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pivotTables/pivotTable2.xml" ContentType="application/vnd.openxmlformats-officedocument.spreadsheetml.pivotTable+xml"/>
  <Override PartName="/xl/tables/table1.xml" ContentType="application/vnd.openxmlformats-officedocument.spreadsheetml.table+xml"/>
  <Override PartName="/xl/queryTables/queryTable1.xml" ContentType="application/vnd.openxmlformats-officedocument.spreadsheetml.queryTable+xml"/>
  <Override PartName="/xl/queryTables/queryTable2.xml" ContentType="application/vnd.openxmlformats-officedocument.spreadsheetml.queryTable+xml"/>
  <Override PartName="/xl/queryTables/queryTable3.xml" ContentType="application/vnd.openxmlformats-officedocument.spreadsheetml.queryTable+xml"/>
  <Override PartName="/xl/queryTables/queryTable4.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hidePivotFieldList="1"/>
  <xr:revisionPtr revIDLastSave="0" documentId="13_ncr:1_{9EAFA04F-5E24-4075-95BC-91699E4BA3B6}" xr6:coauthVersionLast="47" xr6:coauthVersionMax="47" xr10:uidLastSave="{00000000-0000-0000-0000-000000000000}"/>
  <bookViews>
    <workbookView xWindow="-108" yWindow="-108" windowWidth="23256" windowHeight="12456" tabRatio="927" firstSheet="1" activeTab="5" xr2:uid="{00000000-000D-0000-FFFF-FFFF00000000}"/>
  </bookViews>
  <sheets>
    <sheet name="Emissions Summary-EMP" sheetId="31" r:id="rId1"/>
    <sheet name="Emissions Summary-Coop Forecast" sheetId="35" r:id="rId2"/>
    <sheet name="NP-NRModel-MAR-WILDFIRES Mo (2)" sheetId="20" r:id="rId3"/>
    <sheet name="Ratios_MARAMA-VA" sheetId="15" r:id="rId4"/>
    <sheet name="Ratios_MARAMA-VA+3 Airports QP" sheetId="36" r:id="rId5"/>
    <sheet name="3 Airports QP Only" sheetId="39" r:id="rId6"/>
    <sheet name="Note-NP-NRModel-MAR-WILDF Mo(2)" sheetId="38" r:id="rId7"/>
    <sheet name="Note_Ratios_MARAMA-VA" sheetId="14" r:id="rId8"/>
    <sheet name="Addit MDE NP SCCs not in EMP " sheetId="37" r:id="rId9"/>
    <sheet name="2015 O3 Growth Surrogates" sheetId="33" r:id="rId10"/>
    <sheet name="Coop GFs_CFs" sheetId="34" r:id="rId11"/>
    <sheet name="Stage II" sheetId="32" r:id="rId12"/>
    <sheet name="SCC_Poll_Juris_missing" sheetId="12" r:id="rId13"/>
    <sheet name="Point" sheetId="30" r:id="rId14"/>
    <sheet name="Gas Inboard_Sterndrive" sheetId="27" r:id="rId15"/>
    <sheet name="Pleasure Craft" sheetId="29" r:id="rId16"/>
    <sheet name="Railway Mainenance" sheetId="26" r:id="rId17"/>
    <sheet name="GSE" sheetId="28" r:id="rId18"/>
    <sheet name="CMV" sheetId="18" r:id="rId19"/>
    <sheet name="Avg CO SCC_MDE" sheetId="23" r:id="rId20"/>
    <sheet name="C3_SCC OS Daily Avg" sheetId="25" r:id="rId21"/>
    <sheet name="Wildfires" sheetId="13" r:id="rId22"/>
    <sheet name="Burning_No Wildfires" sheetId="22" r:id="rId23"/>
    <sheet name="Abandoned Wells" sheetId="19" r:id="rId24"/>
    <sheet name="NP-NRModel-MAR-WILDFIRES Modifi" sheetId="10" r:id="rId25"/>
    <sheet name="NPMARNRMODELPOINTFIREBIOG Modif" sheetId="7" r:id="rId26"/>
  </sheets>
  <definedNames>
    <definedName name="_xlnm._FilterDatabase" localSheetId="9" hidden="1">'2015 O3 Growth Surrogates'!$G$1:$J$175</definedName>
    <definedName name="_xlnm._FilterDatabase" localSheetId="5" hidden="1">'3 Airports QP Only'!$A$2:$AA$54</definedName>
    <definedName name="_xlnm._FilterDatabase" localSheetId="19" hidden="1">'Avg CO SCC_MDE'!$B$1:$B$120</definedName>
    <definedName name="_xlnm._FilterDatabase" localSheetId="20" hidden="1">'C3_SCC OS Daily Avg'!$A$1:$F$37</definedName>
    <definedName name="_xlnm._FilterDatabase" localSheetId="18" hidden="1">CMV!$U$1:$U$169</definedName>
    <definedName name="_xlnm._FilterDatabase" localSheetId="17" hidden="1">GSE!$A$2:$S$14</definedName>
    <definedName name="_xlnm._FilterDatabase" localSheetId="25" hidden="1">'NPMARNRMODELPOINTFIREBIOG Modif'!$A$1:$R$3967</definedName>
    <definedName name="_xlnm._FilterDatabase" localSheetId="2" hidden="1">'NP-NRModel-MAR-WILDFIRES Mo (2)'!$A$1:$Z$2230</definedName>
    <definedName name="_xlnm._FilterDatabase" localSheetId="24" hidden="1">'NP-NRModel-MAR-WILDFIRES Modifi'!$A$1:$S$2769</definedName>
    <definedName name="_xlnm._FilterDatabase" localSheetId="3" hidden="1">'Ratios_MARAMA-VA'!$A$2:$Y$1864</definedName>
    <definedName name="_xlnm._FilterDatabase" localSheetId="4" hidden="1">'Ratios_MARAMA-VA+3 Airports QP'!$A$2:$AA$1864</definedName>
    <definedName name="_xlnm._FilterDatabase" localSheetId="12" hidden="1">SCC_Poll_Juris_missing!$A$1:$U$49</definedName>
    <definedName name="_xlnm._FilterDatabase" localSheetId="21" hidden="1">Wildfires!$A$3:$R$31</definedName>
    <definedName name="Annual_Rail_Temp_Alloc_Episodic_212817728_01aug2025_v0" localSheetId="3">'Ratios_MARAMA-VA'!$M$1781:$X$1864</definedName>
    <definedName name="Annual_Rail_Temp_Alloc_Episodic_212817728_01aug2025_v0" localSheetId="4">'Ratios_MARAMA-VA+3 Airports QP'!$O$1781:$Z$1864</definedName>
    <definedName name="OS_Rail_Temp_Alloc_Episodic_212546932_01aug2025_v0" localSheetId="3">'Ratios_MARAMA-VA'!$A$1781:$L$1864</definedName>
    <definedName name="OS_Rail_Temp_Alloc_Episodic_212546932_01aug2025_v0" localSheetId="4">'Ratios_MARAMA-VA+3 Airports QP'!$A$1781:$N$1864</definedName>
    <definedName name="_xlnm.Print_Titles" localSheetId="3">'Ratios_MARAMA-VA'!$1:$2</definedName>
    <definedName name="_xlnm.Print_Titles" localSheetId="4">'Ratios_MARAMA-VA+3 Airports QP'!$1:$2</definedName>
  </definedNames>
  <calcPr calcId="191029"/>
  <pivotCaches>
    <pivotCache cacheId="6" r:id="rId27"/>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76" i="39" l="1"/>
  <c r="L76" i="39"/>
  <c r="J76" i="39"/>
  <c r="K75" i="39"/>
  <c r="L75" i="39"/>
  <c r="J75" i="39"/>
  <c r="K73" i="39"/>
  <c r="L73" i="39"/>
  <c r="J73" i="39"/>
  <c r="K72" i="39"/>
  <c r="L72" i="39"/>
  <c r="J72" i="39"/>
  <c r="K70" i="39"/>
  <c r="L70" i="39"/>
  <c r="J70" i="39"/>
  <c r="K69" i="39"/>
  <c r="L69" i="39"/>
  <c r="J69" i="39"/>
  <c r="K64" i="39"/>
  <c r="L64" i="39"/>
  <c r="J64" i="39"/>
  <c r="K65" i="39"/>
  <c r="L65" i="39"/>
  <c r="J65" i="39"/>
  <c r="K62" i="39"/>
  <c r="L62" i="39"/>
  <c r="J62" i="39"/>
  <c r="K59" i="39"/>
  <c r="L59" i="39"/>
  <c r="J59" i="39"/>
  <c r="K61" i="39"/>
  <c r="L61" i="39"/>
  <c r="J61" i="39"/>
  <c r="K58" i="39"/>
  <c r="L58" i="39"/>
  <c r="J58" i="39"/>
  <c r="J1879" i="36"/>
  <c r="J1868" i="36"/>
  <c r="J1871" i="36"/>
  <c r="J1886" i="36"/>
  <c r="J1885" i="36"/>
  <c r="J1883" i="36"/>
  <c r="J1882" i="36"/>
  <c r="J1880" i="36"/>
  <c r="L1647" i="36"/>
  <c r="K1647" i="36"/>
  <c r="N81" i="20"/>
  <c r="AF1780" i="36" s="1"/>
  <c r="L1780" i="36" s="1"/>
  <c r="M81" i="20"/>
  <c r="AE1780" i="36" s="1"/>
  <c r="K1780" i="36" s="1"/>
  <c r="N73" i="20"/>
  <c r="AF1692" i="36" s="1"/>
  <c r="L1692" i="36" s="1"/>
  <c r="M73" i="20"/>
  <c r="AE1692" i="36" s="1"/>
  <c r="K1692" i="36" s="1"/>
  <c r="N65" i="20"/>
  <c r="AF1779" i="36" s="1"/>
  <c r="L1779" i="36" s="1"/>
  <c r="M65" i="20"/>
  <c r="AE1779" i="36" s="1"/>
  <c r="K1779" i="36" s="1"/>
  <c r="N58" i="20"/>
  <c r="AF1691" i="36" s="1"/>
  <c r="L1691" i="36" s="1"/>
  <c r="M58" i="20"/>
  <c r="AE1691" i="36" s="1"/>
  <c r="K1691" i="36" s="1"/>
  <c r="N52" i="20"/>
  <c r="AF1778" i="36" s="1"/>
  <c r="L1778" i="36" s="1"/>
  <c r="M52" i="20"/>
  <c r="AE1778" i="36" s="1"/>
  <c r="K1778" i="36" s="1"/>
  <c r="N44" i="20"/>
  <c r="AF1670" i="36" s="1"/>
  <c r="L1670" i="36" s="1"/>
  <c r="M44" i="20"/>
  <c r="AE1670" i="36" s="1"/>
  <c r="K1670" i="36" s="1"/>
  <c r="N36" i="20"/>
  <c r="AF1777" i="36" s="1"/>
  <c r="L1777" i="36" s="1"/>
  <c r="M36" i="20"/>
  <c r="AE1777" i="36" s="1"/>
  <c r="K1777" i="36" s="1"/>
  <c r="N27" i="20"/>
  <c r="AF1669" i="36" s="1"/>
  <c r="L1669" i="36" s="1"/>
  <c r="M27" i="20"/>
  <c r="AE1669" i="36" s="1"/>
  <c r="K1669" i="36" s="1"/>
  <c r="N21" i="20"/>
  <c r="AF1774" i="36" s="1"/>
  <c r="L1774" i="36" s="1"/>
  <c r="M21" i="20"/>
  <c r="AE1774" i="36" s="1"/>
  <c r="K1774" i="36" s="1"/>
  <c r="N20" i="20"/>
  <c r="AF1668" i="36" s="1"/>
  <c r="L1668" i="36" s="1"/>
  <c r="M20" i="20"/>
  <c r="AE1668" i="36" s="1"/>
  <c r="K1668" i="36" s="1"/>
  <c r="N10" i="20"/>
  <c r="AF1773" i="36" s="1"/>
  <c r="L1773" i="36" s="1"/>
  <c r="M10" i="20"/>
  <c r="AE1773" i="36" s="1"/>
  <c r="K1773" i="36" s="1"/>
  <c r="N4" i="20"/>
  <c r="AF1667" i="36" s="1"/>
  <c r="L1667" i="36" s="1"/>
  <c r="M4" i="20"/>
  <c r="AE1667" i="36" s="1"/>
  <c r="K1667" i="36" s="1"/>
  <c r="M2161" i="20" a="1"/>
  <c r="M2161" i="20" s="1"/>
  <c r="M2162" i="20" a="1"/>
  <c r="M2162" i="20" s="1"/>
  <c r="M2163" i="20" a="1"/>
  <c r="M2163" i="20" s="1"/>
  <c r="M2164" i="20" a="1"/>
  <c r="M2164" i="20" s="1"/>
  <c r="M2165" i="20" a="1"/>
  <c r="M2165" i="20" s="1"/>
  <c r="M2166" i="20" a="1"/>
  <c r="M2166" i="20" s="1"/>
  <c r="M2167" i="20" a="1"/>
  <c r="M2167" i="20" s="1"/>
  <c r="M2168" i="20" a="1"/>
  <c r="M2168" i="20" s="1"/>
  <c r="M2169" i="20" a="1"/>
  <c r="M2169" i="20" s="1"/>
  <c r="M2170" i="20" a="1"/>
  <c r="M2170" i="20" s="1"/>
  <c r="M2171" i="20" a="1"/>
  <c r="M2171" i="20" s="1"/>
  <c r="M2172" i="20" a="1"/>
  <c r="M2172" i="20" s="1"/>
  <c r="M2173" i="20" a="1"/>
  <c r="M2173" i="20" s="1"/>
  <c r="M2174" i="20" a="1"/>
  <c r="M2174" i="20" s="1"/>
  <c r="M2175" i="20" a="1"/>
  <c r="M2175" i="20" s="1"/>
  <c r="M2176" i="20" a="1"/>
  <c r="M2176" i="20" s="1"/>
  <c r="M2177" i="20" a="1"/>
  <c r="M2177" i="20" s="1"/>
  <c r="M2178" i="20" a="1"/>
  <c r="M2178" i="20" s="1"/>
  <c r="M2179" i="20" a="1"/>
  <c r="M2179" i="20" s="1"/>
  <c r="M2180" i="20" a="1"/>
  <c r="M2180" i="20" s="1"/>
  <c r="M2181" i="20" a="1"/>
  <c r="M2181" i="20" s="1"/>
  <c r="M2182" i="20" a="1"/>
  <c r="M2182" i="20" s="1"/>
  <c r="M2183" i="20" a="1"/>
  <c r="M2183" i="20" s="1"/>
  <c r="M2184" i="20" a="1"/>
  <c r="M2184" i="20" s="1"/>
  <c r="M2185" i="20" a="1"/>
  <c r="M2185" i="20" s="1"/>
  <c r="M2186" i="20" a="1"/>
  <c r="M2186" i="20" s="1"/>
  <c r="M2187" i="20" a="1"/>
  <c r="M2187" i="20" s="1"/>
  <c r="M2188" i="20" a="1"/>
  <c r="M2188" i="20" s="1"/>
  <c r="M2189" i="20" a="1"/>
  <c r="M2189" i="20" s="1"/>
  <c r="M2190" i="20" a="1"/>
  <c r="M2190" i="20" s="1"/>
  <c r="M2191" i="20" a="1"/>
  <c r="M2191" i="20" s="1"/>
  <c r="M2192" i="20" a="1"/>
  <c r="M2192" i="20" s="1"/>
  <c r="M2193" i="20" a="1"/>
  <c r="M2193" i="20" s="1"/>
  <c r="M2194" i="20" a="1"/>
  <c r="M2194" i="20" s="1"/>
  <c r="M2195" i="20" a="1"/>
  <c r="M2195" i="20" s="1"/>
  <c r="M2196" i="20" a="1"/>
  <c r="M2196" i="20" s="1"/>
  <c r="M2197" i="20" a="1"/>
  <c r="M2197" i="20" s="1"/>
  <c r="M2198" i="20" a="1"/>
  <c r="M2198" i="20" s="1"/>
  <c r="M2199" i="20" a="1"/>
  <c r="M2199" i="20" s="1"/>
  <c r="M2200" i="20" a="1"/>
  <c r="M2200" i="20" s="1"/>
  <c r="M2201" i="20" a="1"/>
  <c r="M2201" i="20" s="1"/>
  <c r="M2202" i="20" a="1"/>
  <c r="M2202" i="20" s="1"/>
  <c r="M2203" i="20" a="1"/>
  <c r="M2203" i="20" s="1"/>
  <c r="M2204" i="20" a="1"/>
  <c r="M2204" i="20" s="1"/>
  <c r="M2205" i="20" a="1"/>
  <c r="M2205" i="20" s="1"/>
  <c r="M2206" i="20" a="1"/>
  <c r="M2206" i="20" s="1"/>
  <c r="M2207" i="20" a="1"/>
  <c r="M2207" i="20" s="1"/>
  <c r="M2208" i="20" a="1"/>
  <c r="M2208" i="20" s="1"/>
  <c r="M2209" i="20" a="1"/>
  <c r="M2209" i="20" s="1"/>
  <c r="M2210" i="20" a="1"/>
  <c r="M2210" i="20" s="1"/>
  <c r="M2211" i="20" a="1"/>
  <c r="M2211" i="20" s="1"/>
  <c r="M2212" i="20" a="1"/>
  <c r="M2212" i="20" s="1"/>
  <c r="M2213" i="20" a="1"/>
  <c r="M2213" i="20" s="1"/>
  <c r="M2214" i="20" a="1"/>
  <c r="M2214" i="20" s="1"/>
  <c r="M2215" i="20" a="1"/>
  <c r="M2215" i="20" s="1"/>
  <c r="M2216" i="20" a="1"/>
  <c r="M2216" i="20" s="1"/>
  <c r="M2217" i="20" a="1"/>
  <c r="M2217" i="20" s="1"/>
  <c r="M2218" i="20" a="1"/>
  <c r="M2218" i="20" s="1"/>
  <c r="M2219" i="20" a="1"/>
  <c r="M2219" i="20" s="1"/>
  <c r="M2220" i="20" a="1"/>
  <c r="M2220" i="20" s="1"/>
  <c r="M2221" i="20" a="1"/>
  <c r="M2221" i="20" s="1"/>
  <c r="M2222" i="20" a="1"/>
  <c r="M2222" i="20" s="1"/>
  <c r="M2223" i="20" a="1"/>
  <c r="M2223" i="20" s="1"/>
  <c r="M2224" i="20" a="1"/>
  <c r="M2224" i="20" s="1"/>
  <c r="M2225" i="20" a="1"/>
  <c r="M2225" i="20" s="1"/>
  <c r="M2226" i="20" a="1"/>
  <c r="M2226" i="20" s="1"/>
  <c r="M2227" i="20" a="1"/>
  <c r="M2227" i="20" s="1"/>
  <c r="M2228" i="20" a="1"/>
  <c r="M2228" i="20" s="1"/>
  <c r="M2229" i="20" a="1"/>
  <c r="M2229" i="20" s="1"/>
  <c r="M2230" i="20" a="1"/>
  <c r="M2230" i="20" s="1"/>
  <c r="N2161" i="20" a="1"/>
  <c r="N2161" i="20" s="1"/>
  <c r="N2162" i="20" a="1"/>
  <c r="N2162" i="20" s="1"/>
  <c r="N2163" i="20" a="1"/>
  <c r="N2163" i="20" s="1"/>
  <c r="N2164" i="20" a="1"/>
  <c r="N2164" i="20" s="1"/>
  <c r="N2165" i="20" a="1"/>
  <c r="N2165" i="20" s="1"/>
  <c r="N2166" i="20" a="1"/>
  <c r="N2166" i="20" s="1"/>
  <c r="N2167" i="20" a="1"/>
  <c r="N2167" i="20" s="1"/>
  <c r="N2168" i="20" a="1"/>
  <c r="N2168" i="20" s="1"/>
  <c r="N2169" i="20" a="1"/>
  <c r="N2169" i="20" s="1"/>
  <c r="N2170" i="20" a="1"/>
  <c r="N2170" i="20" s="1"/>
  <c r="N2171" i="20" a="1"/>
  <c r="N2171" i="20" s="1"/>
  <c r="N2172" i="20" a="1"/>
  <c r="N2172" i="20" s="1"/>
  <c r="N2173" i="20" a="1"/>
  <c r="N2173" i="20" s="1"/>
  <c r="N2174" i="20" a="1"/>
  <c r="N2174" i="20" s="1"/>
  <c r="N2175" i="20" a="1"/>
  <c r="N2175" i="20" s="1"/>
  <c r="N2176" i="20" a="1"/>
  <c r="N2176" i="20" s="1"/>
  <c r="N2177" i="20" a="1"/>
  <c r="N2177" i="20" s="1"/>
  <c r="N2178" i="20" a="1"/>
  <c r="N2178" i="20" s="1"/>
  <c r="N2179" i="20" a="1"/>
  <c r="N2179" i="20" s="1"/>
  <c r="N2180" i="20" a="1"/>
  <c r="N2180" i="20" s="1"/>
  <c r="N2181" i="20" a="1"/>
  <c r="N2181" i="20" s="1"/>
  <c r="N2182" i="20" a="1"/>
  <c r="N2182" i="20" s="1"/>
  <c r="N2183" i="20" a="1"/>
  <c r="N2183" i="20" s="1"/>
  <c r="N2184" i="20" a="1"/>
  <c r="N2184" i="20" s="1"/>
  <c r="N2185" i="20" a="1"/>
  <c r="N2185" i="20" s="1"/>
  <c r="N2186" i="20" a="1"/>
  <c r="N2186" i="20" s="1"/>
  <c r="N2187" i="20" a="1"/>
  <c r="N2187" i="20" s="1"/>
  <c r="N2188" i="20" a="1"/>
  <c r="N2188" i="20" s="1"/>
  <c r="N2189" i="20" a="1"/>
  <c r="N2189" i="20" s="1"/>
  <c r="N2190" i="20" a="1"/>
  <c r="N2190" i="20" s="1"/>
  <c r="N2191" i="20" a="1"/>
  <c r="N2191" i="20" s="1"/>
  <c r="N2192" i="20" a="1"/>
  <c r="N2192" i="20" s="1"/>
  <c r="N2193" i="20" a="1"/>
  <c r="N2193" i="20" s="1"/>
  <c r="N2194" i="20" a="1"/>
  <c r="N2194" i="20" s="1"/>
  <c r="N2195" i="20" a="1"/>
  <c r="N2195" i="20" s="1"/>
  <c r="N2196" i="20" a="1"/>
  <c r="N2196" i="20" s="1"/>
  <c r="N2197" i="20" a="1"/>
  <c r="N2197" i="20" s="1"/>
  <c r="N2198" i="20" a="1"/>
  <c r="N2198" i="20" s="1"/>
  <c r="N2199" i="20" a="1"/>
  <c r="N2199" i="20" s="1"/>
  <c r="N2200" i="20" a="1"/>
  <c r="N2200" i="20" s="1"/>
  <c r="N2201" i="20" a="1"/>
  <c r="N2201" i="20" s="1"/>
  <c r="N2202" i="20" a="1"/>
  <c r="N2202" i="20" s="1"/>
  <c r="N2203" i="20" a="1"/>
  <c r="N2203" i="20" s="1"/>
  <c r="N2204" i="20" a="1"/>
  <c r="N2204" i="20" s="1"/>
  <c r="N2205" i="20" a="1"/>
  <c r="N2205" i="20" s="1"/>
  <c r="N2206" i="20" a="1"/>
  <c r="N2206" i="20" s="1"/>
  <c r="N2207" i="20" a="1"/>
  <c r="N2207" i="20" s="1"/>
  <c r="N2208" i="20" a="1"/>
  <c r="N2208" i="20" s="1"/>
  <c r="N2209" i="20" a="1"/>
  <c r="N2209" i="20" s="1"/>
  <c r="N2210" i="20" a="1"/>
  <c r="N2210" i="20" s="1"/>
  <c r="N2211" i="20" a="1"/>
  <c r="N2211" i="20" s="1"/>
  <c r="N2212" i="20" a="1"/>
  <c r="N2212" i="20" s="1"/>
  <c r="N2213" i="20" a="1"/>
  <c r="N2213" i="20" s="1"/>
  <c r="N2214" i="20" a="1"/>
  <c r="N2214" i="20" s="1"/>
  <c r="N2215" i="20" a="1"/>
  <c r="N2215" i="20" s="1"/>
  <c r="N2216" i="20" a="1"/>
  <c r="N2216" i="20" s="1"/>
  <c r="N2217" i="20" a="1"/>
  <c r="N2217" i="20" s="1"/>
  <c r="N2218" i="20" a="1"/>
  <c r="N2218" i="20" s="1"/>
  <c r="N2219" i="20" a="1"/>
  <c r="N2219" i="20" s="1"/>
  <c r="N2220" i="20" a="1"/>
  <c r="N2220" i="20" s="1"/>
  <c r="N2221" i="20" a="1"/>
  <c r="N2221" i="20" s="1"/>
  <c r="N2222" i="20" a="1"/>
  <c r="N2222" i="20" s="1"/>
  <c r="N2223" i="20" a="1"/>
  <c r="N2223" i="20" s="1"/>
  <c r="N2224" i="20" a="1"/>
  <c r="N2224" i="20" s="1"/>
  <c r="N2225" i="20" a="1"/>
  <c r="N2225" i="20" s="1"/>
  <c r="N2226" i="20" a="1"/>
  <c r="N2226" i="20" s="1"/>
  <c r="N2227" i="20" a="1"/>
  <c r="N2227" i="20" s="1"/>
  <c r="N2228" i="20" a="1"/>
  <c r="N2228" i="20" s="1"/>
  <c r="N2229" i="20" a="1"/>
  <c r="N2229" i="20" s="1"/>
  <c r="N2230" i="20" a="1"/>
  <c r="N2230" i="20" s="1"/>
  <c r="P2" i="20"/>
  <c r="L20" i="20" a="1"/>
  <c r="L20" i="20" s="1"/>
  <c r="L21" i="20" a="1"/>
  <c r="L21" i="20" s="1"/>
  <c r="E20" i="20"/>
  <c r="F20" i="20"/>
  <c r="E21" i="20"/>
  <c r="F21" i="20"/>
  <c r="K1874" i="36"/>
  <c r="L1874" i="36"/>
  <c r="K1875" i="36"/>
  <c r="L1875" i="36"/>
  <c r="J1875" i="36"/>
  <c r="J1874" i="36"/>
  <c r="K1871" i="36"/>
  <c r="L1871" i="36"/>
  <c r="K1872" i="36"/>
  <c r="L1872" i="36"/>
  <c r="J1872" i="36"/>
  <c r="K1869" i="36"/>
  <c r="L1869" i="36"/>
  <c r="J1869" i="36"/>
  <c r="L1868" i="36"/>
  <c r="K1868" i="36"/>
  <c r="G20" i="28"/>
  <c r="L1770" i="36"/>
  <c r="L1769" i="36"/>
  <c r="K1770" i="36"/>
  <c r="K1769" i="36"/>
  <c r="G26" i="28"/>
  <c r="H25" i="28"/>
  <c r="L1666" i="36"/>
  <c r="K1666" i="36"/>
  <c r="G25" i="28"/>
  <c r="L1726" i="36"/>
  <c r="K1726" i="36"/>
  <c r="H23" i="28"/>
  <c r="G23" i="28"/>
  <c r="H26" i="28"/>
  <c r="H22" i="28"/>
  <c r="G22" i="28"/>
  <c r="G19" i="28"/>
  <c r="L1645" i="36"/>
  <c r="L1642" i="36"/>
  <c r="K1645" i="36"/>
  <c r="K1642" i="36"/>
  <c r="L1693" i="36"/>
  <c r="K1693" i="36"/>
  <c r="L1632" i="36"/>
  <c r="L1631" i="36"/>
  <c r="K1632" i="36"/>
  <c r="K1631" i="36"/>
  <c r="H19" i="28"/>
  <c r="H20" i="28"/>
  <c r="L1739" i="36"/>
  <c r="L1694" i="36"/>
  <c r="K1739" i="36"/>
  <c r="K1694" i="36"/>
  <c r="L1665" i="36"/>
  <c r="K1665" i="36"/>
  <c r="Y1777" i="15"/>
  <c r="K2191" i="20"/>
  <c r="Q2191" i="20" s="1"/>
  <c r="K2192" i="20"/>
  <c r="Q2192" i="20" s="1"/>
  <c r="K2193" i="20"/>
  <c r="K2194" i="20"/>
  <c r="Q2194" i="20" s="1"/>
  <c r="K2195" i="20"/>
  <c r="K2196" i="20"/>
  <c r="K2197" i="20"/>
  <c r="K2198" i="20"/>
  <c r="K2199" i="20"/>
  <c r="K2200" i="20"/>
  <c r="K2201" i="20"/>
  <c r="K2202" i="20"/>
  <c r="K2203" i="20"/>
  <c r="K2204" i="20"/>
  <c r="K2205" i="20"/>
  <c r="Q2205" i="20" s="1"/>
  <c r="K2206" i="20"/>
  <c r="K2207" i="20"/>
  <c r="K2208" i="20"/>
  <c r="K2209" i="20"/>
  <c r="K2210" i="20"/>
  <c r="K2211" i="20"/>
  <c r="K2212" i="20"/>
  <c r="K2213" i="20"/>
  <c r="K2214" i="20"/>
  <c r="K2215" i="20"/>
  <c r="K2216" i="20"/>
  <c r="K2217" i="20"/>
  <c r="K2218" i="20"/>
  <c r="K2219" i="20"/>
  <c r="K2220" i="20"/>
  <c r="K2221" i="20"/>
  <c r="K2222" i="20"/>
  <c r="K2223" i="20"/>
  <c r="K2224" i="20"/>
  <c r="K2225" i="20"/>
  <c r="K2226" i="20"/>
  <c r="K2227" i="20"/>
  <c r="Q2227" i="20" s="1"/>
  <c r="K2228" i="20"/>
  <c r="K2229" i="20"/>
  <c r="K2230" i="20"/>
  <c r="Y72" i="37"/>
  <c r="N72" i="37" a="1"/>
  <c r="N72" i="37" s="1"/>
  <c r="M72" i="37" a="1"/>
  <c r="M72" i="37" s="1"/>
  <c r="J72" i="37"/>
  <c r="K72" i="37" s="1"/>
  <c r="Q72" i="37" s="1"/>
  <c r="I72" i="37"/>
  <c r="P72" i="37" s="1"/>
  <c r="F72" i="37"/>
  <c r="Y71" i="37"/>
  <c r="N71" i="37" a="1"/>
  <c r="N71" i="37" s="1"/>
  <c r="M71" i="37" a="1"/>
  <c r="M71" i="37" s="1"/>
  <c r="J71" i="37"/>
  <c r="K71" i="37" s="1"/>
  <c r="Q71" i="37" s="1"/>
  <c r="I71" i="37"/>
  <c r="P71" i="37" s="1"/>
  <c r="F71" i="37"/>
  <c r="Y70" i="37"/>
  <c r="N70" i="37" a="1"/>
  <c r="N70" i="37" s="1"/>
  <c r="M70" i="37" a="1"/>
  <c r="M70" i="37" s="1"/>
  <c r="J70" i="37"/>
  <c r="K70" i="37" s="1"/>
  <c r="Q70" i="37" s="1"/>
  <c r="I70" i="37"/>
  <c r="P70" i="37" s="1"/>
  <c r="F70" i="37"/>
  <c r="Y69" i="37"/>
  <c r="N69" i="37" a="1"/>
  <c r="N69" i="37" s="1"/>
  <c r="M69" i="37" a="1"/>
  <c r="M69" i="37" s="1"/>
  <c r="J69" i="37"/>
  <c r="K69" i="37" s="1"/>
  <c r="Q69" i="37" s="1"/>
  <c r="I69" i="37"/>
  <c r="P69" i="37" s="1"/>
  <c r="F69" i="37"/>
  <c r="Y68" i="37"/>
  <c r="N68" i="37" a="1"/>
  <c r="N68" i="37" s="1"/>
  <c r="M68" i="37" a="1"/>
  <c r="M68" i="37" s="1"/>
  <c r="J68" i="37"/>
  <c r="K68" i="37" s="1"/>
  <c r="Q68" i="37" s="1"/>
  <c r="I68" i="37"/>
  <c r="P68" i="37" s="1"/>
  <c r="F68" i="37"/>
  <c r="Y67" i="37"/>
  <c r="N67" i="37" a="1"/>
  <c r="N67" i="37" s="1"/>
  <c r="M67" i="37" a="1"/>
  <c r="M67" i="37" s="1"/>
  <c r="J67" i="37"/>
  <c r="K67" i="37" s="1"/>
  <c r="Q67" i="37" s="1"/>
  <c r="I67" i="37"/>
  <c r="P67" i="37" s="1"/>
  <c r="F67" i="37"/>
  <c r="Y66" i="37"/>
  <c r="N66" i="37" a="1"/>
  <c r="N66" i="37" s="1"/>
  <c r="M66" i="37" a="1"/>
  <c r="M66" i="37" s="1"/>
  <c r="J66" i="37"/>
  <c r="K66" i="37" s="1"/>
  <c r="Q66" i="37" s="1"/>
  <c r="I66" i="37"/>
  <c r="P66" i="37" s="1"/>
  <c r="F66" i="37"/>
  <c r="Y65" i="37"/>
  <c r="N65" i="37" a="1"/>
  <c r="N65" i="37" s="1"/>
  <c r="M65" i="37" a="1"/>
  <c r="M65" i="37" s="1"/>
  <c r="J65" i="37"/>
  <c r="K65" i="37" s="1"/>
  <c r="Q65" i="37" s="1"/>
  <c r="I65" i="37"/>
  <c r="P65" i="37" s="1"/>
  <c r="F65" i="37"/>
  <c r="Y64" i="37"/>
  <c r="N64" i="37" a="1"/>
  <c r="N64" i="37" s="1"/>
  <c r="M64" i="37" a="1"/>
  <c r="M64" i="37" s="1"/>
  <c r="J64" i="37"/>
  <c r="K64" i="37" s="1"/>
  <c r="Q64" i="37" s="1"/>
  <c r="I64" i="37"/>
  <c r="P64" i="37" s="1"/>
  <c r="F64" i="37"/>
  <c r="Y63" i="37"/>
  <c r="N63" i="37" a="1"/>
  <c r="N63" i="37" s="1"/>
  <c r="M63" i="37" a="1"/>
  <c r="M63" i="37" s="1"/>
  <c r="J63" i="37"/>
  <c r="K63" i="37" s="1"/>
  <c r="Q63" i="37" s="1"/>
  <c r="I63" i="37"/>
  <c r="P63" i="37" s="1"/>
  <c r="F63" i="37"/>
  <c r="Y62" i="37"/>
  <c r="N62" i="37" a="1"/>
  <c r="N62" i="37" s="1"/>
  <c r="M62" i="37" a="1"/>
  <c r="M62" i="37" s="1"/>
  <c r="J62" i="37"/>
  <c r="K62" i="37" s="1"/>
  <c r="Q62" i="37" s="1"/>
  <c r="I62" i="37"/>
  <c r="P62" i="37" s="1"/>
  <c r="F62" i="37"/>
  <c r="Y61" i="37"/>
  <c r="N61" i="37" a="1"/>
  <c r="N61" i="37" s="1"/>
  <c r="M61" i="37" a="1"/>
  <c r="M61" i="37" s="1"/>
  <c r="J61" i="37"/>
  <c r="K61" i="37" s="1"/>
  <c r="Q61" i="37" s="1"/>
  <c r="I61" i="37"/>
  <c r="P61" i="37" s="1"/>
  <c r="F61" i="37"/>
  <c r="Y60" i="37"/>
  <c r="N60" i="37" a="1"/>
  <c r="N60" i="37" s="1"/>
  <c r="M60" i="37" a="1"/>
  <c r="M60" i="37" s="1"/>
  <c r="J60" i="37"/>
  <c r="K60" i="37" s="1"/>
  <c r="Q60" i="37" s="1"/>
  <c r="I60" i="37"/>
  <c r="P60" i="37" s="1"/>
  <c r="F60" i="37"/>
  <c r="Y59" i="37"/>
  <c r="N59" i="37" a="1"/>
  <c r="N59" i="37" s="1"/>
  <c r="M59" i="37" a="1"/>
  <c r="M59" i="37" s="1"/>
  <c r="J59" i="37"/>
  <c r="K59" i="37" s="1"/>
  <c r="Q59" i="37" s="1"/>
  <c r="I59" i="37"/>
  <c r="P59" i="37" s="1"/>
  <c r="F59" i="37"/>
  <c r="Y58" i="37"/>
  <c r="N58" i="37" a="1"/>
  <c r="N58" i="37" s="1"/>
  <c r="M58" i="37" a="1"/>
  <c r="M58" i="37" s="1"/>
  <c r="J58" i="37"/>
  <c r="K58" i="37" s="1"/>
  <c r="Q58" i="37" s="1"/>
  <c r="I58" i="37"/>
  <c r="P58" i="37" s="1"/>
  <c r="F58" i="37"/>
  <c r="Y57" i="37"/>
  <c r="N57" i="37" a="1"/>
  <c r="N57" i="37" s="1"/>
  <c r="M57" i="37" a="1"/>
  <c r="M57" i="37" s="1"/>
  <c r="J57" i="37"/>
  <c r="K57" i="37" s="1"/>
  <c r="Q57" i="37" s="1"/>
  <c r="I57" i="37"/>
  <c r="P57" i="37" s="1"/>
  <c r="F57" i="37"/>
  <c r="Y56" i="37"/>
  <c r="N56" i="37" a="1"/>
  <c r="N56" i="37" s="1"/>
  <c r="M56" i="37" a="1"/>
  <c r="M56" i="37" s="1"/>
  <c r="J56" i="37"/>
  <c r="K56" i="37" s="1"/>
  <c r="Q56" i="37" s="1"/>
  <c r="I56" i="37"/>
  <c r="P56" i="37" s="1"/>
  <c r="F56" i="37"/>
  <c r="Y55" i="37"/>
  <c r="N55" i="37" a="1"/>
  <c r="N55" i="37" s="1"/>
  <c r="M55" i="37" a="1"/>
  <c r="M55" i="37" s="1"/>
  <c r="J55" i="37"/>
  <c r="K55" i="37" s="1"/>
  <c r="Q55" i="37" s="1"/>
  <c r="I55" i="37"/>
  <c r="P55" i="37" s="1"/>
  <c r="F55" i="37"/>
  <c r="Y54" i="37"/>
  <c r="N54" i="37" a="1"/>
  <c r="N54" i="37" s="1"/>
  <c r="M54" i="37" a="1"/>
  <c r="M54" i="37" s="1"/>
  <c r="J54" i="37"/>
  <c r="K54" i="37" s="1"/>
  <c r="Q54" i="37" s="1"/>
  <c r="I54" i="37"/>
  <c r="P54" i="37" s="1"/>
  <c r="F54" i="37"/>
  <c r="Y53" i="37"/>
  <c r="N53" i="37" a="1"/>
  <c r="N53" i="37" s="1"/>
  <c r="M53" i="37" a="1"/>
  <c r="M53" i="37" s="1"/>
  <c r="J53" i="37"/>
  <c r="K53" i="37" s="1"/>
  <c r="Q53" i="37" s="1"/>
  <c r="I53" i="37"/>
  <c r="P53" i="37" s="1"/>
  <c r="F53" i="37"/>
  <c r="Y52" i="37"/>
  <c r="N52" i="37" a="1"/>
  <c r="N52" i="37" s="1"/>
  <c r="M52" i="37" a="1"/>
  <c r="M52" i="37" s="1"/>
  <c r="J52" i="37"/>
  <c r="K52" i="37" s="1"/>
  <c r="Q52" i="37" s="1"/>
  <c r="I52" i="37"/>
  <c r="P52" i="37" s="1"/>
  <c r="F52" i="37"/>
  <c r="Y51" i="37"/>
  <c r="N51" i="37" a="1"/>
  <c r="N51" i="37" s="1"/>
  <c r="M51" i="37" a="1"/>
  <c r="M51" i="37" s="1"/>
  <c r="J51" i="37"/>
  <c r="K51" i="37" s="1"/>
  <c r="Q51" i="37" s="1"/>
  <c r="I51" i="37"/>
  <c r="P51" i="37" s="1"/>
  <c r="F51" i="37"/>
  <c r="Y50" i="37"/>
  <c r="N50" i="37" a="1"/>
  <c r="N50" i="37" s="1"/>
  <c r="M50" i="37" a="1"/>
  <c r="M50" i="37" s="1"/>
  <c r="J50" i="37"/>
  <c r="K50" i="37" s="1"/>
  <c r="Q50" i="37" s="1"/>
  <c r="I50" i="37"/>
  <c r="P50" i="37" s="1"/>
  <c r="F50" i="37"/>
  <c r="Y49" i="37"/>
  <c r="N49" i="37" a="1"/>
  <c r="N49" i="37" s="1"/>
  <c r="M49" i="37" a="1"/>
  <c r="M49" i="37" s="1"/>
  <c r="J49" i="37"/>
  <c r="K49" i="37" s="1"/>
  <c r="Q49" i="37" s="1"/>
  <c r="I49" i="37"/>
  <c r="P49" i="37" s="1"/>
  <c r="F49" i="37"/>
  <c r="Y48" i="37"/>
  <c r="N48" i="37" a="1"/>
  <c r="N48" i="37" s="1"/>
  <c r="M48" i="37" a="1"/>
  <c r="M48" i="37" s="1"/>
  <c r="J48" i="37"/>
  <c r="K48" i="37" s="1"/>
  <c r="Q48" i="37" s="1"/>
  <c r="I48" i="37"/>
  <c r="P48" i="37" s="1"/>
  <c r="F48" i="37"/>
  <c r="Y47" i="37"/>
  <c r="N47" i="37" a="1"/>
  <c r="N47" i="37" s="1"/>
  <c r="M47" i="37" a="1"/>
  <c r="M47" i="37" s="1"/>
  <c r="J47" i="37"/>
  <c r="K47" i="37" s="1"/>
  <c r="Q47" i="37" s="1"/>
  <c r="I47" i="37"/>
  <c r="P47" i="37" s="1"/>
  <c r="F47" i="37"/>
  <c r="Y46" i="37"/>
  <c r="N46" i="37" a="1"/>
  <c r="N46" i="37" s="1"/>
  <c r="M46" i="37" a="1"/>
  <c r="M46" i="37" s="1"/>
  <c r="J46" i="37"/>
  <c r="K46" i="37" s="1"/>
  <c r="Q46" i="37" s="1"/>
  <c r="I46" i="37"/>
  <c r="P46" i="37" s="1"/>
  <c r="F46" i="37"/>
  <c r="Y45" i="37"/>
  <c r="N45" i="37" a="1"/>
  <c r="N45" i="37" s="1"/>
  <c r="M45" i="37" a="1"/>
  <c r="M45" i="37" s="1"/>
  <c r="J45" i="37"/>
  <c r="K45" i="37" s="1"/>
  <c r="Q45" i="37" s="1"/>
  <c r="I45" i="37"/>
  <c r="P45" i="37" s="1"/>
  <c r="F45" i="37"/>
  <c r="Y44" i="37"/>
  <c r="N44" i="37" a="1"/>
  <c r="N44" i="37" s="1"/>
  <c r="M44" i="37" a="1"/>
  <c r="M44" i="37" s="1"/>
  <c r="J44" i="37"/>
  <c r="K44" i="37" s="1"/>
  <c r="Q44" i="37" s="1"/>
  <c r="I44" i="37"/>
  <c r="P44" i="37" s="1"/>
  <c r="F44" i="37"/>
  <c r="Y43" i="37"/>
  <c r="N43" i="37" a="1"/>
  <c r="N43" i="37" s="1"/>
  <c r="M43" i="37" a="1"/>
  <c r="M43" i="37" s="1"/>
  <c r="J43" i="37"/>
  <c r="K43" i="37" s="1"/>
  <c r="Q43" i="37" s="1"/>
  <c r="I43" i="37"/>
  <c r="P43" i="37" s="1"/>
  <c r="F43" i="37"/>
  <c r="Y42" i="37"/>
  <c r="N42" i="37" a="1"/>
  <c r="N42" i="37" s="1"/>
  <c r="M42" i="37" a="1"/>
  <c r="M42" i="37" s="1"/>
  <c r="J42" i="37"/>
  <c r="K42" i="37" s="1"/>
  <c r="Q42" i="37" s="1"/>
  <c r="I42" i="37"/>
  <c r="P42" i="37" s="1"/>
  <c r="F42" i="37"/>
  <c r="Y41" i="37"/>
  <c r="N41" i="37" a="1"/>
  <c r="N41" i="37" s="1"/>
  <c r="M41" i="37" a="1"/>
  <c r="M41" i="37" s="1"/>
  <c r="J41" i="37"/>
  <c r="K41" i="37" s="1"/>
  <c r="Q41" i="37" s="1"/>
  <c r="I41" i="37"/>
  <c r="P41" i="37" s="1"/>
  <c r="F41" i="37"/>
  <c r="Y40" i="37"/>
  <c r="N40" i="37" a="1"/>
  <c r="N40" i="37" s="1"/>
  <c r="M40" i="37" a="1"/>
  <c r="M40" i="37" s="1"/>
  <c r="J40" i="37"/>
  <c r="K40" i="37" s="1"/>
  <c r="Q40" i="37" s="1"/>
  <c r="I40" i="37"/>
  <c r="P40" i="37" s="1"/>
  <c r="F40" i="37"/>
  <c r="Y39" i="37"/>
  <c r="N39" i="37" a="1"/>
  <c r="N39" i="37" s="1"/>
  <c r="M39" i="37" a="1"/>
  <c r="M39" i="37" s="1"/>
  <c r="J39" i="37"/>
  <c r="K39" i="37" s="1"/>
  <c r="Q39" i="37" s="1"/>
  <c r="I39" i="37"/>
  <c r="P39" i="37" s="1"/>
  <c r="F39" i="37"/>
  <c r="Y38" i="37"/>
  <c r="N38" i="37" a="1"/>
  <c r="N38" i="37" s="1"/>
  <c r="M38" i="37" a="1"/>
  <c r="M38" i="37" s="1"/>
  <c r="J38" i="37"/>
  <c r="K38" i="37" s="1"/>
  <c r="Q38" i="37" s="1"/>
  <c r="I38" i="37"/>
  <c r="P38" i="37" s="1"/>
  <c r="F38" i="37"/>
  <c r="Y37" i="37"/>
  <c r="N37" i="37" a="1"/>
  <c r="N37" i="37" s="1"/>
  <c r="M37" i="37" a="1"/>
  <c r="M37" i="37" s="1"/>
  <c r="J37" i="37"/>
  <c r="K37" i="37" s="1"/>
  <c r="Q37" i="37" s="1"/>
  <c r="I37" i="37"/>
  <c r="P37" i="37" s="1"/>
  <c r="F37" i="37"/>
  <c r="Y36" i="37"/>
  <c r="N36" i="37" a="1"/>
  <c r="N36" i="37" s="1"/>
  <c r="M36" i="37" a="1"/>
  <c r="M36" i="37" s="1"/>
  <c r="J36" i="37"/>
  <c r="K36" i="37" s="1"/>
  <c r="Q36" i="37" s="1"/>
  <c r="I36" i="37"/>
  <c r="P36" i="37" s="1"/>
  <c r="F36" i="37"/>
  <c r="Y35" i="37"/>
  <c r="N35" i="37" a="1"/>
  <c r="N35" i="37" s="1"/>
  <c r="M35" i="37" a="1"/>
  <c r="M35" i="37" s="1"/>
  <c r="J35" i="37"/>
  <c r="K35" i="37" s="1"/>
  <c r="Q35" i="37" s="1"/>
  <c r="I35" i="37"/>
  <c r="P35" i="37" s="1"/>
  <c r="F35" i="37"/>
  <c r="Y34" i="37"/>
  <c r="N34" i="37" a="1"/>
  <c r="N34" i="37" s="1"/>
  <c r="M34" i="37" a="1"/>
  <c r="M34" i="37" s="1"/>
  <c r="J34" i="37"/>
  <c r="K34" i="37" s="1"/>
  <c r="Q34" i="37" s="1"/>
  <c r="I34" i="37"/>
  <c r="P34" i="37" s="1"/>
  <c r="F34" i="37"/>
  <c r="Y33" i="37"/>
  <c r="N33" i="37" a="1"/>
  <c r="N33" i="37" s="1"/>
  <c r="M33" i="37" a="1"/>
  <c r="M33" i="37" s="1"/>
  <c r="J33" i="37"/>
  <c r="K33" i="37" s="1"/>
  <c r="Q33" i="37" s="1"/>
  <c r="I33" i="37"/>
  <c r="P33" i="37" s="1"/>
  <c r="F33" i="37"/>
  <c r="Y32" i="37"/>
  <c r="N32" i="37" a="1"/>
  <c r="N32" i="37" s="1"/>
  <c r="M32" i="37" a="1"/>
  <c r="M32" i="37" s="1"/>
  <c r="H32" i="37"/>
  <c r="F32" i="37"/>
  <c r="Y31" i="37"/>
  <c r="N31" i="37" a="1"/>
  <c r="N31" i="37" s="1"/>
  <c r="M31" i="37" a="1"/>
  <c r="M31" i="37" s="1"/>
  <c r="H31" i="37"/>
  <c r="F31" i="37"/>
  <c r="Y30" i="37"/>
  <c r="N30" i="37" a="1"/>
  <c r="N30" i="37" s="1"/>
  <c r="M30" i="37" a="1"/>
  <c r="M30" i="37" s="1"/>
  <c r="H30" i="37"/>
  <c r="F30" i="37"/>
  <c r="Y29" i="37"/>
  <c r="N29" i="37" a="1"/>
  <c r="N29" i="37" s="1"/>
  <c r="M29" i="37" a="1"/>
  <c r="M29" i="37" s="1"/>
  <c r="H29" i="37"/>
  <c r="F29" i="37"/>
  <c r="Y28" i="37"/>
  <c r="N28" i="37" a="1"/>
  <c r="N28" i="37" s="1"/>
  <c r="M28" i="37" a="1"/>
  <c r="M28" i="37" s="1"/>
  <c r="H28" i="37"/>
  <c r="F28" i="37"/>
  <c r="Y27" i="37"/>
  <c r="N27" i="37" a="1"/>
  <c r="N27" i="37" s="1"/>
  <c r="M27" i="37" a="1"/>
  <c r="M27" i="37" s="1"/>
  <c r="H27" i="37"/>
  <c r="F27" i="37"/>
  <c r="Y26" i="37"/>
  <c r="N26" i="37" a="1"/>
  <c r="N26" i="37" s="1"/>
  <c r="M26" i="37" a="1"/>
  <c r="M26" i="37" s="1"/>
  <c r="H26" i="37"/>
  <c r="F26" i="37"/>
  <c r="Y25" i="37"/>
  <c r="N25" i="37" a="1"/>
  <c r="N25" i="37" s="1"/>
  <c r="M25" i="37" a="1"/>
  <c r="M25" i="37" s="1"/>
  <c r="H25" i="37"/>
  <c r="F25" i="37"/>
  <c r="Y24" i="37"/>
  <c r="N24" i="37" a="1"/>
  <c r="N24" i="37" s="1"/>
  <c r="M24" i="37" a="1"/>
  <c r="M24" i="37" s="1"/>
  <c r="H24" i="37"/>
  <c r="F24" i="37"/>
  <c r="Y23" i="37"/>
  <c r="N23" i="37" a="1"/>
  <c r="N23" i="37" s="1"/>
  <c r="M23" i="37" a="1"/>
  <c r="M23" i="37" s="1"/>
  <c r="H23" i="37"/>
  <c r="F23" i="37"/>
  <c r="Y22" i="37"/>
  <c r="N22" i="37" a="1"/>
  <c r="N22" i="37" s="1"/>
  <c r="M22" i="37" a="1"/>
  <c r="M22" i="37" s="1"/>
  <c r="H22" i="37"/>
  <c r="F22" i="37"/>
  <c r="Y21" i="37"/>
  <c r="N21" i="37" a="1"/>
  <c r="N21" i="37" s="1"/>
  <c r="M21" i="37" a="1"/>
  <c r="M21" i="37" s="1"/>
  <c r="H21" i="37"/>
  <c r="F21" i="37"/>
  <c r="Y20" i="37"/>
  <c r="N20" i="37" a="1"/>
  <c r="N20" i="37" s="1"/>
  <c r="M20" i="37" a="1"/>
  <c r="M20" i="37" s="1"/>
  <c r="H20" i="37"/>
  <c r="F20" i="37"/>
  <c r="Y19" i="37"/>
  <c r="N19" i="37" a="1"/>
  <c r="N19" i="37" s="1"/>
  <c r="M19" i="37" a="1"/>
  <c r="M19" i="37" s="1"/>
  <c r="H19" i="37"/>
  <c r="F19" i="37"/>
  <c r="Y18" i="37"/>
  <c r="N18" i="37" a="1"/>
  <c r="N18" i="37" s="1"/>
  <c r="M18" i="37" a="1"/>
  <c r="M18" i="37" s="1"/>
  <c r="H18" i="37"/>
  <c r="F18" i="37"/>
  <c r="Y17" i="37"/>
  <c r="N17" i="37" a="1"/>
  <c r="N17" i="37" s="1"/>
  <c r="M17" i="37" a="1"/>
  <c r="M17" i="37" s="1"/>
  <c r="H17" i="37"/>
  <c r="F17" i="37"/>
  <c r="Y16" i="37"/>
  <c r="N16" i="37" a="1"/>
  <c r="N16" i="37" s="1"/>
  <c r="M16" i="37" a="1"/>
  <c r="M16" i="37" s="1"/>
  <c r="H16" i="37"/>
  <c r="F16" i="37"/>
  <c r="Y15" i="37"/>
  <c r="N15" i="37" a="1"/>
  <c r="N15" i="37" s="1"/>
  <c r="M15" i="37" a="1"/>
  <c r="M15" i="37" s="1"/>
  <c r="H15" i="37"/>
  <c r="F15" i="37"/>
  <c r="Y14" i="37"/>
  <c r="N14" i="37" a="1"/>
  <c r="N14" i="37" s="1"/>
  <c r="M14" i="37" a="1"/>
  <c r="M14" i="37" s="1"/>
  <c r="H14" i="37"/>
  <c r="F14" i="37"/>
  <c r="Y13" i="37"/>
  <c r="N13" i="37" a="1"/>
  <c r="N13" i="37" s="1"/>
  <c r="M13" i="37" a="1"/>
  <c r="M13" i="37" s="1"/>
  <c r="H13" i="37"/>
  <c r="F13" i="37"/>
  <c r="Y12" i="37"/>
  <c r="Q12" i="37"/>
  <c r="N12" i="37" a="1"/>
  <c r="N12" i="37" s="1"/>
  <c r="M12" i="37" a="1"/>
  <c r="M12" i="37" s="1"/>
  <c r="H12" i="37"/>
  <c r="F12" i="37"/>
  <c r="Y11" i="37"/>
  <c r="Q11" i="37"/>
  <c r="N11" i="37" a="1"/>
  <c r="N11" i="37" s="1"/>
  <c r="M11" i="37" a="1"/>
  <c r="M11" i="37" s="1"/>
  <c r="H11" i="37"/>
  <c r="F11" i="37"/>
  <c r="Y10" i="37"/>
  <c r="Q10" i="37"/>
  <c r="N10" i="37" a="1"/>
  <c r="N10" i="37" s="1"/>
  <c r="M10" i="37" a="1"/>
  <c r="M10" i="37" s="1"/>
  <c r="H10" i="37"/>
  <c r="F10" i="37"/>
  <c r="Y9" i="37"/>
  <c r="Q9" i="37"/>
  <c r="N9" i="37" a="1"/>
  <c r="N9" i="37" s="1"/>
  <c r="M9" i="37" a="1"/>
  <c r="M9" i="37" s="1"/>
  <c r="H9" i="37"/>
  <c r="F9" i="37"/>
  <c r="Y8" i="37"/>
  <c r="Q8" i="37"/>
  <c r="N8" i="37" a="1"/>
  <c r="N8" i="37" s="1"/>
  <c r="M8" i="37" a="1"/>
  <c r="M8" i="37" s="1"/>
  <c r="H8" i="37"/>
  <c r="F8" i="37"/>
  <c r="Y7" i="37"/>
  <c r="Q7" i="37"/>
  <c r="N7" i="37" a="1"/>
  <c r="N7" i="37" s="1"/>
  <c r="M7" i="37" a="1"/>
  <c r="M7" i="37" s="1"/>
  <c r="H7" i="37"/>
  <c r="F7" i="37"/>
  <c r="Y6" i="37"/>
  <c r="Q6" i="37"/>
  <c r="N6" i="37" a="1"/>
  <c r="N6" i="37" s="1"/>
  <c r="M6" i="37" a="1"/>
  <c r="M6" i="37" s="1"/>
  <c r="H6" i="37"/>
  <c r="F6" i="37"/>
  <c r="Y5" i="37"/>
  <c r="Q5" i="37"/>
  <c r="N5" i="37" a="1"/>
  <c r="N5" i="37" s="1"/>
  <c r="M5" i="37" a="1"/>
  <c r="M5" i="37" s="1"/>
  <c r="H5" i="37"/>
  <c r="F5" i="37"/>
  <c r="Y4" i="37"/>
  <c r="Q4" i="37"/>
  <c r="N4" i="37" a="1"/>
  <c r="N4" i="37" s="1"/>
  <c r="M4" i="37" a="1"/>
  <c r="M4" i="37" s="1"/>
  <c r="H4" i="37"/>
  <c r="F4" i="37"/>
  <c r="Y3" i="37"/>
  <c r="Q3" i="37"/>
  <c r="N3" i="37" a="1"/>
  <c r="N3" i="37" s="1"/>
  <c r="M3" i="37" a="1"/>
  <c r="M3" i="37" s="1"/>
  <c r="H3" i="37"/>
  <c r="F3" i="37"/>
  <c r="F2193" i="20"/>
  <c r="F2194" i="20"/>
  <c r="F2195" i="20"/>
  <c r="F2192" i="20"/>
  <c r="I2191" i="20"/>
  <c r="P2191" i="20" s="1"/>
  <c r="F2162" i="20"/>
  <c r="F2163" i="20"/>
  <c r="F2164" i="20"/>
  <c r="F2165" i="20"/>
  <c r="F2166" i="20"/>
  <c r="F2167" i="20"/>
  <c r="F2168" i="20"/>
  <c r="F2169" i="20"/>
  <c r="F2170" i="20"/>
  <c r="F2171" i="20"/>
  <c r="F2172" i="20"/>
  <c r="F2173" i="20"/>
  <c r="F2174" i="20"/>
  <c r="F2175" i="20"/>
  <c r="F2176" i="20"/>
  <c r="F2177" i="20"/>
  <c r="F2178" i="20"/>
  <c r="F2179" i="20"/>
  <c r="F2180" i="20"/>
  <c r="F2181" i="20"/>
  <c r="F2182" i="20"/>
  <c r="F2183" i="20"/>
  <c r="F2184" i="20"/>
  <c r="F2185" i="20"/>
  <c r="F2186" i="20"/>
  <c r="F2187" i="20"/>
  <c r="F2188" i="20"/>
  <c r="F2189" i="20"/>
  <c r="F2190" i="20"/>
  <c r="F2191" i="20"/>
  <c r="F2196" i="20"/>
  <c r="F2197" i="20"/>
  <c r="F2198" i="20"/>
  <c r="F2199" i="20"/>
  <c r="F2200" i="20"/>
  <c r="F2201" i="20"/>
  <c r="F2202" i="20"/>
  <c r="F2203" i="20"/>
  <c r="F2204" i="20"/>
  <c r="F2205" i="20"/>
  <c r="F2206" i="20"/>
  <c r="F2207" i="20"/>
  <c r="F2208" i="20"/>
  <c r="F2209" i="20"/>
  <c r="F2210" i="20"/>
  <c r="F2211" i="20"/>
  <c r="F2212" i="20"/>
  <c r="F2213" i="20"/>
  <c r="F2214" i="20"/>
  <c r="F2215" i="20"/>
  <c r="F2216" i="20"/>
  <c r="F2217" i="20"/>
  <c r="F2218" i="20"/>
  <c r="F2219" i="20"/>
  <c r="F2220" i="20"/>
  <c r="F2221" i="20"/>
  <c r="F2222" i="20"/>
  <c r="F2223" i="20"/>
  <c r="F2224" i="20"/>
  <c r="F2225" i="20"/>
  <c r="F2226" i="20"/>
  <c r="F2227" i="20"/>
  <c r="F2228" i="20"/>
  <c r="F2229" i="20"/>
  <c r="F2230" i="20"/>
  <c r="F2161" i="20"/>
  <c r="I2192" i="20"/>
  <c r="P2192" i="20" s="1"/>
  <c r="I2193" i="20"/>
  <c r="P2193" i="20" s="1"/>
  <c r="I2194" i="20"/>
  <c r="P2194" i="20" s="1"/>
  <c r="I2221" i="20"/>
  <c r="P2221" i="20" s="1"/>
  <c r="J2221" i="20"/>
  <c r="I2222" i="20"/>
  <c r="P2222" i="20" s="1"/>
  <c r="J2222" i="20"/>
  <c r="I2223" i="20"/>
  <c r="P2223" i="20" s="1"/>
  <c r="J2223" i="20"/>
  <c r="I2224" i="20"/>
  <c r="P2224" i="20" s="1"/>
  <c r="J2224" i="20"/>
  <c r="I2225" i="20"/>
  <c r="P2225" i="20" s="1"/>
  <c r="J2225" i="20"/>
  <c r="I2226" i="20"/>
  <c r="P2226" i="20" s="1"/>
  <c r="J2226" i="20"/>
  <c r="I2227" i="20"/>
  <c r="P2227" i="20" s="1"/>
  <c r="J2227" i="20"/>
  <c r="I2228" i="20"/>
  <c r="P2228" i="20" s="1"/>
  <c r="J2228" i="20"/>
  <c r="I2229" i="20"/>
  <c r="P2229" i="20" s="1"/>
  <c r="J2229" i="20"/>
  <c r="I2230" i="20"/>
  <c r="P2230" i="20" s="1"/>
  <c r="J2230" i="20"/>
  <c r="I2211" i="20"/>
  <c r="P2211" i="20" s="1"/>
  <c r="J2211" i="20"/>
  <c r="I2212" i="20"/>
  <c r="P2212" i="20" s="1"/>
  <c r="J2212" i="20"/>
  <c r="I2213" i="20"/>
  <c r="P2213" i="20" s="1"/>
  <c r="J2213" i="20"/>
  <c r="I2214" i="20"/>
  <c r="P2214" i="20" s="1"/>
  <c r="J2214" i="20"/>
  <c r="I2215" i="20"/>
  <c r="P2215" i="20" s="1"/>
  <c r="J2215" i="20"/>
  <c r="I2216" i="20"/>
  <c r="P2216" i="20" s="1"/>
  <c r="J2216" i="20"/>
  <c r="I2217" i="20"/>
  <c r="P2217" i="20" s="1"/>
  <c r="J2217" i="20"/>
  <c r="I2218" i="20"/>
  <c r="P2218" i="20" s="1"/>
  <c r="J2218" i="20"/>
  <c r="I2219" i="20"/>
  <c r="P2219" i="20" s="1"/>
  <c r="J2219" i="20"/>
  <c r="I2220" i="20"/>
  <c r="P2220" i="20" s="1"/>
  <c r="J2220" i="20"/>
  <c r="I2206" i="20"/>
  <c r="P2206" i="20" s="1"/>
  <c r="J2206" i="20"/>
  <c r="I2207" i="20"/>
  <c r="P2207" i="20" s="1"/>
  <c r="J2207" i="20"/>
  <c r="I2208" i="20"/>
  <c r="P2208" i="20" s="1"/>
  <c r="J2208" i="20"/>
  <c r="I2209" i="20"/>
  <c r="P2209" i="20" s="1"/>
  <c r="J2209" i="20"/>
  <c r="I2210" i="20"/>
  <c r="P2210" i="20" s="1"/>
  <c r="J2210" i="20"/>
  <c r="I2201" i="20"/>
  <c r="P2201" i="20" s="1"/>
  <c r="J2201" i="20"/>
  <c r="I2202" i="20"/>
  <c r="P2202" i="20" s="1"/>
  <c r="J2202" i="20"/>
  <c r="I2203" i="20"/>
  <c r="P2203" i="20" s="1"/>
  <c r="J2203" i="20"/>
  <c r="I2204" i="20"/>
  <c r="P2204" i="20" s="1"/>
  <c r="J2204" i="20"/>
  <c r="I2205" i="20"/>
  <c r="P2205" i="20" s="1"/>
  <c r="J2205" i="20"/>
  <c r="J2200" i="20"/>
  <c r="I2200" i="20"/>
  <c r="P2200" i="20" s="1"/>
  <c r="J2199" i="20"/>
  <c r="I2199" i="20"/>
  <c r="P2199" i="20" s="1"/>
  <c r="J2198" i="20"/>
  <c r="I2198" i="20"/>
  <c r="P2198" i="20" s="1"/>
  <c r="J2197" i="20"/>
  <c r="I2197" i="20"/>
  <c r="P2197" i="20" s="1"/>
  <c r="J2196" i="20"/>
  <c r="I2196" i="20"/>
  <c r="P2196" i="20" s="1"/>
  <c r="J2191" i="20"/>
  <c r="J2192" i="20"/>
  <c r="J2193" i="20"/>
  <c r="J2194" i="20"/>
  <c r="J2195" i="20"/>
  <c r="I2195" i="20"/>
  <c r="P2195" i="20" s="1"/>
  <c r="H2182" i="20"/>
  <c r="H2183" i="20"/>
  <c r="H2184" i="20"/>
  <c r="H2185" i="20"/>
  <c r="H2186" i="20"/>
  <c r="H2187" i="20"/>
  <c r="H2188" i="20"/>
  <c r="H2189" i="20"/>
  <c r="H2190" i="20"/>
  <c r="H2181" i="20"/>
  <c r="H2180" i="20"/>
  <c r="H2172" i="20"/>
  <c r="H2173" i="20"/>
  <c r="H2174" i="20"/>
  <c r="H2175" i="20"/>
  <c r="H2176" i="20"/>
  <c r="H2177" i="20"/>
  <c r="H2178" i="20"/>
  <c r="H2179" i="20"/>
  <c r="H2171" i="20"/>
  <c r="H2162" i="20"/>
  <c r="K2162" i="20" s="1"/>
  <c r="Q2162" i="20" s="1"/>
  <c r="H2163" i="20"/>
  <c r="K2163" i="20" s="1"/>
  <c r="Q2163" i="20" s="1"/>
  <c r="H2164" i="20"/>
  <c r="K2164" i="20" s="1"/>
  <c r="Q2164" i="20" s="1"/>
  <c r="H2165" i="20"/>
  <c r="K2165" i="20" s="1"/>
  <c r="Q2165" i="20" s="1"/>
  <c r="H2166" i="20"/>
  <c r="K2166" i="20" s="1"/>
  <c r="Q2166" i="20" s="1"/>
  <c r="H2167" i="20"/>
  <c r="K2167" i="20" s="1"/>
  <c r="Q2167" i="20" s="1"/>
  <c r="H2168" i="20"/>
  <c r="K2168" i="20" s="1"/>
  <c r="Q2168" i="20" s="1"/>
  <c r="H2169" i="20"/>
  <c r="K2169" i="20" s="1"/>
  <c r="Q2169" i="20" s="1"/>
  <c r="H2170" i="20"/>
  <c r="K2170" i="20" s="1"/>
  <c r="Q2170" i="20" s="1"/>
  <c r="H2161" i="20"/>
  <c r="Y2230" i="20"/>
  <c r="Y2229" i="20"/>
  <c r="Y2228" i="20"/>
  <c r="Y2227" i="20"/>
  <c r="Y2226" i="20"/>
  <c r="Y2225" i="20"/>
  <c r="Y2224" i="20"/>
  <c r="Y2223" i="20"/>
  <c r="Y2222" i="20"/>
  <c r="Y2221" i="20"/>
  <c r="Y2220" i="20"/>
  <c r="Y2219" i="20"/>
  <c r="Y2218" i="20"/>
  <c r="Y2217" i="20"/>
  <c r="Y2216" i="20"/>
  <c r="Y2215" i="20"/>
  <c r="Y2214" i="20"/>
  <c r="Y2213" i="20"/>
  <c r="Y2212" i="20"/>
  <c r="Y2211" i="20"/>
  <c r="Y2210" i="20"/>
  <c r="Y2209" i="20"/>
  <c r="Y2208" i="20"/>
  <c r="Y2207" i="20"/>
  <c r="Y2206" i="20"/>
  <c r="Y2205" i="20"/>
  <c r="Y2204" i="20"/>
  <c r="Y2203" i="20"/>
  <c r="Y2202" i="20"/>
  <c r="Y2201" i="20"/>
  <c r="Y2200" i="20"/>
  <c r="Y2199" i="20"/>
  <c r="Y2198" i="20"/>
  <c r="Y2197" i="20"/>
  <c r="Y2196" i="20"/>
  <c r="Y2195" i="20"/>
  <c r="Y2194" i="20"/>
  <c r="Y2193" i="20"/>
  <c r="Y2192" i="20"/>
  <c r="Y2191" i="20"/>
  <c r="Y2190" i="20"/>
  <c r="Y2189" i="20"/>
  <c r="Y2188" i="20"/>
  <c r="Y2187" i="20"/>
  <c r="Y2186" i="20"/>
  <c r="Y2185" i="20"/>
  <c r="Y2184" i="20"/>
  <c r="Y2183" i="20"/>
  <c r="Y2182" i="20"/>
  <c r="Y2181" i="20"/>
  <c r="Y2180" i="20"/>
  <c r="Y2179" i="20"/>
  <c r="Y2178" i="20"/>
  <c r="Y2177" i="20"/>
  <c r="Y2176" i="20"/>
  <c r="Y2175" i="20"/>
  <c r="Y2174" i="20"/>
  <c r="Y2173" i="20"/>
  <c r="Y2172" i="20"/>
  <c r="Y2171" i="20"/>
  <c r="Y2170" i="20"/>
  <c r="Y2169" i="20"/>
  <c r="Y2168" i="20"/>
  <c r="Y2167" i="20"/>
  <c r="Y2166" i="20"/>
  <c r="Y2165" i="20"/>
  <c r="Y2164" i="20"/>
  <c r="Y2163" i="20"/>
  <c r="Y2162" i="20"/>
  <c r="Y2161" i="20"/>
  <c r="K1886" i="36" l="1"/>
  <c r="L1885" i="36"/>
  <c r="L1886" i="36"/>
  <c r="K1885" i="36"/>
  <c r="K20" i="20"/>
  <c r="Q20" i="20" s="1"/>
  <c r="I20" i="20"/>
  <c r="P20" i="20" s="1"/>
  <c r="I21" i="20"/>
  <c r="P21" i="20" s="1"/>
  <c r="K21" i="20"/>
  <c r="Q21" i="20" s="1"/>
  <c r="G21" i="20"/>
  <c r="G20" i="20"/>
  <c r="Q2196" i="20"/>
  <c r="Q2193" i="20"/>
  <c r="Q2195" i="20"/>
  <c r="I2182" i="20"/>
  <c r="P2182" i="20" s="1"/>
  <c r="K2182" i="20"/>
  <c r="I2183" i="20"/>
  <c r="P2183" i="20" s="1"/>
  <c r="K2183" i="20"/>
  <c r="I2184" i="20"/>
  <c r="P2184" i="20" s="1"/>
  <c r="K2184" i="20"/>
  <c r="I2185" i="20"/>
  <c r="P2185" i="20" s="1"/>
  <c r="K2185" i="20"/>
  <c r="I2186" i="20"/>
  <c r="P2186" i="20" s="1"/>
  <c r="K2186" i="20"/>
  <c r="J2187" i="20"/>
  <c r="K2187" i="20"/>
  <c r="Q2187" i="20" s="1"/>
  <c r="J2188" i="20"/>
  <c r="K2188" i="20"/>
  <c r="Q2188" i="20" s="1"/>
  <c r="J2189" i="20"/>
  <c r="K2189" i="20"/>
  <c r="Q2189" i="20" s="1"/>
  <c r="J2190" i="20"/>
  <c r="K2190" i="20"/>
  <c r="Q2190" i="20" s="1"/>
  <c r="J2181" i="20"/>
  <c r="K2181" i="20"/>
  <c r="Q2181" i="20" s="1"/>
  <c r="I2180" i="20"/>
  <c r="P2180" i="20" s="1"/>
  <c r="K2180" i="20"/>
  <c r="I2172" i="20"/>
  <c r="P2172" i="20" s="1"/>
  <c r="K2172" i="20"/>
  <c r="I2173" i="20"/>
  <c r="P2173" i="20" s="1"/>
  <c r="K2173" i="20"/>
  <c r="J2174" i="20"/>
  <c r="K2174" i="20"/>
  <c r="Q2174" i="20" s="1"/>
  <c r="J2175" i="20"/>
  <c r="K2175" i="20"/>
  <c r="Q2175" i="20" s="1"/>
  <c r="J2176" i="20"/>
  <c r="K2176" i="20"/>
  <c r="Q2176" i="20" s="1"/>
  <c r="J2177" i="20"/>
  <c r="K2177" i="20"/>
  <c r="Q2177" i="20" s="1"/>
  <c r="I2178" i="20"/>
  <c r="P2178" i="20" s="1"/>
  <c r="K2178" i="20"/>
  <c r="J2179" i="20"/>
  <c r="K2179" i="20"/>
  <c r="Q2179" i="20" s="1"/>
  <c r="J2171" i="20"/>
  <c r="K2171" i="20"/>
  <c r="Q2171" i="20" s="1"/>
  <c r="I2161" i="20"/>
  <c r="P2161" i="20" s="1"/>
  <c r="K2161" i="20"/>
  <c r="Q2161" i="20" s="1"/>
  <c r="Q2221" i="20"/>
  <c r="Q2222" i="20"/>
  <c r="Q2223" i="20"/>
  <c r="Q2224" i="20"/>
  <c r="Q2225" i="20"/>
  <c r="Q2226" i="20"/>
  <c r="Q2228" i="20"/>
  <c r="Q2229" i="20"/>
  <c r="Q2230" i="20"/>
  <c r="Q2211" i="20"/>
  <c r="Q2212" i="20"/>
  <c r="Q2213" i="20"/>
  <c r="Q2214" i="20"/>
  <c r="Q2215" i="20"/>
  <c r="Q2216" i="20"/>
  <c r="Q2217" i="20"/>
  <c r="Q2218" i="20"/>
  <c r="Q2219" i="20"/>
  <c r="Q2220" i="20"/>
  <c r="Q2206" i="20"/>
  <c r="Q2207" i="20"/>
  <c r="Q2208" i="20"/>
  <c r="Q2209" i="20"/>
  <c r="Q2210" i="20"/>
  <c r="Q2201" i="20"/>
  <c r="Q2202" i="20"/>
  <c r="Q2203" i="20"/>
  <c r="Q2204" i="20"/>
  <c r="Q2200" i="20"/>
  <c r="Q2199" i="20"/>
  <c r="Q2198" i="20"/>
  <c r="Q2197" i="20"/>
  <c r="J2162" i="20"/>
  <c r="I2162" i="20"/>
  <c r="P2162" i="20" s="1"/>
  <c r="J2163" i="20"/>
  <c r="I2163" i="20"/>
  <c r="P2163" i="20" s="1"/>
  <c r="J2164" i="20"/>
  <c r="I2164" i="20"/>
  <c r="P2164" i="20" s="1"/>
  <c r="J2165" i="20"/>
  <c r="I2165" i="20"/>
  <c r="P2165" i="20" s="1"/>
  <c r="J2166" i="20"/>
  <c r="I2166" i="20"/>
  <c r="P2166" i="20" s="1"/>
  <c r="J2167" i="20"/>
  <c r="I2167" i="20"/>
  <c r="P2167" i="20" s="1"/>
  <c r="J2168" i="20"/>
  <c r="I2168" i="20"/>
  <c r="P2168" i="20" s="1"/>
  <c r="J2169" i="20"/>
  <c r="I2169" i="20"/>
  <c r="P2169" i="20" s="1"/>
  <c r="J2170" i="20"/>
  <c r="I2170" i="20"/>
  <c r="P2170" i="20" s="1"/>
  <c r="J2161" i="20"/>
  <c r="J27" i="37"/>
  <c r="K27" i="37" s="1"/>
  <c r="Q27" i="37" s="1"/>
  <c r="I27" i="37"/>
  <c r="P27" i="37" s="1"/>
  <c r="I5" i="37"/>
  <c r="P5" i="37" s="1"/>
  <c r="J5" i="37"/>
  <c r="I32" i="37"/>
  <c r="P32" i="37" s="1"/>
  <c r="J32" i="37"/>
  <c r="K32" i="37" s="1"/>
  <c r="Q32" i="37" s="1"/>
  <c r="I31" i="37"/>
  <c r="P31" i="37" s="1"/>
  <c r="J31" i="37"/>
  <c r="K31" i="37" s="1"/>
  <c r="Q31" i="37" s="1"/>
  <c r="I30" i="37"/>
  <c r="P30" i="37" s="1"/>
  <c r="J30" i="37"/>
  <c r="K30" i="37" s="1"/>
  <c r="Q30" i="37" s="1"/>
  <c r="I29" i="37"/>
  <c r="P29" i="37" s="1"/>
  <c r="J29" i="37"/>
  <c r="K29" i="37" s="1"/>
  <c r="Q29" i="37" s="1"/>
  <c r="I28" i="37"/>
  <c r="P28" i="37" s="1"/>
  <c r="J28" i="37"/>
  <c r="K28" i="37" s="1"/>
  <c r="Q28" i="37" s="1"/>
  <c r="I26" i="37"/>
  <c r="P26" i="37" s="1"/>
  <c r="J26" i="37"/>
  <c r="K26" i="37" s="1"/>
  <c r="Q26" i="37" s="1"/>
  <c r="J25" i="37"/>
  <c r="K25" i="37" s="1"/>
  <c r="Q25" i="37" s="1"/>
  <c r="I25" i="37"/>
  <c r="P25" i="37" s="1"/>
  <c r="I24" i="37"/>
  <c r="P24" i="37" s="1"/>
  <c r="J24" i="37"/>
  <c r="K24" i="37" s="1"/>
  <c r="Q24" i="37" s="1"/>
  <c r="I23" i="37"/>
  <c r="P23" i="37" s="1"/>
  <c r="J23" i="37"/>
  <c r="K23" i="37" s="1"/>
  <c r="Q23" i="37" s="1"/>
  <c r="J22" i="37"/>
  <c r="K22" i="37" s="1"/>
  <c r="Q22" i="37" s="1"/>
  <c r="I22" i="37"/>
  <c r="P22" i="37" s="1"/>
  <c r="I21" i="37"/>
  <c r="P21" i="37" s="1"/>
  <c r="J21" i="37"/>
  <c r="K21" i="37" s="1"/>
  <c r="Q21" i="37" s="1"/>
  <c r="J20" i="37"/>
  <c r="K20" i="37" s="1"/>
  <c r="Q20" i="37" s="1"/>
  <c r="I20" i="37"/>
  <c r="P20" i="37" s="1"/>
  <c r="I19" i="37"/>
  <c r="P19" i="37" s="1"/>
  <c r="J19" i="37"/>
  <c r="K19" i="37" s="1"/>
  <c r="Q19" i="37" s="1"/>
  <c r="I18" i="37"/>
  <c r="P18" i="37" s="1"/>
  <c r="J18" i="37"/>
  <c r="K18" i="37" s="1"/>
  <c r="Q18" i="37" s="1"/>
  <c r="J17" i="37"/>
  <c r="K17" i="37" s="1"/>
  <c r="Q17" i="37" s="1"/>
  <c r="I17" i="37"/>
  <c r="P17" i="37" s="1"/>
  <c r="I16" i="37"/>
  <c r="P16" i="37" s="1"/>
  <c r="J16" i="37"/>
  <c r="K16" i="37" s="1"/>
  <c r="Q16" i="37" s="1"/>
  <c r="J15" i="37"/>
  <c r="K15" i="37" s="1"/>
  <c r="Q15" i="37" s="1"/>
  <c r="I15" i="37"/>
  <c r="P15" i="37" s="1"/>
  <c r="J14" i="37"/>
  <c r="K14" i="37" s="1"/>
  <c r="Q14" i="37" s="1"/>
  <c r="I14" i="37"/>
  <c r="P14" i="37" s="1"/>
  <c r="I13" i="37"/>
  <c r="P13" i="37" s="1"/>
  <c r="J13" i="37"/>
  <c r="K13" i="37" s="1"/>
  <c r="Q13" i="37" s="1"/>
  <c r="I12" i="37"/>
  <c r="P12" i="37" s="1"/>
  <c r="J12" i="37"/>
  <c r="J11" i="37"/>
  <c r="I11" i="37"/>
  <c r="P11" i="37" s="1"/>
  <c r="I10" i="37"/>
  <c r="P10" i="37" s="1"/>
  <c r="J10" i="37"/>
  <c r="I9" i="37"/>
  <c r="P9" i="37" s="1"/>
  <c r="J9" i="37"/>
  <c r="J8" i="37"/>
  <c r="I8" i="37"/>
  <c r="P8" i="37" s="1"/>
  <c r="J7" i="37"/>
  <c r="I7" i="37"/>
  <c r="P7" i="37" s="1"/>
  <c r="I6" i="37"/>
  <c r="P6" i="37" s="1"/>
  <c r="J6" i="37"/>
  <c r="J4" i="37"/>
  <c r="I4" i="37"/>
  <c r="P4" i="37" s="1"/>
  <c r="J3" i="37"/>
  <c r="I3" i="37"/>
  <c r="P3" i="37" s="1"/>
  <c r="I2190" i="20"/>
  <c r="P2190" i="20" s="1"/>
  <c r="I2177" i="20"/>
  <c r="P2177" i="20" s="1"/>
  <c r="I2175" i="20"/>
  <c r="P2175" i="20" s="1"/>
  <c r="I2174" i="20"/>
  <c r="P2174" i="20" s="1"/>
  <c r="I2188" i="20"/>
  <c r="P2188" i="20" s="1"/>
  <c r="I2176" i="20"/>
  <c r="P2176" i="20" s="1"/>
  <c r="I2189" i="20"/>
  <c r="P2189" i="20" s="1"/>
  <c r="I2187" i="20"/>
  <c r="P2187" i="20" s="1"/>
  <c r="J2180" i="20"/>
  <c r="J2186" i="20"/>
  <c r="J2185" i="20"/>
  <c r="I2171" i="20"/>
  <c r="P2171" i="20" s="1"/>
  <c r="J2178" i="20"/>
  <c r="I2181" i="20"/>
  <c r="P2181" i="20" s="1"/>
  <c r="I2179" i="20"/>
  <c r="P2179" i="20" s="1"/>
  <c r="J2173" i="20"/>
  <c r="J2172" i="20"/>
  <c r="J2184" i="20"/>
  <c r="J2183" i="20"/>
  <c r="Q2183" i="20" s="1"/>
  <c r="J2182" i="20"/>
  <c r="Y1631" i="15"/>
  <c r="AC1864" i="36"/>
  <c r="AD1864" i="36" s="1"/>
  <c r="AA1864" i="36"/>
  <c r="AC1863" i="36"/>
  <c r="AD1863" i="36" s="1"/>
  <c r="AA1863" i="36"/>
  <c r="AC1862" i="36"/>
  <c r="AD1862" i="36" s="1"/>
  <c r="AA1862" i="36"/>
  <c r="AC1861" i="36"/>
  <c r="AD1861" i="36" s="1"/>
  <c r="AA1861" i="36"/>
  <c r="AC1860" i="36"/>
  <c r="AD1860" i="36" s="1"/>
  <c r="AA1860" i="36"/>
  <c r="AC1859" i="36"/>
  <c r="AD1859" i="36" s="1"/>
  <c r="AA1859" i="36"/>
  <c r="AC1858" i="36"/>
  <c r="AD1858" i="36" s="1"/>
  <c r="AA1858" i="36"/>
  <c r="AC1857" i="36"/>
  <c r="AD1857" i="36" s="1"/>
  <c r="AA1857" i="36"/>
  <c r="AC1856" i="36"/>
  <c r="AD1856" i="36" s="1"/>
  <c r="AA1856" i="36"/>
  <c r="AC1855" i="36"/>
  <c r="AD1855" i="36" s="1"/>
  <c r="AA1855" i="36"/>
  <c r="AC1854" i="36"/>
  <c r="AD1854" i="36" s="1"/>
  <c r="AA1854" i="36"/>
  <c r="AC1853" i="36"/>
  <c r="AD1853" i="36" s="1"/>
  <c r="AA1853" i="36"/>
  <c r="AC1852" i="36"/>
  <c r="AD1852" i="36" s="1"/>
  <c r="AA1852" i="36"/>
  <c r="AC1851" i="36"/>
  <c r="AD1851" i="36" s="1"/>
  <c r="AA1851" i="36"/>
  <c r="AC1850" i="36"/>
  <c r="AD1850" i="36" s="1"/>
  <c r="AA1850" i="36"/>
  <c r="AC1849" i="36"/>
  <c r="AD1849" i="36" s="1"/>
  <c r="AA1849" i="36"/>
  <c r="AC1848" i="36"/>
  <c r="AD1848" i="36" s="1"/>
  <c r="AA1848" i="36"/>
  <c r="AC1847" i="36"/>
  <c r="AD1847" i="36" s="1"/>
  <c r="AA1847" i="36"/>
  <c r="AC1846" i="36"/>
  <c r="AD1846" i="36" s="1"/>
  <c r="AA1846" i="36"/>
  <c r="AC1845" i="36"/>
  <c r="AD1845" i="36" s="1"/>
  <c r="AA1845" i="36"/>
  <c r="AC1844" i="36"/>
  <c r="AD1844" i="36" s="1"/>
  <c r="AA1844" i="36"/>
  <c r="AC1843" i="36"/>
  <c r="AD1843" i="36" s="1"/>
  <c r="AA1843" i="36"/>
  <c r="AC1842" i="36"/>
  <c r="AD1842" i="36" s="1"/>
  <c r="AA1842" i="36"/>
  <c r="AC1841" i="36"/>
  <c r="AD1841" i="36" s="1"/>
  <c r="AA1841" i="36"/>
  <c r="AC1840" i="36"/>
  <c r="AD1840" i="36" s="1"/>
  <c r="AA1840" i="36"/>
  <c r="AC1839" i="36"/>
  <c r="AD1839" i="36" s="1"/>
  <c r="AA1839" i="36"/>
  <c r="AC1838" i="36"/>
  <c r="AD1838" i="36" s="1"/>
  <c r="AA1838" i="36"/>
  <c r="AC1837" i="36"/>
  <c r="AD1837" i="36" s="1"/>
  <c r="AA1837" i="36"/>
  <c r="AC1836" i="36"/>
  <c r="AD1836" i="36" s="1"/>
  <c r="AA1836" i="36"/>
  <c r="AC1835" i="36"/>
  <c r="AD1835" i="36" s="1"/>
  <c r="AA1835" i="36"/>
  <c r="AC1834" i="36"/>
  <c r="AD1834" i="36" s="1"/>
  <c r="AA1834" i="36"/>
  <c r="AC1833" i="36"/>
  <c r="AD1833" i="36" s="1"/>
  <c r="AA1833" i="36"/>
  <c r="AC1832" i="36"/>
  <c r="AD1832" i="36" s="1"/>
  <c r="AA1832" i="36"/>
  <c r="AC1831" i="36"/>
  <c r="AD1831" i="36" s="1"/>
  <c r="AA1831" i="36"/>
  <c r="AC1830" i="36"/>
  <c r="AD1830" i="36" s="1"/>
  <c r="AA1830" i="36"/>
  <c r="AC1829" i="36"/>
  <c r="AD1829" i="36" s="1"/>
  <c r="AA1829" i="36"/>
  <c r="AC1828" i="36"/>
  <c r="AD1828" i="36" s="1"/>
  <c r="AA1828" i="36"/>
  <c r="AC1827" i="36"/>
  <c r="AD1827" i="36" s="1"/>
  <c r="AA1827" i="36"/>
  <c r="AC1826" i="36"/>
  <c r="AD1826" i="36" s="1"/>
  <c r="AA1826" i="36"/>
  <c r="AC1825" i="36"/>
  <c r="AD1825" i="36" s="1"/>
  <c r="AA1825" i="36"/>
  <c r="AC1824" i="36"/>
  <c r="AD1824" i="36" s="1"/>
  <c r="AA1824" i="36"/>
  <c r="AC1823" i="36"/>
  <c r="AD1823" i="36" s="1"/>
  <c r="AA1823" i="36"/>
  <c r="AC1822" i="36"/>
  <c r="AD1822" i="36" s="1"/>
  <c r="AA1822" i="36"/>
  <c r="AC1821" i="36"/>
  <c r="AD1821" i="36" s="1"/>
  <c r="AA1821" i="36"/>
  <c r="AC1820" i="36"/>
  <c r="AD1820" i="36" s="1"/>
  <c r="AA1820" i="36"/>
  <c r="AC1819" i="36"/>
  <c r="AD1819" i="36" s="1"/>
  <c r="AA1819" i="36"/>
  <c r="AC1818" i="36"/>
  <c r="AD1818" i="36" s="1"/>
  <c r="AA1818" i="36"/>
  <c r="AC1817" i="36"/>
  <c r="AD1817" i="36" s="1"/>
  <c r="AA1817" i="36"/>
  <c r="AC1816" i="36"/>
  <c r="AD1816" i="36" s="1"/>
  <c r="AA1816" i="36"/>
  <c r="AC1815" i="36"/>
  <c r="AD1815" i="36" s="1"/>
  <c r="AA1815" i="36"/>
  <c r="AC1814" i="36"/>
  <c r="AD1814" i="36" s="1"/>
  <c r="AA1814" i="36"/>
  <c r="AC1813" i="36"/>
  <c r="AD1813" i="36" s="1"/>
  <c r="AA1813" i="36"/>
  <c r="AC1812" i="36"/>
  <c r="AD1812" i="36" s="1"/>
  <c r="AA1812" i="36"/>
  <c r="AC1811" i="36"/>
  <c r="AD1811" i="36" s="1"/>
  <c r="AA1811" i="36"/>
  <c r="AC1810" i="36"/>
  <c r="AD1810" i="36" s="1"/>
  <c r="AA1810" i="36"/>
  <c r="AC1809" i="36"/>
  <c r="AD1809" i="36" s="1"/>
  <c r="AA1809" i="36"/>
  <c r="AC1808" i="36"/>
  <c r="AD1808" i="36" s="1"/>
  <c r="AA1808" i="36"/>
  <c r="AC1807" i="36"/>
  <c r="AD1807" i="36" s="1"/>
  <c r="AA1807" i="36"/>
  <c r="AC1806" i="36"/>
  <c r="AD1806" i="36" s="1"/>
  <c r="AA1806" i="36"/>
  <c r="AC1805" i="36"/>
  <c r="AD1805" i="36" s="1"/>
  <c r="AA1805" i="36"/>
  <c r="AC1804" i="36"/>
  <c r="AD1804" i="36" s="1"/>
  <c r="AA1804" i="36"/>
  <c r="AC1803" i="36"/>
  <c r="AD1803" i="36" s="1"/>
  <c r="AA1803" i="36"/>
  <c r="AC1802" i="36"/>
  <c r="AD1802" i="36" s="1"/>
  <c r="AA1802" i="36"/>
  <c r="AC1801" i="36"/>
  <c r="AD1801" i="36" s="1"/>
  <c r="AA1801" i="36"/>
  <c r="AC1800" i="36"/>
  <c r="AD1800" i="36" s="1"/>
  <c r="AA1800" i="36"/>
  <c r="AC1799" i="36"/>
  <c r="AD1799" i="36" s="1"/>
  <c r="AA1799" i="36"/>
  <c r="AC1798" i="36"/>
  <c r="AD1798" i="36" s="1"/>
  <c r="AA1798" i="36"/>
  <c r="AC1797" i="36"/>
  <c r="AD1797" i="36" s="1"/>
  <c r="AA1797" i="36"/>
  <c r="AC1796" i="36"/>
  <c r="AD1796" i="36" s="1"/>
  <c r="AA1796" i="36"/>
  <c r="AC1795" i="36"/>
  <c r="AD1795" i="36" s="1"/>
  <c r="AA1795" i="36"/>
  <c r="AC1794" i="36"/>
  <c r="AD1794" i="36" s="1"/>
  <c r="AA1794" i="36"/>
  <c r="AC1793" i="36"/>
  <c r="AD1793" i="36" s="1"/>
  <c r="AA1793" i="36"/>
  <c r="AC1792" i="36"/>
  <c r="AD1792" i="36" s="1"/>
  <c r="AA1792" i="36"/>
  <c r="AC1791" i="36"/>
  <c r="AD1791" i="36" s="1"/>
  <c r="AA1791" i="36"/>
  <c r="AC1790" i="36"/>
  <c r="AD1790" i="36" s="1"/>
  <c r="AA1790" i="36"/>
  <c r="AC1789" i="36"/>
  <c r="AD1789" i="36" s="1"/>
  <c r="AA1789" i="36"/>
  <c r="AC1788" i="36"/>
  <c r="AD1788" i="36" s="1"/>
  <c r="AA1788" i="36"/>
  <c r="AC1787" i="36"/>
  <c r="AD1787" i="36" s="1"/>
  <c r="AA1787" i="36"/>
  <c r="AC1786" i="36"/>
  <c r="AD1786" i="36" s="1"/>
  <c r="AA1786" i="36"/>
  <c r="AC1785" i="36"/>
  <c r="AD1785" i="36" s="1"/>
  <c r="AA1785" i="36"/>
  <c r="AC1784" i="36"/>
  <c r="AD1784" i="36" s="1"/>
  <c r="AA1784" i="36"/>
  <c r="AC1783" i="36"/>
  <c r="AD1783" i="36" s="1"/>
  <c r="AA1783" i="36"/>
  <c r="AC1782" i="36"/>
  <c r="AD1782" i="36" s="1"/>
  <c r="AA1782" i="36"/>
  <c r="AC1781" i="36"/>
  <c r="AD1781" i="36" s="1"/>
  <c r="AA1781" i="36"/>
  <c r="AC1780" i="36"/>
  <c r="AD1780" i="36" s="1"/>
  <c r="AA1768" i="36"/>
  <c r="AC1779" i="36"/>
  <c r="AD1779" i="36" s="1"/>
  <c r="AA1660" i="36"/>
  <c r="AC1778" i="36"/>
  <c r="AD1778" i="36" s="1"/>
  <c r="AA1725" i="36"/>
  <c r="AC1777" i="36"/>
  <c r="AD1777" i="36" s="1"/>
  <c r="AA1641" i="36"/>
  <c r="AC1776" i="36"/>
  <c r="AD1776" i="36" s="1"/>
  <c r="AA1776" i="36"/>
  <c r="AC1775" i="36"/>
  <c r="AD1775" i="36" s="1"/>
  <c r="AA1775" i="36"/>
  <c r="AC1774" i="36"/>
  <c r="AD1774" i="36" s="1"/>
  <c r="AA1767" i="36"/>
  <c r="AC1773" i="36"/>
  <c r="AD1773" i="36" s="1"/>
  <c r="AA1659" i="36"/>
  <c r="AC1772" i="36"/>
  <c r="AD1772" i="36" s="1"/>
  <c r="AA1772" i="36"/>
  <c r="AC1771" i="36"/>
  <c r="AD1771" i="36" s="1"/>
  <c r="AA1771" i="36"/>
  <c r="AC1770" i="36"/>
  <c r="AD1770" i="36" s="1"/>
  <c r="AA1722" i="36"/>
  <c r="AC1769" i="36"/>
  <c r="AD1769" i="36" s="1"/>
  <c r="AA1640" i="36"/>
  <c r="AC1768" i="36"/>
  <c r="AD1768" i="36" s="1"/>
  <c r="AA1780" i="36"/>
  <c r="AC1767" i="36"/>
  <c r="AD1767" i="36" s="1"/>
  <c r="AA1779" i="36"/>
  <c r="AC1766" i="36"/>
  <c r="AD1766" i="36" s="1"/>
  <c r="AA1766" i="36"/>
  <c r="AC1765" i="36"/>
  <c r="AD1765" i="36" s="1"/>
  <c r="AA1765" i="36"/>
  <c r="AC1764" i="36"/>
  <c r="AD1764" i="36" s="1"/>
  <c r="AA1764" i="36"/>
  <c r="AC1763" i="36"/>
  <c r="AD1763" i="36" s="1"/>
  <c r="AA1763" i="36"/>
  <c r="AC1762" i="36"/>
  <c r="AD1762" i="36" s="1"/>
  <c r="AA1762" i="36"/>
  <c r="AC1761" i="36"/>
  <c r="AD1761" i="36" s="1"/>
  <c r="AA1761" i="36"/>
  <c r="AC1760" i="36"/>
  <c r="AD1760" i="36" s="1"/>
  <c r="AA1760" i="36"/>
  <c r="AC1759" i="36"/>
  <c r="AD1759" i="36" s="1"/>
  <c r="AA1759" i="36"/>
  <c r="AC1758" i="36"/>
  <c r="AD1758" i="36" s="1"/>
  <c r="AA1758" i="36"/>
  <c r="AC1757" i="36"/>
  <c r="AD1757" i="36" s="1"/>
  <c r="AA1757" i="36"/>
  <c r="AC1756" i="36"/>
  <c r="AD1756" i="36" s="1"/>
  <c r="AA1756" i="36"/>
  <c r="AC1755" i="36"/>
  <c r="AD1755" i="36" s="1"/>
  <c r="AA1755" i="36"/>
  <c r="AC1754" i="36"/>
  <c r="AD1754" i="36" s="1"/>
  <c r="AA1754" i="36"/>
  <c r="AC1753" i="36"/>
  <c r="AD1753" i="36" s="1"/>
  <c r="AA1753" i="36"/>
  <c r="AC1752" i="36"/>
  <c r="AD1752" i="36" s="1"/>
  <c r="AA1752" i="36"/>
  <c r="AC1751" i="36"/>
  <c r="AD1751" i="36" s="1"/>
  <c r="AA1751" i="36"/>
  <c r="AC1750" i="36"/>
  <c r="AD1750" i="36" s="1"/>
  <c r="AA1750" i="36"/>
  <c r="AC1749" i="36"/>
  <c r="AD1749" i="36" s="1"/>
  <c r="AA1749" i="36"/>
  <c r="AC1748" i="36"/>
  <c r="AD1748" i="36" s="1"/>
  <c r="AA1748" i="36"/>
  <c r="AC1747" i="36"/>
  <c r="AD1747" i="36" s="1"/>
  <c r="AA1747" i="36"/>
  <c r="AC1746" i="36"/>
  <c r="AD1746" i="36" s="1"/>
  <c r="AA1746" i="36"/>
  <c r="AC1745" i="36"/>
  <c r="AD1745" i="36" s="1"/>
  <c r="AA1656" i="36"/>
  <c r="AC1744" i="36"/>
  <c r="AD1744" i="36" s="1"/>
  <c r="AA1744" i="36"/>
  <c r="AC1743" i="36"/>
  <c r="AD1743" i="36" s="1"/>
  <c r="AA1743" i="36"/>
  <c r="AC1742" i="36"/>
  <c r="AD1742" i="36" s="1"/>
  <c r="AA1721" i="36"/>
  <c r="AC1741" i="36"/>
  <c r="AD1741" i="36" s="1"/>
  <c r="AA1639" i="36"/>
  <c r="AC1740" i="36"/>
  <c r="AD1740" i="36" s="1"/>
  <c r="AA1778" i="36"/>
  <c r="AC1739" i="36"/>
  <c r="AD1739" i="36" s="1"/>
  <c r="AA1777" i="36"/>
  <c r="AC1738" i="36"/>
  <c r="AD1738" i="36" s="1"/>
  <c r="AA1738" i="36"/>
  <c r="AC1737" i="36"/>
  <c r="AD1737" i="36" s="1"/>
  <c r="AA1737" i="36"/>
  <c r="AC1736" i="36"/>
  <c r="AD1736" i="36" s="1"/>
  <c r="AA1736" i="36"/>
  <c r="AC1735" i="36"/>
  <c r="AD1735" i="36" s="1"/>
  <c r="AA1735" i="36"/>
  <c r="AC1734" i="36"/>
  <c r="AD1734" i="36" s="1"/>
  <c r="AA1734" i="36"/>
  <c r="AC1733" i="36"/>
  <c r="AD1733" i="36" s="1"/>
  <c r="AA1733" i="36"/>
  <c r="AC1732" i="36"/>
  <c r="AD1732" i="36" s="1"/>
  <c r="AA1732" i="36"/>
  <c r="AC1731" i="36"/>
  <c r="AD1731" i="36" s="1"/>
  <c r="AA1731" i="36"/>
  <c r="AC1730" i="36"/>
  <c r="AD1730" i="36" s="1"/>
  <c r="AA1730" i="36"/>
  <c r="AC1729" i="36"/>
  <c r="AD1729" i="36" s="1"/>
  <c r="AA1729" i="36"/>
  <c r="AC1728" i="36"/>
  <c r="AD1728" i="36" s="1"/>
  <c r="AA1728" i="36"/>
  <c r="AC1727" i="36"/>
  <c r="AD1727" i="36" s="1"/>
  <c r="AA1727" i="36"/>
  <c r="AC1726" i="36"/>
  <c r="AD1726" i="36" s="1"/>
  <c r="AA1745" i="36"/>
  <c r="AC1725" i="36"/>
  <c r="AD1725" i="36" s="1"/>
  <c r="AA1655" i="36"/>
  <c r="AC1724" i="36"/>
  <c r="AD1724" i="36" s="1"/>
  <c r="AA1724" i="36"/>
  <c r="AC1723" i="36"/>
  <c r="AD1723" i="36" s="1"/>
  <c r="AA1723" i="36"/>
  <c r="AC1722" i="36"/>
  <c r="AD1722" i="36" s="1"/>
  <c r="AA1720" i="36"/>
  <c r="AC1721" i="36"/>
  <c r="AD1721" i="36" s="1"/>
  <c r="AA1638" i="36"/>
  <c r="AC1720" i="36"/>
  <c r="AD1720" i="36" s="1"/>
  <c r="AA1774" i="36"/>
  <c r="AC1719" i="36"/>
  <c r="AD1719" i="36" s="1"/>
  <c r="AA1773" i="36"/>
  <c r="AC1718" i="36"/>
  <c r="AD1718" i="36" s="1"/>
  <c r="AA1718" i="36"/>
  <c r="AC1717" i="36"/>
  <c r="AD1717" i="36" s="1"/>
  <c r="AA1717" i="36"/>
  <c r="AC1716" i="36"/>
  <c r="AD1716" i="36" s="1"/>
  <c r="AA1716" i="36"/>
  <c r="AC1715" i="36"/>
  <c r="AD1715" i="36" s="1"/>
  <c r="AA1715" i="36"/>
  <c r="AC1714" i="36"/>
  <c r="AD1714" i="36" s="1"/>
  <c r="AA1714" i="36"/>
  <c r="AC1713" i="36"/>
  <c r="AD1713" i="36" s="1"/>
  <c r="AA1713" i="36"/>
  <c r="AC1712" i="36"/>
  <c r="AD1712" i="36" s="1"/>
  <c r="AA1712" i="36"/>
  <c r="AC1711" i="36"/>
  <c r="AD1711" i="36" s="1"/>
  <c r="AA1711" i="36"/>
  <c r="AC1710" i="36"/>
  <c r="AD1710" i="36" s="1"/>
  <c r="AA1710" i="36"/>
  <c r="AC1709" i="36"/>
  <c r="AD1709" i="36" s="1"/>
  <c r="AA1709" i="36"/>
  <c r="AC1708" i="36"/>
  <c r="AD1708" i="36" s="1"/>
  <c r="AA1708" i="36"/>
  <c r="AC1707" i="36"/>
  <c r="AD1707" i="36" s="1"/>
  <c r="AA1707" i="36"/>
  <c r="AC1706" i="36"/>
  <c r="AD1706" i="36" s="1"/>
  <c r="AA1706" i="36"/>
  <c r="AC1705" i="36"/>
  <c r="AD1705" i="36" s="1"/>
  <c r="AA1705" i="36"/>
  <c r="AC1704" i="36"/>
  <c r="AD1704" i="36" s="1"/>
  <c r="AA1704" i="36"/>
  <c r="AC1703" i="36"/>
  <c r="AD1703" i="36" s="1"/>
  <c r="AA1703" i="36"/>
  <c r="AC1702" i="36"/>
  <c r="AD1702" i="36" s="1"/>
  <c r="AA1702" i="36"/>
  <c r="AC1701" i="36"/>
  <c r="AD1701" i="36" s="1"/>
  <c r="AA1701" i="36"/>
  <c r="AC1700" i="36"/>
  <c r="AD1700" i="36" s="1"/>
  <c r="AA1700" i="36"/>
  <c r="AC1699" i="36"/>
  <c r="AD1699" i="36" s="1"/>
  <c r="AA1699" i="36"/>
  <c r="AC1698" i="36"/>
  <c r="AD1698" i="36" s="1"/>
  <c r="AA1742" i="36"/>
  <c r="AC1697" i="36"/>
  <c r="AD1697" i="36" s="1"/>
  <c r="AA1654" i="36"/>
  <c r="AC1696" i="36"/>
  <c r="AD1696" i="36" s="1"/>
  <c r="AA1696" i="36"/>
  <c r="AC1695" i="36"/>
  <c r="AD1695" i="36" s="1"/>
  <c r="AA1695" i="36"/>
  <c r="AC1694" i="36"/>
  <c r="AD1694" i="36" s="1"/>
  <c r="AA1719" i="36"/>
  <c r="AC1693" i="36"/>
  <c r="AD1693" i="36" s="1"/>
  <c r="AA1637" i="36"/>
  <c r="AC1692" i="36"/>
  <c r="AD1692" i="36" s="1"/>
  <c r="AA1770" i="36"/>
  <c r="AC1691" i="36"/>
  <c r="AD1691" i="36" s="1"/>
  <c r="AA1769" i="36"/>
  <c r="AC1690" i="36"/>
  <c r="AD1690" i="36" s="1"/>
  <c r="AA1690" i="36"/>
  <c r="AC1689" i="36"/>
  <c r="AD1689" i="36" s="1"/>
  <c r="AA1689" i="36"/>
  <c r="AC1688" i="36"/>
  <c r="AD1688" i="36" s="1"/>
  <c r="AA1688" i="36"/>
  <c r="AC1687" i="36"/>
  <c r="AD1687" i="36" s="1"/>
  <c r="AA1687" i="36"/>
  <c r="AC1686" i="36"/>
  <c r="AD1686" i="36" s="1"/>
  <c r="AA1686" i="36"/>
  <c r="AC1685" i="36"/>
  <c r="AD1685" i="36" s="1"/>
  <c r="AA1685" i="36"/>
  <c r="AC1684" i="36"/>
  <c r="AD1684" i="36" s="1"/>
  <c r="AA1684" i="36"/>
  <c r="AC1683" i="36"/>
  <c r="AD1683" i="36" s="1"/>
  <c r="AA1683" i="36"/>
  <c r="AC1682" i="36"/>
  <c r="AD1682" i="36" s="1"/>
  <c r="AA1682" i="36"/>
  <c r="AC1681" i="36"/>
  <c r="AD1681" i="36" s="1"/>
  <c r="AA1681" i="36"/>
  <c r="AC1680" i="36"/>
  <c r="AD1680" i="36" s="1"/>
  <c r="AA1680" i="36"/>
  <c r="AC1679" i="36"/>
  <c r="AD1679" i="36" s="1"/>
  <c r="AA1679" i="36"/>
  <c r="AC1678" i="36"/>
  <c r="AD1678" i="36" s="1"/>
  <c r="AA1678" i="36"/>
  <c r="AC1677" i="36"/>
  <c r="AD1677" i="36" s="1"/>
  <c r="AA1677" i="36"/>
  <c r="AC1676" i="36"/>
  <c r="AD1676" i="36" s="1"/>
  <c r="AA1676" i="36"/>
  <c r="AC1675" i="36"/>
  <c r="AD1675" i="36" s="1"/>
  <c r="AA1675" i="36"/>
  <c r="AC1674" i="36"/>
  <c r="AD1674" i="36" s="1"/>
  <c r="AA1674" i="36"/>
  <c r="AC1673" i="36"/>
  <c r="AD1673" i="36" s="1"/>
  <c r="AA1673" i="36"/>
  <c r="AC1672" i="36"/>
  <c r="AD1672" i="36" s="1"/>
  <c r="AA1672" i="36"/>
  <c r="AC1671" i="36"/>
  <c r="AD1671" i="36" s="1"/>
  <c r="AA1671" i="36"/>
  <c r="AC1670" i="36"/>
  <c r="AD1670" i="36" s="1"/>
  <c r="AA1741" i="36"/>
  <c r="AC1669" i="36"/>
  <c r="AD1669" i="36" s="1"/>
  <c r="AA1653" i="36"/>
  <c r="AC1668" i="36"/>
  <c r="AD1668" i="36" s="1"/>
  <c r="AA1698" i="36"/>
  <c r="AC1667" i="36"/>
  <c r="AD1667" i="36" s="1"/>
  <c r="AA1634" i="36"/>
  <c r="AC1666" i="36"/>
  <c r="AD1666" i="36" s="1"/>
  <c r="AA1692" i="36"/>
  <c r="AC1665" i="36"/>
  <c r="AD1665" i="36" s="1"/>
  <c r="AA1691" i="36"/>
  <c r="AC1664" i="36"/>
  <c r="AD1664" i="36" s="1"/>
  <c r="AA1664" i="36"/>
  <c r="AC1663" i="36"/>
  <c r="AD1663" i="36" s="1"/>
  <c r="AA1663" i="36"/>
  <c r="AC1662" i="36"/>
  <c r="AD1662" i="36" s="1"/>
  <c r="AA1662" i="36"/>
  <c r="AC1661" i="36"/>
  <c r="AD1661" i="36" s="1"/>
  <c r="AA1661" i="36"/>
  <c r="AC1660" i="36"/>
  <c r="AD1660" i="36" s="1"/>
  <c r="AA1740" i="36"/>
  <c r="AC1659" i="36"/>
  <c r="AD1659" i="36" s="1"/>
  <c r="AA1646" i="36"/>
  <c r="AC1658" i="36"/>
  <c r="AD1658" i="36" s="1"/>
  <c r="AA1658" i="36"/>
  <c r="AC1657" i="36"/>
  <c r="AD1657" i="36" s="1"/>
  <c r="AA1657" i="36"/>
  <c r="AC1656" i="36"/>
  <c r="AD1656" i="36" s="1"/>
  <c r="AA1697" i="36"/>
  <c r="AC1655" i="36"/>
  <c r="AD1655" i="36" s="1"/>
  <c r="AA1633" i="36"/>
  <c r="AC1654" i="36"/>
  <c r="AD1654" i="36" s="1"/>
  <c r="AA1670" i="36"/>
  <c r="AC1653" i="36"/>
  <c r="AD1653" i="36" s="1"/>
  <c r="AA1669" i="36"/>
  <c r="AC1652" i="36"/>
  <c r="AD1652" i="36" s="1"/>
  <c r="AA1652" i="36"/>
  <c r="AC1651" i="36"/>
  <c r="AD1651" i="36" s="1"/>
  <c r="AA1651" i="36"/>
  <c r="AC1650" i="36"/>
  <c r="AD1650" i="36" s="1"/>
  <c r="AA1650" i="36"/>
  <c r="AC1649" i="36"/>
  <c r="AD1649" i="36" s="1"/>
  <c r="AA1649" i="36"/>
  <c r="AC1648" i="36"/>
  <c r="AD1648" i="36" s="1"/>
  <c r="AA1648" i="36"/>
  <c r="AC1647" i="36"/>
  <c r="AD1647" i="36" s="1"/>
  <c r="AA1647" i="36"/>
  <c r="AC1646" i="36"/>
  <c r="AD1646" i="36" s="1"/>
  <c r="AA1739" i="36"/>
  <c r="AC1645" i="36"/>
  <c r="AD1645" i="36" s="1"/>
  <c r="AA1645" i="36"/>
  <c r="AC1644" i="36"/>
  <c r="AD1644" i="36" s="1"/>
  <c r="AA1644" i="36"/>
  <c r="AC1643" i="36"/>
  <c r="AD1643" i="36" s="1"/>
  <c r="AA1643" i="36"/>
  <c r="AC1642" i="36"/>
  <c r="AD1642" i="36" s="1"/>
  <c r="AA1694" i="36"/>
  <c r="AC1641" i="36"/>
  <c r="AD1641" i="36" s="1"/>
  <c r="AA1632" i="36"/>
  <c r="AC1640" i="36"/>
  <c r="AD1640" i="36" s="1"/>
  <c r="AA1668" i="36"/>
  <c r="AC1639" i="36"/>
  <c r="AD1639" i="36" s="1"/>
  <c r="AA1667" i="36"/>
  <c r="AC1638" i="36"/>
  <c r="AD1638" i="36" s="1"/>
  <c r="AA1726" i="36"/>
  <c r="AC1637" i="36"/>
  <c r="AD1637" i="36" s="1"/>
  <c r="AA1642" i="36"/>
  <c r="AC1636" i="36"/>
  <c r="AD1636" i="36" s="1"/>
  <c r="AA1636" i="36"/>
  <c r="AC1635" i="36"/>
  <c r="AD1635" i="36" s="1"/>
  <c r="AA1635" i="36"/>
  <c r="AC1634" i="36"/>
  <c r="AD1634" i="36" s="1"/>
  <c r="AA1693" i="36"/>
  <c r="AC1633" i="36"/>
  <c r="AD1633" i="36" s="1"/>
  <c r="AA1631" i="36"/>
  <c r="AC1632" i="36"/>
  <c r="AD1632" i="36" s="1"/>
  <c r="AA1666" i="36"/>
  <c r="AC1631" i="36"/>
  <c r="AD1631" i="36" s="1"/>
  <c r="AA1665" i="36"/>
  <c r="AC1630" i="36"/>
  <c r="AD1630" i="36" s="1"/>
  <c r="AA1630" i="36"/>
  <c r="AC1629" i="36"/>
  <c r="AD1629" i="36" s="1"/>
  <c r="AA1629" i="36"/>
  <c r="AC1628" i="36"/>
  <c r="AD1628" i="36" s="1"/>
  <c r="AA1628" i="36"/>
  <c r="AC1627" i="36"/>
  <c r="AD1627" i="36" s="1"/>
  <c r="AA1627" i="36"/>
  <c r="AC1626" i="36"/>
  <c r="AD1626" i="36" s="1"/>
  <c r="AA1626" i="36"/>
  <c r="AC1625" i="36"/>
  <c r="AD1625" i="36" s="1"/>
  <c r="AA1625" i="36"/>
  <c r="AC1624" i="36"/>
  <c r="AD1624" i="36" s="1"/>
  <c r="AA1624" i="36"/>
  <c r="AC1623" i="36"/>
  <c r="AD1623" i="36" s="1"/>
  <c r="AA1623" i="36"/>
  <c r="AC1622" i="36"/>
  <c r="AD1622" i="36" s="1"/>
  <c r="AA1622" i="36"/>
  <c r="AC1621" i="36"/>
  <c r="AD1621" i="36" s="1"/>
  <c r="AA1621" i="36"/>
  <c r="AC1620" i="36"/>
  <c r="AD1620" i="36" s="1"/>
  <c r="AA1620" i="36"/>
  <c r="AC1619" i="36"/>
  <c r="AD1619" i="36" s="1"/>
  <c r="AA1619" i="36"/>
  <c r="AC1618" i="36"/>
  <c r="AD1618" i="36" s="1"/>
  <c r="AA1618" i="36"/>
  <c r="AC1617" i="36"/>
  <c r="AD1617" i="36" s="1"/>
  <c r="AA1617" i="36"/>
  <c r="AC1616" i="36"/>
  <c r="AD1616" i="36" s="1"/>
  <c r="AA1616" i="36"/>
  <c r="AC1615" i="36"/>
  <c r="AD1615" i="36" s="1"/>
  <c r="AA1615" i="36"/>
  <c r="AC1614" i="36"/>
  <c r="AD1614" i="36" s="1"/>
  <c r="AA1614" i="36"/>
  <c r="AC1613" i="36"/>
  <c r="AD1613" i="36" s="1"/>
  <c r="AA1613" i="36"/>
  <c r="AC1612" i="36"/>
  <c r="AD1612" i="36" s="1"/>
  <c r="AA1612" i="36"/>
  <c r="AC1611" i="36"/>
  <c r="AD1611" i="36" s="1"/>
  <c r="AA1611" i="36"/>
  <c r="AC1610" i="36"/>
  <c r="AD1610" i="36" s="1"/>
  <c r="AA1610" i="36"/>
  <c r="AC1609" i="36"/>
  <c r="AD1609" i="36" s="1"/>
  <c r="AA1609" i="36"/>
  <c r="AC1608" i="36"/>
  <c r="AD1608" i="36" s="1"/>
  <c r="AA1608" i="36"/>
  <c r="AC1607" i="36"/>
  <c r="AD1607" i="36" s="1"/>
  <c r="AA1607" i="36"/>
  <c r="AC1606" i="36"/>
  <c r="AD1606" i="36" s="1"/>
  <c r="AA1606" i="36"/>
  <c r="AC1605" i="36"/>
  <c r="AD1605" i="36" s="1"/>
  <c r="AA1605" i="36"/>
  <c r="AC1604" i="36"/>
  <c r="AD1604" i="36" s="1"/>
  <c r="AA1604" i="36"/>
  <c r="AC1603" i="36"/>
  <c r="AD1603" i="36" s="1"/>
  <c r="AA1603" i="36"/>
  <c r="AC1602" i="36"/>
  <c r="AD1602" i="36" s="1"/>
  <c r="AA1602" i="36"/>
  <c r="AC1601" i="36"/>
  <c r="AD1601" i="36" s="1"/>
  <c r="AA1601" i="36"/>
  <c r="AC1600" i="36"/>
  <c r="AD1600" i="36" s="1"/>
  <c r="AA1600" i="36"/>
  <c r="AC1599" i="36"/>
  <c r="AD1599" i="36" s="1"/>
  <c r="AA1599" i="36"/>
  <c r="AC1598" i="36"/>
  <c r="AD1598" i="36" s="1"/>
  <c r="AA1598" i="36"/>
  <c r="AC1597" i="36"/>
  <c r="AD1597" i="36" s="1"/>
  <c r="AA1597" i="36"/>
  <c r="AC1596" i="36"/>
  <c r="AD1596" i="36" s="1"/>
  <c r="AA1596" i="36"/>
  <c r="AC1595" i="36"/>
  <c r="AD1595" i="36" s="1"/>
  <c r="AA1595" i="36"/>
  <c r="AC1594" i="36"/>
  <c r="AD1594" i="36" s="1"/>
  <c r="AA1594" i="36"/>
  <c r="AC1593" i="36"/>
  <c r="AD1593" i="36" s="1"/>
  <c r="AA1593" i="36"/>
  <c r="AC1592" i="36"/>
  <c r="AD1592" i="36" s="1"/>
  <c r="AA1592" i="36"/>
  <c r="AC1591" i="36"/>
  <c r="AD1591" i="36" s="1"/>
  <c r="AA1591" i="36"/>
  <c r="AC1590" i="36"/>
  <c r="AD1590" i="36" s="1"/>
  <c r="AA1590" i="36"/>
  <c r="AC1589" i="36"/>
  <c r="AD1589" i="36" s="1"/>
  <c r="AA1589" i="36"/>
  <c r="AC1588" i="36"/>
  <c r="AD1588" i="36" s="1"/>
  <c r="AA1588" i="36"/>
  <c r="AC1587" i="36"/>
  <c r="AD1587" i="36" s="1"/>
  <c r="AA1587" i="36"/>
  <c r="AC1586" i="36"/>
  <c r="AD1586" i="36" s="1"/>
  <c r="AA1586" i="36"/>
  <c r="AC1585" i="36"/>
  <c r="AD1585" i="36" s="1"/>
  <c r="AA1585" i="36"/>
  <c r="AC1584" i="36"/>
  <c r="AD1584" i="36" s="1"/>
  <c r="AA1584" i="36"/>
  <c r="AC1583" i="36"/>
  <c r="AD1583" i="36" s="1"/>
  <c r="AA1583" i="36"/>
  <c r="AC1582" i="36"/>
  <c r="AD1582" i="36" s="1"/>
  <c r="AA1582" i="36"/>
  <c r="AC1581" i="36"/>
  <c r="AD1581" i="36" s="1"/>
  <c r="AA1581" i="36"/>
  <c r="AC1580" i="36"/>
  <c r="AD1580" i="36" s="1"/>
  <c r="AA1580" i="36"/>
  <c r="AC1579" i="36"/>
  <c r="AD1579" i="36" s="1"/>
  <c r="AA1579" i="36"/>
  <c r="AC1578" i="36"/>
  <c r="AD1578" i="36" s="1"/>
  <c r="AA1578" i="36"/>
  <c r="AC1577" i="36"/>
  <c r="AD1577" i="36" s="1"/>
  <c r="AA1577" i="36"/>
  <c r="AC1576" i="36"/>
  <c r="AD1576" i="36" s="1"/>
  <c r="AA1576" i="36"/>
  <c r="AC1575" i="36"/>
  <c r="AD1575" i="36" s="1"/>
  <c r="AA1575" i="36"/>
  <c r="AC1574" i="36"/>
  <c r="AD1574" i="36" s="1"/>
  <c r="AA1574" i="36"/>
  <c r="AC1573" i="36"/>
  <c r="AD1573" i="36" s="1"/>
  <c r="AA1573" i="36"/>
  <c r="AC1572" i="36"/>
  <c r="AD1572" i="36" s="1"/>
  <c r="AA1572" i="36"/>
  <c r="AC1571" i="36"/>
  <c r="AD1571" i="36" s="1"/>
  <c r="AA1571" i="36"/>
  <c r="AC1570" i="36"/>
  <c r="AD1570" i="36" s="1"/>
  <c r="AA1570" i="36"/>
  <c r="AC1569" i="36"/>
  <c r="AD1569" i="36" s="1"/>
  <c r="AA1569" i="36"/>
  <c r="AC1568" i="36"/>
  <c r="AD1568" i="36" s="1"/>
  <c r="AA1568" i="36"/>
  <c r="AC1567" i="36"/>
  <c r="AD1567" i="36" s="1"/>
  <c r="AA1567" i="36"/>
  <c r="AC1566" i="36"/>
  <c r="AD1566" i="36" s="1"/>
  <c r="AA1566" i="36"/>
  <c r="AC1565" i="36"/>
  <c r="AD1565" i="36" s="1"/>
  <c r="AA1565" i="36"/>
  <c r="AC1564" i="36"/>
  <c r="AD1564" i="36" s="1"/>
  <c r="AA1564" i="36"/>
  <c r="AC1563" i="36"/>
  <c r="AD1563" i="36" s="1"/>
  <c r="AA1563" i="36"/>
  <c r="AC1562" i="36"/>
  <c r="AD1562" i="36" s="1"/>
  <c r="AA1562" i="36"/>
  <c r="AC1561" i="36"/>
  <c r="AD1561" i="36" s="1"/>
  <c r="AA1561" i="36"/>
  <c r="AC1560" i="36"/>
  <c r="AD1560" i="36" s="1"/>
  <c r="AA1560" i="36"/>
  <c r="AC1559" i="36"/>
  <c r="AD1559" i="36" s="1"/>
  <c r="AA1559" i="36"/>
  <c r="AC1558" i="36"/>
  <c r="AD1558" i="36" s="1"/>
  <c r="AA1558" i="36"/>
  <c r="AC1557" i="36"/>
  <c r="AD1557" i="36" s="1"/>
  <c r="AA1557" i="36"/>
  <c r="AC1556" i="36"/>
  <c r="AD1556" i="36" s="1"/>
  <c r="AA1556" i="36"/>
  <c r="AC1555" i="36"/>
  <c r="AD1555" i="36" s="1"/>
  <c r="AA1555" i="36"/>
  <c r="AC1554" i="36"/>
  <c r="AD1554" i="36" s="1"/>
  <c r="AA1554" i="36"/>
  <c r="AC1553" i="36"/>
  <c r="AD1553" i="36" s="1"/>
  <c r="AA1553" i="36"/>
  <c r="AC1552" i="36"/>
  <c r="AD1552" i="36" s="1"/>
  <c r="AA1552" i="36"/>
  <c r="AC1551" i="36"/>
  <c r="AD1551" i="36" s="1"/>
  <c r="AA1551" i="36"/>
  <c r="AC1550" i="36"/>
  <c r="AD1550" i="36" s="1"/>
  <c r="AA1550" i="36"/>
  <c r="AC1549" i="36"/>
  <c r="AD1549" i="36" s="1"/>
  <c r="AA1549" i="36"/>
  <c r="AC1548" i="36"/>
  <c r="AD1548" i="36" s="1"/>
  <c r="AA1548" i="36"/>
  <c r="AC1547" i="36"/>
  <c r="AD1547" i="36" s="1"/>
  <c r="AA1547" i="36"/>
  <c r="AC1546" i="36"/>
  <c r="AD1546" i="36" s="1"/>
  <c r="AA1546" i="36"/>
  <c r="AC1545" i="36"/>
  <c r="AD1545" i="36" s="1"/>
  <c r="AA1545" i="36"/>
  <c r="AC1544" i="36"/>
  <c r="AD1544" i="36" s="1"/>
  <c r="AA1544" i="36"/>
  <c r="AC1543" i="36"/>
  <c r="AD1543" i="36" s="1"/>
  <c r="AA1543" i="36"/>
  <c r="AC1542" i="36"/>
  <c r="AD1542" i="36" s="1"/>
  <c r="AA1542" i="36"/>
  <c r="AC1541" i="36"/>
  <c r="AD1541" i="36" s="1"/>
  <c r="AA1541" i="36"/>
  <c r="AC1540" i="36"/>
  <c r="AD1540" i="36" s="1"/>
  <c r="AA1540" i="36"/>
  <c r="AC1539" i="36"/>
  <c r="AD1539" i="36" s="1"/>
  <c r="AA1539" i="36"/>
  <c r="AC1538" i="36"/>
  <c r="AD1538" i="36" s="1"/>
  <c r="AA1538" i="36"/>
  <c r="AC1537" i="36"/>
  <c r="AD1537" i="36" s="1"/>
  <c r="AA1537" i="36"/>
  <c r="AC1536" i="36"/>
  <c r="AD1536" i="36" s="1"/>
  <c r="AA1536" i="36"/>
  <c r="AC1535" i="36"/>
  <c r="AD1535" i="36" s="1"/>
  <c r="AA1535" i="36"/>
  <c r="AC1534" i="36"/>
  <c r="AD1534" i="36" s="1"/>
  <c r="AA1534" i="36"/>
  <c r="AC1533" i="36"/>
  <c r="AD1533" i="36" s="1"/>
  <c r="AA1533" i="36"/>
  <c r="AC1532" i="36"/>
  <c r="AD1532" i="36" s="1"/>
  <c r="AA1532" i="36"/>
  <c r="AC1531" i="36"/>
  <c r="AD1531" i="36" s="1"/>
  <c r="AA1531" i="36"/>
  <c r="AC1530" i="36"/>
  <c r="AD1530" i="36" s="1"/>
  <c r="AA1530" i="36"/>
  <c r="AC1529" i="36"/>
  <c r="AD1529" i="36" s="1"/>
  <c r="AA1529" i="36"/>
  <c r="AC1528" i="36"/>
  <c r="AD1528" i="36" s="1"/>
  <c r="AA1528" i="36"/>
  <c r="AC1527" i="36"/>
  <c r="AD1527" i="36" s="1"/>
  <c r="AA1527" i="36"/>
  <c r="AC1526" i="36"/>
  <c r="AD1526" i="36" s="1"/>
  <c r="AA1526" i="36"/>
  <c r="AC1525" i="36"/>
  <c r="AD1525" i="36" s="1"/>
  <c r="AA1525" i="36"/>
  <c r="AC1524" i="36"/>
  <c r="AD1524" i="36" s="1"/>
  <c r="AA1524" i="36"/>
  <c r="AC1523" i="36"/>
  <c r="AD1523" i="36" s="1"/>
  <c r="AA1523" i="36"/>
  <c r="AC1522" i="36"/>
  <c r="AD1522" i="36" s="1"/>
  <c r="AA1522" i="36"/>
  <c r="AC1521" i="36"/>
  <c r="AD1521" i="36" s="1"/>
  <c r="AA1521" i="36"/>
  <c r="AC1520" i="36"/>
  <c r="AD1520" i="36" s="1"/>
  <c r="AA1520" i="36"/>
  <c r="AC1519" i="36"/>
  <c r="AD1519" i="36" s="1"/>
  <c r="AA1519" i="36"/>
  <c r="AC1518" i="36"/>
  <c r="AD1518" i="36" s="1"/>
  <c r="AA1518" i="36"/>
  <c r="AC1517" i="36"/>
  <c r="AD1517" i="36" s="1"/>
  <c r="AA1517" i="36"/>
  <c r="AC1516" i="36"/>
  <c r="AD1516" i="36" s="1"/>
  <c r="AA1516" i="36"/>
  <c r="AC1515" i="36"/>
  <c r="AD1515" i="36" s="1"/>
  <c r="AA1515" i="36"/>
  <c r="AC1514" i="36"/>
  <c r="AD1514" i="36" s="1"/>
  <c r="AA1514" i="36"/>
  <c r="AC1513" i="36"/>
  <c r="AD1513" i="36" s="1"/>
  <c r="AA1513" i="36"/>
  <c r="AC1512" i="36"/>
  <c r="AD1512" i="36" s="1"/>
  <c r="AA1512" i="36"/>
  <c r="AC1511" i="36"/>
  <c r="AD1511" i="36" s="1"/>
  <c r="AA1511" i="36"/>
  <c r="AC1510" i="36"/>
  <c r="AD1510" i="36" s="1"/>
  <c r="AA1510" i="36"/>
  <c r="AC1509" i="36"/>
  <c r="AD1509" i="36" s="1"/>
  <c r="AA1509" i="36"/>
  <c r="AC1508" i="36"/>
  <c r="AD1508" i="36" s="1"/>
  <c r="AA1508" i="36"/>
  <c r="AC1507" i="36"/>
  <c r="AD1507" i="36" s="1"/>
  <c r="AA1507" i="36"/>
  <c r="AC1506" i="36"/>
  <c r="AD1506" i="36" s="1"/>
  <c r="AA1506" i="36"/>
  <c r="AC1505" i="36"/>
  <c r="AD1505" i="36" s="1"/>
  <c r="AA1505" i="36"/>
  <c r="AC1504" i="36"/>
  <c r="AD1504" i="36" s="1"/>
  <c r="AA1504" i="36"/>
  <c r="AC1503" i="36"/>
  <c r="AD1503" i="36" s="1"/>
  <c r="AA1503" i="36"/>
  <c r="AC1502" i="36"/>
  <c r="AD1502" i="36" s="1"/>
  <c r="AA1502" i="36"/>
  <c r="AC1501" i="36"/>
  <c r="AD1501" i="36" s="1"/>
  <c r="AA1501" i="36"/>
  <c r="AC1500" i="36"/>
  <c r="AD1500" i="36" s="1"/>
  <c r="AA1500" i="36"/>
  <c r="AC1499" i="36"/>
  <c r="AD1499" i="36" s="1"/>
  <c r="AA1499" i="36"/>
  <c r="AC1498" i="36"/>
  <c r="AD1498" i="36" s="1"/>
  <c r="AA1498" i="36"/>
  <c r="AC1497" i="36"/>
  <c r="AD1497" i="36" s="1"/>
  <c r="AA1497" i="36"/>
  <c r="AC1496" i="36"/>
  <c r="AD1496" i="36" s="1"/>
  <c r="AA1496" i="36"/>
  <c r="AC1495" i="36"/>
  <c r="AD1495" i="36" s="1"/>
  <c r="AA1495" i="36"/>
  <c r="AC1494" i="36"/>
  <c r="AD1494" i="36" s="1"/>
  <c r="AA1494" i="36"/>
  <c r="AC1493" i="36"/>
  <c r="AD1493" i="36" s="1"/>
  <c r="AA1493" i="36"/>
  <c r="AC1492" i="36"/>
  <c r="AD1492" i="36" s="1"/>
  <c r="AA1492" i="36"/>
  <c r="AC1491" i="36"/>
  <c r="AD1491" i="36" s="1"/>
  <c r="AA1491" i="36"/>
  <c r="AC1490" i="36"/>
  <c r="AD1490" i="36" s="1"/>
  <c r="AA1490" i="36"/>
  <c r="AC1489" i="36"/>
  <c r="AD1489" i="36" s="1"/>
  <c r="AA1489" i="36"/>
  <c r="AC1488" i="36"/>
  <c r="AD1488" i="36" s="1"/>
  <c r="AA1488" i="36"/>
  <c r="AC1487" i="36"/>
  <c r="AD1487" i="36" s="1"/>
  <c r="AA1487" i="36"/>
  <c r="AC1486" i="36"/>
  <c r="AD1486" i="36" s="1"/>
  <c r="AA1486" i="36"/>
  <c r="AC1485" i="36"/>
  <c r="AD1485" i="36" s="1"/>
  <c r="AA1485" i="36"/>
  <c r="AC1484" i="36"/>
  <c r="AD1484" i="36" s="1"/>
  <c r="AA1484" i="36"/>
  <c r="AC1483" i="36"/>
  <c r="AD1483" i="36" s="1"/>
  <c r="AA1483" i="36"/>
  <c r="AC1482" i="36"/>
  <c r="AD1482" i="36" s="1"/>
  <c r="AA1482" i="36"/>
  <c r="AC1481" i="36"/>
  <c r="AD1481" i="36" s="1"/>
  <c r="AA1481" i="36"/>
  <c r="AC1480" i="36"/>
  <c r="AD1480" i="36" s="1"/>
  <c r="AA1480" i="36"/>
  <c r="AC1479" i="36"/>
  <c r="AD1479" i="36" s="1"/>
  <c r="AA1479" i="36"/>
  <c r="AC1478" i="36"/>
  <c r="AD1478" i="36" s="1"/>
  <c r="AA1478" i="36"/>
  <c r="AC1477" i="36"/>
  <c r="AD1477" i="36" s="1"/>
  <c r="AA1477" i="36"/>
  <c r="AC1476" i="36"/>
  <c r="AD1476" i="36" s="1"/>
  <c r="AA1476" i="36"/>
  <c r="AC1475" i="36"/>
  <c r="AD1475" i="36" s="1"/>
  <c r="AA1475" i="36"/>
  <c r="AC1474" i="36"/>
  <c r="AD1474" i="36" s="1"/>
  <c r="AA1474" i="36"/>
  <c r="AC1473" i="36"/>
  <c r="AD1473" i="36" s="1"/>
  <c r="AA1473" i="36"/>
  <c r="AC1472" i="36"/>
  <c r="AD1472" i="36" s="1"/>
  <c r="AA1472" i="36"/>
  <c r="AC1471" i="36"/>
  <c r="AD1471" i="36" s="1"/>
  <c r="AA1471" i="36"/>
  <c r="AC1470" i="36"/>
  <c r="AD1470" i="36" s="1"/>
  <c r="AA1470" i="36"/>
  <c r="AC1469" i="36"/>
  <c r="AD1469" i="36" s="1"/>
  <c r="AA1469" i="36"/>
  <c r="AC1468" i="36"/>
  <c r="AD1468" i="36" s="1"/>
  <c r="AA1468" i="36"/>
  <c r="AC1467" i="36"/>
  <c r="AD1467" i="36" s="1"/>
  <c r="AA1467" i="36"/>
  <c r="AC1466" i="36"/>
  <c r="AD1466" i="36" s="1"/>
  <c r="AA1466" i="36"/>
  <c r="AC1465" i="36"/>
  <c r="AD1465" i="36" s="1"/>
  <c r="AA1465" i="36"/>
  <c r="AC1464" i="36"/>
  <c r="AD1464" i="36" s="1"/>
  <c r="AA1464" i="36"/>
  <c r="AC1463" i="36"/>
  <c r="AD1463" i="36" s="1"/>
  <c r="AA1463" i="36"/>
  <c r="AC1462" i="36"/>
  <c r="AD1462" i="36" s="1"/>
  <c r="AA1462" i="36"/>
  <c r="AC1461" i="36"/>
  <c r="AD1461" i="36" s="1"/>
  <c r="AA1461" i="36"/>
  <c r="AC1460" i="36"/>
  <c r="AD1460" i="36" s="1"/>
  <c r="AA1460" i="36"/>
  <c r="AC1459" i="36"/>
  <c r="AD1459" i="36" s="1"/>
  <c r="AA1459" i="36"/>
  <c r="AC1458" i="36"/>
  <c r="AD1458" i="36" s="1"/>
  <c r="AA1458" i="36"/>
  <c r="AC1457" i="36"/>
  <c r="AD1457" i="36" s="1"/>
  <c r="AA1457" i="36"/>
  <c r="AC1456" i="36"/>
  <c r="AD1456" i="36" s="1"/>
  <c r="AA1456" i="36"/>
  <c r="AC1455" i="36"/>
  <c r="AD1455" i="36" s="1"/>
  <c r="AA1455" i="36"/>
  <c r="AC1454" i="36"/>
  <c r="AD1454" i="36" s="1"/>
  <c r="AA1454" i="36"/>
  <c r="AC1453" i="36"/>
  <c r="AD1453" i="36" s="1"/>
  <c r="AA1453" i="36"/>
  <c r="AC1452" i="36"/>
  <c r="AD1452" i="36" s="1"/>
  <c r="AA1452" i="36"/>
  <c r="AC1451" i="36"/>
  <c r="AD1451" i="36" s="1"/>
  <c r="AA1451" i="36"/>
  <c r="AC1450" i="36"/>
  <c r="AD1450" i="36" s="1"/>
  <c r="AA1450" i="36"/>
  <c r="AC1449" i="36"/>
  <c r="AD1449" i="36" s="1"/>
  <c r="AA1449" i="36"/>
  <c r="AC1448" i="36"/>
  <c r="AD1448" i="36" s="1"/>
  <c r="AA1448" i="36"/>
  <c r="AC1447" i="36"/>
  <c r="AD1447" i="36" s="1"/>
  <c r="AA1447" i="36"/>
  <c r="AC1446" i="36"/>
  <c r="AD1446" i="36" s="1"/>
  <c r="AA1446" i="36"/>
  <c r="AC1445" i="36"/>
  <c r="AD1445" i="36" s="1"/>
  <c r="AA1445" i="36"/>
  <c r="AC1444" i="36"/>
  <c r="AD1444" i="36" s="1"/>
  <c r="AA1444" i="36"/>
  <c r="AC1443" i="36"/>
  <c r="AD1443" i="36" s="1"/>
  <c r="AA1443" i="36"/>
  <c r="AC1442" i="36"/>
  <c r="AD1442" i="36" s="1"/>
  <c r="AA1442" i="36"/>
  <c r="AC1441" i="36"/>
  <c r="AD1441" i="36" s="1"/>
  <c r="AA1441" i="36"/>
  <c r="AC1440" i="36"/>
  <c r="AD1440" i="36" s="1"/>
  <c r="AA1440" i="36"/>
  <c r="AC1439" i="36"/>
  <c r="AD1439" i="36" s="1"/>
  <c r="AA1439" i="36"/>
  <c r="AC1438" i="36"/>
  <c r="AD1438" i="36" s="1"/>
  <c r="AA1438" i="36"/>
  <c r="AC1437" i="36"/>
  <c r="AD1437" i="36" s="1"/>
  <c r="AA1437" i="36"/>
  <c r="AC1436" i="36"/>
  <c r="AD1436" i="36" s="1"/>
  <c r="AA1436" i="36"/>
  <c r="AC1435" i="36"/>
  <c r="AD1435" i="36" s="1"/>
  <c r="AA1435" i="36"/>
  <c r="AC1434" i="36"/>
  <c r="AD1434" i="36" s="1"/>
  <c r="AA1434" i="36"/>
  <c r="AC1433" i="36"/>
  <c r="AD1433" i="36" s="1"/>
  <c r="AA1433" i="36"/>
  <c r="AC1432" i="36"/>
  <c r="AD1432" i="36" s="1"/>
  <c r="AA1432" i="36"/>
  <c r="AC1431" i="36"/>
  <c r="AD1431" i="36" s="1"/>
  <c r="AA1431" i="36"/>
  <c r="AC1430" i="36"/>
  <c r="AD1430" i="36" s="1"/>
  <c r="AA1430" i="36"/>
  <c r="AC1429" i="36"/>
  <c r="AD1429" i="36" s="1"/>
  <c r="AA1429" i="36"/>
  <c r="AC1428" i="36"/>
  <c r="AD1428" i="36" s="1"/>
  <c r="AA1428" i="36"/>
  <c r="AC1427" i="36"/>
  <c r="AD1427" i="36" s="1"/>
  <c r="AA1427" i="36"/>
  <c r="AC1426" i="36"/>
  <c r="AD1426" i="36" s="1"/>
  <c r="AA1426" i="36"/>
  <c r="AC1425" i="36"/>
  <c r="AD1425" i="36" s="1"/>
  <c r="AA1425" i="36"/>
  <c r="AC1424" i="36"/>
  <c r="AD1424" i="36" s="1"/>
  <c r="AA1424" i="36"/>
  <c r="AC1423" i="36"/>
  <c r="AD1423" i="36" s="1"/>
  <c r="AA1423" i="36"/>
  <c r="AC1422" i="36"/>
  <c r="AD1422" i="36" s="1"/>
  <c r="AA1422" i="36"/>
  <c r="AC1421" i="36"/>
  <c r="AD1421" i="36" s="1"/>
  <c r="AA1421" i="36"/>
  <c r="AC1420" i="36"/>
  <c r="AD1420" i="36" s="1"/>
  <c r="AA1420" i="36"/>
  <c r="AC1419" i="36"/>
  <c r="AD1419" i="36" s="1"/>
  <c r="AA1419" i="36"/>
  <c r="AC1418" i="36"/>
  <c r="AD1418" i="36" s="1"/>
  <c r="AA1418" i="36"/>
  <c r="AC1417" i="36"/>
  <c r="AD1417" i="36" s="1"/>
  <c r="AA1417" i="36"/>
  <c r="AC1416" i="36"/>
  <c r="AD1416" i="36" s="1"/>
  <c r="AA1416" i="36"/>
  <c r="AC1415" i="36"/>
  <c r="AD1415" i="36" s="1"/>
  <c r="AA1415" i="36"/>
  <c r="AC1414" i="36"/>
  <c r="AD1414" i="36" s="1"/>
  <c r="AA1414" i="36"/>
  <c r="AC1413" i="36"/>
  <c r="AD1413" i="36" s="1"/>
  <c r="AA1413" i="36"/>
  <c r="AC1412" i="36"/>
  <c r="AD1412" i="36" s="1"/>
  <c r="AA1412" i="36"/>
  <c r="AC1411" i="36"/>
  <c r="AD1411" i="36" s="1"/>
  <c r="AA1411" i="36"/>
  <c r="AC1410" i="36"/>
  <c r="AD1410" i="36" s="1"/>
  <c r="AA1410" i="36"/>
  <c r="AC1409" i="36"/>
  <c r="AD1409" i="36" s="1"/>
  <c r="AA1409" i="36"/>
  <c r="AC1408" i="36"/>
  <c r="AD1408" i="36" s="1"/>
  <c r="AA1408" i="36"/>
  <c r="AC1407" i="36"/>
  <c r="AD1407" i="36" s="1"/>
  <c r="AA1407" i="36"/>
  <c r="AC1406" i="36"/>
  <c r="AD1406" i="36" s="1"/>
  <c r="AA1406" i="36"/>
  <c r="AC1405" i="36"/>
  <c r="AD1405" i="36" s="1"/>
  <c r="AA1405" i="36"/>
  <c r="AC1404" i="36"/>
  <c r="AD1404" i="36" s="1"/>
  <c r="AA1404" i="36"/>
  <c r="AC1403" i="36"/>
  <c r="AD1403" i="36" s="1"/>
  <c r="AA1403" i="36"/>
  <c r="AC1402" i="36"/>
  <c r="AD1402" i="36" s="1"/>
  <c r="AA1402" i="36"/>
  <c r="AC1401" i="36"/>
  <c r="AD1401" i="36" s="1"/>
  <c r="AA1401" i="36"/>
  <c r="AC1400" i="36"/>
  <c r="AD1400" i="36" s="1"/>
  <c r="AA1400" i="36"/>
  <c r="AC1399" i="36"/>
  <c r="AD1399" i="36" s="1"/>
  <c r="AA1399" i="36"/>
  <c r="AC1398" i="36"/>
  <c r="AD1398" i="36" s="1"/>
  <c r="AA1398" i="36"/>
  <c r="AC1397" i="36"/>
  <c r="AD1397" i="36" s="1"/>
  <c r="AA1397" i="36"/>
  <c r="AC1396" i="36"/>
  <c r="AD1396" i="36" s="1"/>
  <c r="AA1396" i="36"/>
  <c r="AC1395" i="36"/>
  <c r="AD1395" i="36" s="1"/>
  <c r="AA1395" i="36"/>
  <c r="AC1394" i="36"/>
  <c r="AD1394" i="36" s="1"/>
  <c r="AA1394" i="36"/>
  <c r="AC1393" i="36"/>
  <c r="AD1393" i="36" s="1"/>
  <c r="AA1393" i="36"/>
  <c r="AC1392" i="36"/>
  <c r="AD1392" i="36" s="1"/>
  <c r="AA1392" i="36"/>
  <c r="AC1391" i="36"/>
  <c r="AD1391" i="36" s="1"/>
  <c r="AA1391" i="36"/>
  <c r="AC1390" i="36"/>
  <c r="AD1390" i="36" s="1"/>
  <c r="AA1390" i="36"/>
  <c r="AC1389" i="36"/>
  <c r="AD1389" i="36" s="1"/>
  <c r="AA1389" i="36"/>
  <c r="AC1388" i="36"/>
  <c r="AD1388" i="36" s="1"/>
  <c r="AA1388" i="36"/>
  <c r="AC1387" i="36"/>
  <c r="AD1387" i="36" s="1"/>
  <c r="AA1387" i="36"/>
  <c r="AC1386" i="36"/>
  <c r="AD1386" i="36" s="1"/>
  <c r="AA1386" i="36"/>
  <c r="AC1385" i="36"/>
  <c r="AD1385" i="36" s="1"/>
  <c r="AA1385" i="36"/>
  <c r="AC1384" i="36"/>
  <c r="AD1384" i="36" s="1"/>
  <c r="AA1384" i="36"/>
  <c r="AC1383" i="36"/>
  <c r="AD1383" i="36" s="1"/>
  <c r="AA1383" i="36"/>
  <c r="AC1382" i="36"/>
  <c r="AD1382" i="36" s="1"/>
  <c r="AA1382" i="36"/>
  <c r="AC1381" i="36"/>
  <c r="AD1381" i="36" s="1"/>
  <c r="AA1381" i="36"/>
  <c r="AC1380" i="36"/>
  <c r="AD1380" i="36" s="1"/>
  <c r="AA1380" i="36"/>
  <c r="AC1379" i="36"/>
  <c r="AD1379" i="36" s="1"/>
  <c r="AA1379" i="36"/>
  <c r="AC1378" i="36"/>
  <c r="AD1378" i="36" s="1"/>
  <c r="AA1378" i="36"/>
  <c r="AC1377" i="36"/>
  <c r="AD1377" i="36" s="1"/>
  <c r="AA1377" i="36"/>
  <c r="AC1376" i="36"/>
  <c r="AD1376" i="36" s="1"/>
  <c r="AA1376" i="36"/>
  <c r="AC1375" i="36"/>
  <c r="AD1375" i="36" s="1"/>
  <c r="AA1375" i="36"/>
  <c r="AC1374" i="36"/>
  <c r="AD1374" i="36" s="1"/>
  <c r="AA1374" i="36"/>
  <c r="AC1373" i="36"/>
  <c r="AD1373" i="36" s="1"/>
  <c r="AA1373" i="36"/>
  <c r="AC1372" i="36"/>
  <c r="AD1372" i="36" s="1"/>
  <c r="AA1372" i="36"/>
  <c r="AC1371" i="36"/>
  <c r="AD1371" i="36" s="1"/>
  <c r="AA1371" i="36"/>
  <c r="AC1370" i="36"/>
  <c r="AD1370" i="36" s="1"/>
  <c r="AA1370" i="36"/>
  <c r="AC1369" i="36"/>
  <c r="AD1369" i="36" s="1"/>
  <c r="AA1369" i="36"/>
  <c r="AC1368" i="36"/>
  <c r="AD1368" i="36" s="1"/>
  <c r="AA1368" i="36"/>
  <c r="AC1367" i="36"/>
  <c r="AD1367" i="36" s="1"/>
  <c r="AA1367" i="36"/>
  <c r="AC1366" i="36"/>
  <c r="AD1366" i="36" s="1"/>
  <c r="AA1366" i="36"/>
  <c r="AC1365" i="36"/>
  <c r="AD1365" i="36" s="1"/>
  <c r="AA1365" i="36"/>
  <c r="AC1364" i="36"/>
  <c r="AD1364" i="36" s="1"/>
  <c r="AA1364" i="36"/>
  <c r="AC1363" i="36"/>
  <c r="AD1363" i="36" s="1"/>
  <c r="AA1363" i="36"/>
  <c r="AC1362" i="36"/>
  <c r="AD1362" i="36" s="1"/>
  <c r="AA1362" i="36"/>
  <c r="AC1361" i="36"/>
  <c r="AD1361" i="36" s="1"/>
  <c r="AA1361" i="36"/>
  <c r="AC1360" i="36"/>
  <c r="AD1360" i="36" s="1"/>
  <c r="AA1360" i="36"/>
  <c r="AC1359" i="36"/>
  <c r="AD1359" i="36" s="1"/>
  <c r="AA1359" i="36"/>
  <c r="AC1358" i="36"/>
  <c r="AD1358" i="36" s="1"/>
  <c r="AA1358" i="36"/>
  <c r="AC1357" i="36"/>
  <c r="AD1357" i="36" s="1"/>
  <c r="AA1357" i="36"/>
  <c r="AC1356" i="36"/>
  <c r="AD1356" i="36" s="1"/>
  <c r="AA1356" i="36"/>
  <c r="AC1355" i="36"/>
  <c r="AD1355" i="36" s="1"/>
  <c r="AA1355" i="36"/>
  <c r="AC1354" i="36"/>
  <c r="AD1354" i="36" s="1"/>
  <c r="AA1354" i="36"/>
  <c r="AC1353" i="36"/>
  <c r="AD1353" i="36" s="1"/>
  <c r="AA1353" i="36"/>
  <c r="AC1352" i="36"/>
  <c r="AD1352" i="36" s="1"/>
  <c r="AA1352" i="36"/>
  <c r="AC1351" i="36"/>
  <c r="AD1351" i="36" s="1"/>
  <c r="AA1351" i="36"/>
  <c r="AC1350" i="36"/>
  <c r="AD1350" i="36" s="1"/>
  <c r="AA1350" i="36"/>
  <c r="AC1349" i="36"/>
  <c r="AD1349" i="36" s="1"/>
  <c r="AA1349" i="36"/>
  <c r="AC1348" i="36"/>
  <c r="AD1348" i="36" s="1"/>
  <c r="AA1348" i="36"/>
  <c r="AC1347" i="36"/>
  <c r="AD1347" i="36" s="1"/>
  <c r="AA1347" i="36"/>
  <c r="AC1346" i="36"/>
  <c r="AD1346" i="36" s="1"/>
  <c r="AA1346" i="36"/>
  <c r="AC1345" i="36"/>
  <c r="AD1345" i="36" s="1"/>
  <c r="AA1345" i="36"/>
  <c r="AC1344" i="36"/>
  <c r="AD1344" i="36" s="1"/>
  <c r="AA1344" i="36"/>
  <c r="AC1343" i="36"/>
  <c r="AD1343" i="36" s="1"/>
  <c r="AA1343" i="36"/>
  <c r="AC1342" i="36"/>
  <c r="AD1342" i="36" s="1"/>
  <c r="AA1342" i="36"/>
  <c r="AC1341" i="36"/>
  <c r="AD1341" i="36" s="1"/>
  <c r="AA1341" i="36"/>
  <c r="AC1340" i="36"/>
  <c r="AD1340" i="36" s="1"/>
  <c r="AA1340" i="36"/>
  <c r="AC1339" i="36"/>
  <c r="AD1339" i="36" s="1"/>
  <c r="AA1339" i="36"/>
  <c r="AC1338" i="36"/>
  <c r="AD1338" i="36" s="1"/>
  <c r="AA1338" i="36"/>
  <c r="AC1337" i="36"/>
  <c r="AD1337" i="36" s="1"/>
  <c r="AA1337" i="36"/>
  <c r="AC1336" i="36"/>
  <c r="AD1336" i="36" s="1"/>
  <c r="AA1336" i="36"/>
  <c r="AC1335" i="36"/>
  <c r="AD1335" i="36" s="1"/>
  <c r="AA1335" i="36"/>
  <c r="AC1334" i="36"/>
  <c r="AD1334" i="36" s="1"/>
  <c r="AA1334" i="36"/>
  <c r="AC1333" i="36"/>
  <c r="AD1333" i="36" s="1"/>
  <c r="AA1333" i="36"/>
  <c r="AC1332" i="36"/>
  <c r="AD1332" i="36" s="1"/>
  <c r="AA1332" i="36"/>
  <c r="AC1331" i="36"/>
  <c r="AD1331" i="36" s="1"/>
  <c r="AA1331" i="36"/>
  <c r="AC1330" i="36"/>
  <c r="AD1330" i="36" s="1"/>
  <c r="AA1330" i="36"/>
  <c r="AC1329" i="36"/>
  <c r="AD1329" i="36" s="1"/>
  <c r="AA1329" i="36"/>
  <c r="AC1328" i="36"/>
  <c r="AD1328" i="36" s="1"/>
  <c r="AA1328" i="36"/>
  <c r="AC1327" i="36"/>
  <c r="AD1327" i="36" s="1"/>
  <c r="AA1327" i="36"/>
  <c r="AC1326" i="36"/>
  <c r="AD1326" i="36" s="1"/>
  <c r="AA1326" i="36"/>
  <c r="AC1325" i="36"/>
  <c r="AD1325" i="36" s="1"/>
  <c r="AA1325" i="36"/>
  <c r="AC1324" i="36"/>
  <c r="AD1324" i="36" s="1"/>
  <c r="AA1324" i="36"/>
  <c r="AC1323" i="36"/>
  <c r="AD1323" i="36" s="1"/>
  <c r="AA1323" i="36"/>
  <c r="AC1322" i="36"/>
  <c r="AD1322" i="36" s="1"/>
  <c r="AA1322" i="36"/>
  <c r="AC1321" i="36"/>
  <c r="AD1321" i="36" s="1"/>
  <c r="AA1321" i="36"/>
  <c r="AC1320" i="36"/>
  <c r="AD1320" i="36" s="1"/>
  <c r="AA1320" i="36"/>
  <c r="AC1319" i="36"/>
  <c r="AD1319" i="36" s="1"/>
  <c r="AA1319" i="36"/>
  <c r="AC1318" i="36"/>
  <c r="AD1318" i="36" s="1"/>
  <c r="AA1318" i="36"/>
  <c r="AC1317" i="36"/>
  <c r="AD1317" i="36" s="1"/>
  <c r="AA1317" i="36"/>
  <c r="AC1316" i="36"/>
  <c r="AD1316" i="36" s="1"/>
  <c r="AA1316" i="36"/>
  <c r="AC1315" i="36"/>
  <c r="AD1315" i="36" s="1"/>
  <c r="AA1315" i="36"/>
  <c r="AC1314" i="36"/>
  <c r="AD1314" i="36" s="1"/>
  <c r="AA1314" i="36"/>
  <c r="AC1313" i="36"/>
  <c r="AD1313" i="36" s="1"/>
  <c r="AA1313" i="36"/>
  <c r="AC1312" i="36"/>
  <c r="AD1312" i="36" s="1"/>
  <c r="AA1312" i="36"/>
  <c r="AC1311" i="36"/>
  <c r="AD1311" i="36" s="1"/>
  <c r="AA1311" i="36"/>
  <c r="AC1310" i="36"/>
  <c r="AD1310" i="36" s="1"/>
  <c r="AA1310" i="36"/>
  <c r="AC1309" i="36"/>
  <c r="AD1309" i="36" s="1"/>
  <c r="AA1309" i="36"/>
  <c r="AC1308" i="36"/>
  <c r="AD1308" i="36" s="1"/>
  <c r="AA1308" i="36"/>
  <c r="AC1307" i="36"/>
  <c r="AD1307" i="36" s="1"/>
  <c r="AA1307" i="36"/>
  <c r="AC1306" i="36"/>
  <c r="AD1306" i="36" s="1"/>
  <c r="AA1306" i="36"/>
  <c r="AC1305" i="36"/>
  <c r="AD1305" i="36" s="1"/>
  <c r="AA1305" i="36"/>
  <c r="AC1304" i="36"/>
  <c r="AD1304" i="36" s="1"/>
  <c r="AA1304" i="36"/>
  <c r="AC1303" i="36"/>
  <c r="AD1303" i="36" s="1"/>
  <c r="AA1303" i="36"/>
  <c r="AC1302" i="36"/>
  <c r="AD1302" i="36" s="1"/>
  <c r="AA1302" i="36"/>
  <c r="AC1301" i="36"/>
  <c r="AD1301" i="36" s="1"/>
  <c r="AA1301" i="36"/>
  <c r="AC1300" i="36"/>
  <c r="AD1300" i="36" s="1"/>
  <c r="AA1300" i="36"/>
  <c r="AC1299" i="36"/>
  <c r="AD1299" i="36" s="1"/>
  <c r="AA1299" i="36"/>
  <c r="AC1298" i="36"/>
  <c r="AD1298" i="36" s="1"/>
  <c r="AA1298" i="36"/>
  <c r="AC1297" i="36"/>
  <c r="AD1297" i="36" s="1"/>
  <c r="AA1297" i="36"/>
  <c r="AC1296" i="36"/>
  <c r="AD1296" i="36" s="1"/>
  <c r="AA1296" i="36"/>
  <c r="AC1295" i="36"/>
  <c r="AD1295" i="36" s="1"/>
  <c r="AA1295" i="36"/>
  <c r="AC1294" i="36"/>
  <c r="AD1294" i="36" s="1"/>
  <c r="AA1294" i="36"/>
  <c r="AC1293" i="36"/>
  <c r="AD1293" i="36" s="1"/>
  <c r="AA1293" i="36"/>
  <c r="AC1292" i="36"/>
  <c r="AD1292" i="36" s="1"/>
  <c r="AA1292" i="36"/>
  <c r="AC1291" i="36"/>
  <c r="AD1291" i="36" s="1"/>
  <c r="AA1291" i="36"/>
  <c r="AC1290" i="36"/>
  <c r="AD1290" i="36" s="1"/>
  <c r="AA1290" i="36"/>
  <c r="AC1289" i="36"/>
  <c r="AD1289" i="36" s="1"/>
  <c r="AA1289" i="36"/>
  <c r="AC1288" i="36"/>
  <c r="AD1288" i="36" s="1"/>
  <c r="AA1288" i="36"/>
  <c r="AC1287" i="36"/>
  <c r="AD1287" i="36" s="1"/>
  <c r="AA1287" i="36"/>
  <c r="AC1286" i="36"/>
  <c r="AD1286" i="36" s="1"/>
  <c r="AA1286" i="36"/>
  <c r="AC1285" i="36"/>
  <c r="AD1285" i="36" s="1"/>
  <c r="AA1285" i="36"/>
  <c r="AC1284" i="36"/>
  <c r="AD1284" i="36" s="1"/>
  <c r="AA1284" i="36"/>
  <c r="AC1283" i="36"/>
  <c r="AD1283" i="36" s="1"/>
  <c r="AA1283" i="36"/>
  <c r="AC1282" i="36"/>
  <c r="AD1282" i="36" s="1"/>
  <c r="AA1282" i="36"/>
  <c r="AC1281" i="36"/>
  <c r="AD1281" i="36" s="1"/>
  <c r="AA1281" i="36"/>
  <c r="AC1280" i="36"/>
  <c r="AD1280" i="36" s="1"/>
  <c r="AA1280" i="36"/>
  <c r="AC1279" i="36"/>
  <c r="AD1279" i="36" s="1"/>
  <c r="AA1279" i="36"/>
  <c r="AC1278" i="36"/>
  <c r="AD1278" i="36" s="1"/>
  <c r="AA1278" i="36"/>
  <c r="AC1277" i="36"/>
  <c r="AD1277" i="36" s="1"/>
  <c r="AA1277" i="36"/>
  <c r="AC1276" i="36"/>
  <c r="AD1276" i="36" s="1"/>
  <c r="AA1276" i="36"/>
  <c r="AC1275" i="36"/>
  <c r="AD1275" i="36" s="1"/>
  <c r="AA1275" i="36"/>
  <c r="AC1274" i="36"/>
  <c r="AD1274" i="36" s="1"/>
  <c r="AA1274" i="36"/>
  <c r="AC1273" i="36"/>
  <c r="AD1273" i="36" s="1"/>
  <c r="AA1273" i="36"/>
  <c r="AC1272" i="36"/>
  <c r="AD1272" i="36" s="1"/>
  <c r="AA1272" i="36"/>
  <c r="AC1271" i="36"/>
  <c r="AD1271" i="36" s="1"/>
  <c r="AA1271" i="36"/>
  <c r="AC1270" i="36"/>
  <c r="AD1270" i="36" s="1"/>
  <c r="AA1270" i="36"/>
  <c r="AC1269" i="36"/>
  <c r="AD1269" i="36" s="1"/>
  <c r="AA1269" i="36"/>
  <c r="AC1268" i="36"/>
  <c r="AD1268" i="36" s="1"/>
  <c r="AA1268" i="36"/>
  <c r="AC1267" i="36"/>
  <c r="AD1267" i="36" s="1"/>
  <c r="AA1267" i="36"/>
  <c r="AC1266" i="36"/>
  <c r="AD1266" i="36" s="1"/>
  <c r="AA1266" i="36"/>
  <c r="AC1265" i="36"/>
  <c r="AD1265" i="36" s="1"/>
  <c r="AA1265" i="36"/>
  <c r="AC1264" i="36"/>
  <c r="AD1264" i="36" s="1"/>
  <c r="AA1264" i="36"/>
  <c r="AC1263" i="36"/>
  <c r="AD1263" i="36" s="1"/>
  <c r="AA1263" i="36"/>
  <c r="AC1262" i="36"/>
  <c r="AD1262" i="36" s="1"/>
  <c r="AA1262" i="36"/>
  <c r="AC1261" i="36"/>
  <c r="AD1261" i="36" s="1"/>
  <c r="AA1261" i="36"/>
  <c r="AC1260" i="36"/>
  <c r="AD1260" i="36" s="1"/>
  <c r="AA1260" i="36"/>
  <c r="AC1259" i="36"/>
  <c r="AD1259" i="36" s="1"/>
  <c r="AA1259" i="36"/>
  <c r="AC1258" i="36"/>
  <c r="AD1258" i="36" s="1"/>
  <c r="AA1258" i="36"/>
  <c r="AC1257" i="36"/>
  <c r="AD1257" i="36" s="1"/>
  <c r="AA1257" i="36"/>
  <c r="AC1256" i="36"/>
  <c r="AD1256" i="36" s="1"/>
  <c r="AA1256" i="36"/>
  <c r="AC1255" i="36"/>
  <c r="AD1255" i="36" s="1"/>
  <c r="AA1255" i="36"/>
  <c r="AC1254" i="36"/>
  <c r="AD1254" i="36" s="1"/>
  <c r="AA1254" i="36"/>
  <c r="AC1253" i="36"/>
  <c r="AD1253" i="36" s="1"/>
  <c r="AA1253" i="36"/>
  <c r="AC1252" i="36"/>
  <c r="AD1252" i="36" s="1"/>
  <c r="AA1252" i="36"/>
  <c r="AC1251" i="36"/>
  <c r="AD1251" i="36" s="1"/>
  <c r="AA1251" i="36"/>
  <c r="AC1250" i="36"/>
  <c r="AD1250" i="36" s="1"/>
  <c r="AA1250" i="36"/>
  <c r="AC1249" i="36"/>
  <c r="AD1249" i="36" s="1"/>
  <c r="AA1249" i="36"/>
  <c r="AC1248" i="36"/>
  <c r="AD1248" i="36" s="1"/>
  <c r="AA1248" i="36"/>
  <c r="AC1247" i="36"/>
  <c r="AD1247" i="36" s="1"/>
  <c r="AA1247" i="36"/>
  <c r="AC1246" i="36"/>
  <c r="AD1246" i="36" s="1"/>
  <c r="AA1246" i="36"/>
  <c r="AC1245" i="36"/>
  <c r="AD1245" i="36" s="1"/>
  <c r="AA1245" i="36"/>
  <c r="AC1244" i="36"/>
  <c r="AD1244" i="36" s="1"/>
  <c r="AA1244" i="36"/>
  <c r="AC1243" i="36"/>
  <c r="AD1243" i="36" s="1"/>
  <c r="AA1243" i="36"/>
  <c r="AC1242" i="36"/>
  <c r="AD1242" i="36" s="1"/>
  <c r="AA1242" i="36"/>
  <c r="AC1241" i="36"/>
  <c r="AD1241" i="36" s="1"/>
  <c r="AA1241" i="36"/>
  <c r="AC1240" i="36"/>
  <c r="AD1240" i="36" s="1"/>
  <c r="AA1240" i="36"/>
  <c r="AC1239" i="36"/>
  <c r="AD1239" i="36" s="1"/>
  <c r="AA1239" i="36"/>
  <c r="AC1238" i="36"/>
  <c r="AD1238" i="36" s="1"/>
  <c r="AA1238" i="36"/>
  <c r="AC1237" i="36"/>
  <c r="AD1237" i="36" s="1"/>
  <c r="AA1237" i="36"/>
  <c r="AC1236" i="36"/>
  <c r="AD1236" i="36" s="1"/>
  <c r="AA1236" i="36"/>
  <c r="AC1235" i="36"/>
  <c r="AD1235" i="36" s="1"/>
  <c r="AA1235" i="36"/>
  <c r="AC1234" i="36"/>
  <c r="AD1234" i="36" s="1"/>
  <c r="AA1234" i="36"/>
  <c r="AC1233" i="36"/>
  <c r="AD1233" i="36" s="1"/>
  <c r="AA1233" i="36"/>
  <c r="AC1232" i="36"/>
  <c r="AD1232" i="36" s="1"/>
  <c r="AA1232" i="36"/>
  <c r="AC1231" i="36"/>
  <c r="AD1231" i="36" s="1"/>
  <c r="AA1231" i="36"/>
  <c r="AC1230" i="36"/>
  <c r="AD1230" i="36" s="1"/>
  <c r="AA1230" i="36"/>
  <c r="AC1229" i="36"/>
  <c r="AD1229" i="36" s="1"/>
  <c r="AA1229" i="36"/>
  <c r="AC1228" i="36"/>
  <c r="AD1228" i="36" s="1"/>
  <c r="AA1228" i="36"/>
  <c r="AC1227" i="36"/>
  <c r="AD1227" i="36" s="1"/>
  <c r="AA1227" i="36"/>
  <c r="AC1226" i="36"/>
  <c r="AD1226" i="36" s="1"/>
  <c r="AA1226" i="36"/>
  <c r="AC1225" i="36"/>
  <c r="AD1225" i="36" s="1"/>
  <c r="AA1225" i="36"/>
  <c r="AC1224" i="36"/>
  <c r="AD1224" i="36" s="1"/>
  <c r="AA1224" i="36"/>
  <c r="AC1223" i="36"/>
  <c r="AD1223" i="36" s="1"/>
  <c r="AA1223" i="36"/>
  <c r="AC1222" i="36"/>
  <c r="AD1222" i="36" s="1"/>
  <c r="AA1222" i="36"/>
  <c r="AC1221" i="36"/>
  <c r="AD1221" i="36" s="1"/>
  <c r="AA1221" i="36"/>
  <c r="AC1220" i="36"/>
  <c r="AD1220" i="36" s="1"/>
  <c r="AA1220" i="36"/>
  <c r="AC1219" i="36"/>
  <c r="AD1219" i="36" s="1"/>
  <c r="AA1219" i="36"/>
  <c r="AC1218" i="36"/>
  <c r="AD1218" i="36" s="1"/>
  <c r="AA1218" i="36"/>
  <c r="AC1217" i="36"/>
  <c r="AD1217" i="36" s="1"/>
  <c r="AA1217" i="36"/>
  <c r="AC1216" i="36"/>
  <c r="AD1216" i="36" s="1"/>
  <c r="AA1216" i="36"/>
  <c r="AC1215" i="36"/>
  <c r="AD1215" i="36" s="1"/>
  <c r="AA1215" i="36"/>
  <c r="AC1214" i="36"/>
  <c r="AD1214" i="36" s="1"/>
  <c r="AA1214" i="36"/>
  <c r="AC1213" i="36"/>
  <c r="AD1213" i="36" s="1"/>
  <c r="AA1213" i="36"/>
  <c r="AC1212" i="36"/>
  <c r="AD1212" i="36" s="1"/>
  <c r="AA1212" i="36"/>
  <c r="AC1211" i="36"/>
  <c r="AD1211" i="36" s="1"/>
  <c r="AA1211" i="36"/>
  <c r="AC1210" i="36"/>
  <c r="AD1210" i="36" s="1"/>
  <c r="AA1210" i="36"/>
  <c r="AC1209" i="36"/>
  <c r="AD1209" i="36" s="1"/>
  <c r="AA1209" i="36"/>
  <c r="AC1208" i="36"/>
  <c r="AD1208" i="36" s="1"/>
  <c r="AA1208" i="36"/>
  <c r="AC1207" i="36"/>
  <c r="AD1207" i="36" s="1"/>
  <c r="AA1207" i="36"/>
  <c r="AC1206" i="36"/>
  <c r="AD1206" i="36" s="1"/>
  <c r="AA1206" i="36"/>
  <c r="AC1205" i="36"/>
  <c r="AD1205" i="36" s="1"/>
  <c r="AA1205" i="36"/>
  <c r="AC1204" i="36"/>
  <c r="AD1204" i="36" s="1"/>
  <c r="AA1204" i="36"/>
  <c r="AC1203" i="36"/>
  <c r="AD1203" i="36" s="1"/>
  <c r="AA1203" i="36"/>
  <c r="AC1202" i="36"/>
  <c r="AD1202" i="36" s="1"/>
  <c r="AA1202" i="36"/>
  <c r="AC1201" i="36"/>
  <c r="AD1201" i="36" s="1"/>
  <c r="AA1201" i="36"/>
  <c r="AC1200" i="36"/>
  <c r="AD1200" i="36" s="1"/>
  <c r="AA1200" i="36"/>
  <c r="AC1199" i="36"/>
  <c r="AD1199" i="36" s="1"/>
  <c r="AA1199" i="36"/>
  <c r="AC1198" i="36"/>
  <c r="AD1198" i="36" s="1"/>
  <c r="AA1198" i="36"/>
  <c r="AC1197" i="36"/>
  <c r="AD1197" i="36" s="1"/>
  <c r="AA1197" i="36"/>
  <c r="AC1196" i="36"/>
  <c r="AD1196" i="36" s="1"/>
  <c r="AA1196" i="36"/>
  <c r="AC1195" i="36"/>
  <c r="AD1195" i="36" s="1"/>
  <c r="AA1195" i="36"/>
  <c r="AC1194" i="36"/>
  <c r="AD1194" i="36" s="1"/>
  <c r="AA1194" i="36"/>
  <c r="AC1193" i="36"/>
  <c r="AD1193" i="36" s="1"/>
  <c r="AA1193" i="36"/>
  <c r="AC1192" i="36"/>
  <c r="AD1192" i="36" s="1"/>
  <c r="AA1192" i="36"/>
  <c r="AC1191" i="36"/>
  <c r="AD1191" i="36" s="1"/>
  <c r="AA1191" i="36"/>
  <c r="AC1190" i="36"/>
  <c r="AD1190" i="36" s="1"/>
  <c r="AA1190" i="36"/>
  <c r="AC1189" i="36"/>
  <c r="AD1189" i="36" s="1"/>
  <c r="AA1189" i="36"/>
  <c r="AC1188" i="36"/>
  <c r="AD1188" i="36" s="1"/>
  <c r="AA1188" i="36"/>
  <c r="AC1187" i="36"/>
  <c r="AD1187" i="36" s="1"/>
  <c r="AA1187" i="36"/>
  <c r="AC1186" i="36"/>
  <c r="AD1186" i="36" s="1"/>
  <c r="AA1186" i="36"/>
  <c r="AC1185" i="36"/>
  <c r="AD1185" i="36" s="1"/>
  <c r="AA1185" i="36"/>
  <c r="AC1184" i="36"/>
  <c r="AD1184" i="36" s="1"/>
  <c r="AA1184" i="36"/>
  <c r="AC1183" i="36"/>
  <c r="AD1183" i="36" s="1"/>
  <c r="AA1183" i="36"/>
  <c r="AC1182" i="36"/>
  <c r="AD1182" i="36" s="1"/>
  <c r="AA1182" i="36"/>
  <c r="AC1181" i="36"/>
  <c r="AD1181" i="36" s="1"/>
  <c r="AA1181" i="36"/>
  <c r="AC1180" i="36"/>
  <c r="AD1180" i="36" s="1"/>
  <c r="AA1180" i="36"/>
  <c r="AC1179" i="36"/>
  <c r="AD1179" i="36" s="1"/>
  <c r="AA1179" i="36"/>
  <c r="AC1178" i="36"/>
  <c r="AD1178" i="36" s="1"/>
  <c r="AA1178" i="36"/>
  <c r="AC1177" i="36"/>
  <c r="AD1177" i="36" s="1"/>
  <c r="AA1177" i="36"/>
  <c r="AC1176" i="36"/>
  <c r="AD1176" i="36" s="1"/>
  <c r="AA1176" i="36"/>
  <c r="AC1175" i="36"/>
  <c r="AD1175" i="36" s="1"/>
  <c r="AA1175" i="36"/>
  <c r="AC1174" i="36"/>
  <c r="AD1174" i="36" s="1"/>
  <c r="AA1174" i="36"/>
  <c r="AC1173" i="36"/>
  <c r="AD1173" i="36" s="1"/>
  <c r="AA1173" i="36"/>
  <c r="AC1172" i="36"/>
  <c r="AD1172" i="36" s="1"/>
  <c r="AA1172" i="36"/>
  <c r="AC1171" i="36"/>
  <c r="AD1171" i="36" s="1"/>
  <c r="AA1171" i="36"/>
  <c r="AC1170" i="36"/>
  <c r="AD1170" i="36" s="1"/>
  <c r="AA1170" i="36"/>
  <c r="AC1169" i="36"/>
  <c r="AD1169" i="36" s="1"/>
  <c r="AA1169" i="36"/>
  <c r="AC1168" i="36"/>
  <c r="AD1168" i="36" s="1"/>
  <c r="AA1168" i="36"/>
  <c r="AC1167" i="36"/>
  <c r="AD1167" i="36" s="1"/>
  <c r="AA1167" i="36"/>
  <c r="AC1166" i="36"/>
  <c r="AD1166" i="36" s="1"/>
  <c r="AA1166" i="36"/>
  <c r="AC1165" i="36"/>
  <c r="AD1165" i="36" s="1"/>
  <c r="AA1165" i="36"/>
  <c r="AC1164" i="36"/>
  <c r="AD1164" i="36" s="1"/>
  <c r="AA1164" i="36"/>
  <c r="AC1163" i="36"/>
  <c r="AD1163" i="36" s="1"/>
  <c r="AA1163" i="36"/>
  <c r="AC1162" i="36"/>
  <c r="AD1162" i="36" s="1"/>
  <c r="AA1162" i="36"/>
  <c r="AC1161" i="36"/>
  <c r="AD1161" i="36" s="1"/>
  <c r="AA1161" i="36"/>
  <c r="AC1160" i="36"/>
  <c r="AD1160" i="36" s="1"/>
  <c r="AA1160" i="36"/>
  <c r="AC1159" i="36"/>
  <c r="AD1159" i="36" s="1"/>
  <c r="AA1159" i="36"/>
  <c r="AC1158" i="36"/>
  <c r="AD1158" i="36" s="1"/>
  <c r="AA1158" i="36"/>
  <c r="AC1157" i="36"/>
  <c r="AD1157" i="36" s="1"/>
  <c r="AA1157" i="36"/>
  <c r="AC1156" i="36"/>
  <c r="AD1156" i="36" s="1"/>
  <c r="AA1156" i="36"/>
  <c r="AC1155" i="36"/>
  <c r="AD1155" i="36" s="1"/>
  <c r="AA1155" i="36"/>
  <c r="AC1154" i="36"/>
  <c r="AD1154" i="36" s="1"/>
  <c r="AA1154" i="36"/>
  <c r="AC1153" i="36"/>
  <c r="AD1153" i="36" s="1"/>
  <c r="AA1153" i="36"/>
  <c r="AC1152" i="36"/>
  <c r="AD1152" i="36" s="1"/>
  <c r="AA1152" i="36"/>
  <c r="AC1151" i="36"/>
  <c r="AD1151" i="36" s="1"/>
  <c r="AA1151" i="36"/>
  <c r="AC1150" i="36"/>
  <c r="AD1150" i="36" s="1"/>
  <c r="AA1150" i="36"/>
  <c r="AC1149" i="36"/>
  <c r="AD1149" i="36" s="1"/>
  <c r="AA1149" i="36"/>
  <c r="AC1148" i="36"/>
  <c r="AD1148" i="36" s="1"/>
  <c r="AA1148" i="36"/>
  <c r="AC1147" i="36"/>
  <c r="AD1147" i="36" s="1"/>
  <c r="AA1147" i="36"/>
  <c r="AC1146" i="36"/>
  <c r="AD1146" i="36" s="1"/>
  <c r="AA1146" i="36"/>
  <c r="AC1145" i="36"/>
  <c r="AD1145" i="36" s="1"/>
  <c r="AA1145" i="36"/>
  <c r="AC1144" i="36"/>
  <c r="AD1144" i="36" s="1"/>
  <c r="AA1144" i="36"/>
  <c r="AC1143" i="36"/>
  <c r="AD1143" i="36" s="1"/>
  <c r="AA1143" i="36"/>
  <c r="AC1142" i="36"/>
  <c r="AD1142" i="36" s="1"/>
  <c r="AA1142" i="36"/>
  <c r="AC1141" i="36"/>
  <c r="AD1141" i="36" s="1"/>
  <c r="AA1141" i="36"/>
  <c r="AC1140" i="36"/>
  <c r="AD1140" i="36" s="1"/>
  <c r="AA1140" i="36"/>
  <c r="AC1139" i="36"/>
  <c r="AD1139" i="36" s="1"/>
  <c r="AA1139" i="36"/>
  <c r="AC1138" i="36"/>
  <c r="AD1138" i="36" s="1"/>
  <c r="AA1138" i="36"/>
  <c r="AC1137" i="36"/>
  <c r="AD1137" i="36" s="1"/>
  <c r="AA1137" i="36"/>
  <c r="AC1136" i="36"/>
  <c r="AD1136" i="36" s="1"/>
  <c r="AA1136" i="36"/>
  <c r="AC1135" i="36"/>
  <c r="AD1135" i="36" s="1"/>
  <c r="AA1135" i="36"/>
  <c r="AC1134" i="36"/>
  <c r="AD1134" i="36" s="1"/>
  <c r="AA1134" i="36"/>
  <c r="AC1133" i="36"/>
  <c r="AD1133" i="36" s="1"/>
  <c r="AA1133" i="36"/>
  <c r="AC1132" i="36"/>
  <c r="AD1132" i="36" s="1"/>
  <c r="AA1132" i="36"/>
  <c r="AC1131" i="36"/>
  <c r="AD1131" i="36" s="1"/>
  <c r="AA1131" i="36"/>
  <c r="AC1130" i="36"/>
  <c r="AD1130" i="36" s="1"/>
  <c r="AA1130" i="36"/>
  <c r="AC1129" i="36"/>
  <c r="AD1129" i="36" s="1"/>
  <c r="AA1129" i="36"/>
  <c r="AC1128" i="36"/>
  <c r="AD1128" i="36" s="1"/>
  <c r="AA1128" i="36"/>
  <c r="AC1127" i="36"/>
  <c r="AD1127" i="36" s="1"/>
  <c r="AA1127" i="36"/>
  <c r="AC1126" i="36"/>
  <c r="AD1126" i="36" s="1"/>
  <c r="AA1126" i="36"/>
  <c r="AC1125" i="36"/>
  <c r="AD1125" i="36" s="1"/>
  <c r="AA1125" i="36"/>
  <c r="AC1124" i="36"/>
  <c r="AD1124" i="36" s="1"/>
  <c r="AA1124" i="36"/>
  <c r="AC1123" i="36"/>
  <c r="AD1123" i="36" s="1"/>
  <c r="AA1123" i="36"/>
  <c r="AC1122" i="36"/>
  <c r="AD1122" i="36" s="1"/>
  <c r="AA1122" i="36"/>
  <c r="AC1121" i="36"/>
  <c r="AD1121" i="36" s="1"/>
  <c r="AA1121" i="36"/>
  <c r="AC1120" i="36"/>
  <c r="AD1120" i="36" s="1"/>
  <c r="AA1120" i="36"/>
  <c r="AC1119" i="36"/>
  <c r="AD1119" i="36" s="1"/>
  <c r="AA1119" i="36"/>
  <c r="AC1118" i="36"/>
  <c r="AD1118" i="36" s="1"/>
  <c r="AA1118" i="36"/>
  <c r="AC1117" i="36"/>
  <c r="AD1117" i="36" s="1"/>
  <c r="AA1117" i="36"/>
  <c r="AC1116" i="36"/>
  <c r="AD1116" i="36" s="1"/>
  <c r="AA1116" i="36"/>
  <c r="AC1115" i="36"/>
  <c r="AD1115" i="36" s="1"/>
  <c r="AA1115" i="36"/>
  <c r="AC1114" i="36"/>
  <c r="AD1114" i="36" s="1"/>
  <c r="AA1114" i="36"/>
  <c r="AC1113" i="36"/>
  <c r="AD1113" i="36" s="1"/>
  <c r="AA1113" i="36"/>
  <c r="AC1112" i="36"/>
  <c r="AD1112" i="36" s="1"/>
  <c r="AA1112" i="36"/>
  <c r="AC1111" i="36"/>
  <c r="AD1111" i="36" s="1"/>
  <c r="AA1111" i="36"/>
  <c r="AC1110" i="36"/>
  <c r="AD1110" i="36" s="1"/>
  <c r="AA1110" i="36"/>
  <c r="AC1109" i="36"/>
  <c r="AD1109" i="36" s="1"/>
  <c r="AA1109" i="36"/>
  <c r="AC1108" i="36"/>
  <c r="AD1108" i="36" s="1"/>
  <c r="AA1108" i="36"/>
  <c r="AC1107" i="36"/>
  <c r="AD1107" i="36" s="1"/>
  <c r="AA1107" i="36"/>
  <c r="AC1106" i="36"/>
  <c r="AD1106" i="36" s="1"/>
  <c r="AA1106" i="36"/>
  <c r="AC1105" i="36"/>
  <c r="AD1105" i="36" s="1"/>
  <c r="AA1105" i="36"/>
  <c r="AC1104" i="36"/>
  <c r="AD1104" i="36" s="1"/>
  <c r="AA1104" i="36"/>
  <c r="AC1103" i="36"/>
  <c r="AD1103" i="36" s="1"/>
  <c r="AA1103" i="36"/>
  <c r="AC1102" i="36"/>
  <c r="AD1102" i="36" s="1"/>
  <c r="AA1102" i="36"/>
  <c r="AC1101" i="36"/>
  <c r="AD1101" i="36" s="1"/>
  <c r="AA1101" i="36"/>
  <c r="AC1100" i="36"/>
  <c r="AD1100" i="36" s="1"/>
  <c r="AA1100" i="36"/>
  <c r="AC1099" i="36"/>
  <c r="AD1099" i="36" s="1"/>
  <c r="AA1099" i="36"/>
  <c r="AC1098" i="36"/>
  <c r="AD1098" i="36" s="1"/>
  <c r="AA1098" i="36"/>
  <c r="AC1097" i="36"/>
  <c r="AD1097" i="36" s="1"/>
  <c r="AA1097" i="36"/>
  <c r="AC1096" i="36"/>
  <c r="AD1096" i="36" s="1"/>
  <c r="AA1096" i="36"/>
  <c r="AC1095" i="36"/>
  <c r="AD1095" i="36" s="1"/>
  <c r="AA1095" i="36"/>
  <c r="AC1094" i="36"/>
  <c r="AD1094" i="36" s="1"/>
  <c r="AA1094" i="36"/>
  <c r="AC1093" i="36"/>
  <c r="AD1093" i="36" s="1"/>
  <c r="AA1093" i="36"/>
  <c r="AC1092" i="36"/>
  <c r="AD1092" i="36" s="1"/>
  <c r="AA1092" i="36"/>
  <c r="AC1091" i="36"/>
  <c r="AD1091" i="36" s="1"/>
  <c r="AA1091" i="36"/>
  <c r="AC1090" i="36"/>
  <c r="AD1090" i="36" s="1"/>
  <c r="AA1090" i="36"/>
  <c r="AC1089" i="36"/>
  <c r="AD1089" i="36" s="1"/>
  <c r="AA1089" i="36"/>
  <c r="AC1088" i="36"/>
  <c r="AD1088" i="36" s="1"/>
  <c r="AA1088" i="36"/>
  <c r="AC1087" i="36"/>
  <c r="AD1087" i="36" s="1"/>
  <c r="AA1087" i="36"/>
  <c r="AC1086" i="36"/>
  <c r="AD1086" i="36" s="1"/>
  <c r="AA1086" i="36"/>
  <c r="AC1085" i="36"/>
  <c r="AD1085" i="36" s="1"/>
  <c r="AA1085" i="36"/>
  <c r="AC1084" i="36"/>
  <c r="AD1084" i="36" s="1"/>
  <c r="AA1084" i="36"/>
  <c r="AC1083" i="36"/>
  <c r="AD1083" i="36" s="1"/>
  <c r="AA1083" i="36"/>
  <c r="AC1082" i="36"/>
  <c r="AD1082" i="36" s="1"/>
  <c r="AA1082" i="36"/>
  <c r="AC1081" i="36"/>
  <c r="AD1081" i="36" s="1"/>
  <c r="AA1081" i="36"/>
  <c r="AC1080" i="36"/>
  <c r="AD1080" i="36" s="1"/>
  <c r="AA1080" i="36"/>
  <c r="AC1079" i="36"/>
  <c r="AD1079" i="36" s="1"/>
  <c r="AA1079" i="36"/>
  <c r="AC1078" i="36"/>
  <c r="AD1078" i="36" s="1"/>
  <c r="AA1078" i="36"/>
  <c r="AC1077" i="36"/>
  <c r="AD1077" i="36" s="1"/>
  <c r="AA1077" i="36"/>
  <c r="AC1076" i="36"/>
  <c r="AD1076" i="36" s="1"/>
  <c r="AA1076" i="36"/>
  <c r="AC1075" i="36"/>
  <c r="AD1075" i="36" s="1"/>
  <c r="AA1075" i="36"/>
  <c r="AC1074" i="36"/>
  <c r="AD1074" i="36" s="1"/>
  <c r="AA1074" i="36"/>
  <c r="AC1073" i="36"/>
  <c r="AD1073" i="36" s="1"/>
  <c r="AA1073" i="36"/>
  <c r="AC1072" i="36"/>
  <c r="AD1072" i="36" s="1"/>
  <c r="AA1072" i="36"/>
  <c r="AC1071" i="36"/>
  <c r="AD1071" i="36" s="1"/>
  <c r="AA1071" i="36"/>
  <c r="AC1070" i="36"/>
  <c r="AD1070" i="36" s="1"/>
  <c r="AA1070" i="36"/>
  <c r="AC1069" i="36"/>
  <c r="AD1069" i="36" s="1"/>
  <c r="AA1069" i="36"/>
  <c r="AC1068" i="36"/>
  <c r="AD1068" i="36" s="1"/>
  <c r="AA1068" i="36"/>
  <c r="AC1067" i="36"/>
  <c r="AD1067" i="36" s="1"/>
  <c r="AA1067" i="36"/>
  <c r="AC1066" i="36"/>
  <c r="AD1066" i="36" s="1"/>
  <c r="AA1066" i="36"/>
  <c r="AC1065" i="36"/>
  <c r="AD1065" i="36" s="1"/>
  <c r="AA1065" i="36"/>
  <c r="AC1064" i="36"/>
  <c r="AD1064" i="36" s="1"/>
  <c r="AA1064" i="36"/>
  <c r="AC1063" i="36"/>
  <c r="AD1063" i="36" s="1"/>
  <c r="AA1063" i="36"/>
  <c r="AC1062" i="36"/>
  <c r="AD1062" i="36" s="1"/>
  <c r="AA1062" i="36"/>
  <c r="AC1061" i="36"/>
  <c r="AD1061" i="36" s="1"/>
  <c r="AA1061" i="36"/>
  <c r="AC1060" i="36"/>
  <c r="AD1060" i="36" s="1"/>
  <c r="AA1060" i="36"/>
  <c r="AC1059" i="36"/>
  <c r="AD1059" i="36" s="1"/>
  <c r="AA1059" i="36"/>
  <c r="AC1058" i="36"/>
  <c r="AD1058" i="36" s="1"/>
  <c r="AA1058" i="36"/>
  <c r="AC1057" i="36"/>
  <c r="AD1057" i="36" s="1"/>
  <c r="AA1057" i="36"/>
  <c r="AC1056" i="36"/>
  <c r="AD1056" i="36" s="1"/>
  <c r="AA1056" i="36"/>
  <c r="AC1055" i="36"/>
  <c r="AD1055" i="36" s="1"/>
  <c r="AA1055" i="36"/>
  <c r="AC1054" i="36"/>
  <c r="AD1054" i="36" s="1"/>
  <c r="AA1054" i="36"/>
  <c r="AC1053" i="36"/>
  <c r="AD1053" i="36" s="1"/>
  <c r="AA1053" i="36"/>
  <c r="AC1052" i="36"/>
  <c r="AD1052" i="36" s="1"/>
  <c r="AA1052" i="36"/>
  <c r="AC1051" i="36"/>
  <c r="AD1051" i="36" s="1"/>
  <c r="AA1051" i="36"/>
  <c r="AC1050" i="36"/>
  <c r="AD1050" i="36" s="1"/>
  <c r="AA1050" i="36"/>
  <c r="AC1049" i="36"/>
  <c r="AD1049" i="36" s="1"/>
  <c r="AA1049" i="36"/>
  <c r="AC1048" i="36"/>
  <c r="AD1048" i="36" s="1"/>
  <c r="AA1048" i="36"/>
  <c r="AC1047" i="36"/>
  <c r="AD1047" i="36" s="1"/>
  <c r="AA1047" i="36"/>
  <c r="AC1046" i="36"/>
  <c r="AD1046" i="36" s="1"/>
  <c r="AA1046" i="36"/>
  <c r="AC1045" i="36"/>
  <c r="AD1045" i="36" s="1"/>
  <c r="AA1045" i="36"/>
  <c r="AC1044" i="36"/>
  <c r="AD1044" i="36" s="1"/>
  <c r="AA1044" i="36"/>
  <c r="AC1043" i="36"/>
  <c r="AD1043" i="36" s="1"/>
  <c r="AA1043" i="36"/>
  <c r="AC1042" i="36"/>
  <c r="AD1042" i="36" s="1"/>
  <c r="AA1042" i="36"/>
  <c r="AC1041" i="36"/>
  <c r="AD1041" i="36" s="1"/>
  <c r="AA1041" i="36"/>
  <c r="AC1040" i="36"/>
  <c r="AD1040" i="36" s="1"/>
  <c r="AA1040" i="36"/>
  <c r="AC1039" i="36"/>
  <c r="AD1039" i="36" s="1"/>
  <c r="AA1039" i="36"/>
  <c r="AC1038" i="36"/>
  <c r="AD1038" i="36" s="1"/>
  <c r="AA1038" i="36"/>
  <c r="AC1037" i="36"/>
  <c r="AD1037" i="36" s="1"/>
  <c r="AA1037" i="36"/>
  <c r="AC1036" i="36"/>
  <c r="AD1036" i="36" s="1"/>
  <c r="AA1036" i="36"/>
  <c r="AC1035" i="36"/>
  <c r="AD1035" i="36" s="1"/>
  <c r="AA1035" i="36"/>
  <c r="AC1034" i="36"/>
  <c r="AD1034" i="36" s="1"/>
  <c r="AA1034" i="36"/>
  <c r="AC1033" i="36"/>
  <c r="AD1033" i="36" s="1"/>
  <c r="AA1033" i="36"/>
  <c r="AC1032" i="36"/>
  <c r="AD1032" i="36" s="1"/>
  <c r="AA1032" i="36"/>
  <c r="AC1031" i="36"/>
  <c r="AD1031" i="36" s="1"/>
  <c r="AA1031" i="36"/>
  <c r="AC1030" i="36"/>
  <c r="AD1030" i="36" s="1"/>
  <c r="AA1030" i="36"/>
  <c r="AC1029" i="36"/>
  <c r="AD1029" i="36" s="1"/>
  <c r="AA1029" i="36"/>
  <c r="AC1028" i="36"/>
  <c r="AD1028" i="36" s="1"/>
  <c r="AA1028" i="36"/>
  <c r="AC1027" i="36"/>
  <c r="AD1027" i="36" s="1"/>
  <c r="AA1027" i="36"/>
  <c r="AC1026" i="36"/>
  <c r="AD1026" i="36" s="1"/>
  <c r="AA1026" i="36"/>
  <c r="AC1025" i="36"/>
  <c r="AD1025" i="36" s="1"/>
  <c r="AA1025" i="36"/>
  <c r="AC1024" i="36"/>
  <c r="AD1024" i="36" s="1"/>
  <c r="AA1024" i="36"/>
  <c r="AC1023" i="36"/>
  <c r="AD1023" i="36" s="1"/>
  <c r="AA1023" i="36"/>
  <c r="AC1022" i="36"/>
  <c r="AD1022" i="36" s="1"/>
  <c r="AA1022" i="36"/>
  <c r="AC1021" i="36"/>
  <c r="AD1021" i="36" s="1"/>
  <c r="AA1021" i="36"/>
  <c r="AC1020" i="36"/>
  <c r="AD1020" i="36" s="1"/>
  <c r="AA1020" i="36"/>
  <c r="AC1019" i="36"/>
  <c r="AD1019" i="36" s="1"/>
  <c r="AA1019" i="36"/>
  <c r="AC1018" i="36"/>
  <c r="AD1018" i="36" s="1"/>
  <c r="AA1018" i="36"/>
  <c r="AC1017" i="36"/>
  <c r="AD1017" i="36" s="1"/>
  <c r="AA1017" i="36"/>
  <c r="AC1016" i="36"/>
  <c r="AD1016" i="36" s="1"/>
  <c r="AA1016" i="36"/>
  <c r="AC1015" i="36"/>
  <c r="AD1015" i="36" s="1"/>
  <c r="AA1015" i="36"/>
  <c r="AC1014" i="36"/>
  <c r="AD1014" i="36" s="1"/>
  <c r="AA1014" i="36"/>
  <c r="AC1013" i="36"/>
  <c r="AD1013" i="36" s="1"/>
  <c r="AA1013" i="36"/>
  <c r="AC1012" i="36"/>
  <c r="AD1012" i="36" s="1"/>
  <c r="AA1012" i="36"/>
  <c r="AC1011" i="36"/>
  <c r="AD1011" i="36" s="1"/>
  <c r="AA1011" i="36"/>
  <c r="AC1010" i="36"/>
  <c r="AD1010" i="36" s="1"/>
  <c r="AA1010" i="36"/>
  <c r="AC1009" i="36"/>
  <c r="AD1009" i="36" s="1"/>
  <c r="AA1009" i="36"/>
  <c r="AC1008" i="36"/>
  <c r="AD1008" i="36" s="1"/>
  <c r="AA1008" i="36"/>
  <c r="AC1007" i="36"/>
  <c r="AD1007" i="36" s="1"/>
  <c r="AA1007" i="36"/>
  <c r="AC1006" i="36"/>
  <c r="AD1006" i="36" s="1"/>
  <c r="AA1006" i="36"/>
  <c r="AC1005" i="36"/>
  <c r="AD1005" i="36" s="1"/>
  <c r="AA1005" i="36"/>
  <c r="AC1004" i="36"/>
  <c r="AD1004" i="36" s="1"/>
  <c r="AA1004" i="36"/>
  <c r="AC1003" i="36"/>
  <c r="AD1003" i="36" s="1"/>
  <c r="AA1003" i="36"/>
  <c r="AC1002" i="36"/>
  <c r="AD1002" i="36" s="1"/>
  <c r="AA1002" i="36"/>
  <c r="AC1001" i="36"/>
  <c r="AD1001" i="36" s="1"/>
  <c r="AA1001" i="36"/>
  <c r="AC1000" i="36"/>
  <c r="AD1000" i="36" s="1"/>
  <c r="AA1000" i="36"/>
  <c r="AC999" i="36"/>
  <c r="AD999" i="36" s="1"/>
  <c r="AA999" i="36"/>
  <c r="AC998" i="36"/>
  <c r="AD998" i="36" s="1"/>
  <c r="AA998" i="36"/>
  <c r="AC997" i="36"/>
  <c r="AD997" i="36" s="1"/>
  <c r="AA997" i="36"/>
  <c r="AC996" i="36"/>
  <c r="AD996" i="36" s="1"/>
  <c r="AA996" i="36"/>
  <c r="AC995" i="36"/>
  <c r="AD995" i="36" s="1"/>
  <c r="AA995" i="36"/>
  <c r="AC994" i="36"/>
  <c r="AD994" i="36" s="1"/>
  <c r="AA994" i="36"/>
  <c r="AC993" i="36"/>
  <c r="AD993" i="36" s="1"/>
  <c r="AA993" i="36"/>
  <c r="AC992" i="36"/>
  <c r="AD992" i="36" s="1"/>
  <c r="AA992" i="36"/>
  <c r="AC991" i="36"/>
  <c r="AD991" i="36" s="1"/>
  <c r="AA991" i="36"/>
  <c r="AC990" i="36"/>
  <c r="AD990" i="36" s="1"/>
  <c r="AA990" i="36"/>
  <c r="AC989" i="36"/>
  <c r="AD989" i="36" s="1"/>
  <c r="AA989" i="36"/>
  <c r="AC988" i="36"/>
  <c r="AD988" i="36" s="1"/>
  <c r="AA988" i="36"/>
  <c r="AC987" i="36"/>
  <c r="AD987" i="36" s="1"/>
  <c r="AA987" i="36"/>
  <c r="AC986" i="36"/>
  <c r="AD986" i="36" s="1"/>
  <c r="AA986" i="36"/>
  <c r="AC985" i="36"/>
  <c r="AD985" i="36" s="1"/>
  <c r="AA985" i="36"/>
  <c r="AC984" i="36"/>
  <c r="AD984" i="36" s="1"/>
  <c r="AA984" i="36"/>
  <c r="AC983" i="36"/>
  <c r="AD983" i="36" s="1"/>
  <c r="AA983" i="36"/>
  <c r="AC982" i="36"/>
  <c r="AD982" i="36" s="1"/>
  <c r="AA982" i="36"/>
  <c r="AC981" i="36"/>
  <c r="AD981" i="36" s="1"/>
  <c r="AA981" i="36"/>
  <c r="AC980" i="36"/>
  <c r="AD980" i="36" s="1"/>
  <c r="AA980" i="36"/>
  <c r="AC979" i="36"/>
  <c r="AD979" i="36" s="1"/>
  <c r="AA979" i="36"/>
  <c r="AC978" i="36"/>
  <c r="AD978" i="36" s="1"/>
  <c r="AA978" i="36"/>
  <c r="AC977" i="36"/>
  <c r="AD977" i="36" s="1"/>
  <c r="AA977" i="36"/>
  <c r="AC976" i="36"/>
  <c r="AD976" i="36" s="1"/>
  <c r="AA976" i="36"/>
  <c r="AC975" i="36"/>
  <c r="AD975" i="36" s="1"/>
  <c r="AA975" i="36"/>
  <c r="AC974" i="36"/>
  <c r="AD974" i="36" s="1"/>
  <c r="AA974" i="36"/>
  <c r="AC973" i="36"/>
  <c r="AD973" i="36" s="1"/>
  <c r="AA973" i="36"/>
  <c r="AC972" i="36"/>
  <c r="AD972" i="36" s="1"/>
  <c r="AA972" i="36"/>
  <c r="AC971" i="36"/>
  <c r="AD971" i="36" s="1"/>
  <c r="AA971" i="36"/>
  <c r="AC970" i="36"/>
  <c r="AD970" i="36" s="1"/>
  <c r="AA970" i="36"/>
  <c r="AC969" i="36"/>
  <c r="AD969" i="36" s="1"/>
  <c r="AA969" i="36"/>
  <c r="AC968" i="36"/>
  <c r="AD968" i="36" s="1"/>
  <c r="AA968" i="36"/>
  <c r="AC967" i="36"/>
  <c r="AD967" i="36" s="1"/>
  <c r="AA967" i="36"/>
  <c r="AC966" i="36"/>
  <c r="AD966" i="36" s="1"/>
  <c r="AA966" i="36"/>
  <c r="AC965" i="36"/>
  <c r="AD965" i="36" s="1"/>
  <c r="AA965" i="36"/>
  <c r="AC964" i="36"/>
  <c r="AD964" i="36" s="1"/>
  <c r="AA964" i="36"/>
  <c r="AC963" i="36"/>
  <c r="AD963" i="36" s="1"/>
  <c r="AA963" i="36"/>
  <c r="AC962" i="36"/>
  <c r="AD962" i="36" s="1"/>
  <c r="AA962" i="36"/>
  <c r="AC961" i="36"/>
  <c r="AD961" i="36" s="1"/>
  <c r="AA961" i="36"/>
  <c r="AC960" i="36"/>
  <c r="AD960" i="36" s="1"/>
  <c r="AA960" i="36"/>
  <c r="AC959" i="36"/>
  <c r="AD959" i="36" s="1"/>
  <c r="AA959" i="36"/>
  <c r="AC958" i="36"/>
  <c r="AD958" i="36" s="1"/>
  <c r="AA958" i="36"/>
  <c r="AC957" i="36"/>
  <c r="AD957" i="36" s="1"/>
  <c r="AA957" i="36"/>
  <c r="AC956" i="36"/>
  <c r="AD956" i="36" s="1"/>
  <c r="AA956" i="36"/>
  <c r="AC955" i="36"/>
  <c r="AD955" i="36" s="1"/>
  <c r="AA955" i="36"/>
  <c r="AC954" i="36"/>
  <c r="AD954" i="36" s="1"/>
  <c r="AA954" i="36"/>
  <c r="AC953" i="36"/>
  <c r="AD953" i="36" s="1"/>
  <c r="AA953" i="36"/>
  <c r="AC952" i="36"/>
  <c r="AD952" i="36" s="1"/>
  <c r="AA952" i="36"/>
  <c r="AC951" i="36"/>
  <c r="AD951" i="36" s="1"/>
  <c r="AA951" i="36"/>
  <c r="AC950" i="36"/>
  <c r="AD950" i="36" s="1"/>
  <c r="AA950" i="36"/>
  <c r="AC949" i="36"/>
  <c r="AD949" i="36" s="1"/>
  <c r="AA949" i="36"/>
  <c r="AC948" i="36"/>
  <c r="AD948" i="36" s="1"/>
  <c r="AA948" i="36"/>
  <c r="AC947" i="36"/>
  <c r="AD947" i="36" s="1"/>
  <c r="AA947" i="36"/>
  <c r="AC946" i="36"/>
  <c r="AD946" i="36" s="1"/>
  <c r="AA946" i="36"/>
  <c r="AC945" i="36"/>
  <c r="AD945" i="36" s="1"/>
  <c r="AA945" i="36"/>
  <c r="AC944" i="36"/>
  <c r="AD944" i="36" s="1"/>
  <c r="AA944" i="36"/>
  <c r="AC943" i="36"/>
  <c r="AD943" i="36" s="1"/>
  <c r="AA943" i="36"/>
  <c r="AC942" i="36"/>
  <c r="AD942" i="36" s="1"/>
  <c r="AA942" i="36"/>
  <c r="AC941" i="36"/>
  <c r="AD941" i="36" s="1"/>
  <c r="AA941" i="36"/>
  <c r="AC940" i="36"/>
  <c r="AD940" i="36" s="1"/>
  <c r="AA940" i="36"/>
  <c r="AC939" i="36"/>
  <c r="AD939" i="36" s="1"/>
  <c r="AA939" i="36"/>
  <c r="AC938" i="36"/>
  <c r="AD938" i="36" s="1"/>
  <c r="AA938" i="36"/>
  <c r="AC937" i="36"/>
  <c r="AD937" i="36" s="1"/>
  <c r="AA937" i="36"/>
  <c r="AC936" i="36"/>
  <c r="AD936" i="36" s="1"/>
  <c r="AA936" i="36"/>
  <c r="AC935" i="36"/>
  <c r="AD935" i="36" s="1"/>
  <c r="AA935" i="36"/>
  <c r="AC934" i="36"/>
  <c r="AD934" i="36" s="1"/>
  <c r="AA934" i="36"/>
  <c r="AC933" i="36"/>
  <c r="AD933" i="36" s="1"/>
  <c r="AA933" i="36"/>
  <c r="AC932" i="36"/>
  <c r="AD932" i="36" s="1"/>
  <c r="AA932" i="36"/>
  <c r="AC931" i="36"/>
  <c r="AD931" i="36" s="1"/>
  <c r="AA931" i="36"/>
  <c r="AC930" i="36"/>
  <c r="AD930" i="36" s="1"/>
  <c r="AA930" i="36"/>
  <c r="AC929" i="36"/>
  <c r="AD929" i="36" s="1"/>
  <c r="AA929" i="36"/>
  <c r="AC928" i="36"/>
  <c r="AD928" i="36" s="1"/>
  <c r="AA928" i="36"/>
  <c r="AC927" i="36"/>
  <c r="AD927" i="36" s="1"/>
  <c r="AA927" i="36"/>
  <c r="AC926" i="36"/>
  <c r="AD926" i="36" s="1"/>
  <c r="AA926" i="36"/>
  <c r="AC925" i="36"/>
  <c r="AD925" i="36" s="1"/>
  <c r="AA925" i="36"/>
  <c r="AC924" i="36"/>
  <c r="AD924" i="36" s="1"/>
  <c r="AA924" i="36"/>
  <c r="AC923" i="36"/>
  <c r="AD923" i="36" s="1"/>
  <c r="AA923" i="36"/>
  <c r="AC922" i="36"/>
  <c r="AD922" i="36" s="1"/>
  <c r="AA922" i="36"/>
  <c r="AC921" i="36"/>
  <c r="AD921" i="36" s="1"/>
  <c r="AA921" i="36"/>
  <c r="AC920" i="36"/>
  <c r="AD920" i="36" s="1"/>
  <c r="AA920" i="36"/>
  <c r="AC919" i="36"/>
  <c r="AD919" i="36" s="1"/>
  <c r="AA919" i="36"/>
  <c r="AC918" i="36"/>
  <c r="AD918" i="36" s="1"/>
  <c r="AA918" i="36"/>
  <c r="AC917" i="36"/>
  <c r="AD917" i="36" s="1"/>
  <c r="AA917" i="36"/>
  <c r="AC916" i="36"/>
  <c r="AD916" i="36" s="1"/>
  <c r="AA916" i="36"/>
  <c r="AC915" i="36"/>
  <c r="AD915" i="36" s="1"/>
  <c r="AA915" i="36"/>
  <c r="AC914" i="36"/>
  <c r="AD914" i="36" s="1"/>
  <c r="AA914" i="36"/>
  <c r="AC913" i="36"/>
  <c r="AD913" i="36" s="1"/>
  <c r="AA913" i="36"/>
  <c r="AC912" i="36"/>
  <c r="AD912" i="36" s="1"/>
  <c r="AA912" i="36"/>
  <c r="AC911" i="36"/>
  <c r="AD911" i="36" s="1"/>
  <c r="AA911" i="36"/>
  <c r="AC910" i="36"/>
  <c r="AD910" i="36" s="1"/>
  <c r="AA910" i="36"/>
  <c r="AC909" i="36"/>
  <c r="AD909" i="36" s="1"/>
  <c r="AA909" i="36"/>
  <c r="AC908" i="36"/>
  <c r="AD908" i="36" s="1"/>
  <c r="AA908" i="36"/>
  <c r="AC907" i="36"/>
  <c r="AD907" i="36" s="1"/>
  <c r="AA907" i="36"/>
  <c r="AC906" i="36"/>
  <c r="AD906" i="36" s="1"/>
  <c r="AA906" i="36"/>
  <c r="AC905" i="36"/>
  <c r="AD905" i="36" s="1"/>
  <c r="AA905" i="36"/>
  <c r="AC904" i="36"/>
  <c r="AD904" i="36" s="1"/>
  <c r="AA904" i="36"/>
  <c r="AC903" i="36"/>
  <c r="AD903" i="36" s="1"/>
  <c r="AA903" i="36"/>
  <c r="AC902" i="36"/>
  <c r="AD902" i="36" s="1"/>
  <c r="AA902" i="36"/>
  <c r="AC901" i="36"/>
  <c r="AD901" i="36" s="1"/>
  <c r="AA901" i="36"/>
  <c r="AC900" i="36"/>
  <c r="AD900" i="36" s="1"/>
  <c r="AA900" i="36"/>
  <c r="AC899" i="36"/>
  <c r="AD899" i="36" s="1"/>
  <c r="AA899" i="36"/>
  <c r="AC898" i="36"/>
  <c r="AD898" i="36" s="1"/>
  <c r="AA898" i="36"/>
  <c r="AC897" i="36"/>
  <c r="AD897" i="36" s="1"/>
  <c r="AA897" i="36"/>
  <c r="AC896" i="36"/>
  <c r="AD896" i="36" s="1"/>
  <c r="AA896" i="36"/>
  <c r="AC895" i="36"/>
  <c r="AD895" i="36" s="1"/>
  <c r="AA895" i="36"/>
  <c r="AC894" i="36"/>
  <c r="AD894" i="36" s="1"/>
  <c r="AA894" i="36"/>
  <c r="AC893" i="36"/>
  <c r="AD893" i="36" s="1"/>
  <c r="AA893" i="36"/>
  <c r="AC892" i="36"/>
  <c r="AD892" i="36" s="1"/>
  <c r="AA892" i="36"/>
  <c r="AC891" i="36"/>
  <c r="AD891" i="36" s="1"/>
  <c r="AA891" i="36"/>
  <c r="AC890" i="36"/>
  <c r="AD890" i="36" s="1"/>
  <c r="AA890" i="36"/>
  <c r="AC889" i="36"/>
  <c r="AD889" i="36" s="1"/>
  <c r="AA889" i="36"/>
  <c r="AC888" i="36"/>
  <c r="AD888" i="36" s="1"/>
  <c r="AA888" i="36"/>
  <c r="AC887" i="36"/>
  <c r="AD887" i="36" s="1"/>
  <c r="AA887" i="36"/>
  <c r="AC886" i="36"/>
  <c r="AD886" i="36" s="1"/>
  <c r="AA886" i="36"/>
  <c r="AC885" i="36"/>
  <c r="AD885" i="36" s="1"/>
  <c r="AA885" i="36"/>
  <c r="AC884" i="36"/>
  <c r="AD884" i="36" s="1"/>
  <c r="AA884" i="36"/>
  <c r="AC883" i="36"/>
  <c r="AD883" i="36" s="1"/>
  <c r="AA883" i="36"/>
  <c r="AC882" i="36"/>
  <c r="AD882" i="36" s="1"/>
  <c r="AA882" i="36"/>
  <c r="AC881" i="36"/>
  <c r="AD881" i="36" s="1"/>
  <c r="AA881" i="36"/>
  <c r="AC880" i="36"/>
  <c r="AD880" i="36" s="1"/>
  <c r="AA880" i="36"/>
  <c r="AC879" i="36"/>
  <c r="AD879" i="36" s="1"/>
  <c r="AA879" i="36"/>
  <c r="AC878" i="36"/>
  <c r="AD878" i="36" s="1"/>
  <c r="AA878" i="36"/>
  <c r="AC877" i="36"/>
  <c r="AD877" i="36" s="1"/>
  <c r="AA877" i="36"/>
  <c r="AC876" i="36"/>
  <c r="AD876" i="36" s="1"/>
  <c r="AA876" i="36"/>
  <c r="AC875" i="36"/>
  <c r="AD875" i="36" s="1"/>
  <c r="AA875" i="36"/>
  <c r="AC874" i="36"/>
  <c r="AD874" i="36" s="1"/>
  <c r="AA874" i="36"/>
  <c r="AC873" i="36"/>
  <c r="AD873" i="36" s="1"/>
  <c r="AA873" i="36"/>
  <c r="AC872" i="36"/>
  <c r="AD872" i="36" s="1"/>
  <c r="AA872" i="36"/>
  <c r="AC871" i="36"/>
  <c r="AD871" i="36" s="1"/>
  <c r="AA871" i="36"/>
  <c r="AC870" i="36"/>
  <c r="AD870" i="36" s="1"/>
  <c r="AA870" i="36"/>
  <c r="AC869" i="36"/>
  <c r="AD869" i="36" s="1"/>
  <c r="AA869" i="36"/>
  <c r="AC868" i="36"/>
  <c r="AD868" i="36" s="1"/>
  <c r="AA868" i="36"/>
  <c r="AC867" i="36"/>
  <c r="AD867" i="36" s="1"/>
  <c r="AA867" i="36"/>
  <c r="AC866" i="36"/>
  <c r="AD866" i="36" s="1"/>
  <c r="AA866" i="36"/>
  <c r="AC865" i="36"/>
  <c r="AD865" i="36" s="1"/>
  <c r="AA865" i="36"/>
  <c r="AC864" i="36"/>
  <c r="AD864" i="36" s="1"/>
  <c r="AA864" i="36"/>
  <c r="AC863" i="36"/>
  <c r="AD863" i="36" s="1"/>
  <c r="AA863" i="36"/>
  <c r="AC862" i="36"/>
  <c r="AD862" i="36" s="1"/>
  <c r="AA862" i="36"/>
  <c r="AC861" i="36"/>
  <c r="AD861" i="36" s="1"/>
  <c r="AA861" i="36"/>
  <c r="AC860" i="36"/>
  <c r="AD860" i="36" s="1"/>
  <c r="AA860" i="36"/>
  <c r="AC859" i="36"/>
  <c r="AD859" i="36" s="1"/>
  <c r="AA859" i="36"/>
  <c r="AC858" i="36"/>
  <c r="AD858" i="36" s="1"/>
  <c r="AA858" i="36"/>
  <c r="AC857" i="36"/>
  <c r="AD857" i="36" s="1"/>
  <c r="AA857" i="36"/>
  <c r="AC856" i="36"/>
  <c r="AD856" i="36" s="1"/>
  <c r="AA856" i="36"/>
  <c r="AC855" i="36"/>
  <c r="AD855" i="36" s="1"/>
  <c r="AA855" i="36"/>
  <c r="AC854" i="36"/>
  <c r="AD854" i="36" s="1"/>
  <c r="AA854" i="36"/>
  <c r="AC853" i="36"/>
  <c r="AD853" i="36" s="1"/>
  <c r="AA853" i="36"/>
  <c r="AC852" i="36"/>
  <c r="AD852" i="36" s="1"/>
  <c r="AA852" i="36"/>
  <c r="AC851" i="36"/>
  <c r="AD851" i="36" s="1"/>
  <c r="AA851" i="36"/>
  <c r="AC850" i="36"/>
  <c r="AD850" i="36" s="1"/>
  <c r="AA850" i="36"/>
  <c r="AC849" i="36"/>
  <c r="AD849" i="36" s="1"/>
  <c r="AA849" i="36"/>
  <c r="AC848" i="36"/>
  <c r="AD848" i="36" s="1"/>
  <c r="AA848" i="36"/>
  <c r="AC847" i="36"/>
  <c r="AD847" i="36" s="1"/>
  <c r="AA847" i="36"/>
  <c r="AC846" i="36"/>
  <c r="AD846" i="36" s="1"/>
  <c r="AA846" i="36"/>
  <c r="AC845" i="36"/>
  <c r="AD845" i="36" s="1"/>
  <c r="AA845" i="36"/>
  <c r="AC844" i="36"/>
  <c r="AD844" i="36" s="1"/>
  <c r="AA844" i="36"/>
  <c r="AC843" i="36"/>
  <c r="AD843" i="36" s="1"/>
  <c r="AA843" i="36"/>
  <c r="AC842" i="36"/>
  <c r="AD842" i="36" s="1"/>
  <c r="AA842" i="36"/>
  <c r="AC841" i="36"/>
  <c r="AD841" i="36" s="1"/>
  <c r="AA841" i="36"/>
  <c r="AC840" i="36"/>
  <c r="AD840" i="36" s="1"/>
  <c r="AA840" i="36"/>
  <c r="AC839" i="36"/>
  <c r="AD839" i="36" s="1"/>
  <c r="AA839" i="36"/>
  <c r="AC838" i="36"/>
  <c r="AD838" i="36" s="1"/>
  <c r="AA838" i="36"/>
  <c r="AC837" i="36"/>
  <c r="AD837" i="36" s="1"/>
  <c r="AA837" i="36"/>
  <c r="AC836" i="36"/>
  <c r="AD836" i="36" s="1"/>
  <c r="AA836" i="36"/>
  <c r="AC835" i="36"/>
  <c r="AD835" i="36" s="1"/>
  <c r="AA835" i="36"/>
  <c r="AC834" i="36"/>
  <c r="AD834" i="36" s="1"/>
  <c r="AA834" i="36"/>
  <c r="AC833" i="36"/>
  <c r="AD833" i="36" s="1"/>
  <c r="AA833" i="36"/>
  <c r="AC832" i="36"/>
  <c r="AD832" i="36" s="1"/>
  <c r="AA832" i="36"/>
  <c r="AC831" i="36"/>
  <c r="AD831" i="36" s="1"/>
  <c r="AA831" i="36"/>
  <c r="AC830" i="36"/>
  <c r="AD830" i="36" s="1"/>
  <c r="AA830" i="36"/>
  <c r="AC829" i="36"/>
  <c r="AD829" i="36" s="1"/>
  <c r="AA829" i="36"/>
  <c r="AC828" i="36"/>
  <c r="AD828" i="36" s="1"/>
  <c r="AA828" i="36"/>
  <c r="AC827" i="36"/>
  <c r="AD827" i="36" s="1"/>
  <c r="AA827" i="36"/>
  <c r="AC826" i="36"/>
  <c r="AD826" i="36" s="1"/>
  <c r="AA826" i="36"/>
  <c r="AC825" i="36"/>
  <c r="AD825" i="36" s="1"/>
  <c r="AA825" i="36"/>
  <c r="AC824" i="36"/>
  <c r="AD824" i="36" s="1"/>
  <c r="AA824" i="36"/>
  <c r="AC823" i="36"/>
  <c r="AD823" i="36" s="1"/>
  <c r="AA823" i="36"/>
  <c r="AC822" i="36"/>
  <c r="AD822" i="36" s="1"/>
  <c r="AA822" i="36"/>
  <c r="AC821" i="36"/>
  <c r="AD821" i="36" s="1"/>
  <c r="AA821" i="36"/>
  <c r="AC820" i="36"/>
  <c r="AD820" i="36" s="1"/>
  <c r="AA820" i="36"/>
  <c r="AC819" i="36"/>
  <c r="AD819" i="36" s="1"/>
  <c r="AA819" i="36"/>
  <c r="AC818" i="36"/>
  <c r="AD818" i="36" s="1"/>
  <c r="AA818" i="36"/>
  <c r="AC817" i="36"/>
  <c r="AD817" i="36" s="1"/>
  <c r="AA817" i="36"/>
  <c r="AC816" i="36"/>
  <c r="AD816" i="36" s="1"/>
  <c r="AA816" i="36"/>
  <c r="AC815" i="36"/>
  <c r="AD815" i="36" s="1"/>
  <c r="AA815" i="36"/>
  <c r="AC814" i="36"/>
  <c r="AD814" i="36" s="1"/>
  <c r="AA814" i="36"/>
  <c r="AC813" i="36"/>
  <c r="AD813" i="36" s="1"/>
  <c r="AA813" i="36"/>
  <c r="AC812" i="36"/>
  <c r="AD812" i="36" s="1"/>
  <c r="AA812" i="36"/>
  <c r="AC811" i="36"/>
  <c r="AD811" i="36" s="1"/>
  <c r="AA811" i="36"/>
  <c r="AC810" i="36"/>
  <c r="AD810" i="36" s="1"/>
  <c r="AA810" i="36"/>
  <c r="AC809" i="36"/>
  <c r="AD809" i="36" s="1"/>
  <c r="AA809" i="36"/>
  <c r="AC808" i="36"/>
  <c r="AD808" i="36" s="1"/>
  <c r="AA808" i="36"/>
  <c r="AC807" i="36"/>
  <c r="AD807" i="36" s="1"/>
  <c r="AA807" i="36"/>
  <c r="AC806" i="36"/>
  <c r="AD806" i="36" s="1"/>
  <c r="AA806" i="36"/>
  <c r="AC805" i="36"/>
  <c r="AD805" i="36" s="1"/>
  <c r="AA805" i="36"/>
  <c r="AC804" i="36"/>
  <c r="AD804" i="36" s="1"/>
  <c r="AA804" i="36"/>
  <c r="AC803" i="36"/>
  <c r="AD803" i="36" s="1"/>
  <c r="AA803" i="36"/>
  <c r="AC802" i="36"/>
  <c r="AD802" i="36" s="1"/>
  <c r="AA802" i="36"/>
  <c r="AC801" i="36"/>
  <c r="AD801" i="36" s="1"/>
  <c r="AA801" i="36"/>
  <c r="AC800" i="36"/>
  <c r="AD800" i="36" s="1"/>
  <c r="AA800" i="36"/>
  <c r="AC799" i="36"/>
  <c r="AD799" i="36" s="1"/>
  <c r="AA799" i="36"/>
  <c r="AC798" i="36"/>
  <c r="AD798" i="36" s="1"/>
  <c r="AA798" i="36"/>
  <c r="AC797" i="36"/>
  <c r="AD797" i="36" s="1"/>
  <c r="AA797" i="36"/>
  <c r="AC796" i="36"/>
  <c r="AD796" i="36" s="1"/>
  <c r="AA796" i="36"/>
  <c r="AC795" i="36"/>
  <c r="AD795" i="36" s="1"/>
  <c r="AA795" i="36"/>
  <c r="AC794" i="36"/>
  <c r="AD794" i="36" s="1"/>
  <c r="AA794" i="36"/>
  <c r="AC793" i="36"/>
  <c r="AD793" i="36" s="1"/>
  <c r="AA793" i="36"/>
  <c r="AC792" i="36"/>
  <c r="AD792" i="36" s="1"/>
  <c r="AA792" i="36"/>
  <c r="AC791" i="36"/>
  <c r="AD791" i="36" s="1"/>
  <c r="AA791" i="36"/>
  <c r="AC790" i="36"/>
  <c r="AD790" i="36" s="1"/>
  <c r="AA790" i="36"/>
  <c r="AC789" i="36"/>
  <c r="AD789" i="36" s="1"/>
  <c r="AA789" i="36"/>
  <c r="AC788" i="36"/>
  <c r="AD788" i="36" s="1"/>
  <c r="AA788" i="36"/>
  <c r="AC787" i="36"/>
  <c r="AD787" i="36" s="1"/>
  <c r="AA787" i="36"/>
  <c r="AC786" i="36"/>
  <c r="AD786" i="36" s="1"/>
  <c r="AA786" i="36"/>
  <c r="AC785" i="36"/>
  <c r="AD785" i="36" s="1"/>
  <c r="AA785" i="36"/>
  <c r="AC784" i="36"/>
  <c r="AD784" i="36" s="1"/>
  <c r="AA784" i="36"/>
  <c r="AC783" i="36"/>
  <c r="AD783" i="36" s="1"/>
  <c r="AA783" i="36"/>
  <c r="AC782" i="36"/>
  <c r="AD782" i="36" s="1"/>
  <c r="AA782" i="36"/>
  <c r="AC781" i="36"/>
  <c r="AD781" i="36" s="1"/>
  <c r="AA781" i="36"/>
  <c r="AC780" i="36"/>
  <c r="AD780" i="36" s="1"/>
  <c r="AA780" i="36"/>
  <c r="AC779" i="36"/>
  <c r="AD779" i="36" s="1"/>
  <c r="AA779" i="36"/>
  <c r="AC778" i="36"/>
  <c r="AD778" i="36" s="1"/>
  <c r="AA778" i="36"/>
  <c r="AC777" i="36"/>
  <c r="AD777" i="36" s="1"/>
  <c r="AA777" i="36"/>
  <c r="AC776" i="36"/>
  <c r="AD776" i="36" s="1"/>
  <c r="AA776" i="36"/>
  <c r="AC775" i="36"/>
  <c r="AD775" i="36" s="1"/>
  <c r="AA775" i="36"/>
  <c r="AC774" i="36"/>
  <c r="AD774" i="36" s="1"/>
  <c r="AA774" i="36"/>
  <c r="AC773" i="36"/>
  <c r="AD773" i="36" s="1"/>
  <c r="AA773" i="36"/>
  <c r="AC772" i="36"/>
  <c r="AD772" i="36" s="1"/>
  <c r="AA772" i="36"/>
  <c r="AC771" i="36"/>
  <c r="AD771" i="36" s="1"/>
  <c r="AA771" i="36"/>
  <c r="AC770" i="36"/>
  <c r="AD770" i="36" s="1"/>
  <c r="AA770" i="36"/>
  <c r="AC769" i="36"/>
  <c r="AD769" i="36" s="1"/>
  <c r="AA769" i="36"/>
  <c r="AC768" i="36"/>
  <c r="AD768" i="36" s="1"/>
  <c r="AA768" i="36"/>
  <c r="AC767" i="36"/>
  <c r="AD767" i="36" s="1"/>
  <c r="AA767" i="36"/>
  <c r="AC766" i="36"/>
  <c r="AD766" i="36" s="1"/>
  <c r="AA766" i="36"/>
  <c r="AC765" i="36"/>
  <c r="AD765" i="36" s="1"/>
  <c r="AA765" i="36"/>
  <c r="AC764" i="36"/>
  <c r="AD764" i="36" s="1"/>
  <c r="AA764" i="36"/>
  <c r="AC763" i="36"/>
  <c r="AD763" i="36" s="1"/>
  <c r="AA763" i="36"/>
  <c r="AC762" i="36"/>
  <c r="AD762" i="36" s="1"/>
  <c r="AA762" i="36"/>
  <c r="AC761" i="36"/>
  <c r="AD761" i="36" s="1"/>
  <c r="AA761" i="36"/>
  <c r="AC760" i="36"/>
  <c r="AD760" i="36" s="1"/>
  <c r="AA760" i="36"/>
  <c r="AC759" i="36"/>
  <c r="AD759" i="36" s="1"/>
  <c r="AA759" i="36"/>
  <c r="AC758" i="36"/>
  <c r="AD758" i="36" s="1"/>
  <c r="AA758" i="36"/>
  <c r="AC757" i="36"/>
  <c r="AD757" i="36" s="1"/>
  <c r="AA757" i="36"/>
  <c r="AC756" i="36"/>
  <c r="AD756" i="36" s="1"/>
  <c r="AA756" i="36"/>
  <c r="AC755" i="36"/>
  <c r="AD755" i="36" s="1"/>
  <c r="AA755" i="36"/>
  <c r="AC754" i="36"/>
  <c r="AD754" i="36" s="1"/>
  <c r="AA754" i="36"/>
  <c r="AC753" i="36"/>
  <c r="AD753" i="36" s="1"/>
  <c r="AA753" i="36"/>
  <c r="AC752" i="36"/>
  <c r="AD752" i="36" s="1"/>
  <c r="AA752" i="36"/>
  <c r="AC751" i="36"/>
  <c r="AD751" i="36" s="1"/>
  <c r="AA751" i="36"/>
  <c r="AC750" i="36"/>
  <c r="AD750" i="36" s="1"/>
  <c r="AA750" i="36"/>
  <c r="AC749" i="36"/>
  <c r="AD749" i="36" s="1"/>
  <c r="AA749" i="36"/>
  <c r="AC748" i="36"/>
  <c r="AD748" i="36" s="1"/>
  <c r="AA748" i="36"/>
  <c r="AC747" i="36"/>
  <c r="AD747" i="36" s="1"/>
  <c r="AA747" i="36"/>
  <c r="AC746" i="36"/>
  <c r="AD746" i="36" s="1"/>
  <c r="AA746" i="36"/>
  <c r="AC745" i="36"/>
  <c r="AD745" i="36" s="1"/>
  <c r="AA745" i="36"/>
  <c r="AC744" i="36"/>
  <c r="AD744" i="36" s="1"/>
  <c r="AA744" i="36"/>
  <c r="AC743" i="36"/>
  <c r="AD743" i="36" s="1"/>
  <c r="AA743" i="36"/>
  <c r="AC742" i="36"/>
  <c r="AD742" i="36" s="1"/>
  <c r="AA742" i="36"/>
  <c r="AC741" i="36"/>
  <c r="AD741" i="36" s="1"/>
  <c r="AA741" i="36"/>
  <c r="AC740" i="36"/>
  <c r="AD740" i="36" s="1"/>
  <c r="AA740" i="36"/>
  <c r="AC739" i="36"/>
  <c r="AD739" i="36" s="1"/>
  <c r="AA739" i="36"/>
  <c r="AC738" i="36"/>
  <c r="AD738" i="36" s="1"/>
  <c r="AA738" i="36"/>
  <c r="AC737" i="36"/>
  <c r="AD737" i="36" s="1"/>
  <c r="AA737" i="36"/>
  <c r="AC736" i="36"/>
  <c r="AD736" i="36" s="1"/>
  <c r="AA736" i="36"/>
  <c r="AC735" i="36"/>
  <c r="AD735" i="36" s="1"/>
  <c r="AA735" i="36"/>
  <c r="AC734" i="36"/>
  <c r="AD734" i="36" s="1"/>
  <c r="AA734" i="36"/>
  <c r="AC733" i="36"/>
  <c r="AD733" i="36" s="1"/>
  <c r="AA733" i="36"/>
  <c r="AC732" i="36"/>
  <c r="AD732" i="36" s="1"/>
  <c r="AA732" i="36"/>
  <c r="AC731" i="36"/>
  <c r="AD731" i="36" s="1"/>
  <c r="AA731" i="36"/>
  <c r="AC730" i="36"/>
  <c r="AD730" i="36" s="1"/>
  <c r="AA730" i="36"/>
  <c r="AC729" i="36"/>
  <c r="AD729" i="36" s="1"/>
  <c r="AA729" i="36"/>
  <c r="AC728" i="36"/>
  <c r="AD728" i="36" s="1"/>
  <c r="AA728" i="36"/>
  <c r="AC727" i="36"/>
  <c r="AD727" i="36" s="1"/>
  <c r="AA727" i="36"/>
  <c r="AC726" i="36"/>
  <c r="AD726" i="36" s="1"/>
  <c r="AA726" i="36"/>
  <c r="AC725" i="36"/>
  <c r="AD725" i="36" s="1"/>
  <c r="AA725" i="36"/>
  <c r="AC724" i="36"/>
  <c r="AD724" i="36" s="1"/>
  <c r="AA724" i="36"/>
  <c r="AC723" i="36"/>
  <c r="AD723" i="36" s="1"/>
  <c r="AA723" i="36"/>
  <c r="AC722" i="36"/>
  <c r="AD722" i="36" s="1"/>
  <c r="AA722" i="36"/>
  <c r="AC721" i="36"/>
  <c r="AD721" i="36" s="1"/>
  <c r="AA721" i="36"/>
  <c r="AC720" i="36"/>
  <c r="AD720" i="36" s="1"/>
  <c r="AA720" i="36"/>
  <c r="AC719" i="36"/>
  <c r="AD719" i="36" s="1"/>
  <c r="AA719" i="36"/>
  <c r="AC718" i="36"/>
  <c r="AD718" i="36" s="1"/>
  <c r="AA718" i="36"/>
  <c r="AC717" i="36"/>
  <c r="AD717" i="36" s="1"/>
  <c r="AA717" i="36"/>
  <c r="AC716" i="36"/>
  <c r="AD716" i="36" s="1"/>
  <c r="AA716" i="36"/>
  <c r="AC715" i="36"/>
  <c r="AD715" i="36" s="1"/>
  <c r="AA715" i="36"/>
  <c r="AC714" i="36"/>
  <c r="AD714" i="36" s="1"/>
  <c r="AA714" i="36"/>
  <c r="AC713" i="36"/>
  <c r="AD713" i="36" s="1"/>
  <c r="AA713" i="36"/>
  <c r="AC712" i="36"/>
  <c r="AD712" i="36" s="1"/>
  <c r="AA712" i="36"/>
  <c r="AC711" i="36"/>
  <c r="AD711" i="36" s="1"/>
  <c r="AA711" i="36"/>
  <c r="AC710" i="36"/>
  <c r="AD710" i="36" s="1"/>
  <c r="AA710" i="36"/>
  <c r="AC709" i="36"/>
  <c r="AD709" i="36" s="1"/>
  <c r="AA709" i="36"/>
  <c r="AC708" i="36"/>
  <c r="AD708" i="36" s="1"/>
  <c r="AA708" i="36"/>
  <c r="AC707" i="36"/>
  <c r="AD707" i="36" s="1"/>
  <c r="AA707" i="36"/>
  <c r="AC706" i="36"/>
  <c r="AD706" i="36" s="1"/>
  <c r="AA706" i="36"/>
  <c r="AC705" i="36"/>
  <c r="AD705" i="36" s="1"/>
  <c r="AA705" i="36"/>
  <c r="AC704" i="36"/>
  <c r="AD704" i="36" s="1"/>
  <c r="AA704" i="36"/>
  <c r="AC703" i="36"/>
  <c r="AD703" i="36" s="1"/>
  <c r="AA703" i="36"/>
  <c r="AC702" i="36"/>
  <c r="AD702" i="36" s="1"/>
  <c r="AA702" i="36"/>
  <c r="AC701" i="36"/>
  <c r="AD701" i="36" s="1"/>
  <c r="AA701" i="36"/>
  <c r="AC700" i="36"/>
  <c r="AD700" i="36" s="1"/>
  <c r="AA700" i="36"/>
  <c r="AC699" i="36"/>
  <c r="AD699" i="36" s="1"/>
  <c r="AA699" i="36"/>
  <c r="AC698" i="36"/>
  <c r="AD698" i="36" s="1"/>
  <c r="AA698" i="36"/>
  <c r="AC697" i="36"/>
  <c r="AD697" i="36" s="1"/>
  <c r="AA697" i="36"/>
  <c r="AC696" i="36"/>
  <c r="AD696" i="36" s="1"/>
  <c r="AA696" i="36"/>
  <c r="AC695" i="36"/>
  <c r="AD695" i="36" s="1"/>
  <c r="AA695" i="36"/>
  <c r="AC694" i="36"/>
  <c r="AD694" i="36" s="1"/>
  <c r="AA694" i="36"/>
  <c r="AC693" i="36"/>
  <c r="AD693" i="36" s="1"/>
  <c r="AA693" i="36"/>
  <c r="AC692" i="36"/>
  <c r="AD692" i="36" s="1"/>
  <c r="AA692" i="36"/>
  <c r="AC691" i="36"/>
  <c r="AD691" i="36" s="1"/>
  <c r="AA691" i="36"/>
  <c r="AC690" i="36"/>
  <c r="AD690" i="36" s="1"/>
  <c r="AA690" i="36"/>
  <c r="AC689" i="36"/>
  <c r="AD689" i="36" s="1"/>
  <c r="AA689" i="36"/>
  <c r="AC688" i="36"/>
  <c r="AD688" i="36" s="1"/>
  <c r="AA688" i="36"/>
  <c r="AC687" i="36"/>
  <c r="AD687" i="36" s="1"/>
  <c r="AA687" i="36"/>
  <c r="AC686" i="36"/>
  <c r="AD686" i="36" s="1"/>
  <c r="AA686" i="36"/>
  <c r="AC685" i="36"/>
  <c r="AD685" i="36" s="1"/>
  <c r="AA685" i="36"/>
  <c r="AC684" i="36"/>
  <c r="AD684" i="36" s="1"/>
  <c r="AA684" i="36"/>
  <c r="AC683" i="36"/>
  <c r="AD683" i="36" s="1"/>
  <c r="AA683" i="36"/>
  <c r="AC682" i="36"/>
  <c r="AD682" i="36" s="1"/>
  <c r="AA682" i="36"/>
  <c r="AC681" i="36"/>
  <c r="AD681" i="36" s="1"/>
  <c r="AA681" i="36"/>
  <c r="AC680" i="36"/>
  <c r="AD680" i="36" s="1"/>
  <c r="AA680" i="36"/>
  <c r="AC679" i="36"/>
  <c r="AD679" i="36" s="1"/>
  <c r="AA679" i="36"/>
  <c r="AC678" i="36"/>
  <c r="AD678" i="36" s="1"/>
  <c r="AA678" i="36"/>
  <c r="AC677" i="36"/>
  <c r="AD677" i="36" s="1"/>
  <c r="AA677" i="36"/>
  <c r="AC676" i="36"/>
  <c r="AD676" i="36" s="1"/>
  <c r="AA676" i="36"/>
  <c r="AC675" i="36"/>
  <c r="AD675" i="36" s="1"/>
  <c r="AA675" i="36"/>
  <c r="AC674" i="36"/>
  <c r="AD674" i="36" s="1"/>
  <c r="AA674" i="36"/>
  <c r="AC673" i="36"/>
  <c r="AD673" i="36" s="1"/>
  <c r="AA673" i="36"/>
  <c r="AC672" i="36"/>
  <c r="AD672" i="36" s="1"/>
  <c r="AA672" i="36"/>
  <c r="AC671" i="36"/>
  <c r="AD671" i="36" s="1"/>
  <c r="AA671" i="36"/>
  <c r="AC670" i="36"/>
  <c r="AD670" i="36" s="1"/>
  <c r="AA670" i="36"/>
  <c r="AC669" i="36"/>
  <c r="AD669" i="36" s="1"/>
  <c r="AA669" i="36"/>
  <c r="AC668" i="36"/>
  <c r="AD668" i="36" s="1"/>
  <c r="AA668" i="36"/>
  <c r="AC667" i="36"/>
  <c r="AD667" i="36" s="1"/>
  <c r="AA667" i="36"/>
  <c r="AC666" i="36"/>
  <c r="AD666" i="36" s="1"/>
  <c r="AA666" i="36"/>
  <c r="AC665" i="36"/>
  <c r="AD665" i="36" s="1"/>
  <c r="AA665" i="36"/>
  <c r="AC664" i="36"/>
  <c r="AD664" i="36" s="1"/>
  <c r="AA664" i="36"/>
  <c r="AC663" i="36"/>
  <c r="AD663" i="36" s="1"/>
  <c r="AA663" i="36"/>
  <c r="AC662" i="36"/>
  <c r="AD662" i="36" s="1"/>
  <c r="AA662" i="36"/>
  <c r="AC661" i="36"/>
  <c r="AD661" i="36" s="1"/>
  <c r="AA661" i="36"/>
  <c r="AC660" i="36"/>
  <c r="AD660" i="36" s="1"/>
  <c r="AA660" i="36"/>
  <c r="AC659" i="36"/>
  <c r="AD659" i="36" s="1"/>
  <c r="AA659" i="36"/>
  <c r="AC658" i="36"/>
  <c r="AD658" i="36" s="1"/>
  <c r="AA658" i="36"/>
  <c r="AC657" i="36"/>
  <c r="AD657" i="36" s="1"/>
  <c r="AA657" i="36"/>
  <c r="AC656" i="36"/>
  <c r="AD656" i="36" s="1"/>
  <c r="AA656" i="36"/>
  <c r="AC655" i="36"/>
  <c r="AD655" i="36" s="1"/>
  <c r="AA655" i="36"/>
  <c r="AC654" i="36"/>
  <c r="AD654" i="36" s="1"/>
  <c r="AA654" i="36"/>
  <c r="AC653" i="36"/>
  <c r="AD653" i="36" s="1"/>
  <c r="AA653" i="36"/>
  <c r="AC652" i="36"/>
  <c r="AD652" i="36" s="1"/>
  <c r="AA652" i="36"/>
  <c r="AC651" i="36"/>
  <c r="AD651" i="36" s="1"/>
  <c r="AA651" i="36"/>
  <c r="AC650" i="36"/>
  <c r="AD650" i="36" s="1"/>
  <c r="AA650" i="36"/>
  <c r="AC649" i="36"/>
  <c r="AD649" i="36" s="1"/>
  <c r="AA649" i="36"/>
  <c r="AC648" i="36"/>
  <c r="AD648" i="36" s="1"/>
  <c r="AA648" i="36"/>
  <c r="AC647" i="36"/>
  <c r="AD647" i="36" s="1"/>
  <c r="AA647" i="36"/>
  <c r="AC646" i="36"/>
  <c r="AD646" i="36" s="1"/>
  <c r="AA646" i="36"/>
  <c r="AC645" i="36"/>
  <c r="AD645" i="36" s="1"/>
  <c r="AA645" i="36"/>
  <c r="AC644" i="36"/>
  <c r="AD644" i="36" s="1"/>
  <c r="AA644" i="36"/>
  <c r="AC643" i="36"/>
  <c r="AD643" i="36" s="1"/>
  <c r="AA643" i="36"/>
  <c r="AC642" i="36"/>
  <c r="AD642" i="36" s="1"/>
  <c r="AA642" i="36"/>
  <c r="AC641" i="36"/>
  <c r="AD641" i="36" s="1"/>
  <c r="AA641" i="36"/>
  <c r="AC640" i="36"/>
  <c r="AD640" i="36" s="1"/>
  <c r="AA640" i="36"/>
  <c r="AC639" i="36"/>
  <c r="AD639" i="36" s="1"/>
  <c r="AA639" i="36"/>
  <c r="AC638" i="36"/>
  <c r="AD638" i="36" s="1"/>
  <c r="AA638" i="36"/>
  <c r="AC637" i="36"/>
  <c r="AD637" i="36" s="1"/>
  <c r="AA637" i="36"/>
  <c r="AC636" i="36"/>
  <c r="AD636" i="36" s="1"/>
  <c r="AA636" i="36"/>
  <c r="AC635" i="36"/>
  <c r="AD635" i="36" s="1"/>
  <c r="AA635" i="36"/>
  <c r="AC634" i="36"/>
  <c r="AD634" i="36" s="1"/>
  <c r="AA634" i="36"/>
  <c r="AC633" i="36"/>
  <c r="AD633" i="36" s="1"/>
  <c r="AA633" i="36"/>
  <c r="AC632" i="36"/>
  <c r="AD632" i="36" s="1"/>
  <c r="AA632" i="36"/>
  <c r="AC631" i="36"/>
  <c r="AD631" i="36" s="1"/>
  <c r="AA631" i="36"/>
  <c r="AC630" i="36"/>
  <c r="AD630" i="36" s="1"/>
  <c r="AA630" i="36"/>
  <c r="AC629" i="36"/>
  <c r="AD629" i="36" s="1"/>
  <c r="AA629" i="36"/>
  <c r="AC628" i="36"/>
  <c r="AD628" i="36" s="1"/>
  <c r="AA628" i="36"/>
  <c r="AC627" i="36"/>
  <c r="AD627" i="36" s="1"/>
  <c r="AA627" i="36"/>
  <c r="AC626" i="36"/>
  <c r="AD626" i="36" s="1"/>
  <c r="AA626" i="36"/>
  <c r="AC625" i="36"/>
  <c r="AD625" i="36" s="1"/>
  <c r="AA625" i="36"/>
  <c r="AC624" i="36"/>
  <c r="AD624" i="36" s="1"/>
  <c r="AA624" i="36"/>
  <c r="AC623" i="36"/>
  <c r="AD623" i="36" s="1"/>
  <c r="AA623" i="36"/>
  <c r="AC622" i="36"/>
  <c r="AD622" i="36" s="1"/>
  <c r="AA622" i="36"/>
  <c r="AC621" i="36"/>
  <c r="AD621" i="36" s="1"/>
  <c r="AA621" i="36"/>
  <c r="AC620" i="36"/>
  <c r="AD620" i="36" s="1"/>
  <c r="AA620" i="36"/>
  <c r="AC619" i="36"/>
  <c r="AD619" i="36" s="1"/>
  <c r="AA619" i="36"/>
  <c r="AC618" i="36"/>
  <c r="AD618" i="36" s="1"/>
  <c r="AA618" i="36"/>
  <c r="AC617" i="36"/>
  <c r="AD617" i="36" s="1"/>
  <c r="AA617" i="36"/>
  <c r="AC616" i="36"/>
  <c r="AD616" i="36" s="1"/>
  <c r="AA616" i="36"/>
  <c r="AC615" i="36"/>
  <c r="AD615" i="36" s="1"/>
  <c r="AA615" i="36"/>
  <c r="AC614" i="36"/>
  <c r="AD614" i="36" s="1"/>
  <c r="AA614" i="36"/>
  <c r="AC613" i="36"/>
  <c r="AD613" i="36" s="1"/>
  <c r="AA613" i="36"/>
  <c r="AC612" i="36"/>
  <c r="AD612" i="36" s="1"/>
  <c r="AA612" i="36"/>
  <c r="AC611" i="36"/>
  <c r="AD611" i="36" s="1"/>
  <c r="AA611" i="36"/>
  <c r="AC610" i="36"/>
  <c r="AD610" i="36" s="1"/>
  <c r="AA610" i="36"/>
  <c r="AC609" i="36"/>
  <c r="AD609" i="36" s="1"/>
  <c r="AA609" i="36"/>
  <c r="AC608" i="36"/>
  <c r="AD608" i="36" s="1"/>
  <c r="AA608" i="36"/>
  <c r="AC607" i="36"/>
  <c r="AD607" i="36" s="1"/>
  <c r="AA607" i="36"/>
  <c r="AC606" i="36"/>
  <c r="AD606" i="36" s="1"/>
  <c r="AA606" i="36"/>
  <c r="AC605" i="36"/>
  <c r="AD605" i="36" s="1"/>
  <c r="AA605" i="36"/>
  <c r="AC604" i="36"/>
  <c r="AD604" i="36" s="1"/>
  <c r="AA604" i="36"/>
  <c r="AC603" i="36"/>
  <c r="AD603" i="36" s="1"/>
  <c r="AA603" i="36"/>
  <c r="AC602" i="36"/>
  <c r="AD602" i="36" s="1"/>
  <c r="AA602" i="36"/>
  <c r="AC601" i="36"/>
  <c r="AD601" i="36" s="1"/>
  <c r="AA601" i="36"/>
  <c r="AC600" i="36"/>
  <c r="AD600" i="36" s="1"/>
  <c r="AA600" i="36"/>
  <c r="AC599" i="36"/>
  <c r="AD599" i="36" s="1"/>
  <c r="AA599" i="36"/>
  <c r="AC598" i="36"/>
  <c r="AD598" i="36" s="1"/>
  <c r="AA598" i="36"/>
  <c r="AC597" i="36"/>
  <c r="AD597" i="36" s="1"/>
  <c r="AA597" i="36"/>
  <c r="AC596" i="36"/>
  <c r="AD596" i="36" s="1"/>
  <c r="AA596" i="36"/>
  <c r="AC595" i="36"/>
  <c r="AD595" i="36" s="1"/>
  <c r="AA595" i="36"/>
  <c r="AC594" i="36"/>
  <c r="AD594" i="36" s="1"/>
  <c r="AA594" i="36"/>
  <c r="AC593" i="36"/>
  <c r="AD593" i="36" s="1"/>
  <c r="AA593" i="36"/>
  <c r="AC592" i="36"/>
  <c r="AD592" i="36" s="1"/>
  <c r="AA592" i="36"/>
  <c r="AC591" i="36"/>
  <c r="AD591" i="36" s="1"/>
  <c r="AA591" i="36"/>
  <c r="AC590" i="36"/>
  <c r="AD590" i="36" s="1"/>
  <c r="AA590" i="36"/>
  <c r="AC589" i="36"/>
  <c r="AD589" i="36" s="1"/>
  <c r="AA589" i="36"/>
  <c r="AC588" i="36"/>
  <c r="AD588" i="36" s="1"/>
  <c r="AA588" i="36"/>
  <c r="AC587" i="36"/>
  <c r="AD587" i="36" s="1"/>
  <c r="AA587" i="36"/>
  <c r="AC586" i="36"/>
  <c r="AD586" i="36" s="1"/>
  <c r="AA586" i="36"/>
  <c r="AC585" i="36"/>
  <c r="AD585" i="36" s="1"/>
  <c r="AA585" i="36"/>
  <c r="AC584" i="36"/>
  <c r="AD584" i="36" s="1"/>
  <c r="AA584" i="36"/>
  <c r="AC583" i="36"/>
  <c r="AD583" i="36" s="1"/>
  <c r="AA583" i="36"/>
  <c r="AC582" i="36"/>
  <c r="AD582" i="36" s="1"/>
  <c r="AA582" i="36"/>
  <c r="AC581" i="36"/>
  <c r="AD581" i="36" s="1"/>
  <c r="AA581" i="36"/>
  <c r="AC580" i="36"/>
  <c r="AD580" i="36" s="1"/>
  <c r="AA580" i="36"/>
  <c r="AC579" i="36"/>
  <c r="AD579" i="36" s="1"/>
  <c r="AA579" i="36"/>
  <c r="AC578" i="36"/>
  <c r="AD578" i="36" s="1"/>
  <c r="AA578" i="36"/>
  <c r="AC577" i="36"/>
  <c r="AD577" i="36" s="1"/>
  <c r="AA577" i="36"/>
  <c r="AC576" i="36"/>
  <c r="AD576" i="36" s="1"/>
  <c r="AA576" i="36"/>
  <c r="AC575" i="36"/>
  <c r="AD575" i="36" s="1"/>
  <c r="AA575" i="36"/>
  <c r="AC574" i="36"/>
  <c r="AD574" i="36" s="1"/>
  <c r="AA574" i="36"/>
  <c r="AC573" i="36"/>
  <c r="AD573" i="36" s="1"/>
  <c r="AA573" i="36"/>
  <c r="AC572" i="36"/>
  <c r="AD572" i="36" s="1"/>
  <c r="AA572" i="36"/>
  <c r="AC571" i="36"/>
  <c r="AD571" i="36" s="1"/>
  <c r="AA571" i="36"/>
  <c r="AC570" i="36"/>
  <c r="AD570" i="36" s="1"/>
  <c r="AA570" i="36"/>
  <c r="AC569" i="36"/>
  <c r="AD569" i="36" s="1"/>
  <c r="AA569" i="36"/>
  <c r="AC568" i="36"/>
  <c r="AD568" i="36" s="1"/>
  <c r="AA568" i="36"/>
  <c r="AC567" i="36"/>
  <c r="AD567" i="36" s="1"/>
  <c r="AA567" i="36"/>
  <c r="AC566" i="36"/>
  <c r="AD566" i="36" s="1"/>
  <c r="AA566" i="36"/>
  <c r="AC565" i="36"/>
  <c r="AD565" i="36" s="1"/>
  <c r="AA565" i="36"/>
  <c r="AC564" i="36"/>
  <c r="AD564" i="36" s="1"/>
  <c r="AA564" i="36"/>
  <c r="AC563" i="36"/>
  <c r="AD563" i="36" s="1"/>
  <c r="AA563" i="36"/>
  <c r="AC562" i="36"/>
  <c r="AD562" i="36" s="1"/>
  <c r="AA562" i="36"/>
  <c r="AC561" i="36"/>
  <c r="AD561" i="36" s="1"/>
  <c r="AA561" i="36"/>
  <c r="AC560" i="36"/>
  <c r="AD560" i="36" s="1"/>
  <c r="AA560" i="36"/>
  <c r="AC559" i="36"/>
  <c r="AD559" i="36" s="1"/>
  <c r="AA559" i="36"/>
  <c r="AC558" i="36"/>
  <c r="AD558" i="36" s="1"/>
  <c r="AA558" i="36"/>
  <c r="AC557" i="36"/>
  <c r="AD557" i="36" s="1"/>
  <c r="AA557" i="36"/>
  <c r="AC556" i="36"/>
  <c r="AD556" i="36" s="1"/>
  <c r="AA556" i="36"/>
  <c r="AC555" i="36"/>
  <c r="AD555" i="36" s="1"/>
  <c r="AA555" i="36"/>
  <c r="AC554" i="36"/>
  <c r="AD554" i="36" s="1"/>
  <c r="AA554" i="36"/>
  <c r="AC553" i="36"/>
  <c r="AD553" i="36" s="1"/>
  <c r="AA553" i="36"/>
  <c r="AC552" i="36"/>
  <c r="AD552" i="36" s="1"/>
  <c r="AA552" i="36"/>
  <c r="AC551" i="36"/>
  <c r="AD551" i="36" s="1"/>
  <c r="AA551" i="36"/>
  <c r="AC550" i="36"/>
  <c r="AD550" i="36" s="1"/>
  <c r="AA550" i="36"/>
  <c r="AC549" i="36"/>
  <c r="AD549" i="36" s="1"/>
  <c r="AA549" i="36"/>
  <c r="AC548" i="36"/>
  <c r="AD548" i="36" s="1"/>
  <c r="AA548" i="36"/>
  <c r="AC547" i="36"/>
  <c r="AD547" i="36" s="1"/>
  <c r="AA547" i="36"/>
  <c r="AC546" i="36"/>
  <c r="AD546" i="36" s="1"/>
  <c r="AA546" i="36"/>
  <c r="AC545" i="36"/>
  <c r="AD545" i="36" s="1"/>
  <c r="AA545" i="36"/>
  <c r="AC544" i="36"/>
  <c r="AD544" i="36" s="1"/>
  <c r="AA544" i="36"/>
  <c r="AC543" i="36"/>
  <c r="AD543" i="36" s="1"/>
  <c r="AA543" i="36"/>
  <c r="AC542" i="36"/>
  <c r="AD542" i="36" s="1"/>
  <c r="AA542" i="36"/>
  <c r="AC541" i="36"/>
  <c r="AD541" i="36" s="1"/>
  <c r="AA541" i="36"/>
  <c r="AC540" i="36"/>
  <c r="AD540" i="36" s="1"/>
  <c r="AA540" i="36"/>
  <c r="AC539" i="36"/>
  <c r="AD539" i="36" s="1"/>
  <c r="AA539" i="36"/>
  <c r="AC538" i="36"/>
  <c r="AD538" i="36" s="1"/>
  <c r="AA538" i="36"/>
  <c r="AC537" i="36"/>
  <c r="AD537" i="36" s="1"/>
  <c r="AA537" i="36"/>
  <c r="AC536" i="36"/>
  <c r="AD536" i="36" s="1"/>
  <c r="AA536" i="36"/>
  <c r="AC535" i="36"/>
  <c r="AD535" i="36" s="1"/>
  <c r="AA535" i="36"/>
  <c r="AC534" i="36"/>
  <c r="AD534" i="36" s="1"/>
  <c r="AA534" i="36"/>
  <c r="AC533" i="36"/>
  <c r="AD533" i="36" s="1"/>
  <c r="AA533" i="36"/>
  <c r="AC532" i="36"/>
  <c r="AD532" i="36" s="1"/>
  <c r="AA532" i="36"/>
  <c r="AC531" i="36"/>
  <c r="AD531" i="36" s="1"/>
  <c r="AA531" i="36"/>
  <c r="AC530" i="36"/>
  <c r="AD530" i="36" s="1"/>
  <c r="AA530" i="36"/>
  <c r="AC529" i="36"/>
  <c r="AD529" i="36" s="1"/>
  <c r="AA529" i="36"/>
  <c r="AC528" i="36"/>
  <c r="AD528" i="36" s="1"/>
  <c r="AA528" i="36"/>
  <c r="AC527" i="36"/>
  <c r="AD527" i="36" s="1"/>
  <c r="AA527" i="36"/>
  <c r="AC526" i="36"/>
  <c r="AD526" i="36" s="1"/>
  <c r="AA526" i="36"/>
  <c r="AC525" i="36"/>
  <c r="AD525" i="36" s="1"/>
  <c r="AA525" i="36"/>
  <c r="AC524" i="36"/>
  <c r="AD524" i="36" s="1"/>
  <c r="AA524" i="36"/>
  <c r="AC523" i="36"/>
  <c r="AD523" i="36" s="1"/>
  <c r="AA523" i="36"/>
  <c r="AC522" i="36"/>
  <c r="AD522" i="36" s="1"/>
  <c r="AA522" i="36"/>
  <c r="AC521" i="36"/>
  <c r="AD521" i="36" s="1"/>
  <c r="AA521" i="36"/>
  <c r="AC520" i="36"/>
  <c r="AD520" i="36" s="1"/>
  <c r="AA520" i="36"/>
  <c r="AC519" i="36"/>
  <c r="AD519" i="36" s="1"/>
  <c r="AA519" i="36"/>
  <c r="AC518" i="36"/>
  <c r="AD518" i="36" s="1"/>
  <c r="AA518" i="36"/>
  <c r="AC517" i="36"/>
  <c r="AD517" i="36" s="1"/>
  <c r="AA517" i="36"/>
  <c r="AC516" i="36"/>
  <c r="AD516" i="36" s="1"/>
  <c r="AA516" i="36"/>
  <c r="AC515" i="36"/>
  <c r="AD515" i="36" s="1"/>
  <c r="AA515" i="36"/>
  <c r="AC514" i="36"/>
  <c r="AD514" i="36" s="1"/>
  <c r="AA514" i="36"/>
  <c r="AC513" i="36"/>
  <c r="AD513" i="36" s="1"/>
  <c r="AA513" i="36"/>
  <c r="AC512" i="36"/>
  <c r="AD512" i="36" s="1"/>
  <c r="AA512" i="36"/>
  <c r="AC511" i="36"/>
  <c r="AD511" i="36" s="1"/>
  <c r="AA511" i="36"/>
  <c r="AC510" i="36"/>
  <c r="AD510" i="36" s="1"/>
  <c r="AA510" i="36"/>
  <c r="AC509" i="36"/>
  <c r="AD509" i="36" s="1"/>
  <c r="AA509" i="36"/>
  <c r="AC508" i="36"/>
  <c r="AD508" i="36" s="1"/>
  <c r="AA508" i="36"/>
  <c r="AC507" i="36"/>
  <c r="AD507" i="36" s="1"/>
  <c r="AA507" i="36"/>
  <c r="AC506" i="36"/>
  <c r="AD506" i="36" s="1"/>
  <c r="AA506" i="36"/>
  <c r="AC505" i="36"/>
  <c r="AD505" i="36" s="1"/>
  <c r="AA505" i="36"/>
  <c r="AC504" i="36"/>
  <c r="AD504" i="36" s="1"/>
  <c r="AA504" i="36"/>
  <c r="AC503" i="36"/>
  <c r="AD503" i="36" s="1"/>
  <c r="AA503" i="36"/>
  <c r="AC502" i="36"/>
  <c r="AD502" i="36" s="1"/>
  <c r="AA502" i="36"/>
  <c r="AC501" i="36"/>
  <c r="AD501" i="36" s="1"/>
  <c r="AA501" i="36"/>
  <c r="AC500" i="36"/>
  <c r="AD500" i="36" s="1"/>
  <c r="AA500" i="36"/>
  <c r="AC499" i="36"/>
  <c r="AD499" i="36" s="1"/>
  <c r="AA499" i="36"/>
  <c r="AC498" i="36"/>
  <c r="AD498" i="36" s="1"/>
  <c r="AA498" i="36"/>
  <c r="AC497" i="36"/>
  <c r="AD497" i="36" s="1"/>
  <c r="AA497" i="36"/>
  <c r="AC496" i="36"/>
  <c r="AD496" i="36" s="1"/>
  <c r="AA496" i="36"/>
  <c r="AC495" i="36"/>
  <c r="AD495" i="36" s="1"/>
  <c r="AA495" i="36"/>
  <c r="AC494" i="36"/>
  <c r="AD494" i="36" s="1"/>
  <c r="AA494" i="36"/>
  <c r="AC493" i="36"/>
  <c r="AD493" i="36" s="1"/>
  <c r="AA493" i="36"/>
  <c r="AC492" i="36"/>
  <c r="AD492" i="36" s="1"/>
  <c r="AA492" i="36"/>
  <c r="AC491" i="36"/>
  <c r="AD491" i="36" s="1"/>
  <c r="AA491" i="36"/>
  <c r="AC490" i="36"/>
  <c r="AD490" i="36" s="1"/>
  <c r="AA490" i="36"/>
  <c r="AC489" i="36"/>
  <c r="AD489" i="36" s="1"/>
  <c r="AA489" i="36"/>
  <c r="AC488" i="36"/>
  <c r="AD488" i="36" s="1"/>
  <c r="AA488" i="36"/>
  <c r="AC487" i="36"/>
  <c r="AD487" i="36" s="1"/>
  <c r="AA487" i="36"/>
  <c r="AC486" i="36"/>
  <c r="AD486" i="36" s="1"/>
  <c r="AA486" i="36"/>
  <c r="AC485" i="36"/>
  <c r="AD485" i="36" s="1"/>
  <c r="AA485" i="36"/>
  <c r="AC484" i="36"/>
  <c r="AD484" i="36" s="1"/>
  <c r="AA484" i="36"/>
  <c r="AC483" i="36"/>
  <c r="AD483" i="36" s="1"/>
  <c r="AA483" i="36"/>
  <c r="AC482" i="36"/>
  <c r="AD482" i="36" s="1"/>
  <c r="AA482" i="36"/>
  <c r="AC481" i="36"/>
  <c r="AD481" i="36" s="1"/>
  <c r="AA481" i="36"/>
  <c r="AC480" i="36"/>
  <c r="AD480" i="36" s="1"/>
  <c r="AA480" i="36"/>
  <c r="AC479" i="36"/>
  <c r="AD479" i="36" s="1"/>
  <c r="AA479" i="36"/>
  <c r="AC478" i="36"/>
  <c r="AD478" i="36" s="1"/>
  <c r="AA478" i="36"/>
  <c r="AC477" i="36"/>
  <c r="AD477" i="36" s="1"/>
  <c r="AA477" i="36"/>
  <c r="AC476" i="36"/>
  <c r="AD476" i="36" s="1"/>
  <c r="AA476" i="36"/>
  <c r="AC475" i="36"/>
  <c r="AD475" i="36" s="1"/>
  <c r="AA475" i="36"/>
  <c r="AC474" i="36"/>
  <c r="AD474" i="36" s="1"/>
  <c r="AA474" i="36"/>
  <c r="AC473" i="36"/>
  <c r="AD473" i="36" s="1"/>
  <c r="AA473" i="36"/>
  <c r="AC472" i="36"/>
  <c r="AD472" i="36" s="1"/>
  <c r="AA472" i="36"/>
  <c r="AC471" i="36"/>
  <c r="AD471" i="36" s="1"/>
  <c r="AA471" i="36"/>
  <c r="AC470" i="36"/>
  <c r="AD470" i="36" s="1"/>
  <c r="AA470" i="36"/>
  <c r="AC469" i="36"/>
  <c r="AD469" i="36" s="1"/>
  <c r="AA469" i="36"/>
  <c r="AC468" i="36"/>
  <c r="AD468" i="36" s="1"/>
  <c r="AA468" i="36"/>
  <c r="AC467" i="36"/>
  <c r="AD467" i="36" s="1"/>
  <c r="AA467" i="36"/>
  <c r="AC466" i="36"/>
  <c r="AD466" i="36" s="1"/>
  <c r="AA466" i="36"/>
  <c r="AC465" i="36"/>
  <c r="AD465" i="36" s="1"/>
  <c r="AA465" i="36"/>
  <c r="AC464" i="36"/>
  <c r="AD464" i="36" s="1"/>
  <c r="AA464" i="36"/>
  <c r="AC463" i="36"/>
  <c r="AD463" i="36" s="1"/>
  <c r="AA463" i="36"/>
  <c r="AC462" i="36"/>
  <c r="AD462" i="36" s="1"/>
  <c r="AA462" i="36"/>
  <c r="AC461" i="36"/>
  <c r="AD461" i="36" s="1"/>
  <c r="AA461" i="36"/>
  <c r="AC460" i="36"/>
  <c r="AD460" i="36" s="1"/>
  <c r="AA460" i="36"/>
  <c r="AC459" i="36"/>
  <c r="AD459" i="36" s="1"/>
  <c r="AA459" i="36"/>
  <c r="AC458" i="36"/>
  <c r="AD458" i="36" s="1"/>
  <c r="AA458" i="36"/>
  <c r="AC457" i="36"/>
  <c r="AD457" i="36" s="1"/>
  <c r="AA457" i="36"/>
  <c r="AC456" i="36"/>
  <c r="AD456" i="36" s="1"/>
  <c r="AA456" i="36"/>
  <c r="AC455" i="36"/>
  <c r="AD455" i="36" s="1"/>
  <c r="AA455" i="36"/>
  <c r="AC454" i="36"/>
  <c r="AD454" i="36" s="1"/>
  <c r="AA454" i="36"/>
  <c r="AC453" i="36"/>
  <c r="AD453" i="36" s="1"/>
  <c r="AA453" i="36"/>
  <c r="AC452" i="36"/>
  <c r="AD452" i="36" s="1"/>
  <c r="AA452" i="36"/>
  <c r="AC451" i="36"/>
  <c r="AD451" i="36" s="1"/>
  <c r="AA451" i="36"/>
  <c r="AC450" i="36"/>
  <c r="AD450" i="36" s="1"/>
  <c r="AA450" i="36"/>
  <c r="AC449" i="36"/>
  <c r="AD449" i="36" s="1"/>
  <c r="AA449" i="36"/>
  <c r="AC448" i="36"/>
  <c r="AD448" i="36" s="1"/>
  <c r="AA448" i="36"/>
  <c r="AC447" i="36"/>
  <c r="AD447" i="36" s="1"/>
  <c r="AA447" i="36"/>
  <c r="AC446" i="36"/>
  <c r="AD446" i="36" s="1"/>
  <c r="AA446" i="36"/>
  <c r="AC445" i="36"/>
  <c r="AD445" i="36" s="1"/>
  <c r="AA445" i="36"/>
  <c r="AC444" i="36"/>
  <c r="AD444" i="36" s="1"/>
  <c r="AA444" i="36"/>
  <c r="AC443" i="36"/>
  <c r="AD443" i="36" s="1"/>
  <c r="AA443" i="36"/>
  <c r="AC442" i="36"/>
  <c r="AD442" i="36" s="1"/>
  <c r="AA442" i="36"/>
  <c r="AC441" i="36"/>
  <c r="AD441" i="36" s="1"/>
  <c r="AA441" i="36"/>
  <c r="AC440" i="36"/>
  <c r="AD440" i="36" s="1"/>
  <c r="AA440" i="36"/>
  <c r="AC439" i="36"/>
  <c r="AD439" i="36" s="1"/>
  <c r="AA439" i="36"/>
  <c r="AC438" i="36"/>
  <c r="AD438" i="36" s="1"/>
  <c r="AA438" i="36"/>
  <c r="AC437" i="36"/>
  <c r="AD437" i="36" s="1"/>
  <c r="AA437" i="36"/>
  <c r="AC436" i="36"/>
  <c r="AD436" i="36" s="1"/>
  <c r="AA436" i="36"/>
  <c r="AC435" i="36"/>
  <c r="AD435" i="36" s="1"/>
  <c r="AA435" i="36"/>
  <c r="AC434" i="36"/>
  <c r="AD434" i="36" s="1"/>
  <c r="AA434" i="36"/>
  <c r="AC433" i="36"/>
  <c r="AD433" i="36" s="1"/>
  <c r="AA433" i="36"/>
  <c r="AC432" i="36"/>
  <c r="AD432" i="36" s="1"/>
  <c r="AA432" i="36"/>
  <c r="AC431" i="36"/>
  <c r="AD431" i="36" s="1"/>
  <c r="AA431" i="36"/>
  <c r="AC430" i="36"/>
  <c r="AD430" i="36" s="1"/>
  <c r="AA430" i="36"/>
  <c r="AC429" i="36"/>
  <c r="AD429" i="36" s="1"/>
  <c r="AA429" i="36"/>
  <c r="AC428" i="36"/>
  <c r="AD428" i="36" s="1"/>
  <c r="AA428" i="36"/>
  <c r="AC427" i="36"/>
  <c r="AD427" i="36" s="1"/>
  <c r="AA427" i="36"/>
  <c r="AC426" i="36"/>
  <c r="AD426" i="36" s="1"/>
  <c r="AA426" i="36"/>
  <c r="AC425" i="36"/>
  <c r="AD425" i="36" s="1"/>
  <c r="AA425" i="36"/>
  <c r="AC424" i="36"/>
  <c r="AD424" i="36" s="1"/>
  <c r="AA424" i="36"/>
  <c r="AC423" i="36"/>
  <c r="AD423" i="36" s="1"/>
  <c r="AA423" i="36"/>
  <c r="AC422" i="36"/>
  <c r="AD422" i="36" s="1"/>
  <c r="AA422" i="36"/>
  <c r="AC421" i="36"/>
  <c r="AD421" i="36" s="1"/>
  <c r="AA421" i="36"/>
  <c r="AC420" i="36"/>
  <c r="AD420" i="36" s="1"/>
  <c r="AA420" i="36"/>
  <c r="AC419" i="36"/>
  <c r="AD419" i="36" s="1"/>
  <c r="AA419" i="36"/>
  <c r="AC418" i="36"/>
  <c r="AD418" i="36" s="1"/>
  <c r="AA418" i="36"/>
  <c r="AC417" i="36"/>
  <c r="AD417" i="36" s="1"/>
  <c r="AA417" i="36"/>
  <c r="AC416" i="36"/>
  <c r="AD416" i="36" s="1"/>
  <c r="AA416" i="36"/>
  <c r="AC415" i="36"/>
  <c r="AD415" i="36" s="1"/>
  <c r="AA415" i="36"/>
  <c r="AC414" i="36"/>
  <c r="AD414" i="36" s="1"/>
  <c r="AA414" i="36"/>
  <c r="AC413" i="36"/>
  <c r="AD413" i="36" s="1"/>
  <c r="AA413" i="36"/>
  <c r="AC412" i="36"/>
  <c r="AD412" i="36" s="1"/>
  <c r="AA412" i="36"/>
  <c r="AC411" i="36"/>
  <c r="AD411" i="36" s="1"/>
  <c r="AA411" i="36"/>
  <c r="AC410" i="36"/>
  <c r="AD410" i="36" s="1"/>
  <c r="AA410" i="36"/>
  <c r="AC409" i="36"/>
  <c r="AD409" i="36" s="1"/>
  <c r="AA409" i="36"/>
  <c r="AC408" i="36"/>
  <c r="AD408" i="36" s="1"/>
  <c r="AA408" i="36"/>
  <c r="AC407" i="36"/>
  <c r="AD407" i="36" s="1"/>
  <c r="AA407" i="36"/>
  <c r="AC406" i="36"/>
  <c r="AD406" i="36" s="1"/>
  <c r="AA406" i="36"/>
  <c r="AC405" i="36"/>
  <c r="AD405" i="36" s="1"/>
  <c r="AA405" i="36"/>
  <c r="AC404" i="36"/>
  <c r="AD404" i="36" s="1"/>
  <c r="AA404" i="36"/>
  <c r="AC403" i="36"/>
  <c r="AD403" i="36" s="1"/>
  <c r="AA403" i="36"/>
  <c r="AC402" i="36"/>
  <c r="AD402" i="36" s="1"/>
  <c r="AA402" i="36"/>
  <c r="AC401" i="36"/>
  <c r="AD401" i="36" s="1"/>
  <c r="AA401" i="36"/>
  <c r="AC400" i="36"/>
  <c r="AD400" i="36" s="1"/>
  <c r="AA400" i="36"/>
  <c r="AC399" i="36"/>
  <c r="AD399" i="36" s="1"/>
  <c r="AA399" i="36"/>
  <c r="AC398" i="36"/>
  <c r="AD398" i="36" s="1"/>
  <c r="AA398" i="36"/>
  <c r="AC397" i="36"/>
  <c r="AD397" i="36" s="1"/>
  <c r="AA397" i="36"/>
  <c r="AC396" i="36"/>
  <c r="AD396" i="36" s="1"/>
  <c r="AA396" i="36"/>
  <c r="AC395" i="36"/>
  <c r="AD395" i="36" s="1"/>
  <c r="AA395" i="36"/>
  <c r="AC394" i="36"/>
  <c r="AD394" i="36" s="1"/>
  <c r="AA394" i="36"/>
  <c r="AC393" i="36"/>
  <c r="AD393" i="36" s="1"/>
  <c r="AA393" i="36"/>
  <c r="AC392" i="36"/>
  <c r="AD392" i="36" s="1"/>
  <c r="AA392" i="36"/>
  <c r="AC391" i="36"/>
  <c r="AD391" i="36" s="1"/>
  <c r="AA391" i="36"/>
  <c r="AC390" i="36"/>
  <c r="AD390" i="36" s="1"/>
  <c r="AA390" i="36"/>
  <c r="AC389" i="36"/>
  <c r="AD389" i="36" s="1"/>
  <c r="AA389" i="36"/>
  <c r="AC388" i="36"/>
  <c r="AD388" i="36" s="1"/>
  <c r="AA388" i="36"/>
  <c r="AC387" i="36"/>
  <c r="AD387" i="36" s="1"/>
  <c r="AA387" i="36"/>
  <c r="AC386" i="36"/>
  <c r="AD386" i="36" s="1"/>
  <c r="AA386" i="36"/>
  <c r="AC385" i="36"/>
  <c r="AD385" i="36" s="1"/>
  <c r="AA385" i="36"/>
  <c r="AC384" i="36"/>
  <c r="AD384" i="36" s="1"/>
  <c r="AA384" i="36"/>
  <c r="AC383" i="36"/>
  <c r="AD383" i="36" s="1"/>
  <c r="AA383" i="36"/>
  <c r="AC382" i="36"/>
  <c r="AD382" i="36" s="1"/>
  <c r="AA382" i="36"/>
  <c r="AC381" i="36"/>
  <c r="AD381" i="36" s="1"/>
  <c r="AA381" i="36"/>
  <c r="AC380" i="36"/>
  <c r="AD380" i="36" s="1"/>
  <c r="AA380" i="36"/>
  <c r="AC379" i="36"/>
  <c r="AD379" i="36" s="1"/>
  <c r="AA379" i="36"/>
  <c r="AC378" i="36"/>
  <c r="AD378" i="36" s="1"/>
  <c r="AA378" i="36"/>
  <c r="AC377" i="36"/>
  <c r="AD377" i="36" s="1"/>
  <c r="AA377" i="36"/>
  <c r="AC376" i="36"/>
  <c r="AD376" i="36" s="1"/>
  <c r="AA376" i="36"/>
  <c r="AC375" i="36"/>
  <c r="AD375" i="36" s="1"/>
  <c r="AA375" i="36"/>
  <c r="AC374" i="36"/>
  <c r="AD374" i="36" s="1"/>
  <c r="AA374" i="36"/>
  <c r="AC373" i="36"/>
  <c r="AD373" i="36" s="1"/>
  <c r="AA373" i="36"/>
  <c r="AC372" i="36"/>
  <c r="AD372" i="36" s="1"/>
  <c r="AA372" i="36"/>
  <c r="AC371" i="36"/>
  <c r="AD371" i="36" s="1"/>
  <c r="AA371" i="36"/>
  <c r="AC370" i="36"/>
  <c r="AD370" i="36" s="1"/>
  <c r="AA370" i="36"/>
  <c r="AC369" i="36"/>
  <c r="AD369" i="36" s="1"/>
  <c r="AA369" i="36"/>
  <c r="AC368" i="36"/>
  <c r="AD368" i="36" s="1"/>
  <c r="AA368" i="36"/>
  <c r="AC367" i="36"/>
  <c r="AD367" i="36" s="1"/>
  <c r="AA367" i="36"/>
  <c r="AC366" i="36"/>
  <c r="AD366" i="36" s="1"/>
  <c r="AA366" i="36"/>
  <c r="AC365" i="36"/>
  <c r="AD365" i="36" s="1"/>
  <c r="AA365" i="36"/>
  <c r="AC364" i="36"/>
  <c r="AD364" i="36" s="1"/>
  <c r="AA364" i="36"/>
  <c r="AC363" i="36"/>
  <c r="AD363" i="36" s="1"/>
  <c r="AA363" i="36"/>
  <c r="AC362" i="36"/>
  <c r="AD362" i="36" s="1"/>
  <c r="AA362" i="36"/>
  <c r="AC361" i="36"/>
  <c r="AD361" i="36" s="1"/>
  <c r="AA361" i="36"/>
  <c r="AC360" i="36"/>
  <c r="AD360" i="36" s="1"/>
  <c r="AA360" i="36"/>
  <c r="AC359" i="36"/>
  <c r="AD359" i="36" s="1"/>
  <c r="AA359" i="36"/>
  <c r="AC358" i="36"/>
  <c r="AD358" i="36" s="1"/>
  <c r="AA358" i="36"/>
  <c r="AC357" i="36"/>
  <c r="AD357" i="36" s="1"/>
  <c r="AA357" i="36"/>
  <c r="AC356" i="36"/>
  <c r="AD356" i="36" s="1"/>
  <c r="AA356" i="36"/>
  <c r="AC355" i="36"/>
  <c r="AD355" i="36" s="1"/>
  <c r="AA355" i="36"/>
  <c r="AC354" i="36"/>
  <c r="AD354" i="36" s="1"/>
  <c r="AA354" i="36"/>
  <c r="AC353" i="36"/>
  <c r="AD353" i="36" s="1"/>
  <c r="AA353" i="36"/>
  <c r="AC352" i="36"/>
  <c r="AD352" i="36" s="1"/>
  <c r="AA352" i="36"/>
  <c r="AC351" i="36"/>
  <c r="AD351" i="36" s="1"/>
  <c r="AA351" i="36"/>
  <c r="AC350" i="36"/>
  <c r="AD350" i="36" s="1"/>
  <c r="AA350" i="36"/>
  <c r="AC349" i="36"/>
  <c r="AD349" i="36" s="1"/>
  <c r="AA349" i="36"/>
  <c r="AC348" i="36"/>
  <c r="AD348" i="36" s="1"/>
  <c r="AA348" i="36"/>
  <c r="AC347" i="36"/>
  <c r="AD347" i="36" s="1"/>
  <c r="AA347" i="36"/>
  <c r="AC346" i="36"/>
  <c r="AD346" i="36" s="1"/>
  <c r="AA346" i="36"/>
  <c r="AC345" i="36"/>
  <c r="AD345" i="36" s="1"/>
  <c r="AA345" i="36"/>
  <c r="AC344" i="36"/>
  <c r="AD344" i="36" s="1"/>
  <c r="AA344" i="36"/>
  <c r="AC343" i="36"/>
  <c r="AD343" i="36" s="1"/>
  <c r="AA343" i="36"/>
  <c r="AC342" i="36"/>
  <c r="AD342" i="36" s="1"/>
  <c r="AA342" i="36"/>
  <c r="AC341" i="36"/>
  <c r="AD341" i="36" s="1"/>
  <c r="AA341" i="36"/>
  <c r="AC340" i="36"/>
  <c r="AD340" i="36" s="1"/>
  <c r="AA340" i="36"/>
  <c r="AC339" i="36"/>
  <c r="AD339" i="36" s="1"/>
  <c r="AA339" i="36"/>
  <c r="AC338" i="36"/>
  <c r="AD338" i="36" s="1"/>
  <c r="AA338" i="36"/>
  <c r="AC337" i="36"/>
  <c r="AD337" i="36" s="1"/>
  <c r="AA337" i="36"/>
  <c r="AC336" i="36"/>
  <c r="AD336" i="36" s="1"/>
  <c r="AA336" i="36"/>
  <c r="AC335" i="36"/>
  <c r="AD335" i="36" s="1"/>
  <c r="AA335" i="36"/>
  <c r="AC334" i="36"/>
  <c r="AD334" i="36" s="1"/>
  <c r="AA334" i="36"/>
  <c r="AC333" i="36"/>
  <c r="AD333" i="36" s="1"/>
  <c r="AA333" i="36"/>
  <c r="AC332" i="36"/>
  <c r="AD332" i="36" s="1"/>
  <c r="AA332" i="36"/>
  <c r="AC331" i="36"/>
  <c r="AD331" i="36" s="1"/>
  <c r="AA331" i="36"/>
  <c r="AC330" i="36"/>
  <c r="AD330" i="36" s="1"/>
  <c r="AA330" i="36"/>
  <c r="AC329" i="36"/>
  <c r="AD329" i="36" s="1"/>
  <c r="AA329" i="36"/>
  <c r="AC328" i="36"/>
  <c r="AD328" i="36" s="1"/>
  <c r="AA328" i="36"/>
  <c r="AC327" i="36"/>
  <c r="AD327" i="36" s="1"/>
  <c r="AA327" i="36"/>
  <c r="AC326" i="36"/>
  <c r="AD326" i="36" s="1"/>
  <c r="AA326" i="36"/>
  <c r="AC325" i="36"/>
  <c r="AD325" i="36" s="1"/>
  <c r="AA325" i="36"/>
  <c r="AC324" i="36"/>
  <c r="AD324" i="36" s="1"/>
  <c r="AA324" i="36"/>
  <c r="AC323" i="36"/>
  <c r="AD323" i="36" s="1"/>
  <c r="AA323" i="36"/>
  <c r="AC322" i="36"/>
  <c r="AD322" i="36" s="1"/>
  <c r="AA322" i="36"/>
  <c r="AC321" i="36"/>
  <c r="AD321" i="36" s="1"/>
  <c r="AA321" i="36"/>
  <c r="AC320" i="36"/>
  <c r="AD320" i="36" s="1"/>
  <c r="AA320" i="36"/>
  <c r="AC319" i="36"/>
  <c r="AD319" i="36" s="1"/>
  <c r="AA319" i="36"/>
  <c r="AC318" i="36"/>
  <c r="AD318" i="36" s="1"/>
  <c r="AA318" i="36"/>
  <c r="AC317" i="36"/>
  <c r="AD317" i="36" s="1"/>
  <c r="AA317" i="36"/>
  <c r="AC316" i="36"/>
  <c r="AD316" i="36" s="1"/>
  <c r="AA316" i="36"/>
  <c r="AC315" i="36"/>
  <c r="AD315" i="36" s="1"/>
  <c r="AA315" i="36"/>
  <c r="AC314" i="36"/>
  <c r="AD314" i="36" s="1"/>
  <c r="AA314" i="36"/>
  <c r="AC313" i="36"/>
  <c r="AD313" i="36" s="1"/>
  <c r="AA313" i="36"/>
  <c r="AC312" i="36"/>
  <c r="AD312" i="36" s="1"/>
  <c r="AA312" i="36"/>
  <c r="AC311" i="36"/>
  <c r="AD311" i="36" s="1"/>
  <c r="AA311" i="36"/>
  <c r="AC310" i="36"/>
  <c r="AD310" i="36" s="1"/>
  <c r="AA310" i="36"/>
  <c r="AC309" i="36"/>
  <c r="AD309" i="36" s="1"/>
  <c r="AA309" i="36"/>
  <c r="AC308" i="36"/>
  <c r="AD308" i="36" s="1"/>
  <c r="AA308" i="36"/>
  <c r="AC307" i="36"/>
  <c r="AD307" i="36" s="1"/>
  <c r="AA307" i="36"/>
  <c r="AC306" i="36"/>
  <c r="AD306" i="36" s="1"/>
  <c r="AA306" i="36"/>
  <c r="AC305" i="36"/>
  <c r="AD305" i="36" s="1"/>
  <c r="AA305" i="36"/>
  <c r="AC304" i="36"/>
  <c r="AD304" i="36" s="1"/>
  <c r="AA304" i="36"/>
  <c r="AC303" i="36"/>
  <c r="AD303" i="36" s="1"/>
  <c r="AA303" i="36"/>
  <c r="AC302" i="36"/>
  <c r="AD302" i="36" s="1"/>
  <c r="AA302" i="36"/>
  <c r="AC301" i="36"/>
  <c r="AD301" i="36" s="1"/>
  <c r="AA301" i="36"/>
  <c r="AC300" i="36"/>
  <c r="AD300" i="36" s="1"/>
  <c r="AA300" i="36"/>
  <c r="AC299" i="36"/>
  <c r="AD299" i="36" s="1"/>
  <c r="AA299" i="36"/>
  <c r="AC298" i="36"/>
  <c r="AD298" i="36" s="1"/>
  <c r="AA298" i="36"/>
  <c r="AC297" i="36"/>
  <c r="AD297" i="36" s="1"/>
  <c r="AA297" i="36"/>
  <c r="AC296" i="36"/>
  <c r="AD296" i="36" s="1"/>
  <c r="AA296" i="36"/>
  <c r="AC295" i="36"/>
  <c r="AD295" i="36" s="1"/>
  <c r="AA295" i="36"/>
  <c r="AC294" i="36"/>
  <c r="AD294" i="36" s="1"/>
  <c r="AA294" i="36"/>
  <c r="AC293" i="36"/>
  <c r="AD293" i="36" s="1"/>
  <c r="AA293" i="36"/>
  <c r="AC292" i="36"/>
  <c r="AD292" i="36" s="1"/>
  <c r="AA292" i="36"/>
  <c r="AC291" i="36"/>
  <c r="AD291" i="36" s="1"/>
  <c r="AA291" i="36"/>
  <c r="AC290" i="36"/>
  <c r="AD290" i="36" s="1"/>
  <c r="AA290" i="36"/>
  <c r="AC289" i="36"/>
  <c r="AD289" i="36" s="1"/>
  <c r="AA289" i="36"/>
  <c r="AC288" i="36"/>
  <c r="AD288" i="36" s="1"/>
  <c r="AA288" i="36"/>
  <c r="AC287" i="36"/>
  <c r="AD287" i="36" s="1"/>
  <c r="AA287" i="36"/>
  <c r="AC286" i="36"/>
  <c r="AD286" i="36" s="1"/>
  <c r="AA286" i="36"/>
  <c r="AC285" i="36"/>
  <c r="AD285" i="36" s="1"/>
  <c r="AA285" i="36"/>
  <c r="AC284" i="36"/>
  <c r="AD284" i="36" s="1"/>
  <c r="AA284" i="36"/>
  <c r="AC283" i="36"/>
  <c r="AD283" i="36" s="1"/>
  <c r="AA283" i="36"/>
  <c r="AC282" i="36"/>
  <c r="AD282" i="36" s="1"/>
  <c r="AA282" i="36"/>
  <c r="AC281" i="36"/>
  <c r="AD281" i="36" s="1"/>
  <c r="AA281" i="36"/>
  <c r="AC280" i="36"/>
  <c r="AD280" i="36" s="1"/>
  <c r="AA280" i="36"/>
  <c r="AC279" i="36"/>
  <c r="AD279" i="36" s="1"/>
  <c r="AA279" i="36"/>
  <c r="AC278" i="36"/>
  <c r="AD278" i="36" s="1"/>
  <c r="AA278" i="36"/>
  <c r="AC277" i="36"/>
  <c r="AD277" i="36" s="1"/>
  <c r="AA277" i="36"/>
  <c r="AC276" i="36"/>
  <c r="AD276" i="36" s="1"/>
  <c r="AA276" i="36"/>
  <c r="AC275" i="36"/>
  <c r="AD275" i="36" s="1"/>
  <c r="AA275" i="36"/>
  <c r="AC274" i="36"/>
  <c r="AD274" i="36" s="1"/>
  <c r="AA274" i="36"/>
  <c r="AC273" i="36"/>
  <c r="AD273" i="36" s="1"/>
  <c r="AA273" i="36"/>
  <c r="AC272" i="36"/>
  <c r="AD272" i="36" s="1"/>
  <c r="AA272" i="36"/>
  <c r="AC271" i="36"/>
  <c r="AD271" i="36" s="1"/>
  <c r="AA271" i="36"/>
  <c r="AC270" i="36"/>
  <c r="AD270" i="36" s="1"/>
  <c r="AA270" i="36"/>
  <c r="AC269" i="36"/>
  <c r="AD269" i="36" s="1"/>
  <c r="AA269" i="36"/>
  <c r="AC268" i="36"/>
  <c r="AD268" i="36" s="1"/>
  <c r="AA268" i="36"/>
  <c r="AC267" i="36"/>
  <c r="AD267" i="36" s="1"/>
  <c r="AA267" i="36"/>
  <c r="AC266" i="36"/>
  <c r="AD266" i="36" s="1"/>
  <c r="AA266" i="36"/>
  <c r="AC265" i="36"/>
  <c r="AD265" i="36" s="1"/>
  <c r="AA265" i="36"/>
  <c r="AC264" i="36"/>
  <c r="AD264" i="36" s="1"/>
  <c r="AA264" i="36"/>
  <c r="AC263" i="36"/>
  <c r="AD263" i="36" s="1"/>
  <c r="AA263" i="36"/>
  <c r="AC262" i="36"/>
  <c r="AD262" i="36" s="1"/>
  <c r="AA262" i="36"/>
  <c r="AC261" i="36"/>
  <c r="AD261" i="36" s="1"/>
  <c r="AA261" i="36"/>
  <c r="AC260" i="36"/>
  <c r="AD260" i="36" s="1"/>
  <c r="AA260" i="36"/>
  <c r="AC259" i="36"/>
  <c r="AD259" i="36" s="1"/>
  <c r="AA259" i="36"/>
  <c r="AC258" i="36"/>
  <c r="AD258" i="36" s="1"/>
  <c r="AA258" i="36"/>
  <c r="AC257" i="36"/>
  <c r="AD257" i="36" s="1"/>
  <c r="AA257" i="36"/>
  <c r="AC256" i="36"/>
  <c r="AD256" i="36" s="1"/>
  <c r="AA256" i="36"/>
  <c r="AC255" i="36"/>
  <c r="AD255" i="36" s="1"/>
  <c r="AA255" i="36"/>
  <c r="AC254" i="36"/>
  <c r="AD254" i="36" s="1"/>
  <c r="AA254" i="36"/>
  <c r="AC253" i="36"/>
  <c r="AD253" i="36" s="1"/>
  <c r="AA253" i="36"/>
  <c r="AC252" i="36"/>
  <c r="AD252" i="36" s="1"/>
  <c r="AA252" i="36"/>
  <c r="AC251" i="36"/>
  <c r="AD251" i="36" s="1"/>
  <c r="AA251" i="36"/>
  <c r="AC250" i="36"/>
  <c r="AD250" i="36" s="1"/>
  <c r="AA250" i="36"/>
  <c r="AC249" i="36"/>
  <c r="AD249" i="36" s="1"/>
  <c r="AA249" i="36"/>
  <c r="AC248" i="36"/>
  <c r="AD248" i="36" s="1"/>
  <c r="AA248" i="36"/>
  <c r="AC247" i="36"/>
  <c r="AD247" i="36" s="1"/>
  <c r="AA247" i="36"/>
  <c r="AC246" i="36"/>
  <c r="AD246" i="36" s="1"/>
  <c r="AA246" i="36"/>
  <c r="AC245" i="36"/>
  <c r="AD245" i="36" s="1"/>
  <c r="AA245" i="36"/>
  <c r="AC244" i="36"/>
  <c r="AD244" i="36" s="1"/>
  <c r="AA244" i="36"/>
  <c r="AC243" i="36"/>
  <c r="AD243" i="36" s="1"/>
  <c r="AA243" i="36"/>
  <c r="AC242" i="36"/>
  <c r="AD242" i="36" s="1"/>
  <c r="AA242" i="36"/>
  <c r="AC241" i="36"/>
  <c r="AD241" i="36" s="1"/>
  <c r="AA241" i="36"/>
  <c r="AC240" i="36"/>
  <c r="AD240" i="36" s="1"/>
  <c r="AA240" i="36"/>
  <c r="AC239" i="36"/>
  <c r="AD239" i="36" s="1"/>
  <c r="AA239" i="36"/>
  <c r="AC238" i="36"/>
  <c r="AD238" i="36" s="1"/>
  <c r="AA238" i="36"/>
  <c r="AC237" i="36"/>
  <c r="AD237" i="36" s="1"/>
  <c r="AA237" i="36"/>
  <c r="AC236" i="36"/>
  <c r="AD236" i="36" s="1"/>
  <c r="AA236" i="36"/>
  <c r="AC235" i="36"/>
  <c r="AD235" i="36" s="1"/>
  <c r="AA235" i="36"/>
  <c r="AC234" i="36"/>
  <c r="AD234" i="36" s="1"/>
  <c r="AA234" i="36"/>
  <c r="AC233" i="36"/>
  <c r="AD233" i="36" s="1"/>
  <c r="AA233" i="36"/>
  <c r="AC232" i="36"/>
  <c r="AD232" i="36" s="1"/>
  <c r="AA232" i="36"/>
  <c r="AC231" i="36"/>
  <c r="AD231" i="36" s="1"/>
  <c r="AA231" i="36"/>
  <c r="AC230" i="36"/>
  <c r="AD230" i="36" s="1"/>
  <c r="AA230" i="36"/>
  <c r="AC229" i="36"/>
  <c r="AD229" i="36" s="1"/>
  <c r="AA229" i="36"/>
  <c r="AC228" i="36"/>
  <c r="AD228" i="36" s="1"/>
  <c r="AA228" i="36"/>
  <c r="AC227" i="36"/>
  <c r="AD227" i="36" s="1"/>
  <c r="AA227" i="36"/>
  <c r="AC226" i="36"/>
  <c r="AD226" i="36" s="1"/>
  <c r="AA226" i="36"/>
  <c r="AC225" i="36"/>
  <c r="AD225" i="36" s="1"/>
  <c r="AA225" i="36"/>
  <c r="AC224" i="36"/>
  <c r="AD224" i="36" s="1"/>
  <c r="AA224" i="36"/>
  <c r="AC223" i="36"/>
  <c r="AD223" i="36" s="1"/>
  <c r="AA223" i="36"/>
  <c r="AC222" i="36"/>
  <c r="AD222" i="36" s="1"/>
  <c r="AA222" i="36"/>
  <c r="AC221" i="36"/>
  <c r="AD221" i="36" s="1"/>
  <c r="AA221" i="36"/>
  <c r="AC220" i="36"/>
  <c r="AD220" i="36" s="1"/>
  <c r="AA220" i="36"/>
  <c r="AC219" i="36"/>
  <c r="AD219" i="36" s="1"/>
  <c r="AA219" i="36"/>
  <c r="AC218" i="36"/>
  <c r="AD218" i="36" s="1"/>
  <c r="AA218" i="36"/>
  <c r="AC217" i="36"/>
  <c r="AD217" i="36" s="1"/>
  <c r="AA217" i="36"/>
  <c r="AC216" i="36"/>
  <c r="AD216" i="36" s="1"/>
  <c r="AA216" i="36"/>
  <c r="AC215" i="36"/>
  <c r="AD215" i="36" s="1"/>
  <c r="AA215" i="36"/>
  <c r="AC214" i="36"/>
  <c r="AD214" i="36" s="1"/>
  <c r="AA214" i="36"/>
  <c r="AC213" i="36"/>
  <c r="AD213" i="36" s="1"/>
  <c r="AA213" i="36"/>
  <c r="AC212" i="36"/>
  <c r="AD212" i="36" s="1"/>
  <c r="AA212" i="36"/>
  <c r="AC211" i="36"/>
  <c r="AD211" i="36" s="1"/>
  <c r="AA211" i="36"/>
  <c r="AC210" i="36"/>
  <c r="AD210" i="36" s="1"/>
  <c r="AA210" i="36"/>
  <c r="AC209" i="36"/>
  <c r="AD209" i="36" s="1"/>
  <c r="AA209" i="36"/>
  <c r="AC208" i="36"/>
  <c r="AD208" i="36" s="1"/>
  <c r="AA208" i="36"/>
  <c r="AC207" i="36"/>
  <c r="AD207" i="36" s="1"/>
  <c r="AA207" i="36"/>
  <c r="AC206" i="36"/>
  <c r="AD206" i="36" s="1"/>
  <c r="AA206" i="36"/>
  <c r="AC205" i="36"/>
  <c r="AD205" i="36" s="1"/>
  <c r="AA205" i="36"/>
  <c r="AC204" i="36"/>
  <c r="AD204" i="36" s="1"/>
  <c r="AA204" i="36"/>
  <c r="AC203" i="36"/>
  <c r="AD203" i="36" s="1"/>
  <c r="AA203" i="36"/>
  <c r="AC202" i="36"/>
  <c r="AD202" i="36" s="1"/>
  <c r="AA202" i="36"/>
  <c r="AC201" i="36"/>
  <c r="AD201" i="36" s="1"/>
  <c r="AA201" i="36"/>
  <c r="AC200" i="36"/>
  <c r="AD200" i="36" s="1"/>
  <c r="AA200" i="36"/>
  <c r="AC199" i="36"/>
  <c r="AD199" i="36" s="1"/>
  <c r="AA199" i="36"/>
  <c r="AC198" i="36"/>
  <c r="AD198" i="36" s="1"/>
  <c r="AA198" i="36"/>
  <c r="AC197" i="36"/>
  <c r="AD197" i="36" s="1"/>
  <c r="AA197" i="36"/>
  <c r="AC196" i="36"/>
  <c r="AD196" i="36" s="1"/>
  <c r="AA196" i="36"/>
  <c r="AC195" i="36"/>
  <c r="AD195" i="36" s="1"/>
  <c r="AA195" i="36"/>
  <c r="AC194" i="36"/>
  <c r="AD194" i="36" s="1"/>
  <c r="AA194" i="36"/>
  <c r="AC193" i="36"/>
  <c r="AD193" i="36" s="1"/>
  <c r="AA193" i="36"/>
  <c r="AC192" i="36"/>
  <c r="AD192" i="36" s="1"/>
  <c r="AA192" i="36"/>
  <c r="AC191" i="36"/>
  <c r="AD191" i="36" s="1"/>
  <c r="AA191" i="36"/>
  <c r="AC190" i="36"/>
  <c r="AD190" i="36" s="1"/>
  <c r="AA190" i="36"/>
  <c r="AC189" i="36"/>
  <c r="AD189" i="36" s="1"/>
  <c r="AA189" i="36"/>
  <c r="AC188" i="36"/>
  <c r="AD188" i="36" s="1"/>
  <c r="AA188" i="36"/>
  <c r="AC187" i="36"/>
  <c r="AD187" i="36" s="1"/>
  <c r="AA187" i="36"/>
  <c r="AC186" i="36"/>
  <c r="AD186" i="36" s="1"/>
  <c r="AA186" i="36"/>
  <c r="AC185" i="36"/>
  <c r="AD185" i="36" s="1"/>
  <c r="AA185" i="36"/>
  <c r="AC184" i="36"/>
  <c r="AD184" i="36" s="1"/>
  <c r="AA184" i="36"/>
  <c r="AC183" i="36"/>
  <c r="AD183" i="36" s="1"/>
  <c r="AA183" i="36"/>
  <c r="AC182" i="36"/>
  <c r="AD182" i="36" s="1"/>
  <c r="AA182" i="36"/>
  <c r="AC181" i="36"/>
  <c r="AD181" i="36" s="1"/>
  <c r="AA181" i="36"/>
  <c r="AC180" i="36"/>
  <c r="AD180" i="36" s="1"/>
  <c r="AA180" i="36"/>
  <c r="AC179" i="36"/>
  <c r="AD179" i="36" s="1"/>
  <c r="AA179" i="36"/>
  <c r="AC178" i="36"/>
  <c r="AD178" i="36" s="1"/>
  <c r="AA178" i="36"/>
  <c r="AC177" i="36"/>
  <c r="AD177" i="36" s="1"/>
  <c r="AA177" i="36"/>
  <c r="AC176" i="36"/>
  <c r="AD176" i="36" s="1"/>
  <c r="AA176" i="36"/>
  <c r="AC175" i="36"/>
  <c r="AD175" i="36" s="1"/>
  <c r="AA175" i="36"/>
  <c r="AC174" i="36"/>
  <c r="AD174" i="36" s="1"/>
  <c r="AA174" i="36"/>
  <c r="AC173" i="36"/>
  <c r="AD173" i="36" s="1"/>
  <c r="AA173" i="36"/>
  <c r="AC172" i="36"/>
  <c r="AD172" i="36" s="1"/>
  <c r="AA172" i="36"/>
  <c r="AC171" i="36"/>
  <c r="AD171" i="36" s="1"/>
  <c r="AA171" i="36"/>
  <c r="AC170" i="36"/>
  <c r="AD170" i="36" s="1"/>
  <c r="AA170" i="36"/>
  <c r="AC169" i="36"/>
  <c r="AD169" i="36" s="1"/>
  <c r="AA169" i="36"/>
  <c r="AC168" i="36"/>
  <c r="AD168" i="36" s="1"/>
  <c r="AA168" i="36"/>
  <c r="AC167" i="36"/>
  <c r="AD167" i="36" s="1"/>
  <c r="AA167" i="36"/>
  <c r="AC166" i="36"/>
  <c r="AD166" i="36" s="1"/>
  <c r="AA166" i="36"/>
  <c r="AC165" i="36"/>
  <c r="AD165" i="36" s="1"/>
  <c r="AA165" i="36"/>
  <c r="AC164" i="36"/>
  <c r="AD164" i="36" s="1"/>
  <c r="AA164" i="36"/>
  <c r="AC163" i="36"/>
  <c r="AD163" i="36" s="1"/>
  <c r="AA163" i="36"/>
  <c r="AC162" i="36"/>
  <c r="AD162" i="36" s="1"/>
  <c r="AA162" i="36"/>
  <c r="AC161" i="36"/>
  <c r="AD161" i="36" s="1"/>
  <c r="AA161" i="36"/>
  <c r="AC160" i="36"/>
  <c r="AD160" i="36" s="1"/>
  <c r="AA160" i="36"/>
  <c r="AC159" i="36"/>
  <c r="AD159" i="36" s="1"/>
  <c r="AA159" i="36"/>
  <c r="AC158" i="36"/>
  <c r="AD158" i="36" s="1"/>
  <c r="AA158" i="36"/>
  <c r="AC157" i="36"/>
  <c r="AD157" i="36" s="1"/>
  <c r="AA157" i="36"/>
  <c r="AC156" i="36"/>
  <c r="AD156" i="36" s="1"/>
  <c r="AA156" i="36"/>
  <c r="AC155" i="36"/>
  <c r="AD155" i="36" s="1"/>
  <c r="AA155" i="36"/>
  <c r="AC154" i="36"/>
  <c r="AD154" i="36" s="1"/>
  <c r="AA154" i="36"/>
  <c r="AC153" i="36"/>
  <c r="AD153" i="36" s="1"/>
  <c r="AA153" i="36"/>
  <c r="AC152" i="36"/>
  <c r="AD152" i="36" s="1"/>
  <c r="AA152" i="36"/>
  <c r="AC151" i="36"/>
  <c r="AD151" i="36" s="1"/>
  <c r="AA151" i="36"/>
  <c r="AC150" i="36"/>
  <c r="AD150" i="36" s="1"/>
  <c r="AA150" i="36"/>
  <c r="AC149" i="36"/>
  <c r="AD149" i="36" s="1"/>
  <c r="AA149" i="36"/>
  <c r="AC148" i="36"/>
  <c r="AD148" i="36" s="1"/>
  <c r="AA148" i="36"/>
  <c r="AC147" i="36"/>
  <c r="AD147" i="36" s="1"/>
  <c r="AA147" i="36"/>
  <c r="AC146" i="36"/>
  <c r="AD146" i="36" s="1"/>
  <c r="AA146" i="36"/>
  <c r="AC145" i="36"/>
  <c r="AD145" i="36" s="1"/>
  <c r="AA145" i="36"/>
  <c r="AC144" i="36"/>
  <c r="AD144" i="36" s="1"/>
  <c r="AA144" i="36"/>
  <c r="AC143" i="36"/>
  <c r="AD143" i="36" s="1"/>
  <c r="AA143" i="36"/>
  <c r="AC142" i="36"/>
  <c r="AD142" i="36" s="1"/>
  <c r="AA142" i="36"/>
  <c r="AC141" i="36"/>
  <c r="AD141" i="36" s="1"/>
  <c r="AA141" i="36"/>
  <c r="AC140" i="36"/>
  <c r="AD140" i="36" s="1"/>
  <c r="AA140" i="36"/>
  <c r="AC139" i="36"/>
  <c r="AD139" i="36" s="1"/>
  <c r="AA139" i="36"/>
  <c r="AC138" i="36"/>
  <c r="AD138" i="36" s="1"/>
  <c r="AA138" i="36"/>
  <c r="AC137" i="36"/>
  <c r="AD137" i="36" s="1"/>
  <c r="AA137" i="36"/>
  <c r="AC136" i="36"/>
  <c r="AD136" i="36" s="1"/>
  <c r="AA136" i="36"/>
  <c r="AC135" i="36"/>
  <c r="AD135" i="36" s="1"/>
  <c r="AA135" i="36"/>
  <c r="AC134" i="36"/>
  <c r="AD134" i="36" s="1"/>
  <c r="AA134" i="36"/>
  <c r="AC133" i="36"/>
  <c r="AD133" i="36" s="1"/>
  <c r="AA133" i="36"/>
  <c r="AC132" i="36"/>
  <c r="AD132" i="36" s="1"/>
  <c r="AA132" i="36"/>
  <c r="AC131" i="36"/>
  <c r="AD131" i="36" s="1"/>
  <c r="AA131" i="36"/>
  <c r="AC130" i="36"/>
  <c r="AD130" i="36" s="1"/>
  <c r="AA130" i="36"/>
  <c r="AC129" i="36"/>
  <c r="AD129" i="36" s="1"/>
  <c r="AA129" i="36"/>
  <c r="AC128" i="36"/>
  <c r="AD128" i="36" s="1"/>
  <c r="AA128" i="36"/>
  <c r="AC127" i="36"/>
  <c r="AD127" i="36" s="1"/>
  <c r="AA127" i="36"/>
  <c r="AC126" i="36"/>
  <c r="AD126" i="36" s="1"/>
  <c r="AA126" i="36"/>
  <c r="AC125" i="36"/>
  <c r="AD125" i="36" s="1"/>
  <c r="AA125" i="36"/>
  <c r="AC124" i="36"/>
  <c r="AD124" i="36" s="1"/>
  <c r="AA124" i="36"/>
  <c r="AC123" i="36"/>
  <c r="AD123" i="36" s="1"/>
  <c r="AA123" i="36"/>
  <c r="AC122" i="36"/>
  <c r="AD122" i="36" s="1"/>
  <c r="AA122" i="36"/>
  <c r="AC121" i="36"/>
  <c r="AD121" i="36" s="1"/>
  <c r="AA121" i="36"/>
  <c r="AC120" i="36"/>
  <c r="AD120" i="36" s="1"/>
  <c r="AA120" i="36"/>
  <c r="AC119" i="36"/>
  <c r="AD119" i="36" s="1"/>
  <c r="AA119" i="36"/>
  <c r="AC118" i="36"/>
  <c r="AD118" i="36" s="1"/>
  <c r="AA118" i="36"/>
  <c r="AC117" i="36"/>
  <c r="AD117" i="36" s="1"/>
  <c r="AA117" i="36"/>
  <c r="AC116" i="36"/>
  <c r="AD116" i="36" s="1"/>
  <c r="AA116" i="36"/>
  <c r="AC115" i="36"/>
  <c r="AD115" i="36" s="1"/>
  <c r="AA115" i="36"/>
  <c r="AC114" i="36"/>
  <c r="AD114" i="36" s="1"/>
  <c r="AA114" i="36"/>
  <c r="AC113" i="36"/>
  <c r="AD113" i="36" s="1"/>
  <c r="AA113" i="36"/>
  <c r="AC112" i="36"/>
  <c r="AD112" i="36" s="1"/>
  <c r="AA112" i="36"/>
  <c r="AC111" i="36"/>
  <c r="AD111" i="36" s="1"/>
  <c r="AA111" i="36"/>
  <c r="AC110" i="36"/>
  <c r="AD110" i="36" s="1"/>
  <c r="AA110" i="36"/>
  <c r="AC109" i="36"/>
  <c r="AD109" i="36" s="1"/>
  <c r="AA109" i="36"/>
  <c r="AC108" i="36"/>
  <c r="AD108" i="36" s="1"/>
  <c r="AA108" i="36"/>
  <c r="AC107" i="36"/>
  <c r="AD107" i="36" s="1"/>
  <c r="AA107" i="36"/>
  <c r="AC106" i="36"/>
  <c r="AD106" i="36" s="1"/>
  <c r="AA106" i="36"/>
  <c r="AC105" i="36"/>
  <c r="AD105" i="36" s="1"/>
  <c r="AA105" i="36"/>
  <c r="AC104" i="36"/>
  <c r="AD104" i="36" s="1"/>
  <c r="AA104" i="36"/>
  <c r="AC103" i="36"/>
  <c r="AD103" i="36" s="1"/>
  <c r="AA103" i="36"/>
  <c r="AC102" i="36"/>
  <c r="AD102" i="36" s="1"/>
  <c r="AA102" i="36"/>
  <c r="AC101" i="36"/>
  <c r="AD101" i="36" s="1"/>
  <c r="AA101" i="36"/>
  <c r="AC100" i="36"/>
  <c r="AD100" i="36" s="1"/>
  <c r="AA100" i="36"/>
  <c r="AC99" i="36"/>
  <c r="AD99" i="36" s="1"/>
  <c r="AA99" i="36"/>
  <c r="AC98" i="36"/>
  <c r="AD98" i="36" s="1"/>
  <c r="AA98" i="36"/>
  <c r="AC97" i="36"/>
  <c r="AD97" i="36" s="1"/>
  <c r="AA97" i="36"/>
  <c r="AC96" i="36"/>
  <c r="AD96" i="36" s="1"/>
  <c r="AA96" i="36"/>
  <c r="AC95" i="36"/>
  <c r="AD95" i="36" s="1"/>
  <c r="AA95" i="36"/>
  <c r="AC94" i="36"/>
  <c r="AD94" i="36" s="1"/>
  <c r="AA94" i="36"/>
  <c r="AC93" i="36"/>
  <c r="AD93" i="36" s="1"/>
  <c r="AA93" i="36"/>
  <c r="AC92" i="36"/>
  <c r="AD92" i="36" s="1"/>
  <c r="AA92" i="36"/>
  <c r="AC91" i="36"/>
  <c r="AD91" i="36" s="1"/>
  <c r="AA91" i="36"/>
  <c r="AC90" i="36"/>
  <c r="AD90" i="36" s="1"/>
  <c r="AA90" i="36"/>
  <c r="AC89" i="36"/>
  <c r="AD89" i="36" s="1"/>
  <c r="AA89" i="36"/>
  <c r="AC88" i="36"/>
  <c r="AD88" i="36" s="1"/>
  <c r="AA88" i="36"/>
  <c r="AC87" i="36"/>
  <c r="AD87" i="36" s="1"/>
  <c r="AA87" i="36"/>
  <c r="AC86" i="36"/>
  <c r="AD86" i="36" s="1"/>
  <c r="AA86" i="36"/>
  <c r="AC85" i="36"/>
  <c r="AD85" i="36" s="1"/>
  <c r="AA85" i="36"/>
  <c r="AC84" i="36"/>
  <c r="AD84" i="36" s="1"/>
  <c r="AA84" i="36"/>
  <c r="AC83" i="36"/>
  <c r="AD83" i="36" s="1"/>
  <c r="AA83" i="36"/>
  <c r="AC82" i="36"/>
  <c r="AD82" i="36" s="1"/>
  <c r="AA82" i="36"/>
  <c r="AC81" i="36"/>
  <c r="AD81" i="36" s="1"/>
  <c r="AA81" i="36"/>
  <c r="AC80" i="36"/>
  <c r="AD80" i="36" s="1"/>
  <c r="AA80" i="36"/>
  <c r="AC79" i="36"/>
  <c r="AD79" i="36" s="1"/>
  <c r="AA79" i="36"/>
  <c r="AC78" i="36"/>
  <c r="AD78" i="36" s="1"/>
  <c r="AA78" i="36"/>
  <c r="AC77" i="36"/>
  <c r="AD77" i="36" s="1"/>
  <c r="AA77" i="36"/>
  <c r="AC76" i="36"/>
  <c r="AD76" i="36" s="1"/>
  <c r="AA76" i="36"/>
  <c r="AC75" i="36"/>
  <c r="AD75" i="36" s="1"/>
  <c r="AA75" i="36"/>
  <c r="AC74" i="36"/>
  <c r="AD74" i="36" s="1"/>
  <c r="AA74" i="36"/>
  <c r="AC73" i="36"/>
  <c r="AD73" i="36" s="1"/>
  <c r="AA73" i="36"/>
  <c r="AC72" i="36"/>
  <c r="AD72" i="36" s="1"/>
  <c r="AA72" i="36"/>
  <c r="AC71" i="36"/>
  <c r="AD71" i="36" s="1"/>
  <c r="AA71" i="36"/>
  <c r="AC70" i="36"/>
  <c r="AD70" i="36" s="1"/>
  <c r="AA70" i="36"/>
  <c r="AC69" i="36"/>
  <c r="AD69" i="36" s="1"/>
  <c r="AA69" i="36"/>
  <c r="AC68" i="36"/>
  <c r="AD68" i="36" s="1"/>
  <c r="AA68" i="36"/>
  <c r="AC67" i="36"/>
  <c r="AD67" i="36" s="1"/>
  <c r="AA67" i="36"/>
  <c r="AC66" i="36"/>
  <c r="AD66" i="36" s="1"/>
  <c r="AA66" i="36"/>
  <c r="AC65" i="36"/>
  <c r="AD65" i="36" s="1"/>
  <c r="AA65" i="36"/>
  <c r="AC64" i="36"/>
  <c r="AD64" i="36" s="1"/>
  <c r="AA64" i="36"/>
  <c r="AC63" i="36"/>
  <c r="AD63" i="36" s="1"/>
  <c r="AA63" i="36"/>
  <c r="AC62" i="36"/>
  <c r="AD62" i="36" s="1"/>
  <c r="AA62" i="36"/>
  <c r="AC61" i="36"/>
  <c r="AD61" i="36" s="1"/>
  <c r="AA61" i="36"/>
  <c r="AC60" i="36"/>
  <c r="AD60" i="36" s="1"/>
  <c r="AA60" i="36"/>
  <c r="AC59" i="36"/>
  <c r="AD59" i="36" s="1"/>
  <c r="AA59" i="36"/>
  <c r="AC58" i="36"/>
  <c r="AD58" i="36" s="1"/>
  <c r="AA58" i="36"/>
  <c r="AC57" i="36"/>
  <c r="AD57" i="36" s="1"/>
  <c r="AA57" i="36"/>
  <c r="AC56" i="36"/>
  <c r="AD56" i="36" s="1"/>
  <c r="AA56" i="36"/>
  <c r="AC55" i="36"/>
  <c r="AD55" i="36" s="1"/>
  <c r="AA55" i="36"/>
  <c r="AC54" i="36"/>
  <c r="AD54" i="36" s="1"/>
  <c r="AA54" i="36"/>
  <c r="AC53" i="36"/>
  <c r="AD53" i="36" s="1"/>
  <c r="AA53" i="36"/>
  <c r="AC52" i="36"/>
  <c r="AD52" i="36" s="1"/>
  <c r="AA52" i="36"/>
  <c r="AC51" i="36"/>
  <c r="AD51" i="36" s="1"/>
  <c r="AA51" i="36"/>
  <c r="AC50" i="36"/>
  <c r="AD50" i="36" s="1"/>
  <c r="AA50" i="36"/>
  <c r="AC49" i="36"/>
  <c r="AD49" i="36" s="1"/>
  <c r="AA49" i="36"/>
  <c r="AC48" i="36"/>
  <c r="AD48" i="36" s="1"/>
  <c r="AA48" i="36"/>
  <c r="AC47" i="36"/>
  <c r="AD47" i="36" s="1"/>
  <c r="AA47" i="36"/>
  <c r="AC46" i="36"/>
  <c r="AD46" i="36" s="1"/>
  <c r="AA46" i="36"/>
  <c r="AC45" i="36"/>
  <c r="AD45" i="36" s="1"/>
  <c r="AA45" i="36"/>
  <c r="AC44" i="36"/>
  <c r="AD44" i="36" s="1"/>
  <c r="AA44" i="36"/>
  <c r="AC43" i="36"/>
  <c r="AD43" i="36" s="1"/>
  <c r="AA43" i="36"/>
  <c r="AC42" i="36"/>
  <c r="AD42" i="36" s="1"/>
  <c r="AA42" i="36"/>
  <c r="AC41" i="36"/>
  <c r="AD41" i="36" s="1"/>
  <c r="AA41" i="36"/>
  <c r="AC40" i="36"/>
  <c r="AD40" i="36" s="1"/>
  <c r="AA40" i="36"/>
  <c r="AC39" i="36"/>
  <c r="AD39" i="36" s="1"/>
  <c r="AA39" i="36"/>
  <c r="AC38" i="36"/>
  <c r="AD38" i="36" s="1"/>
  <c r="AA38" i="36"/>
  <c r="AC37" i="36"/>
  <c r="AD37" i="36" s="1"/>
  <c r="AA37" i="36"/>
  <c r="AC36" i="36"/>
  <c r="AD36" i="36" s="1"/>
  <c r="AA36" i="36"/>
  <c r="AC35" i="36"/>
  <c r="AD35" i="36" s="1"/>
  <c r="AA35" i="36"/>
  <c r="AC34" i="36"/>
  <c r="AD34" i="36" s="1"/>
  <c r="AA34" i="36"/>
  <c r="AC33" i="36"/>
  <c r="AD33" i="36" s="1"/>
  <c r="AA33" i="36"/>
  <c r="AC32" i="36"/>
  <c r="AD32" i="36" s="1"/>
  <c r="AA32" i="36"/>
  <c r="AC31" i="36"/>
  <c r="AD31" i="36" s="1"/>
  <c r="AA31" i="36"/>
  <c r="AC30" i="36"/>
  <c r="AD30" i="36" s="1"/>
  <c r="AA30" i="36"/>
  <c r="AC29" i="36"/>
  <c r="AD29" i="36" s="1"/>
  <c r="AA29" i="36"/>
  <c r="AC28" i="36"/>
  <c r="AD28" i="36" s="1"/>
  <c r="AA28" i="36"/>
  <c r="AC27" i="36"/>
  <c r="AD27" i="36" s="1"/>
  <c r="AA27" i="36"/>
  <c r="AC26" i="36"/>
  <c r="AD26" i="36" s="1"/>
  <c r="AA26" i="36"/>
  <c r="AC25" i="36"/>
  <c r="AD25" i="36" s="1"/>
  <c r="AA25" i="36"/>
  <c r="AC24" i="36"/>
  <c r="AD24" i="36" s="1"/>
  <c r="AA24" i="36"/>
  <c r="AC23" i="36"/>
  <c r="AD23" i="36" s="1"/>
  <c r="AA23" i="36"/>
  <c r="AC22" i="36"/>
  <c r="AD22" i="36" s="1"/>
  <c r="AA22" i="36"/>
  <c r="AC21" i="36"/>
  <c r="AD21" i="36" s="1"/>
  <c r="AA21" i="36"/>
  <c r="AC20" i="36"/>
  <c r="AD20" i="36" s="1"/>
  <c r="AA20" i="36"/>
  <c r="AC19" i="36"/>
  <c r="AD19" i="36" s="1"/>
  <c r="AA19" i="36"/>
  <c r="AC18" i="36"/>
  <c r="AD18" i="36" s="1"/>
  <c r="AA18" i="36"/>
  <c r="AC17" i="36"/>
  <c r="AD17" i="36" s="1"/>
  <c r="AA17" i="36"/>
  <c r="AC16" i="36"/>
  <c r="AD16" i="36" s="1"/>
  <c r="AA16" i="36"/>
  <c r="AC15" i="36"/>
  <c r="AD15" i="36" s="1"/>
  <c r="AA15" i="36"/>
  <c r="AC14" i="36"/>
  <c r="AD14" i="36" s="1"/>
  <c r="AA14" i="36"/>
  <c r="AC13" i="36"/>
  <c r="AD13" i="36" s="1"/>
  <c r="AA13" i="36"/>
  <c r="AC12" i="36"/>
  <c r="AD12" i="36" s="1"/>
  <c r="AA12" i="36"/>
  <c r="AC11" i="36"/>
  <c r="AD11" i="36" s="1"/>
  <c r="AA11" i="36"/>
  <c r="AC10" i="36"/>
  <c r="AD10" i="36" s="1"/>
  <c r="AA10" i="36"/>
  <c r="AC9" i="36"/>
  <c r="AD9" i="36" s="1"/>
  <c r="AA9" i="36"/>
  <c r="AC8" i="36"/>
  <c r="AD8" i="36" s="1"/>
  <c r="AA8" i="36"/>
  <c r="AC7" i="36"/>
  <c r="AD7" i="36" s="1"/>
  <c r="AA7" i="36"/>
  <c r="AC6" i="36"/>
  <c r="AD6" i="36" s="1"/>
  <c r="AA6" i="36"/>
  <c r="AC5" i="36"/>
  <c r="AD5" i="36" s="1"/>
  <c r="AA5" i="36"/>
  <c r="AC4" i="36"/>
  <c r="AD4" i="36" s="1"/>
  <c r="AA4" i="36"/>
  <c r="AC3" i="36"/>
  <c r="AA3" i="36"/>
  <c r="Q1893" i="20"/>
  <c r="P1893" i="20"/>
  <c r="Q1890" i="20"/>
  <c r="P1890" i="20"/>
  <c r="L1890" i="20" a="1"/>
  <c r="L1890" i="20" s="1"/>
  <c r="L1891" i="20" a="1"/>
  <c r="L1891" i="20" s="1"/>
  <c r="L1892" i="20" a="1"/>
  <c r="L1892" i="20" s="1"/>
  <c r="L1893" i="20" a="1"/>
  <c r="L1893" i="20" s="1"/>
  <c r="L1894" i="20" a="1"/>
  <c r="L1894" i="20" s="1"/>
  <c r="Q1882" i="20"/>
  <c r="P1882" i="20"/>
  <c r="Q1881" i="20"/>
  <c r="P1881" i="20"/>
  <c r="Q1880" i="20"/>
  <c r="P1880" i="20"/>
  <c r="Q1872" i="20"/>
  <c r="P1872" i="20"/>
  <c r="Q1871" i="20"/>
  <c r="P1871" i="20"/>
  <c r="Q1870" i="20"/>
  <c r="P1870" i="20"/>
  <c r="Q1862" i="20"/>
  <c r="P1862" i="20"/>
  <c r="Q1861" i="20"/>
  <c r="P1861" i="20"/>
  <c r="Q1860" i="20"/>
  <c r="P1860" i="20"/>
  <c r="Q1852" i="20"/>
  <c r="P1852" i="20"/>
  <c r="Q1851" i="20"/>
  <c r="P1851" i="20"/>
  <c r="Q1850" i="20"/>
  <c r="P1850" i="20"/>
  <c r="Q1848" i="20"/>
  <c r="P1848" i="20"/>
  <c r="Q1847" i="20"/>
  <c r="P1847" i="20"/>
  <c r="Q1840" i="20"/>
  <c r="P1840" i="20"/>
  <c r="Q1839" i="20"/>
  <c r="P1839" i="20"/>
  <c r="Q1838" i="20"/>
  <c r="P1838" i="20"/>
  <c r="Q1837" i="20"/>
  <c r="P1837" i="20"/>
  <c r="Q1829" i="20"/>
  <c r="P1829" i="20"/>
  <c r="Q1828" i="20"/>
  <c r="P1828" i="20"/>
  <c r="Q1827" i="20"/>
  <c r="P1827" i="20"/>
  <c r="Q1826" i="20"/>
  <c r="P1826" i="20"/>
  <c r="Q80" i="20"/>
  <c r="P80" i="20"/>
  <c r="Q79" i="20"/>
  <c r="P79" i="20"/>
  <c r="Q78" i="20"/>
  <c r="P78" i="20"/>
  <c r="Q77" i="20"/>
  <c r="P77" i="20"/>
  <c r="Q72" i="20"/>
  <c r="P72" i="20"/>
  <c r="Q71" i="20"/>
  <c r="P71" i="20"/>
  <c r="Q70" i="20"/>
  <c r="P70" i="20"/>
  <c r="Q69" i="20"/>
  <c r="P69" i="20"/>
  <c r="Q64" i="20"/>
  <c r="P64" i="20"/>
  <c r="Q63" i="20"/>
  <c r="P63" i="20"/>
  <c r="Q62" i="20"/>
  <c r="P62" i="20"/>
  <c r="Q57" i="20"/>
  <c r="P57" i="20"/>
  <c r="Q56" i="20"/>
  <c r="P56" i="20"/>
  <c r="Q50" i="20"/>
  <c r="P50" i="20"/>
  <c r="Q49" i="20"/>
  <c r="P49" i="20"/>
  <c r="Q42" i="20"/>
  <c r="P42" i="20"/>
  <c r="Q41" i="20"/>
  <c r="P41" i="20"/>
  <c r="Q35" i="20"/>
  <c r="P35" i="20"/>
  <c r="Q34" i="20"/>
  <c r="P34" i="20"/>
  <c r="Q33" i="20"/>
  <c r="P33" i="20"/>
  <c r="Q32" i="20"/>
  <c r="P32" i="20"/>
  <c r="Q26" i="20"/>
  <c r="P26" i="20"/>
  <c r="Q25" i="20"/>
  <c r="P25" i="20"/>
  <c r="Q24" i="20"/>
  <c r="P24" i="20"/>
  <c r="Q23" i="20"/>
  <c r="P23" i="20"/>
  <c r="Q17" i="20"/>
  <c r="P17" i="20"/>
  <c r="Q14" i="20"/>
  <c r="P14" i="20"/>
  <c r="Q9" i="20"/>
  <c r="P9" i="20"/>
  <c r="Q8" i="20"/>
  <c r="P8" i="20"/>
  <c r="Q3" i="20"/>
  <c r="P3" i="20"/>
  <c r="Q2" i="20"/>
  <c r="O1455" i="20"/>
  <c r="O1456" i="20"/>
  <c r="O1457" i="20"/>
  <c r="O1458" i="20"/>
  <c r="O1459" i="20"/>
  <c r="O1460" i="20"/>
  <c r="O1461" i="20"/>
  <c r="O1454" i="20"/>
  <c r="O300" i="20"/>
  <c r="O302" i="20"/>
  <c r="O306" i="20"/>
  <c r="O308" i="20"/>
  <c r="O314" i="20"/>
  <c r="O316" i="20"/>
  <c r="O318" i="20"/>
  <c r="O320" i="20"/>
  <c r="O324" i="20"/>
  <c r="O298" i="20"/>
  <c r="O146" i="20"/>
  <c r="O148" i="20"/>
  <c r="O150" i="20"/>
  <c r="O156" i="20"/>
  <c r="O160" i="20"/>
  <c r="O144" i="20"/>
  <c r="Q1478" i="20"/>
  <c r="P1478" i="20"/>
  <c r="P1479" i="20"/>
  <c r="Q1479" i="20"/>
  <c r="P1480" i="20"/>
  <c r="Q1480" i="20"/>
  <c r="P1481" i="20"/>
  <c r="Q1481" i="20"/>
  <c r="P1482" i="20"/>
  <c r="Q1482" i="20"/>
  <c r="P1483" i="20"/>
  <c r="Q1483" i="20"/>
  <c r="P1484" i="20"/>
  <c r="Q1484" i="20"/>
  <c r="P1485" i="20"/>
  <c r="Q1485" i="20"/>
  <c r="P1486" i="20"/>
  <c r="Q1486" i="20"/>
  <c r="P1487" i="20"/>
  <c r="Q1487" i="20"/>
  <c r="P1488" i="20"/>
  <c r="Q1488" i="20"/>
  <c r="L3" i="20" a="1"/>
  <c r="L3" i="20" s="1"/>
  <c r="L4" i="20" a="1"/>
  <c r="L4" i="20" s="1"/>
  <c r="L5" i="20" a="1"/>
  <c r="L5" i="20" s="1"/>
  <c r="L6" i="20" a="1"/>
  <c r="L6" i="20" s="1"/>
  <c r="L7" i="20" a="1"/>
  <c r="L7" i="20" s="1"/>
  <c r="L8" i="20" a="1"/>
  <c r="L8" i="20" s="1"/>
  <c r="L9" i="20" a="1"/>
  <c r="L9" i="20" s="1"/>
  <c r="L10" i="20" a="1"/>
  <c r="L10" i="20" s="1"/>
  <c r="L11" i="20" a="1"/>
  <c r="L11" i="20" s="1"/>
  <c r="L12" i="20" a="1"/>
  <c r="L12" i="20" s="1"/>
  <c r="L13" i="20" a="1"/>
  <c r="L13" i="20" s="1"/>
  <c r="L14" i="20" a="1"/>
  <c r="L14" i="20" s="1"/>
  <c r="L15" i="20" a="1"/>
  <c r="L15" i="20" s="1"/>
  <c r="L16" i="20" a="1"/>
  <c r="L16" i="20" s="1"/>
  <c r="L17" i="20" a="1"/>
  <c r="L17" i="20" s="1"/>
  <c r="L18" i="20" a="1"/>
  <c r="L18" i="20" s="1"/>
  <c r="L19" i="20" a="1"/>
  <c r="L19" i="20" s="1"/>
  <c r="L22" i="20" a="1"/>
  <c r="L22" i="20" s="1"/>
  <c r="L23" i="20" a="1"/>
  <c r="L23" i="20" s="1"/>
  <c r="L24" i="20" a="1"/>
  <c r="L24" i="20" s="1"/>
  <c r="L25" i="20" a="1"/>
  <c r="L25" i="20" s="1"/>
  <c r="L26" i="20" a="1"/>
  <c r="L26" i="20" s="1"/>
  <c r="L27" i="20" a="1"/>
  <c r="L27" i="20" s="1"/>
  <c r="L28" i="20" a="1"/>
  <c r="L28" i="20" s="1"/>
  <c r="L29" i="20" a="1"/>
  <c r="L29" i="20" s="1"/>
  <c r="L30" i="20" a="1"/>
  <c r="L30" i="20" s="1"/>
  <c r="L31" i="20" a="1"/>
  <c r="L31" i="20" s="1"/>
  <c r="L32" i="20" a="1"/>
  <c r="L32" i="20" s="1"/>
  <c r="L33" i="20" a="1"/>
  <c r="L33" i="20" s="1"/>
  <c r="L34" i="20" a="1"/>
  <c r="L34" i="20" s="1"/>
  <c r="L35" i="20" a="1"/>
  <c r="L35" i="20" s="1"/>
  <c r="L36" i="20" a="1"/>
  <c r="L36" i="20" s="1"/>
  <c r="L37" i="20" a="1"/>
  <c r="L37" i="20" s="1"/>
  <c r="L38" i="20" a="1"/>
  <c r="L38" i="20" s="1"/>
  <c r="L39" i="20" a="1"/>
  <c r="L39" i="20" s="1"/>
  <c r="L40" i="20" a="1"/>
  <c r="L40" i="20" s="1"/>
  <c r="L41" i="20" a="1"/>
  <c r="L41" i="20" s="1"/>
  <c r="L42" i="20" a="1"/>
  <c r="L42" i="20" s="1"/>
  <c r="L43" i="20" a="1"/>
  <c r="L43" i="20" s="1"/>
  <c r="L44" i="20" a="1"/>
  <c r="L44" i="20" s="1"/>
  <c r="L45" i="20" a="1"/>
  <c r="L45" i="20" s="1"/>
  <c r="L46" i="20" a="1"/>
  <c r="L46" i="20" s="1"/>
  <c r="L47" i="20" a="1"/>
  <c r="L47" i="20" s="1"/>
  <c r="L48" i="20" a="1"/>
  <c r="L48" i="20" s="1"/>
  <c r="L49" i="20" a="1"/>
  <c r="L49" i="20" s="1"/>
  <c r="L50" i="20" a="1"/>
  <c r="L50" i="20" s="1"/>
  <c r="L51" i="20" a="1"/>
  <c r="L51" i="20" s="1"/>
  <c r="L52" i="20" a="1"/>
  <c r="L52" i="20" s="1"/>
  <c r="L53" i="20" a="1"/>
  <c r="L53" i="20" s="1"/>
  <c r="L54" i="20" a="1"/>
  <c r="L54" i="20" s="1"/>
  <c r="L55" i="20" a="1"/>
  <c r="L55" i="20" s="1"/>
  <c r="L56" i="20" a="1"/>
  <c r="L56" i="20" s="1"/>
  <c r="L57" i="20" a="1"/>
  <c r="L57" i="20" s="1"/>
  <c r="L58" i="20" a="1"/>
  <c r="L58" i="20" s="1"/>
  <c r="L59" i="20" a="1"/>
  <c r="L59" i="20" s="1"/>
  <c r="L60" i="20" a="1"/>
  <c r="L60" i="20" s="1"/>
  <c r="L61" i="20" a="1"/>
  <c r="L61" i="20" s="1"/>
  <c r="L62" i="20" a="1"/>
  <c r="L62" i="20" s="1"/>
  <c r="L63" i="20" a="1"/>
  <c r="L63" i="20" s="1"/>
  <c r="L64" i="20" a="1"/>
  <c r="L64" i="20" s="1"/>
  <c r="L65" i="20" a="1"/>
  <c r="L65" i="20" s="1"/>
  <c r="L66" i="20" a="1"/>
  <c r="L66" i="20" s="1"/>
  <c r="L67" i="20" a="1"/>
  <c r="L67" i="20" s="1"/>
  <c r="L68" i="20" a="1"/>
  <c r="L68" i="20" s="1"/>
  <c r="L69" i="20" a="1"/>
  <c r="L69" i="20" s="1"/>
  <c r="L70" i="20" a="1"/>
  <c r="L70" i="20" s="1"/>
  <c r="L71" i="20" a="1"/>
  <c r="L71" i="20" s="1"/>
  <c r="L72" i="20" a="1"/>
  <c r="L72" i="20" s="1"/>
  <c r="L73" i="20" a="1"/>
  <c r="L73" i="20" s="1"/>
  <c r="L74" i="20" a="1"/>
  <c r="L74" i="20" s="1"/>
  <c r="L75" i="20" a="1"/>
  <c r="L75" i="20" s="1"/>
  <c r="L76" i="20" a="1"/>
  <c r="L76" i="20" s="1"/>
  <c r="L77" i="20" a="1"/>
  <c r="L77" i="20" s="1"/>
  <c r="L78" i="20" a="1"/>
  <c r="L78" i="20" s="1"/>
  <c r="L79" i="20" a="1"/>
  <c r="L79" i="20" s="1"/>
  <c r="L80" i="20" a="1"/>
  <c r="L80" i="20" s="1"/>
  <c r="L81" i="20" a="1"/>
  <c r="L81" i="20" s="1"/>
  <c r="L82" i="20" a="1"/>
  <c r="L82" i="20" s="1"/>
  <c r="L83" i="20" a="1"/>
  <c r="L83" i="20" s="1"/>
  <c r="L84" i="20" a="1"/>
  <c r="L84" i="20" s="1"/>
  <c r="L85" i="20" a="1"/>
  <c r="L85" i="20" s="1"/>
  <c r="L86" i="20" a="1"/>
  <c r="L86" i="20" s="1"/>
  <c r="L87" i="20" a="1"/>
  <c r="L87" i="20" s="1"/>
  <c r="L88" i="20" a="1"/>
  <c r="L88" i="20" s="1"/>
  <c r="L89" i="20" a="1"/>
  <c r="L89" i="20" s="1"/>
  <c r="L90" i="20" a="1"/>
  <c r="L90" i="20" s="1"/>
  <c r="L91" i="20" a="1"/>
  <c r="L91" i="20" s="1"/>
  <c r="L92" i="20" a="1"/>
  <c r="L92" i="20" s="1"/>
  <c r="L93" i="20" a="1"/>
  <c r="L93" i="20" s="1"/>
  <c r="L94" i="20" a="1"/>
  <c r="L94" i="20" s="1"/>
  <c r="L95" i="20" a="1"/>
  <c r="L95" i="20" s="1"/>
  <c r="L96" i="20" a="1"/>
  <c r="L96" i="20" s="1"/>
  <c r="L97" i="20" a="1"/>
  <c r="L97" i="20" s="1"/>
  <c r="L98" i="20" a="1"/>
  <c r="L98" i="20" s="1"/>
  <c r="L99" i="20" a="1"/>
  <c r="L99" i="20" s="1"/>
  <c r="L100" i="20" a="1"/>
  <c r="L100" i="20" s="1"/>
  <c r="L101" i="20" a="1"/>
  <c r="L101" i="20" s="1"/>
  <c r="L102" i="20" a="1"/>
  <c r="L102" i="20" s="1"/>
  <c r="L103" i="20" a="1"/>
  <c r="L103" i="20" s="1"/>
  <c r="L104" i="20" a="1"/>
  <c r="L104" i="20" s="1"/>
  <c r="L105" i="20" a="1"/>
  <c r="L105" i="20" s="1"/>
  <c r="L106" i="20" a="1"/>
  <c r="L106" i="20" s="1"/>
  <c r="L107" i="20" a="1"/>
  <c r="L107" i="20" s="1"/>
  <c r="L108" i="20" a="1"/>
  <c r="L108" i="20" s="1"/>
  <c r="L109" i="20" a="1"/>
  <c r="L109" i="20" s="1"/>
  <c r="L110" i="20" a="1"/>
  <c r="L110" i="20" s="1"/>
  <c r="L111" i="20" a="1"/>
  <c r="L111" i="20" s="1"/>
  <c r="L112" i="20" a="1"/>
  <c r="L112" i="20" s="1"/>
  <c r="L113" i="20" a="1"/>
  <c r="L113" i="20" s="1"/>
  <c r="L114" i="20" a="1"/>
  <c r="L114" i="20" s="1"/>
  <c r="L115" i="20" a="1"/>
  <c r="L115" i="20" s="1"/>
  <c r="L116" i="20" a="1"/>
  <c r="L116" i="20" s="1"/>
  <c r="L117" i="20" a="1"/>
  <c r="L117" i="20" s="1"/>
  <c r="L118" i="20" a="1"/>
  <c r="L118" i="20" s="1"/>
  <c r="L119" i="20" a="1"/>
  <c r="L119" i="20" s="1"/>
  <c r="L120" i="20" a="1"/>
  <c r="L120" i="20" s="1"/>
  <c r="L121" i="20" a="1"/>
  <c r="L121" i="20" s="1"/>
  <c r="L122" i="20" a="1"/>
  <c r="L122" i="20" s="1"/>
  <c r="L123" i="20" a="1"/>
  <c r="L123" i="20" s="1"/>
  <c r="L124" i="20" a="1"/>
  <c r="L124" i="20" s="1"/>
  <c r="L125" i="20" a="1"/>
  <c r="L125" i="20" s="1"/>
  <c r="L126" i="20" a="1"/>
  <c r="L126" i="20" s="1"/>
  <c r="L127" i="20" a="1"/>
  <c r="L127" i="20" s="1"/>
  <c r="L128" i="20" a="1"/>
  <c r="L128" i="20" s="1"/>
  <c r="L129" i="20" a="1"/>
  <c r="L129" i="20" s="1"/>
  <c r="L130" i="20" a="1"/>
  <c r="L130" i="20" s="1"/>
  <c r="L131" i="20" a="1"/>
  <c r="L131" i="20" s="1"/>
  <c r="L132" i="20" a="1"/>
  <c r="L132" i="20" s="1"/>
  <c r="L133" i="20" a="1"/>
  <c r="L133" i="20" s="1"/>
  <c r="L134" i="20" a="1"/>
  <c r="L134" i="20" s="1"/>
  <c r="L135" i="20" a="1"/>
  <c r="L135" i="20" s="1"/>
  <c r="L136" i="20" a="1"/>
  <c r="L136" i="20" s="1"/>
  <c r="L137" i="20" a="1"/>
  <c r="L137" i="20" s="1"/>
  <c r="L138" i="20" a="1"/>
  <c r="L138" i="20" s="1"/>
  <c r="L139" i="20" a="1"/>
  <c r="L139" i="20" s="1"/>
  <c r="L140" i="20" a="1"/>
  <c r="L140" i="20" s="1"/>
  <c r="L141" i="20" a="1"/>
  <c r="L141" i="20" s="1"/>
  <c r="L142" i="20" a="1"/>
  <c r="L142" i="20" s="1"/>
  <c r="L143" i="20" a="1"/>
  <c r="L143" i="20" s="1"/>
  <c r="L144" i="20" a="1"/>
  <c r="L144" i="20" s="1"/>
  <c r="L145" i="20" a="1"/>
  <c r="L145" i="20" s="1"/>
  <c r="L146" i="20" a="1"/>
  <c r="L146" i="20" s="1"/>
  <c r="L147" i="20" a="1"/>
  <c r="L147" i="20" s="1"/>
  <c r="L148" i="20" a="1"/>
  <c r="L148" i="20" s="1"/>
  <c r="L149" i="20" a="1"/>
  <c r="L149" i="20" s="1"/>
  <c r="L150" i="20" a="1"/>
  <c r="L150" i="20" s="1"/>
  <c r="L151" i="20" a="1"/>
  <c r="L151" i="20" s="1"/>
  <c r="L152" i="20" a="1"/>
  <c r="L152" i="20" s="1"/>
  <c r="L153" i="20" a="1"/>
  <c r="L153" i="20" s="1"/>
  <c r="L154" i="20" a="1"/>
  <c r="L154" i="20" s="1"/>
  <c r="L155" i="20" a="1"/>
  <c r="L155" i="20" s="1"/>
  <c r="L156" i="20" a="1"/>
  <c r="L156" i="20" s="1"/>
  <c r="L157" i="20" a="1"/>
  <c r="L157" i="20" s="1"/>
  <c r="L158" i="20" a="1"/>
  <c r="L158" i="20" s="1"/>
  <c r="L159" i="20" a="1"/>
  <c r="L159" i="20" s="1"/>
  <c r="L160" i="20" a="1"/>
  <c r="L160" i="20" s="1"/>
  <c r="L161" i="20" a="1"/>
  <c r="L161" i="20" s="1"/>
  <c r="L162" i="20" a="1"/>
  <c r="L162" i="20" s="1"/>
  <c r="L163" i="20" a="1"/>
  <c r="L163" i="20" s="1"/>
  <c r="L164" i="20" a="1"/>
  <c r="L164" i="20" s="1"/>
  <c r="L165" i="20" a="1"/>
  <c r="L165" i="20" s="1"/>
  <c r="L166" i="20" a="1"/>
  <c r="L166" i="20" s="1"/>
  <c r="L167" i="20" a="1"/>
  <c r="L167" i="20" s="1"/>
  <c r="L168" i="20" a="1"/>
  <c r="L168" i="20" s="1"/>
  <c r="L169" i="20" a="1"/>
  <c r="L169" i="20" s="1"/>
  <c r="L170" i="20" a="1"/>
  <c r="L170" i="20" s="1"/>
  <c r="L171" i="20" a="1"/>
  <c r="L171" i="20" s="1"/>
  <c r="L172" i="20" a="1"/>
  <c r="L172" i="20" s="1"/>
  <c r="L173" i="20" a="1"/>
  <c r="L173" i="20" s="1"/>
  <c r="L174" i="20" a="1"/>
  <c r="L174" i="20" s="1"/>
  <c r="L175" i="20" a="1"/>
  <c r="L175" i="20" s="1"/>
  <c r="L176" i="20" a="1"/>
  <c r="L176" i="20" s="1"/>
  <c r="L177" i="20" a="1"/>
  <c r="L177" i="20" s="1"/>
  <c r="L178" i="20" a="1"/>
  <c r="L178" i="20" s="1"/>
  <c r="L179" i="20" a="1"/>
  <c r="L179" i="20" s="1"/>
  <c r="L180" i="20" a="1"/>
  <c r="L180" i="20" s="1"/>
  <c r="L181" i="20" a="1"/>
  <c r="L181" i="20" s="1"/>
  <c r="L182" i="20" a="1"/>
  <c r="L182" i="20" s="1"/>
  <c r="L183" i="20" a="1"/>
  <c r="L183" i="20" s="1"/>
  <c r="L184" i="20" a="1"/>
  <c r="L184" i="20" s="1"/>
  <c r="L185" i="20" a="1"/>
  <c r="L185" i="20" s="1"/>
  <c r="L186" i="20" a="1"/>
  <c r="L186" i="20" s="1"/>
  <c r="L187" i="20" a="1"/>
  <c r="L187" i="20" s="1"/>
  <c r="L188" i="20" a="1"/>
  <c r="L188" i="20" s="1"/>
  <c r="L189" i="20" a="1"/>
  <c r="L189" i="20" s="1"/>
  <c r="L190" i="20" a="1"/>
  <c r="L190" i="20" s="1"/>
  <c r="L191" i="20" a="1"/>
  <c r="L191" i="20" s="1"/>
  <c r="L192" i="20" a="1"/>
  <c r="L192" i="20" s="1"/>
  <c r="L193" i="20" a="1"/>
  <c r="L193" i="20" s="1"/>
  <c r="L194" i="20" a="1"/>
  <c r="L194" i="20" s="1"/>
  <c r="L195" i="20" a="1"/>
  <c r="L195" i="20" s="1"/>
  <c r="L196" i="20" a="1"/>
  <c r="L196" i="20" s="1"/>
  <c r="L197" i="20" a="1"/>
  <c r="L197" i="20" s="1"/>
  <c r="L198" i="20" a="1"/>
  <c r="L198" i="20" s="1"/>
  <c r="L199" i="20" a="1"/>
  <c r="L199" i="20" s="1"/>
  <c r="L200" i="20" a="1"/>
  <c r="L200" i="20" s="1"/>
  <c r="L201" i="20" a="1"/>
  <c r="L201" i="20" s="1"/>
  <c r="L202" i="20" a="1"/>
  <c r="L202" i="20" s="1"/>
  <c r="L203" i="20" a="1"/>
  <c r="L203" i="20" s="1"/>
  <c r="L204" i="20" a="1"/>
  <c r="L204" i="20" s="1"/>
  <c r="L205" i="20" a="1"/>
  <c r="L205" i="20" s="1"/>
  <c r="L206" i="20" a="1"/>
  <c r="L206" i="20" s="1"/>
  <c r="L207" i="20" a="1"/>
  <c r="L207" i="20" s="1"/>
  <c r="L208" i="20" a="1"/>
  <c r="L208" i="20" s="1"/>
  <c r="L209" i="20" a="1"/>
  <c r="L209" i="20" s="1"/>
  <c r="L210" i="20" a="1"/>
  <c r="L210" i="20" s="1"/>
  <c r="L211" i="20" a="1"/>
  <c r="L211" i="20" s="1"/>
  <c r="L212" i="20" a="1"/>
  <c r="L212" i="20" s="1"/>
  <c r="L213" i="20" a="1"/>
  <c r="L213" i="20" s="1"/>
  <c r="L214" i="20" a="1"/>
  <c r="L214" i="20" s="1"/>
  <c r="L215" i="20" a="1"/>
  <c r="L215" i="20" s="1"/>
  <c r="L216" i="20" a="1"/>
  <c r="L216" i="20" s="1"/>
  <c r="L217" i="20" a="1"/>
  <c r="L217" i="20" s="1"/>
  <c r="L218" i="20" a="1"/>
  <c r="L218" i="20" s="1"/>
  <c r="L219" i="20" a="1"/>
  <c r="L219" i="20" s="1"/>
  <c r="L220" i="20" a="1"/>
  <c r="L220" i="20" s="1"/>
  <c r="L221" i="20" a="1"/>
  <c r="L221" i="20" s="1"/>
  <c r="L222" i="20" a="1"/>
  <c r="L222" i="20" s="1"/>
  <c r="L223" i="20" a="1"/>
  <c r="L223" i="20" s="1"/>
  <c r="L224" i="20" a="1"/>
  <c r="L224" i="20" s="1"/>
  <c r="L225" i="20" a="1"/>
  <c r="L225" i="20" s="1"/>
  <c r="L226" i="20" a="1"/>
  <c r="L226" i="20" s="1"/>
  <c r="L227" i="20" a="1"/>
  <c r="L227" i="20" s="1"/>
  <c r="L228" i="20" a="1"/>
  <c r="L228" i="20" s="1"/>
  <c r="L229" i="20" a="1"/>
  <c r="L229" i="20" s="1"/>
  <c r="L230" i="20" a="1"/>
  <c r="L230" i="20" s="1"/>
  <c r="L231" i="20" a="1"/>
  <c r="L231" i="20" s="1"/>
  <c r="L232" i="20" a="1"/>
  <c r="L232" i="20" s="1"/>
  <c r="L233" i="20" a="1"/>
  <c r="L233" i="20" s="1"/>
  <c r="L234" i="20" a="1"/>
  <c r="L234" i="20" s="1"/>
  <c r="L235" i="20" a="1"/>
  <c r="L235" i="20" s="1"/>
  <c r="L236" i="20" a="1"/>
  <c r="L236" i="20" s="1"/>
  <c r="L237" i="20" a="1"/>
  <c r="L237" i="20" s="1"/>
  <c r="L238" i="20" a="1"/>
  <c r="L238" i="20" s="1"/>
  <c r="L239" i="20" a="1"/>
  <c r="L239" i="20" s="1"/>
  <c r="L240" i="20" a="1"/>
  <c r="L240" i="20" s="1"/>
  <c r="L241" i="20" a="1"/>
  <c r="L241" i="20" s="1"/>
  <c r="L242" i="20" a="1"/>
  <c r="L242" i="20" s="1"/>
  <c r="L243" i="20" a="1"/>
  <c r="L243" i="20" s="1"/>
  <c r="L244" i="20" a="1"/>
  <c r="L244" i="20" s="1"/>
  <c r="L245" i="20" a="1"/>
  <c r="L245" i="20" s="1"/>
  <c r="L246" i="20" a="1"/>
  <c r="L246" i="20" s="1"/>
  <c r="L247" i="20" a="1"/>
  <c r="L247" i="20" s="1"/>
  <c r="L248" i="20" a="1"/>
  <c r="L248" i="20" s="1"/>
  <c r="L249" i="20" a="1"/>
  <c r="L249" i="20" s="1"/>
  <c r="L250" i="20" a="1"/>
  <c r="L250" i="20" s="1"/>
  <c r="L251" i="20" a="1"/>
  <c r="L251" i="20" s="1"/>
  <c r="L252" i="20" a="1"/>
  <c r="L252" i="20" s="1"/>
  <c r="L253" i="20" a="1"/>
  <c r="L253" i="20" s="1"/>
  <c r="L254" i="20" a="1"/>
  <c r="L254" i="20" s="1"/>
  <c r="L255" i="20" a="1"/>
  <c r="L255" i="20" s="1"/>
  <c r="L256" i="20" a="1"/>
  <c r="L256" i="20" s="1"/>
  <c r="L257" i="20" a="1"/>
  <c r="L257" i="20" s="1"/>
  <c r="L258" i="20" a="1"/>
  <c r="L258" i="20" s="1"/>
  <c r="L259" i="20" a="1"/>
  <c r="L259" i="20" s="1"/>
  <c r="L260" i="20" a="1"/>
  <c r="L260" i="20" s="1"/>
  <c r="L261" i="20" a="1"/>
  <c r="L261" i="20" s="1"/>
  <c r="L262" i="20" a="1"/>
  <c r="L262" i="20" s="1"/>
  <c r="L263" i="20" a="1"/>
  <c r="L263" i="20" s="1"/>
  <c r="L264" i="20" a="1"/>
  <c r="L264" i="20" s="1"/>
  <c r="L265" i="20" a="1"/>
  <c r="L265" i="20" s="1"/>
  <c r="L266" i="20" a="1"/>
  <c r="L266" i="20" s="1"/>
  <c r="L267" i="20" a="1"/>
  <c r="L267" i="20" s="1"/>
  <c r="L268" i="20" a="1"/>
  <c r="L268" i="20" s="1"/>
  <c r="L269" i="20" a="1"/>
  <c r="L269" i="20" s="1"/>
  <c r="L270" i="20" a="1"/>
  <c r="L270" i="20" s="1"/>
  <c r="L271" i="20" a="1"/>
  <c r="L271" i="20" s="1"/>
  <c r="L272" i="20" a="1"/>
  <c r="L272" i="20" s="1"/>
  <c r="L273" i="20" a="1"/>
  <c r="L273" i="20" s="1"/>
  <c r="L274" i="20" a="1"/>
  <c r="L274" i="20" s="1"/>
  <c r="L275" i="20" a="1"/>
  <c r="L275" i="20" s="1"/>
  <c r="L276" i="20" a="1"/>
  <c r="L276" i="20" s="1"/>
  <c r="L277" i="20" a="1"/>
  <c r="L277" i="20" s="1"/>
  <c r="L278" i="20" a="1"/>
  <c r="L278" i="20" s="1"/>
  <c r="L279" i="20" a="1"/>
  <c r="L279" i="20" s="1"/>
  <c r="L280" i="20" a="1"/>
  <c r="L280" i="20" s="1"/>
  <c r="L281" i="20" a="1"/>
  <c r="L281" i="20" s="1"/>
  <c r="L282" i="20" a="1"/>
  <c r="L282" i="20" s="1"/>
  <c r="L283" i="20" a="1"/>
  <c r="L283" i="20" s="1"/>
  <c r="L284" i="20" a="1"/>
  <c r="L284" i="20" s="1"/>
  <c r="L285" i="20" a="1"/>
  <c r="L285" i="20" s="1"/>
  <c r="L286" i="20" a="1"/>
  <c r="L286" i="20" s="1"/>
  <c r="L287" i="20" a="1"/>
  <c r="L287" i="20" s="1"/>
  <c r="L288" i="20" a="1"/>
  <c r="L288" i="20" s="1"/>
  <c r="L289" i="20" a="1"/>
  <c r="L289" i="20" s="1"/>
  <c r="L290" i="20" a="1"/>
  <c r="L290" i="20" s="1"/>
  <c r="L291" i="20" a="1"/>
  <c r="L291" i="20" s="1"/>
  <c r="L292" i="20" a="1"/>
  <c r="L292" i="20" s="1"/>
  <c r="L293" i="20" a="1"/>
  <c r="L293" i="20" s="1"/>
  <c r="L294" i="20" a="1"/>
  <c r="L294" i="20" s="1"/>
  <c r="L295" i="20" a="1"/>
  <c r="L295" i="20" s="1"/>
  <c r="L296" i="20" a="1"/>
  <c r="L296" i="20" s="1"/>
  <c r="L297" i="20" a="1"/>
  <c r="L297" i="20" s="1"/>
  <c r="L298" i="20" a="1"/>
  <c r="L298" i="20" s="1"/>
  <c r="L299" i="20" a="1"/>
  <c r="L299" i="20" s="1"/>
  <c r="L300" i="20" a="1"/>
  <c r="L300" i="20" s="1"/>
  <c r="L301" i="20" a="1"/>
  <c r="L301" i="20" s="1"/>
  <c r="L302" i="20" a="1"/>
  <c r="L302" i="20" s="1"/>
  <c r="L303" i="20" a="1"/>
  <c r="L303" i="20" s="1"/>
  <c r="L304" i="20" a="1"/>
  <c r="L304" i="20" s="1"/>
  <c r="L305" i="20" a="1"/>
  <c r="L305" i="20" s="1"/>
  <c r="L306" i="20" a="1"/>
  <c r="L306" i="20" s="1"/>
  <c r="L307" i="20" a="1"/>
  <c r="L307" i="20" s="1"/>
  <c r="L308" i="20" a="1"/>
  <c r="L308" i="20" s="1"/>
  <c r="L309" i="20" a="1"/>
  <c r="L309" i="20" s="1"/>
  <c r="L310" i="20" a="1"/>
  <c r="L310" i="20" s="1"/>
  <c r="L311" i="20" a="1"/>
  <c r="L311" i="20" s="1"/>
  <c r="L312" i="20" a="1"/>
  <c r="L312" i="20" s="1"/>
  <c r="L313" i="20" a="1"/>
  <c r="L313" i="20" s="1"/>
  <c r="L314" i="20" a="1"/>
  <c r="L314" i="20" s="1"/>
  <c r="L315" i="20" a="1"/>
  <c r="L315" i="20" s="1"/>
  <c r="L316" i="20" a="1"/>
  <c r="L316" i="20" s="1"/>
  <c r="L317" i="20" a="1"/>
  <c r="L317" i="20" s="1"/>
  <c r="L318" i="20" a="1"/>
  <c r="L318" i="20" s="1"/>
  <c r="L319" i="20" a="1"/>
  <c r="L319" i="20" s="1"/>
  <c r="L320" i="20" a="1"/>
  <c r="L320" i="20" s="1"/>
  <c r="L321" i="20" a="1"/>
  <c r="L321" i="20" s="1"/>
  <c r="L322" i="20" a="1"/>
  <c r="L322" i="20" s="1"/>
  <c r="L323" i="20" a="1"/>
  <c r="L323" i="20" s="1"/>
  <c r="L324" i="20" a="1"/>
  <c r="L324" i="20" s="1"/>
  <c r="L325" i="20" a="1"/>
  <c r="L325" i="20" s="1"/>
  <c r="L326" i="20" a="1"/>
  <c r="L326" i="20" s="1"/>
  <c r="L327" i="20" a="1"/>
  <c r="L327" i="20" s="1"/>
  <c r="L328" i="20" a="1"/>
  <c r="L328" i="20" s="1"/>
  <c r="L329" i="20" a="1"/>
  <c r="L329" i="20" s="1"/>
  <c r="L330" i="20" a="1"/>
  <c r="L330" i="20" s="1"/>
  <c r="L331" i="20" a="1"/>
  <c r="L331" i="20" s="1"/>
  <c r="L332" i="20" a="1"/>
  <c r="L332" i="20" s="1"/>
  <c r="L333" i="20" a="1"/>
  <c r="L333" i="20" s="1"/>
  <c r="L334" i="20" a="1"/>
  <c r="L334" i="20" s="1"/>
  <c r="L335" i="20" a="1"/>
  <c r="L335" i="20" s="1"/>
  <c r="L336" i="20" a="1"/>
  <c r="L336" i="20" s="1"/>
  <c r="L337" i="20" a="1"/>
  <c r="L337" i="20" s="1"/>
  <c r="L338" i="20" a="1"/>
  <c r="L338" i="20" s="1"/>
  <c r="L339" i="20" a="1"/>
  <c r="L339" i="20" s="1"/>
  <c r="L340" i="20" a="1"/>
  <c r="L340" i="20" s="1"/>
  <c r="L341" i="20" a="1"/>
  <c r="L341" i="20" s="1"/>
  <c r="L342" i="20" a="1"/>
  <c r="L342" i="20" s="1"/>
  <c r="L343" i="20" a="1"/>
  <c r="L343" i="20" s="1"/>
  <c r="L344" i="20" a="1"/>
  <c r="L344" i="20" s="1"/>
  <c r="L345" i="20" a="1"/>
  <c r="L345" i="20" s="1"/>
  <c r="L346" i="20" a="1"/>
  <c r="L346" i="20" s="1"/>
  <c r="L347" i="20" a="1"/>
  <c r="L347" i="20" s="1"/>
  <c r="L348" i="20" a="1"/>
  <c r="L348" i="20" s="1"/>
  <c r="L349" i="20" a="1"/>
  <c r="L349" i="20" s="1"/>
  <c r="L350" i="20" a="1"/>
  <c r="L350" i="20" s="1"/>
  <c r="L351" i="20" a="1"/>
  <c r="L351" i="20" s="1"/>
  <c r="L352" i="20" a="1"/>
  <c r="L352" i="20" s="1"/>
  <c r="L353" i="20" a="1"/>
  <c r="L353" i="20" s="1"/>
  <c r="L354" i="20" a="1"/>
  <c r="L354" i="20" s="1"/>
  <c r="L355" i="20" a="1"/>
  <c r="L355" i="20" s="1"/>
  <c r="L356" i="20" a="1"/>
  <c r="L356" i="20" s="1"/>
  <c r="L357" i="20" a="1"/>
  <c r="L357" i="20" s="1"/>
  <c r="L358" i="20" a="1"/>
  <c r="L358" i="20" s="1"/>
  <c r="L359" i="20" a="1"/>
  <c r="L359" i="20" s="1"/>
  <c r="L360" i="20" a="1"/>
  <c r="L360" i="20" s="1"/>
  <c r="L361" i="20" a="1"/>
  <c r="L361" i="20" s="1"/>
  <c r="L362" i="20" a="1"/>
  <c r="L362" i="20" s="1"/>
  <c r="L363" i="20" a="1"/>
  <c r="L363" i="20" s="1"/>
  <c r="L364" i="20" a="1"/>
  <c r="L364" i="20" s="1"/>
  <c r="L365" i="20" a="1"/>
  <c r="L365" i="20" s="1"/>
  <c r="L366" i="20" a="1"/>
  <c r="L366" i="20" s="1"/>
  <c r="L367" i="20" a="1"/>
  <c r="L367" i="20" s="1"/>
  <c r="L368" i="20" a="1"/>
  <c r="L368" i="20" s="1"/>
  <c r="L369" i="20" a="1"/>
  <c r="L369" i="20" s="1"/>
  <c r="L370" i="20" a="1"/>
  <c r="L370" i="20" s="1"/>
  <c r="L371" i="20" a="1"/>
  <c r="L371" i="20" s="1"/>
  <c r="L372" i="20" a="1"/>
  <c r="L372" i="20" s="1"/>
  <c r="L373" i="20" a="1"/>
  <c r="L373" i="20" s="1"/>
  <c r="L374" i="20" a="1"/>
  <c r="L374" i="20" s="1"/>
  <c r="L375" i="20" a="1"/>
  <c r="L375" i="20" s="1"/>
  <c r="L376" i="20" a="1"/>
  <c r="L376" i="20" s="1"/>
  <c r="L377" i="20" a="1"/>
  <c r="L377" i="20" s="1"/>
  <c r="L378" i="20" a="1"/>
  <c r="L378" i="20" s="1"/>
  <c r="L379" i="20" a="1"/>
  <c r="L379" i="20" s="1"/>
  <c r="L380" i="20" a="1"/>
  <c r="L380" i="20" s="1"/>
  <c r="L381" i="20" a="1"/>
  <c r="L381" i="20" s="1"/>
  <c r="L382" i="20" a="1"/>
  <c r="L382" i="20" s="1"/>
  <c r="L383" i="20" a="1"/>
  <c r="L383" i="20" s="1"/>
  <c r="L384" i="20" a="1"/>
  <c r="L384" i="20" s="1"/>
  <c r="L385" i="20" a="1"/>
  <c r="L385" i="20" s="1"/>
  <c r="L386" i="20" a="1"/>
  <c r="L386" i="20" s="1"/>
  <c r="L387" i="20" a="1"/>
  <c r="L387" i="20" s="1"/>
  <c r="L388" i="20" a="1"/>
  <c r="L388" i="20" s="1"/>
  <c r="L389" i="20" a="1"/>
  <c r="L389" i="20" s="1"/>
  <c r="L390" i="20" a="1"/>
  <c r="L390" i="20" s="1"/>
  <c r="L391" i="20" a="1"/>
  <c r="L391" i="20" s="1"/>
  <c r="L392" i="20" a="1"/>
  <c r="L392" i="20" s="1"/>
  <c r="L393" i="20" a="1"/>
  <c r="L393" i="20" s="1"/>
  <c r="L394" i="20" a="1"/>
  <c r="L394" i="20" s="1"/>
  <c r="L395" i="20" a="1"/>
  <c r="L395" i="20" s="1"/>
  <c r="L396" i="20" a="1"/>
  <c r="L396" i="20" s="1"/>
  <c r="L397" i="20" a="1"/>
  <c r="L397" i="20" s="1"/>
  <c r="L398" i="20" a="1"/>
  <c r="L398" i="20" s="1"/>
  <c r="L399" i="20" a="1"/>
  <c r="L399" i="20" s="1"/>
  <c r="L400" i="20" a="1"/>
  <c r="L400" i="20" s="1"/>
  <c r="L401" i="20" a="1"/>
  <c r="L401" i="20" s="1"/>
  <c r="L402" i="20" a="1"/>
  <c r="L402" i="20" s="1"/>
  <c r="L403" i="20" a="1"/>
  <c r="L403" i="20" s="1"/>
  <c r="L404" i="20" a="1"/>
  <c r="L404" i="20" s="1"/>
  <c r="L405" i="20" a="1"/>
  <c r="L405" i="20" s="1"/>
  <c r="L406" i="20" a="1"/>
  <c r="L406" i="20" s="1"/>
  <c r="L407" i="20" a="1"/>
  <c r="L407" i="20" s="1"/>
  <c r="L408" i="20" a="1"/>
  <c r="L408" i="20" s="1"/>
  <c r="L409" i="20" a="1"/>
  <c r="L409" i="20" s="1"/>
  <c r="L410" i="20" a="1"/>
  <c r="L410" i="20" s="1"/>
  <c r="L411" i="20" a="1"/>
  <c r="L411" i="20" s="1"/>
  <c r="L412" i="20" a="1"/>
  <c r="L412" i="20" s="1"/>
  <c r="L413" i="20" a="1"/>
  <c r="L413" i="20" s="1"/>
  <c r="L414" i="20" a="1"/>
  <c r="L414" i="20" s="1"/>
  <c r="L415" i="20" a="1"/>
  <c r="L415" i="20" s="1"/>
  <c r="L416" i="20" a="1"/>
  <c r="L416" i="20" s="1"/>
  <c r="L417" i="20" a="1"/>
  <c r="L417" i="20" s="1"/>
  <c r="L418" i="20" a="1"/>
  <c r="L418" i="20" s="1"/>
  <c r="L419" i="20" a="1"/>
  <c r="L419" i="20" s="1"/>
  <c r="L420" i="20" a="1"/>
  <c r="L420" i="20" s="1"/>
  <c r="L421" i="20" a="1"/>
  <c r="L421" i="20" s="1"/>
  <c r="L422" i="20" a="1"/>
  <c r="L422" i="20" s="1"/>
  <c r="L423" i="20" a="1"/>
  <c r="L423" i="20" s="1"/>
  <c r="L424" i="20" a="1"/>
  <c r="L424" i="20" s="1"/>
  <c r="L425" i="20" a="1"/>
  <c r="L425" i="20" s="1"/>
  <c r="L426" i="20" a="1"/>
  <c r="L426" i="20" s="1"/>
  <c r="L427" i="20" a="1"/>
  <c r="L427" i="20" s="1"/>
  <c r="L428" i="20" a="1"/>
  <c r="L428" i="20" s="1"/>
  <c r="L429" i="20" a="1"/>
  <c r="L429" i="20" s="1"/>
  <c r="L430" i="20" a="1"/>
  <c r="L430" i="20" s="1"/>
  <c r="L431" i="20" a="1"/>
  <c r="L431" i="20" s="1"/>
  <c r="L432" i="20" a="1"/>
  <c r="L432" i="20" s="1"/>
  <c r="L433" i="20" a="1"/>
  <c r="L433" i="20" s="1"/>
  <c r="L434" i="20" a="1"/>
  <c r="L434" i="20" s="1"/>
  <c r="L435" i="20" a="1"/>
  <c r="L435" i="20" s="1"/>
  <c r="L436" i="20" a="1"/>
  <c r="L436" i="20" s="1"/>
  <c r="L437" i="20" a="1"/>
  <c r="L437" i="20" s="1"/>
  <c r="L438" i="20" a="1"/>
  <c r="L438" i="20" s="1"/>
  <c r="L439" i="20" a="1"/>
  <c r="L439" i="20" s="1"/>
  <c r="L440" i="20" a="1"/>
  <c r="L440" i="20" s="1"/>
  <c r="L441" i="20" a="1"/>
  <c r="L441" i="20" s="1"/>
  <c r="L442" i="20" a="1"/>
  <c r="L442" i="20" s="1"/>
  <c r="L443" i="20" a="1"/>
  <c r="L443" i="20" s="1"/>
  <c r="L444" i="20" a="1"/>
  <c r="L444" i="20" s="1"/>
  <c r="L445" i="20" a="1"/>
  <c r="L445" i="20" s="1"/>
  <c r="L446" i="20" a="1"/>
  <c r="L446" i="20" s="1"/>
  <c r="L447" i="20" a="1"/>
  <c r="L447" i="20" s="1"/>
  <c r="L448" i="20" a="1"/>
  <c r="L448" i="20" s="1"/>
  <c r="L449" i="20" a="1"/>
  <c r="L449" i="20" s="1"/>
  <c r="L450" i="20" a="1"/>
  <c r="L450" i="20" s="1"/>
  <c r="L451" i="20" a="1"/>
  <c r="L451" i="20" s="1"/>
  <c r="L452" i="20" a="1"/>
  <c r="L452" i="20" s="1"/>
  <c r="L453" i="20" a="1"/>
  <c r="L453" i="20" s="1"/>
  <c r="L454" i="20" a="1"/>
  <c r="L454" i="20" s="1"/>
  <c r="L455" i="20" a="1"/>
  <c r="L455" i="20" s="1"/>
  <c r="L456" i="20" a="1"/>
  <c r="L456" i="20" s="1"/>
  <c r="L457" i="20" a="1"/>
  <c r="L457" i="20" s="1"/>
  <c r="L458" i="20" a="1"/>
  <c r="L458" i="20" s="1"/>
  <c r="L459" i="20" a="1"/>
  <c r="L459" i="20" s="1"/>
  <c r="L460" i="20" a="1"/>
  <c r="L460" i="20" s="1"/>
  <c r="L461" i="20" a="1"/>
  <c r="L461" i="20" s="1"/>
  <c r="L462" i="20" a="1"/>
  <c r="L462" i="20" s="1"/>
  <c r="L463" i="20" a="1"/>
  <c r="L463" i="20" s="1"/>
  <c r="L464" i="20" a="1"/>
  <c r="L464" i="20" s="1"/>
  <c r="L465" i="20" a="1"/>
  <c r="L465" i="20" s="1"/>
  <c r="L466" i="20" a="1"/>
  <c r="L466" i="20" s="1"/>
  <c r="L467" i="20" a="1"/>
  <c r="L467" i="20" s="1"/>
  <c r="L468" i="20" a="1"/>
  <c r="L468" i="20" s="1"/>
  <c r="L469" i="20" a="1"/>
  <c r="L469" i="20" s="1"/>
  <c r="L470" i="20" a="1"/>
  <c r="L470" i="20" s="1"/>
  <c r="L471" i="20" a="1"/>
  <c r="L471" i="20" s="1"/>
  <c r="L472" i="20" a="1"/>
  <c r="L472" i="20" s="1"/>
  <c r="L473" i="20" a="1"/>
  <c r="L473" i="20" s="1"/>
  <c r="L474" i="20" a="1"/>
  <c r="L474" i="20" s="1"/>
  <c r="L475" i="20" a="1"/>
  <c r="L475" i="20" s="1"/>
  <c r="L476" i="20" a="1"/>
  <c r="L476" i="20" s="1"/>
  <c r="L477" i="20" a="1"/>
  <c r="L477" i="20" s="1"/>
  <c r="L478" i="20" a="1"/>
  <c r="L478" i="20" s="1"/>
  <c r="L479" i="20" a="1"/>
  <c r="L479" i="20" s="1"/>
  <c r="L480" i="20" a="1"/>
  <c r="L480" i="20" s="1"/>
  <c r="L481" i="20" a="1"/>
  <c r="L481" i="20" s="1"/>
  <c r="L482" i="20" a="1"/>
  <c r="L482" i="20" s="1"/>
  <c r="L483" i="20" a="1"/>
  <c r="L483" i="20" s="1"/>
  <c r="L484" i="20" a="1"/>
  <c r="L484" i="20" s="1"/>
  <c r="L485" i="20" a="1"/>
  <c r="L485" i="20" s="1"/>
  <c r="L486" i="20" a="1"/>
  <c r="L486" i="20" s="1"/>
  <c r="L487" i="20" a="1"/>
  <c r="L487" i="20" s="1"/>
  <c r="L488" i="20" a="1"/>
  <c r="L488" i="20" s="1"/>
  <c r="L489" i="20" a="1"/>
  <c r="L489" i="20" s="1"/>
  <c r="L490" i="20" a="1"/>
  <c r="L490" i="20" s="1"/>
  <c r="L491" i="20" a="1"/>
  <c r="L491" i="20" s="1"/>
  <c r="L492" i="20" a="1"/>
  <c r="L492" i="20" s="1"/>
  <c r="L493" i="20" a="1"/>
  <c r="L493" i="20" s="1"/>
  <c r="L494" i="20" a="1"/>
  <c r="L494" i="20" s="1"/>
  <c r="L495" i="20" a="1"/>
  <c r="L495" i="20" s="1"/>
  <c r="L496" i="20" a="1"/>
  <c r="L496" i="20" s="1"/>
  <c r="L497" i="20" a="1"/>
  <c r="L497" i="20" s="1"/>
  <c r="L498" i="20" a="1"/>
  <c r="L498" i="20" s="1"/>
  <c r="L499" i="20" a="1"/>
  <c r="L499" i="20" s="1"/>
  <c r="L500" i="20" a="1"/>
  <c r="L500" i="20" s="1"/>
  <c r="L501" i="20" a="1"/>
  <c r="L501" i="20" s="1"/>
  <c r="L502" i="20" a="1"/>
  <c r="L502" i="20" s="1"/>
  <c r="L503" i="20" a="1"/>
  <c r="L503" i="20" s="1"/>
  <c r="L504" i="20" a="1"/>
  <c r="L504" i="20" s="1"/>
  <c r="L505" i="20" a="1"/>
  <c r="L505" i="20" s="1"/>
  <c r="L506" i="20" a="1"/>
  <c r="L506" i="20" s="1"/>
  <c r="L507" i="20" a="1"/>
  <c r="L507" i="20" s="1"/>
  <c r="L508" i="20" a="1"/>
  <c r="L508" i="20" s="1"/>
  <c r="L509" i="20" a="1"/>
  <c r="L509" i="20" s="1"/>
  <c r="L510" i="20" a="1"/>
  <c r="L510" i="20" s="1"/>
  <c r="L511" i="20" a="1"/>
  <c r="L511" i="20" s="1"/>
  <c r="L512" i="20" a="1"/>
  <c r="L512" i="20" s="1"/>
  <c r="L513" i="20" a="1"/>
  <c r="L513" i="20" s="1"/>
  <c r="L514" i="20" a="1"/>
  <c r="L514" i="20" s="1"/>
  <c r="L515" i="20" a="1"/>
  <c r="L515" i="20" s="1"/>
  <c r="L516" i="20" a="1"/>
  <c r="L516" i="20" s="1"/>
  <c r="L517" i="20" a="1"/>
  <c r="L517" i="20" s="1"/>
  <c r="L518" i="20" a="1"/>
  <c r="L518" i="20" s="1"/>
  <c r="L519" i="20" a="1"/>
  <c r="L519" i="20" s="1"/>
  <c r="L520" i="20" a="1"/>
  <c r="L520" i="20" s="1"/>
  <c r="L521" i="20" a="1"/>
  <c r="L521" i="20" s="1"/>
  <c r="L522" i="20" a="1"/>
  <c r="L522" i="20" s="1"/>
  <c r="L523" i="20" a="1"/>
  <c r="L523" i="20" s="1"/>
  <c r="L524" i="20" a="1"/>
  <c r="L524" i="20" s="1"/>
  <c r="L525" i="20" a="1"/>
  <c r="L525" i="20" s="1"/>
  <c r="L526" i="20" a="1"/>
  <c r="L526" i="20" s="1"/>
  <c r="L527" i="20" a="1"/>
  <c r="L527" i="20" s="1"/>
  <c r="L528" i="20" a="1"/>
  <c r="L528" i="20" s="1"/>
  <c r="L529" i="20" a="1"/>
  <c r="L529" i="20" s="1"/>
  <c r="L530" i="20" a="1"/>
  <c r="L530" i="20" s="1"/>
  <c r="L531" i="20" a="1"/>
  <c r="L531" i="20" s="1"/>
  <c r="L532" i="20" a="1"/>
  <c r="L532" i="20" s="1"/>
  <c r="L533" i="20" a="1"/>
  <c r="L533" i="20" s="1"/>
  <c r="L534" i="20" a="1"/>
  <c r="L534" i="20" s="1"/>
  <c r="L535" i="20" a="1"/>
  <c r="L535" i="20" s="1"/>
  <c r="L536" i="20" a="1"/>
  <c r="L536" i="20" s="1"/>
  <c r="L537" i="20" a="1"/>
  <c r="L537" i="20" s="1"/>
  <c r="L538" i="20" a="1"/>
  <c r="L538" i="20" s="1"/>
  <c r="L539" i="20" a="1"/>
  <c r="L539" i="20" s="1"/>
  <c r="L540" i="20" a="1"/>
  <c r="L540" i="20" s="1"/>
  <c r="L541" i="20" a="1"/>
  <c r="L541" i="20" s="1"/>
  <c r="L542" i="20" a="1"/>
  <c r="L542" i="20" s="1"/>
  <c r="L543" i="20" a="1"/>
  <c r="L543" i="20" s="1"/>
  <c r="L544" i="20" a="1"/>
  <c r="L544" i="20" s="1"/>
  <c r="L545" i="20" a="1"/>
  <c r="L545" i="20" s="1"/>
  <c r="L546" i="20" a="1"/>
  <c r="L546" i="20" s="1"/>
  <c r="L547" i="20" a="1"/>
  <c r="L547" i="20" s="1"/>
  <c r="L548" i="20" a="1"/>
  <c r="L548" i="20" s="1"/>
  <c r="L549" i="20" a="1"/>
  <c r="L549" i="20" s="1"/>
  <c r="L550" i="20" a="1"/>
  <c r="L550" i="20" s="1"/>
  <c r="L551" i="20" a="1"/>
  <c r="L551" i="20" s="1"/>
  <c r="L552" i="20" a="1"/>
  <c r="L552" i="20" s="1"/>
  <c r="L553" i="20" a="1"/>
  <c r="L553" i="20" s="1"/>
  <c r="L554" i="20" a="1"/>
  <c r="L554" i="20" s="1"/>
  <c r="L555" i="20" a="1"/>
  <c r="L555" i="20" s="1"/>
  <c r="L556" i="20" a="1"/>
  <c r="L556" i="20" s="1"/>
  <c r="L557" i="20" a="1"/>
  <c r="L557" i="20" s="1"/>
  <c r="L558" i="20" a="1"/>
  <c r="L558" i="20" s="1"/>
  <c r="L559" i="20" a="1"/>
  <c r="L559" i="20" s="1"/>
  <c r="L560" i="20" a="1"/>
  <c r="L560" i="20" s="1"/>
  <c r="L561" i="20" a="1"/>
  <c r="L561" i="20" s="1"/>
  <c r="L562" i="20" a="1"/>
  <c r="L562" i="20" s="1"/>
  <c r="L563" i="20" a="1"/>
  <c r="L563" i="20" s="1"/>
  <c r="L564" i="20" a="1"/>
  <c r="L564" i="20" s="1"/>
  <c r="L565" i="20" a="1"/>
  <c r="L565" i="20" s="1"/>
  <c r="L566" i="20" a="1"/>
  <c r="L566" i="20" s="1"/>
  <c r="L567" i="20" a="1"/>
  <c r="L567" i="20" s="1"/>
  <c r="L568" i="20" a="1"/>
  <c r="L568" i="20" s="1"/>
  <c r="L569" i="20" a="1"/>
  <c r="L569" i="20" s="1"/>
  <c r="L570" i="20" a="1"/>
  <c r="L570" i="20" s="1"/>
  <c r="L571" i="20" a="1"/>
  <c r="L571" i="20" s="1"/>
  <c r="L572" i="20" a="1"/>
  <c r="L572" i="20" s="1"/>
  <c r="L573" i="20" a="1"/>
  <c r="L573" i="20" s="1"/>
  <c r="L574" i="20" a="1"/>
  <c r="L574" i="20" s="1"/>
  <c r="L575" i="20" a="1"/>
  <c r="L575" i="20" s="1"/>
  <c r="L576" i="20" a="1"/>
  <c r="L576" i="20" s="1"/>
  <c r="L577" i="20" a="1"/>
  <c r="L577" i="20" s="1"/>
  <c r="L578" i="20" a="1"/>
  <c r="L578" i="20" s="1"/>
  <c r="L579" i="20" a="1"/>
  <c r="L579" i="20" s="1"/>
  <c r="L580" i="20" a="1"/>
  <c r="L580" i="20" s="1"/>
  <c r="L581" i="20" a="1"/>
  <c r="L581" i="20" s="1"/>
  <c r="L582" i="20" a="1"/>
  <c r="L582" i="20" s="1"/>
  <c r="L583" i="20" a="1"/>
  <c r="L583" i="20" s="1"/>
  <c r="L584" i="20" a="1"/>
  <c r="L584" i="20" s="1"/>
  <c r="L585" i="20" a="1"/>
  <c r="L585" i="20" s="1"/>
  <c r="L586" i="20" a="1"/>
  <c r="L586" i="20" s="1"/>
  <c r="L587" i="20" a="1"/>
  <c r="L587" i="20" s="1"/>
  <c r="L588" i="20" a="1"/>
  <c r="L588" i="20" s="1"/>
  <c r="L589" i="20" a="1"/>
  <c r="L589" i="20" s="1"/>
  <c r="L590" i="20" a="1"/>
  <c r="L590" i="20" s="1"/>
  <c r="L591" i="20" a="1"/>
  <c r="L591" i="20" s="1"/>
  <c r="L592" i="20" a="1"/>
  <c r="L592" i="20" s="1"/>
  <c r="L593" i="20" a="1"/>
  <c r="L593" i="20" s="1"/>
  <c r="L594" i="20" a="1"/>
  <c r="L594" i="20" s="1"/>
  <c r="L595" i="20" a="1"/>
  <c r="L595" i="20" s="1"/>
  <c r="L596" i="20" a="1"/>
  <c r="L596" i="20" s="1"/>
  <c r="L597" i="20" a="1"/>
  <c r="L597" i="20" s="1"/>
  <c r="L598" i="20" a="1"/>
  <c r="L598" i="20" s="1"/>
  <c r="L599" i="20" a="1"/>
  <c r="L599" i="20" s="1"/>
  <c r="L600" i="20" a="1"/>
  <c r="L600" i="20" s="1"/>
  <c r="L601" i="20" a="1"/>
  <c r="L601" i="20" s="1"/>
  <c r="L602" i="20" a="1"/>
  <c r="L602" i="20" s="1"/>
  <c r="L603" i="20" a="1"/>
  <c r="L603" i="20" s="1"/>
  <c r="L604" i="20" a="1"/>
  <c r="L604" i="20" s="1"/>
  <c r="L605" i="20" a="1"/>
  <c r="L605" i="20" s="1"/>
  <c r="L606" i="20" a="1"/>
  <c r="L606" i="20" s="1"/>
  <c r="L607" i="20" a="1"/>
  <c r="L607" i="20" s="1"/>
  <c r="L608" i="20" a="1"/>
  <c r="L608" i="20" s="1"/>
  <c r="L609" i="20" a="1"/>
  <c r="L609" i="20" s="1"/>
  <c r="L610" i="20" a="1"/>
  <c r="L610" i="20" s="1"/>
  <c r="L611" i="20" a="1"/>
  <c r="L611" i="20" s="1"/>
  <c r="L612" i="20" a="1"/>
  <c r="L612" i="20" s="1"/>
  <c r="L613" i="20" a="1"/>
  <c r="L613" i="20" s="1"/>
  <c r="L614" i="20" a="1"/>
  <c r="L614" i="20" s="1"/>
  <c r="L615" i="20" a="1"/>
  <c r="L615" i="20" s="1"/>
  <c r="L616" i="20" a="1"/>
  <c r="L616" i="20" s="1"/>
  <c r="L617" i="20" a="1"/>
  <c r="L617" i="20" s="1"/>
  <c r="L618" i="20" a="1"/>
  <c r="L618" i="20" s="1"/>
  <c r="L619" i="20" a="1"/>
  <c r="L619" i="20" s="1"/>
  <c r="L620" i="20" a="1"/>
  <c r="L620" i="20" s="1"/>
  <c r="L621" i="20" a="1"/>
  <c r="L621" i="20" s="1"/>
  <c r="L622" i="20" a="1"/>
  <c r="L622" i="20" s="1"/>
  <c r="L623" i="20" a="1"/>
  <c r="L623" i="20" s="1"/>
  <c r="L624" i="20" a="1"/>
  <c r="L624" i="20" s="1"/>
  <c r="L625" i="20" a="1"/>
  <c r="L625" i="20" s="1"/>
  <c r="L626" i="20" a="1"/>
  <c r="L626" i="20" s="1"/>
  <c r="L627" i="20" a="1"/>
  <c r="L627" i="20" s="1"/>
  <c r="L628" i="20" a="1"/>
  <c r="L628" i="20" s="1"/>
  <c r="L629" i="20" a="1"/>
  <c r="L629" i="20" s="1"/>
  <c r="L630" i="20" a="1"/>
  <c r="L630" i="20" s="1"/>
  <c r="L631" i="20" a="1"/>
  <c r="L631" i="20" s="1"/>
  <c r="L632" i="20" a="1"/>
  <c r="L632" i="20" s="1"/>
  <c r="L633" i="20" a="1"/>
  <c r="L633" i="20" s="1"/>
  <c r="L634" i="20" a="1"/>
  <c r="L634" i="20" s="1"/>
  <c r="L635" i="20" a="1"/>
  <c r="L635" i="20" s="1"/>
  <c r="L636" i="20" a="1"/>
  <c r="L636" i="20" s="1"/>
  <c r="L637" i="20" a="1"/>
  <c r="L637" i="20" s="1"/>
  <c r="L638" i="20" a="1"/>
  <c r="L638" i="20" s="1"/>
  <c r="L639" i="20" a="1"/>
  <c r="L639" i="20" s="1"/>
  <c r="L640" i="20" a="1"/>
  <c r="L640" i="20" s="1"/>
  <c r="L641" i="20" a="1"/>
  <c r="L641" i="20" s="1"/>
  <c r="L642" i="20" a="1"/>
  <c r="L642" i="20" s="1"/>
  <c r="L643" i="20" a="1"/>
  <c r="L643" i="20" s="1"/>
  <c r="L644" i="20" a="1"/>
  <c r="L644" i="20" s="1"/>
  <c r="L645" i="20" a="1"/>
  <c r="L645" i="20" s="1"/>
  <c r="L646" i="20" a="1"/>
  <c r="L646" i="20" s="1"/>
  <c r="L647" i="20" a="1"/>
  <c r="L647" i="20" s="1"/>
  <c r="L648" i="20" a="1"/>
  <c r="L648" i="20" s="1"/>
  <c r="L649" i="20" a="1"/>
  <c r="L649" i="20" s="1"/>
  <c r="L650" i="20" a="1"/>
  <c r="L650" i="20" s="1"/>
  <c r="L651" i="20" a="1"/>
  <c r="L651" i="20" s="1"/>
  <c r="L652" i="20" a="1"/>
  <c r="L652" i="20" s="1"/>
  <c r="L653" i="20" a="1"/>
  <c r="L653" i="20" s="1"/>
  <c r="L654" i="20" a="1"/>
  <c r="L654" i="20" s="1"/>
  <c r="L655" i="20" a="1"/>
  <c r="L655" i="20" s="1"/>
  <c r="L656" i="20" a="1"/>
  <c r="L656" i="20" s="1"/>
  <c r="L657" i="20" a="1"/>
  <c r="L657" i="20" s="1"/>
  <c r="L658" i="20" a="1"/>
  <c r="L658" i="20" s="1"/>
  <c r="L659" i="20" a="1"/>
  <c r="L659" i="20" s="1"/>
  <c r="L660" i="20" a="1"/>
  <c r="L660" i="20" s="1"/>
  <c r="L661" i="20" a="1"/>
  <c r="L661" i="20" s="1"/>
  <c r="L662" i="20" a="1"/>
  <c r="L662" i="20" s="1"/>
  <c r="L663" i="20" a="1"/>
  <c r="L663" i="20" s="1"/>
  <c r="L664" i="20" a="1"/>
  <c r="L664" i="20" s="1"/>
  <c r="L665" i="20" a="1"/>
  <c r="L665" i="20" s="1"/>
  <c r="L666" i="20" a="1"/>
  <c r="L666" i="20" s="1"/>
  <c r="L667" i="20" a="1"/>
  <c r="L667" i="20" s="1"/>
  <c r="L668" i="20" a="1"/>
  <c r="L668" i="20" s="1"/>
  <c r="L669" i="20" a="1"/>
  <c r="L669" i="20" s="1"/>
  <c r="L670" i="20" a="1"/>
  <c r="L670" i="20" s="1"/>
  <c r="L671" i="20" a="1"/>
  <c r="L671" i="20" s="1"/>
  <c r="L672" i="20" a="1"/>
  <c r="L672" i="20" s="1"/>
  <c r="L673" i="20" a="1"/>
  <c r="L673" i="20" s="1"/>
  <c r="L674" i="20" a="1"/>
  <c r="L674" i="20" s="1"/>
  <c r="L675" i="20" a="1"/>
  <c r="L675" i="20" s="1"/>
  <c r="L676" i="20" a="1"/>
  <c r="L676" i="20" s="1"/>
  <c r="L677" i="20" a="1"/>
  <c r="L677" i="20" s="1"/>
  <c r="L678" i="20" a="1"/>
  <c r="L678" i="20" s="1"/>
  <c r="L679" i="20" a="1"/>
  <c r="L679" i="20" s="1"/>
  <c r="L680" i="20" a="1"/>
  <c r="L680" i="20" s="1"/>
  <c r="L681" i="20" a="1"/>
  <c r="L681" i="20" s="1"/>
  <c r="L682" i="20" a="1"/>
  <c r="L682" i="20" s="1"/>
  <c r="L683" i="20" a="1"/>
  <c r="L683" i="20" s="1"/>
  <c r="L684" i="20" a="1"/>
  <c r="L684" i="20" s="1"/>
  <c r="L685" i="20" a="1"/>
  <c r="L685" i="20" s="1"/>
  <c r="L686" i="20" a="1"/>
  <c r="L686" i="20" s="1"/>
  <c r="L687" i="20" a="1"/>
  <c r="L687" i="20" s="1"/>
  <c r="L688" i="20" a="1"/>
  <c r="L688" i="20" s="1"/>
  <c r="L689" i="20" a="1"/>
  <c r="L689" i="20" s="1"/>
  <c r="L690" i="20" a="1"/>
  <c r="L690" i="20" s="1"/>
  <c r="L691" i="20" a="1"/>
  <c r="L691" i="20" s="1"/>
  <c r="L692" i="20" a="1"/>
  <c r="L692" i="20" s="1"/>
  <c r="L693" i="20" a="1"/>
  <c r="L693" i="20" s="1"/>
  <c r="L694" i="20" a="1"/>
  <c r="L694" i="20" s="1"/>
  <c r="L695" i="20" a="1"/>
  <c r="L695" i="20" s="1"/>
  <c r="L696" i="20" a="1"/>
  <c r="L696" i="20" s="1"/>
  <c r="L697" i="20" a="1"/>
  <c r="L697" i="20" s="1"/>
  <c r="L698" i="20" a="1"/>
  <c r="L698" i="20" s="1"/>
  <c r="L699" i="20" a="1"/>
  <c r="L699" i="20" s="1"/>
  <c r="L700" i="20" a="1"/>
  <c r="L700" i="20" s="1"/>
  <c r="L701" i="20" a="1"/>
  <c r="L701" i="20" s="1"/>
  <c r="L702" i="20" a="1"/>
  <c r="L702" i="20" s="1"/>
  <c r="L703" i="20" a="1"/>
  <c r="L703" i="20" s="1"/>
  <c r="L704" i="20" a="1"/>
  <c r="L704" i="20" s="1"/>
  <c r="L705" i="20" a="1"/>
  <c r="L705" i="20" s="1"/>
  <c r="L706" i="20" a="1"/>
  <c r="L706" i="20" s="1"/>
  <c r="L707" i="20" a="1"/>
  <c r="L707" i="20" s="1"/>
  <c r="L708" i="20" a="1"/>
  <c r="L708" i="20" s="1"/>
  <c r="L709" i="20" a="1"/>
  <c r="L709" i="20" s="1"/>
  <c r="L710" i="20" a="1"/>
  <c r="L710" i="20" s="1"/>
  <c r="L711" i="20" a="1"/>
  <c r="L711" i="20" s="1"/>
  <c r="L712" i="20" a="1"/>
  <c r="L712" i="20" s="1"/>
  <c r="L713" i="20" a="1"/>
  <c r="L713" i="20" s="1"/>
  <c r="L714" i="20" a="1"/>
  <c r="L714" i="20" s="1"/>
  <c r="L715" i="20" a="1"/>
  <c r="L715" i="20" s="1"/>
  <c r="L716" i="20" a="1"/>
  <c r="L716" i="20" s="1"/>
  <c r="L717" i="20" a="1"/>
  <c r="L717" i="20" s="1"/>
  <c r="L718" i="20" a="1"/>
  <c r="L718" i="20" s="1"/>
  <c r="L719" i="20" a="1"/>
  <c r="L719" i="20" s="1"/>
  <c r="L720" i="20" a="1"/>
  <c r="L720" i="20" s="1"/>
  <c r="L721" i="20" a="1"/>
  <c r="L721" i="20" s="1"/>
  <c r="L722" i="20" a="1"/>
  <c r="L722" i="20" s="1"/>
  <c r="L723" i="20" a="1"/>
  <c r="L723" i="20" s="1"/>
  <c r="L724" i="20" a="1"/>
  <c r="L724" i="20" s="1"/>
  <c r="L725" i="20" a="1"/>
  <c r="L725" i="20" s="1"/>
  <c r="L726" i="20" a="1"/>
  <c r="L726" i="20" s="1"/>
  <c r="L727" i="20" a="1"/>
  <c r="L727" i="20" s="1"/>
  <c r="L728" i="20" a="1"/>
  <c r="L728" i="20" s="1"/>
  <c r="L729" i="20" a="1"/>
  <c r="L729" i="20" s="1"/>
  <c r="L730" i="20" a="1"/>
  <c r="L730" i="20" s="1"/>
  <c r="L731" i="20" a="1"/>
  <c r="L731" i="20" s="1"/>
  <c r="L732" i="20" a="1"/>
  <c r="L732" i="20" s="1"/>
  <c r="L733" i="20" a="1"/>
  <c r="L733" i="20" s="1"/>
  <c r="L734" i="20" a="1"/>
  <c r="L734" i="20" s="1"/>
  <c r="L735" i="20" a="1"/>
  <c r="L735" i="20" s="1"/>
  <c r="L736" i="20" a="1"/>
  <c r="L736" i="20" s="1"/>
  <c r="L737" i="20" a="1"/>
  <c r="L737" i="20" s="1"/>
  <c r="L738" i="20" a="1"/>
  <c r="L738" i="20" s="1"/>
  <c r="L739" i="20" a="1"/>
  <c r="L739" i="20" s="1"/>
  <c r="L740" i="20" a="1"/>
  <c r="L740" i="20" s="1"/>
  <c r="L741" i="20" a="1"/>
  <c r="L741" i="20" s="1"/>
  <c r="L742" i="20" a="1"/>
  <c r="L742" i="20" s="1"/>
  <c r="L743" i="20" a="1"/>
  <c r="L743" i="20" s="1"/>
  <c r="L744" i="20" a="1"/>
  <c r="L744" i="20" s="1"/>
  <c r="L745" i="20" a="1"/>
  <c r="L745" i="20" s="1"/>
  <c r="L746" i="20" a="1"/>
  <c r="L746" i="20" s="1"/>
  <c r="L747" i="20" a="1"/>
  <c r="L747" i="20" s="1"/>
  <c r="L748" i="20" a="1"/>
  <c r="L748" i="20" s="1"/>
  <c r="L749" i="20" a="1"/>
  <c r="L749" i="20" s="1"/>
  <c r="L750" i="20" a="1"/>
  <c r="L750" i="20" s="1"/>
  <c r="L751" i="20" a="1"/>
  <c r="L751" i="20" s="1"/>
  <c r="L752" i="20" a="1"/>
  <c r="L752" i="20" s="1"/>
  <c r="L753" i="20" a="1"/>
  <c r="L753" i="20" s="1"/>
  <c r="L754" i="20" a="1"/>
  <c r="L754" i="20" s="1"/>
  <c r="L755" i="20" a="1"/>
  <c r="L755" i="20" s="1"/>
  <c r="L756" i="20" a="1"/>
  <c r="L756" i="20" s="1"/>
  <c r="L757" i="20" a="1"/>
  <c r="L757" i="20" s="1"/>
  <c r="L758" i="20" a="1"/>
  <c r="L758" i="20" s="1"/>
  <c r="L759" i="20" a="1"/>
  <c r="L759" i="20" s="1"/>
  <c r="L760" i="20" a="1"/>
  <c r="L760" i="20" s="1"/>
  <c r="L761" i="20" a="1"/>
  <c r="L761" i="20" s="1"/>
  <c r="L762" i="20" a="1"/>
  <c r="L762" i="20" s="1"/>
  <c r="L763" i="20" a="1"/>
  <c r="L763" i="20" s="1"/>
  <c r="L764" i="20" a="1"/>
  <c r="L764" i="20" s="1"/>
  <c r="L765" i="20" a="1"/>
  <c r="L765" i="20" s="1"/>
  <c r="L766" i="20" a="1"/>
  <c r="L766" i="20" s="1"/>
  <c r="L767" i="20" a="1"/>
  <c r="L767" i="20" s="1"/>
  <c r="L768" i="20" a="1"/>
  <c r="L768" i="20" s="1"/>
  <c r="L769" i="20" a="1"/>
  <c r="L769" i="20" s="1"/>
  <c r="L770" i="20" a="1"/>
  <c r="L770" i="20" s="1"/>
  <c r="L771" i="20" a="1"/>
  <c r="L771" i="20" s="1"/>
  <c r="L772" i="20" a="1"/>
  <c r="L772" i="20" s="1"/>
  <c r="L773" i="20" a="1"/>
  <c r="L773" i="20" s="1"/>
  <c r="L774" i="20" a="1"/>
  <c r="L774" i="20" s="1"/>
  <c r="L775" i="20" a="1"/>
  <c r="L775" i="20" s="1"/>
  <c r="L776" i="20" a="1"/>
  <c r="L776" i="20" s="1"/>
  <c r="L777" i="20" a="1"/>
  <c r="L777" i="20" s="1"/>
  <c r="L778" i="20" a="1"/>
  <c r="L778" i="20" s="1"/>
  <c r="L779" i="20" a="1"/>
  <c r="L779" i="20" s="1"/>
  <c r="L780" i="20" a="1"/>
  <c r="L780" i="20" s="1"/>
  <c r="L781" i="20" a="1"/>
  <c r="L781" i="20" s="1"/>
  <c r="L782" i="20" a="1"/>
  <c r="L782" i="20" s="1"/>
  <c r="L783" i="20" a="1"/>
  <c r="L783" i="20" s="1"/>
  <c r="L784" i="20" a="1"/>
  <c r="L784" i="20" s="1"/>
  <c r="L785" i="20" a="1"/>
  <c r="L785" i="20" s="1"/>
  <c r="L786" i="20" a="1"/>
  <c r="L786" i="20" s="1"/>
  <c r="L787" i="20" a="1"/>
  <c r="L787" i="20" s="1"/>
  <c r="L788" i="20" a="1"/>
  <c r="L788" i="20" s="1"/>
  <c r="L789" i="20" a="1"/>
  <c r="L789" i="20" s="1"/>
  <c r="L790" i="20" a="1"/>
  <c r="L790" i="20" s="1"/>
  <c r="L791" i="20" a="1"/>
  <c r="L791" i="20" s="1"/>
  <c r="L792" i="20" a="1"/>
  <c r="L792" i="20" s="1"/>
  <c r="L793" i="20" a="1"/>
  <c r="L793" i="20" s="1"/>
  <c r="L794" i="20" a="1"/>
  <c r="L794" i="20" s="1"/>
  <c r="L795" i="20" a="1"/>
  <c r="L795" i="20" s="1"/>
  <c r="L796" i="20" a="1"/>
  <c r="L796" i="20" s="1"/>
  <c r="L797" i="20" a="1"/>
  <c r="L797" i="20" s="1"/>
  <c r="L798" i="20" a="1"/>
  <c r="L798" i="20" s="1"/>
  <c r="L799" i="20" a="1"/>
  <c r="L799" i="20" s="1"/>
  <c r="L800" i="20" a="1"/>
  <c r="L800" i="20" s="1"/>
  <c r="L801" i="20" a="1"/>
  <c r="L801" i="20" s="1"/>
  <c r="L802" i="20" a="1"/>
  <c r="L802" i="20" s="1"/>
  <c r="L803" i="20" a="1"/>
  <c r="L803" i="20" s="1"/>
  <c r="L804" i="20" a="1"/>
  <c r="L804" i="20" s="1"/>
  <c r="L805" i="20" a="1"/>
  <c r="L805" i="20" s="1"/>
  <c r="L806" i="20" a="1"/>
  <c r="L806" i="20" s="1"/>
  <c r="L807" i="20" a="1"/>
  <c r="L807" i="20" s="1"/>
  <c r="L808" i="20" a="1"/>
  <c r="L808" i="20" s="1"/>
  <c r="L809" i="20" a="1"/>
  <c r="L809" i="20" s="1"/>
  <c r="L810" i="20" a="1"/>
  <c r="L810" i="20" s="1"/>
  <c r="L811" i="20" a="1"/>
  <c r="L811" i="20" s="1"/>
  <c r="L812" i="20" a="1"/>
  <c r="L812" i="20" s="1"/>
  <c r="L813" i="20" a="1"/>
  <c r="L813" i="20" s="1"/>
  <c r="L814" i="20" a="1"/>
  <c r="L814" i="20" s="1"/>
  <c r="L815" i="20" a="1"/>
  <c r="L815" i="20" s="1"/>
  <c r="L816" i="20" a="1"/>
  <c r="L816" i="20" s="1"/>
  <c r="L817" i="20" a="1"/>
  <c r="L817" i="20" s="1"/>
  <c r="L818" i="20" a="1"/>
  <c r="L818" i="20" s="1"/>
  <c r="L819" i="20" a="1"/>
  <c r="L819" i="20" s="1"/>
  <c r="L820" i="20" a="1"/>
  <c r="L820" i="20" s="1"/>
  <c r="L821" i="20" a="1"/>
  <c r="L821" i="20" s="1"/>
  <c r="L822" i="20" a="1"/>
  <c r="L822" i="20" s="1"/>
  <c r="L823" i="20" a="1"/>
  <c r="L823" i="20" s="1"/>
  <c r="L824" i="20" a="1"/>
  <c r="L824" i="20" s="1"/>
  <c r="L825" i="20" a="1"/>
  <c r="L825" i="20" s="1"/>
  <c r="L826" i="20" a="1"/>
  <c r="L826" i="20" s="1"/>
  <c r="L827" i="20" a="1"/>
  <c r="L827" i="20" s="1"/>
  <c r="L828" i="20" a="1"/>
  <c r="L828" i="20" s="1"/>
  <c r="L829" i="20" a="1"/>
  <c r="L829" i="20" s="1"/>
  <c r="L830" i="20" a="1"/>
  <c r="L830" i="20" s="1"/>
  <c r="L831" i="20" a="1"/>
  <c r="L831" i="20" s="1"/>
  <c r="L832" i="20" a="1"/>
  <c r="L832" i="20" s="1"/>
  <c r="L833" i="20" a="1"/>
  <c r="L833" i="20" s="1"/>
  <c r="L834" i="20" a="1"/>
  <c r="L834" i="20" s="1"/>
  <c r="L835" i="20" a="1"/>
  <c r="L835" i="20" s="1"/>
  <c r="L836" i="20" a="1"/>
  <c r="L836" i="20" s="1"/>
  <c r="L837" i="20" a="1"/>
  <c r="L837" i="20" s="1"/>
  <c r="L838" i="20" a="1"/>
  <c r="L838" i="20" s="1"/>
  <c r="L839" i="20" a="1"/>
  <c r="L839" i="20" s="1"/>
  <c r="L840" i="20" a="1"/>
  <c r="L840" i="20" s="1"/>
  <c r="L841" i="20" a="1"/>
  <c r="L841" i="20" s="1"/>
  <c r="L842" i="20" a="1"/>
  <c r="L842" i="20" s="1"/>
  <c r="L843" i="20" a="1"/>
  <c r="L843" i="20" s="1"/>
  <c r="L844" i="20" a="1"/>
  <c r="L844" i="20" s="1"/>
  <c r="L845" i="20" a="1"/>
  <c r="L845" i="20" s="1"/>
  <c r="L846" i="20" a="1"/>
  <c r="L846" i="20" s="1"/>
  <c r="L847" i="20" a="1"/>
  <c r="L847" i="20" s="1"/>
  <c r="L848" i="20" a="1"/>
  <c r="L848" i="20" s="1"/>
  <c r="L849" i="20" a="1"/>
  <c r="L849" i="20" s="1"/>
  <c r="L850" i="20" a="1"/>
  <c r="L850" i="20" s="1"/>
  <c r="L851" i="20" a="1"/>
  <c r="L851" i="20" s="1"/>
  <c r="L852" i="20" a="1"/>
  <c r="L852" i="20" s="1"/>
  <c r="L853" i="20" a="1"/>
  <c r="L853" i="20" s="1"/>
  <c r="L854" i="20" a="1"/>
  <c r="L854" i="20" s="1"/>
  <c r="L855" i="20" a="1"/>
  <c r="L855" i="20" s="1"/>
  <c r="L856" i="20" a="1"/>
  <c r="L856" i="20" s="1"/>
  <c r="L857" i="20" a="1"/>
  <c r="L857" i="20" s="1"/>
  <c r="L858" i="20" a="1"/>
  <c r="L858" i="20" s="1"/>
  <c r="L859" i="20" a="1"/>
  <c r="L859" i="20" s="1"/>
  <c r="L860" i="20" a="1"/>
  <c r="L860" i="20" s="1"/>
  <c r="L861" i="20" a="1"/>
  <c r="L861" i="20" s="1"/>
  <c r="L862" i="20" a="1"/>
  <c r="L862" i="20" s="1"/>
  <c r="L863" i="20" a="1"/>
  <c r="L863" i="20" s="1"/>
  <c r="L864" i="20" a="1"/>
  <c r="L864" i="20" s="1"/>
  <c r="L865" i="20" a="1"/>
  <c r="L865" i="20" s="1"/>
  <c r="L866" i="20" a="1"/>
  <c r="L866" i="20" s="1"/>
  <c r="L867" i="20" a="1"/>
  <c r="L867" i="20" s="1"/>
  <c r="L868" i="20" a="1"/>
  <c r="L868" i="20" s="1"/>
  <c r="L869" i="20" a="1"/>
  <c r="L869" i="20" s="1"/>
  <c r="L870" i="20" a="1"/>
  <c r="L870" i="20" s="1"/>
  <c r="L871" i="20" a="1"/>
  <c r="L871" i="20" s="1"/>
  <c r="L872" i="20" a="1"/>
  <c r="L872" i="20" s="1"/>
  <c r="L873" i="20" a="1"/>
  <c r="L873" i="20" s="1"/>
  <c r="L874" i="20" a="1"/>
  <c r="L874" i="20" s="1"/>
  <c r="L875" i="20" a="1"/>
  <c r="L875" i="20" s="1"/>
  <c r="L876" i="20" a="1"/>
  <c r="L876" i="20" s="1"/>
  <c r="L877" i="20" a="1"/>
  <c r="L877" i="20" s="1"/>
  <c r="L878" i="20" a="1"/>
  <c r="L878" i="20" s="1"/>
  <c r="L879" i="20" a="1"/>
  <c r="L879" i="20" s="1"/>
  <c r="L880" i="20" a="1"/>
  <c r="L880" i="20" s="1"/>
  <c r="L881" i="20" a="1"/>
  <c r="L881" i="20" s="1"/>
  <c r="L882" i="20" a="1"/>
  <c r="L882" i="20" s="1"/>
  <c r="L883" i="20" a="1"/>
  <c r="L883" i="20" s="1"/>
  <c r="L884" i="20" a="1"/>
  <c r="L884" i="20" s="1"/>
  <c r="L885" i="20" a="1"/>
  <c r="L885" i="20" s="1"/>
  <c r="L886" i="20" a="1"/>
  <c r="L886" i="20" s="1"/>
  <c r="L887" i="20" a="1"/>
  <c r="L887" i="20" s="1"/>
  <c r="L888" i="20" a="1"/>
  <c r="L888" i="20" s="1"/>
  <c r="L889" i="20" a="1"/>
  <c r="L889" i="20" s="1"/>
  <c r="L890" i="20" a="1"/>
  <c r="L890" i="20" s="1"/>
  <c r="L891" i="20" a="1"/>
  <c r="L891" i="20" s="1"/>
  <c r="L892" i="20" a="1"/>
  <c r="L892" i="20" s="1"/>
  <c r="L893" i="20" a="1"/>
  <c r="L893" i="20" s="1"/>
  <c r="L894" i="20" a="1"/>
  <c r="L894" i="20" s="1"/>
  <c r="L895" i="20" a="1"/>
  <c r="L895" i="20" s="1"/>
  <c r="L896" i="20" a="1"/>
  <c r="L896" i="20" s="1"/>
  <c r="L897" i="20" a="1"/>
  <c r="L897" i="20" s="1"/>
  <c r="L898" i="20" a="1"/>
  <c r="L898" i="20" s="1"/>
  <c r="L899" i="20" a="1"/>
  <c r="L899" i="20" s="1"/>
  <c r="L900" i="20" a="1"/>
  <c r="L900" i="20" s="1"/>
  <c r="L901" i="20" a="1"/>
  <c r="L901" i="20" s="1"/>
  <c r="L902" i="20" a="1"/>
  <c r="L902" i="20" s="1"/>
  <c r="L903" i="20" a="1"/>
  <c r="L903" i="20" s="1"/>
  <c r="L904" i="20" a="1"/>
  <c r="L904" i="20" s="1"/>
  <c r="L905" i="20" a="1"/>
  <c r="L905" i="20" s="1"/>
  <c r="L906" i="20" a="1"/>
  <c r="L906" i="20" s="1"/>
  <c r="L907" i="20" a="1"/>
  <c r="L907" i="20" s="1"/>
  <c r="L908" i="20" a="1"/>
  <c r="L908" i="20" s="1"/>
  <c r="L909" i="20" a="1"/>
  <c r="L909" i="20" s="1"/>
  <c r="L910" i="20" a="1"/>
  <c r="L910" i="20" s="1"/>
  <c r="L911" i="20" a="1"/>
  <c r="L911" i="20" s="1"/>
  <c r="L912" i="20" a="1"/>
  <c r="L912" i="20" s="1"/>
  <c r="L913" i="20" a="1"/>
  <c r="L913" i="20" s="1"/>
  <c r="L914" i="20" a="1"/>
  <c r="L914" i="20" s="1"/>
  <c r="L915" i="20" a="1"/>
  <c r="L915" i="20" s="1"/>
  <c r="L916" i="20" a="1"/>
  <c r="L916" i="20" s="1"/>
  <c r="L917" i="20" a="1"/>
  <c r="L917" i="20" s="1"/>
  <c r="L918" i="20" a="1"/>
  <c r="L918" i="20" s="1"/>
  <c r="L919" i="20" a="1"/>
  <c r="L919" i="20" s="1"/>
  <c r="L920" i="20" a="1"/>
  <c r="L920" i="20" s="1"/>
  <c r="L921" i="20" a="1"/>
  <c r="L921" i="20" s="1"/>
  <c r="L922" i="20" a="1"/>
  <c r="L922" i="20" s="1"/>
  <c r="L923" i="20" a="1"/>
  <c r="L923" i="20" s="1"/>
  <c r="L924" i="20" a="1"/>
  <c r="L924" i="20" s="1"/>
  <c r="L925" i="20" a="1"/>
  <c r="L925" i="20" s="1"/>
  <c r="L926" i="20" a="1"/>
  <c r="L926" i="20" s="1"/>
  <c r="L927" i="20" a="1"/>
  <c r="L927" i="20" s="1"/>
  <c r="L928" i="20" a="1"/>
  <c r="L928" i="20" s="1"/>
  <c r="L929" i="20" a="1"/>
  <c r="L929" i="20" s="1"/>
  <c r="L930" i="20" a="1"/>
  <c r="L930" i="20" s="1"/>
  <c r="L931" i="20" a="1"/>
  <c r="L931" i="20" s="1"/>
  <c r="L932" i="20" a="1"/>
  <c r="L932" i="20" s="1"/>
  <c r="L933" i="20" a="1"/>
  <c r="L933" i="20" s="1"/>
  <c r="L934" i="20" a="1"/>
  <c r="L934" i="20" s="1"/>
  <c r="L935" i="20" a="1"/>
  <c r="L935" i="20" s="1"/>
  <c r="L936" i="20" a="1"/>
  <c r="L936" i="20" s="1"/>
  <c r="L937" i="20" a="1"/>
  <c r="L937" i="20" s="1"/>
  <c r="L938" i="20" a="1"/>
  <c r="L938" i="20" s="1"/>
  <c r="L939" i="20" a="1"/>
  <c r="L939" i="20" s="1"/>
  <c r="L940" i="20" a="1"/>
  <c r="L940" i="20" s="1"/>
  <c r="L941" i="20" a="1"/>
  <c r="L941" i="20" s="1"/>
  <c r="L942" i="20" a="1"/>
  <c r="L942" i="20" s="1"/>
  <c r="L943" i="20" a="1"/>
  <c r="L943" i="20" s="1"/>
  <c r="L944" i="20" a="1"/>
  <c r="L944" i="20" s="1"/>
  <c r="L945" i="20" a="1"/>
  <c r="L945" i="20" s="1"/>
  <c r="L946" i="20" a="1"/>
  <c r="L946" i="20" s="1"/>
  <c r="L947" i="20" a="1"/>
  <c r="L947" i="20" s="1"/>
  <c r="L948" i="20" a="1"/>
  <c r="L948" i="20" s="1"/>
  <c r="L949" i="20" a="1"/>
  <c r="L949" i="20" s="1"/>
  <c r="L950" i="20" a="1"/>
  <c r="L950" i="20" s="1"/>
  <c r="L951" i="20" a="1"/>
  <c r="L951" i="20" s="1"/>
  <c r="L952" i="20" a="1"/>
  <c r="L952" i="20" s="1"/>
  <c r="L953" i="20" a="1"/>
  <c r="L953" i="20" s="1"/>
  <c r="L954" i="20" a="1"/>
  <c r="L954" i="20" s="1"/>
  <c r="L955" i="20" a="1"/>
  <c r="L955" i="20" s="1"/>
  <c r="L956" i="20" a="1"/>
  <c r="L956" i="20" s="1"/>
  <c r="L957" i="20" a="1"/>
  <c r="L957" i="20" s="1"/>
  <c r="L958" i="20" a="1"/>
  <c r="L958" i="20" s="1"/>
  <c r="L959" i="20" a="1"/>
  <c r="L959" i="20" s="1"/>
  <c r="L960" i="20" a="1"/>
  <c r="L960" i="20" s="1"/>
  <c r="L961" i="20" a="1"/>
  <c r="L961" i="20" s="1"/>
  <c r="L962" i="20" a="1"/>
  <c r="L962" i="20" s="1"/>
  <c r="L963" i="20" a="1"/>
  <c r="L963" i="20" s="1"/>
  <c r="L964" i="20" a="1"/>
  <c r="L964" i="20" s="1"/>
  <c r="L965" i="20" a="1"/>
  <c r="L965" i="20" s="1"/>
  <c r="L966" i="20" a="1"/>
  <c r="L966" i="20" s="1"/>
  <c r="L967" i="20" a="1"/>
  <c r="L967" i="20" s="1"/>
  <c r="L968" i="20" a="1"/>
  <c r="L968" i="20" s="1"/>
  <c r="L969" i="20" a="1"/>
  <c r="L969" i="20" s="1"/>
  <c r="L970" i="20" a="1"/>
  <c r="L970" i="20" s="1"/>
  <c r="L971" i="20" a="1"/>
  <c r="L971" i="20" s="1"/>
  <c r="L972" i="20" a="1"/>
  <c r="L972" i="20" s="1"/>
  <c r="L973" i="20" a="1"/>
  <c r="L973" i="20" s="1"/>
  <c r="L974" i="20" a="1"/>
  <c r="L974" i="20" s="1"/>
  <c r="L975" i="20" a="1"/>
  <c r="L975" i="20" s="1"/>
  <c r="L976" i="20" a="1"/>
  <c r="L976" i="20" s="1"/>
  <c r="L977" i="20" a="1"/>
  <c r="L977" i="20" s="1"/>
  <c r="L978" i="20" a="1"/>
  <c r="L978" i="20" s="1"/>
  <c r="L979" i="20" a="1"/>
  <c r="L979" i="20" s="1"/>
  <c r="L980" i="20" a="1"/>
  <c r="L980" i="20" s="1"/>
  <c r="L981" i="20" a="1"/>
  <c r="L981" i="20" s="1"/>
  <c r="L982" i="20" a="1"/>
  <c r="L982" i="20" s="1"/>
  <c r="L983" i="20" a="1"/>
  <c r="L983" i="20" s="1"/>
  <c r="L984" i="20" a="1"/>
  <c r="L984" i="20" s="1"/>
  <c r="L985" i="20" a="1"/>
  <c r="L985" i="20" s="1"/>
  <c r="L986" i="20" a="1"/>
  <c r="L986" i="20" s="1"/>
  <c r="L987" i="20" a="1"/>
  <c r="L987" i="20" s="1"/>
  <c r="L988" i="20" a="1"/>
  <c r="L988" i="20" s="1"/>
  <c r="L989" i="20" a="1"/>
  <c r="L989" i="20" s="1"/>
  <c r="L990" i="20" a="1"/>
  <c r="L990" i="20" s="1"/>
  <c r="L991" i="20" a="1"/>
  <c r="L991" i="20" s="1"/>
  <c r="L992" i="20" a="1"/>
  <c r="L992" i="20" s="1"/>
  <c r="L993" i="20" a="1"/>
  <c r="L993" i="20" s="1"/>
  <c r="L994" i="20" a="1"/>
  <c r="L994" i="20" s="1"/>
  <c r="L995" i="20" a="1"/>
  <c r="L995" i="20" s="1"/>
  <c r="L996" i="20" a="1"/>
  <c r="L996" i="20" s="1"/>
  <c r="L997" i="20" a="1"/>
  <c r="L997" i="20" s="1"/>
  <c r="L998" i="20" a="1"/>
  <c r="L998" i="20" s="1"/>
  <c r="L999" i="20" a="1"/>
  <c r="L999" i="20" s="1"/>
  <c r="L1000" i="20" a="1"/>
  <c r="L1000" i="20" s="1"/>
  <c r="L1001" i="20" a="1"/>
  <c r="L1001" i="20" s="1"/>
  <c r="L1002" i="20" a="1"/>
  <c r="L1002" i="20" s="1"/>
  <c r="L1003" i="20" a="1"/>
  <c r="L1003" i="20" s="1"/>
  <c r="L1004" i="20" a="1"/>
  <c r="L1004" i="20" s="1"/>
  <c r="L1005" i="20" a="1"/>
  <c r="L1005" i="20" s="1"/>
  <c r="L1006" i="20" a="1"/>
  <c r="L1006" i="20" s="1"/>
  <c r="L1007" i="20" a="1"/>
  <c r="L1007" i="20" s="1"/>
  <c r="L1008" i="20" a="1"/>
  <c r="L1008" i="20" s="1"/>
  <c r="L1009" i="20" a="1"/>
  <c r="L1009" i="20" s="1"/>
  <c r="L1010" i="20" a="1"/>
  <c r="L1010" i="20" s="1"/>
  <c r="L1011" i="20" a="1"/>
  <c r="L1011" i="20" s="1"/>
  <c r="L1012" i="20" a="1"/>
  <c r="L1012" i="20" s="1"/>
  <c r="L1013" i="20" a="1"/>
  <c r="L1013" i="20" s="1"/>
  <c r="L1014" i="20" a="1"/>
  <c r="L1014" i="20" s="1"/>
  <c r="L1015" i="20" a="1"/>
  <c r="L1015" i="20" s="1"/>
  <c r="L1016" i="20" a="1"/>
  <c r="L1016" i="20" s="1"/>
  <c r="L1017" i="20" a="1"/>
  <c r="L1017" i="20" s="1"/>
  <c r="L1018" i="20" a="1"/>
  <c r="L1018" i="20" s="1"/>
  <c r="L1019" i="20" a="1"/>
  <c r="L1019" i="20" s="1"/>
  <c r="L1020" i="20" a="1"/>
  <c r="L1020" i="20" s="1"/>
  <c r="L1021" i="20" a="1"/>
  <c r="L1021" i="20" s="1"/>
  <c r="L1022" i="20" a="1"/>
  <c r="L1022" i="20" s="1"/>
  <c r="L1023" i="20" a="1"/>
  <c r="L1023" i="20" s="1"/>
  <c r="L1024" i="20" a="1"/>
  <c r="L1024" i="20" s="1"/>
  <c r="L1025" i="20" a="1"/>
  <c r="L1025" i="20" s="1"/>
  <c r="L1026" i="20" a="1"/>
  <c r="L1026" i="20" s="1"/>
  <c r="L1027" i="20" a="1"/>
  <c r="L1027" i="20" s="1"/>
  <c r="L1028" i="20" a="1"/>
  <c r="L1028" i="20" s="1"/>
  <c r="L1029" i="20" a="1"/>
  <c r="L1029" i="20" s="1"/>
  <c r="L1030" i="20" a="1"/>
  <c r="L1030" i="20" s="1"/>
  <c r="L1031" i="20" a="1"/>
  <c r="L1031" i="20" s="1"/>
  <c r="L1032" i="20" a="1"/>
  <c r="L1032" i="20" s="1"/>
  <c r="L1033" i="20" a="1"/>
  <c r="L1033" i="20" s="1"/>
  <c r="L1034" i="20" a="1"/>
  <c r="L1034" i="20" s="1"/>
  <c r="L1035" i="20" a="1"/>
  <c r="L1035" i="20" s="1"/>
  <c r="L1036" i="20" a="1"/>
  <c r="L1036" i="20" s="1"/>
  <c r="L1037" i="20" a="1"/>
  <c r="L1037" i="20" s="1"/>
  <c r="L1038" i="20" a="1"/>
  <c r="L1038" i="20" s="1"/>
  <c r="L1039" i="20" a="1"/>
  <c r="L1039" i="20" s="1"/>
  <c r="L1040" i="20" a="1"/>
  <c r="L1040" i="20" s="1"/>
  <c r="L1041" i="20" a="1"/>
  <c r="L1041" i="20" s="1"/>
  <c r="L1042" i="20" a="1"/>
  <c r="L1042" i="20" s="1"/>
  <c r="L1043" i="20" a="1"/>
  <c r="L1043" i="20" s="1"/>
  <c r="L1044" i="20" a="1"/>
  <c r="L1044" i="20" s="1"/>
  <c r="L1045" i="20" a="1"/>
  <c r="L1045" i="20" s="1"/>
  <c r="L1046" i="20" a="1"/>
  <c r="L1046" i="20" s="1"/>
  <c r="L1047" i="20" a="1"/>
  <c r="L1047" i="20" s="1"/>
  <c r="L1048" i="20" a="1"/>
  <c r="L1048" i="20" s="1"/>
  <c r="L1049" i="20" a="1"/>
  <c r="L1049" i="20" s="1"/>
  <c r="L1050" i="20" a="1"/>
  <c r="L1050" i="20" s="1"/>
  <c r="L1051" i="20" a="1"/>
  <c r="L1051" i="20" s="1"/>
  <c r="L1052" i="20" a="1"/>
  <c r="L1052" i="20" s="1"/>
  <c r="L1053" i="20" a="1"/>
  <c r="L1053" i="20" s="1"/>
  <c r="L1054" i="20" a="1"/>
  <c r="L1054" i="20" s="1"/>
  <c r="L1055" i="20" a="1"/>
  <c r="L1055" i="20" s="1"/>
  <c r="L1056" i="20" a="1"/>
  <c r="L1056" i="20" s="1"/>
  <c r="L1057" i="20" a="1"/>
  <c r="L1057" i="20" s="1"/>
  <c r="L1058" i="20" a="1"/>
  <c r="L1058" i="20" s="1"/>
  <c r="L1059" i="20" a="1"/>
  <c r="L1059" i="20" s="1"/>
  <c r="L1060" i="20" a="1"/>
  <c r="L1060" i="20" s="1"/>
  <c r="L1061" i="20" a="1"/>
  <c r="L1061" i="20" s="1"/>
  <c r="L1062" i="20" a="1"/>
  <c r="L1062" i="20" s="1"/>
  <c r="L1063" i="20" a="1"/>
  <c r="L1063" i="20" s="1"/>
  <c r="L1064" i="20" a="1"/>
  <c r="L1064" i="20" s="1"/>
  <c r="L1065" i="20" a="1"/>
  <c r="L1065" i="20" s="1"/>
  <c r="L1066" i="20" a="1"/>
  <c r="L1066" i="20" s="1"/>
  <c r="L1067" i="20" a="1"/>
  <c r="L1067" i="20" s="1"/>
  <c r="L1068" i="20" a="1"/>
  <c r="L1068" i="20" s="1"/>
  <c r="L1069" i="20" a="1"/>
  <c r="L1069" i="20" s="1"/>
  <c r="L1070" i="20" a="1"/>
  <c r="L1070" i="20" s="1"/>
  <c r="L1071" i="20" a="1"/>
  <c r="L1071" i="20" s="1"/>
  <c r="L1072" i="20" a="1"/>
  <c r="L1072" i="20" s="1"/>
  <c r="L1073" i="20" a="1"/>
  <c r="L1073" i="20" s="1"/>
  <c r="L1074" i="20" a="1"/>
  <c r="L1074" i="20" s="1"/>
  <c r="L1075" i="20" a="1"/>
  <c r="L1075" i="20" s="1"/>
  <c r="L1076" i="20" a="1"/>
  <c r="L1076" i="20" s="1"/>
  <c r="L1077" i="20" a="1"/>
  <c r="L1077" i="20" s="1"/>
  <c r="L1078" i="20" a="1"/>
  <c r="L1078" i="20" s="1"/>
  <c r="L1079" i="20" a="1"/>
  <c r="L1079" i="20" s="1"/>
  <c r="L1080" i="20" a="1"/>
  <c r="L1080" i="20" s="1"/>
  <c r="L1081" i="20" a="1"/>
  <c r="L1081" i="20" s="1"/>
  <c r="L1082" i="20" a="1"/>
  <c r="L1082" i="20" s="1"/>
  <c r="L1083" i="20" a="1"/>
  <c r="L1083" i="20" s="1"/>
  <c r="L1084" i="20" a="1"/>
  <c r="L1084" i="20" s="1"/>
  <c r="L1085" i="20" a="1"/>
  <c r="L1085" i="20" s="1"/>
  <c r="L1086" i="20" a="1"/>
  <c r="L1086" i="20" s="1"/>
  <c r="L1087" i="20" a="1"/>
  <c r="L1087" i="20" s="1"/>
  <c r="L1088" i="20" a="1"/>
  <c r="L1088" i="20" s="1"/>
  <c r="L1089" i="20" a="1"/>
  <c r="L1089" i="20" s="1"/>
  <c r="L1090" i="20" a="1"/>
  <c r="L1090" i="20" s="1"/>
  <c r="L1091" i="20" a="1"/>
  <c r="L1091" i="20" s="1"/>
  <c r="L1092" i="20" a="1"/>
  <c r="L1092" i="20" s="1"/>
  <c r="L1093" i="20" a="1"/>
  <c r="L1093" i="20" s="1"/>
  <c r="L1094" i="20" a="1"/>
  <c r="L1094" i="20" s="1"/>
  <c r="L1095" i="20" a="1"/>
  <c r="L1095" i="20" s="1"/>
  <c r="L1096" i="20" a="1"/>
  <c r="L1096" i="20" s="1"/>
  <c r="L1097" i="20" a="1"/>
  <c r="L1097" i="20" s="1"/>
  <c r="L1098" i="20" a="1"/>
  <c r="L1098" i="20" s="1"/>
  <c r="L1099" i="20" a="1"/>
  <c r="L1099" i="20" s="1"/>
  <c r="L1100" i="20" a="1"/>
  <c r="L1100" i="20" s="1"/>
  <c r="L1101" i="20" a="1"/>
  <c r="L1101" i="20" s="1"/>
  <c r="L1102" i="20" a="1"/>
  <c r="L1102" i="20" s="1"/>
  <c r="L1103" i="20" a="1"/>
  <c r="L1103" i="20" s="1"/>
  <c r="L1104" i="20" a="1"/>
  <c r="L1104" i="20" s="1"/>
  <c r="L1105" i="20" a="1"/>
  <c r="L1105" i="20" s="1"/>
  <c r="L1106" i="20" a="1"/>
  <c r="L1106" i="20" s="1"/>
  <c r="L1107" i="20" a="1"/>
  <c r="L1107" i="20" s="1"/>
  <c r="L1108" i="20" a="1"/>
  <c r="L1108" i="20" s="1"/>
  <c r="L1109" i="20" a="1"/>
  <c r="L1109" i="20" s="1"/>
  <c r="L1110" i="20" a="1"/>
  <c r="L1110" i="20" s="1"/>
  <c r="L1111" i="20" a="1"/>
  <c r="L1111" i="20" s="1"/>
  <c r="L1112" i="20" a="1"/>
  <c r="L1112" i="20" s="1"/>
  <c r="L1113" i="20" a="1"/>
  <c r="L1113" i="20" s="1"/>
  <c r="L1114" i="20" a="1"/>
  <c r="L1114" i="20" s="1"/>
  <c r="L1115" i="20" a="1"/>
  <c r="L1115" i="20" s="1"/>
  <c r="L1116" i="20" a="1"/>
  <c r="L1116" i="20" s="1"/>
  <c r="L1117" i="20" a="1"/>
  <c r="L1117" i="20" s="1"/>
  <c r="L1118" i="20" a="1"/>
  <c r="L1118" i="20" s="1"/>
  <c r="L1119" i="20" a="1"/>
  <c r="L1119" i="20" s="1"/>
  <c r="L1120" i="20" a="1"/>
  <c r="L1120" i="20" s="1"/>
  <c r="L1121" i="20" a="1"/>
  <c r="L1121" i="20" s="1"/>
  <c r="L1122" i="20" a="1"/>
  <c r="L1122" i="20" s="1"/>
  <c r="L1123" i="20" a="1"/>
  <c r="L1123" i="20" s="1"/>
  <c r="L1124" i="20" a="1"/>
  <c r="L1124" i="20" s="1"/>
  <c r="L1125" i="20" a="1"/>
  <c r="L1125" i="20" s="1"/>
  <c r="L1126" i="20" a="1"/>
  <c r="L1126" i="20" s="1"/>
  <c r="L1127" i="20" a="1"/>
  <c r="L1127" i="20" s="1"/>
  <c r="L1128" i="20" a="1"/>
  <c r="L1128" i="20" s="1"/>
  <c r="L1129" i="20" a="1"/>
  <c r="L1129" i="20" s="1"/>
  <c r="L1130" i="20" a="1"/>
  <c r="L1130" i="20" s="1"/>
  <c r="L1131" i="20" a="1"/>
  <c r="L1131" i="20" s="1"/>
  <c r="L1132" i="20" a="1"/>
  <c r="L1132" i="20" s="1"/>
  <c r="L1133" i="20" a="1"/>
  <c r="L1133" i="20" s="1"/>
  <c r="L1134" i="20" a="1"/>
  <c r="L1134" i="20" s="1"/>
  <c r="L1135" i="20" a="1"/>
  <c r="L1135" i="20" s="1"/>
  <c r="L1136" i="20" a="1"/>
  <c r="L1136" i="20" s="1"/>
  <c r="L1137" i="20" a="1"/>
  <c r="L1137" i="20" s="1"/>
  <c r="L1138" i="20" a="1"/>
  <c r="L1138" i="20" s="1"/>
  <c r="L1139" i="20" a="1"/>
  <c r="L1139" i="20" s="1"/>
  <c r="L1140" i="20" a="1"/>
  <c r="L1140" i="20" s="1"/>
  <c r="L1141" i="20" a="1"/>
  <c r="L1141" i="20" s="1"/>
  <c r="L1142" i="20" a="1"/>
  <c r="L1142" i="20" s="1"/>
  <c r="L1143" i="20" a="1"/>
  <c r="L1143" i="20" s="1"/>
  <c r="L1144" i="20" a="1"/>
  <c r="L1144" i="20" s="1"/>
  <c r="L1145" i="20" a="1"/>
  <c r="L1145" i="20" s="1"/>
  <c r="L1146" i="20" a="1"/>
  <c r="L1146" i="20" s="1"/>
  <c r="L1147" i="20" a="1"/>
  <c r="L1147" i="20" s="1"/>
  <c r="L1148" i="20" a="1"/>
  <c r="L1148" i="20" s="1"/>
  <c r="L1149" i="20" a="1"/>
  <c r="L1149" i="20" s="1"/>
  <c r="L1150" i="20" a="1"/>
  <c r="L1150" i="20" s="1"/>
  <c r="L1151" i="20" a="1"/>
  <c r="L1151" i="20" s="1"/>
  <c r="L1152" i="20" a="1"/>
  <c r="L1152" i="20" s="1"/>
  <c r="L1153" i="20" a="1"/>
  <c r="L1153" i="20" s="1"/>
  <c r="L1154" i="20" a="1"/>
  <c r="L1154" i="20" s="1"/>
  <c r="L1155" i="20" a="1"/>
  <c r="L1155" i="20" s="1"/>
  <c r="L1156" i="20" a="1"/>
  <c r="L1156" i="20" s="1"/>
  <c r="L1157" i="20" a="1"/>
  <c r="L1157" i="20" s="1"/>
  <c r="L1158" i="20" a="1"/>
  <c r="L1158" i="20" s="1"/>
  <c r="L1159" i="20" a="1"/>
  <c r="L1159" i="20" s="1"/>
  <c r="L1160" i="20" a="1"/>
  <c r="L1160" i="20" s="1"/>
  <c r="L1161" i="20" a="1"/>
  <c r="L1161" i="20" s="1"/>
  <c r="L1162" i="20" a="1"/>
  <c r="L1162" i="20" s="1"/>
  <c r="L1163" i="20" a="1"/>
  <c r="L1163" i="20" s="1"/>
  <c r="L1164" i="20" a="1"/>
  <c r="L1164" i="20" s="1"/>
  <c r="L1165" i="20" a="1"/>
  <c r="L1165" i="20" s="1"/>
  <c r="L1166" i="20" a="1"/>
  <c r="L1166" i="20" s="1"/>
  <c r="L1167" i="20" a="1"/>
  <c r="L1167" i="20" s="1"/>
  <c r="L1168" i="20" a="1"/>
  <c r="L1168" i="20" s="1"/>
  <c r="L1169" i="20" a="1"/>
  <c r="L1169" i="20" s="1"/>
  <c r="L1170" i="20" a="1"/>
  <c r="L1170" i="20" s="1"/>
  <c r="L1171" i="20" a="1"/>
  <c r="L1171" i="20" s="1"/>
  <c r="L1172" i="20" a="1"/>
  <c r="L1172" i="20" s="1"/>
  <c r="L1173" i="20" a="1"/>
  <c r="L1173" i="20" s="1"/>
  <c r="L1174" i="20" a="1"/>
  <c r="L1174" i="20" s="1"/>
  <c r="L1175" i="20" a="1"/>
  <c r="L1175" i="20" s="1"/>
  <c r="L1176" i="20" a="1"/>
  <c r="L1176" i="20" s="1"/>
  <c r="L1177" i="20" a="1"/>
  <c r="L1177" i="20" s="1"/>
  <c r="L1178" i="20" a="1"/>
  <c r="L1178" i="20" s="1"/>
  <c r="L1179" i="20" a="1"/>
  <c r="L1179" i="20" s="1"/>
  <c r="L1180" i="20" a="1"/>
  <c r="L1180" i="20" s="1"/>
  <c r="L1181" i="20" a="1"/>
  <c r="L1181" i="20" s="1"/>
  <c r="L1182" i="20" a="1"/>
  <c r="L1182" i="20" s="1"/>
  <c r="L1183" i="20" a="1"/>
  <c r="L1183" i="20" s="1"/>
  <c r="L1184" i="20" a="1"/>
  <c r="L1184" i="20" s="1"/>
  <c r="L1185" i="20" a="1"/>
  <c r="L1185" i="20" s="1"/>
  <c r="L1186" i="20" a="1"/>
  <c r="L1186" i="20" s="1"/>
  <c r="L1187" i="20" a="1"/>
  <c r="L1187" i="20" s="1"/>
  <c r="L1188" i="20" a="1"/>
  <c r="L1188" i="20" s="1"/>
  <c r="L1189" i="20" a="1"/>
  <c r="L1189" i="20" s="1"/>
  <c r="L1190" i="20" a="1"/>
  <c r="L1190" i="20" s="1"/>
  <c r="L1191" i="20" a="1"/>
  <c r="L1191" i="20" s="1"/>
  <c r="L1192" i="20" a="1"/>
  <c r="L1192" i="20" s="1"/>
  <c r="L1193" i="20" a="1"/>
  <c r="L1193" i="20" s="1"/>
  <c r="L1194" i="20" a="1"/>
  <c r="L1194" i="20" s="1"/>
  <c r="L1195" i="20" a="1"/>
  <c r="L1195" i="20" s="1"/>
  <c r="L1196" i="20" a="1"/>
  <c r="L1196" i="20" s="1"/>
  <c r="L1197" i="20" a="1"/>
  <c r="L1197" i="20" s="1"/>
  <c r="L1198" i="20" a="1"/>
  <c r="L1198" i="20" s="1"/>
  <c r="L1199" i="20" a="1"/>
  <c r="L1199" i="20" s="1"/>
  <c r="L1200" i="20" a="1"/>
  <c r="L1200" i="20" s="1"/>
  <c r="L1201" i="20" a="1"/>
  <c r="L1201" i="20" s="1"/>
  <c r="L1202" i="20" a="1"/>
  <c r="L1202" i="20" s="1"/>
  <c r="L1203" i="20" a="1"/>
  <c r="L1203" i="20" s="1"/>
  <c r="L1204" i="20" a="1"/>
  <c r="L1204" i="20" s="1"/>
  <c r="L1205" i="20" a="1"/>
  <c r="L1205" i="20" s="1"/>
  <c r="L1206" i="20" a="1"/>
  <c r="L1206" i="20" s="1"/>
  <c r="L1207" i="20" a="1"/>
  <c r="L1207" i="20" s="1"/>
  <c r="L1208" i="20" a="1"/>
  <c r="L1208" i="20" s="1"/>
  <c r="L1209" i="20" a="1"/>
  <c r="L1209" i="20" s="1"/>
  <c r="L1210" i="20" a="1"/>
  <c r="L1210" i="20" s="1"/>
  <c r="L1211" i="20" a="1"/>
  <c r="L1211" i="20" s="1"/>
  <c r="L1212" i="20" a="1"/>
  <c r="L1212" i="20" s="1"/>
  <c r="L1213" i="20" a="1"/>
  <c r="L1213" i="20" s="1"/>
  <c r="L1214" i="20" a="1"/>
  <c r="L1214" i="20" s="1"/>
  <c r="L1215" i="20" a="1"/>
  <c r="L1215" i="20" s="1"/>
  <c r="L1216" i="20" a="1"/>
  <c r="L1216" i="20" s="1"/>
  <c r="L1217" i="20" a="1"/>
  <c r="L1217" i="20" s="1"/>
  <c r="L1218" i="20" a="1"/>
  <c r="L1218" i="20" s="1"/>
  <c r="L1219" i="20" a="1"/>
  <c r="L1219" i="20" s="1"/>
  <c r="L1220" i="20" a="1"/>
  <c r="L1220" i="20" s="1"/>
  <c r="L1221" i="20" a="1"/>
  <c r="L1221" i="20" s="1"/>
  <c r="L1222" i="20" a="1"/>
  <c r="L1222" i="20" s="1"/>
  <c r="L1223" i="20" a="1"/>
  <c r="L1223" i="20" s="1"/>
  <c r="L1224" i="20" a="1"/>
  <c r="L1224" i="20" s="1"/>
  <c r="L1225" i="20" a="1"/>
  <c r="L1225" i="20" s="1"/>
  <c r="L1226" i="20" a="1"/>
  <c r="L1226" i="20" s="1"/>
  <c r="L1227" i="20" a="1"/>
  <c r="L1227" i="20" s="1"/>
  <c r="L1228" i="20" a="1"/>
  <c r="L1228" i="20" s="1"/>
  <c r="L1229" i="20" a="1"/>
  <c r="L1229" i="20" s="1"/>
  <c r="L1230" i="20" a="1"/>
  <c r="L1230" i="20" s="1"/>
  <c r="L1231" i="20" a="1"/>
  <c r="L1231" i="20" s="1"/>
  <c r="L1232" i="20" a="1"/>
  <c r="L1232" i="20" s="1"/>
  <c r="L1233" i="20" a="1"/>
  <c r="L1233" i="20" s="1"/>
  <c r="L1234" i="20" a="1"/>
  <c r="L1234" i="20" s="1"/>
  <c r="L1235" i="20" a="1"/>
  <c r="L1235" i="20" s="1"/>
  <c r="L1236" i="20" a="1"/>
  <c r="L1236" i="20" s="1"/>
  <c r="L1237" i="20" a="1"/>
  <c r="L1237" i="20" s="1"/>
  <c r="L1238" i="20" a="1"/>
  <c r="L1238" i="20" s="1"/>
  <c r="L1239" i="20" a="1"/>
  <c r="L1239" i="20" s="1"/>
  <c r="L1240" i="20" a="1"/>
  <c r="L1240" i="20" s="1"/>
  <c r="L1241" i="20" a="1"/>
  <c r="L1241" i="20" s="1"/>
  <c r="L1242" i="20" a="1"/>
  <c r="L1242" i="20" s="1"/>
  <c r="L1243" i="20" a="1"/>
  <c r="L1243" i="20" s="1"/>
  <c r="L1244" i="20" a="1"/>
  <c r="L1244" i="20" s="1"/>
  <c r="L1245" i="20" a="1"/>
  <c r="L1245" i="20" s="1"/>
  <c r="L1246" i="20" a="1"/>
  <c r="L1246" i="20" s="1"/>
  <c r="L1247" i="20" a="1"/>
  <c r="L1247" i="20" s="1"/>
  <c r="L1248" i="20" a="1"/>
  <c r="L1248" i="20" s="1"/>
  <c r="L1249" i="20" a="1"/>
  <c r="L1249" i="20" s="1"/>
  <c r="L1250" i="20" a="1"/>
  <c r="L1250" i="20" s="1"/>
  <c r="L1251" i="20" a="1"/>
  <c r="L1251" i="20" s="1"/>
  <c r="L1252" i="20" a="1"/>
  <c r="L1252" i="20" s="1"/>
  <c r="L1253" i="20" a="1"/>
  <c r="L1253" i="20" s="1"/>
  <c r="L1254" i="20" a="1"/>
  <c r="L1254" i="20" s="1"/>
  <c r="L1255" i="20" a="1"/>
  <c r="L1255" i="20" s="1"/>
  <c r="L1256" i="20" a="1"/>
  <c r="L1256" i="20" s="1"/>
  <c r="L1257" i="20" a="1"/>
  <c r="L1257" i="20" s="1"/>
  <c r="L1258" i="20" a="1"/>
  <c r="L1258" i="20" s="1"/>
  <c r="L1259" i="20" a="1"/>
  <c r="L1259" i="20" s="1"/>
  <c r="L1260" i="20" a="1"/>
  <c r="L1260" i="20" s="1"/>
  <c r="L1261" i="20" a="1"/>
  <c r="L1261" i="20" s="1"/>
  <c r="L1262" i="20" a="1"/>
  <c r="L1262" i="20" s="1"/>
  <c r="L1263" i="20" a="1"/>
  <c r="L1263" i="20" s="1"/>
  <c r="L1264" i="20" a="1"/>
  <c r="L1264" i="20" s="1"/>
  <c r="L1265" i="20" a="1"/>
  <c r="L1265" i="20" s="1"/>
  <c r="L1266" i="20" a="1"/>
  <c r="L1266" i="20" s="1"/>
  <c r="L1267" i="20" a="1"/>
  <c r="L1267" i="20" s="1"/>
  <c r="L1268" i="20" a="1"/>
  <c r="L1268" i="20" s="1"/>
  <c r="L1269" i="20" a="1"/>
  <c r="L1269" i="20" s="1"/>
  <c r="L1270" i="20" a="1"/>
  <c r="L1270" i="20" s="1"/>
  <c r="L1271" i="20" a="1"/>
  <c r="L1271" i="20" s="1"/>
  <c r="L1272" i="20" a="1"/>
  <c r="L1272" i="20" s="1"/>
  <c r="L1273" i="20" a="1"/>
  <c r="L1273" i="20" s="1"/>
  <c r="L1274" i="20" a="1"/>
  <c r="L1274" i="20" s="1"/>
  <c r="L1275" i="20" a="1"/>
  <c r="L1275" i="20" s="1"/>
  <c r="L1276" i="20" a="1"/>
  <c r="L1276" i="20" s="1"/>
  <c r="L1277" i="20" a="1"/>
  <c r="L1277" i="20" s="1"/>
  <c r="L1278" i="20" a="1"/>
  <c r="L1278" i="20" s="1"/>
  <c r="L1279" i="20" a="1"/>
  <c r="L1279" i="20" s="1"/>
  <c r="L1280" i="20" a="1"/>
  <c r="L1280" i="20" s="1"/>
  <c r="L1281" i="20" a="1"/>
  <c r="L1281" i="20" s="1"/>
  <c r="L1282" i="20" a="1"/>
  <c r="L1282" i="20" s="1"/>
  <c r="L1283" i="20" a="1"/>
  <c r="L1283" i="20" s="1"/>
  <c r="L1284" i="20" a="1"/>
  <c r="L1284" i="20" s="1"/>
  <c r="L1285" i="20" a="1"/>
  <c r="L1285" i="20" s="1"/>
  <c r="L1286" i="20" a="1"/>
  <c r="L1286" i="20" s="1"/>
  <c r="L1287" i="20" a="1"/>
  <c r="L1287" i="20" s="1"/>
  <c r="L1288" i="20" a="1"/>
  <c r="L1288" i="20" s="1"/>
  <c r="L1289" i="20" a="1"/>
  <c r="L1289" i="20" s="1"/>
  <c r="L1290" i="20" a="1"/>
  <c r="L1290" i="20" s="1"/>
  <c r="L1291" i="20" a="1"/>
  <c r="L1291" i="20" s="1"/>
  <c r="L1292" i="20" a="1"/>
  <c r="L1292" i="20" s="1"/>
  <c r="L1293" i="20" a="1"/>
  <c r="L1293" i="20" s="1"/>
  <c r="L1294" i="20" a="1"/>
  <c r="L1294" i="20" s="1"/>
  <c r="L1295" i="20" a="1"/>
  <c r="L1295" i="20" s="1"/>
  <c r="L1296" i="20" a="1"/>
  <c r="L1296" i="20" s="1"/>
  <c r="L1297" i="20" a="1"/>
  <c r="L1297" i="20" s="1"/>
  <c r="L1298" i="20" a="1"/>
  <c r="L1298" i="20" s="1"/>
  <c r="L1299" i="20" a="1"/>
  <c r="L1299" i="20" s="1"/>
  <c r="L1300" i="20" a="1"/>
  <c r="L1300" i="20" s="1"/>
  <c r="L1301" i="20" a="1"/>
  <c r="L1301" i="20" s="1"/>
  <c r="L1302" i="20" a="1"/>
  <c r="L1302" i="20" s="1"/>
  <c r="L1303" i="20" a="1"/>
  <c r="L1303" i="20" s="1"/>
  <c r="L1304" i="20" a="1"/>
  <c r="L1304" i="20" s="1"/>
  <c r="L1305" i="20" a="1"/>
  <c r="L1305" i="20" s="1"/>
  <c r="L1306" i="20" a="1"/>
  <c r="L1306" i="20" s="1"/>
  <c r="L1307" i="20" a="1"/>
  <c r="L1307" i="20" s="1"/>
  <c r="L1308" i="20" a="1"/>
  <c r="L1308" i="20" s="1"/>
  <c r="L1309" i="20" a="1"/>
  <c r="L1309" i="20" s="1"/>
  <c r="L1310" i="20" a="1"/>
  <c r="L1310" i="20" s="1"/>
  <c r="L1311" i="20" a="1"/>
  <c r="L1311" i="20" s="1"/>
  <c r="L1312" i="20" a="1"/>
  <c r="L1312" i="20" s="1"/>
  <c r="L1313" i="20" a="1"/>
  <c r="L1313" i="20" s="1"/>
  <c r="L1314" i="20" a="1"/>
  <c r="L1314" i="20" s="1"/>
  <c r="L1315" i="20" a="1"/>
  <c r="L1315" i="20" s="1"/>
  <c r="L1316" i="20" a="1"/>
  <c r="L1316" i="20" s="1"/>
  <c r="L1317" i="20" a="1"/>
  <c r="L1317" i="20" s="1"/>
  <c r="L1318" i="20" a="1"/>
  <c r="L1318" i="20" s="1"/>
  <c r="L1319" i="20" a="1"/>
  <c r="L1319" i="20" s="1"/>
  <c r="L1320" i="20" a="1"/>
  <c r="L1320" i="20" s="1"/>
  <c r="L1321" i="20" a="1"/>
  <c r="L1321" i="20" s="1"/>
  <c r="L1322" i="20" a="1"/>
  <c r="L1322" i="20" s="1"/>
  <c r="L1323" i="20" a="1"/>
  <c r="L1323" i="20" s="1"/>
  <c r="L1324" i="20" a="1"/>
  <c r="L1324" i="20" s="1"/>
  <c r="L1325" i="20" a="1"/>
  <c r="L1325" i="20" s="1"/>
  <c r="L1326" i="20" a="1"/>
  <c r="L1326" i="20" s="1"/>
  <c r="L1327" i="20" a="1"/>
  <c r="L1327" i="20" s="1"/>
  <c r="L1328" i="20" a="1"/>
  <c r="L1328" i="20" s="1"/>
  <c r="L1329" i="20" a="1"/>
  <c r="L1329" i="20" s="1"/>
  <c r="L1330" i="20" a="1"/>
  <c r="L1330" i="20" s="1"/>
  <c r="L1331" i="20" a="1"/>
  <c r="L1331" i="20" s="1"/>
  <c r="L1332" i="20" a="1"/>
  <c r="L1332" i="20" s="1"/>
  <c r="L1333" i="20" a="1"/>
  <c r="L1333" i="20" s="1"/>
  <c r="L1334" i="20" a="1"/>
  <c r="L1334" i="20" s="1"/>
  <c r="L1335" i="20" a="1"/>
  <c r="L1335" i="20" s="1"/>
  <c r="L1336" i="20" a="1"/>
  <c r="L1336" i="20" s="1"/>
  <c r="L1337" i="20" a="1"/>
  <c r="L1337" i="20" s="1"/>
  <c r="L1338" i="20" a="1"/>
  <c r="L1338" i="20" s="1"/>
  <c r="L1339" i="20" a="1"/>
  <c r="L1339" i="20" s="1"/>
  <c r="L1340" i="20" a="1"/>
  <c r="L1340" i="20" s="1"/>
  <c r="L1341" i="20" a="1"/>
  <c r="L1341" i="20" s="1"/>
  <c r="L1342" i="20" a="1"/>
  <c r="L1342" i="20" s="1"/>
  <c r="L1343" i="20" a="1"/>
  <c r="L1343" i="20" s="1"/>
  <c r="L1344" i="20" a="1"/>
  <c r="L1344" i="20" s="1"/>
  <c r="L1345" i="20" a="1"/>
  <c r="L1345" i="20" s="1"/>
  <c r="L1346" i="20" a="1"/>
  <c r="L1346" i="20" s="1"/>
  <c r="L1347" i="20" a="1"/>
  <c r="L1347" i="20" s="1"/>
  <c r="L1348" i="20" a="1"/>
  <c r="L1348" i="20" s="1"/>
  <c r="L1349" i="20" a="1"/>
  <c r="L1349" i="20" s="1"/>
  <c r="L1350" i="20" a="1"/>
  <c r="L1350" i="20" s="1"/>
  <c r="L1351" i="20" a="1"/>
  <c r="L1351" i="20" s="1"/>
  <c r="L1352" i="20" a="1"/>
  <c r="L1352" i="20" s="1"/>
  <c r="L1353" i="20" a="1"/>
  <c r="L1353" i="20" s="1"/>
  <c r="L1354" i="20" a="1"/>
  <c r="L1354" i="20" s="1"/>
  <c r="L1355" i="20" a="1"/>
  <c r="L1355" i="20" s="1"/>
  <c r="L1356" i="20" a="1"/>
  <c r="L1356" i="20" s="1"/>
  <c r="L1357" i="20" a="1"/>
  <c r="L1357" i="20" s="1"/>
  <c r="L1358" i="20" a="1"/>
  <c r="L1358" i="20" s="1"/>
  <c r="L1359" i="20" a="1"/>
  <c r="L1359" i="20" s="1"/>
  <c r="L1360" i="20" a="1"/>
  <c r="L1360" i="20" s="1"/>
  <c r="L1361" i="20" a="1"/>
  <c r="L1361" i="20" s="1"/>
  <c r="L1362" i="20" a="1"/>
  <c r="L1362" i="20" s="1"/>
  <c r="L1363" i="20" a="1"/>
  <c r="L1363" i="20" s="1"/>
  <c r="L1364" i="20" a="1"/>
  <c r="L1364" i="20" s="1"/>
  <c r="L1365" i="20" a="1"/>
  <c r="L1365" i="20" s="1"/>
  <c r="L1366" i="20" a="1"/>
  <c r="L1366" i="20" s="1"/>
  <c r="L1367" i="20" a="1"/>
  <c r="L1367" i="20" s="1"/>
  <c r="L1368" i="20" a="1"/>
  <c r="L1368" i="20" s="1"/>
  <c r="L1369" i="20" a="1"/>
  <c r="L1369" i="20" s="1"/>
  <c r="L1370" i="20" a="1"/>
  <c r="L1370" i="20" s="1"/>
  <c r="L1371" i="20" a="1"/>
  <c r="L1371" i="20" s="1"/>
  <c r="L1372" i="20" a="1"/>
  <c r="L1372" i="20" s="1"/>
  <c r="L1373" i="20" a="1"/>
  <c r="L1373" i="20" s="1"/>
  <c r="L1374" i="20" a="1"/>
  <c r="L1374" i="20" s="1"/>
  <c r="L1375" i="20" a="1"/>
  <c r="L1375" i="20" s="1"/>
  <c r="L1376" i="20" a="1"/>
  <c r="L1376" i="20" s="1"/>
  <c r="L1377" i="20" a="1"/>
  <c r="L1377" i="20" s="1"/>
  <c r="L1378" i="20" a="1"/>
  <c r="L1378" i="20" s="1"/>
  <c r="L1379" i="20" a="1"/>
  <c r="L1379" i="20" s="1"/>
  <c r="L1380" i="20" a="1"/>
  <c r="L1380" i="20" s="1"/>
  <c r="L1381" i="20" a="1"/>
  <c r="L1381" i="20" s="1"/>
  <c r="L1382" i="20" a="1"/>
  <c r="L1382" i="20" s="1"/>
  <c r="L1383" i="20" a="1"/>
  <c r="L1383" i="20" s="1"/>
  <c r="L1384" i="20" a="1"/>
  <c r="L1384" i="20" s="1"/>
  <c r="L1385" i="20" a="1"/>
  <c r="L1385" i="20" s="1"/>
  <c r="L1386" i="20" a="1"/>
  <c r="L1386" i="20" s="1"/>
  <c r="L1387" i="20" a="1"/>
  <c r="L1387" i="20" s="1"/>
  <c r="L1388" i="20" a="1"/>
  <c r="L1388" i="20" s="1"/>
  <c r="L1389" i="20" a="1"/>
  <c r="L1389" i="20" s="1"/>
  <c r="L1390" i="20" a="1"/>
  <c r="L1390" i="20" s="1"/>
  <c r="L1391" i="20" a="1"/>
  <c r="L1391" i="20" s="1"/>
  <c r="L1392" i="20" a="1"/>
  <c r="L1392" i="20" s="1"/>
  <c r="L1393" i="20" a="1"/>
  <c r="L1393" i="20" s="1"/>
  <c r="L1394" i="20" a="1"/>
  <c r="L1394" i="20" s="1"/>
  <c r="L1395" i="20" a="1"/>
  <c r="L1395" i="20" s="1"/>
  <c r="L1396" i="20" a="1"/>
  <c r="L1396" i="20" s="1"/>
  <c r="L1397" i="20" a="1"/>
  <c r="L1397" i="20" s="1"/>
  <c r="L1398" i="20" a="1"/>
  <c r="L1398" i="20" s="1"/>
  <c r="L1399" i="20" a="1"/>
  <c r="L1399" i="20" s="1"/>
  <c r="L1400" i="20" a="1"/>
  <c r="L1400" i="20" s="1"/>
  <c r="L1401" i="20" a="1"/>
  <c r="L1401" i="20" s="1"/>
  <c r="L1402" i="20" a="1"/>
  <c r="L1402" i="20" s="1"/>
  <c r="L1403" i="20" a="1"/>
  <c r="L1403" i="20" s="1"/>
  <c r="L1404" i="20" a="1"/>
  <c r="L1404" i="20" s="1"/>
  <c r="L1405" i="20" a="1"/>
  <c r="L1405" i="20" s="1"/>
  <c r="L1406" i="20" a="1"/>
  <c r="L1406" i="20" s="1"/>
  <c r="L1407" i="20" a="1"/>
  <c r="L1407" i="20" s="1"/>
  <c r="L1408" i="20" a="1"/>
  <c r="L1408" i="20" s="1"/>
  <c r="L1409" i="20" a="1"/>
  <c r="L1409" i="20" s="1"/>
  <c r="L1410" i="20" a="1"/>
  <c r="L1410" i="20" s="1"/>
  <c r="L1411" i="20" a="1"/>
  <c r="L1411" i="20" s="1"/>
  <c r="L1412" i="20" a="1"/>
  <c r="L1412" i="20" s="1"/>
  <c r="L1413" i="20" a="1"/>
  <c r="L1413" i="20" s="1"/>
  <c r="L1414" i="20" a="1"/>
  <c r="L1414" i="20" s="1"/>
  <c r="L1415" i="20" a="1"/>
  <c r="L1415" i="20" s="1"/>
  <c r="L1416" i="20" a="1"/>
  <c r="L1416" i="20" s="1"/>
  <c r="L1417" i="20" a="1"/>
  <c r="L1417" i="20" s="1"/>
  <c r="L1418" i="20" a="1"/>
  <c r="L1418" i="20" s="1"/>
  <c r="L1419" i="20" a="1"/>
  <c r="L1419" i="20" s="1"/>
  <c r="L1420" i="20" a="1"/>
  <c r="L1420" i="20" s="1"/>
  <c r="L1421" i="20" a="1"/>
  <c r="L1421" i="20" s="1"/>
  <c r="L1422" i="20" a="1"/>
  <c r="L1422" i="20" s="1"/>
  <c r="L1423" i="20" a="1"/>
  <c r="L1423" i="20" s="1"/>
  <c r="L1424" i="20" a="1"/>
  <c r="L1424" i="20" s="1"/>
  <c r="L1425" i="20" a="1"/>
  <c r="L1425" i="20" s="1"/>
  <c r="L1426" i="20" a="1"/>
  <c r="L1426" i="20" s="1"/>
  <c r="L1427" i="20" a="1"/>
  <c r="L1427" i="20" s="1"/>
  <c r="L1428" i="20" a="1"/>
  <c r="L1428" i="20" s="1"/>
  <c r="L1429" i="20" a="1"/>
  <c r="L1429" i="20" s="1"/>
  <c r="L1430" i="20" a="1"/>
  <c r="L1430" i="20" s="1"/>
  <c r="L1431" i="20" a="1"/>
  <c r="L1431" i="20" s="1"/>
  <c r="L1432" i="20" a="1"/>
  <c r="L1432" i="20" s="1"/>
  <c r="L1433" i="20" a="1"/>
  <c r="L1433" i="20" s="1"/>
  <c r="L1434" i="20" a="1"/>
  <c r="L1434" i="20" s="1"/>
  <c r="L1435" i="20" a="1"/>
  <c r="L1435" i="20" s="1"/>
  <c r="L1436" i="20" a="1"/>
  <c r="L1436" i="20" s="1"/>
  <c r="L1437" i="20" a="1"/>
  <c r="L1437" i="20" s="1"/>
  <c r="L1438" i="20" a="1"/>
  <c r="L1438" i="20" s="1"/>
  <c r="L1439" i="20" a="1"/>
  <c r="L1439" i="20" s="1"/>
  <c r="L1440" i="20" a="1"/>
  <c r="L1440" i="20" s="1"/>
  <c r="L1441" i="20" a="1"/>
  <c r="L1441" i="20" s="1"/>
  <c r="L1442" i="20" a="1"/>
  <c r="L1442" i="20" s="1"/>
  <c r="L1443" i="20" a="1"/>
  <c r="L1443" i="20" s="1"/>
  <c r="L1444" i="20" a="1"/>
  <c r="L1444" i="20" s="1"/>
  <c r="L1445" i="20" a="1"/>
  <c r="L1445" i="20" s="1"/>
  <c r="L1446" i="20" a="1"/>
  <c r="L1446" i="20" s="1"/>
  <c r="L1447" i="20" a="1"/>
  <c r="L1447" i="20" s="1"/>
  <c r="L1448" i="20" a="1"/>
  <c r="L1448" i="20" s="1"/>
  <c r="L1449" i="20" a="1"/>
  <c r="L1449" i="20" s="1"/>
  <c r="L1450" i="20" a="1"/>
  <c r="L1450" i="20" s="1"/>
  <c r="L1451" i="20" a="1"/>
  <c r="L1451" i="20" s="1"/>
  <c r="L1452" i="20" a="1"/>
  <c r="L1452" i="20" s="1"/>
  <c r="L1453" i="20" a="1"/>
  <c r="L1453" i="20" s="1"/>
  <c r="L1454" i="20" a="1"/>
  <c r="L1454" i="20" s="1"/>
  <c r="L1455" i="20" a="1"/>
  <c r="L1455" i="20" s="1"/>
  <c r="L1456" i="20" a="1"/>
  <c r="L1456" i="20" s="1"/>
  <c r="L1457" i="20" a="1"/>
  <c r="L1457" i="20" s="1"/>
  <c r="L1458" i="20" a="1"/>
  <c r="L1458" i="20" s="1"/>
  <c r="L1459" i="20" a="1"/>
  <c r="L1459" i="20" s="1"/>
  <c r="L1460" i="20" a="1"/>
  <c r="L1460" i="20" s="1"/>
  <c r="L1461" i="20" a="1"/>
  <c r="L1461" i="20" s="1"/>
  <c r="L1462" i="20" a="1"/>
  <c r="L1462" i="20" s="1"/>
  <c r="L1463" i="20" a="1"/>
  <c r="L1463" i="20" s="1"/>
  <c r="L1464" i="20" a="1"/>
  <c r="L1464" i="20" s="1"/>
  <c r="L1465" i="20" a="1"/>
  <c r="L1465" i="20" s="1"/>
  <c r="L1466" i="20" a="1"/>
  <c r="L1466" i="20" s="1"/>
  <c r="L1467" i="20" a="1"/>
  <c r="L1467" i="20" s="1"/>
  <c r="L1468" i="20" a="1"/>
  <c r="L1468" i="20" s="1"/>
  <c r="L1469" i="20" a="1"/>
  <c r="L1469" i="20" s="1"/>
  <c r="L1470" i="20" a="1"/>
  <c r="L1470" i="20" s="1"/>
  <c r="L1471" i="20" a="1"/>
  <c r="L1471" i="20" s="1"/>
  <c r="L1472" i="20" a="1"/>
  <c r="L1472" i="20" s="1"/>
  <c r="L1473" i="20" a="1"/>
  <c r="L1473" i="20" s="1"/>
  <c r="L1474" i="20" a="1"/>
  <c r="L1474" i="20" s="1"/>
  <c r="L1475" i="20" a="1"/>
  <c r="L1475" i="20" s="1"/>
  <c r="L1476" i="20" a="1"/>
  <c r="L1476" i="20" s="1"/>
  <c r="L1477" i="20" a="1"/>
  <c r="L1477" i="20" s="1"/>
  <c r="L1478" i="20" a="1"/>
  <c r="L1478" i="20" s="1"/>
  <c r="L1479" i="20" a="1"/>
  <c r="L1479" i="20" s="1"/>
  <c r="L1480" i="20" a="1"/>
  <c r="L1480" i="20" s="1"/>
  <c r="L1481" i="20" a="1"/>
  <c r="L1481" i="20" s="1"/>
  <c r="L1482" i="20" a="1"/>
  <c r="L1482" i="20" s="1"/>
  <c r="L1483" i="20" a="1"/>
  <c r="L1483" i="20" s="1"/>
  <c r="L1484" i="20" a="1"/>
  <c r="L1484" i="20" s="1"/>
  <c r="L1485" i="20" a="1"/>
  <c r="L1485" i="20" s="1"/>
  <c r="L1486" i="20" a="1"/>
  <c r="L1486" i="20" s="1"/>
  <c r="L1487" i="20" a="1"/>
  <c r="L1487" i="20" s="1"/>
  <c r="L1488" i="20" a="1"/>
  <c r="L1488" i="20" s="1"/>
  <c r="L1489" i="20" a="1"/>
  <c r="L1489" i="20" s="1"/>
  <c r="L1490" i="20" a="1"/>
  <c r="L1490" i="20" s="1"/>
  <c r="L1491" i="20" a="1"/>
  <c r="L1491" i="20" s="1"/>
  <c r="L1492" i="20" a="1"/>
  <c r="L1492" i="20" s="1"/>
  <c r="L1493" i="20" a="1"/>
  <c r="L1493" i="20" s="1"/>
  <c r="L1494" i="20" a="1"/>
  <c r="L1494" i="20" s="1"/>
  <c r="L1495" i="20" a="1"/>
  <c r="L1495" i="20" s="1"/>
  <c r="L1496" i="20" a="1"/>
  <c r="L1496" i="20" s="1"/>
  <c r="L1497" i="20" a="1"/>
  <c r="L1497" i="20" s="1"/>
  <c r="L1498" i="20" a="1"/>
  <c r="L1498" i="20" s="1"/>
  <c r="L1499" i="20" a="1"/>
  <c r="L1499" i="20" s="1"/>
  <c r="L1500" i="20" a="1"/>
  <c r="L1500" i="20" s="1"/>
  <c r="L1501" i="20" a="1"/>
  <c r="L1501" i="20" s="1"/>
  <c r="L1502" i="20" a="1"/>
  <c r="L1502" i="20" s="1"/>
  <c r="L1503" i="20" a="1"/>
  <c r="L1503" i="20" s="1"/>
  <c r="L1504" i="20" a="1"/>
  <c r="L1504" i="20" s="1"/>
  <c r="L1505" i="20" a="1"/>
  <c r="L1505" i="20" s="1"/>
  <c r="L1506" i="20" a="1"/>
  <c r="L1506" i="20" s="1"/>
  <c r="L1507" i="20" a="1"/>
  <c r="L1507" i="20" s="1"/>
  <c r="L1508" i="20" a="1"/>
  <c r="L1508" i="20" s="1"/>
  <c r="L1509" i="20" a="1"/>
  <c r="L1509" i="20" s="1"/>
  <c r="L1510" i="20" a="1"/>
  <c r="L1510" i="20" s="1"/>
  <c r="L1511" i="20" a="1"/>
  <c r="L1511" i="20" s="1"/>
  <c r="L1512" i="20" a="1"/>
  <c r="L1512" i="20" s="1"/>
  <c r="L1513" i="20" a="1"/>
  <c r="L1513" i="20" s="1"/>
  <c r="L1514" i="20" a="1"/>
  <c r="L1514" i="20" s="1"/>
  <c r="L1515" i="20" a="1"/>
  <c r="L1515" i="20" s="1"/>
  <c r="L1516" i="20" a="1"/>
  <c r="L1516" i="20" s="1"/>
  <c r="L1517" i="20" a="1"/>
  <c r="L1517" i="20" s="1"/>
  <c r="L1518" i="20" a="1"/>
  <c r="L1518" i="20" s="1"/>
  <c r="L1519" i="20" a="1"/>
  <c r="L1519" i="20" s="1"/>
  <c r="L1520" i="20" a="1"/>
  <c r="L1520" i="20" s="1"/>
  <c r="L1521" i="20" a="1"/>
  <c r="L1521" i="20" s="1"/>
  <c r="L1522" i="20" a="1"/>
  <c r="L1522" i="20" s="1"/>
  <c r="L1523" i="20" a="1"/>
  <c r="L1523" i="20" s="1"/>
  <c r="L1524" i="20" a="1"/>
  <c r="L1524" i="20" s="1"/>
  <c r="L1525" i="20" a="1"/>
  <c r="L1525" i="20" s="1"/>
  <c r="L1526" i="20" a="1"/>
  <c r="L1526" i="20" s="1"/>
  <c r="L1527" i="20" a="1"/>
  <c r="L1527" i="20" s="1"/>
  <c r="L1528" i="20" a="1"/>
  <c r="L1528" i="20" s="1"/>
  <c r="L1529" i="20" a="1"/>
  <c r="L1529" i="20" s="1"/>
  <c r="L1530" i="20" a="1"/>
  <c r="L1530" i="20" s="1"/>
  <c r="L1531" i="20" a="1"/>
  <c r="L1531" i="20" s="1"/>
  <c r="L1532" i="20" a="1"/>
  <c r="L1532" i="20" s="1"/>
  <c r="L1533" i="20" a="1"/>
  <c r="L1533" i="20" s="1"/>
  <c r="L1534" i="20" a="1"/>
  <c r="L1534" i="20" s="1"/>
  <c r="L1535" i="20" a="1"/>
  <c r="L1535" i="20" s="1"/>
  <c r="L1536" i="20" a="1"/>
  <c r="L1536" i="20" s="1"/>
  <c r="L1537" i="20" a="1"/>
  <c r="L1537" i="20" s="1"/>
  <c r="L1538" i="20" a="1"/>
  <c r="L1538" i="20" s="1"/>
  <c r="L1539" i="20" a="1"/>
  <c r="L1539" i="20" s="1"/>
  <c r="L1540" i="20" a="1"/>
  <c r="L1540" i="20" s="1"/>
  <c r="L1541" i="20" a="1"/>
  <c r="L1541" i="20" s="1"/>
  <c r="L1542" i="20" a="1"/>
  <c r="L1542" i="20" s="1"/>
  <c r="L1543" i="20" a="1"/>
  <c r="L1543" i="20" s="1"/>
  <c r="L1544" i="20" a="1"/>
  <c r="L1544" i="20" s="1"/>
  <c r="L1545" i="20" a="1"/>
  <c r="L1545" i="20" s="1"/>
  <c r="L1546" i="20" a="1"/>
  <c r="L1546" i="20" s="1"/>
  <c r="L1547" i="20" a="1"/>
  <c r="L1547" i="20" s="1"/>
  <c r="L1548" i="20" a="1"/>
  <c r="L1548" i="20" s="1"/>
  <c r="L1549" i="20" a="1"/>
  <c r="L1549" i="20" s="1"/>
  <c r="L1550" i="20" a="1"/>
  <c r="L1550" i="20" s="1"/>
  <c r="L1551" i="20" a="1"/>
  <c r="L1551" i="20" s="1"/>
  <c r="L1552" i="20" a="1"/>
  <c r="L1552" i="20" s="1"/>
  <c r="L1553" i="20" a="1"/>
  <c r="L1553" i="20" s="1"/>
  <c r="L1554" i="20" a="1"/>
  <c r="L1554" i="20" s="1"/>
  <c r="L1555" i="20" a="1"/>
  <c r="L1555" i="20" s="1"/>
  <c r="L1556" i="20" a="1"/>
  <c r="L1556" i="20" s="1"/>
  <c r="L1557" i="20" a="1"/>
  <c r="L1557" i="20" s="1"/>
  <c r="L1558" i="20" a="1"/>
  <c r="L1558" i="20" s="1"/>
  <c r="L1559" i="20" a="1"/>
  <c r="L1559" i="20" s="1"/>
  <c r="L1560" i="20" a="1"/>
  <c r="L1560" i="20" s="1"/>
  <c r="L1561" i="20" a="1"/>
  <c r="L1561" i="20" s="1"/>
  <c r="L1562" i="20" a="1"/>
  <c r="L1562" i="20" s="1"/>
  <c r="L1563" i="20" a="1"/>
  <c r="L1563" i="20" s="1"/>
  <c r="L1564" i="20" a="1"/>
  <c r="L1564" i="20" s="1"/>
  <c r="L1565" i="20" a="1"/>
  <c r="L1565" i="20" s="1"/>
  <c r="L1566" i="20" a="1"/>
  <c r="L1566" i="20" s="1"/>
  <c r="L1567" i="20" a="1"/>
  <c r="L1567" i="20" s="1"/>
  <c r="L1568" i="20" a="1"/>
  <c r="L1568" i="20" s="1"/>
  <c r="L1569" i="20" a="1"/>
  <c r="L1569" i="20" s="1"/>
  <c r="L1570" i="20" a="1"/>
  <c r="L1570" i="20" s="1"/>
  <c r="L1571" i="20" a="1"/>
  <c r="L1571" i="20" s="1"/>
  <c r="L1572" i="20" a="1"/>
  <c r="L1572" i="20" s="1"/>
  <c r="L1573" i="20" a="1"/>
  <c r="L1573" i="20" s="1"/>
  <c r="L1574" i="20" a="1"/>
  <c r="L1574" i="20" s="1"/>
  <c r="L1575" i="20" a="1"/>
  <c r="L1575" i="20" s="1"/>
  <c r="L1576" i="20" a="1"/>
  <c r="L1576" i="20" s="1"/>
  <c r="L1577" i="20" a="1"/>
  <c r="L1577" i="20" s="1"/>
  <c r="L1578" i="20" a="1"/>
  <c r="L1578" i="20" s="1"/>
  <c r="L1579" i="20" a="1"/>
  <c r="L1579" i="20" s="1"/>
  <c r="L1580" i="20" a="1"/>
  <c r="L1580" i="20" s="1"/>
  <c r="L1581" i="20" a="1"/>
  <c r="L1581" i="20" s="1"/>
  <c r="L1582" i="20" a="1"/>
  <c r="L1582" i="20" s="1"/>
  <c r="L1583" i="20" a="1"/>
  <c r="L1583" i="20" s="1"/>
  <c r="L1584" i="20" a="1"/>
  <c r="L1584" i="20" s="1"/>
  <c r="L1585" i="20" a="1"/>
  <c r="L1585" i="20" s="1"/>
  <c r="L1586" i="20" a="1"/>
  <c r="L1586" i="20" s="1"/>
  <c r="L1587" i="20" a="1"/>
  <c r="L1587" i="20" s="1"/>
  <c r="L1588" i="20" a="1"/>
  <c r="L1588" i="20" s="1"/>
  <c r="L1589" i="20" a="1"/>
  <c r="L1589" i="20" s="1"/>
  <c r="L1590" i="20" a="1"/>
  <c r="L1590" i="20" s="1"/>
  <c r="L1591" i="20" a="1"/>
  <c r="L1591" i="20" s="1"/>
  <c r="L1592" i="20" a="1"/>
  <c r="L1592" i="20" s="1"/>
  <c r="L1593" i="20" a="1"/>
  <c r="L1593" i="20" s="1"/>
  <c r="L1594" i="20" a="1"/>
  <c r="L1594" i="20" s="1"/>
  <c r="L1595" i="20" a="1"/>
  <c r="L1595" i="20" s="1"/>
  <c r="L1596" i="20" a="1"/>
  <c r="L1596" i="20" s="1"/>
  <c r="L1597" i="20" a="1"/>
  <c r="L1597" i="20" s="1"/>
  <c r="L1598" i="20" a="1"/>
  <c r="L1598" i="20" s="1"/>
  <c r="L1599" i="20" a="1"/>
  <c r="L1599" i="20" s="1"/>
  <c r="L1600" i="20" a="1"/>
  <c r="L1600" i="20" s="1"/>
  <c r="L1601" i="20" a="1"/>
  <c r="L1601" i="20" s="1"/>
  <c r="L1602" i="20" a="1"/>
  <c r="L1602" i="20" s="1"/>
  <c r="L1603" i="20" a="1"/>
  <c r="L1603" i="20" s="1"/>
  <c r="L1604" i="20" a="1"/>
  <c r="L1604" i="20" s="1"/>
  <c r="L1605" i="20" a="1"/>
  <c r="L1605" i="20" s="1"/>
  <c r="L1606" i="20" a="1"/>
  <c r="L1606" i="20" s="1"/>
  <c r="L1607" i="20" a="1"/>
  <c r="L1607" i="20" s="1"/>
  <c r="L1608" i="20" a="1"/>
  <c r="L1608" i="20" s="1"/>
  <c r="L1609" i="20" a="1"/>
  <c r="L1609" i="20" s="1"/>
  <c r="L1610" i="20" a="1"/>
  <c r="L1610" i="20" s="1"/>
  <c r="L1611" i="20" a="1"/>
  <c r="L1611" i="20" s="1"/>
  <c r="L1612" i="20" a="1"/>
  <c r="L1612" i="20" s="1"/>
  <c r="L1613" i="20" a="1"/>
  <c r="L1613" i="20" s="1"/>
  <c r="L1614" i="20" a="1"/>
  <c r="L1614" i="20" s="1"/>
  <c r="L1615" i="20" a="1"/>
  <c r="L1615" i="20" s="1"/>
  <c r="L1616" i="20" a="1"/>
  <c r="L1616" i="20" s="1"/>
  <c r="L1617" i="20" a="1"/>
  <c r="L1617" i="20" s="1"/>
  <c r="L1618" i="20" a="1"/>
  <c r="L1618" i="20" s="1"/>
  <c r="L1619" i="20" a="1"/>
  <c r="L1619" i="20" s="1"/>
  <c r="L1620" i="20" a="1"/>
  <c r="L1620" i="20" s="1"/>
  <c r="L1621" i="20" a="1"/>
  <c r="L1621" i="20" s="1"/>
  <c r="L1622" i="20" a="1"/>
  <c r="L1622" i="20" s="1"/>
  <c r="L1623" i="20" a="1"/>
  <c r="L1623" i="20" s="1"/>
  <c r="L1624" i="20" a="1"/>
  <c r="L1624" i="20" s="1"/>
  <c r="L1625" i="20" a="1"/>
  <c r="L1625" i="20" s="1"/>
  <c r="L1626" i="20" a="1"/>
  <c r="L1626" i="20" s="1"/>
  <c r="L1627" i="20" a="1"/>
  <c r="L1627" i="20" s="1"/>
  <c r="L1628" i="20" a="1"/>
  <c r="L1628" i="20" s="1"/>
  <c r="L1629" i="20" a="1"/>
  <c r="L1629" i="20" s="1"/>
  <c r="L1630" i="20" a="1"/>
  <c r="L1630" i="20" s="1"/>
  <c r="L1631" i="20" a="1"/>
  <c r="L1631" i="20" s="1"/>
  <c r="L1632" i="20" a="1"/>
  <c r="L1632" i="20" s="1"/>
  <c r="L1633" i="20" a="1"/>
  <c r="L1633" i="20" s="1"/>
  <c r="L1634" i="20" a="1"/>
  <c r="L1634" i="20" s="1"/>
  <c r="L1635" i="20" a="1"/>
  <c r="L1635" i="20" s="1"/>
  <c r="L1636" i="20" a="1"/>
  <c r="L1636" i="20" s="1"/>
  <c r="L1637" i="20" a="1"/>
  <c r="L1637" i="20" s="1"/>
  <c r="L1638" i="20" a="1"/>
  <c r="L1638" i="20" s="1"/>
  <c r="L1639" i="20" a="1"/>
  <c r="L1639" i="20" s="1"/>
  <c r="L1640" i="20" a="1"/>
  <c r="L1640" i="20" s="1"/>
  <c r="L1641" i="20" a="1"/>
  <c r="L1641" i="20" s="1"/>
  <c r="L1642" i="20" a="1"/>
  <c r="L1642" i="20" s="1"/>
  <c r="L1643" i="20" a="1"/>
  <c r="L1643" i="20" s="1"/>
  <c r="L1644" i="20" a="1"/>
  <c r="L1644" i="20" s="1"/>
  <c r="L1645" i="20" a="1"/>
  <c r="L1645" i="20" s="1"/>
  <c r="L1646" i="20" a="1"/>
  <c r="L1646" i="20" s="1"/>
  <c r="L1647" i="20" a="1"/>
  <c r="L1647" i="20" s="1"/>
  <c r="L1648" i="20" a="1"/>
  <c r="L1648" i="20" s="1"/>
  <c r="L1649" i="20" a="1"/>
  <c r="L1649" i="20" s="1"/>
  <c r="L1650" i="20" a="1"/>
  <c r="L1650" i="20" s="1"/>
  <c r="L1651" i="20" a="1"/>
  <c r="L1651" i="20" s="1"/>
  <c r="L1652" i="20" a="1"/>
  <c r="L1652" i="20" s="1"/>
  <c r="L1653" i="20" a="1"/>
  <c r="L1653" i="20" s="1"/>
  <c r="L1654" i="20" a="1"/>
  <c r="L1654" i="20" s="1"/>
  <c r="L1655" i="20" a="1"/>
  <c r="L1655" i="20" s="1"/>
  <c r="L1656" i="20" a="1"/>
  <c r="L1656" i="20" s="1"/>
  <c r="L1657" i="20" a="1"/>
  <c r="L1657" i="20" s="1"/>
  <c r="L1658" i="20" a="1"/>
  <c r="L1658" i="20" s="1"/>
  <c r="L1659" i="20" a="1"/>
  <c r="L1659" i="20" s="1"/>
  <c r="L1660" i="20" a="1"/>
  <c r="L1660" i="20" s="1"/>
  <c r="L1661" i="20" a="1"/>
  <c r="L1661" i="20" s="1"/>
  <c r="L1662" i="20" a="1"/>
  <c r="L1662" i="20" s="1"/>
  <c r="L1663" i="20" a="1"/>
  <c r="L1663" i="20" s="1"/>
  <c r="L1664" i="20" a="1"/>
  <c r="L1664" i="20" s="1"/>
  <c r="L1665" i="20" a="1"/>
  <c r="L1665" i="20" s="1"/>
  <c r="L1666" i="20" a="1"/>
  <c r="L1666" i="20" s="1"/>
  <c r="L1667" i="20" a="1"/>
  <c r="L1667" i="20" s="1"/>
  <c r="L1668" i="20" a="1"/>
  <c r="L1668" i="20" s="1"/>
  <c r="L1669" i="20" a="1"/>
  <c r="L1669" i="20" s="1"/>
  <c r="L1670" i="20" a="1"/>
  <c r="L1670" i="20" s="1"/>
  <c r="L1671" i="20" a="1"/>
  <c r="L1671" i="20" s="1"/>
  <c r="L1672" i="20" a="1"/>
  <c r="L1672" i="20" s="1"/>
  <c r="L1673" i="20" a="1"/>
  <c r="L1673" i="20" s="1"/>
  <c r="L1674" i="20" a="1"/>
  <c r="L1674" i="20" s="1"/>
  <c r="L1675" i="20" a="1"/>
  <c r="L1675" i="20" s="1"/>
  <c r="L1676" i="20" a="1"/>
  <c r="L1676" i="20" s="1"/>
  <c r="L1677" i="20" a="1"/>
  <c r="L1677" i="20" s="1"/>
  <c r="L1678" i="20" a="1"/>
  <c r="L1678" i="20" s="1"/>
  <c r="L1679" i="20" a="1"/>
  <c r="L1679" i="20" s="1"/>
  <c r="L1680" i="20" a="1"/>
  <c r="L1680" i="20" s="1"/>
  <c r="L1681" i="20" a="1"/>
  <c r="L1681" i="20" s="1"/>
  <c r="L1682" i="20" a="1"/>
  <c r="L1682" i="20" s="1"/>
  <c r="L1683" i="20" a="1"/>
  <c r="L1683" i="20" s="1"/>
  <c r="L1684" i="20" a="1"/>
  <c r="L1684" i="20" s="1"/>
  <c r="L1685" i="20" a="1"/>
  <c r="L1685" i="20" s="1"/>
  <c r="L1686" i="20" a="1"/>
  <c r="L1686" i="20" s="1"/>
  <c r="L1687" i="20" a="1"/>
  <c r="L1687" i="20" s="1"/>
  <c r="L1688" i="20" a="1"/>
  <c r="L1688" i="20" s="1"/>
  <c r="L1689" i="20" a="1"/>
  <c r="L1689" i="20" s="1"/>
  <c r="L1690" i="20" a="1"/>
  <c r="L1690" i="20" s="1"/>
  <c r="L1691" i="20" a="1"/>
  <c r="L1691" i="20" s="1"/>
  <c r="L1692" i="20" a="1"/>
  <c r="L1692" i="20" s="1"/>
  <c r="L1693" i="20" a="1"/>
  <c r="L1693" i="20" s="1"/>
  <c r="L1694" i="20" a="1"/>
  <c r="L1694" i="20" s="1"/>
  <c r="L1695" i="20" a="1"/>
  <c r="L1695" i="20" s="1"/>
  <c r="L1696" i="20" a="1"/>
  <c r="L1696" i="20" s="1"/>
  <c r="L1697" i="20" a="1"/>
  <c r="L1697" i="20" s="1"/>
  <c r="L1698" i="20" a="1"/>
  <c r="L1698" i="20" s="1"/>
  <c r="L1699" i="20" a="1"/>
  <c r="L1699" i="20" s="1"/>
  <c r="L1700" i="20" a="1"/>
  <c r="L1700" i="20" s="1"/>
  <c r="L1701" i="20" a="1"/>
  <c r="L1701" i="20" s="1"/>
  <c r="L1702" i="20" a="1"/>
  <c r="L1702" i="20" s="1"/>
  <c r="L1703" i="20" a="1"/>
  <c r="L1703" i="20" s="1"/>
  <c r="L1704" i="20" a="1"/>
  <c r="L1704" i="20" s="1"/>
  <c r="L1705" i="20" a="1"/>
  <c r="L1705" i="20" s="1"/>
  <c r="L1706" i="20" a="1"/>
  <c r="L1706" i="20" s="1"/>
  <c r="L1707" i="20" a="1"/>
  <c r="L1707" i="20" s="1"/>
  <c r="L1708" i="20" a="1"/>
  <c r="L1708" i="20" s="1"/>
  <c r="L1709" i="20" a="1"/>
  <c r="L1709" i="20" s="1"/>
  <c r="L1710" i="20" a="1"/>
  <c r="L1710" i="20" s="1"/>
  <c r="L1711" i="20" a="1"/>
  <c r="L1711" i="20" s="1"/>
  <c r="L1712" i="20" a="1"/>
  <c r="L1712" i="20" s="1"/>
  <c r="L1713" i="20" a="1"/>
  <c r="L1713" i="20" s="1"/>
  <c r="L1714" i="20" a="1"/>
  <c r="L1714" i="20" s="1"/>
  <c r="L1715" i="20" a="1"/>
  <c r="L1715" i="20" s="1"/>
  <c r="L1716" i="20" a="1"/>
  <c r="L1716" i="20" s="1"/>
  <c r="L1717" i="20" a="1"/>
  <c r="L1717" i="20" s="1"/>
  <c r="L1718" i="20" a="1"/>
  <c r="L1718" i="20" s="1"/>
  <c r="L1719" i="20" a="1"/>
  <c r="L1719" i="20" s="1"/>
  <c r="L1720" i="20" a="1"/>
  <c r="L1720" i="20" s="1"/>
  <c r="L1721" i="20" a="1"/>
  <c r="L1721" i="20" s="1"/>
  <c r="L1722" i="20" a="1"/>
  <c r="L1722" i="20" s="1"/>
  <c r="L1723" i="20" a="1"/>
  <c r="L1723" i="20" s="1"/>
  <c r="L1724" i="20" a="1"/>
  <c r="L1724" i="20" s="1"/>
  <c r="L1725" i="20" a="1"/>
  <c r="L1725" i="20" s="1"/>
  <c r="L1726" i="20" a="1"/>
  <c r="L1726" i="20" s="1"/>
  <c r="L1727" i="20" a="1"/>
  <c r="L1727" i="20" s="1"/>
  <c r="L1728" i="20" a="1"/>
  <c r="L1728" i="20" s="1"/>
  <c r="L1729" i="20" a="1"/>
  <c r="L1729" i="20" s="1"/>
  <c r="L1730" i="20" a="1"/>
  <c r="L1730" i="20" s="1"/>
  <c r="L1731" i="20" a="1"/>
  <c r="L1731" i="20" s="1"/>
  <c r="L1732" i="20" a="1"/>
  <c r="L1732" i="20" s="1"/>
  <c r="L1733" i="20" a="1"/>
  <c r="L1733" i="20" s="1"/>
  <c r="L1734" i="20" a="1"/>
  <c r="L1734" i="20" s="1"/>
  <c r="L1735" i="20" a="1"/>
  <c r="L1735" i="20" s="1"/>
  <c r="L1736" i="20" a="1"/>
  <c r="L1736" i="20" s="1"/>
  <c r="L1737" i="20" a="1"/>
  <c r="L1737" i="20" s="1"/>
  <c r="L1738" i="20" a="1"/>
  <c r="L1738" i="20" s="1"/>
  <c r="L1739" i="20" a="1"/>
  <c r="L1739" i="20" s="1"/>
  <c r="L1740" i="20" a="1"/>
  <c r="L1740" i="20" s="1"/>
  <c r="L1741" i="20" a="1"/>
  <c r="L1741" i="20" s="1"/>
  <c r="L1742" i="20" a="1"/>
  <c r="L1742" i="20" s="1"/>
  <c r="L1743" i="20" a="1"/>
  <c r="L1743" i="20" s="1"/>
  <c r="L1744" i="20" a="1"/>
  <c r="L1744" i="20" s="1"/>
  <c r="L1745" i="20" a="1"/>
  <c r="L1745" i="20" s="1"/>
  <c r="L1746" i="20" a="1"/>
  <c r="L1746" i="20" s="1"/>
  <c r="L1747" i="20" a="1"/>
  <c r="L1747" i="20" s="1"/>
  <c r="L1748" i="20" a="1"/>
  <c r="L1748" i="20" s="1"/>
  <c r="L1749" i="20" a="1"/>
  <c r="L1749" i="20" s="1"/>
  <c r="L1750" i="20" a="1"/>
  <c r="L1750" i="20" s="1"/>
  <c r="L1751" i="20" a="1"/>
  <c r="L1751" i="20" s="1"/>
  <c r="L1752" i="20" a="1"/>
  <c r="L1752" i="20" s="1"/>
  <c r="L1753" i="20" a="1"/>
  <c r="L1753" i="20" s="1"/>
  <c r="L1754" i="20" a="1"/>
  <c r="L1754" i="20" s="1"/>
  <c r="L1755" i="20" a="1"/>
  <c r="L1755" i="20" s="1"/>
  <c r="L1756" i="20" a="1"/>
  <c r="L1756" i="20" s="1"/>
  <c r="L1757" i="20" a="1"/>
  <c r="L1757" i="20" s="1"/>
  <c r="L1758" i="20" a="1"/>
  <c r="L1758" i="20" s="1"/>
  <c r="L1759" i="20" a="1"/>
  <c r="L1759" i="20" s="1"/>
  <c r="L1760" i="20" a="1"/>
  <c r="L1760" i="20" s="1"/>
  <c r="L1761" i="20" a="1"/>
  <c r="L1761" i="20" s="1"/>
  <c r="L1762" i="20" a="1"/>
  <c r="L1762" i="20" s="1"/>
  <c r="L1763" i="20" a="1"/>
  <c r="L1763" i="20" s="1"/>
  <c r="L1764" i="20" a="1"/>
  <c r="L1764" i="20" s="1"/>
  <c r="L1765" i="20" a="1"/>
  <c r="L1765" i="20" s="1"/>
  <c r="L1766" i="20" a="1"/>
  <c r="L1766" i="20" s="1"/>
  <c r="L1767" i="20" a="1"/>
  <c r="L1767" i="20" s="1"/>
  <c r="L1768" i="20" a="1"/>
  <c r="L1768" i="20" s="1"/>
  <c r="L1769" i="20" a="1"/>
  <c r="L1769" i="20" s="1"/>
  <c r="L1770" i="20" a="1"/>
  <c r="L1770" i="20" s="1"/>
  <c r="L1771" i="20" a="1"/>
  <c r="L1771" i="20" s="1"/>
  <c r="L1772" i="20" a="1"/>
  <c r="L1772" i="20" s="1"/>
  <c r="L1773" i="20" a="1"/>
  <c r="L1773" i="20" s="1"/>
  <c r="L1774" i="20" a="1"/>
  <c r="L1774" i="20" s="1"/>
  <c r="L1775" i="20" a="1"/>
  <c r="L1775" i="20" s="1"/>
  <c r="L1776" i="20" a="1"/>
  <c r="L1776" i="20" s="1"/>
  <c r="L1777" i="20" a="1"/>
  <c r="L1777" i="20" s="1"/>
  <c r="L1778" i="20" a="1"/>
  <c r="L1778" i="20" s="1"/>
  <c r="L1779" i="20" a="1"/>
  <c r="L1779" i="20" s="1"/>
  <c r="L1780" i="20" a="1"/>
  <c r="L1780" i="20" s="1"/>
  <c r="L1781" i="20" a="1"/>
  <c r="L1781" i="20" s="1"/>
  <c r="L1782" i="20" a="1"/>
  <c r="L1782" i="20" s="1"/>
  <c r="L1783" i="20" a="1"/>
  <c r="L1783" i="20" s="1"/>
  <c r="L1784" i="20" a="1"/>
  <c r="L1784" i="20" s="1"/>
  <c r="L1785" i="20" a="1"/>
  <c r="L1785" i="20" s="1"/>
  <c r="L1786" i="20" a="1"/>
  <c r="L1786" i="20" s="1"/>
  <c r="L1787" i="20" a="1"/>
  <c r="L1787" i="20" s="1"/>
  <c r="L1788" i="20" a="1"/>
  <c r="L1788" i="20" s="1"/>
  <c r="L1789" i="20" a="1"/>
  <c r="L1789" i="20" s="1"/>
  <c r="L1790" i="20" a="1"/>
  <c r="L1790" i="20" s="1"/>
  <c r="L1791" i="20" a="1"/>
  <c r="L1791" i="20" s="1"/>
  <c r="L1792" i="20" a="1"/>
  <c r="L1792" i="20" s="1"/>
  <c r="L1793" i="20" a="1"/>
  <c r="L1793" i="20" s="1"/>
  <c r="L1794" i="20" a="1"/>
  <c r="L1794" i="20" s="1"/>
  <c r="L1795" i="20" a="1"/>
  <c r="L1795" i="20" s="1"/>
  <c r="L1796" i="20" a="1"/>
  <c r="L1796" i="20" s="1"/>
  <c r="L1797" i="20" a="1"/>
  <c r="L1797" i="20" s="1"/>
  <c r="L1798" i="20" a="1"/>
  <c r="L1798" i="20" s="1"/>
  <c r="L1799" i="20" a="1"/>
  <c r="L1799" i="20" s="1"/>
  <c r="L1800" i="20" a="1"/>
  <c r="L1800" i="20" s="1"/>
  <c r="L1801" i="20" a="1"/>
  <c r="L1801" i="20" s="1"/>
  <c r="L1802" i="20" a="1"/>
  <c r="L1802" i="20" s="1"/>
  <c r="L1803" i="20" a="1"/>
  <c r="L1803" i="20" s="1"/>
  <c r="L1804" i="20" a="1"/>
  <c r="L1804" i="20" s="1"/>
  <c r="L1805" i="20" a="1"/>
  <c r="L1805" i="20" s="1"/>
  <c r="L1806" i="20" a="1"/>
  <c r="L1806" i="20" s="1"/>
  <c r="L1807" i="20" a="1"/>
  <c r="L1807" i="20" s="1"/>
  <c r="L1808" i="20" a="1"/>
  <c r="L1808" i="20" s="1"/>
  <c r="L1809" i="20" a="1"/>
  <c r="L1809" i="20" s="1"/>
  <c r="L1810" i="20" a="1"/>
  <c r="L1810" i="20" s="1"/>
  <c r="L1811" i="20" a="1"/>
  <c r="L1811" i="20" s="1"/>
  <c r="L1812" i="20" a="1"/>
  <c r="L1812" i="20" s="1"/>
  <c r="L1813" i="20" a="1"/>
  <c r="L1813" i="20" s="1"/>
  <c r="L1814" i="20" a="1"/>
  <c r="L1814" i="20" s="1"/>
  <c r="L1815" i="20" a="1"/>
  <c r="L1815" i="20" s="1"/>
  <c r="L1816" i="20" a="1"/>
  <c r="L1816" i="20" s="1"/>
  <c r="L1817" i="20" a="1"/>
  <c r="L1817" i="20" s="1"/>
  <c r="L1818" i="20" a="1"/>
  <c r="L1818" i="20" s="1"/>
  <c r="L1819" i="20" a="1"/>
  <c r="L1819" i="20" s="1"/>
  <c r="L1820" i="20" a="1"/>
  <c r="L1820" i="20" s="1"/>
  <c r="L1821" i="20" a="1"/>
  <c r="L1821" i="20" s="1"/>
  <c r="L1822" i="20" a="1"/>
  <c r="L1822" i="20" s="1"/>
  <c r="L1823" i="20" a="1"/>
  <c r="L1823" i="20" s="1"/>
  <c r="L1824" i="20" a="1"/>
  <c r="L1824" i="20" s="1"/>
  <c r="L1825" i="20" a="1"/>
  <c r="L1825" i="20" s="1"/>
  <c r="L1826" i="20" a="1"/>
  <c r="L1826" i="20" s="1"/>
  <c r="L1827" i="20" a="1"/>
  <c r="L1827" i="20" s="1"/>
  <c r="L1828" i="20" a="1"/>
  <c r="L1828" i="20" s="1"/>
  <c r="L1829" i="20" a="1"/>
  <c r="L1829" i="20" s="1"/>
  <c r="L1830" i="20" a="1"/>
  <c r="L1830" i="20" s="1"/>
  <c r="L1831" i="20" a="1"/>
  <c r="L1831" i="20" s="1"/>
  <c r="L1832" i="20" a="1"/>
  <c r="L1832" i="20" s="1"/>
  <c r="L1833" i="20" a="1"/>
  <c r="L1833" i="20" s="1"/>
  <c r="L1834" i="20" a="1"/>
  <c r="L1834" i="20" s="1"/>
  <c r="L1835" i="20" a="1"/>
  <c r="L1835" i="20" s="1"/>
  <c r="L1836" i="20" a="1"/>
  <c r="L1836" i="20" s="1"/>
  <c r="L1837" i="20" a="1"/>
  <c r="L1837" i="20" s="1"/>
  <c r="L1838" i="20" a="1"/>
  <c r="L1838" i="20" s="1"/>
  <c r="L1839" i="20" a="1"/>
  <c r="L1839" i="20" s="1"/>
  <c r="L1840" i="20" a="1"/>
  <c r="L1840" i="20" s="1"/>
  <c r="L1841" i="20" a="1"/>
  <c r="L1841" i="20" s="1"/>
  <c r="L1842" i="20" a="1"/>
  <c r="L1842" i="20" s="1"/>
  <c r="L1843" i="20" a="1"/>
  <c r="L1843" i="20" s="1"/>
  <c r="L1844" i="20" a="1"/>
  <c r="L1844" i="20" s="1"/>
  <c r="L1845" i="20" a="1"/>
  <c r="L1845" i="20" s="1"/>
  <c r="L1846" i="20" a="1"/>
  <c r="L1846" i="20" s="1"/>
  <c r="L1847" i="20" a="1"/>
  <c r="L1847" i="20" s="1"/>
  <c r="L1848" i="20" a="1"/>
  <c r="L1848" i="20" s="1"/>
  <c r="L1849" i="20" a="1"/>
  <c r="L1849" i="20" s="1"/>
  <c r="L1850" i="20" a="1"/>
  <c r="L1850" i="20" s="1"/>
  <c r="L1851" i="20" a="1"/>
  <c r="L1851" i="20" s="1"/>
  <c r="L1852" i="20" a="1"/>
  <c r="L1852" i="20" s="1"/>
  <c r="L1853" i="20" a="1"/>
  <c r="L1853" i="20" s="1"/>
  <c r="L1854" i="20" a="1"/>
  <c r="L1854" i="20" s="1"/>
  <c r="L1855" i="20" a="1"/>
  <c r="L1855" i="20" s="1"/>
  <c r="L1856" i="20" a="1"/>
  <c r="L1856" i="20" s="1"/>
  <c r="L1857" i="20" a="1"/>
  <c r="L1857" i="20" s="1"/>
  <c r="L1858" i="20" a="1"/>
  <c r="L1858" i="20" s="1"/>
  <c r="L1859" i="20" a="1"/>
  <c r="L1859" i="20" s="1"/>
  <c r="L1860" i="20" a="1"/>
  <c r="L1860" i="20" s="1"/>
  <c r="L1861" i="20" a="1"/>
  <c r="L1861" i="20" s="1"/>
  <c r="L1862" i="20" a="1"/>
  <c r="L1862" i="20" s="1"/>
  <c r="L1863" i="20" a="1"/>
  <c r="L1863" i="20" s="1"/>
  <c r="L1864" i="20" a="1"/>
  <c r="L1864" i="20" s="1"/>
  <c r="L1865" i="20" a="1"/>
  <c r="L1865" i="20" s="1"/>
  <c r="L1866" i="20" a="1"/>
  <c r="L1866" i="20" s="1"/>
  <c r="L1867" i="20" a="1"/>
  <c r="L1867" i="20" s="1"/>
  <c r="L1868" i="20" a="1"/>
  <c r="L1868" i="20" s="1"/>
  <c r="L1869" i="20" a="1"/>
  <c r="L1869" i="20" s="1"/>
  <c r="L1870" i="20" a="1"/>
  <c r="L1870" i="20" s="1"/>
  <c r="L1871" i="20" a="1"/>
  <c r="L1871" i="20" s="1"/>
  <c r="L1872" i="20" a="1"/>
  <c r="L1872" i="20" s="1"/>
  <c r="L1873" i="20" a="1"/>
  <c r="L1873" i="20" s="1"/>
  <c r="L1874" i="20" a="1"/>
  <c r="L1874" i="20" s="1"/>
  <c r="L1875" i="20" a="1"/>
  <c r="L1875" i="20" s="1"/>
  <c r="L1876" i="20" a="1"/>
  <c r="L1876" i="20" s="1"/>
  <c r="L1877" i="20" a="1"/>
  <c r="L1877" i="20" s="1"/>
  <c r="L1878" i="20" a="1"/>
  <c r="L1878" i="20" s="1"/>
  <c r="L1879" i="20" a="1"/>
  <c r="L1879" i="20" s="1"/>
  <c r="L1880" i="20" a="1"/>
  <c r="L1880" i="20" s="1"/>
  <c r="L1881" i="20" a="1"/>
  <c r="L1881" i="20" s="1"/>
  <c r="L1882" i="20" a="1"/>
  <c r="L1882" i="20" s="1"/>
  <c r="L1883" i="20" a="1"/>
  <c r="L1883" i="20" s="1"/>
  <c r="L1884" i="20" a="1"/>
  <c r="L1884" i="20" s="1"/>
  <c r="L1885" i="20" a="1"/>
  <c r="L1885" i="20" s="1"/>
  <c r="L1886" i="20" a="1"/>
  <c r="L1886" i="20" s="1"/>
  <c r="L1887" i="20" a="1"/>
  <c r="L1887" i="20" s="1"/>
  <c r="L1888" i="20" a="1"/>
  <c r="L1888" i="20" s="1"/>
  <c r="L1889" i="20" a="1"/>
  <c r="L1889" i="20" s="1"/>
  <c r="L1895" i="20" a="1"/>
  <c r="L1895" i="20" s="1"/>
  <c r="L1896" i="20" a="1"/>
  <c r="L1896" i="20" s="1"/>
  <c r="L1897" i="20" a="1"/>
  <c r="L1897" i="20" s="1"/>
  <c r="L1898" i="20" a="1"/>
  <c r="L1898" i="20" s="1"/>
  <c r="L1899" i="20" a="1"/>
  <c r="L1899" i="20" s="1"/>
  <c r="L1900" i="20" a="1"/>
  <c r="L1900" i="20" s="1"/>
  <c r="L1901" i="20" a="1"/>
  <c r="L1901" i="20" s="1"/>
  <c r="L1902" i="20" a="1"/>
  <c r="L1902" i="20" s="1"/>
  <c r="L1903" i="20" a="1"/>
  <c r="L1903" i="20" s="1"/>
  <c r="L1904" i="20" a="1"/>
  <c r="L1904" i="20" s="1"/>
  <c r="L1905" i="20" a="1"/>
  <c r="L1905" i="20" s="1"/>
  <c r="L1906" i="20" a="1"/>
  <c r="L1906" i="20" s="1"/>
  <c r="L1907" i="20" a="1"/>
  <c r="L1907" i="20" s="1"/>
  <c r="L1908" i="20" a="1"/>
  <c r="L1908" i="20" s="1"/>
  <c r="L1909" i="20" a="1"/>
  <c r="L1909" i="20" s="1"/>
  <c r="L1910" i="20" a="1"/>
  <c r="L1910" i="20" s="1"/>
  <c r="L1911" i="20" a="1"/>
  <c r="L1911" i="20" s="1"/>
  <c r="L1912" i="20" a="1"/>
  <c r="L1912" i="20" s="1"/>
  <c r="L1913" i="20" a="1"/>
  <c r="L1913" i="20" s="1"/>
  <c r="L1914" i="20" a="1"/>
  <c r="L1914" i="20" s="1"/>
  <c r="L1915" i="20" a="1"/>
  <c r="L1915" i="20" s="1"/>
  <c r="L1916" i="20" a="1"/>
  <c r="L1916" i="20" s="1"/>
  <c r="L1917" i="20" a="1"/>
  <c r="L1917" i="20" s="1"/>
  <c r="L1918" i="20" a="1"/>
  <c r="L1918" i="20" s="1"/>
  <c r="L1919" i="20" a="1"/>
  <c r="L1919" i="20" s="1"/>
  <c r="L1920" i="20" a="1"/>
  <c r="L1920" i="20" s="1"/>
  <c r="L1921" i="20" a="1"/>
  <c r="L1921" i="20" s="1"/>
  <c r="L1922" i="20" a="1"/>
  <c r="L1922" i="20" s="1"/>
  <c r="L1923" i="20" a="1"/>
  <c r="L1923" i="20" s="1"/>
  <c r="L1924" i="20" a="1"/>
  <c r="L1924" i="20" s="1"/>
  <c r="L1925" i="20" a="1"/>
  <c r="L1925" i="20" s="1"/>
  <c r="L1926" i="20" a="1"/>
  <c r="L1926" i="20" s="1"/>
  <c r="L1927" i="20" a="1"/>
  <c r="L1927" i="20" s="1"/>
  <c r="L1928" i="20" a="1"/>
  <c r="L1928" i="20" s="1"/>
  <c r="L1929" i="20" a="1"/>
  <c r="L1929" i="20" s="1"/>
  <c r="L1930" i="20" a="1"/>
  <c r="L1930" i="20" s="1"/>
  <c r="L1931" i="20" a="1"/>
  <c r="L1931" i="20" s="1"/>
  <c r="L1932" i="20" a="1"/>
  <c r="L1932" i="20" s="1"/>
  <c r="L1933" i="20" a="1"/>
  <c r="L1933" i="20" s="1"/>
  <c r="L1934" i="20" a="1"/>
  <c r="L1934" i="20" s="1"/>
  <c r="L1935" i="20" a="1"/>
  <c r="L1935" i="20" s="1"/>
  <c r="L1936" i="20" a="1"/>
  <c r="L1936" i="20" s="1"/>
  <c r="L1937" i="20" a="1"/>
  <c r="L1937" i="20" s="1"/>
  <c r="L1938" i="20" a="1"/>
  <c r="L1938" i="20" s="1"/>
  <c r="L1939" i="20" a="1"/>
  <c r="L1939" i="20" s="1"/>
  <c r="L1940" i="20" a="1"/>
  <c r="L1940" i="20" s="1"/>
  <c r="L1941" i="20" a="1"/>
  <c r="L1941" i="20" s="1"/>
  <c r="L1942" i="20" a="1"/>
  <c r="L1942" i="20" s="1"/>
  <c r="L1943" i="20" a="1"/>
  <c r="L1943" i="20" s="1"/>
  <c r="L1944" i="20" a="1"/>
  <c r="L1944" i="20" s="1"/>
  <c r="L1945" i="20" a="1"/>
  <c r="L1945" i="20" s="1"/>
  <c r="L1946" i="20" a="1"/>
  <c r="L1946" i="20" s="1"/>
  <c r="L1947" i="20" a="1"/>
  <c r="L1947" i="20" s="1"/>
  <c r="L1948" i="20" a="1"/>
  <c r="L1948" i="20" s="1"/>
  <c r="L1949" i="20" a="1"/>
  <c r="L1949" i="20" s="1"/>
  <c r="L1950" i="20" a="1"/>
  <c r="L1950" i="20" s="1"/>
  <c r="L1951" i="20" a="1"/>
  <c r="L1951" i="20" s="1"/>
  <c r="L1952" i="20" a="1"/>
  <c r="L1952" i="20" s="1"/>
  <c r="L1953" i="20" a="1"/>
  <c r="L1953" i="20" s="1"/>
  <c r="L1954" i="20" a="1"/>
  <c r="L1954" i="20" s="1"/>
  <c r="L1955" i="20" a="1"/>
  <c r="L1955" i="20" s="1"/>
  <c r="L1956" i="20" a="1"/>
  <c r="L1956" i="20" s="1"/>
  <c r="L1957" i="20" a="1"/>
  <c r="L1957" i="20" s="1"/>
  <c r="L1958" i="20" a="1"/>
  <c r="L1958" i="20" s="1"/>
  <c r="L1959" i="20" a="1"/>
  <c r="L1959" i="20" s="1"/>
  <c r="L1960" i="20" a="1"/>
  <c r="L1960" i="20" s="1"/>
  <c r="L1961" i="20" a="1"/>
  <c r="L1961" i="20" s="1"/>
  <c r="L1962" i="20" a="1"/>
  <c r="L1962" i="20" s="1"/>
  <c r="L1963" i="20" a="1"/>
  <c r="L1963" i="20" s="1"/>
  <c r="L1964" i="20" a="1"/>
  <c r="L1964" i="20" s="1"/>
  <c r="L1965" i="20" a="1"/>
  <c r="L1965" i="20" s="1"/>
  <c r="L1966" i="20" a="1"/>
  <c r="L1966" i="20" s="1"/>
  <c r="L1967" i="20" a="1"/>
  <c r="L1967" i="20" s="1"/>
  <c r="L1968" i="20" a="1"/>
  <c r="L1968" i="20" s="1"/>
  <c r="L1969" i="20" a="1"/>
  <c r="L1969" i="20" s="1"/>
  <c r="L1970" i="20" a="1"/>
  <c r="L1970" i="20" s="1"/>
  <c r="L1971" i="20" a="1"/>
  <c r="L1971" i="20" s="1"/>
  <c r="L1972" i="20" a="1"/>
  <c r="L1972" i="20" s="1"/>
  <c r="L1973" i="20" a="1"/>
  <c r="L1973" i="20" s="1"/>
  <c r="L1974" i="20" a="1"/>
  <c r="L1974" i="20" s="1"/>
  <c r="L1975" i="20" a="1"/>
  <c r="L1975" i="20" s="1"/>
  <c r="L1976" i="20" a="1"/>
  <c r="L1976" i="20" s="1"/>
  <c r="L1977" i="20" a="1"/>
  <c r="L1977" i="20" s="1"/>
  <c r="L1978" i="20" a="1"/>
  <c r="L1978" i="20" s="1"/>
  <c r="L1979" i="20" a="1"/>
  <c r="L1979" i="20" s="1"/>
  <c r="L1980" i="20" a="1"/>
  <c r="L1980" i="20" s="1"/>
  <c r="L1981" i="20" a="1"/>
  <c r="L1981" i="20" s="1"/>
  <c r="L1982" i="20" a="1"/>
  <c r="L1982" i="20" s="1"/>
  <c r="L1983" i="20" a="1"/>
  <c r="L1983" i="20" s="1"/>
  <c r="L1984" i="20" a="1"/>
  <c r="L1984" i="20" s="1"/>
  <c r="L1985" i="20" a="1"/>
  <c r="L1985" i="20" s="1"/>
  <c r="L1986" i="20" a="1"/>
  <c r="L1986" i="20" s="1"/>
  <c r="L1987" i="20" a="1"/>
  <c r="L1987" i="20" s="1"/>
  <c r="L1988" i="20" a="1"/>
  <c r="L1988" i="20" s="1"/>
  <c r="L1989" i="20" a="1"/>
  <c r="L1989" i="20" s="1"/>
  <c r="L1990" i="20" a="1"/>
  <c r="L1990" i="20" s="1"/>
  <c r="L1991" i="20" a="1"/>
  <c r="L1991" i="20" s="1"/>
  <c r="L1992" i="20" a="1"/>
  <c r="L1992" i="20" s="1"/>
  <c r="L1993" i="20" a="1"/>
  <c r="L1993" i="20" s="1"/>
  <c r="L1994" i="20" a="1"/>
  <c r="L1994" i="20" s="1"/>
  <c r="L1995" i="20" a="1"/>
  <c r="L1995" i="20" s="1"/>
  <c r="L1996" i="20" a="1"/>
  <c r="L1996" i="20" s="1"/>
  <c r="L1997" i="20" a="1"/>
  <c r="L1997" i="20" s="1"/>
  <c r="L1998" i="20" a="1"/>
  <c r="L1998" i="20" s="1"/>
  <c r="L1999" i="20" a="1"/>
  <c r="L1999" i="20" s="1"/>
  <c r="L2000" i="20" a="1"/>
  <c r="L2000" i="20" s="1"/>
  <c r="L2001" i="20" a="1"/>
  <c r="L2001" i="20" s="1"/>
  <c r="L2002" i="20" a="1"/>
  <c r="L2002" i="20" s="1"/>
  <c r="L2003" i="20" a="1"/>
  <c r="L2003" i="20" s="1"/>
  <c r="L2004" i="20" a="1"/>
  <c r="L2004" i="20" s="1"/>
  <c r="L2005" i="20" a="1"/>
  <c r="L2005" i="20" s="1"/>
  <c r="L2006" i="20" a="1"/>
  <c r="L2006" i="20" s="1"/>
  <c r="L2007" i="20" a="1"/>
  <c r="L2007" i="20" s="1"/>
  <c r="L2008" i="20" a="1"/>
  <c r="L2008" i="20" s="1"/>
  <c r="L2009" i="20" a="1"/>
  <c r="L2009" i="20" s="1"/>
  <c r="L2010" i="20" a="1"/>
  <c r="L2010" i="20" s="1"/>
  <c r="L2011" i="20" a="1"/>
  <c r="L2011" i="20" s="1"/>
  <c r="L2012" i="20" a="1"/>
  <c r="L2012" i="20" s="1"/>
  <c r="L2013" i="20" a="1"/>
  <c r="L2013" i="20" s="1"/>
  <c r="L2014" i="20" a="1"/>
  <c r="L2014" i="20" s="1"/>
  <c r="L2015" i="20" a="1"/>
  <c r="L2015" i="20" s="1"/>
  <c r="L2016" i="20" a="1"/>
  <c r="L2016" i="20" s="1"/>
  <c r="L2017" i="20" a="1"/>
  <c r="L2017" i="20" s="1"/>
  <c r="L2018" i="20" a="1"/>
  <c r="L2018" i="20" s="1"/>
  <c r="L2019" i="20" a="1"/>
  <c r="L2019" i="20" s="1"/>
  <c r="L2020" i="20" a="1"/>
  <c r="L2020" i="20" s="1"/>
  <c r="L2021" i="20" a="1"/>
  <c r="L2021" i="20" s="1"/>
  <c r="L2022" i="20" a="1"/>
  <c r="L2022" i="20" s="1"/>
  <c r="L2023" i="20" a="1"/>
  <c r="L2023" i="20" s="1"/>
  <c r="L2024" i="20" a="1"/>
  <c r="L2024" i="20" s="1"/>
  <c r="L2025" i="20" a="1"/>
  <c r="L2025" i="20" s="1"/>
  <c r="L2026" i="20" a="1"/>
  <c r="L2026" i="20" s="1"/>
  <c r="L2027" i="20" a="1"/>
  <c r="L2027" i="20" s="1"/>
  <c r="L2028" i="20" a="1"/>
  <c r="L2028" i="20" s="1"/>
  <c r="L2029" i="20" a="1"/>
  <c r="L2029" i="20" s="1"/>
  <c r="L2030" i="20" a="1"/>
  <c r="L2030" i="20" s="1"/>
  <c r="L2031" i="20" a="1"/>
  <c r="L2031" i="20" s="1"/>
  <c r="L2032" i="20" a="1"/>
  <c r="L2032" i="20" s="1"/>
  <c r="L2033" i="20" a="1"/>
  <c r="L2033" i="20" s="1"/>
  <c r="L2034" i="20" a="1"/>
  <c r="L2034" i="20" s="1"/>
  <c r="L2035" i="20" a="1"/>
  <c r="L2035" i="20" s="1"/>
  <c r="L2036" i="20" a="1"/>
  <c r="L2036" i="20" s="1"/>
  <c r="L2037" i="20" a="1"/>
  <c r="L2037" i="20" s="1"/>
  <c r="L2038" i="20" a="1"/>
  <c r="L2038" i="20" s="1"/>
  <c r="L2039" i="20" a="1"/>
  <c r="L2039" i="20" s="1"/>
  <c r="L2040" i="20" a="1"/>
  <c r="L2040" i="20" s="1"/>
  <c r="L2041" i="20" a="1"/>
  <c r="L2041" i="20" s="1"/>
  <c r="L2042" i="20" a="1"/>
  <c r="L2042" i="20" s="1"/>
  <c r="L2043" i="20" a="1"/>
  <c r="L2043" i="20" s="1"/>
  <c r="L2044" i="20" a="1"/>
  <c r="L2044" i="20" s="1"/>
  <c r="L2045" i="20" a="1"/>
  <c r="L2045" i="20" s="1"/>
  <c r="L2046" i="20" a="1"/>
  <c r="L2046" i="20" s="1"/>
  <c r="L2047" i="20" a="1"/>
  <c r="L2047" i="20" s="1"/>
  <c r="L2048" i="20" a="1"/>
  <c r="L2048" i="20" s="1"/>
  <c r="L2049" i="20" a="1"/>
  <c r="L2049" i="20" s="1"/>
  <c r="L2050" i="20" a="1"/>
  <c r="L2050" i="20" s="1"/>
  <c r="L2051" i="20" a="1"/>
  <c r="L2051" i="20" s="1"/>
  <c r="L2052" i="20" a="1"/>
  <c r="L2052" i="20" s="1"/>
  <c r="L2053" i="20" a="1"/>
  <c r="L2053" i="20" s="1"/>
  <c r="L2054" i="20" a="1"/>
  <c r="L2054" i="20" s="1"/>
  <c r="L2055" i="20" a="1"/>
  <c r="L2055" i="20" s="1"/>
  <c r="L2056" i="20" a="1"/>
  <c r="L2056" i="20" s="1"/>
  <c r="L2057" i="20" a="1"/>
  <c r="L2057" i="20" s="1"/>
  <c r="L2058" i="20" a="1"/>
  <c r="L2058" i="20" s="1"/>
  <c r="L2059" i="20" a="1"/>
  <c r="L2059" i="20" s="1"/>
  <c r="L2060" i="20" a="1"/>
  <c r="L2060" i="20" s="1"/>
  <c r="L2061" i="20" a="1"/>
  <c r="L2061" i="20" s="1"/>
  <c r="L2062" i="20" a="1"/>
  <c r="L2062" i="20" s="1"/>
  <c r="L2063" i="20" a="1"/>
  <c r="L2063" i="20" s="1"/>
  <c r="L2064" i="20" a="1"/>
  <c r="L2064" i="20" s="1"/>
  <c r="L2065" i="20" a="1"/>
  <c r="L2065" i="20" s="1"/>
  <c r="L2066" i="20" a="1"/>
  <c r="L2066" i="20" s="1"/>
  <c r="L2067" i="20" a="1"/>
  <c r="L2067" i="20" s="1"/>
  <c r="L2068" i="20" a="1"/>
  <c r="L2068" i="20" s="1"/>
  <c r="L2069" i="20" a="1"/>
  <c r="L2069" i="20" s="1"/>
  <c r="L2070" i="20" a="1"/>
  <c r="L2070" i="20" s="1"/>
  <c r="L2071" i="20" a="1"/>
  <c r="L2071" i="20" s="1"/>
  <c r="L2072" i="20" a="1"/>
  <c r="L2072" i="20" s="1"/>
  <c r="L2073" i="20" a="1"/>
  <c r="L2073" i="20" s="1"/>
  <c r="L2074" i="20" a="1"/>
  <c r="L2074" i="20" s="1"/>
  <c r="L2075" i="20" a="1"/>
  <c r="L2075" i="20" s="1"/>
  <c r="L2076" i="20" a="1"/>
  <c r="L2076" i="20" s="1"/>
  <c r="L2077" i="20" a="1"/>
  <c r="L2077" i="20" s="1"/>
  <c r="L2078" i="20" a="1"/>
  <c r="L2078" i="20" s="1"/>
  <c r="L2079" i="20" a="1"/>
  <c r="L2079" i="20" s="1"/>
  <c r="L2080" i="20" a="1"/>
  <c r="L2080" i="20" s="1"/>
  <c r="L2081" i="20" a="1"/>
  <c r="L2081" i="20" s="1"/>
  <c r="L2082" i="20" a="1"/>
  <c r="L2082" i="20" s="1"/>
  <c r="L2083" i="20" a="1"/>
  <c r="L2083" i="20" s="1"/>
  <c r="L2084" i="20" a="1"/>
  <c r="L2084" i="20" s="1"/>
  <c r="L2085" i="20" a="1"/>
  <c r="L2085" i="20" s="1"/>
  <c r="L2086" i="20" a="1"/>
  <c r="L2086" i="20" s="1"/>
  <c r="L2087" i="20" a="1"/>
  <c r="L2087" i="20" s="1"/>
  <c r="L2088" i="20" a="1"/>
  <c r="L2088" i="20" s="1"/>
  <c r="L2089" i="20" a="1"/>
  <c r="L2089" i="20" s="1"/>
  <c r="L2090" i="20" a="1"/>
  <c r="L2090" i="20" s="1"/>
  <c r="L2091" i="20" a="1"/>
  <c r="L2091" i="20" s="1"/>
  <c r="L2092" i="20" a="1"/>
  <c r="L2092" i="20" s="1"/>
  <c r="L2093" i="20" a="1"/>
  <c r="L2093" i="20" s="1"/>
  <c r="L2094" i="20" a="1"/>
  <c r="L2094" i="20" s="1"/>
  <c r="L2095" i="20" a="1"/>
  <c r="L2095" i="20" s="1"/>
  <c r="L2096" i="20" a="1"/>
  <c r="L2096" i="20" s="1"/>
  <c r="L2097" i="20" a="1"/>
  <c r="L2097" i="20" s="1"/>
  <c r="L2098" i="20" a="1"/>
  <c r="L2098" i="20" s="1"/>
  <c r="L2099" i="20" a="1"/>
  <c r="L2099" i="20" s="1"/>
  <c r="L2100" i="20" a="1"/>
  <c r="L2100" i="20" s="1"/>
  <c r="L2101" i="20" a="1"/>
  <c r="L2101" i="20" s="1"/>
  <c r="L2102" i="20" a="1"/>
  <c r="L2102" i="20" s="1"/>
  <c r="L2103" i="20" a="1"/>
  <c r="L2103" i="20" s="1"/>
  <c r="L2104" i="20" a="1"/>
  <c r="L2104" i="20" s="1"/>
  <c r="L2105" i="20" a="1"/>
  <c r="L2105" i="20" s="1"/>
  <c r="L2106" i="20" a="1"/>
  <c r="L2106" i="20" s="1"/>
  <c r="L2107" i="20" a="1"/>
  <c r="L2107" i="20" s="1"/>
  <c r="L2108" i="20" a="1"/>
  <c r="L2108" i="20" s="1"/>
  <c r="L2109" i="20" a="1"/>
  <c r="L2109" i="20" s="1"/>
  <c r="L2110" i="20" a="1"/>
  <c r="L2110" i="20" s="1"/>
  <c r="L2111" i="20" a="1"/>
  <c r="L2111" i="20" s="1"/>
  <c r="L2112" i="20" a="1"/>
  <c r="L2112" i="20" s="1"/>
  <c r="L2113" i="20" a="1"/>
  <c r="L2113" i="20" s="1"/>
  <c r="L2114" i="20" a="1"/>
  <c r="L2114" i="20" s="1"/>
  <c r="L2115" i="20" a="1"/>
  <c r="L2115" i="20" s="1"/>
  <c r="L2116" i="20" a="1"/>
  <c r="L2116" i="20" s="1"/>
  <c r="L2117" i="20" a="1"/>
  <c r="L2117" i="20" s="1"/>
  <c r="L2118" i="20" a="1"/>
  <c r="L2118" i="20" s="1"/>
  <c r="L2119" i="20" a="1"/>
  <c r="L2119" i="20" s="1"/>
  <c r="L2120" i="20" a="1"/>
  <c r="L2120" i="20" s="1"/>
  <c r="L2121" i="20" a="1"/>
  <c r="L2121" i="20" s="1"/>
  <c r="L2122" i="20" a="1"/>
  <c r="L2122" i="20" s="1"/>
  <c r="L2123" i="20" a="1"/>
  <c r="L2123" i="20" s="1"/>
  <c r="L2124" i="20" a="1"/>
  <c r="L2124" i="20" s="1"/>
  <c r="L2125" i="20" a="1"/>
  <c r="L2125" i="20" s="1"/>
  <c r="L2126" i="20" a="1"/>
  <c r="L2126" i="20" s="1"/>
  <c r="L2127" i="20" a="1"/>
  <c r="L2127" i="20" s="1"/>
  <c r="L2128" i="20" a="1"/>
  <c r="L2128" i="20" s="1"/>
  <c r="L2129" i="20" a="1"/>
  <c r="L2129" i="20" s="1"/>
  <c r="L2130" i="20" a="1"/>
  <c r="L2130" i="20" s="1"/>
  <c r="L2131" i="20" a="1"/>
  <c r="L2131" i="20" s="1"/>
  <c r="L2132" i="20" a="1"/>
  <c r="L2132" i="20" s="1"/>
  <c r="L2133" i="20" a="1"/>
  <c r="L2133" i="20" s="1"/>
  <c r="L2134" i="20" a="1"/>
  <c r="L2134" i="20" s="1"/>
  <c r="L2135" i="20" a="1"/>
  <c r="L2135" i="20" s="1"/>
  <c r="L2136" i="20" a="1"/>
  <c r="L2136" i="20" s="1"/>
  <c r="L2137" i="20" a="1"/>
  <c r="L2137" i="20" s="1"/>
  <c r="L2138" i="20" a="1"/>
  <c r="L2138" i="20" s="1"/>
  <c r="L2139" i="20" a="1"/>
  <c r="L2139" i="20" s="1"/>
  <c r="L2140" i="20" a="1"/>
  <c r="L2140" i="20" s="1"/>
  <c r="L2141" i="20" a="1"/>
  <c r="L2141" i="20" s="1"/>
  <c r="L2142" i="20" a="1"/>
  <c r="L2142" i="20" s="1"/>
  <c r="L2143" i="20" a="1"/>
  <c r="L2143" i="20" s="1"/>
  <c r="L2144" i="20" a="1"/>
  <c r="L2144" i="20" s="1"/>
  <c r="L2145" i="20" a="1"/>
  <c r="L2145" i="20" s="1"/>
  <c r="L2146" i="20" a="1"/>
  <c r="L2146" i="20" s="1"/>
  <c r="L2147" i="20" a="1"/>
  <c r="L2147" i="20" s="1"/>
  <c r="L2148" i="20" a="1"/>
  <c r="L2148" i="20" s="1"/>
  <c r="L2149" i="20" a="1"/>
  <c r="L2149" i="20" s="1"/>
  <c r="L2150" i="20" a="1"/>
  <c r="L2150" i="20" s="1"/>
  <c r="L2151" i="20" a="1"/>
  <c r="L2151" i="20" s="1"/>
  <c r="L2152" i="20" a="1"/>
  <c r="L2152" i="20" s="1"/>
  <c r="L2153" i="20" a="1"/>
  <c r="L2153" i="20" s="1"/>
  <c r="L2154" i="20" a="1"/>
  <c r="L2154" i="20" s="1"/>
  <c r="L2155" i="20" a="1"/>
  <c r="L2155" i="20" s="1"/>
  <c r="L2156" i="20" a="1"/>
  <c r="L2156" i="20" s="1"/>
  <c r="L2157" i="20" a="1"/>
  <c r="L2157" i="20" s="1"/>
  <c r="L2158" i="20" a="1"/>
  <c r="L2158" i="20" s="1"/>
  <c r="L2159" i="20" a="1"/>
  <c r="L2159" i="20" s="1"/>
  <c r="L2160" i="20" a="1"/>
  <c r="L2160" i="20" s="1"/>
  <c r="L2" i="20" a="1"/>
  <c r="L2" i="20" s="1"/>
  <c r="G15" i="32"/>
  <c r="H15" i="32"/>
  <c r="E15" i="32"/>
  <c r="F15" i="32"/>
  <c r="AB7" i="14"/>
  <c r="AB8" i="14"/>
  <c r="AB9" i="14"/>
  <c r="AB10" i="14"/>
  <c r="AB11" i="14"/>
  <c r="AB12" i="14"/>
  <c r="AB13" i="14"/>
  <c r="AB14" i="14"/>
  <c r="AB15" i="14"/>
  <c r="AB16" i="14"/>
  <c r="AB17" i="14"/>
  <c r="AB18" i="14"/>
  <c r="AB19" i="14"/>
  <c r="AB20" i="14"/>
  <c r="AB21" i="14"/>
  <c r="AB22" i="14"/>
  <c r="AB23" i="14"/>
  <c r="AB24" i="14"/>
  <c r="AB25" i="14"/>
  <c r="AB26" i="14"/>
  <c r="AB27" i="14"/>
  <c r="AB28" i="14"/>
  <c r="AB29" i="14"/>
  <c r="AB30" i="14"/>
  <c r="AB31" i="14"/>
  <c r="AB32" i="14"/>
  <c r="AB33" i="14"/>
  <c r="AB34" i="14"/>
  <c r="AB35" i="14"/>
  <c r="AB36" i="14"/>
  <c r="AB37" i="14"/>
  <c r="AB38" i="14"/>
  <c r="AB39" i="14"/>
  <c r="AB40" i="14"/>
  <c r="AB41" i="14"/>
  <c r="AB42" i="14"/>
  <c r="AB43" i="14"/>
  <c r="AB44" i="14"/>
  <c r="AB45" i="14"/>
  <c r="AB46" i="14"/>
  <c r="AB47" i="14"/>
  <c r="AB48" i="14"/>
  <c r="AB49" i="14"/>
  <c r="AB50" i="14"/>
  <c r="AB51" i="14"/>
  <c r="AB52" i="14"/>
  <c r="AB53" i="14"/>
  <c r="AB54" i="14"/>
  <c r="AB55" i="14"/>
  <c r="AB56" i="14"/>
  <c r="AB57" i="14"/>
  <c r="AB58" i="14"/>
  <c r="AB59" i="14"/>
  <c r="AB60" i="14"/>
  <c r="AB61" i="14"/>
  <c r="AB62" i="14"/>
  <c r="AB63" i="14"/>
  <c r="AB64" i="14"/>
  <c r="AB65" i="14"/>
  <c r="AB66" i="14"/>
  <c r="AB67" i="14"/>
  <c r="AB68" i="14"/>
  <c r="AB69" i="14"/>
  <c r="AB70" i="14"/>
  <c r="AB71" i="14"/>
  <c r="AB72" i="14"/>
  <c r="AB73" i="14"/>
  <c r="AB74" i="14"/>
  <c r="AB75" i="14"/>
  <c r="AB76" i="14"/>
  <c r="AB77" i="14"/>
  <c r="AB78" i="14"/>
  <c r="AB79" i="14"/>
  <c r="AB80" i="14"/>
  <c r="AB81" i="14"/>
  <c r="AB82" i="14"/>
  <c r="AB83" i="14"/>
  <c r="AB84" i="14"/>
  <c r="AB85" i="14"/>
  <c r="AB86" i="14"/>
  <c r="AB87" i="14"/>
  <c r="AB88" i="14"/>
  <c r="AB89" i="14"/>
  <c r="AB90" i="14"/>
  <c r="AB91" i="14"/>
  <c r="AB92" i="14"/>
  <c r="AB93" i="14"/>
  <c r="AB94" i="14"/>
  <c r="AB95" i="14"/>
  <c r="AB96" i="14"/>
  <c r="AB97" i="14"/>
  <c r="AB98" i="14"/>
  <c r="AB99" i="14"/>
  <c r="AB100" i="14"/>
  <c r="AB101" i="14"/>
  <c r="AB102" i="14"/>
  <c r="AB103" i="14"/>
  <c r="AB104" i="14"/>
  <c r="AB105" i="14"/>
  <c r="AB6" i="14"/>
  <c r="K1941" i="20"/>
  <c r="J1941" i="20"/>
  <c r="I1941" i="20"/>
  <c r="H1941" i="20"/>
  <c r="K24" i="13"/>
  <c r="I24" i="13"/>
  <c r="K410" i="20"/>
  <c r="K387" i="20"/>
  <c r="I4" i="12"/>
  <c r="K4" i="12"/>
  <c r="I5" i="12"/>
  <c r="K5" i="12"/>
  <c r="I6" i="12"/>
  <c r="K6" i="12"/>
  <c r="I7" i="12"/>
  <c r="K7" i="12"/>
  <c r="I8" i="12"/>
  <c r="K8" i="12"/>
  <c r="I9" i="12"/>
  <c r="K9" i="12"/>
  <c r="I10" i="12"/>
  <c r="K10" i="12"/>
  <c r="I11" i="12"/>
  <c r="K11" i="12"/>
  <c r="I12" i="12"/>
  <c r="K12" i="12"/>
  <c r="I13" i="12"/>
  <c r="K13" i="12"/>
  <c r="I14" i="12"/>
  <c r="K14" i="12"/>
  <c r="I15" i="12"/>
  <c r="K15" i="12"/>
  <c r="I16" i="12"/>
  <c r="K16" i="12"/>
  <c r="I17" i="12"/>
  <c r="K17" i="12"/>
  <c r="I18" i="12"/>
  <c r="K18" i="12"/>
  <c r="I19" i="12"/>
  <c r="K19" i="12"/>
  <c r="I20" i="12"/>
  <c r="K20" i="12"/>
  <c r="I21" i="12"/>
  <c r="K21" i="12"/>
  <c r="I22" i="12"/>
  <c r="K22" i="12"/>
  <c r="I23" i="12"/>
  <c r="K23" i="12"/>
  <c r="I24" i="12"/>
  <c r="K24" i="12"/>
  <c r="I25" i="12"/>
  <c r="K25" i="12"/>
  <c r="I26" i="12"/>
  <c r="K26" i="12"/>
  <c r="I27" i="12"/>
  <c r="K27" i="12"/>
  <c r="I28" i="12"/>
  <c r="K28" i="12"/>
  <c r="I29" i="12"/>
  <c r="K29" i="12"/>
  <c r="I30" i="12"/>
  <c r="K30" i="12"/>
  <c r="I31" i="12"/>
  <c r="K31" i="12"/>
  <c r="I32" i="12"/>
  <c r="K32" i="12"/>
  <c r="I33" i="12"/>
  <c r="K33" i="12"/>
  <c r="I34" i="12"/>
  <c r="K34" i="12"/>
  <c r="I35" i="12"/>
  <c r="K35" i="12"/>
  <c r="I36" i="12"/>
  <c r="K36" i="12"/>
  <c r="I37" i="12"/>
  <c r="K37" i="12"/>
  <c r="I38" i="12"/>
  <c r="K38" i="12"/>
  <c r="I39" i="12"/>
  <c r="K39" i="12"/>
  <c r="I40" i="12"/>
  <c r="K40" i="12"/>
  <c r="I41" i="12"/>
  <c r="K41" i="12"/>
  <c r="I42" i="12"/>
  <c r="K42" i="12"/>
  <c r="I43" i="12"/>
  <c r="K43" i="12"/>
  <c r="I44" i="12"/>
  <c r="K44" i="12"/>
  <c r="I45" i="12"/>
  <c r="K45" i="12"/>
  <c r="K3" i="12"/>
  <c r="I3" i="12"/>
  <c r="U14" i="18"/>
  <c r="G1921" i="20"/>
  <c r="G1920" i="20"/>
  <c r="I1920" i="20" s="1"/>
  <c r="L4" i="19"/>
  <c r="L3" i="19"/>
  <c r="J4" i="19"/>
  <c r="J3" i="19"/>
  <c r="H4" i="19"/>
  <c r="H3" i="19"/>
  <c r="H48" i="12"/>
  <c r="I48" i="12"/>
  <c r="J48" i="12"/>
  <c r="K48" i="12"/>
  <c r="H49" i="12"/>
  <c r="I49" i="12"/>
  <c r="J49" i="12"/>
  <c r="K49" i="12"/>
  <c r="H2157" i="20"/>
  <c r="I2157" i="20"/>
  <c r="J2157" i="20"/>
  <c r="K2157" i="20"/>
  <c r="H2158" i="20"/>
  <c r="I2158" i="20"/>
  <c r="J2158" i="20"/>
  <c r="K2158" i="20"/>
  <c r="K2156" i="20"/>
  <c r="Q2156" i="20" s="1"/>
  <c r="J2156" i="20"/>
  <c r="I2156" i="20"/>
  <c r="P2156" i="20" s="1"/>
  <c r="H2156" i="20"/>
  <c r="K2155" i="20"/>
  <c r="J2155" i="20"/>
  <c r="I2155" i="20"/>
  <c r="H2155" i="20"/>
  <c r="K2154" i="20"/>
  <c r="J2154" i="20"/>
  <c r="I2154" i="20"/>
  <c r="H2154" i="20"/>
  <c r="K2153" i="20"/>
  <c r="J2153" i="20"/>
  <c r="I2153" i="20"/>
  <c r="H2153" i="20"/>
  <c r="K2152" i="20"/>
  <c r="J2152" i="20"/>
  <c r="I2152" i="20"/>
  <c r="H2152" i="20"/>
  <c r="K2151" i="20"/>
  <c r="J2151" i="20"/>
  <c r="I2151" i="20"/>
  <c r="H2151" i="20"/>
  <c r="K2150" i="20"/>
  <c r="J2150" i="20"/>
  <c r="I2150" i="20"/>
  <c r="H2150" i="20"/>
  <c r="K2149" i="20"/>
  <c r="J2149" i="20"/>
  <c r="I2149" i="20"/>
  <c r="H2149" i="20"/>
  <c r="K2148" i="20"/>
  <c r="J2148" i="20"/>
  <c r="I2148" i="20"/>
  <c r="H2148" i="20"/>
  <c r="K2147" i="20"/>
  <c r="J2147" i="20"/>
  <c r="I2147" i="20"/>
  <c r="H2147" i="20"/>
  <c r="K2146" i="20"/>
  <c r="J2146" i="20"/>
  <c r="I2146" i="20"/>
  <c r="H2146" i="20"/>
  <c r="K2145" i="20"/>
  <c r="J2145" i="20"/>
  <c r="I2145" i="20"/>
  <c r="H2145" i="20"/>
  <c r="K2144" i="20"/>
  <c r="J2144" i="20"/>
  <c r="I2144" i="20"/>
  <c r="H2144" i="20"/>
  <c r="K2143" i="20"/>
  <c r="J2143" i="20"/>
  <c r="I2143" i="20"/>
  <c r="H2143" i="20"/>
  <c r="K2142" i="20"/>
  <c r="J2142" i="20"/>
  <c r="I2142" i="20"/>
  <c r="H2142" i="20"/>
  <c r="K2141" i="20"/>
  <c r="J2141" i="20"/>
  <c r="I2141" i="20"/>
  <c r="H2141" i="20"/>
  <c r="K2140" i="20"/>
  <c r="J2140" i="20"/>
  <c r="I2140" i="20"/>
  <c r="H2140" i="20"/>
  <c r="K2139" i="20"/>
  <c r="J2139" i="20"/>
  <c r="I2139" i="20"/>
  <c r="H2139" i="20"/>
  <c r="K2138" i="20"/>
  <c r="J2138" i="20"/>
  <c r="I2138" i="20"/>
  <c r="H2138" i="20"/>
  <c r="K2137" i="20"/>
  <c r="J2137" i="20"/>
  <c r="I2137" i="20"/>
  <c r="H2137" i="20"/>
  <c r="K2136" i="20"/>
  <c r="J2136" i="20"/>
  <c r="I2136" i="20"/>
  <c r="H2136" i="20"/>
  <c r="K2135" i="20"/>
  <c r="J2135" i="20"/>
  <c r="I2135" i="20"/>
  <c r="H2135" i="20"/>
  <c r="K2134" i="20"/>
  <c r="J2134" i="20"/>
  <c r="I2134" i="20"/>
  <c r="H2134" i="20"/>
  <c r="K2133" i="20"/>
  <c r="J2133" i="20"/>
  <c r="I2133" i="20"/>
  <c r="H2133" i="20"/>
  <c r="K2132" i="20"/>
  <c r="J2132" i="20"/>
  <c r="I2132" i="20"/>
  <c r="H2132" i="20"/>
  <c r="K2131" i="20"/>
  <c r="J2131" i="20"/>
  <c r="I2131" i="20"/>
  <c r="H2131" i="20"/>
  <c r="K2130" i="20"/>
  <c r="J2130" i="20"/>
  <c r="I2130" i="20"/>
  <c r="H2130" i="20"/>
  <c r="K2129" i="20"/>
  <c r="J2129" i="20"/>
  <c r="I2129" i="20"/>
  <c r="H2129" i="20"/>
  <c r="K2128" i="20"/>
  <c r="J2128" i="20"/>
  <c r="I2128" i="20"/>
  <c r="H2128" i="20"/>
  <c r="K2127" i="20"/>
  <c r="J2127" i="20"/>
  <c r="I2127" i="20"/>
  <c r="H2127" i="20"/>
  <c r="K2126" i="20"/>
  <c r="J2126" i="20"/>
  <c r="I2126" i="20"/>
  <c r="H2126" i="20"/>
  <c r="K2125" i="20"/>
  <c r="J2125" i="20"/>
  <c r="I2125" i="20"/>
  <c r="H2125" i="20"/>
  <c r="K2124" i="20"/>
  <c r="J2124" i="20"/>
  <c r="I2124" i="20"/>
  <c r="H2124" i="20"/>
  <c r="K2123" i="20"/>
  <c r="J2123" i="20"/>
  <c r="I2123" i="20"/>
  <c r="H2123" i="20"/>
  <c r="K2122" i="20"/>
  <c r="J2122" i="20"/>
  <c r="I2122" i="20"/>
  <c r="H2122" i="20"/>
  <c r="K2121" i="20"/>
  <c r="J2121" i="20"/>
  <c r="I2121" i="20"/>
  <c r="H2121" i="20"/>
  <c r="K2120" i="20"/>
  <c r="J2120" i="20"/>
  <c r="I2120" i="20"/>
  <c r="H2120" i="20"/>
  <c r="K2119" i="20"/>
  <c r="J2119" i="20"/>
  <c r="I2119" i="20"/>
  <c r="H2119" i="20"/>
  <c r="K2118" i="20"/>
  <c r="J2118" i="20"/>
  <c r="I2118" i="20"/>
  <c r="H2118" i="20"/>
  <c r="K2117" i="20"/>
  <c r="J2117" i="20"/>
  <c r="I2117" i="20"/>
  <c r="H2117" i="20"/>
  <c r="K2116" i="20"/>
  <c r="J2116" i="20"/>
  <c r="I2116" i="20"/>
  <c r="H2116" i="20"/>
  <c r="K2115" i="20"/>
  <c r="J2115" i="20"/>
  <c r="I2115" i="20"/>
  <c r="H2115" i="20"/>
  <c r="K2114" i="20"/>
  <c r="J2114" i="20"/>
  <c r="I2114" i="20"/>
  <c r="H2114" i="20"/>
  <c r="F2113" i="20"/>
  <c r="E2113" i="20"/>
  <c r="F2112" i="20"/>
  <c r="E2112" i="20"/>
  <c r="F2111" i="20"/>
  <c r="E2111" i="20"/>
  <c r="F2110" i="20"/>
  <c r="E2110" i="20"/>
  <c r="F2109" i="20"/>
  <c r="E2109" i="20"/>
  <c r="F2108" i="20"/>
  <c r="E2108" i="20"/>
  <c r="F2107" i="20"/>
  <c r="E2107" i="20"/>
  <c r="F2106" i="20"/>
  <c r="E2106" i="20"/>
  <c r="F2105" i="20"/>
  <c r="E2105" i="20"/>
  <c r="F2104" i="20"/>
  <c r="E2104" i="20"/>
  <c r="F2103" i="20"/>
  <c r="E2103" i="20"/>
  <c r="F2102" i="20"/>
  <c r="E2102" i="20"/>
  <c r="F2101" i="20"/>
  <c r="E2101" i="20"/>
  <c r="F2100" i="20"/>
  <c r="E2100" i="20"/>
  <c r="F2099" i="20"/>
  <c r="E2099" i="20"/>
  <c r="F2098" i="20"/>
  <c r="E2098" i="20"/>
  <c r="F2097" i="20"/>
  <c r="E2097" i="20"/>
  <c r="F2096" i="20"/>
  <c r="E2096" i="20"/>
  <c r="F2095" i="20"/>
  <c r="E2095" i="20"/>
  <c r="F2094" i="20"/>
  <c r="E2094" i="20"/>
  <c r="F2160" i="20"/>
  <c r="E2160" i="20"/>
  <c r="H2160" i="20" s="1"/>
  <c r="F2093" i="20"/>
  <c r="E2093" i="20"/>
  <c r="F2092" i="20"/>
  <c r="E2092" i="20"/>
  <c r="F2091" i="20"/>
  <c r="E2091" i="20"/>
  <c r="F2090" i="20"/>
  <c r="E2090" i="20"/>
  <c r="F2089" i="20"/>
  <c r="E2089" i="20"/>
  <c r="F2088" i="20"/>
  <c r="E2088" i="20"/>
  <c r="F2087" i="20"/>
  <c r="E2087" i="20"/>
  <c r="F2086" i="20"/>
  <c r="E2086" i="20"/>
  <c r="F2085" i="20"/>
  <c r="E2085" i="20"/>
  <c r="F2084" i="20"/>
  <c r="E2084" i="20"/>
  <c r="F2083" i="20"/>
  <c r="E2083" i="20"/>
  <c r="F2082" i="20"/>
  <c r="E2082" i="20"/>
  <c r="F2081" i="20"/>
  <c r="E2081" i="20"/>
  <c r="F2159" i="20"/>
  <c r="E2159" i="20"/>
  <c r="J2159" i="20" s="1"/>
  <c r="F2080" i="20"/>
  <c r="E2080" i="20"/>
  <c r="F2079" i="20"/>
  <c r="E2079" i="20"/>
  <c r="F2078" i="20"/>
  <c r="E2078" i="20"/>
  <c r="F2077" i="20"/>
  <c r="E2077" i="20"/>
  <c r="F2076" i="20"/>
  <c r="E2076" i="20"/>
  <c r="F2075" i="20"/>
  <c r="E2075" i="20"/>
  <c r="F2074" i="20"/>
  <c r="E2074" i="20"/>
  <c r="F2073" i="20"/>
  <c r="E2073" i="20"/>
  <c r="F2072" i="20"/>
  <c r="E2072" i="20"/>
  <c r="F2071" i="20"/>
  <c r="E2071" i="20"/>
  <c r="F2070" i="20"/>
  <c r="E2070" i="20"/>
  <c r="F2069" i="20"/>
  <c r="E2069" i="20"/>
  <c r="F2068" i="20"/>
  <c r="E2068" i="20"/>
  <c r="F2067" i="20"/>
  <c r="E2067" i="20"/>
  <c r="F2066" i="20"/>
  <c r="E2066" i="20"/>
  <c r="F2065" i="20"/>
  <c r="E2065" i="20"/>
  <c r="F2064" i="20"/>
  <c r="E2064" i="20"/>
  <c r="F2063" i="20"/>
  <c r="E2063" i="20"/>
  <c r="F2062" i="20"/>
  <c r="E2062" i="20"/>
  <c r="F2061" i="20"/>
  <c r="E2061" i="20"/>
  <c r="F2060" i="20"/>
  <c r="E2060" i="20"/>
  <c r="F2059" i="20"/>
  <c r="E2059" i="20"/>
  <c r="F2058" i="20"/>
  <c r="E2058" i="20"/>
  <c r="F2057" i="20"/>
  <c r="E2057" i="20"/>
  <c r="F2056" i="20"/>
  <c r="E2056" i="20"/>
  <c r="F2055" i="20"/>
  <c r="E2055" i="20"/>
  <c r="F2054" i="20"/>
  <c r="E2054" i="20"/>
  <c r="F2053" i="20"/>
  <c r="E2053" i="20"/>
  <c r="F2052" i="20"/>
  <c r="E2052" i="20"/>
  <c r="F2051" i="20"/>
  <c r="E2051" i="20"/>
  <c r="F2050" i="20"/>
  <c r="E2050" i="20"/>
  <c r="F2049" i="20"/>
  <c r="E2049" i="20"/>
  <c r="F2048" i="20"/>
  <c r="E2048" i="20"/>
  <c r="F2047" i="20"/>
  <c r="E2047" i="20"/>
  <c r="F2046" i="20"/>
  <c r="E2046" i="20"/>
  <c r="F2045" i="20"/>
  <c r="E2045" i="20"/>
  <c r="F2044" i="20"/>
  <c r="E2044" i="20"/>
  <c r="F2043" i="20"/>
  <c r="E2043" i="20"/>
  <c r="F2042" i="20"/>
  <c r="E2042" i="20"/>
  <c r="F2041" i="20"/>
  <c r="E2041" i="20"/>
  <c r="F2040" i="20"/>
  <c r="E2040" i="20"/>
  <c r="F2039" i="20"/>
  <c r="E2039" i="20"/>
  <c r="F2038" i="20"/>
  <c r="E2038" i="20"/>
  <c r="F2037" i="20"/>
  <c r="E2037" i="20"/>
  <c r="F2036" i="20"/>
  <c r="E2036" i="20"/>
  <c r="F2035" i="20"/>
  <c r="E2035" i="20"/>
  <c r="F2034" i="20"/>
  <c r="E2034" i="20"/>
  <c r="F2033" i="20"/>
  <c r="E2033" i="20"/>
  <c r="F2032" i="20"/>
  <c r="E2032" i="20"/>
  <c r="F2031" i="20"/>
  <c r="E2031" i="20"/>
  <c r="F2030" i="20"/>
  <c r="E2030" i="20"/>
  <c r="F2029" i="20"/>
  <c r="E2029" i="20"/>
  <c r="F2028" i="20"/>
  <c r="E2028" i="20"/>
  <c r="F2027" i="20"/>
  <c r="E2027" i="20"/>
  <c r="F2026" i="20"/>
  <c r="E2026" i="20"/>
  <c r="F2025" i="20"/>
  <c r="E2025" i="20"/>
  <c r="F2024" i="20"/>
  <c r="E2024" i="20"/>
  <c r="F2023" i="20"/>
  <c r="E2023" i="20"/>
  <c r="F2022" i="20"/>
  <c r="E2022" i="20"/>
  <c r="F2021" i="20"/>
  <c r="E2021" i="20"/>
  <c r="F2020" i="20"/>
  <c r="E2020" i="20"/>
  <c r="F2019" i="20"/>
  <c r="E2019" i="20"/>
  <c r="F2018" i="20"/>
  <c r="E2018" i="20"/>
  <c r="F2017" i="20"/>
  <c r="E2017" i="20"/>
  <c r="F2016" i="20"/>
  <c r="E2016" i="20"/>
  <c r="F2015" i="20"/>
  <c r="E2015" i="20"/>
  <c r="F2014" i="20"/>
  <c r="E2014" i="20"/>
  <c r="F2013" i="20"/>
  <c r="E2013" i="20"/>
  <c r="F2012" i="20"/>
  <c r="E2012" i="20"/>
  <c r="F2011" i="20"/>
  <c r="E2011" i="20"/>
  <c r="F2010" i="20"/>
  <c r="E2010" i="20"/>
  <c r="F2009" i="20"/>
  <c r="E2009" i="20"/>
  <c r="F2008" i="20"/>
  <c r="E2008" i="20"/>
  <c r="F2007" i="20"/>
  <c r="E2007" i="20"/>
  <c r="F2006" i="20"/>
  <c r="E2006" i="20"/>
  <c r="F2005" i="20"/>
  <c r="E2005" i="20"/>
  <c r="F2004" i="20"/>
  <c r="E2004" i="20"/>
  <c r="F2003" i="20"/>
  <c r="E2003" i="20"/>
  <c r="F2002" i="20"/>
  <c r="E2002" i="20"/>
  <c r="F2001" i="20"/>
  <c r="E2001" i="20"/>
  <c r="F2000" i="20"/>
  <c r="E2000" i="20"/>
  <c r="F1999" i="20"/>
  <c r="E1999" i="20"/>
  <c r="F1998" i="20"/>
  <c r="E1998" i="20"/>
  <c r="F1997" i="20"/>
  <c r="E1997" i="20"/>
  <c r="F1996" i="20"/>
  <c r="E1996" i="20"/>
  <c r="F1995" i="20"/>
  <c r="E1995" i="20"/>
  <c r="F1994" i="20"/>
  <c r="E1994" i="20"/>
  <c r="F1993" i="20"/>
  <c r="E1993" i="20"/>
  <c r="F1992" i="20"/>
  <c r="E1992" i="20"/>
  <c r="F1991" i="20"/>
  <c r="E1991" i="20"/>
  <c r="F1990" i="20"/>
  <c r="E1990" i="20"/>
  <c r="F1989" i="20"/>
  <c r="E1989" i="20"/>
  <c r="F1988" i="20"/>
  <c r="E1988" i="20"/>
  <c r="F1987" i="20"/>
  <c r="E1987" i="20"/>
  <c r="F1986" i="20"/>
  <c r="E1986" i="20"/>
  <c r="F1985" i="20"/>
  <c r="E1985" i="20"/>
  <c r="F1984" i="20"/>
  <c r="E1984" i="20"/>
  <c r="F1983" i="20"/>
  <c r="E1983" i="20"/>
  <c r="F1982" i="20"/>
  <c r="E1982" i="20"/>
  <c r="F1981" i="20"/>
  <c r="E1981" i="20"/>
  <c r="F1980" i="20"/>
  <c r="E1980" i="20"/>
  <c r="F1979" i="20"/>
  <c r="E1979" i="20"/>
  <c r="F1978" i="20"/>
  <c r="E1978" i="20"/>
  <c r="F1977" i="20"/>
  <c r="E1977" i="20"/>
  <c r="F1976" i="20"/>
  <c r="E1976" i="20"/>
  <c r="F1975" i="20"/>
  <c r="E1975" i="20"/>
  <c r="F1974" i="20"/>
  <c r="E1974" i="20"/>
  <c r="F1973" i="20"/>
  <c r="E1973" i="20"/>
  <c r="F1972" i="20"/>
  <c r="E1972" i="20"/>
  <c r="F1971" i="20"/>
  <c r="E1971" i="20"/>
  <c r="F1970" i="20"/>
  <c r="E1970" i="20"/>
  <c r="F1969" i="20"/>
  <c r="E1969" i="20"/>
  <c r="F1968" i="20"/>
  <c r="E1968" i="20"/>
  <c r="F1967" i="20"/>
  <c r="E1967" i="20"/>
  <c r="F1966" i="20"/>
  <c r="E1966" i="20"/>
  <c r="F1965" i="20"/>
  <c r="E1965" i="20"/>
  <c r="F1964" i="20"/>
  <c r="E1964" i="20"/>
  <c r="F1963" i="20"/>
  <c r="E1963" i="20"/>
  <c r="F1962" i="20"/>
  <c r="E1962" i="20"/>
  <c r="F1961" i="20"/>
  <c r="E1961" i="20"/>
  <c r="F1960" i="20"/>
  <c r="E1960" i="20"/>
  <c r="F1959" i="20"/>
  <c r="E1959" i="20"/>
  <c r="F1958" i="20"/>
  <c r="E1958" i="20"/>
  <c r="F1957" i="20"/>
  <c r="E1957" i="20"/>
  <c r="F1956" i="20"/>
  <c r="E1956" i="20"/>
  <c r="F1955" i="20"/>
  <c r="E1955" i="20"/>
  <c r="F1954" i="20"/>
  <c r="E1954" i="20"/>
  <c r="F1953" i="20"/>
  <c r="E1953" i="20"/>
  <c r="F1952" i="20"/>
  <c r="E1952" i="20"/>
  <c r="F1951" i="20"/>
  <c r="E1951" i="20"/>
  <c r="F1950" i="20"/>
  <c r="E1950" i="20"/>
  <c r="F1949" i="20"/>
  <c r="E1949" i="20"/>
  <c r="F149" i="18"/>
  <c r="F135" i="18"/>
  <c r="E149" i="18"/>
  <c r="E135" i="18"/>
  <c r="E134" i="18"/>
  <c r="E136" i="18"/>
  <c r="E137" i="18"/>
  <c r="E138" i="18"/>
  <c r="E139" i="18"/>
  <c r="E140" i="18"/>
  <c r="E141" i="18"/>
  <c r="E142" i="18"/>
  <c r="E143" i="18"/>
  <c r="E144" i="18"/>
  <c r="E145" i="18"/>
  <c r="E146" i="18"/>
  <c r="E147" i="18"/>
  <c r="E148" i="18"/>
  <c r="E150" i="18"/>
  <c r="E151" i="18"/>
  <c r="E152" i="18"/>
  <c r="E153" i="18"/>
  <c r="E154" i="18"/>
  <c r="E155" i="18"/>
  <c r="E156" i="18"/>
  <c r="E157" i="18"/>
  <c r="E158" i="18"/>
  <c r="E159" i="18"/>
  <c r="E160" i="18"/>
  <c r="E161" i="18"/>
  <c r="E162" i="18"/>
  <c r="E163" i="18"/>
  <c r="E164" i="18"/>
  <c r="E165" i="18"/>
  <c r="E166" i="18"/>
  <c r="E167" i="18"/>
  <c r="E168" i="18"/>
  <c r="E169" i="18"/>
  <c r="E4" i="25"/>
  <c r="E5" i="25"/>
  <c r="E6" i="25"/>
  <c r="E7" i="25"/>
  <c r="E8" i="25"/>
  <c r="E9" i="25"/>
  <c r="E10" i="25"/>
  <c r="E11" i="25"/>
  <c r="E12" i="25"/>
  <c r="E13" i="25"/>
  <c r="E14" i="25"/>
  <c r="E15" i="25"/>
  <c r="E16" i="25"/>
  <c r="E17" i="25"/>
  <c r="E18" i="25"/>
  <c r="E19" i="25"/>
  <c r="E20" i="25"/>
  <c r="E21" i="25"/>
  <c r="E22" i="25"/>
  <c r="E23" i="25"/>
  <c r="E24" i="25"/>
  <c r="E25" i="25"/>
  <c r="E26" i="25"/>
  <c r="E27" i="25"/>
  <c r="E28" i="25"/>
  <c r="E29" i="25"/>
  <c r="E30" i="25"/>
  <c r="E31" i="25"/>
  <c r="E32" i="25"/>
  <c r="E33" i="25"/>
  <c r="E34" i="25"/>
  <c r="E35" i="25"/>
  <c r="E36" i="25"/>
  <c r="E37" i="25"/>
  <c r="E3" i="25"/>
  <c r="E2" i="25"/>
  <c r="L2769" i="10"/>
  <c r="K2769" i="10"/>
  <c r="J2769" i="10"/>
  <c r="I2769" i="10"/>
  <c r="L2768" i="10"/>
  <c r="K2768" i="10"/>
  <c r="J2768" i="10"/>
  <c r="I2768" i="10"/>
  <c r="K1948" i="20"/>
  <c r="J1948" i="20"/>
  <c r="I1948" i="20"/>
  <c r="H1948" i="20"/>
  <c r="K1947" i="20"/>
  <c r="J1947" i="20"/>
  <c r="I1947" i="20"/>
  <c r="H1947" i="20"/>
  <c r="K1946" i="20"/>
  <c r="J1946" i="20"/>
  <c r="I1946" i="20"/>
  <c r="H1946" i="20"/>
  <c r="K1945" i="20"/>
  <c r="J1945" i="20"/>
  <c r="I1945" i="20"/>
  <c r="H1945" i="20"/>
  <c r="K1944" i="20"/>
  <c r="J1944" i="20"/>
  <c r="I1944" i="20"/>
  <c r="H1944" i="20"/>
  <c r="K1943" i="20"/>
  <c r="J1943" i="20"/>
  <c r="I1943" i="20"/>
  <c r="H1943" i="20"/>
  <c r="K1942" i="20"/>
  <c r="J1942" i="20"/>
  <c r="I1942" i="20"/>
  <c r="H1942" i="20"/>
  <c r="K1940" i="20"/>
  <c r="J1940" i="20"/>
  <c r="I1940" i="20"/>
  <c r="H1940" i="20"/>
  <c r="K1939" i="20"/>
  <c r="J1939" i="20"/>
  <c r="I1939" i="20"/>
  <c r="H1939" i="20"/>
  <c r="K1938" i="20"/>
  <c r="J1938" i="20"/>
  <c r="I1938" i="20"/>
  <c r="H1938" i="20"/>
  <c r="K1937" i="20"/>
  <c r="J1937" i="20"/>
  <c r="I1937" i="20"/>
  <c r="H1937" i="20"/>
  <c r="K1936" i="20"/>
  <c r="J1936" i="20"/>
  <c r="I1936" i="20"/>
  <c r="H1936" i="20"/>
  <c r="K1935" i="20"/>
  <c r="J1935" i="20"/>
  <c r="I1935" i="20"/>
  <c r="H1935" i="20"/>
  <c r="K1934" i="20"/>
  <c r="J1934" i="20"/>
  <c r="I1934" i="20"/>
  <c r="H1934" i="20"/>
  <c r="K1933" i="20"/>
  <c r="J1933" i="20"/>
  <c r="I1933" i="20"/>
  <c r="H1933" i="20"/>
  <c r="K1932" i="20"/>
  <c r="J1932" i="20"/>
  <c r="I1932" i="20"/>
  <c r="H1932" i="20"/>
  <c r="K1931" i="20"/>
  <c r="J1931" i="20"/>
  <c r="I1931" i="20"/>
  <c r="H1931" i="20"/>
  <c r="K1930" i="20"/>
  <c r="J1930" i="20"/>
  <c r="I1930" i="20"/>
  <c r="H1930" i="20"/>
  <c r="K1929" i="20"/>
  <c r="J1929" i="20"/>
  <c r="I1929" i="20"/>
  <c r="H1929" i="20"/>
  <c r="K1928" i="20"/>
  <c r="J1928" i="20"/>
  <c r="I1928" i="20"/>
  <c r="H1928" i="20"/>
  <c r="K1927" i="20"/>
  <c r="J1927" i="20"/>
  <c r="I1927" i="20"/>
  <c r="H1927" i="20"/>
  <c r="K1926" i="20"/>
  <c r="J1926" i="20"/>
  <c r="I1926" i="20"/>
  <c r="H1926" i="20"/>
  <c r="K1925" i="20"/>
  <c r="J1925" i="20"/>
  <c r="I1925" i="20"/>
  <c r="H1925" i="20"/>
  <c r="K1924" i="20"/>
  <c r="J1924" i="20"/>
  <c r="I1924" i="20"/>
  <c r="H1924" i="20"/>
  <c r="K1923" i="20"/>
  <c r="J1923" i="20"/>
  <c r="I1923" i="20"/>
  <c r="H1923" i="20"/>
  <c r="K1922" i="20"/>
  <c r="J1922" i="20"/>
  <c r="I1922" i="20"/>
  <c r="H1922" i="20"/>
  <c r="K47" i="12"/>
  <c r="J47" i="12"/>
  <c r="I47" i="12"/>
  <c r="H47" i="12"/>
  <c r="K46" i="12"/>
  <c r="J46" i="12"/>
  <c r="I46" i="12"/>
  <c r="H46" i="12"/>
  <c r="H5" i="13"/>
  <c r="H6" i="13"/>
  <c r="H7" i="13"/>
  <c r="H8" i="13"/>
  <c r="H9" i="13"/>
  <c r="H10" i="13"/>
  <c r="H11" i="13"/>
  <c r="H12" i="13"/>
  <c r="H13" i="13"/>
  <c r="H14" i="13"/>
  <c r="H15" i="13"/>
  <c r="H16" i="13"/>
  <c r="H17" i="13"/>
  <c r="H18" i="13"/>
  <c r="H19" i="13"/>
  <c r="H20" i="13"/>
  <c r="H21" i="13"/>
  <c r="H22" i="13"/>
  <c r="H23" i="13"/>
  <c r="H25" i="13"/>
  <c r="H26" i="13"/>
  <c r="H27" i="13"/>
  <c r="H28" i="13"/>
  <c r="H29" i="13"/>
  <c r="H30" i="13"/>
  <c r="H31" i="13"/>
  <c r="I5" i="13"/>
  <c r="I6" i="13"/>
  <c r="I7" i="13"/>
  <c r="I8" i="13"/>
  <c r="I9" i="13"/>
  <c r="I10" i="13"/>
  <c r="I11" i="13"/>
  <c r="I12" i="13"/>
  <c r="I13" i="13"/>
  <c r="I14" i="13"/>
  <c r="I15" i="13"/>
  <c r="I16" i="13"/>
  <c r="I17" i="13"/>
  <c r="I18" i="13"/>
  <c r="I19" i="13"/>
  <c r="I20" i="13"/>
  <c r="I21" i="13"/>
  <c r="I22" i="13"/>
  <c r="I23" i="13"/>
  <c r="I25" i="13"/>
  <c r="I26" i="13"/>
  <c r="I27" i="13"/>
  <c r="I28" i="13"/>
  <c r="I29" i="13"/>
  <c r="I30" i="13"/>
  <c r="I31" i="13"/>
  <c r="J5" i="13"/>
  <c r="J6" i="13"/>
  <c r="J7" i="13"/>
  <c r="J8" i="13"/>
  <c r="J9" i="13"/>
  <c r="J10" i="13"/>
  <c r="J11" i="13"/>
  <c r="J12" i="13"/>
  <c r="J13" i="13"/>
  <c r="J14" i="13"/>
  <c r="J15" i="13"/>
  <c r="J16" i="13"/>
  <c r="J17" i="13"/>
  <c r="J18" i="13"/>
  <c r="J19" i="13"/>
  <c r="J20" i="13"/>
  <c r="J21" i="13"/>
  <c r="J22" i="13"/>
  <c r="J23" i="13"/>
  <c r="J25" i="13"/>
  <c r="J26" i="13"/>
  <c r="J27" i="13"/>
  <c r="J28" i="13"/>
  <c r="J29" i="13"/>
  <c r="J30" i="13"/>
  <c r="J31" i="13"/>
  <c r="K15" i="13"/>
  <c r="K16" i="13"/>
  <c r="K17" i="13"/>
  <c r="K18" i="13"/>
  <c r="K19" i="13"/>
  <c r="K20" i="13"/>
  <c r="K21" i="13"/>
  <c r="K22" i="13"/>
  <c r="K23" i="13"/>
  <c r="K25" i="13"/>
  <c r="K26" i="13"/>
  <c r="K27" i="13"/>
  <c r="K28" i="13"/>
  <c r="K29" i="13"/>
  <c r="K30" i="13"/>
  <c r="K31" i="13"/>
  <c r="K4" i="13"/>
  <c r="J4" i="13"/>
  <c r="I4" i="13"/>
  <c r="H4" i="13"/>
  <c r="K5" i="13"/>
  <c r="K6" i="13"/>
  <c r="K7" i="13"/>
  <c r="K8" i="13"/>
  <c r="K9" i="13"/>
  <c r="K10" i="13"/>
  <c r="K11" i="13"/>
  <c r="K12" i="13"/>
  <c r="K13" i="13"/>
  <c r="K14" i="13"/>
  <c r="Q2182" i="20" l="1"/>
  <c r="Q2172" i="20"/>
  <c r="Q2185" i="20"/>
  <c r="Q2178" i="20"/>
  <c r="Q2173" i="20"/>
  <c r="Q2186" i="20"/>
  <c r="Q2180" i="20"/>
  <c r="Q2184" i="20"/>
  <c r="M1890" i="20" a="1"/>
  <c r="M1890" i="20" s="1"/>
  <c r="N1890" i="20" a="1"/>
  <c r="N1890" i="20" s="1"/>
  <c r="N1891" i="20" a="1"/>
  <c r="N1891" i="20" s="1"/>
  <c r="M1891" i="20" a="1"/>
  <c r="M1891" i="20" s="1"/>
  <c r="N1892" i="20" a="1"/>
  <c r="N1892" i="20" s="1"/>
  <c r="M1892" i="20" a="1"/>
  <c r="M1892" i="20" s="1"/>
  <c r="M1893" i="20" a="1"/>
  <c r="M1893" i="20" s="1"/>
  <c r="N1893" i="20" a="1"/>
  <c r="N1893" i="20" s="1"/>
  <c r="M1894" i="20" a="1"/>
  <c r="M1894" i="20" s="1"/>
  <c r="N1894" i="20" a="1"/>
  <c r="N1894" i="20" s="1"/>
  <c r="M3" i="20" a="1"/>
  <c r="M3" i="20" s="1"/>
  <c r="N3" i="20" a="1"/>
  <c r="N3" i="20" s="1"/>
  <c r="M5" i="20" a="1"/>
  <c r="M5" i="20" s="1"/>
  <c r="AE1633" i="36" s="1"/>
  <c r="K1633" i="36" s="1"/>
  <c r="N5" i="20" a="1"/>
  <c r="N5" i="20" s="1"/>
  <c r="AF1633" i="36" s="1"/>
  <c r="L1633" i="36" s="1"/>
  <c r="N6" i="20" a="1"/>
  <c r="N6" i="20" s="1"/>
  <c r="AF1646" i="36" s="1"/>
  <c r="L1646" i="36" s="1"/>
  <c r="M6" i="20" a="1"/>
  <c r="M6" i="20" s="1"/>
  <c r="AE1646" i="36" s="1"/>
  <c r="K1646" i="36" s="1"/>
  <c r="M7" i="20" a="1"/>
  <c r="M7" i="20" s="1"/>
  <c r="N7" i="20" a="1"/>
  <c r="N7" i="20" s="1"/>
  <c r="M8" i="20" a="1"/>
  <c r="M8" i="20" s="1"/>
  <c r="N8" i="20" a="1"/>
  <c r="N8" i="20" s="1"/>
  <c r="M9" i="20" a="1"/>
  <c r="M9" i="20" s="1"/>
  <c r="N9" i="20" a="1"/>
  <c r="N9" i="20" s="1"/>
  <c r="M11" i="20" a="1"/>
  <c r="M11" i="20" s="1"/>
  <c r="AE1697" i="36" s="1"/>
  <c r="K1697" i="36" s="1"/>
  <c r="N11" i="20" a="1"/>
  <c r="N11" i="20" s="1"/>
  <c r="AF1697" i="36" s="1"/>
  <c r="L1697" i="36" s="1"/>
  <c r="M12" i="20" a="1"/>
  <c r="M12" i="20" s="1"/>
  <c r="AE1740" i="36" s="1"/>
  <c r="K1740" i="36" s="1"/>
  <c r="N12" i="20" a="1"/>
  <c r="N12" i="20" s="1"/>
  <c r="AF1740" i="36" s="1"/>
  <c r="L1740" i="36" s="1"/>
  <c r="N13" i="20" a="1"/>
  <c r="N13" i="20" s="1"/>
  <c r="M13" i="20" a="1"/>
  <c r="M13" i="20" s="1"/>
  <c r="N14" i="20" a="1"/>
  <c r="N14" i="20" s="1"/>
  <c r="M14" i="20" a="1"/>
  <c r="M14" i="20" s="1"/>
  <c r="N15" i="20" a="1"/>
  <c r="N15" i="20" s="1"/>
  <c r="AF1634" i="36" s="1"/>
  <c r="L1634" i="36" s="1"/>
  <c r="M15" i="20" a="1"/>
  <c r="M15" i="20" s="1"/>
  <c r="AE1634" i="36" s="1"/>
  <c r="K1634" i="36" s="1"/>
  <c r="N16" i="20" a="1"/>
  <c r="N16" i="20" s="1"/>
  <c r="AF1653" i="36" s="1"/>
  <c r="L1653" i="36" s="1"/>
  <c r="M16" i="20" a="1"/>
  <c r="M16" i="20" s="1"/>
  <c r="AE1653" i="36" s="1"/>
  <c r="K1653" i="36" s="1"/>
  <c r="N17" i="20" a="1"/>
  <c r="N17" i="20" s="1"/>
  <c r="M17" i="20" a="1"/>
  <c r="M17" i="20" s="1"/>
  <c r="M18" i="20" a="1"/>
  <c r="M18" i="20" s="1"/>
  <c r="AE1698" i="36" s="1"/>
  <c r="K1698" i="36" s="1"/>
  <c r="N18" i="20" a="1"/>
  <c r="N18" i="20" s="1"/>
  <c r="AF1698" i="36" s="1"/>
  <c r="L1698" i="36" s="1"/>
  <c r="M19" i="20" a="1"/>
  <c r="M19" i="20" s="1"/>
  <c r="AE1741" i="36" s="1"/>
  <c r="K1741" i="36" s="1"/>
  <c r="N19" i="20" a="1"/>
  <c r="N19" i="20" s="1"/>
  <c r="AF1741" i="36" s="1"/>
  <c r="L1741" i="36" s="1"/>
  <c r="N22" i="20" a="1"/>
  <c r="N22" i="20" s="1"/>
  <c r="M22" i="20" a="1"/>
  <c r="M22" i="20" s="1"/>
  <c r="N23" i="20" a="1"/>
  <c r="N23" i="20" s="1"/>
  <c r="M23" i="20" a="1"/>
  <c r="M23" i="20" s="1"/>
  <c r="M24" i="20" a="1"/>
  <c r="M24" i="20" s="1"/>
  <c r="N24" i="20" a="1"/>
  <c r="N24" i="20" s="1"/>
  <c r="M25" i="20" a="1"/>
  <c r="M25" i="20" s="1"/>
  <c r="N25" i="20" a="1"/>
  <c r="N25" i="20" s="1"/>
  <c r="M26" i="20" a="1"/>
  <c r="M26" i="20" s="1"/>
  <c r="N26" i="20" a="1"/>
  <c r="N26" i="20" s="1"/>
  <c r="M28" i="20" a="1"/>
  <c r="M28" i="20" s="1"/>
  <c r="AE1637" i="36" s="1"/>
  <c r="K1637" i="36" s="1"/>
  <c r="N28" i="20" a="1"/>
  <c r="N28" i="20" s="1"/>
  <c r="AF1637" i="36" s="1"/>
  <c r="L1637" i="36" s="1"/>
  <c r="M29" i="20" a="1"/>
  <c r="M29" i="20" s="1"/>
  <c r="AE1654" i="36" s="1"/>
  <c r="K1654" i="36" s="1"/>
  <c r="N29" i="20" a="1"/>
  <c r="N29" i="20" s="1"/>
  <c r="AF1654" i="36" s="1"/>
  <c r="L1654" i="36" s="1"/>
  <c r="M30" i="20" a="1"/>
  <c r="M30" i="20" s="1"/>
  <c r="N30" i="20" a="1"/>
  <c r="N30" i="20" s="1"/>
  <c r="M31" i="20" a="1"/>
  <c r="M31" i="20" s="1"/>
  <c r="N31" i="20" a="1"/>
  <c r="N31" i="20" s="1"/>
  <c r="M32" i="20" a="1"/>
  <c r="M32" i="20" s="1"/>
  <c r="N32" i="20" a="1"/>
  <c r="N32" i="20" s="1"/>
  <c r="M33" i="20" a="1"/>
  <c r="M33" i="20" s="1"/>
  <c r="N33" i="20" a="1"/>
  <c r="N33" i="20" s="1"/>
  <c r="M34" i="20" a="1"/>
  <c r="M34" i="20" s="1"/>
  <c r="N34" i="20" a="1"/>
  <c r="N34" i="20" s="1"/>
  <c r="M35" i="20" a="1"/>
  <c r="M35" i="20" s="1"/>
  <c r="N35" i="20" a="1"/>
  <c r="N35" i="20" s="1"/>
  <c r="M37" i="20" a="1"/>
  <c r="M37" i="20" s="1"/>
  <c r="AE1719" i="36" s="1"/>
  <c r="K1719" i="36" s="1"/>
  <c r="N37" i="20" a="1"/>
  <c r="N37" i="20" s="1"/>
  <c r="AF1719" i="36" s="1"/>
  <c r="L1719" i="36" s="1"/>
  <c r="M38" i="20" a="1"/>
  <c r="M38" i="20" s="1"/>
  <c r="AE1742" i="36" s="1"/>
  <c r="K1742" i="36" s="1"/>
  <c r="N38" i="20" a="1"/>
  <c r="N38" i="20" s="1"/>
  <c r="AF1742" i="36" s="1"/>
  <c r="L1742" i="36" s="1"/>
  <c r="M39" i="20" a="1"/>
  <c r="M39" i="20" s="1"/>
  <c r="N39" i="20" a="1"/>
  <c r="N39" i="20" s="1"/>
  <c r="N40" i="20" a="1"/>
  <c r="N40" i="20" s="1"/>
  <c r="M40" i="20" a="1"/>
  <c r="M40" i="20" s="1"/>
  <c r="N41" i="20" a="1"/>
  <c r="N41" i="20" s="1"/>
  <c r="M41" i="20" a="1"/>
  <c r="M41" i="20" s="1"/>
  <c r="M42" i="20" a="1"/>
  <c r="M42" i="20" s="1"/>
  <c r="N42" i="20" a="1"/>
  <c r="N42" i="20" s="1"/>
  <c r="N43" i="20" a="1"/>
  <c r="N43" i="20" s="1"/>
  <c r="M43" i="20" a="1"/>
  <c r="M43" i="20" s="1"/>
  <c r="M45" i="20" a="1"/>
  <c r="M45" i="20" s="1"/>
  <c r="AE1638" i="36" s="1"/>
  <c r="K1638" i="36" s="1"/>
  <c r="N45" i="20" a="1"/>
  <c r="N45" i="20" s="1"/>
  <c r="AF1638" i="36" s="1"/>
  <c r="L1638" i="36" s="1"/>
  <c r="M46" i="20" a="1"/>
  <c r="M46" i="20" s="1"/>
  <c r="AE1655" i="36" s="1"/>
  <c r="K1655" i="36" s="1"/>
  <c r="N46" i="20" a="1"/>
  <c r="N46" i="20" s="1"/>
  <c r="AF1655" i="36" s="1"/>
  <c r="L1655" i="36" s="1"/>
  <c r="M47" i="20" a="1"/>
  <c r="M47" i="20" s="1"/>
  <c r="N47" i="20" a="1"/>
  <c r="N47" i="20" s="1"/>
  <c r="M48" i="20" a="1"/>
  <c r="M48" i="20" s="1"/>
  <c r="N48" i="20" a="1"/>
  <c r="N48" i="20" s="1"/>
  <c r="N49" i="20" a="1"/>
  <c r="N49" i="20" s="1"/>
  <c r="M49" i="20" a="1"/>
  <c r="M49" i="20" s="1"/>
  <c r="N50" i="20" a="1"/>
  <c r="N50" i="20" s="1"/>
  <c r="M50" i="20" a="1"/>
  <c r="M50" i="20" s="1"/>
  <c r="N51" i="20" a="1"/>
  <c r="N51" i="20" s="1"/>
  <c r="M51" i="20" a="1"/>
  <c r="M51" i="20" s="1"/>
  <c r="M53" i="20" a="1"/>
  <c r="M53" i="20" s="1"/>
  <c r="AE1720" i="36" s="1"/>
  <c r="K1720" i="36" s="1"/>
  <c r="N53" i="20" a="1"/>
  <c r="N53" i="20" s="1"/>
  <c r="AF1720" i="36" s="1"/>
  <c r="L1720" i="36" s="1"/>
  <c r="M54" i="20" a="1"/>
  <c r="M54" i="20" s="1"/>
  <c r="AE1745" i="36" s="1"/>
  <c r="K1745" i="36" s="1"/>
  <c r="N54" i="20" a="1"/>
  <c r="N54" i="20" s="1"/>
  <c r="AF1745" i="36" s="1"/>
  <c r="L1745" i="36" s="1"/>
  <c r="M55" i="20" a="1"/>
  <c r="M55" i="20" s="1"/>
  <c r="N55" i="20" a="1"/>
  <c r="N55" i="20" s="1"/>
  <c r="M56" i="20" a="1"/>
  <c r="M56" i="20" s="1"/>
  <c r="N56" i="20" a="1"/>
  <c r="N56" i="20" s="1"/>
  <c r="M57" i="20" a="1"/>
  <c r="M57" i="20" s="1"/>
  <c r="N57" i="20" a="1"/>
  <c r="N57" i="20" s="1"/>
  <c r="N59" i="20" a="1"/>
  <c r="N59" i="20" s="1"/>
  <c r="AF1639" i="36" s="1"/>
  <c r="L1639" i="36" s="1"/>
  <c r="M59" i="20" a="1"/>
  <c r="M59" i="20" s="1"/>
  <c r="AE1639" i="36" s="1"/>
  <c r="K1639" i="36" s="1"/>
  <c r="M60" i="20" a="1"/>
  <c r="M60" i="20" s="1"/>
  <c r="AE1656" i="36" s="1"/>
  <c r="K1656" i="36" s="1"/>
  <c r="N60" i="20" a="1"/>
  <c r="N60" i="20" s="1"/>
  <c r="AF1656" i="36" s="1"/>
  <c r="L1656" i="36" s="1"/>
  <c r="M61" i="20" a="1"/>
  <c r="M61" i="20" s="1"/>
  <c r="N61" i="20" a="1"/>
  <c r="N61" i="20" s="1"/>
  <c r="N62" i="20" a="1"/>
  <c r="N62" i="20" s="1"/>
  <c r="M62" i="20" a="1"/>
  <c r="M62" i="20" s="1"/>
  <c r="M63" i="20" a="1"/>
  <c r="M63" i="20" s="1"/>
  <c r="N63" i="20" a="1"/>
  <c r="N63" i="20" s="1"/>
  <c r="M64" i="20" a="1"/>
  <c r="M64" i="20" s="1"/>
  <c r="N64" i="20" a="1"/>
  <c r="N64" i="20" s="1"/>
  <c r="N66" i="20" a="1"/>
  <c r="N66" i="20" s="1"/>
  <c r="M66" i="20" a="1"/>
  <c r="M66" i="20" s="1"/>
  <c r="N67" i="20" a="1"/>
  <c r="N67" i="20" s="1"/>
  <c r="M67" i="20" a="1"/>
  <c r="M67" i="20" s="1"/>
  <c r="M68" i="20" a="1"/>
  <c r="M68" i="20" s="1"/>
  <c r="N68" i="20" a="1"/>
  <c r="N68" i="20" s="1"/>
  <c r="M69" i="20" a="1"/>
  <c r="M69" i="20" s="1"/>
  <c r="N69" i="20" a="1"/>
  <c r="N69" i="20" s="1"/>
  <c r="M70" i="20" a="1"/>
  <c r="M70" i="20" s="1"/>
  <c r="N70" i="20" a="1"/>
  <c r="N70" i="20" s="1"/>
  <c r="M71" i="20" a="1"/>
  <c r="M71" i="20" s="1"/>
  <c r="N71" i="20" a="1"/>
  <c r="N71" i="20" s="1"/>
  <c r="N72" i="20" a="1"/>
  <c r="N72" i="20" s="1"/>
  <c r="M72" i="20" a="1"/>
  <c r="M72" i="20" s="1"/>
  <c r="N74" i="20" a="1"/>
  <c r="N74" i="20" s="1"/>
  <c r="M74" i="20" a="1"/>
  <c r="M74" i="20" s="1"/>
  <c r="N75" i="20" a="1"/>
  <c r="N75" i="20" s="1"/>
  <c r="M75" i="20" a="1"/>
  <c r="M75" i="20" s="1"/>
  <c r="M76" i="20" a="1"/>
  <c r="M76" i="20" s="1"/>
  <c r="N76" i="20" a="1"/>
  <c r="N76" i="20" s="1"/>
  <c r="M77" i="20" a="1"/>
  <c r="M77" i="20" s="1"/>
  <c r="N77" i="20" a="1"/>
  <c r="N77" i="20" s="1"/>
  <c r="M78" i="20" a="1"/>
  <c r="M78" i="20" s="1"/>
  <c r="N78" i="20" a="1"/>
  <c r="N78" i="20" s="1"/>
  <c r="M79" i="20" a="1"/>
  <c r="M79" i="20" s="1"/>
  <c r="N79" i="20" a="1"/>
  <c r="N79" i="20" s="1"/>
  <c r="M80" i="20" a="1"/>
  <c r="M80" i="20" s="1"/>
  <c r="N80" i="20" a="1"/>
  <c r="N80" i="20" s="1"/>
  <c r="N82" i="20" a="1"/>
  <c r="N82" i="20" s="1"/>
  <c r="AF1722" i="36" s="1"/>
  <c r="L1722" i="36" s="1"/>
  <c r="M82" i="20" a="1"/>
  <c r="M82" i="20" s="1"/>
  <c r="AE1722" i="36" s="1"/>
  <c r="K1722" i="36" s="1"/>
  <c r="N83" i="20" a="1"/>
  <c r="N83" i="20" s="1"/>
  <c r="AF1767" i="36" s="1"/>
  <c r="L1767" i="36" s="1"/>
  <c r="M83" i="20" a="1"/>
  <c r="M83" i="20" s="1"/>
  <c r="AE1767" i="36" s="1"/>
  <c r="K1767" i="36" s="1"/>
  <c r="M84" i="20" a="1"/>
  <c r="M84" i="20" s="1"/>
  <c r="N84" i="20" a="1"/>
  <c r="N84" i="20" s="1"/>
  <c r="M85" i="20" a="1"/>
  <c r="M85" i="20" s="1"/>
  <c r="AE1641" i="36" s="1"/>
  <c r="K1641" i="36" s="1"/>
  <c r="N85" i="20" a="1"/>
  <c r="N85" i="20" s="1"/>
  <c r="AF1641" i="36" s="1"/>
  <c r="L1641" i="36" s="1"/>
  <c r="M86" i="20" a="1"/>
  <c r="M86" i="20" s="1"/>
  <c r="AE1660" i="36" s="1"/>
  <c r="K1660" i="36" s="1"/>
  <c r="N86" i="20" a="1"/>
  <c r="N86" i="20" s="1"/>
  <c r="AF1660" i="36" s="1"/>
  <c r="L1660" i="36" s="1"/>
  <c r="M87" i="20" a="1"/>
  <c r="M87" i="20" s="1"/>
  <c r="AE1725" i="36" s="1"/>
  <c r="K1725" i="36" s="1"/>
  <c r="N87" i="20" a="1"/>
  <c r="N87" i="20" s="1"/>
  <c r="AF1725" i="36" s="1"/>
  <c r="L1725" i="36" s="1"/>
  <c r="M88" i="20" a="1"/>
  <c r="M88" i="20" s="1"/>
  <c r="AE1768" i="36" s="1"/>
  <c r="K1768" i="36" s="1"/>
  <c r="N88" i="20" a="1"/>
  <c r="N88" i="20" s="1"/>
  <c r="AF1768" i="36" s="1"/>
  <c r="L1768" i="36" s="1"/>
  <c r="M89" i="20" a="1"/>
  <c r="M89" i="20" s="1"/>
  <c r="N89" i="20" a="1"/>
  <c r="N89" i="20" s="1"/>
  <c r="M90" i="20" a="1"/>
  <c r="M90" i="20" s="1"/>
  <c r="N90" i="20" a="1"/>
  <c r="N90" i="20" s="1"/>
  <c r="M91" i="20" a="1"/>
  <c r="M91" i="20" s="1"/>
  <c r="N91" i="20" a="1"/>
  <c r="N91" i="20" s="1"/>
  <c r="M92" i="20" a="1"/>
  <c r="M92" i="20" s="1"/>
  <c r="N92" i="20" a="1"/>
  <c r="N92" i="20" s="1"/>
  <c r="M93" i="20" a="1"/>
  <c r="M93" i="20" s="1"/>
  <c r="N93" i="20" a="1"/>
  <c r="N93" i="20" s="1"/>
  <c r="M94" i="20" a="1"/>
  <c r="M94" i="20" s="1"/>
  <c r="N94" i="20" a="1"/>
  <c r="N94" i="20" s="1"/>
  <c r="M95" i="20" a="1"/>
  <c r="M95" i="20" s="1"/>
  <c r="N95" i="20" a="1"/>
  <c r="N95" i="20" s="1"/>
  <c r="M96" i="20" a="1"/>
  <c r="M96" i="20" s="1"/>
  <c r="N96" i="20" a="1"/>
  <c r="N96" i="20" s="1"/>
  <c r="N97" i="20" a="1"/>
  <c r="N97" i="20" s="1"/>
  <c r="M97" i="20" a="1"/>
  <c r="M97" i="20" s="1"/>
  <c r="M98" i="20" a="1"/>
  <c r="M98" i="20" s="1"/>
  <c r="N98" i="20" a="1"/>
  <c r="N98" i="20" s="1"/>
  <c r="M99" i="20" a="1"/>
  <c r="M99" i="20" s="1"/>
  <c r="N99" i="20" a="1"/>
  <c r="N99" i="20" s="1"/>
  <c r="M100" i="20" a="1"/>
  <c r="M100" i="20" s="1"/>
  <c r="N100" i="20" a="1"/>
  <c r="N100" i="20" s="1"/>
  <c r="N101" i="20" a="1"/>
  <c r="N101" i="20" s="1"/>
  <c r="M101" i="20" a="1"/>
  <c r="M101" i="20" s="1"/>
  <c r="N102" i="20" a="1"/>
  <c r="N102" i="20" s="1"/>
  <c r="M102" i="20" a="1"/>
  <c r="M102" i="20" s="1"/>
  <c r="N103" i="20" a="1"/>
  <c r="N103" i="20" s="1"/>
  <c r="M103" i="20" a="1"/>
  <c r="M103" i="20" s="1"/>
  <c r="N104" i="20" a="1"/>
  <c r="N104" i="20" s="1"/>
  <c r="M104" i="20" a="1"/>
  <c r="M104" i="20" s="1"/>
  <c r="M105" i="20" a="1"/>
  <c r="M105" i="20" s="1"/>
  <c r="N105" i="20" a="1"/>
  <c r="N105" i="20" s="1"/>
  <c r="N106" i="20" a="1"/>
  <c r="N106" i="20" s="1"/>
  <c r="M106" i="20" a="1"/>
  <c r="M106" i="20" s="1"/>
  <c r="M107" i="20" a="1"/>
  <c r="M107" i="20" s="1"/>
  <c r="N107" i="20" a="1"/>
  <c r="N107" i="20" s="1"/>
  <c r="N108" i="20" a="1"/>
  <c r="N108" i="20" s="1"/>
  <c r="M108" i="20" a="1"/>
  <c r="M108" i="20" s="1"/>
  <c r="M109" i="20" a="1"/>
  <c r="M109" i="20" s="1"/>
  <c r="N109" i="20" a="1"/>
  <c r="N109" i="20" s="1"/>
  <c r="M110" i="20" a="1"/>
  <c r="M110" i="20" s="1"/>
  <c r="N110" i="20" a="1"/>
  <c r="N110" i="20" s="1"/>
  <c r="M111" i="20" a="1"/>
  <c r="M111" i="20" s="1"/>
  <c r="N111" i="20" a="1"/>
  <c r="N111" i="20" s="1"/>
  <c r="N112" i="20" a="1"/>
  <c r="N112" i="20" s="1"/>
  <c r="M112" i="20" a="1"/>
  <c r="M112" i="20" s="1"/>
  <c r="N113" i="20" a="1"/>
  <c r="N113" i="20" s="1"/>
  <c r="M113" i="20" a="1"/>
  <c r="M113" i="20" s="1"/>
  <c r="N114" i="20" a="1"/>
  <c r="N114" i="20" s="1"/>
  <c r="M114" i="20" a="1"/>
  <c r="M114" i="20" s="1"/>
  <c r="N115" i="20" a="1"/>
  <c r="N115" i="20" s="1"/>
  <c r="M115" i="20" a="1"/>
  <c r="M115" i="20" s="1"/>
  <c r="M116" i="20" a="1"/>
  <c r="M116" i="20" s="1"/>
  <c r="N116" i="20" a="1"/>
  <c r="N116" i="20" s="1"/>
  <c r="M117" i="20" a="1"/>
  <c r="M117" i="20" s="1"/>
  <c r="N117" i="20" a="1"/>
  <c r="N117" i="20" s="1"/>
  <c r="M118" i="20" a="1"/>
  <c r="M118" i="20" s="1"/>
  <c r="N118" i="20" a="1"/>
  <c r="N118" i="20" s="1"/>
  <c r="M119" i="20" a="1"/>
  <c r="M119" i="20" s="1"/>
  <c r="N119" i="20" a="1"/>
  <c r="N119" i="20" s="1"/>
  <c r="M120" i="20" a="1"/>
  <c r="M120" i="20" s="1"/>
  <c r="N120" i="20" a="1"/>
  <c r="N120" i="20" s="1"/>
  <c r="M121" i="20" a="1"/>
  <c r="M121" i="20" s="1"/>
  <c r="N121" i="20" a="1"/>
  <c r="N121" i="20" s="1"/>
  <c r="M122" i="20" a="1"/>
  <c r="M122" i="20" s="1"/>
  <c r="N122" i="20" a="1"/>
  <c r="N122" i="20" s="1"/>
  <c r="N123" i="20" a="1"/>
  <c r="N123" i="20" s="1"/>
  <c r="M123" i="20" a="1"/>
  <c r="M123" i="20" s="1"/>
  <c r="M124" i="20" a="1"/>
  <c r="M124" i="20" s="1"/>
  <c r="N124" i="20" a="1"/>
  <c r="N124" i="20" s="1"/>
  <c r="M125" i="20" a="1"/>
  <c r="M125" i="20" s="1"/>
  <c r="N125" i="20" a="1"/>
  <c r="N125" i="20" s="1"/>
  <c r="M126" i="20" a="1"/>
  <c r="M126" i="20" s="1"/>
  <c r="N126" i="20" a="1"/>
  <c r="N126" i="20" s="1"/>
  <c r="M127" i="20" a="1"/>
  <c r="M127" i="20" s="1"/>
  <c r="N127" i="20" a="1"/>
  <c r="N127" i="20" s="1"/>
  <c r="M128" i="20" a="1"/>
  <c r="M128" i="20" s="1"/>
  <c r="N128" i="20" a="1"/>
  <c r="N128" i="20" s="1"/>
  <c r="M129" i="20" a="1"/>
  <c r="M129" i="20" s="1"/>
  <c r="N129" i="20" a="1"/>
  <c r="N129" i="20" s="1"/>
  <c r="M130" i="20" a="1"/>
  <c r="M130" i="20" s="1"/>
  <c r="N130" i="20" a="1"/>
  <c r="N130" i="20" s="1"/>
  <c r="M131" i="20" a="1"/>
  <c r="M131" i="20" s="1"/>
  <c r="N131" i="20" a="1"/>
  <c r="N131" i="20" s="1"/>
  <c r="N132" i="20" a="1"/>
  <c r="N132" i="20" s="1"/>
  <c r="M132" i="20" a="1"/>
  <c r="M132" i="20" s="1"/>
  <c r="M133" i="20" a="1"/>
  <c r="M133" i="20" s="1"/>
  <c r="N133" i="20" a="1"/>
  <c r="N133" i="20" s="1"/>
  <c r="M134" i="20" a="1"/>
  <c r="M134" i="20" s="1"/>
  <c r="N134" i="20" a="1"/>
  <c r="N134" i="20" s="1"/>
  <c r="M135" i="20" a="1"/>
  <c r="M135" i="20" s="1"/>
  <c r="N135" i="20" a="1"/>
  <c r="N135" i="20" s="1"/>
  <c r="M136" i="20" a="1"/>
  <c r="M136" i="20" s="1"/>
  <c r="N136" i="20" a="1"/>
  <c r="N136" i="20" s="1"/>
  <c r="M137" i="20" a="1"/>
  <c r="M137" i="20" s="1"/>
  <c r="N137" i="20" a="1"/>
  <c r="N137" i="20" s="1"/>
  <c r="N138" i="20" a="1"/>
  <c r="N138" i="20" s="1"/>
  <c r="M138" i="20" a="1"/>
  <c r="M138" i="20" s="1"/>
  <c r="N139" i="20" a="1"/>
  <c r="N139" i="20" s="1"/>
  <c r="M139" i="20" a="1"/>
  <c r="M139" i="20" s="1"/>
  <c r="N140" i="20" a="1"/>
  <c r="N140" i="20" s="1"/>
  <c r="M140" i="20" a="1"/>
  <c r="M140" i="20" s="1"/>
  <c r="N141" i="20" a="1"/>
  <c r="N141" i="20" s="1"/>
  <c r="M141" i="20" a="1"/>
  <c r="M141" i="20" s="1"/>
  <c r="M142" i="20" a="1"/>
  <c r="M142" i="20" s="1"/>
  <c r="N142" i="20" a="1"/>
  <c r="N142" i="20" s="1"/>
  <c r="M143" i="20" a="1"/>
  <c r="M143" i="20" s="1"/>
  <c r="N143" i="20" a="1"/>
  <c r="N143" i="20" s="1"/>
  <c r="M144" i="20" a="1"/>
  <c r="M144" i="20" s="1"/>
  <c r="N144" i="20" a="1"/>
  <c r="N144" i="20" s="1"/>
  <c r="M145" i="20" a="1"/>
  <c r="M145" i="20" s="1"/>
  <c r="N145" i="20" a="1"/>
  <c r="N145" i="20" s="1"/>
  <c r="M146" i="20" a="1"/>
  <c r="M146" i="20" s="1"/>
  <c r="N146" i="20" a="1"/>
  <c r="N146" i="20" s="1"/>
  <c r="M147" i="20" a="1"/>
  <c r="M147" i="20" s="1"/>
  <c r="N147" i="20" a="1"/>
  <c r="N147" i="20" s="1"/>
  <c r="M148" i="20" a="1"/>
  <c r="M148" i="20" s="1"/>
  <c r="N148" i="20" a="1"/>
  <c r="N148" i="20" s="1"/>
  <c r="N149" i="20" a="1"/>
  <c r="N149" i="20" s="1"/>
  <c r="M149" i="20" a="1"/>
  <c r="M149" i="20" s="1"/>
  <c r="M150" i="20" a="1"/>
  <c r="M150" i="20" s="1"/>
  <c r="N150" i="20" a="1"/>
  <c r="N150" i="20" s="1"/>
  <c r="M151" i="20" a="1"/>
  <c r="M151" i="20" s="1"/>
  <c r="N151" i="20" a="1"/>
  <c r="N151" i="20" s="1"/>
  <c r="N152" i="20" a="1"/>
  <c r="N152" i="20" s="1"/>
  <c r="M152" i="20" a="1"/>
  <c r="M152" i="20" s="1"/>
  <c r="N153" i="20" a="1"/>
  <c r="N153" i="20" s="1"/>
  <c r="M153" i="20" a="1"/>
  <c r="M153" i="20" s="1"/>
  <c r="N154" i="20" a="1"/>
  <c r="N154" i="20" s="1"/>
  <c r="M154" i="20" a="1"/>
  <c r="M154" i="20" s="1"/>
  <c r="M155" i="20" a="1"/>
  <c r="M155" i="20" s="1"/>
  <c r="N155" i="20" a="1"/>
  <c r="N155" i="20" s="1"/>
  <c r="M156" i="20" a="1"/>
  <c r="M156" i="20" s="1"/>
  <c r="N156" i="20" a="1"/>
  <c r="N156" i="20" s="1"/>
  <c r="N157" i="20" a="1"/>
  <c r="N157" i="20" s="1"/>
  <c r="M157" i="20" a="1"/>
  <c r="M157" i="20" s="1"/>
  <c r="N158" i="20" a="1"/>
  <c r="N158" i="20" s="1"/>
  <c r="M158" i="20" a="1"/>
  <c r="M158" i="20" s="1"/>
  <c r="M159" i="20" a="1"/>
  <c r="M159" i="20" s="1"/>
  <c r="N159" i="20" a="1"/>
  <c r="N159" i="20" s="1"/>
  <c r="N160" i="20" a="1"/>
  <c r="N160" i="20" s="1"/>
  <c r="M160" i="20" a="1"/>
  <c r="M160" i="20" s="1"/>
  <c r="M161" i="20" a="1"/>
  <c r="M161" i="20" s="1"/>
  <c r="N161" i="20" a="1"/>
  <c r="N161" i="20" s="1"/>
  <c r="N162" i="20" a="1"/>
  <c r="N162" i="20" s="1"/>
  <c r="M162" i="20" a="1"/>
  <c r="M162" i="20" s="1"/>
  <c r="M163" i="20" a="1"/>
  <c r="M163" i="20" s="1"/>
  <c r="N163" i="20" a="1"/>
  <c r="N163" i="20" s="1"/>
  <c r="N164" i="20" a="1"/>
  <c r="N164" i="20" s="1"/>
  <c r="M164" i="20" a="1"/>
  <c r="M164" i="20" s="1"/>
  <c r="M165" i="20" a="1"/>
  <c r="M165" i="20" s="1"/>
  <c r="N165" i="20" a="1"/>
  <c r="N165" i="20" s="1"/>
  <c r="N166" i="20" a="1"/>
  <c r="N166" i="20" s="1"/>
  <c r="M166" i="20" a="1"/>
  <c r="M166" i="20" s="1"/>
  <c r="N167" i="20" a="1"/>
  <c r="N167" i="20" s="1"/>
  <c r="M167" i="20" a="1"/>
  <c r="M167" i="20" s="1"/>
  <c r="M168" i="20" a="1"/>
  <c r="M168" i="20" s="1"/>
  <c r="N168" i="20" a="1"/>
  <c r="N168" i="20" s="1"/>
  <c r="M169" i="20" a="1"/>
  <c r="M169" i="20" s="1"/>
  <c r="N169" i="20" a="1"/>
  <c r="N169" i="20" s="1"/>
  <c r="N170" i="20" a="1"/>
  <c r="N170" i="20" s="1"/>
  <c r="M170" i="20" a="1"/>
  <c r="M170" i="20" s="1"/>
  <c r="M171" i="20" a="1"/>
  <c r="M171" i="20" s="1"/>
  <c r="N171" i="20" a="1"/>
  <c r="N171" i="20" s="1"/>
  <c r="N172" i="20" a="1"/>
  <c r="N172" i="20" s="1"/>
  <c r="M172" i="20" a="1"/>
  <c r="M172" i="20" s="1"/>
  <c r="M173" i="20" a="1"/>
  <c r="M173" i="20" s="1"/>
  <c r="N173" i="20" a="1"/>
  <c r="N173" i="20" s="1"/>
  <c r="M174" i="20" a="1"/>
  <c r="M174" i="20" s="1"/>
  <c r="N174" i="20" a="1"/>
  <c r="N174" i="20" s="1"/>
  <c r="M175" i="20" a="1"/>
  <c r="M175" i="20" s="1"/>
  <c r="N175" i="20" a="1"/>
  <c r="N175" i="20" s="1"/>
  <c r="N176" i="20" a="1"/>
  <c r="N176" i="20" s="1"/>
  <c r="M176" i="20" a="1"/>
  <c r="M176" i="20" s="1"/>
  <c r="N177" i="20" a="1"/>
  <c r="N177" i="20" s="1"/>
  <c r="M177" i="20" a="1"/>
  <c r="M177" i="20" s="1"/>
  <c r="M178" i="20" a="1"/>
  <c r="M178" i="20" s="1"/>
  <c r="N178" i="20" a="1"/>
  <c r="N178" i="20" s="1"/>
  <c r="M179" i="20" a="1"/>
  <c r="M179" i="20" s="1"/>
  <c r="N179" i="20" a="1"/>
  <c r="N179" i="20" s="1"/>
  <c r="M180" i="20" a="1"/>
  <c r="M180" i="20" s="1"/>
  <c r="N180" i="20" a="1"/>
  <c r="N180" i="20" s="1"/>
  <c r="M181" i="20" a="1"/>
  <c r="M181" i="20" s="1"/>
  <c r="N181" i="20" a="1"/>
  <c r="N181" i="20" s="1"/>
  <c r="M182" i="20" a="1"/>
  <c r="M182" i="20" s="1"/>
  <c r="N182" i="20" a="1"/>
  <c r="N182" i="20" s="1"/>
  <c r="M183" i="20" a="1"/>
  <c r="M183" i="20" s="1"/>
  <c r="N183" i="20" a="1"/>
  <c r="N183" i="20" s="1"/>
  <c r="M184" i="20" a="1"/>
  <c r="M184" i="20" s="1"/>
  <c r="N184" i="20" a="1"/>
  <c r="N184" i="20" s="1"/>
  <c r="M185" i="20" a="1"/>
  <c r="M185" i="20" s="1"/>
  <c r="N185" i="20" a="1"/>
  <c r="N185" i="20" s="1"/>
  <c r="M186" i="20" a="1"/>
  <c r="M186" i="20" s="1"/>
  <c r="N186" i="20" a="1"/>
  <c r="N186" i="20" s="1"/>
  <c r="M187" i="20" a="1"/>
  <c r="M187" i="20" s="1"/>
  <c r="N187" i="20" a="1"/>
  <c r="N187" i="20" s="1"/>
  <c r="M188" i="20" a="1"/>
  <c r="M188" i="20" s="1"/>
  <c r="N188" i="20" a="1"/>
  <c r="N188" i="20" s="1"/>
  <c r="N189" i="20" a="1"/>
  <c r="N189" i="20" s="1"/>
  <c r="M189" i="20" a="1"/>
  <c r="M189" i="20" s="1"/>
  <c r="M190" i="20" a="1"/>
  <c r="M190" i="20" s="1"/>
  <c r="N190" i="20" a="1"/>
  <c r="N190" i="20" s="1"/>
  <c r="M191" i="20" a="1"/>
  <c r="M191" i="20" s="1"/>
  <c r="N191" i="20" a="1"/>
  <c r="N191" i="20" s="1"/>
  <c r="N192" i="20" a="1"/>
  <c r="N192" i="20" s="1"/>
  <c r="M192" i="20" a="1"/>
  <c r="M192" i="20" s="1"/>
  <c r="N193" i="20" a="1"/>
  <c r="N193" i="20" s="1"/>
  <c r="M193" i="20" a="1"/>
  <c r="M193" i="20" s="1"/>
  <c r="M194" i="20" a="1"/>
  <c r="M194" i="20" s="1"/>
  <c r="N194" i="20" a="1"/>
  <c r="N194" i="20" s="1"/>
  <c r="M195" i="20" a="1"/>
  <c r="M195" i="20" s="1"/>
  <c r="N195" i="20" a="1"/>
  <c r="N195" i="20" s="1"/>
  <c r="M196" i="20" a="1"/>
  <c r="M196" i="20" s="1"/>
  <c r="N196" i="20" a="1"/>
  <c r="N196" i="20" s="1"/>
  <c r="N197" i="20" a="1"/>
  <c r="N197" i="20" s="1"/>
  <c r="M197" i="20" a="1"/>
  <c r="M197" i="20" s="1"/>
  <c r="N198" i="20" a="1"/>
  <c r="N198" i="20" s="1"/>
  <c r="M198" i="20" a="1"/>
  <c r="M198" i="20" s="1"/>
  <c r="M199" i="20" a="1"/>
  <c r="M199" i="20" s="1"/>
  <c r="N199" i="20" a="1"/>
  <c r="N199" i="20" s="1"/>
  <c r="N200" i="20" a="1"/>
  <c r="N200" i="20" s="1"/>
  <c r="M200" i="20" a="1"/>
  <c r="M200" i="20" s="1"/>
  <c r="N201" i="20" a="1"/>
  <c r="N201" i="20" s="1"/>
  <c r="M201" i="20" a="1"/>
  <c r="M201" i="20" s="1"/>
  <c r="M202" i="20" a="1"/>
  <c r="M202" i="20" s="1"/>
  <c r="N202" i="20" a="1"/>
  <c r="N202" i="20" s="1"/>
  <c r="N203" i="20" a="1"/>
  <c r="N203" i="20" s="1"/>
  <c r="M203" i="20" a="1"/>
  <c r="M203" i="20" s="1"/>
  <c r="M204" i="20" a="1"/>
  <c r="M204" i="20" s="1"/>
  <c r="N204" i="20" a="1"/>
  <c r="N204" i="20" s="1"/>
  <c r="M205" i="20" a="1"/>
  <c r="M205" i="20" s="1"/>
  <c r="N205" i="20" a="1"/>
  <c r="N205" i="20" s="1"/>
  <c r="M206" i="20" a="1"/>
  <c r="M206" i="20" s="1"/>
  <c r="N206" i="20" a="1"/>
  <c r="N206" i="20" s="1"/>
  <c r="M207" i="20" a="1"/>
  <c r="M207" i="20" s="1"/>
  <c r="N207" i="20" a="1"/>
  <c r="N207" i="20" s="1"/>
  <c r="M208" i="20" a="1"/>
  <c r="M208" i="20" s="1"/>
  <c r="N208" i="20" a="1"/>
  <c r="N208" i="20" s="1"/>
  <c r="M209" i="20" a="1"/>
  <c r="M209" i="20" s="1"/>
  <c r="N209" i="20" a="1"/>
  <c r="N209" i="20" s="1"/>
  <c r="M210" i="20" a="1"/>
  <c r="M210" i="20" s="1"/>
  <c r="N210" i="20" a="1"/>
  <c r="N210" i="20" s="1"/>
  <c r="M211" i="20" a="1"/>
  <c r="M211" i="20" s="1"/>
  <c r="N211" i="20" a="1"/>
  <c r="N211" i="20" s="1"/>
  <c r="N212" i="20" a="1"/>
  <c r="N212" i="20" s="1"/>
  <c r="M212" i="20" a="1"/>
  <c r="M212" i="20" s="1"/>
  <c r="M213" i="20" a="1"/>
  <c r="M213" i="20" s="1"/>
  <c r="N213" i="20" a="1"/>
  <c r="N213" i="20" s="1"/>
  <c r="M214" i="20" a="1"/>
  <c r="M214" i="20" s="1"/>
  <c r="N214" i="20" a="1"/>
  <c r="N214" i="20" s="1"/>
  <c r="M215" i="20" a="1"/>
  <c r="M215" i="20" s="1"/>
  <c r="N215" i="20" a="1"/>
  <c r="N215" i="20" s="1"/>
  <c r="M216" i="20" a="1"/>
  <c r="M216" i="20" s="1"/>
  <c r="N216" i="20" a="1"/>
  <c r="N216" i="20" s="1"/>
  <c r="M217" i="20" a="1"/>
  <c r="M217" i="20" s="1"/>
  <c r="N217" i="20" a="1"/>
  <c r="N217" i="20" s="1"/>
  <c r="M218" i="20" a="1"/>
  <c r="M218" i="20" s="1"/>
  <c r="N218" i="20" a="1"/>
  <c r="N218" i="20" s="1"/>
  <c r="M219" i="20" a="1"/>
  <c r="M219" i="20" s="1"/>
  <c r="N219" i="20" a="1"/>
  <c r="N219" i="20" s="1"/>
  <c r="N220" i="20" a="1"/>
  <c r="N220" i="20" s="1"/>
  <c r="M220" i="20" a="1"/>
  <c r="M220" i="20" s="1"/>
  <c r="M221" i="20" a="1"/>
  <c r="M221" i="20" s="1"/>
  <c r="N221" i="20" a="1"/>
  <c r="N221" i="20" s="1"/>
  <c r="M222" i="20" a="1"/>
  <c r="M222" i="20" s="1"/>
  <c r="N222" i="20" a="1"/>
  <c r="N222" i="20" s="1"/>
  <c r="N223" i="20" a="1"/>
  <c r="N223" i="20" s="1"/>
  <c r="M223" i="20" a="1"/>
  <c r="M223" i="20" s="1"/>
  <c r="N224" i="20" a="1"/>
  <c r="N224" i="20" s="1"/>
  <c r="M224" i="20" a="1"/>
  <c r="M224" i="20" s="1"/>
  <c r="M225" i="20" a="1"/>
  <c r="M225" i="20" s="1"/>
  <c r="N225" i="20" a="1"/>
  <c r="N225" i="20" s="1"/>
  <c r="N226" i="20" a="1"/>
  <c r="N226" i="20" s="1"/>
  <c r="M226" i="20" a="1"/>
  <c r="M226" i="20" s="1"/>
  <c r="M227" i="20" a="1"/>
  <c r="M227" i="20" s="1"/>
  <c r="N227" i="20" a="1"/>
  <c r="N227" i="20" s="1"/>
  <c r="M228" i="20" a="1"/>
  <c r="M228" i="20" s="1"/>
  <c r="N228" i="20" a="1"/>
  <c r="N228" i="20" s="1"/>
  <c r="M229" i="20" a="1"/>
  <c r="M229" i="20" s="1"/>
  <c r="N229" i="20" a="1"/>
  <c r="N229" i="20" s="1"/>
  <c r="M230" i="20" a="1"/>
  <c r="M230" i="20" s="1"/>
  <c r="N230" i="20" a="1"/>
  <c r="N230" i="20" s="1"/>
  <c r="M231" i="20" a="1"/>
  <c r="M231" i="20" s="1"/>
  <c r="N231" i="20" a="1"/>
  <c r="N231" i="20" s="1"/>
  <c r="M232" i="20" a="1"/>
  <c r="M232" i="20" s="1"/>
  <c r="N232" i="20" a="1"/>
  <c r="N232" i="20" s="1"/>
  <c r="M233" i="20" a="1"/>
  <c r="M233" i="20" s="1"/>
  <c r="N233" i="20" a="1"/>
  <c r="N233" i="20" s="1"/>
  <c r="M234" i="20" a="1"/>
  <c r="M234" i="20" s="1"/>
  <c r="N234" i="20" a="1"/>
  <c r="N234" i="20" s="1"/>
  <c r="M235" i="20" a="1"/>
  <c r="M235" i="20" s="1"/>
  <c r="N235" i="20" a="1"/>
  <c r="N235" i="20" s="1"/>
  <c r="M236" i="20" a="1"/>
  <c r="M236" i="20" s="1"/>
  <c r="N236" i="20" a="1"/>
  <c r="N236" i="20" s="1"/>
  <c r="M237" i="20" a="1"/>
  <c r="M237" i="20" s="1"/>
  <c r="N237" i="20" a="1"/>
  <c r="N237" i="20" s="1"/>
  <c r="M238" i="20" a="1"/>
  <c r="M238" i="20" s="1"/>
  <c r="N238" i="20" a="1"/>
  <c r="N238" i="20" s="1"/>
  <c r="N239" i="20" a="1"/>
  <c r="N239" i="20" s="1"/>
  <c r="M239" i="20" a="1"/>
  <c r="M239" i="20" s="1"/>
  <c r="M240" i="20" a="1"/>
  <c r="M240" i="20" s="1"/>
  <c r="N240" i="20" a="1"/>
  <c r="N240" i="20" s="1"/>
  <c r="N241" i="20" a="1"/>
  <c r="N241" i="20" s="1"/>
  <c r="M241" i="20" a="1"/>
  <c r="M241" i="20" s="1"/>
  <c r="N242" i="20" a="1"/>
  <c r="N242" i="20" s="1"/>
  <c r="M242" i="20" a="1"/>
  <c r="M242" i="20" s="1"/>
  <c r="N243" i="20" a="1"/>
  <c r="N243" i="20" s="1"/>
  <c r="M243" i="20" a="1"/>
  <c r="M243" i="20" s="1"/>
  <c r="N244" i="20" a="1"/>
  <c r="N244" i="20" s="1"/>
  <c r="M244" i="20" a="1"/>
  <c r="M244" i="20" s="1"/>
  <c r="N245" i="20" a="1"/>
  <c r="N245" i="20" s="1"/>
  <c r="M245" i="20" a="1"/>
  <c r="M245" i="20" s="1"/>
  <c r="N246" i="20" a="1"/>
  <c r="N246" i="20" s="1"/>
  <c r="M246" i="20" a="1"/>
  <c r="M246" i="20" s="1"/>
  <c r="M247" i="20" a="1"/>
  <c r="M247" i="20" s="1"/>
  <c r="N247" i="20" a="1"/>
  <c r="N247" i="20" s="1"/>
  <c r="M248" i="20" a="1"/>
  <c r="M248" i="20" s="1"/>
  <c r="N248" i="20" a="1"/>
  <c r="N248" i="20" s="1"/>
  <c r="M249" i="20" a="1"/>
  <c r="M249" i="20" s="1"/>
  <c r="N249" i="20" a="1"/>
  <c r="N249" i="20" s="1"/>
  <c r="M250" i="20" a="1"/>
  <c r="M250" i="20" s="1"/>
  <c r="N250" i="20" a="1"/>
  <c r="N250" i="20" s="1"/>
  <c r="M251" i="20" a="1"/>
  <c r="M251" i="20" s="1"/>
  <c r="N251" i="20" a="1"/>
  <c r="N251" i="20" s="1"/>
  <c r="M252" i="20" a="1"/>
  <c r="M252" i="20" s="1"/>
  <c r="N252" i="20" a="1"/>
  <c r="N252" i="20" s="1"/>
  <c r="M253" i="20" a="1"/>
  <c r="M253" i="20" s="1"/>
  <c r="N253" i="20" a="1"/>
  <c r="N253" i="20" s="1"/>
  <c r="M254" i="20" a="1"/>
  <c r="M254" i="20" s="1"/>
  <c r="N254" i="20" a="1"/>
  <c r="N254" i="20" s="1"/>
  <c r="M255" i="20" a="1"/>
  <c r="M255" i="20" s="1"/>
  <c r="N255" i="20" a="1"/>
  <c r="N255" i="20" s="1"/>
  <c r="N256" i="20" a="1"/>
  <c r="N256" i="20" s="1"/>
  <c r="M256" i="20" a="1"/>
  <c r="M256" i="20" s="1"/>
  <c r="M257" i="20" a="1"/>
  <c r="M257" i="20" s="1"/>
  <c r="N257" i="20" a="1"/>
  <c r="N257" i="20" s="1"/>
  <c r="M258" i="20" a="1"/>
  <c r="M258" i="20" s="1"/>
  <c r="N258" i="20" a="1"/>
  <c r="N258" i="20" s="1"/>
  <c r="M259" i="20" a="1"/>
  <c r="M259" i="20" s="1"/>
  <c r="N259" i="20" a="1"/>
  <c r="N259" i="20" s="1"/>
  <c r="N260" i="20" a="1"/>
  <c r="N260" i="20" s="1"/>
  <c r="M260" i="20" a="1"/>
  <c r="M260" i="20" s="1"/>
  <c r="M261" i="20" a="1"/>
  <c r="M261" i="20" s="1"/>
  <c r="N261" i="20" a="1"/>
  <c r="N261" i="20" s="1"/>
  <c r="N262" i="20" a="1"/>
  <c r="N262" i="20" s="1"/>
  <c r="M262" i="20" a="1"/>
  <c r="M262" i="20" s="1"/>
  <c r="N263" i="20" a="1"/>
  <c r="N263" i="20" s="1"/>
  <c r="M263" i="20" a="1"/>
  <c r="M263" i="20" s="1"/>
  <c r="M264" i="20" a="1"/>
  <c r="M264" i="20" s="1"/>
  <c r="N264" i="20" a="1"/>
  <c r="N264" i="20" s="1"/>
  <c r="M265" i="20" a="1"/>
  <c r="M265" i="20" s="1"/>
  <c r="N265" i="20" a="1"/>
  <c r="N265" i="20" s="1"/>
  <c r="M266" i="20" a="1"/>
  <c r="M266" i="20" s="1"/>
  <c r="N266" i="20" a="1"/>
  <c r="N266" i="20" s="1"/>
  <c r="N267" i="20" a="1"/>
  <c r="N267" i="20" s="1"/>
  <c r="M267" i="20" a="1"/>
  <c r="M267" i="20" s="1"/>
  <c r="M268" i="20" a="1"/>
  <c r="M268" i="20" s="1"/>
  <c r="N268" i="20" a="1"/>
  <c r="N268" i="20" s="1"/>
  <c r="M269" i="20" a="1"/>
  <c r="M269" i="20" s="1"/>
  <c r="N269" i="20" a="1"/>
  <c r="N269" i="20" s="1"/>
  <c r="M270" i="20" a="1"/>
  <c r="M270" i="20" s="1"/>
  <c r="N270" i="20" a="1"/>
  <c r="N270" i="20" s="1"/>
  <c r="M271" i="20" a="1"/>
  <c r="M271" i="20" s="1"/>
  <c r="N271" i="20" a="1"/>
  <c r="N271" i="20" s="1"/>
  <c r="N272" i="20" a="1"/>
  <c r="N272" i="20" s="1"/>
  <c r="M272" i="20" a="1"/>
  <c r="M272" i="20" s="1"/>
  <c r="N273" i="20" a="1"/>
  <c r="N273" i="20" s="1"/>
  <c r="M273" i="20" a="1"/>
  <c r="M273" i="20" s="1"/>
  <c r="N274" i="20" a="1"/>
  <c r="N274" i="20" s="1"/>
  <c r="M274" i="20" a="1"/>
  <c r="M274" i="20" s="1"/>
  <c r="M275" i="20" a="1"/>
  <c r="M275" i="20" s="1"/>
  <c r="N275" i="20" a="1"/>
  <c r="N275" i="20" s="1"/>
  <c r="N276" i="20" a="1"/>
  <c r="N276" i="20" s="1"/>
  <c r="M276" i="20" a="1"/>
  <c r="M276" i="20" s="1"/>
  <c r="N277" i="20" a="1"/>
  <c r="N277" i="20" s="1"/>
  <c r="M277" i="20" a="1"/>
  <c r="M277" i="20" s="1"/>
  <c r="M278" i="20" a="1"/>
  <c r="M278" i="20" s="1"/>
  <c r="N278" i="20" a="1"/>
  <c r="N278" i="20" s="1"/>
  <c r="N279" i="20" a="1"/>
  <c r="N279" i="20" s="1"/>
  <c r="M279" i="20" a="1"/>
  <c r="M279" i="20" s="1"/>
  <c r="N280" i="20" a="1"/>
  <c r="N280" i="20" s="1"/>
  <c r="M280" i="20" a="1"/>
  <c r="M280" i="20" s="1"/>
  <c r="M281" i="20" a="1"/>
  <c r="M281" i="20" s="1"/>
  <c r="N281" i="20" a="1"/>
  <c r="N281" i="20" s="1"/>
  <c r="N282" i="20" a="1"/>
  <c r="N282" i="20" s="1"/>
  <c r="M282" i="20" a="1"/>
  <c r="M282" i="20" s="1"/>
  <c r="N283" i="20" a="1"/>
  <c r="N283" i="20" s="1"/>
  <c r="M283" i="20" a="1"/>
  <c r="M283" i="20" s="1"/>
  <c r="N284" i="20" a="1"/>
  <c r="N284" i="20" s="1"/>
  <c r="M284" i="20" a="1"/>
  <c r="M284" i="20" s="1"/>
  <c r="M285" i="20" a="1"/>
  <c r="M285" i="20" s="1"/>
  <c r="N285" i="20" a="1"/>
  <c r="N285" i="20" s="1"/>
  <c r="M286" i="20" a="1"/>
  <c r="M286" i="20" s="1"/>
  <c r="N286" i="20" a="1"/>
  <c r="N286" i="20" s="1"/>
  <c r="M287" i="20" a="1"/>
  <c r="M287" i="20" s="1"/>
  <c r="N287" i="20" a="1"/>
  <c r="N287" i="20" s="1"/>
  <c r="N288" i="20" a="1"/>
  <c r="N288" i="20" s="1"/>
  <c r="M288" i="20" a="1"/>
  <c r="M288" i="20" s="1"/>
  <c r="M289" i="20" a="1"/>
  <c r="M289" i="20" s="1"/>
  <c r="N289" i="20" a="1"/>
  <c r="N289" i="20" s="1"/>
  <c r="M290" i="20" a="1"/>
  <c r="M290" i="20" s="1"/>
  <c r="N290" i="20" a="1"/>
  <c r="N290" i="20" s="1"/>
  <c r="N291" i="20" a="1"/>
  <c r="N291" i="20" s="1"/>
  <c r="M291" i="20" a="1"/>
  <c r="M291" i="20" s="1"/>
  <c r="M292" i="20" a="1"/>
  <c r="M292" i="20" s="1"/>
  <c r="N292" i="20" a="1"/>
  <c r="N292" i="20" s="1"/>
  <c r="N293" i="20" a="1"/>
  <c r="N293" i="20" s="1"/>
  <c r="M293" i="20" a="1"/>
  <c r="M293" i="20" s="1"/>
  <c r="N294" i="20" a="1"/>
  <c r="N294" i="20" s="1"/>
  <c r="M294" i="20" a="1"/>
  <c r="M294" i="20" s="1"/>
  <c r="M295" i="20" a="1"/>
  <c r="M295" i="20" s="1"/>
  <c r="N295" i="20" a="1"/>
  <c r="N295" i="20" s="1"/>
  <c r="N296" i="20" a="1"/>
  <c r="N296" i="20" s="1"/>
  <c r="M296" i="20" a="1"/>
  <c r="M296" i="20" s="1"/>
  <c r="N297" i="20" a="1"/>
  <c r="N297" i="20" s="1"/>
  <c r="M297" i="20" a="1"/>
  <c r="M297" i="20" s="1"/>
  <c r="M298" i="20" a="1"/>
  <c r="M298" i="20" s="1"/>
  <c r="N298" i="20" a="1"/>
  <c r="N298" i="20" s="1"/>
  <c r="M299" i="20" a="1"/>
  <c r="M299" i="20" s="1"/>
  <c r="N299" i="20" a="1"/>
  <c r="N299" i="20" s="1"/>
  <c r="N300" i="20" a="1"/>
  <c r="N300" i="20" s="1"/>
  <c r="M300" i="20" a="1"/>
  <c r="M300" i="20" s="1"/>
  <c r="M301" i="20" a="1"/>
  <c r="M301" i="20" s="1"/>
  <c r="N301" i="20" a="1"/>
  <c r="N301" i="20" s="1"/>
  <c r="M302" i="20" a="1"/>
  <c r="M302" i="20" s="1"/>
  <c r="N302" i="20" a="1"/>
  <c r="N302" i="20" s="1"/>
  <c r="N303" i="20" a="1"/>
  <c r="N303" i="20" s="1"/>
  <c r="M303" i="20" a="1"/>
  <c r="M303" i="20" s="1"/>
  <c r="N304" i="20" a="1"/>
  <c r="N304" i="20" s="1"/>
  <c r="M304" i="20" a="1"/>
  <c r="M304" i="20" s="1"/>
  <c r="M305" i="20" a="1"/>
  <c r="M305" i="20" s="1"/>
  <c r="N305" i="20" a="1"/>
  <c r="N305" i="20" s="1"/>
  <c r="M306" i="20" a="1"/>
  <c r="M306" i="20" s="1"/>
  <c r="N306" i="20" a="1"/>
  <c r="N306" i="20" s="1"/>
  <c r="N307" i="20" a="1"/>
  <c r="N307" i="20" s="1"/>
  <c r="M307" i="20" a="1"/>
  <c r="M307" i="20" s="1"/>
  <c r="N308" i="20" a="1"/>
  <c r="N308" i="20" s="1"/>
  <c r="M308" i="20" a="1"/>
  <c r="M308" i="20" s="1"/>
  <c r="N309" i="20" a="1"/>
  <c r="N309" i="20" s="1"/>
  <c r="M309" i="20" a="1"/>
  <c r="M309" i="20" s="1"/>
  <c r="N310" i="20" a="1"/>
  <c r="N310" i="20" s="1"/>
  <c r="M310" i="20" a="1"/>
  <c r="M310" i="20" s="1"/>
  <c r="M311" i="20" a="1"/>
  <c r="M311" i="20" s="1"/>
  <c r="N311" i="20" a="1"/>
  <c r="N311" i="20" s="1"/>
  <c r="M312" i="20" a="1"/>
  <c r="M312" i="20" s="1"/>
  <c r="N312" i="20" a="1"/>
  <c r="N312" i="20" s="1"/>
  <c r="M313" i="20" a="1"/>
  <c r="M313" i="20" s="1"/>
  <c r="N313" i="20" a="1"/>
  <c r="N313" i="20" s="1"/>
  <c r="M314" i="20" a="1"/>
  <c r="M314" i="20" s="1"/>
  <c r="N314" i="20" a="1"/>
  <c r="N314" i="20" s="1"/>
  <c r="N315" i="20" a="1"/>
  <c r="N315" i="20" s="1"/>
  <c r="M315" i="20" a="1"/>
  <c r="M315" i="20" s="1"/>
  <c r="M316" i="20" a="1"/>
  <c r="M316" i="20" s="1"/>
  <c r="N316" i="20" a="1"/>
  <c r="N316" i="20" s="1"/>
  <c r="N317" i="20" a="1"/>
  <c r="N317" i="20" s="1"/>
  <c r="M317" i="20" a="1"/>
  <c r="M317" i="20" s="1"/>
  <c r="M318" i="20" a="1"/>
  <c r="M318" i="20" s="1"/>
  <c r="N318" i="20" a="1"/>
  <c r="N318" i="20" s="1"/>
  <c r="M319" i="20" a="1"/>
  <c r="M319" i="20" s="1"/>
  <c r="N319" i="20" a="1"/>
  <c r="N319" i="20" s="1"/>
  <c r="N320" i="20" a="1"/>
  <c r="N320" i="20" s="1"/>
  <c r="M320" i="20" a="1"/>
  <c r="M320" i="20" s="1"/>
  <c r="M321" i="20" a="1"/>
  <c r="M321" i="20" s="1"/>
  <c r="N321" i="20" a="1"/>
  <c r="N321" i="20" s="1"/>
  <c r="M322" i="20" a="1"/>
  <c r="M322" i="20" s="1"/>
  <c r="N322" i="20" a="1"/>
  <c r="N322" i="20" s="1"/>
  <c r="N323" i="20" a="1"/>
  <c r="N323" i="20" s="1"/>
  <c r="M323" i="20" a="1"/>
  <c r="M323" i="20" s="1"/>
  <c r="M324" i="20" a="1"/>
  <c r="M324" i="20" s="1"/>
  <c r="N324" i="20" a="1"/>
  <c r="N324" i="20" s="1"/>
  <c r="N325" i="20" a="1"/>
  <c r="N325" i="20" s="1"/>
  <c r="M325" i="20" a="1"/>
  <c r="M325" i="20" s="1"/>
  <c r="N326" i="20" a="1"/>
  <c r="N326" i="20" s="1"/>
  <c r="M326" i="20" a="1"/>
  <c r="M326" i="20" s="1"/>
  <c r="N327" i="20" a="1"/>
  <c r="N327" i="20" s="1"/>
  <c r="M327" i="20" a="1"/>
  <c r="M327" i="20" s="1"/>
  <c r="M328" i="20" a="1"/>
  <c r="M328" i="20" s="1"/>
  <c r="N328" i="20" a="1"/>
  <c r="N328" i="20" s="1"/>
  <c r="N329" i="20" a="1"/>
  <c r="N329" i="20" s="1"/>
  <c r="M329" i="20" a="1"/>
  <c r="M329" i="20" s="1"/>
  <c r="N330" i="20" a="1"/>
  <c r="N330" i="20" s="1"/>
  <c r="M330" i="20" a="1"/>
  <c r="M330" i="20" s="1"/>
  <c r="N331" i="20" a="1"/>
  <c r="N331" i="20" s="1"/>
  <c r="M331" i="20" a="1"/>
  <c r="M331" i="20" s="1"/>
  <c r="M332" i="20" a="1"/>
  <c r="M332" i="20" s="1"/>
  <c r="N332" i="20" a="1"/>
  <c r="N332" i="20" s="1"/>
  <c r="M333" i="20" a="1"/>
  <c r="M333" i="20" s="1"/>
  <c r="N333" i="20" a="1"/>
  <c r="N333" i="20" s="1"/>
  <c r="M334" i="20" a="1"/>
  <c r="M334" i="20" s="1"/>
  <c r="N334" i="20" a="1"/>
  <c r="N334" i="20" s="1"/>
  <c r="M335" i="20" a="1"/>
  <c r="M335" i="20" s="1"/>
  <c r="N335" i="20" a="1"/>
  <c r="N335" i="20" s="1"/>
  <c r="M336" i="20" a="1"/>
  <c r="M336" i="20" s="1"/>
  <c r="N336" i="20" a="1"/>
  <c r="N336" i="20" s="1"/>
  <c r="N337" i="20" a="1"/>
  <c r="N337" i="20" s="1"/>
  <c r="M337" i="20" a="1"/>
  <c r="M337" i="20" s="1"/>
  <c r="N338" i="20" a="1"/>
  <c r="N338" i="20" s="1"/>
  <c r="M338" i="20" a="1"/>
  <c r="M338" i="20" s="1"/>
  <c r="M339" i="20" a="1"/>
  <c r="M339" i="20" s="1"/>
  <c r="N339" i="20" a="1"/>
  <c r="N339" i="20" s="1"/>
  <c r="M340" i="20" a="1"/>
  <c r="M340" i="20" s="1"/>
  <c r="N340" i="20" a="1"/>
  <c r="N340" i="20" s="1"/>
  <c r="N341" i="20" a="1"/>
  <c r="N341" i="20" s="1"/>
  <c r="M341" i="20" a="1"/>
  <c r="M341" i="20" s="1"/>
  <c r="M342" i="20" a="1"/>
  <c r="M342" i="20" s="1"/>
  <c r="N342" i="20" a="1"/>
  <c r="N342" i="20" s="1"/>
  <c r="M343" i="20" a="1"/>
  <c r="M343" i="20" s="1"/>
  <c r="N343" i="20" a="1"/>
  <c r="N343" i="20" s="1"/>
  <c r="M344" i="20" a="1"/>
  <c r="M344" i="20" s="1"/>
  <c r="N344" i="20" a="1"/>
  <c r="N344" i="20" s="1"/>
  <c r="M345" i="20" a="1"/>
  <c r="M345" i="20" s="1"/>
  <c r="N345" i="20" a="1"/>
  <c r="N345" i="20" s="1"/>
  <c r="N346" i="20" a="1"/>
  <c r="N346" i="20" s="1"/>
  <c r="M346" i="20" a="1"/>
  <c r="M346" i="20" s="1"/>
  <c r="N347" i="20" a="1"/>
  <c r="N347" i="20" s="1"/>
  <c r="M347" i="20" a="1"/>
  <c r="M347" i="20" s="1"/>
  <c r="N348" i="20" a="1"/>
  <c r="N348" i="20" s="1"/>
  <c r="M348" i="20" a="1"/>
  <c r="M348" i="20" s="1"/>
  <c r="M349" i="20" a="1"/>
  <c r="M349" i="20" s="1"/>
  <c r="N349" i="20" a="1"/>
  <c r="N349" i="20" s="1"/>
  <c r="M350" i="20" a="1"/>
  <c r="M350" i="20" s="1"/>
  <c r="N350" i="20" a="1"/>
  <c r="N350" i="20" s="1"/>
  <c r="N351" i="20" a="1"/>
  <c r="N351" i="20" s="1"/>
  <c r="M351" i="20" a="1"/>
  <c r="M351" i="20" s="1"/>
  <c r="N352" i="20" a="1"/>
  <c r="N352" i="20" s="1"/>
  <c r="M352" i="20" a="1"/>
  <c r="M352" i="20" s="1"/>
  <c r="M353" i="20" a="1"/>
  <c r="M353" i="20" s="1"/>
  <c r="N353" i="20" a="1"/>
  <c r="N353" i="20" s="1"/>
  <c r="N354" i="20" a="1"/>
  <c r="N354" i="20" s="1"/>
  <c r="M354" i="20" a="1"/>
  <c r="M354" i="20" s="1"/>
  <c r="N355" i="20" a="1"/>
  <c r="N355" i="20" s="1"/>
  <c r="M355" i="20" a="1"/>
  <c r="M355" i="20" s="1"/>
  <c r="M356" i="20" a="1"/>
  <c r="M356" i="20" s="1"/>
  <c r="N356" i="20" a="1"/>
  <c r="N356" i="20" s="1"/>
  <c r="M357" i="20" a="1"/>
  <c r="M357" i="20" s="1"/>
  <c r="N357" i="20" a="1"/>
  <c r="N357" i="20" s="1"/>
  <c r="M358" i="20" a="1"/>
  <c r="M358" i="20" s="1"/>
  <c r="N358" i="20" a="1"/>
  <c r="N358" i="20" s="1"/>
  <c r="N359" i="20" a="1"/>
  <c r="N359" i="20" s="1"/>
  <c r="M359" i="20" a="1"/>
  <c r="M359" i="20" s="1"/>
  <c r="M360" i="20" a="1"/>
  <c r="M360" i="20" s="1"/>
  <c r="N360" i="20" a="1"/>
  <c r="N360" i="20" s="1"/>
  <c r="M361" i="20" a="1"/>
  <c r="M361" i="20" s="1"/>
  <c r="N361" i="20" a="1"/>
  <c r="N361" i="20" s="1"/>
  <c r="M362" i="20" a="1"/>
  <c r="M362" i="20" s="1"/>
  <c r="N362" i="20" a="1"/>
  <c r="N362" i="20" s="1"/>
  <c r="N363" i="20" a="1"/>
  <c r="N363" i="20" s="1"/>
  <c r="M363" i="20" a="1"/>
  <c r="M363" i="20" s="1"/>
  <c r="M364" i="20" a="1"/>
  <c r="M364" i="20" s="1"/>
  <c r="N364" i="20" a="1"/>
  <c r="N364" i="20" s="1"/>
  <c r="N365" i="20" a="1"/>
  <c r="N365" i="20" s="1"/>
  <c r="M365" i="20" a="1"/>
  <c r="M365" i="20" s="1"/>
  <c r="N366" i="20" a="1"/>
  <c r="N366" i="20" s="1"/>
  <c r="M366" i="20" a="1"/>
  <c r="M366" i="20" s="1"/>
  <c r="M367" i="20" a="1"/>
  <c r="M367" i="20" s="1"/>
  <c r="N367" i="20" a="1"/>
  <c r="N367" i="20" s="1"/>
  <c r="N368" i="20" a="1"/>
  <c r="N368" i="20" s="1"/>
  <c r="M368" i="20" a="1"/>
  <c r="M368" i="20" s="1"/>
  <c r="M369" i="20" a="1"/>
  <c r="M369" i="20" s="1"/>
  <c r="N369" i="20" a="1"/>
  <c r="N369" i="20" s="1"/>
  <c r="M370" i="20" a="1"/>
  <c r="M370" i="20" s="1"/>
  <c r="N370" i="20" a="1"/>
  <c r="N370" i="20" s="1"/>
  <c r="M371" i="20" a="1"/>
  <c r="M371" i="20" s="1"/>
  <c r="N371" i="20" a="1"/>
  <c r="N371" i="20" s="1"/>
  <c r="M372" i="20" a="1"/>
  <c r="M372" i="20" s="1"/>
  <c r="N372" i="20" a="1"/>
  <c r="N372" i="20" s="1"/>
  <c r="M373" i="20" a="1"/>
  <c r="M373" i="20" s="1"/>
  <c r="N373" i="20" a="1"/>
  <c r="N373" i="20" s="1"/>
  <c r="M374" i="20" a="1"/>
  <c r="M374" i="20" s="1"/>
  <c r="N374" i="20" a="1"/>
  <c r="N374" i="20" s="1"/>
  <c r="M375" i="20" a="1"/>
  <c r="M375" i="20" s="1"/>
  <c r="N375" i="20" a="1"/>
  <c r="N375" i="20" s="1"/>
  <c r="M376" i="20" a="1"/>
  <c r="M376" i="20" s="1"/>
  <c r="N376" i="20" a="1"/>
  <c r="N376" i="20" s="1"/>
  <c r="M377" i="20" a="1"/>
  <c r="M377" i="20" s="1"/>
  <c r="N377" i="20" a="1"/>
  <c r="N377" i="20" s="1"/>
  <c r="M378" i="20" a="1"/>
  <c r="M378" i="20" s="1"/>
  <c r="N378" i="20" a="1"/>
  <c r="N378" i="20" s="1"/>
  <c r="N379" i="20" a="1"/>
  <c r="N379" i="20" s="1"/>
  <c r="M379" i="20" a="1"/>
  <c r="M379" i="20" s="1"/>
  <c r="M380" i="20" a="1"/>
  <c r="M380" i="20" s="1"/>
  <c r="N380" i="20" a="1"/>
  <c r="N380" i="20" s="1"/>
  <c r="M381" i="20" a="1"/>
  <c r="M381" i="20" s="1"/>
  <c r="N381" i="20" a="1"/>
  <c r="N381" i="20" s="1"/>
  <c r="M382" i="20" a="1"/>
  <c r="M382" i="20" s="1"/>
  <c r="N382" i="20" a="1"/>
  <c r="N382" i="20" s="1"/>
  <c r="M383" i="20" a="1"/>
  <c r="M383" i="20" s="1"/>
  <c r="N383" i="20" a="1"/>
  <c r="N383" i="20" s="1"/>
  <c r="N384" i="20" a="1"/>
  <c r="N384" i="20" s="1"/>
  <c r="M384" i="20" a="1"/>
  <c r="M384" i="20" s="1"/>
  <c r="M385" i="20" a="1"/>
  <c r="M385" i="20" s="1"/>
  <c r="N385" i="20" a="1"/>
  <c r="N385" i="20" s="1"/>
  <c r="M386" i="20" a="1"/>
  <c r="M386" i="20" s="1"/>
  <c r="N386" i="20" a="1"/>
  <c r="N386" i="20" s="1"/>
  <c r="N387" i="20" a="1"/>
  <c r="N387" i="20" s="1"/>
  <c r="M387" i="20" a="1"/>
  <c r="M387" i="20" s="1"/>
  <c r="N388" i="20" a="1"/>
  <c r="N388" i="20" s="1"/>
  <c r="M388" i="20" a="1"/>
  <c r="M388" i="20" s="1"/>
  <c r="N389" i="20" a="1"/>
  <c r="N389" i="20" s="1"/>
  <c r="M389" i="20" a="1"/>
  <c r="M389" i="20" s="1"/>
  <c r="M390" i="20" a="1"/>
  <c r="M390" i="20" s="1"/>
  <c r="N390" i="20" a="1"/>
  <c r="N390" i="20" s="1"/>
  <c r="N391" i="20" a="1"/>
  <c r="N391" i="20" s="1"/>
  <c r="M391" i="20" a="1"/>
  <c r="M391" i="20" s="1"/>
  <c r="N392" i="20" a="1"/>
  <c r="N392" i="20" s="1"/>
  <c r="M392" i="20" a="1"/>
  <c r="M392" i="20" s="1"/>
  <c r="N393" i="20" a="1"/>
  <c r="N393" i="20" s="1"/>
  <c r="M393" i="20" a="1"/>
  <c r="M393" i="20" s="1"/>
  <c r="N394" i="20" a="1"/>
  <c r="N394" i="20" s="1"/>
  <c r="M394" i="20" a="1"/>
  <c r="M394" i="20" s="1"/>
  <c r="N395" i="20" a="1"/>
  <c r="N395" i="20" s="1"/>
  <c r="M395" i="20" a="1"/>
  <c r="M395" i="20" s="1"/>
  <c r="N396" i="20" a="1"/>
  <c r="N396" i="20" s="1"/>
  <c r="M396" i="20" a="1"/>
  <c r="M396" i="20" s="1"/>
  <c r="N397" i="20" a="1"/>
  <c r="N397" i="20" s="1"/>
  <c r="M397" i="20" a="1"/>
  <c r="M397" i="20" s="1"/>
  <c r="M398" i="20" a="1"/>
  <c r="M398" i="20" s="1"/>
  <c r="N398" i="20" a="1"/>
  <c r="N398" i="20" s="1"/>
  <c r="N399" i="20" a="1"/>
  <c r="N399" i="20" s="1"/>
  <c r="M399" i="20" a="1"/>
  <c r="M399" i="20" s="1"/>
  <c r="N400" i="20" a="1"/>
  <c r="N400" i="20" s="1"/>
  <c r="M400" i="20" a="1"/>
  <c r="M400" i="20" s="1"/>
  <c r="M401" i="20" a="1"/>
  <c r="M401" i="20" s="1"/>
  <c r="N401" i="20" a="1"/>
  <c r="N401" i="20" s="1"/>
  <c r="M402" i="20" a="1"/>
  <c r="M402" i="20" s="1"/>
  <c r="N402" i="20" a="1"/>
  <c r="N402" i="20" s="1"/>
  <c r="N403" i="20" a="1"/>
  <c r="N403" i="20" s="1"/>
  <c r="M403" i="20" a="1"/>
  <c r="M403" i="20" s="1"/>
  <c r="M404" i="20" a="1"/>
  <c r="M404" i="20" s="1"/>
  <c r="N404" i="20" a="1"/>
  <c r="N404" i="20" s="1"/>
  <c r="N405" i="20" a="1"/>
  <c r="N405" i="20" s="1"/>
  <c r="M405" i="20" a="1"/>
  <c r="M405" i="20" s="1"/>
  <c r="N406" i="20" a="1"/>
  <c r="N406" i="20" s="1"/>
  <c r="M406" i="20" a="1"/>
  <c r="M406" i="20" s="1"/>
  <c r="M407" i="20" a="1"/>
  <c r="M407" i="20" s="1"/>
  <c r="N407" i="20" a="1"/>
  <c r="N407" i="20" s="1"/>
  <c r="M408" i="20" a="1"/>
  <c r="M408" i="20" s="1"/>
  <c r="N408" i="20" a="1"/>
  <c r="N408" i="20" s="1"/>
  <c r="M409" i="20" a="1"/>
  <c r="M409" i="20" s="1"/>
  <c r="N409" i="20" a="1"/>
  <c r="N409" i="20" s="1"/>
  <c r="M410" i="20" a="1"/>
  <c r="M410" i="20" s="1"/>
  <c r="N410" i="20" a="1"/>
  <c r="N410" i="20" s="1"/>
  <c r="M411" i="20" a="1"/>
  <c r="M411" i="20" s="1"/>
  <c r="N411" i="20" a="1"/>
  <c r="N411" i="20" s="1"/>
  <c r="M412" i="20" a="1"/>
  <c r="M412" i="20" s="1"/>
  <c r="N412" i="20" a="1"/>
  <c r="N412" i="20" s="1"/>
  <c r="M413" i="20" a="1"/>
  <c r="M413" i="20" s="1"/>
  <c r="N413" i="20" a="1"/>
  <c r="N413" i="20" s="1"/>
  <c r="N414" i="20" a="1"/>
  <c r="N414" i="20" s="1"/>
  <c r="M414" i="20" a="1"/>
  <c r="M414" i="20" s="1"/>
  <c r="M415" i="20" a="1"/>
  <c r="M415" i="20" s="1"/>
  <c r="N415" i="20" a="1"/>
  <c r="N415" i="20" s="1"/>
  <c r="M416" i="20" a="1"/>
  <c r="M416" i="20" s="1"/>
  <c r="N416" i="20" a="1"/>
  <c r="N416" i="20" s="1"/>
  <c r="M417" i="20" a="1"/>
  <c r="M417" i="20" s="1"/>
  <c r="N417" i="20" a="1"/>
  <c r="N417" i="20" s="1"/>
  <c r="M418" i="20" a="1"/>
  <c r="M418" i="20" s="1"/>
  <c r="N418" i="20" a="1"/>
  <c r="N418" i="20" s="1"/>
  <c r="M419" i="20" a="1"/>
  <c r="M419" i="20" s="1"/>
  <c r="N419" i="20" a="1"/>
  <c r="N419" i="20" s="1"/>
  <c r="N420" i="20" a="1"/>
  <c r="N420" i="20" s="1"/>
  <c r="M420" i="20" a="1"/>
  <c r="M420" i="20" s="1"/>
  <c r="N421" i="20" a="1"/>
  <c r="N421" i="20" s="1"/>
  <c r="M421" i="20" a="1"/>
  <c r="M421" i="20" s="1"/>
  <c r="N422" i="20" a="1"/>
  <c r="N422" i="20" s="1"/>
  <c r="M422" i="20" a="1"/>
  <c r="M422" i="20" s="1"/>
  <c r="M423" i="20" a="1"/>
  <c r="M423" i="20" s="1"/>
  <c r="N423" i="20" a="1"/>
  <c r="N423" i="20" s="1"/>
  <c r="N424" i="20" a="1"/>
  <c r="N424" i="20" s="1"/>
  <c r="M424" i="20" a="1"/>
  <c r="M424" i="20" s="1"/>
  <c r="N425" i="20" a="1"/>
  <c r="N425" i="20" s="1"/>
  <c r="M425" i="20" a="1"/>
  <c r="M425" i="20" s="1"/>
  <c r="N426" i="20" a="1"/>
  <c r="N426" i="20" s="1"/>
  <c r="M426" i="20" a="1"/>
  <c r="M426" i="20" s="1"/>
  <c r="M427" i="20" a="1"/>
  <c r="M427" i="20" s="1"/>
  <c r="N427" i="20" a="1"/>
  <c r="N427" i="20" s="1"/>
  <c r="N428" i="20" a="1"/>
  <c r="N428" i="20" s="1"/>
  <c r="M428" i="20" a="1"/>
  <c r="M428" i="20" s="1"/>
  <c r="N429" i="20" a="1"/>
  <c r="N429" i="20" s="1"/>
  <c r="M429" i="20" a="1"/>
  <c r="M429" i="20" s="1"/>
  <c r="N430" i="20" a="1"/>
  <c r="N430" i="20" s="1"/>
  <c r="M430" i="20" a="1"/>
  <c r="M430" i="20" s="1"/>
  <c r="M431" i="20" a="1"/>
  <c r="M431" i="20" s="1"/>
  <c r="N431" i="20" a="1"/>
  <c r="N431" i="20" s="1"/>
  <c r="M432" i="20" a="1"/>
  <c r="M432" i="20" s="1"/>
  <c r="N432" i="20" a="1"/>
  <c r="N432" i="20" s="1"/>
  <c r="M433" i="20" a="1"/>
  <c r="M433" i="20" s="1"/>
  <c r="N433" i="20" a="1"/>
  <c r="N433" i="20" s="1"/>
  <c r="M434" i="20" a="1"/>
  <c r="M434" i="20" s="1"/>
  <c r="N434" i="20" a="1"/>
  <c r="N434" i="20" s="1"/>
  <c r="M435" i="20" a="1"/>
  <c r="M435" i="20" s="1"/>
  <c r="N435" i="20" a="1"/>
  <c r="N435" i="20" s="1"/>
  <c r="N436" i="20" a="1"/>
  <c r="N436" i="20" s="1"/>
  <c r="M436" i="20" a="1"/>
  <c r="M436" i="20" s="1"/>
  <c r="N437" i="20" a="1"/>
  <c r="N437" i="20" s="1"/>
  <c r="M437" i="20" a="1"/>
  <c r="M437" i="20" s="1"/>
  <c r="M438" i="20" a="1"/>
  <c r="M438" i="20" s="1"/>
  <c r="N438" i="20" a="1"/>
  <c r="N438" i="20" s="1"/>
  <c r="N439" i="20" a="1"/>
  <c r="N439" i="20" s="1"/>
  <c r="M439" i="20" a="1"/>
  <c r="M439" i="20" s="1"/>
  <c r="N440" i="20" a="1"/>
  <c r="N440" i="20" s="1"/>
  <c r="M440" i="20" a="1"/>
  <c r="M440" i="20" s="1"/>
  <c r="N441" i="20" a="1"/>
  <c r="N441" i="20" s="1"/>
  <c r="M441" i="20" a="1"/>
  <c r="M441" i="20" s="1"/>
  <c r="N442" i="20" a="1"/>
  <c r="N442" i="20" s="1"/>
  <c r="M442" i="20" a="1"/>
  <c r="M442" i="20" s="1"/>
  <c r="M443" i="20" a="1"/>
  <c r="M443" i="20" s="1"/>
  <c r="N443" i="20" a="1"/>
  <c r="N443" i="20" s="1"/>
  <c r="M444" i="20" a="1"/>
  <c r="M444" i="20" s="1"/>
  <c r="N444" i="20" a="1"/>
  <c r="N444" i="20" s="1"/>
  <c r="M445" i="20" a="1"/>
  <c r="M445" i="20" s="1"/>
  <c r="N445" i="20" a="1"/>
  <c r="N445" i="20" s="1"/>
  <c r="N446" i="20" a="1"/>
  <c r="N446" i="20" s="1"/>
  <c r="M446" i="20" a="1"/>
  <c r="M446" i="20" s="1"/>
  <c r="N447" i="20" a="1"/>
  <c r="N447" i="20" s="1"/>
  <c r="M447" i="20" a="1"/>
  <c r="M447" i="20" s="1"/>
  <c r="M448" i="20" a="1"/>
  <c r="M448" i="20" s="1"/>
  <c r="N448" i="20" a="1"/>
  <c r="N448" i="20" s="1"/>
  <c r="M449" i="20" a="1"/>
  <c r="M449" i="20" s="1"/>
  <c r="N449" i="20" a="1"/>
  <c r="N449" i="20" s="1"/>
  <c r="M450" i="20" a="1"/>
  <c r="M450" i="20" s="1"/>
  <c r="N450" i="20" a="1"/>
  <c r="N450" i="20" s="1"/>
  <c r="M451" i="20" a="1"/>
  <c r="M451" i="20" s="1"/>
  <c r="N451" i="20" a="1"/>
  <c r="N451" i="20" s="1"/>
  <c r="M452" i="20" a="1"/>
  <c r="M452" i="20" s="1"/>
  <c r="N452" i="20" a="1"/>
  <c r="N452" i="20" s="1"/>
  <c r="M453" i="20" a="1"/>
  <c r="M453" i="20" s="1"/>
  <c r="N453" i="20" a="1"/>
  <c r="N453" i="20" s="1"/>
  <c r="M454" i="20" a="1"/>
  <c r="M454" i="20" s="1"/>
  <c r="N454" i="20" a="1"/>
  <c r="N454" i="20" s="1"/>
  <c r="M455" i="20" a="1"/>
  <c r="M455" i="20" s="1"/>
  <c r="N455" i="20" a="1"/>
  <c r="N455" i="20" s="1"/>
  <c r="M456" i="20" a="1"/>
  <c r="M456" i="20" s="1"/>
  <c r="N456" i="20" a="1"/>
  <c r="N456" i="20" s="1"/>
  <c r="M457" i="20" a="1"/>
  <c r="M457" i="20" s="1"/>
  <c r="N457" i="20" a="1"/>
  <c r="N457" i="20" s="1"/>
  <c r="M458" i="20" a="1"/>
  <c r="M458" i="20" s="1"/>
  <c r="N458" i="20" a="1"/>
  <c r="N458" i="20" s="1"/>
  <c r="M459" i="20" a="1"/>
  <c r="M459" i="20" s="1"/>
  <c r="N459" i="20" a="1"/>
  <c r="N459" i="20" s="1"/>
  <c r="M460" i="20" a="1"/>
  <c r="M460" i="20" s="1"/>
  <c r="N460" i="20" a="1"/>
  <c r="N460" i="20" s="1"/>
  <c r="M461" i="20" a="1"/>
  <c r="M461" i="20" s="1"/>
  <c r="N461" i="20" a="1"/>
  <c r="N461" i="20" s="1"/>
  <c r="M462" i="20" a="1"/>
  <c r="M462" i="20" s="1"/>
  <c r="N462" i="20" a="1"/>
  <c r="N462" i="20" s="1"/>
  <c r="N463" i="20" a="1"/>
  <c r="N463" i="20" s="1"/>
  <c r="M463" i="20" a="1"/>
  <c r="M463" i="20" s="1"/>
  <c r="M464" i="20" a="1"/>
  <c r="M464" i="20" s="1"/>
  <c r="N464" i="20" a="1"/>
  <c r="N464" i="20" s="1"/>
  <c r="N465" i="20" a="1"/>
  <c r="N465" i="20" s="1"/>
  <c r="M465" i="20" a="1"/>
  <c r="M465" i="20" s="1"/>
  <c r="M466" i="20" a="1"/>
  <c r="M466" i="20" s="1"/>
  <c r="N466" i="20" a="1"/>
  <c r="N466" i="20" s="1"/>
  <c r="M467" i="20" a="1"/>
  <c r="M467" i="20" s="1"/>
  <c r="N467" i="20" a="1"/>
  <c r="N467" i="20" s="1"/>
  <c r="M468" i="20" a="1"/>
  <c r="M468" i="20" s="1"/>
  <c r="N468" i="20" a="1"/>
  <c r="N468" i="20" s="1"/>
  <c r="M469" i="20" a="1"/>
  <c r="M469" i="20" s="1"/>
  <c r="N469" i="20" a="1"/>
  <c r="N469" i="20" s="1"/>
  <c r="M470" i="20" a="1"/>
  <c r="M470" i="20" s="1"/>
  <c r="N470" i="20" a="1"/>
  <c r="N470" i="20" s="1"/>
  <c r="M471" i="20" a="1"/>
  <c r="M471" i="20" s="1"/>
  <c r="N471" i="20" a="1"/>
  <c r="N471" i="20" s="1"/>
  <c r="M472" i="20" a="1"/>
  <c r="M472" i="20" s="1"/>
  <c r="N472" i="20" a="1"/>
  <c r="N472" i="20" s="1"/>
  <c r="M473" i="20" a="1"/>
  <c r="M473" i="20" s="1"/>
  <c r="N473" i="20" a="1"/>
  <c r="N473" i="20" s="1"/>
  <c r="M474" i="20" a="1"/>
  <c r="M474" i="20" s="1"/>
  <c r="N474" i="20" a="1"/>
  <c r="N474" i="20" s="1"/>
  <c r="N475" i="20" a="1"/>
  <c r="N475" i="20" s="1"/>
  <c r="M475" i="20" a="1"/>
  <c r="M475" i="20" s="1"/>
  <c r="N476" i="20" a="1"/>
  <c r="N476" i="20" s="1"/>
  <c r="M476" i="20" a="1"/>
  <c r="M476" i="20" s="1"/>
  <c r="N477" i="20" a="1"/>
  <c r="N477" i="20" s="1"/>
  <c r="M477" i="20" a="1"/>
  <c r="M477" i="20" s="1"/>
  <c r="N478" i="20" a="1"/>
  <c r="N478" i="20" s="1"/>
  <c r="M478" i="20" a="1"/>
  <c r="M478" i="20" s="1"/>
  <c r="N479" i="20" a="1"/>
  <c r="N479" i="20" s="1"/>
  <c r="M479" i="20" a="1"/>
  <c r="M479" i="20" s="1"/>
  <c r="N480" i="20" a="1"/>
  <c r="N480" i="20" s="1"/>
  <c r="M480" i="20" a="1"/>
  <c r="M480" i="20" s="1"/>
  <c r="N481" i="20" a="1"/>
  <c r="N481" i="20" s="1"/>
  <c r="M481" i="20" a="1"/>
  <c r="M481" i="20" s="1"/>
  <c r="N482" i="20" a="1"/>
  <c r="N482" i="20" s="1"/>
  <c r="M482" i="20" a="1"/>
  <c r="M482" i="20" s="1"/>
  <c r="M483" i="20" a="1"/>
  <c r="M483" i="20" s="1"/>
  <c r="N483" i="20" a="1"/>
  <c r="N483" i="20" s="1"/>
  <c r="N484" i="20" a="1"/>
  <c r="N484" i="20" s="1"/>
  <c r="M484" i="20" a="1"/>
  <c r="M484" i="20" s="1"/>
  <c r="N485" i="20" a="1"/>
  <c r="N485" i="20" s="1"/>
  <c r="M485" i="20" a="1"/>
  <c r="M485" i="20" s="1"/>
  <c r="N486" i="20" a="1"/>
  <c r="N486" i="20" s="1"/>
  <c r="M486" i="20" a="1"/>
  <c r="M486" i="20" s="1"/>
  <c r="N487" i="20" a="1"/>
  <c r="N487" i="20" s="1"/>
  <c r="M487" i="20" a="1"/>
  <c r="M487" i="20" s="1"/>
  <c r="M488" i="20" a="1"/>
  <c r="M488" i="20" s="1"/>
  <c r="N488" i="20" a="1"/>
  <c r="N488" i="20" s="1"/>
  <c r="M489" i="20" a="1"/>
  <c r="M489" i="20" s="1"/>
  <c r="N489" i="20" a="1"/>
  <c r="N489" i="20" s="1"/>
  <c r="N490" i="20" a="1"/>
  <c r="N490" i="20" s="1"/>
  <c r="M490" i="20" a="1"/>
  <c r="M490" i="20" s="1"/>
  <c r="N491" i="20" a="1"/>
  <c r="N491" i="20" s="1"/>
  <c r="M491" i="20" a="1"/>
  <c r="M491" i="20" s="1"/>
  <c r="N492" i="20" a="1"/>
  <c r="N492" i="20" s="1"/>
  <c r="M492" i="20" a="1"/>
  <c r="M492" i="20" s="1"/>
  <c r="N493" i="20" a="1"/>
  <c r="N493" i="20" s="1"/>
  <c r="M493" i="20" a="1"/>
  <c r="M493" i="20" s="1"/>
  <c r="N494" i="20" a="1"/>
  <c r="N494" i="20" s="1"/>
  <c r="M494" i="20" a="1"/>
  <c r="M494" i="20" s="1"/>
  <c r="N495" i="20" a="1"/>
  <c r="N495" i="20" s="1"/>
  <c r="M495" i="20" a="1"/>
  <c r="M495" i="20" s="1"/>
  <c r="N496" i="20" a="1"/>
  <c r="N496" i="20" s="1"/>
  <c r="M496" i="20" a="1"/>
  <c r="M496" i="20" s="1"/>
  <c r="M497" i="20" a="1"/>
  <c r="M497" i="20" s="1"/>
  <c r="N497" i="20" a="1"/>
  <c r="N497" i="20" s="1"/>
  <c r="M498" i="20" a="1"/>
  <c r="M498" i="20" s="1"/>
  <c r="N498" i="20" a="1"/>
  <c r="N498" i="20" s="1"/>
  <c r="N499" i="20" a="1"/>
  <c r="N499" i="20" s="1"/>
  <c r="M499" i="20" a="1"/>
  <c r="M499" i="20" s="1"/>
  <c r="N500" i="20" a="1"/>
  <c r="N500" i="20" s="1"/>
  <c r="M500" i="20" a="1"/>
  <c r="M500" i="20" s="1"/>
  <c r="N501" i="20" a="1"/>
  <c r="N501" i="20" s="1"/>
  <c r="M501" i="20" a="1"/>
  <c r="M501" i="20" s="1"/>
  <c r="N502" i="20" a="1"/>
  <c r="N502" i="20" s="1"/>
  <c r="M502" i="20" a="1"/>
  <c r="M502" i="20" s="1"/>
  <c r="M503" i="20" a="1"/>
  <c r="M503" i="20" s="1"/>
  <c r="N503" i="20" a="1"/>
  <c r="N503" i="20" s="1"/>
  <c r="M504" i="20" a="1"/>
  <c r="M504" i="20" s="1"/>
  <c r="N504" i="20" a="1"/>
  <c r="N504" i="20" s="1"/>
  <c r="M505" i="20" a="1"/>
  <c r="M505" i="20" s="1"/>
  <c r="N505" i="20" a="1"/>
  <c r="N505" i="20" s="1"/>
  <c r="N506" i="20" a="1"/>
  <c r="N506" i="20" s="1"/>
  <c r="M506" i="20" a="1"/>
  <c r="M506" i="20" s="1"/>
  <c r="N507" i="20" a="1"/>
  <c r="N507" i="20" s="1"/>
  <c r="M507" i="20" a="1"/>
  <c r="M507" i="20" s="1"/>
  <c r="N508" i="20" a="1"/>
  <c r="N508" i="20" s="1"/>
  <c r="M508" i="20" a="1"/>
  <c r="M508" i="20" s="1"/>
  <c r="M509" i="20" a="1"/>
  <c r="M509" i="20" s="1"/>
  <c r="N509" i="20" a="1"/>
  <c r="N509" i="20" s="1"/>
  <c r="M510" i="20" a="1"/>
  <c r="M510" i="20" s="1"/>
  <c r="N510" i="20" a="1"/>
  <c r="N510" i="20" s="1"/>
  <c r="N511" i="20" a="1"/>
  <c r="N511" i="20" s="1"/>
  <c r="M511" i="20" a="1"/>
  <c r="M511" i="20" s="1"/>
  <c r="N512" i="20" a="1"/>
  <c r="N512" i="20" s="1"/>
  <c r="M512" i="20" a="1"/>
  <c r="M512" i="20" s="1"/>
  <c r="M513" i="20" a="1"/>
  <c r="M513" i="20" s="1"/>
  <c r="N513" i="20" a="1"/>
  <c r="N513" i="20" s="1"/>
  <c r="N514" i="20" a="1"/>
  <c r="N514" i="20" s="1"/>
  <c r="M514" i="20" a="1"/>
  <c r="M514" i="20" s="1"/>
  <c r="N515" i="20" a="1"/>
  <c r="N515" i="20" s="1"/>
  <c r="M515" i="20" a="1"/>
  <c r="M515" i="20" s="1"/>
  <c r="N516" i="20" a="1"/>
  <c r="N516" i="20" s="1"/>
  <c r="M516" i="20" a="1"/>
  <c r="M516" i="20" s="1"/>
  <c r="N517" i="20" a="1"/>
  <c r="N517" i="20" s="1"/>
  <c r="M517" i="20" a="1"/>
  <c r="M517" i="20" s="1"/>
  <c r="N518" i="20" a="1"/>
  <c r="N518" i="20" s="1"/>
  <c r="M518" i="20" a="1"/>
  <c r="M518" i="20" s="1"/>
  <c r="M519" i="20" a="1"/>
  <c r="M519" i="20" s="1"/>
  <c r="N519" i="20" a="1"/>
  <c r="N519" i="20" s="1"/>
  <c r="M520" i="20" a="1"/>
  <c r="M520" i="20" s="1"/>
  <c r="N520" i="20" a="1"/>
  <c r="N520" i="20" s="1"/>
  <c r="M521" i="20" a="1"/>
  <c r="M521" i="20" s="1"/>
  <c r="N521" i="20" a="1"/>
  <c r="N521" i="20" s="1"/>
  <c r="M522" i="20" a="1"/>
  <c r="M522" i="20" s="1"/>
  <c r="N522" i="20" a="1"/>
  <c r="N522" i="20" s="1"/>
  <c r="N523" i="20" a="1"/>
  <c r="N523" i="20" s="1"/>
  <c r="M523" i="20" a="1"/>
  <c r="M523" i="20" s="1"/>
  <c r="M524" i="20" a="1"/>
  <c r="M524" i="20" s="1"/>
  <c r="N524" i="20" a="1"/>
  <c r="N524" i="20" s="1"/>
  <c r="N525" i="20" a="1"/>
  <c r="N525" i="20" s="1"/>
  <c r="M525" i="20" a="1"/>
  <c r="M525" i="20" s="1"/>
  <c r="N526" i="20" a="1"/>
  <c r="N526" i="20" s="1"/>
  <c r="M526" i="20" a="1"/>
  <c r="M526" i="20" s="1"/>
  <c r="M527" i="20" a="1"/>
  <c r="M527" i="20" s="1"/>
  <c r="N527" i="20" a="1"/>
  <c r="N527" i="20" s="1"/>
  <c r="M528" i="20" a="1"/>
  <c r="M528" i="20" s="1"/>
  <c r="N528" i="20" a="1"/>
  <c r="N528" i="20" s="1"/>
  <c r="N529" i="20" a="1"/>
  <c r="N529" i="20" s="1"/>
  <c r="M529" i="20" a="1"/>
  <c r="M529" i="20" s="1"/>
  <c r="M530" i="20" a="1"/>
  <c r="M530" i="20" s="1"/>
  <c r="N530" i="20" a="1"/>
  <c r="N530" i="20" s="1"/>
  <c r="M531" i="20" a="1"/>
  <c r="M531" i="20" s="1"/>
  <c r="N531" i="20" a="1"/>
  <c r="N531" i="20" s="1"/>
  <c r="M532" i="20" a="1"/>
  <c r="M532" i="20" s="1"/>
  <c r="N532" i="20" a="1"/>
  <c r="N532" i="20" s="1"/>
  <c r="N533" i="20" a="1"/>
  <c r="N533" i="20" s="1"/>
  <c r="M533" i="20" a="1"/>
  <c r="M533" i="20" s="1"/>
  <c r="N534" i="20" a="1"/>
  <c r="N534" i="20" s="1"/>
  <c r="M534" i="20" a="1"/>
  <c r="M534" i="20" s="1"/>
  <c r="M535" i="20" a="1"/>
  <c r="M535" i="20" s="1"/>
  <c r="N535" i="20" a="1"/>
  <c r="N535" i="20" s="1"/>
  <c r="M536" i="20" a="1"/>
  <c r="M536" i="20" s="1"/>
  <c r="N536" i="20" a="1"/>
  <c r="N536" i="20" s="1"/>
  <c r="M537" i="20" a="1"/>
  <c r="M537" i="20" s="1"/>
  <c r="N537" i="20" a="1"/>
  <c r="N537" i="20" s="1"/>
  <c r="N538" i="20" a="1"/>
  <c r="N538" i="20" s="1"/>
  <c r="M538" i="20" a="1"/>
  <c r="M538" i="20" s="1"/>
  <c r="N539" i="20" a="1"/>
  <c r="N539" i="20" s="1"/>
  <c r="M539" i="20" a="1"/>
  <c r="M539" i="20" s="1"/>
  <c r="N540" i="20" a="1"/>
  <c r="N540" i="20" s="1"/>
  <c r="M540" i="20" a="1"/>
  <c r="M540" i="20" s="1"/>
  <c r="N541" i="20" a="1"/>
  <c r="N541" i="20" s="1"/>
  <c r="M541" i="20" a="1"/>
  <c r="M541" i="20" s="1"/>
  <c r="N542" i="20" a="1"/>
  <c r="N542" i="20" s="1"/>
  <c r="M542" i="20" a="1"/>
  <c r="M542" i="20" s="1"/>
  <c r="N543" i="20" a="1"/>
  <c r="N543" i="20" s="1"/>
  <c r="M543" i="20" a="1"/>
  <c r="M543" i="20" s="1"/>
  <c r="M544" i="20" a="1"/>
  <c r="M544" i="20" s="1"/>
  <c r="N544" i="20" a="1"/>
  <c r="N544" i="20" s="1"/>
  <c r="M545" i="20" a="1"/>
  <c r="M545" i="20" s="1"/>
  <c r="N545" i="20" a="1"/>
  <c r="N545" i="20" s="1"/>
  <c r="N546" i="20" a="1"/>
  <c r="N546" i="20" s="1"/>
  <c r="M546" i="20" a="1"/>
  <c r="M546" i="20" s="1"/>
  <c r="N547" i="20" a="1"/>
  <c r="N547" i="20" s="1"/>
  <c r="M547" i="20" a="1"/>
  <c r="M547" i="20" s="1"/>
  <c r="N548" i="20" a="1"/>
  <c r="N548" i="20" s="1"/>
  <c r="M548" i="20" a="1"/>
  <c r="M548" i="20" s="1"/>
  <c r="N549" i="20" a="1"/>
  <c r="N549" i="20" s="1"/>
  <c r="M549" i="20" a="1"/>
  <c r="M549" i="20" s="1"/>
  <c r="M550" i="20" a="1"/>
  <c r="M550" i="20" s="1"/>
  <c r="N550" i="20" a="1"/>
  <c r="N550" i="20" s="1"/>
  <c r="M551" i="20" a="1"/>
  <c r="M551" i="20" s="1"/>
  <c r="N551" i="20" a="1"/>
  <c r="N551" i="20" s="1"/>
  <c r="M552" i="20" a="1"/>
  <c r="M552" i="20" s="1"/>
  <c r="N552" i="20" a="1"/>
  <c r="N552" i="20" s="1"/>
  <c r="M553" i="20" a="1"/>
  <c r="M553" i="20" s="1"/>
  <c r="N553" i="20" a="1"/>
  <c r="N553" i="20" s="1"/>
  <c r="M554" i="20" a="1"/>
  <c r="M554" i="20" s="1"/>
  <c r="N554" i="20" a="1"/>
  <c r="N554" i="20" s="1"/>
  <c r="M555" i="20" a="1"/>
  <c r="M555" i="20" s="1"/>
  <c r="N555" i="20" a="1"/>
  <c r="N555" i="20" s="1"/>
  <c r="N556" i="20" a="1"/>
  <c r="N556" i="20" s="1"/>
  <c r="M556" i="20" a="1"/>
  <c r="M556" i="20" s="1"/>
  <c r="M557" i="20" a="1"/>
  <c r="M557" i="20" s="1"/>
  <c r="N557" i="20" a="1"/>
  <c r="N557" i="20" s="1"/>
  <c r="M558" i="20" a="1"/>
  <c r="M558" i="20" s="1"/>
  <c r="N558" i="20" a="1"/>
  <c r="N558" i="20" s="1"/>
  <c r="M559" i="20" a="1"/>
  <c r="M559" i="20" s="1"/>
  <c r="N559" i="20" a="1"/>
  <c r="N559" i="20" s="1"/>
  <c r="N560" i="20" a="1"/>
  <c r="N560" i="20" s="1"/>
  <c r="M560" i="20" a="1"/>
  <c r="M560" i="20" s="1"/>
  <c r="M561" i="20" a="1"/>
  <c r="M561" i="20" s="1"/>
  <c r="N561" i="20" a="1"/>
  <c r="N561" i="20" s="1"/>
  <c r="N562" i="20" a="1"/>
  <c r="N562" i="20" s="1"/>
  <c r="M562" i="20" a="1"/>
  <c r="M562" i="20" s="1"/>
  <c r="N563" i="20" a="1"/>
  <c r="N563" i="20" s="1"/>
  <c r="M563" i="20" a="1"/>
  <c r="M563" i="20" s="1"/>
  <c r="M564" i="20" a="1"/>
  <c r="M564" i="20" s="1"/>
  <c r="N564" i="20" a="1"/>
  <c r="N564" i="20" s="1"/>
  <c r="M565" i="20" a="1"/>
  <c r="M565" i="20" s="1"/>
  <c r="N565" i="20" a="1"/>
  <c r="N565" i="20" s="1"/>
  <c r="M566" i="20" a="1"/>
  <c r="M566" i="20" s="1"/>
  <c r="N566" i="20" a="1"/>
  <c r="N566" i="20" s="1"/>
  <c r="M567" i="20" a="1"/>
  <c r="M567" i="20" s="1"/>
  <c r="N567" i="20" a="1"/>
  <c r="N567" i="20" s="1"/>
  <c r="M568" i="20" a="1"/>
  <c r="M568" i="20" s="1"/>
  <c r="N568" i="20" a="1"/>
  <c r="N568" i="20" s="1"/>
  <c r="N569" i="20" a="1"/>
  <c r="N569" i="20" s="1"/>
  <c r="M569" i="20" a="1"/>
  <c r="M569" i="20" s="1"/>
  <c r="N570" i="20" a="1"/>
  <c r="N570" i="20" s="1"/>
  <c r="M570" i="20" a="1"/>
  <c r="M570" i="20" s="1"/>
  <c r="N571" i="20" a="1"/>
  <c r="N571" i="20" s="1"/>
  <c r="M571" i="20" a="1"/>
  <c r="M571" i="20" s="1"/>
  <c r="M572" i="20" a="1"/>
  <c r="M572" i="20" s="1"/>
  <c r="N572" i="20" a="1"/>
  <c r="N572" i="20" s="1"/>
  <c r="N573" i="20" a="1"/>
  <c r="N573" i="20" s="1"/>
  <c r="M573" i="20" a="1"/>
  <c r="M573" i="20" s="1"/>
  <c r="N574" i="20" a="1"/>
  <c r="N574" i="20" s="1"/>
  <c r="M574" i="20" a="1"/>
  <c r="M574" i="20" s="1"/>
  <c r="N575" i="20" a="1"/>
  <c r="N575" i="20" s="1"/>
  <c r="M575" i="20" a="1"/>
  <c r="M575" i="20" s="1"/>
  <c r="N576" i="20" a="1"/>
  <c r="N576" i="20" s="1"/>
  <c r="M576" i="20" a="1"/>
  <c r="M576" i="20" s="1"/>
  <c r="N577" i="20" a="1"/>
  <c r="N577" i="20" s="1"/>
  <c r="M577" i="20" a="1"/>
  <c r="M577" i="20" s="1"/>
  <c r="M578" i="20" a="1"/>
  <c r="M578" i="20" s="1"/>
  <c r="N578" i="20" a="1"/>
  <c r="N578" i="20" s="1"/>
  <c r="N579" i="20" a="1"/>
  <c r="N579" i="20" s="1"/>
  <c r="M579" i="20" a="1"/>
  <c r="M579" i="20" s="1"/>
  <c r="N580" i="20" a="1"/>
  <c r="N580" i="20" s="1"/>
  <c r="M580" i="20" a="1"/>
  <c r="M580" i="20" s="1"/>
  <c r="N581" i="20" a="1"/>
  <c r="N581" i="20" s="1"/>
  <c r="M581" i="20" a="1"/>
  <c r="M581" i="20" s="1"/>
  <c r="M582" i="20" a="1"/>
  <c r="M582" i="20" s="1"/>
  <c r="N582" i="20" a="1"/>
  <c r="N582" i="20" s="1"/>
  <c r="M583" i="20" a="1"/>
  <c r="M583" i="20" s="1"/>
  <c r="N583" i="20" a="1"/>
  <c r="N583" i="20" s="1"/>
  <c r="M584" i="20" a="1"/>
  <c r="M584" i="20" s="1"/>
  <c r="N584" i="20" a="1"/>
  <c r="N584" i="20" s="1"/>
  <c r="M585" i="20" a="1"/>
  <c r="M585" i="20" s="1"/>
  <c r="N585" i="20" a="1"/>
  <c r="N585" i="20" s="1"/>
  <c r="M586" i="20" a="1"/>
  <c r="M586" i="20" s="1"/>
  <c r="N586" i="20" a="1"/>
  <c r="N586" i="20" s="1"/>
  <c r="M587" i="20" a="1"/>
  <c r="M587" i="20" s="1"/>
  <c r="N587" i="20" a="1"/>
  <c r="N587" i="20" s="1"/>
  <c r="M588" i="20" a="1"/>
  <c r="M588" i="20" s="1"/>
  <c r="N588" i="20" a="1"/>
  <c r="N588" i="20" s="1"/>
  <c r="M589" i="20" a="1"/>
  <c r="M589" i="20" s="1"/>
  <c r="N589" i="20" a="1"/>
  <c r="N589" i="20" s="1"/>
  <c r="M590" i="20" a="1"/>
  <c r="M590" i="20" s="1"/>
  <c r="N590" i="20" a="1"/>
  <c r="N590" i="20" s="1"/>
  <c r="M591" i="20" a="1"/>
  <c r="M591" i="20" s="1"/>
  <c r="N591" i="20" a="1"/>
  <c r="N591" i="20" s="1"/>
  <c r="N592" i="20" a="1"/>
  <c r="N592" i="20" s="1"/>
  <c r="M592" i="20" a="1"/>
  <c r="M592" i="20" s="1"/>
  <c r="M593" i="20" a="1"/>
  <c r="M593" i="20" s="1"/>
  <c r="N593" i="20" a="1"/>
  <c r="N593" i="20" s="1"/>
  <c r="M594" i="20" a="1"/>
  <c r="M594" i="20" s="1"/>
  <c r="N594" i="20" a="1"/>
  <c r="N594" i="20" s="1"/>
  <c r="N595" i="20" a="1"/>
  <c r="N595" i="20" s="1"/>
  <c r="M595" i="20" a="1"/>
  <c r="M595" i="20" s="1"/>
  <c r="N596" i="20" a="1"/>
  <c r="N596" i="20" s="1"/>
  <c r="M596" i="20" a="1"/>
  <c r="M596" i="20" s="1"/>
  <c r="M597" i="20" a="1"/>
  <c r="M597" i="20" s="1"/>
  <c r="N597" i="20" a="1"/>
  <c r="N597" i="20" s="1"/>
  <c r="M598" i="20" a="1"/>
  <c r="M598" i="20" s="1"/>
  <c r="N598" i="20" a="1"/>
  <c r="N598" i="20" s="1"/>
  <c r="N599" i="20" a="1"/>
  <c r="N599" i="20" s="1"/>
  <c r="M599" i="20" a="1"/>
  <c r="M599" i="20" s="1"/>
  <c r="N600" i="20" a="1"/>
  <c r="N600" i="20" s="1"/>
  <c r="M600" i="20" a="1"/>
  <c r="M600" i="20" s="1"/>
  <c r="N601" i="20" a="1"/>
  <c r="N601" i="20" s="1"/>
  <c r="M601" i="20" a="1"/>
  <c r="M601" i="20" s="1"/>
  <c r="N602" i="20" a="1"/>
  <c r="N602" i="20" s="1"/>
  <c r="M602" i="20" a="1"/>
  <c r="M602" i="20" s="1"/>
  <c r="N603" i="20" a="1"/>
  <c r="N603" i="20" s="1"/>
  <c r="M603" i="20" a="1"/>
  <c r="M603" i="20" s="1"/>
  <c r="N604" i="20" a="1"/>
  <c r="N604" i="20" s="1"/>
  <c r="M604" i="20" a="1"/>
  <c r="M604" i="20" s="1"/>
  <c r="M605" i="20" a="1"/>
  <c r="M605" i="20" s="1"/>
  <c r="N605" i="20" a="1"/>
  <c r="N605" i="20" s="1"/>
  <c r="M606" i="20" a="1"/>
  <c r="M606" i="20" s="1"/>
  <c r="N606" i="20" a="1"/>
  <c r="N606" i="20" s="1"/>
  <c r="M607" i="20" a="1"/>
  <c r="M607" i="20" s="1"/>
  <c r="N607" i="20" a="1"/>
  <c r="N607" i="20" s="1"/>
  <c r="N608" i="20" a="1"/>
  <c r="N608" i="20" s="1"/>
  <c r="M608" i="20" a="1"/>
  <c r="M608" i="20" s="1"/>
  <c r="N609" i="20" a="1"/>
  <c r="N609" i="20" s="1"/>
  <c r="M609" i="20" a="1"/>
  <c r="M609" i="20" s="1"/>
  <c r="M610" i="20" a="1"/>
  <c r="M610" i="20" s="1"/>
  <c r="N610" i="20" a="1"/>
  <c r="N610" i="20" s="1"/>
  <c r="N611" i="20" a="1"/>
  <c r="N611" i="20" s="1"/>
  <c r="M611" i="20" a="1"/>
  <c r="M611" i="20" s="1"/>
  <c r="M612" i="20" a="1"/>
  <c r="M612" i="20" s="1"/>
  <c r="N612" i="20" a="1"/>
  <c r="N612" i="20" s="1"/>
  <c r="N613" i="20" a="1"/>
  <c r="N613" i="20" s="1"/>
  <c r="M613" i="20" a="1"/>
  <c r="M613" i="20" s="1"/>
  <c r="M614" i="20" a="1"/>
  <c r="M614" i="20" s="1"/>
  <c r="N614" i="20" a="1"/>
  <c r="N614" i="20" s="1"/>
  <c r="M615" i="20" a="1"/>
  <c r="M615" i="20" s="1"/>
  <c r="N615" i="20" a="1"/>
  <c r="N615" i="20" s="1"/>
  <c r="N616" i="20" a="1"/>
  <c r="N616" i="20" s="1"/>
  <c r="M616" i="20" a="1"/>
  <c r="M616" i="20" s="1"/>
  <c r="N617" i="20" a="1"/>
  <c r="N617" i="20" s="1"/>
  <c r="M617" i="20" a="1"/>
  <c r="M617" i="20" s="1"/>
  <c r="N618" i="20" a="1"/>
  <c r="N618" i="20" s="1"/>
  <c r="M618" i="20" a="1"/>
  <c r="M618" i="20" s="1"/>
  <c r="N619" i="20" a="1"/>
  <c r="N619" i="20" s="1"/>
  <c r="M619" i="20" a="1"/>
  <c r="M619" i="20" s="1"/>
  <c r="N620" i="20" a="1"/>
  <c r="N620" i="20" s="1"/>
  <c r="M620" i="20" a="1"/>
  <c r="M620" i="20" s="1"/>
  <c r="N621" i="20" a="1"/>
  <c r="N621" i="20" s="1"/>
  <c r="M621" i="20" a="1"/>
  <c r="M621" i="20" s="1"/>
  <c r="N622" i="20" a="1"/>
  <c r="N622" i="20" s="1"/>
  <c r="M622" i="20" a="1"/>
  <c r="M622" i="20" s="1"/>
  <c r="M623" i="20" a="1"/>
  <c r="M623" i="20" s="1"/>
  <c r="N623" i="20" a="1"/>
  <c r="N623" i="20" s="1"/>
  <c r="N624" i="20" a="1"/>
  <c r="N624" i="20" s="1"/>
  <c r="M624" i="20" a="1"/>
  <c r="M624" i="20" s="1"/>
  <c r="N625" i="20" a="1"/>
  <c r="N625" i="20" s="1"/>
  <c r="M625" i="20" a="1"/>
  <c r="M625" i="20" s="1"/>
  <c r="N626" i="20" a="1"/>
  <c r="N626" i="20" s="1"/>
  <c r="M626" i="20" a="1"/>
  <c r="M626" i="20" s="1"/>
  <c r="N627" i="20" a="1"/>
  <c r="N627" i="20" s="1"/>
  <c r="M627" i="20" a="1"/>
  <c r="M627" i="20" s="1"/>
  <c r="N628" i="20" a="1"/>
  <c r="N628" i="20" s="1"/>
  <c r="M628" i="20" a="1"/>
  <c r="M628" i="20" s="1"/>
  <c r="N629" i="20" a="1"/>
  <c r="N629" i="20" s="1"/>
  <c r="M629" i="20" a="1"/>
  <c r="M629" i="20" s="1"/>
  <c r="N630" i="20" a="1"/>
  <c r="N630" i="20" s="1"/>
  <c r="M630" i="20" a="1"/>
  <c r="M630" i="20" s="1"/>
  <c r="N631" i="20" a="1"/>
  <c r="N631" i="20" s="1"/>
  <c r="M631" i="20" a="1"/>
  <c r="M631" i="20" s="1"/>
  <c r="N632" i="20" a="1"/>
  <c r="N632" i="20" s="1"/>
  <c r="M632" i="20" a="1"/>
  <c r="M632" i="20" s="1"/>
  <c r="N633" i="20" a="1"/>
  <c r="N633" i="20" s="1"/>
  <c r="M633" i="20" a="1"/>
  <c r="M633" i="20" s="1"/>
  <c r="N634" i="20" a="1"/>
  <c r="N634" i="20" s="1"/>
  <c r="M634" i="20" a="1"/>
  <c r="M634" i="20" s="1"/>
  <c r="M635" i="20" a="1"/>
  <c r="M635" i="20" s="1"/>
  <c r="N635" i="20" a="1"/>
  <c r="N635" i="20" s="1"/>
  <c r="M636" i="20" a="1"/>
  <c r="M636" i="20" s="1"/>
  <c r="N636" i="20" a="1"/>
  <c r="N636" i="20" s="1"/>
  <c r="M637" i="20" a="1"/>
  <c r="M637" i="20" s="1"/>
  <c r="N637" i="20" a="1"/>
  <c r="N637" i="20" s="1"/>
  <c r="M638" i="20" a="1"/>
  <c r="M638" i="20" s="1"/>
  <c r="N638" i="20" a="1"/>
  <c r="N638" i="20" s="1"/>
  <c r="M639" i="20" a="1"/>
  <c r="M639" i="20" s="1"/>
  <c r="N639" i="20" a="1"/>
  <c r="N639" i="20" s="1"/>
  <c r="M640" i="20" a="1"/>
  <c r="M640" i="20" s="1"/>
  <c r="N640" i="20" a="1"/>
  <c r="N640" i="20" s="1"/>
  <c r="M641" i="20" a="1"/>
  <c r="M641" i="20" s="1"/>
  <c r="N641" i="20" a="1"/>
  <c r="N641" i="20" s="1"/>
  <c r="M642" i="20" a="1"/>
  <c r="M642" i="20" s="1"/>
  <c r="N642" i="20" a="1"/>
  <c r="N642" i="20" s="1"/>
  <c r="M643" i="20" a="1"/>
  <c r="M643" i="20" s="1"/>
  <c r="N643" i="20" a="1"/>
  <c r="N643" i="20" s="1"/>
  <c r="N644" i="20" a="1"/>
  <c r="N644" i="20" s="1"/>
  <c r="M644" i="20" a="1"/>
  <c r="M644" i="20" s="1"/>
  <c r="M645" i="20" a="1"/>
  <c r="M645" i="20" s="1"/>
  <c r="N645" i="20" a="1"/>
  <c r="N645" i="20" s="1"/>
  <c r="M646" i="20" a="1"/>
  <c r="M646" i="20" s="1"/>
  <c r="N646" i="20" a="1"/>
  <c r="N646" i="20" s="1"/>
  <c r="N647" i="20" a="1"/>
  <c r="N647" i="20" s="1"/>
  <c r="M647" i="20" a="1"/>
  <c r="M647" i="20" s="1"/>
  <c r="N648" i="20" a="1"/>
  <c r="N648" i="20" s="1"/>
  <c r="M648" i="20" a="1"/>
  <c r="M648" i="20" s="1"/>
  <c r="N649" i="20" a="1"/>
  <c r="N649" i="20" s="1"/>
  <c r="M649" i="20" a="1"/>
  <c r="M649" i="20" s="1"/>
  <c r="N650" i="20" a="1"/>
  <c r="N650" i="20" s="1"/>
  <c r="M650" i="20" a="1"/>
  <c r="M650" i="20" s="1"/>
  <c r="N651" i="20" a="1"/>
  <c r="N651" i="20" s="1"/>
  <c r="M651" i="20" a="1"/>
  <c r="M651" i="20" s="1"/>
  <c r="N652" i="20" a="1"/>
  <c r="N652" i="20" s="1"/>
  <c r="M652" i="20" a="1"/>
  <c r="M652" i="20" s="1"/>
  <c r="N653" i="20" a="1"/>
  <c r="N653" i="20" s="1"/>
  <c r="M653" i="20" a="1"/>
  <c r="M653" i="20" s="1"/>
  <c r="M654" i="20" a="1"/>
  <c r="M654" i="20" s="1"/>
  <c r="N654" i="20" a="1"/>
  <c r="N654" i="20" s="1"/>
  <c r="N655" i="20" a="1"/>
  <c r="N655" i="20" s="1"/>
  <c r="M655" i="20" a="1"/>
  <c r="M655" i="20" s="1"/>
  <c r="M656" i="20" a="1"/>
  <c r="M656" i="20" s="1"/>
  <c r="N656" i="20" a="1"/>
  <c r="N656" i="20" s="1"/>
  <c r="M657" i="20" a="1"/>
  <c r="M657" i="20" s="1"/>
  <c r="N657" i="20" a="1"/>
  <c r="N657" i="20" s="1"/>
  <c r="N658" i="20" a="1"/>
  <c r="N658" i="20" s="1"/>
  <c r="M658" i="20" a="1"/>
  <c r="M658" i="20" s="1"/>
  <c r="M659" i="20" a="1"/>
  <c r="M659" i="20" s="1"/>
  <c r="N659" i="20" a="1"/>
  <c r="N659" i="20" s="1"/>
  <c r="N660" i="20" a="1"/>
  <c r="N660" i="20" s="1"/>
  <c r="M660" i="20" a="1"/>
  <c r="M660" i="20" s="1"/>
  <c r="M661" i="20" a="1"/>
  <c r="M661" i="20" s="1"/>
  <c r="N661" i="20" a="1"/>
  <c r="N661" i="20" s="1"/>
  <c r="N662" i="20" a="1"/>
  <c r="N662" i="20" s="1"/>
  <c r="M662" i="20" a="1"/>
  <c r="M662" i="20" s="1"/>
  <c r="M663" i="20" a="1"/>
  <c r="M663" i="20" s="1"/>
  <c r="N663" i="20" a="1"/>
  <c r="N663" i="20" s="1"/>
  <c r="N664" i="20" a="1"/>
  <c r="N664" i="20" s="1"/>
  <c r="M664" i="20" a="1"/>
  <c r="M664" i="20" s="1"/>
  <c r="M665" i="20" a="1"/>
  <c r="M665" i="20" s="1"/>
  <c r="N665" i="20" a="1"/>
  <c r="N665" i="20" s="1"/>
  <c r="N666" i="20" a="1"/>
  <c r="N666" i="20" s="1"/>
  <c r="M666" i="20" a="1"/>
  <c r="M666" i="20" s="1"/>
  <c r="M667" i="20" a="1"/>
  <c r="M667" i="20" s="1"/>
  <c r="N667" i="20" a="1"/>
  <c r="N667" i="20" s="1"/>
  <c r="M668" i="20" a="1"/>
  <c r="M668" i="20" s="1"/>
  <c r="N668" i="20" a="1"/>
  <c r="N668" i="20" s="1"/>
  <c r="N669" i="20" a="1"/>
  <c r="N669" i="20" s="1"/>
  <c r="M669" i="20" a="1"/>
  <c r="M669" i="20" s="1"/>
  <c r="M670" i="20" a="1"/>
  <c r="M670" i="20" s="1"/>
  <c r="N670" i="20" a="1"/>
  <c r="N670" i="20" s="1"/>
  <c r="M671" i="20" a="1"/>
  <c r="M671" i="20" s="1"/>
  <c r="N671" i="20" a="1"/>
  <c r="N671" i="20" s="1"/>
  <c r="N672" i="20" a="1"/>
  <c r="N672" i="20" s="1"/>
  <c r="M672" i="20" a="1"/>
  <c r="M672" i="20" s="1"/>
  <c r="N673" i="20" a="1"/>
  <c r="N673" i="20" s="1"/>
  <c r="M673" i="20" a="1"/>
  <c r="M673" i="20" s="1"/>
  <c r="N674" i="20" a="1"/>
  <c r="N674" i="20" s="1"/>
  <c r="M674" i="20" a="1"/>
  <c r="M674" i="20" s="1"/>
  <c r="N675" i="20" a="1"/>
  <c r="N675" i="20" s="1"/>
  <c r="M675" i="20" a="1"/>
  <c r="M675" i="20" s="1"/>
  <c r="M676" i="20" a="1"/>
  <c r="M676" i="20" s="1"/>
  <c r="N676" i="20" a="1"/>
  <c r="N676" i="20" s="1"/>
  <c r="M677" i="20" a="1"/>
  <c r="M677" i="20" s="1"/>
  <c r="N677" i="20" a="1"/>
  <c r="N677" i="20" s="1"/>
  <c r="M678" i="20" a="1"/>
  <c r="M678" i="20" s="1"/>
  <c r="N678" i="20" a="1"/>
  <c r="N678" i="20" s="1"/>
  <c r="M679" i="20" a="1"/>
  <c r="M679" i="20" s="1"/>
  <c r="N679" i="20" a="1"/>
  <c r="N679" i="20" s="1"/>
  <c r="N680" i="20" a="1"/>
  <c r="N680" i="20" s="1"/>
  <c r="M680" i="20" a="1"/>
  <c r="M680" i="20" s="1"/>
  <c r="M681" i="20" a="1"/>
  <c r="M681" i="20" s="1"/>
  <c r="N681" i="20" a="1"/>
  <c r="N681" i="20" s="1"/>
  <c r="M682" i="20" a="1"/>
  <c r="M682" i="20" s="1"/>
  <c r="N682" i="20" a="1"/>
  <c r="N682" i="20" s="1"/>
  <c r="M683" i="20" a="1"/>
  <c r="M683" i="20" s="1"/>
  <c r="N683" i="20" a="1"/>
  <c r="N683" i="20" s="1"/>
  <c r="M684" i="20" a="1"/>
  <c r="M684" i="20" s="1"/>
  <c r="N684" i="20" a="1"/>
  <c r="N684" i="20" s="1"/>
  <c r="M685" i="20" a="1"/>
  <c r="M685" i="20" s="1"/>
  <c r="N685" i="20" a="1"/>
  <c r="N685" i="20" s="1"/>
  <c r="N686" i="20" a="1"/>
  <c r="N686" i="20" s="1"/>
  <c r="M686" i="20" a="1"/>
  <c r="M686" i="20" s="1"/>
  <c r="M687" i="20" a="1"/>
  <c r="M687" i="20" s="1"/>
  <c r="N687" i="20" a="1"/>
  <c r="N687" i="20" s="1"/>
  <c r="M688" i="20" a="1"/>
  <c r="M688" i="20" s="1"/>
  <c r="N688" i="20" a="1"/>
  <c r="N688" i="20" s="1"/>
  <c r="M689" i="20" a="1"/>
  <c r="M689" i="20" s="1"/>
  <c r="N689" i="20" a="1"/>
  <c r="N689" i="20" s="1"/>
  <c r="M690" i="20" a="1"/>
  <c r="M690" i="20" s="1"/>
  <c r="N690" i="20" a="1"/>
  <c r="N690" i="20" s="1"/>
  <c r="M691" i="20" a="1"/>
  <c r="M691" i="20" s="1"/>
  <c r="N691" i="20" a="1"/>
  <c r="N691" i="20" s="1"/>
  <c r="M692" i="20" a="1"/>
  <c r="M692" i="20" s="1"/>
  <c r="N692" i="20" a="1"/>
  <c r="N692" i="20" s="1"/>
  <c r="N693" i="20" a="1"/>
  <c r="N693" i="20" s="1"/>
  <c r="M693" i="20" a="1"/>
  <c r="M693" i="20" s="1"/>
  <c r="M694" i="20" a="1"/>
  <c r="M694" i="20" s="1"/>
  <c r="N694" i="20" a="1"/>
  <c r="N694" i="20" s="1"/>
  <c r="N695" i="20" a="1"/>
  <c r="N695" i="20" s="1"/>
  <c r="M695" i="20" a="1"/>
  <c r="M695" i="20" s="1"/>
  <c r="M696" i="20" a="1"/>
  <c r="M696" i="20" s="1"/>
  <c r="N696" i="20" a="1"/>
  <c r="N696" i="20" s="1"/>
  <c r="M697" i="20" a="1"/>
  <c r="M697" i="20" s="1"/>
  <c r="N697" i="20" a="1"/>
  <c r="N697" i="20" s="1"/>
  <c r="M698" i="20" a="1"/>
  <c r="M698" i="20" s="1"/>
  <c r="N698" i="20" a="1"/>
  <c r="N698" i="20" s="1"/>
  <c r="M699" i="20" a="1"/>
  <c r="M699" i="20" s="1"/>
  <c r="N699" i="20" a="1"/>
  <c r="N699" i="20" s="1"/>
  <c r="N700" i="20" a="1"/>
  <c r="N700" i="20" s="1"/>
  <c r="M700" i="20" a="1"/>
  <c r="M700" i="20" s="1"/>
  <c r="N701" i="20" a="1"/>
  <c r="N701" i="20" s="1"/>
  <c r="M701" i="20" a="1"/>
  <c r="M701" i="20" s="1"/>
  <c r="N702" i="20" a="1"/>
  <c r="N702" i="20" s="1"/>
  <c r="M702" i="20" a="1"/>
  <c r="M702" i="20" s="1"/>
  <c r="N703" i="20" a="1"/>
  <c r="N703" i="20" s="1"/>
  <c r="M703" i="20" a="1"/>
  <c r="M703" i="20" s="1"/>
  <c r="N704" i="20" a="1"/>
  <c r="N704" i="20" s="1"/>
  <c r="M704" i="20" a="1"/>
  <c r="M704" i="20" s="1"/>
  <c r="M705" i="20" a="1"/>
  <c r="M705" i="20" s="1"/>
  <c r="N705" i="20" a="1"/>
  <c r="N705" i="20" s="1"/>
  <c r="N706" i="20" a="1"/>
  <c r="N706" i="20" s="1"/>
  <c r="M706" i="20" a="1"/>
  <c r="M706" i="20" s="1"/>
  <c r="N707" i="20" a="1"/>
  <c r="N707" i="20" s="1"/>
  <c r="M707" i="20" a="1"/>
  <c r="M707" i="20" s="1"/>
  <c r="N708" i="20" a="1"/>
  <c r="N708" i="20" s="1"/>
  <c r="M708" i="20" a="1"/>
  <c r="M708" i="20" s="1"/>
  <c r="N709" i="20" a="1"/>
  <c r="N709" i="20" s="1"/>
  <c r="M709" i="20" a="1"/>
  <c r="M709" i="20" s="1"/>
  <c r="M710" i="20" a="1"/>
  <c r="M710" i="20" s="1"/>
  <c r="N710" i="20" a="1"/>
  <c r="N710" i="20" s="1"/>
  <c r="M711" i="20" a="1"/>
  <c r="M711" i="20" s="1"/>
  <c r="N711" i="20" a="1"/>
  <c r="N711" i="20" s="1"/>
  <c r="M712" i="20" a="1"/>
  <c r="M712" i="20" s="1"/>
  <c r="N712" i="20" a="1"/>
  <c r="N712" i="20" s="1"/>
  <c r="M713" i="20" a="1"/>
  <c r="M713" i="20" s="1"/>
  <c r="N713" i="20" a="1"/>
  <c r="N713" i="20" s="1"/>
  <c r="M714" i="20" a="1"/>
  <c r="M714" i="20" s="1"/>
  <c r="N714" i="20" a="1"/>
  <c r="N714" i="20" s="1"/>
  <c r="M715" i="20" a="1"/>
  <c r="M715" i="20" s="1"/>
  <c r="N715" i="20" a="1"/>
  <c r="N715" i="20" s="1"/>
  <c r="M716" i="20" a="1"/>
  <c r="M716" i="20" s="1"/>
  <c r="N716" i="20" a="1"/>
  <c r="N716" i="20" s="1"/>
  <c r="N717" i="20" a="1"/>
  <c r="N717" i="20" s="1"/>
  <c r="M717" i="20" a="1"/>
  <c r="M717" i="20" s="1"/>
  <c r="N718" i="20" a="1"/>
  <c r="N718" i="20" s="1"/>
  <c r="M718" i="20" a="1"/>
  <c r="M718" i="20" s="1"/>
  <c r="M719" i="20" a="1"/>
  <c r="M719" i="20" s="1"/>
  <c r="N719" i="20" a="1"/>
  <c r="N719" i="20" s="1"/>
  <c r="M720" i="20" a="1"/>
  <c r="M720" i="20" s="1"/>
  <c r="N720" i="20" a="1"/>
  <c r="N720" i="20" s="1"/>
  <c r="N721" i="20" a="1"/>
  <c r="N721" i="20" s="1"/>
  <c r="M721" i="20" a="1"/>
  <c r="M721" i="20" s="1"/>
  <c r="N722" i="20" a="1"/>
  <c r="N722" i="20" s="1"/>
  <c r="M722" i="20" a="1"/>
  <c r="M722" i="20" s="1"/>
  <c r="N723" i="20" a="1"/>
  <c r="N723" i="20" s="1"/>
  <c r="M723" i="20" a="1"/>
  <c r="M723" i="20" s="1"/>
  <c r="N724" i="20" a="1"/>
  <c r="N724" i="20" s="1"/>
  <c r="M724" i="20" a="1"/>
  <c r="M724" i="20" s="1"/>
  <c r="M725" i="20" a="1"/>
  <c r="M725" i="20" s="1"/>
  <c r="N725" i="20" a="1"/>
  <c r="N725" i="20" s="1"/>
  <c r="M726" i="20" a="1"/>
  <c r="M726" i="20" s="1"/>
  <c r="N726" i="20" a="1"/>
  <c r="N726" i="20" s="1"/>
  <c r="M727" i="20" a="1"/>
  <c r="M727" i="20" s="1"/>
  <c r="N727" i="20" a="1"/>
  <c r="N727" i="20" s="1"/>
  <c r="M728" i="20" a="1"/>
  <c r="M728" i="20" s="1"/>
  <c r="N728" i="20" a="1"/>
  <c r="N728" i="20" s="1"/>
  <c r="M729" i="20" a="1"/>
  <c r="M729" i="20" s="1"/>
  <c r="N729" i="20" a="1"/>
  <c r="N729" i="20" s="1"/>
  <c r="M730" i="20" a="1"/>
  <c r="M730" i="20" s="1"/>
  <c r="N730" i="20" a="1"/>
  <c r="N730" i="20" s="1"/>
  <c r="N731" i="20" a="1"/>
  <c r="N731" i="20" s="1"/>
  <c r="M731" i="20" a="1"/>
  <c r="M731" i="20" s="1"/>
  <c r="N732" i="20" a="1"/>
  <c r="N732" i="20" s="1"/>
  <c r="M732" i="20" a="1"/>
  <c r="M732" i="20" s="1"/>
  <c r="M733" i="20" a="1"/>
  <c r="M733" i="20" s="1"/>
  <c r="N733" i="20" a="1"/>
  <c r="N733" i="20" s="1"/>
  <c r="N734" i="20" a="1"/>
  <c r="N734" i="20" s="1"/>
  <c r="M734" i="20" a="1"/>
  <c r="M734" i="20" s="1"/>
  <c r="M735" i="20" a="1"/>
  <c r="M735" i="20" s="1"/>
  <c r="N735" i="20" a="1"/>
  <c r="N735" i="20" s="1"/>
  <c r="N736" i="20" a="1"/>
  <c r="N736" i="20" s="1"/>
  <c r="M736" i="20" a="1"/>
  <c r="M736" i="20" s="1"/>
  <c r="N737" i="20" a="1"/>
  <c r="N737" i="20" s="1"/>
  <c r="M737" i="20" a="1"/>
  <c r="M737" i="20" s="1"/>
  <c r="M738" i="20" a="1"/>
  <c r="M738" i="20" s="1"/>
  <c r="N738" i="20" a="1"/>
  <c r="N738" i="20" s="1"/>
  <c r="N739" i="20" a="1"/>
  <c r="N739" i="20" s="1"/>
  <c r="M739" i="20" a="1"/>
  <c r="M739" i="20" s="1"/>
  <c r="N740" i="20" a="1"/>
  <c r="N740" i="20" s="1"/>
  <c r="M740" i="20" a="1"/>
  <c r="M740" i="20" s="1"/>
  <c r="N741" i="20" a="1"/>
  <c r="N741" i="20" s="1"/>
  <c r="M741" i="20" a="1"/>
  <c r="M741" i="20" s="1"/>
  <c r="N742" i="20" a="1"/>
  <c r="N742" i="20" s="1"/>
  <c r="M742" i="20" a="1"/>
  <c r="M742" i="20" s="1"/>
  <c r="N743" i="20" a="1"/>
  <c r="N743" i="20" s="1"/>
  <c r="M743" i="20" a="1"/>
  <c r="M743" i="20" s="1"/>
  <c r="N744" i="20" a="1"/>
  <c r="N744" i="20" s="1"/>
  <c r="M744" i="20" a="1"/>
  <c r="M744" i="20" s="1"/>
  <c r="M745" i="20" a="1"/>
  <c r="M745" i="20" s="1"/>
  <c r="N745" i="20" a="1"/>
  <c r="N745" i="20" s="1"/>
  <c r="N746" i="20" a="1"/>
  <c r="N746" i="20" s="1"/>
  <c r="M746" i="20" a="1"/>
  <c r="M746" i="20" s="1"/>
  <c r="M747" i="20" a="1"/>
  <c r="M747" i="20" s="1"/>
  <c r="N747" i="20" a="1"/>
  <c r="N747" i="20" s="1"/>
  <c r="N748" i="20" a="1"/>
  <c r="N748" i="20" s="1"/>
  <c r="M748" i="20" a="1"/>
  <c r="M748" i="20" s="1"/>
  <c r="M749" i="20" a="1"/>
  <c r="M749" i="20" s="1"/>
  <c r="N749" i="20" a="1"/>
  <c r="N749" i="20" s="1"/>
  <c r="N750" i="20" a="1"/>
  <c r="N750" i="20" s="1"/>
  <c r="M750" i="20" a="1"/>
  <c r="M750" i="20" s="1"/>
  <c r="N751" i="20" a="1"/>
  <c r="N751" i="20" s="1"/>
  <c r="M751" i="20" a="1"/>
  <c r="M751" i="20" s="1"/>
  <c r="N752" i="20" a="1"/>
  <c r="N752" i="20" s="1"/>
  <c r="M752" i="20" a="1"/>
  <c r="M752" i="20" s="1"/>
  <c r="N753" i="20" a="1"/>
  <c r="N753" i="20" s="1"/>
  <c r="M753" i="20" a="1"/>
  <c r="M753" i="20" s="1"/>
  <c r="N754" i="20" a="1"/>
  <c r="N754" i="20" s="1"/>
  <c r="M754" i="20" a="1"/>
  <c r="M754" i="20" s="1"/>
  <c r="M755" i="20" a="1"/>
  <c r="M755" i="20" s="1"/>
  <c r="N755" i="20" a="1"/>
  <c r="N755" i="20" s="1"/>
  <c r="M756" i="20" a="1"/>
  <c r="M756" i="20" s="1"/>
  <c r="N756" i="20" a="1"/>
  <c r="N756" i="20" s="1"/>
  <c r="N757" i="20" a="1"/>
  <c r="N757" i="20" s="1"/>
  <c r="M757" i="20" a="1"/>
  <c r="M757" i="20" s="1"/>
  <c r="N758" i="20" a="1"/>
  <c r="N758" i="20" s="1"/>
  <c r="M758" i="20" a="1"/>
  <c r="M758" i="20" s="1"/>
  <c r="N759" i="20" a="1"/>
  <c r="N759" i="20" s="1"/>
  <c r="M759" i="20" a="1"/>
  <c r="M759" i="20" s="1"/>
  <c r="N760" i="20" a="1"/>
  <c r="N760" i="20" s="1"/>
  <c r="M760" i="20" a="1"/>
  <c r="M760" i="20" s="1"/>
  <c r="M761" i="20" a="1"/>
  <c r="M761" i="20" s="1"/>
  <c r="N761" i="20" a="1"/>
  <c r="N761" i="20" s="1"/>
  <c r="N762" i="20" a="1"/>
  <c r="N762" i="20" s="1"/>
  <c r="M762" i="20" a="1"/>
  <c r="M762" i="20" s="1"/>
  <c r="M763" i="20" a="1"/>
  <c r="M763" i="20" s="1"/>
  <c r="N763" i="20" a="1"/>
  <c r="N763" i="20" s="1"/>
  <c r="N764" i="20" a="1"/>
  <c r="N764" i="20" s="1"/>
  <c r="M764" i="20" a="1"/>
  <c r="M764" i="20" s="1"/>
  <c r="N765" i="20" a="1"/>
  <c r="N765" i="20" s="1"/>
  <c r="M765" i="20" a="1"/>
  <c r="M765" i="20" s="1"/>
  <c r="N766" i="20" a="1"/>
  <c r="N766" i="20" s="1"/>
  <c r="M766" i="20" a="1"/>
  <c r="M766" i="20" s="1"/>
  <c r="M767" i="20" a="1"/>
  <c r="M767" i="20" s="1"/>
  <c r="N767" i="20" a="1"/>
  <c r="N767" i="20" s="1"/>
  <c r="N768" i="20" a="1"/>
  <c r="N768" i="20" s="1"/>
  <c r="M768" i="20" a="1"/>
  <c r="M768" i="20" s="1"/>
  <c r="M769" i="20" a="1"/>
  <c r="M769" i="20" s="1"/>
  <c r="N769" i="20" a="1"/>
  <c r="N769" i="20" s="1"/>
  <c r="M770" i="20" a="1"/>
  <c r="M770" i="20" s="1"/>
  <c r="N770" i="20" a="1"/>
  <c r="N770" i="20" s="1"/>
  <c r="N771" i="20" a="1"/>
  <c r="N771" i="20" s="1"/>
  <c r="M771" i="20" a="1"/>
  <c r="M771" i="20" s="1"/>
  <c r="M772" i="20" a="1"/>
  <c r="M772" i="20" s="1"/>
  <c r="N772" i="20" a="1"/>
  <c r="N772" i="20" s="1"/>
  <c r="N773" i="20" a="1"/>
  <c r="N773" i="20" s="1"/>
  <c r="M773" i="20" a="1"/>
  <c r="M773" i="20" s="1"/>
  <c r="N774" i="20" a="1"/>
  <c r="N774" i="20" s="1"/>
  <c r="M774" i="20" a="1"/>
  <c r="M774" i="20" s="1"/>
  <c r="M775" i="20" a="1"/>
  <c r="M775" i="20" s="1"/>
  <c r="N775" i="20" a="1"/>
  <c r="N775" i="20" s="1"/>
  <c r="N776" i="20" a="1"/>
  <c r="N776" i="20" s="1"/>
  <c r="M776" i="20" a="1"/>
  <c r="M776" i="20" s="1"/>
  <c r="M777" i="20" a="1"/>
  <c r="M777" i="20" s="1"/>
  <c r="N777" i="20" a="1"/>
  <c r="N777" i="20" s="1"/>
  <c r="N778" i="20" a="1"/>
  <c r="N778" i="20" s="1"/>
  <c r="M778" i="20" a="1"/>
  <c r="M778" i="20" s="1"/>
  <c r="N779" i="20" a="1"/>
  <c r="N779" i="20" s="1"/>
  <c r="M779" i="20" a="1"/>
  <c r="M779" i="20" s="1"/>
  <c r="N780" i="20" a="1"/>
  <c r="N780" i="20" s="1"/>
  <c r="M780" i="20" a="1"/>
  <c r="M780" i="20" s="1"/>
  <c r="N781" i="20" a="1"/>
  <c r="N781" i="20" s="1"/>
  <c r="M781" i="20" a="1"/>
  <c r="M781" i="20" s="1"/>
  <c r="N782" i="20" a="1"/>
  <c r="N782" i="20" s="1"/>
  <c r="M782" i="20" a="1"/>
  <c r="M782" i="20" s="1"/>
  <c r="N783" i="20" a="1"/>
  <c r="N783" i="20" s="1"/>
  <c r="M783" i="20" a="1"/>
  <c r="M783" i="20" s="1"/>
  <c r="M784" i="20" a="1"/>
  <c r="M784" i="20" s="1"/>
  <c r="N784" i="20" a="1"/>
  <c r="N784" i="20" s="1"/>
  <c r="N785" i="20" a="1"/>
  <c r="N785" i="20" s="1"/>
  <c r="M785" i="20" a="1"/>
  <c r="M785" i="20" s="1"/>
  <c r="M786" i="20" a="1"/>
  <c r="M786" i="20" s="1"/>
  <c r="N786" i="20" a="1"/>
  <c r="N786" i="20" s="1"/>
  <c r="M787" i="20" a="1"/>
  <c r="M787" i="20" s="1"/>
  <c r="N787" i="20" a="1"/>
  <c r="N787" i="20" s="1"/>
  <c r="N788" i="20" a="1"/>
  <c r="N788" i="20" s="1"/>
  <c r="M788" i="20" a="1"/>
  <c r="M788" i="20" s="1"/>
  <c r="M789" i="20" a="1"/>
  <c r="M789" i="20" s="1"/>
  <c r="N789" i="20" a="1"/>
  <c r="N789" i="20" s="1"/>
  <c r="N790" i="20" a="1"/>
  <c r="N790" i="20" s="1"/>
  <c r="M790" i="20" a="1"/>
  <c r="M790" i="20" s="1"/>
  <c r="M791" i="20" a="1"/>
  <c r="M791" i="20" s="1"/>
  <c r="N791" i="20" a="1"/>
  <c r="N791" i="20" s="1"/>
  <c r="M792" i="20" a="1"/>
  <c r="M792" i="20" s="1"/>
  <c r="N792" i="20" a="1"/>
  <c r="N792" i="20" s="1"/>
  <c r="M793" i="20" a="1"/>
  <c r="M793" i="20" s="1"/>
  <c r="N793" i="20" a="1"/>
  <c r="N793" i="20" s="1"/>
  <c r="M794" i="20" a="1"/>
  <c r="M794" i="20" s="1"/>
  <c r="N794" i="20" a="1"/>
  <c r="N794" i="20" s="1"/>
  <c r="M795" i="20" a="1"/>
  <c r="M795" i="20" s="1"/>
  <c r="N795" i="20" a="1"/>
  <c r="N795" i="20" s="1"/>
  <c r="M796" i="20" a="1"/>
  <c r="M796" i="20" s="1"/>
  <c r="N796" i="20" a="1"/>
  <c r="N796" i="20" s="1"/>
  <c r="M797" i="20" a="1"/>
  <c r="M797" i="20" s="1"/>
  <c r="N797" i="20" a="1"/>
  <c r="N797" i="20" s="1"/>
  <c r="M798" i="20" a="1"/>
  <c r="M798" i="20" s="1"/>
  <c r="N798" i="20" a="1"/>
  <c r="N798" i="20" s="1"/>
  <c r="M799" i="20" a="1"/>
  <c r="M799" i="20" s="1"/>
  <c r="N799" i="20" a="1"/>
  <c r="N799" i="20" s="1"/>
  <c r="M800" i="20" a="1"/>
  <c r="M800" i="20" s="1"/>
  <c r="N800" i="20" a="1"/>
  <c r="N800" i="20" s="1"/>
  <c r="M801" i="20" a="1"/>
  <c r="M801" i="20" s="1"/>
  <c r="N801" i="20" a="1"/>
  <c r="N801" i="20" s="1"/>
  <c r="N802" i="20" a="1"/>
  <c r="N802" i="20" s="1"/>
  <c r="M802" i="20" a="1"/>
  <c r="M802" i="20" s="1"/>
  <c r="N803" i="20" a="1"/>
  <c r="N803" i="20" s="1"/>
  <c r="M803" i="20" a="1"/>
  <c r="M803" i="20" s="1"/>
  <c r="N804" i="20" a="1"/>
  <c r="N804" i="20" s="1"/>
  <c r="M804" i="20" a="1"/>
  <c r="M804" i="20" s="1"/>
  <c r="N805" i="20" a="1"/>
  <c r="N805" i="20" s="1"/>
  <c r="M805" i="20" a="1"/>
  <c r="M805" i="20" s="1"/>
  <c r="M806" i="20" a="1"/>
  <c r="M806" i="20" s="1"/>
  <c r="N806" i="20" a="1"/>
  <c r="N806" i="20" s="1"/>
  <c r="N807" i="20" a="1"/>
  <c r="N807" i="20" s="1"/>
  <c r="M807" i="20" a="1"/>
  <c r="M807" i="20" s="1"/>
  <c r="N808" i="20" a="1"/>
  <c r="N808" i="20" s="1"/>
  <c r="M808" i="20" a="1"/>
  <c r="M808" i="20" s="1"/>
  <c r="M809" i="20" a="1"/>
  <c r="M809" i="20" s="1"/>
  <c r="N809" i="20" a="1"/>
  <c r="N809" i="20" s="1"/>
  <c r="M810" i="20" a="1"/>
  <c r="M810" i="20" s="1"/>
  <c r="N810" i="20" a="1"/>
  <c r="N810" i="20" s="1"/>
  <c r="M811" i="20" a="1"/>
  <c r="M811" i="20" s="1"/>
  <c r="N811" i="20" a="1"/>
  <c r="N811" i="20" s="1"/>
  <c r="M812" i="20" a="1"/>
  <c r="M812" i="20" s="1"/>
  <c r="N812" i="20" a="1"/>
  <c r="N812" i="20" s="1"/>
  <c r="M813" i="20" a="1"/>
  <c r="M813" i="20" s="1"/>
  <c r="N813" i="20" a="1"/>
  <c r="N813" i="20" s="1"/>
  <c r="M814" i="20" a="1"/>
  <c r="M814" i="20" s="1"/>
  <c r="N814" i="20" a="1"/>
  <c r="N814" i="20" s="1"/>
  <c r="M815" i="20" a="1"/>
  <c r="M815" i="20" s="1"/>
  <c r="N815" i="20" a="1"/>
  <c r="N815" i="20" s="1"/>
  <c r="N816" i="20" a="1"/>
  <c r="N816" i="20" s="1"/>
  <c r="M816" i="20" a="1"/>
  <c r="M816" i="20" s="1"/>
  <c r="M817" i="20" a="1"/>
  <c r="M817" i="20" s="1"/>
  <c r="N817" i="20" a="1"/>
  <c r="N817" i="20" s="1"/>
  <c r="M818" i="20" a="1"/>
  <c r="M818" i="20" s="1"/>
  <c r="N818" i="20" a="1"/>
  <c r="N818" i="20" s="1"/>
  <c r="N819" i="20" a="1"/>
  <c r="N819" i="20" s="1"/>
  <c r="M819" i="20" a="1"/>
  <c r="M819" i="20" s="1"/>
  <c r="M820" i="20" a="1"/>
  <c r="M820" i="20" s="1"/>
  <c r="N820" i="20" a="1"/>
  <c r="N820" i="20" s="1"/>
  <c r="M821" i="20" a="1"/>
  <c r="M821" i="20" s="1"/>
  <c r="N821" i="20" a="1"/>
  <c r="N821" i="20" s="1"/>
  <c r="M822" i="20" a="1"/>
  <c r="M822" i="20" s="1"/>
  <c r="N822" i="20" a="1"/>
  <c r="N822" i="20" s="1"/>
  <c r="M823" i="20" a="1"/>
  <c r="M823" i="20" s="1"/>
  <c r="N823" i="20" a="1"/>
  <c r="N823" i="20" s="1"/>
  <c r="M824" i="20" a="1"/>
  <c r="M824" i="20" s="1"/>
  <c r="N824" i="20" a="1"/>
  <c r="N824" i="20" s="1"/>
  <c r="M825" i="20" a="1"/>
  <c r="M825" i="20" s="1"/>
  <c r="N825" i="20" a="1"/>
  <c r="N825" i="20" s="1"/>
  <c r="M826" i="20" a="1"/>
  <c r="M826" i="20" s="1"/>
  <c r="N826" i="20" a="1"/>
  <c r="N826" i="20" s="1"/>
  <c r="M827" i="20" a="1"/>
  <c r="M827" i="20" s="1"/>
  <c r="N827" i="20" a="1"/>
  <c r="N827" i="20" s="1"/>
  <c r="N828" i="20" a="1"/>
  <c r="N828" i="20" s="1"/>
  <c r="M828" i="20" a="1"/>
  <c r="M828" i="20" s="1"/>
  <c r="N829" i="20" a="1"/>
  <c r="N829" i="20" s="1"/>
  <c r="M829" i="20" a="1"/>
  <c r="M829" i="20" s="1"/>
  <c r="N830" i="20" a="1"/>
  <c r="N830" i="20" s="1"/>
  <c r="M830" i="20" a="1"/>
  <c r="M830" i="20" s="1"/>
  <c r="N831" i="20" a="1"/>
  <c r="N831" i="20" s="1"/>
  <c r="M831" i="20" a="1"/>
  <c r="M831" i="20" s="1"/>
  <c r="N832" i="20" a="1"/>
  <c r="N832" i="20" s="1"/>
  <c r="M832" i="20" a="1"/>
  <c r="M832" i="20" s="1"/>
  <c r="M833" i="20" a="1"/>
  <c r="M833" i="20" s="1"/>
  <c r="N833" i="20" a="1"/>
  <c r="N833" i="20" s="1"/>
  <c r="N834" i="20" a="1"/>
  <c r="N834" i="20" s="1"/>
  <c r="M834" i="20" a="1"/>
  <c r="M834" i="20" s="1"/>
  <c r="M835" i="20" a="1"/>
  <c r="M835" i="20" s="1"/>
  <c r="N835" i="20" a="1"/>
  <c r="N835" i="20" s="1"/>
  <c r="N836" i="20" a="1"/>
  <c r="N836" i="20" s="1"/>
  <c r="M836" i="20" a="1"/>
  <c r="M836" i="20" s="1"/>
  <c r="N837" i="20" a="1"/>
  <c r="N837" i="20" s="1"/>
  <c r="M837" i="20" a="1"/>
  <c r="M837" i="20" s="1"/>
  <c r="M838" i="20" a="1"/>
  <c r="M838" i="20" s="1"/>
  <c r="N838" i="20" a="1"/>
  <c r="N838" i="20" s="1"/>
  <c r="M839" i="20" a="1"/>
  <c r="M839" i="20" s="1"/>
  <c r="N839" i="20" a="1"/>
  <c r="N839" i="20" s="1"/>
  <c r="M840" i="20" a="1"/>
  <c r="M840" i="20" s="1"/>
  <c r="N840" i="20" a="1"/>
  <c r="N840" i="20" s="1"/>
  <c r="M841" i="20" a="1"/>
  <c r="M841" i="20" s="1"/>
  <c r="N841" i="20" a="1"/>
  <c r="N841" i="20" s="1"/>
  <c r="N842" i="20" a="1"/>
  <c r="N842" i="20" s="1"/>
  <c r="M842" i="20" a="1"/>
  <c r="M842" i="20" s="1"/>
  <c r="N843" i="20" a="1"/>
  <c r="N843" i="20" s="1"/>
  <c r="M843" i="20" a="1"/>
  <c r="M843" i="20" s="1"/>
  <c r="N844" i="20" a="1"/>
  <c r="N844" i="20" s="1"/>
  <c r="M844" i="20" a="1"/>
  <c r="M844" i="20" s="1"/>
  <c r="N845" i="20" a="1"/>
  <c r="N845" i="20" s="1"/>
  <c r="M845" i="20" a="1"/>
  <c r="M845" i="20" s="1"/>
  <c r="M846" i="20" a="1"/>
  <c r="M846" i="20" s="1"/>
  <c r="N846" i="20" a="1"/>
  <c r="N846" i="20" s="1"/>
  <c r="N847" i="20" a="1"/>
  <c r="N847" i="20" s="1"/>
  <c r="M847" i="20" a="1"/>
  <c r="M847" i="20" s="1"/>
  <c r="N848" i="20" a="1"/>
  <c r="N848" i="20" s="1"/>
  <c r="M848" i="20" a="1"/>
  <c r="M848" i="20" s="1"/>
  <c r="N849" i="20" a="1"/>
  <c r="N849" i="20" s="1"/>
  <c r="M849" i="20" a="1"/>
  <c r="M849" i="20" s="1"/>
  <c r="N850" i="20" a="1"/>
  <c r="N850" i="20" s="1"/>
  <c r="M850" i="20" a="1"/>
  <c r="M850" i="20" s="1"/>
  <c r="M851" i="20" a="1"/>
  <c r="M851" i="20" s="1"/>
  <c r="N851" i="20" a="1"/>
  <c r="N851" i="20" s="1"/>
  <c r="N852" i="20" a="1"/>
  <c r="N852" i="20" s="1"/>
  <c r="M852" i="20" a="1"/>
  <c r="M852" i="20" s="1"/>
  <c r="N853" i="20" a="1"/>
  <c r="N853" i="20" s="1"/>
  <c r="M853" i="20" a="1"/>
  <c r="M853" i="20" s="1"/>
  <c r="N854" i="20" a="1"/>
  <c r="N854" i="20" s="1"/>
  <c r="M854" i="20" a="1"/>
  <c r="M854" i="20" s="1"/>
  <c r="N855" i="20" a="1"/>
  <c r="N855" i="20" s="1"/>
  <c r="M855" i="20" a="1"/>
  <c r="M855" i="20" s="1"/>
  <c r="N856" i="20" a="1"/>
  <c r="N856" i="20" s="1"/>
  <c r="M856" i="20" a="1"/>
  <c r="M856" i="20" s="1"/>
  <c r="N857" i="20" a="1"/>
  <c r="N857" i="20" s="1"/>
  <c r="M857" i="20" a="1"/>
  <c r="M857" i="20" s="1"/>
  <c r="N858" i="20" a="1"/>
  <c r="N858" i="20" s="1"/>
  <c r="M858" i="20" a="1"/>
  <c r="M858" i="20" s="1"/>
  <c r="N859" i="20" a="1"/>
  <c r="N859" i="20" s="1"/>
  <c r="M859" i="20" a="1"/>
  <c r="M859" i="20" s="1"/>
  <c r="N860" i="20" a="1"/>
  <c r="N860" i="20" s="1"/>
  <c r="M860" i="20" a="1"/>
  <c r="M860" i="20" s="1"/>
  <c r="N861" i="20" a="1"/>
  <c r="N861" i="20" s="1"/>
  <c r="M861" i="20" a="1"/>
  <c r="M861" i="20" s="1"/>
  <c r="N862" i="20" a="1"/>
  <c r="N862" i="20" s="1"/>
  <c r="M862" i="20" a="1"/>
  <c r="M862" i="20" s="1"/>
  <c r="N863" i="20" a="1"/>
  <c r="N863" i="20" s="1"/>
  <c r="M863" i="20" a="1"/>
  <c r="M863" i="20" s="1"/>
  <c r="N864" i="20" a="1"/>
  <c r="N864" i="20" s="1"/>
  <c r="M864" i="20" a="1"/>
  <c r="M864" i="20" s="1"/>
  <c r="N865" i="20" a="1"/>
  <c r="N865" i="20" s="1"/>
  <c r="M865" i="20" a="1"/>
  <c r="M865" i="20" s="1"/>
  <c r="N866" i="20" a="1"/>
  <c r="N866" i="20" s="1"/>
  <c r="M866" i="20" a="1"/>
  <c r="M866" i="20" s="1"/>
  <c r="M867" i="20" a="1"/>
  <c r="M867" i="20" s="1"/>
  <c r="N867" i="20" a="1"/>
  <c r="N867" i="20" s="1"/>
  <c r="M868" i="20" a="1"/>
  <c r="M868" i="20" s="1"/>
  <c r="N868" i="20" a="1"/>
  <c r="N868" i="20" s="1"/>
  <c r="M869" i="20" a="1"/>
  <c r="M869" i="20" s="1"/>
  <c r="N869" i="20" a="1"/>
  <c r="N869" i="20" s="1"/>
  <c r="M870" i="20" a="1"/>
  <c r="M870" i="20" s="1"/>
  <c r="N870" i="20" a="1"/>
  <c r="N870" i="20" s="1"/>
  <c r="M871" i="20" a="1"/>
  <c r="M871" i="20" s="1"/>
  <c r="N871" i="20" a="1"/>
  <c r="N871" i="20" s="1"/>
  <c r="N872" i="20" a="1"/>
  <c r="N872" i="20" s="1"/>
  <c r="M872" i="20" a="1"/>
  <c r="M872" i="20" s="1"/>
  <c r="N873" i="20" a="1"/>
  <c r="N873" i="20" s="1"/>
  <c r="M873" i="20" a="1"/>
  <c r="M873" i="20" s="1"/>
  <c r="N874" i="20" a="1"/>
  <c r="N874" i="20" s="1"/>
  <c r="M874" i="20" a="1"/>
  <c r="M874" i="20" s="1"/>
  <c r="N875" i="20" a="1"/>
  <c r="N875" i="20" s="1"/>
  <c r="M875" i="20" a="1"/>
  <c r="M875" i="20" s="1"/>
  <c r="N876" i="20" a="1"/>
  <c r="N876" i="20" s="1"/>
  <c r="M876" i="20" a="1"/>
  <c r="M876" i="20" s="1"/>
  <c r="N877" i="20" a="1"/>
  <c r="N877" i="20" s="1"/>
  <c r="M877" i="20" a="1"/>
  <c r="M877" i="20" s="1"/>
  <c r="N878" i="20" a="1"/>
  <c r="N878" i="20" s="1"/>
  <c r="M878" i="20" a="1"/>
  <c r="M878" i="20" s="1"/>
  <c r="N879" i="20" a="1"/>
  <c r="N879" i="20" s="1"/>
  <c r="M879" i="20" a="1"/>
  <c r="M879" i="20" s="1"/>
  <c r="N880" i="20" a="1"/>
  <c r="N880" i="20" s="1"/>
  <c r="M880" i="20" a="1"/>
  <c r="M880" i="20" s="1"/>
  <c r="M881" i="20" a="1"/>
  <c r="M881" i="20" s="1"/>
  <c r="N881" i="20" a="1"/>
  <c r="N881" i="20" s="1"/>
  <c r="N882" i="20" a="1"/>
  <c r="N882" i="20" s="1"/>
  <c r="M882" i="20" a="1"/>
  <c r="M882" i="20" s="1"/>
  <c r="N883" i="20" a="1"/>
  <c r="N883" i="20" s="1"/>
  <c r="M883" i="20" a="1"/>
  <c r="M883" i="20" s="1"/>
  <c r="M884" i="20" a="1"/>
  <c r="M884" i="20" s="1"/>
  <c r="N884" i="20" a="1"/>
  <c r="N884" i="20" s="1"/>
  <c r="M885" i="20" a="1"/>
  <c r="M885" i="20" s="1"/>
  <c r="N885" i="20" a="1"/>
  <c r="N885" i="20" s="1"/>
  <c r="M886" i="20" a="1"/>
  <c r="M886" i="20" s="1"/>
  <c r="N886" i="20" a="1"/>
  <c r="N886" i="20" s="1"/>
  <c r="M887" i="20" a="1"/>
  <c r="M887" i="20" s="1"/>
  <c r="N887" i="20" a="1"/>
  <c r="N887" i="20" s="1"/>
  <c r="N888" i="20" a="1"/>
  <c r="N888" i="20" s="1"/>
  <c r="M888" i="20" a="1"/>
  <c r="M888" i="20" s="1"/>
  <c r="M889" i="20" a="1"/>
  <c r="M889" i="20" s="1"/>
  <c r="N889" i="20" a="1"/>
  <c r="N889" i="20" s="1"/>
  <c r="N890" i="20" a="1"/>
  <c r="N890" i="20" s="1"/>
  <c r="M890" i="20" a="1"/>
  <c r="M890" i="20" s="1"/>
  <c r="M891" i="20" a="1"/>
  <c r="M891" i="20" s="1"/>
  <c r="N891" i="20" a="1"/>
  <c r="N891" i="20" s="1"/>
  <c r="N892" i="20" a="1"/>
  <c r="N892" i="20" s="1"/>
  <c r="M892" i="20" a="1"/>
  <c r="M892" i="20" s="1"/>
  <c r="N893" i="20" a="1"/>
  <c r="N893" i="20" s="1"/>
  <c r="M893" i="20" a="1"/>
  <c r="M893" i="20" s="1"/>
  <c r="M894" i="20" a="1"/>
  <c r="M894" i="20" s="1"/>
  <c r="N894" i="20" a="1"/>
  <c r="N894" i="20" s="1"/>
  <c r="N895" i="20" a="1"/>
  <c r="N895" i="20" s="1"/>
  <c r="M895" i="20" a="1"/>
  <c r="M895" i="20" s="1"/>
  <c r="M896" i="20" a="1"/>
  <c r="M896" i="20" s="1"/>
  <c r="N896" i="20" a="1"/>
  <c r="N896" i="20" s="1"/>
  <c r="N897" i="20" a="1"/>
  <c r="N897" i="20" s="1"/>
  <c r="M897" i="20" a="1"/>
  <c r="M897" i="20" s="1"/>
  <c r="N898" i="20" a="1"/>
  <c r="N898" i="20" s="1"/>
  <c r="M898" i="20" a="1"/>
  <c r="M898" i="20" s="1"/>
  <c r="M899" i="20" a="1"/>
  <c r="M899" i="20" s="1"/>
  <c r="N899" i="20" a="1"/>
  <c r="N899" i="20" s="1"/>
  <c r="N900" i="20" a="1"/>
  <c r="N900" i="20" s="1"/>
  <c r="M900" i="20" a="1"/>
  <c r="M900" i="20" s="1"/>
  <c r="M901" i="20" a="1"/>
  <c r="M901" i="20" s="1"/>
  <c r="N901" i="20" a="1"/>
  <c r="N901" i="20" s="1"/>
  <c r="M902" i="20" a="1"/>
  <c r="M902" i="20" s="1"/>
  <c r="N902" i="20" a="1"/>
  <c r="N902" i="20" s="1"/>
  <c r="M903" i="20" a="1"/>
  <c r="M903" i="20" s="1"/>
  <c r="N903" i="20" a="1"/>
  <c r="N903" i="20" s="1"/>
  <c r="N904" i="20" a="1"/>
  <c r="N904" i="20" s="1"/>
  <c r="M904" i="20" a="1"/>
  <c r="M904" i="20" s="1"/>
  <c r="N905" i="20" a="1"/>
  <c r="N905" i="20" s="1"/>
  <c r="M905" i="20" a="1"/>
  <c r="M905" i="20" s="1"/>
  <c r="N906" i="20" a="1"/>
  <c r="N906" i="20" s="1"/>
  <c r="M906" i="20" a="1"/>
  <c r="M906" i="20" s="1"/>
  <c r="N907" i="20" a="1"/>
  <c r="N907" i="20" s="1"/>
  <c r="M907" i="20" a="1"/>
  <c r="M907" i="20" s="1"/>
  <c r="M908" i="20" a="1"/>
  <c r="M908" i="20" s="1"/>
  <c r="N908" i="20" a="1"/>
  <c r="N908" i="20" s="1"/>
  <c r="N909" i="20" a="1"/>
  <c r="N909" i="20" s="1"/>
  <c r="M909" i="20" a="1"/>
  <c r="M909" i="20" s="1"/>
  <c r="N910" i="20" a="1"/>
  <c r="N910" i="20" s="1"/>
  <c r="M910" i="20" a="1"/>
  <c r="M910" i="20" s="1"/>
  <c r="N911" i="20" a="1"/>
  <c r="N911" i="20" s="1"/>
  <c r="M911" i="20" a="1"/>
  <c r="M911" i="20" s="1"/>
  <c r="N912" i="20" a="1"/>
  <c r="N912" i="20" s="1"/>
  <c r="M912" i="20" a="1"/>
  <c r="M912" i="20" s="1"/>
  <c r="M913" i="20" a="1"/>
  <c r="M913" i="20" s="1"/>
  <c r="N913" i="20" a="1"/>
  <c r="N913" i="20" s="1"/>
  <c r="M914" i="20" a="1"/>
  <c r="M914" i="20" s="1"/>
  <c r="N914" i="20" a="1"/>
  <c r="N914" i="20" s="1"/>
  <c r="N915" i="20" a="1"/>
  <c r="N915" i="20" s="1"/>
  <c r="M915" i="20" a="1"/>
  <c r="M915" i="20" s="1"/>
  <c r="N916" i="20" a="1"/>
  <c r="N916" i="20" s="1"/>
  <c r="M916" i="20" a="1"/>
  <c r="M916" i="20" s="1"/>
  <c r="N917" i="20" a="1"/>
  <c r="N917" i="20" s="1"/>
  <c r="M917" i="20" a="1"/>
  <c r="M917" i="20" s="1"/>
  <c r="N918" i="20" a="1"/>
  <c r="N918" i="20" s="1"/>
  <c r="M918" i="20" a="1"/>
  <c r="M918" i="20" s="1"/>
  <c r="N919" i="20" a="1"/>
  <c r="N919" i="20" s="1"/>
  <c r="M919" i="20" a="1"/>
  <c r="M919" i="20" s="1"/>
  <c r="N920" i="20" a="1"/>
  <c r="N920" i="20" s="1"/>
  <c r="M920" i="20" a="1"/>
  <c r="M920" i="20" s="1"/>
  <c r="N921" i="20" a="1"/>
  <c r="N921" i="20" s="1"/>
  <c r="M921" i="20" a="1"/>
  <c r="M921" i="20" s="1"/>
  <c r="N922" i="20" a="1"/>
  <c r="N922" i="20" s="1"/>
  <c r="M922" i="20" a="1"/>
  <c r="M922" i="20" s="1"/>
  <c r="N923" i="20" a="1"/>
  <c r="N923" i="20" s="1"/>
  <c r="M923" i="20" a="1"/>
  <c r="M923" i="20" s="1"/>
  <c r="M924" i="20" a="1"/>
  <c r="M924" i="20" s="1"/>
  <c r="N924" i="20" a="1"/>
  <c r="N924" i="20" s="1"/>
  <c r="N925" i="20" a="1"/>
  <c r="N925" i="20" s="1"/>
  <c r="M925" i="20" a="1"/>
  <c r="M925" i="20" s="1"/>
  <c r="N926" i="20" a="1"/>
  <c r="N926" i="20" s="1"/>
  <c r="M926" i="20" a="1"/>
  <c r="M926" i="20" s="1"/>
  <c r="M927" i="20" a="1"/>
  <c r="M927" i="20" s="1"/>
  <c r="N927" i="20" a="1"/>
  <c r="N927" i="20" s="1"/>
  <c r="M928" i="20" a="1"/>
  <c r="M928" i="20" s="1"/>
  <c r="N928" i="20" a="1"/>
  <c r="N928" i="20" s="1"/>
  <c r="M929" i="20" a="1"/>
  <c r="M929" i="20" s="1"/>
  <c r="N929" i="20" a="1"/>
  <c r="N929" i="20" s="1"/>
  <c r="N930" i="20" a="1"/>
  <c r="N930" i="20" s="1"/>
  <c r="M930" i="20" a="1"/>
  <c r="M930" i="20" s="1"/>
  <c r="N931" i="20" a="1"/>
  <c r="N931" i="20" s="1"/>
  <c r="M931" i="20" a="1"/>
  <c r="M931" i="20" s="1"/>
  <c r="M932" i="20" a="1"/>
  <c r="M932" i="20" s="1"/>
  <c r="N932" i="20" a="1"/>
  <c r="N932" i="20" s="1"/>
  <c r="N933" i="20" a="1"/>
  <c r="N933" i="20" s="1"/>
  <c r="M933" i="20" a="1"/>
  <c r="M933" i="20" s="1"/>
  <c r="N934" i="20" a="1"/>
  <c r="N934" i="20" s="1"/>
  <c r="M934" i="20" a="1"/>
  <c r="M934" i="20" s="1"/>
  <c r="N935" i="20" a="1"/>
  <c r="N935" i="20" s="1"/>
  <c r="M935" i="20" a="1"/>
  <c r="M935" i="20" s="1"/>
  <c r="N936" i="20" a="1"/>
  <c r="N936" i="20" s="1"/>
  <c r="M936" i="20" a="1"/>
  <c r="M936" i="20" s="1"/>
  <c r="M937" i="20" a="1"/>
  <c r="M937" i="20" s="1"/>
  <c r="N937" i="20" a="1"/>
  <c r="N937" i="20" s="1"/>
  <c r="M938" i="20" a="1"/>
  <c r="M938" i="20" s="1"/>
  <c r="N938" i="20" a="1"/>
  <c r="N938" i="20" s="1"/>
  <c r="M939" i="20" a="1"/>
  <c r="M939" i="20" s="1"/>
  <c r="N939" i="20" a="1"/>
  <c r="N939" i="20" s="1"/>
  <c r="N940" i="20" a="1"/>
  <c r="N940" i="20" s="1"/>
  <c r="M940" i="20" a="1"/>
  <c r="M940" i="20" s="1"/>
  <c r="M941" i="20" a="1"/>
  <c r="M941" i="20" s="1"/>
  <c r="N941" i="20" a="1"/>
  <c r="N941" i="20" s="1"/>
  <c r="N942" i="20" a="1"/>
  <c r="N942" i="20" s="1"/>
  <c r="M942" i="20" a="1"/>
  <c r="M942" i="20" s="1"/>
  <c r="N943" i="20" a="1"/>
  <c r="N943" i="20" s="1"/>
  <c r="M943" i="20" a="1"/>
  <c r="M943" i="20" s="1"/>
  <c r="M944" i="20" a="1"/>
  <c r="M944" i="20" s="1"/>
  <c r="N944" i="20" a="1"/>
  <c r="N944" i="20" s="1"/>
  <c r="M945" i="20" a="1"/>
  <c r="M945" i="20" s="1"/>
  <c r="N945" i="20" a="1"/>
  <c r="N945" i="20" s="1"/>
  <c r="M946" i="20" a="1"/>
  <c r="M946" i="20" s="1"/>
  <c r="N946" i="20" a="1"/>
  <c r="N946" i="20" s="1"/>
  <c r="M947" i="20" a="1"/>
  <c r="M947" i="20" s="1"/>
  <c r="N947" i="20" a="1"/>
  <c r="N947" i="20" s="1"/>
  <c r="M948" i="20" a="1"/>
  <c r="M948" i="20" s="1"/>
  <c r="N948" i="20" a="1"/>
  <c r="N948" i="20" s="1"/>
  <c r="M949" i="20" a="1"/>
  <c r="M949" i="20" s="1"/>
  <c r="N949" i="20" a="1"/>
  <c r="N949" i="20" s="1"/>
  <c r="M950" i="20" a="1"/>
  <c r="M950" i="20" s="1"/>
  <c r="N950" i="20" a="1"/>
  <c r="N950" i="20" s="1"/>
  <c r="M951" i="20" a="1"/>
  <c r="M951" i="20" s="1"/>
  <c r="N951" i="20" a="1"/>
  <c r="N951" i="20" s="1"/>
  <c r="M952" i="20" a="1"/>
  <c r="M952" i="20" s="1"/>
  <c r="N952" i="20" a="1"/>
  <c r="N952" i="20" s="1"/>
  <c r="M953" i="20" a="1"/>
  <c r="M953" i="20" s="1"/>
  <c r="N953" i="20" a="1"/>
  <c r="N953" i="20" s="1"/>
  <c r="M954" i="20" a="1"/>
  <c r="M954" i="20" s="1"/>
  <c r="N954" i="20" a="1"/>
  <c r="N954" i="20" s="1"/>
  <c r="M955" i="20" a="1"/>
  <c r="M955" i="20" s="1"/>
  <c r="N955" i="20" a="1"/>
  <c r="N955" i="20" s="1"/>
  <c r="M956" i="20" a="1"/>
  <c r="M956" i="20" s="1"/>
  <c r="N956" i="20" a="1"/>
  <c r="N956" i="20" s="1"/>
  <c r="M957" i="20" a="1"/>
  <c r="M957" i="20" s="1"/>
  <c r="N957" i="20" a="1"/>
  <c r="N957" i="20" s="1"/>
  <c r="M958" i="20" a="1"/>
  <c r="M958" i="20" s="1"/>
  <c r="N958" i="20" a="1"/>
  <c r="N958" i="20" s="1"/>
  <c r="M959" i="20" a="1"/>
  <c r="M959" i="20" s="1"/>
  <c r="N959" i="20" a="1"/>
  <c r="N959" i="20" s="1"/>
  <c r="M960" i="20" a="1"/>
  <c r="M960" i="20" s="1"/>
  <c r="N960" i="20" a="1"/>
  <c r="N960" i="20" s="1"/>
  <c r="M961" i="20" a="1"/>
  <c r="M961" i="20" s="1"/>
  <c r="N961" i="20" a="1"/>
  <c r="N961" i="20" s="1"/>
  <c r="M962" i="20" a="1"/>
  <c r="M962" i="20" s="1"/>
  <c r="N962" i="20" a="1"/>
  <c r="N962" i="20" s="1"/>
  <c r="M963" i="20" a="1"/>
  <c r="M963" i="20" s="1"/>
  <c r="N963" i="20" a="1"/>
  <c r="N963" i="20" s="1"/>
  <c r="M964" i="20" a="1"/>
  <c r="M964" i="20" s="1"/>
  <c r="N964" i="20" a="1"/>
  <c r="N964" i="20" s="1"/>
  <c r="M965" i="20" a="1"/>
  <c r="M965" i="20" s="1"/>
  <c r="N965" i="20" a="1"/>
  <c r="N965" i="20" s="1"/>
  <c r="M966" i="20" a="1"/>
  <c r="M966" i="20" s="1"/>
  <c r="N966" i="20" a="1"/>
  <c r="N966" i="20" s="1"/>
  <c r="M967" i="20" a="1"/>
  <c r="M967" i="20" s="1"/>
  <c r="N967" i="20" a="1"/>
  <c r="N967" i="20" s="1"/>
  <c r="M968" i="20" a="1"/>
  <c r="M968" i="20" s="1"/>
  <c r="N968" i="20" a="1"/>
  <c r="N968" i="20" s="1"/>
  <c r="M969" i="20" a="1"/>
  <c r="M969" i="20" s="1"/>
  <c r="N969" i="20" a="1"/>
  <c r="N969" i="20" s="1"/>
  <c r="M970" i="20" a="1"/>
  <c r="M970" i="20" s="1"/>
  <c r="N970" i="20" a="1"/>
  <c r="N970" i="20" s="1"/>
  <c r="M971" i="20" a="1"/>
  <c r="M971" i="20" s="1"/>
  <c r="N971" i="20" a="1"/>
  <c r="N971" i="20" s="1"/>
  <c r="M972" i="20" a="1"/>
  <c r="M972" i="20" s="1"/>
  <c r="N972" i="20" a="1"/>
  <c r="N972" i="20" s="1"/>
  <c r="M973" i="20" a="1"/>
  <c r="M973" i="20" s="1"/>
  <c r="N973" i="20" a="1"/>
  <c r="N973" i="20" s="1"/>
  <c r="M974" i="20" a="1"/>
  <c r="M974" i="20" s="1"/>
  <c r="N974" i="20" a="1"/>
  <c r="N974" i="20" s="1"/>
  <c r="M975" i="20" a="1"/>
  <c r="M975" i="20" s="1"/>
  <c r="N975" i="20" a="1"/>
  <c r="N975" i="20" s="1"/>
  <c r="M976" i="20" a="1"/>
  <c r="M976" i="20" s="1"/>
  <c r="N976" i="20" a="1"/>
  <c r="N976" i="20" s="1"/>
  <c r="M977" i="20" a="1"/>
  <c r="M977" i="20" s="1"/>
  <c r="N977" i="20" a="1"/>
  <c r="N977" i="20" s="1"/>
  <c r="N978" i="20" a="1"/>
  <c r="N978" i="20" s="1"/>
  <c r="M978" i="20" a="1"/>
  <c r="M978" i="20" s="1"/>
  <c r="M979" i="20" a="1"/>
  <c r="M979" i="20" s="1"/>
  <c r="N979" i="20" a="1"/>
  <c r="N979" i="20" s="1"/>
  <c r="M980" i="20" a="1"/>
  <c r="M980" i="20" s="1"/>
  <c r="N980" i="20" a="1"/>
  <c r="N980" i="20" s="1"/>
  <c r="M981" i="20" a="1"/>
  <c r="M981" i="20" s="1"/>
  <c r="N981" i="20" a="1"/>
  <c r="N981" i="20" s="1"/>
  <c r="N982" i="20" a="1"/>
  <c r="N982" i="20" s="1"/>
  <c r="M982" i="20" a="1"/>
  <c r="M982" i="20" s="1"/>
  <c r="M983" i="20" a="1"/>
  <c r="M983" i="20" s="1"/>
  <c r="N983" i="20" a="1"/>
  <c r="N983" i="20" s="1"/>
  <c r="M984" i="20" a="1"/>
  <c r="M984" i="20" s="1"/>
  <c r="N984" i="20" a="1"/>
  <c r="N984" i="20" s="1"/>
  <c r="N985" i="20" a="1"/>
  <c r="N985" i="20" s="1"/>
  <c r="M985" i="20" a="1"/>
  <c r="M985" i="20" s="1"/>
  <c r="N986" i="20" a="1"/>
  <c r="N986" i="20" s="1"/>
  <c r="M986" i="20" a="1"/>
  <c r="M986" i="20" s="1"/>
  <c r="M987" i="20" a="1"/>
  <c r="M987" i="20" s="1"/>
  <c r="N987" i="20" a="1"/>
  <c r="N987" i="20" s="1"/>
  <c r="N988" i="20" a="1"/>
  <c r="N988" i="20" s="1"/>
  <c r="M988" i="20" a="1"/>
  <c r="M988" i="20" s="1"/>
  <c r="N989" i="20" a="1"/>
  <c r="N989" i="20" s="1"/>
  <c r="M989" i="20" a="1"/>
  <c r="M989" i="20" s="1"/>
  <c r="N990" i="20" a="1"/>
  <c r="N990" i="20" s="1"/>
  <c r="M990" i="20" a="1"/>
  <c r="M990" i="20" s="1"/>
  <c r="N991" i="20" a="1"/>
  <c r="N991" i="20" s="1"/>
  <c r="M991" i="20" a="1"/>
  <c r="M991" i="20" s="1"/>
  <c r="N992" i="20" a="1"/>
  <c r="N992" i="20" s="1"/>
  <c r="M992" i="20" a="1"/>
  <c r="M992" i="20" s="1"/>
  <c r="N993" i="20" a="1"/>
  <c r="N993" i="20" s="1"/>
  <c r="M993" i="20" a="1"/>
  <c r="M993" i="20" s="1"/>
  <c r="N994" i="20" a="1"/>
  <c r="N994" i="20" s="1"/>
  <c r="M994" i="20" a="1"/>
  <c r="M994" i="20" s="1"/>
  <c r="N995" i="20" a="1"/>
  <c r="N995" i="20" s="1"/>
  <c r="M995" i="20" a="1"/>
  <c r="M995" i="20" s="1"/>
  <c r="N996" i="20" a="1"/>
  <c r="N996" i="20" s="1"/>
  <c r="M996" i="20" a="1"/>
  <c r="M996" i="20" s="1"/>
  <c r="N997" i="20" a="1"/>
  <c r="N997" i="20" s="1"/>
  <c r="M997" i="20" a="1"/>
  <c r="M997" i="20" s="1"/>
  <c r="N998" i="20" a="1"/>
  <c r="N998" i="20" s="1"/>
  <c r="M998" i="20" a="1"/>
  <c r="M998" i="20" s="1"/>
  <c r="N999" i="20" a="1"/>
  <c r="N999" i="20" s="1"/>
  <c r="M999" i="20" a="1"/>
  <c r="M999" i="20" s="1"/>
  <c r="M1000" i="20" a="1"/>
  <c r="M1000" i="20" s="1"/>
  <c r="N1000" i="20" a="1"/>
  <c r="N1000" i="20" s="1"/>
  <c r="N1001" i="20" a="1"/>
  <c r="N1001" i="20" s="1"/>
  <c r="M1001" i="20" a="1"/>
  <c r="M1001" i="20" s="1"/>
  <c r="N1002" i="20" a="1"/>
  <c r="N1002" i="20" s="1"/>
  <c r="M1002" i="20" a="1"/>
  <c r="M1002" i="20" s="1"/>
  <c r="N1003" i="20" a="1"/>
  <c r="N1003" i="20" s="1"/>
  <c r="M1003" i="20" a="1"/>
  <c r="M1003" i="20" s="1"/>
  <c r="N1004" i="20" a="1"/>
  <c r="N1004" i="20" s="1"/>
  <c r="M1004" i="20" a="1"/>
  <c r="M1004" i="20" s="1"/>
  <c r="N1005" i="20" a="1"/>
  <c r="N1005" i="20" s="1"/>
  <c r="M1005" i="20" a="1"/>
  <c r="M1005" i="20" s="1"/>
  <c r="N1006" i="20" a="1"/>
  <c r="N1006" i="20" s="1"/>
  <c r="M1006" i="20" a="1"/>
  <c r="M1006" i="20" s="1"/>
  <c r="N1007" i="20" a="1"/>
  <c r="N1007" i="20" s="1"/>
  <c r="M1007" i="20" a="1"/>
  <c r="M1007" i="20" s="1"/>
  <c r="N1008" i="20" a="1"/>
  <c r="N1008" i="20" s="1"/>
  <c r="M1008" i="20" a="1"/>
  <c r="M1008" i="20" s="1"/>
  <c r="M1009" i="20" a="1"/>
  <c r="M1009" i="20" s="1"/>
  <c r="N1009" i="20" a="1"/>
  <c r="N1009" i="20" s="1"/>
  <c r="M1010" i="20" a="1"/>
  <c r="M1010" i="20" s="1"/>
  <c r="N1010" i="20" a="1"/>
  <c r="N1010" i="20" s="1"/>
  <c r="N1011" i="20" a="1"/>
  <c r="N1011" i="20" s="1"/>
  <c r="M1011" i="20" a="1"/>
  <c r="M1011" i="20" s="1"/>
  <c r="M1012" i="20" a="1"/>
  <c r="M1012" i="20" s="1"/>
  <c r="N1012" i="20" a="1"/>
  <c r="N1012" i="20" s="1"/>
  <c r="N1013" i="20" a="1"/>
  <c r="N1013" i="20" s="1"/>
  <c r="M1013" i="20" a="1"/>
  <c r="M1013" i="20" s="1"/>
  <c r="M1014" i="20" a="1"/>
  <c r="M1014" i="20" s="1"/>
  <c r="N1014" i="20" a="1"/>
  <c r="N1014" i="20" s="1"/>
  <c r="M1015" i="20" a="1"/>
  <c r="M1015" i="20" s="1"/>
  <c r="N1015" i="20" a="1"/>
  <c r="N1015" i="20" s="1"/>
  <c r="M1016" i="20" a="1"/>
  <c r="M1016" i="20" s="1"/>
  <c r="N1016" i="20" a="1"/>
  <c r="N1016" i="20" s="1"/>
  <c r="M1017" i="20" a="1"/>
  <c r="M1017" i="20" s="1"/>
  <c r="N1017" i="20" a="1"/>
  <c r="N1017" i="20" s="1"/>
  <c r="M1018" i="20" a="1"/>
  <c r="M1018" i="20" s="1"/>
  <c r="N1018" i="20" a="1"/>
  <c r="N1018" i="20" s="1"/>
  <c r="M1019" i="20" a="1"/>
  <c r="M1019" i="20" s="1"/>
  <c r="N1019" i="20" a="1"/>
  <c r="N1019" i="20" s="1"/>
  <c r="N1020" i="20" a="1"/>
  <c r="N1020" i="20" s="1"/>
  <c r="M1020" i="20" a="1"/>
  <c r="M1020" i="20" s="1"/>
  <c r="N1021" i="20" a="1"/>
  <c r="N1021" i="20" s="1"/>
  <c r="M1021" i="20" a="1"/>
  <c r="M1021" i="20" s="1"/>
  <c r="N1022" i="20" a="1"/>
  <c r="N1022" i="20" s="1"/>
  <c r="M1022" i="20" a="1"/>
  <c r="M1022" i="20" s="1"/>
  <c r="M1023" i="20" a="1"/>
  <c r="M1023" i="20" s="1"/>
  <c r="N1023" i="20" a="1"/>
  <c r="N1023" i="20" s="1"/>
  <c r="M1024" i="20" a="1"/>
  <c r="M1024" i="20" s="1"/>
  <c r="N1024" i="20" a="1"/>
  <c r="N1024" i="20" s="1"/>
  <c r="N1025" i="20" a="1"/>
  <c r="N1025" i="20" s="1"/>
  <c r="M1025" i="20" a="1"/>
  <c r="M1025" i="20" s="1"/>
  <c r="M1026" i="20" a="1"/>
  <c r="M1026" i="20" s="1"/>
  <c r="N1026" i="20" a="1"/>
  <c r="N1026" i="20" s="1"/>
  <c r="N1027" i="20" a="1"/>
  <c r="N1027" i="20" s="1"/>
  <c r="M1027" i="20" a="1"/>
  <c r="M1027" i="20" s="1"/>
  <c r="N1028" i="20" a="1"/>
  <c r="N1028" i="20" s="1"/>
  <c r="M1028" i="20" a="1"/>
  <c r="M1028" i="20" s="1"/>
  <c r="N1029" i="20" a="1"/>
  <c r="N1029" i="20" s="1"/>
  <c r="M1029" i="20" a="1"/>
  <c r="M1029" i="20" s="1"/>
  <c r="M1030" i="20" a="1"/>
  <c r="M1030" i="20" s="1"/>
  <c r="N1030" i="20" a="1"/>
  <c r="N1030" i="20" s="1"/>
  <c r="N1031" i="20" a="1"/>
  <c r="N1031" i="20" s="1"/>
  <c r="M1031" i="20" a="1"/>
  <c r="M1031" i="20" s="1"/>
  <c r="N1032" i="20" a="1"/>
  <c r="N1032" i="20" s="1"/>
  <c r="M1032" i="20" a="1"/>
  <c r="M1032" i="20" s="1"/>
  <c r="N1033" i="20" a="1"/>
  <c r="N1033" i="20" s="1"/>
  <c r="M1033" i="20" a="1"/>
  <c r="M1033" i="20" s="1"/>
  <c r="M1034" i="20" a="1"/>
  <c r="M1034" i="20" s="1"/>
  <c r="N1034" i="20" a="1"/>
  <c r="N1034" i="20" s="1"/>
  <c r="M1035" i="20" a="1"/>
  <c r="M1035" i="20" s="1"/>
  <c r="N1035" i="20" a="1"/>
  <c r="N1035" i="20" s="1"/>
  <c r="M1036" i="20" a="1"/>
  <c r="M1036" i="20" s="1"/>
  <c r="N1036" i="20" a="1"/>
  <c r="N1036" i="20" s="1"/>
  <c r="M1037" i="20" a="1"/>
  <c r="M1037" i="20" s="1"/>
  <c r="N1037" i="20" a="1"/>
  <c r="N1037" i="20" s="1"/>
  <c r="M1038" i="20" a="1"/>
  <c r="M1038" i="20" s="1"/>
  <c r="N1038" i="20" a="1"/>
  <c r="N1038" i="20" s="1"/>
  <c r="M1039" i="20" a="1"/>
  <c r="M1039" i="20" s="1"/>
  <c r="N1039" i="20" a="1"/>
  <c r="N1039" i="20" s="1"/>
  <c r="M1040" i="20" a="1"/>
  <c r="M1040" i="20" s="1"/>
  <c r="N1040" i="20" a="1"/>
  <c r="N1040" i="20" s="1"/>
  <c r="M1041" i="20" a="1"/>
  <c r="M1041" i="20" s="1"/>
  <c r="N1041" i="20" a="1"/>
  <c r="N1041" i="20" s="1"/>
  <c r="M1042" i="20" a="1"/>
  <c r="M1042" i="20" s="1"/>
  <c r="N1042" i="20" a="1"/>
  <c r="N1042" i="20" s="1"/>
  <c r="N1043" i="20" a="1"/>
  <c r="N1043" i="20" s="1"/>
  <c r="M1043" i="20" a="1"/>
  <c r="M1043" i="20" s="1"/>
  <c r="N1044" i="20" a="1"/>
  <c r="N1044" i="20" s="1"/>
  <c r="M1044" i="20" a="1"/>
  <c r="M1044" i="20" s="1"/>
  <c r="N1045" i="20" a="1"/>
  <c r="N1045" i="20" s="1"/>
  <c r="M1045" i="20" a="1"/>
  <c r="M1045" i="20" s="1"/>
  <c r="N1046" i="20" a="1"/>
  <c r="N1046" i="20" s="1"/>
  <c r="M1046" i="20" a="1"/>
  <c r="M1046" i="20" s="1"/>
  <c r="N1047" i="20" a="1"/>
  <c r="N1047" i="20" s="1"/>
  <c r="M1047" i="20" a="1"/>
  <c r="M1047" i="20" s="1"/>
  <c r="N1048" i="20" a="1"/>
  <c r="N1048" i="20" s="1"/>
  <c r="M1048" i="20" a="1"/>
  <c r="M1048" i="20" s="1"/>
  <c r="N1049" i="20" a="1"/>
  <c r="N1049" i="20" s="1"/>
  <c r="M1049" i="20" a="1"/>
  <c r="M1049" i="20" s="1"/>
  <c r="M1050" i="20" a="1"/>
  <c r="M1050" i="20" s="1"/>
  <c r="N1050" i="20" a="1"/>
  <c r="N1050" i="20" s="1"/>
  <c r="M1051" i="20" a="1"/>
  <c r="M1051" i="20" s="1"/>
  <c r="N1051" i="20" a="1"/>
  <c r="N1051" i="20" s="1"/>
  <c r="N1052" i="20" a="1"/>
  <c r="N1052" i="20" s="1"/>
  <c r="M1052" i="20" a="1"/>
  <c r="M1052" i="20" s="1"/>
  <c r="N1053" i="20" a="1"/>
  <c r="N1053" i="20" s="1"/>
  <c r="M1053" i="20" a="1"/>
  <c r="M1053" i="20" s="1"/>
  <c r="M1054" i="20" a="1"/>
  <c r="M1054" i="20" s="1"/>
  <c r="N1054" i="20" a="1"/>
  <c r="N1054" i="20" s="1"/>
  <c r="N1055" i="20" a="1"/>
  <c r="N1055" i="20" s="1"/>
  <c r="M1055" i="20" a="1"/>
  <c r="M1055" i="20" s="1"/>
  <c r="M1056" i="20" a="1"/>
  <c r="M1056" i="20" s="1"/>
  <c r="N1056" i="20" a="1"/>
  <c r="N1056" i="20" s="1"/>
  <c r="N1057" i="20" a="1"/>
  <c r="N1057" i="20" s="1"/>
  <c r="M1057" i="20" a="1"/>
  <c r="M1057" i="20" s="1"/>
  <c r="M1058" i="20" a="1"/>
  <c r="M1058" i="20" s="1"/>
  <c r="N1058" i="20" a="1"/>
  <c r="N1058" i="20" s="1"/>
  <c r="N1059" i="20" a="1"/>
  <c r="N1059" i="20" s="1"/>
  <c r="M1059" i="20" a="1"/>
  <c r="M1059" i="20" s="1"/>
  <c r="N1060" i="20" a="1"/>
  <c r="N1060" i="20" s="1"/>
  <c r="M1060" i="20" a="1"/>
  <c r="M1060" i="20" s="1"/>
  <c r="M1061" i="20" a="1"/>
  <c r="M1061" i="20" s="1"/>
  <c r="N1061" i="20" a="1"/>
  <c r="N1061" i="20" s="1"/>
  <c r="M1062" i="20" a="1"/>
  <c r="M1062" i="20" s="1"/>
  <c r="N1062" i="20" a="1"/>
  <c r="N1062" i="20" s="1"/>
  <c r="N1063" i="20" a="1"/>
  <c r="N1063" i="20" s="1"/>
  <c r="M1063" i="20" a="1"/>
  <c r="M1063" i="20" s="1"/>
  <c r="M1064" i="20" a="1"/>
  <c r="M1064" i="20" s="1"/>
  <c r="N1064" i="20" a="1"/>
  <c r="N1064" i="20" s="1"/>
  <c r="N1065" i="20" a="1"/>
  <c r="N1065" i="20" s="1"/>
  <c r="M1065" i="20" a="1"/>
  <c r="M1065" i="20" s="1"/>
  <c r="N1066" i="20" a="1"/>
  <c r="N1066" i="20" s="1"/>
  <c r="M1066" i="20" a="1"/>
  <c r="M1066" i="20" s="1"/>
  <c r="N1067" i="20" a="1"/>
  <c r="N1067" i="20" s="1"/>
  <c r="M1067" i="20" a="1"/>
  <c r="M1067" i="20" s="1"/>
  <c r="N1068" i="20" a="1"/>
  <c r="N1068" i="20" s="1"/>
  <c r="M1068" i="20" a="1"/>
  <c r="M1068" i="20" s="1"/>
  <c r="N1069" i="20" a="1"/>
  <c r="N1069" i="20" s="1"/>
  <c r="M1069" i="20" a="1"/>
  <c r="M1069" i="20" s="1"/>
  <c r="N1070" i="20" a="1"/>
  <c r="N1070" i="20" s="1"/>
  <c r="M1070" i="20" a="1"/>
  <c r="M1070" i="20" s="1"/>
  <c r="N1071" i="20" a="1"/>
  <c r="N1071" i="20" s="1"/>
  <c r="M1071" i="20" a="1"/>
  <c r="M1071" i="20" s="1"/>
  <c r="N1072" i="20" a="1"/>
  <c r="N1072" i="20" s="1"/>
  <c r="M1072" i="20" a="1"/>
  <c r="M1072" i="20" s="1"/>
  <c r="M1073" i="20" a="1"/>
  <c r="M1073" i="20" s="1"/>
  <c r="N1073" i="20" a="1"/>
  <c r="N1073" i="20" s="1"/>
  <c r="N1074" i="20" a="1"/>
  <c r="N1074" i="20" s="1"/>
  <c r="M1074" i="20" a="1"/>
  <c r="M1074" i="20" s="1"/>
  <c r="N1075" i="20" a="1"/>
  <c r="N1075" i="20" s="1"/>
  <c r="M1075" i="20" a="1"/>
  <c r="M1075" i="20" s="1"/>
  <c r="N1076" i="20" a="1"/>
  <c r="N1076" i="20" s="1"/>
  <c r="M1076" i="20" a="1"/>
  <c r="M1076" i="20" s="1"/>
  <c r="N1077" i="20" a="1"/>
  <c r="N1077" i="20" s="1"/>
  <c r="M1077" i="20" a="1"/>
  <c r="M1077" i="20" s="1"/>
  <c r="M1078" i="20" a="1"/>
  <c r="M1078" i="20" s="1"/>
  <c r="N1078" i="20" a="1"/>
  <c r="N1078" i="20" s="1"/>
  <c r="M1079" i="20" a="1"/>
  <c r="M1079" i="20" s="1"/>
  <c r="N1079" i="20" a="1"/>
  <c r="N1079" i="20" s="1"/>
  <c r="M1080" i="20" a="1"/>
  <c r="M1080" i="20" s="1"/>
  <c r="N1080" i="20" a="1"/>
  <c r="N1080" i="20" s="1"/>
  <c r="M1081" i="20" a="1"/>
  <c r="M1081" i="20" s="1"/>
  <c r="N1081" i="20" a="1"/>
  <c r="N1081" i="20" s="1"/>
  <c r="M1082" i="20" a="1"/>
  <c r="M1082" i="20" s="1"/>
  <c r="N1082" i="20" a="1"/>
  <c r="N1082" i="20" s="1"/>
  <c r="M1083" i="20" a="1"/>
  <c r="M1083" i="20" s="1"/>
  <c r="N1083" i="20" a="1"/>
  <c r="N1083" i="20" s="1"/>
  <c r="M1084" i="20" a="1"/>
  <c r="M1084" i="20" s="1"/>
  <c r="N1084" i="20" a="1"/>
  <c r="N1084" i="20" s="1"/>
  <c r="N1085" i="20" a="1"/>
  <c r="N1085" i="20" s="1"/>
  <c r="M1085" i="20" a="1"/>
  <c r="M1085" i="20" s="1"/>
  <c r="N1086" i="20" a="1"/>
  <c r="N1086" i="20" s="1"/>
  <c r="M1086" i="20" a="1"/>
  <c r="M1086" i="20" s="1"/>
  <c r="N1087" i="20" a="1"/>
  <c r="N1087" i="20" s="1"/>
  <c r="M1087" i="20" a="1"/>
  <c r="M1087" i="20" s="1"/>
  <c r="M1088" i="20" a="1"/>
  <c r="M1088" i="20" s="1"/>
  <c r="N1088" i="20" a="1"/>
  <c r="N1088" i="20" s="1"/>
  <c r="M1089" i="20" a="1"/>
  <c r="M1089" i="20" s="1"/>
  <c r="N1089" i="20" a="1"/>
  <c r="N1089" i="20" s="1"/>
  <c r="M1090" i="20" a="1"/>
  <c r="M1090" i="20" s="1"/>
  <c r="N1090" i="20" a="1"/>
  <c r="N1090" i="20" s="1"/>
  <c r="M1091" i="20" a="1"/>
  <c r="M1091" i="20" s="1"/>
  <c r="N1091" i="20" a="1"/>
  <c r="N1091" i="20" s="1"/>
  <c r="M1092" i="20" a="1"/>
  <c r="M1092" i="20" s="1"/>
  <c r="N1092" i="20" a="1"/>
  <c r="N1092" i="20" s="1"/>
  <c r="M1093" i="20" a="1"/>
  <c r="M1093" i="20" s="1"/>
  <c r="N1093" i="20" a="1"/>
  <c r="N1093" i="20" s="1"/>
  <c r="N1094" i="20" a="1"/>
  <c r="N1094" i="20" s="1"/>
  <c r="M1094" i="20" a="1"/>
  <c r="M1094" i="20" s="1"/>
  <c r="N1095" i="20" a="1"/>
  <c r="N1095" i="20" s="1"/>
  <c r="M1095" i="20" a="1"/>
  <c r="M1095" i="20" s="1"/>
  <c r="N1096" i="20" a="1"/>
  <c r="N1096" i="20" s="1"/>
  <c r="M1096" i="20" a="1"/>
  <c r="M1096" i="20" s="1"/>
  <c r="N1097" i="20" a="1"/>
  <c r="N1097" i="20" s="1"/>
  <c r="M1097" i="20" a="1"/>
  <c r="M1097" i="20" s="1"/>
  <c r="M1098" i="20" a="1"/>
  <c r="M1098" i="20" s="1"/>
  <c r="N1098" i="20" a="1"/>
  <c r="N1098" i="20" s="1"/>
  <c r="N1099" i="20" a="1"/>
  <c r="N1099" i="20" s="1"/>
  <c r="M1099" i="20" a="1"/>
  <c r="M1099" i="20" s="1"/>
  <c r="N1100" i="20" a="1"/>
  <c r="N1100" i="20" s="1"/>
  <c r="M1100" i="20" a="1"/>
  <c r="M1100" i="20" s="1"/>
  <c r="N1101" i="20" a="1"/>
  <c r="N1101" i="20" s="1"/>
  <c r="M1101" i="20" a="1"/>
  <c r="M1101" i="20" s="1"/>
  <c r="N1102" i="20" a="1"/>
  <c r="N1102" i="20" s="1"/>
  <c r="M1102" i="20" a="1"/>
  <c r="M1102" i="20" s="1"/>
  <c r="N1103" i="20" a="1"/>
  <c r="N1103" i="20" s="1"/>
  <c r="M1103" i="20" a="1"/>
  <c r="M1103" i="20" s="1"/>
  <c r="N1104" i="20" a="1"/>
  <c r="N1104" i="20" s="1"/>
  <c r="M1104" i="20" a="1"/>
  <c r="M1104" i="20" s="1"/>
  <c r="N1105" i="20" a="1"/>
  <c r="N1105" i="20" s="1"/>
  <c r="M1105" i="20" a="1"/>
  <c r="M1105" i="20" s="1"/>
  <c r="N1106" i="20" a="1"/>
  <c r="N1106" i="20" s="1"/>
  <c r="M1106" i="20" a="1"/>
  <c r="M1106" i="20" s="1"/>
  <c r="M1107" i="20" a="1"/>
  <c r="M1107" i="20" s="1"/>
  <c r="N1107" i="20" a="1"/>
  <c r="N1107" i="20" s="1"/>
  <c r="M1108" i="20" a="1"/>
  <c r="M1108" i="20" s="1"/>
  <c r="N1108" i="20" a="1"/>
  <c r="N1108" i="20" s="1"/>
  <c r="M1109" i="20" a="1"/>
  <c r="M1109" i="20" s="1"/>
  <c r="N1109" i="20" a="1"/>
  <c r="N1109" i="20" s="1"/>
  <c r="M1110" i="20" a="1"/>
  <c r="M1110" i="20" s="1"/>
  <c r="N1110" i="20" a="1"/>
  <c r="N1110" i="20" s="1"/>
  <c r="M1111" i="20" a="1"/>
  <c r="M1111" i="20" s="1"/>
  <c r="N1111" i="20" a="1"/>
  <c r="N1111" i="20" s="1"/>
  <c r="M1112" i="20" a="1"/>
  <c r="M1112" i="20" s="1"/>
  <c r="N1112" i="20" a="1"/>
  <c r="N1112" i="20" s="1"/>
  <c r="M1113" i="20" a="1"/>
  <c r="M1113" i="20" s="1"/>
  <c r="N1113" i="20" a="1"/>
  <c r="N1113" i="20" s="1"/>
  <c r="M1114" i="20" a="1"/>
  <c r="M1114" i="20" s="1"/>
  <c r="N1114" i="20" a="1"/>
  <c r="N1114" i="20" s="1"/>
  <c r="M1115" i="20" a="1"/>
  <c r="M1115" i="20" s="1"/>
  <c r="N1115" i="20" a="1"/>
  <c r="N1115" i="20" s="1"/>
  <c r="M1116" i="20" a="1"/>
  <c r="M1116" i="20" s="1"/>
  <c r="N1116" i="20" a="1"/>
  <c r="N1116" i="20" s="1"/>
  <c r="M1117" i="20" a="1"/>
  <c r="M1117" i="20" s="1"/>
  <c r="N1117" i="20" a="1"/>
  <c r="N1117" i="20" s="1"/>
  <c r="M1118" i="20" a="1"/>
  <c r="M1118" i="20" s="1"/>
  <c r="N1118" i="20" a="1"/>
  <c r="N1118" i="20" s="1"/>
  <c r="M1119" i="20" a="1"/>
  <c r="M1119" i="20" s="1"/>
  <c r="N1119" i="20" a="1"/>
  <c r="N1119" i="20" s="1"/>
  <c r="M1120" i="20" a="1"/>
  <c r="M1120" i="20" s="1"/>
  <c r="N1120" i="20" a="1"/>
  <c r="N1120" i="20" s="1"/>
  <c r="M1121" i="20" a="1"/>
  <c r="M1121" i="20" s="1"/>
  <c r="N1121" i="20" a="1"/>
  <c r="N1121" i="20" s="1"/>
  <c r="M1122" i="20" a="1"/>
  <c r="M1122" i="20" s="1"/>
  <c r="N1122" i="20" a="1"/>
  <c r="N1122" i="20" s="1"/>
  <c r="M1123" i="20" a="1"/>
  <c r="M1123" i="20" s="1"/>
  <c r="N1123" i="20" a="1"/>
  <c r="N1123" i="20" s="1"/>
  <c r="M1124" i="20" a="1"/>
  <c r="M1124" i="20" s="1"/>
  <c r="N1124" i="20" a="1"/>
  <c r="N1124" i="20" s="1"/>
  <c r="M1125" i="20" a="1"/>
  <c r="M1125" i="20" s="1"/>
  <c r="N1125" i="20" a="1"/>
  <c r="N1125" i="20" s="1"/>
  <c r="M1126" i="20" a="1"/>
  <c r="M1126" i="20" s="1"/>
  <c r="N1126" i="20" a="1"/>
  <c r="N1126" i="20" s="1"/>
  <c r="M1127" i="20" a="1"/>
  <c r="M1127" i="20" s="1"/>
  <c r="N1127" i="20" a="1"/>
  <c r="N1127" i="20" s="1"/>
  <c r="M1128" i="20" a="1"/>
  <c r="M1128" i="20" s="1"/>
  <c r="N1128" i="20" a="1"/>
  <c r="N1128" i="20" s="1"/>
  <c r="M1129" i="20" a="1"/>
  <c r="M1129" i="20" s="1"/>
  <c r="N1129" i="20" a="1"/>
  <c r="N1129" i="20" s="1"/>
  <c r="N1130" i="20" a="1"/>
  <c r="N1130" i="20" s="1"/>
  <c r="M1130" i="20" a="1"/>
  <c r="M1130" i="20" s="1"/>
  <c r="M1131" i="20" a="1"/>
  <c r="M1131" i="20" s="1"/>
  <c r="N1131" i="20" a="1"/>
  <c r="N1131" i="20" s="1"/>
  <c r="N1132" i="20" a="1"/>
  <c r="N1132" i="20" s="1"/>
  <c r="M1132" i="20" a="1"/>
  <c r="M1132" i="20" s="1"/>
  <c r="N1133" i="20" a="1"/>
  <c r="N1133" i="20" s="1"/>
  <c r="M1133" i="20" a="1"/>
  <c r="M1133" i="20" s="1"/>
  <c r="M1134" i="20" a="1"/>
  <c r="M1134" i="20" s="1"/>
  <c r="N1134" i="20" a="1"/>
  <c r="N1134" i="20" s="1"/>
  <c r="N1135" i="20" a="1"/>
  <c r="N1135" i="20" s="1"/>
  <c r="M1135" i="20" a="1"/>
  <c r="M1135" i="20" s="1"/>
  <c r="N1136" i="20" a="1"/>
  <c r="N1136" i="20" s="1"/>
  <c r="M1136" i="20" a="1"/>
  <c r="M1136" i="20" s="1"/>
  <c r="N1137" i="20" a="1"/>
  <c r="N1137" i="20" s="1"/>
  <c r="M1137" i="20" a="1"/>
  <c r="M1137" i="20" s="1"/>
  <c r="N1138" i="20" a="1"/>
  <c r="N1138" i="20" s="1"/>
  <c r="M1138" i="20" a="1"/>
  <c r="M1138" i="20" s="1"/>
  <c r="N1139" i="20" a="1"/>
  <c r="N1139" i="20" s="1"/>
  <c r="M1139" i="20" a="1"/>
  <c r="M1139" i="20" s="1"/>
  <c r="N1140" i="20" a="1"/>
  <c r="N1140" i="20" s="1"/>
  <c r="M1140" i="20" a="1"/>
  <c r="M1140" i="20" s="1"/>
  <c r="N1141" i="20" a="1"/>
  <c r="N1141" i="20" s="1"/>
  <c r="M1141" i="20" a="1"/>
  <c r="M1141" i="20" s="1"/>
  <c r="N1142" i="20" a="1"/>
  <c r="N1142" i="20" s="1"/>
  <c r="M1142" i="20" a="1"/>
  <c r="M1142" i="20" s="1"/>
  <c r="M1143" i="20" a="1"/>
  <c r="M1143" i="20" s="1"/>
  <c r="N1143" i="20" a="1"/>
  <c r="N1143" i="20" s="1"/>
  <c r="M1144" i="20" a="1"/>
  <c r="M1144" i="20" s="1"/>
  <c r="N1144" i="20" a="1"/>
  <c r="N1144" i="20" s="1"/>
  <c r="M1145" i="20" a="1"/>
  <c r="M1145" i="20" s="1"/>
  <c r="N1145" i="20" a="1"/>
  <c r="N1145" i="20" s="1"/>
  <c r="M1146" i="20" a="1"/>
  <c r="M1146" i="20" s="1"/>
  <c r="N1146" i="20" a="1"/>
  <c r="N1146" i="20" s="1"/>
  <c r="M1147" i="20" a="1"/>
  <c r="M1147" i="20" s="1"/>
  <c r="N1147" i="20" a="1"/>
  <c r="N1147" i="20" s="1"/>
  <c r="M1148" i="20" a="1"/>
  <c r="M1148" i="20" s="1"/>
  <c r="N1148" i="20" a="1"/>
  <c r="N1148" i="20" s="1"/>
  <c r="N1149" i="20" a="1"/>
  <c r="N1149" i="20" s="1"/>
  <c r="M1149" i="20" a="1"/>
  <c r="M1149" i="20" s="1"/>
  <c r="N1150" i="20" a="1"/>
  <c r="N1150" i="20" s="1"/>
  <c r="M1150" i="20" a="1"/>
  <c r="M1150" i="20" s="1"/>
  <c r="M1151" i="20" a="1"/>
  <c r="M1151" i="20" s="1"/>
  <c r="N1151" i="20" a="1"/>
  <c r="N1151" i="20" s="1"/>
  <c r="M1152" i="20" a="1"/>
  <c r="M1152" i="20" s="1"/>
  <c r="N1152" i="20" a="1"/>
  <c r="N1152" i="20" s="1"/>
  <c r="M1153" i="20" a="1"/>
  <c r="M1153" i="20" s="1"/>
  <c r="N1153" i="20" a="1"/>
  <c r="N1153" i="20" s="1"/>
  <c r="N1154" i="20" a="1"/>
  <c r="N1154" i="20" s="1"/>
  <c r="M1154" i="20" a="1"/>
  <c r="M1154" i="20" s="1"/>
  <c r="M1155" i="20" a="1"/>
  <c r="M1155" i="20" s="1"/>
  <c r="N1155" i="20" a="1"/>
  <c r="N1155" i="20" s="1"/>
  <c r="M1156" i="20" a="1"/>
  <c r="M1156" i="20" s="1"/>
  <c r="N1156" i="20" a="1"/>
  <c r="N1156" i="20" s="1"/>
  <c r="M1157" i="20" a="1"/>
  <c r="M1157" i="20" s="1"/>
  <c r="N1157" i="20" a="1"/>
  <c r="N1157" i="20" s="1"/>
  <c r="M1158" i="20" a="1"/>
  <c r="M1158" i="20" s="1"/>
  <c r="N1158" i="20" a="1"/>
  <c r="N1158" i="20" s="1"/>
  <c r="M1159" i="20" a="1"/>
  <c r="M1159" i="20" s="1"/>
  <c r="N1159" i="20" a="1"/>
  <c r="N1159" i="20" s="1"/>
  <c r="M1160" i="20" a="1"/>
  <c r="M1160" i="20" s="1"/>
  <c r="N1160" i="20" a="1"/>
  <c r="N1160" i="20" s="1"/>
  <c r="N1161" i="20" a="1"/>
  <c r="N1161" i="20" s="1"/>
  <c r="M1161" i="20" a="1"/>
  <c r="M1161" i="20" s="1"/>
  <c r="M1162" i="20" a="1"/>
  <c r="M1162" i="20" s="1"/>
  <c r="N1162" i="20" a="1"/>
  <c r="N1162" i="20" s="1"/>
  <c r="M1163" i="20" a="1"/>
  <c r="M1163" i="20" s="1"/>
  <c r="N1163" i="20" a="1"/>
  <c r="N1163" i="20" s="1"/>
  <c r="M1164" i="20" a="1"/>
  <c r="M1164" i="20" s="1"/>
  <c r="N1164" i="20" a="1"/>
  <c r="N1164" i="20" s="1"/>
  <c r="N1165" i="20" a="1"/>
  <c r="N1165" i="20" s="1"/>
  <c r="M1165" i="20" a="1"/>
  <c r="M1165" i="20" s="1"/>
  <c r="N1166" i="20" a="1"/>
  <c r="N1166" i="20" s="1"/>
  <c r="M1166" i="20" a="1"/>
  <c r="M1166" i="20" s="1"/>
  <c r="M1167" i="20" a="1"/>
  <c r="M1167" i="20" s="1"/>
  <c r="N1167" i="20" a="1"/>
  <c r="N1167" i="20" s="1"/>
  <c r="M1168" i="20" a="1"/>
  <c r="M1168" i="20" s="1"/>
  <c r="N1168" i="20" a="1"/>
  <c r="N1168" i="20" s="1"/>
  <c r="N1169" i="20" a="1"/>
  <c r="N1169" i="20" s="1"/>
  <c r="M1169" i="20" a="1"/>
  <c r="M1169" i="20" s="1"/>
  <c r="N1170" i="20" a="1"/>
  <c r="N1170" i="20" s="1"/>
  <c r="M1170" i="20" a="1"/>
  <c r="M1170" i="20" s="1"/>
  <c r="M1171" i="20" a="1"/>
  <c r="M1171" i="20" s="1"/>
  <c r="N1171" i="20" a="1"/>
  <c r="N1171" i="20" s="1"/>
  <c r="N1172" i="20" a="1"/>
  <c r="N1172" i="20" s="1"/>
  <c r="M1172" i="20" a="1"/>
  <c r="M1172" i="20" s="1"/>
  <c r="M1173" i="20" a="1"/>
  <c r="M1173" i="20" s="1"/>
  <c r="N1173" i="20" a="1"/>
  <c r="N1173" i="20" s="1"/>
  <c r="M1174" i="20" a="1"/>
  <c r="M1174" i="20" s="1"/>
  <c r="N1174" i="20" a="1"/>
  <c r="N1174" i="20" s="1"/>
  <c r="M1175" i="20" a="1"/>
  <c r="M1175" i="20" s="1"/>
  <c r="N1175" i="20" a="1"/>
  <c r="N1175" i="20" s="1"/>
  <c r="M1176" i="20" a="1"/>
  <c r="M1176" i="20" s="1"/>
  <c r="N1176" i="20" a="1"/>
  <c r="N1176" i="20" s="1"/>
  <c r="M1177" i="20" a="1"/>
  <c r="M1177" i="20" s="1"/>
  <c r="N1177" i="20" a="1"/>
  <c r="N1177" i="20" s="1"/>
  <c r="M1178" i="20" a="1"/>
  <c r="M1178" i="20" s="1"/>
  <c r="N1178" i="20" a="1"/>
  <c r="N1178" i="20" s="1"/>
  <c r="N1179" i="20" a="1"/>
  <c r="N1179" i="20" s="1"/>
  <c r="M1179" i="20" a="1"/>
  <c r="M1179" i="20" s="1"/>
  <c r="M1180" i="20" a="1"/>
  <c r="M1180" i="20" s="1"/>
  <c r="N1180" i="20" a="1"/>
  <c r="N1180" i="20" s="1"/>
  <c r="N1181" i="20" a="1"/>
  <c r="N1181" i="20" s="1"/>
  <c r="M1181" i="20" a="1"/>
  <c r="M1181" i="20" s="1"/>
  <c r="N1182" i="20" a="1"/>
  <c r="N1182" i="20" s="1"/>
  <c r="M1182" i="20" a="1"/>
  <c r="M1182" i="20" s="1"/>
  <c r="M1183" i="20" a="1"/>
  <c r="M1183" i="20" s="1"/>
  <c r="N1183" i="20" a="1"/>
  <c r="N1183" i="20" s="1"/>
  <c r="M1184" i="20" a="1"/>
  <c r="M1184" i="20" s="1"/>
  <c r="N1184" i="20" a="1"/>
  <c r="N1184" i="20" s="1"/>
  <c r="M1185" i="20" a="1"/>
  <c r="M1185" i="20" s="1"/>
  <c r="N1185" i="20" a="1"/>
  <c r="N1185" i="20" s="1"/>
  <c r="M1186" i="20" a="1"/>
  <c r="M1186" i="20" s="1"/>
  <c r="N1186" i="20" a="1"/>
  <c r="N1186" i="20" s="1"/>
  <c r="N1187" i="20" a="1"/>
  <c r="N1187" i="20" s="1"/>
  <c r="M1187" i="20" a="1"/>
  <c r="M1187" i="20" s="1"/>
  <c r="M1188" i="20" a="1"/>
  <c r="M1188" i="20" s="1"/>
  <c r="N1188" i="20" a="1"/>
  <c r="N1188" i="20" s="1"/>
  <c r="M1189" i="20" a="1"/>
  <c r="M1189" i="20" s="1"/>
  <c r="N1189" i="20" a="1"/>
  <c r="N1189" i="20" s="1"/>
  <c r="M1190" i="20" a="1"/>
  <c r="M1190" i="20" s="1"/>
  <c r="N1190" i="20" a="1"/>
  <c r="N1190" i="20" s="1"/>
  <c r="M1191" i="20" a="1"/>
  <c r="M1191" i="20" s="1"/>
  <c r="N1191" i="20" a="1"/>
  <c r="N1191" i="20" s="1"/>
  <c r="M1192" i="20" a="1"/>
  <c r="M1192" i="20" s="1"/>
  <c r="N1192" i="20" a="1"/>
  <c r="N1192" i="20" s="1"/>
  <c r="M1193" i="20" a="1"/>
  <c r="M1193" i="20" s="1"/>
  <c r="N1193" i="20" a="1"/>
  <c r="N1193" i="20" s="1"/>
  <c r="N1194" i="20" a="1"/>
  <c r="N1194" i="20" s="1"/>
  <c r="M1194" i="20" a="1"/>
  <c r="M1194" i="20" s="1"/>
  <c r="M1195" i="20" a="1"/>
  <c r="M1195" i="20" s="1"/>
  <c r="N1195" i="20" a="1"/>
  <c r="N1195" i="20" s="1"/>
  <c r="M1196" i="20" a="1"/>
  <c r="M1196" i="20" s="1"/>
  <c r="N1196" i="20" a="1"/>
  <c r="N1196" i="20" s="1"/>
  <c r="M1197" i="20" a="1"/>
  <c r="M1197" i="20" s="1"/>
  <c r="N1197" i="20" a="1"/>
  <c r="N1197" i="20" s="1"/>
  <c r="M1198" i="20" a="1"/>
  <c r="M1198" i="20" s="1"/>
  <c r="N1198" i="20" a="1"/>
  <c r="N1198" i="20" s="1"/>
  <c r="M1199" i="20" a="1"/>
  <c r="M1199" i="20" s="1"/>
  <c r="N1199" i="20" a="1"/>
  <c r="N1199" i="20" s="1"/>
  <c r="M1200" i="20" a="1"/>
  <c r="M1200" i="20" s="1"/>
  <c r="N1200" i="20" a="1"/>
  <c r="N1200" i="20" s="1"/>
  <c r="M1201" i="20" a="1"/>
  <c r="M1201" i="20" s="1"/>
  <c r="N1201" i="20" a="1"/>
  <c r="N1201" i="20" s="1"/>
  <c r="M1202" i="20" a="1"/>
  <c r="M1202" i="20" s="1"/>
  <c r="N1202" i="20" a="1"/>
  <c r="N1202" i="20" s="1"/>
  <c r="M1203" i="20" a="1"/>
  <c r="M1203" i="20" s="1"/>
  <c r="N1203" i="20" a="1"/>
  <c r="N1203" i="20" s="1"/>
  <c r="N1204" i="20" a="1"/>
  <c r="N1204" i="20" s="1"/>
  <c r="M1204" i="20" a="1"/>
  <c r="M1204" i="20" s="1"/>
  <c r="N1205" i="20" a="1"/>
  <c r="N1205" i="20" s="1"/>
  <c r="M1205" i="20" a="1"/>
  <c r="M1205" i="20" s="1"/>
  <c r="N1206" i="20" a="1"/>
  <c r="N1206" i="20" s="1"/>
  <c r="M1206" i="20" a="1"/>
  <c r="M1206" i="20" s="1"/>
  <c r="N1207" i="20" a="1"/>
  <c r="N1207" i="20" s="1"/>
  <c r="M1207" i="20" a="1"/>
  <c r="M1207" i="20" s="1"/>
  <c r="N1208" i="20" a="1"/>
  <c r="N1208" i="20" s="1"/>
  <c r="M1208" i="20" a="1"/>
  <c r="M1208" i="20" s="1"/>
  <c r="M1209" i="20" a="1"/>
  <c r="M1209" i="20" s="1"/>
  <c r="N1209" i="20" a="1"/>
  <c r="N1209" i="20" s="1"/>
  <c r="M1210" i="20" a="1"/>
  <c r="M1210" i="20" s="1"/>
  <c r="N1210" i="20" a="1"/>
  <c r="N1210" i="20" s="1"/>
  <c r="N1211" i="20" a="1"/>
  <c r="N1211" i="20" s="1"/>
  <c r="M1211" i="20" a="1"/>
  <c r="M1211" i="20" s="1"/>
  <c r="N1212" i="20" a="1"/>
  <c r="N1212" i="20" s="1"/>
  <c r="M1212" i="20" a="1"/>
  <c r="M1212" i="20" s="1"/>
  <c r="N1213" i="20" a="1"/>
  <c r="N1213" i="20" s="1"/>
  <c r="M1213" i="20" a="1"/>
  <c r="M1213" i="20" s="1"/>
  <c r="M1214" i="20" a="1"/>
  <c r="M1214" i="20" s="1"/>
  <c r="N1214" i="20" a="1"/>
  <c r="N1214" i="20" s="1"/>
  <c r="N1215" i="20" a="1"/>
  <c r="N1215" i="20" s="1"/>
  <c r="M1215" i="20" a="1"/>
  <c r="M1215" i="20" s="1"/>
  <c r="N1216" i="20" a="1"/>
  <c r="N1216" i="20" s="1"/>
  <c r="M1216" i="20" a="1"/>
  <c r="M1216" i="20" s="1"/>
  <c r="N1217" i="20" a="1"/>
  <c r="N1217" i="20" s="1"/>
  <c r="M1217" i="20" a="1"/>
  <c r="M1217" i="20" s="1"/>
  <c r="M1218" i="20" a="1"/>
  <c r="M1218" i="20" s="1"/>
  <c r="N1218" i="20" a="1"/>
  <c r="N1218" i="20" s="1"/>
  <c r="M1219" i="20" a="1"/>
  <c r="M1219" i="20" s="1"/>
  <c r="N1219" i="20" a="1"/>
  <c r="N1219" i="20" s="1"/>
  <c r="M1220" i="20" a="1"/>
  <c r="M1220" i="20" s="1"/>
  <c r="N1220" i="20" a="1"/>
  <c r="N1220" i="20" s="1"/>
  <c r="N1221" i="20" a="1"/>
  <c r="N1221" i="20" s="1"/>
  <c r="M1221" i="20" a="1"/>
  <c r="M1221" i="20" s="1"/>
  <c r="N1222" i="20" a="1"/>
  <c r="N1222" i="20" s="1"/>
  <c r="M1222" i="20" a="1"/>
  <c r="M1222" i="20" s="1"/>
  <c r="M1223" i="20" a="1"/>
  <c r="M1223" i="20" s="1"/>
  <c r="N1223" i="20" a="1"/>
  <c r="N1223" i="20" s="1"/>
  <c r="N1224" i="20" a="1"/>
  <c r="N1224" i="20" s="1"/>
  <c r="M1224" i="20" a="1"/>
  <c r="M1224" i="20" s="1"/>
  <c r="N1225" i="20" a="1"/>
  <c r="N1225" i="20" s="1"/>
  <c r="M1225" i="20" a="1"/>
  <c r="M1225" i="20" s="1"/>
  <c r="M1226" i="20" a="1"/>
  <c r="M1226" i="20" s="1"/>
  <c r="N1226" i="20" a="1"/>
  <c r="N1226" i="20" s="1"/>
  <c r="M1227" i="20" a="1"/>
  <c r="M1227" i="20" s="1"/>
  <c r="N1227" i="20" a="1"/>
  <c r="N1227" i="20" s="1"/>
  <c r="M1228" i="20" a="1"/>
  <c r="M1228" i="20" s="1"/>
  <c r="N1228" i="20" a="1"/>
  <c r="N1228" i="20" s="1"/>
  <c r="M1229" i="20" a="1"/>
  <c r="M1229" i="20" s="1"/>
  <c r="N1229" i="20" a="1"/>
  <c r="N1229" i="20" s="1"/>
  <c r="M1230" i="20" a="1"/>
  <c r="M1230" i="20" s="1"/>
  <c r="N1230" i="20" a="1"/>
  <c r="N1230" i="20" s="1"/>
  <c r="M1231" i="20" a="1"/>
  <c r="M1231" i="20" s="1"/>
  <c r="N1231" i="20" a="1"/>
  <c r="N1231" i="20" s="1"/>
  <c r="M1232" i="20" a="1"/>
  <c r="M1232" i="20" s="1"/>
  <c r="N1232" i="20" a="1"/>
  <c r="N1232" i="20" s="1"/>
  <c r="N1233" i="20" a="1"/>
  <c r="N1233" i="20" s="1"/>
  <c r="M1233" i="20" a="1"/>
  <c r="M1233" i="20" s="1"/>
  <c r="M1234" i="20" a="1"/>
  <c r="M1234" i="20" s="1"/>
  <c r="N1234" i="20" a="1"/>
  <c r="N1234" i="20" s="1"/>
  <c r="M1235" i="20" a="1"/>
  <c r="M1235" i="20" s="1"/>
  <c r="N1235" i="20" a="1"/>
  <c r="N1235" i="20" s="1"/>
  <c r="M1236" i="20" a="1"/>
  <c r="M1236" i="20" s="1"/>
  <c r="N1236" i="20" a="1"/>
  <c r="N1236" i="20" s="1"/>
  <c r="N1237" i="20" a="1"/>
  <c r="N1237" i="20" s="1"/>
  <c r="M1237" i="20" a="1"/>
  <c r="M1237" i="20" s="1"/>
  <c r="M1238" i="20" a="1"/>
  <c r="M1238" i="20" s="1"/>
  <c r="N1238" i="20" a="1"/>
  <c r="N1238" i="20" s="1"/>
  <c r="N1239" i="20" a="1"/>
  <c r="N1239" i="20" s="1"/>
  <c r="M1239" i="20" a="1"/>
  <c r="M1239" i="20" s="1"/>
  <c r="N1240" i="20" a="1"/>
  <c r="N1240" i="20" s="1"/>
  <c r="M1240" i="20" a="1"/>
  <c r="M1240" i="20" s="1"/>
  <c r="N1241" i="20" a="1"/>
  <c r="N1241" i="20" s="1"/>
  <c r="M1241" i="20" a="1"/>
  <c r="M1241" i="20" s="1"/>
  <c r="N1242" i="20" a="1"/>
  <c r="N1242" i="20" s="1"/>
  <c r="M1242" i="20" a="1"/>
  <c r="M1242" i="20" s="1"/>
  <c r="N1243" i="20" a="1"/>
  <c r="N1243" i="20" s="1"/>
  <c r="M1243" i="20" a="1"/>
  <c r="M1243" i="20" s="1"/>
  <c r="M1244" i="20" a="1"/>
  <c r="M1244" i="20" s="1"/>
  <c r="N1244" i="20" a="1"/>
  <c r="N1244" i="20" s="1"/>
  <c r="N1245" i="20" a="1"/>
  <c r="N1245" i="20" s="1"/>
  <c r="M1245" i="20" a="1"/>
  <c r="M1245" i="20" s="1"/>
  <c r="M1246" i="20" a="1"/>
  <c r="M1246" i="20" s="1"/>
  <c r="N1246" i="20" a="1"/>
  <c r="N1246" i="20" s="1"/>
  <c r="N1247" i="20" a="1"/>
  <c r="N1247" i="20" s="1"/>
  <c r="M1247" i="20" a="1"/>
  <c r="M1247" i="20" s="1"/>
  <c r="M1248" i="20" a="1"/>
  <c r="M1248" i="20" s="1"/>
  <c r="N1248" i="20" a="1"/>
  <c r="N1248" i="20" s="1"/>
  <c r="N1249" i="20" a="1"/>
  <c r="N1249" i="20" s="1"/>
  <c r="M1249" i="20" a="1"/>
  <c r="M1249" i="20" s="1"/>
  <c r="M1250" i="20" a="1"/>
  <c r="M1250" i="20" s="1"/>
  <c r="N1250" i="20" a="1"/>
  <c r="N1250" i="20" s="1"/>
  <c r="M1251" i="20" a="1"/>
  <c r="M1251" i="20" s="1"/>
  <c r="N1251" i="20" a="1"/>
  <c r="N1251" i="20" s="1"/>
  <c r="N1252" i="20" a="1"/>
  <c r="N1252" i="20" s="1"/>
  <c r="M1252" i="20" a="1"/>
  <c r="M1252" i="20" s="1"/>
  <c r="M1253" i="20" a="1"/>
  <c r="M1253" i="20" s="1"/>
  <c r="N1253" i="20" a="1"/>
  <c r="N1253" i="20" s="1"/>
  <c r="M1254" i="20" a="1"/>
  <c r="M1254" i="20" s="1"/>
  <c r="N1254" i="20" a="1"/>
  <c r="N1254" i="20" s="1"/>
  <c r="M1255" i="20" a="1"/>
  <c r="M1255" i="20" s="1"/>
  <c r="N1255" i="20" a="1"/>
  <c r="N1255" i="20" s="1"/>
  <c r="M1256" i="20" a="1"/>
  <c r="M1256" i="20" s="1"/>
  <c r="N1256" i="20" a="1"/>
  <c r="N1256" i="20" s="1"/>
  <c r="N1257" i="20" a="1"/>
  <c r="N1257" i="20" s="1"/>
  <c r="M1257" i="20" a="1"/>
  <c r="M1257" i="20" s="1"/>
  <c r="M1258" i="20" a="1"/>
  <c r="M1258" i="20" s="1"/>
  <c r="N1258" i="20" a="1"/>
  <c r="N1258" i="20" s="1"/>
  <c r="M1259" i="20" a="1"/>
  <c r="M1259" i="20" s="1"/>
  <c r="N1259" i="20" a="1"/>
  <c r="N1259" i="20" s="1"/>
  <c r="N1260" i="20" a="1"/>
  <c r="N1260" i="20" s="1"/>
  <c r="M1260" i="20" a="1"/>
  <c r="M1260" i="20" s="1"/>
  <c r="N1261" i="20" a="1"/>
  <c r="N1261" i="20" s="1"/>
  <c r="M1261" i="20" a="1"/>
  <c r="M1261" i="20" s="1"/>
  <c r="M1262" i="20" a="1"/>
  <c r="M1262" i="20" s="1"/>
  <c r="N1262" i="20" a="1"/>
  <c r="N1262" i="20" s="1"/>
  <c r="N1263" i="20" a="1"/>
  <c r="N1263" i="20" s="1"/>
  <c r="M1263" i="20" a="1"/>
  <c r="M1263" i="20" s="1"/>
  <c r="N1264" i="20" a="1"/>
  <c r="N1264" i="20" s="1"/>
  <c r="M1264" i="20" a="1"/>
  <c r="M1264" i="20" s="1"/>
  <c r="N1265" i="20" a="1"/>
  <c r="N1265" i="20" s="1"/>
  <c r="M1265" i="20" a="1"/>
  <c r="M1265" i="20" s="1"/>
  <c r="N1266" i="20" a="1"/>
  <c r="N1266" i="20" s="1"/>
  <c r="M1266" i="20" a="1"/>
  <c r="M1266" i="20" s="1"/>
  <c r="N1267" i="20" a="1"/>
  <c r="N1267" i="20" s="1"/>
  <c r="M1267" i="20" a="1"/>
  <c r="M1267" i="20" s="1"/>
  <c r="M1268" i="20" a="1"/>
  <c r="M1268" i="20" s="1"/>
  <c r="N1268" i="20" a="1"/>
  <c r="N1268" i="20" s="1"/>
  <c r="M1269" i="20" a="1"/>
  <c r="M1269" i="20" s="1"/>
  <c r="N1269" i="20" a="1"/>
  <c r="N1269" i="20" s="1"/>
  <c r="N1270" i="20" a="1"/>
  <c r="N1270" i="20" s="1"/>
  <c r="M1270" i="20" a="1"/>
  <c r="M1270" i="20" s="1"/>
  <c r="N1271" i="20" a="1"/>
  <c r="N1271" i="20" s="1"/>
  <c r="M1271" i="20" a="1"/>
  <c r="M1271" i="20" s="1"/>
  <c r="M1272" i="20" a="1"/>
  <c r="M1272" i="20" s="1"/>
  <c r="N1272" i="20" a="1"/>
  <c r="N1272" i="20" s="1"/>
  <c r="M1273" i="20" a="1"/>
  <c r="M1273" i="20" s="1"/>
  <c r="N1273" i="20" a="1"/>
  <c r="N1273" i="20" s="1"/>
  <c r="N1274" i="20" a="1"/>
  <c r="N1274" i="20" s="1"/>
  <c r="M1274" i="20" a="1"/>
  <c r="M1274" i="20" s="1"/>
  <c r="N1275" i="20" a="1"/>
  <c r="N1275" i="20" s="1"/>
  <c r="M1275" i="20" a="1"/>
  <c r="M1275" i="20" s="1"/>
  <c r="N1276" i="20" a="1"/>
  <c r="N1276" i="20" s="1"/>
  <c r="M1276" i="20" a="1"/>
  <c r="M1276" i="20" s="1"/>
  <c r="M1277" i="20" a="1"/>
  <c r="M1277" i="20" s="1"/>
  <c r="N1277" i="20" a="1"/>
  <c r="N1277" i="20" s="1"/>
  <c r="N1278" i="20" a="1"/>
  <c r="N1278" i="20" s="1"/>
  <c r="M1278" i="20" a="1"/>
  <c r="M1278" i="20" s="1"/>
  <c r="M1279" i="20" a="1"/>
  <c r="M1279" i="20" s="1"/>
  <c r="N1279" i="20" a="1"/>
  <c r="N1279" i="20" s="1"/>
  <c r="N1280" i="20" a="1"/>
  <c r="N1280" i="20" s="1"/>
  <c r="M1280" i="20" a="1"/>
  <c r="M1280" i="20" s="1"/>
  <c r="N1281" i="20" a="1"/>
  <c r="N1281" i="20" s="1"/>
  <c r="M1281" i="20" a="1"/>
  <c r="M1281" i="20" s="1"/>
  <c r="N1282" i="20" a="1"/>
  <c r="N1282" i="20" s="1"/>
  <c r="M1282" i="20" a="1"/>
  <c r="M1282" i="20" s="1"/>
  <c r="N1283" i="20" a="1"/>
  <c r="N1283" i="20" s="1"/>
  <c r="M1283" i="20" a="1"/>
  <c r="M1283" i="20" s="1"/>
  <c r="M1284" i="20" a="1"/>
  <c r="M1284" i="20" s="1"/>
  <c r="N1284" i="20" a="1"/>
  <c r="N1284" i="20" s="1"/>
  <c r="N1285" i="20" a="1"/>
  <c r="N1285" i="20" s="1"/>
  <c r="M1285" i="20" a="1"/>
  <c r="M1285" i="20" s="1"/>
  <c r="N1286" i="20" a="1"/>
  <c r="N1286" i="20" s="1"/>
  <c r="M1286" i="20" a="1"/>
  <c r="M1286" i="20" s="1"/>
  <c r="N1287" i="20" a="1"/>
  <c r="N1287" i="20" s="1"/>
  <c r="M1287" i="20" a="1"/>
  <c r="M1287" i="20" s="1"/>
  <c r="N1288" i="20" a="1"/>
  <c r="N1288" i="20" s="1"/>
  <c r="M1288" i="20" a="1"/>
  <c r="M1288" i="20" s="1"/>
  <c r="M1289" i="20" a="1"/>
  <c r="M1289" i="20" s="1"/>
  <c r="N1289" i="20" a="1"/>
  <c r="N1289" i="20" s="1"/>
  <c r="M1290" i="20" a="1"/>
  <c r="M1290" i="20" s="1"/>
  <c r="N1290" i="20" a="1"/>
  <c r="N1290" i="20" s="1"/>
  <c r="N1291" i="20" a="1"/>
  <c r="N1291" i="20" s="1"/>
  <c r="M1291" i="20" a="1"/>
  <c r="M1291" i="20" s="1"/>
  <c r="M1292" i="20" a="1"/>
  <c r="M1292" i="20" s="1"/>
  <c r="N1292" i="20" a="1"/>
  <c r="N1292" i="20" s="1"/>
  <c r="M1293" i="20" a="1"/>
  <c r="M1293" i="20" s="1"/>
  <c r="N1293" i="20" a="1"/>
  <c r="N1293" i="20" s="1"/>
  <c r="N1294" i="20" a="1"/>
  <c r="N1294" i="20" s="1"/>
  <c r="M1294" i="20" a="1"/>
  <c r="M1294" i="20" s="1"/>
  <c r="N1295" i="20" a="1"/>
  <c r="N1295" i="20" s="1"/>
  <c r="M1295" i="20" a="1"/>
  <c r="M1295" i="20" s="1"/>
  <c r="M1296" i="20" a="1"/>
  <c r="M1296" i="20" s="1"/>
  <c r="N1296" i="20" a="1"/>
  <c r="N1296" i="20" s="1"/>
  <c r="M1297" i="20" a="1"/>
  <c r="M1297" i="20" s="1"/>
  <c r="N1297" i="20" a="1"/>
  <c r="N1297" i="20" s="1"/>
  <c r="M1298" i="20" a="1"/>
  <c r="M1298" i="20" s="1"/>
  <c r="N1298" i="20" a="1"/>
  <c r="N1298" i="20" s="1"/>
  <c r="M1299" i="20" a="1"/>
  <c r="M1299" i="20" s="1"/>
  <c r="N1299" i="20" a="1"/>
  <c r="N1299" i="20" s="1"/>
  <c r="N1300" i="20" a="1"/>
  <c r="N1300" i="20" s="1"/>
  <c r="M1300" i="20" a="1"/>
  <c r="M1300" i="20" s="1"/>
  <c r="N1301" i="20" a="1"/>
  <c r="N1301" i="20" s="1"/>
  <c r="M1301" i="20" a="1"/>
  <c r="M1301" i="20" s="1"/>
  <c r="M1302" i="20" a="1"/>
  <c r="M1302" i="20" s="1"/>
  <c r="N1302" i="20" a="1"/>
  <c r="N1302" i="20" s="1"/>
  <c r="N1303" i="20" a="1"/>
  <c r="N1303" i="20" s="1"/>
  <c r="M1303" i="20" a="1"/>
  <c r="M1303" i="20" s="1"/>
  <c r="N1304" i="20" a="1"/>
  <c r="N1304" i="20" s="1"/>
  <c r="M1304" i="20" a="1"/>
  <c r="M1304" i="20" s="1"/>
  <c r="M1305" i="20" a="1"/>
  <c r="M1305" i="20" s="1"/>
  <c r="N1305" i="20" a="1"/>
  <c r="N1305" i="20" s="1"/>
  <c r="M1306" i="20" a="1"/>
  <c r="M1306" i="20" s="1"/>
  <c r="N1306" i="20" a="1"/>
  <c r="N1306" i="20" s="1"/>
  <c r="N1307" i="20" a="1"/>
  <c r="N1307" i="20" s="1"/>
  <c r="M1307" i="20" a="1"/>
  <c r="M1307" i="20" s="1"/>
  <c r="M1308" i="20" a="1"/>
  <c r="M1308" i="20" s="1"/>
  <c r="N1308" i="20" a="1"/>
  <c r="N1308" i="20" s="1"/>
  <c r="M1309" i="20" a="1"/>
  <c r="M1309" i="20" s="1"/>
  <c r="N1309" i="20" a="1"/>
  <c r="N1309" i="20" s="1"/>
  <c r="M1310" i="20" a="1"/>
  <c r="M1310" i="20" s="1"/>
  <c r="N1310" i="20" a="1"/>
  <c r="N1310" i="20" s="1"/>
  <c r="M1311" i="20" a="1"/>
  <c r="M1311" i="20" s="1"/>
  <c r="N1311" i="20" a="1"/>
  <c r="N1311" i="20" s="1"/>
  <c r="N1312" i="20" a="1"/>
  <c r="N1312" i="20" s="1"/>
  <c r="M1312" i="20" a="1"/>
  <c r="M1312" i="20" s="1"/>
  <c r="N1313" i="20" a="1"/>
  <c r="N1313" i="20" s="1"/>
  <c r="M1313" i="20" a="1"/>
  <c r="M1313" i="20" s="1"/>
  <c r="N1314" i="20" a="1"/>
  <c r="N1314" i="20" s="1"/>
  <c r="M1314" i="20" a="1"/>
  <c r="M1314" i="20" s="1"/>
  <c r="N1315" i="20" a="1"/>
  <c r="N1315" i="20" s="1"/>
  <c r="M1315" i="20" a="1"/>
  <c r="M1315" i="20" s="1"/>
  <c r="M1316" i="20" a="1"/>
  <c r="M1316" i="20" s="1"/>
  <c r="N1316" i="20" a="1"/>
  <c r="N1316" i="20" s="1"/>
  <c r="M1317" i="20" a="1"/>
  <c r="M1317" i="20" s="1"/>
  <c r="N1317" i="20" a="1"/>
  <c r="N1317" i="20" s="1"/>
  <c r="M1318" i="20" a="1"/>
  <c r="M1318" i="20" s="1"/>
  <c r="N1318" i="20" a="1"/>
  <c r="N1318" i="20" s="1"/>
  <c r="M1319" i="20" a="1"/>
  <c r="M1319" i="20" s="1"/>
  <c r="N1319" i="20" a="1"/>
  <c r="N1319" i="20" s="1"/>
  <c r="M1320" i="20" a="1"/>
  <c r="M1320" i="20" s="1"/>
  <c r="N1320" i="20" a="1"/>
  <c r="N1320" i="20" s="1"/>
  <c r="M1321" i="20" a="1"/>
  <c r="M1321" i="20" s="1"/>
  <c r="N1321" i="20" a="1"/>
  <c r="N1321" i="20" s="1"/>
  <c r="M1322" i="20" a="1"/>
  <c r="M1322" i="20" s="1"/>
  <c r="N1322" i="20" a="1"/>
  <c r="N1322" i="20" s="1"/>
  <c r="M1323" i="20" a="1"/>
  <c r="M1323" i="20" s="1"/>
  <c r="N1323" i="20" a="1"/>
  <c r="N1323" i="20" s="1"/>
  <c r="M1324" i="20" a="1"/>
  <c r="M1324" i="20" s="1"/>
  <c r="N1324" i="20" a="1"/>
  <c r="N1324" i="20" s="1"/>
  <c r="N1325" i="20" a="1"/>
  <c r="N1325" i="20" s="1"/>
  <c r="M1325" i="20" a="1"/>
  <c r="M1325" i="20" s="1"/>
  <c r="M1326" i="20" a="1"/>
  <c r="M1326" i="20" s="1"/>
  <c r="N1326" i="20" a="1"/>
  <c r="N1326" i="20" s="1"/>
  <c r="M1327" i="20" a="1"/>
  <c r="M1327" i="20" s="1"/>
  <c r="N1327" i="20" a="1"/>
  <c r="N1327" i="20" s="1"/>
  <c r="M1328" i="20" a="1"/>
  <c r="M1328" i="20" s="1"/>
  <c r="N1328" i="20" a="1"/>
  <c r="N1328" i="20" s="1"/>
  <c r="M1329" i="20" a="1"/>
  <c r="M1329" i="20" s="1"/>
  <c r="N1329" i="20" a="1"/>
  <c r="N1329" i="20" s="1"/>
  <c r="N1330" i="20" a="1"/>
  <c r="N1330" i="20" s="1"/>
  <c r="M1330" i="20" a="1"/>
  <c r="M1330" i="20" s="1"/>
  <c r="N1331" i="20" a="1"/>
  <c r="N1331" i="20" s="1"/>
  <c r="M1331" i="20" a="1"/>
  <c r="M1331" i="20" s="1"/>
  <c r="M1332" i="20" a="1"/>
  <c r="M1332" i="20" s="1"/>
  <c r="N1332" i="20" a="1"/>
  <c r="N1332" i="20" s="1"/>
  <c r="N1333" i="20" a="1"/>
  <c r="N1333" i="20" s="1"/>
  <c r="M1333" i="20" a="1"/>
  <c r="M1333" i="20" s="1"/>
  <c r="M1334" i="20" a="1"/>
  <c r="M1334" i="20" s="1"/>
  <c r="N1334" i="20" a="1"/>
  <c r="N1334" i="20" s="1"/>
  <c r="N1335" i="20" a="1"/>
  <c r="N1335" i="20" s="1"/>
  <c r="M1335" i="20" a="1"/>
  <c r="M1335" i="20" s="1"/>
  <c r="M1336" i="20" a="1"/>
  <c r="M1336" i="20" s="1"/>
  <c r="N1336" i="20" a="1"/>
  <c r="N1336" i="20" s="1"/>
  <c r="M1337" i="20" a="1"/>
  <c r="M1337" i="20" s="1"/>
  <c r="N1337" i="20" a="1"/>
  <c r="N1337" i="20" s="1"/>
  <c r="M1338" i="20" a="1"/>
  <c r="M1338" i="20" s="1"/>
  <c r="N1338" i="20" a="1"/>
  <c r="N1338" i="20" s="1"/>
  <c r="M1339" i="20" a="1"/>
  <c r="M1339" i="20" s="1"/>
  <c r="N1339" i="20" a="1"/>
  <c r="N1339" i="20" s="1"/>
  <c r="N1340" i="20" a="1"/>
  <c r="N1340" i="20" s="1"/>
  <c r="M1340" i="20" a="1"/>
  <c r="M1340" i="20" s="1"/>
  <c r="N1341" i="20" a="1"/>
  <c r="N1341" i="20" s="1"/>
  <c r="M1341" i="20" a="1"/>
  <c r="M1341" i="20" s="1"/>
  <c r="N1342" i="20" a="1"/>
  <c r="N1342" i="20" s="1"/>
  <c r="M1342" i="20" a="1"/>
  <c r="M1342" i="20" s="1"/>
  <c r="N1343" i="20" a="1"/>
  <c r="N1343" i="20" s="1"/>
  <c r="M1343" i="20" a="1"/>
  <c r="M1343" i="20" s="1"/>
  <c r="N1344" i="20" a="1"/>
  <c r="N1344" i="20" s="1"/>
  <c r="M1344" i="20" a="1"/>
  <c r="M1344" i="20" s="1"/>
  <c r="M1345" i="20" a="1"/>
  <c r="M1345" i="20" s="1"/>
  <c r="N1345" i="20" a="1"/>
  <c r="N1345" i="20" s="1"/>
  <c r="M1346" i="20" a="1"/>
  <c r="M1346" i="20" s="1"/>
  <c r="N1346" i="20" a="1"/>
  <c r="N1346" i="20" s="1"/>
  <c r="N1347" i="20" a="1"/>
  <c r="N1347" i="20" s="1"/>
  <c r="M1347" i="20" a="1"/>
  <c r="M1347" i="20" s="1"/>
  <c r="N1348" i="20" a="1"/>
  <c r="N1348" i="20" s="1"/>
  <c r="M1348" i="20" a="1"/>
  <c r="M1348" i="20" s="1"/>
  <c r="M1349" i="20" a="1"/>
  <c r="M1349" i="20" s="1"/>
  <c r="N1349" i="20" a="1"/>
  <c r="N1349" i="20" s="1"/>
  <c r="N1350" i="20" a="1"/>
  <c r="N1350" i="20" s="1"/>
  <c r="M1350" i="20" a="1"/>
  <c r="M1350" i="20" s="1"/>
  <c r="N1351" i="20" a="1"/>
  <c r="N1351" i="20" s="1"/>
  <c r="M1351" i="20" a="1"/>
  <c r="M1351" i="20" s="1"/>
  <c r="N1352" i="20" a="1"/>
  <c r="N1352" i="20" s="1"/>
  <c r="M1352" i="20" a="1"/>
  <c r="M1352" i="20" s="1"/>
  <c r="N1353" i="20" a="1"/>
  <c r="N1353" i="20" s="1"/>
  <c r="M1353" i="20" a="1"/>
  <c r="M1353" i="20" s="1"/>
  <c r="N1354" i="20" a="1"/>
  <c r="N1354" i="20" s="1"/>
  <c r="M1354" i="20" a="1"/>
  <c r="M1354" i="20" s="1"/>
  <c r="M1355" i="20" a="1"/>
  <c r="M1355" i="20" s="1"/>
  <c r="N1355" i="20" a="1"/>
  <c r="N1355" i="20" s="1"/>
  <c r="M1356" i="20" a="1"/>
  <c r="M1356" i="20" s="1"/>
  <c r="N1356" i="20" a="1"/>
  <c r="N1356" i="20" s="1"/>
  <c r="M1357" i="20" a="1"/>
  <c r="M1357" i="20" s="1"/>
  <c r="N1357" i="20" a="1"/>
  <c r="N1357" i="20" s="1"/>
  <c r="M1358" i="20" a="1"/>
  <c r="M1358" i="20" s="1"/>
  <c r="N1358" i="20" a="1"/>
  <c r="N1358" i="20" s="1"/>
  <c r="M1359" i="20" a="1"/>
  <c r="M1359" i="20" s="1"/>
  <c r="N1359" i="20" a="1"/>
  <c r="N1359" i="20" s="1"/>
  <c r="N1360" i="20" a="1"/>
  <c r="N1360" i="20" s="1"/>
  <c r="M1360" i="20" a="1"/>
  <c r="M1360" i="20" s="1"/>
  <c r="M1361" i="20" a="1"/>
  <c r="M1361" i="20" s="1"/>
  <c r="N1361" i="20" a="1"/>
  <c r="N1361" i="20" s="1"/>
  <c r="M1362" i="20" a="1"/>
  <c r="M1362" i="20" s="1"/>
  <c r="N1362" i="20" a="1"/>
  <c r="N1362" i="20" s="1"/>
  <c r="M1363" i="20" a="1"/>
  <c r="M1363" i="20" s="1"/>
  <c r="N1363" i="20" a="1"/>
  <c r="N1363" i="20" s="1"/>
  <c r="M1364" i="20" a="1"/>
  <c r="M1364" i="20" s="1"/>
  <c r="N1364" i="20" a="1"/>
  <c r="N1364" i="20" s="1"/>
  <c r="M1365" i="20" a="1"/>
  <c r="M1365" i="20" s="1"/>
  <c r="N1365" i="20" a="1"/>
  <c r="N1365" i="20" s="1"/>
  <c r="M1366" i="20" a="1"/>
  <c r="M1366" i="20" s="1"/>
  <c r="N1366" i="20" a="1"/>
  <c r="N1366" i="20" s="1"/>
  <c r="M1367" i="20" a="1"/>
  <c r="M1367" i="20" s="1"/>
  <c r="N1367" i="20" a="1"/>
  <c r="N1367" i="20" s="1"/>
  <c r="M1368" i="20" a="1"/>
  <c r="M1368" i="20" s="1"/>
  <c r="N1368" i="20" a="1"/>
  <c r="N1368" i="20" s="1"/>
  <c r="N1369" i="20" a="1"/>
  <c r="N1369" i="20" s="1"/>
  <c r="M1369" i="20" a="1"/>
  <c r="M1369" i="20" s="1"/>
  <c r="M1370" i="20" a="1"/>
  <c r="M1370" i="20" s="1"/>
  <c r="N1370" i="20" a="1"/>
  <c r="N1370" i="20" s="1"/>
  <c r="N1371" i="20" a="1"/>
  <c r="N1371" i="20" s="1"/>
  <c r="M1371" i="20" a="1"/>
  <c r="M1371" i="20" s="1"/>
  <c r="M1372" i="20" a="1"/>
  <c r="M1372" i="20" s="1"/>
  <c r="N1372" i="20" a="1"/>
  <c r="N1372" i="20" s="1"/>
  <c r="M1373" i="20" a="1"/>
  <c r="M1373" i="20" s="1"/>
  <c r="N1373" i="20" a="1"/>
  <c r="N1373" i="20" s="1"/>
  <c r="M1374" i="20" a="1"/>
  <c r="M1374" i="20" s="1"/>
  <c r="N1374" i="20" a="1"/>
  <c r="N1374" i="20" s="1"/>
  <c r="M1375" i="20" a="1"/>
  <c r="M1375" i="20" s="1"/>
  <c r="N1375" i="20" a="1"/>
  <c r="N1375" i="20" s="1"/>
  <c r="M1376" i="20" a="1"/>
  <c r="M1376" i="20" s="1"/>
  <c r="N1376" i="20" a="1"/>
  <c r="N1376" i="20" s="1"/>
  <c r="M1377" i="20" a="1"/>
  <c r="M1377" i="20" s="1"/>
  <c r="N1377" i="20" a="1"/>
  <c r="N1377" i="20" s="1"/>
  <c r="M1378" i="20" a="1"/>
  <c r="M1378" i="20" s="1"/>
  <c r="N1378" i="20" a="1"/>
  <c r="N1378" i="20" s="1"/>
  <c r="M1379" i="20" a="1"/>
  <c r="M1379" i="20" s="1"/>
  <c r="N1379" i="20" a="1"/>
  <c r="N1379" i="20" s="1"/>
  <c r="M1380" i="20" a="1"/>
  <c r="M1380" i="20" s="1"/>
  <c r="N1380" i="20" a="1"/>
  <c r="N1380" i="20" s="1"/>
  <c r="M1381" i="20" a="1"/>
  <c r="M1381" i="20" s="1"/>
  <c r="N1381" i="20" a="1"/>
  <c r="N1381" i="20" s="1"/>
  <c r="M1382" i="20" a="1"/>
  <c r="M1382" i="20" s="1"/>
  <c r="N1382" i="20" a="1"/>
  <c r="N1382" i="20" s="1"/>
  <c r="M1383" i="20" a="1"/>
  <c r="M1383" i="20" s="1"/>
  <c r="N1383" i="20" a="1"/>
  <c r="N1383" i="20" s="1"/>
  <c r="M1384" i="20" a="1"/>
  <c r="M1384" i="20" s="1"/>
  <c r="N1384" i="20" a="1"/>
  <c r="N1384" i="20" s="1"/>
  <c r="M1385" i="20" a="1"/>
  <c r="M1385" i="20" s="1"/>
  <c r="N1385" i="20" a="1"/>
  <c r="N1385" i="20" s="1"/>
  <c r="M1386" i="20" a="1"/>
  <c r="M1386" i="20" s="1"/>
  <c r="N1386" i="20" a="1"/>
  <c r="N1386" i="20" s="1"/>
  <c r="M1387" i="20" a="1"/>
  <c r="M1387" i="20" s="1"/>
  <c r="N1387" i="20" a="1"/>
  <c r="N1387" i="20" s="1"/>
  <c r="M1388" i="20" a="1"/>
  <c r="M1388" i="20" s="1"/>
  <c r="N1388" i="20" a="1"/>
  <c r="N1388" i="20" s="1"/>
  <c r="N1389" i="20" a="1"/>
  <c r="N1389" i="20" s="1"/>
  <c r="M1389" i="20" a="1"/>
  <c r="M1389" i="20" s="1"/>
  <c r="M1390" i="20" a="1"/>
  <c r="M1390" i="20" s="1"/>
  <c r="N1390" i="20" a="1"/>
  <c r="N1390" i="20" s="1"/>
  <c r="N1391" i="20" a="1"/>
  <c r="N1391" i="20" s="1"/>
  <c r="M1391" i="20" a="1"/>
  <c r="M1391" i="20" s="1"/>
  <c r="N1392" i="20" a="1"/>
  <c r="N1392" i="20" s="1"/>
  <c r="M1392" i="20" a="1"/>
  <c r="M1392" i="20" s="1"/>
  <c r="N1393" i="20" a="1"/>
  <c r="N1393" i="20" s="1"/>
  <c r="M1393" i="20" a="1"/>
  <c r="M1393" i="20" s="1"/>
  <c r="N1394" i="20" a="1"/>
  <c r="N1394" i="20" s="1"/>
  <c r="M1394" i="20" a="1"/>
  <c r="M1394" i="20" s="1"/>
  <c r="N1395" i="20" a="1"/>
  <c r="N1395" i="20" s="1"/>
  <c r="M1395" i="20" a="1"/>
  <c r="M1395" i="20" s="1"/>
  <c r="N1396" i="20" a="1"/>
  <c r="N1396" i="20" s="1"/>
  <c r="M1396" i="20" a="1"/>
  <c r="M1396" i="20" s="1"/>
  <c r="N1397" i="20" a="1"/>
  <c r="N1397" i="20" s="1"/>
  <c r="M1397" i="20" a="1"/>
  <c r="M1397" i="20" s="1"/>
  <c r="N1398" i="20" a="1"/>
  <c r="N1398" i="20" s="1"/>
  <c r="M1398" i="20" a="1"/>
  <c r="M1398" i="20" s="1"/>
  <c r="N1399" i="20" a="1"/>
  <c r="N1399" i="20" s="1"/>
  <c r="M1399" i="20" a="1"/>
  <c r="M1399" i="20" s="1"/>
  <c r="N1400" i="20" a="1"/>
  <c r="N1400" i="20" s="1"/>
  <c r="M1400" i="20" a="1"/>
  <c r="M1400" i="20" s="1"/>
  <c r="N1401" i="20" a="1"/>
  <c r="N1401" i="20" s="1"/>
  <c r="M1401" i="20" a="1"/>
  <c r="M1401" i="20" s="1"/>
  <c r="M1402" i="20" a="1"/>
  <c r="M1402" i="20" s="1"/>
  <c r="N1402" i="20" a="1"/>
  <c r="N1402" i="20" s="1"/>
  <c r="M1403" i="20" a="1"/>
  <c r="M1403" i="20" s="1"/>
  <c r="N1403" i="20" a="1"/>
  <c r="N1403" i="20" s="1"/>
  <c r="M1404" i="20" a="1"/>
  <c r="M1404" i="20" s="1"/>
  <c r="N1404" i="20" a="1"/>
  <c r="N1404" i="20" s="1"/>
  <c r="M1405" i="20" a="1"/>
  <c r="M1405" i="20" s="1"/>
  <c r="N1405" i="20" a="1"/>
  <c r="N1405" i="20" s="1"/>
  <c r="M1406" i="20" a="1"/>
  <c r="M1406" i="20" s="1"/>
  <c r="N1406" i="20" a="1"/>
  <c r="N1406" i="20" s="1"/>
  <c r="M1407" i="20" a="1"/>
  <c r="M1407" i="20" s="1"/>
  <c r="N1407" i="20" a="1"/>
  <c r="N1407" i="20" s="1"/>
  <c r="M1408" i="20" a="1"/>
  <c r="M1408" i="20" s="1"/>
  <c r="N1408" i="20" a="1"/>
  <c r="N1408" i="20" s="1"/>
  <c r="M1409" i="20" a="1"/>
  <c r="M1409" i="20" s="1"/>
  <c r="N1409" i="20" a="1"/>
  <c r="N1409" i="20" s="1"/>
  <c r="M1410" i="20" a="1"/>
  <c r="M1410" i="20" s="1"/>
  <c r="N1410" i="20" a="1"/>
  <c r="N1410" i="20" s="1"/>
  <c r="M1411" i="20" a="1"/>
  <c r="M1411" i="20" s="1"/>
  <c r="N1411" i="20" a="1"/>
  <c r="N1411" i="20" s="1"/>
  <c r="N1412" i="20" a="1"/>
  <c r="N1412" i="20" s="1"/>
  <c r="M1412" i="20" a="1"/>
  <c r="M1412" i="20" s="1"/>
  <c r="M1413" i="20" a="1"/>
  <c r="M1413" i="20" s="1"/>
  <c r="N1413" i="20" a="1"/>
  <c r="N1413" i="20" s="1"/>
  <c r="N1414" i="20" a="1"/>
  <c r="N1414" i="20" s="1"/>
  <c r="M1414" i="20" a="1"/>
  <c r="M1414" i="20" s="1"/>
  <c r="M1415" i="20" a="1"/>
  <c r="M1415" i="20" s="1"/>
  <c r="N1415" i="20" a="1"/>
  <c r="N1415" i="20" s="1"/>
  <c r="M1416" i="20" a="1"/>
  <c r="M1416" i="20" s="1"/>
  <c r="N1416" i="20" a="1"/>
  <c r="N1416" i="20" s="1"/>
  <c r="M1417" i="20" a="1"/>
  <c r="M1417" i="20" s="1"/>
  <c r="N1417" i="20" a="1"/>
  <c r="N1417" i="20" s="1"/>
  <c r="M1418" i="20" a="1"/>
  <c r="M1418" i="20" s="1"/>
  <c r="N1418" i="20" a="1"/>
  <c r="N1418" i="20" s="1"/>
  <c r="M1419" i="20" a="1"/>
  <c r="M1419" i="20" s="1"/>
  <c r="N1419" i="20" a="1"/>
  <c r="N1419" i="20" s="1"/>
  <c r="N1420" i="20" a="1"/>
  <c r="N1420" i="20" s="1"/>
  <c r="M1420" i="20" a="1"/>
  <c r="M1420" i="20" s="1"/>
  <c r="M1421" i="20" a="1"/>
  <c r="M1421" i="20" s="1"/>
  <c r="N1421" i="20" a="1"/>
  <c r="N1421" i="20" s="1"/>
  <c r="N1422" i="20" a="1"/>
  <c r="N1422" i="20" s="1"/>
  <c r="M1422" i="20" a="1"/>
  <c r="M1422" i="20" s="1"/>
  <c r="N1423" i="20" a="1"/>
  <c r="N1423" i="20" s="1"/>
  <c r="M1423" i="20" a="1"/>
  <c r="M1423" i="20" s="1"/>
  <c r="M1424" i="20" a="1"/>
  <c r="M1424" i="20" s="1"/>
  <c r="N1424" i="20" a="1"/>
  <c r="N1424" i="20" s="1"/>
  <c r="M1425" i="20" a="1"/>
  <c r="M1425" i="20" s="1"/>
  <c r="N1425" i="20" a="1"/>
  <c r="N1425" i="20" s="1"/>
  <c r="N1426" i="20" a="1"/>
  <c r="N1426" i="20" s="1"/>
  <c r="M1426" i="20" a="1"/>
  <c r="M1426" i="20" s="1"/>
  <c r="N1427" i="20" a="1"/>
  <c r="N1427" i="20" s="1"/>
  <c r="M1427" i="20" a="1"/>
  <c r="M1427" i="20" s="1"/>
  <c r="N1428" i="20" a="1"/>
  <c r="N1428" i="20" s="1"/>
  <c r="M1428" i="20" a="1"/>
  <c r="M1428" i="20" s="1"/>
  <c r="N1429" i="20" a="1"/>
  <c r="N1429" i="20" s="1"/>
  <c r="M1429" i="20" a="1"/>
  <c r="M1429" i="20" s="1"/>
  <c r="N1430" i="20" a="1"/>
  <c r="N1430" i="20" s="1"/>
  <c r="M1430" i="20" a="1"/>
  <c r="M1430" i="20" s="1"/>
  <c r="M1431" i="20" a="1"/>
  <c r="M1431" i="20" s="1"/>
  <c r="N1431" i="20" a="1"/>
  <c r="N1431" i="20" s="1"/>
  <c r="N1432" i="20" a="1"/>
  <c r="N1432" i="20" s="1"/>
  <c r="M1432" i="20" a="1"/>
  <c r="M1432" i="20" s="1"/>
  <c r="N1433" i="20" a="1"/>
  <c r="N1433" i="20" s="1"/>
  <c r="M1433" i="20" a="1"/>
  <c r="M1433" i="20" s="1"/>
  <c r="N1434" i="20" a="1"/>
  <c r="N1434" i="20" s="1"/>
  <c r="M1434" i="20" a="1"/>
  <c r="M1434" i="20" s="1"/>
  <c r="M1435" i="20" a="1"/>
  <c r="M1435" i="20" s="1"/>
  <c r="N1435" i="20" a="1"/>
  <c r="N1435" i="20" s="1"/>
  <c r="N1436" i="20" a="1"/>
  <c r="N1436" i="20" s="1"/>
  <c r="M1436" i="20" a="1"/>
  <c r="M1436" i="20" s="1"/>
  <c r="N1437" i="20" a="1"/>
  <c r="N1437" i="20" s="1"/>
  <c r="M1437" i="20" a="1"/>
  <c r="M1437" i="20" s="1"/>
  <c r="M1438" i="20" a="1"/>
  <c r="M1438" i="20" s="1"/>
  <c r="N1438" i="20" a="1"/>
  <c r="N1438" i="20" s="1"/>
  <c r="N1439" i="20" a="1"/>
  <c r="N1439" i="20" s="1"/>
  <c r="M1439" i="20" a="1"/>
  <c r="M1439" i="20" s="1"/>
  <c r="M1440" i="20" a="1"/>
  <c r="M1440" i="20" s="1"/>
  <c r="N1440" i="20" a="1"/>
  <c r="N1440" i="20" s="1"/>
  <c r="M1441" i="20" a="1"/>
  <c r="M1441" i="20" s="1"/>
  <c r="N1441" i="20" a="1"/>
  <c r="N1441" i="20" s="1"/>
  <c r="M1442" i="20" a="1"/>
  <c r="M1442" i="20" s="1"/>
  <c r="N1442" i="20" a="1"/>
  <c r="N1442" i="20" s="1"/>
  <c r="M1443" i="20" a="1"/>
  <c r="M1443" i="20" s="1"/>
  <c r="N1443" i="20" a="1"/>
  <c r="N1443" i="20" s="1"/>
  <c r="N1444" i="20" a="1"/>
  <c r="N1444" i="20" s="1"/>
  <c r="M1444" i="20" a="1"/>
  <c r="M1444" i="20" s="1"/>
  <c r="M1445" i="20" a="1"/>
  <c r="M1445" i="20" s="1"/>
  <c r="N1445" i="20" a="1"/>
  <c r="N1445" i="20" s="1"/>
  <c r="N1446" i="20" a="1"/>
  <c r="N1446" i="20" s="1"/>
  <c r="M1446" i="20" a="1"/>
  <c r="M1446" i="20" s="1"/>
  <c r="N1447" i="20" a="1"/>
  <c r="N1447" i="20" s="1"/>
  <c r="M1447" i="20" a="1"/>
  <c r="M1447" i="20" s="1"/>
  <c r="N1448" i="20" a="1"/>
  <c r="N1448" i="20" s="1"/>
  <c r="M1448" i="20" a="1"/>
  <c r="M1448" i="20" s="1"/>
  <c r="N1449" i="20" a="1"/>
  <c r="N1449" i="20" s="1"/>
  <c r="M1449" i="20" a="1"/>
  <c r="M1449" i="20" s="1"/>
  <c r="N1450" i="20" a="1"/>
  <c r="N1450" i="20" s="1"/>
  <c r="M1450" i="20" a="1"/>
  <c r="M1450" i="20" s="1"/>
  <c r="N1451" i="20" a="1"/>
  <c r="N1451" i="20" s="1"/>
  <c r="M1451" i="20" a="1"/>
  <c r="M1451" i="20" s="1"/>
  <c r="N1452" i="20" a="1"/>
  <c r="N1452" i="20" s="1"/>
  <c r="M1452" i="20" a="1"/>
  <c r="M1452" i="20" s="1"/>
  <c r="M1453" i="20" a="1"/>
  <c r="M1453" i="20" s="1"/>
  <c r="N1453" i="20" a="1"/>
  <c r="N1453" i="20" s="1"/>
  <c r="M1454" i="20" a="1"/>
  <c r="M1454" i="20" s="1"/>
  <c r="N1454" i="20" a="1"/>
  <c r="N1454" i="20" s="1"/>
  <c r="M1455" i="20" a="1"/>
  <c r="M1455" i="20" s="1"/>
  <c r="N1455" i="20" a="1"/>
  <c r="N1455" i="20" s="1"/>
  <c r="N1456" i="20" a="1"/>
  <c r="N1456" i="20" s="1"/>
  <c r="M1456" i="20" a="1"/>
  <c r="M1456" i="20" s="1"/>
  <c r="M1457" i="20" a="1"/>
  <c r="M1457" i="20" s="1"/>
  <c r="N1457" i="20" a="1"/>
  <c r="N1457" i="20" s="1"/>
  <c r="M1458" i="20" a="1"/>
  <c r="M1458" i="20" s="1"/>
  <c r="N1458" i="20" a="1"/>
  <c r="N1458" i="20" s="1"/>
  <c r="M1459" i="20" a="1"/>
  <c r="M1459" i="20" s="1"/>
  <c r="N1459" i="20" a="1"/>
  <c r="N1459" i="20" s="1"/>
  <c r="M1460" i="20" a="1"/>
  <c r="M1460" i="20" s="1"/>
  <c r="N1460" i="20" a="1"/>
  <c r="N1460" i="20" s="1"/>
  <c r="M1461" i="20" a="1"/>
  <c r="M1461" i="20" s="1"/>
  <c r="N1461" i="20" a="1"/>
  <c r="N1461" i="20" s="1"/>
  <c r="N1462" i="20" a="1"/>
  <c r="N1462" i="20" s="1"/>
  <c r="M1462" i="20" a="1"/>
  <c r="M1462" i="20" s="1"/>
  <c r="M1463" i="20" a="1"/>
  <c r="M1463" i="20" s="1"/>
  <c r="N1463" i="20" a="1"/>
  <c r="N1463" i="20" s="1"/>
  <c r="N1464" i="20" a="1"/>
  <c r="N1464" i="20" s="1"/>
  <c r="M1464" i="20" a="1"/>
  <c r="M1464" i="20" s="1"/>
  <c r="M1465" i="20" a="1"/>
  <c r="M1465" i="20" s="1"/>
  <c r="N1465" i="20" a="1"/>
  <c r="N1465" i="20" s="1"/>
  <c r="N1466" i="20" a="1"/>
  <c r="N1466" i="20" s="1"/>
  <c r="M1466" i="20" a="1"/>
  <c r="M1466" i="20" s="1"/>
  <c r="M1467" i="20" a="1"/>
  <c r="M1467" i="20" s="1"/>
  <c r="N1467" i="20" a="1"/>
  <c r="N1467" i="20" s="1"/>
  <c r="M1468" i="20" a="1"/>
  <c r="M1468" i="20" s="1"/>
  <c r="N1468" i="20" a="1"/>
  <c r="N1468" i="20" s="1"/>
  <c r="M1469" i="20" a="1"/>
  <c r="M1469" i="20" s="1"/>
  <c r="N1469" i="20" a="1"/>
  <c r="N1469" i="20" s="1"/>
  <c r="M1470" i="20" a="1"/>
  <c r="M1470" i="20" s="1"/>
  <c r="N1470" i="20" a="1"/>
  <c r="N1470" i="20" s="1"/>
  <c r="N1471" i="20" a="1"/>
  <c r="N1471" i="20" s="1"/>
  <c r="M1471" i="20" a="1"/>
  <c r="M1471" i="20" s="1"/>
  <c r="N1472" i="20" a="1"/>
  <c r="N1472" i="20" s="1"/>
  <c r="M1472" i="20" a="1"/>
  <c r="M1472" i="20" s="1"/>
  <c r="M1473" i="20" a="1"/>
  <c r="M1473" i="20" s="1"/>
  <c r="N1473" i="20" a="1"/>
  <c r="N1473" i="20" s="1"/>
  <c r="M1474" i="20" a="1"/>
  <c r="M1474" i="20" s="1"/>
  <c r="N1474" i="20" a="1"/>
  <c r="N1474" i="20" s="1"/>
  <c r="N1475" i="20" a="1"/>
  <c r="N1475" i="20" s="1"/>
  <c r="M1475" i="20" a="1"/>
  <c r="M1475" i="20" s="1"/>
  <c r="M1476" i="20" a="1"/>
  <c r="M1476" i="20" s="1"/>
  <c r="N1476" i="20" a="1"/>
  <c r="N1476" i="20" s="1"/>
  <c r="M1477" i="20" a="1"/>
  <c r="M1477" i="20" s="1"/>
  <c r="N1477" i="20" a="1"/>
  <c r="N1477" i="20" s="1"/>
  <c r="N1478" i="20" a="1"/>
  <c r="N1478" i="20" s="1"/>
  <c r="M1478" i="20" a="1"/>
  <c r="M1478" i="20" s="1"/>
  <c r="N1479" i="20" a="1"/>
  <c r="N1479" i="20" s="1"/>
  <c r="M1479" i="20" a="1"/>
  <c r="M1479" i="20" s="1"/>
  <c r="N1480" i="20" a="1"/>
  <c r="N1480" i="20" s="1"/>
  <c r="M1480" i="20" a="1"/>
  <c r="M1480" i="20" s="1"/>
  <c r="N1481" i="20" a="1"/>
  <c r="N1481" i="20" s="1"/>
  <c r="M1481" i="20" a="1"/>
  <c r="M1481" i="20" s="1"/>
  <c r="N1482" i="20" a="1"/>
  <c r="N1482" i="20" s="1"/>
  <c r="M1482" i="20" a="1"/>
  <c r="M1482" i="20" s="1"/>
  <c r="N1483" i="20" a="1"/>
  <c r="N1483" i="20" s="1"/>
  <c r="M1483" i="20" a="1"/>
  <c r="M1483" i="20" s="1"/>
  <c r="N1484" i="20" a="1"/>
  <c r="N1484" i="20" s="1"/>
  <c r="M1484" i="20" a="1"/>
  <c r="M1484" i="20" s="1"/>
  <c r="N1485" i="20" a="1"/>
  <c r="N1485" i="20" s="1"/>
  <c r="M1485" i="20" a="1"/>
  <c r="M1485" i="20" s="1"/>
  <c r="N1486" i="20" a="1"/>
  <c r="N1486" i="20" s="1"/>
  <c r="M1486" i="20" a="1"/>
  <c r="M1486" i="20" s="1"/>
  <c r="N1487" i="20" a="1"/>
  <c r="N1487" i="20" s="1"/>
  <c r="M1487" i="20" a="1"/>
  <c r="M1487" i="20" s="1"/>
  <c r="N1488" i="20" a="1"/>
  <c r="N1488" i="20" s="1"/>
  <c r="M1488" i="20" a="1"/>
  <c r="M1488" i="20" s="1"/>
  <c r="N1489" i="20" a="1"/>
  <c r="N1489" i="20" s="1"/>
  <c r="M1489" i="20" a="1"/>
  <c r="M1489" i="20" s="1"/>
  <c r="N1490" i="20" a="1"/>
  <c r="N1490" i="20" s="1"/>
  <c r="M1490" i="20" a="1"/>
  <c r="M1490" i="20" s="1"/>
  <c r="N1491" i="20" a="1"/>
  <c r="N1491" i="20" s="1"/>
  <c r="M1491" i="20" a="1"/>
  <c r="M1491" i="20" s="1"/>
  <c r="N1492" i="20" a="1"/>
  <c r="N1492" i="20" s="1"/>
  <c r="M1492" i="20" a="1"/>
  <c r="M1492" i="20" s="1"/>
  <c r="M1493" i="20" a="1"/>
  <c r="M1493" i="20" s="1"/>
  <c r="N1493" i="20" a="1"/>
  <c r="N1493" i="20" s="1"/>
  <c r="M1494" i="20" a="1"/>
  <c r="M1494" i="20" s="1"/>
  <c r="N1494" i="20" a="1"/>
  <c r="N1494" i="20" s="1"/>
  <c r="N1495" i="20" a="1"/>
  <c r="N1495" i="20" s="1"/>
  <c r="M1495" i="20" a="1"/>
  <c r="M1495" i="20" s="1"/>
  <c r="M1496" i="20" a="1"/>
  <c r="M1496" i="20" s="1"/>
  <c r="N1496" i="20" a="1"/>
  <c r="N1496" i="20" s="1"/>
  <c r="M1497" i="20" a="1"/>
  <c r="M1497" i="20" s="1"/>
  <c r="N1497" i="20" a="1"/>
  <c r="N1497" i="20" s="1"/>
  <c r="N1498" i="20" a="1"/>
  <c r="N1498" i="20" s="1"/>
  <c r="M1498" i="20" a="1"/>
  <c r="M1498" i="20" s="1"/>
  <c r="N1499" i="20" a="1"/>
  <c r="N1499" i="20" s="1"/>
  <c r="M1499" i="20" a="1"/>
  <c r="M1499" i="20" s="1"/>
  <c r="M1500" i="20" a="1"/>
  <c r="M1500" i="20" s="1"/>
  <c r="N1500" i="20" a="1"/>
  <c r="N1500" i="20" s="1"/>
  <c r="M1501" i="20" a="1"/>
  <c r="M1501" i="20" s="1"/>
  <c r="N1501" i="20" a="1"/>
  <c r="N1501" i="20" s="1"/>
  <c r="M1502" i="20" a="1"/>
  <c r="M1502" i="20" s="1"/>
  <c r="N1502" i="20" a="1"/>
  <c r="N1502" i="20" s="1"/>
  <c r="M1503" i="20" a="1"/>
  <c r="M1503" i="20" s="1"/>
  <c r="N1503" i="20" a="1"/>
  <c r="N1503" i="20" s="1"/>
  <c r="M1504" i="20" a="1"/>
  <c r="M1504" i="20" s="1"/>
  <c r="N1504" i="20" a="1"/>
  <c r="N1504" i="20" s="1"/>
  <c r="M1505" i="20" a="1"/>
  <c r="M1505" i="20" s="1"/>
  <c r="N1505" i="20" a="1"/>
  <c r="N1505" i="20" s="1"/>
  <c r="M1506" i="20" a="1"/>
  <c r="M1506" i="20" s="1"/>
  <c r="N1506" i="20" a="1"/>
  <c r="N1506" i="20" s="1"/>
  <c r="M1507" i="20" a="1"/>
  <c r="M1507" i="20" s="1"/>
  <c r="N1507" i="20" a="1"/>
  <c r="N1507" i="20" s="1"/>
  <c r="M1508" i="20" a="1"/>
  <c r="M1508" i="20" s="1"/>
  <c r="N1508" i="20" a="1"/>
  <c r="N1508" i="20" s="1"/>
  <c r="M1509" i="20" a="1"/>
  <c r="M1509" i="20" s="1"/>
  <c r="N1509" i="20" a="1"/>
  <c r="N1509" i="20" s="1"/>
  <c r="M1510" i="20" a="1"/>
  <c r="M1510" i="20" s="1"/>
  <c r="N1510" i="20" a="1"/>
  <c r="N1510" i="20" s="1"/>
  <c r="N1511" i="20" a="1"/>
  <c r="N1511" i="20" s="1"/>
  <c r="M1511" i="20" a="1"/>
  <c r="M1511" i="20" s="1"/>
  <c r="N1512" i="20" a="1"/>
  <c r="N1512" i="20" s="1"/>
  <c r="M1512" i="20" a="1"/>
  <c r="M1512" i="20" s="1"/>
  <c r="M1513" i="20" a="1"/>
  <c r="M1513" i="20" s="1"/>
  <c r="N1513" i="20" a="1"/>
  <c r="N1513" i="20" s="1"/>
  <c r="N1514" i="20" a="1"/>
  <c r="N1514" i="20" s="1"/>
  <c r="M1514" i="20" a="1"/>
  <c r="M1514" i="20" s="1"/>
  <c r="N1515" i="20" a="1"/>
  <c r="N1515" i="20" s="1"/>
  <c r="M1515" i="20" a="1"/>
  <c r="M1515" i="20" s="1"/>
  <c r="M1516" i="20" a="1"/>
  <c r="M1516" i="20" s="1"/>
  <c r="N1516" i="20" a="1"/>
  <c r="N1516" i="20" s="1"/>
  <c r="N1517" i="20" a="1"/>
  <c r="N1517" i="20" s="1"/>
  <c r="M1517" i="20" a="1"/>
  <c r="M1517" i="20" s="1"/>
  <c r="M1518" i="20" a="1"/>
  <c r="M1518" i="20" s="1"/>
  <c r="N1518" i="20" a="1"/>
  <c r="N1518" i="20" s="1"/>
  <c r="M1519" i="20" a="1"/>
  <c r="M1519" i="20" s="1"/>
  <c r="N1519" i="20" a="1"/>
  <c r="N1519" i="20" s="1"/>
  <c r="M1520" i="20" a="1"/>
  <c r="M1520" i="20" s="1"/>
  <c r="N1520" i="20" a="1"/>
  <c r="N1520" i="20" s="1"/>
  <c r="M1521" i="20" a="1"/>
  <c r="M1521" i="20" s="1"/>
  <c r="N1521" i="20" a="1"/>
  <c r="N1521" i="20" s="1"/>
  <c r="M1522" i="20" a="1"/>
  <c r="M1522" i="20" s="1"/>
  <c r="N1522" i="20" a="1"/>
  <c r="N1522" i="20" s="1"/>
  <c r="M1523" i="20" a="1"/>
  <c r="M1523" i="20" s="1"/>
  <c r="N1523" i="20" a="1"/>
  <c r="N1523" i="20" s="1"/>
  <c r="N1524" i="20" a="1"/>
  <c r="N1524" i="20" s="1"/>
  <c r="M1524" i="20" a="1"/>
  <c r="M1524" i="20" s="1"/>
  <c r="N1525" i="20" a="1"/>
  <c r="N1525" i="20" s="1"/>
  <c r="M1525" i="20" a="1"/>
  <c r="M1525" i="20" s="1"/>
  <c r="M1526" i="20" a="1"/>
  <c r="M1526" i="20" s="1"/>
  <c r="N1526" i="20" a="1"/>
  <c r="N1526" i="20" s="1"/>
  <c r="N1527" i="20" a="1"/>
  <c r="N1527" i="20" s="1"/>
  <c r="M1527" i="20" a="1"/>
  <c r="M1527" i="20" s="1"/>
  <c r="N1528" i="20" a="1"/>
  <c r="N1528" i="20" s="1"/>
  <c r="M1528" i="20" a="1"/>
  <c r="M1528" i="20" s="1"/>
  <c r="N1529" i="20" a="1"/>
  <c r="N1529" i="20" s="1"/>
  <c r="M1529" i="20" a="1"/>
  <c r="M1529" i="20" s="1"/>
  <c r="N1530" i="20" a="1"/>
  <c r="N1530" i="20" s="1"/>
  <c r="M1530" i="20" a="1"/>
  <c r="M1530" i="20" s="1"/>
  <c r="N1531" i="20" a="1"/>
  <c r="N1531" i="20" s="1"/>
  <c r="M1531" i="20" a="1"/>
  <c r="M1531" i="20" s="1"/>
  <c r="N1532" i="20" a="1"/>
  <c r="N1532" i="20" s="1"/>
  <c r="M1532" i="20" a="1"/>
  <c r="M1532" i="20" s="1"/>
  <c r="M1533" i="20" a="1"/>
  <c r="M1533" i="20" s="1"/>
  <c r="N1533" i="20" a="1"/>
  <c r="N1533" i="20" s="1"/>
  <c r="N1534" i="20" a="1"/>
  <c r="N1534" i="20" s="1"/>
  <c r="M1534" i="20" a="1"/>
  <c r="M1534" i="20" s="1"/>
  <c r="N1535" i="20" a="1"/>
  <c r="N1535" i="20" s="1"/>
  <c r="M1535" i="20" a="1"/>
  <c r="M1535" i="20" s="1"/>
  <c r="M1536" i="20" a="1"/>
  <c r="M1536" i="20" s="1"/>
  <c r="N1536" i="20" a="1"/>
  <c r="N1536" i="20" s="1"/>
  <c r="N1537" i="20" a="1"/>
  <c r="N1537" i="20" s="1"/>
  <c r="M1537" i="20" a="1"/>
  <c r="M1537" i="20" s="1"/>
  <c r="N1538" i="20" a="1"/>
  <c r="N1538" i="20" s="1"/>
  <c r="M1538" i="20" a="1"/>
  <c r="M1538" i="20" s="1"/>
  <c r="N1539" i="20" a="1"/>
  <c r="N1539" i="20" s="1"/>
  <c r="M1539" i="20" a="1"/>
  <c r="M1539" i="20" s="1"/>
  <c r="N1540" i="20" a="1"/>
  <c r="N1540" i="20" s="1"/>
  <c r="M1540" i="20" a="1"/>
  <c r="M1540" i="20" s="1"/>
  <c r="N1541" i="20" a="1"/>
  <c r="N1541" i="20" s="1"/>
  <c r="M1541" i="20" a="1"/>
  <c r="M1541" i="20" s="1"/>
  <c r="N1542" i="20" a="1"/>
  <c r="N1542" i="20" s="1"/>
  <c r="M1542" i="20" a="1"/>
  <c r="M1542" i="20" s="1"/>
  <c r="M1543" i="20" a="1"/>
  <c r="M1543" i="20" s="1"/>
  <c r="N1543" i="20" a="1"/>
  <c r="N1543" i="20" s="1"/>
  <c r="M1544" i="20" a="1"/>
  <c r="M1544" i="20" s="1"/>
  <c r="N1544" i="20" a="1"/>
  <c r="N1544" i="20" s="1"/>
  <c r="M1545" i="20" a="1"/>
  <c r="M1545" i="20" s="1"/>
  <c r="N1545" i="20" a="1"/>
  <c r="N1545" i="20" s="1"/>
  <c r="M1546" i="20" a="1"/>
  <c r="M1546" i="20" s="1"/>
  <c r="N1546" i="20" a="1"/>
  <c r="N1546" i="20" s="1"/>
  <c r="M1547" i="20" a="1"/>
  <c r="M1547" i="20" s="1"/>
  <c r="N1547" i="20" a="1"/>
  <c r="N1547" i="20" s="1"/>
  <c r="M1548" i="20" a="1"/>
  <c r="M1548" i="20" s="1"/>
  <c r="N1548" i="20" a="1"/>
  <c r="N1548" i="20" s="1"/>
  <c r="M1549" i="20" a="1"/>
  <c r="M1549" i="20" s="1"/>
  <c r="N1549" i="20" a="1"/>
  <c r="N1549" i="20" s="1"/>
  <c r="M1550" i="20" a="1"/>
  <c r="M1550" i="20" s="1"/>
  <c r="N1550" i="20" a="1"/>
  <c r="N1550" i="20" s="1"/>
  <c r="M1551" i="20" a="1"/>
  <c r="M1551" i="20" s="1"/>
  <c r="N1551" i="20" a="1"/>
  <c r="N1551" i="20" s="1"/>
  <c r="M1552" i="20" a="1"/>
  <c r="M1552" i="20" s="1"/>
  <c r="N1552" i="20" a="1"/>
  <c r="N1552" i="20" s="1"/>
  <c r="N1553" i="20" a="1"/>
  <c r="N1553" i="20" s="1"/>
  <c r="M1553" i="20" a="1"/>
  <c r="M1553" i="20" s="1"/>
  <c r="M1554" i="20" a="1"/>
  <c r="M1554" i="20" s="1"/>
  <c r="N1554" i="20" a="1"/>
  <c r="N1554" i="20" s="1"/>
  <c r="N1555" i="20" a="1"/>
  <c r="N1555" i="20" s="1"/>
  <c r="M1555" i="20" a="1"/>
  <c r="M1555" i="20" s="1"/>
  <c r="N1556" i="20" a="1"/>
  <c r="N1556" i="20" s="1"/>
  <c r="M1556" i="20" a="1"/>
  <c r="M1556" i="20" s="1"/>
  <c r="N1557" i="20" a="1"/>
  <c r="N1557" i="20" s="1"/>
  <c r="M1557" i="20" a="1"/>
  <c r="M1557" i="20" s="1"/>
  <c r="N1558" i="20" a="1"/>
  <c r="N1558" i="20" s="1"/>
  <c r="M1558" i="20" a="1"/>
  <c r="M1558" i="20" s="1"/>
  <c r="N1559" i="20" a="1"/>
  <c r="N1559" i="20" s="1"/>
  <c r="M1559" i="20" a="1"/>
  <c r="M1559" i="20" s="1"/>
  <c r="M1560" i="20" a="1"/>
  <c r="M1560" i="20" s="1"/>
  <c r="N1560" i="20" a="1"/>
  <c r="N1560" i="20" s="1"/>
  <c r="N1561" i="20" a="1"/>
  <c r="N1561" i="20" s="1"/>
  <c r="M1561" i="20" a="1"/>
  <c r="M1561" i="20" s="1"/>
  <c r="N1562" i="20" a="1"/>
  <c r="N1562" i="20" s="1"/>
  <c r="M1562" i="20" a="1"/>
  <c r="M1562" i="20" s="1"/>
  <c r="N1563" i="20" a="1"/>
  <c r="N1563" i="20" s="1"/>
  <c r="M1563" i="20" a="1"/>
  <c r="M1563" i="20" s="1"/>
  <c r="M1564" i="20" a="1"/>
  <c r="M1564" i="20" s="1"/>
  <c r="N1564" i="20" a="1"/>
  <c r="N1564" i="20" s="1"/>
  <c r="N1565" i="20" a="1"/>
  <c r="N1565" i="20" s="1"/>
  <c r="M1565" i="20" a="1"/>
  <c r="M1565" i="20" s="1"/>
  <c r="N1566" i="20" a="1"/>
  <c r="N1566" i="20" s="1"/>
  <c r="M1566" i="20" a="1"/>
  <c r="M1566" i="20" s="1"/>
  <c r="M1567" i="20" a="1"/>
  <c r="M1567" i="20" s="1"/>
  <c r="N1567" i="20" a="1"/>
  <c r="N1567" i="20" s="1"/>
  <c r="M1568" i="20" a="1"/>
  <c r="M1568" i="20" s="1"/>
  <c r="N1568" i="20" a="1"/>
  <c r="N1568" i="20" s="1"/>
  <c r="M1569" i="20" a="1"/>
  <c r="M1569" i="20" s="1"/>
  <c r="N1569" i="20" a="1"/>
  <c r="N1569" i="20" s="1"/>
  <c r="M1570" i="20" a="1"/>
  <c r="M1570" i="20" s="1"/>
  <c r="N1570" i="20" a="1"/>
  <c r="N1570" i="20" s="1"/>
  <c r="N1571" i="20" a="1"/>
  <c r="N1571" i="20" s="1"/>
  <c r="M1571" i="20" a="1"/>
  <c r="M1571" i="20" s="1"/>
  <c r="N1572" i="20" a="1"/>
  <c r="N1572" i="20" s="1"/>
  <c r="M1572" i="20" a="1"/>
  <c r="M1572" i="20" s="1"/>
  <c r="M1573" i="20" a="1"/>
  <c r="M1573" i="20" s="1"/>
  <c r="N1573" i="20" a="1"/>
  <c r="N1573" i="20" s="1"/>
  <c r="M1574" i="20" a="1"/>
  <c r="M1574" i="20" s="1"/>
  <c r="N1574" i="20" a="1"/>
  <c r="N1574" i="20" s="1"/>
  <c r="N1575" i="20" a="1"/>
  <c r="N1575" i="20" s="1"/>
  <c r="M1575" i="20" a="1"/>
  <c r="M1575" i="20" s="1"/>
  <c r="N1576" i="20" a="1"/>
  <c r="N1576" i="20" s="1"/>
  <c r="M1576" i="20" a="1"/>
  <c r="M1576" i="20" s="1"/>
  <c r="N1577" i="20" a="1"/>
  <c r="N1577" i="20" s="1"/>
  <c r="M1577" i="20" a="1"/>
  <c r="M1577" i="20" s="1"/>
  <c r="N1578" i="20" a="1"/>
  <c r="N1578" i="20" s="1"/>
  <c r="M1578" i="20" a="1"/>
  <c r="M1578" i="20" s="1"/>
  <c r="N1579" i="20" a="1"/>
  <c r="N1579" i="20" s="1"/>
  <c r="M1579" i="20" a="1"/>
  <c r="M1579" i="20" s="1"/>
  <c r="M1580" i="20" a="1"/>
  <c r="M1580" i="20" s="1"/>
  <c r="N1580" i="20" a="1"/>
  <c r="N1580" i="20" s="1"/>
  <c r="N1581" i="20" a="1"/>
  <c r="N1581" i="20" s="1"/>
  <c r="M1581" i="20" a="1"/>
  <c r="M1581" i="20" s="1"/>
  <c r="N1582" i="20" a="1"/>
  <c r="N1582" i="20" s="1"/>
  <c r="M1582" i="20" a="1"/>
  <c r="M1582" i="20" s="1"/>
  <c r="N1583" i="20" a="1"/>
  <c r="N1583" i="20" s="1"/>
  <c r="M1583" i="20" a="1"/>
  <c r="M1583" i="20" s="1"/>
  <c r="N1584" i="20" a="1"/>
  <c r="N1584" i="20" s="1"/>
  <c r="M1584" i="20" a="1"/>
  <c r="M1584" i="20" s="1"/>
  <c r="N1585" i="20" a="1"/>
  <c r="N1585" i="20" s="1"/>
  <c r="M1585" i="20" a="1"/>
  <c r="M1585" i="20" s="1"/>
  <c r="N1586" i="20" a="1"/>
  <c r="N1586" i="20" s="1"/>
  <c r="M1586" i="20" a="1"/>
  <c r="M1586" i="20" s="1"/>
  <c r="N1587" i="20" a="1"/>
  <c r="N1587" i="20" s="1"/>
  <c r="M1587" i="20" a="1"/>
  <c r="M1587" i="20" s="1"/>
  <c r="N1588" i="20" a="1"/>
  <c r="N1588" i="20" s="1"/>
  <c r="M1588" i="20" a="1"/>
  <c r="M1588" i="20" s="1"/>
  <c r="N1589" i="20" a="1"/>
  <c r="N1589" i="20" s="1"/>
  <c r="M1589" i="20" a="1"/>
  <c r="M1589" i="20" s="1"/>
  <c r="M1590" i="20" a="1"/>
  <c r="M1590" i="20" s="1"/>
  <c r="N1590" i="20" a="1"/>
  <c r="N1590" i="20" s="1"/>
  <c r="N1591" i="20" a="1"/>
  <c r="N1591" i="20" s="1"/>
  <c r="M1591" i="20" a="1"/>
  <c r="M1591" i="20" s="1"/>
  <c r="N1592" i="20" a="1"/>
  <c r="N1592" i="20" s="1"/>
  <c r="M1592" i="20" a="1"/>
  <c r="M1592" i="20" s="1"/>
  <c r="M1593" i="20" a="1"/>
  <c r="M1593" i="20" s="1"/>
  <c r="N1593" i="20" a="1"/>
  <c r="N1593" i="20" s="1"/>
  <c r="M1594" i="20" a="1"/>
  <c r="M1594" i="20" s="1"/>
  <c r="N1594" i="20" a="1"/>
  <c r="N1594" i="20" s="1"/>
  <c r="M1595" i="20" a="1"/>
  <c r="M1595" i="20" s="1"/>
  <c r="N1595" i="20" a="1"/>
  <c r="N1595" i="20" s="1"/>
  <c r="N1596" i="20" a="1"/>
  <c r="N1596" i="20" s="1"/>
  <c r="M1596" i="20" a="1"/>
  <c r="M1596" i="20" s="1"/>
  <c r="M1597" i="20" a="1"/>
  <c r="M1597" i="20" s="1"/>
  <c r="N1597" i="20" a="1"/>
  <c r="N1597" i="20" s="1"/>
  <c r="N1598" i="20" a="1"/>
  <c r="N1598" i="20" s="1"/>
  <c r="M1598" i="20" a="1"/>
  <c r="M1598" i="20" s="1"/>
  <c r="N1599" i="20" a="1"/>
  <c r="N1599" i="20" s="1"/>
  <c r="M1599" i="20" a="1"/>
  <c r="M1599" i="20" s="1"/>
  <c r="N1600" i="20" a="1"/>
  <c r="N1600" i="20" s="1"/>
  <c r="M1600" i="20" a="1"/>
  <c r="M1600" i="20" s="1"/>
  <c r="N1601" i="20" a="1"/>
  <c r="N1601" i="20" s="1"/>
  <c r="M1601" i="20" a="1"/>
  <c r="M1601" i="20" s="1"/>
  <c r="N1602" i="20" a="1"/>
  <c r="N1602" i="20" s="1"/>
  <c r="M1602" i="20" a="1"/>
  <c r="M1602" i="20" s="1"/>
  <c r="M1603" i="20" a="1"/>
  <c r="M1603" i="20" s="1"/>
  <c r="N1603" i="20" a="1"/>
  <c r="N1603" i="20" s="1"/>
  <c r="N1604" i="20" a="1"/>
  <c r="N1604" i="20" s="1"/>
  <c r="M1604" i="20" a="1"/>
  <c r="M1604" i="20" s="1"/>
  <c r="N1605" i="20" a="1"/>
  <c r="N1605" i="20" s="1"/>
  <c r="M1605" i="20" a="1"/>
  <c r="M1605" i="20" s="1"/>
  <c r="M1606" i="20" a="1"/>
  <c r="M1606" i="20" s="1"/>
  <c r="N1606" i="20" a="1"/>
  <c r="N1606" i="20" s="1"/>
  <c r="M1607" i="20" a="1"/>
  <c r="M1607" i="20" s="1"/>
  <c r="N1607" i="20" a="1"/>
  <c r="N1607" i="20" s="1"/>
  <c r="M1608" i="20" a="1"/>
  <c r="M1608" i="20" s="1"/>
  <c r="N1608" i="20" a="1"/>
  <c r="N1608" i="20" s="1"/>
  <c r="M1609" i="20" a="1"/>
  <c r="M1609" i="20" s="1"/>
  <c r="N1609" i="20" a="1"/>
  <c r="N1609" i="20" s="1"/>
  <c r="M1610" i="20" a="1"/>
  <c r="M1610" i="20" s="1"/>
  <c r="N1610" i="20" a="1"/>
  <c r="N1610" i="20" s="1"/>
  <c r="N1611" i="20" a="1"/>
  <c r="N1611" i="20" s="1"/>
  <c r="M1611" i="20" a="1"/>
  <c r="M1611" i="20" s="1"/>
  <c r="M1612" i="20" a="1"/>
  <c r="M1612" i="20" s="1"/>
  <c r="N1612" i="20" a="1"/>
  <c r="N1612" i="20" s="1"/>
  <c r="N1613" i="20" a="1"/>
  <c r="N1613" i="20" s="1"/>
  <c r="M1613" i="20" a="1"/>
  <c r="M1613" i="20" s="1"/>
  <c r="N1614" i="20" a="1"/>
  <c r="N1614" i="20" s="1"/>
  <c r="M1614" i="20" a="1"/>
  <c r="M1614" i="20" s="1"/>
  <c r="N1615" i="20" a="1"/>
  <c r="N1615" i="20" s="1"/>
  <c r="M1615" i="20" a="1"/>
  <c r="M1615" i="20" s="1"/>
  <c r="M1616" i="20" a="1"/>
  <c r="M1616" i="20" s="1"/>
  <c r="N1616" i="20" a="1"/>
  <c r="N1616" i="20" s="1"/>
  <c r="N1617" i="20" a="1"/>
  <c r="N1617" i="20" s="1"/>
  <c r="M1617" i="20" a="1"/>
  <c r="M1617" i="20" s="1"/>
  <c r="N1618" i="20" a="1"/>
  <c r="N1618" i="20" s="1"/>
  <c r="M1618" i="20" a="1"/>
  <c r="M1618" i="20" s="1"/>
  <c r="N1619" i="20" a="1"/>
  <c r="N1619" i="20" s="1"/>
  <c r="M1619" i="20" a="1"/>
  <c r="M1619" i="20" s="1"/>
  <c r="N1620" i="20" a="1"/>
  <c r="N1620" i="20" s="1"/>
  <c r="M1620" i="20" a="1"/>
  <c r="M1620" i="20" s="1"/>
  <c r="N1621" i="20" a="1"/>
  <c r="N1621" i="20" s="1"/>
  <c r="M1621" i="20" a="1"/>
  <c r="M1621" i="20" s="1"/>
  <c r="N1622" i="20" a="1"/>
  <c r="N1622" i="20" s="1"/>
  <c r="M1622" i="20" a="1"/>
  <c r="M1622" i="20" s="1"/>
  <c r="N1623" i="20" a="1"/>
  <c r="N1623" i="20" s="1"/>
  <c r="M1623" i="20" a="1"/>
  <c r="M1623" i="20" s="1"/>
  <c r="N1624" i="20" a="1"/>
  <c r="N1624" i="20" s="1"/>
  <c r="M1624" i="20" a="1"/>
  <c r="M1624" i="20" s="1"/>
  <c r="N1625" i="20" a="1"/>
  <c r="N1625" i="20" s="1"/>
  <c r="M1625" i="20" a="1"/>
  <c r="M1625" i="20" s="1"/>
  <c r="N1626" i="20" a="1"/>
  <c r="N1626" i="20" s="1"/>
  <c r="M1626" i="20" a="1"/>
  <c r="M1626" i="20" s="1"/>
  <c r="M1627" i="20" a="1"/>
  <c r="M1627" i="20" s="1"/>
  <c r="N1627" i="20" a="1"/>
  <c r="N1627" i="20" s="1"/>
  <c r="M1628" i="20" a="1"/>
  <c r="M1628" i="20" s="1"/>
  <c r="N1628" i="20" a="1"/>
  <c r="N1628" i="20" s="1"/>
  <c r="M1629" i="20" a="1"/>
  <c r="M1629" i="20" s="1"/>
  <c r="N1629" i="20" a="1"/>
  <c r="N1629" i="20" s="1"/>
  <c r="M1630" i="20" a="1"/>
  <c r="M1630" i="20" s="1"/>
  <c r="N1630" i="20" a="1"/>
  <c r="N1630" i="20" s="1"/>
  <c r="N1631" i="20" a="1"/>
  <c r="N1631" i="20" s="1"/>
  <c r="M1631" i="20" a="1"/>
  <c r="M1631" i="20" s="1"/>
  <c r="N1632" i="20" a="1"/>
  <c r="N1632" i="20" s="1"/>
  <c r="M1632" i="20" a="1"/>
  <c r="M1632" i="20" s="1"/>
  <c r="N1633" i="20" a="1"/>
  <c r="N1633" i="20" s="1"/>
  <c r="M1633" i="20" a="1"/>
  <c r="M1633" i="20" s="1"/>
  <c r="N1634" i="20" a="1"/>
  <c r="N1634" i="20" s="1"/>
  <c r="M1634" i="20" a="1"/>
  <c r="M1634" i="20" s="1"/>
  <c r="N1635" i="20" a="1"/>
  <c r="N1635" i="20" s="1"/>
  <c r="M1635" i="20" a="1"/>
  <c r="M1635" i="20" s="1"/>
  <c r="N1636" i="20" a="1"/>
  <c r="N1636" i="20" s="1"/>
  <c r="M1636" i="20" a="1"/>
  <c r="M1636" i="20" s="1"/>
  <c r="N1637" i="20" a="1"/>
  <c r="N1637" i="20" s="1"/>
  <c r="M1637" i="20" a="1"/>
  <c r="M1637" i="20" s="1"/>
  <c r="N1638" i="20" a="1"/>
  <c r="N1638" i="20" s="1"/>
  <c r="M1638" i="20" a="1"/>
  <c r="M1638" i="20" s="1"/>
  <c r="N1639" i="20" a="1"/>
  <c r="N1639" i="20" s="1"/>
  <c r="M1639" i="20" a="1"/>
  <c r="M1639" i="20" s="1"/>
  <c r="N1640" i="20" a="1"/>
  <c r="N1640" i="20" s="1"/>
  <c r="M1640" i="20" a="1"/>
  <c r="M1640" i="20" s="1"/>
  <c r="N1641" i="20" a="1"/>
  <c r="N1641" i="20" s="1"/>
  <c r="M1641" i="20" a="1"/>
  <c r="M1641" i="20" s="1"/>
  <c r="N1642" i="20" a="1"/>
  <c r="N1642" i="20" s="1"/>
  <c r="M1642" i="20" a="1"/>
  <c r="M1642" i="20" s="1"/>
  <c r="N1643" i="20" a="1"/>
  <c r="N1643" i="20" s="1"/>
  <c r="M1643" i="20" a="1"/>
  <c r="M1643" i="20" s="1"/>
  <c r="N1644" i="20" a="1"/>
  <c r="N1644" i="20" s="1"/>
  <c r="M1644" i="20" a="1"/>
  <c r="M1644" i="20" s="1"/>
  <c r="N1645" i="20" a="1"/>
  <c r="N1645" i="20" s="1"/>
  <c r="M1645" i="20" a="1"/>
  <c r="M1645" i="20" s="1"/>
  <c r="N1646" i="20" a="1"/>
  <c r="N1646" i="20" s="1"/>
  <c r="M1646" i="20" a="1"/>
  <c r="M1646" i="20" s="1"/>
  <c r="N1647" i="20" a="1"/>
  <c r="N1647" i="20" s="1"/>
  <c r="M1647" i="20" a="1"/>
  <c r="M1647" i="20" s="1"/>
  <c r="N1648" i="20" a="1"/>
  <c r="N1648" i="20" s="1"/>
  <c r="M1648" i="20" a="1"/>
  <c r="M1648" i="20" s="1"/>
  <c r="M1649" i="20" a="1"/>
  <c r="M1649" i="20" s="1"/>
  <c r="N1649" i="20" a="1"/>
  <c r="N1649" i="20" s="1"/>
  <c r="M1650" i="20" a="1"/>
  <c r="M1650" i="20" s="1"/>
  <c r="N1650" i="20" a="1"/>
  <c r="N1650" i="20" s="1"/>
  <c r="M1651" i="20" a="1"/>
  <c r="M1651" i="20" s="1"/>
  <c r="N1651" i="20" a="1"/>
  <c r="N1651" i="20" s="1"/>
  <c r="M1652" i="20" a="1"/>
  <c r="M1652" i="20" s="1"/>
  <c r="N1652" i="20" a="1"/>
  <c r="N1652" i="20" s="1"/>
  <c r="N1653" i="20" a="1"/>
  <c r="N1653" i="20" s="1"/>
  <c r="M1653" i="20" a="1"/>
  <c r="M1653" i="20" s="1"/>
  <c r="N1654" i="20" a="1"/>
  <c r="N1654" i="20" s="1"/>
  <c r="M1654" i="20" a="1"/>
  <c r="M1654" i="20" s="1"/>
  <c r="N1655" i="20" a="1"/>
  <c r="N1655" i="20" s="1"/>
  <c r="M1655" i="20" a="1"/>
  <c r="M1655" i="20" s="1"/>
  <c r="N1656" i="20" a="1"/>
  <c r="N1656" i="20" s="1"/>
  <c r="M1656" i="20" a="1"/>
  <c r="M1656" i="20" s="1"/>
  <c r="N1657" i="20" a="1"/>
  <c r="N1657" i="20" s="1"/>
  <c r="M1657" i="20" a="1"/>
  <c r="M1657" i="20" s="1"/>
  <c r="N1658" i="20" a="1"/>
  <c r="N1658" i="20" s="1"/>
  <c r="M1658" i="20" a="1"/>
  <c r="M1658" i="20" s="1"/>
  <c r="N1659" i="20" a="1"/>
  <c r="N1659" i="20" s="1"/>
  <c r="M1659" i="20" a="1"/>
  <c r="M1659" i="20" s="1"/>
  <c r="M1660" i="20" a="1"/>
  <c r="M1660" i="20" s="1"/>
  <c r="N1660" i="20" a="1"/>
  <c r="N1660" i="20" s="1"/>
  <c r="M1661" i="20" a="1"/>
  <c r="M1661" i="20" s="1"/>
  <c r="N1661" i="20" a="1"/>
  <c r="N1661" i="20" s="1"/>
  <c r="M1662" i="20" a="1"/>
  <c r="M1662" i="20" s="1"/>
  <c r="N1662" i="20" a="1"/>
  <c r="N1662" i="20" s="1"/>
  <c r="N1663" i="20" a="1"/>
  <c r="N1663" i="20" s="1"/>
  <c r="M1663" i="20" a="1"/>
  <c r="M1663" i="20" s="1"/>
  <c r="M1664" i="20" a="1"/>
  <c r="M1664" i="20" s="1"/>
  <c r="N1664" i="20" a="1"/>
  <c r="N1664" i="20" s="1"/>
  <c r="M1665" i="20" a="1"/>
  <c r="M1665" i="20" s="1"/>
  <c r="N1665" i="20" a="1"/>
  <c r="N1665" i="20" s="1"/>
  <c r="M1666" i="20" a="1"/>
  <c r="M1666" i="20" s="1"/>
  <c r="N1666" i="20" a="1"/>
  <c r="N1666" i="20" s="1"/>
  <c r="M1667" i="20" a="1"/>
  <c r="M1667" i="20" s="1"/>
  <c r="N1667" i="20" a="1"/>
  <c r="N1667" i="20" s="1"/>
  <c r="N1668" i="20" a="1"/>
  <c r="N1668" i="20" s="1"/>
  <c r="M1668" i="20" a="1"/>
  <c r="M1668" i="20" s="1"/>
  <c r="M1669" i="20" a="1"/>
  <c r="M1669" i="20" s="1"/>
  <c r="N1669" i="20" a="1"/>
  <c r="N1669" i="20" s="1"/>
  <c r="N1670" i="20" a="1"/>
  <c r="N1670" i="20" s="1"/>
  <c r="M1670" i="20" a="1"/>
  <c r="M1670" i="20" s="1"/>
  <c r="N1671" i="20" a="1"/>
  <c r="N1671" i="20" s="1"/>
  <c r="M1671" i="20" a="1"/>
  <c r="M1671" i="20" s="1"/>
  <c r="N1672" i="20" a="1"/>
  <c r="N1672" i="20" s="1"/>
  <c r="M1672" i="20" a="1"/>
  <c r="M1672" i="20" s="1"/>
  <c r="N1673" i="20" a="1"/>
  <c r="N1673" i="20" s="1"/>
  <c r="M1673" i="20" a="1"/>
  <c r="M1673" i="20" s="1"/>
  <c r="N1674" i="20" a="1"/>
  <c r="N1674" i="20" s="1"/>
  <c r="M1674" i="20" a="1"/>
  <c r="M1674" i="20" s="1"/>
  <c r="M1675" i="20" a="1"/>
  <c r="M1675" i="20" s="1"/>
  <c r="N1675" i="20" a="1"/>
  <c r="N1675" i="20" s="1"/>
  <c r="M1676" i="20" a="1"/>
  <c r="M1676" i="20" s="1"/>
  <c r="N1676" i="20" a="1"/>
  <c r="N1676" i="20" s="1"/>
  <c r="N1677" i="20" a="1"/>
  <c r="N1677" i="20" s="1"/>
  <c r="M1677" i="20" a="1"/>
  <c r="M1677" i="20" s="1"/>
  <c r="N1678" i="20" a="1"/>
  <c r="N1678" i="20" s="1"/>
  <c r="M1678" i="20" a="1"/>
  <c r="M1678" i="20" s="1"/>
  <c r="N1679" i="20" a="1"/>
  <c r="N1679" i="20" s="1"/>
  <c r="M1679" i="20" a="1"/>
  <c r="M1679" i="20" s="1"/>
  <c r="N1680" i="20" a="1"/>
  <c r="N1680" i="20" s="1"/>
  <c r="M1680" i="20" a="1"/>
  <c r="M1680" i="20" s="1"/>
  <c r="N1681" i="20" a="1"/>
  <c r="N1681" i="20" s="1"/>
  <c r="M1681" i="20" a="1"/>
  <c r="M1681" i="20" s="1"/>
  <c r="M1682" i="20" a="1"/>
  <c r="M1682" i="20" s="1"/>
  <c r="N1682" i="20" a="1"/>
  <c r="N1682" i="20" s="1"/>
  <c r="M1683" i="20" a="1"/>
  <c r="M1683" i="20" s="1"/>
  <c r="N1683" i="20" a="1"/>
  <c r="N1683" i="20" s="1"/>
  <c r="M1684" i="20" a="1"/>
  <c r="M1684" i="20" s="1"/>
  <c r="N1684" i="20" a="1"/>
  <c r="N1684" i="20" s="1"/>
  <c r="M1685" i="20" a="1"/>
  <c r="M1685" i="20" s="1"/>
  <c r="N1685" i="20" a="1"/>
  <c r="N1685" i="20" s="1"/>
  <c r="M1686" i="20" a="1"/>
  <c r="M1686" i="20" s="1"/>
  <c r="N1686" i="20" a="1"/>
  <c r="N1686" i="20" s="1"/>
  <c r="N1687" i="20" a="1"/>
  <c r="N1687" i="20" s="1"/>
  <c r="M1687" i="20" a="1"/>
  <c r="M1687" i="20" s="1"/>
  <c r="M1688" i="20" a="1"/>
  <c r="M1688" i="20" s="1"/>
  <c r="N1688" i="20" a="1"/>
  <c r="N1688" i="20" s="1"/>
  <c r="M1689" i="20" a="1"/>
  <c r="M1689" i="20" s="1"/>
  <c r="N1689" i="20" a="1"/>
  <c r="N1689" i="20" s="1"/>
  <c r="M1690" i="20" a="1"/>
  <c r="M1690" i="20" s="1"/>
  <c r="N1690" i="20" a="1"/>
  <c r="N1690" i="20" s="1"/>
  <c r="M1691" i="20" a="1"/>
  <c r="M1691" i="20" s="1"/>
  <c r="N1691" i="20" a="1"/>
  <c r="N1691" i="20" s="1"/>
  <c r="N1692" i="20" a="1"/>
  <c r="N1692" i="20" s="1"/>
  <c r="M1692" i="20" a="1"/>
  <c r="M1692" i="20" s="1"/>
  <c r="M1693" i="20" a="1"/>
  <c r="M1693" i="20" s="1"/>
  <c r="N1693" i="20" a="1"/>
  <c r="N1693" i="20" s="1"/>
  <c r="M1694" i="20" a="1"/>
  <c r="M1694" i="20" s="1"/>
  <c r="N1694" i="20" a="1"/>
  <c r="N1694" i="20" s="1"/>
  <c r="N1695" i="20" a="1"/>
  <c r="N1695" i="20" s="1"/>
  <c r="M1695" i="20" a="1"/>
  <c r="M1695" i="20" s="1"/>
  <c r="N1696" i="20" a="1"/>
  <c r="N1696" i="20" s="1"/>
  <c r="M1696" i="20" a="1"/>
  <c r="M1696" i="20" s="1"/>
  <c r="N1697" i="20" a="1"/>
  <c r="N1697" i="20" s="1"/>
  <c r="M1697" i="20" a="1"/>
  <c r="M1697" i="20" s="1"/>
  <c r="N1698" i="20" a="1"/>
  <c r="N1698" i="20" s="1"/>
  <c r="M1698" i="20" a="1"/>
  <c r="M1698" i="20" s="1"/>
  <c r="N1699" i="20" a="1"/>
  <c r="N1699" i="20" s="1"/>
  <c r="M1699" i="20" a="1"/>
  <c r="M1699" i="20" s="1"/>
  <c r="N1700" i="20" a="1"/>
  <c r="N1700" i="20" s="1"/>
  <c r="M1700" i="20" a="1"/>
  <c r="M1700" i="20" s="1"/>
  <c r="N1701" i="20" a="1"/>
  <c r="N1701" i="20" s="1"/>
  <c r="M1701" i="20" a="1"/>
  <c r="M1701" i="20" s="1"/>
  <c r="N1702" i="20" a="1"/>
  <c r="N1702" i="20" s="1"/>
  <c r="M1702" i="20" a="1"/>
  <c r="M1702" i="20" s="1"/>
  <c r="N1703" i="20" a="1"/>
  <c r="N1703" i="20" s="1"/>
  <c r="M1703" i="20" a="1"/>
  <c r="M1703" i="20" s="1"/>
  <c r="N1704" i="20" a="1"/>
  <c r="N1704" i="20" s="1"/>
  <c r="M1704" i="20" a="1"/>
  <c r="M1704" i="20" s="1"/>
  <c r="N1705" i="20" a="1"/>
  <c r="N1705" i="20" s="1"/>
  <c r="M1705" i="20" a="1"/>
  <c r="M1705" i="20" s="1"/>
  <c r="N1706" i="20" a="1"/>
  <c r="N1706" i="20" s="1"/>
  <c r="M1706" i="20" a="1"/>
  <c r="M1706" i="20" s="1"/>
  <c r="N1707" i="20" a="1"/>
  <c r="N1707" i="20" s="1"/>
  <c r="M1707" i="20" a="1"/>
  <c r="M1707" i="20" s="1"/>
  <c r="N1708" i="20" a="1"/>
  <c r="N1708" i="20" s="1"/>
  <c r="M1708" i="20" a="1"/>
  <c r="M1708" i="20" s="1"/>
  <c r="M1709" i="20" a="1"/>
  <c r="M1709" i="20" s="1"/>
  <c r="N1709" i="20" a="1"/>
  <c r="N1709" i="20" s="1"/>
  <c r="M1710" i="20" a="1"/>
  <c r="M1710" i="20" s="1"/>
  <c r="N1710" i="20" a="1"/>
  <c r="N1710" i="20" s="1"/>
  <c r="M1711" i="20" a="1"/>
  <c r="M1711" i="20" s="1"/>
  <c r="N1711" i="20" a="1"/>
  <c r="N1711" i="20" s="1"/>
  <c r="M1712" i="20" a="1"/>
  <c r="M1712" i="20" s="1"/>
  <c r="N1712" i="20" a="1"/>
  <c r="N1712" i="20" s="1"/>
  <c r="M1713" i="20" a="1"/>
  <c r="M1713" i="20" s="1"/>
  <c r="N1713" i="20" a="1"/>
  <c r="N1713" i="20" s="1"/>
  <c r="M1714" i="20" a="1"/>
  <c r="M1714" i="20" s="1"/>
  <c r="N1714" i="20" a="1"/>
  <c r="N1714" i="20" s="1"/>
  <c r="M1715" i="20" a="1"/>
  <c r="M1715" i="20" s="1"/>
  <c r="N1715" i="20" a="1"/>
  <c r="N1715" i="20" s="1"/>
  <c r="M1716" i="20" a="1"/>
  <c r="M1716" i="20" s="1"/>
  <c r="N1716" i="20" a="1"/>
  <c r="N1716" i="20" s="1"/>
  <c r="M1717" i="20" a="1"/>
  <c r="M1717" i="20" s="1"/>
  <c r="N1717" i="20" a="1"/>
  <c r="N1717" i="20" s="1"/>
  <c r="M1718" i="20" a="1"/>
  <c r="M1718" i="20" s="1"/>
  <c r="N1718" i="20" a="1"/>
  <c r="N1718" i="20" s="1"/>
  <c r="M1719" i="20" a="1"/>
  <c r="M1719" i="20" s="1"/>
  <c r="N1719" i="20" a="1"/>
  <c r="N1719" i="20" s="1"/>
  <c r="M1720" i="20" a="1"/>
  <c r="M1720" i="20" s="1"/>
  <c r="N1720" i="20" a="1"/>
  <c r="N1720" i="20" s="1"/>
  <c r="M1721" i="20" a="1"/>
  <c r="M1721" i="20" s="1"/>
  <c r="N1721" i="20" a="1"/>
  <c r="N1721" i="20" s="1"/>
  <c r="M1722" i="20" a="1"/>
  <c r="M1722" i="20" s="1"/>
  <c r="N1722" i="20" a="1"/>
  <c r="N1722" i="20" s="1"/>
  <c r="N1723" i="20" a="1"/>
  <c r="N1723" i="20" s="1"/>
  <c r="M1723" i="20" a="1"/>
  <c r="M1723" i="20" s="1"/>
  <c r="N1724" i="20" a="1"/>
  <c r="N1724" i="20" s="1"/>
  <c r="M1724" i="20" a="1"/>
  <c r="M1724" i="20" s="1"/>
  <c r="N1725" i="20" a="1"/>
  <c r="N1725" i="20" s="1"/>
  <c r="M1725" i="20" a="1"/>
  <c r="M1725" i="20" s="1"/>
  <c r="N1726" i="20" a="1"/>
  <c r="N1726" i="20" s="1"/>
  <c r="M1726" i="20" a="1"/>
  <c r="M1726" i="20" s="1"/>
  <c r="M1727" i="20" a="1"/>
  <c r="M1727" i="20" s="1"/>
  <c r="N1727" i="20" a="1"/>
  <c r="N1727" i="20" s="1"/>
  <c r="N1728" i="20" a="1"/>
  <c r="N1728" i="20" s="1"/>
  <c r="M1728" i="20" a="1"/>
  <c r="M1728" i="20" s="1"/>
  <c r="N1729" i="20" a="1"/>
  <c r="N1729" i="20" s="1"/>
  <c r="M1729" i="20" a="1"/>
  <c r="M1729" i="20" s="1"/>
  <c r="M1730" i="20" a="1"/>
  <c r="M1730" i="20" s="1"/>
  <c r="N1730" i="20" a="1"/>
  <c r="N1730" i="20" s="1"/>
  <c r="M1731" i="20" a="1"/>
  <c r="M1731" i="20" s="1"/>
  <c r="N1731" i="20" a="1"/>
  <c r="N1731" i="20" s="1"/>
  <c r="M1732" i="20" a="1"/>
  <c r="M1732" i="20" s="1"/>
  <c r="N1732" i="20" a="1"/>
  <c r="N1732" i="20" s="1"/>
  <c r="M1733" i="20" a="1"/>
  <c r="M1733" i="20" s="1"/>
  <c r="N1733" i="20" a="1"/>
  <c r="N1733" i="20" s="1"/>
  <c r="M1734" i="20" a="1"/>
  <c r="M1734" i="20" s="1"/>
  <c r="N1734" i="20" a="1"/>
  <c r="N1734" i="20" s="1"/>
  <c r="N1735" i="20" a="1"/>
  <c r="N1735" i="20" s="1"/>
  <c r="M1735" i="20" a="1"/>
  <c r="M1735" i="20" s="1"/>
  <c r="M1736" i="20" a="1"/>
  <c r="M1736" i="20" s="1"/>
  <c r="N1736" i="20" a="1"/>
  <c r="N1736" i="20" s="1"/>
  <c r="M1737" i="20" a="1"/>
  <c r="M1737" i="20" s="1"/>
  <c r="N1737" i="20" a="1"/>
  <c r="N1737" i="20" s="1"/>
  <c r="M1738" i="20" a="1"/>
  <c r="M1738" i="20" s="1"/>
  <c r="N1738" i="20" a="1"/>
  <c r="N1738" i="20" s="1"/>
  <c r="M1739" i="20" a="1"/>
  <c r="M1739" i="20" s="1"/>
  <c r="N1739" i="20" a="1"/>
  <c r="N1739" i="20" s="1"/>
  <c r="M1740" i="20" a="1"/>
  <c r="M1740" i="20" s="1"/>
  <c r="N1740" i="20" a="1"/>
  <c r="N1740" i="20" s="1"/>
  <c r="N1741" i="20" a="1"/>
  <c r="N1741" i="20" s="1"/>
  <c r="M1741" i="20" a="1"/>
  <c r="M1741" i="20" s="1"/>
  <c r="N1742" i="20" a="1"/>
  <c r="N1742" i="20" s="1"/>
  <c r="M1742" i="20" a="1"/>
  <c r="M1742" i="20" s="1"/>
  <c r="N1743" i="20" a="1"/>
  <c r="N1743" i="20" s="1"/>
  <c r="M1743" i="20" a="1"/>
  <c r="M1743" i="20" s="1"/>
  <c r="M1744" i="20" a="1"/>
  <c r="M1744" i="20" s="1"/>
  <c r="N1744" i="20" a="1"/>
  <c r="N1744" i="20" s="1"/>
  <c r="M1745" i="20" a="1"/>
  <c r="M1745" i="20" s="1"/>
  <c r="N1745" i="20" a="1"/>
  <c r="N1745" i="20" s="1"/>
  <c r="N1746" i="20" a="1"/>
  <c r="N1746" i="20" s="1"/>
  <c r="M1746" i="20" a="1"/>
  <c r="M1746" i="20" s="1"/>
  <c r="M1747" i="20" a="1"/>
  <c r="M1747" i="20" s="1"/>
  <c r="N1747" i="20" a="1"/>
  <c r="N1747" i="20" s="1"/>
  <c r="M1748" i="20" a="1"/>
  <c r="M1748" i="20" s="1"/>
  <c r="N1748" i="20" a="1"/>
  <c r="N1748" i="20" s="1"/>
  <c r="M1749" i="20" a="1"/>
  <c r="M1749" i="20" s="1"/>
  <c r="N1749" i="20" a="1"/>
  <c r="N1749" i="20" s="1"/>
  <c r="M1750" i="20" a="1"/>
  <c r="M1750" i="20" s="1"/>
  <c r="N1750" i="20" a="1"/>
  <c r="N1750" i="20" s="1"/>
  <c r="M1751" i="20" a="1"/>
  <c r="M1751" i="20" s="1"/>
  <c r="N1751" i="20" a="1"/>
  <c r="N1751" i="20" s="1"/>
  <c r="N1752" i="20" a="1"/>
  <c r="N1752" i="20" s="1"/>
  <c r="M1752" i="20" a="1"/>
  <c r="M1752" i="20" s="1"/>
  <c r="N1753" i="20" a="1"/>
  <c r="N1753" i="20" s="1"/>
  <c r="M1753" i="20" a="1"/>
  <c r="M1753" i="20" s="1"/>
  <c r="N1754" i="20" a="1"/>
  <c r="N1754" i="20" s="1"/>
  <c r="M1754" i="20" a="1"/>
  <c r="M1754" i="20" s="1"/>
  <c r="N1755" i="20" a="1"/>
  <c r="N1755" i="20" s="1"/>
  <c r="M1755" i="20" a="1"/>
  <c r="M1755" i="20" s="1"/>
  <c r="N1756" i="20" a="1"/>
  <c r="N1756" i="20" s="1"/>
  <c r="M1756" i="20" a="1"/>
  <c r="M1756" i="20" s="1"/>
  <c r="M1757" i="20" a="1"/>
  <c r="M1757" i="20" s="1"/>
  <c r="N1757" i="20" a="1"/>
  <c r="N1757" i="20" s="1"/>
  <c r="M1758" i="20" a="1"/>
  <c r="M1758" i="20" s="1"/>
  <c r="N1758" i="20" a="1"/>
  <c r="N1758" i="20" s="1"/>
  <c r="N1759" i="20" a="1"/>
  <c r="N1759" i="20" s="1"/>
  <c r="M1759" i="20" a="1"/>
  <c r="M1759" i="20" s="1"/>
  <c r="N1760" i="20" a="1"/>
  <c r="N1760" i="20" s="1"/>
  <c r="M1760" i="20" a="1"/>
  <c r="M1760" i="20" s="1"/>
  <c r="N1761" i="20" a="1"/>
  <c r="N1761" i="20" s="1"/>
  <c r="M1761" i="20" a="1"/>
  <c r="M1761" i="20" s="1"/>
  <c r="N1762" i="20" a="1"/>
  <c r="N1762" i="20" s="1"/>
  <c r="M1762" i="20" a="1"/>
  <c r="M1762" i="20" s="1"/>
  <c r="N1763" i="20" a="1"/>
  <c r="N1763" i="20" s="1"/>
  <c r="M1763" i="20" a="1"/>
  <c r="M1763" i="20" s="1"/>
  <c r="N1764" i="20" a="1"/>
  <c r="N1764" i="20" s="1"/>
  <c r="M1764" i="20" a="1"/>
  <c r="M1764" i="20" s="1"/>
  <c r="N1765" i="20" a="1"/>
  <c r="N1765" i="20" s="1"/>
  <c r="M1765" i="20" a="1"/>
  <c r="M1765" i="20" s="1"/>
  <c r="N1766" i="20" a="1"/>
  <c r="N1766" i="20" s="1"/>
  <c r="M1766" i="20" a="1"/>
  <c r="M1766" i="20" s="1"/>
  <c r="N1767" i="20" a="1"/>
  <c r="N1767" i="20" s="1"/>
  <c r="M1767" i="20" a="1"/>
  <c r="M1767" i="20" s="1"/>
  <c r="N1768" i="20" a="1"/>
  <c r="N1768" i="20" s="1"/>
  <c r="M1768" i="20" a="1"/>
  <c r="M1768" i="20" s="1"/>
  <c r="N1769" i="20" a="1"/>
  <c r="N1769" i="20" s="1"/>
  <c r="M1769" i="20" a="1"/>
  <c r="M1769" i="20" s="1"/>
  <c r="N1770" i="20" a="1"/>
  <c r="N1770" i="20" s="1"/>
  <c r="M1770" i="20" a="1"/>
  <c r="M1770" i="20" s="1"/>
  <c r="N1771" i="20" a="1"/>
  <c r="N1771" i="20" s="1"/>
  <c r="M1771" i="20" a="1"/>
  <c r="M1771" i="20" s="1"/>
  <c r="M1772" i="20" a="1"/>
  <c r="M1772" i="20" s="1"/>
  <c r="N1772" i="20" a="1"/>
  <c r="N1772" i="20" s="1"/>
  <c r="M1773" i="20" a="1"/>
  <c r="M1773" i="20" s="1"/>
  <c r="N1773" i="20" a="1"/>
  <c r="N1773" i="20" s="1"/>
  <c r="N1774" i="20" a="1"/>
  <c r="N1774" i="20" s="1"/>
  <c r="M1774" i="20" a="1"/>
  <c r="M1774" i="20" s="1"/>
  <c r="N1775" i="20" a="1"/>
  <c r="N1775" i="20" s="1"/>
  <c r="M1775" i="20" a="1"/>
  <c r="M1775" i="20" s="1"/>
  <c r="N1776" i="20" a="1"/>
  <c r="N1776" i="20" s="1"/>
  <c r="M1776" i="20" a="1"/>
  <c r="M1776" i="20" s="1"/>
  <c r="N1777" i="20" a="1"/>
  <c r="N1777" i="20" s="1"/>
  <c r="M1777" i="20" a="1"/>
  <c r="M1777" i="20" s="1"/>
  <c r="N1778" i="20" a="1"/>
  <c r="N1778" i="20" s="1"/>
  <c r="M1778" i="20" a="1"/>
  <c r="M1778" i="20" s="1"/>
  <c r="N1779" i="20" a="1"/>
  <c r="N1779" i="20" s="1"/>
  <c r="M1779" i="20" a="1"/>
  <c r="M1779" i="20" s="1"/>
  <c r="M1780" i="20" a="1"/>
  <c r="M1780" i="20" s="1"/>
  <c r="N1780" i="20" a="1"/>
  <c r="N1780" i="20" s="1"/>
  <c r="M1781" i="20" a="1"/>
  <c r="M1781" i="20" s="1"/>
  <c r="N1781" i="20" a="1"/>
  <c r="N1781" i="20" s="1"/>
  <c r="M1782" i="20" a="1"/>
  <c r="M1782" i="20" s="1"/>
  <c r="N1782" i="20" a="1"/>
  <c r="N1782" i="20" s="1"/>
  <c r="M1783" i="20" a="1"/>
  <c r="M1783" i="20" s="1"/>
  <c r="N1783" i="20" a="1"/>
  <c r="N1783" i="20" s="1"/>
  <c r="N1784" i="20" a="1"/>
  <c r="N1784" i="20" s="1"/>
  <c r="M1784" i="20" a="1"/>
  <c r="M1784" i="20" s="1"/>
  <c r="N1785" i="20" a="1"/>
  <c r="N1785" i="20" s="1"/>
  <c r="M1785" i="20" a="1"/>
  <c r="M1785" i="20" s="1"/>
  <c r="N1786" i="20" a="1"/>
  <c r="N1786" i="20" s="1"/>
  <c r="M1786" i="20" a="1"/>
  <c r="M1786" i="20" s="1"/>
  <c r="M1787" i="20" a="1"/>
  <c r="M1787" i="20" s="1"/>
  <c r="N1787" i="20" a="1"/>
  <c r="N1787" i="20" s="1"/>
  <c r="N1788" i="20" a="1"/>
  <c r="N1788" i="20" s="1"/>
  <c r="M1788" i="20" a="1"/>
  <c r="M1788" i="20" s="1"/>
  <c r="M1789" i="20" a="1"/>
  <c r="M1789" i="20" s="1"/>
  <c r="N1789" i="20" a="1"/>
  <c r="N1789" i="20" s="1"/>
  <c r="N1790" i="20" a="1"/>
  <c r="N1790" i="20" s="1"/>
  <c r="M1790" i="20" a="1"/>
  <c r="M1790" i="20" s="1"/>
  <c r="N1791" i="20" a="1"/>
  <c r="N1791" i="20" s="1"/>
  <c r="M1791" i="20" a="1"/>
  <c r="M1791" i="20" s="1"/>
  <c r="N1792" i="20" a="1"/>
  <c r="N1792" i="20" s="1"/>
  <c r="M1792" i="20" a="1"/>
  <c r="M1792" i="20" s="1"/>
  <c r="N1793" i="20" a="1"/>
  <c r="N1793" i="20" s="1"/>
  <c r="M1793" i="20" a="1"/>
  <c r="M1793" i="20" s="1"/>
  <c r="N1794" i="20" a="1"/>
  <c r="N1794" i="20" s="1"/>
  <c r="M1794" i="20" a="1"/>
  <c r="M1794" i="20" s="1"/>
  <c r="N1795" i="20" a="1"/>
  <c r="N1795" i="20" s="1"/>
  <c r="M1795" i="20" a="1"/>
  <c r="M1795" i="20" s="1"/>
  <c r="N1796" i="20" a="1"/>
  <c r="N1796" i="20" s="1"/>
  <c r="M1796" i="20" a="1"/>
  <c r="M1796" i="20" s="1"/>
  <c r="N1797" i="20" a="1"/>
  <c r="N1797" i="20" s="1"/>
  <c r="M1797" i="20" a="1"/>
  <c r="M1797" i="20" s="1"/>
  <c r="N1798" i="20" a="1"/>
  <c r="N1798" i="20" s="1"/>
  <c r="M1798" i="20" a="1"/>
  <c r="M1798" i="20" s="1"/>
  <c r="N1799" i="20" a="1"/>
  <c r="N1799" i="20" s="1"/>
  <c r="M1799" i="20" a="1"/>
  <c r="M1799" i="20" s="1"/>
  <c r="N1800" i="20" a="1"/>
  <c r="N1800" i="20" s="1"/>
  <c r="M1800" i="20" a="1"/>
  <c r="M1800" i="20" s="1"/>
  <c r="M1801" i="20" a="1"/>
  <c r="M1801" i="20" s="1"/>
  <c r="N1801" i="20" a="1"/>
  <c r="N1801" i="20" s="1"/>
  <c r="N1802" i="20" a="1"/>
  <c r="N1802" i="20" s="1"/>
  <c r="M1802" i="20" a="1"/>
  <c r="M1802" i="20" s="1"/>
  <c r="N1803" i="20" a="1"/>
  <c r="N1803" i="20" s="1"/>
  <c r="M1803" i="20" a="1"/>
  <c r="M1803" i="20" s="1"/>
  <c r="N1804" i="20" a="1"/>
  <c r="N1804" i="20" s="1"/>
  <c r="M1804" i="20" a="1"/>
  <c r="M1804" i="20" s="1"/>
  <c r="M1805" i="20" a="1"/>
  <c r="M1805" i="20" s="1"/>
  <c r="N1805" i="20" a="1"/>
  <c r="N1805" i="20" s="1"/>
  <c r="M1806" i="20" a="1"/>
  <c r="M1806" i="20" s="1"/>
  <c r="N1806" i="20" a="1"/>
  <c r="N1806" i="20" s="1"/>
  <c r="M1807" i="20" a="1"/>
  <c r="M1807" i="20" s="1"/>
  <c r="N1807" i="20" a="1"/>
  <c r="N1807" i="20" s="1"/>
  <c r="M1808" i="20" a="1"/>
  <c r="M1808" i="20" s="1"/>
  <c r="N1808" i="20" a="1"/>
  <c r="N1808" i="20" s="1"/>
  <c r="M1809" i="20" a="1"/>
  <c r="M1809" i="20" s="1"/>
  <c r="N1809" i="20" a="1"/>
  <c r="N1809" i="20" s="1"/>
  <c r="M1810" i="20" a="1"/>
  <c r="M1810" i="20" s="1"/>
  <c r="N1810" i="20" a="1"/>
  <c r="N1810" i="20" s="1"/>
  <c r="M1811" i="20" a="1"/>
  <c r="M1811" i="20" s="1"/>
  <c r="N1811" i="20" a="1"/>
  <c r="N1811" i="20" s="1"/>
  <c r="M1812" i="20" a="1"/>
  <c r="M1812" i="20" s="1"/>
  <c r="N1812" i="20" a="1"/>
  <c r="N1812" i="20" s="1"/>
  <c r="M1813" i="20" a="1"/>
  <c r="M1813" i="20" s="1"/>
  <c r="N1813" i="20" a="1"/>
  <c r="N1813" i="20" s="1"/>
  <c r="M1814" i="20" a="1"/>
  <c r="M1814" i="20" s="1"/>
  <c r="N1814" i="20" a="1"/>
  <c r="N1814" i="20" s="1"/>
  <c r="M1815" i="20" a="1"/>
  <c r="M1815" i="20" s="1"/>
  <c r="N1815" i="20" a="1"/>
  <c r="N1815" i="20" s="1"/>
  <c r="N1816" i="20" a="1"/>
  <c r="N1816" i="20" s="1"/>
  <c r="M1816" i="20" a="1"/>
  <c r="M1816" i="20" s="1"/>
  <c r="N1817" i="20" a="1"/>
  <c r="N1817" i="20" s="1"/>
  <c r="M1817" i="20" a="1"/>
  <c r="M1817" i="20" s="1"/>
  <c r="M1818" i="20" a="1"/>
  <c r="M1818" i="20" s="1"/>
  <c r="N1818" i="20" a="1"/>
  <c r="N1818" i="20" s="1"/>
  <c r="M1819" i="20" a="1"/>
  <c r="M1819" i="20" s="1"/>
  <c r="N1819" i="20" a="1"/>
  <c r="N1819" i="20" s="1"/>
  <c r="M1820" i="20" a="1"/>
  <c r="M1820" i="20" s="1"/>
  <c r="N1820" i="20" a="1"/>
  <c r="N1820" i="20" s="1"/>
  <c r="N1821" i="20" a="1"/>
  <c r="N1821" i="20" s="1"/>
  <c r="M1821" i="20" a="1"/>
  <c r="M1821" i="20" s="1"/>
  <c r="M1822" i="20" a="1"/>
  <c r="M1822" i="20" s="1"/>
  <c r="N1822" i="20" a="1"/>
  <c r="N1822" i="20" s="1"/>
  <c r="M1823" i="20" a="1"/>
  <c r="M1823" i="20" s="1"/>
  <c r="N1823" i="20" a="1"/>
  <c r="N1823" i="20" s="1"/>
  <c r="M1824" i="20" a="1"/>
  <c r="M1824" i="20" s="1"/>
  <c r="N1824" i="20" a="1"/>
  <c r="N1824" i="20" s="1"/>
  <c r="M1825" i="20" a="1"/>
  <c r="M1825" i="20" s="1"/>
  <c r="N1825" i="20" a="1"/>
  <c r="N1825" i="20" s="1"/>
  <c r="M1826" i="20" a="1"/>
  <c r="M1826" i="20" s="1"/>
  <c r="N1826" i="20" a="1"/>
  <c r="N1826" i="20" s="1"/>
  <c r="M1827" i="20" a="1"/>
  <c r="M1827" i="20" s="1"/>
  <c r="N1827" i="20" a="1"/>
  <c r="N1827" i="20" s="1"/>
  <c r="M1828" i="20" a="1"/>
  <c r="M1828" i="20" s="1"/>
  <c r="N1828" i="20" a="1"/>
  <c r="N1828" i="20" s="1"/>
  <c r="M1829" i="20" a="1"/>
  <c r="M1829" i="20" s="1"/>
  <c r="N1829" i="20" a="1"/>
  <c r="N1829" i="20" s="1"/>
  <c r="M1830" i="20" a="1"/>
  <c r="M1830" i="20" s="1"/>
  <c r="N1830" i="20" a="1"/>
  <c r="N1830" i="20" s="1"/>
  <c r="M1831" i="20" a="1"/>
  <c r="M1831" i="20" s="1"/>
  <c r="N1831" i="20" a="1"/>
  <c r="N1831" i="20" s="1"/>
  <c r="M1832" i="20" a="1"/>
  <c r="M1832" i="20" s="1"/>
  <c r="N1832" i="20" a="1"/>
  <c r="N1832" i="20" s="1"/>
  <c r="N1833" i="20" a="1"/>
  <c r="N1833" i="20" s="1"/>
  <c r="M1833" i="20" a="1"/>
  <c r="M1833" i="20" s="1"/>
  <c r="N1834" i="20" a="1"/>
  <c r="N1834" i="20" s="1"/>
  <c r="M1834" i="20" a="1"/>
  <c r="M1834" i="20" s="1"/>
  <c r="N1835" i="20" a="1"/>
  <c r="N1835" i="20" s="1"/>
  <c r="M1835" i="20" a="1"/>
  <c r="M1835" i="20" s="1"/>
  <c r="N1836" i="20" a="1"/>
  <c r="N1836" i="20" s="1"/>
  <c r="M1836" i="20" a="1"/>
  <c r="M1836" i="20" s="1"/>
  <c r="N1837" i="20" a="1"/>
  <c r="N1837" i="20" s="1"/>
  <c r="M1837" i="20" a="1"/>
  <c r="M1837" i="20" s="1"/>
  <c r="N1838" i="20" a="1"/>
  <c r="N1838" i="20" s="1"/>
  <c r="M1838" i="20" a="1"/>
  <c r="M1838" i="20" s="1"/>
  <c r="N1839" i="20" a="1"/>
  <c r="N1839" i="20" s="1"/>
  <c r="M1839" i="20" a="1"/>
  <c r="M1839" i="20" s="1"/>
  <c r="N1840" i="20" a="1"/>
  <c r="N1840" i="20" s="1"/>
  <c r="M1840" i="20" a="1"/>
  <c r="M1840" i="20" s="1"/>
  <c r="N1841" i="20" a="1"/>
  <c r="N1841" i="20" s="1"/>
  <c r="M1841" i="20" a="1"/>
  <c r="M1841" i="20" s="1"/>
  <c r="N1842" i="20" a="1"/>
  <c r="N1842" i="20" s="1"/>
  <c r="M1842" i="20" a="1"/>
  <c r="M1842" i="20" s="1"/>
  <c r="N1843" i="20" a="1"/>
  <c r="N1843" i="20" s="1"/>
  <c r="M1843" i="20" a="1"/>
  <c r="M1843" i="20" s="1"/>
  <c r="N1844" i="20" a="1"/>
  <c r="N1844" i="20" s="1"/>
  <c r="M1844" i="20" a="1"/>
  <c r="M1844" i="20" s="1"/>
  <c r="M1845" i="20" a="1"/>
  <c r="M1845" i="20" s="1"/>
  <c r="N1845" i="20" a="1"/>
  <c r="N1845" i="20" s="1"/>
  <c r="M1846" i="20" a="1"/>
  <c r="M1846" i="20" s="1"/>
  <c r="N1846" i="20" a="1"/>
  <c r="N1846" i="20" s="1"/>
  <c r="M1847" i="20" a="1"/>
  <c r="M1847" i="20" s="1"/>
  <c r="N1847" i="20" a="1"/>
  <c r="N1847" i="20" s="1"/>
  <c r="M1848" i="20" a="1"/>
  <c r="M1848" i="20" s="1"/>
  <c r="N1848" i="20" a="1"/>
  <c r="N1848" i="20" s="1"/>
  <c r="N1849" i="20" a="1"/>
  <c r="N1849" i="20" s="1"/>
  <c r="M1849" i="20" a="1"/>
  <c r="M1849" i="20" s="1"/>
  <c r="M1850" i="20" a="1"/>
  <c r="M1850" i="20" s="1"/>
  <c r="N1850" i="20" a="1"/>
  <c r="N1850" i="20" s="1"/>
  <c r="M1851" i="20" a="1"/>
  <c r="M1851" i="20" s="1"/>
  <c r="N1851" i="20" a="1"/>
  <c r="N1851" i="20" s="1"/>
  <c r="N1852" i="20" a="1"/>
  <c r="N1852" i="20" s="1"/>
  <c r="M1852" i="20" a="1"/>
  <c r="M1852" i="20" s="1"/>
  <c r="N1853" i="20" a="1"/>
  <c r="N1853" i="20" s="1"/>
  <c r="M1853" i="20" a="1"/>
  <c r="M1853" i="20" s="1"/>
  <c r="N1854" i="20" a="1"/>
  <c r="N1854" i="20" s="1"/>
  <c r="M1854" i="20" a="1"/>
  <c r="M1854" i="20" s="1"/>
  <c r="N1855" i="20" a="1"/>
  <c r="N1855" i="20" s="1"/>
  <c r="M1855" i="20" a="1"/>
  <c r="M1855" i="20" s="1"/>
  <c r="M1856" i="20" a="1"/>
  <c r="M1856" i="20" s="1"/>
  <c r="N1856" i="20" a="1"/>
  <c r="N1856" i="20" s="1"/>
  <c r="N1857" i="20" a="1"/>
  <c r="N1857" i="20" s="1"/>
  <c r="M1857" i="20" a="1"/>
  <c r="M1857" i="20" s="1"/>
  <c r="N1858" i="20" a="1"/>
  <c r="N1858" i="20" s="1"/>
  <c r="M1858" i="20" a="1"/>
  <c r="M1858" i="20" s="1"/>
  <c r="M1859" i="20" a="1"/>
  <c r="M1859" i="20" s="1"/>
  <c r="N1859" i="20" a="1"/>
  <c r="N1859" i="20" s="1"/>
  <c r="M1860" i="20" a="1"/>
  <c r="M1860" i="20" s="1"/>
  <c r="N1860" i="20" a="1"/>
  <c r="N1860" i="20" s="1"/>
  <c r="N1861" i="20" a="1"/>
  <c r="N1861" i="20" s="1"/>
  <c r="M1861" i="20" a="1"/>
  <c r="M1861" i="20" s="1"/>
  <c r="N1862" i="20" a="1"/>
  <c r="N1862" i="20" s="1"/>
  <c r="M1862" i="20" a="1"/>
  <c r="M1862" i="20" s="1"/>
  <c r="N1863" i="20" a="1"/>
  <c r="N1863" i="20" s="1"/>
  <c r="M1863" i="20" a="1"/>
  <c r="M1863" i="20" s="1"/>
  <c r="N1864" i="20" a="1"/>
  <c r="N1864" i="20" s="1"/>
  <c r="M1864" i="20" a="1"/>
  <c r="M1864" i="20" s="1"/>
  <c r="M1865" i="20" a="1"/>
  <c r="M1865" i="20" s="1"/>
  <c r="N1865" i="20" a="1"/>
  <c r="N1865" i="20" s="1"/>
  <c r="M1866" i="20" a="1"/>
  <c r="M1866" i="20" s="1"/>
  <c r="N1866" i="20" a="1"/>
  <c r="N1866" i="20" s="1"/>
  <c r="M1867" i="20" a="1"/>
  <c r="M1867" i="20" s="1"/>
  <c r="N1867" i="20" a="1"/>
  <c r="N1867" i="20" s="1"/>
  <c r="M1868" i="20" a="1"/>
  <c r="M1868" i="20" s="1"/>
  <c r="N1868" i="20" a="1"/>
  <c r="N1868" i="20" s="1"/>
  <c r="M1869" i="20" a="1"/>
  <c r="M1869" i="20" s="1"/>
  <c r="N1869" i="20" a="1"/>
  <c r="N1869" i="20" s="1"/>
  <c r="M1870" i="20" a="1"/>
  <c r="M1870" i="20" s="1"/>
  <c r="N1870" i="20" a="1"/>
  <c r="N1870" i="20" s="1"/>
  <c r="M1871" i="20" a="1"/>
  <c r="M1871" i="20" s="1"/>
  <c r="N1871" i="20" a="1"/>
  <c r="N1871" i="20" s="1"/>
  <c r="M1872" i="20" a="1"/>
  <c r="M1872" i="20" s="1"/>
  <c r="N1872" i="20" a="1"/>
  <c r="N1872" i="20" s="1"/>
  <c r="M1873" i="20" a="1"/>
  <c r="M1873" i="20" s="1"/>
  <c r="N1873" i="20" a="1"/>
  <c r="N1873" i="20" s="1"/>
  <c r="M1874" i="20" a="1"/>
  <c r="M1874" i="20" s="1"/>
  <c r="N1874" i="20" a="1"/>
  <c r="N1874" i="20" s="1"/>
  <c r="N1875" i="20" a="1"/>
  <c r="N1875" i="20" s="1"/>
  <c r="M1875" i="20" a="1"/>
  <c r="M1875" i="20" s="1"/>
  <c r="N1876" i="20" a="1"/>
  <c r="N1876" i="20" s="1"/>
  <c r="M1876" i="20" a="1"/>
  <c r="M1876" i="20" s="1"/>
  <c r="N1877" i="20" a="1"/>
  <c r="N1877" i="20" s="1"/>
  <c r="M1877" i="20" a="1"/>
  <c r="M1877" i="20" s="1"/>
  <c r="M1878" i="20" a="1"/>
  <c r="M1878" i="20" s="1"/>
  <c r="N1878" i="20" a="1"/>
  <c r="N1878" i="20" s="1"/>
  <c r="M1879" i="20" a="1"/>
  <c r="M1879" i="20" s="1"/>
  <c r="N1879" i="20" a="1"/>
  <c r="N1879" i="20" s="1"/>
  <c r="M1880" i="20" a="1"/>
  <c r="M1880" i="20" s="1"/>
  <c r="N1880" i="20" a="1"/>
  <c r="N1880" i="20" s="1"/>
  <c r="N1881" i="20" a="1"/>
  <c r="N1881" i="20" s="1"/>
  <c r="M1881" i="20" a="1"/>
  <c r="M1881" i="20" s="1"/>
  <c r="M1882" i="20" a="1"/>
  <c r="M1882" i="20" s="1"/>
  <c r="N1882" i="20" a="1"/>
  <c r="N1882" i="20" s="1"/>
  <c r="M1883" i="20" a="1"/>
  <c r="M1883" i="20" s="1"/>
  <c r="N1883" i="20" a="1"/>
  <c r="N1883" i="20" s="1"/>
  <c r="M1884" i="20" a="1"/>
  <c r="M1884" i="20" s="1"/>
  <c r="N1884" i="20" a="1"/>
  <c r="N1884" i="20" s="1"/>
  <c r="M1885" i="20" a="1"/>
  <c r="M1885" i="20" s="1"/>
  <c r="N1885" i="20" a="1"/>
  <c r="N1885" i="20" s="1"/>
  <c r="M1886" i="20" a="1"/>
  <c r="M1886" i="20" s="1"/>
  <c r="N1886" i="20" a="1"/>
  <c r="N1886" i="20" s="1"/>
  <c r="M1887" i="20" a="1"/>
  <c r="M1887" i="20" s="1"/>
  <c r="N1887" i="20" a="1"/>
  <c r="N1887" i="20" s="1"/>
  <c r="M1888" i="20" a="1"/>
  <c r="M1888" i="20" s="1"/>
  <c r="N1888" i="20" a="1"/>
  <c r="N1888" i="20" s="1"/>
  <c r="M1889" i="20" a="1"/>
  <c r="M1889" i="20" s="1"/>
  <c r="N1889" i="20" a="1"/>
  <c r="N1889" i="20" s="1"/>
  <c r="M1895" i="20" a="1"/>
  <c r="M1895" i="20" s="1"/>
  <c r="N1895" i="20" a="1"/>
  <c r="N1895" i="20" s="1"/>
  <c r="M1896" i="20" a="1"/>
  <c r="M1896" i="20" s="1"/>
  <c r="N1896" i="20" a="1"/>
  <c r="N1896" i="20" s="1"/>
  <c r="M1897" i="20" a="1"/>
  <c r="M1897" i="20" s="1"/>
  <c r="N1897" i="20" a="1"/>
  <c r="N1897" i="20" s="1"/>
  <c r="M1898" i="20" a="1"/>
  <c r="M1898" i="20" s="1"/>
  <c r="N1898" i="20" a="1"/>
  <c r="N1898" i="20" s="1"/>
  <c r="M1899" i="20" a="1"/>
  <c r="M1899" i="20" s="1"/>
  <c r="N1899" i="20" a="1"/>
  <c r="N1899" i="20" s="1"/>
  <c r="M1900" i="20" a="1"/>
  <c r="M1900" i="20" s="1"/>
  <c r="N1900" i="20" a="1"/>
  <c r="N1900" i="20" s="1"/>
  <c r="M1901" i="20" a="1"/>
  <c r="M1901" i="20" s="1"/>
  <c r="N1901" i="20" a="1"/>
  <c r="N1901" i="20" s="1"/>
  <c r="M1902" i="20" a="1"/>
  <c r="M1902" i="20" s="1"/>
  <c r="N1902" i="20" a="1"/>
  <c r="N1902" i="20" s="1"/>
  <c r="M1903" i="20" a="1"/>
  <c r="M1903" i="20" s="1"/>
  <c r="N1903" i="20" a="1"/>
  <c r="N1903" i="20" s="1"/>
  <c r="N1904" i="20" a="1"/>
  <c r="N1904" i="20" s="1"/>
  <c r="M1904" i="20" a="1"/>
  <c r="M1904" i="20" s="1"/>
  <c r="M1905" i="20" a="1"/>
  <c r="M1905" i="20" s="1"/>
  <c r="N1905" i="20" a="1"/>
  <c r="N1905" i="20" s="1"/>
  <c r="M1906" i="20" a="1"/>
  <c r="M1906" i="20" s="1"/>
  <c r="N1906" i="20" a="1"/>
  <c r="N1906" i="20" s="1"/>
  <c r="M1907" i="20" a="1"/>
  <c r="M1907" i="20" s="1"/>
  <c r="N1907" i="20" a="1"/>
  <c r="N1907" i="20" s="1"/>
  <c r="M1908" i="20" a="1"/>
  <c r="M1908" i="20" s="1"/>
  <c r="N1908" i="20" a="1"/>
  <c r="N1908" i="20" s="1"/>
  <c r="N1909" i="20" a="1"/>
  <c r="N1909" i="20" s="1"/>
  <c r="M1909" i="20" a="1"/>
  <c r="M1909" i="20" s="1"/>
  <c r="M1910" i="20" a="1"/>
  <c r="M1910" i="20" s="1"/>
  <c r="N1910" i="20" a="1"/>
  <c r="N1910" i="20" s="1"/>
  <c r="M1911" i="20" a="1"/>
  <c r="M1911" i="20" s="1"/>
  <c r="N1911" i="20" a="1"/>
  <c r="N1911" i="20" s="1"/>
  <c r="M1912" i="20" a="1"/>
  <c r="M1912" i="20" s="1"/>
  <c r="N1912" i="20" a="1"/>
  <c r="N1912" i="20" s="1"/>
  <c r="M1913" i="20" a="1"/>
  <c r="M1913" i="20" s="1"/>
  <c r="N1913" i="20" a="1"/>
  <c r="N1913" i="20" s="1"/>
  <c r="M1914" i="20" a="1"/>
  <c r="M1914" i="20" s="1"/>
  <c r="N1914" i="20" a="1"/>
  <c r="N1914" i="20" s="1"/>
  <c r="N1915" i="20" a="1"/>
  <c r="N1915" i="20" s="1"/>
  <c r="M1915" i="20" a="1"/>
  <c r="M1915" i="20" s="1"/>
  <c r="M1916" i="20" a="1"/>
  <c r="M1916" i="20" s="1"/>
  <c r="N1916" i="20" a="1"/>
  <c r="N1916" i="20" s="1"/>
  <c r="M1917" i="20" a="1"/>
  <c r="M1917" i="20" s="1"/>
  <c r="N1917" i="20" a="1"/>
  <c r="N1917" i="20" s="1"/>
  <c r="M1918" i="20" a="1"/>
  <c r="M1918" i="20" s="1"/>
  <c r="N1918" i="20" a="1"/>
  <c r="N1918" i="20" s="1"/>
  <c r="M1919" i="20" a="1"/>
  <c r="M1919" i="20" s="1"/>
  <c r="N1919" i="20" a="1"/>
  <c r="N1919" i="20" s="1"/>
  <c r="M1920" i="20" a="1"/>
  <c r="M1920" i="20" s="1"/>
  <c r="P1920" i="20" s="1"/>
  <c r="N1920" i="20" a="1"/>
  <c r="N1920" i="20" s="1"/>
  <c r="Q1920" i="20" s="1"/>
  <c r="M1921" i="20" a="1"/>
  <c r="M1921" i="20" s="1"/>
  <c r="P1921" i="20" s="1"/>
  <c r="N1921" i="20" a="1"/>
  <c r="N1921" i="20" s="1"/>
  <c r="Q1921" i="20" s="1"/>
  <c r="M1922" i="20" a="1"/>
  <c r="M1922" i="20" s="1"/>
  <c r="P1922" i="20" s="1"/>
  <c r="N1922" i="20" a="1"/>
  <c r="N1922" i="20" s="1"/>
  <c r="Q1922" i="20" s="1"/>
  <c r="M1923" i="20" a="1"/>
  <c r="M1923" i="20" s="1"/>
  <c r="P1923" i="20" s="1"/>
  <c r="N1923" i="20" a="1"/>
  <c r="N1923" i="20" s="1"/>
  <c r="Q1923" i="20" s="1"/>
  <c r="M1924" i="20" a="1"/>
  <c r="M1924" i="20" s="1"/>
  <c r="P1924" i="20" s="1"/>
  <c r="N1924" i="20" a="1"/>
  <c r="N1924" i="20" s="1"/>
  <c r="Q1924" i="20" s="1"/>
  <c r="M1925" i="20" a="1"/>
  <c r="M1925" i="20" s="1"/>
  <c r="P1925" i="20" s="1"/>
  <c r="N1925" i="20" a="1"/>
  <c r="N1925" i="20" s="1"/>
  <c r="Q1925" i="20" s="1"/>
  <c r="M1926" i="20" a="1"/>
  <c r="M1926" i="20" s="1"/>
  <c r="P1926" i="20" s="1"/>
  <c r="N1926" i="20" a="1"/>
  <c r="N1926" i="20" s="1"/>
  <c r="Q1926" i="20" s="1"/>
  <c r="M1927" i="20" a="1"/>
  <c r="M1927" i="20" s="1"/>
  <c r="P1927" i="20" s="1"/>
  <c r="N1927" i="20" a="1"/>
  <c r="N1927" i="20" s="1"/>
  <c r="Q1927" i="20" s="1"/>
  <c r="M1928" i="20" a="1"/>
  <c r="M1928" i="20" s="1"/>
  <c r="P1928" i="20" s="1"/>
  <c r="N1928" i="20" a="1"/>
  <c r="N1928" i="20" s="1"/>
  <c r="Q1928" i="20" s="1"/>
  <c r="M1929" i="20" a="1"/>
  <c r="M1929" i="20" s="1"/>
  <c r="P1929" i="20" s="1"/>
  <c r="N1929" i="20" a="1"/>
  <c r="N1929" i="20" s="1"/>
  <c r="Q1929" i="20" s="1"/>
  <c r="M1930" i="20" a="1"/>
  <c r="M1930" i="20" s="1"/>
  <c r="P1930" i="20" s="1"/>
  <c r="N1930" i="20" a="1"/>
  <c r="N1930" i="20" s="1"/>
  <c r="Q1930" i="20" s="1"/>
  <c r="M1931" i="20" a="1"/>
  <c r="M1931" i="20" s="1"/>
  <c r="P1931" i="20" s="1"/>
  <c r="N1931" i="20" a="1"/>
  <c r="N1931" i="20" s="1"/>
  <c r="Q1931" i="20" s="1"/>
  <c r="M1932" i="20" a="1"/>
  <c r="M1932" i="20" s="1"/>
  <c r="P1932" i="20" s="1"/>
  <c r="N1932" i="20" a="1"/>
  <c r="N1932" i="20" s="1"/>
  <c r="Q1932" i="20" s="1"/>
  <c r="M1933" i="20" a="1"/>
  <c r="M1933" i="20" s="1"/>
  <c r="P1933" i="20" s="1"/>
  <c r="N1933" i="20" a="1"/>
  <c r="N1933" i="20" s="1"/>
  <c r="Q1933" i="20" s="1"/>
  <c r="M1934" i="20" a="1"/>
  <c r="M1934" i="20" s="1"/>
  <c r="P1934" i="20" s="1"/>
  <c r="N1934" i="20" a="1"/>
  <c r="N1934" i="20" s="1"/>
  <c r="Q1934" i="20" s="1"/>
  <c r="M1935" i="20" a="1"/>
  <c r="M1935" i="20" s="1"/>
  <c r="P1935" i="20" s="1"/>
  <c r="N1935" i="20" a="1"/>
  <c r="N1935" i="20" s="1"/>
  <c r="Q1935" i="20" s="1"/>
  <c r="M1936" i="20" a="1"/>
  <c r="M1936" i="20" s="1"/>
  <c r="P1936" i="20" s="1"/>
  <c r="N1936" i="20" a="1"/>
  <c r="N1936" i="20" s="1"/>
  <c r="Q1936" i="20" s="1"/>
  <c r="M1937" i="20" a="1"/>
  <c r="M1937" i="20" s="1"/>
  <c r="P1937" i="20" s="1"/>
  <c r="N1937" i="20" a="1"/>
  <c r="N1937" i="20" s="1"/>
  <c r="Q1937" i="20" s="1"/>
  <c r="M1938" i="20" a="1"/>
  <c r="M1938" i="20" s="1"/>
  <c r="P1938" i="20" s="1"/>
  <c r="N1938" i="20" a="1"/>
  <c r="N1938" i="20" s="1"/>
  <c r="Q1938" i="20" s="1"/>
  <c r="M1939" i="20" a="1"/>
  <c r="M1939" i="20" s="1"/>
  <c r="P1939" i="20" s="1"/>
  <c r="N1939" i="20" a="1"/>
  <c r="N1939" i="20" s="1"/>
  <c r="Q1939" i="20" s="1"/>
  <c r="M1940" i="20" a="1"/>
  <c r="M1940" i="20" s="1"/>
  <c r="P1940" i="20" s="1"/>
  <c r="N1940" i="20" a="1"/>
  <c r="N1940" i="20" s="1"/>
  <c r="Q1940" i="20" s="1"/>
  <c r="M1941" i="20" a="1"/>
  <c r="M1941" i="20" s="1"/>
  <c r="P1941" i="20" s="1"/>
  <c r="N1941" i="20" a="1"/>
  <c r="N1941" i="20" s="1"/>
  <c r="Q1941" i="20" s="1"/>
  <c r="M1942" i="20" a="1"/>
  <c r="M1942" i="20" s="1"/>
  <c r="P1942" i="20" s="1"/>
  <c r="N1942" i="20" a="1"/>
  <c r="N1942" i="20" s="1"/>
  <c r="Q1942" i="20" s="1"/>
  <c r="M1943" i="20" a="1"/>
  <c r="M1943" i="20" s="1"/>
  <c r="P1943" i="20" s="1"/>
  <c r="N1943" i="20" a="1"/>
  <c r="N1943" i="20" s="1"/>
  <c r="Q1943" i="20" s="1"/>
  <c r="M1944" i="20" a="1"/>
  <c r="M1944" i="20" s="1"/>
  <c r="P1944" i="20" s="1"/>
  <c r="N1944" i="20" a="1"/>
  <c r="N1944" i="20" s="1"/>
  <c r="Q1944" i="20" s="1"/>
  <c r="M1945" i="20" a="1"/>
  <c r="M1945" i="20" s="1"/>
  <c r="P1945" i="20" s="1"/>
  <c r="N1945" i="20" a="1"/>
  <c r="N1945" i="20" s="1"/>
  <c r="Q1945" i="20" s="1"/>
  <c r="M1946" i="20" a="1"/>
  <c r="M1946" i="20" s="1"/>
  <c r="P1946" i="20" s="1"/>
  <c r="N1946" i="20" a="1"/>
  <c r="N1946" i="20" s="1"/>
  <c r="Q1946" i="20" s="1"/>
  <c r="M1947" i="20" a="1"/>
  <c r="M1947" i="20" s="1"/>
  <c r="P1947" i="20" s="1"/>
  <c r="N1947" i="20" a="1"/>
  <c r="N1947" i="20" s="1"/>
  <c r="Q1947" i="20" s="1"/>
  <c r="M1948" i="20" a="1"/>
  <c r="M1948" i="20" s="1"/>
  <c r="P1948" i="20" s="1"/>
  <c r="N1948" i="20" a="1"/>
  <c r="N1948" i="20" s="1"/>
  <c r="Q1948" i="20" s="1"/>
  <c r="M1949" i="20" a="1"/>
  <c r="M1949" i="20" s="1"/>
  <c r="P1949" i="20" s="1"/>
  <c r="N1949" i="20" a="1"/>
  <c r="N1949" i="20" s="1"/>
  <c r="Q1949" i="20" s="1"/>
  <c r="N1950" i="20" a="1"/>
  <c r="N1950" i="20" s="1"/>
  <c r="Q1950" i="20" s="1"/>
  <c r="M1950" i="20" a="1"/>
  <c r="M1950" i="20" s="1"/>
  <c r="P1950" i="20" s="1"/>
  <c r="M1951" i="20" a="1"/>
  <c r="M1951" i="20" s="1"/>
  <c r="P1951" i="20" s="1"/>
  <c r="N1951" i="20" a="1"/>
  <c r="N1951" i="20" s="1"/>
  <c r="Q1951" i="20" s="1"/>
  <c r="N1952" i="20" a="1"/>
  <c r="N1952" i="20" s="1"/>
  <c r="Q1952" i="20" s="1"/>
  <c r="M1952" i="20" a="1"/>
  <c r="M1952" i="20" s="1"/>
  <c r="P1952" i="20" s="1"/>
  <c r="N1953" i="20" a="1"/>
  <c r="N1953" i="20" s="1"/>
  <c r="Q1953" i="20" s="1"/>
  <c r="M1953" i="20" a="1"/>
  <c r="M1953" i="20" s="1"/>
  <c r="P1953" i="20" s="1"/>
  <c r="N1954" i="20" a="1"/>
  <c r="N1954" i="20" s="1"/>
  <c r="Q1954" i="20" s="1"/>
  <c r="M1954" i="20" a="1"/>
  <c r="M1954" i="20" s="1"/>
  <c r="P1954" i="20" s="1"/>
  <c r="N1955" i="20" a="1"/>
  <c r="N1955" i="20" s="1"/>
  <c r="Q1955" i="20" s="1"/>
  <c r="M1955" i="20" a="1"/>
  <c r="M1955" i="20" s="1"/>
  <c r="P1955" i="20" s="1"/>
  <c r="N1956" i="20" a="1"/>
  <c r="N1956" i="20" s="1"/>
  <c r="Q1956" i="20" s="1"/>
  <c r="M1956" i="20" a="1"/>
  <c r="M1956" i="20" s="1"/>
  <c r="P1956" i="20" s="1"/>
  <c r="N1957" i="20" a="1"/>
  <c r="N1957" i="20" s="1"/>
  <c r="Q1957" i="20" s="1"/>
  <c r="M1957" i="20" a="1"/>
  <c r="M1957" i="20" s="1"/>
  <c r="P1957" i="20" s="1"/>
  <c r="N1958" i="20" a="1"/>
  <c r="N1958" i="20" s="1"/>
  <c r="Q1958" i="20" s="1"/>
  <c r="M1958" i="20" a="1"/>
  <c r="M1958" i="20" s="1"/>
  <c r="P1958" i="20" s="1"/>
  <c r="N1959" i="20" a="1"/>
  <c r="N1959" i="20" s="1"/>
  <c r="M1959" i="20" a="1"/>
  <c r="M1959" i="20" s="1"/>
  <c r="N1960" i="20" a="1"/>
  <c r="N1960" i="20" s="1"/>
  <c r="M1960" i="20" a="1"/>
  <c r="M1960" i="20" s="1"/>
  <c r="M1961" i="20" a="1"/>
  <c r="M1961" i="20" s="1"/>
  <c r="N1961" i="20" a="1"/>
  <c r="N1961" i="20" s="1"/>
  <c r="N1962" i="20" a="1"/>
  <c r="N1962" i="20" s="1"/>
  <c r="M1962" i="20" a="1"/>
  <c r="M1962" i="20" s="1"/>
  <c r="M1963" i="20" a="1"/>
  <c r="M1963" i="20" s="1"/>
  <c r="N1963" i="20" a="1"/>
  <c r="N1963" i="20" s="1"/>
  <c r="M1964" i="20" a="1"/>
  <c r="M1964" i="20" s="1"/>
  <c r="N1964" i="20" a="1"/>
  <c r="N1964" i="20" s="1"/>
  <c r="M1965" i="20" a="1"/>
  <c r="M1965" i="20" s="1"/>
  <c r="N1965" i="20" a="1"/>
  <c r="N1965" i="20" s="1"/>
  <c r="N1966" i="20" a="1"/>
  <c r="N1966" i="20" s="1"/>
  <c r="M1966" i="20" a="1"/>
  <c r="M1966" i="20" s="1"/>
  <c r="N1967" i="20" a="1"/>
  <c r="N1967" i="20" s="1"/>
  <c r="M1967" i="20" a="1"/>
  <c r="M1967" i="20" s="1"/>
  <c r="N1968" i="20" a="1"/>
  <c r="N1968" i="20" s="1"/>
  <c r="M1968" i="20" a="1"/>
  <c r="M1968" i="20" s="1"/>
  <c r="N1969" i="20" a="1"/>
  <c r="N1969" i="20" s="1"/>
  <c r="M1969" i="20" a="1"/>
  <c r="M1969" i="20" s="1"/>
  <c r="N1970" i="20" a="1"/>
  <c r="N1970" i="20" s="1"/>
  <c r="M1970" i="20" a="1"/>
  <c r="M1970" i="20" s="1"/>
  <c r="M1971" i="20" a="1"/>
  <c r="M1971" i="20" s="1"/>
  <c r="N1971" i="20" a="1"/>
  <c r="N1971" i="20" s="1"/>
  <c r="N1972" i="20" a="1"/>
  <c r="N1972" i="20" s="1"/>
  <c r="M1972" i="20" a="1"/>
  <c r="M1972" i="20" s="1"/>
  <c r="M1973" i="20" a="1"/>
  <c r="M1973" i="20" s="1"/>
  <c r="N1973" i="20" a="1"/>
  <c r="N1973" i="20" s="1"/>
  <c r="N1974" i="20" a="1"/>
  <c r="N1974" i="20" s="1"/>
  <c r="M1974" i="20" a="1"/>
  <c r="M1974" i="20" s="1"/>
  <c r="N1975" i="20" a="1"/>
  <c r="N1975" i="20" s="1"/>
  <c r="M1975" i="20" a="1"/>
  <c r="M1975" i="20" s="1"/>
  <c r="N1976" i="20" a="1"/>
  <c r="N1976" i="20" s="1"/>
  <c r="M1976" i="20" a="1"/>
  <c r="M1976" i="20" s="1"/>
  <c r="N1977" i="20" a="1"/>
  <c r="N1977" i="20" s="1"/>
  <c r="M1977" i="20" a="1"/>
  <c r="M1977" i="20" s="1"/>
  <c r="N1978" i="20" a="1"/>
  <c r="N1978" i="20" s="1"/>
  <c r="M1978" i="20" a="1"/>
  <c r="M1978" i="20" s="1"/>
  <c r="M1979" i="20" a="1"/>
  <c r="M1979" i="20" s="1"/>
  <c r="N1979" i="20" a="1"/>
  <c r="N1979" i="20" s="1"/>
  <c r="M1980" i="20" a="1"/>
  <c r="M1980" i="20" s="1"/>
  <c r="N1980" i="20" a="1"/>
  <c r="N1980" i="20" s="1"/>
  <c r="M1981" i="20" a="1"/>
  <c r="M1981" i="20" s="1"/>
  <c r="N1981" i="20" a="1"/>
  <c r="N1981" i="20" s="1"/>
  <c r="M1982" i="20" a="1"/>
  <c r="M1982" i="20" s="1"/>
  <c r="N1982" i="20" a="1"/>
  <c r="N1982" i="20" s="1"/>
  <c r="M1983" i="20" a="1"/>
  <c r="M1983" i="20" s="1"/>
  <c r="N1983" i="20" a="1"/>
  <c r="N1983" i="20" s="1"/>
  <c r="M1984" i="20" a="1"/>
  <c r="M1984" i="20" s="1"/>
  <c r="N1984" i="20" a="1"/>
  <c r="N1984" i="20" s="1"/>
  <c r="M1985" i="20" a="1"/>
  <c r="M1985" i="20" s="1"/>
  <c r="N1985" i="20" a="1"/>
  <c r="N1985" i="20" s="1"/>
  <c r="M1986" i="20" a="1"/>
  <c r="M1986" i="20" s="1"/>
  <c r="N1986" i="20" a="1"/>
  <c r="N1986" i="20" s="1"/>
  <c r="N1987" i="20" a="1"/>
  <c r="N1987" i="20" s="1"/>
  <c r="M1987" i="20" a="1"/>
  <c r="M1987" i="20" s="1"/>
  <c r="M1988" i="20" a="1"/>
  <c r="M1988" i="20" s="1"/>
  <c r="N1988" i="20" a="1"/>
  <c r="N1988" i="20" s="1"/>
  <c r="M1989" i="20" a="1"/>
  <c r="M1989" i="20" s="1"/>
  <c r="N1989" i="20" a="1"/>
  <c r="N1989" i="20" s="1"/>
  <c r="N1990" i="20" a="1"/>
  <c r="N1990" i="20" s="1"/>
  <c r="M1990" i="20" a="1"/>
  <c r="M1990" i="20" s="1"/>
  <c r="N1991" i="20" a="1"/>
  <c r="N1991" i="20" s="1"/>
  <c r="M1991" i="20" a="1"/>
  <c r="M1991" i="20" s="1"/>
  <c r="N1992" i="20" a="1"/>
  <c r="N1992" i="20" s="1"/>
  <c r="M1992" i="20" a="1"/>
  <c r="M1992" i="20" s="1"/>
  <c r="M1993" i="20" a="1"/>
  <c r="M1993" i="20" s="1"/>
  <c r="N1993" i="20" a="1"/>
  <c r="N1993" i="20" s="1"/>
  <c r="M1994" i="20" a="1"/>
  <c r="M1994" i="20" s="1"/>
  <c r="N1994" i="20" a="1"/>
  <c r="N1994" i="20" s="1"/>
  <c r="M1995" i="20" a="1"/>
  <c r="M1995" i="20" s="1"/>
  <c r="N1995" i="20" a="1"/>
  <c r="N1995" i="20" s="1"/>
  <c r="M1996" i="20" a="1"/>
  <c r="M1996" i="20" s="1"/>
  <c r="N1996" i="20" a="1"/>
  <c r="N1996" i="20" s="1"/>
  <c r="N1997" i="20" a="1"/>
  <c r="N1997" i="20" s="1"/>
  <c r="M1997" i="20" a="1"/>
  <c r="M1997" i="20" s="1"/>
  <c r="M1998" i="20" a="1"/>
  <c r="M1998" i="20" s="1"/>
  <c r="N1998" i="20" a="1"/>
  <c r="N1998" i="20" s="1"/>
  <c r="N1999" i="20" a="1"/>
  <c r="N1999" i="20" s="1"/>
  <c r="Q1999" i="20" s="1"/>
  <c r="M1999" i="20" a="1"/>
  <c r="M1999" i="20" s="1"/>
  <c r="P1999" i="20" s="1"/>
  <c r="M2000" i="20" a="1"/>
  <c r="M2000" i="20" s="1"/>
  <c r="P2000" i="20" s="1"/>
  <c r="N2000" i="20" a="1"/>
  <c r="N2000" i="20" s="1"/>
  <c r="Q2000" i="20" s="1"/>
  <c r="M2001" i="20" a="1"/>
  <c r="M2001" i="20" s="1"/>
  <c r="P2001" i="20" s="1"/>
  <c r="N2001" i="20" a="1"/>
  <c r="N2001" i="20" s="1"/>
  <c r="Q2001" i="20" s="1"/>
  <c r="M2002" i="20" a="1"/>
  <c r="M2002" i="20" s="1"/>
  <c r="P2002" i="20" s="1"/>
  <c r="N2002" i="20" a="1"/>
  <c r="N2002" i="20" s="1"/>
  <c r="Q2002" i="20" s="1"/>
  <c r="M2003" i="20" a="1"/>
  <c r="M2003" i="20" s="1"/>
  <c r="P2003" i="20" s="1"/>
  <c r="N2003" i="20" a="1"/>
  <c r="N2003" i="20" s="1"/>
  <c r="Q2003" i="20" s="1"/>
  <c r="M2004" i="20" a="1"/>
  <c r="M2004" i="20" s="1"/>
  <c r="P2004" i="20" s="1"/>
  <c r="N2004" i="20" a="1"/>
  <c r="N2004" i="20" s="1"/>
  <c r="Q2004" i="20" s="1"/>
  <c r="M2005" i="20" a="1"/>
  <c r="M2005" i="20" s="1"/>
  <c r="P2005" i="20" s="1"/>
  <c r="N2005" i="20" a="1"/>
  <c r="N2005" i="20" s="1"/>
  <c r="Q2005" i="20" s="1"/>
  <c r="M2006" i="20" a="1"/>
  <c r="M2006" i="20" s="1"/>
  <c r="P2006" i="20" s="1"/>
  <c r="N2006" i="20" a="1"/>
  <c r="N2006" i="20" s="1"/>
  <c r="Q2006" i="20" s="1"/>
  <c r="M2007" i="20" a="1"/>
  <c r="M2007" i="20" s="1"/>
  <c r="P2007" i="20" s="1"/>
  <c r="N2007" i="20" a="1"/>
  <c r="N2007" i="20" s="1"/>
  <c r="Q2007" i="20" s="1"/>
  <c r="M2008" i="20" a="1"/>
  <c r="M2008" i="20" s="1"/>
  <c r="P2008" i="20" s="1"/>
  <c r="N2008" i="20" a="1"/>
  <c r="N2008" i="20" s="1"/>
  <c r="Q2008" i="20" s="1"/>
  <c r="M2009" i="20" a="1"/>
  <c r="M2009" i="20" s="1"/>
  <c r="P2009" i="20" s="1"/>
  <c r="N2009" i="20" a="1"/>
  <c r="N2009" i="20" s="1"/>
  <c r="Q2009" i="20" s="1"/>
  <c r="N2010" i="20" a="1"/>
  <c r="N2010" i="20" s="1"/>
  <c r="Q2010" i="20" s="1"/>
  <c r="M2010" i="20" a="1"/>
  <c r="M2010" i="20" s="1"/>
  <c r="P2010" i="20" s="1"/>
  <c r="N2011" i="20" a="1"/>
  <c r="N2011" i="20" s="1"/>
  <c r="Q2011" i="20" s="1"/>
  <c r="M2011" i="20" a="1"/>
  <c r="M2011" i="20" s="1"/>
  <c r="P2011" i="20" s="1"/>
  <c r="N2012" i="20" a="1"/>
  <c r="N2012" i="20" s="1"/>
  <c r="Q2012" i="20" s="1"/>
  <c r="M2012" i="20" a="1"/>
  <c r="M2012" i="20" s="1"/>
  <c r="P2012" i="20" s="1"/>
  <c r="N2013" i="20" a="1"/>
  <c r="N2013" i="20" s="1"/>
  <c r="Q2013" i="20" s="1"/>
  <c r="M2013" i="20" a="1"/>
  <c r="M2013" i="20" s="1"/>
  <c r="P2013" i="20" s="1"/>
  <c r="M2014" i="20" a="1"/>
  <c r="M2014" i="20" s="1"/>
  <c r="P2014" i="20" s="1"/>
  <c r="N2014" i="20" a="1"/>
  <c r="N2014" i="20" s="1"/>
  <c r="Q2014" i="20" s="1"/>
  <c r="M2015" i="20" a="1"/>
  <c r="M2015" i="20" s="1"/>
  <c r="P2015" i="20" s="1"/>
  <c r="N2015" i="20" a="1"/>
  <c r="N2015" i="20" s="1"/>
  <c r="Q2015" i="20" s="1"/>
  <c r="M2016" i="20" a="1"/>
  <c r="M2016" i="20" s="1"/>
  <c r="P2016" i="20" s="1"/>
  <c r="N2016" i="20" a="1"/>
  <c r="N2016" i="20" s="1"/>
  <c r="Q2016" i="20" s="1"/>
  <c r="M2017" i="20" a="1"/>
  <c r="M2017" i="20" s="1"/>
  <c r="P2017" i="20" s="1"/>
  <c r="N2017" i="20" a="1"/>
  <c r="N2017" i="20" s="1"/>
  <c r="Q2017" i="20" s="1"/>
  <c r="M2018" i="20" a="1"/>
  <c r="M2018" i="20" s="1"/>
  <c r="P2018" i="20" s="1"/>
  <c r="N2018" i="20" a="1"/>
  <c r="N2018" i="20" s="1"/>
  <c r="Q2018" i="20" s="1"/>
  <c r="N2019" i="20" a="1"/>
  <c r="N2019" i="20" s="1"/>
  <c r="Q2019" i="20" s="1"/>
  <c r="M2019" i="20" a="1"/>
  <c r="M2019" i="20" s="1"/>
  <c r="P2019" i="20" s="1"/>
  <c r="N2020" i="20" a="1"/>
  <c r="N2020" i="20" s="1"/>
  <c r="Q2020" i="20" s="1"/>
  <c r="M2020" i="20" a="1"/>
  <c r="M2020" i="20" s="1"/>
  <c r="P2020" i="20" s="1"/>
  <c r="M2021" i="20" a="1"/>
  <c r="M2021" i="20" s="1"/>
  <c r="P2021" i="20" s="1"/>
  <c r="N2021" i="20" a="1"/>
  <c r="N2021" i="20" s="1"/>
  <c r="Q2021" i="20" s="1"/>
  <c r="M2022" i="20" a="1"/>
  <c r="M2022" i="20" s="1"/>
  <c r="P2022" i="20" s="1"/>
  <c r="N2022" i="20" a="1"/>
  <c r="N2022" i="20" s="1"/>
  <c r="Q2022" i="20" s="1"/>
  <c r="M2023" i="20" a="1"/>
  <c r="M2023" i="20" s="1"/>
  <c r="P2023" i="20" s="1"/>
  <c r="N2023" i="20" a="1"/>
  <c r="N2023" i="20" s="1"/>
  <c r="Q2023" i="20" s="1"/>
  <c r="M2024" i="20" a="1"/>
  <c r="M2024" i="20" s="1"/>
  <c r="P2024" i="20" s="1"/>
  <c r="N2024" i="20" a="1"/>
  <c r="N2024" i="20" s="1"/>
  <c r="Q2024" i="20" s="1"/>
  <c r="M2025" i="20" a="1"/>
  <c r="M2025" i="20" s="1"/>
  <c r="N2025" i="20" a="1"/>
  <c r="N2025" i="20" s="1"/>
  <c r="M2026" i="20" a="1"/>
  <c r="M2026" i="20" s="1"/>
  <c r="N2026" i="20" a="1"/>
  <c r="N2026" i="20" s="1"/>
  <c r="M2027" i="20" a="1"/>
  <c r="M2027" i="20" s="1"/>
  <c r="N2027" i="20" a="1"/>
  <c r="N2027" i="20" s="1"/>
  <c r="M2028" i="20" a="1"/>
  <c r="M2028" i="20" s="1"/>
  <c r="N2028" i="20" a="1"/>
  <c r="N2028" i="20" s="1"/>
  <c r="M2029" i="20" a="1"/>
  <c r="M2029" i="20" s="1"/>
  <c r="N2029" i="20" a="1"/>
  <c r="N2029" i="20" s="1"/>
  <c r="N2030" i="20" a="1"/>
  <c r="N2030" i="20" s="1"/>
  <c r="M2030" i="20" a="1"/>
  <c r="M2030" i="20" s="1"/>
  <c r="N2031" i="20" a="1"/>
  <c r="N2031" i="20" s="1"/>
  <c r="M2031" i="20" a="1"/>
  <c r="M2031" i="20" s="1"/>
  <c r="M2032" i="20" a="1"/>
  <c r="M2032" i="20" s="1"/>
  <c r="N2032" i="20" a="1"/>
  <c r="N2032" i="20" s="1"/>
  <c r="M2033" i="20" a="1"/>
  <c r="M2033" i="20" s="1"/>
  <c r="N2033" i="20" a="1"/>
  <c r="N2033" i="20" s="1"/>
  <c r="N2034" i="20" a="1"/>
  <c r="N2034" i="20" s="1"/>
  <c r="M2034" i="20" a="1"/>
  <c r="M2034" i="20" s="1"/>
  <c r="N2035" i="20" a="1"/>
  <c r="N2035" i="20" s="1"/>
  <c r="M2035" i="20" a="1"/>
  <c r="M2035" i="20" s="1"/>
  <c r="M2036" i="20" a="1"/>
  <c r="M2036" i="20" s="1"/>
  <c r="N2036" i="20" a="1"/>
  <c r="N2036" i="20" s="1"/>
  <c r="M2037" i="20" a="1"/>
  <c r="M2037" i="20" s="1"/>
  <c r="N2037" i="20" a="1"/>
  <c r="N2037" i="20" s="1"/>
  <c r="M2038" i="20" a="1"/>
  <c r="M2038" i="20" s="1"/>
  <c r="N2038" i="20" a="1"/>
  <c r="N2038" i="20" s="1"/>
  <c r="N2039" i="20" a="1"/>
  <c r="N2039" i="20" s="1"/>
  <c r="M2039" i="20" a="1"/>
  <c r="M2039" i="20" s="1"/>
  <c r="N2040" i="20" a="1"/>
  <c r="N2040" i="20" s="1"/>
  <c r="M2040" i="20" a="1"/>
  <c r="M2040" i="20" s="1"/>
  <c r="N2041" i="20" a="1"/>
  <c r="N2041" i="20" s="1"/>
  <c r="M2041" i="20" a="1"/>
  <c r="M2041" i="20" s="1"/>
  <c r="N2042" i="20" a="1"/>
  <c r="N2042" i="20" s="1"/>
  <c r="M2042" i="20" a="1"/>
  <c r="M2042" i="20" s="1"/>
  <c r="N2043" i="20" a="1"/>
  <c r="N2043" i="20" s="1"/>
  <c r="M2043" i="20" a="1"/>
  <c r="M2043" i="20" s="1"/>
  <c r="N2044" i="20" a="1"/>
  <c r="N2044" i="20" s="1"/>
  <c r="M2044" i="20" a="1"/>
  <c r="M2044" i="20" s="1"/>
  <c r="N2045" i="20" a="1"/>
  <c r="N2045" i="20" s="1"/>
  <c r="M2045" i="20" a="1"/>
  <c r="M2045" i="20" s="1"/>
  <c r="M2046" i="20" a="1"/>
  <c r="M2046" i="20" s="1"/>
  <c r="N2046" i="20" a="1"/>
  <c r="N2046" i="20" s="1"/>
  <c r="N2047" i="20" a="1"/>
  <c r="N2047" i="20" s="1"/>
  <c r="M2047" i="20" a="1"/>
  <c r="M2047" i="20" s="1"/>
  <c r="N2048" i="20" a="1"/>
  <c r="N2048" i="20" s="1"/>
  <c r="M2048" i="20" a="1"/>
  <c r="M2048" i="20" s="1"/>
  <c r="M2049" i="20" a="1"/>
  <c r="M2049" i="20" s="1"/>
  <c r="N2049" i="20" a="1"/>
  <c r="N2049" i="20" s="1"/>
  <c r="M2050" i="20" a="1"/>
  <c r="M2050" i="20" s="1"/>
  <c r="N2050" i="20" a="1"/>
  <c r="N2050" i="20" s="1"/>
  <c r="N2051" i="20" a="1"/>
  <c r="N2051" i="20" s="1"/>
  <c r="M2051" i="20" a="1"/>
  <c r="M2051" i="20" s="1"/>
  <c r="N2052" i="20" a="1"/>
  <c r="N2052" i="20" s="1"/>
  <c r="M2052" i="20" a="1"/>
  <c r="M2052" i="20" s="1"/>
  <c r="N2053" i="20" a="1"/>
  <c r="N2053" i="20" s="1"/>
  <c r="M2053" i="20" a="1"/>
  <c r="M2053" i="20" s="1"/>
  <c r="M2054" i="20" a="1"/>
  <c r="M2054" i="20" s="1"/>
  <c r="N2054" i="20" a="1"/>
  <c r="N2054" i="20" s="1"/>
  <c r="N2055" i="20" a="1"/>
  <c r="N2055" i="20" s="1"/>
  <c r="M2055" i="20" a="1"/>
  <c r="M2055" i="20" s="1"/>
  <c r="M2056" i="20" a="1"/>
  <c r="M2056" i="20" s="1"/>
  <c r="N2056" i="20" a="1"/>
  <c r="N2056" i="20" s="1"/>
  <c r="M2057" i="20" a="1"/>
  <c r="M2057" i="20" s="1"/>
  <c r="N2057" i="20" a="1"/>
  <c r="N2057" i="20" s="1"/>
  <c r="N2058" i="20" a="1"/>
  <c r="N2058" i="20" s="1"/>
  <c r="M2058" i="20" a="1"/>
  <c r="M2058" i="20" s="1"/>
  <c r="N2059" i="20" a="1"/>
  <c r="N2059" i="20" s="1"/>
  <c r="M2059" i="20" a="1"/>
  <c r="M2059" i="20" s="1"/>
  <c r="N2060" i="20" a="1"/>
  <c r="N2060" i="20" s="1"/>
  <c r="M2060" i="20" a="1"/>
  <c r="M2060" i="20" s="1"/>
  <c r="M2061" i="20" a="1"/>
  <c r="M2061" i="20" s="1"/>
  <c r="N2061" i="20" a="1"/>
  <c r="N2061" i="20" s="1"/>
  <c r="M2062" i="20" a="1"/>
  <c r="M2062" i="20" s="1"/>
  <c r="N2062" i="20" a="1"/>
  <c r="N2062" i="20" s="1"/>
  <c r="M2063" i="20" a="1"/>
  <c r="M2063" i="20" s="1"/>
  <c r="N2063" i="20" a="1"/>
  <c r="N2063" i="20" s="1"/>
  <c r="M2064" i="20" a="1"/>
  <c r="M2064" i="20" s="1"/>
  <c r="N2064" i="20" a="1"/>
  <c r="N2064" i="20" s="1"/>
  <c r="M2065" i="20" a="1"/>
  <c r="M2065" i="20" s="1"/>
  <c r="N2065" i="20" a="1"/>
  <c r="N2065" i="20" s="1"/>
  <c r="M2066" i="20" a="1"/>
  <c r="M2066" i="20" s="1"/>
  <c r="P2066" i="20" s="1"/>
  <c r="N2066" i="20" a="1"/>
  <c r="N2066" i="20" s="1"/>
  <c r="N2067" i="20" a="1"/>
  <c r="N2067" i="20" s="1"/>
  <c r="Q2067" i="20" s="1"/>
  <c r="M2067" i="20" a="1"/>
  <c r="M2067" i="20" s="1"/>
  <c r="P2067" i="20" s="1"/>
  <c r="M2068" i="20" a="1"/>
  <c r="M2068" i="20" s="1"/>
  <c r="P2068" i="20" s="1"/>
  <c r="N2068" i="20" a="1"/>
  <c r="N2068" i="20" s="1"/>
  <c r="Q2068" i="20" s="1"/>
  <c r="M2069" i="20" a="1"/>
  <c r="M2069" i="20" s="1"/>
  <c r="P2069" i="20" s="1"/>
  <c r="N2069" i="20" a="1"/>
  <c r="N2069" i="20" s="1"/>
  <c r="Q2069" i="20" s="1"/>
  <c r="M2070" i="20" a="1"/>
  <c r="M2070" i="20" s="1"/>
  <c r="P2070" i="20" s="1"/>
  <c r="N2070" i="20" a="1"/>
  <c r="N2070" i="20" s="1"/>
  <c r="Q2070" i="20" s="1"/>
  <c r="M2071" i="20" a="1"/>
  <c r="M2071" i="20" s="1"/>
  <c r="P2071" i="20" s="1"/>
  <c r="N2071" i="20" a="1"/>
  <c r="N2071" i="20" s="1"/>
  <c r="Q2071" i="20" s="1"/>
  <c r="M2072" i="20" a="1"/>
  <c r="M2072" i="20" s="1"/>
  <c r="P2072" i="20" s="1"/>
  <c r="N2072" i="20" a="1"/>
  <c r="N2072" i="20" s="1"/>
  <c r="Q2072" i="20" s="1"/>
  <c r="M2073" i="20" a="1"/>
  <c r="M2073" i="20" s="1"/>
  <c r="P2073" i="20" s="1"/>
  <c r="N2073" i="20" a="1"/>
  <c r="N2073" i="20" s="1"/>
  <c r="Q2073" i="20" s="1"/>
  <c r="N2074" i="20" a="1"/>
  <c r="N2074" i="20" s="1"/>
  <c r="Q2074" i="20" s="1"/>
  <c r="M2074" i="20" a="1"/>
  <c r="M2074" i="20" s="1"/>
  <c r="P2074" i="20" s="1"/>
  <c r="N2075" i="20" a="1"/>
  <c r="N2075" i="20" s="1"/>
  <c r="Q2075" i="20" s="1"/>
  <c r="M2075" i="20" a="1"/>
  <c r="M2075" i="20" s="1"/>
  <c r="P2075" i="20" s="1"/>
  <c r="N2076" i="20" a="1"/>
  <c r="N2076" i="20" s="1"/>
  <c r="Q2076" i="20" s="1"/>
  <c r="M2076" i="20" a="1"/>
  <c r="M2076" i="20" s="1"/>
  <c r="P2076" i="20" s="1"/>
  <c r="M2077" i="20" a="1"/>
  <c r="M2077" i="20" s="1"/>
  <c r="P2077" i="20" s="1"/>
  <c r="N2077" i="20" a="1"/>
  <c r="N2077" i="20" s="1"/>
  <c r="Q2077" i="20" s="1"/>
  <c r="N2078" i="20" a="1"/>
  <c r="N2078" i="20" s="1"/>
  <c r="Q2078" i="20" s="1"/>
  <c r="M2078" i="20" a="1"/>
  <c r="M2078" i="20" s="1"/>
  <c r="P2078" i="20" s="1"/>
  <c r="M2079" i="20" a="1"/>
  <c r="M2079" i="20" s="1"/>
  <c r="P2079" i="20" s="1"/>
  <c r="N2079" i="20" a="1"/>
  <c r="N2079" i="20" s="1"/>
  <c r="Q2079" i="20" s="1"/>
  <c r="M2080" i="20" a="1"/>
  <c r="M2080" i="20" s="1"/>
  <c r="N2080" i="20" a="1"/>
  <c r="N2080" i="20" s="1"/>
  <c r="N2081" i="20" a="1"/>
  <c r="N2081" i="20" s="1"/>
  <c r="M2081" i="20" a="1"/>
  <c r="M2081" i="20" s="1"/>
  <c r="N2082" i="20" a="1"/>
  <c r="N2082" i="20" s="1"/>
  <c r="M2082" i="20" a="1"/>
  <c r="M2082" i="20" s="1"/>
  <c r="N2083" i="20" a="1"/>
  <c r="N2083" i="20" s="1"/>
  <c r="M2083" i="20" a="1"/>
  <c r="M2083" i="20" s="1"/>
  <c r="M2084" i="20" a="1"/>
  <c r="M2084" i="20" s="1"/>
  <c r="N2084" i="20" a="1"/>
  <c r="N2084" i="20" s="1"/>
  <c r="M2085" i="20" a="1"/>
  <c r="M2085" i="20" s="1"/>
  <c r="N2085" i="20" a="1"/>
  <c r="N2085" i="20" s="1"/>
  <c r="N2086" i="20" a="1"/>
  <c r="N2086" i="20" s="1"/>
  <c r="M2086" i="20" a="1"/>
  <c r="M2086" i="20" s="1"/>
  <c r="N2087" i="20" a="1"/>
  <c r="N2087" i="20" s="1"/>
  <c r="M2087" i="20" a="1"/>
  <c r="M2087" i="20" s="1"/>
  <c r="M2088" i="20" a="1"/>
  <c r="M2088" i="20" s="1"/>
  <c r="N2088" i="20" a="1"/>
  <c r="N2088" i="20" s="1"/>
  <c r="N2089" i="20" a="1"/>
  <c r="N2089" i="20" s="1"/>
  <c r="M2089" i="20" a="1"/>
  <c r="M2089" i="20" s="1"/>
  <c r="N2090" i="20" a="1"/>
  <c r="N2090" i="20" s="1"/>
  <c r="M2090" i="20" a="1"/>
  <c r="M2090" i="20" s="1"/>
  <c r="N2091" i="20" a="1"/>
  <c r="N2091" i="20" s="1"/>
  <c r="M2091" i="20" a="1"/>
  <c r="M2091" i="20" s="1"/>
  <c r="N2092" i="20" a="1"/>
  <c r="N2092" i="20" s="1"/>
  <c r="M2092" i="20" a="1"/>
  <c r="M2092" i="20" s="1"/>
  <c r="N2093" i="20" a="1"/>
  <c r="N2093" i="20" s="1"/>
  <c r="M2093" i="20" a="1"/>
  <c r="M2093" i="20" s="1"/>
  <c r="M2094" i="20" a="1"/>
  <c r="M2094" i="20" s="1"/>
  <c r="N2094" i="20" a="1"/>
  <c r="N2094" i="20" s="1"/>
  <c r="M2095" i="20" a="1"/>
  <c r="M2095" i="20" s="1"/>
  <c r="N2095" i="20" a="1"/>
  <c r="N2095" i="20" s="1"/>
  <c r="M2096" i="20" a="1"/>
  <c r="M2096" i="20" s="1"/>
  <c r="N2096" i="20" a="1"/>
  <c r="N2096" i="20" s="1"/>
  <c r="N2097" i="20" a="1"/>
  <c r="N2097" i="20" s="1"/>
  <c r="M2097" i="20" a="1"/>
  <c r="M2097" i="20" s="1"/>
  <c r="M2098" i="20" a="1"/>
  <c r="M2098" i="20" s="1"/>
  <c r="N2098" i="20" a="1"/>
  <c r="N2098" i="20" s="1"/>
  <c r="M2099" i="20" a="1"/>
  <c r="M2099" i="20" s="1"/>
  <c r="N2099" i="20" a="1"/>
  <c r="N2099" i="20" s="1"/>
  <c r="M2100" i="20" a="1"/>
  <c r="M2100" i="20" s="1"/>
  <c r="N2100" i="20" a="1"/>
  <c r="N2100" i="20" s="1"/>
  <c r="M2101" i="20" a="1"/>
  <c r="M2101" i="20" s="1"/>
  <c r="N2101" i="20" a="1"/>
  <c r="N2101" i="20" s="1"/>
  <c r="N2102" i="20" a="1"/>
  <c r="N2102" i="20" s="1"/>
  <c r="M2102" i="20" a="1"/>
  <c r="M2102" i="20" s="1"/>
  <c r="N2103" i="20" a="1"/>
  <c r="N2103" i="20" s="1"/>
  <c r="M2103" i="20" a="1"/>
  <c r="M2103" i="20" s="1"/>
  <c r="N2104" i="20" a="1"/>
  <c r="N2104" i="20" s="1"/>
  <c r="M2104" i="20" a="1"/>
  <c r="M2104" i="20" s="1"/>
  <c r="M2105" i="20" a="1"/>
  <c r="M2105" i="20" s="1"/>
  <c r="N2105" i="20" a="1"/>
  <c r="N2105" i="20" s="1"/>
  <c r="M2106" i="20" a="1"/>
  <c r="M2106" i="20" s="1"/>
  <c r="N2106" i="20" a="1"/>
  <c r="N2106" i="20" s="1"/>
  <c r="N2107" i="20" a="1"/>
  <c r="N2107" i="20" s="1"/>
  <c r="M2107" i="20" a="1"/>
  <c r="M2107" i="20" s="1"/>
  <c r="M2108" i="20" a="1"/>
  <c r="M2108" i="20" s="1"/>
  <c r="N2108" i="20" a="1"/>
  <c r="N2108" i="20" s="1"/>
  <c r="M2109" i="20" a="1"/>
  <c r="M2109" i="20" s="1"/>
  <c r="N2109" i="20" a="1"/>
  <c r="N2109" i="20" s="1"/>
  <c r="M2110" i="20" a="1"/>
  <c r="M2110" i="20" s="1"/>
  <c r="N2110" i="20" a="1"/>
  <c r="N2110" i="20" s="1"/>
  <c r="N2111" i="20" a="1"/>
  <c r="N2111" i="20" s="1"/>
  <c r="M2111" i="20" a="1"/>
  <c r="M2111" i="20" s="1"/>
  <c r="N2112" i="20" a="1"/>
  <c r="N2112" i="20" s="1"/>
  <c r="M2112" i="20" a="1"/>
  <c r="M2112" i="20" s="1"/>
  <c r="M2113" i="20" a="1"/>
  <c r="M2113" i="20" s="1"/>
  <c r="N2113" i="20" a="1"/>
  <c r="N2113" i="20" s="1"/>
  <c r="N2114" i="20" a="1"/>
  <c r="N2114" i="20" s="1"/>
  <c r="Q2114" i="20" s="1"/>
  <c r="M2114" i="20" a="1"/>
  <c r="M2114" i="20" s="1"/>
  <c r="P2114" i="20" s="1"/>
  <c r="N2115" i="20" a="1"/>
  <c r="N2115" i="20" s="1"/>
  <c r="Q2115" i="20" s="1"/>
  <c r="M2115" i="20" a="1"/>
  <c r="M2115" i="20" s="1"/>
  <c r="P2115" i="20" s="1"/>
  <c r="M2116" i="20" a="1"/>
  <c r="M2116" i="20" s="1"/>
  <c r="P2116" i="20" s="1"/>
  <c r="N2116" i="20" a="1"/>
  <c r="N2116" i="20" s="1"/>
  <c r="Q2116" i="20" s="1"/>
  <c r="N2117" i="20" a="1"/>
  <c r="N2117" i="20" s="1"/>
  <c r="Q2117" i="20" s="1"/>
  <c r="M2117" i="20" a="1"/>
  <c r="M2117" i="20" s="1"/>
  <c r="P2117" i="20" s="1"/>
  <c r="N2118" i="20" a="1"/>
  <c r="N2118" i="20" s="1"/>
  <c r="Q2118" i="20" s="1"/>
  <c r="M2118" i="20" a="1"/>
  <c r="M2118" i="20" s="1"/>
  <c r="P2118" i="20" s="1"/>
  <c r="N2119" i="20" a="1"/>
  <c r="N2119" i="20" s="1"/>
  <c r="Q2119" i="20" s="1"/>
  <c r="M2119" i="20" a="1"/>
  <c r="M2119" i="20" s="1"/>
  <c r="P2119" i="20" s="1"/>
  <c r="M2120" i="20" a="1"/>
  <c r="M2120" i="20" s="1"/>
  <c r="P2120" i="20" s="1"/>
  <c r="N2120" i="20" a="1"/>
  <c r="N2120" i="20" s="1"/>
  <c r="Q2120" i="20" s="1"/>
  <c r="N2121" i="20" a="1"/>
  <c r="N2121" i="20" s="1"/>
  <c r="Q2121" i="20" s="1"/>
  <c r="M2121" i="20" a="1"/>
  <c r="M2121" i="20" s="1"/>
  <c r="P2121" i="20" s="1"/>
  <c r="N2122" i="20" a="1"/>
  <c r="N2122" i="20" s="1"/>
  <c r="Q2122" i="20" s="1"/>
  <c r="M2122" i="20" a="1"/>
  <c r="M2122" i="20" s="1"/>
  <c r="P2122" i="20" s="1"/>
  <c r="M2123" i="20" a="1"/>
  <c r="M2123" i="20" s="1"/>
  <c r="P2123" i="20" s="1"/>
  <c r="N2123" i="20" a="1"/>
  <c r="N2123" i="20" s="1"/>
  <c r="Q2123" i="20" s="1"/>
  <c r="M2124" i="20" a="1"/>
  <c r="M2124" i="20" s="1"/>
  <c r="P2124" i="20" s="1"/>
  <c r="N2124" i="20" a="1"/>
  <c r="N2124" i="20" s="1"/>
  <c r="Q2124" i="20" s="1"/>
  <c r="M2125" i="20" a="1"/>
  <c r="M2125" i="20" s="1"/>
  <c r="P2125" i="20" s="1"/>
  <c r="N2125" i="20" a="1"/>
  <c r="N2125" i="20" s="1"/>
  <c r="Q2125" i="20" s="1"/>
  <c r="N2126" i="20" a="1"/>
  <c r="N2126" i="20" s="1"/>
  <c r="Q2126" i="20" s="1"/>
  <c r="M2126" i="20" a="1"/>
  <c r="M2126" i="20" s="1"/>
  <c r="P2126" i="20" s="1"/>
  <c r="M2127" i="20" a="1"/>
  <c r="M2127" i="20" s="1"/>
  <c r="P2127" i="20" s="1"/>
  <c r="N2127" i="20" a="1"/>
  <c r="N2127" i="20" s="1"/>
  <c r="Q2127" i="20" s="1"/>
  <c r="N2128" i="20" a="1"/>
  <c r="N2128" i="20" s="1"/>
  <c r="Q2128" i="20" s="1"/>
  <c r="M2128" i="20" a="1"/>
  <c r="M2128" i="20" s="1"/>
  <c r="P2128" i="20" s="1"/>
  <c r="M2129" i="20" a="1"/>
  <c r="M2129" i="20" s="1"/>
  <c r="P2129" i="20" s="1"/>
  <c r="N2129" i="20" a="1"/>
  <c r="N2129" i="20" s="1"/>
  <c r="Q2129" i="20" s="1"/>
  <c r="N2130" i="20" a="1"/>
  <c r="N2130" i="20" s="1"/>
  <c r="Q2130" i="20" s="1"/>
  <c r="M2130" i="20" a="1"/>
  <c r="M2130" i="20" s="1"/>
  <c r="P2130" i="20" s="1"/>
  <c r="N2131" i="20" a="1"/>
  <c r="N2131" i="20" s="1"/>
  <c r="Q2131" i="20" s="1"/>
  <c r="M2131" i="20" a="1"/>
  <c r="M2131" i="20" s="1"/>
  <c r="P2131" i="20" s="1"/>
  <c r="N2132" i="20" a="1"/>
  <c r="N2132" i="20" s="1"/>
  <c r="Q2132" i="20" s="1"/>
  <c r="M2132" i="20" a="1"/>
  <c r="M2132" i="20" s="1"/>
  <c r="P2132" i="20" s="1"/>
  <c r="N2133" i="20" a="1"/>
  <c r="N2133" i="20" s="1"/>
  <c r="Q2133" i="20" s="1"/>
  <c r="M2133" i="20" a="1"/>
  <c r="M2133" i="20" s="1"/>
  <c r="P2133" i="20" s="1"/>
  <c r="M2134" i="20" a="1"/>
  <c r="M2134" i="20" s="1"/>
  <c r="P2134" i="20" s="1"/>
  <c r="N2134" i="20" a="1"/>
  <c r="N2134" i="20" s="1"/>
  <c r="Q2134" i="20" s="1"/>
  <c r="N2135" i="20" a="1"/>
  <c r="N2135" i="20" s="1"/>
  <c r="Q2135" i="20" s="1"/>
  <c r="M2135" i="20" a="1"/>
  <c r="M2135" i="20" s="1"/>
  <c r="P2135" i="20" s="1"/>
  <c r="N2136" i="20" a="1"/>
  <c r="N2136" i="20" s="1"/>
  <c r="Q2136" i="20" s="1"/>
  <c r="M2136" i="20" a="1"/>
  <c r="M2136" i="20" s="1"/>
  <c r="P2136" i="20" s="1"/>
  <c r="N2137" i="20" a="1"/>
  <c r="N2137" i="20" s="1"/>
  <c r="Q2137" i="20" s="1"/>
  <c r="M2137" i="20" a="1"/>
  <c r="M2137" i="20" s="1"/>
  <c r="P2137" i="20" s="1"/>
  <c r="N2138" i="20" a="1"/>
  <c r="N2138" i="20" s="1"/>
  <c r="Q2138" i="20" s="1"/>
  <c r="M2138" i="20" a="1"/>
  <c r="M2138" i="20" s="1"/>
  <c r="P2138" i="20" s="1"/>
  <c r="N2139" i="20" a="1"/>
  <c r="N2139" i="20" s="1"/>
  <c r="Q2139" i="20" s="1"/>
  <c r="M2139" i="20" a="1"/>
  <c r="M2139" i="20" s="1"/>
  <c r="P2139" i="20" s="1"/>
  <c r="M2140" i="20" a="1"/>
  <c r="M2140" i="20" s="1"/>
  <c r="P2140" i="20" s="1"/>
  <c r="N2140" i="20" a="1"/>
  <c r="N2140" i="20" s="1"/>
  <c r="Q2140" i="20" s="1"/>
  <c r="M2141" i="20" a="1"/>
  <c r="M2141" i="20" s="1"/>
  <c r="P2141" i="20" s="1"/>
  <c r="N2141" i="20" a="1"/>
  <c r="N2141" i="20" s="1"/>
  <c r="Q2141" i="20" s="1"/>
  <c r="N2142" i="20" a="1"/>
  <c r="N2142" i="20" s="1"/>
  <c r="Q2142" i="20" s="1"/>
  <c r="M2142" i="20" a="1"/>
  <c r="M2142" i="20" s="1"/>
  <c r="P2142" i="20" s="1"/>
  <c r="N2143" i="20" a="1"/>
  <c r="N2143" i="20" s="1"/>
  <c r="Q2143" i="20" s="1"/>
  <c r="M2143" i="20" a="1"/>
  <c r="M2143" i="20" s="1"/>
  <c r="P2143" i="20" s="1"/>
  <c r="N2144" i="20" a="1"/>
  <c r="N2144" i="20" s="1"/>
  <c r="Q2144" i="20" s="1"/>
  <c r="M2144" i="20" a="1"/>
  <c r="M2144" i="20" s="1"/>
  <c r="P2144" i="20" s="1"/>
  <c r="M2145" i="20" a="1"/>
  <c r="M2145" i="20" s="1"/>
  <c r="P2145" i="20" s="1"/>
  <c r="N2145" i="20" a="1"/>
  <c r="N2145" i="20" s="1"/>
  <c r="Q2145" i="20" s="1"/>
  <c r="M2146" i="20" a="1"/>
  <c r="M2146" i="20" s="1"/>
  <c r="P2146" i="20" s="1"/>
  <c r="N2146" i="20" a="1"/>
  <c r="N2146" i="20" s="1"/>
  <c r="Q2146" i="20" s="1"/>
  <c r="M2147" i="20" a="1"/>
  <c r="M2147" i="20" s="1"/>
  <c r="P2147" i="20" s="1"/>
  <c r="N2147" i="20" a="1"/>
  <c r="N2147" i="20" s="1"/>
  <c r="Q2147" i="20" s="1"/>
  <c r="M2148" i="20" a="1"/>
  <c r="M2148" i="20" s="1"/>
  <c r="P2148" i="20" s="1"/>
  <c r="N2148" i="20" a="1"/>
  <c r="N2148" i="20" s="1"/>
  <c r="Q2148" i="20" s="1"/>
  <c r="M2149" i="20" a="1"/>
  <c r="M2149" i="20" s="1"/>
  <c r="P2149" i="20" s="1"/>
  <c r="N2149" i="20" a="1"/>
  <c r="N2149" i="20" s="1"/>
  <c r="Q2149" i="20" s="1"/>
  <c r="M2150" i="20" a="1"/>
  <c r="M2150" i="20" s="1"/>
  <c r="P2150" i="20" s="1"/>
  <c r="N2150" i="20" a="1"/>
  <c r="N2150" i="20" s="1"/>
  <c r="Q2150" i="20" s="1"/>
  <c r="N2151" i="20" a="1"/>
  <c r="N2151" i="20" s="1"/>
  <c r="Q2151" i="20" s="1"/>
  <c r="M2151" i="20" a="1"/>
  <c r="M2151" i="20" s="1"/>
  <c r="P2151" i="20" s="1"/>
  <c r="M2152" i="20" a="1"/>
  <c r="M2152" i="20" s="1"/>
  <c r="P2152" i="20" s="1"/>
  <c r="N2152" i="20" a="1"/>
  <c r="N2152" i="20" s="1"/>
  <c r="Q2152" i="20" s="1"/>
  <c r="N2153" i="20" a="1"/>
  <c r="N2153" i="20" s="1"/>
  <c r="Q2153" i="20" s="1"/>
  <c r="M2153" i="20" a="1"/>
  <c r="M2153" i="20" s="1"/>
  <c r="P2153" i="20" s="1"/>
  <c r="N2154" i="20" a="1"/>
  <c r="N2154" i="20" s="1"/>
  <c r="Q2154" i="20" s="1"/>
  <c r="M2154" i="20" a="1"/>
  <c r="M2154" i="20" s="1"/>
  <c r="P2154" i="20" s="1"/>
  <c r="N2155" i="20" a="1"/>
  <c r="N2155" i="20" s="1"/>
  <c r="Q2155" i="20" s="1"/>
  <c r="M2155" i="20" a="1"/>
  <c r="M2155" i="20" s="1"/>
  <c r="P2155" i="20" s="1"/>
  <c r="M2156" i="20" a="1"/>
  <c r="M2156" i="20" s="1"/>
  <c r="N2156" i="20" a="1"/>
  <c r="N2156" i="20" s="1"/>
  <c r="N2157" i="20" a="1"/>
  <c r="N2157" i="20" s="1"/>
  <c r="Q2157" i="20" s="1"/>
  <c r="M2157" i="20" a="1"/>
  <c r="M2157" i="20" s="1"/>
  <c r="P2157" i="20" s="1"/>
  <c r="N2158" i="20" a="1"/>
  <c r="N2158" i="20" s="1"/>
  <c r="Q2158" i="20" s="1"/>
  <c r="M2158" i="20" a="1"/>
  <c r="M2158" i="20" s="1"/>
  <c r="P2158" i="20" s="1"/>
  <c r="M2159" i="20" a="1"/>
  <c r="M2159" i="20" s="1"/>
  <c r="N2159" i="20" a="1"/>
  <c r="N2159" i="20" s="1"/>
  <c r="N2160" i="20" a="1"/>
  <c r="N2160" i="20" s="1"/>
  <c r="M2160" i="20" a="1"/>
  <c r="M2160" i="20" s="1"/>
  <c r="M2" i="20" a="1"/>
  <c r="M2" i="20" s="1"/>
  <c r="N2" i="20" a="1"/>
  <c r="N2" i="20" s="1"/>
  <c r="F9" i="28"/>
  <c r="F12" i="28"/>
  <c r="F14" i="28"/>
  <c r="F5" i="28"/>
  <c r="F6" i="28"/>
  <c r="F13" i="28"/>
  <c r="F10" i="28"/>
  <c r="F7" i="28"/>
  <c r="F8" i="28"/>
  <c r="F4" i="28"/>
  <c r="F11" i="28"/>
  <c r="F3" i="28"/>
  <c r="E12" i="28"/>
  <c r="E5" i="28"/>
  <c r="E10" i="28"/>
  <c r="E6" i="28"/>
  <c r="E8" i="28"/>
  <c r="E13" i="28"/>
  <c r="E14" i="28"/>
  <c r="E9" i="28"/>
  <c r="E11" i="28"/>
  <c r="E4" i="28"/>
  <c r="E7" i="28"/>
  <c r="AD3" i="36"/>
  <c r="E3" i="28"/>
  <c r="Q2066" i="20"/>
  <c r="K2160" i="20"/>
  <c r="Q2160" i="20" s="1"/>
  <c r="K2159" i="20"/>
  <c r="Q2159" i="20" s="1"/>
  <c r="I149" i="18"/>
  <c r="K149" i="18"/>
  <c r="K135" i="18"/>
  <c r="I135" i="18"/>
  <c r="I2160" i="20"/>
  <c r="P2160" i="20" s="1"/>
  <c r="I2159" i="20"/>
  <c r="P2159" i="20" s="1"/>
  <c r="J2160" i="20"/>
  <c r="G2013" i="20"/>
  <c r="I2013" i="20" s="1"/>
  <c r="G2001" i="20"/>
  <c r="I2001" i="20" s="1"/>
  <c r="G1995" i="20"/>
  <c r="G2037" i="20"/>
  <c r="K2037" i="20" s="1"/>
  <c r="Q2037" i="20" s="1"/>
  <c r="G2007" i="20"/>
  <c r="K2007" i="20" s="1"/>
  <c r="H2159" i="20"/>
  <c r="G2082" i="20"/>
  <c r="I2082" i="20" s="1"/>
  <c r="P2082" i="20" s="1"/>
  <c r="G2065" i="20"/>
  <c r="K2065" i="20" s="1"/>
  <c r="Q2065" i="20" s="1"/>
  <c r="G2083" i="20"/>
  <c r="I2083" i="20" s="1"/>
  <c r="P2083" i="20" s="1"/>
  <c r="G2094" i="20"/>
  <c r="I2094" i="20" s="1"/>
  <c r="P2094" i="20" s="1"/>
  <c r="G2100" i="20"/>
  <c r="K2100" i="20" s="1"/>
  <c r="Q2100" i="20" s="1"/>
  <c r="G2106" i="20"/>
  <c r="K2106" i="20" s="1"/>
  <c r="Q2106" i="20" s="1"/>
  <c r="G2112" i="20"/>
  <c r="I2112" i="20" s="1"/>
  <c r="P2112" i="20" s="1"/>
  <c r="G1954" i="20"/>
  <c r="I1954" i="20" s="1"/>
  <c r="G2002" i="20"/>
  <c r="K2002" i="20" s="1"/>
  <c r="G2008" i="20"/>
  <c r="I2008" i="20" s="1"/>
  <c r="G2074" i="20"/>
  <c r="I2074" i="20" s="1"/>
  <c r="G2025" i="20"/>
  <c r="I2025" i="20" s="1"/>
  <c r="P2025" i="20" s="1"/>
  <c r="G1966" i="20"/>
  <c r="K1966" i="20" s="1"/>
  <c r="Q1966" i="20" s="1"/>
  <c r="G2095" i="20"/>
  <c r="K2095" i="20" s="1"/>
  <c r="Q2095" i="20" s="1"/>
  <c r="G2077" i="20"/>
  <c r="K2077" i="20" s="1"/>
  <c r="G2093" i="20"/>
  <c r="K2093" i="20" s="1"/>
  <c r="Q2093" i="20" s="1"/>
  <c r="G2104" i="20"/>
  <c r="K2104" i="20" s="1"/>
  <c r="Q2104" i="20" s="1"/>
  <c r="G1985" i="20"/>
  <c r="I1985" i="20" s="1"/>
  <c r="P1985" i="20" s="1"/>
  <c r="G1950" i="20"/>
  <c r="I1950" i="20" s="1"/>
  <c r="G1949" i="20"/>
  <c r="I1949" i="20" s="1"/>
  <c r="G1961" i="20"/>
  <c r="I1961" i="20" s="1"/>
  <c r="P1961" i="20" s="1"/>
  <c r="G2073" i="20"/>
  <c r="K2073" i="20" s="1"/>
  <c r="G2079" i="20"/>
  <c r="I2079" i="20" s="1"/>
  <c r="G1955" i="20"/>
  <c r="K1955" i="20" s="1"/>
  <c r="G1967" i="20"/>
  <c r="K1967" i="20" s="1"/>
  <c r="Q1967" i="20" s="1"/>
  <c r="G1976" i="20"/>
  <c r="K1976" i="20" s="1"/>
  <c r="Q1976" i="20" s="1"/>
  <c r="G2003" i="20"/>
  <c r="I2003" i="20" s="1"/>
  <c r="G2057" i="20"/>
  <c r="K2057" i="20" s="1"/>
  <c r="Q2057" i="20" s="1"/>
  <c r="G1970" i="20"/>
  <c r="I1970" i="20" s="1"/>
  <c r="P1970" i="20" s="1"/>
  <c r="G2011" i="20"/>
  <c r="K2011" i="20" s="1"/>
  <c r="G2017" i="20"/>
  <c r="K2017" i="20" s="1"/>
  <c r="G2029" i="20"/>
  <c r="K2029" i="20" s="1"/>
  <c r="Q2029" i="20" s="1"/>
  <c r="G2047" i="20"/>
  <c r="I2047" i="20" s="1"/>
  <c r="P2047" i="20" s="1"/>
  <c r="G2053" i="20"/>
  <c r="I2053" i="20" s="1"/>
  <c r="P2053" i="20" s="1"/>
  <c r="G2059" i="20"/>
  <c r="K2059" i="20" s="1"/>
  <c r="Q2059" i="20" s="1"/>
  <c r="G2051" i="20"/>
  <c r="K2051" i="20" s="1"/>
  <c r="Q2051" i="20" s="1"/>
  <c r="G1968" i="20"/>
  <c r="K1968" i="20" s="1"/>
  <c r="Q1968" i="20" s="1"/>
  <c r="G2033" i="20"/>
  <c r="K2033" i="20" s="1"/>
  <c r="Q2033" i="20" s="1"/>
  <c r="G2063" i="20"/>
  <c r="K2063" i="20" s="1"/>
  <c r="Q2063" i="20" s="1"/>
  <c r="G2075" i="20"/>
  <c r="K2075" i="20" s="1"/>
  <c r="G2108" i="20"/>
  <c r="K2108" i="20" s="1"/>
  <c r="Q2108" i="20" s="1"/>
  <c r="G1957" i="20"/>
  <c r="I1957" i="20" s="1"/>
  <c r="G1998" i="20"/>
  <c r="K1998" i="20" s="1"/>
  <c r="Q1998" i="20" s="1"/>
  <c r="G2028" i="20"/>
  <c r="K2028" i="20" s="1"/>
  <c r="Q2028" i="20" s="1"/>
  <c r="G2064" i="20"/>
  <c r="K2064" i="20" s="1"/>
  <c r="Q2064" i="20" s="1"/>
  <c r="G2070" i="20"/>
  <c r="I2070" i="20" s="1"/>
  <c r="G1953" i="20"/>
  <c r="K1953" i="20" s="1"/>
  <c r="G1959" i="20"/>
  <c r="K1959" i="20" s="1"/>
  <c r="Q1959" i="20" s="1"/>
  <c r="G2012" i="20"/>
  <c r="K2012" i="20" s="1"/>
  <c r="G2024" i="20"/>
  <c r="K2024" i="20" s="1"/>
  <c r="G2036" i="20"/>
  <c r="K2036" i="20" s="1"/>
  <c r="Q2036" i="20" s="1"/>
  <c r="G2048" i="20"/>
  <c r="I2048" i="20" s="1"/>
  <c r="P2048" i="20" s="1"/>
  <c r="G2060" i="20"/>
  <c r="K2060" i="20" s="1"/>
  <c r="Q2060" i="20" s="1"/>
  <c r="G2088" i="20"/>
  <c r="K2088" i="20" s="1"/>
  <c r="Q2088" i="20" s="1"/>
  <c r="G1971" i="20"/>
  <c r="G1977" i="20"/>
  <c r="K1977" i="20" s="1"/>
  <c r="Q1977" i="20" s="1"/>
  <c r="G1989" i="20"/>
  <c r="K1989" i="20" s="1"/>
  <c r="Q1989" i="20" s="1"/>
  <c r="G2031" i="20"/>
  <c r="I2031" i="20" s="1"/>
  <c r="P2031" i="20" s="1"/>
  <c r="G2049" i="20"/>
  <c r="I2049" i="20" s="1"/>
  <c r="P2049" i="20" s="1"/>
  <c r="G2066" i="20"/>
  <c r="I2066" i="20" s="1"/>
  <c r="G2089" i="20"/>
  <c r="K2089" i="20" s="1"/>
  <c r="Q2089" i="20" s="1"/>
  <c r="G1962" i="20"/>
  <c r="K1962" i="20" s="1"/>
  <c r="Q1962" i="20" s="1"/>
  <c r="G2040" i="20"/>
  <c r="K2040" i="20" s="1"/>
  <c r="Q2040" i="20" s="1"/>
  <c r="G2045" i="20"/>
  <c r="I2045" i="20" s="1"/>
  <c r="P2045" i="20" s="1"/>
  <c r="G2086" i="20"/>
  <c r="I2086" i="20" s="1"/>
  <c r="P2086" i="20" s="1"/>
  <c r="G1975" i="20"/>
  <c r="K1975" i="20" s="1"/>
  <c r="Q1975" i="20" s="1"/>
  <c r="G2103" i="20"/>
  <c r="K2103" i="20" s="1"/>
  <c r="Q2103" i="20" s="1"/>
  <c r="G1972" i="20"/>
  <c r="K1972" i="20" s="1"/>
  <c r="Q1972" i="20" s="1"/>
  <c r="G2039" i="20"/>
  <c r="I2039" i="20" s="1"/>
  <c r="P2039" i="20" s="1"/>
  <c r="G2085" i="20"/>
  <c r="K2085" i="20" s="1"/>
  <c r="Q2085" i="20" s="1"/>
  <c r="G1980" i="20"/>
  <c r="K1980" i="20" s="1"/>
  <c r="Q1980" i="20" s="1"/>
  <c r="G2102" i="20"/>
  <c r="K2102" i="20" s="1"/>
  <c r="Q2102" i="20" s="1"/>
  <c r="G2016" i="20"/>
  <c r="K2016" i="20" s="1"/>
  <c r="G1993" i="20"/>
  <c r="I1993" i="20" s="1"/>
  <c r="P1993" i="20" s="1"/>
  <c r="G2038" i="20"/>
  <c r="K2038" i="20" s="1"/>
  <c r="Q2038" i="20" s="1"/>
  <c r="G2044" i="20"/>
  <c r="I2044" i="20" s="1"/>
  <c r="P2044" i="20" s="1"/>
  <c r="G2090" i="20"/>
  <c r="I2090" i="20" s="1"/>
  <c r="P2090" i="20" s="1"/>
  <c r="G1969" i="20"/>
  <c r="I1969" i="20" s="1"/>
  <c r="P1969" i="20" s="1"/>
  <c r="G2076" i="20"/>
  <c r="K2076" i="20" s="1"/>
  <c r="G1982" i="20"/>
  <c r="G2030" i="20"/>
  <c r="G2042" i="20"/>
  <c r="I2042" i="20" s="1"/>
  <c r="P2042" i="20" s="1"/>
  <c r="G2054" i="20"/>
  <c r="K2054" i="20" s="1"/>
  <c r="Q2054" i="20" s="1"/>
  <c r="G2058" i="20"/>
  <c r="I2058" i="20" s="1"/>
  <c r="P2058" i="20" s="1"/>
  <c r="G2067" i="20"/>
  <c r="K2067" i="20" s="1"/>
  <c r="G2080" i="20"/>
  <c r="I2080" i="20" s="1"/>
  <c r="P2080" i="20" s="1"/>
  <c r="G2096" i="20"/>
  <c r="K2096" i="20" s="1"/>
  <c r="Q2096" i="20" s="1"/>
  <c r="G2062" i="20"/>
  <c r="K2062" i="20" s="1"/>
  <c r="Q2062" i="20" s="1"/>
  <c r="G2046" i="20"/>
  <c r="K2046" i="20" s="1"/>
  <c r="Q2046" i="20" s="1"/>
  <c r="G1974" i="20"/>
  <c r="K1974" i="20" s="1"/>
  <c r="Q1974" i="20" s="1"/>
  <c r="G2027" i="20"/>
  <c r="K2027" i="20" s="1"/>
  <c r="Q2027" i="20" s="1"/>
  <c r="G2084" i="20"/>
  <c r="G2050" i="20"/>
  <c r="K2050" i="20" s="1"/>
  <c r="Q2050" i="20" s="1"/>
  <c r="G2004" i="20"/>
  <c r="K2004" i="20" s="1"/>
  <c r="G2014" i="20"/>
  <c r="G1988" i="20"/>
  <c r="K1988" i="20" s="1"/>
  <c r="Q1988" i="20" s="1"/>
  <c r="G1983" i="20"/>
  <c r="I1983" i="20" s="1"/>
  <c r="P1983" i="20" s="1"/>
  <c r="G2055" i="20"/>
  <c r="K2055" i="20" s="1"/>
  <c r="Q2055" i="20" s="1"/>
  <c r="G2068" i="20"/>
  <c r="K2068" i="20" s="1"/>
  <c r="G2041" i="20"/>
  <c r="K2041" i="20" s="1"/>
  <c r="Q2041" i="20" s="1"/>
  <c r="G1960" i="20"/>
  <c r="I1960" i="20" s="1"/>
  <c r="P1960" i="20" s="1"/>
  <c r="G1992" i="20"/>
  <c r="G2005" i="20"/>
  <c r="K2005" i="20" s="1"/>
  <c r="G1964" i="20"/>
  <c r="K1964" i="20" s="1"/>
  <c r="Q1964" i="20" s="1"/>
  <c r="G2072" i="20"/>
  <c r="K2072" i="20" s="1"/>
  <c r="G1956" i="20"/>
  <c r="I1956" i="20" s="1"/>
  <c r="G2034" i="20"/>
  <c r="K2034" i="20" s="1"/>
  <c r="Q2034" i="20" s="1"/>
  <c r="G2000" i="20"/>
  <c r="K2000" i="20" s="1"/>
  <c r="G2022" i="20"/>
  <c r="K2022" i="20" s="1"/>
  <c r="G1979" i="20"/>
  <c r="I1979" i="20" s="1"/>
  <c r="P1979" i="20" s="1"/>
  <c r="G1996" i="20"/>
  <c r="I1996" i="20" s="1"/>
  <c r="P1996" i="20" s="1"/>
  <c r="G2035" i="20"/>
  <c r="I2035" i="20" s="1"/>
  <c r="P2035" i="20" s="1"/>
  <c r="G2043" i="20"/>
  <c r="G1984" i="20"/>
  <c r="I1984" i="20" s="1"/>
  <c r="P1984" i="20" s="1"/>
  <c r="G1997" i="20"/>
  <c r="I1997" i="20" s="1"/>
  <c r="P1997" i="20" s="1"/>
  <c r="G2006" i="20"/>
  <c r="K2006" i="20" s="1"/>
  <c r="G2015" i="20"/>
  <c r="I2015" i="20" s="1"/>
  <c r="G2052" i="20"/>
  <c r="I2052" i="20" s="1"/>
  <c r="P2052" i="20" s="1"/>
  <c r="G2081" i="20"/>
  <c r="K2081" i="20" s="1"/>
  <c r="Q2081" i="20" s="1"/>
  <c r="G2092" i="20"/>
  <c r="I2092" i="20" s="1"/>
  <c r="P2092" i="20" s="1"/>
  <c r="G1952" i="20"/>
  <c r="I1952" i="20" s="1"/>
  <c r="G2018" i="20"/>
  <c r="G1965" i="20"/>
  <c r="I1965" i="20" s="1"/>
  <c r="P1965" i="20" s="1"/>
  <c r="G2010" i="20"/>
  <c r="I2010" i="20" s="1"/>
  <c r="G2019" i="20"/>
  <c r="G2056" i="20"/>
  <c r="G1987" i="20"/>
  <c r="K1987" i="20" s="1"/>
  <c r="Q1987" i="20" s="1"/>
  <c r="G2099" i="20"/>
  <c r="K2099" i="20" s="1"/>
  <c r="Q2099" i="20" s="1"/>
  <c r="G2026" i="20"/>
  <c r="K2026" i="20" s="1"/>
  <c r="Q2026" i="20" s="1"/>
  <c r="G2078" i="20"/>
  <c r="G2009" i="20"/>
  <c r="K2009" i="20" s="1"/>
  <c r="G1963" i="20"/>
  <c r="I1963" i="20" s="1"/>
  <c r="P1963" i="20" s="1"/>
  <c r="G1981" i="20"/>
  <c r="I1981" i="20" s="1"/>
  <c r="P1981" i="20" s="1"/>
  <c r="G1990" i="20"/>
  <c r="K1990" i="20" s="1"/>
  <c r="Q1990" i="20" s="1"/>
  <c r="G2020" i="20"/>
  <c r="K2020" i="20" s="1"/>
  <c r="G2032" i="20"/>
  <c r="I2032" i="20" s="1"/>
  <c r="P2032" i="20" s="1"/>
  <c r="G2087" i="20"/>
  <c r="K2087" i="20" s="1"/>
  <c r="Q2087" i="20" s="1"/>
  <c r="G2098" i="20"/>
  <c r="I2098" i="20" s="1"/>
  <c r="P2098" i="20" s="1"/>
  <c r="G2110" i="20"/>
  <c r="I2110" i="20" s="1"/>
  <c r="P2110" i="20" s="1"/>
  <c r="G1991" i="20"/>
  <c r="I1991" i="20" s="1"/>
  <c r="P1991" i="20" s="1"/>
  <c r="G1978" i="20"/>
  <c r="K1978" i="20" s="1"/>
  <c r="Q1978" i="20" s="1"/>
  <c r="G1958" i="20"/>
  <c r="K1958" i="20" s="1"/>
  <c r="G1994" i="20"/>
  <c r="I1994" i="20" s="1"/>
  <c r="P1994" i="20" s="1"/>
  <c r="G1986" i="20"/>
  <c r="I1986" i="20" s="1"/>
  <c r="P1986" i="20" s="1"/>
  <c r="G2061" i="20"/>
  <c r="I2061" i="20" s="1"/>
  <c r="P2061" i="20" s="1"/>
  <c r="G2071" i="20"/>
  <c r="I2071" i="20" s="1"/>
  <c r="G2091" i="20"/>
  <c r="K2091" i="20" s="1"/>
  <c r="Q2091" i="20" s="1"/>
  <c r="G2101" i="20"/>
  <c r="G2111" i="20"/>
  <c r="G2069" i="20"/>
  <c r="G2107" i="20"/>
  <c r="G1973" i="20"/>
  <c r="G2023" i="20"/>
  <c r="G1999" i="20"/>
  <c r="G2021" i="20"/>
  <c r="G1951" i="20"/>
  <c r="G2109" i="20"/>
  <c r="G2097" i="20"/>
  <c r="G2105" i="20"/>
  <c r="G2113" i="20"/>
  <c r="F28" i="22"/>
  <c r="F18" i="22"/>
  <c r="E4" i="18"/>
  <c r="E5" i="18"/>
  <c r="E6" i="18"/>
  <c r="E7" i="18"/>
  <c r="E8" i="18"/>
  <c r="E9" i="18"/>
  <c r="E10" i="18"/>
  <c r="E11" i="18"/>
  <c r="E12" i="18"/>
  <c r="E13" i="18"/>
  <c r="E14" i="18"/>
  <c r="E15" i="18"/>
  <c r="E16" i="18"/>
  <c r="E17" i="18"/>
  <c r="E18" i="18"/>
  <c r="E19" i="18"/>
  <c r="E20" i="18"/>
  <c r="E21" i="18"/>
  <c r="E22" i="18"/>
  <c r="E23" i="18"/>
  <c r="E24" i="18"/>
  <c r="E25" i="18"/>
  <c r="E26" i="18"/>
  <c r="E27" i="18"/>
  <c r="E28" i="18"/>
  <c r="E29" i="18"/>
  <c r="E30" i="18"/>
  <c r="E31" i="18"/>
  <c r="E32" i="18"/>
  <c r="E33" i="18"/>
  <c r="E34" i="18"/>
  <c r="E35" i="18"/>
  <c r="E36" i="18"/>
  <c r="E37" i="18"/>
  <c r="E38" i="18"/>
  <c r="E39" i="18"/>
  <c r="E40" i="18"/>
  <c r="E41" i="18"/>
  <c r="E42" i="18"/>
  <c r="E43" i="18"/>
  <c r="E44" i="18"/>
  <c r="E45" i="18"/>
  <c r="E46" i="18"/>
  <c r="E47" i="18"/>
  <c r="E48" i="18"/>
  <c r="E49" i="18"/>
  <c r="E50" i="18"/>
  <c r="E51" i="18"/>
  <c r="E52" i="18"/>
  <c r="E53" i="18"/>
  <c r="E54" i="18"/>
  <c r="E55" i="18"/>
  <c r="E56" i="18"/>
  <c r="E57" i="18"/>
  <c r="E58" i="18"/>
  <c r="E59" i="18"/>
  <c r="E60" i="18"/>
  <c r="E61" i="18"/>
  <c r="E62" i="18"/>
  <c r="E63" i="18"/>
  <c r="E64" i="18"/>
  <c r="E65" i="18"/>
  <c r="E66" i="18"/>
  <c r="E67" i="18"/>
  <c r="E68" i="18"/>
  <c r="E69" i="18"/>
  <c r="E70" i="18"/>
  <c r="E71" i="18"/>
  <c r="E72" i="18"/>
  <c r="E73" i="18"/>
  <c r="E74" i="18"/>
  <c r="E75" i="18"/>
  <c r="E76" i="18"/>
  <c r="E77" i="18"/>
  <c r="E78" i="18"/>
  <c r="E79" i="18"/>
  <c r="E80" i="18"/>
  <c r="E81" i="18"/>
  <c r="E82" i="18"/>
  <c r="E83" i="18"/>
  <c r="E84" i="18"/>
  <c r="E85" i="18"/>
  <c r="E86" i="18"/>
  <c r="E87" i="18"/>
  <c r="E88" i="18"/>
  <c r="E89" i="18"/>
  <c r="E90" i="18"/>
  <c r="E91" i="18"/>
  <c r="E92" i="18"/>
  <c r="E93" i="18"/>
  <c r="E94" i="18"/>
  <c r="E95" i="18"/>
  <c r="E96" i="18"/>
  <c r="E97" i="18"/>
  <c r="E98" i="18"/>
  <c r="E99" i="18"/>
  <c r="E100" i="18"/>
  <c r="E101" i="18"/>
  <c r="E102" i="18"/>
  <c r="E103" i="18"/>
  <c r="E104" i="18"/>
  <c r="E105" i="18"/>
  <c r="E106" i="18"/>
  <c r="E107" i="18"/>
  <c r="E108" i="18"/>
  <c r="E109" i="18"/>
  <c r="E110" i="18"/>
  <c r="E111" i="18"/>
  <c r="E112" i="18"/>
  <c r="E113" i="18"/>
  <c r="E114" i="18"/>
  <c r="E115" i="18"/>
  <c r="E116" i="18"/>
  <c r="E117" i="18"/>
  <c r="E118" i="18"/>
  <c r="E119" i="18"/>
  <c r="E120" i="18"/>
  <c r="E121" i="18"/>
  <c r="E122" i="18"/>
  <c r="E123" i="18"/>
  <c r="E124" i="18"/>
  <c r="E125" i="18"/>
  <c r="E126" i="18"/>
  <c r="E127" i="18"/>
  <c r="E128" i="18"/>
  <c r="E129" i="18"/>
  <c r="E130" i="18"/>
  <c r="E131" i="18"/>
  <c r="E132" i="18"/>
  <c r="E133" i="18"/>
  <c r="E3" i="18"/>
  <c r="E3" i="23"/>
  <c r="E4" i="23"/>
  <c r="E5" i="23"/>
  <c r="E6" i="23"/>
  <c r="E7" i="23"/>
  <c r="E8" i="23"/>
  <c r="E9" i="23"/>
  <c r="E10" i="23"/>
  <c r="E11" i="23"/>
  <c r="E12" i="23"/>
  <c r="E13" i="23"/>
  <c r="E14" i="23"/>
  <c r="E15" i="23"/>
  <c r="E16" i="23"/>
  <c r="E17" i="23"/>
  <c r="E18" i="23"/>
  <c r="E19" i="23"/>
  <c r="E20" i="23"/>
  <c r="E21" i="23"/>
  <c r="E22" i="23"/>
  <c r="E23" i="23"/>
  <c r="E24" i="23"/>
  <c r="E25" i="23"/>
  <c r="E26" i="23"/>
  <c r="E27" i="23"/>
  <c r="E28" i="23"/>
  <c r="E29" i="23"/>
  <c r="E30" i="23"/>
  <c r="E31" i="23"/>
  <c r="E32" i="23"/>
  <c r="E33" i="23"/>
  <c r="E34" i="23"/>
  <c r="E35" i="23"/>
  <c r="E36" i="23"/>
  <c r="E37" i="23"/>
  <c r="E38" i="23"/>
  <c r="E39" i="23"/>
  <c r="E40" i="23"/>
  <c r="E41" i="23"/>
  <c r="E42" i="23"/>
  <c r="E43" i="23"/>
  <c r="E44" i="23"/>
  <c r="E45" i="23"/>
  <c r="E46" i="23"/>
  <c r="E47" i="23"/>
  <c r="E48" i="23"/>
  <c r="E49" i="23"/>
  <c r="E50" i="23"/>
  <c r="E51" i="23"/>
  <c r="E52" i="23"/>
  <c r="E53" i="23"/>
  <c r="E54" i="23"/>
  <c r="E55" i="23"/>
  <c r="E56" i="23"/>
  <c r="E57" i="23"/>
  <c r="E58" i="23"/>
  <c r="E59" i="23"/>
  <c r="E60" i="23"/>
  <c r="E61" i="23"/>
  <c r="E62" i="23"/>
  <c r="E63" i="23"/>
  <c r="E64" i="23"/>
  <c r="E65" i="23"/>
  <c r="E66" i="23"/>
  <c r="E67" i="23"/>
  <c r="E68" i="23"/>
  <c r="E69" i="23"/>
  <c r="E70" i="23"/>
  <c r="E71" i="23"/>
  <c r="E72" i="23"/>
  <c r="E73" i="23"/>
  <c r="E74" i="23"/>
  <c r="E75" i="23"/>
  <c r="E76" i="23"/>
  <c r="E77" i="23"/>
  <c r="E78" i="23"/>
  <c r="E79" i="23"/>
  <c r="E80" i="23"/>
  <c r="E81" i="23"/>
  <c r="E82" i="23"/>
  <c r="E83" i="23"/>
  <c r="E84" i="23"/>
  <c r="E85" i="23"/>
  <c r="E86" i="23"/>
  <c r="E87" i="23"/>
  <c r="E88" i="23"/>
  <c r="E89" i="23"/>
  <c r="E90" i="23"/>
  <c r="E91" i="23"/>
  <c r="E92" i="23"/>
  <c r="E93" i="23"/>
  <c r="E94" i="23"/>
  <c r="E95" i="23"/>
  <c r="E96" i="23"/>
  <c r="E97" i="23"/>
  <c r="E98" i="23"/>
  <c r="E99" i="23"/>
  <c r="E100" i="23"/>
  <c r="E101" i="23"/>
  <c r="E102" i="23"/>
  <c r="E103" i="23"/>
  <c r="E104" i="23"/>
  <c r="E105" i="23"/>
  <c r="E106" i="23"/>
  <c r="E107" i="23"/>
  <c r="E108" i="23"/>
  <c r="E109" i="23"/>
  <c r="E110" i="23"/>
  <c r="E111" i="23"/>
  <c r="E112" i="23"/>
  <c r="E113" i="23"/>
  <c r="E114" i="23"/>
  <c r="E115" i="23"/>
  <c r="E116" i="23"/>
  <c r="E117" i="23"/>
  <c r="E118" i="23"/>
  <c r="E119" i="23"/>
  <c r="E120" i="23"/>
  <c r="E121" i="23"/>
  <c r="E2" i="23"/>
  <c r="U4" i="18"/>
  <c r="U5" i="18"/>
  <c r="U6" i="18"/>
  <c r="U7" i="18"/>
  <c r="U8" i="18"/>
  <c r="U9" i="18"/>
  <c r="U10" i="18"/>
  <c r="U11" i="18"/>
  <c r="U12" i="18"/>
  <c r="F12" i="18" s="1"/>
  <c r="U13" i="18"/>
  <c r="F14" i="18"/>
  <c r="U15" i="18"/>
  <c r="U16" i="18"/>
  <c r="U17" i="18"/>
  <c r="U18" i="18"/>
  <c r="U19" i="18"/>
  <c r="U20" i="18"/>
  <c r="U21" i="18"/>
  <c r="U22" i="18"/>
  <c r="U23" i="18"/>
  <c r="U24" i="18"/>
  <c r="U25" i="18"/>
  <c r="U26" i="18"/>
  <c r="U27" i="18"/>
  <c r="U28" i="18"/>
  <c r="U29" i="18"/>
  <c r="U30" i="18"/>
  <c r="U31" i="18"/>
  <c r="U32" i="18"/>
  <c r="U33" i="18"/>
  <c r="U34" i="18"/>
  <c r="U35" i="18"/>
  <c r="U36" i="18"/>
  <c r="U37" i="18"/>
  <c r="U38" i="18"/>
  <c r="U39" i="18"/>
  <c r="U40" i="18"/>
  <c r="U41" i="18"/>
  <c r="U42" i="18"/>
  <c r="U43" i="18"/>
  <c r="U44" i="18"/>
  <c r="U45" i="18"/>
  <c r="U46" i="18"/>
  <c r="U47" i="18"/>
  <c r="U48" i="18"/>
  <c r="U49" i="18"/>
  <c r="U50" i="18"/>
  <c r="U51" i="18"/>
  <c r="U52" i="18"/>
  <c r="U53" i="18"/>
  <c r="U54" i="18"/>
  <c r="U55" i="18"/>
  <c r="U56" i="18"/>
  <c r="U57" i="18"/>
  <c r="U58" i="18"/>
  <c r="U59" i="18"/>
  <c r="U60" i="18"/>
  <c r="U61" i="18"/>
  <c r="U62" i="18"/>
  <c r="U63" i="18"/>
  <c r="U64" i="18"/>
  <c r="U65" i="18"/>
  <c r="U66" i="18"/>
  <c r="U67" i="18"/>
  <c r="U68" i="18"/>
  <c r="U69" i="18"/>
  <c r="U70" i="18"/>
  <c r="U71" i="18"/>
  <c r="U72" i="18"/>
  <c r="U73" i="18"/>
  <c r="U74" i="18"/>
  <c r="U75" i="18"/>
  <c r="U76" i="18"/>
  <c r="U77" i="18"/>
  <c r="U78" i="18"/>
  <c r="U79" i="18"/>
  <c r="U80" i="18"/>
  <c r="U81" i="18"/>
  <c r="U82" i="18"/>
  <c r="U83" i="18"/>
  <c r="U84" i="18"/>
  <c r="U85" i="18"/>
  <c r="U86" i="18"/>
  <c r="U87" i="18"/>
  <c r="U88" i="18"/>
  <c r="U89" i="18"/>
  <c r="U90" i="18"/>
  <c r="U91" i="18"/>
  <c r="U92" i="18"/>
  <c r="U93" i="18"/>
  <c r="U94" i="18"/>
  <c r="U95" i="18"/>
  <c r="U96" i="18"/>
  <c r="U97" i="18"/>
  <c r="U98" i="18"/>
  <c r="U99" i="18"/>
  <c r="U100" i="18"/>
  <c r="U101" i="18"/>
  <c r="U102" i="18"/>
  <c r="U103" i="18"/>
  <c r="U104" i="18"/>
  <c r="U105" i="18"/>
  <c r="U106" i="18"/>
  <c r="U107" i="18"/>
  <c r="U108" i="18"/>
  <c r="U109" i="18"/>
  <c r="U110" i="18"/>
  <c r="U111" i="18"/>
  <c r="U112" i="18"/>
  <c r="U113" i="18"/>
  <c r="U114" i="18"/>
  <c r="U115" i="18"/>
  <c r="U116" i="18"/>
  <c r="U117" i="18"/>
  <c r="U118" i="18"/>
  <c r="U119" i="18"/>
  <c r="U120" i="18"/>
  <c r="U121" i="18"/>
  <c r="U122" i="18"/>
  <c r="U123" i="18"/>
  <c r="U124" i="18"/>
  <c r="U125" i="18"/>
  <c r="U126" i="18"/>
  <c r="U127" i="18"/>
  <c r="U128" i="18"/>
  <c r="U129" i="18"/>
  <c r="U130" i="18"/>
  <c r="U131" i="18"/>
  <c r="U132" i="18"/>
  <c r="U133" i="18"/>
  <c r="F133" i="18" s="1"/>
  <c r="U134" i="18"/>
  <c r="F134" i="18" s="1"/>
  <c r="G134" i="18" s="1"/>
  <c r="U136" i="18"/>
  <c r="F136" i="18" s="1"/>
  <c r="G136" i="18" s="1"/>
  <c r="U137" i="18"/>
  <c r="F137" i="18" s="1"/>
  <c r="G137" i="18" s="1"/>
  <c r="U138" i="18"/>
  <c r="F138" i="18" s="1"/>
  <c r="G138" i="18" s="1"/>
  <c r="U139" i="18"/>
  <c r="F139" i="18" s="1"/>
  <c r="G139" i="18" s="1"/>
  <c r="U140" i="18"/>
  <c r="F140" i="18" s="1"/>
  <c r="G140" i="18" s="1"/>
  <c r="K140" i="18" s="1"/>
  <c r="U141" i="18"/>
  <c r="F141" i="18" s="1"/>
  <c r="G141" i="18" s="1"/>
  <c r="U142" i="18"/>
  <c r="F142" i="18" s="1"/>
  <c r="G142" i="18" s="1"/>
  <c r="U143" i="18"/>
  <c r="F143" i="18" s="1"/>
  <c r="G143" i="18" s="1"/>
  <c r="U144" i="18"/>
  <c r="F144" i="18" s="1"/>
  <c r="G144" i="18" s="1"/>
  <c r="K144" i="18" s="1"/>
  <c r="U145" i="18"/>
  <c r="F145" i="18" s="1"/>
  <c r="G145" i="18" s="1"/>
  <c r="U146" i="18"/>
  <c r="F146" i="18" s="1"/>
  <c r="G146" i="18" s="1"/>
  <c r="U147" i="18"/>
  <c r="F147" i="18" s="1"/>
  <c r="G147" i="18" s="1"/>
  <c r="U148" i="18"/>
  <c r="F148" i="18" s="1"/>
  <c r="G148" i="18" s="1"/>
  <c r="U150" i="18"/>
  <c r="F150" i="18" s="1"/>
  <c r="G150" i="18" s="1"/>
  <c r="U151" i="18"/>
  <c r="F151" i="18" s="1"/>
  <c r="G151" i="18" s="1"/>
  <c r="U152" i="18"/>
  <c r="F152" i="18" s="1"/>
  <c r="G152" i="18" s="1"/>
  <c r="U153" i="18"/>
  <c r="F153" i="18" s="1"/>
  <c r="G153" i="18" s="1"/>
  <c r="K153" i="18" s="1"/>
  <c r="U154" i="18"/>
  <c r="F154" i="18" s="1"/>
  <c r="G154" i="18" s="1"/>
  <c r="U155" i="18"/>
  <c r="F155" i="18" s="1"/>
  <c r="G155" i="18" s="1"/>
  <c r="U156" i="18"/>
  <c r="F156" i="18" s="1"/>
  <c r="G156" i="18" s="1"/>
  <c r="U157" i="18"/>
  <c r="F157" i="18" s="1"/>
  <c r="G157" i="18" s="1"/>
  <c r="U158" i="18"/>
  <c r="F158" i="18" s="1"/>
  <c r="G158" i="18" s="1"/>
  <c r="U159" i="18"/>
  <c r="F159" i="18" s="1"/>
  <c r="G159" i="18" s="1"/>
  <c r="U160" i="18"/>
  <c r="F160" i="18" s="1"/>
  <c r="G160" i="18" s="1"/>
  <c r="U161" i="18"/>
  <c r="F161" i="18" s="1"/>
  <c r="G161" i="18" s="1"/>
  <c r="U162" i="18"/>
  <c r="F162" i="18" s="1"/>
  <c r="G162" i="18" s="1"/>
  <c r="U163" i="18"/>
  <c r="F163" i="18" s="1"/>
  <c r="G163" i="18" s="1"/>
  <c r="U164" i="18"/>
  <c r="F164" i="18" s="1"/>
  <c r="G164" i="18" s="1"/>
  <c r="U165" i="18"/>
  <c r="F165" i="18" s="1"/>
  <c r="G165" i="18" s="1"/>
  <c r="I165" i="18" s="1"/>
  <c r="U166" i="18"/>
  <c r="F166" i="18" s="1"/>
  <c r="G166" i="18" s="1"/>
  <c r="U167" i="18"/>
  <c r="F167" i="18" s="1"/>
  <c r="G167" i="18" s="1"/>
  <c r="U168" i="18"/>
  <c r="F168" i="18" s="1"/>
  <c r="G168" i="18" s="1"/>
  <c r="U169" i="18"/>
  <c r="F169" i="18" s="1"/>
  <c r="G169" i="18" s="1"/>
  <c r="U3" i="18"/>
  <c r="K1921" i="20"/>
  <c r="AF1659" i="36" l="1"/>
  <c r="L1659" i="36" s="1"/>
  <c r="L1882" i="36" s="1"/>
  <c r="AF1746" i="36"/>
  <c r="L1746" i="36" s="1"/>
  <c r="L1883" i="36" s="1"/>
  <c r="AE1659" i="36"/>
  <c r="K1659" i="36" s="1"/>
  <c r="K1882" i="36" s="1"/>
  <c r="AE1746" i="36"/>
  <c r="K1746" i="36" s="1"/>
  <c r="K1883" i="36" s="1"/>
  <c r="AF1640" i="36"/>
  <c r="L1640" i="36" s="1"/>
  <c r="L1879" i="36" s="1"/>
  <c r="AF1721" i="36"/>
  <c r="L1721" i="36" s="1"/>
  <c r="L1880" i="36" s="1"/>
  <c r="AE1640" i="36"/>
  <c r="K1640" i="36" s="1"/>
  <c r="K1879" i="36" s="1"/>
  <c r="AE1721" i="36"/>
  <c r="K1721" i="36" s="1"/>
  <c r="K1880" i="36" s="1"/>
  <c r="F25" i="28"/>
  <c r="F23" i="28"/>
  <c r="F22" i="28"/>
  <c r="F20" i="28"/>
  <c r="F19" i="28"/>
  <c r="F26" i="28"/>
  <c r="G3" i="28"/>
  <c r="K1995" i="20"/>
  <c r="Q1995" i="20" s="1"/>
  <c r="I1995" i="20"/>
  <c r="P1995" i="20" s="1"/>
  <c r="K2013" i="20"/>
  <c r="I2007" i="20"/>
  <c r="K2001" i="20"/>
  <c r="I2037" i="20"/>
  <c r="P2037" i="20" s="1"/>
  <c r="I2011" i="20"/>
  <c r="I2075" i="20"/>
  <c r="I2065" i="20"/>
  <c r="P2065" i="20" s="1"/>
  <c r="I2057" i="20"/>
  <c r="P2057" i="20" s="1"/>
  <c r="K2015" i="20"/>
  <c r="I2088" i="20"/>
  <c r="P2088" i="20" s="1"/>
  <c r="I2104" i="20"/>
  <c r="P2104" i="20" s="1"/>
  <c r="K2112" i="20"/>
  <c r="Q2112" i="20" s="1"/>
  <c r="I2099" i="20"/>
  <c r="P2099" i="20" s="1"/>
  <c r="K2082" i="20"/>
  <c r="Q2082" i="20" s="1"/>
  <c r="K2110" i="20"/>
  <c r="Q2110" i="20" s="1"/>
  <c r="K2049" i="20"/>
  <c r="Q2049" i="20" s="1"/>
  <c r="K1985" i="20"/>
  <c r="Q1985" i="20" s="1"/>
  <c r="I2077" i="20"/>
  <c r="K2083" i="20"/>
  <c r="Q2083" i="20" s="1"/>
  <c r="K2048" i="20"/>
  <c r="Q2048" i="20" s="1"/>
  <c r="I1977" i="20"/>
  <c r="P1977" i="20" s="1"/>
  <c r="K1956" i="20"/>
  <c r="K1993" i="20"/>
  <c r="Q1993" i="20" s="1"/>
  <c r="K2094" i="20"/>
  <c r="Q2094" i="20" s="1"/>
  <c r="K2053" i="20"/>
  <c r="Q2053" i="20" s="1"/>
  <c r="K2079" i="20"/>
  <c r="I2040" i="20"/>
  <c r="P2040" i="20" s="1"/>
  <c r="I2038" i="20"/>
  <c r="P2038" i="20" s="1"/>
  <c r="I2060" i="20"/>
  <c r="P2060" i="20" s="1"/>
  <c r="I2100" i="20"/>
  <c r="P2100" i="20" s="1"/>
  <c r="I2017" i="20"/>
  <c r="K2031" i="20"/>
  <c r="Q2031" i="20" s="1"/>
  <c r="I2072" i="20"/>
  <c r="I2006" i="20"/>
  <c r="K2025" i="20"/>
  <c r="Q2025" i="20" s="1"/>
  <c r="I1998" i="20"/>
  <c r="P1998" i="20" s="1"/>
  <c r="I2102" i="20"/>
  <c r="P2102" i="20" s="1"/>
  <c r="K2086" i="20"/>
  <c r="Q2086" i="20" s="1"/>
  <c r="I2106" i="20"/>
  <c r="P2106" i="20" s="1"/>
  <c r="K1950" i="20"/>
  <c r="K2045" i="20"/>
  <c r="Q2045" i="20" s="1"/>
  <c r="I2050" i="20"/>
  <c r="P2050" i="20" s="1"/>
  <c r="I2093" i="20"/>
  <c r="P2093" i="20" s="1"/>
  <c r="I2081" i="20"/>
  <c r="P2081" i="20" s="1"/>
  <c r="K1997" i="20"/>
  <c r="Q1997" i="20" s="1"/>
  <c r="I1989" i="20"/>
  <c r="P1989" i="20" s="1"/>
  <c r="I1968" i="20"/>
  <c r="P1968" i="20" s="1"/>
  <c r="K2039" i="20"/>
  <c r="Q2039" i="20" s="1"/>
  <c r="K1949" i="20"/>
  <c r="K1954" i="20"/>
  <c r="I1966" i="20"/>
  <c r="P1966" i="20" s="1"/>
  <c r="I2028" i="20"/>
  <c r="P2028" i="20" s="1"/>
  <c r="I1972" i="20"/>
  <c r="P1972" i="20" s="1"/>
  <c r="K2008" i="20"/>
  <c r="K1961" i="20"/>
  <c r="Q1961" i="20" s="1"/>
  <c r="K2047" i="20"/>
  <c r="Q2047" i="20" s="1"/>
  <c r="I2002" i="20"/>
  <c r="K2074" i="20"/>
  <c r="I1964" i="20"/>
  <c r="P1964" i="20" s="1"/>
  <c r="I2029" i="20"/>
  <c r="P2029" i="20" s="1"/>
  <c r="I2051" i="20"/>
  <c r="P2051" i="20" s="1"/>
  <c r="I2095" i="20"/>
  <c r="P2095" i="20" s="1"/>
  <c r="K1979" i="20"/>
  <c r="Q1979" i="20" s="1"/>
  <c r="K1957" i="20"/>
  <c r="I2064" i="20"/>
  <c r="P2064" i="20" s="1"/>
  <c r="I2012" i="20"/>
  <c r="K2070" i="20"/>
  <c r="I2063" i="20"/>
  <c r="P2063" i="20" s="1"/>
  <c r="I1987" i="20"/>
  <c r="P1987" i="20" s="1"/>
  <c r="I1959" i="20"/>
  <c r="P1959" i="20" s="1"/>
  <c r="I2073" i="20"/>
  <c r="I2016" i="20"/>
  <c r="I1955" i="20"/>
  <c r="I2059" i="20"/>
  <c r="P2059" i="20" s="1"/>
  <c r="I2036" i="20"/>
  <c r="P2036" i="20" s="1"/>
  <c r="K2003" i="20"/>
  <c r="I2085" i="20"/>
  <c r="P2085" i="20" s="1"/>
  <c r="I1976" i="20"/>
  <c r="P1976" i="20" s="1"/>
  <c r="K2044" i="20"/>
  <c r="Q2044" i="20" s="1"/>
  <c r="I1962" i="20"/>
  <c r="P1962" i="20" s="1"/>
  <c r="I1980" i="20"/>
  <c r="P1980" i="20" s="1"/>
  <c r="K2080" i="20"/>
  <c r="Q2080" i="20" s="1"/>
  <c r="I1967" i="20"/>
  <c r="P1967" i="20" s="1"/>
  <c r="I2005" i="20"/>
  <c r="K2010" i="20"/>
  <c r="I2091" i="20"/>
  <c r="P2091" i="20" s="1"/>
  <c r="K1965" i="20"/>
  <c r="Q1965" i="20" s="1"/>
  <c r="I2089" i="20"/>
  <c r="P2089" i="20" s="1"/>
  <c r="I1975" i="20"/>
  <c r="P1975" i="20" s="1"/>
  <c r="I2027" i="20"/>
  <c r="P2027" i="20" s="1"/>
  <c r="I2000" i="20"/>
  <c r="K2066" i="20"/>
  <c r="I2004" i="20"/>
  <c r="K1969" i="20"/>
  <c r="Q1969" i="20" s="1"/>
  <c r="I1971" i="20"/>
  <c r="P1971" i="20" s="1"/>
  <c r="K1971" i="20"/>
  <c r="Q1971" i="20" s="1"/>
  <c r="I1953" i="20"/>
  <c r="I2022" i="20"/>
  <c r="I2024" i="20"/>
  <c r="K2090" i="20"/>
  <c r="Q2090" i="20" s="1"/>
  <c r="I2076" i="20"/>
  <c r="I2103" i="20"/>
  <c r="P2103" i="20" s="1"/>
  <c r="K1970" i="20"/>
  <c r="Q1970" i="20" s="1"/>
  <c r="I2033" i="20"/>
  <c r="P2033" i="20" s="1"/>
  <c r="I2108" i="20"/>
  <c r="P2108" i="20" s="1"/>
  <c r="K2098" i="20"/>
  <c r="Q2098" i="20" s="1"/>
  <c r="I2009" i="20"/>
  <c r="K1963" i="20"/>
  <c r="Q1963" i="20" s="1"/>
  <c r="I1958" i="20"/>
  <c r="I2067" i="20"/>
  <c r="K2052" i="20"/>
  <c r="Q2052" i="20" s="1"/>
  <c r="K1983" i="20"/>
  <c r="Q1983" i="20" s="1"/>
  <c r="K2042" i="20"/>
  <c r="Q2042" i="20" s="1"/>
  <c r="K2032" i="20"/>
  <c r="Q2032" i="20" s="1"/>
  <c r="I1978" i="20"/>
  <c r="P1978" i="20" s="1"/>
  <c r="K1986" i="20"/>
  <c r="Q1986" i="20" s="1"/>
  <c r="I2026" i="20"/>
  <c r="P2026" i="20" s="1"/>
  <c r="I1988" i="20"/>
  <c r="P1988" i="20" s="1"/>
  <c r="I2034" i="20"/>
  <c r="P2034" i="20" s="1"/>
  <c r="K1994" i="20"/>
  <c r="Q1994" i="20" s="1"/>
  <c r="K1952" i="20"/>
  <c r="I2054" i="20"/>
  <c r="P2054" i="20" s="1"/>
  <c r="K1991" i="20"/>
  <c r="Q1991" i="20" s="1"/>
  <c r="K2071" i="20"/>
  <c r="K2018" i="20"/>
  <c r="I2018" i="20"/>
  <c r="K2061" i="20"/>
  <c r="Q2061" i="20" s="1"/>
  <c r="I2068" i="20"/>
  <c r="I2056" i="20"/>
  <c r="P2056" i="20" s="1"/>
  <c r="K2056" i="20"/>
  <c r="Q2056" i="20" s="1"/>
  <c r="I1974" i="20"/>
  <c r="P1974" i="20" s="1"/>
  <c r="I2096" i="20"/>
  <c r="P2096" i="20" s="1"/>
  <c r="I1990" i="20"/>
  <c r="P1990" i="20" s="1"/>
  <c r="K1996" i="20"/>
  <c r="Q1996" i="20" s="1"/>
  <c r="I2046" i="20"/>
  <c r="P2046" i="20" s="1"/>
  <c r="I2087" i="20"/>
  <c r="P2087" i="20" s="1"/>
  <c r="K2035" i="20"/>
  <c r="Q2035" i="20" s="1"/>
  <c r="I2055" i="20"/>
  <c r="P2055" i="20" s="1"/>
  <c r="I2041" i="20"/>
  <c r="P2041" i="20" s="1"/>
  <c r="K2014" i="20"/>
  <c r="I2014" i="20"/>
  <c r="I2019" i="20"/>
  <c r="K2019" i="20"/>
  <c r="K2078" i="20"/>
  <c r="I2078" i="20"/>
  <c r="K1992" i="20"/>
  <c r="Q1992" i="20" s="1"/>
  <c r="I1992" i="20"/>
  <c r="P1992" i="20" s="1"/>
  <c r="K1984" i="20"/>
  <c r="Q1984" i="20" s="1"/>
  <c r="K2058" i="20"/>
  <c r="Q2058" i="20" s="1"/>
  <c r="I2062" i="20"/>
  <c r="P2062" i="20" s="1"/>
  <c r="K1981" i="20"/>
  <c r="Q1981" i="20" s="1"/>
  <c r="K2092" i="20"/>
  <c r="Q2092" i="20" s="1"/>
  <c r="I2084" i="20"/>
  <c r="P2084" i="20" s="1"/>
  <c r="K2084" i="20"/>
  <c r="Q2084" i="20" s="1"/>
  <c r="I1982" i="20"/>
  <c r="P1982" i="20" s="1"/>
  <c r="K1982" i="20"/>
  <c r="Q1982" i="20" s="1"/>
  <c r="K2043" i="20"/>
  <c r="Q2043" i="20" s="1"/>
  <c r="I2043" i="20"/>
  <c r="P2043" i="20" s="1"/>
  <c r="I2020" i="20"/>
  <c r="K2030" i="20"/>
  <c r="Q2030" i="20" s="1"/>
  <c r="I2030" i="20"/>
  <c r="P2030" i="20" s="1"/>
  <c r="K1960" i="20"/>
  <c r="Q1960" i="20" s="1"/>
  <c r="I1973" i="20"/>
  <c r="P1973" i="20" s="1"/>
  <c r="K1973" i="20"/>
  <c r="Q1973" i="20" s="1"/>
  <c r="K2107" i="20"/>
  <c r="Q2107" i="20" s="1"/>
  <c r="I2107" i="20"/>
  <c r="P2107" i="20" s="1"/>
  <c r="K1999" i="20"/>
  <c r="I1999" i="20"/>
  <c r="K2113" i="20"/>
  <c r="Q2113" i="20" s="1"/>
  <c r="I2113" i="20"/>
  <c r="P2113" i="20" s="1"/>
  <c r="K2105" i="20"/>
  <c r="Q2105" i="20" s="1"/>
  <c r="I2105" i="20"/>
  <c r="P2105" i="20" s="1"/>
  <c r="K2097" i="20"/>
  <c r="Q2097" i="20" s="1"/>
  <c r="I2097" i="20"/>
  <c r="P2097" i="20" s="1"/>
  <c r="K1951" i="20"/>
  <c r="I1951" i="20"/>
  <c r="K2111" i="20"/>
  <c r="Q2111" i="20" s="1"/>
  <c r="I2111" i="20"/>
  <c r="P2111" i="20" s="1"/>
  <c r="K2109" i="20"/>
  <c r="Q2109" i="20" s="1"/>
  <c r="I2109" i="20"/>
  <c r="P2109" i="20" s="1"/>
  <c r="I2069" i="20"/>
  <c r="K2069" i="20"/>
  <c r="K2023" i="20"/>
  <c r="I2023" i="20"/>
  <c r="I2021" i="20"/>
  <c r="K2021" i="20"/>
  <c r="K2101" i="20"/>
  <c r="Q2101" i="20" s="1"/>
  <c r="I2101" i="20"/>
  <c r="P2101" i="20" s="1"/>
  <c r="G14" i="18"/>
  <c r="K14" i="18" s="1"/>
  <c r="K165" i="18"/>
  <c r="I144" i="18"/>
  <c r="I153" i="18"/>
  <c r="I140" i="18"/>
  <c r="I151" i="18"/>
  <c r="K151" i="18"/>
  <c r="K136" i="18"/>
  <c r="I136" i="18"/>
  <c r="I145" i="18"/>
  <c r="K145" i="18"/>
  <c r="K148" i="18"/>
  <c r="I148" i="18"/>
  <c r="I168" i="18"/>
  <c r="K168" i="18"/>
  <c r="I163" i="18"/>
  <c r="K163" i="18"/>
  <c r="K161" i="18"/>
  <c r="I161" i="18"/>
  <c r="I146" i="18"/>
  <c r="K146" i="18"/>
  <c r="K141" i="18"/>
  <c r="I141" i="18"/>
  <c r="I152" i="18"/>
  <c r="K152" i="18"/>
  <c r="I137" i="18"/>
  <c r="K137" i="18"/>
  <c r="I159" i="18"/>
  <c r="K159" i="18"/>
  <c r="K154" i="18"/>
  <c r="I154" i="18"/>
  <c r="I150" i="18"/>
  <c r="K150" i="18"/>
  <c r="I164" i="18"/>
  <c r="K164" i="18"/>
  <c r="I138" i="18"/>
  <c r="K138" i="18"/>
  <c r="K166" i="18"/>
  <c r="I166" i="18"/>
  <c r="K143" i="18"/>
  <c r="I143" i="18"/>
  <c r="I139" i="18"/>
  <c r="K139" i="18"/>
  <c r="I142" i="18"/>
  <c r="K142" i="18"/>
  <c r="I167" i="18"/>
  <c r="K167" i="18"/>
  <c r="I156" i="18"/>
  <c r="K156" i="18"/>
  <c r="I158" i="18"/>
  <c r="K158" i="18"/>
  <c r="I162" i="18"/>
  <c r="K162" i="18"/>
  <c r="K134" i="18"/>
  <c r="I134" i="18"/>
  <c r="I157" i="18"/>
  <c r="K157" i="18"/>
  <c r="K147" i="18"/>
  <c r="I147" i="18"/>
  <c r="I169" i="18"/>
  <c r="K169" i="18"/>
  <c r="K160" i="18"/>
  <c r="I160" i="18"/>
  <c r="I155" i="18"/>
  <c r="K155" i="18"/>
  <c r="G12" i="18"/>
  <c r="K12" i="18" s="1"/>
  <c r="F8" i="18"/>
  <c r="G8" i="18" s="1"/>
  <c r="K8" i="18" s="1"/>
  <c r="F54" i="18"/>
  <c r="G54" i="18" s="1"/>
  <c r="F127" i="18"/>
  <c r="G127" i="18" s="1"/>
  <c r="F115" i="18"/>
  <c r="G115" i="18" s="1"/>
  <c r="F103" i="18"/>
  <c r="G103" i="18" s="1"/>
  <c r="F91" i="18"/>
  <c r="G91" i="18" s="1"/>
  <c r="F79" i="18"/>
  <c r="G79" i="18" s="1"/>
  <c r="F67" i="18"/>
  <c r="G67" i="18" s="1"/>
  <c r="F55" i="18"/>
  <c r="G55" i="18" s="1"/>
  <c r="F43" i="18"/>
  <c r="G43" i="18" s="1"/>
  <c r="F31" i="18"/>
  <c r="G31" i="18" s="1"/>
  <c r="F19" i="18"/>
  <c r="G19" i="18" s="1"/>
  <c r="F7" i="18"/>
  <c r="G7" i="18" s="1"/>
  <c r="F114" i="18"/>
  <c r="G114" i="18" s="1"/>
  <c r="F6" i="18"/>
  <c r="G6" i="18" s="1"/>
  <c r="F78" i="18"/>
  <c r="G78" i="18" s="1"/>
  <c r="F113" i="18"/>
  <c r="G113" i="18" s="1"/>
  <c r="F101" i="18"/>
  <c r="G101" i="18" s="1"/>
  <c r="F89" i="18"/>
  <c r="G89" i="18" s="1"/>
  <c r="F77" i="18"/>
  <c r="G77" i="18" s="1"/>
  <c r="F65" i="18"/>
  <c r="G65" i="18" s="1"/>
  <c r="F53" i="18"/>
  <c r="G53" i="18" s="1"/>
  <c r="F41" i="18"/>
  <c r="G41" i="18" s="1"/>
  <c r="F29" i="18"/>
  <c r="G29" i="18" s="1"/>
  <c r="F17" i="18"/>
  <c r="G17" i="18" s="1"/>
  <c r="F5" i="18"/>
  <c r="G5" i="18" s="1"/>
  <c r="F66" i="18"/>
  <c r="G66" i="18" s="1"/>
  <c r="F112" i="18"/>
  <c r="G112" i="18" s="1"/>
  <c r="F100" i="18"/>
  <c r="G100" i="18" s="1"/>
  <c r="F88" i="18"/>
  <c r="G88" i="18" s="1"/>
  <c r="F76" i="18"/>
  <c r="G76" i="18" s="1"/>
  <c r="F64" i="18"/>
  <c r="G64" i="18" s="1"/>
  <c r="F52" i="18"/>
  <c r="G52" i="18" s="1"/>
  <c r="F40" i="18"/>
  <c r="G40" i="18" s="1"/>
  <c r="F28" i="18"/>
  <c r="G28" i="18" s="1"/>
  <c r="F16" i="18"/>
  <c r="G16" i="18" s="1"/>
  <c r="F4" i="18"/>
  <c r="G4" i="18" s="1"/>
  <c r="F30" i="18"/>
  <c r="G30" i="18" s="1"/>
  <c r="F99" i="18"/>
  <c r="G99" i="18" s="1"/>
  <c r="F87" i="18"/>
  <c r="G87" i="18" s="1"/>
  <c r="F75" i="18"/>
  <c r="G75" i="18" s="1"/>
  <c r="F63" i="18"/>
  <c r="G63" i="18" s="1"/>
  <c r="F51" i="18"/>
  <c r="G51" i="18" s="1"/>
  <c r="F39" i="18"/>
  <c r="G39" i="18" s="1"/>
  <c r="F27" i="18"/>
  <c r="G27" i="18" s="1"/>
  <c r="F15" i="18"/>
  <c r="G15" i="18" s="1"/>
  <c r="F90" i="18"/>
  <c r="G90" i="18" s="1"/>
  <c r="F124" i="18"/>
  <c r="G124" i="18" s="1"/>
  <c r="F110" i="18"/>
  <c r="G110" i="18" s="1"/>
  <c r="F62" i="18"/>
  <c r="G62" i="18" s="1"/>
  <c r="F97" i="18"/>
  <c r="G97" i="18" s="1"/>
  <c r="F85" i="18"/>
  <c r="G85" i="18" s="1"/>
  <c r="F73" i="18"/>
  <c r="G73" i="18" s="1"/>
  <c r="F61" i="18"/>
  <c r="G61" i="18" s="1"/>
  <c r="F49" i="18"/>
  <c r="G49" i="18" s="1"/>
  <c r="F37" i="18"/>
  <c r="G37" i="18" s="1"/>
  <c r="F25" i="18"/>
  <c r="G25" i="18" s="1"/>
  <c r="F13" i="18"/>
  <c r="G13" i="18" s="1"/>
  <c r="F126" i="18"/>
  <c r="G126" i="18" s="1"/>
  <c r="F18" i="18"/>
  <c r="G18" i="18" s="1"/>
  <c r="F123" i="18"/>
  <c r="G123" i="18" s="1"/>
  <c r="F122" i="18"/>
  <c r="G122" i="18" s="1"/>
  <c r="F74" i="18"/>
  <c r="G74" i="18" s="1"/>
  <c r="F50" i="18"/>
  <c r="G50" i="18" s="1"/>
  <c r="F109" i="18"/>
  <c r="G109" i="18" s="1"/>
  <c r="F108" i="18"/>
  <c r="G108" i="18" s="1"/>
  <c r="F72" i="18"/>
  <c r="G72" i="18" s="1"/>
  <c r="F48" i="18"/>
  <c r="G48" i="18" s="1"/>
  <c r="F24" i="18"/>
  <c r="G24" i="18" s="1"/>
  <c r="F131" i="18"/>
  <c r="G131" i="18" s="1"/>
  <c r="F119" i="18"/>
  <c r="G119" i="18" s="1"/>
  <c r="F107" i="18"/>
  <c r="G107" i="18" s="1"/>
  <c r="F95" i="18"/>
  <c r="G95" i="18" s="1"/>
  <c r="F83" i="18"/>
  <c r="G83" i="18" s="1"/>
  <c r="F71" i="18"/>
  <c r="G71" i="18" s="1"/>
  <c r="F59" i="18"/>
  <c r="G59" i="18" s="1"/>
  <c r="F47" i="18"/>
  <c r="G47" i="18" s="1"/>
  <c r="F35" i="18"/>
  <c r="G35" i="18" s="1"/>
  <c r="F23" i="18"/>
  <c r="G23" i="18" s="1"/>
  <c r="F11" i="18"/>
  <c r="G11" i="18" s="1"/>
  <c r="F98" i="18"/>
  <c r="G98" i="18" s="1"/>
  <c r="F26" i="18"/>
  <c r="G26" i="18" s="1"/>
  <c r="G133" i="18"/>
  <c r="F120" i="18"/>
  <c r="G120" i="18" s="1"/>
  <c r="F84" i="18"/>
  <c r="G84" i="18" s="1"/>
  <c r="F36" i="18"/>
  <c r="G36" i="18" s="1"/>
  <c r="F118" i="18"/>
  <c r="G118" i="18" s="1"/>
  <c r="F106" i="18"/>
  <c r="G106" i="18" s="1"/>
  <c r="F94" i="18"/>
  <c r="G94" i="18" s="1"/>
  <c r="F82" i="18"/>
  <c r="G82" i="18" s="1"/>
  <c r="F70" i="18"/>
  <c r="G70" i="18" s="1"/>
  <c r="F58" i="18"/>
  <c r="G58" i="18" s="1"/>
  <c r="F46" i="18"/>
  <c r="G46" i="18" s="1"/>
  <c r="F34" i="18"/>
  <c r="G34" i="18" s="1"/>
  <c r="F22" i="18"/>
  <c r="G22" i="18" s="1"/>
  <c r="F10" i="18"/>
  <c r="G10" i="18" s="1"/>
  <c r="F102" i="18"/>
  <c r="G102" i="18" s="1"/>
  <c r="F125" i="18"/>
  <c r="G125" i="18" s="1"/>
  <c r="F111" i="18"/>
  <c r="G111" i="18" s="1"/>
  <c r="F3" i="18"/>
  <c r="G3" i="18" s="1"/>
  <c r="F86" i="18"/>
  <c r="G86" i="18" s="1"/>
  <c r="F38" i="18"/>
  <c r="G38" i="18" s="1"/>
  <c r="F121" i="18"/>
  <c r="G121" i="18" s="1"/>
  <c r="F132" i="18"/>
  <c r="G132" i="18" s="1"/>
  <c r="F96" i="18"/>
  <c r="G96" i="18" s="1"/>
  <c r="F60" i="18"/>
  <c r="G60" i="18" s="1"/>
  <c r="F130" i="18"/>
  <c r="G130" i="18" s="1"/>
  <c r="F129" i="18"/>
  <c r="G129" i="18" s="1"/>
  <c r="F117" i="18"/>
  <c r="G117" i="18" s="1"/>
  <c r="F105" i="18"/>
  <c r="G105" i="18" s="1"/>
  <c r="F93" i="18"/>
  <c r="G93" i="18" s="1"/>
  <c r="F81" i="18"/>
  <c r="G81" i="18" s="1"/>
  <c r="F69" i="18"/>
  <c r="G69" i="18" s="1"/>
  <c r="F57" i="18"/>
  <c r="G57" i="18" s="1"/>
  <c r="F45" i="18"/>
  <c r="G45" i="18" s="1"/>
  <c r="F33" i="18"/>
  <c r="G33" i="18" s="1"/>
  <c r="F21" i="18"/>
  <c r="G21" i="18" s="1"/>
  <c r="F9" i="18"/>
  <c r="G9" i="18" s="1"/>
  <c r="F42" i="18"/>
  <c r="G42" i="18" s="1"/>
  <c r="F128" i="18"/>
  <c r="G128" i="18" s="1"/>
  <c r="F116" i="18"/>
  <c r="G116" i="18" s="1"/>
  <c r="F104" i="18"/>
  <c r="G104" i="18" s="1"/>
  <c r="F92" i="18"/>
  <c r="G92" i="18" s="1"/>
  <c r="F80" i="18"/>
  <c r="G80" i="18" s="1"/>
  <c r="F68" i="18"/>
  <c r="G68" i="18" s="1"/>
  <c r="F56" i="18"/>
  <c r="G56" i="18" s="1"/>
  <c r="F44" i="18"/>
  <c r="G44" i="18" s="1"/>
  <c r="F32" i="18"/>
  <c r="G32" i="18" s="1"/>
  <c r="F20" i="18"/>
  <c r="G20" i="18" s="1"/>
  <c r="K1920" i="20"/>
  <c r="I1921" i="20"/>
  <c r="F20" i="22"/>
  <c r="F21" i="22"/>
  <c r="F22" i="22"/>
  <c r="F23" i="22"/>
  <c r="F24" i="22"/>
  <c r="F25" i="22"/>
  <c r="F26" i="22"/>
  <c r="F27" i="22"/>
  <c r="F29" i="22"/>
  <c r="F30" i="22"/>
  <c r="F31" i="22"/>
  <c r="F32" i="22"/>
  <c r="F33" i="22"/>
  <c r="F34" i="22"/>
  <c r="F35" i="22"/>
  <c r="F36" i="22"/>
  <c r="F37" i="22"/>
  <c r="F38" i="22"/>
  <c r="F39" i="22"/>
  <c r="F40" i="22"/>
  <c r="F41" i="22"/>
  <c r="F42" i="22"/>
  <c r="F43" i="22"/>
  <c r="F44" i="22"/>
  <c r="F45" i="22"/>
  <c r="F46" i="22"/>
  <c r="F47" i="22"/>
  <c r="F48" i="22"/>
  <c r="F49" i="22"/>
  <c r="F50" i="22"/>
  <c r="F51" i="22"/>
  <c r="F52" i="22"/>
  <c r="F53" i="22"/>
  <c r="F54" i="22"/>
  <c r="F55" i="22"/>
  <c r="F56" i="22"/>
  <c r="F57" i="22"/>
  <c r="F58" i="22"/>
  <c r="F59" i="22"/>
  <c r="F60" i="22"/>
  <c r="F61" i="22"/>
  <c r="F62" i="22"/>
  <c r="F63" i="22"/>
  <c r="F64" i="22"/>
  <c r="F65" i="22"/>
  <c r="F66" i="22"/>
  <c r="F67" i="22"/>
  <c r="F68" i="22"/>
  <c r="F69" i="22"/>
  <c r="F70" i="22"/>
  <c r="F71" i="22"/>
  <c r="F72" i="22"/>
  <c r="F73" i="22"/>
  <c r="F74" i="22"/>
  <c r="F75" i="22"/>
  <c r="F76" i="22"/>
  <c r="F77" i="22"/>
  <c r="F78" i="22"/>
  <c r="F79" i="22"/>
  <c r="F80" i="22"/>
  <c r="F81" i="22"/>
  <c r="F82" i="22"/>
  <c r="F83" i="22"/>
  <c r="F84" i="22"/>
  <c r="F85" i="22"/>
  <c r="F86" i="22"/>
  <c r="F87" i="22"/>
  <c r="F88" i="22"/>
  <c r="F89" i="22"/>
  <c r="F90" i="22"/>
  <c r="F91" i="22"/>
  <c r="F92" i="22"/>
  <c r="F93" i="22"/>
  <c r="F94" i="22"/>
  <c r="F95" i="22"/>
  <c r="F96" i="22"/>
  <c r="F97" i="22"/>
  <c r="F98" i="22"/>
  <c r="F99" i="22"/>
  <c r="F100" i="22"/>
  <c r="F101" i="22"/>
  <c r="F102" i="22"/>
  <c r="F103" i="22"/>
  <c r="F104" i="22"/>
  <c r="F105" i="22"/>
  <c r="F106" i="22"/>
  <c r="F107" i="22"/>
  <c r="F108" i="22"/>
  <c r="F109" i="22"/>
  <c r="F110" i="22"/>
  <c r="F111" i="22"/>
  <c r="F112" i="22"/>
  <c r="F113" i="22"/>
  <c r="F114" i="22"/>
  <c r="F115" i="22"/>
  <c r="F116" i="22"/>
  <c r="F117" i="22"/>
  <c r="F118" i="22"/>
  <c r="F119" i="22"/>
  <c r="F120" i="22"/>
  <c r="F121" i="22"/>
  <c r="F122" i="22"/>
  <c r="F123" i="22"/>
  <c r="F124" i="22"/>
  <c r="F125" i="22"/>
  <c r="F126" i="22"/>
  <c r="F127" i="22"/>
  <c r="F128" i="22"/>
  <c r="F129" i="22"/>
  <c r="F130" i="22"/>
  <c r="F131" i="22"/>
  <c r="F132" i="22"/>
  <c r="F133" i="22"/>
  <c r="F134" i="22"/>
  <c r="F135" i="22"/>
  <c r="F136" i="22"/>
  <c r="F137" i="22"/>
  <c r="F138" i="22"/>
  <c r="F139" i="22"/>
  <c r="F140" i="22"/>
  <c r="F141" i="22"/>
  <c r="F142" i="22"/>
  <c r="F143" i="22"/>
  <c r="F144" i="22"/>
  <c r="F145" i="22"/>
  <c r="F146" i="22"/>
  <c r="F147" i="22"/>
  <c r="F148" i="22"/>
  <c r="F149" i="22"/>
  <c r="F150" i="22"/>
  <c r="F151" i="22"/>
  <c r="F152" i="22"/>
  <c r="F153" i="22"/>
  <c r="F154" i="22"/>
  <c r="F155" i="22"/>
  <c r="F156" i="22"/>
  <c r="F157" i="22"/>
  <c r="F158" i="22"/>
  <c r="F159" i="22"/>
  <c r="F160" i="22"/>
  <c r="F161" i="22"/>
  <c r="F162" i="22"/>
  <c r="F163" i="22"/>
  <c r="F164" i="22"/>
  <c r="F165" i="22"/>
  <c r="F166" i="22"/>
  <c r="F167" i="22"/>
  <c r="F168" i="22"/>
  <c r="F169" i="22"/>
  <c r="F170" i="22"/>
  <c r="F171" i="22"/>
  <c r="F19" i="22"/>
  <c r="F3" i="22"/>
  <c r="F4" i="22"/>
  <c r="F5" i="22"/>
  <c r="F6" i="22"/>
  <c r="F7" i="22"/>
  <c r="F8" i="22"/>
  <c r="F9" i="22"/>
  <c r="F10" i="22"/>
  <c r="F11" i="22"/>
  <c r="F12" i="22"/>
  <c r="F13" i="22"/>
  <c r="F14" i="22"/>
  <c r="F15" i="22"/>
  <c r="F16" i="22"/>
  <c r="F17" i="22"/>
  <c r="F2" i="22"/>
  <c r="F1913" i="20" s="1"/>
  <c r="P1913" i="20" l="1"/>
  <c r="Q1913" i="20"/>
  <c r="I14" i="18"/>
  <c r="I12" i="18"/>
  <c r="E1765" i="20"/>
  <c r="F790" i="20"/>
  <c r="E754" i="20"/>
  <c r="E1895" i="20"/>
  <c r="F1911" i="20"/>
  <c r="E756" i="20"/>
  <c r="E786" i="20"/>
  <c r="E798" i="20"/>
  <c r="E810" i="20"/>
  <c r="E1647" i="20"/>
  <c r="E1659" i="20"/>
  <c r="E1767" i="20"/>
  <c r="E1779" i="20"/>
  <c r="E1791" i="20"/>
  <c r="E1803" i="20"/>
  <c r="E1815" i="20"/>
  <c r="E1897" i="20"/>
  <c r="E1909" i="20"/>
  <c r="F747" i="20"/>
  <c r="F759" i="20"/>
  <c r="F789" i="20"/>
  <c r="F801" i="20"/>
  <c r="F813" i="20"/>
  <c r="F1650" i="20"/>
  <c r="F1662" i="20"/>
  <c r="F1770" i="20"/>
  <c r="F1782" i="20"/>
  <c r="F1794" i="20"/>
  <c r="F1806" i="20"/>
  <c r="F1818" i="20"/>
  <c r="F1900" i="20"/>
  <c r="F1912" i="20"/>
  <c r="E1768" i="20"/>
  <c r="F802" i="20"/>
  <c r="E812" i="20"/>
  <c r="E1793" i="20"/>
  <c r="E1911" i="20"/>
  <c r="F761" i="20"/>
  <c r="F1664" i="20"/>
  <c r="F1772" i="20"/>
  <c r="F1784" i="20"/>
  <c r="F1796" i="20"/>
  <c r="F1808" i="20"/>
  <c r="F1820" i="20"/>
  <c r="F1902" i="20"/>
  <c r="F1914" i="20"/>
  <c r="F1915" i="20"/>
  <c r="E811" i="20"/>
  <c r="E1898" i="20"/>
  <c r="F1795" i="20"/>
  <c r="E788" i="20"/>
  <c r="E1781" i="20"/>
  <c r="F803" i="20"/>
  <c r="E759" i="20"/>
  <c r="E1650" i="20"/>
  <c r="E1662" i="20"/>
  <c r="E1782" i="20"/>
  <c r="E1794" i="20"/>
  <c r="E1806" i="20"/>
  <c r="E1818" i="20"/>
  <c r="E1900" i="20"/>
  <c r="E1912" i="20"/>
  <c r="F762" i="20"/>
  <c r="F804" i="20"/>
  <c r="F1653" i="20"/>
  <c r="F1773" i="20"/>
  <c r="F1797" i="20"/>
  <c r="F1903" i="20"/>
  <c r="E748" i="20"/>
  <c r="E760" i="20"/>
  <c r="E790" i="20"/>
  <c r="E802" i="20"/>
  <c r="E814" i="20"/>
  <c r="E1651" i="20"/>
  <c r="E1663" i="20"/>
  <c r="E1771" i="20"/>
  <c r="E1783" i="20"/>
  <c r="E1795" i="20"/>
  <c r="E1807" i="20"/>
  <c r="E1819" i="20"/>
  <c r="E1901" i="20"/>
  <c r="E1913" i="20"/>
  <c r="G1913" i="20" s="1"/>
  <c r="F751" i="20"/>
  <c r="F781" i="20"/>
  <c r="F793" i="20"/>
  <c r="F805" i="20"/>
  <c r="F1642" i="20"/>
  <c r="F1654" i="20"/>
  <c r="F1762" i="20"/>
  <c r="F1774" i="20"/>
  <c r="F1786" i="20"/>
  <c r="F1798" i="20"/>
  <c r="F1810" i="20"/>
  <c r="F1822" i="20"/>
  <c r="F1904" i="20"/>
  <c r="F1916" i="20"/>
  <c r="E1780" i="20"/>
  <c r="E1910" i="20"/>
  <c r="F1783" i="20"/>
  <c r="E1769" i="20"/>
  <c r="F1652" i="20"/>
  <c r="E813" i="20"/>
  <c r="E1770" i="20"/>
  <c r="F750" i="20"/>
  <c r="F792" i="20"/>
  <c r="F1641" i="20"/>
  <c r="F1665" i="20"/>
  <c r="F1785" i="20"/>
  <c r="F1809" i="20"/>
  <c r="F1821" i="20"/>
  <c r="E749" i="20"/>
  <c r="E761" i="20"/>
  <c r="E791" i="20"/>
  <c r="E803" i="20"/>
  <c r="E1640" i="20"/>
  <c r="E1652" i="20"/>
  <c r="E1664" i="20"/>
  <c r="E1772" i="20"/>
  <c r="E1784" i="20"/>
  <c r="E1796" i="20"/>
  <c r="E1808" i="20"/>
  <c r="E1820" i="20"/>
  <c r="E1902" i="20"/>
  <c r="E1914" i="20"/>
  <c r="F752" i="20"/>
  <c r="F782" i="20"/>
  <c r="F794" i="20"/>
  <c r="F806" i="20"/>
  <c r="F1643" i="20"/>
  <c r="F1655" i="20"/>
  <c r="F1763" i="20"/>
  <c r="F1775" i="20"/>
  <c r="F1787" i="20"/>
  <c r="F1799" i="20"/>
  <c r="F1811" i="20"/>
  <c r="F1823" i="20"/>
  <c r="F1905" i="20"/>
  <c r="F1917" i="20"/>
  <c r="F1918" i="20"/>
  <c r="E1648" i="20"/>
  <c r="E1804" i="20"/>
  <c r="F760" i="20"/>
  <c r="F1651" i="20"/>
  <c r="F1663" i="20"/>
  <c r="F1819" i="20"/>
  <c r="E758" i="20"/>
  <c r="E1805" i="20"/>
  <c r="E792" i="20"/>
  <c r="E1653" i="20"/>
  <c r="E1773" i="20"/>
  <c r="E1797" i="20"/>
  <c r="E1903" i="20"/>
  <c r="F753" i="20"/>
  <c r="F807" i="20"/>
  <c r="F1764" i="20"/>
  <c r="F1788" i="20"/>
  <c r="F1906" i="20"/>
  <c r="E781" i="20"/>
  <c r="E805" i="20"/>
  <c r="E1654" i="20"/>
  <c r="E1774" i="20"/>
  <c r="E1798" i="20"/>
  <c r="E1822" i="20"/>
  <c r="E1916" i="20"/>
  <c r="F784" i="20"/>
  <c r="F1645" i="20"/>
  <c r="F1919" i="20"/>
  <c r="E757" i="20"/>
  <c r="E1660" i="20"/>
  <c r="E1792" i="20"/>
  <c r="F748" i="20"/>
  <c r="F814" i="20"/>
  <c r="F1771" i="20"/>
  <c r="F1901" i="20"/>
  <c r="E800" i="20"/>
  <c r="E1661" i="20"/>
  <c r="E1817" i="20"/>
  <c r="F749" i="20"/>
  <c r="F1640" i="20"/>
  <c r="E789" i="20"/>
  <c r="E762" i="20"/>
  <c r="E1641" i="20"/>
  <c r="E1785" i="20"/>
  <c r="E1809" i="20"/>
  <c r="E1915" i="20"/>
  <c r="F783" i="20"/>
  <c r="F1644" i="20"/>
  <c r="F1776" i="20"/>
  <c r="F1800" i="20"/>
  <c r="F1824" i="20"/>
  <c r="E751" i="20"/>
  <c r="E793" i="20"/>
  <c r="E1642" i="20"/>
  <c r="E1762" i="20"/>
  <c r="E1786" i="20"/>
  <c r="E1810" i="20"/>
  <c r="E1904" i="20"/>
  <c r="F754" i="20"/>
  <c r="F796" i="20"/>
  <c r="F808" i="20"/>
  <c r="F1657" i="20"/>
  <c r="F1765" i="20"/>
  <c r="F1777" i="20"/>
  <c r="F1789" i="20"/>
  <c r="F1801" i="20"/>
  <c r="F1813" i="20"/>
  <c r="F1895" i="20"/>
  <c r="F1907" i="20"/>
  <c r="E752" i="20"/>
  <c r="E782" i="20"/>
  <c r="E794" i="20"/>
  <c r="E806" i="20"/>
  <c r="E1643" i="20"/>
  <c r="E1655" i="20"/>
  <c r="E1763" i="20"/>
  <c r="E1775" i="20"/>
  <c r="E1787" i="20"/>
  <c r="E1799" i="20"/>
  <c r="E1811" i="20"/>
  <c r="E1823" i="20"/>
  <c r="E1905" i="20"/>
  <c r="E1917" i="20"/>
  <c r="F755" i="20"/>
  <c r="F785" i="20"/>
  <c r="F797" i="20"/>
  <c r="F809" i="20"/>
  <c r="F1646" i="20"/>
  <c r="F1658" i="20"/>
  <c r="F1766" i="20"/>
  <c r="F1778" i="20"/>
  <c r="F1790" i="20"/>
  <c r="F1802" i="20"/>
  <c r="F1814" i="20"/>
  <c r="F1896" i="20"/>
  <c r="F1908" i="20"/>
  <c r="E787" i="20"/>
  <c r="E1816" i="20"/>
  <c r="F1807" i="20"/>
  <c r="E1649" i="20"/>
  <c r="E1899" i="20"/>
  <c r="F791" i="20"/>
  <c r="E801" i="20"/>
  <c r="E750" i="20"/>
  <c r="E804" i="20"/>
  <c r="E1665" i="20"/>
  <c r="E1821" i="20"/>
  <c r="F795" i="20"/>
  <c r="F1656" i="20"/>
  <c r="F1812" i="20"/>
  <c r="E753" i="20"/>
  <c r="E783" i="20"/>
  <c r="E795" i="20"/>
  <c r="E807" i="20"/>
  <c r="E1644" i="20"/>
  <c r="E1656" i="20"/>
  <c r="E1764" i="20"/>
  <c r="E1776" i="20"/>
  <c r="E1788" i="20"/>
  <c r="E1800" i="20"/>
  <c r="E1812" i="20"/>
  <c r="E1824" i="20"/>
  <c r="E1906" i="20"/>
  <c r="E1918" i="20"/>
  <c r="F756" i="20"/>
  <c r="F786" i="20"/>
  <c r="F798" i="20"/>
  <c r="F810" i="20"/>
  <c r="F1647" i="20"/>
  <c r="F1659" i="20"/>
  <c r="F1767" i="20"/>
  <c r="F1779" i="20"/>
  <c r="F1791" i="20"/>
  <c r="F1803" i="20"/>
  <c r="F1815" i="20"/>
  <c r="F1897" i="20"/>
  <c r="F1909" i="20"/>
  <c r="E1907" i="20"/>
  <c r="E1919" i="20"/>
  <c r="F757" i="20"/>
  <c r="F787" i="20"/>
  <c r="F799" i="20"/>
  <c r="F811" i="20"/>
  <c r="F1648" i="20"/>
  <c r="F1660" i="20"/>
  <c r="F1768" i="20"/>
  <c r="F1780" i="20"/>
  <c r="F1792" i="20"/>
  <c r="F1804" i="20"/>
  <c r="F1816" i="20"/>
  <c r="F1898" i="20"/>
  <c r="F1910" i="20"/>
  <c r="E799" i="20"/>
  <c r="E784" i="20"/>
  <c r="E796" i="20"/>
  <c r="E808" i="20"/>
  <c r="E1645" i="20"/>
  <c r="E1657" i="20"/>
  <c r="E1777" i="20"/>
  <c r="E1789" i="20"/>
  <c r="E1801" i="20"/>
  <c r="E1813" i="20"/>
  <c r="E755" i="20"/>
  <c r="E785" i="20"/>
  <c r="E797" i="20"/>
  <c r="E809" i="20"/>
  <c r="E1646" i="20"/>
  <c r="E1658" i="20"/>
  <c r="E1766" i="20"/>
  <c r="E1778" i="20"/>
  <c r="E1790" i="20"/>
  <c r="E1802" i="20"/>
  <c r="E1814" i="20"/>
  <c r="E1896" i="20"/>
  <c r="E1908" i="20"/>
  <c r="E747" i="20"/>
  <c r="F758" i="20"/>
  <c r="F788" i="20"/>
  <c r="F800" i="20"/>
  <c r="F812" i="20"/>
  <c r="F1649" i="20"/>
  <c r="F1661" i="20"/>
  <c r="F1769" i="20"/>
  <c r="F1781" i="20"/>
  <c r="F1793" i="20"/>
  <c r="F1805" i="20"/>
  <c r="F1817" i="20"/>
  <c r="F1899" i="20"/>
  <c r="I8" i="18"/>
  <c r="K80" i="18"/>
  <c r="I80" i="18"/>
  <c r="I87" i="18"/>
  <c r="K87" i="18"/>
  <c r="K105" i="18"/>
  <c r="I105" i="18"/>
  <c r="K44" i="18"/>
  <c r="I44" i="18"/>
  <c r="K45" i="18"/>
  <c r="I45" i="18"/>
  <c r="K121" i="18"/>
  <c r="I121" i="18"/>
  <c r="K70" i="18"/>
  <c r="I70" i="18"/>
  <c r="K23" i="18"/>
  <c r="I23" i="18"/>
  <c r="K72" i="18"/>
  <c r="I72" i="18"/>
  <c r="K49" i="18"/>
  <c r="I49" i="18"/>
  <c r="I51" i="18"/>
  <c r="K51" i="18"/>
  <c r="K76" i="18"/>
  <c r="I76" i="18"/>
  <c r="K89" i="18"/>
  <c r="I89" i="18"/>
  <c r="K79" i="18"/>
  <c r="I79" i="18"/>
  <c r="K56" i="18"/>
  <c r="I56" i="18"/>
  <c r="K57" i="18"/>
  <c r="I57" i="18"/>
  <c r="I38" i="18"/>
  <c r="K38" i="18"/>
  <c r="K82" i="18"/>
  <c r="I82" i="18"/>
  <c r="K35" i="18"/>
  <c r="I35" i="18"/>
  <c r="K108" i="18"/>
  <c r="I108" i="18"/>
  <c r="K61" i="18"/>
  <c r="I61" i="18"/>
  <c r="I63" i="18"/>
  <c r="K63" i="18"/>
  <c r="K88" i="18"/>
  <c r="I88" i="18"/>
  <c r="K101" i="18"/>
  <c r="I101" i="18"/>
  <c r="K91" i="18"/>
  <c r="I91" i="18"/>
  <c r="I86" i="18"/>
  <c r="K86" i="18"/>
  <c r="K109" i="18"/>
  <c r="I109" i="18"/>
  <c r="K73" i="18"/>
  <c r="I73" i="18"/>
  <c r="I75" i="18"/>
  <c r="K75" i="18"/>
  <c r="K100" i="18"/>
  <c r="I100" i="18"/>
  <c r="K113" i="18"/>
  <c r="I113" i="18"/>
  <c r="K103" i="18"/>
  <c r="I103" i="18"/>
  <c r="K85" i="18"/>
  <c r="I85" i="18"/>
  <c r="K115" i="18"/>
  <c r="I115" i="18"/>
  <c r="K69" i="18"/>
  <c r="I69" i="18"/>
  <c r="I50" i="18"/>
  <c r="K50" i="18"/>
  <c r="K118" i="18"/>
  <c r="I118" i="18"/>
  <c r="K71" i="18"/>
  <c r="I71" i="18"/>
  <c r="I74" i="18"/>
  <c r="K74" i="18"/>
  <c r="K97" i="18"/>
  <c r="I97" i="18"/>
  <c r="I99" i="18"/>
  <c r="K99" i="18"/>
  <c r="K66" i="18"/>
  <c r="I66" i="18"/>
  <c r="K6" i="18"/>
  <c r="I6" i="18"/>
  <c r="K127" i="18"/>
  <c r="I127" i="18"/>
  <c r="K3" i="18"/>
  <c r="I3" i="18"/>
  <c r="K92" i="18"/>
  <c r="I92" i="18"/>
  <c r="K83" i="18"/>
  <c r="I83" i="18"/>
  <c r="I122" i="18"/>
  <c r="K122" i="18"/>
  <c r="I62" i="18"/>
  <c r="K62" i="18"/>
  <c r="K30" i="18"/>
  <c r="I30" i="18"/>
  <c r="K5" i="18"/>
  <c r="I5" i="18"/>
  <c r="K114" i="18"/>
  <c r="I114" i="18"/>
  <c r="K54" i="18"/>
  <c r="I54" i="18"/>
  <c r="K59" i="18"/>
  <c r="I59" i="18"/>
  <c r="K104" i="18"/>
  <c r="I104" i="18"/>
  <c r="K95" i="18"/>
  <c r="I95" i="18"/>
  <c r="K4" i="18"/>
  <c r="I4" i="18"/>
  <c r="K17" i="18"/>
  <c r="I17" i="18"/>
  <c r="K7" i="18"/>
  <c r="I7" i="18"/>
  <c r="K81" i="18"/>
  <c r="I81" i="18"/>
  <c r="K93" i="18"/>
  <c r="I93" i="18"/>
  <c r="K117" i="18"/>
  <c r="I117" i="18"/>
  <c r="K129" i="18"/>
  <c r="I129" i="18"/>
  <c r="K18" i="18"/>
  <c r="I18" i="18"/>
  <c r="K19" i="18"/>
  <c r="I19" i="18"/>
  <c r="K68" i="18"/>
  <c r="I68" i="18"/>
  <c r="K106" i="18"/>
  <c r="I106" i="18"/>
  <c r="I111" i="18"/>
  <c r="K111" i="18"/>
  <c r="K116" i="18"/>
  <c r="I116" i="18"/>
  <c r="I123" i="18"/>
  <c r="K123" i="18"/>
  <c r="K10" i="18"/>
  <c r="I10" i="18"/>
  <c r="K107" i="18"/>
  <c r="I107" i="18"/>
  <c r="K16" i="18"/>
  <c r="I16" i="18"/>
  <c r="K42" i="18"/>
  <c r="I42" i="18"/>
  <c r="K22" i="18"/>
  <c r="I22" i="18"/>
  <c r="K119" i="18"/>
  <c r="I119" i="18"/>
  <c r="K90" i="18"/>
  <c r="I90" i="18"/>
  <c r="K41" i="18"/>
  <c r="I41" i="18"/>
  <c r="K47" i="18"/>
  <c r="I47" i="18"/>
  <c r="K78" i="18"/>
  <c r="I78" i="18"/>
  <c r="K125" i="18"/>
  <c r="I125" i="18"/>
  <c r="K102" i="18"/>
  <c r="I102" i="18"/>
  <c r="K128" i="18"/>
  <c r="I128" i="18"/>
  <c r="K120" i="18"/>
  <c r="I120" i="18"/>
  <c r="K124" i="18"/>
  <c r="I124" i="18"/>
  <c r="K29" i="18"/>
  <c r="I29" i="18"/>
  <c r="K130" i="18"/>
  <c r="I130" i="18"/>
  <c r="K133" i="18"/>
  <c r="I133" i="18"/>
  <c r="K126" i="18"/>
  <c r="I126" i="18"/>
  <c r="K28" i="18"/>
  <c r="I28" i="18"/>
  <c r="K31" i="18"/>
  <c r="I31" i="18"/>
  <c r="K9" i="18"/>
  <c r="I9" i="18"/>
  <c r="K60" i="18"/>
  <c r="I60" i="18"/>
  <c r="K34" i="18"/>
  <c r="I34" i="18"/>
  <c r="I26" i="18"/>
  <c r="K26" i="18"/>
  <c r="K131" i="18"/>
  <c r="I131" i="18"/>
  <c r="K13" i="18"/>
  <c r="I13" i="18"/>
  <c r="I15" i="18"/>
  <c r="K15" i="18"/>
  <c r="K40" i="18"/>
  <c r="I40" i="18"/>
  <c r="K53" i="18"/>
  <c r="I53" i="18"/>
  <c r="K43" i="18"/>
  <c r="I43" i="18"/>
  <c r="K84" i="18"/>
  <c r="I84" i="18"/>
  <c r="K21" i="18"/>
  <c r="I21" i="18"/>
  <c r="K25" i="18"/>
  <c r="I25" i="18"/>
  <c r="K94" i="18"/>
  <c r="I94" i="18"/>
  <c r="K112" i="18"/>
  <c r="I112" i="18"/>
  <c r="K36" i="18"/>
  <c r="I36" i="18"/>
  <c r="I110" i="18"/>
  <c r="K110" i="18"/>
  <c r="K20" i="18"/>
  <c r="I20" i="18"/>
  <c r="K96" i="18"/>
  <c r="I96" i="18"/>
  <c r="K46" i="18"/>
  <c r="I46" i="18"/>
  <c r="I98" i="18"/>
  <c r="K98" i="18"/>
  <c r="K24" i="18"/>
  <c r="I24" i="18"/>
  <c r="I27" i="18"/>
  <c r="K27" i="18"/>
  <c r="K52" i="18"/>
  <c r="I52" i="18"/>
  <c r="K65" i="18"/>
  <c r="I65" i="18"/>
  <c r="K55" i="18"/>
  <c r="I55" i="18"/>
  <c r="K32" i="18"/>
  <c r="I32" i="18"/>
  <c r="K33" i="18"/>
  <c r="I33" i="18"/>
  <c r="K132" i="18"/>
  <c r="I132" i="18"/>
  <c r="K58" i="18"/>
  <c r="I58" i="18"/>
  <c r="K11" i="18"/>
  <c r="I11" i="18"/>
  <c r="K48" i="18"/>
  <c r="I48" i="18"/>
  <c r="K37" i="18"/>
  <c r="I37" i="18"/>
  <c r="I39" i="18"/>
  <c r="K39" i="18"/>
  <c r="K64" i="18"/>
  <c r="I64" i="18"/>
  <c r="K77" i="18"/>
  <c r="I77" i="18"/>
  <c r="K67" i="18"/>
  <c r="I67" i="18"/>
  <c r="AA663" i="15"/>
  <c r="P790" i="20" l="1"/>
  <c r="Q790" i="20"/>
  <c r="P1911" i="20"/>
  <c r="Q1911" i="20"/>
  <c r="Q747" i="20"/>
  <c r="P747" i="20"/>
  <c r="Q759" i="20"/>
  <c r="P759" i="20"/>
  <c r="Q789" i="20"/>
  <c r="P789" i="20"/>
  <c r="Q801" i="20"/>
  <c r="P801" i="20"/>
  <c r="Q813" i="20"/>
  <c r="P813" i="20"/>
  <c r="P1650" i="20"/>
  <c r="Q1650" i="20"/>
  <c r="P1662" i="20"/>
  <c r="Q1662" i="20"/>
  <c r="P1770" i="20"/>
  <c r="Q1770" i="20"/>
  <c r="Q1782" i="20"/>
  <c r="P1782" i="20"/>
  <c r="Q1794" i="20"/>
  <c r="P1794" i="20"/>
  <c r="P1806" i="20"/>
  <c r="Q1806" i="20"/>
  <c r="P1818" i="20"/>
  <c r="Q1818" i="20"/>
  <c r="P1900" i="20"/>
  <c r="Q1900" i="20"/>
  <c r="Q1912" i="20"/>
  <c r="P1912" i="20"/>
  <c r="Q802" i="20"/>
  <c r="P802" i="20"/>
  <c r="Q761" i="20"/>
  <c r="P761" i="20"/>
  <c r="Q1664" i="20"/>
  <c r="P1664" i="20"/>
  <c r="Q1772" i="20"/>
  <c r="P1772" i="20"/>
  <c r="Q1784" i="20"/>
  <c r="P1784" i="20"/>
  <c r="Q1796" i="20"/>
  <c r="P1796" i="20"/>
  <c r="Q1808" i="20"/>
  <c r="P1808" i="20"/>
  <c r="Q1820" i="20"/>
  <c r="P1820" i="20"/>
  <c r="P1902" i="20"/>
  <c r="Q1902" i="20"/>
  <c r="Q1914" i="20"/>
  <c r="P1914" i="20"/>
  <c r="P1915" i="20"/>
  <c r="Q1915" i="20"/>
  <c r="P1795" i="20"/>
  <c r="Q1795" i="20"/>
  <c r="P803" i="20"/>
  <c r="Q803" i="20"/>
  <c r="Q762" i="20"/>
  <c r="P762" i="20"/>
  <c r="P804" i="20"/>
  <c r="Q804" i="20"/>
  <c r="P1653" i="20"/>
  <c r="Q1653" i="20"/>
  <c r="P1773" i="20"/>
  <c r="Q1773" i="20"/>
  <c r="P1797" i="20"/>
  <c r="Q1797" i="20"/>
  <c r="Q1903" i="20"/>
  <c r="P1903" i="20"/>
  <c r="P751" i="20"/>
  <c r="Q751" i="20"/>
  <c r="Q781" i="20"/>
  <c r="P781" i="20"/>
  <c r="P793" i="20"/>
  <c r="Q793" i="20"/>
  <c r="Q805" i="20"/>
  <c r="P805" i="20"/>
  <c r="Q1642" i="20"/>
  <c r="P1642" i="20"/>
  <c r="P1654" i="20"/>
  <c r="Q1654" i="20"/>
  <c r="Q1762" i="20"/>
  <c r="P1762" i="20"/>
  <c r="Q1774" i="20"/>
  <c r="P1774" i="20"/>
  <c r="Q1786" i="20"/>
  <c r="P1786" i="20"/>
  <c r="P1798" i="20"/>
  <c r="Q1798" i="20"/>
  <c r="Q1810" i="20"/>
  <c r="P1810" i="20"/>
  <c r="P1822" i="20"/>
  <c r="Q1822" i="20"/>
  <c r="P1904" i="20"/>
  <c r="Q1904" i="20"/>
  <c r="Q1916" i="20"/>
  <c r="P1916" i="20"/>
  <c r="Q1783" i="20"/>
  <c r="P1783" i="20"/>
  <c r="Q1652" i="20"/>
  <c r="P1652" i="20"/>
  <c r="Q750" i="20"/>
  <c r="P750" i="20"/>
  <c r="P792" i="20"/>
  <c r="Q792" i="20"/>
  <c r="Q1641" i="20"/>
  <c r="P1641" i="20"/>
  <c r="Q1665" i="20"/>
  <c r="P1665" i="20"/>
  <c r="P1785" i="20"/>
  <c r="Q1785" i="20"/>
  <c r="Q1809" i="20"/>
  <c r="P1809" i="20"/>
  <c r="Q1821" i="20"/>
  <c r="P1821" i="20"/>
  <c r="P752" i="20"/>
  <c r="Q752" i="20"/>
  <c r="P782" i="20"/>
  <c r="Q782" i="20"/>
  <c r="Q794" i="20"/>
  <c r="P794" i="20"/>
  <c r="P806" i="20"/>
  <c r="Q806" i="20"/>
  <c r="P1643" i="20"/>
  <c r="Q1643" i="20"/>
  <c r="P1655" i="20"/>
  <c r="Q1655" i="20"/>
  <c r="P1763" i="20"/>
  <c r="Q1763" i="20"/>
  <c r="Q1775" i="20"/>
  <c r="P1775" i="20"/>
  <c r="Q1787" i="20"/>
  <c r="P1787" i="20"/>
  <c r="Q1799" i="20"/>
  <c r="P1799" i="20"/>
  <c r="P1811" i="20"/>
  <c r="Q1811" i="20"/>
  <c r="Q1823" i="20"/>
  <c r="P1823" i="20"/>
  <c r="Q1905" i="20"/>
  <c r="P1905" i="20"/>
  <c r="P1917" i="20"/>
  <c r="Q1917" i="20"/>
  <c r="P1918" i="20"/>
  <c r="Q1918" i="20"/>
  <c r="Q760" i="20"/>
  <c r="P760" i="20"/>
  <c r="Q1651" i="20"/>
  <c r="P1651" i="20"/>
  <c r="Q1663" i="20"/>
  <c r="P1663" i="20"/>
  <c r="P1819" i="20"/>
  <c r="Q1819" i="20"/>
  <c r="P753" i="20"/>
  <c r="Q753" i="20"/>
  <c r="P807" i="20"/>
  <c r="Q807" i="20"/>
  <c r="P1764" i="20"/>
  <c r="Q1764" i="20"/>
  <c r="Q1788" i="20"/>
  <c r="P1788" i="20"/>
  <c r="P1906" i="20"/>
  <c r="Q1906" i="20"/>
  <c r="P784" i="20"/>
  <c r="Q784" i="20"/>
  <c r="Q1645" i="20"/>
  <c r="P1645" i="20"/>
  <c r="P1919" i="20"/>
  <c r="Q1919" i="20"/>
  <c r="Q748" i="20"/>
  <c r="P748" i="20"/>
  <c r="Q814" i="20"/>
  <c r="P814" i="20"/>
  <c r="Q1771" i="20"/>
  <c r="P1771" i="20"/>
  <c r="P1901" i="20"/>
  <c r="Q1901" i="20"/>
  <c r="Q749" i="20"/>
  <c r="P749" i="20"/>
  <c r="P1640" i="20"/>
  <c r="Q1640" i="20"/>
  <c r="Q783" i="20"/>
  <c r="P783" i="20"/>
  <c r="P1644" i="20"/>
  <c r="Q1644" i="20"/>
  <c r="Q1776" i="20"/>
  <c r="P1776" i="20"/>
  <c r="P1800" i="20"/>
  <c r="Q1800" i="20"/>
  <c r="P1824" i="20"/>
  <c r="Q1824" i="20"/>
  <c r="P754" i="20"/>
  <c r="Q754" i="20"/>
  <c r="Q796" i="20"/>
  <c r="P796" i="20"/>
  <c r="P808" i="20"/>
  <c r="Q808" i="20"/>
  <c r="Q1657" i="20"/>
  <c r="P1657" i="20"/>
  <c r="Q1765" i="20"/>
  <c r="P1765" i="20"/>
  <c r="P1777" i="20"/>
  <c r="Q1777" i="20"/>
  <c r="P1789" i="20"/>
  <c r="Q1789" i="20"/>
  <c r="Q1801" i="20"/>
  <c r="P1801" i="20"/>
  <c r="Q1813" i="20"/>
  <c r="P1813" i="20"/>
  <c r="Q1895" i="20"/>
  <c r="P1895" i="20"/>
  <c r="Q1907" i="20"/>
  <c r="P1907" i="20"/>
  <c r="P755" i="20"/>
  <c r="Q755" i="20"/>
  <c r="Q785" i="20"/>
  <c r="P785" i="20"/>
  <c r="P797" i="20"/>
  <c r="Q797" i="20"/>
  <c r="Q809" i="20"/>
  <c r="P809" i="20"/>
  <c r="Q1646" i="20"/>
  <c r="P1646" i="20"/>
  <c r="Q1658" i="20"/>
  <c r="P1658" i="20"/>
  <c r="P1766" i="20"/>
  <c r="Q1766" i="20"/>
  <c r="Q1778" i="20"/>
  <c r="P1778" i="20"/>
  <c r="Q1790" i="20"/>
  <c r="P1790" i="20"/>
  <c r="Q1802" i="20"/>
  <c r="P1802" i="20"/>
  <c r="Q1814" i="20"/>
  <c r="P1814" i="20"/>
  <c r="P1896" i="20"/>
  <c r="Q1896" i="20"/>
  <c r="Q1908" i="20"/>
  <c r="P1908" i="20"/>
  <c r="Q1807" i="20"/>
  <c r="P1807" i="20"/>
  <c r="P791" i="20"/>
  <c r="Q791" i="20"/>
  <c r="Q795" i="20"/>
  <c r="P795" i="20"/>
  <c r="P1656" i="20"/>
  <c r="Q1656" i="20"/>
  <c r="P1812" i="20"/>
  <c r="Q1812" i="20"/>
  <c r="P756" i="20"/>
  <c r="Q756" i="20"/>
  <c r="P786" i="20"/>
  <c r="Q786" i="20"/>
  <c r="P798" i="20"/>
  <c r="Q798" i="20"/>
  <c r="Q810" i="20"/>
  <c r="P810" i="20"/>
  <c r="P1647" i="20"/>
  <c r="Q1647" i="20"/>
  <c r="P1659" i="20"/>
  <c r="Q1659" i="20"/>
  <c r="Q1767" i="20"/>
  <c r="P1767" i="20"/>
  <c r="P1779" i="20"/>
  <c r="Q1779" i="20"/>
  <c r="Q1791" i="20"/>
  <c r="P1791" i="20"/>
  <c r="G1803" i="20"/>
  <c r="P1803" i="20"/>
  <c r="Q1803" i="20"/>
  <c r="Q1815" i="20"/>
  <c r="P1815" i="20"/>
  <c r="Q1897" i="20"/>
  <c r="P1897" i="20"/>
  <c r="P1909" i="20"/>
  <c r="Q1909" i="20"/>
  <c r="P757" i="20"/>
  <c r="Q757" i="20"/>
  <c r="Q787" i="20"/>
  <c r="P787" i="20"/>
  <c r="P799" i="20"/>
  <c r="Q799" i="20"/>
  <c r="P811" i="20"/>
  <c r="Q811" i="20"/>
  <c r="Q1648" i="20"/>
  <c r="P1648" i="20"/>
  <c r="Q1660" i="20"/>
  <c r="P1660" i="20"/>
  <c r="G1768" i="20"/>
  <c r="Q1768" i="20"/>
  <c r="P1768" i="20"/>
  <c r="Q1780" i="20"/>
  <c r="P1780" i="20"/>
  <c r="Q1792" i="20"/>
  <c r="P1792" i="20"/>
  <c r="Q1804" i="20"/>
  <c r="P1804" i="20"/>
  <c r="P1816" i="20"/>
  <c r="Q1816" i="20"/>
  <c r="P1898" i="20"/>
  <c r="Q1898" i="20"/>
  <c r="Q1910" i="20"/>
  <c r="P1910" i="20"/>
  <c r="Q758" i="20"/>
  <c r="P758" i="20"/>
  <c r="Q788" i="20"/>
  <c r="P788" i="20"/>
  <c r="P800" i="20"/>
  <c r="Q800" i="20"/>
  <c r="P812" i="20"/>
  <c r="Q812" i="20"/>
  <c r="P1649" i="20"/>
  <c r="Q1649" i="20"/>
  <c r="Q1661" i="20"/>
  <c r="P1661" i="20"/>
  <c r="P1769" i="20"/>
  <c r="Q1769" i="20"/>
  <c r="Q1781" i="20"/>
  <c r="P1781" i="20"/>
  <c r="P1793" i="20"/>
  <c r="Q1793" i="20"/>
  <c r="Q1805" i="20"/>
  <c r="P1805" i="20"/>
  <c r="P1817" i="20"/>
  <c r="Q1817" i="20"/>
  <c r="P1899" i="20"/>
  <c r="Q1899" i="20"/>
  <c r="G1779" i="20"/>
  <c r="G788" i="20"/>
  <c r="G1765" i="20"/>
  <c r="G1793" i="20"/>
  <c r="G754" i="20"/>
  <c r="G806" i="20"/>
  <c r="G1773" i="20"/>
  <c r="I1773" i="20" s="1"/>
  <c r="G1797" i="20"/>
  <c r="K1797" i="20" s="1"/>
  <c r="G1903" i="20"/>
  <c r="K1903" i="20" s="1"/>
  <c r="G1654" i="20"/>
  <c r="G1911" i="20"/>
  <c r="K1911" i="20" s="1"/>
  <c r="G1780" i="20"/>
  <c r="G1900" i="20"/>
  <c r="I1900" i="20" s="1"/>
  <c r="G1821" i="20"/>
  <c r="K1821" i="20" s="1"/>
  <c r="G1791" i="20"/>
  <c r="I1791" i="20" s="1"/>
  <c r="G761" i="20"/>
  <c r="I761" i="20" s="1"/>
  <c r="G791" i="20"/>
  <c r="I791" i="20" s="1"/>
  <c r="G760" i="20"/>
  <c r="G1898" i="20"/>
  <c r="K1898" i="20" s="1"/>
  <c r="G1909" i="20"/>
  <c r="K1909" i="20" s="1"/>
  <c r="G756" i="20"/>
  <c r="I756" i="20" s="1"/>
  <c r="G1906" i="20"/>
  <c r="I1906" i="20" s="1"/>
  <c r="G1801" i="20"/>
  <c r="I1801" i="20" s="1"/>
  <c r="G793" i="20"/>
  <c r="K793" i="20" s="1"/>
  <c r="G747" i="20"/>
  <c r="K747" i="20" s="1"/>
  <c r="G1771" i="20"/>
  <c r="K1771" i="20" s="1"/>
  <c r="G1663" i="20"/>
  <c r="K1663" i="20" s="1"/>
  <c r="G1895" i="20"/>
  <c r="I1895" i="20" s="1"/>
  <c r="G1808" i="20"/>
  <c r="K1808" i="20" s="1"/>
  <c r="G1910" i="20"/>
  <c r="I1910" i="20" s="1"/>
  <c r="G1796" i="20"/>
  <c r="K1796" i="20" s="1"/>
  <c r="G1818" i="20"/>
  <c r="I1818" i="20" s="1"/>
  <c r="G1661" i="20"/>
  <c r="K1661" i="20" s="1"/>
  <c r="G1664" i="20"/>
  <c r="K1664" i="20" s="1"/>
  <c r="G1782" i="20"/>
  <c r="I1782" i="20" s="1"/>
  <c r="G786" i="20"/>
  <c r="K786" i="20" s="1"/>
  <c r="G1798" i="20"/>
  <c r="K1798" i="20" s="1"/>
  <c r="G1807" i="20"/>
  <c r="K1807" i="20" s="1"/>
  <c r="G1794" i="20"/>
  <c r="K1794" i="20" s="1"/>
  <c r="G1795" i="20"/>
  <c r="K1795" i="20" s="1"/>
  <c r="G751" i="20"/>
  <c r="K751" i="20" s="1"/>
  <c r="G1648" i="20"/>
  <c r="K1648" i="20" s="1"/>
  <c r="G1908" i="20"/>
  <c r="I1908" i="20" s="1"/>
  <c r="G1657" i="20"/>
  <c r="K1657" i="20" s="1"/>
  <c r="G807" i="20"/>
  <c r="K807" i="20" s="1"/>
  <c r="G1901" i="20"/>
  <c r="K1901" i="20" s="1"/>
  <c r="G1766" i="20"/>
  <c r="K1766" i="20" s="1"/>
  <c r="G1660" i="20"/>
  <c r="K1660" i="20" s="1"/>
  <c r="G1819" i="20"/>
  <c r="I1819" i="20" s="1"/>
  <c r="G1662" i="20"/>
  <c r="K1662" i="20" s="1"/>
  <c r="G1820" i="20"/>
  <c r="I1820" i="20" s="1"/>
  <c r="G1774" i="20"/>
  <c r="I1774" i="20" s="1"/>
  <c r="G814" i="20"/>
  <c r="I814" i="20" s="1"/>
  <c r="G798" i="20"/>
  <c r="I798" i="20" s="1"/>
  <c r="G1804" i="20"/>
  <c r="I1804" i="20" s="1"/>
  <c r="G795" i="20"/>
  <c r="K795" i="20" s="1"/>
  <c r="G1899" i="20"/>
  <c r="K1899" i="20" s="1"/>
  <c r="G1658" i="20"/>
  <c r="I1658" i="20" s="1"/>
  <c r="G789" i="20"/>
  <c r="K789" i="20" s="1"/>
  <c r="G1785" i="20"/>
  <c r="K1785" i="20" s="1"/>
  <c r="G1916" i="20"/>
  <c r="I1916" i="20" s="1"/>
  <c r="G781" i="20"/>
  <c r="I781" i="20" s="1"/>
  <c r="G1650" i="20"/>
  <c r="K1650" i="20" s="1"/>
  <c r="G1792" i="20"/>
  <c r="K1792" i="20" s="1"/>
  <c r="G783" i="20"/>
  <c r="K783" i="20" s="1"/>
  <c r="G1777" i="20"/>
  <c r="K1777" i="20" s="1"/>
  <c r="G1640" i="20"/>
  <c r="K1640" i="20" s="1"/>
  <c r="G1919" i="20"/>
  <c r="I1919" i="20" s="1"/>
  <c r="G1651" i="20"/>
  <c r="I1651" i="20" s="1"/>
  <c r="G790" i="20"/>
  <c r="K790" i="20" s="1"/>
  <c r="G813" i="20"/>
  <c r="K813" i="20" s="1"/>
  <c r="G1770" i="20"/>
  <c r="K1770" i="20" s="1"/>
  <c r="G782" i="20"/>
  <c r="G752" i="20"/>
  <c r="K752" i="20" s="1"/>
  <c r="G1643" i="20"/>
  <c r="I1643" i="20" s="1"/>
  <c r="G1789" i="20"/>
  <c r="K1789" i="20" s="1"/>
  <c r="G802" i="20"/>
  <c r="I802" i="20" s="1"/>
  <c r="G1767" i="20"/>
  <c r="K1767" i="20" s="1"/>
  <c r="G748" i="20"/>
  <c r="K748" i="20" s="1"/>
  <c r="G1644" i="20"/>
  <c r="I1644" i="20" s="1"/>
  <c r="G758" i="20"/>
  <c r="K758" i="20" s="1"/>
  <c r="G1778" i="20"/>
  <c r="K1778" i="20" s="1"/>
  <c r="G1642" i="20"/>
  <c r="K1642" i="20" s="1"/>
  <c r="G808" i="20"/>
  <c r="K808" i="20" s="1"/>
  <c r="G1917" i="20"/>
  <c r="K1917" i="20" s="1"/>
  <c r="G759" i="20"/>
  <c r="K759" i="20" s="1"/>
  <c r="G1787" i="20"/>
  <c r="K1787" i="20" s="1"/>
  <c r="G1800" i="20"/>
  <c r="I1800" i="20" s="1"/>
  <c r="G784" i="20"/>
  <c r="K784" i="20" s="1"/>
  <c r="G1809" i="20"/>
  <c r="I1809" i="20" s="1"/>
  <c r="G810" i="20"/>
  <c r="K810" i="20" s="1"/>
  <c r="G762" i="20"/>
  <c r="I762" i="20" s="1"/>
  <c r="G1902" i="20"/>
  <c r="K1902" i="20" s="1"/>
  <c r="G1817" i="20"/>
  <c r="K1817" i="20" s="1"/>
  <c r="G755" i="20"/>
  <c r="K755" i="20" s="1"/>
  <c r="G1813" i="20"/>
  <c r="K1813" i="20" s="1"/>
  <c r="G1799" i="20"/>
  <c r="I1799" i="20" s="1"/>
  <c r="G1659" i="20"/>
  <c r="I1659" i="20" s="1"/>
  <c r="G1764" i="20"/>
  <c r="I1764" i="20" s="1"/>
  <c r="G753" i="20"/>
  <c r="K753" i="20" s="1"/>
  <c r="G1824" i="20"/>
  <c r="K1824" i="20" s="1"/>
  <c r="G1641" i="20"/>
  <c r="K1641" i="20" s="1"/>
  <c r="G1822" i="20"/>
  <c r="K1822" i="20" s="1"/>
  <c r="G1914" i="20"/>
  <c r="K1914" i="20" s="1"/>
  <c r="G801" i="20"/>
  <c r="K801" i="20" s="1"/>
  <c r="G1912" i="20"/>
  <c r="K1912" i="20" s="1"/>
  <c r="G794" i="20"/>
  <c r="I794" i="20" s="1"/>
  <c r="G1656" i="20"/>
  <c r="K1656" i="20" s="1"/>
  <c r="G1812" i="20"/>
  <c r="K1812" i="20" s="1"/>
  <c r="G799" i="20"/>
  <c r="K799" i="20" s="1"/>
  <c r="G1783" i="20"/>
  <c r="K1783" i="20" s="1"/>
  <c r="G1805" i="20"/>
  <c r="K1805" i="20" s="1"/>
  <c r="G1655" i="20"/>
  <c r="K1655" i="20" s="1"/>
  <c r="G1918" i="20"/>
  <c r="I1918" i="20" s="1"/>
  <c r="G1786" i="20"/>
  <c r="K1786" i="20" s="1"/>
  <c r="G1775" i="20"/>
  <c r="I1775" i="20" s="1"/>
  <c r="G812" i="20"/>
  <c r="I812" i="20" s="1"/>
  <c r="G1762" i="20"/>
  <c r="K1762" i="20" s="1"/>
  <c r="G803" i="20"/>
  <c r="K803" i="20" s="1"/>
  <c r="G1810" i="20"/>
  <c r="K1810" i="20" s="1"/>
  <c r="G792" i="20"/>
  <c r="K792" i="20" s="1"/>
  <c r="G1816" i="20"/>
  <c r="K1816" i="20" s="1"/>
  <c r="G796" i="20"/>
  <c r="K796" i="20" s="1"/>
  <c r="G1788" i="20"/>
  <c r="K1788" i="20" s="1"/>
  <c r="G1896" i="20"/>
  <c r="K1896" i="20" s="1"/>
  <c r="G809" i="20"/>
  <c r="I809" i="20" s="1"/>
  <c r="G1776" i="20"/>
  <c r="I1776" i="20" s="1"/>
  <c r="G1915" i="20"/>
  <c r="I1915" i="20" s="1"/>
  <c r="G1905" i="20"/>
  <c r="I1905" i="20" s="1"/>
  <c r="G1652" i="20"/>
  <c r="K1652" i="20" s="1"/>
  <c r="G1653" i="20"/>
  <c r="K1653" i="20" s="1"/>
  <c r="G1784" i="20"/>
  <c r="K1784" i="20" s="1"/>
  <c r="G1806" i="20"/>
  <c r="K1806" i="20" s="1"/>
  <c r="G1897" i="20"/>
  <c r="K1897" i="20" s="1"/>
  <c r="G1763" i="20"/>
  <c r="I1763" i="20" s="1"/>
  <c r="G800" i="20"/>
  <c r="I800" i="20" s="1"/>
  <c r="G1814" i="20"/>
  <c r="I1814" i="20" s="1"/>
  <c r="G1823" i="20"/>
  <c r="I1823" i="20" s="1"/>
  <c r="G1769" i="20"/>
  <c r="I1769" i="20" s="1"/>
  <c r="G804" i="20"/>
  <c r="K804" i="20" s="1"/>
  <c r="G1781" i="20"/>
  <c r="K1781" i="20" s="1"/>
  <c r="G1772" i="20"/>
  <c r="K1772" i="20" s="1"/>
  <c r="G1815" i="20"/>
  <c r="I1815" i="20" s="1"/>
  <c r="G1645" i="20"/>
  <c r="K1645" i="20" s="1"/>
  <c r="G1646" i="20"/>
  <c r="K1646" i="20" s="1"/>
  <c r="G811" i="20"/>
  <c r="I811" i="20" s="1"/>
  <c r="G1665" i="20"/>
  <c r="K1665" i="20" s="1"/>
  <c r="G1904" i="20"/>
  <c r="K1904" i="20" s="1"/>
  <c r="G797" i="20"/>
  <c r="I797" i="20" s="1"/>
  <c r="G787" i="20"/>
  <c r="K787" i="20" s="1"/>
  <c r="G1647" i="20"/>
  <c r="I1647" i="20" s="1"/>
  <c r="G1802" i="20"/>
  <c r="I1802" i="20" s="1"/>
  <c r="G1907" i="20"/>
  <c r="K1907" i="20" s="1"/>
  <c r="G785" i="20"/>
  <c r="K785" i="20" s="1"/>
  <c r="G757" i="20"/>
  <c r="K757" i="20" s="1"/>
  <c r="G750" i="20"/>
  <c r="K750" i="20" s="1"/>
  <c r="G1790" i="20"/>
  <c r="I1790" i="20" s="1"/>
  <c r="G805" i="20"/>
  <c r="I805" i="20" s="1"/>
  <c r="G1811" i="20"/>
  <c r="I1811" i="20" s="1"/>
  <c r="G749" i="20"/>
  <c r="K749" i="20" s="1"/>
  <c r="G1649" i="20"/>
  <c r="K1649" i="20" s="1"/>
  <c r="K1913" i="20"/>
  <c r="I1913" i="20"/>
  <c r="I1768" i="20" l="1"/>
  <c r="K1768" i="20"/>
  <c r="I1803" i="20"/>
  <c r="K1803" i="20"/>
  <c r="I1779" i="20"/>
  <c r="K1779" i="20"/>
  <c r="K788" i="20"/>
  <c r="I788" i="20"/>
  <c r="K1765" i="20"/>
  <c r="I1765" i="20"/>
  <c r="K1793" i="20"/>
  <c r="I1793" i="20"/>
  <c r="I754" i="20"/>
  <c r="K754" i="20"/>
  <c r="I806" i="20"/>
  <c r="K806" i="20"/>
  <c r="I1654" i="20"/>
  <c r="K1654" i="20"/>
  <c r="I1780" i="20"/>
  <c r="K1780" i="20"/>
  <c r="K760" i="20"/>
  <c r="I760" i="20"/>
  <c r="K1773" i="20"/>
  <c r="I1797" i="20"/>
  <c r="K1900" i="20"/>
  <c r="I1911" i="20"/>
  <c r="I1903" i="20"/>
  <c r="K761" i="20"/>
  <c r="K1791" i="20"/>
  <c r="I1821" i="20"/>
  <c r="K791" i="20"/>
  <c r="I1909" i="20"/>
  <c r="I1898" i="20"/>
  <c r="K1801" i="20"/>
  <c r="K1906" i="20"/>
  <c r="K756" i="20"/>
  <c r="I793" i="20"/>
  <c r="I1640" i="20"/>
  <c r="I747" i="20"/>
  <c r="I1771" i="20"/>
  <c r="K1910" i="20"/>
  <c r="I1796" i="20"/>
  <c r="I1663" i="20"/>
  <c r="K1895" i="20"/>
  <c r="K1818" i="20"/>
  <c r="I1808" i="20"/>
  <c r="I1798" i="20"/>
  <c r="I786" i="20"/>
  <c r="I1795" i="20"/>
  <c r="I1899" i="20"/>
  <c r="I1661" i="20"/>
  <c r="K1819" i="20"/>
  <c r="K1782" i="20"/>
  <c r="I807" i="20"/>
  <c r="I1664" i="20"/>
  <c r="I1807" i="20"/>
  <c r="I1660" i="20"/>
  <c r="I813" i="20"/>
  <c r="I1648" i="20"/>
  <c r="I790" i="20"/>
  <c r="K1820" i="20"/>
  <c r="I1794" i="20"/>
  <c r="I751" i="20"/>
  <c r="K1658" i="20"/>
  <c r="K1651" i="20"/>
  <c r="K1774" i="20"/>
  <c r="I1785" i="20"/>
  <c r="I1662" i="20"/>
  <c r="I1657" i="20"/>
  <c r="K1908" i="20"/>
  <c r="I1766" i="20"/>
  <c r="K814" i="20"/>
  <c r="I1901" i="20"/>
  <c r="K1804" i="20"/>
  <c r="K802" i="20"/>
  <c r="K798" i="20"/>
  <c r="K781" i="20"/>
  <c r="K1919" i="20"/>
  <c r="I1777" i="20"/>
  <c r="I795" i="20"/>
  <c r="K1809" i="20"/>
  <c r="I1650" i="20"/>
  <c r="K1800" i="20"/>
  <c r="I783" i="20"/>
  <c r="I1792" i="20"/>
  <c r="K1643" i="20"/>
  <c r="I1770" i="20"/>
  <c r="I789" i="20"/>
  <c r="I752" i="20"/>
  <c r="K1916" i="20"/>
  <c r="I1642" i="20"/>
  <c r="I748" i="20"/>
  <c r="I1784" i="20"/>
  <c r="I1805" i="20"/>
  <c r="I753" i="20"/>
  <c r="K782" i="20"/>
  <c r="I782" i="20"/>
  <c r="K1918" i="20"/>
  <c r="I799" i="20"/>
  <c r="K762" i="20"/>
  <c r="I1789" i="20"/>
  <c r="I1778" i="20"/>
  <c r="K1644" i="20"/>
  <c r="I758" i="20"/>
  <c r="I1902" i="20"/>
  <c r="K1764" i="20"/>
  <c r="I759" i="20"/>
  <c r="I1816" i="20"/>
  <c r="I1783" i="20"/>
  <c r="I1917" i="20"/>
  <c r="I808" i="20"/>
  <c r="K1769" i="20"/>
  <c r="I1656" i="20"/>
  <c r="K1799" i="20"/>
  <c r="I1787" i="20"/>
  <c r="I1767" i="20"/>
  <c r="I1822" i="20"/>
  <c r="I755" i="20"/>
  <c r="I1817" i="20"/>
  <c r="I810" i="20"/>
  <c r="I1824" i="20"/>
  <c r="I784" i="20"/>
  <c r="I785" i="20"/>
  <c r="I1897" i="20"/>
  <c r="I1646" i="20"/>
  <c r="I792" i="20"/>
  <c r="K1775" i="20"/>
  <c r="I1813" i="20"/>
  <c r="K794" i="20"/>
  <c r="K1659" i="20"/>
  <c r="I1812" i="20"/>
  <c r="K811" i="20"/>
  <c r="I750" i="20"/>
  <c r="K812" i="20"/>
  <c r="I1912" i="20"/>
  <c r="I1914" i="20"/>
  <c r="K1763" i="20"/>
  <c r="I749" i="20"/>
  <c r="I1810" i="20"/>
  <c r="K1776" i="20"/>
  <c r="I1641" i="20"/>
  <c r="I801" i="20"/>
  <c r="I757" i="20"/>
  <c r="I1653" i="20"/>
  <c r="I1645" i="20"/>
  <c r="K800" i="20"/>
  <c r="I1655" i="20"/>
  <c r="I1762" i="20"/>
  <c r="K1815" i="20"/>
  <c r="K1814" i="20"/>
  <c r="K1823" i="20"/>
  <c r="I1786" i="20"/>
  <c r="I1806" i="20"/>
  <c r="I1665" i="20"/>
  <c r="I1788" i="20"/>
  <c r="K805" i="20"/>
  <c r="K809" i="20"/>
  <c r="K1811" i="20"/>
  <c r="I803" i="20"/>
  <c r="K1915" i="20"/>
  <c r="I787" i="20"/>
  <c r="I1652" i="20"/>
  <c r="K1905" i="20"/>
  <c r="I804" i="20"/>
  <c r="K797" i="20"/>
  <c r="I1896" i="20"/>
  <c r="I1907" i="20"/>
  <c r="K1802" i="20"/>
  <c r="K1790" i="20"/>
  <c r="I1772" i="20"/>
  <c r="I1781" i="20"/>
  <c r="I1649" i="20"/>
  <c r="I1904" i="20"/>
  <c r="I796" i="20"/>
  <c r="K1647" i="20"/>
  <c r="AB663" i="15"/>
  <c r="Y1781" i="15" l="1"/>
  <c r="AA1864" i="15"/>
  <c r="AB1864" i="15" s="1"/>
  <c r="Y1864" i="15"/>
  <c r="AA1863" i="15"/>
  <c r="AB1863" i="15" s="1"/>
  <c r="Y1863" i="15"/>
  <c r="AA1862" i="15"/>
  <c r="AB1862" i="15" s="1"/>
  <c r="Y1862" i="15"/>
  <c r="AA1861" i="15"/>
  <c r="AB1861" i="15" s="1"/>
  <c r="Y1861" i="15"/>
  <c r="AA1860" i="15"/>
  <c r="AB1860" i="15" s="1"/>
  <c r="Y1860" i="15"/>
  <c r="AA1859" i="15"/>
  <c r="AB1859" i="15" s="1"/>
  <c r="Y1859" i="15"/>
  <c r="AA1858" i="15"/>
  <c r="AB1858" i="15" s="1"/>
  <c r="Y1858" i="15"/>
  <c r="AA1857" i="15"/>
  <c r="AB1857" i="15" s="1"/>
  <c r="Y1857" i="15"/>
  <c r="AA1856" i="15"/>
  <c r="AB1856" i="15" s="1"/>
  <c r="Y1856" i="15"/>
  <c r="AA1855" i="15"/>
  <c r="AB1855" i="15" s="1"/>
  <c r="Y1855" i="15"/>
  <c r="AA1854" i="15"/>
  <c r="AB1854" i="15" s="1"/>
  <c r="Y1854" i="15"/>
  <c r="AA1853" i="15"/>
  <c r="AB1853" i="15" s="1"/>
  <c r="Y1853" i="15"/>
  <c r="AA1852" i="15"/>
  <c r="AB1852" i="15" s="1"/>
  <c r="Y1852" i="15"/>
  <c r="AA1851" i="15"/>
  <c r="AB1851" i="15" s="1"/>
  <c r="Y1851" i="15"/>
  <c r="AA1850" i="15"/>
  <c r="AB1850" i="15" s="1"/>
  <c r="Y1850" i="15"/>
  <c r="AA1849" i="15"/>
  <c r="AB1849" i="15" s="1"/>
  <c r="Y1849" i="15"/>
  <c r="AA1848" i="15"/>
  <c r="AB1848" i="15" s="1"/>
  <c r="Y1848" i="15"/>
  <c r="AA1847" i="15"/>
  <c r="AB1847" i="15" s="1"/>
  <c r="Y1847" i="15"/>
  <c r="AA1846" i="15"/>
  <c r="AB1846" i="15" s="1"/>
  <c r="Y1846" i="15"/>
  <c r="AA1845" i="15"/>
  <c r="AB1845" i="15" s="1"/>
  <c r="Y1845" i="15"/>
  <c r="AA1844" i="15"/>
  <c r="AB1844" i="15" s="1"/>
  <c r="Y1844" i="15"/>
  <c r="AA1843" i="15"/>
  <c r="AB1843" i="15" s="1"/>
  <c r="Y1843" i="15"/>
  <c r="AA1842" i="15"/>
  <c r="AB1842" i="15" s="1"/>
  <c r="Y1842" i="15"/>
  <c r="AA1841" i="15"/>
  <c r="AB1841" i="15" s="1"/>
  <c r="Y1841" i="15"/>
  <c r="AA1840" i="15"/>
  <c r="AB1840" i="15" s="1"/>
  <c r="Y1840" i="15"/>
  <c r="AA1839" i="15"/>
  <c r="AB1839" i="15" s="1"/>
  <c r="Y1839" i="15"/>
  <c r="AA1838" i="15"/>
  <c r="AB1838" i="15" s="1"/>
  <c r="Y1838" i="15"/>
  <c r="AA1837" i="15"/>
  <c r="AB1837" i="15" s="1"/>
  <c r="Y1837" i="15"/>
  <c r="AA1836" i="15"/>
  <c r="AB1836" i="15" s="1"/>
  <c r="Y1836" i="15"/>
  <c r="AA1835" i="15"/>
  <c r="AB1835" i="15" s="1"/>
  <c r="Y1835" i="15"/>
  <c r="AA1834" i="15"/>
  <c r="AB1834" i="15" s="1"/>
  <c r="Y1834" i="15"/>
  <c r="AA1833" i="15"/>
  <c r="AB1833" i="15" s="1"/>
  <c r="Y1833" i="15"/>
  <c r="AA1832" i="15"/>
  <c r="AB1832" i="15" s="1"/>
  <c r="Y1832" i="15"/>
  <c r="AA1831" i="15"/>
  <c r="AB1831" i="15" s="1"/>
  <c r="Y1831" i="15"/>
  <c r="AA1830" i="15"/>
  <c r="AB1830" i="15" s="1"/>
  <c r="Y1830" i="15"/>
  <c r="AA1829" i="15"/>
  <c r="AB1829" i="15" s="1"/>
  <c r="Y1829" i="15"/>
  <c r="AA1828" i="15"/>
  <c r="AB1828" i="15" s="1"/>
  <c r="Y1828" i="15"/>
  <c r="AA1827" i="15"/>
  <c r="AB1827" i="15" s="1"/>
  <c r="Y1827" i="15"/>
  <c r="AA1826" i="15"/>
  <c r="AB1826" i="15" s="1"/>
  <c r="Y1826" i="15"/>
  <c r="AA1825" i="15"/>
  <c r="AB1825" i="15" s="1"/>
  <c r="Y1825" i="15"/>
  <c r="AA1824" i="15"/>
  <c r="AB1824" i="15" s="1"/>
  <c r="Y1824" i="15"/>
  <c r="AA1823" i="15"/>
  <c r="AB1823" i="15" s="1"/>
  <c r="Y1823" i="15"/>
  <c r="AA1822" i="15"/>
  <c r="AB1822" i="15" s="1"/>
  <c r="Y1822" i="15"/>
  <c r="AA1821" i="15"/>
  <c r="AB1821" i="15" s="1"/>
  <c r="Y1821" i="15"/>
  <c r="AA1820" i="15"/>
  <c r="AB1820" i="15" s="1"/>
  <c r="Y1820" i="15"/>
  <c r="AA1819" i="15"/>
  <c r="AB1819" i="15" s="1"/>
  <c r="Y1819" i="15"/>
  <c r="AA1818" i="15"/>
  <c r="AB1818" i="15" s="1"/>
  <c r="Y1818" i="15"/>
  <c r="AA1817" i="15"/>
  <c r="AB1817" i="15" s="1"/>
  <c r="Y1817" i="15"/>
  <c r="AA1816" i="15"/>
  <c r="AB1816" i="15" s="1"/>
  <c r="Y1816" i="15"/>
  <c r="AA1815" i="15"/>
  <c r="AB1815" i="15" s="1"/>
  <c r="Y1815" i="15"/>
  <c r="AA1814" i="15"/>
  <c r="AB1814" i="15" s="1"/>
  <c r="Y1814" i="15"/>
  <c r="AA1813" i="15"/>
  <c r="AB1813" i="15" s="1"/>
  <c r="Y1813" i="15"/>
  <c r="AA1812" i="15"/>
  <c r="AB1812" i="15" s="1"/>
  <c r="Y1812" i="15"/>
  <c r="AA1811" i="15"/>
  <c r="AB1811" i="15" s="1"/>
  <c r="Y1811" i="15"/>
  <c r="AA1810" i="15"/>
  <c r="AB1810" i="15" s="1"/>
  <c r="Y1810" i="15"/>
  <c r="AA1809" i="15"/>
  <c r="AB1809" i="15" s="1"/>
  <c r="Y1809" i="15"/>
  <c r="AA1808" i="15"/>
  <c r="AB1808" i="15" s="1"/>
  <c r="Y1808" i="15"/>
  <c r="AA1807" i="15"/>
  <c r="AB1807" i="15" s="1"/>
  <c r="Y1807" i="15"/>
  <c r="AA1806" i="15"/>
  <c r="AB1806" i="15" s="1"/>
  <c r="Y1806" i="15"/>
  <c r="AA1805" i="15"/>
  <c r="AB1805" i="15" s="1"/>
  <c r="Y1805" i="15"/>
  <c r="AA1804" i="15"/>
  <c r="AB1804" i="15" s="1"/>
  <c r="Y1804" i="15"/>
  <c r="AA1803" i="15"/>
  <c r="AB1803" i="15" s="1"/>
  <c r="Y1803" i="15"/>
  <c r="AA1802" i="15"/>
  <c r="AB1802" i="15" s="1"/>
  <c r="Y1802" i="15"/>
  <c r="AA1801" i="15"/>
  <c r="AB1801" i="15" s="1"/>
  <c r="Y1801" i="15"/>
  <c r="AA1800" i="15"/>
  <c r="AB1800" i="15" s="1"/>
  <c r="Y1800" i="15"/>
  <c r="AA1799" i="15"/>
  <c r="AB1799" i="15" s="1"/>
  <c r="Y1799" i="15"/>
  <c r="AA1798" i="15"/>
  <c r="AB1798" i="15" s="1"/>
  <c r="Y1798" i="15"/>
  <c r="AA1797" i="15"/>
  <c r="AB1797" i="15" s="1"/>
  <c r="Y1797" i="15"/>
  <c r="AA1796" i="15"/>
  <c r="AB1796" i="15" s="1"/>
  <c r="Y1796" i="15"/>
  <c r="AA1795" i="15"/>
  <c r="AB1795" i="15" s="1"/>
  <c r="Y1795" i="15"/>
  <c r="AA1794" i="15"/>
  <c r="AB1794" i="15" s="1"/>
  <c r="Y1794" i="15"/>
  <c r="AA1793" i="15"/>
  <c r="AB1793" i="15" s="1"/>
  <c r="Y1793" i="15"/>
  <c r="AA1792" i="15"/>
  <c r="AB1792" i="15" s="1"/>
  <c r="Y1792" i="15"/>
  <c r="AA1791" i="15"/>
  <c r="AB1791" i="15" s="1"/>
  <c r="Y1791" i="15"/>
  <c r="AA1790" i="15"/>
  <c r="AB1790" i="15" s="1"/>
  <c r="Y1790" i="15"/>
  <c r="AA1789" i="15"/>
  <c r="AB1789" i="15" s="1"/>
  <c r="Y1789" i="15"/>
  <c r="AA1788" i="15"/>
  <c r="AB1788" i="15" s="1"/>
  <c r="Y1788" i="15"/>
  <c r="AA1787" i="15"/>
  <c r="AB1787" i="15" s="1"/>
  <c r="Y1787" i="15"/>
  <c r="AA1786" i="15"/>
  <c r="AB1786" i="15" s="1"/>
  <c r="Y1786" i="15"/>
  <c r="AA1785" i="15"/>
  <c r="AB1785" i="15" s="1"/>
  <c r="Y1785" i="15"/>
  <c r="AA1784" i="15"/>
  <c r="AB1784" i="15" s="1"/>
  <c r="Y1784" i="15"/>
  <c r="AA1783" i="15"/>
  <c r="AB1783" i="15" s="1"/>
  <c r="Y1783" i="15"/>
  <c r="AA1782" i="15"/>
  <c r="AB1782" i="15" s="1"/>
  <c r="Y1782" i="15"/>
  <c r="AA1781" i="15"/>
  <c r="AB1781" i="15" s="1"/>
  <c r="AA1780" i="15"/>
  <c r="AB1780" i="15" s="1"/>
  <c r="Y1780" i="15"/>
  <c r="AA1779" i="15"/>
  <c r="AB1779" i="15" s="1"/>
  <c r="Y1779" i="15"/>
  <c r="AA1778" i="15"/>
  <c r="AB1778" i="15" s="1"/>
  <c r="Y1778" i="15"/>
  <c r="AA1777" i="15"/>
  <c r="AB1777" i="15" s="1"/>
  <c r="AA1776" i="15"/>
  <c r="AB1776" i="15" s="1"/>
  <c r="Y1776" i="15"/>
  <c r="AA1775" i="15"/>
  <c r="AB1775" i="15" s="1"/>
  <c r="Y1775" i="15"/>
  <c r="AA1774" i="15"/>
  <c r="AB1774" i="15" s="1"/>
  <c r="Y1774" i="15"/>
  <c r="AA1773" i="15"/>
  <c r="AB1773" i="15" s="1"/>
  <c r="Y1773" i="15"/>
  <c r="AA1772" i="15"/>
  <c r="AB1772" i="15" s="1"/>
  <c r="Y1772" i="15"/>
  <c r="AA1771" i="15"/>
  <c r="AB1771" i="15" s="1"/>
  <c r="Y1771" i="15"/>
  <c r="AA1770" i="15"/>
  <c r="AB1770" i="15" s="1"/>
  <c r="Y1770" i="15"/>
  <c r="AA1769" i="15"/>
  <c r="AB1769" i="15" s="1"/>
  <c r="Y1769" i="15"/>
  <c r="AA1768" i="15"/>
  <c r="AB1768" i="15" s="1"/>
  <c r="Y1768" i="15"/>
  <c r="AA1767" i="15"/>
  <c r="AB1767" i="15" s="1"/>
  <c r="Y1666" i="15"/>
  <c r="AA1766" i="15"/>
  <c r="AB1766" i="15" s="1"/>
  <c r="Y1766" i="15"/>
  <c r="AA1765" i="15"/>
  <c r="AB1765" i="15" s="1"/>
  <c r="Y1765" i="15"/>
  <c r="AA1764" i="15"/>
  <c r="AB1764" i="15" s="1"/>
  <c r="Y1764" i="15"/>
  <c r="AA1763" i="15"/>
  <c r="AB1763" i="15" s="1"/>
  <c r="Y1763" i="15"/>
  <c r="AA1762" i="15"/>
  <c r="AB1762" i="15" s="1"/>
  <c r="Y1762" i="15"/>
  <c r="AA1761" i="15"/>
  <c r="AB1761" i="15" s="1"/>
  <c r="Y1761" i="15"/>
  <c r="AA1760" i="15"/>
  <c r="AB1760" i="15" s="1"/>
  <c r="Y1760" i="15"/>
  <c r="AA1759" i="15"/>
  <c r="AB1759" i="15" s="1"/>
  <c r="Y1759" i="15"/>
  <c r="AA1758" i="15"/>
  <c r="AB1758" i="15" s="1"/>
  <c r="Y1758" i="15"/>
  <c r="AA1757" i="15"/>
  <c r="AB1757" i="15" s="1"/>
  <c r="Y1757" i="15"/>
  <c r="AA1756" i="15"/>
  <c r="AB1756" i="15" s="1"/>
  <c r="Y1756" i="15"/>
  <c r="AA1755" i="15"/>
  <c r="AB1755" i="15" s="1"/>
  <c r="Y1755" i="15"/>
  <c r="AA1754" i="15"/>
  <c r="AB1754" i="15" s="1"/>
  <c r="Y1754" i="15"/>
  <c r="AA1753" i="15"/>
  <c r="AB1753" i="15" s="1"/>
  <c r="Y1753" i="15"/>
  <c r="AA1752" i="15"/>
  <c r="AB1752" i="15" s="1"/>
  <c r="Y1752" i="15"/>
  <c r="AA1751" i="15"/>
  <c r="AB1751" i="15" s="1"/>
  <c r="Y1751" i="15"/>
  <c r="AA1750" i="15"/>
  <c r="AB1750" i="15" s="1"/>
  <c r="Y1750" i="15"/>
  <c r="AA1749" i="15"/>
  <c r="AB1749" i="15" s="1"/>
  <c r="Y1749" i="15"/>
  <c r="AA1748" i="15"/>
  <c r="AB1748" i="15" s="1"/>
  <c r="Y1748" i="15"/>
  <c r="AA1747" i="15"/>
  <c r="AB1747" i="15" s="1"/>
  <c r="Y1747" i="15"/>
  <c r="AA1746" i="15"/>
  <c r="AB1746" i="15" s="1"/>
  <c r="Y1746" i="15"/>
  <c r="AA1745" i="15"/>
  <c r="AB1745" i="15" s="1"/>
  <c r="Y1745" i="15"/>
  <c r="AA1744" i="15"/>
  <c r="AB1744" i="15" s="1"/>
  <c r="Y1744" i="15"/>
  <c r="AA1743" i="15"/>
  <c r="AB1743" i="15" s="1"/>
  <c r="Y1743" i="15"/>
  <c r="AA1742" i="15"/>
  <c r="AB1742" i="15" s="1"/>
  <c r="Y1742" i="15"/>
  <c r="AA1741" i="15"/>
  <c r="AB1741" i="15" s="1"/>
  <c r="Y1741" i="15"/>
  <c r="AA1740" i="15"/>
  <c r="AB1740" i="15" s="1"/>
  <c r="Y1767" i="15"/>
  <c r="AA1739" i="15"/>
  <c r="AB1739" i="15" s="1"/>
  <c r="Y1665" i="15"/>
  <c r="AA1738" i="15"/>
  <c r="AB1738" i="15" s="1"/>
  <c r="Y1738" i="15"/>
  <c r="AA1737" i="15"/>
  <c r="AB1737" i="15" s="1"/>
  <c r="Y1737" i="15"/>
  <c r="AA1736" i="15"/>
  <c r="AB1736" i="15" s="1"/>
  <c r="Y1736" i="15"/>
  <c r="AA1735" i="15"/>
  <c r="AB1735" i="15" s="1"/>
  <c r="Y1735" i="15"/>
  <c r="AA1734" i="15"/>
  <c r="AB1734" i="15" s="1"/>
  <c r="Y1734" i="15"/>
  <c r="AA1733" i="15"/>
  <c r="AB1733" i="15" s="1"/>
  <c r="Y1733" i="15"/>
  <c r="AA1732" i="15"/>
  <c r="AB1732" i="15" s="1"/>
  <c r="Y1732" i="15"/>
  <c r="AA1731" i="15"/>
  <c r="AB1731" i="15" s="1"/>
  <c r="Y1731" i="15"/>
  <c r="AA1730" i="15"/>
  <c r="AB1730" i="15" s="1"/>
  <c r="Y1730" i="15"/>
  <c r="AA1729" i="15"/>
  <c r="AB1729" i="15" s="1"/>
  <c r="Y1729" i="15"/>
  <c r="AA1728" i="15"/>
  <c r="AB1728" i="15" s="1"/>
  <c r="Y1728" i="15"/>
  <c r="AA1727" i="15"/>
  <c r="AB1727" i="15" s="1"/>
  <c r="Y1727" i="15"/>
  <c r="AA1726" i="15"/>
  <c r="AB1726" i="15" s="1"/>
  <c r="Y1726" i="15"/>
  <c r="AA1725" i="15"/>
  <c r="AB1725" i="15" s="1"/>
  <c r="Y1725" i="15"/>
  <c r="AA1724" i="15"/>
  <c r="AB1724" i="15" s="1"/>
  <c r="Y1724" i="15"/>
  <c r="AA1723" i="15"/>
  <c r="AB1723" i="15" s="1"/>
  <c r="Y1723" i="15"/>
  <c r="AA1722" i="15"/>
  <c r="AB1722" i="15" s="1"/>
  <c r="Y1722" i="15"/>
  <c r="AA1721" i="15"/>
  <c r="AB1721" i="15" s="1"/>
  <c r="Y1721" i="15"/>
  <c r="AA1720" i="15"/>
  <c r="AB1720" i="15" s="1"/>
  <c r="Y1740" i="15"/>
  <c r="AA1719" i="15"/>
  <c r="AB1719" i="15" s="1"/>
  <c r="Y1654" i="15"/>
  <c r="AA1718" i="15"/>
  <c r="AB1718" i="15" s="1"/>
  <c r="Y1718" i="15"/>
  <c r="AA1717" i="15"/>
  <c r="AB1717" i="15" s="1"/>
  <c r="Y1717" i="15"/>
  <c r="AA1716" i="15"/>
  <c r="AB1716" i="15" s="1"/>
  <c r="Y1716" i="15"/>
  <c r="AA1715" i="15"/>
  <c r="AB1715" i="15" s="1"/>
  <c r="Y1715" i="15"/>
  <c r="AA1714" i="15"/>
  <c r="AB1714" i="15" s="1"/>
  <c r="Y1714" i="15"/>
  <c r="AA1713" i="15"/>
  <c r="AB1713" i="15" s="1"/>
  <c r="Y1713" i="15"/>
  <c r="AA1712" i="15"/>
  <c r="AB1712" i="15" s="1"/>
  <c r="Y1712" i="15"/>
  <c r="AA1711" i="15"/>
  <c r="AB1711" i="15" s="1"/>
  <c r="Y1711" i="15"/>
  <c r="AA1710" i="15"/>
  <c r="AB1710" i="15" s="1"/>
  <c r="Y1710" i="15"/>
  <c r="AA1709" i="15"/>
  <c r="AB1709" i="15" s="1"/>
  <c r="Y1709" i="15"/>
  <c r="AA1708" i="15"/>
  <c r="AB1708" i="15" s="1"/>
  <c r="Y1708" i="15"/>
  <c r="AA1707" i="15"/>
  <c r="AB1707" i="15" s="1"/>
  <c r="Y1707" i="15"/>
  <c r="AA1706" i="15"/>
  <c r="AB1706" i="15" s="1"/>
  <c r="Y1706" i="15"/>
  <c r="AA1705" i="15"/>
  <c r="AB1705" i="15" s="1"/>
  <c r="Y1705" i="15"/>
  <c r="AA1704" i="15"/>
  <c r="AB1704" i="15" s="1"/>
  <c r="Y1704" i="15"/>
  <c r="AA1703" i="15"/>
  <c r="AB1703" i="15" s="1"/>
  <c r="Y1703" i="15"/>
  <c r="AA1702" i="15"/>
  <c r="AB1702" i="15" s="1"/>
  <c r="Y1702" i="15"/>
  <c r="AA1701" i="15"/>
  <c r="AB1701" i="15" s="1"/>
  <c r="Y1701" i="15"/>
  <c r="AA1700" i="15"/>
  <c r="AB1700" i="15" s="1"/>
  <c r="Y1700" i="15"/>
  <c r="AA1699" i="15"/>
  <c r="AB1699" i="15" s="1"/>
  <c r="Y1699" i="15"/>
  <c r="AA1698" i="15"/>
  <c r="AB1698" i="15" s="1"/>
  <c r="Y1698" i="15"/>
  <c r="AA1697" i="15"/>
  <c r="AB1697" i="15" s="1"/>
  <c r="Y1697" i="15"/>
  <c r="AA1696" i="15"/>
  <c r="AB1696" i="15" s="1"/>
  <c r="Y1696" i="15"/>
  <c r="AA1695" i="15"/>
  <c r="AB1695" i="15" s="1"/>
  <c r="Y1695" i="15"/>
  <c r="AA1694" i="15"/>
  <c r="AB1694" i="15" s="1"/>
  <c r="Y1694" i="15"/>
  <c r="AA1693" i="15"/>
  <c r="AB1693" i="15" s="1"/>
  <c r="Y1693" i="15"/>
  <c r="AA1692" i="15"/>
  <c r="AB1692" i="15" s="1"/>
  <c r="Y1739" i="15"/>
  <c r="AA1691" i="15"/>
  <c r="AB1691" i="15" s="1"/>
  <c r="Y1653" i="15"/>
  <c r="AA1690" i="15"/>
  <c r="AB1690" i="15" s="1"/>
  <c r="Y1690" i="15"/>
  <c r="AA1689" i="15"/>
  <c r="AB1689" i="15" s="1"/>
  <c r="Y1689" i="15"/>
  <c r="AA1688" i="15"/>
  <c r="AB1688" i="15" s="1"/>
  <c r="Y1688" i="15"/>
  <c r="AA1687" i="15"/>
  <c r="AB1687" i="15" s="1"/>
  <c r="Y1687" i="15"/>
  <c r="AA1686" i="15"/>
  <c r="AB1686" i="15" s="1"/>
  <c r="Y1686" i="15"/>
  <c r="AA1685" i="15"/>
  <c r="AB1685" i="15" s="1"/>
  <c r="Y1685" i="15"/>
  <c r="AA1684" i="15"/>
  <c r="AB1684" i="15" s="1"/>
  <c r="Y1684" i="15"/>
  <c r="AA1683" i="15"/>
  <c r="AB1683" i="15" s="1"/>
  <c r="Y1683" i="15"/>
  <c r="AA1682" i="15"/>
  <c r="AB1682" i="15" s="1"/>
  <c r="Y1682" i="15"/>
  <c r="AA1681" i="15"/>
  <c r="AB1681" i="15" s="1"/>
  <c r="Y1681" i="15"/>
  <c r="AA1680" i="15"/>
  <c r="AB1680" i="15" s="1"/>
  <c r="Y1680" i="15"/>
  <c r="AA1679" i="15"/>
  <c r="AB1679" i="15" s="1"/>
  <c r="Y1679" i="15"/>
  <c r="AA1678" i="15"/>
  <c r="AB1678" i="15" s="1"/>
  <c r="Y1678" i="15"/>
  <c r="AA1677" i="15"/>
  <c r="AB1677" i="15" s="1"/>
  <c r="Y1677" i="15"/>
  <c r="AA1676" i="15"/>
  <c r="AB1676" i="15" s="1"/>
  <c r="Y1676" i="15"/>
  <c r="AA1675" i="15"/>
  <c r="AB1675" i="15" s="1"/>
  <c r="Y1675" i="15"/>
  <c r="AA1674" i="15"/>
  <c r="AB1674" i="15" s="1"/>
  <c r="Y1674" i="15"/>
  <c r="AA1673" i="15"/>
  <c r="AB1673" i="15" s="1"/>
  <c r="Y1673" i="15"/>
  <c r="AA1672" i="15"/>
  <c r="AB1672" i="15" s="1"/>
  <c r="Y1672" i="15"/>
  <c r="AA1671" i="15"/>
  <c r="AB1671" i="15" s="1"/>
  <c r="Y1671" i="15"/>
  <c r="AA1670" i="15"/>
  <c r="AB1670" i="15" s="1"/>
  <c r="Y1670" i="15"/>
  <c r="AA1669" i="15"/>
  <c r="AB1669" i="15" s="1"/>
  <c r="Y1669" i="15"/>
  <c r="AA1668" i="15"/>
  <c r="AB1668" i="15" s="1"/>
  <c r="Y1668" i="15"/>
  <c r="AA1667" i="15"/>
  <c r="AB1667" i="15" s="1"/>
  <c r="Y1667" i="15"/>
  <c r="AA1666" i="15"/>
  <c r="AB1666" i="15" s="1"/>
  <c r="Y1720" i="15"/>
  <c r="AA1665" i="15"/>
  <c r="AB1665" i="15" s="1"/>
  <c r="Y1640" i="15"/>
  <c r="AA1664" i="15"/>
  <c r="AB1664" i="15" s="1"/>
  <c r="Y1664" i="15"/>
  <c r="AA1663" i="15"/>
  <c r="AB1663" i="15" s="1"/>
  <c r="Y1663" i="15"/>
  <c r="AA1662" i="15"/>
  <c r="AB1662" i="15" s="1"/>
  <c r="Y1662" i="15"/>
  <c r="AA1661" i="15"/>
  <c r="AB1661" i="15" s="1"/>
  <c r="Y1661" i="15"/>
  <c r="AA1660" i="15"/>
  <c r="AB1660" i="15" s="1"/>
  <c r="Y1660" i="15"/>
  <c r="AA1659" i="15"/>
  <c r="AB1659" i="15" s="1"/>
  <c r="Y1659" i="15"/>
  <c r="AA1658" i="15"/>
  <c r="AB1658" i="15" s="1"/>
  <c r="Y1658" i="15"/>
  <c r="AA1657" i="15"/>
  <c r="AB1657" i="15" s="1"/>
  <c r="Y1657" i="15"/>
  <c r="AA1656" i="15"/>
  <c r="AB1656" i="15" s="1"/>
  <c r="Y1656" i="15"/>
  <c r="AA1655" i="15"/>
  <c r="AB1655" i="15" s="1"/>
  <c r="Y1655" i="15"/>
  <c r="AA1654" i="15"/>
  <c r="AB1654" i="15" s="1"/>
  <c r="Y1719" i="15"/>
  <c r="AA1653" i="15"/>
  <c r="AB1653" i="15" s="1"/>
  <c r="Y1639" i="15"/>
  <c r="AA1652" i="15"/>
  <c r="AB1652" i="15" s="1"/>
  <c r="Y1652" i="15"/>
  <c r="AA1651" i="15"/>
  <c r="AB1651" i="15" s="1"/>
  <c r="Y1651" i="15"/>
  <c r="AA1650" i="15"/>
  <c r="AB1650" i="15" s="1"/>
  <c r="Y1650" i="15"/>
  <c r="AA1649" i="15"/>
  <c r="AB1649" i="15" s="1"/>
  <c r="Y1649" i="15"/>
  <c r="AA1648" i="15"/>
  <c r="AB1648" i="15" s="1"/>
  <c r="Y1648" i="15"/>
  <c r="AA1647" i="15"/>
  <c r="AB1647" i="15" s="1"/>
  <c r="Y1647" i="15"/>
  <c r="AA1646" i="15"/>
  <c r="AB1646" i="15" s="1"/>
  <c r="Y1646" i="15"/>
  <c r="AA1645" i="15"/>
  <c r="AB1645" i="15" s="1"/>
  <c r="Y1645" i="15"/>
  <c r="AA1644" i="15"/>
  <c r="AB1644" i="15" s="1"/>
  <c r="Y1644" i="15"/>
  <c r="AA1643" i="15"/>
  <c r="AB1643" i="15" s="1"/>
  <c r="Y1643" i="15"/>
  <c r="AA1642" i="15"/>
  <c r="AB1642" i="15" s="1"/>
  <c r="Y1642" i="15"/>
  <c r="AA1641" i="15"/>
  <c r="AB1641" i="15" s="1"/>
  <c r="Y1641" i="15"/>
  <c r="AA1640" i="15"/>
  <c r="AB1640" i="15" s="1"/>
  <c r="Y1692" i="15"/>
  <c r="AA1639" i="15"/>
  <c r="AB1639" i="15" s="1"/>
  <c r="Y1632" i="15"/>
  <c r="AA1638" i="15"/>
  <c r="AB1638" i="15" s="1"/>
  <c r="Y1638" i="15"/>
  <c r="AA1637" i="15"/>
  <c r="AB1637" i="15" s="1"/>
  <c r="Y1637" i="15"/>
  <c r="AA1636" i="15"/>
  <c r="AB1636" i="15" s="1"/>
  <c r="Y1636" i="15"/>
  <c r="AA1635" i="15"/>
  <c r="AB1635" i="15" s="1"/>
  <c r="Y1635" i="15"/>
  <c r="AA1634" i="15"/>
  <c r="AB1634" i="15" s="1"/>
  <c r="Y1634" i="15"/>
  <c r="AA1633" i="15"/>
  <c r="AB1633" i="15" s="1"/>
  <c r="Y1633" i="15"/>
  <c r="AA1632" i="15"/>
  <c r="AB1632" i="15" s="1"/>
  <c r="Y1691" i="15"/>
  <c r="AA1631" i="15"/>
  <c r="AB1631" i="15" s="1"/>
  <c r="AA1630" i="15"/>
  <c r="AB1630" i="15" s="1"/>
  <c r="Y1630" i="15"/>
  <c r="AA1629" i="15"/>
  <c r="AB1629" i="15" s="1"/>
  <c r="Y1629" i="15"/>
  <c r="AA1628" i="15"/>
  <c r="AB1628" i="15" s="1"/>
  <c r="Y1628" i="15"/>
  <c r="AA1627" i="15"/>
  <c r="AB1627" i="15" s="1"/>
  <c r="Y1627" i="15"/>
  <c r="AA1626" i="15"/>
  <c r="AB1626" i="15" s="1"/>
  <c r="Y1626" i="15"/>
  <c r="AA1625" i="15"/>
  <c r="AB1625" i="15" s="1"/>
  <c r="Y1625" i="15"/>
  <c r="AA1624" i="15"/>
  <c r="AB1624" i="15" s="1"/>
  <c r="Y1624" i="15"/>
  <c r="AA1623" i="15"/>
  <c r="AB1623" i="15" s="1"/>
  <c r="Y1623" i="15"/>
  <c r="AA1622" i="15"/>
  <c r="AB1622" i="15" s="1"/>
  <c r="Y1622" i="15"/>
  <c r="AA1621" i="15"/>
  <c r="AB1621" i="15" s="1"/>
  <c r="Y1621" i="15"/>
  <c r="AA1620" i="15"/>
  <c r="AB1620" i="15" s="1"/>
  <c r="Y1620" i="15"/>
  <c r="AA1619" i="15"/>
  <c r="AB1619" i="15" s="1"/>
  <c r="Y1619" i="15"/>
  <c r="AA1618" i="15"/>
  <c r="AB1618" i="15" s="1"/>
  <c r="Y1618" i="15"/>
  <c r="AA1617" i="15"/>
  <c r="AB1617" i="15" s="1"/>
  <c r="Y1617" i="15"/>
  <c r="AA1616" i="15"/>
  <c r="AB1616" i="15" s="1"/>
  <c r="Y1616" i="15"/>
  <c r="AA1615" i="15"/>
  <c r="AB1615" i="15" s="1"/>
  <c r="Y1615" i="15"/>
  <c r="AA1614" i="15"/>
  <c r="AB1614" i="15" s="1"/>
  <c r="Y1614" i="15"/>
  <c r="AA1613" i="15"/>
  <c r="AB1613" i="15" s="1"/>
  <c r="Y1613" i="15"/>
  <c r="AA1612" i="15"/>
  <c r="AB1612" i="15" s="1"/>
  <c r="Y1612" i="15"/>
  <c r="AA1611" i="15"/>
  <c r="AB1611" i="15" s="1"/>
  <c r="Y1611" i="15"/>
  <c r="AA1610" i="15"/>
  <c r="AB1610" i="15" s="1"/>
  <c r="Y1610" i="15"/>
  <c r="AA1609" i="15"/>
  <c r="AB1609" i="15" s="1"/>
  <c r="Y1609" i="15"/>
  <c r="AA1608" i="15"/>
  <c r="AB1608" i="15" s="1"/>
  <c r="Y1608" i="15"/>
  <c r="AA1607" i="15"/>
  <c r="AB1607" i="15" s="1"/>
  <c r="Y1607" i="15"/>
  <c r="AA1606" i="15"/>
  <c r="AB1606" i="15" s="1"/>
  <c r="Y1606" i="15"/>
  <c r="AA1605" i="15"/>
  <c r="AB1605" i="15" s="1"/>
  <c r="Y1605" i="15"/>
  <c r="AA1604" i="15"/>
  <c r="AB1604" i="15" s="1"/>
  <c r="Y1604" i="15"/>
  <c r="AA1603" i="15"/>
  <c r="AB1603" i="15" s="1"/>
  <c r="Y1603" i="15"/>
  <c r="AA1602" i="15"/>
  <c r="AB1602" i="15" s="1"/>
  <c r="Y1602" i="15"/>
  <c r="AA1601" i="15"/>
  <c r="AB1601" i="15" s="1"/>
  <c r="Y1601" i="15"/>
  <c r="AA1600" i="15"/>
  <c r="AB1600" i="15" s="1"/>
  <c r="Y1600" i="15"/>
  <c r="AA1599" i="15"/>
  <c r="AB1599" i="15" s="1"/>
  <c r="Y1599" i="15"/>
  <c r="AA1598" i="15"/>
  <c r="AB1598" i="15" s="1"/>
  <c r="Y1598" i="15"/>
  <c r="AA1597" i="15"/>
  <c r="AB1597" i="15" s="1"/>
  <c r="Y1597" i="15"/>
  <c r="AA1596" i="15"/>
  <c r="AB1596" i="15" s="1"/>
  <c r="Y1596" i="15"/>
  <c r="AA1595" i="15"/>
  <c r="AB1595" i="15" s="1"/>
  <c r="Y1595" i="15"/>
  <c r="AA1594" i="15"/>
  <c r="AB1594" i="15" s="1"/>
  <c r="Y1594" i="15"/>
  <c r="AA1593" i="15"/>
  <c r="AB1593" i="15" s="1"/>
  <c r="Y1593" i="15"/>
  <c r="AA1592" i="15"/>
  <c r="AB1592" i="15" s="1"/>
  <c r="Y1592" i="15"/>
  <c r="AA1591" i="15"/>
  <c r="AB1591" i="15" s="1"/>
  <c r="Y1591" i="15"/>
  <c r="AA1590" i="15"/>
  <c r="AB1590" i="15" s="1"/>
  <c r="Y1590" i="15"/>
  <c r="AA1589" i="15"/>
  <c r="AB1589" i="15" s="1"/>
  <c r="Y1589" i="15"/>
  <c r="AA1588" i="15"/>
  <c r="AB1588" i="15" s="1"/>
  <c r="Y1588" i="15"/>
  <c r="AA1587" i="15"/>
  <c r="AB1587" i="15" s="1"/>
  <c r="Y1587" i="15"/>
  <c r="AA1586" i="15"/>
  <c r="AB1586" i="15" s="1"/>
  <c r="Y1586" i="15"/>
  <c r="AA1585" i="15"/>
  <c r="AB1585" i="15" s="1"/>
  <c r="Y1585" i="15"/>
  <c r="AA1584" i="15"/>
  <c r="AB1584" i="15" s="1"/>
  <c r="Y1584" i="15"/>
  <c r="AA1583" i="15"/>
  <c r="AB1583" i="15" s="1"/>
  <c r="Y1583" i="15"/>
  <c r="AA1582" i="15"/>
  <c r="AB1582" i="15" s="1"/>
  <c r="Y1582" i="15"/>
  <c r="AA1581" i="15"/>
  <c r="AB1581" i="15" s="1"/>
  <c r="Y1581" i="15"/>
  <c r="AA1580" i="15"/>
  <c r="AB1580" i="15" s="1"/>
  <c r="Y1580" i="15"/>
  <c r="AA1579" i="15"/>
  <c r="AB1579" i="15" s="1"/>
  <c r="Y1579" i="15"/>
  <c r="AA1578" i="15"/>
  <c r="AB1578" i="15" s="1"/>
  <c r="Y1578" i="15"/>
  <c r="AA1577" i="15"/>
  <c r="AB1577" i="15" s="1"/>
  <c r="Y1577" i="15"/>
  <c r="AA1576" i="15"/>
  <c r="AB1576" i="15" s="1"/>
  <c r="Y1576" i="15"/>
  <c r="AA1575" i="15"/>
  <c r="AB1575" i="15" s="1"/>
  <c r="Y1575" i="15"/>
  <c r="AA1574" i="15"/>
  <c r="AB1574" i="15" s="1"/>
  <c r="Y1574" i="15"/>
  <c r="AA1573" i="15"/>
  <c r="AB1573" i="15" s="1"/>
  <c r="Y1573" i="15"/>
  <c r="AA1572" i="15"/>
  <c r="AB1572" i="15" s="1"/>
  <c r="Y1572" i="15"/>
  <c r="AA1571" i="15"/>
  <c r="AB1571" i="15" s="1"/>
  <c r="Y1571" i="15"/>
  <c r="AA1570" i="15"/>
  <c r="AB1570" i="15" s="1"/>
  <c r="Y1570" i="15"/>
  <c r="AA1569" i="15"/>
  <c r="AB1569" i="15" s="1"/>
  <c r="Y1569" i="15"/>
  <c r="AA1568" i="15"/>
  <c r="AB1568" i="15" s="1"/>
  <c r="Y1568" i="15"/>
  <c r="AA1567" i="15"/>
  <c r="AB1567" i="15" s="1"/>
  <c r="Y1567" i="15"/>
  <c r="AA1566" i="15"/>
  <c r="AB1566" i="15" s="1"/>
  <c r="Y1566" i="15"/>
  <c r="AA1565" i="15"/>
  <c r="AB1565" i="15" s="1"/>
  <c r="Y1565" i="15"/>
  <c r="AA1564" i="15"/>
  <c r="AB1564" i="15" s="1"/>
  <c r="Y1564" i="15"/>
  <c r="AA1563" i="15"/>
  <c r="AB1563" i="15" s="1"/>
  <c r="Y1563" i="15"/>
  <c r="AA1562" i="15"/>
  <c r="AB1562" i="15" s="1"/>
  <c r="Y1562" i="15"/>
  <c r="AA1561" i="15"/>
  <c r="AB1561" i="15" s="1"/>
  <c r="Y1561" i="15"/>
  <c r="AA1560" i="15"/>
  <c r="AB1560" i="15" s="1"/>
  <c r="Y1560" i="15"/>
  <c r="AA1559" i="15"/>
  <c r="AB1559" i="15" s="1"/>
  <c r="Y1559" i="15"/>
  <c r="AA1558" i="15"/>
  <c r="AB1558" i="15" s="1"/>
  <c r="Y1558" i="15"/>
  <c r="AA1557" i="15"/>
  <c r="AB1557" i="15" s="1"/>
  <c r="Y1557" i="15"/>
  <c r="AA1556" i="15"/>
  <c r="AB1556" i="15" s="1"/>
  <c r="Y1556" i="15"/>
  <c r="AA1555" i="15"/>
  <c r="AB1555" i="15" s="1"/>
  <c r="Y1555" i="15"/>
  <c r="AA1554" i="15"/>
  <c r="AB1554" i="15" s="1"/>
  <c r="Y1554" i="15"/>
  <c r="AA1553" i="15"/>
  <c r="AB1553" i="15" s="1"/>
  <c r="Y1553" i="15"/>
  <c r="AA1552" i="15"/>
  <c r="AB1552" i="15" s="1"/>
  <c r="Y1552" i="15"/>
  <c r="AA1551" i="15"/>
  <c r="AB1551" i="15" s="1"/>
  <c r="Y1551" i="15"/>
  <c r="AA1550" i="15"/>
  <c r="AB1550" i="15" s="1"/>
  <c r="Y1550" i="15"/>
  <c r="AA1549" i="15"/>
  <c r="AB1549" i="15" s="1"/>
  <c r="Y1549" i="15"/>
  <c r="AA1548" i="15"/>
  <c r="AB1548" i="15" s="1"/>
  <c r="Y1548" i="15"/>
  <c r="AA1547" i="15"/>
  <c r="AB1547" i="15" s="1"/>
  <c r="Y1547" i="15"/>
  <c r="AA1546" i="15"/>
  <c r="AB1546" i="15" s="1"/>
  <c r="Y1546" i="15"/>
  <c r="AA1545" i="15"/>
  <c r="AB1545" i="15" s="1"/>
  <c r="Y1545" i="15"/>
  <c r="AA1544" i="15"/>
  <c r="AB1544" i="15" s="1"/>
  <c r="Y1544" i="15"/>
  <c r="AA1543" i="15"/>
  <c r="AB1543" i="15" s="1"/>
  <c r="Y1543" i="15"/>
  <c r="AA1542" i="15"/>
  <c r="AB1542" i="15" s="1"/>
  <c r="Y1542" i="15"/>
  <c r="AA1541" i="15"/>
  <c r="AB1541" i="15" s="1"/>
  <c r="Y1541" i="15"/>
  <c r="AA1540" i="15"/>
  <c r="AB1540" i="15" s="1"/>
  <c r="Y1540" i="15"/>
  <c r="AA1539" i="15"/>
  <c r="AB1539" i="15" s="1"/>
  <c r="Y1539" i="15"/>
  <c r="AA1538" i="15"/>
  <c r="AB1538" i="15" s="1"/>
  <c r="Y1538" i="15"/>
  <c r="AA1537" i="15"/>
  <c r="AB1537" i="15" s="1"/>
  <c r="Y1537" i="15"/>
  <c r="AA1536" i="15"/>
  <c r="AB1536" i="15" s="1"/>
  <c r="Y1536" i="15"/>
  <c r="AA1535" i="15"/>
  <c r="AB1535" i="15" s="1"/>
  <c r="Y1535" i="15"/>
  <c r="AA1534" i="15"/>
  <c r="AB1534" i="15" s="1"/>
  <c r="Y1534" i="15"/>
  <c r="AA1533" i="15"/>
  <c r="AB1533" i="15" s="1"/>
  <c r="Y1533" i="15"/>
  <c r="AA1532" i="15"/>
  <c r="AB1532" i="15" s="1"/>
  <c r="Y1532" i="15"/>
  <c r="AA1531" i="15"/>
  <c r="AB1531" i="15" s="1"/>
  <c r="Y1531" i="15"/>
  <c r="AA1530" i="15"/>
  <c r="AB1530" i="15" s="1"/>
  <c r="Y1530" i="15"/>
  <c r="AA1529" i="15"/>
  <c r="AB1529" i="15" s="1"/>
  <c r="Y1529" i="15"/>
  <c r="AA1528" i="15"/>
  <c r="AB1528" i="15" s="1"/>
  <c r="Y1528" i="15"/>
  <c r="AA1527" i="15"/>
  <c r="AB1527" i="15" s="1"/>
  <c r="Y1527" i="15"/>
  <c r="AA1526" i="15"/>
  <c r="AB1526" i="15" s="1"/>
  <c r="Y1526" i="15"/>
  <c r="AA1525" i="15"/>
  <c r="AB1525" i="15" s="1"/>
  <c r="Y1525" i="15"/>
  <c r="AA1524" i="15"/>
  <c r="AB1524" i="15" s="1"/>
  <c r="Y1524" i="15"/>
  <c r="AA1523" i="15"/>
  <c r="AB1523" i="15" s="1"/>
  <c r="Y1523" i="15"/>
  <c r="AA1522" i="15"/>
  <c r="AB1522" i="15" s="1"/>
  <c r="Y1522" i="15"/>
  <c r="AA1521" i="15"/>
  <c r="AB1521" i="15" s="1"/>
  <c r="Y1521" i="15"/>
  <c r="AA1520" i="15"/>
  <c r="AB1520" i="15" s="1"/>
  <c r="Y1520" i="15"/>
  <c r="AA1519" i="15"/>
  <c r="AB1519" i="15" s="1"/>
  <c r="Y1519" i="15"/>
  <c r="AA1518" i="15"/>
  <c r="AB1518" i="15" s="1"/>
  <c r="Y1518" i="15"/>
  <c r="AA1517" i="15"/>
  <c r="AB1517" i="15" s="1"/>
  <c r="Y1517" i="15"/>
  <c r="AA1516" i="15"/>
  <c r="AB1516" i="15" s="1"/>
  <c r="Y1516" i="15"/>
  <c r="AA1515" i="15"/>
  <c r="AB1515" i="15" s="1"/>
  <c r="Y1515" i="15"/>
  <c r="AA1514" i="15"/>
  <c r="AB1514" i="15" s="1"/>
  <c r="Y1514" i="15"/>
  <c r="AA1513" i="15"/>
  <c r="AB1513" i="15" s="1"/>
  <c r="Y1513" i="15"/>
  <c r="AA1512" i="15"/>
  <c r="AB1512" i="15" s="1"/>
  <c r="Y1512" i="15"/>
  <c r="AA1511" i="15"/>
  <c r="AB1511" i="15" s="1"/>
  <c r="Y1511" i="15"/>
  <c r="AA1510" i="15"/>
  <c r="AB1510" i="15" s="1"/>
  <c r="Y1510" i="15"/>
  <c r="AA1509" i="15"/>
  <c r="AB1509" i="15" s="1"/>
  <c r="Y1509" i="15"/>
  <c r="AA1508" i="15"/>
  <c r="AB1508" i="15" s="1"/>
  <c r="Y1508" i="15"/>
  <c r="AA1507" i="15"/>
  <c r="AB1507" i="15" s="1"/>
  <c r="Y1507" i="15"/>
  <c r="AA1506" i="15"/>
  <c r="AB1506" i="15" s="1"/>
  <c r="Y1506" i="15"/>
  <c r="AA1505" i="15"/>
  <c r="AB1505" i="15" s="1"/>
  <c r="Y1505" i="15"/>
  <c r="AA1504" i="15"/>
  <c r="AB1504" i="15" s="1"/>
  <c r="Y1504" i="15"/>
  <c r="AA1503" i="15"/>
  <c r="AB1503" i="15" s="1"/>
  <c r="Y1503" i="15"/>
  <c r="AA1502" i="15"/>
  <c r="AB1502" i="15" s="1"/>
  <c r="Y1502" i="15"/>
  <c r="AA1501" i="15"/>
  <c r="AB1501" i="15" s="1"/>
  <c r="Y1501" i="15"/>
  <c r="AA1500" i="15"/>
  <c r="AB1500" i="15" s="1"/>
  <c r="Y1500" i="15"/>
  <c r="AA1499" i="15"/>
  <c r="AB1499" i="15" s="1"/>
  <c r="Y1499" i="15"/>
  <c r="AA1498" i="15"/>
  <c r="AB1498" i="15" s="1"/>
  <c r="Y1498" i="15"/>
  <c r="AA1497" i="15"/>
  <c r="AB1497" i="15" s="1"/>
  <c r="Y1497" i="15"/>
  <c r="AA1496" i="15"/>
  <c r="AB1496" i="15" s="1"/>
  <c r="Y1496" i="15"/>
  <c r="AA1495" i="15"/>
  <c r="AB1495" i="15" s="1"/>
  <c r="Y1495" i="15"/>
  <c r="AA1494" i="15"/>
  <c r="AB1494" i="15" s="1"/>
  <c r="Y1494" i="15"/>
  <c r="AA1493" i="15"/>
  <c r="AB1493" i="15" s="1"/>
  <c r="Y1493" i="15"/>
  <c r="AA1492" i="15"/>
  <c r="AB1492" i="15" s="1"/>
  <c r="Y1492" i="15"/>
  <c r="AA1491" i="15"/>
  <c r="AB1491" i="15" s="1"/>
  <c r="Y1491" i="15"/>
  <c r="AA1490" i="15"/>
  <c r="AB1490" i="15" s="1"/>
  <c r="Y1490" i="15"/>
  <c r="AA1489" i="15"/>
  <c r="AB1489" i="15" s="1"/>
  <c r="Y1489" i="15"/>
  <c r="AA1488" i="15"/>
  <c r="AB1488" i="15" s="1"/>
  <c r="Y1488" i="15"/>
  <c r="AA1487" i="15"/>
  <c r="AB1487" i="15" s="1"/>
  <c r="Y1487" i="15"/>
  <c r="AA1486" i="15"/>
  <c r="AB1486" i="15" s="1"/>
  <c r="Y1486" i="15"/>
  <c r="AA1485" i="15"/>
  <c r="AB1485" i="15" s="1"/>
  <c r="Y1485" i="15"/>
  <c r="AA1484" i="15"/>
  <c r="AB1484" i="15" s="1"/>
  <c r="Y1484" i="15"/>
  <c r="AA1483" i="15"/>
  <c r="AB1483" i="15" s="1"/>
  <c r="Y1483" i="15"/>
  <c r="AA1482" i="15"/>
  <c r="AB1482" i="15" s="1"/>
  <c r="Y1482" i="15"/>
  <c r="AA1481" i="15"/>
  <c r="AB1481" i="15" s="1"/>
  <c r="Y1481" i="15"/>
  <c r="AA1480" i="15"/>
  <c r="AB1480" i="15" s="1"/>
  <c r="Y1480" i="15"/>
  <c r="AA1479" i="15"/>
  <c r="AB1479" i="15" s="1"/>
  <c r="Y1479" i="15"/>
  <c r="AA1478" i="15"/>
  <c r="AB1478" i="15" s="1"/>
  <c r="Y1478" i="15"/>
  <c r="AA1477" i="15"/>
  <c r="AB1477" i="15" s="1"/>
  <c r="Y1477" i="15"/>
  <c r="AA1476" i="15"/>
  <c r="AB1476" i="15" s="1"/>
  <c r="Y1476" i="15"/>
  <c r="AA1475" i="15"/>
  <c r="AB1475" i="15" s="1"/>
  <c r="Y1475" i="15"/>
  <c r="AA1474" i="15"/>
  <c r="AB1474" i="15" s="1"/>
  <c r="Y1474" i="15"/>
  <c r="AA1473" i="15"/>
  <c r="AB1473" i="15" s="1"/>
  <c r="Y1473" i="15"/>
  <c r="AA1472" i="15"/>
  <c r="AB1472" i="15" s="1"/>
  <c r="Y1472" i="15"/>
  <c r="AA1471" i="15"/>
  <c r="AB1471" i="15" s="1"/>
  <c r="Y1471" i="15"/>
  <c r="AA1470" i="15"/>
  <c r="AB1470" i="15" s="1"/>
  <c r="Y1470" i="15"/>
  <c r="AA1469" i="15"/>
  <c r="AB1469" i="15" s="1"/>
  <c r="Y1469" i="15"/>
  <c r="AA1468" i="15"/>
  <c r="AB1468" i="15" s="1"/>
  <c r="Y1468" i="15"/>
  <c r="AA1467" i="15"/>
  <c r="AB1467" i="15" s="1"/>
  <c r="Y1467" i="15"/>
  <c r="AA1466" i="15"/>
  <c r="AB1466" i="15" s="1"/>
  <c r="Y1466" i="15"/>
  <c r="AA1465" i="15"/>
  <c r="AB1465" i="15" s="1"/>
  <c r="Y1465" i="15"/>
  <c r="AA1464" i="15"/>
  <c r="AB1464" i="15" s="1"/>
  <c r="Y1464" i="15"/>
  <c r="AA1463" i="15"/>
  <c r="AB1463" i="15" s="1"/>
  <c r="Y1463" i="15"/>
  <c r="AA1462" i="15"/>
  <c r="AB1462" i="15" s="1"/>
  <c r="Y1462" i="15"/>
  <c r="AA1461" i="15"/>
  <c r="AB1461" i="15" s="1"/>
  <c r="Y1461" i="15"/>
  <c r="AA1460" i="15"/>
  <c r="AB1460" i="15" s="1"/>
  <c r="Y1460" i="15"/>
  <c r="AA1459" i="15"/>
  <c r="AB1459" i="15" s="1"/>
  <c r="Y1459" i="15"/>
  <c r="AA1458" i="15"/>
  <c r="AB1458" i="15" s="1"/>
  <c r="Y1458" i="15"/>
  <c r="AA1457" i="15"/>
  <c r="AB1457" i="15" s="1"/>
  <c r="Y1457" i="15"/>
  <c r="AA1456" i="15"/>
  <c r="AB1456" i="15" s="1"/>
  <c r="Y1456" i="15"/>
  <c r="AA1455" i="15"/>
  <c r="AB1455" i="15" s="1"/>
  <c r="Y1455" i="15"/>
  <c r="AA1454" i="15"/>
  <c r="AB1454" i="15" s="1"/>
  <c r="Y1454" i="15"/>
  <c r="AA1453" i="15"/>
  <c r="AB1453" i="15" s="1"/>
  <c r="Y1453" i="15"/>
  <c r="AA1452" i="15"/>
  <c r="AB1452" i="15" s="1"/>
  <c r="Y1452" i="15"/>
  <c r="AA1451" i="15"/>
  <c r="AB1451" i="15" s="1"/>
  <c r="Y1451" i="15"/>
  <c r="AA1450" i="15"/>
  <c r="AB1450" i="15" s="1"/>
  <c r="Y1450" i="15"/>
  <c r="AA1449" i="15"/>
  <c r="AB1449" i="15" s="1"/>
  <c r="Y1449" i="15"/>
  <c r="AA1448" i="15"/>
  <c r="AB1448" i="15" s="1"/>
  <c r="Y1448" i="15"/>
  <c r="AA1447" i="15"/>
  <c r="AB1447" i="15" s="1"/>
  <c r="Y1447" i="15"/>
  <c r="AA1446" i="15"/>
  <c r="AB1446" i="15" s="1"/>
  <c r="Y1446" i="15"/>
  <c r="AA1445" i="15"/>
  <c r="AB1445" i="15" s="1"/>
  <c r="Y1445" i="15"/>
  <c r="AA1444" i="15"/>
  <c r="AB1444" i="15" s="1"/>
  <c r="Y1444" i="15"/>
  <c r="AA1443" i="15"/>
  <c r="AB1443" i="15" s="1"/>
  <c r="Y1443" i="15"/>
  <c r="AA1442" i="15"/>
  <c r="AB1442" i="15" s="1"/>
  <c r="Y1442" i="15"/>
  <c r="AA1441" i="15"/>
  <c r="AB1441" i="15" s="1"/>
  <c r="Y1441" i="15"/>
  <c r="AA1440" i="15"/>
  <c r="AB1440" i="15" s="1"/>
  <c r="Y1440" i="15"/>
  <c r="AA1439" i="15"/>
  <c r="AB1439" i="15" s="1"/>
  <c r="Y1439" i="15"/>
  <c r="AA1438" i="15"/>
  <c r="AB1438" i="15" s="1"/>
  <c r="Y1438" i="15"/>
  <c r="AA1437" i="15"/>
  <c r="AB1437" i="15" s="1"/>
  <c r="Y1437" i="15"/>
  <c r="AA1436" i="15"/>
  <c r="AB1436" i="15" s="1"/>
  <c r="Y1436" i="15"/>
  <c r="AA1435" i="15"/>
  <c r="AB1435" i="15" s="1"/>
  <c r="Y1435" i="15"/>
  <c r="AA1434" i="15"/>
  <c r="AB1434" i="15" s="1"/>
  <c r="Y1434" i="15"/>
  <c r="AA1433" i="15"/>
  <c r="AB1433" i="15" s="1"/>
  <c r="Y1433" i="15"/>
  <c r="AA1432" i="15"/>
  <c r="AB1432" i="15" s="1"/>
  <c r="Y1432" i="15"/>
  <c r="AA1431" i="15"/>
  <c r="AB1431" i="15" s="1"/>
  <c r="Y1431" i="15"/>
  <c r="AA1430" i="15"/>
  <c r="AB1430" i="15" s="1"/>
  <c r="Y1430" i="15"/>
  <c r="AA1429" i="15"/>
  <c r="AB1429" i="15" s="1"/>
  <c r="Y1429" i="15"/>
  <c r="AA1428" i="15"/>
  <c r="AB1428" i="15" s="1"/>
  <c r="Y1428" i="15"/>
  <c r="AA1427" i="15"/>
  <c r="AB1427" i="15" s="1"/>
  <c r="Y1427" i="15"/>
  <c r="AA1426" i="15"/>
  <c r="AB1426" i="15" s="1"/>
  <c r="Y1426" i="15"/>
  <c r="AA1425" i="15"/>
  <c r="AB1425" i="15" s="1"/>
  <c r="Y1425" i="15"/>
  <c r="AA1424" i="15"/>
  <c r="AB1424" i="15" s="1"/>
  <c r="Y1424" i="15"/>
  <c r="AA1423" i="15"/>
  <c r="AB1423" i="15" s="1"/>
  <c r="Y1423" i="15"/>
  <c r="AA1422" i="15"/>
  <c r="AB1422" i="15" s="1"/>
  <c r="Y1422" i="15"/>
  <c r="AA1421" i="15"/>
  <c r="AB1421" i="15" s="1"/>
  <c r="Y1421" i="15"/>
  <c r="AA1420" i="15"/>
  <c r="AB1420" i="15" s="1"/>
  <c r="Y1420" i="15"/>
  <c r="AA1419" i="15"/>
  <c r="AB1419" i="15" s="1"/>
  <c r="Y1419" i="15"/>
  <c r="AA1418" i="15"/>
  <c r="AB1418" i="15" s="1"/>
  <c r="Y1418" i="15"/>
  <c r="AA1417" i="15"/>
  <c r="AB1417" i="15" s="1"/>
  <c r="Y1417" i="15"/>
  <c r="AA1416" i="15"/>
  <c r="AB1416" i="15" s="1"/>
  <c r="Y1416" i="15"/>
  <c r="AA1415" i="15"/>
  <c r="AB1415" i="15" s="1"/>
  <c r="Y1415" i="15"/>
  <c r="AA1414" i="15"/>
  <c r="AB1414" i="15" s="1"/>
  <c r="Y1414" i="15"/>
  <c r="AA1413" i="15"/>
  <c r="AB1413" i="15" s="1"/>
  <c r="Y1413" i="15"/>
  <c r="AA1412" i="15"/>
  <c r="AB1412" i="15" s="1"/>
  <c r="Y1412" i="15"/>
  <c r="AA1411" i="15"/>
  <c r="AB1411" i="15" s="1"/>
  <c r="Y1411" i="15"/>
  <c r="AA1410" i="15"/>
  <c r="AB1410" i="15" s="1"/>
  <c r="Y1410" i="15"/>
  <c r="AA1409" i="15"/>
  <c r="Y1409" i="15"/>
  <c r="AA1408" i="15"/>
  <c r="AB1408" i="15" s="1"/>
  <c r="Y1408" i="15"/>
  <c r="AA1407" i="15"/>
  <c r="AB1407" i="15" s="1"/>
  <c r="Y1407" i="15"/>
  <c r="AA1406" i="15"/>
  <c r="AB1406" i="15" s="1"/>
  <c r="Y1406" i="15"/>
  <c r="AA1405" i="15"/>
  <c r="AB1405" i="15" s="1"/>
  <c r="Y1405" i="15"/>
  <c r="AA1404" i="15"/>
  <c r="AB1404" i="15" s="1"/>
  <c r="Y1404" i="15"/>
  <c r="AA1403" i="15"/>
  <c r="AB1403" i="15" s="1"/>
  <c r="Y1403" i="15"/>
  <c r="AA1402" i="15"/>
  <c r="AB1402" i="15" s="1"/>
  <c r="Y1402" i="15"/>
  <c r="AA1401" i="15"/>
  <c r="AB1401" i="15" s="1"/>
  <c r="Y1401" i="15"/>
  <c r="AA1400" i="15"/>
  <c r="AB1400" i="15" s="1"/>
  <c r="Y1400" i="15"/>
  <c r="AA1399" i="15"/>
  <c r="AB1399" i="15" s="1"/>
  <c r="Y1399" i="15"/>
  <c r="AA1398" i="15"/>
  <c r="AB1398" i="15" s="1"/>
  <c r="Y1398" i="15"/>
  <c r="AA1397" i="15"/>
  <c r="AB1397" i="15" s="1"/>
  <c r="Y1397" i="15"/>
  <c r="AA1396" i="15"/>
  <c r="AB1396" i="15" s="1"/>
  <c r="Y1396" i="15"/>
  <c r="AA1395" i="15"/>
  <c r="AB1395" i="15" s="1"/>
  <c r="Y1395" i="15"/>
  <c r="AA1394" i="15"/>
  <c r="AB1394" i="15" s="1"/>
  <c r="Y1394" i="15"/>
  <c r="AA1393" i="15"/>
  <c r="AB1393" i="15" s="1"/>
  <c r="Y1393" i="15"/>
  <c r="AA1392" i="15"/>
  <c r="AB1392" i="15" s="1"/>
  <c r="Y1392" i="15"/>
  <c r="AA1391" i="15"/>
  <c r="AB1391" i="15" s="1"/>
  <c r="Y1391" i="15"/>
  <c r="AA1390" i="15"/>
  <c r="AB1390" i="15" s="1"/>
  <c r="Y1390" i="15"/>
  <c r="AA1389" i="15"/>
  <c r="AB1389" i="15" s="1"/>
  <c r="Y1389" i="15"/>
  <c r="AA1388" i="15"/>
  <c r="AB1388" i="15" s="1"/>
  <c r="Y1388" i="15"/>
  <c r="AA1387" i="15"/>
  <c r="AB1387" i="15" s="1"/>
  <c r="Y1387" i="15"/>
  <c r="AA1386" i="15"/>
  <c r="AB1386" i="15" s="1"/>
  <c r="Y1386" i="15"/>
  <c r="AA1385" i="15"/>
  <c r="AB1385" i="15" s="1"/>
  <c r="Y1385" i="15"/>
  <c r="AA1384" i="15"/>
  <c r="AB1384" i="15" s="1"/>
  <c r="Y1384" i="15"/>
  <c r="AA1383" i="15"/>
  <c r="AB1383" i="15" s="1"/>
  <c r="Y1383" i="15"/>
  <c r="AA1382" i="15"/>
  <c r="AB1382" i="15" s="1"/>
  <c r="Y1382" i="15"/>
  <c r="AA1381" i="15"/>
  <c r="AB1381" i="15" s="1"/>
  <c r="Y1381" i="15"/>
  <c r="AA1380" i="15"/>
  <c r="AB1380" i="15" s="1"/>
  <c r="Y1380" i="15"/>
  <c r="AA1379" i="15"/>
  <c r="AB1379" i="15" s="1"/>
  <c r="Y1379" i="15"/>
  <c r="AA1378" i="15"/>
  <c r="AB1378" i="15" s="1"/>
  <c r="Y1378" i="15"/>
  <c r="AA1377" i="15"/>
  <c r="AB1377" i="15" s="1"/>
  <c r="Y1377" i="15"/>
  <c r="AA1376" i="15"/>
  <c r="AB1376" i="15" s="1"/>
  <c r="Y1376" i="15"/>
  <c r="AA1375" i="15"/>
  <c r="AB1375" i="15" s="1"/>
  <c r="Y1375" i="15"/>
  <c r="AA1374" i="15"/>
  <c r="AB1374" i="15" s="1"/>
  <c r="Y1374" i="15"/>
  <c r="AA1373" i="15"/>
  <c r="AB1373" i="15" s="1"/>
  <c r="Y1373" i="15"/>
  <c r="AA1372" i="15"/>
  <c r="AB1372" i="15" s="1"/>
  <c r="Y1372" i="15"/>
  <c r="AA1371" i="15"/>
  <c r="AB1371" i="15" s="1"/>
  <c r="Y1371" i="15"/>
  <c r="AA1370" i="15"/>
  <c r="AB1370" i="15" s="1"/>
  <c r="Y1370" i="15"/>
  <c r="AA1369" i="15"/>
  <c r="AB1369" i="15" s="1"/>
  <c r="Y1369" i="15"/>
  <c r="AA1368" i="15"/>
  <c r="AB1368" i="15" s="1"/>
  <c r="Y1368" i="15"/>
  <c r="AA1367" i="15"/>
  <c r="AB1367" i="15" s="1"/>
  <c r="Y1367" i="15"/>
  <c r="AA1366" i="15"/>
  <c r="AB1366" i="15" s="1"/>
  <c r="Y1366" i="15"/>
  <c r="AA1365" i="15"/>
  <c r="AB1365" i="15" s="1"/>
  <c r="Y1365" i="15"/>
  <c r="AA1364" i="15"/>
  <c r="AB1364" i="15" s="1"/>
  <c r="Y1364" i="15"/>
  <c r="AA1363" i="15"/>
  <c r="AB1363" i="15" s="1"/>
  <c r="Y1363" i="15"/>
  <c r="AA1362" i="15"/>
  <c r="AB1362" i="15" s="1"/>
  <c r="Y1362" i="15"/>
  <c r="AA1361" i="15"/>
  <c r="AB1361" i="15" s="1"/>
  <c r="Y1361" i="15"/>
  <c r="AA1360" i="15"/>
  <c r="AB1360" i="15" s="1"/>
  <c r="Y1360" i="15"/>
  <c r="AA1359" i="15"/>
  <c r="AB1359" i="15" s="1"/>
  <c r="Y1359" i="15"/>
  <c r="AA1358" i="15"/>
  <c r="AB1358" i="15" s="1"/>
  <c r="Y1358" i="15"/>
  <c r="AA1357" i="15"/>
  <c r="AB1357" i="15" s="1"/>
  <c r="Y1357" i="15"/>
  <c r="AA1356" i="15"/>
  <c r="AB1356" i="15" s="1"/>
  <c r="Y1356" i="15"/>
  <c r="AA1355" i="15"/>
  <c r="AB1355" i="15" s="1"/>
  <c r="Y1355" i="15"/>
  <c r="AA1354" i="15"/>
  <c r="AB1354" i="15" s="1"/>
  <c r="Y1354" i="15"/>
  <c r="AA1353" i="15"/>
  <c r="AB1353" i="15" s="1"/>
  <c r="Y1353" i="15"/>
  <c r="AA1352" i="15"/>
  <c r="AB1352" i="15" s="1"/>
  <c r="Y1352" i="15"/>
  <c r="AA1351" i="15"/>
  <c r="AB1351" i="15" s="1"/>
  <c r="Y1351" i="15"/>
  <c r="AA1350" i="15"/>
  <c r="AB1350" i="15" s="1"/>
  <c r="Y1350" i="15"/>
  <c r="AA1349" i="15"/>
  <c r="AB1349" i="15" s="1"/>
  <c r="Y1349" i="15"/>
  <c r="AA1348" i="15"/>
  <c r="AB1348" i="15" s="1"/>
  <c r="Y1348" i="15"/>
  <c r="AA1347" i="15"/>
  <c r="AB1347" i="15" s="1"/>
  <c r="Y1347" i="15"/>
  <c r="AA1346" i="15"/>
  <c r="AB1346" i="15" s="1"/>
  <c r="Y1346" i="15"/>
  <c r="AA1345" i="15"/>
  <c r="AB1345" i="15" s="1"/>
  <c r="Y1345" i="15"/>
  <c r="AA1344" i="15"/>
  <c r="AB1344" i="15" s="1"/>
  <c r="Y1344" i="15"/>
  <c r="AA1343" i="15"/>
  <c r="AB1343" i="15" s="1"/>
  <c r="Y1343" i="15"/>
  <c r="AA1342" i="15"/>
  <c r="AB1342" i="15" s="1"/>
  <c r="Y1342" i="15"/>
  <c r="AA1341" i="15"/>
  <c r="AB1341" i="15" s="1"/>
  <c r="Y1341" i="15"/>
  <c r="AA1340" i="15"/>
  <c r="AB1340" i="15" s="1"/>
  <c r="Y1340" i="15"/>
  <c r="AA1339" i="15"/>
  <c r="AB1339" i="15" s="1"/>
  <c r="Y1339" i="15"/>
  <c r="AA1338" i="15"/>
  <c r="AB1338" i="15" s="1"/>
  <c r="Y1338" i="15"/>
  <c r="AA1337" i="15"/>
  <c r="AB1337" i="15" s="1"/>
  <c r="Y1337" i="15"/>
  <c r="AA1336" i="15"/>
  <c r="AB1336" i="15" s="1"/>
  <c r="Y1336" i="15"/>
  <c r="AA1335" i="15"/>
  <c r="AB1335" i="15" s="1"/>
  <c r="Y1335" i="15"/>
  <c r="AA1334" i="15"/>
  <c r="AB1334" i="15" s="1"/>
  <c r="Y1334" i="15"/>
  <c r="AA1333" i="15"/>
  <c r="AB1333" i="15" s="1"/>
  <c r="Y1333" i="15"/>
  <c r="AA1332" i="15"/>
  <c r="AB1332" i="15" s="1"/>
  <c r="Y1332" i="15"/>
  <c r="AA1331" i="15"/>
  <c r="AB1331" i="15" s="1"/>
  <c r="Y1331" i="15"/>
  <c r="AA1330" i="15"/>
  <c r="AB1330" i="15" s="1"/>
  <c r="Y1330" i="15"/>
  <c r="AA1329" i="15"/>
  <c r="AB1329" i="15" s="1"/>
  <c r="Y1329" i="15"/>
  <c r="AA1328" i="15"/>
  <c r="AB1328" i="15" s="1"/>
  <c r="Y1328" i="15"/>
  <c r="AA1327" i="15"/>
  <c r="AB1327" i="15" s="1"/>
  <c r="Y1327" i="15"/>
  <c r="AA1326" i="15"/>
  <c r="AB1326" i="15" s="1"/>
  <c r="Y1326" i="15"/>
  <c r="AA1325" i="15"/>
  <c r="AB1325" i="15" s="1"/>
  <c r="Y1325" i="15"/>
  <c r="AA1324" i="15"/>
  <c r="AB1324" i="15" s="1"/>
  <c r="Y1324" i="15"/>
  <c r="AA1323" i="15"/>
  <c r="AB1323" i="15" s="1"/>
  <c r="Y1323" i="15"/>
  <c r="AA1322" i="15"/>
  <c r="AB1322" i="15" s="1"/>
  <c r="Y1322" i="15"/>
  <c r="AA1321" i="15"/>
  <c r="AB1321" i="15" s="1"/>
  <c r="Y1321" i="15"/>
  <c r="AA1320" i="15"/>
  <c r="AB1320" i="15" s="1"/>
  <c r="Y1320" i="15"/>
  <c r="AA1319" i="15"/>
  <c r="AB1319" i="15" s="1"/>
  <c r="Y1319" i="15"/>
  <c r="AA1318" i="15"/>
  <c r="AB1318" i="15" s="1"/>
  <c r="Y1318" i="15"/>
  <c r="AA1317" i="15"/>
  <c r="AB1317" i="15" s="1"/>
  <c r="Y1317" i="15"/>
  <c r="AA1316" i="15"/>
  <c r="AB1316" i="15" s="1"/>
  <c r="Y1316" i="15"/>
  <c r="AA1315" i="15"/>
  <c r="AB1315" i="15" s="1"/>
  <c r="Y1315" i="15"/>
  <c r="AA1314" i="15"/>
  <c r="AB1314" i="15" s="1"/>
  <c r="Y1314" i="15"/>
  <c r="AA1313" i="15"/>
  <c r="AB1313" i="15" s="1"/>
  <c r="Y1313" i="15"/>
  <c r="AA1312" i="15"/>
  <c r="AB1312" i="15" s="1"/>
  <c r="Y1312" i="15"/>
  <c r="AA1311" i="15"/>
  <c r="AB1311" i="15" s="1"/>
  <c r="Y1311" i="15"/>
  <c r="AA1310" i="15"/>
  <c r="AB1310" i="15" s="1"/>
  <c r="Y1310" i="15"/>
  <c r="AA1309" i="15"/>
  <c r="AB1309" i="15" s="1"/>
  <c r="Y1309" i="15"/>
  <c r="AA1308" i="15"/>
  <c r="AB1308" i="15" s="1"/>
  <c r="Y1308" i="15"/>
  <c r="AA1307" i="15"/>
  <c r="AB1307" i="15" s="1"/>
  <c r="Y1307" i="15"/>
  <c r="AA1306" i="15"/>
  <c r="AB1306" i="15" s="1"/>
  <c r="Y1306" i="15"/>
  <c r="AA1305" i="15"/>
  <c r="AB1305" i="15" s="1"/>
  <c r="Y1305" i="15"/>
  <c r="AA1304" i="15"/>
  <c r="AB1304" i="15" s="1"/>
  <c r="Y1304" i="15"/>
  <c r="AA1303" i="15"/>
  <c r="AB1303" i="15" s="1"/>
  <c r="Y1303" i="15"/>
  <c r="AA1302" i="15"/>
  <c r="AB1302" i="15" s="1"/>
  <c r="Y1302" i="15"/>
  <c r="AA1301" i="15"/>
  <c r="AB1301" i="15" s="1"/>
  <c r="Y1301" i="15"/>
  <c r="AA1300" i="15"/>
  <c r="AB1300" i="15" s="1"/>
  <c r="Y1300" i="15"/>
  <c r="AA1299" i="15"/>
  <c r="AB1299" i="15" s="1"/>
  <c r="Y1299" i="15"/>
  <c r="AA1298" i="15"/>
  <c r="AB1298" i="15" s="1"/>
  <c r="Y1298" i="15"/>
  <c r="AA1297" i="15"/>
  <c r="AB1297" i="15" s="1"/>
  <c r="Y1297" i="15"/>
  <c r="AA1296" i="15"/>
  <c r="AB1296" i="15" s="1"/>
  <c r="Y1296" i="15"/>
  <c r="AA1295" i="15"/>
  <c r="AB1295" i="15" s="1"/>
  <c r="Y1295" i="15"/>
  <c r="AA1294" i="15"/>
  <c r="AB1294" i="15" s="1"/>
  <c r="Y1294" i="15"/>
  <c r="AA1293" i="15"/>
  <c r="AB1293" i="15" s="1"/>
  <c r="Y1293" i="15"/>
  <c r="AA1292" i="15"/>
  <c r="AB1292" i="15" s="1"/>
  <c r="Y1292" i="15"/>
  <c r="AA1291" i="15"/>
  <c r="AB1291" i="15" s="1"/>
  <c r="Y1291" i="15"/>
  <c r="AA1290" i="15"/>
  <c r="AB1290" i="15" s="1"/>
  <c r="Y1290" i="15"/>
  <c r="AA1289" i="15"/>
  <c r="AB1289" i="15" s="1"/>
  <c r="Y1289" i="15"/>
  <c r="AA1288" i="15"/>
  <c r="AB1288" i="15" s="1"/>
  <c r="Y1288" i="15"/>
  <c r="AA1287" i="15"/>
  <c r="AB1287" i="15" s="1"/>
  <c r="Y1287" i="15"/>
  <c r="AA1286" i="15"/>
  <c r="AB1286" i="15" s="1"/>
  <c r="Y1286" i="15"/>
  <c r="AA1285" i="15"/>
  <c r="AB1285" i="15" s="1"/>
  <c r="Y1285" i="15"/>
  <c r="AA1284" i="15"/>
  <c r="AB1284" i="15" s="1"/>
  <c r="Y1284" i="15"/>
  <c r="AA1283" i="15"/>
  <c r="AB1283" i="15" s="1"/>
  <c r="Y1283" i="15"/>
  <c r="AA1282" i="15"/>
  <c r="AB1282" i="15" s="1"/>
  <c r="Y1282" i="15"/>
  <c r="AA1281" i="15"/>
  <c r="AB1281" i="15" s="1"/>
  <c r="Y1281" i="15"/>
  <c r="AA1280" i="15"/>
  <c r="AB1280" i="15" s="1"/>
  <c r="Y1280" i="15"/>
  <c r="AA1279" i="15"/>
  <c r="AB1279" i="15" s="1"/>
  <c r="Y1279" i="15"/>
  <c r="AA1278" i="15"/>
  <c r="AB1278" i="15" s="1"/>
  <c r="Y1278" i="15"/>
  <c r="AA1277" i="15"/>
  <c r="AB1277" i="15" s="1"/>
  <c r="Y1277" i="15"/>
  <c r="AA1276" i="15"/>
  <c r="AB1276" i="15" s="1"/>
  <c r="Y1276" i="15"/>
  <c r="AA1275" i="15"/>
  <c r="AB1275" i="15" s="1"/>
  <c r="Y1275" i="15"/>
  <c r="AA1274" i="15"/>
  <c r="AB1274" i="15" s="1"/>
  <c r="Y1274" i="15"/>
  <c r="AA1273" i="15"/>
  <c r="AB1273" i="15" s="1"/>
  <c r="Y1273" i="15"/>
  <c r="AA1272" i="15"/>
  <c r="AB1272" i="15" s="1"/>
  <c r="Y1272" i="15"/>
  <c r="AA1271" i="15"/>
  <c r="AB1271" i="15" s="1"/>
  <c r="Y1271" i="15"/>
  <c r="AA1270" i="15"/>
  <c r="AB1270" i="15" s="1"/>
  <c r="Y1270" i="15"/>
  <c r="AA1269" i="15"/>
  <c r="AB1269" i="15" s="1"/>
  <c r="Y1269" i="15"/>
  <c r="AA1268" i="15"/>
  <c r="AB1268" i="15" s="1"/>
  <c r="Y1268" i="15"/>
  <c r="AA1267" i="15"/>
  <c r="AB1267" i="15" s="1"/>
  <c r="Y1267" i="15"/>
  <c r="AA1266" i="15"/>
  <c r="AB1266" i="15" s="1"/>
  <c r="Y1266" i="15"/>
  <c r="AA1265" i="15"/>
  <c r="AB1265" i="15" s="1"/>
  <c r="Y1265" i="15"/>
  <c r="AA1264" i="15"/>
  <c r="AB1264" i="15" s="1"/>
  <c r="Y1264" i="15"/>
  <c r="AA1263" i="15"/>
  <c r="AB1263" i="15" s="1"/>
  <c r="Y1263" i="15"/>
  <c r="AA1262" i="15"/>
  <c r="AB1262" i="15" s="1"/>
  <c r="Y1262" i="15"/>
  <c r="AA1261" i="15"/>
  <c r="AB1261" i="15" s="1"/>
  <c r="Y1261" i="15"/>
  <c r="AA1260" i="15"/>
  <c r="AB1260" i="15" s="1"/>
  <c r="Y1260" i="15"/>
  <c r="AA1259" i="15"/>
  <c r="AB1259" i="15" s="1"/>
  <c r="Y1259" i="15"/>
  <c r="AA1258" i="15"/>
  <c r="AB1258" i="15" s="1"/>
  <c r="Y1258" i="15"/>
  <c r="AA1257" i="15"/>
  <c r="AB1257" i="15" s="1"/>
  <c r="Y1257" i="15"/>
  <c r="AA1256" i="15"/>
  <c r="AB1256" i="15" s="1"/>
  <c r="Y1256" i="15"/>
  <c r="AA1255" i="15"/>
  <c r="AB1255" i="15" s="1"/>
  <c r="Y1255" i="15"/>
  <c r="AA1254" i="15"/>
  <c r="AB1254" i="15" s="1"/>
  <c r="Y1254" i="15"/>
  <c r="AA1253" i="15"/>
  <c r="AB1253" i="15" s="1"/>
  <c r="Y1253" i="15"/>
  <c r="AA1252" i="15"/>
  <c r="AB1252" i="15" s="1"/>
  <c r="Y1252" i="15"/>
  <c r="AA1251" i="15"/>
  <c r="AB1251" i="15" s="1"/>
  <c r="Y1251" i="15"/>
  <c r="AA1250" i="15"/>
  <c r="AB1250" i="15" s="1"/>
  <c r="Y1250" i="15"/>
  <c r="AA1249" i="15"/>
  <c r="AB1249" i="15" s="1"/>
  <c r="Y1249" i="15"/>
  <c r="AA1248" i="15"/>
  <c r="AB1248" i="15" s="1"/>
  <c r="Y1248" i="15"/>
  <c r="AA1247" i="15"/>
  <c r="AB1247" i="15" s="1"/>
  <c r="Y1247" i="15"/>
  <c r="AA1246" i="15"/>
  <c r="AB1246" i="15" s="1"/>
  <c r="Y1246" i="15"/>
  <c r="AA1245" i="15"/>
  <c r="AB1245" i="15" s="1"/>
  <c r="Y1245" i="15"/>
  <c r="AA1244" i="15"/>
  <c r="AB1244" i="15" s="1"/>
  <c r="Y1244" i="15"/>
  <c r="AA1243" i="15"/>
  <c r="AB1243" i="15" s="1"/>
  <c r="Y1243" i="15"/>
  <c r="AA1242" i="15"/>
  <c r="AB1242" i="15" s="1"/>
  <c r="Y1242" i="15"/>
  <c r="AA1241" i="15"/>
  <c r="AB1241" i="15" s="1"/>
  <c r="Y1241" i="15"/>
  <c r="AA1240" i="15"/>
  <c r="AB1240" i="15" s="1"/>
  <c r="Y1240" i="15"/>
  <c r="AA1239" i="15"/>
  <c r="AB1239" i="15" s="1"/>
  <c r="Y1239" i="15"/>
  <c r="AA1238" i="15"/>
  <c r="AB1238" i="15" s="1"/>
  <c r="Y1238" i="15"/>
  <c r="AA1237" i="15"/>
  <c r="AB1237" i="15" s="1"/>
  <c r="Y1237" i="15"/>
  <c r="AA1236" i="15"/>
  <c r="AB1236" i="15" s="1"/>
  <c r="Y1236" i="15"/>
  <c r="AA1235" i="15"/>
  <c r="AB1235" i="15" s="1"/>
  <c r="Y1235" i="15"/>
  <c r="AA1234" i="15"/>
  <c r="AB1234" i="15" s="1"/>
  <c r="Y1234" i="15"/>
  <c r="AA1233" i="15"/>
  <c r="AB1233" i="15" s="1"/>
  <c r="Y1233" i="15"/>
  <c r="AA1232" i="15"/>
  <c r="AB1232" i="15" s="1"/>
  <c r="Y1232" i="15"/>
  <c r="AA1231" i="15"/>
  <c r="AB1231" i="15" s="1"/>
  <c r="Y1231" i="15"/>
  <c r="AA1230" i="15"/>
  <c r="AB1230" i="15" s="1"/>
  <c r="Y1230" i="15"/>
  <c r="AA1229" i="15"/>
  <c r="AB1229" i="15" s="1"/>
  <c r="Y1229" i="15"/>
  <c r="AA1228" i="15"/>
  <c r="AB1228" i="15" s="1"/>
  <c r="Y1228" i="15"/>
  <c r="AA1227" i="15"/>
  <c r="AB1227" i="15" s="1"/>
  <c r="Y1227" i="15"/>
  <c r="AA1226" i="15"/>
  <c r="AB1226" i="15" s="1"/>
  <c r="Y1226" i="15"/>
  <c r="AA1225" i="15"/>
  <c r="AB1225" i="15" s="1"/>
  <c r="Y1225" i="15"/>
  <c r="AA1224" i="15"/>
  <c r="AB1224" i="15" s="1"/>
  <c r="Y1224" i="15"/>
  <c r="AA1223" i="15"/>
  <c r="AB1223" i="15" s="1"/>
  <c r="Y1223" i="15"/>
  <c r="AA1222" i="15"/>
  <c r="AB1222" i="15" s="1"/>
  <c r="Y1222" i="15"/>
  <c r="AA1221" i="15"/>
  <c r="AB1221" i="15" s="1"/>
  <c r="Y1221" i="15"/>
  <c r="AA1220" i="15"/>
  <c r="AB1220" i="15" s="1"/>
  <c r="Y1220" i="15"/>
  <c r="AA1219" i="15"/>
  <c r="AB1219" i="15" s="1"/>
  <c r="Y1219" i="15"/>
  <c r="AA1218" i="15"/>
  <c r="AB1218" i="15" s="1"/>
  <c r="Y1218" i="15"/>
  <c r="AA1217" i="15"/>
  <c r="AB1217" i="15" s="1"/>
  <c r="Y1217" i="15"/>
  <c r="AA1216" i="15"/>
  <c r="AB1216" i="15" s="1"/>
  <c r="Y1216" i="15"/>
  <c r="AA1215" i="15"/>
  <c r="AB1215" i="15" s="1"/>
  <c r="Y1215" i="15"/>
  <c r="AA1214" i="15"/>
  <c r="AB1214" i="15" s="1"/>
  <c r="Y1214" i="15"/>
  <c r="AA1213" i="15"/>
  <c r="AB1213" i="15" s="1"/>
  <c r="Y1213" i="15"/>
  <c r="AA1212" i="15"/>
  <c r="AB1212" i="15" s="1"/>
  <c r="Y1212" i="15"/>
  <c r="AA1211" i="15"/>
  <c r="AB1211" i="15" s="1"/>
  <c r="Y1211" i="15"/>
  <c r="AA1210" i="15"/>
  <c r="AB1210" i="15" s="1"/>
  <c r="Y1210" i="15"/>
  <c r="AA1209" i="15"/>
  <c r="AB1209" i="15" s="1"/>
  <c r="Y1209" i="15"/>
  <c r="AA1208" i="15"/>
  <c r="AB1208" i="15" s="1"/>
  <c r="Y1208" i="15"/>
  <c r="AA1207" i="15"/>
  <c r="AB1207" i="15" s="1"/>
  <c r="Y1207" i="15"/>
  <c r="AA1206" i="15"/>
  <c r="AB1206" i="15" s="1"/>
  <c r="Y1206" i="15"/>
  <c r="AA1205" i="15"/>
  <c r="AB1205" i="15" s="1"/>
  <c r="Y1205" i="15"/>
  <c r="AA1204" i="15"/>
  <c r="AB1204" i="15" s="1"/>
  <c r="Y1204" i="15"/>
  <c r="AA1203" i="15"/>
  <c r="AB1203" i="15" s="1"/>
  <c r="Y1203" i="15"/>
  <c r="AA1202" i="15"/>
  <c r="AB1202" i="15" s="1"/>
  <c r="Y1202" i="15"/>
  <c r="AA1201" i="15"/>
  <c r="AB1201" i="15" s="1"/>
  <c r="Y1201" i="15"/>
  <c r="AA1200" i="15"/>
  <c r="AB1200" i="15" s="1"/>
  <c r="Y1200" i="15"/>
  <c r="AA1199" i="15"/>
  <c r="AB1199" i="15" s="1"/>
  <c r="Y1199" i="15"/>
  <c r="AA1198" i="15"/>
  <c r="AB1198" i="15" s="1"/>
  <c r="Y1198" i="15"/>
  <c r="AA1197" i="15"/>
  <c r="AB1197" i="15" s="1"/>
  <c r="Y1197" i="15"/>
  <c r="AA1196" i="15"/>
  <c r="AB1196" i="15" s="1"/>
  <c r="Y1196" i="15"/>
  <c r="AA1195" i="15"/>
  <c r="AB1195" i="15" s="1"/>
  <c r="Y1195" i="15"/>
  <c r="AA1194" i="15"/>
  <c r="AB1194" i="15" s="1"/>
  <c r="Y1194" i="15"/>
  <c r="AA1193" i="15"/>
  <c r="AB1193" i="15" s="1"/>
  <c r="Y1193" i="15"/>
  <c r="AA1192" i="15"/>
  <c r="AB1192" i="15" s="1"/>
  <c r="Y1192" i="15"/>
  <c r="AA1191" i="15"/>
  <c r="AB1191" i="15" s="1"/>
  <c r="Y1191" i="15"/>
  <c r="AA1190" i="15"/>
  <c r="AB1190" i="15" s="1"/>
  <c r="Y1190" i="15"/>
  <c r="AA1189" i="15"/>
  <c r="AB1189" i="15" s="1"/>
  <c r="Y1189" i="15"/>
  <c r="AA1188" i="15"/>
  <c r="AB1188" i="15" s="1"/>
  <c r="Y1188" i="15"/>
  <c r="AA1187" i="15"/>
  <c r="AB1187" i="15" s="1"/>
  <c r="Y1187" i="15"/>
  <c r="AA1186" i="15"/>
  <c r="AB1186" i="15" s="1"/>
  <c r="Y1186" i="15"/>
  <c r="AA1185" i="15"/>
  <c r="AB1185" i="15" s="1"/>
  <c r="Y1185" i="15"/>
  <c r="AA1184" i="15"/>
  <c r="AB1184" i="15" s="1"/>
  <c r="Y1184" i="15"/>
  <c r="AA1183" i="15"/>
  <c r="AB1183" i="15" s="1"/>
  <c r="Y1183" i="15"/>
  <c r="AA1182" i="15"/>
  <c r="AB1182" i="15" s="1"/>
  <c r="Y1182" i="15"/>
  <c r="AA1181" i="15"/>
  <c r="AB1181" i="15" s="1"/>
  <c r="Y1181" i="15"/>
  <c r="AA1180" i="15"/>
  <c r="AB1180" i="15" s="1"/>
  <c r="Y1180" i="15"/>
  <c r="AA1179" i="15"/>
  <c r="AB1179" i="15" s="1"/>
  <c r="Y1179" i="15"/>
  <c r="AA1178" i="15"/>
  <c r="AB1178" i="15" s="1"/>
  <c r="Y1178" i="15"/>
  <c r="AA1177" i="15"/>
  <c r="AB1177" i="15" s="1"/>
  <c r="Y1177" i="15"/>
  <c r="AA1176" i="15"/>
  <c r="AB1176" i="15" s="1"/>
  <c r="Y1176" i="15"/>
  <c r="AA1175" i="15"/>
  <c r="AB1175" i="15" s="1"/>
  <c r="Y1175" i="15"/>
  <c r="AA1174" i="15"/>
  <c r="AB1174" i="15" s="1"/>
  <c r="Y1174" i="15"/>
  <c r="AA1173" i="15"/>
  <c r="AB1173" i="15" s="1"/>
  <c r="Y1173" i="15"/>
  <c r="AA1172" i="15"/>
  <c r="AB1172" i="15" s="1"/>
  <c r="Y1172" i="15"/>
  <c r="AA1171" i="15"/>
  <c r="AB1171" i="15" s="1"/>
  <c r="Y1171" i="15"/>
  <c r="AA1170" i="15"/>
  <c r="AB1170" i="15" s="1"/>
  <c r="Y1170" i="15"/>
  <c r="AA1169" i="15"/>
  <c r="AB1169" i="15" s="1"/>
  <c r="Y1169" i="15"/>
  <c r="AA1168" i="15"/>
  <c r="AB1168" i="15" s="1"/>
  <c r="Y1168" i="15"/>
  <c r="AA1167" i="15"/>
  <c r="AB1167" i="15" s="1"/>
  <c r="Y1167" i="15"/>
  <c r="AA1166" i="15"/>
  <c r="AB1166" i="15" s="1"/>
  <c r="Y1166" i="15"/>
  <c r="AA1165" i="15"/>
  <c r="AB1165" i="15" s="1"/>
  <c r="Y1165" i="15"/>
  <c r="AA1164" i="15"/>
  <c r="AB1164" i="15" s="1"/>
  <c r="Y1164" i="15"/>
  <c r="AA1163" i="15"/>
  <c r="AB1163" i="15" s="1"/>
  <c r="Y1163" i="15"/>
  <c r="AA1162" i="15"/>
  <c r="AB1162" i="15" s="1"/>
  <c r="Y1162" i="15"/>
  <c r="AA1161" i="15"/>
  <c r="AB1161" i="15" s="1"/>
  <c r="Y1161" i="15"/>
  <c r="AA1160" i="15"/>
  <c r="AB1160" i="15" s="1"/>
  <c r="Y1160" i="15"/>
  <c r="AA1159" i="15"/>
  <c r="AB1159" i="15" s="1"/>
  <c r="Y1159" i="15"/>
  <c r="AA1158" i="15"/>
  <c r="AB1158" i="15" s="1"/>
  <c r="Y1158" i="15"/>
  <c r="AA1157" i="15"/>
  <c r="AB1157" i="15" s="1"/>
  <c r="Y1157" i="15"/>
  <c r="AA1156" i="15"/>
  <c r="AB1156" i="15" s="1"/>
  <c r="Y1156" i="15"/>
  <c r="AA1155" i="15"/>
  <c r="AB1155" i="15" s="1"/>
  <c r="Y1155" i="15"/>
  <c r="AA1154" i="15"/>
  <c r="AB1154" i="15" s="1"/>
  <c r="Y1154" i="15"/>
  <c r="AA1153" i="15"/>
  <c r="AB1153" i="15" s="1"/>
  <c r="Y1153" i="15"/>
  <c r="AA1152" i="15"/>
  <c r="AB1152" i="15" s="1"/>
  <c r="Y1152" i="15"/>
  <c r="AA1151" i="15"/>
  <c r="AB1151" i="15" s="1"/>
  <c r="Y1151" i="15"/>
  <c r="AA1150" i="15"/>
  <c r="AB1150" i="15" s="1"/>
  <c r="Y1150" i="15"/>
  <c r="AA1149" i="15"/>
  <c r="AB1149" i="15" s="1"/>
  <c r="Y1149" i="15"/>
  <c r="AA1148" i="15"/>
  <c r="AB1148" i="15" s="1"/>
  <c r="Y1148" i="15"/>
  <c r="AA1147" i="15"/>
  <c r="AB1147" i="15" s="1"/>
  <c r="Y1147" i="15"/>
  <c r="AA1146" i="15"/>
  <c r="AB1146" i="15" s="1"/>
  <c r="Y1146" i="15"/>
  <c r="AA1145" i="15"/>
  <c r="AB1145" i="15" s="1"/>
  <c r="Y1145" i="15"/>
  <c r="AA1144" i="15"/>
  <c r="AB1144" i="15" s="1"/>
  <c r="Y1144" i="15"/>
  <c r="AA1143" i="15"/>
  <c r="AB1143" i="15" s="1"/>
  <c r="Y1143" i="15"/>
  <c r="AA1142" i="15"/>
  <c r="AB1142" i="15" s="1"/>
  <c r="Y1142" i="15"/>
  <c r="AA1141" i="15"/>
  <c r="AB1141" i="15" s="1"/>
  <c r="Y1141" i="15"/>
  <c r="AA1140" i="15"/>
  <c r="AB1140" i="15" s="1"/>
  <c r="Y1140" i="15"/>
  <c r="AA1139" i="15"/>
  <c r="AB1139" i="15" s="1"/>
  <c r="Y1139" i="15"/>
  <c r="AA1138" i="15"/>
  <c r="AB1138" i="15" s="1"/>
  <c r="Y1138" i="15"/>
  <c r="AA1137" i="15"/>
  <c r="AB1137" i="15" s="1"/>
  <c r="Y1137" i="15"/>
  <c r="AA1136" i="15"/>
  <c r="AB1136" i="15" s="1"/>
  <c r="Y1136" i="15"/>
  <c r="AA1135" i="15"/>
  <c r="AB1135" i="15" s="1"/>
  <c r="Y1135" i="15"/>
  <c r="AA1134" i="15"/>
  <c r="AB1134" i="15" s="1"/>
  <c r="Y1134" i="15"/>
  <c r="AA1133" i="15"/>
  <c r="AB1133" i="15" s="1"/>
  <c r="Y1133" i="15"/>
  <c r="AA1132" i="15"/>
  <c r="AB1132" i="15" s="1"/>
  <c r="Y1132" i="15"/>
  <c r="AA1131" i="15"/>
  <c r="AB1131" i="15" s="1"/>
  <c r="Y1131" i="15"/>
  <c r="AA1130" i="15"/>
  <c r="AB1130" i="15" s="1"/>
  <c r="Y1130" i="15"/>
  <c r="AA1129" i="15"/>
  <c r="AB1129" i="15" s="1"/>
  <c r="Y1129" i="15"/>
  <c r="AA1128" i="15"/>
  <c r="AB1128" i="15" s="1"/>
  <c r="Y1128" i="15"/>
  <c r="AA1127" i="15"/>
  <c r="AB1127" i="15" s="1"/>
  <c r="Y1127" i="15"/>
  <c r="AA1126" i="15"/>
  <c r="AB1126" i="15" s="1"/>
  <c r="Y1126" i="15"/>
  <c r="AA1125" i="15"/>
  <c r="AB1125" i="15" s="1"/>
  <c r="Y1125" i="15"/>
  <c r="AA1124" i="15"/>
  <c r="AB1124" i="15" s="1"/>
  <c r="Y1124" i="15"/>
  <c r="AA1123" i="15"/>
  <c r="AB1123" i="15" s="1"/>
  <c r="Y1123" i="15"/>
  <c r="AA1122" i="15"/>
  <c r="AB1122" i="15" s="1"/>
  <c r="Y1122" i="15"/>
  <c r="AA1121" i="15"/>
  <c r="AB1121" i="15" s="1"/>
  <c r="Y1121" i="15"/>
  <c r="AA1120" i="15"/>
  <c r="AB1120" i="15" s="1"/>
  <c r="Y1120" i="15"/>
  <c r="AA1119" i="15"/>
  <c r="AB1119" i="15" s="1"/>
  <c r="Y1119" i="15"/>
  <c r="AA1118" i="15"/>
  <c r="AB1118" i="15" s="1"/>
  <c r="Y1118" i="15"/>
  <c r="AA1117" i="15"/>
  <c r="AB1117" i="15" s="1"/>
  <c r="Y1117" i="15"/>
  <c r="AA1116" i="15"/>
  <c r="AB1116" i="15" s="1"/>
  <c r="Y1116" i="15"/>
  <c r="AA1115" i="15"/>
  <c r="AB1115" i="15" s="1"/>
  <c r="Y1115" i="15"/>
  <c r="AA1114" i="15"/>
  <c r="AB1114" i="15" s="1"/>
  <c r="Y1114" i="15"/>
  <c r="AA1113" i="15"/>
  <c r="AB1113" i="15" s="1"/>
  <c r="Y1113" i="15"/>
  <c r="AA1112" i="15"/>
  <c r="AB1112" i="15" s="1"/>
  <c r="Y1112" i="15"/>
  <c r="AA1111" i="15"/>
  <c r="AB1111" i="15" s="1"/>
  <c r="Y1111" i="15"/>
  <c r="AA1110" i="15"/>
  <c r="AB1110" i="15" s="1"/>
  <c r="Y1110" i="15"/>
  <c r="AA1109" i="15"/>
  <c r="AB1109" i="15" s="1"/>
  <c r="Y1109" i="15"/>
  <c r="AA1108" i="15"/>
  <c r="AB1108" i="15" s="1"/>
  <c r="Y1108" i="15"/>
  <c r="AA1107" i="15"/>
  <c r="AB1107" i="15" s="1"/>
  <c r="Y1107" i="15"/>
  <c r="AA1106" i="15"/>
  <c r="AB1106" i="15" s="1"/>
  <c r="Y1106" i="15"/>
  <c r="AA1105" i="15"/>
  <c r="AB1105" i="15" s="1"/>
  <c r="Y1105" i="15"/>
  <c r="AA1104" i="15"/>
  <c r="AB1104" i="15" s="1"/>
  <c r="Y1104" i="15"/>
  <c r="AA1103" i="15"/>
  <c r="AB1103" i="15" s="1"/>
  <c r="Y1103" i="15"/>
  <c r="AA1102" i="15"/>
  <c r="AB1102" i="15" s="1"/>
  <c r="Y1102" i="15"/>
  <c r="AA1101" i="15"/>
  <c r="AB1101" i="15" s="1"/>
  <c r="Y1101" i="15"/>
  <c r="AA1100" i="15"/>
  <c r="AB1100" i="15" s="1"/>
  <c r="Y1100" i="15"/>
  <c r="AA1099" i="15"/>
  <c r="AB1099" i="15" s="1"/>
  <c r="Y1099" i="15"/>
  <c r="AA1098" i="15"/>
  <c r="AB1098" i="15" s="1"/>
  <c r="Y1098" i="15"/>
  <c r="AA1097" i="15"/>
  <c r="AB1097" i="15" s="1"/>
  <c r="Y1097" i="15"/>
  <c r="AA1096" i="15"/>
  <c r="AB1096" i="15" s="1"/>
  <c r="Y1096" i="15"/>
  <c r="AA1095" i="15"/>
  <c r="AB1095" i="15" s="1"/>
  <c r="Y1095" i="15"/>
  <c r="AA1094" i="15"/>
  <c r="AB1094" i="15" s="1"/>
  <c r="Y1094" i="15"/>
  <c r="AA1093" i="15"/>
  <c r="AB1093" i="15" s="1"/>
  <c r="Y1093" i="15"/>
  <c r="AA1092" i="15"/>
  <c r="AB1092" i="15" s="1"/>
  <c r="Y1092" i="15"/>
  <c r="AA1091" i="15"/>
  <c r="AB1091" i="15" s="1"/>
  <c r="Y1091" i="15"/>
  <c r="AA1090" i="15"/>
  <c r="AB1090" i="15" s="1"/>
  <c r="Y1090" i="15"/>
  <c r="AA1089" i="15"/>
  <c r="AB1089" i="15" s="1"/>
  <c r="Y1089" i="15"/>
  <c r="AA1088" i="15"/>
  <c r="AB1088" i="15" s="1"/>
  <c r="Y1088" i="15"/>
  <c r="AA1087" i="15"/>
  <c r="AB1087" i="15" s="1"/>
  <c r="Y1087" i="15"/>
  <c r="AA1086" i="15"/>
  <c r="AB1086" i="15" s="1"/>
  <c r="Y1086" i="15"/>
  <c r="AA1085" i="15"/>
  <c r="AB1085" i="15" s="1"/>
  <c r="Y1085" i="15"/>
  <c r="AA1084" i="15"/>
  <c r="AB1084" i="15" s="1"/>
  <c r="Y1084" i="15"/>
  <c r="AA1083" i="15"/>
  <c r="AB1083" i="15" s="1"/>
  <c r="Y1083" i="15"/>
  <c r="AA1082" i="15"/>
  <c r="AB1082" i="15" s="1"/>
  <c r="Y1082" i="15"/>
  <c r="AA1081" i="15"/>
  <c r="AB1081" i="15" s="1"/>
  <c r="Y1081" i="15"/>
  <c r="AA1080" i="15"/>
  <c r="AB1080" i="15" s="1"/>
  <c r="Y1080" i="15"/>
  <c r="AA1079" i="15"/>
  <c r="AB1079" i="15" s="1"/>
  <c r="Y1079" i="15"/>
  <c r="AA1078" i="15"/>
  <c r="AB1078" i="15" s="1"/>
  <c r="Y1078" i="15"/>
  <c r="AA1077" i="15"/>
  <c r="AB1077" i="15" s="1"/>
  <c r="Y1077" i="15"/>
  <c r="AA1076" i="15"/>
  <c r="AB1076" i="15" s="1"/>
  <c r="Y1076" i="15"/>
  <c r="AA1075" i="15"/>
  <c r="AB1075" i="15" s="1"/>
  <c r="Y1075" i="15"/>
  <c r="AA1074" i="15"/>
  <c r="AB1074" i="15" s="1"/>
  <c r="Y1074" i="15"/>
  <c r="AA1073" i="15"/>
  <c r="AB1073" i="15" s="1"/>
  <c r="Y1073" i="15"/>
  <c r="AA1072" i="15"/>
  <c r="AB1072" i="15" s="1"/>
  <c r="Y1072" i="15"/>
  <c r="AA1071" i="15"/>
  <c r="AB1071" i="15" s="1"/>
  <c r="Y1071" i="15"/>
  <c r="AA1070" i="15"/>
  <c r="AB1070" i="15" s="1"/>
  <c r="Y1070" i="15"/>
  <c r="AA1069" i="15"/>
  <c r="AB1069" i="15" s="1"/>
  <c r="Y1069" i="15"/>
  <c r="AA1068" i="15"/>
  <c r="AB1068" i="15" s="1"/>
  <c r="Y1068" i="15"/>
  <c r="AA1067" i="15"/>
  <c r="AB1067" i="15" s="1"/>
  <c r="Y1067" i="15"/>
  <c r="AA1066" i="15"/>
  <c r="AB1066" i="15" s="1"/>
  <c r="Y1066" i="15"/>
  <c r="AA1065" i="15"/>
  <c r="AB1065" i="15" s="1"/>
  <c r="Y1065" i="15"/>
  <c r="AA1064" i="15"/>
  <c r="AB1064" i="15" s="1"/>
  <c r="Y1064" i="15"/>
  <c r="AA1063" i="15"/>
  <c r="AB1063" i="15" s="1"/>
  <c r="Y1063" i="15"/>
  <c r="AA1062" i="15"/>
  <c r="AB1062" i="15" s="1"/>
  <c r="Y1062" i="15"/>
  <c r="AA1061" i="15"/>
  <c r="AB1061" i="15" s="1"/>
  <c r="Y1061" i="15"/>
  <c r="AA1060" i="15"/>
  <c r="AB1060" i="15" s="1"/>
  <c r="Y1060" i="15"/>
  <c r="AA1059" i="15"/>
  <c r="AB1059" i="15" s="1"/>
  <c r="Y1059" i="15"/>
  <c r="AA1058" i="15"/>
  <c r="AB1058" i="15" s="1"/>
  <c r="Y1058" i="15"/>
  <c r="AA1057" i="15"/>
  <c r="AB1057" i="15" s="1"/>
  <c r="Y1057" i="15"/>
  <c r="AA1056" i="15"/>
  <c r="AB1056" i="15" s="1"/>
  <c r="Y1056" i="15"/>
  <c r="AA1055" i="15"/>
  <c r="AB1055" i="15" s="1"/>
  <c r="Y1055" i="15"/>
  <c r="AA1054" i="15"/>
  <c r="AB1054" i="15" s="1"/>
  <c r="Y1054" i="15"/>
  <c r="AA1053" i="15"/>
  <c r="AB1053" i="15" s="1"/>
  <c r="Y1053" i="15"/>
  <c r="AA1052" i="15"/>
  <c r="AB1052" i="15" s="1"/>
  <c r="Y1052" i="15"/>
  <c r="AA1051" i="15"/>
  <c r="AB1051" i="15" s="1"/>
  <c r="Y1051" i="15"/>
  <c r="AA1050" i="15"/>
  <c r="AB1050" i="15" s="1"/>
  <c r="Y1050" i="15"/>
  <c r="AA1049" i="15"/>
  <c r="AB1049" i="15" s="1"/>
  <c r="Y1049" i="15"/>
  <c r="AA1048" i="15"/>
  <c r="AB1048" i="15" s="1"/>
  <c r="Y1048" i="15"/>
  <c r="AA1047" i="15"/>
  <c r="AB1047" i="15" s="1"/>
  <c r="Y1047" i="15"/>
  <c r="AA1046" i="15"/>
  <c r="AB1046" i="15" s="1"/>
  <c r="Y1046" i="15"/>
  <c r="AA1045" i="15"/>
  <c r="AB1045" i="15" s="1"/>
  <c r="Y1045" i="15"/>
  <c r="AA1044" i="15"/>
  <c r="AB1044" i="15" s="1"/>
  <c r="Y1044" i="15"/>
  <c r="AA1043" i="15"/>
  <c r="AB1043" i="15" s="1"/>
  <c r="Y1043" i="15"/>
  <c r="AA1042" i="15"/>
  <c r="AB1042" i="15" s="1"/>
  <c r="Y1042" i="15"/>
  <c r="AA1041" i="15"/>
  <c r="AB1041" i="15" s="1"/>
  <c r="Y1041" i="15"/>
  <c r="AA1040" i="15"/>
  <c r="AB1040" i="15" s="1"/>
  <c r="Y1040" i="15"/>
  <c r="AA1039" i="15"/>
  <c r="AB1039" i="15" s="1"/>
  <c r="Y1039" i="15"/>
  <c r="AA1038" i="15"/>
  <c r="AB1038" i="15" s="1"/>
  <c r="Y1038" i="15"/>
  <c r="AA1037" i="15"/>
  <c r="AB1037" i="15" s="1"/>
  <c r="Y1037" i="15"/>
  <c r="AA1036" i="15"/>
  <c r="AB1036" i="15" s="1"/>
  <c r="Y1036" i="15"/>
  <c r="AA1035" i="15"/>
  <c r="AB1035" i="15" s="1"/>
  <c r="Y1035" i="15"/>
  <c r="AA1034" i="15"/>
  <c r="AB1034" i="15" s="1"/>
  <c r="Y1034" i="15"/>
  <c r="AA1033" i="15"/>
  <c r="AB1033" i="15" s="1"/>
  <c r="Y1033" i="15"/>
  <c r="AA1032" i="15"/>
  <c r="AB1032" i="15" s="1"/>
  <c r="Y1032" i="15"/>
  <c r="AA1031" i="15"/>
  <c r="AB1031" i="15" s="1"/>
  <c r="Y1031" i="15"/>
  <c r="AA1030" i="15"/>
  <c r="AB1030" i="15" s="1"/>
  <c r="Y1030" i="15"/>
  <c r="AA1029" i="15"/>
  <c r="AB1029" i="15" s="1"/>
  <c r="Y1029" i="15"/>
  <c r="AA1028" i="15"/>
  <c r="AB1028" i="15" s="1"/>
  <c r="Y1028" i="15"/>
  <c r="AA1027" i="15"/>
  <c r="AB1027" i="15" s="1"/>
  <c r="Y1027" i="15"/>
  <c r="AA1026" i="15"/>
  <c r="AB1026" i="15" s="1"/>
  <c r="Y1026" i="15"/>
  <c r="AA1025" i="15"/>
  <c r="AB1025" i="15" s="1"/>
  <c r="Y1025" i="15"/>
  <c r="AA1024" i="15"/>
  <c r="AB1024" i="15" s="1"/>
  <c r="Y1024" i="15"/>
  <c r="AA1023" i="15"/>
  <c r="AB1023" i="15" s="1"/>
  <c r="Y1023" i="15"/>
  <c r="AA1022" i="15"/>
  <c r="AB1022" i="15" s="1"/>
  <c r="Y1022" i="15"/>
  <c r="AA1021" i="15"/>
  <c r="AB1021" i="15" s="1"/>
  <c r="Y1021" i="15"/>
  <c r="AA1020" i="15"/>
  <c r="AB1020" i="15" s="1"/>
  <c r="Y1020" i="15"/>
  <c r="AA1019" i="15"/>
  <c r="AB1019" i="15" s="1"/>
  <c r="Y1019" i="15"/>
  <c r="AA1018" i="15"/>
  <c r="AB1018" i="15" s="1"/>
  <c r="Y1018" i="15"/>
  <c r="AA1017" i="15"/>
  <c r="AB1017" i="15" s="1"/>
  <c r="Y1017" i="15"/>
  <c r="AA1016" i="15"/>
  <c r="AB1016" i="15" s="1"/>
  <c r="Y1016" i="15"/>
  <c r="AA1015" i="15"/>
  <c r="AB1015" i="15" s="1"/>
  <c r="Y1015" i="15"/>
  <c r="AA1014" i="15"/>
  <c r="AB1014" i="15" s="1"/>
  <c r="Y1014" i="15"/>
  <c r="AA1013" i="15"/>
  <c r="AB1013" i="15" s="1"/>
  <c r="Y1013" i="15"/>
  <c r="AA1012" i="15"/>
  <c r="AB1012" i="15" s="1"/>
  <c r="Y1012" i="15"/>
  <c r="AA1011" i="15"/>
  <c r="AB1011" i="15" s="1"/>
  <c r="Y1011" i="15"/>
  <c r="AA1010" i="15"/>
  <c r="AB1010" i="15" s="1"/>
  <c r="Y1010" i="15"/>
  <c r="AA1009" i="15"/>
  <c r="AB1009" i="15" s="1"/>
  <c r="Y1009" i="15"/>
  <c r="AA1008" i="15"/>
  <c r="AB1008" i="15" s="1"/>
  <c r="Y1008" i="15"/>
  <c r="AA1007" i="15"/>
  <c r="AB1007" i="15" s="1"/>
  <c r="Y1007" i="15"/>
  <c r="AA1006" i="15"/>
  <c r="AB1006" i="15" s="1"/>
  <c r="Y1006" i="15"/>
  <c r="AA1005" i="15"/>
  <c r="AB1005" i="15" s="1"/>
  <c r="Y1005" i="15"/>
  <c r="AA1004" i="15"/>
  <c r="AB1004" i="15" s="1"/>
  <c r="Y1004" i="15"/>
  <c r="AA1003" i="15"/>
  <c r="AB1003" i="15" s="1"/>
  <c r="Y1003" i="15"/>
  <c r="AA1002" i="15"/>
  <c r="AB1002" i="15" s="1"/>
  <c r="Y1002" i="15"/>
  <c r="AA1001" i="15"/>
  <c r="AB1001" i="15" s="1"/>
  <c r="Y1001" i="15"/>
  <c r="AA1000" i="15"/>
  <c r="AB1000" i="15" s="1"/>
  <c r="Y1000" i="15"/>
  <c r="AA999" i="15"/>
  <c r="AB999" i="15" s="1"/>
  <c r="Y999" i="15"/>
  <c r="AA998" i="15"/>
  <c r="AB998" i="15" s="1"/>
  <c r="Y998" i="15"/>
  <c r="AA997" i="15"/>
  <c r="AB997" i="15" s="1"/>
  <c r="Y997" i="15"/>
  <c r="AA996" i="15"/>
  <c r="AB996" i="15" s="1"/>
  <c r="Y996" i="15"/>
  <c r="AA995" i="15"/>
  <c r="AB995" i="15" s="1"/>
  <c r="Y995" i="15"/>
  <c r="AA994" i="15"/>
  <c r="AB994" i="15" s="1"/>
  <c r="Y994" i="15"/>
  <c r="AA993" i="15"/>
  <c r="AB993" i="15" s="1"/>
  <c r="Y993" i="15"/>
  <c r="AA992" i="15"/>
  <c r="AB992" i="15" s="1"/>
  <c r="Y992" i="15"/>
  <c r="AA991" i="15"/>
  <c r="AB991" i="15" s="1"/>
  <c r="Y991" i="15"/>
  <c r="AA990" i="15"/>
  <c r="AB990" i="15" s="1"/>
  <c r="Y990" i="15"/>
  <c r="AA989" i="15"/>
  <c r="AB989" i="15" s="1"/>
  <c r="Y989" i="15"/>
  <c r="AA988" i="15"/>
  <c r="AB988" i="15" s="1"/>
  <c r="Y988" i="15"/>
  <c r="AA987" i="15"/>
  <c r="AB987" i="15" s="1"/>
  <c r="Y987" i="15"/>
  <c r="AA986" i="15"/>
  <c r="AB986" i="15" s="1"/>
  <c r="Y986" i="15"/>
  <c r="AA985" i="15"/>
  <c r="AB985" i="15" s="1"/>
  <c r="Y985" i="15"/>
  <c r="AA984" i="15"/>
  <c r="AB984" i="15" s="1"/>
  <c r="Y984" i="15"/>
  <c r="AA983" i="15"/>
  <c r="AB983" i="15" s="1"/>
  <c r="Y983" i="15"/>
  <c r="AA982" i="15"/>
  <c r="AB982" i="15" s="1"/>
  <c r="Y982" i="15"/>
  <c r="AA981" i="15"/>
  <c r="AB981" i="15" s="1"/>
  <c r="Y981" i="15"/>
  <c r="AA980" i="15"/>
  <c r="AB980" i="15" s="1"/>
  <c r="Y980" i="15"/>
  <c r="AA979" i="15"/>
  <c r="AB979" i="15" s="1"/>
  <c r="Y979" i="15"/>
  <c r="AA978" i="15"/>
  <c r="AB978" i="15" s="1"/>
  <c r="Y978" i="15"/>
  <c r="AA977" i="15"/>
  <c r="AB977" i="15" s="1"/>
  <c r="Y977" i="15"/>
  <c r="AA976" i="15"/>
  <c r="AB976" i="15" s="1"/>
  <c r="Y976" i="15"/>
  <c r="AA975" i="15"/>
  <c r="AB975" i="15" s="1"/>
  <c r="Y975" i="15"/>
  <c r="AA974" i="15"/>
  <c r="AB974" i="15" s="1"/>
  <c r="Y974" i="15"/>
  <c r="AA973" i="15"/>
  <c r="AB973" i="15" s="1"/>
  <c r="Y973" i="15"/>
  <c r="AA972" i="15"/>
  <c r="AB972" i="15" s="1"/>
  <c r="Y972" i="15"/>
  <c r="AA971" i="15"/>
  <c r="AB971" i="15" s="1"/>
  <c r="Y971" i="15"/>
  <c r="AA970" i="15"/>
  <c r="AB970" i="15" s="1"/>
  <c r="Y970" i="15"/>
  <c r="AA969" i="15"/>
  <c r="AB969" i="15" s="1"/>
  <c r="Y969" i="15"/>
  <c r="AA968" i="15"/>
  <c r="AB968" i="15" s="1"/>
  <c r="Y968" i="15"/>
  <c r="AA967" i="15"/>
  <c r="AB967" i="15" s="1"/>
  <c r="Y967" i="15"/>
  <c r="AA966" i="15"/>
  <c r="AB966" i="15" s="1"/>
  <c r="Y966" i="15"/>
  <c r="AA965" i="15"/>
  <c r="AB965" i="15" s="1"/>
  <c r="Y965" i="15"/>
  <c r="AA964" i="15"/>
  <c r="AB964" i="15" s="1"/>
  <c r="Y964" i="15"/>
  <c r="AA963" i="15"/>
  <c r="AB963" i="15" s="1"/>
  <c r="Y963" i="15"/>
  <c r="AA962" i="15"/>
  <c r="AB962" i="15" s="1"/>
  <c r="Y962" i="15"/>
  <c r="AA961" i="15"/>
  <c r="AB961" i="15" s="1"/>
  <c r="Y961" i="15"/>
  <c r="AA960" i="15"/>
  <c r="AB960" i="15" s="1"/>
  <c r="Y960" i="15"/>
  <c r="AA959" i="15"/>
  <c r="AB959" i="15" s="1"/>
  <c r="Y959" i="15"/>
  <c r="AA958" i="15"/>
  <c r="AB958" i="15" s="1"/>
  <c r="Y958" i="15"/>
  <c r="AA957" i="15"/>
  <c r="AB957" i="15" s="1"/>
  <c r="Y957" i="15"/>
  <c r="AA956" i="15"/>
  <c r="AB956" i="15" s="1"/>
  <c r="Y956" i="15"/>
  <c r="AA955" i="15"/>
  <c r="AB955" i="15" s="1"/>
  <c r="Y955" i="15"/>
  <c r="AA954" i="15"/>
  <c r="AB954" i="15" s="1"/>
  <c r="Y954" i="15"/>
  <c r="AA953" i="15"/>
  <c r="AB953" i="15" s="1"/>
  <c r="Y953" i="15"/>
  <c r="AA952" i="15"/>
  <c r="AB952" i="15" s="1"/>
  <c r="Y952" i="15"/>
  <c r="AA951" i="15"/>
  <c r="AB951" i="15" s="1"/>
  <c r="Y951" i="15"/>
  <c r="AA950" i="15"/>
  <c r="AB950" i="15" s="1"/>
  <c r="Y950" i="15"/>
  <c r="AA949" i="15"/>
  <c r="AB949" i="15" s="1"/>
  <c r="Y949" i="15"/>
  <c r="AA948" i="15"/>
  <c r="AB948" i="15" s="1"/>
  <c r="Y948" i="15"/>
  <c r="AA947" i="15"/>
  <c r="AB947" i="15" s="1"/>
  <c r="Y947" i="15"/>
  <c r="AA946" i="15"/>
  <c r="AB946" i="15" s="1"/>
  <c r="Y946" i="15"/>
  <c r="AA945" i="15"/>
  <c r="AB945" i="15" s="1"/>
  <c r="Y945" i="15"/>
  <c r="AA944" i="15"/>
  <c r="AB944" i="15" s="1"/>
  <c r="Y944" i="15"/>
  <c r="AA943" i="15"/>
  <c r="AB943" i="15" s="1"/>
  <c r="Y943" i="15"/>
  <c r="AA942" i="15"/>
  <c r="AB942" i="15" s="1"/>
  <c r="Y942" i="15"/>
  <c r="AA941" i="15"/>
  <c r="AB941" i="15" s="1"/>
  <c r="Y941" i="15"/>
  <c r="AA940" i="15"/>
  <c r="AB940" i="15" s="1"/>
  <c r="Y940" i="15"/>
  <c r="AA939" i="15"/>
  <c r="AB939" i="15" s="1"/>
  <c r="Y939" i="15"/>
  <c r="AA938" i="15"/>
  <c r="AB938" i="15" s="1"/>
  <c r="Y938" i="15"/>
  <c r="AA937" i="15"/>
  <c r="AB937" i="15" s="1"/>
  <c r="Y937" i="15"/>
  <c r="AA936" i="15"/>
  <c r="AB936" i="15" s="1"/>
  <c r="Y936" i="15"/>
  <c r="AA935" i="15"/>
  <c r="AB935" i="15" s="1"/>
  <c r="Y935" i="15"/>
  <c r="AA934" i="15"/>
  <c r="AB934" i="15" s="1"/>
  <c r="Y934" i="15"/>
  <c r="AA933" i="15"/>
  <c r="AB933" i="15" s="1"/>
  <c r="Y933" i="15"/>
  <c r="AA932" i="15"/>
  <c r="AB932" i="15" s="1"/>
  <c r="Y932" i="15"/>
  <c r="AA931" i="15"/>
  <c r="AB931" i="15" s="1"/>
  <c r="Y931" i="15"/>
  <c r="AA930" i="15"/>
  <c r="AB930" i="15" s="1"/>
  <c r="Y930" i="15"/>
  <c r="AA929" i="15"/>
  <c r="AB929" i="15" s="1"/>
  <c r="Y929" i="15"/>
  <c r="AA928" i="15"/>
  <c r="AB928" i="15" s="1"/>
  <c r="Y928" i="15"/>
  <c r="AA927" i="15"/>
  <c r="AB927" i="15" s="1"/>
  <c r="Y927" i="15"/>
  <c r="AA926" i="15"/>
  <c r="AB926" i="15" s="1"/>
  <c r="Y926" i="15"/>
  <c r="AA925" i="15"/>
  <c r="AB925" i="15" s="1"/>
  <c r="Y925" i="15"/>
  <c r="AA924" i="15"/>
  <c r="AB924" i="15" s="1"/>
  <c r="Y924" i="15"/>
  <c r="AA923" i="15"/>
  <c r="AB923" i="15" s="1"/>
  <c r="Y923" i="15"/>
  <c r="AA922" i="15"/>
  <c r="AB922" i="15" s="1"/>
  <c r="Y922" i="15"/>
  <c r="AA921" i="15"/>
  <c r="AB921" i="15" s="1"/>
  <c r="Y921" i="15"/>
  <c r="AA920" i="15"/>
  <c r="AB920" i="15" s="1"/>
  <c r="Y920" i="15"/>
  <c r="AA919" i="15"/>
  <c r="AB919" i="15" s="1"/>
  <c r="Y919" i="15"/>
  <c r="AA918" i="15"/>
  <c r="AB918" i="15" s="1"/>
  <c r="Y918" i="15"/>
  <c r="AA917" i="15"/>
  <c r="AB917" i="15" s="1"/>
  <c r="Y917" i="15"/>
  <c r="AA916" i="15"/>
  <c r="AB916" i="15" s="1"/>
  <c r="Y916" i="15"/>
  <c r="AA915" i="15"/>
  <c r="AB915" i="15" s="1"/>
  <c r="Y915" i="15"/>
  <c r="AA914" i="15"/>
  <c r="AB914" i="15" s="1"/>
  <c r="Y914" i="15"/>
  <c r="AA913" i="15"/>
  <c r="AB913" i="15" s="1"/>
  <c r="Y913" i="15"/>
  <c r="AA912" i="15"/>
  <c r="AB912" i="15" s="1"/>
  <c r="Y912" i="15"/>
  <c r="AA911" i="15"/>
  <c r="AB911" i="15" s="1"/>
  <c r="Y911" i="15"/>
  <c r="AA910" i="15"/>
  <c r="AB910" i="15" s="1"/>
  <c r="Y910" i="15"/>
  <c r="AA909" i="15"/>
  <c r="AB909" i="15" s="1"/>
  <c r="Y909" i="15"/>
  <c r="AA908" i="15"/>
  <c r="AB908" i="15" s="1"/>
  <c r="Y908" i="15"/>
  <c r="AA907" i="15"/>
  <c r="AB907" i="15" s="1"/>
  <c r="Y907" i="15"/>
  <c r="AA906" i="15"/>
  <c r="AB906" i="15" s="1"/>
  <c r="Y906" i="15"/>
  <c r="AA905" i="15"/>
  <c r="AB905" i="15" s="1"/>
  <c r="Y905" i="15"/>
  <c r="AA904" i="15"/>
  <c r="AB904" i="15" s="1"/>
  <c r="Y904" i="15"/>
  <c r="AA903" i="15"/>
  <c r="AB903" i="15" s="1"/>
  <c r="Y903" i="15"/>
  <c r="AA902" i="15"/>
  <c r="AB902" i="15" s="1"/>
  <c r="Y902" i="15"/>
  <c r="AA901" i="15"/>
  <c r="AB901" i="15" s="1"/>
  <c r="Y901" i="15"/>
  <c r="AA900" i="15"/>
  <c r="AB900" i="15" s="1"/>
  <c r="Y900" i="15"/>
  <c r="AA899" i="15"/>
  <c r="AB899" i="15" s="1"/>
  <c r="Y899" i="15"/>
  <c r="AA898" i="15"/>
  <c r="AB898" i="15" s="1"/>
  <c r="Y898" i="15"/>
  <c r="AA897" i="15"/>
  <c r="AB897" i="15" s="1"/>
  <c r="Y897" i="15"/>
  <c r="AA896" i="15"/>
  <c r="AB896" i="15" s="1"/>
  <c r="Y896" i="15"/>
  <c r="AA895" i="15"/>
  <c r="AB895" i="15" s="1"/>
  <c r="Y895" i="15"/>
  <c r="AA894" i="15"/>
  <c r="AB894" i="15" s="1"/>
  <c r="Y894" i="15"/>
  <c r="AA893" i="15"/>
  <c r="AB893" i="15" s="1"/>
  <c r="Y893" i="15"/>
  <c r="AA892" i="15"/>
  <c r="AB892" i="15" s="1"/>
  <c r="Y892" i="15"/>
  <c r="AA891" i="15"/>
  <c r="AB891" i="15" s="1"/>
  <c r="Y891" i="15"/>
  <c r="AA890" i="15"/>
  <c r="AB890" i="15" s="1"/>
  <c r="Y890" i="15"/>
  <c r="AA889" i="15"/>
  <c r="AB889" i="15" s="1"/>
  <c r="Y889" i="15"/>
  <c r="AA888" i="15"/>
  <c r="AB888" i="15" s="1"/>
  <c r="Y888" i="15"/>
  <c r="AA887" i="15"/>
  <c r="AB887" i="15" s="1"/>
  <c r="Y887" i="15"/>
  <c r="AA886" i="15"/>
  <c r="AB886" i="15" s="1"/>
  <c r="Y886" i="15"/>
  <c r="AA885" i="15"/>
  <c r="AB885" i="15" s="1"/>
  <c r="Y885" i="15"/>
  <c r="AA884" i="15"/>
  <c r="AB884" i="15" s="1"/>
  <c r="Y884" i="15"/>
  <c r="AA883" i="15"/>
  <c r="AB883" i="15" s="1"/>
  <c r="Y883" i="15"/>
  <c r="AA882" i="15"/>
  <c r="AB882" i="15" s="1"/>
  <c r="Y882" i="15"/>
  <c r="AA881" i="15"/>
  <c r="AB881" i="15" s="1"/>
  <c r="Y881" i="15"/>
  <c r="AA880" i="15"/>
  <c r="AB880" i="15" s="1"/>
  <c r="Y880" i="15"/>
  <c r="AA879" i="15"/>
  <c r="AB879" i="15" s="1"/>
  <c r="Y879" i="15"/>
  <c r="AA878" i="15"/>
  <c r="AB878" i="15" s="1"/>
  <c r="Y878" i="15"/>
  <c r="AA877" i="15"/>
  <c r="AB877" i="15" s="1"/>
  <c r="Y877" i="15"/>
  <c r="AA876" i="15"/>
  <c r="AB876" i="15" s="1"/>
  <c r="Y876" i="15"/>
  <c r="AA875" i="15"/>
  <c r="AB875" i="15" s="1"/>
  <c r="Y875" i="15"/>
  <c r="AA874" i="15"/>
  <c r="AB874" i="15" s="1"/>
  <c r="Y874" i="15"/>
  <c r="AA873" i="15"/>
  <c r="AB873" i="15" s="1"/>
  <c r="Y873" i="15"/>
  <c r="AA872" i="15"/>
  <c r="AB872" i="15" s="1"/>
  <c r="Y872" i="15"/>
  <c r="AA871" i="15"/>
  <c r="AB871" i="15" s="1"/>
  <c r="Y871" i="15"/>
  <c r="AA870" i="15"/>
  <c r="AB870" i="15" s="1"/>
  <c r="Y870" i="15"/>
  <c r="AA869" i="15"/>
  <c r="AB869" i="15" s="1"/>
  <c r="Y869" i="15"/>
  <c r="AA868" i="15"/>
  <c r="AB868" i="15" s="1"/>
  <c r="Y868" i="15"/>
  <c r="AA867" i="15"/>
  <c r="AB867" i="15" s="1"/>
  <c r="Y867" i="15"/>
  <c r="AA866" i="15"/>
  <c r="AB866" i="15" s="1"/>
  <c r="Y866" i="15"/>
  <c r="AA865" i="15"/>
  <c r="AB865" i="15" s="1"/>
  <c r="Y865" i="15"/>
  <c r="AA864" i="15"/>
  <c r="AB864" i="15" s="1"/>
  <c r="Y864" i="15"/>
  <c r="AA863" i="15"/>
  <c r="AB863" i="15" s="1"/>
  <c r="Y863" i="15"/>
  <c r="AA862" i="15"/>
  <c r="AB862" i="15" s="1"/>
  <c r="Y862" i="15"/>
  <c r="AA861" i="15"/>
  <c r="AB861" i="15" s="1"/>
  <c r="Y861" i="15"/>
  <c r="AA860" i="15"/>
  <c r="AB860" i="15" s="1"/>
  <c r="Y860" i="15"/>
  <c r="AA859" i="15"/>
  <c r="AB859" i="15" s="1"/>
  <c r="Y859" i="15"/>
  <c r="AA858" i="15"/>
  <c r="AB858" i="15" s="1"/>
  <c r="Y858" i="15"/>
  <c r="AA857" i="15"/>
  <c r="AB857" i="15" s="1"/>
  <c r="Y857" i="15"/>
  <c r="AA856" i="15"/>
  <c r="AB856" i="15" s="1"/>
  <c r="Y856" i="15"/>
  <c r="AA855" i="15"/>
  <c r="AB855" i="15" s="1"/>
  <c r="Y855" i="15"/>
  <c r="AA854" i="15"/>
  <c r="AB854" i="15" s="1"/>
  <c r="Y854" i="15"/>
  <c r="AA853" i="15"/>
  <c r="AB853" i="15" s="1"/>
  <c r="Y853" i="15"/>
  <c r="AA852" i="15"/>
  <c r="AB852" i="15" s="1"/>
  <c r="Y852" i="15"/>
  <c r="AA851" i="15"/>
  <c r="AB851" i="15" s="1"/>
  <c r="Y851" i="15"/>
  <c r="AA850" i="15"/>
  <c r="AB850" i="15" s="1"/>
  <c r="Y850" i="15"/>
  <c r="AA849" i="15"/>
  <c r="AB849" i="15" s="1"/>
  <c r="Y849" i="15"/>
  <c r="AA848" i="15"/>
  <c r="AB848" i="15" s="1"/>
  <c r="Y848" i="15"/>
  <c r="AA847" i="15"/>
  <c r="AB847" i="15" s="1"/>
  <c r="Y847" i="15"/>
  <c r="AA846" i="15"/>
  <c r="AB846" i="15" s="1"/>
  <c r="Y846" i="15"/>
  <c r="AA845" i="15"/>
  <c r="AB845" i="15" s="1"/>
  <c r="Y845" i="15"/>
  <c r="AA844" i="15"/>
  <c r="AB844" i="15" s="1"/>
  <c r="Y844" i="15"/>
  <c r="AA843" i="15"/>
  <c r="AB843" i="15" s="1"/>
  <c r="Y843" i="15"/>
  <c r="AA842" i="15"/>
  <c r="AB842" i="15" s="1"/>
  <c r="Y842" i="15"/>
  <c r="AA841" i="15"/>
  <c r="AB841" i="15" s="1"/>
  <c r="Y841" i="15"/>
  <c r="AA840" i="15"/>
  <c r="AB840" i="15" s="1"/>
  <c r="Y840" i="15"/>
  <c r="AA839" i="15"/>
  <c r="AB839" i="15" s="1"/>
  <c r="Y839" i="15"/>
  <c r="AA838" i="15"/>
  <c r="AB838" i="15" s="1"/>
  <c r="Y838" i="15"/>
  <c r="AA837" i="15"/>
  <c r="AB837" i="15" s="1"/>
  <c r="Y837" i="15"/>
  <c r="AA836" i="15"/>
  <c r="AB836" i="15" s="1"/>
  <c r="Y836" i="15"/>
  <c r="AA835" i="15"/>
  <c r="AB835" i="15" s="1"/>
  <c r="Y835" i="15"/>
  <c r="AA834" i="15"/>
  <c r="AB834" i="15" s="1"/>
  <c r="Y834" i="15"/>
  <c r="AA833" i="15"/>
  <c r="AB833" i="15" s="1"/>
  <c r="Y833" i="15"/>
  <c r="AA832" i="15"/>
  <c r="AB832" i="15" s="1"/>
  <c r="Y832" i="15"/>
  <c r="AA831" i="15"/>
  <c r="AB831" i="15" s="1"/>
  <c r="Y831" i="15"/>
  <c r="AA830" i="15"/>
  <c r="AB830" i="15" s="1"/>
  <c r="Y830" i="15"/>
  <c r="AA829" i="15"/>
  <c r="AB829" i="15" s="1"/>
  <c r="Y829" i="15"/>
  <c r="AA828" i="15"/>
  <c r="AB828" i="15" s="1"/>
  <c r="Y828" i="15"/>
  <c r="AA827" i="15"/>
  <c r="AB827" i="15" s="1"/>
  <c r="Y827" i="15"/>
  <c r="AA826" i="15"/>
  <c r="AB826" i="15" s="1"/>
  <c r="Y826" i="15"/>
  <c r="AA825" i="15"/>
  <c r="AB825" i="15" s="1"/>
  <c r="Y825" i="15"/>
  <c r="AA824" i="15"/>
  <c r="AB824" i="15" s="1"/>
  <c r="Y824" i="15"/>
  <c r="AA823" i="15"/>
  <c r="AB823" i="15" s="1"/>
  <c r="Y823" i="15"/>
  <c r="AA822" i="15"/>
  <c r="AB822" i="15" s="1"/>
  <c r="Y822" i="15"/>
  <c r="AA821" i="15"/>
  <c r="AB821" i="15" s="1"/>
  <c r="Y821" i="15"/>
  <c r="AA820" i="15"/>
  <c r="AB820" i="15" s="1"/>
  <c r="Y820" i="15"/>
  <c r="AA819" i="15"/>
  <c r="AB819" i="15" s="1"/>
  <c r="Y819" i="15"/>
  <c r="AA818" i="15"/>
  <c r="AB818" i="15" s="1"/>
  <c r="Y818" i="15"/>
  <c r="AA817" i="15"/>
  <c r="AB817" i="15" s="1"/>
  <c r="Y817" i="15"/>
  <c r="AA816" i="15"/>
  <c r="AB816" i="15" s="1"/>
  <c r="Y816" i="15"/>
  <c r="AA815" i="15"/>
  <c r="AB815" i="15" s="1"/>
  <c r="Y815" i="15"/>
  <c r="AA814" i="15"/>
  <c r="AB814" i="15" s="1"/>
  <c r="Y814" i="15"/>
  <c r="AA813" i="15"/>
  <c r="AB813" i="15" s="1"/>
  <c r="Y813" i="15"/>
  <c r="AA812" i="15"/>
  <c r="AB812" i="15" s="1"/>
  <c r="Y812" i="15"/>
  <c r="AA811" i="15"/>
  <c r="AB811" i="15" s="1"/>
  <c r="Y811" i="15"/>
  <c r="AA810" i="15"/>
  <c r="AB810" i="15" s="1"/>
  <c r="Y810" i="15"/>
  <c r="AA809" i="15"/>
  <c r="AB809" i="15" s="1"/>
  <c r="Y809" i="15"/>
  <c r="AA808" i="15"/>
  <c r="AB808" i="15" s="1"/>
  <c r="Y808" i="15"/>
  <c r="AA807" i="15"/>
  <c r="AB807" i="15" s="1"/>
  <c r="Y807" i="15"/>
  <c r="AA806" i="15"/>
  <c r="AB806" i="15" s="1"/>
  <c r="Y806" i="15"/>
  <c r="AA805" i="15"/>
  <c r="AB805" i="15" s="1"/>
  <c r="Y805" i="15"/>
  <c r="AA804" i="15"/>
  <c r="AB804" i="15" s="1"/>
  <c r="Y804" i="15"/>
  <c r="AA803" i="15"/>
  <c r="AB803" i="15" s="1"/>
  <c r="Y803" i="15"/>
  <c r="AA802" i="15"/>
  <c r="AB802" i="15" s="1"/>
  <c r="Y802" i="15"/>
  <c r="AA801" i="15"/>
  <c r="AB801" i="15" s="1"/>
  <c r="Y801" i="15"/>
  <c r="AA800" i="15"/>
  <c r="AB800" i="15" s="1"/>
  <c r="Y800" i="15"/>
  <c r="AA799" i="15"/>
  <c r="AB799" i="15" s="1"/>
  <c r="Y799" i="15"/>
  <c r="AA798" i="15"/>
  <c r="AB798" i="15" s="1"/>
  <c r="Y798" i="15"/>
  <c r="AA797" i="15"/>
  <c r="AB797" i="15" s="1"/>
  <c r="Y797" i="15"/>
  <c r="AA796" i="15"/>
  <c r="AB796" i="15" s="1"/>
  <c r="Y796" i="15"/>
  <c r="AA795" i="15"/>
  <c r="AB795" i="15" s="1"/>
  <c r="Y795" i="15"/>
  <c r="AA794" i="15"/>
  <c r="AB794" i="15" s="1"/>
  <c r="Y794" i="15"/>
  <c r="AA793" i="15"/>
  <c r="AB793" i="15" s="1"/>
  <c r="Y793" i="15"/>
  <c r="AA792" i="15"/>
  <c r="AB792" i="15" s="1"/>
  <c r="Y792" i="15"/>
  <c r="AA791" i="15"/>
  <c r="AB791" i="15" s="1"/>
  <c r="Y791" i="15"/>
  <c r="AA790" i="15"/>
  <c r="AB790" i="15" s="1"/>
  <c r="Y790" i="15"/>
  <c r="AA789" i="15"/>
  <c r="AB789" i="15" s="1"/>
  <c r="Y789" i="15"/>
  <c r="AA788" i="15"/>
  <c r="AB788" i="15" s="1"/>
  <c r="Y788" i="15"/>
  <c r="AA787" i="15"/>
  <c r="AB787" i="15" s="1"/>
  <c r="Y787" i="15"/>
  <c r="AA786" i="15"/>
  <c r="AB786" i="15" s="1"/>
  <c r="Y786" i="15"/>
  <c r="AA785" i="15"/>
  <c r="AB785" i="15" s="1"/>
  <c r="Y785" i="15"/>
  <c r="AA784" i="15"/>
  <c r="AB784" i="15" s="1"/>
  <c r="Y784" i="15"/>
  <c r="AA783" i="15"/>
  <c r="AB783" i="15" s="1"/>
  <c r="Y783" i="15"/>
  <c r="AA782" i="15"/>
  <c r="AB782" i="15" s="1"/>
  <c r="Y782" i="15"/>
  <c r="AA781" i="15"/>
  <c r="AB781" i="15" s="1"/>
  <c r="Y781" i="15"/>
  <c r="AA780" i="15"/>
  <c r="AB780" i="15" s="1"/>
  <c r="Y780" i="15"/>
  <c r="AA779" i="15"/>
  <c r="AB779" i="15" s="1"/>
  <c r="Y779" i="15"/>
  <c r="AA778" i="15"/>
  <c r="AB778" i="15" s="1"/>
  <c r="Y778" i="15"/>
  <c r="AA777" i="15"/>
  <c r="AB777" i="15" s="1"/>
  <c r="Y777" i="15"/>
  <c r="AA776" i="15"/>
  <c r="AB776" i="15" s="1"/>
  <c r="Y776" i="15"/>
  <c r="AA775" i="15"/>
  <c r="AB775" i="15" s="1"/>
  <c r="Y775" i="15"/>
  <c r="AA774" i="15"/>
  <c r="AB774" i="15" s="1"/>
  <c r="Y774" i="15"/>
  <c r="AA773" i="15"/>
  <c r="AB773" i="15" s="1"/>
  <c r="Y773" i="15"/>
  <c r="AA772" i="15"/>
  <c r="AB772" i="15" s="1"/>
  <c r="Y772" i="15"/>
  <c r="AA771" i="15"/>
  <c r="AB771" i="15" s="1"/>
  <c r="Y771" i="15"/>
  <c r="AA770" i="15"/>
  <c r="AB770" i="15" s="1"/>
  <c r="Y770" i="15"/>
  <c r="AA769" i="15"/>
  <c r="AB769" i="15" s="1"/>
  <c r="Y769" i="15"/>
  <c r="AA768" i="15"/>
  <c r="AB768" i="15" s="1"/>
  <c r="Y768" i="15"/>
  <c r="AA767" i="15"/>
  <c r="AB767" i="15" s="1"/>
  <c r="Y767" i="15"/>
  <c r="AA766" i="15"/>
  <c r="AB766" i="15" s="1"/>
  <c r="Y766" i="15"/>
  <c r="AA765" i="15"/>
  <c r="AB765" i="15" s="1"/>
  <c r="Y765" i="15"/>
  <c r="AA764" i="15"/>
  <c r="AB764" i="15" s="1"/>
  <c r="Y764" i="15"/>
  <c r="AA763" i="15"/>
  <c r="AB763" i="15" s="1"/>
  <c r="Y763" i="15"/>
  <c r="AA762" i="15"/>
  <c r="AB762" i="15" s="1"/>
  <c r="Y762" i="15"/>
  <c r="AA761" i="15"/>
  <c r="AB761" i="15" s="1"/>
  <c r="Y761" i="15"/>
  <c r="AA760" i="15"/>
  <c r="AB760" i="15" s="1"/>
  <c r="Y760" i="15"/>
  <c r="AA759" i="15"/>
  <c r="AB759" i="15" s="1"/>
  <c r="Y759" i="15"/>
  <c r="AA758" i="15"/>
  <c r="AB758" i="15" s="1"/>
  <c r="Y758" i="15"/>
  <c r="AA757" i="15"/>
  <c r="AB757" i="15" s="1"/>
  <c r="Y757" i="15"/>
  <c r="AA756" i="15"/>
  <c r="AB756" i="15" s="1"/>
  <c r="Y756" i="15"/>
  <c r="AA755" i="15"/>
  <c r="AB755" i="15" s="1"/>
  <c r="Y755" i="15"/>
  <c r="AA754" i="15"/>
  <c r="AB754" i="15" s="1"/>
  <c r="Y754" i="15"/>
  <c r="AA753" i="15"/>
  <c r="AB753" i="15" s="1"/>
  <c r="Y753" i="15"/>
  <c r="AA752" i="15"/>
  <c r="AB752" i="15" s="1"/>
  <c r="Y752" i="15"/>
  <c r="AA751" i="15"/>
  <c r="AB751" i="15" s="1"/>
  <c r="Y751" i="15"/>
  <c r="AA750" i="15"/>
  <c r="AB750" i="15" s="1"/>
  <c r="Y750" i="15"/>
  <c r="AA749" i="15"/>
  <c r="AB749" i="15" s="1"/>
  <c r="Y749" i="15"/>
  <c r="AA748" i="15"/>
  <c r="AB748" i="15" s="1"/>
  <c r="Y748" i="15"/>
  <c r="AA747" i="15"/>
  <c r="AB747" i="15" s="1"/>
  <c r="Y747" i="15"/>
  <c r="AA746" i="15"/>
  <c r="AB746" i="15" s="1"/>
  <c r="Y746" i="15"/>
  <c r="AA745" i="15"/>
  <c r="AB745" i="15" s="1"/>
  <c r="Y745" i="15"/>
  <c r="AA744" i="15"/>
  <c r="AB744" i="15" s="1"/>
  <c r="Y744" i="15"/>
  <c r="AA743" i="15"/>
  <c r="AB743" i="15" s="1"/>
  <c r="Y743" i="15"/>
  <c r="AA742" i="15"/>
  <c r="AB742" i="15" s="1"/>
  <c r="Y742" i="15"/>
  <c r="AA741" i="15"/>
  <c r="AB741" i="15" s="1"/>
  <c r="Y741" i="15"/>
  <c r="AA740" i="15"/>
  <c r="AB740" i="15" s="1"/>
  <c r="Y740" i="15"/>
  <c r="AA739" i="15"/>
  <c r="AB739" i="15" s="1"/>
  <c r="Y739" i="15"/>
  <c r="AA738" i="15"/>
  <c r="AB738" i="15" s="1"/>
  <c r="Y738" i="15"/>
  <c r="AA737" i="15"/>
  <c r="AB737" i="15" s="1"/>
  <c r="Y737" i="15"/>
  <c r="AA736" i="15"/>
  <c r="AB736" i="15" s="1"/>
  <c r="Y736" i="15"/>
  <c r="AA735" i="15"/>
  <c r="AB735" i="15" s="1"/>
  <c r="Y735" i="15"/>
  <c r="AA734" i="15"/>
  <c r="AB734" i="15" s="1"/>
  <c r="Y734" i="15"/>
  <c r="AA733" i="15"/>
  <c r="AB733" i="15" s="1"/>
  <c r="Y733" i="15"/>
  <c r="AA732" i="15"/>
  <c r="AB732" i="15" s="1"/>
  <c r="Y732" i="15"/>
  <c r="AA731" i="15"/>
  <c r="AB731" i="15" s="1"/>
  <c r="Y731" i="15"/>
  <c r="AA730" i="15"/>
  <c r="AB730" i="15" s="1"/>
  <c r="Y730" i="15"/>
  <c r="AA729" i="15"/>
  <c r="AB729" i="15" s="1"/>
  <c r="Y729" i="15"/>
  <c r="AA728" i="15"/>
  <c r="AB728" i="15" s="1"/>
  <c r="Y728" i="15"/>
  <c r="AA727" i="15"/>
  <c r="AB727" i="15" s="1"/>
  <c r="Y727" i="15"/>
  <c r="AA726" i="15"/>
  <c r="AB726" i="15" s="1"/>
  <c r="Y726" i="15"/>
  <c r="AA725" i="15"/>
  <c r="AB725" i="15" s="1"/>
  <c r="Y725" i="15"/>
  <c r="AA724" i="15"/>
  <c r="AB724" i="15" s="1"/>
  <c r="Y724" i="15"/>
  <c r="AA723" i="15"/>
  <c r="AB723" i="15" s="1"/>
  <c r="Y723" i="15"/>
  <c r="AA722" i="15"/>
  <c r="AB722" i="15" s="1"/>
  <c r="Y722" i="15"/>
  <c r="AA721" i="15"/>
  <c r="AB721" i="15" s="1"/>
  <c r="Y721" i="15"/>
  <c r="AA720" i="15"/>
  <c r="AB720" i="15" s="1"/>
  <c r="Y720" i="15"/>
  <c r="AA719" i="15"/>
  <c r="AB719" i="15" s="1"/>
  <c r="Y719" i="15"/>
  <c r="AA718" i="15"/>
  <c r="AB718" i="15" s="1"/>
  <c r="Y718" i="15"/>
  <c r="AA717" i="15"/>
  <c r="AB717" i="15" s="1"/>
  <c r="Y717" i="15"/>
  <c r="AA716" i="15"/>
  <c r="AB716" i="15" s="1"/>
  <c r="Y716" i="15"/>
  <c r="AA715" i="15"/>
  <c r="AB715" i="15" s="1"/>
  <c r="Y715" i="15"/>
  <c r="AA714" i="15"/>
  <c r="AB714" i="15" s="1"/>
  <c r="Y714" i="15"/>
  <c r="AA713" i="15"/>
  <c r="AB713" i="15" s="1"/>
  <c r="Y713" i="15"/>
  <c r="AA712" i="15"/>
  <c r="AB712" i="15" s="1"/>
  <c r="Y712" i="15"/>
  <c r="AA711" i="15"/>
  <c r="AB711" i="15" s="1"/>
  <c r="Y711" i="15"/>
  <c r="AA710" i="15"/>
  <c r="AB710" i="15" s="1"/>
  <c r="Y710" i="15"/>
  <c r="AA709" i="15"/>
  <c r="AB709" i="15" s="1"/>
  <c r="Y709" i="15"/>
  <c r="AA708" i="15"/>
  <c r="AB708" i="15" s="1"/>
  <c r="Y708" i="15"/>
  <c r="AA707" i="15"/>
  <c r="AB707" i="15" s="1"/>
  <c r="Y707" i="15"/>
  <c r="AA706" i="15"/>
  <c r="AB706" i="15" s="1"/>
  <c r="Y706" i="15"/>
  <c r="AA705" i="15"/>
  <c r="AB705" i="15" s="1"/>
  <c r="Y705" i="15"/>
  <c r="AA704" i="15"/>
  <c r="AB704" i="15" s="1"/>
  <c r="Y704" i="15"/>
  <c r="AA703" i="15"/>
  <c r="AB703" i="15" s="1"/>
  <c r="Y703" i="15"/>
  <c r="AA702" i="15"/>
  <c r="AB702" i="15" s="1"/>
  <c r="Y702" i="15"/>
  <c r="AA701" i="15"/>
  <c r="AB701" i="15" s="1"/>
  <c r="Y701" i="15"/>
  <c r="AA700" i="15"/>
  <c r="AB700" i="15" s="1"/>
  <c r="Y700" i="15"/>
  <c r="AA699" i="15"/>
  <c r="AB699" i="15" s="1"/>
  <c r="Y699" i="15"/>
  <c r="AA698" i="15"/>
  <c r="AB698" i="15" s="1"/>
  <c r="Y698" i="15"/>
  <c r="AA697" i="15"/>
  <c r="AB697" i="15" s="1"/>
  <c r="Y697" i="15"/>
  <c r="AA696" i="15"/>
  <c r="AB696" i="15" s="1"/>
  <c r="Y696" i="15"/>
  <c r="AA695" i="15"/>
  <c r="AB695" i="15" s="1"/>
  <c r="Y695" i="15"/>
  <c r="AA694" i="15"/>
  <c r="AB694" i="15" s="1"/>
  <c r="Y694" i="15"/>
  <c r="AA693" i="15"/>
  <c r="AB693" i="15" s="1"/>
  <c r="Y693" i="15"/>
  <c r="AA692" i="15"/>
  <c r="AB692" i="15" s="1"/>
  <c r="Y692" i="15"/>
  <c r="AA691" i="15"/>
  <c r="AB691" i="15" s="1"/>
  <c r="Y691" i="15"/>
  <c r="AA690" i="15"/>
  <c r="AB690" i="15" s="1"/>
  <c r="Y690" i="15"/>
  <c r="AA689" i="15"/>
  <c r="AB689" i="15" s="1"/>
  <c r="Y689" i="15"/>
  <c r="AA688" i="15"/>
  <c r="AB688" i="15" s="1"/>
  <c r="Y688" i="15"/>
  <c r="AA687" i="15"/>
  <c r="AB687" i="15" s="1"/>
  <c r="Y687" i="15"/>
  <c r="AA686" i="15"/>
  <c r="AB686" i="15" s="1"/>
  <c r="Y686" i="15"/>
  <c r="AA685" i="15"/>
  <c r="AB685" i="15" s="1"/>
  <c r="Y685" i="15"/>
  <c r="AA684" i="15"/>
  <c r="AB684" i="15" s="1"/>
  <c r="Y684" i="15"/>
  <c r="AA683" i="15"/>
  <c r="AB683" i="15" s="1"/>
  <c r="Y683" i="15"/>
  <c r="AA682" i="15"/>
  <c r="AB682" i="15" s="1"/>
  <c r="Y682" i="15"/>
  <c r="AA681" i="15"/>
  <c r="AB681" i="15" s="1"/>
  <c r="Y681" i="15"/>
  <c r="AA680" i="15"/>
  <c r="AB680" i="15" s="1"/>
  <c r="Y680" i="15"/>
  <c r="AA679" i="15"/>
  <c r="AB679" i="15" s="1"/>
  <c r="Y679" i="15"/>
  <c r="AA678" i="15"/>
  <c r="AB678" i="15" s="1"/>
  <c r="Y678" i="15"/>
  <c r="AA677" i="15"/>
  <c r="AB677" i="15" s="1"/>
  <c r="Y677" i="15"/>
  <c r="AA676" i="15"/>
  <c r="AB676" i="15" s="1"/>
  <c r="Y676" i="15"/>
  <c r="AA675" i="15"/>
  <c r="AB675" i="15" s="1"/>
  <c r="Y675" i="15"/>
  <c r="AA674" i="15"/>
  <c r="AB674" i="15" s="1"/>
  <c r="Y674" i="15"/>
  <c r="AA673" i="15"/>
  <c r="AB673" i="15" s="1"/>
  <c r="Y673" i="15"/>
  <c r="AA672" i="15"/>
  <c r="AB672" i="15" s="1"/>
  <c r="Y672" i="15"/>
  <c r="AA671" i="15"/>
  <c r="AB671" i="15" s="1"/>
  <c r="Y671" i="15"/>
  <c r="AA670" i="15"/>
  <c r="AB670" i="15" s="1"/>
  <c r="Y670" i="15"/>
  <c r="AA669" i="15"/>
  <c r="AB669" i="15" s="1"/>
  <c r="Y669" i="15"/>
  <c r="AA668" i="15"/>
  <c r="AB668" i="15" s="1"/>
  <c r="Y668" i="15"/>
  <c r="AA667" i="15"/>
  <c r="AB667" i="15" s="1"/>
  <c r="Y667" i="15"/>
  <c r="AA666" i="15"/>
  <c r="AB666" i="15" s="1"/>
  <c r="Y666" i="15"/>
  <c r="AA665" i="15"/>
  <c r="AB665" i="15" s="1"/>
  <c r="Y665" i="15"/>
  <c r="AA664" i="15"/>
  <c r="AB664" i="15" s="1"/>
  <c r="Y664" i="15"/>
  <c r="Y663" i="15"/>
  <c r="AA662" i="15"/>
  <c r="AB662" i="15" s="1"/>
  <c r="Y662" i="15"/>
  <c r="AA661" i="15"/>
  <c r="AB661" i="15" s="1"/>
  <c r="Y661" i="15"/>
  <c r="AA660" i="15"/>
  <c r="AB660" i="15" s="1"/>
  <c r="Y660" i="15"/>
  <c r="AA659" i="15"/>
  <c r="AB659" i="15" s="1"/>
  <c r="Y659" i="15"/>
  <c r="AA658" i="15"/>
  <c r="AB658" i="15" s="1"/>
  <c r="Y658" i="15"/>
  <c r="AA657" i="15"/>
  <c r="AB657" i="15" s="1"/>
  <c r="Y657" i="15"/>
  <c r="AA656" i="15"/>
  <c r="AB656" i="15" s="1"/>
  <c r="Y656" i="15"/>
  <c r="AA655" i="15"/>
  <c r="AB655" i="15" s="1"/>
  <c r="Y655" i="15"/>
  <c r="AA654" i="15"/>
  <c r="AB654" i="15" s="1"/>
  <c r="Y654" i="15"/>
  <c r="AA653" i="15"/>
  <c r="AB653" i="15" s="1"/>
  <c r="Y653" i="15"/>
  <c r="AA652" i="15"/>
  <c r="AB652" i="15" s="1"/>
  <c r="Y652" i="15"/>
  <c r="AA651" i="15"/>
  <c r="AB651" i="15" s="1"/>
  <c r="Y651" i="15"/>
  <c r="AA650" i="15"/>
  <c r="AB650" i="15" s="1"/>
  <c r="Y650" i="15"/>
  <c r="AA649" i="15"/>
  <c r="AB649" i="15" s="1"/>
  <c r="Y649" i="15"/>
  <c r="AA648" i="15"/>
  <c r="AB648" i="15" s="1"/>
  <c r="Y648" i="15"/>
  <c r="AA647" i="15"/>
  <c r="AB647" i="15" s="1"/>
  <c r="Y647" i="15"/>
  <c r="AA646" i="15"/>
  <c r="AB646" i="15" s="1"/>
  <c r="Y646" i="15"/>
  <c r="AA645" i="15"/>
  <c r="AB645" i="15" s="1"/>
  <c r="Y645" i="15"/>
  <c r="AA644" i="15"/>
  <c r="AB644" i="15" s="1"/>
  <c r="Y644" i="15"/>
  <c r="AA643" i="15"/>
  <c r="AB643" i="15" s="1"/>
  <c r="Y643" i="15"/>
  <c r="AA642" i="15"/>
  <c r="AB642" i="15" s="1"/>
  <c r="Y642" i="15"/>
  <c r="AA641" i="15"/>
  <c r="AB641" i="15" s="1"/>
  <c r="Y641" i="15"/>
  <c r="AA640" i="15"/>
  <c r="AB640" i="15" s="1"/>
  <c r="Y640" i="15"/>
  <c r="AA639" i="15"/>
  <c r="AB639" i="15" s="1"/>
  <c r="Y639" i="15"/>
  <c r="AA638" i="15"/>
  <c r="AB638" i="15" s="1"/>
  <c r="Y638" i="15"/>
  <c r="AA637" i="15"/>
  <c r="AB637" i="15" s="1"/>
  <c r="Y637" i="15"/>
  <c r="AA636" i="15"/>
  <c r="AB636" i="15" s="1"/>
  <c r="Y636" i="15"/>
  <c r="AA635" i="15"/>
  <c r="AB635" i="15" s="1"/>
  <c r="Y635" i="15"/>
  <c r="AA634" i="15"/>
  <c r="AB634" i="15" s="1"/>
  <c r="Y634" i="15"/>
  <c r="AA633" i="15"/>
  <c r="AB633" i="15" s="1"/>
  <c r="Y633" i="15"/>
  <c r="AA632" i="15"/>
  <c r="AB632" i="15" s="1"/>
  <c r="Y632" i="15"/>
  <c r="AA631" i="15"/>
  <c r="AB631" i="15" s="1"/>
  <c r="Y631" i="15"/>
  <c r="AA630" i="15"/>
  <c r="AB630" i="15" s="1"/>
  <c r="Y630" i="15"/>
  <c r="AA629" i="15"/>
  <c r="AB629" i="15" s="1"/>
  <c r="Y629" i="15"/>
  <c r="AA628" i="15"/>
  <c r="AB628" i="15" s="1"/>
  <c r="Y628" i="15"/>
  <c r="AA627" i="15"/>
  <c r="AB627" i="15" s="1"/>
  <c r="Y627" i="15"/>
  <c r="AA626" i="15"/>
  <c r="AB626" i="15" s="1"/>
  <c r="Y626" i="15"/>
  <c r="AA625" i="15"/>
  <c r="AB625" i="15" s="1"/>
  <c r="Y625" i="15"/>
  <c r="AA624" i="15"/>
  <c r="AB624" i="15" s="1"/>
  <c r="Y624" i="15"/>
  <c r="AA623" i="15"/>
  <c r="AB623" i="15" s="1"/>
  <c r="Y623" i="15"/>
  <c r="AA622" i="15"/>
  <c r="AB622" i="15" s="1"/>
  <c r="Y622" i="15"/>
  <c r="AA621" i="15"/>
  <c r="AB621" i="15" s="1"/>
  <c r="Y621" i="15"/>
  <c r="AA620" i="15"/>
  <c r="AB620" i="15" s="1"/>
  <c r="Y620" i="15"/>
  <c r="AA619" i="15"/>
  <c r="AB619" i="15" s="1"/>
  <c r="Y619" i="15"/>
  <c r="AA618" i="15"/>
  <c r="AB618" i="15" s="1"/>
  <c r="Y618" i="15"/>
  <c r="AA617" i="15"/>
  <c r="AB617" i="15" s="1"/>
  <c r="Y617" i="15"/>
  <c r="AA616" i="15"/>
  <c r="AB616" i="15" s="1"/>
  <c r="Y616" i="15"/>
  <c r="AA615" i="15"/>
  <c r="AB615" i="15" s="1"/>
  <c r="Y615" i="15"/>
  <c r="AA614" i="15"/>
  <c r="AB614" i="15" s="1"/>
  <c r="Y614" i="15"/>
  <c r="AA613" i="15"/>
  <c r="AB613" i="15" s="1"/>
  <c r="Y613" i="15"/>
  <c r="AA612" i="15"/>
  <c r="AB612" i="15" s="1"/>
  <c r="Y612" i="15"/>
  <c r="AA611" i="15"/>
  <c r="AB611" i="15" s="1"/>
  <c r="Y611" i="15"/>
  <c r="AA610" i="15"/>
  <c r="AB610" i="15" s="1"/>
  <c r="Y610" i="15"/>
  <c r="AA609" i="15"/>
  <c r="AB609" i="15" s="1"/>
  <c r="Y609" i="15"/>
  <c r="AA608" i="15"/>
  <c r="AB608" i="15" s="1"/>
  <c r="Y608" i="15"/>
  <c r="AA607" i="15"/>
  <c r="AB607" i="15" s="1"/>
  <c r="Y607" i="15"/>
  <c r="AA606" i="15"/>
  <c r="AB606" i="15" s="1"/>
  <c r="Y606" i="15"/>
  <c r="AA605" i="15"/>
  <c r="AB605" i="15" s="1"/>
  <c r="Y605" i="15"/>
  <c r="AA604" i="15"/>
  <c r="AB604" i="15" s="1"/>
  <c r="Y604" i="15"/>
  <c r="AA603" i="15"/>
  <c r="AB603" i="15" s="1"/>
  <c r="Y603" i="15"/>
  <c r="AA602" i="15"/>
  <c r="AB602" i="15" s="1"/>
  <c r="Y602" i="15"/>
  <c r="AA601" i="15"/>
  <c r="AB601" i="15" s="1"/>
  <c r="Y601" i="15"/>
  <c r="AA600" i="15"/>
  <c r="AB600" i="15" s="1"/>
  <c r="Y600" i="15"/>
  <c r="AA599" i="15"/>
  <c r="AB599" i="15" s="1"/>
  <c r="Y599" i="15"/>
  <c r="AA598" i="15"/>
  <c r="AB598" i="15" s="1"/>
  <c r="Y598" i="15"/>
  <c r="AA597" i="15"/>
  <c r="AB597" i="15" s="1"/>
  <c r="Y597" i="15"/>
  <c r="AA596" i="15"/>
  <c r="AB596" i="15" s="1"/>
  <c r="Y596" i="15"/>
  <c r="AA595" i="15"/>
  <c r="AB595" i="15" s="1"/>
  <c r="Y595" i="15"/>
  <c r="AA594" i="15"/>
  <c r="AB594" i="15" s="1"/>
  <c r="Y594" i="15"/>
  <c r="AA593" i="15"/>
  <c r="AB593" i="15" s="1"/>
  <c r="Y593" i="15"/>
  <c r="AA592" i="15"/>
  <c r="AB592" i="15" s="1"/>
  <c r="Y592" i="15"/>
  <c r="AA591" i="15"/>
  <c r="AB591" i="15" s="1"/>
  <c r="Y591" i="15"/>
  <c r="AA590" i="15"/>
  <c r="AB590" i="15" s="1"/>
  <c r="Y590" i="15"/>
  <c r="AA589" i="15"/>
  <c r="AB589" i="15" s="1"/>
  <c r="Y589" i="15"/>
  <c r="AA588" i="15"/>
  <c r="AB588" i="15" s="1"/>
  <c r="Y588" i="15"/>
  <c r="AA587" i="15"/>
  <c r="AB587" i="15" s="1"/>
  <c r="Y587" i="15"/>
  <c r="AA586" i="15"/>
  <c r="AB586" i="15" s="1"/>
  <c r="Y586" i="15"/>
  <c r="AA585" i="15"/>
  <c r="AB585" i="15" s="1"/>
  <c r="Y585" i="15"/>
  <c r="AA584" i="15"/>
  <c r="AB584" i="15" s="1"/>
  <c r="Y584" i="15"/>
  <c r="AA583" i="15"/>
  <c r="AB583" i="15" s="1"/>
  <c r="Y583" i="15"/>
  <c r="AA582" i="15"/>
  <c r="AB582" i="15" s="1"/>
  <c r="Y582" i="15"/>
  <c r="AA581" i="15"/>
  <c r="AB581" i="15" s="1"/>
  <c r="Y581" i="15"/>
  <c r="AA580" i="15"/>
  <c r="AB580" i="15" s="1"/>
  <c r="Y580" i="15"/>
  <c r="AA579" i="15"/>
  <c r="AB579" i="15" s="1"/>
  <c r="Y579" i="15"/>
  <c r="AA578" i="15"/>
  <c r="AB578" i="15" s="1"/>
  <c r="Y578" i="15"/>
  <c r="AA577" i="15"/>
  <c r="AB577" i="15" s="1"/>
  <c r="Y577" i="15"/>
  <c r="AA576" i="15"/>
  <c r="AB576" i="15" s="1"/>
  <c r="Y576" i="15"/>
  <c r="AA575" i="15"/>
  <c r="AB575" i="15" s="1"/>
  <c r="Y575" i="15"/>
  <c r="AA574" i="15"/>
  <c r="AB574" i="15" s="1"/>
  <c r="Y574" i="15"/>
  <c r="AA573" i="15"/>
  <c r="AB573" i="15" s="1"/>
  <c r="Y573" i="15"/>
  <c r="AA572" i="15"/>
  <c r="AB572" i="15" s="1"/>
  <c r="Y572" i="15"/>
  <c r="AA571" i="15"/>
  <c r="AB571" i="15" s="1"/>
  <c r="Y571" i="15"/>
  <c r="AA570" i="15"/>
  <c r="AB570" i="15" s="1"/>
  <c r="Y570" i="15"/>
  <c r="AA569" i="15"/>
  <c r="AB569" i="15" s="1"/>
  <c r="Y569" i="15"/>
  <c r="AA568" i="15"/>
  <c r="AB568" i="15" s="1"/>
  <c r="Y568" i="15"/>
  <c r="AA567" i="15"/>
  <c r="AB567" i="15" s="1"/>
  <c r="Y567" i="15"/>
  <c r="AA566" i="15"/>
  <c r="AB566" i="15" s="1"/>
  <c r="Y566" i="15"/>
  <c r="AA565" i="15"/>
  <c r="AB565" i="15" s="1"/>
  <c r="Y565" i="15"/>
  <c r="AA564" i="15"/>
  <c r="AB564" i="15" s="1"/>
  <c r="Y564" i="15"/>
  <c r="AA563" i="15"/>
  <c r="AB563" i="15" s="1"/>
  <c r="Y563" i="15"/>
  <c r="AA562" i="15"/>
  <c r="AB562" i="15" s="1"/>
  <c r="Y562" i="15"/>
  <c r="AA561" i="15"/>
  <c r="AB561" i="15" s="1"/>
  <c r="Y561" i="15"/>
  <c r="AA560" i="15"/>
  <c r="AB560" i="15" s="1"/>
  <c r="Y560" i="15"/>
  <c r="AA559" i="15"/>
  <c r="AB559" i="15" s="1"/>
  <c r="Y559" i="15"/>
  <c r="AA558" i="15"/>
  <c r="AB558" i="15" s="1"/>
  <c r="Y558" i="15"/>
  <c r="AA557" i="15"/>
  <c r="AB557" i="15" s="1"/>
  <c r="Y557" i="15"/>
  <c r="AA556" i="15"/>
  <c r="AB556" i="15" s="1"/>
  <c r="Y556" i="15"/>
  <c r="AA555" i="15"/>
  <c r="AB555" i="15" s="1"/>
  <c r="Y555" i="15"/>
  <c r="AA554" i="15"/>
  <c r="AB554" i="15" s="1"/>
  <c r="Y554" i="15"/>
  <c r="AA553" i="15"/>
  <c r="AB553" i="15" s="1"/>
  <c r="Y553" i="15"/>
  <c r="AA552" i="15"/>
  <c r="AB552" i="15" s="1"/>
  <c r="Y552" i="15"/>
  <c r="AA551" i="15"/>
  <c r="AB551" i="15" s="1"/>
  <c r="Y551" i="15"/>
  <c r="AA550" i="15"/>
  <c r="AB550" i="15" s="1"/>
  <c r="Y550" i="15"/>
  <c r="AA549" i="15"/>
  <c r="AB549" i="15" s="1"/>
  <c r="Y549" i="15"/>
  <c r="AA548" i="15"/>
  <c r="AB548" i="15" s="1"/>
  <c r="Y548" i="15"/>
  <c r="AA547" i="15"/>
  <c r="AB547" i="15" s="1"/>
  <c r="Y547" i="15"/>
  <c r="AA546" i="15"/>
  <c r="AB546" i="15" s="1"/>
  <c r="Y546" i="15"/>
  <c r="AA545" i="15"/>
  <c r="AB545" i="15" s="1"/>
  <c r="Y545" i="15"/>
  <c r="AA544" i="15"/>
  <c r="AB544" i="15" s="1"/>
  <c r="Y544" i="15"/>
  <c r="AA543" i="15"/>
  <c r="AB543" i="15" s="1"/>
  <c r="Y543" i="15"/>
  <c r="AA542" i="15"/>
  <c r="AB542" i="15" s="1"/>
  <c r="Y542" i="15"/>
  <c r="AA541" i="15"/>
  <c r="AB541" i="15" s="1"/>
  <c r="Y541" i="15"/>
  <c r="AA540" i="15"/>
  <c r="AB540" i="15" s="1"/>
  <c r="Y540" i="15"/>
  <c r="AA539" i="15"/>
  <c r="AB539" i="15" s="1"/>
  <c r="Y539" i="15"/>
  <c r="AA538" i="15"/>
  <c r="AB538" i="15" s="1"/>
  <c r="Y538" i="15"/>
  <c r="AA537" i="15"/>
  <c r="AB537" i="15" s="1"/>
  <c r="Y537" i="15"/>
  <c r="AA536" i="15"/>
  <c r="AB536" i="15" s="1"/>
  <c r="Y536" i="15"/>
  <c r="AA535" i="15"/>
  <c r="AB535" i="15" s="1"/>
  <c r="Y535" i="15"/>
  <c r="AA534" i="15"/>
  <c r="AB534" i="15" s="1"/>
  <c r="Y534" i="15"/>
  <c r="AA533" i="15"/>
  <c r="AB533" i="15" s="1"/>
  <c r="Y533" i="15"/>
  <c r="AA532" i="15"/>
  <c r="AB532" i="15" s="1"/>
  <c r="Y532" i="15"/>
  <c r="AA531" i="15"/>
  <c r="AB531" i="15" s="1"/>
  <c r="Y531" i="15"/>
  <c r="AA530" i="15"/>
  <c r="AB530" i="15" s="1"/>
  <c r="Y530" i="15"/>
  <c r="AA529" i="15"/>
  <c r="AB529" i="15" s="1"/>
  <c r="Y529" i="15"/>
  <c r="AA528" i="15"/>
  <c r="AB528" i="15" s="1"/>
  <c r="Y528" i="15"/>
  <c r="AA527" i="15"/>
  <c r="AB527" i="15" s="1"/>
  <c r="Y527" i="15"/>
  <c r="AA526" i="15"/>
  <c r="AB526" i="15" s="1"/>
  <c r="Y526" i="15"/>
  <c r="AA525" i="15"/>
  <c r="AB525" i="15" s="1"/>
  <c r="Y525" i="15"/>
  <c r="AA524" i="15"/>
  <c r="AB524" i="15" s="1"/>
  <c r="Y524" i="15"/>
  <c r="AA523" i="15"/>
  <c r="AB523" i="15" s="1"/>
  <c r="Y523" i="15"/>
  <c r="AA522" i="15"/>
  <c r="AB522" i="15" s="1"/>
  <c r="Y522" i="15"/>
  <c r="AA521" i="15"/>
  <c r="AB521" i="15" s="1"/>
  <c r="Y521" i="15"/>
  <c r="AA520" i="15"/>
  <c r="AB520" i="15" s="1"/>
  <c r="Y520" i="15"/>
  <c r="AA519" i="15"/>
  <c r="AB519" i="15" s="1"/>
  <c r="Y519" i="15"/>
  <c r="AA518" i="15"/>
  <c r="AB518" i="15" s="1"/>
  <c r="Y518" i="15"/>
  <c r="AA517" i="15"/>
  <c r="AB517" i="15" s="1"/>
  <c r="Y517" i="15"/>
  <c r="AA516" i="15"/>
  <c r="AB516" i="15" s="1"/>
  <c r="Y516" i="15"/>
  <c r="AA515" i="15"/>
  <c r="AB515" i="15" s="1"/>
  <c r="Y515" i="15"/>
  <c r="AA514" i="15"/>
  <c r="AB514" i="15" s="1"/>
  <c r="Y514" i="15"/>
  <c r="AA513" i="15"/>
  <c r="AB513" i="15" s="1"/>
  <c r="Y513" i="15"/>
  <c r="AA512" i="15"/>
  <c r="AB512" i="15" s="1"/>
  <c r="Y512" i="15"/>
  <c r="AA511" i="15"/>
  <c r="AB511" i="15" s="1"/>
  <c r="Y511" i="15"/>
  <c r="AA510" i="15"/>
  <c r="AB510" i="15" s="1"/>
  <c r="Y510" i="15"/>
  <c r="AA509" i="15"/>
  <c r="AB509" i="15" s="1"/>
  <c r="Y509" i="15"/>
  <c r="AA508" i="15"/>
  <c r="AB508" i="15" s="1"/>
  <c r="Y508" i="15"/>
  <c r="AA507" i="15"/>
  <c r="AB507" i="15" s="1"/>
  <c r="Y507" i="15"/>
  <c r="AA506" i="15"/>
  <c r="AB506" i="15" s="1"/>
  <c r="Y506" i="15"/>
  <c r="AA505" i="15"/>
  <c r="AB505" i="15" s="1"/>
  <c r="Y505" i="15"/>
  <c r="AA504" i="15"/>
  <c r="AB504" i="15" s="1"/>
  <c r="Y504" i="15"/>
  <c r="AA503" i="15"/>
  <c r="AB503" i="15" s="1"/>
  <c r="Y503" i="15"/>
  <c r="AA502" i="15"/>
  <c r="AB502" i="15" s="1"/>
  <c r="Y502" i="15"/>
  <c r="AA501" i="15"/>
  <c r="AB501" i="15" s="1"/>
  <c r="Y501" i="15"/>
  <c r="AA500" i="15"/>
  <c r="AB500" i="15" s="1"/>
  <c r="Y500" i="15"/>
  <c r="AA499" i="15"/>
  <c r="AB499" i="15" s="1"/>
  <c r="Y499" i="15"/>
  <c r="AA498" i="15"/>
  <c r="AB498" i="15" s="1"/>
  <c r="Y498" i="15"/>
  <c r="AA497" i="15"/>
  <c r="AB497" i="15" s="1"/>
  <c r="Y497" i="15"/>
  <c r="AA496" i="15"/>
  <c r="AB496" i="15" s="1"/>
  <c r="Y496" i="15"/>
  <c r="AA495" i="15"/>
  <c r="AB495" i="15" s="1"/>
  <c r="Y495" i="15"/>
  <c r="AA494" i="15"/>
  <c r="AB494" i="15" s="1"/>
  <c r="Y494" i="15"/>
  <c r="AA493" i="15"/>
  <c r="AB493" i="15" s="1"/>
  <c r="Y493" i="15"/>
  <c r="AA492" i="15"/>
  <c r="AB492" i="15" s="1"/>
  <c r="Y492" i="15"/>
  <c r="AA491" i="15"/>
  <c r="AB491" i="15" s="1"/>
  <c r="Y491" i="15"/>
  <c r="AA490" i="15"/>
  <c r="AB490" i="15" s="1"/>
  <c r="Y490" i="15"/>
  <c r="AA489" i="15"/>
  <c r="AB489" i="15" s="1"/>
  <c r="Y489" i="15"/>
  <c r="AA488" i="15"/>
  <c r="AB488" i="15" s="1"/>
  <c r="Y488" i="15"/>
  <c r="AA487" i="15"/>
  <c r="AB487" i="15" s="1"/>
  <c r="Y487" i="15"/>
  <c r="AA486" i="15"/>
  <c r="AB486" i="15" s="1"/>
  <c r="Y486" i="15"/>
  <c r="AA485" i="15"/>
  <c r="AB485" i="15" s="1"/>
  <c r="Y485" i="15"/>
  <c r="AA484" i="15"/>
  <c r="AB484" i="15" s="1"/>
  <c r="Y484" i="15"/>
  <c r="AA483" i="15"/>
  <c r="AB483" i="15" s="1"/>
  <c r="Y483" i="15"/>
  <c r="AA482" i="15"/>
  <c r="AB482" i="15" s="1"/>
  <c r="Y482" i="15"/>
  <c r="AA481" i="15"/>
  <c r="AB481" i="15" s="1"/>
  <c r="Y481" i="15"/>
  <c r="AA480" i="15"/>
  <c r="AB480" i="15" s="1"/>
  <c r="Y480" i="15"/>
  <c r="AA479" i="15"/>
  <c r="AB479" i="15" s="1"/>
  <c r="Y479" i="15"/>
  <c r="AA478" i="15"/>
  <c r="AB478" i="15" s="1"/>
  <c r="Y478" i="15"/>
  <c r="AA477" i="15"/>
  <c r="AB477" i="15" s="1"/>
  <c r="Y477" i="15"/>
  <c r="AA476" i="15"/>
  <c r="AB476" i="15" s="1"/>
  <c r="Y476" i="15"/>
  <c r="AA475" i="15"/>
  <c r="AB475" i="15" s="1"/>
  <c r="Y475" i="15"/>
  <c r="AA474" i="15"/>
  <c r="AB474" i="15" s="1"/>
  <c r="Y474" i="15"/>
  <c r="AA473" i="15"/>
  <c r="AB473" i="15" s="1"/>
  <c r="Y473" i="15"/>
  <c r="AA472" i="15"/>
  <c r="AB472" i="15" s="1"/>
  <c r="Y472" i="15"/>
  <c r="AA471" i="15"/>
  <c r="AB471" i="15" s="1"/>
  <c r="Y471" i="15"/>
  <c r="AA470" i="15"/>
  <c r="AB470" i="15" s="1"/>
  <c r="Y470" i="15"/>
  <c r="AA469" i="15"/>
  <c r="AB469" i="15" s="1"/>
  <c r="Y469" i="15"/>
  <c r="AA468" i="15"/>
  <c r="AB468" i="15" s="1"/>
  <c r="Y468" i="15"/>
  <c r="AA467" i="15"/>
  <c r="AB467" i="15" s="1"/>
  <c r="Y467" i="15"/>
  <c r="AA466" i="15"/>
  <c r="AB466" i="15" s="1"/>
  <c r="Y466" i="15"/>
  <c r="AA465" i="15"/>
  <c r="AB465" i="15" s="1"/>
  <c r="Y465" i="15"/>
  <c r="AA464" i="15"/>
  <c r="AB464" i="15" s="1"/>
  <c r="Y464" i="15"/>
  <c r="AA463" i="15"/>
  <c r="AB463" i="15" s="1"/>
  <c r="Y463" i="15"/>
  <c r="AA462" i="15"/>
  <c r="AB462" i="15" s="1"/>
  <c r="Y462" i="15"/>
  <c r="AA461" i="15"/>
  <c r="AB461" i="15" s="1"/>
  <c r="Y461" i="15"/>
  <c r="AA460" i="15"/>
  <c r="AB460" i="15" s="1"/>
  <c r="Y460" i="15"/>
  <c r="AA459" i="15"/>
  <c r="AB459" i="15" s="1"/>
  <c r="Y459" i="15"/>
  <c r="AA458" i="15"/>
  <c r="AB458" i="15" s="1"/>
  <c r="Y458" i="15"/>
  <c r="AA457" i="15"/>
  <c r="AB457" i="15" s="1"/>
  <c r="Y457" i="15"/>
  <c r="AA456" i="15"/>
  <c r="AB456" i="15" s="1"/>
  <c r="Y456" i="15"/>
  <c r="AA455" i="15"/>
  <c r="AB455" i="15" s="1"/>
  <c r="Y455" i="15"/>
  <c r="AA454" i="15"/>
  <c r="AB454" i="15" s="1"/>
  <c r="Y454" i="15"/>
  <c r="AA453" i="15"/>
  <c r="AB453" i="15" s="1"/>
  <c r="Y453" i="15"/>
  <c r="AA452" i="15"/>
  <c r="AB452" i="15" s="1"/>
  <c r="Y452" i="15"/>
  <c r="AA451" i="15"/>
  <c r="AB451" i="15" s="1"/>
  <c r="Y451" i="15"/>
  <c r="AA450" i="15"/>
  <c r="AB450" i="15" s="1"/>
  <c r="Y450" i="15"/>
  <c r="AA449" i="15"/>
  <c r="AB449" i="15" s="1"/>
  <c r="Y449" i="15"/>
  <c r="AA448" i="15"/>
  <c r="AB448" i="15" s="1"/>
  <c r="Y448" i="15"/>
  <c r="AA447" i="15"/>
  <c r="AB447" i="15" s="1"/>
  <c r="Y447" i="15"/>
  <c r="AA446" i="15"/>
  <c r="AB446" i="15" s="1"/>
  <c r="Y446" i="15"/>
  <c r="AA445" i="15"/>
  <c r="AB445" i="15" s="1"/>
  <c r="Y445" i="15"/>
  <c r="AA444" i="15"/>
  <c r="AB444" i="15" s="1"/>
  <c r="Y444" i="15"/>
  <c r="AA443" i="15"/>
  <c r="AB443" i="15" s="1"/>
  <c r="Y443" i="15"/>
  <c r="AA442" i="15"/>
  <c r="AB442" i="15" s="1"/>
  <c r="Y442" i="15"/>
  <c r="AA441" i="15"/>
  <c r="AB441" i="15" s="1"/>
  <c r="Y441" i="15"/>
  <c r="AA440" i="15"/>
  <c r="AB440" i="15" s="1"/>
  <c r="Y440" i="15"/>
  <c r="AA439" i="15"/>
  <c r="AB439" i="15" s="1"/>
  <c r="Y439" i="15"/>
  <c r="AA438" i="15"/>
  <c r="AB438" i="15" s="1"/>
  <c r="Y438" i="15"/>
  <c r="AA437" i="15"/>
  <c r="AB437" i="15" s="1"/>
  <c r="Y437" i="15"/>
  <c r="AA436" i="15"/>
  <c r="AB436" i="15" s="1"/>
  <c r="Y436" i="15"/>
  <c r="AA435" i="15"/>
  <c r="AB435" i="15" s="1"/>
  <c r="Y435" i="15"/>
  <c r="AA434" i="15"/>
  <c r="AB434" i="15" s="1"/>
  <c r="Y434" i="15"/>
  <c r="AA433" i="15"/>
  <c r="AB433" i="15" s="1"/>
  <c r="Y433" i="15"/>
  <c r="AA432" i="15"/>
  <c r="AB432" i="15" s="1"/>
  <c r="Y432" i="15"/>
  <c r="AA431" i="15"/>
  <c r="AB431" i="15" s="1"/>
  <c r="Y431" i="15"/>
  <c r="AA430" i="15"/>
  <c r="AB430" i="15" s="1"/>
  <c r="Y430" i="15"/>
  <c r="AA429" i="15"/>
  <c r="AB429" i="15" s="1"/>
  <c r="Y429" i="15"/>
  <c r="AA428" i="15"/>
  <c r="AB428" i="15" s="1"/>
  <c r="Y428" i="15"/>
  <c r="AA427" i="15"/>
  <c r="AB427" i="15" s="1"/>
  <c r="Y427" i="15"/>
  <c r="AA426" i="15"/>
  <c r="AB426" i="15" s="1"/>
  <c r="Y426" i="15"/>
  <c r="AA425" i="15"/>
  <c r="AB425" i="15" s="1"/>
  <c r="Y425" i="15"/>
  <c r="AA424" i="15"/>
  <c r="AB424" i="15" s="1"/>
  <c r="Y424" i="15"/>
  <c r="AA423" i="15"/>
  <c r="AB423" i="15" s="1"/>
  <c r="Y423" i="15"/>
  <c r="AA422" i="15"/>
  <c r="AB422" i="15" s="1"/>
  <c r="Y422" i="15"/>
  <c r="AA421" i="15"/>
  <c r="AB421" i="15" s="1"/>
  <c r="Y421" i="15"/>
  <c r="AA420" i="15"/>
  <c r="AB420" i="15" s="1"/>
  <c r="Y420" i="15"/>
  <c r="AA419" i="15"/>
  <c r="AB419" i="15" s="1"/>
  <c r="Y419" i="15"/>
  <c r="AA418" i="15"/>
  <c r="AB418" i="15" s="1"/>
  <c r="Y418" i="15"/>
  <c r="AA417" i="15"/>
  <c r="AB417" i="15" s="1"/>
  <c r="Y417" i="15"/>
  <c r="AA416" i="15"/>
  <c r="AB416" i="15" s="1"/>
  <c r="Y416" i="15"/>
  <c r="AA415" i="15"/>
  <c r="AB415" i="15" s="1"/>
  <c r="Y415" i="15"/>
  <c r="AA414" i="15"/>
  <c r="AB414" i="15" s="1"/>
  <c r="Y414" i="15"/>
  <c r="AA413" i="15"/>
  <c r="AB413" i="15" s="1"/>
  <c r="Y413" i="15"/>
  <c r="AA412" i="15"/>
  <c r="AB412" i="15" s="1"/>
  <c r="Y412" i="15"/>
  <c r="AA411" i="15"/>
  <c r="AB411" i="15" s="1"/>
  <c r="Y411" i="15"/>
  <c r="AA410" i="15"/>
  <c r="AB410" i="15" s="1"/>
  <c r="Y410" i="15"/>
  <c r="AA409" i="15"/>
  <c r="AB409" i="15" s="1"/>
  <c r="Y409" i="15"/>
  <c r="AA408" i="15"/>
  <c r="AB408" i="15" s="1"/>
  <c r="Y408" i="15"/>
  <c r="AA407" i="15"/>
  <c r="AB407" i="15" s="1"/>
  <c r="Y407" i="15"/>
  <c r="AA406" i="15"/>
  <c r="AB406" i="15" s="1"/>
  <c r="Y406" i="15"/>
  <c r="AA405" i="15"/>
  <c r="AB405" i="15" s="1"/>
  <c r="Y405" i="15"/>
  <c r="AA404" i="15"/>
  <c r="AB404" i="15" s="1"/>
  <c r="Y404" i="15"/>
  <c r="AA403" i="15"/>
  <c r="AB403" i="15" s="1"/>
  <c r="Y403" i="15"/>
  <c r="AA402" i="15"/>
  <c r="AB402" i="15" s="1"/>
  <c r="Y402" i="15"/>
  <c r="AA401" i="15"/>
  <c r="AB401" i="15" s="1"/>
  <c r="Y401" i="15"/>
  <c r="AA400" i="15"/>
  <c r="AB400" i="15" s="1"/>
  <c r="Y400" i="15"/>
  <c r="AA399" i="15"/>
  <c r="AB399" i="15" s="1"/>
  <c r="Y399" i="15"/>
  <c r="AA398" i="15"/>
  <c r="AB398" i="15" s="1"/>
  <c r="Y398" i="15"/>
  <c r="AA397" i="15"/>
  <c r="AB397" i="15" s="1"/>
  <c r="Y397" i="15"/>
  <c r="AA396" i="15"/>
  <c r="AB396" i="15" s="1"/>
  <c r="Y396" i="15"/>
  <c r="AA395" i="15"/>
  <c r="AB395" i="15" s="1"/>
  <c r="Y395" i="15"/>
  <c r="AA394" i="15"/>
  <c r="AB394" i="15" s="1"/>
  <c r="Y394" i="15"/>
  <c r="AA393" i="15"/>
  <c r="AB393" i="15" s="1"/>
  <c r="Y393" i="15"/>
  <c r="AA392" i="15"/>
  <c r="AB392" i="15" s="1"/>
  <c r="Y392" i="15"/>
  <c r="AA391" i="15"/>
  <c r="AB391" i="15" s="1"/>
  <c r="Y391" i="15"/>
  <c r="AA390" i="15"/>
  <c r="AB390" i="15" s="1"/>
  <c r="Y390" i="15"/>
  <c r="AA389" i="15"/>
  <c r="AB389" i="15" s="1"/>
  <c r="Y389" i="15"/>
  <c r="AA388" i="15"/>
  <c r="AB388" i="15" s="1"/>
  <c r="Y388" i="15"/>
  <c r="AA387" i="15"/>
  <c r="AB387" i="15" s="1"/>
  <c r="Y387" i="15"/>
  <c r="AA386" i="15"/>
  <c r="AB386" i="15" s="1"/>
  <c r="Y386" i="15"/>
  <c r="AA385" i="15"/>
  <c r="AB385" i="15" s="1"/>
  <c r="Y385" i="15"/>
  <c r="AA384" i="15"/>
  <c r="AB384" i="15" s="1"/>
  <c r="Y384" i="15"/>
  <c r="AA383" i="15"/>
  <c r="AB383" i="15" s="1"/>
  <c r="Y383" i="15"/>
  <c r="AA382" i="15"/>
  <c r="AB382" i="15" s="1"/>
  <c r="Y382" i="15"/>
  <c r="AA381" i="15"/>
  <c r="AB381" i="15" s="1"/>
  <c r="Y381" i="15"/>
  <c r="AA380" i="15"/>
  <c r="AB380" i="15" s="1"/>
  <c r="Y380" i="15"/>
  <c r="AA379" i="15"/>
  <c r="AB379" i="15" s="1"/>
  <c r="Y379" i="15"/>
  <c r="AA378" i="15"/>
  <c r="AB378" i="15" s="1"/>
  <c r="Y378" i="15"/>
  <c r="AA377" i="15"/>
  <c r="AB377" i="15" s="1"/>
  <c r="Y377" i="15"/>
  <c r="AA376" i="15"/>
  <c r="AB376" i="15" s="1"/>
  <c r="Y376" i="15"/>
  <c r="AA375" i="15"/>
  <c r="AB375" i="15" s="1"/>
  <c r="Y375" i="15"/>
  <c r="AA374" i="15"/>
  <c r="AB374" i="15" s="1"/>
  <c r="Y374" i="15"/>
  <c r="AA373" i="15"/>
  <c r="AB373" i="15" s="1"/>
  <c r="Y373" i="15"/>
  <c r="AA372" i="15"/>
  <c r="AB372" i="15" s="1"/>
  <c r="Y372" i="15"/>
  <c r="AA371" i="15"/>
  <c r="AB371" i="15" s="1"/>
  <c r="Y371" i="15"/>
  <c r="AA370" i="15"/>
  <c r="AB370" i="15" s="1"/>
  <c r="Y370" i="15"/>
  <c r="AA369" i="15"/>
  <c r="AB369" i="15" s="1"/>
  <c r="Y369" i="15"/>
  <c r="AA368" i="15"/>
  <c r="AB368" i="15" s="1"/>
  <c r="Y368" i="15"/>
  <c r="AA367" i="15"/>
  <c r="AB367" i="15" s="1"/>
  <c r="Y367" i="15"/>
  <c r="AA366" i="15"/>
  <c r="AB366" i="15" s="1"/>
  <c r="Y366" i="15"/>
  <c r="AA365" i="15"/>
  <c r="AB365" i="15" s="1"/>
  <c r="Y365" i="15"/>
  <c r="AA364" i="15"/>
  <c r="AB364" i="15" s="1"/>
  <c r="Y364" i="15"/>
  <c r="AA363" i="15"/>
  <c r="AB363" i="15" s="1"/>
  <c r="Y363" i="15"/>
  <c r="AA362" i="15"/>
  <c r="AB362" i="15" s="1"/>
  <c r="Y362" i="15"/>
  <c r="AA361" i="15"/>
  <c r="AB361" i="15" s="1"/>
  <c r="Y361" i="15"/>
  <c r="AA360" i="15"/>
  <c r="AB360" i="15" s="1"/>
  <c r="Y360" i="15"/>
  <c r="AA359" i="15"/>
  <c r="AB359" i="15" s="1"/>
  <c r="Y359" i="15"/>
  <c r="AA358" i="15"/>
  <c r="AB358" i="15" s="1"/>
  <c r="Y358" i="15"/>
  <c r="AA357" i="15"/>
  <c r="AB357" i="15" s="1"/>
  <c r="Y357" i="15"/>
  <c r="AA356" i="15"/>
  <c r="AB356" i="15" s="1"/>
  <c r="Y356" i="15"/>
  <c r="AA355" i="15"/>
  <c r="AB355" i="15" s="1"/>
  <c r="Y355" i="15"/>
  <c r="AA354" i="15"/>
  <c r="AB354" i="15" s="1"/>
  <c r="Y354" i="15"/>
  <c r="AA353" i="15"/>
  <c r="AB353" i="15" s="1"/>
  <c r="Y353" i="15"/>
  <c r="AA352" i="15"/>
  <c r="AB352" i="15" s="1"/>
  <c r="Y352" i="15"/>
  <c r="AA351" i="15"/>
  <c r="AB351" i="15" s="1"/>
  <c r="Y351" i="15"/>
  <c r="AA350" i="15"/>
  <c r="AB350" i="15" s="1"/>
  <c r="Y350" i="15"/>
  <c r="AA349" i="15"/>
  <c r="AB349" i="15" s="1"/>
  <c r="Y349" i="15"/>
  <c r="AA348" i="15"/>
  <c r="AB348" i="15" s="1"/>
  <c r="Y348" i="15"/>
  <c r="AA347" i="15"/>
  <c r="AB347" i="15" s="1"/>
  <c r="Y347" i="15"/>
  <c r="AA346" i="15"/>
  <c r="AB346" i="15" s="1"/>
  <c r="Y346" i="15"/>
  <c r="AA345" i="15"/>
  <c r="AB345" i="15" s="1"/>
  <c r="Y345" i="15"/>
  <c r="AA344" i="15"/>
  <c r="AB344" i="15" s="1"/>
  <c r="Y344" i="15"/>
  <c r="AA343" i="15"/>
  <c r="AB343" i="15" s="1"/>
  <c r="Y343" i="15"/>
  <c r="AA342" i="15"/>
  <c r="AB342" i="15" s="1"/>
  <c r="Y342" i="15"/>
  <c r="AA341" i="15"/>
  <c r="AB341" i="15" s="1"/>
  <c r="Y341" i="15"/>
  <c r="AA340" i="15"/>
  <c r="AB340" i="15" s="1"/>
  <c r="Y340" i="15"/>
  <c r="AA339" i="15"/>
  <c r="AB339" i="15" s="1"/>
  <c r="Y339" i="15"/>
  <c r="AA338" i="15"/>
  <c r="AB338" i="15" s="1"/>
  <c r="Y338" i="15"/>
  <c r="AA337" i="15"/>
  <c r="AB337" i="15" s="1"/>
  <c r="Y337" i="15"/>
  <c r="AA336" i="15"/>
  <c r="AB336" i="15" s="1"/>
  <c r="Y336" i="15"/>
  <c r="AA335" i="15"/>
  <c r="AB335" i="15" s="1"/>
  <c r="Y335" i="15"/>
  <c r="AA334" i="15"/>
  <c r="AB334" i="15" s="1"/>
  <c r="Y334" i="15"/>
  <c r="AA333" i="15"/>
  <c r="AB333" i="15" s="1"/>
  <c r="Y333" i="15"/>
  <c r="AA332" i="15"/>
  <c r="AB332" i="15" s="1"/>
  <c r="Y332" i="15"/>
  <c r="AA331" i="15"/>
  <c r="AB331" i="15" s="1"/>
  <c r="Y331" i="15"/>
  <c r="AA330" i="15"/>
  <c r="AB330" i="15" s="1"/>
  <c r="Y330" i="15"/>
  <c r="AA329" i="15"/>
  <c r="AB329" i="15" s="1"/>
  <c r="Y329" i="15"/>
  <c r="AA328" i="15"/>
  <c r="AB328" i="15" s="1"/>
  <c r="Y328" i="15"/>
  <c r="AA327" i="15"/>
  <c r="AB327" i="15" s="1"/>
  <c r="Y327" i="15"/>
  <c r="AA326" i="15"/>
  <c r="AB326" i="15" s="1"/>
  <c r="Y326" i="15"/>
  <c r="AA325" i="15"/>
  <c r="AB325" i="15" s="1"/>
  <c r="Y325" i="15"/>
  <c r="AA324" i="15"/>
  <c r="AB324" i="15" s="1"/>
  <c r="Y324" i="15"/>
  <c r="AA323" i="15"/>
  <c r="AB323" i="15" s="1"/>
  <c r="Y323" i="15"/>
  <c r="AA322" i="15"/>
  <c r="AB322" i="15" s="1"/>
  <c r="Y322" i="15"/>
  <c r="AA321" i="15"/>
  <c r="AB321" i="15" s="1"/>
  <c r="Y321" i="15"/>
  <c r="AA320" i="15"/>
  <c r="AB320" i="15" s="1"/>
  <c r="Y320" i="15"/>
  <c r="AA319" i="15"/>
  <c r="AB319" i="15" s="1"/>
  <c r="Y319" i="15"/>
  <c r="AA318" i="15"/>
  <c r="AB318" i="15" s="1"/>
  <c r="Y318" i="15"/>
  <c r="AA317" i="15"/>
  <c r="AB317" i="15" s="1"/>
  <c r="Y317" i="15"/>
  <c r="AA316" i="15"/>
  <c r="AB316" i="15" s="1"/>
  <c r="Y316" i="15"/>
  <c r="AA315" i="15"/>
  <c r="AB315" i="15" s="1"/>
  <c r="Y315" i="15"/>
  <c r="AA314" i="15"/>
  <c r="AB314" i="15" s="1"/>
  <c r="Y314" i="15"/>
  <c r="AA313" i="15"/>
  <c r="AB313" i="15" s="1"/>
  <c r="Y313" i="15"/>
  <c r="AA312" i="15"/>
  <c r="AB312" i="15" s="1"/>
  <c r="Y312" i="15"/>
  <c r="AA311" i="15"/>
  <c r="AB311" i="15" s="1"/>
  <c r="Y311" i="15"/>
  <c r="AA310" i="15"/>
  <c r="AB310" i="15" s="1"/>
  <c r="Y310" i="15"/>
  <c r="AA309" i="15"/>
  <c r="AB309" i="15" s="1"/>
  <c r="Y309" i="15"/>
  <c r="AA308" i="15"/>
  <c r="AB308" i="15" s="1"/>
  <c r="Y308" i="15"/>
  <c r="AA307" i="15"/>
  <c r="AB307" i="15" s="1"/>
  <c r="Y307" i="15"/>
  <c r="AA306" i="15"/>
  <c r="AB306" i="15" s="1"/>
  <c r="Y306" i="15"/>
  <c r="AA305" i="15"/>
  <c r="AB305" i="15" s="1"/>
  <c r="Y305" i="15"/>
  <c r="AA304" i="15"/>
  <c r="AB304" i="15" s="1"/>
  <c r="Y304" i="15"/>
  <c r="AA303" i="15"/>
  <c r="AB303" i="15" s="1"/>
  <c r="Y303" i="15"/>
  <c r="AA302" i="15"/>
  <c r="AB302" i="15" s="1"/>
  <c r="Y302" i="15"/>
  <c r="AA301" i="15"/>
  <c r="AB301" i="15" s="1"/>
  <c r="Y301" i="15"/>
  <c r="AA300" i="15"/>
  <c r="AB300" i="15" s="1"/>
  <c r="Y300" i="15"/>
  <c r="AA299" i="15"/>
  <c r="AB299" i="15" s="1"/>
  <c r="Y299" i="15"/>
  <c r="AA298" i="15"/>
  <c r="AB298" i="15" s="1"/>
  <c r="Y298" i="15"/>
  <c r="AA297" i="15"/>
  <c r="AB297" i="15" s="1"/>
  <c r="Y297" i="15"/>
  <c r="AA296" i="15"/>
  <c r="AB296" i="15" s="1"/>
  <c r="Y296" i="15"/>
  <c r="AA295" i="15"/>
  <c r="AB295" i="15" s="1"/>
  <c r="Y295" i="15"/>
  <c r="AA294" i="15"/>
  <c r="AB294" i="15" s="1"/>
  <c r="Y294" i="15"/>
  <c r="AA293" i="15"/>
  <c r="AB293" i="15" s="1"/>
  <c r="Y293" i="15"/>
  <c r="AA292" i="15"/>
  <c r="AB292" i="15" s="1"/>
  <c r="Y292" i="15"/>
  <c r="AA291" i="15"/>
  <c r="AB291" i="15" s="1"/>
  <c r="Y291" i="15"/>
  <c r="AA290" i="15"/>
  <c r="AB290" i="15" s="1"/>
  <c r="Y290" i="15"/>
  <c r="AA289" i="15"/>
  <c r="AB289" i="15" s="1"/>
  <c r="Y289" i="15"/>
  <c r="AA288" i="15"/>
  <c r="AB288" i="15" s="1"/>
  <c r="Y288" i="15"/>
  <c r="AA287" i="15"/>
  <c r="AB287" i="15" s="1"/>
  <c r="Y287" i="15"/>
  <c r="AA286" i="15"/>
  <c r="AB286" i="15" s="1"/>
  <c r="Y286" i="15"/>
  <c r="AA285" i="15"/>
  <c r="AB285" i="15" s="1"/>
  <c r="Y285" i="15"/>
  <c r="AA284" i="15"/>
  <c r="AB284" i="15" s="1"/>
  <c r="Y284" i="15"/>
  <c r="AA283" i="15"/>
  <c r="AB283" i="15" s="1"/>
  <c r="Y283" i="15"/>
  <c r="AA282" i="15"/>
  <c r="AB282" i="15" s="1"/>
  <c r="Y282" i="15"/>
  <c r="AA281" i="15"/>
  <c r="AB281" i="15" s="1"/>
  <c r="Y281" i="15"/>
  <c r="AA280" i="15"/>
  <c r="AB280" i="15" s="1"/>
  <c r="Y280" i="15"/>
  <c r="AA279" i="15"/>
  <c r="AB279" i="15" s="1"/>
  <c r="Y279" i="15"/>
  <c r="AA278" i="15"/>
  <c r="AB278" i="15" s="1"/>
  <c r="Y278" i="15"/>
  <c r="AA277" i="15"/>
  <c r="AB277" i="15" s="1"/>
  <c r="Y277" i="15"/>
  <c r="AA276" i="15"/>
  <c r="AB276" i="15" s="1"/>
  <c r="Y276" i="15"/>
  <c r="AA275" i="15"/>
  <c r="AB275" i="15" s="1"/>
  <c r="Y275" i="15"/>
  <c r="AA274" i="15"/>
  <c r="AB274" i="15" s="1"/>
  <c r="Y274" i="15"/>
  <c r="AA273" i="15"/>
  <c r="AB273" i="15" s="1"/>
  <c r="Y273" i="15"/>
  <c r="AA272" i="15"/>
  <c r="AB272" i="15" s="1"/>
  <c r="Y272" i="15"/>
  <c r="AA271" i="15"/>
  <c r="AB271" i="15" s="1"/>
  <c r="Y271" i="15"/>
  <c r="AA270" i="15"/>
  <c r="AB270" i="15" s="1"/>
  <c r="Y270" i="15"/>
  <c r="AA269" i="15"/>
  <c r="AB269" i="15" s="1"/>
  <c r="Y269" i="15"/>
  <c r="AA268" i="15"/>
  <c r="AB268" i="15" s="1"/>
  <c r="Y268" i="15"/>
  <c r="AA267" i="15"/>
  <c r="AB267" i="15" s="1"/>
  <c r="Y267" i="15"/>
  <c r="AA266" i="15"/>
  <c r="AB266" i="15" s="1"/>
  <c r="Y266" i="15"/>
  <c r="AA265" i="15"/>
  <c r="AB265" i="15" s="1"/>
  <c r="Y265" i="15"/>
  <c r="AA264" i="15"/>
  <c r="AB264" i="15" s="1"/>
  <c r="Y264" i="15"/>
  <c r="AA263" i="15"/>
  <c r="AB263" i="15" s="1"/>
  <c r="Y263" i="15"/>
  <c r="AA262" i="15"/>
  <c r="AB262" i="15" s="1"/>
  <c r="Y262" i="15"/>
  <c r="AA261" i="15"/>
  <c r="AB261" i="15" s="1"/>
  <c r="Y261" i="15"/>
  <c r="AA260" i="15"/>
  <c r="AB260" i="15" s="1"/>
  <c r="Y260" i="15"/>
  <c r="AA259" i="15"/>
  <c r="AB259" i="15" s="1"/>
  <c r="Y259" i="15"/>
  <c r="AA258" i="15"/>
  <c r="AB258" i="15" s="1"/>
  <c r="Y258" i="15"/>
  <c r="AA257" i="15"/>
  <c r="AB257" i="15" s="1"/>
  <c r="Y257" i="15"/>
  <c r="AA256" i="15"/>
  <c r="AB256" i="15" s="1"/>
  <c r="Y256" i="15"/>
  <c r="AA255" i="15"/>
  <c r="AB255" i="15" s="1"/>
  <c r="Y255" i="15"/>
  <c r="AA254" i="15"/>
  <c r="AB254" i="15" s="1"/>
  <c r="Y254" i="15"/>
  <c r="AA253" i="15"/>
  <c r="AB253" i="15" s="1"/>
  <c r="Y253" i="15"/>
  <c r="AA252" i="15"/>
  <c r="AB252" i="15" s="1"/>
  <c r="Y252" i="15"/>
  <c r="AA251" i="15"/>
  <c r="AB251" i="15" s="1"/>
  <c r="Y251" i="15"/>
  <c r="AA250" i="15"/>
  <c r="AB250" i="15" s="1"/>
  <c r="Y250" i="15"/>
  <c r="AA249" i="15"/>
  <c r="AB249" i="15" s="1"/>
  <c r="Y249" i="15"/>
  <c r="AA248" i="15"/>
  <c r="AB248" i="15" s="1"/>
  <c r="Y248" i="15"/>
  <c r="AA247" i="15"/>
  <c r="AB247" i="15" s="1"/>
  <c r="Y247" i="15"/>
  <c r="AA246" i="15"/>
  <c r="AB246" i="15" s="1"/>
  <c r="Y246" i="15"/>
  <c r="AA245" i="15"/>
  <c r="AB245" i="15" s="1"/>
  <c r="Y245" i="15"/>
  <c r="AA244" i="15"/>
  <c r="AB244" i="15" s="1"/>
  <c r="Y244" i="15"/>
  <c r="AA243" i="15"/>
  <c r="AB243" i="15" s="1"/>
  <c r="Y243" i="15"/>
  <c r="AA242" i="15"/>
  <c r="Y242" i="15"/>
  <c r="AA241" i="15"/>
  <c r="AB241" i="15" s="1"/>
  <c r="Y241" i="15"/>
  <c r="AA240" i="15"/>
  <c r="AB240" i="15" s="1"/>
  <c r="Y240" i="15"/>
  <c r="AA239" i="15"/>
  <c r="AB239" i="15" s="1"/>
  <c r="Y239" i="15"/>
  <c r="AA238" i="15"/>
  <c r="AB238" i="15" s="1"/>
  <c r="Y238" i="15"/>
  <c r="AA237" i="15"/>
  <c r="AB237" i="15" s="1"/>
  <c r="Y237" i="15"/>
  <c r="AA236" i="15"/>
  <c r="AB236" i="15" s="1"/>
  <c r="Y236" i="15"/>
  <c r="AA235" i="15"/>
  <c r="AB235" i="15" s="1"/>
  <c r="Y235" i="15"/>
  <c r="AA234" i="15"/>
  <c r="AB234" i="15" s="1"/>
  <c r="Y234" i="15"/>
  <c r="AA233" i="15"/>
  <c r="AB233" i="15" s="1"/>
  <c r="Y233" i="15"/>
  <c r="AA232" i="15"/>
  <c r="AB232" i="15" s="1"/>
  <c r="Y232" i="15"/>
  <c r="AA231" i="15"/>
  <c r="AB231" i="15" s="1"/>
  <c r="Y231" i="15"/>
  <c r="AA230" i="15"/>
  <c r="AB230" i="15" s="1"/>
  <c r="Y230" i="15"/>
  <c r="AA229" i="15"/>
  <c r="AB229" i="15" s="1"/>
  <c r="Y229" i="15"/>
  <c r="AA228" i="15"/>
  <c r="AB228" i="15" s="1"/>
  <c r="Y228" i="15"/>
  <c r="AA227" i="15"/>
  <c r="AB227" i="15" s="1"/>
  <c r="Y227" i="15"/>
  <c r="AA226" i="15"/>
  <c r="AB226" i="15" s="1"/>
  <c r="Y226" i="15"/>
  <c r="AA225" i="15"/>
  <c r="AB225" i="15" s="1"/>
  <c r="Y225" i="15"/>
  <c r="AA224" i="15"/>
  <c r="AB224" i="15" s="1"/>
  <c r="Y224" i="15"/>
  <c r="AA223" i="15"/>
  <c r="AB223" i="15" s="1"/>
  <c r="Y223" i="15"/>
  <c r="AA222" i="15"/>
  <c r="AB222" i="15" s="1"/>
  <c r="Y222" i="15"/>
  <c r="AA221" i="15"/>
  <c r="AB221" i="15" s="1"/>
  <c r="Y221" i="15"/>
  <c r="AA220" i="15"/>
  <c r="AB220" i="15" s="1"/>
  <c r="Y220" i="15"/>
  <c r="AA219" i="15"/>
  <c r="AB219" i="15" s="1"/>
  <c r="Y219" i="15"/>
  <c r="AA218" i="15"/>
  <c r="AB218" i="15" s="1"/>
  <c r="Y218" i="15"/>
  <c r="AA217" i="15"/>
  <c r="AB217" i="15" s="1"/>
  <c r="Y217" i="15"/>
  <c r="AA216" i="15"/>
  <c r="AB216" i="15" s="1"/>
  <c r="Y216" i="15"/>
  <c r="AA215" i="15"/>
  <c r="AB215" i="15" s="1"/>
  <c r="Y215" i="15"/>
  <c r="AA214" i="15"/>
  <c r="AB214" i="15" s="1"/>
  <c r="Y214" i="15"/>
  <c r="AA213" i="15"/>
  <c r="AB213" i="15" s="1"/>
  <c r="Y213" i="15"/>
  <c r="AA212" i="15"/>
  <c r="AB212" i="15" s="1"/>
  <c r="Y212" i="15"/>
  <c r="AA211" i="15"/>
  <c r="AB211" i="15" s="1"/>
  <c r="Y211" i="15"/>
  <c r="AA210" i="15"/>
  <c r="AB210" i="15" s="1"/>
  <c r="Y210" i="15"/>
  <c r="AA209" i="15"/>
  <c r="AB209" i="15" s="1"/>
  <c r="Y209" i="15"/>
  <c r="AA208" i="15"/>
  <c r="AB208" i="15" s="1"/>
  <c r="Y208" i="15"/>
  <c r="AA207" i="15"/>
  <c r="AB207" i="15" s="1"/>
  <c r="Y207" i="15"/>
  <c r="AA206" i="15"/>
  <c r="AB206" i="15" s="1"/>
  <c r="Y206" i="15"/>
  <c r="AA205" i="15"/>
  <c r="AB205" i="15" s="1"/>
  <c r="Y205" i="15"/>
  <c r="AA204" i="15"/>
  <c r="AB204" i="15" s="1"/>
  <c r="Y204" i="15"/>
  <c r="AA203" i="15"/>
  <c r="AB203" i="15" s="1"/>
  <c r="Y203" i="15"/>
  <c r="AA202" i="15"/>
  <c r="AB202" i="15" s="1"/>
  <c r="Y202" i="15"/>
  <c r="AA201" i="15"/>
  <c r="AB201" i="15" s="1"/>
  <c r="Y201" i="15"/>
  <c r="AA200" i="15"/>
  <c r="AB200" i="15" s="1"/>
  <c r="Y200" i="15"/>
  <c r="AA199" i="15"/>
  <c r="AB199" i="15" s="1"/>
  <c r="Y199" i="15"/>
  <c r="AA198" i="15"/>
  <c r="AB198" i="15" s="1"/>
  <c r="Y198" i="15"/>
  <c r="AA197" i="15"/>
  <c r="AB197" i="15" s="1"/>
  <c r="Y197" i="15"/>
  <c r="AA196" i="15"/>
  <c r="AB196" i="15" s="1"/>
  <c r="Y196" i="15"/>
  <c r="AA195" i="15"/>
  <c r="AB195" i="15" s="1"/>
  <c r="Y195" i="15"/>
  <c r="AA194" i="15"/>
  <c r="AB194" i="15" s="1"/>
  <c r="Y194" i="15"/>
  <c r="AA193" i="15"/>
  <c r="AB193" i="15" s="1"/>
  <c r="Y193" i="15"/>
  <c r="AA192" i="15"/>
  <c r="AB192" i="15" s="1"/>
  <c r="Y192" i="15"/>
  <c r="AA191" i="15"/>
  <c r="AB191" i="15" s="1"/>
  <c r="Y191" i="15"/>
  <c r="AA190" i="15"/>
  <c r="AB190" i="15" s="1"/>
  <c r="Y190" i="15"/>
  <c r="AA189" i="15"/>
  <c r="AB189" i="15" s="1"/>
  <c r="Y189" i="15"/>
  <c r="AA188" i="15"/>
  <c r="AB188" i="15" s="1"/>
  <c r="Y188" i="15"/>
  <c r="AA187" i="15"/>
  <c r="AB187" i="15" s="1"/>
  <c r="Y187" i="15"/>
  <c r="AA186" i="15"/>
  <c r="AB186" i="15" s="1"/>
  <c r="Y186" i="15"/>
  <c r="AA185" i="15"/>
  <c r="AB185" i="15" s="1"/>
  <c r="Y185" i="15"/>
  <c r="AA184" i="15"/>
  <c r="AB184" i="15" s="1"/>
  <c r="Y184" i="15"/>
  <c r="AA183" i="15"/>
  <c r="AB183" i="15" s="1"/>
  <c r="Y183" i="15"/>
  <c r="AA182" i="15"/>
  <c r="AB182" i="15" s="1"/>
  <c r="Y182" i="15"/>
  <c r="AA181" i="15"/>
  <c r="AB181" i="15" s="1"/>
  <c r="Y181" i="15"/>
  <c r="AA180" i="15"/>
  <c r="AB180" i="15" s="1"/>
  <c r="Y180" i="15"/>
  <c r="AA179" i="15"/>
  <c r="AB179" i="15" s="1"/>
  <c r="Y179" i="15"/>
  <c r="AA178" i="15"/>
  <c r="AB178" i="15" s="1"/>
  <c r="Y178" i="15"/>
  <c r="AA177" i="15"/>
  <c r="AB177" i="15" s="1"/>
  <c r="Y177" i="15"/>
  <c r="AA176" i="15"/>
  <c r="AB176" i="15" s="1"/>
  <c r="Y176" i="15"/>
  <c r="AA175" i="15"/>
  <c r="AB175" i="15" s="1"/>
  <c r="Y175" i="15"/>
  <c r="AA174" i="15"/>
  <c r="AB174" i="15" s="1"/>
  <c r="Y174" i="15"/>
  <c r="AA173" i="15"/>
  <c r="AB173" i="15" s="1"/>
  <c r="Y173" i="15"/>
  <c r="AA172" i="15"/>
  <c r="AB172" i="15" s="1"/>
  <c r="Y172" i="15"/>
  <c r="AA171" i="15"/>
  <c r="AB171" i="15" s="1"/>
  <c r="Y171" i="15"/>
  <c r="AA170" i="15"/>
  <c r="AB170" i="15" s="1"/>
  <c r="Y170" i="15"/>
  <c r="AA169" i="15"/>
  <c r="AB169" i="15" s="1"/>
  <c r="Y169" i="15"/>
  <c r="AA168" i="15"/>
  <c r="AB168" i="15" s="1"/>
  <c r="Y168" i="15"/>
  <c r="AA167" i="15"/>
  <c r="AB167" i="15" s="1"/>
  <c r="Y167" i="15"/>
  <c r="AA166" i="15"/>
  <c r="AB166" i="15" s="1"/>
  <c r="Y166" i="15"/>
  <c r="AA165" i="15"/>
  <c r="AB165" i="15" s="1"/>
  <c r="Y165" i="15"/>
  <c r="AA164" i="15"/>
  <c r="AB164" i="15" s="1"/>
  <c r="Y164" i="15"/>
  <c r="AA163" i="15"/>
  <c r="AB163" i="15" s="1"/>
  <c r="Y163" i="15"/>
  <c r="AA162" i="15"/>
  <c r="AB162" i="15" s="1"/>
  <c r="Y162" i="15"/>
  <c r="AA161" i="15"/>
  <c r="AB161" i="15" s="1"/>
  <c r="Y161" i="15"/>
  <c r="AA160" i="15"/>
  <c r="AB160" i="15" s="1"/>
  <c r="Y160" i="15"/>
  <c r="AA159" i="15"/>
  <c r="AB159" i="15" s="1"/>
  <c r="Y159" i="15"/>
  <c r="AA158" i="15"/>
  <c r="AB158" i="15" s="1"/>
  <c r="Y158" i="15"/>
  <c r="AA157" i="15"/>
  <c r="AB157" i="15" s="1"/>
  <c r="Y157" i="15"/>
  <c r="AA156" i="15"/>
  <c r="AB156" i="15" s="1"/>
  <c r="Y156" i="15"/>
  <c r="AA155" i="15"/>
  <c r="AB155" i="15" s="1"/>
  <c r="Y155" i="15"/>
  <c r="AA154" i="15"/>
  <c r="AB154" i="15" s="1"/>
  <c r="Y154" i="15"/>
  <c r="AA153" i="15"/>
  <c r="AB153" i="15" s="1"/>
  <c r="Y153" i="15"/>
  <c r="AA152" i="15"/>
  <c r="AB152" i="15" s="1"/>
  <c r="Y152" i="15"/>
  <c r="AA151" i="15"/>
  <c r="AB151" i="15" s="1"/>
  <c r="Y151" i="15"/>
  <c r="AA150" i="15"/>
  <c r="AB150" i="15" s="1"/>
  <c r="Y150" i="15"/>
  <c r="AA149" i="15"/>
  <c r="AB149" i="15" s="1"/>
  <c r="Y149" i="15"/>
  <c r="AA148" i="15"/>
  <c r="AB148" i="15" s="1"/>
  <c r="Y148" i="15"/>
  <c r="AA147" i="15"/>
  <c r="AB147" i="15" s="1"/>
  <c r="Y147" i="15"/>
  <c r="AA146" i="15"/>
  <c r="AB146" i="15" s="1"/>
  <c r="Y146" i="15"/>
  <c r="AA145" i="15"/>
  <c r="AB145" i="15" s="1"/>
  <c r="Y145" i="15"/>
  <c r="AA144" i="15"/>
  <c r="AB144" i="15" s="1"/>
  <c r="Y144" i="15"/>
  <c r="AA143" i="15"/>
  <c r="AB143" i="15" s="1"/>
  <c r="Y143" i="15"/>
  <c r="AA142" i="15"/>
  <c r="AB142" i="15" s="1"/>
  <c r="Y142" i="15"/>
  <c r="AA141" i="15"/>
  <c r="AB141" i="15" s="1"/>
  <c r="Y141" i="15"/>
  <c r="AA140" i="15"/>
  <c r="AB140" i="15" s="1"/>
  <c r="Y140" i="15"/>
  <c r="AA139" i="15"/>
  <c r="AB139" i="15" s="1"/>
  <c r="Y139" i="15"/>
  <c r="AA138" i="15"/>
  <c r="AB138" i="15" s="1"/>
  <c r="Y138" i="15"/>
  <c r="AA137" i="15"/>
  <c r="AB137" i="15" s="1"/>
  <c r="Y137" i="15"/>
  <c r="AA136" i="15"/>
  <c r="AB136" i="15" s="1"/>
  <c r="Y136" i="15"/>
  <c r="AA135" i="15"/>
  <c r="AB135" i="15" s="1"/>
  <c r="Y135" i="15"/>
  <c r="AA134" i="15"/>
  <c r="AB134" i="15" s="1"/>
  <c r="Y134" i="15"/>
  <c r="AA133" i="15"/>
  <c r="AB133" i="15" s="1"/>
  <c r="Y133" i="15"/>
  <c r="AA132" i="15"/>
  <c r="AB132" i="15" s="1"/>
  <c r="Y132" i="15"/>
  <c r="AA131" i="15"/>
  <c r="AB131" i="15" s="1"/>
  <c r="Y131" i="15"/>
  <c r="AA130" i="15"/>
  <c r="AB130" i="15" s="1"/>
  <c r="Y130" i="15"/>
  <c r="AA129" i="15"/>
  <c r="AB129" i="15" s="1"/>
  <c r="Y129" i="15"/>
  <c r="AA128" i="15"/>
  <c r="AB128" i="15" s="1"/>
  <c r="Y128" i="15"/>
  <c r="AA127" i="15"/>
  <c r="AB127" i="15" s="1"/>
  <c r="Y127" i="15"/>
  <c r="AA126" i="15"/>
  <c r="AB126" i="15" s="1"/>
  <c r="Y126" i="15"/>
  <c r="AA125" i="15"/>
  <c r="AB125" i="15" s="1"/>
  <c r="Y125" i="15"/>
  <c r="AA124" i="15"/>
  <c r="AB124" i="15" s="1"/>
  <c r="Y124" i="15"/>
  <c r="AA123" i="15"/>
  <c r="AB123" i="15" s="1"/>
  <c r="Y123" i="15"/>
  <c r="AA122" i="15"/>
  <c r="AB122" i="15" s="1"/>
  <c r="Y122" i="15"/>
  <c r="AA121" i="15"/>
  <c r="AB121" i="15" s="1"/>
  <c r="Y121" i="15"/>
  <c r="AA120" i="15"/>
  <c r="AB120" i="15" s="1"/>
  <c r="Y120" i="15"/>
  <c r="AA119" i="15"/>
  <c r="AB119" i="15" s="1"/>
  <c r="Y119" i="15"/>
  <c r="AA118" i="15"/>
  <c r="AB118" i="15" s="1"/>
  <c r="Y118" i="15"/>
  <c r="AA117" i="15"/>
  <c r="AB117" i="15" s="1"/>
  <c r="Y117" i="15"/>
  <c r="AA116" i="15"/>
  <c r="AB116" i="15" s="1"/>
  <c r="Y116" i="15"/>
  <c r="AA115" i="15"/>
  <c r="AB115" i="15" s="1"/>
  <c r="Y115" i="15"/>
  <c r="AA114" i="15"/>
  <c r="AB114" i="15" s="1"/>
  <c r="Y114" i="15"/>
  <c r="AA113" i="15"/>
  <c r="AB113" i="15" s="1"/>
  <c r="Y113" i="15"/>
  <c r="AA112" i="15"/>
  <c r="AB112" i="15" s="1"/>
  <c r="Y112" i="15"/>
  <c r="AA111" i="15"/>
  <c r="AB111" i="15" s="1"/>
  <c r="Y111" i="15"/>
  <c r="AA110" i="15"/>
  <c r="AB110" i="15" s="1"/>
  <c r="Y110" i="15"/>
  <c r="AA109" i="15"/>
  <c r="AB109" i="15" s="1"/>
  <c r="Y109" i="15"/>
  <c r="AA108" i="15"/>
  <c r="AB108" i="15" s="1"/>
  <c r="Y108" i="15"/>
  <c r="AA107" i="15"/>
  <c r="AB107" i="15" s="1"/>
  <c r="Y107" i="15"/>
  <c r="AA106" i="15"/>
  <c r="AB106" i="15" s="1"/>
  <c r="Y106" i="15"/>
  <c r="AA105" i="15"/>
  <c r="AB105" i="15" s="1"/>
  <c r="Y105" i="15"/>
  <c r="AA104" i="15"/>
  <c r="AB104" i="15" s="1"/>
  <c r="Y104" i="15"/>
  <c r="AA103" i="15"/>
  <c r="AB103" i="15" s="1"/>
  <c r="Y103" i="15"/>
  <c r="AA102" i="15"/>
  <c r="AB102" i="15" s="1"/>
  <c r="Y102" i="15"/>
  <c r="AA101" i="15"/>
  <c r="AB101" i="15" s="1"/>
  <c r="Y101" i="15"/>
  <c r="AA100" i="15"/>
  <c r="AB100" i="15" s="1"/>
  <c r="Y100" i="15"/>
  <c r="AA99" i="15"/>
  <c r="AB99" i="15" s="1"/>
  <c r="Y99" i="15"/>
  <c r="AA98" i="15"/>
  <c r="AB98" i="15" s="1"/>
  <c r="Y98" i="15"/>
  <c r="AA97" i="15"/>
  <c r="AB97" i="15" s="1"/>
  <c r="Y97" i="15"/>
  <c r="AA96" i="15"/>
  <c r="AB96" i="15" s="1"/>
  <c r="Y96" i="15"/>
  <c r="AA95" i="15"/>
  <c r="AB95" i="15" s="1"/>
  <c r="Y95" i="15"/>
  <c r="AA94" i="15"/>
  <c r="AB94" i="15" s="1"/>
  <c r="Y94" i="15"/>
  <c r="AA93" i="15"/>
  <c r="AB93" i="15" s="1"/>
  <c r="Y93" i="15"/>
  <c r="AA92" i="15"/>
  <c r="AB92" i="15" s="1"/>
  <c r="Y92" i="15"/>
  <c r="AA91" i="15"/>
  <c r="AB91" i="15" s="1"/>
  <c r="Y91" i="15"/>
  <c r="AA90" i="15"/>
  <c r="AB90" i="15" s="1"/>
  <c r="Y90" i="15"/>
  <c r="AA89" i="15"/>
  <c r="AB89" i="15" s="1"/>
  <c r="Y89" i="15"/>
  <c r="AA88" i="15"/>
  <c r="AB88" i="15" s="1"/>
  <c r="Y88" i="15"/>
  <c r="AA87" i="15"/>
  <c r="AB87" i="15" s="1"/>
  <c r="Y87" i="15"/>
  <c r="AA86" i="15"/>
  <c r="AB86" i="15" s="1"/>
  <c r="Y86" i="15"/>
  <c r="AA85" i="15"/>
  <c r="AB85" i="15" s="1"/>
  <c r="Y85" i="15"/>
  <c r="AA84" i="15"/>
  <c r="AB84" i="15" s="1"/>
  <c r="Y84" i="15"/>
  <c r="AA83" i="15"/>
  <c r="AB83" i="15" s="1"/>
  <c r="Y83" i="15"/>
  <c r="AA82" i="15"/>
  <c r="AB82" i="15" s="1"/>
  <c r="Y82" i="15"/>
  <c r="AA81" i="15"/>
  <c r="AB81" i="15" s="1"/>
  <c r="Y81" i="15"/>
  <c r="AA80" i="15"/>
  <c r="AB80" i="15" s="1"/>
  <c r="Y80" i="15"/>
  <c r="AA79" i="15"/>
  <c r="AB79" i="15" s="1"/>
  <c r="Y79" i="15"/>
  <c r="AA78" i="15"/>
  <c r="AB78" i="15" s="1"/>
  <c r="Y78" i="15"/>
  <c r="AA77" i="15"/>
  <c r="AB77" i="15" s="1"/>
  <c r="Y77" i="15"/>
  <c r="AA76" i="15"/>
  <c r="AB76" i="15" s="1"/>
  <c r="Y76" i="15"/>
  <c r="AA75" i="15"/>
  <c r="AB75" i="15" s="1"/>
  <c r="Y75" i="15"/>
  <c r="AA74" i="15"/>
  <c r="AB74" i="15" s="1"/>
  <c r="Y74" i="15"/>
  <c r="AA73" i="15"/>
  <c r="AB73" i="15" s="1"/>
  <c r="Y73" i="15"/>
  <c r="AA72" i="15"/>
  <c r="AB72" i="15" s="1"/>
  <c r="Y72" i="15"/>
  <c r="AA71" i="15"/>
  <c r="AB71" i="15" s="1"/>
  <c r="Y71" i="15"/>
  <c r="AA70" i="15"/>
  <c r="AB70" i="15" s="1"/>
  <c r="Y70" i="15"/>
  <c r="AA69" i="15"/>
  <c r="AB69" i="15" s="1"/>
  <c r="Y69" i="15"/>
  <c r="AA68" i="15"/>
  <c r="AB68" i="15" s="1"/>
  <c r="Y68" i="15"/>
  <c r="AA67" i="15"/>
  <c r="AB67" i="15" s="1"/>
  <c r="Y67" i="15"/>
  <c r="AA66" i="15"/>
  <c r="AB66" i="15" s="1"/>
  <c r="Y66" i="15"/>
  <c r="AA65" i="15"/>
  <c r="AB65" i="15" s="1"/>
  <c r="Y65" i="15"/>
  <c r="AA64" i="15"/>
  <c r="AB64" i="15" s="1"/>
  <c r="Y64" i="15"/>
  <c r="AA63" i="15"/>
  <c r="AB63" i="15" s="1"/>
  <c r="Y63" i="15"/>
  <c r="AA62" i="15"/>
  <c r="AB62" i="15" s="1"/>
  <c r="Y62" i="15"/>
  <c r="AA61" i="15"/>
  <c r="AB61" i="15" s="1"/>
  <c r="Y61" i="15"/>
  <c r="AA60" i="15"/>
  <c r="AB60" i="15" s="1"/>
  <c r="Y60" i="15"/>
  <c r="AA59" i="15"/>
  <c r="AB59" i="15" s="1"/>
  <c r="Y59" i="15"/>
  <c r="AA58" i="15"/>
  <c r="AB58" i="15" s="1"/>
  <c r="Y58" i="15"/>
  <c r="AA57" i="15"/>
  <c r="AB57" i="15" s="1"/>
  <c r="Y57" i="15"/>
  <c r="AA56" i="15"/>
  <c r="AB56" i="15" s="1"/>
  <c r="Y56" i="15"/>
  <c r="AA55" i="15"/>
  <c r="AB55" i="15" s="1"/>
  <c r="Y55" i="15"/>
  <c r="AA54" i="15"/>
  <c r="AB54" i="15" s="1"/>
  <c r="Y54" i="15"/>
  <c r="AA53" i="15"/>
  <c r="AB53" i="15" s="1"/>
  <c r="Y53" i="15"/>
  <c r="AA52" i="15"/>
  <c r="AB52" i="15" s="1"/>
  <c r="Y52" i="15"/>
  <c r="AA51" i="15"/>
  <c r="AB51" i="15" s="1"/>
  <c r="Y51" i="15"/>
  <c r="AA50" i="15"/>
  <c r="AB50" i="15" s="1"/>
  <c r="Y50" i="15"/>
  <c r="AA49" i="15"/>
  <c r="AB49" i="15" s="1"/>
  <c r="Y49" i="15"/>
  <c r="AA48" i="15"/>
  <c r="AB48" i="15" s="1"/>
  <c r="Y48" i="15"/>
  <c r="AA47" i="15"/>
  <c r="AB47" i="15" s="1"/>
  <c r="Y47" i="15"/>
  <c r="AA46" i="15"/>
  <c r="AB46" i="15" s="1"/>
  <c r="Y46" i="15"/>
  <c r="AA45" i="15"/>
  <c r="AB45" i="15" s="1"/>
  <c r="Y45" i="15"/>
  <c r="AA44" i="15"/>
  <c r="AB44" i="15" s="1"/>
  <c r="Y44" i="15"/>
  <c r="AA43" i="15"/>
  <c r="AB43" i="15" s="1"/>
  <c r="Y43" i="15"/>
  <c r="AA42" i="15"/>
  <c r="AB42" i="15" s="1"/>
  <c r="Y42" i="15"/>
  <c r="AA41" i="15"/>
  <c r="AB41" i="15" s="1"/>
  <c r="Y41" i="15"/>
  <c r="AA40" i="15"/>
  <c r="AB40" i="15" s="1"/>
  <c r="Y40" i="15"/>
  <c r="AA39" i="15"/>
  <c r="AB39" i="15" s="1"/>
  <c r="Y39" i="15"/>
  <c r="AA38" i="15"/>
  <c r="AB38" i="15" s="1"/>
  <c r="Y38" i="15"/>
  <c r="AA37" i="15"/>
  <c r="AB37" i="15" s="1"/>
  <c r="Y37" i="15"/>
  <c r="AA36" i="15"/>
  <c r="AB36" i="15" s="1"/>
  <c r="Y36" i="15"/>
  <c r="AA35" i="15"/>
  <c r="AB35" i="15" s="1"/>
  <c r="Y35" i="15"/>
  <c r="AA34" i="15"/>
  <c r="AB34" i="15" s="1"/>
  <c r="Y34" i="15"/>
  <c r="AA33" i="15"/>
  <c r="AB33" i="15" s="1"/>
  <c r="Y33" i="15"/>
  <c r="AA32" i="15"/>
  <c r="AB32" i="15" s="1"/>
  <c r="Y32" i="15"/>
  <c r="AA31" i="15"/>
  <c r="AB31" i="15" s="1"/>
  <c r="Y31" i="15"/>
  <c r="AA30" i="15"/>
  <c r="AB30" i="15" s="1"/>
  <c r="Y30" i="15"/>
  <c r="AA29" i="15"/>
  <c r="AB29" i="15" s="1"/>
  <c r="Y29" i="15"/>
  <c r="AA28" i="15"/>
  <c r="AB28" i="15" s="1"/>
  <c r="Y28" i="15"/>
  <c r="AA27" i="15"/>
  <c r="AB27" i="15" s="1"/>
  <c r="Y27" i="15"/>
  <c r="AA26" i="15"/>
  <c r="AB26" i="15" s="1"/>
  <c r="Y26" i="15"/>
  <c r="AA25" i="15"/>
  <c r="AB25" i="15" s="1"/>
  <c r="Y25" i="15"/>
  <c r="AA24" i="15"/>
  <c r="AB24" i="15" s="1"/>
  <c r="Y24" i="15"/>
  <c r="AA23" i="15"/>
  <c r="AB23" i="15" s="1"/>
  <c r="Y23" i="15"/>
  <c r="AA22" i="15"/>
  <c r="AB22" i="15" s="1"/>
  <c r="Y22" i="15"/>
  <c r="AA21" i="15"/>
  <c r="AB21" i="15" s="1"/>
  <c r="Y21" i="15"/>
  <c r="AA20" i="15"/>
  <c r="AB20" i="15" s="1"/>
  <c r="Y20" i="15"/>
  <c r="AA19" i="15"/>
  <c r="AB19" i="15" s="1"/>
  <c r="Y19" i="15"/>
  <c r="AA18" i="15"/>
  <c r="AB18" i="15" s="1"/>
  <c r="Y18" i="15"/>
  <c r="AA17" i="15"/>
  <c r="AB17" i="15" s="1"/>
  <c r="Y17" i="15"/>
  <c r="AA16" i="15"/>
  <c r="AB16" i="15" s="1"/>
  <c r="Y16" i="15"/>
  <c r="AA15" i="15"/>
  <c r="AB15" i="15" s="1"/>
  <c r="Y15" i="15"/>
  <c r="AA14" i="15"/>
  <c r="AB14" i="15" s="1"/>
  <c r="Y14" i="15"/>
  <c r="AA13" i="15"/>
  <c r="AB13" i="15" s="1"/>
  <c r="Y13" i="15"/>
  <c r="AA12" i="15"/>
  <c r="AB12" i="15" s="1"/>
  <c r="Y12" i="15"/>
  <c r="AA11" i="15"/>
  <c r="AB11" i="15" s="1"/>
  <c r="Y11" i="15"/>
  <c r="AA10" i="15"/>
  <c r="AB10" i="15" s="1"/>
  <c r="Y10" i="15"/>
  <c r="AA9" i="15"/>
  <c r="AB9" i="15" s="1"/>
  <c r="Y9" i="15"/>
  <c r="AA8" i="15"/>
  <c r="AB8" i="15" s="1"/>
  <c r="Y8" i="15"/>
  <c r="AA7" i="15"/>
  <c r="AB7" i="15" s="1"/>
  <c r="Y7" i="15"/>
  <c r="AA6" i="15"/>
  <c r="AB6" i="15" s="1"/>
  <c r="Y6" i="15"/>
  <c r="AA5" i="15"/>
  <c r="AB5" i="15" s="1"/>
  <c r="Y5" i="15"/>
  <c r="AA4" i="15"/>
  <c r="AB4" i="15" s="1"/>
  <c r="Y4" i="15"/>
  <c r="AA3" i="15"/>
  <c r="Y3" i="15"/>
  <c r="AA105" i="14"/>
  <c r="Y105" i="14"/>
  <c r="AA104" i="14"/>
  <c r="Y104" i="14"/>
  <c r="AA103" i="14"/>
  <c r="Y103" i="14"/>
  <c r="AA102" i="14"/>
  <c r="Y102" i="14"/>
  <c r="AA101" i="14"/>
  <c r="Y101" i="14"/>
  <c r="AA100" i="14"/>
  <c r="Y100" i="14"/>
  <c r="AA99" i="14"/>
  <c r="Y99" i="14"/>
  <c r="AA98" i="14"/>
  <c r="Y98" i="14"/>
  <c r="AA97" i="14"/>
  <c r="Y97" i="14"/>
  <c r="AA96" i="14"/>
  <c r="Y96" i="14"/>
  <c r="AA95" i="14"/>
  <c r="Y95" i="14"/>
  <c r="AA94" i="14"/>
  <c r="Y94" i="14"/>
  <c r="AA93" i="14"/>
  <c r="Y93" i="14"/>
  <c r="AA92" i="14"/>
  <c r="Y92" i="14"/>
  <c r="AA91" i="14"/>
  <c r="Y91" i="14"/>
  <c r="AA90" i="14"/>
  <c r="Y90" i="14"/>
  <c r="AA89" i="14"/>
  <c r="Y89" i="14"/>
  <c r="AA88" i="14"/>
  <c r="Y88" i="14"/>
  <c r="AA87" i="14"/>
  <c r="Y87" i="14"/>
  <c r="AA86" i="14"/>
  <c r="Y86" i="14"/>
  <c r="AA85" i="14"/>
  <c r="Y85" i="14"/>
  <c r="AA84" i="14"/>
  <c r="Y84" i="14"/>
  <c r="AA83" i="14"/>
  <c r="Y83" i="14"/>
  <c r="AA82" i="14"/>
  <c r="Y82" i="14"/>
  <c r="AA81" i="14"/>
  <c r="Y81" i="14"/>
  <c r="AA80" i="14"/>
  <c r="Y80" i="14"/>
  <c r="AA79" i="14"/>
  <c r="Y79" i="14"/>
  <c r="AA78" i="14"/>
  <c r="Y78" i="14"/>
  <c r="AA77" i="14"/>
  <c r="Y77" i="14"/>
  <c r="AA76" i="14"/>
  <c r="Y76" i="14"/>
  <c r="AA75" i="14"/>
  <c r="Y75" i="14"/>
  <c r="AA74" i="14"/>
  <c r="Y74" i="14"/>
  <c r="AA73" i="14"/>
  <c r="Y73" i="14"/>
  <c r="AA72" i="14"/>
  <c r="Y72" i="14"/>
  <c r="AA71" i="14"/>
  <c r="Y71" i="14"/>
  <c r="AA70" i="14"/>
  <c r="Y70" i="14"/>
  <c r="AA69" i="14"/>
  <c r="Y69" i="14"/>
  <c r="AA68" i="14"/>
  <c r="Y68" i="14"/>
  <c r="AA67" i="14"/>
  <c r="Y67" i="14"/>
  <c r="AA66" i="14"/>
  <c r="Y66" i="14"/>
  <c r="AA65" i="14"/>
  <c r="Y65" i="14"/>
  <c r="AA64" i="14"/>
  <c r="Y64" i="14"/>
  <c r="AA63" i="14"/>
  <c r="Y63" i="14"/>
  <c r="AA62" i="14"/>
  <c r="Y62" i="14"/>
  <c r="AA61" i="14"/>
  <c r="Y61" i="14"/>
  <c r="AA60" i="14"/>
  <c r="Y60" i="14"/>
  <c r="AA59" i="14"/>
  <c r="Y59" i="14"/>
  <c r="AA58" i="14"/>
  <c r="Y58" i="14"/>
  <c r="AA57" i="14"/>
  <c r="Y57" i="14"/>
  <c r="AA56" i="14"/>
  <c r="Y56" i="14"/>
  <c r="AA55" i="14"/>
  <c r="Y55" i="14"/>
  <c r="AA54" i="14"/>
  <c r="Y54" i="14"/>
  <c r="AA53" i="14"/>
  <c r="Y53" i="14"/>
  <c r="AA52" i="14"/>
  <c r="Y52" i="14"/>
  <c r="AA51" i="14"/>
  <c r="Y51" i="14"/>
  <c r="AA50" i="14"/>
  <c r="Y50" i="14"/>
  <c r="AA49" i="14"/>
  <c r="Y49" i="14"/>
  <c r="AA48" i="14"/>
  <c r="Y48" i="14"/>
  <c r="AA47" i="14"/>
  <c r="Y47" i="14"/>
  <c r="AA46" i="14"/>
  <c r="Y46" i="14"/>
  <c r="AA45" i="14"/>
  <c r="Y45" i="14"/>
  <c r="AA44" i="14"/>
  <c r="Y44" i="14"/>
  <c r="AA43" i="14"/>
  <c r="Y43" i="14"/>
  <c r="AA42" i="14"/>
  <c r="Y42" i="14"/>
  <c r="AA41" i="14"/>
  <c r="Y41" i="14"/>
  <c r="AA40" i="14"/>
  <c r="Y40" i="14"/>
  <c r="AA39" i="14"/>
  <c r="Y39" i="14"/>
  <c r="AA38" i="14"/>
  <c r="Y38" i="14"/>
  <c r="AA37" i="14"/>
  <c r="Y37" i="14"/>
  <c r="AA36" i="14"/>
  <c r="Y36" i="14"/>
  <c r="AA35" i="14"/>
  <c r="Y35" i="14"/>
  <c r="AA34" i="14"/>
  <c r="Y34" i="14"/>
  <c r="AA33" i="14"/>
  <c r="Y33" i="14"/>
  <c r="AA32" i="14"/>
  <c r="Y32" i="14"/>
  <c r="AA31" i="14"/>
  <c r="Y31" i="14"/>
  <c r="AA30" i="14"/>
  <c r="Y30" i="14"/>
  <c r="AA29" i="14"/>
  <c r="Y29" i="14"/>
  <c r="AA28" i="14"/>
  <c r="Y28" i="14"/>
  <c r="AA27" i="14"/>
  <c r="Y27" i="14"/>
  <c r="AA26" i="14"/>
  <c r="Y26" i="14"/>
  <c r="AA25" i="14"/>
  <c r="Y25" i="14"/>
  <c r="AA24" i="14"/>
  <c r="Y24" i="14"/>
  <c r="AA23" i="14"/>
  <c r="Y23" i="14"/>
  <c r="AA22" i="14"/>
  <c r="Y22" i="14"/>
  <c r="AA21" i="14"/>
  <c r="Y21" i="14"/>
  <c r="AA20" i="14"/>
  <c r="Y20" i="14"/>
  <c r="AA19" i="14"/>
  <c r="Y19" i="14"/>
  <c r="AA18" i="14"/>
  <c r="Y18" i="14"/>
  <c r="AA17" i="14"/>
  <c r="Y17" i="14"/>
  <c r="AA16" i="14"/>
  <c r="Y16" i="14"/>
  <c r="AA15" i="14"/>
  <c r="Y15" i="14"/>
  <c r="AA14" i="14"/>
  <c r="Y14" i="14"/>
  <c r="AA13" i="14"/>
  <c r="Y13" i="14"/>
  <c r="AA12" i="14"/>
  <c r="Y12" i="14"/>
  <c r="AA11" i="14"/>
  <c r="Y11" i="14"/>
  <c r="AA10" i="14"/>
  <c r="Y10" i="14"/>
  <c r="AA9" i="14"/>
  <c r="Y9" i="14"/>
  <c r="AA8" i="14"/>
  <c r="Y8" i="14"/>
  <c r="AA7" i="14"/>
  <c r="Y7" i="14"/>
  <c r="AA6" i="14"/>
  <c r="Y6" i="14"/>
  <c r="E508" i="30" l="1"/>
  <c r="E505" i="30"/>
  <c r="E501" i="30"/>
  <c r="F498" i="30"/>
  <c r="E495" i="30"/>
  <c r="F492" i="30"/>
  <c r="E488" i="30"/>
  <c r="E485" i="30"/>
  <c r="E478" i="30"/>
  <c r="F474" i="30"/>
  <c r="F468" i="30"/>
  <c r="F465" i="30"/>
  <c r="E463" i="30"/>
  <c r="F459" i="30"/>
  <c r="F456" i="30"/>
  <c r="F454" i="30"/>
  <c r="E450" i="30"/>
  <c r="E449" i="30"/>
  <c r="E448" i="30"/>
  <c r="E447" i="30"/>
  <c r="F445" i="30"/>
  <c r="F444" i="30"/>
  <c r="F443" i="30"/>
  <c r="E442" i="30"/>
  <c r="E441" i="30"/>
  <c r="E440" i="30"/>
  <c r="F438" i="30"/>
  <c r="F437" i="30"/>
  <c r="F436" i="30"/>
  <c r="F434" i="30"/>
  <c r="F433" i="30"/>
  <c r="F431" i="30"/>
  <c r="E430" i="30"/>
  <c r="F416" i="30"/>
  <c r="E410" i="30"/>
  <c r="F405" i="30"/>
  <c r="E401" i="30"/>
  <c r="E397" i="30"/>
  <c r="E393" i="30"/>
  <c r="E390" i="30"/>
  <c r="F386" i="30"/>
  <c r="F382" i="30"/>
  <c r="E379" i="30"/>
  <c r="F374" i="30"/>
  <c r="E367" i="30"/>
  <c r="F363" i="30"/>
  <c r="F355" i="30"/>
  <c r="F351" i="30"/>
  <c r="E349" i="30"/>
  <c r="F345" i="30"/>
  <c r="E342" i="30"/>
  <c r="E338" i="30"/>
  <c r="E335" i="30"/>
  <c r="E331" i="30"/>
  <c r="E305" i="30"/>
  <c r="E301" i="30"/>
  <c r="F296" i="30"/>
  <c r="F292" i="30"/>
  <c r="E288" i="30"/>
  <c r="E284" i="30"/>
  <c r="F275" i="30"/>
  <c r="F271" i="30"/>
  <c r="E267" i="30"/>
  <c r="F263" i="30"/>
  <c r="F255" i="30"/>
  <c r="F251" i="30"/>
  <c r="E244" i="30"/>
  <c r="E239" i="30"/>
  <c r="E235" i="30"/>
  <c r="E231" i="30"/>
  <c r="E226" i="30"/>
  <c r="F221" i="30"/>
  <c r="F216" i="30"/>
  <c r="E208" i="30"/>
  <c r="E205" i="30"/>
  <c r="F200" i="30"/>
  <c r="F196" i="30"/>
  <c r="F192" i="30"/>
  <c r="F187" i="30"/>
  <c r="F183" i="30"/>
  <c r="F178" i="30"/>
  <c r="E174" i="30"/>
  <c r="F169" i="30"/>
  <c r="F163" i="30"/>
  <c r="F157" i="30"/>
  <c r="F153" i="30"/>
  <c r="F148" i="30"/>
  <c r="F144" i="30"/>
  <c r="E136" i="30"/>
  <c r="E131" i="30"/>
  <c r="F126" i="30"/>
  <c r="E123" i="30"/>
  <c r="F118" i="30"/>
  <c r="F114" i="30"/>
  <c r="E110" i="30"/>
  <c r="F105" i="30"/>
  <c r="E99" i="30"/>
  <c r="F95" i="30"/>
  <c r="E92" i="30"/>
  <c r="F87" i="30"/>
  <c r="E79" i="30"/>
  <c r="F74" i="30"/>
  <c r="F70" i="30"/>
  <c r="E66" i="30"/>
  <c r="F62" i="30"/>
  <c r="F58" i="30"/>
  <c r="E18" i="29"/>
  <c r="F12" i="29"/>
  <c r="F7" i="29"/>
  <c r="E4" i="29"/>
  <c r="E509" i="30"/>
  <c r="F510" i="30"/>
  <c r="F505" i="30"/>
  <c r="F503" i="30"/>
  <c r="E502" i="30"/>
  <c r="E496" i="30"/>
  <c r="E493" i="30"/>
  <c r="F491" i="30"/>
  <c r="E489" i="30"/>
  <c r="F487" i="30"/>
  <c r="F485" i="30"/>
  <c r="E484" i="30"/>
  <c r="F435" i="30"/>
  <c r="E433" i="30"/>
  <c r="F424" i="30"/>
  <c r="F421" i="30"/>
  <c r="E418" i="30"/>
  <c r="E416" i="30"/>
  <c r="E414" i="30"/>
  <c r="F410" i="30"/>
  <c r="F408" i="30"/>
  <c r="F406" i="30"/>
  <c r="F404" i="30"/>
  <c r="F402" i="30"/>
  <c r="E400" i="30"/>
  <c r="E398" i="30"/>
  <c r="E396" i="30"/>
  <c r="F393" i="30"/>
  <c r="F391" i="30"/>
  <c r="F388" i="30"/>
  <c r="F385" i="30"/>
  <c r="F381" i="30"/>
  <c r="E380" i="30"/>
  <c r="F377" i="30"/>
  <c r="F375" i="30"/>
  <c r="F373" i="30"/>
  <c r="E371" i="30"/>
  <c r="E369" i="30"/>
  <c r="E364" i="30"/>
  <c r="E362" i="30"/>
  <c r="E360" i="30"/>
  <c r="E358" i="30"/>
  <c r="E355" i="30"/>
  <c r="E352" i="30"/>
  <c r="E350" i="30"/>
  <c r="E347" i="30"/>
  <c r="E345" i="30"/>
  <c r="F342" i="30"/>
  <c r="E340" i="30"/>
  <c r="F338" i="30"/>
  <c r="E334" i="30"/>
  <c r="F331" i="30"/>
  <c r="E309" i="30"/>
  <c r="E306" i="30"/>
  <c r="F302" i="30"/>
  <c r="F299" i="30"/>
  <c r="E298" i="30"/>
  <c r="F295" i="30"/>
  <c r="E293" i="30"/>
  <c r="F289" i="30"/>
  <c r="F287" i="30"/>
  <c r="F284" i="30"/>
  <c r="E282" i="30"/>
  <c r="E280" i="30"/>
  <c r="E278" i="30"/>
  <c r="E275" i="30"/>
  <c r="E273" i="30"/>
  <c r="E270" i="30"/>
  <c r="E268" i="30"/>
  <c r="E264" i="30"/>
  <c r="F261" i="30"/>
  <c r="E259" i="30"/>
  <c r="E256" i="30"/>
  <c r="E253" i="30"/>
  <c r="E251" i="30"/>
  <c r="F247" i="30"/>
  <c r="E245" i="30"/>
  <c r="F240" i="30"/>
  <c r="F237" i="30"/>
  <c r="F235" i="30"/>
  <c r="F232" i="30"/>
  <c r="F230" i="30"/>
  <c r="F227" i="30"/>
  <c r="E225" i="30"/>
  <c r="E219" i="30"/>
  <c r="E217" i="30"/>
  <c r="E214" i="30"/>
  <c r="F211" i="30"/>
  <c r="F208" i="30"/>
  <c r="F204" i="30"/>
  <c r="F201" i="30"/>
  <c r="F199" i="30"/>
  <c r="F194" i="30"/>
  <c r="E191" i="30"/>
  <c r="F188" i="30"/>
  <c r="E186" i="30"/>
  <c r="E183" i="30"/>
  <c r="F180" i="30"/>
  <c r="E179" i="30"/>
  <c r="F176" i="30"/>
  <c r="F173" i="30"/>
  <c r="F171" i="30"/>
  <c r="E169" i="30"/>
  <c r="E167" i="30"/>
  <c r="F164" i="30"/>
  <c r="E163" i="30"/>
  <c r="F160" i="30"/>
  <c r="F155" i="30"/>
  <c r="F152" i="30"/>
  <c r="F150" i="30"/>
  <c r="F146" i="30"/>
  <c r="E145" i="30"/>
  <c r="E142" i="30"/>
  <c r="F140" i="30"/>
  <c r="E138" i="30"/>
  <c r="F134" i="30"/>
  <c r="F132" i="30"/>
  <c r="F129" i="30"/>
  <c r="E128" i="30"/>
  <c r="E124" i="30"/>
  <c r="E122" i="30"/>
  <c r="E119" i="30"/>
  <c r="E116" i="30"/>
  <c r="E114" i="30"/>
  <c r="F110" i="30"/>
  <c r="E108" i="30"/>
  <c r="E106" i="30"/>
  <c r="E103" i="30"/>
  <c r="F101" i="30"/>
  <c r="E98" i="30"/>
  <c r="E95" i="30"/>
  <c r="E93" i="30"/>
  <c r="F90" i="30"/>
  <c r="E88" i="30"/>
  <c r="E85" i="30"/>
  <c r="E83" i="30"/>
  <c r="F81" i="30"/>
  <c r="F78" i="30"/>
  <c r="F76" i="30"/>
  <c r="F73" i="30"/>
  <c r="E70" i="30"/>
  <c r="E65" i="30"/>
  <c r="F63" i="30"/>
  <c r="F60" i="30"/>
  <c r="E58" i="30"/>
  <c r="E56" i="30"/>
  <c r="F17" i="29"/>
  <c r="F13" i="29"/>
  <c r="E11" i="29"/>
  <c r="F8" i="29"/>
  <c r="F5" i="29"/>
  <c r="F3" i="29"/>
  <c r="F509" i="30"/>
  <c r="E510" i="30"/>
  <c r="F504" i="30"/>
  <c r="F500" i="30"/>
  <c r="F497" i="30"/>
  <c r="F494" i="30"/>
  <c r="E487" i="30"/>
  <c r="F483" i="30"/>
  <c r="F480" i="30"/>
  <c r="E477" i="30"/>
  <c r="E474" i="30"/>
  <c r="F471" i="30"/>
  <c r="E468" i="30"/>
  <c r="E465" i="30"/>
  <c r="E462" i="30"/>
  <c r="E459" i="30"/>
  <c r="E456" i="30"/>
  <c r="E454" i="30"/>
  <c r="F451" i="30"/>
  <c r="F417" i="30"/>
  <c r="E411" i="30"/>
  <c r="F407" i="30"/>
  <c r="E404" i="30"/>
  <c r="F401" i="30"/>
  <c r="F397" i="30"/>
  <c r="F389" i="30"/>
  <c r="E385" i="30"/>
  <c r="E382" i="30"/>
  <c r="E378" i="30"/>
  <c r="E374" i="30"/>
  <c r="E370" i="30"/>
  <c r="F366" i="30"/>
  <c r="F362" i="30"/>
  <c r="F358" i="30"/>
  <c r="E351" i="30"/>
  <c r="F348" i="30"/>
  <c r="F344" i="30"/>
  <c r="F340" i="30"/>
  <c r="E337" i="30"/>
  <c r="E333" i="30"/>
  <c r="F308" i="30"/>
  <c r="F304" i="30"/>
  <c r="E299" i="30"/>
  <c r="E296" i="30"/>
  <c r="F291" i="30"/>
  <c r="F286" i="30"/>
  <c r="E281" i="30"/>
  <c r="E277" i="30"/>
  <c r="F270" i="30"/>
  <c r="F265" i="30"/>
  <c r="E261" i="30"/>
  <c r="F257" i="30"/>
  <c r="F252" i="30"/>
  <c r="F248" i="30"/>
  <c r="E243" i="30"/>
  <c r="F238" i="30"/>
  <c r="F233" i="30"/>
  <c r="E229" i="30"/>
  <c r="F224" i="30"/>
  <c r="F219" i="30"/>
  <c r="E215" i="30"/>
  <c r="F210" i="30"/>
  <c r="F206" i="30"/>
  <c r="E198" i="30"/>
  <c r="E195" i="30"/>
  <c r="F190" i="30"/>
  <c r="E166" i="30"/>
  <c r="F159" i="30"/>
  <c r="F154" i="30"/>
  <c r="E146" i="30"/>
  <c r="F141" i="30"/>
  <c r="F136" i="30"/>
  <c r="E133" i="30"/>
  <c r="E129" i="30"/>
  <c r="F121" i="30"/>
  <c r="E118" i="30"/>
  <c r="F109" i="30"/>
  <c r="F104" i="30"/>
  <c r="F99" i="30"/>
  <c r="F94" i="30"/>
  <c r="F89" i="30"/>
  <c r="E86" i="30"/>
  <c r="F82" i="30"/>
  <c r="E73" i="30"/>
  <c r="F69" i="30"/>
  <c r="F65" i="30"/>
  <c r="E62" i="30"/>
  <c r="F56" i="30"/>
  <c r="F15" i="29"/>
  <c r="E10" i="29"/>
  <c r="F4" i="29"/>
  <c r="F506" i="30"/>
  <c r="E490" i="30"/>
  <c r="F484" i="30"/>
  <c r="F479" i="30"/>
  <c r="E476" i="30"/>
  <c r="E473" i="30"/>
  <c r="E470" i="30"/>
  <c r="E467" i="30"/>
  <c r="F464" i="30"/>
  <c r="F461" i="30"/>
  <c r="F458" i="30"/>
  <c r="E452" i="30"/>
  <c r="F450" i="30"/>
  <c r="F449" i="30"/>
  <c r="F448" i="30"/>
  <c r="E446" i="30"/>
  <c r="E445" i="30"/>
  <c r="F442" i="30"/>
  <c r="F441" i="30"/>
  <c r="E439" i="30"/>
  <c r="E438" i="30"/>
  <c r="E435" i="30"/>
  <c r="E434" i="30"/>
  <c r="E432" i="30"/>
  <c r="F430" i="30"/>
  <c r="F428" i="30"/>
  <c r="E427" i="30"/>
  <c r="E425" i="30"/>
  <c r="F423" i="30"/>
  <c r="E422" i="30"/>
  <c r="F419" i="30"/>
  <c r="F415" i="30"/>
  <c r="F412" i="30"/>
  <c r="E409" i="30"/>
  <c r="E406" i="30"/>
  <c r="E399" i="30"/>
  <c r="F395" i="30"/>
  <c r="F392" i="30"/>
  <c r="E388" i="30"/>
  <c r="F384" i="30"/>
  <c r="E377" i="30"/>
  <c r="F372" i="30"/>
  <c r="F369" i="30"/>
  <c r="F365" i="30"/>
  <c r="F361" i="30"/>
  <c r="F357" i="30"/>
  <c r="E354" i="30"/>
  <c r="F346" i="30"/>
  <c r="E343" i="30"/>
  <c r="E339" i="30"/>
  <c r="F335" i="30"/>
  <c r="E308" i="30"/>
  <c r="E304" i="30"/>
  <c r="E300" i="30"/>
  <c r="F294" i="30"/>
  <c r="E290" i="30"/>
  <c r="F285" i="30"/>
  <c r="F281" i="30"/>
  <c r="F277" i="30"/>
  <c r="F273" i="30"/>
  <c r="E269" i="30"/>
  <c r="E265" i="30"/>
  <c r="F260" i="30"/>
  <c r="F256" i="30"/>
  <c r="E252" i="30"/>
  <c r="E248" i="30"/>
  <c r="F243" i="30"/>
  <c r="E240" i="30"/>
  <c r="E236" i="30"/>
  <c r="F228" i="30"/>
  <c r="F223" i="30"/>
  <c r="E220" i="30"/>
  <c r="F215" i="30"/>
  <c r="E211" i="30"/>
  <c r="F207" i="30"/>
  <c r="E203" i="30"/>
  <c r="F198" i="30"/>
  <c r="F195" i="30"/>
  <c r="F191" i="30"/>
  <c r="E187" i="30"/>
  <c r="F182" i="30"/>
  <c r="E178" i="30"/>
  <c r="F174" i="30"/>
  <c r="F170" i="30"/>
  <c r="E165" i="30"/>
  <c r="E161" i="30"/>
  <c r="F156" i="30"/>
  <c r="F151" i="30"/>
  <c r="E148" i="30"/>
  <c r="F143" i="30"/>
  <c r="E139" i="30"/>
  <c r="E134" i="30"/>
  <c r="E130" i="30"/>
  <c r="E126" i="30"/>
  <c r="E121" i="30"/>
  <c r="F117" i="30"/>
  <c r="E113" i="30"/>
  <c r="E109" i="30"/>
  <c r="E104" i="30"/>
  <c r="E100" i="30"/>
  <c r="E97" i="30"/>
  <c r="F92" i="30"/>
  <c r="E84" i="30"/>
  <c r="F79" i="30"/>
  <c r="E75" i="30"/>
  <c r="F71" i="30"/>
  <c r="E67" i="30"/>
  <c r="E60" i="30"/>
  <c r="F55" i="30"/>
  <c r="E15" i="29"/>
  <c r="F9" i="29"/>
  <c r="E507" i="30"/>
  <c r="E506" i="30"/>
  <c r="E504" i="30"/>
  <c r="E503" i="30"/>
  <c r="F501" i="30"/>
  <c r="E500" i="30"/>
  <c r="E499" i="30"/>
  <c r="E498" i="30"/>
  <c r="F495" i="30"/>
  <c r="E494" i="30"/>
  <c r="E492" i="30"/>
  <c r="F489" i="30"/>
  <c r="F488" i="30"/>
  <c r="F482" i="30"/>
  <c r="F481" i="30"/>
  <c r="E480" i="30"/>
  <c r="F478" i="30"/>
  <c r="F476" i="30"/>
  <c r="E475" i="30"/>
  <c r="F472" i="30"/>
  <c r="E471" i="30"/>
  <c r="E469" i="30"/>
  <c r="E466" i="30"/>
  <c r="E464" i="30"/>
  <c r="F462" i="30"/>
  <c r="F460" i="30"/>
  <c r="E457" i="30"/>
  <c r="F455" i="30"/>
  <c r="F453" i="30"/>
  <c r="E453" i="30"/>
  <c r="F429" i="30"/>
  <c r="E428" i="30"/>
  <c r="F426" i="30"/>
  <c r="E426" i="30"/>
  <c r="E424" i="30"/>
  <c r="F422" i="30"/>
  <c r="F420" i="30"/>
  <c r="E420" i="30"/>
  <c r="E419" i="30"/>
  <c r="E417" i="30"/>
  <c r="E415" i="30"/>
  <c r="F413" i="30"/>
  <c r="F411" i="30"/>
  <c r="F409" i="30"/>
  <c r="E407" i="30"/>
  <c r="E403" i="30"/>
  <c r="F400" i="30"/>
  <c r="F398" i="30"/>
  <c r="F396" i="30"/>
  <c r="E394" i="30"/>
  <c r="E391" i="30"/>
  <c r="E389" i="30"/>
  <c r="E386" i="30"/>
  <c r="E383" i="30"/>
  <c r="E381" i="30"/>
  <c r="F378" i="30"/>
  <c r="E376" i="30"/>
  <c r="E373" i="30"/>
  <c r="F370" i="30"/>
  <c r="E368" i="30"/>
  <c r="E366" i="30"/>
  <c r="E363" i="30"/>
  <c r="E361" i="30"/>
  <c r="E359" i="30"/>
  <c r="F356" i="30"/>
  <c r="F354" i="30"/>
  <c r="E353" i="30"/>
  <c r="F350" i="30"/>
  <c r="F347" i="30"/>
  <c r="E346" i="30"/>
  <c r="F343" i="30"/>
  <c r="E341" i="30"/>
  <c r="F339" i="30"/>
  <c r="F336" i="30"/>
  <c r="F333" i="30"/>
  <c r="E332" i="30"/>
  <c r="F309" i="30"/>
  <c r="F306" i="30"/>
  <c r="E303" i="30"/>
  <c r="E302" i="30"/>
  <c r="E297" i="30"/>
  <c r="E294" i="30"/>
  <c r="E292" i="30"/>
  <c r="E289" i="30"/>
  <c r="E286" i="30"/>
  <c r="F283" i="30"/>
  <c r="F279" i="30"/>
  <c r="F276" i="30"/>
  <c r="F274" i="30"/>
  <c r="E272" i="30"/>
  <c r="F269" i="30"/>
  <c r="F267" i="30"/>
  <c r="F264" i="30"/>
  <c r="F262" i="30"/>
  <c r="F259" i="30"/>
  <c r="E257" i="30"/>
  <c r="E254" i="30"/>
  <c r="E249" i="30"/>
  <c r="E247" i="30"/>
  <c r="F244" i="30"/>
  <c r="E242" i="30"/>
  <c r="F239" i="30"/>
  <c r="F236" i="30"/>
  <c r="F234" i="30"/>
  <c r="F231" i="30"/>
  <c r="F229" i="30"/>
  <c r="F226" i="30"/>
  <c r="E224" i="30"/>
  <c r="E222" i="30"/>
  <c r="E221" i="30"/>
  <c r="F217" i="30"/>
  <c r="F213" i="30"/>
  <c r="E212" i="30"/>
  <c r="F209" i="30"/>
  <c r="E207" i="30"/>
  <c r="E204" i="30"/>
  <c r="F202" i="30"/>
  <c r="E199" i="30"/>
  <c r="E197" i="30"/>
  <c r="E194" i="30"/>
  <c r="E192" i="30"/>
  <c r="E189" i="30"/>
  <c r="F186" i="30"/>
  <c r="F184" i="30"/>
  <c r="E182" i="30"/>
  <c r="F179" i="30"/>
  <c r="F177" i="30"/>
  <c r="E175" i="30"/>
  <c r="E173" i="30"/>
  <c r="E170" i="30"/>
  <c r="F168" i="30"/>
  <c r="F165" i="30"/>
  <c r="F161" i="30"/>
  <c r="E160" i="30"/>
  <c r="E158" i="30"/>
  <c r="E156" i="30"/>
  <c r="E152" i="30"/>
  <c r="E150" i="30"/>
  <c r="F147" i="30"/>
  <c r="E141" i="30"/>
  <c r="E140" i="30"/>
  <c r="E137" i="30"/>
  <c r="E135" i="30"/>
  <c r="E132" i="30"/>
  <c r="F127" i="30"/>
  <c r="E125" i="30"/>
  <c r="F122" i="30"/>
  <c r="F119" i="30"/>
  <c r="F116" i="30"/>
  <c r="F113" i="30"/>
  <c r="E111" i="30"/>
  <c r="F108" i="30"/>
  <c r="F106" i="30"/>
  <c r="F103" i="30"/>
  <c r="E101" i="30"/>
  <c r="F98" i="30"/>
  <c r="F96" i="30"/>
  <c r="F93" i="30"/>
  <c r="F91" i="30"/>
  <c r="F88" i="30"/>
  <c r="F86" i="30"/>
  <c r="F83" i="30"/>
  <c r="F80" i="30"/>
  <c r="E78" i="30"/>
  <c r="E76" i="30"/>
  <c r="E74" i="30"/>
  <c r="E71" i="30"/>
  <c r="E69" i="30"/>
  <c r="F66" i="30"/>
  <c r="F64" i="30"/>
  <c r="E61" i="30"/>
  <c r="F57" i="30"/>
  <c r="E17" i="29"/>
  <c r="E14" i="29"/>
  <c r="F10" i="29"/>
  <c r="E8" i="29"/>
  <c r="E5" i="29"/>
  <c r="E3" i="29"/>
  <c r="F507" i="30"/>
  <c r="F502" i="30"/>
  <c r="F499" i="30"/>
  <c r="F496" i="30"/>
  <c r="F493" i="30"/>
  <c r="F490" i="30"/>
  <c r="F486" i="30"/>
  <c r="E483" i="30"/>
  <c r="E481" i="30"/>
  <c r="F477" i="30"/>
  <c r="F473" i="30"/>
  <c r="F470" i="30"/>
  <c r="F467" i="30"/>
  <c r="E461" i="30"/>
  <c r="E458" i="30"/>
  <c r="E413" i="30"/>
  <c r="F403" i="30"/>
  <c r="F399" i="30"/>
  <c r="F394" i="30"/>
  <c r="F390" i="30"/>
  <c r="E387" i="30"/>
  <c r="F383" i="30"/>
  <c r="F379" i="30"/>
  <c r="E375" i="30"/>
  <c r="F371" i="30"/>
  <c r="F367" i="30"/>
  <c r="F364" i="30"/>
  <c r="F359" i="30"/>
  <c r="E356" i="30"/>
  <c r="F352" i="30"/>
  <c r="F349" i="30"/>
  <c r="F341" i="30"/>
  <c r="F337" i="30"/>
  <c r="F334" i="30"/>
  <c r="F330" i="30"/>
  <c r="F305" i="30"/>
  <c r="F301" i="30"/>
  <c r="F297" i="30"/>
  <c r="F293" i="30"/>
  <c r="F288" i="30"/>
  <c r="E285" i="30"/>
  <c r="F280" i="30"/>
  <c r="E276" i="30"/>
  <c r="E271" i="30"/>
  <c r="F266" i="30"/>
  <c r="E263" i="30"/>
  <c r="F258" i="30"/>
  <c r="F254" i="30"/>
  <c r="F249" i="30"/>
  <c r="F245" i="30"/>
  <c r="E241" i="30"/>
  <c r="E237" i="30"/>
  <c r="E232" i="30"/>
  <c r="E228" i="30"/>
  <c r="E223" i="30"/>
  <c r="F218" i="30"/>
  <c r="F214" i="30"/>
  <c r="E210" i="30"/>
  <c r="E206" i="30"/>
  <c r="E202" i="30"/>
  <c r="F197" i="30"/>
  <c r="F193" i="30"/>
  <c r="E190" i="30"/>
  <c r="F185" i="30"/>
  <c r="F181" i="30"/>
  <c r="E176" i="30"/>
  <c r="E172" i="30"/>
  <c r="F167" i="30"/>
  <c r="E164" i="30"/>
  <c r="E159" i="30"/>
  <c r="E155" i="30"/>
  <c r="E151" i="30"/>
  <c r="E147" i="30"/>
  <c r="E144" i="30"/>
  <c r="F139" i="30"/>
  <c r="F135" i="30"/>
  <c r="F131" i="30"/>
  <c r="E127" i="30"/>
  <c r="F123" i="30"/>
  <c r="F115" i="30"/>
  <c r="F111" i="30"/>
  <c r="E107" i="30"/>
  <c r="F102" i="30"/>
  <c r="E96" i="30"/>
  <c r="E91" i="30"/>
  <c r="E87" i="30"/>
  <c r="E81" i="30"/>
  <c r="E77" i="30"/>
  <c r="F72" i="30"/>
  <c r="E68" i="30"/>
  <c r="E63" i="30"/>
  <c r="E59" i="30"/>
  <c r="F54" i="30"/>
  <c r="F11" i="29"/>
  <c r="E6" i="29"/>
  <c r="E330" i="30"/>
  <c r="F329" i="30"/>
  <c r="E329" i="30"/>
  <c r="F328" i="30"/>
  <c r="E328" i="30"/>
  <c r="F327" i="30"/>
  <c r="E327" i="30"/>
  <c r="F326" i="30"/>
  <c r="E326" i="30"/>
  <c r="F325" i="30"/>
  <c r="E325" i="30"/>
  <c r="F324" i="30"/>
  <c r="E324" i="30"/>
  <c r="F323" i="30"/>
  <c r="E323" i="30"/>
  <c r="F322" i="30"/>
  <c r="E322" i="30"/>
  <c r="F321" i="30"/>
  <c r="E321" i="30"/>
  <c r="F320" i="30"/>
  <c r="E320" i="30"/>
  <c r="F319" i="30"/>
  <c r="E319" i="30"/>
  <c r="F318" i="30"/>
  <c r="E318" i="30"/>
  <c r="F317" i="30"/>
  <c r="E317" i="30"/>
  <c r="F316" i="30"/>
  <c r="E316" i="30"/>
  <c r="F315" i="30"/>
  <c r="E315" i="30"/>
  <c r="F314" i="30"/>
  <c r="E314" i="30"/>
  <c r="F313" i="30"/>
  <c r="E313" i="30"/>
  <c r="F312" i="30"/>
  <c r="E312" i="30"/>
  <c r="F311" i="30"/>
  <c r="E311" i="30"/>
  <c r="F310" i="30"/>
  <c r="E310" i="30"/>
  <c r="F307" i="30"/>
  <c r="F303" i="30"/>
  <c r="F298" i="30"/>
  <c r="E291" i="30"/>
  <c r="E287" i="30"/>
  <c r="F282" i="30"/>
  <c r="F278" i="30"/>
  <c r="F272" i="30"/>
  <c r="F268" i="30"/>
  <c r="E260" i="30"/>
  <c r="E255" i="30"/>
  <c r="F250" i="30"/>
  <c r="F246" i="30"/>
  <c r="F242" i="30"/>
  <c r="E238" i="30"/>
  <c r="E233" i="30"/>
  <c r="E227" i="30"/>
  <c r="F222" i="30"/>
  <c r="E218" i="30"/>
  <c r="E213" i="30"/>
  <c r="E209" i="30"/>
  <c r="F205" i="30"/>
  <c r="E201" i="30"/>
  <c r="E193" i="30"/>
  <c r="F189" i="30"/>
  <c r="E185" i="30"/>
  <c r="E181" i="30"/>
  <c r="E177" i="30"/>
  <c r="F172" i="30"/>
  <c r="E168" i="30"/>
  <c r="F162" i="30"/>
  <c r="F158" i="30"/>
  <c r="E154" i="30"/>
  <c r="F149" i="30"/>
  <c r="F145" i="30"/>
  <c r="F142" i="30"/>
  <c r="F137" i="30"/>
  <c r="F133" i="30"/>
  <c r="F128" i="30"/>
  <c r="F124" i="30"/>
  <c r="E120" i="30"/>
  <c r="E115" i="30"/>
  <c r="E112" i="30"/>
  <c r="F107" i="30"/>
  <c r="F100" i="30"/>
  <c r="E94" i="30"/>
  <c r="E90" i="30"/>
  <c r="F85" i="30"/>
  <c r="E82" i="30"/>
  <c r="F77" i="30"/>
  <c r="F68" i="30"/>
  <c r="F61" i="30"/>
  <c r="E57" i="30"/>
  <c r="F16" i="29"/>
  <c r="E12" i="29"/>
  <c r="E7" i="29"/>
  <c r="E54" i="30"/>
  <c r="F53" i="30"/>
  <c r="E53" i="30"/>
  <c r="F52" i="30"/>
  <c r="E52" i="30"/>
  <c r="F51" i="30"/>
  <c r="E51" i="30"/>
  <c r="F50" i="30"/>
  <c r="E50" i="30"/>
  <c r="F49" i="30"/>
  <c r="E49" i="30"/>
  <c r="F48" i="30"/>
  <c r="E48" i="30"/>
  <c r="F47" i="30"/>
  <c r="E47" i="30"/>
  <c r="F46" i="30"/>
  <c r="E46" i="30"/>
  <c r="F45" i="30"/>
  <c r="E45" i="30"/>
  <c r="F44" i="30"/>
  <c r="E44" i="30"/>
  <c r="F43" i="30"/>
  <c r="E43" i="30"/>
  <c r="F42" i="30"/>
  <c r="E42" i="30"/>
  <c r="F41" i="30"/>
  <c r="E41" i="30"/>
  <c r="F40" i="30"/>
  <c r="E40" i="30"/>
  <c r="F39" i="30"/>
  <c r="E39" i="30"/>
  <c r="F38" i="30"/>
  <c r="E38" i="30"/>
  <c r="F37" i="30"/>
  <c r="E37" i="30"/>
  <c r="F36" i="30"/>
  <c r="E36" i="30"/>
  <c r="F35" i="30"/>
  <c r="E35" i="30"/>
  <c r="F34" i="30"/>
  <c r="E34" i="30"/>
  <c r="F33" i="30"/>
  <c r="E33" i="30"/>
  <c r="F32" i="30"/>
  <c r="E32" i="30"/>
  <c r="F31" i="30"/>
  <c r="E31" i="30"/>
  <c r="F30" i="30"/>
  <c r="E30" i="30"/>
  <c r="F29" i="30"/>
  <c r="E29" i="30"/>
  <c r="F28" i="30"/>
  <c r="E28" i="30"/>
  <c r="F27" i="30"/>
  <c r="E27" i="30"/>
  <c r="F26" i="30"/>
  <c r="E26" i="30"/>
  <c r="F25" i="30"/>
  <c r="E25" i="30"/>
  <c r="F24" i="30"/>
  <c r="E24" i="30"/>
  <c r="F23" i="30"/>
  <c r="E23" i="30"/>
  <c r="F22" i="30"/>
  <c r="E22" i="30"/>
  <c r="F21" i="30"/>
  <c r="E21" i="30"/>
  <c r="F20" i="30"/>
  <c r="E20" i="30"/>
  <c r="F19" i="30"/>
  <c r="E19" i="30"/>
  <c r="F18" i="30"/>
  <c r="E18" i="30"/>
  <c r="F17" i="30"/>
  <c r="E17" i="30"/>
  <c r="F16" i="30"/>
  <c r="E16" i="30"/>
  <c r="F15" i="30"/>
  <c r="E15" i="30"/>
  <c r="F14" i="30"/>
  <c r="E14" i="30"/>
  <c r="F13" i="30"/>
  <c r="E13" i="30"/>
  <c r="F12" i="30"/>
  <c r="E12" i="30"/>
  <c r="F11" i="30"/>
  <c r="E11" i="30"/>
  <c r="F10" i="30"/>
  <c r="E10" i="30"/>
  <c r="F9" i="30"/>
  <c r="E9" i="30"/>
  <c r="F8" i="30"/>
  <c r="E8" i="30"/>
  <c r="F7" i="30"/>
  <c r="E7" i="30"/>
  <c r="F6" i="30"/>
  <c r="E6" i="30"/>
  <c r="F5" i="30"/>
  <c r="E5" i="30"/>
  <c r="F4" i="30"/>
  <c r="E4" i="30"/>
  <c r="F3" i="30"/>
  <c r="E3" i="30"/>
  <c r="F38" i="29"/>
  <c r="E38" i="29"/>
  <c r="F37" i="29"/>
  <c r="E37" i="29"/>
  <c r="F36" i="29"/>
  <c r="E36" i="29"/>
  <c r="F35" i="29"/>
  <c r="E35" i="29"/>
  <c r="F34" i="29"/>
  <c r="E34" i="29"/>
  <c r="F33" i="29"/>
  <c r="E33" i="29"/>
  <c r="F32" i="29"/>
  <c r="E32" i="29"/>
  <c r="F31" i="29"/>
  <c r="E31" i="29"/>
  <c r="F30" i="29"/>
  <c r="E30" i="29"/>
  <c r="F29" i="29"/>
  <c r="E29" i="29"/>
  <c r="F28" i="29"/>
  <c r="E28" i="29"/>
  <c r="F27" i="29"/>
  <c r="E27" i="29"/>
  <c r="F26" i="29"/>
  <c r="E26" i="29"/>
  <c r="F25" i="29"/>
  <c r="E25" i="29"/>
  <c r="F24" i="29"/>
  <c r="E24" i="29"/>
  <c r="F23" i="29"/>
  <c r="E23" i="29"/>
  <c r="F22" i="29"/>
  <c r="E22" i="29"/>
  <c r="F21" i="29"/>
  <c r="E21" i="29"/>
  <c r="F20" i="29"/>
  <c r="E20" i="29"/>
  <c r="F19" i="29"/>
  <c r="E19" i="29"/>
  <c r="F18" i="29"/>
  <c r="E16" i="29"/>
  <c r="E13" i="29"/>
  <c r="E9" i="29"/>
  <c r="F508" i="30"/>
  <c r="E497" i="30"/>
  <c r="E491" i="30"/>
  <c r="E486" i="30"/>
  <c r="E482" i="30"/>
  <c r="E479" i="30"/>
  <c r="F475" i="30"/>
  <c r="E472" i="30"/>
  <c r="F469" i="30"/>
  <c r="F466" i="30"/>
  <c r="F463" i="30"/>
  <c r="E460" i="30"/>
  <c r="F457" i="30"/>
  <c r="E455" i="30"/>
  <c r="F452" i="30"/>
  <c r="E451" i="30"/>
  <c r="F447" i="30"/>
  <c r="F446" i="30"/>
  <c r="E444" i="30"/>
  <c r="E443" i="30"/>
  <c r="F440" i="30"/>
  <c r="F439" i="30"/>
  <c r="E437" i="30"/>
  <c r="E436" i="30"/>
  <c r="F432" i="30"/>
  <c r="E431" i="30"/>
  <c r="E429" i="30"/>
  <c r="F427" i="30"/>
  <c r="F425" i="30"/>
  <c r="E423" i="30"/>
  <c r="E421" i="30"/>
  <c r="F418" i="30"/>
  <c r="F414" i="30"/>
  <c r="E412" i="30"/>
  <c r="E408" i="30"/>
  <c r="E405" i="30"/>
  <c r="E402" i="30"/>
  <c r="E395" i="30"/>
  <c r="E392" i="30"/>
  <c r="F387" i="30"/>
  <c r="E384" i="30"/>
  <c r="F380" i="30"/>
  <c r="F376" i="30"/>
  <c r="E372" i="30"/>
  <c r="F368" i="30"/>
  <c r="E365" i="30"/>
  <c r="F360" i="30"/>
  <c r="E357" i="30"/>
  <c r="F353" i="30"/>
  <c r="E348" i="30"/>
  <c r="E344" i="30"/>
  <c r="E336" i="30"/>
  <c r="F332" i="30"/>
  <c r="E307" i="30"/>
  <c r="F300" i="30"/>
  <c r="E295" i="30"/>
  <c r="F290" i="30"/>
  <c r="E283" i="30"/>
  <c r="E279" i="30"/>
  <c r="E274" i="30"/>
  <c r="E266" i="30"/>
  <c r="E262" i="30"/>
  <c r="E258" i="30"/>
  <c r="F253" i="30"/>
  <c r="E250" i="30"/>
  <c r="E246" i="30"/>
  <c r="F241" i="30"/>
  <c r="E234" i="30"/>
  <c r="E230" i="30"/>
  <c r="F225" i="30"/>
  <c r="F220" i="30"/>
  <c r="E216" i="30"/>
  <c r="F212" i="30"/>
  <c r="F203" i="30"/>
  <c r="E200" i="30"/>
  <c r="E196" i="30"/>
  <c r="E188" i="30"/>
  <c r="E184" i="30"/>
  <c r="E180" i="30"/>
  <c r="F175" i="30"/>
  <c r="E171" i="30"/>
  <c r="F166" i="30"/>
  <c r="E162" i="30"/>
  <c r="E157" i="30"/>
  <c r="E153" i="30"/>
  <c r="E149" i="30"/>
  <c r="E143" i="30"/>
  <c r="F138" i="30"/>
  <c r="F130" i="30"/>
  <c r="F125" i="30"/>
  <c r="F120" i="30"/>
  <c r="E117" i="30"/>
  <c r="F112" i="30"/>
  <c r="E105" i="30"/>
  <c r="E102" i="30"/>
  <c r="F97" i="30"/>
  <c r="E89" i="30"/>
  <c r="F84" i="30"/>
  <c r="E80" i="30"/>
  <c r="F75" i="30"/>
  <c r="E72" i="30"/>
  <c r="F67" i="30"/>
  <c r="E64" i="30"/>
  <c r="F59" i="30"/>
  <c r="E55" i="30"/>
  <c r="F14" i="29"/>
  <c r="F6" i="29"/>
  <c r="F2" i="10"/>
  <c r="F484" i="10"/>
  <c r="F2471" i="10"/>
  <c r="F2411" i="10"/>
  <c r="E2375" i="10"/>
  <c r="F2327" i="10"/>
  <c r="F2279" i="10"/>
  <c r="E2231" i="10"/>
  <c r="E2195" i="10"/>
  <c r="F2147" i="10"/>
  <c r="F2111" i="10"/>
  <c r="E558" i="10"/>
  <c r="E366" i="10"/>
  <c r="F254" i="10"/>
  <c r="E107" i="10"/>
  <c r="F2693" i="10"/>
  <c r="E2309" i="10"/>
  <c r="E2261" i="10"/>
  <c r="F2524" i="10"/>
  <c r="F2319" i="10"/>
  <c r="F1013" i="10"/>
  <c r="F2656" i="10"/>
  <c r="E2486" i="10"/>
  <c r="E2319" i="10"/>
  <c r="F2718" i="10"/>
  <c r="F2477" i="10"/>
  <c r="E2237" i="10"/>
  <c r="F1096" i="10"/>
  <c r="E2446" i="10"/>
  <c r="E2266" i="10"/>
  <c r="E2122" i="10"/>
  <c r="F1942" i="10"/>
  <c r="F1630" i="10"/>
  <c r="F1402" i="10"/>
  <c r="E1174" i="10"/>
  <c r="F982" i="10"/>
  <c r="E826" i="10"/>
  <c r="F646" i="10"/>
  <c r="F442" i="10"/>
  <c r="E310" i="10"/>
  <c r="F58" i="10"/>
  <c r="E2552" i="10"/>
  <c r="E2384" i="10"/>
  <c r="F2228" i="10"/>
  <c r="E2024" i="10"/>
  <c r="F1748" i="10"/>
  <c r="F1556" i="10"/>
  <c r="E1364" i="10"/>
  <c r="F1160" i="10"/>
  <c r="F1004" i="10"/>
  <c r="F824" i="10"/>
  <c r="F692" i="10"/>
  <c r="E512" i="10"/>
  <c r="E380" i="10"/>
  <c r="F188" i="10"/>
  <c r="F204" i="10"/>
  <c r="F124" i="10"/>
  <c r="E20" i="10"/>
  <c r="F2611" i="10"/>
  <c r="F2371" i="10"/>
  <c r="E2143" i="10"/>
  <c r="E1927" i="10"/>
  <c r="E1759" i="10"/>
  <c r="E1603" i="10"/>
  <c r="F1423" i="10"/>
  <c r="F2647" i="10"/>
  <c r="F2506" i="10"/>
  <c r="E2290" i="10"/>
  <c r="F2098" i="10"/>
  <c r="E1810" i="10"/>
  <c r="F1714" i="10"/>
  <c r="F1498" i="10"/>
  <c r="F1342" i="10"/>
  <c r="E1162" i="10"/>
  <c r="F1030" i="10"/>
  <c r="E922" i="10"/>
  <c r="E718" i="10"/>
  <c r="E514" i="10"/>
  <c r="F232" i="10"/>
  <c r="E2624" i="10"/>
  <c r="F2456" i="10"/>
  <c r="E2372" i="10"/>
  <c r="F2216" i="10"/>
  <c r="F2000" i="10"/>
  <c r="E1880" i="10"/>
  <c r="E1580" i="10"/>
  <c r="E1472" i="10"/>
  <c r="F1376" i="10"/>
  <c r="F872" i="10"/>
  <c r="F2599" i="10"/>
  <c r="F2491" i="10"/>
  <c r="F2095" i="10"/>
  <c r="F2671" i="10"/>
  <c r="E2494" i="10"/>
  <c r="F2110" i="10"/>
  <c r="F1822" i="10"/>
  <c r="F1582" i="10"/>
  <c r="E1378" i="10"/>
  <c r="E1210" i="10"/>
  <c r="E862" i="10"/>
  <c r="E598" i="10"/>
  <c r="E2660" i="10"/>
  <c r="E2432" i="10"/>
  <c r="E2108" i="10"/>
  <c r="F1904" i="10"/>
  <c r="E1328" i="10"/>
  <c r="E1208" i="10"/>
  <c r="F980" i="10"/>
  <c r="F776" i="10"/>
  <c r="F572" i="10"/>
  <c r="F428" i="10"/>
  <c r="E284" i="10"/>
  <c r="E200" i="10"/>
  <c r="F1723" i="10"/>
  <c r="E2674" i="10"/>
  <c r="F2541" i="10"/>
  <c r="F2530" i="10"/>
  <c r="F2314" i="10"/>
  <c r="F2242" i="10"/>
  <c r="F2074" i="10"/>
  <c r="F1834" i="10"/>
  <c r="E1642" i="10"/>
  <c r="F1534" i="10"/>
  <c r="E1258" i="10"/>
  <c r="F1186" i="10"/>
  <c r="F898" i="10"/>
  <c r="F682" i="10"/>
  <c r="E538" i="10"/>
  <c r="F2696" i="10"/>
  <c r="F2276" i="10"/>
  <c r="F1892" i="10"/>
  <c r="F1592" i="10"/>
  <c r="E1400" i="10"/>
  <c r="F1316" i="10"/>
  <c r="E1112" i="10"/>
  <c r="E956" i="10"/>
  <c r="F896" i="10"/>
  <c r="F632" i="10"/>
  <c r="E404" i="10"/>
  <c r="F1928" i="10"/>
  <c r="F2563" i="10"/>
  <c r="E2407" i="10"/>
  <c r="E2263" i="10"/>
  <c r="F2131" i="10"/>
  <c r="F1735" i="10"/>
  <c r="F1567" i="10"/>
  <c r="E1375" i="10"/>
  <c r="E1183" i="10"/>
  <c r="F2072" i="10"/>
  <c r="F1195" i="10"/>
  <c r="E2602" i="10"/>
  <c r="E2554" i="10"/>
  <c r="E2470" i="10"/>
  <c r="F2398" i="10"/>
  <c r="F2302" i="10"/>
  <c r="E2134" i="10"/>
  <c r="F2038" i="10"/>
  <c r="E1954" i="10"/>
  <c r="F1870" i="10"/>
  <c r="E1726" i="10"/>
  <c r="F1702" i="10"/>
  <c r="E1570" i="10"/>
  <c r="E1522" i="10"/>
  <c r="F1450" i="10"/>
  <c r="F1366" i="10"/>
  <c r="F1270" i="10"/>
  <c r="F1198" i="10"/>
  <c r="E1114" i="10"/>
  <c r="E1042" i="10"/>
  <c r="E958" i="10"/>
  <c r="E886" i="10"/>
  <c r="F790" i="10"/>
  <c r="E742" i="10"/>
  <c r="F658" i="10"/>
  <c r="E610" i="10"/>
  <c r="E550" i="10"/>
  <c r="E478" i="10"/>
  <c r="E430" i="10"/>
  <c r="E1508" i="10"/>
  <c r="F1388" i="10"/>
  <c r="E1280" i="10"/>
  <c r="F1184" i="10"/>
  <c r="E1088" i="10"/>
  <c r="F1016" i="10"/>
  <c r="E908" i="10"/>
  <c r="E788" i="10"/>
  <c r="E656" i="10"/>
  <c r="E584" i="10"/>
  <c r="E500" i="10"/>
  <c r="F416" i="10"/>
  <c r="F368" i="10"/>
  <c r="F272" i="10"/>
  <c r="F160" i="10"/>
  <c r="E105" i="10"/>
  <c r="F80" i="10"/>
  <c r="F8" i="10"/>
  <c r="E2587" i="10"/>
  <c r="E2455" i="10"/>
  <c r="E2323" i="10"/>
  <c r="E2179" i="10"/>
  <c r="E2059" i="10"/>
  <c r="E1963" i="10"/>
  <c r="E1879" i="10"/>
  <c r="E1819" i="10"/>
  <c r="E1747" i="10"/>
  <c r="F1627" i="10"/>
  <c r="E1507" i="10"/>
  <c r="E1447" i="10"/>
  <c r="F1363" i="10"/>
  <c r="F1267" i="10"/>
  <c r="F2719" i="10"/>
  <c r="E2678" i="10"/>
  <c r="F2630" i="10"/>
  <c r="F2474" i="10"/>
  <c r="E2390" i="10"/>
  <c r="F2294" i="10"/>
  <c r="E2222" i="10"/>
  <c r="F2138" i="10"/>
  <c r="E2066" i="10"/>
  <c r="F1946" i="10"/>
  <c r="F1874" i="10"/>
  <c r="F1826" i="10"/>
  <c r="F1778" i="10"/>
  <c r="E1718" i="10"/>
  <c r="E1622" i="10"/>
  <c r="F1574" i="10"/>
  <c r="F1466" i="10"/>
  <c r="E1406" i="10"/>
  <c r="E1322" i="10"/>
  <c r="F1274" i="10"/>
  <c r="E1202" i="10"/>
  <c r="E1166" i="10"/>
  <c r="F1082" i="10"/>
  <c r="F1046" i="10"/>
  <c r="E986" i="10"/>
  <c r="E950" i="10"/>
  <c r="F914" i="10"/>
  <c r="E830" i="10"/>
  <c r="E794" i="10"/>
  <c r="F734" i="10"/>
  <c r="E674" i="10"/>
  <c r="F638" i="10"/>
  <c r="E578" i="10"/>
  <c r="F530" i="10"/>
  <c r="F2640" i="10"/>
  <c r="E2030" i="10"/>
  <c r="E2713" i="10"/>
  <c r="E2665" i="10"/>
  <c r="E2641" i="10"/>
  <c r="E2593" i="10"/>
  <c r="F2569" i="10"/>
  <c r="F2545" i="10"/>
  <c r="E2509" i="10"/>
  <c r="F2485" i="10"/>
  <c r="F2449" i="10"/>
  <c r="E2425" i="10"/>
  <c r="F2389" i="10"/>
  <c r="E2365" i="10"/>
  <c r="F2341" i="10"/>
  <c r="F2305" i="10"/>
  <c r="E2269" i="10"/>
  <c r="F2245" i="10"/>
  <c r="F2221" i="10"/>
  <c r="E2197" i="10"/>
  <c r="E2173" i="10"/>
  <c r="F2137" i="10"/>
  <c r="F2113" i="10"/>
  <c r="E2077" i="10"/>
  <c r="E2053" i="10"/>
  <c r="E2005" i="10"/>
  <c r="F1981" i="10"/>
  <c r="F1957" i="10"/>
  <c r="E1933" i="10"/>
  <c r="E1897" i="10"/>
  <c r="F1873" i="10"/>
  <c r="E1849" i="10"/>
  <c r="E1825" i="10"/>
  <c r="E1789" i="10"/>
  <c r="E1753" i="10"/>
  <c r="E1729" i="10"/>
  <c r="E1705" i="10"/>
  <c r="F1669" i="10"/>
  <c r="E1730" i="10"/>
  <c r="E1610" i="10"/>
  <c r="E1514" i="10"/>
  <c r="F1310" i="10"/>
  <c r="F1190" i="10"/>
  <c r="E1070" i="10"/>
  <c r="F998" i="10"/>
  <c r="F926" i="10"/>
  <c r="F746" i="10"/>
  <c r="F686" i="10"/>
  <c r="F554" i="10"/>
  <c r="F482" i="10"/>
  <c r="E2604" i="10"/>
  <c r="E2520" i="10"/>
  <c r="F2448" i="10"/>
  <c r="F2352" i="10"/>
  <c r="F2268" i="10"/>
  <c r="E2208" i="10"/>
  <c r="F2076" i="10"/>
  <c r="E2028" i="10"/>
  <c r="F1932" i="10"/>
  <c r="F1824" i="10"/>
  <c r="F1740" i="10"/>
  <c r="F1668" i="10"/>
  <c r="E1608" i="10"/>
  <c r="F1500" i="10"/>
  <c r="F1416" i="10"/>
  <c r="F1344" i="10"/>
  <c r="E1284" i="10"/>
  <c r="F1224" i="10"/>
  <c r="E1188" i="10"/>
  <c r="E1092" i="10"/>
  <c r="F1032" i="10"/>
  <c r="F948" i="10"/>
  <c r="F864" i="10"/>
  <c r="E804" i="10"/>
  <c r="E696" i="10"/>
  <c r="E636" i="10"/>
  <c r="E552" i="10"/>
  <c r="E468" i="10"/>
  <c r="F2553" i="10"/>
  <c r="E2276" i="10"/>
  <c r="E1692" i="10"/>
  <c r="F490" i="10"/>
  <c r="F2422" i="10"/>
  <c r="F708" i="10"/>
  <c r="F648" i="10"/>
  <c r="E588" i="10"/>
  <c r="E516" i="10"/>
  <c r="F456" i="10"/>
  <c r="E408" i="10"/>
  <c r="E372" i="10"/>
  <c r="E312" i="10"/>
  <c r="F276" i="10"/>
  <c r="E253" i="10"/>
  <c r="F164" i="10"/>
  <c r="F147" i="10"/>
  <c r="E195" i="10"/>
  <c r="E72" i="10"/>
  <c r="F36" i="10"/>
  <c r="F2625" i="10"/>
  <c r="E2675" i="10"/>
  <c r="E2615" i="10"/>
  <c r="F2555" i="10"/>
  <c r="E2507" i="10"/>
  <c r="E2435" i="10"/>
  <c r="E2399" i="10"/>
  <c r="F2339" i="10"/>
  <c r="E2291" i="10"/>
  <c r="E2255" i="10"/>
  <c r="F2207" i="10"/>
  <c r="E2159" i="10"/>
  <c r="E2123" i="10"/>
  <c r="F2075" i="10"/>
  <c r="F462" i="10"/>
  <c r="E282" i="10"/>
  <c r="F107" i="10"/>
  <c r="F2705" i="10"/>
  <c r="F2357" i="10"/>
  <c r="E2273" i="10"/>
  <c r="F2165" i="10"/>
  <c r="F1997" i="10"/>
  <c r="F1757" i="10"/>
  <c r="E2632" i="10"/>
  <c r="E1721" i="10"/>
  <c r="F1123" i="10"/>
  <c r="F1039" i="10"/>
  <c r="E2620" i="10"/>
  <c r="E2296" i="10"/>
  <c r="E1229" i="10"/>
  <c r="F1325" i="10"/>
  <c r="F1265" i="10"/>
  <c r="E1181" i="10"/>
  <c r="F1109" i="10"/>
  <c r="E1049" i="10"/>
  <c r="E965" i="10"/>
  <c r="F881" i="10"/>
  <c r="F809" i="10"/>
  <c r="E749" i="10"/>
  <c r="F665" i="10"/>
  <c r="F593" i="10"/>
  <c r="F521" i="10"/>
  <c r="E461" i="10"/>
  <c r="F401" i="10"/>
  <c r="E341" i="10"/>
  <c r="F281" i="10"/>
  <c r="E115" i="10"/>
  <c r="F149" i="10"/>
  <c r="E89" i="10"/>
  <c r="F41" i="10"/>
  <c r="F689" i="10"/>
  <c r="F2607" i="10"/>
  <c r="F2403" i="10"/>
  <c r="F460" i="10"/>
  <c r="E400" i="10"/>
  <c r="E340" i="10"/>
  <c r="F424" i="10"/>
  <c r="F410" i="10"/>
  <c r="F362" i="10"/>
  <c r="E314" i="10"/>
  <c r="E184" i="10"/>
  <c r="E316" i="10"/>
  <c r="E268" i="10"/>
  <c r="F250" i="10"/>
  <c r="E225" i="10"/>
  <c r="F100" i="10"/>
  <c r="E52" i="10"/>
  <c r="F38" i="10"/>
  <c r="F221" i="10"/>
  <c r="F86" i="10"/>
  <c r="F14" i="10"/>
  <c r="F2037" i="10"/>
  <c r="E2013" i="10"/>
  <c r="F2013" i="10"/>
  <c r="F1989" i="10"/>
  <c r="E1989" i="10"/>
  <c r="E1953" i="10"/>
  <c r="F1929" i="10"/>
  <c r="E1929" i="10"/>
  <c r="F1893" i="10"/>
  <c r="E1893" i="10"/>
  <c r="E1857" i="10"/>
  <c r="F1857" i="10"/>
  <c r="F1821" i="10"/>
  <c r="E1797" i="10"/>
  <c r="F1797" i="10"/>
  <c r="E1749" i="10"/>
  <c r="F1749" i="10"/>
  <c r="F1701" i="10"/>
  <c r="E1701" i="10"/>
  <c r="F1629" i="10"/>
  <c r="E1629" i="10"/>
  <c r="E1605" i="10"/>
  <c r="F1605" i="10"/>
  <c r="E1593" i="10"/>
  <c r="F1593" i="10"/>
  <c r="F1557" i="10"/>
  <c r="E1557" i="10"/>
  <c r="E1521" i="10"/>
  <c r="F1521" i="10"/>
  <c r="E1509" i="10"/>
  <c r="F1509" i="10"/>
  <c r="E1473" i="10"/>
  <c r="F1473" i="10"/>
  <c r="E1461" i="10"/>
  <c r="F1425" i="10"/>
  <c r="E1425" i="10"/>
  <c r="E1401" i="10"/>
  <c r="F1401" i="10"/>
  <c r="E1365" i="10"/>
  <c r="F1365" i="10"/>
  <c r="F1341" i="10"/>
  <c r="E1305" i="10"/>
  <c r="F1305" i="10"/>
  <c r="E1281" i="10"/>
  <c r="F1281" i="10"/>
  <c r="E1245" i="10"/>
  <c r="F1245" i="10"/>
  <c r="E1221" i="10"/>
  <c r="F1221" i="10"/>
  <c r="E1185" i="10"/>
  <c r="F1185" i="10"/>
  <c r="E1149" i="10"/>
  <c r="F1149" i="10"/>
  <c r="E1125" i="10"/>
  <c r="F1125" i="10"/>
  <c r="E1101" i="10"/>
  <c r="F1101" i="10"/>
  <c r="E1065" i="10"/>
  <c r="F1065" i="10"/>
  <c r="E1041" i="10"/>
  <c r="F1041" i="10"/>
  <c r="E1005" i="10"/>
  <c r="F1005" i="10"/>
  <c r="E993" i="10"/>
  <c r="F993" i="10"/>
  <c r="E957" i="10"/>
  <c r="F957" i="10"/>
  <c r="E933" i="10"/>
  <c r="F933" i="10"/>
  <c r="E897" i="10"/>
  <c r="F897" i="10"/>
  <c r="E873" i="10"/>
  <c r="F873" i="10"/>
  <c r="E849" i="10"/>
  <c r="F849" i="10"/>
  <c r="E813" i="10"/>
  <c r="F813" i="10"/>
  <c r="E789" i="10"/>
  <c r="F789" i="10"/>
  <c r="E765" i="10"/>
  <c r="F765" i="10"/>
  <c r="E753" i="10"/>
  <c r="F753" i="10"/>
  <c r="E741" i="10"/>
  <c r="F741" i="10"/>
  <c r="E717" i="10"/>
  <c r="F717" i="10"/>
  <c r="E681" i="10"/>
  <c r="F681" i="10"/>
  <c r="E645" i="10"/>
  <c r="F645" i="10"/>
  <c r="E609" i="10"/>
  <c r="F609" i="10"/>
  <c r="E585" i="10"/>
  <c r="F585" i="10"/>
  <c r="E561" i="10"/>
  <c r="F561" i="10"/>
  <c r="F525" i="10"/>
  <c r="E525" i="10"/>
  <c r="F501" i="10"/>
  <c r="E501" i="10"/>
  <c r="F489" i="10"/>
  <c r="E489" i="10"/>
  <c r="E465" i="10"/>
  <c r="F465" i="10"/>
  <c r="F441" i="10"/>
  <c r="E441" i="10"/>
  <c r="F429" i="10"/>
  <c r="E429" i="10"/>
  <c r="F405" i="10"/>
  <c r="F381" i="10"/>
  <c r="E381" i="10"/>
  <c r="F357" i="10"/>
  <c r="E357" i="10"/>
  <c r="F333" i="10"/>
  <c r="E333" i="10"/>
  <c r="F297" i="10"/>
  <c r="E297" i="10"/>
  <c r="E273" i="10"/>
  <c r="F273" i="10"/>
  <c r="E189" i="10"/>
  <c r="F189" i="10"/>
  <c r="E214" i="10"/>
  <c r="F214" i="10"/>
  <c r="F264" i="10"/>
  <c r="E264" i="10"/>
  <c r="F173" i="10"/>
  <c r="E173" i="10"/>
  <c r="F226" i="10"/>
  <c r="E226" i="10"/>
  <c r="E93" i="10"/>
  <c r="F93" i="10"/>
  <c r="E2684" i="10"/>
  <c r="F2684" i="10"/>
  <c r="E2636" i="10"/>
  <c r="F2636" i="10"/>
  <c r="E2600" i="10"/>
  <c r="F2600" i="10"/>
  <c r="E2564" i="10"/>
  <c r="F2564" i="10"/>
  <c r="E2528" i="10"/>
  <c r="F2528" i="10"/>
  <c r="E2492" i="10"/>
  <c r="F2492" i="10"/>
  <c r="E2444" i="10"/>
  <c r="F2444" i="10"/>
  <c r="E2408" i="10"/>
  <c r="E2336" i="10"/>
  <c r="F2336" i="10"/>
  <c r="E2288" i="10"/>
  <c r="F2288" i="10"/>
  <c r="E2252" i="10"/>
  <c r="F2252" i="10"/>
  <c r="F2240" i="10"/>
  <c r="E2240" i="10"/>
  <c r="F2180" i="10"/>
  <c r="E2180" i="10"/>
  <c r="E2168" i="10"/>
  <c r="F2168" i="10"/>
  <c r="E2144" i="10"/>
  <c r="F2144" i="10"/>
  <c r="E2084" i="10"/>
  <c r="F2084" i="10"/>
  <c r="F2060" i="10"/>
  <c r="E2060" i="10"/>
  <c r="F1964" i="10"/>
  <c r="E1964" i="10"/>
  <c r="E1916" i="10"/>
  <c r="F1916" i="10"/>
  <c r="E1868" i="10"/>
  <c r="F1868" i="10"/>
  <c r="E1832" i="10"/>
  <c r="F1832" i="10"/>
  <c r="E1772" i="10"/>
  <c r="F1772" i="10"/>
  <c r="F1736" i="10"/>
  <c r="E1736" i="10"/>
  <c r="E1676" i="10"/>
  <c r="F1676" i="10"/>
  <c r="E1640" i="10"/>
  <c r="E1616" i="10"/>
  <c r="F1616" i="10"/>
  <c r="E1568" i="10"/>
  <c r="F1568" i="10"/>
  <c r="F1532" i="10"/>
  <c r="F1508" i="10"/>
  <c r="F1340" i="10"/>
  <c r="F1292" i="10"/>
  <c r="E1244" i="10"/>
  <c r="E1136" i="10"/>
  <c r="E1052" i="10"/>
  <c r="F992" i="10"/>
  <c r="E860" i="10"/>
  <c r="F788" i="10"/>
  <c r="E704" i="10"/>
  <c r="E620" i="10"/>
  <c r="F536" i="10"/>
  <c r="E476" i="10"/>
  <c r="E392" i="10"/>
  <c r="E332" i="10"/>
  <c r="E272" i="10"/>
  <c r="F206" i="10"/>
  <c r="F132" i="10"/>
  <c r="E80" i="10"/>
  <c r="E44" i="10"/>
  <c r="F2707" i="10"/>
  <c r="F2587" i="10"/>
  <c r="F2455" i="10"/>
  <c r="F2323" i="10"/>
  <c r="E2215" i="10"/>
  <c r="F2179" i="10"/>
  <c r="E2035" i="10"/>
  <c r="F1963" i="10"/>
  <c r="E1903" i="10"/>
  <c r="E1555" i="10"/>
  <c r="F1447" i="10"/>
  <c r="F1339" i="10"/>
  <c r="E1267" i="10"/>
  <c r="F1207" i="10"/>
  <c r="E2714" i="10"/>
  <c r="E2654" i="10"/>
  <c r="E2606" i="10"/>
  <c r="F2498" i="10"/>
  <c r="F2402" i="10"/>
  <c r="E2330" i="10"/>
  <c r="E2270" i="10"/>
  <c r="F2198" i="10"/>
  <c r="E2114" i="10"/>
  <c r="F2078" i="10"/>
  <c r="F1994" i="10"/>
  <c r="E1946" i="10"/>
  <c r="E1874" i="10"/>
  <c r="E1778" i="10"/>
  <c r="E1742" i="10"/>
  <c r="E1646" i="10"/>
  <c r="F1598" i="10"/>
  <c r="E1538" i="10"/>
  <c r="F1454" i="10"/>
  <c r="F1406" i="10"/>
  <c r="F1358" i="10"/>
  <c r="E1274" i="10"/>
  <c r="E1226" i="10"/>
  <c r="F1178" i="10"/>
  <c r="F1130" i="10"/>
  <c r="E1094" i="10"/>
  <c r="E1058" i="10"/>
  <c r="F1022" i="10"/>
  <c r="E974" i="10"/>
  <c r="F938" i="10"/>
  <c r="F902" i="10"/>
  <c r="E842" i="10"/>
  <c r="E818" i="10"/>
  <c r="E758" i="10"/>
  <c r="F722" i="10"/>
  <c r="E650" i="10"/>
  <c r="E614" i="10"/>
  <c r="F578" i="10"/>
  <c r="F542" i="10"/>
  <c r="E494" i="10"/>
  <c r="E2072" i="10"/>
  <c r="E2701" i="10"/>
  <c r="F2665" i="10"/>
  <c r="F2641" i="10"/>
  <c r="E2605" i="10"/>
  <c r="E2569" i="10"/>
  <c r="E2545" i="10"/>
  <c r="E2521" i="10"/>
  <c r="E2497" i="10"/>
  <c r="F2473" i="10"/>
  <c r="E2449" i="10"/>
  <c r="E2413" i="10"/>
  <c r="E2377" i="10"/>
  <c r="F2353" i="10"/>
  <c r="E2317" i="10"/>
  <c r="E2305" i="10"/>
  <c r="F2281" i="10"/>
  <c r="E2245" i="10"/>
  <c r="E2221" i="10"/>
  <c r="F2197" i="10"/>
  <c r="F2173" i="10"/>
  <c r="E2161" i="10"/>
  <c r="F2149" i="10"/>
  <c r="E2113" i="10"/>
  <c r="F2089" i="10"/>
  <c r="F2077" i="10"/>
  <c r="E2041" i="10"/>
  <c r="E2017" i="10"/>
  <c r="F1993" i="10"/>
  <c r="E1969" i="10"/>
  <c r="E1957" i="10"/>
  <c r="F1921" i="10"/>
  <c r="E1909" i="10"/>
  <c r="F1885" i="10"/>
  <c r="E1861" i="10"/>
  <c r="F1837" i="10"/>
  <c r="E1801" i="10"/>
  <c r="F1777" i="10"/>
  <c r="F1753" i="10"/>
  <c r="F1729" i="10"/>
  <c r="F1705" i="10"/>
  <c r="E1681" i="10"/>
  <c r="E1645" i="10"/>
  <c r="F1658" i="10"/>
  <c r="E1562" i="10"/>
  <c r="F1346" i="10"/>
  <c r="E1238" i="10"/>
  <c r="F1154" i="10"/>
  <c r="F1070" i="10"/>
  <c r="E962" i="10"/>
  <c r="F854" i="10"/>
  <c r="E782" i="10"/>
  <c r="F710" i="10"/>
  <c r="F662" i="10"/>
  <c r="F626" i="10"/>
  <c r="F518" i="10"/>
  <c r="E2676" i="10"/>
  <c r="E2544" i="10"/>
  <c r="E2496" i="10"/>
  <c r="F2424" i="10"/>
  <c r="F2376" i="10"/>
  <c r="F2292" i="10"/>
  <c r="E2244" i="10"/>
  <c r="E2112" i="10"/>
  <c r="E2052" i="10"/>
  <c r="E2004" i="10"/>
  <c r="E1956" i="10"/>
  <c r="F1860" i="10"/>
  <c r="F1764" i="10"/>
  <c r="E1740" i="10"/>
  <c r="E1668" i="10"/>
  <c r="F1584" i="10"/>
  <c r="F1536" i="10"/>
  <c r="F1440" i="10"/>
  <c r="F1368" i="10"/>
  <c r="F1332" i="10"/>
  <c r="F1284" i="10"/>
  <c r="E1212" i="10"/>
  <c r="E1164" i="10"/>
  <c r="E1116" i="10"/>
  <c r="E1032" i="10"/>
  <c r="F984" i="10"/>
  <c r="F924" i="10"/>
  <c r="E864" i="10"/>
  <c r="E780" i="10"/>
  <c r="F720" i="10"/>
  <c r="F636" i="10"/>
  <c r="E612" i="10"/>
  <c r="E528" i="10"/>
  <c r="F468" i="10"/>
  <c r="E176" i="10"/>
  <c r="E2376" i="10"/>
  <c r="E1843" i="10"/>
  <c r="F1442" i="10"/>
  <c r="F2518" i="10"/>
  <c r="F2326" i="10"/>
  <c r="F732" i="10"/>
  <c r="E660" i="10"/>
  <c r="E624" i="10"/>
  <c r="F564" i="10"/>
  <c r="F516" i="10"/>
  <c r="E456" i="10"/>
  <c r="E432" i="10"/>
  <c r="E360" i="10"/>
  <c r="E324" i="10"/>
  <c r="E300" i="10"/>
  <c r="E192" i="10"/>
  <c r="F253" i="10"/>
  <c r="E207" i="10"/>
  <c r="F136" i="10"/>
  <c r="E84" i="10"/>
  <c r="E48" i="10"/>
  <c r="E12" i="10"/>
  <c r="F2723" i="10"/>
  <c r="F2675" i="10"/>
  <c r="F2615" i="10"/>
  <c r="F2567" i="10"/>
  <c r="F2519" i="10"/>
  <c r="E2459" i="10"/>
  <c r="E2423" i="10"/>
  <c r="E2387" i="10"/>
  <c r="E2351" i="10"/>
  <c r="F2291" i="10"/>
  <c r="F2267" i="10"/>
  <c r="E2243" i="10"/>
  <c r="E2219" i="10"/>
  <c r="F2159" i="10"/>
  <c r="F2135" i="10"/>
  <c r="F2087" i="10"/>
  <c r="F2063" i="10"/>
  <c r="F390" i="10"/>
  <c r="E342" i="10"/>
  <c r="F159" i="10"/>
  <c r="E142" i="10"/>
  <c r="E2441" i="10"/>
  <c r="F2309" i="10"/>
  <c r="E2285" i="10"/>
  <c r="E2249" i="10"/>
  <c r="E2105" i="10"/>
  <c r="F1829" i="10"/>
  <c r="F1673" i="10"/>
  <c r="E2598" i="10"/>
  <c r="E1996" i="10"/>
  <c r="F1171" i="10"/>
  <c r="E1087" i="10"/>
  <c r="E1600" i="10"/>
  <c r="F2562" i="10"/>
  <c r="E1720" i="10"/>
  <c r="E845" i="10"/>
  <c r="F1337" i="10"/>
  <c r="F1277" i="10"/>
  <c r="F1193" i="10"/>
  <c r="E1133" i="10"/>
  <c r="E1073" i="10"/>
  <c r="F1025" i="10"/>
  <c r="F941" i="10"/>
  <c r="E869" i="10"/>
  <c r="E809" i="10"/>
  <c r="E761" i="10"/>
  <c r="E701" i="10"/>
  <c r="E629" i="10"/>
  <c r="F569" i="10"/>
  <c r="E521" i="10"/>
  <c r="E473" i="10"/>
  <c r="E425" i="10"/>
  <c r="F377" i="10"/>
  <c r="F329" i="10"/>
  <c r="E248" i="10"/>
  <c r="E169" i="10"/>
  <c r="E238" i="10"/>
  <c r="E121" i="10"/>
  <c r="F65" i="10"/>
  <c r="E17" i="10"/>
  <c r="E689" i="10"/>
  <c r="F2535" i="10"/>
  <c r="E2415" i="10"/>
  <c r="E2331" i="10"/>
  <c r="E436" i="10"/>
  <c r="F376" i="10"/>
  <c r="F1492" i="10"/>
  <c r="F434" i="10"/>
  <c r="F386" i="10"/>
  <c r="E326" i="10"/>
  <c r="E290" i="10"/>
  <c r="E1468" i="10"/>
  <c r="E304" i="10"/>
  <c r="F280" i="10"/>
  <c r="F265" i="10"/>
  <c r="F227" i="10"/>
  <c r="E140" i="10"/>
  <c r="E76" i="10"/>
  <c r="F40" i="10"/>
  <c r="E4" i="10"/>
  <c r="E166" i="10"/>
  <c r="E98" i="10"/>
  <c r="E50" i="10"/>
  <c r="F2105" i="10"/>
  <c r="F1961" i="10"/>
  <c r="F1877" i="10"/>
  <c r="E1793" i="10"/>
  <c r="E1541" i="10"/>
  <c r="E2189" i="10"/>
  <c r="E1171" i="10"/>
  <c r="E1063" i="10"/>
  <c r="E2705" i="10"/>
  <c r="E2382" i="10"/>
  <c r="E737" i="10"/>
  <c r="E1349" i="10"/>
  <c r="E1265" i="10"/>
  <c r="E1193" i="10"/>
  <c r="E1121" i="10"/>
  <c r="F1037" i="10"/>
  <c r="F965" i="10"/>
  <c r="E881" i="10"/>
  <c r="E797" i="10"/>
  <c r="F749" i="10"/>
  <c r="F677" i="10"/>
  <c r="F605" i="10"/>
  <c r="E545" i="10"/>
  <c r="E485" i="10"/>
  <c r="F425" i="10"/>
  <c r="F353" i="10"/>
  <c r="E281" i="10"/>
  <c r="E246" i="10"/>
  <c r="E240" i="10"/>
  <c r="E129" i="10"/>
  <c r="F53" i="10"/>
  <c r="F5" i="10"/>
  <c r="E112" i="10"/>
  <c r="F2499" i="10"/>
  <c r="E472" i="10"/>
  <c r="F412" i="10"/>
  <c r="F364" i="10"/>
  <c r="E604" i="10"/>
  <c r="E410" i="10"/>
  <c r="F350" i="10"/>
  <c r="F302" i="10"/>
  <c r="F184" i="10"/>
  <c r="E328" i="10"/>
  <c r="E235" i="10"/>
  <c r="E179" i="10"/>
  <c r="F223" i="10"/>
  <c r="F197" i="10"/>
  <c r="E40" i="10"/>
  <c r="E178" i="10"/>
  <c r="E138" i="10"/>
  <c r="F74" i="10"/>
  <c r="F2486" i="10"/>
  <c r="E2247" i="10"/>
  <c r="E1456" i="10"/>
  <c r="F2632" i="10"/>
  <c r="E2524" i="10"/>
  <c r="F2355" i="10"/>
  <c r="F1348" i="10"/>
  <c r="F2561" i="10"/>
  <c r="F2140" i="10"/>
  <c r="F2674" i="10"/>
  <c r="F2446" i="10"/>
  <c r="F2266" i="10"/>
  <c r="F2122" i="10"/>
  <c r="E445" i="10"/>
  <c r="F445" i="10"/>
  <c r="E433" i="10"/>
  <c r="F433" i="10"/>
  <c r="E421" i="10"/>
  <c r="F421" i="10"/>
  <c r="E409" i="10"/>
  <c r="E397" i="10"/>
  <c r="F397" i="10"/>
  <c r="E385" i="10"/>
  <c r="F385" i="10"/>
  <c r="E373" i="10"/>
  <c r="F373" i="10"/>
  <c r="E361" i="10"/>
  <c r="F361" i="10"/>
  <c r="E349" i="10"/>
  <c r="F349" i="10"/>
  <c r="E337" i="10"/>
  <c r="F337" i="10"/>
  <c r="E325" i="10"/>
  <c r="F325" i="10"/>
  <c r="E313" i="10"/>
  <c r="F313" i="10"/>
  <c r="E301" i="10"/>
  <c r="F301" i="10"/>
  <c r="F289" i="10"/>
  <c r="E289" i="10"/>
  <c r="F277" i="10"/>
  <c r="E277" i="10"/>
  <c r="E193" i="10"/>
  <c r="F193" i="10"/>
  <c r="E120" i="10"/>
  <c r="F120" i="10"/>
  <c r="E118" i="10"/>
  <c r="F118" i="10"/>
  <c r="E182" i="10"/>
  <c r="F182" i="10"/>
  <c r="E229" i="10"/>
  <c r="F229" i="10"/>
  <c r="F177" i="10"/>
  <c r="E177" i="10"/>
  <c r="E165" i="10"/>
  <c r="F165" i="10"/>
  <c r="E111" i="10"/>
  <c r="F111" i="10"/>
  <c r="E108" i="10"/>
  <c r="F108" i="10"/>
  <c r="F106" i="10"/>
  <c r="E106" i="10"/>
  <c r="E201" i="10"/>
  <c r="F201" i="10"/>
  <c r="F102" i="10"/>
  <c r="E102" i="10"/>
  <c r="E137" i="10"/>
  <c r="F137" i="10"/>
  <c r="E127" i="10"/>
  <c r="F127" i="10"/>
  <c r="E97" i="10"/>
  <c r="F97" i="10"/>
  <c r="F85" i="10"/>
  <c r="E85" i="10"/>
  <c r="F73" i="10"/>
  <c r="E73" i="10"/>
  <c r="F61" i="10"/>
  <c r="E61" i="10"/>
  <c r="E49" i="10"/>
  <c r="F49" i="10"/>
  <c r="E37" i="10"/>
  <c r="F37" i="10"/>
  <c r="F25" i="10"/>
  <c r="E25" i="10"/>
  <c r="E13" i="10"/>
  <c r="F13" i="10"/>
  <c r="E2" i="10"/>
  <c r="E2699" i="10"/>
  <c r="E2640" i="10"/>
  <c r="F2613" i="10"/>
  <c r="F2377" i="10"/>
  <c r="E2204" i="10"/>
  <c r="F2071" i="10"/>
  <c r="F2029" i="10"/>
  <c r="E1750" i="10"/>
  <c r="E1693" i="10"/>
  <c r="E1273" i="10"/>
  <c r="F781" i="10"/>
  <c r="F494" i="10"/>
  <c r="F2722" i="10"/>
  <c r="F2626" i="10"/>
  <c r="E2482" i="10"/>
  <c r="F2482" i="10"/>
  <c r="E2374" i="10"/>
  <c r="F2374" i="10"/>
  <c r="E2278" i="10"/>
  <c r="F2278" i="10"/>
  <c r="E2218" i="10"/>
  <c r="F2146" i="10"/>
  <c r="E2146" i="10"/>
  <c r="F2050" i="10"/>
  <c r="E1990" i="10"/>
  <c r="E1918" i="10"/>
  <c r="F1918" i="10"/>
  <c r="E1846" i="10"/>
  <c r="F1846" i="10"/>
  <c r="E1762" i="10"/>
  <c r="F1762" i="10"/>
  <c r="E1666" i="10"/>
  <c r="E1558" i="10"/>
  <c r="F1558" i="10"/>
  <c r="E1426" i="10"/>
  <c r="F1426" i="10"/>
  <c r="E1306" i="10"/>
  <c r="F1306" i="10"/>
  <c r="E1150" i="10"/>
  <c r="F1150" i="10"/>
  <c r="F838" i="10"/>
  <c r="E838" i="10"/>
  <c r="F2709" i="10"/>
  <c r="F2673" i="10"/>
  <c r="F2637" i="10"/>
  <c r="E2637" i="10"/>
  <c r="F2601" i="10"/>
  <c r="E2601" i="10"/>
  <c r="F2565" i="10"/>
  <c r="E2565" i="10"/>
  <c r="F2505" i="10"/>
  <c r="E2505" i="10"/>
  <c r="F2445" i="10"/>
  <c r="E2445" i="10"/>
  <c r="E2397" i="10"/>
  <c r="F2397" i="10"/>
  <c r="F2361" i="10"/>
  <c r="E2361" i="10"/>
  <c r="F2313" i="10"/>
  <c r="F2277" i="10"/>
  <c r="E2229" i="10"/>
  <c r="F2229" i="10"/>
  <c r="F2181" i="10"/>
  <c r="E2181" i="10"/>
  <c r="E2133" i="10"/>
  <c r="F2133" i="10"/>
  <c r="E2085" i="10"/>
  <c r="F2085" i="10"/>
  <c r="E2049" i="10"/>
  <c r="F2049" i="10"/>
  <c r="E2001" i="10"/>
  <c r="F2001" i="10"/>
  <c r="F1965" i="10"/>
  <c r="E1965" i="10"/>
  <c r="E1917" i="10"/>
  <c r="F1917" i="10"/>
  <c r="E1881" i="10"/>
  <c r="F1881" i="10"/>
  <c r="E1833" i="10"/>
  <c r="F1833" i="10"/>
  <c r="F1773" i="10"/>
  <c r="E1773" i="10"/>
  <c r="E1725" i="10"/>
  <c r="F1725" i="10"/>
  <c r="E1689" i="10"/>
  <c r="F1689" i="10"/>
  <c r="E1641" i="10"/>
  <c r="E1569" i="10"/>
  <c r="F1569" i="10"/>
  <c r="E1533" i="10"/>
  <c r="F1533" i="10"/>
  <c r="E1485" i="10"/>
  <c r="F1485" i="10"/>
  <c r="E1437" i="10"/>
  <c r="F1437" i="10"/>
  <c r="E1377" i="10"/>
  <c r="F1377" i="10"/>
  <c r="E1329" i="10"/>
  <c r="F1329" i="10"/>
  <c r="E1293" i="10"/>
  <c r="F1293" i="10"/>
  <c r="E1257" i="10"/>
  <c r="F1257" i="10"/>
  <c r="E1197" i="10"/>
  <c r="F1197" i="10"/>
  <c r="E1161" i="10"/>
  <c r="F1161" i="10"/>
  <c r="E1113" i="10"/>
  <c r="F1113" i="10"/>
  <c r="E1077" i="10"/>
  <c r="E1029" i="10"/>
  <c r="F1029" i="10"/>
  <c r="E981" i="10"/>
  <c r="F981" i="10"/>
  <c r="E921" i="10"/>
  <c r="F921" i="10"/>
  <c r="E837" i="10"/>
  <c r="F837" i="10"/>
  <c r="E657" i="10"/>
  <c r="F657" i="10"/>
  <c r="E45" i="10"/>
  <c r="F45" i="10"/>
  <c r="E2672" i="10"/>
  <c r="F2672" i="10"/>
  <c r="E2588" i="10"/>
  <c r="F2588" i="10"/>
  <c r="E2480" i="10"/>
  <c r="F2348" i="10"/>
  <c r="E2348" i="10"/>
  <c r="E2264" i="10"/>
  <c r="F2264" i="10"/>
  <c r="E2156" i="10"/>
  <c r="F2156" i="10"/>
  <c r="E2048" i="10"/>
  <c r="F2048" i="10"/>
  <c r="E1952" i="10"/>
  <c r="F1952" i="10"/>
  <c r="E1856" i="10"/>
  <c r="F1856" i="10"/>
  <c r="E1760" i="10"/>
  <c r="F1760" i="10"/>
  <c r="E1688" i="10"/>
  <c r="F1688" i="10"/>
  <c r="E1604" i="10"/>
  <c r="F1604" i="10"/>
  <c r="E1496" i="10"/>
  <c r="F1496" i="10"/>
  <c r="E1412" i="10"/>
  <c r="F1412" i="10"/>
  <c r="F1304" i="10"/>
  <c r="E1304" i="10"/>
  <c r="E1232" i="10"/>
  <c r="F1232" i="10"/>
  <c r="E1124" i="10"/>
  <c r="F1124" i="10"/>
  <c r="E1040" i="10"/>
  <c r="F1040" i="10"/>
  <c r="E944" i="10"/>
  <c r="F944" i="10"/>
  <c r="E848" i="10"/>
  <c r="F848" i="10"/>
  <c r="E752" i="10"/>
  <c r="F752" i="10"/>
  <c r="E644" i="10"/>
  <c r="F644" i="10"/>
  <c r="E524" i="10"/>
  <c r="F524" i="10"/>
  <c r="E308" i="10"/>
  <c r="F308" i="10"/>
  <c r="E2050" i="10"/>
  <c r="E2551" i="10"/>
  <c r="F2467" i="10"/>
  <c r="E2467" i="10"/>
  <c r="F2395" i="10"/>
  <c r="E2311" i="10"/>
  <c r="F2311" i="10"/>
  <c r="E2227" i="10"/>
  <c r="F2227" i="10"/>
  <c r="F2155" i="10"/>
  <c r="E2155" i="10"/>
  <c r="E2107" i="10"/>
  <c r="F2107" i="10"/>
  <c r="E2023" i="10"/>
  <c r="F2023" i="10"/>
  <c r="F1939" i="10"/>
  <c r="E1939" i="10"/>
  <c r="F1843" i="10"/>
  <c r="F1771" i="10"/>
  <c r="E1771" i="10"/>
  <c r="F1687" i="10"/>
  <c r="F1615" i="10"/>
  <c r="E1531" i="10"/>
  <c r="F1531" i="10"/>
  <c r="E1459" i="10"/>
  <c r="F1459" i="10"/>
  <c r="E1399" i="10"/>
  <c r="F1399" i="10"/>
  <c r="E1351" i="10"/>
  <c r="F1351" i="10"/>
  <c r="E1291" i="10"/>
  <c r="F1291" i="10"/>
  <c r="E1255" i="10"/>
  <c r="F1255" i="10"/>
  <c r="E1219" i="10"/>
  <c r="F1219" i="10"/>
  <c r="E2690" i="10"/>
  <c r="E2642" i="10"/>
  <c r="F2642" i="10"/>
  <c r="E2594" i="10"/>
  <c r="F2594" i="10"/>
  <c r="E2558" i="10"/>
  <c r="F2558" i="10"/>
  <c r="E2510" i="10"/>
  <c r="F2510" i="10"/>
  <c r="E2462" i="10"/>
  <c r="F2462" i="10"/>
  <c r="E2414" i="10"/>
  <c r="F2414" i="10"/>
  <c r="E2366" i="10"/>
  <c r="F2366" i="10"/>
  <c r="F2318" i="10"/>
  <c r="E2318" i="10"/>
  <c r="E2258" i="10"/>
  <c r="F2258" i="10"/>
  <c r="E2210" i="10"/>
  <c r="F2210" i="10"/>
  <c r="E2174" i="10"/>
  <c r="F2174" i="10"/>
  <c r="E2126" i="10"/>
  <c r="E2090" i="10"/>
  <c r="F2090" i="10"/>
  <c r="F436" i="10"/>
  <c r="F2042" i="10"/>
  <c r="E2018" i="10"/>
  <c r="F2018" i="10"/>
  <c r="E1958" i="10"/>
  <c r="F1958" i="10"/>
  <c r="E1910" i="10"/>
  <c r="F1910" i="10"/>
  <c r="F1886" i="10"/>
  <c r="E1886" i="10"/>
  <c r="F1838" i="10"/>
  <c r="E1838" i="10"/>
  <c r="F1802" i="10"/>
  <c r="E1802" i="10"/>
  <c r="E1766" i="10"/>
  <c r="F1766" i="10"/>
  <c r="F1730" i="10"/>
  <c r="F1694" i="10"/>
  <c r="F1562" i="10"/>
  <c r="F1394" i="10"/>
  <c r="E1262" i="10"/>
  <c r="F1238" i="10"/>
  <c r="E1118" i="10"/>
  <c r="F1034" i="10"/>
  <c r="E926" i="10"/>
  <c r="E854" i="10"/>
  <c r="F806" i="10"/>
  <c r="E710" i="10"/>
  <c r="E626" i="10"/>
  <c r="E590" i="10"/>
  <c r="E518" i="10"/>
  <c r="F2652" i="10"/>
  <c r="F2544" i="10"/>
  <c r="F2472" i="10"/>
  <c r="E2448" i="10"/>
  <c r="E2400" i="10"/>
  <c r="E2292" i="10"/>
  <c r="F2208" i="10"/>
  <c r="F2112" i="10"/>
  <c r="F2052" i="10"/>
  <c r="F2004" i="10"/>
  <c r="F1956" i="10"/>
  <c r="E1860" i="10"/>
  <c r="F1788" i="10"/>
  <c r="E1716" i="10"/>
  <c r="F1644" i="10"/>
  <c r="E1584" i="10"/>
  <c r="E1500" i="10"/>
  <c r="E1440" i="10"/>
  <c r="E1368" i="10"/>
  <c r="E1308" i="10"/>
  <c r="E1224" i="10"/>
  <c r="F1200" i="10"/>
  <c r="F1140" i="10"/>
  <c r="F1092" i="10"/>
  <c r="F1008" i="10"/>
  <c r="E948" i="10"/>
  <c r="F888" i="10"/>
  <c r="F804" i="10"/>
  <c r="F780" i="10"/>
  <c r="F696" i="10"/>
  <c r="F612" i="10"/>
  <c r="F552" i="10"/>
  <c r="F492" i="10"/>
  <c r="F176" i="10"/>
  <c r="F2354" i="10"/>
  <c r="E2029" i="10"/>
  <c r="F1370" i="10"/>
  <c r="F2650" i="10"/>
  <c r="E2326" i="10"/>
  <c r="E732" i="10"/>
  <c r="E684" i="10"/>
  <c r="F624" i="10"/>
  <c r="F588" i="10"/>
  <c r="F504" i="10"/>
  <c r="E444" i="10"/>
  <c r="F420" i="10"/>
  <c r="F372" i="10"/>
  <c r="E348" i="10"/>
  <c r="E288" i="10"/>
  <c r="F192" i="10"/>
  <c r="E211" i="10"/>
  <c r="F207" i="10"/>
  <c r="E237" i="10"/>
  <c r="F257" i="10"/>
  <c r="F96" i="10"/>
  <c r="F60" i="10"/>
  <c r="E24" i="10"/>
  <c r="F2698" i="10"/>
  <c r="F2687" i="10"/>
  <c r="E2627" i="10"/>
  <c r="F2579" i="10"/>
  <c r="E2543" i="10"/>
  <c r="E2483" i="10"/>
  <c r="F2447" i="10"/>
  <c r="E2411" i="10"/>
  <c r="F2375" i="10"/>
  <c r="F2315" i="10"/>
  <c r="E2279" i="10"/>
  <c r="F2243" i="10"/>
  <c r="E2207" i="10"/>
  <c r="F2171" i="10"/>
  <c r="F2123" i="10"/>
  <c r="E2099" i="10"/>
  <c r="E2075" i="10"/>
  <c r="E390" i="10"/>
  <c r="E306" i="10"/>
  <c r="E254" i="10"/>
  <c r="F66" i="10"/>
  <c r="F2669" i="10"/>
  <c r="E2333" i="10"/>
  <c r="F2273" i="10"/>
  <c r="F2189" i="10"/>
  <c r="F2033" i="10"/>
  <c r="E1961" i="10"/>
  <c r="E1913" i="10"/>
  <c r="F1793" i="10"/>
  <c r="H1793" i="10" s="1"/>
  <c r="E1673" i="10"/>
  <c r="F2620" i="10"/>
  <c r="E2057" i="10"/>
  <c r="E1135" i="10"/>
  <c r="F1063" i="10"/>
  <c r="H1063" i="10" s="1"/>
  <c r="F1600" i="10"/>
  <c r="E2609" i="10"/>
  <c r="F2260" i="10"/>
  <c r="F845" i="10"/>
  <c r="F1361" i="10"/>
  <c r="E1277" i="10"/>
  <c r="F1205" i="10"/>
  <c r="E1157" i="10"/>
  <c r="F1085" i="10"/>
  <c r="F1049" i="10"/>
  <c r="E977" i="10"/>
  <c r="E917" i="10"/>
  <c r="F833" i="10"/>
  <c r="F785" i="10"/>
  <c r="F725" i="10"/>
  <c r="F701" i="10"/>
  <c r="F629" i="10"/>
  <c r="F557" i="10"/>
  <c r="F497" i="10"/>
  <c r="F437" i="10"/>
  <c r="F389" i="10"/>
  <c r="F317" i="10"/>
  <c r="E269" i="10"/>
  <c r="E244" i="10"/>
  <c r="F112" i="10"/>
  <c r="E258" i="10"/>
  <c r="F77" i="10"/>
  <c r="F29" i="10"/>
  <c r="F1241" i="10"/>
  <c r="F2679" i="10"/>
  <c r="E2475" i="10"/>
  <c r="E2367" i="10"/>
  <c r="F448" i="10"/>
  <c r="E388" i="10"/>
  <c r="F340" i="10"/>
  <c r="F458" i="10"/>
  <c r="F398" i="10"/>
  <c r="E362" i="10"/>
  <c r="F326" i="10"/>
  <c r="E266" i="10"/>
  <c r="F1204" i="10"/>
  <c r="E292" i="10"/>
  <c r="F235" i="10"/>
  <c r="F179" i="10"/>
  <c r="F148" i="10"/>
  <c r="E88" i="10"/>
  <c r="F64" i="10"/>
  <c r="F16" i="10"/>
  <c r="F166" i="10"/>
  <c r="F196" i="10"/>
  <c r="F62" i="10"/>
  <c r="E1942" i="10"/>
  <c r="E1630" i="10"/>
  <c r="E1402" i="10"/>
  <c r="F1174" i="10"/>
  <c r="E982" i="10"/>
  <c r="F826" i="10"/>
  <c r="F562" i="10"/>
  <c r="E442" i="10"/>
  <c r="E174" i="10"/>
  <c r="F2710" i="10"/>
  <c r="E2468" i="10"/>
  <c r="E2324" i="10"/>
  <c r="E2132" i="10"/>
  <c r="E1928" i="10"/>
  <c r="E1748" i="10"/>
  <c r="E1556" i="10"/>
  <c r="F1364" i="10"/>
  <c r="E1160" i="10"/>
  <c r="F1100" i="10"/>
  <c r="E824" i="10"/>
  <c r="E692" i="10"/>
  <c r="F596" i="10"/>
  <c r="F380" i="10"/>
  <c r="F320" i="10"/>
  <c r="E241" i="10"/>
  <c r="E101" i="10"/>
  <c r="E68" i="10"/>
  <c r="E2671" i="10"/>
  <c r="F2527" i="10"/>
  <c r="F2287" i="10"/>
  <c r="E1999" i="10"/>
  <c r="F1831" i="10"/>
  <c r="E1663" i="10"/>
  <c r="E1519" i="10"/>
  <c r="E1327" i="10"/>
  <c r="E2638" i="10"/>
  <c r="E2386" i="10"/>
  <c r="E2098" i="10"/>
  <c r="E1930" i="10"/>
  <c r="E1714" i="10"/>
  <c r="E1618" i="10"/>
  <c r="E1342" i="10"/>
  <c r="F1246" i="10"/>
  <c r="F1090" i="10"/>
  <c r="E1030" i="10"/>
  <c r="F814" i="10"/>
  <c r="F718" i="10"/>
  <c r="E2720" i="10"/>
  <c r="E2516" i="10"/>
  <c r="F2372" i="10"/>
  <c r="F2300" i="10"/>
  <c r="E2096" i="10"/>
  <c r="E2000" i="10"/>
  <c r="E1796" i="10"/>
  <c r="E1700" i="10"/>
  <c r="F1580" i="10"/>
  <c r="E1376" i="10"/>
  <c r="F2649" i="10"/>
  <c r="E2491" i="10"/>
  <c r="F2383" i="10"/>
  <c r="E2095" i="10"/>
  <c r="E2182" i="10"/>
  <c r="F1159" i="10"/>
  <c r="E2014" i="10"/>
  <c r="E1822" i="10"/>
  <c r="E1582" i="10"/>
  <c r="F1378" i="10"/>
  <c r="F1126" i="10"/>
  <c r="F862" i="10"/>
  <c r="E2541" i="10"/>
  <c r="F2540" i="10"/>
  <c r="F2360" i="10"/>
  <c r="F2012" i="10"/>
  <c r="E1784" i="10"/>
  <c r="E1424" i="10"/>
  <c r="F1208" i="10"/>
  <c r="E884" i="10"/>
  <c r="E680" i="10"/>
  <c r="E572" i="10"/>
  <c r="E428" i="10"/>
  <c r="F172" i="10"/>
  <c r="E32" i="10"/>
  <c r="E1543" i="10"/>
  <c r="F2660" i="10"/>
  <c r="E1196" i="10"/>
  <c r="E2530" i="10"/>
  <c r="E2314" i="10"/>
  <c r="F2158" i="10"/>
  <c r="F1978" i="10"/>
  <c r="E1834" i="10"/>
  <c r="F1642" i="10"/>
  <c r="F1438" i="10"/>
  <c r="F1258" i="10"/>
  <c r="E1006" i="10"/>
  <c r="E898" i="10"/>
  <c r="E682" i="10"/>
  <c r="F234" i="10"/>
  <c r="F2576" i="10"/>
  <c r="F1976" i="10"/>
  <c r="E1808" i="10"/>
  <c r="E1592" i="10"/>
  <c r="F1400" i="10"/>
  <c r="F1220" i="10"/>
  <c r="F1028" i="10"/>
  <c r="F800" i="10"/>
  <c r="F716" i="10"/>
  <c r="E548" i="10"/>
  <c r="E2719" i="10"/>
  <c r="E2479" i="10"/>
  <c r="E2335" i="10"/>
  <c r="E2191" i="10"/>
  <c r="F1915" i="10"/>
  <c r="E1735" i="10"/>
  <c r="E1567" i="10"/>
  <c r="F1375" i="10"/>
  <c r="F1183" i="10"/>
  <c r="F2030" i="10"/>
  <c r="E646" i="10"/>
  <c r="E2686" i="10"/>
  <c r="F2578" i="10"/>
  <c r="E2542" i="10"/>
  <c r="F2434" i="10"/>
  <c r="E2362" i="10"/>
  <c r="E2230" i="10"/>
  <c r="F537" i="10"/>
  <c r="E537" i="10"/>
  <c r="F513" i="10"/>
  <c r="E513" i="10"/>
  <c r="E477" i="10"/>
  <c r="F477" i="10"/>
  <c r="E453" i="10"/>
  <c r="F453" i="10"/>
  <c r="E417" i="10"/>
  <c r="F417" i="10"/>
  <c r="E393" i="10"/>
  <c r="F393" i="10"/>
  <c r="F369" i="10"/>
  <c r="E369" i="10"/>
  <c r="E345" i="10"/>
  <c r="F345" i="10"/>
  <c r="F321" i="10"/>
  <c r="E321" i="10"/>
  <c r="F309" i="10"/>
  <c r="F285" i="10"/>
  <c r="E285" i="10"/>
  <c r="E216" i="10"/>
  <c r="F216" i="10"/>
  <c r="F249" i="10"/>
  <c r="E249" i="10"/>
  <c r="E161" i="10"/>
  <c r="F161" i="10"/>
  <c r="E224" i="10"/>
  <c r="F224" i="10"/>
  <c r="F152" i="10"/>
  <c r="E152" i="10"/>
  <c r="F220" i="10"/>
  <c r="E220" i="10"/>
  <c r="F144" i="10"/>
  <c r="E144" i="10"/>
  <c r="E133" i="10"/>
  <c r="F133" i="10"/>
  <c r="F125" i="10"/>
  <c r="E125" i="10"/>
  <c r="F81" i="10"/>
  <c r="E81" i="10"/>
  <c r="F69" i="10"/>
  <c r="E69" i="10"/>
  <c r="E57" i="10"/>
  <c r="F57" i="10"/>
  <c r="E33" i="10"/>
  <c r="F33" i="10"/>
  <c r="E21" i="10"/>
  <c r="F21" i="10"/>
  <c r="F9" i="10"/>
  <c r="E9" i="10"/>
  <c r="E2721" i="10"/>
  <c r="E2710" i="10"/>
  <c r="E2662" i="10"/>
  <c r="E2650" i="10"/>
  <c r="E2708" i="10"/>
  <c r="F2708" i="10"/>
  <c r="E2612" i="10"/>
  <c r="F2612" i="10"/>
  <c r="F2504" i="10"/>
  <c r="E2396" i="10"/>
  <c r="F2396" i="10"/>
  <c r="F2312" i="10"/>
  <c r="E2312" i="10"/>
  <c r="E2192" i="10"/>
  <c r="F2192" i="10"/>
  <c r="E2120" i="10"/>
  <c r="F2120" i="10"/>
  <c r="E2036" i="10"/>
  <c r="F2036" i="10"/>
  <c r="E1940" i="10"/>
  <c r="F1940" i="10"/>
  <c r="E1844" i="10"/>
  <c r="F1844" i="10"/>
  <c r="E1724" i="10"/>
  <c r="F1724" i="10"/>
  <c r="E1628" i="10"/>
  <c r="F1628" i="10"/>
  <c r="F1520" i="10"/>
  <c r="E1436" i="10"/>
  <c r="F1436" i="10"/>
  <c r="E1352" i="10"/>
  <c r="F1352" i="10"/>
  <c r="F1268" i="10"/>
  <c r="E1268" i="10"/>
  <c r="E1148" i="10"/>
  <c r="F1148" i="10"/>
  <c r="E1064" i="10"/>
  <c r="F1064" i="10"/>
  <c r="E968" i="10"/>
  <c r="F968" i="10"/>
  <c r="E836" i="10"/>
  <c r="E740" i="10"/>
  <c r="F740" i="10"/>
  <c r="E668" i="10"/>
  <c r="F668" i="10"/>
  <c r="E608" i="10"/>
  <c r="F608" i="10"/>
  <c r="E560" i="10"/>
  <c r="F560" i="10"/>
  <c r="F464" i="10"/>
  <c r="E464" i="10"/>
  <c r="F344" i="10"/>
  <c r="E344" i="10"/>
  <c r="F230" i="10"/>
  <c r="E230" i="10"/>
  <c r="F1486" i="10"/>
  <c r="E2695" i="10"/>
  <c r="F2695" i="10"/>
  <c r="E2623" i="10"/>
  <c r="E2575" i="10"/>
  <c r="F2575" i="10"/>
  <c r="F2503" i="10"/>
  <c r="F2419" i="10"/>
  <c r="E2419" i="10"/>
  <c r="F2347" i="10"/>
  <c r="E2347" i="10"/>
  <c r="F2299" i="10"/>
  <c r="E2299" i="10"/>
  <c r="E2239" i="10"/>
  <c r="F2239" i="10"/>
  <c r="E2167" i="10"/>
  <c r="E2083" i="10"/>
  <c r="F2083" i="10"/>
  <c r="F2047" i="10"/>
  <c r="F1975" i="10"/>
  <c r="E1891" i="10"/>
  <c r="F1891" i="10"/>
  <c r="E1795" i="10"/>
  <c r="F1699" i="10"/>
  <c r="E1699" i="10"/>
  <c r="E1639" i="10"/>
  <c r="F1639" i="10"/>
  <c r="E1579" i="10"/>
  <c r="F1579" i="10"/>
  <c r="E1495" i="10"/>
  <c r="F1495" i="10"/>
  <c r="E1435" i="10"/>
  <c r="F1435" i="10"/>
  <c r="E1387" i="10"/>
  <c r="F1387" i="10"/>
  <c r="E1315" i="10"/>
  <c r="E2481" i="10"/>
  <c r="F2337" i="10"/>
  <c r="E2047" i="10"/>
  <c r="E309" i="10"/>
  <c r="E2702" i="10"/>
  <c r="F2702" i="10"/>
  <c r="E2666" i="10"/>
  <c r="F2666" i="10"/>
  <c r="E2618" i="10"/>
  <c r="F2618" i="10"/>
  <c r="E2570" i="10"/>
  <c r="E2522" i="10"/>
  <c r="F2522" i="10"/>
  <c r="F2450" i="10"/>
  <c r="E2426" i="10"/>
  <c r="F2426" i="10"/>
  <c r="E2378" i="10"/>
  <c r="F2342" i="10"/>
  <c r="E2342" i="10"/>
  <c r="E2306" i="10"/>
  <c r="F2306" i="10"/>
  <c r="E2282" i="10"/>
  <c r="F2282" i="10"/>
  <c r="E2234" i="10"/>
  <c r="F2234" i="10"/>
  <c r="E2186" i="10"/>
  <c r="F2186" i="10"/>
  <c r="E2150" i="10"/>
  <c r="F2102" i="10"/>
  <c r="E2102" i="10"/>
  <c r="E2054" i="10"/>
  <c r="F2054" i="10"/>
  <c r="E2006" i="10"/>
  <c r="F2006" i="10"/>
  <c r="E1970" i="10"/>
  <c r="F1922" i="10"/>
  <c r="E1922" i="10"/>
  <c r="E1850" i="10"/>
  <c r="F1850" i="10"/>
  <c r="E1706" i="10"/>
  <c r="F1706" i="10"/>
  <c r="F1670" i="10"/>
  <c r="E1670" i="10"/>
  <c r="E1634" i="10"/>
  <c r="F1634" i="10"/>
  <c r="E1586" i="10"/>
  <c r="F1586" i="10"/>
  <c r="E1550" i="10"/>
  <c r="F1550" i="10"/>
  <c r="F1526" i="10"/>
  <c r="E1526" i="10"/>
  <c r="E1502" i="10"/>
  <c r="F1502" i="10"/>
  <c r="F1478" i="10"/>
  <c r="E1478" i="10"/>
  <c r="E1430" i="10"/>
  <c r="F1430" i="10"/>
  <c r="E1334" i="10"/>
  <c r="F1334" i="10"/>
  <c r="F1286" i="10"/>
  <c r="E1286" i="10"/>
  <c r="E1214" i="10"/>
  <c r="F1214" i="10"/>
  <c r="E1106" i="10"/>
  <c r="F1106" i="10"/>
  <c r="E866" i="10"/>
  <c r="F866" i="10"/>
  <c r="F2700" i="10"/>
  <c r="F2688" i="10"/>
  <c r="F2664" i="10"/>
  <c r="E2664" i="10"/>
  <c r="F2592" i="10"/>
  <c r="E2592" i="10"/>
  <c r="F2556" i="10"/>
  <c r="E2532" i="10"/>
  <c r="F2532" i="10"/>
  <c r="F2508" i="10"/>
  <c r="E2508" i="10"/>
  <c r="F2484" i="10"/>
  <c r="E2484" i="10"/>
  <c r="F2460" i="10"/>
  <c r="E2460" i="10"/>
  <c r="F2436" i="10"/>
  <c r="F2412" i="10"/>
  <c r="F2388" i="10"/>
  <c r="E2388" i="10"/>
  <c r="F2364" i="10"/>
  <c r="E2364" i="10"/>
  <c r="F2340" i="10"/>
  <c r="E2340" i="10"/>
  <c r="F2316" i="10"/>
  <c r="E2316" i="10"/>
  <c r="F2304" i="10"/>
  <c r="E2304" i="10"/>
  <c r="F2280" i="10"/>
  <c r="E2280" i="10"/>
  <c r="F2256" i="10"/>
  <c r="E2256" i="10"/>
  <c r="F2232" i="10"/>
  <c r="E2232" i="10"/>
  <c r="F2220" i="10"/>
  <c r="F2196" i="10"/>
  <c r="F2172" i="10"/>
  <c r="E2172" i="10"/>
  <c r="F2160" i="10"/>
  <c r="E2160" i="10"/>
  <c r="F2136" i="10"/>
  <c r="E2136" i="10"/>
  <c r="F2124" i="10"/>
  <c r="E2124" i="10"/>
  <c r="F2100" i="10"/>
  <c r="E2100" i="10"/>
  <c r="F2088" i="10"/>
  <c r="F2064" i="10"/>
  <c r="E2064" i="10"/>
  <c r="F2040" i="10"/>
  <c r="E2040" i="10"/>
  <c r="F2016" i="10"/>
  <c r="E2016" i="10"/>
  <c r="F1992" i="10"/>
  <c r="E1992" i="10"/>
  <c r="F1968" i="10"/>
  <c r="E1968" i="10"/>
  <c r="F1944" i="10"/>
  <c r="E1944" i="10"/>
  <c r="F1920" i="10"/>
  <c r="E1920" i="10"/>
  <c r="F1908" i="10"/>
  <c r="E1908" i="10"/>
  <c r="F1884" i="10"/>
  <c r="F1872" i="10"/>
  <c r="E1872" i="10"/>
  <c r="F1848" i="10"/>
  <c r="E1848" i="10"/>
  <c r="F1836" i="10"/>
  <c r="E1836" i="10"/>
  <c r="F1812" i="10"/>
  <c r="E1812" i="10"/>
  <c r="F1800" i="10"/>
  <c r="E1800" i="10"/>
  <c r="F1776" i="10"/>
  <c r="E1776" i="10"/>
  <c r="F1752" i="10"/>
  <c r="E1752" i="10"/>
  <c r="F1728" i="10"/>
  <c r="E1728" i="10"/>
  <c r="F1704" i="10"/>
  <c r="E1704" i="10"/>
  <c r="F1680" i="10"/>
  <c r="E1680" i="10"/>
  <c r="F1656" i="10"/>
  <c r="E1656" i="10"/>
  <c r="F1632" i="10"/>
  <c r="E1632" i="10"/>
  <c r="F1620" i="10"/>
  <c r="E1620" i="10"/>
  <c r="F1596" i="10"/>
  <c r="E1596" i="10"/>
  <c r="F1572" i="10"/>
  <c r="E1572" i="10"/>
  <c r="F1548" i="10"/>
  <c r="E1548" i="10"/>
  <c r="F1524" i="10"/>
  <c r="E1524" i="10"/>
  <c r="F1512" i="10"/>
  <c r="F1488" i="10"/>
  <c r="F1476" i="10"/>
  <c r="E1476" i="10"/>
  <c r="F1452" i="10"/>
  <c r="E1452" i="10"/>
  <c r="F1428" i="10"/>
  <c r="E1428" i="10"/>
  <c r="F1404" i="10"/>
  <c r="E1404" i="10"/>
  <c r="F1380" i="10"/>
  <c r="E1380" i="10"/>
  <c r="F1356" i="10"/>
  <c r="E1356" i="10"/>
  <c r="F1320" i="10"/>
  <c r="E1320" i="10"/>
  <c r="F1296" i="10"/>
  <c r="E1296" i="10"/>
  <c r="E1272" i="10"/>
  <c r="F1272" i="10"/>
  <c r="F1260" i="10"/>
  <c r="E1260" i="10"/>
  <c r="F1236" i="10"/>
  <c r="E1236" i="10"/>
  <c r="E1176" i="10"/>
  <c r="F1176" i="10"/>
  <c r="E1152" i="10"/>
  <c r="F1152" i="10"/>
  <c r="E1128" i="10"/>
  <c r="F1128" i="10"/>
  <c r="F1104" i="10"/>
  <c r="E1104" i="10"/>
  <c r="F1080" i="10"/>
  <c r="E1080" i="10"/>
  <c r="E1068" i="10"/>
  <c r="F1068" i="10"/>
  <c r="F1044" i="10"/>
  <c r="E1044" i="10"/>
  <c r="F1020" i="10"/>
  <c r="E1020" i="10"/>
  <c r="E996" i="10"/>
  <c r="F996" i="10"/>
  <c r="F972" i="10"/>
  <c r="E972" i="10"/>
  <c r="F960" i="10"/>
  <c r="E960" i="10"/>
  <c r="F936" i="10"/>
  <c r="E936" i="10"/>
  <c r="E912" i="10"/>
  <c r="F912" i="10"/>
  <c r="F900" i="10"/>
  <c r="E900" i="10"/>
  <c r="F876" i="10"/>
  <c r="E876" i="10"/>
  <c r="E852" i="10"/>
  <c r="F852" i="10"/>
  <c r="E840" i="10"/>
  <c r="F840" i="10"/>
  <c r="F816" i="10"/>
  <c r="E816" i="10"/>
  <c r="F792" i="10"/>
  <c r="E792" i="10"/>
  <c r="F768" i="10"/>
  <c r="E756" i="10"/>
  <c r="F684" i="10"/>
  <c r="E600" i="10"/>
  <c r="E540" i="10"/>
  <c r="E504" i="10"/>
  <c r="F444" i="10"/>
  <c r="F408" i="10"/>
  <c r="F360" i="10"/>
  <c r="E336" i="10"/>
  <c r="F300" i="10"/>
  <c r="E255" i="10"/>
  <c r="F211" i="10"/>
  <c r="F239" i="10"/>
  <c r="E257" i="10"/>
  <c r="F195" i="10"/>
  <c r="F72" i="10"/>
  <c r="F48" i="10"/>
  <c r="F12" i="10"/>
  <c r="E2723" i="10"/>
  <c r="F2651" i="10"/>
  <c r="F2591" i="10"/>
  <c r="E2555" i="10"/>
  <c r="F2531" i="10"/>
  <c r="F2483" i="10"/>
  <c r="F2423" i="10"/>
  <c r="F2387" i="10"/>
  <c r="E2339" i="10"/>
  <c r="E2303" i="10"/>
  <c r="F2255" i="10"/>
  <c r="F2231" i="10"/>
  <c r="F2195" i="10"/>
  <c r="E2171" i="10"/>
  <c r="E2135" i="10"/>
  <c r="F2099" i="10"/>
  <c r="E582" i="10"/>
  <c r="E426" i="10"/>
  <c r="F306" i="10"/>
  <c r="F228" i="10"/>
  <c r="F142" i="10"/>
  <c r="F2417" i="10"/>
  <c r="F2297" i="10"/>
  <c r="F2261" i="10"/>
  <c r="F2129" i="10"/>
  <c r="E1997" i="10"/>
  <c r="F1913" i="10"/>
  <c r="F1853" i="10"/>
  <c r="E1757" i="10"/>
  <c r="E2717" i="10"/>
  <c r="E2152" i="10"/>
  <c r="E510" i="10"/>
  <c r="F1087" i="10"/>
  <c r="F1624" i="10"/>
  <c r="E2574" i="10"/>
  <c r="F2345" i="10"/>
  <c r="F1229" i="10"/>
  <c r="F1349" i="10"/>
  <c r="E1289" i="10"/>
  <c r="E1241" i="10"/>
  <c r="E1169" i="10"/>
  <c r="F1097" i="10"/>
  <c r="E1037" i="10"/>
  <c r="E953" i="10"/>
  <c r="E893" i="10"/>
  <c r="F821" i="10"/>
  <c r="F773" i="10"/>
  <c r="F713" i="10"/>
  <c r="F641" i="10"/>
  <c r="F581" i="10"/>
  <c r="E509" i="10"/>
  <c r="F449" i="10"/>
  <c r="E401" i="10"/>
  <c r="E365" i="10"/>
  <c r="E317" i="10"/>
  <c r="F269" i="10"/>
  <c r="F210" i="10"/>
  <c r="F238" i="10"/>
  <c r="F129" i="10"/>
  <c r="E77" i="10"/>
  <c r="E29" i="10"/>
  <c r="E833" i="10"/>
  <c r="F2643" i="10"/>
  <c r="F2439" i="10"/>
  <c r="E460" i="10"/>
  <c r="E412" i="10"/>
  <c r="E364" i="10"/>
  <c r="F1084" i="10"/>
  <c r="F446" i="10"/>
  <c r="E374" i="10"/>
  <c r="E338" i="10"/>
  <c r="F290" i="10"/>
  <c r="F266" i="10"/>
  <c r="F422" i="10"/>
  <c r="E280" i="10"/>
  <c r="E265" i="10"/>
  <c r="E227" i="10"/>
  <c r="E219" i="10"/>
  <c r="F88" i="10"/>
  <c r="F28" i="10"/>
  <c r="E263" i="10"/>
  <c r="F158" i="10"/>
  <c r="E196" i="10"/>
  <c r="E62" i="10"/>
  <c r="E2062" i="10"/>
  <c r="F2002" i="10"/>
  <c r="E1870" i="10"/>
  <c r="F1786" i="10"/>
  <c r="F1726" i="10"/>
  <c r="F1654" i="10"/>
  <c r="F1570" i="10"/>
  <c r="F1522" i="10"/>
  <c r="E1414" i="10"/>
  <c r="F1330" i="10"/>
  <c r="E1234" i="10"/>
  <c r="F1138" i="10"/>
  <c r="E1078" i="10"/>
  <c r="F970" i="10"/>
  <c r="F934" i="10"/>
  <c r="F850" i="10"/>
  <c r="E766" i="10"/>
  <c r="E694" i="10"/>
  <c r="E622" i="10"/>
  <c r="F574" i="10"/>
  <c r="F526" i="10"/>
  <c r="F466" i="10"/>
  <c r="F406" i="10"/>
  <c r="F1448" i="10"/>
  <c r="E1292" i="10"/>
  <c r="E1184" i="10"/>
  <c r="F1136" i="10"/>
  <c r="E1016" i="10"/>
  <c r="F932" i="10"/>
  <c r="E812" i="10"/>
  <c r="F728" i="10"/>
  <c r="F620" i="10"/>
  <c r="F500" i="10"/>
  <c r="E452" i="10"/>
  <c r="E368" i="10"/>
  <c r="F296" i="10"/>
  <c r="E160" i="10"/>
  <c r="E132" i="10"/>
  <c r="F56" i="10"/>
  <c r="E8" i="10"/>
  <c r="F2635" i="10"/>
  <c r="E2515" i="10"/>
  <c r="F2359" i="10"/>
  <c r="F2215" i="10"/>
  <c r="F2059" i="10"/>
  <c r="E1987" i="10"/>
  <c r="F1951" i="10"/>
  <c r="F1855" i="10"/>
  <c r="E1783" i="10"/>
  <c r="F1675" i="10"/>
  <c r="F1555" i="10"/>
  <c r="E1471" i="10"/>
  <c r="E1363" i="10"/>
  <c r="E1303" i="10"/>
  <c r="E1207" i="10"/>
  <c r="F2714" i="10"/>
  <c r="E2630" i="10"/>
  <c r="E2534" i="10"/>
  <c r="E2402" i="10"/>
  <c r="E2294" i="10"/>
  <c r="F2246" i="10"/>
  <c r="E2138" i="10"/>
  <c r="F2066" i="10"/>
  <c r="E1982" i="10"/>
  <c r="F1898" i="10"/>
  <c r="E1814" i="10"/>
  <c r="E1754" i="10"/>
  <c r="E1682" i="10"/>
  <c r="F1622" i="10"/>
  <c r="F1490" i="10"/>
  <c r="E1418" i="10"/>
  <c r="E1382" i="10"/>
  <c r="E1298" i="10"/>
  <c r="F1250" i="10"/>
  <c r="F1202" i="10"/>
  <c r="F1142" i="10"/>
  <c r="F1094" i="10"/>
  <c r="E1022" i="10"/>
  <c r="F986" i="10"/>
  <c r="E938" i="10"/>
  <c r="E878" i="10"/>
  <c r="F830" i="10"/>
  <c r="F770" i="10"/>
  <c r="E722" i="10"/>
  <c r="F674" i="10"/>
  <c r="F614" i="10"/>
  <c r="E566" i="10"/>
  <c r="E530" i="10"/>
  <c r="E2614" i="10"/>
  <c r="E1988" i="10"/>
  <c r="E2689" i="10"/>
  <c r="E2653" i="10"/>
  <c r="E2629" i="10"/>
  <c r="F2593" i="10"/>
  <c r="E2557" i="10"/>
  <c r="E2533" i="10"/>
  <c r="F2497" i="10"/>
  <c r="E2461" i="10"/>
  <c r="F2437" i="10"/>
  <c r="F2401" i="10"/>
  <c r="F2365" i="10"/>
  <c r="E2341" i="10"/>
  <c r="E2281" i="10"/>
  <c r="F2269" i="10"/>
  <c r="E2233" i="10"/>
  <c r="F2209" i="10"/>
  <c r="F2185" i="10"/>
  <c r="E2149" i="10"/>
  <c r="E2125" i="10"/>
  <c r="F2101" i="10"/>
  <c r="F2065" i="10"/>
  <c r="F2017" i="10"/>
  <c r="E1993" i="10"/>
  <c r="F1969" i="10"/>
  <c r="F1945" i="10"/>
  <c r="F1909" i="10"/>
  <c r="E1885" i="10"/>
  <c r="F1861" i="10"/>
  <c r="E1837" i="10"/>
  <c r="F1801" i="10"/>
  <c r="F1765" i="10"/>
  <c r="F1741" i="10"/>
  <c r="F1717" i="10"/>
  <c r="F1681" i="10"/>
  <c r="F1657" i="10"/>
  <c r="E1658" i="10"/>
  <c r="F1514" i="10"/>
  <c r="E1310" i="10"/>
  <c r="E1190" i="10"/>
  <c r="F1118" i="10"/>
  <c r="E998" i="10"/>
  <c r="E890" i="10"/>
  <c r="E746" i="10"/>
  <c r="E662" i="10"/>
  <c r="E554" i="10"/>
  <c r="F2712" i="10"/>
  <c r="F2580" i="10"/>
  <c r="F2496" i="10"/>
  <c r="F2400" i="10"/>
  <c r="E755" i="10"/>
  <c r="F743" i="10"/>
  <c r="E743" i="10"/>
  <c r="F731" i="10"/>
  <c r="E731" i="10"/>
  <c r="F719" i="10"/>
  <c r="E719" i="10"/>
  <c r="E707" i="10"/>
  <c r="F707" i="10"/>
  <c r="E695" i="10"/>
  <c r="F695" i="10"/>
  <c r="F683" i="10"/>
  <c r="E683" i="10"/>
  <c r="E671" i="10"/>
  <c r="F671" i="10"/>
  <c r="F659" i="10"/>
  <c r="F647" i="10"/>
  <c r="E635" i="10"/>
  <c r="F635" i="10"/>
  <c r="E623" i="10"/>
  <c r="F623" i="10"/>
  <c r="F611" i="10"/>
  <c r="E611" i="10"/>
  <c r="F599" i="10"/>
  <c r="E599" i="10"/>
  <c r="F587" i="10"/>
  <c r="E587" i="10"/>
  <c r="F575" i="10"/>
  <c r="E575" i="10"/>
  <c r="E563" i="10"/>
  <c r="F563" i="10"/>
  <c r="E551" i="10"/>
  <c r="F551" i="10"/>
  <c r="F539" i="10"/>
  <c r="E539" i="10"/>
  <c r="F527" i="10"/>
  <c r="E527" i="10"/>
  <c r="F515" i="10"/>
  <c r="E515" i="10"/>
  <c r="F503" i="10"/>
  <c r="E503" i="10"/>
  <c r="E491" i="10"/>
  <c r="F491" i="10"/>
  <c r="F479" i="10"/>
  <c r="E479" i="10"/>
  <c r="E467" i="10"/>
  <c r="F467" i="10"/>
  <c r="E455" i="10"/>
  <c r="F455" i="10"/>
  <c r="E443" i="10"/>
  <c r="F443" i="10"/>
  <c r="F431" i="10"/>
  <c r="E431" i="10"/>
  <c r="F419" i="10"/>
  <c r="E419" i="10"/>
  <c r="F407" i="10"/>
  <c r="E395" i="10"/>
  <c r="F395" i="10"/>
  <c r="E383" i="10"/>
  <c r="F383" i="10"/>
  <c r="E371" i="10"/>
  <c r="F371" i="10"/>
  <c r="E359" i="10"/>
  <c r="F359" i="10"/>
  <c r="E347" i="10"/>
  <c r="F347" i="10"/>
  <c r="E335" i="10"/>
  <c r="F335" i="10"/>
  <c r="E323" i="10"/>
  <c r="F323" i="10"/>
  <c r="E311" i="10"/>
  <c r="F311" i="10"/>
  <c r="E299" i="10"/>
  <c r="F299" i="10"/>
  <c r="E287" i="10"/>
  <c r="F287" i="10"/>
  <c r="E275" i="10"/>
  <c r="F275" i="10"/>
  <c r="E191" i="10"/>
  <c r="F191" i="10"/>
  <c r="F247" i="10"/>
  <c r="E247" i="10"/>
  <c r="E245" i="10"/>
  <c r="F245" i="10"/>
  <c r="E251" i="10"/>
  <c r="E180" i="10"/>
  <c r="F180" i="10"/>
  <c r="F175" i="10"/>
  <c r="E175" i="10"/>
  <c r="E163" i="10"/>
  <c r="F163" i="10"/>
  <c r="F157" i="10"/>
  <c r="E157" i="10"/>
  <c r="E236" i="10"/>
  <c r="F236" i="10"/>
  <c r="E222" i="10"/>
  <c r="F222" i="10"/>
  <c r="E104" i="10"/>
  <c r="F104" i="10"/>
  <c r="E218" i="10"/>
  <c r="F218" i="10"/>
  <c r="F135" i="10"/>
  <c r="E135" i="10"/>
  <c r="E126" i="10"/>
  <c r="F126" i="10"/>
  <c r="E95" i="10"/>
  <c r="F95" i="10"/>
  <c r="E83" i="10"/>
  <c r="F83" i="10"/>
  <c r="F71" i="10"/>
  <c r="E71" i="10"/>
  <c r="E59" i="10"/>
  <c r="F59" i="10"/>
  <c r="F47" i="10"/>
  <c r="E47" i="10"/>
  <c r="E35" i="10"/>
  <c r="F35" i="10"/>
  <c r="E23" i="10"/>
  <c r="F23" i="10"/>
  <c r="E11" i="10"/>
  <c r="F11" i="10"/>
  <c r="E2724" i="10"/>
  <c r="E2711" i="10"/>
  <c r="E2652" i="10"/>
  <c r="E2639" i="10"/>
  <c r="F2624" i="10"/>
  <c r="E2590" i="10"/>
  <c r="F2570" i="10"/>
  <c r="E2553" i="10"/>
  <c r="F2470" i="10"/>
  <c r="E2450" i="10"/>
  <c r="E2420" i="10"/>
  <c r="E2395" i="10"/>
  <c r="E2371" i="10"/>
  <c r="E2275" i="10"/>
  <c r="E2198" i="10"/>
  <c r="F2011" i="10"/>
  <c r="E1975" i="10"/>
  <c r="F1934" i="10"/>
  <c r="F1795" i="10"/>
  <c r="F1690" i="10"/>
  <c r="F1641" i="10"/>
  <c r="F1538" i="10"/>
  <c r="E1442" i="10"/>
  <c r="E1370" i="10"/>
  <c r="E1126" i="10"/>
  <c r="E887" i="10"/>
  <c r="F823" i="10"/>
  <c r="E823" i="10"/>
  <c r="E1147" i="10"/>
  <c r="E1099" i="10"/>
  <c r="F1099" i="10"/>
  <c r="F1051" i="10"/>
  <c r="F1003" i="10"/>
  <c r="E1003" i="10"/>
  <c r="F967" i="10"/>
  <c r="E967" i="10"/>
  <c r="F919" i="10"/>
  <c r="F871" i="10"/>
  <c r="E871" i="10"/>
  <c r="F835" i="10"/>
  <c r="E835" i="10"/>
  <c r="F811" i="10"/>
  <c r="E811" i="10"/>
  <c r="F787" i="10"/>
  <c r="E787" i="10"/>
  <c r="F763" i="10"/>
  <c r="E763" i="10"/>
  <c r="E739" i="10"/>
  <c r="F739" i="10"/>
  <c r="F715" i="10"/>
  <c r="F691" i="10"/>
  <c r="E691" i="10"/>
  <c r="F655" i="10"/>
  <c r="E655" i="10"/>
  <c r="F475" i="10"/>
  <c r="E475" i="10"/>
  <c r="F2670" i="10"/>
  <c r="F2622" i="10"/>
  <c r="F2466" i="10"/>
  <c r="E2466" i="10"/>
  <c r="F2418" i="10"/>
  <c r="F2370" i="10"/>
  <c r="E2370" i="10"/>
  <c r="F2310" i="10"/>
  <c r="E2310" i="10"/>
  <c r="F2250" i="10"/>
  <c r="F2202" i="10"/>
  <c r="E2202" i="10"/>
  <c r="F2130" i="10"/>
  <c r="E2130" i="10"/>
  <c r="F2082" i="10"/>
  <c r="F2034" i="10"/>
  <c r="E2034" i="10"/>
  <c r="F1986" i="10"/>
  <c r="E1986" i="10"/>
  <c r="F1950" i="10"/>
  <c r="F1902" i="10"/>
  <c r="F1854" i="10"/>
  <c r="F1818" i="10"/>
  <c r="E1818" i="10"/>
  <c r="F1770" i="10"/>
  <c r="E1770" i="10"/>
  <c r="F1722" i="10"/>
  <c r="E1722" i="10"/>
  <c r="F1674" i="10"/>
  <c r="F1626" i="10"/>
  <c r="F1566" i="10"/>
  <c r="F1506" i="10"/>
  <c r="E1506" i="10"/>
  <c r="F1434" i="10"/>
  <c r="E1434" i="10"/>
  <c r="F1386" i="10"/>
  <c r="E1386" i="10"/>
  <c r="F1362" i="10"/>
  <c r="E1362" i="10"/>
  <c r="E1314" i="10"/>
  <c r="F1314" i="10"/>
  <c r="E1266" i="10"/>
  <c r="F1266" i="10"/>
  <c r="E1206" i="10"/>
  <c r="F1206" i="10"/>
  <c r="E1146" i="10"/>
  <c r="F1146" i="10"/>
  <c r="F1098" i="10"/>
  <c r="F1038" i="10"/>
  <c r="E1038" i="10"/>
  <c r="E990" i="10"/>
  <c r="F990" i="10"/>
  <c r="H990" i="10" s="1"/>
  <c r="E930" i="10"/>
  <c r="F870" i="10"/>
  <c r="E870" i="10"/>
  <c r="F774" i="10"/>
  <c r="F474" i="10"/>
  <c r="E474" i="10"/>
  <c r="E1674" i="10"/>
  <c r="E1051" i="10"/>
  <c r="E1111" i="10"/>
  <c r="F1111" i="10"/>
  <c r="E1075" i="10"/>
  <c r="F1027" i="10"/>
  <c r="E1027" i="10"/>
  <c r="F979" i="10"/>
  <c r="E979" i="10"/>
  <c r="F943" i="10"/>
  <c r="E943" i="10"/>
  <c r="F907" i="10"/>
  <c r="E907" i="10"/>
  <c r="F859" i="10"/>
  <c r="E859" i="10"/>
  <c r="F799" i="10"/>
  <c r="E799" i="10"/>
  <c r="F775" i="10"/>
  <c r="E775" i="10"/>
  <c r="F751" i="10"/>
  <c r="F727" i="10"/>
  <c r="E727" i="10"/>
  <c r="E703" i="10"/>
  <c r="E679" i="10"/>
  <c r="F679" i="10"/>
  <c r="F667" i="10"/>
  <c r="E667" i="10"/>
  <c r="E631" i="10"/>
  <c r="F631" i="10"/>
  <c r="F607" i="10"/>
  <c r="F595" i="10"/>
  <c r="E595" i="10"/>
  <c r="E571" i="10"/>
  <c r="F571" i="10"/>
  <c r="F547" i="10"/>
  <c r="E547" i="10"/>
  <c r="F499" i="10"/>
  <c r="E499" i="10"/>
  <c r="F451" i="10"/>
  <c r="E451" i="10"/>
  <c r="F427" i="10"/>
  <c r="E427" i="10"/>
  <c r="F415" i="10"/>
  <c r="E415" i="10"/>
  <c r="F403" i="10"/>
  <c r="E403" i="10"/>
  <c r="E379" i="10"/>
  <c r="F379" i="10"/>
  <c r="E367" i="10"/>
  <c r="F367" i="10"/>
  <c r="E355" i="10"/>
  <c r="F355" i="10"/>
  <c r="F343" i="10"/>
  <c r="E343" i="10"/>
  <c r="F331" i="10"/>
  <c r="E331" i="10"/>
  <c r="F319" i="10"/>
  <c r="E319" i="10"/>
  <c r="E307" i="10"/>
  <c r="F307" i="10"/>
  <c r="F295" i="10"/>
  <c r="E295" i="10"/>
  <c r="E283" i="10"/>
  <c r="F283" i="10"/>
  <c r="F271" i="10"/>
  <c r="E271" i="10"/>
  <c r="F187" i="10"/>
  <c r="E187" i="10"/>
  <c r="F119" i="10"/>
  <c r="E119" i="10"/>
  <c r="E117" i="10"/>
  <c r="F117" i="10"/>
  <c r="F212" i="10"/>
  <c r="E212" i="10"/>
  <c r="E262" i="10"/>
  <c r="F262" i="10"/>
  <c r="F171" i="10"/>
  <c r="E171" i="10"/>
  <c r="F209" i="10"/>
  <c r="E209" i="10"/>
  <c r="E156" i="10"/>
  <c r="F156" i="10"/>
  <c r="E154" i="10"/>
  <c r="F154" i="10"/>
  <c r="F151" i="10"/>
  <c r="E146" i="10"/>
  <c r="F146" i="10"/>
  <c r="F91" i="10"/>
  <c r="E91" i="10"/>
  <c r="F2694" i="10"/>
  <c r="E2610" i="10"/>
  <c r="F2610" i="10"/>
  <c r="F2586" i="10"/>
  <c r="F2574" i="10"/>
  <c r="F2502" i="10"/>
  <c r="E2502" i="10"/>
  <c r="F2478" i="10"/>
  <c r="E2478" i="10"/>
  <c r="F2442" i="10"/>
  <c r="E2442" i="10"/>
  <c r="F2394" i="10"/>
  <c r="F2346" i="10"/>
  <c r="E2346" i="10"/>
  <c r="F2298" i="10"/>
  <c r="E2298" i="10"/>
  <c r="F2274" i="10"/>
  <c r="F2226" i="10"/>
  <c r="F2178" i="10"/>
  <c r="E2178" i="10"/>
  <c r="F2154" i="10"/>
  <c r="E2154" i="10"/>
  <c r="F2106" i="10"/>
  <c r="E2106" i="10"/>
  <c r="F2058" i="10"/>
  <c r="F2010" i="10"/>
  <c r="F1962" i="10"/>
  <c r="E1962" i="10"/>
  <c r="F1926" i="10"/>
  <c r="F1878" i="10"/>
  <c r="E1878" i="10"/>
  <c r="F1842" i="10"/>
  <c r="F1782" i="10"/>
  <c r="E1782" i="10"/>
  <c r="F1734" i="10"/>
  <c r="E1734" i="10"/>
  <c r="F1686" i="10"/>
  <c r="E1686" i="10"/>
  <c r="F1650" i="10"/>
  <c r="F1614" i="10"/>
  <c r="F1578" i="10"/>
  <c r="E1578" i="10"/>
  <c r="F1518" i="10"/>
  <c r="E1518" i="10"/>
  <c r="F1482" i="10"/>
  <c r="E1482" i="10"/>
  <c r="F1446" i="10"/>
  <c r="E1446" i="10"/>
  <c r="F1410" i="10"/>
  <c r="E1410" i="10"/>
  <c r="F1374" i="10"/>
  <c r="F1338" i="10"/>
  <c r="E1338" i="10"/>
  <c r="E1302" i="10"/>
  <c r="F1302" i="10"/>
  <c r="E1278" i="10"/>
  <c r="F1278" i="10"/>
  <c r="E1242" i="10"/>
  <c r="F1218" i="10"/>
  <c r="E1218" i="10"/>
  <c r="E1170" i="10"/>
  <c r="F1122" i="10"/>
  <c r="E1122" i="10"/>
  <c r="F1050" i="10"/>
  <c r="E1050" i="10"/>
  <c r="F1002" i="10"/>
  <c r="E954" i="10"/>
  <c r="F954" i="10"/>
  <c r="F918" i="10"/>
  <c r="E918" i="10"/>
  <c r="F882" i="10"/>
  <c r="E882" i="10"/>
  <c r="F846" i="10"/>
  <c r="E846" i="10"/>
  <c r="F834" i="10"/>
  <c r="E834" i="10"/>
  <c r="F798" i="10"/>
  <c r="E798" i="10"/>
  <c r="F762" i="10"/>
  <c r="E762" i="10"/>
  <c r="F738" i="10"/>
  <c r="E702" i="10"/>
  <c r="F702" i="10"/>
  <c r="E678" i="10"/>
  <c r="F678" i="10"/>
  <c r="F654" i="10"/>
  <c r="E654" i="10"/>
  <c r="F618" i="10"/>
  <c r="E618" i="10"/>
  <c r="F582" i="10"/>
  <c r="F558" i="10"/>
  <c r="F366" i="10"/>
  <c r="F282" i="10"/>
  <c r="E159" i="10"/>
  <c r="E66" i="10"/>
  <c r="F2585" i="10"/>
  <c r="E2321" i="10"/>
  <c r="F2285" i="10"/>
  <c r="F2249" i="10"/>
  <c r="F2057" i="10"/>
  <c r="F1937" i="10"/>
  <c r="E1877" i="10"/>
  <c r="E1829" i="10"/>
  <c r="F1541" i="10"/>
  <c r="E2429" i="10"/>
  <c r="F1242" i="10"/>
  <c r="H1242" i="10" s="1"/>
  <c r="E1123" i="10"/>
  <c r="E1039" i="10"/>
  <c r="E2694" i="10"/>
  <c r="F2428" i="10"/>
  <c r="E1013" i="10"/>
  <c r="F1373" i="10"/>
  <c r="E1313" i="10"/>
  <c r="F1253" i="10"/>
  <c r="F1181" i="10"/>
  <c r="E1109" i="10"/>
  <c r="F1061" i="10"/>
  <c r="F977" i="10"/>
  <c r="F917" i="10"/>
  <c r="F857" i="10"/>
  <c r="F797" i="10"/>
  <c r="E725" i="10"/>
  <c r="E665" i="10"/>
  <c r="E593" i="10"/>
  <c r="E533" i="10"/>
  <c r="F461" i="10"/>
  <c r="E437" i="10"/>
  <c r="F365" i="10"/>
  <c r="E293" i="10"/>
  <c r="F248" i="10"/>
  <c r="F115" i="10"/>
  <c r="E149" i="10"/>
  <c r="F121" i="10"/>
  <c r="E53" i="10"/>
  <c r="F17" i="10"/>
  <c r="E377" i="10"/>
  <c r="F2715" i="10"/>
  <c r="E2439" i="10"/>
  <c r="E2343" i="10"/>
  <c r="F2328" i="10"/>
  <c r="E376" i="10"/>
  <c r="E1504" i="10"/>
  <c r="E458" i="10"/>
  <c r="E386" i="10"/>
  <c r="E350" i="10"/>
  <c r="F314" i="10"/>
  <c r="F278" i="10"/>
  <c r="F1444" i="10"/>
  <c r="F292" i="10"/>
  <c r="F233" i="10"/>
  <c r="E168" i="10"/>
  <c r="E148" i="10"/>
  <c r="F76" i="10"/>
  <c r="E28" i="10"/>
  <c r="F4" i="10"/>
  <c r="E221" i="10"/>
  <c r="E86" i="10"/>
  <c r="F50" i="10"/>
  <c r="F2244" i="10"/>
  <c r="F2148" i="10"/>
  <c r="F2028" i="10"/>
  <c r="E1980" i="10"/>
  <c r="E1896" i="10"/>
  <c r="E1788" i="10"/>
  <c r="F1692" i="10"/>
  <c r="F1608" i="10"/>
  <c r="E1560" i="10"/>
  <c r="E1464" i="10"/>
  <c r="E1392" i="10"/>
  <c r="E1332" i="10"/>
  <c r="F1248" i="10"/>
  <c r="E1200" i="10"/>
  <c r="F1116" i="10"/>
  <c r="F1056" i="10"/>
  <c r="E984" i="10"/>
  <c r="E888" i="10"/>
  <c r="E828" i="10"/>
  <c r="F744" i="10"/>
  <c r="E672" i="10"/>
  <c r="E576" i="10"/>
  <c r="F528" i="10"/>
  <c r="E384" i="10"/>
  <c r="F2515" i="10"/>
  <c r="F2203" i="10"/>
  <c r="F1544" i="10"/>
  <c r="E2518" i="10"/>
  <c r="E768" i="10"/>
  <c r="E708" i="10"/>
  <c r="E648" i="10"/>
  <c r="E564" i="10"/>
  <c r="F480" i="10"/>
  <c r="F432" i="10"/>
  <c r="E396" i="10"/>
  <c r="F348" i="10"/>
  <c r="F312" i="10"/>
  <c r="E276" i="10"/>
  <c r="F116" i="10"/>
  <c r="E239" i="10"/>
  <c r="E147" i="10"/>
  <c r="E96" i="10"/>
  <c r="E60" i="10"/>
  <c r="F24" i="10"/>
  <c r="F2590" i="10"/>
  <c r="F2663" i="10"/>
  <c r="E2591" i="10"/>
  <c r="F2543" i="10"/>
  <c r="F2495" i="10"/>
  <c r="E2447" i="10"/>
  <c r="F2399" i="10"/>
  <c r="F2351" i="10"/>
  <c r="F2303" i="10"/>
  <c r="E2267" i="10"/>
  <c r="F2219" i="10"/>
  <c r="E1710" i="10"/>
  <c r="F1698" i="10"/>
  <c r="E1698" i="10"/>
  <c r="F1662" i="10"/>
  <c r="E1662" i="10"/>
  <c r="F1638" i="10"/>
  <c r="F1602" i="10"/>
  <c r="E1602" i="10"/>
  <c r="F1590" i="10"/>
  <c r="F1554" i="10"/>
  <c r="F1542" i="10"/>
  <c r="E1542" i="10"/>
  <c r="F1530" i="10"/>
  <c r="F1494" i="10"/>
  <c r="E1494" i="10"/>
  <c r="F1470" i="10"/>
  <c r="E1470" i="10"/>
  <c r="F1458" i="10"/>
  <c r="F1422" i="10"/>
  <c r="F1398" i="10"/>
  <c r="F1350" i="10"/>
  <c r="F1326" i="10"/>
  <c r="E1326" i="10"/>
  <c r="E1290" i="10"/>
  <c r="F1290" i="10"/>
  <c r="E1254" i="10"/>
  <c r="E1826" i="10"/>
  <c r="E1230" i="10"/>
  <c r="E1194" i="10"/>
  <c r="F1194" i="10"/>
  <c r="F1182" i="10"/>
  <c r="E1182" i="10"/>
  <c r="F1158" i="10"/>
  <c r="E1158" i="10"/>
  <c r="F1134" i="10"/>
  <c r="E1110" i="10"/>
  <c r="F1110" i="10"/>
  <c r="F1086" i="10"/>
  <c r="E1086" i="10"/>
  <c r="E1074" i="10"/>
  <c r="F1074" i="10"/>
  <c r="F1062" i="10"/>
  <c r="E1062" i="10"/>
  <c r="E1026" i="10"/>
  <c r="F1026" i="10"/>
  <c r="F1014" i="10"/>
  <c r="F978" i="10"/>
  <c r="E978" i="10"/>
  <c r="E966" i="10"/>
  <c r="F966" i="10"/>
  <c r="F942" i="10"/>
  <c r="E942" i="10"/>
  <c r="F906" i="10"/>
  <c r="E906" i="10"/>
  <c r="E894" i="10"/>
  <c r="F894" i="10"/>
  <c r="F858" i="10"/>
  <c r="F822" i="10"/>
  <c r="E822" i="10"/>
  <c r="E810" i="10"/>
  <c r="F810" i="10"/>
  <c r="F786" i="10"/>
  <c r="E786" i="10"/>
  <c r="F750" i="10"/>
  <c r="E750" i="10"/>
  <c r="F726" i="10"/>
  <c r="E726" i="10"/>
  <c r="E714" i="10"/>
  <c r="F690" i="10"/>
  <c r="E666" i="10"/>
  <c r="F666" i="10"/>
  <c r="F642" i="10"/>
  <c r="F630" i="10"/>
  <c r="E630" i="10"/>
  <c r="E606" i="10"/>
  <c r="F606" i="10"/>
  <c r="F594" i="10"/>
  <c r="E594" i="10"/>
  <c r="F570" i="10"/>
  <c r="E546" i="10"/>
  <c r="F546" i="10"/>
  <c r="F534" i="10"/>
  <c r="E534" i="10"/>
  <c r="F522" i="10"/>
  <c r="E522" i="10"/>
  <c r="F498" i="10"/>
  <c r="E498" i="10"/>
  <c r="E486" i="10"/>
  <c r="F486" i="10"/>
  <c r="E450" i="10"/>
  <c r="F450" i="10"/>
  <c r="E438" i="10"/>
  <c r="F438" i="10"/>
  <c r="E414" i="10"/>
  <c r="F414" i="10"/>
  <c r="F402" i="10"/>
  <c r="E402" i="10"/>
  <c r="F378" i="10"/>
  <c r="E354" i="10"/>
  <c r="F330" i="10"/>
  <c r="E330" i="10"/>
  <c r="F318" i="10"/>
  <c r="E318" i="10"/>
  <c r="F294" i="10"/>
  <c r="E294" i="10"/>
  <c r="F270" i="10"/>
  <c r="E270" i="10"/>
  <c r="F256" i="10"/>
  <c r="E256" i="10"/>
  <c r="E252" i="10"/>
  <c r="F252" i="10"/>
  <c r="E181" i="10"/>
  <c r="F181" i="10"/>
  <c r="E170" i="10"/>
  <c r="F170" i="10"/>
  <c r="F109" i="10"/>
  <c r="E150" i="10"/>
  <c r="F150" i="10"/>
  <c r="F103" i="10"/>
  <c r="E103" i="10"/>
  <c r="F130" i="10"/>
  <c r="E130" i="10"/>
  <c r="F122" i="10"/>
  <c r="E122" i="10"/>
  <c r="F90" i="10"/>
  <c r="E90" i="10"/>
  <c r="E78" i="10"/>
  <c r="F78" i="10"/>
  <c r="E54" i="10"/>
  <c r="F54" i="10"/>
  <c r="F42" i="10"/>
  <c r="E42" i="10"/>
  <c r="F30" i="10"/>
  <c r="E30" i="10"/>
  <c r="E18" i="10"/>
  <c r="F18" i="10"/>
  <c r="E6" i="10"/>
  <c r="F6" i="10"/>
  <c r="F2598" i="10"/>
  <c r="F2657" i="10"/>
  <c r="E2645" i="10"/>
  <c r="F2645" i="10"/>
  <c r="F2621" i="10"/>
  <c r="F2609" i="10"/>
  <c r="F2549" i="10"/>
  <c r="E2549" i="10"/>
  <c r="F2537" i="10"/>
  <c r="F2513" i="10"/>
  <c r="E2501" i="10"/>
  <c r="F2501" i="10"/>
  <c r="E2489" i="10"/>
  <c r="F2489" i="10"/>
  <c r="E2465" i="10"/>
  <c r="F2453" i="10"/>
  <c r="F2381" i="10"/>
  <c r="F2213" i="10"/>
  <c r="E2213" i="10"/>
  <c r="F2201" i="10"/>
  <c r="E2201" i="10"/>
  <c r="F2177" i="10"/>
  <c r="E2177" i="10"/>
  <c r="F2153" i="10"/>
  <c r="F2141" i="10"/>
  <c r="E2141" i="10"/>
  <c r="F2117" i="10"/>
  <c r="E2117" i="10"/>
  <c r="F2093" i="10"/>
  <c r="E2093" i="10"/>
  <c r="F2081" i="10"/>
  <c r="E2081" i="10"/>
  <c r="F2069" i="10"/>
  <c r="E2069" i="10"/>
  <c r="F2045" i="10"/>
  <c r="E2045" i="10"/>
  <c r="F2021" i="10"/>
  <c r="E2021" i="10"/>
  <c r="F2009" i="10"/>
  <c r="F1985" i="10"/>
  <c r="F1973" i="10"/>
  <c r="F1949" i="10"/>
  <c r="E1949" i="10"/>
  <c r="F1925" i="10"/>
  <c r="E1925" i="10"/>
  <c r="F1901" i="10"/>
  <c r="F1889" i="10"/>
  <c r="E1889" i="10"/>
  <c r="F1865" i="10"/>
  <c r="E1865" i="10"/>
  <c r="F1841" i="10"/>
  <c r="F1817" i="10"/>
  <c r="E1817" i="10"/>
  <c r="F1805" i="10"/>
  <c r="F1781" i="10"/>
  <c r="E1781" i="10"/>
  <c r="F1769" i="10"/>
  <c r="F1745" i="10"/>
  <c r="E1745" i="10"/>
  <c r="F1733" i="10"/>
  <c r="F1709" i="10"/>
  <c r="E1709" i="10"/>
  <c r="F1697" i="10"/>
  <c r="E1697" i="10"/>
  <c r="F1685" i="10"/>
  <c r="F1661" i="10"/>
  <c r="E1661" i="10"/>
  <c r="F1649" i="10"/>
  <c r="E1649" i="10"/>
  <c r="F1637" i="10"/>
  <c r="E1637" i="10"/>
  <c r="F1625" i="10"/>
  <c r="F1613" i="10"/>
  <c r="F1601" i="10"/>
  <c r="E1601" i="10"/>
  <c r="F1589" i="10"/>
  <c r="E1589" i="10"/>
  <c r="F1577" i="10"/>
  <c r="F1565" i="10"/>
  <c r="E1565" i="10"/>
  <c r="F1553" i="10"/>
  <c r="E1553" i="10"/>
  <c r="F1529" i="10"/>
  <c r="E1529" i="10"/>
  <c r="F1517" i="10"/>
  <c r="E1517" i="10"/>
  <c r="F1505" i="10"/>
  <c r="E1505" i="10"/>
  <c r="F1493" i="10"/>
  <c r="E1493" i="10"/>
  <c r="F1481" i="10"/>
  <c r="E1481" i="10"/>
  <c r="F1469" i="10"/>
  <c r="E1469" i="10"/>
  <c r="F1457" i="10"/>
  <c r="E1457" i="10"/>
  <c r="F1445" i="10"/>
  <c r="F1433" i="10"/>
  <c r="E1433" i="10"/>
  <c r="F1421" i="10"/>
  <c r="E1421" i="10"/>
  <c r="F1409" i="10"/>
  <c r="F1397" i="10"/>
  <c r="F2716" i="10"/>
  <c r="F2704" i="10"/>
  <c r="F2680" i="10"/>
  <c r="E2680" i="10"/>
  <c r="F2644" i="10"/>
  <c r="E2644" i="10"/>
  <c r="F2608" i="10"/>
  <c r="E2584" i="10"/>
  <c r="F2584" i="10"/>
  <c r="F2572" i="10"/>
  <c r="F2548" i="10"/>
  <c r="E2512" i="10"/>
  <c r="F2500" i="10"/>
  <c r="E2500" i="10"/>
  <c r="F2488" i="10"/>
  <c r="E2476" i="10"/>
  <c r="F2476" i="10"/>
  <c r="F2464" i="10"/>
  <c r="E2452" i="10"/>
  <c r="F2440" i="10"/>
  <c r="E2416" i="10"/>
  <c r="F2404" i="10"/>
  <c r="E2380" i="10"/>
  <c r="F2380" i="10"/>
  <c r="E2368" i="10"/>
  <c r="F2356" i="10"/>
  <c r="F2332" i="10"/>
  <c r="E2332" i="10"/>
  <c r="E2320" i="10"/>
  <c r="F2320" i="10"/>
  <c r="E2308" i="10"/>
  <c r="F2296" i="10"/>
  <c r="F2284" i="10"/>
  <c r="E2284" i="10"/>
  <c r="E2272" i="10"/>
  <c r="E2260" i="10"/>
  <c r="F2248" i="10"/>
  <c r="E2248" i="10"/>
  <c r="E2236" i="10"/>
  <c r="F2224" i="10"/>
  <c r="F2212" i="10"/>
  <c r="E2200" i="10"/>
  <c r="F2200" i="10"/>
  <c r="F2188" i="10"/>
  <c r="E2188" i="10"/>
  <c r="E2164" i="10"/>
  <c r="F2164" i="10"/>
  <c r="E2128" i="10"/>
  <c r="F2128" i="10"/>
  <c r="E2116" i="10"/>
  <c r="F2116" i="10"/>
  <c r="E2104" i="10"/>
  <c r="F2104" i="10"/>
  <c r="E2092" i="10"/>
  <c r="F2068" i="10"/>
  <c r="E2068" i="10"/>
  <c r="E2056" i="10"/>
  <c r="E2044" i="10"/>
  <c r="F2032" i="10"/>
  <c r="E2032" i="10"/>
  <c r="E2020" i="10"/>
  <c r="F2020" i="10"/>
  <c r="F2008" i="10"/>
  <c r="E2008" i="10"/>
  <c r="E1984" i="10"/>
  <c r="F1972" i="10"/>
  <c r="E1972" i="10"/>
  <c r="E1960" i="10"/>
  <c r="E1948" i="10"/>
  <c r="F1948" i="10"/>
  <c r="E1936" i="10"/>
  <c r="F1936" i="10"/>
  <c r="E1924" i="10"/>
  <c r="F1924" i="10"/>
  <c r="E1912" i="10"/>
  <c r="F1912" i="10"/>
  <c r="F1900" i="10"/>
  <c r="E1876" i="10"/>
  <c r="E1864" i="10"/>
  <c r="F1864" i="10"/>
  <c r="E1852" i="10"/>
  <c r="F1852" i="10"/>
  <c r="E1840" i="10"/>
  <c r="F1840" i="10"/>
  <c r="E1828" i="10"/>
  <c r="F1816" i="10"/>
  <c r="E1816" i="10"/>
  <c r="E1804" i="10"/>
  <c r="F1804" i="10"/>
  <c r="E1792" i="10"/>
  <c r="F1792" i="10"/>
  <c r="E1780" i="10"/>
  <c r="E1768" i="10"/>
  <c r="F1768" i="10"/>
  <c r="F1756" i="10"/>
  <c r="E1756" i="10"/>
  <c r="E1744" i="10"/>
  <c r="F1744" i="10"/>
  <c r="E1732" i="10"/>
  <c r="F1732" i="10"/>
  <c r="F1720" i="10"/>
  <c r="E1708" i="10"/>
  <c r="F1708" i="10"/>
  <c r="E1696" i="10"/>
  <c r="F1696" i="10"/>
  <c r="E1684" i="10"/>
  <c r="F1684" i="10"/>
  <c r="E1660" i="10"/>
  <c r="E1648" i="10"/>
  <c r="F1648" i="10"/>
  <c r="E1636" i="10"/>
  <c r="F1636" i="10"/>
  <c r="E1624" i="10"/>
  <c r="E2716" i="10"/>
  <c r="E2488" i="10"/>
  <c r="E1672" i="10"/>
  <c r="E1385" i="10"/>
  <c r="E1301" i="10"/>
  <c r="E1205" i="10"/>
  <c r="E1145" i="10"/>
  <c r="E1061" i="10"/>
  <c r="E1001" i="10"/>
  <c r="F893" i="10"/>
  <c r="E821" i="10"/>
  <c r="F761" i="10"/>
  <c r="E677" i="10"/>
  <c r="E605" i="10"/>
  <c r="F545" i="10"/>
  <c r="F485" i="10"/>
  <c r="F413" i="10"/>
  <c r="F341" i="10"/>
  <c r="F293" i="10"/>
  <c r="F244" i="10"/>
  <c r="F240" i="10"/>
  <c r="F89" i="10"/>
  <c r="E41" i="10"/>
  <c r="E1373" i="10"/>
  <c r="F2571" i="10"/>
  <c r="E2379" i="10"/>
  <c r="E448" i="10"/>
  <c r="F388" i="10"/>
  <c r="F1024" i="10"/>
  <c r="E422" i="10"/>
  <c r="F374" i="10"/>
  <c r="E302" i="10"/>
  <c r="F186" i="10"/>
  <c r="F316" i="10"/>
  <c r="F268" i="10"/>
  <c r="E250" i="10"/>
  <c r="E223" i="10"/>
  <c r="E100" i="10"/>
  <c r="F52" i="10"/>
  <c r="F263" i="10"/>
  <c r="E145" i="10"/>
  <c r="E74" i="10"/>
  <c r="F26" i="10"/>
  <c r="F2183" i="10"/>
  <c r="E2147" i="10"/>
  <c r="E2087" i="10"/>
  <c r="F510" i="10"/>
  <c r="F342" i="10"/>
  <c r="E228" i="10"/>
  <c r="F2706" i="10"/>
  <c r="E2405" i="10"/>
  <c r="E2297" i="10"/>
  <c r="F2225" i="10"/>
  <c r="E2033" i="10"/>
  <c r="E1937" i="10"/>
  <c r="E1853" i="10"/>
  <c r="F1721" i="10"/>
  <c r="E2706" i="10"/>
  <c r="F1672" i="10"/>
  <c r="H1672" i="10" s="1"/>
  <c r="F1135" i="10"/>
  <c r="F1015" i="10"/>
  <c r="F2597" i="10"/>
  <c r="F2056" i="10"/>
  <c r="F1385" i="10"/>
  <c r="H1385" i="10" s="1"/>
  <c r="E1325" i="10"/>
  <c r="F1217" i="10"/>
  <c r="F1157" i="10"/>
  <c r="F1073" i="10"/>
  <c r="F1001" i="10"/>
  <c r="H1001" i="10" s="1"/>
  <c r="F929" i="10"/>
  <c r="E857" i="10"/>
  <c r="E773" i="10"/>
  <c r="E713" i="10"/>
  <c r="E641" i="10"/>
  <c r="E557" i="10"/>
  <c r="E497" i="10"/>
  <c r="E449" i="10"/>
  <c r="E389" i="10"/>
  <c r="F305" i="10"/>
  <c r="F246" i="10"/>
  <c r="F169" i="10"/>
  <c r="F258" i="10"/>
  <c r="E65" i="10"/>
  <c r="E5" i="10"/>
  <c r="F653" i="10"/>
  <c r="F2523" i="10"/>
  <c r="F2379" i="10"/>
  <c r="E424" i="10"/>
  <c r="E352" i="10"/>
  <c r="F940" i="10"/>
  <c r="E398" i="10"/>
  <c r="F338" i="10"/>
  <c r="E278" i="10"/>
  <c r="F1456" i="10"/>
  <c r="F304" i="10"/>
  <c r="E233" i="10"/>
  <c r="F168" i="10"/>
  <c r="E197" i="10"/>
  <c r="E64" i="10"/>
  <c r="E16" i="10"/>
  <c r="E155" i="10"/>
  <c r="F98" i="10"/>
  <c r="E26" i="10"/>
  <c r="E1143" i="10"/>
  <c r="F1143" i="10"/>
  <c r="E1131" i="10"/>
  <c r="F1131" i="10"/>
  <c r="E1119" i="10"/>
  <c r="E1107" i="10"/>
  <c r="F1107" i="10"/>
  <c r="E1095" i="10"/>
  <c r="F1095" i="10"/>
  <c r="E1083" i="10"/>
  <c r="F1083" i="10"/>
  <c r="E1071" i="10"/>
  <c r="F1071" i="10"/>
  <c r="E1059" i="10"/>
  <c r="F1059" i="10"/>
  <c r="E1047" i="10"/>
  <c r="F1047" i="10"/>
  <c r="E1035" i="10"/>
  <c r="E1023" i="10"/>
  <c r="F1023" i="10"/>
  <c r="E1011" i="10"/>
  <c r="F1011" i="10"/>
  <c r="E999" i="10"/>
  <c r="F999" i="10"/>
  <c r="E987" i="10"/>
  <c r="F987" i="10"/>
  <c r="E975" i="10"/>
  <c r="F975" i="10"/>
  <c r="E963" i="10"/>
  <c r="F963" i="10"/>
  <c r="E951" i="10"/>
  <c r="F951" i="10"/>
  <c r="E939" i="10"/>
  <c r="F939" i="10"/>
  <c r="E927" i="10"/>
  <c r="E915" i="10"/>
  <c r="F915" i="10"/>
  <c r="E903" i="10"/>
  <c r="F903" i="10"/>
  <c r="E891" i="10"/>
  <c r="F891" i="10"/>
  <c r="E879" i="10"/>
  <c r="F879" i="10"/>
  <c r="E867" i="10"/>
  <c r="F867" i="10"/>
  <c r="E855" i="10"/>
  <c r="F855" i="10"/>
  <c r="E843" i="10"/>
  <c r="F843" i="10"/>
  <c r="E831" i="10"/>
  <c r="F831" i="10"/>
  <c r="E819" i="10"/>
  <c r="F819" i="10"/>
  <c r="E807" i="10"/>
  <c r="F807" i="10"/>
  <c r="E795" i="10"/>
  <c r="F795" i="10"/>
  <c r="E783" i="10"/>
  <c r="F783" i="10"/>
  <c r="E771" i="10"/>
  <c r="F771" i="10"/>
  <c r="E759" i="10"/>
  <c r="F759" i="10"/>
  <c r="E747" i="10"/>
  <c r="E735" i="10"/>
  <c r="F735" i="10"/>
  <c r="E723" i="10"/>
  <c r="F723" i="10"/>
  <c r="E711" i="10"/>
  <c r="F711" i="10"/>
  <c r="E699" i="10"/>
  <c r="F699" i="10"/>
  <c r="E687" i="10"/>
  <c r="F687" i="10"/>
  <c r="E675" i="10"/>
  <c r="F675" i="10"/>
  <c r="E663" i="10"/>
  <c r="F663" i="10"/>
  <c r="E651" i="10"/>
  <c r="F651" i="10"/>
  <c r="E639" i="10"/>
  <c r="F639" i="10"/>
  <c r="E627" i="10"/>
  <c r="F627" i="10"/>
  <c r="E615" i="10"/>
  <c r="F615" i="10"/>
  <c r="E603" i="10"/>
  <c r="E591" i="10"/>
  <c r="F591" i="10"/>
  <c r="E579" i="10"/>
  <c r="F579" i="10"/>
  <c r="E567" i="10"/>
  <c r="E555" i="10"/>
  <c r="F555" i="10"/>
  <c r="F543" i="10"/>
  <c r="F531" i="10"/>
  <c r="E531" i="10"/>
  <c r="F519" i="10"/>
  <c r="E519" i="10"/>
  <c r="E507" i="10"/>
  <c r="F507" i="10"/>
  <c r="E495" i="10"/>
  <c r="F495" i="10"/>
  <c r="E483" i="10"/>
  <c r="F483" i="10"/>
  <c r="E471" i="10"/>
  <c r="F471" i="10"/>
  <c r="E459" i="10"/>
  <c r="F459" i="10"/>
  <c r="F447" i="10"/>
  <c r="E447" i="10"/>
  <c r="E435" i="10"/>
  <c r="F435" i="10"/>
  <c r="E423" i="10"/>
  <c r="F411" i="10"/>
  <c r="E411" i="10"/>
  <c r="E399" i="10"/>
  <c r="F399" i="10"/>
  <c r="E387" i="10"/>
  <c r="F387" i="10"/>
  <c r="E363" i="10"/>
  <c r="F363" i="10"/>
  <c r="E351" i="10"/>
  <c r="F351" i="10"/>
  <c r="F339" i="10"/>
  <c r="E327" i="10"/>
  <c r="F327" i="10"/>
  <c r="F315" i="10"/>
  <c r="E315" i="10"/>
  <c r="E303" i="10"/>
  <c r="F303" i="10"/>
  <c r="E291" i="10"/>
  <c r="F291" i="10"/>
  <c r="E279" i="10"/>
  <c r="F279" i="10"/>
  <c r="E267" i="10"/>
  <c r="F267" i="10"/>
  <c r="E217" i="10"/>
  <c r="F217" i="10"/>
  <c r="F215" i="10"/>
  <c r="E215" i="10"/>
  <c r="E231" i="10"/>
  <c r="F231" i="10"/>
  <c r="E242" i="10"/>
  <c r="F242" i="10"/>
  <c r="E113" i="10"/>
  <c r="F113" i="10"/>
  <c r="F167" i="10"/>
  <c r="E167" i="10"/>
  <c r="F208" i="10"/>
  <c r="F205" i="10"/>
  <c r="E205" i="10"/>
  <c r="F203" i="10"/>
  <c r="E260" i="10"/>
  <c r="F260" i="10"/>
  <c r="E199" i="10"/>
  <c r="F199" i="10"/>
  <c r="E139" i="10"/>
  <c r="F139" i="10"/>
  <c r="F128" i="10"/>
  <c r="E128" i="10"/>
  <c r="E99" i="10"/>
  <c r="F99" i="10"/>
  <c r="F87" i="10"/>
  <c r="E87" i="10"/>
  <c r="E75" i="10"/>
  <c r="F75" i="10"/>
  <c r="E63" i="10"/>
  <c r="F63" i="10"/>
  <c r="E51" i="10"/>
  <c r="F51" i="10"/>
  <c r="F39" i="10"/>
  <c r="E27" i="10"/>
  <c r="F27" i="10"/>
  <c r="F15" i="10"/>
  <c r="E15" i="10"/>
  <c r="E3" i="10"/>
  <c r="F3" i="10"/>
  <c r="F2583" i="10"/>
  <c r="E2511" i="10"/>
  <c r="F2019" i="10"/>
  <c r="F1923" i="10"/>
  <c r="F1863" i="10"/>
  <c r="F1815" i="10"/>
  <c r="F1539" i="10"/>
  <c r="F1371" i="10"/>
  <c r="F1301" i="10"/>
  <c r="E1217" i="10"/>
  <c r="E1025" i="10"/>
  <c r="E941" i="10"/>
  <c r="F747" i="10"/>
  <c r="E653" i="10"/>
  <c r="E375" i="10"/>
  <c r="E329" i="10"/>
  <c r="E208" i="10"/>
  <c r="E1540" i="10"/>
  <c r="F1528" i="10"/>
  <c r="E1576" i="10"/>
  <c r="F1576" i="10"/>
  <c r="E1552" i="10"/>
  <c r="E1516" i="10"/>
  <c r="F1516" i="10"/>
  <c r="E1480" i="10"/>
  <c r="F1480" i="10"/>
  <c r="E1444" i="10"/>
  <c r="E1420" i="10"/>
  <c r="F1420" i="10"/>
  <c r="E1408" i="10"/>
  <c r="F1384" i="10"/>
  <c r="E1372" i="10"/>
  <c r="E1360" i="10"/>
  <c r="F1360" i="10"/>
  <c r="E1336" i="10"/>
  <c r="F1336" i="10"/>
  <c r="F1324" i="10"/>
  <c r="E1312" i="10"/>
  <c r="F1312" i="10"/>
  <c r="E1300" i="10"/>
  <c r="E1288" i="10"/>
  <c r="F1288" i="10"/>
  <c r="E1276" i="10"/>
  <c r="E1264" i="10"/>
  <c r="E1252" i="10"/>
  <c r="F1252" i="10"/>
  <c r="E1240" i="10"/>
  <c r="E1228" i="10"/>
  <c r="F1228" i="10"/>
  <c r="E1216" i="10"/>
  <c r="E1204" i="10"/>
  <c r="E1192" i="10"/>
  <c r="F1192" i="10"/>
  <c r="E1180" i="10"/>
  <c r="E1168" i="10"/>
  <c r="E1156" i="10"/>
  <c r="E1144" i="10"/>
  <c r="E1132" i="10"/>
  <c r="F1132" i="10"/>
  <c r="E1120" i="10"/>
  <c r="F1120" i="10"/>
  <c r="F1108" i="10"/>
  <c r="F1072" i="10"/>
  <c r="E1060" i="10"/>
  <c r="F1060" i="10"/>
  <c r="E1048" i="10"/>
  <c r="F1048" i="10"/>
  <c r="F1036" i="10"/>
  <c r="E1036" i="10"/>
  <c r="F1012" i="10"/>
  <c r="F1000" i="10"/>
  <c r="E988" i="10"/>
  <c r="F976" i="10"/>
  <c r="E976" i="10"/>
  <c r="F964" i="10"/>
  <c r="E964" i="10"/>
  <c r="F952" i="10"/>
  <c r="F928" i="10"/>
  <c r="F916" i="10"/>
  <c r="E904" i="10"/>
  <c r="F892" i="10"/>
  <c r="E892" i="10"/>
  <c r="E880" i="10"/>
  <c r="F880" i="10"/>
  <c r="E868" i="10"/>
  <c r="F856" i="10"/>
  <c r="E856" i="10"/>
  <c r="E844" i="10"/>
  <c r="E832" i="10"/>
  <c r="F820" i="10"/>
  <c r="E820" i="10"/>
  <c r="F796" i="10"/>
  <c r="E796" i="10"/>
  <c r="F784" i="10"/>
  <c r="E784" i="10"/>
  <c r="E772" i="10"/>
  <c r="F772" i="10"/>
  <c r="F760" i="10"/>
  <c r="F748" i="10"/>
  <c r="E736" i="10"/>
  <c r="F736" i="10"/>
  <c r="E724" i="10"/>
  <c r="F724" i="10"/>
  <c r="F712" i="10"/>
  <c r="E712" i="10"/>
  <c r="F700" i="10"/>
  <c r="E700" i="10"/>
  <c r="E688" i="10"/>
  <c r="F688" i="10"/>
  <c r="F676" i="10"/>
  <c r="E676" i="10"/>
  <c r="E664" i="10"/>
  <c r="F664" i="10"/>
  <c r="E652" i="10"/>
  <c r="F652" i="10"/>
  <c r="F640" i="10"/>
  <c r="E640" i="10"/>
  <c r="E628" i="10"/>
  <c r="F628" i="10"/>
  <c r="F616" i="10"/>
  <c r="E616" i="10"/>
  <c r="F604" i="10"/>
  <c r="F592" i="10"/>
  <c r="E580" i="10"/>
  <c r="F580" i="10"/>
  <c r="F568" i="10"/>
  <c r="F556" i="10"/>
  <c r="E544" i="10"/>
  <c r="F544" i="10"/>
  <c r="E532" i="10"/>
  <c r="F532" i="10"/>
  <c r="F520" i="10"/>
  <c r="E520" i="10"/>
  <c r="E508" i="10"/>
  <c r="F508" i="10"/>
  <c r="E496" i="10"/>
  <c r="F496" i="10"/>
  <c r="E484" i="10"/>
  <c r="F2393" i="10"/>
  <c r="E2151" i="10"/>
  <c r="F2699" i="10"/>
  <c r="F2538" i="10"/>
  <c r="F2392" i="10"/>
  <c r="F1588" i="10"/>
  <c r="F2631" i="10"/>
  <c r="F2391" i="10"/>
  <c r="E1348" i="10"/>
  <c r="E2566" i="10"/>
  <c r="E2338" i="10"/>
  <c r="E2194" i="10"/>
  <c r="F2026" i="10"/>
  <c r="F1750" i="10"/>
  <c r="F1510" i="10"/>
  <c r="F1294" i="10"/>
  <c r="E1054" i="10"/>
  <c r="F910" i="10"/>
  <c r="E730" i="10"/>
  <c r="E490" i="10"/>
  <c r="F394" i="10"/>
  <c r="E58" i="10"/>
  <c r="F2648" i="10"/>
  <c r="F2384" i="10"/>
  <c r="E2228" i="10"/>
  <c r="F2024" i="10"/>
  <c r="F1820" i="10"/>
  <c r="F1652" i="10"/>
  <c r="E1460" i="10"/>
  <c r="F1256" i="10"/>
  <c r="E1004" i="10"/>
  <c r="F920" i="10"/>
  <c r="F764" i="10"/>
  <c r="F512" i="10"/>
  <c r="F440" i="10"/>
  <c r="E188" i="10"/>
  <c r="E204" i="10"/>
  <c r="E124" i="10"/>
  <c r="F20" i="10"/>
  <c r="E2611" i="10"/>
  <c r="F2443" i="10"/>
  <c r="E2203" i="10"/>
  <c r="F1999" i="10"/>
  <c r="E1831" i="10"/>
  <c r="F1663" i="10"/>
  <c r="E1423" i="10"/>
  <c r="E1159" i="10"/>
  <c r="E2506" i="10"/>
  <c r="E2206" i="10"/>
  <c r="E2683" i="10"/>
  <c r="F2275" i="10"/>
  <c r="F1711" i="10"/>
  <c r="F1519" i="10"/>
  <c r="F2350" i="10"/>
  <c r="F1906" i="10"/>
  <c r="E1678" i="10"/>
  <c r="F1474" i="10"/>
  <c r="F1282" i="10"/>
  <c r="E1018" i="10"/>
  <c r="F598" i="10"/>
  <c r="F1785" i="10"/>
  <c r="F2432" i="10"/>
  <c r="F2204" i="10"/>
  <c r="E1904" i="10"/>
  <c r="E1544" i="10"/>
  <c r="F1328" i="10"/>
  <c r="F1076" i="10"/>
  <c r="F884" i="10"/>
  <c r="F680" i="10"/>
  <c r="E488" i="10"/>
  <c r="E356" i="10"/>
  <c r="E172" i="10"/>
  <c r="F32" i="10"/>
  <c r="F1543" i="10"/>
  <c r="E2649" i="10"/>
  <c r="E2698" i="10"/>
  <c r="F2410" i="10"/>
  <c r="E2242" i="10"/>
  <c r="E2074" i="10"/>
  <c r="E1882" i="10"/>
  <c r="E1738" i="10"/>
  <c r="E1534" i="10"/>
  <c r="F1354" i="10"/>
  <c r="E1186" i="10"/>
  <c r="E1102" i="10"/>
  <c r="F778" i="10"/>
  <c r="F538" i="10"/>
  <c r="E2696" i="10"/>
  <c r="F2420" i="10"/>
  <c r="F1808" i="10"/>
  <c r="F1712" i="10"/>
  <c r="E1484" i="10"/>
  <c r="E1220" i="10"/>
  <c r="F1112" i="10"/>
  <c r="E896" i="10"/>
  <c r="E716" i="10"/>
  <c r="F548" i="10"/>
  <c r="E183" i="10"/>
  <c r="E2659" i="10"/>
  <c r="F2479" i="10"/>
  <c r="F2335" i="10"/>
  <c r="F2191" i="10"/>
  <c r="F1807" i="10"/>
  <c r="F1651" i="10"/>
  <c r="E1483" i="10"/>
  <c r="F1279" i="10"/>
  <c r="F2290" i="10"/>
  <c r="F1988" i="10"/>
  <c r="F2686" i="10"/>
  <c r="F2602" i="10"/>
  <c r="F2554" i="10"/>
  <c r="F2458" i="10"/>
  <c r="E2398" i="10"/>
  <c r="E2302" i="10"/>
  <c r="F2134" i="10"/>
  <c r="E2038" i="10"/>
  <c r="F1894" i="10"/>
  <c r="E1786" i="10"/>
  <c r="F1774" i="10"/>
  <c r="E1654" i="10"/>
  <c r="F1606" i="10"/>
  <c r="F1546" i="10"/>
  <c r="E1450" i="10"/>
  <c r="E1366" i="10"/>
  <c r="E1270" i="10"/>
  <c r="E1198" i="10"/>
  <c r="F1114" i="10"/>
  <c r="F1042" i="10"/>
  <c r="F958" i="10"/>
  <c r="F886" i="10"/>
  <c r="E850" i="10"/>
  <c r="F742" i="10"/>
  <c r="E658" i="10"/>
  <c r="F610" i="10"/>
  <c r="F550" i="10"/>
  <c r="F478" i="10"/>
  <c r="F430" i="10"/>
  <c r="E1532" i="10"/>
  <c r="E1388" i="10"/>
  <c r="F1280" i="10"/>
  <c r="E1172" i="10"/>
  <c r="F1088" i="10"/>
  <c r="E992" i="10"/>
  <c r="F908" i="10"/>
  <c r="F812" i="10"/>
  <c r="F704" i="10"/>
  <c r="F584" i="10"/>
  <c r="F476" i="10"/>
  <c r="E416" i="10"/>
  <c r="F332" i="10"/>
  <c r="F185" i="10"/>
  <c r="E206" i="10"/>
  <c r="E92" i="10"/>
  <c r="E56" i="10"/>
  <c r="E2707" i="10"/>
  <c r="E2539" i="10"/>
  <c r="F2431" i="10"/>
  <c r="E2251" i="10"/>
  <c r="F2119" i="10"/>
  <c r="F2035" i="10"/>
  <c r="E1951" i="10"/>
  <c r="F1879" i="10"/>
  <c r="F1819" i="10"/>
  <c r="F1747" i="10"/>
  <c r="E1627" i="10"/>
  <c r="F1507" i="10"/>
  <c r="F1411" i="10"/>
  <c r="E1339" i="10"/>
  <c r="F1243" i="10"/>
  <c r="E1231" i="10"/>
  <c r="F2654" i="10"/>
  <c r="E2546" i="10"/>
  <c r="F2438" i="10"/>
  <c r="F2330" i="10"/>
  <c r="E2246" i="10"/>
  <c r="E2162" i="10"/>
  <c r="E2078" i="10"/>
  <c r="F1982" i="10"/>
  <c r="E1898" i="10"/>
  <c r="F1862" i="10"/>
  <c r="F1790" i="10"/>
  <c r="F1742" i="10"/>
  <c r="F1646" i="10"/>
  <c r="E1574" i="10"/>
  <c r="E1466" i="10"/>
  <c r="F1418" i="10"/>
  <c r="E1358" i="10"/>
  <c r="F1298" i="10"/>
  <c r="F1226" i="10"/>
  <c r="F1166" i="10"/>
  <c r="E1130" i="10"/>
  <c r="F1058" i="10"/>
  <c r="E1010" i="10"/>
  <c r="F974" i="10"/>
  <c r="E914" i="10"/>
  <c r="F878" i="10"/>
  <c r="F818" i="10"/>
  <c r="F758" i="10"/>
  <c r="F698" i="10"/>
  <c r="E638" i="10"/>
  <c r="F602" i="10"/>
  <c r="E542" i="10"/>
  <c r="E506" i="10"/>
  <c r="E2498" i="10"/>
  <c r="F2427" i="10"/>
  <c r="F1707" i="10"/>
  <c r="E141" i="10"/>
  <c r="E2562" i="10"/>
  <c r="E2427" i="10"/>
  <c r="E1707" i="10"/>
  <c r="E2656" i="10"/>
  <c r="E2355" i="10"/>
  <c r="F1504" i="10"/>
  <c r="F2566" i="10"/>
  <c r="F2338" i="10"/>
  <c r="F2194" i="10"/>
  <c r="E2026" i="10"/>
  <c r="F1858" i="10"/>
  <c r="E1510" i="10"/>
  <c r="E1294" i="10"/>
  <c r="F1054" i="10"/>
  <c r="E910" i="10"/>
  <c r="F730" i="10"/>
  <c r="E562" i="10"/>
  <c r="E394" i="10"/>
  <c r="F174" i="10"/>
  <c r="E2648" i="10"/>
  <c r="F2468" i="10"/>
  <c r="F2324" i="10"/>
  <c r="F2132" i="10"/>
  <c r="E1820" i="10"/>
  <c r="E1652" i="10"/>
  <c r="F1460" i="10"/>
  <c r="E1256" i="10"/>
  <c r="E1100" i="10"/>
  <c r="E920" i="10"/>
  <c r="E764" i="10"/>
  <c r="E596" i="10"/>
  <c r="E440" i="10"/>
  <c r="E320" i="10"/>
  <c r="F241" i="10"/>
  <c r="F101" i="10"/>
  <c r="F68" i="10"/>
  <c r="F310" i="10"/>
  <c r="E2527" i="10"/>
  <c r="E2287" i="10"/>
  <c r="E2071" i="10"/>
  <c r="F1927" i="10"/>
  <c r="F1759" i="10"/>
  <c r="F1603" i="10"/>
  <c r="F1327" i="10"/>
  <c r="F2182" i="10"/>
  <c r="F2386" i="10"/>
  <c r="F2206" i="10"/>
  <c r="F1930" i="10"/>
  <c r="F1810" i="10"/>
  <c r="F1618" i="10"/>
  <c r="E1498" i="10"/>
  <c r="E1246" i="10"/>
  <c r="F1162" i="10"/>
  <c r="E1090" i="10"/>
  <c r="F922" i="10"/>
  <c r="E814" i="10"/>
  <c r="F514" i="10"/>
  <c r="E232" i="10"/>
  <c r="F2516" i="10"/>
  <c r="E2456" i="10"/>
  <c r="E2300" i="10"/>
  <c r="E2216" i="10"/>
  <c r="F2096" i="10"/>
  <c r="F1880" i="10"/>
  <c r="F1700" i="10"/>
  <c r="F1472" i="10"/>
  <c r="F1196" i="10"/>
  <c r="E872" i="10"/>
  <c r="E2599" i="10"/>
  <c r="E2383" i="10"/>
  <c r="E1711" i="10"/>
  <c r="E1867" i="10"/>
  <c r="E2350" i="10"/>
  <c r="F2014" i="10"/>
  <c r="F1678" i="10"/>
  <c r="E1474" i="10"/>
  <c r="E1282" i="10"/>
  <c r="F1210" i="10"/>
  <c r="F1018" i="10"/>
  <c r="E1785" i="10"/>
  <c r="E2540" i="10"/>
  <c r="E2360" i="10"/>
  <c r="E2012" i="10"/>
  <c r="F1784" i="10"/>
  <c r="F1424" i="10"/>
  <c r="E1076" i="10"/>
  <c r="E980" i="10"/>
  <c r="E776" i="10"/>
  <c r="F488" i="10"/>
  <c r="F356" i="10"/>
  <c r="F284" i="10"/>
  <c r="F200" i="10"/>
  <c r="E1723" i="10"/>
  <c r="E1195" i="10"/>
  <c r="E2110" i="10"/>
  <c r="F2614" i="10"/>
  <c r="E2410" i="10"/>
  <c r="E2158" i="10"/>
  <c r="E1978" i="10"/>
  <c r="F1882" i="10"/>
  <c r="F1738" i="10"/>
  <c r="E1438" i="10"/>
  <c r="E1354" i="10"/>
  <c r="F1102" i="10"/>
  <c r="F1006" i="10"/>
  <c r="E778" i="10"/>
  <c r="E234" i="10"/>
  <c r="E2576" i="10"/>
  <c r="E1976" i="10"/>
  <c r="E1892" i="10"/>
  <c r="E1712" i="10"/>
  <c r="F1484" i="10"/>
  <c r="E1316" i="10"/>
  <c r="E1028" i="10"/>
  <c r="F956" i="10"/>
  <c r="E800" i="10"/>
  <c r="E632" i="10"/>
  <c r="F404" i="10"/>
  <c r="F183" i="10"/>
  <c r="E2563" i="10"/>
  <c r="F2407" i="10"/>
  <c r="F2263" i="10"/>
  <c r="E2011" i="10"/>
  <c r="E1807" i="10"/>
  <c r="E1651" i="10"/>
  <c r="F1483" i="10"/>
  <c r="E1279" i="10"/>
  <c r="F2143" i="10"/>
  <c r="E1906" i="10"/>
  <c r="F2662" i="10"/>
  <c r="E2578" i="10"/>
  <c r="F2542" i="10"/>
  <c r="E2434" i="10"/>
  <c r="F2362" i="10"/>
  <c r="F2230" i="10"/>
  <c r="F2062" i="10"/>
  <c r="E2002" i="10"/>
  <c r="E1894" i="10"/>
  <c r="E1774" i="10"/>
  <c r="E1702" i="10"/>
  <c r="E1606" i="10"/>
  <c r="E1546" i="10"/>
  <c r="E1486" i="10"/>
  <c r="F1414" i="10"/>
  <c r="E1330" i="10"/>
  <c r="F1234" i="10"/>
  <c r="E1138" i="10"/>
  <c r="F1078" i="10"/>
  <c r="E970" i="10"/>
  <c r="E934" i="10"/>
  <c r="E790" i="10"/>
  <c r="F766" i="10"/>
  <c r="F694" i="10"/>
  <c r="F622" i="10"/>
  <c r="E574" i="10"/>
  <c r="E526" i="10"/>
  <c r="E466" i="10"/>
  <c r="E406" i="10"/>
  <c r="E1448" i="10"/>
  <c r="E1340" i="10"/>
  <c r="F1244" i="10"/>
  <c r="F1172" i="10"/>
  <c r="F1052" i="10"/>
  <c r="E932" i="10"/>
  <c r="F860" i="10"/>
  <c r="E728" i="10"/>
  <c r="F656" i="10"/>
  <c r="E536" i="10"/>
  <c r="F452" i="10"/>
  <c r="F392" i="10"/>
  <c r="E296" i="10"/>
  <c r="E185" i="10"/>
  <c r="F105" i="10"/>
  <c r="F92" i="10"/>
  <c r="F44" i="10"/>
  <c r="E2635" i="10"/>
  <c r="F2539" i="10"/>
  <c r="E2431" i="10"/>
  <c r="F2251" i="10"/>
  <c r="E2119" i="10"/>
  <c r="F1987" i="10"/>
  <c r="F1903" i="10"/>
  <c r="E1855" i="10"/>
  <c r="F1783" i="10"/>
  <c r="E1675" i="10"/>
  <c r="F1591" i="10"/>
  <c r="F1471" i="10"/>
  <c r="E1411" i="10"/>
  <c r="F1303" i="10"/>
  <c r="E1243" i="10"/>
  <c r="F2683" i="10"/>
  <c r="F2678" i="10"/>
  <c r="E2582" i="10"/>
  <c r="E2474" i="10"/>
  <c r="E2354" i="10"/>
  <c r="F2270" i="10"/>
  <c r="F2162" i="10"/>
  <c r="F2114" i="10"/>
  <c r="E1994" i="10"/>
  <c r="E1934" i="10"/>
  <c r="E1862" i="10"/>
  <c r="E1790" i="10"/>
  <c r="F1754" i="10"/>
  <c r="F1682" i="10"/>
  <c r="E1598" i="10"/>
  <c r="E1490" i="10"/>
  <c r="E1454" i="10"/>
  <c r="F1382" i="10"/>
  <c r="F1322" i="10"/>
  <c r="E1250" i="10"/>
  <c r="E1178" i="10"/>
  <c r="E1142" i="10"/>
  <c r="E1082" i="10"/>
  <c r="E1046" i="10"/>
  <c r="F1010" i="10"/>
  <c r="F950" i="10"/>
  <c r="E902" i="10"/>
  <c r="F842" i="10"/>
  <c r="E770" i="10"/>
  <c r="E734" i="10"/>
  <c r="E698" i="10"/>
  <c r="F650" i="10"/>
  <c r="E602" i="10"/>
  <c r="F566" i="10"/>
  <c r="F506" i="10"/>
  <c r="F2108" i="10"/>
  <c r="E1858" i="10"/>
  <c r="E2677" i="10"/>
  <c r="F2653" i="10"/>
  <c r="E2617" i="10"/>
  <c r="E2581" i="10"/>
  <c r="F2557" i="10"/>
  <c r="F2521" i="10"/>
  <c r="E2485" i="10"/>
  <c r="F2461" i="10"/>
  <c r="E2437" i="10"/>
  <c r="E2401" i="10"/>
  <c r="E2353" i="10"/>
  <c r="F2317" i="10"/>
  <c r="E2293" i="10"/>
  <c r="E2257" i="10"/>
  <c r="F2233" i="10"/>
  <c r="E2209" i="10"/>
  <c r="E2185" i="10"/>
  <c r="F2161" i="10"/>
  <c r="E2137" i="10"/>
  <c r="E2101" i="10"/>
  <c r="E2065" i="10"/>
  <c r="F2041" i="10"/>
  <c r="F2005" i="10"/>
  <c r="E1981" i="10"/>
  <c r="E1945" i="10"/>
  <c r="E1921" i="10"/>
  <c r="F1897" i="10"/>
  <c r="E1873" i="10"/>
  <c r="F1849" i="10"/>
  <c r="F1825" i="10"/>
  <c r="E1777" i="10"/>
  <c r="E1741" i="10"/>
  <c r="E1717" i="10"/>
  <c r="F1693" i="10"/>
  <c r="E1657" i="10"/>
  <c r="E1694" i="10"/>
  <c r="F1610" i="10"/>
  <c r="E1394" i="10"/>
  <c r="F1262" i="10"/>
  <c r="E1154" i="10"/>
  <c r="E1034" i="10"/>
  <c r="F962" i="10"/>
  <c r="E806" i="10"/>
  <c r="F782" i="10"/>
  <c r="E686" i="10"/>
  <c r="F590" i="10"/>
  <c r="E482" i="10"/>
  <c r="F2628" i="10"/>
  <c r="F2520" i="10"/>
  <c r="E2424" i="10"/>
  <c r="E2352" i="10"/>
  <c r="E2268" i="10"/>
  <c r="F2184" i="10"/>
  <c r="E2076" i="10"/>
  <c r="F1980" i="10"/>
  <c r="F1896" i="10"/>
  <c r="E1824" i="10"/>
  <c r="F1716" i="10"/>
  <c r="E1644" i="10"/>
  <c r="F1560" i="10"/>
  <c r="F1464" i="10"/>
  <c r="F1392" i="10"/>
  <c r="E1344" i="10"/>
  <c r="E1248" i="10"/>
  <c r="F1212" i="10"/>
  <c r="E1140" i="10"/>
  <c r="E1056" i="10"/>
  <c r="E1008" i="10"/>
  <c r="E924" i="10"/>
  <c r="F828" i="10"/>
  <c r="F1254" i="10"/>
  <c r="AB1409" i="15"/>
  <c r="E2042" i="10"/>
  <c r="E744" i="10"/>
  <c r="F672" i="10"/>
  <c r="F576" i="10"/>
  <c r="E492" i="10"/>
  <c r="F384" i="10"/>
  <c r="F2494" i="10"/>
  <c r="F1796" i="10"/>
  <c r="E889" i="10"/>
  <c r="E2422" i="10"/>
  <c r="F756" i="10"/>
  <c r="F660" i="10"/>
  <c r="F600" i="10"/>
  <c r="F540" i="10"/>
  <c r="E480" i="10"/>
  <c r="E420" i="10"/>
  <c r="F396" i="10"/>
  <c r="F336" i="10"/>
  <c r="F288" i="10"/>
  <c r="F255" i="10"/>
  <c r="E164" i="10"/>
  <c r="F237" i="10"/>
  <c r="E136" i="10"/>
  <c r="F84" i="10"/>
  <c r="E36" i="10"/>
  <c r="F2724" i="10"/>
  <c r="E2687" i="10"/>
  <c r="F2627" i="10"/>
  <c r="E2567" i="10"/>
  <c r="E2531" i="10"/>
  <c r="F1359" i="10"/>
  <c r="E1335" i="10"/>
  <c r="E1311" i="10"/>
  <c r="F1311" i="10"/>
  <c r="E1299" i="10"/>
  <c r="F1299" i="10"/>
  <c r="E1287" i="10"/>
  <c r="F1287" i="10"/>
  <c r="E1275" i="10"/>
  <c r="F1275" i="10"/>
  <c r="E1263" i="10"/>
  <c r="F1263" i="10"/>
  <c r="E1251" i="10"/>
  <c r="F1251" i="10"/>
  <c r="E1239" i="10"/>
  <c r="F1710" i="10"/>
  <c r="E1746" i="10"/>
  <c r="F1746" i="10"/>
  <c r="E1758" i="10"/>
  <c r="F1758" i="10"/>
  <c r="E1794" i="10"/>
  <c r="F1794" i="10"/>
  <c r="E1806" i="10"/>
  <c r="F1806" i="10"/>
  <c r="F1830" i="10"/>
  <c r="F1866" i="10"/>
  <c r="F1890" i="10"/>
  <c r="E1914" i="10"/>
  <c r="F1914" i="10"/>
  <c r="E1938" i="10"/>
  <c r="F1938" i="10"/>
  <c r="E1974" i="10"/>
  <c r="F1974" i="10"/>
  <c r="E1998" i="10"/>
  <c r="F1998" i="10"/>
  <c r="E2022" i="10"/>
  <c r="F2022" i="10"/>
  <c r="F2046" i="10"/>
  <c r="F2070" i="10"/>
  <c r="E2094" i="10"/>
  <c r="F2094" i="10"/>
  <c r="E2118" i="10"/>
  <c r="F2118" i="10"/>
  <c r="F2142" i="10"/>
  <c r="F2166" i="10"/>
  <c r="E2190" i="10"/>
  <c r="F2190" i="10"/>
  <c r="E2214" i="10"/>
  <c r="F2214" i="10"/>
  <c r="F2238" i="10"/>
  <c r="F2262" i="10"/>
  <c r="E2286" i="10"/>
  <c r="F2286" i="10"/>
  <c r="E2322" i="10"/>
  <c r="F2322" i="10"/>
  <c r="E2334" i="10"/>
  <c r="F2334" i="10"/>
  <c r="E2358" i="10"/>
  <c r="F2358" i="10"/>
  <c r="F2382" i="10"/>
  <c r="E2406" i="10"/>
  <c r="F2406" i="10"/>
  <c r="E2430" i="10"/>
  <c r="F2430" i="10"/>
  <c r="F2454" i="10"/>
  <c r="E2490" i="10"/>
  <c r="F2490" i="10"/>
  <c r="F755" i="10"/>
  <c r="F767" i="10"/>
  <c r="E767" i="10"/>
  <c r="E779" i="10"/>
  <c r="F779" i="10"/>
  <c r="E791" i="10"/>
  <c r="F791" i="10"/>
  <c r="E803" i="10"/>
  <c r="F803" i="10"/>
  <c r="E815" i="10"/>
  <c r="F815" i="10"/>
  <c r="E827" i="10"/>
  <c r="F827" i="10"/>
  <c r="E839" i="10"/>
  <c r="F839" i="10"/>
  <c r="F851" i="10"/>
  <c r="E851" i="10"/>
  <c r="E863" i="10"/>
  <c r="F863" i="10"/>
  <c r="E875" i="10"/>
  <c r="F875" i="10"/>
  <c r="F887" i="10"/>
  <c r="E899" i="10"/>
  <c r="F899" i="10"/>
  <c r="F911" i="10"/>
  <c r="E911" i="10"/>
  <c r="E1935" i="10"/>
  <c r="E2079" i="10"/>
  <c r="E2559" i="10"/>
  <c r="E2603" i="10"/>
  <c r="F2711" i="10"/>
  <c r="F1431" i="10"/>
  <c r="E1683" i="10"/>
  <c r="F1813" i="10"/>
  <c r="F1996" i="10"/>
  <c r="F2369" i="10"/>
  <c r="F2559" i="10"/>
  <c r="F2646" i="10"/>
  <c r="E2691" i="10"/>
  <c r="E989" i="10"/>
  <c r="E1396" i="10"/>
  <c r="F1564" i="10"/>
  <c r="F1888" i="10"/>
  <c r="E2175" i="10"/>
  <c r="E2560" i="10"/>
  <c r="F2691" i="10"/>
  <c r="F989" i="10"/>
  <c r="E1347" i="10"/>
  <c r="E1492" i="10"/>
  <c r="F2080" i="10"/>
  <c r="F2344" i="10"/>
  <c r="E2536" i="10"/>
  <c r="F1389" i="10"/>
  <c r="F1413" i="10"/>
  <c r="E1413" i="10"/>
  <c r="F1449" i="10"/>
  <c r="E1449" i="10"/>
  <c r="E1497" i="10"/>
  <c r="F1497" i="10"/>
  <c r="F1545" i="10"/>
  <c r="E1545" i="10"/>
  <c r="F1581" i="10"/>
  <c r="E1581" i="10"/>
  <c r="E457" i="10"/>
  <c r="F457" i="10"/>
  <c r="F469" i="10"/>
  <c r="E1371" i="10"/>
  <c r="F1239" i="10"/>
  <c r="H1239" i="10" s="1"/>
  <c r="F1227" i="10"/>
  <c r="E1389" i="10"/>
  <c r="F1353" i="10"/>
  <c r="E1353" i="10"/>
  <c r="E1317" i="10"/>
  <c r="F1317" i="10"/>
  <c r="E1269" i="10"/>
  <c r="F1269" i="10"/>
  <c r="E1233" i="10"/>
  <c r="F1233" i="10"/>
  <c r="E1209" i="10"/>
  <c r="F1209" i="10"/>
  <c r="E1173" i="10"/>
  <c r="F1173" i="10"/>
  <c r="E1137" i="10"/>
  <c r="F1137" i="10"/>
  <c r="E1089" i="10"/>
  <c r="AB242" i="15"/>
  <c r="E1215" i="10"/>
  <c r="F1215" i="10"/>
  <c r="E1203" i="10"/>
  <c r="F1203" i="10"/>
  <c r="E1191" i="10"/>
  <c r="F1191" i="10"/>
  <c r="E1179" i="10"/>
  <c r="E1167" i="10"/>
  <c r="E1155" i="10"/>
  <c r="F1155" i="10"/>
  <c r="F1587" i="10"/>
  <c r="F1575" i="10"/>
  <c r="E1575" i="10"/>
  <c r="F1563" i="10"/>
  <c r="E1551" i="10"/>
  <c r="F1551" i="10"/>
  <c r="E1539" i="10"/>
  <c r="F1527" i="10"/>
  <c r="E1515" i="10"/>
  <c r="F1515" i="10"/>
  <c r="E1503" i="10"/>
  <c r="F1491" i="10"/>
  <c r="E1479" i="10"/>
  <c r="E1455" i="10"/>
  <c r="F1455" i="10"/>
  <c r="E1443" i="10"/>
  <c r="F1419" i="10"/>
  <c r="E1407" i="10"/>
  <c r="E1395" i="10"/>
  <c r="E697" i="10"/>
  <c r="F1089" i="10"/>
  <c r="H1089" i="10" s="1"/>
  <c r="E1053" i="10"/>
  <c r="F1053" i="10"/>
  <c r="E1017" i="10"/>
  <c r="F1017" i="10"/>
  <c r="E969" i="10"/>
  <c r="F969" i="10"/>
  <c r="E945" i="10"/>
  <c r="F945" i="10"/>
  <c r="E909" i="10"/>
  <c r="F909" i="10"/>
  <c r="E885" i="10"/>
  <c r="F885" i="10"/>
  <c r="E861" i="10"/>
  <c r="F861" i="10"/>
  <c r="E825" i="10"/>
  <c r="F825" i="10"/>
  <c r="E801" i="10"/>
  <c r="F801" i="10"/>
  <c r="E777" i="10"/>
  <c r="F777" i="10"/>
  <c r="E729" i="10"/>
  <c r="F729" i="10"/>
  <c r="E705" i="10"/>
  <c r="F705" i="10"/>
  <c r="E693" i="10"/>
  <c r="F693" i="10"/>
  <c r="E669" i="10"/>
  <c r="F669" i="10"/>
  <c r="E633" i="10"/>
  <c r="F633" i="10"/>
  <c r="E621" i="10"/>
  <c r="F621" i="10"/>
  <c r="E597" i="10"/>
  <c r="F597" i="10"/>
  <c r="E573" i="10"/>
  <c r="F573" i="10"/>
  <c r="F549" i="10"/>
  <c r="E549" i="10"/>
  <c r="F1175" i="10"/>
  <c r="E1175" i="10"/>
  <c r="E1163" i="10"/>
  <c r="F1163" i="10"/>
  <c r="E1151" i="10"/>
  <c r="F1151" i="10"/>
  <c r="F1139" i="10"/>
  <c r="E1139" i="10"/>
  <c r="F1127" i="10"/>
  <c r="F1115" i="10"/>
  <c r="E1115" i="10"/>
  <c r="E1103" i="10"/>
  <c r="F1103" i="10"/>
  <c r="E1091" i="10"/>
  <c r="F1091" i="10"/>
  <c r="F1079" i="10"/>
  <c r="E1079" i="10"/>
  <c r="F1067" i="10"/>
  <c r="E1067" i="10"/>
  <c r="F1055" i="10"/>
  <c r="E1055" i="10"/>
  <c r="F1043" i="10"/>
  <c r="E1043" i="10"/>
  <c r="E1031" i="10"/>
  <c r="F1019" i="10"/>
  <c r="E1019" i="10"/>
  <c r="F1007" i="10"/>
  <c r="E1007" i="10"/>
  <c r="F1395" i="10"/>
  <c r="H1395" i="10" s="1"/>
  <c r="E469" i="10"/>
  <c r="F481" i="10"/>
  <c r="E481" i="10"/>
  <c r="F493" i="10"/>
  <c r="E493" i="10"/>
  <c r="E505" i="10"/>
  <c r="F505" i="10"/>
  <c r="F517" i="10"/>
  <c r="E517" i="10"/>
  <c r="F529" i="10"/>
  <c r="E529" i="10"/>
  <c r="F541" i="10"/>
  <c r="E541" i="10"/>
  <c r="E553" i="10"/>
  <c r="F553" i="10"/>
  <c r="F565" i="10"/>
  <c r="E565" i="10"/>
  <c r="F577" i="10"/>
  <c r="E577" i="10"/>
  <c r="E589" i="10"/>
  <c r="F589" i="10"/>
  <c r="F601" i="10"/>
  <c r="E601" i="10"/>
  <c r="E613" i="10"/>
  <c r="F613" i="10"/>
  <c r="E625" i="10"/>
  <c r="F625" i="10"/>
  <c r="F637" i="10"/>
  <c r="E637" i="10"/>
  <c r="F649" i="10"/>
  <c r="E649" i="10"/>
  <c r="E661" i="10"/>
  <c r="F661" i="10"/>
  <c r="E673" i="10"/>
  <c r="F673" i="10"/>
  <c r="F685" i="10"/>
  <c r="E685" i="10"/>
  <c r="F697" i="10"/>
  <c r="F709" i="10"/>
  <c r="E709" i="10"/>
  <c r="E721" i="10"/>
  <c r="F721" i="10"/>
  <c r="E733" i="10"/>
  <c r="F733" i="10"/>
  <c r="F745" i="10"/>
  <c r="E745" i="10"/>
  <c r="F757" i="10"/>
  <c r="E757" i="10"/>
  <c r="E769" i="10"/>
  <c r="F769" i="10"/>
  <c r="E781" i="10"/>
  <c r="F793" i="10"/>
  <c r="E805" i="10"/>
  <c r="F805" i="10"/>
  <c r="E817" i="10"/>
  <c r="F817" i="10"/>
  <c r="E829" i="10"/>
  <c r="F829" i="10"/>
  <c r="E841" i="10"/>
  <c r="F841" i="10"/>
  <c r="F853" i="10"/>
  <c r="E853" i="10"/>
  <c r="E865" i="10"/>
  <c r="F865" i="10"/>
  <c r="E877" i="10"/>
  <c r="F877" i="10"/>
  <c r="F889" i="10"/>
  <c r="E2547" i="10"/>
  <c r="E2616" i="10"/>
  <c r="E2681" i="10"/>
  <c r="E213" i="10"/>
  <c r="E808" i="10"/>
  <c r="E1467" i="10"/>
  <c r="E1647" i="10"/>
  <c r="F2151" i="10"/>
  <c r="E2428" i="10"/>
  <c r="E2265" i="10"/>
  <c r="F995" i="10"/>
  <c r="E995" i="10"/>
  <c r="F983" i="10"/>
  <c r="E983" i="10"/>
  <c r="F971" i="10"/>
  <c r="E971" i="10"/>
  <c r="F959" i="10"/>
  <c r="E959" i="10"/>
  <c r="E947" i="10"/>
  <c r="F947" i="10"/>
  <c r="F935" i="10"/>
  <c r="E935" i="10"/>
  <c r="E923" i="10"/>
  <c r="F923" i="10"/>
  <c r="E1227" i="10"/>
  <c r="E2525" i="10"/>
  <c r="F2568" i="10"/>
  <c r="F2616" i="10"/>
  <c r="F2681" i="10"/>
  <c r="H2681" i="10" s="1"/>
  <c r="F808" i="10"/>
  <c r="H808" i="10" s="1"/>
  <c r="F1467" i="10"/>
  <c r="F1647" i="10"/>
  <c r="H1647" i="10" s="1"/>
  <c r="E1923" i="10"/>
  <c r="E2329" i="10"/>
  <c r="F2429" i="10"/>
  <c r="F2487" i="10"/>
  <c r="E2596" i="10"/>
  <c r="E2703" i="10"/>
  <c r="F1383" i="10"/>
  <c r="F1612" i="10"/>
  <c r="E1813" i="10"/>
  <c r="F1995" i="10"/>
  <c r="F2573" i="10"/>
  <c r="E2668" i="10"/>
  <c r="F153" i="10"/>
  <c r="E1564" i="10"/>
  <c r="F1743" i="10"/>
  <c r="E1888" i="10"/>
  <c r="F1935" i="10"/>
  <c r="F2079" i="10"/>
  <c r="H2079" i="10" s="1"/>
  <c r="F2511" i="10"/>
  <c r="F2603" i="10"/>
  <c r="F2668" i="10"/>
  <c r="F737" i="10"/>
  <c r="E1084" i="10"/>
  <c r="E1432" i="10"/>
  <c r="F1683" i="10"/>
  <c r="H1683" i="10" s="1"/>
  <c r="E2080" i="10"/>
  <c r="E2344" i="10"/>
  <c r="F375" i="10"/>
  <c r="E905" i="10"/>
  <c r="F1273" i="10"/>
  <c r="F1396" i="10"/>
  <c r="H1396" i="10" s="1"/>
  <c r="F1432" i="10"/>
  <c r="F2175" i="10"/>
  <c r="E2451" i="10"/>
  <c r="E2037" i="10"/>
  <c r="F2073" i="10"/>
  <c r="E2073" i="10"/>
  <c r="F2097" i="10"/>
  <c r="E2097" i="10"/>
  <c r="F2121" i="10"/>
  <c r="E2121" i="10"/>
  <c r="F2157" i="10"/>
  <c r="E2157" i="10"/>
  <c r="F2193" i="10"/>
  <c r="E2193" i="10"/>
  <c r="E2217" i="10"/>
  <c r="E2241" i="10"/>
  <c r="F2241" i="10"/>
  <c r="F2265" i="10"/>
  <c r="F2301" i="10"/>
  <c r="E2301" i="10"/>
  <c r="E2337" i="10"/>
  <c r="F2349" i="10"/>
  <c r="E2349" i="10"/>
  <c r="E2385" i="10"/>
  <c r="F2385" i="10"/>
  <c r="F2409" i="10"/>
  <c r="E2433" i="10"/>
  <c r="F2433" i="10"/>
  <c r="E2457" i="10"/>
  <c r="F2457" i="10"/>
  <c r="F2469" i="10"/>
  <c r="E2469" i="10"/>
  <c r="F2493" i="10"/>
  <c r="E2493" i="10"/>
  <c r="E2529" i="10"/>
  <c r="F2529" i="10"/>
  <c r="F2589" i="10"/>
  <c r="E2589" i="10"/>
  <c r="E2613" i="10"/>
  <c r="E2697" i="10"/>
  <c r="F2697" i="10"/>
  <c r="F22" i="10"/>
  <c r="E22" i="10"/>
  <c r="F46" i="10"/>
  <c r="E46" i="10"/>
  <c r="F82" i="10"/>
  <c r="E82" i="10"/>
  <c r="F94" i="10"/>
  <c r="E94" i="10"/>
  <c r="F134" i="10"/>
  <c r="E134" i="10"/>
  <c r="F259" i="10"/>
  <c r="E259" i="10"/>
  <c r="F110" i="10"/>
  <c r="E110" i="10"/>
  <c r="F114" i="10"/>
  <c r="E114" i="10"/>
  <c r="F190" i="10"/>
  <c r="E190" i="10"/>
  <c r="F286" i="10"/>
  <c r="E286" i="10"/>
  <c r="F298" i="10"/>
  <c r="E298" i="10"/>
  <c r="F334" i="10"/>
  <c r="E334" i="10"/>
  <c r="F346" i="10"/>
  <c r="E346" i="10"/>
  <c r="F370" i="10"/>
  <c r="E370" i="10"/>
  <c r="E2568" i="10"/>
  <c r="E2633" i="10"/>
  <c r="F141" i="10"/>
  <c r="E470" i="10"/>
  <c r="E1024" i="10"/>
  <c r="E1528" i="10"/>
  <c r="E1719" i="10"/>
  <c r="F2247" i="10"/>
  <c r="E2487" i="10"/>
  <c r="F2547" i="10"/>
  <c r="F2595" i="10"/>
  <c r="F2633" i="10"/>
  <c r="E617" i="10"/>
  <c r="E931" i="10"/>
  <c r="E1599" i="10"/>
  <c r="F1719" i="10"/>
  <c r="F2152" i="10"/>
  <c r="E2363" i="10"/>
  <c r="E2463" i="10"/>
  <c r="F2525" i="10"/>
  <c r="E2682" i="10"/>
  <c r="E153" i="10"/>
  <c r="E1431" i="10"/>
  <c r="E1743" i="10"/>
  <c r="F1537" i="20"/>
  <c r="E1537" i="20"/>
  <c r="F1536" i="20"/>
  <c r="E1536" i="20"/>
  <c r="F1535" i="20"/>
  <c r="E1535" i="20"/>
  <c r="F1534" i="20"/>
  <c r="E1534" i="20"/>
  <c r="F1533" i="20"/>
  <c r="E1533" i="20"/>
  <c r="F1532" i="20"/>
  <c r="E1532" i="20"/>
  <c r="F1531" i="20"/>
  <c r="E1531" i="20"/>
  <c r="F1530" i="20"/>
  <c r="E1530" i="20"/>
  <c r="F1529" i="20"/>
  <c r="E1529" i="20"/>
  <c r="F1528" i="20"/>
  <c r="E1528" i="20"/>
  <c r="F1527" i="20"/>
  <c r="E1527" i="20"/>
  <c r="F1526" i="20"/>
  <c r="E1526" i="20"/>
  <c r="F1525" i="20"/>
  <c r="E1525" i="20"/>
  <c r="F1524" i="20"/>
  <c r="E1524" i="20"/>
  <c r="F1523" i="20"/>
  <c r="E1523" i="20"/>
  <c r="F1522" i="20"/>
  <c r="E1522" i="20"/>
  <c r="F1521" i="20"/>
  <c r="E1521" i="20"/>
  <c r="F1520" i="20"/>
  <c r="E1520" i="20"/>
  <c r="F1519" i="20"/>
  <c r="E1519" i="20"/>
  <c r="F1518" i="20"/>
  <c r="E1518" i="20"/>
  <c r="F1517" i="20"/>
  <c r="E1517" i="20"/>
  <c r="F1516" i="20"/>
  <c r="E1516" i="20"/>
  <c r="F1515" i="20"/>
  <c r="E1515" i="20"/>
  <c r="F1514" i="20"/>
  <c r="E1514" i="20"/>
  <c r="F1513" i="20"/>
  <c r="E1513" i="20"/>
  <c r="F1512" i="20"/>
  <c r="E1512" i="20"/>
  <c r="F1511" i="20"/>
  <c r="E1511" i="20"/>
  <c r="F1510" i="20"/>
  <c r="E1510" i="20"/>
  <c r="F1509" i="20"/>
  <c r="E1509" i="20"/>
  <c r="F1508" i="20"/>
  <c r="E1508" i="20"/>
  <c r="F1507" i="20"/>
  <c r="E1507" i="20"/>
  <c r="F1506" i="20"/>
  <c r="E1506" i="20"/>
  <c r="F1505" i="20"/>
  <c r="E1505" i="20"/>
  <c r="F1504" i="20"/>
  <c r="E1504" i="20"/>
  <c r="F1503" i="20"/>
  <c r="E1503" i="20"/>
  <c r="F1502" i="20"/>
  <c r="E1502" i="20"/>
  <c r="F1501" i="20"/>
  <c r="E1501" i="20"/>
  <c r="F1500" i="20"/>
  <c r="E1500" i="20"/>
  <c r="F1499" i="20"/>
  <c r="E1499" i="20"/>
  <c r="F1498" i="20"/>
  <c r="E1498" i="20"/>
  <c r="F1497" i="20"/>
  <c r="E1497" i="20"/>
  <c r="F1496" i="20"/>
  <c r="E1496" i="20"/>
  <c r="F1495" i="20"/>
  <c r="E1495" i="20"/>
  <c r="F1494" i="20"/>
  <c r="E1494" i="20"/>
  <c r="F1493" i="20"/>
  <c r="E1493" i="20"/>
  <c r="F1492" i="20"/>
  <c r="E1492" i="20"/>
  <c r="F1491" i="20"/>
  <c r="E1491" i="20"/>
  <c r="F1490" i="20"/>
  <c r="E1490" i="20"/>
  <c r="F1489" i="20"/>
  <c r="E1489" i="20"/>
  <c r="F1477" i="20"/>
  <c r="E1477" i="20"/>
  <c r="F1476" i="20"/>
  <c r="E1476" i="20"/>
  <c r="F1475" i="20"/>
  <c r="E1474" i="20"/>
  <c r="E1471" i="20"/>
  <c r="F1469" i="20"/>
  <c r="E1467" i="20"/>
  <c r="E1465" i="20"/>
  <c r="E1463" i="20"/>
  <c r="F1461" i="20"/>
  <c r="F1459" i="20"/>
  <c r="E1457" i="20"/>
  <c r="E1455" i="20"/>
  <c r="E1453" i="20"/>
  <c r="F1450" i="20"/>
  <c r="E1449" i="20"/>
  <c r="E1447" i="20"/>
  <c r="E1444" i="20"/>
  <c r="E1442" i="20"/>
  <c r="F1439" i="20"/>
  <c r="F1437" i="20"/>
  <c r="F1435" i="20"/>
  <c r="E1434" i="20"/>
  <c r="E1432" i="20"/>
  <c r="E1430" i="20"/>
  <c r="E1428" i="20"/>
  <c r="E1426" i="20"/>
  <c r="E1424" i="20"/>
  <c r="E1422" i="20"/>
  <c r="F1420" i="20"/>
  <c r="F1418" i="20"/>
  <c r="E1417" i="20"/>
  <c r="F1414" i="20"/>
  <c r="F1412" i="20"/>
  <c r="E1410" i="20"/>
  <c r="E1408" i="20"/>
  <c r="F1405" i="20"/>
  <c r="E1404" i="20"/>
  <c r="F1402" i="20"/>
  <c r="E1400" i="20"/>
  <c r="F1397" i="20"/>
  <c r="E1394" i="20"/>
  <c r="E1392" i="20"/>
  <c r="F1390" i="20"/>
  <c r="E1388" i="20"/>
  <c r="E1386" i="20"/>
  <c r="E1183" i="20"/>
  <c r="F1075" i="20"/>
  <c r="F1071" i="20"/>
  <c r="F1068" i="20"/>
  <c r="F1065" i="20"/>
  <c r="E1062" i="20"/>
  <c r="E1058" i="20"/>
  <c r="E1056" i="20"/>
  <c r="E1053" i="20"/>
  <c r="F1049" i="20"/>
  <c r="E1047" i="20"/>
  <c r="F1043" i="20"/>
  <c r="F1038" i="20"/>
  <c r="F1034" i="20"/>
  <c r="E1032" i="20"/>
  <c r="E1029" i="20"/>
  <c r="F1025" i="20"/>
  <c r="F1022" i="20"/>
  <c r="E1019" i="20"/>
  <c r="E1015" i="20"/>
  <c r="E1012" i="20"/>
  <c r="E1009" i="20"/>
  <c r="E1006" i="20"/>
  <c r="F1002" i="20"/>
  <c r="E1000" i="20"/>
  <c r="F996" i="20"/>
  <c r="F992" i="20"/>
  <c r="F990" i="20"/>
  <c r="E987" i="20"/>
  <c r="F984" i="20"/>
  <c r="E981" i="20"/>
  <c r="E978" i="20"/>
  <c r="E858" i="20"/>
  <c r="E854" i="20"/>
  <c r="F850" i="20"/>
  <c r="F846" i="20"/>
  <c r="F843" i="20"/>
  <c r="E840" i="20"/>
  <c r="F836" i="20"/>
  <c r="E832" i="20"/>
  <c r="E828" i="20"/>
  <c r="F824" i="20"/>
  <c r="E821" i="20"/>
  <c r="E780" i="20"/>
  <c r="E776" i="20"/>
  <c r="E773" i="20"/>
  <c r="F769" i="20"/>
  <c r="F765" i="20"/>
  <c r="F745" i="20"/>
  <c r="F742" i="20"/>
  <c r="F738" i="20"/>
  <c r="F733" i="20"/>
  <c r="F730" i="20"/>
  <c r="F726" i="20"/>
  <c r="F722" i="20"/>
  <c r="F583" i="20"/>
  <c r="E579" i="20"/>
  <c r="F574" i="20"/>
  <c r="E571" i="20"/>
  <c r="E564" i="20"/>
  <c r="E560" i="20"/>
  <c r="F555" i="20"/>
  <c r="F551" i="20"/>
  <c r="F547" i="20"/>
  <c r="E543" i="20"/>
  <c r="F537" i="20"/>
  <c r="F531" i="20"/>
  <c r="E526" i="20"/>
  <c r="E522" i="20"/>
  <c r="F518" i="20"/>
  <c r="E377" i="20"/>
  <c r="E372" i="20"/>
  <c r="E369" i="20"/>
  <c r="E365" i="20"/>
  <c r="E358" i="20"/>
  <c r="F352" i="20"/>
  <c r="E349" i="20"/>
  <c r="F345" i="20"/>
  <c r="F340" i="20"/>
  <c r="E336" i="20"/>
  <c r="F322" i="20"/>
  <c r="F318" i="20"/>
  <c r="F311" i="20"/>
  <c r="E307" i="20"/>
  <c r="F300" i="20"/>
  <c r="E296" i="20"/>
  <c r="E293" i="20"/>
  <c r="E289" i="20"/>
  <c r="E285" i="20"/>
  <c r="E282" i="20"/>
  <c r="E277" i="20"/>
  <c r="E272" i="20"/>
  <c r="F268" i="20"/>
  <c r="E264" i="20"/>
  <c r="F259" i="20"/>
  <c r="E254" i="20"/>
  <c r="F250" i="20"/>
  <c r="F246" i="20"/>
  <c r="E241" i="20"/>
  <c r="F238" i="20"/>
  <c r="F230" i="20"/>
  <c r="E226" i="20"/>
  <c r="F220" i="20"/>
  <c r="E215" i="20"/>
  <c r="F211" i="20"/>
  <c r="E207" i="20"/>
  <c r="E199" i="20"/>
  <c r="E195" i="20"/>
  <c r="F189" i="20"/>
  <c r="E184" i="20"/>
  <c r="E179" i="20"/>
  <c r="E173" i="20"/>
  <c r="E168" i="20"/>
  <c r="F160" i="20"/>
  <c r="E156" i="20"/>
  <c r="E151" i="20"/>
  <c r="F146" i="20"/>
  <c r="E142" i="20"/>
  <c r="E138" i="20"/>
  <c r="F132" i="20"/>
  <c r="E127" i="20"/>
  <c r="F123" i="20"/>
  <c r="F116" i="20"/>
  <c r="F111" i="20"/>
  <c r="E1385" i="20"/>
  <c r="F1384" i="20"/>
  <c r="E1384" i="20"/>
  <c r="F1383" i="20"/>
  <c r="E1383" i="20"/>
  <c r="F1382" i="20"/>
  <c r="E1382" i="20"/>
  <c r="F1381" i="20"/>
  <c r="E1381" i="20"/>
  <c r="F1380" i="20"/>
  <c r="E1380" i="20"/>
  <c r="F1379" i="20"/>
  <c r="E1379" i="20"/>
  <c r="F1378" i="20"/>
  <c r="E1378" i="20"/>
  <c r="F1377" i="20"/>
  <c r="E1377" i="20"/>
  <c r="F1376" i="20"/>
  <c r="E1376" i="20"/>
  <c r="F1375" i="20"/>
  <c r="E1375" i="20"/>
  <c r="F1374" i="20"/>
  <c r="E1374" i="20"/>
  <c r="F1373" i="20"/>
  <c r="E1373" i="20"/>
  <c r="F1372" i="20"/>
  <c r="E1372" i="20"/>
  <c r="F1371" i="20"/>
  <c r="E1371" i="20"/>
  <c r="F1370" i="20"/>
  <c r="E1370" i="20"/>
  <c r="F1369" i="20"/>
  <c r="E1369" i="20"/>
  <c r="F1368" i="20"/>
  <c r="E1368" i="20"/>
  <c r="F1367" i="20"/>
  <c r="E1367" i="20"/>
  <c r="F1366" i="20"/>
  <c r="E1366" i="20"/>
  <c r="F1365" i="20"/>
  <c r="E1365" i="20"/>
  <c r="F1364" i="20"/>
  <c r="E1364" i="20"/>
  <c r="F1363" i="20"/>
  <c r="E1363" i="20"/>
  <c r="F1362" i="20"/>
  <c r="E1362" i="20"/>
  <c r="F1361" i="20"/>
  <c r="E1361" i="20"/>
  <c r="F1360" i="20"/>
  <c r="E1360" i="20"/>
  <c r="F1359" i="20"/>
  <c r="E1359" i="20"/>
  <c r="F1358" i="20"/>
  <c r="E1358" i="20"/>
  <c r="F1357" i="20"/>
  <c r="E1357" i="20"/>
  <c r="F1356" i="20"/>
  <c r="E1356" i="20"/>
  <c r="F1355" i="20"/>
  <c r="E1355" i="20"/>
  <c r="F1354" i="20"/>
  <c r="E1354" i="20"/>
  <c r="F1353" i="20"/>
  <c r="E1353" i="20"/>
  <c r="F1352" i="20"/>
  <c r="E1352" i="20"/>
  <c r="F1351" i="20"/>
  <c r="E1351" i="20"/>
  <c r="F1350" i="20"/>
  <c r="E1350" i="20"/>
  <c r="F1349" i="20"/>
  <c r="E1349" i="20"/>
  <c r="F1348" i="20"/>
  <c r="E1348" i="20"/>
  <c r="F1347" i="20"/>
  <c r="E1347" i="20"/>
  <c r="F1346" i="20"/>
  <c r="E1346" i="20"/>
  <c r="F1345" i="20"/>
  <c r="E1345" i="20"/>
  <c r="F1344" i="20"/>
  <c r="E1344" i="20"/>
  <c r="F1343" i="20"/>
  <c r="E1343" i="20"/>
  <c r="F1342" i="20"/>
  <c r="E1342" i="20"/>
  <c r="F1341" i="20"/>
  <c r="E1341" i="20"/>
  <c r="F1340" i="20"/>
  <c r="E1340" i="20"/>
  <c r="F1339" i="20"/>
  <c r="E1339" i="20"/>
  <c r="F1338" i="20"/>
  <c r="E1338" i="20"/>
  <c r="F1337" i="20"/>
  <c r="E1337" i="20"/>
  <c r="F1336" i="20"/>
  <c r="E1336" i="20"/>
  <c r="F1335" i="20"/>
  <c r="E1335" i="20"/>
  <c r="F1334" i="20"/>
  <c r="E1334" i="20"/>
  <c r="F1333" i="20"/>
  <c r="E1333" i="20"/>
  <c r="F1332" i="20"/>
  <c r="E1332" i="20"/>
  <c r="F1331" i="20"/>
  <c r="E1331" i="20"/>
  <c r="F1330" i="20"/>
  <c r="E1330" i="20"/>
  <c r="F1329" i="20"/>
  <c r="E1329" i="20"/>
  <c r="F1328" i="20"/>
  <c r="E1328" i="20"/>
  <c r="F1327" i="20"/>
  <c r="E1327" i="20"/>
  <c r="F1326" i="20"/>
  <c r="E1326" i="20"/>
  <c r="F1325" i="20"/>
  <c r="E1325" i="20"/>
  <c r="F1324" i="20"/>
  <c r="E1324" i="20"/>
  <c r="F1323" i="20"/>
  <c r="E1323" i="20"/>
  <c r="F1322" i="20"/>
  <c r="E1322" i="20"/>
  <c r="F1321" i="20"/>
  <c r="E1321" i="20"/>
  <c r="F1320" i="20"/>
  <c r="E1320" i="20"/>
  <c r="F1319" i="20"/>
  <c r="E1319" i="20"/>
  <c r="F1318" i="20"/>
  <c r="E1318" i="20"/>
  <c r="F1317" i="20"/>
  <c r="E1317" i="20"/>
  <c r="F1316" i="20"/>
  <c r="E1316" i="20"/>
  <c r="F1315" i="20"/>
  <c r="E1315" i="20"/>
  <c r="F1314" i="20"/>
  <c r="E1314" i="20"/>
  <c r="F1313" i="20"/>
  <c r="E1313" i="20"/>
  <c r="F1312" i="20"/>
  <c r="E1312" i="20"/>
  <c r="F1311" i="20"/>
  <c r="E1311" i="20"/>
  <c r="F1310" i="20"/>
  <c r="E1310" i="20"/>
  <c r="F1309" i="20"/>
  <c r="E1309" i="20"/>
  <c r="F1308" i="20"/>
  <c r="E1308" i="20"/>
  <c r="F1307" i="20"/>
  <c r="E1307" i="20"/>
  <c r="F1306" i="20"/>
  <c r="E1306" i="20"/>
  <c r="F1305" i="20"/>
  <c r="E1305" i="20"/>
  <c r="F1304" i="20"/>
  <c r="E1304" i="20"/>
  <c r="F1303" i="20"/>
  <c r="E1303" i="20"/>
  <c r="F1302" i="20"/>
  <c r="E1302" i="20"/>
  <c r="F1301" i="20"/>
  <c r="E1301" i="20"/>
  <c r="F1300" i="20"/>
  <c r="E1300" i="20"/>
  <c r="F1299" i="20"/>
  <c r="E1299" i="20"/>
  <c r="F1298" i="20"/>
  <c r="E1298" i="20"/>
  <c r="F1297" i="20"/>
  <c r="E1297" i="20"/>
  <c r="F1296" i="20"/>
  <c r="E1296" i="20"/>
  <c r="F1295" i="20"/>
  <c r="E1295" i="20"/>
  <c r="F1294" i="20"/>
  <c r="E1294" i="20"/>
  <c r="F1293" i="20"/>
  <c r="E1293" i="20"/>
  <c r="F1292" i="20"/>
  <c r="E1292" i="20"/>
  <c r="F1291" i="20"/>
  <c r="E1291" i="20"/>
  <c r="F1290" i="20"/>
  <c r="E1290" i="20"/>
  <c r="F1289" i="20"/>
  <c r="E1289" i="20"/>
  <c r="F1288" i="20"/>
  <c r="E1288" i="20"/>
  <c r="F1287" i="20"/>
  <c r="E1287" i="20"/>
  <c r="F1286" i="20"/>
  <c r="E1286" i="20"/>
  <c r="F1285" i="20"/>
  <c r="E1285" i="20"/>
  <c r="F1284" i="20"/>
  <c r="E1284" i="20"/>
  <c r="F1283" i="20"/>
  <c r="E1283" i="20"/>
  <c r="F1282" i="20"/>
  <c r="E1282" i="20"/>
  <c r="F1281" i="20"/>
  <c r="E1281" i="20"/>
  <c r="F1280" i="20"/>
  <c r="E1280" i="20"/>
  <c r="F1279" i="20"/>
  <c r="E1279" i="20"/>
  <c r="F1278" i="20"/>
  <c r="E1278" i="20"/>
  <c r="F1277" i="20"/>
  <c r="E1277" i="20"/>
  <c r="F1276" i="20"/>
  <c r="E1276" i="20"/>
  <c r="F1275" i="20"/>
  <c r="E1275" i="20"/>
  <c r="F1274" i="20"/>
  <c r="E1274" i="20"/>
  <c r="F1273" i="20"/>
  <c r="E1273" i="20"/>
  <c r="F1272" i="20"/>
  <c r="E1272" i="20"/>
  <c r="F1271" i="20"/>
  <c r="E1271" i="20"/>
  <c r="F1270" i="20"/>
  <c r="E1270" i="20"/>
  <c r="F1269" i="20"/>
  <c r="E1269" i="20"/>
  <c r="F1268" i="20"/>
  <c r="E1268" i="20"/>
  <c r="F1267" i="20"/>
  <c r="E1267" i="20"/>
  <c r="F1266" i="20"/>
  <c r="E1266" i="20"/>
  <c r="F1265" i="20"/>
  <c r="E1265" i="20"/>
  <c r="F1264" i="20"/>
  <c r="E1264" i="20"/>
  <c r="F1263" i="20"/>
  <c r="E1263" i="20"/>
  <c r="F1262" i="20"/>
  <c r="E1262" i="20"/>
  <c r="F1261" i="20"/>
  <c r="E1261" i="20"/>
  <c r="F1260" i="20"/>
  <c r="E1260" i="20"/>
  <c r="F1259" i="20"/>
  <c r="E1259" i="20"/>
  <c r="F1258" i="20"/>
  <c r="E1258" i="20"/>
  <c r="F1257" i="20"/>
  <c r="E1257" i="20"/>
  <c r="F1256" i="20"/>
  <c r="E1256" i="20"/>
  <c r="F1255" i="20"/>
  <c r="E1255" i="20"/>
  <c r="F1254" i="20"/>
  <c r="E1254" i="20"/>
  <c r="F1253" i="20"/>
  <c r="E1253" i="20"/>
  <c r="F1252" i="20"/>
  <c r="E1252" i="20"/>
  <c r="F1251" i="20"/>
  <c r="E1251" i="20"/>
  <c r="F1250" i="20"/>
  <c r="E1250" i="20"/>
  <c r="F1249" i="20"/>
  <c r="E1249" i="20"/>
  <c r="F1248" i="20"/>
  <c r="E1248" i="20"/>
  <c r="F1247" i="20"/>
  <c r="E1247" i="20"/>
  <c r="F1246" i="20"/>
  <c r="E1246" i="20"/>
  <c r="F1245" i="20"/>
  <c r="E1245" i="20"/>
  <c r="F1244" i="20"/>
  <c r="E1244" i="20"/>
  <c r="F1243" i="20"/>
  <c r="E1243" i="20"/>
  <c r="F1242" i="20"/>
  <c r="E1242" i="20"/>
  <c r="F1241" i="20"/>
  <c r="E1241" i="20"/>
  <c r="F1240" i="20"/>
  <c r="E1240" i="20"/>
  <c r="F1239" i="20"/>
  <c r="E1239" i="20"/>
  <c r="F1238" i="20"/>
  <c r="E1238" i="20"/>
  <c r="F1237" i="20"/>
  <c r="E1237" i="20"/>
  <c r="F1236" i="20"/>
  <c r="E1236" i="20"/>
  <c r="F1235" i="20"/>
  <c r="E1235" i="20"/>
  <c r="F1234" i="20"/>
  <c r="E1234" i="20"/>
  <c r="F1233" i="20"/>
  <c r="E1233" i="20"/>
  <c r="F1232" i="20"/>
  <c r="E1232" i="20"/>
  <c r="F1231" i="20"/>
  <c r="E1231" i="20"/>
  <c r="F1230" i="20"/>
  <c r="E1230" i="20"/>
  <c r="F1229" i="20"/>
  <c r="E1229" i="20"/>
  <c r="F1228" i="20"/>
  <c r="E1228" i="20"/>
  <c r="F1227" i="20"/>
  <c r="E1227" i="20"/>
  <c r="F1226" i="20"/>
  <c r="E1226" i="20"/>
  <c r="F1225" i="20"/>
  <c r="E1225" i="20"/>
  <c r="F1224" i="20"/>
  <c r="E1224" i="20"/>
  <c r="F1223" i="20"/>
  <c r="E1223" i="20"/>
  <c r="F1222" i="20"/>
  <c r="E1222" i="20"/>
  <c r="F1221" i="20"/>
  <c r="E1221" i="20"/>
  <c r="F1220" i="20"/>
  <c r="E1220" i="20"/>
  <c r="F1219" i="20"/>
  <c r="E1219" i="20"/>
  <c r="F1218" i="20"/>
  <c r="E1218" i="20"/>
  <c r="F1217" i="20"/>
  <c r="E1217" i="20"/>
  <c r="F1216" i="20"/>
  <c r="E1216" i="20"/>
  <c r="F1215" i="20"/>
  <c r="E1215" i="20"/>
  <c r="F1214" i="20"/>
  <c r="E1214" i="20"/>
  <c r="F1213" i="20"/>
  <c r="E1213" i="20"/>
  <c r="F1212" i="20"/>
  <c r="E1212" i="20"/>
  <c r="F1211" i="20"/>
  <c r="E1211" i="20"/>
  <c r="F1210" i="20"/>
  <c r="E1210" i="20"/>
  <c r="F1209" i="20"/>
  <c r="E1209" i="20"/>
  <c r="F1208" i="20"/>
  <c r="E1208" i="20"/>
  <c r="F1207" i="20"/>
  <c r="E1207" i="20"/>
  <c r="F1206" i="20"/>
  <c r="E1206" i="20"/>
  <c r="F1205" i="20"/>
  <c r="E1205" i="20"/>
  <c r="F1204" i="20"/>
  <c r="E1204" i="20"/>
  <c r="F1203" i="20"/>
  <c r="E1203" i="20"/>
  <c r="F1202" i="20"/>
  <c r="E1202" i="20"/>
  <c r="F1201" i="20"/>
  <c r="E1201" i="20"/>
  <c r="F1200" i="20"/>
  <c r="E1200" i="20"/>
  <c r="F1199" i="20"/>
  <c r="E1199" i="20"/>
  <c r="F1198" i="20"/>
  <c r="E1198" i="20"/>
  <c r="F1197" i="20"/>
  <c r="E1197" i="20"/>
  <c r="F1196" i="20"/>
  <c r="E1196" i="20"/>
  <c r="F1195" i="20"/>
  <c r="E1195" i="20"/>
  <c r="F1194" i="20"/>
  <c r="E1194" i="20"/>
  <c r="F1193" i="20"/>
  <c r="E1193" i="20"/>
  <c r="F1192" i="20"/>
  <c r="E1192" i="20"/>
  <c r="F1191" i="20"/>
  <c r="E1191" i="20"/>
  <c r="F1190" i="20"/>
  <c r="E1190" i="20"/>
  <c r="F1189" i="20"/>
  <c r="E1189" i="20"/>
  <c r="F1188" i="20"/>
  <c r="E1188" i="20"/>
  <c r="F1187" i="20"/>
  <c r="E1187" i="20"/>
  <c r="F1186" i="20"/>
  <c r="E1186" i="20"/>
  <c r="F1185" i="20"/>
  <c r="E1185" i="20"/>
  <c r="F1184" i="20"/>
  <c r="E1184" i="20"/>
  <c r="E1182" i="20"/>
  <c r="E1181" i="20"/>
  <c r="E1074" i="20"/>
  <c r="E1073" i="20"/>
  <c r="F1070" i="20"/>
  <c r="F1066" i="20"/>
  <c r="F1064" i="20"/>
  <c r="F1063" i="20"/>
  <c r="F1061" i="20"/>
  <c r="E1060" i="20"/>
  <c r="E1057" i="20"/>
  <c r="E1055" i="20"/>
  <c r="F1051" i="20"/>
  <c r="F1050" i="20"/>
  <c r="F1048" i="20"/>
  <c r="E1046" i="20"/>
  <c r="F1044" i="20"/>
  <c r="F1041" i="20"/>
  <c r="F1039" i="20"/>
  <c r="F1037" i="20"/>
  <c r="F1035" i="20"/>
  <c r="F1033" i="20"/>
  <c r="F1029" i="20"/>
  <c r="E1028" i="20"/>
  <c r="E1026" i="20"/>
  <c r="F1024" i="20"/>
  <c r="E1022" i="20"/>
  <c r="F1020" i="20"/>
  <c r="F1018" i="20"/>
  <c r="F1017" i="20"/>
  <c r="E1016" i="20"/>
  <c r="E1014" i="20"/>
  <c r="F1011" i="20"/>
  <c r="E1010" i="20"/>
  <c r="F1008" i="20"/>
  <c r="F1005" i="20"/>
  <c r="E1004" i="20"/>
  <c r="E1001" i="20"/>
  <c r="E999" i="20"/>
  <c r="E997" i="20"/>
  <c r="F995" i="20"/>
  <c r="E994" i="20"/>
  <c r="E991" i="20"/>
  <c r="E989" i="20"/>
  <c r="F987" i="20"/>
  <c r="E984" i="20"/>
  <c r="E982" i="20"/>
  <c r="F978" i="20"/>
  <c r="F976" i="20"/>
  <c r="F857" i="20"/>
  <c r="E855" i="20"/>
  <c r="E853" i="20"/>
  <c r="E851" i="20"/>
  <c r="E848" i="20"/>
  <c r="E845" i="20"/>
  <c r="E843" i="20"/>
  <c r="F839" i="20"/>
  <c r="F837" i="20"/>
  <c r="E836" i="20"/>
  <c r="F833" i="20"/>
  <c r="E830" i="20"/>
  <c r="F828" i="20"/>
  <c r="F826" i="20"/>
  <c r="E824" i="20"/>
  <c r="F821" i="20"/>
  <c r="E819" i="20"/>
  <c r="F817" i="20"/>
  <c r="F815" i="20"/>
  <c r="E779" i="20"/>
  <c r="F776" i="20"/>
  <c r="E775" i="20"/>
  <c r="F772" i="20"/>
  <c r="E771" i="20"/>
  <c r="E769" i="20"/>
  <c r="F764" i="20"/>
  <c r="E745" i="20"/>
  <c r="F743" i="20"/>
  <c r="F741" i="20"/>
  <c r="E740" i="20"/>
  <c r="E738" i="20"/>
  <c r="F734" i="20"/>
  <c r="E731" i="20"/>
  <c r="F728" i="20"/>
  <c r="E727" i="20"/>
  <c r="E724" i="20"/>
  <c r="F721" i="20"/>
  <c r="E586" i="20"/>
  <c r="F582" i="20"/>
  <c r="E581" i="20"/>
  <c r="E578" i="20"/>
  <c r="E575" i="20"/>
  <c r="F572" i="20"/>
  <c r="E570" i="20"/>
  <c r="E568" i="20"/>
  <c r="F566" i="20"/>
  <c r="F563" i="20"/>
  <c r="F560" i="20"/>
  <c r="E558" i="20"/>
  <c r="E556" i="20"/>
  <c r="F553" i="20"/>
  <c r="E552" i="20"/>
  <c r="F549" i="20"/>
  <c r="E547" i="20"/>
  <c r="F544" i="20"/>
  <c r="F541" i="20"/>
  <c r="F539" i="20"/>
  <c r="E537" i="20"/>
  <c r="E535" i="20"/>
  <c r="F532" i="20"/>
  <c r="F530" i="20"/>
  <c r="F527" i="20"/>
  <c r="E524" i="20"/>
  <c r="E521" i="20"/>
  <c r="E519" i="20"/>
  <c r="F516" i="20"/>
  <c r="F376" i="20"/>
  <c r="E374" i="20"/>
  <c r="E370" i="20"/>
  <c r="E368" i="20"/>
  <c r="E357" i="20"/>
  <c r="E354" i="20"/>
  <c r="F349" i="20"/>
  <c r="F346" i="20"/>
  <c r="F343" i="20"/>
  <c r="F338" i="20"/>
  <c r="F336" i="20"/>
  <c r="F333" i="20"/>
  <c r="E330" i="20"/>
  <c r="F328" i="20"/>
  <c r="F325" i="20"/>
  <c r="E323" i="20"/>
  <c r="E319" i="20"/>
  <c r="F316" i="20"/>
  <c r="F314" i="20"/>
  <c r="F312" i="20"/>
  <c r="E310" i="20"/>
  <c r="F307" i="20"/>
  <c r="F304" i="20"/>
  <c r="E301" i="20"/>
  <c r="E299" i="20"/>
  <c r="F296" i="20"/>
  <c r="F294" i="20"/>
  <c r="F291" i="20"/>
  <c r="F288" i="20"/>
  <c r="F286" i="20"/>
  <c r="E283" i="20"/>
  <c r="E281" i="20"/>
  <c r="E278" i="20"/>
  <c r="E276" i="20"/>
  <c r="F273" i="20"/>
  <c r="E271" i="20"/>
  <c r="E268" i="20"/>
  <c r="E266" i="20"/>
  <c r="E261" i="20"/>
  <c r="F258" i="20"/>
  <c r="F255" i="20"/>
  <c r="E252" i="20"/>
  <c r="E248" i="20"/>
  <c r="E246" i="20"/>
  <c r="F243" i="20"/>
  <c r="F239" i="20"/>
  <c r="F237" i="20"/>
  <c r="F234" i="20"/>
  <c r="F232" i="20"/>
  <c r="F229" i="20"/>
  <c r="F227" i="20"/>
  <c r="F224" i="20"/>
  <c r="E222" i="20"/>
  <c r="F218" i="20"/>
  <c r="F215" i="20"/>
  <c r="F213" i="20"/>
  <c r="F210" i="20"/>
  <c r="F208" i="20"/>
  <c r="F204" i="20"/>
  <c r="E203" i="20"/>
  <c r="F199" i="20"/>
  <c r="E198" i="20"/>
  <c r="F194" i="20"/>
  <c r="F191" i="20"/>
  <c r="E188" i="20"/>
  <c r="F182" i="20"/>
  <c r="F179" i="20"/>
  <c r="F176" i="20"/>
  <c r="F173" i="20"/>
  <c r="F170" i="20"/>
  <c r="F167" i="20"/>
  <c r="E165" i="20"/>
  <c r="F162" i="20"/>
  <c r="F157" i="20"/>
  <c r="F154" i="20"/>
  <c r="F150" i="20"/>
  <c r="F147" i="20"/>
  <c r="E141" i="20"/>
  <c r="E137" i="20"/>
  <c r="E131" i="20"/>
  <c r="F129" i="20"/>
  <c r="F124" i="20"/>
  <c r="F120" i="20"/>
  <c r="P120" i="20" s="1"/>
  <c r="E118" i="20"/>
  <c r="F114" i="20"/>
  <c r="E108" i="20"/>
  <c r="F1180" i="20"/>
  <c r="E1180" i="20"/>
  <c r="F1179" i="20"/>
  <c r="E1179" i="20"/>
  <c r="F1178" i="20"/>
  <c r="E1178" i="20"/>
  <c r="F1177" i="20"/>
  <c r="E1177" i="20"/>
  <c r="F1176" i="20"/>
  <c r="E1176" i="20"/>
  <c r="F1175" i="20"/>
  <c r="E1175" i="20"/>
  <c r="F1174" i="20"/>
  <c r="E1174" i="20"/>
  <c r="F1173" i="20"/>
  <c r="E1173" i="20"/>
  <c r="F1172" i="20"/>
  <c r="E1172" i="20"/>
  <c r="F1171" i="20"/>
  <c r="E1171" i="20"/>
  <c r="F1170" i="20"/>
  <c r="E1170" i="20"/>
  <c r="F1169" i="20"/>
  <c r="E1169" i="20"/>
  <c r="F1168" i="20"/>
  <c r="E1168" i="20"/>
  <c r="F1167" i="20"/>
  <c r="E1167" i="20"/>
  <c r="F1166" i="20"/>
  <c r="E1166" i="20"/>
  <c r="F1165" i="20"/>
  <c r="E1165" i="20"/>
  <c r="F1164" i="20"/>
  <c r="E1164" i="20"/>
  <c r="F1163" i="20"/>
  <c r="E1163" i="20"/>
  <c r="F1162" i="20"/>
  <c r="E1162" i="20"/>
  <c r="F1161" i="20"/>
  <c r="E1161" i="20"/>
  <c r="F1160" i="20"/>
  <c r="E1160" i="20"/>
  <c r="F1159" i="20"/>
  <c r="E1159" i="20"/>
  <c r="F1158" i="20"/>
  <c r="E1158" i="20"/>
  <c r="F1157" i="20"/>
  <c r="E1157" i="20"/>
  <c r="F1156" i="20"/>
  <c r="E1156" i="20"/>
  <c r="F1155" i="20"/>
  <c r="E1155" i="20"/>
  <c r="F1154" i="20"/>
  <c r="E1154" i="20"/>
  <c r="F1153" i="20"/>
  <c r="E1153" i="20"/>
  <c r="F1152" i="20"/>
  <c r="E1152" i="20"/>
  <c r="F1151" i="20"/>
  <c r="E1151" i="20"/>
  <c r="F1150" i="20"/>
  <c r="E1150" i="20"/>
  <c r="F1149" i="20"/>
  <c r="E1149" i="20"/>
  <c r="F1148" i="20"/>
  <c r="E1148" i="20"/>
  <c r="F1147" i="20"/>
  <c r="E1147" i="20"/>
  <c r="F1146" i="20"/>
  <c r="E1146" i="20"/>
  <c r="F1145" i="20"/>
  <c r="E1145" i="20"/>
  <c r="F1144" i="20"/>
  <c r="E1144" i="20"/>
  <c r="F1143" i="20"/>
  <c r="E1143" i="20"/>
  <c r="F1142" i="20"/>
  <c r="E1142" i="20"/>
  <c r="F1141" i="20"/>
  <c r="E1141" i="20"/>
  <c r="F1140" i="20"/>
  <c r="E1140" i="20"/>
  <c r="F1139" i="20"/>
  <c r="E1139" i="20"/>
  <c r="F1138" i="20"/>
  <c r="E1138" i="20"/>
  <c r="F1137" i="20"/>
  <c r="E1137" i="20"/>
  <c r="F1136" i="20"/>
  <c r="E1136" i="20"/>
  <c r="F1135" i="20"/>
  <c r="E1135" i="20"/>
  <c r="F1134" i="20"/>
  <c r="E1134" i="20"/>
  <c r="F1133" i="20"/>
  <c r="E1133" i="20"/>
  <c r="F1132" i="20"/>
  <c r="E1132" i="20"/>
  <c r="F1131" i="20"/>
  <c r="E1131" i="20"/>
  <c r="F1130" i="20"/>
  <c r="E1130" i="20"/>
  <c r="F1129" i="20"/>
  <c r="E1129" i="20"/>
  <c r="F1128" i="20"/>
  <c r="E1128" i="20"/>
  <c r="F1127" i="20"/>
  <c r="E1127" i="20"/>
  <c r="F1126" i="20"/>
  <c r="E1126" i="20"/>
  <c r="F1125" i="20"/>
  <c r="E1125" i="20"/>
  <c r="F1124" i="20"/>
  <c r="E1124" i="20"/>
  <c r="F1123" i="20"/>
  <c r="E1123" i="20"/>
  <c r="F1122" i="20"/>
  <c r="E1122" i="20"/>
  <c r="F1121" i="20"/>
  <c r="E1121" i="20"/>
  <c r="F1120" i="20"/>
  <c r="E1120" i="20"/>
  <c r="F1119" i="20"/>
  <c r="E1119" i="20"/>
  <c r="F1118" i="20"/>
  <c r="E1118" i="20"/>
  <c r="F1117" i="20"/>
  <c r="E1117" i="20"/>
  <c r="F1116" i="20"/>
  <c r="E1116" i="20"/>
  <c r="F1115" i="20"/>
  <c r="E1115" i="20"/>
  <c r="F1114" i="20"/>
  <c r="E1114" i="20"/>
  <c r="F1113" i="20"/>
  <c r="E1113" i="20"/>
  <c r="F1112" i="20"/>
  <c r="E1112" i="20"/>
  <c r="F1111" i="20"/>
  <c r="E1111" i="20"/>
  <c r="F1110" i="20"/>
  <c r="E1110" i="20"/>
  <c r="F1109" i="20"/>
  <c r="E1109" i="20"/>
  <c r="F1108" i="20"/>
  <c r="E1108" i="20"/>
  <c r="F1107" i="20"/>
  <c r="E1107" i="20"/>
  <c r="F1106" i="20"/>
  <c r="E1106" i="20"/>
  <c r="F1105" i="20"/>
  <c r="E1105" i="20"/>
  <c r="F1104" i="20"/>
  <c r="E1104" i="20"/>
  <c r="F1103" i="20"/>
  <c r="E1103" i="20"/>
  <c r="F1102" i="20"/>
  <c r="E1102" i="20"/>
  <c r="F1101" i="20"/>
  <c r="E1101" i="20"/>
  <c r="F1100" i="20"/>
  <c r="E1100" i="20"/>
  <c r="F1099" i="20"/>
  <c r="E1099" i="20"/>
  <c r="F1098" i="20"/>
  <c r="E1098" i="20"/>
  <c r="F1097" i="20"/>
  <c r="E1097" i="20"/>
  <c r="F1096" i="20"/>
  <c r="E1096" i="20"/>
  <c r="F1095" i="20"/>
  <c r="E1095" i="20"/>
  <c r="F1094" i="20"/>
  <c r="E1094" i="20"/>
  <c r="F1093" i="20"/>
  <c r="E1093" i="20"/>
  <c r="F1092" i="20"/>
  <c r="E1092" i="20"/>
  <c r="F1091" i="20"/>
  <c r="E1091" i="20"/>
  <c r="F1090" i="20"/>
  <c r="E1090" i="20"/>
  <c r="F1089" i="20"/>
  <c r="E1089" i="20"/>
  <c r="F1088" i="20"/>
  <c r="E1088" i="20"/>
  <c r="F1087" i="20"/>
  <c r="E1087" i="20"/>
  <c r="F1086" i="20"/>
  <c r="E1086" i="20"/>
  <c r="F1085" i="20"/>
  <c r="E1085" i="20"/>
  <c r="F1084" i="20"/>
  <c r="E1084" i="20"/>
  <c r="F1083" i="20"/>
  <c r="E1083" i="20"/>
  <c r="F1082" i="20"/>
  <c r="E1082" i="20"/>
  <c r="F1081" i="20"/>
  <c r="E1081" i="20"/>
  <c r="F1080" i="20"/>
  <c r="E1080" i="20"/>
  <c r="F1079" i="20"/>
  <c r="E1079" i="20"/>
  <c r="F1078" i="20"/>
  <c r="E1078" i="20"/>
  <c r="F1077" i="20"/>
  <c r="E1077" i="20"/>
  <c r="F1076" i="20"/>
  <c r="F1074" i="20"/>
  <c r="E1071" i="20"/>
  <c r="F1067" i="20"/>
  <c r="E1063" i="20"/>
  <c r="E1059" i="20"/>
  <c r="F1056" i="20"/>
  <c r="F1052" i="20"/>
  <c r="E1049" i="20"/>
  <c r="E1045" i="20"/>
  <c r="F1042" i="20"/>
  <c r="E1040" i="20"/>
  <c r="F1036" i="20"/>
  <c r="E1033" i="20"/>
  <c r="E1030" i="20"/>
  <c r="F1026" i="20"/>
  <c r="E1024" i="20"/>
  <c r="F1019" i="20"/>
  <c r="F1013" i="20"/>
  <c r="F1010" i="20"/>
  <c r="E1007" i="20"/>
  <c r="F1004" i="20"/>
  <c r="F1000" i="20"/>
  <c r="F997" i="20"/>
  <c r="F994" i="20"/>
  <c r="E992" i="20"/>
  <c r="F988" i="20"/>
  <c r="E985" i="20"/>
  <c r="F982" i="20"/>
  <c r="E979" i="20"/>
  <c r="E976" i="20"/>
  <c r="F856" i="20"/>
  <c r="F851" i="20"/>
  <c r="F847" i="20"/>
  <c r="E844" i="20"/>
  <c r="F840" i="20"/>
  <c r="E835" i="20"/>
  <c r="E831" i="20"/>
  <c r="F827" i="20"/>
  <c r="E825" i="20"/>
  <c r="E820" i="20"/>
  <c r="E815" i="20"/>
  <c r="E777" i="20"/>
  <c r="E772" i="20"/>
  <c r="F768" i="20"/>
  <c r="E765" i="20"/>
  <c r="F744" i="20"/>
  <c r="F740" i="20"/>
  <c r="F737" i="20"/>
  <c r="F732" i="20"/>
  <c r="F727" i="20"/>
  <c r="E723" i="20"/>
  <c r="E584" i="20"/>
  <c r="F578" i="20"/>
  <c r="E574" i="20"/>
  <c r="F570" i="20"/>
  <c r="E566" i="20"/>
  <c r="F562" i="20"/>
  <c r="F554" i="20"/>
  <c r="E550" i="20"/>
  <c r="F545" i="20"/>
  <c r="E541" i="20"/>
  <c r="E536" i="20"/>
  <c r="E533" i="20"/>
  <c r="E528" i="20"/>
  <c r="F523" i="20"/>
  <c r="F519" i="20"/>
  <c r="E378" i="20"/>
  <c r="E371" i="20"/>
  <c r="E366" i="20"/>
  <c r="E363" i="20"/>
  <c r="E359" i="20"/>
  <c r="E355" i="20"/>
  <c r="F339" i="20"/>
  <c r="F335" i="20"/>
  <c r="E328" i="20"/>
  <c r="E321" i="20"/>
  <c r="F317" i="20"/>
  <c r="E314" i="20"/>
  <c r="E308" i="20"/>
  <c r="E304" i="20"/>
  <c r="F298" i="20"/>
  <c r="E294" i="20"/>
  <c r="E290" i="20"/>
  <c r="E284" i="20"/>
  <c r="F279" i="20"/>
  <c r="F276" i="20"/>
  <c r="F269" i="20"/>
  <c r="F263" i="20"/>
  <c r="E260" i="20"/>
  <c r="E256" i="20"/>
  <c r="E253" i="20"/>
  <c r="F247" i="20"/>
  <c r="F244" i="20"/>
  <c r="E239" i="20"/>
  <c r="E235" i="20"/>
  <c r="E230" i="20"/>
  <c r="F225" i="20"/>
  <c r="E221" i="20"/>
  <c r="E217" i="20"/>
  <c r="E212" i="20"/>
  <c r="F206" i="20"/>
  <c r="E201" i="20"/>
  <c r="E197" i="20"/>
  <c r="E192" i="20"/>
  <c r="F185" i="20"/>
  <c r="E180" i="20"/>
  <c r="F174" i="20"/>
  <c r="E170" i="20"/>
  <c r="E163" i="20"/>
  <c r="E158" i="20"/>
  <c r="F153" i="20"/>
  <c r="F148" i="20"/>
  <c r="F142" i="20"/>
  <c r="E134" i="20"/>
  <c r="E129" i="20"/>
  <c r="E123" i="20"/>
  <c r="E116" i="20"/>
  <c r="E111" i="20"/>
  <c r="F106" i="20"/>
  <c r="F975" i="20"/>
  <c r="E975" i="20"/>
  <c r="F974" i="20"/>
  <c r="E974" i="20"/>
  <c r="F973" i="20"/>
  <c r="E973" i="20"/>
  <c r="F972" i="20"/>
  <c r="E972" i="20"/>
  <c r="F971" i="20"/>
  <c r="E971" i="20"/>
  <c r="F970" i="20"/>
  <c r="E970" i="20"/>
  <c r="F969" i="20"/>
  <c r="E969" i="20"/>
  <c r="F968" i="20"/>
  <c r="E968" i="20"/>
  <c r="F967" i="20"/>
  <c r="E967" i="20"/>
  <c r="F966" i="20"/>
  <c r="E966" i="20"/>
  <c r="F965" i="20"/>
  <c r="E965" i="20"/>
  <c r="F964" i="20"/>
  <c r="E964" i="20"/>
  <c r="F963" i="20"/>
  <c r="E963" i="20"/>
  <c r="F962" i="20"/>
  <c r="E962" i="20"/>
  <c r="F961" i="20"/>
  <c r="E961" i="20"/>
  <c r="F960" i="20"/>
  <c r="E960" i="20"/>
  <c r="F959" i="20"/>
  <c r="E959" i="20"/>
  <c r="F958" i="20"/>
  <c r="E958" i="20"/>
  <c r="F957" i="20"/>
  <c r="E957" i="20"/>
  <c r="F956" i="20"/>
  <c r="E956" i="20"/>
  <c r="F955" i="20"/>
  <c r="E955" i="20"/>
  <c r="F954" i="20"/>
  <c r="E954" i="20"/>
  <c r="F953" i="20"/>
  <c r="E953" i="20"/>
  <c r="F952" i="20"/>
  <c r="E952" i="20"/>
  <c r="F951" i="20"/>
  <c r="E951" i="20"/>
  <c r="F950" i="20"/>
  <c r="E950" i="20"/>
  <c r="F949" i="20"/>
  <c r="E949" i="20"/>
  <c r="F948" i="20"/>
  <c r="E948" i="20"/>
  <c r="F947" i="20"/>
  <c r="E947" i="20"/>
  <c r="F946" i="20"/>
  <c r="E946" i="20"/>
  <c r="F945" i="20"/>
  <c r="E945" i="20"/>
  <c r="F944" i="20"/>
  <c r="E944" i="20"/>
  <c r="F943" i="20"/>
  <c r="E943" i="20"/>
  <c r="F942" i="20"/>
  <c r="E942" i="20"/>
  <c r="F941" i="20"/>
  <c r="E941" i="20"/>
  <c r="F940" i="20"/>
  <c r="E940" i="20"/>
  <c r="F939" i="20"/>
  <c r="E939" i="20"/>
  <c r="F938" i="20"/>
  <c r="E938" i="20"/>
  <c r="F937" i="20"/>
  <c r="E937" i="20"/>
  <c r="F936" i="20"/>
  <c r="E936" i="20"/>
  <c r="F935" i="20"/>
  <c r="E935" i="20"/>
  <c r="F934" i="20"/>
  <c r="E934" i="20"/>
  <c r="F933" i="20"/>
  <c r="E933" i="20"/>
  <c r="F932" i="20"/>
  <c r="E932" i="20"/>
  <c r="F931" i="20"/>
  <c r="E931" i="20"/>
  <c r="F930" i="20"/>
  <c r="E930" i="20"/>
  <c r="F929" i="20"/>
  <c r="E929" i="20"/>
  <c r="F928" i="20"/>
  <c r="E928" i="20"/>
  <c r="F927" i="20"/>
  <c r="E927" i="20"/>
  <c r="F926" i="20"/>
  <c r="E926" i="20"/>
  <c r="F925" i="20"/>
  <c r="E925" i="20"/>
  <c r="F924" i="20"/>
  <c r="E924" i="20"/>
  <c r="F923" i="20"/>
  <c r="E923" i="20"/>
  <c r="F922" i="20"/>
  <c r="E922" i="20"/>
  <c r="F921" i="20"/>
  <c r="E921" i="20"/>
  <c r="F920" i="20"/>
  <c r="E920" i="20"/>
  <c r="F919" i="20"/>
  <c r="E919" i="20"/>
  <c r="F918" i="20"/>
  <c r="E918" i="20"/>
  <c r="F917" i="20"/>
  <c r="E917" i="20"/>
  <c r="F916" i="20"/>
  <c r="E916" i="20"/>
  <c r="F915" i="20"/>
  <c r="E915" i="20"/>
  <c r="F914" i="20"/>
  <c r="E914" i="20"/>
  <c r="F913" i="20"/>
  <c r="E913" i="20"/>
  <c r="F912" i="20"/>
  <c r="E912" i="20"/>
  <c r="F911" i="20"/>
  <c r="E911" i="20"/>
  <c r="F910" i="20"/>
  <c r="E910" i="20"/>
  <c r="F909" i="20"/>
  <c r="E909" i="20"/>
  <c r="F908" i="20"/>
  <c r="E908" i="20"/>
  <c r="F907" i="20"/>
  <c r="E907" i="20"/>
  <c r="F906" i="20"/>
  <c r="E906" i="20"/>
  <c r="F905" i="20"/>
  <c r="E905" i="20"/>
  <c r="F904" i="20"/>
  <c r="E904" i="20"/>
  <c r="F903" i="20"/>
  <c r="E903" i="20"/>
  <c r="F902" i="20"/>
  <c r="E902" i="20"/>
  <c r="F901" i="20"/>
  <c r="E901" i="20"/>
  <c r="F900" i="20"/>
  <c r="E900" i="20"/>
  <c r="F899" i="20"/>
  <c r="E899" i="20"/>
  <c r="F898" i="20"/>
  <c r="E898" i="20"/>
  <c r="F897" i="20"/>
  <c r="E897" i="20"/>
  <c r="F896" i="20"/>
  <c r="E896" i="20"/>
  <c r="F895" i="20"/>
  <c r="E895" i="20"/>
  <c r="F894" i="20"/>
  <c r="E894" i="20"/>
  <c r="F893" i="20"/>
  <c r="E893" i="20"/>
  <c r="F892" i="20"/>
  <c r="E892" i="20"/>
  <c r="F891" i="20"/>
  <c r="E891" i="20"/>
  <c r="F890" i="20"/>
  <c r="E890" i="20"/>
  <c r="F889" i="20"/>
  <c r="E889" i="20"/>
  <c r="F888" i="20"/>
  <c r="E888" i="20"/>
  <c r="F887" i="20"/>
  <c r="E887" i="20"/>
  <c r="F886" i="20"/>
  <c r="E886" i="20"/>
  <c r="F885" i="20"/>
  <c r="E885" i="20"/>
  <c r="F884" i="20"/>
  <c r="E884" i="20"/>
  <c r="F883" i="20"/>
  <c r="E883" i="20"/>
  <c r="F882" i="20"/>
  <c r="E882" i="20"/>
  <c r="F881" i="20"/>
  <c r="E881" i="20"/>
  <c r="F880" i="20"/>
  <c r="E880" i="20"/>
  <c r="F879" i="20"/>
  <c r="E879" i="20"/>
  <c r="F878" i="20"/>
  <c r="E878" i="20"/>
  <c r="F877" i="20"/>
  <c r="E877" i="20"/>
  <c r="F876" i="20"/>
  <c r="E876" i="20"/>
  <c r="F875" i="20"/>
  <c r="E875" i="20"/>
  <c r="F874" i="20"/>
  <c r="E874" i="20"/>
  <c r="F873" i="20"/>
  <c r="E873" i="20"/>
  <c r="F872" i="20"/>
  <c r="E872" i="20"/>
  <c r="F871" i="20"/>
  <c r="E871" i="20"/>
  <c r="F870" i="20"/>
  <c r="E870" i="20"/>
  <c r="F869" i="20"/>
  <c r="E869" i="20"/>
  <c r="F868" i="20"/>
  <c r="E868" i="20"/>
  <c r="F867" i="20"/>
  <c r="E867" i="20"/>
  <c r="F866" i="20"/>
  <c r="E866" i="20"/>
  <c r="F865" i="20"/>
  <c r="E865" i="20"/>
  <c r="F864" i="20"/>
  <c r="E864" i="20"/>
  <c r="F863" i="20"/>
  <c r="E863" i="20"/>
  <c r="F862" i="20"/>
  <c r="E862" i="20"/>
  <c r="F861" i="20"/>
  <c r="E861" i="20"/>
  <c r="F860" i="20"/>
  <c r="E860" i="20"/>
  <c r="F859" i="20"/>
  <c r="E857" i="20"/>
  <c r="F853" i="20"/>
  <c r="F849" i="20"/>
  <c r="F845" i="20"/>
  <c r="F841" i="20"/>
  <c r="F838" i="20"/>
  <c r="F835" i="20"/>
  <c r="E833" i="20"/>
  <c r="E827" i="20"/>
  <c r="E823" i="20"/>
  <c r="F818" i="20"/>
  <c r="E816" i="20"/>
  <c r="E778" i="20"/>
  <c r="F774" i="20"/>
  <c r="E770" i="20"/>
  <c r="E766" i="20"/>
  <c r="E746" i="20"/>
  <c r="E743" i="20"/>
  <c r="E736" i="20"/>
  <c r="E733" i="20"/>
  <c r="E729" i="20"/>
  <c r="E725" i="20"/>
  <c r="F584" i="20"/>
  <c r="F580" i="20"/>
  <c r="E577" i="20"/>
  <c r="E573" i="20"/>
  <c r="F568" i="20"/>
  <c r="E565" i="20"/>
  <c r="E561" i="20"/>
  <c r="E557" i="20"/>
  <c r="E553" i="20"/>
  <c r="F548" i="20"/>
  <c r="E544" i="20"/>
  <c r="F538" i="20"/>
  <c r="F533" i="20"/>
  <c r="E529" i="20"/>
  <c r="F525" i="20"/>
  <c r="F521" i="20"/>
  <c r="E517" i="20"/>
  <c r="F373" i="20"/>
  <c r="F369" i="20"/>
  <c r="F362" i="20"/>
  <c r="F358" i="20"/>
  <c r="F354" i="20"/>
  <c r="F347" i="20"/>
  <c r="E343" i="20"/>
  <c r="F337" i="20"/>
  <c r="F332" i="20"/>
  <c r="E329" i="20"/>
  <c r="F324" i="20"/>
  <c r="F320" i="20"/>
  <c r="E317" i="20"/>
  <c r="E312" i="20"/>
  <c r="F256" i="20"/>
  <c r="F249" i="20"/>
  <c r="F241" i="20"/>
  <c r="E238" i="20"/>
  <c r="F233" i="20"/>
  <c r="E224" i="20"/>
  <c r="E220" i="20"/>
  <c r="F212" i="20"/>
  <c r="F207" i="20"/>
  <c r="F202" i="20"/>
  <c r="F193" i="20"/>
  <c r="E189" i="20"/>
  <c r="E183" i="20"/>
  <c r="F178" i="20"/>
  <c r="F171" i="20"/>
  <c r="F165" i="20"/>
  <c r="E160" i="20"/>
  <c r="E155" i="20"/>
  <c r="E150" i="20"/>
  <c r="F144" i="20"/>
  <c r="E139" i="20"/>
  <c r="F133" i="20"/>
  <c r="F126" i="20"/>
  <c r="E122" i="20"/>
  <c r="E115" i="20"/>
  <c r="F110" i="20"/>
  <c r="F720" i="20"/>
  <c r="E720" i="20"/>
  <c r="F719" i="20"/>
  <c r="E719" i="20"/>
  <c r="F718" i="20"/>
  <c r="E718" i="20"/>
  <c r="F717" i="20"/>
  <c r="E717" i="20"/>
  <c r="F716" i="20"/>
  <c r="E716" i="20"/>
  <c r="F715" i="20"/>
  <c r="E715" i="20"/>
  <c r="F714" i="20"/>
  <c r="E714" i="20"/>
  <c r="F713" i="20"/>
  <c r="E713" i="20"/>
  <c r="F712" i="20"/>
  <c r="E712" i="20"/>
  <c r="F711" i="20"/>
  <c r="E711" i="20"/>
  <c r="F710" i="20"/>
  <c r="E710" i="20"/>
  <c r="F709" i="20"/>
  <c r="E709" i="20"/>
  <c r="F708" i="20"/>
  <c r="E708" i="20"/>
  <c r="F707" i="20"/>
  <c r="E707" i="20"/>
  <c r="F706" i="20"/>
  <c r="E706" i="20"/>
  <c r="F705" i="20"/>
  <c r="E705" i="20"/>
  <c r="F704" i="20"/>
  <c r="E704" i="20"/>
  <c r="F703" i="20"/>
  <c r="E703" i="20"/>
  <c r="F702" i="20"/>
  <c r="E702" i="20"/>
  <c r="F701" i="20"/>
  <c r="E701" i="20"/>
  <c r="F700" i="20"/>
  <c r="E700" i="20"/>
  <c r="F699" i="20"/>
  <c r="E699" i="20"/>
  <c r="F698" i="20"/>
  <c r="E698" i="20"/>
  <c r="F697" i="20"/>
  <c r="E697" i="20"/>
  <c r="F696" i="20"/>
  <c r="E696" i="20"/>
  <c r="F695" i="20"/>
  <c r="E695" i="20"/>
  <c r="F694" i="20"/>
  <c r="E694" i="20"/>
  <c r="F693" i="20"/>
  <c r="E693" i="20"/>
  <c r="F692" i="20"/>
  <c r="E692" i="20"/>
  <c r="F691" i="20"/>
  <c r="E691" i="20"/>
  <c r="F690" i="20"/>
  <c r="E690" i="20"/>
  <c r="F689" i="20"/>
  <c r="E689" i="20"/>
  <c r="F688" i="20"/>
  <c r="E688" i="20"/>
  <c r="F687" i="20"/>
  <c r="E687" i="20"/>
  <c r="F686" i="20"/>
  <c r="E686" i="20"/>
  <c r="F685" i="20"/>
  <c r="E685" i="20"/>
  <c r="F684" i="20"/>
  <c r="E684" i="20"/>
  <c r="F683" i="20"/>
  <c r="E683" i="20"/>
  <c r="F682" i="20"/>
  <c r="E682" i="20"/>
  <c r="F681" i="20"/>
  <c r="E681" i="20"/>
  <c r="F680" i="20"/>
  <c r="E680" i="20"/>
  <c r="F679" i="20"/>
  <c r="E679" i="20"/>
  <c r="F678" i="20"/>
  <c r="E678" i="20"/>
  <c r="F677" i="20"/>
  <c r="E677" i="20"/>
  <c r="F676" i="20"/>
  <c r="E676" i="20"/>
  <c r="F675" i="20"/>
  <c r="E675" i="20"/>
  <c r="F674" i="20"/>
  <c r="E674" i="20"/>
  <c r="F673" i="20"/>
  <c r="E673" i="20"/>
  <c r="F672" i="20"/>
  <c r="E672" i="20"/>
  <c r="F671" i="20"/>
  <c r="E671" i="20"/>
  <c r="F670" i="20"/>
  <c r="E670" i="20"/>
  <c r="F669" i="20"/>
  <c r="E669" i="20"/>
  <c r="F668" i="20"/>
  <c r="E668" i="20"/>
  <c r="F667" i="20"/>
  <c r="E667" i="20"/>
  <c r="F666" i="20"/>
  <c r="E666" i="20"/>
  <c r="F665" i="20"/>
  <c r="E665" i="20"/>
  <c r="F664" i="20"/>
  <c r="E664" i="20"/>
  <c r="F663" i="20"/>
  <c r="E663" i="20"/>
  <c r="F662" i="20"/>
  <c r="E662" i="20"/>
  <c r="F661" i="20"/>
  <c r="E661" i="20"/>
  <c r="F660" i="20"/>
  <c r="E660" i="20"/>
  <c r="F659" i="20"/>
  <c r="E659" i="20"/>
  <c r="F658" i="20"/>
  <c r="E658" i="20"/>
  <c r="F657" i="20"/>
  <c r="E657" i="20"/>
  <c r="F656" i="20"/>
  <c r="E656" i="20"/>
  <c r="F655" i="20"/>
  <c r="E655" i="20"/>
  <c r="F654" i="20"/>
  <c r="E654" i="20"/>
  <c r="F653" i="20"/>
  <c r="E653" i="20"/>
  <c r="F652" i="20"/>
  <c r="E652" i="20"/>
  <c r="F651" i="20"/>
  <c r="E651" i="20"/>
  <c r="F650" i="20"/>
  <c r="E650" i="20"/>
  <c r="F649" i="20"/>
  <c r="E649" i="20"/>
  <c r="F648" i="20"/>
  <c r="E648" i="20"/>
  <c r="F647" i="20"/>
  <c r="E647" i="20"/>
  <c r="F646" i="20"/>
  <c r="E646" i="20"/>
  <c r="F645" i="20"/>
  <c r="E645" i="20"/>
  <c r="F644" i="20"/>
  <c r="E644" i="20"/>
  <c r="F643" i="20"/>
  <c r="E643" i="20"/>
  <c r="F642" i="20"/>
  <c r="E642" i="20"/>
  <c r="F641" i="20"/>
  <c r="E641" i="20"/>
  <c r="F640" i="20"/>
  <c r="E640" i="20"/>
  <c r="F639" i="20"/>
  <c r="E639" i="20"/>
  <c r="F638" i="20"/>
  <c r="E638" i="20"/>
  <c r="F637" i="20"/>
  <c r="E637" i="20"/>
  <c r="F636" i="20"/>
  <c r="E636" i="20"/>
  <c r="F635" i="20"/>
  <c r="E635" i="20"/>
  <c r="F634" i="20"/>
  <c r="E634" i="20"/>
  <c r="F633" i="20"/>
  <c r="E633" i="20"/>
  <c r="F632" i="20"/>
  <c r="E632" i="20"/>
  <c r="F631" i="20"/>
  <c r="E631" i="20"/>
  <c r="F630" i="20"/>
  <c r="E630" i="20"/>
  <c r="F629" i="20"/>
  <c r="E629" i="20"/>
  <c r="F628" i="20"/>
  <c r="E628" i="20"/>
  <c r="F627" i="20"/>
  <c r="E627" i="20"/>
  <c r="F626" i="20"/>
  <c r="E626" i="20"/>
  <c r="F625" i="20"/>
  <c r="E625" i="20"/>
  <c r="F624" i="20"/>
  <c r="E624" i="20"/>
  <c r="F623" i="20"/>
  <c r="E623" i="20"/>
  <c r="F622" i="20"/>
  <c r="E622" i="20"/>
  <c r="F621" i="20"/>
  <c r="E621" i="20"/>
  <c r="F620" i="20"/>
  <c r="E620" i="20"/>
  <c r="F619" i="20"/>
  <c r="E619" i="20"/>
  <c r="F618" i="20"/>
  <c r="E618" i="20"/>
  <c r="F617" i="20"/>
  <c r="E617" i="20"/>
  <c r="F616" i="20"/>
  <c r="E616" i="20"/>
  <c r="F615" i="20"/>
  <c r="E615" i="20"/>
  <c r="F614" i="20"/>
  <c r="E614" i="20"/>
  <c r="F613" i="20"/>
  <c r="E613" i="20"/>
  <c r="F612" i="20"/>
  <c r="E612" i="20"/>
  <c r="F611" i="20"/>
  <c r="E611" i="20"/>
  <c r="F610" i="20"/>
  <c r="E610" i="20"/>
  <c r="F609" i="20"/>
  <c r="E609" i="20"/>
  <c r="F608" i="20"/>
  <c r="E608" i="20"/>
  <c r="F607" i="20"/>
  <c r="E607" i="20"/>
  <c r="F606" i="20"/>
  <c r="E606" i="20"/>
  <c r="F605" i="20"/>
  <c r="E605" i="20"/>
  <c r="F604" i="20"/>
  <c r="E604" i="20"/>
  <c r="F603" i="20"/>
  <c r="E603" i="20"/>
  <c r="F602" i="20"/>
  <c r="E602" i="20"/>
  <c r="F601" i="20"/>
  <c r="E601" i="20"/>
  <c r="F600" i="20"/>
  <c r="E600" i="20"/>
  <c r="F599" i="20"/>
  <c r="E599" i="20"/>
  <c r="F598" i="20"/>
  <c r="E598" i="20"/>
  <c r="F597" i="20"/>
  <c r="E597" i="20"/>
  <c r="F596" i="20"/>
  <c r="E596" i="20"/>
  <c r="F595" i="20"/>
  <c r="E595" i="20"/>
  <c r="F594" i="20"/>
  <c r="E594" i="20"/>
  <c r="F593" i="20"/>
  <c r="E593" i="20"/>
  <c r="F592" i="20"/>
  <c r="E592" i="20"/>
  <c r="F591" i="20"/>
  <c r="E591" i="20"/>
  <c r="F590" i="20"/>
  <c r="E590" i="20"/>
  <c r="F589" i="20"/>
  <c r="E589" i="20"/>
  <c r="F588" i="20"/>
  <c r="E588" i="20"/>
  <c r="F587" i="20"/>
  <c r="E587" i="20"/>
  <c r="F585" i="20"/>
  <c r="F579" i="20"/>
  <c r="E576" i="20"/>
  <c r="F571" i="20"/>
  <c r="F567" i="20"/>
  <c r="E563" i="20"/>
  <c r="F559" i="20"/>
  <c r="E555" i="20"/>
  <c r="F550" i="20"/>
  <c r="E546" i="20"/>
  <c r="F542" i="20"/>
  <c r="E539" i="20"/>
  <c r="E532" i="20"/>
  <c r="F526" i="20"/>
  <c r="E375" i="20"/>
  <c r="F368" i="20"/>
  <c r="E364" i="20"/>
  <c r="E361" i="20"/>
  <c r="E353" i="20"/>
  <c r="F350" i="20"/>
  <c r="E345" i="20"/>
  <c r="E341" i="20"/>
  <c r="E335" i="20"/>
  <c r="E331" i="20"/>
  <c r="E327" i="20"/>
  <c r="F323" i="20"/>
  <c r="E320" i="20"/>
  <c r="E316" i="20"/>
  <c r="F313" i="20"/>
  <c r="E309" i="20"/>
  <c r="F305" i="20"/>
  <c r="F301" i="20"/>
  <c r="F297" i="20"/>
  <c r="E292" i="20"/>
  <c r="F289" i="20"/>
  <c r="E286" i="20"/>
  <c r="F282" i="20"/>
  <c r="F277" i="20"/>
  <c r="E274" i="20"/>
  <c r="E270" i="20"/>
  <c r="F266" i="20"/>
  <c r="F262" i="20"/>
  <c r="E259" i="20"/>
  <c r="F253" i="20"/>
  <c r="E250" i="20"/>
  <c r="F245" i="20"/>
  <c r="F242" i="20"/>
  <c r="E237" i="20"/>
  <c r="E233" i="20"/>
  <c r="E227" i="20"/>
  <c r="F221" i="20"/>
  <c r="F217" i="20"/>
  <c r="E211" i="20"/>
  <c r="E206" i="20"/>
  <c r="E202" i="20"/>
  <c r="F197" i="20"/>
  <c r="F192" i="20"/>
  <c r="F188" i="20"/>
  <c r="F180" i="20"/>
  <c r="F175" i="20"/>
  <c r="F169" i="20"/>
  <c r="E164" i="20"/>
  <c r="F159" i="20"/>
  <c r="E154" i="20"/>
  <c r="F149" i="20"/>
  <c r="E143" i="20"/>
  <c r="F138" i="20"/>
  <c r="F134" i="20"/>
  <c r="F128" i="20"/>
  <c r="E124" i="20"/>
  <c r="F119" i="20"/>
  <c r="F113" i="20"/>
  <c r="F108" i="20"/>
  <c r="E516" i="20"/>
  <c r="F515" i="20"/>
  <c r="E515" i="20"/>
  <c r="F514" i="20"/>
  <c r="E514" i="20"/>
  <c r="F513" i="20"/>
  <c r="E513" i="20"/>
  <c r="F512" i="20"/>
  <c r="E512" i="20"/>
  <c r="F511" i="20"/>
  <c r="E511" i="20"/>
  <c r="F510" i="20"/>
  <c r="E510" i="20"/>
  <c r="F509" i="20"/>
  <c r="E509" i="20"/>
  <c r="F508" i="20"/>
  <c r="E508" i="20"/>
  <c r="F507" i="20"/>
  <c r="E507" i="20"/>
  <c r="F506" i="20"/>
  <c r="E506" i="20"/>
  <c r="F505" i="20"/>
  <c r="E505" i="20"/>
  <c r="F504" i="20"/>
  <c r="E504" i="20"/>
  <c r="F503" i="20"/>
  <c r="E503" i="20"/>
  <c r="F502" i="20"/>
  <c r="E502" i="20"/>
  <c r="F501" i="20"/>
  <c r="E501" i="20"/>
  <c r="F500" i="20"/>
  <c r="E500" i="20"/>
  <c r="F499" i="20"/>
  <c r="E499" i="20"/>
  <c r="F498" i="20"/>
  <c r="E498" i="20"/>
  <c r="F497" i="20"/>
  <c r="E497" i="20"/>
  <c r="F496" i="20"/>
  <c r="E496" i="20"/>
  <c r="F495" i="20"/>
  <c r="E495" i="20"/>
  <c r="F494" i="20"/>
  <c r="E494" i="20"/>
  <c r="F493" i="20"/>
  <c r="E493" i="20"/>
  <c r="F492" i="20"/>
  <c r="E492" i="20"/>
  <c r="F491" i="20"/>
  <c r="E491" i="20"/>
  <c r="F490" i="20"/>
  <c r="E490" i="20"/>
  <c r="F489" i="20"/>
  <c r="E489" i="20"/>
  <c r="F488" i="20"/>
  <c r="E488" i="20"/>
  <c r="F487" i="20"/>
  <c r="E487" i="20"/>
  <c r="F486" i="20"/>
  <c r="E486" i="20"/>
  <c r="F485" i="20"/>
  <c r="E485" i="20"/>
  <c r="F484" i="20"/>
  <c r="E484" i="20"/>
  <c r="F483" i="20"/>
  <c r="E483" i="20"/>
  <c r="F482" i="20"/>
  <c r="E482" i="20"/>
  <c r="F481" i="20"/>
  <c r="E481" i="20"/>
  <c r="F480" i="20"/>
  <c r="E480" i="20"/>
  <c r="F479" i="20"/>
  <c r="E479" i="20"/>
  <c r="F478" i="20"/>
  <c r="E478" i="20"/>
  <c r="F477" i="20"/>
  <c r="E477" i="20"/>
  <c r="F476" i="20"/>
  <c r="E476" i="20"/>
  <c r="F475" i="20"/>
  <c r="E475" i="20"/>
  <c r="F474" i="20"/>
  <c r="E474" i="20"/>
  <c r="F473" i="20"/>
  <c r="E473" i="20"/>
  <c r="F472" i="20"/>
  <c r="E472" i="20"/>
  <c r="F471" i="20"/>
  <c r="E471" i="20"/>
  <c r="F470" i="20"/>
  <c r="E470" i="20"/>
  <c r="F469" i="20"/>
  <c r="E469" i="20"/>
  <c r="F468" i="20"/>
  <c r="E468" i="20"/>
  <c r="F467" i="20"/>
  <c r="E467" i="20"/>
  <c r="F466" i="20"/>
  <c r="E466" i="20"/>
  <c r="F465" i="20"/>
  <c r="E465" i="20"/>
  <c r="F464" i="20"/>
  <c r="E464" i="20"/>
  <c r="F463" i="20"/>
  <c r="E463" i="20"/>
  <c r="F462" i="20"/>
  <c r="E462" i="20"/>
  <c r="F461" i="20"/>
  <c r="E461" i="20"/>
  <c r="F460" i="20"/>
  <c r="E460" i="20"/>
  <c r="F459" i="20"/>
  <c r="E459" i="20"/>
  <c r="F458" i="20"/>
  <c r="E458" i="20"/>
  <c r="F457" i="20"/>
  <c r="E457" i="20"/>
  <c r="F456" i="20"/>
  <c r="E456" i="20"/>
  <c r="F455" i="20"/>
  <c r="E455" i="20"/>
  <c r="F454" i="20"/>
  <c r="E454" i="20"/>
  <c r="F453" i="20"/>
  <c r="E453" i="20"/>
  <c r="F452" i="20"/>
  <c r="E452" i="20"/>
  <c r="F451" i="20"/>
  <c r="E451" i="20"/>
  <c r="F450" i="20"/>
  <c r="E450" i="20"/>
  <c r="F449" i="20"/>
  <c r="E449" i="20"/>
  <c r="F448" i="20"/>
  <c r="E448" i="20"/>
  <c r="F447" i="20"/>
  <c r="E447" i="20"/>
  <c r="F446" i="20"/>
  <c r="E446" i="20"/>
  <c r="F445" i="20"/>
  <c r="E445" i="20"/>
  <c r="F444" i="20"/>
  <c r="E444" i="20"/>
  <c r="F443" i="20"/>
  <c r="E443" i="20"/>
  <c r="F442" i="20"/>
  <c r="E442" i="20"/>
  <c r="F441" i="20"/>
  <c r="E441" i="20"/>
  <c r="F440" i="20"/>
  <c r="E440" i="20"/>
  <c r="F439" i="20"/>
  <c r="E439" i="20"/>
  <c r="F438" i="20"/>
  <c r="E438" i="20"/>
  <c r="F437" i="20"/>
  <c r="E437" i="20"/>
  <c r="F436" i="20"/>
  <c r="E436" i="20"/>
  <c r="F435" i="20"/>
  <c r="E435" i="20"/>
  <c r="F434" i="20"/>
  <c r="E434" i="20"/>
  <c r="F433" i="20"/>
  <c r="E433" i="20"/>
  <c r="F432" i="20"/>
  <c r="E432" i="20"/>
  <c r="F431" i="20"/>
  <c r="E431" i="20"/>
  <c r="F430" i="20"/>
  <c r="E430" i="20"/>
  <c r="F429" i="20"/>
  <c r="E429" i="20"/>
  <c r="F428" i="20"/>
  <c r="E428" i="20"/>
  <c r="F427" i="20"/>
  <c r="E427" i="20"/>
  <c r="F426" i="20"/>
  <c r="E426" i="20"/>
  <c r="F425" i="20"/>
  <c r="E425" i="20"/>
  <c r="F424" i="20"/>
  <c r="E424" i="20"/>
  <c r="F423" i="20"/>
  <c r="E423" i="20"/>
  <c r="F422" i="20"/>
  <c r="E422" i="20"/>
  <c r="F421" i="20"/>
  <c r="E421" i="20"/>
  <c r="F420" i="20"/>
  <c r="E420" i="20"/>
  <c r="F419" i="20"/>
  <c r="E419" i="20"/>
  <c r="F418" i="20"/>
  <c r="E418" i="20"/>
  <c r="F417" i="20"/>
  <c r="E417" i="20"/>
  <c r="F416" i="20"/>
  <c r="E416" i="20"/>
  <c r="F415" i="20"/>
  <c r="E415" i="20"/>
  <c r="F414" i="20"/>
  <c r="E414" i="20"/>
  <c r="F413" i="20"/>
  <c r="E413" i="20"/>
  <c r="F412" i="20"/>
  <c r="E412" i="20"/>
  <c r="F411" i="20"/>
  <c r="E411" i="20"/>
  <c r="F410" i="20"/>
  <c r="E410" i="20"/>
  <c r="F409" i="20"/>
  <c r="E409" i="20"/>
  <c r="F408" i="20"/>
  <c r="E408" i="20"/>
  <c r="F407" i="20"/>
  <c r="E407" i="20"/>
  <c r="F406" i="20"/>
  <c r="E406" i="20"/>
  <c r="F405" i="20"/>
  <c r="E405" i="20"/>
  <c r="F404" i="20"/>
  <c r="E404" i="20"/>
  <c r="F403" i="20"/>
  <c r="E403" i="20"/>
  <c r="F402" i="20"/>
  <c r="E402" i="20"/>
  <c r="F401" i="20"/>
  <c r="E401" i="20"/>
  <c r="F400" i="20"/>
  <c r="E400" i="20"/>
  <c r="F399" i="20"/>
  <c r="E399" i="20"/>
  <c r="F398" i="20"/>
  <c r="E398" i="20"/>
  <c r="F397" i="20"/>
  <c r="E397" i="20"/>
  <c r="F396" i="20"/>
  <c r="E396" i="20"/>
  <c r="F395" i="20"/>
  <c r="E395" i="20"/>
  <c r="F394" i="20"/>
  <c r="E394" i="20"/>
  <c r="F393" i="20"/>
  <c r="E393" i="20"/>
  <c r="F392" i="20"/>
  <c r="E392" i="20"/>
  <c r="F391" i="20"/>
  <c r="E391" i="20"/>
  <c r="F390" i="20"/>
  <c r="E390" i="20"/>
  <c r="F389" i="20"/>
  <c r="E389" i="20"/>
  <c r="F388" i="20"/>
  <c r="E388" i="20"/>
  <c r="F387" i="20"/>
  <c r="E387" i="20"/>
  <c r="F386" i="20"/>
  <c r="E386" i="20"/>
  <c r="F385" i="20"/>
  <c r="E385" i="20"/>
  <c r="F384" i="20"/>
  <c r="E384" i="20"/>
  <c r="F383" i="20"/>
  <c r="E383" i="20"/>
  <c r="F382" i="20"/>
  <c r="E382" i="20"/>
  <c r="F381" i="20"/>
  <c r="E381" i="20"/>
  <c r="F380" i="20"/>
  <c r="E380" i="20"/>
  <c r="F379" i="20"/>
  <c r="E379" i="20"/>
  <c r="F378" i="20"/>
  <c r="F375" i="20"/>
  <c r="F371" i="20"/>
  <c r="E367" i="20"/>
  <c r="F363" i="20"/>
  <c r="F360" i="20"/>
  <c r="E356" i="20"/>
  <c r="E352" i="20"/>
  <c r="E348" i="20"/>
  <c r="F341" i="20"/>
  <c r="F334" i="20"/>
  <c r="F330" i="20"/>
  <c r="E326" i="20"/>
  <c r="E322" i="20"/>
  <c r="E318" i="20"/>
  <c r="E315" i="20"/>
  <c r="F310" i="20"/>
  <c r="E306" i="20"/>
  <c r="F302" i="20"/>
  <c r="F284" i="20"/>
  <c r="F280" i="20"/>
  <c r="F274" i="20"/>
  <c r="E269" i="20"/>
  <c r="F265" i="20"/>
  <c r="F261" i="20"/>
  <c r="E257" i="20"/>
  <c r="F251" i="20"/>
  <c r="E247" i="20"/>
  <c r="E242" i="20"/>
  <c r="E236" i="20"/>
  <c r="E232" i="20"/>
  <c r="F228" i="20"/>
  <c r="F223" i="20"/>
  <c r="E218" i="20"/>
  <c r="E214" i="20"/>
  <c r="F209" i="20"/>
  <c r="E205" i="20"/>
  <c r="F200" i="20"/>
  <c r="F195" i="20"/>
  <c r="E191" i="20"/>
  <c r="E186" i="20"/>
  <c r="F181" i="20"/>
  <c r="E176" i="20"/>
  <c r="F166" i="20"/>
  <c r="F161" i="20"/>
  <c r="E157" i="20"/>
  <c r="E152" i="20"/>
  <c r="E146" i="20"/>
  <c r="F140" i="20"/>
  <c r="F135" i="20"/>
  <c r="E130" i="20"/>
  <c r="E125" i="20"/>
  <c r="E117" i="20"/>
  <c r="E112" i="20"/>
  <c r="F107" i="20"/>
  <c r="E106" i="20"/>
  <c r="F105" i="20"/>
  <c r="E105" i="20"/>
  <c r="F104" i="20"/>
  <c r="E104" i="20"/>
  <c r="F103" i="20"/>
  <c r="E103" i="20"/>
  <c r="F102" i="20"/>
  <c r="E102" i="20"/>
  <c r="F101" i="20"/>
  <c r="E101" i="20"/>
  <c r="F100" i="20"/>
  <c r="E100" i="20"/>
  <c r="F99" i="20"/>
  <c r="E99" i="20"/>
  <c r="F98" i="20"/>
  <c r="E98" i="20"/>
  <c r="F97" i="20"/>
  <c r="E97" i="20"/>
  <c r="F96" i="20"/>
  <c r="E96" i="20"/>
  <c r="F95" i="20"/>
  <c r="E95" i="20"/>
  <c r="F94" i="20"/>
  <c r="E94" i="20"/>
  <c r="F93" i="20"/>
  <c r="E93" i="20"/>
  <c r="F92" i="20"/>
  <c r="E92" i="20"/>
  <c r="F91" i="20"/>
  <c r="E91" i="20"/>
  <c r="F90" i="20"/>
  <c r="E90" i="20"/>
  <c r="F89" i="20"/>
  <c r="E89" i="20"/>
  <c r="E643" i="10"/>
  <c r="F88" i="20"/>
  <c r="E88" i="20"/>
  <c r="F87" i="20"/>
  <c r="E87" i="20"/>
  <c r="F86" i="20"/>
  <c r="E86" i="20"/>
  <c r="F85" i="20"/>
  <c r="E85" i="20"/>
  <c r="F84" i="20"/>
  <c r="E84" i="20"/>
  <c r="F83" i="20"/>
  <c r="E83" i="20"/>
  <c r="F82" i="20"/>
  <c r="E82" i="20"/>
  <c r="F81" i="20"/>
  <c r="E81" i="20"/>
  <c r="F80" i="20"/>
  <c r="E80" i="20"/>
  <c r="F79" i="20"/>
  <c r="E79" i="20"/>
  <c r="F78" i="20"/>
  <c r="E78" i="20"/>
  <c r="F77" i="20"/>
  <c r="E77" i="20"/>
  <c r="F76" i="20"/>
  <c r="E76" i="20"/>
  <c r="F75" i="20"/>
  <c r="E75" i="20"/>
  <c r="F74" i="20"/>
  <c r="E74" i="20"/>
  <c r="F73" i="20"/>
  <c r="E73" i="20"/>
  <c r="F72" i="20"/>
  <c r="E72" i="20"/>
  <c r="F71" i="20"/>
  <c r="E71" i="20"/>
  <c r="F70" i="20"/>
  <c r="E70" i="20"/>
  <c r="F69" i="20"/>
  <c r="E69" i="20"/>
  <c r="F68" i="20"/>
  <c r="E68" i="20"/>
  <c r="F67" i="20"/>
  <c r="E67" i="20"/>
  <c r="F66" i="20"/>
  <c r="E66" i="20"/>
  <c r="F65" i="20"/>
  <c r="E65" i="20"/>
  <c r="F64" i="20"/>
  <c r="E64" i="20"/>
  <c r="F63" i="20"/>
  <c r="E63" i="20"/>
  <c r="F62" i="20"/>
  <c r="E62" i="20"/>
  <c r="F61" i="20"/>
  <c r="E61" i="20"/>
  <c r="F60" i="20"/>
  <c r="E60" i="20"/>
  <c r="F59" i="20"/>
  <c r="E59" i="20"/>
  <c r="F58" i="20"/>
  <c r="E58" i="20"/>
  <c r="F57" i="20"/>
  <c r="E57" i="20"/>
  <c r="F56" i="20"/>
  <c r="E56" i="20"/>
  <c r="F55" i="20"/>
  <c r="E55" i="20"/>
  <c r="F54" i="20"/>
  <c r="E54" i="20"/>
  <c r="F53" i="20"/>
  <c r="E53" i="20"/>
  <c r="F52" i="20"/>
  <c r="E52" i="20"/>
  <c r="F51" i="20"/>
  <c r="E51" i="20"/>
  <c r="F50" i="20"/>
  <c r="E50" i="20"/>
  <c r="F49" i="20"/>
  <c r="E49" i="20"/>
  <c r="F48" i="20"/>
  <c r="E48" i="20"/>
  <c r="F47" i="20"/>
  <c r="E47" i="20"/>
  <c r="F46" i="20"/>
  <c r="E46" i="20"/>
  <c r="F45" i="20"/>
  <c r="E45" i="20"/>
  <c r="F44" i="20"/>
  <c r="E44" i="20"/>
  <c r="F43" i="20"/>
  <c r="E43" i="20"/>
  <c r="F42" i="20"/>
  <c r="E42" i="20"/>
  <c r="F41" i="20"/>
  <c r="E41" i="20"/>
  <c r="F40" i="20"/>
  <c r="E40" i="20"/>
  <c r="F39" i="20"/>
  <c r="E39" i="20"/>
  <c r="F38" i="20"/>
  <c r="E38" i="20"/>
  <c r="F37" i="20"/>
  <c r="E37" i="20"/>
  <c r="F36" i="20"/>
  <c r="E36" i="20"/>
  <c r="F35" i="20"/>
  <c r="E35" i="20"/>
  <c r="F34" i="20"/>
  <c r="E34" i="20"/>
  <c r="F33" i="20"/>
  <c r="E33" i="20"/>
  <c r="F32" i="20"/>
  <c r="E32" i="20"/>
  <c r="F31" i="20"/>
  <c r="E31" i="20"/>
  <c r="F30" i="20"/>
  <c r="E30" i="20"/>
  <c r="F29" i="20"/>
  <c r="P29" i="20" s="1"/>
  <c r="E29" i="20"/>
  <c r="F28" i="20"/>
  <c r="E28" i="20"/>
  <c r="F27" i="20"/>
  <c r="E27" i="20"/>
  <c r="F26" i="20"/>
  <c r="E26" i="20"/>
  <c r="F25" i="20"/>
  <c r="E25" i="20"/>
  <c r="F24" i="20"/>
  <c r="E24" i="20"/>
  <c r="F23" i="20"/>
  <c r="E23" i="20"/>
  <c r="F22" i="20"/>
  <c r="E22" i="20"/>
  <c r="F19" i="20"/>
  <c r="E19" i="20"/>
  <c r="F18" i="20"/>
  <c r="E18" i="20"/>
  <c r="F17" i="20"/>
  <c r="E17" i="20"/>
  <c r="F16" i="20"/>
  <c r="P16" i="20" s="1"/>
  <c r="E16" i="20"/>
  <c r="F15" i="20"/>
  <c r="P15" i="20" s="1"/>
  <c r="E15" i="20"/>
  <c r="F14" i="20"/>
  <c r="E14" i="20"/>
  <c r="F13" i="20"/>
  <c r="E13" i="20"/>
  <c r="F12" i="20"/>
  <c r="E12" i="20"/>
  <c r="F11" i="20"/>
  <c r="E11" i="20"/>
  <c r="F10" i="20"/>
  <c r="E10" i="20"/>
  <c r="F9" i="20"/>
  <c r="E9" i="20"/>
  <c r="F8" i="20"/>
  <c r="E8" i="20"/>
  <c r="F7" i="20"/>
  <c r="E7" i="20"/>
  <c r="F6" i="20"/>
  <c r="P6" i="20" s="1"/>
  <c r="E6" i="20"/>
  <c r="F5" i="20"/>
  <c r="E5" i="20"/>
  <c r="F4" i="20"/>
  <c r="E4" i="20"/>
  <c r="F3" i="20"/>
  <c r="E3" i="20"/>
  <c r="F2" i="20"/>
  <c r="E2" i="20"/>
  <c r="E1664" i="10"/>
  <c r="F1664" i="10"/>
  <c r="E1665" i="10"/>
  <c r="F1665" i="10"/>
  <c r="E193" i="20"/>
  <c r="F190" i="20"/>
  <c r="F186" i="20"/>
  <c r="F183" i="20"/>
  <c r="E177" i="20"/>
  <c r="E174" i="20"/>
  <c r="E171" i="20"/>
  <c r="E167" i="20"/>
  <c r="E162" i="20"/>
  <c r="E159" i="20"/>
  <c r="F156" i="20"/>
  <c r="E153" i="20"/>
  <c r="F151" i="20"/>
  <c r="E148" i="20"/>
  <c r="F145" i="20"/>
  <c r="F143" i="20"/>
  <c r="F139" i="20"/>
  <c r="F137" i="20"/>
  <c r="E135" i="20"/>
  <c r="F131" i="20"/>
  <c r="F127" i="20"/>
  <c r="E121" i="20"/>
  <c r="E119" i="20"/>
  <c r="F115" i="20"/>
  <c r="E113" i="20"/>
  <c r="F109" i="20"/>
  <c r="E107" i="20"/>
  <c r="F1468" i="10"/>
  <c r="F931" i="10"/>
  <c r="F2639" i="10"/>
  <c r="F2619" i="10"/>
  <c r="E1383" i="10"/>
  <c r="E2597" i="10"/>
  <c r="F617" i="10"/>
  <c r="E2526" i="10"/>
  <c r="F2596" i="10"/>
  <c r="F1323" i="10"/>
  <c r="E2619" i="10"/>
  <c r="F2463" i="10"/>
  <c r="E2573" i="10"/>
  <c r="E1323" i="10"/>
  <c r="E2667" i="10"/>
  <c r="F2703" i="10"/>
  <c r="E1995" i="10"/>
  <c r="E1612" i="10"/>
  <c r="F1231" i="10"/>
  <c r="F2363" i="10"/>
  <c r="F1599" i="10"/>
  <c r="F2682" i="10"/>
  <c r="F2667" i="10"/>
  <c r="F2526" i="10"/>
  <c r="E2718" i="10"/>
  <c r="F2692" i="10"/>
  <c r="F2655" i="10"/>
  <c r="E2631" i="10"/>
  <c r="E2583" i="10"/>
  <c r="E2561" i="10"/>
  <c r="E2477" i="10"/>
  <c r="F2451" i="10"/>
  <c r="E2391" i="10"/>
  <c r="E2345" i="10"/>
  <c r="F2176" i="10"/>
  <c r="E2140" i="10"/>
  <c r="F1347" i="10"/>
  <c r="E1096" i="10"/>
  <c r="F905" i="10"/>
  <c r="F2329" i="10"/>
  <c r="F2717" i="10"/>
  <c r="E2692" i="10"/>
  <c r="E2655" i="10"/>
  <c r="F2560" i="10"/>
  <c r="F1645" i="10"/>
  <c r="F1633" i="10"/>
  <c r="E1633" i="10"/>
  <c r="E1621" i="10"/>
  <c r="F1621" i="10"/>
  <c r="E1609" i="10"/>
  <c r="F1609" i="10"/>
  <c r="F1597" i="10"/>
  <c r="E1597" i="10"/>
  <c r="E1585" i="10"/>
  <c r="F1585" i="10"/>
  <c r="E1573" i="10"/>
  <c r="F1573" i="10"/>
  <c r="F1561" i="10"/>
  <c r="E1561" i="10"/>
  <c r="F1549" i="10"/>
  <c r="E1549" i="10"/>
  <c r="E1537" i="10"/>
  <c r="F1537" i="10"/>
  <c r="E1525" i="10"/>
  <c r="F1525" i="10"/>
  <c r="F1513" i="10"/>
  <c r="E1501" i="10"/>
  <c r="F1501" i="10"/>
  <c r="F1489" i="10"/>
  <c r="F1477" i="10"/>
  <c r="E1477" i="10"/>
  <c r="E1465" i="10"/>
  <c r="F1465" i="10"/>
  <c r="F1453" i="10"/>
  <c r="E1453" i="10"/>
  <c r="E1441" i="10"/>
  <c r="E1429" i="10"/>
  <c r="F1429" i="10"/>
  <c r="F1417" i="10"/>
  <c r="E1405" i="10"/>
  <c r="F1405" i="10"/>
  <c r="E1393" i="10"/>
  <c r="F1393" i="10"/>
  <c r="E1381" i="10"/>
  <c r="F1381" i="10"/>
  <c r="E1369" i="10"/>
  <c r="F1369" i="10"/>
  <c r="E1357" i="10"/>
  <c r="F1357" i="10"/>
  <c r="F1345" i="10"/>
  <c r="E1345" i="10"/>
  <c r="F1333" i="10"/>
  <c r="E1333" i="10"/>
  <c r="E1321" i="10"/>
  <c r="F1321" i="10"/>
  <c r="E1309" i="10"/>
  <c r="F1309" i="10"/>
  <c r="E1297" i="10"/>
  <c r="F1297" i="10"/>
  <c r="E1285" i="10"/>
  <c r="F1285" i="10"/>
  <c r="F1261" i="10"/>
  <c r="E1261" i="10"/>
  <c r="E1249" i="10"/>
  <c r="F1249" i="10"/>
  <c r="E1237" i="10"/>
  <c r="F1225" i="10"/>
  <c r="E1225" i="10"/>
  <c r="E1213" i="10"/>
  <c r="F1213" i="10"/>
  <c r="F1201" i="10"/>
  <c r="E1201" i="10"/>
  <c r="E1189" i="10"/>
  <c r="E1177" i="10"/>
  <c r="F1177" i="10"/>
  <c r="F1165" i="10"/>
  <c r="E1165" i="10"/>
  <c r="E1153" i="10"/>
  <c r="E1141" i="10"/>
  <c r="F1141" i="10"/>
  <c r="F1129" i="10"/>
  <c r="E1129" i="10"/>
  <c r="E1117" i="10"/>
  <c r="F1105" i="10"/>
  <c r="E1105" i="10"/>
  <c r="F1093" i="10"/>
  <c r="E1093" i="10"/>
  <c r="F1081" i="10"/>
  <c r="E1081" i="10"/>
  <c r="E1069" i="10"/>
  <c r="F1069" i="10"/>
  <c r="F1057" i="10"/>
  <c r="E1057" i="10"/>
  <c r="F1045" i="10"/>
  <c r="E1045" i="10"/>
  <c r="E1033" i="10"/>
  <c r="F1021" i="10"/>
  <c r="E1021" i="10"/>
  <c r="E1009" i="10"/>
  <c r="F1009" i="10"/>
  <c r="E997" i="10"/>
  <c r="F997" i="10"/>
  <c r="F985" i="10"/>
  <c r="E985" i="10"/>
  <c r="E973" i="10"/>
  <c r="F973" i="10"/>
  <c r="F961" i="10"/>
  <c r="E961" i="10"/>
  <c r="F949" i="10"/>
  <c r="E949" i="10"/>
  <c r="E937" i="10"/>
  <c r="F937" i="10"/>
  <c r="F925" i="10"/>
  <c r="E925" i="10"/>
  <c r="F913" i="10"/>
  <c r="E913" i="10"/>
  <c r="F901" i="10"/>
  <c r="E901" i="10"/>
  <c r="F2254" i="10"/>
  <c r="E2170" i="10"/>
  <c r="F2170" i="10"/>
  <c r="F2086" i="10"/>
  <c r="E2086" i="10"/>
  <c r="E1966" i="10"/>
  <c r="F1966" i="10"/>
  <c r="E1798" i="10"/>
  <c r="F1798" i="10"/>
  <c r="E1690" i="10"/>
  <c r="E1594" i="10"/>
  <c r="F1594" i="10"/>
  <c r="F1462" i="10"/>
  <c r="E1462" i="10"/>
  <c r="F1390" i="10"/>
  <c r="E1390" i="10"/>
  <c r="E1318" i="10"/>
  <c r="F1318" i="10"/>
  <c r="E1222" i="10"/>
  <c r="F1222" i="10"/>
  <c r="F1066" i="10"/>
  <c r="E1066" i="10"/>
  <c r="F994" i="10"/>
  <c r="E994" i="10"/>
  <c r="E946" i="10"/>
  <c r="F946" i="10"/>
  <c r="F874" i="10"/>
  <c r="E874" i="10"/>
  <c r="E802" i="10"/>
  <c r="F802" i="10"/>
  <c r="E754" i="10"/>
  <c r="F754" i="10"/>
  <c r="F706" i="10"/>
  <c r="E706" i="10"/>
  <c r="F670" i="10"/>
  <c r="E670" i="10"/>
  <c r="F634" i="10"/>
  <c r="E634" i="10"/>
  <c r="E586" i="10"/>
  <c r="F586" i="10"/>
  <c r="E502" i="10"/>
  <c r="F502" i="10"/>
  <c r="E454" i="10"/>
  <c r="F454" i="10"/>
  <c r="E418" i="10"/>
  <c r="F418" i="10"/>
  <c r="E382" i="10"/>
  <c r="F382" i="10"/>
  <c r="E358" i="10"/>
  <c r="F358" i="10"/>
  <c r="E322" i="10"/>
  <c r="F322" i="10"/>
  <c r="E274" i="10"/>
  <c r="F274" i="10"/>
  <c r="E243" i="10"/>
  <c r="E162" i="10"/>
  <c r="F162" i="10"/>
  <c r="E261" i="10"/>
  <c r="F261" i="10"/>
  <c r="E202" i="10"/>
  <c r="F202" i="10"/>
  <c r="E198" i="10"/>
  <c r="F198" i="10"/>
  <c r="E194" i="10"/>
  <c r="F194" i="10"/>
  <c r="E70" i="10"/>
  <c r="F70" i="10"/>
  <c r="E34" i="10"/>
  <c r="F34" i="10"/>
  <c r="E10" i="10"/>
  <c r="F10" i="10"/>
  <c r="F2638" i="10"/>
  <c r="F2721" i="10"/>
  <c r="E2685" i="10"/>
  <c r="F2685" i="10"/>
  <c r="F2661" i="10"/>
  <c r="E2625" i="10"/>
  <c r="F2577" i="10"/>
  <c r="E2577" i="10"/>
  <c r="E2517" i="10"/>
  <c r="F2517" i="10"/>
  <c r="F2481" i="10"/>
  <c r="E2421" i="10"/>
  <c r="F2421" i="10"/>
  <c r="F2373" i="10"/>
  <c r="E2373" i="10"/>
  <c r="E2325" i="10"/>
  <c r="F2325" i="10"/>
  <c r="E2289" i="10"/>
  <c r="E2253" i="10"/>
  <c r="F2205" i="10"/>
  <c r="E2205" i="10"/>
  <c r="E2169" i="10"/>
  <c r="F2169" i="10"/>
  <c r="F2145" i="10"/>
  <c r="E2145" i="10"/>
  <c r="F2109" i="10"/>
  <c r="E2061" i="10"/>
  <c r="F2061" i="10"/>
  <c r="F2025" i="10"/>
  <c r="E2025" i="10"/>
  <c r="E1977" i="10"/>
  <c r="F1977" i="10"/>
  <c r="E1941" i="10"/>
  <c r="F1941" i="10"/>
  <c r="E1905" i="10"/>
  <c r="F1905" i="10"/>
  <c r="E1869" i="10"/>
  <c r="F1869" i="10"/>
  <c r="E1845" i="10"/>
  <c r="F1845" i="10"/>
  <c r="E1809" i="10"/>
  <c r="F1809" i="10"/>
  <c r="E1761" i="10"/>
  <c r="F1761" i="10"/>
  <c r="E1737" i="10"/>
  <c r="F1713" i="10"/>
  <c r="E1713" i="10"/>
  <c r="E1677" i="10"/>
  <c r="F1677" i="10"/>
  <c r="E1653" i="10"/>
  <c r="F1653" i="10"/>
  <c r="E1617" i="10"/>
  <c r="F1617" i="10"/>
  <c r="E2063" i="10"/>
  <c r="F2051" i="10"/>
  <c r="F2039" i="10"/>
  <c r="E2039" i="10"/>
  <c r="F2027" i="10"/>
  <c r="E2027" i="10"/>
  <c r="F2015" i="10"/>
  <c r="E2015" i="10"/>
  <c r="F2003" i="10"/>
  <c r="E2003" i="10"/>
  <c r="F1991" i="10"/>
  <c r="E1991" i="10"/>
  <c r="F1979" i="10"/>
  <c r="E1979" i="10"/>
  <c r="F1967" i="10"/>
  <c r="E1967" i="10"/>
  <c r="F1955" i="10"/>
  <c r="E1955" i="10"/>
  <c r="F1943" i="10"/>
  <c r="E1943" i="10"/>
  <c r="F1931" i="10"/>
  <c r="E1931" i="10"/>
  <c r="F1919" i="10"/>
  <c r="E1919" i="10"/>
  <c r="F1907" i="10"/>
  <c r="F1895" i="10"/>
  <c r="E1895" i="10"/>
  <c r="F1883" i="10"/>
  <c r="E1883" i="10"/>
  <c r="F1871" i="10"/>
  <c r="E1871" i="10"/>
  <c r="F1859" i="10"/>
  <c r="F1847" i="10"/>
  <c r="E1847" i="10"/>
  <c r="F1835" i="10"/>
  <c r="E1835" i="10"/>
  <c r="F1823" i="10"/>
  <c r="E1823" i="10"/>
  <c r="F1811" i="10"/>
  <c r="E1811" i="10"/>
  <c r="F1799" i="10"/>
  <c r="E1799" i="10"/>
  <c r="F1787" i="10"/>
  <c r="E1787" i="10"/>
  <c r="F1775" i="10"/>
  <c r="E1775" i="10"/>
  <c r="F1763" i="10"/>
  <c r="E1763" i="10"/>
  <c r="F1751" i="10"/>
  <c r="E1751" i="10"/>
  <c r="F1739" i="10"/>
  <c r="E1739" i="10"/>
  <c r="F1727" i="10"/>
  <c r="E1727" i="10"/>
  <c r="F1715" i="10"/>
  <c r="F1703" i="10"/>
  <c r="E1703" i="10"/>
  <c r="F1691" i="10"/>
  <c r="E1691" i="10"/>
  <c r="F1679" i="10"/>
  <c r="E1679" i="10"/>
  <c r="F1667" i="10"/>
  <c r="E1667" i="10"/>
  <c r="F1655" i="10"/>
  <c r="E1655" i="10"/>
  <c r="F1643" i="10"/>
  <c r="E1643" i="10"/>
  <c r="F1631" i="10"/>
  <c r="E1631" i="10"/>
  <c r="F1619" i="10"/>
  <c r="E1619" i="10"/>
  <c r="F1607" i="10"/>
  <c r="E1607" i="10"/>
  <c r="F1595" i="10"/>
  <c r="E1595" i="10"/>
  <c r="F1583" i="10"/>
  <c r="F1571" i="10"/>
  <c r="E1571" i="10"/>
  <c r="F1559" i="10"/>
  <c r="E1559" i="10"/>
  <c r="F1547" i="10"/>
  <c r="E1547" i="10"/>
  <c r="F1535" i="10"/>
  <c r="F1523" i="10"/>
  <c r="E1523" i="10"/>
  <c r="F1511" i="10"/>
  <c r="E1511" i="10"/>
  <c r="F1499" i="10"/>
  <c r="E1499" i="10"/>
  <c r="F1487" i="10"/>
  <c r="E1487" i="10"/>
  <c r="F1475" i="10"/>
  <c r="E1475" i="10"/>
  <c r="F1463" i="10"/>
  <c r="E1463" i="10"/>
  <c r="F1451" i="10"/>
  <c r="E1451" i="10"/>
  <c r="F1439" i="10"/>
  <c r="F1427" i="10"/>
  <c r="E1427" i="10"/>
  <c r="F1415" i="10"/>
  <c r="E1415" i="10"/>
  <c r="F1403" i="10"/>
  <c r="E1403" i="10"/>
  <c r="F1391" i="10"/>
  <c r="E1391" i="10"/>
  <c r="F1379" i="10"/>
  <c r="E1379" i="10"/>
  <c r="F1367" i="10"/>
  <c r="E1367" i="10"/>
  <c r="F1355" i="10"/>
  <c r="E1355" i="10"/>
  <c r="F1343" i="10"/>
  <c r="E1343" i="10"/>
  <c r="F1331" i="10"/>
  <c r="E1331" i="10"/>
  <c r="F1319" i="10"/>
  <c r="E1307" i="10"/>
  <c r="F1307" i="10"/>
  <c r="F1295" i="10"/>
  <c r="E1295" i="10"/>
  <c r="E1283" i="10"/>
  <c r="F1283" i="10"/>
  <c r="E1271" i="10"/>
  <c r="F1271" i="10"/>
  <c r="F1259" i="10"/>
  <c r="E1259" i="10"/>
  <c r="E1247" i="10"/>
  <c r="F1247" i="10"/>
  <c r="E1235" i="10"/>
  <c r="F1235" i="10"/>
  <c r="E1223" i="10"/>
  <c r="F1223" i="10"/>
  <c r="F1211" i="10"/>
  <c r="E1211" i="10"/>
  <c r="E1199" i="10"/>
  <c r="F1199" i="10"/>
  <c r="E1187" i="10"/>
  <c r="F1187" i="10"/>
  <c r="E940" i="10"/>
  <c r="E991" i="10"/>
  <c r="E955" i="10"/>
  <c r="F955" i="10"/>
  <c r="E895" i="10"/>
  <c r="F895" i="10"/>
  <c r="E883" i="10"/>
  <c r="F883" i="10"/>
  <c r="F847" i="10"/>
  <c r="F619" i="10"/>
  <c r="E619" i="10"/>
  <c r="F583" i="10"/>
  <c r="E583" i="10"/>
  <c r="E559" i="10"/>
  <c r="F559" i="10"/>
  <c r="F535" i="10"/>
  <c r="E535" i="10"/>
  <c r="E523" i="10"/>
  <c r="F523" i="10"/>
  <c r="E511" i="10"/>
  <c r="F511" i="10"/>
  <c r="F487" i="10"/>
  <c r="E487" i="10"/>
  <c r="E463" i="10"/>
  <c r="F463" i="10"/>
  <c r="E439" i="10"/>
  <c r="F439" i="10"/>
  <c r="E391" i="10"/>
  <c r="F391" i="10"/>
  <c r="F143" i="10"/>
  <c r="E143" i="10"/>
  <c r="F131" i="10"/>
  <c r="E131" i="10"/>
  <c r="E123" i="10"/>
  <c r="F123" i="10"/>
  <c r="E79" i="10"/>
  <c r="F79" i="10"/>
  <c r="F67" i="10"/>
  <c r="E67" i="10"/>
  <c r="F55" i="10"/>
  <c r="E55" i="10"/>
  <c r="F43" i="10"/>
  <c r="E43" i="10"/>
  <c r="E31" i="10"/>
  <c r="F31" i="10"/>
  <c r="F19" i="10"/>
  <c r="E19" i="10"/>
  <c r="E7" i="10"/>
  <c r="F7" i="10"/>
  <c r="E751" i="10"/>
  <c r="E607" i="10"/>
  <c r="F2658" i="10"/>
  <c r="F2634" i="10"/>
  <c r="F2550" i="10"/>
  <c r="E2550" i="10"/>
  <c r="F2514" i="10"/>
  <c r="E2307" i="10"/>
  <c r="E2295" i="10"/>
  <c r="F2283" i="10"/>
  <c r="E2283" i="10"/>
  <c r="E2271" i="10"/>
  <c r="F2271" i="10"/>
  <c r="F2259" i="10"/>
  <c r="E2235" i="10"/>
  <c r="F2223" i="10"/>
  <c r="E2211" i="10"/>
  <c r="E2199" i="10"/>
  <c r="F2199" i="10"/>
  <c r="E2187" i="10"/>
  <c r="E2163" i="10"/>
  <c r="E2139" i="10"/>
  <c r="E2127" i="10"/>
  <c r="F2127" i="10"/>
  <c r="E2115" i="10"/>
  <c r="F2103" i="10"/>
  <c r="E2091" i="10"/>
  <c r="F2067" i="10"/>
  <c r="E2055" i="10"/>
  <c r="F2055" i="10"/>
  <c r="F2043" i="10"/>
  <c r="E2031" i="10"/>
  <c r="E2019" i="10"/>
  <c r="F2007" i="10"/>
  <c r="E1983" i="10"/>
  <c r="F1983" i="10"/>
  <c r="E1971" i="10"/>
  <c r="E1959" i="10"/>
  <c r="E1947" i="10"/>
  <c r="E1911" i="10"/>
  <c r="E1899" i="10"/>
  <c r="E1887" i="10"/>
  <c r="F1887" i="10"/>
  <c r="E1875" i="10"/>
  <c r="E1863" i="10"/>
  <c r="F1851" i="10"/>
  <c r="E1851" i="10"/>
  <c r="E1839" i="10"/>
  <c r="E1827" i="10"/>
  <c r="F1827" i="10"/>
  <c r="E1815" i="10"/>
  <c r="E1803" i="10"/>
  <c r="F1791" i="10"/>
  <c r="E1779" i="10"/>
  <c r="E1767" i="10"/>
  <c r="F1755" i="10"/>
  <c r="E1731" i="10"/>
  <c r="F1731" i="10"/>
  <c r="E1695" i="10"/>
  <c r="E1671" i="10"/>
  <c r="F1671" i="10"/>
  <c r="E1659" i="10"/>
  <c r="F1635" i="10"/>
  <c r="E1623" i="10"/>
  <c r="E1611" i="10"/>
  <c r="F1611" i="10"/>
  <c r="E1587" i="10"/>
  <c r="F46" i="26"/>
  <c r="E37" i="26"/>
  <c r="E29" i="26"/>
  <c r="F23" i="26"/>
  <c r="F19" i="26"/>
  <c r="E14" i="26"/>
  <c r="E10" i="26"/>
  <c r="F4" i="26"/>
  <c r="F20" i="27"/>
  <c r="E20" i="27"/>
  <c r="F19" i="27"/>
  <c r="E19" i="27"/>
  <c r="F18" i="27"/>
  <c r="E18" i="27"/>
  <c r="F17" i="27"/>
  <c r="E17" i="27"/>
  <c r="F16" i="27"/>
  <c r="E16" i="27"/>
  <c r="F15" i="27"/>
  <c r="E15" i="27"/>
  <c r="F14" i="27"/>
  <c r="E14" i="27"/>
  <c r="F13" i="27"/>
  <c r="E13" i="27"/>
  <c r="F12" i="27"/>
  <c r="AB3" i="15"/>
  <c r="E12" i="27"/>
  <c r="F11" i="27"/>
  <c r="E11" i="27"/>
  <c r="F10" i="27"/>
  <c r="E10" i="27"/>
  <c r="F9" i="27"/>
  <c r="E9" i="27"/>
  <c r="F8" i="27"/>
  <c r="E8" i="27"/>
  <c r="F7" i="27"/>
  <c r="E7" i="27"/>
  <c r="F6" i="27"/>
  <c r="E6" i="27"/>
  <c r="F5" i="27"/>
  <c r="E5" i="27"/>
  <c r="F4" i="27"/>
  <c r="E4" i="27"/>
  <c r="F3" i="27"/>
  <c r="E3" i="27"/>
  <c r="F52" i="26"/>
  <c r="E52" i="26"/>
  <c r="F51" i="26"/>
  <c r="E51" i="26"/>
  <c r="F49" i="26"/>
  <c r="F48" i="26"/>
  <c r="F47" i="26"/>
  <c r="E45" i="26"/>
  <c r="F44" i="26"/>
  <c r="F42" i="26"/>
  <c r="E38" i="26"/>
  <c r="F33" i="26"/>
  <c r="F32" i="26"/>
  <c r="E31" i="26"/>
  <c r="E28" i="26"/>
  <c r="F27" i="26"/>
  <c r="E26" i="26"/>
  <c r="F24" i="26"/>
  <c r="E22" i="26"/>
  <c r="E20" i="26"/>
  <c r="F18" i="26"/>
  <c r="F16" i="26"/>
  <c r="F14" i="26"/>
  <c r="F13" i="26"/>
  <c r="F11" i="26"/>
  <c r="F9" i="26"/>
  <c r="E8" i="26"/>
  <c r="F5" i="26"/>
  <c r="E4" i="26"/>
  <c r="F41" i="26"/>
  <c r="E41" i="26"/>
  <c r="F40" i="26"/>
  <c r="E40" i="26"/>
  <c r="F39" i="26"/>
  <c r="E39" i="26"/>
  <c r="F35" i="26"/>
  <c r="F30" i="26"/>
  <c r="F25" i="26"/>
  <c r="E21" i="26"/>
  <c r="E16" i="26"/>
  <c r="E6" i="26"/>
  <c r="F50" i="26"/>
  <c r="E49" i="26"/>
  <c r="E48" i="26"/>
  <c r="F45" i="26"/>
  <c r="E44" i="26"/>
  <c r="E42" i="26"/>
  <c r="F37" i="26"/>
  <c r="E36" i="26"/>
  <c r="E34" i="26"/>
  <c r="E33" i="26"/>
  <c r="F31" i="26"/>
  <c r="F28" i="26"/>
  <c r="E27" i="26"/>
  <c r="F26" i="26"/>
  <c r="E23" i="26"/>
  <c r="F21" i="26"/>
  <c r="E19" i="26"/>
  <c r="E17" i="26"/>
  <c r="E15" i="26"/>
  <c r="E12" i="26"/>
  <c r="E11" i="26"/>
  <c r="E9" i="26"/>
  <c r="F7" i="26"/>
  <c r="E5" i="26"/>
  <c r="E3" i="26"/>
  <c r="E50" i="26"/>
  <c r="F43" i="26"/>
  <c r="F34" i="26"/>
  <c r="E30" i="26"/>
  <c r="E24" i="26"/>
  <c r="F20" i="26"/>
  <c r="F15" i="26"/>
  <c r="F10" i="26"/>
  <c r="E46" i="26"/>
  <c r="F38" i="26"/>
  <c r="E32" i="26"/>
  <c r="E25" i="26"/>
  <c r="E18" i="26"/>
  <c r="F12" i="26"/>
  <c r="E7" i="26"/>
  <c r="E47" i="26"/>
  <c r="E43" i="26"/>
  <c r="E35" i="26"/>
  <c r="F29" i="26"/>
  <c r="F22" i="26"/>
  <c r="E13" i="26"/>
  <c r="F6" i="26"/>
  <c r="F36" i="26"/>
  <c r="F17" i="26"/>
  <c r="F8" i="26"/>
  <c r="F3" i="26"/>
  <c r="F1894" i="20"/>
  <c r="E1894" i="20"/>
  <c r="F1893" i="20"/>
  <c r="E1893" i="20"/>
  <c r="F1892" i="20"/>
  <c r="E1892" i="20"/>
  <c r="F1891" i="20"/>
  <c r="E1891" i="20"/>
  <c r="F1890" i="20"/>
  <c r="E1890" i="20"/>
  <c r="F1889" i="20"/>
  <c r="E1889" i="20"/>
  <c r="F1888" i="20"/>
  <c r="E1888" i="20"/>
  <c r="F1887" i="20"/>
  <c r="E1887" i="20"/>
  <c r="F1886" i="20"/>
  <c r="E1886" i="20"/>
  <c r="F1885" i="20"/>
  <c r="E1885" i="20"/>
  <c r="F1884" i="20"/>
  <c r="E1884" i="20"/>
  <c r="F1883" i="20"/>
  <c r="E1883" i="20"/>
  <c r="F1882" i="20"/>
  <c r="E1882" i="20"/>
  <c r="F1881" i="20"/>
  <c r="E1881" i="20"/>
  <c r="F1880" i="20"/>
  <c r="E1880" i="20"/>
  <c r="F1879" i="20"/>
  <c r="E1879" i="20"/>
  <c r="F1878" i="20"/>
  <c r="E1878" i="20"/>
  <c r="F1877" i="20"/>
  <c r="E1877" i="20"/>
  <c r="F1876" i="20"/>
  <c r="E1876" i="20"/>
  <c r="F1875" i="20"/>
  <c r="E1875" i="20"/>
  <c r="F1874" i="20"/>
  <c r="E1874" i="20"/>
  <c r="F1873" i="20"/>
  <c r="E1873" i="20"/>
  <c r="F1872" i="20"/>
  <c r="E1872" i="20"/>
  <c r="F1871" i="20"/>
  <c r="E1871" i="20"/>
  <c r="F1870" i="20"/>
  <c r="E1870" i="20"/>
  <c r="F1869" i="20"/>
  <c r="E1869" i="20"/>
  <c r="F1868" i="20"/>
  <c r="E1868" i="20"/>
  <c r="F1867" i="20"/>
  <c r="E1867" i="20"/>
  <c r="F1866" i="20"/>
  <c r="E1866" i="20"/>
  <c r="F1865" i="20"/>
  <c r="E1865" i="20"/>
  <c r="F1864" i="20"/>
  <c r="E1864" i="20"/>
  <c r="F1863" i="20"/>
  <c r="E1863" i="20"/>
  <c r="F1862" i="20"/>
  <c r="E1862" i="20"/>
  <c r="F1861" i="20"/>
  <c r="E1861" i="20"/>
  <c r="F1860" i="20"/>
  <c r="E1860" i="20"/>
  <c r="F1859" i="20"/>
  <c r="F1726" i="20"/>
  <c r="E1725" i="20"/>
  <c r="E1724" i="20"/>
  <c r="E1723" i="20"/>
  <c r="E1722" i="20"/>
  <c r="F1721" i="20"/>
  <c r="E1720" i="20"/>
  <c r="E1719" i="20"/>
  <c r="E1718" i="20"/>
  <c r="E1717" i="20"/>
  <c r="E1716" i="20"/>
  <c r="F1715" i="20"/>
  <c r="E1714" i="20"/>
  <c r="F1713" i="20"/>
  <c r="F1712" i="20"/>
  <c r="F1710" i="20"/>
  <c r="E1709" i="20"/>
  <c r="E1708" i="20"/>
  <c r="E1707" i="20"/>
  <c r="E1706" i="20"/>
  <c r="F1705" i="20"/>
  <c r="E1704" i="20"/>
  <c r="E1703" i="20"/>
  <c r="E1702" i="20"/>
  <c r="E1701" i="20"/>
  <c r="E1700" i="20"/>
  <c r="F1699" i="20"/>
  <c r="F1698" i="20"/>
  <c r="E1697" i="20"/>
  <c r="E1696" i="20"/>
  <c r="F1695" i="20"/>
  <c r="E1695" i="20"/>
  <c r="E1694" i="20"/>
  <c r="E1693" i="20"/>
  <c r="E1692" i="20"/>
  <c r="E1691" i="20"/>
  <c r="F1690" i="20"/>
  <c r="F1689" i="20"/>
  <c r="F1688" i="20"/>
  <c r="F1687" i="20"/>
  <c r="F1686" i="20"/>
  <c r="F1685" i="20"/>
  <c r="E1685" i="20"/>
  <c r="E1684" i="20"/>
  <c r="E1683" i="20"/>
  <c r="E1682" i="20"/>
  <c r="F1681" i="20"/>
  <c r="E1680" i="20"/>
  <c r="E1679" i="20"/>
  <c r="E1678" i="20"/>
  <c r="E1677" i="20"/>
  <c r="E1676" i="20"/>
  <c r="E1675" i="20"/>
  <c r="F1673" i="20"/>
  <c r="E1673" i="20"/>
  <c r="F1671" i="20"/>
  <c r="F1670" i="20"/>
  <c r="F1669" i="20"/>
  <c r="F1668" i="20"/>
  <c r="F1667" i="20"/>
  <c r="F1666" i="20"/>
  <c r="F1639" i="20"/>
  <c r="F1638" i="20"/>
  <c r="F1637" i="20"/>
  <c r="E1636" i="20"/>
  <c r="E1635" i="20"/>
  <c r="E1634" i="20"/>
  <c r="E1633" i="20"/>
  <c r="E1632" i="20"/>
  <c r="E1631" i="20"/>
  <c r="E1630" i="20"/>
  <c r="E1629" i="20"/>
  <c r="F1627" i="20"/>
  <c r="F1626" i="20"/>
  <c r="F1625" i="20"/>
  <c r="F1624" i="20"/>
  <c r="E1624" i="20"/>
  <c r="F1622" i="20"/>
  <c r="F1621" i="20"/>
  <c r="F1620" i="20"/>
  <c r="E1620" i="20"/>
  <c r="E1619" i="20"/>
  <c r="E1618" i="20"/>
  <c r="E1617" i="20"/>
  <c r="E1616" i="20"/>
  <c r="E1615" i="20"/>
  <c r="F1614" i="20"/>
  <c r="F1613" i="20"/>
  <c r="F1612" i="20"/>
  <c r="F1611" i="20"/>
  <c r="F1610" i="20"/>
  <c r="F1609" i="20"/>
  <c r="F1608" i="20"/>
  <c r="E1608" i="20"/>
  <c r="F1606" i="20"/>
  <c r="F1605" i="20"/>
  <c r="F1604" i="20"/>
  <c r="F1603" i="20"/>
  <c r="F1602" i="20"/>
  <c r="E1602" i="20"/>
  <c r="F1600" i="20"/>
  <c r="F1599" i="20"/>
  <c r="F1598" i="20"/>
  <c r="F1597" i="20"/>
  <c r="F1596" i="20"/>
  <c r="F1595" i="20"/>
  <c r="F1594" i="20"/>
  <c r="E1594" i="20"/>
  <c r="E1593" i="20"/>
  <c r="E1592" i="20"/>
  <c r="E1591" i="20"/>
  <c r="F1589" i="20"/>
  <c r="F1588" i="20"/>
  <c r="F1587" i="20"/>
  <c r="E1586" i="20"/>
  <c r="F1584" i="20"/>
  <c r="E1584" i="20"/>
  <c r="F1583" i="20"/>
  <c r="E1582" i="20"/>
  <c r="F1581" i="20"/>
  <c r="F1580" i="20"/>
  <c r="F1579" i="20"/>
  <c r="E1578" i="20"/>
  <c r="E1577" i="20"/>
  <c r="E1576" i="20"/>
  <c r="F1575" i="20"/>
  <c r="E1574" i="20"/>
  <c r="F1573" i="20"/>
  <c r="E1572" i="20"/>
  <c r="F1571" i="20"/>
  <c r="F1570" i="20"/>
  <c r="E1570" i="20"/>
  <c r="E1569" i="20"/>
  <c r="E1568" i="20"/>
  <c r="E1567" i="20"/>
  <c r="E1566" i="20"/>
  <c r="E1475" i="20"/>
  <c r="E1473" i="20"/>
  <c r="E1472" i="20"/>
  <c r="E1470" i="20"/>
  <c r="E1469" i="20"/>
  <c r="E1468" i="20"/>
  <c r="F1466" i="20"/>
  <c r="F1465" i="20"/>
  <c r="E1464" i="20"/>
  <c r="F1462" i="20"/>
  <c r="E1461" i="20"/>
  <c r="E1460" i="20"/>
  <c r="F1458" i="20"/>
  <c r="F1457" i="20"/>
  <c r="E1456" i="20"/>
  <c r="F1454" i="20"/>
  <c r="F1453" i="20"/>
  <c r="E1452" i="20"/>
  <c r="E1450" i="20"/>
  <c r="F1448" i="20"/>
  <c r="F1447" i="20"/>
  <c r="E1446" i="20"/>
  <c r="E1445" i="20"/>
  <c r="F1443" i="20"/>
  <c r="F1442" i="20"/>
  <c r="E1441" i="20"/>
  <c r="E1440" i="20"/>
  <c r="F1438" i="20"/>
  <c r="E1437" i="20"/>
  <c r="E1436" i="20"/>
  <c r="E1435" i="20"/>
  <c r="E1433" i="20"/>
  <c r="F1431" i="20"/>
  <c r="F1430" i="20"/>
  <c r="E1429" i="20"/>
  <c r="F1428" i="20"/>
  <c r="E1427" i="20"/>
  <c r="E1425" i="20"/>
  <c r="F1423" i="20"/>
  <c r="E1423" i="20"/>
  <c r="F1421" i="20"/>
  <c r="E1420" i="20"/>
  <c r="E1418" i="20"/>
  <c r="F1417" i="20"/>
  <c r="E1416" i="20"/>
  <c r="E1415" i="20"/>
  <c r="E1414" i="20"/>
  <c r="E1412" i="20"/>
  <c r="E1411" i="20"/>
  <c r="F1409" i="20"/>
  <c r="F1408" i="20"/>
  <c r="E1407" i="20"/>
  <c r="E1406" i="20"/>
  <c r="F1404" i="20"/>
  <c r="F1403" i="20"/>
  <c r="E1402" i="20"/>
  <c r="E1401" i="20"/>
  <c r="F1400" i="20"/>
  <c r="E1399" i="20"/>
  <c r="E1398" i="20"/>
  <c r="F1396" i="20"/>
  <c r="F1395" i="20"/>
  <c r="F1394" i="20"/>
  <c r="F1393" i="20"/>
  <c r="F1392" i="20"/>
  <c r="E1390" i="20"/>
  <c r="E1389" i="20"/>
  <c r="F1387" i="20"/>
  <c r="F1386" i="20"/>
  <c r="F1182" i="20"/>
  <c r="E1076" i="20"/>
  <c r="F1073" i="20"/>
  <c r="E1072" i="20"/>
  <c r="F1069" i="20"/>
  <c r="E1068" i="20"/>
  <c r="E1066" i="20"/>
  <c r="E1064" i="20"/>
  <c r="F1062" i="20"/>
  <c r="F1060" i="20"/>
  <c r="F1058" i="20"/>
  <c r="F1054" i="20"/>
  <c r="F1053" i="20"/>
  <c r="E1050" i="20"/>
  <c r="E1048" i="20"/>
  <c r="F1046" i="20"/>
  <c r="E1044" i="20"/>
  <c r="E1043" i="20"/>
  <c r="E1041" i="20"/>
  <c r="E1039" i="20"/>
  <c r="E1037" i="20"/>
  <c r="E1035" i="20"/>
  <c r="E1034" i="20"/>
  <c r="F1031" i="20"/>
  <c r="F1030" i="20"/>
  <c r="F1028" i="20"/>
  <c r="E1027" i="20"/>
  <c r="E1025" i="20"/>
  <c r="E1023" i="20"/>
  <c r="E1021" i="20"/>
  <c r="E1017" i="20"/>
  <c r="F1015" i="20"/>
  <c r="E1013" i="20"/>
  <c r="E1011" i="20"/>
  <c r="F1007" i="20"/>
  <c r="E1005" i="20"/>
  <c r="F1003" i="20"/>
  <c r="E1002" i="20"/>
  <c r="F998" i="20"/>
  <c r="E995" i="20"/>
  <c r="E993" i="20"/>
  <c r="E990" i="20"/>
  <c r="F986" i="20"/>
  <c r="F985" i="20"/>
  <c r="F983" i="20"/>
  <c r="F980" i="20"/>
  <c r="F979" i="20"/>
  <c r="E977" i="20"/>
  <c r="F858" i="20"/>
  <c r="E856" i="20"/>
  <c r="F854" i="20"/>
  <c r="E852" i="20"/>
  <c r="E849" i="20"/>
  <c r="E847" i="20"/>
  <c r="F844" i="20"/>
  <c r="F842" i="20"/>
  <c r="E839" i="20"/>
  <c r="E837" i="20"/>
  <c r="F834" i="20"/>
  <c r="F832" i="20"/>
  <c r="F830" i="20"/>
  <c r="E829" i="20"/>
  <c r="E826" i="20"/>
  <c r="F823" i="20"/>
  <c r="E822" i="20"/>
  <c r="F819" i="20"/>
  <c r="E817" i="20"/>
  <c r="F780" i="20"/>
  <c r="F778" i="20"/>
  <c r="E774" i="20"/>
  <c r="F770" i="20"/>
  <c r="F767" i="20"/>
  <c r="F766" i="20"/>
  <c r="F763" i="20"/>
  <c r="F746" i="20"/>
  <c r="E742" i="20"/>
  <c r="E739" i="20"/>
  <c r="F736" i="20"/>
  <c r="E735" i="20"/>
  <c r="E732" i="20"/>
  <c r="E730" i="20"/>
  <c r="E728" i="20"/>
  <c r="F725" i="20"/>
  <c r="F724" i="20"/>
  <c r="E722" i="20"/>
  <c r="F586" i="20"/>
  <c r="E583" i="20"/>
  <c r="F581" i="20"/>
  <c r="F576" i="20"/>
  <c r="E572" i="20"/>
  <c r="F569" i="20"/>
  <c r="E567" i="20"/>
  <c r="F564" i="20"/>
  <c r="E562" i="20"/>
  <c r="E559" i="20"/>
  <c r="F557" i="20"/>
  <c r="E554" i="20"/>
  <c r="E551" i="20"/>
  <c r="E548" i="20"/>
  <c r="F543" i="20"/>
  <c r="F540" i="20"/>
  <c r="F536" i="20"/>
  <c r="F534" i="20"/>
  <c r="E530" i="20"/>
  <c r="F528" i="20"/>
  <c r="F524" i="20"/>
  <c r="F522" i="20"/>
  <c r="E520" i="20"/>
  <c r="F517" i="20"/>
  <c r="F377" i="20"/>
  <c r="F374" i="20"/>
  <c r="F372" i="20"/>
  <c r="F367" i="20"/>
  <c r="F365" i="20"/>
  <c r="E362" i="20"/>
  <c r="E360" i="20"/>
  <c r="F357" i="20"/>
  <c r="F355" i="20"/>
  <c r="F351" i="20"/>
  <c r="E350" i="20"/>
  <c r="E347" i="20"/>
  <c r="F344" i="20"/>
  <c r="F342" i="20"/>
  <c r="E340" i="20"/>
  <c r="E337" i="20"/>
  <c r="E333" i="20"/>
  <c r="F331" i="20"/>
  <c r="F329" i="20"/>
  <c r="F326" i="20"/>
  <c r="E324" i="20"/>
  <c r="F321" i="20"/>
  <c r="F319" i="20"/>
  <c r="F315" i="20"/>
  <c r="E313" i="20"/>
  <c r="F309" i="20"/>
  <c r="F306" i="20"/>
  <c r="F303" i="20"/>
  <c r="E302" i="20"/>
  <c r="E300" i="20"/>
  <c r="E298" i="20"/>
  <c r="F295" i="20"/>
  <c r="F293" i="20"/>
  <c r="E291" i="20"/>
  <c r="F287" i="20"/>
  <c r="F285" i="20"/>
  <c r="F281" i="20"/>
  <c r="E279" i="20"/>
  <c r="F275" i="20"/>
  <c r="E273" i="20"/>
  <c r="F271" i="20"/>
  <c r="E267" i="20"/>
  <c r="F264" i="20"/>
  <c r="E262" i="20"/>
  <c r="E258" i="20"/>
  <c r="F254" i="20"/>
  <c r="F252" i="20"/>
  <c r="F248" i="20"/>
  <c r="E244" i="20"/>
  <c r="E240" i="20"/>
  <c r="F236" i="20"/>
  <c r="E234" i="20"/>
  <c r="E231" i="20"/>
  <c r="E229" i="20"/>
  <c r="F226" i="20"/>
  <c r="F222" i="20"/>
  <c r="E219" i="20"/>
  <c r="E216" i="20"/>
  <c r="E213" i="20"/>
  <c r="E210" i="20"/>
  <c r="E208" i="20"/>
  <c r="E204" i="20"/>
  <c r="E200" i="20"/>
  <c r="F196" i="20"/>
  <c r="E194" i="20"/>
  <c r="F187" i="20"/>
  <c r="F184" i="20"/>
  <c r="E182" i="20"/>
  <c r="E178" i="20"/>
  <c r="E172" i="20"/>
  <c r="F168" i="20"/>
  <c r="E166" i="20"/>
  <c r="F163" i="20"/>
  <c r="E145" i="20"/>
  <c r="E140" i="20"/>
  <c r="E136" i="20"/>
  <c r="E132" i="20"/>
  <c r="E126" i="20"/>
  <c r="F122" i="20"/>
  <c r="E120" i="20"/>
  <c r="F117" i="20"/>
  <c r="E114" i="20"/>
  <c r="E110" i="20"/>
  <c r="E1859" i="20"/>
  <c r="F1858" i="20"/>
  <c r="E1858" i="20"/>
  <c r="F1857" i="20"/>
  <c r="E1857" i="20"/>
  <c r="F1856" i="20"/>
  <c r="E1856" i="20"/>
  <c r="F1855" i="20"/>
  <c r="E1855" i="20"/>
  <c r="F1854" i="20"/>
  <c r="E1854" i="20"/>
  <c r="F1853" i="20"/>
  <c r="E1853" i="20"/>
  <c r="F1852" i="20"/>
  <c r="E1852" i="20"/>
  <c r="F1851" i="20"/>
  <c r="E1851" i="20"/>
  <c r="F1850" i="20"/>
  <c r="E1850" i="20"/>
  <c r="F1849" i="20"/>
  <c r="E1849" i="20"/>
  <c r="F1848" i="20"/>
  <c r="E1848" i="20"/>
  <c r="F1847" i="20"/>
  <c r="E1847" i="20"/>
  <c r="F1846" i="20"/>
  <c r="E1846" i="20"/>
  <c r="F1845" i="20"/>
  <c r="E1845" i="20"/>
  <c r="F1844" i="20"/>
  <c r="E1844" i="20"/>
  <c r="F1843" i="20"/>
  <c r="E1843" i="20"/>
  <c r="F1842" i="20"/>
  <c r="E1842" i="20"/>
  <c r="F1841" i="20"/>
  <c r="E1841" i="20"/>
  <c r="F1840" i="20"/>
  <c r="E1840" i="20"/>
  <c r="F1839" i="20"/>
  <c r="E1839" i="20"/>
  <c r="F1838" i="20"/>
  <c r="E1838" i="20"/>
  <c r="F1837" i="20"/>
  <c r="E1837" i="20"/>
  <c r="F1836" i="20"/>
  <c r="E1836" i="20"/>
  <c r="F1835" i="20"/>
  <c r="E1835" i="20"/>
  <c r="F1834" i="20"/>
  <c r="E1834" i="20"/>
  <c r="F1833" i="20"/>
  <c r="E1833" i="20"/>
  <c r="F1832" i="20"/>
  <c r="E1832" i="20"/>
  <c r="F1831" i="20"/>
  <c r="E1831" i="20"/>
  <c r="F1830" i="20"/>
  <c r="E1830" i="20"/>
  <c r="F1829" i="20"/>
  <c r="E1829" i="20"/>
  <c r="F1828" i="20"/>
  <c r="E1828" i="20"/>
  <c r="F1827" i="20"/>
  <c r="E1827" i="20"/>
  <c r="F1826" i="20"/>
  <c r="E1826" i="20"/>
  <c r="F1825" i="20"/>
  <c r="E1825" i="20"/>
  <c r="F1761" i="20"/>
  <c r="E1761" i="20"/>
  <c r="F1760" i="20"/>
  <c r="E1760" i="20"/>
  <c r="F1759" i="20"/>
  <c r="E1759" i="20"/>
  <c r="F1758" i="20"/>
  <c r="E1758" i="20"/>
  <c r="F1757" i="20"/>
  <c r="E1757" i="20"/>
  <c r="F1756" i="20"/>
  <c r="E1756" i="20"/>
  <c r="F1755" i="20"/>
  <c r="E1755" i="20"/>
  <c r="F1754" i="20"/>
  <c r="E1754" i="20"/>
  <c r="F1753" i="20"/>
  <c r="E1753" i="20"/>
  <c r="F1752" i="20"/>
  <c r="E1752" i="20"/>
  <c r="F1751" i="20"/>
  <c r="E1751" i="20"/>
  <c r="F1750" i="20"/>
  <c r="E1750" i="20"/>
  <c r="F1749" i="20"/>
  <c r="E1749" i="20"/>
  <c r="F1748" i="20"/>
  <c r="E1748" i="20"/>
  <c r="F1747" i="20"/>
  <c r="E1747" i="20"/>
  <c r="F1746" i="20"/>
  <c r="E1746" i="20"/>
  <c r="F1745" i="20"/>
  <c r="E1745" i="20"/>
  <c r="F1744" i="20"/>
  <c r="E1744" i="20"/>
  <c r="F1743" i="20"/>
  <c r="E1743" i="20"/>
  <c r="F1742" i="20"/>
  <c r="E1742" i="20"/>
  <c r="F1741" i="20"/>
  <c r="E1741" i="20"/>
  <c r="F1740" i="20"/>
  <c r="E1740" i="20"/>
  <c r="F1739" i="20"/>
  <c r="E1739" i="20"/>
  <c r="F1738" i="20"/>
  <c r="E1738" i="20"/>
  <c r="F1737" i="20"/>
  <c r="E1737" i="20"/>
  <c r="F1736" i="20"/>
  <c r="E1736" i="20"/>
  <c r="F1735" i="20"/>
  <c r="E1735" i="20"/>
  <c r="F1734" i="20"/>
  <c r="E1734" i="20"/>
  <c r="F1733" i="20"/>
  <c r="E1733" i="20"/>
  <c r="F1732" i="20"/>
  <c r="E1732" i="20"/>
  <c r="F1731" i="20"/>
  <c r="E1731" i="20"/>
  <c r="F1730" i="20"/>
  <c r="E1730" i="20"/>
  <c r="F1729" i="20"/>
  <c r="E1729" i="20"/>
  <c r="F1728" i="20"/>
  <c r="E1728" i="20"/>
  <c r="F1727" i="20"/>
  <c r="E1727" i="20"/>
  <c r="E1726" i="20"/>
  <c r="F1725" i="20"/>
  <c r="F1724" i="20"/>
  <c r="F1723" i="20"/>
  <c r="F1722" i="20"/>
  <c r="E1721" i="20"/>
  <c r="F1720" i="20"/>
  <c r="F1719" i="20"/>
  <c r="F1718" i="20"/>
  <c r="F1717" i="20"/>
  <c r="F1716" i="20"/>
  <c r="E1715" i="20"/>
  <c r="F1714" i="20"/>
  <c r="E1713" i="20"/>
  <c r="E1712" i="20"/>
  <c r="F1711" i="20"/>
  <c r="E1711" i="20"/>
  <c r="E1710" i="20"/>
  <c r="F1709" i="20"/>
  <c r="F1708" i="20"/>
  <c r="F1707" i="20"/>
  <c r="F1706" i="20"/>
  <c r="E1705" i="20"/>
  <c r="F1704" i="20"/>
  <c r="F1703" i="20"/>
  <c r="F1702" i="20"/>
  <c r="F1701" i="20"/>
  <c r="F1700" i="20"/>
  <c r="E1699" i="20"/>
  <c r="E1698" i="20"/>
  <c r="F1697" i="20"/>
  <c r="F1696" i="20"/>
  <c r="F1694" i="20"/>
  <c r="F1693" i="20"/>
  <c r="F1692" i="20"/>
  <c r="F1691" i="20"/>
  <c r="E1690" i="20"/>
  <c r="E1689" i="20"/>
  <c r="E1688" i="20"/>
  <c r="E1687" i="20"/>
  <c r="E1686" i="20"/>
  <c r="F1684" i="20"/>
  <c r="F1683" i="20"/>
  <c r="F1682" i="20"/>
  <c r="E1681" i="20"/>
  <c r="F1680" i="20"/>
  <c r="F1679" i="20"/>
  <c r="F1678" i="20"/>
  <c r="F1677" i="20"/>
  <c r="F1676" i="20"/>
  <c r="F1675" i="20"/>
  <c r="F1674" i="20"/>
  <c r="E1674" i="20"/>
  <c r="F1672" i="20"/>
  <c r="E1672" i="20"/>
  <c r="E1671" i="20"/>
  <c r="E1670" i="20"/>
  <c r="E1669" i="20"/>
  <c r="E1668" i="20"/>
  <c r="E1667" i="20"/>
  <c r="E1666" i="20"/>
  <c r="E1639" i="20"/>
  <c r="E1638" i="20"/>
  <c r="E1637" i="20"/>
  <c r="F1636" i="20"/>
  <c r="F1635" i="20"/>
  <c r="F1634" i="20"/>
  <c r="F1633" i="20"/>
  <c r="F1632" i="20"/>
  <c r="F1631" i="20"/>
  <c r="F1630" i="20"/>
  <c r="F1629" i="20"/>
  <c r="F1628" i="20"/>
  <c r="E1628" i="20"/>
  <c r="E1627" i="20"/>
  <c r="E1626" i="20"/>
  <c r="E1625" i="20"/>
  <c r="F1623" i="20"/>
  <c r="E1623" i="20"/>
  <c r="E1622" i="20"/>
  <c r="E1621" i="20"/>
  <c r="F1619" i="20"/>
  <c r="F1618" i="20"/>
  <c r="F1617" i="20"/>
  <c r="F1616" i="20"/>
  <c r="F1615" i="20"/>
  <c r="E1614" i="20"/>
  <c r="E1613" i="20"/>
  <c r="E1612" i="20"/>
  <c r="E1611" i="20"/>
  <c r="E1610" i="20"/>
  <c r="E1609" i="20"/>
  <c r="F1607" i="20"/>
  <c r="E1607" i="20"/>
  <c r="E1606" i="20"/>
  <c r="E1605" i="20"/>
  <c r="E1604" i="20"/>
  <c r="E1603" i="20"/>
  <c r="F1601" i="20"/>
  <c r="E1601" i="20"/>
  <c r="E1600" i="20"/>
  <c r="E1599" i="20"/>
  <c r="E1598" i="20"/>
  <c r="E1597" i="20"/>
  <c r="E1596" i="20"/>
  <c r="E1595" i="20"/>
  <c r="F1593" i="20"/>
  <c r="F1592" i="20"/>
  <c r="F1591" i="20"/>
  <c r="F1590" i="20"/>
  <c r="E1590" i="20"/>
  <c r="E1589" i="20"/>
  <c r="E1588" i="20"/>
  <c r="E1587" i="20"/>
  <c r="F1586" i="20"/>
  <c r="F1585" i="20"/>
  <c r="E1585" i="20"/>
  <c r="E1583" i="20"/>
  <c r="F1582" i="20"/>
  <c r="E1581" i="20"/>
  <c r="E1580" i="20"/>
  <c r="E1579" i="20"/>
  <c r="F1578" i="20"/>
  <c r="F1577" i="20"/>
  <c r="F1576" i="20"/>
  <c r="E1575" i="20"/>
  <c r="F1574" i="20"/>
  <c r="E1573" i="20"/>
  <c r="F1572" i="20"/>
  <c r="E1571" i="20"/>
  <c r="F1569" i="20"/>
  <c r="F1568" i="20"/>
  <c r="F1567" i="20"/>
  <c r="F1566" i="20"/>
  <c r="F1565" i="20"/>
  <c r="F1474" i="20"/>
  <c r="F1473" i="20"/>
  <c r="F1472" i="20"/>
  <c r="F1471" i="20"/>
  <c r="F1470" i="20"/>
  <c r="F1468" i="20"/>
  <c r="F1467" i="20"/>
  <c r="E1466" i="20"/>
  <c r="F1464" i="20"/>
  <c r="F1463" i="20"/>
  <c r="E1462" i="20"/>
  <c r="F1460" i="20"/>
  <c r="E1459" i="20"/>
  <c r="E1458" i="20"/>
  <c r="F1456" i="20"/>
  <c r="F1455" i="20"/>
  <c r="E1454" i="20"/>
  <c r="F1452" i="20"/>
  <c r="F1451" i="20"/>
  <c r="E1451" i="20"/>
  <c r="F1449" i="20"/>
  <c r="E1448" i="20"/>
  <c r="F1446" i="20"/>
  <c r="F1445" i="20"/>
  <c r="F1444" i="20"/>
  <c r="E1443" i="20"/>
  <c r="F1441" i="20"/>
  <c r="F1440" i="20"/>
  <c r="E1439" i="20"/>
  <c r="E1438" i="20"/>
  <c r="F1436" i="20"/>
  <c r="F1434" i="20"/>
  <c r="F1433" i="20"/>
  <c r="F1432" i="20"/>
  <c r="E1431" i="20"/>
  <c r="F1429" i="20"/>
  <c r="F1427" i="20"/>
  <c r="F1426" i="20"/>
  <c r="F1425" i="20"/>
  <c r="F1424" i="20"/>
  <c r="F1422" i="20"/>
  <c r="E1421" i="20"/>
  <c r="F1419" i="20"/>
  <c r="E1419" i="20"/>
  <c r="F1416" i="20"/>
  <c r="F1415" i="20"/>
  <c r="F1413" i="20"/>
  <c r="E1413" i="20"/>
  <c r="F1411" i="20"/>
  <c r="F1410" i="20"/>
  <c r="E1409" i="20"/>
  <c r="F1407" i="20"/>
  <c r="F1406" i="20"/>
  <c r="E1405" i="20"/>
  <c r="E1403" i="20"/>
  <c r="F1401" i="20"/>
  <c r="F1399" i="20"/>
  <c r="F1398" i="20"/>
  <c r="E1397" i="20"/>
  <c r="E1396" i="20"/>
  <c r="E1395" i="20"/>
  <c r="E1393" i="20"/>
  <c r="F1391" i="20"/>
  <c r="E1391" i="20"/>
  <c r="F1389" i="20"/>
  <c r="F1388" i="20"/>
  <c r="E1387" i="20"/>
  <c r="F1385" i="20"/>
  <c r="F1183" i="20"/>
  <c r="F1181" i="20"/>
  <c r="E1075" i="20"/>
  <c r="F1072" i="20"/>
  <c r="E1070" i="20"/>
  <c r="E1069" i="20"/>
  <c r="E1067" i="20"/>
  <c r="E1065" i="20"/>
  <c r="E1061" i="20"/>
  <c r="F1059" i="20"/>
  <c r="F1057" i="20"/>
  <c r="F1055" i="20"/>
  <c r="E1054" i="20"/>
  <c r="E1052" i="20"/>
  <c r="E1051" i="20"/>
  <c r="F1047" i="20"/>
  <c r="F1045" i="20"/>
  <c r="E1042" i="20"/>
  <c r="F1040" i="20"/>
  <c r="E1038" i="20"/>
  <c r="E1036" i="20"/>
  <c r="F1032" i="20"/>
  <c r="E1031" i="20"/>
  <c r="F1027" i="20"/>
  <c r="F1023" i="20"/>
  <c r="F1021" i="20"/>
  <c r="E1020" i="20"/>
  <c r="E1018" i="20"/>
  <c r="F1016" i="20"/>
  <c r="F1014" i="20"/>
  <c r="F1012" i="20"/>
  <c r="F1009" i="20"/>
  <c r="E1008" i="20"/>
  <c r="F1006" i="20"/>
  <c r="E1003" i="20"/>
  <c r="F1001" i="20"/>
  <c r="F999" i="20"/>
  <c r="E998" i="20"/>
  <c r="E996" i="20"/>
  <c r="F993" i="20"/>
  <c r="F991" i="20"/>
  <c r="F989" i="20"/>
  <c r="E988" i="20"/>
  <c r="E986" i="20"/>
  <c r="E983" i="20"/>
  <c r="F981" i="20"/>
  <c r="E980" i="20"/>
  <c r="F977" i="20"/>
  <c r="E859" i="20"/>
  <c r="F855" i="20"/>
  <c r="F852" i="20"/>
  <c r="E850" i="20"/>
  <c r="F848" i="20"/>
  <c r="E846" i="20"/>
  <c r="E842" i="20"/>
  <c r="E841" i="20"/>
  <c r="E838" i="20"/>
  <c r="E834" i="20"/>
  <c r="F831" i="20"/>
  <c r="F829" i="20"/>
  <c r="F825" i="20"/>
  <c r="F822" i="20"/>
  <c r="F820" i="20"/>
  <c r="E818" i="20"/>
  <c r="F816" i="20"/>
  <c r="F779" i="20"/>
  <c r="F777" i="20"/>
  <c r="F775" i="20"/>
  <c r="F773" i="20"/>
  <c r="F771" i="20"/>
  <c r="E768" i="20"/>
  <c r="E767" i="20"/>
  <c r="E764" i="20"/>
  <c r="E763" i="20"/>
  <c r="E744" i="20"/>
  <c r="E741" i="20"/>
  <c r="F739" i="20"/>
  <c r="E737" i="20"/>
  <c r="F735" i="20"/>
  <c r="E734" i="20"/>
  <c r="F731" i="20"/>
  <c r="F729" i="20"/>
  <c r="E726" i="20"/>
  <c r="F723" i="20"/>
  <c r="E721" i="20"/>
  <c r="E585" i="20"/>
  <c r="E582" i="20"/>
  <c r="E580" i="20"/>
  <c r="F577" i="20"/>
  <c r="F575" i="20"/>
  <c r="F573" i="20"/>
  <c r="E569" i="20"/>
  <c r="F565" i="20"/>
  <c r="F561" i="20"/>
  <c r="F558" i="20"/>
  <c r="F556" i="20"/>
  <c r="F552" i="20"/>
  <c r="E549" i="20"/>
  <c r="F546" i="20"/>
  <c r="E545" i="20"/>
  <c r="E542" i="20"/>
  <c r="E540" i="20"/>
  <c r="E538" i="20"/>
  <c r="F535" i="20"/>
  <c r="E534" i="20"/>
  <c r="E531" i="20"/>
  <c r="F529" i="20"/>
  <c r="E527" i="20"/>
  <c r="E525" i="20"/>
  <c r="E523" i="20"/>
  <c r="F520" i="20"/>
  <c r="E518" i="20"/>
  <c r="E376" i="20"/>
  <c r="E373" i="20"/>
  <c r="F370" i="20"/>
  <c r="F366" i="20"/>
  <c r="F364" i="20"/>
  <c r="F361" i="20"/>
  <c r="F359" i="20"/>
  <c r="F356" i="20"/>
  <c r="F353" i="20"/>
  <c r="E351" i="20"/>
  <c r="F348" i="20"/>
  <c r="E346" i="20"/>
  <c r="E344" i="20"/>
  <c r="E342" i="20"/>
  <c r="E339" i="20"/>
  <c r="E338" i="20"/>
  <c r="E334" i="20"/>
  <c r="E332" i="20"/>
  <c r="F327" i="20"/>
  <c r="E325" i="20"/>
  <c r="E311" i="20"/>
  <c r="F308" i="20"/>
  <c r="E305" i="20"/>
  <c r="E303" i="20"/>
  <c r="F299" i="20"/>
  <c r="E297" i="20"/>
  <c r="E295" i="20"/>
  <c r="F292" i="20"/>
  <c r="F290" i="20"/>
  <c r="E288" i="20"/>
  <c r="E287" i="20"/>
  <c r="F283" i="20"/>
  <c r="E280" i="20"/>
  <c r="F278" i="20"/>
  <c r="E275" i="20"/>
  <c r="F272" i="20"/>
  <c r="F270" i="20"/>
  <c r="F267" i="20"/>
  <c r="E265" i="20"/>
  <c r="E263" i="20"/>
  <c r="F260" i="20"/>
  <c r="F257" i="20"/>
  <c r="E255" i="20"/>
  <c r="E251" i="20"/>
  <c r="E249" i="20"/>
  <c r="E245" i="20"/>
  <c r="E243" i="20"/>
  <c r="F240" i="20"/>
  <c r="F235" i="20"/>
  <c r="F231" i="20"/>
  <c r="E228" i="20"/>
  <c r="E225" i="20"/>
  <c r="E223" i="20"/>
  <c r="F219" i="20"/>
  <c r="F216" i="20"/>
  <c r="F214" i="20"/>
  <c r="E209" i="20"/>
  <c r="F205" i="20"/>
  <c r="F203" i="20"/>
  <c r="F201" i="20"/>
  <c r="F198" i="20"/>
  <c r="E196" i="20"/>
  <c r="E190" i="20"/>
  <c r="E187" i="20"/>
  <c r="E185" i="20"/>
  <c r="E181" i="20"/>
  <c r="F177" i="20"/>
  <c r="E175" i="20"/>
  <c r="F172" i="20"/>
  <c r="E169" i="20"/>
  <c r="F164" i="20"/>
  <c r="E161" i="20"/>
  <c r="F158" i="20"/>
  <c r="F155" i="20"/>
  <c r="F152" i="20"/>
  <c r="E149" i="20"/>
  <c r="E147" i="20"/>
  <c r="E144" i="20"/>
  <c r="F141" i="20"/>
  <c r="F136" i="20"/>
  <c r="E133" i="20"/>
  <c r="F130" i="20"/>
  <c r="E128" i="20"/>
  <c r="F125" i="20"/>
  <c r="F121" i="20"/>
  <c r="F118" i="20"/>
  <c r="F112" i="20"/>
  <c r="E109" i="20"/>
  <c r="E1565" i="20"/>
  <c r="F1564" i="20"/>
  <c r="E1564" i="20"/>
  <c r="F1563" i="20"/>
  <c r="E1563" i="20"/>
  <c r="F1562" i="20"/>
  <c r="E1562" i="20"/>
  <c r="F1561" i="20"/>
  <c r="E1561" i="20"/>
  <c r="F1560" i="20"/>
  <c r="E1560" i="20"/>
  <c r="F1559" i="20"/>
  <c r="E1559" i="20"/>
  <c r="F1558" i="20"/>
  <c r="E1558" i="20"/>
  <c r="F1557" i="20"/>
  <c r="E1557" i="20"/>
  <c r="F1556" i="20"/>
  <c r="E1556" i="20"/>
  <c r="F1555" i="20"/>
  <c r="E1555" i="20"/>
  <c r="F1554" i="20"/>
  <c r="E1554" i="20"/>
  <c r="F1553" i="20"/>
  <c r="E1553" i="20"/>
  <c r="F1552" i="20"/>
  <c r="E1552" i="20"/>
  <c r="F1551" i="20"/>
  <c r="E1551" i="20"/>
  <c r="F1550" i="20"/>
  <c r="E1550" i="20"/>
  <c r="F1549" i="20"/>
  <c r="E1549" i="20"/>
  <c r="F1548" i="20"/>
  <c r="E1548" i="20"/>
  <c r="F1547" i="20"/>
  <c r="E1547" i="20"/>
  <c r="F1546" i="20"/>
  <c r="E1546" i="20"/>
  <c r="F1545" i="20"/>
  <c r="E1545" i="20"/>
  <c r="F1544" i="20"/>
  <c r="E1544" i="20"/>
  <c r="F1543" i="20"/>
  <c r="E1543" i="20"/>
  <c r="F1542" i="20"/>
  <c r="E1542" i="20"/>
  <c r="F1541" i="20"/>
  <c r="E1541" i="20"/>
  <c r="F1540" i="20"/>
  <c r="E1540" i="20"/>
  <c r="F1539" i="20"/>
  <c r="E1539" i="20"/>
  <c r="F1538" i="20"/>
  <c r="E1538" i="20"/>
  <c r="E14" i="10"/>
  <c r="E38" i="10"/>
  <c r="E39" i="10"/>
  <c r="F138" i="10"/>
  <c r="F140" i="10"/>
  <c r="F145" i="10"/>
  <c r="F219" i="10"/>
  <c r="E151" i="10"/>
  <c r="E203" i="10"/>
  <c r="F155" i="10"/>
  <c r="F225" i="10"/>
  <c r="E109" i="10"/>
  <c r="E158" i="10"/>
  <c r="F178" i="10"/>
  <c r="E210" i="10"/>
  <c r="F243" i="10"/>
  <c r="F251" i="10"/>
  <c r="E116" i="10"/>
  <c r="F213" i="10"/>
  <c r="E186" i="10"/>
  <c r="E305" i="10"/>
  <c r="F324" i="10"/>
  <c r="F328" i="10"/>
  <c r="E339" i="10"/>
  <c r="F352" i="10"/>
  <c r="E353" i="10"/>
  <c r="F354" i="10"/>
  <c r="E378" i="10"/>
  <c r="F400" i="10"/>
  <c r="E405" i="10"/>
  <c r="E407" i="10"/>
  <c r="F409" i="10"/>
  <c r="E413" i="10"/>
  <c r="F832" i="10"/>
  <c r="F1075" i="10"/>
  <c r="E1097" i="10"/>
  <c r="F1117" i="10"/>
  <c r="F1133" i="10"/>
  <c r="F1407" i="10"/>
  <c r="E1458" i="10"/>
  <c r="F1540" i="10"/>
  <c r="F423" i="10"/>
  <c r="F426" i="10"/>
  <c r="E434" i="10"/>
  <c r="E446" i="10"/>
  <c r="E462" i="10"/>
  <c r="F470" i="10"/>
  <c r="F472" i="10"/>
  <c r="F473" i="10"/>
  <c r="F509" i="10"/>
  <c r="F533" i="10"/>
  <c r="E543" i="10"/>
  <c r="E556" i="10"/>
  <c r="F567" i="10"/>
  <c r="E568" i="10"/>
  <c r="E569" i="10"/>
  <c r="E570" i="10"/>
  <c r="E581" i="10"/>
  <c r="E592" i="10"/>
  <c r="F603" i="10"/>
  <c r="E642" i="10"/>
  <c r="F643" i="10"/>
  <c r="E647" i="10"/>
  <c r="E659" i="10"/>
  <c r="E690" i="10"/>
  <c r="F703" i="10"/>
  <c r="F714" i="10"/>
  <c r="E715" i="10"/>
  <c r="E720" i="10"/>
  <c r="E738" i="10"/>
  <c r="E748" i="10"/>
  <c r="E760" i="10"/>
  <c r="E774" i="10"/>
  <c r="E785" i="10"/>
  <c r="E793" i="10"/>
  <c r="F794" i="10"/>
  <c r="F836" i="10"/>
  <c r="E1072" i="10"/>
  <c r="F1077" i="10"/>
  <c r="E1085" i="10"/>
  <c r="E1108" i="10"/>
  <c r="F1119" i="10"/>
  <c r="E1127" i="10"/>
  <c r="E1397" i="10"/>
  <c r="E1398" i="10"/>
  <c r="E1416" i="10"/>
  <c r="E1491" i="10"/>
  <c r="E1527" i="10"/>
  <c r="F844" i="10"/>
  <c r="E847" i="10"/>
  <c r="E858" i="10"/>
  <c r="F868" i="10"/>
  <c r="F869" i="10"/>
  <c r="F890" i="10"/>
  <c r="F904" i="10"/>
  <c r="E916" i="10"/>
  <c r="E919" i="10"/>
  <c r="F927" i="10"/>
  <c r="E928" i="10"/>
  <c r="E929" i="10"/>
  <c r="F930" i="10"/>
  <c r="E952" i="10"/>
  <c r="F953" i="10"/>
  <c r="F988" i="10"/>
  <c r="F991" i="10"/>
  <c r="E1000" i="10"/>
  <c r="E1002" i="10"/>
  <c r="E1012" i="10"/>
  <c r="E1014" i="10"/>
  <c r="E1015" i="10"/>
  <c r="F1031" i="10"/>
  <c r="F1033" i="10"/>
  <c r="F1035" i="10"/>
  <c r="E1098" i="10"/>
  <c r="F1121" i="10"/>
  <c r="E1384" i="10"/>
  <c r="E1409" i="10"/>
  <c r="E1488" i="10"/>
  <c r="E1535" i="10"/>
  <c r="E1134" i="10"/>
  <c r="F1144" i="10"/>
  <c r="F1145" i="10"/>
  <c r="F1147" i="10"/>
  <c r="F1153" i="10"/>
  <c r="F1156" i="10"/>
  <c r="F1164" i="10"/>
  <c r="F1167" i="10"/>
  <c r="F1168" i="10"/>
  <c r="F1169" i="10"/>
  <c r="F1170" i="10"/>
  <c r="F1179" i="10"/>
  <c r="F1180" i="10"/>
  <c r="F1188" i="10"/>
  <c r="F1189" i="10"/>
  <c r="F1216" i="10"/>
  <c r="F1230" i="10"/>
  <c r="F1237" i="10"/>
  <c r="F1240" i="10"/>
  <c r="E1253" i="10"/>
  <c r="F1264" i="10"/>
  <c r="F1276" i="10"/>
  <c r="F1289" i="10"/>
  <c r="F1300" i="10"/>
  <c r="F1308" i="10"/>
  <c r="F1313" i="10"/>
  <c r="F1315" i="10"/>
  <c r="E1319" i="10"/>
  <c r="E1324" i="10"/>
  <c r="F1335" i="10"/>
  <c r="E1337" i="10"/>
  <c r="E1341" i="10"/>
  <c r="E1346" i="10"/>
  <c r="E1350" i="10"/>
  <c r="E1359" i="10"/>
  <c r="E1361" i="10"/>
  <c r="F1372" i="10"/>
  <c r="E1374" i="10"/>
  <c r="F1441" i="10"/>
  <c r="E1512" i="10"/>
  <c r="E1566" i="10"/>
  <c r="E1590" i="10"/>
  <c r="E1591" i="10"/>
  <c r="E1613" i="10"/>
  <c r="E1614" i="10"/>
  <c r="E1615" i="10"/>
  <c r="F1623" i="10"/>
  <c r="E1625" i="10"/>
  <c r="E1626" i="10"/>
  <c r="E1635" i="10"/>
  <c r="E1638" i="10"/>
  <c r="F1640" i="10"/>
  <c r="E1650" i="10"/>
  <c r="F1659" i="10"/>
  <c r="F1660" i="10"/>
  <c r="F1666" i="10"/>
  <c r="E1669" i="10"/>
  <c r="E1685" i="10"/>
  <c r="E1687" i="10"/>
  <c r="F1695" i="10"/>
  <c r="E1715" i="10"/>
  <c r="F1718" i="10"/>
  <c r="E1733" i="10"/>
  <c r="F1737" i="10"/>
  <c r="E1755" i="10"/>
  <c r="E1764" i="10"/>
  <c r="E1765" i="10"/>
  <c r="F1767" i="10"/>
  <c r="E1769" i="10"/>
  <c r="F1779" i="10"/>
  <c r="F1780" i="10"/>
  <c r="F1789" i="10"/>
  <c r="E1791" i="10"/>
  <c r="F1803" i="10"/>
  <c r="E1805" i="10"/>
  <c r="F1814" i="10"/>
  <c r="E1821" i="10"/>
  <c r="F1828" i="10"/>
  <c r="E1830" i="10"/>
  <c r="F1911" i="10"/>
  <c r="E1915" i="10"/>
  <c r="E1932" i="10"/>
  <c r="F1933" i="10"/>
  <c r="E1950" i="10"/>
  <c r="F1953" i="10"/>
  <c r="F1959" i="10"/>
  <c r="F1960" i="10"/>
  <c r="F1970" i="10"/>
  <c r="E1973" i="10"/>
  <c r="F1984" i="10"/>
  <c r="E1985" i="10"/>
  <c r="E2007" i="10"/>
  <c r="E2010" i="10"/>
  <c r="F2150" i="10"/>
  <c r="E2153" i="10"/>
  <c r="E2166" i="10"/>
  <c r="F2167" i="10"/>
  <c r="E2184" i="10"/>
  <c r="F2211" i="10"/>
  <c r="E2571" i="10"/>
  <c r="E2580" i="10"/>
  <c r="E2585" i="10"/>
  <c r="E2595" i="10"/>
  <c r="E2722" i="10"/>
  <c r="E1417" i="10"/>
  <c r="F1461" i="10"/>
  <c r="E1536" i="10"/>
  <c r="E1583" i="10"/>
  <c r="F1839" i="10"/>
  <c r="E1841" i="10"/>
  <c r="E1842" i="10"/>
  <c r="E1854" i="10"/>
  <c r="E1859" i="10"/>
  <c r="E1866" i="10"/>
  <c r="F1867" i="10"/>
  <c r="F1875" i="10"/>
  <c r="F1876" i="10"/>
  <c r="E1884" i="10"/>
  <c r="E1890" i="10"/>
  <c r="F1899" i="10"/>
  <c r="E1900" i="10"/>
  <c r="E1901" i="10"/>
  <c r="E1902" i="10"/>
  <c r="E1907" i="10"/>
  <c r="E1926" i="10"/>
  <c r="F1947" i="10"/>
  <c r="F1954" i="10"/>
  <c r="F1971" i="10"/>
  <c r="F1990" i="10"/>
  <c r="E2009" i="10"/>
  <c r="F2031" i="10"/>
  <c r="F2163" i="10"/>
  <c r="E2176" i="10"/>
  <c r="F2187" i="10"/>
  <c r="E2212" i="10"/>
  <c r="F2581" i="10"/>
  <c r="F2605" i="10"/>
  <c r="E1422" i="10"/>
  <c r="E1489" i="10"/>
  <c r="F1552" i="10"/>
  <c r="E2043" i="10"/>
  <c r="F2044" i="10"/>
  <c r="E2046" i="10"/>
  <c r="E2051" i="10"/>
  <c r="F2053" i="10"/>
  <c r="E2058" i="10"/>
  <c r="E2067" i="10"/>
  <c r="E2070" i="10"/>
  <c r="E2082" i="10"/>
  <c r="E2088" i="10"/>
  <c r="E2089" i="10"/>
  <c r="F2091" i="10"/>
  <c r="F2092" i="10"/>
  <c r="E2103" i="10"/>
  <c r="E2109" i="10"/>
  <c r="E2111" i="10"/>
  <c r="F2115" i="10"/>
  <c r="F2125" i="10"/>
  <c r="F2126" i="10"/>
  <c r="E2129" i="10"/>
  <c r="E2131" i="10"/>
  <c r="F2139" i="10"/>
  <c r="E2142" i="10"/>
  <c r="E2148" i="10"/>
  <c r="E2165" i="10"/>
  <c r="E2183" i="10"/>
  <c r="E2196" i="10"/>
  <c r="E2556" i="10"/>
  <c r="F2582" i="10"/>
  <c r="F2720" i="10"/>
  <c r="E1445" i="10"/>
  <c r="E1530" i="10"/>
  <c r="E1588" i="10"/>
  <c r="F2217" i="10"/>
  <c r="F2218" i="10"/>
  <c r="E2220" i="10"/>
  <c r="F2222" i="10"/>
  <c r="E2223" i="10"/>
  <c r="E2224" i="10"/>
  <c r="E2225" i="10"/>
  <c r="E2226" i="10"/>
  <c r="F2235" i="10"/>
  <c r="F2236" i="10"/>
  <c r="F2237" i="10"/>
  <c r="E2238" i="10"/>
  <c r="E2250" i="10"/>
  <c r="F2253" i="10"/>
  <c r="E2254" i="10"/>
  <c r="F2257" i="10"/>
  <c r="E2259" i="10"/>
  <c r="E2262" i="10"/>
  <c r="F2272" i="10"/>
  <c r="E2274" i="10"/>
  <c r="E2277" i="10"/>
  <c r="F2289" i="10"/>
  <c r="F2293" i="10"/>
  <c r="F2295" i="10"/>
  <c r="F2307" i="10"/>
  <c r="F2308" i="10"/>
  <c r="E2313" i="10"/>
  <c r="E2315" i="10"/>
  <c r="F2321" i="10"/>
  <c r="E2327" i="10"/>
  <c r="E2328" i="10"/>
  <c r="F2331" i="10"/>
  <c r="F2333" i="10"/>
  <c r="F2343" i="10"/>
  <c r="E2356" i="10"/>
  <c r="E2357" i="10"/>
  <c r="E2359" i="10"/>
  <c r="E2548" i="10"/>
  <c r="E2579" i="10"/>
  <c r="F2604" i="10"/>
  <c r="F1443" i="10"/>
  <c r="E1513" i="10"/>
  <c r="E1577" i="10"/>
  <c r="F2367" i="10"/>
  <c r="F2368" i="10"/>
  <c r="E2369" i="10"/>
  <c r="F2378" i="10"/>
  <c r="E2381" i="10"/>
  <c r="E2389" i="10"/>
  <c r="F2390" i="10"/>
  <c r="E2392" i="10"/>
  <c r="E2393" i="10"/>
  <c r="E2394" i="10"/>
  <c r="E2403" i="10"/>
  <c r="E2404" i="10"/>
  <c r="F2405" i="10"/>
  <c r="F2408" i="10"/>
  <c r="E2409" i="10"/>
  <c r="E2412" i="10"/>
  <c r="F2413" i="10"/>
  <c r="F2415" i="10"/>
  <c r="F2416" i="10"/>
  <c r="E2417" i="10"/>
  <c r="E2418" i="10"/>
  <c r="F2425" i="10"/>
  <c r="F2435" i="10"/>
  <c r="E2436" i="10"/>
  <c r="E2438" i="10"/>
  <c r="E2440" i="10"/>
  <c r="F2441" i="10"/>
  <c r="E2443" i="10"/>
  <c r="F2452" i="10"/>
  <c r="E2453" i="10"/>
  <c r="E2454" i="10"/>
  <c r="E2458" i="10"/>
  <c r="F2459" i="10"/>
  <c r="E2464" i="10"/>
  <c r="F2465" i="10"/>
  <c r="E2471" i="10"/>
  <c r="E2472" i="10"/>
  <c r="E2473" i="10"/>
  <c r="F2475" i="10"/>
  <c r="F2480" i="10"/>
  <c r="E2495" i="10"/>
  <c r="E2499" i="10"/>
  <c r="E2503" i="10"/>
  <c r="E2504" i="10"/>
  <c r="F2507" i="10"/>
  <c r="F2509" i="10"/>
  <c r="F2512" i="10"/>
  <c r="E2513" i="10"/>
  <c r="E2514" i="10"/>
  <c r="E2519" i="10"/>
  <c r="E2523" i="10"/>
  <c r="F2533" i="10"/>
  <c r="F2534" i="10"/>
  <c r="E2535" i="10"/>
  <c r="F2536" i="10"/>
  <c r="E2537" i="10"/>
  <c r="E2538" i="10"/>
  <c r="F2546" i="10"/>
  <c r="F2551" i="10"/>
  <c r="F2552" i="10"/>
  <c r="E2572" i="10"/>
  <c r="E2586" i="10"/>
  <c r="F2606" i="10"/>
  <c r="F1408" i="10"/>
  <c r="E1419" i="10"/>
  <c r="F1479" i="10"/>
  <c r="E1520" i="10"/>
  <c r="E1554" i="10"/>
  <c r="E2607" i="10"/>
  <c r="E2608" i="10"/>
  <c r="F2617" i="10"/>
  <c r="E2621" i="10"/>
  <c r="E2622" i="10"/>
  <c r="F2623" i="10"/>
  <c r="E2626" i="10"/>
  <c r="E2628" i="10"/>
  <c r="F2629" i="10"/>
  <c r="E2634" i="10"/>
  <c r="E2643" i="10"/>
  <c r="E2646" i="10"/>
  <c r="E2647" i="10"/>
  <c r="E2651" i="10"/>
  <c r="E2657" i="10"/>
  <c r="E2658" i="10"/>
  <c r="F2659" i="10"/>
  <c r="E2661" i="10"/>
  <c r="E2663" i="10"/>
  <c r="E2669" i="10"/>
  <c r="E2670" i="10"/>
  <c r="E2673" i="10"/>
  <c r="F2676" i="10"/>
  <c r="F2677" i="10"/>
  <c r="E2679" i="10"/>
  <c r="E2688" i="10"/>
  <c r="F2689" i="10"/>
  <c r="F2690" i="10"/>
  <c r="E2693" i="10"/>
  <c r="E2700" i="10"/>
  <c r="F2701" i="10"/>
  <c r="E2704" i="10"/>
  <c r="E2709" i="10"/>
  <c r="E2712" i="10"/>
  <c r="F2713" i="10"/>
  <c r="E2715" i="10"/>
  <c r="E1439" i="10"/>
  <c r="F1503" i="10"/>
  <c r="E1563" i="10"/>
  <c r="P5" i="20" l="1"/>
  <c r="G5" i="20"/>
  <c r="K81" i="20"/>
  <c r="Q81" i="20" s="1"/>
  <c r="I81" i="20"/>
  <c r="P81" i="20" s="1"/>
  <c r="K73" i="20"/>
  <c r="Q73" i="20" s="1"/>
  <c r="I73" i="20"/>
  <c r="P73" i="20" s="1"/>
  <c r="K65" i="20"/>
  <c r="Q65" i="20" s="1"/>
  <c r="I65" i="20"/>
  <c r="P65" i="20" s="1"/>
  <c r="I58" i="20"/>
  <c r="P58" i="20" s="1"/>
  <c r="K58" i="20"/>
  <c r="Q58" i="20" s="1"/>
  <c r="K52" i="20"/>
  <c r="Q52" i="20" s="1"/>
  <c r="I52" i="20"/>
  <c r="P52" i="20" s="1"/>
  <c r="K44" i="20"/>
  <c r="Q44" i="20" s="1"/>
  <c r="I44" i="20"/>
  <c r="P44" i="20" s="1"/>
  <c r="K36" i="20"/>
  <c r="Q36" i="20" s="1"/>
  <c r="I36" i="20"/>
  <c r="P36" i="20" s="1"/>
  <c r="K27" i="20"/>
  <c r="Q27" i="20" s="1"/>
  <c r="I27" i="20"/>
  <c r="P27" i="20" s="1"/>
  <c r="K10" i="20"/>
  <c r="Q10" i="20" s="1"/>
  <c r="I10" i="20"/>
  <c r="P10" i="20" s="1"/>
  <c r="I4" i="20"/>
  <c r="P4" i="20" s="1"/>
  <c r="K4" i="20"/>
  <c r="Q4" i="20" s="1"/>
  <c r="I86" i="20"/>
  <c r="K86" i="20"/>
  <c r="K85" i="20"/>
  <c r="I85" i="20"/>
  <c r="I75" i="20"/>
  <c r="K75" i="20"/>
  <c r="I74" i="20"/>
  <c r="K74" i="20"/>
  <c r="I60" i="20"/>
  <c r="K60" i="20"/>
  <c r="I59" i="20"/>
  <c r="K59" i="20"/>
  <c r="I46" i="20"/>
  <c r="K46" i="20"/>
  <c r="I45" i="20"/>
  <c r="K45" i="20"/>
  <c r="I29" i="20"/>
  <c r="K29" i="20"/>
  <c r="I28" i="20"/>
  <c r="K28" i="20"/>
  <c r="I16" i="20"/>
  <c r="K16" i="20"/>
  <c r="K15" i="20"/>
  <c r="I15" i="20"/>
  <c r="K6" i="20"/>
  <c r="I6" i="20"/>
  <c r="K5" i="20"/>
  <c r="I5" i="20"/>
  <c r="H81" i="10"/>
  <c r="H1508" i="10"/>
  <c r="H788" i="10"/>
  <c r="H963" i="10"/>
  <c r="H939" i="10"/>
  <c r="H891" i="10"/>
  <c r="H855" i="10"/>
  <c r="H819" i="10"/>
  <c r="H795" i="10"/>
  <c r="H51" i="10"/>
  <c r="H3" i="10"/>
  <c r="H1516" i="10"/>
  <c r="H1312" i="10"/>
  <c r="H1132" i="10"/>
  <c r="H1048" i="10"/>
  <c r="H903" i="10"/>
  <c r="H879" i="10"/>
  <c r="H831" i="10"/>
  <c r="H99" i="10"/>
  <c r="H63" i="10"/>
  <c r="H1420" i="10"/>
  <c r="H1360" i="10"/>
  <c r="H1228" i="10"/>
  <c r="H1192" i="10"/>
  <c r="H1120" i="10"/>
  <c r="H880" i="10"/>
  <c r="H915" i="10"/>
  <c r="H843" i="10"/>
  <c r="H27" i="10"/>
  <c r="H1576" i="10"/>
  <c r="H1288" i="10"/>
  <c r="H807" i="10"/>
  <c r="H75" i="10"/>
  <c r="H1336" i="10"/>
  <c r="H1252" i="10"/>
  <c r="H1060" i="10"/>
  <c r="H2375" i="10"/>
  <c r="H1174" i="10"/>
  <c r="H826" i="10"/>
  <c r="H1364" i="10"/>
  <c r="H2633" i="10"/>
  <c r="H1719" i="10"/>
  <c r="H2668" i="10"/>
  <c r="H97" i="10"/>
  <c r="H2691" i="10"/>
  <c r="H975" i="10"/>
  <c r="H49" i="10"/>
  <c r="H989" i="10"/>
  <c r="H987" i="10"/>
  <c r="H37" i="10"/>
  <c r="H1521" i="10"/>
  <c r="H1245" i="10"/>
  <c r="H1101" i="10"/>
  <c r="H789" i="10"/>
  <c r="H1509" i="10"/>
  <c r="H813" i="10"/>
  <c r="H999" i="10"/>
  <c r="H2528" i="10"/>
  <c r="H2336" i="10"/>
  <c r="H2374" i="10"/>
  <c r="H1558" i="10"/>
  <c r="H2264" i="10"/>
  <c r="H2084" i="10"/>
  <c r="H2278" i="10"/>
  <c r="H1881" i="10"/>
  <c r="H1161" i="10"/>
  <c r="H1306" i="10"/>
  <c r="H2133" i="10"/>
  <c r="H1040" i="10"/>
  <c r="H2107" i="10"/>
  <c r="H2311" i="10"/>
  <c r="H2462" i="10"/>
  <c r="H2366" i="10"/>
  <c r="H2397" i="10"/>
  <c r="H2049" i="10"/>
  <c r="H1197" i="10"/>
  <c r="H837" i="10"/>
  <c r="H2672" i="10"/>
  <c r="H1255" i="10"/>
  <c r="H45" i="10"/>
  <c r="H944" i="10"/>
  <c r="H2526" i="10"/>
  <c r="G7" i="28"/>
  <c r="H2692" i="10"/>
  <c r="H1333" i="10"/>
  <c r="H1213" i="10"/>
  <c r="H1311" i="10"/>
  <c r="H1287" i="10"/>
  <c r="H1263" i="10"/>
  <c r="H1758" i="10"/>
  <c r="H2094" i="10"/>
  <c r="H2490" i="10"/>
  <c r="H791" i="10"/>
  <c r="H863" i="10"/>
  <c r="H899" i="10"/>
  <c r="H1269" i="10"/>
  <c r="H1215" i="10"/>
  <c r="H1017" i="10"/>
  <c r="H945" i="10"/>
  <c r="H825" i="10"/>
  <c r="H1091" i="10"/>
  <c r="H877" i="10"/>
  <c r="H923" i="10"/>
  <c r="H2385" i="10"/>
  <c r="H2457" i="10"/>
  <c r="H2655" i="10"/>
  <c r="H1633" i="10"/>
  <c r="H1275" i="10"/>
  <c r="H1251" i="10"/>
  <c r="H1746" i="10"/>
  <c r="H1794" i="10"/>
  <c r="H1974" i="10"/>
  <c r="H2022" i="10"/>
  <c r="H2118" i="10"/>
  <c r="H2322" i="10"/>
  <c r="H2358" i="10"/>
  <c r="H779" i="10"/>
  <c r="H1203" i="10"/>
  <c r="H1551" i="10"/>
  <c r="H909" i="10"/>
  <c r="H861" i="10"/>
  <c r="H801" i="10"/>
  <c r="H841" i="10"/>
  <c r="H865" i="10"/>
  <c r="H1465" i="10"/>
  <c r="H2279" i="10"/>
  <c r="H1942" i="10"/>
  <c r="H933" i="10"/>
  <c r="H897" i="10"/>
  <c r="H93" i="10"/>
  <c r="H1023" i="10"/>
  <c r="H1131" i="10"/>
  <c r="H2013" i="10"/>
  <c r="H1125" i="10"/>
  <c r="H1005" i="10"/>
  <c r="H1642" i="10"/>
  <c r="H1258" i="10"/>
  <c r="H1183" i="10"/>
  <c r="H1011" i="10"/>
  <c r="H1797" i="10"/>
  <c r="H957" i="10"/>
  <c r="H1095" i="10"/>
  <c r="H2510" i="10"/>
  <c r="H13" i="10"/>
  <c r="H1351" i="10"/>
  <c r="H1760" i="10"/>
  <c r="H1412" i="10"/>
  <c r="H1291" i="10"/>
  <c r="H1910" i="10"/>
  <c r="H1071" i="10"/>
  <c r="H2090" i="10"/>
  <c r="H1918" i="10"/>
  <c r="H1952" i="10"/>
  <c r="H2414" i="10"/>
  <c r="H2334" i="10"/>
  <c r="H875" i="10"/>
  <c r="H1515" i="10"/>
  <c r="H1938" i="10"/>
  <c r="H2406" i="10"/>
  <c r="H1137" i="10"/>
  <c r="H885" i="10"/>
  <c r="H815" i="10"/>
  <c r="H1059" i="10"/>
  <c r="H1305" i="10"/>
  <c r="H1221" i="10"/>
  <c r="H849" i="10"/>
  <c r="H2252" i="10"/>
  <c r="H1689" i="10"/>
  <c r="H2018" i="10"/>
  <c r="H803" i="10"/>
  <c r="H1173" i="10"/>
  <c r="H1151" i="10"/>
  <c r="H1533" i="10"/>
  <c r="H2511" i="10"/>
  <c r="H1107" i="10"/>
  <c r="H1083" i="10"/>
  <c r="H2455" i="10"/>
  <c r="H2323" i="10"/>
  <c r="H2098" i="10"/>
  <c r="H1051" i="10"/>
  <c r="H2116" i="10"/>
  <c r="H1912" i="10"/>
  <c r="H1696" i="10"/>
  <c r="H1592" i="10"/>
  <c r="H1567" i="10"/>
  <c r="H57" i="10"/>
  <c r="H21" i="10"/>
  <c r="H2396" i="10"/>
  <c r="H2036" i="10"/>
  <c r="H1844" i="10"/>
  <c r="H1628" i="10"/>
  <c r="H1352" i="10"/>
  <c r="H1148" i="10"/>
  <c r="H968" i="10"/>
  <c r="H1891" i="10"/>
  <c r="H1579" i="10"/>
  <c r="H2522" i="10"/>
  <c r="H2306" i="10"/>
  <c r="H2054" i="10"/>
  <c r="H1850" i="10"/>
  <c r="H1586" i="10"/>
  <c r="H1334" i="10"/>
  <c r="H866" i="10"/>
  <c r="H2532" i="10"/>
  <c r="H1272" i="10"/>
  <c r="H1152" i="10"/>
  <c r="H852" i="10"/>
  <c r="H1266" i="10"/>
  <c r="H1111" i="10"/>
  <c r="H1302" i="10"/>
  <c r="H2645" i="10"/>
  <c r="H2489" i="10"/>
  <c r="H2020" i="10"/>
  <c r="H1840" i="10"/>
  <c r="H1732" i="10"/>
  <c r="H1573" i="10"/>
  <c r="H1537" i="10"/>
  <c r="H1429" i="10"/>
  <c r="H1369" i="10"/>
  <c r="H1285" i="10"/>
  <c r="H1069" i="10"/>
  <c r="H2685" i="10"/>
  <c r="H1977" i="10"/>
  <c r="H1845" i="10"/>
  <c r="H1617" i="10"/>
  <c r="H847" i="10"/>
  <c r="H1731" i="10"/>
  <c r="H33" i="10"/>
  <c r="H2120" i="10"/>
  <c r="H1940" i="10"/>
  <c r="H1724" i="10"/>
  <c r="H1064" i="10"/>
  <c r="H2695" i="10"/>
  <c r="H2083" i="10"/>
  <c r="H1639" i="10"/>
  <c r="H1387" i="10"/>
  <c r="H2666" i="10"/>
  <c r="H2282" i="10"/>
  <c r="H2006" i="10"/>
  <c r="H1706" i="10"/>
  <c r="H1634" i="10"/>
  <c r="H1550" i="10"/>
  <c r="H1430" i="10"/>
  <c r="H1106" i="10"/>
  <c r="H912" i="10"/>
  <c r="H840" i="10"/>
  <c r="H35" i="10"/>
  <c r="H1206" i="10"/>
  <c r="H1278" i="10"/>
  <c r="H954" i="10"/>
  <c r="H1110" i="10"/>
  <c r="H1074" i="10"/>
  <c r="H6" i="10"/>
  <c r="H2380" i="10"/>
  <c r="H1792" i="10"/>
  <c r="H1636" i="10"/>
  <c r="H1585" i="10"/>
  <c r="H1381" i="10"/>
  <c r="H1297" i="10"/>
  <c r="H1177" i="10"/>
  <c r="H1009" i="10"/>
  <c r="H937" i="10"/>
  <c r="H1966" i="10"/>
  <c r="H1222" i="10"/>
  <c r="H10" i="10"/>
  <c r="H2325" i="10"/>
  <c r="H1941" i="10"/>
  <c r="H1809" i="10"/>
  <c r="H1319" i="10"/>
  <c r="H1235" i="10"/>
  <c r="H955" i="10"/>
  <c r="H1609" i="10"/>
  <c r="H1501" i="10"/>
  <c r="H1405" i="10"/>
  <c r="H1761" i="10"/>
  <c r="H1249" i="10"/>
  <c r="H1141" i="10"/>
  <c r="H802" i="10"/>
  <c r="H70" i="10"/>
  <c r="H1905" i="10"/>
  <c r="H1677" i="10"/>
  <c r="H1271" i="10"/>
  <c r="H2055" i="10"/>
  <c r="H1827" i="10"/>
  <c r="H1671" i="10"/>
  <c r="H2667" i="10"/>
  <c r="H1525" i="10"/>
  <c r="H1393" i="10"/>
  <c r="H1309" i="10"/>
  <c r="H973" i="10"/>
  <c r="H1318" i="10"/>
  <c r="H2517" i="10"/>
  <c r="H1535" i="10"/>
  <c r="H1611" i="10"/>
  <c r="H991" i="10"/>
  <c r="H1187" i="10"/>
  <c r="H1365" i="10"/>
  <c r="H1924" i="10"/>
  <c r="H1864" i="10"/>
  <c r="H1936" i="10"/>
  <c r="H1283" i="10"/>
  <c r="H1247" i="10"/>
  <c r="H993" i="10"/>
  <c r="H2492" i="10"/>
  <c r="H1149" i="10"/>
  <c r="H2477" i="10"/>
  <c r="H1096" i="10"/>
  <c r="H2319" i="10"/>
  <c r="H1730" i="10"/>
  <c r="H1092" i="10"/>
  <c r="H804" i="10"/>
  <c r="H2123" i="10"/>
  <c r="H2273" i="10"/>
  <c r="H1049" i="10"/>
  <c r="H895" i="10"/>
  <c r="H1401" i="10"/>
  <c r="H2636" i="10"/>
  <c r="H1185" i="10"/>
  <c r="H31" i="10"/>
  <c r="H1708" i="10"/>
  <c r="H2261" i="10"/>
  <c r="H1726" i="10"/>
  <c r="H1570" i="10"/>
  <c r="H1522" i="10"/>
  <c r="H2059" i="10"/>
  <c r="H1363" i="10"/>
  <c r="H2630" i="10"/>
  <c r="H2066" i="10"/>
  <c r="H1622" i="10"/>
  <c r="H1202" i="10"/>
  <c r="H986" i="10"/>
  <c r="H830" i="10"/>
  <c r="H2365" i="10"/>
  <c r="H2269" i="10"/>
  <c r="H1514" i="10"/>
  <c r="H2108" i="10"/>
  <c r="H1605" i="10"/>
  <c r="H1281" i="10"/>
  <c r="H1065" i="10"/>
  <c r="H873" i="10"/>
  <c r="H1772" i="10"/>
  <c r="H2642" i="10"/>
  <c r="H1041" i="10"/>
  <c r="H2684" i="10"/>
  <c r="H2023" i="10"/>
  <c r="H2320" i="10"/>
  <c r="H1399" i="10"/>
  <c r="H1916" i="10"/>
  <c r="H2638" i="10"/>
  <c r="H1869" i="10"/>
  <c r="H2345" i="10"/>
  <c r="H1963" i="10"/>
  <c r="H1199" i="10"/>
  <c r="H23" i="10"/>
  <c r="H883" i="10"/>
  <c r="H1342" i="10"/>
  <c r="H2379" i="10"/>
  <c r="H1868" i="10"/>
  <c r="H1832" i="10"/>
  <c r="H2286" i="10"/>
  <c r="H1409" i="10"/>
  <c r="H1397" i="10"/>
  <c r="H2296" i="10"/>
  <c r="H1024" i="10"/>
  <c r="H929" i="10"/>
  <c r="H1299" i="10"/>
  <c r="H1806" i="10"/>
  <c r="H1914" i="10"/>
  <c r="H1998" i="10"/>
  <c r="H827" i="10"/>
  <c r="H1209" i="10"/>
  <c r="H1191" i="10"/>
  <c r="H1155" i="10"/>
  <c r="H1455" i="10"/>
  <c r="H969" i="10"/>
  <c r="H1163" i="10"/>
  <c r="H947" i="10"/>
  <c r="H2529" i="10"/>
  <c r="H1165" i="10"/>
  <c r="H961" i="10"/>
  <c r="H949" i="10"/>
  <c r="H913" i="10"/>
  <c r="H901" i="10"/>
  <c r="H1462" i="10"/>
  <c r="H1066" i="10"/>
  <c r="H1713" i="10"/>
  <c r="H2027" i="10"/>
  <c r="H2003" i="10"/>
  <c r="H1979" i="10"/>
  <c r="H1955" i="10"/>
  <c r="H1931" i="10"/>
  <c r="H1811" i="10"/>
  <c r="H1763" i="10"/>
  <c r="H1703" i="10"/>
  <c r="H1679" i="10"/>
  <c r="H1655" i="10"/>
  <c r="H1631" i="10"/>
  <c r="H1948" i="10"/>
  <c r="H11" i="10"/>
  <c r="H2486" i="10"/>
  <c r="H2446" i="10"/>
  <c r="H2266" i="10"/>
  <c r="H2122" i="10"/>
  <c r="H2" i="10"/>
  <c r="H2271" i="10"/>
  <c r="H1607" i="10"/>
  <c r="H1511" i="10"/>
  <c r="H1463" i="10"/>
  <c r="H1427" i="10"/>
  <c r="H1403" i="10"/>
  <c r="H1379" i="10"/>
  <c r="H1355" i="10"/>
  <c r="H1340" i="10"/>
  <c r="H1690" i="10"/>
  <c r="H1502" i="10"/>
  <c r="H1214" i="10"/>
  <c r="H1099" i="10"/>
  <c r="H811" i="10"/>
  <c r="H2370" i="10"/>
  <c r="H2034" i="10"/>
  <c r="H1818" i="10"/>
  <c r="H1362" i="10"/>
  <c r="H2384" i="10"/>
  <c r="H2024" i="10"/>
  <c r="H20" i="10"/>
  <c r="H1423" i="10"/>
  <c r="H1328" i="10"/>
  <c r="H1534" i="10"/>
  <c r="H1186" i="10"/>
  <c r="H2696" i="10"/>
  <c r="H1112" i="10"/>
  <c r="H2290" i="10"/>
  <c r="H2134" i="10"/>
  <c r="H1450" i="10"/>
  <c r="H1366" i="10"/>
  <c r="H1270" i="10"/>
  <c r="H1198" i="10"/>
  <c r="H1114" i="10"/>
  <c r="H1042" i="10"/>
  <c r="H958" i="10"/>
  <c r="H886" i="10"/>
  <c r="H1388" i="10"/>
  <c r="H1280" i="10"/>
  <c r="H1088" i="10"/>
  <c r="H908" i="10"/>
  <c r="H1879" i="10"/>
  <c r="H1819" i="10"/>
  <c r="H1747" i="10"/>
  <c r="H1627" i="10"/>
  <c r="H1507" i="10"/>
  <c r="H1166" i="10"/>
  <c r="H1383" i="10"/>
  <c r="H1612" i="10"/>
  <c r="H1995" i="10"/>
  <c r="H7" i="10"/>
  <c r="H1068" i="10"/>
  <c r="H823" i="10"/>
  <c r="H2128" i="10"/>
  <c r="H95" i="10"/>
  <c r="H1146" i="10"/>
  <c r="H966" i="10"/>
  <c r="H54" i="10"/>
  <c r="H1852" i="10"/>
  <c r="H1648" i="10"/>
  <c r="H1598" i="10"/>
  <c r="H59" i="10"/>
  <c r="H1026" i="10"/>
  <c r="H810" i="10"/>
  <c r="H1143" i="10"/>
  <c r="H884" i="10"/>
  <c r="H1543" i="10"/>
  <c r="H2479" i="10"/>
  <c r="H2335" i="10"/>
  <c r="H83" i="10"/>
  <c r="H1314" i="10"/>
  <c r="H2104" i="10"/>
  <c r="H1684" i="10"/>
  <c r="H1804" i="10"/>
  <c r="H2467" i="10"/>
  <c r="H1454" i="10"/>
  <c r="H1406" i="10"/>
  <c r="H1178" i="10"/>
  <c r="H902" i="10"/>
  <c r="H2665" i="10"/>
  <c r="H2641" i="10"/>
  <c r="H2077" i="10"/>
  <c r="H1753" i="10"/>
  <c r="H1729" i="10"/>
  <c r="H1705" i="10"/>
  <c r="H1070" i="10"/>
  <c r="H2309" i="10"/>
  <c r="H1133" i="10"/>
  <c r="H1641" i="10"/>
  <c r="H55" i="10"/>
  <c r="H1331" i="10"/>
  <c r="H864" i="10"/>
  <c r="H1265" i="10"/>
  <c r="H881" i="10"/>
  <c r="H809" i="10"/>
  <c r="H1929" i="10"/>
  <c r="H921" i="10"/>
  <c r="H836" i="10"/>
  <c r="H2347" i="10"/>
  <c r="H2337" i="10"/>
  <c r="H1349" i="10"/>
  <c r="H1118" i="10"/>
  <c r="H2400" i="10"/>
  <c r="H2001" i="10"/>
  <c r="H1688" i="10"/>
  <c r="H1232" i="10"/>
  <c r="H1541" i="10"/>
  <c r="H797" i="10"/>
  <c r="H17" i="10"/>
  <c r="H76" i="10"/>
  <c r="H4" i="10"/>
  <c r="H50" i="10"/>
  <c r="H984" i="10"/>
  <c r="H2518" i="10"/>
  <c r="H1326" i="10"/>
  <c r="H906" i="10"/>
  <c r="H2127" i="10"/>
  <c r="H1119" i="10"/>
  <c r="H1035" i="10"/>
  <c r="H927" i="10"/>
  <c r="H2699" i="10"/>
  <c r="H2631" i="10"/>
  <c r="H1750" i="10"/>
  <c r="H1820" i="10"/>
  <c r="H1652" i="10"/>
  <c r="H1256" i="10"/>
  <c r="H812" i="10"/>
  <c r="H1982" i="10"/>
  <c r="H1742" i="10"/>
  <c r="H1418" i="10"/>
  <c r="H1298" i="10"/>
  <c r="H974" i="10"/>
  <c r="H818" i="10"/>
  <c r="H2494" i="10"/>
  <c r="H36" i="10"/>
  <c r="H1359" i="10"/>
  <c r="H1335" i="10"/>
  <c r="H983" i="10"/>
  <c r="H935" i="10"/>
  <c r="H1273" i="10"/>
  <c r="H2073" i="10"/>
  <c r="H2007" i="10"/>
  <c r="H1959" i="10"/>
  <c r="H1911" i="10"/>
  <c r="H1875" i="10"/>
  <c r="H1839" i="10"/>
  <c r="H1803" i="10"/>
  <c r="H1791" i="10"/>
  <c r="H1779" i="10"/>
  <c r="H1767" i="10"/>
  <c r="H1755" i="10"/>
  <c r="H1695" i="10"/>
  <c r="H1659" i="10"/>
  <c r="H1635" i="10"/>
  <c r="H1623" i="10"/>
  <c r="H1846" i="10"/>
  <c r="H1833" i="10"/>
  <c r="H1124" i="10"/>
  <c r="H2376" i="10"/>
  <c r="Q152" i="20"/>
  <c r="P152" i="20"/>
  <c r="Q311" i="20"/>
  <c r="P311" i="20"/>
  <c r="Q325" i="20"/>
  <c r="P325" i="20"/>
  <c r="P307" i="20"/>
  <c r="Q307" i="20"/>
  <c r="Q157" i="20"/>
  <c r="P157" i="20"/>
  <c r="Q147" i="20"/>
  <c r="P147" i="20"/>
  <c r="Q317" i="20"/>
  <c r="P317" i="20"/>
  <c r="Q153" i="20"/>
  <c r="P153" i="20"/>
  <c r="Q323" i="20"/>
  <c r="P323" i="20"/>
  <c r="Q313" i="20"/>
  <c r="P313" i="20"/>
  <c r="P305" i="20"/>
  <c r="Q305" i="20"/>
  <c r="Q301" i="20"/>
  <c r="P301" i="20"/>
  <c r="Q159" i="20"/>
  <c r="P159" i="20"/>
  <c r="Q149" i="20"/>
  <c r="P149" i="20"/>
  <c r="Q161" i="20"/>
  <c r="P161" i="20"/>
  <c r="P151" i="20"/>
  <c r="Q151" i="20"/>
  <c r="P145" i="20"/>
  <c r="Q145" i="20"/>
  <c r="P321" i="20"/>
  <c r="Q321" i="20"/>
  <c r="Q319" i="20"/>
  <c r="P319" i="20"/>
  <c r="Q315" i="20"/>
  <c r="P315" i="20"/>
  <c r="Q309" i="20"/>
  <c r="P309" i="20"/>
  <c r="Q303" i="20"/>
  <c r="P303" i="20"/>
  <c r="P327" i="20"/>
  <c r="Q327" i="20"/>
  <c r="P299" i="20"/>
  <c r="Q299" i="20"/>
  <c r="Q155" i="20"/>
  <c r="P155" i="20"/>
  <c r="P1461" i="20"/>
  <c r="Q1461" i="20"/>
  <c r="P1459" i="20"/>
  <c r="Q1459" i="20"/>
  <c r="Q322" i="20"/>
  <c r="P322" i="20"/>
  <c r="P318" i="20"/>
  <c r="Q318" i="20"/>
  <c r="Q300" i="20"/>
  <c r="P300" i="20"/>
  <c r="P160" i="20"/>
  <c r="Q160" i="20"/>
  <c r="Q146" i="20"/>
  <c r="P146" i="20"/>
  <c r="P316" i="20"/>
  <c r="Q316" i="20"/>
  <c r="P314" i="20"/>
  <c r="Q314" i="20"/>
  <c r="P312" i="20"/>
  <c r="Q312" i="20"/>
  <c r="P304" i="20"/>
  <c r="Q304" i="20"/>
  <c r="Q154" i="20"/>
  <c r="P154" i="20"/>
  <c r="P150" i="20"/>
  <c r="Q150" i="20"/>
  <c r="P298" i="20"/>
  <c r="Q298" i="20"/>
  <c r="Q148" i="20"/>
  <c r="P148" i="20"/>
  <c r="P324" i="20"/>
  <c r="Q324" i="20"/>
  <c r="P320" i="20"/>
  <c r="Q320" i="20"/>
  <c r="Q144" i="20"/>
  <c r="P144" i="20"/>
  <c r="P310" i="20"/>
  <c r="Q310" i="20"/>
  <c r="P302" i="20"/>
  <c r="Q302" i="20"/>
  <c r="P156" i="20"/>
  <c r="Q156" i="20"/>
  <c r="Q1458" i="20"/>
  <c r="P1458" i="20"/>
  <c r="Q1457" i="20"/>
  <c r="P1457" i="20"/>
  <c r="Q1454" i="20"/>
  <c r="P1454" i="20"/>
  <c r="P326" i="20"/>
  <c r="Q326" i="20"/>
  <c r="Q306" i="20"/>
  <c r="P306" i="20"/>
  <c r="Q1460" i="20"/>
  <c r="P1460" i="20"/>
  <c r="P1456" i="20"/>
  <c r="Q1456" i="20"/>
  <c r="Q1455" i="20"/>
  <c r="P1455" i="20"/>
  <c r="P308" i="20"/>
  <c r="Q308" i="20"/>
  <c r="P158" i="20"/>
  <c r="Q158" i="20"/>
  <c r="Q139" i="20"/>
  <c r="P139" i="20"/>
  <c r="G139" i="20"/>
  <c r="P1537" i="20"/>
  <c r="Q1537" i="20"/>
  <c r="Q1536" i="20"/>
  <c r="P1536" i="20"/>
  <c r="Q1535" i="20"/>
  <c r="P1535" i="20"/>
  <c r="Q1534" i="20"/>
  <c r="P1534" i="20"/>
  <c r="Q1533" i="20"/>
  <c r="P1533" i="20"/>
  <c r="Q1532" i="20"/>
  <c r="P1532" i="20"/>
  <c r="Q1531" i="20"/>
  <c r="P1531" i="20"/>
  <c r="Q1530" i="20"/>
  <c r="P1530" i="20"/>
  <c r="Q1529" i="20"/>
  <c r="P1529" i="20"/>
  <c r="Q1528" i="20"/>
  <c r="P1528" i="20"/>
  <c r="P1527" i="20"/>
  <c r="Q1527" i="20"/>
  <c r="P1526" i="20"/>
  <c r="Q1526" i="20"/>
  <c r="Q1525" i="20"/>
  <c r="P1525" i="20"/>
  <c r="Q1524" i="20"/>
  <c r="P1524" i="20"/>
  <c r="Q1523" i="20"/>
  <c r="P1523" i="20"/>
  <c r="P1522" i="20"/>
  <c r="Q1522" i="20"/>
  <c r="Q1521" i="20"/>
  <c r="P1521" i="20"/>
  <c r="P1520" i="20"/>
  <c r="Q1520" i="20"/>
  <c r="P1519" i="20"/>
  <c r="Q1519" i="20"/>
  <c r="P1518" i="20"/>
  <c r="Q1518" i="20"/>
  <c r="P1517" i="20"/>
  <c r="Q1517" i="20"/>
  <c r="P1516" i="20"/>
  <c r="Q1516" i="20"/>
  <c r="P1515" i="20"/>
  <c r="Q1515" i="20"/>
  <c r="P1514" i="20"/>
  <c r="Q1514" i="20"/>
  <c r="P1513" i="20"/>
  <c r="Q1513" i="20"/>
  <c r="P1512" i="20"/>
  <c r="Q1512" i="20"/>
  <c r="P1511" i="20"/>
  <c r="Q1511" i="20"/>
  <c r="P1510" i="20"/>
  <c r="Q1510" i="20"/>
  <c r="P1509" i="20"/>
  <c r="Q1509" i="20"/>
  <c r="P1508" i="20"/>
  <c r="Q1508" i="20"/>
  <c r="P1507" i="20"/>
  <c r="Q1507" i="20"/>
  <c r="Q1506" i="20"/>
  <c r="P1506" i="20"/>
  <c r="Q1505" i="20"/>
  <c r="P1505" i="20"/>
  <c r="Q1504" i="20"/>
  <c r="P1504" i="20"/>
  <c r="Q1503" i="20"/>
  <c r="P1503" i="20"/>
  <c r="Q1502" i="20"/>
  <c r="P1502" i="20"/>
  <c r="Q1501" i="20"/>
  <c r="P1501" i="20"/>
  <c r="Q1500" i="20"/>
  <c r="P1500" i="20"/>
  <c r="Q1499" i="20"/>
  <c r="P1499" i="20"/>
  <c r="Q1498" i="20"/>
  <c r="P1498" i="20"/>
  <c r="P1497" i="20"/>
  <c r="Q1497" i="20"/>
  <c r="Q1496" i="20"/>
  <c r="P1496" i="20"/>
  <c r="Q1495" i="20"/>
  <c r="P1495" i="20"/>
  <c r="Q1494" i="20"/>
  <c r="P1494" i="20"/>
  <c r="Q1493" i="20"/>
  <c r="P1493" i="20"/>
  <c r="P1492" i="20"/>
  <c r="Q1492" i="20"/>
  <c r="P1491" i="20"/>
  <c r="Q1491" i="20"/>
  <c r="Q1490" i="20"/>
  <c r="P1490" i="20"/>
  <c r="P1489" i="20"/>
  <c r="Q1489" i="20"/>
  <c r="Q1477" i="20"/>
  <c r="P1477" i="20"/>
  <c r="Q1476" i="20"/>
  <c r="P1476" i="20"/>
  <c r="Q1475" i="20"/>
  <c r="P1475" i="20"/>
  <c r="Q1469" i="20"/>
  <c r="P1469" i="20"/>
  <c r="Q1450" i="20"/>
  <c r="P1450" i="20"/>
  <c r="Q1439" i="20"/>
  <c r="P1439" i="20"/>
  <c r="P1437" i="20"/>
  <c r="Q1437" i="20"/>
  <c r="Q1435" i="20"/>
  <c r="P1435" i="20"/>
  <c r="Q1420" i="20"/>
  <c r="P1420" i="20"/>
  <c r="P1418" i="20"/>
  <c r="Q1418" i="20"/>
  <c r="Q1414" i="20"/>
  <c r="P1414" i="20"/>
  <c r="Q1412" i="20"/>
  <c r="P1412" i="20"/>
  <c r="Q1405" i="20"/>
  <c r="P1405" i="20"/>
  <c r="P1402" i="20"/>
  <c r="Q1402" i="20"/>
  <c r="P1397" i="20"/>
  <c r="Q1397" i="20"/>
  <c r="Q1390" i="20"/>
  <c r="P1390" i="20"/>
  <c r="P1075" i="20"/>
  <c r="Q1075" i="20"/>
  <c r="Q1071" i="20"/>
  <c r="P1071" i="20"/>
  <c r="Q1068" i="20"/>
  <c r="P1068" i="20"/>
  <c r="P1065" i="20"/>
  <c r="Q1065" i="20"/>
  <c r="P1049" i="20"/>
  <c r="Q1049" i="20"/>
  <c r="P1043" i="20"/>
  <c r="Q1043" i="20"/>
  <c r="Q1038" i="20"/>
  <c r="P1038" i="20"/>
  <c r="Q1034" i="20"/>
  <c r="P1034" i="20"/>
  <c r="Q1025" i="20"/>
  <c r="P1025" i="20"/>
  <c r="Q1022" i="20"/>
  <c r="P1022" i="20"/>
  <c r="Q1002" i="20"/>
  <c r="P1002" i="20"/>
  <c r="Q996" i="20"/>
  <c r="P996" i="20"/>
  <c r="Q992" i="20"/>
  <c r="P992" i="20"/>
  <c r="P990" i="20"/>
  <c r="Q990" i="20"/>
  <c r="P984" i="20"/>
  <c r="Q984" i="20"/>
  <c r="Q850" i="20"/>
  <c r="P850" i="20"/>
  <c r="P846" i="20"/>
  <c r="Q846" i="20"/>
  <c r="P843" i="20"/>
  <c r="Q843" i="20"/>
  <c r="P836" i="20"/>
  <c r="Q836" i="20"/>
  <c r="P824" i="20"/>
  <c r="Q824" i="20"/>
  <c r="Q769" i="20"/>
  <c r="P769" i="20"/>
  <c r="P765" i="20"/>
  <c r="Q765" i="20"/>
  <c r="Q745" i="20"/>
  <c r="P745" i="20"/>
  <c r="P742" i="20"/>
  <c r="Q742" i="20"/>
  <c r="Q738" i="20"/>
  <c r="P738" i="20"/>
  <c r="P733" i="20"/>
  <c r="Q733" i="20"/>
  <c r="Q730" i="20"/>
  <c r="P730" i="20"/>
  <c r="Q726" i="20"/>
  <c r="P726" i="20"/>
  <c r="Q722" i="20"/>
  <c r="P722" i="20"/>
  <c r="P583" i="20"/>
  <c r="Q583" i="20"/>
  <c r="P574" i="20"/>
  <c r="Q574" i="20"/>
  <c r="Q555" i="20"/>
  <c r="P555" i="20"/>
  <c r="Q551" i="20"/>
  <c r="P551" i="20"/>
  <c r="Q547" i="20"/>
  <c r="P547" i="20"/>
  <c r="P537" i="20"/>
  <c r="Q537" i="20"/>
  <c r="Q531" i="20"/>
  <c r="P531" i="20"/>
  <c r="P518" i="20"/>
  <c r="Q518" i="20"/>
  <c r="P352" i="20"/>
  <c r="Q352" i="20"/>
  <c r="Q345" i="20"/>
  <c r="P345" i="20"/>
  <c r="Q340" i="20"/>
  <c r="P340" i="20"/>
  <c r="Q268" i="20"/>
  <c r="P268" i="20"/>
  <c r="P259" i="20"/>
  <c r="Q259" i="20"/>
  <c r="P250" i="20"/>
  <c r="Q250" i="20"/>
  <c r="P246" i="20"/>
  <c r="Q246" i="20"/>
  <c r="Q238" i="20"/>
  <c r="P238" i="20"/>
  <c r="Q230" i="20"/>
  <c r="P230" i="20"/>
  <c r="Q220" i="20"/>
  <c r="P220" i="20"/>
  <c r="P211" i="20"/>
  <c r="Q211" i="20"/>
  <c r="P189" i="20"/>
  <c r="Q189" i="20"/>
  <c r="P132" i="20"/>
  <c r="Q132" i="20"/>
  <c r="P123" i="20"/>
  <c r="Q123" i="20"/>
  <c r="Q116" i="20"/>
  <c r="P116" i="20"/>
  <c r="Q111" i="20"/>
  <c r="P111" i="20"/>
  <c r="Q1384" i="20"/>
  <c r="P1384" i="20"/>
  <c r="Q1383" i="20"/>
  <c r="P1383" i="20"/>
  <c r="Q1382" i="20"/>
  <c r="P1382" i="20"/>
  <c r="P1381" i="20"/>
  <c r="Q1381" i="20"/>
  <c r="P1380" i="20"/>
  <c r="Q1380" i="20"/>
  <c r="P1379" i="20"/>
  <c r="Q1379" i="20"/>
  <c r="P1378" i="20"/>
  <c r="Q1378" i="20"/>
  <c r="P1377" i="20"/>
  <c r="Q1377" i="20"/>
  <c r="P1376" i="20"/>
  <c r="Q1376" i="20"/>
  <c r="Q1375" i="20"/>
  <c r="P1375" i="20"/>
  <c r="Q1374" i="20"/>
  <c r="P1374" i="20"/>
  <c r="Q1373" i="20"/>
  <c r="P1373" i="20"/>
  <c r="P1372" i="20"/>
  <c r="Q1372" i="20"/>
  <c r="Q1371" i="20"/>
  <c r="P1371" i="20"/>
  <c r="P1370" i="20"/>
  <c r="Q1370" i="20"/>
  <c r="Q1369" i="20"/>
  <c r="P1369" i="20"/>
  <c r="Q1368" i="20"/>
  <c r="P1368" i="20"/>
  <c r="P1367" i="20"/>
  <c r="Q1367" i="20"/>
  <c r="Q1366" i="20"/>
  <c r="P1366" i="20"/>
  <c r="Q1365" i="20"/>
  <c r="P1365" i="20"/>
  <c r="P1364" i="20"/>
  <c r="Q1364" i="20"/>
  <c r="Q1363" i="20"/>
  <c r="P1363" i="20"/>
  <c r="Q1362" i="20"/>
  <c r="P1362" i="20"/>
  <c r="Q1361" i="20"/>
  <c r="P1361" i="20"/>
  <c r="P1360" i="20"/>
  <c r="Q1360" i="20"/>
  <c r="Q1359" i="20"/>
  <c r="P1359" i="20"/>
  <c r="Q1358" i="20"/>
  <c r="P1358" i="20"/>
  <c r="Q1357" i="20"/>
  <c r="P1357" i="20"/>
  <c r="P1356" i="20"/>
  <c r="Q1356" i="20"/>
  <c r="P1355" i="20"/>
  <c r="Q1355" i="20"/>
  <c r="P1354" i="20"/>
  <c r="Q1354" i="20"/>
  <c r="P1353" i="20"/>
  <c r="Q1353" i="20"/>
  <c r="Q1352" i="20"/>
  <c r="P1352" i="20"/>
  <c r="P1351" i="20"/>
  <c r="Q1351" i="20"/>
  <c r="P1350" i="20"/>
  <c r="Q1350" i="20"/>
  <c r="P1349" i="20"/>
  <c r="Q1349" i="20"/>
  <c r="P1348" i="20"/>
  <c r="Q1348" i="20"/>
  <c r="Q1347" i="20"/>
  <c r="P1347" i="20"/>
  <c r="Q1346" i="20"/>
  <c r="P1346" i="20"/>
  <c r="P1345" i="20"/>
  <c r="Q1345" i="20"/>
  <c r="P1344" i="20"/>
  <c r="Q1344" i="20"/>
  <c r="Q1343" i="20"/>
  <c r="P1343" i="20"/>
  <c r="P1342" i="20"/>
  <c r="Q1342" i="20"/>
  <c r="Q1341" i="20"/>
  <c r="P1341" i="20"/>
  <c r="Q1340" i="20"/>
  <c r="P1340" i="20"/>
  <c r="P1339" i="20"/>
  <c r="Q1339" i="20"/>
  <c r="P1338" i="20"/>
  <c r="Q1338" i="20"/>
  <c r="P1337" i="20"/>
  <c r="Q1337" i="20"/>
  <c r="Q1336" i="20"/>
  <c r="P1336" i="20"/>
  <c r="P1335" i="20"/>
  <c r="Q1335" i="20"/>
  <c r="P1334" i="20"/>
  <c r="Q1334" i="20"/>
  <c r="P1333" i="20"/>
  <c r="Q1333" i="20"/>
  <c r="P1332" i="20"/>
  <c r="Q1332" i="20"/>
  <c r="P1331" i="20"/>
  <c r="Q1331" i="20"/>
  <c r="Q1330" i="20"/>
  <c r="P1330" i="20"/>
  <c r="P1329" i="20"/>
  <c r="Q1329" i="20"/>
  <c r="Q1328" i="20"/>
  <c r="P1328" i="20"/>
  <c r="P1327" i="20"/>
  <c r="Q1327" i="20"/>
  <c r="Q1326" i="20"/>
  <c r="P1326" i="20"/>
  <c r="Q1325" i="20"/>
  <c r="P1325" i="20"/>
  <c r="Q1324" i="20"/>
  <c r="P1324" i="20"/>
  <c r="Q1323" i="20"/>
  <c r="P1323" i="20"/>
  <c r="Q1322" i="20"/>
  <c r="P1322" i="20"/>
  <c r="Q1321" i="20"/>
  <c r="P1321" i="20"/>
  <c r="Q1320" i="20"/>
  <c r="P1320" i="20"/>
  <c r="Q1319" i="20"/>
  <c r="P1319" i="20"/>
  <c r="Q1318" i="20"/>
  <c r="P1318" i="20"/>
  <c r="P1317" i="20"/>
  <c r="Q1317" i="20"/>
  <c r="Q1316" i="20"/>
  <c r="P1316" i="20"/>
  <c r="Q1315" i="20"/>
  <c r="P1315" i="20"/>
  <c r="Q1314" i="20"/>
  <c r="P1314" i="20"/>
  <c r="Q1313" i="20"/>
  <c r="P1313" i="20"/>
  <c r="P1312" i="20"/>
  <c r="Q1312" i="20"/>
  <c r="P1311" i="20"/>
  <c r="Q1311" i="20"/>
  <c r="P1310" i="20"/>
  <c r="Q1310" i="20"/>
  <c r="P1309" i="20"/>
  <c r="Q1309" i="20"/>
  <c r="Q1308" i="20"/>
  <c r="P1308" i="20"/>
  <c r="P1307" i="20"/>
  <c r="Q1307" i="20"/>
  <c r="Q1306" i="20"/>
  <c r="P1306" i="20"/>
  <c r="Q1305" i="20"/>
  <c r="P1305" i="20"/>
  <c r="Q1304" i="20"/>
  <c r="P1304" i="20"/>
  <c r="Q1303" i="20"/>
  <c r="P1303" i="20"/>
  <c r="Q1302" i="20"/>
  <c r="P1302" i="20"/>
  <c r="P1301" i="20"/>
  <c r="Q1301" i="20"/>
  <c r="Q1300" i="20"/>
  <c r="P1300" i="20"/>
  <c r="Q1299" i="20"/>
  <c r="P1299" i="20"/>
  <c r="P1298" i="20"/>
  <c r="Q1298" i="20"/>
  <c r="P1297" i="20"/>
  <c r="Q1297" i="20"/>
  <c r="P1296" i="20"/>
  <c r="Q1296" i="20"/>
  <c r="Q1295" i="20"/>
  <c r="P1295" i="20"/>
  <c r="Q1294" i="20"/>
  <c r="P1294" i="20"/>
  <c r="Q1293" i="20"/>
  <c r="P1293" i="20"/>
  <c r="Q1292" i="20"/>
  <c r="P1292" i="20"/>
  <c r="Q1291" i="20"/>
  <c r="P1291" i="20"/>
  <c r="Q1290" i="20"/>
  <c r="P1290" i="20"/>
  <c r="Q1289" i="20"/>
  <c r="P1289" i="20"/>
  <c r="Q1288" i="20"/>
  <c r="P1288" i="20"/>
  <c r="P1287" i="20"/>
  <c r="Q1287" i="20"/>
  <c r="Q1286" i="20"/>
  <c r="P1286" i="20"/>
  <c r="P1285" i="20"/>
  <c r="Q1285" i="20"/>
  <c r="P1284" i="20"/>
  <c r="Q1284" i="20"/>
  <c r="Q1283" i="20"/>
  <c r="P1283" i="20"/>
  <c r="Q1282" i="20"/>
  <c r="P1282" i="20"/>
  <c r="Q1281" i="20"/>
  <c r="P1281" i="20"/>
  <c r="P1280" i="20"/>
  <c r="Q1280" i="20"/>
  <c r="Q1279" i="20"/>
  <c r="P1279" i="20"/>
  <c r="Q1278" i="20"/>
  <c r="P1278" i="20"/>
  <c r="Q1277" i="20"/>
  <c r="P1277" i="20"/>
  <c r="Q1276" i="20"/>
  <c r="P1276" i="20"/>
  <c r="Q1275" i="20"/>
  <c r="P1275" i="20"/>
  <c r="Q1274" i="20"/>
  <c r="P1274" i="20"/>
  <c r="Q1273" i="20"/>
  <c r="P1273" i="20"/>
  <c r="Q1272" i="20"/>
  <c r="P1272" i="20"/>
  <c r="Q1271" i="20"/>
  <c r="P1271" i="20"/>
  <c r="Q1270" i="20"/>
  <c r="P1270" i="20"/>
  <c r="Q1269" i="20"/>
  <c r="P1269" i="20"/>
  <c r="Q1268" i="20"/>
  <c r="P1268" i="20"/>
  <c r="Q1267" i="20"/>
  <c r="P1267" i="20"/>
  <c r="Q1266" i="20"/>
  <c r="P1266" i="20"/>
  <c r="P1265" i="20"/>
  <c r="Q1265" i="20"/>
  <c r="P1264" i="20"/>
  <c r="Q1264" i="20"/>
  <c r="P1263" i="20"/>
  <c r="Q1263" i="20"/>
  <c r="P1262" i="20"/>
  <c r="Q1262" i="20"/>
  <c r="P1261" i="20"/>
  <c r="Q1261" i="20"/>
  <c r="Q1260" i="20"/>
  <c r="P1260" i="20"/>
  <c r="Q1259" i="20"/>
  <c r="P1259" i="20"/>
  <c r="Q1258" i="20"/>
  <c r="P1258" i="20"/>
  <c r="Q1257" i="20"/>
  <c r="P1257" i="20"/>
  <c r="P1256" i="20"/>
  <c r="Q1256" i="20"/>
  <c r="Q1255" i="20"/>
  <c r="P1255" i="20"/>
  <c r="P1254" i="20"/>
  <c r="Q1254" i="20"/>
  <c r="P1253" i="20"/>
  <c r="Q1253" i="20"/>
  <c r="P1252" i="20"/>
  <c r="Q1252" i="20"/>
  <c r="P1251" i="20"/>
  <c r="Q1251" i="20"/>
  <c r="Q1250" i="20"/>
  <c r="P1250" i="20"/>
  <c r="Q1249" i="20"/>
  <c r="P1249" i="20"/>
  <c r="P1248" i="20"/>
  <c r="Q1248" i="20"/>
  <c r="P1247" i="20"/>
  <c r="Q1247" i="20"/>
  <c r="P1246" i="20"/>
  <c r="Q1246" i="20"/>
  <c r="P1245" i="20"/>
  <c r="Q1245" i="20"/>
  <c r="P1244" i="20"/>
  <c r="Q1244" i="20"/>
  <c r="P1243" i="20"/>
  <c r="Q1243" i="20"/>
  <c r="P1242" i="20"/>
  <c r="Q1242" i="20"/>
  <c r="P1241" i="20"/>
  <c r="Q1241" i="20"/>
  <c r="Q1240" i="20"/>
  <c r="P1240" i="20"/>
  <c r="Q1239" i="20"/>
  <c r="P1239" i="20"/>
  <c r="Q1238" i="20"/>
  <c r="P1238" i="20"/>
  <c r="P1237" i="20"/>
  <c r="Q1237" i="20"/>
  <c r="P1236" i="20"/>
  <c r="Q1236" i="20"/>
  <c r="Q1235" i="20"/>
  <c r="P1235" i="20"/>
  <c r="P1234" i="20"/>
  <c r="Q1234" i="20"/>
  <c r="Q1233" i="20"/>
  <c r="P1233" i="20"/>
  <c r="Q1232" i="20"/>
  <c r="P1232" i="20"/>
  <c r="P1231" i="20"/>
  <c r="Q1231" i="20"/>
  <c r="Q1230" i="20"/>
  <c r="P1230" i="20"/>
  <c r="Q1229" i="20"/>
  <c r="P1229" i="20"/>
  <c r="Q1228" i="20"/>
  <c r="P1228" i="20"/>
  <c r="P1227" i="20"/>
  <c r="Q1227" i="20"/>
  <c r="P1226" i="20"/>
  <c r="Q1226" i="20"/>
  <c r="Q1225" i="20"/>
  <c r="P1225" i="20"/>
  <c r="P1224" i="20"/>
  <c r="Q1224" i="20"/>
  <c r="Q1223" i="20"/>
  <c r="P1223" i="20"/>
  <c r="Q1222" i="20"/>
  <c r="P1222" i="20"/>
  <c r="P1221" i="20"/>
  <c r="Q1221" i="20"/>
  <c r="Q1220" i="20"/>
  <c r="P1220" i="20"/>
  <c r="P1219" i="20"/>
  <c r="Q1219" i="20"/>
  <c r="Q1218" i="20"/>
  <c r="P1218" i="20"/>
  <c r="P1217" i="20"/>
  <c r="Q1217" i="20"/>
  <c r="P1216" i="20"/>
  <c r="Q1216" i="20"/>
  <c r="P1215" i="20"/>
  <c r="Q1215" i="20"/>
  <c r="P1214" i="20"/>
  <c r="Q1214" i="20"/>
  <c r="Q1213" i="20"/>
  <c r="P1213" i="20"/>
  <c r="Q1212" i="20"/>
  <c r="P1212" i="20"/>
  <c r="Q1211" i="20"/>
  <c r="P1211" i="20"/>
  <c r="P1210" i="20"/>
  <c r="Q1210" i="20"/>
  <c r="P1209" i="20"/>
  <c r="Q1209" i="20"/>
  <c r="P1208" i="20"/>
  <c r="Q1208" i="20"/>
  <c r="P1207" i="20"/>
  <c r="Q1207" i="20"/>
  <c r="Q1206" i="20"/>
  <c r="P1206" i="20"/>
  <c r="P1205" i="20"/>
  <c r="Q1205" i="20"/>
  <c r="P1204" i="20"/>
  <c r="Q1204" i="20"/>
  <c r="Q1203" i="20"/>
  <c r="P1203" i="20"/>
  <c r="Q1202" i="20"/>
  <c r="P1202" i="20"/>
  <c r="Q1201" i="20"/>
  <c r="P1201" i="20"/>
  <c r="Q1200" i="20"/>
  <c r="P1200" i="20"/>
  <c r="Q1199" i="20"/>
  <c r="P1199" i="20"/>
  <c r="P1198" i="20"/>
  <c r="Q1198" i="20"/>
  <c r="Q1197" i="20"/>
  <c r="P1197" i="20"/>
  <c r="Q1196" i="20"/>
  <c r="P1196" i="20"/>
  <c r="P1195" i="20"/>
  <c r="Q1195" i="20"/>
  <c r="P1194" i="20"/>
  <c r="Q1194" i="20"/>
  <c r="P1193" i="20"/>
  <c r="Q1193" i="20"/>
  <c r="P1192" i="20"/>
  <c r="Q1192" i="20"/>
  <c r="P1191" i="20"/>
  <c r="Q1191" i="20"/>
  <c r="P1190" i="20"/>
  <c r="Q1190" i="20"/>
  <c r="P1189" i="20"/>
  <c r="Q1189" i="20"/>
  <c r="P1188" i="20"/>
  <c r="Q1188" i="20"/>
  <c r="P1187" i="20"/>
  <c r="Q1187" i="20"/>
  <c r="P1186" i="20"/>
  <c r="Q1186" i="20"/>
  <c r="Q1185" i="20"/>
  <c r="P1185" i="20"/>
  <c r="P1184" i="20"/>
  <c r="Q1184" i="20"/>
  <c r="P1070" i="20"/>
  <c r="Q1070" i="20"/>
  <c r="Q1066" i="20"/>
  <c r="P1066" i="20"/>
  <c r="P1064" i="20"/>
  <c r="Q1064" i="20"/>
  <c r="P1063" i="20"/>
  <c r="Q1063" i="20"/>
  <c r="P1061" i="20"/>
  <c r="Q1061" i="20"/>
  <c r="Q1051" i="20"/>
  <c r="P1051" i="20"/>
  <c r="P1050" i="20"/>
  <c r="Q1050" i="20"/>
  <c r="P1048" i="20"/>
  <c r="Q1048" i="20"/>
  <c r="P1044" i="20"/>
  <c r="Q1044" i="20"/>
  <c r="Q1041" i="20"/>
  <c r="P1041" i="20"/>
  <c r="P1039" i="20"/>
  <c r="Q1039" i="20"/>
  <c r="P1037" i="20"/>
  <c r="Q1037" i="20"/>
  <c r="Q1035" i="20"/>
  <c r="P1035" i="20"/>
  <c r="P1033" i="20"/>
  <c r="Q1033" i="20"/>
  <c r="P1029" i="20"/>
  <c r="Q1029" i="20"/>
  <c r="P1024" i="20"/>
  <c r="Q1024" i="20"/>
  <c r="Q1020" i="20"/>
  <c r="P1020" i="20"/>
  <c r="P1018" i="20"/>
  <c r="Q1018" i="20"/>
  <c r="Q1017" i="20"/>
  <c r="P1017" i="20"/>
  <c r="Q1011" i="20"/>
  <c r="P1011" i="20"/>
  <c r="Q1008" i="20"/>
  <c r="P1008" i="20"/>
  <c r="P1005" i="20"/>
  <c r="Q1005" i="20"/>
  <c r="Q995" i="20"/>
  <c r="P995" i="20"/>
  <c r="Q987" i="20"/>
  <c r="P987" i="20"/>
  <c r="Q978" i="20"/>
  <c r="P978" i="20"/>
  <c r="P976" i="20"/>
  <c r="Q976" i="20"/>
  <c r="P857" i="20"/>
  <c r="Q857" i="20"/>
  <c r="P839" i="20"/>
  <c r="Q839" i="20"/>
  <c r="Q837" i="20"/>
  <c r="P837" i="20"/>
  <c r="P833" i="20"/>
  <c r="Q833" i="20"/>
  <c r="P828" i="20"/>
  <c r="Q828" i="20"/>
  <c r="Q826" i="20"/>
  <c r="P826" i="20"/>
  <c r="P821" i="20"/>
  <c r="Q821" i="20"/>
  <c r="P817" i="20"/>
  <c r="Q817" i="20"/>
  <c r="Q815" i="20"/>
  <c r="P815" i="20"/>
  <c r="Q776" i="20"/>
  <c r="P776" i="20"/>
  <c r="Q772" i="20"/>
  <c r="P772" i="20"/>
  <c r="P764" i="20"/>
  <c r="Q764" i="20"/>
  <c r="Q743" i="20"/>
  <c r="P743" i="20"/>
  <c r="P741" i="20"/>
  <c r="Q741" i="20"/>
  <c r="Q734" i="20"/>
  <c r="P734" i="20"/>
  <c r="Q728" i="20"/>
  <c r="P728" i="20"/>
  <c r="Q721" i="20"/>
  <c r="P721" i="20"/>
  <c r="Q582" i="20"/>
  <c r="P582" i="20"/>
  <c r="Q572" i="20"/>
  <c r="P572" i="20"/>
  <c r="Q566" i="20"/>
  <c r="P566" i="20"/>
  <c r="Q563" i="20"/>
  <c r="P563" i="20"/>
  <c r="Q560" i="20"/>
  <c r="P560" i="20"/>
  <c r="Q553" i="20"/>
  <c r="P553" i="20"/>
  <c r="P549" i="20"/>
  <c r="Q549" i="20"/>
  <c r="Q544" i="20"/>
  <c r="P544" i="20"/>
  <c r="P541" i="20"/>
  <c r="Q541" i="20"/>
  <c r="P539" i="20"/>
  <c r="Q539" i="20"/>
  <c r="P532" i="20"/>
  <c r="Q532" i="20"/>
  <c r="Q530" i="20"/>
  <c r="P530" i="20"/>
  <c r="P527" i="20"/>
  <c r="Q527" i="20"/>
  <c r="P516" i="20"/>
  <c r="Q516" i="20"/>
  <c r="Q376" i="20"/>
  <c r="P376" i="20"/>
  <c r="Q349" i="20"/>
  <c r="P349" i="20"/>
  <c r="P346" i="20"/>
  <c r="Q346" i="20"/>
  <c r="Q343" i="20"/>
  <c r="P343" i="20"/>
  <c r="P338" i="20"/>
  <c r="Q338" i="20"/>
  <c r="P336" i="20"/>
  <c r="Q336" i="20"/>
  <c r="P333" i="20"/>
  <c r="Q333" i="20"/>
  <c r="Q328" i="20"/>
  <c r="P328" i="20"/>
  <c r="Q296" i="20"/>
  <c r="P296" i="20"/>
  <c r="P294" i="20"/>
  <c r="Q294" i="20"/>
  <c r="Q291" i="20"/>
  <c r="P291" i="20"/>
  <c r="P288" i="20"/>
  <c r="Q288" i="20"/>
  <c r="P286" i="20"/>
  <c r="Q286" i="20"/>
  <c r="P273" i="20"/>
  <c r="Q273" i="20"/>
  <c r="Q258" i="20"/>
  <c r="P258" i="20"/>
  <c r="Q255" i="20"/>
  <c r="P255" i="20"/>
  <c r="P243" i="20"/>
  <c r="Q243" i="20"/>
  <c r="Q239" i="20"/>
  <c r="P239" i="20"/>
  <c r="Q237" i="20"/>
  <c r="P237" i="20"/>
  <c r="Q234" i="20"/>
  <c r="P234" i="20"/>
  <c r="Q232" i="20"/>
  <c r="P232" i="20"/>
  <c r="P229" i="20"/>
  <c r="Q229" i="20"/>
  <c r="Q227" i="20"/>
  <c r="P227" i="20"/>
  <c r="P224" i="20"/>
  <c r="Q224" i="20"/>
  <c r="P218" i="20"/>
  <c r="Q218" i="20"/>
  <c r="Q215" i="20"/>
  <c r="P215" i="20"/>
  <c r="Q213" i="20"/>
  <c r="P213" i="20"/>
  <c r="P210" i="20"/>
  <c r="Q210" i="20"/>
  <c r="P208" i="20"/>
  <c r="Q208" i="20"/>
  <c r="Q204" i="20"/>
  <c r="P204" i="20"/>
  <c r="P199" i="20"/>
  <c r="Q199" i="20"/>
  <c r="Q194" i="20"/>
  <c r="P194" i="20"/>
  <c r="Q191" i="20"/>
  <c r="P191" i="20"/>
  <c r="Q182" i="20"/>
  <c r="P182" i="20"/>
  <c r="P179" i="20"/>
  <c r="Q179" i="20"/>
  <c r="Q176" i="20"/>
  <c r="P176" i="20"/>
  <c r="P173" i="20"/>
  <c r="Q173" i="20"/>
  <c r="P170" i="20"/>
  <c r="Q170" i="20"/>
  <c r="Q167" i="20"/>
  <c r="P167" i="20"/>
  <c r="Q162" i="20"/>
  <c r="P162" i="20"/>
  <c r="P129" i="20"/>
  <c r="Q129" i="20"/>
  <c r="Q124" i="20"/>
  <c r="P124" i="20"/>
  <c r="Q120" i="20"/>
  <c r="Q114" i="20"/>
  <c r="P114" i="20"/>
  <c r="Q1180" i="20"/>
  <c r="P1180" i="20"/>
  <c r="Q1179" i="20"/>
  <c r="P1179" i="20"/>
  <c r="Q1178" i="20"/>
  <c r="P1178" i="20"/>
  <c r="Q1177" i="20"/>
  <c r="P1177" i="20"/>
  <c r="Q1176" i="20"/>
  <c r="P1176" i="20"/>
  <c r="P1175" i="20"/>
  <c r="Q1175" i="20"/>
  <c r="Q1174" i="20"/>
  <c r="P1174" i="20"/>
  <c r="P1173" i="20"/>
  <c r="Q1173" i="20"/>
  <c r="Q1172" i="20"/>
  <c r="P1172" i="20"/>
  <c r="Q1171" i="20"/>
  <c r="P1171" i="20"/>
  <c r="Q1170" i="20"/>
  <c r="P1170" i="20"/>
  <c r="P1169" i="20"/>
  <c r="Q1169" i="20"/>
  <c r="Q1168" i="20"/>
  <c r="P1168" i="20"/>
  <c r="P1167" i="20"/>
  <c r="Q1167" i="20"/>
  <c r="P1166" i="20"/>
  <c r="Q1166" i="20"/>
  <c r="P1165" i="20"/>
  <c r="Q1165" i="20"/>
  <c r="P1164" i="20"/>
  <c r="Q1164" i="20"/>
  <c r="P1163" i="20"/>
  <c r="Q1163" i="20"/>
  <c r="P1162" i="20"/>
  <c r="Q1162" i="20"/>
  <c r="P1161" i="20"/>
  <c r="Q1161" i="20"/>
  <c r="P1160" i="20"/>
  <c r="Q1160" i="20"/>
  <c r="Q1159" i="20"/>
  <c r="P1159" i="20"/>
  <c r="Q1158" i="20"/>
  <c r="P1158" i="20"/>
  <c r="Q1157" i="20"/>
  <c r="P1157" i="20"/>
  <c r="Q1156" i="20"/>
  <c r="P1156" i="20"/>
  <c r="Q1155" i="20"/>
  <c r="P1155" i="20"/>
  <c r="P1154" i="20"/>
  <c r="Q1154" i="20"/>
  <c r="Q1153" i="20"/>
  <c r="P1153" i="20"/>
  <c r="P1152" i="20"/>
  <c r="Q1152" i="20"/>
  <c r="P1151" i="20"/>
  <c r="Q1151" i="20"/>
  <c r="Q1150" i="20"/>
  <c r="P1150" i="20"/>
  <c r="P1149" i="20"/>
  <c r="Q1149" i="20"/>
  <c r="Q1148" i="20"/>
  <c r="P1148" i="20"/>
  <c r="Q1147" i="20"/>
  <c r="P1147" i="20"/>
  <c r="P1146" i="20"/>
  <c r="Q1146" i="20"/>
  <c r="P1145" i="20"/>
  <c r="Q1145" i="20"/>
  <c r="P1144" i="20"/>
  <c r="Q1144" i="20"/>
  <c r="P1143" i="20"/>
  <c r="Q1143" i="20"/>
  <c r="Q1142" i="20"/>
  <c r="P1142" i="20"/>
  <c r="P1141" i="20"/>
  <c r="Q1141" i="20"/>
  <c r="P1140" i="20"/>
  <c r="Q1140" i="20"/>
  <c r="P1139" i="20"/>
  <c r="Q1139" i="20"/>
  <c r="Q1138" i="20"/>
  <c r="P1138" i="20"/>
  <c r="Q1137" i="20"/>
  <c r="P1137" i="20"/>
  <c r="Q1136" i="20"/>
  <c r="P1136" i="20"/>
  <c r="Q1135" i="20"/>
  <c r="P1135" i="20"/>
  <c r="Q1134" i="20"/>
  <c r="P1134" i="20"/>
  <c r="Q1133" i="20"/>
  <c r="P1133" i="20"/>
  <c r="P1132" i="20"/>
  <c r="Q1132" i="20"/>
  <c r="Q1131" i="20"/>
  <c r="P1131" i="20"/>
  <c r="Q1130" i="20"/>
  <c r="P1130" i="20"/>
  <c r="P1129" i="20"/>
  <c r="Q1129" i="20"/>
  <c r="P1128" i="20"/>
  <c r="Q1128" i="20"/>
  <c r="Q1127" i="20"/>
  <c r="P1127" i="20"/>
  <c r="Q1126" i="20"/>
  <c r="P1126" i="20"/>
  <c r="Q1125" i="20"/>
  <c r="P1125" i="20"/>
  <c r="Q1124" i="20"/>
  <c r="P1124" i="20"/>
  <c r="P1123" i="20"/>
  <c r="Q1123" i="20"/>
  <c r="P1122" i="20"/>
  <c r="Q1122" i="20"/>
  <c r="P1121" i="20"/>
  <c r="Q1121" i="20"/>
  <c r="Q1120" i="20"/>
  <c r="P1120" i="20"/>
  <c r="P1119" i="20"/>
  <c r="Q1119" i="20"/>
  <c r="Q1118" i="20"/>
  <c r="P1118" i="20"/>
  <c r="Q1117" i="20"/>
  <c r="P1117" i="20"/>
  <c r="P1116" i="20"/>
  <c r="Q1116" i="20"/>
  <c r="Q1115" i="20"/>
  <c r="P1115" i="20"/>
  <c r="P1114" i="20"/>
  <c r="Q1114" i="20"/>
  <c r="Q1113" i="20"/>
  <c r="P1113" i="20"/>
  <c r="P1112" i="20"/>
  <c r="Q1112" i="20"/>
  <c r="P1111" i="20"/>
  <c r="Q1111" i="20"/>
  <c r="Q1110" i="20"/>
  <c r="P1110" i="20"/>
  <c r="P1109" i="20"/>
  <c r="Q1109" i="20"/>
  <c r="P1108" i="20"/>
  <c r="Q1108" i="20"/>
  <c r="Q1107" i="20"/>
  <c r="P1107" i="20"/>
  <c r="P1106" i="20"/>
  <c r="Q1106" i="20"/>
  <c r="P1105" i="20"/>
  <c r="Q1105" i="20"/>
  <c r="P1104" i="20"/>
  <c r="Q1104" i="20"/>
  <c r="Q1103" i="20"/>
  <c r="P1103" i="20"/>
  <c r="Q1102" i="20"/>
  <c r="P1102" i="20"/>
  <c r="P1101" i="20"/>
  <c r="Q1101" i="20"/>
  <c r="P1100" i="20"/>
  <c r="Q1100" i="20"/>
  <c r="P1099" i="20"/>
  <c r="Q1099" i="20"/>
  <c r="Q1098" i="20"/>
  <c r="P1098" i="20"/>
  <c r="Q1097" i="20"/>
  <c r="P1097" i="20"/>
  <c r="Q1096" i="20"/>
  <c r="P1096" i="20"/>
  <c r="Q1095" i="20"/>
  <c r="P1095" i="20"/>
  <c r="Q1094" i="20"/>
  <c r="P1094" i="20"/>
  <c r="P1093" i="20"/>
  <c r="Q1093" i="20"/>
  <c r="P1092" i="20"/>
  <c r="Q1092" i="20"/>
  <c r="Q1091" i="20"/>
  <c r="P1091" i="20"/>
  <c r="Q1090" i="20"/>
  <c r="P1090" i="20"/>
  <c r="P1089" i="20"/>
  <c r="Q1089" i="20"/>
  <c r="P1088" i="20"/>
  <c r="Q1088" i="20"/>
  <c r="P1087" i="20"/>
  <c r="Q1087" i="20"/>
  <c r="P1086" i="20"/>
  <c r="Q1086" i="20"/>
  <c r="P1085" i="20"/>
  <c r="Q1085" i="20"/>
  <c r="Q1084" i="20"/>
  <c r="P1084" i="20"/>
  <c r="P1083" i="20"/>
  <c r="Q1083" i="20"/>
  <c r="P1082" i="20"/>
  <c r="Q1082" i="20"/>
  <c r="P1081" i="20"/>
  <c r="Q1081" i="20"/>
  <c r="Q1080" i="20"/>
  <c r="P1080" i="20"/>
  <c r="P1079" i="20"/>
  <c r="Q1079" i="20"/>
  <c r="Q1078" i="20"/>
  <c r="P1078" i="20"/>
  <c r="P1077" i="20"/>
  <c r="Q1077" i="20"/>
  <c r="Q1076" i="20"/>
  <c r="P1076" i="20"/>
  <c r="G1074" i="20"/>
  <c r="Q1074" i="20"/>
  <c r="P1074" i="20"/>
  <c r="Q1067" i="20"/>
  <c r="P1067" i="20"/>
  <c r="G1056" i="20"/>
  <c r="P1056" i="20"/>
  <c r="Q1056" i="20"/>
  <c r="Q1052" i="20"/>
  <c r="P1052" i="20"/>
  <c r="Q1042" i="20"/>
  <c r="P1042" i="20"/>
  <c r="P1036" i="20"/>
  <c r="Q1036" i="20"/>
  <c r="G1026" i="20"/>
  <c r="Q1026" i="20"/>
  <c r="P1026" i="20"/>
  <c r="G1019" i="20"/>
  <c r="P1019" i="20"/>
  <c r="Q1019" i="20"/>
  <c r="Q1013" i="20"/>
  <c r="P1013" i="20"/>
  <c r="P1010" i="20"/>
  <c r="Q1010" i="20"/>
  <c r="G1004" i="20"/>
  <c r="P1004" i="20"/>
  <c r="Q1004" i="20"/>
  <c r="G1000" i="20"/>
  <c r="Q1000" i="20"/>
  <c r="P1000" i="20"/>
  <c r="G997" i="20"/>
  <c r="Q997" i="20"/>
  <c r="P997" i="20"/>
  <c r="G994" i="20"/>
  <c r="P994" i="20"/>
  <c r="Q994" i="20"/>
  <c r="P988" i="20"/>
  <c r="Q988" i="20"/>
  <c r="G982" i="20"/>
  <c r="P982" i="20"/>
  <c r="Q982" i="20"/>
  <c r="P856" i="20"/>
  <c r="Q856" i="20"/>
  <c r="Q851" i="20"/>
  <c r="P851" i="20"/>
  <c r="P847" i="20"/>
  <c r="Q847" i="20"/>
  <c r="G840" i="20"/>
  <c r="Q840" i="20"/>
  <c r="P840" i="20"/>
  <c r="Q827" i="20"/>
  <c r="P827" i="20"/>
  <c r="Q768" i="20"/>
  <c r="P768" i="20"/>
  <c r="Q744" i="20"/>
  <c r="P744" i="20"/>
  <c r="G740" i="20"/>
  <c r="Q740" i="20"/>
  <c r="P740" i="20"/>
  <c r="Q737" i="20"/>
  <c r="P737" i="20"/>
  <c r="Q732" i="20"/>
  <c r="P732" i="20"/>
  <c r="G727" i="20"/>
  <c r="P727" i="20"/>
  <c r="Q727" i="20"/>
  <c r="G578" i="20"/>
  <c r="P578" i="20"/>
  <c r="Q578" i="20"/>
  <c r="G570" i="20"/>
  <c r="P570" i="20"/>
  <c r="Q570" i="20"/>
  <c r="P562" i="20"/>
  <c r="Q562" i="20"/>
  <c r="P554" i="20"/>
  <c r="Q554" i="20"/>
  <c r="Q545" i="20"/>
  <c r="P545" i="20"/>
  <c r="Q523" i="20"/>
  <c r="P523" i="20"/>
  <c r="G519" i="20"/>
  <c r="Q519" i="20"/>
  <c r="P519" i="20"/>
  <c r="Q339" i="20"/>
  <c r="P339" i="20"/>
  <c r="P335" i="20"/>
  <c r="Q335" i="20"/>
  <c r="Q279" i="20"/>
  <c r="P279" i="20"/>
  <c r="P276" i="20"/>
  <c r="Q276" i="20"/>
  <c r="P269" i="20"/>
  <c r="Q269" i="20"/>
  <c r="P263" i="20"/>
  <c r="Q263" i="20"/>
  <c r="Q247" i="20"/>
  <c r="P247" i="20"/>
  <c r="P244" i="20"/>
  <c r="Q244" i="20"/>
  <c r="P225" i="20"/>
  <c r="Q225" i="20"/>
  <c r="Q206" i="20"/>
  <c r="P206" i="20"/>
  <c r="Q185" i="20"/>
  <c r="P185" i="20"/>
  <c r="P174" i="20"/>
  <c r="Q174" i="20"/>
  <c r="G142" i="20"/>
  <c r="P142" i="20"/>
  <c r="Q142" i="20"/>
  <c r="P106" i="20"/>
  <c r="Q106" i="20"/>
  <c r="Q975" i="20"/>
  <c r="P975" i="20"/>
  <c r="Q974" i="20"/>
  <c r="P974" i="20"/>
  <c r="Q973" i="20"/>
  <c r="P973" i="20"/>
  <c r="P972" i="20"/>
  <c r="Q972" i="20"/>
  <c r="P971" i="20"/>
  <c r="Q971" i="20"/>
  <c r="P970" i="20"/>
  <c r="Q970" i="20"/>
  <c r="P969" i="20"/>
  <c r="Q969" i="20"/>
  <c r="P968" i="20"/>
  <c r="Q968" i="20"/>
  <c r="P967" i="20"/>
  <c r="Q967" i="20"/>
  <c r="Q966" i="20"/>
  <c r="P966" i="20"/>
  <c r="P965" i="20"/>
  <c r="Q965" i="20"/>
  <c r="Q964" i="20"/>
  <c r="P964" i="20"/>
  <c r="Q963" i="20"/>
  <c r="P963" i="20"/>
  <c r="Q962" i="20"/>
  <c r="P962" i="20"/>
  <c r="P961" i="20"/>
  <c r="Q961" i="20"/>
  <c r="Q960" i="20"/>
  <c r="P960" i="20"/>
  <c r="P959" i="20"/>
  <c r="Q959" i="20"/>
  <c r="Q958" i="20"/>
  <c r="P958" i="20"/>
  <c r="Q957" i="20"/>
  <c r="P957" i="20"/>
  <c r="Q956" i="20"/>
  <c r="P956" i="20"/>
  <c r="P955" i="20"/>
  <c r="Q955" i="20"/>
  <c r="Q954" i="20"/>
  <c r="P954" i="20"/>
  <c r="P953" i="20"/>
  <c r="Q953" i="20"/>
  <c r="P952" i="20"/>
  <c r="Q952" i="20"/>
  <c r="Q951" i="20"/>
  <c r="P951" i="20"/>
  <c r="Q950" i="20"/>
  <c r="P950" i="20"/>
  <c r="Q949" i="20"/>
  <c r="P949" i="20"/>
  <c r="P948" i="20"/>
  <c r="Q948" i="20"/>
  <c r="Q947" i="20"/>
  <c r="P947" i="20"/>
  <c r="Q946" i="20"/>
  <c r="P946" i="20"/>
  <c r="Q945" i="20"/>
  <c r="P945" i="20"/>
  <c r="Q944" i="20"/>
  <c r="P944" i="20"/>
  <c r="Q943" i="20"/>
  <c r="P943" i="20"/>
  <c r="Q942" i="20"/>
  <c r="P942" i="20"/>
  <c r="Q941" i="20"/>
  <c r="P941" i="20"/>
  <c r="P940" i="20"/>
  <c r="Q940" i="20"/>
  <c r="P939" i="20"/>
  <c r="Q939" i="20"/>
  <c r="P938" i="20"/>
  <c r="Q938" i="20"/>
  <c r="Q937" i="20"/>
  <c r="P937" i="20"/>
  <c r="Q936" i="20"/>
  <c r="P936" i="20"/>
  <c r="P935" i="20"/>
  <c r="Q935" i="20"/>
  <c r="P934" i="20"/>
  <c r="Q934" i="20"/>
  <c r="Q933" i="20"/>
  <c r="P933" i="20"/>
  <c r="Q932" i="20"/>
  <c r="P932" i="20"/>
  <c r="P931" i="20"/>
  <c r="Q931" i="20"/>
  <c r="Q930" i="20"/>
  <c r="P930" i="20"/>
  <c r="P929" i="20"/>
  <c r="Q929" i="20"/>
  <c r="P928" i="20"/>
  <c r="Q928" i="20"/>
  <c r="P927" i="20"/>
  <c r="Q927" i="20"/>
  <c r="Q926" i="20"/>
  <c r="P926" i="20"/>
  <c r="Q925" i="20"/>
  <c r="P925" i="20"/>
  <c r="P924" i="20"/>
  <c r="Q924" i="20"/>
  <c r="Q923" i="20"/>
  <c r="P923" i="20"/>
  <c r="Q922" i="20"/>
  <c r="P922" i="20"/>
  <c r="P921" i="20"/>
  <c r="Q921" i="20"/>
  <c r="Q920" i="20"/>
  <c r="P920" i="20"/>
  <c r="Q919" i="20"/>
  <c r="P919" i="20"/>
  <c r="P918" i="20"/>
  <c r="Q918" i="20"/>
  <c r="Q917" i="20"/>
  <c r="P917" i="20"/>
  <c r="Q916" i="20"/>
  <c r="P916" i="20"/>
  <c r="Q915" i="20"/>
  <c r="P915" i="20"/>
  <c r="P914" i="20"/>
  <c r="Q914" i="20"/>
  <c r="P913" i="20"/>
  <c r="Q913" i="20"/>
  <c r="Q912" i="20"/>
  <c r="P912" i="20"/>
  <c r="Q911" i="20"/>
  <c r="P911" i="20"/>
  <c r="Q910" i="20"/>
  <c r="P910" i="20"/>
  <c r="Q909" i="20"/>
  <c r="P909" i="20"/>
  <c r="P908" i="20"/>
  <c r="Q908" i="20"/>
  <c r="P907" i="20"/>
  <c r="Q907" i="20"/>
  <c r="Q906" i="20"/>
  <c r="P906" i="20"/>
  <c r="P905" i="20"/>
  <c r="Q905" i="20"/>
  <c r="Q904" i="20"/>
  <c r="P904" i="20"/>
  <c r="P903" i="20"/>
  <c r="Q903" i="20"/>
  <c r="Q902" i="20"/>
  <c r="P902" i="20"/>
  <c r="Q901" i="20"/>
  <c r="P901" i="20"/>
  <c r="Q900" i="20"/>
  <c r="P900" i="20"/>
  <c r="P899" i="20"/>
  <c r="Q899" i="20"/>
  <c r="P898" i="20"/>
  <c r="Q898" i="20"/>
  <c r="Q897" i="20"/>
  <c r="P897" i="20"/>
  <c r="P896" i="20"/>
  <c r="Q896" i="20"/>
  <c r="P895" i="20"/>
  <c r="Q895" i="20"/>
  <c r="Q894" i="20"/>
  <c r="P894" i="20"/>
  <c r="Q893" i="20"/>
  <c r="P893" i="20"/>
  <c r="P892" i="20"/>
  <c r="Q892" i="20"/>
  <c r="P891" i="20"/>
  <c r="Q891" i="20"/>
  <c r="P890" i="20"/>
  <c r="Q890" i="20"/>
  <c r="Q889" i="20"/>
  <c r="P889" i="20"/>
  <c r="Q888" i="20"/>
  <c r="P888" i="20"/>
  <c r="K887" i="20"/>
  <c r="Q887" i="20"/>
  <c r="P887" i="20"/>
  <c r="P886" i="20"/>
  <c r="Q886" i="20"/>
  <c r="P885" i="20"/>
  <c r="Q885" i="20"/>
  <c r="P884" i="20"/>
  <c r="Q884" i="20"/>
  <c r="Q883" i="20"/>
  <c r="P883" i="20"/>
  <c r="P882" i="20"/>
  <c r="Q882" i="20"/>
  <c r="Q881" i="20"/>
  <c r="P881" i="20"/>
  <c r="Q880" i="20"/>
  <c r="P880" i="20"/>
  <c r="P879" i="20"/>
  <c r="Q879" i="20"/>
  <c r="Q878" i="20"/>
  <c r="P878" i="20"/>
  <c r="P877" i="20"/>
  <c r="Q877" i="20"/>
  <c r="P876" i="20"/>
  <c r="Q876" i="20"/>
  <c r="P875" i="20"/>
  <c r="Q875" i="20"/>
  <c r="P874" i="20"/>
  <c r="Q874" i="20"/>
  <c r="Q873" i="20"/>
  <c r="P873" i="20"/>
  <c r="P872" i="20"/>
  <c r="Q872" i="20"/>
  <c r="Q871" i="20"/>
  <c r="P871" i="20"/>
  <c r="Q870" i="20"/>
  <c r="P870" i="20"/>
  <c r="P869" i="20"/>
  <c r="Q869" i="20"/>
  <c r="Q868" i="20"/>
  <c r="P868" i="20"/>
  <c r="P867" i="20"/>
  <c r="Q867" i="20"/>
  <c r="P866" i="20"/>
  <c r="Q866" i="20"/>
  <c r="Q865" i="20"/>
  <c r="P865" i="20"/>
  <c r="Q864" i="20"/>
  <c r="P864" i="20"/>
  <c r="Q863" i="20"/>
  <c r="P863" i="20"/>
  <c r="Q862" i="20"/>
  <c r="P862" i="20"/>
  <c r="P861" i="20"/>
  <c r="Q861" i="20"/>
  <c r="Q860" i="20"/>
  <c r="P860" i="20"/>
  <c r="P859" i="20"/>
  <c r="Q859" i="20"/>
  <c r="Q853" i="20"/>
  <c r="P853" i="20"/>
  <c r="P849" i="20"/>
  <c r="Q849" i="20"/>
  <c r="Q845" i="20"/>
  <c r="P845" i="20"/>
  <c r="P841" i="20"/>
  <c r="Q841" i="20"/>
  <c r="P838" i="20"/>
  <c r="Q838" i="20"/>
  <c r="Q835" i="20"/>
  <c r="P835" i="20"/>
  <c r="Q818" i="20"/>
  <c r="P818" i="20"/>
  <c r="Q774" i="20"/>
  <c r="P774" i="20"/>
  <c r="P584" i="20"/>
  <c r="Q584" i="20"/>
  <c r="P580" i="20"/>
  <c r="Q580" i="20"/>
  <c r="Q568" i="20"/>
  <c r="P568" i="20"/>
  <c r="Q548" i="20"/>
  <c r="P548" i="20"/>
  <c r="P538" i="20"/>
  <c r="Q538" i="20"/>
  <c r="P533" i="20"/>
  <c r="Q533" i="20"/>
  <c r="Q525" i="20"/>
  <c r="P525" i="20"/>
  <c r="P521" i="20"/>
  <c r="Q521" i="20"/>
  <c r="Q373" i="20"/>
  <c r="P373" i="20"/>
  <c r="Q369" i="20"/>
  <c r="P369" i="20"/>
  <c r="P362" i="20"/>
  <c r="Q362" i="20"/>
  <c r="P358" i="20"/>
  <c r="Q358" i="20"/>
  <c r="P354" i="20"/>
  <c r="Q354" i="20"/>
  <c r="P347" i="20"/>
  <c r="Q347" i="20"/>
  <c r="P337" i="20"/>
  <c r="Q337" i="20"/>
  <c r="P332" i="20"/>
  <c r="Q332" i="20"/>
  <c r="Q256" i="20"/>
  <c r="P256" i="20"/>
  <c r="Q249" i="20"/>
  <c r="P249" i="20"/>
  <c r="Q241" i="20"/>
  <c r="P241" i="20"/>
  <c r="Q233" i="20"/>
  <c r="P233" i="20"/>
  <c r="Q212" i="20"/>
  <c r="P212" i="20"/>
  <c r="Q207" i="20"/>
  <c r="P207" i="20"/>
  <c r="P202" i="20"/>
  <c r="Q202" i="20"/>
  <c r="P193" i="20"/>
  <c r="Q193" i="20"/>
  <c r="P178" i="20"/>
  <c r="Q178" i="20"/>
  <c r="Q171" i="20"/>
  <c r="P171" i="20"/>
  <c r="Q165" i="20"/>
  <c r="P165" i="20"/>
  <c r="Q133" i="20"/>
  <c r="P133" i="20"/>
  <c r="Q126" i="20"/>
  <c r="P126" i="20"/>
  <c r="P110" i="20"/>
  <c r="Q110" i="20"/>
  <c r="Q720" i="20"/>
  <c r="P720" i="20"/>
  <c r="Q719" i="20"/>
  <c r="P719" i="20"/>
  <c r="P718" i="20"/>
  <c r="Q718" i="20"/>
  <c r="Q717" i="20"/>
  <c r="P717" i="20"/>
  <c r="Q716" i="20"/>
  <c r="P716" i="20"/>
  <c r="P715" i="20"/>
  <c r="Q715" i="20"/>
  <c r="Q714" i="20"/>
  <c r="P714" i="20"/>
  <c r="P713" i="20"/>
  <c r="Q713" i="20"/>
  <c r="P712" i="20"/>
  <c r="Q712" i="20"/>
  <c r="Q711" i="20"/>
  <c r="P711" i="20"/>
  <c r="Q710" i="20"/>
  <c r="P710" i="20"/>
  <c r="Q709" i="20"/>
  <c r="P709" i="20"/>
  <c r="P708" i="20"/>
  <c r="Q708" i="20"/>
  <c r="P707" i="20"/>
  <c r="Q707" i="20"/>
  <c r="P706" i="20"/>
  <c r="Q706" i="20"/>
  <c r="P705" i="20"/>
  <c r="Q705" i="20"/>
  <c r="P704" i="20"/>
  <c r="Q704" i="20"/>
  <c r="Q703" i="20"/>
  <c r="P703" i="20"/>
  <c r="Q702" i="20"/>
  <c r="P702" i="20"/>
  <c r="Q701" i="20"/>
  <c r="P701" i="20"/>
  <c r="Q700" i="20"/>
  <c r="P700" i="20"/>
  <c r="P699" i="20"/>
  <c r="Q699" i="20"/>
  <c r="Q698" i="20"/>
  <c r="P698" i="20"/>
  <c r="Q697" i="20"/>
  <c r="P697" i="20"/>
  <c r="Q696" i="20"/>
  <c r="P696" i="20"/>
  <c r="Q695" i="20"/>
  <c r="P695" i="20"/>
  <c r="P694" i="20"/>
  <c r="Q694" i="20"/>
  <c r="P693" i="20"/>
  <c r="Q693" i="20"/>
  <c r="Q692" i="20"/>
  <c r="P692" i="20"/>
  <c r="Q691" i="20"/>
  <c r="P691" i="20"/>
  <c r="P690" i="20"/>
  <c r="Q690" i="20"/>
  <c r="Q689" i="20"/>
  <c r="P689" i="20"/>
  <c r="P688" i="20"/>
  <c r="Q688" i="20"/>
  <c r="P687" i="20"/>
  <c r="Q687" i="20"/>
  <c r="P686" i="20"/>
  <c r="Q686" i="20"/>
  <c r="Q685" i="20"/>
  <c r="P685" i="20"/>
  <c r="P684" i="20"/>
  <c r="Q684" i="20"/>
  <c r="Q683" i="20"/>
  <c r="P683" i="20"/>
  <c r="Q682" i="20"/>
  <c r="P682" i="20"/>
  <c r="Q681" i="20"/>
  <c r="P681" i="20"/>
  <c r="Q680" i="20"/>
  <c r="P680" i="20"/>
  <c r="Q679" i="20"/>
  <c r="P679" i="20"/>
  <c r="P678" i="20"/>
  <c r="Q678" i="20"/>
  <c r="Q677" i="20"/>
  <c r="P677" i="20"/>
  <c r="P676" i="20"/>
  <c r="Q676" i="20"/>
  <c r="Q675" i="20"/>
  <c r="P675" i="20"/>
  <c r="Q674" i="20"/>
  <c r="P674" i="20"/>
  <c r="P673" i="20"/>
  <c r="Q673" i="20"/>
  <c r="P672" i="20"/>
  <c r="Q672" i="20"/>
  <c r="P671" i="20"/>
  <c r="Q671" i="20"/>
  <c r="Q670" i="20"/>
  <c r="P670" i="20"/>
  <c r="Q669" i="20"/>
  <c r="P669" i="20"/>
  <c r="Q668" i="20"/>
  <c r="P668" i="20"/>
  <c r="P667" i="20"/>
  <c r="Q667" i="20"/>
  <c r="Q666" i="20"/>
  <c r="P666" i="20"/>
  <c r="Q665" i="20"/>
  <c r="P665" i="20"/>
  <c r="Q664" i="20"/>
  <c r="P664" i="20"/>
  <c r="P663" i="20"/>
  <c r="Q663" i="20"/>
  <c r="Q662" i="20"/>
  <c r="P662" i="20"/>
  <c r="Q661" i="20"/>
  <c r="P661" i="20"/>
  <c r="Q660" i="20"/>
  <c r="P660" i="20"/>
  <c r="P659" i="20"/>
  <c r="Q659" i="20"/>
  <c r="P658" i="20"/>
  <c r="Q658" i="20"/>
  <c r="P657" i="20"/>
  <c r="Q657" i="20"/>
  <c r="P656" i="20"/>
  <c r="Q656" i="20"/>
  <c r="P655" i="20"/>
  <c r="Q655" i="20"/>
  <c r="Q654" i="20"/>
  <c r="P654" i="20"/>
  <c r="Q653" i="20"/>
  <c r="P653" i="20"/>
  <c r="P652" i="20"/>
  <c r="Q652" i="20"/>
  <c r="P651" i="20"/>
  <c r="Q651" i="20"/>
  <c r="P650" i="20"/>
  <c r="Q650" i="20"/>
  <c r="P649" i="20"/>
  <c r="Q649" i="20"/>
  <c r="Q648" i="20"/>
  <c r="P648" i="20"/>
  <c r="P647" i="20"/>
  <c r="Q647" i="20"/>
  <c r="Q646" i="20"/>
  <c r="P646" i="20"/>
  <c r="P645" i="20"/>
  <c r="Q645" i="20"/>
  <c r="Q644" i="20"/>
  <c r="P644" i="20"/>
  <c r="Q643" i="20"/>
  <c r="P643" i="20"/>
  <c r="P642" i="20"/>
  <c r="Q642" i="20"/>
  <c r="Q641" i="20"/>
  <c r="P641" i="20"/>
  <c r="Q640" i="20"/>
  <c r="P640" i="20"/>
  <c r="Q639" i="20"/>
  <c r="P639" i="20"/>
  <c r="Q638" i="20"/>
  <c r="P638" i="20"/>
  <c r="Q637" i="20"/>
  <c r="P637" i="20"/>
  <c r="Q636" i="20"/>
  <c r="P636" i="20"/>
  <c r="P635" i="20"/>
  <c r="Q635" i="20"/>
  <c r="Q634" i="20"/>
  <c r="P634" i="20"/>
  <c r="P633" i="20"/>
  <c r="Q633" i="20"/>
  <c r="P632" i="20"/>
  <c r="Q632" i="20"/>
  <c r="Q631" i="20"/>
  <c r="P631" i="20"/>
  <c r="Q630" i="20"/>
  <c r="P630" i="20"/>
  <c r="Q629" i="20"/>
  <c r="P629" i="20"/>
  <c r="Q628" i="20"/>
  <c r="P628" i="20"/>
  <c r="Q627" i="20"/>
  <c r="P627" i="20"/>
  <c r="Q626" i="20"/>
  <c r="P626" i="20"/>
  <c r="Q625" i="20"/>
  <c r="P625" i="20"/>
  <c r="Q624" i="20"/>
  <c r="P624" i="20"/>
  <c r="Q623" i="20"/>
  <c r="P623" i="20"/>
  <c r="Q622" i="20"/>
  <c r="P622" i="20"/>
  <c r="Q621" i="20"/>
  <c r="P621" i="20"/>
  <c r="Q620" i="20"/>
  <c r="P620" i="20"/>
  <c r="Q619" i="20"/>
  <c r="P619" i="20"/>
  <c r="Q618" i="20"/>
  <c r="P618" i="20"/>
  <c r="Q617" i="20"/>
  <c r="P617" i="20"/>
  <c r="Q616" i="20"/>
  <c r="P616" i="20"/>
  <c r="Q615" i="20"/>
  <c r="P615" i="20"/>
  <c r="Q614" i="20"/>
  <c r="P614" i="20"/>
  <c r="Q613" i="20"/>
  <c r="P613" i="20"/>
  <c r="P612" i="20"/>
  <c r="Q612" i="20"/>
  <c r="Q611" i="20"/>
  <c r="P611" i="20"/>
  <c r="Q610" i="20"/>
  <c r="P610" i="20"/>
  <c r="Q609" i="20"/>
  <c r="P609" i="20"/>
  <c r="P608" i="20"/>
  <c r="Q608" i="20"/>
  <c r="Q607" i="20"/>
  <c r="P607" i="20"/>
  <c r="P606" i="20"/>
  <c r="Q606" i="20"/>
  <c r="P605" i="20"/>
  <c r="Q605" i="20"/>
  <c r="P604" i="20"/>
  <c r="Q604" i="20"/>
  <c r="P603" i="20"/>
  <c r="Q603" i="20"/>
  <c r="P602" i="20"/>
  <c r="Q602" i="20"/>
  <c r="P601" i="20"/>
  <c r="Q601" i="20"/>
  <c r="P600" i="20"/>
  <c r="Q600" i="20"/>
  <c r="P599" i="20"/>
  <c r="Q599" i="20"/>
  <c r="P598" i="20"/>
  <c r="Q598" i="20"/>
  <c r="P597" i="20"/>
  <c r="Q597" i="20"/>
  <c r="Q596" i="20"/>
  <c r="P596" i="20"/>
  <c r="P595" i="20"/>
  <c r="Q595" i="20"/>
  <c r="P594" i="20"/>
  <c r="Q594" i="20"/>
  <c r="P593" i="20"/>
  <c r="Q593" i="20"/>
  <c r="P592" i="20"/>
  <c r="Q592" i="20"/>
  <c r="P591" i="20"/>
  <c r="Q591" i="20"/>
  <c r="Q590" i="20"/>
  <c r="P590" i="20"/>
  <c r="Q589" i="20"/>
  <c r="P589" i="20"/>
  <c r="P588" i="20"/>
  <c r="Q588" i="20"/>
  <c r="P587" i="20"/>
  <c r="Q587" i="20"/>
  <c r="P585" i="20"/>
  <c r="Q585" i="20"/>
  <c r="Q579" i="20"/>
  <c r="P579" i="20"/>
  <c r="Q571" i="20"/>
  <c r="P571" i="20"/>
  <c r="P567" i="20"/>
  <c r="Q567" i="20"/>
  <c r="Q559" i="20"/>
  <c r="P559" i="20"/>
  <c r="Q550" i="20"/>
  <c r="P550" i="20"/>
  <c r="Q542" i="20"/>
  <c r="P542" i="20"/>
  <c r="P526" i="20"/>
  <c r="Q526" i="20"/>
  <c r="P368" i="20"/>
  <c r="Q368" i="20"/>
  <c r="Q350" i="20"/>
  <c r="P350" i="20"/>
  <c r="G301" i="20"/>
  <c r="P297" i="20"/>
  <c r="Q297" i="20"/>
  <c r="P289" i="20"/>
  <c r="Q289" i="20"/>
  <c r="Q282" i="20"/>
  <c r="P282" i="20"/>
  <c r="Q277" i="20"/>
  <c r="P277" i="20"/>
  <c r="G266" i="20"/>
  <c r="Q266" i="20"/>
  <c r="P266" i="20"/>
  <c r="Q262" i="20"/>
  <c r="P262" i="20"/>
  <c r="P253" i="20"/>
  <c r="Q253" i="20"/>
  <c r="P245" i="20"/>
  <c r="Q245" i="20"/>
  <c r="P242" i="20"/>
  <c r="Q242" i="20"/>
  <c r="Q221" i="20"/>
  <c r="P221" i="20"/>
  <c r="Q217" i="20"/>
  <c r="P217" i="20"/>
  <c r="Q197" i="20"/>
  <c r="P197" i="20"/>
  <c r="Q192" i="20"/>
  <c r="P192" i="20"/>
  <c r="G188" i="20"/>
  <c r="P188" i="20"/>
  <c r="Q188" i="20"/>
  <c r="Q180" i="20"/>
  <c r="P180" i="20"/>
  <c r="Q175" i="20"/>
  <c r="P175" i="20"/>
  <c r="P169" i="20"/>
  <c r="Q169" i="20"/>
  <c r="Q138" i="20"/>
  <c r="P138" i="20"/>
  <c r="P134" i="20"/>
  <c r="Q134" i="20"/>
  <c r="P128" i="20"/>
  <c r="Q128" i="20"/>
  <c r="Q119" i="20"/>
  <c r="P119" i="20"/>
  <c r="P113" i="20"/>
  <c r="Q113" i="20"/>
  <c r="G108" i="20"/>
  <c r="P108" i="20"/>
  <c r="Q108" i="20"/>
  <c r="P515" i="20"/>
  <c r="Q515" i="20"/>
  <c r="P514" i="20"/>
  <c r="Q514" i="20"/>
  <c r="P513" i="20"/>
  <c r="Q513" i="20"/>
  <c r="P512" i="20"/>
  <c r="Q512" i="20"/>
  <c r="P511" i="20"/>
  <c r="Q511" i="20"/>
  <c r="P510" i="20"/>
  <c r="Q510" i="20"/>
  <c r="P509" i="20"/>
  <c r="Q509" i="20"/>
  <c r="P508" i="20"/>
  <c r="Q508" i="20"/>
  <c r="Q507" i="20"/>
  <c r="P507" i="20"/>
  <c r="Q506" i="20"/>
  <c r="P506" i="20"/>
  <c r="Q505" i="20"/>
  <c r="P505" i="20"/>
  <c r="P504" i="20"/>
  <c r="Q504" i="20"/>
  <c r="P503" i="20"/>
  <c r="Q503" i="20"/>
  <c r="P502" i="20"/>
  <c r="Q502" i="20"/>
  <c r="Q501" i="20"/>
  <c r="P501" i="20"/>
  <c r="P500" i="20"/>
  <c r="Q500" i="20"/>
  <c r="P499" i="20"/>
  <c r="Q499" i="20"/>
  <c r="P498" i="20"/>
  <c r="Q498" i="20"/>
  <c r="P497" i="20"/>
  <c r="Q497" i="20"/>
  <c r="P496" i="20"/>
  <c r="Q496" i="20"/>
  <c r="P495" i="20"/>
  <c r="Q495" i="20"/>
  <c r="P494" i="20"/>
  <c r="Q494" i="20"/>
  <c r="P493" i="20"/>
  <c r="Q493" i="20"/>
  <c r="P492" i="20"/>
  <c r="Q492" i="20"/>
  <c r="Q491" i="20"/>
  <c r="P491" i="20"/>
  <c r="Q490" i="20"/>
  <c r="P490" i="20"/>
  <c r="Q489" i="20"/>
  <c r="P489" i="20"/>
  <c r="Q488" i="20"/>
  <c r="P488" i="20"/>
  <c r="P487" i="20"/>
  <c r="Q487" i="20"/>
  <c r="P486" i="20"/>
  <c r="Q486" i="20"/>
  <c r="Q485" i="20"/>
  <c r="P485" i="20"/>
  <c r="P484" i="20"/>
  <c r="Q484" i="20"/>
  <c r="P483" i="20"/>
  <c r="Q483" i="20"/>
  <c r="P482" i="20"/>
  <c r="Q482" i="20"/>
  <c r="P481" i="20"/>
  <c r="Q481" i="20"/>
  <c r="P480" i="20"/>
  <c r="Q480" i="20"/>
  <c r="P479" i="20"/>
  <c r="Q479" i="20"/>
  <c r="P478" i="20"/>
  <c r="Q478" i="20"/>
  <c r="P477" i="20"/>
  <c r="Q477" i="20"/>
  <c r="Q476" i="20"/>
  <c r="P476" i="20"/>
  <c r="Q475" i="20"/>
  <c r="P475" i="20"/>
  <c r="Q474" i="20"/>
  <c r="P474" i="20"/>
  <c r="Q473" i="20"/>
  <c r="P473" i="20"/>
  <c r="Q472" i="20"/>
  <c r="P472" i="20"/>
  <c r="Q471" i="20"/>
  <c r="P471" i="20"/>
  <c r="Q470" i="20"/>
  <c r="P470" i="20"/>
  <c r="P469" i="20"/>
  <c r="Q469" i="20"/>
  <c r="P468" i="20"/>
  <c r="Q468" i="20"/>
  <c r="P467" i="20"/>
  <c r="Q467" i="20"/>
  <c r="P466" i="20"/>
  <c r="Q466" i="20"/>
  <c r="Q465" i="20"/>
  <c r="P465" i="20"/>
  <c r="P464" i="20"/>
  <c r="Q464" i="20"/>
  <c r="Q463" i="20"/>
  <c r="P463" i="20"/>
  <c r="Q462" i="20"/>
  <c r="P462" i="20"/>
  <c r="P461" i="20"/>
  <c r="Q461" i="20"/>
  <c r="P460" i="20"/>
  <c r="Q460" i="20"/>
  <c r="P459" i="20"/>
  <c r="Q459" i="20"/>
  <c r="P458" i="20"/>
  <c r="Q458" i="20"/>
  <c r="Q457" i="20"/>
  <c r="P457" i="20"/>
  <c r="Q456" i="20"/>
  <c r="P456" i="20"/>
  <c r="Q455" i="20"/>
  <c r="P455" i="20"/>
  <c r="Q454" i="20"/>
  <c r="P454" i="20"/>
  <c r="Q453" i="20"/>
  <c r="P453" i="20"/>
  <c r="Q452" i="20"/>
  <c r="P452" i="20"/>
  <c r="P451" i="20"/>
  <c r="Q451" i="20"/>
  <c r="Q450" i="20"/>
  <c r="P450" i="20"/>
  <c r="Q449" i="20"/>
  <c r="P449" i="20"/>
  <c r="Q448" i="20"/>
  <c r="P448" i="20"/>
  <c r="Q447" i="20"/>
  <c r="P447" i="20"/>
  <c r="P446" i="20"/>
  <c r="Q446" i="20"/>
  <c r="Q445" i="20"/>
  <c r="P445" i="20"/>
  <c r="P444" i="20"/>
  <c r="Q444" i="20"/>
  <c r="P443" i="20"/>
  <c r="Q443" i="20"/>
  <c r="Q442" i="20"/>
  <c r="P442" i="20"/>
  <c r="Q441" i="20"/>
  <c r="P441" i="20"/>
  <c r="Q440" i="20"/>
  <c r="P440" i="20"/>
  <c r="Q439" i="20"/>
  <c r="P439" i="20"/>
  <c r="Q438" i="20"/>
  <c r="P438" i="20"/>
  <c r="Q437" i="20"/>
  <c r="P437" i="20"/>
  <c r="Q436" i="20"/>
  <c r="P436" i="20"/>
  <c r="Q435" i="20"/>
  <c r="P435" i="20"/>
  <c r="P434" i="20"/>
  <c r="Q434" i="20"/>
  <c r="P433" i="20"/>
  <c r="Q433" i="20"/>
  <c r="P432" i="20"/>
  <c r="Q432" i="20"/>
  <c r="P431" i="20"/>
  <c r="Q431" i="20"/>
  <c r="P430" i="20"/>
  <c r="Q430" i="20"/>
  <c r="P429" i="20"/>
  <c r="Q429" i="20"/>
  <c r="P428" i="20"/>
  <c r="Q428" i="20"/>
  <c r="P427" i="20"/>
  <c r="Q427" i="20"/>
  <c r="Q426" i="20"/>
  <c r="P426" i="20"/>
  <c r="Q425" i="20"/>
  <c r="P425" i="20"/>
  <c r="P424" i="20"/>
  <c r="Q424" i="20"/>
  <c r="Q423" i="20"/>
  <c r="P423" i="20"/>
  <c r="Q422" i="20"/>
  <c r="P422" i="20"/>
  <c r="Q421" i="20"/>
  <c r="P421" i="20"/>
  <c r="P420" i="20"/>
  <c r="Q420" i="20"/>
  <c r="Q419" i="20"/>
  <c r="P419" i="20"/>
  <c r="Q418" i="20"/>
  <c r="P418" i="20"/>
  <c r="Q417" i="20"/>
  <c r="P417" i="20"/>
  <c r="Q416" i="20"/>
  <c r="P416" i="20"/>
  <c r="P415" i="20"/>
  <c r="Q415" i="20"/>
  <c r="Q414" i="20"/>
  <c r="P414" i="20"/>
  <c r="Q413" i="20"/>
  <c r="P413" i="20"/>
  <c r="Q412" i="20"/>
  <c r="P412" i="20"/>
  <c r="P411" i="20"/>
  <c r="Q411" i="20"/>
  <c r="P410" i="20"/>
  <c r="Q410" i="20"/>
  <c r="P409" i="20"/>
  <c r="Q409" i="20"/>
  <c r="Q408" i="20"/>
  <c r="P408" i="20"/>
  <c r="Q407" i="20"/>
  <c r="P407" i="20"/>
  <c r="P406" i="20"/>
  <c r="Q406" i="20"/>
  <c r="Q405" i="20"/>
  <c r="P405" i="20"/>
  <c r="P404" i="20"/>
  <c r="Q404" i="20"/>
  <c r="P403" i="20"/>
  <c r="Q403" i="20"/>
  <c r="P402" i="20"/>
  <c r="Q402" i="20"/>
  <c r="Q401" i="20"/>
  <c r="P401" i="20"/>
  <c r="P400" i="20"/>
  <c r="Q400" i="20"/>
  <c r="Q399" i="20"/>
  <c r="P399" i="20"/>
  <c r="Q398" i="20"/>
  <c r="P398" i="20"/>
  <c r="Q397" i="20"/>
  <c r="P397" i="20"/>
  <c r="Q396" i="20"/>
  <c r="P396" i="20"/>
  <c r="Q395" i="20"/>
  <c r="P395" i="20"/>
  <c r="P394" i="20"/>
  <c r="Q394" i="20"/>
  <c r="Q393" i="20"/>
  <c r="P393" i="20"/>
  <c r="P392" i="20"/>
  <c r="Q392" i="20"/>
  <c r="P391" i="20"/>
  <c r="Q391" i="20"/>
  <c r="P390" i="20"/>
  <c r="Q390" i="20"/>
  <c r="Q389" i="20"/>
  <c r="P389" i="20"/>
  <c r="P388" i="20"/>
  <c r="Q388" i="20"/>
  <c r="P387" i="20"/>
  <c r="Q387" i="20"/>
  <c r="Q386" i="20"/>
  <c r="P386" i="20"/>
  <c r="Q385" i="20"/>
  <c r="P385" i="20"/>
  <c r="P384" i="20"/>
  <c r="Q384" i="20"/>
  <c r="P383" i="20"/>
  <c r="Q383" i="20"/>
  <c r="P382" i="20"/>
  <c r="Q382" i="20"/>
  <c r="P381" i="20"/>
  <c r="Q381" i="20"/>
  <c r="Q380" i="20"/>
  <c r="P380" i="20"/>
  <c r="P379" i="20"/>
  <c r="Q379" i="20"/>
  <c r="P378" i="20"/>
  <c r="Q378" i="20"/>
  <c r="P375" i="20"/>
  <c r="Q375" i="20"/>
  <c r="Q371" i="20"/>
  <c r="P371" i="20"/>
  <c r="P363" i="20"/>
  <c r="Q363" i="20"/>
  <c r="Q360" i="20"/>
  <c r="P360" i="20"/>
  <c r="P341" i="20"/>
  <c r="Q341" i="20"/>
  <c r="Q334" i="20"/>
  <c r="P334" i="20"/>
  <c r="Q330" i="20"/>
  <c r="P330" i="20"/>
  <c r="Q284" i="20"/>
  <c r="P284" i="20"/>
  <c r="P280" i="20"/>
  <c r="Q280" i="20"/>
  <c r="P274" i="20"/>
  <c r="Q274" i="20"/>
  <c r="Q265" i="20"/>
  <c r="P265" i="20"/>
  <c r="Q261" i="20"/>
  <c r="P261" i="20"/>
  <c r="Q251" i="20"/>
  <c r="P251" i="20"/>
  <c r="Q228" i="20"/>
  <c r="P228" i="20"/>
  <c r="Q223" i="20"/>
  <c r="P223" i="20"/>
  <c r="Q209" i="20"/>
  <c r="P209" i="20"/>
  <c r="Q200" i="20"/>
  <c r="P200" i="20"/>
  <c r="Q195" i="20"/>
  <c r="P195" i="20"/>
  <c r="Q181" i="20"/>
  <c r="P181" i="20"/>
  <c r="P166" i="20"/>
  <c r="Q166" i="20"/>
  <c r="P140" i="20"/>
  <c r="Q140" i="20"/>
  <c r="P135" i="20"/>
  <c r="Q135" i="20"/>
  <c r="Q107" i="20"/>
  <c r="P107" i="20"/>
  <c r="Q105" i="20"/>
  <c r="P105" i="20"/>
  <c r="P104" i="20"/>
  <c r="Q104" i="20"/>
  <c r="P103" i="20"/>
  <c r="Q103" i="20"/>
  <c r="Q102" i="20"/>
  <c r="P102" i="20"/>
  <c r="Q101" i="20"/>
  <c r="P101" i="20"/>
  <c r="Q100" i="20"/>
  <c r="P100" i="20"/>
  <c r="P99" i="20"/>
  <c r="Q99" i="20"/>
  <c r="Q98" i="20"/>
  <c r="P98" i="20"/>
  <c r="Q97" i="20"/>
  <c r="P97" i="20"/>
  <c r="P96" i="20"/>
  <c r="Q96" i="20"/>
  <c r="Q95" i="20"/>
  <c r="P95" i="20"/>
  <c r="Q94" i="20"/>
  <c r="P94" i="20"/>
  <c r="Q93" i="20"/>
  <c r="P93" i="20"/>
  <c r="P92" i="20"/>
  <c r="Q92" i="20"/>
  <c r="Q91" i="20"/>
  <c r="P91" i="20"/>
  <c r="Q90" i="20"/>
  <c r="P90" i="20"/>
  <c r="P89" i="20"/>
  <c r="Q89" i="20"/>
  <c r="Q88" i="20"/>
  <c r="P88" i="20"/>
  <c r="Q87" i="20"/>
  <c r="P87" i="20"/>
  <c r="Q86" i="20"/>
  <c r="P86" i="20"/>
  <c r="P85" i="20"/>
  <c r="Q85" i="20"/>
  <c r="P84" i="20"/>
  <c r="Q84" i="20"/>
  <c r="P83" i="20"/>
  <c r="Q83" i="20"/>
  <c r="P82" i="20"/>
  <c r="Q82" i="20"/>
  <c r="P76" i="20"/>
  <c r="Q76" i="20"/>
  <c r="P75" i="20"/>
  <c r="Q75" i="20"/>
  <c r="P74" i="20"/>
  <c r="Q74" i="20"/>
  <c r="Q68" i="20"/>
  <c r="P68" i="20"/>
  <c r="P67" i="20"/>
  <c r="Q67" i="20"/>
  <c r="P66" i="20"/>
  <c r="Q66" i="20"/>
  <c r="P61" i="20"/>
  <c r="Q61" i="20"/>
  <c r="Q60" i="20"/>
  <c r="P60" i="20"/>
  <c r="P59" i="20"/>
  <c r="Q59" i="20"/>
  <c r="P55" i="20"/>
  <c r="Q55" i="20"/>
  <c r="Q54" i="20"/>
  <c r="P54" i="20"/>
  <c r="P53" i="20"/>
  <c r="Q53" i="20"/>
  <c r="P48" i="20"/>
  <c r="Q48" i="20"/>
  <c r="Q47" i="20"/>
  <c r="P47" i="20"/>
  <c r="Q46" i="20"/>
  <c r="P46" i="20"/>
  <c r="Q45" i="20"/>
  <c r="P45" i="20"/>
  <c r="Q40" i="20"/>
  <c r="P40" i="20"/>
  <c r="P39" i="20"/>
  <c r="Q39" i="20"/>
  <c r="P38" i="20"/>
  <c r="Q38" i="20"/>
  <c r="P37" i="20"/>
  <c r="Q37" i="20"/>
  <c r="P31" i="20"/>
  <c r="Q31" i="20"/>
  <c r="Q30" i="20"/>
  <c r="P30" i="20"/>
  <c r="Q29" i="20"/>
  <c r="P28" i="20"/>
  <c r="Q28" i="20"/>
  <c r="Q22" i="20"/>
  <c r="P22" i="20"/>
  <c r="Q19" i="20"/>
  <c r="P19" i="20"/>
  <c r="P18" i="20"/>
  <c r="Q18" i="20"/>
  <c r="Q16" i="20"/>
  <c r="Q15" i="20"/>
  <c r="P13" i="20"/>
  <c r="Q13" i="20"/>
  <c r="Q12" i="20"/>
  <c r="P12" i="20"/>
  <c r="Q11" i="20"/>
  <c r="P11" i="20"/>
  <c r="P7" i="20"/>
  <c r="Q7" i="20"/>
  <c r="Q6" i="20"/>
  <c r="Q5" i="20"/>
  <c r="P190" i="20"/>
  <c r="Q190" i="20"/>
  <c r="P186" i="20"/>
  <c r="Q186" i="20"/>
  <c r="P183" i="20"/>
  <c r="Q183" i="20"/>
  <c r="P143" i="20"/>
  <c r="Q143" i="20"/>
  <c r="P137" i="20"/>
  <c r="Q137" i="20"/>
  <c r="Q131" i="20"/>
  <c r="P131" i="20"/>
  <c r="Q127" i="20"/>
  <c r="P127" i="20"/>
  <c r="Q115" i="20"/>
  <c r="P115" i="20"/>
  <c r="P109" i="20"/>
  <c r="Q109" i="20"/>
  <c r="P1894" i="20"/>
  <c r="Q1894" i="20"/>
  <c r="Q1892" i="20"/>
  <c r="P1892" i="20"/>
  <c r="Q1891" i="20"/>
  <c r="P1891" i="20"/>
  <c r="Q1889" i="20"/>
  <c r="P1889" i="20"/>
  <c r="Q1888" i="20"/>
  <c r="P1888" i="20"/>
  <c r="Q1887" i="20"/>
  <c r="P1887" i="20"/>
  <c r="Q1886" i="20"/>
  <c r="P1886" i="20"/>
  <c r="P1885" i="20"/>
  <c r="Q1885" i="20"/>
  <c r="P1884" i="20"/>
  <c r="Q1884" i="20"/>
  <c r="P1883" i="20"/>
  <c r="Q1883" i="20"/>
  <c r="Q1879" i="20"/>
  <c r="P1879" i="20"/>
  <c r="P1878" i="20"/>
  <c r="Q1878" i="20"/>
  <c r="Q1877" i="20"/>
  <c r="P1877" i="20"/>
  <c r="P1876" i="20"/>
  <c r="Q1876" i="20"/>
  <c r="Q1875" i="20"/>
  <c r="P1875" i="20"/>
  <c r="Q1874" i="20"/>
  <c r="P1874" i="20"/>
  <c r="Q1873" i="20"/>
  <c r="P1873" i="20"/>
  <c r="Q1869" i="20"/>
  <c r="P1869" i="20"/>
  <c r="P1868" i="20"/>
  <c r="Q1868" i="20"/>
  <c r="P1867" i="20"/>
  <c r="Q1867" i="20"/>
  <c r="Q1866" i="20"/>
  <c r="P1866" i="20"/>
  <c r="Q1865" i="20"/>
  <c r="P1865" i="20"/>
  <c r="Q1864" i="20"/>
  <c r="P1864" i="20"/>
  <c r="Q1863" i="20"/>
  <c r="P1863" i="20"/>
  <c r="P1859" i="20"/>
  <c r="Q1859" i="20"/>
  <c r="Q1726" i="20"/>
  <c r="P1726" i="20"/>
  <c r="P1721" i="20"/>
  <c r="Q1721" i="20"/>
  <c r="Q1715" i="20"/>
  <c r="P1715" i="20"/>
  <c r="P1713" i="20"/>
  <c r="Q1713" i="20"/>
  <c r="Q1712" i="20"/>
  <c r="P1712" i="20"/>
  <c r="P1710" i="20"/>
  <c r="Q1710" i="20"/>
  <c r="P1705" i="20"/>
  <c r="Q1705" i="20"/>
  <c r="P1699" i="20"/>
  <c r="Q1699" i="20"/>
  <c r="Q1698" i="20"/>
  <c r="P1698" i="20"/>
  <c r="P1695" i="20"/>
  <c r="Q1695" i="20"/>
  <c r="Q1690" i="20"/>
  <c r="P1690" i="20"/>
  <c r="P1689" i="20"/>
  <c r="Q1689" i="20"/>
  <c r="P1688" i="20"/>
  <c r="Q1688" i="20"/>
  <c r="Q1687" i="20"/>
  <c r="P1687" i="20"/>
  <c r="P1686" i="20"/>
  <c r="Q1686" i="20"/>
  <c r="Q1685" i="20"/>
  <c r="P1685" i="20"/>
  <c r="P1681" i="20"/>
  <c r="Q1681" i="20"/>
  <c r="P1673" i="20"/>
  <c r="Q1673" i="20"/>
  <c r="P1671" i="20"/>
  <c r="Q1671" i="20"/>
  <c r="Q1670" i="20"/>
  <c r="P1670" i="20"/>
  <c r="Q1669" i="20"/>
  <c r="P1669" i="20"/>
  <c r="Q1668" i="20"/>
  <c r="P1668" i="20"/>
  <c r="Q1667" i="20"/>
  <c r="P1667" i="20"/>
  <c r="P1666" i="20"/>
  <c r="Q1666" i="20"/>
  <c r="P1639" i="20"/>
  <c r="Q1639" i="20"/>
  <c r="P1638" i="20"/>
  <c r="Q1638" i="20"/>
  <c r="Q1637" i="20"/>
  <c r="P1637" i="20"/>
  <c r="Q1627" i="20"/>
  <c r="P1627" i="20"/>
  <c r="Q1626" i="20"/>
  <c r="P1626" i="20"/>
  <c r="Q1625" i="20"/>
  <c r="P1625" i="20"/>
  <c r="Q1624" i="20"/>
  <c r="P1624" i="20"/>
  <c r="P1622" i="20"/>
  <c r="Q1622" i="20"/>
  <c r="P1621" i="20"/>
  <c r="Q1621" i="20"/>
  <c r="P1620" i="20"/>
  <c r="Q1620" i="20"/>
  <c r="P1614" i="20"/>
  <c r="Q1614" i="20"/>
  <c r="Q1613" i="20"/>
  <c r="P1613" i="20"/>
  <c r="P1612" i="20"/>
  <c r="Q1612" i="20"/>
  <c r="P1611" i="20"/>
  <c r="Q1611" i="20"/>
  <c r="Q1610" i="20"/>
  <c r="P1610" i="20"/>
  <c r="P1609" i="20"/>
  <c r="Q1609" i="20"/>
  <c r="Q1608" i="20"/>
  <c r="P1608" i="20"/>
  <c r="P1606" i="20"/>
  <c r="Q1606" i="20"/>
  <c r="P1605" i="20"/>
  <c r="Q1605" i="20"/>
  <c r="P1604" i="20"/>
  <c r="Q1604" i="20"/>
  <c r="P1603" i="20"/>
  <c r="Q1603" i="20"/>
  <c r="P1602" i="20"/>
  <c r="Q1602" i="20"/>
  <c r="P1600" i="20"/>
  <c r="Q1600" i="20"/>
  <c r="P1599" i="20"/>
  <c r="Q1599" i="20"/>
  <c r="Q1598" i="20"/>
  <c r="P1598" i="20"/>
  <c r="Q1597" i="20"/>
  <c r="P1597" i="20"/>
  <c r="Q1596" i="20"/>
  <c r="P1596" i="20"/>
  <c r="Q1595" i="20"/>
  <c r="P1595" i="20"/>
  <c r="P1594" i="20"/>
  <c r="Q1594" i="20"/>
  <c r="Q1589" i="20"/>
  <c r="P1589" i="20"/>
  <c r="P1588" i="20"/>
  <c r="Q1588" i="20"/>
  <c r="P1587" i="20"/>
  <c r="Q1587" i="20"/>
  <c r="Q1584" i="20"/>
  <c r="P1584" i="20"/>
  <c r="Q1583" i="20"/>
  <c r="P1583" i="20"/>
  <c r="Q1581" i="20"/>
  <c r="P1581" i="20"/>
  <c r="Q1580" i="20"/>
  <c r="P1580" i="20"/>
  <c r="P1579" i="20"/>
  <c r="Q1579" i="20"/>
  <c r="P1575" i="20"/>
  <c r="Q1575" i="20"/>
  <c r="Q1573" i="20"/>
  <c r="P1573" i="20"/>
  <c r="P1571" i="20"/>
  <c r="Q1571" i="20"/>
  <c r="P1570" i="20"/>
  <c r="Q1570" i="20"/>
  <c r="P1466" i="20"/>
  <c r="Q1466" i="20"/>
  <c r="Q1465" i="20"/>
  <c r="P1465" i="20"/>
  <c r="Q1462" i="20"/>
  <c r="P1462" i="20"/>
  <c r="Q1453" i="20"/>
  <c r="P1453" i="20"/>
  <c r="P1448" i="20"/>
  <c r="Q1448" i="20"/>
  <c r="Q1447" i="20"/>
  <c r="P1447" i="20"/>
  <c r="Q1443" i="20"/>
  <c r="P1443" i="20"/>
  <c r="P1442" i="20"/>
  <c r="Q1442" i="20"/>
  <c r="Q1438" i="20"/>
  <c r="P1438" i="20"/>
  <c r="Q1431" i="20"/>
  <c r="P1431" i="20"/>
  <c r="Q1430" i="20"/>
  <c r="P1430" i="20"/>
  <c r="P1428" i="20"/>
  <c r="Q1428" i="20"/>
  <c r="Q1423" i="20"/>
  <c r="P1423" i="20"/>
  <c r="P1421" i="20"/>
  <c r="Q1421" i="20"/>
  <c r="Q1417" i="20"/>
  <c r="P1417" i="20"/>
  <c r="Q1409" i="20"/>
  <c r="P1409" i="20"/>
  <c r="P1408" i="20"/>
  <c r="Q1408" i="20"/>
  <c r="P1404" i="20"/>
  <c r="Q1404" i="20"/>
  <c r="P1403" i="20"/>
  <c r="Q1403" i="20"/>
  <c r="P1400" i="20"/>
  <c r="Q1400" i="20"/>
  <c r="P1396" i="20"/>
  <c r="Q1396" i="20"/>
  <c r="P1395" i="20"/>
  <c r="Q1395" i="20"/>
  <c r="P1394" i="20"/>
  <c r="Q1394" i="20"/>
  <c r="P1393" i="20"/>
  <c r="Q1393" i="20"/>
  <c r="Q1392" i="20"/>
  <c r="P1392" i="20"/>
  <c r="P1387" i="20"/>
  <c r="Q1387" i="20"/>
  <c r="P1386" i="20"/>
  <c r="Q1386" i="20"/>
  <c r="P1182" i="20"/>
  <c r="Q1182" i="20"/>
  <c r="Q1073" i="20"/>
  <c r="P1073" i="20"/>
  <c r="Q1069" i="20"/>
  <c r="P1069" i="20"/>
  <c r="Q1062" i="20"/>
  <c r="P1062" i="20"/>
  <c r="Q1060" i="20"/>
  <c r="P1060" i="20"/>
  <c r="Q1058" i="20"/>
  <c r="P1058" i="20"/>
  <c r="Q1054" i="20"/>
  <c r="P1054" i="20"/>
  <c r="Q1053" i="20"/>
  <c r="P1053" i="20"/>
  <c r="Q1046" i="20"/>
  <c r="P1046" i="20"/>
  <c r="Q1031" i="20"/>
  <c r="P1031" i="20"/>
  <c r="Q1030" i="20"/>
  <c r="P1030" i="20"/>
  <c r="P1028" i="20"/>
  <c r="Q1028" i="20"/>
  <c r="P1015" i="20"/>
  <c r="Q1015" i="20"/>
  <c r="Q1007" i="20"/>
  <c r="P1007" i="20"/>
  <c r="Q1003" i="20"/>
  <c r="P1003" i="20"/>
  <c r="P998" i="20"/>
  <c r="Q998" i="20"/>
  <c r="P986" i="20"/>
  <c r="Q986" i="20"/>
  <c r="Q985" i="20"/>
  <c r="P985" i="20"/>
  <c r="P983" i="20"/>
  <c r="Q983" i="20"/>
  <c r="P980" i="20"/>
  <c r="Q980" i="20"/>
  <c r="P979" i="20"/>
  <c r="Q979" i="20"/>
  <c r="P858" i="20"/>
  <c r="Q858" i="20"/>
  <c r="Q854" i="20"/>
  <c r="P854" i="20"/>
  <c r="Q844" i="20"/>
  <c r="P844" i="20"/>
  <c r="Q842" i="20"/>
  <c r="P842" i="20"/>
  <c r="P834" i="20"/>
  <c r="Q834" i="20"/>
  <c r="P832" i="20"/>
  <c r="Q832" i="20"/>
  <c r="P830" i="20"/>
  <c r="Q830" i="20"/>
  <c r="P823" i="20"/>
  <c r="Q823" i="20"/>
  <c r="Q819" i="20"/>
  <c r="P819" i="20"/>
  <c r="Q780" i="20"/>
  <c r="P780" i="20"/>
  <c r="P778" i="20"/>
  <c r="Q778" i="20"/>
  <c r="Q770" i="20"/>
  <c r="P770" i="20"/>
  <c r="P767" i="20"/>
  <c r="Q767" i="20"/>
  <c r="P766" i="20"/>
  <c r="Q766" i="20"/>
  <c r="Q763" i="20"/>
  <c r="P763" i="20"/>
  <c r="P746" i="20"/>
  <c r="Q746" i="20"/>
  <c r="Q736" i="20"/>
  <c r="P736" i="20"/>
  <c r="P725" i="20"/>
  <c r="Q725" i="20"/>
  <c r="Q724" i="20"/>
  <c r="P724" i="20"/>
  <c r="Q586" i="20"/>
  <c r="P586" i="20"/>
  <c r="Q581" i="20"/>
  <c r="P581" i="20"/>
  <c r="P576" i="20"/>
  <c r="Q576" i="20"/>
  <c r="Q569" i="20"/>
  <c r="P569" i="20"/>
  <c r="Q564" i="20"/>
  <c r="P564" i="20"/>
  <c r="Q557" i="20"/>
  <c r="P557" i="20"/>
  <c r="P543" i="20"/>
  <c r="Q543" i="20"/>
  <c r="P540" i="20"/>
  <c r="Q540" i="20"/>
  <c r="P536" i="20"/>
  <c r="Q536" i="20"/>
  <c r="P534" i="20"/>
  <c r="Q534" i="20"/>
  <c r="Q528" i="20"/>
  <c r="P528" i="20"/>
  <c r="G524" i="20"/>
  <c r="Q524" i="20"/>
  <c r="P524" i="20"/>
  <c r="Q522" i="20"/>
  <c r="P522" i="20"/>
  <c r="P517" i="20"/>
  <c r="Q517" i="20"/>
  <c r="P377" i="20"/>
  <c r="Q377" i="20"/>
  <c r="G374" i="20"/>
  <c r="Q374" i="20"/>
  <c r="P374" i="20"/>
  <c r="Q372" i="20"/>
  <c r="P372" i="20"/>
  <c r="P367" i="20"/>
  <c r="Q367" i="20"/>
  <c r="P365" i="20"/>
  <c r="Q365" i="20"/>
  <c r="G357" i="20"/>
  <c r="Q357" i="20"/>
  <c r="P357" i="20"/>
  <c r="P355" i="20"/>
  <c r="Q355" i="20"/>
  <c r="Q351" i="20"/>
  <c r="P351" i="20"/>
  <c r="Q344" i="20"/>
  <c r="P344" i="20"/>
  <c r="Q342" i="20"/>
  <c r="P342" i="20"/>
  <c r="Q331" i="20"/>
  <c r="P331" i="20"/>
  <c r="Q329" i="20"/>
  <c r="P329" i="20"/>
  <c r="G319" i="20"/>
  <c r="P295" i="20"/>
  <c r="Q295" i="20"/>
  <c r="P293" i="20"/>
  <c r="Q293" i="20"/>
  <c r="Q287" i="20"/>
  <c r="P287" i="20"/>
  <c r="Q285" i="20"/>
  <c r="P285" i="20"/>
  <c r="G281" i="20"/>
  <c r="P281" i="20"/>
  <c r="Q281" i="20"/>
  <c r="P275" i="20"/>
  <c r="Q275" i="20"/>
  <c r="G271" i="20"/>
  <c r="P271" i="20"/>
  <c r="Q271" i="20"/>
  <c r="P264" i="20"/>
  <c r="Q264" i="20"/>
  <c r="Q254" i="20"/>
  <c r="P254" i="20"/>
  <c r="G252" i="20"/>
  <c r="P252" i="20"/>
  <c r="Q252" i="20"/>
  <c r="G248" i="20"/>
  <c r="Q248" i="20"/>
  <c r="P248" i="20"/>
  <c r="P236" i="20"/>
  <c r="Q236" i="20"/>
  <c r="P226" i="20"/>
  <c r="Q226" i="20"/>
  <c r="G222" i="20"/>
  <c r="P222" i="20"/>
  <c r="Q222" i="20"/>
  <c r="Q196" i="20"/>
  <c r="P196" i="20"/>
  <c r="P187" i="20"/>
  <c r="Q187" i="20"/>
  <c r="P184" i="20"/>
  <c r="Q184" i="20"/>
  <c r="Q168" i="20"/>
  <c r="P168" i="20"/>
  <c r="Q163" i="20"/>
  <c r="P163" i="20"/>
  <c r="Q122" i="20"/>
  <c r="P122" i="20"/>
  <c r="Q117" i="20"/>
  <c r="P117" i="20"/>
  <c r="Q1858" i="20"/>
  <c r="P1858" i="20"/>
  <c r="Q1857" i="20"/>
  <c r="P1857" i="20"/>
  <c r="Q1856" i="20"/>
  <c r="P1856" i="20"/>
  <c r="Q1855" i="20"/>
  <c r="P1855" i="20"/>
  <c r="Q1854" i="20"/>
  <c r="P1854" i="20"/>
  <c r="Q1853" i="20"/>
  <c r="P1853" i="20"/>
  <c r="P1849" i="20"/>
  <c r="Q1849" i="20"/>
  <c r="P1846" i="20"/>
  <c r="Q1846" i="20"/>
  <c r="Q1845" i="20"/>
  <c r="P1845" i="20"/>
  <c r="Q1844" i="20"/>
  <c r="P1844" i="20"/>
  <c r="Q1843" i="20"/>
  <c r="P1843" i="20"/>
  <c r="Q1842" i="20"/>
  <c r="P1842" i="20"/>
  <c r="P1841" i="20"/>
  <c r="Q1841" i="20"/>
  <c r="P1836" i="20"/>
  <c r="Q1836" i="20"/>
  <c r="Q1835" i="20"/>
  <c r="P1835" i="20"/>
  <c r="P1834" i="20"/>
  <c r="Q1834" i="20"/>
  <c r="Q1833" i="20"/>
  <c r="P1833" i="20"/>
  <c r="P1832" i="20"/>
  <c r="Q1832" i="20"/>
  <c r="Q1831" i="20"/>
  <c r="P1831" i="20"/>
  <c r="P1830" i="20"/>
  <c r="Q1830" i="20"/>
  <c r="P1825" i="20"/>
  <c r="Q1825" i="20"/>
  <c r="Q1761" i="20"/>
  <c r="P1761" i="20"/>
  <c r="Q1760" i="20"/>
  <c r="P1760" i="20"/>
  <c r="Q1759" i="20"/>
  <c r="P1759" i="20"/>
  <c r="P1758" i="20"/>
  <c r="Q1758" i="20"/>
  <c r="P1757" i="20"/>
  <c r="Q1757" i="20"/>
  <c r="P1756" i="20"/>
  <c r="Q1756" i="20"/>
  <c r="P1755" i="20"/>
  <c r="Q1755" i="20"/>
  <c r="Q1754" i="20"/>
  <c r="P1754" i="20"/>
  <c r="Q1753" i="20"/>
  <c r="P1753" i="20"/>
  <c r="Q1752" i="20"/>
  <c r="P1752" i="20"/>
  <c r="Q1751" i="20"/>
  <c r="P1751" i="20"/>
  <c r="Q1750" i="20"/>
  <c r="P1750" i="20"/>
  <c r="Q1749" i="20"/>
  <c r="P1749" i="20"/>
  <c r="P1748" i="20"/>
  <c r="Q1748" i="20"/>
  <c r="P1747" i="20"/>
  <c r="Q1747" i="20"/>
  <c r="P1746" i="20"/>
  <c r="Q1746" i="20"/>
  <c r="Q1745" i="20"/>
  <c r="P1745" i="20"/>
  <c r="P1744" i="20"/>
  <c r="Q1744" i="20"/>
  <c r="P1743" i="20"/>
  <c r="Q1743" i="20"/>
  <c r="P1742" i="20"/>
  <c r="Q1742" i="20"/>
  <c r="Q1741" i="20"/>
  <c r="P1741" i="20"/>
  <c r="Q1740" i="20"/>
  <c r="P1740" i="20"/>
  <c r="P1739" i="20"/>
  <c r="Q1739" i="20"/>
  <c r="P1738" i="20"/>
  <c r="Q1738" i="20"/>
  <c r="Q1737" i="20"/>
  <c r="P1737" i="20"/>
  <c r="P1736" i="20"/>
  <c r="Q1736" i="20"/>
  <c r="P1735" i="20"/>
  <c r="Q1735" i="20"/>
  <c r="Q1734" i="20"/>
  <c r="P1734" i="20"/>
  <c r="P1733" i="20"/>
  <c r="Q1733" i="20"/>
  <c r="Q1732" i="20"/>
  <c r="P1732" i="20"/>
  <c r="Q1731" i="20"/>
  <c r="P1731" i="20"/>
  <c r="Q1730" i="20"/>
  <c r="P1730" i="20"/>
  <c r="Q1729" i="20"/>
  <c r="P1729" i="20"/>
  <c r="P1728" i="20"/>
  <c r="Q1728" i="20"/>
  <c r="P1727" i="20"/>
  <c r="Q1727" i="20"/>
  <c r="P1725" i="20"/>
  <c r="Q1725" i="20"/>
  <c r="P1724" i="20"/>
  <c r="Q1724" i="20"/>
  <c r="P1723" i="20"/>
  <c r="Q1723" i="20"/>
  <c r="P1722" i="20"/>
  <c r="Q1722" i="20"/>
  <c r="P1720" i="20"/>
  <c r="Q1720" i="20"/>
  <c r="Q1719" i="20"/>
  <c r="P1719" i="20"/>
  <c r="P1718" i="20"/>
  <c r="Q1718" i="20"/>
  <c r="P1717" i="20"/>
  <c r="Q1717" i="20"/>
  <c r="P1716" i="20"/>
  <c r="Q1716" i="20"/>
  <c r="P1714" i="20"/>
  <c r="Q1714" i="20"/>
  <c r="Q1711" i="20"/>
  <c r="P1711" i="20"/>
  <c r="P1709" i="20"/>
  <c r="Q1709" i="20"/>
  <c r="P1708" i="20"/>
  <c r="Q1708" i="20"/>
  <c r="P1707" i="20"/>
  <c r="Q1707" i="20"/>
  <c r="Q1706" i="20"/>
  <c r="P1706" i="20"/>
  <c r="P1704" i="20"/>
  <c r="Q1704" i="20"/>
  <c r="P1703" i="20"/>
  <c r="Q1703" i="20"/>
  <c r="Q1702" i="20"/>
  <c r="P1702" i="20"/>
  <c r="Q1701" i="20"/>
  <c r="P1701" i="20"/>
  <c r="Q1700" i="20"/>
  <c r="P1700" i="20"/>
  <c r="P1697" i="20"/>
  <c r="Q1697" i="20"/>
  <c r="P1696" i="20"/>
  <c r="Q1696" i="20"/>
  <c r="Q1694" i="20"/>
  <c r="P1694" i="20"/>
  <c r="P1693" i="20"/>
  <c r="Q1693" i="20"/>
  <c r="P1692" i="20"/>
  <c r="Q1692" i="20"/>
  <c r="Q1691" i="20"/>
  <c r="P1691" i="20"/>
  <c r="Q1684" i="20"/>
  <c r="P1684" i="20"/>
  <c r="P1683" i="20"/>
  <c r="Q1683" i="20"/>
  <c r="P1682" i="20"/>
  <c r="Q1682" i="20"/>
  <c r="Q1680" i="20"/>
  <c r="P1680" i="20"/>
  <c r="Q1679" i="20"/>
  <c r="P1679" i="20"/>
  <c r="P1678" i="20"/>
  <c r="Q1678" i="20"/>
  <c r="G1677" i="20"/>
  <c r="P1677" i="20"/>
  <c r="Q1677" i="20"/>
  <c r="G1676" i="20"/>
  <c r="P1676" i="20"/>
  <c r="Q1676" i="20"/>
  <c r="P1675" i="20"/>
  <c r="Q1675" i="20"/>
  <c r="P1674" i="20"/>
  <c r="Q1674" i="20"/>
  <c r="P1672" i="20"/>
  <c r="Q1672" i="20"/>
  <c r="Q1636" i="20"/>
  <c r="P1636" i="20"/>
  <c r="P1635" i="20"/>
  <c r="Q1635" i="20"/>
  <c r="G1634" i="20"/>
  <c r="Q1634" i="20"/>
  <c r="P1634" i="20"/>
  <c r="Q1633" i="20"/>
  <c r="P1633" i="20"/>
  <c r="G1632" i="20"/>
  <c r="Q1632" i="20"/>
  <c r="P1632" i="20"/>
  <c r="Q1631" i="20"/>
  <c r="P1631" i="20"/>
  <c r="G1630" i="20"/>
  <c r="P1630" i="20"/>
  <c r="Q1630" i="20"/>
  <c r="Q1629" i="20"/>
  <c r="P1629" i="20"/>
  <c r="Q1628" i="20"/>
  <c r="P1628" i="20"/>
  <c r="P1623" i="20"/>
  <c r="Q1623" i="20"/>
  <c r="P1619" i="20"/>
  <c r="Q1619" i="20"/>
  <c r="G1618" i="20"/>
  <c r="Q1618" i="20"/>
  <c r="P1618" i="20"/>
  <c r="P1617" i="20"/>
  <c r="Q1617" i="20"/>
  <c r="Q1616" i="20"/>
  <c r="P1616" i="20"/>
  <c r="G1615" i="20"/>
  <c r="Q1615" i="20"/>
  <c r="P1615" i="20"/>
  <c r="Q1607" i="20"/>
  <c r="P1607" i="20"/>
  <c r="P1601" i="20"/>
  <c r="Q1601" i="20"/>
  <c r="P1593" i="20"/>
  <c r="Q1593" i="20"/>
  <c r="P1592" i="20"/>
  <c r="Q1592" i="20"/>
  <c r="G1591" i="20"/>
  <c r="P1591" i="20"/>
  <c r="Q1591" i="20"/>
  <c r="P1590" i="20"/>
  <c r="Q1590" i="20"/>
  <c r="G1586" i="20"/>
  <c r="P1586" i="20"/>
  <c r="Q1586" i="20"/>
  <c r="Q1585" i="20"/>
  <c r="P1585" i="20"/>
  <c r="G1582" i="20"/>
  <c r="P1582" i="20"/>
  <c r="Q1582" i="20"/>
  <c r="Q1578" i="20"/>
  <c r="P1578" i="20"/>
  <c r="Q1577" i="20"/>
  <c r="P1577" i="20"/>
  <c r="Q1576" i="20"/>
  <c r="P1576" i="20"/>
  <c r="G1574" i="20"/>
  <c r="Q1574" i="20"/>
  <c r="P1574" i="20"/>
  <c r="G1572" i="20"/>
  <c r="P1572" i="20"/>
  <c r="Q1572" i="20"/>
  <c r="Q1569" i="20"/>
  <c r="P1569" i="20"/>
  <c r="Q1568" i="20"/>
  <c r="P1568" i="20"/>
  <c r="G1567" i="20"/>
  <c r="Q1567" i="20"/>
  <c r="P1567" i="20"/>
  <c r="G1566" i="20"/>
  <c r="Q1566" i="20"/>
  <c r="P1566" i="20"/>
  <c r="P1565" i="20"/>
  <c r="Q1565" i="20"/>
  <c r="G1474" i="20"/>
  <c r="P1474" i="20"/>
  <c r="Q1474" i="20"/>
  <c r="P1473" i="20"/>
  <c r="Q1473" i="20"/>
  <c r="G1472" i="20"/>
  <c r="Q1472" i="20"/>
  <c r="P1472" i="20"/>
  <c r="G1471" i="20"/>
  <c r="P1471" i="20"/>
  <c r="Q1471" i="20"/>
  <c r="P1470" i="20"/>
  <c r="Q1470" i="20"/>
  <c r="G1468" i="20"/>
  <c r="P1468" i="20"/>
  <c r="Q1468" i="20"/>
  <c r="P1467" i="20"/>
  <c r="Q1467" i="20"/>
  <c r="P1464" i="20"/>
  <c r="Q1464" i="20"/>
  <c r="G1463" i="20"/>
  <c r="P1463" i="20"/>
  <c r="Q1463" i="20"/>
  <c r="G1456" i="20"/>
  <c r="G1455" i="20"/>
  <c r="P1452" i="20"/>
  <c r="Q1452" i="20"/>
  <c r="P1451" i="20"/>
  <c r="Q1451" i="20"/>
  <c r="Q1449" i="20"/>
  <c r="P1449" i="20"/>
  <c r="P1446" i="20"/>
  <c r="Q1446" i="20"/>
  <c r="P1445" i="20"/>
  <c r="Q1445" i="20"/>
  <c r="Q1444" i="20"/>
  <c r="P1444" i="20"/>
  <c r="Q1441" i="20"/>
  <c r="P1441" i="20"/>
  <c r="Q1440" i="20"/>
  <c r="P1440" i="20"/>
  <c r="Q1436" i="20"/>
  <c r="P1436" i="20"/>
  <c r="Q1434" i="20"/>
  <c r="P1434" i="20"/>
  <c r="Q1433" i="20"/>
  <c r="P1433" i="20"/>
  <c r="Q1432" i="20"/>
  <c r="P1432" i="20"/>
  <c r="Q1429" i="20"/>
  <c r="P1429" i="20"/>
  <c r="Q1427" i="20"/>
  <c r="P1427" i="20"/>
  <c r="Q1426" i="20"/>
  <c r="P1426" i="20"/>
  <c r="Q1425" i="20"/>
  <c r="P1425" i="20"/>
  <c r="Q1424" i="20"/>
  <c r="P1424" i="20"/>
  <c r="Q1422" i="20"/>
  <c r="P1422" i="20"/>
  <c r="Q1419" i="20"/>
  <c r="P1419" i="20"/>
  <c r="Q1416" i="20"/>
  <c r="P1416" i="20"/>
  <c r="P1415" i="20"/>
  <c r="Q1415" i="20"/>
  <c r="P1413" i="20"/>
  <c r="Q1413" i="20"/>
  <c r="Q1411" i="20"/>
  <c r="P1411" i="20"/>
  <c r="P1410" i="20"/>
  <c r="Q1410" i="20"/>
  <c r="Q1407" i="20"/>
  <c r="P1407" i="20"/>
  <c r="Q1406" i="20"/>
  <c r="P1406" i="20"/>
  <c r="Q1401" i="20"/>
  <c r="P1401" i="20"/>
  <c r="Q1399" i="20"/>
  <c r="P1399" i="20"/>
  <c r="P1398" i="20"/>
  <c r="Q1398" i="20"/>
  <c r="P1391" i="20"/>
  <c r="Q1391" i="20"/>
  <c r="P1389" i="20"/>
  <c r="Q1389" i="20"/>
  <c r="Q1388" i="20"/>
  <c r="P1388" i="20"/>
  <c r="P1385" i="20"/>
  <c r="Q1385" i="20"/>
  <c r="P1183" i="20"/>
  <c r="Q1183" i="20"/>
  <c r="P1181" i="20"/>
  <c r="Q1181" i="20"/>
  <c r="P1072" i="20"/>
  <c r="Q1072" i="20"/>
  <c r="Q1059" i="20"/>
  <c r="P1059" i="20"/>
  <c r="P1057" i="20"/>
  <c r="Q1057" i="20"/>
  <c r="Q1055" i="20"/>
  <c r="P1055" i="20"/>
  <c r="Q1047" i="20"/>
  <c r="P1047" i="20"/>
  <c r="P1045" i="20"/>
  <c r="Q1045" i="20"/>
  <c r="Q1040" i="20"/>
  <c r="P1040" i="20"/>
  <c r="Q1032" i="20"/>
  <c r="P1032" i="20"/>
  <c r="P1027" i="20"/>
  <c r="Q1027" i="20"/>
  <c r="P1023" i="20"/>
  <c r="Q1023" i="20"/>
  <c r="Q1021" i="20"/>
  <c r="P1021" i="20"/>
  <c r="P1016" i="20"/>
  <c r="Q1016" i="20"/>
  <c r="P1014" i="20"/>
  <c r="Q1014" i="20"/>
  <c r="P1012" i="20"/>
  <c r="Q1012" i="20"/>
  <c r="Q1009" i="20"/>
  <c r="P1009" i="20"/>
  <c r="Q1006" i="20"/>
  <c r="P1006" i="20"/>
  <c r="Q1001" i="20"/>
  <c r="P1001" i="20"/>
  <c r="Q999" i="20"/>
  <c r="P999" i="20"/>
  <c r="Q993" i="20"/>
  <c r="P993" i="20"/>
  <c r="P991" i="20"/>
  <c r="Q991" i="20"/>
  <c r="P989" i="20"/>
  <c r="Q989" i="20"/>
  <c r="Q981" i="20"/>
  <c r="P981" i="20"/>
  <c r="Q977" i="20"/>
  <c r="P977" i="20"/>
  <c r="Q855" i="20"/>
  <c r="P855" i="20"/>
  <c r="P852" i="20"/>
  <c r="Q852" i="20"/>
  <c r="P848" i="20"/>
  <c r="Q848" i="20"/>
  <c r="Q831" i="20"/>
  <c r="P831" i="20"/>
  <c r="P829" i="20"/>
  <c r="Q829" i="20"/>
  <c r="Q825" i="20"/>
  <c r="P825" i="20"/>
  <c r="Q822" i="20"/>
  <c r="P822" i="20"/>
  <c r="P820" i="20"/>
  <c r="Q820" i="20"/>
  <c r="P816" i="20"/>
  <c r="Q816" i="20"/>
  <c r="Q779" i="20"/>
  <c r="P779" i="20"/>
  <c r="P777" i="20"/>
  <c r="Q777" i="20"/>
  <c r="Q775" i="20"/>
  <c r="P775" i="20"/>
  <c r="Q773" i="20"/>
  <c r="P773" i="20"/>
  <c r="P771" i="20"/>
  <c r="Q771" i="20"/>
  <c r="P739" i="20"/>
  <c r="Q739" i="20"/>
  <c r="P735" i="20"/>
  <c r="Q735" i="20"/>
  <c r="P731" i="20"/>
  <c r="Q731" i="20"/>
  <c r="Q729" i="20"/>
  <c r="P729" i="20"/>
  <c r="P723" i="20"/>
  <c r="Q723" i="20"/>
  <c r="P577" i="20"/>
  <c r="Q577" i="20"/>
  <c r="P575" i="20"/>
  <c r="Q575" i="20"/>
  <c r="Q573" i="20"/>
  <c r="P573" i="20"/>
  <c r="P565" i="20"/>
  <c r="Q565" i="20"/>
  <c r="Q561" i="20"/>
  <c r="P561" i="20"/>
  <c r="P558" i="20"/>
  <c r="Q558" i="20"/>
  <c r="P556" i="20"/>
  <c r="Q556" i="20"/>
  <c r="P552" i="20"/>
  <c r="Q552" i="20"/>
  <c r="Q546" i="20"/>
  <c r="P546" i="20"/>
  <c r="Q535" i="20"/>
  <c r="P535" i="20"/>
  <c r="P529" i="20"/>
  <c r="Q529" i="20"/>
  <c r="Q520" i="20"/>
  <c r="P520" i="20"/>
  <c r="Q370" i="20"/>
  <c r="P370" i="20"/>
  <c r="P366" i="20"/>
  <c r="Q366" i="20"/>
  <c r="Q364" i="20"/>
  <c r="P364" i="20"/>
  <c r="P361" i="20"/>
  <c r="Q361" i="20"/>
  <c r="P359" i="20"/>
  <c r="Q359" i="20"/>
  <c r="Q356" i="20"/>
  <c r="P356" i="20"/>
  <c r="Q353" i="20"/>
  <c r="P353" i="20"/>
  <c r="P348" i="20"/>
  <c r="Q348" i="20"/>
  <c r="Q292" i="20"/>
  <c r="P292" i="20"/>
  <c r="P290" i="20"/>
  <c r="Q290" i="20"/>
  <c r="P283" i="20"/>
  <c r="Q283" i="20"/>
  <c r="Q278" i="20"/>
  <c r="P278" i="20"/>
  <c r="Q272" i="20"/>
  <c r="P272" i="20"/>
  <c r="P270" i="20"/>
  <c r="Q270" i="20"/>
  <c r="P267" i="20"/>
  <c r="Q267" i="20"/>
  <c r="P260" i="20"/>
  <c r="Q260" i="20"/>
  <c r="P257" i="20"/>
  <c r="Q257" i="20"/>
  <c r="P240" i="20"/>
  <c r="Q240" i="20"/>
  <c r="Q235" i="20"/>
  <c r="P235" i="20"/>
  <c r="P231" i="20"/>
  <c r="Q231" i="20"/>
  <c r="P219" i="20"/>
  <c r="Q219" i="20"/>
  <c r="P216" i="20"/>
  <c r="Q216" i="20"/>
  <c r="P214" i="20"/>
  <c r="Q214" i="20"/>
  <c r="P205" i="20"/>
  <c r="Q205" i="20"/>
  <c r="P203" i="20"/>
  <c r="Q203" i="20"/>
  <c r="P201" i="20"/>
  <c r="Q201" i="20"/>
  <c r="Q198" i="20"/>
  <c r="P198" i="20"/>
  <c r="Q177" i="20"/>
  <c r="P177" i="20"/>
  <c r="P172" i="20"/>
  <c r="Q172" i="20"/>
  <c r="P164" i="20"/>
  <c r="Q164" i="20"/>
  <c r="Q141" i="20"/>
  <c r="P141" i="20"/>
  <c r="P136" i="20"/>
  <c r="Q136" i="20"/>
  <c r="Q130" i="20"/>
  <c r="P130" i="20"/>
  <c r="Q125" i="20"/>
  <c r="P125" i="20"/>
  <c r="P121" i="20"/>
  <c r="Q121" i="20"/>
  <c r="P118" i="20"/>
  <c r="Q118" i="20"/>
  <c r="Q112" i="20"/>
  <c r="P112" i="20"/>
  <c r="P1564" i="20"/>
  <c r="Q1564" i="20"/>
  <c r="Q1563" i="20"/>
  <c r="P1563" i="20"/>
  <c r="P1562" i="20"/>
  <c r="Q1562" i="20"/>
  <c r="Q1561" i="20"/>
  <c r="P1561" i="20"/>
  <c r="P1560" i="20"/>
  <c r="Q1560" i="20"/>
  <c r="Q1559" i="20"/>
  <c r="P1559" i="20"/>
  <c r="P1558" i="20"/>
  <c r="Q1558" i="20"/>
  <c r="P1557" i="20"/>
  <c r="Q1557" i="20"/>
  <c r="P1556" i="20"/>
  <c r="Q1556" i="20"/>
  <c r="Q1555" i="20"/>
  <c r="P1555" i="20"/>
  <c r="P1554" i="20"/>
  <c r="Q1554" i="20"/>
  <c r="Q1553" i="20"/>
  <c r="P1553" i="20"/>
  <c r="P1552" i="20"/>
  <c r="Q1552" i="20"/>
  <c r="P1551" i="20"/>
  <c r="Q1551" i="20"/>
  <c r="P1550" i="20"/>
  <c r="Q1550" i="20"/>
  <c r="Q1549" i="20"/>
  <c r="P1549" i="20"/>
  <c r="P1548" i="20"/>
  <c r="Q1548" i="20"/>
  <c r="P1547" i="20"/>
  <c r="Q1547" i="20"/>
  <c r="P1546" i="20"/>
  <c r="Q1546" i="20"/>
  <c r="P1545" i="20"/>
  <c r="Q1545" i="20"/>
  <c r="P1544" i="20"/>
  <c r="Q1544" i="20"/>
  <c r="Q1543" i="20"/>
  <c r="P1543" i="20"/>
  <c r="Q1542" i="20"/>
  <c r="P1542" i="20"/>
  <c r="P1541" i="20"/>
  <c r="Q1541" i="20"/>
  <c r="P1540" i="20"/>
  <c r="Q1540" i="20"/>
  <c r="P1539" i="20"/>
  <c r="Q1539" i="20"/>
  <c r="Q1538" i="20"/>
  <c r="P1538" i="20"/>
  <c r="G1073" i="20"/>
  <c r="G1046" i="20"/>
  <c r="G1028" i="20"/>
  <c r="G830" i="20"/>
  <c r="G724" i="20"/>
  <c r="G1182" i="20"/>
  <c r="G819" i="20"/>
  <c r="G586" i="20"/>
  <c r="H2113" i="10"/>
  <c r="H1921" i="10"/>
  <c r="H2100" i="10"/>
  <c r="H1776" i="10"/>
  <c r="H1368" i="10"/>
  <c r="H1332" i="10"/>
  <c r="H1284" i="10"/>
  <c r="H1164" i="10"/>
  <c r="H2087" i="10"/>
  <c r="H73" i="10"/>
  <c r="H61" i="10"/>
  <c r="H1848" i="10"/>
  <c r="H959" i="10"/>
  <c r="H2372" i="10"/>
  <c r="H1580" i="10"/>
  <c r="H1822" i="10"/>
  <c r="H1378" i="10"/>
  <c r="H1126" i="10"/>
  <c r="H862" i="10"/>
  <c r="H2541" i="10"/>
  <c r="H2012" i="10"/>
  <c r="H1976" i="10"/>
  <c r="H1028" i="10"/>
  <c r="H800" i="10"/>
  <c r="H2047" i="10"/>
  <c r="H2102" i="10"/>
  <c r="H2484" i="10"/>
  <c r="H2478" i="10"/>
  <c r="H2346" i="10"/>
  <c r="H1518" i="10"/>
  <c r="H1122" i="10"/>
  <c r="H1984" i="10"/>
  <c r="H1960" i="10"/>
  <c r="H1828" i="10"/>
  <c r="H1780" i="10"/>
  <c r="H976" i="10"/>
  <c r="H839" i="10"/>
  <c r="H1233" i="10"/>
  <c r="H1504" i="10"/>
  <c r="H2338" i="10"/>
  <c r="H1054" i="10"/>
  <c r="H1460" i="10"/>
  <c r="H920" i="10"/>
  <c r="H2071" i="10"/>
  <c r="H1927" i="10"/>
  <c r="H1759" i="10"/>
  <c r="H1603" i="10"/>
  <c r="H1810" i="10"/>
  <c r="H1162" i="10"/>
  <c r="H922" i="10"/>
  <c r="H1880" i="10"/>
  <c r="H1678" i="10"/>
  <c r="H1210" i="10"/>
  <c r="H1018" i="10"/>
  <c r="H2265" i="10"/>
  <c r="H46" i="10"/>
  <c r="H82" i="10"/>
  <c r="H94" i="10"/>
  <c r="H1267" i="10"/>
  <c r="H1957" i="10"/>
  <c r="H2498" i="10"/>
  <c r="H2318" i="10"/>
  <c r="H1128" i="10"/>
  <c r="H1594" i="10"/>
  <c r="H2061" i="10"/>
  <c r="H1223" i="10"/>
  <c r="H2449" i="10"/>
  <c r="H1224" i="10"/>
  <c r="H1749" i="10"/>
  <c r="H1616" i="10"/>
  <c r="H838" i="10"/>
  <c r="H2085" i="10"/>
  <c r="H1257" i="10"/>
  <c r="H1531" i="10"/>
  <c r="H1958" i="10"/>
  <c r="H1053" i="10"/>
  <c r="H829" i="10"/>
  <c r="H997" i="10"/>
  <c r="H34" i="10"/>
  <c r="H1307" i="10"/>
  <c r="H2305" i="10"/>
  <c r="H2448" i="10"/>
  <c r="H1123" i="10"/>
  <c r="H1893" i="10"/>
  <c r="H2292" i="10"/>
  <c r="H25" i="10"/>
  <c r="H2637" i="10"/>
  <c r="H1377" i="10"/>
  <c r="H1029" i="10"/>
  <c r="H1856" i="10"/>
  <c r="H2447" i="10"/>
  <c r="H1176" i="10"/>
  <c r="H1788" i="10"/>
  <c r="H817" i="10"/>
  <c r="H1676" i="10"/>
  <c r="H1154" i="10"/>
  <c r="H2482" i="10"/>
  <c r="H1762" i="10"/>
  <c r="H1426" i="10"/>
  <c r="H1293" i="10"/>
  <c r="H981" i="10"/>
  <c r="H2048" i="10"/>
  <c r="H1304" i="10"/>
  <c r="H2258" i="10"/>
  <c r="H1766" i="10"/>
  <c r="H1204" i="10"/>
  <c r="H2136" i="10"/>
  <c r="H78" i="10"/>
  <c r="H1317" i="10"/>
  <c r="H777" i="10"/>
  <c r="H1103" i="10"/>
  <c r="H1593" i="10"/>
  <c r="H1329" i="10"/>
  <c r="H2698" i="10"/>
  <c r="H1997" i="10"/>
  <c r="H2037" i="10"/>
  <c r="H2288" i="10"/>
  <c r="H992" i="10"/>
  <c r="H1993" i="10"/>
  <c r="H1837" i="10"/>
  <c r="H1584" i="10"/>
  <c r="H1917" i="10"/>
  <c r="H1725" i="10"/>
  <c r="H848" i="10"/>
  <c r="H1459" i="10"/>
  <c r="H66" i="10"/>
  <c r="H1090" i="10"/>
  <c r="H2649" i="10"/>
  <c r="H1194" i="10"/>
  <c r="H894" i="10"/>
  <c r="H18" i="10"/>
  <c r="H1768" i="10"/>
  <c r="H805" i="10"/>
  <c r="H2326" i="10"/>
  <c r="H2675" i="10"/>
  <c r="H2291" i="10"/>
  <c r="H2267" i="10"/>
  <c r="H2135" i="10"/>
  <c r="H2063" i="10"/>
  <c r="H1829" i="10"/>
  <c r="H1673" i="10"/>
  <c r="H1171" i="10"/>
  <c r="H1337" i="10"/>
  <c r="H1277" i="10"/>
  <c r="H1193" i="10"/>
  <c r="H1831" i="10"/>
  <c r="H2360" i="10"/>
  <c r="H1208" i="10"/>
  <c r="H2660" i="10"/>
  <c r="H1400" i="10"/>
  <c r="H1220" i="10"/>
  <c r="H1375" i="10"/>
  <c r="H2030" i="10"/>
  <c r="H2299" i="10"/>
  <c r="H2470" i="10"/>
  <c r="H1795" i="10"/>
  <c r="H1744" i="10"/>
  <c r="H1660" i="10"/>
  <c r="H1301" i="10"/>
  <c r="H1145" i="10"/>
  <c r="H893" i="10"/>
  <c r="H89" i="10"/>
  <c r="H52" i="10"/>
  <c r="H1721" i="10"/>
  <c r="H1135" i="10"/>
  <c r="H1015" i="10"/>
  <c r="H2056" i="10"/>
  <c r="H1217" i="10"/>
  <c r="H1157" i="10"/>
  <c r="H1073" i="10"/>
  <c r="H857" i="10"/>
  <c r="H940" i="10"/>
  <c r="H1456" i="10"/>
  <c r="H98" i="10"/>
  <c r="H2697" i="10"/>
  <c r="H980" i="10"/>
  <c r="H776" i="10"/>
  <c r="H1723" i="10"/>
  <c r="H1882" i="10"/>
  <c r="H1738" i="10"/>
  <c r="H1102" i="10"/>
  <c r="H956" i="10"/>
  <c r="H2407" i="10"/>
  <c r="H2263" i="10"/>
  <c r="H2062" i="10"/>
  <c r="H1414" i="10"/>
  <c r="H1234" i="10"/>
  <c r="H1078" i="10"/>
  <c r="H790" i="10"/>
  <c r="H1172" i="10"/>
  <c r="H92" i="10"/>
  <c r="H2539" i="10"/>
  <c r="H2251" i="10"/>
  <c r="H1987" i="10"/>
  <c r="H1783" i="10"/>
  <c r="H1591" i="10"/>
  <c r="H1303" i="10"/>
  <c r="H2683" i="10"/>
  <c r="H2678" i="10"/>
  <c r="H2354" i="10"/>
  <c r="H1790" i="10"/>
  <c r="H1754" i="10"/>
  <c r="H1682" i="10"/>
  <c r="H1382" i="10"/>
  <c r="H1322" i="10"/>
  <c r="H1010" i="10"/>
  <c r="H950" i="10"/>
  <c r="H2653" i="10"/>
  <c r="H2461" i="10"/>
  <c r="H2005" i="10"/>
  <c r="H1981" i="10"/>
  <c r="H1897" i="10"/>
  <c r="H1849" i="10"/>
  <c r="H1825" i="10"/>
  <c r="H1693" i="10"/>
  <c r="H1610" i="10"/>
  <c r="H1394" i="10"/>
  <c r="H1262" i="10"/>
  <c r="H2520" i="10"/>
  <c r="H1980" i="10"/>
  <c r="H1896" i="10"/>
  <c r="H1716" i="10"/>
  <c r="H1560" i="10"/>
  <c r="H1464" i="10"/>
  <c r="H1392" i="10"/>
  <c r="H1140" i="10"/>
  <c r="H828" i="10"/>
  <c r="H1254" i="10"/>
  <c r="H2042" i="10"/>
  <c r="H1796" i="10"/>
  <c r="H2247" i="10"/>
  <c r="H2525" i="10"/>
  <c r="H1357" i="10"/>
  <c r="H1321" i="10"/>
  <c r="H1798" i="10"/>
  <c r="H946" i="10"/>
  <c r="H1653" i="10"/>
  <c r="H79" i="10"/>
  <c r="H2259" i="10"/>
  <c r="H2139" i="10"/>
  <c r="H2103" i="10"/>
  <c r="H2067" i="10"/>
  <c r="H2031" i="10"/>
  <c r="H1983" i="10"/>
  <c r="H1947" i="10"/>
  <c r="H1887" i="10"/>
  <c r="H1039" i="10"/>
  <c r="H1109" i="10"/>
  <c r="H1857" i="10"/>
  <c r="H1568" i="10"/>
  <c r="H1207" i="10"/>
  <c r="H2402" i="10"/>
  <c r="H1130" i="10"/>
  <c r="H854" i="10"/>
  <c r="H1860" i="10"/>
  <c r="H1150" i="10"/>
  <c r="H1569" i="10"/>
  <c r="H1113" i="10"/>
  <c r="H1604" i="10"/>
  <c r="H1219" i="10"/>
  <c r="H888" i="10"/>
  <c r="H1159" i="10"/>
  <c r="H2540" i="10"/>
  <c r="H996" i="10"/>
  <c r="H28" i="10"/>
  <c r="H2515" i="10"/>
  <c r="H1290" i="10"/>
  <c r="H2501" i="10"/>
  <c r="H2476" i="10"/>
  <c r="H2091" i="10"/>
  <c r="H2043" i="10"/>
  <c r="H2640" i="10"/>
  <c r="H1339" i="10"/>
  <c r="H2295" i="10"/>
  <c r="H2115" i="10"/>
  <c r="H1757" i="10"/>
  <c r="H1532" i="10"/>
  <c r="H1200" i="10"/>
  <c r="H60" i="10"/>
  <c r="H77" i="10"/>
  <c r="H62" i="10"/>
  <c r="H2300" i="10"/>
  <c r="H2383" i="10"/>
  <c r="H1347" i="10"/>
  <c r="H1621" i="10"/>
  <c r="H2481" i="10"/>
  <c r="H1715" i="10"/>
  <c r="H2307" i="10"/>
  <c r="H1971" i="10"/>
  <c r="H1899" i="10"/>
  <c r="H2339" i="10"/>
  <c r="H96" i="10"/>
  <c r="H29" i="10"/>
  <c r="H1292" i="10"/>
  <c r="H2078" i="10"/>
  <c r="H833" i="10"/>
  <c r="H2287" i="10"/>
  <c r="H814" i="10"/>
  <c r="H86" i="10"/>
  <c r="H1358" i="10"/>
  <c r="H1022" i="10"/>
  <c r="H2281" i="10"/>
  <c r="H1246" i="10"/>
  <c r="G368" i="20"/>
  <c r="G323" i="20"/>
  <c r="G122" i="20"/>
  <c r="G823" i="20"/>
  <c r="G736" i="20"/>
  <c r="G557" i="20"/>
  <c r="G329" i="20"/>
  <c r="G778" i="20"/>
  <c r="G766" i="20"/>
  <c r="G746" i="20"/>
  <c r="G725" i="20"/>
  <c r="G236" i="20"/>
  <c r="G117" i="20"/>
  <c r="G177" i="20"/>
  <c r="G121" i="20"/>
  <c r="G186" i="20"/>
  <c r="G326" i="20"/>
  <c r="G306" i="20"/>
  <c r="G257" i="20"/>
  <c r="G214" i="20"/>
  <c r="G205" i="20"/>
  <c r="G130" i="20"/>
  <c r="G112" i="20"/>
  <c r="G1460" i="20"/>
  <c r="G1578" i="20"/>
  <c r="G1675" i="20"/>
  <c r="G1616" i="20"/>
  <c r="G276" i="20"/>
  <c r="G581" i="20"/>
  <c r="G1569" i="20"/>
  <c r="G1593" i="20"/>
  <c r="G1679" i="20"/>
  <c r="G1467" i="20"/>
  <c r="G315" i="20"/>
  <c r="G517" i="20"/>
  <c r="G125" i="20"/>
  <c r="G770" i="20"/>
  <c r="G851" i="20"/>
  <c r="G1576" i="20"/>
  <c r="G1636" i="20"/>
  <c r="G1577" i="20"/>
  <c r="G1565" i="20"/>
  <c r="G842" i="20"/>
  <c r="G206" i="20"/>
  <c r="G317" i="20"/>
  <c r="G553" i="20"/>
  <c r="G738" i="20"/>
  <c r="G836" i="20"/>
  <c r="G1464" i="20"/>
  <c r="G1568" i="20"/>
  <c r="G1592" i="20"/>
  <c r="G1678" i="20"/>
  <c r="G303" i="20"/>
  <c r="G275" i="20"/>
  <c r="G1619" i="20"/>
  <c r="G1631" i="20"/>
  <c r="G344" i="20"/>
  <c r="G763" i="20"/>
  <c r="G350" i="20"/>
  <c r="G171" i="20"/>
  <c r="G106" i="20"/>
  <c r="G146" i="20"/>
  <c r="G268" i="20"/>
  <c r="G322" i="20"/>
  <c r="G1418" i="20"/>
  <c r="G1473" i="20"/>
  <c r="G980" i="20"/>
  <c r="G1060" i="20"/>
  <c r="G193" i="20"/>
  <c r="G373" i="20"/>
  <c r="G856" i="20"/>
  <c r="G1010" i="20"/>
  <c r="G1052" i="20"/>
  <c r="G167" i="20"/>
  <c r="G549" i="20"/>
  <c r="G741" i="20"/>
  <c r="G730" i="20"/>
  <c r="G1025" i="20"/>
  <c r="G1065" i="20"/>
  <c r="G1402" i="20"/>
  <c r="G1450" i="20"/>
  <c r="G295" i="20"/>
  <c r="G983" i="20"/>
  <c r="G159" i="20"/>
  <c r="G1013" i="20"/>
  <c r="G338" i="20"/>
  <c r="G743" i="20"/>
  <c r="G1018" i="20"/>
  <c r="G1070" i="20"/>
  <c r="G238" i="20"/>
  <c r="G547" i="20"/>
  <c r="G733" i="20"/>
  <c r="G990" i="20"/>
  <c r="G1068" i="20"/>
  <c r="G523" i="20"/>
  <c r="G243" i="20"/>
  <c r="G343" i="20"/>
  <c r="G582" i="20"/>
  <c r="G1020" i="20"/>
  <c r="G551" i="20"/>
  <c r="G1469" i="20"/>
  <c r="G187" i="20"/>
  <c r="G534" i="20"/>
  <c r="G569" i="20"/>
  <c r="G986" i="20"/>
  <c r="G169" i="20"/>
  <c r="G585" i="20"/>
  <c r="G525" i="20"/>
  <c r="G148" i="20"/>
  <c r="G263" i="20"/>
  <c r="G176" i="20"/>
  <c r="G312" i="20"/>
  <c r="G346" i="20"/>
  <c r="G527" i="20"/>
  <c r="G764" i="20"/>
  <c r="G246" i="20"/>
  <c r="G742" i="20"/>
  <c r="G996" i="20"/>
  <c r="G1034" i="20"/>
  <c r="G1075" i="20"/>
  <c r="G113" i="20"/>
  <c r="G175" i="20"/>
  <c r="G332" i="20"/>
  <c r="G580" i="20"/>
  <c r="G859" i="20"/>
  <c r="G153" i="20"/>
  <c r="G269" i="20"/>
  <c r="G1067" i="20"/>
  <c r="G721" i="20"/>
  <c r="G189" i="20"/>
  <c r="G300" i="20"/>
  <c r="G745" i="20"/>
  <c r="G843" i="20"/>
  <c r="G1038" i="20"/>
  <c r="G1617" i="20"/>
  <c r="G1629" i="20"/>
  <c r="G196" i="20"/>
  <c r="G540" i="20"/>
  <c r="G1069" i="20"/>
  <c r="G67" i="20"/>
  <c r="G119" i="20"/>
  <c r="G242" i="20"/>
  <c r="G542" i="20"/>
  <c r="G818" i="20"/>
  <c r="G335" i="20"/>
  <c r="G827" i="20"/>
  <c r="G988" i="20"/>
  <c r="G218" i="20"/>
  <c r="G1051" i="20"/>
  <c r="G132" i="20"/>
  <c r="G846" i="20"/>
  <c r="G1002" i="20"/>
  <c r="G1043" i="20"/>
  <c r="G1412" i="20"/>
  <c r="G1435" i="20"/>
  <c r="G1475" i="20"/>
  <c r="G245" i="20"/>
  <c r="G538" i="20"/>
  <c r="G225" i="20"/>
  <c r="G279" i="20"/>
  <c r="G339" i="20"/>
  <c r="G732" i="20"/>
  <c r="G147" i="20"/>
  <c r="G255" i="20"/>
  <c r="G288" i="20"/>
  <c r="G833" i="20"/>
  <c r="G311" i="20"/>
  <c r="G769" i="20"/>
  <c r="G850" i="20"/>
  <c r="G1414" i="20"/>
  <c r="G1437" i="20"/>
  <c r="G152" i="20"/>
  <c r="G1680" i="20"/>
  <c r="G342" i="20"/>
  <c r="G998" i="20"/>
  <c r="G128" i="20"/>
  <c r="G297" i="20"/>
  <c r="G545" i="20"/>
  <c r="G737" i="20"/>
  <c r="G1036" i="20"/>
  <c r="G1076" i="20"/>
  <c r="G150" i="20"/>
  <c r="G191" i="20"/>
  <c r="G224" i="20"/>
  <c r="G1008" i="20"/>
  <c r="G318" i="20"/>
  <c r="G518" i="20"/>
  <c r="G1390" i="20"/>
  <c r="G174" i="20"/>
  <c r="G325" i="20"/>
  <c r="G1470" i="20"/>
  <c r="G1633" i="20"/>
  <c r="G1682" i="20"/>
  <c r="G1003" i="20"/>
  <c r="G305" i="20"/>
  <c r="G559" i="20"/>
  <c r="G554" i="20"/>
  <c r="G744" i="20"/>
  <c r="G1042" i="20"/>
  <c r="G157" i="20"/>
  <c r="G734" i="20"/>
  <c r="G1061" i="20"/>
  <c r="G583" i="20"/>
  <c r="G1420" i="20"/>
  <c r="G1683" i="20"/>
  <c r="G287" i="20"/>
  <c r="G767" i="20"/>
  <c r="G1031" i="20"/>
  <c r="G1054" i="20"/>
  <c r="G262" i="20"/>
  <c r="G838" i="20"/>
  <c r="G185" i="20"/>
  <c r="G244" i="20"/>
  <c r="G298" i="20"/>
  <c r="G562" i="20"/>
  <c r="G847" i="20"/>
  <c r="G162" i="20"/>
  <c r="G232" i="20"/>
  <c r="G376" i="20"/>
  <c r="G544" i="20"/>
  <c r="G220" i="20"/>
  <c r="G340" i="20"/>
  <c r="G531" i="20"/>
  <c r="G722" i="20"/>
  <c r="G1461" i="20"/>
  <c r="G1635" i="20"/>
  <c r="G1684" i="20"/>
  <c r="G351" i="20"/>
  <c r="G834" i="20"/>
  <c r="G149" i="20"/>
  <c r="G313" i="20"/>
  <c r="G567" i="20"/>
  <c r="G841" i="20"/>
  <c r="G247" i="20"/>
  <c r="G768" i="20"/>
  <c r="G160" i="20"/>
  <c r="G537" i="20"/>
  <c r="G726" i="20"/>
  <c r="G824" i="20"/>
  <c r="G984" i="20"/>
  <c r="G1022" i="20"/>
  <c r="H2411" i="10"/>
  <c r="H2524" i="10"/>
  <c r="H1013" i="10"/>
  <c r="H2656" i="10"/>
  <c r="H1630" i="10"/>
  <c r="H1402" i="10"/>
  <c r="H982" i="10"/>
  <c r="H58" i="10"/>
  <c r="H1748" i="10"/>
  <c r="H1556" i="10"/>
  <c r="H1160" i="10"/>
  <c r="H1004" i="10"/>
  <c r="H824" i="10"/>
  <c r="H2371" i="10"/>
  <c r="H2506" i="10"/>
  <c r="H1714" i="10"/>
  <c r="H1030" i="10"/>
  <c r="H2456" i="10"/>
  <c r="H2000" i="10"/>
  <c r="H1376" i="10"/>
  <c r="H872" i="10"/>
  <c r="H2491" i="10"/>
  <c r="H2095" i="10"/>
  <c r="H2671" i="10"/>
  <c r="H2110" i="10"/>
  <c r="H1582" i="10"/>
  <c r="H1904" i="10"/>
  <c r="H2530" i="10"/>
  <c r="H2314" i="10"/>
  <c r="H2074" i="10"/>
  <c r="H1834" i="10"/>
  <c r="H898" i="10"/>
  <c r="H2276" i="10"/>
  <c r="H1892" i="10"/>
  <c r="H1316" i="10"/>
  <c r="H896" i="10"/>
  <c r="H1928" i="10"/>
  <c r="H1735" i="10"/>
  <c r="H2072" i="10"/>
  <c r="H1195" i="10"/>
  <c r="H2398" i="10"/>
  <c r="H2302" i="10"/>
  <c r="H2038" i="10"/>
  <c r="H1870" i="10"/>
  <c r="H1702" i="10"/>
  <c r="H1184" i="10"/>
  <c r="H1016" i="10"/>
  <c r="H80" i="10"/>
  <c r="H8" i="10"/>
  <c r="H2474" i="10"/>
  <c r="H2294" i="10"/>
  <c r="H2138" i="10"/>
  <c r="H1946" i="10"/>
  <c r="H1874" i="10"/>
  <c r="H1826" i="10"/>
  <c r="H1778" i="10"/>
  <c r="H1574" i="10"/>
  <c r="H1274" i="10"/>
  <c r="H1082" i="10"/>
  <c r="H1046" i="10"/>
  <c r="H914" i="10"/>
  <c r="H2485" i="10"/>
  <c r="H2341" i="10"/>
  <c r="H2245" i="10"/>
  <c r="H2137" i="10"/>
  <c r="H1873" i="10"/>
  <c r="H1310" i="10"/>
  <c r="H1190" i="10"/>
  <c r="H998" i="10"/>
  <c r="H926" i="10"/>
  <c r="H2352" i="10"/>
  <c r="H2268" i="10"/>
  <c r="H2076" i="10"/>
  <c r="H1824" i="10"/>
  <c r="H1740" i="10"/>
  <c r="H1668" i="10"/>
  <c r="H1500" i="10"/>
  <c r="H1344" i="10"/>
  <c r="H1032" i="10"/>
  <c r="H948" i="10"/>
  <c r="H2075" i="10"/>
  <c r="H1325" i="10"/>
  <c r="H41" i="10"/>
  <c r="H100" i="10"/>
  <c r="H1989" i="10"/>
  <c r="H1701" i="10"/>
  <c r="H1629" i="10"/>
  <c r="H1557" i="10"/>
  <c r="H1425" i="10"/>
  <c r="H2060" i="10"/>
  <c r="H1964" i="10"/>
  <c r="H1736" i="10"/>
  <c r="H1025" i="10"/>
  <c r="H941" i="10"/>
  <c r="H869" i="10"/>
  <c r="H65" i="10"/>
  <c r="H40" i="10"/>
  <c r="H2105" i="10"/>
  <c r="H1961" i="10"/>
  <c r="H1877" i="10"/>
  <c r="H1121" i="10"/>
  <c r="H1037" i="10"/>
  <c r="H965" i="10"/>
  <c r="H53" i="10"/>
  <c r="H5" i="10"/>
  <c r="H74" i="10"/>
  <c r="H2632" i="10"/>
  <c r="H2355" i="10"/>
  <c r="H1348" i="10"/>
  <c r="H2140" i="10"/>
  <c r="H2674" i="10"/>
  <c r="H85" i="10"/>
  <c r="H2377" i="10"/>
  <c r="H2029" i="10"/>
  <c r="H781" i="10"/>
  <c r="H2050" i="10"/>
  <c r="H1990" i="10"/>
  <c r="H1666" i="10"/>
  <c r="H2505" i="10"/>
  <c r="H2361" i="10"/>
  <c r="H2313" i="10"/>
  <c r="H2277" i="10"/>
  <c r="H1965" i="10"/>
  <c r="H1773" i="10"/>
  <c r="H2348" i="10"/>
  <c r="H2395" i="10"/>
  <c r="H1939" i="10"/>
  <c r="H1843" i="10"/>
  <c r="H1771" i="10"/>
  <c r="H1886" i="10"/>
  <c r="H1838" i="10"/>
  <c r="H1802" i="10"/>
  <c r="H1694" i="10"/>
  <c r="H1562" i="10"/>
  <c r="H1238" i="10"/>
  <c r="H1034" i="10"/>
  <c r="H806" i="10"/>
  <c r="H2652" i="10"/>
  <c r="H2112" i="10"/>
  <c r="H2052" i="10"/>
  <c r="H2004" i="10"/>
  <c r="H1956" i="10"/>
  <c r="H1644" i="10"/>
  <c r="H1008" i="10"/>
  <c r="H780" i="10"/>
  <c r="H1370" i="10"/>
  <c r="H2650" i="10"/>
  <c r="H2687" i="10"/>
  <c r="H2033" i="10"/>
  <c r="H1600" i="10"/>
  <c r="H2260" i="10"/>
  <c r="H845" i="10"/>
  <c r="H1205" i="10"/>
  <c r="H64" i="10"/>
  <c r="H16" i="10"/>
  <c r="H69" i="10"/>
  <c r="H9" i="10"/>
  <c r="H2312" i="10"/>
  <c r="H1268" i="10"/>
  <c r="H2419" i="10"/>
  <c r="G69" i="20"/>
  <c r="H1975" i="10"/>
  <c r="H1699" i="10"/>
  <c r="H1315" i="10"/>
  <c r="H2450" i="10"/>
  <c r="H2378" i="10"/>
  <c r="H2342" i="10"/>
  <c r="H1970" i="10"/>
  <c r="H1922" i="10"/>
  <c r="H1670" i="10"/>
  <c r="H1526" i="10"/>
  <c r="H1286" i="10"/>
  <c r="H2664" i="10"/>
  <c r="H2508" i="10"/>
  <c r="H2460" i="10"/>
  <c r="H2412" i="10"/>
  <c r="H2388" i="10"/>
  <c r="H2364" i="10"/>
  <c r="H2340" i="10"/>
  <c r="H2316" i="10"/>
  <c r="H2304" i="10"/>
  <c r="H2280" i="10"/>
  <c r="H2256" i="10"/>
  <c r="H2124" i="10"/>
  <c r="H2088" i="10"/>
  <c r="H2064" i="10"/>
  <c r="H2040" i="10"/>
  <c r="H2016" i="10"/>
  <c r="H1992" i="10"/>
  <c r="H1968" i="10"/>
  <c r="H1944" i="10"/>
  <c r="H1920" i="10"/>
  <c r="H1908" i="10"/>
  <c r="H1884" i="10"/>
  <c r="H1872" i="10"/>
  <c r="H1836" i="10"/>
  <c r="H1812" i="10"/>
  <c r="H1800" i="10"/>
  <c r="H1752" i="10"/>
  <c r="H1728" i="10"/>
  <c r="H1704" i="10"/>
  <c r="H1680" i="10"/>
  <c r="H1656" i="10"/>
  <c r="H1632" i="10"/>
  <c r="H1620" i="10"/>
  <c r="H1596" i="10"/>
  <c r="H1572" i="10"/>
  <c r="H1548" i="10"/>
  <c r="H1524" i="10"/>
  <c r="H1512" i="10"/>
  <c r="H1452" i="10"/>
  <c r="H1428" i="10"/>
  <c r="H1404" i="10"/>
  <c r="H1380" i="10"/>
  <c r="H1356" i="10"/>
  <c r="H1320" i="10"/>
  <c r="H1296" i="10"/>
  <c r="H1260" i="10"/>
  <c r="H1236" i="10"/>
  <c r="H1104" i="10"/>
  <c r="H1080" i="10"/>
  <c r="H1044" i="10"/>
  <c r="H1020" i="10"/>
  <c r="H972" i="10"/>
  <c r="H960" i="10"/>
  <c r="H936" i="10"/>
  <c r="H900" i="10"/>
  <c r="H876" i="10"/>
  <c r="H816" i="10"/>
  <c r="H792" i="10"/>
  <c r="H72" i="10"/>
  <c r="H48" i="10"/>
  <c r="H12" i="10"/>
  <c r="H2651" i="10"/>
  <c r="H2531" i="10"/>
  <c r="H2483" i="10"/>
  <c r="H2387" i="10"/>
  <c r="H2303" i="10"/>
  <c r="H2255" i="10"/>
  <c r="H2099" i="10"/>
  <c r="H2417" i="10"/>
  <c r="H2297" i="10"/>
  <c r="H2129" i="10"/>
  <c r="H1913" i="10"/>
  <c r="H1853" i="10"/>
  <c r="H1087" i="10"/>
  <c r="H1624" i="10"/>
  <c r="H1229" i="10"/>
  <c r="H1289" i="10"/>
  <c r="H1241" i="10"/>
  <c r="H1169" i="10"/>
  <c r="H1097" i="10"/>
  <c r="H953" i="10"/>
  <c r="H821" i="10"/>
  <c r="H2643" i="10"/>
  <c r="H1084" i="10"/>
  <c r="H88" i="10"/>
  <c r="H2002" i="10"/>
  <c r="H1786" i="10"/>
  <c r="H1654" i="10"/>
  <c r="H1330" i="10"/>
  <c r="H1138" i="10"/>
  <c r="H970" i="10"/>
  <c r="H934" i="10"/>
  <c r="H850" i="10"/>
  <c r="H1448" i="10"/>
  <c r="H1136" i="10"/>
  <c r="H932" i="10"/>
  <c r="H56" i="10"/>
  <c r="H2635" i="10"/>
  <c r="H2359" i="10"/>
  <c r="H1951" i="10"/>
  <c r="H1855" i="10"/>
  <c r="H1675" i="10"/>
  <c r="H1555" i="10"/>
  <c r="H2534" i="10"/>
  <c r="H2246" i="10"/>
  <c r="H1898" i="10"/>
  <c r="H1814" i="10"/>
  <c r="H1250" i="10"/>
  <c r="H1142" i="10"/>
  <c r="H1094" i="10"/>
  <c r="H938" i="10"/>
  <c r="H878" i="10"/>
  <c r="H2689" i="10"/>
  <c r="H2533" i="10"/>
  <c r="H2497" i="10"/>
  <c r="H2401" i="10"/>
  <c r="H2125" i="10"/>
  <c r="H2101" i="10"/>
  <c r="H2065" i="10"/>
  <c r="H2017" i="10"/>
  <c r="H1969" i="10"/>
  <c r="H1945" i="10"/>
  <c r="H1909" i="10"/>
  <c r="H1885" i="10"/>
  <c r="H1861" i="10"/>
  <c r="H1801" i="10"/>
  <c r="H1765" i="10"/>
  <c r="H1741" i="10"/>
  <c r="H1717" i="10"/>
  <c r="H1681" i="10"/>
  <c r="H1657" i="10"/>
  <c r="H1658" i="10"/>
  <c r="H890" i="10"/>
  <c r="H2496" i="10"/>
  <c r="H71" i="10"/>
  <c r="H47" i="10"/>
  <c r="H1003" i="10"/>
  <c r="H967" i="10"/>
  <c r="H871" i="10"/>
  <c r="H835" i="10"/>
  <c r="H787" i="10"/>
  <c r="H2466" i="10"/>
  <c r="H2310" i="10"/>
  <c r="H2130" i="10"/>
  <c r="H1986" i="10"/>
  <c r="H1770" i="10"/>
  <c r="H1722" i="10"/>
  <c r="H1674" i="10"/>
  <c r="H1506" i="10"/>
  <c r="H1386" i="10"/>
  <c r="H1038" i="10"/>
  <c r="H870" i="10"/>
  <c r="H1027" i="10"/>
  <c r="H979" i="10"/>
  <c r="H943" i="10"/>
  <c r="H907" i="10"/>
  <c r="H859" i="10"/>
  <c r="H799" i="10"/>
  <c r="H775" i="10"/>
  <c r="H2523" i="10"/>
  <c r="H1047" i="10"/>
  <c r="H951" i="10"/>
  <c r="H867" i="10"/>
  <c r="H91" i="10"/>
  <c r="H2694" i="10"/>
  <c r="H2502" i="10"/>
  <c r="H2298" i="10"/>
  <c r="H2106" i="10"/>
  <c r="H1962" i="10"/>
  <c r="H1878" i="10"/>
  <c r="H1782" i="10"/>
  <c r="H1734" i="10"/>
  <c r="H1686" i="10"/>
  <c r="H1578" i="10"/>
  <c r="H1410" i="10"/>
  <c r="H1338" i="10"/>
  <c r="H1218" i="10"/>
  <c r="H1050" i="10"/>
  <c r="H918" i="10"/>
  <c r="H882" i="10"/>
  <c r="H846" i="10"/>
  <c r="H834" i="10"/>
  <c r="H798" i="10"/>
  <c r="H2285" i="10"/>
  <c r="H2249" i="10"/>
  <c r="H2057" i="10"/>
  <c r="H1937" i="10"/>
  <c r="H1373" i="10"/>
  <c r="H1313" i="10"/>
  <c r="H1253" i="10"/>
  <c r="H1181" i="10"/>
  <c r="H1061" i="10"/>
  <c r="H977" i="10"/>
  <c r="H917" i="10"/>
  <c r="H2028" i="10"/>
  <c r="H1692" i="10"/>
  <c r="H1608" i="10"/>
  <c r="H1248" i="10"/>
  <c r="H1116" i="10"/>
  <c r="H1056" i="10"/>
  <c r="H1544" i="10"/>
  <c r="H24" i="10"/>
  <c r="H2399" i="10"/>
  <c r="H2351" i="10"/>
  <c r="H1698" i="10"/>
  <c r="H1662" i="10"/>
  <c r="H1638" i="10"/>
  <c r="H1602" i="10"/>
  <c r="H1590" i="10"/>
  <c r="H1542" i="10"/>
  <c r="H1530" i="10"/>
  <c r="H1458" i="10"/>
  <c r="H1422" i="10"/>
  <c r="H1398" i="10"/>
  <c r="H1350" i="10"/>
  <c r="H1230" i="10"/>
  <c r="H1182" i="10"/>
  <c r="H1158" i="10"/>
  <c r="H1134" i="10"/>
  <c r="H1086" i="10"/>
  <c r="H1062" i="10"/>
  <c r="H1014" i="10"/>
  <c r="H978" i="10"/>
  <c r="H942" i="10"/>
  <c r="H858" i="10"/>
  <c r="H822" i="10"/>
  <c r="H786" i="10"/>
  <c r="H90" i="10"/>
  <c r="H42" i="10"/>
  <c r="H30" i="10"/>
  <c r="H2657" i="10"/>
  <c r="H2537" i="10"/>
  <c r="H2513" i="10"/>
  <c r="H2465" i="10"/>
  <c r="H2453" i="10"/>
  <c r="H2381" i="10"/>
  <c r="H2117" i="10"/>
  <c r="H2093" i="10"/>
  <c r="H2081" i="10"/>
  <c r="H2069" i="10"/>
  <c r="H2045" i="10"/>
  <c r="H2021" i="10"/>
  <c r="H2009" i="10"/>
  <c r="H1985" i="10"/>
  <c r="H1973" i="10"/>
  <c r="H1949" i="10"/>
  <c r="H1925" i="10"/>
  <c r="H1901" i="10"/>
  <c r="H1889" i="10"/>
  <c r="H1865" i="10"/>
  <c r="H1841" i="10"/>
  <c r="H1817" i="10"/>
  <c r="H1805" i="10"/>
  <c r="H1781" i="10"/>
  <c r="H1769" i="10"/>
  <c r="H1745" i="10"/>
  <c r="H1733" i="10"/>
  <c r="H1709" i="10"/>
  <c r="H1697" i="10"/>
  <c r="H1685" i="10"/>
  <c r="H1661" i="10"/>
  <c r="H1649" i="10"/>
  <c r="H1637" i="10"/>
  <c r="H1625" i="10"/>
  <c r="H1613" i="10"/>
  <c r="H1601" i="10"/>
  <c r="H1589" i="10"/>
  <c r="H1577" i="10"/>
  <c r="H1565" i="10"/>
  <c r="H1553" i="10"/>
  <c r="H1529" i="10"/>
  <c r="H1517" i="10"/>
  <c r="H1505" i="10"/>
  <c r="H1457" i="10"/>
  <c r="H1421" i="10"/>
  <c r="H2680" i="10"/>
  <c r="H2644" i="10"/>
  <c r="H2512" i="10"/>
  <c r="H2500" i="10"/>
  <c r="H2488" i="10"/>
  <c r="H2464" i="10"/>
  <c r="H2452" i="10"/>
  <c r="H2416" i="10"/>
  <c r="H2404" i="10"/>
  <c r="H2368" i="10"/>
  <c r="H2356" i="10"/>
  <c r="H2332" i="10"/>
  <c r="H2308" i="10"/>
  <c r="H2284" i="10"/>
  <c r="H2272" i="10"/>
  <c r="H2248" i="10"/>
  <c r="H2092" i="10"/>
  <c r="H2068" i="10"/>
  <c r="H2044" i="10"/>
  <c r="H2032" i="10"/>
  <c r="H2008" i="10"/>
  <c r="H1972" i="10"/>
  <c r="H1900" i="10"/>
  <c r="H1876" i="10"/>
  <c r="H1816" i="10"/>
  <c r="H1756" i="10"/>
  <c r="H1720" i="10"/>
  <c r="H26" i="10"/>
  <c r="H2405" i="10"/>
  <c r="H783" i="10"/>
  <c r="H87" i="10"/>
  <c r="H15" i="10"/>
  <c r="H2019" i="10"/>
  <c r="H1923" i="10"/>
  <c r="H1863" i="10"/>
  <c r="H1815" i="10"/>
  <c r="H1539" i="10"/>
  <c r="H1371" i="10"/>
  <c r="H1036" i="10"/>
  <c r="H964" i="10"/>
  <c r="H892" i="10"/>
  <c r="H856" i="10"/>
  <c r="H820" i="10"/>
  <c r="H796" i="10"/>
  <c r="H784" i="10"/>
  <c r="H2391" i="10"/>
  <c r="H2026" i="10"/>
  <c r="H1510" i="10"/>
  <c r="H1294" i="10"/>
  <c r="H910" i="10"/>
  <c r="H2648" i="10"/>
  <c r="H1999" i="10"/>
  <c r="H1663" i="10"/>
  <c r="H2275" i="10"/>
  <c r="H1711" i="10"/>
  <c r="H1519" i="10"/>
  <c r="H2350" i="10"/>
  <c r="H1906" i="10"/>
  <c r="H1282" i="10"/>
  <c r="H1785" i="10"/>
  <c r="H1076" i="10"/>
  <c r="H32" i="10"/>
  <c r="H2410" i="10"/>
  <c r="H1354" i="10"/>
  <c r="H778" i="10"/>
  <c r="H1808" i="10"/>
  <c r="H1712" i="10"/>
  <c r="H1807" i="10"/>
  <c r="H1651" i="10"/>
  <c r="H1279" i="10"/>
  <c r="H1988" i="10"/>
  <c r="H2686" i="10"/>
  <c r="H1894" i="10"/>
  <c r="H1774" i="10"/>
  <c r="H1606" i="10"/>
  <c r="H1546" i="10"/>
  <c r="H2119" i="10"/>
  <c r="H2035" i="10"/>
  <c r="H1411" i="10"/>
  <c r="H1243" i="10"/>
  <c r="H2654" i="10"/>
  <c r="H2330" i="10"/>
  <c r="H1862" i="10"/>
  <c r="H1646" i="10"/>
  <c r="H1226" i="10"/>
  <c r="H1058" i="10"/>
  <c r="H1707" i="10"/>
  <c r="H1858" i="10"/>
  <c r="H2468" i="10"/>
  <c r="H2324" i="10"/>
  <c r="H2132" i="10"/>
  <c r="H1100" i="10"/>
  <c r="H68" i="10"/>
  <c r="H2527" i="10"/>
  <c r="H1327" i="10"/>
  <c r="H2386" i="10"/>
  <c r="H1930" i="10"/>
  <c r="H1618" i="10"/>
  <c r="H2516" i="10"/>
  <c r="H2096" i="10"/>
  <c r="H1700" i="10"/>
  <c r="H1196" i="10"/>
  <c r="H1867" i="10"/>
  <c r="H2014" i="10"/>
  <c r="H1784" i="10"/>
  <c r="H1424" i="10"/>
  <c r="H1978" i="10"/>
  <c r="H1006" i="10"/>
  <c r="H2011" i="10"/>
  <c r="H2662" i="10"/>
  <c r="H2362" i="10"/>
  <c r="H1244" i="10"/>
  <c r="H1052" i="10"/>
  <c r="H860" i="10"/>
  <c r="H44" i="10"/>
  <c r="H1903" i="10"/>
  <c r="H2270" i="10"/>
  <c r="H2114" i="10"/>
  <c r="H1994" i="10"/>
  <c r="H842" i="10"/>
  <c r="H2677" i="10"/>
  <c r="H2521" i="10"/>
  <c r="H2353" i="10"/>
  <c r="H2317" i="10"/>
  <c r="H2293" i="10"/>
  <c r="H2257" i="10"/>
  <c r="H2041" i="10"/>
  <c r="H1777" i="10"/>
  <c r="H962" i="10"/>
  <c r="H782" i="10"/>
  <c r="H1212" i="10"/>
  <c r="H924" i="10"/>
  <c r="H84" i="10"/>
  <c r="G352" i="20"/>
  <c r="H1710" i="10"/>
  <c r="H1830" i="10"/>
  <c r="H1866" i="10"/>
  <c r="H1890" i="10"/>
  <c r="H2046" i="10"/>
  <c r="H2070" i="10"/>
  <c r="H2262" i="10"/>
  <c r="H2382" i="10"/>
  <c r="H2454" i="10"/>
  <c r="H851" i="10"/>
  <c r="H887" i="10"/>
  <c r="H911" i="10"/>
  <c r="H1935" i="10"/>
  <c r="H1431" i="10"/>
  <c r="H1813" i="10"/>
  <c r="H1996" i="10"/>
  <c r="H2369" i="10"/>
  <c r="H2646" i="10"/>
  <c r="H1564" i="10"/>
  <c r="H1888" i="10"/>
  <c r="H2080" i="10"/>
  <c r="H2344" i="10"/>
  <c r="H2536" i="10"/>
  <c r="H1389" i="10"/>
  <c r="H1413" i="10"/>
  <c r="H1449" i="10"/>
  <c r="H1545" i="10"/>
  <c r="H1581" i="10"/>
  <c r="H1227" i="10"/>
  <c r="H1353" i="10"/>
  <c r="H1179" i="10"/>
  <c r="H1167" i="10"/>
  <c r="H1587" i="10"/>
  <c r="H1575" i="10"/>
  <c r="H1563" i="10"/>
  <c r="H1527" i="10"/>
  <c r="H1503" i="10"/>
  <c r="H1419" i="10"/>
  <c r="H1407" i="10"/>
  <c r="H1175" i="10"/>
  <c r="H1139" i="10"/>
  <c r="H1127" i="10"/>
  <c r="H1115" i="10"/>
  <c r="H1079" i="10"/>
  <c r="H1067" i="10"/>
  <c r="H1055" i="10"/>
  <c r="H1043" i="10"/>
  <c r="H1031" i="10"/>
  <c r="H1019" i="10"/>
  <c r="H1007" i="10"/>
  <c r="H793" i="10"/>
  <c r="H853" i="10"/>
  <c r="H889" i="10"/>
  <c r="H995" i="10"/>
  <c r="H971" i="10"/>
  <c r="H2487" i="10"/>
  <c r="H1743" i="10"/>
  <c r="H2097" i="10"/>
  <c r="H2121" i="10"/>
  <c r="H2301" i="10"/>
  <c r="H2349" i="10"/>
  <c r="H2469" i="10"/>
  <c r="H2493" i="10"/>
  <c r="H22" i="10"/>
  <c r="G70" i="20"/>
  <c r="G1200" i="20"/>
  <c r="G79" i="20"/>
  <c r="G579" i="20"/>
  <c r="G571" i="20"/>
  <c r="G526" i="20"/>
  <c r="G289" i="20"/>
  <c r="G282" i="20"/>
  <c r="G277" i="20"/>
  <c r="G138" i="20"/>
  <c r="G59" i="20"/>
  <c r="H931" i="10"/>
  <c r="H2639" i="10"/>
  <c r="H1323" i="10"/>
  <c r="H2463" i="10"/>
  <c r="H1231" i="10"/>
  <c r="H2363" i="10"/>
  <c r="H1599" i="10"/>
  <c r="H2682" i="10"/>
  <c r="H2451" i="10"/>
  <c r="H905" i="10"/>
  <c r="H2329" i="10"/>
  <c r="H1645" i="10"/>
  <c r="H1597" i="10"/>
  <c r="H1561" i="10"/>
  <c r="H1549" i="10"/>
  <c r="H1453" i="10"/>
  <c r="H1345" i="10"/>
  <c r="H1261" i="10"/>
  <c r="H1225" i="10"/>
  <c r="H1201" i="10"/>
  <c r="H1129" i="10"/>
  <c r="H1117" i="10"/>
  <c r="H1105" i="10"/>
  <c r="H1093" i="10"/>
  <c r="H1081" i="10"/>
  <c r="H1057" i="10"/>
  <c r="H1045" i="10"/>
  <c r="H1021" i="10"/>
  <c r="H985" i="10"/>
  <c r="H925" i="10"/>
  <c r="H2086" i="10"/>
  <c r="H1390" i="10"/>
  <c r="H994" i="10"/>
  <c r="H874" i="10"/>
  <c r="H2373" i="10"/>
  <c r="H2025" i="10"/>
  <c r="H1737" i="10"/>
  <c r="H2039" i="10"/>
  <c r="H2015" i="10"/>
  <c r="H1991" i="10"/>
  <c r="H1967" i="10"/>
  <c r="H1943" i="10"/>
  <c r="H1919" i="10"/>
  <c r="H1895" i="10"/>
  <c r="H1883" i="10"/>
  <c r="H1871" i="10"/>
  <c r="H1859" i="10"/>
  <c r="H1847" i="10"/>
  <c r="H1835" i="10"/>
  <c r="H1823" i="10"/>
  <c r="H1799" i="10"/>
  <c r="H1787" i="10"/>
  <c r="H1775" i="10"/>
  <c r="H1751" i="10"/>
  <c r="H1739" i="10"/>
  <c r="H1727" i="10"/>
  <c r="H1691" i="10"/>
  <c r="H1667" i="10"/>
  <c r="H1643" i="10"/>
  <c r="H1619" i="10"/>
  <c r="H1595" i="10"/>
  <c r="H1583" i="10"/>
  <c r="H1571" i="10"/>
  <c r="H1559" i="10"/>
  <c r="H1547" i="10"/>
  <c r="H1523" i="10"/>
  <c r="H1451" i="10"/>
  <c r="H1415" i="10"/>
  <c r="H1391" i="10"/>
  <c r="H1367" i="10"/>
  <c r="H1343" i="10"/>
  <c r="H1295" i="10"/>
  <c r="H1259" i="10"/>
  <c r="H1211" i="10"/>
  <c r="H67" i="10"/>
  <c r="H43" i="10"/>
  <c r="H19" i="10"/>
  <c r="H2658" i="10"/>
  <c r="H2634" i="10"/>
  <c r="H2514" i="10"/>
  <c r="H2283" i="10"/>
  <c r="H1851" i="10"/>
  <c r="G5" i="28"/>
  <c r="G9" i="28"/>
  <c r="G1892" i="20"/>
  <c r="G1885" i="20"/>
  <c r="G1877" i="20"/>
  <c r="G1870" i="20"/>
  <c r="G1869" i="20"/>
  <c r="G1862" i="20"/>
  <c r="G1860" i="20"/>
  <c r="G1859" i="20"/>
  <c r="G1726" i="20"/>
  <c r="G1721" i="20"/>
  <c r="G1715" i="20"/>
  <c r="G1713" i="20"/>
  <c r="G1712" i="20"/>
  <c r="G1710" i="20"/>
  <c r="G1705" i="20"/>
  <c r="G1699" i="20"/>
  <c r="G1698" i="20"/>
  <c r="G1695" i="20"/>
  <c r="G1690" i="20"/>
  <c r="G1689" i="20"/>
  <c r="G1688" i="20"/>
  <c r="G367" i="20"/>
  <c r="G1452" i="20"/>
  <c r="G1449" i="20"/>
  <c r="G1446" i="20"/>
  <c r="G1445" i="20"/>
  <c r="G1444" i="20"/>
  <c r="G1441" i="20"/>
  <c r="G1440" i="20"/>
  <c r="G1436" i="20"/>
  <c r="G1434" i="20"/>
  <c r="G1433" i="20"/>
  <c r="G1432" i="20"/>
  <c r="G1429" i="20"/>
  <c r="G1427" i="20"/>
  <c r="G1426" i="20"/>
  <c r="G1425" i="20"/>
  <c r="G1424" i="20"/>
  <c r="G1422" i="20"/>
  <c r="G1416" i="20"/>
  <c r="G1415" i="20"/>
  <c r="G1411" i="20"/>
  <c r="G1410" i="20"/>
  <c r="G1407" i="20"/>
  <c r="G1406" i="20"/>
  <c r="G1401" i="20"/>
  <c r="G1399" i="20"/>
  <c r="G1398" i="20"/>
  <c r="G1389" i="20"/>
  <c r="G1388" i="20"/>
  <c r="G1385" i="20"/>
  <c r="G1183" i="20"/>
  <c r="G1181" i="20"/>
  <c r="G356" i="20"/>
  <c r="G348" i="20"/>
  <c r="G155" i="20"/>
  <c r="H2471" i="10"/>
  <c r="H2693" i="10"/>
  <c r="H2390" i="10"/>
  <c r="H1789" i="10"/>
  <c r="H1669" i="10"/>
  <c r="H1932" i="10"/>
  <c r="H1416" i="10"/>
  <c r="H1188" i="10"/>
  <c r="H38" i="10"/>
  <c r="H1821" i="10"/>
  <c r="H1341" i="10"/>
  <c r="H2408" i="10"/>
  <c r="H2415" i="10"/>
  <c r="H2499" i="10"/>
  <c r="H1077" i="10"/>
  <c r="H2480" i="10"/>
  <c r="H1687" i="10"/>
  <c r="H1615" i="10"/>
  <c r="H2690" i="10"/>
  <c r="H2126" i="10"/>
  <c r="H2472" i="10"/>
  <c r="H1308" i="10"/>
  <c r="H2315" i="10"/>
  <c r="H2669" i="10"/>
  <c r="H2333" i="10"/>
  <c r="H1361" i="10"/>
  <c r="H1085" i="10"/>
  <c r="H785" i="10"/>
  <c r="H2679" i="10"/>
  <c r="H2475" i="10"/>
  <c r="H2367" i="10"/>
  <c r="H1915" i="10"/>
  <c r="H2504" i="10"/>
  <c r="H1520" i="10"/>
  <c r="H2503" i="10"/>
  <c r="H1934" i="10"/>
  <c r="H1538" i="10"/>
  <c r="H1147" i="10"/>
  <c r="H919" i="10"/>
  <c r="H2670" i="10"/>
  <c r="H2418" i="10"/>
  <c r="H2250" i="10"/>
  <c r="H2082" i="10"/>
  <c r="H1950" i="10"/>
  <c r="H1902" i="10"/>
  <c r="H1854" i="10"/>
  <c r="H1626" i="10"/>
  <c r="H1566" i="10"/>
  <c r="H1098" i="10"/>
  <c r="H930" i="10"/>
  <c r="H774" i="10"/>
  <c r="H1075" i="10"/>
  <c r="H2394" i="10"/>
  <c r="H2274" i="10"/>
  <c r="H2058" i="10"/>
  <c r="H2010" i="10"/>
  <c r="H1926" i="10"/>
  <c r="H1842" i="10"/>
  <c r="H1650" i="10"/>
  <c r="H1614" i="10"/>
  <c r="H1374" i="10"/>
  <c r="H1170" i="10"/>
  <c r="H1002" i="10"/>
  <c r="H2321" i="10"/>
  <c r="H2343" i="10"/>
  <c r="H2328" i="10"/>
  <c r="H2663" i="10"/>
  <c r="H2495" i="10"/>
  <c r="H1554" i="10"/>
  <c r="H39" i="10"/>
  <c r="H1540" i="10"/>
  <c r="H1528" i="10"/>
  <c r="H1552" i="10"/>
  <c r="H1408" i="10"/>
  <c r="H1384" i="10"/>
  <c r="H1372" i="10"/>
  <c r="H1324" i="10"/>
  <c r="H1300" i="10"/>
  <c r="H1276" i="10"/>
  <c r="H1264" i="10"/>
  <c r="H1240" i="10"/>
  <c r="H1216" i="10"/>
  <c r="H1180" i="10"/>
  <c r="H1168" i="10"/>
  <c r="H1156" i="10"/>
  <c r="H1144" i="10"/>
  <c r="H1108" i="10"/>
  <c r="H1072" i="10"/>
  <c r="H1012" i="10"/>
  <c r="H1000" i="10"/>
  <c r="H988" i="10"/>
  <c r="H952" i="10"/>
  <c r="H928" i="10"/>
  <c r="H916" i="10"/>
  <c r="H904" i="10"/>
  <c r="H868" i="10"/>
  <c r="H844" i="10"/>
  <c r="H832" i="10"/>
  <c r="H2393" i="10"/>
  <c r="H2538" i="10"/>
  <c r="H2392" i="10"/>
  <c r="H1588" i="10"/>
  <c r="H2659" i="10"/>
  <c r="H2458" i="10"/>
  <c r="H2409" i="10"/>
  <c r="G1537" i="20"/>
  <c r="G1536" i="20"/>
  <c r="G1535" i="20"/>
  <c r="G1534" i="20"/>
  <c r="G1533" i="20"/>
  <c r="G1532" i="20"/>
  <c r="G1531" i="20"/>
  <c r="G1530" i="20"/>
  <c r="G1529" i="20"/>
  <c r="G1528" i="20"/>
  <c r="G1527" i="20"/>
  <c r="G1526" i="20"/>
  <c r="G1525" i="20"/>
  <c r="G1524" i="20"/>
  <c r="G1523" i="20"/>
  <c r="G1522" i="20"/>
  <c r="G1521" i="20"/>
  <c r="G1520" i="20"/>
  <c r="G1519" i="20"/>
  <c r="G1518" i="20"/>
  <c r="G1517" i="20"/>
  <c r="G1516" i="20"/>
  <c r="G1515" i="20"/>
  <c r="G1514" i="20"/>
  <c r="G1513" i="20"/>
  <c r="G1512" i="20"/>
  <c r="G1511" i="20"/>
  <c r="G1510" i="20"/>
  <c r="G1509" i="20"/>
  <c r="G1508" i="20"/>
  <c r="G1507" i="20"/>
  <c r="G1506" i="20"/>
  <c r="G1505" i="20"/>
  <c r="G1504" i="20"/>
  <c r="G1503" i="20"/>
  <c r="G1502" i="20"/>
  <c r="G1501" i="20"/>
  <c r="G1500" i="20"/>
  <c r="G1499" i="20"/>
  <c r="G1498" i="20"/>
  <c r="G1497" i="20"/>
  <c r="G1496" i="20"/>
  <c r="G1495" i="20"/>
  <c r="G1494" i="20"/>
  <c r="G1493" i="20"/>
  <c r="G1492" i="20"/>
  <c r="G1491" i="20"/>
  <c r="G1490" i="20"/>
  <c r="G1489" i="20"/>
  <c r="G1477" i="20"/>
  <c r="G1476" i="20"/>
  <c r="G1459" i="20"/>
  <c r="G1439" i="20"/>
  <c r="G1405" i="20"/>
  <c r="G1397" i="20"/>
  <c r="G1071" i="20"/>
  <c r="G1049" i="20"/>
  <c r="G992" i="20"/>
  <c r="G765" i="20"/>
  <c r="G574" i="20"/>
  <c r="G555" i="20"/>
  <c r="G345" i="20"/>
  <c r="G259" i="20"/>
  <c r="G250" i="20"/>
  <c r="G230" i="20"/>
  <c r="G211" i="20"/>
  <c r="G123" i="20"/>
  <c r="G116" i="20"/>
  <c r="G111" i="20"/>
  <c r="G1384" i="20"/>
  <c r="G1383" i="20"/>
  <c r="G1382" i="20"/>
  <c r="G1381" i="20"/>
  <c r="G1380" i="20"/>
  <c r="G1379" i="20"/>
  <c r="G1378" i="20"/>
  <c r="G1377" i="20"/>
  <c r="G1376" i="20"/>
  <c r="G1375" i="20"/>
  <c r="G1374" i="20"/>
  <c r="G1373" i="20"/>
  <c r="G1372" i="20"/>
  <c r="G1371" i="20"/>
  <c r="G1370" i="20"/>
  <c r="G1369" i="20"/>
  <c r="G1368" i="20"/>
  <c r="G1367" i="20"/>
  <c r="G1366" i="20"/>
  <c r="G1365" i="20"/>
  <c r="G1364" i="20"/>
  <c r="G1363" i="20"/>
  <c r="G1362" i="20"/>
  <c r="G1361" i="20"/>
  <c r="G1360" i="20"/>
  <c r="G1359" i="20"/>
  <c r="G1358" i="20"/>
  <c r="G1357" i="20"/>
  <c r="G1356" i="20"/>
  <c r="G1355" i="20"/>
  <c r="G1354" i="20"/>
  <c r="G1353" i="20"/>
  <c r="G1352" i="20"/>
  <c r="G1351" i="20"/>
  <c r="G1350" i="20"/>
  <c r="G1349" i="20"/>
  <c r="G1348" i="20"/>
  <c r="G1347" i="20"/>
  <c r="G1346" i="20"/>
  <c r="G1345" i="20"/>
  <c r="G1344" i="20"/>
  <c r="G1343" i="20"/>
  <c r="G1342" i="20"/>
  <c r="G1341" i="20"/>
  <c r="G1340" i="20"/>
  <c r="G1339" i="20"/>
  <c r="G1338" i="20"/>
  <c r="G1337" i="20"/>
  <c r="G1336" i="20"/>
  <c r="G1335" i="20"/>
  <c r="G1334" i="20"/>
  <c r="G1333" i="20"/>
  <c r="G1332" i="20"/>
  <c r="G1331" i="20"/>
  <c r="G1330" i="20"/>
  <c r="G1329" i="20"/>
  <c r="G1328" i="20"/>
  <c r="G1327" i="20"/>
  <c r="G1326" i="20"/>
  <c r="G1325" i="20"/>
  <c r="G1324" i="20"/>
  <c r="G1323" i="20"/>
  <c r="G1322" i="20"/>
  <c r="G1321" i="20"/>
  <c r="G1320" i="20"/>
  <c r="G1319" i="20"/>
  <c r="G1318" i="20"/>
  <c r="G1317" i="20"/>
  <c r="G1316" i="20"/>
  <c r="G1315" i="20"/>
  <c r="G1314" i="20"/>
  <c r="G1313" i="20"/>
  <c r="G1312" i="20"/>
  <c r="G1311" i="20"/>
  <c r="G1310" i="20"/>
  <c r="G1309" i="20"/>
  <c r="G1308" i="20"/>
  <c r="G1307" i="20"/>
  <c r="G1306" i="20"/>
  <c r="G1305" i="20"/>
  <c r="G1304" i="20"/>
  <c r="G1303" i="20"/>
  <c r="G1302" i="20"/>
  <c r="G1301" i="20"/>
  <c r="G1300" i="20"/>
  <c r="G1299" i="20"/>
  <c r="G1298" i="20"/>
  <c r="G1297" i="20"/>
  <c r="G1296" i="20"/>
  <c r="G1295" i="20"/>
  <c r="G1294" i="20"/>
  <c r="G1293" i="20"/>
  <c r="G1292" i="20"/>
  <c r="G1291" i="20"/>
  <c r="G1290" i="20"/>
  <c r="G1289" i="20"/>
  <c r="G1288" i="20"/>
  <c r="G1287" i="20"/>
  <c r="G1286" i="20"/>
  <c r="G1285" i="20"/>
  <c r="G1284" i="20"/>
  <c r="G1283" i="20"/>
  <c r="G1282" i="20"/>
  <c r="G1281" i="20"/>
  <c r="G1280" i="20"/>
  <c r="G1279" i="20"/>
  <c r="G1278" i="20"/>
  <c r="G1277" i="20"/>
  <c r="G1276" i="20"/>
  <c r="G1275" i="20"/>
  <c r="G1274" i="20"/>
  <c r="G1273" i="20"/>
  <c r="G1272" i="20"/>
  <c r="G1271" i="20"/>
  <c r="G1270" i="20"/>
  <c r="G1269" i="20"/>
  <c r="G1268" i="20"/>
  <c r="G1267" i="20"/>
  <c r="G1266" i="20"/>
  <c r="G1265" i="20"/>
  <c r="G1264" i="20"/>
  <c r="G1263" i="20"/>
  <c r="G1262" i="20"/>
  <c r="G1261" i="20"/>
  <c r="G1260" i="20"/>
  <c r="G1259" i="20"/>
  <c r="G1258" i="20"/>
  <c r="G1257" i="20"/>
  <c r="G1256" i="20"/>
  <c r="G1255" i="20"/>
  <c r="G1254" i="20"/>
  <c r="G1253" i="20"/>
  <c r="G1252" i="20"/>
  <c r="G1251" i="20"/>
  <c r="G1250" i="20"/>
  <c r="G1249" i="20"/>
  <c r="G1248" i="20"/>
  <c r="G1247" i="20"/>
  <c r="G1246" i="20"/>
  <c r="G1245" i="20"/>
  <c r="G1244" i="20"/>
  <c r="G1243" i="20"/>
  <c r="G1242" i="20"/>
  <c r="G1241" i="20"/>
  <c r="G1240" i="20"/>
  <c r="G1239" i="20"/>
  <c r="G1238" i="20"/>
  <c r="G1237" i="20"/>
  <c r="G1236" i="20"/>
  <c r="G1235" i="20"/>
  <c r="G1234" i="20"/>
  <c r="G1233" i="20"/>
  <c r="G1232" i="20"/>
  <c r="G1231" i="20"/>
  <c r="G1230" i="20"/>
  <c r="G1229" i="20"/>
  <c r="G1228" i="20"/>
  <c r="G1227" i="20"/>
  <c r="G1226" i="20"/>
  <c r="G1225" i="20"/>
  <c r="G1224" i="20"/>
  <c r="G1223" i="20"/>
  <c r="G1222" i="20"/>
  <c r="G1221" i="20"/>
  <c r="G1220" i="20"/>
  <c r="G1219" i="20"/>
  <c r="G1218" i="20"/>
  <c r="G1217" i="20"/>
  <c r="G1216" i="20"/>
  <c r="G1215" i="20"/>
  <c r="G1214" i="20"/>
  <c r="G1213" i="20"/>
  <c r="G1212" i="20"/>
  <c r="G1211" i="20"/>
  <c r="G1210" i="20"/>
  <c r="G1209" i="20"/>
  <c r="G1208" i="20"/>
  <c r="G1207" i="20"/>
  <c r="G1206" i="20"/>
  <c r="G1205" i="20"/>
  <c r="G1204" i="20"/>
  <c r="G1203" i="20"/>
  <c r="G1202" i="20"/>
  <c r="G1199" i="20"/>
  <c r="G1198" i="20"/>
  <c r="G1197" i="20"/>
  <c r="G1196" i="20"/>
  <c r="G1195" i="20"/>
  <c r="G1194" i="20"/>
  <c r="G1193" i="20"/>
  <c r="G1192" i="20"/>
  <c r="G1191" i="20"/>
  <c r="G1190" i="20"/>
  <c r="G1189" i="20"/>
  <c r="G1188" i="20"/>
  <c r="G1187" i="20"/>
  <c r="G1186" i="20"/>
  <c r="G1185" i="20"/>
  <c r="G1184" i="20"/>
  <c r="G1066" i="20"/>
  <c r="G1064" i="20"/>
  <c r="G1063" i="20"/>
  <c r="G1050" i="20"/>
  <c r="G1048" i="20"/>
  <c r="G1044" i="20"/>
  <c r="G1041" i="20"/>
  <c r="G1039" i="20"/>
  <c r="G1037" i="20"/>
  <c r="G1035" i="20"/>
  <c r="G1033" i="20"/>
  <c r="G1029" i="20"/>
  <c r="G1024" i="20"/>
  <c r="G1017" i="20"/>
  <c r="G1011" i="20"/>
  <c r="G1005" i="20"/>
  <c r="G995" i="20"/>
  <c r="G987" i="20"/>
  <c r="G978" i="20"/>
  <c r="G976" i="20"/>
  <c r="G857" i="20"/>
  <c r="G839" i="20"/>
  <c r="G837" i="20"/>
  <c r="G828" i="20"/>
  <c r="G826" i="20"/>
  <c r="G821" i="20"/>
  <c r="G817" i="20"/>
  <c r="G815" i="20"/>
  <c r="G776" i="20"/>
  <c r="G772" i="20"/>
  <c r="G728" i="20"/>
  <c r="G572" i="20"/>
  <c r="G566" i="20"/>
  <c r="G563" i="20"/>
  <c r="G560" i="20"/>
  <c r="G541" i="20"/>
  <c r="G539" i="20"/>
  <c r="G532" i="20"/>
  <c r="G530" i="20"/>
  <c r="G516" i="20"/>
  <c r="G349" i="20"/>
  <c r="G336" i="20"/>
  <c r="G333" i="20"/>
  <c r="G328" i="20"/>
  <c r="G316" i="20"/>
  <c r="G314" i="20"/>
  <c r="G307" i="20"/>
  <c r="G304" i="20"/>
  <c r="G296" i="20"/>
  <c r="G294" i="20"/>
  <c r="G291" i="20"/>
  <c r="G286" i="20"/>
  <c r="G273" i="20"/>
  <c r="G258" i="20"/>
  <c r="G239" i="20"/>
  <c r="G237" i="20"/>
  <c r="G234" i="20"/>
  <c r="G229" i="20"/>
  <c r="G227" i="20"/>
  <c r="G215" i="20"/>
  <c r="G213" i="20"/>
  <c r="G210" i="20"/>
  <c r="G208" i="20"/>
  <c r="G204" i="20"/>
  <c r="G199" i="20"/>
  <c r="G194" i="20"/>
  <c r="G182" i="20"/>
  <c r="G179" i="20"/>
  <c r="G173" i="20"/>
  <c r="G170" i="20"/>
  <c r="G154" i="20"/>
  <c r="G129" i="20"/>
  <c r="G124" i="20"/>
  <c r="G120" i="20"/>
  <c r="G114" i="20"/>
  <c r="G1180" i="20"/>
  <c r="G1179" i="20"/>
  <c r="G1178" i="20"/>
  <c r="G1177" i="20"/>
  <c r="G1176" i="20"/>
  <c r="G1175" i="20"/>
  <c r="G1174" i="20"/>
  <c r="G1173" i="20"/>
  <c r="G1172" i="20"/>
  <c r="G1171" i="20"/>
  <c r="G1170" i="20"/>
  <c r="G1169" i="20"/>
  <c r="G1168" i="20"/>
  <c r="G1167" i="20"/>
  <c r="G1166" i="20"/>
  <c r="G1165" i="20"/>
  <c r="G1164" i="20"/>
  <c r="G1163" i="20"/>
  <c r="G1162" i="20"/>
  <c r="G1161" i="20"/>
  <c r="G1160" i="20"/>
  <c r="G1159" i="20"/>
  <c r="G1158" i="20"/>
  <c r="G1157" i="20"/>
  <c r="G1156" i="20"/>
  <c r="G1155" i="20"/>
  <c r="G1154" i="20"/>
  <c r="G1153" i="20"/>
  <c r="G1152" i="20"/>
  <c r="G1151" i="20"/>
  <c r="G1150" i="20"/>
  <c r="G1149" i="20"/>
  <c r="G1148" i="20"/>
  <c r="G1147" i="20"/>
  <c r="G1146" i="20"/>
  <c r="G1145" i="20"/>
  <c r="G1144" i="20"/>
  <c r="G1143" i="20"/>
  <c r="G1142" i="20"/>
  <c r="G1141" i="20"/>
  <c r="G1140" i="20"/>
  <c r="G1139" i="20"/>
  <c r="G1138" i="20"/>
  <c r="G1137" i="20"/>
  <c r="G1136" i="20"/>
  <c r="G1135" i="20"/>
  <c r="G1134" i="20"/>
  <c r="G1133" i="20"/>
  <c r="G1132" i="20"/>
  <c r="G1131" i="20"/>
  <c r="G1130" i="20"/>
  <c r="G1129" i="20"/>
  <c r="G1128" i="20"/>
  <c r="G1127" i="20"/>
  <c r="G1126" i="20"/>
  <c r="G1125" i="20"/>
  <c r="G1124" i="20"/>
  <c r="G1123" i="20"/>
  <c r="G1122" i="20"/>
  <c r="G1121" i="20"/>
  <c r="G1120" i="20"/>
  <c r="G1119" i="20"/>
  <c r="G1118" i="20"/>
  <c r="G1117" i="20"/>
  <c r="G1116" i="20"/>
  <c r="G1115" i="20"/>
  <c r="G1114" i="20"/>
  <c r="G1113" i="20"/>
  <c r="G1112" i="20"/>
  <c r="G1111" i="20"/>
  <c r="G1110" i="20"/>
  <c r="G1109" i="20"/>
  <c r="G1108" i="20"/>
  <c r="G1107" i="20"/>
  <c r="G1106" i="20"/>
  <c r="G1105" i="20"/>
  <c r="G1104" i="20"/>
  <c r="G1103" i="20"/>
  <c r="G1102" i="20"/>
  <c r="G1101" i="20"/>
  <c r="G1100" i="20"/>
  <c r="G1099" i="20"/>
  <c r="G1098" i="20"/>
  <c r="G1097" i="20"/>
  <c r="G1096" i="20"/>
  <c r="G1095" i="20"/>
  <c r="G1094" i="20"/>
  <c r="G1093" i="20"/>
  <c r="G1092" i="20"/>
  <c r="G1091" i="20"/>
  <c r="G1090" i="20"/>
  <c r="G1089" i="20"/>
  <c r="G1088" i="20"/>
  <c r="G1087" i="20"/>
  <c r="G1086" i="20"/>
  <c r="G1085" i="20"/>
  <c r="G1084" i="20"/>
  <c r="G1083" i="20"/>
  <c r="G1082" i="20"/>
  <c r="G1081" i="20"/>
  <c r="G1080" i="20"/>
  <c r="G1079" i="20"/>
  <c r="G1078" i="20"/>
  <c r="G1077" i="20"/>
  <c r="G975" i="20"/>
  <c r="G974" i="20"/>
  <c r="G973" i="20"/>
  <c r="G972" i="20"/>
  <c r="G971" i="20"/>
  <c r="G970" i="20"/>
  <c r="G969" i="20"/>
  <c r="G968" i="20"/>
  <c r="G967" i="20"/>
  <c r="G966" i="20"/>
  <c r="G965" i="20"/>
  <c r="G964" i="20"/>
  <c r="G963" i="20"/>
  <c r="G962" i="20"/>
  <c r="G961" i="20"/>
  <c r="G960" i="20"/>
  <c r="G959" i="20"/>
  <c r="G958" i="20"/>
  <c r="G957" i="20"/>
  <c r="G956" i="20"/>
  <c r="G955" i="20"/>
  <c r="G954" i="20"/>
  <c r="G953" i="20"/>
  <c r="G952" i="20"/>
  <c r="G951" i="20"/>
  <c r="G950" i="20"/>
  <c r="G949" i="20"/>
  <c r="G948" i="20"/>
  <c r="G947" i="20"/>
  <c r="G946" i="20"/>
  <c r="G945" i="20"/>
  <c r="G944" i="20"/>
  <c r="G943" i="20"/>
  <c r="G942" i="20"/>
  <c r="G941" i="20"/>
  <c r="G940" i="20"/>
  <c r="G939" i="20"/>
  <c r="G938" i="20"/>
  <c r="G937" i="20"/>
  <c r="G936" i="20"/>
  <c r="G935" i="20"/>
  <c r="G934" i="20"/>
  <c r="G933" i="20"/>
  <c r="G932" i="20"/>
  <c r="G931" i="20"/>
  <c r="G930" i="20"/>
  <c r="G929" i="20"/>
  <c r="G928" i="20"/>
  <c r="G927" i="20"/>
  <c r="G926" i="20"/>
  <c r="G925" i="20"/>
  <c r="G924" i="20"/>
  <c r="G923" i="20"/>
  <c r="G922" i="20"/>
  <c r="G921" i="20"/>
  <c r="G920" i="20"/>
  <c r="G919" i="20"/>
  <c r="G918" i="20"/>
  <c r="G917" i="20"/>
  <c r="G916" i="20"/>
  <c r="G915" i="20"/>
  <c r="G914" i="20"/>
  <c r="G913" i="20"/>
  <c r="G912" i="20"/>
  <c r="G911" i="20"/>
  <c r="G910" i="20"/>
  <c r="G909" i="20"/>
  <c r="G908" i="20"/>
  <c r="G907" i="20"/>
  <c r="G906" i="20"/>
  <c r="G905" i="20"/>
  <c r="G904" i="20"/>
  <c r="G903" i="20"/>
  <c r="G902" i="20"/>
  <c r="G901" i="20"/>
  <c r="G900" i="20"/>
  <c r="G899" i="20"/>
  <c r="G898" i="20"/>
  <c r="G897" i="20"/>
  <c r="G896" i="20"/>
  <c r="G895" i="20"/>
  <c r="G894" i="20"/>
  <c r="G893" i="20"/>
  <c r="G892" i="20"/>
  <c r="G891" i="20"/>
  <c r="G890" i="20"/>
  <c r="G889" i="20"/>
  <c r="G888" i="20"/>
  <c r="G87" i="20"/>
  <c r="G86" i="20"/>
  <c r="G83" i="20"/>
  <c r="G80" i="20"/>
  <c r="G76" i="20"/>
  <c r="G73" i="20"/>
  <c r="G68" i="20"/>
  <c r="G64" i="20"/>
  <c r="G61" i="20"/>
  <c r="G58" i="20"/>
  <c r="G54" i="20"/>
  <c r="G6" i="28"/>
  <c r="G1894" i="20"/>
  <c r="G1884" i="20"/>
  <c r="G1875" i="20"/>
  <c r="G1873" i="20"/>
  <c r="G1871" i="20"/>
  <c r="G1868" i="20"/>
  <c r="G1866" i="20"/>
  <c r="G1864" i="20"/>
  <c r="G887" i="20"/>
  <c r="G886" i="20"/>
  <c r="G885" i="20"/>
  <c r="G884" i="20"/>
  <c r="G883" i="20"/>
  <c r="G882" i="20"/>
  <c r="G881" i="20"/>
  <c r="G880" i="20"/>
  <c r="G879" i="20"/>
  <c r="G878" i="20"/>
  <c r="G877" i="20"/>
  <c r="G876" i="20"/>
  <c r="G875" i="20"/>
  <c r="G874" i="20"/>
  <c r="G873" i="20"/>
  <c r="G872" i="20"/>
  <c r="G871" i="20"/>
  <c r="G870" i="20"/>
  <c r="G869" i="20"/>
  <c r="G868" i="20"/>
  <c r="G867" i="20"/>
  <c r="G866" i="20"/>
  <c r="G865" i="20"/>
  <c r="G864" i="20"/>
  <c r="G863" i="20"/>
  <c r="G862" i="20"/>
  <c r="G861" i="20"/>
  <c r="G860" i="20"/>
  <c r="G853" i="20"/>
  <c r="G849" i="20"/>
  <c r="G845" i="20"/>
  <c r="G835" i="20"/>
  <c r="G774" i="20"/>
  <c r="G584" i="20"/>
  <c r="G568" i="20"/>
  <c r="G548" i="20"/>
  <c r="G533" i="20"/>
  <c r="G521" i="20"/>
  <c r="G369" i="20"/>
  <c r="G362" i="20"/>
  <c r="G358" i="20"/>
  <c r="G354" i="20"/>
  <c r="G347" i="20"/>
  <c r="G337" i="20"/>
  <c r="G324" i="20"/>
  <c r="G320" i="20"/>
  <c r="G256" i="20"/>
  <c r="G249" i="20"/>
  <c r="G241" i="20"/>
  <c r="G233" i="20"/>
  <c r="G212" i="20"/>
  <c r="G207" i="20"/>
  <c r="G202" i="20"/>
  <c r="G178" i="20"/>
  <c r="G165" i="20"/>
  <c r="G144" i="20"/>
  <c r="G133" i="20"/>
  <c r="G126" i="20"/>
  <c r="G110" i="20"/>
  <c r="G720" i="20"/>
  <c r="G719" i="20"/>
  <c r="G718" i="20"/>
  <c r="G717" i="20"/>
  <c r="G716" i="20"/>
  <c r="G715" i="20"/>
  <c r="G714" i="20"/>
  <c r="G713" i="20"/>
  <c r="G712" i="20"/>
  <c r="G711" i="20"/>
  <c r="G710" i="20"/>
  <c r="G709" i="20"/>
  <c r="G708" i="20"/>
  <c r="G707" i="20"/>
  <c r="G706" i="20"/>
  <c r="G705" i="20"/>
  <c r="G704" i="20"/>
  <c r="G703" i="20"/>
  <c r="G702" i="20"/>
  <c r="G701" i="20"/>
  <c r="G700" i="20"/>
  <c r="G699" i="20"/>
  <c r="G698" i="20"/>
  <c r="G697" i="20"/>
  <c r="G696" i="20"/>
  <c r="G695" i="20"/>
  <c r="G694" i="20"/>
  <c r="G693" i="20"/>
  <c r="G692" i="20"/>
  <c r="G691" i="20"/>
  <c r="G690" i="20"/>
  <c r="G689" i="20"/>
  <c r="G688" i="20"/>
  <c r="G687" i="20"/>
  <c r="G686" i="20"/>
  <c r="G685" i="20"/>
  <c r="G684" i="20"/>
  <c r="G683" i="20"/>
  <c r="G682" i="20"/>
  <c r="G681" i="20"/>
  <c r="G680" i="20"/>
  <c r="G679" i="20"/>
  <c r="G678" i="20"/>
  <c r="G677" i="20"/>
  <c r="G676" i="20"/>
  <c r="G675" i="20"/>
  <c r="G674" i="20"/>
  <c r="G673" i="20"/>
  <c r="G672" i="20"/>
  <c r="G671" i="20"/>
  <c r="G670" i="20"/>
  <c r="G669" i="20"/>
  <c r="G668" i="20"/>
  <c r="G667" i="20"/>
  <c r="G666" i="20"/>
  <c r="G665" i="20"/>
  <c r="G664" i="20"/>
  <c r="G663" i="20"/>
  <c r="G662" i="20"/>
  <c r="G661" i="20"/>
  <c r="G660" i="20"/>
  <c r="G659" i="20"/>
  <c r="G658" i="20"/>
  <c r="G657" i="20"/>
  <c r="G656" i="20"/>
  <c r="G655" i="20"/>
  <c r="G654" i="20"/>
  <c r="G653" i="20"/>
  <c r="G652" i="20"/>
  <c r="G651" i="20"/>
  <c r="G650" i="20"/>
  <c r="G649" i="20"/>
  <c r="G648" i="20"/>
  <c r="G647" i="20"/>
  <c r="G646" i="20"/>
  <c r="G645" i="20"/>
  <c r="G644" i="20"/>
  <c r="G643" i="20"/>
  <c r="G642" i="20"/>
  <c r="G641" i="20"/>
  <c r="G640" i="20"/>
  <c r="G639" i="20"/>
  <c r="G638" i="20"/>
  <c r="G637" i="20"/>
  <c r="G636" i="20"/>
  <c r="G635" i="20"/>
  <c r="G634" i="20"/>
  <c r="G633" i="20"/>
  <c r="G632" i="20"/>
  <c r="G631" i="20"/>
  <c r="G630" i="20"/>
  <c r="G629" i="20"/>
  <c r="G628" i="20"/>
  <c r="G627" i="20"/>
  <c r="G626" i="20"/>
  <c r="G625" i="20"/>
  <c r="G624" i="20"/>
  <c r="G623" i="20"/>
  <c r="G622" i="20"/>
  <c r="G621" i="20"/>
  <c r="G620" i="20"/>
  <c r="G619" i="20"/>
  <c r="G618" i="20"/>
  <c r="G617" i="20"/>
  <c r="G616" i="20"/>
  <c r="G615" i="20"/>
  <c r="G614" i="20"/>
  <c r="G613" i="20"/>
  <c r="G612" i="20"/>
  <c r="G611" i="20"/>
  <c r="G610" i="20"/>
  <c r="G609" i="20"/>
  <c r="G608" i="20"/>
  <c r="G607" i="20"/>
  <c r="G606" i="20"/>
  <c r="G605" i="20"/>
  <c r="G604" i="20"/>
  <c r="G603" i="20"/>
  <c r="G602" i="20"/>
  <c r="G601" i="20"/>
  <c r="G600" i="20"/>
  <c r="G599" i="20"/>
  <c r="G598" i="20"/>
  <c r="G597" i="20"/>
  <c r="G596" i="20"/>
  <c r="G595" i="20"/>
  <c r="G594" i="20"/>
  <c r="G593" i="20"/>
  <c r="G592" i="20"/>
  <c r="G591" i="20"/>
  <c r="G590" i="20"/>
  <c r="G589" i="20"/>
  <c r="G588" i="20"/>
  <c r="G587" i="20"/>
  <c r="G550" i="20"/>
  <c r="G253" i="20"/>
  <c r="G221" i="20"/>
  <c r="G217" i="20"/>
  <c r="G197" i="20"/>
  <c r="G192" i="20"/>
  <c r="G180" i="20"/>
  <c r="G134" i="20"/>
  <c r="G515" i="20"/>
  <c r="G514" i="20"/>
  <c r="G513" i="20"/>
  <c r="G512" i="20"/>
  <c r="G511" i="20"/>
  <c r="G510" i="20"/>
  <c r="G509" i="20"/>
  <c r="G508" i="20"/>
  <c r="G507" i="20"/>
  <c r="G506" i="20"/>
  <c r="G505" i="20"/>
  <c r="G504" i="20"/>
  <c r="G503" i="20"/>
  <c r="G502" i="20"/>
  <c r="G501" i="20"/>
  <c r="G500" i="20"/>
  <c r="G499" i="20"/>
  <c r="G498" i="20"/>
  <c r="G497" i="20"/>
  <c r="G496" i="20"/>
  <c r="G495" i="20"/>
  <c r="G494" i="20"/>
  <c r="G493" i="20"/>
  <c r="G492" i="20"/>
  <c r="G491" i="20"/>
  <c r="G490" i="20"/>
  <c r="G489" i="20"/>
  <c r="G488" i="20"/>
  <c r="G487" i="20"/>
  <c r="G486" i="20"/>
  <c r="G485" i="20"/>
  <c r="G484" i="20"/>
  <c r="G483" i="20"/>
  <c r="G482" i="20"/>
  <c r="G481" i="20"/>
  <c r="G480" i="20"/>
  <c r="G479" i="20"/>
  <c r="G478" i="20"/>
  <c r="G477" i="20"/>
  <c r="G476" i="20"/>
  <c r="G475" i="20"/>
  <c r="G474" i="20"/>
  <c r="G473" i="20"/>
  <c r="G472" i="20"/>
  <c r="G471" i="20"/>
  <c r="G470" i="20"/>
  <c r="G469" i="20"/>
  <c r="G468" i="20"/>
  <c r="G467" i="20"/>
  <c r="G466" i="20"/>
  <c r="G465" i="20"/>
  <c r="G464" i="20"/>
  <c r="G463" i="20"/>
  <c r="G462" i="20"/>
  <c r="G461" i="20"/>
  <c r="G460" i="20"/>
  <c r="G459" i="20"/>
  <c r="G458" i="20"/>
  <c r="G457" i="20"/>
  <c r="G456" i="20"/>
  <c r="G455" i="20"/>
  <c r="G454" i="20"/>
  <c r="G453" i="20"/>
  <c r="G452" i="20"/>
  <c r="G451" i="20"/>
  <c r="G450" i="20"/>
  <c r="G449" i="20"/>
  <c r="G448" i="20"/>
  <c r="G447" i="20"/>
  <c r="G446" i="20"/>
  <c r="G445" i="20"/>
  <c r="G444" i="20"/>
  <c r="G443" i="20"/>
  <c r="G442" i="20"/>
  <c r="G441" i="20"/>
  <c r="G440" i="20"/>
  <c r="G439" i="20"/>
  <c r="G438" i="20"/>
  <c r="G437" i="20"/>
  <c r="G436" i="20"/>
  <c r="G435" i="20"/>
  <c r="G434" i="20"/>
  <c r="G433" i="20"/>
  <c r="G432" i="20"/>
  <c r="G431" i="20"/>
  <c r="G430" i="20"/>
  <c r="G429" i="20"/>
  <c r="G428" i="20"/>
  <c r="G427" i="20"/>
  <c r="G426" i="20"/>
  <c r="G425" i="20"/>
  <c r="G424" i="20"/>
  <c r="G423" i="20"/>
  <c r="G422" i="20"/>
  <c r="G421" i="20"/>
  <c r="G420" i="20"/>
  <c r="G419" i="20"/>
  <c r="G418" i="20"/>
  <c r="G417" i="20"/>
  <c r="G416" i="20"/>
  <c r="G415" i="20"/>
  <c r="G414" i="20"/>
  <c r="G413" i="20"/>
  <c r="G412" i="20"/>
  <c r="G411" i="20"/>
  <c r="G410" i="20"/>
  <c r="G409" i="20"/>
  <c r="G408" i="20"/>
  <c r="G407" i="20"/>
  <c r="G406" i="20"/>
  <c r="G405" i="20"/>
  <c r="G404" i="20"/>
  <c r="G403" i="20"/>
  <c r="G402" i="20"/>
  <c r="G401" i="20"/>
  <c r="G400" i="20"/>
  <c r="G399" i="20"/>
  <c r="G398" i="20"/>
  <c r="G397" i="20"/>
  <c r="G396" i="20"/>
  <c r="G395" i="20"/>
  <c r="G394" i="20"/>
  <c r="G393" i="20"/>
  <c r="G392" i="20"/>
  <c r="G391" i="20"/>
  <c r="G390" i="20"/>
  <c r="G389" i="20"/>
  <c r="G388" i="20"/>
  <c r="G387" i="20"/>
  <c r="G386" i="20"/>
  <c r="G385" i="20"/>
  <c r="G384" i="20"/>
  <c r="G88" i="20"/>
  <c r="G84" i="20"/>
  <c r="G81" i="20"/>
  <c r="G78" i="20"/>
  <c r="G77" i="20"/>
  <c r="G74" i="20"/>
  <c r="G71" i="20"/>
  <c r="G66" i="20"/>
  <c r="G63" i="20"/>
  <c r="G60" i="20"/>
  <c r="G56" i="20"/>
  <c r="G1890" i="20"/>
  <c r="G1888" i="20"/>
  <c r="G1886" i="20"/>
  <c r="G1883" i="20"/>
  <c r="G1881" i="20"/>
  <c r="G1879" i="20"/>
  <c r="G1867" i="20"/>
  <c r="G383" i="20"/>
  <c r="G382" i="20"/>
  <c r="G381" i="20"/>
  <c r="G380" i="20"/>
  <c r="G379" i="20"/>
  <c r="G378" i="20"/>
  <c r="G375" i="20"/>
  <c r="G371" i="20"/>
  <c r="G363" i="20"/>
  <c r="G360" i="20"/>
  <c r="G341" i="20"/>
  <c r="G334" i="20"/>
  <c r="G330" i="20"/>
  <c r="G310" i="20"/>
  <c r="G302" i="20"/>
  <c r="G284" i="20"/>
  <c r="G280" i="20"/>
  <c r="G274" i="20"/>
  <c r="G265" i="20"/>
  <c r="G261" i="20"/>
  <c r="G251" i="20"/>
  <c r="G228" i="20"/>
  <c r="G223" i="20"/>
  <c r="G209" i="20"/>
  <c r="G200" i="20"/>
  <c r="G195" i="20"/>
  <c r="G181" i="20"/>
  <c r="G166" i="20"/>
  <c r="G161" i="20"/>
  <c r="G140" i="20"/>
  <c r="G135" i="20"/>
  <c r="G107" i="20"/>
  <c r="G105" i="20"/>
  <c r="G104" i="20"/>
  <c r="G103" i="20"/>
  <c r="G102" i="20"/>
  <c r="G101" i="20"/>
  <c r="G100" i="20"/>
  <c r="G99" i="20"/>
  <c r="G98" i="20"/>
  <c r="G97" i="20"/>
  <c r="G96" i="20"/>
  <c r="G95" i="20"/>
  <c r="G94" i="20"/>
  <c r="G93" i="20"/>
  <c r="G92" i="20"/>
  <c r="G91" i="20"/>
  <c r="G90" i="20"/>
  <c r="G89" i="20"/>
  <c r="G85" i="20"/>
  <c r="G82" i="20"/>
  <c r="G75" i="20"/>
  <c r="G72" i="20"/>
  <c r="G65" i="20"/>
  <c r="G62" i="20"/>
  <c r="G57" i="20"/>
  <c r="G55" i="20"/>
  <c r="G1893" i="20"/>
  <c r="G1891" i="20"/>
  <c r="G1889" i="20"/>
  <c r="G1887" i="20"/>
  <c r="G1882" i="20"/>
  <c r="G1880" i="20"/>
  <c r="G1878" i="20"/>
  <c r="G1876" i="20"/>
  <c r="G1874" i="20"/>
  <c r="G1872" i="20"/>
  <c r="G1865" i="20"/>
  <c r="G1863" i="20"/>
  <c r="G1861" i="20"/>
  <c r="G53" i="20"/>
  <c r="G52" i="20"/>
  <c r="G51" i="20"/>
  <c r="G50" i="20"/>
  <c r="G49" i="20"/>
  <c r="G48" i="20"/>
  <c r="G47" i="20"/>
  <c r="G46" i="20"/>
  <c r="G45" i="20"/>
  <c r="G44" i="20"/>
  <c r="G43" i="20"/>
  <c r="G42" i="20"/>
  <c r="G41" i="20"/>
  <c r="G40" i="20"/>
  <c r="G39" i="20"/>
  <c r="G38" i="20"/>
  <c r="G37" i="20"/>
  <c r="G36" i="20"/>
  <c r="G35" i="20"/>
  <c r="G34" i="20"/>
  <c r="G33" i="20"/>
  <c r="G32" i="20"/>
  <c r="G31" i="20"/>
  <c r="G30" i="20"/>
  <c r="G29" i="20"/>
  <c r="G28" i="20"/>
  <c r="G27" i="20"/>
  <c r="G26" i="20"/>
  <c r="G25" i="20"/>
  <c r="G24" i="20"/>
  <c r="G23" i="20"/>
  <c r="G22" i="20"/>
  <c r="G19" i="20"/>
  <c r="G18" i="20"/>
  <c r="G17" i="20"/>
  <c r="G16" i="20"/>
  <c r="G15" i="20"/>
  <c r="G14" i="20"/>
  <c r="G13" i="20"/>
  <c r="G12" i="20"/>
  <c r="G11" i="20"/>
  <c r="G10" i="20"/>
  <c r="G9" i="20"/>
  <c r="G8" i="20"/>
  <c r="G7" i="20"/>
  <c r="G6" i="20"/>
  <c r="G4" i="20"/>
  <c r="G3" i="20"/>
  <c r="G2" i="20"/>
  <c r="G190" i="20"/>
  <c r="G183" i="20"/>
  <c r="G156" i="20"/>
  <c r="G151" i="20"/>
  <c r="G145" i="20"/>
  <c r="G143" i="20"/>
  <c r="G137" i="20"/>
  <c r="G131" i="20"/>
  <c r="G127" i="20"/>
  <c r="G115" i="20"/>
  <c r="G109" i="20"/>
  <c r="H1513" i="10"/>
  <c r="H1417" i="10"/>
  <c r="H1237" i="10"/>
  <c r="H1189" i="10"/>
  <c r="H1153" i="10"/>
  <c r="H1033" i="10"/>
  <c r="H2254" i="10"/>
  <c r="H2661" i="10"/>
  <c r="H2289" i="10"/>
  <c r="H2253" i="10"/>
  <c r="H2109" i="10"/>
  <c r="H2051" i="10"/>
  <c r="H1907" i="10"/>
  <c r="G14" i="28"/>
  <c r="G13" i="28"/>
  <c r="G10" i="28"/>
  <c r="G8" i="28"/>
  <c r="G4" i="28"/>
  <c r="G12" i="28"/>
  <c r="G11" i="28"/>
  <c r="G1687" i="20"/>
  <c r="G1686" i="20"/>
  <c r="G1685" i="20"/>
  <c r="G1681" i="20"/>
  <c r="G1673" i="20"/>
  <c r="G1671" i="20"/>
  <c r="G1670" i="20"/>
  <c r="G1669" i="20"/>
  <c r="G1668" i="20"/>
  <c r="G1667" i="20"/>
  <c r="G1666" i="20"/>
  <c r="G1639" i="20"/>
  <c r="G1638" i="20"/>
  <c r="G1637" i="20"/>
  <c r="G1627" i="20"/>
  <c r="G1626" i="20"/>
  <c r="G1625" i="20"/>
  <c r="G1624" i="20"/>
  <c r="G1622" i="20"/>
  <c r="G1621" i="20"/>
  <c r="G1620" i="20"/>
  <c r="G1614" i="20"/>
  <c r="G1613" i="20"/>
  <c r="G1612" i="20"/>
  <c r="G1611" i="20"/>
  <c r="G1610" i="20"/>
  <c r="G1609" i="20"/>
  <c r="G1608" i="20"/>
  <c r="G1606" i="20"/>
  <c r="G1605" i="20"/>
  <c r="G1604" i="20"/>
  <c r="G1603" i="20"/>
  <c r="G1602" i="20"/>
  <c r="G1600" i="20"/>
  <c r="G1599" i="20"/>
  <c r="G1598" i="20"/>
  <c r="G1597" i="20"/>
  <c r="G1596" i="20"/>
  <c r="G1595" i="20"/>
  <c r="G1594" i="20"/>
  <c r="G1589" i="20"/>
  <c r="G1588" i="20"/>
  <c r="G1587" i="20"/>
  <c r="G1584" i="20"/>
  <c r="G1583" i="20"/>
  <c r="G1581" i="20"/>
  <c r="G1580" i="20"/>
  <c r="G1579" i="20"/>
  <c r="G1575" i="20"/>
  <c r="G1573" i="20"/>
  <c r="G1571" i="20"/>
  <c r="G1570" i="20"/>
  <c r="G1466" i="20"/>
  <c r="G1465" i="20"/>
  <c r="G1462" i="20"/>
  <c r="G1458" i="20"/>
  <c r="G1457" i="20"/>
  <c r="G1454" i="20"/>
  <c r="G1453" i="20"/>
  <c r="G1448" i="20"/>
  <c r="G1447" i="20"/>
  <c r="G1443" i="20"/>
  <c r="G1442" i="20"/>
  <c r="G1438" i="20"/>
  <c r="G1431" i="20"/>
  <c r="G1430" i="20"/>
  <c r="G1428" i="20"/>
  <c r="G1423" i="20"/>
  <c r="G1421" i="20"/>
  <c r="G1417" i="20"/>
  <c r="G1409" i="20"/>
  <c r="G1408" i="20"/>
  <c r="G1404" i="20"/>
  <c r="G1403" i="20"/>
  <c r="G1400" i="20"/>
  <c r="G1396" i="20"/>
  <c r="G1395" i="20"/>
  <c r="G1394" i="20"/>
  <c r="G1393" i="20"/>
  <c r="G1392" i="20"/>
  <c r="G1387" i="20"/>
  <c r="G1386" i="20"/>
  <c r="G1062" i="20"/>
  <c r="G1058" i="20"/>
  <c r="G1053" i="20"/>
  <c r="G1030" i="20"/>
  <c r="G1015" i="20"/>
  <c r="G1007" i="20"/>
  <c r="G985" i="20"/>
  <c r="G979" i="20"/>
  <c r="G858" i="20"/>
  <c r="G854" i="20"/>
  <c r="G844" i="20"/>
  <c r="G832" i="20"/>
  <c r="G780" i="20"/>
  <c r="G576" i="20"/>
  <c r="G564" i="20"/>
  <c r="G543" i="20"/>
  <c r="G536" i="20"/>
  <c r="G528" i="20"/>
  <c r="G522" i="20"/>
  <c r="G377" i="20"/>
  <c r="G372" i="20"/>
  <c r="G365" i="20"/>
  <c r="G355" i="20"/>
  <c r="G331" i="20"/>
  <c r="G321" i="20"/>
  <c r="G309" i="20"/>
  <c r="G293" i="20"/>
  <c r="G285" i="20"/>
  <c r="G264" i="20"/>
  <c r="G254" i="20"/>
  <c r="G226" i="20"/>
  <c r="G184" i="20"/>
  <c r="G168" i="20"/>
  <c r="G163" i="20"/>
  <c r="G1858" i="20"/>
  <c r="G1857" i="20"/>
  <c r="G1856" i="20"/>
  <c r="G1855" i="20"/>
  <c r="G1854" i="20"/>
  <c r="G1853" i="20"/>
  <c r="G1852" i="20"/>
  <c r="G1851" i="20"/>
  <c r="G1850" i="20"/>
  <c r="G1849" i="20"/>
  <c r="G1848" i="20"/>
  <c r="G1847" i="20"/>
  <c r="G1846" i="20"/>
  <c r="G1845" i="20"/>
  <c r="G1844" i="20"/>
  <c r="G1843" i="20"/>
  <c r="G1842" i="20"/>
  <c r="G1841" i="20"/>
  <c r="G1840" i="20"/>
  <c r="G1839" i="20"/>
  <c r="G1838" i="20"/>
  <c r="G1837" i="20"/>
  <c r="G1836" i="20"/>
  <c r="G1835" i="20"/>
  <c r="G1834" i="20"/>
  <c r="G1833" i="20"/>
  <c r="G1832" i="20"/>
  <c r="G1831" i="20"/>
  <c r="G1830" i="20"/>
  <c r="G1829" i="20"/>
  <c r="G1828" i="20"/>
  <c r="G1827" i="20"/>
  <c r="G1826" i="20"/>
  <c r="G1825" i="20"/>
  <c r="G1761" i="20"/>
  <c r="G1760" i="20"/>
  <c r="G1759" i="20"/>
  <c r="G1758" i="20"/>
  <c r="G1757" i="20"/>
  <c r="G1756" i="20"/>
  <c r="G1755" i="20"/>
  <c r="G1754" i="20"/>
  <c r="G1753" i="20"/>
  <c r="G1752" i="20"/>
  <c r="G1751" i="20"/>
  <c r="G1750" i="20"/>
  <c r="G1749" i="20"/>
  <c r="G1748" i="20"/>
  <c r="G1747" i="20"/>
  <c r="G1746" i="20"/>
  <c r="G1745" i="20"/>
  <c r="G1744" i="20"/>
  <c r="G1743" i="20"/>
  <c r="G1742" i="20"/>
  <c r="G1741" i="20"/>
  <c r="G1740" i="20"/>
  <c r="G1739" i="20"/>
  <c r="G1738" i="20"/>
  <c r="G1737" i="20"/>
  <c r="G1736" i="20"/>
  <c r="G1735" i="20"/>
  <c r="G1734" i="20"/>
  <c r="G1733" i="20"/>
  <c r="G1732" i="20"/>
  <c r="G1731" i="20"/>
  <c r="G1730" i="20"/>
  <c r="G1729" i="20"/>
  <c r="G1728" i="20"/>
  <c r="G1727" i="20"/>
  <c r="G1725" i="20"/>
  <c r="G1724" i="20"/>
  <c r="G1723" i="20"/>
  <c r="G1722" i="20"/>
  <c r="G1720" i="20"/>
  <c r="G1719" i="20"/>
  <c r="G1718" i="20"/>
  <c r="G1717" i="20"/>
  <c r="G1716" i="20"/>
  <c r="G1714" i="20"/>
  <c r="G1711" i="20"/>
  <c r="G1709" i="20"/>
  <c r="G1708" i="20"/>
  <c r="G1707" i="20"/>
  <c r="G1706" i="20"/>
  <c r="G1704" i="20"/>
  <c r="G1703" i="20"/>
  <c r="G1702" i="20"/>
  <c r="G1701" i="20"/>
  <c r="G1700" i="20"/>
  <c r="G1697" i="20"/>
  <c r="G1696" i="20"/>
  <c r="G1694" i="20"/>
  <c r="G1693" i="20"/>
  <c r="G1692" i="20"/>
  <c r="G1691" i="20"/>
  <c r="G1674" i="20"/>
  <c r="G1672" i="20"/>
  <c r="G1628" i="20"/>
  <c r="G1623" i="20"/>
  <c r="G1607" i="20"/>
  <c r="G1601" i="20"/>
  <c r="G1590" i="20"/>
  <c r="G1585" i="20"/>
  <c r="G1451" i="20"/>
  <c r="G1419" i="20"/>
  <c r="G1413" i="20"/>
  <c r="G1391" i="20"/>
  <c r="G1201" i="20"/>
  <c r="G1072" i="20"/>
  <c r="G1059" i="20"/>
  <c r="G1057" i="20"/>
  <c r="G1055" i="20"/>
  <c r="G1047" i="20"/>
  <c r="G1045" i="20"/>
  <c r="G1040" i="20"/>
  <c r="G1032" i="20"/>
  <c r="G1027" i="20"/>
  <c r="G1023" i="20"/>
  <c r="G1021" i="20"/>
  <c r="G1016" i="20"/>
  <c r="G1014" i="20"/>
  <c r="G1012" i="20"/>
  <c r="G1009" i="20"/>
  <c r="G1006" i="20"/>
  <c r="G1001" i="20"/>
  <c r="G999" i="20"/>
  <c r="G993" i="20"/>
  <c r="G991" i="20"/>
  <c r="G989" i="20"/>
  <c r="G981" i="20"/>
  <c r="G977" i="20"/>
  <c r="G855" i="20"/>
  <c r="G852" i="20"/>
  <c r="G848" i="20"/>
  <c r="G831" i="20"/>
  <c r="G829" i="20"/>
  <c r="G825" i="20"/>
  <c r="G822" i="20"/>
  <c r="G820" i="20"/>
  <c r="G816" i="20"/>
  <c r="G779" i="20"/>
  <c r="G777" i="20"/>
  <c r="G775" i="20"/>
  <c r="G773" i="20"/>
  <c r="G771" i="20"/>
  <c r="G739" i="20"/>
  <c r="G735" i="20"/>
  <c r="G731" i="20"/>
  <c r="G729" i="20"/>
  <c r="G723" i="20"/>
  <c r="G577" i="20"/>
  <c r="G575" i="20"/>
  <c r="G573" i="20"/>
  <c r="G565" i="20"/>
  <c r="G561" i="20"/>
  <c r="G558" i="20"/>
  <c r="G556" i="20"/>
  <c r="G552" i="20"/>
  <c r="G546" i="20"/>
  <c r="G535" i="20"/>
  <c r="G529" i="20"/>
  <c r="G520" i="20"/>
  <c r="G370" i="20"/>
  <c r="G366" i="20"/>
  <c r="G364" i="20"/>
  <c r="G361" i="20"/>
  <c r="G359" i="20"/>
  <c r="G353" i="20"/>
  <c r="G327" i="20"/>
  <c r="G308" i="20"/>
  <c r="G299" i="20"/>
  <c r="G292" i="20"/>
  <c r="G290" i="20"/>
  <c r="G283" i="20"/>
  <c r="G278" i="20"/>
  <c r="G272" i="20"/>
  <c r="G270" i="20"/>
  <c r="G267" i="20"/>
  <c r="G260" i="20"/>
  <c r="G240" i="20"/>
  <c r="G235" i="20"/>
  <c r="G231" i="20"/>
  <c r="G219" i="20"/>
  <c r="G216" i="20"/>
  <c r="G203" i="20"/>
  <c r="G201" i="20"/>
  <c r="G198" i="20"/>
  <c r="G172" i="20"/>
  <c r="G164" i="20"/>
  <c r="G158" i="20"/>
  <c r="G141" i="20"/>
  <c r="G136" i="20"/>
  <c r="G118" i="20"/>
  <c r="G1564" i="20"/>
  <c r="G1563" i="20"/>
  <c r="G1562" i="20"/>
  <c r="G1561" i="20"/>
  <c r="G1560" i="20"/>
  <c r="G1559" i="20"/>
  <c r="G1558" i="20"/>
  <c r="G1557" i="20"/>
  <c r="G1556" i="20"/>
  <c r="G1555" i="20"/>
  <c r="G1554" i="20"/>
  <c r="G1553" i="20"/>
  <c r="G1552" i="20"/>
  <c r="G1551" i="20"/>
  <c r="G1550" i="20"/>
  <c r="G1549" i="20"/>
  <c r="G1548" i="20"/>
  <c r="G1547" i="20"/>
  <c r="G1546" i="20"/>
  <c r="G1545" i="20"/>
  <c r="G1544" i="20"/>
  <c r="G1543" i="20"/>
  <c r="G1542" i="20"/>
  <c r="G1541" i="20"/>
  <c r="G1540" i="20"/>
  <c r="G1539" i="20"/>
  <c r="G1538" i="20"/>
  <c r="H2327" i="10"/>
  <c r="H2111" i="10"/>
  <c r="H2647" i="10"/>
  <c r="H2131" i="10"/>
  <c r="H1954" i="10"/>
  <c r="H1718" i="10"/>
  <c r="H794" i="10"/>
  <c r="H2509" i="10"/>
  <c r="H2389" i="10"/>
  <c r="H2053" i="10"/>
  <c r="H1933" i="10"/>
  <c r="H2507" i="10"/>
  <c r="H2357" i="10"/>
  <c r="H2403" i="10"/>
  <c r="H14" i="10"/>
  <c r="H1953" i="10"/>
  <c r="H1461" i="10"/>
  <c r="H1640" i="10"/>
  <c r="H2473" i="10"/>
  <c r="H2413" i="10"/>
  <c r="H2089" i="10"/>
  <c r="H1346" i="10"/>
  <c r="H2676" i="10"/>
  <c r="H1764" i="10"/>
  <c r="H1536" i="10"/>
  <c r="H2519" i="10"/>
  <c r="H2459" i="10"/>
  <c r="H2535" i="10"/>
  <c r="H2331" i="10"/>
  <c r="H2673" i="10"/>
  <c r="H2688" i="10"/>
  <c r="K51" i="20" l="1"/>
  <c r="Q51" i="20" s="1"/>
  <c r="I51" i="20"/>
  <c r="P51" i="20" s="1"/>
  <c r="K43" i="20"/>
  <c r="Q43" i="20" s="1"/>
  <c r="I43" i="20"/>
  <c r="P43" i="20" s="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90C6368E-7FE9-4256-9A25-BA87EF62A0B1}" name="Annual_Rail_Temp_Alloc_Episodic_212817728_01aug2025_v01" type="6" refreshedVersion="8" background="1" saveData="1">
    <textPr codePage="437" firstRow="14" sourceFile="C:\Users\crw85952\OneDrive - Commonwealth of Virginia\Metro DC\Metro DC 2015 O3 NAAQS Planning\2015 RR-MP\inventory\Rail\Annual_Rail_Temp_Alloc_Episodic_212817728_01aug2025_v0.csv" comma="1">
      <textFields count="12">
        <textField/>
        <textField/>
        <textField/>
        <textField/>
        <textField/>
        <textField/>
        <textField/>
        <textField/>
        <textField/>
        <textField/>
        <textField/>
        <textField/>
      </textFields>
    </textPr>
  </connection>
  <connection id="2" xr16:uid="{9E4C3D5E-E954-45D6-A23C-9DB7128E78B0}" name="Annual_Rail_Temp_Alloc_Episodic_212817728_01aug2025_v011" type="6" refreshedVersion="8" background="1" saveData="1">
    <textPr codePage="437" firstRow="14" sourceFile="C:\Users\crw85952\OneDrive - Commonwealth of Virginia\Metro DC\Metro DC 2015 O3 NAAQS Planning\2015 RR-MP\inventory\Rail\Annual_Rail_Temp_Alloc_Episodic_212817728_01aug2025_v0.csv" comma="1">
      <textFields count="12">
        <textField/>
        <textField/>
        <textField/>
        <textField/>
        <textField/>
        <textField/>
        <textField/>
        <textField/>
        <textField/>
        <textField/>
        <textField/>
        <textField/>
      </textFields>
    </textPr>
  </connection>
  <connection id="3" xr16:uid="{AF0BCE9B-BA62-4841-B4BD-5F5D50B5294B}" name="OS_Rail_Temp_Alloc_Episodic_212546932_01aug2025_v01" type="6" refreshedVersion="8" background="1" saveData="1">
    <textPr codePage="437" firstRow="14" sourceFile="C:\Users\crw85952\OneDrive - Commonwealth of Virginia\Metro DC\Metro DC 2015 O3 NAAQS Planning\2015 RR-MP\inventory\Rail\OS_Rail_Temp_Alloc_Episodic_212546932_01aug2025_v0.csv" comma="1">
      <textFields count="12">
        <textField/>
        <textField/>
        <textField/>
        <textField/>
        <textField/>
        <textField/>
        <textField/>
        <textField/>
        <textField/>
        <textField/>
        <textField/>
        <textField/>
      </textFields>
    </textPr>
  </connection>
  <connection id="4" xr16:uid="{E6DB2B79-F0DB-4760-B349-04594417B5FE}" name="OS_Rail_Temp_Alloc_Episodic_212546932_01aug2025_v011" type="6" refreshedVersion="8" background="1" saveData="1">
    <textPr codePage="437" firstRow="14" sourceFile="C:\Users\crw85952\OneDrive - Commonwealth of Virginia\Metro DC\Metro DC 2015 O3 NAAQS Planning\2015 RR-MP\inventory\Rail\OS_Rail_Temp_Alloc_Episodic_212546932_01aug2025_v0.csv" comma="1">
      <textFields count="12">
        <textField/>
        <textField/>
        <textField/>
        <textField/>
        <textField/>
        <textField/>
        <textField/>
        <textField/>
        <textField/>
        <textField/>
        <textField/>
        <textField/>
      </textFields>
    </textPr>
  </connection>
  <connection id="5" xr16:uid="{4D489D39-EF12-499D-A092-575205BFCE93}" keepAlive="1" name="Query - Table1" description="Connection to the 'Table1' query in the workbook." type="5" refreshedVersion="0" background="1">
    <dbPr connection="Provider=Microsoft.Mashup.OleDb.1;Data Source=$Workbook$;Location=Table1;Extended Properties=&quot;&quot;" command="SELECT * FROM [Table1]"/>
  </connection>
  <connection id="6" xr16:uid="{A51226E4-E0B7-4800-9FA3-AA7A8F75472F}" keepAlive="1" name="Query - Table3" description="Connection to the 'Table3' query in the workbook." type="5" refreshedVersion="0" background="1">
    <dbPr connection="Provider=Microsoft.Mashup.OleDb.1;Data Source=$Workbook$;Location=Table3;Extended Properties=&quot;&quot;" command="SELECT * FROM [Table3]"/>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<sst xmlns="http://schemas.openxmlformats.org/spreadsheetml/2006/main" count="123522" uniqueCount="3982">
  <si>
    <t>State</t>
  </si>
  <si>
    <t>Pollutant</t>
  </si>
  <si>
    <t>SCC Code</t>
  </si>
  <si>
    <t>Sector</t>
  </si>
  <si>
    <t>SCC Level 1</t>
  </si>
  <si>
    <t>SCC Level  2</t>
  </si>
  <si>
    <t>SCC Level 3</t>
  </si>
  <si>
    <t>SCC Level 4</t>
  </si>
  <si>
    <t>Source Description</t>
  </si>
  <si>
    <t>District of Columbia</t>
  </si>
  <si>
    <t>NOx</t>
  </si>
  <si>
    <t>Mobile Sources</t>
  </si>
  <si>
    <t>VOC</t>
  </si>
  <si>
    <t>Gas Stations</t>
  </si>
  <si>
    <t>-</t>
  </si>
  <si>
    <t>2268006022</t>
  </si>
  <si>
    <t>Mobile - Non-Road Equipment - Other</t>
  </si>
  <si>
    <t>Off-highway Vehicle CNG</t>
  </si>
  <si>
    <t>Commercial Equipment</t>
  </si>
  <si>
    <t>CNG Commercial Equipment</t>
  </si>
  <si>
    <t>Nonroad</t>
  </si>
  <si>
    <t>2268003060</t>
  </si>
  <si>
    <t>Industrial Equipment</t>
  </si>
  <si>
    <t>CNG AC\Refrigeration</t>
  </si>
  <si>
    <t>2268003022</t>
  </si>
  <si>
    <t>CNG Industrial Equipment</t>
  </si>
  <si>
    <t>2270006022</t>
  </si>
  <si>
    <t>Mobile - Non-Road Equipment - Diesel</t>
  </si>
  <si>
    <t>Off-highway Vehicle Diesel</t>
  </si>
  <si>
    <t>Diesel Commercial Equipment</t>
  </si>
  <si>
    <t>2270002022</t>
  </si>
  <si>
    <t>Construction Equipment</t>
  </si>
  <si>
    <t>Diesel Construction Equipment</t>
  </si>
  <si>
    <t>2270003060</t>
  </si>
  <si>
    <t>AC\Refrigeration</t>
  </si>
  <si>
    <t>2270003022</t>
  </si>
  <si>
    <t>Diesel Industrial Equipment</t>
  </si>
  <si>
    <t>2270004044</t>
  </si>
  <si>
    <t>Lawn and Garden Equipment</t>
  </si>
  <si>
    <t>Diesel Lawn &amp; Garden Eqt (Commercial)</t>
  </si>
  <si>
    <t>2270004022</t>
  </si>
  <si>
    <t>Diesel Mowers, Tractors, Turf Eqt (Commercial)</t>
  </si>
  <si>
    <t>2270001060</t>
  </si>
  <si>
    <t>Recreational Equipment</t>
  </si>
  <si>
    <t>Specialty Vehicles/Carts</t>
  </si>
  <si>
    <t>2260006022</t>
  </si>
  <si>
    <t>Mobile - Non-Road Equipment - Gasoline</t>
  </si>
  <si>
    <t>Off-highway Vehicle Gasoline</t>
  </si>
  <si>
    <t>2-Stroke Commercial Equipment</t>
  </si>
  <si>
    <t>2265006022</t>
  </si>
  <si>
    <t>4-Stroke Commercial Equipment</t>
  </si>
  <si>
    <t>2260002022</t>
  </si>
  <si>
    <t>2-Stroke Construction Equipment</t>
  </si>
  <si>
    <t>2265002022</t>
  </si>
  <si>
    <t>4-Stroke Construction Equipment</t>
  </si>
  <si>
    <t>2260003022</t>
  </si>
  <si>
    <t>2-Stroke Industrial Equipment</t>
  </si>
  <si>
    <t>2265003060</t>
  </si>
  <si>
    <t>4-Stroke AC\Refrigeration</t>
  </si>
  <si>
    <t>2265003022</t>
  </si>
  <si>
    <t>4-Stroke Industrial Equipment</t>
  </si>
  <si>
    <t>2260004021</t>
  </si>
  <si>
    <t>2-Stroke Chain Saws &lt; 6 HP (Commercial)</t>
  </si>
  <si>
    <t>2260004020</t>
  </si>
  <si>
    <t>2-Stroke Chain Saws &lt; 6 HP (Residential)</t>
  </si>
  <si>
    <t>2260004044</t>
  </si>
  <si>
    <t>2-Stroke Lawn &amp; Garden Eqt (Commercial)</t>
  </si>
  <si>
    <t>2260004033</t>
  </si>
  <si>
    <t>2-Stroke Lawn &amp; Garden Eqt (Residential)</t>
  </si>
  <si>
    <t>2260004036</t>
  </si>
  <si>
    <t>2-Stroke Snowblowers (Commercial)</t>
  </si>
  <si>
    <t>2260004035</t>
  </si>
  <si>
    <t>2-Stroke Snowblowers (Residential)</t>
  </si>
  <si>
    <t>2265004044</t>
  </si>
  <si>
    <t>4-Stroke Lawn &amp; Garden Eqt (Commercial)</t>
  </si>
  <si>
    <t>2265004033</t>
  </si>
  <si>
    <t>4-Stroke Lawn &amp; Garden Eqt (Residential)</t>
  </si>
  <si>
    <t>2265004022</t>
  </si>
  <si>
    <t>4-Stroke Mowers, Tractors, Turf Eqt (Commercial)</t>
  </si>
  <si>
    <t>2265004036</t>
  </si>
  <si>
    <t>4-Stroke Snowblowers (Commercial)</t>
  </si>
  <si>
    <t>2265004035</t>
  </si>
  <si>
    <t>4-Stroke Snowblowers (Residential)</t>
  </si>
  <si>
    <t>2260001022</t>
  </si>
  <si>
    <t>2-Stroke Other Recreational Equip.</t>
  </si>
  <si>
    <t>2260001060</t>
  </si>
  <si>
    <t>2-Stroke Specialty Vehicles/Carts</t>
  </si>
  <si>
    <t>2265001050</t>
  </si>
  <si>
    <t>4-Stroke Golf Carts</t>
  </si>
  <si>
    <t>2265001022</t>
  </si>
  <si>
    <t>4-Stroke Other Recreational Equip.</t>
  </si>
  <si>
    <t>2265001060</t>
  </si>
  <si>
    <t>4-Stroke Specialty Vehicles/Carts</t>
  </si>
  <si>
    <t>2267006022</t>
  </si>
  <si>
    <t>Off-highway Vehicle LPG</t>
  </si>
  <si>
    <t>LPG Commercial Equipment</t>
  </si>
  <si>
    <t>2267002022</t>
  </si>
  <si>
    <t>LPG Construction Equipment</t>
  </si>
  <si>
    <t>2267003022</t>
  </si>
  <si>
    <t>LPG Industrial Equipment</t>
  </si>
  <si>
    <t>2267004044</t>
  </si>
  <si>
    <t>LPG Lawn &amp; Garden Eqt (Commercial)</t>
  </si>
  <si>
    <t>2267001060</t>
  </si>
  <si>
    <t>LPG Specialty Vehicles/Carts</t>
  </si>
  <si>
    <t>2282020022</t>
  </si>
  <si>
    <t>Pleasure Craft</t>
  </si>
  <si>
    <t>Diesel</t>
  </si>
  <si>
    <t>Diesel Pleasure Craft</t>
  </si>
  <si>
    <t>2282005022</t>
  </si>
  <si>
    <t>Gasoline</t>
  </si>
  <si>
    <t>2-Stroke Pleasure Craft</t>
  </si>
  <si>
    <t>2282010005</t>
  </si>
  <si>
    <t>Inboard/Sterndrive</t>
  </si>
  <si>
    <t>2285002015</t>
  </si>
  <si>
    <t>Railroad Equipment</t>
  </si>
  <si>
    <t>Railway Maintenance</t>
  </si>
  <si>
    <t>2285004015</t>
  </si>
  <si>
    <t>Gasoline, 4-Stroke</t>
  </si>
  <si>
    <t>40799999</t>
  </si>
  <si>
    <t>Industrial Processes - Storage and Transfer</t>
  </si>
  <si>
    <t>Chemical Evaporation</t>
  </si>
  <si>
    <t>Organic Chemical Storage</t>
  </si>
  <si>
    <t>Miscellaneous Chemicals</t>
  </si>
  <si>
    <t>Other Not Classified</t>
  </si>
  <si>
    <t>40100310</t>
  </si>
  <si>
    <t>Solvent - Degreasing</t>
  </si>
  <si>
    <t>Organic Solvent Evaporation</t>
  </si>
  <si>
    <t>Cold Solvent Cleaning/Stripping</t>
  </si>
  <si>
    <t>Acetone</t>
  </si>
  <si>
    <t>40100301</t>
  </si>
  <si>
    <t>Methanol</t>
  </si>
  <si>
    <t>40100399</t>
  </si>
  <si>
    <t>40188898</t>
  </si>
  <si>
    <t>Fugitive Emissions</t>
  </si>
  <si>
    <t>General</t>
  </si>
  <si>
    <t>49099998</t>
  </si>
  <si>
    <t>Solvent - Industrial Surface Coating &amp; Solvent Use</t>
  </si>
  <si>
    <t>Miscellaneous Volatile Organic Compound Evaporation</t>
  </si>
  <si>
    <t>Miscellaneous</t>
  </si>
  <si>
    <t>40100501</t>
  </si>
  <si>
    <t>Solvent Storage</t>
  </si>
  <si>
    <t>General Processes: Spent Solvent Storage</t>
  </si>
  <si>
    <t>40400199</t>
  </si>
  <si>
    <t>Bulk Gasoline Terminals</t>
  </si>
  <si>
    <t>Petroleum Liquids Storage (non-Refinery)</t>
  </si>
  <si>
    <t>Bulk Terminals</t>
  </si>
  <si>
    <t>40400316</t>
  </si>
  <si>
    <t>Oil and Gas Field Storage and Working Tanks</t>
  </si>
  <si>
    <t>Fixed Roof Tank, Diesel, working+breathing+flashing losses</t>
  </si>
  <si>
    <t>40400403</t>
  </si>
  <si>
    <t>Petroleum Products - Underground Tanks</t>
  </si>
  <si>
    <t>Gasoline RVP 10: Breathing Loss</t>
  </si>
  <si>
    <t>40400404</t>
  </si>
  <si>
    <t>Gasoline RVP 10: Working Loss</t>
  </si>
  <si>
    <t>40301106</t>
  </si>
  <si>
    <t>Petroleum Product Storage at Refineries</t>
  </si>
  <si>
    <t>Floating Roof Tanks (Varying Sizes)</t>
  </si>
  <si>
    <t>Gasoline RVP 7: Breathing Loss: 250000 Bbl. Size</t>
  </si>
  <si>
    <t>40500906</t>
  </si>
  <si>
    <t>Solvent - Graphic Arts</t>
  </si>
  <si>
    <t>Printing/Publishing</t>
  </si>
  <si>
    <t>Digital Printing</t>
  </si>
  <si>
    <t>Other non-dryer printing</t>
  </si>
  <si>
    <t>40500205</t>
  </si>
  <si>
    <t>Letterpress</t>
  </si>
  <si>
    <t>40500402</t>
  </si>
  <si>
    <t>Lithographic</t>
  </si>
  <si>
    <t>Dryer</t>
  </si>
  <si>
    <t>40500403</t>
  </si>
  <si>
    <t>40500516</t>
  </si>
  <si>
    <t>Rotogravure</t>
  </si>
  <si>
    <t>40288801</t>
  </si>
  <si>
    <t>Surface Coating Operations</t>
  </si>
  <si>
    <t>40299998</t>
  </si>
  <si>
    <t>40200101</t>
  </si>
  <si>
    <t>Surface Coating Application - General</t>
  </si>
  <si>
    <t>Paint: Solvent-base</t>
  </si>
  <si>
    <t>40200928</t>
  </si>
  <si>
    <t>Thinning Solvents - General</t>
  </si>
  <si>
    <t>Ethylene Oxide</t>
  </si>
  <si>
    <t>40600707</t>
  </si>
  <si>
    <t>Transportation and Marketing of Petroleum Products</t>
  </si>
  <si>
    <t>Consumer (Corporate) Fleet Refueling - Stage I</t>
  </si>
  <si>
    <t>Underground Tank: Breathing and Emptying</t>
  </si>
  <si>
    <t>40600601</t>
  </si>
  <si>
    <t>Consumer (Corporate) Fleet Refueling - Stage II</t>
  </si>
  <si>
    <t>Vapor Loss</t>
  </si>
  <si>
    <t>40600603</t>
  </si>
  <si>
    <t>Vapor Loss with Controls</t>
  </si>
  <si>
    <t>40600402</t>
  </si>
  <si>
    <t>Filling Vehicle Gas Tanks - Stage II</t>
  </si>
  <si>
    <t>Liquid Spill Loss</t>
  </si>
  <si>
    <t>40600401</t>
  </si>
  <si>
    <t>40600306</t>
  </si>
  <si>
    <t>Gasoline Retail Operations - Stage I</t>
  </si>
  <si>
    <t>Balanced Submerged Filling</t>
  </si>
  <si>
    <t>40600307</t>
  </si>
  <si>
    <t>10300503</t>
  </si>
  <si>
    <t>Fuel Comb - Comm/Institutional - Oil</t>
  </si>
  <si>
    <t>External Combustion</t>
  </si>
  <si>
    <t>Commercial/Institutional: Boilers</t>
  </si>
  <si>
    <t>Distillate Oil</t>
  </si>
  <si>
    <t>&lt; 10 Million BTU/hr</t>
  </si>
  <si>
    <t>10300502</t>
  </si>
  <si>
    <t>10-100 Million BTU/hr</t>
  </si>
  <si>
    <t>10300501</t>
  </si>
  <si>
    <t>Distillate Oil - Grades 1 and 2: Boiler</t>
  </si>
  <si>
    <t>10301002</t>
  </si>
  <si>
    <t>Fuel Comb - Comm/Institutional - Other</t>
  </si>
  <si>
    <t>Liquified Petroleum Gas (LPG)</t>
  </si>
  <si>
    <t>Propane</t>
  </si>
  <si>
    <t>10300603</t>
  </si>
  <si>
    <t>Fuel Comb - Comm/Institutional - Natural Gas</t>
  </si>
  <si>
    <t>Natural Gas</t>
  </si>
  <si>
    <t>10300601</t>
  </si>
  <si>
    <t>&gt; 100 Million BTU/hr</t>
  </si>
  <si>
    <t>10300602</t>
  </si>
  <si>
    <t>10300701</t>
  </si>
  <si>
    <t>Process Gas</t>
  </si>
  <si>
    <t>POTW Digester Gas-fired Boiler</t>
  </si>
  <si>
    <t>10200505</t>
  </si>
  <si>
    <t>Fuel Comb - Industrial Boilers, ICEs - Oil</t>
  </si>
  <si>
    <t>Industrial: Boilers</t>
  </si>
  <si>
    <t>Cogeneration</t>
  </si>
  <si>
    <t>10200603</t>
  </si>
  <si>
    <t>Fuel Comb - Industrial Boilers, ICEs - Natural Gas</t>
  </si>
  <si>
    <t>10200602</t>
  </si>
  <si>
    <t>10200604</t>
  </si>
  <si>
    <t>10500206</t>
  </si>
  <si>
    <t>Space Heaters</t>
  </si>
  <si>
    <t>Commercial/Institutional</t>
  </si>
  <si>
    <t>10500106</t>
  </si>
  <si>
    <t>Industrial</t>
  </si>
  <si>
    <t>30103332</t>
  </si>
  <si>
    <t>Industrial Processes - Chemical Manuf</t>
  </si>
  <si>
    <t>Industrial Processes</t>
  </si>
  <si>
    <t>Chemical Manufacturing</t>
  </si>
  <si>
    <t>Pesticides</t>
  </si>
  <si>
    <t>Transfer Operations</t>
  </si>
  <si>
    <t>30203803</t>
  </si>
  <si>
    <t>Industrial Processes - Not Elsewhere Classified</t>
  </si>
  <si>
    <t>Food and Agriculture</t>
  </si>
  <si>
    <t>Animal/Poultry Rendering</t>
  </si>
  <si>
    <t>Cooking</t>
  </si>
  <si>
    <t>30201311</t>
  </si>
  <si>
    <t>Meat Smokehouses</t>
  </si>
  <si>
    <t>Meat Charbroiler</t>
  </si>
  <si>
    <t>39090003</t>
  </si>
  <si>
    <t>In-process Fuel Use</t>
  </si>
  <si>
    <t>Fuel Storage - Fixed Roof Tanks</t>
  </si>
  <si>
    <t>Distillate Oil (No. 2): Breathing Loss</t>
  </si>
  <si>
    <t>39090004</t>
  </si>
  <si>
    <t>Distillate Oil (No. 2): Working Loss</t>
  </si>
  <si>
    <t>30500245</t>
  </si>
  <si>
    <t>Mineral Products</t>
  </si>
  <si>
    <t>Asphalt Concrete</t>
  </si>
  <si>
    <t>Batch Mix Plant: Hot Elevators, Screens, Bins, Mixer &amp; NG Rot Dryer</t>
  </si>
  <si>
    <t>30500217</t>
  </si>
  <si>
    <t>Cold Aggregate Conveyors and Elevators</t>
  </si>
  <si>
    <t>30500212</t>
  </si>
  <si>
    <t>Heated Asphalt Storage Tanks</t>
  </si>
  <si>
    <t>30500270</t>
  </si>
  <si>
    <t>Yard Emissions: Emissions from asphalt in truck beds</t>
  </si>
  <si>
    <t>30500850</t>
  </si>
  <si>
    <t>Clay Ceramics Manufacture</t>
  </si>
  <si>
    <t>Tunnel Kiln: Natural Gas-fired</t>
  </si>
  <si>
    <t>39990001</t>
  </si>
  <si>
    <t>Miscellaneous Manufacturing Industries</t>
  </si>
  <si>
    <t>Distillate Oil (No. 2): Process Heaters</t>
  </si>
  <si>
    <t>31000411</t>
  </si>
  <si>
    <t>Industrial Processes - Oil &amp; Gas Production</t>
  </si>
  <si>
    <t>Oil and Gas Production</t>
  </si>
  <si>
    <t>Process Heaters</t>
  </si>
  <si>
    <t>Distillate Oil (No. 2): Steam Generators</t>
  </si>
  <si>
    <t>31503003</t>
  </si>
  <si>
    <t>Photo Equip/Health Care/Labs/Air Condit/SwimPools</t>
  </si>
  <si>
    <t>Laboratories</t>
  </si>
  <si>
    <t>Bench Scale Reagents: Medical</t>
  </si>
  <si>
    <t>31503001</t>
  </si>
  <si>
    <t>Bench Scale Reagents: Research</t>
  </si>
  <si>
    <t>20300101</t>
  </si>
  <si>
    <t>Internal Combustion Engines</t>
  </si>
  <si>
    <t>Distillate Oil (Diesel)</t>
  </si>
  <si>
    <t>Reciprocating</t>
  </si>
  <si>
    <t>20300201</t>
  </si>
  <si>
    <t>20300203</t>
  </si>
  <si>
    <t>Turbine: Cogeneration</t>
  </si>
  <si>
    <t>20100102</t>
  </si>
  <si>
    <t>Fuel Comb - Electric Generation - Oil</t>
  </si>
  <si>
    <t>Electric Generation</t>
  </si>
  <si>
    <t>20100202</t>
  </si>
  <si>
    <t>Fuel Comb - Electric Generation - Natural Gas</t>
  </si>
  <si>
    <t>20200102</t>
  </si>
  <si>
    <t>20200107</t>
  </si>
  <si>
    <t>Reciprocating: Exhaust</t>
  </si>
  <si>
    <t>20200103</t>
  </si>
  <si>
    <t>20201001</t>
  </si>
  <si>
    <t>Fuel Comb - Industrial Boilers, ICEs - Other</t>
  </si>
  <si>
    <t>Propane: Reciprocating</t>
  </si>
  <si>
    <t>20200254</t>
  </si>
  <si>
    <t>4-cycle Lean Burn</t>
  </si>
  <si>
    <t>20200203</t>
  </si>
  <si>
    <t>20200401</t>
  </si>
  <si>
    <t>Other Fuels</t>
  </si>
  <si>
    <t>Diesel: Large Bore Engine</t>
  </si>
  <si>
    <t>28500201</t>
  </si>
  <si>
    <t>Mobile - Locomotives</t>
  </si>
  <si>
    <t>Yard Locomotives</t>
  </si>
  <si>
    <t>2275050011</t>
  </si>
  <si>
    <t>Mobile - Aircraft</t>
  </si>
  <si>
    <t>Aircraft</t>
  </si>
  <si>
    <t>General Aviation</t>
  </si>
  <si>
    <t>Piston</t>
  </si>
  <si>
    <t>2275050012</t>
  </si>
  <si>
    <t>Turbine</t>
  </si>
  <si>
    <t>50100301</t>
  </si>
  <si>
    <t>Waste Disposal</t>
  </si>
  <si>
    <t>Solid Waste Disposal - Government</t>
  </si>
  <si>
    <t>Hospital/Medical/Infectious Waste Incineration (HMIWI)</t>
  </si>
  <si>
    <t>Incinerator: Chemotherapeutic Waste</t>
  </si>
  <si>
    <t>50100789</t>
  </si>
  <si>
    <t>Publicly Owned Treatment Works</t>
  </si>
  <si>
    <t>Sludge Digester Gas Flare</t>
  </si>
  <si>
    <t>50700201</t>
  </si>
  <si>
    <t>Solid Waste Disposal - Institutional</t>
  </si>
  <si>
    <t>2302002100</t>
  </si>
  <si>
    <t>Commercial Cooking</t>
  </si>
  <si>
    <t>Food and Kindred Products: SIC 20</t>
  </si>
  <si>
    <t>Commercial Cooking - Charbroiling</t>
  </si>
  <si>
    <t>Conveyorized Charbroiling</t>
  </si>
  <si>
    <t>Nonpoint</t>
  </si>
  <si>
    <t>2302002200</t>
  </si>
  <si>
    <t>Under-fired Charbroiling</t>
  </si>
  <si>
    <t>2302003200</t>
  </si>
  <si>
    <t>Commercial Cooking - Frying</t>
  </si>
  <si>
    <t>Clamshell Griddle Frying</t>
  </si>
  <si>
    <t>2302003000</t>
  </si>
  <si>
    <t>Deep Fat Frying</t>
  </si>
  <si>
    <t>2302003100</t>
  </si>
  <si>
    <t>Flat Griddle Frying</t>
  </si>
  <si>
    <t>2810060100</t>
  </si>
  <si>
    <t>Miscellaneous Non-Industrial Not Elsewhere Classified</t>
  </si>
  <si>
    <t>Miscellaneous Area Sources</t>
  </si>
  <si>
    <t>Other Combustion</t>
  </si>
  <si>
    <t>Cremation</t>
  </si>
  <si>
    <t>Humans</t>
  </si>
  <si>
    <t>2810025000</t>
  </si>
  <si>
    <t>Residential Grilling (see 23-02-002-xxx for Commercial)</t>
  </si>
  <si>
    <t>Total</t>
  </si>
  <si>
    <t>2280207124</t>
  </si>
  <si>
    <t>Mobile - Commercial Marine Vessels</t>
  </si>
  <si>
    <t>Marine Vessels, Commercial</t>
  </si>
  <si>
    <t>Diesel General Cargo</t>
  </si>
  <si>
    <t>C1C2 Underway emissions: Auxiliary Engine</t>
  </si>
  <si>
    <t>2280207123</t>
  </si>
  <si>
    <t>C1C2 Underway emissions: Main Engine</t>
  </si>
  <si>
    <t>2280208124</t>
  </si>
  <si>
    <t>Diesel Government</t>
  </si>
  <si>
    <t>2280208123</t>
  </si>
  <si>
    <t>2280209124</t>
  </si>
  <si>
    <t>Diesel Miscellaneous</t>
  </si>
  <si>
    <t>2280209123</t>
  </si>
  <si>
    <t>2280212124</t>
  </si>
  <si>
    <t>Diesel Tour Boat</t>
  </si>
  <si>
    <t>2280212123</t>
  </si>
  <si>
    <t>2280213124</t>
  </si>
  <si>
    <t>Diesel Tug</t>
  </si>
  <si>
    <t>2280213123</t>
  </si>
  <si>
    <t>2285002006</t>
  </si>
  <si>
    <t>Line Haul Locomotives: Class I Operations</t>
  </si>
  <si>
    <t>2285002009</t>
  </si>
  <si>
    <t>Line Haul Locomotives: Commuter Lines</t>
  </si>
  <si>
    <t>2285002008</t>
  </si>
  <si>
    <t>Line Haul Locomotives: Passenger Trains (Amtrak)</t>
  </si>
  <si>
    <t>2701200000</t>
  </si>
  <si>
    <t>Biogenics - Vegetation and Soil</t>
  </si>
  <si>
    <t>Natural Sources</t>
  </si>
  <si>
    <t>Biogenic</t>
  </si>
  <si>
    <t>Vegetation</t>
  </si>
  <si>
    <t>2701220000</t>
  </si>
  <si>
    <t>Vegetation/Agriculture</t>
  </si>
  <si>
    <t>2415000000</t>
  </si>
  <si>
    <t>Solvent Utilization</t>
  </si>
  <si>
    <t>Degreasing</t>
  </si>
  <si>
    <t>All Processes/All Industries</t>
  </si>
  <si>
    <t>Total: All Solvent Types</t>
  </si>
  <si>
    <t>2420000000</t>
  </si>
  <si>
    <t>Solvent - Dry Cleaning</t>
  </si>
  <si>
    <t>Dry Cleaning</t>
  </si>
  <si>
    <t>All Processes</t>
  </si>
  <si>
    <t>2425000000</t>
  </si>
  <si>
    <t>Graphic Arts</t>
  </si>
  <si>
    <t>2461025100</t>
  </si>
  <si>
    <t>Solvent - Consumer &amp; Commercial Solvent Use</t>
  </si>
  <si>
    <t>Miscellaneous Non-industrial: Commercial</t>
  </si>
  <si>
    <t>Asphalt Paving: Hot and Warm Mix</t>
  </si>
  <si>
    <t>Hot Mix Total: All Solvent Types</t>
  </si>
  <si>
    <t>2461021000</t>
  </si>
  <si>
    <t>Cutback Asphalt</t>
  </si>
  <si>
    <t>2461022000</t>
  </si>
  <si>
    <t>Emulsified Asphalt</t>
  </si>
  <si>
    <t>2460600000</t>
  </si>
  <si>
    <t>Miscellaneous Non-industrial: Consumer and Commercial</t>
  </si>
  <si>
    <t>All Adhesives and Sealants</t>
  </si>
  <si>
    <t>2460400000</t>
  </si>
  <si>
    <t>All Automotive Aftermarket Products</t>
  </si>
  <si>
    <t>2460500000</t>
  </si>
  <si>
    <t>All Coatings and Related Products</t>
  </si>
  <si>
    <t>2460800000</t>
  </si>
  <si>
    <t>All FIFRA Related Products</t>
  </si>
  <si>
    <t>2460200000</t>
  </si>
  <si>
    <t>All Household Products</t>
  </si>
  <si>
    <t>2460100000</t>
  </si>
  <si>
    <t>All Personal Care Products</t>
  </si>
  <si>
    <t>2460030999</t>
  </si>
  <si>
    <t>Lighter Fluid, Fire Starter, Other Fuels</t>
  </si>
  <si>
    <t>Total: All Volatile Chemical Product Types</t>
  </si>
  <si>
    <t>2460900000</t>
  </si>
  <si>
    <t>Miscellaneous Products (Not Otherwise Covered)</t>
  </si>
  <si>
    <t>2401075000</t>
  </si>
  <si>
    <t>Surface Coating</t>
  </si>
  <si>
    <t>Aircraft: SIC 372</t>
  </si>
  <si>
    <t>2401001000</t>
  </si>
  <si>
    <t>Solvent - Non-Industrial Surface Coating</t>
  </si>
  <si>
    <t>Architectural Coatings</t>
  </si>
  <si>
    <t>2401005000</t>
  </si>
  <si>
    <t>Auto Refinishing: SIC 7532</t>
  </si>
  <si>
    <t>2401100000</t>
  </si>
  <si>
    <t>Industrial Maintenance Coatings</t>
  </si>
  <si>
    <t>2401200000</t>
  </si>
  <si>
    <t>Other Special Purpose Coatings</t>
  </si>
  <si>
    <t>2401008000</t>
  </si>
  <si>
    <t>Traffic Markings</t>
  </si>
  <si>
    <t>2401020000</t>
  </si>
  <si>
    <t>Wood Furniture: SIC 25</t>
  </si>
  <si>
    <t>2103007000</t>
  </si>
  <si>
    <t>Stationary Source Fuel Combustion</t>
  </si>
  <si>
    <t>Total: All Combustor Types</t>
  </si>
  <si>
    <t>2103006000</t>
  </si>
  <si>
    <t>Total: Boilers and IC Engines</t>
  </si>
  <si>
    <t>2102007000</t>
  </si>
  <si>
    <t>Total: All Boiler Types</t>
  </si>
  <si>
    <t>2104004000</t>
  </si>
  <si>
    <t>Fuel Comb - Residential - Oil</t>
  </si>
  <si>
    <t>Residential</t>
  </si>
  <si>
    <t>2104009000</t>
  </si>
  <si>
    <t>Fuel Comb - Residential - Wood</t>
  </si>
  <si>
    <t>Firelog</t>
  </si>
  <si>
    <t>2104007000</t>
  </si>
  <si>
    <t>Fuel Comb - Residential - Other</t>
  </si>
  <si>
    <t>2104006000</t>
  </si>
  <si>
    <t>Fuel Comb - Residential - Natural Gas</t>
  </si>
  <si>
    <t>2104008100</t>
  </si>
  <si>
    <t>Wood</t>
  </si>
  <si>
    <t>Fireplace: general</t>
  </si>
  <si>
    <t>2104008230</t>
  </si>
  <si>
    <t>Woodstove: fireplace inserts; EPA certified; catalytic</t>
  </si>
  <si>
    <t>2104008220</t>
  </si>
  <si>
    <t>Woodstove: fireplace inserts; EPA certified; non-catalytic</t>
  </si>
  <si>
    <t>2104008210</t>
  </si>
  <si>
    <t>Woodstove: fireplace inserts; non-EPA certified</t>
  </si>
  <si>
    <t>2104008330</t>
  </si>
  <si>
    <t>Woodstove: freestanding, EPA certified, catalytic</t>
  </si>
  <si>
    <t>2104008320</t>
  </si>
  <si>
    <t>Woodstove: freestanding, EPA certified, non-catalytic</t>
  </si>
  <si>
    <t>2104008310</t>
  </si>
  <si>
    <t>Woodstove: freestanding, non-EPA certified</t>
  </si>
  <si>
    <t>2501080050</t>
  </si>
  <si>
    <t>Storage and Transport</t>
  </si>
  <si>
    <t>Petroleum and Petroleum Product Storage</t>
  </si>
  <si>
    <t>Airports : Aviation Gasoline</t>
  </si>
  <si>
    <t>Stage 1: Total</t>
  </si>
  <si>
    <t>2501012012</t>
  </si>
  <si>
    <t>Commercial Portable Gas Cans</t>
  </si>
  <si>
    <t>Evaporation (includes Diurnal losses)</t>
  </si>
  <si>
    <t>2501012011</t>
  </si>
  <si>
    <t>Permeation</t>
  </si>
  <si>
    <t>2501012014</t>
  </si>
  <si>
    <t>Refilling at the Pump - Vapor Displacement</t>
  </si>
  <si>
    <t>2501060053</t>
  </si>
  <si>
    <t>Gasoline Service Stations</t>
  </si>
  <si>
    <t>Stage 1: Balanced Submerged Filling</t>
  </si>
  <si>
    <t>2501060051</t>
  </si>
  <si>
    <t>Stage 1: Submerged Filling</t>
  </si>
  <si>
    <t>2501060201</t>
  </si>
  <si>
    <t>2501011012</t>
  </si>
  <si>
    <t>Residential Portable Gas Cans</t>
  </si>
  <si>
    <t>2501011011</t>
  </si>
  <si>
    <t>2501011014</t>
  </si>
  <si>
    <t>2505030120</t>
  </si>
  <si>
    <t>Petroleum and Petroleum Product Transport</t>
  </si>
  <si>
    <t>Truck</t>
  </si>
  <si>
    <t>2630020000</t>
  </si>
  <si>
    <t>Waste Disposal, Treatment, and Recovery</t>
  </si>
  <si>
    <t>Wastewater Treatment</t>
  </si>
  <si>
    <t>Public Owned</t>
  </si>
  <si>
    <t>Total Processed</t>
  </si>
  <si>
    <t>Maryland</t>
  </si>
  <si>
    <t>2268005022</t>
  </si>
  <si>
    <t>Agricultural Equipment</t>
  </si>
  <si>
    <t>CNG Agriculture Equipment</t>
  </si>
  <si>
    <t>2270005022</t>
  </si>
  <si>
    <t>Diesel Agriculture Equipment</t>
  </si>
  <si>
    <t>2270004036</t>
  </si>
  <si>
    <t>Snowblowers (Commercial)</t>
  </si>
  <si>
    <t>2270007022</t>
  </si>
  <si>
    <t>Logging Equipment</t>
  </si>
  <si>
    <t>Diesel Logging Equipment</t>
  </si>
  <si>
    <t>2260005022</t>
  </si>
  <si>
    <t>2-Stroke Agriculture Equipment</t>
  </si>
  <si>
    <t>2265005022</t>
  </si>
  <si>
    <t>4-Stroke Agriculture Equipment</t>
  </si>
  <si>
    <t>2260004022</t>
  </si>
  <si>
    <t>2-Stroke Mowers, Tractors, Turf Eqt (Commercial)</t>
  </si>
  <si>
    <t>2260007022</t>
  </si>
  <si>
    <t>2-Stroke Logging Equipment</t>
  </si>
  <si>
    <t>2265007022</t>
  </si>
  <si>
    <t>4-Stroke Logging Equipment</t>
  </si>
  <si>
    <t>2268002022</t>
  </si>
  <si>
    <t>CNG Construction Equipment</t>
  </si>
  <si>
    <t>2267005022</t>
  </si>
  <si>
    <t>LPG Agriculture Equipment</t>
  </si>
  <si>
    <t>2285006015</t>
  </si>
  <si>
    <t>LPG</t>
  </si>
  <si>
    <t>10100504</t>
  </si>
  <si>
    <t>Electric Generation: Boilers</t>
  </si>
  <si>
    <t>Distillate Oil - Grade 4: Boiler, Normal Firing</t>
  </si>
  <si>
    <t>10100602</t>
  </si>
  <si>
    <t>Boiler &lt; 100 Million BTU, except tangential</t>
  </si>
  <si>
    <t>31000207</t>
  </si>
  <si>
    <t>Natural Gas Production</t>
  </si>
  <si>
    <t>Valves: Fugitive Emissions</t>
  </si>
  <si>
    <t>20100101</t>
  </si>
  <si>
    <t>20100201</t>
  </si>
  <si>
    <t>20200201</t>
  </si>
  <si>
    <t>2275060012</t>
  </si>
  <si>
    <t>Air Taxi</t>
  </si>
  <si>
    <t>40500804</t>
  </si>
  <si>
    <t>Screen Printing</t>
  </si>
  <si>
    <t>30140399</t>
  </si>
  <si>
    <t>Explosives Manufacture - RDX/HMX Production</t>
  </si>
  <si>
    <t>30500206</t>
  </si>
  <si>
    <t>Asphalt Heater: Natural Gas</t>
  </si>
  <si>
    <t>30500205</t>
  </si>
  <si>
    <t>Drum Dryer: Drum Mix Plant (see 3-05-002-55 thru -63 for subtypes)</t>
  </si>
  <si>
    <t>30502510</t>
  </si>
  <si>
    <t>Construction Sand and Gravel</t>
  </si>
  <si>
    <t>Crushing</t>
  </si>
  <si>
    <t>30599999</t>
  </si>
  <si>
    <t>Other Not Defined</t>
  </si>
  <si>
    <t>Specify in Comments Field</t>
  </si>
  <si>
    <t>20300107</t>
  </si>
  <si>
    <t>20100107</t>
  </si>
  <si>
    <t>20100109</t>
  </si>
  <si>
    <t>Turbine: Exhaust</t>
  </si>
  <si>
    <t>20100209</t>
  </si>
  <si>
    <t>2275060011</t>
  </si>
  <si>
    <t>2275001000</t>
  </si>
  <si>
    <t>Military Aircraft</t>
  </si>
  <si>
    <t>50600110</t>
  </si>
  <si>
    <t>Solid Waste Disposal - Commercial</t>
  </si>
  <si>
    <t>Incineration</t>
  </si>
  <si>
    <t>Modular Starved Air Combustor</t>
  </si>
  <si>
    <t>50100410</t>
  </si>
  <si>
    <t>Municipal Solid Waste Landfill</t>
  </si>
  <si>
    <t>Landfill Dump: Waste Gas Destruction: Waste Gas Flares</t>
  </si>
  <si>
    <t>40100296</t>
  </si>
  <si>
    <t>Other Not Classified: General Degreasing Units</t>
  </si>
  <si>
    <t>40202501</t>
  </si>
  <si>
    <t>Miscellaneous Metal Parts</t>
  </si>
  <si>
    <t>Coating Operation</t>
  </si>
  <si>
    <t>10200503</t>
  </si>
  <si>
    <t>10200502</t>
  </si>
  <si>
    <t>10201002</t>
  </si>
  <si>
    <t>30182002</t>
  </si>
  <si>
    <t>30203201</t>
  </si>
  <si>
    <t>Bakeries</t>
  </si>
  <si>
    <t>Bread Baking: Sponge-Dough Process</t>
  </si>
  <si>
    <t>30500201</t>
  </si>
  <si>
    <t>Rotary Dryer: Conventional Plant (see 3-05-002-50 to -53 for subtypes)</t>
  </si>
  <si>
    <t>30500135</t>
  </si>
  <si>
    <t>Asphalt Roofing Manufacture</t>
  </si>
  <si>
    <t>Blown Coating Storage</t>
  </si>
  <si>
    <t>30500118</t>
  </si>
  <si>
    <t>Shingle Saturation: Dip Saturator, Drying-in Drum and Hot Looper</t>
  </si>
  <si>
    <t>30500108</t>
  </si>
  <si>
    <t>Shingles and Rolls: Coating</t>
  </si>
  <si>
    <t>30502001</t>
  </si>
  <si>
    <t>Stone Quarrying - Processing</t>
  </si>
  <si>
    <t>Primary Crushing</t>
  </si>
  <si>
    <t>20300102</t>
  </si>
  <si>
    <t>20300202</t>
  </si>
  <si>
    <t>28888801</t>
  </si>
  <si>
    <t>Specify in Comments</t>
  </si>
  <si>
    <t>2275020000</t>
  </si>
  <si>
    <t>Commercial Aircraft</t>
  </si>
  <si>
    <t>Total: All Types</t>
  </si>
  <si>
    <t>40202599</t>
  </si>
  <si>
    <t>10300799</t>
  </si>
  <si>
    <t>10100501</t>
  </si>
  <si>
    <t>10100601</t>
  </si>
  <si>
    <t>Boiler, &gt;= 100 Million BTU/hr</t>
  </si>
  <si>
    <t>39999999</t>
  </si>
  <si>
    <t>Miscellaneous Industrial Processes</t>
  </si>
  <si>
    <t>Other Not Elsewhere Classified</t>
  </si>
  <si>
    <t>50100402</t>
  </si>
  <si>
    <t>50100103</t>
  </si>
  <si>
    <t>Municipal Waste Incineration</t>
  </si>
  <si>
    <t>Combustor: Refuse Derived Fuel (RDF)</t>
  </si>
  <si>
    <t>10300811</t>
  </si>
  <si>
    <t>Landfill Gas</t>
  </si>
  <si>
    <t>31306501</t>
  </si>
  <si>
    <t>Electrical Equipment</t>
  </si>
  <si>
    <t>Semiconductor Manufacturing</t>
  </si>
  <si>
    <t>Cleaning Processes: Wet Chemical: Specify Aqueous Solution</t>
  </si>
  <si>
    <t>39000699</t>
  </si>
  <si>
    <t>In process fuel use not elsewhere classified</t>
  </si>
  <si>
    <t>30500208</t>
  </si>
  <si>
    <t>Asphalt Heater: Distillate Oil</t>
  </si>
  <si>
    <t>30500255</t>
  </si>
  <si>
    <t>Drum Mix Plant: Rotary Drum Dryer / Mixer, Natural Gas-Fired</t>
  </si>
  <si>
    <t>30500240</t>
  </si>
  <si>
    <t>Mixers: Batch Process (also see -45 thru -47 for combos w/scr,bins</t>
  </si>
  <si>
    <t>30502511</t>
  </si>
  <si>
    <t>Screening</t>
  </si>
  <si>
    <t>30504021</t>
  </si>
  <si>
    <t>Mining and Quarrying of Nonmetallic Minerals</t>
  </si>
  <si>
    <t>Convey/Haul Material</t>
  </si>
  <si>
    <t>30504030</t>
  </si>
  <si>
    <t>Primary Crusher</t>
  </si>
  <si>
    <t>30499999</t>
  </si>
  <si>
    <t>Industrial Processes - Non-ferrous Metals</t>
  </si>
  <si>
    <t>Secondary Metal Production</t>
  </si>
  <si>
    <t>20300204</t>
  </si>
  <si>
    <t>Reciprocating: Cogeneration</t>
  </si>
  <si>
    <t>20300207</t>
  </si>
  <si>
    <t>20100207</t>
  </si>
  <si>
    <t>2270008005</t>
  </si>
  <si>
    <t>Airport Ground Support Equipment</t>
  </si>
  <si>
    <t>2265008005</t>
  </si>
  <si>
    <t>4-Stroke Airport Ground Support Equipment</t>
  </si>
  <si>
    <t>50100302</t>
  </si>
  <si>
    <t>Incinerator: Low-level Radioactive Waste</t>
  </si>
  <si>
    <t>2802004003</t>
  </si>
  <si>
    <t>Agricultural Crop Usage</t>
  </si>
  <si>
    <t>Agriculture Silage</t>
  </si>
  <si>
    <t>Feeding</t>
  </si>
  <si>
    <t>2802004002</t>
  </si>
  <si>
    <t>Mixing</t>
  </si>
  <si>
    <t>2802004001</t>
  </si>
  <si>
    <t>Storage</t>
  </si>
  <si>
    <t>2801500141</t>
  </si>
  <si>
    <t>Fires - Agricultural Field Burning</t>
  </si>
  <si>
    <t>Agriculture Production - Crops</t>
  </si>
  <si>
    <t>Agricultural Field Burning - whole field set on fire</t>
  </si>
  <si>
    <t>Field Crop is Bean (red): Headfire Burning</t>
  </si>
  <si>
    <t>2801500150</t>
  </si>
  <si>
    <t>Field Crop is Corn: Burning Techniques Not Important</t>
  </si>
  <si>
    <t>2805002000</t>
  </si>
  <si>
    <t>Agriculture - Livestock Waste</t>
  </si>
  <si>
    <t>Agriculture Production - Livestock</t>
  </si>
  <si>
    <t>Beef cattle production composite</t>
  </si>
  <si>
    <t>Not Elsewhere Classified</t>
  </si>
  <si>
    <t>2805018000</t>
  </si>
  <si>
    <t>Dairy cattle composite</t>
  </si>
  <si>
    <t>2805045000</t>
  </si>
  <si>
    <t>Goats Waste Emissions</t>
  </si>
  <si>
    <t>2805035000</t>
  </si>
  <si>
    <t>Horses and Ponies Waste Emissions</t>
  </si>
  <si>
    <t>2805009100</t>
  </si>
  <si>
    <t>Poultry production - broilers</t>
  </si>
  <si>
    <t>Confinement</t>
  </si>
  <si>
    <t>2805010100</t>
  </si>
  <si>
    <t>Poultry production - turkeys</t>
  </si>
  <si>
    <t>2805007100</t>
  </si>
  <si>
    <t>Poultry Waste</t>
  </si>
  <si>
    <t>Poultry Production - Layers with Dry Manure Management Systems: Confinement</t>
  </si>
  <si>
    <t>2805040000</t>
  </si>
  <si>
    <t>Sheep and Lambs Waste Emissions</t>
  </si>
  <si>
    <t>2805025000</t>
  </si>
  <si>
    <t>Swine production composite</t>
  </si>
  <si>
    <t>Not Elsewhere Classified (see also 28-05-039, -047, -053)</t>
  </si>
  <si>
    <t>2810001002</t>
  </si>
  <si>
    <t>Fires - Wildfires</t>
  </si>
  <si>
    <t>Forest Wildfires</t>
  </si>
  <si>
    <t>Flaming</t>
  </si>
  <si>
    <t>2810001001</t>
  </si>
  <si>
    <t>Smoldering</t>
  </si>
  <si>
    <t>2811015002</t>
  </si>
  <si>
    <t>Fires - Prescribed Fires</t>
  </si>
  <si>
    <t>Other Combustion - as Event</t>
  </si>
  <si>
    <t>Prescribed Forest Burning</t>
  </si>
  <si>
    <t>2811015001</t>
  </si>
  <si>
    <t>2280201124</t>
  </si>
  <si>
    <t>Diesel Barge</t>
  </si>
  <si>
    <t>2280201123</t>
  </si>
  <si>
    <t>2280203324</t>
  </si>
  <si>
    <t>Diesel Bulk Carrier</t>
  </si>
  <si>
    <t>C3 Underway emissions: Auxiliary Engine</t>
  </si>
  <si>
    <t>2280203323</t>
  </si>
  <si>
    <t>C3 Underway emissions: Main Engine</t>
  </si>
  <si>
    <t>2280204124</t>
  </si>
  <si>
    <t>Diesel Commercial Fishing</t>
  </si>
  <si>
    <t>2280204123</t>
  </si>
  <si>
    <t>2280205324</t>
  </si>
  <si>
    <t>Diesel Container Ship</t>
  </si>
  <si>
    <t>2280205323</t>
  </si>
  <si>
    <t>2280215324</t>
  </si>
  <si>
    <t>Diesel Cruise</t>
  </si>
  <si>
    <t>2280215323</t>
  </si>
  <si>
    <t>2280207324</t>
  </si>
  <si>
    <t>2280207323</t>
  </si>
  <si>
    <t>2280209324</t>
  </si>
  <si>
    <t>2280209323</t>
  </si>
  <si>
    <t>2280202124</t>
  </si>
  <si>
    <t>Diesel Offshore support</t>
  </si>
  <si>
    <t>2280202123</t>
  </si>
  <si>
    <t>2280202324</t>
  </si>
  <si>
    <t>2280202323</t>
  </si>
  <si>
    <t>2280210124</t>
  </si>
  <si>
    <t>Diesel RollOn RollOff</t>
  </si>
  <si>
    <t>2280210123</t>
  </si>
  <si>
    <t>2280210324</t>
  </si>
  <si>
    <t>2280210323</t>
  </si>
  <si>
    <t>2280211124</t>
  </si>
  <si>
    <t>Diesel Tanker</t>
  </si>
  <si>
    <t>2280211123</t>
  </si>
  <si>
    <t>2280211324</t>
  </si>
  <si>
    <t>2280211323</t>
  </si>
  <si>
    <t>2280213324</t>
  </si>
  <si>
    <t>2280213323</t>
  </si>
  <si>
    <t>2461025200</t>
  </si>
  <si>
    <t>Warm Mix Total: All Solvent Types</t>
  </si>
  <si>
    <t>2461850000</t>
  </si>
  <si>
    <t>Pesticide Application: Agricultural</t>
  </si>
  <si>
    <t>2401015000</t>
  </si>
  <si>
    <t>Factory Finished Wood: SIC 2426 thru 242</t>
  </si>
  <si>
    <t>2401055000</t>
  </si>
  <si>
    <t>Machinery and Equipment: SIC 35</t>
  </si>
  <si>
    <t>2401080000</t>
  </si>
  <si>
    <t>Marine: SIC 373</t>
  </si>
  <si>
    <t>2401025000</t>
  </si>
  <si>
    <t>Metal Furniture: SIC 25</t>
  </si>
  <si>
    <t>2401090000</t>
  </si>
  <si>
    <t>Miscellaneous Manufacturing</t>
  </si>
  <si>
    <t>2401070000</t>
  </si>
  <si>
    <t>Motor Vehicles: SIC 371</t>
  </si>
  <si>
    <t>2103004001</t>
  </si>
  <si>
    <t>Boilers</t>
  </si>
  <si>
    <t>2103004002</t>
  </si>
  <si>
    <t>IC Engines</t>
  </si>
  <si>
    <t>2103011000</t>
  </si>
  <si>
    <t>Kerosene</t>
  </si>
  <si>
    <t>2103008000</t>
  </si>
  <si>
    <t>Fuel Comb - Comm/Institutional - Biomass</t>
  </si>
  <si>
    <t>2102001000</t>
  </si>
  <si>
    <t>Fuel Comb - Industrial Boilers, ICEs - Coal</t>
  </si>
  <si>
    <t>Anthracite Coal</t>
  </si>
  <si>
    <t>2102002000</t>
  </si>
  <si>
    <t>Bituminous/Subbituminous Coal</t>
  </si>
  <si>
    <t>2102011000</t>
  </si>
  <si>
    <t>2102008000</t>
  </si>
  <si>
    <t>Fuel Comb - Industrial Boilers, ICEs - Biomass</t>
  </si>
  <si>
    <t>2104011000</t>
  </si>
  <si>
    <t>Total: All Heater Types</t>
  </si>
  <si>
    <t>2104008510</t>
  </si>
  <si>
    <t>Furnace: Indoor, cordwood-fired, non-EPA certified</t>
  </si>
  <si>
    <t>2104008530</t>
  </si>
  <si>
    <t>Furnace: Indoor, pellet-fired, general</t>
  </si>
  <si>
    <t>2104008620</t>
  </si>
  <si>
    <t>Hydronic heater: indoor</t>
  </si>
  <si>
    <t>2104008610</t>
  </si>
  <si>
    <t>Hydronic heater: outdoor</t>
  </si>
  <si>
    <t>2104008630</t>
  </si>
  <si>
    <t>Hydronic heater: pellet-fired</t>
  </si>
  <si>
    <t>2104008700</t>
  </si>
  <si>
    <t>Outdoor wood burning device, NEC (fire-pits, chimineas, etc)</t>
  </si>
  <si>
    <t>2104008400</t>
  </si>
  <si>
    <t>Woodstove: pellet-fired, general (freestanding or FP insert)</t>
  </si>
  <si>
    <t>2501080100</t>
  </si>
  <si>
    <t>Stage 2: Total</t>
  </si>
  <si>
    <t>2680003000</t>
  </si>
  <si>
    <t>Composting</t>
  </si>
  <si>
    <t>100% Green Waste (e.g., residential or municipal yard wastes)</t>
  </si>
  <si>
    <t>2610000500</t>
  </si>
  <si>
    <t>Open Burning</t>
  </si>
  <si>
    <t>All Categories</t>
  </si>
  <si>
    <t>Land Clearing Debris (use 28-10-005-000 for Logging Debris Burning)</t>
  </si>
  <si>
    <t>2610000400</t>
  </si>
  <si>
    <t>Yard Waste - Brush Species Unspecified</t>
  </si>
  <si>
    <t>2610000100</t>
  </si>
  <si>
    <t>Yard Waste - Leaf Species Unspecified</t>
  </si>
  <si>
    <t>2610030000</t>
  </si>
  <si>
    <t>Household Waste (use 26-10-000-xxx for Yard Wastes)</t>
  </si>
  <si>
    <t>2310121802</t>
  </si>
  <si>
    <t>Oil and Gas Exploration and Production</t>
  </si>
  <si>
    <t>On-Shore Gas Exploration</t>
  </si>
  <si>
    <t>Abandoned Well: Unplugged</t>
  </si>
  <si>
    <t>2810005001</t>
  </si>
  <si>
    <t>Managed Burning, Slash (Logging Debris)</t>
  </si>
  <si>
    <t>Pile Burning</t>
  </si>
  <si>
    <t>2801500171</t>
  </si>
  <si>
    <t>Fallow</t>
  </si>
  <si>
    <t>2285002007</t>
  </si>
  <si>
    <t>Line Haul Locomotives: Class II / III Operations</t>
  </si>
  <si>
    <t>2401065000</t>
  </si>
  <si>
    <t>Electronic and Other Electrical: SIC 36 - 363</t>
  </si>
  <si>
    <t>2501055120</t>
  </si>
  <si>
    <t>Bulk Plants: All Evaporative Losses</t>
  </si>
  <si>
    <t>2505040120</t>
  </si>
  <si>
    <t>Pipeline</t>
  </si>
  <si>
    <t>Virginia</t>
  </si>
  <si>
    <t>10200501</t>
  </si>
  <si>
    <t>10201201</t>
  </si>
  <si>
    <t>Solid Waste</t>
  </si>
  <si>
    <t>Specify Waste Material in Comments</t>
  </si>
  <si>
    <t>2275070000</t>
  </si>
  <si>
    <t>Aircraft Auxiliary Power Units</t>
  </si>
  <si>
    <t>40100299</t>
  </si>
  <si>
    <t>Other Not Classified: Open-top Vapor Degreasing</t>
  </si>
  <si>
    <t>40400111</t>
  </si>
  <si>
    <t>Gasoline RVP 10: Breathing Loss (67000 Bbl Capacity)-Floating Roof Tank</t>
  </si>
  <si>
    <t>40400151</t>
  </si>
  <si>
    <t>Valves, Flanges, and Pumps</t>
  </si>
  <si>
    <t>40301019</t>
  </si>
  <si>
    <t>Fixed Roof Tanks (Varying Sizes)</t>
  </si>
  <si>
    <t>Distillate Fuel #2: Breathing Loss: 67000 Bbl. Size</t>
  </si>
  <si>
    <t>40301016</t>
  </si>
  <si>
    <t>Jet Kerosene: Breathing Loss: 67000 Bbl. Size</t>
  </si>
  <si>
    <t>40301097</t>
  </si>
  <si>
    <t>Other Product: Breathing Loss: 67000 Bbl. Size</t>
  </si>
  <si>
    <t>40301107</t>
  </si>
  <si>
    <t>Gasoline RVP 13/10/7: Working Loss: 67000 Bbl. Size</t>
  </si>
  <si>
    <t>40600135</t>
  </si>
  <si>
    <t>Tank Cars and Trucks</t>
  </si>
  <si>
    <t>Distillate Oil: Submerged Loading: Normal Service</t>
  </si>
  <si>
    <t>40600141</t>
  </si>
  <si>
    <t>Gasoline: Submerged Loading: Balanced Service</t>
  </si>
  <si>
    <t>40600134</t>
  </si>
  <si>
    <t>Kerosene: Submerged Loading: Normal Service</t>
  </si>
  <si>
    <t>10200601</t>
  </si>
  <si>
    <t>20100802</t>
  </si>
  <si>
    <t>Fuel Comb - Electric Generation - Other</t>
  </si>
  <si>
    <t>50190010</t>
  </si>
  <si>
    <t>Auxillary Fuel/No Emissions</t>
  </si>
  <si>
    <t>50190006</t>
  </si>
  <si>
    <t>50100801</t>
  </si>
  <si>
    <t>Sewage Sludge Incineration</t>
  </si>
  <si>
    <t>Incinerator</t>
  </si>
  <si>
    <t>40400270</t>
  </si>
  <si>
    <t>Bulk Plants</t>
  </si>
  <si>
    <t>Other Liquids: Breathing Loss - Int. Floating Roof w/ Secondary Seal</t>
  </si>
  <si>
    <t>40400279</t>
  </si>
  <si>
    <t>Other Liquids: Internal Floating Roof (Primary/Secondary Seal)</t>
  </si>
  <si>
    <t>40400254</t>
  </si>
  <si>
    <t>Tank Truck Vapor Losses</t>
  </si>
  <si>
    <t>40400121</t>
  </si>
  <si>
    <t>Diesel Fuel: Breathing Loss (Diameter Independent) - Fixed Roof Tank</t>
  </si>
  <si>
    <t>40400110</t>
  </si>
  <si>
    <t>Gasoline RVP 13: Breathing Loss (67000 Bbl Capacity)-Floating Roof Tank</t>
  </si>
  <si>
    <t>40400116</t>
  </si>
  <si>
    <t>Gasoline RVP 13/10/7: Working Loss (67000 Bbl Cap.) - Float Rf Tnk</t>
  </si>
  <si>
    <t>40400150</t>
  </si>
  <si>
    <t>Miscellaneous Losses/Leaks: Loading Racks</t>
  </si>
  <si>
    <t>40301021</t>
  </si>
  <si>
    <t>Distillate Fuel #2: Working Loss</t>
  </si>
  <si>
    <t>40301115</t>
  </si>
  <si>
    <t>40301120</t>
  </si>
  <si>
    <t>10101202</t>
  </si>
  <si>
    <t>Refuse Derived Fuel</t>
  </si>
  <si>
    <t>31088811</t>
  </si>
  <si>
    <t>20200209</t>
  </si>
  <si>
    <t>50290005</t>
  </si>
  <si>
    <t>Solid Waste Disposal - Commercial/Institutional</t>
  </si>
  <si>
    <t>31399999</t>
  </si>
  <si>
    <t>40100201</t>
  </si>
  <si>
    <t>Stoddard (Petroleum Solvent): Open-top Vapor Degreasing</t>
  </si>
  <si>
    <t>40400208</t>
  </si>
  <si>
    <t>Gasoline RVP 10: Breathing Loss (67000 Bbl Cap.) - Floating Roof Tank</t>
  </si>
  <si>
    <t>40400105</t>
  </si>
  <si>
    <t>Gasoline RVP 10: Breathing Loss (250000 Bbl Capacity)-Fixed Roof Tank</t>
  </si>
  <si>
    <t>40400108</t>
  </si>
  <si>
    <t>Gasoline RVP 10: Working Loss (Diameter Independent) - Fixed Roof Tank</t>
  </si>
  <si>
    <t>40400154</t>
  </si>
  <si>
    <t>Tank Truck Vapor Leaks</t>
  </si>
  <si>
    <t>40400336</t>
  </si>
  <si>
    <t>Internal Floating Roof Tank, Diesel, working+breathing+flashing</t>
  </si>
  <si>
    <t>40288822</t>
  </si>
  <si>
    <t>Coating</t>
  </si>
  <si>
    <t>40600161</t>
  </si>
  <si>
    <t>Distillate Oil: Submerged Loading: Clean Tanks</t>
  </si>
  <si>
    <t>30100180</t>
  </si>
  <si>
    <t>Adipic Acid</t>
  </si>
  <si>
    <t>Fugitive Emissions: General</t>
  </si>
  <si>
    <t>20100801</t>
  </si>
  <si>
    <t>20400202</t>
  </si>
  <si>
    <t>Engine Testing</t>
  </si>
  <si>
    <t>Rocket Engine Testing</t>
  </si>
  <si>
    <t>Liquid Propellant</t>
  </si>
  <si>
    <t>50400201</t>
  </si>
  <si>
    <t>Site Remediation</t>
  </si>
  <si>
    <t>General Processes</t>
  </si>
  <si>
    <t>50100421</t>
  </si>
  <si>
    <t>Landfill Gas (LFG) Energy Recovery: Internal Combustion Engine</t>
  </si>
  <si>
    <t>2302050000</t>
  </si>
  <si>
    <t>Bakery Products</t>
  </si>
  <si>
    <t>2302070005</t>
  </si>
  <si>
    <t>Fermentation/Beverages</t>
  </si>
  <si>
    <t>Wineries</t>
  </si>
  <si>
    <t>2103001000</t>
  </si>
  <si>
    <t>Fuel Comb - Comm/Institutional - Coal</t>
  </si>
  <si>
    <t>2103002000</t>
  </si>
  <si>
    <t>2102004001</t>
  </si>
  <si>
    <t>All Boiler Types</t>
  </si>
  <si>
    <t>2102004002</t>
  </si>
  <si>
    <t>All IC Engine Types</t>
  </si>
  <si>
    <t>2102006000</t>
  </si>
  <si>
    <t>2601020000</t>
  </si>
  <si>
    <t>On-site Incineration</t>
  </si>
  <si>
    <t>2501050120</t>
  </si>
  <si>
    <t>Bulk Terminals: All Evaporative Losses</t>
  </si>
  <si>
    <t>2302070010</t>
  </si>
  <si>
    <t>Distilleries</t>
  </si>
  <si>
    <t>2801500262</t>
  </si>
  <si>
    <t>Field Crop is Wheat: Backfire Burning</t>
  </si>
  <si>
    <t>2401040000</t>
  </si>
  <si>
    <t>Metal Cans: SIC 341</t>
  </si>
  <si>
    <t>2401085000</t>
  </si>
  <si>
    <t>Railroad: SIC 374</t>
  </si>
  <si>
    <t>2310111802</t>
  </si>
  <si>
    <t>On-Shore Oil Exploration</t>
  </si>
  <si>
    <t>Airport</t>
  </si>
  <si>
    <t>Point</t>
  </si>
  <si>
    <t>Rail</t>
  </si>
  <si>
    <t>Marine</t>
  </si>
  <si>
    <t>Wildfires</t>
  </si>
  <si>
    <t>Biogenics</t>
  </si>
  <si>
    <t>2032 OSD Emissions (tpd)</t>
  </si>
  <si>
    <t>2022 OSD/Annual Ratio</t>
  </si>
  <si>
    <t>Ozone Season</t>
  </si>
  <si>
    <t>Annual</t>
  </si>
  <si>
    <t>Ratio (j/t)</t>
  </si>
  <si>
    <t>scc</t>
  </si>
  <si>
    <t>fips</t>
  </si>
  <si>
    <t>plantid</t>
  </si>
  <si>
    <t>pointid</t>
  </si>
  <si>
    <t>stackid</t>
  </si>
  <si>
    <t>processid</t>
  </si>
  <si>
    <t>poll</t>
  </si>
  <si>
    <t>total_emis</t>
  </si>
  <si>
    <t>days_in_episode</t>
  </si>
  <si>
    <t>avg_day_emis</t>
  </si>
  <si>
    <t>inv_dataset_id</t>
  </si>
  <si>
    <t>inv_record_id</t>
  </si>
  <si>
    <t>OS season to annual ratio</t>
  </si>
  <si>
    <t>NOX</t>
  </si>
  <si>
    <t>FIPS</t>
  </si>
  <si>
    <t>2022 MARAMA-VA Emissions (Tons)</t>
  </si>
  <si>
    <t>2022 MARAMA-VA OSD Emissions (tpd)</t>
  </si>
  <si>
    <t>2022 Emiss Data Tool v1 Emissions (Tons)</t>
  </si>
  <si>
    <t>2032 Annual Emissions (Tons)</t>
  </si>
  <si>
    <t>2038 Annual Emissions (Tons)</t>
  </si>
  <si>
    <t>2038 OSD Emissions (tpd)</t>
  </si>
  <si>
    <t>SCC Missing</t>
  </si>
  <si>
    <t>NA</t>
  </si>
  <si>
    <t>a</t>
  </si>
  <si>
    <t>b</t>
  </si>
  <si>
    <t>c</t>
  </si>
  <si>
    <t>2022 Annual Emiss Data Tool v1 Emissions (Tons)</t>
  </si>
  <si>
    <t>2022 Annual MARAMA-VA Emissions (Tons)</t>
  </si>
  <si>
    <t>Helper column for unique key</t>
  </si>
  <si>
    <t>Flag missing</t>
  </si>
  <si>
    <t>SCC-Fips-Pollutant combos missing in this tab, but present in tab "Ratios_MARAMA-VA"</t>
  </si>
  <si>
    <t>2265008005-24033-NOx</t>
  </si>
  <si>
    <t>2265008005-51013-NOx</t>
  </si>
  <si>
    <t>2265008005-51107-NOx</t>
  </si>
  <si>
    <t>2265008005-24033-VOC</t>
  </si>
  <si>
    <t>2265008005-51013-VOC</t>
  </si>
  <si>
    <t>2265008005-51107-VOC</t>
  </si>
  <si>
    <t>2270008005-24033-NOx</t>
  </si>
  <si>
    <t>2270008005-51013-NOx</t>
  </si>
  <si>
    <t>2270008005-51107-NOx</t>
  </si>
  <si>
    <t>2270008005-24033-VOC</t>
  </si>
  <si>
    <t>2270008005-51013-VOC</t>
  </si>
  <si>
    <t>2270008005-51107-VOC</t>
  </si>
  <si>
    <t>2275001000-24017-NOx</t>
  </si>
  <si>
    <t>2275001000-24021-NOx</t>
  </si>
  <si>
    <t>2275001000-24033-NOx</t>
  </si>
  <si>
    <t>2275001000-51013-NOx</t>
  </si>
  <si>
    <t>2275001000-51107-NOx</t>
  </si>
  <si>
    <t>2275001000-51683-NOx</t>
  </si>
  <si>
    <t>2275001000-24017-VOC</t>
  </si>
  <si>
    <t>2275001000-24021-VOC</t>
  </si>
  <si>
    <t>2275001000-24033-VOC</t>
  </si>
  <si>
    <t>2275001000-51013-VOC</t>
  </si>
  <si>
    <t>2275001000-51107-VOC</t>
  </si>
  <si>
    <t>2275001000-51683-VOC</t>
  </si>
  <si>
    <t>2275020000-24021-NOx</t>
  </si>
  <si>
    <t>2275020000-24033-NOx</t>
  </si>
  <si>
    <t>2275020000-51013-NOx</t>
  </si>
  <si>
    <t>2275020000-51107-NOx</t>
  </si>
  <si>
    <t>2275020000-24021-VOC</t>
  </si>
  <si>
    <t>2275020000-24033-VOC</t>
  </si>
  <si>
    <t>2275020000-51013-VOC</t>
  </si>
  <si>
    <t>2275020000-51107-VOC</t>
  </si>
  <si>
    <t>2275050011-11001-NOx</t>
  </si>
  <si>
    <t>2275050011-24009-NOx</t>
  </si>
  <si>
    <t>2275050011-24017-NOx</t>
  </si>
  <si>
    <t>2275050011-24021-NOx</t>
  </si>
  <si>
    <t>2275050011-24031-NOx</t>
  </si>
  <si>
    <t>2275050011-24033-NOx</t>
  </si>
  <si>
    <t>2275050011-51013-NOx</t>
  </si>
  <si>
    <t>2275050011-51107-NOx</t>
  </si>
  <si>
    <t>2275050011-51683-NOx</t>
  </si>
  <si>
    <t>2275050011-11001-VOC</t>
  </si>
  <si>
    <t>2275050011-24009-VOC</t>
  </si>
  <si>
    <t>2275050011-24017-VOC</t>
  </si>
  <si>
    <t>2275050011-24021-VOC</t>
  </si>
  <si>
    <t>2275050011-24031-VOC</t>
  </si>
  <si>
    <t>2275050011-24033-VOC</t>
  </si>
  <si>
    <t>2275050011-51013-VOC</t>
  </si>
  <si>
    <t>2275050011-51107-VOC</t>
  </si>
  <si>
    <t>2275050011-51683-VOC</t>
  </si>
  <si>
    <t>2275050012-11001-NOx</t>
  </si>
  <si>
    <t>2275050012-24017-NOx</t>
  </si>
  <si>
    <t>2275050012-24021-NOx</t>
  </si>
  <si>
    <t>2275050012-24031-NOx</t>
  </si>
  <si>
    <t>2275050012-24033-NOx</t>
  </si>
  <si>
    <t>2275050012-51013-NOx</t>
  </si>
  <si>
    <t>2275050012-51107-NOx</t>
  </si>
  <si>
    <t>2275050012-51683-NOx</t>
  </si>
  <si>
    <t>2275050012-11001-VOC</t>
  </si>
  <si>
    <t>2275050012-24017-VOC</t>
  </si>
  <si>
    <t>2275050012-24021-VOC</t>
  </si>
  <si>
    <t>2275050012-24031-VOC</t>
  </si>
  <si>
    <t>2275050012-24033-VOC</t>
  </si>
  <si>
    <t>2275050012-51013-VOC</t>
  </si>
  <si>
    <t>2275050012-51107-VOC</t>
  </si>
  <si>
    <t>2275050012-51683-VOC</t>
  </si>
  <si>
    <t>2275060011-24021-NOx</t>
  </si>
  <si>
    <t>2275060011-24031-NOx</t>
  </si>
  <si>
    <t>2275060011-24033-NOx</t>
  </si>
  <si>
    <t>2275060011-51013-NOx</t>
  </si>
  <si>
    <t>2275060011-51107-NOx</t>
  </si>
  <si>
    <t>2275060011-51683-NOx</t>
  </si>
  <si>
    <t>2275060011-24017-VOC</t>
  </si>
  <si>
    <t>2275060011-24021-VOC</t>
  </si>
  <si>
    <t>2275060011-24031-VOC</t>
  </si>
  <si>
    <t>2275060011-24033-VOC</t>
  </si>
  <si>
    <t>2275060011-51013-VOC</t>
  </si>
  <si>
    <t>2275060011-51107-VOC</t>
  </si>
  <si>
    <t>2275060011-51683-VOC</t>
  </si>
  <si>
    <t>2275060012-24009-NOx</t>
  </si>
  <si>
    <t>2275060012-24017-NOx</t>
  </si>
  <si>
    <t>2275060012-24021-NOx</t>
  </si>
  <si>
    <t>2275060012-24031-NOx</t>
  </si>
  <si>
    <t>2275060012-24033-NOx</t>
  </si>
  <si>
    <t>2275060012-51013-NOx</t>
  </si>
  <si>
    <t>2275060012-51107-NOx</t>
  </si>
  <si>
    <t>2275060012-51683-NOx</t>
  </si>
  <si>
    <t>2275060012-24009-VOC</t>
  </si>
  <si>
    <t>2275060012-24017-VOC</t>
  </si>
  <si>
    <t>2275060012-24021-VOC</t>
  </si>
  <si>
    <t>2275060012-24031-VOC</t>
  </si>
  <si>
    <t>2275060012-24033-VOC</t>
  </si>
  <si>
    <t>2275060012-51013-VOC</t>
  </si>
  <si>
    <t>2275060012-51107-VOC</t>
  </si>
  <si>
    <t>2275060012-51683-VOC</t>
  </si>
  <si>
    <t>2275070000-51013-NOx</t>
  </si>
  <si>
    <t>2275070000-51107-NOx</t>
  </si>
  <si>
    <t>2275070000-51013-VOC</t>
  </si>
  <si>
    <t>2275070000-51107-VOC</t>
  </si>
  <si>
    <t>2280201123-24009-NOx</t>
  </si>
  <si>
    <t>2280201123-24009-VOC</t>
  </si>
  <si>
    <t>2280201124-24009-NOx</t>
  </si>
  <si>
    <t>2280201124-24009-VOC</t>
  </si>
  <si>
    <t>2280202123-24009-NOx</t>
  </si>
  <si>
    <t>2280202123-24017-NOx</t>
  </si>
  <si>
    <t>2280202123-24009-VOC</t>
  </si>
  <si>
    <t>2280202123-24017-VOC</t>
  </si>
  <si>
    <t>2280202124-24009-NOx</t>
  </si>
  <si>
    <t>2280202124-24017-NOx</t>
  </si>
  <si>
    <t>2280202124-24009-VOC</t>
  </si>
  <si>
    <t>2280202124-24017-VOC</t>
  </si>
  <si>
    <t>2280202323-24009-NOx</t>
  </si>
  <si>
    <t>2280202323-24009-VOC</t>
  </si>
  <si>
    <t>2280202324-24009-NOx</t>
  </si>
  <si>
    <t>2280203323-24009-NOx</t>
  </si>
  <si>
    <t>2280203323-24009-VOC</t>
  </si>
  <si>
    <t>2280203324-24009-NOx</t>
  </si>
  <si>
    <t>2280203324-24009-VOC</t>
  </si>
  <si>
    <t>2280204123-24009-NOx</t>
  </si>
  <si>
    <t>2280204123-24009-VOC</t>
  </si>
  <si>
    <t>2280204124-24009-NOx</t>
  </si>
  <si>
    <t>2280204124-24009-VOC</t>
  </si>
  <si>
    <t>2280205323-24009-NOx</t>
  </si>
  <si>
    <t>2280205323-24009-VOC</t>
  </si>
  <si>
    <t>2280205324-24009-NOx</t>
  </si>
  <si>
    <t>2280205324-24009-VOC</t>
  </si>
  <si>
    <t>2280207123-11001-NOx</t>
  </si>
  <si>
    <t>2280207123-24009-NOx</t>
  </si>
  <si>
    <t>2280207123-24017-NOx</t>
  </si>
  <si>
    <t>2280207123-24033-NOx</t>
  </si>
  <si>
    <t>2280207123-51510-NOx</t>
  </si>
  <si>
    <t>2280207123-11001-VOC</t>
  </si>
  <si>
    <t>2280207123-24009-VOC</t>
  </si>
  <si>
    <t>2280207123-24017-VOC</t>
  </si>
  <si>
    <t>2280207123-24033-VOC</t>
  </si>
  <si>
    <t>2280207123-51510-VOC</t>
  </si>
  <si>
    <t>2280207124-11001-NOx</t>
  </si>
  <si>
    <t>2280207124-24009-NOx</t>
  </si>
  <si>
    <t>2280207124-24017-NOx</t>
  </si>
  <si>
    <t>2280207124-24033-NOx</t>
  </si>
  <si>
    <t>2280207124-51510-NOx</t>
  </si>
  <si>
    <t>2280207124-11001-VOC</t>
  </si>
  <si>
    <t>2280207124-24009-VOC</t>
  </si>
  <si>
    <t>2280207124-24017-VOC</t>
  </si>
  <si>
    <t>2280207124-24033-VOC</t>
  </si>
  <si>
    <t>2280207124-51510-VOC</t>
  </si>
  <si>
    <t>2280207323-24009-NOx</t>
  </si>
  <si>
    <t>2280207323-24009-VOC</t>
  </si>
  <si>
    <t>2280207324-24009-NOx</t>
  </si>
  <si>
    <t>2280207324-24009-VOC</t>
  </si>
  <si>
    <t>2280208123-11001-NOx</t>
  </si>
  <si>
    <t>2280208123-24009-NOx</t>
  </si>
  <si>
    <t>2280208123-24017-NOx</t>
  </si>
  <si>
    <t>2280208123-24033-NOx</t>
  </si>
  <si>
    <t>2280208123-51059-NOx</t>
  </si>
  <si>
    <t>2280208123-11001-VOC</t>
  </si>
  <si>
    <t>2280208123-24009-VOC</t>
  </si>
  <si>
    <t>2280208123-24017-VOC</t>
  </si>
  <si>
    <t>2280208123-24033-VOC</t>
  </si>
  <si>
    <t>2280208123-51059-VOC</t>
  </si>
  <si>
    <t>2280208124-11001-NOx</t>
  </si>
  <si>
    <t>2280208124-24009-NOx</t>
  </si>
  <si>
    <t>2280208124-24017-NOx</t>
  </si>
  <si>
    <t>2280208124-24033-NOx</t>
  </si>
  <si>
    <t>2280208124-51510-NOx</t>
  </si>
  <si>
    <t>2280208124-51013-NOx</t>
  </si>
  <si>
    <t>2280208124-51059-NOx</t>
  </si>
  <si>
    <t>2280208124-11001-VOC</t>
  </si>
  <si>
    <t>2280208124-24009-VOC</t>
  </si>
  <si>
    <t>2280208124-24017-VOC</t>
  </si>
  <si>
    <t>2280208124-24033-VOC</t>
  </si>
  <si>
    <t>2280208124-51059-VOC</t>
  </si>
  <si>
    <t>2280209123-11001-NOx</t>
  </si>
  <si>
    <t>2280209123-24009-NOx</t>
  </si>
  <si>
    <t>2280209123-24017-NOx</t>
  </si>
  <si>
    <t>2280209123-24033-NOx</t>
  </si>
  <si>
    <t>2280209123-11001-VOC</t>
  </si>
  <si>
    <t>2280209123-24009-VOC</t>
  </si>
  <si>
    <t>2280209123-24017-VOC</t>
  </si>
  <si>
    <t>2280209124-11001-NOx</t>
  </si>
  <si>
    <t>2280209124-24009-NOx</t>
  </si>
  <si>
    <t>2280209124-24017-NOx</t>
  </si>
  <si>
    <t>2280209124-24033-NOx</t>
  </si>
  <si>
    <t>2280209124-11001-VOC</t>
  </si>
  <si>
    <t>2280209124-24009-VOC</t>
  </si>
  <si>
    <t>2280209124-24017-VOC</t>
  </si>
  <si>
    <t>2280209323-24009-NOx</t>
  </si>
  <si>
    <t>2280209323-24009-VOC</t>
  </si>
  <si>
    <t>2280209324-24009-NOx</t>
  </si>
  <si>
    <t>2280209324-24009-VOC</t>
  </si>
  <si>
    <t>2280210123-24009-NOx</t>
  </si>
  <si>
    <t>2280210123-24009-VOC</t>
  </si>
  <si>
    <t>2280210124-24009-NOx</t>
  </si>
  <si>
    <t>2280210323-24009-NOx</t>
  </si>
  <si>
    <t>2280210323-24009-VOC</t>
  </si>
  <si>
    <t>2280210324-24009-NOx</t>
  </si>
  <si>
    <t>2280210324-24009-VOC</t>
  </si>
  <si>
    <t>2280211123-24009-NOx</t>
  </si>
  <si>
    <t>2280211123-24009-VOC</t>
  </si>
  <si>
    <t>2280211124-24009-NOx</t>
  </si>
  <si>
    <t>2280211124-24009-VOC</t>
  </si>
  <si>
    <t>2280211323-24009-NOx</t>
  </si>
  <si>
    <t>2280211323-24009-VOC</t>
  </si>
  <si>
    <t>2280211324-24009-NOx</t>
  </si>
  <si>
    <t>2280211324-24009-VOC</t>
  </si>
  <si>
    <t>2280212123-11001-NOx</t>
  </si>
  <si>
    <t>2280212123-24009-NOx</t>
  </si>
  <si>
    <t>2280212123-24017-NOx</t>
  </si>
  <si>
    <t>2280212123-24033-NOx</t>
  </si>
  <si>
    <t>2280212123-51510-NOx</t>
  </si>
  <si>
    <t>2280212123-51059-NOx</t>
  </si>
  <si>
    <t>2280212123-51153-NOx</t>
  </si>
  <si>
    <t>2280212123-11001-VOC</t>
  </si>
  <si>
    <t>2280212123-24009-VOC</t>
  </si>
  <si>
    <t>2280212123-24017-VOC</t>
  </si>
  <si>
    <t>2280212123-24033-VOC</t>
  </si>
  <si>
    <t>2280212123-51510-VOC</t>
  </si>
  <si>
    <t>2280212123-51059-VOC</t>
  </si>
  <si>
    <t>2280212123-51153-VOC</t>
  </si>
  <si>
    <t>2280212124-11001-NOx</t>
  </si>
  <si>
    <t>2280212124-24009-NOx</t>
  </si>
  <si>
    <t>2280212124-24017-NOx</t>
  </si>
  <si>
    <t>2280212124-24033-NOx</t>
  </si>
  <si>
    <t>2280212124-51510-NOx</t>
  </si>
  <si>
    <t>2280212124-51059-NOx</t>
  </si>
  <si>
    <t>2280212124-51153-NOx</t>
  </si>
  <si>
    <t>2280212124-11001-VOC</t>
  </si>
  <si>
    <t>2280212124-24009-VOC</t>
  </si>
  <si>
    <t>2280212124-24017-VOC</t>
  </si>
  <si>
    <t>2280212124-24033-VOC</t>
  </si>
  <si>
    <t>2280212124-51510-VOC</t>
  </si>
  <si>
    <t>2280212124-51059-VOC</t>
  </si>
  <si>
    <t>2280212124-51153-VOC</t>
  </si>
  <si>
    <t>2280213123-11001-NOx</t>
  </si>
  <si>
    <t>2280213123-24009-NOx</t>
  </si>
  <si>
    <t>2280213123-24017-NOx</t>
  </si>
  <si>
    <t>2280213123-24033-NOx</t>
  </si>
  <si>
    <t>2280213123-51059-NOx</t>
  </si>
  <si>
    <t>2280213123-51153-NOx</t>
  </si>
  <si>
    <t>2280213123-11001-VOC</t>
  </si>
  <si>
    <t>2280213123-24009-VOC</t>
  </si>
  <si>
    <t>2280213123-24017-VOC</t>
  </si>
  <si>
    <t>2280213123-24033-VOC</t>
  </si>
  <si>
    <t>2280213123-51059-VOC</t>
  </si>
  <si>
    <t>2280213123-51153-VOC</t>
  </si>
  <si>
    <t>2280213124-11001-NOx</t>
  </si>
  <si>
    <t>2280213124-24009-NOx</t>
  </si>
  <si>
    <t>2280213124-24017-NOx</t>
  </si>
  <si>
    <t>2280213124-24033-NOx</t>
  </si>
  <si>
    <t>2280213124-51059-NOx</t>
  </si>
  <si>
    <t>2280213124-51153-NOx</t>
  </si>
  <si>
    <t>2280213124-11001-VOC</t>
  </si>
  <si>
    <t>2280213124-24009-VOC</t>
  </si>
  <si>
    <t>2280213124-24017-VOC</t>
  </si>
  <si>
    <t>2280213124-24033-VOC</t>
  </si>
  <si>
    <t>2280213124-51059-VOC</t>
  </si>
  <si>
    <t>2280213124-51153-VOC</t>
  </si>
  <si>
    <t>2280213323-24009-NOx</t>
  </si>
  <si>
    <t>2280213323-24009-VOC</t>
  </si>
  <si>
    <t>2280213324-24009-NOx</t>
  </si>
  <si>
    <t>2280215323-24009-NOx</t>
  </si>
  <si>
    <t>2280215323-24009-VOC</t>
  </si>
  <si>
    <t>2280215324-24009-NOx</t>
  </si>
  <si>
    <t>2280215324-24009-VOC</t>
  </si>
  <si>
    <t>2102001000-24009-NOx</t>
  </si>
  <si>
    <t>2102001000-24017-NOx</t>
  </si>
  <si>
    <t>2102001000-24021-NOx</t>
  </si>
  <si>
    <t>2102001000-24031-NOx</t>
  </si>
  <si>
    <t>2102001000-24033-NOx</t>
  </si>
  <si>
    <t>2102001000-24009-VOC</t>
  </si>
  <si>
    <t>2102001000-24017-VOC</t>
  </si>
  <si>
    <t>2102001000-24021-VOC</t>
  </si>
  <si>
    <t>2102001000-24031-VOC</t>
  </si>
  <si>
    <t>2102001000-24033-VOC</t>
  </si>
  <si>
    <t>2102002000-24009-NOx</t>
  </si>
  <si>
    <t>2102002000-24017-NOx</t>
  </si>
  <si>
    <t>2102002000-24021-NOx</t>
  </si>
  <si>
    <t>2102002000-24031-NOx</t>
  </si>
  <si>
    <t>2104008530-24009-NOx</t>
  </si>
  <si>
    <t>2104008530-24017-NOx</t>
  </si>
  <si>
    <t>2104008530-24021-NOx</t>
  </si>
  <si>
    <t>2104008530-24031-NOx</t>
  </si>
  <si>
    <t>2104008530-24033-NOx</t>
  </si>
  <si>
    <t>2104008530-51059-NOx</t>
  </si>
  <si>
    <t>2104008530-51107-NOx</t>
  </si>
  <si>
    <t>2104008530-51153-NOx</t>
  </si>
  <si>
    <t>2104008530-24009-VOC</t>
  </si>
  <si>
    <t>2104008530-24017-VOC</t>
  </si>
  <si>
    <t>2104008530-24021-VOC</t>
  </si>
  <si>
    <t>2104008530-24031-VOC</t>
  </si>
  <si>
    <t>2104008530-24033-VOC</t>
  </si>
  <si>
    <t>2104008530-51059-VOC</t>
  </si>
  <si>
    <t>2104008530-51107-VOC</t>
  </si>
  <si>
    <t>2104008530-51153-VOC</t>
  </si>
  <si>
    <t>2104008620-24009-NOx</t>
  </si>
  <si>
    <t>2104008620-24017-NOx</t>
  </si>
  <si>
    <t>2104008620-24021-NOx</t>
  </si>
  <si>
    <t>2104008620-24031-NOx</t>
  </si>
  <si>
    <t>2104008620-24033-NOx</t>
  </si>
  <si>
    <t>2104008620-51059-NOx</t>
  </si>
  <si>
    <t>2104008620-51107-NOx</t>
  </si>
  <si>
    <t>2104008620-51153-NOx</t>
  </si>
  <si>
    <t>2104008620-24009-VOC</t>
  </si>
  <si>
    <t>2104008620-24017-VOC</t>
  </si>
  <si>
    <t>2104008620-24021-VOC</t>
  </si>
  <si>
    <t>2104008620-24031-VOC</t>
  </si>
  <si>
    <t>2104008620-24033-VOC</t>
  </si>
  <si>
    <t>2104008620-51059-VOC</t>
  </si>
  <si>
    <t>2104008620-51600-VOC</t>
  </si>
  <si>
    <t>2104008620-51107-VOC</t>
  </si>
  <si>
    <t>2104008620-51683-VOC</t>
  </si>
  <si>
    <t>2104008620-51153-VOC</t>
  </si>
  <si>
    <t>2104008630-24009-NOx</t>
  </si>
  <si>
    <t>2104008630-24017-NOx</t>
  </si>
  <si>
    <t>2104008630-24021-NOx</t>
  </si>
  <si>
    <t>2104008630-24031-NOx</t>
  </si>
  <si>
    <t>2104008630-24033-NOx</t>
  </si>
  <si>
    <t>2104008630-51059-NOx</t>
  </si>
  <si>
    <t>2104008630-51107-NOx</t>
  </si>
  <si>
    <t>2104008630-51153-NOx</t>
  </si>
  <si>
    <t>2104008630-24009-VOC</t>
  </si>
  <si>
    <t>2104008630-24017-VOC</t>
  </si>
  <si>
    <t>2104008630-24021-VOC</t>
  </si>
  <si>
    <t>2104008630-24031-VOC</t>
  </si>
  <si>
    <t>2104008630-24033-VOC</t>
  </si>
  <si>
    <t>2104008630-51059-VOC</t>
  </si>
  <si>
    <t>2104008630-51107-VOC</t>
  </si>
  <si>
    <t>2104008630-51153-VOC</t>
  </si>
  <si>
    <t>2102002000-24033-NOx</t>
  </si>
  <si>
    <t>2102002000-24009-VOC</t>
  </si>
  <si>
    <t>2102002000-24017-VOC</t>
  </si>
  <si>
    <t>2102002000-24021-VOC</t>
  </si>
  <si>
    <t>2102002000-24031-VOC</t>
  </si>
  <si>
    <t>2102002000-24033-VOC</t>
  </si>
  <si>
    <t>2102004001-51510-NOx</t>
  </si>
  <si>
    <t>2102004001-51013-NOx</t>
  </si>
  <si>
    <t>2102004001-51059-NOx</t>
  </si>
  <si>
    <t>2102004001-51600-NOx</t>
  </si>
  <si>
    <t>2102004001-51610-NOx</t>
  </si>
  <si>
    <t>2102004001-51107-NOx</t>
  </si>
  <si>
    <t>2102004001-51683-NOx</t>
  </si>
  <si>
    <t>2102004001-51685-NOx</t>
  </si>
  <si>
    <t>2102004001-51153-NOx</t>
  </si>
  <si>
    <t>2102004001-51510-VOC</t>
  </si>
  <si>
    <t>2102004001-51013-VOC</t>
  </si>
  <si>
    <t>2102004001-51059-VOC</t>
  </si>
  <si>
    <t>2102004001-51600-VOC</t>
  </si>
  <si>
    <t>2102004001-51107-VOC</t>
  </si>
  <si>
    <t>2102004001-51683-VOC</t>
  </si>
  <si>
    <t>2102004001-51685-VOC</t>
  </si>
  <si>
    <t>2102004001-51153-VOC</t>
  </si>
  <si>
    <t>2102004002-51510-NOx</t>
  </si>
  <si>
    <t>2102004002-51013-NOx</t>
  </si>
  <si>
    <t>2102004002-51059-NOx</t>
  </si>
  <si>
    <t>2102004002-51600-NOx</t>
  </si>
  <si>
    <t>2102004002-51610-NOx</t>
  </si>
  <si>
    <t>2102004002-51107-NOx</t>
  </si>
  <si>
    <t>2102004002-51683-NOx</t>
  </si>
  <si>
    <t>2102004002-51685-NOx</t>
  </si>
  <si>
    <t>2102004002-51153-NOx</t>
  </si>
  <si>
    <t>2102004002-51510-VOC</t>
  </si>
  <si>
    <t>2102004002-51013-VOC</t>
  </si>
  <si>
    <t>2102004002-51059-VOC</t>
  </si>
  <si>
    <t>2102004002-51600-VOC</t>
  </si>
  <si>
    <t>2102004002-51610-VOC</t>
  </si>
  <si>
    <t>2102004002-51107-VOC</t>
  </si>
  <si>
    <t>2102004002-51683-VOC</t>
  </si>
  <si>
    <t>2102004002-51685-VOC</t>
  </si>
  <si>
    <t>2102004002-51153-VOC</t>
  </si>
  <si>
    <t>2102006000-51510-NOx</t>
  </si>
  <si>
    <t>2102006000-51013-NOx</t>
  </si>
  <si>
    <t>2102006000-51059-NOx</t>
  </si>
  <si>
    <t>2102006000-51600-NOx</t>
  </si>
  <si>
    <t>2102006000-51610-NOx</t>
  </si>
  <si>
    <t>2102006000-51107-NOx</t>
  </si>
  <si>
    <t>2102006000-51683-NOx</t>
  </si>
  <si>
    <t>2102006000-51685-NOx</t>
  </si>
  <si>
    <t>2102006000-51153-NOx</t>
  </si>
  <si>
    <t>2102006000-51510-VOC</t>
  </si>
  <si>
    <t>2102006000-51013-VOC</t>
  </si>
  <si>
    <t>2102006000-51059-VOC</t>
  </si>
  <si>
    <t>2102006000-51600-VOC</t>
  </si>
  <si>
    <t>2102006000-51610-VOC</t>
  </si>
  <si>
    <t>2102006000-51107-VOC</t>
  </si>
  <si>
    <t>2102006000-51683-VOC</t>
  </si>
  <si>
    <t>2102006000-51685-VOC</t>
  </si>
  <si>
    <t>2102006000-51153-VOC</t>
  </si>
  <si>
    <t>2102007000-11001-NOx</t>
  </si>
  <si>
    <t>2102008000-24009-NOx</t>
  </si>
  <si>
    <t>2102008000-24017-NOx</t>
  </si>
  <si>
    <t>2102008000-24021-NOx</t>
  </si>
  <si>
    <t>2102008000-24031-NOx</t>
  </si>
  <si>
    <t>2102008000-24033-NOx</t>
  </si>
  <si>
    <t>2102008000-51510-NOx</t>
  </si>
  <si>
    <t>2102008000-51013-NOx</t>
  </si>
  <si>
    <t>2102008000-51059-NOx</t>
  </si>
  <si>
    <t>2102008000-51600-NOx</t>
  </si>
  <si>
    <t>2102008000-51610-NOx</t>
  </si>
  <si>
    <t>2102008000-51107-NOx</t>
  </si>
  <si>
    <t>2102008000-51683-NOx</t>
  </si>
  <si>
    <t>2102008000-51685-NOx</t>
  </si>
  <si>
    <t>2102008000-51153-NOx</t>
  </si>
  <si>
    <t>2102008000-24009-VOC</t>
  </si>
  <si>
    <t>2102008000-24017-VOC</t>
  </si>
  <si>
    <t>2102008000-24021-VOC</t>
  </si>
  <si>
    <t>2102008000-24031-VOC</t>
  </si>
  <si>
    <t>2102008000-24033-VOC</t>
  </si>
  <si>
    <t>2102008000-51510-VOC</t>
  </si>
  <si>
    <t>2102008000-51013-VOC</t>
  </si>
  <si>
    <t>2102008000-51059-VOC</t>
  </si>
  <si>
    <t>2102008000-51600-VOC</t>
  </si>
  <si>
    <t>2102008000-51610-VOC</t>
  </si>
  <si>
    <t>2102008000-51107-VOC</t>
  </si>
  <si>
    <t>2102008000-51683-VOC</t>
  </si>
  <si>
    <t>2102008000-51685-VOC</t>
  </si>
  <si>
    <t>2102008000-51153-VOC</t>
  </si>
  <si>
    <t>2102011000-24009-NOx</t>
  </si>
  <si>
    <t>2102011000-24017-NOx</t>
  </si>
  <si>
    <t>2102011000-24021-NOx</t>
  </si>
  <si>
    <t>2102011000-24031-NOx</t>
  </si>
  <si>
    <t>2102011000-24033-NOx</t>
  </si>
  <si>
    <t>2102011000-51510-NOx</t>
  </si>
  <si>
    <t>2102011000-51013-NOx</t>
  </si>
  <si>
    <t>2102011000-51059-NOx</t>
  </si>
  <si>
    <t>2102011000-51600-NOx</t>
  </si>
  <si>
    <t>2102011000-51610-NOx</t>
  </si>
  <si>
    <t>2102011000-51107-NOx</t>
  </si>
  <si>
    <t>2102011000-51683-NOx</t>
  </si>
  <si>
    <t>2102011000-51685-NOx</t>
  </si>
  <si>
    <t>2102011000-51153-NOx</t>
  </si>
  <si>
    <t>2102011000-24031-VOC</t>
  </si>
  <si>
    <t>2102011000-24033-VOC</t>
  </si>
  <si>
    <t>2102011000-51059-VOC</t>
  </si>
  <si>
    <t>2102011000-51107-VOC</t>
  </si>
  <si>
    <t>2102011000-51153-VOC</t>
  </si>
  <si>
    <t>2103001000-51510-NOx</t>
  </si>
  <si>
    <t>2103001000-51013-NOx</t>
  </si>
  <si>
    <t>2103001000-51059-NOx</t>
  </si>
  <si>
    <t>2103001000-51600-NOx</t>
  </si>
  <si>
    <t>2103001000-51610-NOx</t>
  </si>
  <si>
    <t>2103001000-51107-NOx</t>
  </si>
  <si>
    <t>2103001000-51683-NOx</t>
  </si>
  <si>
    <t>2103001000-51685-NOx</t>
  </si>
  <si>
    <t>2103001000-51153-NOx</t>
  </si>
  <si>
    <t>2103001000-51510-VOC</t>
  </si>
  <si>
    <t>2103001000-51013-VOC</t>
  </si>
  <si>
    <t>2103001000-51059-VOC</t>
  </si>
  <si>
    <t>2103001000-51600-VOC</t>
  </si>
  <si>
    <t>2103001000-51107-VOC</t>
  </si>
  <si>
    <t>2103001000-51153-VOC</t>
  </si>
  <si>
    <t>2103002000-51510-NOx</t>
  </si>
  <si>
    <t>2103002000-51013-NOx</t>
  </si>
  <si>
    <t>2103002000-51059-NOx</t>
  </si>
  <si>
    <t>2103002000-51600-NOx</t>
  </si>
  <si>
    <t>2103002000-51610-NOx</t>
  </si>
  <si>
    <t>2103002000-51107-NOx</t>
  </si>
  <si>
    <t>2103002000-51683-NOx</t>
  </si>
  <si>
    <t>2103002000-51685-NOx</t>
  </si>
  <si>
    <t>2103002000-51153-NOx</t>
  </si>
  <si>
    <t>2103002000-51510-VOC</t>
  </si>
  <si>
    <t>2103002000-51013-VOC</t>
  </si>
  <si>
    <t>2103002000-51059-VOC</t>
  </si>
  <si>
    <t>2103002000-51600-VOC</t>
  </si>
  <si>
    <t>2103002000-51610-VOC</t>
  </si>
  <si>
    <t>2103002000-51107-VOC</t>
  </si>
  <si>
    <t>2103002000-51683-VOC</t>
  </si>
  <si>
    <t>2103002000-51153-VOC</t>
  </si>
  <si>
    <t>2103004001-24009-NOx</t>
  </si>
  <si>
    <t>2103004001-24017-NOx</t>
  </si>
  <si>
    <t>2103004001-24021-NOx</t>
  </si>
  <si>
    <t>2103004001-24031-NOx</t>
  </si>
  <si>
    <t>2103004001-24033-NOx</t>
  </si>
  <si>
    <t>2103004001-51510-NOx</t>
  </si>
  <si>
    <t>2103004001-51013-NOx</t>
  </si>
  <si>
    <t>2103004001-51059-NOx</t>
  </si>
  <si>
    <t>2103004001-51600-NOx</t>
  </si>
  <si>
    <t>2103004001-51610-NOx</t>
  </si>
  <si>
    <t>2103004001-51107-NOx</t>
  </si>
  <si>
    <t>2103004001-51683-NOx</t>
  </si>
  <si>
    <t>2103004001-51685-NOx</t>
  </si>
  <si>
    <t>2103004001-51153-NOx</t>
  </si>
  <si>
    <t>2103004001-24009-VOC</t>
  </si>
  <si>
    <t>2103004001-24017-VOC</t>
  </si>
  <si>
    <t>2103004001-24021-VOC</t>
  </si>
  <si>
    <t>2103004001-24031-VOC</t>
  </si>
  <si>
    <t>2103004001-24033-VOC</t>
  </si>
  <si>
    <t>2103004001-51510-VOC</t>
  </si>
  <si>
    <t>2103004001-51013-VOC</t>
  </si>
  <si>
    <t>2103004001-51059-VOC</t>
  </si>
  <si>
    <t>2103004001-51600-VOC</t>
  </si>
  <si>
    <t>2103004001-51610-VOC</t>
  </si>
  <si>
    <t>2103004001-51107-VOC</t>
  </si>
  <si>
    <t>2103004001-51683-VOC</t>
  </si>
  <si>
    <t>2103004001-51685-VOC</t>
  </si>
  <si>
    <t>2103004001-51153-VOC</t>
  </si>
  <si>
    <t>2103004002-24009-NOx</t>
  </si>
  <si>
    <t>2103004002-24017-NOx</t>
  </si>
  <si>
    <t>2103004002-24021-NOx</t>
  </si>
  <si>
    <t>2103004002-24031-NOx</t>
  </si>
  <si>
    <t>2103004002-24033-NOx</t>
  </si>
  <si>
    <t>2103004002-51510-NOx</t>
  </si>
  <si>
    <t>2103004002-51013-NOx</t>
  </si>
  <si>
    <t>2103004002-51059-NOx</t>
  </si>
  <si>
    <t>2103004002-51600-NOx</t>
  </si>
  <si>
    <t>2103004002-51610-NOx</t>
  </si>
  <si>
    <t>2103004002-51107-NOx</t>
  </si>
  <si>
    <t>2103004002-51683-NOx</t>
  </si>
  <si>
    <t>2103004002-51685-NOx</t>
  </si>
  <si>
    <t>2103004002-51153-NOx</t>
  </si>
  <si>
    <t>2103004002-24009-VOC</t>
  </si>
  <si>
    <t>2103004002-24017-VOC</t>
  </si>
  <si>
    <t>2103004002-24021-VOC</t>
  </si>
  <si>
    <t>2103004002-24031-VOC</t>
  </si>
  <si>
    <t>2103004002-24033-VOC</t>
  </si>
  <si>
    <t>2103004002-51510-VOC</t>
  </si>
  <si>
    <t>2103004002-51013-VOC</t>
  </si>
  <si>
    <t>2103004002-51059-VOC</t>
  </si>
  <si>
    <t>2103004002-51600-VOC</t>
  </si>
  <si>
    <t>2103004002-51610-VOC</t>
  </si>
  <si>
    <t>2103004002-51107-VOC</t>
  </si>
  <si>
    <t>2103004002-51683-VOC</t>
  </si>
  <si>
    <t>2103004002-51685-VOC</t>
  </si>
  <si>
    <t>2103004002-51153-VOC</t>
  </si>
  <si>
    <t>2103006000-11001-NOx</t>
  </si>
  <si>
    <t>2103006000-24009-NOx</t>
  </si>
  <si>
    <t>2103006000-24017-NOx</t>
  </si>
  <si>
    <t>2103006000-24021-NOx</t>
  </si>
  <si>
    <t>2103006000-24031-NOx</t>
  </si>
  <si>
    <t>2103006000-24033-NOx</t>
  </si>
  <si>
    <t>2103006000-51510-NOx</t>
  </si>
  <si>
    <t>2103006000-51013-NOx</t>
  </si>
  <si>
    <t>2103006000-51059-NOx</t>
  </si>
  <si>
    <t>2103006000-51600-NOx</t>
  </si>
  <si>
    <t>2103006000-51610-NOx</t>
  </si>
  <si>
    <t>2103006000-51107-NOx</t>
  </si>
  <si>
    <t>2103006000-51683-NOx</t>
  </si>
  <si>
    <t>2103006000-51685-NOx</t>
  </si>
  <si>
    <t>2103006000-51153-NOx</t>
  </si>
  <si>
    <t>2103006000-11001-VOC</t>
  </si>
  <si>
    <t>2103006000-24009-VOC</t>
  </si>
  <si>
    <t>2103006000-24017-VOC</t>
  </si>
  <si>
    <t>2103006000-24021-VOC</t>
  </si>
  <si>
    <t>2103006000-24031-VOC</t>
  </si>
  <si>
    <t>2103006000-24033-VOC</t>
  </si>
  <si>
    <t>2103006000-51510-VOC</t>
  </si>
  <si>
    <t>2103006000-51013-VOC</t>
  </si>
  <si>
    <t>2103006000-51059-VOC</t>
  </si>
  <si>
    <t>2103006000-51600-VOC</t>
  </si>
  <si>
    <t>2103006000-51610-VOC</t>
  </si>
  <si>
    <t>2103006000-51107-VOC</t>
  </si>
  <si>
    <t>2103006000-51683-VOC</t>
  </si>
  <si>
    <t>2103006000-51685-VOC</t>
  </si>
  <si>
    <t>2103006000-51153-VOC</t>
  </si>
  <si>
    <t>2103007000-11001-NOx</t>
  </si>
  <si>
    <t>2103007000-24009-NOx</t>
  </si>
  <si>
    <t>2103007000-24017-NOx</t>
  </si>
  <si>
    <t>2103007000-24021-NOx</t>
  </si>
  <si>
    <t>2103007000-24031-NOx</t>
  </si>
  <si>
    <t>2103007000-24033-NOx</t>
  </si>
  <si>
    <t>2103007000-51510-NOx</t>
  </si>
  <si>
    <t>2103007000-51013-NOx</t>
  </si>
  <si>
    <t>2103007000-51059-NOx</t>
  </si>
  <si>
    <t>2103007000-51600-NOx</t>
  </si>
  <si>
    <t>2103007000-51610-NOx</t>
  </si>
  <si>
    <t>2103007000-51107-NOx</t>
  </si>
  <si>
    <t>2103007000-51683-NOx</t>
  </si>
  <si>
    <t>2103007000-51685-NOx</t>
  </si>
  <si>
    <t>2103007000-51153-NOx</t>
  </si>
  <si>
    <t>2103007000-11001-VOC</t>
  </si>
  <si>
    <t>2103007000-24009-VOC</t>
  </si>
  <si>
    <t>2103007000-24017-VOC</t>
  </si>
  <si>
    <t>2103007000-24021-VOC</t>
  </si>
  <si>
    <t>2103007000-24031-VOC</t>
  </si>
  <si>
    <t>2103007000-24033-VOC</t>
  </si>
  <si>
    <t>2103007000-51510-VOC</t>
  </si>
  <si>
    <t>2103007000-51013-VOC</t>
  </si>
  <si>
    <t>2103007000-51059-VOC</t>
  </si>
  <si>
    <t>2103007000-51600-VOC</t>
  </si>
  <si>
    <t>2103007000-51610-VOC</t>
  </si>
  <si>
    <t>2103007000-51107-VOC</t>
  </si>
  <si>
    <t>2103007000-51683-VOC</t>
  </si>
  <si>
    <t>2103007000-51685-VOC</t>
  </si>
  <si>
    <t>2103007000-51153-VOC</t>
  </si>
  <si>
    <t>2103008000-24009-NOx</t>
  </si>
  <si>
    <t>2103008000-24017-NOx</t>
  </si>
  <si>
    <t>2103008000-24021-NOx</t>
  </si>
  <si>
    <t>2103008000-24031-NOx</t>
  </si>
  <si>
    <t>2103008000-24033-NOx</t>
  </si>
  <si>
    <t>2103008000-51510-NOx</t>
  </si>
  <si>
    <t>2103008000-51013-NOx</t>
  </si>
  <si>
    <t>2103008000-51059-NOx</t>
  </si>
  <si>
    <t>2103008000-51600-NOx</t>
  </si>
  <si>
    <t>2103008000-51610-NOx</t>
  </si>
  <si>
    <t>2103008000-51107-NOx</t>
  </si>
  <si>
    <t>2103008000-51683-NOx</t>
  </si>
  <si>
    <t>2103008000-51685-NOx</t>
  </si>
  <si>
    <t>2103008000-51153-NOx</t>
  </si>
  <si>
    <t>2103008000-24009-VOC</t>
  </si>
  <si>
    <t>2103008000-24017-VOC</t>
  </si>
  <si>
    <t>2103008000-24021-VOC</t>
  </si>
  <si>
    <t>2103008000-24031-VOC</t>
  </si>
  <si>
    <t>2103008000-24033-VOC</t>
  </si>
  <si>
    <t>2103008000-51510-VOC</t>
  </si>
  <si>
    <t>2103008000-51013-VOC</t>
  </si>
  <si>
    <t>2103008000-51059-VOC</t>
  </si>
  <si>
    <t>2103008000-51600-VOC</t>
  </si>
  <si>
    <t>2103008000-51610-VOC</t>
  </si>
  <si>
    <t>2103008000-51107-VOC</t>
  </si>
  <si>
    <t>2103008000-51683-VOC</t>
  </si>
  <si>
    <t>2103008000-51685-VOC</t>
  </si>
  <si>
    <t>2103008000-51153-VOC</t>
  </si>
  <si>
    <t>2103011000-24009-NOx</t>
  </si>
  <si>
    <t>2103011000-24017-NOx</t>
  </si>
  <si>
    <t>2103011000-24021-NOx</t>
  </si>
  <si>
    <t>2103011000-24031-NOx</t>
  </si>
  <si>
    <t>2103011000-24033-NOx</t>
  </si>
  <si>
    <t>2103011000-51510-NOx</t>
  </si>
  <si>
    <t>2103011000-51013-NOx</t>
  </si>
  <si>
    <t>2103011000-51059-NOx</t>
  </si>
  <si>
    <t>2103011000-51600-NOx</t>
  </si>
  <si>
    <t>2103011000-51610-NOx</t>
  </si>
  <si>
    <t>2103011000-51107-NOx</t>
  </si>
  <si>
    <t>2103011000-51683-NOx</t>
  </si>
  <si>
    <t>2103011000-51685-NOx</t>
  </si>
  <si>
    <t>2103011000-51153-NOx</t>
  </si>
  <si>
    <t>2103011000-24009-VOC</t>
  </si>
  <si>
    <t>2103011000-24017-VOC</t>
  </si>
  <si>
    <t>2103011000-24021-VOC</t>
  </si>
  <si>
    <t>2103011000-24031-VOC</t>
  </si>
  <si>
    <t>2103011000-24033-VOC</t>
  </si>
  <si>
    <t>2103011000-51510-VOC</t>
  </si>
  <si>
    <t>2103011000-51013-VOC</t>
  </si>
  <si>
    <t>2103011000-51059-VOC</t>
  </si>
  <si>
    <t>2103011000-51600-VOC</t>
  </si>
  <si>
    <t>2103011000-51107-VOC</t>
  </si>
  <si>
    <t>2103011000-51683-VOC</t>
  </si>
  <si>
    <t>2103011000-51153-VOC</t>
  </si>
  <si>
    <t>2104004000-11001-NOx</t>
  </si>
  <si>
    <t>2104004000-24009-NOx</t>
  </si>
  <si>
    <t>2104004000-24017-NOx</t>
  </si>
  <si>
    <t>2104004000-24021-NOx</t>
  </si>
  <si>
    <t>2104004000-24031-NOx</t>
  </si>
  <si>
    <t>2104004000-24033-NOx</t>
  </si>
  <si>
    <t>2104004000-51510-NOx</t>
  </si>
  <si>
    <t>2104004000-51013-NOx</t>
  </si>
  <si>
    <t>2104004000-51059-NOx</t>
  </si>
  <si>
    <t>2104004000-51600-NOx</t>
  </si>
  <si>
    <t>2104004000-51610-NOx</t>
  </si>
  <si>
    <t>2104004000-51107-NOx</t>
  </si>
  <si>
    <t>2104004000-51683-NOx</t>
  </si>
  <si>
    <t>2104004000-51153-NOx</t>
  </si>
  <si>
    <t>2104004000-11001-VOC</t>
  </si>
  <si>
    <t>2104004000-24009-VOC</t>
  </si>
  <si>
    <t>2104004000-24017-VOC</t>
  </si>
  <si>
    <t>2104004000-24021-VOC</t>
  </si>
  <si>
    <t>2104004000-24031-VOC</t>
  </si>
  <si>
    <t>2104004000-24033-VOC</t>
  </si>
  <si>
    <t>2104004000-51510-VOC</t>
  </si>
  <si>
    <t>2104004000-51013-VOC</t>
  </si>
  <si>
    <t>2104004000-51059-VOC</t>
  </si>
  <si>
    <t>2104004000-51600-VOC</t>
  </si>
  <si>
    <t>2104004000-51610-VOC</t>
  </si>
  <si>
    <t>2104004000-51107-VOC</t>
  </si>
  <si>
    <t>2104004000-51683-VOC</t>
  </si>
  <si>
    <t>2104004000-51153-VOC</t>
  </si>
  <si>
    <t>2104006000-11001-NOx</t>
  </si>
  <si>
    <t>2104006000-24009-NOx</t>
  </si>
  <si>
    <t>2104006000-24017-NOx</t>
  </si>
  <si>
    <t>2104006000-24021-NOx</t>
  </si>
  <si>
    <t>2104006000-24031-NOx</t>
  </si>
  <si>
    <t>2104006000-24033-NOx</t>
  </si>
  <si>
    <t>2104006000-51510-NOx</t>
  </si>
  <si>
    <t>2104006000-51013-NOx</t>
  </si>
  <si>
    <t>2104006000-51059-NOx</t>
  </si>
  <si>
    <t>2104006000-51600-NOx</t>
  </si>
  <si>
    <t>2104006000-51610-NOx</t>
  </si>
  <si>
    <t>2104006000-51107-NOx</t>
  </si>
  <si>
    <t>2104006000-51683-NOx</t>
  </si>
  <si>
    <t>2104006000-51685-NOx</t>
  </si>
  <si>
    <t>2104006000-51153-NOx</t>
  </si>
  <si>
    <t>2104006000-11001-VOC</t>
  </si>
  <si>
    <t>2104006000-24009-VOC</t>
  </si>
  <si>
    <t>2104006000-24017-VOC</t>
  </si>
  <si>
    <t>2104006000-24021-VOC</t>
  </si>
  <si>
    <t>2104006000-24031-VOC</t>
  </si>
  <si>
    <t>2104006000-24033-VOC</t>
  </si>
  <si>
    <t>2104006000-51510-VOC</t>
  </si>
  <si>
    <t>2104006000-51013-VOC</t>
  </si>
  <si>
    <t>2104006000-51059-VOC</t>
  </si>
  <si>
    <t>2104006000-51600-VOC</t>
  </si>
  <si>
    <t>2104006000-51610-VOC</t>
  </si>
  <si>
    <t>2104006000-51107-VOC</t>
  </si>
  <si>
    <t>2104006000-51683-VOC</t>
  </si>
  <si>
    <t>2104006000-51685-VOC</t>
  </si>
  <si>
    <t>2104006000-51153-VOC</t>
  </si>
  <si>
    <t>2104007000-11001-NOx</t>
  </si>
  <si>
    <t>2104007000-24009-NOx</t>
  </si>
  <si>
    <t>2104007000-24017-NOx</t>
  </si>
  <si>
    <t>2104007000-24021-NOx</t>
  </si>
  <si>
    <t>2104007000-24031-NOx</t>
  </si>
  <si>
    <t>2104007000-24033-NOx</t>
  </si>
  <si>
    <t>2104007000-51510-NOx</t>
  </si>
  <si>
    <t>2104007000-51013-NOx</t>
  </si>
  <si>
    <t>2104007000-51059-NOx</t>
  </si>
  <si>
    <t>2104007000-51600-NOx</t>
  </si>
  <si>
    <t>2104007000-51610-NOx</t>
  </si>
  <si>
    <t>2104007000-51107-NOx</t>
  </si>
  <si>
    <t>2104007000-51683-NOx</t>
  </si>
  <si>
    <t>2104007000-51685-NOx</t>
  </si>
  <si>
    <t>2104007000-51153-NOx</t>
  </si>
  <si>
    <t>2104007000-11001-VOC</t>
  </si>
  <si>
    <t>2104007000-24009-VOC</t>
  </si>
  <si>
    <t>2104007000-24017-VOC</t>
  </si>
  <si>
    <t>2104007000-24021-VOC</t>
  </si>
  <si>
    <t>2104007000-24031-VOC</t>
  </si>
  <si>
    <t>2104007000-24033-VOC</t>
  </si>
  <si>
    <t>2104007000-51510-VOC</t>
  </si>
  <si>
    <t>2104007000-51013-VOC</t>
  </si>
  <si>
    <t>2104007000-51059-VOC</t>
  </si>
  <si>
    <t>2104007000-51600-VOC</t>
  </si>
  <si>
    <t>2104007000-51610-VOC</t>
  </si>
  <si>
    <t>2104007000-51107-VOC</t>
  </si>
  <si>
    <t>2104007000-51683-VOC</t>
  </si>
  <si>
    <t>2104007000-51685-VOC</t>
  </si>
  <si>
    <t>2104007000-51153-VOC</t>
  </si>
  <si>
    <t>2104008100-11001-NOx</t>
  </si>
  <si>
    <t>2104008100-24009-NOx</t>
  </si>
  <si>
    <t>2104008100-24017-NOx</t>
  </si>
  <si>
    <t>2104008100-24021-NOx</t>
  </si>
  <si>
    <t>2104008100-24031-NOx</t>
  </si>
  <si>
    <t>2104008100-24033-NOx</t>
  </si>
  <si>
    <t>2104008100-51510-NOx</t>
  </si>
  <si>
    <t>2104008100-51013-NOx</t>
  </si>
  <si>
    <t>2104008100-51059-NOx</t>
  </si>
  <si>
    <t>2104008100-51600-NOx</t>
  </si>
  <si>
    <t>2104008100-51610-NOx</t>
  </si>
  <si>
    <t>2104008100-51107-NOx</t>
  </si>
  <si>
    <t>2104008100-51683-NOx</t>
  </si>
  <si>
    <t>2104008100-51685-NOx</t>
  </si>
  <si>
    <t>2104008100-51153-NOx</t>
  </si>
  <si>
    <t>2104008100-11001-VOC</t>
  </si>
  <si>
    <t>2104008100-24009-VOC</t>
  </si>
  <si>
    <t>2104008100-24017-VOC</t>
  </si>
  <si>
    <t>2104008100-24021-VOC</t>
  </si>
  <si>
    <t>2104008100-24031-VOC</t>
  </si>
  <si>
    <t>2104008100-24033-VOC</t>
  </si>
  <si>
    <t>2104008100-51510-VOC</t>
  </si>
  <si>
    <t>2104008100-51013-VOC</t>
  </si>
  <si>
    <t>2104008100-51059-VOC</t>
  </si>
  <si>
    <t>2104008100-51600-VOC</t>
  </si>
  <si>
    <t>2104008100-51610-VOC</t>
  </si>
  <si>
    <t>2104008100-51107-VOC</t>
  </si>
  <si>
    <t>2104008100-51683-VOC</t>
  </si>
  <si>
    <t>2104008100-51685-VOC</t>
  </si>
  <si>
    <t>2104008100-51153-VOC</t>
  </si>
  <si>
    <t>2104008210-11001-NOx</t>
  </si>
  <si>
    <t>2104008210-24009-NOx</t>
  </si>
  <si>
    <t>2104008210-24017-NOx</t>
  </si>
  <si>
    <t>2104008210-24021-NOx</t>
  </si>
  <si>
    <t>2104008210-24031-NOx</t>
  </si>
  <si>
    <t>2104008210-24033-NOx</t>
  </si>
  <si>
    <t>2104008210-51510-NOx</t>
  </si>
  <si>
    <t>2104008210-51013-NOx</t>
  </si>
  <si>
    <t>2104008210-51059-NOx</t>
  </si>
  <si>
    <t>2104008210-51600-NOx</t>
  </si>
  <si>
    <t>2104008210-51610-NOx</t>
  </si>
  <si>
    <t>2104008210-51107-NOx</t>
  </si>
  <si>
    <t>2104008210-51683-NOx</t>
  </si>
  <si>
    <t>2104008210-51685-NOx</t>
  </si>
  <si>
    <t>2104008210-51153-NOx</t>
  </si>
  <si>
    <t>2104008210-11001-VOC</t>
  </si>
  <si>
    <t>2104008210-24009-VOC</t>
  </si>
  <si>
    <t>2104008210-24017-VOC</t>
  </si>
  <si>
    <t>2104008210-24021-VOC</t>
  </si>
  <si>
    <t>2104008210-24031-VOC</t>
  </si>
  <si>
    <t>2104008210-24033-VOC</t>
  </si>
  <si>
    <t>2104008210-51510-VOC</t>
  </si>
  <si>
    <t>2104008210-51013-VOC</t>
  </si>
  <si>
    <t>2104008210-51059-VOC</t>
  </si>
  <si>
    <t>2104008210-51600-VOC</t>
  </si>
  <si>
    <t>2104008210-51610-VOC</t>
  </si>
  <si>
    <t>2104008210-51107-VOC</t>
  </si>
  <si>
    <t>2104008210-51683-VOC</t>
  </si>
  <si>
    <t>2104008210-51685-VOC</t>
  </si>
  <si>
    <t>2104008210-51153-VOC</t>
  </si>
  <si>
    <t>2104008220-11001-NOx</t>
  </si>
  <si>
    <t>2104008220-24009-NOx</t>
  </si>
  <si>
    <t>2104008220-24017-NOx</t>
  </si>
  <si>
    <t>2104008220-24021-NOx</t>
  </si>
  <si>
    <t>2104008220-24031-NOx</t>
  </si>
  <si>
    <t>2104008220-24033-NOx</t>
  </si>
  <si>
    <t>2104008220-51510-NOx</t>
  </si>
  <si>
    <t>2104008220-51013-NOx</t>
  </si>
  <si>
    <t>2104008220-51059-NOx</t>
  </si>
  <si>
    <t>2104008220-51600-NOx</t>
  </si>
  <si>
    <t>2104008220-51610-NOx</t>
  </si>
  <si>
    <t>2104008220-51107-NOx</t>
  </si>
  <si>
    <t>2104008220-51683-NOx</t>
  </si>
  <si>
    <t>2104008220-51685-NOx</t>
  </si>
  <si>
    <t>2104008220-51153-NOx</t>
  </si>
  <si>
    <t>2104008220-11001-VOC</t>
  </si>
  <si>
    <t>2104008220-24009-VOC</t>
  </si>
  <si>
    <t>2104008220-24017-VOC</t>
  </si>
  <si>
    <t>2104008220-24021-VOC</t>
  </si>
  <si>
    <t>2104008220-24031-VOC</t>
  </si>
  <si>
    <t>2104008220-24033-VOC</t>
  </si>
  <si>
    <t>2104008220-51510-VOC</t>
  </si>
  <si>
    <t>2104008220-51013-VOC</t>
  </si>
  <si>
    <t>2104008220-51059-VOC</t>
  </si>
  <si>
    <t>2104008220-51600-VOC</t>
  </si>
  <si>
    <t>2104008220-51610-VOC</t>
  </si>
  <si>
    <t>2104008220-51107-VOC</t>
  </si>
  <si>
    <t>2104008220-51683-VOC</t>
  </si>
  <si>
    <t>2104008220-51685-VOC</t>
  </si>
  <si>
    <t>2104008220-51153-VOC</t>
  </si>
  <si>
    <t>2104008230-11001-NOx</t>
  </si>
  <si>
    <t>2104008230-24009-NOx</t>
  </si>
  <si>
    <t>2104008230-24017-NOx</t>
  </si>
  <si>
    <t>2104008230-24021-NOx</t>
  </si>
  <si>
    <t>2104008230-24031-NOx</t>
  </si>
  <si>
    <t>2104008230-24033-NOx</t>
  </si>
  <si>
    <t>2104008230-51510-NOx</t>
  </si>
  <si>
    <t>2104008230-51013-NOx</t>
  </si>
  <si>
    <t>2104008230-51059-NOx</t>
  </si>
  <si>
    <t>2104008230-51600-NOx</t>
  </si>
  <si>
    <t>2104008230-51610-NOx</t>
  </si>
  <si>
    <t>2104008230-51107-NOx</t>
  </si>
  <si>
    <t>2104008230-51683-NOx</t>
  </si>
  <si>
    <t>2104008230-51685-NOx</t>
  </si>
  <si>
    <t>2104008230-51153-NOx</t>
  </si>
  <si>
    <t>2104008230-11001-VOC</t>
  </si>
  <si>
    <t>2104008230-24009-VOC</t>
  </si>
  <si>
    <t>2104008230-24017-VOC</t>
  </si>
  <si>
    <t>2104008230-24021-VOC</t>
  </si>
  <si>
    <t>2104008230-24031-VOC</t>
  </si>
  <si>
    <t>2104008230-24033-VOC</t>
  </si>
  <si>
    <t>2104008230-51510-VOC</t>
  </si>
  <si>
    <t>2104008230-51013-VOC</t>
  </si>
  <si>
    <t>2104008230-51059-VOC</t>
  </si>
  <si>
    <t>2104008230-51600-VOC</t>
  </si>
  <si>
    <t>2104008230-51610-VOC</t>
  </si>
  <si>
    <t>2104008230-51107-VOC</t>
  </si>
  <si>
    <t>2104008230-51683-VOC</t>
  </si>
  <si>
    <t>2104008230-51685-VOC</t>
  </si>
  <si>
    <t>2104008230-51153-VOC</t>
  </si>
  <si>
    <t>2104008310-11001-NOx</t>
  </si>
  <si>
    <t>2104008310-24009-NOx</t>
  </si>
  <si>
    <t>2104008310-24017-NOx</t>
  </si>
  <si>
    <t>2104008310-24021-NOx</t>
  </si>
  <si>
    <t>2104008310-24031-NOx</t>
  </si>
  <si>
    <t>2104008310-24033-NOx</t>
  </si>
  <si>
    <t>2104008310-51510-NOx</t>
  </si>
  <si>
    <t>2104008310-51013-NOx</t>
  </si>
  <si>
    <t>2104008310-51059-NOx</t>
  </si>
  <si>
    <t>2104008310-51600-NOx</t>
  </si>
  <si>
    <t>2104008310-51610-NOx</t>
  </si>
  <si>
    <t>2104008310-51107-NOx</t>
  </si>
  <si>
    <t>2104008310-51683-NOx</t>
  </si>
  <si>
    <t>2104008310-51685-NOx</t>
  </si>
  <si>
    <t>2104008310-51153-NOx</t>
  </si>
  <si>
    <t>2104008310-11001-VOC</t>
  </si>
  <si>
    <t>2104008310-24009-VOC</t>
  </si>
  <si>
    <t>2104008310-24017-VOC</t>
  </si>
  <si>
    <t>2104008310-24021-VOC</t>
  </si>
  <si>
    <t>2104008310-24031-VOC</t>
  </si>
  <si>
    <t>2104008310-24033-VOC</t>
  </si>
  <si>
    <t>2104008310-51510-VOC</t>
  </si>
  <si>
    <t>2104008310-51013-VOC</t>
  </si>
  <si>
    <t>2104008310-51059-VOC</t>
  </si>
  <si>
    <t>2104008310-51600-VOC</t>
  </si>
  <si>
    <t>2104008310-51610-VOC</t>
  </si>
  <si>
    <t>2104008310-51107-VOC</t>
  </si>
  <si>
    <t>2104008310-51683-VOC</t>
  </si>
  <si>
    <t>2104008310-51685-VOC</t>
  </si>
  <si>
    <t>2104008310-51153-VOC</t>
  </si>
  <si>
    <t>2104008320-11001-NOx</t>
  </si>
  <si>
    <t>2104008320-24009-NOx</t>
  </si>
  <si>
    <t>2104008320-24017-NOx</t>
  </si>
  <si>
    <t>2104008320-24021-NOx</t>
  </si>
  <si>
    <t>2104008320-24031-NOx</t>
  </si>
  <si>
    <t>2104008320-24033-NOx</t>
  </si>
  <si>
    <t>2104008320-51510-NOx</t>
  </si>
  <si>
    <t>2104008320-51013-NOx</t>
  </si>
  <si>
    <t>2104008320-51059-NOx</t>
  </si>
  <si>
    <t>2104008320-51600-NOx</t>
  </si>
  <si>
    <t>2104008320-51610-NOx</t>
  </si>
  <si>
    <t>2104008320-51107-NOx</t>
  </si>
  <si>
    <t>2104008320-51683-NOx</t>
  </si>
  <si>
    <t>2104008320-51685-NOx</t>
  </si>
  <si>
    <t>2104008320-51153-NOx</t>
  </si>
  <si>
    <t>2104008320-11001-VOC</t>
  </si>
  <si>
    <t>2104008320-24009-VOC</t>
  </si>
  <si>
    <t>2104008320-24017-VOC</t>
  </si>
  <si>
    <t>2104008320-24021-VOC</t>
  </si>
  <si>
    <t>2104008320-24031-VOC</t>
  </si>
  <si>
    <t>2104008320-24033-VOC</t>
  </si>
  <si>
    <t>2104008320-51510-VOC</t>
  </si>
  <si>
    <t>2104008320-51013-VOC</t>
  </si>
  <si>
    <t>2104008320-51059-VOC</t>
  </si>
  <si>
    <t>2104008320-51600-VOC</t>
  </si>
  <si>
    <t>2104008320-51610-VOC</t>
  </si>
  <si>
    <t>2104008320-51107-VOC</t>
  </si>
  <si>
    <t>2104008320-51683-VOC</t>
  </si>
  <si>
    <t>2104008320-51685-VOC</t>
  </si>
  <si>
    <t>2104008320-51153-VOC</t>
  </si>
  <si>
    <t>2104008330-11001-NOx</t>
  </si>
  <si>
    <t>2104008330-24009-NOx</t>
  </si>
  <si>
    <t>2104008330-24017-NOx</t>
  </si>
  <si>
    <t>2104008330-24021-NOx</t>
  </si>
  <si>
    <t>2104008330-24031-NOx</t>
  </si>
  <si>
    <t>2104008330-24033-NOx</t>
  </si>
  <si>
    <t>2104008330-51510-NOx</t>
  </si>
  <si>
    <t>2104008330-51013-NOx</t>
  </si>
  <si>
    <t>2104008330-51059-NOx</t>
  </si>
  <si>
    <t>2104008330-51600-NOx</t>
  </si>
  <si>
    <t>2104008330-51610-NOx</t>
  </si>
  <si>
    <t>2104008330-51107-NOx</t>
  </si>
  <si>
    <t>2104008330-51683-NOx</t>
  </si>
  <si>
    <t>2104008330-51685-NOx</t>
  </si>
  <si>
    <t>2104008330-51153-NOx</t>
  </si>
  <si>
    <t>2104008330-11001-VOC</t>
  </si>
  <si>
    <t>2104008330-24009-VOC</t>
  </si>
  <si>
    <t>2104008330-24017-VOC</t>
  </si>
  <si>
    <t>2104008330-24021-VOC</t>
  </si>
  <si>
    <t>2104008330-24031-VOC</t>
  </si>
  <si>
    <t>2104008330-24033-VOC</t>
  </si>
  <si>
    <t>2104008330-51510-VOC</t>
  </si>
  <si>
    <t>2104008330-51013-VOC</t>
  </si>
  <si>
    <t>2104008330-51059-VOC</t>
  </si>
  <si>
    <t>2104008330-51600-VOC</t>
  </si>
  <si>
    <t>2104008330-51610-VOC</t>
  </si>
  <si>
    <t>2104008330-51107-VOC</t>
  </si>
  <si>
    <t>2104008330-51683-VOC</t>
  </si>
  <si>
    <t>2104008330-51685-VOC</t>
  </si>
  <si>
    <t>2104008330-51153-VOC</t>
  </si>
  <si>
    <t>2104008400-24009-NOx</t>
  </si>
  <si>
    <t>2104008400-24017-NOx</t>
  </si>
  <si>
    <t>2104008400-24021-NOx</t>
  </si>
  <si>
    <t>2104008400-24031-NOx</t>
  </si>
  <si>
    <t>2104008400-24033-NOx</t>
  </si>
  <si>
    <t>2104008400-51059-NOx</t>
  </si>
  <si>
    <t>2104008400-51600-NOx</t>
  </si>
  <si>
    <t>2104008400-51107-NOx</t>
  </si>
  <si>
    <t>2104008400-51683-NOx</t>
  </si>
  <si>
    <t>2104008400-51153-NOx</t>
  </si>
  <si>
    <t>2104008400-24009-VOC</t>
  </si>
  <si>
    <t>2104008400-24017-VOC</t>
  </si>
  <si>
    <t>2104008400-24021-VOC</t>
  </si>
  <si>
    <t>2104008400-24031-VOC</t>
  </si>
  <si>
    <t>2104008400-24033-VOC</t>
  </si>
  <si>
    <t>2104008400-51059-VOC</t>
  </si>
  <si>
    <t>2104008400-51600-VOC</t>
  </si>
  <si>
    <t>2104008400-51107-VOC</t>
  </si>
  <si>
    <t>2104008400-51683-VOC</t>
  </si>
  <si>
    <t>2104008400-51153-VOC</t>
  </si>
  <si>
    <t>2104008510-24009-NOx</t>
  </si>
  <si>
    <t>2104008510-24017-NOx</t>
  </si>
  <si>
    <t>2104008510-24021-NOx</t>
  </si>
  <si>
    <t>2104008510-24031-NOx</t>
  </si>
  <si>
    <t>2104008510-24033-NOx</t>
  </si>
  <si>
    <t>2104008510-51059-NOx</t>
  </si>
  <si>
    <t>2104008510-51107-NOx</t>
  </si>
  <si>
    <t>2104008510-51153-NOx</t>
  </si>
  <si>
    <t>2104008510-24009-VOC</t>
  </si>
  <si>
    <t>2104008510-24017-VOC</t>
  </si>
  <si>
    <t>2104008510-24021-VOC</t>
  </si>
  <si>
    <t>2104008510-24031-VOC</t>
  </si>
  <si>
    <t>2104008510-24033-VOC</t>
  </si>
  <si>
    <t>2104008510-51059-VOC</t>
  </si>
  <si>
    <t>2104008510-51107-VOC</t>
  </si>
  <si>
    <t>2104008510-51683-VOC</t>
  </si>
  <si>
    <t>2104008510-51153-VOC</t>
  </si>
  <si>
    <t>2104008610-24009-NOx</t>
  </si>
  <si>
    <t>2104008610-24017-NOx</t>
  </si>
  <si>
    <t>2104008610-24021-NOx</t>
  </si>
  <si>
    <t>2104008610-24031-NOx</t>
  </si>
  <si>
    <t>2104008610-24033-NOx</t>
  </si>
  <si>
    <t>2104008610-51059-NOx</t>
  </si>
  <si>
    <t>2104008610-51107-NOx</t>
  </si>
  <si>
    <t>2104008610-51153-NOx</t>
  </si>
  <si>
    <t>2104008610-24009-VOC</t>
  </si>
  <si>
    <t>2104008610-24017-VOC</t>
  </si>
  <si>
    <t>2104008610-24021-VOC</t>
  </si>
  <si>
    <t>2104008610-24031-VOC</t>
  </si>
  <si>
    <t>2104008610-24033-VOC</t>
  </si>
  <si>
    <t>2104008610-51059-VOC</t>
  </si>
  <si>
    <t>2104008610-51600-VOC</t>
  </si>
  <si>
    <t>2104008610-51107-VOC</t>
  </si>
  <si>
    <t>2104008610-51683-VOC</t>
  </si>
  <si>
    <t>2104008610-51153-VOC</t>
  </si>
  <si>
    <t>2104008700-24009-NOx</t>
  </si>
  <si>
    <t>2104008700-24017-NOx</t>
  </si>
  <si>
    <t>2104008700-24021-NOx</t>
  </si>
  <si>
    <t>2104008700-24031-NOx</t>
  </si>
  <si>
    <t>2104008700-24033-NOx</t>
  </si>
  <si>
    <t>2104008700-51059-NOx</t>
  </si>
  <si>
    <t>2104008700-51107-NOx</t>
  </si>
  <si>
    <t>2104008700-51683-NOx</t>
  </si>
  <si>
    <t>2104008700-51153-NOx</t>
  </si>
  <si>
    <t>2104008700-24009-VOC</t>
  </si>
  <si>
    <t>2104008700-24017-VOC</t>
  </si>
  <si>
    <t>2104008700-24021-VOC</t>
  </si>
  <si>
    <t>2104008700-24031-VOC</t>
  </si>
  <si>
    <t>2104008700-24033-VOC</t>
  </si>
  <si>
    <t>2104008700-51059-VOC</t>
  </si>
  <si>
    <t>2104008700-51600-VOC</t>
  </si>
  <si>
    <t>2104008700-51107-VOC</t>
  </si>
  <si>
    <t>2104008700-51683-VOC</t>
  </si>
  <si>
    <t>2104008700-51153-VOC</t>
  </si>
  <si>
    <t>2104009000-11001-NOx</t>
  </si>
  <si>
    <t>2104009000-24009-NOx</t>
  </si>
  <si>
    <t>2104009000-24017-NOx</t>
  </si>
  <si>
    <t>2104009000-24021-NOx</t>
  </si>
  <si>
    <t>2104009000-24031-NOx</t>
  </si>
  <si>
    <t>2104009000-24033-NOx</t>
  </si>
  <si>
    <t>2104009000-51510-NOx</t>
  </si>
  <si>
    <t>2104009000-51013-NOx</t>
  </si>
  <si>
    <t>2104009000-51059-NOx</t>
  </si>
  <si>
    <t>2104009000-51600-NOx</t>
  </si>
  <si>
    <t>2104009000-51610-NOx</t>
  </si>
  <si>
    <t>2104009000-51107-NOx</t>
  </si>
  <si>
    <t>2104009000-51683-NOx</t>
  </si>
  <si>
    <t>2104009000-51685-NOx</t>
  </si>
  <si>
    <t>2104009000-51153-NOx</t>
  </si>
  <si>
    <t>2104009000-11001-VOC</t>
  </si>
  <si>
    <t>2104009000-24009-VOC</t>
  </si>
  <si>
    <t>2104009000-24017-VOC</t>
  </si>
  <si>
    <t>2104009000-24021-VOC</t>
  </si>
  <si>
    <t>2104009000-24031-VOC</t>
  </si>
  <si>
    <t>2104009000-24033-VOC</t>
  </si>
  <si>
    <t>2104009000-51510-VOC</t>
  </si>
  <si>
    <t>2104009000-51013-VOC</t>
  </si>
  <si>
    <t>2104009000-51059-VOC</t>
  </si>
  <si>
    <t>2104009000-51600-VOC</t>
  </si>
  <si>
    <t>2104009000-51610-VOC</t>
  </si>
  <si>
    <t>2104009000-51107-VOC</t>
  </si>
  <si>
    <t>2104009000-51683-VOC</t>
  </si>
  <si>
    <t>2104009000-51685-VOC</t>
  </si>
  <si>
    <t>2104009000-51153-VOC</t>
  </si>
  <si>
    <t>2104011000-24009-NOx</t>
  </si>
  <si>
    <t>2104011000-24017-NOx</t>
  </si>
  <si>
    <t>2104011000-24021-NOx</t>
  </si>
  <si>
    <t>2104011000-24031-NOx</t>
  </si>
  <si>
    <t>2104011000-24033-NOx</t>
  </si>
  <si>
    <t>2104011000-51510-NOx</t>
  </si>
  <si>
    <t>2104011000-51013-NOx</t>
  </si>
  <si>
    <t>2104011000-51059-NOx</t>
  </si>
  <si>
    <t>2104011000-51600-NOx</t>
  </si>
  <si>
    <t>2104011000-51610-NOx</t>
  </si>
  <si>
    <t>2104011000-51107-NOx</t>
  </si>
  <si>
    <t>2104011000-51683-NOx</t>
  </si>
  <si>
    <t>2104011000-51153-NOx</t>
  </si>
  <si>
    <t>2104011000-24009-VOC</t>
  </si>
  <si>
    <t>2104011000-24017-VOC</t>
  </si>
  <si>
    <t>2104011000-24021-VOC</t>
  </si>
  <si>
    <t>2104011000-24031-VOC</t>
  </si>
  <si>
    <t>2104011000-24033-VOC</t>
  </si>
  <si>
    <t>2104011000-51510-VOC</t>
  </si>
  <si>
    <t>2104011000-51013-VOC</t>
  </si>
  <si>
    <t>2104011000-51059-VOC</t>
  </si>
  <si>
    <t>2104011000-51600-VOC</t>
  </si>
  <si>
    <t>2104011000-51610-VOC</t>
  </si>
  <si>
    <t>2104011000-51107-VOC</t>
  </si>
  <si>
    <t>2104011000-51683-VOC</t>
  </si>
  <si>
    <t>2104011000-51153-VOC</t>
  </si>
  <si>
    <t>2302002100-11001-VOC</t>
  </si>
  <si>
    <t>2302002100-24009-VOC</t>
  </si>
  <si>
    <t>2302002100-24017-VOC</t>
  </si>
  <si>
    <t>2302002100-24021-VOC</t>
  </si>
  <si>
    <t>2302002100-24031-VOC</t>
  </si>
  <si>
    <t>2302002100-24033-VOC</t>
  </si>
  <si>
    <t>2302002100-51510-VOC</t>
  </si>
  <si>
    <t>2302002100-51013-VOC</t>
  </si>
  <si>
    <t>2302002100-51059-VOC</t>
  </si>
  <si>
    <t>2302002100-51600-VOC</t>
  </si>
  <si>
    <t>2302002100-51610-VOC</t>
  </si>
  <si>
    <t>2302002100-51107-VOC</t>
  </si>
  <si>
    <t>2302002100-51683-VOC</t>
  </si>
  <si>
    <t>2302002100-51685-VOC</t>
  </si>
  <si>
    <t>2302002100-51153-VOC</t>
  </si>
  <si>
    <t>2302002200-11001-VOC</t>
  </si>
  <si>
    <t>2302002200-24009-VOC</t>
  </si>
  <si>
    <t>2302002200-24017-VOC</t>
  </si>
  <si>
    <t>2302002200-24021-VOC</t>
  </si>
  <si>
    <t>2302002200-24031-VOC</t>
  </si>
  <si>
    <t>2302002200-24033-VOC</t>
  </si>
  <si>
    <t>2302002200-51510-VOC</t>
  </si>
  <si>
    <t>2302002200-51013-VOC</t>
  </si>
  <si>
    <t>2302002200-51059-VOC</t>
  </si>
  <si>
    <t>2302002200-51600-VOC</t>
  </si>
  <si>
    <t>2302002200-51610-VOC</t>
  </si>
  <si>
    <t>2302002200-51107-VOC</t>
  </si>
  <si>
    <t>2302002200-51683-VOC</t>
  </si>
  <si>
    <t>2302002200-51685-VOC</t>
  </si>
  <si>
    <t>2302002200-51153-VOC</t>
  </si>
  <si>
    <t>2302003000-11001-VOC</t>
  </si>
  <si>
    <t>2302003000-24009-VOC</t>
  </si>
  <si>
    <t>2302003000-24017-VOC</t>
  </si>
  <si>
    <t>2302003000-24021-VOC</t>
  </si>
  <si>
    <t>2302003000-24031-VOC</t>
  </si>
  <si>
    <t>2302003000-24033-VOC</t>
  </si>
  <si>
    <t>2302003000-51510-VOC</t>
  </si>
  <si>
    <t>2302003000-51013-VOC</t>
  </si>
  <si>
    <t>2302003000-51059-VOC</t>
  </si>
  <si>
    <t>2302003000-51600-VOC</t>
  </si>
  <si>
    <t>2302003000-51610-VOC</t>
  </si>
  <si>
    <t>2302003000-51107-VOC</t>
  </si>
  <si>
    <t>2302003000-51683-VOC</t>
  </si>
  <si>
    <t>2302003000-51685-VOC</t>
  </si>
  <si>
    <t>2302003000-51153-VOC</t>
  </si>
  <si>
    <t>2302003100-11001-VOC</t>
  </si>
  <si>
    <t>2302003100-24009-VOC</t>
  </si>
  <si>
    <t>2302003100-24017-VOC</t>
  </si>
  <si>
    <t>2302003100-24021-VOC</t>
  </si>
  <si>
    <t>2302003100-24031-VOC</t>
  </si>
  <si>
    <t>2302003100-24033-VOC</t>
  </si>
  <si>
    <t>2302003100-51510-VOC</t>
  </si>
  <si>
    <t>2302003100-51013-VOC</t>
  </si>
  <si>
    <t>2302003100-51059-VOC</t>
  </si>
  <si>
    <t>2302003100-51600-VOC</t>
  </si>
  <si>
    <t>2302003100-51610-VOC</t>
  </si>
  <si>
    <t>2302003100-51107-VOC</t>
  </si>
  <si>
    <t>2302003100-51683-VOC</t>
  </si>
  <si>
    <t>2302003100-51685-VOC</t>
  </si>
  <si>
    <t>2302003100-51153-VOC</t>
  </si>
  <si>
    <t>2302003200-11001-VOC</t>
  </si>
  <si>
    <t>2302003200-24009-VOC</t>
  </si>
  <si>
    <t>2302003200-24017-VOC</t>
  </si>
  <si>
    <t>2302003200-24021-VOC</t>
  </si>
  <si>
    <t>2302003200-24031-VOC</t>
  </si>
  <si>
    <t>2302003200-24033-VOC</t>
  </si>
  <si>
    <t>2302003200-51510-VOC</t>
  </si>
  <si>
    <t>2302003200-51013-VOC</t>
  </si>
  <si>
    <t>2302003200-51059-VOC</t>
  </si>
  <si>
    <t>2302003200-51600-VOC</t>
  </si>
  <si>
    <t>2302003200-51610-VOC</t>
  </si>
  <si>
    <t>2302003200-51107-VOC</t>
  </si>
  <si>
    <t>2302003200-51683-VOC</t>
  </si>
  <si>
    <t>2302003200-51685-VOC</t>
  </si>
  <si>
    <t>2302003200-51153-VOC</t>
  </si>
  <si>
    <t>2302050000-51510-VOC</t>
  </si>
  <si>
    <t>2302050000-51013-VOC</t>
  </si>
  <si>
    <t>2302050000-51059-VOC</t>
  </si>
  <si>
    <t>2302050000-51600-VOC</t>
  </si>
  <si>
    <t>2302050000-51610-VOC</t>
  </si>
  <si>
    <t>2302050000-51107-VOC</t>
  </si>
  <si>
    <t>2302050000-51683-VOC</t>
  </si>
  <si>
    <t>2302050000-51685-VOC</t>
  </si>
  <si>
    <t>2302050000-51153-VOC</t>
  </si>
  <si>
    <t>2302070005-51510-VOC</t>
  </si>
  <si>
    <t>2302070005-51059-VOC</t>
  </si>
  <si>
    <t>2302070005-51107-VOC</t>
  </si>
  <si>
    <t>2302070005-51153-VOC</t>
  </si>
  <si>
    <t>2302070010-51107-VOC</t>
  </si>
  <si>
    <t>2401001000-11001-VOC</t>
  </si>
  <si>
    <t>2401001000-24009-VOC</t>
  </si>
  <si>
    <t>2401001000-24017-VOC</t>
  </si>
  <si>
    <t>2401001000-24021-VOC</t>
  </si>
  <si>
    <t>2401001000-24031-VOC</t>
  </si>
  <si>
    <t>2401001000-24033-VOC</t>
  </si>
  <si>
    <t>2401001000-51510-VOC</t>
  </si>
  <si>
    <t>2401001000-51013-VOC</t>
  </si>
  <si>
    <t>2401001000-51059-VOC</t>
  </si>
  <si>
    <t>2401001000-51600-VOC</t>
  </si>
  <si>
    <t>2401001000-51610-VOC</t>
  </si>
  <si>
    <t>2401001000-51107-VOC</t>
  </si>
  <si>
    <t>2401001000-51683-VOC</t>
  </si>
  <si>
    <t>2401001000-51685-VOC</t>
  </si>
  <si>
    <t>2401001000-51153-VOC</t>
  </si>
  <si>
    <t>2401005000-11001-VOC</t>
  </si>
  <si>
    <t>2401005000-24009-VOC</t>
  </si>
  <si>
    <t>2401005000-24017-VOC</t>
  </si>
  <si>
    <t>2401005000-24021-VOC</t>
  </si>
  <si>
    <t>2401005000-24031-VOC</t>
  </si>
  <si>
    <t>2401005000-24033-VOC</t>
  </si>
  <si>
    <t>2401005000-51510-VOC</t>
  </si>
  <si>
    <t>2401005000-51013-VOC</t>
  </si>
  <si>
    <t>2401005000-51059-VOC</t>
  </si>
  <si>
    <t>2401005000-51600-VOC</t>
  </si>
  <si>
    <t>2401005000-51610-VOC</t>
  </si>
  <si>
    <t>2401005000-51107-VOC</t>
  </si>
  <si>
    <t>2401005000-51683-VOC</t>
  </si>
  <si>
    <t>2401005000-51685-VOC</t>
  </si>
  <si>
    <t>2401005000-51153-VOC</t>
  </si>
  <si>
    <t>2401008000-11001-VOC</t>
  </si>
  <si>
    <t>2401008000-24009-VOC</t>
  </si>
  <si>
    <t>2401008000-24017-VOC</t>
  </si>
  <si>
    <t>2401008000-24021-VOC</t>
  </si>
  <si>
    <t>2401008000-24031-VOC</t>
  </si>
  <si>
    <t>2401008000-24033-VOC</t>
  </si>
  <si>
    <t>2401008000-51510-VOC</t>
  </si>
  <si>
    <t>2401008000-51013-VOC</t>
  </si>
  <si>
    <t>2401008000-51059-VOC</t>
  </si>
  <si>
    <t>2401008000-51600-VOC</t>
  </si>
  <si>
    <t>2401008000-51610-VOC</t>
  </si>
  <si>
    <t>2401008000-51107-VOC</t>
  </si>
  <si>
    <t>2401008000-51683-VOC</t>
  </si>
  <si>
    <t>2401008000-51685-VOC</t>
  </si>
  <si>
    <t>2401008000-51153-VOC</t>
  </si>
  <si>
    <t>2401015000-24009-VOC</t>
  </si>
  <si>
    <t>2401015000-24017-VOC</t>
  </si>
  <si>
    <t>2401015000-24021-VOC</t>
  </si>
  <si>
    <t>2401015000-24031-VOC</t>
  </si>
  <si>
    <t>2401015000-24033-VOC</t>
  </si>
  <si>
    <t>2401015000-51510-VOC</t>
  </si>
  <si>
    <t>2401015000-51013-VOC</t>
  </si>
  <si>
    <t>2401015000-51059-VOC</t>
  </si>
  <si>
    <t>2401015000-51107-VOC</t>
  </si>
  <si>
    <t>2401015000-51153-VOC</t>
  </si>
  <si>
    <t>2401020000-11001-VOC</t>
  </si>
  <si>
    <t>2401020000-24009-VOC</t>
  </si>
  <si>
    <t>2401020000-24017-VOC</t>
  </si>
  <si>
    <t>2401020000-24021-VOC</t>
  </si>
  <si>
    <t>2401020000-24031-VOC</t>
  </si>
  <si>
    <t>2401020000-24033-VOC</t>
  </si>
  <si>
    <t>2401020000-51510-VOC</t>
  </si>
  <si>
    <t>2401020000-51013-VOC</t>
  </si>
  <si>
    <t>2401020000-51059-VOC</t>
  </si>
  <si>
    <t>2401020000-51107-VOC</t>
  </si>
  <si>
    <t>2401020000-51683-VOC</t>
  </si>
  <si>
    <t>2401020000-51685-VOC</t>
  </si>
  <si>
    <t>2310111802-51153-VOC</t>
  </si>
  <si>
    <t>2310121802-24017-VOC</t>
  </si>
  <si>
    <t>2801500141-24009-NOx</t>
  </si>
  <si>
    <t>2801500141-24017-NOx</t>
  </si>
  <si>
    <t>2801500141-24021-NOx</t>
  </si>
  <si>
    <t>2801500141-24031-NOx</t>
  </si>
  <si>
    <t>2801500141-24033-NOx</t>
  </si>
  <si>
    <t>2801500141-51107-NOx</t>
  </si>
  <si>
    <t>2801500141-51153-NOx</t>
  </si>
  <si>
    <t>2801500141-24009-VOC</t>
  </si>
  <si>
    <t>2801500141-24017-VOC</t>
  </si>
  <si>
    <t>2801500141-24021-VOC</t>
  </si>
  <si>
    <t>2801500141-24031-VOC</t>
  </si>
  <si>
    <t>2801500141-24033-VOC</t>
  </si>
  <si>
    <t>2801500141-51107-VOC</t>
  </si>
  <si>
    <t>2801500141-51153-VOC</t>
  </si>
  <si>
    <t>2801500150-24009-NOx</t>
  </si>
  <si>
    <t>2801500150-24017-NOx</t>
  </si>
  <si>
    <t>2801500150-51107-NOx</t>
  </si>
  <si>
    <t>2801500150-51153-NOx</t>
  </si>
  <si>
    <t>2801500150-24009-VOC</t>
  </si>
  <si>
    <t>2801500150-24017-VOC</t>
  </si>
  <si>
    <t>2801500150-51107-VOC</t>
  </si>
  <si>
    <t>2801500150-51153-VOC</t>
  </si>
  <si>
    <t>2801500171-24021-NOx</t>
  </si>
  <si>
    <t>2801500171-24021-VOC</t>
  </si>
  <si>
    <t>2801500262-51107-NOx</t>
  </si>
  <si>
    <t>2801500262-51107-VOC</t>
  </si>
  <si>
    <t>2810005001-24017-NOx</t>
  </si>
  <si>
    <t>2810005001-24017-VOC</t>
  </si>
  <si>
    <t>2810025000-11001-NOx</t>
  </si>
  <si>
    <t>2810025000-24009-NOx</t>
  </si>
  <si>
    <t>2810025000-24017-NOx</t>
  </si>
  <si>
    <t>2810025000-24021-NOx</t>
  </si>
  <si>
    <t>2810025000-24031-NOx</t>
  </si>
  <si>
    <t>2810025000-24033-NOx</t>
  </si>
  <si>
    <t>2810025000-51510-NOx</t>
  </si>
  <si>
    <t>2810025000-51013-NOx</t>
  </si>
  <si>
    <t>2810025000-51059-NOx</t>
  </si>
  <si>
    <t>2810025000-51600-NOx</t>
  </si>
  <si>
    <t>2810025000-51610-NOx</t>
  </si>
  <si>
    <t>2810025000-51107-NOx</t>
  </si>
  <si>
    <t>2810025000-51683-NOx</t>
  </si>
  <si>
    <t>2810025000-51685-NOx</t>
  </si>
  <si>
    <t>2810025000-51153-NOx</t>
  </si>
  <si>
    <t>2810025000-11001-VOC</t>
  </si>
  <si>
    <t>2810025000-24009-VOC</t>
  </si>
  <si>
    <t>2810025000-24017-VOC</t>
  </si>
  <si>
    <t>2810025000-24021-VOC</t>
  </si>
  <si>
    <t>2810025000-24031-VOC</t>
  </si>
  <si>
    <t>2810025000-24033-VOC</t>
  </si>
  <si>
    <t>2810025000-51510-VOC</t>
  </si>
  <si>
    <t>2810025000-51013-VOC</t>
  </si>
  <si>
    <t>2810025000-51059-VOC</t>
  </si>
  <si>
    <t>2810025000-51600-VOC</t>
  </si>
  <si>
    <t>2810025000-51610-VOC</t>
  </si>
  <si>
    <t>2810025000-51107-VOC</t>
  </si>
  <si>
    <t>2810025000-51683-VOC</t>
  </si>
  <si>
    <t>2810025000-51685-VOC</t>
  </si>
  <si>
    <t>2810025000-51153-VOC</t>
  </si>
  <si>
    <t>2810060100-11001-NOx</t>
  </si>
  <si>
    <t>2810060100-24009-NOx</t>
  </si>
  <si>
    <t>2810060100-24017-NOx</t>
  </si>
  <si>
    <t>2810060100-24021-NOx</t>
  </si>
  <si>
    <t>2810060100-24031-NOx</t>
  </si>
  <si>
    <t>2810060100-24033-NOx</t>
  </si>
  <si>
    <t>2810060100-51510-NOx</t>
  </si>
  <si>
    <t>2810060100-51013-NOx</t>
  </si>
  <si>
    <t>2810060100-51059-NOx</t>
  </si>
  <si>
    <t>2810060100-51600-NOx</t>
  </si>
  <si>
    <t>2810060100-51610-NOx</t>
  </si>
  <si>
    <t>2810060100-51107-NOx</t>
  </si>
  <si>
    <t>2810060100-51683-NOx</t>
  </si>
  <si>
    <t>2810060100-51685-NOx</t>
  </si>
  <si>
    <t>2810060100-51153-NOx</t>
  </si>
  <si>
    <t>2810060100-11001-VOC</t>
  </si>
  <si>
    <t>2810060100-24009-VOC</t>
  </si>
  <si>
    <t>2810060100-24017-VOC</t>
  </si>
  <si>
    <t>2810060100-24021-VOC</t>
  </si>
  <si>
    <t>2810060100-24031-VOC</t>
  </si>
  <si>
    <t>2810060100-24033-VOC</t>
  </si>
  <si>
    <t>2810060100-51510-VOC</t>
  </si>
  <si>
    <t>2810060100-51013-VOC</t>
  </si>
  <si>
    <t>2810060100-51059-VOC</t>
  </si>
  <si>
    <t>2810060100-51600-VOC</t>
  </si>
  <si>
    <t>2810060100-51610-VOC</t>
  </si>
  <si>
    <t>2810060100-51107-VOC</t>
  </si>
  <si>
    <t>2810060100-51683-VOC</t>
  </si>
  <si>
    <t>2810060100-51153-VOC</t>
  </si>
  <si>
    <t>2811015001-24017-NOx</t>
  </si>
  <si>
    <t>2811015001-24033-NOx</t>
  </si>
  <si>
    <t>2811015001-51153-NOx</t>
  </si>
  <si>
    <t>2811015001-24009-VOC</t>
  </si>
  <si>
    <t>2811015001-24017-VOC</t>
  </si>
  <si>
    <t>2811015001-24021-VOC</t>
  </si>
  <si>
    <t>2811015001-24031-VOC</t>
  </si>
  <si>
    <t>2811015001-24033-VOC</t>
  </si>
  <si>
    <t>2811015001-51059-VOC</t>
  </si>
  <si>
    <t>2811015001-51107-VOC</t>
  </si>
  <si>
    <t>2811015001-51153-VOC</t>
  </si>
  <si>
    <t>2811015002-24009-NOx</t>
  </si>
  <si>
    <t>2811015002-24017-NOx</t>
  </si>
  <si>
    <t>2811015002-24021-NOx</t>
  </si>
  <si>
    <t>2811015002-24031-NOx</t>
  </si>
  <si>
    <t>2811015002-24033-NOx</t>
  </si>
  <si>
    <t>2811015002-51059-NOx</t>
  </si>
  <si>
    <t>2811015002-51107-NOx</t>
  </si>
  <si>
    <t>2811015002-51153-NOx</t>
  </si>
  <si>
    <t>2811015002-24009-VOC</t>
  </si>
  <si>
    <t>2811015002-24017-VOC</t>
  </si>
  <si>
    <t>2811015002-24021-VOC</t>
  </si>
  <si>
    <t>2811015002-24031-VOC</t>
  </si>
  <si>
    <t>2811015002-24033-VOC</t>
  </si>
  <si>
    <t>2811015002-51059-VOC</t>
  </si>
  <si>
    <t>2811015002-51107-VOC</t>
  </si>
  <si>
    <t>2811015002-51153-VOC</t>
  </si>
  <si>
    <t>40100201-51153-VOC</t>
  </si>
  <si>
    <t>40100296-24021-VOC</t>
  </si>
  <si>
    <t>40100299-51059-VOC</t>
  </si>
  <si>
    <t>40100301-11001-VOC</t>
  </si>
  <si>
    <t>40100310-11001-VOC</t>
  </si>
  <si>
    <t>40100399-11001-VOC</t>
  </si>
  <si>
    <t>40100501-11001-VOC</t>
  </si>
  <si>
    <t>40188898-11001-VOC</t>
  </si>
  <si>
    <t>40200101-11001-VOC</t>
  </si>
  <si>
    <t>40200101-24017-VOC</t>
  </si>
  <si>
    <t>40200928-11001-VOC</t>
  </si>
  <si>
    <t>40202501-24021-NOx</t>
  </si>
  <si>
    <t>40202501-24021-VOC</t>
  </si>
  <si>
    <t>40202501-24031-VOC</t>
  </si>
  <si>
    <t>40202599-24031-VOC</t>
  </si>
  <si>
    <t>40288801-11001-VOC</t>
  </si>
  <si>
    <t>40288822-51153-VOC</t>
  </si>
  <si>
    <t>40299998-11001-VOC</t>
  </si>
  <si>
    <t>40299998-24017-VOC</t>
  </si>
  <si>
    <t>40301016-51059-VOC</t>
  </si>
  <si>
    <t>40301016-51600-VOC</t>
  </si>
  <si>
    <t>40301019-51059-VOC</t>
  </si>
  <si>
    <t>40301019-51600-VOC</t>
  </si>
  <si>
    <t>40301021-51600-VOC</t>
  </si>
  <si>
    <t>40301097-51059-VOC</t>
  </si>
  <si>
    <t>40301106-11001-VOC</t>
  </si>
  <si>
    <t>40301107-51059-VOC</t>
  </si>
  <si>
    <t>40301115-51600-VOC</t>
  </si>
  <si>
    <t>40301120-51600-VOC</t>
  </si>
  <si>
    <t>40400105-51153-VOC</t>
  </si>
  <si>
    <t>40400108-51153-VOC</t>
  </si>
  <si>
    <t>40400110-51600-VOC</t>
  </si>
  <si>
    <t>40400111-51059-VOC</t>
  </si>
  <si>
    <t>40400111-51600-VOC</t>
  </si>
  <si>
    <t>40400111-51153-VOC</t>
  </si>
  <si>
    <t>40400116-51600-VOC</t>
  </si>
  <si>
    <t>2401020000-51153-VOC</t>
  </si>
  <si>
    <t>2401025000-24009-VOC</t>
  </si>
  <si>
    <t>2401025000-24033-VOC</t>
  </si>
  <si>
    <t>2401025000-51059-VOC</t>
  </si>
  <si>
    <t>2401025000-51107-VOC</t>
  </si>
  <si>
    <t>2401025000-51683-VOC</t>
  </si>
  <si>
    <t>2401025000-51153-VOC</t>
  </si>
  <si>
    <t>40400116-51153-VOC</t>
  </si>
  <si>
    <t>40400121-51600-VOC</t>
  </si>
  <si>
    <t>40400121-51153-VOC</t>
  </si>
  <si>
    <t>40400150-51600-VOC</t>
  </si>
  <si>
    <t>40400151-51059-VOC</t>
  </si>
  <si>
    <t>40400151-51600-VOC</t>
  </si>
  <si>
    <t>40400151-51153-VOC</t>
  </si>
  <si>
    <t>40400154-51153-VOC</t>
  </si>
  <si>
    <t>40400199-11001-VOC</t>
  </si>
  <si>
    <t>40400199-51153-VOC</t>
  </si>
  <si>
    <t>2401040000-51107-VOC</t>
  </si>
  <si>
    <t>2401055000-24009-VOC</t>
  </si>
  <si>
    <t>2401055000-24017-VOC</t>
  </si>
  <si>
    <t>2401055000-24031-VOC</t>
  </si>
  <si>
    <t>2401055000-24033-VOC</t>
  </si>
  <si>
    <t>2401055000-51510-VOC</t>
  </si>
  <si>
    <t>2401055000-51013-VOC</t>
  </si>
  <si>
    <t>2401055000-51059-VOC</t>
  </si>
  <si>
    <t>2401055000-51107-VOC</t>
  </si>
  <si>
    <t>2401055000-51685-VOC</t>
  </si>
  <si>
    <t>2401055000-51153-VOC</t>
  </si>
  <si>
    <t>2401065000-24021-VOC</t>
  </si>
  <si>
    <t>2401065000-24033-VOC</t>
  </si>
  <si>
    <t>2401065000-51510-VOC</t>
  </si>
  <si>
    <t>2401065000-51107-VOC</t>
  </si>
  <si>
    <t>2401065000-51153-VOC</t>
  </si>
  <si>
    <t>2401070000-24009-VOC</t>
  </si>
  <si>
    <t>2401070000-24031-VOC</t>
  </si>
  <si>
    <t>2401070000-24033-VOC</t>
  </si>
  <si>
    <t>2401070000-51510-VOC</t>
  </si>
  <si>
    <t>2401070000-51013-VOC</t>
  </si>
  <si>
    <t>2401070000-51059-VOC</t>
  </si>
  <si>
    <t>2401070000-51683-VOC</t>
  </si>
  <si>
    <t>2401070000-51153-VOC</t>
  </si>
  <si>
    <t>2401075000-11001-VOC</t>
  </si>
  <si>
    <t>2401075000-24021-VOC</t>
  </si>
  <si>
    <t>2401075000-24031-VOC</t>
  </si>
  <si>
    <t>2401075000-24033-VOC</t>
  </si>
  <si>
    <t>2401075000-51013-VOC</t>
  </si>
  <si>
    <t>2401075000-51059-VOC</t>
  </si>
  <si>
    <t>2401075000-51107-VOC</t>
  </si>
  <si>
    <t>2401075000-51683-VOC</t>
  </si>
  <si>
    <t>2401080000-24009-VOC</t>
  </si>
  <si>
    <t>2401080000-24031-VOC</t>
  </si>
  <si>
    <t>2401080000-51013-VOC</t>
  </si>
  <si>
    <t>2401080000-51059-VOC</t>
  </si>
  <si>
    <t>2401080000-51153-VOC</t>
  </si>
  <si>
    <t>2401085000-51107-VOC</t>
  </si>
  <si>
    <t>2401090000-24009-VOC</t>
  </si>
  <si>
    <t>2401090000-24021-VOC</t>
  </si>
  <si>
    <t>2401090000-24031-VOC</t>
  </si>
  <si>
    <t>2401090000-24033-VOC</t>
  </si>
  <si>
    <t>2401090000-51510-VOC</t>
  </si>
  <si>
    <t>2401090000-51013-VOC</t>
  </si>
  <si>
    <t>2401090000-51059-VOC</t>
  </si>
  <si>
    <t>2401090000-51600-VOC</t>
  </si>
  <si>
    <t>2401090000-51610-VOC</t>
  </si>
  <si>
    <t>2401090000-51107-VOC</t>
  </si>
  <si>
    <t>2401090000-51683-VOC</t>
  </si>
  <si>
    <t>2401090000-51685-VOC</t>
  </si>
  <si>
    <t>2401090000-51153-VOC</t>
  </si>
  <si>
    <t>2401100000-11001-VOC</t>
  </si>
  <si>
    <t>2401100000-24009-VOC</t>
  </si>
  <si>
    <t>2401100000-24017-VOC</t>
  </si>
  <si>
    <t>2401100000-24021-VOC</t>
  </si>
  <si>
    <t>2401100000-24031-VOC</t>
  </si>
  <si>
    <t>2401100000-24033-VOC</t>
  </si>
  <si>
    <t>2401100000-51510-VOC</t>
  </si>
  <si>
    <t>2401100000-51013-VOC</t>
  </si>
  <si>
    <t>2401100000-51059-VOC</t>
  </si>
  <si>
    <t>2401100000-51600-VOC</t>
  </si>
  <si>
    <t>2401100000-51610-VOC</t>
  </si>
  <si>
    <t>2401100000-51107-VOC</t>
  </si>
  <si>
    <t>2401100000-51683-VOC</t>
  </si>
  <si>
    <t>2401100000-51685-VOC</t>
  </si>
  <si>
    <t>2401100000-51153-VOC</t>
  </si>
  <si>
    <t>2401200000-11001-VOC</t>
  </si>
  <si>
    <t>2401200000-24009-VOC</t>
  </si>
  <si>
    <t>40400208-51153-VOC</t>
  </si>
  <si>
    <t>40400254-51600-VOC</t>
  </si>
  <si>
    <t>40400270-51600-VOC</t>
  </si>
  <si>
    <t>40400279-51600-VOC</t>
  </si>
  <si>
    <t>40400316-11001-VOC</t>
  </si>
  <si>
    <t>40400336-51153-VOC</t>
  </si>
  <si>
    <t>2401200000-24017-VOC</t>
  </si>
  <si>
    <t>2401200000-24021-VOC</t>
  </si>
  <si>
    <t>2401200000-24031-VOC</t>
  </si>
  <si>
    <t>2401200000-24033-VOC</t>
  </si>
  <si>
    <t>2401200000-51510-VOC</t>
  </si>
  <si>
    <t>2401200000-51013-VOC</t>
  </si>
  <si>
    <t>2401200000-51059-VOC</t>
  </si>
  <si>
    <t>2401200000-51600-VOC</t>
  </si>
  <si>
    <t>2401200000-51610-VOC</t>
  </si>
  <si>
    <t>2401200000-51107-VOC</t>
  </si>
  <si>
    <t>2401200000-51683-VOC</t>
  </si>
  <si>
    <t>2401200000-51685-VOC</t>
  </si>
  <si>
    <t>2401200000-51153-VOC</t>
  </si>
  <si>
    <t>2415000000-11001-VOC</t>
  </si>
  <si>
    <t>2415000000-24009-VOC</t>
  </si>
  <si>
    <t>2415000000-24017-VOC</t>
  </si>
  <si>
    <t>2415000000-24021-VOC</t>
  </si>
  <si>
    <t>2415000000-24031-VOC</t>
  </si>
  <si>
    <t>2415000000-24033-VOC</t>
  </si>
  <si>
    <t>2415000000-51510-VOC</t>
  </si>
  <si>
    <t>2415000000-51013-VOC</t>
  </si>
  <si>
    <t>2415000000-51059-VOC</t>
  </si>
  <si>
    <t>2415000000-51600-VOC</t>
  </si>
  <si>
    <t>2415000000-51610-VOC</t>
  </si>
  <si>
    <t>2415000000-51107-VOC</t>
  </si>
  <si>
    <t>2415000000-51683-VOC</t>
  </si>
  <si>
    <t>2415000000-51685-VOC</t>
  </si>
  <si>
    <t>2415000000-51153-VOC</t>
  </si>
  <si>
    <t>2420000000-11001-VOC</t>
  </si>
  <si>
    <t>2420000000-24009-VOC</t>
  </si>
  <si>
    <t>2420000000-24017-VOC</t>
  </si>
  <si>
    <t>2420000000-24021-VOC</t>
  </si>
  <si>
    <t>2420000000-24031-VOC</t>
  </si>
  <si>
    <t>2420000000-24033-VOC</t>
  </si>
  <si>
    <t>2420000000-51510-VOC</t>
  </si>
  <si>
    <t>2420000000-51013-VOC</t>
  </si>
  <si>
    <t>2420000000-51059-VOC</t>
  </si>
  <si>
    <t>2420000000-51600-VOC</t>
  </si>
  <si>
    <t>2420000000-51610-VOC</t>
  </si>
  <si>
    <t>2420000000-51107-VOC</t>
  </si>
  <si>
    <t>2420000000-51685-VOC</t>
  </si>
  <si>
    <t>2420000000-51153-VOC</t>
  </si>
  <si>
    <t>2425000000-11001-VOC</t>
  </si>
  <si>
    <t>2425000000-24009-VOC</t>
  </si>
  <si>
    <t>2425000000-24017-VOC</t>
  </si>
  <si>
    <t>2425000000-24021-VOC</t>
  </si>
  <si>
    <t>2425000000-24031-VOC</t>
  </si>
  <si>
    <t>2425000000-24033-VOC</t>
  </si>
  <si>
    <t>2425000000-51510-VOC</t>
  </si>
  <si>
    <t>2425000000-51013-VOC</t>
  </si>
  <si>
    <t>2425000000-51059-VOC</t>
  </si>
  <si>
    <t>2425000000-51600-VOC</t>
  </si>
  <si>
    <t>2425000000-51610-VOC</t>
  </si>
  <si>
    <t>2425000000-51107-VOC</t>
  </si>
  <si>
    <t>2425000000-51683-VOC</t>
  </si>
  <si>
    <t>2425000000-51153-VOC</t>
  </si>
  <si>
    <t>2460030999-11001-VOC</t>
  </si>
  <si>
    <t>2460030999-24009-VOC</t>
  </si>
  <si>
    <t>2460030999-24017-VOC</t>
  </si>
  <si>
    <t>2460030999-24021-VOC</t>
  </si>
  <si>
    <t>2460030999-24031-VOC</t>
  </si>
  <si>
    <t>2460030999-24033-VOC</t>
  </si>
  <si>
    <t>2460030999-51510-VOC</t>
  </si>
  <si>
    <t>2460030999-51013-VOC</t>
  </si>
  <si>
    <t>2460030999-51059-VOC</t>
  </si>
  <si>
    <t>2460030999-51600-VOC</t>
  </si>
  <si>
    <t>2460030999-51610-VOC</t>
  </si>
  <si>
    <t>2460030999-51107-VOC</t>
  </si>
  <si>
    <t>2460030999-51683-VOC</t>
  </si>
  <si>
    <t>2460030999-51685-VOC</t>
  </si>
  <si>
    <t>2460030999-51153-VOC</t>
  </si>
  <si>
    <t>2460100000-11001-VOC</t>
  </si>
  <si>
    <t>2460100000-24009-VOC</t>
  </si>
  <si>
    <t>2460100000-24017-VOC</t>
  </si>
  <si>
    <t>2460100000-24021-VOC</t>
  </si>
  <si>
    <t>2460100000-24031-VOC</t>
  </si>
  <si>
    <t>2460100000-24033-VOC</t>
  </si>
  <si>
    <t>2460100000-51510-VOC</t>
  </si>
  <si>
    <t>2460100000-51013-VOC</t>
  </si>
  <si>
    <t>2460100000-51059-VOC</t>
  </si>
  <si>
    <t>2460100000-51600-VOC</t>
  </si>
  <si>
    <t>2460100000-51610-VOC</t>
  </si>
  <si>
    <t>2460100000-51107-VOC</t>
  </si>
  <si>
    <t>2460100000-51683-VOC</t>
  </si>
  <si>
    <t>2460100000-51685-VOC</t>
  </si>
  <si>
    <t>40400403-11001-VOC</t>
  </si>
  <si>
    <t>40400404-11001-VOC</t>
  </si>
  <si>
    <t>40500205-11001-VOC</t>
  </si>
  <si>
    <t>40500402-11001-VOC</t>
  </si>
  <si>
    <t>40500403-24017-NOx</t>
  </si>
  <si>
    <t>40500403-11001-VOC</t>
  </si>
  <si>
    <t>40500403-24017-VOC</t>
  </si>
  <si>
    <t>40500403-24033-VOC</t>
  </si>
  <si>
    <t>40500516-11001-VOC</t>
  </si>
  <si>
    <t>40500804-24017-VOC</t>
  </si>
  <si>
    <t>40500906-11001-VOC</t>
  </si>
  <si>
    <t>40600134-51059-VOC</t>
  </si>
  <si>
    <t>40600135-51059-VOC</t>
  </si>
  <si>
    <t>40600135-51600-VOC</t>
  </si>
  <si>
    <t>40600141-51600-NOx</t>
  </si>
  <si>
    <t>40600141-51153-NOx</t>
  </si>
  <si>
    <t>2460100000-51153-VOC</t>
  </si>
  <si>
    <t>2460200000-11001-VOC</t>
  </si>
  <si>
    <t>2460200000-24009-VOC</t>
  </si>
  <si>
    <t>2460200000-24017-VOC</t>
  </si>
  <si>
    <t>2460200000-24021-VOC</t>
  </si>
  <si>
    <t>2460200000-24031-VOC</t>
  </si>
  <si>
    <t>2460200000-24033-VOC</t>
  </si>
  <si>
    <t>2460200000-51510-VOC</t>
  </si>
  <si>
    <t>2460200000-51013-VOC</t>
  </si>
  <si>
    <t>2460200000-51059-VOC</t>
  </si>
  <si>
    <t>2460200000-51600-VOC</t>
  </si>
  <si>
    <t>2460200000-51610-VOC</t>
  </si>
  <si>
    <t>2460200000-51107-VOC</t>
  </si>
  <si>
    <t>2460200000-51683-VOC</t>
  </si>
  <si>
    <t>2460200000-51685-VOC</t>
  </si>
  <si>
    <t>2460200000-51153-VOC</t>
  </si>
  <si>
    <t>2460400000-11001-VOC</t>
  </si>
  <si>
    <t>2460400000-24009-VOC</t>
  </si>
  <si>
    <t>2460400000-24017-VOC</t>
  </si>
  <si>
    <t>2460400000-24021-VOC</t>
  </si>
  <si>
    <t>2460400000-24031-VOC</t>
  </si>
  <si>
    <t>2460400000-24033-VOC</t>
  </si>
  <si>
    <t>2460400000-51510-VOC</t>
  </si>
  <si>
    <t>2460400000-51013-VOC</t>
  </si>
  <si>
    <t>2460400000-51059-VOC</t>
  </si>
  <si>
    <t>2460400000-51600-VOC</t>
  </si>
  <si>
    <t>2460400000-51610-VOC</t>
  </si>
  <si>
    <t>2460400000-51107-VOC</t>
  </si>
  <si>
    <t>2460400000-51683-VOC</t>
  </si>
  <si>
    <t>2460400000-51685-VOC</t>
  </si>
  <si>
    <t>2460400000-51153-VOC</t>
  </si>
  <si>
    <t>2460500000-11001-VOC</t>
  </si>
  <si>
    <t>2460500000-24009-VOC</t>
  </si>
  <si>
    <t>2460500000-24017-VOC</t>
  </si>
  <si>
    <t>2460500000-24021-VOC</t>
  </si>
  <si>
    <t>2460500000-24031-VOC</t>
  </si>
  <si>
    <t>2460500000-24033-VOC</t>
  </si>
  <si>
    <t>2460500000-51510-VOC</t>
  </si>
  <si>
    <t>2460500000-51013-VOC</t>
  </si>
  <si>
    <t>2460500000-51059-VOC</t>
  </si>
  <si>
    <t>2460500000-51600-VOC</t>
  </si>
  <si>
    <t>2460500000-51610-VOC</t>
  </si>
  <si>
    <t>2460500000-51107-VOC</t>
  </si>
  <si>
    <t>2460500000-51683-VOC</t>
  </si>
  <si>
    <t>2460500000-51685-VOC</t>
  </si>
  <si>
    <t>2460500000-51153-VOC</t>
  </si>
  <si>
    <t>2460600000-11001-VOC</t>
  </si>
  <si>
    <t>2460600000-24009-VOC</t>
  </si>
  <si>
    <t>2460600000-24017-VOC</t>
  </si>
  <si>
    <t>40600141-51059-VOC</t>
  </si>
  <si>
    <t>40600141-51600-VOC</t>
  </si>
  <si>
    <t>2460600000-24021-VOC</t>
  </si>
  <si>
    <t>40600141-51153-VOC</t>
  </si>
  <si>
    <t>2460600000-24031-VOC</t>
  </si>
  <si>
    <t>2460600000-24033-VOC</t>
  </si>
  <si>
    <t>2460600000-51510-VOC</t>
  </si>
  <si>
    <t>2460600000-51013-VOC</t>
  </si>
  <si>
    <t>2460600000-51059-VOC</t>
  </si>
  <si>
    <t>2460600000-51600-VOC</t>
  </si>
  <si>
    <t>2460600000-51610-VOC</t>
  </si>
  <si>
    <t>2460600000-51107-VOC</t>
  </si>
  <si>
    <t>2460600000-51683-VOC</t>
  </si>
  <si>
    <t>2460600000-51685-VOC</t>
  </si>
  <si>
    <t>2460600000-51153-VOC</t>
  </si>
  <si>
    <t>2460800000-11001-VOC</t>
  </si>
  <si>
    <t>2460800000-24009-VOC</t>
  </si>
  <si>
    <t>2460800000-24017-VOC</t>
  </si>
  <si>
    <t>2460800000-24021-VOC</t>
  </si>
  <si>
    <t>2460800000-24031-VOC</t>
  </si>
  <si>
    <t>2460800000-24033-VOC</t>
  </si>
  <si>
    <t>2460800000-51510-VOC</t>
  </si>
  <si>
    <t>2460800000-51013-VOC</t>
  </si>
  <si>
    <t>2460800000-51059-VOC</t>
  </si>
  <si>
    <t>2460800000-51600-VOC</t>
  </si>
  <si>
    <t>2460800000-51610-VOC</t>
  </si>
  <si>
    <t>2460800000-51107-VOC</t>
  </si>
  <si>
    <t>2460800000-51683-VOC</t>
  </si>
  <si>
    <t>2460800000-51685-VOC</t>
  </si>
  <si>
    <t>2460800000-51153-VOC</t>
  </si>
  <si>
    <t>2460900000-11001-VOC</t>
  </si>
  <si>
    <t>2460900000-24009-VOC</t>
  </si>
  <si>
    <t>2460900000-24017-VOC</t>
  </si>
  <si>
    <t>2460900000-24021-VOC</t>
  </si>
  <si>
    <t>40600161-51153-VOC</t>
  </si>
  <si>
    <t>40600306-11001-VOC</t>
  </si>
  <si>
    <t>40600306-24017-VOC</t>
  </si>
  <si>
    <t>2460900000-24031-VOC</t>
  </si>
  <si>
    <t>2460900000-24033-VOC</t>
  </si>
  <si>
    <t>2460900000-51510-VOC</t>
  </si>
  <si>
    <t>2460900000-51013-VOC</t>
  </si>
  <si>
    <t>2460900000-51059-VOC</t>
  </si>
  <si>
    <t>2460900000-51600-VOC</t>
  </si>
  <si>
    <t>2460900000-51610-VOC</t>
  </si>
  <si>
    <t>2460900000-51107-VOC</t>
  </si>
  <si>
    <t>2460900000-51683-VOC</t>
  </si>
  <si>
    <t>2460900000-51685-VOC</t>
  </si>
  <si>
    <t>2460900000-51153-VOC</t>
  </si>
  <si>
    <t>2461021000-11001-VOC</t>
  </si>
  <si>
    <t>2461021000-24009-VOC</t>
  </si>
  <si>
    <t>2461021000-24017-VOC</t>
  </si>
  <si>
    <t>2461021000-24021-VOC</t>
  </si>
  <si>
    <t>2461021000-24031-VOC</t>
  </si>
  <si>
    <t>2461021000-24033-VOC</t>
  </si>
  <si>
    <t>2461021000-51510-VOC</t>
  </si>
  <si>
    <t>2461021000-51013-VOC</t>
  </si>
  <si>
    <t>2461021000-51059-VOC</t>
  </si>
  <si>
    <t>2461021000-51600-VOC</t>
  </si>
  <si>
    <t>2461021000-51610-VOC</t>
  </si>
  <si>
    <t>2461021000-51107-VOC</t>
  </si>
  <si>
    <t>2461021000-51683-VOC</t>
  </si>
  <si>
    <t>2461021000-51685-VOC</t>
  </si>
  <si>
    <t>2461021000-51153-VOC</t>
  </si>
  <si>
    <t>2461022000-11001-VOC</t>
  </si>
  <si>
    <t>2461022000-24009-VOC</t>
  </si>
  <si>
    <t>2461022000-24017-VOC</t>
  </si>
  <si>
    <t>2461022000-24021-VOC</t>
  </si>
  <si>
    <t>2461022000-24031-VOC</t>
  </si>
  <si>
    <t>2461022000-24033-VOC</t>
  </si>
  <si>
    <t>2461022000-51510-VOC</t>
  </si>
  <si>
    <t>2461022000-51013-VOC</t>
  </si>
  <si>
    <t>2461022000-51059-VOC</t>
  </si>
  <si>
    <t>2461022000-51600-VOC</t>
  </si>
  <si>
    <t>2461022000-51610-VOC</t>
  </si>
  <si>
    <t>2461022000-51107-VOC</t>
  </si>
  <si>
    <t>2461022000-51683-VOC</t>
  </si>
  <si>
    <t>40600306-24033-VOC</t>
  </si>
  <si>
    <t>2461022000-51685-VOC</t>
  </si>
  <si>
    <t>2461022000-51153-VOC</t>
  </si>
  <si>
    <t>2461025100-11001-VOC</t>
  </si>
  <si>
    <t>2461025100-24009-VOC</t>
  </si>
  <si>
    <t>2461025100-24017-VOC</t>
  </si>
  <si>
    <t>2461025100-24021-VOC</t>
  </si>
  <si>
    <t>2461025100-24031-VOC</t>
  </si>
  <si>
    <t>2461025100-24033-VOC</t>
  </si>
  <si>
    <t>2461025100-51510-VOC</t>
  </si>
  <si>
    <t>2461025100-51013-VOC</t>
  </si>
  <si>
    <t>2461025100-51059-VOC</t>
  </si>
  <si>
    <t>2461025100-51600-VOC</t>
  </si>
  <si>
    <t>2461025100-51610-VOC</t>
  </si>
  <si>
    <t>2461025100-51107-VOC</t>
  </si>
  <si>
    <t>2461025100-51683-VOC</t>
  </si>
  <si>
    <t>2461025100-51685-VOC</t>
  </si>
  <si>
    <t>2461025100-51153-VOC</t>
  </si>
  <si>
    <t>2461025200-24009-VOC</t>
  </si>
  <si>
    <t>2461025200-24017-VOC</t>
  </si>
  <si>
    <t>2461025200-24021-VOC</t>
  </si>
  <si>
    <t>2461025200-24031-VOC</t>
  </si>
  <si>
    <t>2461025200-24033-VOC</t>
  </si>
  <si>
    <t>2461025200-51510-VOC</t>
  </si>
  <si>
    <t>2461025200-51013-VOC</t>
  </si>
  <si>
    <t>2461025200-51059-VOC</t>
  </si>
  <si>
    <t>2461025200-51600-VOC</t>
  </si>
  <si>
    <t>40600306-51059-VOC</t>
  </si>
  <si>
    <t>40600306-51153-VOC</t>
  </si>
  <si>
    <t>40600307-11001-VOC</t>
  </si>
  <si>
    <t>2461025200-51610-VOC</t>
  </si>
  <si>
    <t>2461025200-51107-VOC</t>
  </si>
  <si>
    <t>2461025200-51683-VOC</t>
  </si>
  <si>
    <t>2461025200-51685-VOC</t>
  </si>
  <si>
    <t>2461025200-51153-VOC</t>
  </si>
  <si>
    <t>2461850000-24009-VOC</t>
  </si>
  <si>
    <t>2461850000-24017-VOC</t>
  </si>
  <si>
    <t>2461850000-24021-VOC</t>
  </si>
  <si>
    <t>2461850000-24031-VOC</t>
  </si>
  <si>
    <t>2461850000-24033-VOC</t>
  </si>
  <si>
    <t>2461850000-51059-VOC</t>
  </si>
  <si>
    <t>2461850000-51107-VOC</t>
  </si>
  <si>
    <t>2461850000-51153-VOC</t>
  </si>
  <si>
    <t>2501011011-11001-VOC</t>
  </si>
  <si>
    <t>2501011011-24009-VOC</t>
  </si>
  <si>
    <t>2501011011-24017-VOC</t>
  </si>
  <si>
    <t>2501011011-24021-VOC</t>
  </si>
  <si>
    <t>2501011011-24031-VOC</t>
  </si>
  <si>
    <t>2501011011-24033-VOC</t>
  </si>
  <si>
    <t>2501011011-51510-VOC</t>
  </si>
  <si>
    <t>2501011011-51013-VOC</t>
  </si>
  <si>
    <t>2501011011-51059-VOC</t>
  </si>
  <si>
    <t>2501011011-51600-VOC</t>
  </si>
  <si>
    <t>2501011011-51610-VOC</t>
  </si>
  <si>
    <t>2501011011-51107-VOC</t>
  </si>
  <si>
    <t>2501011011-51683-VOC</t>
  </si>
  <si>
    <t>2501011011-51685-VOC</t>
  </si>
  <si>
    <t>2501011011-51153-VOC</t>
  </si>
  <si>
    <t>2501011012-11001-VOC</t>
  </si>
  <si>
    <t>2501011012-24009-VOC</t>
  </si>
  <si>
    <t>2501011012-24017-VOC</t>
  </si>
  <si>
    <t>2501011012-24021-VOC</t>
  </si>
  <si>
    <t>2501011012-24031-VOC</t>
  </si>
  <si>
    <t>2501011012-24033-VOC</t>
  </si>
  <si>
    <t>2501011012-51510-VOC</t>
  </si>
  <si>
    <t>2501011012-51013-VOC</t>
  </si>
  <si>
    <t>2501011012-51059-VOC</t>
  </si>
  <si>
    <t>2501011012-51600-VOC</t>
  </si>
  <si>
    <t>2501011012-51610-VOC</t>
  </si>
  <si>
    <t>2501011012-51107-VOC</t>
  </si>
  <si>
    <t>2501011012-51683-VOC</t>
  </si>
  <si>
    <t>2501011012-51685-VOC</t>
  </si>
  <si>
    <t>2501011012-51153-VOC</t>
  </si>
  <si>
    <t>2501011014-11001-VOC</t>
  </si>
  <si>
    <t>2501011014-24009-VOC</t>
  </si>
  <si>
    <t>2501011014-24017-VOC</t>
  </si>
  <si>
    <t>2501011014-24021-VOC</t>
  </si>
  <si>
    <t>2501011014-24031-VOC</t>
  </si>
  <si>
    <t>2501011014-24033-VOC</t>
  </si>
  <si>
    <t>2501011014-51510-VOC</t>
  </si>
  <si>
    <t>2501011014-51013-VOC</t>
  </si>
  <si>
    <t>2501011014-51059-VOC</t>
  </si>
  <si>
    <t>2501011014-51600-VOC</t>
  </si>
  <si>
    <t>2501011014-51610-VOC</t>
  </si>
  <si>
    <t>2501011014-51107-VOC</t>
  </si>
  <si>
    <t>2501011014-51683-VOC</t>
  </si>
  <si>
    <t>2501011014-51685-VOC</t>
  </si>
  <si>
    <t>2501011014-51153-VOC</t>
  </si>
  <si>
    <t>2501012011-11001-VOC</t>
  </si>
  <si>
    <t>2501012011-24009-VOC</t>
  </si>
  <si>
    <t>2501012011-24017-VOC</t>
  </si>
  <si>
    <t>2501012011-24021-VOC</t>
  </si>
  <si>
    <t>2501012011-24031-VOC</t>
  </si>
  <si>
    <t>2501012011-24033-VOC</t>
  </si>
  <si>
    <t>2501012011-51510-VOC</t>
  </si>
  <si>
    <t>2501012011-51013-VOC</t>
  </si>
  <si>
    <t>40600401-11001-VOC</t>
  </si>
  <si>
    <t>40600401-24031-VOC</t>
  </si>
  <si>
    <t>40600402-11001-VOC</t>
  </si>
  <si>
    <t>2501012011-51059-VOC</t>
  </si>
  <si>
    <t>2501012011-51600-VOC</t>
  </si>
  <si>
    <t>2501012011-51610-VOC</t>
  </si>
  <si>
    <t>2501012011-51107-VOC</t>
  </si>
  <si>
    <t>2501012011-51683-VOC</t>
  </si>
  <si>
    <t>2501012011-51685-VOC</t>
  </si>
  <si>
    <t>2501012011-51153-VOC</t>
  </si>
  <si>
    <t>2501012012-11001-VOC</t>
  </si>
  <si>
    <t>2501012012-24009-VOC</t>
  </si>
  <si>
    <t>40600601-24031-NOx</t>
  </si>
  <si>
    <t>40600601-11001-VOC</t>
  </si>
  <si>
    <t>40600601-24031-VOC</t>
  </si>
  <si>
    <t>40600601-24033-VOC</t>
  </si>
  <si>
    <t>40600603-11001-VOC</t>
  </si>
  <si>
    <t>40600707-11001-VOC</t>
  </si>
  <si>
    <t>40799999-11001-VOC</t>
  </si>
  <si>
    <t>2501012012-24017-VOC</t>
  </si>
  <si>
    <t>2501012012-24021-VOC</t>
  </si>
  <si>
    <t>2501012012-24031-VOC</t>
  </si>
  <si>
    <t>2501012012-24033-VOC</t>
  </si>
  <si>
    <t>2501012012-51510-VOC</t>
  </si>
  <si>
    <t>2501012012-51013-VOC</t>
  </si>
  <si>
    <t>2501012012-51059-VOC</t>
  </si>
  <si>
    <t>2501012012-51600-VOC</t>
  </si>
  <si>
    <t>2501012012-51610-VOC</t>
  </si>
  <si>
    <t>2501012012-51107-VOC</t>
  </si>
  <si>
    <t>2501012012-51683-VOC</t>
  </si>
  <si>
    <t>2501012012-51685-VOC</t>
  </si>
  <si>
    <t>2501012012-51153-VOC</t>
  </si>
  <si>
    <t>2501012014-11001-VOC</t>
  </si>
  <si>
    <t>2501012014-24009-VOC</t>
  </si>
  <si>
    <t>2501012014-24017-VOC</t>
  </si>
  <si>
    <t>2501012014-24021-VOC</t>
  </si>
  <si>
    <t>2501012014-24031-VOC</t>
  </si>
  <si>
    <t>2501012014-24033-VOC</t>
  </si>
  <si>
    <t>2501012014-51510-VOC</t>
  </si>
  <si>
    <t>2501012014-51013-VOC</t>
  </si>
  <si>
    <t>2501012014-51059-VOC</t>
  </si>
  <si>
    <t>2501012014-51600-VOC</t>
  </si>
  <si>
    <t>2501012014-51610-VOC</t>
  </si>
  <si>
    <t>2501012014-51107-VOC</t>
  </si>
  <si>
    <t>2501012014-51683-VOC</t>
  </si>
  <si>
    <t>2501012014-51685-VOC</t>
  </si>
  <si>
    <t>2501012014-51153-VOC</t>
  </si>
  <si>
    <t>2501050120-51013-VOC</t>
  </si>
  <si>
    <t>2501050120-51610-VOC</t>
  </si>
  <si>
    <t>2501050120-51685-VOC</t>
  </si>
  <si>
    <t>2501055120-24031-VOC</t>
  </si>
  <si>
    <t>2501055120-24033-VOC</t>
  </si>
  <si>
    <t>2501055120-51013-VOC</t>
  </si>
  <si>
    <t>2501055120-51610-VOC</t>
  </si>
  <si>
    <t>2501055120-51685-VOC</t>
  </si>
  <si>
    <t>2501060051-11001-VOC</t>
  </si>
  <si>
    <t>2501060053-11001-VOC</t>
  </si>
  <si>
    <t>2501060053-24009-VOC</t>
  </si>
  <si>
    <t>2501060053-24017-VOC</t>
  </si>
  <si>
    <t>2501060053-24021-VOC</t>
  </si>
  <si>
    <t>2501060053-24031-VOC</t>
  </si>
  <si>
    <t>2501060053-24033-VOC</t>
  </si>
  <si>
    <t>2501060053-51510-VOC</t>
  </si>
  <si>
    <t>2501060053-51013-VOC</t>
  </si>
  <si>
    <t>2501060053-51059-VOC</t>
  </si>
  <si>
    <t>2501060053-51600-VOC</t>
  </si>
  <si>
    <t>2501060053-51610-VOC</t>
  </si>
  <si>
    <t>2501060053-51107-VOC</t>
  </si>
  <si>
    <t>2501060053-51683-VOC</t>
  </si>
  <si>
    <t>49099998-11001-VOC</t>
  </si>
  <si>
    <t>49099998-24017-VOC</t>
  </si>
  <si>
    <t>2501060053-51685-VOC</t>
  </si>
  <si>
    <t>49099998-51153-VOC</t>
  </si>
  <si>
    <t>2501060053-51153-VOC</t>
  </si>
  <si>
    <t>2501060201-11001-VOC</t>
  </si>
  <si>
    <t>2501060201-24009-VOC</t>
  </si>
  <si>
    <t>2501060201-24017-VOC</t>
  </si>
  <si>
    <t>2501060201-24021-VOC</t>
  </si>
  <si>
    <t>2501060201-24031-VOC</t>
  </si>
  <si>
    <t>2501060201-24033-VOC</t>
  </si>
  <si>
    <t>2501060201-51510-VOC</t>
  </si>
  <si>
    <t>2501060201-51013-VOC</t>
  </si>
  <si>
    <t>2501060201-51059-VOC</t>
  </si>
  <si>
    <t>2501060201-51600-VOC</t>
  </si>
  <si>
    <t>2501060201-51610-VOC</t>
  </si>
  <si>
    <t>2501060201-51107-VOC</t>
  </si>
  <si>
    <t>2501060201-51683-VOC</t>
  </si>
  <si>
    <t>2501060201-51685-VOC</t>
  </si>
  <si>
    <t>2501060201-51153-VOC</t>
  </si>
  <si>
    <t>2501080050-11001-VOC</t>
  </si>
  <si>
    <t>2501080050-24009-VOC</t>
  </si>
  <si>
    <t>2501080050-24017-VOC</t>
  </si>
  <si>
    <t>2501080050-24021-VOC</t>
  </si>
  <si>
    <t>2501080050-24031-VOC</t>
  </si>
  <si>
    <t>2501080050-24033-VOC</t>
  </si>
  <si>
    <t>2501080050-51013-VOC</t>
  </si>
  <si>
    <t>2501080050-51107-VOC</t>
  </si>
  <si>
    <t>2501080050-51683-VOC</t>
  </si>
  <si>
    <t>2501080100-24009-VOC</t>
  </si>
  <si>
    <t>2501080100-24017-VOC</t>
  </si>
  <si>
    <t>2501080100-24021-VOC</t>
  </si>
  <si>
    <t>2501080100-24031-VOC</t>
  </si>
  <si>
    <t>2501080100-24033-VOC</t>
  </si>
  <si>
    <t>2501080100-51013-VOC</t>
  </si>
  <si>
    <t>50100103-24031-NOx</t>
  </si>
  <si>
    <t>50100103-24031-VOC</t>
  </si>
  <si>
    <t>50100301-11001-NOx</t>
  </si>
  <si>
    <t>50100302-24033-NOx</t>
  </si>
  <si>
    <t>50100302-24033-VOC</t>
  </si>
  <si>
    <t>50100402-24031-NOx</t>
  </si>
  <si>
    <t>2501080100-51107-VOC</t>
  </si>
  <si>
    <t>2501080100-51683-VOC</t>
  </si>
  <si>
    <t>2505030120-11001-VOC</t>
  </si>
  <si>
    <t>2505030120-24009-VOC</t>
  </si>
  <si>
    <t>2505030120-24017-VOC</t>
  </si>
  <si>
    <t>2505030120-24021-VOC</t>
  </si>
  <si>
    <t>2505030120-24031-VOC</t>
  </si>
  <si>
    <t>2505030120-24033-VOC</t>
  </si>
  <si>
    <t>2505030120-51510-VOC</t>
  </si>
  <si>
    <t>2505030120-51013-VOC</t>
  </si>
  <si>
    <t>2505030120-51059-VOC</t>
  </si>
  <si>
    <t>2505030120-51600-VOC</t>
  </si>
  <si>
    <t>2505030120-51610-VOC</t>
  </si>
  <si>
    <t>2505030120-51107-VOC</t>
  </si>
  <si>
    <t>2505030120-51683-VOC</t>
  </si>
  <si>
    <t>2505030120-51685-VOC</t>
  </si>
  <si>
    <t>2505030120-51153-VOC</t>
  </si>
  <si>
    <t>2505040120-24031-VOC</t>
  </si>
  <si>
    <t>2505040120-24033-VOC</t>
  </si>
  <si>
    <t>2505040120-51013-VOC</t>
  </si>
  <si>
    <t>2505040120-51059-VOC</t>
  </si>
  <si>
    <t>2505040120-51600-VOC</t>
  </si>
  <si>
    <t>2505040120-51610-VOC</t>
  </si>
  <si>
    <t>2505040120-51685-VOC</t>
  </si>
  <si>
    <t>2505040120-51153-VOC</t>
  </si>
  <si>
    <t>2601020000-51510-NOx</t>
  </si>
  <si>
    <t>2601020000-51013-NOx</t>
  </si>
  <si>
    <t>2601020000-51059-NOx</t>
  </si>
  <si>
    <t>2601020000-51600-NOx</t>
  </si>
  <si>
    <t>2601020000-51610-NOx</t>
  </si>
  <si>
    <t>2601020000-51107-NOx</t>
  </si>
  <si>
    <t>2601020000-51683-NOx</t>
  </si>
  <si>
    <t>2601020000-51685-NOx</t>
  </si>
  <si>
    <t>2601020000-51153-NOx</t>
  </si>
  <si>
    <t>2601020000-51510-VOC</t>
  </si>
  <si>
    <t>2601020000-51013-VOC</t>
  </si>
  <si>
    <t>2601020000-51059-VOC</t>
  </si>
  <si>
    <t>2601020000-51600-VOC</t>
  </si>
  <si>
    <t>2601020000-51610-VOC</t>
  </si>
  <si>
    <t>2601020000-51107-VOC</t>
  </si>
  <si>
    <t>2601020000-51683-VOC</t>
  </si>
  <si>
    <t>2601020000-51685-VOC</t>
  </si>
  <si>
    <t>50100402-24031-VOC</t>
  </si>
  <si>
    <t>2601020000-51153-VOC</t>
  </si>
  <si>
    <t>2610000100-24009-NOx</t>
  </si>
  <si>
    <t>2610000100-24017-NOx</t>
  </si>
  <si>
    <t>2610000100-24021-NOx</t>
  </si>
  <si>
    <t>2610000100-24031-NOx</t>
  </si>
  <si>
    <t>2610000100-24033-NOx</t>
  </si>
  <si>
    <t>2610000100-51059-NOx</t>
  </si>
  <si>
    <t>2610000100-51107-NOx</t>
  </si>
  <si>
    <t>2610000100-51153-NOx</t>
  </si>
  <si>
    <t>2610000100-24009-VOC</t>
  </si>
  <si>
    <t>2610000100-24017-VOC</t>
  </si>
  <si>
    <t>2610000100-24021-VOC</t>
  </si>
  <si>
    <t>2610000100-24031-VOC</t>
  </si>
  <si>
    <t>2610000100-24033-VOC</t>
  </si>
  <si>
    <t>2610000100-51059-VOC</t>
  </si>
  <si>
    <t>2610000100-51107-VOC</t>
  </si>
  <si>
    <t>2610000100-51153-VOC</t>
  </si>
  <si>
    <t>2610000400-24009-NOx</t>
  </si>
  <si>
    <t>2610000400-24017-NOx</t>
  </si>
  <si>
    <t>2610000400-24021-NOx</t>
  </si>
  <si>
    <t>2610000400-24031-NOx</t>
  </si>
  <si>
    <t>2610000400-24033-NOx</t>
  </si>
  <si>
    <t>2610000400-51059-NOx</t>
  </si>
  <si>
    <t>2610000400-51107-NOx</t>
  </si>
  <si>
    <t>2610000400-51153-NOx</t>
  </si>
  <si>
    <t>2610000400-24009-VOC</t>
  </si>
  <si>
    <t>2610000400-24017-VOC</t>
  </si>
  <si>
    <t>50100410-24017-NOx</t>
  </si>
  <si>
    <t>50100410-24021-NOx</t>
  </si>
  <si>
    <t>50100410-24031-NOx</t>
  </si>
  <si>
    <t>50100410-24033-NOx</t>
  </si>
  <si>
    <t>50100410-51153-NOx</t>
  </si>
  <si>
    <t>2610000400-24021-VOC</t>
  </si>
  <si>
    <t>2610000400-24031-VOC</t>
  </si>
  <si>
    <t>2610000400-24033-VOC</t>
  </si>
  <si>
    <t>2610000400-51059-VOC</t>
  </si>
  <si>
    <t>2610000400-51107-VOC</t>
  </si>
  <si>
    <t>2610000400-51153-VOC</t>
  </si>
  <si>
    <t>2610000500-24009-NOx</t>
  </si>
  <si>
    <t>2610000500-24017-NOx</t>
  </si>
  <si>
    <t>2610000500-24021-NOx</t>
  </si>
  <si>
    <t>2610000500-24031-NOx</t>
  </si>
  <si>
    <t>2610000500-24033-NOx</t>
  </si>
  <si>
    <t>2610000500-51107-NOx</t>
  </si>
  <si>
    <t>2610000500-51153-NOx</t>
  </si>
  <si>
    <t>2610000500-24009-VOC</t>
  </si>
  <si>
    <t>2610000500-24017-VOC</t>
  </si>
  <si>
    <t>2610000500-24021-VOC</t>
  </si>
  <si>
    <t>2610000500-24031-VOC</t>
  </si>
  <si>
    <t>2610000500-24033-VOC</t>
  </si>
  <si>
    <t>2610000500-51107-VOC</t>
  </si>
  <si>
    <t>2610000500-51153-VOC</t>
  </si>
  <si>
    <t>2610030000-24009-NOx</t>
  </si>
  <si>
    <t>2610030000-24017-NOx</t>
  </si>
  <si>
    <t>2610030000-24021-NOx</t>
  </si>
  <si>
    <t>2610030000-24031-NOx</t>
  </si>
  <si>
    <t>2610030000-24033-NOx</t>
  </si>
  <si>
    <t>2610030000-51059-NOx</t>
  </si>
  <si>
    <t>2610030000-51107-NOx</t>
  </si>
  <si>
    <t>2610030000-51153-NOx</t>
  </si>
  <si>
    <t>2610030000-24009-VOC</t>
  </si>
  <si>
    <t>2610030000-24017-VOC</t>
  </si>
  <si>
    <t>2610030000-24021-VOC</t>
  </si>
  <si>
    <t>2610030000-24031-VOC</t>
  </si>
  <si>
    <t>2610030000-24033-VOC</t>
  </si>
  <si>
    <t>2610030000-51059-VOC</t>
  </si>
  <si>
    <t>2610030000-51107-VOC</t>
  </si>
  <si>
    <t>2610030000-51153-VOC</t>
  </si>
  <si>
    <t>2630020000-11001-VOC</t>
  </si>
  <si>
    <t>2630020000-24009-VOC</t>
  </si>
  <si>
    <t>2630020000-24017-VOC</t>
  </si>
  <si>
    <t>2630020000-24021-VOC</t>
  </si>
  <si>
    <t>2630020000-24031-VOC</t>
  </si>
  <si>
    <t>2630020000-24033-VOC</t>
  </si>
  <si>
    <t>2630020000-51510-VOC</t>
  </si>
  <si>
    <t>2630020000-51013-VOC</t>
  </si>
  <si>
    <t>2630020000-51059-VOC</t>
  </si>
  <si>
    <t>2630020000-51107-VOC</t>
  </si>
  <si>
    <t>2630020000-51153-VOC</t>
  </si>
  <si>
    <t>2680003000-24009-VOC</t>
  </si>
  <si>
    <t>2680003000-24017-VOC</t>
  </si>
  <si>
    <t>2680003000-24031-VOC</t>
  </si>
  <si>
    <t>2680003000-51059-VOC</t>
  </si>
  <si>
    <t>2680003000-51153-VOC</t>
  </si>
  <si>
    <t>2802004001-24009-VOC</t>
  </si>
  <si>
    <t>2802004001-24017-VOC</t>
  </si>
  <si>
    <t>2802004001-24021-VOC</t>
  </si>
  <si>
    <t>2802004001-24031-VOC</t>
  </si>
  <si>
    <t>2802004001-24033-VOC</t>
  </si>
  <si>
    <t>2802004001-51059-VOC</t>
  </si>
  <si>
    <t>2802004001-51107-VOC</t>
  </si>
  <si>
    <t>2802004001-51153-VOC</t>
  </si>
  <si>
    <t>2802004002-24009-VOC</t>
  </si>
  <si>
    <t>50100410-24017-VOC</t>
  </si>
  <si>
    <t>2802004002-24017-VOC</t>
  </si>
  <si>
    <t>2802004002-24021-VOC</t>
  </si>
  <si>
    <t>2802004002-24031-VOC</t>
  </si>
  <si>
    <t>50100410-24021-VOC</t>
  </si>
  <si>
    <t>50100410-24031-VOC</t>
  </si>
  <si>
    <t>2802004002-24033-VOC</t>
  </si>
  <si>
    <t>2802004002-51059-VOC</t>
  </si>
  <si>
    <t>2802004002-51107-VOC</t>
  </si>
  <si>
    <t>2802004002-51153-VOC</t>
  </si>
  <si>
    <t>2802004003-24009-VOC</t>
  </si>
  <si>
    <t>2802004003-24017-VOC</t>
  </si>
  <si>
    <t>2802004003-24021-VOC</t>
  </si>
  <si>
    <t>2802004003-24031-VOC</t>
  </si>
  <si>
    <t>2802004003-24033-VOC</t>
  </si>
  <si>
    <t>50100410-24033-VOC</t>
  </si>
  <si>
    <t>50100410-51153-VOC</t>
  </si>
  <si>
    <t>50100421-51153-NOx</t>
  </si>
  <si>
    <t>50100421-51153-VOC</t>
  </si>
  <si>
    <t>50100789-11001-NOx</t>
  </si>
  <si>
    <t>50100789-11001-VOC</t>
  </si>
  <si>
    <t>50100801-51059-NOx</t>
  </si>
  <si>
    <t>50100801-51059-VOC</t>
  </si>
  <si>
    <t>50190006-51059-NOx</t>
  </si>
  <si>
    <t>50190010-51059-NOx</t>
  </si>
  <si>
    <t>50190010-51059-VOC</t>
  </si>
  <si>
    <t>50290005-51107-NOx</t>
  </si>
  <si>
    <t>50290005-51107-VOC</t>
  </si>
  <si>
    <t>50400201-51153-VOC</t>
  </si>
  <si>
    <t>2802004003-51059-VOC</t>
  </si>
  <si>
    <t>2802004003-51107-VOC</t>
  </si>
  <si>
    <t>2802004003-51153-VOC</t>
  </si>
  <si>
    <t>2805002000-24009-VOC</t>
  </si>
  <si>
    <t>2805002000-24017-VOC</t>
  </si>
  <si>
    <t>2805002000-24021-VOC</t>
  </si>
  <si>
    <t>2805002000-24031-VOC</t>
  </si>
  <si>
    <t>2805002000-24033-VOC</t>
  </si>
  <si>
    <t>2805002000-51059-VOC</t>
  </si>
  <si>
    <t>2805002000-51107-VOC</t>
  </si>
  <si>
    <t>2805002000-51153-VOC</t>
  </si>
  <si>
    <t>2805007100-24009-VOC</t>
  </si>
  <si>
    <t>2805007100-24017-VOC</t>
  </si>
  <si>
    <t>2805007100-24021-VOC</t>
  </si>
  <si>
    <t>2805007100-24031-VOC</t>
  </si>
  <si>
    <t>2805007100-24033-VOC</t>
  </si>
  <si>
    <t>2805007100-51059-VOC</t>
  </si>
  <si>
    <t>2805007100-51107-VOC</t>
  </si>
  <si>
    <t>2805007100-51153-VOC</t>
  </si>
  <si>
    <t>2805009100-24009-VOC</t>
  </si>
  <si>
    <t>2805009100-24017-VOC</t>
  </si>
  <si>
    <t>2805009100-24021-VOC</t>
  </si>
  <si>
    <t>2805009100-24031-VOC</t>
  </si>
  <si>
    <t>2805009100-24033-VOC</t>
  </si>
  <si>
    <t>2805009100-51107-VOC</t>
  </si>
  <si>
    <t>2805009100-51153-VOC</t>
  </si>
  <si>
    <t>2805010100-24009-VOC</t>
  </si>
  <si>
    <t>2805010100-24017-VOC</t>
  </si>
  <si>
    <t>2805010100-24021-VOC</t>
  </si>
  <si>
    <t>2805010100-24031-VOC</t>
  </si>
  <si>
    <t>2805010100-24033-VOC</t>
  </si>
  <si>
    <t>2805010100-51059-VOC</t>
  </si>
  <si>
    <t>2805010100-51107-VOC</t>
  </si>
  <si>
    <t>2805010100-51153-VOC</t>
  </si>
  <si>
    <t>2805018000-24009-VOC</t>
  </si>
  <si>
    <t>2805018000-24017-VOC</t>
  </si>
  <si>
    <t>2805018000-24021-VOC</t>
  </si>
  <si>
    <t>2805018000-24031-VOC</t>
  </si>
  <si>
    <t>2805018000-24033-VOC</t>
  </si>
  <si>
    <t>2805018000-51059-VOC</t>
  </si>
  <si>
    <t>2805018000-51107-VOC</t>
  </si>
  <si>
    <t>2805018000-51153-VOC</t>
  </si>
  <si>
    <t>2805025000-24009-VOC</t>
  </si>
  <si>
    <t>2805025000-24017-VOC</t>
  </si>
  <si>
    <t>2805025000-24021-VOC</t>
  </si>
  <si>
    <t>2805025000-24031-VOC</t>
  </si>
  <si>
    <t>2805025000-24033-VOC</t>
  </si>
  <si>
    <t>2805025000-51059-VOC</t>
  </si>
  <si>
    <t>2805025000-51107-VOC</t>
  </si>
  <si>
    <t>50600110-24017-NOx</t>
  </si>
  <si>
    <t>50600110-24017-VOC</t>
  </si>
  <si>
    <t>2805025000-51153-VOC</t>
  </si>
  <si>
    <t>50700201-11001-NOx</t>
  </si>
  <si>
    <t>2805035000-24009-VOC</t>
  </si>
  <si>
    <t>2805035000-24017-VOC</t>
  </si>
  <si>
    <t>2805035000-24021-VOC</t>
  </si>
  <si>
    <t>2805035000-24031-VOC</t>
  </si>
  <si>
    <t>2805035000-24033-VOC</t>
  </si>
  <si>
    <t>2805035000-51059-VOC</t>
  </si>
  <si>
    <t>2805035000-51107-VOC</t>
  </si>
  <si>
    <t>2805035000-51153-VOC</t>
  </si>
  <si>
    <t>2805040000-24009-VOC</t>
  </si>
  <si>
    <t>2805040000-24017-VOC</t>
  </si>
  <si>
    <t>2805040000-24021-VOC</t>
  </si>
  <si>
    <t>2805040000-24031-VOC</t>
  </si>
  <si>
    <t>2805040000-24033-VOC</t>
  </si>
  <si>
    <t>2805040000-51059-VOC</t>
  </si>
  <si>
    <t>2805040000-51107-VOC</t>
  </si>
  <si>
    <t>2805040000-51153-VOC</t>
  </si>
  <si>
    <t>2805045000-24009-VOC</t>
  </si>
  <si>
    <t>2805045000-24017-VOC</t>
  </si>
  <si>
    <t>2805045000-24021-VOC</t>
  </si>
  <si>
    <t>2805045000-24031-VOC</t>
  </si>
  <si>
    <t>2805045000-24033-VOC</t>
  </si>
  <si>
    <t>2805045000-51013-VOC</t>
  </si>
  <si>
    <t>2805045000-51059-VOC</t>
  </si>
  <si>
    <t>2805045000-51107-VOC</t>
  </si>
  <si>
    <t>2805045000-51153-VOC</t>
  </si>
  <si>
    <t>2282005022-11001-NOx</t>
  </si>
  <si>
    <t>2282005022-24009-NOx</t>
  </si>
  <si>
    <t>2282005022-24017-NOx</t>
  </si>
  <si>
    <t>2282005022-24021-NOx</t>
  </si>
  <si>
    <t>2282005022-24031-NOx</t>
  </si>
  <si>
    <t>2282005022-24033-NOx</t>
  </si>
  <si>
    <t>2282005022-51059-NOx</t>
  </si>
  <si>
    <t>2282005022-51107-NOx</t>
  </si>
  <si>
    <t>2282005022-51153-NOx</t>
  </si>
  <si>
    <t>2282005022-11001-VOC</t>
  </si>
  <si>
    <t>2282005022-24009-VOC</t>
  </si>
  <si>
    <t>2282005022-24017-VOC</t>
  </si>
  <si>
    <t>2282005022-24021-VOC</t>
  </si>
  <si>
    <t>2282005022-24031-VOC</t>
  </si>
  <si>
    <t>2282005022-24033-VOC</t>
  </si>
  <si>
    <t>2282005022-51059-VOC</t>
  </si>
  <si>
    <t>2282005022-51107-VOC</t>
  </si>
  <si>
    <t>2282005022-51153-VOC</t>
  </si>
  <si>
    <t>2282010005-11001-NOx</t>
  </si>
  <si>
    <t>2282010005-24009-NOx</t>
  </si>
  <si>
    <t>2282010005-24017-NOx</t>
  </si>
  <si>
    <t>2282010005-24021-NOx</t>
  </si>
  <si>
    <t>2282010005-24031-NOx</t>
  </si>
  <si>
    <t>2282010005-24033-NOx</t>
  </si>
  <si>
    <t>2282010005-51059-NOx</t>
  </si>
  <si>
    <t>2282010005-51107-NOx</t>
  </si>
  <si>
    <t>2282010005-51153-NOx</t>
  </si>
  <si>
    <t>2282010005-11001-VOC</t>
  </si>
  <si>
    <t>2282010005-24009-VOC</t>
  </si>
  <si>
    <t>2282010005-24017-VOC</t>
  </si>
  <si>
    <t>2282010005-24021-VOC</t>
  </si>
  <si>
    <t>2282010005-24031-VOC</t>
  </si>
  <si>
    <t>2282010005-24033-VOC</t>
  </si>
  <si>
    <t>2282010005-51059-VOC</t>
  </si>
  <si>
    <t>2282010005-51107-VOC</t>
  </si>
  <si>
    <t>2282010005-51153-VOC</t>
  </si>
  <si>
    <t>2282020022-11001-NOx</t>
  </si>
  <si>
    <t>2282020022-24009-NOx</t>
  </si>
  <si>
    <t>2282020022-24017-NOx</t>
  </si>
  <si>
    <t>2282020022-24021-NOx</t>
  </si>
  <si>
    <t>2282020022-24031-NOx</t>
  </si>
  <si>
    <t>2282020022-24033-NOx</t>
  </si>
  <si>
    <t>2282020022-51059-NOx</t>
  </si>
  <si>
    <t>2282020022-51107-NOx</t>
  </si>
  <si>
    <t>2282020022-51153-NOx</t>
  </si>
  <si>
    <t>2282020022-11001-VOC</t>
  </si>
  <si>
    <t>2282020022-24009-VOC</t>
  </si>
  <si>
    <t>2282020022-24017-VOC</t>
  </si>
  <si>
    <t>2282020022-24021-VOC</t>
  </si>
  <si>
    <t>2282020022-24031-VOC</t>
  </si>
  <si>
    <t>2282020022-24033-VOC</t>
  </si>
  <si>
    <t>2282020022-51059-VOC</t>
  </si>
  <si>
    <t>2282020022-51107-VOC</t>
  </si>
  <si>
    <t>2282020022-51153-VOC</t>
  </si>
  <si>
    <t>2285002015-11001-NOx</t>
  </si>
  <si>
    <t>2285002015-24017-NOx</t>
  </si>
  <si>
    <t>2285002015-24021-NOx</t>
  </si>
  <si>
    <t>2285002015-24031-NOx</t>
  </si>
  <si>
    <t>2285002015-24033-NOx</t>
  </si>
  <si>
    <t>2285002015-51510-NOx</t>
  </si>
  <si>
    <t>2285002015-51013-NOx</t>
  </si>
  <si>
    <t>2285002015-51059-NOx</t>
  </si>
  <si>
    <t>2285002015-51683-NOx</t>
  </si>
  <si>
    <t>2285002015-51685-NOx</t>
  </si>
  <si>
    <t>2285002015-51153-NOx</t>
  </si>
  <si>
    <t>2285002015-11001-VOC</t>
  </si>
  <si>
    <t>2285002015-24017-VOC</t>
  </si>
  <si>
    <t>2285002015-24021-VOC</t>
  </si>
  <si>
    <t>2285002015-24031-VOC</t>
  </si>
  <si>
    <t>2285002015-24033-VOC</t>
  </si>
  <si>
    <t>2285002015-51510-VOC</t>
  </si>
  <si>
    <t>2285002015-51013-VOC</t>
  </si>
  <si>
    <t>2285002015-51059-VOC</t>
  </si>
  <si>
    <t>2285002015-51683-VOC</t>
  </si>
  <si>
    <t>2285002015-51685-VOC</t>
  </si>
  <si>
    <t>2285002015-51153-VOC</t>
  </si>
  <si>
    <t>2285004015-11001-NOx</t>
  </si>
  <si>
    <t>2285004015-24017-NOx</t>
  </si>
  <si>
    <t>2285004015-24021-NOx</t>
  </si>
  <si>
    <t>2285004015-24031-NOx</t>
  </si>
  <si>
    <t>2285004015-24033-NOx</t>
  </si>
  <si>
    <t>2285004015-51510-NOx</t>
  </si>
  <si>
    <t>2285004015-51013-NOx</t>
  </si>
  <si>
    <t>2285004015-51059-NOx</t>
  </si>
  <si>
    <t>2285004015-51683-NOx</t>
  </si>
  <si>
    <t>2285004015-51685-NOx</t>
  </si>
  <si>
    <t>2285004015-51153-NOx</t>
  </si>
  <si>
    <t>2285004015-11001-VOC</t>
  </si>
  <si>
    <t>2285004015-24017-VOC</t>
  </si>
  <si>
    <t>2285004015-24021-VOC</t>
  </si>
  <si>
    <t>2285004015-24031-VOC</t>
  </si>
  <si>
    <t>2285004015-24033-VOC</t>
  </si>
  <si>
    <t>2285004015-51510-VOC</t>
  </si>
  <si>
    <t>2285004015-51013-VOC</t>
  </si>
  <si>
    <t>2285004015-51059-VOC</t>
  </si>
  <si>
    <t>2285004015-51683-VOC</t>
  </si>
  <si>
    <t>2285004015-51685-VOC</t>
  </si>
  <si>
    <t>2285004015-51153-VOC</t>
  </si>
  <si>
    <t>2285006015-24021-NOx</t>
  </si>
  <si>
    <t>2285006015-24031-NOx</t>
  </si>
  <si>
    <t>2285006015-24033-NOx</t>
  </si>
  <si>
    <t>2285006015-51510-NOx</t>
  </si>
  <si>
    <t>2285006015-51059-NOx</t>
  </si>
  <si>
    <t>2285006015-51153-NOx</t>
  </si>
  <si>
    <t>10100501-24031-NOx</t>
  </si>
  <si>
    <t>10100501-24033-NOx</t>
  </si>
  <si>
    <t>10100501-24031-VOC</t>
  </si>
  <si>
    <t>10100501-24033-VOC</t>
  </si>
  <si>
    <t>10100504-24009-NOx</t>
  </si>
  <si>
    <t>10100504-24017-NOx</t>
  </si>
  <si>
    <t>10100504-24033-NOx</t>
  </si>
  <si>
    <t>10100504-24009-VOC</t>
  </si>
  <si>
    <t>10100504-24017-VOC</t>
  </si>
  <si>
    <t>10100504-24033-VOC</t>
  </si>
  <si>
    <t>10100601-24031-NOx</t>
  </si>
  <si>
    <t>10100601-24033-NOx</t>
  </si>
  <si>
    <t>10100601-51153-NOx</t>
  </si>
  <si>
    <t>10100601-24031-VOC</t>
  </si>
  <si>
    <t>10100601-24033-VOC</t>
  </si>
  <si>
    <t>10100601-51153-VOC</t>
  </si>
  <si>
    <t>10100602-24009-NOx</t>
  </si>
  <si>
    <t>10100602-24017-NOx</t>
  </si>
  <si>
    <t>10100602-24033-NOx</t>
  </si>
  <si>
    <t>10100602-51153-NOx</t>
  </si>
  <si>
    <t>10100602-24009-VOC</t>
  </si>
  <si>
    <t>10100602-24017-VOC</t>
  </si>
  <si>
    <t>10100602-24033-VOC</t>
  </si>
  <si>
    <t>10100602-51153-VOC</t>
  </si>
  <si>
    <t>10101202-51107-NOx</t>
  </si>
  <si>
    <t>10101202-51107-VOC</t>
  </si>
  <si>
    <t>10200501-51510-NOx</t>
  </si>
  <si>
    <t>10200501-51683-NOx</t>
  </si>
  <si>
    <t>10200501-51510-VOC</t>
  </si>
  <si>
    <t>10200501-51683-VOC</t>
  </si>
  <si>
    <t>10200502-24021-NOx</t>
  </si>
  <si>
    <t>10200502-24021-VOC</t>
  </si>
  <si>
    <t>10200503-24021-NOx</t>
  </si>
  <si>
    <t>10200503-24021-VOC</t>
  </si>
  <si>
    <t>10200505-11001-NOx</t>
  </si>
  <si>
    <t>10200505-11001-VOC</t>
  </si>
  <si>
    <t>10200601-51059-NOx</t>
  </si>
  <si>
    <t>10200601-51059-VOC</t>
  </si>
  <si>
    <t>10200602-11001-NOx</t>
  </si>
  <si>
    <t>10200602-24009-NOx</t>
  </si>
  <si>
    <t>10200602-24021-NOx</t>
  </si>
  <si>
    <t>10200602-24031-NOx</t>
  </si>
  <si>
    <t>10200602-24033-NOx</t>
  </si>
  <si>
    <t>10200602-51107-NOx</t>
  </si>
  <si>
    <t>10200602-51683-NOx</t>
  </si>
  <si>
    <t>10200602-11001-VOC</t>
  </si>
  <si>
    <t>10200602-24009-VOC</t>
  </si>
  <si>
    <t>10200602-24021-VOC</t>
  </si>
  <si>
    <t>10200602-24031-VOC</t>
  </si>
  <si>
    <t>10200602-24033-VOC</t>
  </si>
  <si>
    <t>10200602-51107-VOC</t>
  </si>
  <si>
    <t>10200602-51683-VOC</t>
  </si>
  <si>
    <t>10200603-11001-NOx</t>
  </si>
  <si>
    <t>10200603-24021-NOx</t>
  </si>
  <si>
    <t>10200603-24031-NOx</t>
  </si>
  <si>
    <t>10200603-11001-VOC</t>
  </si>
  <si>
    <t>10200603-24021-VOC</t>
  </si>
  <si>
    <t>10200603-24031-VOC</t>
  </si>
  <si>
    <t>10200604-11001-NOx</t>
  </si>
  <si>
    <t>10200604-11001-VOC</t>
  </si>
  <si>
    <t>10201002-24021-NOx</t>
  </si>
  <si>
    <t>10201002-24021-VOC</t>
  </si>
  <si>
    <t>10201201-51510-NOx</t>
  </si>
  <si>
    <t>10201201-51059-NOx</t>
  </si>
  <si>
    <t>10201201-51510-VOC</t>
  </si>
  <si>
    <t>10201201-51059-VOC</t>
  </si>
  <si>
    <t>10300501-11001-NOx</t>
  </si>
  <si>
    <t>10300501-24017-NOx</t>
  </si>
  <si>
    <t>10300501-24031-NOx</t>
  </si>
  <si>
    <t>10300501-24033-NOx</t>
  </si>
  <si>
    <t>10300501-51059-NOx</t>
  </si>
  <si>
    <t>10300501-11001-VOC</t>
  </si>
  <si>
    <t>10300501-24017-VOC</t>
  </si>
  <si>
    <t>10300501-24031-VOC</t>
  </si>
  <si>
    <t>10300501-24033-VOC</t>
  </si>
  <si>
    <t>10300501-51059-VOC</t>
  </si>
  <si>
    <t>10300502-11001-NOx</t>
  </si>
  <si>
    <t>10300502-24021-NOx</t>
  </si>
  <si>
    <t>10300502-24031-NOx</t>
  </si>
  <si>
    <t>10300502-24033-NOx</t>
  </si>
  <si>
    <t>10300502-51059-NOx</t>
  </si>
  <si>
    <t>10300502-11001-VOC</t>
  </si>
  <si>
    <t>10300502-24031-VOC</t>
  </si>
  <si>
    <t>10300502-24033-VOC</t>
  </si>
  <si>
    <t>10300503-11001-NOx</t>
  </si>
  <si>
    <t>10300503-24017-NOx</t>
  </si>
  <si>
    <t>10300503-24031-NOx</t>
  </si>
  <si>
    <t>10300503-24033-NOx</t>
  </si>
  <si>
    <t>10300503-51153-NOx</t>
  </si>
  <si>
    <t>10300503-11001-VOC</t>
  </si>
  <si>
    <t>10300503-24017-VOC</t>
  </si>
  <si>
    <t>10300503-24033-VOC</t>
  </si>
  <si>
    <t>10300503-51153-VOC</t>
  </si>
  <si>
    <t>10300601-11001-NOx</t>
  </si>
  <si>
    <t>10300601-24031-NOx</t>
  </si>
  <si>
    <t>10300601-24033-NOx</t>
  </si>
  <si>
    <t>10300601-11001-VOC</t>
  </si>
  <si>
    <t>10300601-24031-VOC</t>
  </si>
  <si>
    <t>10300601-24033-VOC</t>
  </si>
  <si>
    <t>10300602-11001-NOx</t>
  </si>
  <si>
    <t>10300602-24017-NOx</t>
  </si>
  <si>
    <t>10300602-24021-NOx</t>
  </si>
  <si>
    <t>10300602-24031-NOx</t>
  </si>
  <si>
    <t>10300602-24033-NOx</t>
  </si>
  <si>
    <t>10300602-51059-NOx</t>
  </si>
  <si>
    <t>10300602-51107-NOx</t>
  </si>
  <si>
    <t>10300602-51153-NOx</t>
  </si>
  <si>
    <t>10300602-11001-VOC</t>
  </si>
  <si>
    <t>10300602-24017-VOC</t>
  </si>
  <si>
    <t>10300602-24021-VOC</t>
  </si>
  <si>
    <t>10300602-24031-VOC</t>
  </si>
  <si>
    <t>10300602-24033-VOC</t>
  </si>
  <si>
    <t>10300602-51059-VOC</t>
  </si>
  <si>
    <t>10300602-51107-VOC</t>
  </si>
  <si>
    <t>10300602-51153-VOC</t>
  </si>
  <si>
    <t>10300603-11001-NOx</t>
  </si>
  <si>
    <t>10300603-24017-NOx</t>
  </si>
  <si>
    <t>10300603-24021-NOx</t>
  </si>
  <si>
    <t>10300603-24031-NOx</t>
  </si>
  <si>
    <t>10300603-24033-NOx</t>
  </si>
  <si>
    <t>10300603-51059-NOx</t>
  </si>
  <si>
    <t>10300603-51107-NOx</t>
  </si>
  <si>
    <t>10300603-11001-VOC</t>
  </si>
  <si>
    <t>10300603-24017-VOC</t>
  </si>
  <si>
    <t>10300603-24021-VOC</t>
  </si>
  <si>
    <t>10300603-24031-VOC</t>
  </si>
  <si>
    <t>10300603-24033-VOC</t>
  </si>
  <si>
    <t>10300603-51059-VOC</t>
  </si>
  <si>
    <t>10300603-51107-VOC</t>
  </si>
  <si>
    <t>10300701-11001-NOx</t>
  </si>
  <si>
    <t>10300701-11001-VOC</t>
  </si>
  <si>
    <t>10300799-24031-NOx</t>
  </si>
  <si>
    <t>10300811-24033-NOx</t>
  </si>
  <si>
    <t>10300811-24033-VOC</t>
  </si>
  <si>
    <t>10301002-11001-NOx</t>
  </si>
  <si>
    <t>10301002-24017-NOx</t>
  </si>
  <si>
    <t>10301002-24033-NOx</t>
  </si>
  <si>
    <t>10301002-51153-NOx</t>
  </si>
  <si>
    <t>10301002-11001-VOC</t>
  </si>
  <si>
    <t>10301002-24017-VOC</t>
  </si>
  <si>
    <t>10500106-11001-NOx</t>
  </si>
  <si>
    <t>10500106-24009-NOx</t>
  </si>
  <si>
    <t>10500106-11001-VOC</t>
  </si>
  <si>
    <t>10500106-24009-VOC</t>
  </si>
  <si>
    <t>10500206-11001-NOx</t>
  </si>
  <si>
    <t>10500206-24009-NOx</t>
  </si>
  <si>
    <t>10500206-11001-VOC</t>
  </si>
  <si>
    <t>10500206-24009-VOC</t>
  </si>
  <si>
    <t>20100101-24009-NOx</t>
  </si>
  <si>
    <t>20100101-24031-NOx</t>
  </si>
  <si>
    <t>20100101-24009-VOC</t>
  </si>
  <si>
    <t>20100101-24033-VOC</t>
  </si>
  <si>
    <t>20100102-11001-NOx</t>
  </si>
  <si>
    <t>20100102-24009-NOx</t>
  </si>
  <si>
    <t>20100102-24017-NOx</t>
  </si>
  <si>
    <t>20100102-24021-NOx</t>
  </si>
  <si>
    <t>20100102-24031-NOx</t>
  </si>
  <si>
    <t>20100102-24033-NOx</t>
  </si>
  <si>
    <t>20100102-51059-NOx</t>
  </si>
  <si>
    <t>20100102-51107-NOx</t>
  </si>
  <si>
    <t>20100102-51683-NOx</t>
  </si>
  <si>
    <t>20100102-51153-NOx</t>
  </si>
  <si>
    <t>20100102-11001-VOC</t>
  </si>
  <si>
    <t>20100102-24009-VOC</t>
  </si>
  <si>
    <t>20100102-24017-VOC</t>
  </si>
  <si>
    <t>20100102-24021-VOC</t>
  </si>
  <si>
    <t>20100102-24031-VOC</t>
  </si>
  <si>
    <t>20100102-24033-VOC</t>
  </si>
  <si>
    <t>20100102-51059-VOC</t>
  </si>
  <si>
    <t>20100102-51107-VOC</t>
  </si>
  <si>
    <t>20100102-51683-VOC</t>
  </si>
  <si>
    <t>20100102-51153-VOC</t>
  </si>
  <si>
    <t>20100107-24017-NOx</t>
  </si>
  <si>
    <t>20100107-24021-NOx</t>
  </si>
  <si>
    <t>20100107-24031-NOx</t>
  </si>
  <si>
    <t>20100107-24033-NOx</t>
  </si>
  <si>
    <t>20100107-51107-NOx</t>
  </si>
  <si>
    <t>20100107-24017-VOC</t>
  </si>
  <si>
    <t>20100107-24021-VOC</t>
  </si>
  <si>
    <t>20100107-24031-VOC</t>
  </si>
  <si>
    <t>20100107-24033-VOC</t>
  </si>
  <si>
    <t>20100107-51107-VOC</t>
  </si>
  <si>
    <t>20100109-24017-NOx</t>
  </si>
  <si>
    <t>20100109-24017-VOC</t>
  </si>
  <si>
    <t>20100109-51153-VOC</t>
  </si>
  <si>
    <t>20100201-24009-NOx</t>
  </si>
  <si>
    <t>20100201-24017-NOx</t>
  </si>
  <si>
    <t>20100201-24021-NOx</t>
  </si>
  <si>
    <t>20100201-24033-NOx</t>
  </si>
  <si>
    <t>20100201-51107-NOx</t>
  </si>
  <si>
    <t>20100201-24009-VOC</t>
  </si>
  <si>
    <t>20100201-24021-VOC</t>
  </si>
  <si>
    <t>20100201-24033-VOC</t>
  </si>
  <si>
    <t>20100201-51107-VOC</t>
  </si>
  <si>
    <t>20100202-11001-NOx</t>
  </si>
  <si>
    <t>20100202-24031-NOx</t>
  </si>
  <si>
    <t>20100202-24033-NOx</t>
  </si>
  <si>
    <t>20100202-51683-NOx</t>
  </si>
  <si>
    <t>20100202-11001-VOC</t>
  </si>
  <si>
    <t>20100202-24031-VOC</t>
  </si>
  <si>
    <t>20100202-51683-VOC</t>
  </si>
  <si>
    <t>20100207-24033-NOx</t>
  </si>
  <si>
    <t>20100207-24033-VOC</t>
  </si>
  <si>
    <t>20100209-24017-NOx</t>
  </si>
  <si>
    <t>20100209-24031-NOx</t>
  </si>
  <si>
    <t>20100209-24017-VOC</t>
  </si>
  <si>
    <t>20100209-24031-VOC</t>
  </si>
  <si>
    <t>20100801-51153-NOx</t>
  </si>
  <si>
    <t>20100801-51153-VOC</t>
  </si>
  <si>
    <t>20100802-51059-NOx</t>
  </si>
  <si>
    <t>20100802-51059-VOC</t>
  </si>
  <si>
    <t>20200102-11001-NOx</t>
  </si>
  <si>
    <t>20200102-24017-NOx</t>
  </si>
  <si>
    <t>20200102-24021-NOx</t>
  </si>
  <si>
    <t>20200102-24031-NOx</t>
  </si>
  <si>
    <t>20200102-24033-NOx</t>
  </si>
  <si>
    <t>20200102-51059-NOx</t>
  </si>
  <si>
    <t>20200102-51107-NOx</t>
  </si>
  <si>
    <t>20200102-51153-NOx</t>
  </si>
  <si>
    <t>20200102-11001-VOC</t>
  </si>
  <si>
    <t>20200102-24017-VOC</t>
  </si>
  <si>
    <t>20200102-24021-VOC</t>
  </si>
  <si>
    <t>20200102-24031-VOC</t>
  </si>
  <si>
    <t>20200102-24033-VOC</t>
  </si>
  <si>
    <t>20200102-51059-VOC</t>
  </si>
  <si>
    <t>20200102-51107-VOC</t>
  </si>
  <si>
    <t>20200102-51153-VOC</t>
  </si>
  <si>
    <t>20200103-11001-NOx</t>
  </si>
  <si>
    <t>20200103-11001-VOC</t>
  </si>
  <si>
    <t>20200107-11001-NOx</t>
  </si>
  <si>
    <t>20200107-11001-VOC</t>
  </si>
  <si>
    <t>20200201-24009-NOx</t>
  </si>
  <si>
    <t>20200201-24009-VOC</t>
  </si>
  <si>
    <t>20200203-11001-NOx</t>
  </si>
  <si>
    <t>20200203-11001-VOC</t>
  </si>
  <si>
    <t>20200209-51107-NOx</t>
  </si>
  <si>
    <t>20200209-51107-VOC</t>
  </si>
  <si>
    <t>20200254-11001-NOx</t>
  </si>
  <si>
    <t>20200254-51153-NOx</t>
  </si>
  <si>
    <t>20200254-11001-VOC</t>
  </si>
  <si>
    <t>20200254-51153-VOC</t>
  </si>
  <si>
    <t>20200401-11001-NOx</t>
  </si>
  <si>
    <t>20200401-51059-NOx</t>
  </si>
  <si>
    <t>20200401-11001-VOC</t>
  </si>
  <si>
    <t>20200401-51059-VOC</t>
  </si>
  <si>
    <t>20201001-11001-NOx</t>
  </si>
  <si>
    <t>20201001-11001-VOC</t>
  </si>
  <si>
    <t>20300101-11001-NOx</t>
  </si>
  <si>
    <t>20300101-24009-NOx</t>
  </si>
  <si>
    <t>20300101-24021-NOx</t>
  </si>
  <si>
    <t>20300101-24031-NOx</t>
  </si>
  <si>
    <t>20300101-24033-NOx</t>
  </si>
  <si>
    <t>20300101-51059-NOx</t>
  </si>
  <si>
    <t>20300101-51107-NOx</t>
  </si>
  <si>
    <t>20300101-11001-VOC</t>
  </si>
  <si>
    <t>20300101-24009-VOC</t>
  </si>
  <si>
    <t>20300101-24021-VOC</t>
  </si>
  <si>
    <t>20300101-24031-VOC</t>
  </si>
  <si>
    <t>20300101-24033-VOC</t>
  </si>
  <si>
    <t>20300101-51059-VOC</t>
  </si>
  <si>
    <t>20300101-51107-VOC</t>
  </si>
  <si>
    <t>20300102-24021-NOx</t>
  </si>
  <si>
    <t>20300102-24031-NOx</t>
  </si>
  <si>
    <t>20300102-24021-VOC</t>
  </si>
  <si>
    <t>20300102-24031-VOC</t>
  </si>
  <si>
    <t>20300107-24017-NOx</t>
  </si>
  <si>
    <t>20300107-24031-NOx</t>
  </si>
  <si>
    <t>20300107-24033-NOx</t>
  </si>
  <si>
    <t>20300107-24017-VOC</t>
  </si>
  <si>
    <t>20300107-24031-VOC</t>
  </si>
  <si>
    <t>20300107-24033-VOC</t>
  </si>
  <si>
    <t>20300201-11001-NOx</t>
  </si>
  <si>
    <t>20300201-24021-NOx</t>
  </si>
  <si>
    <t>20300201-24031-NOx</t>
  </si>
  <si>
    <t>20300201-24033-NOx</t>
  </si>
  <si>
    <t>20300201-51107-NOx</t>
  </si>
  <si>
    <t>20300201-11001-VOC</t>
  </si>
  <si>
    <t>20300201-24021-VOC</t>
  </si>
  <si>
    <t>20300201-24031-VOC</t>
  </si>
  <si>
    <t>20300201-24033-VOC</t>
  </si>
  <si>
    <t>20300201-51107-VOC</t>
  </si>
  <si>
    <t>20300202-24021-NOx</t>
  </si>
  <si>
    <t>20300202-24021-VOC</t>
  </si>
  <si>
    <t>20300203-11001-NOx</t>
  </si>
  <si>
    <t>20300203-24031-NOx</t>
  </si>
  <si>
    <t>20300203-24033-NOx</t>
  </si>
  <si>
    <t>20300203-11001-VOC</t>
  </si>
  <si>
    <t>20300203-24031-VOC</t>
  </si>
  <si>
    <t>20300203-24033-VOC</t>
  </si>
  <si>
    <t>20300204-24033-NOx</t>
  </si>
  <si>
    <t>20300204-24033-VOC</t>
  </si>
  <si>
    <t>20300207-24033-NOx</t>
  </si>
  <si>
    <t>20300207-24033-VOC</t>
  </si>
  <si>
    <t>20400202-51153-NOx</t>
  </si>
  <si>
    <t>20400202-51153-VOC</t>
  </si>
  <si>
    <t>28888801-24021-NOx</t>
  </si>
  <si>
    <t>28888801-24031-NOx</t>
  </si>
  <si>
    <t>28888801-24021-VOC</t>
  </si>
  <si>
    <t>28888801-24031-VOC</t>
  </si>
  <si>
    <t>30100180-51153-NOx</t>
  </si>
  <si>
    <t>30100180-51153-VOC</t>
  </si>
  <si>
    <t>30103332-11001-VOC</t>
  </si>
  <si>
    <t>30140399-24017-VOC</t>
  </si>
  <si>
    <t>30182002-24021-NOx</t>
  </si>
  <si>
    <t>30182002-24021-VOC</t>
  </si>
  <si>
    <t>30201311-11001-NOx</t>
  </si>
  <si>
    <t>30201311-24033-NOx</t>
  </si>
  <si>
    <t>30201311-11001-VOC</t>
  </si>
  <si>
    <t>30201311-24033-VOC</t>
  </si>
  <si>
    <t>30203201-24021-NOx</t>
  </si>
  <si>
    <t>30203201-24021-VOC</t>
  </si>
  <si>
    <t>30203803-11001-NOx</t>
  </si>
  <si>
    <t>30203803-11001-VOC</t>
  </si>
  <si>
    <t>30499999-24033-VOC</t>
  </si>
  <si>
    <t>30500108-24021-NOx</t>
  </si>
  <si>
    <t>30500108-24021-VOC</t>
  </si>
  <si>
    <t>30500118-24021-NOx</t>
  </si>
  <si>
    <t>30500118-24021-VOC</t>
  </si>
  <si>
    <t>30500135-24021-VOC</t>
  </si>
  <si>
    <t>30500201-24021-NOx</t>
  </si>
  <si>
    <t>30500201-24031-NOx</t>
  </si>
  <si>
    <t>30500201-24033-NOx</t>
  </si>
  <si>
    <t>30500201-24021-VOC</t>
  </si>
  <si>
    <t>30500201-24031-VOC</t>
  </si>
  <si>
    <t>30500201-24033-VOC</t>
  </si>
  <si>
    <t>30500205-24017-NOx</t>
  </si>
  <si>
    <t>30500205-24021-NOx</t>
  </si>
  <si>
    <t>30500205-24033-NOx</t>
  </si>
  <si>
    <t>30500205-24017-VOC</t>
  </si>
  <si>
    <t>30500205-24021-VOC</t>
  </si>
  <si>
    <t>30500205-24033-VOC</t>
  </si>
  <si>
    <t>30500206-24017-NOx</t>
  </si>
  <si>
    <t>30500206-24021-NOx</t>
  </si>
  <si>
    <t>30500206-24017-VOC</t>
  </si>
  <si>
    <t>30500206-24021-VOC</t>
  </si>
  <si>
    <t>30500208-24033-NOx</t>
  </si>
  <si>
    <t>30500208-24033-VOC</t>
  </si>
  <si>
    <t>30500212-11001-VOC</t>
  </si>
  <si>
    <t>30500217-11001-NOx</t>
  </si>
  <si>
    <t>30500217-11001-VOC</t>
  </si>
  <si>
    <t>30500240-24033-NOx</t>
  </si>
  <si>
    <t>30500245-11001-NOx</t>
  </si>
  <si>
    <t>30500245-11001-VOC</t>
  </si>
  <si>
    <t>30500255-24033-NOx</t>
  </si>
  <si>
    <t>30500255-24033-VOC</t>
  </si>
  <si>
    <t>30500270-11001-VOC</t>
  </si>
  <si>
    <t>30500850-11001-NOx</t>
  </si>
  <si>
    <t>30500850-11001-VOC</t>
  </si>
  <si>
    <t>30502001-24021-NOx</t>
  </si>
  <si>
    <t>30502001-24021-VOC</t>
  </si>
  <si>
    <t>30502510-24017-NOx</t>
  </si>
  <si>
    <t>30502510-24033-NOx</t>
  </si>
  <si>
    <t>30502510-24017-VOC</t>
  </si>
  <si>
    <t>30502510-24033-VOC</t>
  </si>
  <si>
    <t>30502511-24033-NOx</t>
  </si>
  <si>
    <t>30502511-24033-VOC</t>
  </si>
  <si>
    <t>30504021-24033-NOx</t>
  </si>
  <si>
    <t>30504021-24033-VOC</t>
  </si>
  <si>
    <t>30504030-24033-NOx</t>
  </si>
  <si>
    <t>30504030-24033-VOC</t>
  </si>
  <si>
    <t>30599999-24017-NOx</t>
  </si>
  <si>
    <t>30599999-24017-VOC</t>
  </si>
  <si>
    <t>31000207-24009-NOx</t>
  </si>
  <si>
    <t>31000207-24009-VOC</t>
  </si>
  <si>
    <t>31000411-11001-NOx</t>
  </si>
  <si>
    <t>31088811-51107-VOC</t>
  </si>
  <si>
    <t>31306501-24033-VOC</t>
  </si>
  <si>
    <t>31399999-51683-NOx</t>
  </si>
  <si>
    <t>31399999-51683-VOC</t>
  </si>
  <si>
    <t>31503001-11001-VOC</t>
  </si>
  <si>
    <t>31503003-11001-VOC</t>
  </si>
  <si>
    <t>39000699-24033-NOx</t>
  </si>
  <si>
    <t>39000699-24033-VOC</t>
  </si>
  <si>
    <t>39090003-11001-VOC</t>
  </si>
  <si>
    <t>39090004-11001-VOC</t>
  </si>
  <si>
    <t>39990001-11001-NOx</t>
  </si>
  <si>
    <t>39990001-11001-VOC</t>
  </si>
  <si>
    <t>39999999-24031-NOx</t>
  </si>
  <si>
    <t>39999999-51059-NOx</t>
  </si>
  <si>
    <t>39999999-51107-NOx</t>
  </si>
  <si>
    <t>39999999-51153-NOx</t>
  </si>
  <si>
    <t>39999999-24031-VOC</t>
  </si>
  <si>
    <t>39999999-51059-VOC</t>
  </si>
  <si>
    <t>39999999-51107-VOC</t>
  </si>
  <si>
    <t>39999999-51153-VOC</t>
  </si>
  <si>
    <t>2285002006-11001-NOx</t>
  </si>
  <si>
    <t>2285002006-24017-NOx</t>
  </si>
  <si>
    <t>2285002006-24021-NOx</t>
  </si>
  <si>
    <t>2285002006-24031-NOx</t>
  </si>
  <si>
    <t>2285002006-24033-NOx</t>
  </si>
  <si>
    <t>2285002006-51510-NOx</t>
  </si>
  <si>
    <t>2285002006-51013-NOx</t>
  </si>
  <si>
    <t>2285002006-51059-NOx</t>
  </si>
  <si>
    <t>2285002006-51683-NOx</t>
  </si>
  <si>
    <t>2285002006-51685-NOx</t>
  </si>
  <si>
    <t>2285002006-51153-NOx</t>
  </si>
  <si>
    <t>2285002006-11001-VOC</t>
  </si>
  <si>
    <t>2285002006-24017-VOC</t>
  </si>
  <si>
    <t>2285002006-24021-VOC</t>
  </si>
  <si>
    <t>2285002006-24031-VOC</t>
  </si>
  <si>
    <t>2285002006-24033-VOC</t>
  </si>
  <si>
    <t>2285002006-51510-VOC</t>
  </si>
  <si>
    <t>2285002006-51013-VOC</t>
  </si>
  <si>
    <t>2285002006-51059-VOC</t>
  </si>
  <si>
    <t>2285002006-51683-VOC</t>
  </si>
  <si>
    <t>2285002006-51685-VOC</t>
  </si>
  <si>
    <t>2285002006-51153-VOC</t>
  </si>
  <si>
    <t>2285002007-24021-NOx</t>
  </si>
  <si>
    <t>2285002007-24021-VOC</t>
  </si>
  <si>
    <t>2285002008-11001-NOx</t>
  </si>
  <si>
    <t>2285002008-24021-NOx</t>
  </si>
  <si>
    <t>2285002008-24031-NOx</t>
  </si>
  <si>
    <t>2285002008-24033-NOx</t>
  </si>
  <si>
    <t>2285002008-51510-NOx</t>
  </si>
  <si>
    <t>2285002008-51013-NOx</t>
  </si>
  <si>
    <t>2285002008-51059-NOx</t>
  </si>
  <si>
    <t>2285002008-51683-NOx</t>
  </si>
  <si>
    <t>2285002008-51685-NOx</t>
  </si>
  <si>
    <t>2285002008-51153-NOx</t>
  </si>
  <si>
    <t>2285002008-11001-VOC</t>
  </si>
  <si>
    <t>2285002008-24021-VOC</t>
  </si>
  <si>
    <t>2285002008-24031-VOC</t>
  </si>
  <si>
    <t>2285002008-24033-VOC</t>
  </si>
  <si>
    <t>2285002008-51510-VOC</t>
  </si>
  <si>
    <t>2285002008-51013-VOC</t>
  </si>
  <si>
    <t>2285002008-51059-VOC</t>
  </si>
  <si>
    <t>2285002008-51683-VOC</t>
  </si>
  <si>
    <t>2285002008-51685-VOC</t>
  </si>
  <si>
    <t>2285002008-51153-VOC</t>
  </si>
  <si>
    <t>2285002009-11001-NOx</t>
  </si>
  <si>
    <t>2285002009-24021-NOx</t>
  </si>
  <si>
    <t>2285002009-24031-NOx</t>
  </si>
  <si>
    <t>2285002009-24033-NOx</t>
  </si>
  <si>
    <t>2285002009-51510-NOx</t>
  </si>
  <si>
    <t>2285002009-51013-NOx</t>
  </si>
  <si>
    <t>2285002009-51059-NOx</t>
  </si>
  <si>
    <t>2285002009-51683-NOx</t>
  </si>
  <si>
    <t>2285002009-51685-NOx</t>
  </si>
  <si>
    <t>2285002009-51153-NOx</t>
  </si>
  <si>
    <t>2285002009-11001-VOC</t>
  </si>
  <si>
    <t>2285002009-24021-VOC</t>
  </si>
  <si>
    <t>2285002009-24031-VOC</t>
  </si>
  <si>
    <t>2285002009-24033-VOC</t>
  </si>
  <si>
    <t>2285002009-51510-VOC</t>
  </si>
  <si>
    <t>2285002009-51013-VOC</t>
  </si>
  <si>
    <t>2285002009-51059-VOC</t>
  </si>
  <si>
    <t>2285002009-51683-VOC</t>
  </si>
  <si>
    <t>2285002009-51685-VOC</t>
  </si>
  <si>
    <t>2285002009-51153-VOC</t>
  </si>
  <si>
    <t>28500201-11001-NOx</t>
  </si>
  <si>
    <t>28500201-24021-NOx</t>
  </si>
  <si>
    <t>28500201-51059-NOx</t>
  </si>
  <si>
    <t>28500201-11001-VOC</t>
  </si>
  <si>
    <t>28500201-24021-VOC</t>
  </si>
  <si>
    <t>28500201-51059-VOC</t>
  </si>
  <si>
    <t>2810001001-24009-NOx</t>
  </si>
  <si>
    <t>2810001001-24017-NOx</t>
  </si>
  <si>
    <t>2810001001-24033-NOx</t>
  </si>
  <si>
    <t>2810001001-51153-NOx</t>
  </si>
  <si>
    <t>2810001001-24009-VOC</t>
  </si>
  <si>
    <t>2810001001-24017-VOC</t>
  </si>
  <si>
    <t>2810001001-24021-VOC</t>
  </si>
  <si>
    <t>2810001001-24033-VOC</t>
  </si>
  <si>
    <t>2810001001-51059-VOC</t>
  </si>
  <si>
    <t>2810001001-51107-VOC</t>
  </si>
  <si>
    <t>2810001001-51153-VOC</t>
  </si>
  <si>
    <t>2810001002-24009-NOx</t>
  </si>
  <si>
    <t>2810001002-24017-NOx</t>
  </si>
  <si>
    <t>2810001002-24021-NOx</t>
  </si>
  <si>
    <t>2810001002-24033-NOx</t>
  </si>
  <si>
    <t>2810001002-51059-NOx</t>
  </si>
  <si>
    <t>2810001002-51107-NOx</t>
  </si>
  <si>
    <t>2810001002-51153-NOx</t>
  </si>
  <si>
    <t>2810001002-24009-VOC</t>
  </si>
  <si>
    <t>2810001002-24017-VOC</t>
  </si>
  <si>
    <t>2810001002-24021-VOC</t>
  </si>
  <si>
    <t>2810001002-24033-VOC</t>
  </si>
  <si>
    <t>2810001002-51059-VOC</t>
  </si>
  <si>
    <t>2810001002-51107-VOC</t>
  </si>
  <si>
    <t>2810001002-51153-VOC</t>
  </si>
  <si>
    <t>2102004001-51610-VOC</t>
  </si>
  <si>
    <t>2102007000-11001-VOC</t>
  </si>
  <si>
    <t>2102011000-24009-VOC</t>
  </si>
  <si>
    <t>2102011000-24017-VOC</t>
  </si>
  <si>
    <t>2102011000-24021-VOC</t>
  </si>
  <si>
    <t>2102011000-51013-VOC</t>
  </si>
  <si>
    <t>2102011000-51510-VOC</t>
  </si>
  <si>
    <t>2102011000-51600-VOC</t>
  </si>
  <si>
    <t>2102011000-51610-VOC</t>
  </si>
  <si>
    <t>2102011000-51683-VOC</t>
  </si>
  <si>
    <t>2102011000-51685-VOC</t>
  </si>
  <si>
    <t>2103001000-51610-VOC</t>
  </si>
  <si>
    <t>2103001000-51683-VOC</t>
  </si>
  <si>
    <t>2103001000-51685-VOC</t>
  </si>
  <si>
    <t>2103002000-51685-VOC</t>
  </si>
  <si>
    <t>2103011000-51610-VOC</t>
  </si>
  <si>
    <t>2103011000-51685-VOC</t>
  </si>
  <si>
    <t>2104008510-51013-NOX</t>
  </si>
  <si>
    <t>2104008510-51013-VOC</t>
  </si>
  <si>
    <t>2104008510-51600-NOX</t>
  </si>
  <si>
    <t>2104008510-51600-VOC</t>
  </si>
  <si>
    <t>2104008510-51610-NOX</t>
  </si>
  <si>
    <t>2104008510-51610-VOC</t>
  </si>
  <si>
    <t>2104008510-51683-NOX</t>
  </si>
  <si>
    <t>2104008510-51685-NOX</t>
  </si>
  <si>
    <t>2104008510-51685-VOC</t>
  </si>
  <si>
    <t>2104008610-51013-NOX</t>
  </si>
  <si>
    <t>2104008610-51013-VOC</t>
  </si>
  <si>
    <t>2104008610-51600-NOX</t>
  </si>
  <si>
    <t>2104008610-51610-NOX</t>
  </si>
  <si>
    <t>2104008610-51610-VOC</t>
  </si>
  <si>
    <t>2104008610-51683-NOX</t>
  </si>
  <si>
    <t>2104008610-51685-NOX</t>
  </si>
  <si>
    <t>2104008610-51685-VOC</t>
  </si>
  <si>
    <t>2104008700-51013-VOC</t>
  </si>
  <si>
    <t>2104008700-51600-NOX</t>
  </si>
  <si>
    <t>2104008700-51610-NOX</t>
  </si>
  <si>
    <t>2104008700-51610-VOC</t>
  </si>
  <si>
    <t>2104008700-51685-NOX</t>
  </si>
  <si>
    <t>2104008700-51685-VOC</t>
  </si>
  <si>
    <t>2302070010-51059-VOC</t>
  </si>
  <si>
    <t>2275060011-24017-NOX</t>
  </si>
  <si>
    <t>Commercial/Ins</t>
  </si>
  <si>
    <t xml:space="preserve">Furnace: Indoor, cordwood-fired, non-EPA certified </t>
  </si>
  <si>
    <t xml:space="preserve">Wood </t>
  </si>
  <si>
    <t>Outdoor Wood Burning Equipment</t>
  </si>
  <si>
    <t>SCC/Poll/Juris Combo Missing</t>
  </si>
  <si>
    <t>Data for CO emission and Stafford county present in originial DB were removed.</t>
  </si>
  <si>
    <t>Tab "Ratios_MARAMA-VA" contains data from MARAMA-VA file provided by Doris M. on different dates.</t>
  </si>
  <si>
    <t>For processing, only one row of data for each SCC/Pollutant/FIPS combo was needed so emissions were added for the same SCC/Pollutant/FIPS combo.</t>
  </si>
  <si>
    <t>2104008700-51013-NOX</t>
  </si>
  <si>
    <t>Annual Emissions, tpy</t>
  </si>
  <si>
    <t>Ozone Season Tons Per Day Emissions, OStd</t>
  </si>
  <si>
    <t>SCC</t>
  </si>
  <si>
    <t>Not used during ozone season</t>
  </si>
  <si>
    <t>region_cd</t>
  </si>
  <si>
    <t>11001</t>
  </si>
  <si>
    <t>24009</t>
  </si>
  <si>
    <t>24017</t>
  </si>
  <si>
    <t>24033</t>
  </si>
  <si>
    <t>51059</t>
  </si>
  <si>
    <t>51153</t>
  </si>
  <si>
    <t>51510</t>
  </si>
  <si>
    <t>OSD Emission, tpd</t>
  </si>
  <si>
    <t>2810001001-24021-NOX</t>
  </si>
  <si>
    <t>2810001001-51059-NOX</t>
  </si>
  <si>
    <t>2810001001-51059-NOx</t>
  </si>
  <si>
    <t>2280202324-24009-VOC</t>
  </si>
  <si>
    <t>2280213324-24009-VOC</t>
  </si>
  <si>
    <t>SCC-FIPS-Pollutant combos missing in EMP , but present in tab "Ratios_MARAMA-VA"</t>
  </si>
  <si>
    <t xml:space="preserve">SCC-FIPS-Pollutant combo missing </t>
  </si>
  <si>
    <t>Not Used</t>
  </si>
  <si>
    <t>Not Used, FY Emiss at 2022 Level</t>
  </si>
  <si>
    <t>Missing in EMP</t>
  </si>
  <si>
    <t>C1C2 Data Sent By Roger Thunell (MDE)</t>
  </si>
  <si>
    <t>C3 Data sent by Roger Thunell (MDE)</t>
  </si>
  <si>
    <t>Burning data was sent by Doris McLeod (DEQ)</t>
  </si>
  <si>
    <t>These emissions were initially not present in MARAMA-VA files sent by Doris, but Doris provided later on along with OSD emissions.</t>
  </si>
  <si>
    <t>2032/38 emissions kept at 2022 level</t>
  </si>
  <si>
    <t>SCC-Fips-Pollutant combos missing in EMP, but present in tab "Ratios_MARAMA-VA"</t>
  </si>
  <si>
    <t>These point source emissions were deleted from "NP-NRModel-MAR-WILDFIRES Mo (2)". States provided point source data.</t>
  </si>
  <si>
    <t>Data in this tab was created using data in tabs 'Avg CO SCC_MDE' and 'C3_SCC OS Daily Avg' both sent by Roger Thunell. This data has been incorporated into tab "NP-NRModel-MAR-WILDFIRES Mo (2)".</t>
  </si>
  <si>
    <t>Emissions for these SCC-FIPS-Pollutant combos are missing in EMP, but are present in tab "Ratios_MARAMA-VA". These emissions are included in "NP-NRModel-MAR-WILDFIRES Mo (2)".</t>
  </si>
  <si>
    <t>Railway Maintenance emissions from EMP DB below were replaced by emissions generated by MOVES5 and were included in MOVES5 nonroad model inventory.</t>
  </si>
  <si>
    <t xml:space="preserve"> Gas Inboard/Sterndrive emissions in EMP DB below were deleted and replaced by MOVES5 generated emissions and were included in MOVES5 nonroad model inventory.</t>
  </si>
  <si>
    <t xml:space="preserve">These two Pleasure Craft SCCs below in EMP DB were deleted and replaced by emissions generated by MOVES5 and were included in MOVES5 nonroad model inventory. </t>
  </si>
  <si>
    <t>Row Labels</t>
  </si>
  <si>
    <t>Grand Total</t>
  </si>
  <si>
    <t>(2015 Ozone NAAAQS Redesignation Request &amp; Maintenance Plan)</t>
  </si>
  <si>
    <t>Ozone Season Day Emissions (Tons per day)</t>
  </si>
  <si>
    <t>2022</t>
  </si>
  <si>
    <t>2032</t>
  </si>
  <si>
    <t>2038</t>
  </si>
  <si>
    <t>Wildfires SCCs are assigned as "Nonpoint" in tab "NP-NRModel-MAR-WILDFIRES Modifi", but as "Wildfires" in tab "NPMARNRMODELPOINTFIREBIOG Modif". This accounts for 25 less number of Nonpoint entries in tab "NP-NRModel-MAR-WILDFIRES Modifi". Wildfire data was sent by Doris McLeod (DEQ).</t>
  </si>
  <si>
    <t>2810001001-51107-NOx</t>
  </si>
  <si>
    <t xml:space="preserve">There were multiple rows of data for the same SCC/Pollutant/FIPS combination that difffered in plantid, pointid etc (See below). </t>
  </si>
  <si>
    <t>Jurisdiction</t>
  </si>
  <si>
    <t>City of Alexandria</t>
  </si>
  <si>
    <t>Arlington County</t>
  </si>
  <si>
    <t>Calvert County</t>
  </si>
  <si>
    <t>Charles County</t>
  </si>
  <si>
    <t>Fairfax County</t>
  </si>
  <si>
    <t>Frederick County</t>
  </si>
  <si>
    <t>Loudoun County</t>
  </si>
  <si>
    <t>Montgomery County</t>
  </si>
  <si>
    <t>Prince George's County</t>
  </si>
  <si>
    <t>Prince William County</t>
  </si>
  <si>
    <t>2501060100-11001-VOC</t>
  </si>
  <si>
    <t>2501060100-24009-VOC</t>
  </si>
  <si>
    <t>2501060100-24017-VOC</t>
  </si>
  <si>
    <t>2501060100-24021-VOC</t>
  </si>
  <si>
    <t>2501060100-24031-VOC</t>
  </si>
  <si>
    <t>2501060100-24033-VOC</t>
  </si>
  <si>
    <t>2501060100-51510-VOC</t>
  </si>
  <si>
    <t>2501060100-51013-VOC</t>
  </si>
  <si>
    <t>2501060100-51059-VOC</t>
  </si>
  <si>
    <t>2501060100-51107-VOC</t>
  </si>
  <si>
    <t>2501060100-51153-VOC</t>
  </si>
  <si>
    <t>Stage II emissions were supplied by DTP staff in a memo in an email dated 1/23/26 and have been incorporated in "NP-NRModel-MAR-WILDFIRES Mo (2)" tab.</t>
  </si>
  <si>
    <t>Description (SCC Level 1)</t>
  </si>
  <si>
    <t>Description (SCC Level 2)</t>
  </si>
  <si>
    <t>Description (SCC Level 3)</t>
  </si>
  <si>
    <t>Description (SCC Level 4)</t>
  </si>
  <si>
    <t>Surrogates used in 2008 O3 RR/MP</t>
  </si>
  <si>
    <t>No Growth</t>
  </si>
  <si>
    <t>REG POP</t>
  </si>
  <si>
    <t>Population</t>
  </si>
  <si>
    <t>Employment</t>
  </si>
  <si>
    <t/>
  </si>
  <si>
    <t>Household</t>
  </si>
  <si>
    <t>VMT</t>
  </si>
  <si>
    <t>MOVES</t>
  </si>
  <si>
    <t>2032 Coop OSD Emissions (tpd)</t>
  </si>
  <si>
    <t>2038 Coop OSD Emissions (tpd)</t>
  </si>
  <si>
    <t>Proposed Surrogates for 2015 O3 RR/MP</t>
  </si>
  <si>
    <t>Coop Growth Surrogate</t>
  </si>
  <si>
    <t xml:space="preserve">Cooperative Forecasts Round 10.0 </t>
  </si>
  <si>
    <t xml:space="preserve">No Growth </t>
  </si>
  <si>
    <t>Coop 2032 Growth Factor</t>
  </si>
  <si>
    <t>Coop 2038 Growth Factor</t>
  </si>
  <si>
    <t>Lane Mile</t>
  </si>
  <si>
    <t>2032/38 Control Factor</t>
  </si>
  <si>
    <t>EMP Control Factors</t>
  </si>
  <si>
    <t>All FIPS</t>
  </si>
  <si>
    <t>Applicable to FIPS below</t>
  </si>
  <si>
    <t>nonpt_sector_Control_2022_203X_Gasoline_Distribution_NESHAP_nonpt_ptnonipm_2022v1platform_30sep2024_v0.xlsx</t>
  </si>
  <si>
    <t>nonpt_sector_Control_2022_2032_RICE_NSPS_nonpt_ptnonipm_2022v1platform_07oct2024_v1.xlsx</t>
  </si>
  <si>
    <t>Data Source (EMP Data Files - I:\AIR\Wash_SIPs\Ozone Plans\Redesignation Request_Maintenance Plan_2015 Ozone Std\EPA EMF Files\NP-MAR Data extracted for Wash DC Area)</t>
  </si>
  <si>
    <t>Gas Sales</t>
  </si>
  <si>
    <t>EPA EMP</t>
  </si>
  <si>
    <t>BY2017 EI</t>
  </si>
  <si>
    <t>(MOVES2014b)</t>
  </si>
  <si>
    <t>Structure Fires</t>
  </si>
  <si>
    <t>Unspecified</t>
  </si>
  <si>
    <t>Motor Vehicle Fires</t>
  </si>
  <si>
    <t>Animals</t>
  </si>
  <si>
    <t>Industrial Adhesives</t>
  </si>
  <si>
    <t>Miscellaneous Industrial</t>
  </si>
  <si>
    <t>All Solvent Types</t>
  </si>
  <si>
    <t>Brewpubs</t>
  </si>
  <si>
    <t>Food and Kindred Products</t>
  </si>
  <si>
    <t>Breweries</t>
  </si>
  <si>
    <t>Oil Spill</t>
  </si>
  <si>
    <t>Catastrophic/Accidental Releases</t>
  </si>
  <si>
    <t>Leaking Underground Storage Tanks - Soil Remediation</t>
  </si>
  <si>
    <t>Leaking Underground Storage Tanks</t>
  </si>
  <si>
    <t xml:space="preserve"> All Storage Types</t>
  </si>
  <si>
    <t>Fuel Combustion Residual Comm/Institutional</t>
  </si>
  <si>
    <t>Residual Oil</t>
  </si>
  <si>
    <t>Fuel Combustion Residual Industrial</t>
  </si>
  <si>
    <t xml:space="preserve"> Industrial Boilers, ICEs - Oil</t>
  </si>
  <si>
    <t>Commercial</t>
  </si>
  <si>
    <t>2810030000-24009-NOX</t>
  </si>
  <si>
    <t>2810030000-24017-NOX</t>
  </si>
  <si>
    <t>2810030000-24021-NOX</t>
  </si>
  <si>
    <t>2810030000-24031-NOX</t>
  </si>
  <si>
    <t>2810030000-24033-NOX</t>
  </si>
  <si>
    <t>2810030000-24009-VOC</t>
  </si>
  <si>
    <t>2810030000-24017-VOC</t>
  </si>
  <si>
    <t>2810030000-24021-VOC</t>
  </si>
  <si>
    <t>2810030000-24031-VOC</t>
  </si>
  <si>
    <t>2810030000-24033-VOC</t>
  </si>
  <si>
    <t>2810050000-24009-NOX</t>
  </si>
  <si>
    <t>2810050000-24017-NOX</t>
  </si>
  <si>
    <t>2810050000-24021-NOX</t>
  </si>
  <si>
    <t>2810050000-24031-NOX</t>
  </si>
  <si>
    <t>2810050000-24033-NOX</t>
  </si>
  <si>
    <t>2810050000-24009-VOC</t>
  </si>
  <si>
    <t>2810050000-24017-VOC</t>
  </si>
  <si>
    <t>2810050000-24021-VOC</t>
  </si>
  <si>
    <t>2810050000-24031-VOC</t>
  </si>
  <si>
    <t>2810050000-24033-VOC</t>
  </si>
  <si>
    <t>2810060200-24009-NOX</t>
  </si>
  <si>
    <t>2810060200-24017-NOX</t>
  </si>
  <si>
    <t>2810060200-24021-NOX</t>
  </si>
  <si>
    <t>2810060200-24031-NOX</t>
  </si>
  <si>
    <t>2810060200-24033-NOX</t>
  </si>
  <si>
    <t>2810060200-24009-VOC</t>
  </si>
  <si>
    <t>2810060200-24017-VOC</t>
  </si>
  <si>
    <t>2810060200-24021-VOC</t>
  </si>
  <si>
    <t>2810060200-24031-VOC</t>
  </si>
  <si>
    <t>2810060200-24033-VOC</t>
  </si>
  <si>
    <t>2440000000-24009-VOC</t>
  </si>
  <si>
    <t>2440000000-24017-VOC</t>
  </si>
  <si>
    <t>2440000000-24021-VOC</t>
  </si>
  <si>
    <t>2440000000-24031-VOC</t>
  </si>
  <si>
    <t>2440000000-24033-VOC</t>
  </si>
  <si>
    <t>2302070001-24009-VOC</t>
  </si>
  <si>
    <t>2302070001-24017-VOC</t>
  </si>
  <si>
    <t>2302070001-24021-VOC</t>
  </si>
  <si>
    <t>2302070001-24031-VOC</t>
  </si>
  <si>
    <t>2302070001-24033-VOC</t>
  </si>
  <si>
    <t>2830000000-24009-VOC</t>
  </si>
  <si>
    <t>2830000000-24017-VOC</t>
  </si>
  <si>
    <t>2830000000-24021-VOC</t>
  </si>
  <si>
    <t>2830000000-24031-VOC</t>
  </si>
  <si>
    <t>2830000000-24033-VOC</t>
  </si>
  <si>
    <t>2660000000-24009-VOC</t>
  </si>
  <si>
    <t>2660000000-24017-VOC</t>
  </si>
  <si>
    <t>2660000000-24021-VOC</t>
  </si>
  <si>
    <t>2660000000-24031-VOC</t>
  </si>
  <si>
    <t>2660000000-24033-VOC</t>
  </si>
  <si>
    <t>2103005000-24009-VOC</t>
  </si>
  <si>
    <t>2103005000-24017-VOC</t>
  </si>
  <si>
    <t>2103005000-24021-VOC</t>
  </si>
  <si>
    <t>2103005000-24031-VOC</t>
  </si>
  <si>
    <t>2103005000-24033-VOC</t>
  </si>
  <si>
    <t>2103005000-24009-NOx</t>
  </si>
  <si>
    <t>2103005000-24017-NOx</t>
  </si>
  <si>
    <t>2103005000-24021-NOx</t>
  </si>
  <si>
    <t>2103005000-24031-NOx</t>
  </si>
  <si>
    <t>2103005000-24033-NOx</t>
  </si>
  <si>
    <t>2102005000-24009-VOC</t>
  </si>
  <si>
    <t>2102005000-24017-VOC</t>
  </si>
  <si>
    <t>2102005000-24021-VOC</t>
  </si>
  <si>
    <t>2102005000-24031-VOC</t>
  </si>
  <si>
    <t>2102005000-24033-VOC</t>
  </si>
  <si>
    <t>2102005000-24009-NOx</t>
  </si>
  <si>
    <t>2102005000-24017-NOx</t>
  </si>
  <si>
    <t>2102005000-24021-NOx</t>
  </si>
  <si>
    <t>2102005000-24031-NOx</t>
  </si>
  <si>
    <t>2102005000-24033-NOx</t>
  </si>
  <si>
    <t xml:space="preserve">Emissions for SCCs below were provided separately by Roger Thunell (MDE) on 4.8.2026 as they were not included in EMP database. </t>
  </si>
  <si>
    <t>Andrews AFB</t>
  </si>
  <si>
    <t>OSD</t>
  </si>
  <si>
    <t>Reagan N. Airport</t>
  </si>
  <si>
    <t>Dulles Airport</t>
  </si>
  <si>
    <t>2032 OSD</t>
  </si>
  <si>
    <t>2038 OSD</t>
  </si>
  <si>
    <t xml:space="preserve"> </t>
  </si>
  <si>
    <t>GSE Emission</t>
  </si>
  <si>
    <t>Annual &amp; OSD GSE emissions below for 2022 were sent by Doris M. in a spreadsheet "Annual to OS comparison_Airports.xlsx". Annual 2032/38 emisions below were taken from EMP DB, which were converted into 2032/38 OSD emissions using Ratio (0.002897) provided in tab "Ratios" &amp; Col "Ratio" in the above file. 2017/22/32/38 GSE emissions were developed for MD and VA using MOVES5. Later on, GSE emissions for 24033, 51013, and 51107 were deleted in MOVES5 output DB. Emissions for those 3 counties are provided below. This was done to separate GSE emissions for Andrews AFB, Dulles, and National airports and add them together with other type of emissions at those airports to develop total emissions for 3 quasi-point sources. (Decided in 4.15.26 TAC meeting)</t>
  </si>
  <si>
    <t>This tab contains data from tab "NP-NRModel-MAR-WILDFIRES Mo (2)" for 7 SCCs related to airport. Col E/F exclude data for those 7 SCCs for Andrews AFB, Dulles, and National airports. They only contain data for other airports in coresponding counties. For this reason, data in Col I/K in this tab are not correct as they don't exclude those airports/SCCs and were simply developed by multiplying a ratio in Doris's annual to OSD airport file to annual 2032/38 EMP data. Since EMP data is county total and so doesn't exclude emissions for those 3 airports, using data in Col I/K as seen in this tab will be erroneous. Therefore, data in col I/K was recalculated in tab "NP-NRModel-MAR-WILDFIRES Mo (2)" by multiplying the ratio of 2032/22 and 2038/22 annual EMP emisions with data in col F (emission for remaining airports). This assumes that growth for those remaining airports in each county will be similar to those other 3 airports.</t>
  </si>
  <si>
    <t>2032 GF</t>
  </si>
  <si>
    <t>2038 GF</t>
  </si>
  <si>
    <t>Column1</t>
  </si>
  <si>
    <t>Total Emission</t>
  </si>
  <si>
    <t>EMP 2032/38 OSD inventory isn't available so 2022 OSD emissions were grown by multiplying DEQ-MARAMA's 2022 OSD inventory with ratio of annual 2032/22 and 2038/22 EMP inventories.</t>
  </si>
  <si>
    <t>Note</t>
  </si>
  <si>
    <t>2104008700-51013-NOx</t>
  </si>
  <si>
    <t>2265008005-51013-NOX</t>
  </si>
  <si>
    <t>2270008005-51013-NOX</t>
  </si>
  <si>
    <t>2275001000-51013-NOX</t>
  </si>
  <si>
    <t>2275020000-51013-NOX</t>
  </si>
  <si>
    <t>2275050011-51013-NOX</t>
  </si>
  <si>
    <t>2275050012-51013-NOX</t>
  </si>
  <si>
    <t>2275060011-51013-NOX</t>
  </si>
  <si>
    <t>2275060012-51013-NOX</t>
  </si>
  <si>
    <t>2275070000-51013-NOX</t>
  </si>
  <si>
    <t>2265008005-51107-NOX</t>
  </si>
  <si>
    <t>2270008005-51107-NOX</t>
  </si>
  <si>
    <t>2275001000-51107-NOX</t>
  </si>
  <si>
    <t>2275020000-51107-NOX</t>
  </si>
  <si>
    <t>2275050011-51107-NOX</t>
  </si>
  <si>
    <t>2275050012-51107-NOX</t>
  </si>
  <si>
    <t>2275060011-51107-NOX</t>
  </si>
  <si>
    <t>2275060012-51107-NOX</t>
  </si>
  <si>
    <t>2275070000-51107-NOX</t>
  </si>
  <si>
    <t>2265008005-24033-NOX</t>
  </si>
  <si>
    <t>2270008005-24033-NOX</t>
  </si>
  <si>
    <t>2275001000-24033-NOX</t>
  </si>
  <si>
    <t>2275020000-24033-NOX</t>
  </si>
  <si>
    <t>2275050011-24033-NOX</t>
  </si>
  <si>
    <t>2275050012-24033-NOX</t>
  </si>
  <si>
    <t>2275060011-24033-NOX</t>
  </si>
  <si>
    <t>2275060012-24033-NOX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</si>
</sst>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64" formatCode="#0.00000"/>
    <numFmt numFmtId="165" formatCode="0.000000"/>
    <numFmt numFmtId="166" formatCode="#0.000000"/>
    <numFmt numFmtId="167" formatCode="0.0000"/>
    <numFmt numFmtId="168" formatCode="#0.00"/>
    <numFmt numFmtId="169" formatCode="#0.000"/>
    <numFmt numFmtId="170" formatCode="0.00000"/>
    <numFmt numFmtId="171" formatCode="0.000000000"/>
    <numFmt numFmtId="172" formatCode="0.0000000000"/>
    <numFmt numFmtId="173" formatCode="0.000"/>
    <numFmt numFmtId="174" formatCode="#0.0000"/>
    <numFmt numFmtId="175" formatCode="0.00000000"/>
    <numFmt numFmtId="176" formatCode="#0"/>
    <numFmt numFmtId="177" formatCode="0.000000000000"/>
  </numFmts>
  <fonts count="41" x14ac:knownFonts="1">
    <font>
      <sz val="11"/>
      <color theme="1"/>
      <name val="Calibri"/>
      <family val="2"/>
      <scheme val="minor"/>
    </font>
    <font>
      <sz val="13"/>
      <color rgb="FF595959"/>
      <name val="Calibri"/>
      <family val="2"/>
    </font>
    <font>
      <b/>
      <sz val="11"/>
      <color theme="1"/>
      <name val="Calibri"/>
      <family val="2"/>
      <scheme val="minor"/>
    </font>
    <font>
      <sz val="11"/>
      <name val="Calibri"/>
      <family val="2"/>
      <scheme val="minor"/>
    </font>
    <font>
      <sz val="13"/>
      <color rgb="FF595959"/>
      <name val="Calibri"/>
      <family val="2"/>
    </font>
    <font>
      <b/>
      <sz val="12"/>
      <color theme="1"/>
      <name val="Calibri"/>
      <family val="2"/>
      <scheme val="minor"/>
    </font>
    <font>
      <sz val="8"/>
      <name val="Calibri"/>
      <family val="2"/>
      <scheme val="minor"/>
    </font>
    <font>
      <sz val="13"/>
      <name val="Calibri"/>
      <family val="2"/>
    </font>
    <font>
      <sz val="13"/>
      <name val="Calibri"/>
      <family val="2"/>
      <scheme val="minor"/>
    </font>
    <font>
      <b/>
      <sz val="13"/>
      <color rgb="FF00B050"/>
      <name val="Calibri"/>
      <family val="2"/>
    </font>
    <font>
      <b/>
      <sz val="11"/>
      <color rgb="FF00B050"/>
      <name val="Calibri"/>
      <family val="2"/>
      <scheme val="minor"/>
    </font>
    <font>
      <b/>
      <sz val="13"/>
      <color rgb="FF00B050"/>
      <name val="Calibri"/>
      <family val="2"/>
      <scheme val="minor"/>
    </font>
    <font>
      <b/>
      <sz val="12"/>
      <color rgb="FF00B050"/>
      <name val="Calibri"/>
      <family val="2"/>
      <scheme val="minor"/>
    </font>
    <font>
      <sz val="13"/>
      <color rgb="FF00B050"/>
      <name val="Calibri"/>
      <family val="2"/>
    </font>
    <font>
      <sz val="13"/>
      <color theme="1"/>
      <name val="Calibri"/>
      <family val="2"/>
      <scheme val="minor"/>
    </font>
    <font>
      <sz val="11"/>
      <color rgb="FF000000"/>
      <name val="Calibri"/>
      <family val="2"/>
      <scheme val="minor"/>
    </font>
    <font>
      <sz val="11"/>
      <color rgb="FFFF0000"/>
      <name val="Calibri"/>
      <family val="2"/>
      <scheme val="minor"/>
    </font>
    <font>
      <sz val="13"/>
      <color rgb="FFFF0000"/>
      <name val="Calibri"/>
      <family val="2"/>
    </font>
    <font>
      <sz val="10"/>
      <color indexed="8"/>
      <name val="Arial"/>
      <family val="2"/>
    </font>
    <font>
      <sz val="11"/>
      <color indexed="8"/>
      <name val="Calibri"/>
      <family val="2"/>
    </font>
    <font>
      <sz val="13"/>
      <color theme="1"/>
      <name val="Calibri"/>
      <family val="2"/>
    </font>
    <font>
      <sz val="11"/>
      <color rgb="FF000000"/>
      <name val="Calibri"/>
      <family val="2"/>
    </font>
    <font>
      <sz val="11"/>
      <color rgb="FFFF0000"/>
      <name val="Calibri"/>
      <family val="2"/>
    </font>
    <font>
      <b/>
      <sz val="11"/>
      <color rgb="FFFF0000"/>
      <name val="Calibri"/>
      <family val="2"/>
      <scheme val="minor"/>
    </font>
    <font>
      <sz val="14"/>
      <color theme="1"/>
      <name val="Calibri"/>
      <family val="2"/>
      <scheme val="minor"/>
    </font>
    <font>
      <sz val="12"/>
      <name val="Calibri"/>
      <family val="2"/>
      <scheme val="minor"/>
    </font>
    <font>
      <b/>
      <sz val="12"/>
      <color rgb="FFFF0000"/>
      <name val="Calibri"/>
      <family val="2"/>
      <scheme val="minor"/>
    </font>
    <font>
      <b/>
      <sz val="11"/>
      <color rgb="FFC00000"/>
      <name val="Calibri"/>
      <family val="2"/>
      <scheme val="minor"/>
    </font>
    <font>
      <sz val="11"/>
      <color theme="1"/>
      <name val="Calibri"/>
      <family val="2"/>
      <scheme val="minor"/>
    </font>
    <font>
      <sz val="10"/>
      <name val="Arial"/>
      <family val="2"/>
    </font>
    <font>
      <b/>
      <sz val="10"/>
      <name val="Arial"/>
      <family val="2"/>
    </font>
    <font>
      <sz val="10"/>
      <color theme="1"/>
      <name val="Arial"/>
      <family val="2"/>
    </font>
    <font>
      <sz val="11"/>
      <color theme="1"/>
      <name val="Calibri"/>
      <family val="2"/>
    </font>
    <font>
      <sz val="13"/>
      <color theme="1" tint="0.14999847407452621"/>
      <name val="Calibri"/>
      <family val="2"/>
    </font>
    <font>
      <sz val="10"/>
      <color theme="1" tint="0.14999847407452621"/>
      <name val="Arial"/>
      <family val="2"/>
    </font>
    <font>
      <sz val="10"/>
      <name val="Aptos"/>
      <family val="2"/>
    </font>
    <font>
      <sz val="10"/>
      <name val="Calibri"/>
      <family val="2"/>
    </font>
    <font>
      <b/>
      <sz val="10"/>
      <color rgb="FFFF0000"/>
      <name val="Times New Roman"/>
      <family val="1"/>
    </font>
    <font>
      <sz val="11"/>
      <color rgb="FFFF0000"/>
      <name val="Times New Roman"/>
      <family val="1"/>
    </font>
    <font>
      <sz val="10"/>
      <color rgb="FFFF0000"/>
      <name val="Arial"/>
      <family val="2"/>
    </font>
    <font>
      <b/>
      <sz val="11"/>
      <color rgb="FF000000"/>
      <name val="Calibri"/>
      <family val="2"/>
      <scheme val="minor"/>
    </font>
  </fonts>
  <fills count="10">
    <fill>
      <patternFill patternType="none"/>
    </fill>
    <fill>
      <patternFill patternType="gray125"/>
    </fill>
    <fill>
      <patternFill patternType="solid">
        <fgColor rgb="FFF2F2F2"/>
      </patternFill>
    </fill>
    <fill>
      <patternFill patternType="solid">
        <fgColor rgb="FFFFFFCC"/>
        <bgColor indexed="64"/>
      </patternFill>
    </fill>
    <fill>
      <patternFill patternType="solid">
        <fgColor theme="9" tint="0.79998168889431442"/>
        <bgColor indexed="64"/>
      </patternFill>
    </fill>
    <fill>
      <patternFill patternType="solid">
        <fgColor theme="3" tint="0.89999084444715716"/>
        <bgColor indexed="64"/>
      </patternFill>
    </fill>
    <fill>
      <patternFill patternType="solid">
        <fgColor indexed="22"/>
        <bgColor indexed="0"/>
      </patternFill>
    </fill>
    <fill>
      <patternFill patternType="solid">
        <fgColor theme="0" tint="-0.249977111117893"/>
        <bgColor indexed="64"/>
      </patternFill>
    </fill>
    <fill>
      <patternFill patternType="solid">
        <fgColor rgb="FFFFFF00"/>
        <bgColor indexed="0"/>
      </patternFill>
    </fill>
    <fill>
      <patternFill patternType="solid">
        <fgColor theme="4" tint="0.79998168889431442"/>
        <bgColor indexed="64"/>
      </patternFill>
    </fill>
  </fills>
  <borders count="23">
    <border>
      <left/>
      <right/>
      <top/>
      <bottom/>
      <diagonal/>
    </border>
    <border>
      <left/>
      <right/>
      <top/>
      <bottom style="thin">
        <color rgb="FFCCCCCC"/>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rgb="FFD0D7E5"/>
      </left>
      <right style="thin">
        <color rgb="FFD0D7E5"/>
      </right>
      <top style="thin">
        <color rgb="FFD0D7E5"/>
      </top>
      <bottom style="thin">
        <color rgb="FFD0D7E5"/>
      </bottom>
      <diagonal/>
    </border>
    <border>
      <left style="thin">
        <color indexed="8"/>
      </left>
      <right/>
      <top/>
      <bottom style="thin">
        <color indexed="64"/>
      </bottom>
      <diagonal/>
    </border>
    <border>
      <left style="thin">
        <color indexed="8"/>
      </left>
      <right/>
      <top/>
      <bottom/>
      <diagonal/>
    </border>
    <border>
      <left/>
      <right style="thin">
        <color indexed="64"/>
      </right>
      <top style="thin">
        <color indexed="64"/>
      </top>
      <bottom style="thin">
        <color indexed="64"/>
      </bottom>
      <diagonal/>
    </border>
  </borders>
  <cellStyleXfs count="5">
    <xf numFmtId="0" fontId="0" fillId="0" borderId="0"/>
    <xf numFmtId="0" fontId="18" fillId="0" borderId="0"/>
    <xf numFmtId="0" fontId="28" fillId="0" borderId="0"/>
    <xf numFmtId="0" fontId="29" fillId="0" borderId="0"/>
    <xf numFmtId="9" fontId="28" fillId="0" borderId="0" applyFont="0" applyFill="0" applyBorder="0" applyAlignment="0" applyProtection="0"/>
  </cellStyleXfs>
  <cellXfs count="217">
    <xf numFmtId="0" fontId="0" fillId="0" borderId="0" xfId="0"/>
    <xf numFmtId="0" fontId="1" fillId="0" borderId="0" xfId="0" applyFont="1" applyAlignment="1">
      <alignment vertical="top"/>
    </xf>
    <xf numFmtId="164" fontId="1" fillId="0" borderId="0" xfId="0" applyNumberFormat="1" applyFont="1" applyAlignment="1">
      <alignment vertical="top"/>
    </xf>
    <xf numFmtId="0" fontId="1" fillId="0" borderId="0" xfId="0" applyFont="1" applyAlignment="1">
      <alignment horizontal="left"/>
    </xf>
    <xf numFmtId="0" fontId="4" fillId="0" borderId="0" xfId="0" applyFont="1" applyAlignment="1">
      <alignment vertical="top"/>
    </xf>
    <xf numFmtId="164" fontId="1" fillId="2" borderId="0" xfId="0" applyNumberFormat="1" applyFont="1" applyFill="1" applyAlignment="1">
      <alignment horizontal="right" vertical="top"/>
    </xf>
    <xf numFmtId="164" fontId="1" fillId="0" borderId="0" xfId="0" applyNumberFormat="1" applyFont="1" applyAlignment="1">
      <alignment horizontal="right" vertical="top"/>
    </xf>
    <xf numFmtId="0" fontId="5" fillId="3" borderId="3" xfId="0" applyFont="1" applyFill="1" applyBorder="1" applyAlignment="1">
      <alignment horizontal="centerContinuous"/>
    </xf>
    <xf numFmtId="0" fontId="5" fillId="3" borderId="4" xfId="0" applyFont="1" applyFill="1" applyBorder="1" applyAlignment="1">
      <alignment horizontal="centerContinuous"/>
    </xf>
    <xf numFmtId="0" fontId="5" fillId="3" borderId="5" xfId="0" applyFont="1" applyFill="1" applyBorder="1" applyAlignment="1">
      <alignment horizontal="centerContinuous"/>
    </xf>
    <xf numFmtId="0" fontId="5" fillId="4" borderId="3" xfId="0" applyFont="1" applyFill="1" applyBorder="1" applyAlignment="1">
      <alignment horizontal="centerContinuous"/>
    </xf>
    <xf numFmtId="0" fontId="5" fillId="4" borderId="4" xfId="0" applyFont="1" applyFill="1" applyBorder="1" applyAlignment="1">
      <alignment horizontal="centerContinuous"/>
    </xf>
    <xf numFmtId="0" fontId="5" fillId="4" borderId="6" xfId="0" applyFont="1" applyFill="1" applyBorder="1" applyAlignment="1">
      <alignment horizontal="centerContinuous"/>
    </xf>
    <xf numFmtId="0" fontId="5" fillId="5" borderId="7" xfId="0" applyFont="1" applyFill="1" applyBorder="1" applyAlignment="1">
      <alignment horizontal="center"/>
    </xf>
    <xf numFmtId="0" fontId="5" fillId="0" borderId="0" xfId="0" applyFont="1"/>
    <xf numFmtId="0" fontId="2" fillId="0" borderId="8" xfId="0" applyFont="1" applyBorder="1" applyAlignment="1">
      <alignment horizontal="center" vertical="center" textRotation="180"/>
    </xf>
    <xf numFmtId="0" fontId="2" fillId="0" borderId="9" xfId="0" applyFont="1" applyBorder="1" applyAlignment="1">
      <alignment horizontal="center" vertical="center" textRotation="180"/>
    </xf>
    <xf numFmtId="0" fontId="2" fillId="3" borderId="9" xfId="0" applyFont="1" applyFill="1" applyBorder="1" applyAlignment="1">
      <alignment horizontal="center" vertical="center" textRotation="180"/>
    </xf>
    <xf numFmtId="0" fontId="2" fillId="0" borderId="10" xfId="0" applyFont="1" applyBorder="1" applyAlignment="1">
      <alignment horizontal="center" vertical="center" textRotation="180"/>
    </xf>
    <xf numFmtId="0" fontId="2" fillId="0" borderId="8" xfId="0" applyFont="1" applyBorder="1" applyAlignment="1">
      <alignment horizontal="center" vertical="center" textRotation="180" wrapText="1"/>
    </xf>
    <xf numFmtId="0" fontId="2" fillId="0" borderId="9" xfId="0" applyFont="1" applyBorder="1" applyAlignment="1">
      <alignment horizontal="center" vertical="center" textRotation="180" wrapText="1"/>
    </xf>
    <xf numFmtId="0" fontId="2" fillId="4" borderId="9" xfId="0" applyFont="1" applyFill="1" applyBorder="1" applyAlignment="1">
      <alignment horizontal="center" vertical="center" textRotation="180" wrapText="1"/>
    </xf>
    <xf numFmtId="0" fontId="2" fillId="0" borderId="2" xfId="0" applyFont="1" applyBorder="1" applyAlignment="1">
      <alignment horizontal="center" vertical="center" textRotation="180" wrapText="1"/>
    </xf>
    <xf numFmtId="0" fontId="2" fillId="0" borderId="11" xfId="0" applyFont="1" applyBorder="1" applyAlignment="1">
      <alignment horizontal="center" vertical="center" textRotation="180" wrapText="1"/>
    </xf>
    <xf numFmtId="0" fontId="0" fillId="0" borderId="8" xfId="0" applyBorder="1"/>
    <xf numFmtId="0" fontId="0" fillId="0" borderId="9" xfId="0" applyBorder="1"/>
    <xf numFmtId="0" fontId="0" fillId="0" borderId="10" xfId="0" applyBorder="1"/>
    <xf numFmtId="0" fontId="0" fillId="0" borderId="2" xfId="0" applyBorder="1"/>
    <xf numFmtId="0" fontId="0" fillId="0" borderId="11" xfId="0" applyBorder="1"/>
    <xf numFmtId="11" fontId="0" fillId="0" borderId="9" xfId="0" applyNumberFormat="1"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16" xfId="0" applyBorder="1"/>
    <xf numFmtId="165" fontId="0" fillId="0" borderId="11" xfId="0" applyNumberFormat="1" applyBorder="1"/>
    <xf numFmtId="165" fontId="0" fillId="0" borderId="16" xfId="0" applyNumberFormat="1" applyBorder="1"/>
    <xf numFmtId="0" fontId="5" fillId="0" borderId="0" xfId="0" applyFont="1" applyAlignment="1">
      <alignment wrapText="1"/>
    </xf>
    <xf numFmtId="0" fontId="7" fillId="0" borderId="0" xfId="0" applyFont="1" applyAlignment="1">
      <alignment horizontal="left"/>
    </xf>
    <xf numFmtId="0" fontId="3" fillId="0" borderId="0" xfId="0" applyFont="1"/>
    <xf numFmtId="1" fontId="0" fillId="0" borderId="9" xfId="0" applyNumberFormat="1" applyBorder="1"/>
    <xf numFmtId="1" fontId="0" fillId="0" borderId="13" xfId="0" applyNumberFormat="1" applyBorder="1"/>
    <xf numFmtId="0" fontId="8" fillId="0" borderId="0" xfId="0" applyFont="1"/>
    <xf numFmtId="0" fontId="7" fillId="0" borderId="0" xfId="0" applyFont="1" applyAlignment="1">
      <alignment vertical="top"/>
    </xf>
    <xf numFmtId="0" fontId="9" fillId="0" borderId="0" xfId="0" applyFont="1" applyAlignment="1">
      <alignment vertical="top"/>
    </xf>
    <xf numFmtId="164" fontId="9" fillId="0" borderId="0" xfId="0" applyNumberFormat="1" applyFont="1" applyAlignment="1">
      <alignment horizontal="right" vertical="top"/>
    </xf>
    <xf numFmtId="166" fontId="9" fillId="0" borderId="0" xfId="0" applyNumberFormat="1" applyFont="1" applyAlignment="1">
      <alignment horizontal="right" vertical="top"/>
    </xf>
    <xf numFmtId="164" fontId="9" fillId="0" borderId="0" xfId="0" applyNumberFormat="1" applyFont="1" applyAlignment="1">
      <alignment vertical="top"/>
    </xf>
    <xf numFmtId="0" fontId="10" fillId="0" borderId="0" xfId="0" applyFont="1"/>
    <xf numFmtId="0" fontId="11" fillId="0" borderId="0" xfId="0" applyFont="1"/>
    <xf numFmtId="0" fontId="12" fillId="0" borderId="0" xfId="0" applyFont="1"/>
    <xf numFmtId="0" fontId="7" fillId="0" borderId="1" xfId="0" applyFont="1" applyBorder="1" applyAlignment="1">
      <alignment horizontal="left"/>
    </xf>
    <xf numFmtId="164" fontId="7" fillId="0" borderId="1" xfId="0" applyNumberFormat="1" applyFont="1" applyBorder="1" applyAlignment="1">
      <alignment horizontal="right"/>
    </xf>
    <xf numFmtId="164" fontId="7" fillId="0" borderId="0" xfId="0" applyNumberFormat="1" applyFont="1" applyAlignment="1">
      <alignment horizontal="right" vertical="top"/>
    </xf>
    <xf numFmtId="1" fontId="7" fillId="0" borderId="0" xfId="0" applyNumberFormat="1" applyFont="1" applyAlignment="1">
      <alignment vertical="top"/>
    </xf>
    <xf numFmtId="164" fontId="7" fillId="2" borderId="0" xfId="0" applyNumberFormat="1" applyFont="1" applyFill="1" applyAlignment="1">
      <alignment horizontal="right" vertical="top"/>
    </xf>
    <xf numFmtId="0" fontId="7" fillId="0" borderId="0" xfId="0" applyFont="1" applyAlignment="1">
      <alignment horizontal="left" wrapText="1"/>
    </xf>
    <xf numFmtId="164" fontId="13" fillId="0" borderId="0" xfId="0" applyNumberFormat="1" applyFont="1" applyAlignment="1">
      <alignment horizontal="right" vertical="top"/>
    </xf>
    <xf numFmtId="0" fontId="1" fillId="0" borderId="1" xfId="0" applyFont="1" applyBorder="1" applyAlignment="1">
      <alignment vertical="top"/>
    </xf>
    <xf numFmtId="164" fontId="1" fillId="0" borderId="1" xfId="0" applyNumberFormat="1" applyFont="1" applyBorder="1" applyAlignment="1">
      <alignment horizontal="right" vertical="top"/>
    </xf>
    <xf numFmtId="164" fontId="1" fillId="0" borderId="0" xfId="0" applyNumberFormat="1" applyFont="1" applyAlignment="1">
      <alignment horizontal="right"/>
    </xf>
    <xf numFmtId="0" fontId="4" fillId="0" borderId="1" xfId="0" applyFont="1" applyBorder="1" applyAlignment="1">
      <alignment vertical="top"/>
    </xf>
    <xf numFmtId="0" fontId="14" fillId="0" borderId="0" xfId="0" applyFont="1" applyAlignment="1">
      <alignment wrapText="1"/>
    </xf>
    <xf numFmtId="49" fontId="2" fillId="0" borderId="0" xfId="0" applyNumberFormat="1" applyFont="1"/>
    <xf numFmtId="168" fontId="0" fillId="0" borderId="0" xfId="0" applyNumberFormat="1"/>
    <xf numFmtId="0" fontId="15" fillId="0" borderId="0" xfId="0" applyFont="1" applyAlignment="1">
      <alignment horizontal="right" vertical="center" wrapText="1"/>
    </xf>
    <xf numFmtId="49" fontId="0" fillId="0" borderId="0" xfId="0" applyNumberFormat="1"/>
    <xf numFmtId="0" fontId="0" fillId="0" borderId="0" xfId="0" applyAlignment="1">
      <alignment vertical="center"/>
    </xf>
    <xf numFmtId="0" fontId="16" fillId="0" borderId="0" xfId="0" applyFont="1"/>
    <xf numFmtId="169" fontId="16" fillId="0" borderId="0" xfId="0" applyNumberFormat="1" applyFont="1"/>
    <xf numFmtId="170" fontId="16" fillId="0" borderId="0" xfId="0" applyNumberFormat="1" applyFont="1"/>
    <xf numFmtId="170" fontId="0" fillId="0" borderId="0" xfId="0" applyNumberFormat="1"/>
    <xf numFmtId="2" fontId="0" fillId="0" borderId="0" xfId="0" applyNumberFormat="1"/>
    <xf numFmtId="164" fontId="0" fillId="0" borderId="0" xfId="0" applyNumberFormat="1"/>
    <xf numFmtId="4" fontId="0" fillId="0" borderId="0" xfId="0" applyNumberFormat="1"/>
    <xf numFmtId="2" fontId="3" fillId="0" borderId="0" xfId="0" applyNumberFormat="1" applyFont="1"/>
    <xf numFmtId="167" fontId="0" fillId="0" borderId="0" xfId="0" applyNumberFormat="1"/>
    <xf numFmtId="1" fontId="17" fillId="0" borderId="0" xfId="0" applyNumberFormat="1" applyFont="1" applyAlignment="1">
      <alignment vertical="top"/>
    </xf>
    <xf numFmtId="2" fontId="19" fillId="6" borderId="17" xfId="1" applyNumberFormat="1" applyFont="1" applyFill="1" applyBorder="1" applyAlignment="1">
      <alignment horizontal="center"/>
    </xf>
    <xf numFmtId="2" fontId="19" fillId="0" borderId="18" xfId="1" applyNumberFormat="1" applyFont="1" applyBorder="1"/>
    <xf numFmtId="170" fontId="19" fillId="0" borderId="18" xfId="1" applyNumberFormat="1" applyFont="1" applyBorder="1" applyAlignment="1">
      <alignment horizontal="center"/>
    </xf>
    <xf numFmtId="0" fontId="0" fillId="0" borderId="0" xfId="0" applyAlignment="1">
      <alignment horizontal="center"/>
    </xf>
    <xf numFmtId="2" fontId="19" fillId="0" borderId="18" xfId="1" applyNumberFormat="1" applyFont="1" applyBorder="1" applyAlignment="1">
      <alignment horizontal="center"/>
    </xf>
    <xf numFmtId="170" fontId="3" fillId="0" borderId="0" xfId="0" applyNumberFormat="1" applyFont="1"/>
    <xf numFmtId="166" fontId="10" fillId="0" borderId="0" xfId="0" applyNumberFormat="1" applyFont="1"/>
    <xf numFmtId="0" fontId="20" fillId="0" borderId="0" xfId="0" applyFont="1" applyAlignment="1">
      <alignment vertical="top"/>
    </xf>
    <xf numFmtId="164" fontId="20" fillId="0" borderId="0" xfId="0" applyNumberFormat="1" applyFont="1" applyAlignment="1">
      <alignment horizontal="right" vertical="top"/>
    </xf>
    <xf numFmtId="1" fontId="20" fillId="0" borderId="0" xfId="0" applyNumberFormat="1" applyFont="1" applyAlignment="1">
      <alignment vertical="top"/>
    </xf>
    <xf numFmtId="0" fontId="14" fillId="0" borderId="0" xfId="0" applyFont="1"/>
    <xf numFmtId="0" fontId="21" fillId="0" borderId="19" xfId="0" applyFont="1" applyBorder="1" applyAlignment="1">
      <alignment vertical="center" wrapText="1"/>
    </xf>
    <xf numFmtId="170" fontId="19" fillId="6" borderId="17" xfId="1" applyNumberFormat="1" applyFont="1" applyFill="1" applyBorder="1" applyAlignment="1">
      <alignment horizontal="center"/>
    </xf>
    <xf numFmtId="170" fontId="21" fillId="0" borderId="19" xfId="0" applyNumberFormat="1" applyFont="1" applyBorder="1" applyAlignment="1">
      <alignment horizontal="center" vertical="center" wrapText="1"/>
    </xf>
    <xf numFmtId="170" fontId="0" fillId="0" borderId="0" xfId="0" applyNumberFormat="1" applyAlignment="1">
      <alignment horizontal="center"/>
    </xf>
    <xf numFmtId="0" fontId="0" fillId="7" borderId="20" xfId="0" applyFill="1" applyBorder="1" applyAlignment="1">
      <alignment wrapText="1"/>
    </xf>
    <xf numFmtId="0" fontId="22" fillId="0" borderId="19" xfId="0" applyFont="1" applyBorder="1" applyAlignment="1">
      <alignment vertical="center" wrapText="1"/>
    </xf>
    <xf numFmtId="2" fontId="19" fillId="6" borderId="21" xfId="1" applyNumberFormat="1" applyFont="1" applyFill="1" applyBorder="1" applyAlignment="1">
      <alignment horizontal="center"/>
    </xf>
    <xf numFmtId="1" fontId="19" fillId="0" borderId="18" xfId="1" applyNumberFormat="1" applyFont="1" applyBorder="1"/>
    <xf numFmtId="0" fontId="23" fillId="0" borderId="0" xfId="0" applyFont="1"/>
    <xf numFmtId="49" fontId="23" fillId="0" borderId="0" xfId="0" applyNumberFormat="1" applyFont="1"/>
    <xf numFmtId="2" fontId="19" fillId="8" borderId="0" xfId="1" applyNumberFormat="1" applyFont="1" applyFill="1" applyAlignment="1">
      <alignment horizontal="left"/>
    </xf>
    <xf numFmtId="2" fontId="19" fillId="8" borderId="21" xfId="1" applyNumberFormat="1" applyFont="1" applyFill="1" applyBorder="1" applyAlignment="1">
      <alignment horizontal="left"/>
    </xf>
    <xf numFmtId="0" fontId="24" fillId="0" borderId="0" xfId="0" applyFont="1"/>
    <xf numFmtId="171" fontId="14" fillId="0" borderId="0" xfId="0" applyNumberFormat="1" applyFont="1"/>
    <xf numFmtId="164" fontId="7" fillId="0" borderId="0" xfId="0" applyNumberFormat="1" applyFont="1" applyAlignment="1">
      <alignment vertical="top"/>
    </xf>
    <xf numFmtId="166" fontId="7" fillId="0" borderId="0" xfId="0" applyNumberFormat="1" applyFont="1" applyAlignment="1">
      <alignment horizontal="right" vertical="top"/>
    </xf>
    <xf numFmtId="0" fontId="3" fillId="0" borderId="0" xfId="0" applyFont="1" applyAlignment="1">
      <alignment horizontal="left"/>
    </xf>
    <xf numFmtId="2" fontId="7" fillId="0" borderId="0" xfId="0" applyNumberFormat="1" applyFont="1" applyAlignment="1">
      <alignment vertical="top"/>
    </xf>
    <xf numFmtId="0" fontId="25" fillId="0" borderId="0" xfId="0" applyFont="1"/>
    <xf numFmtId="2" fontId="7" fillId="0" borderId="0" xfId="0" applyNumberFormat="1" applyFont="1" applyAlignment="1">
      <alignment horizontal="left" vertical="top"/>
    </xf>
    <xf numFmtId="1" fontId="7" fillId="0" borderId="0" xfId="0" applyNumberFormat="1" applyFont="1" applyAlignment="1">
      <alignment horizontal="left" vertical="top"/>
    </xf>
    <xf numFmtId="164" fontId="7" fillId="0" borderId="0" xfId="0" applyNumberFormat="1" applyFont="1" applyAlignment="1">
      <alignment horizontal="left" vertical="top"/>
    </xf>
    <xf numFmtId="0" fontId="26" fillId="0" borderId="0" xfId="0" applyFont="1" applyAlignment="1">
      <alignment vertical="center"/>
    </xf>
    <xf numFmtId="0" fontId="27" fillId="0" borderId="0" xfId="0" applyFont="1"/>
    <xf numFmtId="172" fontId="3" fillId="0" borderId="0" xfId="0" applyNumberFormat="1" applyFont="1"/>
    <xf numFmtId="0" fontId="20" fillId="0" borderId="1" xfId="0" applyFont="1" applyBorder="1" applyAlignment="1">
      <alignment horizontal="left" wrapText="1"/>
    </xf>
    <xf numFmtId="164" fontId="20" fillId="0" borderId="1" xfId="0" applyNumberFormat="1" applyFont="1" applyBorder="1" applyAlignment="1">
      <alignment horizontal="right" wrapText="1"/>
    </xf>
    <xf numFmtId="0" fontId="0" fillId="0" borderId="0" xfId="0" applyAlignment="1">
      <alignment horizontal="left" indent="1"/>
    </xf>
    <xf numFmtId="0" fontId="0" fillId="0" borderId="0" xfId="0" applyAlignment="1">
      <alignment horizontal="left" indent="2"/>
    </xf>
    <xf numFmtId="0" fontId="2" fillId="0" borderId="0" xfId="0" applyFont="1"/>
    <xf numFmtId="2" fontId="0" fillId="0" borderId="0" xfId="0" applyNumberFormat="1" applyAlignment="1">
      <alignment horizontal="center"/>
    </xf>
    <xf numFmtId="174" fontId="7" fillId="0" borderId="0" xfId="0" applyNumberFormat="1" applyFont="1" applyAlignment="1">
      <alignment horizontal="right" vertical="top"/>
    </xf>
    <xf numFmtId="174" fontId="8" fillId="0" borderId="0" xfId="0" applyNumberFormat="1" applyFont="1" applyAlignment="1">
      <alignment horizontal="left"/>
    </xf>
    <xf numFmtId="174" fontId="20" fillId="0" borderId="0" xfId="0" applyNumberFormat="1" applyFont="1" applyAlignment="1">
      <alignment horizontal="right" vertical="top"/>
    </xf>
    <xf numFmtId="174" fontId="7" fillId="2" borderId="0" xfId="0" applyNumberFormat="1" applyFont="1" applyFill="1" applyAlignment="1">
      <alignment horizontal="right" vertical="top"/>
    </xf>
    <xf numFmtId="174" fontId="7" fillId="0" borderId="0" xfId="0" applyNumberFormat="1" applyFont="1" applyAlignment="1">
      <alignment horizontal="left" vertical="top"/>
    </xf>
    <xf numFmtId="0" fontId="0" fillId="0" borderId="0" xfId="0" applyAlignment="1">
      <alignment horizontal="right"/>
    </xf>
    <xf numFmtId="0" fontId="1" fillId="0" borderId="0" xfId="0" applyFont="1" applyAlignment="1">
      <alignment horizontal="right"/>
    </xf>
    <xf numFmtId="1" fontId="9" fillId="0" borderId="0" xfId="0" applyNumberFormat="1" applyFont="1" applyAlignment="1">
      <alignment horizontal="right" vertical="top"/>
    </xf>
    <xf numFmtId="1" fontId="7" fillId="0" borderId="0" xfId="0" applyNumberFormat="1" applyFont="1" applyAlignment="1">
      <alignment horizontal="right" vertical="top"/>
    </xf>
    <xf numFmtId="167" fontId="14" fillId="0" borderId="0" xfId="0" applyNumberFormat="1" applyFont="1"/>
    <xf numFmtId="0" fontId="29" fillId="0" borderId="0" xfId="3"/>
    <xf numFmtId="0" fontId="2" fillId="0" borderId="0" xfId="0" applyFont="1" applyAlignment="1">
      <alignment horizontal="center"/>
    </xf>
    <xf numFmtId="0" fontId="2" fillId="0" borderId="0" xfId="0" applyFont="1" applyAlignment="1">
      <alignment horizontal="left"/>
    </xf>
    <xf numFmtId="168" fontId="20" fillId="0" borderId="0" xfId="0" applyNumberFormat="1" applyFont="1" applyAlignment="1">
      <alignment horizontal="right" vertical="top"/>
    </xf>
    <xf numFmtId="2" fontId="14" fillId="0" borderId="0" xfId="0" applyNumberFormat="1" applyFont="1"/>
    <xf numFmtId="2" fontId="8" fillId="0" borderId="0" xfId="0" applyNumberFormat="1" applyFont="1"/>
    <xf numFmtId="0" fontId="20" fillId="0" borderId="1" xfId="0" applyFont="1" applyBorder="1" applyAlignment="1">
      <alignment horizontal="left" vertical="top" wrapText="1"/>
    </xf>
    <xf numFmtId="164" fontId="20" fillId="0" borderId="1" xfId="0" applyNumberFormat="1" applyFont="1" applyBorder="1" applyAlignment="1">
      <alignment horizontal="right" vertical="top" wrapText="1"/>
    </xf>
    <xf numFmtId="0" fontId="14" fillId="0" borderId="0" xfId="0" applyFont="1" applyAlignment="1">
      <alignment vertical="top" wrapText="1"/>
    </xf>
    <xf numFmtId="0" fontId="7" fillId="0" borderId="0" xfId="0" applyFont="1" applyAlignment="1">
      <alignment horizontal="left" vertical="top" wrapText="1"/>
    </xf>
    <xf numFmtId="0" fontId="20" fillId="9" borderId="0" xfId="0" applyFont="1" applyFill="1" applyAlignment="1">
      <alignment vertical="top"/>
    </xf>
    <xf numFmtId="1" fontId="20" fillId="9" borderId="0" xfId="0" applyNumberFormat="1" applyFont="1" applyFill="1" applyAlignment="1">
      <alignment vertical="top"/>
    </xf>
    <xf numFmtId="0" fontId="7" fillId="9" borderId="0" xfId="0" applyFont="1" applyFill="1" applyAlignment="1">
      <alignment vertical="top"/>
    </xf>
    <xf numFmtId="1" fontId="7" fillId="9" borderId="0" xfId="0" applyNumberFormat="1" applyFont="1" applyFill="1" applyAlignment="1">
      <alignment vertical="top"/>
    </xf>
    <xf numFmtId="0" fontId="33" fillId="9" borderId="0" xfId="0" applyFont="1" applyFill="1"/>
    <xf numFmtId="0" fontId="33" fillId="9" borderId="0" xfId="0" applyFont="1" applyFill="1" applyAlignment="1">
      <alignment vertical="top"/>
    </xf>
    <xf numFmtId="0" fontId="20" fillId="9" borderId="0" xfId="0" applyFont="1" applyFill="1"/>
    <xf numFmtId="164" fontId="20" fillId="9" borderId="0" xfId="0" applyNumberFormat="1" applyFont="1" applyFill="1" applyAlignment="1">
      <alignment horizontal="right" vertical="top"/>
    </xf>
    <xf numFmtId="164" fontId="20" fillId="9" borderId="0" xfId="0" applyNumberFormat="1" applyFont="1" applyFill="1" applyAlignment="1">
      <alignment vertical="top"/>
    </xf>
    <xf numFmtId="164" fontId="1" fillId="9" borderId="0" xfId="0" applyNumberFormat="1" applyFont="1" applyFill="1" applyAlignment="1">
      <alignment horizontal="right" vertical="top"/>
    </xf>
    <xf numFmtId="164" fontId="1" fillId="9" borderId="0" xfId="0" applyNumberFormat="1" applyFont="1" applyFill="1" applyAlignment="1">
      <alignment vertical="top"/>
    </xf>
    <xf numFmtId="174" fontId="20" fillId="9" borderId="0" xfId="0" applyNumberFormat="1" applyFont="1" applyFill="1" applyAlignment="1">
      <alignment horizontal="right" vertical="top"/>
    </xf>
    <xf numFmtId="0" fontId="14" fillId="9" borderId="0" xfId="0" applyFont="1" applyFill="1"/>
    <xf numFmtId="164" fontId="14" fillId="9" borderId="0" xfId="0" applyNumberFormat="1" applyFont="1" applyFill="1"/>
    <xf numFmtId="175" fontId="32" fillId="0" borderId="0" xfId="0" applyNumberFormat="1" applyFont="1"/>
    <xf numFmtId="0" fontId="20" fillId="9" borderId="0" xfId="0" applyFont="1" applyFill="1" applyAlignment="1">
      <alignment horizontal="left" vertical="top"/>
    </xf>
    <xf numFmtId="0" fontId="20" fillId="0" borderId="0" xfId="0" applyFont="1" applyAlignment="1">
      <alignment horizontal="left" vertical="top"/>
    </xf>
    <xf numFmtId="0" fontId="7" fillId="0" borderId="0" xfId="0" applyFont="1" applyAlignment="1">
      <alignment horizontal="left" vertical="top"/>
    </xf>
    <xf numFmtId="0" fontId="8" fillId="0" borderId="0" xfId="0" applyFont="1" applyAlignment="1">
      <alignment horizontal="left"/>
    </xf>
    <xf numFmtId="174" fontId="20" fillId="9" borderId="0" xfId="0" applyNumberFormat="1" applyFont="1" applyFill="1" applyAlignment="1">
      <alignment vertical="top"/>
    </xf>
    <xf numFmtId="2" fontId="30" fillId="0" borderId="0" xfId="3" applyNumberFormat="1" applyFont="1" applyAlignment="1">
      <alignment horizontal="left" vertical="center"/>
    </xf>
    <xf numFmtId="0" fontId="30" fillId="0" borderId="0" xfId="3" applyFont="1" applyAlignment="1">
      <alignment vertical="center"/>
    </xf>
    <xf numFmtId="0" fontId="30" fillId="0" borderId="0" xfId="3" applyFont="1" applyAlignment="1">
      <alignment vertical="center" wrapText="1"/>
    </xf>
    <xf numFmtId="0" fontId="30" fillId="0" borderId="0" xfId="0" applyFont="1" applyAlignment="1">
      <alignment vertical="center" wrapText="1"/>
    </xf>
    <xf numFmtId="0" fontId="29" fillId="0" borderId="0" xfId="0" applyFont="1"/>
    <xf numFmtId="49" fontId="29" fillId="0" borderId="0" xfId="0" applyNumberFormat="1" applyFont="1"/>
    <xf numFmtId="1" fontId="29" fillId="0" borderId="0" xfId="3" applyNumberFormat="1" applyAlignment="1">
      <alignment horizontal="left" vertical="top"/>
    </xf>
    <xf numFmtId="49" fontId="3" fillId="0" borderId="0" xfId="0" applyNumberFormat="1" applyFont="1"/>
    <xf numFmtId="0" fontId="31" fillId="0" borderId="0" xfId="0" applyFont="1"/>
    <xf numFmtId="0" fontId="31" fillId="0" borderId="0" xfId="0" applyFont="1" applyAlignment="1">
      <alignment vertical="top"/>
    </xf>
    <xf numFmtId="0" fontId="34" fillId="0" borderId="0" xfId="0" applyFont="1" applyAlignment="1">
      <alignment vertical="top"/>
    </xf>
    <xf numFmtId="0" fontId="34" fillId="0" borderId="0" xfId="0" applyFont="1"/>
    <xf numFmtId="1" fontId="31" fillId="0" borderId="0" xfId="0" applyNumberFormat="1" applyFont="1" applyAlignment="1">
      <alignment horizontal="left" vertical="top"/>
    </xf>
    <xf numFmtId="2" fontId="29" fillId="0" borderId="0" xfId="3" applyNumberFormat="1"/>
    <xf numFmtId="1" fontId="35" fillId="0" borderId="0" xfId="3" applyNumberFormat="1" applyFont="1" applyAlignment="1">
      <alignment horizontal="left" vertical="top"/>
    </xf>
    <xf numFmtId="168" fontId="20" fillId="9" borderId="0" xfId="0" applyNumberFormat="1" applyFont="1" applyFill="1" applyAlignment="1">
      <alignment horizontal="right" vertical="top"/>
    </xf>
    <xf numFmtId="0" fontId="0" fillId="0" borderId="0" xfId="0" pivotButton="1"/>
    <xf numFmtId="0" fontId="0" fillId="0" borderId="0" xfId="0" applyAlignment="1">
      <alignment horizontal="left"/>
    </xf>
    <xf numFmtId="0" fontId="0" fillId="0" borderId="0" xfId="0" applyAlignment="1">
      <alignment horizontal="center" vertical="center"/>
    </xf>
    <xf numFmtId="0" fontId="2" fillId="0" borderId="0" xfId="0" applyFont="1" applyAlignment="1">
      <alignment horizontal="center" vertical="center"/>
    </xf>
    <xf numFmtId="2" fontId="0" fillId="0" borderId="0" xfId="0" applyNumberFormat="1" applyAlignment="1">
      <alignment horizontal="center" vertical="center"/>
    </xf>
    <xf numFmtId="170" fontId="0" fillId="0" borderId="0" xfId="0" applyNumberFormat="1" applyAlignment="1">
      <alignment horizontal="center" vertical="center"/>
    </xf>
    <xf numFmtId="167" fontId="0" fillId="0" borderId="0" xfId="0" applyNumberFormat="1" applyAlignment="1">
      <alignment horizontal="center" vertical="center"/>
    </xf>
    <xf numFmtId="173" fontId="0" fillId="0" borderId="0" xfId="0" applyNumberFormat="1" applyAlignment="1">
      <alignment horizontal="center" vertical="center"/>
    </xf>
    <xf numFmtId="176" fontId="0" fillId="0" borderId="0" xfId="0" applyNumberFormat="1" applyAlignment="1">
      <alignment horizontal="center" vertical="center"/>
    </xf>
    <xf numFmtId="174" fontId="0" fillId="0" borderId="0" xfId="0" applyNumberFormat="1" applyAlignment="1">
      <alignment horizontal="center" vertical="center"/>
    </xf>
    <xf numFmtId="1" fontId="0" fillId="0" borderId="0" xfId="0" applyNumberFormat="1" applyAlignment="1">
      <alignment horizontal="center" vertical="center"/>
    </xf>
    <xf numFmtId="0" fontId="14" fillId="0" borderId="0" xfId="0" applyFont="1" applyAlignment="1">
      <alignment horizontal="left"/>
    </xf>
    <xf numFmtId="0" fontId="20" fillId="0" borderId="1" xfId="0" applyFont="1" applyBorder="1" applyAlignment="1">
      <alignment horizontal="right" wrapText="1"/>
    </xf>
    <xf numFmtId="0" fontId="36" fillId="0" borderId="0" xfId="0" applyFont="1" applyAlignment="1">
      <alignment horizontal="right" wrapText="1"/>
    </xf>
    <xf numFmtId="0" fontId="14" fillId="0" borderId="0" xfId="0" applyFont="1" applyAlignment="1">
      <alignment horizontal="right" wrapText="1"/>
    </xf>
    <xf numFmtId="164" fontId="14" fillId="0" borderId="0" xfId="0" applyNumberFormat="1" applyFont="1"/>
    <xf numFmtId="166" fontId="20" fillId="0" borderId="0" xfId="0" applyNumberFormat="1" applyFont="1" applyAlignment="1">
      <alignment horizontal="right" vertical="top"/>
    </xf>
    <xf numFmtId="167" fontId="0" fillId="0" borderId="9" xfId="0" applyNumberFormat="1" applyBorder="1"/>
    <xf numFmtId="170" fontId="0" fillId="0" borderId="9" xfId="0" applyNumberFormat="1" applyBorder="1"/>
    <xf numFmtId="165" fontId="0" fillId="0" borderId="9" xfId="0" applyNumberFormat="1" applyBorder="1"/>
    <xf numFmtId="165" fontId="0" fillId="0" borderId="0" xfId="0" applyNumberFormat="1"/>
    <xf numFmtId="165" fontId="0" fillId="0" borderId="0" xfId="4" applyNumberFormat="1" applyFont="1"/>
    <xf numFmtId="177" fontId="0" fillId="0" borderId="0" xfId="0" applyNumberFormat="1"/>
    <xf numFmtId="0" fontId="37" fillId="0" borderId="0" xfId="0" applyFont="1" applyAlignment="1">
      <alignment vertical="center"/>
    </xf>
    <xf numFmtId="167" fontId="0" fillId="0" borderId="9" xfId="4" applyNumberFormat="1" applyFont="1" applyBorder="1"/>
    <xf numFmtId="0" fontId="38" fillId="0" borderId="0" xfId="0" applyFont="1" applyAlignment="1">
      <alignment vertical="center"/>
    </xf>
    <xf numFmtId="0" fontId="20" fillId="0" borderId="0" xfId="0" applyFont="1" applyAlignment="1">
      <alignment horizontal="left" wrapText="1"/>
    </xf>
    <xf numFmtId="164" fontId="20" fillId="0" borderId="0" xfId="0" applyNumberFormat="1" applyFont="1" applyAlignment="1">
      <alignment vertical="top"/>
    </xf>
    <xf numFmtId="0" fontId="39" fillId="0" borderId="0" xfId="0" applyFont="1"/>
    <xf numFmtId="0" fontId="39" fillId="0" borderId="0" xfId="3" applyFont="1"/>
    <xf numFmtId="2" fontId="0" fillId="0" borderId="9" xfId="0" applyNumberFormat="1" applyBorder="1"/>
    <xf numFmtId="0" fontId="0" fillId="0" borderId="22" xfId="0" applyBorder="1"/>
    <xf numFmtId="1" fontId="0" fillId="0" borderId="0" xfId="0" applyNumberFormat="1"/>
    <xf numFmtId="0" fontId="5" fillId="0" borderId="0" xfId="0" applyFont="1" applyAlignment="1">
      <alignment horizontal="center"/>
    </xf>
    <xf numFmtId="0" fontId="2" fillId="0" borderId="0" xfId="0" applyFont="1" applyAlignment="1">
      <alignment horizontal="center"/>
    </xf>
    <xf numFmtId="0" fontId="0" fillId="0" borderId="0" xfId="0" applyNumberFormat="1" applyAlignment="1">
      <alignment horizontal="center" vertical="center"/>
    </xf>
    <xf numFmtId="0" fontId="0" fillId="0" borderId="9" xfId="0" applyBorder="1" applyAlignment="1">
      <alignment horizontal="center" vertical="center" textRotation="180"/>
    </xf>
    <xf numFmtId="0" fontId="40" fillId="0" borderId="8" xfId="0" applyFont="1" applyFill="1" applyBorder="1" applyAlignment="1">
      <alignment horizontal="center" vertical="center" textRotation="180"/>
    </xf>
    <xf numFmtId="0" fontId="40" fillId="0" borderId="9" xfId="0" applyFont="1" applyFill="1" applyBorder="1" applyAlignment="1">
      <alignment horizontal="center" vertical="center" textRotation="180"/>
    </xf>
    <xf numFmtId="0" fontId="40" fillId="0" borderId="10" xfId="0" applyFont="1" applyFill="1" applyBorder="1" applyAlignment="1">
      <alignment horizontal="center" vertical="center" textRotation="180"/>
    </xf>
    <xf numFmtId="0" fontId="40" fillId="0" borderId="22" xfId="0" applyFont="1" applyFill="1" applyBorder="1" applyAlignment="1">
      <alignment horizontal="center" vertical="center" textRotation="180"/>
    </xf>
  </cellXfs>
  <cellStyles count="5">
    <cellStyle name="Normal" xfId="0" builtinId="0"/>
    <cellStyle name="Normal 2" xfId="2" xr:uid="{DEA0D565-4356-43B0-A12A-C51706C79D74}"/>
    <cellStyle name="Normal 3" xfId="3" xr:uid="{6B2020E5-BBC9-4196-8372-85F3C9468894}"/>
    <cellStyle name="Normal_Sheet1" xfId="1" xr:uid="{A7050B28-6C14-4425-BB64-8BFD96AE4896}"/>
    <cellStyle name="Percent" xfId="4" builtinId="5"/>
  </cellStyles>
  <dxfs count="228">
    <dxf>
      <numFmt numFmtId="2" formatCode="0.00"/>
    </dxf>
    <dxf>
      <numFmt numFmtId="2" formatCode="0.00"/>
    </dxf>
    <dxf>
      <numFmt numFmtId="2" formatCode="0.00"/>
    </dxf>
    <dxf>
      <numFmt numFmtId="2" formatCode="0.00"/>
    </dxf>
    <dxf>
      <numFmt numFmtId="2" formatCode="0.00"/>
    </dxf>
    <dxf>
      <numFmt numFmtId="170" formatCode="0.00000"/>
    </dxf>
    <dxf>
      <numFmt numFmtId="167" formatCode="0.0000"/>
    </dxf>
    <dxf>
      <numFmt numFmtId="173" formatCode="0.000"/>
    </dxf>
    <dxf>
      <numFmt numFmtId="176" formatCode="#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176" formatCode="#0"/>
    </dxf>
    <dxf>
      <numFmt numFmtId="167" formatCode="0.0000"/>
    </dxf>
    <dxf>
      <numFmt numFmtId="2" formatCode="0.00"/>
    </dxf>
    <dxf>
      <numFmt numFmtId="2" formatCode="0.00"/>
    </dxf>
    <dxf>
      <numFmt numFmtId="167" formatCode="0.0000"/>
    </dxf>
    <dxf>
      <numFmt numFmtId="167" formatCode="0.0000"/>
    </dxf>
    <dxf>
      <numFmt numFmtId="167" formatCode="0.0000"/>
    </dxf>
    <dxf>
      <numFmt numFmtId="167" formatCode="0.0000"/>
    </dxf>
    <dxf>
      <numFmt numFmtId="2" formatCode="0.00"/>
    </dxf>
    <dxf>
      <numFmt numFmtId="2" formatCode="0.00"/>
    </dxf>
    <dxf>
      <numFmt numFmtId="2" formatCode="0.00"/>
    </dxf>
    <dxf>
      <numFmt numFmtId="173" formatCode="0.000"/>
    </dxf>
    <dxf>
      <numFmt numFmtId="173" formatCode="0.000"/>
    </dxf>
    <dxf>
      <numFmt numFmtId="167" formatCode="0.0000"/>
    </dxf>
    <dxf>
      <numFmt numFmtId="2" formatCode="0.00"/>
    </dxf>
    <dxf>
      <numFmt numFmtId="2" formatCode="0.00"/>
    </dxf>
    <dxf>
      <numFmt numFmtId="2" formatCode="0.00"/>
    </dxf>
    <dxf>
      <numFmt numFmtId="2" formatCode="0.00"/>
    </dxf>
    <dxf>
      <numFmt numFmtId="173" formatCode="0.000"/>
    </dxf>
    <dxf>
      <numFmt numFmtId="2" formatCode="0.00"/>
    </dxf>
    <dxf>
      <numFmt numFmtId="2" formatCode="0.00"/>
    </dxf>
    <dxf>
      <numFmt numFmtId="173" formatCode="0.000"/>
    </dxf>
    <dxf>
      <numFmt numFmtId="2" formatCode="0.00"/>
    </dxf>
    <dxf>
      <numFmt numFmtId="2" formatCode="0.00"/>
    </dxf>
    <dxf>
      <numFmt numFmtId="176" formatCode="#0"/>
    </dxf>
    <dxf>
      <numFmt numFmtId="173" formatCode="0.000"/>
    </dxf>
    <dxf>
      <numFmt numFmtId="2" formatCode="0.00"/>
    </dxf>
    <dxf>
      <alignment horizontal="right"/>
    </dxf>
    <dxf>
      <alignment horizontal="right"/>
    </dxf>
    <dxf>
      <alignment vertical="center"/>
    </dxf>
    <dxf>
      <alignment vertical="center"/>
    </dxf>
    <dxf>
      <alignment horizontal="center"/>
    </dxf>
    <dxf>
      <alignment horizontal="center"/>
    </dxf>
    <dxf>
      <numFmt numFmtId="170" formatCode="0.00000"/>
    </dxf>
    <dxf>
      <numFmt numFmtId="167" formatCode="0.0000"/>
    </dxf>
    <dxf>
      <numFmt numFmtId="2" formatCode="0.00"/>
    </dxf>
    <dxf>
      <numFmt numFmtId="2" formatCode="0.00"/>
    </dxf>
    <dxf>
      <numFmt numFmtId="2" formatCode="0.00"/>
    </dxf>
    <dxf>
      <numFmt numFmtId="1" formatCode="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173" formatCode="0.000"/>
    </dxf>
    <dxf>
      <numFmt numFmtId="173" formatCode="0.000"/>
    </dxf>
    <dxf>
      <numFmt numFmtId="1" formatCode="0"/>
    </dxf>
    <dxf>
      <numFmt numFmtId="167" formatCode="0.0000"/>
    </dxf>
    <dxf>
      <numFmt numFmtId="167" formatCode="0.0000"/>
    </dxf>
    <dxf>
      <numFmt numFmtId="167" formatCode="0.0000"/>
    </dxf>
    <dxf>
      <numFmt numFmtId="167" formatCode="0.0000"/>
    </dxf>
    <dxf>
      <numFmt numFmtId="167" formatCode="0.0000"/>
    </dxf>
    <dxf>
      <numFmt numFmtId="2" formatCode="0.00"/>
    </dxf>
    <dxf>
      <numFmt numFmtId="2" formatCode="0.00"/>
    </dxf>
    <dxf>
      <numFmt numFmtId="2" formatCode="0.00"/>
    </dxf>
    <dxf>
      <numFmt numFmtId="173" formatCode="0.000"/>
    </dxf>
    <dxf>
      <numFmt numFmtId="167" formatCode="0.0000"/>
    </dxf>
    <dxf>
      <numFmt numFmtId="2" formatCode="0.00"/>
    </dxf>
    <dxf>
      <numFmt numFmtId="2" formatCode="0.00"/>
    </dxf>
    <dxf>
      <numFmt numFmtId="2" formatCode="0.00"/>
    </dxf>
    <dxf>
      <numFmt numFmtId="2" formatCode="0.00"/>
    </dxf>
    <dxf>
      <numFmt numFmtId="2" formatCode="0.00"/>
    </dxf>
    <dxf>
      <numFmt numFmtId="173" formatCode="0.000"/>
    </dxf>
    <dxf>
      <numFmt numFmtId="2" formatCode="0.00"/>
    </dxf>
    <dxf>
      <numFmt numFmtId="2" formatCode="0.00"/>
    </dxf>
    <dxf>
      <numFmt numFmtId="173" formatCode="0.000"/>
    </dxf>
    <dxf>
      <numFmt numFmtId="1" formatCode="0"/>
    </dxf>
    <dxf>
      <numFmt numFmtId="173" formatCode="0.000"/>
    </dxf>
    <dxf>
      <numFmt numFmtId="2" formatCode="0.00"/>
    </dxf>
    <dxf>
      <numFmt numFmtId="2" formatCode="0.00"/>
    </dxf>
    <dxf>
      <numFmt numFmtId="2" formatCode="0.00"/>
    </dxf>
    <dxf>
      <alignment vertical="center"/>
    </dxf>
    <dxf>
      <alignment vertical="center"/>
    </dxf>
    <dxf>
      <alignment horizontal="center"/>
    </dxf>
    <dxf>
      <alignment horizontal="center"/>
    </dxf>
    <dxf>
      <numFmt numFmtId="170" formatCode="0.00000"/>
    </dxf>
    <dxf>
      <numFmt numFmtId="173" formatCode="0.000"/>
    </dxf>
    <dxf>
      <numFmt numFmtId="173" formatCode="0.000"/>
    </dxf>
    <dxf>
      <numFmt numFmtId="2" formatCode="0.00"/>
    </dxf>
    <dxf>
      <numFmt numFmtId="2" formatCode="0.00"/>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val="0"/>
        <i val="0"/>
        <strike val="0"/>
        <condense val="0"/>
        <extend val="0"/>
        <outline val="0"/>
        <shadow val="0"/>
        <u val="none"/>
        <vertAlign val="baseline"/>
        <sz val="13"/>
        <color theme="1"/>
        <name val="Calibri"/>
        <family val="2"/>
        <scheme val="minor"/>
      </font>
      <fill>
        <patternFill patternType="solid">
          <fgColor indexed="64"/>
          <bgColor theme="4" tint="0.79998168889431442"/>
        </patternFill>
      </fill>
    </dxf>
    <dxf>
      <font>
        <b val="0"/>
        <i val="0"/>
        <strike val="0"/>
        <condense val="0"/>
        <extend val="0"/>
        <outline val="0"/>
        <shadow val="0"/>
        <u val="none"/>
        <vertAlign val="baseline"/>
        <sz val="13"/>
        <color theme="1"/>
        <name val="Calibri"/>
        <family val="2"/>
        <scheme val="minor"/>
      </font>
      <fill>
        <patternFill patternType="solid">
          <fgColor indexed="64"/>
          <bgColor theme="4" tint="0.79998168889431442"/>
        </patternFill>
      </fill>
    </dxf>
    <dxf>
      <font>
        <b val="0"/>
        <i val="0"/>
        <strike val="0"/>
        <condense val="0"/>
        <extend val="0"/>
        <outline val="0"/>
        <shadow val="0"/>
        <u val="none"/>
        <vertAlign val="baseline"/>
        <sz val="13"/>
        <color theme="1"/>
        <name val="Calibri"/>
        <family val="2"/>
        <scheme val="none"/>
      </font>
      <fill>
        <patternFill patternType="solid">
          <fgColor indexed="64"/>
          <bgColor theme="4" tint="0.79998168889431442"/>
        </patternFill>
      </fill>
      <alignment horizontal="general" vertical="top" textRotation="0" wrapText="0" indent="0" justifyLastLine="0" shrinkToFit="0" readingOrder="0"/>
    </dxf>
    <dxf>
      <font>
        <b val="0"/>
        <i val="0"/>
        <strike val="0"/>
        <condense val="0"/>
        <extend val="0"/>
        <outline val="0"/>
        <shadow val="0"/>
        <u val="none"/>
        <vertAlign val="baseline"/>
        <sz val="13"/>
        <color theme="1"/>
        <name val="Calibri"/>
        <family val="2"/>
        <scheme val="none"/>
      </font>
      <fill>
        <patternFill patternType="solid">
          <fgColor indexed="64"/>
          <bgColor theme="4" tint="0.79998168889431442"/>
        </patternFill>
      </fill>
    </dxf>
    <dxf>
      <font>
        <b val="0"/>
        <i val="0"/>
        <strike val="0"/>
        <condense val="0"/>
        <extend val="0"/>
        <outline val="0"/>
        <shadow val="0"/>
        <u val="none"/>
        <vertAlign val="baseline"/>
        <sz val="13"/>
        <color theme="1"/>
        <name val="Calibri"/>
        <family val="2"/>
        <scheme val="none"/>
      </font>
      <fill>
        <patternFill patternType="solid">
          <fgColor indexed="64"/>
          <bgColor theme="4" tint="0.79998168889431442"/>
        </patternFill>
      </fill>
    </dxf>
    <dxf>
      <font>
        <b val="0"/>
        <i val="0"/>
        <strike val="0"/>
        <condense val="0"/>
        <extend val="0"/>
        <outline val="0"/>
        <shadow val="0"/>
        <u val="none"/>
        <vertAlign val="baseline"/>
        <sz val="13"/>
        <color theme="1"/>
        <name val="Calibri"/>
        <family val="2"/>
        <scheme val="none"/>
      </font>
      <fill>
        <patternFill patternType="solid">
          <fgColor indexed="64"/>
          <bgColor theme="4" tint="0.79998168889431442"/>
        </patternFill>
      </fill>
    </dxf>
    <dxf>
      <font>
        <b val="0"/>
        <i val="0"/>
        <strike val="0"/>
        <condense val="0"/>
        <extend val="0"/>
        <outline val="0"/>
        <shadow val="0"/>
        <u val="none"/>
        <vertAlign val="baseline"/>
        <sz val="13"/>
        <color theme="1"/>
        <name val="Calibri"/>
        <family val="2"/>
        <scheme val="none"/>
      </font>
      <fill>
        <patternFill patternType="solid">
          <fgColor indexed="64"/>
          <bgColor theme="4" tint="0.79998168889431442"/>
        </patternFill>
      </fill>
    </dxf>
    <dxf>
      <font>
        <b val="0"/>
        <i val="0"/>
        <strike val="0"/>
        <condense val="0"/>
        <extend val="0"/>
        <outline val="0"/>
        <shadow val="0"/>
        <u val="none"/>
        <vertAlign val="baseline"/>
        <sz val="13"/>
        <color theme="1"/>
        <name val="Calibri"/>
        <family val="2"/>
        <scheme val="none"/>
      </font>
      <fill>
        <patternFill patternType="solid">
          <fgColor indexed="64"/>
          <bgColor theme="4" tint="0.79998168889431442"/>
        </patternFill>
      </fill>
    </dxf>
    <dxf>
      <font>
        <b val="0"/>
        <i val="0"/>
        <strike val="0"/>
        <condense val="0"/>
        <extend val="0"/>
        <outline val="0"/>
        <shadow val="0"/>
        <u val="none"/>
        <vertAlign val="baseline"/>
        <sz val="13"/>
        <color theme="1"/>
        <name val="Calibri"/>
        <family val="2"/>
        <scheme val="none"/>
      </font>
      <fill>
        <patternFill patternType="solid">
          <fgColor indexed="64"/>
          <bgColor theme="4" tint="0.79998168889431442"/>
        </patternFill>
      </fill>
      <alignment horizontal="left" vertical="top" textRotation="0" wrapText="0" indent="0" justifyLastLine="0" shrinkToFit="0" readingOrder="0"/>
    </dxf>
    <dxf>
      <font>
        <b val="0"/>
        <i val="0"/>
        <strike val="0"/>
        <condense val="0"/>
        <extend val="0"/>
        <outline val="0"/>
        <shadow val="0"/>
        <u val="none"/>
        <vertAlign val="baseline"/>
        <sz val="13"/>
        <color theme="1"/>
        <name val="Calibri"/>
        <family val="2"/>
        <scheme val="none"/>
      </font>
      <numFmt numFmtId="164" formatCode="#0.00000"/>
      <fill>
        <patternFill patternType="solid">
          <fgColor indexed="64"/>
          <bgColor theme="4" tint="0.79998168889431442"/>
        </patternFill>
      </fill>
      <alignment horizontal="general" vertical="top" textRotation="0" wrapText="0" indent="0" justifyLastLine="0" shrinkToFit="0" readingOrder="0"/>
    </dxf>
    <dxf>
      <font>
        <b val="0"/>
        <i val="0"/>
        <strike val="0"/>
        <condense val="0"/>
        <extend val="0"/>
        <outline val="0"/>
        <shadow val="0"/>
        <u val="none"/>
        <vertAlign val="baseline"/>
        <sz val="13"/>
        <color theme="1"/>
        <name val="Calibri"/>
        <family val="2"/>
        <scheme val="none"/>
      </font>
      <numFmt numFmtId="164" formatCode="#0.00000"/>
      <fill>
        <patternFill patternType="solid">
          <fgColor indexed="64"/>
          <bgColor theme="4" tint="0.79998168889431442"/>
        </patternFill>
      </fill>
      <alignment horizontal="general" vertical="top" textRotation="0" wrapText="0" indent="0" justifyLastLine="0" shrinkToFit="0" readingOrder="0"/>
    </dxf>
    <dxf>
      <font>
        <b val="0"/>
        <i val="0"/>
        <strike val="0"/>
        <condense val="0"/>
        <extend val="0"/>
        <outline val="0"/>
        <shadow val="0"/>
        <u val="none"/>
        <vertAlign val="baseline"/>
        <sz val="13"/>
        <color rgb="FF595959"/>
        <name val="Calibri"/>
        <family val="2"/>
        <scheme val="none"/>
      </font>
      <numFmt numFmtId="164" formatCode="#0.00000"/>
      <fill>
        <patternFill patternType="solid">
          <fgColor indexed="64"/>
          <bgColor theme="4" tint="0.79998168889431442"/>
        </patternFill>
      </fill>
      <alignment horizontal="general" vertical="top" textRotation="0" wrapText="0" indent="0" justifyLastLine="0" shrinkToFit="0" readingOrder="0"/>
    </dxf>
    <dxf>
      <font>
        <b val="0"/>
        <i val="0"/>
        <strike val="0"/>
        <condense val="0"/>
        <extend val="0"/>
        <outline val="0"/>
        <shadow val="0"/>
        <u val="none"/>
        <vertAlign val="baseline"/>
        <sz val="13"/>
        <color theme="1"/>
        <name val="Calibri"/>
        <family val="2"/>
        <scheme val="none"/>
      </font>
      <numFmt numFmtId="168" formatCode="#0.00"/>
      <fill>
        <patternFill patternType="solid">
          <fgColor indexed="64"/>
          <bgColor theme="4" tint="0.79998168889431442"/>
        </patternFill>
      </fill>
      <alignment horizontal="right" vertical="top" textRotation="0" wrapText="0" indent="0" justifyLastLine="0" shrinkToFit="0" readingOrder="0"/>
    </dxf>
    <dxf>
      <font>
        <b val="0"/>
        <i val="0"/>
        <strike val="0"/>
        <condense val="0"/>
        <extend val="0"/>
        <outline val="0"/>
        <shadow val="0"/>
        <u val="none"/>
        <vertAlign val="baseline"/>
        <sz val="13"/>
        <color theme="1"/>
        <name val="Calibri"/>
        <family val="2"/>
        <scheme val="none"/>
      </font>
      <numFmt numFmtId="168" formatCode="#0.00"/>
      <fill>
        <patternFill patternType="solid">
          <fgColor indexed="64"/>
          <bgColor theme="4" tint="0.79998168889431442"/>
        </patternFill>
      </fill>
      <alignment horizontal="right" vertical="top" textRotation="0" wrapText="0" indent="0" justifyLastLine="0" shrinkToFit="0" readingOrder="0"/>
    </dxf>
    <dxf>
      <font>
        <b val="0"/>
        <i val="0"/>
        <strike val="0"/>
        <condense val="0"/>
        <extend val="0"/>
        <outline val="0"/>
        <shadow val="0"/>
        <u val="none"/>
        <vertAlign val="baseline"/>
        <sz val="13"/>
        <color theme="1"/>
        <name val="Calibri"/>
        <family val="2"/>
        <scheme val="none"/>
      </font>
      <numFmt numFmtId="174" formatCode="#0.0000"/>
      <fill>
        <patternFill patternType="solid">
          <fgColor indexed="64"/>
          <bgColor theme="4" tint="0.79998168889431442"/>
        </patternFill>
      </fill>
      <alignment horizontal="right" vertical="top" textRotation="0" wrapText="0" indent="0" justifyLastLine="0" shrinkToFit="0" readingOrder="0"/>
    </dxf>
    <dxf>
      <font>
        <b val="0"/>
        <i val="0"/>
        <strike val="0"/>
        <condense val="0"/>
        <extend val="0"/>
        <outline val="0"/>
        <shadow val="0"/>
        <u val="none"/>
        <vertAlign val="baseline"/>
        <sz val="13"/>
        <color theme="1"/>
        <name val="Calibri"/>
        <family val="2"/>
        <scheme val="none"/>
      </font>
      <numFmt numFmtId="164" formatCode="#0.00000"/>
      <fill>
        <patternFill patternType="solid">
          <fgColor indexed="64"/>
          <bgColor theme="4" tint="0.79998168889431442"/>
        </patternFill>
      </fill>
      <alignment horizontal="general" vertical="top" textRotation="0" wrapText="0" indent="0" justifyLastLine="0" shrinkToFit="0" readingOrder="0"/>
    </dxf>
    <dxf>
      <font>
        <b val="0"/>
        <i val="0"/>
        <strike val="0"/>
        <condense val="0"/>
        <extend val="0"/>
        <outline val="0"/>
        <shadow val="0"/>
        <u val="none"/>
        <vertAlign val="baseline"/>
        <sz val="13"/>
        <color theme="1"/>
        <name val="Calibri"/>
        <family val="2"/>
        <scheme val="none"/>
      </font>
      <numFmt numFmtId="164" formatCode="#0.00000"/>
      <fill>
        <patternFill patternType="solid">
          <fgColor indexed="64"/>
          <bgColor theme="4" tint="0.79998168889431442"/>
        </patternFill>
      </fill>
      <alignment horizontal="right" vertical="top" textRotation="0" wrapText="0" indent="0" justifyLastLine="0" shrinkToFit="0" readingOrder="0"/>
    </dxf>
    <dxf>
      <font>
        <b val="0"/>
        <i val="0"/>
        <strike val="0"/>
        <condense val="0"/>
        <extend val="0"/>
        <outline val="0"/>
        <shadow val="0"/>
        <u val="none"/>
        <vertAlign val="baseline"/>
        <sz val="13"/>
        <color theme="1"/>
        <name val="Calibri"/>
        <family val="2"/>
        <scheme val="none"/>
      </font>
      <numFmt numFmtId="164" formatCode="#0.00000"/>
      <fill>
        <patternFill patternType="solid">
          <fgColor indexed="64"/>
          <bgColor theme="4" tint="0.79998168889431442"/>
        </patternFill>
      </fill>
      <alignment horizontal="right" vertical="top" textRotation="0" wrapText="0" indent="0" justifyLastLine="0" shrinkToFit="0" readingOrder="0"/>
    </dxf>
    <dxf>
      <font>
        <b val="0"/>
        <i val="0"/>
        <strike val="0"/>
        <condense val="0"/>
        <extend val="0"/>
        <outline val="0"/>
        <shadow val="0"/>
        <u val="none"/>
        <vertAlign val="baseline"/>
        <sz val="13"/>
        <color theme="1"/>
        <name val="Calibri"/>
        <family val="2"/>
        <scheme val="none"/>
      </font>
      <numFmt numFmtId="164" formatCode="#0.00000"/>
      <fill>
        <patternFill patternType="solid">
          <fgColor indexed="64"/>
          <bgColor theme="4" tint="0.79998168889431442"/>
        </patternFill>
      </fill>
      <alignment horizontal="right" vertical="top" textRotation="0" wrapText="0" indent="0" justifyLastLine="0" shrinkToFit="0" readingOrder="0"/>
    </dxf>
    <dxf>
      <font>
        <b val="0"/>
        <i val="0"/>
        <strike val="0"/>
        <condense val="0"/>
        <extend val="0"/>
        <outline val="0"/>
        <shadow val="0"/>
        <u val="none"/>
        <vertAlign val="baseline"/>
        <sz val="13"/>
        <color theme="1"/>
        <name val="Calibri"/>
        <family val="2"/>
        <scheme val="none"/>
      </font>
      <numFmt numFmtId="164" formatCode="#0.00000"/>
      <fill>
        <patternFill patternType="solid">
          <fgColor indexed="64"/>
          <bgColor theme="4" tint="0.79998168889431442"/>
        </patternFill>
      </fill>
      <alignment horizontal="right" vertical="top" textRotation="0" wrapText="0" indent="0" justifyLastLine="0" shrinkToFit="0" readingOrder="0"/>
    </dxf>
    <dxf>
      <font>
        <b val="0"/>
        <i val="0"/>
        <strike val="0"/>
        <condense val="0"/>
        <extend val="0"/>
        <outline val="0"/>
        <shadow val="0"/>
        <u val="none"/>
        <vertAlign val="baseline"/>
        <sz val="13"/>
        <color theme="1"/>
        <name val="Calibri"/>
        <family val="2"/>
        <scheme val="none"/>
      </font>
      <numFmt numFmtId="164" formatCode="#0.00000"/>
      <fill>
        <patternFill patternType="solid">
          <fgColor indexed="64"/>
          <bgColor theme="4" tint="0.79998168889431442"/>
        </patternFill>
      </fill>
      <alignment horizontal="right" vertical="top" textRotation="0" wrapText="0" indent="0" justifyLastLine="0" shrinkToFit="0" readingOrder="0"/>
    </dxf>
    <dxf>
      <font>
        <b val="0"/>
        <i val="0"/>
        <strike val="0"/>
        <condense val="0"/>
        <extend val="0"/>
        <outline val="0"/>
        <shadow val="0"/>
        <u val="none"/>
        <vertAlign val="baseline"/>
        <sz val="13"/>
        <color theme="1"/>
        <name val="Calibri"/>
        <family val="2"/>
        <scheme val="none"/>
      </font>
      <numFmt numFmtId="164" formatCode="#0.00000"/>
      <fill>
        <patternFill patternType="solid">
          <fgColor indexed="64"/>
          <bgColor theme="4" tint="0.79998168889431442"/>
        </patternFill>
      </fill>
      <alignment horizontal="right" vertical="top" textRotation="0" wrapText="0" indent="0" justifyLastLine="0" shrinkToFit="0" readingOrder="0"/>
    </dxf>
    <dxf>
      <font>
        <b val="0"/>
        <i val="0"/>
        <strike val="0"/>
        <condense val="0"/>
        <extend val="0"/>
        <outline val="0"/>
        <shadow val="0"/>
        <u val="none"/>
        <vertAlign val="baseline"/>
        <sz val="13"/>
        <color theme="1"/>
        <name val="Calibri"/>
        <family val="2"/>
        <scheme val="none"/>
      </font>
      <numFmt numFmtId="164" formatCode="#0.00000"/>
      <fill>
        <patternFill patternType="solid">
          <fgColor indexed="64"/>
          <bgColor theme="4" tint="0.79998168889431442"/>
        </patternFill>
      </fill>
      <alignment horizontal="right" vertical="top" textRotation="0" wrapText="0" indent="0" justifyLastLine="0" shrinkToFit="0" readingOrder="0"/>
    </dxf>
    <dxf>
      <font>
        <b val="0"/>
        <i val="0"/>
        <strike val="0"/>
        <condense val="0"/>
        <extend val="0"/>
        <outline val="0"/>
        <shadow val="0"/>
        <u val="none"/>
        <vertAlign val="baseline"/>
        <sz val="13"/>
        <color theme="1" tint="0.14999847407452621"/>
        <name val="Calibri"/>
        <family val="2"/>
        <scheme val="none"/>
      </font>
      <fill>
        <patternFill patternType="solid">
          <fgColor indexed="64"/>
          <bgColor theme="4" tint="0.79998168889431442"/>
        </patternFill>
      </fill>
      <alignment horizontal="general" vertical="top" textRotation="0" wrapText="0" indent="0" justifyLastLine="0" shrinkToFit="0" readingOrder="0"/>
    </dxf>
    <dxf>
      <font>
        <b val="0"/>
        <i val="0"/>
        <strike val="0"/>
        <condense val="0"/>
        <extend val="0"/>
        <outline val="0"/>
        <shadow val="0"/>
        <u val="none"/>
        <vertAlign val="baseline"/>
        <sz val="13"/>
        <color theme="1"/>
        <name val="Calibri"/>
        <family val="2"/>
        <scheme val="none"/>
      </font>
      <fill>
        <patternFill patternType="solid">
          <fgColor indexed="64"/>
          <bgColor theme="4" tint="0.79998168889431442"/>
        </patternFill>
      </fill>
      <alignment horizontal="general" vertical="top" textRotation="0" wrapText="0" indent="0" justifyLastLine="0" shrinkToFit="0" readingOrder="0"/>
    </dxf>
    <dxf>
      <font>
        <b val="0"/>
        <i val="0"/>
        <strike val="0"/>
        <condense val="0"/>
        <extend val="0"/>
        <outline val="0"/>
        <shadow val="0"/>
        <u val="none"/>
        <vertAlign val="baseline"/>
        <sz val="13"/>
        <color auto="1"/>
        <name val="Calibri"/>
        <family val="2"/>
        <scheme val="none"/>
      </font>
      <fill>
        <patternFill patternType="solid">
          <fgColor indexed="64"/>
          <bgColor theme="4" tint="0.79998168889431442"/>
        </patternFill>
      </fill>
      <alignment horizontal="general" vertical="top" textRotation="0" wrapText="0" indent="0" justifyLastLine="0" shrinkToFit="0" readingOrder="0"/>
    </dxf>
    <dxf>
      <font>
        <b val="0"/>
        <i val="0"/>
        <strike val="0"/>
        <condense val="0"/>
        <extend val="0"/>
        <outline val="0"/>
        <shadow val="0"/>
        <u val="none"/>
        <vertAlign val="baseline"/>
        <sz val="13"/>
        <color theme="1"/>
        <name val="Calibri"/>
        <family val="2"/>
        <scheme val="none"/>
      </font>
      <alignment horizontal="left" vertical="bottom" textRotation="0" wrapText="1" indent="0" justifyLastLine="0" shrinkToFit="0" readingOrder="0"/>
    </dxf>
    <dxf>
      <alignment horizontal="center"/>
    </dxf>
    <dxf>
      <alignment horizontal="center"/>
    </dxf>
    <dxf>
      <alignment vertical="center"/>
    </dxf>
    <dxf>
      <alignment vertical="center"/>
    </dxf>
    <dxf>
      <alignment horizontal="right"/>
    </dxf>
    <dxf>
      <alignment horizontal="right"/>
    </dxf>
    <dxf>
      <numFmt numFmtId="2" formatCode="0.00"/>
    </dxf>
    <dxf>
      <numFmt numFmtId="173" formatCode="0.000"/>
    </dxf>
    <dxf>
      <numFmt numFmtId="176" formatCode="#0"/>
    </dxf>
    <dxf>
      <numFmt numFmtId="2" formatCode="0.00"/>
    </dxf>
    <dxf>
      <numFmt numFmtId="2" formatCode="0.00"/>
    </dxf>
    <dxf>
      <numFmt numFmtId="173" formatCode="0.000"/>
    </dxf>
    <dxf>
      <numFmt numFmtId="2" formatCode="0.00"/>
    </dxf>
    <dxf>
      <numFmt numFmtId="2" formatCode="0.00"/>
    </dxf>
    <dxf>
      <numFmt numFmtId="173" formatCode="0.000"/>
    </dxf>
    <dxf>
      <numFmt numFmtId="2" formatCode="0.00"/>
    </dxf>
    <dxf>
      <numFmt numFmtId="2" formatCode="0.00"/>
    </dxf>
    <dxf>
      <numFmt numFmtId="2" formatCode="0.00"/>
    </dxf>
    <dxf>
      <numFmt numFmtId="2" formatCode="0.00"/>
    </dxf>
    <dxf>
      <numFmt numFmtId="167" formatCode="0.0000"/>
    </dxf>
    <dxf>
      <numFmt numFmtId="173" formatCode="0.000"/>
    </dxf>
    <dxf>
      <numFmt numFmtId="173" formatCode="0.000"/>
    </dxf>
    <dxf>
      <numFmt numFmtId="2" formatCode="0.00"/>
    </dxf>
    <dxf>
      <numFmt numFmtId="2" formatCode="0.00"/>
    </dxf>
    <dxf>
      <numFmt numFmtId="2" formatCode="0.00"/>
    </dxf>
    <dxf>
      <numFmt numFmtId="167" formatCode="0.0000"/>
    </dxf>
    <dxf>
      <numFmt numFmtId="167" formatCode="0.0000"/>
    </dxf>
    <dxf>
      <numFmt numFmtId="167" formatCode="0.0000"/>
    </dxf>
    <dxf>
      <numFmt numFmtId="167" formatCode="0.0000"/>
    </dxf>
    <dxf>
      <numFmt numFmtId="2" formatCode="0.00"/>
    </dxf>
    <dxf>
      <numFmt numFmtId="2" formatCode="0.00"/>
    </dxf>
    <dxf>
      <numFmt numFmtId="167" formatCode="0.0000"/>
    </dxf>
    <dxf>
      <numFmt numFmtId="176" formatCode="#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176" formatCode="#0"/>
    </dxf>
    <dxf>
      <numFmt numFmtId="173" formatCode="0.000"/>
    </dxf>
    <dxf>
      <numFmt numFmtId="167" formatCode="0.0000"/>
    </dxf>
    <dxf>
      <numFmt numFmtId="170" formatCode="0.00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173" formatCode="0.000"/>
    </dxf>
    <dxf>
      <numFmt numFmtId="173" formatCode="0.000"/>
    </dxf>
    <dxf>
      <numFmt numFmtId="170" formatCode="0.00000"/>
    </dxf>
    <dxf>
      <alignment horizontal="center"/>
    </dxf>
    <dxf>
      <alignment horizontal="center"/>
    </dxf>
    <dxf>
      <alignment vertical="center"/>
    </dxf>
    <dxf>
      <alignment vertical="center"/>
    </dxf>
    <dxf>
      <numFmt numFmtId="2" formatCode="0.00"/>
    </dxf>
    <dxf>
      <numFmt numFmtId="2" formatCode="0.00"/>
    </dxf>
    <dxf>
      <numFmt numFmtId="2" formatCode="0.00"/>
    </dxf>
    <dxf>
      <numFmt numFmtId="173" formatCode="0.000"/>
    </dxf>
    <dxf>
      <numFmt numFmtId="1" formatCode="0"/>
    </dxf>
    <dxf>
      <numFmt numFmtId="173" formatCode="0.000"/>
    </dxf>
    <dxf>
      <numFmt numFmtId="2" formatCode="0.00"/>
    </dxf>
    <dxf>
      <numFmt numFmtId="2" formatCode="0.00"/>
    </dxf>
    <dxf>
      <numFmt numFmtId="173" formatCode="0.000"/>
    </dxf>
    <dxf>
      <numFmt numFmtId="2" formatCode="0.00"/>
    </dxf>
    <dxf>
      <numFmt numFmtId="2" formatCode="0.00"/>
    </dxf>
    <dxf>
      <numFmt numFmtId="2" formatCode="0.00"/>
    </dxf>
    <dxf>
      <numFmt numFmtId="2" formatCode="0.00"/>
    </dxf>
    <dxf>
      <numFmt numFmtId="2" formatCode="0.00"/>
    </dxf>
    <dxf>
      <numFmt numFmtId="167" formatCode="0.0000"/>
    </dxf>
    <dxf>
      <numFmt numFmtId="173" formatCode="0.000"/>
    </dxf>
    <dxf>
      <numFmt numFmtId="2" formatCode="0.00"/>
    </dxf>
    <dxf>
      <numFmt numFmtId="2" formatCode="0.00"/>
    </dxf>
    <dxf>
      <numFmt numFmtId="2" formatCode="0.00"/>
    </dxf>
    <dxf>
      <numFmt numFmtId="167" formatCode="0.0000"/>
    </dxf>
    <dxf>
      <numFmt numFmtId="167" formatCode="0.0000"/>
    </dxf>
    <dxf>
      <numFmt numFmtId="167" formatCode="0.0000"/>
    </dxf>
    <dxf>
      <numFmt numFmtId="167" formatCode="0.0000"/>
    </dxf>
    <dxf>
      <numFmt numFmtId="167" formatCode="0.0000"/>
    </dxf>
    <dxf>
      <numFmt numFmtId="1" formatCode="0"/>
    </dxf>
    <dxf>
      <numFmt numFmtId="173" formatCode="0.000"/>
    </dxf>
    <dxf>
      <numFmt numFmtId="173" formatCode="0.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1" formatCode="0"/>
    </dxf>
    <dxf>
      <numFmt numFmtId="2" formatCode="0.00"/>
    </dxf>
    <dxf>
      <numFmt numFmtId="2" formatCode="0.00"/>
    </dxf>
    <dxf>
      <numFmt numFmtId="2" formatCode="0.00"/>
    </dxf>
    <dxf>
      <numFmt numFmtId="167" formatCode="0.0000"/>
    </dxf>
    <dxf>
      <numFmt numFmtId="170" formatCode="0.00000"/>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onnections" Target="connection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pivotCacheDefinition" Target="pivotCache/pivotCacheDefinition1.xml"/><Relationship Id="rId30" Type="http://schemas.openxmlformats.org/officeDocument/2006/relationships/styles" Target="styles.xml"/><Relationship Id="rId8" Type="http://schemas.openxmlformats.org/officeDocument/2006/relationships/worksheet" Target="worksheets/sheet8.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Author" refreshedDate="46170.504804398151" createdVersion="8" refreshedVersion="8" minRefreshableVersion="3" recordCount="2229" xr:uid="{157954F6-0681-48C9-AE00-0EC71AEBEC63}">
  <cacheSource type="worksheet">
    <worksheetSource name="NP_Data"/>
  </cacheSource>
  <cacheFields count="27">
    <cacheField name="State" numFmtId="0">
      <sharedItems/>
    </cacheField>
    <cacheField name="FIPS" numFmtId="0">
      <sharedItems containsSemiMixedTypes="0" containsString="0" containsNumber="1" containsInteger="1" minValue="11001" maxValue="51685" count="15">
        <n v="24017"/>
        <n v="24021"/>
        <n v="24033"/>
        <n v="51013"/>
        <n v="51107"/>
        <n v="51683"/>
        <n v="11001"/>
        <n v="24009"/>
        <n v="24031"/>
        <n v="51059"/>
        <n v="51153"/>
        <n v="51510"/>
        <n v="51600"/>
        <n v="51610"/>
        <n v="51685"/>
      </sharedItems>
    </cacheField>
    <cacheField name="Pollutant" numFmtId="0">
      <sharedItems count="2">
        <s v="NOx"/>
        <s v="VOC"/>
      </sharedItems>
    </cacheField>
    <cacheField name="2022 Annual Emiss Data Tool v1 Emissions (Tons)" numFmtId="0">
      <sharedItems containsBlank="1" containsMixedTypes="1" containsNumber="1" minValue="0" maxValue="1460.981935"/>
    </cacheField>
    <cacheField name="2022 Annual MARAMA-VA Emissions (Tons)" numFmtId="0">
      <sharedItems containsBlank="1" containsMixedTypes="1" containsNumber="1" minValue="0" maxValue="1460.98193499795"/>
    </cacheField>
    <cacheField name="2022 MARAMA-VA OSD Emissions (tpd)" numFmtId="164">
      <sharedItems containsSemiMixedTypes="0" containsString="0" containsNumber="1" minValue="0" maxValue="5.5167999999999999"/>
    </cacheField>
    <cacheField name="2022 OSD/Annual Ratio" numFmtId="0">
      <sharedItems containsBlank="1" containsMixedTypes="1" containsNumber="1" minValue="0" maxValue="1.0000019979871713"/>
    </cacheField>
    <cacheField name="2032 Annual Emissions (Tons)" numFmtId="0">
      <sharedItems containsBlank="1" containsMixedTypes="1" containsNumber="1" minValue="0" maxValue="1617.19037869405"/>
    </cacheField>
    <cacheField name="2032 OSD Emissions (tpd)" numFmtId="164">
      <sharedItems containsMixedTypes="1" containsNumber="1" minValue="0" maxValue="5.5168471647623605"/>
    </cacheField>
    <cacheField name="2038 Annual Emissions (Tons)" numFmtId="0">
      <sharedItems containsMixedTypes="1" containsNumber="1" minValue="0" maxValue="1730.4661518702301"/>
    </cacheField>
    <cacheField name="2038 OSD Emissions (tpd)" numFmtId="164">
      <sharedItems containsSemiMixedTypes="0" containsString="0" containsNumber="1" minValue="0" maxValue="5.5168471647623605"/>
    </cacheField>
    <cacheField name="Coop Growth Surrogate" numFmtId="174">
      <sharedItems/>
    </cacheField>
    <cacheField name="Coop 2032 Growth Factor" numFmtId="168">
      <sharedItems containsMixedTypes="1" containsNumber="1" minValue="0.95126949836353303" maxValue="1.418661257606491"/>
    </cacheField>
    <cacheField name="Coop 2038 Growth Factor" numFmtId="168">
      <sharedItems containsMixedTypes="1" containsNumber="1" minValue="0.94819182842192828" maxValue="1.5455141207676706"/>
    </cacheField>
    <cacheField name="2032/38 Control Factor" numFmtId="0">
      <sharedItems containsString="0" containsBlank="1" containsNumber="1" minValue="0.59499999999999997" maxValue="1"/>
    </cacheField>
    <cacheField name="2032 Coop OSD Emissions (tpd)" numFmtId="164">
      <sharedItems containsSemiMixedTypes="0" containsString="0" containsNumber="1" minValue="0" maxValue="5.5167999999999999"/>
    </cacheField>
    <cacheField name="2038 Coop OSD Emissions (tpd)" numFmtId="164">
      <sharedItems containsSemiMixedTypes="0" containsString="0" containsNumber="1" minValue="0" maxValue="5.5167999999999999"/>
    </cacheField>
    <cacheField name="SCC Code" numFmtId="0">
      <sharedItems containsMixedTypes="1" containsNumber="1" containsInteger="1" minValue="2102005000" maxValue="2830000000"/>
    </cacheField>
    <cacheField name="Sector" numFmtId="0">
      <sharedItems/>
    </cacheField>
    <cacheField name="SCC Level 1" numFmtId="0">
      <sharedItems/>
    </cacheField>
    <cacheField name="SCC Level  2" numFmtId="0">
      <sharedItems/>
    </cacheField>
    <cacheField name="SCC Level 3" numFmtId="0">
      <sharedItems/>
    </cacheField>
    <cacheField name="SCC Level 4" numFmtId="0">
      <sharedItems containsBlank="1"/>
    </cacheField>
    <cacheField name="Source Description" numFmtId="0">
      <sharedItems count="5">
        <s v="Airport"/>
        <s v="Nonpoint"/>
        <s v="Rail"/>
        <s v="Wildfires"/>
        <s v="Marine"/>
      </sharedItems>
    </cacheField>
    <cacheField name="SCC-Fips-Pollutant combos missing in EMP, but present in tab &quot;Ratios_MARAMA-VA&quot;" numFmtId="0">
      <sharedItems containsBlank="1"/>
    </cacheField>
    <cacheField name="Helper column for unique key" numFmtId="0">
      <sharedItems/>
    </cacheField>
    <cacheField name="Column1"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229">
  <r>
    <s v="Maryland"/>
    <x v="0"/>
    <x v="0"/>
    <n v="2.7916539999999999"/>
    <n v="2.7909996394682501"/>
    <n v="8.0851284034016407E-3"/>
    <n v="2.8968575592299411E-3"/>
    <n v="2.7916539999999999"/>
    <n v="8.0870239926545007E-3"/>
    <n v="2.7916539999999999"/>
    <n v="8.0870239926545007E-3"/>
    <s v="EPA EMP"/>
    <e v="#N/A"/>
    <e v="#N/A"/>
    <m/>
    <n v="8.0870239926545007E-3"/>
    <n v="8.0870239926545007E-3"/>
    <s v="2275001000"/>
    <s v="Mobile - Aircraft"/>
    <s v="Mobile Sources"/>
    <s v="Aircraft"/>
    <s v="Military Aircraft"/>
    <s v="Total"/>
    <x v="0"/>
    <m/>
    <s v="2275001000-24017-NOx"/>
    <m/>
  </r>
  <r>
    <s v="Maryland"/>
    <x v="1"/>
    <x v="0"/>
    <n v="3.3723169999999998"/>
    <n v="3.3715265327195398"/>
    <n v="9.7668321224529293E-3"/>
    <n v="2.8968575592299463E-3"/>
    <n v="3.3723169999999998"/>
    <n v="9.769121993569654E-3"/>
    <n v="3.3723169999999998"/>
    <n v="9.769121993569654E-3"/>
    <s v="EPA EMP"/>
    <e v="#N/A"/>
    <e v="#N/A"/>
    <m/>
    <n v="9.769121993569654E-3"/>
    <n v="9.769121993569654E-3"/>
    <s v="2275001000"/>
    <s v="Mobile - Aircraft"/>
    <s v="Mobile Sources"/>
    <s v="Aircraft"/>
    <s v="Military Aircraft"/>
    <s v="Total"/>
    <x v="0"/>
    <m/>
    <s v="2275001000-24021-NOx"/>
    <m/>
  </r>
  <r>
    <s v="Maryland"/>
    <x v="2"/>
    <x v="0"/>
    <n v="283.12949839999999"/>
    <n v="0.334919876754941"/>
    <n v="9.7021517671391398E-4"/>
    <n v="2.8968575592299498E-3"/>
    <n v="283.12949839999999"/>
    <n v="9.7021517671391398E-4"/>
    <n v="283.12949839999999"/>
    <n v="9.7021517671391398E-4"/>
    <s v="EPA EMP"/>
    <n v="1"/>
    <n v="1"/>
    <m/>
    <n v="9.7021517671391398E-4"/>
    <n v="9.7021517671391398E-4"/>
    <s v="2275001000"/>
    <s v="Mobile - Aircraft"/>
    <s v="Mobile Sources"/>
    <s v="Aircraft"/>
    <s v="Military Aircraft"/>
    <s v="Total"/>
    <x v="0"/>
    <m/>
    <s v="2275001000-24033-NOx"/>
    <m/>
  </r>
  <r>
    <s v="Virginia"/>
    <x v="3"/>
    <x v="0"/>
    <n v="8.5759596869999992"/>
    <n v="0"/>
    <n v="0"/>
    <e v="#DIV/0!"/>
    <n v="8.5759596869999992"/>
    <n v="0"/>
    <n v="8.5759596869999992"/>
    <n v="0"/>
    <s v="No Growth"/>
    <n v="1"/>
    <n v="1"/>
    <m/>
    <n v="0"/>
    <n v="0"/>
    <s v="2275001000"/>
    <s v="Mobile - Aircraft"/>
    <s v="Mobile Sources"/>
    <s v="Aircraft"/>
    <s v="Military Aircraft"/>
    <s v="Total"/>
    <x v="0"/>
    <m/>
    <s v="2275001000-51013-NOx"/>
    <m/>
  </r>
  <r>
    <s v="Virginia"/>
    <x v="4"/>
    <x v="0"/>
    <n v="9.9166087269999998"/>
    <n v="6.94400595126704"/>
    <n v="2.01157961312655E-2"/>
    <n v="2.8968575592299233E-3"/>
    <n v="9.9166087269999998"/>
    <n v="2.01157961312655E-2"/>
    <n v="9.9166087269999998"/>
    <n v="2.01157961312655E-2"/>
    <s v="No Growth"/>
    <n v="1"/>
    <n v="1"/>
    <m/>
    <n v="2.01157961312655E-2"/>
    <n v="2.01157961312655E-2"/>
    <s v="2275001000"/>
    <s v="Mobile - Aircraft"/>
    <s v="Mobile Sources"/>
    <s v="Aircraft"/>
    <s v="Military Aircraft"/>
    <s v="Total"/>
    <x v="0"/>
    <m/>
    <s v="2275001000-51107-NOx"/>
    <m/>
  </r>
  <r>
    <s v="Virginia"/>
    <x v="5"/>
    <x v="0"/>
    <n v="11.60211"/>
    <n v="11.5993904785732"/>
    <n v="3.3601781990314702E-2"/>
    <n v="2.8968575592299519E-3"/>
    <n v="11.60211"/>
    <n v="3.3609660056517415E-2"/>
    <n v="11.60211"/>
    <n v="3.3609660056517415E-2"/>
    <s v="No Growth"/>
    <n v="1"/>
    <n v="1"/>
    <m/>
    <n v="3.3601781990314702E-2"/>
    <n v="3.3601781990314702E-2"/>
    <s v="2275001000"/>
    <s v="Mobile - Aircraft"/>
    <s v="Mobile Sources"/>
    <s v="Aircraft"/>
    <s v="Military Aircraft"/>
    <s v="Total"/>
    <x v="0"/>
    <m/>
    <s v="2275001000-51683-NOx"/>
    <m/>
  </r>
  <r>
    <s v="Maryland"/>
    <x v="0"/>
    <x v="1"/>
    <n v="1.358193"/>
    <n v="1.3578746411010401"/>
    <n v="3.9335694185602104E-3"/>
    <n v="2.8968575592299554E-3"/>
    <n v="1.358193"/>
    <n v="3.9344916589432108E-3"/>
    <n v="1.358193"/>
    <n v="3.9344916589432108E-3"/>
    <s v="EPA EMP"/>
    <e v="#N/A"/>
    <e v="#N/A"/>
    <m/>
    <n v="3.9344916589432108E-3"/>
    <n v="3.9344916589432108E-3"/>
    <s v="2275001000"/>
    <s v="Mobile - Aircraft"/>
    <s v="Mobile Sources"/>
    <s v="Aircraft"/>
    <s v="Military Aircraft"/>
    <s v="Total"/>
    <x v="0"/>
    <m/>
    <s v="2275001000-24017-VOC"/>
    <m/>
  </r>
  <r>
    <s v="Maryland"/>
    <x v="1"/>
    <x v="1"/>
    <n v="1.6406970000000001"/>
    <n v="1.6403124224838199"/>
    <n v="4.75175144057102E-3"/>
    <n v="2.8968575592299346E-3"/>
    <n v="1.6406970000000001"/>
    <n v="4.7528655068558761E-3"/>
    <n v="1.6406970000000001"/>
    <n v="4.7528655068558761E-3"/>
    <s v="EPA EMP"/>
    <e v="#N/A"/>
    <e v="#N/A"/>
    <m/>
    <n v="4.7528655068558761E-3"/>
    <n v="4.7528655068558761E-3"/>
    <s v="2275001000"/>
    <s v="Mobile - Aircraft"/>
    <s v="Mobile Sources"/>
    <s v="Aircraft"/>
    <s v="Military Aircraft"/>
    <s v="Total"/>
    <x v="0"/>
    <m/>
    <s v="2275001000-24021-VOC"/>
    <m/>
  </r>
  <r>
    <s v="Maryland"/>
    <x v="2"/>
    <x v="1"/>
    <n v="137.74798319999999"/>
    <n v="0.16294499692275"/>
    <n v="4.7202844607436699E-4"/>
    <n v="2.8968575592299359E-3"/>
    <n v="137.74798319999999"/>
    <n v="4.7202844607436699E-4"/>
    <n v="137.74798319999999"/>
    <n v="4.7202844607436699E-4"/>
    <s v="EPA EMP"/>
    <n v="1"/>
    <n v="1"/>
    <m/>
    <n v="4.7202844607436699E-4"/>
    <n v="4.7202844607436699E-4"/>
    <s v="2275001000"/>
    <s v="Mobile - Aircraft"/>
    <s v="Mobile Sources"/>
    <s v="Aircraft"/>
    <s v="Military Aircraft"/>
    <s v="Total"/>
    <x v="0"/>
    <m/>
    <s v="2275001000-24033-VOC"/>
    <m/>
  </r>
  <r>
    <s v="Virginia"/>
    <x v="3"/>
    <x v="1"/>
    <n v="4.1723697829999997"/>
    <n v="0"/>
    <n v="0"/>
    <e v="#DIV/0!"/>
    <n v="4.1723697829999997"/>
    <n v="1.2086760945786089E-2"/>
    <n v="4.1723697829999997"/>
    <n v="1.2086760945786089E-2"/>
    <s v="No Growth"/>
    <n v="1"/>
    <n v="1"/>
    <m/>
    <n v="0"/>
    <n v="0"/>
    <s v="2275001000"/>
    <s v="Mobile - Aircraft"/>
    <s v="Mobile Sources"/>
    <s v="Aircraft"/>
    <s v="Military Aircraft"/>
    <s v="Total"/>
    <x v="0"/>
    <m/>
    <s v="2275001000-51013-VOC"/>
    <m/>
  </r>
  <r>
    <s v="Virginia"/>
    <x v="4"/>
    <x v="1"/>
    <n v="4.9051945760000004"/>
    <n v="3.3783929228681302"/>
    <n v="9.7867230766595006E-3"/>
    <n v="2.8968575592299476E-3"/>
    <n v="4.9051945760000004"/>
    <n v="1.4209649986979338E-2"/>
    <n v="4.9051945760000004"/>
    <n v="1.4209649986979338E-2"/>
    <s v="No Growth"/>
    <n v="1"/>
    <n v="1"/>
    <m/>
    <n v="9.7867230766595006E-3"/>
    <n v="9.7867230766595006E-3"/>
    <s v="2275001000"/>
    <s v="Mobile - Aircraft"/>
    <s v="Mobile Sources"/>
    <s v="Aircraft"/>
    <s v="Military Aircraft"/>
    <s v="Total"/>
    <x v="0"/>
    <m/>
    <s v="2275001000-51107-VOC"/>
    <m/>
  </r>
  <r>
    <s v="Virginia"/>
    <x v="5"/>
    <x v="1"/>
    <n v="5.6446509999999996"/>
    <n v="5.6433279002068604"/>
    <n v="1.6347917086927399E-2"/>
    <n v="2.8968575592299276E-3"/>
    <n v="5.6446509999999996"/>
    <n v="1.6351749918564768E-2"/>
    <n v="5.6446509999999996"/>
    <n v="1.6351749918564768E-2"/>
    <s v="No Growth"/>
    <n v="1"/>
    <n v="1"/>
    <m/>
    <n v="1.6347917086927399E-2"/>
    <n v="1.6347917086927399E-2"/>
    <s v="2275001000"/>
    <s v="Mobile - Aircraft"/>
    <s v="Mobile Sources"/>
    <s v="Aircraft"/>
    <s v="Military Aircraft"/>
    <s v="Total"/>
    <x v="0"/>
    <m/>
    <s v="2275001000-51683-VOC"/>
    <m/>
  </r>
  <r>
    <s v="Maryland"/>
    <x v="1"/>
    <x v="0"/>
    <n v="7.4304000000000002E-3"/>
    <n v="7.42865832266638E-3"/>
    <n v="2.15197650169524E-5"/>
    <n v="2.896857559229925E-3"/>
    <n v="3.7152000000000001E-3"/>
    <n v="1.0762405204051017E-5"/>
    <n v="3.7152000000000001E-3"/>
    <n v="1.0762405204051017E-5"/>
    <s v="EPA EMP"/>
    <e v="#N/A"/>
    <e v="#N/A"/>
    <m/>
    <n v="1.0762405204051017E-5"/>
    <n v="1.0762405204051017E-5"/>
    <s v="2275020000"/>
    <s v="Mobile - Aircraft"/>
    <s v="Mobile Sources"/>
    <s v="Aircraft"/>
    <s v="Commercial Aircraft"/>
    <s v="Total: All Types"/>
    <x v="0"/>
    <m/>
    <s v="2275020000-24021-NOx"/>
    <m/>
  </r>
  <r>
    <s v="Virginia"/>
    <x v="3"/>
    <x v="0"/>
    <n v="836.04003127600004"/>
    <n v="0"/>
    <n v="0"/>
    <e v="#DIV/0!"/>
    <n v="852.00839587337202"/>
    <n v="0"/>
    <n v="852.00839587337202"/>
    <n v="0"/>
    <s v="Population"/>
    <n v="1.0984649785709848"/>
    <n v="1.1504470071844137"/>
    <m/>
    <n v="0"/>
    <n v="0"/>
    <s v="2275020000"/>
    <s v="Mobile - Aircraft"/>
    <s v="Mobile Sources"/>
    <s v="Aircraft"/>
    <s v="Commercial Aircraft"/>
    <s v="Total: All Types"/>
    <x v="0"/>
    <m/>
    <s v="2275020000-51013-NOx"/>
    <m/>
  </r>
  <r>
    <s v="Virginia"/>
    <x v="4"/>
    <x v="0"/>
    <n v="938.58336598699998"/>
    <n v="0"/>
    <n v="0"/>
    <e v="#DIV/0!"/>
    <n v="1557.5790958554301"/>
    <n v="0"/>
    <n v="1730.4661518702301"/>
    <n v="0"/>
    <s v="Population"/>
    <n v="1.1551127564124075"/>
    <n v="1.1978534058610257"/>
    <m/>
    <n v="0"/>
    <n v="0"/>
    <s v="2275020000"/>
    <s v="Mobile - Aircraft"/>
    <s v="Mobile Sources"/>
    <s v="Aircraft"/>
    <s v="Commercial Aircraft"/>
    <s v="Total: All Types"/>
    <x v="0"/>
    <m/>
    <s v="2275020000-51107-NOx"/>
    <m/>
  </r>
  <r>
    <s v="Maryland"/>
    <x v="1"/>
    <x v="1"/>
    <n v="2.4656000000000001E-3"/>
    <n v="2.46502206615609E-3"/>
    <n v="7.1408178060128799E-6"/>
    <n v="2.8968575592299419E-3"/>
    <n v="1.2328E-3"/>
    <n v="3.5712459990186727E-6"/>
    <n v="1.2328E-3"/>
    <n v="3.5712459990186727E-6"/>
    <s v="EPA EMP"/>
    <e v="#N/A"/>
    <e v="#N/A"/>
    <m/>
    <n v="3.5712459990186727E-6"/>
    <n v="3.5712459990186727E-6"/>
    <s v="2275020000"/>
    <s v="Mobile - Aircraft"/>
    <s v="Mobile Sources"/>
    <s v="Aircraft"/>
    <s v="Commercial Aircraft"/>
    <s v="Total: All Types"/>
    <x v="0"/>
    <m/>
    <s v="2275020000-24021-VOC"/>
    <m/>
  </r>
  <r>
    <s v="Virginia"/>
    <x v="3"/>
    <x v="1"/>
    <n v="125.971713956"/>
    <n v="0"/>
    <n v="0"/>
    <e v="#DIV/0!"/>
    <n v="128.37777369256"/>
    <n v="0.37189212415840267"/>
    <n v="128.37777369256"/>
    <n v="0.37189212415840267"/>
    <s v="Population"/>
    <n v="1.0984649785709848"/>
    <n v="1.1504470071844137"/>
    <m/>
    <n v="0"/>
    <n v="0"/>
    <s v="2275020000"/>
    <s v="Mobile - Aircraft"/>
    <s v="Mobile Sources"/>
    <s v="Aircraft"/>
    <s v="Commercial Aircraft"/>
    <s v="Total: All Types"/>
    <x v="0"/>
    <m/>
    <s v="2275020000-51013-VOC"/>
    <m/>
  </r>
  <r>
    <s v="Virginia"/>
    <x v="4"/>
    <x v="1"/>
    <n v="149.40513048299999"/>
    <n v="0"/>
    <n v="0"/>
    <e v="#DIV/0!"/>
    <n v="247.93781403653901"/>
    <n v="0.71824053081069728"/>
    <n v="275.45823907150702"/>
    <n v="0.7979632821064655"/>
    <s v="Population"/>
    <n v="1.1551127564124075"/>
    <n v="1.1978534058610257"/>
    <m/>
    <n v="0"/>
    <n v="0"/>
    <s v="2275020000"/>
    <s v="Mobile - Aircraft"/>
    <s v="Mobile Sources"/>
    <s v="Aircraft"/>
    <s v="Commercial Aircraft"/>
    <s v="Total: All Types"/>
    <x v="0"/>
    <m/>
    <s v="2275020000-51107-VOC"/>
    <m/>
  </r>
  <r>
    <s v="Maryland"/>
    <x v="2"/>
    <x v="0"/>
    <n v="0.42122659476000002"/>
    <n v="0"/>
    <n v="0"/>
    <e v="#DIV/0!"/>
    <n v="0.56621278867639202"/>
    <n v="0"/>
    <n v="0.56621278867639202"/>
    <n v="0"/>
    <s v="EPA EMP"/>
    <n v="1.3442000000000001"/>
    <n v="1.3442000000000001"/>
    <m/>
    <n v="0"/>
    <n v="0"/>
    <s v="2275020000"/>
    <s v="Mobile - Aircraft"/>
    <s v="Mobile Sources"/>
    <s v="Aircraft"/>
    <s v="Commercial Aircraft"/>
    <s v="Total: All Types"/>
    <x v="0"/>
    <m/>
    <s v="2275020000-24033-NOx"/>
    <m/>
  </r>
  <r>
    <s v="Maryland"/>
    <x v="2"/>
    <x v="1"/>
    <n v="1.0976973981"/>
    <n v="0"/>
    <n v="0"/>
    <e v="#DIV/0!"/>
    <n v="1.4755248425260199"/>
    <n v="0"/>
    <n v="1.4755248425260199"/>
    <n v="0"/>
    <s v="EPA EMP"/>
    <n v="1.3441999999999998"/>
    <n v="1.3441999999999998"/>
    <m/>
    <n v="0"/>
    <n v="0"/>
    <s v="2275020000"/>
    <s v="Mobile - Aircraft"/>
    <s v="Mobile Sources"/>
    <s v="Aircraft"/>
    <s v="Commercial Aircraft"/>
    <s v="Total: All Types"/>
    <x v="0"/>
    <m/>
    <s v="2275020000-24033-VOC"/>
    <m/>
  </r>
  <r>
    <s v="District of Columbia"/>
    <x v="6"/>
    <x v="0"/>
    <n v="3.8349999999999999E-3"/>
    <n v="3.8341010803490498E-3"/>
    <n v="1.11068446974608E-5"/>
    <n v="2.8968575592299337E-3"/>
    <n v="3.8349999999999999E-3"/>
    <n v="1.1109448739646795E-5"/>
    <n v="3.8349999999999999E-3"/>
    <n v="1.1109448739646795E-5"/>
    <s v="Population"/>
    <n v="1.0682042243864278"/>
    <n v="1.1102535122627881"/>
    <m/>
    <n v="1.1864378425431623E-5"/>
    <n v="1.2331413335513178E-5"/>
    <s v="2275050011"/>
    <s v="Mobile - Aircraft"/>
    <s v="Mobile Sources"/>
    <s v="Aircraft"/>
    <s v="General Aviation"/>
    <s v="Piston"/>
    <x v="0"/>
    <m/>
    <s v="2275050011-11001-NOx"/>
    <m/>
  </r>
  <r>
    <s v="Maryland"/>
    <x v="7"/>
    <x v="0"/>
    <n v="1.0725E-2"/>
    <n v="1.07224860721625E-2"/>
    <n v="3.1061514831881898E-5"/>
    <n v="2.8968575592299597E-3"/>
    <n v="1.0725E-2"/>
    <n v="3.106879732274132E-5"/>
    <n v="1.0725E-2"/>
    <n v="3.106879732274132E-5"/>
    <s v="EPA EMP"/>
    <e v="#N/A"/>
    <e v="#N/A"/>
    <m/>
    <n v="3.106879732274132E-5"/>
    <n v="3.106879732274132E-5"/>
    <s v="2275050011"/>
    <s v="Mobile - Aircraft"/>
    <s v="Mobile Sources"/>
    <s v="Aircraft"/>
    <s v="General Aviation"/>
    <s v="Piston"/>
    <x v="0"/>
    <m/>
    <s v="2275050011-24009-NOx"/>
    <m/>
  </r>
  <r>
    <s v="Maryland"/>
    <x v="0"/>
    <x v="0"/>
    <n v="0.20543249999999999"/>
    <n v="0.20538434685496801"/>
    <n v="5.9496919773432001E-4"/>
    <n v="2.8968575592299498E-3"/>
    <n v="0.20543249999999999"/>
    <n v="5.9510869053650667E-4"/>
    <n v="0.20543249999999999"/>
    <n v="5.9510869053650667E-4"/>
    <s v="EPA EMP"/>
    <e v="#N/A"/>
    <e v="#N/A"/>
    <m/>
    <n v="5.9510869053650667E-4"/>
    <n v="5.9510869053650667E-4"/>
    <s v="2275050011"/>
    <s v="Mobile - Aircraft"/>
    <s v="Mobile Sources"/>
    <s v="Aircraft"/>
    <s v="General Aviation"/>
    <s v="Piston"/>
    <x v="0"/>
    <m/>
    <s v="2275050011-24017-NOx"/>
    <m/>
  </r>
  <r>
    <s v="Maryland"/>
    <x v="1"/>
    <x v="0"/>
    <n v="0.79236621750000003"/>
    <n v="0.79218048775719496"/>
    <n v="2.29483403423388E-3"/>
    <n v="2.8968575592299259E-3"/>
    <n v="0.95448434560049999"/>
    <n v="2.7650051917194373E-3"/>
    <n v="0.95448434560049999"/>
    <n v="2.7650051917194373E-3"/>
    <s v="EPA EMP"/>
    <e v="#N/A"/>
    <e v="#N/A"/>
    <m/>
    <n v="2.7650051917194373E-3"/>
    <n v="2.7650051917194373E-3"/>
    <s v="2275050011"/>
    <s v="Mobile - Aircraft"/>
    <s v="Mobile Sources"/>
    <s v="Aircraft"/>
    <s v="General Aviation"/>
    <s v="Piston"/>
    <x v="0"/>
    <m/>
    <s v="2275050011-24021-NOx"/>
    <m/>
  </r>
  <r>
    <s v="Maryland"/>
    <x v="8"/>
    <x v="0"/>
    <n v="0.50011000000000005"/>
    <n v="0.49999277478314469"/>
    <n v="1.4484078491909058E-3"/>
    <n v="2.8968575592299402E-3"/>
    <n v="0.51865421725000005"/>
    <n v="1.5024673898671541E-3"/>
    <n v="0.51865421725000005"/>
    <n v="1.5024673898671541E-3"/>
    <s v="EPA EMP"/>
    <e v="#N/A"/>
    <e v="#N/A"/>
    <m/>
    <n v="1.5024673898671541E-3"/>
    <n v="1.5024673898671541E-3"/>
    <s v="2275050011"/>
    <s v="Mobile - Aircraft"/>
    <s v="Mobile Sources"/>
    <s v="Aircraft"/>
    <s v="General Aviation"/>
    <s v="Piston"/>
    <x v="0"/>
    <m/>
    <s v="2275050011-24031-NOx"/>
    <m/>
  </r>
  <r>
    <s v="Maryland"/>
    <x v="2"/>
    <x v="0"/>
    <n v="0.55139220175000003"/>
    <n v="0.5187769425132327"/>
    <n v="1.5028229074736583E-3"/>
    <n v="2.896857559229948E-3"/>
    <n v="0.56948858785227496"/>
    <n v="1.5521447214033321E-3"/>
    <n v="0.57016770471927503"/>
    <n v="1.5539956586877919E-3"/>
    <s v="EPA EMP"/>
    <n v="1.0328194451151846"/>
    <n v="1.0340510854337177"/>
    <m/>
    <n v="1.5521447214033321E-3"/>
    <n v="1.5539956586877919E-3"/>
    <s v="2275050011"/>
    <s v="Mobile - Aircraft"/>
    <s v="Mobile Sources"/>
    <s v="Aircraft"/>
    <s v="General Aviation"/>
    <s v="Piston"/>
    <x v="0"/>
    <m/>
    <s v="2275050011-24033-NOx"/>
    <m/>
  </r>
  <r>
    <s v="Virginia"/>
    <x v="3"/>
    <x v="0"/>
    <n v="2.5739999999999999E-2"/>
    <n v="0"/>
    <n v="0"/>
    <e v="#DIV/0!"/>
    <n v="3.5840376E-2"/>
    <n v="0"/>
    <n v="3.8066886000000001E-2"/>
    <n v="0"/>
    <s v="Population"/>
    <n v="1.0984649785709848"/>
    <n v="1.1504470071844137"/>
    <m/>
    <n v="0"/>
    <n v="0"/>
    <s v="2275050011"/>
    <s v="Mobile - Aircraft"/>
    <s v="Mobile Sources"/>
    <s v="Aircraft"/>
    <s v="General Aviation"/>
    <s v="Piston"/>
    <x v="0"/>
    <m/>
    <s v="2275050011-51013-NOx"/>
    <m/>
  </r>
  <r>
    <s v="Virginia"/>
    <x v="4"/>
    <x v="0"/>
    <n v="1.402700091"/>
    <n v="1.0329979006943995"/>
    <n v="2.992447777295243E-3"/>
    <n v="2.8968575592299528E-3"/>
    <n v="1.6554795331828001"/>
    <n v="3.5317143566298069E-3"/>
    <n v="1.8272386974387"/>
    <n v="3.8981364682454367E-3"/>
    <s v="Population"/>
    <n v="1.1551127564124075"/>
    <n v="1.1978534058610257"/>
    <m/>
    <n v="3.4566146004516903E-3"/>
    <n v="3.5845137618943632E-3"/>
    <s v="2275050011"/>
    <s v="Mobile - Aircraft"/>
    <s v="Mobile Sources"/>
    <s v="Aircraft"/>
    <s v="General Aviation"/>
    <s v="Piston"/>
    <x v="0"/>
    <m/>
    <s v="2275050011-51107-NOx"/>
    <m/>
  </r>
  <r>
    <s v="Virginia"/>
    <x v="5"/>
    <x v="0"/>
    <n v="0.80787081375000003"/>
    <n v="0.80768144974741596"/>
    <n v="2.3397381131505901E-3"/>
    <n v="2.8968575592299294E-3"/>
    <n v="0.70397862710174997"/>
    <n v="2.039325807456012E-3"/>
    <n v="0.70397862710174997"/>
    <n v="2.039325807456012E-3"/>
    <s v="Population"/>
    <n v="1.0847467052215982"/>
    <n v="1.1113922408200338"/>
    <m/>
    <n v="2.5380232093215015E-3"/>
    <n v="2.6003667845064722E-3"/>
    <s v="2275050011"/>
    <s v="Mobile - Aircraft"/>
    <s v="Mobile Sources"/>
    <s v="Aircraft"/>
    <s v="General Aviation"/>
    <s v="Piston"/>
    <x v="0"/>
    <m/>
    <s v="2275050011-51683-NOx"/>
    <m/>
  </r>
  <r>
    <s v="District of Columbia"/>
    <x v="6"/>
    <x v="1"/>
    <n v="8.8779659999999993E-3"/>
    <n v="8.8758850148375808E-3"/>
    <n v="2.5712174600087999E-5"/>
    <n v="2.8968575592299406E-3"/>
    <n v="8.8779659999999993E-3"/>
    <n v="2.5718202917686397E-5"/>
    <n v="8.8779659999999993E-3"/>
    <n v="2.5718202917686397E-5"/>
    <s v="Population"/>
    <n v="1.0682042243864278"/>
    <n v="1.1102535122627881"/>
    <m/>
    <n v="2.7465853525975411E-5"/>
    <n v="2.854703215766175E-5"/>
    <s v="2275050011"/>
    <s v="Mobile - Aircraft"/>
    <s v="Mobile Sources"/>
    <s v="Aircraft"/>
    <s v="General Aviation"/>
    <s v="Piston"/>
    <x v="0"/>
    <m/>
    <s v="2275050011-11001-VOC"/>
    <m/>
  </r>
  <r>
    <s v="Maryland"/>
    <x v="7"/>
    <x v="1"/>
    <n v="2.482821E-2"/>
    <n v="2.4822390295732199E-2"/>
    <n v="7.1906928966347801E-5"/>
    <n v="2.8968575592299432E-3"/>
    <n v="2.482821E-2"/>
    <n v="7.1923787820648462E-5"/>
    <n v="2.482821E-2"/>
    <n v="7.1923787820648462E-5"/>
    <s v="EPA EMP"/>
    <e v="#N/A"/>
    <e v="#N/A"/>
    <m/>
    <n v="7.1923787820648462E-5"/>
    <n v="7.1923787820648462E-5"/>
    <s v="2275050011"/>
    <s v="Mobile - Aircraft"/>
    <s v="Mobile Sources"/>
    <s v="Aircraft"/>
    <s v="General Aviation"/>
    <s v="Piston"/>
    <x v="0"/>
    <m/>
    <s v="2275050011-24009-VOC"/>
    <m/>
  </r>
  <r>
    <s v="Maryland"/>
    <x v="0"/>
    <x v="1"/>
    <n v="0.47557310000000003"/>
    <n v="0.47546162620467902"/>
    <n v="1.3773446059947799E-3"/>
    <n v="2.8968575592299302E-3"/>
    <n v="0.47557310000000003"/>
    <n v="1.3776675297014116E-3"/>
    <n v="0.47557310000000003"/>
    <n v="1.3776675297014116E-3"/>
    <s v="EPA EMP"/>
    <e v="#N/A"/>
    <e v="#N/A"/>
    <m/>
    <n v="1.3776675297014116E-3"/>
    <n v="1.3776675297014116E-3"/>
    <s v="2275050011"/>
    <s v="Mobile - Aircraft"/>
    <s v="Mobile Sources"/>
    <s v="Aircraft"/>
    <s v="General Aviation"/>
    <s v="Piston"/>
    <x v="0"/>
    <m/>
    <s v="2275050011-24017-VOC"/>
    <m/>
  </r>
  <r>
    <s v="Maryland"/>
    <x v="1"/>
    <x v="1"/>
    <n v="1.8343151319"/>
    <n v="1.8338851705132699"/>
    <n v="5.3125041189610502E-3"/>
    <n v="2.896857559229938E-3"/>
    <n v="2.2096160078867402"/>
    <n v="6.4009428354421813E-3"/>
    <n v="2.2096160078867402"/>
    <n v="6.4009428354421813E-3"/>
    <s v="EPA EMP"/>
    <e v="#N/A"/>
    <e v="#N/A"/>
    <m/>
    <n v="6.4009428354421813E-3"/>
    <n v="6.4009428354421813E-3"/>
    <s v="2275050011"/>
    <s v="Mobile - Aircraft"/>
    <s v="Mobile Sources"/>
    <s v="Aircraft"/>
    <s v="General Aviation"/>
    <s v="Piston"/>
    <x v="0"/>
    <m/>
    <s v="2275050011-24021-VOC"/>
    <m/>
  </r>
  <r>
    <s v="Maryland"/>
    <x v="8"/>
    <x v="1"/>
    <n v="1.1577466999999999"/>
    <n v="1.1574753254864489"/>
    <n v="3.3530411462575631E-3"/>
    <n v="2.8968575592299472E-3"/>
    <n v="1.2006762664999999"/>
    <n v="3.4781881187985176E-3"/>
    <n v="1.2006762664999999"/>
    <n v="3.4781881187985176E-3"/>
    <s v="EPA EMP"/>
    <e v="#N/A"/>
    <e v="#N/A"/>
    <m/>
    <n v="3.4781881187985176E-3"/>
    <n v="3.4781881187985176E-3"/>
    <s v="2275050011"/>
    <s v="Mobile - Aircraft"/>
    <s v="Mobile Sources"/>
    <s v="Aircraft"/>
    <s v="General Aviation"/>
    <s v="Piston"/>
    <x v="0"/>
    <m/>
    <s v="2275050011-24031-VOC"/>
    <m/>
  </r>
  <r>
    <s v="Maryland"/>
    <x v="2"/>
    <x v="1"/>
    <n v="1.2764644063220001"/>
    <n v="1.2009605829756471"/>
    <n v="3.479011743130199E-3"/>
    <n v="2.8968575592299402E-3"/>
    <n v="1.3183572614174599"/>
    <n v="3.5931909823698639E-3"/>
    <n v="1.3199294065166101"/>
    <n v="3.5974758736952773E-3"/>
    <s v="EPA EMP"/>
    <n v="1.0328194463456837"/>
    <n v="1.0340510867199579"/>
    <m/>
    <n v="3.5931909823698639E-3"/>
    <n v="3.5974758736952773E-3"/>
    <s v="2275050011"/>
    <s v="Mobile - Aircraft"/>
    <s v="Mobile Sources"/>
    <s v="Aircraft"/>
    <s v="General Aviation"/>
    <s v="Piston"/>
    <x v="0"/>
    <m/>
    <s v="2275050011-24033-VOC"/>
    <m/>
  </r>
  <r>
    <s v="Virginia"/>
    <x v="3"/>
    <x v="1"/>
    <n v="5.9587703999999998E-2"/>
    <n v="0"/>
    <n v="0"/>
    <e v="#DIV/0!"/>
    <n v="8.2969919049599994E-2"/>
    <n v="2.4035203718752909E-4"/>
    <n v="8.81242554456E-2"/>
    <n v="2.5528341553909567E-4"/>
    <s v="Population"/>
    <n v="1.0984649785709848"/>
    <n v="1.1504470071844137"/>
    <m/>
    <n v="0"/>
    <n v="0"/>
    <s v="2275050011"/>
    <s v="Mobile - Aircraft"/>
    <s v="Mobile Sources"/>
    <s v="Aircraft"/>
    <s v="General Aviation"/>
    <s v="Piston"/>
    <x v="0"/>
    <m/>
    <s v="2275050011-51013-VOC"/>
    <m/>
  </r>
  <r>
    <s v="Virginia"/>
    <x v="4"/>
    <x v="1"/>
    <n v="3.2472294645000002"/>
    <n v="2.3913745815902985"/>
    <n v="6.9274715336302087E-3"/>
    <n v="2.8968575592299476E-3"/>
    <n v="3.8324100539789998"/>
    <n v="1.1101946034937915E-2"/>
    <n v="4.2300299313376497"/>
    <n v="1.2253794182364405E-2"/>
    <s v="Population"/>
    <n v="1.1551127564124075"/>
    <n v="1.1978534058610257"/>
    <m/>
    <n v="8.0020107381800782E-3"/>
    <n v="8.2980953705642495E-3"/>
    <s v="2275050011"/>
    <s v="Mobile - Aircraft"/>
    <s v="Mobile Sources"/>
    <s v="Aircraft"/>
    <s v="General Aviation"/>
    <s v="Piston"/>
    <x v="0"/>
    <m/>
    <s v="2275050011-51107-VOC"/>
    <m/>
  </r>
  <r>
    <s v="Virginia"/>
    <x v="5"/>
    <x v="1"/>
    <n v="1.8702085545"/>
    <n v="1.86977017973572"/>
    <n v="5.4164578791901499E-3"/>
    <n v="2.8968575592299432E-3"/>
    <n v="1.6296997343913"/>
    <n v="4.7210079948464684E-3"/>
    <n v="1.6296997343913"/>
    <n v="4.7210079948464684E-3"/>
    <s v="Population"/>
    <n v="1.0847467052215982"/>
    <n v="1.1113922408200338"/>
    <m/>
    <n v="5.8754848384230804E-3"/>
    <n v="6.0198092596604686E-3"/>
    <s v="2275050011"/>
    <s v="Mobile - Aircraft"/>
    <s v="Mobile Sources"/>
    <s v="Aircraft"/>
    <s v="General Aviation"/>
    <s v="Piston"/>
    <x v="0"/>
    <m/>
    <s v="2275050011-51683-VOC"/>
    <m/>
  </r>
  <r>
    <s v="District of Columbia"/>
    <x v="6"/>
    <x v="0"/>
    <n v="1.327355E-2"/>
    <n v="1.3270438694932701E-2"/>
    <n v="3.8442570647713398E-5"/>
    <n v="2.896857559229948E-3"/>
    <n v="1.327355E-2"/>
    <n v="3.8451583655316679E-5"/>
    <n v="1.327355E-2"/>
    <n v="3.8451583655316679E-5"/>
    <s v="Population"/>
    <n v="1.0682042243864278"/>
    <n v="1.1102535122627881"/>
    <m/>
    <n v="4.1064516362161144E-5"/>
    <n v="4.2680999082034163E-5"/>
    <s v="2275050012"/>
    <s v="Mobile - Aircraft"/>
    <s v="Mobile Sources"/>
    <s v="Aircraft"/>
    <s v="General Aviation"/>
    <s v="Turbine"/>
    <x v="0"/>
    <m/>
    <s v="2275050012-11001-NOx"/>
    <m/>
  </r>
  <r>
    <s v="Maryland"/>
    <x v="0"/>
    <x v="0"/>
    <n v="0.71693379999999995"/>
    <n v="0.71676575153031397"/>
    <n v="2.07636828551771E-3"/>
    <n v="2.8968575592299276E-3"/>
    <n v="0.71693379999999995"/>
    <n v="2.0768550979974368E-3"/>
    <n v="0.71693379999999995"/>
    <n v="2.0768550979974368E-3"/>
    <s v="EPA EMP"/>
    <e v="#N/A"/>
    <e v="#N/A"/>
    <m/>
    <n v="2.0768550979974368E-3"/>
    <n v="2.0768550979974368E-3"/>
    <s v="2275050012"/>
    <s v="Mobile - Aircraft"/>
    <s v="Mobile Sources"/>
    <s v="Aircraft"/>
    <s v="General Aviation"/>
    <s v="Turbine"/>
    <x v="0"/>
    <m/>
    <s v="2275050012-24017-NOx"/>
    <m/>
  </r>
  <r>
    <s v="Maryland"/>
    <x v="1"/>
    <x v="0"/>
    <n v="2.7654967500000001"/>
    <n v="2.76484852069798"/>
    <n v="8.0093723373096792E-3"/>
    <n v="2.8968575592299467E-3"/>
    <n v="3.3313173850500002"/>
    <n v="9.6503519490762323E-3"/>
    <n v="3.3313173850500002"/>
    <n v="9.6503519490762323E-3"/>
    <s v="EPA EMP"/>
    <e v="#N/A"/>
    <e v="#N/A"/>
    <m/>
    <n v="9.6503519490762323E-3"/>
    <n v="9.6503519490762323E-3"/>
    <s v="2275050012"/>
    <s v="Mobile - Aircraft"/>
    <s v="Mobile Sources"/>
    <s v="Aircraft"/>
    <s v="General Aviation"/>
    <s v="Turbine"/>
    <x v="0"/>
    <m/>
    <s v="2275050012-24021-NOx"/>
    <m/>
  </r>
  <r>
    <s v="Maryland"/>
    <x v="8"/>
    <x v="0"/>
    <n v="1.574697"/>
    <n v="1.5743278928089699"/>
    <n v="4.5606036569902E-3"/>
    <n v="2.8968575592299354E-3"/>
    <n v="1.6394170467"/>
    <n v="4.7491576644633111E-3"/>
    <n v="1.6394170467"/>
    <n v="4.7491576644633111E-3"/>
    <s v="EPA EMP"/>
    <e v="#N/A"/>
    <e v="#N/A"/>
    <m/>
    <n v="4.7491576644633111E-3"/>
    <n v="4.7491576644633111E-3"/>
    <s v="2275050012"/>
    <s v="Mobile - Aircraft"/>
    <s v="Mobile Sources"/>
    <s v="Aircraft"/>
    <s v="General Aviation"/>
    <s v="Turbine"/>
    <x v="0"/>
    <m/>
    <s v="2275050012-24031-NOx"/>
    <m/>
  </r>
  <r>
    <s v="Maryland"/>
    <x v="2"/>
    <x v="0"/>
    <n v="0.78819403994000004"/>
    <n v="0.67460776701089653"/>
    <n v="1.9542426093807435E-3"/>
    <n v="2.8968575592299367E-3"/>
    <n v="0.85131782805152201"/>
    <n v="2.1107512736716436E-3"/>
    <n v="0.85368847552042604"/>
    <n v="2.1166290398824941E-3"/>
    <s v="EPA EMP"/>
    <n v="1.080086609277491"/>
    <n v="1.0830943045260932"/>
    <m/>
    <n v="2.1107512736716436E-3"/>
    <n v="2.1166290398824941E-3"/>
    <s v="2275050012"/>
    <s v="Mobile - Aircraft"/>
    <s v="Mobile Sources"/>
    <s v="Aircraft"/>
    <s v="General Aviation"/>
    <s v="Turbine"/>
    <x v="0"/>
    <m/>
    <s v="2275050012-24033-NOx"/>
    <m/>
  </r>
  <r>
    <s v="Virginia"/>
    <x v="3"/>
    <x v="0"/>
    <n v="7.3327422000000003E-2"/>
    <n v="0"/>
    <n v="0"/>
    <e v="#DIV/0!"/>
    <n v="0.1021011023928"/>
    <n v="0"/>
    <n v="0.1084439243958"/>
    <n v="0"/>
    <s v="Population"/>
    <n v="1.0984649785709848"/>
    <n v="1.1504470071844137"/>
    <m/>
    <n v="0"/>
    <n v="0"/>
    <s v="2275050012"/>
    <s v="Mobile - Aircraft"/>
    <s v="Mobile Sources"/>
    <s v="Aircraft"/>
    <s v="General Aviation"/>
    <s v="Turbine"/>
    <x v="0"/>
    <m/>
    <s v="2275050012-51013-NOx"/>
    <m/>
  </r>
  <r>
    <s v="Virginia"/>
    <x v="4"/>
    <x v="0"/>
    <n v="5.5333179166999997"/>
    <n v="3.6055876598937666"/>
    <n v="1.044487386802939E-2"/>
    <n v="2.8968575592299242E-3"/>
    <n v="6.4782016442925601"/>
    <n v="1.2228467636403284E-2"/>
    <n v="7.0818503641801902"/>
    <n v="1.3367934920723709E-2"/>
    <s v="Population"/>
    <n v="1.1551127564124075"/>
    <n v="1.1978534058610257"/>
    <m/>
    <n v="1.2065007044079354E-2"/>
    <n v="1.2511427736607831E-2"/>
    <s v="2275050012"/>
    <s v="Mobile - Aircraft"/>
    <s v="Mobile Sources"/>
    <s v="Aircraft"/>
    <s v="General Aviation"/>
    <s v="Turbine"/>
    <x v="0"/>
    <m/>
    <s v="2275050012-51107-NOx"/>
    <m/>
  </r>
  <r>
    <s v="Virginia"/>
    <x v="5"/>
    <x v="0"/>
    <n v="2.8195953390000001"/>
    <n v="2.8189344290500702"/>
    <n v="8.1660515097672602E-3"/>
    <n v="2.8968575592299506E-3"/>
    <n v="2.4569953784046001"/>
    <n v="7.1175656349244188E-3"/>
    <n v="2.4569953784046001"/>
    <n v="7.1175656349244188E-3"/>
    <s v="Population"/>
    <n v="1.0847467052215982"/>
    <n v="1.1113922408200338"/>
    <m/>
    <n v="8.8580974698898932E-3"/>
    <n v="9.0756862860920558E-3"/>
    <s v="2275050012"/>
    <s v="Mobile - Aircraft"/>
    <s v="Mobile Sources"/>
    <s v="Aircraft"/>
    <s v="General Aviation"/>
    <s v="Turbine"/>
    <x v="0"/>
    <m/>
    <s v="2275050012-51683-NOx"/>
    <m/>
  </r>
  <r>
    <s v="District of Columbia"/>
    <x v="6"/>
    <x v="1"/>
    <n v="2.8268990000000001E-2"/>
    <n v="2.8262363780802199E-2"/>
    <n v="8.1872042160123203E-5"/>
    <n v="2.8968575592299359E-3"/>
    <n v="2.8268990000000001E-2"/>
    <n v="8.1891237373295464E-5"/>
    <n v="2.8268990000000001E-2"/>
    <n v="8.1891237373295464E-5"/>
    <s v="Population"/>
    <n v="1.0682042243864278"/>
    <n v="1.1102535122627881"/>
    <m/>
    <n v="8.7456061294587323E-5"/>
    <n v="9.0898722364403858E-5"/>
    <s v="2275050012"/>
    <s v="Mobile - Aircraft"/>
    <s v="Mobile Sources"/>
    <s v="Aircraft"/>
    <s v="General Aviation"/>
    <s v="Turbine"/>
    <x v="0"/>
    <m/>
    <s v="2275050012-11001-VOC"/>
    <m/>
  </r>
  <r>
    <s v="Maryland"/>
    <x v="0"/>
    <x v="1"/>
    <n v="1.5268699999999999"/>
    <n v="1.5265121034035301"/>
    <n v="4.4220881260005201E-3"/>
    <n v="2.8968575592299454E-3"/>
    <n v="1.5268699999999999"/>
    <n v="4.4231249014614268E-3"/>
    <n v="1.5268699999999999"/>
    <n v="4.4231249014614268E-3"/>
    <s v="EPA EMP"/>
    <e v="#N/A"/>
    <e v="#N/A"/>
    <m/>
    <n v="4.4231249014614268E-3"/>
    <n v="4.4231249014614268E-3"/>
    <s v="2275050012"/>
    <s v="Mobile - Aircraft"/>
    <s v="Mobile Sources"/>
    <s v="Aircraft"/>
    <s v="General Aviation"/>
    <s v="Turbine"/>
    <x v="0"/>
    <m/>
    <s v="2275050012-24017-VOC"/>
    <m/>
  </r>
  <r>
    <s v="Maryland"/>
    <x v="1"/>
    <x v="1"/>
    <n v="5.8897408589999998"/>
    <n v="5.8883603104218603"/>
    <n v="1.7057741076715101E-2"/>
    <n v="2.8968575592299363E-3"/>
    <n v="7.0947818387514001"/>
    <n v="2.0552572400674259E-2"/>
    <n v="7.0947818387514001"/>
    <n v="2.0552572400674259E-2"/>
    <s v="EPA EMP"/>
    <e v="#N/A"/>
    <e v="#N/A"/>
    <m/>
    <n v="2.0552572400674259E-2"/>
    <n v="2.0552572400674259E-2"/>
    <s v="2275050012"/>
    <s v="Mobile - Aircraft"/>
    <s v="Mobile Sources"/>
    <s v="Aircraft"/>
    <s v="General Aviation"/>
    <s v="Turbine"/>
    <x v="0"/>
    <m/>
    <s v="2275050012-24021-VOC"/>
    <m/>
  </r>
  <r>
    <s v="Maryland"/>
    <x v="8"/>
    <x v="1"/>
    <n v="3.3536670000000002"/>
    <n v="3.3528809042584"/>
    <n v="9.7128183926986598E-3"/>
    <n v="2.8968575592299389E-3"/>
    <n v="3.4915027137000001"/>
    <n v="1.0114386029253691E-2"/>
    <n v="3.4915027137000001"/>
    <n v="1.0114386029253691E-2"/>
    <s v="EPA EMP"/>
    <e v="#N/A"/>
    <e v="#N/A"/>
    <m/>
    <n v="1.0114386029253691E-2"/>
    <n v="1.0114386029253691E-2"/>
    <s v="2275050012"/>
    <s v="Mobile - Aircraft"/>
    <s v="Mobile Sources"/>
    <s v="Aircraft"/>
    <s v="General Aviation"/>
    <s v="Turbine"/>
    <x v="0"/>
    <m/>
    <s v="2275050012-24031-VOC"/>
    <m/>
  </r>
  <r>
    <s v="Maryland"/>
    <x v="2"/>
    <x v="1"/>
    <n v="1.67863474622"/>
    <n v="1.4367274122575"/>
    <n v="4.161994664751009E-3"/>
    <n v="2.8968575592299398E-3"/>
    <n v="1.8130709370103399"/>
    <n v="4.4953147691267781E-3"/>
    <n v="1.8181197602039001"/>
    <n v="4.507832784282957E-3"/>
    <s v="EPA EMP"/>
    <n v="1.0800866246174561"/>
    <n v="1.0830943207258141"/>
    <m/>
    <n v="4.4953147691267781E-3"/>
    <n v="4.507832784282957E-3"/>
    <s v="2275050012"/>
    <s v="Mobile - Aircraft"/>
    <s v="Mobile Sources"/>
    <s v="Aircraft"/>
    <s v="General Aviation"/>
    <s v="Turbine"/>
    <x v="0"/>
    <m/>
    <s v="2275050012-24033-VOC"/>
    <m/>
  </r>
  <r>
    <s v="Virginia"/>
    <x v="3"/>
    <x v="1"/>
    <n v="0.116981793"/>
    <n v="0"/>
    <n v="0"/>
    <e v="#DIV/0!"/>
    <n v="0.1628854485732"/>
    <n v="4.7185594298783346E-4"/>
    <n v="0.1730043736677"/>
    <n v="5.0116902763911733E-4"/>
    <s v="Population"/>
    <n v="1.0984649785709848"/>
    <n v="1.1504470071844137"/>
    <m/>
    <n v="0"/>
    <n v="0"/>
    <s v="2275050012"/>
    <s v="Mobile - Aircraft"/>
    <s v="Mobile Sources"/>
    <s v="Aircraft"/>
    <s v="General Aviation"/>
    <s v="Turbine"/>
    <x v="0"/>
    <m/>
    <s v="2275050012-51013-VOC"/>
    <m/>
  </r>
  <r>
    <s v="Virginia"/>
    <x v="4"/>
    <x v="1"/>
    <n v="9.0635699086999999"/>
    <n v="7.7022283398303735"/>
    <n v="2.2312258389152607E-2"/>
    <n v="2.8968575592299294E-3"/>
    <n v="10.8113486746508"/>
    <n v="3.1318937133632645E-2"/>
    <n v="12.082963225144599"/>
    <n v="3.5002623356657381E-2"/>
    <s v="Population"/>
    <n v="1.1551127564124075"/>
    <n v="1.1978534058610257"/>
    <m/>
    <n v="2.5773174289679932E-2"/>
    <n v="2.6726814703897695E-2"/>
    <s v="2275050012"/>
    <s v="Mobile - Aircraft"/>
    <s v="Mobile Sources"/>
    <s v="Aircraft"/>
    <s v="General Aviation"/>
    <s v="Turbine"/>
    <x v="0"/>
    <m/>
    <s v="2275050012-51107-VOC"/>
    <m/>
  </r>
  <r>
    <s v="Virginia"/>
    <x v="5"/>
    <x v="1"/>
    <n v="6.0049546425000004"/>
    <n v="6.0035470879416604"/>
    <n v="1.73914207638966E-2"/>
    <n v="2.8968575592299246E-3"/>
    <n v="5.2327174754744998"/>
    <n v="1.5158437174142832E-2"/>
    <n v="5.2327174754744998"/>
    <n v="1.5158437174142832E-2"/>
    <s v="Population"/>
    <n v="1.0847467052215982"/>
    <n v="1.1113922408200338"/>
    <m/>
    <n v="1.8865286372759329E-2"/>
    <n v="1.9328690093831109E-2"/>
    <s v="2275050012"/>
    <s v="Mobile - Aircraft"/>
    <s v="Mobile Sources"/>
    <s v="Aircraft"/>
    <s v="General Aviation"/>
    <s v="Turbine"/>
    <x v="0"/>
    <m/>
    <s v="2275050012-51683-VOC"/>
    <m/>
  </r>
  <r>
    <s v="Maryland"/>
    <x v="1"/>
    <x v="0"/>
    <n v="8.9869688999999996E-3"/>
    <n v="8.9848623646814306E-3"/>
    <n v="2.6027866459767999E-5"/>
    <n v="2.8968575592299402E-3"/>
    <n v="6.1578710902800001E-3"/>
    <n v="1.7838475416641131E-5"/>
    <n v="6.1578710902800001E-3"/>
    <n v="1.7838475416641131E-5"/>
    <s v="EPA EMP"/>
    <e v="#N/A"/>
    <e v="#N/A"/>
    <m/>
    <n v="1.7838475416641131E-5"/>
    <n v="1.7838475416641131E-5"/>
    <s v="2275060011"/>
    <s v="Mobile - Aircraft"/>
    <s v="Mobile Sources"/>
    <s v="Aircraft"/>
    <s v="Air Taxi"/>
    <s v="Piston"/>
    <x v="0"/>
    <m/>
    <s v="2275060011-24021-NOx"/>
    <m/>
  </r>
  <r>
    <s v="Maryland"/>
    <x v="8"/>
    <x v="0"/>
    <n v="3.9500000000000004E-3"/>
    <n v="3.9490741244794696E-3"/>
    <n v="1.1439905229457601E-5"/>
    <n v="2.8968575592299129E-3"/>
    <n v="4.1463150000000002E-3"/>
    <n v="1.2011283950698377E-5"/>
    <n v="4.1463150000000002E-3"/>
    <n v="1.2011283950698377E-5"/>
    <s v="EPA EMP"/>
    <e v="#N/A"/>
    <e v="#N/A"/>
    <m/>
    <n v="1.2011283950698377E-5"/>
    <n v="1.2011283950698377E-5"/>
    <s v="2275060011"/>
    <s v="Mobile - Aircraft"/>
    <s v="Mobile Sources"/>
    <s v="Aircraft"/>
    <s v="Air Taxi"/>
    <s v="Piston"/>
    <x v="0"/>
    <m/>
    <s v="2275060011-24031-NOx"/>
    <m/>
  </r>
  <r>
    <s v="Maryland"/>
    <x v="2"/>
    <x v="0"/>
    <n v="2.0734023999999999E-3"/>
    <n v="1.3202544612959699E-4"/>
    <n v="3.8245891163122898E-7"/>
    <n v="2.8968575592299454E-3"/>
    <n v="1.9723644778400001E-3"/>
    <n v="3.6382150012693326E-7"/>
    <n v="1.9723644778400001E-3"/>
    <n v="3.6382150012693326E-7"/>
    <s v="EPA EMP"/>
    <n v="0.95126950650775755"/>
    <n v="0.95126950650775755"/>
    <m/>
    <n v="3.6382150012693326E-7"/>
    <n v="3.6382150012693326E-7"/>
    <s v="2275060011"/>
    <s v="Mobile - Aircraft"/>
    <s v="Mobile Sources"/>
    <s v="Aircraft"/>
    <s v="Air Taxi"/>
    <s v="Piston"/>
    <x v="0"/>
    <m/>
    <s v="2275060011-24033-NOx"/>
    <m/>
  </r>
  <r>
    <s v="Virginia"/>
    <x v="3"/>
    <x v="0"/>
    <n v="1.5167999999999999E-2"/>
    <n v="0"/>
    <n v="0"/>
    <e v="#DIV/0!"/>
    <n v="5.4436435200000001E-2"/>
    <n v="0"/>
    <n v="5.4436435200000001E-2"/>
    <n v="0"/>
    <s v="Population"/>
    <n v="1.0984649785709848"/>
    <n v="1.1504470071844137"/>
    <m/>
    <n v="0"/>
    <n v="0"/>
    <s v="2275060011"/>
    <s v="Mobile - Aircraft"/>
    <s v="Mobile Sources"/>
    <s v="Aircraft"/>
    <s v="Air Taxi"/>
    <s v="Piston"/>
    <x v="0"/>
    <m/>
    <s v="2275060011-51013-NOx"/>
    <m/>
  </r>
  <r>
    <s v="Virginia"/>
    <x v="4"/>
    <x v="0"/>
    <n v="0.66723399999999999"/>
    <n v="1.34268520232301E-2"/>
    <n v="3.8895677780156103E-5"/>
    <n v="2.8968575592299528E-3"/>
    <n v="0.39106719039999999"/>
    <n v="2.279683503566868E-5"/>
    <n v="0.41898462120000002"/>
    <n v="2.4424251193788032E-5"/>
    <s v="Population"/>
    <n v="1.1551127564124075"/>
    <n v="1.1978534058610257"/>
    <m/>
    <n v="4.4928893573164946E-5"/>
    <n v="4.6591320102233011E-5"/>
    <s v="2275060011"/>
    <s v="Mobile - Aircraft"/>
    <s v="Mobile Sources"/>
    <s v="Aircraft"/>
    <s v="Air Taxi"/>
    <s v="Piston"/>
    <x v="0"/>
    <m/>
    <s v="2275060011-51107-NOx"/>
    <m/>
  </r>
  <r>
    <s v="Virginia"/>
    <x v="5"/>
    <x v="0"/>
    <n v="7.0725200299999999E-2"/>
    <n v="7.0708622393254997E-2"/>
    <n v="2.0483280728263601E-4"/>
    <n v="2.896857559229938E-3"/>
    <n v="0.11002719410671"/>
    <n v="3.1873310896888255E-4"/>
    <n v="0.12313964624232999"/>
    <n v="3.5671801505799409E-4"/>
    <s v="Population"/>
    <n v="1.0847467052215982"/>
    <n v="1.1113922408200338"/>
    <m/>
    <n v="2.2219171282113E-4"/>
    <n v="2.2764959267930699E-4"/>
    <s v="2275060011"/>
    <s v="Mobile - Aircraft"/>
    <s v="Mobile Sources"/>
    <s v="Aircraft"/>
    <s v="Air Taxi"/>
    <s v="Piston"/>
    <x v="0"/>
    <m/>
    <s v="2275060011-51683-NOx"/>
    <m/>
  </r>
  <r>
    <s v="Maryland"/>
    <x v="0"/>
    <x v="1"/>
    <n v="2.545178E-4"/>
    <n v="2.5445814131631401E-4"/>
    <n v="7.3712899017976297E-7"/>
    <n v="2.8968575592299337E-3"/>
    <n v="2.545178E-4"/>
    <n v="7.3730181288857242E-7"/>
    <n v="2.545178E-4"/>
    <n v="7.3730181288857242E-7"/>
    <s v="EPA EMP"/>
    <e v="#N/A"/>
    <e v="#N/A"/>
    <m/>
    <n v="7.3730181288857242E-7"/>
    <n v="7.3730181288857242E-7"/>
    <s v="2275060011"/>
    <s v="Mobile - Aircraft"/>
    <s v="Mobile Sources"/>
    <s v="Aircraft"/>
    <s v="Air Taxi"/>
    <s v="Piston"/>
    <x v="0"/>
    <m/>
    <s v="2275060011-24017-VOC"/>
    <m/>
  </r>
  <r>
    <s v="Maryland"/>
    <x v="1"/>
    <x v="1"/>
    <n v="9.6512364816E-3"/>
    <n v="9.6489742427136004E-3"/>
    <n v="2.7951703973819899E-5"/>
    <n v="2.8968575592299419E-3"/>
    <n v="6.6130272371923001E-3"/>
    <n v="1.9156997941454012E-5"/>
    <n v="6.6130272371923001E-3"/>
    <n v="1.9156997941454012E-5"/>
    <s v="EPA EMP"/>
    <e v="#N/A"/>
    <e v="#N/A"/>
    <m/>
    <n v="1.9156997941454012E-5"/>
    <n v="1.9156997941454012E-5"/>
    <s v="2275060011"/>
    <s v="Mobile - Aircraft"/>
    <s v="Mobile Sources"/>
    <s v="Aircraft"/>
    <s v="Air Taxi"/>
    <s v="Piston"/>
    <x v="0"/>
    <m/>
    <s v="2275060011-24021-VOC"/>
    <m/>
  </r>
  <r>
    <s v="Maryland"/>
    <x v="8"/>
    <x v="1"/>
    <n v="4.2419620000000002E-3"/>
    <n v="4.2409676889177701E-3"/>
    <n v="1.2285479308091299E-5"/>
    <n v="2.8968575592299233E-3"/>
    <n v="4.4527875114000002E-3"/>
    <n v="1.2899091162043688E-5"/>
    <n v="4.4527875114000002E-3"/>
    <n v="1.2899091162043688E-5"/>
    <s v="EPA EMP"/>
    <e v="#N/A"/>
    <e v="#N/A"/>
    <m/>
    <n v="1.2899091162043688E-5"/>
    <n v="1.2899091162043688E-5"/>
    <s v="2275060011"/>
    <s v="Mobile - Aircraft"/>
    <s v="Mobile Sources"/>
    <s v="Aircraft"/>
    <s v="Air Taxi"/>
    <s v="Piston"/>
    <x v="0"/>
    <m/>
    <s v="2275060011-24031-VOC"/>
    <m/>
  </r>
  <r>
    <s v="Maryland"/>
    <x v="2"/>
    <x v="1"/>
    <n v="2.2266575782999998E-3"/>
    <n v="1.4178404848798001E-4"/>
    <n v="4.1072819264063E-7"/>
    <n v="2.8968575592299454E-3"/>
    <n v="2.1181514375368002E-3"/>
    <n v="3.9071320177701265E-7"/>
    <n v="2.1181514375368002E-3"/>
    <n v="3.9071320177701265E-7"/>
    <s v="EPA EMP"/>
    <n v="0.95126949836353303"/>
    <n v="0.95126949836353303"/>
    <m/>
    <n v="3.9071320177701265E-7"/>
    <n v="3.9071320177701265E-7"/>
    <s v="2275060011"/>
    <s v="Mobile - Aircraft"/>
    <s v="Mobile Sources"/>
    <s v="Aircraft"/>
    <s v="Air Taxi"/>
    <s v="Piston"/>
    <x v="0"/>
    <m/>
    <s v="2275060011-24033-VOC"/>
    <m/>
  </r>
  <r>
    <s v="Virginia"/>
    <x v="3"/>
    <x v="1"/>
    <n v="1.6289135999999999E-2"/>
    <n v="0"/>
    <n v="0"/>
    <e v="#DIV/0!"/>
    <n v="5.8460080190399999E-2"/>
    <n v="1.6935052521274907E-4"/>
    <n v="5.8460080190399999E-2"/>
    <n v="1.6935052521274907E-4"/>
    <s v="Population"/>
    <n v="1.0984649785709848"/>
    <n v="1.1504470071844137"/>
    <m/>
    <n v="0"/>
    <n v="0"/>
    <s v="2275060011"/>
    <s v="Mobile - Aircraft"/>
    <s v="Mobile Sources"/>
    <s v="Aircraft"/>
    <s v="Air Taxi"/>
    <s v="Piston"/>
    <x v="0"/>
    <m/>
    <s v="2275060011-51013-VOC"/>
    <m/>
  </r>
  <r>
    <s v="Virginia"/>
    <x v="4"/>
    <x v="1"/>
    <n v="0.71655230299999995"/>
    <n v="1.4419289342507901E-2"/>
    <n v="4.1770627330567703E-5"/>
    <n v="2.8968575592299385E-3"/>
    <n v="0.41997274602079998"/>
    <n v="1.2166012239809094E-3"/>
    <n v="0.44995368134989999"/>
    <n v="1.3034517231217968E-3"/>
    <s v="Population"/>
    <n v="1.1551127564124075"/>
    <n v="1.1978534058610257"/>
    <m/>
    <n v="4.82497844728875E-5"/>
    <n v="5.0035088212872172E-5"/>
    <s v="2275060011"/>
    <s v="Mobile - Aircraft"/>
    <s v="Mobile Sources"/>
    <s v="Aircraft"/>
    <s v="Air Taxi"/>
    <s v="Piston"/>
    <x v="0"/>
    <m/>
    <s v="2275060011-51107-VOC"/>
    <m/>
  </r>
  <r>
    <s v="Virginia"/>
    <x v="5"/>
    <x v="1"/>
    <n v="7.5952824636999997E-2"/>
    <n v="7.5935021381038803E-2"/>
    <n v="2.1997294069794901E-4"/>
    <n v="2.896857559229935E-3"/>
    <n v="0.118159809287781"/>
    <n v="3.4229213673247588E-4"/>
    <n v="0.13224146297548101"/>
    <n v="3.8308468166414772E-4"/>
    <s v="Population"/>
    <n v="1.0847467052215982"/>
    <n v="1.1113922408200338"/>
    <m/>
    <n v="2.3861492266000621E-4"/>
    <n v="2.4447621948206597E-4"/>
    <s v="2275060011"/>
    <s v="Mobile - Aircraft"/>
    <s v="Mobile Sources"/>
    <s v="Aircraft"/>
    <s v="Air Taxi"/>
    <s v="Piston"/>
    <x v="0"/>
    <m/>
    <s v="2275060011-51683-VOC"/>
    <m/>
  </r>
  <r>
    <s v="Maryland"/>
    <x v="7"/>
    <x v="0"/>
    <n v="9.2267872000000001E-2"/>
    <n v="9.2246244515438863E-2"/>
    <n v="2.6722423073512137E-4"/>
    <n v="2.8968575592299281E-3"/>
    <n v="9.2267872000000001E-2"/>
    <n v="2.672868824772595E-4"/>
    <n v="9.2267872000000001E-2"/>
    <n v="2.672868824772595E-4"/>
    <s v="EPA EMP"/>
    <e v="#N/A"/>
    <e v="#N/A"/>
    <m/>
    <n v="2.672868824772595E-4"/>
    <n v="2.672868824772595E-4"/>
    <s v="2275060012"/>
    <s v="Mobile - Aircraft"/>
    <s v="Mobile Sources"/>
    <s v="Aircraft"/>
    <s v="Air Taxi"/>
    <s v="Turbine"/>
    <x v="0"/>
    <m/>
    <s v="2275060012-24009-NOx"/>
    <m/>
  </r>
  <r>
    <s v="Maryland"/>
    <x v="0"/>
    <x v="0"/>
    <n v="8.5289630000000005E-3"/>
    <n v="8.526963820745E-3"/>
    <n v="2.4701399601405299E-5"/>
    <n v="2.8968575592299324E-3"/>
    <n v="8.5289630000000005E-3"/>
    <n v="2.4707190938942404E-5"/>
    <n v="8.5289630000000005E-3"/>
    <n v="2.4707190938942404E-5"/>
    <s v="EPA EMP"/>
    <e v="#N/A"/>
    <e v="#N/A"/>
    <m/>
    <n v="2.4707190938942404E-5"/>
    <n v="2.4707190938942404E-5"/>
    <s v="2275060012"/>
    <s v="Mobile - Aircraft"/>
    <s v="Mobile Sources"/>
    <s v="Aircraft"/>
    <s v="Air Taxi"/>
    <s v="Turbine"/>
    <x v="0"/>
    <m/>
    <s v="2275060012-24017-NOx"/>
    <m/>
  </r>
  <r>
    <s v="Maryland"/>
    <x v="1"/>
    <x v="0"/>
    <n v="0.28883379396999997"/>
    <n v="0.2887660916562434"/>
    <n v="8.3651423546367233E-4"/>
    <n v="2.8968575592299328E-3"/>
    <n v="0.19900729091904401"/>
    <n v="5.7649577504070306E-4"/>
    <n v="0.19900729091904401"/>
    <n v="5.7649577504070306E-4"/>
    <s v="EPA EMP"/>
    <e v="#N/A"/>
    <e v="#N/A"/>
    <m/>
    <n v="5.7649577504070306E-4"/>
    <n v="5.7649577504070306E-4"/>
    <s v="2275060012"/>
    <s v="Mobile - Aircraft"/>
    <s v="Mobile Sources"/>
    <s v="Aircraft"/>
    <s v="Air Taxi"/>
    <s v="Turbine"/>
    <x v="0"/>
    <m/>
    <s v="2275060012-24021-NOx"/>
    <m/>
  </r>
  <r>
    <s v="Maryland"/>
    <x v="8"/>
    <x v="0"/>
    <n v="0.13723880399999999"/>
    <n v="0.13720663537997677"/>
    <n v="3.9746807887699196E-4"/>
    <n v="2.8968575592299411E-3"/>
    <n v="0.14348154148"/>
    <n v="4.1564558804630259E-4"/>
    <n v="0.14348154148"/>
    <n v="4.1564558804630259E-4"/>
    <s v="EPA EMP"/>
    <e v="#N/A"/>
    <e v="#N/A"/>
    <m/>
    <n v="4.1564558804630259E-4"/>
    <n v="4.1564558804630259E-4"/>
    <s v="2275060012"/>
    <s v="Mobile - Aircraft"/>
    <s v="Mobile Sources"/>
    <s v="Aircraft"/>
    <s v="Air Taxi"/>
    <s v="Turbine"/>
    <x v="0"/>
    <m/>
    <s v="2275060012-24031-NOx"/>
    <m/>
  </r>
  <r>
    <s v="Maryland"/>
    <x v="2"/>
    <x v="0"/>
    <n v="6.6622869107999902E-2"/>
    <n v="4.6972314041460296E-3"/>
    <n v="1.36072103005527E-5"/>
    <n v="2.8968575592299419E-3"/>
    <n v="6.3608302140772593E-2"/>
    <n v="1.2991508106435759E-5"/>
    <n v="6.3608302140772593E-2"/>
    <n v="1.2991508106435759E-5"/>
    <s v="EPA EMP"/>
    <n v="0.95475176906085346"/>
    <n v="0.95475176906085346"/>
    <m/>
    <n v="1.2991508106435759E-5"/>
    <n v="1.2991508106435759E-5"/>
    <s v="2275060012"/>
    <s v="Mobile - Aircraft"/>
    <s v="Mobile Sources"/>
    <s v="Aircraft"/>
    <s v="Air Taxi"/>
    <s v="Turbine"/>
    <x v="0"/>
    <m/>
    <s v="2275060012-24033-NOx"/>
    <m/>
  </r>
  <r>
    <s v="Virginia"/>
    <x v="3"/>
    <x v="0"/>
    <n v="1.379943648"/>
    <n v="0"/>
    <n v="0"/>
    <e v="#DIV/0!"/>
    <n v="4.9524797583072004"/>
    <n v="0"/>
    <n v="4.9524797583072004"/>
    <n v="0"/>
    <s v="Population"/>
    <n v="1.0984649785709848"/>
    <n v="1.1504470071844137"/>
    <m/>
    <n v="0"/>
    <n v="0"/>
    <s v="2275060012"/>
    <s v="Mobile - Aircraft"/>
    <s v="Mobile Sources"/>
    <s v="Aircraft"/>
    <s v="Air Taxi"/>
    <s v="Turbine"/>
    <x v="0"/>
    <m/>
    <s v="2275060012-51013-NOx"/>
    <m/>
  </r>
  <r>
    <s v="Virginia"/>
    <x v="4"/>
    <x v="0"/>
    <n v="65.182734459000002"/>
    <n v="0.42634824102552898"/>
    <n v="1.2350701248791899E-3"/>
    <n v="2.896857559229935E-3"/>
    <n v="37.829679143198398"/>
    <n v="7.1678960588740113E-4"/>
    <n v="40.594772566457699"/>
    <n v="7.6918207312449711E-4"/>
    <s v="Population"/>
    <n v="1.1551127564124075"/>
    <n v="1.1978534058610257"/>
    <m/>
    <n v="1.4266452563118175E-3"/>
    <n v="1.47943295556374E-3"/>
    <s v="2275060012"/>
    <s v="Mobile - Aircraft"/>
    <s v="Mobile Sources"/>
    <s v="Aircraft"/>
    <s v="Air Taxi"/>
    <s v="Turbine"/>
    <x v="0"/>
    <m/>
    <s v="2275060012-51107-NOx"/>
    <m/>
  </r>
  <r>
    <s v="Virginia"/>
    <x v="5"/>
    <x v="0"/>
    <n v="2.252386483"/>
    <n v="2.25185852616268"/>
    <n v="6.5233133938307599E-3"/>
    <n v="2.8968575592299437E-3"/>
    <n v="3.5040376516031002"/>
    <n v="1.015069795887278E-2"/>
    <n v="3.9216301055513001"/>
    <n v="1.1360403815770005E-2"/>
    <s v="Population"/>
    <n v="1.0847467052215982"/>
    <n v="1.1113922408200338"/>
    <m/>
    <n v="7.0761427110858383E-3"/>
    <n v="7.249959890340908E-3"/>
    <s v="2275060012"/>
    <s v="Mobile - Aircraft"/>
    <s v="Mobile Sources"/>
    <s v="Aircraft"/>
    <s v="Air Taxi"/>
    <s v="Turbine"/>
    <x v="0"/>
    <m/>
    <s v="2275060012-51683-NOx"/>
    <m/>
  </r>
  <r>
    <s v="Maryland"/>
    <x v="7"/>
    <x v="1"/>
    <n v="0.119700205"/>
    <n v="0.11967214740769229"/>
    <n v="3.4667316484725432E-4"/>
    <n v="2.8968575592299502E-3"/>
    <n v="0.119700205"/>
    <n v="3.4675444369562484E-4"/>
    <n v="0.119700205"/>
    <n v="3.4675444369562484E-4"/>
    <s v="EPA EMP"/>
    <e v="#N/A"/>
    <e v="#N/A"/>
    <m/>
    <n v="3.4675444369562484E-4"/>
    <n v="3.4675444369562484E-4"/>
    <s v="2275060012"/>
    <s v="Mobile - Aircraft"/>
    <s v="Mobile Sources"/>
    <s v="Aircraft"/>
    <s v="Air Taxi"/>
    <s v="Turbine"/>
    <x v="0"/>
    <m/>
    <s v="2275060012-24009-VOC"/>
    <m/>
  </r>
  <r>
    <s v="Maryland"/>
    <x v="0"/>
    <x v="1"/>
    <n v="1.106473E-2"/>
    <n v="1.10621364398358E-2"/>
    <n v="3.2045433566971397E-5"/>
    <n v="2.8968575592299476E-3"/>
    <n v="1.106473E-2"/>
    <n v="3.2052946741338379E-5"/>
    <n v="1.106473E-2"/>
    <n v="3.2052946741338379E-5"/>
    <s v="EPA EMP"/>
    <e v="#N/A"/>
    <e v="#N/A"/>
    <m/>
    <n v="3.2052946741338379E-5"/>
    <n v="3.2052946741338379E-5"/>
    <s v="2275060012"/>
    <s v="Mobile - Aircraft"/>
    <s v="Mobile Sources"/>
    <s v="Aircraft"/>
    <s v="Air Taxi"/>
    <s v="Turbine"/>
    <x v="0"/>
    <m/>
    <s v="2275060012-24017-VOC"/>
    <m/>
  </r>
  <r>
    <s v="Maryland"/>
    <x v="1"/>
    <x v="1"/>
    <n v="0.37470753556000003"/>
    <n v="0.37461970453859861"/>
    <n v="1.0852199229291213E-3"/>
    <n v="2.8968575592299272E-3"/>
    <n v="0.25817453895491199"/>
    <n v="7.4789486477223812E-4"/>
    <n v="0.25817453895491199"/>
    <n v="7.4789486477223812E-4"/>
    <s v="EPA EMP"/>
    <e v="#N/A"/>
    <e v="#N/A"/>
    <m/>
    <n v="7.4789486477223812E-4"/>
    <n v="7.4789486477223812E-4"/>
    <s v="2275060012"/>
    <s v="Mobile - Aircraft"/>
    <s v="Mobile Sources"/>
    <s v="Aircraft"/>
    <s v="Air Taxi"/>
    <s v="Turbine"/>
    <x v="0"/>
    <m/>
    <s v="2275060012-24021-VOC"/>
    <m/>
  </r>
  <r>
    <s v="Maryland"/>
    <x v="8"/>
    <x v="1"/>
    <n v="0.17804146400000001"/>
    <n v="0.17799973128274513"/>
    <n v="5.1563986710731642E-4"/>
    <n v="2.8968575592299298E-3"/>
    <n v="0.18614023803999999"/>
    <n v="5.3922175564303251E-4"/>
    <n v="0.18614023803999999"/>
    <n v="5.3922175564303251E-4"/>
    <s v="EPA EMP"/>
    <e v="#N/A"/>
    <e v="#N/A"/>
    <m/>
    <n v="5.3922175564303251E-4"/>
    <n v="5.3922175564303251E-4"/>
    <s v="2275060012"/>
    <s v="Mobile - Aircraft"/>
    <s v="Mobile Sources"/>
    <s v="Aircraft"/>
    <s v="Air Taxi"/>
    <s v="Turbine"/>
    <x v="0"/>
    <m/>
    <s v="2275060012-24031-VOC"/>
    <m/>
  </r>
  <r>
    <s v="Maryland"/>
    <x v="2"/>
    <x v="1"/>
    <n v="8.6430649467999998E-2"/>
    <n v="6.0937765188067696E-3"/>
    <n v="1.76528025727633E-5"/>
    <n v="2.8968575592299402E-3"/>
    <n v="8.2519816356432699E-2"/>
    <n v="1.6854044664099389E-5"/>
    <n v="8.2519816356432699E-2"/>
    <n v="1.6854044664099389E-5"/>
    <s v="EPA EMP"/>
    <n v="0.95475177919361531"/>
    <n v="0.95475177919361531"/>
    <m/>
    <n v="1.6854044664099389E-5"/>
    <n v="1.6854044664099389E-5"/>
    <s v="2275060012"/>
    <s v="Mobile - Aircraft"/>
    <s v="Mobile Sources"/>
    <s v="Aircraft"/>
    <s v="Air Taxi"/>
    <s v="Turbine"/>
    <x v="0"/>
    <m/>
    <s v="2275060012-24033-VOC"/>
    <m/>
  </r>
  <r>
    <s v="Virginia"/>
    <x v="3"/>
    <x v="1"/>
    <n v="0.516748859"/>
    <n v="0"/>
    <n v="0"/>
    <e v="#DIV/0!"/>
    <n v="1.8545599800651"/>
    <n v="5.3723960972969038E-3"/>
    <n v="1.8545599800651"/>
    <n v="5.3723960972969038E-3"/>
    <s v="Population"/>
    <n v="1.0984649785709848"/>
    <n v="1.1504470071844137"/>
    <m/>
    <n v="0"/>
    <n v="0"/>
    <s v="2275060012"/>
    <s v="Mobile - Aircraft"/>
    <s v="Mobile Sources"/>
    <s v="Aircraft"/>
    <s v="Air Taxi"/>
    <s v="Turbine"/>
    <x v="0"/>
    <m/>
    <s v="2275060012-51013-VOC"/>
    <m/>
  </r>
  <r>
    <s v="Virginia"/>
    <x v="4"/>
    <x v="1"/>
    <n v="23.793954795000001"/>
    <n v="0.553106622038672"/>
    <n v="1.60227109911286E-3"/>
    <n v="2.8968575592299324E-3"/>
    <n v="13.977075302712"/>
    <n v="4.0489596246587253E-2"/>
    <n v="14.969453982448499"/>
    <n v="4.336437592660055E-2"/>
    <s v="Population"/>
    <n v="1.1551127564124075"/>
    <n v="1.1978534058610257"/>
    <m/>
    <n v="1.8508037858161936E-3"/>
    <n v="1.9192858931850285E-3"/>
    <s v="2275060012"/>
    <s v="Mobile - Aircraft"/>
    <s v="Mobile Sources"/>
    <s v="Aircraft"/>
    <s v="Air Taxi"/>
    <s v="Turbine"/>
    <x v="0"/>
    <m/>
    <s v="2275060012-51107-VOC"/>
    <m/>
  </r>
  <r>
    <s v="Virginia"/>
    <x v="5"/>
    <x v="1"/>
    <n v="2.9220491329999998"/>
    <n v="2.9213642079969402"/>
    <n v="8.4627759891997504E-3"/>
    <n v="2.8968575592299493E-3"/>
    <n v="4.5458318362080998"/>
    <n v="1.3168627317707595E-2"/>
    <n v="5.0875797454663001"/>
    <n v="1.4737993843839232E-2"/>
    <s v="Population"/>
    <n v="1.0847467052215982"/>
    <n v="1.1113922408200338"/>
    <m/>
    <n v="9.1799683713128816E-3"/>
    <n v="9.4054635701946894E-3"/>
    <s v="2275060012"/>
    <s v="Mobile - Aircraft"/>
    <s v="Mobile Sources"/>
    <s v="Aircraft"/>
    <s v="Air Taxi"/>
    <s v="Turbine"/>
    <x v="0"/>
    <m/>
    <s v="2275060012-51683-VOC"/>
    <m/>
  </r>
  <r>
    <s v="Virginia"/>
    <x v="3"/>
    <x v="0"/>
    <n v="39.613295718000003"/>
    <n v="0"/>
    <n v="0"/>
    <e v="#DIV/0!"/>
    <n v="40.3699096662138"/>
    <n v="0"/>
    <n v="40.3699096662138"/>
    <n v="0"/>
    <s v="Population"/>
    <n v="1.0984649785709848"/>
    <n v="1.1504470071844137"/>
    <m/>
    <n v="0"/>
    <n v="0"/>
    <s v="2275070000"/>
    <s v="Mobile - Non-Road Equipment - Other"/>
    <s v="Mobile Sources"/>
    <s v="Aircraft"/>
    <s v="Aircraft Auxiliary Power Units"/>
    <s v="Total"/>
    <x v="0"/>
    <m/>
    <s v="2275070000-51013-NOx"/>
    <m/>
  </r>
  <r>
    <s v="Virginia"/>
    <x v="4"/>
    <x v="0"/>
    <n v="34.150912409"/>
    <n v="0"/>
    <n v="0"/>
    <e v="#DIV/0!"/>
    <n v="56.673439142735504"/>
    <n v="0"/>
    <n v="62.9640372084733"/>
    <n v="0"/>
    <s v="Population"/>
    <n v="1.1551127564124075"/>
    <n v="1.1978534058610257"/>
    <m/>
    <n v="0"/>
    <n v="0"/>
    <s v="2275070000"/>
    <s v="Mobile - Non-Road Equipment - Other"/>
    <s v="Mobile Sources"/>
    <s v="Aircraft"/>
    <s v="Aircraft Auxiliary Power Units"/>
    <s v="Total"/>
    <x v="0"/>
    <m/>
    <s v="2275070000-51107-NOx"/>
    <m/>
  </r>
  <r>
    <s v="Virginia"/>
    <x v="3"/>
    <x v="1"/>
    <n v="10.507483822999999"/>
    <n v="0"/>
    <n v="0"/>
    <e v="#DIV/0!"/>
    <n v="10.708176764019299"/>
    <n v="3.102006280441965E-2"/>
    <n v="10.708176764019299"/>
    <n v="3.102006280441965E-2"/>
    <s v="Population"/>
    <n v="1.0984649785709848"/>
    <n v="1.1504470071844137"/>
    <m/>
    <n v="0"/>
    <n v="0"/>
    <s v="2275070000"/>
    <s v="Mobile - Non-Road Equipment - Other"/>
    <s v="Mobile Sources"/>
    <s v="Aircraft"/>
    <s v="Aircraft Auxiliary Power Units"/>
    <s v="Total"/>
    <x v="0"/>
    <m/>
    <s v="2275070000-51013-VOC"/>
    <m/>
  </r>
  <r>
    <s v="Virginia"/>
    <x v="4"/>
    <x v="1"/>
    <n v="5.829440999"/>
    <n v="0"/>
    <n v="0"/>
    <e v="#DIV/0!"/>
    <n v="9.6739573378405002"/>
    <n v="2.8024076441790956E-2"/>
    <n v="10.747740369856301"/>
    <n v="3.1134672935058748E-2"/>
    <s v="Population"/>
    <n v="1.1551127564124075"/>
    <n v="1.1978534058610257"/>
    <m/>
    <n v="0"/>
    <n v="0"/>
    <s v="2275070000"/>
    <s v="Mobile - Non-Road Equipment - Other"/>
    <s v="Mobile Sources"/>
    <s v="Aircraft"/>
    <s v="Aircraft Auxiliary Power Units"/>
    <s v="Total"/>
    <x v="0"/>
    <m/>
    <s v="2275070000-51107-VOC"/>
    <m/>
  </r>
  <r>
    <s v="Maryland"/>
    <x v="7"/>
    <x v="0"/>
    <n v="0.84779086513994995"/>
    <n v="0.84767953823600195"/>
    <n v="2.3096634547012701E-3"/>
    <n v="2.7246894026811321E-3"/>
    <n v="0.63834186092577505"/>
    <n v="1.7392833037522123E-3"/>
    <n v="0.53225730034976404"/>
    <n v="1.4502358257626705E-3"/>
    <s v="No Growth"/>
    <n v="1"/>
    <n v="1"/>
    <m/>
    <n v="2.3096634547012701E-3"/>
    <n v="2.3096634547012701E-3"/>
    <s v="2102001000"/>
    <s v="Fuel Comb - Industrial Boilers, ICEs - Coal"/>
    <s v="Stationary Source Fuel Combustion"/>
    <s v="Industrial"/>
    <s v="Anthracite Coal"/>
    <s v="Total: All Boiler Types"/>
    <x v="1"/>
    <m/>
    <s v="2102001000-24009-NOx"/>
    <m/>
  </r>
  <r>
    <s v="Maryland"/>
    <x v="7"/>
    <x v="1"/>
    <n v="2.8259699109414799E-2"/>
    <n v="2.8255988212143299E-2"/>
    <n v="7.6988791643909499E-5"/>
    <n v="2.7246894026811204E-3"/>
    <n v="2.1278064745045799E-2"/>
    <n v="5.7976117520389045E-5"/>
    <n v="1.7741912274780999E-2"/>
    <n v="4.8341200358393874E-5"/>
    <s v="No Growth"/>
    <n v="1"/>
    <n v="1"/>
    <m/>
    <n v="7.6988791643909499E-5"/>
    <n v="7.6988791643909499E-5"/>
    <s v="2102001000"/>
    <s v="Fuel Comb - Industrial Boilers, ICEs - Coal"/>
    <s v="Stationary Source Fuel Combustion"/>
    <s v="Industrial"/>
    <s v="Anthracite Coal"/>
    <s v="Total: All Boiler Types"/>
    <x v="1"/>
    <m/>
    <s v="2102001000-24009-VOC"/>
    <m/>
  </r>
  <r>
    <s v="Maryland"/>
    <x v="0"/>
    <x v="0"/>
    <n v="1.23539713740458"/>
    <n v="1.2352349123274899"/>
    <n v="3.36563147544047E-3"/>
    <n v="2.724689402681133E-3"/>
    <n v="0.93018896534469697"/>
    <n v="2.5344760163656236E-3"/>
    <n v="0.77560300806761295"/>
    <n v="2.1132772967694343E-3"/>
    <s v="No Growth"/>
    <n v="1"/>
    <n v="1"/>
    <m/>
    <n v="3.36563147544047E-3"/>
    <n v="3.36563147544047E-3"/>
    <s v="2102001000"/>
    <s v="Fuel Comb - Industrial Boilers, ICEs - Coal"/>
    <s v="Stationary Source Fuel Combustion"/>
    <s v="Industrial"/>
    <s v="Anthracite Coal"/>
    <s v="Total: All Boiler Types"/>
    <x v="1"/>
    <m/>
    <s v="2102001000-24017-NOx"/>
    <m/>
  </r>
  <r>
    <s v="Maryland"/>
    <x v="0"/>
    <x v="1"/>
    <n v="4.11799045801527E-2"/>
    <n v="4.1174497077583201E-2"/>
    <n v="1.1218771584801499E-4"/>
    <n v="2.7246894026811031E-3"/>
    <n v="3.1006298844823199E-2"/>
    <n v="8.4482533878853095E-5"/>
    <n v="2.58534336022537E-2"/>
    <n v="7.0442576558980193E-5"/>
    <s v="No Growth"/>
    <n v="1"/>
    <n v="1"/>
    <m/>
    <n v="1.1218771584801499E-4"/>
    <n v="1.1218771584801499E-4"/>
    <s v="2102001000"/>
    <s v="Fuel Comb - Industrial Boilers, ICEs - Coal"/>
    <s v="Stationary Source Fuel Combustion"/>
    <s v="Industrial"/>
    <s v="Anthracite Coal"/>
    <s v="Total: All Boiler Types"/>
    <x v="1"/>
    <m/>
    <s v="2102001000-24017-VOC"/>
    <m/>
  </r>
  <r>
    <s v="Maryland"/>
    <x v="1"/>
    <x v="0"/>
    <n v="5.1192807251908503"/>
    <n v="5.1186084913923802"/>
    <n v="1.39466183129704E-2"/>
    <n v="2.7246894026811174E-3"/>
    <n v="3.8545487089912598"/>
    <n v="1.0502448019506668E-2"/>
    <n v="3.2139701553317299"/>
    <n v="8.75707042276575E-3"/>
    <s v="No Growth"/>
    <n v="1"/>
    <n v="1"/>
    <m/>
    <n v="1.39466183129704E-2"/>
    <n v="1.39466183129704E-2"/>
    <s v="2102001000"/>
    <s v="Fuel Comb - Industrial Boilers, ICEs - Coal"/>
    <s v="Stationary Source Fuel Combustion"/>
    <s v="Industrial"/>
    <s v="Anthracite Coal"/>
    <s v="Total: All Boiler Types"/>
    <x v="1"/>
    <m/>
    <s v="2102001000-24021-NOx"/>
    <m/>
  </r>
  <r>
    <s v="Maryland"/>
    <x v="1"/>
    <x v="1"/>
    <n v="0.17064269083969499"/>
    <n v="0.170620283046413"/>
    <n v="4.6488727709901602E-4"/>
    <n v="2.7246894026811282E-3"/>
    <n v="0.12848495696637499"/>
    <n v="3.5008160065022273E-4"/>
    <n v="0.107132338511058"/>
    <n v="2.9190234742552701E-4"/>
    <s v="No Growth"/>
    <n v="1"/>
    <n v="1"/>
    <m/>
    <n v="4.6488727709901602E-4"/>
    <n v="4.6488727709901602E-4"/>
    <s v="2102001000"/>
    <s v="Fuel Comb - Industrial Boilers, ICEs - Coal"/>
    <s v="Stationary Source Fuel Combustion"/>
    <s v="Industrial"/>
    <s v="Anthracite Coal"/>
    <s v="Total: All Boiler Types"/>
    <x v="1"/>
    <m/>
    <s v="2102001000-24021-VOC"/>
    <m/>
  </r>
  <r>
    <s v="Maryland"/>
    <x v="8"/>
    <x v="0"/>
    <n v="10.355487277353699"/>
    <n v="10.354127455745701"/>
    <n v="2.8211781352680199E-2"/>
    <n v="2.7246894026811451E-3"/>
    <n v="7.7971364061913304"/>
    <n v="2.1244774937208867E-2"/>
    <n v="6.5013483026155798"/>
    <n v="1.7714154823275721E-2"/>
    <s v="No Growth"/>
    <n v="1"/>
    <n v="1"/>
    <m/>
    <n v="2.8211781352680199E-2"/>
    <n v="2.8211781352680199E-2"/>
    <s v="2102001000"/>
    <s v="Fuel Comb - Industrial Boilers, ICEs - Coal"/>
    <s v="Stationary Source Fuel Combustion"/>
    <s v="Industrial"/>
    <s v="Anthracite Coal"/>
    <s v="Total: All Boiler Types"/>
    <x v="1"/>
    <m/>
    <s v="2102001000-24031-NOx"/>
    <m/>
  </r>
  <r>
    <s v="Maryland"/>
    <x v="8"/>
    <x v="1"/>
    <n v="0.345182945292621"/>
    <n v="0.34513761790095399"/>
    <n v="9.4039280996134405E-4"/>
    <n v="2.7246894026811464E-3"/>
    <n v="0.25990457401491102"/>
    <n v="7.0815923852678576E-4"/>
    <n v="0.21671163271840899"/>
    <n v="5.9047188910557775E-4"/>
    <s v="No Growth"/>
    <n v="1"/>
    <n v="1"/>
    <m/>
    <n v="9.4039280996134405E-4"/>
    <n v="9.4039280996134405E-4"/>
    <s v="2102001000"/>
    <s v="Fuel Comb - Industrial Boilers, ICEs - Coal"/>
    <s v="Stationary Source Fuel Combustion"/>
    <s v="Industrial"/>
    <s v="Anthracite Coal"/>
    <s v="Total: All Boiler Types"/>
    <x v="1"/>
    <m/>
    <s v="2102001000-24031-VOC"/>
    <m/>
  </r>
  <r>
    <s v="Maryland"/>
    <x v="2"/>
    <x v="0"/>
    <n v="13.024692748091599"/>
    <n v="13.0229824221396"/>
    <n v="3.5483582196906401E-2"/>
    <n v="2.72468940268113E-3"/>
    <n v="9.8069075153702805"/>
    <n v="2.6720776980203333E-2"/>
    <n v="8.1771201897062298"/>
    <n v="2.2280112725342475E-2"/>
    <s v="No Growth"/>
    <n v="1"/>
    <n v="1"/>
    <m/>
    <n v="3.5483582196906401E-2"/>
    <n v="3.5483582196906401E-2"/>
    <s v="2102001000"/>
    <s v="Fuel Comb - Industrial Boilers, ICEs - Coal"/>
    <s v="Stationary Source Fuel Combustion"/>
    <s v="Industrial"/>
    <s v="Anthracite Coal"/>
    <s v="Total: All Boiler Types"/>
    <x v="1"/>
    <m/>
    <s v="2102001000-24033-NOx"/>
    <m/>
  </r>
  <r>
    <s v="Maryland"/>
    <x v="2"/>
    <x v="1"/>
    <n v="0.43415653307888102"/>
    <n v="0.43409952219961201"/>
    <n v="1.18278636784622E-3"/>
    <n v="2.7246894026811191E-3"/>
    <n v="0.32689699860461002"/>
    <n v="8.9069278786624555E-4"/>
    <n v="0.27257074088387601"/>
    <n v="7.4267060916723821E-4"/>
    <s v="No Growth"/>
    <n v="1"/>
    <n v="1"/>
    <m/>
    <n v="1.18278636784622E-3"/>
    <n v="1.18278636784622E-3"/>
    <s v="2102001000"/>
    <s v="Fuel Comb - Industrial Boilers, ICEs - Coal"/>
    <s v="Stationary Source Fuel Combustion"/>
    <s v="Industrial"/>
    <s v="Anthracite Coal"/>
    <s v="Total: All Boiler Types"/>
    <x v="1"/>
    <m/>
    <s v="2102001000-24033-VOC"/>
    <m/>
  </r>
  <r>
    <s v="Maryland"/>
    <x v="7"/>
    <x v="0"/>
    <n v="13.5580190839695"/>
    <n v="13.5562387247437"/>
    <n v="3.6936539993524697E-2"/>
    <n v="2.7246894026811286E-3"/>
    <n v="10.208474151345801"/>
    <n v="2.7814921337716132E-2"/>
    <n v="8.5119513932636295"/>
    <n v="2.3192423757362281E-2"/>
    <s v="No Growth"/>
    <n v="1"/>
    <n v="1"/>
    <m/>
    <n v="3.6936539993524697E-2"/>
    <n v="3.6936539993524697E-2"/>
    <s v="2102002000"/>
    <s v="Fuel Comb - Industrial Boilers, ICEs - Coal"/>
    <s v="Stationary Source Fuel Combustion"/>
    <s v="Industrial"/>
    <s v="Bituminous/Subbituminous Coal"/>
    <s v="Total: All Boiler Types"/>
    <x v="1"/>
    <m/>
    <s v="2102002000-24009-NOx"/>
    <m/>
  </r>
  <r>
    <s v="Maryland"/>
    <x v="7"/>
    <x v="1"/>
    <n v="6.16273683206107E-2"/>
    <n v="6.1619275777513902E-2"/>
    <n v="1.6789338771187599E-4"/>
    <n v="2.7246894026810944E-3"/>
    <n v="4.6402161895484399E-2"/>
    <n v="1.2643147877811883E-4"/>
    <n v="3.8690693706134802E-2"/>
    <n v="1.0542012312348561E-4"/>
    <s v="No Growth"/>
    <n v="1"/>
    <n v="1"/>
    <m/>
    <n v="1.6789338771187599E-4"/>
    <n v="1.6789338771187599E-4"/>
    <s v="2102002000"/>
    <s v="Fuel Comb - Industrial Boilers, ICEs - Coal"/>
    <s v="Stationary Source Fuel Combustion"/>
    <s v="Industrial"/>
    <s v="Bituminous/Subbituminous Coal"/>
    <s v="Total: All Boiler Types"/>
    <x v="1"/>
    <m/>
    <s v="2102002000-24009-VOC"/>
    <m/>
  </r>
  <r>
    <s v="Maryland"/>
    <x v="0"/>
    <x v="0"/>
    <n v="19.756692748091599"/>
    <n v="19.754098415542899"/>
    <n v="5.3823782612349901E-2"/>
    <n v="2.7246894026811334E-3"/>
    <n v="14.8757488823304"/>
    <n v="4.0531795336631357E-2"/>
    <n v="12.403582508763099"/>
    <n v="3.3795909816907881E-2"/>
    <s v="No Growth"/>
    <n v="1"/>
    <n v="1"/>
    <m/>
    <n v="5.3823782612349901E-2"/>
    <n v="5.3823782612349901E-2"/>
    <s v="2102002000"/>
    <s v="Fuel Comb - Industrial Boilers, ICEs - Coal"/>
    <s v="Stationary Source Fuel Combustion"/>
    <s v="Industrial"/>
    <s v="Bituminous/Subbituminous Coal"/>
    <s v="Total: All Boiler Types"/>
    <x v="1"/>
    <m/>
    <s v="2102002000-24017-NOx"/>
    <m/>
  </r>
  <r>
    <s v="Maryland"/>
    <x v="0"/>
    <x v="1"/>
    <n v="8.9803127226463206E-2"/>
    <n v="8.9791334808627596E-2"/>
    <n v="2.4465349840566098E-4"/>
    <n v="2.7246894026811313E-3"/>
    <n v="6.7617024089109107E-2"/>
    <n v="1.8423538897643034E-4"/>
    <n v="5.6379906915643999E-2"/>
    <n v="1.5361773489720382E-4"/>
    <s v="No Growth"/>
    <n v="1"/>
    <n v="1"/>
    <m/>
    <n v="2.4465349840566098E-4"/>
    <n v="2.4465349840566098E-4"/>
    <s v="2102002000"/>
    <s v="Fuel Comb - Industrial Boilers, ICEs - Coal"/>
    <s v="Stationary Source Fuel Combustion"/>
    <s v="Industrial"/>
    <s v="Bituminous/Subbituminous Coal"/>
    <s v="Total: All Boiler Types"/>
    <x v="1"/>
    <m/>
    <s v="2102002000-24017-VOC"/>
    <m/>
  </r>
  <r>
    <s v="Maryland"/>
    <x v="1"/>
    <x v="0"/>
    <n v="81.868431297710003"/>
    <n v="81.857680817417901"/>
    <n v="0.22303675545127299"/>
    <n v="2.7246894026811304E-3"/>
    <n v="61.642616044261501"/>
    <n v="0.16795698268934114"/>
    <n v="51.398371954852401"/>
    <n v="0.14004459938044936"/>
    <s v="No Growth"/>
    <n v="1"/>
    <n v="1"/>
    <m/>
    <n v="0.22303675545127299"/>
    <n v="0.22303675545127299"/>
    <s v="2102002000"/>
    <s v="Fuel Comb - Industrial Boilers, ICEs - Coal"/>
    <s v="Stationary Source Fuel Combustion"/>
    <s v="Industrial"/>
    <s v="Bituminous/Subbituminous Coal"/>
    <s v="Total: All Boiler Types"/>
    <x v="1"/>
    <m/>
    <s v="2102002000-24021-NOx"/>
    <m/>
  </r>
  <r>
    <s v="Maryland"/>
    <x v="1"/>
    <x v="1"/>
    <n v="0.37212924300254502"/>
    <n v="0.37208037718174403"/>
    <n v="1.01380346065269E-3"/>
    <n v="2.7246894026811148E-3"/>
    <n v="0.280193716694425"/>
    <n v="7.634408505751343E-4"/>
    <n v="0.23362896960329901"/>
    <n v="6.3656637763741708E-4"/>
    <s v="No Growth"/>
    <n v="1"/>
    <n v="1"/>
    <m/>
    <n v="1.01380346065269E-3"/>
    <n v="1.01380346065269E-3"/>
    <s v="2102002000"/>
    <s v="Fuel Comb - Industrial Boilers, ICEs - Coal"/>
    <s v="Stationary Source Fuel Combustion"/>
    <s v="Industrial"/>
    <s v="Bituminous/Subbituminous Coal"/>
    <s v="Total: All Boiler Types"/>
    <x v="1"/>
    <m/>
    <s v="2102002000-24021-VOC"/>
    <m/>
  </r>
  <r>
    <s v="Maryland"/>
    <x v="8"/>
    <x v="0"/>
    <n v="165.60681933842301"/>
    <n v="165.58507282613101"/>
    <n v="0.45116789317154199"/>
    <n v="2.7246894026811282E-3"/>
    <n v="124.693211009105"/>
    <n v="0.33975027062279017"/>
    <n v="103.97073406308699"/>
    <n v="0.28328795729067091"/>
    <s v="No Growth"/>
    <n v="1"/>
    <n v="1"/>
    <m/>
    <n v="0.45116789317154199"/>
    <n v="0.45116789317154199"/>
    <s v="2102002000"/>
    <s v="Fuel Comb - Industrial Boilers, ICEs - Coal"/>
    <s v="Stationary Source Fuel Combustion"/>
    <s v="Industrial"/>
    <s v="Bituminous/Subbituminous Coal"/>
    <s v="Total: All Boiler Types"/>
    <x v="1"/>
    <m/>
    <s v="2102002000-24031-NOx"/>
    <m/>
  </r>
  <r>
    <s v="Maryland"/>
    <x v="8"/>
    <x v="1"/>
    <n v="0.75275805343511604"/>
    <n v="0.75265920568037303"/>
    <n v="2.0507625615477101E-3"/>
    <n v="2.7246894026811308E-3"/>
    <n v="0.56678715991745598"/>
    <n v="1.5443189682028276E-3"/>
    <n v="0.472594109953967"/>
    <n v="1.287672163161095E-3"/>
    <s v="No Growth"/>
    <n v="1"/>
    <n v="1"/>
    <m/>
    <n v="2.0507625615477101E-3"/>
    <n v="2.0507625615477101E-3"/>
    <s v="2102002000"/>
    <s v="Fuel Comb - Industrial Boilers, ICEs - Coal"/>
    <s v="Stationary Source Fuel Combustion"/>
    <s v="Industrial"/>
    <s v="Bituminous/Subbituminous Coal"/>
    <s v="Total: All Boiler Types"/>
    <x v="1"/>
    <m/>
    <s v="2102002000-24031-VOC"/>
    <m/>
  </r>
  <r>
    <s v="Maryland"/>
    <x v="2"/>
    <x v="0"/>
    <n v="208.29325699745601"/>
    <n v="208.26590515354201"/>
    <n v="0.56745990471164998"/>
    <n v="2.7246894026811334E-3"/>
    <n v="156.83384990011399"/>
    <n v="0.42732352880452412"/>
    <n v="130.769994357304"/>
    <n v="0.35630761781401782"/>
    <s v="No Growth"/>
    <n v="1"/>
    <n v="1"/>
    <m/>
    <n v="0.56745990471164998"/>
    <n v="0.56745990471164998"/>
    <s v="2102002000"/>
    <s v="Fuel Comb - Industrial Boilers, ICEs - Coal"/>
    <s v="Stationary Source Fuel Combustion"/>
    <s v="Industrial"/>
    <s v="Bituminous/Subbituminous Coal"/>
    <s v="Total: All Boiler Types"/>
    <x v="1"/>
    <m/>
    <s v="2102002000-24033-NOx"/>
    <m/>
  </r>
  <r>
    <s v="Maryland"/>
    <x v="2"/>
    <x v="1"/>
    <n v="0.94678742366412405"/>
    <n v="0.94666309711508401"/>
    <n v="2.5793629086187501E-3"/>
    <n v="2.7246894026811122E-3"/>
    <n v="0.71288105448400796"/>
    <n v="1.9423794545247129E-3"/>
    <n v="0.59440899736680597"/>
    <n v="1.6195798959836413E-3"/>
    <s v="No Growth"/>
    <n v="1"/>
    <n v="1"/>
    <m/>
    <n v="2.5793629086187501E-3"/>
    <n v="2.5793629086187501E-3"/>
    <s v="2102002000"/>
    <s v="Fuel Comb - Industrial Boilers, ICEs - Coal"/>
    <s v="Stationary Source Fuel Combustion"/>
    <s v="Industrial"/>
    <s v="Bituminous/Subbituminous Coal"/>
    <s v="Total: All Boiler Types"/>
    <x v="1"/>
    <m/>
    <s v="2102002000-24033-VOC"/>
    <m/>
  </r>
  <r>
    <s v="Virginia"/>
    <x v="3"/>
    <x v="0"/>
    <n v="4.8243967718648702E-2"/>
    <n v="4.8237632604906301E-2"/>
    <n v="1.3143256636901401E-4"/>
    <n v="2.7246894026811313E-3"/>
    <n v="4.4107630475357103E-2"/>
    <n v="1.2017959333358081E-4"/>
    <n v="4.4399427042066897E-2"/>
    <n v="1.2097464834663372E-4"/>
    <s v="No Growth"/>
    <n v="1"/>
    <n v="1"/>
    <m/>
    <n v="1.3143256636901401E-4"/>
    <n v="1.3143256636901401E-4"/>
    <s v="2102004001"/>
    <s v="Fuel Comb - Industrial Boilers, ICEs - Oil"/>
    <s v="Stationary Source Fuel Combustion"/>
    <s v="Industrial"/>
    <s v="Distillate Oil"/>
    <s v="All Boiler Types"/>
    <x v="1"/>
    <m/>
    <s v="2102004001-51013-NOx"/>
    <m/>
  </r>
  <r>
    <s v="Virginia"/>
    <x v="3"/>
    <x v="1"/>
    <n v="4.8243967718639998E-4"/>
    <n v="4.82376326049067E-4"/>
    <n v="1.3143256636901401E-6"/>
    <n v="2.7246894026811087E-3"/>
    <n v="4.4107630475349999E-4"/>
    <n v="1.2017959333356045E-6"/>
    <n v="4.4399427042059999E-4"/>
    <n v="1.2097464834661392E-6"/>
    <s v="No Growth"/>
    <n v="1"/>
    <n v="1"/>
    <m/>
    <n v="1.3143256636901401E-6"/>
    <n v="1.3143256636901401E-6"/>
    <s v="2102004001"/>
    <s v="Fuel Comb - Industrial Boilers, ICEs - Oil"/>
    <s v="Stationary Source Fuel Combustion"/>
    <s v="Industrial"/>
    <s v="Distillate Oil"/>
    <s v="All Boiler Types"/>
    <x v="1"/>
    <m/>
    <s v="2102004001-51013-VOC"/>
    <m/>
  </r>
  <r>
    <s v="Virginia"/>
    <x v="9"/>
    <x v="0"/>
    <n v="1.0660752029615901"/>
    <n v="1.0659352122438299"/>
    <n v="2.9043423767454199E-3"/>
    <n v="2.7246894026811256E-3"/>
    <n v="0.97467213694770005"/>
    <n v="2.6556788426299652E-3"/>
    <n v="0.98112013653788399"/>
    <n v="2.6732476387818314E-3"/>
    <s v="No Growth"/>
    <n v="1"/>
    <n v="1"/>
    <m/>
    <n v="2.9043423767454199E-3"/>
    <n v="2.9043423767454199E-3"/>
    <s v="2102004001"/>
    <s v="Fuel Comb - Industrial Boilers, ICEs - Oil"/>
    <s v="Stationary Source Fuel Combustion"/>
    <s v="Industrial"/>
    <s v="Distillate Oil"/>
    <s v="All Boiler Types"/>
    <x v="1"/>
    <m/>
    <s v="2102004001-51059-NOx"/>
    <m/>
  </r>
  <r>
    <s v="Virginia"/>
    <x v="9"/>
    <x v="1"/>
    <n v="1.0660752029615901E-2"/>
    <n v="1.0659352122438299E-2"/>
    <n v="2.90434237674543E-5"/>
    <n v="2.7246894026811352E-3"/>
    <n v="9.7467213694769992E-3"/>
    <n v="2.6556788426299739E-5"/>
    <n v="9.8112013653788004E-3"/>
    <n v="2.67324763878183E-5"/>
    <s v="No Growth"/>
    <n v="1"/>
    <n v="1"/>
    <m/>
    <n v="2.90434237674543E-5"/>
    <n v="2.90434237674543E-5"/>
    <s v="2102004001"/>
    <s v="Fuel Comb - Industrial Boilers, ICEs - Oil"/>
    <s v="Stationary Source Fuel Combustion"/>
    <s v="Industrial"/>
    <s v="Distillate Oil"/>
    <s v="All Boiler Types"/>
    <x v="1"/>
    <m/>
    <s v="2102004001-51059-VOC"/>
    <m/>
  </r>
  <r>
    <s v="Virginia"/>
    <x v="4"/>
    <x v="0"/>
    <n v="0.587767914113836"/>
    <n v="0.58769073189259602"/>
    <n v="1.6012747092416699E-3"/>
    <n v="2.7246894026811239E-3"/>
    <n v="0.53737391816932101"/>
    <n v="1.4641770201131825E-3"/>
    <n v="0.54092894623751098"/>
    <n v="1.4738633674168135E-3"/>
    <s v="No Growth"/>
    <n v="1"/>
    <n v="1"/>
    <m/>
    <n v="1.6012747092416699E-3"/>
    <n v="1.6012747092416699E-3"/>
    <s v="2102004001"/>
    <s v="Fuel Comb - Industrial Boilers, ICEs - Oil"/>
    <s v="Stationary Source Fuel Combustion"/>
    <s v="Industrial"/>
    <s v="Distillate Oil"/>
    <s v="All Boiler Types"/>
    <x v="1"/>
    <m/>
    <s v="2102004001-51107-NOx"/>
    <m/>
  </r>
  <r>
    <s v="Virginia"/>
    <x v="4"/>
    <x v="1"/>
    <n v="5.8776791411383001E-3"/>
    <n v="5.8769073189259497E-3"/>
    <n v="1.6012747092416701E-5"/>
    <n v="2.7246894026811291E-3"/>
    <n v="5.3737391816932002E-3"/>
    <n v="1.4641770201131825E-5"/>
    <n v="5.4092894623751003E-3"/>
    <n v="1.4738633674168138E-5"/>
    <s v="No Growth"/>
    <n v="1"/>
    <n v="1"/>
    <m/>
    <n v="1.6012747092416701E-5"/>
    <n v="1.6012747092416701E-5"/>
    <s v="2102004001"/>
    <s v="Fuel Comb - Industrial Boilers, ICEs - Oil"/>
    <s v="Stationary Source Fuel Combustion"/>
    <s v="Industrial"/>
    <s v="Distillate Oil"/>
    <s v="All Boiler Types"/>
    <x v="1"/>
    <m/>
    <s v="2102004001-51107-VOC"/>
    <m/>
  </r>
  <r>
    <s v="Virginia"/>
    <x v="10"/>
    <x v="0"/>
    <n v="0.56306866820916202"/>
    <n v="0.56299472934744499"/>
    <n v="1.5339857728183201E-3"/>
    <n v="2.7246894026811404E-3"/>
    <n v="0.51479233413094605"/>
    <n v="1.4026492173880773E-3"/>
    <n v="0.51819797243092003"/>
    <n v="1.4119285239733816E-3"/>
    <s v="No Growth"/>
    <n v="1"/>
    <n v="1"/>
    <m/>
    <n v="1.5339857728183201E-3"/>
    <n v="1.5339857728183201E-3"/>
    <s v="2102004001"/>
    <s v="Fuel Comb - Industrial Boilers, ICEs - Oil"/>
    <s v="Stationary Source Fuel Combustion"/>
    <s v="Industrial"/>
    <s v="Distillate Oil"/>
    <s v="All Boiler Types"/>
    <x v="1"/>
    <m/>
    <s v="2102004001-51153-NOx"/>
    <m/>
  </r>
  <r>
    <s v="Virginia"/>
    <x v="10"/>
    <x v="1"/>
    <n v="5.6306866820916004E-3"/>
    <n v="5.6299472934744597E-3"/>
    <n v="1.5339857728183099E-5"/>
    <n v="2.7246894026811174E-3"/>
    <n v="5.1479233413093996E-3"/>
    <n v="1.4026492173880491E-5"/>
    <n v="5.1819797243091003E-3"/>
    <n v="1.4119285239733424E-5"/>
    <s v="No Growth"/>
    <n v="1"/>
    <n v="1"/>
    <m/>
    <n v="1.5339857728183099E-5"/>
    <n v="1.5339857728183099E-5"/>
    <s v="2102004001"/>
    <s v="Fuel Comb - Industrial Boilers, ICEs - Oil"/>
    <s v="Stationary Source Fuel Combustion"/>
    <s v="Industrial"/>
    <s v="Distillate Oil"/>
    <s v="All Boiler Types"/>
    <x v="1"/>
    <m/>
    <s v="2102004001-51153-VOC"/>
    <m/>
  </r>
  <r>
    <s v="Virginia"/>
    <x v="11"/>
    <x v="0"/>
    <n v="0.103060808144378"/>
    <n v="0.10304727480595501"/>
    <n v="2.8077181763895798E-4"/>
    <n v="2.7246894026811512E-3"/>
    <n v="9.4224589250910804E-2"/>
    <n v="2.56732739803941E-4"/>
    <n v="9.4847937441388294E-2"/>
    <n v="2.5843117001271549E-4"/>
    <s v="No Growth"/>
    <n v="1"/>
    <n v="1"/>
    <m/>
    <n v="2.8077181763895798E-4"/>
    <n v="2.8077181763895798E-4"/>
    <s v="2102004001"/>
    <s v="Fuel Comb - Industrial Boilers, ICEs - Oil"/>
    <s v="Stationary Source Fuel Combustion"/>
    <s v="Industrial"/>
    <s v="Distillate Oil"/>
    <s v="All Boiler Types"/>
    <x v="1"/>
    <m/>
    <s v="2102004001-51510-NOx"/>
    <m/>
  </r>
  <r>
    <s v="Virginia"/>
    <x v="11"/>
    <x v="1"/>
    <n v="1.0306080814437E-3"/>
    <n v="1.03047274805955E-3"/>
    <n v="2.80771817638957E-6"/>
    <n v="2.7246894026811417E-3"/>
    <n v="9.4224589250910002E-4"/>
    <n v="2.567327398039379E-6"/>
    <n v="9.484793744138E-4"/>
    <n v="2.5843117001269195E-6"/>
    <s v="No Growth"/>
    <n v="1"/>
    <n v="1"/>
    <m/>
    <n v="2.80771817638957E-6"/>
    <n v="2.80771817638957E-6"/>
    <s v="2102004001"/>
    <s v="Fuel Comb - Industrial Boilers, ICEs - Oil"/>
    <s v="Stationary Source Fuel Combustion"/>
    <s v="Industrial"/>
    <s v="Distillate Oil"/>
    <s v="All Boiler Types"/>
    <x v="1"/>
    <m/>
    <s v="2102004001-51510-VOC"/>
    <m/>
  </r>
  <r>
    <s v="Virginia"/>
    <x v="12"/>
    <x v="0"/>
    <n v="3.6832771938917097E-2"/>
    <n v="3.6827935276206598E-2"/>
    <n v="1.00344684969706E-4"/>
    <n v="2.7246894026811117E-3"/>
    <n v="3.3674806838842698E-2"/>
    <n v="9.1753389331128128E-5"/>
    <n v="3.38975844606349E-2"/>
    <n v="9.236038915637984E-5"/>
    <s v="No Growth"/>
    <n v="1"/>
    <n v="1"/>
    <m/>
    <n v="1.00344684969706E-4"/>
    <n v="1.00344684969706E-4"/>
    <s v="2102004001"/>
    <s v="Fuel Comb - Industrial Boilers, ICEs - Oil"/>
    <s v="Stationary Source Fuel Combustion"/>
    <s v="Industrial"/>
    <s v="Distillate Oil"/>
    <s v="All Boiler Types"/>
    <x v="1"/>
    <m/>
    <s v="2102004001-51600-NOx"/>
    <m/>
  </r>
  <r>
    <s v="Virginia"/>
    <x v="12"/>
    <x v="1"/>
    <n v="3.6832771938909999E-4"/>
    <n v="3.6827935276206397E-4"/>
    <n v="1.0034468496970601E-6"/>
    <n v="2.7246894026811269E-3"/>
    <n v="3.3674806838839997E-4"/>
    <n v="9.1753389331121285E-7"/>
    <n v="3.3897584460629998E-4"/>
    <n v="9.2360389156367E-7"/>
    <s v="No Growth"/>
    <n v="1"/>
    <n v="1"/>
    <m/>
    <n v="1.0034468496970601E-6"/>
    <n v="1.0034468496970601E-6"/>
    <s v="2102004001"/>
    <s v="Fuel Comb - Industrial Boilers, ICEs - Oil"/>
    <s v="Stationary Source Fuel Combustion"/>
    <s v="Industrial"/>
    <s v="Distillate Oil"/>
    <s v="All Boiler Types"/>
    <x v="1"/>
    <m/>
    <s v="2102004001-51600-VOC"/>
    <m/>
  </r>
  <r>
    <s v="Virginia"/>
    <x v="13"/>
    <x v="0"/>
    <n v="2.2335991115224399E-2"/>
    <n v="2.2333058084403199E-2"/>
    <n v="6.08506466920354E-5"/>
    <n v="2.7246894026811239E-3"/>
    <n v="2.0420949789135001E-2"/>
    <n v="5.5640745483139469E-5"/>
    <n v="2.0556045757184199E-2"/>
    <n v="5.6008840035628063E-5"/>
    <s v="No Growth"/>
    <n v="1"/>
    <n v="1"/>
    <m/>
    <n v="6.08506466920354E-5"/>
    <n v="6.08506466920354E-5"/>
    <s v="2102004001"/>
    <s v="Fuel Comb - Industrial Boilers, ICEs - Oil"/>
    <s v="Stationary Source Fuel Combustion"/>
    <s v="Industrial"/>
    <s v="Distillate Oil"/>
    <s v="All Boiler Types"/>
    <x v="1"/>
    <m/>
    <s v="2102004001-51610-NOx"/>
    <m/>
  </r>
  <r>
    <s v="Virginia"/>
    <x v="5"/>
    <x v="0"/>
    <n v="9.7183174752429297E-2"/>
    <n v="9.7170413230212194E-2"/>
    <n v="2.6475919518250502E-4"/>
    <n v="2.7246894026811256E-3"/>
    <n v="8.8850891895967593E-2"/>
    <n v="2.420910835677092E-4"/>
    <n v="8.9438690082470407E-2"/>
    <n v="2.4369265105738861E-4"/>
    <s v="No Growth"/>
    <n v="1"/>
    <n v="1"/>
    <m/>
    <n v="2.6475919518250502E-4"/>
    <n v="2.6475919518250502E-4"/>
    <s v="2102004001"/>
    <s v="Fuel Comb - Industrial Boilers, ICEs - Oil"/>
    <s v="Stationary Source Fuel Combustion"/>
    <s v="Industrial"/>
    <s v="Distillate Oil"/>
    <s v="All Boiler Types"/>
    <x v="1"/>
    <m/>
    <s v="2102004001-51683-NOx"/>
    <m/>
  </r>
  <r>
    <s v="Virginia"/>
    <x v="5"/>
    <x v="1"/>
    <n v="9.7183174752420002E-4"/>
    <n v="9.7170413230211999E-4"/>
    <n v="2.6475919518250601E-6"/>
    <n v="2.7246894026811412E-3"/>
    <n v="8.8850891895960002E-4"/>
    <n v="2.4209108356768992E-6"/>
    <n v="8.9438690082470004E-4"/>
    <n v="2.4369265105738891E-6"/>
    <s v="No Growth"/>
    <n v="1"/>
    <n v="1"/>
    <m/>
    <n v="2.6475919518250601E-6"/>
    <n v="2.6475919518250601E-6"/>
    <s v="2102004001"/>
    <s v="Fuel Comb - Industrial Boilers, ICEs - Oil"/>
    <s v="Stationary Source Fuel Combustion"/>
    <s v="Industrial"/>
    <s v="Distillate Oil"/>
    <s v="All Boiler Types"/>
    <x v="1"/>
    <m/>
    <s v="2102004001-51683-VOC"/>
    <m/>
  </r>
  <r>
    <s v="Virginia"/>
    <x v="14"/>
    <x v="0"/>
    <n v="4.3403876501619601E-2"/>
    <n v="4.3398176960153502E-2"/>
    <n v="1.1824655285901101E-4"/>
    <n v="2.7246894026811386E-3"/>
    <n v="3.96825185916755E-2"/>
    <n v="1.081225378784355E-4"/>
    <n v="3.9945040576163403E-2"/>
    <n v="1.0883782874754051E-4"/>
    <s v="No Growth"/>
    <n v="1"/>
    <n v="1"/>
    <m/>
    <n v="1.1824655285901101E-4"/>
    <n v="1.1824655285901101E-4"/>
    <s v="2102004001"/>
    <s v="Fuel Comb - Industrial Boilers, ICEs - Oil"/>
    <s v="Stationary Source Fuel Combustion"/>
    <s v="Industrial"/>
    <s v="Distillate Oil"/>
    <s v="All Boiler Types"/>
    <x v="1"/>
    <m/>
    <s v="2102004001-51685-NOx"/>
    <m/>
  </r>
  <r>
    <s v="Virginia"/>
    <x v="14"/>
    <x v="1"/>
    <n v="4.3403876501609998E-4"/>
    <n v="4.3398176960153702E-4"/>
    <n v="1.1824655285901101E-6"/>
    <n v="2.7246894026811265E-3"/>
    <n v="3.9682518591670001E-4"/>
    <n v="1.0812253787842003E-6"/>
    <n v="3.9945040576160003E-4"/>
    <n v="1.0883782874753076E-6"/>
    <s v="No Growth"/>
    <n v="1"/>
    <n v="1"/>
    <m/>
    <n v="1.1824655285901101E-6"/>
    <n v="1.1824655285901101E-6"/>
    <s v="2102004001"/>
    <s v="Fuel Comb - Industrial Boilers, ICEs - Oil"/>
    <s v="Stationary Source Fuel Combustion"/>
    <s v="Industrial"/>
    <s v="Distillate Oil"/>
    <s v="All Boiler Types"/>
    <x v="1"/>
    <m/>
    <s v="2102004001-51685-VOC"/>
    <m/>
  </r>
  <r>
    <s v="Virginia"/>
    <x v="3"/>
    <x v="0"/>
    <n v="0.16188524053678799"/>
    <n v="0.161863982720309"/>
    <n v="4.41029078393788E-4"/>
    <n v="2.7246894026811334E-3"/>
    <n v="0.148005537410449"/>
    <n v="4.0326911932037643E-4"/>
    <n v="0.14898467655723599"/>
    <n v="4.0593696937737717E-4"/>
    <s v="No Growth"/>
    <n v="1"/>
    <n v="1"/>
    <m/>
    <n v="4.41029078393788E-4"/>
    <n v="4.41029078393788E-4"/>
    <s v="2102004002"/>
    <s v="Fuel Comb - Industrial Boilers, ICEs - Oil"/>
    <s v="Stationary Source Fuel Combustion"/>
    <s v="Industrial"/>
    <s v="Distillate Oil"/>
    <s v="All IC Engine Types"/>
    <x v="1"/>
    <m/>
    <s v="2102004002-51013-NOx"/>
    <m/>
  </r>
  <r>
    <s v="Virginia"/>
    <x v="3"/>
    <x v="1"/>
    <n v="1.12569245645534E-2"/>
    <n v="1.1255446371509201E-2"/>
    <n v="3.0667595450897102E-5"/>
    <n v="2.7246894026811482E-3"/>
    <n v="1.0291779313797199E-2"/>
    <n v="2.8041902031036289E-5"/>
    <n v="1.03598651718843E-2"/>
    <n v="2.8227414847038661E-5"/>
    <s v="No Growth"/>
    <n v="1"/>
    <n v="1"/>
    <m/>
    <n v="3.0667595450897102E-5"/>
    <n v="3.0667595450897102E-5"/>
    <s v="2102004002"/>
    <s v="Fuel Comb - Industrial Boilers, ICEs - Oil"/>
    <s v="Stationary Source Fuel Combustion"/>
    <s v="Industrial"/>
    <s v="Distillate Oil"/>
    <s v="All IC Engine Types"/>
    <x v="1"/>
    <m/>
    <s v="2102004002-51013-VOC"/>
    <m/>
  </r>
  <r>
    <s v="Virginia"/>
    <x v="9"/>
    <x v="0"/>
    <n v="3.5772750837575198"/>
    <n v="3.57680533705935"/>
    <n v="9.7456835973389003E-3"/>
    <n v="2.7246894026811252E-3"/>
    <n v="3.2705669737459599"/>
    <n v="8.9112791741244955E-3"/>
    <n v="3.29220359770079"/>
    <n v="8.9702322541240168E-3"/>
    <s v="No Growth"/>
    <n v="1"/>
    <n v="1"/>
    <m/>
    <n v="9.7456835973389003E-3"/>
    <n v="9.7456835973389003E-3"/>
    <s v="2102004002"/>
    <s v="Fuel Comb - Industrial Boilers, ICEs - Oil"/>
    <s v="Stationary Source Fuel Combustion"/>
    <s v="Industrial"/>
    <s v="Distillate Oil"/>
    <s v="All IC Engine Types"/>
    <x v="1"/>
    <m/>
    <s v="2102004002-51059-NOx"/>
    <m/>
  </r>
  <r>
    <s v="Virginia"/>
    <x v="9"/>
    <x v="1"/>
    <n v="0.248750835354003"/>
    <n v="0.24871817085914399"/>
    <n v="6.7767976439414698E-4"/>
    <n v="2.7246894026811408E-3"/>
    <n v="0.227423457171198"/>
    <n v="6.196582836754715E-4"/>
    <n v="0.228927990134693"/>
    <n v="6.2375766869709082E-4"/>
    <s v="No Growth"/>
    <n v="1"/>
    <n v="1"/>
    <m/>
    <n v="6.7767976439414698E-4"/>
    <n v="6.7767976439414698E-4"/>
    <s v="2102004002"/>
    <s v="Fuel Comb - Industrial Boilers, ICEs - Oil"/>
    <s v="Stationary Source Fuel Combustion"/>
    <s v="Industrial"/>
    <s v="Distillate Oil"/>
    <s v="All IC Engine Types"/>
    <x v="1"/>
    <m/>
    <s v="2102004002-51059-VOC"/>
    <m/>
  </r>
  <r>
    <s v="Virginia"/>
    <x v="4"/>
    <x v="0"/>
    <n v="1.97228839241092"/>
    <n v="1.9720294031136201"/>
    <n v="5.3731676164392702E-3"/>
    <n v="2.7246894026811278E-3"/>
    <n v="1.80318849624115"/>
    <n v="4.9131285867447796E-3"/>
    <n v="1.81511759346681"/>
    <n v="4.9456316715390889E-3"/>
    <s v="No Growth"/>
    <n v="1"/>
    <n v="1"/>
    <m/>
    <n v="5.3731676164392702E-3"/>
    <n v="5.3731676164392702E-3"/>
    <s v="2102004002"/>
    <s v="Fuel Comb - Industrial Boilers, ICEs - Oil"/>
    <s v="Stationary Source Fuel Combustion"/>
    <s v="Industrial"/>
    <s v="Distillate Oil"/>
    <s v="All IC Engine Types"/>
    <x v="1"/>
    <m/>
    <s v="2102004002-51107-NOx"/>
    <m/>
  </r>
  <r>
    <s v="Virginia"/>
    <x v="4"/>
    <x v="1"/>
    <n v="0.13714580953262401"/>
    <n v="0.13712780035253799"/>
    <n v="3.7363066443353598E-4"/>
    <n v="2.7246894026811447E-3"/>
    <n v="0.125387213659261"/>
    <n v="3.4164121228910492E-4"/>
    <n v="0.12621671998414699"/>
    <n v="3.4390135938197874E-4"/>
    <s v="No Growth"/>
    <n v="1"/>
    <n v="1"/>
    <m/>
    <n v="3.7363066443353598E-4"/>
    <n v="3.7363066443353598E-4"/>
    <s v="2102004002"/>
    <s v="Fuel Comb - Industrial Boilers, ICEs - Oil"/>
    <s v="Stationary Source Fuel Combustion"/>
    <s v="Industrial"/>
    <s v="Distillate Oil"/>
    <s v="All IC Engine Types"/>
    <x v="1"/>
    <m/>
    <s v="2102004002-51107-VOC"/>
    <m/>
  </r>
  <r>
    <s v="Virginia"/>
    <x v="10"/>
    <x v="0"/>
    <n v="1.88940817029153"/>
    <n v="1.88916006433693"/>
    <n v="5.14737440726725E-3"/>
    <n v="2.7246894026811382E-3"/>
    <n v="1.72741425162934"/>
    <n v="4.7066673054548319E-3"/>
    <n v="1.7388420599808401"/>
    <n v="4.7378045337660348E-3"/>
    <s v="No Growth"/>
    <n v="1"/>
    <n v="1"/>
    <m/>
    <n v="5.14737440726725E-3"/>
    <n v="5.14737440726725E-3"/>
    <s v="2102004002"/>
    <s v="Fuel Comb - Industrial Boilers, ICEs - Oil"/>
    <s v="Stationary Source Fuel Combustion"/>
    <s v="Industrial"/>
    <s v="Distillate Oil"/>
    <s v="All IC Engine Types"/>
    <x v="1"/>
    <m/>
    <s v="2102004002-51153-NOx"/>
    <m/>
  </r>
  <r>
    <s v="Virginia"/>
    <x v="10"/>
    <x v="1"/>
    <n v="0.13138264803331801"/>
    <n v="0.131365395637662"/>
    <n v="3.5792990137295403E-4"/>
    <n v="2.7246894026811486E-3"/>
    <n v="0.12011817361546399"/>
    <n v="3.2728471471946911E-4"/>
    <n v="0.12091282230283899"/>
    <n v="3.2944988557681424E-4"/>
    <s v="No Growth"/>
    <n v="1"/>
    <n v="1"/>
    <m/>
    <n v="3.5792990137295403E-4"/>
    <n v="3.5792990137295403E-4"/>
    <s v="2102004002"/>
    <s v="Fuel Comb - Industrial Boilers, ICEs - Oil"/>
    <s v="Stationary Source Fuel Combustion"/>
    <s v="Industrial"/>
    <s v="Distillate Oil"/>
    <s v="All IC Engine Types"/>
    <x v="1"/>
    <m/>
    <s v="2102004002-51153-VOC"/>
    <m/>
  </r>
  <r>
    <s v="Virginia"/>
    <x v="11"/>
    <x v="0"/>
    <n v="0.34582628931050402"/>
    <n v="0.34578087743869101"/>
    <n v="9.4214549240698403E-4"/>
    <n v="2.72468940268113E-3"/>
    <n v="0.31617586402777098"/>
    <n v="8.6148102610001743E-4"/>
    <n v="0.31826754364432602"/>
    <n v="8.6718020338504909E-4"/>
    <s v="No Growth"/>
    <n v="1"/>
    <n v="1"/>
    <m/>
    <n v="9.4214549240698403E-4"/>
    <n v="9.4214549240698403E-4"/>
    <s v="2102004002"/>
    <s v="Fuel Comb - Industrial Boilers, ICEs - Oil"/>
    <s v="Stationary Source Fuel Combustion"/>
    <s v="Industrial"/>
    <s v="Distillate Oil"/>
    <s v="All IC Engine Types"/>
    <x v="1"/>
    <m/>
    <s v="2102004002-51510-NOx"/>
    <m/>
  </r>
  <r>
    <s v="Virginia"/>
    <x v="11"/>
    <x v="1"/>
    <n v="2.4047517778806E-2"/>
    <n v="2.4044360000382101E-2"/>
    <n v="6.5513412887291395E-5"/>
    <n v="2.7246894026811395E-3"/>
    <n v="2.19857337237035E-2"/>
    <n v="5.9904295687144272E-5"/>
    <n v="2.2131181609886301E-2"/>
    <n v="6.0300596001268922E-5"/>
    <s v="No Growth"/>
    <n v="1"/>
    <n v="1"/>
    <m/>
    <n v="6.5513412887291395E-5"/>
    <n v="6.5513412887291395E-5"/>
    <s v="2102004002"/>
    <s v="Fuel Comb - Industrial Boilers, ICEs - Oil"/>
    <s v="Stationary Source Fuel Combustion"/>
    <s v="Industrial"/>
    <s v="Distillate Oil"/>
    <s v="All IC Engine Types"/>
    <x v="1"/>
    <m/>
    <s v="2102004002-51510-VOC"/>
    <m/>
  </r>
  <r>
    <s v="Virginia"/>
    <x v="12"/>
    <x v="0"/>
    <n v="0.123594392447941"/>
    <n v="0.12357816276014599"/>
    <n v="3.3671211047537199E-4"/>
    <n v="2.7246894026811165E-3"/>
    <n v="0.112997666831884"/>
    <n v="3.0788354534452584E-4"/>
    <n v="0.113745209397023"/>
    <n v="3.0992036664981309E-4"/>
    <s v="No Growth"/>
    <n v="1"/>
    <n v="1"/>
    <m/>
    <n v="3.3671211047537199E-4"/>
    <n v="3.3671211047537199E-4"/>
    <s v="2102004002"/>
    <s v="Fuel Comb - Industrial Boilers, ICEs - Oil"/>
    <s v="Stationary Source Fuel Combustion"/>
    <s v="Industrial"/>
    <s v="Distillate Oil"/>
    <s v="All IC Engine Types"/>
    <x v="1"/>
    <m/>
    <s v="2102004002-51600-NOx"/>
    <m/>
  </r>
  <r>
    <s v="Virginia"/>
    <x v="12"/>
    <x v="1"/>
    <n v="8.5943130402591009E-3"/>
    <n v="8.5931844856808309E-3"/>
    <n v="2.3413758703418299E-5"/>
    <n v="2.7246894026811117E-3"/>
    <n v="7.8574545522457004E-3"/>
    <n v="2.1409123150552318E-5"/>
    <n v="7.9094359948376994E-3"/>
    <n v="2.1550756436318818E-5"/>
    <s v="No Growth"/>
    <n v="1"/>
    <n v="1"/>
    <m/>
    <n v="2.3413758703418299E-5"/>
    <n v="2.3413758703418299E-5"/>
    <s v="2102004002"/>
    <s v="Fuel Comb - Industrial Boilers, ICEs - Oil"/>
    <s v="Stationary Source Fuel Combustion"/>
    <s v="Industrial"/>
    <s v="Distillate Oil"/>
    <s v="All IC Engine Types"/>
    <x v="1"/>
    <m/>
    <s v="2102004002-51600-VOC"/>
    <m/>
  </r>
  <r>
    <s v="Virginia"/>
    <x v="13"/>
    <x v="0"/>
    <n v="7.49496494585839E-2"/>
    <n v="7.49398075119799E-2"/>
    <n v="2.04187699366855E-4"/>
    <n v="2.7246894026811252E-3"/>
    <n v="6.8523622722243299E-2"/>
    <n v="1.8670558866461587E-4"/>
    <n v="6.8976944690197106E-2"/>
    <n v="1.8794075022670215E-4"/>
    <s v="No Growth"/>
    <n v="1"/>
    <n v="1"/>
    <m/>
    <n v="2.04187699366855E-4"/>
    <n v="2.04187699366855E-4"/>
    <s v="2102004002"/>
    <s v="Fuel Comb - Industrial Boilers, ICEs - Oil"/>
    <s v="Stationary Source Fuel Combustion"/>
    <s v="Industrial"/>
    <s v="Distillate Oil"/>
    <s v="All IC Engine Types"/>
    <x v="1"/>
    <m/>
    <s v="2102004002-51610-NOx"/>
    <m/>
  </r>
  <r>
    <s v="Virginia"/>
    <x v="13"/>
    <x v="1"/>
    <n v="5.2117304359091997E-3"/>
    <n v="5.2110460621592703E-3"/>
    <n v="1.41984819824485E-5"/>
    <n v="2.7246894026811113E-3"/>
    <n v="4.7648875304963003E-3"/>
    <n v="1.298283855931064E-5"/>
    <n v="4.7964099180553997E-3"/>
    <n v="1.3068727274640124E-5"/>
    <s v="No Growth"/>
    <n v="1"/>
    <n v="1"/>
    <m/>
    <n v="1.41984819824485E-5"/>
    <n v="1.41984819824485E-5"/>
    <s v="2102004002"/>
    <s v="Fuel Comb - Industrial Boilers, ICEs - Oil"/>
    <s v="Stationary Source Fuel Combustion"/>
    <s v="Industrial"/>
    <s v="Distillate Oil"/>
    <s v="All IC Engine Types"/>
    <x v="1"/>
    <m/>
    <s v="2102004002-51610-VOC"/>
    <m/>
  </r>
  <r>
    <s v="Virginia"/>
    <x v="5"/>
    <x v="0"/>
    <n v="0.32610356612679298"/>
    <n v="0.32606074412684299"/>
    <n v="8.8841425415273696E-4"/>
    <n v="2.7246894026811434E-3"/>
    <n v="0.29814412602421098"/>
    <n v="8.1235014064979898E-4"/>
    <n v="0.300116515640724"/>
    <n v="8.1772428973587031E-4"/>
    <s v="No Growth"/>
    <n v="1"/>
    <n v="1"/>
    <m/>
    <n v="8.8841425415273696E-4"/>
    <n v="8.8841425415273696E-4"/>
    <s v="2102004002"/>
    <s v="Fuel Comb - Industrial Boilers, ICEs - Oil"/>
    <s v="Stationary Source Fuel Combustion"/>
    <s v="Industrial"/>
    <s v="Distillate Oil"/>
    <s v="All IC Engine Types"/>
    <x v="1"/>
    <m/>
    <s v="2102004002-51683-NOx"/>
    <m/>
  </r>
  <r>
    <s v="Virginia"/>
    <x v="5"/>
    <x v="1"/>
    <n v="2.2676068338732001E-2"/>
    <n v="2.26730906509723E-2"/>
    <n v="6.1777129822733199E-5"/>
    <n v="2.7246894026811464E-3"/>
    <n v="2.07318695002798E-2"/>
    <n v="5.648790512518085E-5"/>
    <n v="2.08690223755638E-2"/>
    <n v="5.686160411101441E-5"/>
    <s v="No Growth"/>
    <n v="1"/>
    <n v="1"/>
    <m/>
    <n v="6.1777129822733199E-5"/>
    <n v="6.1777129822733199E-5"/>
    <s v="2102004002"/>
    <s v="Fuel Comb - Industrial Boilers, ICEs - Oil"/>
    <s v="Stationary Source Fuel Combustion"/>
    <s v="Industrial"/>
    <s v="Distillate Oil"/>
    <s v="All IC Engine Types"/>
    <x v="1"/>
    <m/>
    <s v="2102004002-51683-VOC"/>
    <m/>
  </r>
  <r>
    <s v="Virginia"/>
    <x v="14"/>
    <x v="0"/>
    <n v="0.14564415437297501"/>
    <n v="0.145625029240291"/>
    <n v="3.9678297393614997E-4"/>
    <n v="2.724689402681126E-3"/>
    <n v="0.13315692812504401"/>
    <n v="3.628112709558798E-4"/>
    <n v="0.13403783544293399"/>
    <n v="3.6521146978967889E-4"/>
    <s v="No Growth"/>
    <n v="1"/>
    <n v="1"/>
    <m/>
    <n v="3.9678297393614997E-4"/>
    <n v="3.9678297393614997E-4"/>
    <s v="2102004002"/>
    <s v="Fuel Comb - Industrial Boilers, ICEs - Oil"/>
    <s v="Stationary Source Fuel Combustion"/>
    <s v="Industrial"/>
    <s v="Distillate Oil"/>
    <s v="All IC Engine Types"/>
    <x v="1"/>
    <m/>
    <s v="2102004002-51685-NOx"/>
    <m/>
  </r>
  <r>
    <s v="Virginia"/>
    <x v="14"/>
    <x v="1"/>
    <n v="1.01275699472466E-2"/>
    <n v="1.01262400544003E-2"/>
    <n v="2.7590858965229699E-5"/>
    <n v="2.7246894026811313E-3"/>
    <n v="9.2592532076049006E-3"/>
    <n v="2.5228589091502344E-5"/>
    <n v="9.3205083298400996E-3"/>
    <n v="2.539549027391653E-5"/>
    <s v="No Growth"/>
    <n v="1"/>
    <n v="1"/>
    <m/>
    <n v="2.7590858965229699E-5"/>
    <n v="2.7590858965229699E-5"/>
    <s v="2102004002"/>
    <s v="Fuel Comb - Industrial Boilers, ICEs - Oil"/>
    <s v="Stationary Source Fuel Combustion"/>
    <s v="Industrial"/>
    <s v="Distillate Oil"/>
    <s v="All IC Engine Types"/>
    <x v="1"/>
    <m/>
    <s v="2102004002-51685-VOC"/>
    <m/>
  </r>
  <r>
    <s v="Virginia"/>
    <x v="3"/>
    <x v="0"/>
    <n v="7.5942235283016997"/>
    <n v="7.5932262995887099"/>
    <n v="2.0689183230649E-2"/>
    <n v="2.7246894026811286E-3"/>
    <n v="6.3469547305009497"/>
    <n v="1.7293480293492796E-2"/>
    <n v="5.7813997544108604"/>
    <n v="1.575251864350655E-2"/>
    <s v="No Growth"/>
    <n v="1"/>
    <n v="1"/>
    <n v="0.87775099670000001"/>
    <n v="1.8159951201611086E-2"/>
    <n v="1.8159951201611086E-2"/>
    <s v="2102006000"/>
    <s v="Fuel Comb - Industrial Boilers, ICEs - Natural Gas"/>
    <s v="Stationary Source Fuel Combustion"/>
    <s v="Industrial"/>
    <s v="Natural Gas"/>
    <s v="Total: Boilers and IC Engines"/>
    <x v="1"/>
    <m/>
    <s v="2102006000-51013-NOx"/>
    <m/>
  </r>
  <r>
    <s v="Virginia"/>
    <x v="3"/>
    <x v="1"/>
    <n v="0.417682258020105"/>
    <n v="0.41762741044562401"/>
    <n v="1.1379049795103499E-3"/>
    <n v="2.7246894026811191E-3"/>
    <n v="0.39770103522762101"/>
    <n v="1.0836117961200095E-3"/>
    <n v="0.39517680825135498"/>
    <n v="1.0767340616278155E-3"/>
    <s v="No Growth"/>
    <n v="1"/>
    <n v="1"/>
    <m/>
    <n v="1.1379049795103499E-3"/>
    <n v="1.1379049795103499E-3"/>
    <s v="2102006000"/>
    <s v="Fuel Comb - Industrial Boilers, ICEs - Natural Gas"/>
    <s v="Stationary Source Fuel Combustion"/>
    <s v="Industrial"/>
    <s v="Natural Gas"/>
    <s v="Total: Boilers and IC Engines"/>
    <x v="1"/>
    <m/>
    <s v="2102006000-51013-VOC"/>
    <m/>
  </r>
  <r>
    <s v="Virginia"/>
    <x v="9"/>
    <x v="0"/>
    <n v="167.813998741338"/>
    <n v="167.791962395246"/>
    <n v="0.457180981793395"/>
    <n v="2.7246894026811152E-3"/>
    <n v="140.25237065859801"/>
    <n v="0.38214414803438579"/>
    <n v="127.754971590472"/>
    <n v="0.34809261723238599"/>
    <s v="No Growth"/>
    <n v="1"/>
    <n v="1"/>
    <n v="0.87775099670000001"/>
    <n v="0.40129106244143703"/>
    <n v="0.40129106244143703"/>
    <s v="2102006000"/>
    <s v="Fuel Comb - Industrial Boilers, ICEs - Natural Gas"/>
    <s v="Stationary Source Fuel Combustion"/>
    <s v="Industrial"/>
    <s v="Natural Gas"/>
    <s v="Total: Boilers and IC Engines"/>
    <x v="1"/>
    <m/>
    <s v="2102006000-51059-NOx"/>
    <m/>
  </r>
  <r>
    <s v="Virginia"/>
    <x v="9"/>
    <x v="1"/>
    <n v="9.2297704455805807"/>
    <n v="9.2285584464778694"/>
    <n v="2.5144955401141599E-2"/>
    <n v="2.7246894026811208E-3"/>
    <n v="8.7882336169136703"/>
    <n v="2.3945207004290654E-2"/>
    <n v="8.7324542892163208"/>
    <n v="2.379322566122501E-2"/>
    <s v="No Growth"/>
    <n v="1"/>
    <n v="1"/>
    <m/>
    <n v="2.5144955401141599E-2"/>
    <n v="2.5144955401141599E-2"/>
    <s v="2102006000"/>
    <s v="Fuel Comb - Industrial Boilers, ICEs - Natural Gas"/>
    <s v="Stationary Source Fuel Combustion"/>
    <s v="Industrial"/>
    <s v="Natural Gas"/>
    <s v="Total: Boilers and IC Engines"/>
    <x v="1"/>
    <m/>
    <s v="2102006000-51059-VOC"/>
    <m/>
  </r>
  <r>
    <s v="Virginia"/>
    <x v="4"/>
    <x v="0"/>
    <n v="92.522273555763206"/>
    <n v="92.510124075644299"/>
    <n v="0.25206135470962399"/>
    <n v="2.7246894026811247E-3"/>
    <n v="77.3264942272219"/>
    <n v="0.21069067936739469"/>
    <n v="70.436200306635598"/>
    <n v="0.19191676854061501"/>
    <s v="No Growth"/>
    <n v="1"/>
    <n v="1"/>
    <n v="0.87775099670000001"/>
    <n v="0.2212471053259247"/>
    <n v="0.2212471053259247"/>
    <s v="2102006000"/>
    <s v="Fuel Comb - Industrial Boilers, ICEs - Natural Gas"/>
    <s v="Stationary Source Fuel Combustion"/>
    <s v="Industrial"/>
    <s v="Natural Gas"/>
    <s v="Total: Boilers and IC Engines"/>
    <x v="1"/>
    <m/>
    <s v="2102006000-51107-NOx"/>
    <m/>
  </r>
  <r>
    <s v="Virginia"/>
    <x v="4"/>
    <x v="1"/>
    <n v="5.0887248911248797"/>
    <n v="5.08805666973862"/>
    <n v="1.3863374088277799E-2"/>
    <n v="2.7246894026811182E-3"/>
    <n v="4.8452887771247202"/>
    <n v="1.3201906983961479E-2"/>
    <n v="4.8145355037971402"/>
    <n v="1.3118113866028066E-2"/>
    <s v="No Growth"/>
    <n v="1"/>
    <n v="1"/>
    <m/>
    <n v="1.3863374088277799E-2"/>
    <n v="1.3863374088277799E-2"/>
    <s v="2102006000"/>
    <s v="Fuel Comb - Industrial Boilers, ICEs - Natural Gas"/>
    <s v="Stationary Source Fuel Combustion"/>
    <s v="Industrial"/>
    <s v="Natural Gas"/>
    <s v="Total: Boilers and IC Engines"/>
    <x v="1"/>
    <m/>
    <s v="2102006000-51107-VOC"/>
    <m/>
  </r>
  <r>
    <s v="Virginia"/>
    <x v="10"/>
    <x v="0"/>
    <n v="88.634286519429097"/>
    <n v="88.622647586872304"/>
    <n v="0.24146918871749501"/>
    <n v="2.7246894026811256E-3"/>
    <n v="74.077066867015503"/>
    <n v="0.20183699907425828"/>
    <n v="67.476318073350697"/>
    <n v="0.18385200878639954"/>
    <s v="No Growth"/>
    <n v="1"/>
    <n v="1"/>
    <n v="0.87775099670000001"/>
    <n v="0.21194982106912164"/>
    <n v="0.21194982106912164"/>
    <s v="2102006000"/>
    <s v="Fuel Comb - Industrial Boilers, ICEs - Natural Gas"/>
    <s v="Stationary Source Fuel Combustion"/>
    <s v="Industrial"/>
    <s v="Natural Gas"/>
    <s v="Total: Boilers and IC Engines"/>
    <x v="1"/>
    <m/>
    <s v="2102006000-51153-NOx"/>
    <m/>
  </r>
  <r>
    <s v="Virginia"/>
    <x v="10"/>
    <x v="1"/>
    <n v="4.8748853982037197"/>
    <n v="4.8742452569603998"/>
    <n v="1.32808043977087E-2"/>
    <n v="2.7246894026811169E-3"/>
    <n v="4.6416790089951796"/>
    <n v="1.2647133606456555E-2"/>
    <n v="4.6122180563402102"/>
    <n v="1.2566861660964669E-2"/>
    <s v="No Growth"/>
    <n v="1"/>
    <n v="1"/>
    <m/>
    <n v="1.32808043977087E-2"/>
    <n v="1.32808043977087E-2"/>
    <s v="2102006000"/>
    <s v="Fuel Comb - Industrial Boilers, ICEs - Natural Gas"/>
    <s v="Stationary Source Fuel Combustion"/>
    <s v="Industrial"/>
    <s v="Natural Gas"/>
    <s v="Total: Boilers and IC Engines"/>
    <x v="1"/>
    <m/>
    <s v="2102006000-51153-VOC"/>
    <m/>
  </r>
  <r>
    <s v="Virginia"/>
    <x v="11"/>
    <x v="0"/>
    <n v="16.223102002597201"/>
    <n v="16.2209716803766"/>
    <n v="4.4197109638712997E-2"/>
    <n v="2.7246894026811395E-3"/>
    <n v="13.558633560765101"/>
    <n v="3.6943065177853514E-2"/>
    <n v="12.350471063178301"/>
    <n v="3.365119762396198E-2"/>
    <s v="No Growth"/>
    <n v="1"/>
    <n v="1"/>
    <n v="1"/>
    <n v="4.4197109638712997E-2"/>
    <n v="4.4197109638712997E-2"/>
    <s v="2102006000"/>
    <s v="Fuel Comb - Industrial Boilers, ICEs - Natural Gas"/>
    <s v="Stationary Source Fuel Combustion"/>
    <s v="Industrial"/>
    <s v="Natural Gas"/>
    <s v="Total: Boilers and IC Engines"/>
    <x v="1"/>
    <m/>
    <s v="2102006000-51510-NOx"/>
    <m/>
  </r>
  <r>
    <s v="Virginia"/>
    <x v="11"/>
    <x v="1"/>
    <n v="0.89227066162354296"/>
    <n v="0.89215349389465204"/>
    <n v="2.4308411703797099E-3"/>
    <n v="2.7246894026811382E-3"/>
    <n v="0.84958592091751395"/>
    <n v="2.3148577553910457E-3"/>
    <n v="0.84419355954483499"/>
    <n v="2.3001652455034802E-3"/>
    <s v="No Growth"/>
    <n v="1"/>
    <n v="1"/>
    <m/>
    <n v="2.4308411703797099E-3"/>
    <n v="2.4308411703797099E-3"/>
    <s v="2102006000"/>
    <s v="Fuel Comb - Industrial Boilers, ICEs - Natural Gas"/>
    <s v="Stationary Source Fuel Combustion"/>
    <s v="Industrial"/>
    <s v="Natural Gas"/>
    <s v="Total: Boilers and IC Engines"/>
    <x v="1"/>
    <m/>
    <s v="2102006000-51510-VOC"/>
    <m/>
  </r>
  <r>
    <s v="Virginia"/>
    <x v="12"/>
    <x v="0"/>
    <n v="5.7979538724810702"/>
    <n v="5.7971925193214604"/>
    <n v="1.5795549022697499E-2"/>
    <n v="2.7246894026811291E-3"/>
    <n v="4.8457028715349804"/>
    <n v="1.3203035262612878E-2"/>
    <n v="4.4139192070823503"/>
    <n v="1.2026558887827972E-2"/>
    <s v="No Growth"/>
    <n v="1"/>
    <n v="1"/>
    <n v="1"/>
    <n v="1.5795549022697499E-2"/>
    <n v="1.5795549022697499E-2"/>
    <s v="2102006000"/>
    <s v="Fuel Comb - Industrial Boilers, ICEs - Natural Gas"/>
    <s v="Stationary Source Fuel Combustion"/>
    <s v="Industrial"/>
    <s v="Natural Gas"/>
    <s v="Total: Boilers and IC Engines"/>
    <x v="1"/>
    <m/>
    <s v="2102006000-51600-NOx"/>
    <m/>
  </r>
  <r>
    <s v="Virginia"/>
    <x v="12"/>
    <x v="1"/>
    <n v="0.318887401209622"/>
    <n v="0.318845526793956"/>
    <n v="8.68755027947774E-4"/>
    <n v="2.7246894026811295E-3"/>
    <n v="0.30363235963929203"/>
    <n v="8.2730387262024445E-4"/>
    <n v="0.30170519092415399"/>
    <n v="8.2205293644492929E-4"/>
    <s v="No Growth"/>
    <n v="1"/>
    <n v="1"/>
    <m/>
    <n v="8.68755027947774E-4"/>
    <n v="8.68755027947774E-4"/>
    <s v="2102006000"/>
    <s v="Fuel Comb - Industrial Boilers, ICEs - Natural Gas"/>
    <s v="Stationary Source Fuel Combustion"/>
    <s v="Industrial"/>
    <s v="Natural Gas"/>
    <s v="Total: Boilers and IC Engines"/>
    <x v="1"/>
    <m/>
    <s v="2102006000-51600-VOC"/>
    <m/>
  </r>
  <r>
    <s v="Virginia"/>
    <x v="13"/>
    <x v="0"/>
    <n v="3.5159730994124301"/>
    <n v="3.5155114025298402"/>
    <n v="9.5786766634777306E-3"/>
    <n v="2.7246894026811295E-3"/>
    <n v="2.93851267512273"/>
    <n v="8.0065343455510782E-3"/>
    <n v="2.6766720702523301"/>
    <n v="7.2931000242690835E-3"/>
    <s v="No Growth"/>
    <n v="1"/>
    <n v="1"/>
    <n v="0.87775099670000001"/>
    <n v="8.4076929884346081E-3"/>
    <n v="8.4076929884346081E-3"/>
    <s v="2102006000"/>
    <s v="Fuel Comb - Industrial Boilers, ICEs - Natural Gas"/>
    <s v="Stationary Source Fuel Combustion"/>
    <s v="Industrial"/>
    <s v="Natural Gas"/>
    <s v="Total: Boilers and IC Engines"/>
    <x v="1"/>
    <m/>
    <s v="2102006000-51610-NOx"/>
    <m/>
  </r>
  <r>
    <s v="Virginia"/>
    <x v="13"/>
    <x v="1"/>
    <n v="0.19337848957926501"/>
    <n v="0.19335309625477901"/>
    <n v="5.2682713234098095E-4"/>
    <n v="2.7246894026811304E-3"/>
    <n v="0.184127585071439"/>
    <n v="5.0169047978541816E-4"/>
    <n v="0.18295891872123399"/>
    <n v="4.985062269657445E-4"/>
    <s v="No Growth"/>
    <n v="1"/>
    <n v="1"/>
    <m/>
    <n v="5.2682713234098095E-4"/>
    <n v="5.2682713234098095E-4"/>
    <s v="2102006000"/>
    <s v="Fuel Comb - Industrial Boilers, ICEs - Natural Gas"/>
    <s v="Stationary Source Fuel Combustion"/>
    <s v="Industrial"/>
    <s v="Natural Gas"/>
    <s v="Total: Boilers and IC Engines"/>
    <x v="1"/>
    <m/>
    <s v="2102006000-51610-VOC"/>
    <m/>
  </r>
  <r>
    <s v="Virginia"/>
    <x v="5"/>
    <x v="0"/>
    <n v="15.297890901677301"/>
    <n v="15.2958820727301"/>
    <n v="4.1676527788228002E-2"/>
    <n v="2.7246894026811313E-3"/>
    <n v="12.7853783422677"/>
    <n v="3.4836184878445649E-2"/>
    <n v="11.646117917434999"/>
    <n v="3.1732054072009991E-2"/>
    <s v="No Growth"/>
    <n v="1"/>
    <n v="1"/>
    <n v="1"/>
    <n v="4.1676527788228002E-2"/>
    <n v="4.1676527788228002E-2"/>
    <s v="2102006000"/>
    <s v="Fuel Comb - Industrial Boilers, ICEs - Natural Gas"/>
    <s v="Stationary Source Fuel Combustion"/>
    <s v="Industrial"/>
    <s v="Natural Gas"/>
    <s v="Total: Boilers and IC Engines"/>
    <x v="1"/>
    <m/>
    <s v="2102006000-51683-NOx"/>
    <m/>
  </r>
  <r>
    <s v="Virginia"/>
    <x v="5"/>
    <x v="1"/>
    <n v="0.841383742188761"/>
    <n v="0.84127325663046704"/>
    <n v="2.2922083271000801E-3"/>
    <n v="2.7246894026811347E-3"/>
    <n v="0.80113334686112803"/>
    <n v="2.1828395403269852E-3"/>
    <n v="0.79604851623056205"/>
    <n v="2.1689849561934535E-3"/>
    <s v="No Growth"/>
    <n v="1"/>
    <n v="1"/>
    <m/>
    <n v="2.2922083271000801E-3"/>
    <n v="2.2922083271000801E-3"/>
    <s v="2102006000"/>
    <s v="Fuel Comb - Industrial Boilers, ICEs - Natural Gas"/>
    <s v="Stationary Source Fuel Combustion"/>
    <s v="Industrial"/>
    <s v="Natural Gas"/>
    <s v="Total: Boilers and IC Engines"/>
    <x v="1"/>
    <m/>
    <s v="2102006000-51683-VOC"/>
    <m/>
  </r>
  <r>
    <s v="Virginia"/>
    <x v="14"/>
    <x v="0"/>
    <n v="6.8323308227067399"/>
    <n v="6.8314336412572798"/>
    <n v="1.8613534847453001E-2"/>
    <n v="2.7246894026811191E-3"/>
    <n v="5.71019463331805"/>
    <n v="1.555850680464829E-2"/>
    <n v="5.2013791262849498"/>
    <n v="1.4172142584715381E-2"/>
    <s v="No Growth"/>
    <n v="1"/>
    <n v="1"/>
    <n v="0.87775099670000001"/>
    <n v="1.6338048764462054E-2"/>
    <n v="1.6338048764462054E-2"/>
    <s v="2102006000"/>
    <s v="Fuel Comb - Industrial Boilers, ICEs - Natural Gas"/>
    <s v="Stationary Source Fuel Combustion"/>
    <s v="Industrial"/>
    <s v="Natural Gas"/>
    <s v="Total: Boilers and IC Engines"/>
    <x v="1"/>
    <m/>
    <s v="2102006000-51685-NOx"/>
    <m/>
  </r>
  <r>
    <s v="Virginia"/>
    <x v="14"/>
    <x v="1"/>
    <n v="0.37577820554501001"/>
    <n v="0.37572886056393601"/>
    <n v="1.02374444466001E-3"/>
    <n v="2.7246894026811239E-3"/>
    <n v="0.357801602753341"/>
    <n v="9.7489823528434949E-4"/>
    <n v="0.35553061933157598"/>
    <n v="9.6871051082140179E-4"/>
    <s v="No Growth"/>
    <n v="1"/>
    <n v="1"/>
    <m/>
    <n v="1.02374444466001E-3"/>
    <n v="1.02374444466001E-3"/>
    <s v="2102006000"/>
    <s v="Fuel Comb - Industrial Boilers, ICEs - Natural Gas"/>
    <s v="Stationary Source Fuel Combustion"/>
    <s v="Industrial"/>
    <s v="Natural Gas"/>
    <s v="Total: Boilers and IC Engines"/>
    <x v="1"/>
    <m/>
    <s v="2102006000-51685-VOC"/>
    <m/>
  </r>
  <r>
    <s v="District of Columbia"/>
    <x v="6"/>
    <x v="0"/>
    <n v="1.991236E-3"/>
    <n v="1.99097452261444E-3"/>
    <n v="5.42478718277572E-6"/>
    <n v="2.7246894026811469E-3"/>
    <n v="3.9210145124700998E-3"/>
    <n v="1.0683546689886265E-5"/>
    <n v="4.1429182651543002E-3"/>
    <n v="1.1288165493240083E-5"/>
    <s v="No Growth"/>
    <n v="1"/>
    <n v="1"/>
    <m/>
    <n v="5.42478718277572E-6"/>
    <n v="5.42478718277572E-6"/>
    <s v="2102007000"/>
    <s v="Fuel Comb - Industrial Boilers, ICEs - Other"/>
    <s v="Stationary Source Fuel Combustion"/>
    <s v="Industrial"/>
    <s v="Liquified Petroleum Gas (LPG)"/>
    <s v="Total: All Boiler Types"/>
    <x v="1"/>
    <m/>
    <s v="2102007000-11001-NOx"/>
    <m/>
  </r>
  <r>
    <s v="Maryland"/>
    <x v="7"/>
    <x v="0"/>
    <n v="0.29123900000000003"/>
    <n v="0.29120075620956598"/>
    <n v="7.9343161449693504E-4"/>
    <n v="2.7246894026811278E-3"/>
    <n v="0.31421467382413099"/>
    <n v="8.561373919355169E-4"/>
    <n v="0.32568870782864001"/>
    <n v="8.8740057079360552E-4"/>
    <s v="No Growth"/>
    <n v="1"/>
    <n v="1"/>
    <m/>
    <n v="7.9343161449693504E-4"/>
    <n v="7.9343161449693504E-4"/>
    <s v="2102008000"/>
    <s v="Fuel Comb - Industrial Boilers, ICEs - Biomass"/>
    <s v="Stationary Source Fuel Combustion"/>
    <s v="Industrial"/>
    <s v="Wood"/>
    <s v="Total: All Boiler Types"/>
    <x v="1"/>
    <m/>
    <s v="2102008000-24009-NOx"/>
    <m/>
  </r>
  <r>
    <s v="Maryland"/>
    <x v="7"/>
    <x v="1"/>
    <n v="2.2504840000000002E-2"/>
    <n v="2.2501884796937498E-2"/>
    <n v="6.1310647046567294E-5"/>
    <n v="2.7246894026811326E-3"/>
    <n v="2.4280233622778001E-2"/>
    <n v="6.6156095246605343E-5"/>
    <n v="2.5166863845468099E-2"/>
    <n v="6.8571887218465868E-5"/>
    <s v="No Growth"/>
    <n v="1"/>
    <n v="1"/>
    <m/>
    <n v="6.1310647046567294E-5"/>
    <n v="6.1310647046567294E-5"/>
    <s v="2102008000"/>
    <s v="Fuel Comb - Industrial Boilers, ICEs - Biomass"/>
    <s v="Stationary Source Fuel Combustion"/>
    <s v="Industrial"/>
    <s v="Wood"/>
    <s v="Total: All Boiler Types"/>
    <x v="1"/>
    <m/>
    <s v="2102008000-24009-VOC"/>
    <m/>
  </r>
  <r>
    <s v="Maryland"/>
    <x v="0"/>
    <x v="0"/>
    <n v="0.4243922"/>
    <n v="0.42433647131545199"/>
    <n v="1.1561850865643201E-3"/>
    <n v="2.7246894026811365E-3"/>
    <n v="0.45787225164385698"/>
    <n v="1.2475596718357677E-3"/>
    <n v="0.47459216392912301"/>
    <n v="1.2931162396531903E-3"/>
    <s v="No Growth"/>
    <n v="1"/>
    <n v="1"/>
    <m/>
    <n v="1.1561850865643201E-3"/>
    <n v="1.1561850865643201E-3"/>
    <s v="2102008000"/>
    <s v="Fuel Comb - Industrial Boilers, ICEs - Biomass"/>
    <s v="Stationary Source Fuel Combustion"/>
    <s v="Industrial"/>
    <s v="Wood"/>
    <s v="Total: All Boiler Types"/>
    <x v="1"/>
    <m/>
    <s v="2102008000-24017-NOx"/>
    <m/>
  </r>
  <r>
    <s v="Maryland"/>
    <x v="0"/>
    <x v="1"/>
    <n v="3.2793950000000002E-2"/>
    <n v="3.2789643691602803E-2"/>
    <n v="8.9341594684199898E-5"/>
    <n v="2.7246894026811169E-3"/>
    <n v="3.5381045473493702E-2"/>
    <n v="9.6402359657406995E-5"/>
    <n v="3.6673038982062901E-2"/>
    <n v="9.9922640678538281E-5"/>
    <s v="No Growth"/>
    <n v="1"/>
    <n v="1"/>
    <m/>
    <n v="8.9341594684199898E-5"/>
    <n v="8.9341594684199898E-5"/>
    <s v="2102008000"/>
    <s v="Fuel Comb - Industrial Boilers, ICEs - Biomass"/>
    <s v="Stationary Source Fuel Combustion"/>
    <s v="Industrial"/>
    <s v="Wood"/>
    <s v="Total: All Boiler Types"/>
    <x v="1"/>
    <m/>
    <s v="2102008000-24017-VOC"/>
    <m/>
  </r>
  <r>
    <s v="Maryland"/>
    <x v="1"/>
    <x v="0"/>
    <n v="1.7586109999999999"/>
    <n v="1.7583800695595799"/>
    <n v="4.7910395414146696E-3"/>
    <n v="2.7246894026811152E-3"/>
    <n v="1.8973467899166301"/>
    <n v="5.1696806916968745E-3"/>
    <n v="1.96663133770969"/>
    <n v="5.3584595648381774E-3"/>
    <s v="No Growth"/>
    <n v="1"/>
    <n v="1"/>
    <m/>
    <n v="4.7910395414146696E-3"/>
    <n v="4.7910395414146696E-3"/>
    <s v="2102008000"/>
    <s v="Fuel Comb - Industrial Boilers, ICEs - Biomass"/>
    <s v="Stationary Source Fuel Combustion"/>
    <s v="Industrial"/>
    <s v="Wood"/>
    <s v="Total: All Boiler Types"/>
    <x v="1"/>
    <m/>
    <s v="2102008000-24021-NOx"/>
    <m/>
  </r>
  <r>
    <s v="Maryland"/>
    <x v="1"/>
    <x v="1"/>
    <n v="0.13589270000000001"/>
    <n v="0.13587485537087901"/>
    <n v="3.7021677851986802E-4"/>
    <n v="2.7246894026811503E-3"/>
    <n v="0.14661319536731099"/>
    <n v="3.9947541971053336E-4"/>
    <n v="0.15196700258668999"/>
    <n v="4.140628815051732E-4"/>
    <s v="No Growth"/>
    <n v="1"/>
    <n v="1"/>
    <m/>
    <n v="3.7021677851986802E-4"/>
    <n v="3.7021677851986802E-4"/>
    <s v="2102008000"/>
    <s v="Fuel Comb - Industrial Boilers, ICEs - Biomass"/>
    <s v="Stationary Source Fuel Combustion"/>
    <s v="Industrial"/>
    <s v="Wood"/>
    <s v="Total: All Boiler Types"/>
    <x v="1"/>
    <m/>
    <s v="2102008000-24021-VOC"/>
    <m/>
  </r>
  <r>
    <s v="Maryland"/>
    <x v="8"/>
    <x v="0"/>
    <n v="3.5573890000000001"/>
    <n v="3.5569218646252398"/>
    <n v="9.6915073107091809E-3"/>
    <n v="2.7246894026811256E-3"/>
    <n v="3.8380293308950799"/>
    <n v="1.0457437845069155E-2"/>
    <n v="3.9781808983474698"/>
    <n v="1.0839307335675832E-2"/>
    <s v="No Growth"/>
    <n v="1"/>
    <n v="1"/>
    <m/>
    <n v="9.6915073107091809E-3"/>
    <n v="9.6915073107091809E-3"/>
    <s v="2102008000"/>
    <s v="Fuel Comb - Industrial Boilers, ICEs - Biomass"/>
    <s v="Stationary Source Fuel Combustion"/>
    <s v="Industrial"/>
    <s v="Wood"/>
    <s v="Total: All Boiler Types"/>
    <x v="1"/>
    <m/>
    <s v="2102008000-24031-NOx"/>
    <m/>
  </r>
  <r>
    <s v="Maryland"/>
    <x v="8"/>
    <x v="1"/>
    <n v="0.2748892"/>
    <n v="0.27485310316902001"/>
    <n v="7.4888933749865205E-4"/>
    <n v="2.7246894026811295E-3"/>
    <n v="0.29657504769545401"/>
    <n v="8.0807488955545403E-4"/>
    <n v="0.30740494351391401"/>
    <n v="8.3758299192415275E-4"/>
    <s v="No Growth"/>
    <n v="1"/>
    <n v="1"/>
    <m/>
    <n v="7.4888933749865205E-4"/>
    <n v="7.4888933749865205E-4"/>
    <s v="2102008000"/>
    <s v="Fuel Comb - Industrial Boilers, ICEs - Biomass"/>
    <s v="Stationary Source Fuel Combustion"/>
    <s v="Industrial"/>
    <s v="Wood"/>
    <s v="Total: All Boiler Types"/>
    <x v="1"/>
    <m/>
    <s v="2102008000-24031-VOC"/>
    <m/>
  </r>
  <r>
    <s v="Maryland"/>
    <x v="2"/>
    <x v="0"/>
    <n v="4.4743339999999998"/>
    <n v="4.4737464568075396"/>
    <n v="1.21895695611457E-2"/>
    <n v="2.7246894026811174E-3"/>
    <n v="4.8273115839232297"/>
    <n v="1.3152924716155423E-2"/>
    <n v="5.0035883204301301"/>
    <n v="1.3633224072054986E-2"/>
    <s v="No Growth"/>
    <n v="1"/>
    <n v="1"/>
    <m/>
    <n v="1.21895695611457E-2"/>
    <n v="1.21895695611457E-2"/>
    <s v="2102008000"/>
    <s v="Fuel Comb - Industrial Boilers, ICEs - Biomass"/>
    <s v="Stationary Source Fuel Combustion"/>
    <s v="Industrial"/>
    <s v="Wood"/>
    <s v="Total: All Boiler Types"/>
    <x v="1"/>
    <m/>
    <s v="2102008000-24033-NOx"/>
    <m/>
  </r>
  <r>
    <s v="Maryland"/>
    <x v="2"/>
    <x v="1"/>
    <n v="0.345744"/>
    <n v="0.34569859893393401"/>
    <n v="9.4192130903700505E-4"/>
    <n v="2.7246894026811326E-3"/>
    <n v="0.37301954129306297"/>
    <n v="1.0163623911541859E-3"/>
    <n v="0.38664092583584397"/>
    <n v="1.0534764332677457E-3"/>
    <s v="No Growth"/>
    <n v="1"/>
    <n v="1"/>
    <m/>
    <n v="9.4192130903700505E-4"/>
    <n v="9.4192130903700505E-4"/>
    <s v="2102008000"/>
    <s v="Fuel Comb - Industrial Boilers, ICEs - Biomass"/>
    <s v="Stationary Source Fuel Combustion"/>
    <s v="Industrial"/>
    <s v="Wood"/>
    <s v="Total: All Boiler Types"/>
    <x v="1"/>
    <m/>
    <s v="2102008000-24033-VOC"/>
    <m/>
  </r>
  <r>
    <s v="Virginia"/>
    <x v="3"/>
    <x v="0"/>
    <n v="20.083005855878"/>
    <n v="20.080368673813599"/>
    <n v="5.4712767727470003E-2"/>
    <n v="2.7246894026811278E-3"/>
    <n v="21.667342404048998"/>
    <n v="5.9036778232575735E-2"/>
    <n v="22.458558869230899"/>
    <n v="6.1192597350483685E-2"/>
    <s v="No Growth"/>
    <n v="1"/>
    <n v="1"/>
    <m/>
    <n v="5.4712767727470003E-2"/>
    <n v="5.4712767727470003E-2"/>
    <s v="2102008000"/>
    <s v="Fuel Comb - Industrial Boilers, ICEs - Biomass"/>
    <s v="Stationary Source Fuel Combustion"/>
    <s v="Industrial"/>
    <s v="Wood"/>
    <s v="Total: All Boiler Types"/>
    <x v="1"/>
    <m/>
    <s v="2102008000-51013-NOx"/>
    <m/>
  </r>
  <r>
    <s v="Virginia"/>
    <x v="3"/>
    <x v="1"/>
    <n v="1.55186904103717"/>
    <n v="1.5516652587333299"/>
    <n v="4.22780588697919E-3"/>
    <n v="2.7246894026811378E-3"/>
    <n v="1.67429507911805"/>
    <n v="4.5619340590341275E-3"/>
    <n v="1.7354345492693899"/>
    <n v="4.7285201254410238E-3"/>
    <s v="No Growth"/>
    <n v="1"/>
    <n v="1"/>
    <m/>
    <n v="4.22780588697919E-3"/>
    <n v="4.22780588697919E-3"/>
    <s v="2102008000"/>
    <s v="Fuel Comb - Industrial Boilers, ICEs - Biomass"/>
    <s v="Stationary Source Fuel Combustion"/>
    <s v="Industrial"/>
    <s v="Wood"/>
    <s v="Total: All Boiler Types"/>
    <x v="1"/>
    <m/>
    <s v="2102008000-51013-VOC"/>
    <m/>
  </r>
  <r>
    <s v="Virginia"/>
    <x v="9"/>
    <x v="0"/>
    <n v="443.78598091841798"/>
    <n v="443.72770555676499"/>
    <n v="1.2090201770065301"/>
    <n v="2.7246894026811295E-3"/>
    <n v="478.79599655953501"/>
    <n v="1.3045703778719155"/>
    <n v="496.279971699481"/>
    <n v="1.3522087796524667"/>
    <s v="No Growth"/>
    <n v="1"/>
    <n v="1"/>
    <m/>
    <n v="1.2090201770065301"/>
    <n v="1.2090201770065301"/>
    <s v="2102008000"/>
    <s v="Fuel Comb - Industrial Boilers, ICEs - Biomass"/>
    <s v="Stationary Source Fuel Combustion"/>
    <s v="Industrial"/>
    <s v="Wood"/>
    <s v="Total: All Boiler Types"/>
    <x v="1"/>
    <m/>
    <s v="2102008000-51059-NOx"/>
    <m/>
  </r>
  <r>
    <s v="Virginia"/>
    <x v="9"/>
    <x v="1"/>
    <n v="34.292549907596097"/>
    <n v="34.288046811883902"/>
    <n v="9.3424277786974402E-2"/>
    <n v="2.7246894026811252E-3"/>
    <n v="36.997869048489498"/>
    <n v="0.10080770171820334"/>
    <n v="38.348903366493303"/>
    <n v="0.10448885060712683"/>
    <s v="No Growth"/>
    <n v="1"/>
    <n v="1"/>
    <m/>
    <n v="9.3424277786974402E-2"/>
    <n v="9.3424277786974402E-2"/>
    <s v="2102008000"/>
    <s v="Fuel Comb - Industrial Boilers, ICEs - Biomass"/>
    <s v="Stationary Source Fuel Combustion"/>
    <s v="Industrial"/>
    <s v="Wood"/>
    <s v="Total: All Boiler Types"/>
    <x v="1"/>
    <m/>
    <s v="2102008000-51059-VOC"/>
    <m/>
  </r>
  <r>
    <s v="Virginia"/>
    <x v="4"/>
    <x v="0"/>
    <n v="244.676191458787"/>
    <n v="244.64406202217199"/>
    <n v="0.66657908322067905"/>
    <n v="2.7246894026811378E-3"/>
    <n v="263.97855263805099"/>
    <n v="0.71925956490800247"/>
    <n v="273.61813710610699"/>
    <n v="0.74552443855436434"/>
    <s v="No Growth"/>
    <n v="1"/>
    <n v="1"/>
    <m/>
    <n v="0.66657908322067905"/>
    <n v="0.66657908322067905"/>
    <s v="2102008000"/>
    <s v="Fuel Comb - Industrial Boilers, ICEs - Biomass"/>
    <s v="Stationary Source Fuel Combustion"/>
    <s v="Industrial"/>
    <s v="Wood"/>
    <s v="Total: All Boiler Types"/>
    <x v="1"/>
    <m/>
    <s v="2102008000-51107-NOx"/>
    <m/>
  </r>
  <r>
    <s v="Virginia"/>
    <x v="4"/>
    <x v="1"/>
    <n v="18.9067943531727"/>
    <n v="18.904311624276399"/>
    <n v="5.1508377547647401E-2"/>
    <n v="2.7246894026811191E-3"/>
    <n v="20.398340266042901"/>
    <n v="5.5579141555170651E-2"/>
    <n v="21.143217158645101"/>
    <n v="5.7608699730745908E-2"/>
    <s v="No Growth"/>
    <n v="1"/>
    <n v="1"/>
    <m/>
    <n v="5.1508377547647401E-2"/>
    <n v="5.1508377547647401E-2"/>
    <s v="2102008000"/>
    <s v="Fuel Comb - Industrial Boilers, ICEs - Biomass"/>
    <s v="Stationary Source Fuel Combustion"/>
    <s v="Industrial"/>
    <s v="Wood"/>
    <s v="Total: All Boiler Types"/>
    <x v="1"/>
    <m/>
    <s v="2102008000-51107-VOC"/>
    <m/>
  </r>
  <r>
    <s v="Virginia"/>
    <x v="10"/>
    <x v="0"/>
    <n v="234.39434497575701"/>
    <n v="234.363565690672"/>
    <n v="0.63856792381194305"/>
    <n v="2.7246894026811564E-3"/>
    <n v="252.88557731889699"/>
    <n v="0.68903465261170482"/>
    <n v="262.12008466412402"/>
    <n v="0.71419581691422618"/>
    <s v="No Growth"/>
    <n v="1"/>
    <n v="1"/>
    <m/>
    <n v="0.63856792381194305"/>
    <n v="0.63856792381194305"/>
    <s v="2102008000"/>
    <s v="Fuel Comb - Industrial Boilers, ICEs - Biomass"/>
    <s v="Stationary Source Fuel Combustion"/>
    <s v="Industrial"/>
    <s v="Wood"/>
    <s v="Total: All Boiler Types"/>
    <x v="1"/>
    <m/>
    <s v="2102008000-51153-NOx"/>
    <m/>
  </r>
  <r>
    <s v="Virginia"/>
    <x v="10"/>
    <x v="1"/>
    <n v="18.112287130208699"/>
    <n v="18.1099087313222"/>
    <n v="4.93438764037561E-2"/>
    <n v="2.7246894026811317E-3"/>
    <n v="19.541154834440199"/>
    <n v="5.3243577493550374E-2"/>
    <n v="20.254730277397599"/>
    <n v="5.5187848940989895E-2"/>
    <s v="No Growth"/>
    <n v="1"/>
    <n v="1"/>
    <m/>
    <n v="4.93438764037561E-2"/>
    <n v="4.93438764037561E-2"/>
    <s v="2102008000"/>
    <s v="Fuel Comb - Industrial Boilers, ICEs - Biomass"/>
    <s v="Stationary Source Fuel Combustion"/>
    <s v="Industrial"/>
    <s v="Wood"/>
    <s v="Total: All Boiler Types"/>
    <x v="1"/>
    <m/>
    <s v="2102008000-51153-VOC"/>
    <m/>
  </r>
  <r>
    <s v="Virginia"/>
    <x v="11"/>
    <x v="0"/>
    <n v="42.902167170613502"/>
    <n v="42.896533510662501"/>
    <n v="0.116879730268258"/>
    <n v="2.7246894026811282E-3"/>
    <n v="46.286693965652397"/>
    <n v="0.1261168645333576"/>
    <n v="47.976924068704399"/>
    <n v="0.13072221658323604"/>
    <s v="No Growth"/>
    <n v="1"/>
    <n v="1"/>
    <m/>
    <n v="0.116879730268258"/>
    <n v="0.116879730268258"/>
    <s v="2102008000"/>
    <s v="Fuel Comb - Industrial Boilers, ICEs - Biomass"/>
    <s v="Stationary Source Fuel Combustion"/>
    <s v="Industrial"/>
    <s v="Wood"/>
    <s v="Total: All Boiler Types"/>
    <x v="1"/>
    <m/>
    <s v="2102008000-51510-NOx"/>
    <m/>
  </r>
  <r>
    <s v="Virginia"/>
    <x v="11"/>
    <x v="1"/>
    <n v="3.3151672372285899"/>
    <n v="3.3147319089893101"/>
    <n v="9.0316149051522104E-3"/>
    <n v="2.7246894026811438E-3"/>
    <n v="3.5766988353834002"/>
    <n v="9.7453934133511395E-3"/>
    <n v="3.7073075162626599"/>
    <n v="1.0101261502041022E-2"/>
    <s v="No Growth"/>
    <n v="1"/>
    <n v="1"/>
    <m/>
    <n v="9.0316149051522104E-3"/>
    <n v="9.0316149051522104E-3"/>
    <s v="2102008000"/>
    <s v="Fuel Comb - Industrial Boilers, ICEs - Biomass"/>
    <s v="Stationary Source Fuel Combustion"/>
    <s v="Industrial"/>
    <s v="Wood"/>
    <s v="Total: All Boiler Types"/>
    <x v="1"/>
    <m/>
    <s v="2102008000-51510-VOC"/>
    <m/>
  </r>
  <r>
    <s v="Virginia"/>
    <x v="12"/>
    <x v="0"/>
    <n v="15.3327546033308"/>
    <n v="15.330741196287599"/>
    <n v="4.1771508072771898E-2"/>
    <n v="2.724689402681133E-3"/>
    <n v="16.542346617420801"/>
    <n v="4.5072756523964544E-2"/>
    <n v="17.146415947769501"/>
    <n v="4.6718657826850335E-2"/>
    <s v="No Growth"/>
    <n v="1"/>
    <n v="1"/>
    <m/>
    <n v="4.1771508072771898E-2"/>
    <n v="4.1771508072771898E-2"/>
    <s v="2102008000"/>
    <s v="Fuel Comb - Industrial Boilers, ICEs - Biomass"/>
    <s v="Stationary Source Fuel Combustion"/>
    <s v="Industrial"/>
    <s v="Wood"/>
    <s v="Total: All Boiler Types"/>
    <x v="1"/>
    <m/>
    <s v="2102008000-51600-NOx"/>
    <m/>
  </r>
  <r>
    <s v="Virginia"/>
    <x v="12"/>
    <x v="1"/>
    <n v="1.18480340327454"/>
    <n v="1.18464782186868"/>
    <n v="3.22779736615489E-3"/>
    <n v="2.7246894026811421E-3"/>
    <n v="1.2782718485698401"/>
    <n v="3.4828937595438769E-3"/>
    <n v="1.32494991894444"/>
    <n v="3.6100770032311538E-3"/>
    <s v="No Growth"/>
    <n v="1"/>
    <n v="1"/>
    <m/>
    <n v="3.22779736615489E-3"/>
    <n v="3.22779736615489E-3"/>
    <s v="2102008000"/>
    <s v="Fuel Comb - Industrial Boilers, ICEs - Biomass"/>
    <s v="Stationary Source Fuel Combustion"/>
    <s v="Industrial"/>
    <s v="Wood"/>
    <s v="Total: All Boiler Types"/>
    <x v="1"/>
    <m/>
    <s v="2102008000-51600-VOC"/>
    <m/>
  </r>
  <r>
    <s v="Virginia"/>
    <x v="13"/>
    <x v="0"/>
    <n v="9.2980301229358506"/>
    <n v="9.2968091603742309"/>
    <n v="2.5330917398020601E-2"/>
    <n v="2.7246894026811386E-3"/>
    <n v="10.031546263670799"/>
    <n v="2.7332847797129398E-2"/>
    <n v="10.3978636655487"/>
    <n v="2.8330948940043801E-2"/>
    <s v="No Growth"/>
    <n v="1"/>
    <n v="1"/>
    <m/>
    <n v="2.5330917398020601E-2"/>
    <n v="2.5330917398020601E-2"/>
    <s v="2102008000"/>
    <s v="Fuel Comb - Industrial Boilers, ICEs - Biomass"/>
    <s v="Stationary Source Fuel Combustion"/>
    <s v="Industrial"/>
    <s v="Wood"/>
    <s v="Total: All Boiler Types"/>
    <x v="1"/>
    <m/>
    <s v="2102008000-51610-NOx"/>
    <m/>
  </r>
  <r>
    <s v="Virginia"/>
    <x v="13"/>
    <x v="1"/>
    <n v="0.71848411422949898"/>
    <n v="0.71838976712662095"/>
    <n v="1.9573889854844601E-3"/>
    <n v="2.7246894026811178E-3"/>
    <n v="0.77516490442709096"/>
    <n v="2.1120836004228163E-3"/>
    <n v="0.80347124787137303"/>
    <n v="2.1892095944341036E-3"/>
    <s v="No Growth"/>
    <n v="1"/>
    <n v="1"/>
    <m/>
    <n v="1.9573889854844601E-3"/>
    <n v="1.9573889854844601E-3"/>
    <s v="2102008000"/>
    <s v="Fuel Comb - Industrial Boilers, ICEs - Biomass"/>
    <s v="Stationary Source Fuel Combustion"/>
    <s v="Industrial"/>
    <s v="Wood"/>
    <s v="Total: All Boiler Types"/>
    <x v="1"/>
    <m/>
    <s v="2102008000-51610-VOC"/>
    <m/>
  </r>
  <r>
    <s v="Virginia"/>
    <x v="5"/>
    <x v="0"/>
    <n v="40.455424145878702"/>
    <n v="40.450111777813497"/>
    <n v="0.11021399089827499"/>
    <n v="2.7246894026811152E-3"/>
    <n v="43.646928819334498"/>
    <n v="0.11892432441361767"/>
    <n v="45.240763821915401"/>
    <n v="0.12326702975477208"/>
    <s v="No Growth"/>
    <n v="1"/>
    <n v="1"/>
    <m/>
    <n v="0.11021399089827499"/>
    <n v="0.11021399089827499"/>
    <s v="2102008000"/>
    <s v="Fuel Comb - Industrial Boilers, ICEs - Biomass"/>
    <s v="Stationary Source Fuel Combustion"/>
    <s v="Industrial"/>
    <s v="Wood"/>
    <s v="Total: All Boiler Types"/>
    <x v="1"/>
    <m/>
    <s v="2102008000-51683-NOx"/>
    <m/>
  </r>
  <r>
    <s v="Virginia"/>
    <x v="5"/>
    <x v="1"/>
    <n v="3.1261016797835701"/>
    <n v="3.1256911785199302"/>
    <n v="8.5165376301671904E-3"/>
    <n v="2.7246894026811443E-3"/>
    <n v="3.37271800704666"/>
    <n v="9.1896090120319029E-3"/>
    <n v="3.49587801300531"/>
    <n v="9.5251817751015842E-3"/>
    <s v="No Growth"/>
    <n v="1"/>
    <n v="1"/>
    <m/>
    <n v="8.5165376301671904E-3"/>
    <n v="8.5165376301671904E-3"/>
    <s v="2102008000"/>
    <s v="Fuel Comb - Industrial Boilers, ICEs - Biomass"/>
    <s v="Stationary Source Fuel Combustion"/>
    <s v="Industrial"/>
    <s v="Wood"/>
    <s v="Total: All Boiler Types"/>
    <x v="1"/>
    <m/>
    <s v="2102008000-51683-VOC"/>
    <m/>
  </r>
  <r>
    <s v="Virginia"/>
    <x v="14"/>
    <x v="0"/>
    <n v="18.0681743521186"/>
    <n v="18.065801745862299"/>
    <n v="4.9223698567889503E-2"/>
    <n v="2.7246894026811434E-3"/>
    <n v="19.49356202517"/>
    <n v="5.311390187048827E-2"/>
    <n v="20.205399543207101"/>
    <n v="5.5053438012314805E-2"/>
    <s v="No Growth"/>
    <n v="1"/>
    <n v="1"/>
    <m/>
    <n v="4.9223698567889503E-2"/>
    <n v="4.9223698567889503E-2"/>
    <s v="2102008000"/>
    <s v="Fuel Comb - Industrial Boilers, ICEs - Biomass"/>
    <s v="Stationary Source Fuel Combustion"/>
    <s v="Industrial"/>
    <s v="Wood"/>
    <s v="Total: All Boiler Types"/>
    <x v="1"/>
    <m/>
    <s v="2102008000-51685-NOx"/>
    <m/>
  </r>
  <r>
    <s v="Virginia"/>
    <x v="14"/>
    <x v="1"/>
    <n v="1.3961768830721699"/>
    <n v="1.39599354534567"/>
    <n v="3.80364881921461E-3"/>
    <n v="2.7246894026811326E-3"/>
    <n v="1.5063204581642999"/>
    <n v="4.104255389402056E-3"/>
    <n v="1.5613260756560501"/>
    <n v="4.2541286124697601E-3"/>
    <s v="No Growth"/>
    <n v="1"/>
    <n v="1"/>
    <m/>
    <n v="3.80364881921461E-3"/>
    <n v="3.80364881921461E-3"/>
    <s v="2102008000"/>
    <s v="Fuel Comb - Industrial Boilers, ICEs - Biomass"/>
    <s v="Stationary Source Fuel Combustion"/>
    <s v="Industrial"/>
    <s v="Wood"/>
    <s v="Total: All Boiler Types"/>
    <x v="1"/>
    <m/>
    <s v="2102008000-51685-VOC"/>
    <m/>
  </r>
  <r>
    <s v="Maryland"/>
    <x v="7"/>
    <x v="0"/>
    <n v="4.1259119999999998E-3"/>
    <n v="4.1253702095327902E-3"/>
    <n v="1.1240352492050399E-5"/>
    <n v="2.7246894026811234E-3"/>
    <n v="3.8585555839612002E-3"/>
    <n v="1.0513365509275155E-5"/>
    <n v="4.0914056160041004E-3"/>
    <n v="1.1147809523996406E-5"/>
    <s v="No Growth"/>
    <n v="1"/>
    <n v="1"/>
    <m/>
    <n v="1.1240352492050399E-5"/>
    <n v="1.1240352492050399E-5"/>
    <s v="2102011000"/>
    <s v="Fuel Comb - Industrial Boilers, ICEs - Oil"/>
    <s v="Stationary Source Fuel Combustion"/>
    <s v="Industrial"/>
    <s v="Kerosene"/>
    <s v="Total: All Boiler Types"/>
    <x v="1"/>
    <m/>
    <s v="2102011000-24009-NOx"/>
    <m/>
  </r>
  <r>
    <s v="Maryland"/>
    <x v="0"/>
    <x v="0"/>
    <n v="6.0122609999999996E-3"/>
    <n v="6.0114715052904397E-3"/>
    <n v="1.63793927049844E-5"/>
    <n v="2.724689402681123E-3"/>
    <n v="5.6226703947592997E-3"/>
    <n v="1.532003043936955E-5"/>
    <n v="5.9619784475001998E-3"/>
    <n v="1.6244539494917048E-5"/>
    <s v="No Growth"/>
    <n v="1"/>
    <n v="1"/>
    <m/>
    <n v="1.63793927049844E-5"/>
    <n v="1.63793927049844E-5"/>
    <s v="2102011000"/>
    <s v="Fuel Comb - Industrial Boilers, ICEs - Oil"/>
    <s v="Stationary Source Fuel Combustion"/>
    <s v="Industrial"/>
    <s v="Kerosene"/>
    <s v="Total: All Boiler Types"/>
    <x v="1"/>
    <m/>
    <s v="2102011000-24017-NOx"/>
    <m/>
  </r>
  <r>
    <s v="Maryland"/>
    <x v="1"/>
    <x v="0"/>
    <n v="2.4913810000000002E-2"/>
    <n v="2.49105384651831E-2"/>
    <n v="6.7873480171164906E-5"/>
    <n v="2.7246894026811243E-3"/>
    <n v="2.32994113042761E-2"/>
    <n v="6.3483659069469886E-5"/>
    <n v="2.4705447462296901E-2"/>
    <n v="6.7314670889015646E-5"/>
    <s v="No Growth"/>
    <n v="1"/>
    <n v="1"/>
    <m/>
    <n v="6.7873480171164906E-5"/>
    <n v="6.7873480171164906E-5"/>
    <s v="2102011000"/>
    <s v="Fuel Comb - Industrial Boilers, ICEs - Oil"/>
    <s v="Stationary Source Fuel Combustion"/>
    <s v="Industrial"/>
    <s v="Kerosene"/>
    <s v="Total: All Boiler Types"/>
    <x v="1"/>
    <m/>
    <s v="2102011000-24021-NOx"/>
    <m/>
  </r>
  <r>
    <s v="Maryland"/>
    <x v="8"/>
    <x v="0"/>
    <n v="5.0396669999999998E-2"/>
    <n v="5.0390052206071199E-2"/>
    <n v="1.3729724124642999E-4"/>
    <n v="2.7246894026811083E-3"/>
    <n v="4.7130998538395801E-2"/>
    <n v="1.2841733225534585E-4"/>
    <n v="4.9975185768845298E-2"/>
    <n v="1.3616685906139251E-4"/>
    <s v="No Growth"/>
    <n v="1"/>
    <n v="1"/>
    <m/>
    <n v="1.3729724124642999E-4"/>
    <n v="1.3729724124642999E-4"/>
    <s v="2102011000"/>
    <s v="Fuel Comb - Industrial Boilers, ICEs - Oil"/>
    <s v="Stationary Source Fuel Combustion"/>
    <s v="Industrial"/>
    <s v="Kerosene"/>
    <s v="Total: All Boiler Types"/>
    <x v="1"/>
    <m/>
    <s v="2102011000-24031-NOx"/>
    <m/>
  </r>
  <r>
    <s v="Maryland"/>
    <x v="8"/>
    <x v="1"/>
    <n v="4.9639020000000005E-4"/>
    <n v="4.9632501696207296E-4"/>
    <n v="1.35233151400209E-6"/>
    <n v="2.7246894026811252E-3"/>
    <n v="4.6422443765969999E-4"/>
    <n v="1.2648674057569893E-6"/>
    <n v="4.9223872249560001E-4"/>
    <n v="1.3411976307730565E-6"/>
    <s v="No Growth"/>
    <n v="1"/>
    <n v="1"/>
    <m/>
    <n v="1.35233151400209E-6"/>
    <n v="1.35233151400209E-6"/>
    <s v="2102011000"/>
    <s v="Fuel Comb - Industrial Boilers, ICEs - Oil"/>
    <s v="Stationary Source Fuel Combustion"/>
    <s v="Industrial"/>
    <s v="Kerosene"/>
    <s v="Total: All Boiler Types"/>
    <x v="1"/>
    <m/>
    <s v="2102011000-24031-VOC"/>
    <m/>
  </r>
  <r>
    <s v="Maryland"/>
    <x v="2"/>
    <x v="0"/>
    <n v="6.3386799999999993E-2"/>
    <n v="6.3378476418695595E-2"/>
    <n v="1.7268666305609499E-4"/>
    <n v="2.7246894026811174E-3"/>
    <n v="5.9279376557093699E-2"/>
    <n v="1.6151788910265667E-4"/>
    <n v="6.2856674960719505E-2"/>
    <n v="1.7126491615324397E-4"/>
    <s v="No Growth"/>
    <n v="1"/>
    <n v="1"/>
    <m/>
    <n v="1.7268666305609499E-4"/>
    <n v="1.7268666305609499E-4"/>
    <s v="2102011000"/>
    <s v="Fuel Comb - Industrial Boilers, ICEs - Oil"/>
    <s v="Stationary Source Fuel Combustion"/>
    <s v="Industrial"/>
    <s v="Kerosene"/>
    <s v="Total: All Boiler Types"/>
    <x v="1"/>
    <m/>
    <s v="2102011000-24033-NOx"/>
    <m/>
  </r>
  <r>
    <s v="Maryland"/>
    <x v="2"/>
    <x v="1"/>
    <n v="6.2433870000000002E-4"/>
    <n v="6.2425671551851803E-4"/>
    <n v="1.70090565732583E-6"/>
    <n v="2.7246894026811221E-3"/>
    <n v="5.8388195801750004E-4"/>
    <n v="1.5908969834269862E-6"/>
    <n v="6.1911714633480005E-4"/>
    <n v="1.6869019276366073E-6"/>
    <s v="No Growth"/>
    <n v="1"/>
    <n v="1"/>
    <m/>
    <n v="1.70090565732583E-6"/>
    <n v="1.70090565732583E-6"/>
    <s v="2102011000"/>
    <s v="Fuel Comb - Industrial Boilers, ICEs - Oil"/>
    <s v="Stationary Source Fuel Combustion"/>
    <s v="Industrial"/>
    <s v="Kerosene"/>
    <s v="Total: All Boiler Types"/>
    <x v="1"/>
    <m/>
    <s v="2102011000-24033-VOC"/>
    <m/>
  </r>
  <r>
    <s v="Virginia"/>
    <x v="3"/>
    <x v="0"/>
    <n v="3.0351530000000001E-3"/>
    <n v="3.0347544415814101E-3"/>
    <n v="8.2687632667163992E-6"/>
    <n v="2.7246894026811434E-3"/>
    <n v="2.8384770582422E-3"/>
    <n v="7.7339683603460693E-6"/>
    <n v="3.0097689988616999E-3"/>
    <n v="8.200685695716708E-6"/>
    <s v="No Growth"/>
    <n v="1"/>
    <n v="1"/>
    <m/>
    <n v="8.2687632667163992E-6"/>
    <n v="8.2687632667163992E-6"/>
    <s v="2102011000"/>
    <s v="Fuel Comb - Industrial Boilers, ICEs - Oil"/>
    <s v="Stationary Source Fuel Combustion"/>
    <s v="Industrial"/>
    <s v="Kerosene"/>
    <s v="Total: All Boiler Types"/>
    <x v="1"/>
    <m/>
    <s v="2102011000-51013-NOx"/>
    <m/>
  </r>
  <r>
    <s v="Virginia"/>
    <x v="9"/>
    <x v="0"/>
    <n v="6.706956E-2"/>
    <n v="6.7060752820339797E-2"/>
    <n v="1.8271972254539699E-4"/>
    <n v="2.724689402681107E-3"/>
    <n v="6.2723496102636403E-2"/>
    <n v="1.7090204512996312E-4"/>
    <n v="6.6508634805329703E-2"/>
    <n v="1.8121537244086968E-4"/>
    <s v="No Growth"/>
    <n v="1"/>
    <n v="1"/>
    <m/>
    <n v="1.8271972254539699E-4"/>
    <n v="1.8271972254539699E-4"/>
    <s v="2102011000"/>
    <s v="Fuel Comb - Industrial Boilers, ICEs - Oil"/>
    <s v="Stationary Source Fuel Combustion"/>
    <s v="Industrial"/>
    <s v="Kerosene"/>
    <s v="Total: All Boiler Types"/>
    <x v="1"/>
    <m/>
    <s v="2102011000-51059-NOx"/>
    <m/>
  </r>
  <r>
    <s v="Virginia"/>
    <x v="9"/>
    <x v="1"/>
    <n v="6.6061259999999997E-4"/>
    <n v="6.6052585224357998E-4"/>
    <n v="1.7997277898049901E-6"/>
    <n v="2.7246894026811083E-3"/>
    <n v="6.1780533287309999E-4"/>
    <n v="1.6833276433992101E-6"/>
    <n v="6.5508767555949999E-4"/>
    <n v="1.7849104474239698E-6"/>
    <s v="No Growth"/>
    <n v="1"/>
    <n v="1"/>
    <m/>
    <n v="1.7997277898049901E-6"/>
    <n v="1.7997277898049901E-6"/>
    <s v="2102011000"/>
    <s v="Fuel Comb - Industrial Boilers, ICEs - Oil"/>
    <s v="Stationary Source Fuel Combustion"/>
    <s v="Industrial"/>
    <s v="Kerosene"/>
    <s v="Total: All Boiler Types"/>
    <x v="1"/>
    <m/>
    <s v="2102011000-51059-VOC"/>
    <m/>
  </r>
  <r>
    <s v="Virginia"/>
    <x v="4"/>
    <x v="0"/>
    <n v="3.6978009999999999E-2"/>
    <n v="3.6973154265482602E-2"/>
    <n v="1.00740361610855E-4"/>
    <n v="2.7246894026811282E-3"/>
    <n v="3.4581858985182699E-2"/>
    <n v="9.4224824701940457E-5"/>
    <n v="3.6668750516893597E-2"/>
    <n v="9.9910955942938127E-5"/>
    <s v="No Growth"/>
    <n v="1"/>
    <n v="1"/>
    <m/>
    <n v="1.00740361610855E-4"/>
    <n v="1.00740361610855E-4"/>
    <s v="2102011000"/>
    <s v="Fuel Comb - Industrial Boilers, ICEs - Oil"/>
    <s v="Stationary Source Fuel Combustion"/>
    <s v="Industrial"/>
    <s v="Kerosene"/>
    <s v="Total: All Boiler Types"/>
    <x v="1"/>
    <m/>
    <s v="2102011000-51107-NOx"/>
    <m/>
  </r>
  <r>
    <s v="Virginia"/>
    <x v="4"/>
    <x v="1"/>
    <n v="3.6422100000000002E-4"/>
    <n v="3.6417317264310101E-4"/>
    <n v="9.9225878424142493E-7"/>
    <n v="2.7246894026811356E-3"/>
    <n v="3.4061971591869999E-4"/>
    <n v="9.2808293030794081E-7"/>
    <n v="3.6117489778419998E-4"/>
    <n v="9.840894165070521E-7"/>
    <s v="No Growth"/>
    <n v="1"/>
    <n v="1"/>
    <m/>
    <n v="9.9225878424142493E-7"/>
    <n v="9.9225878424142493E-7"/>
    <s v="2102011000"/>
    <s v="Fuel Comb - Industrial Boilers, ICEs - Oil"/>
    <s v="Stationary Source Fuel Combustion"/>
    <s v="Industrial"/>
    <s v="Kerosene"/>
    <s v="Total: All Boiler Types"/>
    <x v="1"/>
    <m/>
    <s v="2102011000-51107-VOC"/>
    <m/>
  </r>
  <r>
    <s v="Virginia"/>
    <x v="10"/>
    <x v="0"/>
    <n v="3.5424120000000003E-2"/>
    <n v="3.5419468313166898E-2"/>
    <n v="9.6507049961485594E-5"/>
    <n v="2.7246894026811208E-3"/>
    <n v="3.31286600472602E-2"/>
    <n v="9.0265308955795305E-5"/>
    <n v="3.5127856219426198E-2"/>
    <n v="9.571249757997666E-5"/>
    <s v="No Growth"/>
    <n v="1"/>
    <n v="1"/>
    <m/>
    <n v="9.6507049961485594E-5"/>
    <n v="9.6507049961485594E-5"/>
    <s v="2102011000"/>
    <s v="Fuel Comb - Industrial Boilers, ICEs - Oil"/>
    <s v="Stationary Source Fuel Combustion"/>
    <s v="Industrial"/>
    <s v="Kerosene"/>
    <s v="Total: All Boiler Types"/>
    <x v="1"/>
    <m/>
    <s v="2102011000-51153-NOx"/>
    <m/>
  </r>
  <r>
    <s v="Virginia"/>
    <x v="10"/>
    <x v="1"/>
    <n v="3.4891559999999998E-4"/>
    <n v="3.4886978245809698E-4"/>
    <n v="9.5056179917925395E-7"/>
    <n v="2.7246894026811469E-3"/>
    <n v="3.263060958913E-4"/>
    <n v="8.8908276150528324E-7"/>
    <n v="3.4599750197080001E-4"/>
    <n v="9.4273572697398804E-7"/>
    <s v="No Growth"/>
    <n v="1"/>
    <n v="1"/>
    <m/>
    <n v="9.5056179917925395E-7"/>
    <n v="9.5056179917925395E-7"/>
    <s v="2102011000"/>
    <s v="Fuel Comb - Industrial Boilers, ICEs - Oil"/>
    <s v="Stationary Source Fuel Combustion"/>
    <s v="Industrial"/>
    <s v="Kerosene"/>
    <s v="Total: All Boiler Types"/>
    <x v="1"/>
    <m/>
    <s v="2102011000-51153-VOC"/>
    <m/>
  </r>
  <r>
    <s v="Virginia"/>
    <x v="11"/>
    <x v="0"/>
    <n v="6.4838229999999997E-3"/>
    <n v="6.4829715825455402E-3"/>
    <n v="1.7664083968844599E-5"/>
    <n v="2.724689402681107E-3"/>
    <n v="6.0636754836423997E-3"/>
    <n v="1.6521632331577683E-5"/>
    <n v="6.4295966165484999E-3"/>
    <n v="1.7518653764623997E-5"/>
    <s v="No Growth"/>
    <n v="1"/>
    <n v="1"/>
    <m/>
    <n v="1.7664083968844599E-5"/>
    <n v="1.7664083968844599E-5"/>
    <s v="2102011000"/>
    <s v="Fuel Comb - Industrial Boilers, ICEs - Oil"/>
    <s v="Stationary Source Fuel Combustion"/>
    <s v="Industrial"/>
    <s v="Kerosene"/>
    <s v="Total: All Boiler Types"/>
    <x v="1"/>
    <m/>
    <s v="2102011000-51510-NOx"/>
    <m/>
  </r>
  <r>
    <s v="Virginia"/>
    <x v="12"/>
    <x v="0"/>
    <n v="2.3172449999999999E-3"/>
    <n v="2.3169407130323801E-3"/>
    <n v="6.3129438074397604E-6"/>
    <n v="2.7246894026811187E-3"/>
    <n v="2.167089030051E-3"/>
    <n v="5.9046445148464643E-6"/>
    <n v="2.297865103923E-3"/>
    <n v="6.2609686974497458E-6"/>
    <s v="No Growth"/>
    <n v="1"/>
    <n v="1"/>
    <m/>
    <n v="6.3129438074397604E-6"/>
    <n v="6.3129438074397604E-6"/>
    <s v="2102011000"/>
    <s v="Fuel Comb - Industrial Boilers, ICEs - Oil"/>
    <s v="Stationary Source Fuel Combustion"/>
    <s v="Industrial"/>
    <s v="Kerosene"/>
    <s v="Total: All Boiler Types"/>
    <x v="1"/>
    <m/>
    <s v="2102011000-51600-NOx"/>
    <m/>
  </r>
  <r>
    <s v="Virginia"/>
    <x v="13"/>
    <x v="0"/>
    <n v="1.405215E-3"/>
    <n v="1.4050304754412101E-3"/>
    <n v="3.8282716468787002E-6"/>
    <n v="2.7246894026811339E-3"/>
    <n v="1.3141579812937999E-3"/>
    <n v="3.5806723250800486E-6"/>
    <n v="1.3934627162899E-3"/>
    <n v="3.796753096106358E-6"/>
    <s v="No Growth"/>
    <n v="1"/>
    <n v="1"/>
    <m/>
    <n v="3.8282716468787002E-6"/>
    <n v="3.8282716468787002E-6"/>
    <s v="2102011000"/>
    <s v="Fuel Comb - Industrial Boilers, ICEs - Oil"/>
    <s v="Stationary Source Fuel Combustion"/>
    <s v="Industrial"/>
    <s v="Kerosene"/>
    <s v="Total: All Boiler Types"/>
    <x v="1"/>
    <m/>
    <s v="2102011000-51610-NOx"/>
    <m/>
  </r>
  <r>
    <s v="Virginia"/>
    <x v="5"/>
    <x v="0"/>
    <n v="6.1140459999999997E-3"/>
    <n v="6.1132431394836104E-3"/>
    <n v="1.6656688798164099E-5"/>
    <n v="2.7246894026811278E-3"/>
    <n v="5.7178597929125998E-3"/>
    <n v="1.5579391983765468E-5"/>
    <n v="6.0629121854531998E-3"/>
    <n v="1.6519552581090611E-5"/>
    <s v="No Growth"/>
    <n v="1"/>
    <n v="1"/>
    <m/>
    <n v="1.6656688798164099E-5"/>
    <n v="1.6656688798164099E-5"/>
    <s v="2102011000"/>
    <s v="Fuel Comb - Industrial Boilers, ICEs - Oil"/>
    <s v="Stationary Source Fuel Combustion"/>
    <s v="Industrial"/>
    <s v="Kerosene"/>
    <s v="Total: All Boiler Types"/>
    <x v="1"/>
    <m/>
    <s v="2102011000-51683-NOx"/>
    <m/>
  </r>
  <r>
    <s v="Virginia"/>
    <x v="14"/>
    <x v="0"/>
    <n v="2.7306499999999998E-3"/>
    <n v="2.7302914271222401E-3"/>
    <n v="7.4391961177110698E-6"/>
    <n v="2.7246894026811165E-3"/>
    <n v="2.5537056547360998E-3"/>
    <n v="6.9580547350262938E-6"/>
    <n v="2.7078126594415001E-3"/>
    <n v="7.3779484576260268E-6"/>
    <s v="No Growth"/>
    <n v="1"/>
    <n v="1"/>
    <m/>
    <n v="7.4391961177110698E-6"/>
    <n v="7.4391961177110698E-6"/>
    <s v="2102011000"/>
    <s v="Fuel Comb - Industrial Boilers, ICEs - Oil"/>
    <s v="Stationary Source Fuel Combustion"/>
    <s v="Industrial"/>
    <s v="Kerosene"/>
    <s v="Total: All Boiler Types"/>
    <x v="1"/>
    <m/>
    <s v="2102011000-51685-NOx"/>
    <m/>
  </r>
  <r>
    <s v="Virginia"/>
    <x v="3"/>
    <x v="0"/>
    <n v="7.6950125999999994E-2"/>
    <n v="7.6927784668245305E-2"/>
    <n v="1.5914985243249401E-4"/>
    <n v="2.0688214683268892E-3"/>
    <n v="7.1505973209274598E-2"/>
    <n v="1.4793309248895467E-4"/>
    <n v="6.19443939381688E-2"/>
    <n v="1.2815189202178162E-4"/>
    <s v="Employment"/>
    <n v="1.1056036674427163"/>
    <n v="1.1792000057596272"/>
    <m/>
    <n v="1.7595666052233247E-4"/>
    <n v="1.8766950690504076E-4"/>
    <s v="2103001000"/>
    <s v="Fuel Comb - Comm/Institutional - Coal"/>
    <s v="Stationary Source Fuel Combustion"/>
    <s v="Commercial/Institutional"/>
    <s v="Anthracite Coal"/>
    <s v="Total: All Boiler Types"/>
    <x v="1"/>
    <m/>
    <s v="2103001000-51013-NOx"/>
    <m/>
  </r>
  <r>
    <s v="Virginia"/>
    <x v="3"/>
    <x v="1"/>
    <n v="2.5650044999999998E-3"/>
    <n v="2.5642597888544099E-3"/>
    <n v="5.3049957015493699E-6"/>
    <n v="2.0688214683268857E-3"/>
    <n v="2.3835327190843999E-3"/>
    <n v="4.9311036597013627E-6"/>
    <n v="2.0648133727705002E-3"/>
    <n v="4.2717302336760551E-6"/>
    <s v="Employment"/>
    <n v="1.1056036674427163"/>
    <n v="1.1792000057596272"/>
    <m/>
    <n v="5.8652227034008288E-6"/>
    <n v="6.2556509618218146E-6"/>
    <s v="2103001000"/>
    <s v="Fuel Comb - Comm/Institutional - Coal"/>
    <s v="Stationary Source Fuel Combustion"/>
    <s v="Commercial/Institutional"/>
    <s v="Anthracite Coal"/>
    <s v="Total: All Boiler Types"/>
    <x v="1"/>
    <m/>
    <s v="2103001000-51013-VOC"/>
    <m/>
  </r>
  <r>
    <s v="Virginia"/>
    <x v="9"/>
    <x v="0"/>
    <n v="0.32273199000000002"/>
    <n v="0.32263828953671098"/>
    <n v="6.6748101989781304E-4"/>
    <n v="2.0688214683268849E-3"/>
    <n v="0.29989898951843003"/>
    <n v="6.2043746784526746E-4"/>
    <n v="0.259797333210464"/>
    <n v="5.3747430035988109E-4"/>
    <s v="Employment"/>
    <n v="1.1407331378648504"/>
    <n v="1.1888354812229924"/>
    <m/>
    <n v="7.6141771829326289E-4"/>
    <n v="7.935251194974304E-4"/>
    <s v="2103001000"/>
    <s v="Fuel Comb - Comm/Institutional - Coal"/>
    <s v="Stationary Source Fuel Combustion"/>
    <s v="Commercial/Institutional"/>
    <s v="Anthracite Coal"/>
    <s v="Total: All Boiler Types"/>
    <x v="1"/>
    <m/>
    <s v="2103001000-51059-NOx"/>
    <m/>
  </r>
  <r>
    <s v="Virginia"/>
    <x v="9"/>
    <x v="1"/>
    <n v="1.0757736E-2"/>
    <n v="1.07546126503526E-2"/>
    <n v="2.22493735345895E-5"/>
    <n v="2.0688214683268983E-3"/>
    <n v="9.9966357717002994E-3"/>
    <n v="2.068125469553821E-5"/>
    <n v="8.6599135219975996E-3"/>
    <n v="1.7915815008163036E-5"/>
    <s v="Employment"/>
    <n v="1.1407331378648504"/>
    <n v="1.1888354812229924"/>
    <m/>
    <n v="2.538059768763944E-5"/>
    <n v="2.6450844692903821E-5"/>
    <s v="2103001000"/>
    <s v="Fuel Comb - Comm/Institutional - Coal"/>
    <s v="Stationary Source Fuel Combustion"/>
    <s v="Commercial/Institutional"/>
    <s v="Anthracite Coal"/>
    <s v="Total: All Boiler Types"/>
    <x v="1"/>
    <m/>
    <s v="2103001000-51059-VOC"/>
    <m/>
  </r>
  <r>
    <s v="Virginia"/>
    <x v="4"/>
    <x v="0"/>
    <n v="7.5722013000000005E-2"/>
    <n v="7.5700028232703498E-2"/>
    <n v="1.56609843560768E-4"/>
    <n v="2.0688214683268809E-3"/>
    <n v="7.0364748108799002E-2"/>
    <n v="1.4557210150089667E-4"/>
    <n v="6.0955770274672999E-2"/>
    <n v="1.2610660616264505E-4"/>
    <s v="Employment"/>
    <n v="1.1820289336364709"/>
    <n v="1.2460772431295832"/>
    <m/>
    <n v="1.8511736638110912E-4"/>
    <n v="1.9514796211115711E-4"/>
    <s v="2103001000"/>
    <s v="Fuel Comb - Comm/Institutional - Coal"/>
    <s v="Stationary Source Fuel Combustion"/>
    <s v="Commercial/Institutional"/>
    <s v="Anthracite Coal"/>
    <s v="Total: All Boiler Types"/>
    <x v="1"/>
    <m/>
    <s v="2103001000-51107-NOx"/>
    <m/>
  </r>
  <r>
    <s v="Virginia"/>
    <x v="4"/>
    <x v="1"/>
    <n v="2.5240671000000001E-3"/>
    <n v="2.52333427442344E-3"/>
    <n v="5.2203281186922702E-6"/>
    <n v="2.0688214683268905E-3"/>
    <n v="2.3454916036266E-3"/>
    <n v="4.852403383363176E-6"/>
    <n v="2.0318590091557001E-3"/>
    <n v="4.2035535387547162E-6"/>
    <s v="Employment"/>
    <n v="1.1820289336364709"/>
    <n v="1.2460772431295832"/>
    <m/>
    <n v="6.1705788793703084E-6"/>
    <n v="6.5049320703719083E-6"/>
    <s v="2103001000"/>
    <s v="Fuel Comb - Comm/Institutional - Coal"/>
    <s v="Stationary Source Fuel Combustion"/>
    <s v="Commercial/Institutional"/>
    <s v="Anthracite Coal"/>
    <s v="Total: All Boiler Types"/>
    <x v="1"/>
    <m/>
    <s v="2103001000-51107-VOC"/>
    <m/>
  </r>
  <r>
    <s v="Virginia"/>
    <x v="10"/>
    <x v="0"/>
    <n v="4.6542987000000001E-2"/>
    <n v="4.6529473931634098E-2"/>
    <n v="9.6261174579720599E-5"/>
    <n v="2.0688214683268814E-3"/>
    <n v="4.3250112176575498E-2"/>
    <n v="8.9476760578445258E-5"/>
    <n v="3.7466827822829903E-2"/>
    <n v="7.7512177749977415E-5"/>
    <s v="Employment"/>
    <n v="1.1898949472362377"/>
    <n v="1.2771251790739548"/>
    <m/>
    <n v="1.1454068524743491E-4"/>
    <n v="1.2293756982299491E-4"/>
    <s v="2103001000"/>
    <s v="Fuel Comb - Comm/Institutional - Coal"/>
    <s v="Stationary Source Fuel Combustion"/>
    <s v="Commercial/Institutional"/>
    <s v="Anthracite Coal"/>
    <s v="Total: All Boiler Types"/>
    <x v="1"/>
    <m/>
    <s v="2103001000-51153-NOx"/>
    <m/>
  </r>
  <r>
    <s v="Virginia"/>
    <x v="10"/>
    <x v="1"/>
    <n v="1.5514325999999999E-3"/>
    <n v="1.5509821644749001E-3"/>
    <n v="3.2087051988577698E-6"/>
    <n v="2.0688214683268831E-3"/>
    <n v="1.4416701271105E-3"/>
    <n v="2.9825581092117489E-6"/>
    <n v="1.2488940192626999E-3"/>
    <n v="2.5837387587157214E-6"/>
    <s v="Employment"/>
    <n v="1.1898949472362377"/>
    <n v="1.2771251790739548"/>
    <m/>
    <n v="3.8180221032915072E-6"/>
    <n v="4.0979182016867595E-6"/>
    <s v="2103001000"/>
    <s v="Fuel Comb - Comm/Institutional - Coal"/>
    <s v="Stationary Source Fuel Combustion"/>
    <s v="Commercial/Institutional"/>
    <s v="Anthracite Coal"/>
    <s v="Total: All Boiler Types"/>
    <x v="1"/>
    <m/>
    <s v="2103001000-51153-VOC"/>
    <m/>
  </r>
  <r>
    <s v="Virginia"/>
    <x v="11"/>
    <x v="0"/>
    <n v="3.9757104000000001E-2"/>
    <n v="3.9745561112467097E-2"/>
    <n v="8.22264701001699E-5"/>
    <n v="2.0688214683268796E-3"/>
    <n v="3.6944324347205702E-2"/>
    <n v="7.6431211342330586E-5"/>
    <n v="3.2004232351961898E-2"/>
    <n v="6.6211042967060431E-5"/>
    <s v="Employment"/>
    <n v="1.0072672441829524"/>
    <n v="1.0751618720988678"/>
    <m/>
    <n v="8.2824029936690068E-5"/>
    <n v="8.8406765528980247E-5"/>
    <s v="2103001000"/>
    <s v="Fuel Comb - Comm/Institutional - Coal"/>
    <s v="Stationary Source Fuel Combustion"/>
    <s v="Commercial/Institutional"/>
    <s v="Anthracite Coal"/>
    <s v="Total: All Boiler Types"/>
    <x v="1"/>
    <m/>
    <s v="2103001000-51510-NOx"/>
    <m/>
  </r>
  <r>
    <s v="Virginia"/>
    <x v="11"/>
    <x v="1"/>
    <n v="1.3252365E-3"/>
    <n v="1.3248517371693301E-3"/>
    <n v="2.7408817162060899E-6"/>
    <n v="2.0688214683268944E-3"/>
    <n v="1.2314771994649E-3"/>
    <n v="2.5477064680080662E-6"/>
    <n v="1.0668075035671E-3"/>
    <n v="2.2070342659518366E-6"/>
    <s v="Employment"/>
    <n v="1.0072672441829524"/>
    <n v="1.0751618720988678"/>
    <m/>
    <n v="2.7608003729143492E-6"/>
    <n v="2.9468915171976972E-6"/>
    <s v="2103001000"/>
    <s v="Fuel Comb - Comm/Institutional - Coal"/>
    <s v="Stationary Source Fuel Combustion"/>
    <s v="Commercial/Institutional"/>
    <s v="Anthracite Coal"/>
    <s v="Total: All Boiler Types"/>
    <x v="1"/>
    <m/>
    <s v="2103001000-51510-VOC"/>
    <m/>
  </r>
  <r>
    <s v="Virginia"/>
    <x v="12"/>
    <x v="0"/>
    <n v="1.325286E-2"/>
    <n v="1.32490122279774E-2"/>
    <n v="2.7409840931365098E-5"/>
    <n v="2.0688214683268879E-3"/>
    <n v="1.23152319738406E-2"/>
    <n v="2.5478016294907148E-5"/>
    <n v="1.0668473507728799E-2"/>
    <n v="2.2071167027065999E-5"/>
    <s v="Employment"/>
    <n v="1.0625592417061611"/>
    <n v="1.0767772511848339"/>
    <m/>
    <n v="2.9124579795317796E-5"/>
    <n v="2.9514293173488858E-5"/>
    <s v="2103001000"/>
    <s v="Fuel Comb - Comm/Institutional - Coal"/>
    <s v="Stationary Source Fuel Combustion"/>
    <s v="Commercial/Institutional"/>
    <s v="Anthracite Coal"/>
    <s v="Total: All Boiler Types"/>
    <x v="1"/>
    <m/>
    <s v="2103001000-51600-NOx"/>
    <m/>
  </r>
  <r>
    <s v="Virginia"/>
    <x v="12"/>
    <x v="1"/>
    <n v="4.4176193999990001E-4"/>
    <n v="4.4163368095000198E-4"/>
    <n v="9.13661240285588E-7"/>
    <n v="2.0688214683268801E-3"/>
    <n v="4.105076767063E-4"/>
    <n v="8.4926709448298372E-7"/>
    <n v="3.556157352913E-4"/>
    <n v="7.3570546764549039E-7"/>
    <s v="Employment"/>
    <n v="1.0625592417061611"/>
    <n v="1.0767772511848339"/>
    <m/>
    <n v="9.7081919465416508E-7"/>
    <n v="9.8380963882884146E-7"/>
    <s v="2103001000"/>
    <s v="Fuel Comb - Comm/Institutional - Coal"/>
    <s v="Stationary Source Fuel Combustion"/>
    <s v="Commercial/Institutional"/>
    <s v="Anthracite Coal"/>
    <s v="Total: All Boiler Types"/>
    <x v="1"/>
    <m/>
    <s v="2103001000-51600-VOC"/>
    <m/>
  </r>
  <r>
    <s v="Virginia"/>
    <x v="13"/>
    <x v="0"/>
    <n v="4.9041314999999997E-3"/>
    <n v="4.90270765790246E-3"/>
    <n v="1.01428268555992E-5"/>
    <n v="2.0688214683268788E-3"/>
    <n v="4.5571685698572997E-3"/>
    <n v="9.4279681721052815E-6"/>
    <n v="3.9477967009511998E-3"/>
    <n v="8.167286567517869E-6"/>
    <s v="Employment"/>
    <n v="1.2446203080415557"/>
    <n v="1.3259344505225987"/>
    <m/>
    <n v="1.2623968285428039E-5"/>
    <n v="1.3448723553524783E-5"/>
    <s v="2103001000"/>
    <s v="Fuel Comb - Comm/Institutional - Coal"/>
    <s v="Stationary Source Fuel Combustion"/>
    <s v="Commercial/Institutional"/>
    <s v="Anthracite Coal"/>
    <s v="Total: All Boiler Types"/>
    <x v="1"/>
    <m/>
    <s v="2103001000-51610-NOx"/>
    <m/>
  </r>
  <r>
    <s v="Virginia"/>
    <x v="5"/>
    <x v="0"/>
    <n v="7.1301851999999999E-3"/>
    <n v="7.1281150561119597E-3"/>
    <n v="1.47467974567885E-5"/>
    <n v="2.0688214683268823E-3"/>
    <n v="6.6257309557669003E-3"/>
    <n v="1.3707454444648556E-5"/>
    <n v="5.7397566948869999E-3"/>
    <n v="1.1874531873355176E-5"/>
    <s v="Employment"/>
    <n v="1.0626817271189477"/>
    <n v="1.0893103528916537"/>
    <m/>
    <n v="1.567115219085331E-5"/>
    <n v="1.6063839141676022E-5"/>
    <s v="2103001000"/>
    <s v="Fuel Comb - Comm/Institutional - Coal"/>
    <s v="Stationary Source Fuel Combustion"/>
    <s v="Commercial/Institutional"/>
    <s v="Anthracite Coal"/>
    <s v="Total: All Boiler Types"/>
    <x v="1"/>
    <m/>
    <s v="2103001000-51683-NOx"/>
    <m/>
  </r>
  <r>
    <s v="Virginia"/>
    <x v="14"/>
    <x v="0"/>
    <n v="7.6066155000000001E-4"/>
    <n v="7.6044070316160005E-4"/>
    <n v="1.57321605209031E-6"/>
    <n v="2.0688214683268849E-3"/>
    <n v="7.06845423692E-4"/>
    <n v="1.4623369873226225E-6"/>
    <n v="6.123280253864E-4"/>
    <n v="1.2667973645775942E-6"/>
    <s v="Employment"/>
    <n v="1.1233017518770112"/>
    <n v="1.1478816589202718"/>
    <m/>
    <n v="1.7671963473940806E-6"/>
    <n v="1.8058658517134258E-6"/>
    <s v="2103001000"/>
    <s v="Fuel Comb - Comm/Institutional - Coal"/>
    <s v="Stationary Source Fuel Combustion"/>
    <s v="Commercial/Institutional"/>
    <s v="Anthracite Coal"/>
    <s v="Total: All Boiler Types"/>
    <x v="1"/>
    <m/>
    <s v="2103001000-51685-NOx"/>
    <m/>
  </r>
  <r>
    <s v="Virginia"/>
    <x v="3"/>
    <x v="0"/>
    <n v="2.4478461"/>
    <n v="2.4471354040642499"/>
    <n v="5.0626862598309001E-3"/>
    <n v="2.0688214683268823E-3"/>
    <n v="2.2746631714030898"/>
    <n v="4.7058720022112232E-3"/>
    <n v="1.97050155731272"/>
    <n v="4.0766159251401099E-3"/>
    <s v="Employment"/>
    <n v="1.1056036674427163"/>
    <n v="1.1792000057596272"/>
    <m/>
    <n v="5.5973244959808916E-3"/>
    <n v="5.9699196667517829E-3"/>
    <s v="2103002000"/>
    <s v="Fuel Comb - Comm/Institutional - Coal"/>
    <s v="Stationary Source Fuel Combustion"/>
    <s v="Commercial/Institutional"/>
    <s v="Bituminous/Subbituminous Coal"/>
    <s v="Total: All Boiler Types"/>
    <x v="1"/>
    <m/>
    <s v="2103002000-51013-NOx"/>
    <m/>
  </r>
  <r>
    <s v="Virginia"/>
    <x v="3"/>
    <x v="1"/>
    <n v="1.1126574E-2"/>
    <n v="1.1123343563690701E-2"/>
    <n v="2.3012211964139199E-5"/>
    <n v="2.0688214683269026E-3"/>
    <n v="1.0339378812128401E-2"/>
    <n v="2.1390328855695544E-5"/>
    <n v="8.9568259191438009E-3"/>
    <n v="1.8530073749591538E-5"/>
    <s v="Employment"/>
    <n v="1.1056036674427163"/>
    <n v="1.1792000057596272"/>
    <m/>
    <n v="2.5442385943521453E-5"/>
    <n v="2.7136000480654706E-5"/>
    <s v="2103002000"/>
    <s v="Fuel Comb - Comm/Institutional - Coal"/>
    <s v="Stationary Source Fuel Combustion"/>
    <s v="Commercial/Institutional"/>
    <s v="Bituminous/Subbituminous Coal"/>
    <s v="Total: All Boiler Types"/>
    <x v="1"/>
    <m/>
    <s v="2103002000-51013-VOC"/>
    <m/>
  </r>
  <r>
    <s v="Virginia"/>
    <x v="9"/>
    <x v="0"/>
    <n v="10.266363"/>
    <n v="10.263382313240699"/>
    <n v="2.12331056672788E-2"/>
    <n v="2.0688214683268844E-3"/>
    <n v="9.5400269732461407"/>
    <n v="1.9736612610669165E-2"/>
    <n v="8.2643611783590991"/>
    <n v="1.7097487827796572E-2"/>
    <s v="Employment"/>
    <n v="1.1407331378648504"/>
    <n v="1.1888354812229924"/>
    <m/>
    <n v="2.4221307254450885E-2"/>
    <n v="2.524266939381804E-2"/>
    <s v="2103002000"/>
    <s v="Fuel Comb - Comm/Institutional - Coal"/>
    <s v="Stationary Source Fuel Combustion"/>
    <s v="Commercial/Institutional"/>
    <s v="Bituminous/Subbituminous Coal"/>
    <s v="Total: All Boiler Types"/>
    <x v="1"/>
    <m/>
    <s v="2103002000-51059-NOx"/>
    <m/>
  </r>
  <r>
    <s v="Virginia"/>
    <x v="9"/>
    <x v="1"/>
    <n v="4.6665305999999997E-2"/>
    <n v="4.6651757418120103E-2"/>
    <n v="9.6514157281785094E-5"/>
    <n v="2.0688214683268896E-3"/>
    <n v="4.3363777216409001E-2"/>
    <n v="8.9711913253051398E-5"/>
    <n v="3.7565293890606401E-2"/>
    <n v="7.7715886464895464E-5"/>
    <s v="Employment"/>
    <n v="1.1407331378648504"/>
    <n v="1.1888354812229924"/>
    <m/>
    <n v="1.1009689748443242E-4"/>
    <n v="1.1473945461692256E-4"/>
    <s v="2103002000"/>
    <s v="Fuel Comb - Comm/Institutional - Coal"/>
    <s v="Stationary Source Fuel Combustion"/>
    <s v="Commercial/Institutional"/>
    <s v="Bituminous/Subbituminous Coal"/>
    <s v="Total: All Boiler Types"/>
    <x v="1"/>
    <m/>
    <s v="2103002000-51059-VOC"/>
    <m/>
  </r>
  <r>
    <s v="Virginia"/>
    <x v="4"/>
    <x v="0"/>
    <n v="2.4087789000000002"/>
    <n v="2.4080795466483602"/>
    <n v="4.9818866635449799E-3"/>
    <n v="2.0688214683268766E-3"/>
    <n v="2.2383599409631398"/>
    <n v="4.6307670997074238E-3"/>
    <n v="1.93905269357907"/>
    <n v="4.0115538406934369E-3"/>
    <s v="Employment"/>
    <n v="1.1820289336364709"/>
    <n v="1.2460772431295832"/>
    <m/>
    <n v="5.8887341804078281E-3"/>
    <n v="6.2078155992941657E-3"/>
    <s v="2103002000"/>
    <s v="Fuel Comb - Comm/Institutional - Coal"/>
    <s v="Stationary Source Fuel Combustion"/>
    <s v="Commercial/Institutional"/>
    <s v="Bituminous/Subbituminous Coal"/>
    <s v="Total: All Boiler Types"/>
    <x v="1"/>
    <m/>
    <s v="2103002000-51107-NOx"/>
    <m/>
  </r>
  <r>
    <s v="Virginia"/>
    <x v="4"/>
    <x v="1"/>
    <n v="1.0948995E-2"/>
    <n v="1.09458161211288E-2"/>
    <n v="2.2644939379749899E-5"/>
    <n v="2.0688214683268966E-3"/>
    <n v="1.0174363368014199E-2"/>
    <n v="2.1048941362306525E-5"/>
    <n v="8.8138758799048006E-3"/>
    <n v="1.8234335639515667E-5"/>
    <s v="Employment"/>
    <n v="1.1820289336364709"/>
    <n v="1.2460772431295832"/>
    <m/>
    <n v="2.6766973547308298E-5"/>
    <n v="2.8217343633155288E-5"/>
    <s v="2103002000"/>
    <s v="Fuel Comb - Comm/Institutional - Coal"/>
    <s v="Stationary Source Fuel Combustion"/>
    <s v="Commercial/Institutional"/>
    <s v="Bituminous/Subbituminous Coal"/>
    <s v="Total: All Boiler Types"/>
    <x v="1"/>
    <m/>
    <s v="2103002000-51107-VOC"/>
    <m/>
  </r>
  <r>
    <s v="Virginia"/>
    <x v="10"/>
    <x v="0"/>
    <n v="1.4805702000000001"/>
    <n v="1.4801403383253899"/>
    <n v="3.06214610806418E-3"/>
    <n v="2.0688214683268814E-3"/>
    <n v="1.3758211787158099"/>
    <n v="2.8463283911060624E-3"/>
    <n v="1.1918502085612399"/>
    <n v="2.465725298501364E-3"/>
    <s v="Employment"/>
    <n v="1.1898949472362377"/>
    <n v="1.2771251790739548"/>
    <m/>
    <n v="3.6436321816846781E-3"/>
    <n v="3.9107438966120801E-3"/>
    <s v="2103002000"/>
    <s v="Fuel Comb - Comm/Institutional - Coal"/>
    <s v="Stationary Source Fuel Combustion"/>
    <s v="Commercial/Institutional"/>
    <s v="Bituminous/Subbituminous Coal"/>
    <s v="Total: All Boiler Types"/>
    <x v="1"/>
    <m/>
    <s v="2103002000-51153-NOx"/>
    <m/>
  </r>
  <r>
    <s v="Virginia"/>
    <x v="10"/>
    <x v="1"/>
    <n v="6.7298643E-3"/>
    <n v="6.7279103833684899E-3"/>
    <n v="1.3918845438092101E-5"/>
    <n v="2.0688214683268857E-3"/>
    <n v="6.2537324024374997E-3"/>
    <n v="1.2937855851334171E-5"/>
    <n v="5.4175007504161004E-3"/>
    <n v="1.1207841857137842E-5"/>
    <s v="Employment"/>
    <n v="1.1898949472362377"/>
    <n v="1.2771251790739548"/>
    <m/>
    <n v="1.6561963858147948E-5"/>
    <n v="1.7776107972626073E-5"/>
    <s v="2103002000"/>
    <s v="Fuel Comb - Comm/Institutional - Coal"/>
    <s v="Stationary Source Fuel Combustion"/>
    <s v="Commercial/Institutional"/>
    <s v="Bituminous/Subbituminous Coal"/>
    <s v="Total: All Boiler Types"/>
    <x v="1"/>
    <m/>
    <s v="2103002000-51153-VOC"/>
    <m/>
  </r>
  <r>
    <s v="Virginia"/>
    <x v="11"/>
    <x v="0"/>
    <n v="1.2647060999999999"/>
    <n v="1.2643389112763299"/>
    <n v="2.6156914828895099E-3"/>
    <n v="2.0688214683268831E-3"/>
    <n v="1.1752292712841901"/>
    <n v="2.4313395466388911E-3"/>
    <n v="1.01808089143876"/>
    <n v="2.1062276047018776E-3"/>
    <s v="Employment"/>
    <n v="1.0072672441829524"/>
    <n v="1.0751618720988678"/>
    <m/>
    <n v="2.6347003516029371E-3"/>
    <n v="2.812291751576549E-3"/>
    <s v="2103002000"/>
    <s v="Fuel Comb - Comm/Institutional - Coal"/>
    <s v="Stationary Source Fuel Combustion"/>
    <s v="Commercial/Institutional"/>
    <s v="Bituminous/Subbituminous Coal"/>
    <s v="Total: All Boiler Types"/>
    <x v="1"/>
    <m/>
    <s v="2103002000-51510-NOx"/>
    <m/>
  </r>
  <r>
    <s v="Virginia"/>
    <x v="11"/>
    <x v="1"/>
    <n v="5.7486617999999998E-3"/>
    <n v="5.7469927610121199E-3"/>
    <n v="1.1889502002301E-5"/>
    <n v="2.0688214683268723E-3"/>
    <n v="5.3419491042806001E-3"/>
    <n v="1.1051538989645211E-5"/>
    <n v="4.6276385714624996E-3"/>
    <n v="9.5737580242991186E-6"/>
    <s v="Employment"/>
    <n v="1.0072672441829524"/>
    <n v="1.0751618720988678"/>
    <m/>
    <n v="1.1975905916565423E-5"/>
    <n v="1.278313923111718E-5"/>
    <s v="2103002000"/>
    <s v="Fuel Comb - Comm/Institutional - Coal"/>
    <s v="Stationary Source Fuel Combustion"/>
    <s v="Commercial/Institutional"/>
    <s v="Bituminous/Subbituminous Coal"/>
    <s v="Total: All Boiler Types"/>
    <x v="1"/>
    <m/>
    <s v="2103002000-51510-VOC"/>
    <m/>
  </r>
  <r>
    <s v="Virginia"/>
    <x v="12"/>
    <x v="0"/>
    <n v="0.42158412000000001"/>
    <n v="0.42146171928180898"/>
    <n v="8.7192905292816404E-4"/>
    <n v="2.0688214683268818E-3"/>
    <n v="0.39175741947681297"/>
    <n v="8.104761597899704E-4"/>
    <n v="0.33937271015457798"/>
    <n v="7.0210154853206732E-4"/>
    <s v="Employment"/>
    <n v="1.0625592417061611"/>
    <n v="1.0767772511848339"/>
    <m/>
    <n v="9.2647627330092125E-4"/>
    <n v="9.3887336884018399E-4"/>
    <s v="2103002000"/>
    <s v="Fuel Comb - Comm/Institutional - Coal"/>
    <s v="Stationary Source Fuel Combustion"/>
    <s v="Commercial/Institutional"/>
    <s v="Bituminous/Subbituminous Coal"/>
    <s v="Total: All Boiler Types"/>
    <x v="1"/>
    <m/>
    <s v="2103002000-51600-NOx"/>
    <m/>
  </r>
  <r>
    <s v="Virginia"/>
    <x v="12"/>
    <x v="1"/>
    <n v="1.9162916999999999E-3"/>
    <n v="1.9157353330278601E-3"/>
    <n v="3.9633143846004001E-6"/>
    <n v="2.0688214683268896E-3"/>
    <n v="1.7807157711652E-3"/>
    <n v="3.6839830163748388E-6"/>
    <n v="1.5426034255648E-3"/>
    <n v="3.1913710839230595E-6"/>
    <s v="Employment"/>
    <n v="1.0625592417061611"/>
    <n v="1.0767772511848339"/>
    <m/>
    <n v="4.2112563271441221E-6"/>
    <n v="4.2676067686313305E-6"/>
    <s v="2103002000"/>
    <s v="Fuel Comb - Comm/Institutional - Coal"/>
    <s v="Stationary Source Fuel Combustion"/>
    <s v="Commercial/Institutional"/>
    <s v="Bituminous/Subbituminous Coal"/>
    <s v="Total: All Boiler Types"/>
    <x v="1"/>
    <m/>
    <s v="2103002000-51600-VOC"/>
    <m/>
  </r>
  <r>
    <s v="Virginia"/>
    <x v="13"/>
    <x v="0"/>
    <n v="0.15600438"/>
    <n v="0.15595908643402501"/>
    <n v="3.2265150619536001E-4"/>
    <n v="2.0688214683268905E-3"/>
    <n v="0.144967209239001"/>
    <n v="2.9991127467708163E-4"/>
    <n v="0.125582598406659"/>
    <n v="2.5980797563197048E-4"/>
    <s v="Employment"/>
    <n v="1.2446203080415557"/>
    <n v="1.3259344505225987"/>
    <m/>
    <n v="4.0157861703094086E-4"/>
    <n v="4.2781474757743354E-4"/>
    <s v="2103002000"/>
    <s v="Fuel Comb - Comm/Institutional - Coal"/>
    <s v="Stationary Source Fuel Combustion"/>
    <s v="Commercial/Institutional"/>
    <s v="Bituminous/Subbituminous Coal"/>
    <s v="Total: All Boiler Types"/>
    <x v="1"/>
    <m/>
    <s v="2103002000-51610-NOx"/>
    <m/>
  </r>
  <r>
    <s v="Virginia"/>
    <x v="13"/>
    <x v="1"/>
    <n v="7.0911089999999997E-4"/>
    <n v="7.0890502013090597E-4"/>
    <n v="1.4665979246515199E-6"/>
    <n v="2.0688214683268836E-3"/>
    <n v="6.5894193620680004E-4"/>
    <n v="1.3632332240055116E-6"/>
    <n v="5.7083005862059995E-4"/>
    <n v="1.1809454800405907E-6"/>
    <s v="Employment"/>
    <n v="1.2446203080415557"/>
    <n v="1.3259344505225987"/>
    <m/>
    <n v="1.8253575607528809E-6"/>
    <n v="1.9446127133603967E-6"/>
    <s v="2103002000"/>
    <s v="Fuel Comb - Comm/Institutional - Coal"/>
    <s v="Stationary Source Fuel Combustion"/>
    <s v="Commercial/Institutional"/>
    <s v="Bituminous/Subbituminous Coal"/>
    <s v="Total: All Boiler Types"/>
    <x v="1"/>
    <m/>
    <s v="2103002000-51610-VOC"/>
    <m/>
  </r>
  <r>
    <s v="Virginia"/>
    <x v="5"/>
    <x v="0"/>
    <n v="0.22681692000000001"/>
    <n v="0.22675106705965201"/>
    <n v="4.69107475499036E-4"/>
    <n v="2.0688214683268796E-3"/>
    <n v="0.21076982518430401"/>
    <n v="4.3604513921679155E-4"/>
    <n v="0.18258627210463699"/>
    <n v="3.7773839955184627E-4"/>
    <s v="Employment"/>
    <n v="1.0626817271189477"/>
    <n v="1.0893103528916537"/>
    <m/>
    <n v="4.9851194226772498E-4"/>
    <n v="5.1100362967996767E-4"/>
    <s v="2103002000"/>
    <s v="Fuel Comb - Comm/Institutional - Coal"/>
    <s v="Stationary Source Fuel Combustion"/>
    <s v="Commercial/Institutional"/>
    <s v="Bituminous/Subbituminous Coal"/>
    <s v="Total: All Boiler Types"/>
    <x v="1"/>
    <m/>
    <s v="2103002000-51683-NOx"/>
    <m/>
  </r>
  <r>
    <s v="Virginia"/>
    <x v="5"/>
    <x v="1"/>
    <n v="1.030986E-3"/>
    <n v="1.0306866684529599E-3"/>
    <n v="2.1323067068137999E-6"/>
    <n v="2.068821468326887E-3"/>
    <n v="9.5804465992859996E-4"/>
    <n v="1.9820233600762193E-6"/>
    <n v="8.2993760047560001E-4"/>
    <n v="1.716992725235624E-6"/>
    <s v="Employment"/>
    <n v="1.0626817271189477"/>
    <n v="1.0893103528916537"/>
    <m/>
    <n v="2.2659633739442046E-6"/>
    <n v="2.3227437712725802E-6"/>
    <s v="2103002000"/>
    <s v="Fuel Comb - Comm/Institutional - Coal"/>
    <s v="Stationary Source Fuel Combustion"/>
    <s v="Commercial/Institutional"/>
    <s v="Bituminous/Subbituminous Coal"/>
    <s v="Total: All Boiler Types"/>
    <x v="1"/>
    <m/>
    <s v="2103002000-51683-VOC"/>
    <m/>
  </r>
  <r>
    <s v="Virginia"/>
    <x v="14"/>
    <x v="0"/>
    <n v="2.4197256E-2"/>
    <n v="2.41902306843579E-2"/>
    <n v="5.0045268563579503E-5"/>
    <n v="2.0688214683268901E-3"/>
    <n v="2.2485321717003501E-2"/>
    <n v="4.651811629037369E-5"/>
    <n v="1.9478647219976199E-2"/>
    <n v="4.0297843542652657E-5"/>
    <s v="Employment"/>
    <n v="1.1233017518770112"/>
    <n v="1.1478816589202718"/>
    <m/>
    <n v="5.6215937850624373E-5"/>
    <n v="5.7446045899872172E-5"/>
    <s v="2103002000"/>
    <s v="Fuel Comb - Comm/Institutional - Coal"/>
    <s v="Stationary Source Fuel Combustion"/>
    <s v="Commercial/Institutional"/>
    <s v="Bituminous/Subbituminous Coal"/>
    <s v="Total: All Boiler Types"/>
    <x v="1"/>
    <m/>
    <s v="2103002000-51685-NOx"/>
    <m/>
  </r>
  <r>
    <s v="Maryland"/>
    <x v="7"/>
    <x v="0"/>
    <n v="1.3014926930775601"/>
    <n v="1.3011148239103001"/>
    <n v="2.6917742804639902E-3"/>
    <n v="2.0688214683268901E-3"/>
    <n v="1.3554349210971"/>
    <n v="2.8041528636856446E-3"/>
    <n v="1.3365487951457899"/>
    <n v="2.765080840864049E-3"/>
    <s v="Employment"/>
    <n v="1.0339308317341065"/>
    <n v="1.0518639500224574"/>
    <m/>
    <n v="2.7831084206406094E-3"/>
    <n v="2.8313803272177109E-3"/>
    <s v="2103004001"/>
    <s v="Fuel Comb - Comm/Institutional - Oil"/>
    <s v="Stationary Source Fuel Combustion"/>
    <s v="Commercial/Institutional"/>
    <s v="Distillate Oil"/>
    <s v="Boilers"/>
    <x v="1"/>
    <m/>
    <s v="2103004001-24009-NOx"/>
    <m/>
  </r>
  <r>
    <s v="Maryland"/>
    <x v="7"/>
    <x v="1"/>
    <n v="2.2125385562969099E-2"/>
    <n v="2.2118961784286E-2"/>
    <n v="4.57601829964331E-5"/>
    <n v="2.0688214683268979E-3"/>
    <n v="2.3042403844674299E-2"/>
    <n v="4.767061975572044E-5"/>
    <n v="2.2721339561573801E-2"/>
    <n v="4.7006395074129143E-5"/>
    <s v="Employment"/>
    <n v="1.0339308317341065"/>
    <n v="1.0518639500224574"/>
    <m/>
    <n v="4.7312864065806993E-5"/>
    <n v="4.8133486840378607E-5"/>
    <s v="2103004001"/>
    <s v="Fuel Comb - Comm/Institutional - Oil"/>
    <s v="Stationary Source Fuel Combustion"/>
    <s v="Commercial/Institutional"/>
    <s v="Distillate Oil"/>
    <s v="Boilers"/>
    <x v="1"/>
    <m/>
    <s v="2103004001-24009-VOC"/>
    <m/>
  </r>
  <r>
    <s v="Maryland"/>
    <x v="0"/>
    <x v="0"/>
    <n v="2.4705879799833199"/>
    <n v="2.46987068127883"/>
    <n v="5.1097214894208097E-3"/>
    <n v="2.0688214683268918E-3"/>
    <n v="2.5729850359694399"/>
    <n v="5.3230466800974173E-3"/>
    <n v="2.5371340196618299"/>
    <n v="5.2488773278988963E-3"/>
    <s v="Employment"/>
    <n v="1.1494562546354627"/>
    <n v="1.2365582750270308"/>
    <m/>
    <n v="5.8734013254599822E-3"/>
    <n v="6.3184683908267467E-3"/>
    <s v="2103004001"/>
    <s v="Fuel Comb - Comm/Institutional - Oil"/>
    <s v="Stationary Source Fuel Combustion"/>
    <s v="Commercial/Institutional"/>
    <s v="Distillate Oil"/>
    <s v="Boilers"/>
    <x v="1"/>
    <m/>
    <s v="2103004001-24017-NOx"/>
    <m/>
  </r>
  <r>
    <s v="Maryland"/>
    <x v="0"/>
    <x v="1"/>
    <n v="4.19999934862385E-2"/>
    <n v="4.1987799408893398E-2"/>
    <n v="8.6865260824921695E-5"/>
    <n v="2.0688214683268883E-3"/>
    <n v="4.3740743347919699E-2"/>
    <n v="9.0491788878752807E-5"/>
    <n v="4.3131276102229901E-2"/>
    <n v="8.9230909956627692E-5"/>
    <s v="Employment"/>
    <n v="1.1494562546354627"/>
    <n v="1.2365582750270308"/>
    <m/>
    <n v="9.9847817365747075E-5"/>
    <n v="1.0741395708543828E-4"/>
    <s v="2103004001"/>
    <s v="Fuel Comb - Comm/Institutional - Oil"/>
    <s v="Stationary Source Fuel Combustion"/>
    <s v="Commercial/Institutional"/>
    <s v="Distillate Oil"/>
    <s v="Boilers"/>
    <x v="1"/>
    <m/>
    <s v="2103004001-24017-VOC"/>
    <m/>
  </r>
  <r>
    <s v="Maryland"/>
    <x v="1"/>
    <x v="0"/>
    <n v="6.2646218665554603"/>
    <n v="6.2628030261881502"/>
    <n v="1.29566213524806E-2"/>
    <n v="2.0688214683268805E-3"/>
    <n v="6.5242680889117697"/>
    <n v="1.3497545887460658E-2"/>
    <n v="6.4333613644726704"/>
    <n v="1.3309476104325773E-2"/>
    <s v="Employment"/>
    <n v="1.1441294512813505"/>
    <n v="1.2247937540008487"/>
    <m/>
    <n v="1.4824052078473858E-2"/>
    <n v="1.5869188905472266E-2"/>
    <s v="2103004001"/>
    <s v="Fuel Comb - Comm/Institutional - Oil"/>
    <s v="Stationary Source Fuel Combustion"/>
    <s v="Commercial/Institutional"/>
    <s v="Distillate Oil"/>
    <s v="Boilers"/>
    <x v="1"/>
    <m/>
    <s v="2103004001-24021-NOx"/>
    <m/>
  </r>
  <r>
    <s v="Maryland"/>
    <x v="1"/>
    <x v="1"/>
    <n v="0.10649856955796499"/>
    <n v="0.106467649272352"/>
    <n v="2.20262558496939E-4"/>
    <n v="2.0688214683268844E-3"/>
    <n v="0.110912555247939"/>
    <n v="2.2945827540392784E-4"/>
    <n v="0.109367140964014"/>
    <n v="2.2626108915588478E-4"/>
    <s v="Employment"/>
    <n v="1.1441294512813505"/>
    <n v="1.2247937540008487"/>
    <m/>
    <n v="2.5200888019092917E-4"/>
    <n v="2.6977620588729745E-4"/>
    <s v="2103004001"/>
    <s v="Fuel Comb - Comm/Institutional - Oil"/>
    <s v="Stationary Source Fuel Combustion"/>
    <s v="Commercial/Institutional"/>
    <s v="Distillate Oil"/>
    <s v="Boilers"/>
    <x v="1"/>
    <m/>
    <s v="2103004001-24021-VOC"/>
    <m/>
  </r>
  <r>
    <s v="Maryland"/>
    <x v="8"/>
    <x v="0"/>
    <n v="34.745087272727297"/>
    <n v="34.7349995501731"/>
    <n v="7.1860512771722701E-2"/>
    <n v="2.0688214683268823E-3"/>
    <n v="36.185147159496502"/>
    <n v="7.4860609278133872E-2"/>
    <n v="35.680956780317103"/>
    <n v="7.3817529397563655E-2"/>
    <s v="Employment"/>
    <n v="1.0977892034918355"/>
    <n v="1.1427409443629737"/>
    <m/>
    <n v="7.8887695078184342E-2"/>
    <n v="8.2117950227165934E-2"/>
    <s v="2103004001"/>
    <s v="Fuel Comb - Comm/Institutional - Oil"/>
    <s v="Stationary Source Fuel Combustion"/>
    <s v="Commercial/Institutional"/>
    <s v="Distillate Oil"/>
    <s v="Boilers"/>
    <x v="1"/>
    <m/>
    <s v="2103004001-24031-NOx"/>
    <m/>
  </r>
  <r>
    <s v="Maryland"/>
    <x v="8"/>
    <x v="1"/>
    <n v="0.59066641843202705"/>
    <n v="0.59049492716753904"/>
    <n v="1.2216285822623199E-3"/>
    <n v="2.0688214683268762E-3"/>
    <n v="0.61514743380461701"/>
    <n v="1.2726302172411776E-3"/>
    <n v="0.60657619830475396"/>
    <n v="1.2548978612289755E-3"/>
    <s v="Employment"/>
    <n v="1.0977892034918355"/>
    <n v="1.1427409443629737"/>
    <m/>
    <n v="1.3410906682846124E-3"/>
    <n v="1.3960049997552443E-3"/>
    <s v="2103004001"/>
    <s v="Fuel Comb - Comm/Institutional - Oil"/>
    <s v="Stationary Source Fuel Combustion"/>
    <s v="Commercial/Institutional"/>
    <s v="Distillate Oil"/>
    <s v="Boilers"/>
    <x v="1"/>
    <m/>
    <s v="2103004001-24031-VOC"/>
    <m/>
  </r>
  <r>
    <s v="Maryland"/>
    <x v="2"/>
    <x v="0"/>
    <n v="19.316534870725601"/>
    <n v="19.310926600325899"/>
    <n v="3.9950859524039102E-2"/>
    <n v="2.068821468326894E-3"/>
    <n v="20.117136314042298"/>
    <n v="4.1618763487749268E-2"/>
    <n v="19.836831620476399"/>
    <n v="4.1038863120027344E-2"/>
    <s v="Employment"/>
    <n v="1.0691583039570396"/>
    <n v="1.1120864021452579"/>
    <m/>
    <n v="4.2713793210347586E-2"/>
    <n v="4.4428807630699257E-2"/>
    <s v="2103004001"/>
    <s v="Fuel Comb - Comm/Institutional - Oil"/>
    <s v="Stationary Source Fuel Combustion"/>
    <s v="Commercial/Institutional"/>
    <s v="Distillate Oil"/>
    <s v="Boilers"/>
    <x v="1"/>
    <m/>
    <s v="2103004001-24033-NOx"/>
    <m/>
  </r>
  <r>
    <s v="Maryland"/>
    <x v="2"/>
    <x v="1"/>
    <n v="0.32838121234362"/>
    <n v="0.32828587171211898"/>
    <n v="6.7916485914643998E-4"/>
    <n v="2.0688214683268927E-3"/>
    <n v="0.34199144183456398"/>
    <n v="7.0751923685141379E-4"/>
    <n v="0.337226260309264"/>
    <n v="6.9766092701139843E-4"/>
    <s v="Employment"/>
    <n v="1.0691583039570396"/>
    <n v="1.1120864021452579"/>
    <m/>
    <n v="7.2613474891222946E-4"/>
    <n v="7.5529000467165525E-4"/>
    <s v="2103004001"/>
    <s v="Fuel Comb - Comm/Institutional - Oil"/>
    <s v="Stationary Source Fuel Combustion"/>
    <s v="Commercial/Institutional"/>
    <s v="Distillate Oil"/>
    <s v="Boilers"/>
    <x v="1"/>
    <m/>
    <s v="2103004001-24033-VOC"/>
    <m/>
  </r>
  <r>
    <s v="Virginia"/>
    <x v="3"/>
    <x v="0"/>
    <n v="12.141742062750399"/>
    <n v="12.1382168873984"/>
    <n v="2.5111803683857899E-2"/>
    <n v="2.0688214683268974E-3"/>
    <n v="12.644973945946401"/>
    <n v="2.6160193565808194E-2"/>
    <n v="12.468783583076799"/>
    <n v="2.5795687160591257E-2"/>
    <s v="Employment"/>
    <n v="1.1056036674427163"/>
    <n v="1.1792000057596272"/>
    <m/>
    <n v="2.7763702248974807E-2"/>
    <n v="2.9611839048639864E-2"/>
    <s v="2103004001"/>
    <s v="Fuel Comb - Comm/Institutional - Oil"/>
    <s v="Stationary Source Fuel Combustion"/>
    <s v="Commercial/Institutional"/>
    <s v="Distillate Oil"/>
    <s v="Boilers"/>
    <x v="1"/>
    <m/>
    <s v="2103004001-51013-NOx"/>
    <m/>
  </r>
  <r>
    <s v="Virginia"/>
    <x v="3"/>
    <x v="1"/>
    <n v="0.20640970560747701"/>
    <n v="0.20634977760020701"/>
    <n v="4.2690084988378799E-4"/>
    <n v="2.0688214683268927E-3"/>
    <n v="0.21496465137439999"/>
    <n v="4.4472348569476479E-4"/>
    <n v="0.21196941389176899"/>
    <n v="4.3852687408796033E-4"/>
    <s v="Employment"/>
    <n v="1.1056036674427163"/>
    <n v="1.1792000057596272"/>
    <m/>
    <n v="4.719831452659285E-4"/>
    <n v="5.0340148464175251E-4"/>
    <s v="2103004001"/>
    <s v="Fuel Comb - Comm/Institutional - Oil"/>
    <s v="Stationary Source Fuel Combustion"/>
    <s v="Commercial/Institutional"/>
    <s v="Distillate Oil"/>
    <s v="Boilers"/>
    <x v="1"/>
    <m/>
    <s v="2103004001-51013-VOC"/>
    <m/>
  </r>
  <r>
    <s v="Virginia"/>
    <x v="9"/>
    <x v="0"/>
    <n v="50.922988711615602"/>
    <n v="50.908203974489197"/>
    <n v="0.105319985296387"/>
    <n v="2.0688214683268792E-3"/>
    <n v="53.0335648855187"/>
    <n v="0.10971697757706762"/>
    <n v="52.294614921573299"/>
    <n v="0.108188222027638"/>
    <s v="Employment"/>
    <n v="1.1407331378648504"/>
    <n v="1.1888354812229924"/>
    <m/>
    <n v="0.12014199730702746"/>
    <n v="0.12520813540222872"/>
    <s v="2103004001"/>
    <s v="Fuel Comb - Comm/Institutional - Oil"/>
    <s v="Stationary Source Fuel Combustion"/>
    <s v="Commercial/Institutional"/>
    <s v="Distillate Oil"/>
    <s v="Boilers"/>
    <x v="1"/>
    <m/>
    <s v="2103004001-51059-NOx"/>
    <m/>
  </r>
  <r>
    <s v="Virginia"/>
    <x v="9"/>
    <x v="1"/>
    <n v="0.86569081815754501"/>
    <n v="0.86543947762347995"/>
    <n v="1.7904397708450601E-3"/>
    <n v="2.0688214683268849E-3"/>
    <n v="0.90157061353085099"/>
    <n v="1.8651886404852656E-3"/>
    <n v="0.88900846399779698"/>
    <n v="1.8391997958429509E-3"/>
    <s v="Employment"/>
    <n v="1.1407331378648504"/>
    <n v="1.1888354812229924"/>
    <m/>
    <n v="2.0424139779541091E-3"/>
    <n v="2.1285383265733713E-3"/>
    <s v="2103004001"/>
    <s v="Fuel Comb - Comm/Institutional - Oil"/>
    <s v="Stationary Source Fuel Combustion"/>
    <s v="Commercial/Institutional"/>
    <s v="Distillate Oil"/>
    <s v="Boilers"/>
    <x v="1"/>
    <m/>
    <s v="2103004001-51059-VOC"/>
    <m/>
  </r>
  <r>
    <s v="Virginia"/>
    <x v="4"/>
    <x v="0"/>
    <n v="11.947964799733001"/>
    <n v="11.944495884745301"/>
    <n v="2.47110295147033E-2"/>
    <n v="2.0688214683268927E-3"/>
    <n v="12.443165306831199"/>
    <n v="2.5742687520712772E-2"/>
    <n v="12.269786870463699"/>
    <n v="2.5383998489410739E-2"/>
    <s v="Employment"/>
    <n v="1.1820289336364709"/>
    <n v="1.2460772431295832"/>
    <m/>
    <n v="2.9209151866324098E-2"/>
    <n v="3.079185153257525E-2"/>
    <s v="2103004001"/>
    <s v="Fuel Comb - Comm/Institutional - Oil"/>
    <s v="Stationary Source Fuel Combustion"/>
    <s v="Commercial/Institutional"/>
    <s v="Distillate Oil"/>
    <s v="Boilers"/>
    <x v="1"/>
    <m/>
    <s v="2103004001-51107-NOx"/>
    <m/>
  </r>
  <r>
    <s v="Virginia"/>
    <x v="4"/>
    <x v="1"/>
    <n v="0.20311543177570099"/>
    <n v="0.20305646021214899"/>
    <n v="4.2008756416935802E-4"/>
    <n v="2.0688214683268862E-3"/>
    <n v="0.21153384164723399"/>
    <n v="4.3762575287745767E-4"/>
    <n v="0.20858640779103599"/>
    <n v="4.3152803843928174E-4"/>
    <s v="Employment"/>
    <n v="1.1820289336364709"/>
    <n v="1.2460772431295832"/>
    <m/>
    <n v="4.9655565550904882E-4"/>
    <n v="5.2346155383317552E-4"/>
    <s v="2103004001"/>
    <s v="Fuel Comb - Comm/Institutional - Oil"/>
    <s v="Stationary Source Fuel Combustion"/>
    <s v="Commercial/Institutional"/>
    <s v="Distillate Oil"/>
    <s v="Boilers"/>
    <x v="1"/>
    <m/>
    <s v="2103004001-51107-VOC"/>
    <m/>
  </r>
  <r>
    <s v="Virginia"/>
    <x v="10"/>
    <x v="0"/>
    <n v="7.3438886582109602"/>
    <n v="7.3417564686823402"/>
    <n v="1.51887833976378E-2"/>
    <n v="2.0688214683268844E-3"/>
    <n v="7.6482666379402104"/>
    <n v="1.5822898216058989E-2"/>
    <n v="7.5416985358608901"/>
    <n v="1.560242783863844E-2"/>
    <s v="Employment"/>
    <n v="1.1898949472362377"/>
    <n v="1.2771251790739548"/>
    <m/>
    <n v="1.8073056619514874E-2"/>
    <n v="1.9397977716623688E-2"/>
    <s v="2103004001"/>
    <s v="Fuel Comb - Comm/Institutional - Oil"/>
    <s v="Stationary Source Fuel Combustion"/>
    <s v="Commercial/Institutional"/>
    <s v="Distillate Oil"/>
    <s v="Boilers"/>
    <x v="1"/>
    <m/>
    <s v="2103004001-51153-NOx"/>
    <m/>
  </r>
  <r>
    <s v="Virginia"/>
    <x v="10"/>
    <x v="1"/>
    <n v="0.12484609712950601"/>
    <n v="0.12480984991044"/>
    <n v="2.58209296953377E-4"/>
    <n v="2.0688214683269039E-3"/>
    <n v="0.130020522367949"/>
    <n v="2.6898924799789129E-4"/>
    <n v="0.12820886477858401"/>
    <n v="2.6524125188375565E-4"/>
    <s v="Employment"/>
    <n v="1.1898949472362377"/>
    <n v="1.2771251790739548"/>
    <m/>
    <n v="3.0724193777424458E-4"/>
    <n v="3.297655946101416E-4"/>
    <s v="2103004001"/>
    <s v="Fuel Comb - Comm/Institutional - Oil"/>
    <s v="Stationary Source Fuel Combustion"/>
    <s v="Commercial/Institutional"/>
    <s v="Distillate Oil"/>
    <s v="Boilers"/>
    <x v="1"/>
    <m/>
    <s v="2103004001-51153-VOC"/>
    <m/>
  </r>
  <r>
    <s v="Virginia"/>
    <x v="11"/>
    <x v="0"/>
    <n v="6.27316314619494"/>
    <n v="6.2713418259933302"/>
    <n v="1.2974286604831299E-2"/>
    <n v="2.0688214683268801E-3"/>
    <n v="6.5331633741145101"/>
    <n v="1.3515948644454975E-2"/>
    <n v="6.4421327060805504"/>
    <n v="1.3327622444150181E-2"/>
    <s v="Employment"/>
    <n v="1.0072672441829524"/>
    <n v="1.0751618720988678"/>
    <m/>
    <n v="1.3068573913688217E-2"/>
    <n v="1.3949458275197684E-2"/>
    <s v="2103004001"/>
    <s v="Fuel Comb - Comm/Institutional - Oil"/>
    <s v="Stationary Source Fuel Combustion"/>
    <s v="Commercial/Institutional"/>
    <s v="Distillate Oil"/>
    <s v="Boilers"/>
    <x v="1"/>
    <m/>
    <s v="2103004001-51510-NOx"/>
    <m/>
  </r>
  <r>
    <s v="Virginia"/>
    <x v="11"/>
    <x v="1"/>
    <n v="0.10664379058744999"/>
    <n v="0.10661282813905699"/>
    <n v="2.2056290765312699E-4"/>
    <n v="2.068821468326897E-3"/>
    <n v="0.11106379517090501"/>
    <n v="2.2977116380342943E-4"/>
    <n v="0.10951627356615699"/>
    <n v="2.2656961788482705E-4"/>
    <s v="Employment"/>
    <n v="1.0072672441829524"/>
    <n v="1.0751618720988678"/>
    <m/>
    <n v="2.2216579216074425E-4"/>
    <n v="2.3714082870790573E-4"/>
    <s v="2103004001"/>
    <s v="Fuel Comb - Comm/Institutional - Oil"/>
    <s v="Stationary Source Fuel Combustion"/>
    <s v="Commercial/Institutional"/>
    <s v="Distillate Oil"/>
    <s v="Boilers"/>
    <x v="1"/>
    <m/>
    <s v="2103004001-51510-VOC"/>
    <m/>
  </r>
  <r>
    <s v="Virginia"/>
    <x v="12"/>
    <x v="0"/>
    <n v="2.0911315093458001"/>
    <n v="2.0905243802191702"/>
    <n v="4.3249217178581798E-3"/>
    <n v="2.0688214683268875E-3"/>
    <n v="2.17780144863623"/>
    <n v="4.5054823906920281E-3"/>
    <n v="2.1474567734211298"/>
    <n v="4.4427046751576221E-3"/>
    <s v="Employment"/>
    <n v="1.0625592417061611"/>
    <n v="1.0767772511848339"/>
    <m/>
    <n v="4.5954855409658952E-3"/>
    <n v="4.6569773189449205E-3"/>
    <s v="2103004001"/>
    <s v="Fuel Comb - Comm/Institutional - Oil"/>
    <s v="Stationary Source Fuel Combustion"/>
    <s v="Commercial/Institutional"/>
    <s v="Distillate Oil"/>
    <s v="Boilers"/>
    <x v="1"/>
    <m/>
    <s v="2103004001-51600-NOx"/>
    <m/>
  </r>
  <r>
    <s v="Virginia"/>
    <x v="12"/>
    <x v="1"/>
    <n v="3.55492346528705E-2"/>
    <n v="3.5538913458009899E-2"/>
    <n v="7.3523667122942399E-5"/>
    <n v="2.0688214683268927E-3"/>
    <n v="3.7022623579112499E-2"/>
    <n v="7.6593198474253352E-5"/>
    <n v="3.6506764115054102E-2"/>
    <n v="7.5525977340369746E-5"/>
    <s v="Employment"/>
    <n v="1.0625592417061611"/>
    <n v="1.0767772511848339"/>
    <m/>
    <n v="7.8123251985609879E-5"/>
    <n v="7.9168612181670657E-5"/>
    <s v="2103004001"/>
    <s v="Fuel Comb - Comm/Institutional - Oil"/>
    <s v="Stationary Source Fuel Combustion"/>
    <s v="Commercial/Institutional"/>
    <s v="Distillate Oil"/>
    <s v="Boilers"/>
    <x v="1"/>
    <m/>
    <s v="2103004001-51600-VOC"/>
    <m/>
  </r>
  <r>
    <s v="Virginia"/>
    <x v="13"/>
    <x v="0"/>
    <n v="0.77380928971962804"/>
    <n v="0.77358462562933095"/>
    <n v="1.60040848106957E-3"/>
    <n v="2.068821468326877E-3"/>
    <n v="0.80588092359948604"/>
    <n v="1.6672237556577085E-3"/>
    <n v="0.79465207860813802"/>
    <n v="1.643993280075093E-3"/>
    <s v="Employment"/>
    <n v="1.2446203080415557"/>
    <n v="1.3259344505225987"/>
    <m/>
    <n v="1.9919008967011266E-3"/>
    <n v="2.1220367399586871E-3"/>
    <s v="2103004001"/>
    <s v="Fuel Comb - Comm/Institutional - Oil"/>
    <s v="Stationary Source Fuel Combustion"/>
    <s v="Commercial/Institutional"/>
    <s v="Distillate Oil"/>
    <s v="Boilers"/>
    <x v="1"/>
    <m/>
    <s v="2103004001-51610-NOx"/>
    <m/>
  </r>
  <r>
    <s v="Virginia"/>
    <x v="13"/>
    <x v="1"/>
    <n v="1.31547619492657E-2"/>
    <n v="1.3150942658562301E-2"/>
    <n v="2.7206952500769501E-5"/>
    <n v="2.0688214683268831E-3"/>
    <n v="1.3699979892005E-2"/>
    <n v="2.8342812516226559E-5"/>
    <n v="1.35090894687589E-2"/>
    <n v="2.7947894310517021E-5"/>
    <s v="Employment"/>
    <n v="1.2446203080415557"/>
    <n v="1.3259344505225987"/>
    <m/>
    <n v="3.3862325602379709E-5"/>
    <n v="3.6074635614502255E-5"/>
    <s v="2103004001"/>
    <s v="Fuel Comb - Comm/Institutional - Oil"/>
    <s v="Stationary Source Fuel Combustion"/>
    <s v="Commercial/Institutional"/>
    <s v="Distillate Oil"/>
    <s v="Boilers"/>
    <x v="1"/>
    <m/>
    <s v="2103004001-51610-VOC"/>
    <m/>
  </r>
  <r>
    <s v="Virginia"/>
    <x v="5"/>
    <x v="0"/>
    <n v="1.12505195660881"/>
    <n v="1.1247253144015701"/>
    <n v="2.3268558764046902E-3"/>
    <n v="2.0688214683268996E-3"/>
    <n v="1.17168134569414"/>
    <n v="2.4239995220101881E-3"/>
    <n v="1.1553555737037999"/>
    <n v="2.390224414429563E-3"/>
    <s v="Employment"/>
    <n v="1.0626817271189477"/>
    <n v="1.0893103528916537"/>
    <m/>
    <n v="2.4727072214946089E-3"/>
    <n v="2.5346681958544112E-3"/>
    <s v="2103004001"/>
    <s v="Fuel Comb - Comm/Institutional - Oil"/>
    <s v="Stationary Source Fuel Combustion"/>
    <s v="Commercial/Institutional"/>
    <s v="Distillate Oil"/>
    <s v="Boilers"/>
    <x v="1"/>
    <m/>
    <s v="2103004001-51683-NOx"/>
    <m/>
  </r>
  <r>
    <s v="Virginia"/>
    <x v="5"/>
    <x v="1"/>
    <n v="1.9125882256341799E-2"/>
    <n v="1.9120329339110901E-2"/>
    <n v="3.9556547818233002E-5"/>
    <n v="2.0688214683268836E-3"/>
    <n v="1.99185818290969E-2"/>
    <n v="4.1207989706661433E-5"/>
    <n v="1.9641043719859301E-2"/>
    <n v="4.0633812907991832E-5"/>
    <s v="Employment"/>
    <n v="1.0626817271189477"/>
    <n v="1.0893103528916537"/>
    <m/>
    <n v="4.2036020554343087E-5"/>
    <n v="4.3089357063054966E-5"/>
    <s v="2103004001"/>
    <s v="Fuel Comb - Comm/Institutional - Oil"/>
    <s v="Stationary Source Fuel Combustion"/>
    <s v="Commercial/Institutional"/>
    <s v="Distillate Oil"/>
    <s v="Boilers"/>
    <x v="1"/>
    <m/>
    <s v="2103004001-51683-VOC"/>
    <m/>
  </r>
  <r>
    <s v="Virginia"/>
    <x v="14"/>
    <x v="0"/>
    <n v="0.12002269112149599"/>
    <n v="0.119987844307074"/>
    <n v="2.4823342824074001E-4"/>
    <n v="2.0688214683268974E-3"/>
    <n v="0.12499720339223699"/>
    <n v="2.585968978586836E-4"/>
    <n v="0.12325553886074"/>
    <n v="2.5499370488529913E-4"/>
    <s v="Employment"/>
    <n v="1.1233017518770112"/>
    <n v="1.1478816589202718"/>
    <m/>
    <n v="2.788410448172596E-4"/>
    <n v="2.8494259940844692E-4"/>
    <s v="2103004001"/>
    <s v="Fuel Comb - Comm/Institutional - Oil"/>
    <s v="Stationary Source Fuel Combustion"/>
    <s v="Commercial/Institutional"/>
    <s v="Distillate Oil"/>
    <s v="Boilers"/>
    <x v="1"/>
    <m/>
    <s v="2103004001-51685-NOx"/>
    <m/>
  </r>
  <r>
    <s v="Virginia"/>
    <x v="14"/>
    <x v="1"/>
    <n v="2.0403854472630001E-3"/>
    <n v="2.0397930515054898E-3"/>
    <n v="4.2199676558985498E-6"/>
    <n v="2.0688214683268775E-3"/>
    <n v="2.1249521433569E-3"/>
    <n v="4.3961466133439671E-6"/>
    <n v="2.095343850701E-3"/>
    <n v="4.3348923418569363E-6"/>
    <s v="Employment"/>
    <n v="1.1233017518770112"/>
    <n v="1.1478816589202718"/>
    <m/>
    <n v="4.7402970607351654E-6"/>
    <n v="4.8440234734427183E-6"/>
    <s v="2103004001"/>
    <s v="Fuel Comb - Comm/Institutional - Oil"/>
    <s v="Stationary Source Fuel Combustion"/>
    <s v="Commercial/Institutional"/>
    <s v="Distillate Oil"/>
    <s v="Boilers"/>
    <x v="1"/>
    <m/>
    <s v="2103004001-51685-VOC"/>
    <m/>
  </r>
  <r>
    <s v="Maryland"/>
    <x v="7"/>
    <x v="0"/>
    <n v="2.0686890950792298"/>
    <n v="2.0680884817758902"/>
    <n v="4.2785058494975003E-3"/>
    <n v="2.0688214683268775E-3"/>
    <n v="2.1544288763794501"/>
    <n v="4.4571287114371586E-3"/>
    <n v="2.12440986589128"/>
    <n v="4.3950247380813027E-3"/>
    <s v="Employment"/>
    <n v="1.0339308317341065"/>
    <n v="1.0518639500224574"/>
    <m/>
    <n v="4.4236791115501899E-3"/>
    <n v="4.5004060630466297E-3"/>
    <s v="2103004002"/>
    <s v="Fuel Comb - Comm/Institutional - Oil"/>
    <s v="Stationary Source Fuel Combustion"/>
    <s v="Commercial/Institutional"/>
    <s v="Distillate Oil"/>
    <s v="IC Engines"/>
    <x v="1"/>
    <m/>
    <s v="2103004002-24009-NOx"/>
    <m/>
  </r>
  <r>
    <s v="Maryland"/>
    <x v="7"/>
    <x v="1"/>
    <n v="0.14384924386989201"/>
    <n v="0.143807479368039"/>
    <n v="2.97512000622573E-4"/>
    <n v="2.0688214683268736E-3"/>
    <n v="0.149811281731909"/>
    <n v="3.0993279584453888E-4"/>
    <n v="0.14772386706398399"/>
    <n v="3.0561430756623523E-4"/>
    <s v="Employment"/>
    <n v="1.0339308317341065"/>
    <n v="1.0518639500224574"/>
    <m/>
    <n v="3.0760683025457492E-4"/>
    <n v="3.1294214815394346E-4"/>
    <s v="2103004002"/>
    <s v="Fuel Comb - Comm/Institutional - Oil"/>
    <s v="Stationary Source Fuel Combustion"/>
    <s v="Commercial/Institutional"/>
    <s v="Distillate Oil"/>
    <s v="IC Engines"/>
    <x v="1"/>
    <m/>
    <s v="2103004002-24009-VOC"/>
    <m/>
  </r>
  <r>
    <s v="Maryland"/>
    <x v="0"/>
    <x v="0"/>
    <n v="3.9269344528774002"/>
    <n v="3.9257943254994401"/>
    <n v="8.1217675808291194E-3"/>
    <n v="2.0688214683268888E-3"/>
    <n v="4.08969187349265"/>
    <n v="8.4608423467236078E-3"/>
    <n v="4.0327076283454701"/>
    <n v="8.342952117006721E-3"/>
    <s v="Employment"/>
    <n v="1.1494562546354627"/>
    <n v="1.2365582750270308"/>
    <m/>
    <n v="9.3356165444795618E-3"/>
    <n v="1.0043038909920516E-2"/>
    <s v="2103004002"/>
    <s v="Fuel Comb - Comm/Institutional - Oil"/>
    <s v="Stationary Source Fuel Combustion"/>
    <s v="Commercial/Institutional"/>
    <s v="Distillate Oil"/>
    <s v="IC Engines"/>
    <x v="1"/>
    <m/>
    <s v="2103004002-24017-NOx"/>
    <m/>
  </r>
  <r>
    <s v="Maryland"/>
    <x v="0"/>
    <x v="1"/>
    <n v="0.27306500442034998"/>
    <n v="0.27298572403224097"/>
    <n v="5.6475872642465996E-4"/>
    <n v="2.0688214683268901E-3"/>
    <n v="0.28438257447736598"/>
    <n v="5.8833677529684545E-4"/>
    <n v="0.28042009347857999"/>
    <n v="5.8013910953871959E-4"/>
    <s v="Employment"/>
    <n v="1.1494562546354627"/>
    <n v="1.2365582750270308"/>
    <m/>
    <n v="6.4916545044878358E-4"/>
    <n v="6.9835707655414023E-4"/>
    <s v="2103004002"/>
    <s v="Fuel Comb - Comm/Institutional - Oil"/>
    <s v="Stationary Source Fuel Combustion"/>
    <s v="Commercial/Institutional"/>
    <s v="Distillate Oil"/>
    <s v="IC Engines"/>
    <x v="1"/>
    <m/>
    <s v="2103004002-24017-VOC"/>
    <m/>
  </r>
  <r>
    <s v="Maryland"/>
    <x v="1"/>
    <x v="0"/>
    <n v="9.9574510150125093"/>
    <n v="9.9545600162822794"/>
    <n v="2.05942074694332E-2"/>
    <n v="2.0688214683268844E-3"/>
    <n v="10.3701518284724"/>
    <n v="2.1453992732552996E-2"/>
    <n v="10.225657990724599"/>
    <n v="2.1155060778979405E-2"/>
    <s v="Employment"/>
    <n v="1.1441294512813505"/>
    <n v="1.2247937540008487"/>
    <m/>
    <n v="2.3562439291576896E-2"/>
    <n v="2.5223656677159409E-2"/>
    <s v="2103004002"/>
    <s v="Fuel Comb - Comm/Institutional - Oil"/>
    <s v="Stationary Source Fuel Combustion"/>
    <s v="Commercial/Institutional"/>
    <s v="Distillate Oil"/>
    <s v="IC Engines"/>
    <x v="1"/>
    <m/>
    <s v="2103004002-24021-NOx"/>
    <m/>
  </r>
  <r>
    <s v="Maryland"/>
    <x v="1"/>
    <x v="1"/>
    <n v="0.69240550608840701"/>
    <n v="0.692204476383528"/>
    <n v="1.4320474812142101E-3"/>
    <n v="2.0688214683268809E-3"/>
    <n v="0.72110324360938105"/>
    <n v="1.4918338712592363E-3"/>
    <n v="0.71105565927262604"/>
    <n v="1.4710472130785325E-3"/>
    <s v="Employment"/>
    <n v="1.1441294512813505"/>
    <n v="1.2247937540008487"/>
    <m/>
    <n v="1.6384476988904541E-3"/>
    <n v="1.7539628104238122E-3"/>
    <s v="2103004002"/>
    <s v="Fuel Comb - Comm/Institutional - Oil"/>
    <s v="Stationary Source Fuel Combustion"/>
    <s v="Commercial/Institutional"/>
    <s v="Distillate Oil"/>
    <s v="IC Engines"/>
    <x v="1"/>
    <m/>
    <s v="2103004002-24021-VOC"/>
    <m/>
  </r>
  <r>
    <s v="Maryland"/>
    <x v="8"/>
    <x v="0"/>
    <n v="55.226399816513798"/>
    <n v="55.210365647578001"/>
    <n v="0.11422038972588699"/>
    <n v="2.0688214683268935E-3"/>
    <n v="57.515337024879003"/>
    <n v="0.11898896399512632"/>
    <n v="56.713939715220697"/>
    <n v="0.11733101603624581"/>
    <s v="Employment"/>
    <n v="1.0977892034918355"/>
    <n v="1.1427409443629737"/>
    <m/>
    <n v="0.1253899106597085"/>
    <n v="0.130524316020867"/>
    <s v="2103004002"/>
    <s v="Fuel Comb - Comm/Institutional - Oil"/>
    <s v="Stationary Source Fuel Combustion"/>
    <s v="Commercial/Institutional"/>
    <s v="Distillate Oil"/>
    <s v="IC Engines"/>
    <x v="1"/>
    <m/>
    <s v="2103004002-24031-NOx"/>
    <m/>
  </r>
  <r>
    <s v="Maryland"/>
    <x v="8"/>
    <x v="1"/>
    <n v="3.8402463736447001"/>
    <n v="3.8391314148692999"/>
    <n v="7.9424774908097608E-3"/>
    <n v="2.0688214683268809E-3"/>
    <n v="3.9994108827043102"/>
    <n v="8.2740670947988385E-3"/>
    <n v="3.94368457929709"/>
    <n v="8.1587793219594831E-3"/>
    <s v="Employment"/>
    <n v="1.0977892034918355"/>
    <n v="1.1427409443629737"/>
    <m/>
    <n v="8.7191660383878801E-3"/>
    <n v="9.0761942284296078E-3"/>
    <s v="2103004002"/>
    <s v="Fuel Comb - Comm/Institutional - Oil"/>
    <s v="Stationary Source Fuel Combustion"/>
    <s v="Commercial/Institutional"/>
    <s v="Distillate Oil"/>
    <s v="IC Engines"/>
    <x v="1"/>
    <m/>
    <s v="2103004002-24031-VOC"/>
    <m/>
  </r>
  <r>
    <s v="Maryland"/>
    <x v="2"/>
    <x v="0"/>
    <n v="30.703135629691399"/>
    <n v="30.694221428056402"/>
    <n v="6.3500864243941996E-2"/>
    <n v="2.0688214683268788E-3"/>
    <n v="31.9756710437285"/>
    <n v="6.6151954719423658E-2"/>
    <n v="31.530133938766799"/>
    <n v="6.5230217991742681E-2"/>
    <s v="Employment"/>
    <n v="1.0691583039570396"/>
    <n v="1.1120864021452579"/>
    <m/>
    <n v="6.7892476314859243E-2"/>
    <n v="7.0618447650159899E-2"/>
    <s v="2103004002"/>
    <s v="Fuel Comb - Comm/Institutional - Oil"/>
    <s v="Stationary Source Fuel Combustion"/>
    <s v="Commercial/Institutional"/>
    <s v="Distillate Oil"/>
    <s v="IC Engines"/>
    <x v="1"/>
    <m/>
    <s v="2103004002-24033-NOx"/>
    <m/>
  </r>
  <r>
    <s v="Maryland"/>
    <x v="2"/>
    <x v="1"/>
    <n v="2.1349856046705602"/>
    <n v="2.1343657431555099"/>
    <n v="4.4156216707016104E-3"/>
    <n v="2.068821468326897E-3"/>
    <n v="2.2234731397279002"/>
    <n v="4.5999689657172903E-3"/>
    <n v="2.1924920921595898"/>
    <n v="4.5358747093967129E-3"/>
    <s v="Employment"/>
    <n v="1.0691583039570396"/>
    <n v="1.1120864021452579"/>
    <m/>
    <n v="4.7209985763632832E-3"/>
    <n v="4.9105528170051869E-3"/>
    <s v="2103004002"/>
    <s v="Fuel Comb - Comm/Institutional - Oil"/>
    <s v="Stationary Source Fuel Combustion"/>
    <s v="Commercial/Institutional"/>
    <s v="Distillate Oil"/>
    <s v="IC Engines"/>
    <x v="1"/>
    <m/>
    <s v="2103004002-24033-VOC"/>
    <m/>
  </r>
  <r>
    <s v="Virginia"/>
    <x v="3"/>
    <x v="0"/>
    <n v="19.2989860547397"/>
    <n v="19.293382879379401"/>
    <n v="3.99145646975105E-2"/>
    <n v="2.0688214683268862E-3"/>
    <n v="20.0988601622531"/>
    <n v="4.1580953392569217E-2"/>
    <n v="19.818810121787301"/>
    <n v="4.1001579856647756E-2"/>
    <s v="Employment"/>
    <n v="1.1056036674427163"/>
    <n v="1.1792000057596272"/>
    <m/>
    <n v="4.4129689113947185E-2"/>
    <n v="4.7067254921197399E-2"/>
    <s v="2103004002"/>
    <s v="Fuel Comb - Comm/Institutional - Oil"/>
    <s v="Stationary Source Fuel Combustion"/>
    <s v="Commercial/Institutional"/>
    <s v="Distillate Oil"/>
    <s v="IC Engines"/>
    <x v="1"/>
    <m/>
    <s v="2103004002-51013-NOx"/>
    <m/>
  </r>
  <r>
    <s v="Virginia"/>
    <x v="3"/>
    <x v="1"/>
    <n v="1.34198249399199"/>
    <n v="1.3415928692094701"/>
    <n v="2.77551612957483E-3"/>
    <n v="2.0688214683268966E-3"/>
    <n v="1.39760287977992"/>
    <n v="2.8913908418841932E-3"/>
    <n v="1.37812920117935"/>
    <n v="2.8511032775280359E-3"/>
    <s v="Employment"/>
    <n v="1.1056036674427163"/>
    <n v="1.1792000057596272"/>
    <m/>
    <n v="3.0686208119043456E-3"/>
    <n v="3.2728886359805779E-3"/>
    <s v="2103004002"/>
    <s v="Fuel Comb - Comm/Institutional - Oil"/>
    <s v="Stationary Source Fuel Combustion"/>
    <s v="Commercial/Institutional"/>
    <s v="Distillate Oil"/>
    <s v="IC Engines"/>
    <x v="1"/>
    <m/>
    <s v="2103004002-51013-VOC"/>
    <m/>
  </r>
  <r>
    <s v="Virginia"/>
    <x v="9"/>
    <x v="0"/>
    <n v="80.940748678237796"/>
    <n v="80.917248728170705"/>
    <n v="0.167403341326785"/>
    <n v="2.068821468326874E-3"/>
    <n v="84.295453890565597"/>
    <n v="0.17439224469116021"/>
    <n v="83.120912395049402"/>
    <n v="0.17196232802979555"/>
    <s v="Employment"/>
    <n v="1.1407331378648504"/>
    <n v="1.1888354812229924"/>
    <m/>
    <n v="0.19096253884076406"/>
    <n v="0.19901503184456529"/>
    <s v="2103004002"/>
    <s v="Fuel Comb - Comm/Institutional - Oil"/>
    <s v="Stationary Source Fuel Combustion"/>
    <s v="Commercial/Institutional"/>
    <s v="Distillate Oil"/>
    <s v="IC Engines"/>
    <x v="1"/>
    <m/>
    <s v="2103004002-51059-NOx"/>
    <m/>
  </r>
  <r>
    <s v="Virginia"/>
    <x v="9"/>
    <x v="1"/>
    <n v="5.62833011949267"/>
    <n v="5.6266960170297002"/>
    <n v="1.1640629515780401E-2"/>
    <n v="2.0688214683268814E-3"/>
    <n v="5.8616043194092304"/>
    <n v="1.2126612854831395E-2"/>
    <n v="5.7799309054149104"/>
    <n v="1.1957645142568396E-2"/>
    <s v="Employment"/>
    <n v="1.1407331378648504"/>
    <n v="1.1888354812229924"/>
    <m/>
    <n v="1.327885183425837E-2"/>
    <n v="1.3838793392131362E-2"/>
    <s v="2103004002"/>
    <s v="Fuel Comb - Comm/Institutional - Oil"/>
    <s v="Stationary Source Fuel Combustion"/>
    <s v="Commercial/Institutional"/>
    <s v="Distillate Oil"/>
    <s v="IC Engines"/>
    <x v="1"/>
    <m/>
    <s v="2103004002-51059-VOC"/>
    <m/>
  </r>
  <r>
    <s v="Virginia"/>
    <x v="4"/>
    <x v="0"/>
    <n v="18.9909765821095"/>
    <n v="18.985462832747199"/>
    <n v="3.9277533094509598E-2"/>
    <n v="2.068821468326887E-3"/>
    <n v="19.778084796050798"/>
    <n v="4.0917326428459494E-2"/>
    <n v="19.502504320204999"/>
    <n v="4.034719962377796E-2"/>
    <s v="Employment"/>
    <n v="1.1820289336364709"/>
    <n v="1.2460772431295832"/>
    <m/>
    <n v="4.6427180559574371E-2"/>
    <n v="4.8942840155337487E-2"/>
    <s v="2103004002"/>
    <s v="Fuel Comb - Comm/Institutional - Oil"/>
    <s v="Stationary Source Fuel Combustion"/>
    <s v="Commercial/Institutional"/>
    <s v="Distillate Oil"/>
    <s v="IC Engines"/>
    <x v="1"/>
    <m/>
    <s v="2103004002-51107-NOx"/>
    <m/>
  </r>
  <r>
    <s v="Virginia"/>
    <x v="4"/>
    <x v="1"/>
    <n v="1.3205645834446"/>
    <n v="1.32018117703586"/>
    <n v="2.7312191611328302E-3"/>
    <n v="2.0688214683268753E-3"/>
    <n v="1.37529727326574"/>
    <n v="2.8452445242635764E-3"/>
    <n v="1.35613439268836"/>
    <n v="2.8055999455301084E-3"/>
    <s v="Employment"/>
    <n v="1.1820289336364709"/>
    <n v="1.2460772431295832"/>
    <m/>
    <n v="3.2283800725613357E-3"/>
    <n v="3.4033100426870901E-3"/>
    <s v="2103004002"/>
    <s v="Fuel Comb - Comm/Institutional - Oil"/>
    <s v="Stationary Source Fuel Combustion"/>
    <s v="Commercial/Institutional"/>
    <s v="Distillate Oil"/>
    <s v="IC Engines"/>
    <x v="1"/>
    <m/>
    <s v="2103004002-51107-VOC"/>
    <m/>
  </r>
  <r>
    <s v="Virginia"/>
    <x v="10"/>
    <x v="0"/>
    <n v="11.6729222096128"/>
    <n v="11.6695331491761"/>
    <n v="2.4142180704367699E-2"/>
    <n v="2.0688214683268801E-3"/>
    <n v="12.1567231827834"/>
    <n v="2.5150089905049376E-2"/>
    <n v="11.9873359244122"/>
    <n v="2.4799657908470007E-2"/>
    <s v="Employment"/>
    <n v="1.1898949472362377"/>
    <n v="1.2771251790739548"/>
    <m/>
    <n v="2.8726658835391317E-2"/>
    <n v="3.0832586855301373E-2"/>
    <s v="2103004002"/>
    <s v="Fuel Comb - Comm/Institutional - Oil"/>
    <s v="Stationary Source Fuel Combustion"/>
    <s v="Commercial/Institutional"/>
    <s v="Distillate Oil"/>
    <s v="IC Engines"/>
    <x v="1"/>
    <m/>
    <s v="2103004002-51153-NOx"/>
    <m/>
  </r>
  <r>
    <s v="Virginia"/>
    <x v="10"/>
    <x v="1"/>
    <n v="0.81169293578104296"/>
    <n v="0.81145727273403101"/>
    <n v="1.6787602264621501E-3"/>
    <n v="2.0688214683268879E-3"/>
    <n v="0.84533471161016105"/>
    <n v="1.7488465993010197E-3"/>
    <n v="0.83355613221399005"/>
    <n v="1.7244788213798283E-3"/>
    <s v="Employment"/>
    <n v="1.1898949472362377"/>
    <n v="1.2771251790739548"/>
    <m/>
    <n v="1.9975483110884745E-3"/>
    <n v="2.1439869548427063E-3"/>
    <s v="2103004002"/>
    <s v="Fuel Comb - Comm/Institutional - Oil"/>
    <s v="Stationary Source Fuel Combustion"/>
    <s v="Commercial/Institutional"/>
    <s v="Distillate Oil"/>
    <s v="IC Engines"/>
    <x v="1"/>
    <m/>
    <s v="2103004002-51153-VOC"/>
    <m/>
  </r>
  <r>
    <s v="Virginia"/>
    <x v="11"/>
    <x v="0"/>
    <n v="9.9710272716956201"/>
    <n v="9.9681323312999801"/>
    <n v="2.06222861661166E-2"/>
    <n v="2.0688214683268727E-3"/>
    <n v="10.3842907725509"/>
    <n v="2.1483243683601948E-2"/>
    <n v="10.239599928016199"/>
    <n v="2.1183904158158212E-2"/>
    <s v="Employment"/>
    <n v="1.0072672441829524"/>
    <n v="1.0751618720988678"/>
    <m/>
    <n v="2.0772153355296492E-2"/>
    <n v="2.2172295801320508E-2"/>
    <s v="2103004002"/>
    <s v="Fuel Comb - Comm/Institutional - Oil"/>
    <s v="Stationary Source Fuel Combustion"/>
    <s v="Commercial/Institutional"/>
    <s v="Distillate Oil"/>
    <s v="IC Engines"/>
    <x v="1"/>
    <m/>
    <s v="2103004002-51510-NOx"/>
    <m/>
  </r>
  <r>
    <s v="Virginia"/>
    <x v="11"/>
    <x v="1"/>
    <n v="0.69334957383177698"/>
    <n v="0.69314827003078305"/>
    <n v="1.4340000217733201E-3"/>
    <n v="2.0688214683268783E-3"/>
    <n v="0.72208643959200303"/>
    <n v="1.4938679282156554E-3"/>
    <n v="0.71202515576818703"/>
    <n v="1.473052928242015E-3"/>
    <s v="Employment"/>
    <n v="1.0072672441829524"/>
    <n v="1.0751618720988678"/>
    <m/>
    <n v="1.4444212500899058E-3"/>
    <n v="1.5417821479996199E-3"/>
    <s v="2103004002"/>
    <s v="Fuel Comb - Comm/Institutional - Oil"/>
    <s v="Stationary Source Fuel Combustion"/>
    <s v="Commercial/Institutional"/>
    <s v="Distillate Oil"/>
    <s v="IC Engines"/>
    <x v="1"/>
    <m/>
    <s v="2103004002-51510-VOC"/>
    <m/>
  </r>
  <r>
    <s v="Virginia"/>
    <x v="12"/>
    <x v="0"/>
    <n v="3.3237991608811801"/>
    <n v="3.3228341449208498"/>
    <n v="6.8743506147018896E-3"/>
    <n v="2.0688214683268935E-3"/>
    <n v="3.4615587758072102"/>
    <n v="7.1613471092653166E-3"/>
    <n v="3.41332670356958"/>
    <n v="7.061563562758214E-3"/>
    <s v="Employment"/>
    <n v="1.0625592417061611"/>
    <n v="1.0767772511848339"/>
    <m/>
    <n v="7.3044047763799226E-3"/>
    <n v="7.4021443585794737E-3"/>
    <s v="2103004002"/>
    <s v="Fuel Comb - Comm/Institutional - Oil"/>
    <s v="Stationary Source Fuel Combustion"/>
    <s v="Commercial/Institutional"/>
    <s v="Distillate Oil"/>
    <s v="IC Engines"/>
    <x v="1"/>
    <m/>
    <s v="2103004002-51600-NOx"/>
    <m/>
  </r>
  <r>
    <s v="Virginia"/>
    <x v="12"/>
    <x v="1"/>
    <n v="0.23112510921228299"/>
    <n v="0.231058005452873"/>
    <n v="4.78017762109694E-4"/>
    <n v="2.0688214683268844E-3"/>
    <n v="0.2407044202668"/>
    <n v="4.9797447216913266E-4"/>
    <n v="0.23735053441994799"/>
    <n v="4.910358811268475E-4"/>
    <s v="Employment"/>
    <n v="1.0625592417061611"/>
    <n v="1.0767772511848339"/>
    <m/>
    <n v="5.079221908293526E-4"/>
    <n v="5.1471865190200216E-4"/>
    <s v="2103004002"/>
    <s v="Fuel Comb - Comm/Institutional - Oil"/>
    <s v="Stationary Source Fuel Combustion"/>
    <s v="Commercial/Institutional"/>
    <s v="Distillate Oil"/>
    <s v="IC Engines"/>
    <x v="1"/>
    <m/>
    <s v="2103004002-51600-VOC"/>
    <m/>
  </r>
  <r>
    <s v="Virginia"/>
    <x v="13"/>
    <x v="0"/>
    <n v="1.2299494178905199"/>
    <n v="1.2295923202557899"/>
    <n v="2.5438069894350599E-3"/>
    <n v="2.0688214683268974E-3"/>
    <n v="1.2809264324409999"/>
    <n v="2.650008102781324E-3"/>
    <n v="1.2630784800524999"/>
    <n v="2.6130838757143188E-3"/>
    <s v="Employment"/>
    <n v="1.2446203080415557"/>
    <n v="1.3259344505225987"/>
    <m/>
    <n v="3.1660738387889265E-3"/>
    <n v="3.3729213227721225E-3"/>
    <s v="2103004002"/>
    <s v="Fuel Comb - Comm/Institutional - Oil"/>
    <s v="Stationary Source Fuel Combustion"/>
    <s v="Commercial/Institutional"/>
    <s v="Distillate Oil"/>
    <s v="IC Engines"/>
    <x v="1"/>
    <m/>
    <s v="2103004002-51610-NOx"/>
    <m/>
  </r>
  <r>
    <s v="Virginia"/>
    <x v="13"/>
    <x v="1"/>
    <n v="8.5526284092122998E-2"/>
    <n v="8.5501452799623207E-2"/>
    <n v="1.7688724112499701E-4"/>
    <n v="2.0688214683268697E-3"/>
    <n v="8.9071043384817902E-2"/>
    <n v="1.842720867607853E-4"/>
    <n v="8.7829960601869594E-2"/>
    <n v="1.8170450805545096E-4"/>
    <s v="Employment"/>
    <n v="1.2446203080415557"/>
    <n v="1.3259344505225987"/>
    <m/>
    <n v="2.2015745253761471E-4"/>
    <n v="2.3454088686553133E-4"/>
    <s v="2103004002"/>
    <s v="Fuel Comb - Comm/Institutional - Oil"/>
    <s v="Stationary Source Fuel Combustion"/>
    <s v="Commercial/Institutional"/>
    <s v="Distillate Oil"/>
    <s v="IC Engines"/>
    <x v="1"/>
    <m/>
    <s v="2103004002-51610-VOC"/>
    <m/>
  </r>
  <r>
    <s v="Virginia"/>
    <x v="5"/>
    <x v="0"/>
    <n v="1.7882406054739699"/>
    <n v="1.7877214162445201"/>
    <n v="3.6984764453144E-3"/>
    <n v="2.0688214683268814E-3"/>
    <n v="1.8623567976027"/>
    <n v="3.8528837245649663E-3"/>
    <n v="1.8364074108056301"/>
    <n v="3.7991990760692699E-3"/>
    <s v="Employment"/>
    <n v="1.0626817271189477"/>
    <n v="1.0893103528916537"/>
    <m/>
    <n v="3.930303336615453E-3"/>
    <n v="4.0287886818068976E-3"/>
    <s v="2103004002"/>
    <s v="Fuel Comb - Comm/Institutional - Oil"/>
    <s v="Stationary Source Fuel Combustion"/>
    <s v="Commercial/Institutional"/>
    <s v="Distillate Oil"/>
    <s v="IC Engines"/>
    <x v="1"/>
    <m/>
    <s v="2103004002-51683-NOx"/>
    <m/>
  </r>
  <r>
    <s v="Virginia"/>
    <x v="5"/>
    <x v="1"/>
    <n v="0.124347821361816"/>
    <n v="0.124311718809755"/>
    <n v="2.5717875263823602E-4"/>
    <n v="2.0688214683268836E-3"/>
    <n v="0.12950159484768201"/>
    <n v="2.6791567960345465E-4"/>
    <n v="0.127697167801337"/>
    <n v="2.6418264219194644E-4"/>
    <s v="Employment"/>
    <n v="1.0626817271189477"/>
    <n v="1.0893103528916537"/>
    <m/>
    <n v="2.732991610318973E-4"/>
    <n v="2.8014747779259218E-4"/>
    <s v="2103004002"/>
    <s v="Fuel Comb - Comm/Institutional - Oil"/>
    <s v="Stationary Source Fuel Combustion"/>
    <s v="Commercial/Institutional"/>
    <s v="Distillate Oil"/>
    <s v="IC Engines"/>
    <x v="1"/>
    <m/>
    <s v="2103004002-51683-VOC"/>
    <m/>
  </r>
  <r>
    <s v="Virginia"/>
    <x v="14"/>
    <x v="0"/>
    <n v="0.190772920694259"/>
    <n v="0.190717532596376"/>
    <n v="3.9456052582171702E-4"/>
    <n v="2.0688214683268948E-3"/>
    <n v="0.19867977752317401"/>
    <n v="4.1103298906235364E-4"/>
    <n v="0.19591144741460401"/>
    <n v="4.0530580830232829E-4"/>
    <s v="Employment"/>
    <n v="1.1233017518770112"/>
    <n v="1.1478816589202718"/>
    <m/>
    <n v="4.4321052987704944E-4"/>
    <n v="4.5290879092468731E-4"/>
    <s v="2103004002"/>
    <s v="Fuel Comb - Comm/Institutional - Oil"/>
    <s v="Stationary Source Fuel Combustion"/>
    <s v="Commercial/Institutional"/>
    <s v="Distillate Oil"/>
    <s v="IC Engines"/>
    <x v="1"/>
    <m/>
    <s v="2103004002-51685-NOx"/>
    <m/>
  </r>
  <r>
    <s v="Virginia"/>
    <x v="14"/>
    <x v="1"/>
    <n v="1.3265664272363101E-2"/>
    <n v="1.32618127828094E-2"/>
    <n v="2.7436322994007899E-5"/>
    <n v="2.0688214683268775E-3"/>
    <n v="1.3815478720662799E-2"/>
    <n v="2.8581758972520343E-5"/>
    <n v="1.36229789797052E-2"/>
    <n v="2.8183511375779898E-5"/>
    <s v="Employment"/>
    <n v="1.1233017518770112"/>
    <n v="1.1478816589202718"/>
    <m/>
    <n v="3.0819269684232598E-5"/>
    <n v="3.1493651953034186E-5"/>
    <s v="2103004002"/>
    <s v="Fuel Comb - Comm/Institutional - Oil"/>
    <s v="Stationary Source Fuel Combustion"/>
    <s v="Commercial/Institutional"/>
    <s v="Distillate Oil"/>
    <s v="IC Engines"/>
    <x v="1"/>
    <m/>
    <s v="2103004002-51685-VOC"/>
    <m/>
  </r>
  <r>
    <s v="District of Columbia"/>
    <x v="6"/>
    <x v="0"/>
    <n v="445.25233107086001"/>
    <n v="445.12305863740198"/>
    <n v="0.92088013975638405"/>
    <n v="2.0688214683268849E-3"/>
    <n v="385.79223390946902"/>
    <n v="0.79813525582569667"/>
    <n v="354.97622809547698"/>
    <n v="0.73438244142962394"/>
    <s v="No Growth"/>
    <n v="1"/>
    <n v="1"/>
    <n v="0.83075162960000004"/>
    <n v="0.7650226767688918"/>
    <n v="0.7650226767688918"/>
    <s v="2103006000"/>
    <s v="Fuel Comb - Comm/Institutional - Natural Gas"/>
    <s v="Stationary Source Fuel Combustion"/>
    <s v="Commercial/Institutional"/>
    <s v="Natural Gas"/>
    <s v="Total: Boilers and IC Engines"/>
    <x v="1"/>
    <m/>
    <s v="2103006000-11001-NOx"/>
    <m/>
  </r>
  <r>
    <s v="District of Columbia"/>
    <x v="6"/>
    <x v="1"/>
    <n v="24.488877695063699"/>
    <n v="24.481767711372701"/>
    <n v="5.0648406623879802E-2"/>
    <n v="2.0688214683268853E-3"/>
    <n v="25.5414153445866"/>
    <n v="5.2840628396334487E-2"/>
    <n v="25.774628502990101"/>
    <n v="5.3323104785135973E-2"/>
    <s v="No Growth"/>
    <n v="1"/>
    <n v="1"/>
    <m/>
    <n v="5.0648406623879802E-2"/>
    <n v="5.0648406623879802E-2"/>
    <s v="2103006000"/>
    <s v="Fuel Comb - Comm/Institutional - Natural Gas"/>
    <s v="Stationary Source Fuel Combustion"/>
    <s v="Commercial/Institutional"/>
    <s v="Natural Gas"/>
    <s v="Total: Boilers and IC Engines"/>
    <x v="1"/>
    <m/>
    <s v="2103006000-11001-VOC"/>
    <m/>
  </r>
  <r>
    <s v="Maryland"/>
    <x v="7"/>
    <x v="0"/>
    <n v="21.2301482030106"/>
    <n v="21.223984343263201"/>
    <n v="4.3908634452776797E-2"/>
    <n v="2.0688214683268948E-3"/>
    <n v="18.395021721211499"/>
    <n v="3.80560158471819E-2"/>
    <n v="16.925678778340401"/>
    <n v="3.5016207622635555E-2"/>
    <s v="Employment"/>
    <n v="1.0339308317341065"/>
    <n v="1.0518639500224574"/>
    <n v="0.83075162960000004"/>
    <n v="3.7714870329842623E-2"/>
    <n v="3.8369019727554771E-2"/>
    <s v="2103006000"/>
    <s v="Fuel Comb - Comm/Institutional - Natural Gas"/>
    <s v="Stationary Source Fuel Combustion"/>
    <s v="Commercial/Institutional"/>
    <s v="Natural Gas"/>
    <s v="Total: Boilers and IC Engines"/>
    <x v="1"/>
    <m/>
    <s v="2103006000-24009-NOx"/>
    <m/>
  </r>
  <r>
    <s v="Maryland"/>
    <x v="7"/>
    <x v="1"/>
    <n v="1.1676579323594301"/>
    <n v="1.1673189201368499"/>
    <n v="2.4149744423632899E-3"/>
    <n v="2.0688214683269009E-3"/>
    <n v="1.2178441414162899"/>
    <n v="2.5195021048381627E-3"/>
    <n v="1.22896401378167"/>
    <n v="2.5425071355127163E-3"/>
    <s v="Employment"/>
    <n v="1.0339308317341065"/>
    <n v="1.0518639500224574"/>
    <m/>
    <n v="2.4969165338092863E-3"/>
    <n v="2.5402245561475315E-3"/>
    <s v="2103006000"/>
    <s v="Fuel Comb - Comm/Institutional - Natural Gas"/>
    <s v="Stationary Source Fuel Combustion"/>
    <s v="Commercial/Institutional"/>
    <s v="Natural Gas"/>
    <s v="Total: Boilers and IC Engines"/>
    <x v="1"/>
    <m/>
    <s v="2103006000-24009-VOC"/>
    <m/>
  </r>
  <r>
    <s v="Maryland"/>
    <x v="0"/>
    <x v="0"/>
    <n v="40.3006031105784"/>
    <n v="40.288902426111498"/>
    <n v="8.3350546274467002E-2"/>
    <n v="2.0688214683268953E-3"/>
    <n v="34.918760929416798"/>
    <n v="7.2240682258151889E-2"/>
    <n v="32.1295478628033"/>
    <n v="6.6470298386203983E-2"/>
    <s v="Employment"/>
    <n v="1.1494562546354627"/>
    <n v="1.2365582750270308"/>
    <n v="0.83075162960000004"/>
    <n v="7.9592491579707714E-2"/>
    <n v="8.562374922577623E-2"/>
    <s v="2103006000"/>
    <s v="Fuel Comb - Comm/Institutional - Natural Gas"/>
    <s v="Stationary Source Fuel Combustion"/>
    <s v="Commercial/Institutional"/>
    <s v="Natural Gas"/>
    <s v="Total: Boilers and IC Engines"/>
    <x v="1"/>
    <m/>
    <s v="2103006000-24017-NOx"/>
    <m/>
  </r>
  <r>
    <s v="Maryland"/>
    <x v="0"/>
    <x v="1"/>
    <n v="2.2165325693648898"/>
    <n v="2.2158890318939202"/>
    <n v="4.5842788006122204E-3"/>
    <n v="2.0688214683268853E-3"/>
    <n v="2.31179965386344"/>
    <n v="4.7827007543833474E-3"/>
    <n v="2.3329081982256001"/>
    <n v="4.8263705641249143E-3"/>
    <s v="Employment"/>
    <n v="1.1494562546354627"/>
    <n v="1.2365582750270308"/>
    <m/>
    <n v="5.2694279403564743E-3"/>
    <n v="5.6687278859280325E-3"/>
    <s v="2103006000"/>
    <s v="Fuel Comb - Comm/Institutional - Natural Gas"/>
    <s v="Stationary Source Fuel Combustion"/>
    <s v="Commercial/Institutional"/>
    <s v="Natural Gas"/>
    <s v="Total: Boilers and IC Engines"/>
    <x v="1"/>
    <m/>
    <s v="2103006000-24017-VOC"/>
    <m/>
  </r>
  <r>
    <s v="Maryland"/>
    <x v="1"/>
    <x v="0"/>
    <n v="102.189430690763"/>
    <n v="102.15976149993"/>
    <n v="0.211350307790211"/>
    <n v="2.0688214683268992E-3"/>
    <n v="88.542801456668997"/>
    <n v="0.18317924851936307"/>
    <n v="81.470249848188203"/>
    <n v="0.16854740191588805"/>
    <s v="Employment"/>
    <n v="1.1441294512813505"/>
    <n v="1.2247937540008487"/>
    <n v="1"/>
    <n v="0.24181211168015865"/>
    <n v="0.25886053688760735"/>
    <s v="2103006000"/>
    <s v="Fuel Comb - Comm/Institutional - Natural Gas"/>
    <s v="Stationary Source Fuel Combustion"/>
    <s v="Commercial/Institutional"/>
    <s v="Natural Gas"/>
    <s v="Total: Boilers and IC Engines"/>
    <x v="1"/>
    <m/>
    <s v="2103006000-24021-NOx"/>
    <m/>
  </r>
  <r>
    <s v="Maryland"/>
    <x v="1"/>
    <x v="1"/>
    <n v="5.6204189067981103"/>
    <n v="5.6187871012387998"/>
    <n v="1.1624267381001E-2"/>
    <n v="2.0688214683268823E-3"/>
    <n v="5.8619858164441103"/>
    <n v="1.2127402104087262E-2"/>
    <n v="5.9155103454619997"/>
    <n v="1.2238134798801557E-2"/>
    <s v="Employment"/>
    <n v="1.1441294512813505"/>
    <n v="1.2247937540008487"/>
    <m/>
    <n v="1.3299666660172375E-2"/>
    <n v="1.4237330083085829E-2"/>
    <s v="2103006000"/>
    <s v="Fuel Comb - Comm/Institutional - Natural Gas"/>
    <s v="Stationary Source Fuel Combustion"/>
    <s v="Commercial/Institutional"/>
    <s v="Natural Gas"/>
    <s v="Total: Boilers and IC Engines"/>
    <x v="1"/>
    <m/>
    <s v="2103006000-24021-VOC"/>
    <m/>
  </r>
  <r>
    <s v="Maryland"/>
    <x v="8"/>
    <x v="0"/>
    <n v="566.76700951704402"/>
    <n v="566.602457092696"/>
    <n v="1.1721993272401301"/>
    <n v="2.0688214683268814E-3"/>
    <n v="491.07954175532802"/>
    <n v="1.0159558986395498"/>
    <n v="451.85347994347802"/>
    <n v="0.93480417984527719"/>
    <s v="Employment"/>
    <n v="1.0977892034918355"/>
    <n v="1.1427409443629737"/>
    <n v="0.83075162960000004"/>
    <n v="1.0690342634400902"/>
    <n v="1.1128085609460907"/>
    <s v="2103006000"/>
    <s v="Fuel Comb - Comm/Institutional - Natural Gas"/>
    <s v="Stationary Source Fuel Combustion"/>
    <s v="Commercial/Institutional"/>
    <s v="Natural Gas"/>
    <s v="Total: Boilers and IC Engines"/>
    <x v="1"/>
    <m/>
    <s v="2103006000-24031-NOx"/>
    <m/>
  </r>
  <r>
    <s v="Maryland"/>
    <x v="8"/>
    <x v="1"/>
    <n v="31.172185523437399"/>
    <n v="31.163135140098301"/>
    <n v="6.4470962998207496E-2"/>
    <n v="2.0688214683268909E-3"/>
    <n v="32.511973295252901"/>
    <n v="6.7261468330889779E-2"/>
    <n v="32.808833115894103"/>
    <n v="6.7875618300915957E-2"/>
    <s v="Employment"/>
    <n v="1.0977892034918355"/>
    <n v="1.1427409443629737"/>
    <m/>
    <n v="7.0775527118153811E-2"/>
    <n v="7.3673609140561966E-2"/>
    <s v="2103006000"/>
    <s v="Fuel Comb - Comm/Institutional - Natural Gas"/>
    <s v="Stationary Source Fuel Combustion"/>
    <s v="Commercial/Institutional"/>
    <s v="Natural Gas"/>
    <s v="Total: Boilers and IC Engines"/>
    <x v="1"/>
    <m/>
    <s v="2103006000-24031-VOC"/>
    <m/>
  </r>
  <r>
    <s v="Maryland"/>
    <x v="2"/>
    <x v="0"/>
    <n v="315.09420504122102"/>
    <n v="315.00272209590798"/>
    <n v="0.65168439405342105"/>
    <n v="2.0688214683268818E-3"/>
    <n v="273.01574584105902"/>
    <n v="0.56482083618725853"/>
    <n v="251.20801081774701"/>
    <n v="0.51970452579544657"/>
    <s v="Employment"/>
    <n v="1.0691583039570396"/>
    <n v="1.1120864021452579"/>
    <n v="0.83075162960000004"/>
    <n v="0.57882933937904257"/>
    <n v="0.60207009112096932"/>
    <s v="2103006000"/>
    <s v="Fuel Comb - Comm/Institutional - Natural Gas"/>
    <s v="Stationary Source Fuel Combustion"/>
    <s v="Commercial/Institutional"/>
    <s v="Natural Gas"/>
    <s v="Total: Boilers and IC Engines"/>
    <x v="1"/>
    <m/>
    <s v="2103006000-24033-NOx"/>
    <m/>
  </r>
  <r>
    <s v="Maryland"/>
    <x v="2"/>
    <x v="1"/>
    <n v="17.330180183236401"/>
    <n v="17.325148621561802"/>
    <n v="3.5842639410240899E-2"/>
    <n v="2.0688214683268796E-3"/>
    <n v="18.0750353514889"/>
    <n v="3.7394021175927522E-2"/>
    <n v="18.240074603453099"/>
    <n v="3.7735457923507666E-2"/>
    <s v="Employment"/>
    <n v="1.0691583039570396"/>
    <n v="1.1120864021452579"/>
    <m/>
    <n v="3.8321455561196906E-2"/>
    <n v="3.9860111905124632E-2"/>
    <s v="2103006000"/>
    <s v="Fuel Comb - Comm/Institutional - Natural Gas"/>
    <s v="Stationary Source Fuel Combustion"/>
    <s v="Commercial/Institutional"/>
    <s v="Natural Gas"/>
    <s v="Total: Boilers and IC Engines"/>
    <x v="1"/>
    <m/>
    <s v="2103006000-24033-VOC"/>
    <m/>
  </r>
  <r>
    <s v="Virginia"/>
    <x v="3"/>
    <x v="0"/>
    <n v="185.061332301677"/>
    <n v="185.00760247906601"/>
    <n v="0.38274769981237899"/>
    <n v="2.0688214683268905E-3"/>
    <n v="160.34778442870001"/>
    <n v="0.33173093882474686"/>
    <n v="147.53965138998601"/>
    <n v="0.30523319822506839"/>
    <s v="Employment"/>
    <n v="1.1056036674427163"/>
    <n v="1.1792000057596272"/>
    <n v="1"/>
    <n v="0.42316726061783005"/>
    <n v="0.45133608982324142"/>
    <s v="2103006000"/>
    <s v="Fuel Comb - Comm/Institutional - Natural Gas"/>
    <s v="Stationary Source Fuel Combustion"/>
    <s v="Commercial/Institutional"/>
    <s v="Natural Gas"/>
    <s v="Total: Boilers and IC Engines"/>
    <x v="1"/>
    <m/>
    <s v="2103006000-51013-NOx"/>
    <m/>
  </r>
  <r>
    <s v="Virginia"/>
    <x v="3"/>
    <x v="1"/>
    <n v="10.178371624191101"/>
    <n v="10.1754164844271"/>
    <n v="2.1051120072150299E-2"/>
    <n v="2.0688214683269083E-3"/>
    <n v="10.6158403999634"/>
    <n v="2.1962278523776392E-2"/>
    <n v="10.712771350554"/>
    <n v="2.2162811355303562E-2"/>
    <s v="Employment"/>
    <n v="1.1056036674427163"/>
    <n v="1.1792000057596272"/>
    <m/>
    <n v="2.327419555554635E-2"/>
    <n v="2.4823480910326236E-2"/>
    <s v="2103006000"/>
    <s v="Fuel Comb - Comm/Institutional - Natural Gas"/>
    <s v="Stationary Source Fuel Combustion"/>
    <s v="Commercial/Institutional"/>
    <s v="Natural Gas"/>
    <s v="Total: Boilers and IC Engines"/>
    <x v="1"/>
    <m/>
    <s v="2103006000-51013-VOC"/>
    <m/>
  </r>
  <r>
    <s v="Virginia"/>
    <x v="9"/>
    <x v="0"/>
    <n v="776.15476108042299"/>
    <n v="775.929416017177"/>
    <n v="1.60525943376268"/>
    <n v="2.068821468326887E-3"/>
    <n v="672.50513527133603"/>
    <n v="1.3912930614094172"/>
    <n v="618.78730391829697"/>
    <n v="1.2801604586742867"/>
    <s v="Employment"/>
    <n v="1.1407331378648504"/>
    <n v="1.1888354812229924"/>
    <n v="1"/>
    <n v="1.831172630963255"/>
    <n v="1.908389371425004"/>
    <s v="2103006000"/>
    <s v="Fuel Comb - Comm/Institutional - Natural Gas"/>
    <s v="Stationary Source Fuel Combustion"/>
    <s v="Commercial/Institutional"/>
    <s v="Natural Gas"/>
    <s v="Total: Boilers and IC Engines"/>
    <x v="1"/>
    <m/>
    <s v="2103006000-51059-NOx"/>
    <m/>
  </r>
  <r>
    <s v="Virginia"/>
    <x v="9"/>
    <x v="1"/>
    <n v="42.6885069022197"/>
    <n v="42.676112925180703"/>
    <n v="8.8289258604356102E-2"/>
    <n v="2.0688214683268805E-3"/>
    <n v="44.5232688409247"/>
    <n v="9.2110694418194292E-2"/>
    <n v="44.929801212320498"/>
    <n v="9.2951737315707744E-2"/>
    <s v="Employment"/>
    <n v="1.1407331378648504"/>
    <n v="1.1888354812229924"/>
    <m/>
    <n v="0.10071448300750838"/>
    <n v="0.10496140323973091"/>
    <s v="2103006000"/>
    <s v="Fuel Comb - Comm/Institutional - Natural Gas"/>
    <s v="Stationary Source Fuel Combustion"/>
    <s v="Commercial/Institutional"/>
    <s v="Natural Gas"/>
    <s v="Total: Boilers and IC Engines"/>
    <x v="1"/>
    <m/>
    <s v="2103006000-51059-VOC"/>
    <m/>
  </r>
  <r>
    <s v="Virginia"/>
    <x v="4"/>
    <x v="0"/>
    <n v="182.10772025352"/>
    <n v="182.05484796851201"/>
    <n v="0.37663897789024697"/>
    <n v="2.068821468326897E-3"/>
    <n v="157.788605036153"/>
    <n v="0.32643645355614687"/>
    <n v="145.18489209744999"/>
    <n v="0.30036162164792857"/>
    <s v="Employment"/>
    <n v="1.1820289336364709"/>
    <n v="1.2460772431295832"/>
    <n v="0.83075162960000004"/>
    <n v="0.36984910472526533"/>
    <n v="0.38988940090677959"/>
    <s v="2103006000"/>
    <s v="Fuel Comb - Comm/Institutional - Natural Gas"/>
    <s v="Stationary Source Fuel Combustion"/>
    <s v="Commercial/Institutional"/>
    <s v="Natural Gas"/>
    <s v="Total: Boilers and IC Engines"/>
    <x v="1"/>
    <m/>
    <s v="2103006000-51107-NOx"/>
    <m/>
  </r>
  <r>
    <s v="Virginia"/>
    <x v="4"/>
    <x v="1"/>
    <n v="10.015926266344801"/>
    <n v="10.013018290189599"/>
    <n v="2.0715147201494099E-2"/>
    <n v="2.0688214683268948E-3"/>
    <n v="10.4464131029179"/>
    <n v="2.1611763694327924E-2"/>
    <n v="10.541797049376999"/>
    <n v="2.180909605049625E-2"/>
    <s v="Employment"/>
    <n v="1.1820289336364709"/>
    <n v="1.2460772431295832"/>
    <m/>
    <n v="2.4485903356704593E-2"/>
    <n v="2.5812673515861268E-2"/>
    <s v="2103006000"/>
    <s v="Fuel Comb - Comm/Institutional - Natural Gas"/>
    <s v="Stationary Source Fuel Combustion"/>
    <s v="Commercial/Institutional"/>
    <s v="Natural Gas"/>
    <s v="Total: Boilers and IC Engines"/>
    <x v="1"/>
    <m/>
    <s v="2103006000-51107-VOC"/>
    <m/>
  </r>
  <r>
    <s v="Virginia"/>
    <x v="10"/>
    <x v="0"/>
    <n v="111.933656651216"/>
    <n v="111.90115836839701"/>
    <n v="0.23150351876318601"/>
    <n v="2.0688214683268814E-3"/>
    <n v="96.985759390119298"/>
    <n v="0.20064622114826422"/>
    <n v="89.238807889945605"/>
    <n v="0.18461916157061775"/>
    <s v="Employment"/>
    <n v="1.1898949472362377"/>
    <n v="1.2771251790739548"/>
    <n v="0.83075162960000004"/>
    <n v="0.22884288736027189"/>
    <n v="0.24561917350655288"/>
    <s v="2103006000"/>
    <s v="Fuel Comb - Comm/Institutional - Natural Gas"/>
    <s v="Stationary Source Fuel Combustion"/>
    <s v="Commercial/Institutional"/>
    <s v="Natural Gas"/>
    <s v="Total: Boilers and IC Engines"/>
    <x v="1"/>
    <m/>
    <s v="2103006000-51153-NOx"/>
    <m/>
  </r>
  <r>
    <s v="Virginia"/>
    <x v="10"/>
    <x v="1"/>
    <n v="6.1563489126153099"/>
    <n v="6.1545615076999303"/>
    <n v="1.2732688975267799E-2"/>
    <n v="2.0688214683268692E-3"/>
    <n v="6.4209502183514697"/>
    <n v="1.3283799658783619E-2"/>
    <n v="6.4795785308459299"/>
    <n v="1.3405091170323935E-2"/>
    <s v="Employment"/>
    <n v="1.1898949472362377"/>
    <n v="1.2771251790739548"/>
    <m/>
    <n v="1.5150562276401703E-2"/>
    <n v="1.6261237687631859E-2"/>
    <s v="2103006000"/>
    <s v="Fuel Comb - Comm/Institutional - Natural Gas"/>
    <s v="Stationary Source Fuel Combustion"/>
    <s v="Commercial/Institutional"/>
    <s v="Natural Gas"/>
    <s v="Total: Boilers and IC Engines"/>
    <x v="1"/>
    <m/>
    <s v="2103006000-51153-VOC"/>
    <m/>
  </r>
  <r>
    <s v="Virginia"/>
    <x v="11"/>
    <x v="0"/>
    <n v="95.613892548386403"/>
    <n v="95.586132467866904"/>
    <n v="0.19775064292385999"/>
    <n v="2.0688214683268792E-3"/>
    <n v="82.845376935604307"/>
    <n v="0.17139229435601067"/>
    <n v="76.227919680337195"/>
    <n v="0.1577019567205786"/>
    <s v="Employment"/>
    <n v="1.0072672441829524"/>
    <n v="1.0751618720988678"/>
    <n v="0.83075162960000004"/>
    <n v="0.165475543865858"/>
    <n v="0.17662938664674718"/>
    <s v="2103006000"/>
    <s v="Fuel Comb - Comm/Institutional - Natural Gas"/>
    <s v="Stationary Source Fuel Combustion"/>
    <s v="Commercial/Institutional"/>
    <s v="Natural Gas"/>
    <s v="Total: Boilers and IC Engines"/>
    <x v="1"/>
    <m/>
    <s v="2103006000-51510-NOx"/>
    <m/>
  </r>
  <r>
    <s v="Virginia"/>
    <x v="11"/>
    <x v="1"/>
    <n v="5.2587645858816101"/>
    <n v="5.2572377813091196"/>
    <n v="1.0876286386071399E-2"/>
    <n v="2.0688214683268645E-3"/>
    <n v="5.4847875088403804"/>
    <n v="1.1347046147500001E-2"/>
    <n v="5.5348679214115499"/>
    <n v="1.1450653580169903E-2"/>
    <s v="Employment"/>
    <n v="1.0072672441829524"/>
    <n v="1.0751618720988678"/>
    <m/>
    <n v="1.0955327015042702E-2"/>
    <n v="1.1693768432331955E-2"/>
    <s v="2103006000"/>
    <s v="Fuel Comb - Comm/Institutional - Natural Gas"/>
    <s v="Stationary Source Fuel Combustion"/>
    <s v="Commercial/Institutional"/>
    <s v="Natural Gas"/>
    <s v="Total: Boilers and IC Engines"/>
    <x v="1"/>
    <m/>
    <s v="2103006000-51510-VOC"/>
    <m/>
  </r>
  <r>
    <s v="Virginia"/>
    <x v="12"/>
    <x v="0"/>
    <n v="31.872483572983398"/>
    <n v="31.863229868456099"/>
    <n v="6.59193340020965E-2"/>
    <n v="2.0688214683268879E-3"/>
    <n v="27.6161533130912"/>
    <n v="5.7132890846729782E-2"/>
    <n v="25.4102521407622"/>
    <n v="5.2569275144408102E-2"/>
    <s v="Employment"/>
    <n v="1.0625592417061611"/>
    <n v="1.0767772511848339"/>
    <n v="0.83075162960000004"/>
    <n v="5.8188500507923561E-2"/>
    <n v="5.8967115590545176E-2"/>
    <s v="2103006000"/>
    <s v="Fuel Comb - Comm/Institutional - Natural Gas"/>
    <s v="Stationary Source Fuel Combustion"/>
    <s v="Commercial/Institutional"/>
    <s v="Natural Gas"/>
    <s v="Total: Boilers and IC Engines"/>
    <x v="1"/>
    <m/>
    <s v="2103006000-51600-NOx"/>
    <m/>
  </r>
  <r>
    <s v="Virginia"/>
    <x v="12"/>
    <x v="1"/>
    <n v="1.75298615587377"/>
    <n v="1.75247720225269"/>
    <n v="3.6255624587738298E-3"/>
    <n v="2.0688214683269013E-3"/>
    <n v="1.82832990788742"/>
    <n v="3.7824881646216406E-3"/>
    <n v="1.8450239942044599"/>
    <n v="3.8170252487884351E-3"/>
    <s v="Employment"/>
    <n v="1.0625592417061611"/>
    <n v="1.0767772511848339"/>
    <m/>
    <n v="3.8523748969530457E-3"/>
    <n v="3.9039231783574123E-3"/>
    <s v="2103006000"/>
    <s v="Fuel Comb - Comm/Institutional - Natural Gas"/>
    <s v="Stationary Source Fuel Combustion"/>
    <s v="Commercial/Institutional"/>
    <s v="Natural Gas"/>
    <s v="Total: Boilers and IC Engines"/>
    <x v="1"/>
    <m/>
    <s v="2103006000-51600-VOC"/>
    <m/>
  </r>
  <r>
    <s v="Virginia"/>
    <x v="13"/>
    <x v="0"/>
    <n v="11.794200770039501"/>
    <n v="11.790776498165201"/>
    <n v="2.4393011547648401E-2"/>
    <n v="2.068821468326897E-3"/>
    <n v="10.219174038476099"/>
    <n v="2.1141646639368229E-2"/>
    <n v="9.4028949667264197"/>
    <n v="1.9452910971586541E-2"/>
    <s v="Employment"/>
    <n v="1.2446203080415557"/>
    <n v="1.3259344505225987"/>
    <n v="1"/>
    <n v="3.0360037546495376E-2"/>
    <n v="3.2343534363022591E-2"/>
    <s v="2103006000"/>
    <s v="Fuel Comb - Comm/Institutional - Natural Gas"/>
    <s v="Stationary Source Fuel Combustion"/>
    <s v="Commercial/Institutional"/>
    <s v="Natural Gas"/>
    <s v="Total: Boilers and IC Engines"/>
    <x v="1"/>
    <m/>
    <s v="2103006000-51610-NOx"/>
    <m/>
  </r>
  <r>
    <s v="Virginia"/>
    <x v="13"/>
    <x v="1"/>
    <n v="0.64868082203201405"/>
    <n v="0.64849248714289798"/>
    <n v="1.34161517944992E-3"/>
    <n v="2.0688214683268792E-3"/>
    <n v="0.67656127438323799"/>
    <n v="1.3996844890826351E-3"/>
    <n v="0.682738809555964"/>
    <n v="1.4124647064693149E-3"/>
    <s v="Employment"/>
    <n v="1.2446203080415557"/>
    <n v="1.3259344505225987"/>
    <m/>
    <n v="1.6698014979201865E-3"/>
    <n v="1.7788937857767073E-3"/>
    <s v="2103006000"/>
    <s v="Fuel Comb - Comm/Institutional - Natural Gas"/>
    <s v="Stationary Source Fuel Combustion"/>
    <s v="Commercial/Institutional"/>
    <s v="Natural Gas"/>
    <s v="Total: Boilers and IC Engines"/>
    <x v="1"/>
    <m/>
    <s v="2103006000-51610-VOC"/>
    <m/>
  </r>
  <r>
    <s v="Virginia"/>
    <x v="5"/>
    <x v="0"/>
    <n v="17.147749291415501"/>
    <n v="17.142770695853901"/>
    <n v="3.54653320421877E-2"/>
    <n v="2.0688214683268931E-3"/>
    <n v="14.8577964538536"/>
    <n v="3.0738128275763513E-2"/>
    <n v="13.6709971829992"/>
    <n v="2.8282852465625223E-2"/>
    <s v="Employment"/>
    <n v="1.0626817271189477"/>
    <n v="1.0893103528916537"/>
    <n v="0.83075162960000004"/>
    <n v="3.1309666742356891E-2"/>
    <n v="3.2094222811661584E-2"/>
    <s v="2103006000"/>
    <s v="Fuel Comb - Comm/Institutional - Natural Gas"/>
    <s v="Stationary Source Fuel Combustion"/>
    <s v="Commercial/Institutional"/>
    <s v="Natural Gas"/>
    <s v="Total: Boilers and IC Engines"/>
    <x v="1"/>
    <m/>
    <s v="2103006000-51683-NOx"/>
    <m/>
  </r>
  <r>
    <s v="Virginia"/>
    <x v="5"/>
    <x v="1"/>
    <n v="0.94312615594781302"/>
    <n v="0.94285233320792305"/>
    <n v="1.95059314840264E-3"/>
    <n v="2.0688214683268801E-3"/>
    <n v="0.98366193711940098"/>
    <n v="2.0350209330886222E-3"/>
    <n v="0.992643542252161"/>
    <n v="2.0536022706073112E-3"/>
    <s v="Employment"/>
    <n v="1.0626817271189477"/>
    <n v="1.0893103528916537"/>
    <m/>
    <n v="2.0728596958509032E-3"/>
    <n v="2.1248013108345217E-3"/>
    <s v="2103006000"/>
    <s v="Fuel Comb - Comm/Institutional - Natural Gas"/>
    <s v="Stationary Source Fuel Combustion"/>
    <s v="Commercial/Institutional"/>
    <s v="Natural Gas"/>
    <s v="Total: Boilers and IC Engines"/>
    <x v="1"/>
    <m/>
    <s v="2103006000-51683-VOC"/>
    <m/>
  </r>
  <r>
    <s v="Virginia"/>
    <x v="14"/>
    <x v="0"/>
    <n v="1.8293535292985199"/>
    <n v="1.8288224035392899"/>
    <n v="3.7835070501992698E-3"/>
    <n v="2.0688214683268922E-3"/>
    <n v="1.58505713598595"/>
    <n v="3.2792002314524717E-3"/>
    <n v="1.45844720031391"/>
    <n v="3.0172668784306683E-3"/>
    <s v="Employment"/>
    <n v="1.1233017518770112"/>
    <n v="1.1478816589202718"/>
    <n v="1"/>
    <n v="4.2500200977278624E-3"/>
    <n v="4.3430183493192824E-3"/>
    <s v="2103006000"/>
    <s v="Fuel Comb - Comm/Institutional - Natural Gas"/>
    <s v="Stationary Source Fuel Combustion"/>
    <s v="Commercial/Institutional"/>
    <s v="Natural Gas"/>
    <s v="Total: Boilers and IC Engines"/>
    <x v="1"/>
    <m/>
    <s v="2103006000-51685-NOx"/>
    <m/>
  </r>
  <r>
    <s v="Virginia"/>
    <x v="14"/>
    <x v="1"/>
    <n v="0.100614466143434"/>
    <n v="0.10058525422028"/>
    <n v="2.08092933328033E-4"/>
    <n v="2.0688214683268883E-3"/>
    <n v="0.104938899260431"/>
    <n v="2.1709984765257227E-4"/>
    <n v="0.10589707373141199"/>
    <n v="2.1908213956854051E-4"/>
    <s v="Employment"/>
    <n v="1.1233017518770112"/>
    <n v="1.1478816589202718"/>
    <m/>
    <n v="2.3375115656060555E-4"/>
    <n v="2.3886606151816804E-4"/>
    <s v="2103006000"/>
    <s v="Fuel Comb - Comm/Institutional - Natural Gas"/>
    <s v="Stationary Source Fuel Combustion"/>
    <s v="Commercial/Institutional"/>
    <s v="Natural Gas"/>
    <s v="Total: Boilers and IC Engines"/>
    <x v="1"/>
    <m/>
    <s v="2103006000-51685-VOC"/>
    <m/>
  </r>
  <r>
    <s v="District of Columbia"/>
    <x v="6"/>
    <x v="0"/>
    <n v="0.278832007882166"/>
    <n v="0.278751053129839"/>
    <n v="5.7668616303373904E-4"/>
    <n v="2.0688214683268849E-3"/>
    <n v="0.39707855352416899"/>
    <n v="8.2148463614298685E-4"/>
    <n v="0.442856427021526"/>
    <n v="9.1619088360867136E-4"/>
    <s v="No Growth"/>
    <n v="1"/>
    <n v="1"/>
    <m/>
    <n v="5.7668616303373904E-4"/>
    <n v="5.7668616303373904E-4"/>
    <s v="2103007000"/>
    <s v="Fuel Comb - Comm/Institutional - Other"/>
    <s v="Stationary Source Fuel Combustion"/>
    <s v="Commercial/Institutional"/>
    <s v="Liquified Petroleum Gas (LPG)"/>
    <s v="Total: All Combustor Types"/>
    <x v="1"/>
    <m/>
    <s v="2103007000-11001-NOx"/>
    <m/>
  </r>
  <r>
    <s v="District of Columbia"/>
    <x v="6"/>
    <x v="1"/>
    <n v="1.01892246896894E-2"/>
    <n v="1.01862663988984E-2"/>
    <n v="2.10735666081379E-5"/>
    <n v="2.0688214683268948E-3"/>
    <n v="1.45102516459461E-2"/>
    <n v="3.0019120115958953E-5"/>
    <n v="1.6183090580125601E-2"/>
    <n v="3.3479925216042583E-5"/>
    <s v="No Growth"/>
    <n v="1"/>
    <n v="1"/>
    <m/>
    <n v="2.10735666081379E-5"/>
    <n v="2.10735666081379E-5"/>
    <s v="2103007000"/>
    <s v="Fuel Comb - Comm/Institutional - Other"/>
    <s v="Stationary Source Fuel Combustion"/>
    <s v="Commercial/Institutional"/>
    <s v="Liquified Petroleum Gas (LPG)"/>
    <s v="Total: All Combustor Types"/>
    <x v="1"/>
    <m/>
    <s v="2103007000-11001-VOC"/>
    <m/>
  </r>
  <r>
    <s v="Maryland"/>
    <x v="7"/>
    <x v="0"/>
    <n v="1.604327180439"/>
    <n v="1.60386138775425"/>
    <n v="3.3181028712065599E-3"/>
    <n v="2.0688214683268957E-3"/>
    <n v="2.2846871886295101"/>
    <n v="4.7266099042481509E-3"/>
    <n v="2.5480812202987302"/>
    <n v="5.2715251315946067E-3"/>
    <s v="Employment"/>
    <n v="1.0339308317341065"/>
    <n v="1.0518639500224574"/>
    <m/>
    <n v="3.4306888614059252E-3"/>
    <n v="3.490192792688189E-3"/>
    <s v="2103007000"/>
    <s v="Fuel Comb - Comm/Institutional - Other"/>
    <s v="Stationary Source Fuel Combustion"/>
    <s v="Commercial/Institutional"/>
    <s v="Liquified Petroleum Gas (LPG)"/>
    <s v="Total: All Combustor Types"/>
    <x v="1"/>
    <m/>
    <s v="2103007000-24009-NOx"/>
    <m/>
  </r>
  <r>
    <s v="Maryland"/>
    <x v="7"/>
    <x v="1"/>
    <n v="5.86261652969821E-2"/>
    <n v="5.8609144056388202E-2"/>
    <n v="1.21251855464118E-4"/>
    <n v="2.0688214683268684E-3"/>
    <n v="8.34882375650082E-2"/>
    <n v="1.7272225822726267E-4"/>
    <n v="9.3113320420397494E-2"/>
    <n v="1.9263483627291692E-4"/>
    <s v="Employment"/>
    <n v="1.0339308317341065"/>
    <n v="1.0518639500224574"/>
    <m/>
    <n v="1.2536603176931918E-4"/>
    <n v="1.2754045563603922E-4"/>
    <s v="2103007000"/>
    <s v="Fuel Comb - Comm/Institutional - Other"/>
    <s v="Stationary Source Fuel Combustion"/>
    <s v="Commercial/Institutional"/>
    <s v="Liquified Petroleum Gas (LPG)"/>
    <s v="Total: All Combustor Types"/>
    <x v="1"/>
    <m/>
    <s v="2103007000-24009-VOC"/>
    <m/>
  </r>
  <r>
    <s v="Maryland"/>
    <x v="0"/>
    <x v="0"/>
    <n v="3.0454501347187102"/>
    <n v="3.0445659332841002"/>
    <n v="6.2986633645148796E-3"/>
    <n v="2.0688214683269031E-3"/>
    <n v="4.3369588144096198"/>
    <n v="8.9723935025002137E-3"/>
    <n v="4.83695245598817"/>
    <n v="1.0006791082224865E-2"/>
    <s v="Employment"/>
    <n v="1.1494562546354627"/>
    <n v="1.2365582750270308"/>
    <m/>
    <n v="7.2400380001848763E-3"/>
    <n v="7.7886643050004735E-3"/>
    <s v="2103007000"/>
    <s v="Fuel Comb - Comm/Institutional - Other"/>
    <s v="Stationary Source Fuel Combustion"/>
    <s v="Commercial/Institutional"/>
    <s v="Liquified Petroleum Gas (LPG)"/>
    <s v="Total: All Combustor Types"/>
    <x v="1"/>
    <m/>
    <s v="2103007000-24017-NOx"/>
    <m/>
  </r>
  <r>
    <s v="Maryland"/>
    <x v="0"/>
    <x v="1"/>
    <n v="0.111288418850555"/>
    <n v="0.11125610790299301"/>
    <n v="2.30169024512206E-4"/>
    <n v="2.0688214683269E-3"/>
    <n v="0.15848339907893499"/>
    <n v="3.2787385838792038E-4"/>
    <n v="0.176754426134102"/>
    <n v="3.6567335140803148E-4"/>
    <s v="Employment"/>
    <n v="1.1494562546354627"/>
    <n v="1.2365582750270308"/>
    <m/>
    <n v="2.6456922484889832E-4"/>
    <n v="2.846174119154678E-4"/>
    <s v="2103007000"/>
    <s v="Fuel Comb - Comm/Institutional - Other"/>
    <s v="Stationary Source Fuel Combustion"/>
    <s v="Commercial/Institutional"/>
    <s v="Liquified Petroleum Gas (LPG)"/>
    <s v="Total: All Combustor Types"/>
    <x v="1"/>
    <m/>
    <s v="2103007000-24017-VOC"/>
    <m/>
  </r>
  <r>
    <s v="Maryland"/>
    <x v="1"/>
    <x v="0"/>
    <n v="7.7222893946686897"/>
    <n v="7.7200473420790603"/>
    <n v="1.59713996777931E-2"/>
    <n v="2.0688214683268892E-3"/>
    <n v="10.997143140130101"/>
    <n v="2.2751125818564932E-2"/>
    <n v="12.2649674107516"/>
    <n v="2.5374027887692569E-2"/>
    <s v="Employment"/>
    <n v="1.1441294512813505"/>
    <n v="1.2247937540008487"/>
    <m/>
    <n v="1.8273348749548557E-2"/>
    <n v="1.9561670568012154E-2"/>
    <s v="2103007000"/>
    <s v="Fuel Comb - Comm/Institutional - Other"/>
    <s v="Stationary Source Fuel Combustion"/>
    <s v="Commercial/Institutional"/>
    <s v="Liquified Petroleum Gas (LPG)"/>
    <s v="Total: All Combustor Types"/>
    <x v="1"/>
    <m/>
    <s v="2103007000-24021-NOx"/>
    <m/>
  </r>
  <r>
    <s v="Maryland"/>
    <x v="1"/>
    <x v="1"/>
    <n v="0.28219188645856502"/>
    <n v="0.282109956215154"/>
    <n v="5.8363513384666595E-4"/>
    <n v="2.068821468326877E-3"/>
    <n v="0.40186328299359703"/>
    <n v="8.3138338718947275E-4"/>
    <n v="0.448192772130798"/>
    <n v="9.2723082893313093E-4"/>
    <s v="Employment"/>
    <n v="1.1441294512813505"/>
    <n v="1.2247937540008487"/>
    <m/>
    <n v="6.6775414543650345E-4"/>
    <n v="7.1483266655084576E-4"/>
    <s v="2103007000"/>
    <s v="Fuel Comb - Comm/Institutional - Other"/>
    <s v="Stationary Source Fuel Combustion"/>
    <s v="Commercial/Institutional"/>
    <s v="Liquified Petroleum Gas (LPG)"/>
    <s v="Total: All Combustor Types"/>
    <x v="1"/>
    <m/>
    <s v="2103007000-24021-VOC"/>
    <m/>
  </r>
  <r>
    <s v="Maryland"/>
    <x v="8"/>
    <x v="0"/>
    <n v="42.829663070023599"/>
    <n v="42.8172281103774"/>
    <n v="8.8581200728998097E-2"/>
    <n v="2.068821468326884E-3"/>
    <n v="60.992784827484797"/>
    <n v="0.1261831826641428"/>
    <n v="68.024441317877901"/>
    <n v="0.1407304245693681"/>
    <s v="Employment"/>
    <n v="1.0977892034918355"/>
    <n v="1.1427409443629737"/>
    <m/>
    <n v="9.7243485792637224E-2"/>
    <n v="0.10122536497386142"/>
    <s v="2103007000"/>
    <s v="Fuel Comb - Comm/Institutional - Other"/>
    <s v="Stationary Source Fuel Combustion"/>
    <s v="Commercial/Institutional"/>
    <s v="Liquified Petroleum Gas (LPG)"/>
    <s v="Total: All Combustor Types"/>
    <x v="1"/>
    <m/>
    <s v="2103007000-24031-NOx"/>
    <m/>
  </r>
  <r>
    <s v="Maryland"/>
    <x v="8"/>
    <x v="1"/>
    <n v="1.5651039897577099"/>
    <n v="1.56464958494666"/>
    <n v="3.2369806517463999E-3"/>
    <n v="2.0688214683268849E-3"/>
    <n v="2.2288303021170002"/>
    <n v="4.6110519782771465E-3"/>
    <n v="2.48578477803074"/>
    <n v="5.1426449144301748E-3"/>
    <s v="Employment"/>
    <n v="1.0977892034918355"/>
    <n v="1.1427409443629737"/>
    <m/>
    <n v="3.5535224113991629E-3"/>
    <n v="3.6990303268613551E-3"/>
    <s v="2103007000"/>
    <s v="Fuel Comb - Comm/Institutional - Other"/>
    <s v="Stationary Source Fuel Combustion"/>
    <s v="Commercial/Institutional"/>
    <s v="Liquified Petroleum Gas (LPG)"/>
    <s v="Total: All Combustor Types"/>
    <x v="1"/>
    <m/>
    <s v="2103007000-24031-VOC"/>
    <m/>
  </r>
  <r>
    <s v="Maryland"/>
    <x v="2"/>
    <x v="0"/>
    <n v="23.811163683080999"/>
    <n v="23.804250463636698"/>
    <n v="4.9246744396601899E-2"/>
    <n v="2.0688214683268888E-3"/>
    <n v="33.908956524821498"/>
    <n v="7.0151577227113848E-2"/>
    <n v="37.818208002756499"/>
    <n v="7.8239120609754395E-2"/>
    <s v="Employment"/>
    <n v="1.0691583039570396"/>
    <n v="1.1120864021452579"/>
    <m/>
    <n v="5.2652565714476726E-2"/>
    <n v="5.4766634793384145E-2"/>
    <s v="2103007000"/>
    <s v="Fuel Comb - Comm/Institutional - Other"/>
    <s v="Stationary Source Fuel Combustion"/>
    <s v="Commercial/Institutional"/>
    <s v="Liquified Petroleum Gas (LPG)"/>
    <s v="Total: All Combustor Types"/>
    <x v="1"/>
    <m/>
    <s v="2103007000-24033-NOx"/>
    <m/>
  </r>
  <r>
    <s v="Maryland"/>
    <x v="2"/>
    <x v="1"/>
    <n v="0.87011963886742905"/>
    <n v="0.86986701249072895"/>
    <n v="1.79959955003019E-3"/>
    <n v="2.0688214683268844E-3"/>
    <n v="1.23911831435242"/>
    <n v="2.5635145705293076E-3"/>
    <n v="1.3819721676750001"/>
    <n v="2.8590536891162808E-3"/>
    <s v="Employment"/>
    <n v="1.0691583039570396"/>
    <n v="1.1120864021452579"/>
    <m/>
    <n v="1.9240568027121296E-3"/>
    <n v="2.0013101888952992E-3"/>
    <s v="2103007000"/>
    <s v="Fuel Comb - Comm/Institutional - Other"/>
    <s v="Stationary Source Fuel Combustion"/>
    <s v="Commercial/Institutional"/>
    <s v="Liquified Petroleum Gas (LPG)"/>
    <s v="Total: All Combustor Types"/>
    <x v="1"/>
    <m/>
    <s v="2103007000-24033-VOC"/>
    <m/>
  </r>
  <r>
    <s v="Virginia"/>
    <x v="3"/>
    <x v="0"/>
    <n v="26.401383230908099"/>
    <n v="26.393717979501702"/>
    <n v="5.4603890384958699E-2"/>
    <n v="2.0688214683268957E-3"/>
    <n v="37.597631434037297"/>
    <n v="7.7782787068978496E-2"/>
    <n v="41.9321380456689"/>
    <n v="8.6750107401726825E-2"/>
    <s v="Employment"/>
    <n v="1.1056036674427163"/>
    <n v="1.1792000057596272"/>
    <m/>
    <n v="6.0370261466250415E-2"/>
    <n v="6.4388907856441358E-2"/>
    <s v="2103007000"/>
    <s v="Fuel Comb - Comm/Institutional - Other"/>
    <s v="Stationary Source Fuel Combustion"/>
    <s v="Commercial/Institutional"/>
    <s v="Liquified Petroleum Gas (LPG)"/>
    <s v="Total: All Combustor Types"/>
    <x v="1"/>
    <m/>
    <s v="2103007000-51013-NOx"/>
    <m/>
  </r>
  <r>
    <s v="Virginia"/>
    <x v="3"/>
    <x v="1"/>
    <n v="0.96477294202490504"/>
    <n v="0.96449283446061795"/>
    <n v="1.99536348197957E-3"/>
    <n v="2.0688214683268801E-3"/>
    <n v="1.3739120096298301"/>
    <n v="2.8423786611143195E-3"/>
    <n v="1.5323057823861901"/>
    <n v="3.1700670986419665E-3"/>
    <s v="Employment"/>
    <n v="1.1056036674427163"/>
    <n v="1.1792000057596272"/>
    <m/>
    <n v="2.2060811835578811E-3"/>
    <n v="2.3529326294428588E-3"/>
    <s v="2103007000"/>
    <s v="Fuel Comb - Comm/Institutional - Other"/>
    <s v="Stationary Source Fuel Combustion"/>
    <s v="Commercial/Institutional"/>
    <s v="Liquified Petroleum Gas (LPG)"/>
    <s v="Total: All Combustor Types"/>
    <x v="1"/>
    <m/>
    <s v="2103007000-51013-VOC"/>
    <m/>
  </r>
  <r>
    <s v="Virginia"/>
    <x v="9"/>
    <x v="0"/>
    <n v="110.728505382872"/>
    <n v="110.696356997911"/>
    <n v="0.229010999822856"/>
    <n v="2.0688214683268914E-3"/>
    <n v="157.68603857669299"/>
    <n v="0.32622426186288483"/>
    <n v="175.86514057602599"/>
    <n v="0.36383357835400926"/>
    <s v="Employment"/>
    <n v="1.1407331378648504"/>
    <n v="1.1888354812229924"/>
    <m/>
    <n v="0.26124043643349321"/>
    <n v="0.27225640217976366"/>
    <s v="2103007000"/>
    <s v="Fuel Comb - Comm/Institutional - Other"/>
    <s v="Stationary Source Fuel Combustion"/>
    <s v="Commercial/Institutional"/>
    <s v="Liquified Petroleum Gas (LPG)"/>
    <s v="Total: All Combustor Types"/>
    <x v="1"/>
    <m/>
    <s v="2103007000-51059-NOx"/>
    <m/>
  </r>
  <r>
    <s v="Virginia"/>
    <x v="9"/>
    <x v="1"/>
    <n v="4.0462975866664603"/>
    <n v="4.0451228039668097"/>
    <n v="8.3686368988651599E-3"/>
    <n v="2.0688214683268796E-3"/>
    <n v="5.7622437432679599"/>
    <n v="1.1921053561804996E-2"/>
    <n v="6.4265537715964101"/>
    <n v="1.3295392410035731E-2"/>
    <s v="Employment"/>
    <n v="1.1407331378648504"/>
    <n v="1.1888354812229924"/>
    <m/>
    <n v="9.5463814292940253E-3"/>
    <n v="9.9489324748428531E-3"/>
    <s v="2103007000"/>
    <s v="Fuel Comb - Comm/Institutional - Other"/>
    <s v="Stationary Source Fuel Combustion"/>
    <s v="Commercial/Institutional"/>
    <s v="Liquified Petroleum Gas (LPG)"/>
    <s v="Total: All Combustor Types"/>
    <x v="1"/>
    <m/>
    <s v="2103007000-51059-VOC"/>
    <m/>
  </r>
  <r>
    <s v="Virginia"/>
    <x v="4"/>
    <x v="0"/>
    <n v="25.980020927305201"/>
    <n v="25.972478012216001"/>
    <n v="5.3732420097320502E-2"/>
    <n v="2.0688214683268875E-3"/>
    <n v="36.997578609058301"/>
    <n v="7.6541384902531442E-2"/>
    <n v="41.262907114569998"/>
    <n v="8.536558808420068E-2"/>
    <s v="Employment"/>
    <n v="1.1820289336364709"/>
    <n v="1.2460772431295832"/>
    <m/>
    <n v="6.3513275229342636E-2"/>
    <n v="6.6954745901549748E-2"/>
    <s v="2103007000"/>
    <s v="Fuel Comb - Comm/Institutional - Other"/>
    <s v="Stationary Source Fuel Combustion"/>
    <s v="Commercial/Institutional"/>
    <s v="Liquified Petroleum Gas (LPG)"/>
    <s v="Total: All Combustor Types"/>
    <x v="1"/>
    <m/>
    <s v="2103007000-51107-NOx"/>
    <m/>
  </r>
  <r>
    <s v="Virginia"/>
    <x v="4"/>
    <x v="1"/>
    <n v="0.94937531693050203"/>
    <n v="0.94909967983908405"/>
    <n v="1.96351779323326E-3"/>
    <n v="2.068821468326874E-3"/>
    <n v="1.3519845890778199"/>
    <n v="2.797014742731281E-3"/>
    <n v="1.50785042202166"/>
    <n v="3.1194733241041474E-3"/>
    <s v="Employment"/>
    <n v="1.1820289336364709"/>
    <n v="1.2460772431295832"/>
    <m/>
    <n v="2.320934843311747E-3"/>
    <n v="2.4466948386279836E-3"/>
    <s v="2103007000"/>
    <s v="Fuel Comb - Comm/Institutional - Other"/>
    <s v="Stationary Source Fuel Combustion"/>
    <s v="Commercial/Institutional"/>
    <s v="Liquified Petroleum Gas (LPG)"/>
    <s v="Total: All Combustor Types"/>
    <x v="1"/>
    <m/>
    <s v="2103007000-51107-VOC"/>
    <m/>
  </r>
  <r>
    <s v="Virginia"/>
    <x v="10"/>
    <x v="0"/>
    <n v="15.9687720579306"/>
    <n v="15.964135760983501"/>
    <n v="3.3026946785607497E-2"/>
    <n v="2.0688214683268775E-3"/>
    <n v="22.7407784295693"/>
    <n v="4.7046610621557738E-2"/>
    <n v="25.3624875824332"/>
    <n v="5.2470458800711647E-2"/>
    <s v="Employment"/>
    <n v="1.1898949472362377"/>
    <n v="1.2771251790739548"/>
    <m/>
    <n v="3.9298597102834461E-2"/>
    <n v="4.2179545327834952E-2"/>
    <s v="2103007000"/>
    <s v="Fuel Comb - Comm/Institutional - Other"/>
    <s v="Stationary Source Fuel Combustion"/>
    <s v="Commercial/Institutional"/>
    <s v="Liquified Petroleum Gas (LPG)"/>
    <s v="Total: All Combustor Types"/>
    <x v="1"/>
    <m/>
    <s v="2103007000-51153-NOx"/>
    <m/>
  </r>
  <r>
    <s v="Virginia"/>
    <x v="10"/>
    <x v="1"/>
    <n v="0.58353920133572101"/>
    <n v="0.58336977935337597"/>
    <n v="1.2068879234993801E-3"/>
    <n v="2.0688214683268814E-3"/>
    <n v="0.83100539192386302"/>
    <n v="1.7192017951074819E-3"/>
    <n v="0.92680925584318896"/>
    <n v="1.9174028855324504E-3"/>
    <s v="Employment"/>
    <n v="1.1898949472362377"/>
    <n v="1.2771251790739548"/>
    <m/>
    <n v="1.4360698420523472E-3"/>
    <n v="1.5413469554213393E-3"/>
    <s v="2103007000"/>
    <s v="Fuel Comb - Comm/Institutional - Other"/>
    <s v="Stationary Source Fuel Combustion"/>
    <s v="Commercial/Institutional"/>
    <s v="Liquified Petroleum Gas (LPG)"/>
    <s v="Total: All Combustor Types"/>
    <x v="1"/>
    <m/>
    <s v="2103007000-51153-VOC"/>
    <m/>
  </r>
  <r>
    <s v="Virginia"/>
    <x v="11"/>
    <x v="0"/>
    <n v="13.640560812391699"/>
    <n v="13.6366004771685"/>
    <n v="2.82116918221628E-2"/>
    <n v="2.0688214683268823E-3"/>
    <n v="19.425223803329999"/>
    <n v="4.0187320031383471E-2"/>
    <n v="21.6646936262011"/>
    <n v="4.4820383278609405E-2"/>
    <s v="Employment"/>
    <n v="1.0072672441829524"/>
    <n v="1.0751618720988678"/>
    <m/>
    <n v="2.8416713075448661E-2"/>
    <n v="3.0332135394592875E-2"/>
    <s v="2103007000"/>
    <s v="Fuel Comb - Comm/Institutional - Other"/>
    <s v="Stationary Source Fuel Combustion"/>
    <s v="Commercial/Institutional"/>
    <s v="Liquified Petroleum Gas (LPG)"/>
    <s v="Total: All Combustor Types"/>
    <x v="1"/>
    <m/>
    <s v="2103007000-51510-NOx"/>
    <m/>
  </r>
  <r>
    <s v="Virginia"/>
    <x v="11"/>
    <x v="1"/>
    <n v="0.49846025867405003"/>
    <n v="0.49831553810522999"/>
    <n v="1.0309258832329601E-3"/>
    <n v="2.0688214683268779E-3"/>
    <n v="0.70984633366488903"/>
    <n v="1.4685453342990467E-3"/>
    <n v="0.79168217036941702"/>
    <n v="1.6378490701518668E-3"/>
    <s v="Employment"/>
    <n v="1.0072672441829524"/>
    <n v="1.0751618720988678"/>
    <m/>
    <n v="1.03841787336094E-3"/>
    <n v="1.1084122026119281E-3"/>
    <s v="2103007000"/>
    <s v="Fuel Comb - Comm/Institutional - Other"/>
    <s v="Stationary Source Fuel Combustion"/>
    <s v="Commercial/Institutional"/>
    <s v="Liquified Petroleum Gas (LPG)"/>
    <s v="Total: All Combustor Types"/>
    <x v="1"/>
    <m/>
    <s v="2103007000-51510-VOC"/>
    <m/>
  </r>
  <r>
    <s v="Virginia"/>
    <x v="12"/>
    <x v="0"/>
    <n v="4.5470203130506803"/>
    <n v="4.5457001529081396"/>
    <n v="9.4042420649131896E-3"/>
    <n v="2.0688214683268909E-3"/>
    <n v="6.4753120076307402"/>
    <n v="1.3396264495501376E-2"/>
    <n v="7.2218293184005704"/>
    <n v="1.4940675534499659E-2"/>
    <s v="Employment"/>
    <n v="1.0625592417061611"/>
    <n v="1.0767772511848339"/>
    <m/>
    <n v="9.9925643173153413E-3"/>
    <n v="1.0126273920134011E-2"/>
    <s v="2103007000"/>
    <s v="Fuel Comb - Comm/Institutional - Other"/>
    <s v="Stationary Source Fuel Combustion"/>
    <s v="Commercial/Institutional"/>
    <s v="Liquified Petroleum Gas (LPG)"/>
    <s v="Total: All Combustor Types"/>
    <x v="1"/>
    <m/>
    <s v="2103007000-51600-NOx"/>
    <m/>
  </r>
  <r>
    <s v="Virginia"/>
    <x v="12"/>
    <x v="1"/>
    <n v="0.166159515082409"/>
    <n v="0.16611127312305601"/>
    <n v="3.4365456796809003E-4"/>
    <n v="2.0688214683268914E-3"/>
    <n v="0.236624125057703"/>
    <n v="4.895330698434431E-4"/>
    <n v="0.26390373803900502"/>
    <n v="5.459697188268097E-4"/>
    <s v="Employment"/>
    <n v="1.0625592417061611"/>
    <n v="1.0767772511848339"/>
    <m/>
    <n v="3.6515333714903217E-4"/>
    <n v="3.7003942105379167E-4"/>
    <s v="2103007000"/>
    <s v="Fuel Comb - Comm/Institutional - Other"/>
    <s v="Stationary Source Fuel Combustion"/>
    <s v="Commercial/Institutional"/>
    <s v="Liquified Petroleum Gas (LPG)"/>
    <s v="Total: All Combustor Types"/>
    <x v="1"/>
    <m/>
    <s v="2103007000-51600-VOC"/>
    <m/>
  </r>
  <r>
    <s v="Virginia"/>
    <x v="13"/>
    <x v="0"/>
    <n v="1.68259386515423"/>
    <n v="1.68210534889436"/>
    <n v="3.47997565778014E-3"/>
    <n v="2.0688214683268866E-3"/>
    <n v="2.3961450595959901"/>
    <n v="4.9571963405175912E-3"/>
    <n v="2.6723887006739901"/>
    <n v="5.5286951156685452E-3"/>
    <s v="Employment"/>
    <n v="1.2446203080415557"/>
    <n v="1.3259344505225987"/>
    <m/>
    <n v="4.3312483751634335E-3"/>
    <n v="4.6142196116307288E-3"/>
    <s v="2103007000"/>
    <s v="Fuel Comb - Comm/Institutional - Other"/>
    <s v="Stationary Source Fuel Combustion"/>
    <s v="Commercial/Institutional"/>
    <s v="Liquified Petroleum Gas (LPG)"/>
    <s v="Total: All Combustor Types"/>
    <x v="1"/>
    <m/>
    <s v="2103007000-51610-NOx"/>
    <m/>
  </r>
  <r>
    <s v="Virginia"/>
    <x v="13"/>
    <x v="1"/>
    <n v="6.1486233862488499E-2"/>
    <n v="6.14683822432587E-2"/>
    <n v="1.2716710880817601E-4"/>
    <n v="2.068821468326874E-3"/>
    <n v="8.7561198548207597E-2"/>
    <n v="1.8114848734896379E-4"/>
    <n v="9.7655839608122894E-2"/>
    <n v="2.020324974887705E-4"/>
    <s v="Employment"/>
    <n v="1.2446203080415557"/>
    <n v="1.3259344505225987"/>
    <m/>
    <n v="1.5827476613758604E-4"/>
    <n v="1.6861525054211637E-4"/>
    <s v="2103007000"/>
    <s v="Fuel Comb - Comm/Institutional - Other"/>
    <s v="Stationary Source Fuel Combustion"/>
    <s v="Commercial/Institutional"/>
    <s v="Liquified Petroleum Gas (LPG)"/>
    <s v="Total: All Combustor Types"/>
    <x v="1"/>
    <m/>
    <s v="2103007000-51610-VOC"/>
    <m/>
  </r>
  <r>
    <s v="Virginia"/>
    <x v="5"/>
    <x v="0"/>
    <n v="2.4463469146588799"/>
    <n v="2.4456366539894301"/>
    <n v="5.0595856135004702E-3"/>
    <n v="2.0688214683268879E-3"/>
    <n v="3.4837890444111799"/>
    <n v="7.2073375661998625E-3"/>
    <n v="3.8854235642086001"/>
    <n v="8.0382476831779258E-3"/>
    <s v="Employment"/>
    <n v="1.0626817271189477"/>
    <n v="1.0893103528916537"/>
    <m/>
    <n v="5.3767291782608603E-3"/>
    <n v="5.511458990127731E-3"/>
    <s v="2103007000"/>
    <s v="Fuel Comb - Comm/Institutional - Other"/>
    <s v="Stationary Source Fuel Combustion"/>
    <s v="Commercial/Institutional"/>
    <s v="Liquified Petroleum Gas (LPG)"/>
    <s v="Total: All Combustor Types"/>
    <x v="1"/>
    <m/>
    <s v="2103007000-51683-NOx"/>
    <m/>
  </r>
  <r>
    <s v="Virginia"/>
    <x v="5"/>
    <x v="1"/>
    <n v="8.9395686548001299E-2"/>
    <n v="8.9369731831688407E-2"/>
    <n v="1.8489001983201301E-4"/>
    <n v="2.0688214683268788E-3"/>
    <n v="0.12730643865241401"/>
    <n v="2.6337429334035285E-4"/>
    <n v="0.141983177026486"/>
    <n v="2.9373784477364993E-4"/>
    <s v="Employment"/>
    <n v="1.0626817271189477"/>
    <n v="1.0893103528916537"/>
    <m/>
    <n v="1.9647924560214008E-4"/>
    <n v="2.0140261274935494E-4"/>
    <s v="2103007000"/>
    <s v="Fuel Comb - Comm/Institutional - Other"/>
    <s v="Stationary Source Fuel Combustion"/>
    <s v="Commercial/Institutional"/>
    <s v="Liquified Petroleum Gas (LPG)"/>
    <s v="Total: All Combustor Types"/>
    <x v="1"/>
    <m/>
    <s v="2103007000-51683-VOC"/>
    <m/>
  </r>
  <r>
    <s v="Virginia"/>
    <x v="14"/>
    <x v="0"/>
    <n v="0.26098090500377602"/>
    <n v="0.26090513305532798"/>
    <n v="5.3976614046154605E-4"/>
    <n v="2.0688214683268892E-3"/>
    <n v="0.37165718901296901"/>
    <n v="7.688923714880547E-4"/>
    <n v="0.41450431745145699"/>
    <n v="8.5753543065775824E-4"/>
    <s v="Employment"/>
    <n v="1.1233017518770112"/>
    <n v="1.1478816589202718"/>
    <m/>
    <n v="6.0632025118434755E-4"/>
    <n v="6.1958765274199197E-4"/>
    <s v="2103007000"/>
    <s v="Fuel Comb - Comm/Institutional - Other"/>
    <s v="Stationary Source Fuel Combustion"/>
    <s v="Commercial/Institutional"/>
    <s v="Liquified Petroleum Gas (LPG)"/>
    <s v="Total: All Combustor Types"/>
    <x v="1"/>
    <m/>
    <s v="2103007000-51685-NOx"/>
    <m/>
  </r>
  <r>
    <s v="Virginia"/>
    <x v="14"/>
    <x v="1"/>
    <n v="9.5368995675931007E-3"/>
    <n v="9.5341306697599298E-3"/>
    <n v="1.97244142114331E-5"/>
    <n v="2.0688214683268823E-3"/>
    <n v="1.35812897312904E-2"/>
    <n v="2.8097263763661014E-5"/>
    <n v="1.5147031717937701E-2"/>
    <n v="3.1336504399497734E-5"/>
    <s v="Employment"/>
    <n v="1.1233017518770112"/>
    <n v="1.1478816589202718"/>
    <m/>
    <n v="2.2156469038450619E-5"/>
    <n v="2.2641293306250414E-5"/>
    <s v="2103007000"/>
    <s v="Fuel Comb - Comm/Institutional - Other"/>
    <s v="Stationary Source Fuel Combustion"/>
    <s v="Commercial/Institutional"/>
    <s v="Liquified Petroleum Gas (LPG)"/>
    <s v="Total: All Combustor Types"/>
    <x v="1"/>
    <m/>
    <s v="2103007000-51685-VOC"/>
    <m/>
  </r>
  <r>
    <s v="Maryland"/>
    <x v="7"/>
    <x v="0"/>
    <n v="0.80150118277099802"/>
    <n v="0.801268478748838"/>
    <n v="1.6576814307292199E-3"/>
    <n v="2.0688214683268844E-3"/>
    <n v="0.80150118277099802"/>
    <n v="1.6581628538060308E-3"/>
    <n v="0.80150118277099802"/>
    <n v="1.6581628538060308E-3"/>
    <s v="Employment"/>
    <n v="1.0339308317341065"/>
    <n v="1.0518639500224574"/>
    <m/>
    <n v="1.713927940424046E-3"/>
    <n v="1.7436553376057157E-3"/>
    <s v="2103008000"/>
    <s v="Fuel Comb - Comm/Institutional - Biomass"/>
    <s v="Stationary Source Fuel Combustion"/>
    <s v="Commercial/Institutional"/>
    <s v="Wood"/>
    <s v="Total: All Boiler Types"/>
    <x v="1"/>
    <m/>
    <s v="2103008000-24009-NOx"/>
    <m/>
  </r>
  <r>
    <s v="Maryland"/>
    <x v="7"/>
    <x v="1"/>
    <n v="6.1934185599425602E-2"/>
    <n v="6.1916203924029599E-2"/>
    <n v="1.28093571915337E-4"/>
    <n v="2.0688214683268727E-3"/>
    <n v="6.1934185599425602E-2"/>
    <n v="1.2813077279143274E-4"/>
    <n v="6.1934185599425602E-2"/>
    <n v="1.2813077279143274E-4"/>
    <s v="Employment"/>
    <n v="1.0339308317341065"/>
    <n v="1.0518639500224574"/>
    <m/>
    <n v="1.3243989335021697E-4"/>
    <n v="1.3473701052735208E-4"/>
    <s v="2103008000"/>
    <s v="Fuel Comb - Comm/Institutional - Biomass"/>
    <s v="Stationary Source Fuel Combustion"/>
    <s v="Commercial/Institutional"/>
    <s v="Wood"/>
    <s v="Total: All Boiler Types"/>
    <x v="1"/>
    <m/>
    <s v="2103008000-24009-VOC"/>
    <m/>
  </r>
  <r>
    <s v="Maryland"/>
    <x v="0"/>
    <x v="0"/>
    <n v="1.5214673811916699"/>
    <n v="1.52102564562496"/>
    <n v="3.1467305095446898E-3"/>
    <n v="2.0688214683268927E-3"/>
    <n v="1.5214673811916699"/>
    <n v="3.1476443815684225E-3"/>
    <n v="1.5214673811916699"/>
    <n v="3.1476443815684225E-3"/>
    <s v="Employment"/>
    <n v="1.1494562546354627"/>
    <n v="1.2365582750270308"/>
    <m/>
    <n v="3.6170290658483805E-3"/>
    <n v="3.8911156508575112E-3"/>
    <s v="2103008000"/>
    <s v="Fuel Comb - Comm/Institutional - Biomass"/>
    <s v="Stationary Source Fuel Combustion"/>
    <s v="Commercial/Institutional"/>
    <s v="Wood"/>
    <s v="Total: All Boiler Types"/>
    <x v="1"/>
    <m/>
    <s v="2103008000-24017-NOx"/>
    <m/>
  </r>
  <r>
    <s v="Maryland"/>
    <x v="0"/>
    <x v="1"/>
    <n v="0.11756793811916701"/>
    <n v="0.117533804005998"/>
    <n v="2.4315645698173499E-4"/>
    <n v="2.0688214683269009E-3"/>
    <n v="0.11756793811916701"/>
    <n v="2.4322707436786131E-4"/>
    <n v="0.11756793811916701"/>
    <n v="2.4322707436786131E-4"/>
    <s v="Employment"/>
    <n v="1.1494562546354627"/>
    <n v="1.2365582750270308"/>
    <m/>
    <n v="2.794977103326541E-4"/>
    <n v="3.0067712900701862E-4"/>
    <s v="2103008000"/>
    <s v="Fuel Comb - Comm/Institutional - Biomass"/>
    <s v="Stationary Source Fuel Combustion"/>
    <s v="Commercial/Institutional"/>
    <s v="Wood"/>
    <s v="Total: All Boiler Types"/>
    <x v="1"/>
    <m/>
    <s v="2103008000-24017-VOC"/>
    <m/>
  </r>
  <r>
    <s v="Maryland"/>
    <x v="1"/>
    <x v="0"/>
    <n v="3.8579557430007201"/>
    <n v="3.8568356425716499"/>
    <n v="7.97910437716059E-3"/>
    <n v="2.0688214683268966E-3"/>
    <n v="3.8579557430007201"/>
    <n v="7.9814216649749335E-3"/>
    <n v="3.8579557430007201"/>
    <n v="7.9814216649749335E-3"/>
    <s v="Employment"/>
    <n v="1.1441294512813505"/>
    <n v="1.2247937540008487"/>
    <m/>
    <n v="9.1291283127573671E-3"/>
    <n v="9.7727572036671231E-3"/>
    <s v="2103008000"/>
    <s v="Fuel Comb - Comm/Institutional - Biomass"/>
    <s v="Stationary Source Fuel Combustion"/>
    <s v="Commercial/Institutional"/>
    <s v="Wood"/>
    <s v="Total: All Boiler Types"/>
    <x v="1"/>
    <m/>
    <s v="2103008000-24021-NOx"/>
    <m/>
  </r>
  <r>
    <s v="Maryland"/>
    <x v="1"/>
    <x v="1"/>
    <n v="0.29811474960516898"/>
    <n v="0.29802819639378297"/>
    <n v="6.16567130866199E-4"/>
    <n v="2.068821468326884E-3"/>
    <n v="0.29811474960516898"/>
    <n v="6.1674619400806704E-4"/>
    <n v="0.29811474960516898"/>
    <n v="6.1674619400806704E-4"/>
    <s v="Employment"/>
    <n v="1.1441294512813505"/>
    <n v="1.2247937540008487"/>
    <m/>
    <n v="7.0543261311606083E-4"/>
    <n v="7.5516757080714445E-4"/>
    <s v="2103008000"/>
    <s v="Fuel Comb - Comm/Institutional - Biomass"/>
    <s v="Stationary Source Fuel Combustion"/>
    <s v="Commercial/Institutional"/>
    <s v="Wood"/>
    <s v="Total: All Boiler Types"/>
    <x v="1"/>
    <m/>
    <s v="2103008000-24021-VOC"/>
    <m/>
  </r>
  <r>
    <s v="Maryland"/>
    <x v="8"/>
    <x v="0"/>
    <n v="21.3971420531227"/>
    <n v="21.3909297091793"/>
    <n v="4.42540146098215E-2"/>
    <n v="2.0688214683268849E-3"/>
    <n v="21.3971420531227"/>
    <n v="4.4266866840340237E-2"/>
    <n v="21.3971420531227"/>
    <n v="4.4266866840340237E-2"/>
    <s v="Employment"/>
    <n v="1.0977892034918355"/>
    <n v="1.1427409443629737"/>
    <m/>
    <n v="4.8581579449831998E-2"/>
    <n v="5.0570874447080257E-2"/>
    <s v="2103008000"/>
    <s v="Fuel Comb - Comm/Institutional - Biomass"/>
    <s v="Stationary Source Fuel Combustion"/>
    <s v="Commercial/Institutional"/>
    <s v="Wood"/>
    <s v="Total: All Boiler Types"/>
    <x v="1"/>
    <m/>
    <s v="2103008000-24031-NOx"/>
    <m/>
  </r>
  <r>
    <s v="Maryland"/>
    <x v="8"/>
    <x v="1"/>
    <n v="1.65341568700646"/>
    <n v="1.65293564219936"/>
    <n v="3.41962874234474E-3"/>
    <n v="2.0688214683268957E-3"/>
    <n v="1.65341568700646"/>
    <n v="3.4206218693474278E-3"/>
    <n v="1.65341568700646"/>
    <n v="3.4206218693474278E-3"/>
    <s v="Employment"/>
    <n v="1.0977892034918355"/>
    <n v="1.1427409443629737"/>
    <m/>
    <n v="3.7540315132964194E-3"/>
    <n v="3.9077497783977962E-3"/>
    <s v="2103008000"/>
    <s v="Fuel Comb - Comm/Institutional - Biomass"/>
    <s v="Stationary Source Fuel Combustion"/>
    <s v="Commercial/Institutional"/>
    <s v="Wood"/>
    <s v="Total: All Boiler Types"/>
    <x v="1"/>
    <m/>
    <s v="2103008000-24031-VOC"/>
    <m/>
  </r>
  <r>
    <s v="Maryland"/>
    <x v="2"/>
    <x v="0"/>
    <n v="11.8957497056712"/>
    <n v="11.8922959505643"/>
    <n v="2.4603037170224398E-2"/>
    <n v="2.0688214683268931E-3"/>
    <n v="11.8957497056712"/>
    <n v="2.4610182372935899E-2"/>
    <n v="11.8957497056712"/>
    <n v="2.4610182372935899E-2"/>
    <s v="Employment"/>
    <n v="1.0691583039570396"/>
    <n v="1.1120864021452579"/>
    <m/>
    <n v="2.630454149310912E-2"/>
    <n v="2.7360703088480896E-2"/>
    <s v="2103008000"/>
    <s v="Fuel Comb - Comm/Institutional - Biomass"/>
    <s v="Stationary Source Fuel Combustion"/>
    <s v="Commercial/Institutional"/>
    <s v="Wood"/>
    <s v="Total: All Boiler Types"/>
    <x v="1"/>
    <m/>
    <s v="2103008000-24033-NOx"/>
    <m/>
  </r>
  <r>
    <s v="Maryland"/>
    <x v="2"/>
    <x v="1"/>
    <n v="0.91921706389088198"/>
    <n v="0.91895018280249297"/>
    <n v="1.9011438665047101E-3"/>
    <n v="2.0688214683268818E-3"/>
    <n v="0.91921706389088198"/>
    <n v="1.9016959958298597E-3"/>
    <n v="0.91921706389088198"/>
    <n v="1.9016959958298597E-3"/>
    <s v="Employment"/>
    <n v="1.0691583039570396"/>
    <n v="1.1120864021452579"/>
    <m/>
    <n v="2.0326237518905042E-3"/>
    <n v="2.1142362424617475E-3"/>
    <s v="2103008000"/>
    <s v="Fuel Comb - Comm/Institutional - Biomass"/>
    <s v="Stationary Source Fuel Combustion"/>
    <s v="Commercial/Institutional"/>
    <s v="Wood"/>
    <s v="Total: All Boiler Types"/>
    <x v="1"/>
    <m/>
    <s v="2103008000-24033-VOC"/>
    <m/>
  </r>
  <r>
    <s v="Virginia"/>
    <x v="3"/>
    <x v="0"/>
    <n v="10.647719667013501"/>
    <n v="10.644628258982401"/>
    <n v="2.2021835464541901E-2"/>
    <n v="2.0688214683268922E-3"/>
    <n v="10.647719667013501"/>
    <n v="2.2028231035844E-2"/>
    <n v="10.647719667013501"/>
    <n v="2.2028231035844E-2"/>
    <s v="Employment"/>
    <n v="1.1056036674427163"/>
    <n v="1.1792000057596272"/>
    <m/>
    <n v="2.4347422053417601E-2"/>
    <n v="2.5968148506625374E-2"/>
    <s v="2103008000"/>
    <s v="Fuel Comb - Comm/Institutional - Biomass"/>
    <s v="Stationary Source Fuel Combustion"/>
    <s v="Commercial/Institutional"/>
    <s v="Wood"/>
    <s v="Total: All Boiler Types"/>
    <x v="1"/>
    <m/>
    <s v="2103008000-51013-NOx"/>
    <m/>
  </r>
  <r>
    <s v="Virginia"/>
    <x v="3"/>
    <x v="1"/>
    <n v="0.82277837356919903"/>
    <n v="0.82253949202917198"/>
    <n v="1.7016873596566299E-3"/>
    <n v="2.0688214683268705E-3"/>
    <n v="0.82277837356919903"/>
    <n v="1.7021815629150248E-3"/>
    <n v="0.82277837356919903"/>
    <n v="1.7021815629150248E-3"/>
    <s v="Employment"/>
    <n v="1.1056036674427163"/>
    <n v="1.1792000057596272"/>
    <m/>
    <n v="1.8813917856772826E-3"/>
    <n v="2.006629744308183E-3"/>
    <s v="2103008000"/>
    <s v="Fuel Comb - Comm/Institutional - Biomass"/>
    <s v="Stationary Source Fuel Combustion"/>
    <s v="Commercial/Institutional"/>
    <s v="Wood"/>
    <s v="Total: All Boiler Types"/>
    <x v="1"/>
    <m/>
    <s v="2103008000-51013-VOC"/>
    <m/>
  </r>
  <r>
    <s v="Virginia"/>
    <x v="9"/>
    <x v="0"/>
    <n v="44.656974011446401"/>
    <n v="44.644008519076202"/>
    <n v="9.2360483256433298E-2"/>
    <n v="2.0688214683268875E-3"/>
    <n v="44.656974011446401"/>
    <n v="9.2387306545396203E-2"/>
    <n v="44.656974011446401"/>
    <n v="9.2387306545396203E-2"/>
    <s v="Employment"/>
    <n v="1.1407331378648504"/>
    <n v="1.1888354812229924"/>
    <m/>
    <n v="0.10535866387982513"/>
    <n v="0.10980141955815001"/>
    <s v="2103008000"/>
    <s v="Fuel Comb - Comm/Institutional - Biomass"/>
    <s v="Stationary Source Fuel Combustion"/>
    <s v="Commercial/Institutional"/>
    <s v="Wood"/>
    <s v="Total: All Boiler Types"/>
    <x v="1"/>
    <m/>
    <s v="2103008000-51059-NOx"/>
    <m/>
  </r>
  <r>
    <s v="Virginia"/>
    <x v="9"/>
    <x v="1"/>
    <n v="3.4507661290322602"/>
    <n v="3.4497642500893102"/>
    <n v="7.1369463412513804E-3"/>
    <n v="2.0688214683268905E-3"/>
    <n v="3.4507661290322602"/>
    <n v="7.1390190499172205E-3"/>
    <n v="3.4507661290322602"/>
    <n v="7.1390190499172205E-3"/>
    <s v="Employment"/>
    <n v="1.1407331378648504"/>
    <n v="1.1888354812229924"/>
    <m/>
    <n v="8.1413511946287504E-3"/>
    <n v="8.4846550380642607E-3"/>
    <s v="2103008000"/>
    <s v="Fuel Comb - Comm/Institutional - Biomass"/>
    <s v="Stationary Source Fuel Combustion"/>
    <s v="Commercial/Institutional"/>
    <s v="Wood"/>
    <s v="Total: All Boiler Types"/>
    <x v="1"/>
    <m/>
    <s v="2103008000-51059-VOC"/>
    <m/>
  </r>
  <r>
    <s v="Virginia"/>
    <x v="4"/>
    <x v="0"/>
    <n v="10.477785249739901"/>
    <n v="10.4747431796551"/>
    <n v="2.1670373565281301E-2"/>
    <n v="2.0688214683269052E-3"/>
    <n v="10.477785249739901"/>
    <n v="2.1676667065180892E-2"/>
    <n v="10.477785249739901"/>
    <n v="2.1676667065180892E-2"/>
    <s v="Employment"/>
    <n v="1.1820289336364709"/>
    <n v="1.2460772431295832"/>
    <m/>
    <n v="2.5615008556873424E-2"/>
    <n v="2.7002959349813921E-2"/>
    <s v="2103008000"/>
    <s v="Fuel Comb - Comm/Institutional - Biomass"/>
    <s v="Stationary Source Fuel Combustion"/>
    <s v="Commercial/Institutional"/>
    <s v="Wood"/>
    <s v="Total: All Boiler Types"/>
    <x v="1"/>
    <m/>
    <s v="2103008000-51107-NOx"/>
    <m/>
  </r>
  <r>
    <s v="Virginia"/>
    <x v="4"/>
    <x v="1"/>
    <n v="0.80964692611862599"/>
    <n v="0.80941185710028096"/>
    <n v="1.6745286266873899E-3"/>
    <n v="2.0688214683268796E-3"/>
    <n v="0.80964692611862599"/>
    <n v="1.6750149425190804E-3"/>
    <n v="0.80964692611862599"/>
    <n v="1.6750149425190804E-3"/>
    <s v="Employment"/>
    <n v="1.1820289336364709"/>
    <n v="1.2460772431295832"/>
    <m/>
    <n v="1.9793412869470394E-3"/>
    <n v="2.08659201468419E-3"/>
    <s v="2103008000"/>
    <s v="Fuel Comb - Comm/Institutional - Biomass"/>
    <s v="Stationary Source Fuel Combustion"/>
    <s v="Commercial/Institutional"/>
    <s v="Wood"/>
    <s v="Total: All Boiler Types"/>
    <x v="1"/>
    <m/>
    <s v="2103008000-51107-VOC"/>
    <m/>
  </r>
  <r>
    <s v="Virginia"/>
    <x v="10"/>
    <x v="0"/>
    <n v="6.4402319588969803"/>
    <n v="6.4383621327349196"/>
    <n v="1.33198218010648E-2"/>
    <n v="2.068821468326874E-3"/>
    <n v="6.4402319588969803"/>
    <n v="1.332369013757091E-2"/>
    <n v="6.4402319588969803"/>
    <n v="1.332369013757091E-2"/>
    <s v="Employment"/>
    <n v="1.1898949472362377"/>
    <n v="1.2771251790739548"/>
    <m/>
    <n v="1.584918865917409E-2"/>
    <n v="1.701107980291805E-2"/>
    <s v="2103008000"/>
    <s v="Fuel Comb - Comm/Institutional - Biomass"/>
    <s v="Stationary Source Fuel Combustion"/>
    <s v="Commercial/Institutional"/>
    <s v="Wood"/>
    <s v="Total: All Boiler Types"/>
    <x v="1"/>
    <m/>
    <s v="2103008000-51153-NOx"/>
    <m/>
  </r>
  <r>
    <s v="Virginia"/>
    <x v="10"/>
    <x v="1"/>
    <n v="0.49765431893860501"/>
    <n v="0.49750983236247598"/>
    <n v="1.0292590218952001E-3"/>
    <n v="2.0688214683268853E-3"/>
    <n v="0.49765431893860501"/>
    <n v="1.029557938825781E-3"/>
    <n v="0.49765431893860501"/>
    <n v="1.029557938825781E-3"/>
    <s v="Employment"/>
    <n v="1.1898949472362377"/>
    <n v="1.2771251790739548"/>
    <m/>
    <n v="1.2247101095504108E-3"/>
    <n v="1.314492612651391E-3"/>
    <s v="2103008000"/>
    <s v="Fuel Comb - Comm/Institutional - Biomass"/>
    <s v="Stationary Source Fuel Combustion"/>
    <s v="Commercial/Institutional"/>
    <s v="Wood"/>
    <s v="Total: All Boiler Types"/>
    <x v="1"/>
    <m/>
    <s v="2103008000-51153-VOC"/>
    <m/>
  </r>
  <r>
    <s v="Virginia"/>
    <x v="11"/>
    <x v="0"/>
    <n v="5.50125775234131"/>
    <n v="5.4996605434619701"/>
    <n v="1.13778158008245E-2"/>
    <n v="2.0688214683268983E-3"/>
    <n v="5.50125775234131"/>
    <n v="1.1381120140843481E-2"/>
    <n v="5.50125775234131"/>
    <n v="1.1381120140843481E-2"/>
    <s v="Employment"/>
    <n v="1.0072672441829524"/>
    <n v="1.0751618720988678"/>
    <m/>
    <n v="1.1460501166517745E-2"/>
    <n v="1.2232993736810548E-2"/>
    <s v="2103008000"/>
    <s v="Fuel Comb - Comm/Institutional - Biomass"/>
    <s v="Stationary Source Fuel Combustion"/>
    <s v="Commercial/Institutional"/>
    <s v="Wood"/>
    <s v="Total: All Boiler Types"/>
    <x v="1"/>
    <m/>
    <s v="2103008000-51510-NOx"/>
    <m/>
  </r>
  <r>
    <s v="Virginia"/>
    <x v="11"/>
    <x v="1"/>
    <n v="0.42509721670135298"/>
    <n v="0.42497379600745699"/>
    <n v="8.7919491265659995E-4"/>
    <n v="2.0688214683268914E-3"/>
    <n v="0.42509721670135298"/>
    <n v="8.7945024803776778E-4"/>
    <n v="0.42509721670135298"/>
    <n v="8.7945024803776778E-4"/>
    <s v="Employment"/>
    <n v="1.0072672441829524"/>
    <n v="1.0751618720988678"/>
    <m/>
    <n v="8.85584236771285E-4"/>
    <n v="9.4527684823167055E-4"/>
    <s v="2103008000"/>
    <s v="Fuel Comb - Comm/Institutional - Biomass"/>
    <s v="Stationary Source Fuel Combustion"/>
    <s v="Commercial/Institutional"/>
    <s v="Wood"/>
    <s v="Total: All Boiler Types"/>
    <x v="1"/>
    <m/>
    <s v="2103008000-51510-VOC"/>
    <m/>
  </r>
  <r>
    <s v="Virginia"/>
    <x v="12"/>
    <x v="0"/>
    <n v="1.8338205827263301"/>
    <n v="1.83328816002415"/>
    <n v="3.7927459030874799E-3"/>
    <n v="2.0688214683268983E-3"/>
    <n v="1.8338205827263301"/>
    <n v="3.7938473906039744E-3"/>
    <n v="1.8338205827263301"/>
    <n v="3.7938473906039744E-3"/>
    <s v="Employment"/>
    <n v="1.0625592417061611"/>
    <n v="1.0767772511848339"/>
    <m/>
    <n v="4.0300172107687821E-3"/>
    <n v="4.0839425079690775E-3"/>
    <s v="2103008000"/>
    <s v="Fuel Comb - Comm/Institutional - Biomass"/>
    <s v="Stationary Source Fuel Combustion"/>
    <s v="Commercial/Institutional"/>
    <s v="Wood"/>
    <s v="Total: All Boiler Types"/>
    <x v="1"/>
    <m/>
    <s v="2103008000-51600-NOx"/>
    <m/>
  </r>
  <r>
    <s v="Virginia"/>
    <x v="12"/>
    <x v="1"/>
    <n v="0.141704335587929"/>
    <n v="0.14166319382849299"/>
    <n v="2.93075856664141E-4"/>
    <n v="2.0688214683268992E-3"/>
    <n v="0.141704335587929"/>
    <n v="2.9316097161930692E-4"/>
    <n v="0.141704335587929"/>
    <n v="2.9316097161930692E-4"/>
    <s v="Employment"/>
    <n v="1.0625592417061611"/>
    <n v="1.0767772511848339"/>
    <m/>
    <n v="3.1141046001943322E-4"/>
    <n v="3.1557741532745411E-4"/>
    <s v="2103008000"/>
    <s v="Fuel Comb - Comm/Institutional - Biomass"/>
    <s v="Stationary Source Fuel Combustion"/>
    <s v="Commercial/Institutional"/>
    <s v="Wood"/>
    <s v="Total: All Boiler Types"/>
    <x v="1"/>
    <m/>
    <s v="2103008000-51600-VOC"/>
    <m/>
  </r>
  <r>
    <s v="Virginia"/>
    <x v="13"/>
    <x v="0"/>
    <n v="0.67859303668054105"/>
    <n v="0.67839601722200304"/>
    <n v="1.4034802444563401E-3"/>
    <n v="2.0688214683268922E-3"/>
    <n v="0.67859303668054105"/>
    <n v="1.4038878425418416E-3"/>
    <n v="0.67859303668054105"/>
    <n v="1.4038878425418416E-3"/>
    <s v="Employment"/>
    <n v="1.2446203080415557"/>
    <n v="1.3259344505225987"/>
    <m/>
    <n v="1.7468000141854878E-3"/>
    <n v="1.8609228067525399E-3"/>
    <s v="2103008000"/>
    <s v="Fuel Comb - Comm/Institutional - Biomass"/>
    <s v="Stationary Source Fuel Combustion"/>
    <s v="Commercial/Institutional"/>
    <s v="Wood"/>
    <s v="Total: All Boiler Types"/>
    <x v="1"/>
    <m/>
    <s v="2103008000-51610-NOx"/>
    <m/>
  </r>
  <r>
    <s v="Virginia"/>
    <x v="13"/>
    <x v="1"/>
    <n v="5.24367279656607E-2"/>
    <n v="5.2421503736715398E-2"/>
    <n v="1.08450732332495E-4"/>
    <n v="2.0688214683268879E-3"/>
    <n v="5.24367279656607E-2"/>
    <n v="1.0848222854417575E-4"/>
    <n v="5.24367279656607E-2"/>
    <n v="1.0848222854417575E-4"/>
    <s v="Employment"/>
    <n v="1.2446203080415557"/>
    <n v="1.3259344505225987"/>
    <m/>
    <n v="1.3497998388300222E-4"/>
    <n v="1.4379856218406018E-4"/>
    <s v="2103008000"/>
    <s v="Fuel Comb - Comm/Institutional - Biomass"/>
    <s v="Stationary Source Fuel Combustion"/>
    <s v="Commercial/Institutional"/>
    <s v="Wood"/>
    <s v="Total: All Boiler Types"/>
    <x v="1"/>
    <m/>
    <s v="2103008000-51610-VOC"/>
    <m/>
  </r>
  <r>
    <s v="Virginia"/>
    <x v="5"/>
    <x v="0"/>
    <n v="0.98661606139437996"/>
    <n v="0.986329612003225"/>
    <n v="2.0405398761588001E-3"/>
    <n v="2.0688214683268866E-3"/>
    <n v="0.98661606139437996"/>
    <n v="2.0411324888088109E-3"/>
    <n v="0.98661606139437996"/>
    <n v="2.0411324888088109E-3"/>
    <s v="Employment"/>
    <n v="1.0626817271189477"/>
    <n v="1.0893103528916537"/>
    <m/>
    <n v="2.1684444398515175E-3"/>
    <n v="2.2227812125880336E-3"/>
    <s v="2103008000"/>
    <s v="Fuel Comb - Comm/Institutional - Biomass"/>
    <s v="Stationary Source Fuel Combustion"/>
    <s v="Commercial/Institutional"/>
    <s v="Wood"/>
    <s v="Total: All Boiler Types"/>
    <x v="1"/>
    <m/>
    <s v="2103008000-51683-NOx"/>
    <m/>
  </r>
  <r>
    <s v="Virginia"/>
    <x v="5"/>
    <x v="1"/>
    <n v="7.6238501352757504E-2"/>
    <n v="7.6216366630701707E-2"/>
    <n v="1.57678055523468E-4"/>
    <n v="2.0688214683268783E-3"/>
    <n v="7.6238501352757504E-2"/>
    <n v="1.5772384831165247E-4"/>
    <n v="7.6238501352757504E-2"/>
    <n v="1.5772384831165247E-4"/>
    <s v="Employment"/>
    <n v="1.0626817271189477"/>
    <n v="1.0893103528916537"/>
    <m/>
    <n v="1.6756158837243632E-4"/>
    <n v="1.7176033830553869E-4"/>
    <s v="2103008000"/>
    <s v="Fuel Comb - Comm/Institutional - Biomass"/>
    <s v="Stationary Source Fuel Combustion"/>
    <s v="Commercial/Institutional"/>
    <s v="Wood"/>
    <s v="Total: All Boiler Types"/>
    <x v="1"/>
    <m/>
    <s v="2103008000-51683-VOC"/>
    <m/>
  </r>
  <r>
    <s v="Virginia"/>
    <x v="14"/>
    <x v="0"/>
    <n v="0.105254006243496"/>
    <n v="0.105223447298447"/>
    <n v="2.17688526742389E-4"/>
    <n v="2.0688214683268779E-3"/>
    <n v="0.105254006243496"/>
    <n v="2.1775174774395578E-4"/>
    <n v="0.105254006243496"/>
    <n v="2.1775174774395578E-4"/>
    <s v="Employment"/>
    <n v="1.1233017518770112"/>
    <n v="1.1478816589202718"/>
    <m/>
    <n v="2.4452990345325118E-4"/>
    <n v="2.4988066720496344E-4"/>
    <s v="2103008000"/>
    <s v="Fuel Comb - Comm/Institutional - Biomass"/>
    <s v="Stationary Source Fuel Combustion"/>
    <s v="Commercial/Institutional"/>
    <s v="Wood"/>
    <s v="Total: All Boiler Types"/>
    <x v="1"/>
    <m/>
    <s v="2103008000-51685-NOx"/>
    <m/>
  </r>
  <r>
    <s v="Virginia"/>
    <x v="14"/>
    <x v="1"/>
    <n v="8.1332659911550007E-3"/>
    <n v="8.13090461758487E-3"/>
    <n v="1.68213900297778E-5"/>
    <n v="2.0688214683268875E-3"/>
    <n v="8.1332659911550007E-3"/>
    <n v="1.6826275290114426E-5"/>
    <n v="8.1332659911550007E-3"/>
    <n v="1.6826275290114426E-5"/>
    <s v="Employment"/>
    <n v="1.1233017518770112"/>
    <n v="1.1478816589202718"/>
    <m/>
    <n v="1.8895496889455892E-5"/>
    <n v="1.9308965092726261E-5"/>
    <s v="2103008000"/>
    <s v="Fuel Comb - Comm/Institutional - Biomass"/>
    <s v="Stationary Source Fuel Combustion"/>
    <s v="Commercial/Institutional"/>
    <s v="Wood"/>
    <s v="Total: All Boiler Types"/>
    <x v="1"/>
    <m/>
    <s v="2103008000-51685-VOC"/>
    <m/>
  </r>
  <r>
    <s v="Maryland"/>
    <x v="7"/>
    <x v="0"/>
    <n v="2.67513679999999E-2"/>
    <n v="2.6743601135688699E-2"/>
    <n v="5.5327736169884202E-5"/>
    <n v="2.0688214683268909E-3"/>
    <n v="1.71054420384615E-2"/>
    <n v="3.5388105714390449E-5"/>
    <n v="1.4275970423076901E-2"/>
    <n v="2.9534434092461221E-5"/>
    <s v="Employment"/>
    <n v="1.0339308317341065"/>
    <n v="1.0518639500224574"/>
    <m/>
    <n v="5.7205052276093582E-5"/>
    <n v="5.8197251113454783E-5"/>
    <s v="2103011000"/>
    <s v="Fuel Comb - Comm/Institutional - Oil"/>
    <s v="Stationary Source Fuel Combustion"/>
    <s v="Commercial/Institutional"/>
    <s v="Kerosene"/>
    <s v="Total: All Combustor Types"/>
    <x v="1"/>
    <m/>
    <s v="2103011000-24009-NOx"/>
    <m/>
  </r>
  <r>
    <s v="Maryland"/>
    <x v="7"/>
    <x v="1"/>
    <n v="4.5477326999989999E-4"/>
    <n v="4.5464123330264401E-4"/>
    <n v="9.4057154384312098E-7"/>
    <n v="2.0688214683268831E-3"/>
    <n v="2.9079252360569998E-4"/>
    <n v="6.0159781566442408E-7"/>
    <s v="-"/>
    <n v="6.0159781566442408E-7"/>
    <s v="Employment"/>
    <n v="1.0339308317341065"/>
    <n v="1.0518639500224574"/>
    <m/>
    <n v="9.7248591863115068E-7"/>
    <n v="9.8935329938554621E-7"/>
    <s v="2103011000"/>
    <s v="Fuel Comb - Comm/Institutional - Oil"/>
    <s v="Stationary Source Fuel Combustion"/>
    <s v="Commercial/Institutional"/>
    <s v="Kerosene"/>
    <s v="Total: All Combustor Types"/>
    <x v="1"/>
    <m/>
    <s v="2103011000-24009-VOC"/>
    <m/>
  </r>
  <r>
    <s v="Maryland"/>
    <x v="0"/>
    <x v="0"/>
    <n v="5.0781387999999997E-2"/>
    <n v="5.0766644374547698E-2"/>
    <n v="1.0502712375698E-4"/>
    <n v="2.068821468326874E-3"/>
    <n v="3.2470791365384603E-2"/>
    <n v="6.7176270270270555E-5"/>
    <n v="2.70996830192307E-2"/>
    <n v="5.6064406015037709E-5"/>
    <s v="Employment"/>
    <n v="1.1494562546354627"/>
    <n v="1.2365582750270308"/>
    <m/>
    <n v="1.2072408430883347E-4"/>
    <n v="1.2987215898398167E-4"/>
    <s v="2103011000"/>
    <s v="Fuel Comb - Comm/Institutional - Oil"/>
    <s v="Stationary Source Fuel Combustion"/>
    <s v="Commercial/Institutional"/>
    <s v="Kerosene"/>
    <s v="Total: All Combustor Types"/>
    <x v="1"/>
    <m/>
    <s v="2103011000-24017-NOx"/>
    <m/>
  </r>
  <r>
    <s v="Maryland"/>
    <x v="0"/>
    <x v="1"/>
    <n v="8.6328339999990002E-4"/>
    <n v="8.6303275842421505E-4"/>
    <n v="1.7854606984973799E-6"/>
    <n v="2.0688214683268775E-3"/>
    <n v="5.5200332788460003E-4"/>
    <n v="1.1419963353155409E-6"/>
    <n v="4.6069450673069998E-4"/>
    <n v="9.5309468586473331E-7"/>
    <s v="Employment"/>
    <n v="1.1494562546354627"/>
    <n v="1.2365582750270308"/>
    <m/>
    <n v="2.0523089672936153E-6"/>
    <n v="2.2078262014624774E-6"/>
    <s v="2103011000"/>
    <s v="Fuel Comb - Comm/Institutional - Oil"/>
    <s v="Stationary Source Fuel Combustion"/>
    <s v="Commercial/Institutional"/>
    <s v="Kerosene"/>
    <s v="Total: All Combustor Types"/>
    <x v="1"/>
    <m/>
    <s v="2103011000-24017-VOC"/>
    <m/>
  </r>
  <r>
    <s v="Maryland"/>
    <x v="1"/>
    <x v="0"/>
    <n v="0.12876535"/>
    <n v="0.12872796488379001"/>
    <n v="2.6631517732561598E-4"/>
    <n v="2.0688214683268992E-3"/>
    <n v="8.2335536298076897E-2"/>
    <n v="1.7033752509967016E-4"/>
    <n v="6.8716124278846102E-2"/>
    <n v="1.4216139312829608E-4"/>
    <s v="Employment"/>
    <n v="1.1441294512813505"/>
    <n v="1.2247937540008487"/>
    <m/>
    <n v="3.0469903770145255E-4"/>
    <n v="3.2618116578404289E-4"/>
    <s v="2103011000"/>
    <s v="Fuel Comb - Comm/Institutional - Oil"/>
    <s v="Stationary Source Fuel Combustion"/>
    <s v="Commercial/Institutional"/>
    <s v="Kerosene"/>
    <s v="Total: All Combustor Types"/>
    <x v="1"/>
    <m/>
    <s v="2103011000-24021-NOx"/>
    <m/>
  </r>
  <r>
    <s v="Maryland"/>
    <x v="1"/>
    <x v="1"/>
    <n v="2.1890112999999999E-3"/>
    <n v="2.1883757529228198E-3"/>
    <n v="4.5273587384127499E-6"/>
    <n v="2.0688214683268892E-3"/>
    <n v="1.3997043408653001E-3"/>
    <n v="2.8957383896924705E-6"/>
    <n v="1.1681742995191999E-3"/>
    <n v="2.4167440695930465E-6"/>
    <s v="Employment"/>
    <n v="1.1441294512813505"/>
    <n v="1.2247937540008487"/>
    <m/>
    <n v="5.179884469134007E-6"/>
    <n v="5.5450807049290985E-6"/>
    <s v="2103011000"/>
    <s v="Fuel Comb - Comm/Institutional - Oil"/>
    <s v="Stationary Source Fuel Combustion"/>
    <s v="Commercial/Institutional"/>
    <s v="Kerosene"/>
    <s v="Total: All Combustor Types"/>
    <x v="1"/>
    <m/>
    <s v="2103011000-24021-VOC"/>
    <m/>
  </r>
  <r>
    <s v="Maryland"/>
    <x v="8"/>
    <x v="0"/>
    <n v="0.71416310000000005"/>
    <n v="0.71395575329930805"/>
    <n v="1.4770469898611001E-3"/>
    <n v="2.0688214683268827E-3"/>
    <n v="0.45665236682692301"/>
    <n v="9.4473222005382108E-4"/>
    <n v="0.38111588509615402"/>
    <n v="7.8846072500732484E-4"/>
    <s v="Employment"/>
    <n v="1.0977892034918355"/>
    <n v="1.1427409443629737"/>
    <m/>
    <n v="1.6214862385196304E-3"/>
    <n v="1.6878820720623612E-3"/>
    <s v="2103011000"/>
    <s v="Fuel Comb - Comm/Institutional - Oil"/>
    <s v="Stationary Source Fuel Combustion"/>
    <s v="Commercial/Institutional"/>
    <s v="Kerosene"/>
    <s v="Total: All Combustor Types"/>
    <x v="1"/>
    <m/>
    <s v="2103011000-24031-NOx"/>
    <m/>
  </r>
  <r>
    <s v="Maryland"/>
    <x v="8"/>
    <x v="1"/>
    <n v="1.21407789999999E-2"/>
    <n v="1.21372541042591E-2"/>
    <n v="2.5109811857429899E-5"/>
    <n v="2.0688214683268914E-3"/>
    <n v="7.7630942644229999E-3"/>
    <n v="1.6060456074883658E-5"/>
    <n v="6.4789734086537999E-3"/>
    <n v="1.3403839280542039E-5"/>
    <s v="Employment"/>
    <n v="1.0977892034918355"/>
    <n v="1.1427409443629737"/>
    <m/>
    <n v="2.7565280358797814E-5"/>
    <n v="2.8694010114736038E-5"/>
    <s v="2103011000"/>
    <s v="Fuel Comb - Comm/Institutional - Oil"/>
    <s v="Stationary Source Fuel Combustion"/>
    <s v="Commercial/Institutional"/>
    <s v="Kerosene"/>
    <s v="Total: All Combustor Types"/>
    <x v="1"/>
    <m/>
    <s v="2103011000-24031-VOC"/>
    <m/>
  </r>
  <r>
    <s v="Maryland"/>
    <x v="2"/>
    <x v="0"/>
    <n v="0.39703929999999998"/>
    <n v="0.39692402550751998"/>
    <n v="8.2116494526468596E-4"/>
    <n v="2.0688214683268862E-3"/>
    <n v="0.25387609086538498"/>
    <n v="5.2522430707721579E-4"/>
    <n v="0.21188154951923099"/>
    <n v="4.3834509838775132E-4"/>
    <s v="Employment"/>
    <n v="1.0691583039570396"/>
    <n v="1.1120864021452579"/>
    <m/>
    <n v="8.7795532014816691E-4"/>
    <n v="9.1320636954721223E-4"/>
    <s v="2103011000"/>
    <s v="Fuel Comb - Comm/Institutional - Oil"/>
    <s v="Stationary Source Fuel Combustion"/>
    <s v="Commercial/Institutional"/>
    <s v="Kerosene"/>
    <s v="Total: All Combustor Types"/>
    <x v="1"/>
    <m/>
    <s v="2103011000-24033-NOx"/>
    <m/>
  </r>
  <r>
    <s v="Maryland"/>
    <x v="2"/>
    <x v="1"/>
    <n v="6.7496687999999997E-3"/>
    <n v="6.7477091334246101E-3"/>
    <n v="1.39598055172542E-5"/>
    <n v="2.0688214683268796E-3"/>
    <n v="4.3158939923076001E-3"/>
    <n v="8.9288141463089682E-6"/>
    <n v="3.6019867153845998E-3"/>
    <n v="7.4518674454158823E-6"/>
    <s v="Employment"/>
    <n v="1.0691583039570396"/>
    <n v="1.1120864021452579"/>
    <m/>
    <n v="1.4925241990397623E-5"/>
    <n v="1.5524509892330743E-5"/>
    <s v="2103011000"/>
    <s v="Fuel Comb - Comm/Institutional - Oil"/>
    <s v="Stationary Source Fuel Combustion"/>
    <s v="Commercial/Institutional"/>
    <s v="Kerosene"/>
    <s v="Total: All Combustor Types"/>
    <x v="1"/>
    <m/>
    <s v="2103011000-24033-VOC"/>
    <m/>
  </r>
  <r>
    <s v="Virginia"/>
    <x v="3"/>
    <x v="0"/>
    <n v="0.28037879999999998"/>
    <n v="0.28029739615944499"/>
    <n v="5.79885270690782E-4"/>
    <n v="2.0688214683268723E-3"/>
    <n v="0.179280675"/>
    <n v="3.7089970929613279E-4"/>
    <n v="0.149625225"/>
    <n v="3.0954787768323866E-4"/>
    <s v="Employment"/>
    <n v="1.1056036674427163"/>
    <n v="1.1792000057596272"/>
    <m/>
    <n v="6.4112328197174083E-4"/>
    <n v="6.8380071453849319E-4"/>
    <s v="2103011000"/>
    <s v="Fuel Comb - Comm/Institutional - Oil"/>
    <s v="Stationary Source Fuel Combustion"/>
    <s v="Commercial/Institutional"/>
    <s v="Kerosene"/>
    <s v="Total: All Combustor Types"/>
    <x v="1"/>
    <m/>
    <s v="2103011000-51013-NOx"/>
    <m/>
  </r>
  <r>
    <s v="Virginia"/>
    <x v="3"/>
    <x v="1"/>
    <n v="4.7664404666665997E-3"/>
    <n v="4.7650566011255696E-3"/>
    <n v="9.8580513942013602E-6"/>
    <n v="2.068821468326894E-3"/>
    <n v="3.0477720291665999E-3"/>
    <n v="6.3052962045060825E-6"/>
    <n v="2.5436292874999999E-3"/>
    <n v="5.2623148774450405E-6"/>
    <s v="Employment"/>
    <n v="1.1056036674427163"/>
    <n v="1.1792000057596272"/>
    <m/>
    <n v="1.0899097775267807E-5"/>
    <n v="1.1624614260820945E-5"/>
    <s v="2103011000"/>
    <s v="Fuel Comb - Comm/Institutional - Oil"/>
    <s v="Stationary Source Fuel Combustion"/>
    <s v="Commercial/Institutional"/>
    <s v="Kerosene"/>
    <s v="Total: All Combustor Types"/>
    <x v="1"/>
    <m/>
    <s v="2103011000-51013-VOC"/>
    <m/>
  </r>
  <r>
    <s v="Virginia"/>
    <x v="9"/>
    <x v="0"/>
    <n v="1.1759202"/>
    <n v="1.1755787889501299"/>
    <n v="2.4320626362897601E-3"/>
    <n v="2.0688214683268944E-3"/>
    <n v="0.75191051249999996"/>
    <n v="1.5555686105206776E-3"/>
    <n v="0.62753433749999998"/>
    <n v="1.2982565095322948E-3"/>
    <s v="Employment"/>
    <n v="1.1407331378648504"/>
    <n v="1.1888354812229924"/>
    <m/>
    <n v="2.7743344425786784E-3"/>
    <n v="2.8913223545779963E-3"/>
    <s v="2103011000"/>
    <s v="Fuel Comb - Comm/Institutional - Oil"/>
    <s v="Stationary Source Fuel Combustion"/>
    <s v="Commercial/Institutional"/>
    <s v="Kerosene"/>
    <s v="Total: All Combustor Types"/>
    <x v="1"/>
    <m/>
    <s v="2103011000-51059-NOx"/>
    <m/>
  </r>
  <r>
    <s v="Virginia"/>
    <x v="9"/>
    <x v="1"/>
    <n v="1.9990646000000001E-2"/>
    <n v="1.9984842011397299E-2"/>
    <n v="4.1345070194300003E-5"/>
    <n v="2.0688214683268961E-3"/>
    <n v="1.2782480375E-2"/>
    <n v="2.6444669818267234E-5"/>
    <n v="1.0668085125000001E-2"/>
    <n v="2.207036353253882E-5"/>
    <s v="Employment"/>
    <n v="1.1407331378648504"/>
    <n v="1.1888354812229924"/>
    <m/>
    <n v="4.7163691657986346E-5"/>
    <n v="4.9152486420639044E-5"/>
    <s v="2103011000"/>
    <s v="Fuel Comb - Comm/Institutional - Oil"/>
    <s v="Stationary Source Fuel Combustion"/>
    <s v="Commercial/Institutional"/>
    <s v="Kerosene"/>
    <s v="Total: All Combustor Types"/>
    <x v="1"/>
    <m/>
    <s v="2103011000-51059-VOC"/>
    <m/>
  </r>
  <r>
    <s v="Virginia"/>
    <x v="4"/>
    <x v="0"/>
    <n v="0.27590402666666702"/>
    <n v="0.27582392201040901"/>
    <n v="5.7063045133325596E-4"/>
    <n v="2.0688214683268901E-3"/>
    <n v="0.176419401666667"/>
    <n v="3.6498024559738541E-4"/>
    <n v="0.14723724499999999"/>
    <n v="3.0460757339330601E-4"/>
    <s v="Employment"/>
    <n v="1.1820289336364709"/>
    <n v="1.2460772431295832"/>
    <m/>
    <n v="6.7450170388994664E-4"/>
    <n v="7.1104961964313341E-4"/>
    <s v="2103011000"/>
    <s v="Fuel Comb - Comm/Institutional - Oil"/>
    <s v="Stationary Source Fuel Combustion"/>
    <s v="Commercial/Institutional"/>
    <s v="Kerosene"/>
    <s v="Total: All Combustor Types"/>
    <x v="1"/>
    <m/>
    <s v="2103011000-51107-NOx"/>
    <m/>
  </r>
  <r>
    <s v="Virginia"/>
    <x v="4"/>
    <x v="1"/>
    <n v="4.6903687999999997E-3"/>
    <n v="4.6890070207429701E-3"/>
    <n v="9.7007183896485907E-6"/>
    <n v="2.0688214683268948E-3"/>
    <n v="2.9991300499999998E-3"/>
    <n v="6.2046646337443133E-6"/>
    <n v="2.5030333499999999E-3"/>
    <n v="5.1783291304181866E-6"/>
    <s v="Employment"/>
    <n v="1.1820289336364709"/>
    <n v="1.2460772431295832"/>
    <m/>
    <n v="1.1466529813624027E-5"/>
    <n v="1.2087844427349765E-5"/>
    <s v="2103011000"/>
    <s v="Fuel Comb - Comm/Institutional - Oil"/>
    <s v="Stationary Source Fuel Combustion"/>
    <s v="Commercial/Institutional"/>
    <s v="Kerosene"/>
    <s v="Total: All Combustor Types"/>
    <x v="1"/>
    <m/>
    <s v="2103011000-51107-VOC"/>
    <m/>
  </r>
  <r>
    <s v="Virginia"/>
    <x v="10"/>
    <x v="0"/>
    <n v="0.16958603999999999"/>
    <n v="0.16953680319978201"/>
    <n v="3.5074137813121997E-4"/>
    <n v="2.0688214683268901E-3"/>
    <n v="0.1084372275"/>
    <n v="2.2433726421784703E-4"/>
    <n v="9.0500242499999994E-2"/>
    <n v="1.8722884457278961E-4"/>
    <s v="Employment"/>
    <n v="1.1898949472362377"/>
    <n v="1.2771251790739548"/>
    <m/>
    <n v="4.1734539362501329E-4"/>
    <n v="4.4794064535448E-4"/>
    <s v="2103011000"/>
    <s v="Fuel Comb - Comm/Institutional - Oil"/>
    <s v="Stationary Source Fuel Combustion"/>
    <s v="Commercial/Institutional"/>
    <s v="Kerosene"/>
    <s v="Total: All Combustor Types"/>
    <x v="1"/>
    <m/>
    <s v="2103011000-51153-NOx"/>
    <m/>
  </r>
  <r>
    <s v="Virginia"/>
    <x v="10"/>
    <x v="1"/>
    <n v="2.8829632000000002E-3"/>
    <n v="2.88212617424533E-3"/>
    <n v="5.9626045037055897E-6"/>
    <n v="2.0688214683268914E-3"/>
    <n v="1.8434332000000001E-3"/>
    <n v="3.8137341795865403E-6"/>
    <n v="1.5385043999999999E-3"/>
    <n v="3.1828909318353827E-6"/>
    <s v="Employment"/>
    <n v="1.1898949472362377"/>
    <n v="1.2771251790739548"/>
    <m/>
    <n v="7.0948729713273155E-6"/>
    <n v="7.6149923445421707E-6"/>
    <s v="2103011000"/>
    <s v="Fuel Comb - Comm/Institutional - Oil"/>
    <s v="Stationary Source Fuel Combustion"/>
    <s v="Commercial/Institutional"/>
    <s v="Kerosene"/>
    <s v="Total: All Combustor Types"/>
    <x v="1"/>
    <m/>
    <s v="2103011000-51153-VOC"/>
    <m/>
  </r>
  <r>
    <s v="Virginia"/>
    <x v="11"/>
    <x v="0"/>
    <n v="0.14486073333333299"/>
    <n v="0.14481867516046301"/>
    <n v="2.9960398418662598E-4"/>
    <n v="2.0688214683269035E-3"/>
    <n v="9.2627295833333304E-2"/>
    <n v="1.9162933817306707E-4"/>
    <n v="7.7305487500000006E-2"/>
    <n v="1.5993125215947709E-4"/>
    <s v="Employment"/>
    <n v="1.0072672441829524"/>
    <n v="1.0751618720988678"/>
    <m/>
    <n v="3.0178127949789563E-4"/>
    <n v="3.2212278052637237E-4"/>
    <s v="2103011000"/>
    <s v="Fuel Comb - Comm/Institutional - Oil"/>
    <s v="Stationary Source Fuel Combustion"/>
    <s v="Commercial/Institutional"/>
    <s v="Kerosene"/>
    <s v="Total: All Combustor Types"/>
    <x v="1"/>
    <m/>
    <s v="2103011000-51510-NOx"/>
    <m/>
  </r>
  <r>
    <s v="Virginia"/>
    <x v="11"/>
    <x v="1"/>
    <n v="2.4626324666666001E-3"/>
    <n v="2.4619174777278899E-3"/>
    <n v="5.0932677311726498E-6"/>
    <n v="2.0688214683268914E-3"/>
    <n v="1.5746640291666E-3"/>
    <n v="3.2576987489419844E-6"/>
    <n v="1.3141932874999999E-3"/>
    <n v="2.7188312867110942E-6"/>
    <s v="Employment"/>
    <n v="1.0072672441829524"/>
    <n v="1.0751618720988678"/>
    <m/>
    <n v="5.1302817514642336E-6"/>
    <n v="5.4760872689483389E-6"/>
    <s v="2103011000"/>
    <s v="Fuel Comb - Comm/Institutional - Oil"/>
    <s v="Stationary Source Fuel Combustion"/>
    <s v="Commercial/Institutional"/>
    <s v="Kerosene"/>
    <s v="Total: All Combustor Types"/>
    <x v="1"/>
    <m/>
    <s v="2103011000-51510-VOC"/>
    <m/>
  </r>
  <r>
    <s v="Virginia"/>
    <x v="12"/>
    <x v="0"/>
    <n v="4.8288690666666599E-2"/>
    <n v="4.8274670759042702E-2"/>
    <n v="9.9871675242719601E-5"/>
    <n v="2.0688214683268836E-3"/>
    <n v="3.0876903166666601E-2"/>
    <n v="6.3878800146650205E-5"/>
    <n v="2.5769445500000002E-2"/>
    <n v="5.3312382077279605E-5"/>
    <s v="Employment"/>
    <n v="1.0625592417061611"/>
    <n v="1.0767772511848339"/>
    <m/>
    <n v="1.0611957151382813E-4"/>
    <n v="1.0753954793908004E-4"/>
    <s v="2103011000"/>
    <s v="Fuel Comb - Comm/Institutional - Oil"/>
    <s v="Stationary Source Fuel Combustion"/>
    <s v="Commercial/Institutional"/>
    <s v="Kerosene"/>
    <s v="Total: All Combustor Types"/>
    <x v="1"/>
    <m/>
    <s v="2103011000-51600-NOx"/>
    <m/>
  </r>
  <r>
    <s v="Virginia"/>
    <x v="12"/>
    <x v="1"/>
    <n v="8.2090779333330005E-4"/>
    <n v="8.2066945488863305E-4"/>
    <n v="1.69781858667372E-6"/>
    <n v="2.0688214683268775E-3"/>
    <n v="5.249073870833E-4"/>
    <n v="1.0859396712812974E-6"/>
    <n v="4.3808060125000002E-4"/>
    <n v="9.063105527235463E-7"/>
    <s v="Employment"/>
    <n v="1.0625592417061611"/>
    <n v="1.0767772511848339"/>
    <m/>
    <n v="1.8040328300106541E-6"/>
    <n v="1.828172430769048E-6"/>
    <s v="2103011000"/>
    <s v="Fuel Comb - Comm/Institutional - Oil"/>
    <s v="Stationary Source Fuel Combustion"/>
    <s v="Commercial/Institutional"/>
    <s v="Kerosene"/>
    <s v="Total: All Combustor Types"/>
    <x v="1"/>
    <m/>
    <s v="2103011000-51600-VOC"/>
    <m/>
  </r>
  <r>
    <s v="Virginia"/>
    <x v="13"/>
    <x v="0"/>
    <n v="1.7868907333333298E-2"/>
    <n v="1.7863719360193001E-2"/>
    <n v="3.6956846116534201E-5"/>
    <n v="2.0688214683269026E-3"/>
    <n v="1.1425791708333299E-2"/>
    <n v="2.3637923178831446E-5"/>
    <n v="9.5358111249999999E-3"/>
    <n v="1.9727890773310514E-5"/>
    <s v="Employment"/>
    <n v="1.2446203080415557"/>
    <n v="1.3259344505225987"/>
    <m/>
    <n v="4.5997241197805164E-5"/>
    <n v="4.9002355448575016E-5"/>
    <s v="2103011000"/>
    <s v="Fuel Comb - Comm/Institutional - Oil"/>
    <s v="Stationary Source Fuel Combustion"/>
    <s v="Commercial/Institutional"/>
    <s v="Kerosene"/>
    <s v="Total: All Combustor Types"/>
    <x v="1"/>
    <m/>
    <s v="2103011000-51610-NOx"/>
    <m/>
  </r>
  <r>
    <s v="Virginia"/>
    <x v="5"/>
    <x v="0"/>
    <n v="2.5979849999999999E-2"/>
    <n v="2.5972307134537E-2"/>
    <n v="5.3732066581909697E-5"/>
    <n v="2.0688214683268862E-3"/>
    <n v="1.6612115625E-2"/>
    <n v="3.4367501439328507E-5"/>
    <n v="1.3864246875E-2"/>
    <n v="2.8682651577183942E-5"/>
    <s v="Employment"/>
    <n v="1.0626817271189477"/>
    <n v="1.0893103528916537"/>
    <m/>
    <n v="5.7100085316934092E-5"/>
    <n v="5.8530896409937886E-5"/>
    <s v="2103011000"/>
    <s v="Fuel Comb - Comm/Institutional - Oil"/>
    <s v="Stationary Source Fuel Combustion"/>
    <s v="Commercial/Institutional"/>
    <s v="Kerosene"/>
    <s v="Total: All Combustor Types"/>
    <x v="1"/>
    <m/>
    <s v="2103011000-51683-NOx"/>
    <m/>
  </r>
  <r>
    <s v="Virginia"/>
    <x v="5"/>
    <x v="1"/>
    <n v="4.4165749333330002E-4"/>
    <n v="4.4152926460788201E-4"/>
    <n v="9.1344522151536697E-7"/>
    <n v="2.0688214683268823E-3"/>
    <n v="2.824059933333E-4"/>
    <n v="5.8424758179210939E-7"/>
    <s v="-"/>
    <n v="5.8424758179210939E-7"/>
    <s v="Employment"/>
    <n v="1.0626817271189477"/>
    <n v="1.0893103528916537"/>
    <m/>
    <n v="9.707015456285E-7"/>
    <n v="9.9502533659609923E-7"/>
    <s v="2103011000"/>
    <s v="Fuel Comb - Comm/Institutional - Oil"/>
    <s v="Stationary Source Fuel Combustion"/>
    <s v="Commercial/Institutional"/>
    <s v="Kerosene"/>
    <s v="Total: All Combustor Types"/>
    <x v="1"/>
    <m/>
    <s v="2103011000-51683-VOC"/>
    <m/>
  </r>
  <r>
    <s v="Virginia"/>
    <x v="14"/>
    <x v="0"/>
    <n v="2.7715792000000002E-3"/>
    <n v="2.77077451294347E-3"/>
    <n v="5.7322377962704003E-6"/>
    <n v="2.0688214683268783E-3"/>
    <n v="1.7722116999999999E-3"/>
    <n v="3.6663896113800729E-6"/>
    <n v="1.4790639E-3"/>
    <n v="3.0599191493472789E-6"/>
    <s v="Employment"/>
    <n v="1.1233017518770112"/>
    <n v="1.1478816589202718"/>
    <m/>
    <n v="6.4390327587261589E-6"/>
    <n v="6.5799306309083503E-6"/>
    <s v="2103011000"/>
    <s v="Fuel Comb - Comm/Institutional - Oil"/>
    <s v="Stationary Source Fuel Combustion"/>
    <s v="Commercial/Institutional"/>
    <s v="Kerosene"/>
    <s v="Total: All Combustor Types"/>
    <x v="1"/>
    <m/>
    <s v="2103011000-51685-NOx"/>
    <m/>
  </r>
  <r>
    <s v="District of Columbia"/>
    <x v="6"/>
    <x v="0"/>
    <n v="3.4398"/>
    <n v="3.43979999999602"/>
    <n v="3.45537160971785E-3"/>
    <n v="1.0045268939246027E-3"/>
    <n v="1.9406297074398799"/>
    <n v="1.9494147322723931E-3"/>
    <n v="1.5055408455595101"/>
    <n v="1.5123562692665145E-3"/>
    <s v="No Growth"/>
    <n v="1"/>
    <n v="1"/>
    <m/>
    <n v="3.45537160971785E-3"/>
    <n v="3.45537160971785E-3"/>
    <s v="2104004000"/>
    <s v="Fuel Comb - Residential - Oil"/>
    <s v="Stationary Source Fuel Combustion"/>
    <s v="Residential"/>
    <s v="Distillate Oil"/>
    <s v="Total: All Combustor Types"/>
    <x v="1"/>
    <m/>
    <s v="2104004000-11001-NOx"/>
    <m/>
  </r>
  <r>
    <s v="District of Columbia"/>
    <x v="6"/>
    <x v="1"/>
    <n v="0.13625429999999999"/>
    <n v="0.13625429999984201"/>
    <n v="1.36871108762712E-4"/>
    <n v="1.0045268939246005E-3"/>
    <n v="7.6870498966924203E-2"/>
    <n v="7.7218483561678579E-5"/>
    <n v="5.96361457157739E-2"/>
    <n v="5.9906112221501228E-5"/>
    <s v="No Growth"/>
    <n v="1"/>
    <n v="1"/>
    <m/>
    <n v="1.36871108762712E-4"/>
    <n v="1.36871108762712E-4"/>
    <s v="2104004000"/>
    <s v="Fuel Comb - Residential - Oil"/>
    <s v="Stationary Source Fuel Combustion"/>
    <s v="Residential"/>
    <s v="Distillate Oil"/>
    <s v="Total: All Combustor Types"/>
    <x v="1"/>
    <m/>
    <s v="2104004000-11001-VOC"/>
    <m/>
  </r>
  <r>
    <s v="Maryland"/>
    <x v="7"/>
    <x v="0"/>
    <n v="18.449145000000001"/>
    <n v="18.4491449999785"/>
    <n v="1.8532662322393201E-2"/>
    <n v="1.0045268939246127E-3"/>
    <n v="10.408442021008799"/>
    <n v="1.0455559933958388E-2"/>
    <n v="8.0748710283010698"/>
    <n v="8.1114251129011175E-3"/>
    <s v="Household"/>
    <n v="1.0717053327861332"/>
    <n v="1.0941988750211236"/>
    <m/>
    <n v="1.9861553041633437E-2"/>
    <n v="2.0278418264309005E-2"/>
    <s v="2104004000"/>
    <s v="Fuel Comb - Residential - Oil"/>
    <s v="Stationary Source Fuel Combustion"/>
    <s v="Residential"/>
    <s v="Distillate Oil"/>
    <s v="Total: All Combustor Types"/>
    <x v="1"/>
    <m/>
    <s v="2104004000-24009-NOx"/>
    <m/>
  </r>
  <r>
    <s v="Maryland"/>
    <x v="7"/>
    <x v="1"/>
    <n v="0.73079123000000001"/>
    <n v="0.73079122999915203"/>
    <n v="7.3409944437838901E-4"/>
    <n v="1.004526893924604E-3"/>
    <n v="0.41229000839424701"/>
    <n v="4.1415640152842184E-4"/>
    <n v="0.31985465618398601"/>
    <n v="3.2130260428382158E-4"/>
    <s v="Household"/>
    <n v="1.0717053327861332"/>
    <n v="1.0941988750211236"/>
    <m/>
    <n v="7.8673828933565693E-4"/>
    <n v="8.0325078619246512E-4"/>
    <s v="2104004000"/>
    <s v="Fuel Comb - Residential - Oil"/>
    <s v="Stationary Source Fuel Combustion"/>
    <s v="Residential"/>
    <s v="Distillate Oil"/>
    <s v="Total: All Combustor Types"/>
    <x v="1"/>
    <m/>
    <s v="2104004000-24009-VOC"/>
    <m/>
  </r>
  <r>
    <s v="Maryland"/>
    <x v="0"/>
    <x v="0"/>
    <n v="39.844037999999998"/>
    <n v="39.844037999953798"/>
    <n v="4.0024407733507399E-2"/>
    <n v="1.004526893924602E-3"/>
    <n v="22.4787847570102"/>
    <n v="2.2580543831159147E-2"/>
    <n v="17.439044904071501"/>
    <n v="1.7517989610498604E-2"/>
    <s v="Household"/>
    <n v="1.1901345613926138"/>
    <n v="1.2607033014443205"/>
    <m/>
    <n v="4.7634430942916965E-2"/>
    <n v="5.0458902967986372E-2"/>
    <s v="2104004000"/>
    <s v="Fuel Comb - Residential - Oil"/>
    <s v="Stationary Source Fuel Combustion"/>
    <s v="Residential"/>
    <s v="Distillate Oil"/>
    <s v="Total: All Combustor Types"/>
    <x v="1"/>
    <m/>
    <s v="2104004000-24017-NOx"/>
    <m/>
  </r>
  <r>
    <s v="Maryland"/>
    <x v="0"/>
    <x v="1"/>
    <n v="1.5782662999999999"/>
    <n v="1.57826629999816"/>
    <n v="1.5854109441230399E-3"/>
    <n v="1.0045268939246109E-3"/>
    <n v="0.89040946218711103"/>
    <n v="8.9444025137190195E-4"/>
    <n v="0.69077980691321605"/>
    <n v="6.939068938243754E-4"/>
    <s v="Household"/>
    <n v="1.1901345613926138"/>
    <n v="1.2607033014443205"/>
    <m/>
    <n v="1.8868523586109238E-3"/>
    <n v="1.9987328114018737E-3"/>
    <s v="2104004000"/>
    <s v="Fuel Comb - Residential - Oil"/>
    <s v="Stationary Source Fuel Combustion"/>
    <s v="Residential"/>
    <s v="Distillate Oil"/>
    <s v="Total: All Combustor Types"/>
    <x v="1"/>
    <m/>
    <s v="2104004000-24017-VOC"/>
    <m/>
  </r>
  <r>
    <s v="Maryland"/>
    <x v="1"/>
    <x v="0"/>
    <n v="51.825800000000001"/>
    <n v="51.825799999939797"/>
    <n v="5.2060409899097299E-2"/>
    <n v="1.0045268939246046E-3"/>
    <n v="29.238527557369"/>
    <n v="2.9370887270132838E-2"/>
    <n v="22.683254478108601"/>
    <n v="2.2785939164995814E-2"/>
    <s v="Household"/>
    <n v="1.1641130653464411"/>
    <n v="1.2555086048546673"/>
    <m/>
    <n v="6.060420335083036E-2"/>
    <n v="6.5362292600577757E-2"/>
    <s v="2104004000"/>
    <s v="Fuel Comb - Residential - Oil"/>
    <s v="Stationary Source Fuel Combustion"/>
    <s v="Residential"/>
    <s v="Distillate Oil"/>
    <s v="Total: All Combustor Types"/>
    <x v="1"/>
    <m/>
    <s v="2104004000-24021-NOx"/>
    <m/>
  </r>
  <r>
    <s v="Maryland"/>
    <x v="1"/>
    <x v="1"/>
    <n v="2.0528767999999999"/>
    <n v="2.0528767999976099"/>
    <n v="2.0621699555114898E-3"/>
    <n v="1.004526893924609E-3"/>
    <n v="1.1581701563445901"/>
    <n v="1.1634130697890099E-3"/>
    <n v="0.89850859738982003"/>
    <n v="9.0257605050055294E-4"/>
    <s v="Household"/>
    <n v="1.1641130653464411"/>
    <n v="1.2555086048546673"/>
    <m/>
    <n v="2.4005989881758145E-3"/>
    <n v="2.589072123817442E-3"/>
    <s v="2104004000"/>
    <s v="Fuel Comb - Residential - Oil"/>
    <s v="Stationary Source Fuel Combustion"/>
    <s v="Residential"/>
    <s v="Distillate Oil"/>
    <s v="Total: All Combustor Types"/>
    <x v="1"/>
    <m/>
    <s v="2104004000-24021-VOC"/>
    <m/>
  </r>
  <r>
    <s v="Maryland"/>
    <x v="8"/>
    <x v="0"/>
    <n v="59.225842"/>
    <n v="59.225841999931397"/>
    <n v="5.9493951104260298E-2"/>
    <n v="1.0045268939246016E-3"/>
    <n v="33.413404393668401"/>
    <n v="3.3564663331018353E-2"/>
    <n v="25.922124612958299"/>
    <n v="2.6039471321381465E-2"/>
    <s v="Household"/>
    <n v="1.0822577125548798"/>
    <n v="1.1254828731122657"/>
    <m/>
    <n v="6.4387787432948609E-2"/>
    <n v="6.6959423021623526E-2"/>
    <s v="2104004000"/>
    <s v="Fuel Comb - Residential - Oil"/>
    <s v="Stationary Source Fuel Combustion"/>
    <s v="Residential"/>
    <s v="Distillate Oil"/>
    <s v="Total: All Combustor Types"/>
    <x v="1"/>
    <m/>
    <s v="2104004000-24031-NOx"/>
    <m/>
  </r>
  <r>
    <s v="Maryland"/>
    <x v="8"/>
    <x v="1"/>
    <n v="2.3460008000000001"/>
    <n v="2.3460007999972698"/>
    <n v="2.3566208967659001E-3"/>
    <n v="1.0045268939246068E-3"/>
    <n v="1.32354173096044"/>
    <n v="1.3295332639812884E-3"/>
    <n v="1.02680389212027"/>
    <n v="1.0314521244212719E-3"/>
    <s v="Household"/>
    <n v="1.0822577125548798"/>
    <n v="1.1254828731122657"/>
    <m/>
    <n v="2.5504711410928925E-3"/>
    <n v="2.6523364577284892E-3"/>
    <s v="2104004000"/>
    <s v="Fuel Comb - Residential - Oil"/>
    <s v="Stationary Source Fuel Combustion"/>
    <s v="Residential"/>
    <s v="Distillate Oil"/>
    <s v="Total: All Combustor Types"/>
    <x v="1"/>
    <m/>
    <s v="2104004000-24031-VOC"/>
    <m/>
  </r>
  <r>
    <s v="Maryland"/>
    <x v="2"/>
    <x v="0"/>
    <n v="60.015787000000003"/>
    <n v="60.015786999930398"/>
    <n v="6.0287472101480603E-2"/>
    <n v="1.0045268939246023E-3"/>
    <n v="33.859067145643401"/>
    <n v="3.4012343550997713E-2"/>
    <n v="26.267869849089902"/>
    <n v="2.6386781709521988E-2"/>
    <s v="Household"/>
    <n v="1.0807753566942964"/>
    <n v="1.1296393901683737"/>
    <m/>
    <n v="6.515721416467514E-2"/>
    <n v="6.8103103219509395E-2"/>
    <s v="2104004000"/>
    <s v="Fuel Comb - Residential - Oil"/>
    <s v="Stationary Source Fuel Combustion"/>
    <s v="Residential"/>
    <s v="Distillate Oil"/>
    <s v="Total: All Combustor Types"/>
    <x v="1"/>
    <m/>
    <s v="2104004000-24033-NOx"/>
    <m/>
  </r>
  <r>
    <s v="Maryland"/>
    <x v="2"/>
    <x v="1"/>
    <n v="2.3772918000000001"/>
    <n v="2.3772917999972401"/>
    <n v="2.3880535478036599E-3"/>
    <n v="1.0045268939246046E-3"/>
    <n v="1.3411951538848901"/>
    <n v="1.3472666020787208E-3"/>
    <n v="1.0404994205226099"/>
    <n v="1.0452096510279282E-3"/>
    <s v="Household"/>
    <n v="1.0807753566942964"/>
    <n v="1.1296393901683737"/>
    <m/>
    <n v="2.5809494249325804E-3"/>
    <n v="2.6976393534303474E-3"/>
    <s v="2104004000"/>
    <s v="Fuel Comb - Residential - Oil"/>
    <s v="Stationary Source Fuel Combustion"/>
    <s v="Residential"/>
    <s v="Distillate Oil"/>
    <s v="Total: All Combustor Types"/>
    <x v="1"/>
    <m/>
    <s v="2104004000-24033-VOC"/>
    <m/>
  </r>
  <r>
    <s v="Virginia"/>
    <x v="3"/>
    <x v="0"/>
    <n v="5.0719304999999997"/>
    <n v="5.0719304999941199"/>
    <n v="5.0948905913605503E-3"/>
    <n v="1.0045268939246027E-3"/>
    <n v="2.8614276999739601"/>
    <n v="2.874381079644662E-3"/>
    <n v="2.2198960793037599"/>
    <n v="2.2299453133784093E-3"/>
    <s v="No Growth"/>
    <n v="1"/>
    <n v="1"/>
    <m/>
    <n v="5.0948905913605503E-3"/>
    <n v="5.0948905913605503E-3"/>
    <s v="2104004000"/>
    <s v="Fuel Comb - Residential - Oil"/>
    <s v="Stationary Source Fuel Combustion"/>
    <s v="Residential"/>
    <s v="Distillate Oil"/>
    <s v="Total: All Combustor Types"/>
    <x v="1"/>
    <m/>
    <s v="2104004000-51013-NOx"/>
    <m/>
  </r>
  <r>
    <s v="Virginia"/>
    <x v="3"/>
    <x v="1"/>
    <n v="0.20090473"/>
    <n v="0.200904729999766"/>
    <n v="2.0181420440142699E-4"/>
    <n v="1.0045268939246083E-3"/>
    <n v="0.113344289610788"/>
    <n v="1.1385738718681613E-4"/>
    <n v="8.7932518483954003E-2"/>
    <n v="8.8330579667654524E-5"/>
    <s v="No Growth"/>
    <n v="1"/>
    <n v="1"/>
    <m/>
    <n v="2.0181420440142699E-4"/>
    <n v="2.0181420440142699E-4"/>
    <s v="2104004000"/>
    <s v="Fuel Comb - Residential - Oil"/>
    <s v="Stationary Source Fuel Combustion"/>
    <s v="Residential"/>
    <s v="Distillate Oil"/>
    <s v="Total: All Combustor Types"/>
    <x v="1"/>
    <m/>
    <s v="2104004000-51013-VOC"/>
    <m/>
  </r>
  <r>
    <s v="Virginia"/>
    <x v="9"/>
    <x v="0"/>
    <n v="38.704132999999999"/>
    <n v="38.704132999955"/>
    <n v="3.8879342504489697E-2"/>
    <n v="1.0045268939246075E-3"/>
    <n v="21.835685301617598"/>
    <n v="2.193453313274913E-2"/>
    <n v="16.940128241022101"/>
    <n v="1.7016814404638456E-2"/>
    <s v="No Growth"/>
    <n v="1"/>
    <n v="1"/>
    <m/>
    <n v="3.8879342504489697E-2"/>
    <n v="3.8879342504489697E-2"/>
    <s v="2104004000"/>
    <s v="Fuel Comb - Residential - Oil"/>
    <s v="Stationary Source Fuel Combustion"/>
    <s v="Residential"/>
    <s v="Distillate Oil"/>
    <s v="Total: All Combustor Types"/>
    <x v="1"/>
    <m/>
    <s v="2104004000-51059-NOx"/>
    <m/>
  </r>
  <r>
    <s v="Virginia"/>
    <x v="9"/>
    <x v="1"/>
    <n v="1.5331134"/>
    <n v="1.53311339999822"/>
    <n v="1.5400536417344E-3"/>
    <n v="1.0045268939246033E-3"/>
    <n v="0.86493558024134098"/>
    <n v="8.6885105186470873E-4"/>
    <n v="0.67101716511849996"/>
    <n v="6.7405478864657946E-4"/>
    <s v="No Growth"/>
    <n v="1"/>
    <n v="1"/>
    <m/>
    <n v="1.5400536417344E-3"/>
    <n v="1.5400536417344E-3"/>
    <s v="2104004000"/>
    <s v="Fuel Comb - Residential - Oil"/>
    <s v="Stationary Source Fuel Combustion"/>
    <s v="Residential"/>
    <s v="Distillate Oil"/>
    <s v="Total: All Combustor Types"/>
    <x v="1"/>
    <m/>
    <s v="2104004000-51059-VOC"/>
    <m/>
  </r>
  <r>
    <s v="Virginia"/>
    <x v="4"/>
    <x v="0"/>
    <n v="16.784716"/>
    <n v="16.784715999980499"/>
    <n v="1.6860698628867E-2"/>
    <n v="1.0045268939246031E-3"/>
    <n v="9.4694222049367696"/>
    <n v="9.5122892747858002E-3"/>
    <n v="7.34637930086524"/>
    <n v="7.3796355806901573E-3"/>
    <s v="No Growth"/>
    <n v="1"/>
    <n v="1"/>
    <m/>
    <n v="1.6860698628867E-2"/>
    <n v="1.6860698628867E-2"/>
    <s v="2104004000"/>
    <s v="Fuel Comb - Residential - Oil"/>
    <s v="Stationary Source Fuel Combustion"/>
    <s v="Residential"/>
    <s v="Distillate Oil"/>
    <s v="Total: All Combustor Types"/>
    <x v="1"/>
    <m/>
    <s v="2104004000-51107-NOx"/>
    <m/>
  </r>
  <r>
    <s v="Virginia"/>
    <x v="4"/>
    <x v="1"/>
    <n v="0.66486146999999995"/>
    <n v="0.66486146999922902"/>
    <n v="6.67871227348471E-4"/>
    <n v="1.0045268939246027E-3"/>
    <n v="0.375094458984287"/>
    <n v="3.7679247181181513E-4"/>
    <n v="0.29099834284660098"/>
    <n v="2.9231566147690268E-4"/>
    <s v="No Growth"/>
    <n v="1"/>
    <n v="1"/>
    <m/>
    <n v="6.67871227348471E-4"/>
    <n v="6.67871227348471E-4"/>
    <s v="2104004000"/>
    <s v="Fuel Comb - Residential - Oil"/>
    <s v="Stationary Source Fuel Combustion"/>
    <s v="Residential"/>
    <s v="Distillate Oil"/>
    <s v="Total: All Combustor Types"/>
    <x v="1"/>
    <m/>
    <s v="2104004000-51107-VOC"/>
    <m/>
  </r>
  <r>
    <s v="Virginia"/>
    <x v="10"/>
    <x v="0"/>
    <n v="15.826252"/>
    <n v="15.826251999981499"/>
    <n v="1.58978957640095E-2"/>
    <n v="1.0045268939246062E-3"/>
    <n v="8.9286861993807296"/>
    <n v="8.9691054146914216E-3"/>
    <n v="6.9268762190004898"/>
    <n v="6.9582334528727821E-3"/>
    <s v="No Growth"/>
    <n v="1"/>
    <n v="1"/>
    <m/>
    <n v="1.58978957640095E-2"/>
    <n v="1.58978957640095E-2"/>
    <s v="2104004000"/>
    <s v="Fuel Comb - Residential - Oil"/>
    <s v="Stationary Source Fuel Combustion"/>
    <s v="Residential"/>
    <s v="Distillate Oil"/>
    <s v="Total: All Combustor Types"/>
    <x v="1"/>
    <m/>
    <s v="2104004000-51153-NOx"/>
    <m/>
  </r>
  <r>
    <s v="Virginia"/>
    <x v="10"/>
    <x v="1"/>
    <n v="0.62689523000000003"/>
    <n v="0.62689522999927005"/>
    <n v="6.2973311820731996E-4"/>
    <n v="1.0045268939246088E-3"/>
    <n v="0.35367507029198098"/>
    <n v="3.5527611981897133E-4"/>
    <n v="0.27438117758341302"/>
    <n v="2.7562327206924237E-4"/>
    <s v="No Growth"/>
    <n v="1"/>
    <n v="1"/>
    <m/>
    <n v="6.2973311820731996E-4"/>
    <n v="6.2973311820731996E-4"/>
    <s v="2104004000"/>
    <s v="Fuel Comb - Residential - Oil"/>
    <s v="Stationary Source Fuel Combustion"/>
    <s v="Residential"/>
    <s v="Distillate Oil"/>
    <s v="Total: All Combustor Types"/>
    <x v="1"/>
    <m/>
    <s v="2104004000-51153-VOC"/>
    <m/>
  </r>
  <r>
    <s v="Virginia"/>
    <x v="11"/>
    <x v="0"/>
    <n v="3.6171017999999999"/>
    <n v="3.6171017999958099"/>
    <n v="3.6334760361588802E-3"/>
    <n v="1.0045268939246027E-3"/>
    <n v="2.0406579475301698"/>
    <n v="2.0498957895950364E-3"/>
    <n v="1.58314277063981"/>
    <n v="1.590309490029998E-3"/>
    <s v="No Growth"/>
    <n v="1"/>
    <n v="1"/>
    <m/>
    <n v="3.6334760361588802E-3"/>
    <n v="3.6334760361588802E-3"/>
    <s v="2104004000"/>
    <s v="Fuel Comb - Residential - Oil"/>
    <s v="Stationary Source Fuel Combustion"/>
    <s v="Residential"/>
    <s v="Distillate Oil"/>
    <s v="Total: All Combustor Types"/>
    <x v="1"/>
    <m/>
    <s v="2104004000-51510-NOx"/>
    <m/>
  </r>
  <r>
    <s v="Virginia"/>
    <x v="11"/>
    <x v="1"/>
    <n v="0.14327741999999999"/>
    <n v="0.14327741999983301"/>
    <n v="1.4392602168196401E-4"/>
    <n v="1.0045268939246096E-3"/>
    <n v="8.0832727965969201E-2"/>
    <n v="8.1198649151107967E-5"/>
    <n v="6.2710043623578404E-2"/>
    <n v="6.2993925339069988E-5"/>
    <s v="No Growth"/>
    <n v="1"/>
    <n v="1"/>
    <m/>
    <n v="1.4392602168196401E-4"/>
    <n v="1.4392602168196401E-4"/>
    <s v="2104004000"/>
    <s v="Fuel Comb - Residential - Oil"/>
    <s v="Stationary Source Fuel Combustion"/>
    <s v="Residential"/>
    <s v="Distillate Oil"/>
    <s v="Total: All Combustor Types"/>
    <x v="1"/>
    <m/>
    <s v="2104004000-51510-VOC"/>
    <m/>
  </r>
  <r>
    <s v="Virginia"/>
    <x v="12"/>
    <x v="0"/>
    <n v="3.6570377999999999"/>
    <n v="3.6570377999957402"/>
    <n v="3.6735928221946E-3"/>
    <n v="1.0045268939246072E-3"/>
    <n v="2.06318861442834"/>
    <n v="2.0725284504323144E-3"/>
    <n v="1.6006220657175101"/>
    <n v="1.607867912022399E-3"/>
    <s v="No Growth"/>
    <n v="1"/>
    <n v="1"/>
    <m/>
    <n v="3.6735928221946E-3"/>
    <n v="3.6735928221946E-3"/>
    <s v="2104004000"/>
    <s v="Fuel Comb - Residential - Oil"/>
    <s v="Stationary Source Fuel Combustion"/>
    <s v="Residential"/>
    <s v="Distillate Oil"/>
    <s v="Total: All Combustor Types"/>
    <x v="1"/>
    <m/>
    <s v="2104004000-51600-NOx"/>
    <m/>
  </r>
  <r>
    <s v="Virginia"/>
    <x v="12"/>
    <x v="1"/>
    <n v="0.14485939"/>
    <n v="0.144859389999833"/>
    <n v="1.4551515309234401E-4"/>
    <n v="1.0045268939245966E-3"/>
    <n v="8.1725226942153506E-2"/>
    <n v="8.2095188375484217E-5"/>
    <n v="6.3402444475793601E-2"/>
    <n v="6.3689460616495649E-5"/>
    <s v="No Growth"/>
    <n v="1"/>
    <n v="1"/>
    <m/>
    <n v="1.4551515309234401E-4"/>
    <n v="1.4551515309234401E-4"/>
    <s v="2104004000"/>
    <s v="Fuel Comb - Residential - Oil"/>
    <s v="Stationary Source Fuel Combustion"/>
    <s v="Residential"/>
    <s v="Distillate Oil"/>
    <s v="Total: All Combustor Types"/>
    <x v="1"/>
    <m/>
    <s v="2104004000-51600-VOC"/>
    <m/>
  </r>
  <r>
    <s v="Virginia"/>
    <x v="13"/>
    <x v="0"/>
    <n v="0.33090213000000002"/>
    <n v="0.33090212999961699"/>
    <n v="3.3240008884154897E-4"/>
    <n v="1.0045268939245986E-3"/>
    <n v="0.18668483741297001"/>
    <n v="1.8752993986926946E-4"/>
    <n v="0.144830127506728"/>
    <n v="1.4548575813103703E-4"/>
    <s v="No Growth"/>
    <n v="1"/>
    <n v="1"/>
    <m/>
    <n v="3.3240008884154897E-4"/>
    <n v="3.3240008884154897E-4"/>
    <s v="2104004000"/>
    <s v="Fuel Comb - Residential - Oil"/>
    <s v="Stationary Source Fuel Combustion"/>
    <s v="Residential"/>
    <s v="Distillate Oil"/>
    <s v="Total: All Combustor Types"/>
    <x v="1"/>
    <m/>
    <s v="2104004000-51610-NOx"/>
    <m/>
  </r>
  <r>
    <s v="Virginia"/>
    <x v="13"/>
    <x v="1"/>
    <n v="1.3107393E-2"/>
    <n v="1.31073929999847E-2"/>
    <n v="1.3166728777723699E-5"/>
    <n v="1.0045268939246018E-3"/>
    <n v="7.3947893025436001E-3"/>
    <n v="7.4282647293109949E-6"/>
    <n v="5.7368787546662001E-3"/>
    <n v="5.7628489962468758E-6"/>
    <s v="No Growth"/>
    <n v="1"/>
    <n v="1"/>
    <m/>
    <n v="1.3166728777723699E-5"/>
    <n v="1.3166728777723699E-5"/>
    <s v="2104004000"/>
    <s v="Fuel Comb - Residential - Oil"/>
    <s v="Stationary Source Fuel Combustion"/>
    <s v="Residential"/>
    <s v="Distillate Oil"/>
    <s v="Total: All Combustor Types"/>
    <x v="1"/>
    <m/>
    <s v="2104004000-51610-VOC"/>
    <m/>
  </r>
  <r>
    <s v="Virginia"/>
    <x v="5"/>
    <x v="0"/>
    <n v="0.79302391999999999"/>
    <n v="0.79302391999908495"/>
    <n v="7.9661385516459099E-4"/>
    <n v="1.0045268939245997E-3"/>
    <n v="0.44739978424978999"/>
    <n v="4.4942511561497754E-4"/>
    <n v="0.34709282605550201"/>
    <n v="3.4866407846104478E-4"/>
    <s v="No Growth"/>
    <n v="1"/>
    <n v="1"/>
    <m/>
    <n v="7.9661385516459099E-4"/>
    <n v="7.9661385516459099E-4"/>
    <s v="2104004000"/>
    <s v="Fuel Comb - Residential - Oil"/>
    <s v="Stationary Source Fuel Combustion"/>
    <s v="Residential"/>
    <s v="Distillate Oil"/>
    <s v="Total: All Combustor Types"/>
    <x v="1"/>
    <m/>
    <s v="2104004000-51683-NOx"/>
    <m/>
  </r>
  <r>
    <s v="Virginia"/>
    <x v="5"/>
    <x v="1"/>
    <n v="3.1412562999999998E-2"/>
    <n v="3.1412562999963603E-2"/>
    <n v="3.1554764340564301E-5"/>
    <n v="1.0045268939246016E-3"/>
    <n v="1.7722005042335801E-2"/>
    <n v="1.7802230679293711E-5"/>
    <n v="1.37487344206673E-2"/>
    <n v="1.381097348298718E-5"/>
    <s v="No Growth"/>
    <n v="1"/>
    <n v="1"/>
    <m/>
    <n v="3.1554764340564301E-5"/>
    <n v="3.1554764340564301E-5"/>
    <s v="2104004000"/>
    <s v="Fuel Comb - Residential - Oil"/>
    <s v="Stationary Source Fuel Combustion"/>
    <s v="Residential"/>
    <s v="Distillate Oil"/>
    <s v="Total: All Combustor Types"/>
    <x v="1"/>
    <m/>
    <s v="2104004000-51683-VOC"/>
    <m/>
  </r>
  <r>
    <s v="District of Columbia"/>
    <x v="6"/>
    <x v="0"/>
    <n v="558.54799999999898"/>
    <n v="558.54799999935005"/>
    <n v="0.56107648754714901"/>
    <n v="1.0045268939246079E-3"/>
    <n v="531.82799498661996"/>
    <n v="0.53423552390606133"/>
    <n v="528.45245795561902"/>
    <n v="0.53084470617698243"/>
    <s v="No Growth"/>
    <n v="1"/>
    <n v="1"/>
    <m/>
    <n v="0.56107648754714901"/>
    <n v="0.56107648754714901"/>
    <s v="2104006000"/>
    <s v="Fuel Comb - Residential - Natural Gas"/>
    <s v="Stationary Source Fuel Combustion"/>
    <s v="Residential"/>
    <s v="Natural Gas"/>
    <s v="Total: All Combustor Types"/>
    <x v="1"/>
    <m/>
    <s v="2104006000-11001-NOx"/>
    <m/>
  </r>
  <r>
    <s v="District of Columbia"/>
    <x v="6"/>
    <x v="1"/>
    <n v="32.680999999999898"/>
    <n v="32.680999999961898"/>
    <n v="3.2828943420311799E-2"/>
    <n v="1.0045268939246068E-3"/>
    <n v="31.117595451344801"/>
    <n v="3.1258461505141867E-2"/>
    <n v="30.920090625062802"/>
    <n v="3.106006259546169E-2"/>
    <s v="No Growth"/>
    <n v="1"/>
    <n v="1"/>
    <m/>
    <n v="3.2828943420311799E-2"/>
    <n v="3.2828943420311799E-2"/>
    <s v="2104006000"/>
    <s v="Fuel Comb - Residential - Natural Gas"/>
    <s v="Stationary Source Fuel Combustion"/>
    <s v="Residential"/>
    <s v="Natural Gas"/>
    <s v="Total: All Combustor Types"/>
    <x v="1"/>
    <m/>
    <s v="2104006000-11001-VOC"/>
    <m/>
  </r>
  <r>
    <s v="Maryland"/>
    <x v="7"/>
    <x v="0"/>
    <n v="5.72291075890986"/>
    <n v="5.7229107589032102"/>
    <n v="5.7488177688487596E-3"/>
    <n v="1.0045268939246075E-3"/>
    <n v="5.44913625041786"/>
    <n v="5.4738039122042351E-3"/>
    <n v="5.4145503290792796"/>
    <n v="5.4390614240684698E-3"/>
    <s v="Household"/>
    <n v="1.0717053327861332"/>
    <n v="1.0941988750211236"/>
    <m/>
    <n v="6.1610386600908958E-3"/>
    <n v="6.2903499353757584E-3"/>
    <s v="2104006000"/>
    <s v="Fuel Comb - Residential - Natural Gas"/>
    <s v="Stationary Source Fuel Combustion"/>
    <s v="Residential"/>
    <s v="Natural Gas"/>
    <s v="Total: All Combustor Types"/>
    <x v="1"/>
    <m/>
    <s v="2104006000-24009-NOx"/>
    <m/>
  </r>
  <r>
    <s v="Maryland"/>
    <x v="7"/>
    <x v="1"/>
    <n v="0.33485110234231402"/>
    <n v="0.334851102341926"/>
    <n v="3.3636693776276398E-4"/>
    <n v="1.004526893924602E-3"/>
    <n v="0.31883238392720598"/>
    <n v="3.2027570430897244E-4"/>
    <n v="0.31680873995063102"/>
    <n v="3.1824289951077434E-4"/>
    <s v="Household"/>
    <n v="1.0717053327861332"/>
    <n v="1.0941988750211236"/>
    <m/>
    <n v="3.6048624097329555E-4"/>
    <n v="3.6805232489431664E-4"/>
    <s v="2104006000"/>
    <s v="Fuel Comb - Residential - Natural Gas"/>
    <s v="Stationary Source Fuel Combustion"/>
    <s v="Residential"/>
    <s v="Natural Gas"/>
    <s v="Total: All Combustor Types"/>
    <x v="1"/>
    <m/>
    <s v="2104006000-24009-VOC"/>
    <m/>
  </r>
  <r>
    <s v="Maryland"/>
    <x v="0"/>
    <x v="0"/>
    <n v="57.092942712425902"/>
    <n v="57.0929427123598"/>
    <n v="5.7351396407862E-2"/>
    <n v="1.0045268939246014E-3"/>
    <n v="54.361711528168598"/>
    <n v="5.46078012298164E-2"/>
    <n v="54.016675215560497"/>
    <n v="5.4261202974420983E-2"/>
    <s v="Household"/>
    <n v="1.1901345613926138"/>
    <n v="1.2607033014443205"/>
    <m/>
    <n v="6.8255879009124762E-2"/>
    <n v="7.2303094793833567E-2"/>
    <s v="2104006000"/>
    <s v="Fuel Comb - Residential - Natural Gas"/>
    <s v="Stationary Source Fuel Combustion"/>
    <s v="Residential"/>
    <s v="Natural Gas"/>
    <s v="Total: All Combustor Types"/>
    <x v="1"/>
    <m/>
    <s v="2104006000-24017-NOx"/>
    <m/>
  </r>
  <r>
    <s v="Maryland"/>
    <x v="0"/>
    <x v="1"/>
    <n v="3.3405444863214"/>
    <n v="3.34054448631752"/>
    <n v="3.3556667768575099E-3"/>
    <n v="1.004526893924607E-3"/>
    <n v="3.1807384080221"/>
    <n v="3.1951372733971394E-3"/>
    <n v="3.1605501133414502"/>
    <n v="3.1748575884479515E-3"/>
    <s v="Household"/>
    <n v="1.1901345613926138"/>
    <n v="1.2607033014443205"/>
    <m/>
    <n v="3.9936950076550782E-3"/>
    <n v="4.2305001841312848E-3"/>
    <s v="2104006000"/>
    <s v="Fuel Comb - Residential - Natural Gas"/>
    <s v="Stationary Source Fuel Combustion"/>
    <s v="Residential"/>
    <s v="Natural Gas"/>
    <s v="Total: All Combustor Types"/>
    <x v="1"/>
    <m/>
    <s v="2104006000-24017-VOC"/>
    <m/>
  </r>
  <r>
    <s v="Maryland"/>
    <x v="1"/>
    <x v="0"/>
    <n v="118.55913941041"/>
    <n v="118.559139410272"/>
    <n v="0.119095844058174"/>
    <n v="1.0045268939245986E-3"/>
    <n v="112.887467863062"/>
    <n v="0.11339849745549462"/>
    <n v="112.170965851698"/>
    <n v="0.11267875191552841"/>
    <s v="Household"/>
    <n v="1.1641130653464411"/>
    <n v="1.2555086048546673"/>
    <m/>
    <n v="0.13864102809658266"/>
    <n v="0.14952585701746707"/>
    <s v="2104006000"/>
    <s v="Fuel Comb - Residential - Natural Gas"/>
    <s v="Stationary Source Fuel Combustion"/>
    <s v="Residential"/>
    <s v="Natural Gas"/>
    <s v="Total: All Combustor Types"/>
    <x v="1"/>
    <m/>
    <s v="2104006000-24021-NOx"/>
    <m/>
  </r>
  <r>
    <s v="Maryland"/>
    <x v="1"/>
    <x v="1"/>
    <n v="6.9369719228201001"/>
    <n v="6.9369719228120399"/>
    <n v="6.96837485886457E-3"/>
    <n v="1.0045268939246046E-3"/>
    <n v="6.6051187525367601"/>
    <n v="6.6350194244889108E-3"/>
    <n v="6.5631957564674899"/>
    <n v="6.5929066474634335E-3"/>
    <s v="Household"/>
    <n v="1.1641130653464411"/>
    <n v="1.2555086048546673"/>
    <m/>
    <n v="8.1119762174359077E-3"/>
    <n v="8.7488545971573951E-3"/>
    <s v="2104006000"/>
    <s v="Fuel Comb - Residential - Natural Gas"/>
    <s v="Stationary Source Fuel Combustion"/>
    <s v="Residential"/>
    <s v="Natural Gas"/>
    <s v="Total: All Combustor Types"/>
    <x v="1"/>
    <m/>
    <s v="2104006000-24021-VOC"/>
    <m/>
  </r>
  <r>
    <s v="Maryland"/>
    <x v="8"/>
    <x v="0"/>
    <n v="798.51221281672997"/>
    <n v="798.51221281579706"/>
    <n v="0.80212699290072398"/>
    <n v="1.0045268939246153E-3"/>
    <n v="760.31271997151896"/>
    <n v="0.76375457500436572"/>
    <n v="755.48697975927303"/>
    <n v="0.7589069891780712"/>
    <s v="Household"/>
    <n v="1.0822577125548798"/>
    <n v="1.1254828731122657"/>
    <m/>
    <n v="0.86810812451526187"/>
    <n v="0.90278019257080877"/>
    <s v="2104006000"/>
    <s v="Fuel Comb - Residential - Natural Gas"/>
    <s v="Stationary Source Fuel Combustion"/>
    <s v="Residential"/>
    <s v="Natural Gas"/>
    <s v="Total: All Combustor Types"/>
    <x v="1"/>
    <m/>
    <s v="2104006000-24031-NOx"/>
    <m/>
  </r>
  <r>
    <s v="Maryland"/>
    <x v="8"/>
    <x v="1"/>
    <n v="46.7214598286617"/>
    <n v="46.721459828607301"/>
    <n v="4.69329629212542E-2"/>
    <n v="1.004526893924607E-3"/>
    <n v="44.486383092456002"/>
    <n v="4.4687768229804983E-2"/>
    <n v="44.204025948944398"/>
    <n v="4.4404132885455846E-2"/>
    <s v="Household"/>
    <n v="1.0822577125548798"/>
    <n v="1.1254828731122657"/>
    <m/>
    <n v="5.079356109457956E-2"/>
    <n v="5.2822245952284609E-2"/>
    <s v="2104006000"/>
    <s v="Fuel Comb - Residential - Natural Gas"/>
    <s v="Stationary Source Fuel Combustion"/>
    <s v="Residential"/>
    <s v="Natural Gas"/>
    <s v="Total: All Combustor Types"/>
    <x v="1"/>
    <m/>
    <s v="2104006000-24031-VOC"/>
    <m/>
  </r>
  <r>
    <s v="Maryland"/>
    <x v="2"/>
    <x v="0"/>
    <n v="687.02159946165602"/>
    <n v="687.02159946085601"/>
    <n v="0.69013167336553205"/>
    <n v="1.0045268939246111E-3"/>
    <n v="654.15563166315997"/>
    <n v="0.65711692481788608"/>
    <n v="650.00367543006803"/>
    <n v="0.65294617311934733"/>
    <s v="Household"/>
    <n v="1.0807753566942964"/>
    <n v="1.1296393901683737"/>
    <m/>
    <n v="0.74587730544766451"/>
    <n v="0.77959992263651889"/>
    <s v="2104006000"/>
    <s v="Fuel Comb - Residential - Natural Gas"/>
    <s v="Stationary Source Fuel Combustion"/>
    <s v="Residential"/>
    <s v="Natural Gas"/>
    <s v="Total: All Combustor Types"/>
    <x v="1"/>
    <m/>
    <s v="2104006000-24033-NOx"/>
    <m/>
  </r>
  <r>
    <s v="Maryland"/>
    <x v="2"/>
    <x v="1"/>
    <n v="40.198073899629897"/>
    <n v="40.198073899583299"/>
    <n v="4.03800463161001E-2"/>
    <n v="1.0045268939246038E-3"/>
    <n v="38.275065069366001"/>
    <n v="3.844833222889233E-2"/>
    <n v="38.032131450369697"/>
    <n v="3.8204298875172106E-2"/>
    <s v="Household"/>
    <n v="1.0807753566942964"/>
    <n v="1.1296393901683737"/>
    <m/>
    <n v="4.3641758960615291E-2"/>
    <n v="4.561489089549E-2"/>
    <s v="2104006000"/>
    <s v="Fuel Comb - Residential - Natural Gas"/>
    <s v="Stationary Source Fuel Combustion"/>
    <s v="Residential"/>
    <s v="Natural Gas"/>
    <s v="Total: All Combustor Types"/>
    <x v="1"/>
    <m/>
    <s v="2104006000-24033-VOC"/>
    <m/>
  </r>
  <r>
    <s v="Virginia"/>
    <x v="3"/>
    <x v="0"/>
    <n v="202.55567406728301"/>
    <n v="202.55567406704699"/>
    <n v="0.20347262211737699"/>
    <n v="1.0045268939246129E-3"/>
    <n v="192.865748355319"/>
    <n v="0.1937388311398146"/>
    <n v="191.64162047615099"/>
    <n v="0.19250916176358746"/>
    <s v="No Growth"/>
    <n v="1"/>
    <n v="1"/>
    <m/>
    <n v="0.20347262211737699"/>
    <n v="0.20347262211737699"/>
    <s v="2104006000"/>
    <s v="Fuel Comb - Residential - Natural Gas"/>
    <s v="Stationary Source Fuel Combustion"/>
    <s v="Residential"/>
    <s v="Natural Gas"/>
    <s v="Total: All Combustor Types"/>
    <x v="1"/>
    <m/>
    <s v="2104006000-51013-NOx"/>
    <m/>
  </r>
  <r>
    <s v="Virginia"/>
    <x v="3"/>
    <x v="1"/>
    <n v="11.851661780532501"/>
    <n v="11.8516617805188"/>
    <n v="1.1905312996229401E-2"/>
    <n v="1.0045268939245964E-3"/>
    <n v="11.2846980420665"/>
    <n v="1.1335782673074037E-2"/>
    <n v="11.2130735384982"/>
    <n v="1.126383393297568E-2"/>
    <s v="No Growth"/>
    <n v="1"/>
    <n v="1"/>
    <m/>
    <n v="1.1905312996229401E-2"/>
    <n v="1.1905312996229401E-2"/>
    <s v="2104006000"/>
    <s v="Fuel Comb - Residential - Natural Gas"/>
    <s v="Stationary Source Fuel Combustion"/>
    <s v="Residential"/>
    <s v="Natural Gas"/>
    <s v="Total: All Combustor Types"/>
    <x v="1"/>
    <m/>
    <s v="2104006000-51013-VOC"/>
    <m/>
  </r>
  <r>
    <s v="Virginia"/>
    <x v="9"/>
    <x v="0"/>
    <n v="833.07355141900496"/>
    <n v="833.07355141803703"/>
    <n v="0.83684478701670095"/>
    <n v="1.0045268939246055E-3"/>
    <n v="793.22070176162697"/>
    <n v="0.79681152773730302"/>
    <n v="788.18609305769701"/>
    <n v="0.79175412789381849"/>
    <s v="No Growth"/>
    <n v="1"/>
    <n v="1"/>
    <m/>
    <n v="0.83684478701670095"/>
    <n v="0.83684478701670095"/>
    <s v="2104006000"/>
    <s v="Fuel Comb - Residential - Natural Gas"/>
    <s v="Stationary Source Fuel Combustion"/>
    <s v="Residential"/>
    <s v="Natural Gas"/>
    <s v="Total: All Combustor Types"/>
    <x v="1"/>
    <m/>
    <s v="2104006000-51059-NOx"/>
    <m/>
  </r>
  <r>
    <s v="Virginia"/>
    <x v="9"/>
    <x v="1"/>
    <n v="48.743662384406903"/>
    <n v="48.743662384350102"/>
    <n v="4.8964319773460899E-2"/>
    <n v="1.0045268939246068E-3"/>
    <n v="46.411846849695799"/>
    <n v="4.6621948357229472E-2"/>
    <n v="46.117268698122103"/>
    <n v="4.6326036681611095E-2"/>
    <s v="No Growth"/>
    <n v="1"/>
    <n v="1"/>
    <m/>
    <n v="4.8964319773460899E-2"/>
    <n v="4.8964319773460899E-2"/>
    <s v="2104006000"/>
    <s v="Fuel Comb - Residential - Natural Gas"/>
    <s v="Stationary Source Fuel Combustion"/>
    <s v="Residential"/>
    <s v="Natural Gas"/>
    <s v="Total: All Combustor Types"/>
    <x v="1"/>
    <m/>
    <s v="2104006000-51059-VOC"/>
    <m/>
  </r>
  <r>
    <s v="Virginia"/>
    <x v="4"/>
    <x v="0"/>
    <n v="293.70273844068902"/>
    <n v="293.70273844034801"/>
    <n v="0.295032299582633"/>
    <n v="1.0045268939246033E-3"/>
    <n v="279.65248914505401"/>
    <n v="0.28091844629916496"/>
    <n v="277.87752178376502"/>
    <n v="0.27913544384891176"/>
    <s v="No Growth"/>
    <n v="1"/>
    <n v="1"/>
    <m/>
    <n v="0.295032299582633"/>
    <n v="0.295032299582633"/>
    <s v="2104006000"/>
    <s v="Fuel Comb - Residential - Natural Gas"/>
    <s v="Stationary Source Fuel Combustion"/>
    <s v="Residential"/>
    <s v="Natural Gas"/>
    <s v="Total: All Combustor Types"/>
    <x v="1"/>
    <m/>
    <s v="2104006000-51107-NOx"/>
    <m/>
  </r>
  <r>
    <s v="Virginia"/>
    <x v="4"/>
    <x v="1"/>
    <n v="17.184733266900501"/>
    <n v="17.1847332668805"/>
    <n v="1.72625267315023E-2"/>
    <n v="1.0045268939246051E-3"/>
    <n v="16.362644280734301"/>
    <n v="1.6436716235719233E-2"/>
    <n v="16.258789816103999"/>
    <n v="1.6332391632943952E-2"/>
    <s v="No Growth"/>
    <n v="1"/>
    <n v="1"/>
    <m/>
    <n v="1.72625267315023E-2"/>
    <n v="1.72625267315023E-2"/>
    <s v="2104006000"/>
    <s v="Fuel Comb - Residential - Natural Gas"/>
    <s v="Stationary Source Fuel Combustion"/>
    <s v="Residential"/>
    <s v="Natural Gas"/>
    <s v="Total: All Combustor Types"/>
    <x v="1"/>
    <m/>
    <s v="2104006000-51107-VOC"/>
    <m/>
  </r>
  <r>
    <s v="Virginia"/>
    <x v="10"/>
    <x v="0"/>
    <n v="298.13400693558702"/>
    <n v="298.13400693524"/>
    <n v="0.29948362795995398"/>
    <n v="1.0045268939246075E-3"/>
    <n v="283.871773143724"/>
    <n v="0.28515683054893587"/>
    <n v="282.07002579056501"/>
    <n v="0.28334692687663021"/>
    <s v="No Growth"/>
    <n v="1"/>
    <n v="1"/>
    <m/>
    <n v="0.29948362795995398"/>
    <n v="0.29948362795995398"/>
    <s v="2104006000"/>
    <s v="Fuel Comb - Residential - Natural Gas"/>
    <s v="Stationary Source Fuel Combustion"/>
    <s v="Residential"/>
    <s v="Natural Gas"/>
    <s v="Total: All Combustor Types"/>
    <x v="1"/>
    <m/>
    <s v="2104006000-51153-NOx"/>
    <m/>
  </r>
  <r>
    <s v="Virginia"/>
    <x v="10"/>
    <x v="1"/>
    <n v="17.444011282286301"/>
    <n v="17.4440112822661"/>
    <n v="1.7522978470960501E-2"/>
    <n v="1.0045268939246033E-3"/>
    <n v="16.6095188681767"/>
    <n v="1.6684708398231635E-2"/>
    <n v="16.504097479052401"/>
    <n v="1.6578809777661383E-2"/>
    <s v="No Growth"/>
    <n v="1"/>
    <n v="1"/>
    <m/>
    <n v="1.7522978470960501E-2"/>
    <n v="1.7522978470960501E-2"/>
    <s v="2104006000"/>
    <s v="Fuel Comb - Residential - Natural Gas"/>
    <s v="Stationary Source Fuel Combustion"/>
    <s v="Residential"/>
    <s v="Natural Gas"/>
    <s v="Total: All Combustor Types"/>
    <x v="1"/>
    <m/>
    <s v="2104006000-51153-VOC"/>
    <m/>
  </r>
  <r>
    <s v="Virginia"/>
    <x v="11"/>
    <x v="0"/>
    <n v="133.54245103236599"/>
    <n v="133.54245103221101"/>
    <n v="0.13414698354246499"/>
    <n v="1.0045268939246005E-3"/>
    <n v="127.15400283976"/>
    <n v="0.12772961552270395"/>
    <n v="126.346950467054"/>
    <n v="0.12691890970951511"/>
    <s v="No Growth"/>
    <n v="1"/>
    <n v="1"/>
    <m/>
    <n v="0.13414698354246499"/>
    <n v="0.13414698354246499"/>
    <s v="2104006000"/>
    <s v="Fuel Comb - Residential - Natural Gas"/>
    <s v="Stationary Source Fuel Combustion"/>
    <s v="Residential"/>
    <s v="Natural Gas"/>
    <s v="Total: All Combustor Types"/>
    <x v="1"/>
    <m/>
    <s v="2104006000-51510-NOx"/>
    <m/>
  </r>
  <r>
    <s v="Virginia"/>
    <x v="11"/>
    <x v="1"/>
    <n v="7.81365045320472"/>
    <n v="7.8136504531956898"/>
    <n v="7.8490220199612295E-3"/>
    <n v="1.0045268939246025E-3"/>
    <n v="7.4398584437759503"/>
    <n v="7.4735378937649819E-3"/>
    <n v="7.3926373160445902"/>
    <n v="7.4261030009973817E-3"/>
    <s v="No Growth"/>
    <n v="1"/>
    <n v="1"/>
    <m/>
    <n v="7.8490220199612295E-3"/>
    <n v="7.8490220199612295E-3"/>
    <s v="2104006000"/>
    <s v="Fuel Comb - Residential - Natural Gas"/>
    <s v="Stationary Source Fuel Combustion"/>
    <s v="Residential"/>
    <s v="Natural Gas"/>
    <s v="Total: All Combustor Types"/>
    <x v="1"/>
    <m/>
    <s v="2104006000-51510-VOC"/>
    <m/>
  </r>
  <r>
    <s v="Virginia"/>
    <x v="12"/>
    <x v="0"/>
    <n v="19.408561957908201"/>
    <n v="19.408561957885599"/>
    <n v="1.9496422459097999E-2"/>
    <n v="1.0045268939246012E-3"/>
    <n v="18.480088715111201"/>
    <n v="1.8563746116441727E-2"/>
    <n v="18.362794732127799"/>
    <n v="1.8445921156039366E-2"/>
    <s v="No Growth"/>
    <n v="1"/>
    <n v="1"/>
    <m/>
    <n v="1.9496422459097999E-2"/>
    <n v="1.9496422459097999E-2"/>
    <s v="2104006000"/>
    <s v="Fuel Comb - Residential - Natural Gas"/>
    <s v="Stationary Source Fuel Combustion"/>
    <s v="Residential"/>
    <s v="Natural Gas"/>
    <s v="Total: All Combustor Types"/>
    <x v="1"/>
    <m/>
    <s v="2104006000-51600-NOx"/>
    <m/>
  </r>
  <r>
    <s v="Virginia"/>
    <x v="12"/>
    <x v="1"/>
    <n v="1.13560770587532"/>
    <n v="1.135607705874"/>
    <n v="1.1407484814984501E-3"/>
    <n v="1.0045268939246001E-3"/>
    <n v="1.0812821267053601"/>
    <n v="1.0861769761955212E-3"/>
    <n v="1.0744191787333499"/>
    <n v="1.0792829603860318E-3"/>
    <s v="No Growth"/>
    <n v="1"/>
    <n v="1"/>
    <m/>
    <n v="1.1407484814984501E-3"/>
    <n v="1.1407484814984501E-3"/>
    <s v="2104006000"/>
    <s v="Fuel Comb - Residential - Natural Gas"/>
    <s v="Stationary Source Fuel Combustion"/>
    <s v="Residential"/>
    <s v="Natural Gas"/>
    <s v="Total: All Combustor Types"/>
    <x v="1"/>
    <m/>
    <s v="2104006000-51600-VOC"/>
    <m/>
  </r>
  <r>
    <s v="Virginia"/>
    <x v="13"/>
    <x v="0"/>
    <n v="12.4143804886798"/>
    <n v="12.414380488665399"/>
    <n v="1.2470579072277299E-2"/>
    <n v="1.004526893924607E-3"/>
    <n v="11.820497225476799"/>
    <n v="1.1874007362552645E-2"/>
    <n v="11.745471979559801"/>
    <n v="1.1798642485305712E-2"/>
    <s v="No Growth"/>
    <n v="1"/>
    <n v="1"/>
    <m/>
    <n v="1.2470579072277299E-2"/>
    <n v="1.2470579072277299E-2"/>
    <s v="2104006000"/>
    <s v="Fuel Comb - Residential - Natural Gas"/>
    <s v="Stationary Source Fuel Combustion"/>
    <s v="Residential"/>
    <s v="Natural Gas"/>
    <s v="Total: All Combustor Types"/>
    <x v="1"/>
    <m/>
    <s v="2104006000-51610-NOx"/>
    <m/>
  </r>
  <r>
    <s v="Virginia"/>
    <x v="13"/>
    <x v="1"/>
    <n v="0.72637361228475705"/>
    <n v="0.72637361228391395"/>
    <n v="7.2966182857635504E-4"/>
    <n v="1.0045268939246044E-3"/>
    <n v="0.69162510980720004"/>
    <n v="6.947560233148901E-4"/>
    <n v="0.68723533305281304"/>
    <n v="6.9034637450678333E-4"/>
    <s v="No Growth"/>
    <n v="1"/>
    <n v="1"/>
    <m/>
    <n v="7.2966182857635504E-4"/>
    <n v="7.2966182857635504E-4"/>
    <s v="2104006000"/>
    <s v="Fuel Comb - Residential - Natural Gas"/>
    <s v="Stationary Source Fuel Combustion"/>
    <s v="Residential"/>
    <s v="Natural Gas"/>
    <s v="Total: All Combustor Types"/>
    <x v="1"/>
    <m/>
    <s v="2104006000-51610-VOC"/>
    <m/>
  </r>
  <r>
    <s v="Virginia"/>
    <x v="5"/>
    <x v="0"/>
    <n v="21.918614054528099"/>
    <n v="21.918614054502701"/>
    <n v="2.2017837295301601E-2"/>
    <n v="1.0045268939245964E-3"/>
    <n v="20.870064104616301"/>
    <n v="2.0964540671017426E-2"/>
    <n v="20.737600836626299"/>
    <n v="2.0831477755864327E-2"/>
    <s v="No Growth"/>
    <n v="1"/>
    <n v="1"/>
    <m/>
    <n v="2.2017837295301601E-2"/>
    <n v="2.2017837295301601E-2"/>
    <s v="2104006000"/>
    <s v="Fuel Comb - Residential - Natural Gas"/>
    <s v="Stationary Source Fuel Combustion"/>
    <s v="Residential"/>
    <s v="Natural Gas"/>
    <s v="Total: All Combustor Types"/>
    <x v="1"/>
    <m/>
    <s v="2104006000-51683-NOx"/>
    <m/>
  </r>
  <r>
    <s v="Virginia"/>
    <x v="5"/>
    <x v="1"/>
    <n v="1.28247183693399"/>
    <n v="1.2824718369325001"/>
    <n v="1.28827745089959E-3"/>
    <n v="1.0045268939246075E-3"/>
    <n v="1.2211205226111499"/>
    <n v="1.2266484056861718E-3"/>
    <n v="1.21337001383342"/>
    <n v="1.2188628111773434E-3"/>
    <s v="No Growth"/>
    <n v="1"/>
    <n v="1"/>
    <m/>
    <n v="1.28827745089959E-3"/>
    <n v="1.28827745089959E-3"/>
    <s v="2104006000"/>
    <s v="Fuel Comb - Residential - Natural Gas"/>
    <s v="Stationary Source Fuel Combustion"/>
    <s v="Residential"/>
    <s v="Natural Gas"/>
    <s v="Total: All Combustor Types"/>
    <x v="1"/>
    <m/>
    <s v="2104006000-51683-VOC"/>
    <m/>
  </r>
  <r>
    <s v="Virginia"/>
    <x v="14"/>
    <x v="0"/>
    <n v="11.9085974908323"/>
    <n v="11.9085974908184"/>
    <n v="1.1962506448450099E-2"/>
    <n v="1.0045268939246005E-3"/>
    <n v="11.338910042918499"/>
    <n v="1.1390240085903379E-2"/>
    <n v="11.2669414532582"/>
    <n v="1.1317945702071784E-2"/>
    <s v="No Growth"/>
    <n v="1"/>
    <n v="1"/>
    <m/>
    <n v="1.1962506448450099E-2"/>
    <n v="1.1962506448450099E-2"/>
    <s v="2104006000"/>
    <s v="Fuel Comb - Residential - Natural Gas"/>
    <s v="Stationary Source Fuel Combustion"/>
    <s v="Residential"/>
    <s v="Natural Gas"/>
    <s v="Total: All Combustor Types"/>
    <x v="1"/>
    <m/>
    <s v="2104006000-51685-NOx"/>
    <m/>
  </r>
  <r>
    <s v="Virginia"/>
    <x v="14"/>
    <x v="1"/>
    <n v="0.69677980476721901"/>
    <n v="0.69677980476641099"/>
    <n v="6.9993405303139496E-4"/>
    <n v="1.0045268939246042E-3"/>
    <n v="0.66344702069745098"/>
    <n v="6.6645037498474298E-4"/>
    <n v="0.65923609158581498"/>
    <n v="6.6222038344369459E-4"/>
    <s v="No Growth"/>
    <n v="1"/>
    <n v="1"/>
    <m/>
    <n v="6.9993405303139496E-4"/>
    <n v="6.9993405303139496E-4"/>
    <s v="2104006000"/>
    <s v="Fuel Comb - Residential - Natural Gas"/>
    <s v="Stationary Source Fuel Combustion"/>
    <s v="Residential"/>
    <s v="Natural Gas"/>
    <s v="Total: All Combustor Types"/>
    <x v="1"/>
    <m/>
    <s v="2104006000-51685-VOC"/>
    <m/>
  </r>
  <r>
    <s v="District of Columbia"/>
    <x v="6"/>
    <x v="0"/>
    <n v="0.59525767176931099"/>
    <n v="0.59525767176861899"/>
    <n v="5.9795234010652401E-4"/>
    <n v="1.004526893924607E-3"/>
    <n v="0.52285484147078898"/>
    <n v="5.2522174987609447E-4"/>
    <n v="0.52241070909323895"/>
    <n v="5.2477560695838275E-4"/>
    <s v="No Growth"/>
    <n v="1"/>
    <n v="1"/>
    <m/>
    <n v="5.9795234010652401E-4"/>
    <n v="5.9795234010652401E-4"/>
    <s v="2104007000"/>
    <s v="Fuel Comb - Residential - Other"/>
    <s v="Stationary Source Fuel Combustion"/>
    <s v="Residential"/>
    <s v="Liquified Petroleum Gas (LPG)"/>
    <s v="Total: All Combustor Types"/>
    <x v="1"/>
    <m/>
    <s v="2104007000-11001-NOx"/>
    <m/>
  </r>
  <r>
    <s v="District of Columbia"/>
    <x v="6"/>
    <x v="1"/>
    <n v="2.3173588465645999E-2"/>
    <n v="2.3173588465619101E-2"/>
    <n v="2.3278492842455401E-5"/>
    <n v="1.0045268939246046E-3"/>
    <n v="2.0354921067208501E-2"/>
    <n v="2.0447065635723455E-5"/>
    <n v="2.0337630839077501E-2"/>
    <n v="2.0429697136563772E-5"/>
    <s v="No Growth"/>
    <n v="1"/>
    <n v="1"/>
    <m/>
    <n v="2.3278492842455401E-5"/>
    <n v="2.3278492842455401E-5"/>
    <s v="2104007000"/>
    <s v="Fuel Comb - Residential - Other"/>
    <s v="Stationary Source Fuel Combustion"/>
    <s v="Residential"/>
    <s v="Liquified Petroleum Gas (LPG)"/>
    <s v="Total: All Combustor Types"/>
    <x v="1"/>
    <m/>
    <s v="2104007000-11001-VOC"/>
    <m/>
  </r>
  <r>
    <s v="Maryland"/>
    <x v="7"/>
    <x v="0"/>
    <n v="16.083913999016499"/>
    <n v="16.083913998997801"/>
    <n v="1.6156724171563702E-2"/>
    <n v="1.0045268939246031E-3"/>
    <n v="14.1275832349871"/>
    <n v="1.4191537305702887E-2"/>
    <n v="14.1155827395656"/>
    <n v="1.4179482485311572E-2"/>
    <s v="Household"/>
    <n v="1.0717053327861332"/>
    <n v="1.0941988750211236"/>
    <m/>
    <n v="1.7315247455019438E-2"/>
    <n v="1.7678669412551598E-2"/>
    <s v="2104007000"/>
    <s v="Fuel Comb - Residential - Other"/>
    <s v="Stationary Source Fuel Combustion"/>
    <s v="Residential"/>
    <s v="Liquified Petroleum Gas (LPG)"/>
    <s v="Total: All Combustor Types"/>
    <x v="1"/>
    <m/>
    <s v="2104007000-24009-NOx"/>
    <m/>
  </r>
  <r>
    <s v="Maryland"/>
    <x v="7"/>
    <x v="1"/>
    <n v="0.62615230028211299"/>
    <n v="0.62615230028138502"/>
    <n v="6.2898682532540795E-4"/>
    <n v="1.0045268939246077E-3"/>
    <n v="0.54999167121604198"/>
    <n v="5.5248142517105468E-4"/>
    <n v="0.54952448780451901"/>
    <n v="5.5201212686978448E-4"/>
    <s v="Household"/>
    <n v="1.0717053327861332"/>
    <n v="1.0941988750211236"/>
    <m/>
    <n v="6.7408853495345977E-4"/>
    <n v="6.8823667667416934E-4"/>
    <s v="2104007000"/>
    <s v="Fuel Comb - Residential - Other"/>
    <s v="Stationary Source Fuel Combustion"/>
    <s v="Residential"/>
    <s v="Liquified Petroleum Gas (LPG)"/>
    <s v="Total: All Combustor Types"/>
    <x v="1"/>
    <m/>
    <s v="2104007000-24009-VOC"/>
    <m/>
  </r>
  <r>
    <s v="Maryland"/>
    <x v="0"/>
    <x v="0"/>
    <n v="15.3440054445221"/>
    <n v="15.3440054445042"/>
    <n v="1.5413466129530101E-2"/>
    <n v="1.0045268939246094E-3"/>
    <n v="13.4776717961086"/>
    <n v="1.3538683786680284E-2"/>
    <n v="13.466223359671"/>
    <n v="1.3527183524385328E-2"/>
    <s v="Household"/>
    <n v="1.1901345613926138"/>
    <n v="1.2607033014443205"/>
    <m/>
    <n v="1.8344098751608213E-2"/>
    <n v="1.9431807636198811E-2"/>
    <s v="2104007000"/>
    <s v="Fuel Comb - Residential - Other"/>
    <s v="Stationary Source Fuel Combustion"/>
    <s v="Residential"/>
    <s v="Liquified Petroleum Gas (LPG)"/>
    <s v="Total: All Combustor Types"/>
    <x v="1"/>
    <m/>
    <s v="2104007000-24017-NOx"/>
    <m/>
  </r>
  <r>
    <s v="Maryland"/>
    <x v="0"/>
    <x v="1"/>
    <n v="0.59734759200766097"/>
    <n v="0.59734759200696697"/>
    <n v="6.0005172119209995E-4"/>
    <n v="1.0045268939246038E-3"/>
    <n v="0.52469055895370798"/>
    <n v="5.2706577745733252E-4"/>
    <n v="0.52424486724935204"/>
    <n v="5.2661806815390783E-4"/>
    <s v="Household"/>
    <n v="1.1901345613926138"/>
    <n v="1.2607033014443205"/>
    <m/>
    <n v="7.1414229201384287E-4"/>
    <n v="7.5648718594422738E-4"/>
    <s v="2104007000"/>
    <s v="Fuel Comb - Residential - Other"/>
    <s v="Stationary Source Fuel Combustion"/>
    <s v="Residential"/>
    <s v="Liquified Petroleum Gas (LPG)"/>
    <s v="Total: All Combustor Types"/>
    <x v="1"/>
    <m/>
    <s v="2104007000-24017-VOC"/>
    <m/>
  </r>
  <r>
    <s v="Maryland"/>
    <x v="1"/>
    <x v="0"/>
    <n v="25.178251724512801"/>
    <n v="25.178251724483399"/>
    <n v="2.5292230999247298E-2"/>
    <n v="1.0045268939246114E-3"/>
    <n v="22.115751611906301"/>
    <n v="2.2215867273516453E-2"/>
    <n v="22.096965668723499"/>
    <n v="2.2196996288361588E-2"/>
    <s v="Household"/>
    <n v="1.1641130653464411"/>
    <n v="1.2555086048546673"/>
    <m/>
    <n v="2.9443016557984054E-2"/>
    <n v="3.1754613655526946E-2"/>
    <s v="2104007000"/>
    <s v="Fuel Comb - Residential - Other"/>
    <s v="Stationary Source Fuel Combustion"/>
    <s v="Residential"/>
    <s v="Liquified Petroleum Gas (LPG)"/>
    <s v="Total: All Combustor Types"/>
    <x v="1"/>
    <m/>
    <s v="2104007000-24021-NOx"/>
    <m/>
  </r>
  <r>
    <s v="Maryland"/>
    <x v="1"/>
    <x v="1"/>
    <n v="0.98019828193700398"/>
    <n v="0.980198281935869"/>
    <n v="9.8463553558327107E-4"/>
    <n v="1.0045268939246033E-3"/>
    <n v="0.86097406487644301"/>
    <n v="8.6487160313997321E-4"/>
    <n v="0.86024272143632696"/>
    <n v="8.6413694898568132E-4"/>
    <s v="Household"/>
    <n v="1.1641130653464411"/>
    <n v="1.2555086048546673"/>
    <m/>
    <n v="1.1462270915768764E-3"/>
    <n v="1.2362183875704808E-3"/>
    <s v="2104007000"/>
    <s v="Fuel Comb - Residential - Other"/>
    <s v="Stationary Source Fuel Combustion"/>
    <s v="Residential"/>
    <s v="Liquified Petroleum Gas (LPG)"/>
    <s v="Total: All Combustor Types"/>
    <x v="1"/>
    <m/>
    <s v="2104007000-24021-VOC"/>
    <m/>
  </r>
  <r>
    <s v="Maryland"/>
    <x v="8"/>
    <x v="0"/>
    <n v="38.532427887258301"/>
    <n v="38.5324278872138"/>
    <n v="3.87068601009165E-2"/>
    <n v="1.0045268939245997E-3"/>
    <n v="33.845622542912601"/>
    <n v="3.3998838085976403E-2"/>
    <n v="33.8168728104488"/>
    <n v="3.3969958206523376E-2"/>
    <s v="Household"/>
    <n v="1.0822577125548798"/>
    <n v="1.1254828731122657"/>
    <m/>
    <n v="4.1890797872999638E-2"/>
    <n v="4.3563908115534025E-2"/>
    <s v="2104007000"/>
    <s v="Fuel Comb - Residential - Other"/>
    <s v="Stationary Source Fuel Combustion"/>
    <s v="Residential"/>
    <s v="Liquified Petroleum Gas (LPG)"/>
    <s v="Total: All Combustor Types"/>
    <x v="1"/>
    <m/>
    <s v="2104007000-24031-NOx"/>
    <m/>
  </r>
  <r>
    <s v="Maryland"/>
    <x v="8"/>
    <x v="1"/>
    <n v="1.50008109993012"/>
    <n v="1.50008109992838"/>
    <n v="1.50687180794606E-3"/>
    <n v="1.0045268939246046E-3"/>
    <n v="1.3176221036614399"/>
    <n v="1.3235868391574296E-3"/>
    <n v="1.31650286636803"/>
    <n v="1.3224625351955161E-3"/>
    <s v="Household"/>
    <n v="1.0822577125548798"/>
    <n v="1.1254828731122657"/>
    <m/>
    <n v="1.6308236359811391E-3"/>
    <n v="1.6959584118190058E-3"/>
    <s v="2104007000"/>
    <s v="Fuel Comb - Residential - Other"/>
    <s v="Stationary Source Fuel Combustion"/>
    <s v="Residential"/>
    <s v="Liquified Petroleum Gas (LPG)"/>
    <s v="Total: All Combustor Types"/>
    <x v="1"/>
    <m/>
    <s v="2104007000-24031-VOC"/>
    <m/>
  </r>
  <r>
    <s v="Maryland"/>
    <x v="2"/>
    <x v="0"/>
    <n v="29.071729851178901"/>
    <n v="29.071729851145101"/>
    <n v="2.92033344883861E-2"/>
    <n v="1.0045268939246081E-3"/>
    <n v="25.535655269153001"/>
    <n v="2.5651252471851817E-2"/>
    <n v="25.5139643324198"/>
    <n v="2.5629463342548901E-2"/>
    <s v="Household"/>
    <n v="1.0807753566942964"/>
    <n v="1.1296393901683737"/>
    <m/>
    <n v="3.1562244248348331E-2"/>
    <n v="3.2989236962343509E-2"/>
    <s v="2104007000"/>
    <s v="Fuel Comb - Residential - Other"/>
    <s v="Stationary Source Fuel Combustion"/>
    <s v="Residential"/>
    <s v="Liquified Petroleum Gas (LPG)"/>
    <s v="Total: All Combustor Types"/>
    <x v="1"/>
    <m/>
    <s v="2104007000-24033-NOx"/>
    <m/>
  </r>
  <r>
    <s v="Maryland"/>
    <x v="2"/>
    <x v="1"/>
    <n v="1.13177267784766"/>
    <n v="1.1317726778463399"/>
    <n v="1.1368960927057199E-3"/>
    <n v="1.0045268939246081E-3"/>
    <n v="0.99411204948961696"/>
    <n v="9.9861228928683132E-4"/>
    <n v="0.99326761368627103"/>
    <n v="9.977640308121774E-4"/>
    <s v="Household"/>
    <n v="1.0807753566942964"/>
    <n v="1.1296393901683737"/>
    <m/>
    <n v="1.2287292801183762E-3"/>
    <n v="1.2842826088488963E-3"/>
    <s v="2104007000"/>
    <s v="Fuel Comb - Residential - Other"/>
    <s v="Stationary Source Fuel Combustion"/>
    <s v="Residential"/>
    <s v="Liquified Petroleum Gas (LPG)"/>
    <s v="Total: All Combustor Types"/>
    <x v="1"/>
    <m/>
    <s v="2104007000-24033-VOC"/>
    <m/>
  </r>
  <r>
    <s v="Virginia"/>
    <x v="3"/>
    <x v="0"/>
    <n v="8.6276710277822009"/>
    <n v="8.6276710277722106"/>
    <n v="8.6667275793312903E-3"/>
    <n v="1.0045268939246012E-3"/>
    <n v="7.5782636351159898"/>
    <n v="7.6125696307248227E-3"/>
    <n v="7.57182637571049"/>
    <n v="7.606103230528829E-3"/>
    <s v="No Growth"/>
    <n v="1"/>
    <n v="1"/>
    <m/>
    <n v="8.6667275793312903E-3"/>
    <n v="8.6667275793312903E-3"/>
    <s v="2104007000"/>
    <s v="Fuel Comb - Residential - Other"/>
    <s v="Stationary Source Fuel Combustion"/>
    <s v="Residential"/>
    <s v="Liquified Petroleum Gas (LPG)"/>
    <s v="Total: All Combustor Types"/>
    <x v="1"/>
    <m/>
    <s v="2104007000-51013-NOx"/>
    <m/>
  </r>
  <r>
    <s v="Virginia"/>
    <x v="3"/>
    <x v="1"/>
    <n v="0.33587826325334802"/>
    <n v="0.335878263252958"/>
    <n v="3.3739874852228499E-4"/>
    <n v="1.0045268939246059E-3"/>
    <n v="0.29502446489236001"/>
    <n v="2.9636000935009135E-4"/>
    <n v="0.294773860122861"/>
    <n v="2.9610827011938384E-4"/>
    <s v="No Growth"/>
    <n v="1"/>
    <n v="1"/>
    <m/>
    <n v="3.3739874852228499E-4"/>
    <n v="3.3739874852228499E-4"/>
    <s v="2104007000"/>
    <s v="Fuel Comb - Residential - Other"/>
    <s v="Stationary Source Fuel Combustion"/>
    <s v="Residential"/>
    <s v="Liquified Petroleum Gas (LPG)"/>
    <s v="Total: All Combustor Types"/>
    <x v="1"/>
    <m/>
    <s v="2104007000-51013-VOC"/>
    <m/>
  </r>
  <r>
    <s v="Virginia"/>
    <x v="9"/>
    <x v="0"/>
    <n v="44.044887846779297"/>
    <n v="44.044887846728301"/>
    <n v="4.42442743819315E-2"/>
    <n v="1.0045268939246036E-3"/>
    <n v="38.687586813078902"/>
    <n v="3.8862721414780602E-2"/>
    <n v="38.654724135811499"/>
    <n v="3.8829709971659132E-2"/>
    <s v="No Growth"/>
    <n v="1"/>
    <n v="1"/>
    <m/>
    <n v="4.42442743819315E-2"/>
    <n v="4.42442743819315E-2"/>
    <s v="2104007000"/>
    <s v="Fuel Comb - Residential - Other"/>
    <s v="Stationary Source Fuel Combustion"/>
    <s v="Residential"/>
    <s v="Liquified Petroleum Gas (LPG)"/>
    <s v="Total: All Combustor Types"/>
    <x v="1"/>
    <m/>
    <s v="2104007000-51059-NOx"/>
    <m/>
  </r>
  <r>
    <s v="Virginia"/>
    <x v="9"/>
    <x v="1"/>
    <n v="1.71468283681441"/>
    <n v="1.7146828368124201"/>
    <n v="1.722445024129E-3"/>
    <n v="1.0045268939245988E-3"/>
    <n v="1.50612124015216"/>
    <n v="1.512939291243914E-3"/>
    <n v="1.5048418846710401"/>
    <n v="1.5116541442562392E-3"/>
    <s v="No Growth"/>
    <n v="1"/>
    <n v="1"/>
    <m/>
    <n v="1.722445024129E-3"/>
    <n v="1.722445024129E-3"/>
    <s v="2104007000"/>
    <s v="Fuel Comb - Residential - Other"/>
    <s v="Stationary Source Fuel Combustion"/>
    <s v="Residential"/>
    <s v="Liquified Petroleum Gas (LPG)"/>
    <s v="Total: All Combustor Types"/>
    <x v="1"/>
    <m/>
    <s v="2104007000-51059-VOC"/>
    <m/>
  </r>
  <r>
    <s v="Virginia"/>
    <x v="4"/>
    <x v="0"/>
    <n v="66.004809956951505"/>
    <n v="66.004809956874894"/>
    <n v="6.63036067300634E-2"/>
    <n v="1.0045268939246053E-3"/>
    <n v="57.976463106763497"/>
    <n v="5.8238916405371606E-2"/>
    <n v="57.927215739503602"/>
    <n v="5.8189446100504062E-2"/>
    <s v="No Growth"/>
    <n v="1"/>
    <n v="1"/>
    <m/>
    <n v="6.63036067300634E-2"/>
    <n v="6.63036067300634E-2"/>
    <s v="2104007000"/>
    <s v="Fuel Comb - Residential - Other"/>
    <s v="Stationary Source Fuel Combustion"/>
    <s v="Residential"/>
    <s v="Liquified Petroleum Gas (LPG)"/>
    <s v="Total: All Combustor Types"/>
    <x v="1"/>
    <m/>
    <s v="2104007000-51107-NOx"/>
    <m/>
  </r>
  <r>
    <s v="Virginia"/>
    <x v="4"/>
    <x v="1"/>
    <n v="2.56959055026307"/>
    <n v="2.56959055026008"/>
    <n v="2.5812228141107799E-3"/>
    <n v="1.004526893924607E-3"/>
    <n v="2.2570441735076199"/>
    <n v="2.267261573064241E-3"/>
    <n v="2.2551269561166598"/>
    <n v="2.265335676633522E-3"/>
    <s v="No Growth"/>
    <n v="1"/>
    <n v="1"/>
    <m/>
    <n v="2.5812228141107799E-3"/>
    <n v="2.5812228141107799E-3"/>
    <s v="2104007000"/>
    <s v="Fuel Comb - Residential - Other"/>
    <s v="Stationary Source Fuel Combustion"/>
    <s v="Residential"/>
    <s v="Liquified Petroleum Gas (LPG)"/>
    <s v="Total: All Combustor Types"/>
    <x v="1"/>
    <m/>
    <s v="2104007000-51107-VOC"/>
    <m/>
  </r>
  <r>
    <s v="Virginia"/>
    <x v="10"/>
    <x v="0"/>
    <n v="30.618851805644098"/>
    <n v="30.618851805608699"/>
    <n v="3.0757460099825801E-2"/>
    <n v="1.004526893924602E-3"/>
    <n v="26.894596518634899"/>
    <n v="2.7016345504219729E-2"/>
    <n v="26.8717512465868"/>
    <n v="2.6993396814048391E-2"/>
    <s v="No Growth"/>
    <n v="1"/>
    <n v="1"/>
    <m/>
    <n v="3.0757460099825801E-2"/>
    <n v="3.0757460099825801E-2"/>
    <s v="2104007000"/>
    <s v="Fuel Comb - Residential - Other"/>
    <s v="Stationary Source Fuel Combustion"/>
    <s v="Residential"/>
    <s v="Liquified Petroleum Gas (LPG)"/>
    <s v="Total: All Combustor Types"/>
    <x v="1"/>
    <m/>
    <s v="2104007000-51153-NOx"/>
    <m/>
  </r>
  <r>
    <s v="Virginia"/>
    <x v="10"/>
    <x v="1"/>
    <n v="1.19200271723533"/>
    <n v="1.19200271723394"/>
    <n v="1.1973987870927E-3"/>
    <n v="1.0045268939246057E-3"/>
    <n v="1.0470161432784699"/>
    <n v="1.0517558742964414E-3"/>
    <n v="1.0461267687672999"/>
    <n v="1.0508624736812E-3"/>
    <s v="No Growth"/>
    <n v="1"/>
    <n v="1"/>
    <m/>
    <n v="1.1973987870927E-3"/>
    <n v="1.1973987870927E-3"/>
    <s v="2104007000"/>
    <s v="Fuel Comb - Residential - Other"/>
    <s v="Stationary Source Fuel Combustion"/>
    <s v="Residential"/>
    <s v="Liquified Petroleum Gas (LPG)"/>
    <s v="Total: All Combustor Types"/>
    <x v="1"/>
    <m/>
    <s v="2104007000-51153-VOC"/>
    <m/>
  </r>
  <r>
    <s v="Virginia"/>
    <x v="11"/>
    <x v="0"/>
    <n v="5.8533749934231496"/>
    <n v="5.8533749934163302"/>
    <n v="5.8798726011124701E-3"/>
    <n v="1.0045268939246066E-3"/>
    <n v="5.1414128694193497"/>
    <n v="5.1646875001018187E-3"/>
    <n v="5.1370455618216297"/>
    <n v="5.160300422165867E-3"/>
    <s v="No Growth"/>
    <n v="1"/>
    <n v="1"/>
    <m/>
    <n v="5.8798726011124701E-3"/>
    <n v="5.8798726011124701E-3"/>
    <s v="2104007000"/>
    <s v="Fuel Comb - Residential - Other"/>
    <s v="Stationary Source Fuel Combustion"/>
    <s v="Residential"/>
    <s v="Liquified Petroleum Gas (LPG)"/>
    <s v="Total: All Combustor Types"/>
    <x v="1"/>
    <m/>
    <s v="2104007000-51510-NOx"/>
    <m/>
  </r>
  <r>
    <s v="Virginia"/>
    <x v="11"/>
    <x v="1"/>
    <n v="0.227873929906728"/>
    <n v="0.22787392990646199"/>
    <n v="2.28905491015333E-4"/>
    <n v="1.004526893924612E-3"/>
    <n v="0.20015699611660301"/>
    <n v="2.0106308560629185E-4"/>
    <n v="0.199986975308689"/>
    <n v="2.0089229513221545E-4"/>
    <s v="No Growth"/>
    <n v="1"/>
    <n v="1"/>
    <m/>
    <n v="2.28905491015333E-4"/>
    <n v="2.28905491015333E-4"/>
    <s v="2104007000"/>
    <s v="Fuel Comb - Residential - Other"/>
    <s v="Stationary Source Fuel Combustion"/>
    <s v="Residential"/>
    <s v="Liquified Petroleum Gas (LPG)"/>
    <s v="Total: All Combustor Types"/>
    <x v="1"/>
    <m/>
    <s v="2104007000-51510-VOC"/>
    <m/>
  </r>
  <r>
    <s v="Virginia"/>
    <x v="12"/>
    <x v="0"/>
    <n v="0.96123509646045902"/>
    <n v="0.96123509645934502"/>
    <n v="9.6558650577762101E-4"/>
    <n v="1.004526893924602E-3"/>
    <n v="0.84431742388490505"/>
    <n v="8.4813955930152527E-4"/>
    <n v="0.84360022921607103"/>
    <n v="8.4741911796850213E-4"/>
    <s v="No Growth"/>
    <n v="1"/>
    <n v="1"/>
    <m/>
    <n v="9.6558650577762101E-4"/>
    <n v="9.6558650577762101E-4"/>
    <s v="2104007000"/>
    <s v="Fuel Comb - Residential - Other"/>
    <s v="Stationary Source Fuel Combustion"/>
    <s v="Residential"/>
    <s v="Liquified Petroleum Gas (LPG)"/>
    <s v="Total: All Combustor Types"/>
    <x v="1"/>
    <m/>
    <s v="2104007000-51600-NOx"/>
    <m/>
  </r>
  <r>
    <s v="Virginia"/>
    <x v="12"/>
    <x v="1"/>
    <n v="3.7421213889110301E-2"/>
    <n v="3.7421213889066898E-2"/>
    <n v="3.7590615754872598E-5"/>
    <n v="1.0045268939246033E-3"/>
    <n v="3.2869568564280298E-2"/>
    <n v="3.3018365614518269E-5"/>
    <n v="3.2841647928421903E-2"/>
    <n v="3.2990318584903041E-5"/>
    <s v="No Growth"/>
    <n v="1"/>
    <n v="1"/>
    <m/>
    <n v="3.7590615754872598E-5"/>
    <n v="3.7590615754872598E-5"/>
    <s v="2104007000"/>
    <s v="Fuel Comb - Residential - Other"/>
    <s v="Stationary Source Fuel Combustion"/>
    <s v="Residential"/>
    <s v="Liquified Petroleum Gas (LPG)"/>
    <s v="Total: All Combustor Types"/>
    <x v="1"/>
    <m/>
    <s v="2104007000-51600-VOC"/>
    <m/>
  </r>
  <r>
    <s v="Virginia"/>
    <x v="13"/>
    <x v="0"/>
    <n v="0.23444761999760799"/>
    <n v="0.23444761999733499"/>
    <n v="2.35508939503939E-4"/>
    <n v="1.0045268939246049E-3"/>
    <n v="0.205931110174014"/>
    <n v="2.0686333846554788E-4"/>
    <n v="0.205756184618547"/>
    <n v="2.0668762104064658E-4"/>
    <s v="No Growth"/>
    <n v="1"/>
    <n v="1"/>
    <m/>
    <n v="2.35508939503939E-4"/>
    <n v="2.35508939503939E-4"/>
    <s v="2104007000"/>
    <s v="Fuel Comb - Residential - Other"/>
    <s v="Stationary Source Fuel Combustion"/>
    <s v="Residential"/>
    <s v="Liquified Petroleum Gas (LPG)"/>
    <s v="Total: All Combustor Types"/>
    <x v="1"/>
    <m/>
    <s v="2104007000-51610-NOx"/>
    <m/>
  </r>
  <r>
    <s v="Virginia"/>
    <x v="13"/>
    <x v="1"/>
    <n v="9.1271257210618004E-3"/>
    <n v="9.1271257210512793E-3"/>
    <n v="9.1684432510270107E-6"/>
    <n v="1.0045268939246049E-3"/>
    <n v="8.0169682782670997E-3"/>
    <n v="8.0532602432597362E-6"/>
    <n v="8.0101583667970006E-3"/>
    <n v="8.0464195040427762E-6"/>
    <s v="No Growth"/>
    <n v="1"/>
    <n v="1"/>
    <m/>
    <n v="9.1684432510270107E-6"/>
    <n v="9.1684432510270107E-6"/>
    <s v="2104007000"/>
    <s v="Fuel Comb - Residential - Other"/>
    <s v="Stationary Source Fuel Combustion"/>
    <s v="Residential"/>
    <s v="Liquified Petroleum Gas (LPG)"/>
    <s v="Total: All Combustor Types"/>
    <x v="1"/>
    <m/>
    <s v="2104007000-51610-VOC"/>
    <m/>
  </r>
  <r>
    <s v="Virginia"/>
    <x v="5"/>
    <x v="0"/>
    <n v="0.70334274804687502"/>
    <n v="0.70334274804605801"/>
    <n v="7.0652670605910297E-4"/>
    <n v="1.0045268939246053E-3"/>
    <n v="0.61779323219238602"/>
    <n v="6.2058991662185996E-4"/>
    <n v="0.61726845560950905"/>
    <n v="6.2006276443105828E-4"/>
    <s v="No Growth"/>
    <n v="1"/>
    <n v="1"/>
    <m/>
    <n v="7.0652670605910297E-4"/>
    <n v="7.0652670605910297E-4"/>
    <s v="2104007000"/>
    <s v="Fuel Comb - Residential - Other"/>
    <s v="Stationary Source Fuel Combustion"/>
    <s v="Residential"/>
    <s v="Liquified Petroleum Gas (LPG)"/>
    <s v="Total: All Combustor Types"/>
    <x v="1"/>
    <m/>
    <s v="2104007000-51683-NOx"/>
    <m/>
  </r>
  <r>
    <s v="Virginia"/>
    <x v="5"/>
    <x v="1"/>
    <n v="2.73813749242665E-2"/>
    <n v="2.7381374924234699E-2"/>
    <n v="2.7505327504026599E-5"/>
    <n v="1.0045268939246068E-3"/>
    <n v="2.40509028682084E-2"/>
    <n v="2.41597787542838E-5"/>
    <n v="2.40304731354684E-2"/>
    <n v="2.4139256538310781E-5"/>
    <s v="No Growth"/>
    <n v="1"/>
    <n v="1"/>
    <m/>
    <n v="2.7505327504026599E-5"/>
    <n v="2.7505327504026599E-5"/>
    <s v="2104007000"/>
    <s v="Fuel Comb - Residential - Other"/>
    <s v="Stationary Source Fuel Combustion"/>
    <s v="Residential"/>
    <s v="Liquified Petroleum Gas (LPG)"/>
    <s v="Total: All Combustor Types"/>
    <x v="1"/>
    <m/>
    <s v="2104007000-51683-VOC"/>
    <m/>
  </r>
  <r>
    <s v="Virginia"/>
    <x v="14"/>
    <x v="0"/>
    <n v="0.55485931881776096"/>
    <n v="0.55485931881711603"/>
    <n v="5.5737110809648096E-4"/>
    <n v="1.0045268939246072E-3"/>
    <n v="0.487370251468982"/>
    <n v="4.8957652489939124E-4"/>
    <n v="0.48695626102390399"/>
    <n v="4.8916066036348252E-4"/>
    <s v="No Growth"/>
    <n v="1"/>
    <n v="1"/>
    <m/>
    <n v="5.5737110809648096E-4"/>
    <n v="5.5737110809648096E-4"/>
    <s v="2104007000"/>
    <s v="Fuel Comb - Residential - Other"/>
    <s v="Stationary Source Fuel Combustion"/>
    <s v="Residential"/>
    <s v="Liquified Petroleum Gas (LPG)"/>
    <s v="Total: All Combustor Types"/>
    <x v="1"/>
    <m/>
    <s v="2104007000-51685-NOx"/>
    <m/>
  </r>
  <r>
    <s v="Virginia"/>
    <x v="14"/>
    <x v="1"/>
    <n v="2.1600866669323902E-2"/>
    <n v="2.16008666692988E-2"/>
    <n v="2.1698651501390401E-5"/>
    <n v="1.004526893924612E-3"/>
    <n v="1.8973493755151401E-2"/>
    <n v="1.9059384748760258E-5"/>
    <n v="1.89573769628344E-2"/>
    <n v="1.9043194997434036E-5"/>
    <s v="No Growth"/>
    <n v="1"/>
    <n v="1"/>
    <m/>
    <n v="2.1698651501390401E-5"/>
    <n v="2.1698651501390401E-5"/>
    <s v="2104007000"/>
    <s v="Fuel Comb - Residential - Other"/>
    <s v="Stationary Source Fuel Combustion"/>
    <s v="Residential"/>
    <s v="Liquified Petroleum Gas (LPG)"/>
    <s v="Total: All Combustor Types"/>
    <x v="1"/>
    <m/>
    <s v="2104007000-51685-VOC"/>
    <m/>
  </r>
  <r>
    <s v="District of Columbia"/>
    <x v="6"/>
    <x v="0"/>
    <n v="2.7603050000000001E-2"/>
    <n v="2.7603049999967901E-2"/>
    <n v="2.7728006079313301E-5"/>
    <n v="1.0045268939246042E-3"/>
    <n v="2.7603050000000001E-2"/>
    <n v="2.7728006079345546E-5"/>
    <n v="2.7603050000000001E-2"/>
    <n v="2.7728006079345546E-5"/>
    <s v="No Growth"/>
    <n v="1"/>
    <n v="1"/>
    <m/>
    <n v="2.7728006079313301E-5"/>
    <n v="2.7728006079313301E-5"/>
    <s v="2104008100"/>
    <s v="Fuel Comb - Residential - Wood"/>
    <s v="Stationary Source Fuel Combustion"/>
    <s v="Residential"/>
    <s v="Wood"/>
    <s v="Fireplace: general"/>
    <x v="1"/>
    <m/>
    <s v="2104008100-11001-NOx"/>
    <m/>
  </r>
  <r>
    <s v="District of Columbia"/>
    <x v="6"/>
    <x v="1"/>
    <n v="0.2006529"/>
    <n v="0.20065289999976699"/>
    <n v="2.0156123439372999E-4"/>
    <n v="1.0045268939246033E-3"/>
    <n v="0.2006529"/>
    <n v="2.0156123439396404E-4"/>
    <n v="0.2006529"/>
    <n v="2.0156123439396404E-4"/>
    <s v="No Growth"/>
    <n v="1"/>
    <n v="1"/>
    <m/>
    <n v="2.0156123439372999E-4"/>
    <n v="2.0156123439372999E-4"/>
    <s v="2104008100"/>
    <s v="Fuel Comb - Residential - Wood"/>
    <s v="Stationary Source Fuel Combustion"/>
    <s v="Residential"/>
    <s v="Wood"/>
    <s v="Fireplace: general"/>
    <x v="1"/>
    <m/>
    <s v="2104008100-11001-VOC"/>
    <m/>
  </r>
  <r>
    <s v="Maryland"/>
    <x v="7"/>
    <x v="0"/>
    <n v="1.04877908443416"/>
    <n v="1.0487790844329401"/>
    <n v="1.05352679609851E-3"/>
    <n v="1.0045268939246027E-3"/>
    <n v="1.04877908443416"/>
    <n v="1.0535267960997353E-3"/>
    <n v="1.04877908443416"/>
    <n v="1.0535267960997353E-3"/>
    <s v="Household"/>
    <n v="1.0717053327861332"/>
    <n v="1.0941988750211236"/>
    <m/>
    <n v="1.1290702856118623E-3"/>
    <n v="1.1527678350955982E-3"/>
    <s v="2104008100"/>
    <s v="Fuel Comb - Residential - Wood"/>
    <s v="Stationary Source Fuel Combustion"/>
    <s v="Residential"/>
    <s v="Wood"/>
    <s v="Fireplace: general"/>
    <x v="1"/>
    <m/>
    <s v="2104008100-24009-NOx"/>
    <m/>
  </r>
  <r>
    <s v="Maryland"/>
    <x v="7"/>
    <x v="1"/>
    <n v="7.6238153043612797"/>
    <n v="7.6238153043524504"/>
    <n v="7.6583275075360301E-3"/>
    <n v="1.0045268939246044E-3"/>
    <n v="7.6238153043612797"/>
    <n v="7.6583275075448988E-3"/>
    <n v="7.6238153043612797"/>
    <n v="7.6583275075448988E-3"/>
    <s v="Household"/>
    <n v="1.0717053327861332"/>
    <n v="1.0941988750211236"/>
    <m/>
    <n v="8.2074704300490985E-3"/>
    <n v="8.3797333432892498E-3"/>
    <s v="2104008100"/>
    <s v="Fuel Comb - Residential - Wood"/>
    <s v="Stationary Source Fuel Combustion"/>
    <s v="Residential"/>
    <s v="Wood"/>
    <s v="Fireplace: general"/>
    <x v="1"/>
    <m/>
    <s v="2104008100-24009-VOC"/>
    <m/>
  </r>
  <r>
    <s v="Maryland"/>
    <x v="0"/>
    <x v="0"/>
    <n v="2.9304114395521901"/>
    <n v="2.9304114395487901"/>
    <n v="2.9436771012910702E-3"/>
    <n v="1.0045268939246029E-3"/>
    <n v="2.9304114395521901"/>
    <n v="2.9436771012944858E-3"/>
    <n v="2.9304114395521901"/>
    <n v="2.9436771012944858E-3"/>
    <s v="Household"/>
    <n v="1.1901345613926138"/>
    <n v="1.2607033014443205"/>
    <m/>
    <n v="3.5033718558265285E-3"/>
    <n v="3.7111034399836995E-3"/>
    <s v="2104008100"/>
    <s v="Fuel Comb - Residential - Wood"/>
    <s v="Stationary Source Fuel Combustion"/>
    <s v="Residential"/>
    <s v="Wood"/>
    <s v="Fireplace: general"/>
    <x v="1"/>
    <m/>
    <s v="2104008100-24017-NOx"/>
    <m/>
  </r>
  <r>
    <s v="Maryland"/>
    <x v="0"/>
    <x v="1"/>
    <n v="21.3018356996139"/>
    <n v="21.301835699589098"/>
    <n v="2.1398266850200499E-2"/>
    <n v="1.0045268939246049E-3"/>
    <n v="21.3018356996139"/>
    <n v="2.1398266850225413E-2"/>
    <n v="21.3018356996139"/>
    <n v="2.1398266850225413E-2"/>
    <s v="Household"/>
    <n v="1.1901345613926138"/>
    <n v="1.2607033014443205"/>
    <m/>
    <n v="2.5466816932325477E-2"/>
    <n v="2.6976865663234331E-2"/>
    <s v="2104008100"/>
    <s v="Fuel Comb - Residential - Wood"/>
    <s v="Stationary Source Fuel Combustion"/>
    <s v="Residential"/>
    <s v="Wood"/>
    <s v="Fireplace: general"/>
    <x v="1"/>
    <m/>
    <s v="2104008100-24017-VOC"/>
    <m/>
  </r>
  <r>
    <s v="Maryland"/>
    <x v="1"/>
    <x v="0"/>
    <n v="3.8206808505476602"/>
    <n v="3.8206808505432202"/>
    <n v="3.8379766674733998E-3"/>
    <n v="1.0045268939246053E-3"/>
    <n v="3.8206808505476602"/>
    <n v="3.8379766674778602E-3"/>
    <n v="3.8206808505476602"/>
    <n v="3.8379766674778602E-3"/>
    <s v="Household"/>
    <n v="1.1641130653464411"/>
    <n v="1.2555086048546673"/>
    <m/>
    <n v="4.4678387831005783E-3"/>
    <n v="4.8186127312442933E-3"/>
    <s v="2104008100"/>
    <s v="Fuel Comb - Residential - Wood"/>
    <s v="Stationary Source Fuel Combustion"/>
    <s v="Residential"/>
    <s v="Wood"/>
    <s v="Fireplace: general"/>
    <x v="1"/>
    <m/>
    <s v="2104008100-24021-NOx"/>
    <m/>
  </r>
  <r>
    <s v="Maryland"/>
    <x v="1"/>
    <x v="1"/>
    <n v="27.773403733036702"/>
    <n v="27.773403733004599"/>
    <n v="2.7899130985629E-2"/>
    <n v="1.0045268939245999E-3"/>
    <n v="27.773403733036702"/>
    <n v="2.7899130985661245E-2"/>
    <n v="27.773403733036702"/>
    <n v="2.7899130985661245E-2"/>
    <s v="Household"/>
    <n v="1.1641130653464411"/>
    <n v="1.2555086048546673"/>
    <m/>
    <n v="3.247774289218245E-2"/>
    <n v="3.5027599020424682E-2"/>
    <s v="2104008100"/>
    <s v="Fuel Comb - Residential - Wood"/>
    <s v="Stationary Source Fuel Combustion"/>
    <s v="Residential"/>
    <s v="Wood"/>
    <s v="Fireplace: general"/>
    <x v="1"/>
    <m/>
    <s v="2104008100-24021-VOC"/>
    <m/>
  </r>
  <r>
    <s v="Maryland"/>
    <x v="8"/>
    <x v="0"/>
    <n v="10.360622493564399"/>
    <n v="10.3606224935524"/>
    <n v="1.04075239325736E-2"/>
    <n v="1.0045268939246062E-3"/>
    <n v="10.360622493564399"/>
    <n v="1.0407523932585655E-2"/>
    <n v="10.360622493564399"/>
    <n v="1.0407523932585655E-2"/>
    <s v="Household"/>
    <n v="1.0822577125548798"/>
    <n v="1.1254828731122657"/>
    <m/>
    <n v="1.1263623044627271E-2"/>
    <n v="1.1713489937617602E-2"/>
    <s v="2104008100"/>
    <s v="Fuel Comb - Residential - Wood"/>
    <s v="Stationary Source Fuel Combustion"/>
    <s v="Residential"/>
    <s v="Wood"/>
    <s v="Fireplace: general"/>
    <x v="1"/>
    <m/>
    <s v="2104008100-24031-NOx"/>
    <m/>
  </r>
  <r>
    <s v="Maryland"/>
    <x v="8"/>
    <x v="1"/>
    <n v="75.313741413877096"/>
    <n v="75.3137414137897"/>
    <n v="7.5654678732234998E-2"/>
    <n v="1.0045268939246042E-3"/>
    <n v="75.313741413877096"/>
    <n v="7.5654678732322789E-2"/>
    <n v="75.313741413877096"/>
    <n v="7.5654678732322789E-2"/>
    <s v="Household"/>
    <n v="1.0822577125548798"/>
    <n v="1.1254828731122657"/>
    <m/>
    <n v="8.1877859548822957E-2"/>
    <n v="8.5148045183941271E-2"/>
    <s v="2104008100"/>
    <s v="Fuel Comb - Residential - Wood"/>
    <s v="Stationary Source Fuel Combustion"/>
    <s v="Residential"/>
    <s v="Wood"/>
    <s v="Fireplace: general"/>
    <x v="1"/>
    <m/>
    <s v="2104008100-24031-VOC"/>
    <m/>
  </r>
  <r>
    <s v="Maryland"/>
    <x v="2"/>
    <x v="0"/>
    <n v="10.7227415284644"/>
    <n v="10.7227415284519"/>
    <n v="1.07712822419322E-2"/>
    <n v="1.0045268939246088E-3"/>
    <n v="10.7227415284644"/>
    <n v="1.0771282241944756E-2"/>
    <n v="10.7227415284644"/>
    <n v="1.0771282241944756E-2"/>
    <s v="Household"/>
    <n v="1.0807753566942964"/>
    <n v="1.1296393901683737"/>
    <m/>
    <n v="1.1641336407079214E-2"/>
    <n v="1.2167664703107723E-2"/>
    <s v="2104008100"/>
    <s v="Fuel Comb - Residential - Wood"/>
    <s v="Stationary Source Fuel Combustion"/>
    <s v="Residential"/>
    <s v="Wood"/>
    <s v="Fireplace: general"/>
    <x v="1"/>
    <m/>
    <s v="2104008100-24033-NOx"/>
    <m/>
  </r>
  <r>
    <s v="Maryland"/>
    <x v="2"/>
    <x v="1"/>
    <n v="77.946111115704397"/>
    <n v="77.946111115613704"/>
    <n v="7.8298964892469902E-2"/>
    <n v="1.0045268939246094E-3"/>
    <n v="77.946111115704397"/>
    <n v="7.829896489256101E-2"/>
    <n v="77.946111115704397"/>
    <n v="7.829896489256101E-2"/>
    <s v="Household"/>
    <n v="1.0807753566942964"/>
    <n v="1.1296393901683737"/>
    <m/>
    <n v="8.4623591710453347E-2"/>
    <n v="8.8449594951944599E-2"/>
    <s v="2104008100"/>
    <s v="Fuel Comb - Residential - Wood"/>
    <s v="Stationary Source Fuel Combustion"/>
    <s v="Residential"/>
    <s v="Wood"/>
    <s v="Fireplace: general"/>
    <x v="1"/>
    <m/>
    <s v="2104008100-24033-VOC"/>
    <m/>
  </r>
  <r>
    <s v="Virginia"/>
    <x v="3"/>
    <x v="0"/>
    <n v="0.28237962808537598"/>
    <n v="0.28237962808504802"/>
    <n v="2.8365793070785902E-4"/>
    <n v="1.004526893924607E-3"/>
    <n v="0.28237962808537598"/>
    <n v="2.8365793070818845E-4"/>
    <n v="0.28237962808537598"/>
    <n v="2.8365793070818845E-4"/>
    <s v="No Growth"/>
    <n v="1"/>
    <n v="1"/>
    <m/>
    <n v="2.8365793070785902E-4"/>
    <n v="2.8365793070785902E-4"/>
    <s v="2104008100"/>
    <s v="Fuel Comb - Residential - Wood"/>
    <s v="Stationary Source Fuel Combustion"/>
    <s v="Residential"/>
    <s v="Wood"/>
    <s v="Fireplace: general"/>
    <x v="1"/>
    <m/>
    <s v="2104008100-51013-NOx"/>
    <m/>
  </r>
  <r>
    <s v="Virginia"/>
    <x v="3"/>
    <x v="1"/>
    <n v="2.0526820188419199"/>
    <n v="2.0526820188395498"/>
    <n v="2.0619742925997598E-3"/>
    <n v="1.0045268939245949E-3"/>
    <n v="2.0526820188419199"/>
    <n v="2.0619742926021407E-3"/>
    <n v="2.0526820188419199"/>
    <n v="2.0619742926021407E-3"/>
    <s v="No Growth"/>
    <n v="1"/>
    <n v="1"/>
    <m/>
    <n v="2.0619742925997598E-3"/>
    <n v="2.0619742925997598E-3"/>
    <s v="2104008100"/>
    <s v="Fuel Comb - Residential - Wood"/>
    <s v="Stationary Source Fuel Combustion"/>
    <s v="Residential"/>
    <s v="Wood"/>
    <s v="Fireplace: general"/>
    <x v="1"/>
    <m/>
    <s v="2104008100-51013-VOC"/>
    <m/>
  </r>
  <r>
    <s v="Virginia"/>
    <x v="9"/>
    <x v="0"/>
    <n v="11.742902568774401"/>
    <n v="11.7429025687607"/>
    <n v="1.17960614430565E-2"/>
    <n v="1.0045268939246092E-3"/>
    <n v="11.742902568774401"/>
    <n v="1.1796061443070263E-2"/>
    <n v="11.742902568774401"/>
    <n v="1.1796061443070263E-2"/>
    <s v="No Growth"/>
    <n v="1"/>
    <n v="1"/>
    <m/>
    <n v="1.17960614430565E-2"/>
    <n v="1.17960614430565E-2"/>
    <s v="2104008100"/>
    <s v="Fuel Comb - Residential - Wood"/>
    <s v="Stationary Source Fuel Combustion"/>
    <s v="Residential"/>
    <s v="Wood"/>
    <s v="Fireplace: general"/>
    <x v="1"/>
    <m/>
    <s v="2104008100-51059-NOx"/>
    <m/>
  </r>
  <r>
    <s v="Virginia"/>
    <x v="9"/>
    <x v="1"/>
    <n v="85.361881466291194"/>
    <n v="85.361881466192102"/>
    <n v="8.5748305648794099E-2"/>
    <n v="1.0045268939246031E-3"/>
    <n v="85.361881466291194"/>
    <n v="8.5748305648893644E-2"/>
    <n v="85.361881466291194"/>
    <n v="8.5748305648893644E-2"/>
    <s v="No Growth"/>
    <n v="1"/>
    <n v="1"/>
    <m/>
    <n v="8.5748305648794099E-2"/>
    <n v="8.5748305648794099E-2"/>
    <s v="2104008100"/>
    <s v="Fuel Comb - Residential - Wood"/>
    <s v="Stationary Source Fuel Combustion"/>
    <s v="Residential"/>
    <s v="Wood"/>
    <s v="Fireplace: general"/>
    <x v="1"/>
    <m/>
    <s v="2104008100-51059-VOC"/>
    <m/>
  </r>
  <r>
    <s v="Virginia"/>
    <x v="4"/>
    <x v="0"/>
    <n v="8.06521139433376"/>
    <n v="8.0652113943244199"/>
    <n v="8.1017217507860194E-3"/>
    <n v="1.0045268939246023E-3"/>
    <n v="8.06521139433376"/>
    <n v="8.1017217507954025E-3"/>
    <n v="8.06521139433376"/>
    <n v="8.1017217507954025E-3"/>
    <s v="No Growth"/>
    <n v="1"/>
    <n v="1"/>
    <m/>
    <n v="8.1017217507860194E-3"/>
    <n v="8.1017217507860194E-3"/>
    <s v="2104008100"/>
    <s v="Fuel Comb - Residential - Wood"/>
    <s v="Stationary Source Fuel Combustion"/>
    <s v="Residential"/>
    <s v="Wood"/>
    <s v="Fireplace: general"/>
    <x v="1"/>
    <m/>
    <s v="2104008100-51107-NOx"/>
    <m/>
  </r>
  <r>
    <s v="Virginia"/>
    <x v="4"/>
    <x v="1"/>
    <n v="58.627883542959999"/>
    <n v="58.627883542892"/>
    <n v="5.88932857527147E-2"/>
    <n v="1.0045268939246038E-3"/>
    <n v="58.627883542959999"/>
    <n v="5.8893285752782999E-2"/>
    <n v="58.627883542959999"/>
    <n v="5.8893285752782999E-2"/>
    <s v="No Growth"/>
    <n v="1"/>
    <n v="1"/>
    <m/>
    <n v="5.88932857527147E-2"/>
    <n v="5.88932857527147E-2"/>
    <s v="2104008100"/>
    <s v="Fuel Comb - Residential - Wood"/>
    <s v="Stationary Source Fuel Combustion"/>
    <s v="Residential"/>
    <s v="Wood"/>
    <s v="Fireplace: general"/>
    <x v="1"/>
    <m/>
    <s v="2104008100-51107-VOC"/>
    <m/>
  </r>
  <r>
    <s v="Virginia"/>
    <x v="10"/>
    <x v="0"/>
    <n v="7.9874827527068799"/>
    <n v="7.9874827526975798"/>
    <n v="8.0236412398436898E-3"/>
    <n v="1.0045268939246096E-3"/>
    <n v="7.9874827527068799"/>
    <n v="8.023641239853033E-3"/>
    <n v="7.9874827527068799"/>
    <n v="8.023641239853033E-3"/>
    <s v="No Growth"/>
    <n v="1"/>
    <n v="1"/>
    <m/>
    <n v="8.0236412398436898E-3"/>
    <n v="8.0236412398436898E-3"/>
    <s v="2104008100"/>
    <s v="Fuel Comb - Residential - Wood"/>
    <s v="Stationary Source Fuel Combustion"/>
    <s v="Residential"/>
    <s v="Wood"/>
    <s v="Fireplace: general"/>
    <x v="1"/>
    <m/>
    <s v="2104008100-51153-NOx"/>
    <m/>
  </r>
  <r>
    <s v="Virginia"/>
    <x v="10"/>
    <x v="1"/>
    <n v="58.062851142793598"/>
    <n v="58.062851142726203"/>
    <n v="5.8325695510809399E-2"/>
    <n v="1.004526893924604E-3"/>
    <n v="58.062851142793598"/>
    <n v="5.8325695510877094E-2"/>
    <n v="58.062851142793598"/>
    <n v="5.8325695510877094E-2"/>
    <s v="No Growth"/>
    <n v="1"/>
    <n v="1"/>
    <m/>
    <n v="5.8325695510809399E-2"/>
    <n v="5.8325695510809399E-2"/>
    <s v="2104008100"/>
    <s v="Fuel Comb - Residential - Wood"/>
    <s v="Stationary Source Fuel Combustion"/>
    <s v="Residential"/>
    <s v="Wood"/>
    <s v="Fireplace: general"/>
    <x v="1"/>
    <m/>
    <s v="2104008100-51153-VOC"/>
    <m/>
  </r>
  <r>
    <s v="Virginia"/>
    <x v="11"/>
    <x v="0"/>
    <n v="0.12599412483494399"/>
    <n v="0.12599412483479699"/>
    <n v="1.26564486873048E-4"/>
    <n v="1.0045268939246085E-3"/>
    <n v="0.12599412483494399"/>
    <n v="1.2656448687319567E-4"/>
    <n v="0.12599412483494399"/>
    <n v="1.2656448687319567E-4"/>
    <s v="No Growth"/>
    <n v="1"/>
    <n v="1"/>
    <m/>
    <n v="1.26564486873048E-4"/>
    <n v="1.26564486873048E-4"/>
    <s v="2104008100"/>
    <s v="Fuel Comb - Residential - Wood"/>
    <s v="Stationary Source Fuel Combustion"/>
    <s v="Residential"/>
    <s v="Wood"/>
    <s v="Fireplace: general"/>
    <x v="1"/>
    <m/>
    <s v="2104008100-51510-NOx"/>
    <m/>
  </r>
  <r>
    <s v="Virginia"/>
    <x v="11"/>
    <x v="1"/>
    <n v="0.91588018838150398"/>
    <n v="0.91588018838044105"/>
    <n v="9.2002628084088896E-4"/>
    <n v="1.0045268939246077E-3"/>
    <n v="0.91588018838150398"/>
    <n v="9.2002628084195679E-4"/>
    <n v="0.91588018838150398"/>
    <n v="9.2002628084195679E-4"/>
    <s v="No Growth"/>
    <n v="1"/>
    <n v="1"/>
    <m/>
    <n v="9.2002628084088896E-4"/>
    <n v="9.2002628084088896E-4"/>
    <s v="2104008100"/>
    <s v="Fuel Comb - Residential - Wood"/>
    <s v="Stationary Source Fuel Combustion"/>
    <s v="Residential"/>
    <s v="Wood"/>
    <s v="Fireplace: general"/>
    <x v="1"/>
    <m/>
    <s v="2104008100-51510-VOC"/>
    <m/>
  </r>
  <r>
    <s v="Virginia"/>
    <x v="12"/>
    <x v="0"/>
    <n v="0.232109001849088"/>
    <n v="0.232109001848818"/>
    <n v="2.33159734679134E-4"/>
    <n v="1.004526893924607E-3"/>
    <n v="0.232109001849088"/>
    <n v="2.3315973467940524E-4"/>
    <n v="0.232109001849088"/>
    <n v="2.3315973467940524E-4"/>
    <s v="No Growth"/>
    <n v="1"/>
    <n v="1"/>
    <m/>
    <n v="2.33159734679134E-4"/>
    <n v="2.33159734679134E-4"/>
    <s v="2104008100"/>
    <s v="Fuel Comb - Residential - Wood"/>
    <s v="Stationary Source Fuel Combustion"/>
    <s v="Residential"/>
    <s v="Wood"/>
    <s v="Fireplace: general"/>
    <x v="1"/>
    <m/>
    <s v="2104008100-51600-NOx"/>
    <m/>
  </r>
  <r>
    <s v="Virginia"/>
    <x v="12"/>
    <x v="1"/>
    <n v="1.68725311540928"/>
    <n v="1.68725311540732"/>
    <n v="1.6948911312847201E-3"/>
    <n v="1.0045268939246001E-3"/>
    <n v="1.68725311540928"/>
    <n v="1.6948911312866888E-3"/>
    <n v="1.68725311540928"/>
    <n v="1.6948911312866888E-3"/>
    <s v="No Growth"/>
    <n v="1"/>
    <n v="1"/>
    <m/>
    <n v="1.6948911312847201E-3"/>
    <n v="1.6948911312847201E-3"/>
    <s v="2104008100"/>
    <s v="Fuel Comb - Residential - Wood"/>
    <s v="Stationary Source Fuel Combustion"/>
    <s v="Residential"/>
    <s v="Wood"/>
    <s v="Fireplace: general"/>
    <x v="1"/>
    <m/>
    <s v="2104008100-51600-VOC"/>
    <m/>
  </r>
  <r>
    <s v="Virginia"/>
    <x v="13"/>
    <x v="0"/>
    <n v="4.53854282645536E-2"/>
    <n v="4.5385428264500899E-2"/>
    <n v="4.5590883283977002E-5"/>
    <n v="1.0045268939246036E-3"/>
    <n v="4.53854282645536E-2"/>
    <n v="4.5590883284029938E-5"/>
    <n v="4.53854282645536E-2"/>
    <n v="4.5590883284029938E-5"/>
    <s v="No Growth"/>
    <n v="1"/>
    <n v="1"/>
    <m/>
    <n v="4.5590883283977002E-5"/>
    <n v="4.5590883283977002E-5"/>
    <s v="2104008100"/>
    <s v="Fuel Comb - Residential - Wood"/>
    <s v="Stationary Source Fuel Combustion"/>
    <s v="Residential"/>
    <s v="Wood"/>
    <s v="Fireplace: general"/>
    <x v="1"/>
    <m/>
    <s v="2104008100-51610-NOx"/>
    <m/>
  </r>
  <r>
    <s v="Virginia"/>
    <x v="13"/>
    <x v="1"/>
    <n v="0.32991715123913601"/>
    <n v="0.32991715123875298"/>
    <n v="3.31410651186318E-4"/>
    <n v="1.0045268939246029E-3"/>
    <n v="0.32991715123913601"/>
    <n v="3.3141065118670273E-4"/>
    <n v="0.32991715123913601"/>
    <n v="3.3141065118670273E-4"/>
    <s v="No Growth"/>
    <n v="1"/>
    <n v="1"/>
    <m/>
    <n v="3.31410651186318E-4"/>
    <n v="3.31410651186318E-4"/>
    <s v="2104008100"/>
    <s v="Fuel Comb - Residential - Wood"/>
    <s v="Stationary Source Fuel Combustion"/>
    <s v="Residential"/>
    <s v="Wood"/>
    <s v="Fireplace: general"/>
    <x v="1"/>
    <m/>
    <s v="2104008100-51610-VOC"/>
    <m/>
  </r>
  <r>
    <s v="Virginia"/>
    <x v="5"/>
    <x v="0"/>
    <n v="0.21247423355734399"/>
    <n v="0.21247423355709799"/>
    <n v="2.1343608187412099E-4"/>
    <n v="1.0045268939245968E-3"/>
    <n v="0.21247423355734399"/>
    <n v="2.1343608187436811E-4"/>
    <n v="0.21247423355734399"/>
    <n v="2.1343608187436811E-4"/>
    <s v="No Growth"/>
    <n v="1"/>
    <n v="1"/>
    <m/>
    <n v="2.1343608187412099E-4"/>
    <n v="2.1343608187412099E-4"/>
    <s v="2104008100"/>
    <s v="Fuel Comb - Residential - Wood"/>
    <s v="Stationary Source Fuel Combustion"/>
    <s v="Residential"/>
    <s v="Wood"/>
    <s v="Fireplace: general"/>
    <x v="1"/>
    <m/>
    <s v="2104008100-51683-NOx"/>
    <m/>
  </r>
  <r>
    <s v="Virginia"/>
    <x v="5"/>
    <x v="1"/>
    <n v="1.54452461627936"/>
    <n v="1.5445246162775701"/>
    <n v="1.55151651537939E-3"/>
    <n v="1.0045268939245986E-3"/>
    <n v="1.54452461627936"/>
    <n v="1.551516515381188E-3"/>
    <n v="1.54452461627936"/>
    <n v="1.551516515381188E-3"/>
    <s v="No Growth"/>
    <n v="1"/>
    <n v="1"/>
    <m/>
    <n v="1.55151651537939E-3"/>
    <n v="1.55151651537939E-3"/>
    <s v="2104008100"/>
    <s v="Fuel Comb - Residential - Wood"/>
    <s v="Stationary Source Fuel Combustion"/>
    <s v="Residential"/>
    <s v="Wood"/>
    <s v="Fireplace: general"/>
    <x v="1"/>
    <m/>
    <s v="2104008100-51683-VOC"/>
    <m/>
  </r>
  <r>
    <s v="Virginia"/>
    <x v="14"/>
    <x v="0"/>
    <n v="7.6773009399699194E-2"/>
    <n v="7.6773009399610001E-2"/>
    <n v="7.7120552669434896E-5"/>
    <n v="1.004526893924607E-3"/>
    <n v="7.6773009399699194E-2"/>
    <n v="7.7120552669524491E-5"/>
    <n v="7.6773009399699194E-2"/>
    <n v="7.7120552669524491E-5"/>
    <s v="No Growth"/>
    <n v="1"/>
    <n v="1"/>
    <m/>
    <n v="7.7120552669434896E-5"/>
    <n v="7.7120552669434896E-5"/>
    <s v="2104008100"/>
    <s v="Fuel Comb - Residential - Wood"/>
    <s v="Stationary Source Fuel Combustion"/>
    <s v="Residential"/>
    <s v="Wood"/>
    <s v="Fireplace: general"/>
    <x v="1"/>
    <m/>
    <s v="2104008100-51685-NOx"/>
    <m/>
  </r>
  <r>
    <s v="Virginia"/>
    <x v="14"/>
    <x v="1"/>
    <n v="0.55808072894764804"/>
    <n v="0.558080728947002"/>
    <n v="5.6060710120830895E-4"/>
    <n v="1.0045268939246007E-3"/>
    <n v="0.55808072894764804"/>
    <n v="5.6060710120895785E-4"/>
    <n v="0.55808072894764804"/>
    <n v="5.6060710120895785E-4"/>
    <s v="No Growth"/>
    <n v="1"/>
    <n v="1"/>
    <m/>
    <n v="5.6060710120830895E-4"/>
    <n v="5.6060710120830895E-4"/>
    <s v="2104008100"/>
    <s v="Fuel Comb - Residential - Wood"/>
    <s v="Stationary Source Fuel Combustion"/>
    <s v="Residential"/>
    <s v="Wood"/>
    <s v="Fireplace: general"/>
    <x v="1"/>
    <m/>
    <s v="2104008100-51685-VOC"/>
    <m/>
  </r>
  <r>
    <s v="District of Columbia"/>
    <x v="6"/>
    <x v="0"/>
    <n v="2.9274459999999999E-2"/>
    <n v="2.9274459999966002E-2"/>
    <n v="2.94069823750859E-5"/>
    <n v="1.0045268939246036E-3"/>
    <n v="2.9274459999999999E-2"/>
    <n v="2.9406982375120049E-5"/>
    <n v="2.9274459999999999E-2"/>
    <n v="2.9406982375120049E-5"/>
    <s v="No Growth"/>
    <n v="1"/>
    <n v="1"/>
    <m/>
    <n v="2.94069823750859E-5"/>
    <n v="2.94069823750859E-5"/>
    <s v="2104008210"/>
    <s v="Fuel Comb - Residential - Wood"/>
    <s v="Stationary Source Fuel Combustion"/>
    <s v="Residential"/>
    <s v="Wood"/>
    <s v="Woodstove: fireplace inserts; non-EPA certified"/>
    <x v="1"/>
    <m/>
    <s v="2104008210-11001-NOx"/>
    <m/>
  </r>
  <r>
    <s v="District of Columbia"/>
    <x v="6"/>
    <x v="1"/>
    <n v="0.55412360000000005"/>
    <n v="0.55412359999935701"/>
    <n v="5.5663205875767401E-4"/>
    <n v="1.0045268939246044E-3"/>
    <n v="0.55412360000000005"/>
    <n v="5.5663205875831998E-4"/>
    <n v="0.55412360000000005"/>
    <n v="5.5663205875831998E-4"/>
    <s v="No Growth"/>
    <n v="1"/>
    <n v="1"/>
    <m/>
    <n v="5.5663205875767401E-4"/>
    <n v="5.5663205875767401E-4"/>
    <s v="2104008210"/>
    <s v="Fuel Comb - Residential - Wood"/>
    <s v="Stationary Source Fuel Combustion"/>
    <s v="Residential"/>
    <s v="Wood"/>
    <s v="Woodstove: fireplace inserts; non-EPA certified"/>
    <x v="1"/>
    <m/>
    <s v="2104008210-11001-VOC"/>
    <m/>
  </r>
  <r>
    <s v="Maryland"/>
    <x v="7"/>
    <x v="0"/>
    <n v="0.69190943349993095"/>
    <n v="0.69190943349912803"/>
    <n v="6.9504163411001198E-4"/>
    <n v="1.0045268939246049E-3"/>
    <n v="0.69190943349993095"/>
    <n v="6.9504163411081862E-4"/>
    <n v="0.69190943349993095"/>
    <n v="6.9504163411081862E-4"/>
    <s v="Household"/>
    <n v="1.0717053327861332"/>
    <n v="1.0941988750211236"/>
    <m/>
    <n v="7.4487982578408819E-4"/>
    <n v="7.6051377413601851E-4"/>
    <s v="2104008210"/>
    <s v="Fuel Comb - Residential - Wood"/>
    <s v="Stationary Source Fuel Combustion"/>
    <s v="Residential"/>
    <s v="Wood"/>
    <s v="Woodstove: fireplace inserts; non-EPA certified"/>
    <x v="1"/>
    <m/>
    <s v="2104008210-24009-NOx"/>
    <m/>
  </r>
  <r>
    <s v="Maryland"/>
    <x v="7"/>
    <x v="1"/>
    <n v="13.0968598729636"/>
    <n v="13.0968598729484"/>
    <n v="1.31561479683386E-2"/>
    <n v="1.004526893924601E-3"/>
    <n v="13.0968598729636"/>
    <n v="1.3156147968353869E-2"/>
    <n v="13.0968598729636"/>
    <n v="1.3156147968353869E-2"/>
    <s v="Household"/>
    <n v="1.0717053327861332"/>
    <n v="1.0941988750211236"/>
    <m/>
    <n v="1.409951393659193E-2"/>
    <n v="1.4395442306567537E-2"/>
    <s v="2104008210"/>
    <s v="Fuel Comb - Residential - Wood"/>
    <s v="Stationary Source Fuel Combustion"/>
    <s v="Residential"/>
    <s v="Wood"/>
    <s v="Woodstove: fireplace inserts; non-EPA certified"/>
    <x v="1"/>
    <m/>
    <s v="2104008210-24009-VOC"/>
    <m/>
  </r>
  <r>
    <s v="Maryland"/>
    <x v="0"/>
    <x v="0"/>
    <n v="1.2899905426317899"/>
    <n v="1.28999054263029"/>
    <n v="1.29583019298052E-3"/>
    <n v="1.0045268939246042E-3"/>
    <n v="1.2899905426317899"/>
    <n v="1.2958301929820266E-3"/>
    <n v="1.2899905426317899"/>
    <n v="1.2958301929820266E-3"/>
    <s v="Household"/>
    <n v="1.1901345613926138"/>
    <n v="1.2607033014443205"/>
    <m/>
    <n v="1.5422122983621772E-3"/>
    <n v="1.6336574024017724E-3"/>
    <s v="2104008210"/>
    <s v="Fuel Comb - Residential - Wood"/>
    <s v="Stationary Source Fuel Combustion"/>
    <s v="Residential"/>
    <s v="Wood"/>
    <s v="Woodstove: fireplace inserts; non-EPA certified"/>
    <x v="1"/>
    <m/>
    <s v="2104008210-24017-NOx"/>
    <m/>
  </r>
  <r>
    <s v="Maryland"/>
    <x v="0"/>
    <x v="1"/>
    <n v="24.4176698481198"/>
    <n v="24.417669848091499"/>
    <n v="2.4528206049379799E-2"/>
    <n v="1.0045268939246036E-3"/>
    <n v="24.4176698481198"/>
    <n v="2.4528206049408228E-2"/>
    <n v="24.4176698481198"/>
    <n v="2.4528206049408228E-2"/>
    <s v="Household"/>
    <n v="1.1901345613926138"/>
    <n v="1.2607033014443205"/>
    <m/>
    <n v="2.9191865748326284E-2"/>
    <n v="3.0922790344959667E-2"/>
    <s v="2104008210"/>
    <s v="Fuel Comb - Residential - Wood"/>
    <s v="Stationary Source Fuel Combustion"/>
    <s v="Residential"/>
    <s v="Wood"/>
    <s v="Woodstove: fireplace inserts; non-EPA certified"/>
    <x v="1"/>
    <m/>
    <s v="2104008210-24017-VOC"/>
    <m/>
  </r>
  <r>
    <s v="Maryland"/>
    <x v="1"/>
    <x v="0"/>
    <n v="1.3376191517875899"/>
    <n v="1.3376191517860301"/>
    <n v="1.3436744117976799E-3"/>
    <n v="1.0045268939246007E-3"/>
    <n v="1.3376191517875899"/>
    <n v="1.3436744117992468E-3"/>
    <n v="1.3376191517875899"/>
    <n v="1.3436744117992468E-3"/>
    <s v="Household"/>
    <n v="1.1641130653464411"/>
    <n v="1.2555086048546673"/>
    <m/>
    <n v="1.5641889383453734E-3"/>
    <n v="1.6869947861350208E-3"/>
    <s v="2104008210"/>
    <s v="Fuel Comb - Residential - Wood"/>
    <s v="Stationary Source Fuel Combustion"/>
    <s v="Residential"/>
    <s v="Wood"/>
    <s v="Woodstove: fireplace inserts; non-EPA certified"/>
    <x v="1"/>
    <m/>
    <s v="2104008210-24021-NOx"/>
    <m/>
  </r>
  <r>
    <s v="Maryland"/>
    <x v="1"/>
    <x v="1"/>
    <n v="25.3192177480054"/>
    <n v="25.319217747976101"/>
    <n v="2.54338351609751E-2"/>
    <n v="1.0045268939246025E-3"/>
    <n v="25.3192177480054"/>
    <n v="2.5433835161004531E-2"/>
    <n v="25.3192177480054"/>
    <n v="2.5433835161004531E-2"/>
    <s v="Household"/>
    <n v="1.1641130653464411"/>
    <n v="1.2555086048546673"/>
    <m/>
    <n v="2.9607859812758819E-2"/>
    <n v="3.1932398899059432E-2"/>
    <s v="2104008210"/>
    <s v="Fuel Comb - Residential - Wood"/>
    <s v="Stationary Source Fuel Combustion"/>
    <s v="Residential"/>
    <s v="Wood"/>
    <s v="Woodstove: fireplace inserts; non-EPA certified"/>
    <x v="1"/>
    <m/>
    <s v="2104008210-24021-VOC"/>
    <m/>
  </r>
  <r>
    <s v="Maryland"/>
    <x v="8"/>
    <x v="0"/>
    <n v="3.3617735121507399"/>
    <n v="3.36177351214682"/>
    <n v="3.3769919042348699E-3"/>
    <n v="1.0045268939246094E-3"/>
    <n v="3.3617735121507399"/>
    <n v="3.3769919042388082E-3"/>
    <n v="3.3617735121507399"/>
    <n v="3.3769919042388082E-3"/>
    <s v="Household"/>
    <n v="1.0822577125548798"/>
    <n v="1.1254828731122657"/>
    <m/>
    <n v="3.654775533593578E-3"/>
    <n v="3.8007465508551226E-3"/>
    <s v="2104008210"/>
    <s v="Fuel Comb - Residential - Wood"/>
    <s v="Stationary Source Fuel Combustion"/>
    <s v="Residential"/>
    <s v="Wood"/>
    <s v="Woodstove: fireplace inserts; non-EPA certified"/>
    <x v="1"/>
    <m/>
    <s v="2104008210-24031-NOx"/>
    <m/>
  </r>
  <r>
    <s v="Maryland"/>
    <x v="8"/>
    <x v="1"/>
    <n v="63.633567822121897"/>
    <n v="63.633567822048299"/>
    <n v="6.3921630233622601E-2"/>
    <n v="1.0045268939246007E-3"/>
    <n v="63.633567822121897"/>
    <n v="6.3921630233696528E-2"/>
    <n v="63.633567822121897"/>
    <n v="6.3921630233696528E-2"/>
    <s v="Household"/>
    <n v="1.0822577125548798"/>
    <n v="1.1254828731122657"/>
    <m/>
    <n v="6.9179677319419236E-2"/>
    <n v="7.1942700049357433E-2"/>
    <s v="2104008210"/>
    <s v="Fuel Comb - Residential - Wood"/>
    <s v="Stationary Source Fuel Combustion"/>
    <s v="Residential"/>
    <s v="Wood"/>
    <s v="Woodstove: fireplace inserts; non-EPA certified"/>
    <x v="1"/>
    <m/>
    <s v="2104008210-24031-VOC"/>
    <m/>
  </r>
  <r>
    <s v="Maryland"/>
    <x v="2"/>
    <x v="0"/>
    <n v="3.5321457518217199"/>
    <n v="3.5321457518176098"/>
    <n v="3.5481354009623302E-3"/>
    <n v="1.0045268939246044E-3"/>
    <n v="3.5321457518217199"/>
    <n v="3.5481354009664588E-3"/>
    <n v="3.5321457518217199"/>
    <n v="3.5481354009664588E-3"/>
    <s v="Household"/>
    <n v="1.0807753566942964"/>
    <n v="1.1296393901683737"/>
    <m/>
    <n v="3.8347373035747226E-3"/>
    <n v="4.0081135105779044E-3"/>
    <s v="2104008210"/>
    <s v="Fuel Comb - Residential - Wood"/>
    <s v="Stationary Source Fuel Combustion"/>
    <s v="Residential"/>
    <s v="Wood"/>
    <s v="Woodstove: fireplace inserts; non-EPA certified"/>
    <x v="1"/>
    <m/>
    <s v="2104008210-24033-NOx"/>
    <m/>
  </r>
  <r>
    <s v="Maryland"/>
    <x v="2"/>
    <x v="1"/>
    <n v="66.858477299616396"/>
    <n v="66.858477299539004"/>
    <n v="6.7161138534234499E-2"/>
    <n v="1.0045268939246031E-3"/>
    <n v="66.858477299616396"/>
    <n v="6.7161138534312242E-2"/>
    <n v="66.858477299616396"/>
    <n v="6.7161138534312242E-2"/>
    <s v="Household"/>
    <n v="1.0807753566942964"/>
    <n v="1.1296393901683737"/>
    <m/>
    <n v="7.258610345533234E-2"/>
    <n v="7.5867867576826314E-2"/>
    <s v="2104008210"/>
    <s v="Fuel Comb - Residential - Wood"/>
    <s v="Stationary Source Fuel Combustion"/>
    <s v="Residential"/>
    <s v="Wood"/>
    <s v="Woodstove: fireplace inserts; non-EPA certified"/>
    <x v="1"/>
    <m/>
    <s v="2104008210-24033-VOC"/>
    <m/>
  </r>
  <r>
    <s v="Virginia"/>
    <x v="3"/>
    <x v="0"/>
    <n v="0.42227709535782398"/>
    <n v="0.42227709535733499"/>
    <n v="4.2418869897480603E-4"/>
    <n v="1.0045268939246005E-3"/>
    <n v="0.42227709535782398"/>
    <n v="4.2418869897529728E-4"/>
    <n v="0.42227709535782398"/>
    <n v="4.2418869897529728E-4"/>
    <s v="No Growth"/>
    <n v="1"/>
    <n v="1"/>
    <m/>
    <n v="4.2418869897480603E-4"/>
    <n v="4.2418869897480603E-4"/>
    <s v="2104008210"/>
    <s v="Fuel Comb - Residential - Wood"/>
    <s v="Stationary Source Fuel Combustion"/>
    <s v="Residential"/>
    <s v="Wood"/>
    <s v="Woodstove: fireplace inserts; non-EPA certified"/>
    <x v="1"/>
    <m/>
    <s v="2104008210-51013-NOx"/>
    <m/>
  </r>
  <r>
    <s v="Virginia"/>
    <x v="3"/>
    <x v="1"/>
    <n v="7.9931021621302403"/>
    <n v="7.9931021621209704"/>
    <n v="8.0292860877374198E-3"/>
    <n v="1.0045268939246046E-3"/>
    <n v="7.9931021621302403"/>
    <n v="8.0292860877467318E-3"/>
    <n v="7.9931021621302403"/>
    <n v="8.0292860877467318E-3"/>
    <s v="No Growth"/>
    <n v="1"/>
    <n v="1"/>
    <m/>
    <n v="8.0292860877374198E-3"/>
    <n v="8.0292860877374198E-3"/>
    <s v="2104008210"/>
    <s v="Fuel Comb - Residential - Wood"/>
    <s v="Stationary Source Fuel Combustion"/>
    <s v="Residential"/>
    <s v="Wood"/>
    <s v="Woodstove: fireplace inserts; non-EPA certified"/>
    <x v="1"/>
    <m/>
    <s v="2104008210-51013-VOC"/>
    <m/>
  </r>
  <r>
    <s v="Virginia"/>
    <x v="9"/>
    <x v="0"/>
    <n v="4.4354270548604804"/>
    <n v="4.4354270548553298"/>
    <n v="4.4555057626429698E-3"/>
    <n v="1.004526893924602E-3"/>
    <n v="4.4354270548604804"/>
    <n v="4.4555057626481437E-3"/>
    <n v="4.4354270548604804"/>
    <n v="4.4555057626481437E-3"/>
    <s v="No Growth"/>
    <n v="1"/>
    <n v="1"/>
    <m/>
    <n v="4.4555057626429698E-3"/>
    <n v="4.4555057626429698E-3"/>
    <s v="2104008210"/>
    <s v="Fuel Comb - Residential - Wood"/>
    <s v="Stationary Source Fuel Combustion"/>
    <s v="Residential"/>
    <s v="Wood"/>
    <s v="Woodstove: fireplace inserts; non-EPA certified"/>
    <x v="1"/>
    <m/>
    <s v="2104008210-51059-NOx"/>
    <m/>
  </r>
  <r>
    <s v="Virginia"/>
    <x v="9"/>
    <x v="1"/>
    <n v="83.956295378371195"/>
    <n v="83.956295378273396"/>
    <n v="8.43363566217539E-2"/>
    <n v="1.0045268939246081E-3"/>
    <n v="83.956295378371195"/>
    <n v="8.433635662185214E-2"/>
    <n v="83.956295378371195"/>
    <n v="8.433635662185214E-2"/>
    <s v="No Growth"/>
    <n v="1"/>
    <n v="1"/>
    <m/>
    <n v="8.43363566217539E-2"/>
    <n v="8.43363566217539E-2"/>
    <s v="2104008210"/>
    <s v="Fuel Comb - Residential - Wood"/>
    <s v="Stationary Source Fuel Combustion"/>
    <s v="Residential"/>
    <s v="Wood"/>
    <s v="Woodstove: fireplace inserts; non-EPA certified"/>
    <x v="1"/>
    <m/>
    <s v="2104008210-51059-VOC"/>
    <m/>
  </r>
  <r>
    <s v="Virginia"/>
    <x v="4"/>
    <x v="0"/>
    <n v="1.5871779295539199"/>
    <n v="1.58717792955208"/>
    <n v="1.5943629156786299E-3"/>
    <n v="1.004526893924601E-3"/>
    <n v="1.5871779295539199"/>
    <n v="1.5943629156804783E-3"/>
    <n v="1.5871779295539199"/>
    <n v="1.5943629156804783E-3"/>
    <s v="No Growth"/>
    <n v="1"/>
    <n v="1"/>
    <m/>
    <n v="1.5943629156786299E-3"/>
    <n v="1.5943629156786299E-3"/>
    <s v="2104008210"/>
    <s v="Fuel Comb - Residential - Wood"/>
    <s v="Stationary Source Fuel Combustion"/>
    <s v="Residential"/>
    <s v="Wood"/>
    <s v="Woodstove: fireplace inserts; non-EPA certified"/>
    <x v="1"/>
    <m/>
    <s v="2104008210-51107-NOx"/>
    <m/>
  </r>
  <r>
    <s v="Virginia"/>
    <x v="4"/>
    <x v="1"/>
    <n v="30.043012206998402"/>
    <n v="30.0430122069635"/>
    <n v="3.0179013736400102E-2"/>
    <n v="1.0045268939246072E-3"/>
    <n v="30.043012206998402"/>
    <n v="3.0179013736435164E-2"/>
    <n v="30.043012206998402"/>
    <n v="3.0179013736435164E-2"/>
    <s v="No Growth"/>
    <n v="1"/>
    <n v="1"/>
    <m/>
    <n v="3.0179013736400102E-2"/>
    <n v="3.0179013736400102E-2"/>
    <s v="2104008210"/>
    <s v="Fuel Comb - Residential - Wood"/>
    <s v="Stationary Source Fuel Combustion"/>
    <s v="Residential"/>
    <s v="Wood"/>
    <s v="Woodstove: fireplace inserts; non-EPA certified"/>
    <x v="1"/>
    <m/>
    <s v="2104008210-51107-VOC"/>
    <m/>
  </r>
  <r>
    <s v="Virginia"/>
    <x v="10"/>
    <x v="0"/>
    <n v="2.3035577350166401"/>
    <n v="2.30355773501396"/>
    <n v="2.3139856965295699E-3"/>
    <n v="1.0045268939246042E-3"/>
    <n v="2.3035577350166401"/>
    <n v="2.3139856965322617E-3"/>
    <n v="2.3035577350166401"/>
    <n v="2.3139856965322617E-3"/>
    <s v="No Growth"/>
    <n v="1"/>
    <n v="1"/>
    <m/>
    <n v="2.3139856965295699E-3"/>
    <n v="2.3139856965295699E-3"/>
    <s v="2104008210"/>
    <s v="Fuel Comb - Residential - Wood"/>
    <s v="Stationary Source Fuel Combustion"/>
    <s v="Residential"/>
    <s v="Wood"/>
    <s v="Woodstove: fireplace inserts; non-EPA certified"/>
    <x v="1"/>
    <m/>
    <s v="2104008210-51153-NOx"/>
    <m/>
  </r>
  <r>
    <s v="Virginia"/>
    <x v="10"/>
    <x v="1"/>
    <n v="43.603065862006403"/>
    <n v="43.603065861955699"/>
    <n v="4.38004523159004E-2"/>
    <n v="1.0045268939246064E-3"/>
    <n v="43.603065862006403"/>
    <n v="4.3800452315951331E-2"/>
    <n v="43.603065862006403"/>
    <n v="4.3800452315951331E-2"/>
    <s v="No Growth"/>
    <n v="1"/>
    <n v="1"/>
    <m/>
    <n v="4.38004523159004E-2"/>
    <n v="4.38004523159004E-2"/>
    <s v="2104008210"/>
    <s v="Fuel Comb - Residential - Wood"/>
    <s v="Stationary Source Fuel Combustion"/>
    <s v="Residential"/>
    <s v="Wood"/>
    <s v="Woodstove: fireplace inserts; non-EPA certified"/>
    <x v="1"/>
    <m/>
    <s v="2104008210-51153-VOC"/>
    <m/>
  </r>
  <r>
    <s v="Virginia"/>
    <x v="11"/>
    <x v="0"/>
    <n v="0.154400806889504"/>
    <n v="0.154400806889324"/>
    <n v="1.55099762963986E-4"/>
    <n v="1.004526893924609E-3"/>
    <n v="0.154400806889504"/>
    <n v="1.5509976296416682E-4"/>
    <n v="0.154400806889504"/>
    <n v="1.5509976296416682E-4"/>
    <s v="No Growth"/>
    <n v="1"/>
    <n v="1"/>
    <m/>
    <n v="1.55099762963986E-4"/>
    <n v="1.55099762963986E-4"/>
    <s v="2104008210"/>
    <s v="Fuel Comb - Residential - Wood"/>
    <s v="Stationary Source Fuel Combustion"/>
    <s v="Residential"/>
    <s v="Wood"/>
    <s v="Woodstove: fireplace inserts; non-EPA certified"/>
    <x v="1"/>
    <m/>
    <s v="2104008210-51510-NOx"/>
    <m/>
  </r>
  <r>
    <s v="Virginia"/>
    <x v="11"/>
    <x v="1"/>
    <n v="2.92258596810496"/>
    <n v="2.9225859681015698"/>
    <n v="2.9358162047646999E-3"/>
    <n v="1.0045268939246033E-3"/>
    <n v="2.92258596810496"/>
    <n v="2.9358162047681052E-3"/>
    <n v="2.92258596810496"/>
    <n v="2.9358162047681052E-3"/>
    <s v="No Growth"/>
    <n v="1"/>
    <n v="1"/>
    <m/>
    <n v="2.9358162047646999E-3"/>
    <n v="2.9358162047646999E-3"/>
    <s v="2104008210"/>
    <s v="Fuel Comb - Residential - Wood"/>
    <s v="Stationary Source Fuel Combustion"/>
    <s v="Residential"/>
    <s v="Wood"/>
    <s v="Woodstove: fireplace inserts; non-EPA certified"/>
    <x v="1"/>
    <m/>
    <s v="2104008210-51510-VOC"/>
    <m/>
  </r>
  <r>
    <s v="Virginia"/>
    <x v="12"/>
    <x v="0"/>
    <n v="0.112679137694656"/>
    <n v="0.11267913769452501"/>
    <n v="1.13189224198384E-4"/>
    <n v="1.0045268939246042E-3"/>
    <n v="0.112679137694656"/>
    <n v="1.1318922419851558E-4"/>
    <n v="0.112679137694656"/>
    <n v="1.1318922419851558E-4"/>
    <s v="No Growth"/>
    <n v="1"/>
    <n v="1"/>
    <m/>
    <n v="1.13189224198384E-4"/>
    <n v="1.13189224198384E-4"/>
    <s v="2104008210"/>
    <s v="Fuel Comb - Residential - Wood"/>
    <s v="Stationary Source Fuel Combustion"/>
    <s v="Residential"/>
    <s v="Wood"/>
    <s v="Woodstove: fireplace inserts; non-EPA certified"/>
    <x v="1"/>
    <m/>
    <s v="2104008210-51600-NOx"/>
    <m/>
  </r>
  <r>
    <s v="Virginia"/>
    <x v="12"/>
    <x v="1"/>
    <n v="2.1328544774499201"/>
    <n v="2.1328544774474398"/>
    <n v="2.1425096834234701E-3"/>
    <n v="1.0045268939246081E-3"/>
    <n v="2.1328544774499201"/>
    <n v="2.1425096834259611E-3"/>
    <n v="2.1328544774499201"/>
    <n v="2.1425096834259611E-3"/>
    <s v="No Growth"/>
    <n v="1"/>
    <n v="1"/>
    <m/>
    <n v="2.1425096834234701E-3"/>
    <n v="2.1425096834234701E-3"/>
    <s v="2104008210"/>
    <s v="Fuel Comb - Residential - Wood"/>
    <s v="Stationary Source Fuel Combustion"/>
    <s v="Residential"/>
    <s v="Wood"/>
    <s v="Woodstove: fireplace inserts; non-EPA certified"/>
    <x v="1"/>
    <m/>
    <s v="2104008210-51600-VOC"/>
    <m/>
  </r>
  <r>
    <s v="Virginia"/>
    <x v="13"/>
    <x v="0"/>
    <n v="4.1873532169219199E-2"/>
    <n v="4.1873532169170398E-2"/>
    <n v="4.20630892075489E-5"/>
    <n v="1.0045268939246081E-3"/>
    <n v="4.1873532169219199E-2"/>
    <n v="4.206308920759792E-5"/>
    <n v="4.1873532169219199E-2"/>
    <n v="4.206308920759792E-5"/>
    <s v="No Growth"/>
    <n v="1"/>
    <n v="1"/>
    <m/>
    <n v="4.20630892075489E-5"/>
    <n v="4.20630892075489E-5"/>
    <s v="2104008210"/>
    <s v="Fuel Comb - Residential - Wood"/>
    <s v="Stationary Source Fuel Combustion"/>
    <s v="Residential"/>
    <s v="Wood"/>
    <s v="Woodstove: fireplace inserts; non-EPA certified"/>
    <x v="1"/>
    <m/>
    <s v="2104008210-51610-NOx"/>
    <m/>
  </r>
  <r>
    <s v="Virginia"/>
    <x v="13"/>
    <x v="1"/>
    <n v="0.79260615511353605"/>
    <n v="0.79260615511261301"/>
    <n v="7.9619419910080004E-4"/>
    <n v="1.004526893924609E-3"/>
    <n v="0.79260615511353605"/>
    <n v="7.9619419910172714E-4"/>
    <n v="0.79260615511353605"/>
    <n v="7.9619419910172714E-4"/>
    <s v="No Growth"/>
    <n v="1"/>
    <n v="1"/>
    <m/>
    <n v="7.9619419910080004E-4"/>
    <n v="7.9619419910080004E-4"/>
    <s v="2104008210"/>
    <s v="Fuel Comb - Residential - Wood"/>
    <s v="Stationary Source Fuel Combustion"/>
    <s v="Residential"/>
    <s v="Wood"/>
    <s v="Woodstove: fireplace inserts; non-EPA certified"/>
    <x v="1"/>
    <m/>
    <s v="2104008210-51610-VOC"/>
    <m/>
  </r>
  <r>
    <s v="Virginia"/>
    <x v="5"/>
    <x v="0"/>
    <n v="0.14063051453584"/>
    <n v="0.14063051453567599"/>
    <n v="1.4126713395754199E-4"/>
    <n v="1.0045268939246077E-3"/>
    <n v="0.14063051453584"/>
    <n v="1.4126713395770673E-4"/>
    <n v="0.14063051453584"/>
    <n v="1.4126713395770673E-4"/>
    <s v="No Growth"/>
    <n v="1"/>
    <n v="1"/>
    <m/>
    <n v="1.4126713395754199E-4"/>
    <n v="1.4126713395754199E-4"/>
    <s v="2104008210"/>
    <s v="Fuel Comb - Residential - Wood"/>
    <s v="Stationary Source Fuel Combustion"/>
    <s v="Residential"/>
    <s v="Wood"/>
    <s v="Woodstove: fireplace inserts; non-EPA certified"/>
    <x v="1"/>
    <m/>
    <s v="2104008210-51683-NOx"/>
    <m/>
  </r>
  <r>
    <s v="Virginia"/>
    <x v="5"/>
    <x v="1"/>
    <n v="2.66193498400576"/>
    <n v="2.66193498400267"/>
    <n v="2.67398528130944E-3"/>
    <n v="1.0045268939246031E-3"/>
    <n v="2.66193498400576"/>
    <n v="2.6739852813125443E-3"/>
    <n v="2.66193498400576"/>
    <n v="2.6739852813125443E-3"/>
    <s v="No Growth"/>
    <n v="1"/>
    <n v="1"/>
    <m/>
    <n v="2.67398528130944E-3"/>
    <n v="2.67398528130944E-3"/>
    <s v="2104008210"/>
    <s v="Fuel Comb - Residential - Wood"/>
    <s v="Stationary Source Fuel Combustion"/>
    <s v="Residential"/>
    <s v="Wood"/>
    <s v="Woodstove: fireplace inserts; non-EPA certified"/>
    <x v="1"/>
    <m/>
    <s v="2104008210-51683-VOC"/>
    <m/>
  </r>
  <r>
    <s v="Virginia"/>
    <x v="14"/>
    <x v="0"/>
    <n v="5.1677200416742397E-2"/>
    <n v="5.1677200416682403E-2"/>
    <n v="5.1911137621289302E-5"/>
    <n v="1.0045268939246055E-3"/>
    <n v="5.1677200416742397E-2"/>
    <n v="5.191113762134957E-5"/>
    <n v="5.1677200416742397E-2"/>
    <n v="5.191113762134957E-5"/>
    <s v="No Growth"/>
    <n v="1"/>
    <n v="1"/>
    <m/>
    <n v="5.1911137621289302E-5"/>
    <n v="5.1911137621289302E-5"/>
    <s v="2104008210"/>
    <s v="Fuel Comb - Residential - Wood"/>
    <s v="Stationary Source Fuel Combustion"/>
    <s v="Residential"/>
    <s v="Wood"/>
    <s v="Woodstove: fireplace inserts; non-EPA certified"/>
    <x v="1"/>
    <m/>
    <s v="2104008210-51685-NOx"/>
    <m/>
  </r>
  <r>
    <s v="Virginia"/>
    <x v="14"/>
    <x v="1"/>
    <n v="0.97817550943766396"/>
    <n v="0.97817550943652998"/>
    <n v="9.8260360620739404E-4"/>
    <n v="1.0045268939246033E-3"/>
    <n v="0.97817550943766396"/>
    <n v="9.826036062085331E-4"/>
    <n v="0.97817550943766396"/>
    <n v="9.826036062085331E-4"/>
    <s v="No Growth"/>
    <n v="1"/>
    <n v="1"/>
    <m/>
    <n v="9.8260360620739404E-4"/>
    <n v="9.8260360620739404E-4"/>
    <s v="2104008210"/>
    <s v="Fuel Comb - Residential - Wood"/>
    <s v="Stationary Source Fuel Combustion"/>
    <s v="Residential"/>
    <s v="Wood"/>
    <s v="Woodstove: fireplace inserts; non-EPA certified"/>
    <x v="1"/>
    <m/>
    <s v="2104008210-51685-VOC"/>
    <m/>
  </r>
  <r>
    <s v="District of Columbia"/>
    <x v="6"/>
    <x v="0"/>
    <n v="2.332383E-2"/>
    <n v="2.33238299999729E-2"/>
    <n v="2.34294145042982E-5"/>
    <n v="1.0045268939246007E-3"/>
    <n v="2.332383E-2"/>
    <n v="2.3429414504325421E-5"/>
    <n v="2.332383E-2"/>
    <n v="2.3429414504325421E-5"/>
    <s v="No Growth"/>
    <n v="1"/>
    <n v="1"/>
    <m/>
    <n v="2.34294145042982E-5"/>
    <n v="2.34294145042982E-5"/>
    <s v="2104008220"/>
    <s v="Fuel Comb - Residential - Wood"/>
    <s v="Stationary Source Fuel Combustion"/>
    <s v="Residential"/>
    <s v="Wood"/>
    <s v="Woodstove: fireplace inserts; EPA certified; non-catalytic"/>
    <x v="1"/>
    <m/>
    <s v="2104008220-11001-NOx"/>
    <m/>
  </r>
  <r>
    <s v="District of Columbia"/>
    <x v="6"/>
    <x v="1"/>
    <n v="0.16593359999999999"/>
    <n v="0.165933599999807"/>
    <n v="1.6668476380553399E-4"/>
    <n v="1.0045268939246051E-3"/>
    <n v="0.16593359999999999"/>
    <n v="1.6668476380572785E-4"/>
    <n v="0.16593359999999999"/>
    <n v="1.6668476380572785E-4"/>
    <s v="No Growth"/>
    <n v="1"/>
    <n v="1"/>
    <m/>
    <n v="1.6668476380553399E-4"/>
    <n v="1.6668476380553399E-4"/>
    <s v="2104008220"/>
    <s v="Fuel Comb - Residential - Wood"/>
    <s v="Stationary Source Fuel Combustion"/>
    <s v="Residential"/>
    <s v="Wood"/>
    <s v="Woodstove: fireplace inserts; EPA certified; non-catalytic"/>
    <x v="1"/>
    <m/>
    <s v="2104008220-11001-VOC"/>
    <m/>
  </r>
  <r>
    <s v="Maryland"/>
    <x v="7"/>
    <x v="0"/>
    <n v="0.55126476875611197"/>
    <n v="0.55126476875547603"/>
    <n v="5.5376028588800005E-4"/>
    <n v="1.0045268939245979E-3"/>
    <n v="0.55126476875611197"/>
    <n v="5.5376028588863886E-4"/>
    <n v="0.55126476875611197"/>
    <n v="5.5376028588863886E-4"/>
    <s v="Household"/>
    <n v="1.0717053327861332"/>
    <n v="1.0941988750211236"/>
    <m/>
    <n v="5.9346785147134339E-4"/>
    <n v="6.0592388185002548E-4"/>
    <s v="2104008220"/>
    <s v="Fuel Comb - Residential - Wood"/>
    <s v="Stationary Source Fuel Combustion"/>
    <s v="Residential"/>
    <s v="Wood"/>
    <s v="Woodstove: fireplace inserts; EPA certified; non-catalytic"/>
    <x v="1"/>
    <m/>
    <s v="2104008220-24009-NOx"/>
    <m/>
  </r>
  <r>
    <s v="Maryland"/>
    <x v="7"/>
    <x v="1"/>
    <n v="3.92188317365297"/>
    <n v="3.9218831736484101"/>
    <n v="3.9396371227602197E-3"/>
    <n v="1.0045268939246075E-3"/>
    <n v="3.92188317365297"/>
    <n v="3.9396371227648002E-3"/>
    <n v="3.92188317365297"/>
    <n v="3.9396371227648002E-3"/>
    <s v="Household"/>
    <n v="1.0717053327861332"/>
    <n v="1.0941988750211236"/>
    <m/>
    <n v="4.2221301137043456E-3"/>
    <n v="4.3107465077156888E-3"/>
    <s v="2104008220"/>
    <s v="Fuel Comb - Residential - Wood"/>
    <s v="Stationary Source Fuel Combustion"/>
    <s v="Residential"/>
    <s v="Wood"/>
    <s v="Woodstove: fireplace inserts; EPA certified; non-catalytic"/>
    <x v="1"/>
    <m/>
    <s v="2104008220-24009-VOC"/>
    <m/>
  </r>
  <r>
    <s v="Maryland"/>
    <x v="0"/>
    <x v="0"/>
    <n v="1.02777370142521"/>
    <n v="1.02777370142401"/>
    <n v="1.0324263239488601E-3"/>
    <n v="1.0045268939246098E-3"/>
    <n v="1.02777370142521"/>
    <n v="1.0324263239500655E-3"/>
    <n v="1.02777370142521"/>
    <n v="1.0324263239500655E-3"/>
    <s v="Household"/>
    <n v="1.1901345613926138"/>
    <n v="1.2607033014443205"/>
    <m/>
    <n v="1.2287262502230652E-3"/>
    <n v="1.3015832751003514E-3"/>
    <s v="2104008220"/>
    <s v="Fuel Comb - Residential - Wood"/>
    <s v="Stationary Source Fuel Combustion"/>
    <s v="Residential"/>
    <s v="Wood"/>
    <s v="Woodstove: fireplace inserts; EPA certified; non-catalytic"/>
    <x v="1"/>
    <m/>
    <s v="2104008220-24017-NOx"/>
    <m/>
  </r>
  <r>
    <s v="Maryland"/>
    <x v="0"/>
    <x v="1"/>
    <n v="7.31192513744094"/>
    <n v="7.3119251374324401"/>
    <n v="7.3450254469142598E-3"/>
    <n v="1.0045268939246064E-3"/>
    <n v="7.31192513744094"/>
    <n v="7.3450254469227981E-3"/>
    <n v="7.31192513744094"/>
    <n v="7.3450254469227981E-3"/>
    <s v="Household"/>
    <n v="1.1901345613926138"/>
    <n v="1.2607033014443205"/>
    <m/>
    <n v="8.7415686386808893E-3"/>
    <n v="9.2598978301173529E-3"/>
    <s v="2104008220"/>
    <s v="Fuel Comb - Residential - Wood"/>
    <s v="Stationary Source Fuel Combustion"/>
    <s v="Residential"/>
    <s v="Wood"/>
    <s v="Woodstove: fireplace inserts; EPA certified; non-catalytic"/>
    <x v="1"/>
    <m/>
    <s v="2104008220-24017-VOC"/>
    <m/>
  </r>
  <r>
    <s v="Maryland"/>
    <x v="1"/>
    <x v="0"/>
    <n v="1.06572089424002"/>
    <n v="1.0657208942387899"/>
    <n v="1.07054529968024E-3"/>
    <n v="1.0045268939246012E-3"/>
    <n v="1.06572089424002"/>
    <n v="1.0705452996814756E-3"/>
    <n v="1.06572089424002"/>
    <n v="1.0705452996814756E-3"/>
    <s v="Household"/>
    <n v="1.1641130653464411"/>
    <n v="1.2555086048546673"/>
    <m/>
    <n v="1.2462357704029886E-3"/>
    <n v="1.3440788356352598E-3"/>
    <s v="2104008220"/>
    <s v="Fuel Comb - Residential - Wood"/>
    <s v="Stationary Source Fuel Combustion"/>
    <s v="Residential"/>
    <s v="Wood"/>
    <s v="Woodstove: fireplace inserts; EPA certified; non-catalytic"/>
    <x v="1"/>
    <m/>
    <s v="2104008220-24021-NOx"/>
    <m/>
  </r>
  <r>
    <s v="Maryland"/>
    <x v="1"/>
    <x v="1"/>
    <n v="7.5818954938989496"/>
    <n v="7.5818954938901504"/>
    <n v="7.6162179305384204E-3"/>
    <n v="1.0045268939246036E-3"/>
    <n v="7.5818954938989496"/>
    <n v="7.6162179305472597E-3"/>
    <n v="7.5818954938989496"/>
    <n v="7.6162179305472597E-3"/>
    <s v="Household"/>
    <n v="1.1641130653464411"/>
    <n v="1.2555086048546673"/>
    <m/>
    <n v="8.8661388014656083E-3"/>
    <n v="9.5622271482393943E-3"/>
    <s v="2104008220"/>
    <s v="Fuel Comb - Residential - Wood"/>
    <s v="Stationary Source Fuel Combustion"/>
    <s v="Residential"/>
    <s v="Wood"/>
    <s v="Woodstove: fireplace inserts; EPA certified; non-catalytic"/>
    <x v="1"/>
    <m/>
    <s v="2104008220-24021-VOC"/>
    <m/>
  </r>
  <r>
    <s v="Maryland"/>
    <x v="8"/>
    <x v="0"/>
    <n v="2.67842442318338"/>
    <n v="2.6784244231802599"/>
    <n v="2.6905493664290802E-3"/>
    <n v="1.0045268939246094E-3"/>
    <n v="2.67842442318338"/>
    <n v="2.6905493664322144E-3"/>
    <n v="2.67842442318338"/>
    <n v="2.6905493664322144E-3"/>
    <s v="Household"/>
    <n v="1.0822577125548798"/>
    <n v="1.1254828731122657"/>
    <m/>
    <n v="2.9118678028275174E-3"/>
    <n v="3.0281672311789874E-3"/>
    <s v="2104008220"/>
    <s v="Fuel Comb - Residential - Wood"/>
    <s v="Stationary Source Fuel Combustion"/>
    <s v="Residential"/>
    <s v="Wood"/>
    <s v="Woodstove: fireplace inserts; EPA certified; non-catalytic"/>
    <x v="1"/>
    <m/>
    <s v="2104008220-24031-NOx"/>
    <m/>
  </r>
  <r>
    <s v="Maryland"/>
    <x v="8"/>
    <x v="1"/>
    <n v="19.055215642711001"/>
    <n v="19.0552156426888"/>
    <n v="1.9141476582613701E-2"/>
    <n v="1.0045268939246038E-3"/>
    <n v="19.055215642711001"/>
    <n v="1.9141476582636003E-2"/>
    <n v="19.055215642711001"/>
    <n v="1.9141476582636003E-2"/>
    <s v="Household"/>
    <n v="1.0822577125548798"/>
    <n v="1.1254828731122657"/>
    <m/>
    <n v="2.0716010661222303E-2"/>
    <n v="2.1543404059811221E-2"/>
    <s v="2104008220"/>
    <s v="Fuel Comb - Residential - Wood"/>
    <s v="Stationary Source Fuel Combustion"/>
    <s v="Residential"/>
    <s v="Wood"/>
    <s v="Woodstove: fireplace inserts; EPA certified; non-catalytic"/>
    <x v="1"/>
    <m/>
    <s v="2104008220-24031-VOC"/>
    <m/>
  </r>
  <r>
    <s v="Maryland"/>
    <x v="2"/>
    <x v="0"/>
    <n v="2.8141657809331702"/>
    <n v="2.8141657809299101"/>
    <n v="2.8269052109064301E-3"/>
    <n v="1.004526893924604E-3"/>
    <n v="2.8141657809331702"/>
    <n v="2.8269052109097048E-3"/>
    <n v="2.8141657809331702"/>
    <n v="2.8269052109097048E-3"/>
    <s v="Household"/>
    <n v="1.0807753566942964"/>
    <n v="1.1296393901683737"/>
    <m/>
    <n v="3.0552494876583619E-3"/>
    <n v="3.1933834785121376E-3"/>
    <s v="2104008220"/>
    <s v="Fuel Comb - Residential - Wood"/>
    <s v="Stationary Source Fuel Combustion"/>
    <s v="Residential"/>
    <s v="Wood"/>
    <s v="Woodstove: fireplace inserts; EPA certified; non-catalytic"/>
    <x v="1"/>
    <m/>
    <s v="2104008220-24033-NOx"/>
    <m/>
  </r>
  <r>
    <s v="Maryland"/>
    <x v="2"/>
    <x v="1"/>
    <n v="20.020922878116"/>
    <n v="20.020922878092598"/>
    <n v="2.0111555472234598E-2"/>
    <n v="1.004526893924614E-3"/>
    <n v="20.020922878116"/>
    <n v="2.0111555472258107E-2"/>
    <n v="20.020922878116"/>
    <n v="2.0111555472258107E-2"/>
    <s v="Household"/>
    <n v="1.0807753566942964"/>
    <n v="1.1296393901683737"/>
    <m/>
    <n v="2.1736073539181475E-2"/>
    <n v="2.271880525899251E-2"/>
    <s v="2104008220"/>
    <s v="Fuel Comb - Residential - Wood"/>
    <s v="Stationary Source Fuel Combustion"/>
    <s v="Residential"/>
    <s v="Wood"/>
    <s v="Woodstove: fireplace inserts; EPA certified; non-catalytic"/>
    <x v="1"/>
    <m/>
    <s v="2104008220-24033-VOC"/>
    <m/>
  </r>
  <r>
    <s v="Virginia"/>
    <x v="3"/>
    <x v="0"/>
    <n v="0.33644071424694399"/>
    <n v="0.33644071424655297"/>
    <n v="3.3796374567186599E-4"/>
    <n v="1.0045268939246066E-3"/>
    <n v="0.33644071424694399"/>
    <n v="3.3796374567225879E-4"/>
    <n v="0.33644071424694399"/>
    <n v="3.3796374567225879E-4"/>
    <s v="No Growth"/>
    <n v="1"/>
    <n v="1"/>
    <m/>
    <n v="3.3796374567186599E-4"/>
    <n v="3.3796374567186599E-4"/>
    <s v="2104008220"/>
    <s v="Fuel Comb - Residential - Wood"/>
    <s v="Stationary Source Fuel Combustion"/>
    <s v="Residential"/>
    <s v="Wood"/>
    <s v="Woodstove: fireplace inserts; EPA certified; non-catalytic"/>
    <x v="1"/>
    <m/>
    <s v="2104008220-51013-NOx"/>
    <m/>
  </r>
  <r>
    <s v="Virginia"/>
    <x v="3"/>
    <x v="1"/>
    <n v="2.3935524204022398"/>
    <n v="2.39355242039945"/>
    <n v="2.40438777830959E-3"/>
    <n v="1.0045268939246092E-3"/>
    <n v="2.3935524204022398"/>
    <n v="2.4043877783123924E-3"/>
    <n v="2.3935524204022398"/>
    <n v="2.4043877783123924E-3"/>
    <s v="No Growth"/>
    <n v="1"/>
    <n v="1"/>
    <m/>
    <n v="2.40438777830959E-3"/>
    <n v="2.40438777830959E-3"/>
    <s v="2104008220"/>
    <s v="Fuel Comb - Residential - Wood"/>
    <s v="Stationary Source Fuel Combustion"/>
    <s v="Residential"/>
    <s v="Wood"/>
    <s v="Woodstove: fireplace inserts; EPA certified; non-catalytic"/>
    <x v="1"/>
    <m/>
    <s v="2104008220-51013-VOC"/>
    <m/>
  </r>
  <r>
    <s v="Virginia"/>
    <x v="9"/>
    <x v="0"/>
    <n v="3.53383664114528"/>
    <n v="3.5338366411411699"/>
    <n v="3.54983394476252E-3"/>
    <n v="1.0045268939246111E-3"/>
    <n v="3.53383664114528"/>
    <n v="3.5498339447666487E-3"/>
    <n v="3.53383664114528"/>
    <n v="3.5498339447666487E-3"/>
    <s v="No Growth"/>
    <n v="1"/>
    <n v="1"/>
    <m/>
    <n v="3.54983394476252E-3"/>
    <n v="3.54983394476252E-3"/>
    <s v="2104008220"/>
    <s v="Fuel Comb - Residential - Wood"/>
    <s v="Stationary Source Fuel Combustion"/>
    <s v="Residential"/>
    <s v="Wood"/>
    <s v="Woodstove: fireplace inserts; EPA certified; non-catalytic"/>
    <x v="1"/>
    <m/>
    <s v="2104008220-51059-NOx"/>
    <m/>
  </r>
  <r>
    <s v="Virginia"/>
    <x v="9"/>
    <x v="1"/>
    <n v="25.1408992650464"/>
    <n v="25.1408992650172"/>
    <n v="2.52547094491592E-2"/>
    <n v="1.0045268939246085E-3"/>
    <n v="25.1408992650464"/>
    <n v="2.5254709449188534E-2"/>
    <n v="25.1408992650464"/>
    <n v="2.5254709449188534E-2"/>
    <s v="No Growth"/>
    <n v="1"/>
    <n v="1"/>
    <m/>
    <n v="2.52547094491592E-2"/>
    <n v="2.52547094491592E-2"/>
    <s v="2104008220"/>
    <s v="Fuel Comb - Residential - Wood"/>
    <s v="Stationary Source Fuel Combustion"/>
    <s v="Residential"/>
    <s v="Wood"/>
    <s v="Woodstove: fireplace inserts; EPA certified; non-catalytic"/>
    <x v="1"/>
    <m/>
    <s v="2104008220-51059-VOC"/>
    <m/>
  </r>
  <r>
    <s v="Virginia"/>
    <x v="4"/>
    <x v="0"/>
    <n v="1.2645520207401599"/>
    <n v="1.26455202073869"/>
    <n v="1.2702765135987201E-3"/>
    <n v="1.0045268939246059E-3"/>
    <n v="1.2645520207401599"/>
    <n v="1.2702765136001967E-3"/>
    <n v="1.2645520207401599"/>
    <n v="1.2702765136001967E-3"/>
    <s v="No Growth"/>
    <n v="1"/>
    <n v="1"/>
    <m/>
    <n v="1.2702765135987201E-3"/>
    <n v="1.2702765135987201E-3"/>
    <s v="2104008220"/>
    <s v="Fuel Comb - Residential - Wood"/>
    <s v="Stationary Source Fuel Combustion"/>
    <s v="Residential"/>
    <s v="Wood"/>
    <s v="Woodstove: fireplace inserts; EPA certified; non-catalytic"/>
    <x v="1"/>
    <m/>
    <s v="2104008220-51107-NOx"/>
    <m/>
  </r>
  <r>
    <s v="Virginia"/>
    <x v="4"/>
    <x v="1"/>
    <n v="8.9964455623904005"/>
    <n v="8.9964455623799608"/>
    <n v="9.0371715171393505E-3"/>
    <n v="1.0045268939246064E-3"/>
    <n v="8.9964455623904005"/>
    <n v="9.0371715171498369E-3"/>
    <n v="8.9964455623904005"/>
    <n v="9.0371715171498369E-3"/>
    <s v="No Growth"/>
    <n v="1"/>
    <n v="1"/>
    <m/>
    <n v="9.0371715171393505E-3"/>
    <n v="9.0371715171393505E-3"/>
    <s v="2104008220"/>
    <s v="Fuel Comb - Residential - Wood"/>
    <s v="Stationary Source Fuel Combustion"/>
    <s v="Residential"/>
    <s v="Wood"/>
    <s v="Woodstove: fireplace inserts; EPA certified; non-catalytic"/>
    <x v="1"/>
    <m/>
    <s v="2104008220-51107-VOC"/>
    <m/>
  </r>
  <r>
    <s v="Virginia"/>
    <x v="10"/>
    <x v="0"/>
    <n v="1.8353134009872001"/>
    <n v="1.83531340098507"/>
    <n v="1.8436216700697401E-3"/>
    <n v="1.0045268939246075E-3"/>
    <n v="1.8353134009872001"/>
    <n v="1.8436216700718796E-3"/>
    <n v="1.8353134009872001"/>
    <n v="1.8436216700718796E-3"/>
    <s v="No Growth"/>
    <n v="1"/>
    <n v="1"/>
    <m/>
    <n v="1.8436216700697401E-3"/>
    <n v="1.8436216700697401E-3"/>
    <s v="2104008220"/>
    <s v="Fuel Comb - Residential - Wood"/>
    <s v="Stationary Source Fuel Combustion"/>
    <s v="Residential"/>
    <s v="Wood"/>
    <s v="Woodstove: fireplace inserts; EPA certified; non-catalytic"/>
    <x v="1"/>
    <m/>
    <s v="2104008220-51153-NOx"/>
    <m/>
  </r>
  <r>
    <s v="Virginia"/>
    <x v="10"/>
    <x v="1"/>
    <n v="13.0570362902432"/>
    <n v="13.057036290228"/>
    <n v="1.31161441084836E-2"/>
    <n v="1.0045268939246066E-3"/>
    <n v="13.0570362902432"/>
    <n v="1.3116144108498869E-2"/>
    <n v="13.0570362902432"/>
    <n v="1.3116144108498869E-2"/>
    <s v="No Growth"/>
    <n v="1"/>
    <n v="1"/>
    <m/>
    <n v="1.31161441084836E-2"/>
    <n v="1.31161441084836E-2"/>
    <s v="2104008220"/>
    <s v="Fuel Comb - Residential - Wood"/>
    <s v="Stationary Source Fuel Combustion"/>
    <s v="Residential"/>
    <s v="Wood"/>
    <s v="Woodstove: fireplace inserts; EPA certified; non-catalytic"/>
    <x v="1"/>
    <m/>
    <s v="2104008220-51153-VOC"/>
    <m/>
  </r>
  <r>
    <s v="Virginia"/>
    <x v="11"/>
    <x v="0"/>
    <n v="0.123015661744864"/>
    <n v="0.12301566174472101"/>
    <n v="1.2357254059650399E-4"/>
    <n v="1.0045268939246014E-3"/>
    <n v="0.123015661744864"/>
    <n v="1.2357254059664765E-4"/>
    <n v="0.123015661744864"/>
    <n v="1.2357254059664765E-4"/>
    <s v="No Growth"/>
    <n v="1"/>
    <n v="1"/>
    <m/>
    <n v="1.2357254059650399E-4"/>
    <n v="1.2357254059650399E-4"/>
    <s v="2104008220"/>
    <s v="Fuel Comb - Residential - Wood"/>
    <s v="Stationary Source Fuel Combustion"/>
    <s v="Residential"/>
    <s v="Wood"/>
    <s v="Woodstove: fireplace inserts; EPA certified; non-catalytic"/>
    <x v="1"/>
    <m/>
    <s v="2104008220-51510-NOx"/>
    <m/>
  </r>
  <r>
    <s v="Virginia"/>
    <x v="11"/>
    <x v="1"/>
    <n v="0.87517488486387196"/>
    <n v="0.875174884862852"/>
    <n v="8.7913670873211096E-4"/>
    <n v="1.0045268939246124E-3"/>
    <n v="0.87517488486387196"/>
    <n v="8.7913670873313564E-4"/>
    <n v="0.87517488486387196"/>
    <n v="8.7913670873313564E-4"/>
    <s v="No Growth"/>
    <n v="1"/>
    <n v="1"/>
    <m/>
    <n v="8.7913670873211096E-4"/>
    <n v="8.7913670873211096E-4"/>
    <s v="2104008220"/>
    <s v="Fuel Comb - Residential - Wood"/>
    <s v="Stationary Source Fuel Combustion"/>
    <s v="Residential"/>
    <s v="Wood"/>
    <s v="Woodstove: fireplace inserts; EPA certified; non-catalytic"/>
    <x v="1"/>
    <m/>
    <s v="2104008220-51510-VOC"/>
    <m/>
  </r>
  <r>
    <s v="Virginia"/>
    <x v="12"/>
    <x v="0"/>
    <n v="8.9774780989676797E-2"/>
    <n v="8.97747809895727E-2"/>
    <n v="9.0181181900217093E-5"/>
    <n v="1.0045268939246044E-3"/>
    <n v="8.9774780989676797E-2"/>
    <n v="9.0181181900321651E-5"/>
    <n v="8.9774780989676797E-2"/>
    <n v="9.0181181900321651E-5"/>
    <s v="No Growth"/>
    <n v="1"/>
    <n v="1"/>
    <m/>
    <n v="9.0181181900217093E-5"/>
    <n v="9.0181181900217093E-5"/>
    <s v="2104008220"/>
    <s v="Fuel Comb - Residential - Wood"/>
    <s v="Stationary Source Fuel Combustion"/>
    <s v="Residential"/>
    <s v="Wood"/>
    <s v="Woodstove: fireplace inserts; EPA certified; non-catalytic"/>
    <x v="1"/>
    <m/>
    <s v="2104008220-51600-NOx"/>
    <m/>
  </r>
  <r>
    <s v="Virginia"/>
    <x v="12"/>
    <x v="1"/>
    <n v="0.63868794827078401"/>
    <n v="0.63868794827004205"/>
    <n v="6.4157922086278496E-4"/>
    <n v="1.0045268939246064E-3"/>
    <n v="0.63868794827078401"/>
    <n v="6.4157922086353035E-4"/>
    <n v="0.63868794827078401"/>
    <n v="6.4157922086353035E-4"/>
    <s v="No Growth"/>
    <n v="1"/>
    <n v="1"/>
    <m/>
    <n v="6.4157922086278496E-4"/>
    <n v="6.4157922086278496E-4"/>
    <s v="2104008220"/>
    <s v="Fuel Comb - Residential - Wood"/>
    <s v="Stationary Source Fuel Combustion"/>
    <s v="Residential"/>
    <s v="Wood"/>
    <s v="Woodstove: fireplace inserts; EPA certified; non-catalytic"/>
    <x v="1"/>
    <m/>
    <s v="2104008220-51600-VOC"/>
    <m/>
  </r>
  <r>
    <s v="Virginia"/>
    <x v="13"/>
    <x v="0"/>
    <n v="3.3361887849820797E-2"/>
    <n v="3.3361887849782002E-2"/>
    <n v="3.3512913577202502E-5"/>
    <n v="1.004526893924604E-3"/>
    <n v="3.3361887849820797E-2"/>
    <n v="3.3512913577241472E-5"/>
    <n v="3.3361887849820797E-2"/>
    <n v="3.3512913577241472E-5"/>
    <s v="No Growth"/>
    <n v="1"/>
    <n v="1"/>
    <m/>
    <n v="3.3512913577202502E-5"/>
    <n v="3.3512913577202502E-5"/>
    <s v="2104008220"/>
    <s v="Fuel Comb - Residential - Wood"/>
    <s v="Stationary Source Fuel Combustion"/>
    <s v="Residential"/>
    <s v="Wood"/>
    <s v="Woodstove: fireplace inserts; EPA certified; non-catalytic"/>
    <x v="1"/>
    <m/>
    <s v="2104008220-51610-NOx"/>
    <m/>
  </r>
  <r>
    <s v="Virginia"/>
    <x v="13"/>
    <x v="1"/>
    <n v="0.23734765323840001"/>
    <n v="0.23734765323812401"/>
    <n v="2.3842210088758601E-4"/>
    <n v="1.0045268939246012E-3"/>
    <n v="0.23734765323840001"/>
    <n v="2.3842210088786326E-4"/>
    <n v="0.23734765323840001"/>
    <n v="2.3842210088786326E-4"/>
    <s v="No Growth"/>
    <n v="1"/>
    <n v="1"/>
    <m/>
    <n v="2.3842210088758601E-4"/>
    <n v="2.3842210088758601E-4"/>
    <s v="2104008220"/>
    <s v="Fuel Comb - Residential - Wood"/>
    <s v="Stationary Source Fuel Combustion"/>
    <s v="Residential"/>
    <s v="Wood"/>
    <s v="Woodstove: fireplace inserts; EPA certified; non-catalytic"/>
    <x v="1"/>
    <m/>
    <s v="2104008220-51610-VOC"/>
    <m/>
  </r>
  <r>
    <s v="Virginia"/>
    <x v="5"/>
    <x v="0"/>
    <n v="0.112044508360928"/>
    <n v="0.112044508360797"/>
    <n v="1.12551721964981E-4"/>
    <n v="1.0045268939246064E-3"/>
    <n v="0.112044508360928"/>
    <n v="1.1255172196511259E-4"/>
    <n v="0.112044508360928"/>
    <n v="1.1255172196511259E-4"/>
    <s v="No Growth"/>
    <n v="1"/>
    <n v="1"/>
    <m/>
    <n v="1.12551721964981E-4"/>
    <n v="1.12551721964981E-4"/>
    <s v="2104008220"/>
    <s v="Fuel Comb - Residential - Wood"/>
    <s v="Stationary Source Fuel Combustion"/>
    <s v="Residential"/>
    <s v="Wood"/>
    <s v="Woodstove: fireplace inserts; EPA certified; non-catalytic"/>
    <x v="1"/>
    <m/>
    <s v="2104008220-51683-NOx"/>
    <m/>
  </r>
  <r>
    <s v="Virginia"/>
    <x v="5"/>
    <x v="1"/>
    <n v="0.797122324981408"/>
    <n v="0.79712232498048397"/>
    <n v="8.0073081319060701E-4"/>
    <n v="1.0045268939246075E-3"/>
    <n v="0.797122324981408"/>
    <n v="8.0073081319153531E-4"/>
    <n v="0.797122324981408"/>
    <n v="8.0073081319153531E-4"/>
    <s v="No Growth"/>
    <n v="1"/>
    <n v="1"/>
    <m/>
    <n v="8.0073081319060701E-4"/>
    <n v="8.0073081319060701E-4"/>
    <s v="2104008220"/>
    <s v="Fuel Comb - Residential - Wood"/>
    <s v="Stationary Source Fuel Combustion"/>
    <s v="Residential"/>
    <s v="Wood"/>
    <s v="Woodstove: fireplace inserts; EPA certified; non-catalytic"/>
    <x v="1"/>
    <m/>
    <s v="2104008220-51683-VOC"/>
    <m/>
  </r>
  <r>
    <s v="Virginia"/>
    <x v="14"/>
    <x v="0"/>
    <n v="4.1172759334252698E-2"/>
    <n v="4.1172759334205E-2"/>
    <n v="4.1359144048294202E-5"/>
    <n v="1.0045268939246042E-3"/>
    <n v="4.1172759334252698E-2"/>
    <n v="4.1359144048342117E-5"/>
    <n v="4.1172759334252698E-2"/>
    <n v="4.1359144048342117E-5"/>
    <s v="No Growth"/>
    <n v="1"/>
    <n v="1"/>
    <m/>
    <n v="4.1359144048294202E-5"/>
    <n v="4.1359144048294202E-5"/>
    <s v="2104008220"/>
    <s v="Fuel Comb - Residential - Wood"/>
    <s v="Stationary Source Fuel Combustion"/>
    <s v="Residential"/>
    <s v="Wood"/>
    <s v="Woodstove: fireplace inserts; EPA certified; non-catalytic"/>
    <x v="1"/>
    <m/>
    <s v="2104008220-51685-NOx"/>
    <m/>
  </r>
  <r>
    <s v="Virginia"/>
    <x v="14"/>
    <x v="1"/>
    <n v="0.29291680340172799"/>
    <n v="0.29291680340138898"/>
    <n v="2.9424280669912E-4"/>
    <n v="1.0045268939246001E-3"/>
    <n v="0.29291680340172799"/>
    <n v="2.9424280669946055E-4"/>
    <n v="0.29291680340172799"/>
    <n v="2.9424280669946055E-4"/>
    <s v="No Growth"/>
    <n v="1"/>
    <n v="1"/>
    <m/>
    <n v="2.9424280669912E-4"/>
    <n v="2.9424280669912E-4"/>
    <s v="2104008220"/>
    <s v="Fuel Comb - Residential - Wood"/>
    <s v="Stationary Source Fuel Combustion"/>
    <s v="Residential"/>
    <s v="Wood"/>
    <s v="Woodstove: fireplace inserts; EPA certified; non-catalytic"/>
    <x v="1"/>
    <m/>
    <s v="2104008220-51685-VOC"/>
    <m/>
  </r>
  <r>
    <s v="District of Columbia"/>
    <x v="6"/>
    <x v="0"/>
    <n v="1.8886750000000001E-2"/>
    <n v="1.8886749999978001E-2"/>
    <n v="1.8972248313808501E-5"/>
    <n v="1.0045268939246085E-3"/>
    <n v="1.8886750000000001E-2"/>
    <n v="1.8972248313830602E-5"/>
    <n v="1.8886750000000001E-2"/>
    <n v="1.8972248313830602E-5"/>
    <s v="No Growth"/>
    <n v="1"/>
    <n v="1"/>
    <m/>
    <n v="1.8972248313808501E-5"/>
    <n v="1.8972248313808501E-5"/>
    <s v="2104008230"/>
    <s v="Fuel Comb - Residential - Wood"/>
    <s v="Stationary Source Fuel Combustion"/>
    <s v="Residential"/>
    <s v="Wood"/>
    <s v="Woodstove: fireplace inserts; EPA certified; catalytic"/>
    <x v="1"/>
    <m/>
    <s v="2104008230-11001-NOx"/>
    <m/>
  </r>
  <r>
    <s v="District of Columbia"/>
    <x v="6"/>
    <x v="1"/>
    <n v="0.14165059999999999"/>
    <n v="0.14165059999983501"/>
    <n v="1.4229183724039101E-4"/>
    <n v="1.0045268939246057E-3"/>
    <n v="0.14165059999999999"/>
    <n v="1.4229183724055673E-4"/>
    <n v="0.14165059999999999"/>
    <n v="1.4229183724055673E-4"/>
    <s v="No Growth"/>
    <n v="1"/>
    <n v="1"/>
    <m/>
    <n v="1.4229183724039101E-4"/>
    <n v="1.4229183724039101E-4"/>
    <s v="2104008230"/>
    <s v="Fuel Comb - Residential - Wood"/>
    <s v="Stationary Source Fuel Combustion"/>
    <s v="Residential"/>
    <s v="Wood"/>
    <s v="Woodstove: fireplace inserts; EPA certified; catalytic"/>
    <x v="1"/>
    <m/>
    <s v="2104008230-11001-VOC"/>
    <m/>
  </r>
  <r>
    <s v="Maryland"/>
    <x v="7"/>
    <x v="0"/>
    <n v="0.44639319153274098"/>
    <n v="0.44639319153222501"/>
    <n v="4.4841396615895399E-4"/>
    <n v="1.0045268939245977E-3"/>
    <n v="0.44639319153274098"/>
    <n v="4.4841396615947235E-4"/>
    <n v="0.44639319153274098"/>
    <n v="4.4841396615947235E-4"/>
    <s v="Household"/>
    <n v="1.0717053327861332"/>
    <n v="1.0941988750211236"/>
    <m/>
    <n v="4.8056763882833165E-4"/>
    <n v="4.9065405731488763E-4"/>
    <s v="2104008230"/>
    <s v="Fuel Comb - Residential - Wood"/>
    <s v="Stationary Source Fuel Combustion"/>
    <s v="Residential"/>
    <s v="Wood"/>
    <s v="Woodstove: fireplace inserts; EPA certified; catalytic"/>
    <x v="1"/>
    <m/>
    <s v="2104008230-24009-NOx"/>
    <m/>
  </r>
  <r>
    <s v="Maryland"/>
    <x v="7"/>
    <x v="1"/>
    <n v="3.3479491594258399"/>
    <n v="3.3479491594219599"/>
    <n v="3.36310497013161E-3"/>
    <n v="1.0045268939245979E-3"/>
    <n v="3.3479491594258399"/>
    <n v="3.3631049701355075E-3"/>
    <n v="3.3479491594258399"/>
    <n v="3.3631049701355075E-3"/>
    <s v="Household"/>
    <n v="1.0717053327861332"/>
    <n v="1.0941988750211236"/>
    <m/>
    <n v="3.6042575312095959E-3"/>
    <n v="3.6799056748959571E-3"/>
    <s v="2104008230"/>
    <s v="Fuel Comb - Residential - Wood"/>
    <s v="Stationary Source Fuel Combustion"/>
    <s v="Residential"/>
    <s v="Wood"/>
    <s v="Woodstove: fireplace inserts; EPA certified; catalytic"/>
    <x v="1"/>
    <m/>
    <s v="2104008230-24009-VOC"/>
    <m/>
  </r>
  <r>
    <s v="Maryland"/>
    <x v="0"/>
    <x v="0"/>
    <n v="0.83225171560754996"/>
    <n v="0.83225171560658295"/>
    <n v="8.3601923084170699E-4"/>
    <n v="1.0045268939246081E-3"/>
    <n v="0.83225171560754996"/>
    <n v="8.3601923084267843E-4"/>
    <n v="0.83225171560754996"/>
    <n v="8.3601923084267843E-4"/>
    <s v="Household"/>
    <n v="1.1901345613926138"/>
    <n v="1.2607033014443205"/>
    <m/>
    <n v="9.9497538061358529E-4"/>
    <n v="1.0539722043930815E-3"/>
    <s v="2104008230"/>
    <s v="Fuel Comb - Residential - Wood"/>
    <s v="Stationary Source Fuel Combustion"/>
    <s v="Residential"/>
    <s v="Wood"/>
    <s v="Woodstove: fireplace inserts; EPA certified; catalytic"/>
    <x v="1"/>
    <m/>
    <s v="2104008230-24017-NOx"/>
    <m/>
  </r>
  <r>
    <s v="Maryland"/>
    <x v="0"/>
    <x v="1"/>
    <n v="6.2418874211960604"/>
    <n v="6.2418874211888298"/>
    <n v="6.2701437834338696E-3"/>
    <n v="1.0045268939246038E-3"/>
    <n v="6.2418874211960604"/>
    <n v="6.2701437834411337E-3"/>
    <n v="6.2418874211960604"/>
    <n v="6.2701437834411337E-3"/>
    <s v="Household"/>
    <n v="1.1901345613926138"/>
    <n v="1.2607033014443205"/>
    <m/>
    <n v="7.4623148215656925E-3"/>
    <n v="7.9047909683056614E-3"/>
    <s v="2104008230"/>
    <s v="Fuel Comb - Residential - Wood"/>
    <s v="Stationary Source Fuel Combustion"/>
    <s v="Residential"/>
    <s v="Wood"/>
    <s v="Woodstove: fireplace inserts; EPA certified; catalytic"/>
    <x v="1"/>
    <m/>
    <s v="2104008230-24017-VOC"/>
    <m/>
  </r>
  <r>
    <s v="Maryland"/>
    <x v="1"/>
    <x v="0"/>
    <n v="0.86297997999016396"/>
    <n v="0.86297997998916198"/>
    <n v="8.6688659881763099E-4"/>
    <n v="1.0045268939246053E-3"/>
    <n v="0.86297997999016396"/>
    <n v="8.6688659881863745E-4"/>
    <n v="0.86297997999016396"/>
    <n v="8.6688659881863745E-4"/>
    <s v="Household"/>
    <n v="1.1641130653464411"/>
    <n v="1.2555086048546673"/>
    <m/>
    <n v="1.009154015857343E-3"/>
    <n v="1.0883835842487315E-3"/>
    <s v="2104008230"/>
    <s v="Fuel Comb - Residential - Wood"/>
    <s v="Stationary Source Fuel Combustion"/>
    <s v="Residential"/>
    <s v="Wood"/>
    <s v="Woodstove: fireplace inserts; EPA certified; catalytic"/>
    <x v="1"/>
    <m/>
    <s v="2104008230-24021-NOx"/>
    <m/>
  </r>
  <r>
    <s v="Maryland"/>
    <x v="1"/>
    <x v="1"/>
    <n v="6.4723500728565098"/>
    <n v="6.4723500728489904"/>
    <n v="6.5016497150716702E-3"/>
    <n v="1.0045268939246025E-3"/>
    <n v="6.4723500728565098"/>
    <n v="6.5016497150792241E-3"/>
    <n v="6.4723500728565098"/>
    <n v="6.5016497150792241E-3"/>
    <s v="Household"/>
    <n v="1.1641130653464411"/>
    <n v="1.2555086048546673"/>
    <m/>
    <n v="7.5686553796208977E-3"/>
    <n v="8.1628771630233785E-3"/>
    <s v="2104008230"/>
    <s v="Fuel Comb - Residential - Wood"/>
    <s v="Stationary Source Fuel Combustion"/>
    <s v="Residential"/>
    <s v="Wood"/>
    <s v="Woodstove: fireplace inserts; EPA certified; catalytic"/>
    <x v="1"/>
    <m/>
    <s v="2104008230-24021-VOC"/>
    <m/>
  </r>
  <r>
    <s v="Maryland"/>
    <x v="8"/>
    <x v="0"/>
    <n v="2.1688860505758498"/>
    <n v="2.1688860505733301"/>
    <n v="2.1787043676588301E-3"/>
    <n v="1.0045268939246046E-3"/>
    <n v="2.1688860505758498"/>
    <n v="2.1787043676613615E-3"/>
    <n v="2.1688860505758498"/>
    <n v="2.1787043676613615E-3"/>
    <s v="Household"/>
    <n v="1.0822577125548798"/>
    <n v="1.1254828731122657"/>
    <m/>
    <n v="2.3579196052757713E-3"/>
    <n v="2.452094451374902E-3"/>
    <s v="2104008230"/>
    <s v="Fuel Comb - Residential - Wood"/>
    <s v="Stationary Source Fuel Combustion"/>
    <s v="Residential"/>
    <s v="Wood"/>
    <s v="Woodstove: fireplace inserts; EPA certified; catalytic"/>
    <x v="1"/>
    <m/>
    <s v="2104008230-24031-NOx"/>
    <m/>
  </r>
  <r>
    <s v="Maryland"/>
    <x v="8"/>
    <x v="1"/>
    <n v="16.266643150016002"/>
    <n v="16.266643149997101"/>
    <n v="1.63402805180465E-2"/>
    <n v="1.0045268939246025E-3"/>
    <n v="16.266643150016002"/>
    <n v="1.6340280518065485E-2"/>
    <n v="16.266643150016002"/>
    <n v="1.6340280518065485E-2"/>
    <s v="Household"/>
    <n v="1.0822577125548798"/>
    <n v="1.1254828731122657"/>
    <m/>
    <n v="1.7684394615966072E-2"/>
    <n v="1.8390705864911355E-2"/>
    <s v="2104008230"/>
    <s v="Fuel Comb - Residential - Wood"/>
    <s v="Stationary Source Fuel Combustion"/>
    <s v="Residential"/>
    <s v="Wood"/>
    <s v="Woodstove: fireplace inserts; EPA certified; catalytic"/>
    <x v="1"/>
    <m/>
    <s v="2104008230-24031-VOC"/>
    <m/>
  </r>
  <r>
    <s v="Maryland"/>
    <x v="2"/>
    <x v="0"/>
    <n v="2.2788040560351002"/>
    <n v="2.2788040560324401"/>
    <n v="2.28911996026907E-3"/>
    <n v="1.0045268939246101E-3"/>
    <n v="2.2788040560351002"/>
    <n v="2.2891199602717424E-3"/>
    <n v="2.2788040560351002"/>
    <n v="2.2891199602717424E-3"/>
    <s v="Household"/>
    <n v="1.0807753566942964"/>
    <n v="1.1296393901683737"/>
    <m/>
    <n v="2.4740244415758375E-3"/>
    <n v="2.5858800759406041E-3"/>
    <s v="2104008230"/>
    <s v="Fuel Comb - Residential - Wood"/>
    <s v="Stationary Source Fuel Combustion"/>
    <s v="Residential"/>
    <s v="Wood"/>
    <s v="Woodstove: fireplace inserts; EPA certified; catalytic"/>
    <x v="1"/>
    <m/>
    <s v="2104008230-24033-NOx"/>
    <m/>
  </r>
  <r>
    <s v="Maryland"/>
    <x v="2"/>
    <x v="1"/>
    <n v="17.091030420263198"/>
    <n v="17.091030420243399"/>
    <n v="1.71683997020179E-2"/>
    <n v="1.0045268939245968E-3"/>
    <n v="17.091030420263198"/>
    <n v="1.7168399702037786E-2"/>
    <n v="17.091030420263198"/>
    <n v="1.7168399702037786E-2"/>
    <s v="Household"/>
    <n v="1.0807753566942964"/>
    <n v="1.1296393901683737"/>
    <m/>
    <n v="1.8555183311818647E-2"/>
    <n v="1.9394100569554387E-2"/>
    <s v="2104008230"/>
    <s v="Fuel Comb - Residential - Wood"/>
    <s v="Stationary Source Fuel Combustion"/>
    <s v="Residential"/>
    <s v="Wood"/>
    <s v="Woodstove: fireplace inserts; EPA certified; catalytic"/>
    <x v="1"/>
    <m/>
    <s v="2104008230-24033-VOC"/>
    <m/>
  </r>
  <r>
    <s v="Virginia"/>
    <x v="3"/>
    <x v="0"/>
    <n v="0.27243677575382402"/>
    <n v="0.272436775753508"/>
    <n v="2.7367006813850498E-4"/>
    <n v="1.0045268939246029E-3"/>
    <n v="0.27243677575382402"/>
    <n v="2.7367006813882244E-4"/>
    <n v="0.27243677575382402"/>
    <n v="2.7367006813882244E-4"/>
    <s v="No Growth"/>
    <n v="1"/>
    <n v="1"/>
    <m/>
    <n v="2.7367006813850498E-4"/>
    <n v="2.7367006813850498E-4"/>
    <s v="2104008230"/>
    <s v="Fuel Comb - Residential - Wood"/>
    <s v="Stationary Source Fuel Combustion"/>
    <s v="Residential"/>
    <s v="Wood"/>
    <s v="Woodstove: fireplace inserts; EPA certified; catalytic"/>
    <x v="1"/>
    <m/>
    <s v="2104008230-51013-NOx"/>
    <m/>
  </r>
  <r>
    <s v="Virginia"/>
    <x v="3"/>
    <x v="1"/>
    <n v="2.0432765518857599"/>
    <n v="2.04327655188338"/>
    <n v="2.0525262480923902E-3"/>
    <n v="1.0045268939246057E-3"/>
    <n v="2.0432765518857599"/>
    <n v="2.0525262480947807E-3"/>
    <n v="2.0432765518857599"/>
    <n v="2.0525262480947807E-3"/>
    <s v="No Growth"/>
    <n v="1"/>
    <n v="1"/>
    <m/>
    <n v="2.0525262480923902E-3"/>
    <n v="2.0525262480923902E-3"/>
    <s v="2104008230"/>
    <s v="Fuel Comb - Residential - Wood"/>
    <s v="Stationary Source Fuel Combustion"/>
    <s v="Residential"/>
    <s v="Wood"/>
    <s v="Woodstove: fireplace inserts; EPA certified; catalytic"/>
    <x v="1"/>
    <m/>
    <s v="2104008230-51013-VOC"/>
    <m/>
  </r>
  <r>
    <s v="Virginia"/>
    <x v="9"/>
    <x v="0"/>
    <n v="2.8615658734038401"/>
    <n v="2.86156587340054"/>
    <n v="2.8745198785676699E-3"/>
    <n v="1.0045268939245966E-3"/>
    <n v="2.8615658734038401"/>
    <n v="2.8745198785709849E-3"/>
    <n v="2.8615658734038401"/>
    <n v="2.8745198785709849E-3"/>
    <s v="No Growth"/>
    <n v="1"/>
    <n v="1"/>
    <m/>
    <n v="2.8745198785676699E-3"/>
    <n v="2.8745198785676699E-3"/>
    <s v="2104008230"/>
    <s v="Fuel Comb - Residential - Wood"/>
    <s v="Stationary Source Fuel Combustion"/>
    <s v="Residential"/>
    <s v="Wood"/>
    <s v="Woodstove: fireplace inserts; EPA certified; catalytic"/>
    <x v="1"/>
    <m/>
    <s v="2104008230-51059-NOx"/>
    <m/>
  </r>
  <r>
    <s v="Virginia"/>
    <x v="9"/>
    <x v="1"/>
    <n v="21.461741604755201"/>
    <n v="21.4617416047303"/>
    <n v="2.1558896632412099E-2"/>
    <n v="1.0045268939246005E-3"/>
    <n v="21.461741604755201"/>
    <n v="2.1558896632437114E-2"/>
    <n v="21.461741604755201"/>
    <n v="2.1558896632437114E-2"/>
    <s v="No Growth"/>
    <n v="1"/>
    <n v="1"/>
    <m/>
    <n v="2.1558896632412099E-2"/>
    <n v="2.1558896632412099E-2"/>
    <s v="2104008230"/>
    <s v="Fuel Comb - Residential - Wood"/>
    <s v="Stationary Source Fuel Combustion"/>
    <s v="Residential"/>
    <s v="Wood"/>
    <s v="Woodstove: fireplace inserts; EPA certified; catalytic"/>
    <x v="1"/>
    <m/>
    <s v="2104008230-51059-VOC"/>
    <m/>
  </r>
  <r>
    <s v="Virginia"/>
    <x v="4"/>
    <x v="0"/>
    <n v="1.0239857294441601"/>
    <n v="1.02398572944296"/>
    <n v="1.0286212042204599E-3"/>
    <n v="1.0045268939246075E-3"/>
    <n v="1.0239857294441601"/>
    <n v="1.0286212042216656E-3"/>
    <n v="1.0239857294441601"/>
    <n v="1.0286212042216656E-3"/>
    <s v="No Growth"/>
    <n v="1"/>
    <n v="1"/>
    <m/>
    <n v="1.0286212042204599E-3"/>
    <n v="1.0286212042204599E-3"/>
    <s v="2104008230"/>
    <s v="Fuel Comb - Residential - Wood"/>
    <s v="Stationary Source Fuel Combustion"/>
    <s v="Residential"/>
    <s v="Wood"/>
    <s v="Woodstove: fireplace inserts; EPA certified; catalytic"/>
    <x v="1"/>
    <m/>
    <s v="2104008230-51107-NOx"/>
    <m/>
  </r>
  <r>
    <s v="Virginia"/>
    <x v="4"/>
    <x v="1"/>
    <n v="7.6798924816764798"/>
    <n v="7.6798924816675802"/>
    <n v="7.7146585402844397E-3"/>
    <n v="1.0045268939246023E-3"/>
    <n v="7.6798924816764798"/>
    <n v="7.7146585402933796E-3"/>
    <n v="7.6798924816764798"/>
    <n v="7.7146585402933796E-3"/>
    <s v="No Growth"/>
    <n v="1"/>
    <n v="1"/>
    <m/>
    <n v="7.7146585402844397E-3"/>
    <n v="7.7146585402844397E-3"/>
    <s v="2104008230"/>
    <s v="Fuel Comb - Residential - Wood"/>
    <s v="Stationary Source Fuel Combustion"/>
    <s v="Residential"/>
    <s v="Wood"/>
    <s v="Woodstove: fireplace inserts; EPA certified; catalytic"/>
    <x v="1"/>
    <m/>
    <s v="2104008230-51107-VOC"/>
    <m/>
  </r>
  <r>
    <s v="Virginia"/>
    <x v="10"/>
    <x v="0"/>
    <n v="1.48616650156448"/>
    <n v="1.4861665015627501"/>
    <n v="1.49289421966963E-3"/>
    <n v="1.0045268939246077E-3"/>
    <n v="1.48616650156448"/>
    <n v="1.4928942196713677E-3"/>
    <n v="1.48616650156448"/>
    <n v="1.4928942196713677E-3"/>
    <s v="No Growth"/>
    <n v="1"/>
    <n v="1"/>
    <m/>
    <n v="1.49289421966963E-3"/>
    <n v="1.49289421966963E-3"/>
    <s v="2104008230"/>
    <s v="Fuel Comb - Residential - Wood"/>
    <s v="Stationary Source Fuel Combustion"/>
    <s v="Residential"/>
    <s v="Wood"/>
    <s v="Woodstove: fireplace inserts; EPA certified; catalytic"/>
    <x v="1"/>
    <m/>
    <s v="2104008230-51153-NOx"/>
    <m/>
  </r>
  <r>
    <s v="Virginia"/>
    <x v="10"/>
    <x v="1"/>
    <n v="11.1462512075072"/>
    <n v="11.1462512074943"/>
    <n v="1.1196709104367601E-2"/>
    <n v="1.0045268939246027E-3"/>
    <n v="11.1462512075072"/>
    <n v="1.1196709104380561E-2"/>
    <n v="11.1462512075072"/>
    <n v="1.1196709104380561E-2"/>
    <s v="No Growth"/>
    <n v="1"/>
    <n v="1"/>
    <m/>
    <n v="1.1196709104367601E-2"/>
    <n v="1.1196709104367601E-2"/>
    <s v="2104008230"/>
    <s v="Fuel Comb - Residential - Wood"/>
    <s v="Stationary Source Fuel Combustion"/>
    <s v="Residential"/>
    <s v="Wood"/>
    <s v="Woodstove: fireplace inserts; EPA certified; catalytic"/>
    <x v="1"/>
    <m/>
    <s v="2104008230-51153-VOC"/>
    <m/>
  </r>
  <r>
    <s v="Virginia"/>
    <x v="11"/>
    <x v="0"/>
    <n v="9.9613423799679995E-2"/>
    <n v="9.9613423799564199E-2"/>
    <n v="1.00064363202572E-4"/>
    <n v="1.0045268939246096E-3"/>
    <n v="9.9613423799679995E-2"/>
    <n v="1.0006436320268833E-4"/>
    <n v="9.9613423799679995E-2"/>
    <n v="1.0006436320268833E-4"/>
    <s v="No Growth"/>
    <n v="1"/>
    <n v="1"/>
    <m/>
    <n v="1.00064363202572E-4"/>
    <n v="1.00064363202572E-4"/>
    <s v="2104008230"/>
    <s v="Fuel Comb - Residential - Wood"/>
    <s v="Stationary Source Fuel Combustion"/>
    <s v="Residential"/>
    <s v="Wood"/>
    <s v="Woodstove: fireplace inserts; EPA certified; catalytic"/>
    <x v="1"/>
    <m/>
    <s v="2104008230-51510-NOx"/>
    <m/>
  </r>
  <r>
    <s v="Virginia"/>
    <x v="11"/>
    <x v="1"/>
    <n v="0.74710048283571195"/>
    <n v="0.74710048283484298"/>
    <n v="7.5048252747166001E-4"/>
    <n v="1.0045268939246083E-3"/>
    <n v="0.74710048283571195"/>
    <n v="7.504825274725329E-4"/>
    <n v="0.74710048283571195"/>
    <n v="7.504825274725329E-4"/>
    <s v="No Growth"/>
    <n v="1"/>
    <n v="1"/>
    <m/>
    <n v="7.5048252747166001E-4"/>
    <n v="7.5048252747166001E-4"/>
    <s v="2104008230"/>
    <s v="Fuel Comb - Residential - Wood"/>
    <s v="Stationary Source Fuel Combustion"/>
    <s v="Residential"/>
    <s v="Wood"/>
    <s v="Woodstove: fireplace inserts; EPA certified; catalytic"/>
    <x v="1"/>
    <m/>
    <s v="2104008230-51510-VOC"/>
    <m/>
  </r>
  <r>
    <s v="Virginia"/>
    <x v="12"/>
    <x v="0"/>
    <n v="7.2696188518236796E-2"/>
    <n v="7.2696188518152294E-2"/>
    <n v="7.3025276452296994E-5"/>
    <n v="1.0045268939246042E-3"/>
    <n v="7.2696188518236796E-2"/>
    <n v="7.3025276452381887E-5"/>
    <n v="7.2696188518236796E-2"/>
    <n v="7.3025276452381887E-5"/>
    <s v="No Growth"/>
    <n v="1"/>
    <n v="1"/>
    <m/>
    <n v="7.3025276452296994E-5"/>
    <n v="7.3025276452296994E-5"/>
    <s v="2104008230"/>
    <s v="Fuel Comb - Residential - Wood"/>
    <s v="Stationary Source Fuel Combustion"/>
    <s v="Residential"/>
    <s v="Wood"/>
    <s v="Woodstove: fireplace inserts; EPA certified; catalytic"/>
    <x v="1"/>
    <m/>
    <s v="2104008230-51600-NOx"/>
    <m/>
  </r>
  <r>
    <s v="Virginia"/>
    <x v="12"/>
    <x v="1"/>
    <n v="0.54522143834451198"/>
    <n v="0.54522143834387904"/>
    <n v="5.47689597960683E-4"/>
    <n v="1.0045268939246062E-3"/>
    <n v="0.54522143834451198"/>
    <n v="5.4768959796131877E-4"/>
    <n v="0.54522143834451198"/>
    <n v="5.4768959796131877E-4"/>
    <s v="No Growth"/>
    <n v="1"/>
    <n v="1"/>
    <m/>
    <n v="5.47689597960683E-4"/>
    <n v="5.47689597960683E-4"/>
    <s v="2104008230"/>
    <s v="Fuel Comb - Residential - Wood"/>
    <s v="Stationary Source Fuel Combustion"/>
    <s v="Residential"/>
    <s v="Wood"/>
    <s v="Woodstove: fireplace inserts; EPA certified; catalytic"/>
    <x v="1"/>
    <m/>
    <s v="2104008230-51600-VOC"/>
    <m/>
  </r>
  <r>
    <s v="Virginia"/>
    <x v="13"/>
    <x v="0"/>
    <n v="2.7015183622575999E-2"/>
    <n v="2.7015183622544701E-2"/>
    <n v="2.7137478493157698E-5"/>
    <n v="1.0045268939246055E-3"/>
    <n v="2.7015183622575999E-2"/>
    <n v="2.713747849318914E-5"/>
    <n v="2.7015183622575999E-2"/>
    <n v="2.713747849318914E-5"/>
    <s v="No Growth"/>
    <n v="1"/>
    <n v="1"/>
    <m/>
    <n v="2.7137478493157698E-5"/>
    <n v="2.7137478493157698E-5"/>
    <s v="2104008230"/>
    <s v="Fuel Comb - Residential - Wood"/>
    <s v="Stationary Source Fuel Combustion"/>
    <s v="Residential"/>
    <s v="Wood"/>
    <s v="Woodstove: fireplace inserts; EPA certified; catalytic"/>
    <x v="1"/>
    <m/>
    <s v="2104008230-51610-NOx"/>
    <m/>
  </r>
  <r>
    <s v="Virginia"/>
    <x v="13"/>
    <x v="1"/>
    <n v="0.202613852711584"/>
    <n v="0.20261385271134899"/>
    <n v="2.03531064130228E-4"/>
    <n v="1.004526893924601E-3"/>
    <n v="0.202613852711584"/>
    <n v="2.0353106413046405E-4"/>
    <n v="0.202613852711584"/>
    <n v="2.0353106413046405E-4"/>
    <s v="No Growth"/>
    <n v="1"/>
    <n v="1"/>
    <m/>
    <n v="2.03531064130228E-4"/>
    <n v="2.03531064130228E-4"/>
    <s v="2104008230"/>
    <s v="Fuel Comb - Residential - Wood"/>
    <s v="Stationary Source Fuel Combustion"/>
    <s v="Residential"/>
    <s v="Wood"/>
    <s v="Woodstove: fireplace inserts; EPA certified; catalytic"/>
    <x v="1"/>
    <m/>
    <s v="2104008230-51610-VOC"/>
    <m/>
  </r>
  <r>
    <s v="Virginia"/>
    <x v="5"/>
    <x v="0"/>
    <n v="9.0729366425756797E-2"/>
    <n v="9.0729366425651603E-2"/>
    <n v="9.1140088643307197E-5"/>
    <n v="1.0045268939246055E-3"/>
    <n v="9.0729366425756797E-2"/>
    <n v="9.1140088643412866E-5"/>
    <n v="9.0729366425756797E-2"/>
    <n v="9.1140088643412866E-5"/>
    <s v="No Growth"/>
    <n v="1"/>
    <n v="1"/>
    <m/>
    <n v="9.1140088643307197E-5"/>
    <n v="9.1140088643307197E-5"/>
    <s v="2104008230"/>
    <s v="Fuel Comb - Residential - Wood"/>
    <s v="Stationary Source Fuel Combustion"/>
    <s v="Residential"/>
    <s v="Wood"/>
    <s v="Woodstove: fireplace inserts; EPA certified; catalytic"/>
    <x v="1"/>
    <m/>
    <s v="2104008230-51683-NOx"/>
    <m/>
  </r>
  <r>
    <s v="Virginia"/>
    <x v="5"/>
    <x v="1"/>
    <n v="0.68047027265091198"/>
    <n v="0.68047027265012605"/>
    <n v="6.8355068939325602E-4"/>
    <n v="1.0045268939245988E-3"/>
    <n v="0.68047027265091198"/>
    <n v="6.8355068939404543E-4"/>
    <n v="0.68047027265091198"/>
    <n v="6.8355068939404543E-4"/>
    <s v="No Growth"/>
    <n v="1"/>
    <n v="1"/>
    <m/>
    <n v="6.8355068939325602E-4"/>
    <n v="6.8355068939325602E-4"/>
    <s v="2104008230"/>
    <s v="Fuel Comb - Residential - Wood"/>
    <s v="Stationary Source Fuel Combustion"/>
    <s v="Residential"/>
    <s v="Wood"/>
    <s v="Woodstove: fireplace inserts; EPA certified; catalytic"/>
    <x v="1"/>
    <m/>
    <s v="2104008230-51683-VOC"/>
    <m/>
  </r>
  <r>
    <s v="Virginia"/>
    <x v="14"/>
    <x v="0"/>
    <n v="3.3340130247875098E-2"/>
    <n v="3.3340130247836303E-2"/>
    <n v="3.3491057480901097E-5"/>
    <n v="1.0045268939246148E-3"/>
    <n v="3.3340130247875098E-2"/>
    <n v="3.3491057480940074E-5"/>
    <n v="3.3340130247875098E-2"/>
    <n v="3.3491057480940074E-5"/>
    <s v="No Growth"/>
    <n v="1"/>
    <n v="1"/>
    <m/>
    <n v="3.3491057480901097E-5"/>
    <n v="3.3491057480901097E-5"/>
    <s v="2104008230"/>
    <s v="Fuel Comb - Residential - Wood"/>
    <s v="Stationary Source Fuel Combustion"/>
    <s v="Residential"/>
    <s v="Wood"/>
    <s v="Woodstove: fireplace inserts; EPA certified; catalytic"/>
    <x v="1"/>
    <m/>
    <s v="2104008230-51685-NOx"/>
    <m/>
  </r>
  <r>
    <s v="Virginia"/>
    <x v="14"/>
    <x v="1"/>
    <n v="0.25005090348585601"/>
    <n v="0.25005090348556502"/>
    <n v="2.5118285740139697E-4"/>
    <n v="1.0045268939246096E-3"/>
    <n v="0.25005090348585601"/>
    <n v="2.5118285740168927E-4"/>
    <n v="0.25005090348585601"/>
    <n v="2.5118285740168927E-4"/>
    <s v="No Growth"/>
    <n v="1"/>
    <n v="1"/>
    <m/>
    <n v="2.5118285740139697E-4"/>
    <n v="2.5118285740139697E-4"/>
    <s v="2104008230"/>
    <s v="Fuel Comb - Residential - Wood"/>
    <s v="Stationary Source Fuel Combustion"/>
    <s v="Residential"/>
    <s v="Wood"/>
    <s v="Woodstove: fireplace inserts; EPA certified; catalytic"/>
    <x v="1"/>
    <m/>
    <s v="2104008230-51685-VOC"/>
    <m/>
  </r>
  <r>
    <s v="District of Columbia"/>
    <x v="6"/>
    <x v="0"/>
    <n v="1.7643929999999999E-2"/>
    <n v="1.7643929999979501E-2"/>
    <n v="1.77238021995025E-5"/>
    <n v="1.0045268939246014E-3"/>
    <n v="1.7643929999999999E-2"/>
    <n v="1.772380219952309E-5"/>
    <n v="1.7643929999999999E-2"/>
    <n v="1.772380219952309E-5"/>
    <s v="No Growth"/>
    <n v="1"/>
    <n v="1"/>
    <m/>
    <n v="1.77238021995025E-5"/>
    <n v="1.77238021995025E-5"/>
    <s v="2104008310"/>
    <s v="Fuel Comb - Residential - Wood"/>
    <s v="Stationary Source Fuel Combustion"/>
    <s v="Residential"/>
    <s v="Wood"/>
    <s v="Woodstove: freestanding, non-EPA certified"/>
    <x v="1"/>
    <m/>
    <s v="2104008310-11001-NOx"/>
    <m/>
  </r>
  <r>
    <s v="District of Columbia"/>
    <x v="6"/>
    <x v="1"/>
    <n v="0.3339744"/>
    <n v="0.33397439999961398"/>
    <n v="3.3548626668194402E-4"/>
    <n v="1.0045268939245997E-3"/>
    <n v="0.3339744"/>
    <n v="3.3548626668233184E-4"/>
    <n v="0.3339744"/>
    <n v="3.3548626668233184E-4"/>
    <s v="No Growth"/>
    <n v="1"/>
    <n v="1"/>
    <m/>
    <n v="3.3548626668194402E-4"/>
    <n v="3.3548626668194402E-4"/>
    <s v="2104008310"/>
    <s v="Fuel Comb - Residential - Wood"/>
    <s v="Stationary Source Fuel Combustion"/>
    <s v="Residential"/>
    <s v="Wood"/>
    <s v="Woodstove: freestanding, non-EPA certified"/>
    <x v="1"/>
    <m/>
    <s v="2104008310-11001-VOC"/>
    <m/>
  </r>
  <r>
    <s v="Maryland"/>
    <x v="7"/>
    <x v="0"/>
    <n v="2.2853590980837799"/>
    <n v="2.28535909808113"/>
    <n v="2.2957046762977699E-3"/>
    <n v="1.0045268939246031E-3"/>
    <n v="2.2853590980837799"/>
    <n v="2.2957046763004319E-3"/>
    <n v="2.2853590980837799"/>
    <n v="2.2957046763004319E-3"/>
    <s v="Household"/>
    <n v="1.0717053327861332"/>
    <n v="1.0941988750211236"/>
    <m/>
    <n v="2.460318944090384E-3"/>
    <n v="2.5119574741857523E-3"/>
    <s v="2104008310"/>
    <s v="Fuel Comb - Residential - Wood"/>
    <s v="Stationary Source Fuel Combustion"/>
    <s v="Residential"/>
    <s v="Wood"/>
    <s v="Woodstove: freestanding, non-EPA certified"/>
    <x v="1"/>
    <m/>
    <s v="2104008310-24009-NOx"/>
    <m/>
  </r>
  <r>
    <s v="Maryland"/>
    <x v="7"/>
    <x v="1"/>
    <n v="43.258578150936899"/>
    <n v="43.258578150886599"/>
    <n v="4.3454405145504998E-2"/>
    <n v="1.0045268939246072E-3"/>
    <n v="43.258578150936899"/>
    <n v="4.3454405145555521E-2"/>
    <n v="43.258578150936899"/>
    <n v="4.3454405145555521E-2"/>
    <s v="Household"/>
    <n v="1.0717053327861332"/>
    <n v="1.0941988750211236"/>
    <m/>
    <n v="4.6570317727486897E-2"/>
    <n v="4.7547761224923692E-2"/>
    <s v="2104008310"/>
    <s v="Fuel Comb - Residential - Wood"/>
    <s v="Stationary Source Fuel Combustion"/>
    <s v="Residential"/>
    <s v="Wood"/>
    <s v="Woodstove: freestanding, non-EPA certified"/>
    <x v="1"/>
    <m/>
    <s v="2104008310-24009-VOC"/>
    <m/>
  </r>
  <r>
    <s v="Maryland"/>
    <x v="0"/>
    <x v="0"/>
    <n v="3.1757203563559502"/>
    <n v="3.17572035635227"/>
    <n v="3.1900965055396799E-3"/>
    <n v="1.0045268939246031E-3"/>
    <n v="3.1757203563559502"/>
    <n v="3.1900965055433766E-3"/>
    <n v="3.1757203563559502"/>
    <n v="3.1900965055433766E-3"/>
    <s v="Household"/>
    <n v="1.1901345613926138"/>
    <n v="1.2607033014443205"/>
    <m/>
    <n v="3.7966441054205768E-3"/>
    <n v="4.0217651964598649E-3"/>
    <s v="2104008310"/>
    <s v="Fuel Comb - Residential - Wood"/>
    <s v="Stationary Source Fuel Combustion"/>
    <s v="Residential"/>
    <s v="Wood"/>
    <s v="Woodstove: freestanding, non-EPA certified"/>
    <x v="1"/>
    <m/>
    <s v="2104008310-24017-NOx"/>
    <m/>
  </r>
  <r>
    <s v="Maryland"/>
    <x v="0"/>
    <x v="1"/>
    <n v="60.111848965508301"/>
    <n v="60.111848965438597"/>
    <n v="6.0383968929317099E-2"/>
    <n v="1.0045268939246064E-3"/>
    <n v="60.111848965508301"/>
    <n v="6.0383968929387119E-2"/>
    <n v="60.111848965508301"/>
    <n v="6.0383968929387119E-2"/>
    <s v="Household"/>
    <n v="1.1901345613926138"/>
    <n v="1.2607033014443205"/>
    <m/>
    <n v="7.186504837683802E-2"/>
    <n v="7.6126268983501333E-2"/>
    <s v="2104008310"/>
    <s v="Fuel Comb - Residential - Wood"/>
    <s v="Stationary Source Fuel Combustion"/>
    <s v="Residential"/>
    <s v="Wood"/>
    <s v="Woodstove: freestanding, non-EPA certified"/>
    <x v="1"/>
    <m/>
    <s v="2104008310-24017-VOC"/>
    <m/>
  </r>
  <r>
    <s v="Maryland"/>
    <x v="1"/>
    <x v="0"/>
    <n v="4.3120183031095296"/>
    <n v="4.3120183031045096"/>
    <n v="4.3315383525636304E-3"/>
    <n v="1.0045268939246077E-3"/>
    <n v="4.3120183031095296"/>
    <n v="4.3315383525686733E-3"/>
    <n v="4.3120183031095296"/>
    <n v="4.3315383525686733E-3"/>
    <s v="Household"/>
    <n v="1.1641130653464411"/>
    <n v="1.2555086048546673"/>
    <m/>
    <n v="5.0424003892685218E-3"/>
    <n v="5.4382836739016475E-3"/>
    <s v="2104008310"/>
    <s v="Fuel Comb - Residential - Wood"/>
    <s v="Stationary Source Fuel Combustion"/>
    <s v="Residential"/>
    <s v="Wood"/>
    <s v="Woodstove: freestanding, non-EPA certified"/>
    <x v="1"/>
    <m/>
    <s v="2104008310-24021-NOx"/>
    <m/>
  </r>
  <r>
    <s v="Maryland"/>
    <x v="1"/>
    <x v="1"/>
    <n v="81.620349954906203"/>
    <n v="81.620349954811601"/>
    <n v="8.1989836621145895E-2"/>
    <n v="1.0045268939246016E-3"/>
    <n v="81.620349954906203"/>
    <n v="8.198983662124093E-2"/>
    <n v="81.620349954906203"/>
    <n v="8.198983662124093E-2"/>
    <s v="Household"/>
    <n v="1.1641130653464411"/>
    <n v="1.2555086048546673"/>
    <m/>
    <n v="9.5445440036296042E-2"/>
    <n v="0.10293894538847699"/>
    <s v="2104008310"/>
    <s v="Fuel Comb - Residential - Wood"/>
    <s v="Stationary Source Fuel Combustion"/>
    <s v="Residential"/>
    <s v="Wood"/>
    <s v="Woodstove: freestanding, non-EPA certified"/>
    <x v="1"/>
    <m/>
    <s v="2104008310-24021-VOC"/>
    <m/>
  </r>
  <r>
    <s v="Maryland"/>
    <x v="8"/>
    <x v="0"/>
    <n v="6.1631377444985596"/>
    <n v="6.1631377444913999"/>
    <n v="6.1910376153034496E-3"/>
    <n v="1.0045268939246062E-3"/>
    <n v="6.1631377444985596"/>
    <n v="6.1910376153106409E-3"/>
    <n v="6.1631377444985596"/>
    <n v="6.1910376153106409E-3"/>
    <s v="Household"/>
    <n v="1.0822577125548798"/>
    <n v="1.1254828731122657"/>
    <m/>
    <n v="6.7002982078795291E-3"/>
    <n v="6.9679068028178368E-3"/>
    <s v="2104008310"/>
    <s v="Fuel Comb - Residential - Wood"/>
    <s v="Stationary Source Fuel Combustion"/>
    <s v="Residential"/>
    <s v="Wood"/>
    <s v="Woodstove: freestanding, non-EPA certified"/>
    <x v="1"/>
    <m/>
    <s v="2104008310-24031-NOx"/>
    <m/>
  </r>
  <r>
    <s v="Maryland"/>
    <x v="8"/>
    <x v="1"/>
    <n v="116.659417224725"/>
    <n v="116.65941722458901"/>
    <n v="0.117187522031671"/>
    <n v="1.0045268939246053E-3"/>
    <n v="116.659417224725"/>
    <n v="0.1171875220318076"/>
    <n v="116.659417224725"/>
    <n v="0.1171875220318076"/>
    <s v="Household"/>
    <n v="1.0822577125548798"/>
    <n v="1.1254828731122657"/>
    <m/>
    <n v="0.12682709953397084"/>
    <n v="0.13189254898911201"/>
    <s v="2104008310"/>
    <s v="Fuel Comb - Residential - Wood"/>
    <s v="Stationary Source Fuel Combustion"/>
    <s v="Residential"/>
    <s v="Wood"/>
    <s v="Woodstove: freestanding, non-EPA certified"/>
    <x v="1"/>
    <m/>
    <s v="2104008310-24031-VOC"/>
    <m/>
  </r>
  <r>
    <s v="Maryland"/>
    <x v="2"/>
    <x v="0"/>
    <n v="5.4404771293829004"/>
    <n v="5.4404771293766201"/>
    <n v="5.4651055922405002E-3"/>
    <n v="1.0045268939245964E-3"/>
    <n v="5.4404771293829004"/>
    <n v="5.4651055922468094E-3"/>
    <n v="5.4404771293829004"/>
    <n v="5.4651055922468094E-3"/>
    <s v="Household"/>
    <n v="1.0807753566942964"/>
    <n v="1.1296393901683737"/>
    <m/>
    <n v="5.9065514458257204E-3"/>
    <n v="6.1735985484243274E-3"/>
    <s v="2104008310"/>
    <s v="Fuel Comb - Residential - Wood"/>
    <s v="Stationary Source Fuel Combustion"/>
    <s v="Residential"/>
    <s v="Wood"/>
    <s v="Woodstove: freestanding, non-EPA certified"/>
    <x v="1"/>
    <m/>
    <s v="2104008310-24033-NOx"/>
    <m/>
  </r>
  <r>
    <s v="Maryland"/>
    <x v="2"/>
    <x v="1"/>
    <n v="102.980504216618"/>
    <n v="102.98050421649801"/>
    <n v="0.10344668603538899"/>
    <n v="1.0045268939246105E-3"/>
    <n v="102.980504216618"/>
    <n v="0.10344668603550954"/>
    <n v="102.980504216618"/>
    <n v="0.10344668603550954"/>
    <s v="Household"/>
    <n v="1.0807753566942964"/>
    <n v="1.1296393901683737"/>
    <m/>
    <n v="0.11180262899874042"/>
    <n v="0.11685745132795604"/>
    <s v="2104008310"/>
    <s v="Fuel Comb - Residential - Wood"/>
    <s v="Stationary Source Fuel Combustion"/>
    <s v="Residential"/>
    <s v="Wood"/>
    <s v="Woodstove: freestanding, non-EPA certified"/>
    <x v="1"/>
    <m/>
    <s v="2104008310-24033-VOC"/>
    <m/>
  </r>
  <r>
    <s v="Virginia"/>
    <x v="3"/>
    <x v="0"/>
    <n v="0.28960933484697599"/>
    <n v="0.28960933484663998"/>
    <n v="2.9092036558506598E-4"/>
    <n v="1.0045268939246044E-3"/>
    <n v="0.28960933484697599"/>
    <n v="2.9092036558540349E-4"/>
    <n v="0.28960933484697599"/>
    <n v="2.9092036558540349E-4"/>
    <s v="No Growth"/>
    <n v="1"/>
    <n v="1"/>
    <m/>
    <n v="2.9092036558506598E-4"/>
    <n v="2.9092036558506598E-4"/>
    <s v="2104008310"/>
    <s v="Fuel Comb - Residential - Wood"/>
    <s v="Stationary Source Fuel Combustion"/>
    <s v="Residential"/>
    <s v="Wood"/>
    <s v="Woodstove: freestanding, non-EPA certified"/>
    <x v="1"/>
    <m/>
    <s v="2104008310-51013-NOx"/>
    <m/>
  </r>
  <r>
    <s v="Virginia"/>
    <x v="3"/>
    <x v="1"/>
    <n v="5.4818914003075196"/>
    <n v="5.4818914003011301"/>
    <n v="5.5067073411765198E-3"/>
    <n v="1.004526893924609E-3"/>
    <n v="5.4818914003075196"/>
    <n v="5.5067073411829382E-3"/>
    <n v="5.4818914003075196"/>
    <n v="5.5067073411829382E-3"/>
    <s v="No Growth"/>
    <n v="1"/>
    <n v="1"/>
    <m/>
    <n v="5.5067073411765198E-3"/>
    <n v="5.5067073411765198E-3"/>
    <s v="2104008310"/>
    <s v="Fuel Comb - Residential - Wood"/>
    <s v="Stationary Source Fuel Combustion"/>
    <s v="Residential"/>
    <s v="Wood"/>
    <s v="Woodstove: freestanding, non-EPA certified"/>
    <x v="1"/>
    <m/>
    <s v="2104008310-51013-VOC"/>
    <m/>
  </r>
  <r>
    <s v="Virginia"/>
    <x v="9"/>
    <x v="0"/>
    <n v="6.4318582375212801"/>
    <n v="6.4318582375137998"/>
    <n v="6.4609745774931197E-3"/>
    <n v="1.0045268939246046E-3"/>
    <n v="6.4318582375212801"/>
    <n v="6.4609745775006337E-3"/>
    <n v="6.4318582375212801"/>
    <n v="6.4609745775006337E-3"/>
    <s v="No Growth"/>
    <n v="1"/>
    <n v="1"/>
    <m/>
    <n v="6.4609745774931197E-3"/>
    <n v="6.4609745774931197E-3"/>
    <s v="2104008310"/>
    <s v="Fuel Comb - Residential - Wood"/>
    <s v="Stationary Source Fuel Combustion"/>
    <s v="Residential"/>
    <s v="Wood"/>
    <s v="Woodstove: freestanding, non-EPA certified"/>
    <x v="1"/>
    <m/>
    <s v="2104008310-51059-NOx"/>
    <m/>
  </r>
  <r>
    <s v="Virginia"/>
    <x v="9"/>
    <x v="1"/>
    <n v="121.745913922688"/>
    <n v="121.74591392254599"/>
    <n v="0.122297044760628"/>
    <n v="1.0045268939246094E-3"/>
    <n v="121.745913922688"/>
    <n v="0.12229704476077063"/>
    <n v="121.745913922688"/>
    <n v="0.12229704476077063"/>
    <s v="No Growth"/>
    <n v="1"/>
    <n v="1"/>
    <m/>
    <n v="0.122297044760628"/>
    <n v="0.122297044760628"/>
    <s v="2104008310"/>
    <s v="Fuel Comb - Residential - Wood"/>
    <s v="Stationary Source Fuel Combustion"/>
    <s v="Residential"/>
    <s v="Wood"/>
    <s v="Woodstove: freestanding, non-EPA certified"/>
    <x v="1"/>
    <m/>
    <s v="2104008310-51059-VOC"/>
    <m/>
  </r>
  <r>
    <s v="Virginia"/>
    <x v="4"/>
    <x v="0"/>
    <n v="3.9965359172688002"/>
    <n v="3.9965359172641599"/>
    <n v="4.0146278114274901E-3"/>
    <n v="1.0045268939246053E-3"/>
    <n v="3.9965359172688002"/>
    <n v="4.0146278114321513E-3"/>
    <n v="3.9965359172688002"/>
    <n v="4.0146278114321513E-3"/>
    <s v="No Growth"/>
    <n v="1"/>
    <n v="1"/>
    <m/>
    <n v="4.0146278114274901E-3"/>
    <n v="4.0146278114274901E-3"/>
    <s v="2104008310"/>
    <s v="Fuel Comb - Residential - Wood"/>
    <s v="Stationary Source Fuel Combustion"/>
    <s v="Residential"/>
    <s v="Wood"/>
    <s v="Woodstove: freestanding, non-EPA certified"/>
    <x v="1"/>
    <m/>
    <s v="2104008310-51107-NOx"/>
    <m/>
  </r>
  <r>
    <s v="Virginia"/>
    <x v="4"/>
    <x v="1"/>
    <n v="75.648716625062406"/>
    <n v="75.648716624974796"/>
    <n v="7.5991170340668102E-2"/>
    <n v="1.004526893924599E-3"/>
    <n v="75.648716625062406"/>
    <n v="7.5991170340756115E-2"/>
    <n v="75.648716625062406"/>
    <n v="7.5991170340756115E-2"/>
    <s v="No Growth"/>
    <n v="1"/>
    <n v="1"/>
    <m/>
    <n v="7.5991170340668102E-2"/>
    <n v="7.5991170340668102E-2"/>
    <s v="2104008310"/>
    <s v="Fuel Comb - Residential - Wood"/>
    <s v="Stationary Source Fuel Combustion"/>
    <s v="Residential"/>
    <s v="Wood"/>
    <s v="Woodstove: freestanding, non-EPA certified"/>
    <x v="1"/>
    <m/>
    <s v="2104008310-51107-VOC"/>
    <m/>
  </r>
  <r>
    <s v="Virginia"/>
    <x v="10"/>
    <x v="0"/>
    <n v="4.0202432899283203"/>
    <n v="4.02024328992366"/>
    <n v="4.0384425048482402E-3"/>
    <n v="1.0045268939246027E-3"/>
    <n v="4.0202432899283203"/>
    <n v="4.0384425048529213E-3"/>
    <n v="4.0202432899283203"/>
    <n v="4.0384425048529213E-3"/>
    <s v="No Growth"/>
    <n v="1"/>
    <n v="1"/>
    <m/>
    <n v="4.0384425048482402E-3"/>
    <n v="4.0384425048482402E-3"/>
    <s v="2104008310"/>
    <s v="Fuel Comb - Residential - Wood"/>
    <s v="Stationary Source Fuel Combustion"/>
    <s v="Residential"/>
    <s v="Wood"/>
    <s v="Woodstove: freestanding, non-EPA certified"/>
    <x v="1"/>
    <m/>
    <s v="2104008310-51153-NOx"/>
    <m/>
  </r>
  <r>
    <s v="Virginia"/>
    <x v="10"/>
    <x v="1"/>
    <n v="76.097467165190395"/>
    <n v="76.097467165102003"/>
    <n v="7.6441952326889703E-2"/>
    <n v="1.0045268939246072E-3"/>
    <n v="76.097467165190395"/>
    <n v="7.6441952326978493E-2"/>
    <n v="76.097467165190395"/>
    <n v="7.6441952326978493E-2"/>
    <s v="No Growth"/>
    <n v="1"/>
    <n v="1"/>
    <m/>
    <n v="7.6441952326889703E-2"/>
    <n v="7.6441952326889703E-2"/>
    <s v="2104008310"/>
    <s v="Fuel Comb - Residential - Wood"/>
    <s v="Stationary Source Fuel Combustion"/>
    <s v="Residential"/>
    <s v="Wood"/>
    <s v="Woodstove: freestanding, non-EPA certified"/>
    <x v="1"/>
    <m/>
    <s v="2104008310-51153-VOC"/>
    <m/>
  </r>
  <r>
    <s v="Virginia"/>
    <x v="11"/>
    <x v="0"/>
    <n v="9.9209675493791893E-2"/>
    <n v="9.9209675493677402E-2"/>
    <n v="9.9658787170930896E-5"/>
    <n v="1.0045268939245962E-3"/>
    <n v="9.9209675493791893E-2"/>
    <n v="9.9658787171045903E-5"/>
    <n v="9.9209675493791893E-2"/>
    <n v="9.9658787171045903E-5"/>
    <s v="No Growth"/>
    <n v="1"/>
    <n v="1"/>
    <m/>
    <n v="9.9658787170930896E-5"/>
    <n v="9.9658787170930896E-5"/>
    <s v="2104008310"/>
    <s v="Fuel Comb - Residential - Wood"/>
    <s v="Stationary Source Fuel Combustion"/>
    <s v="Residential"/>
    <s v="Wood"/>
    <s v="Woodstove: freestanding, non-EPA certified"/>
    <x v="1"/>
    <m/>
    <s v="2104008310-51510-NOx"/>
    <m/>
  </r>
  <r>
    <s v="Virginia"/>
    <x v="11"/>
    <x v="1"/>
    <n v="1.87789725429152"/>
    <n v="1.87789725428933"/>
    <n v="1.8863982959608E-3"/>
    <n v="1.0045268939246025E-3"/>
    <n v="1.87789725429152"/>
    <n v="1.8863982959629998E-3"/>
    <n v="1.87789725429152"/>
    <n v="1.8863982959629998E-3"/>
    <s v="No Growth"/>
    <n v="1"/>
    <n v="1"/>
    <m/>
    <n v="1.8863982959608E-3"/>
    <n v="1.8863982959608E-3"/>
    <s v="2104008310"/>
    <s v="Fuel Comb - Residential - Wood"/>
    <s v="Stationary Source Fuel Combustion"/>
    <s v="Residential"/>
    <s v="Wood"/>
    <s v="Woodstove: freestanding, non-EPA certified"/>
    <x v="1"/>
    <m/>
    <s v="2104008310-51510-VOC"/>
    <m/>
  </r>
  <r>
    <s v="Virginia"/>
    <x v="12"/>
    <x v="0"/>
    <n v="0.11760336042995199"/>
    <n v="0.11760336042981499"/>
    <n v="1.18135738367658E-4"/>
    <n v="1.0045268939246062E-3"/>
    <n v="0.11760336042995199"/>
    <n v="1.1813573836779561E-4"/>
    <n v="0.11760336042995199"/>
    <n v="1.1813573836779561E-4"/>
    <s v="No Growth"/>
    <n v="1"/>
    <n v="1"/>
    <m/>
    <n v="1.18135738367658E-4"/>
    <n v="1.18135738367658E-4"/>
    <s v="2104008310"/>
    <s v="Fuel Comb - Residential - Wood"/>
    <s v="Stationary Source Fuel Combustion"/>
    <s v="Residential"/>
    <s v="Wood"/>
    <s v="Woodstove: freestanding, non-EPA certified"/>
    <x v="1"/>
    <m/>
    <s v="2104008310-51600-NOx"/>
    <m/>
  </r>
  <r>
    <s v="Virginia"/>
    <x v="12"/>
    <x v="1"/>
    <n v="2.2260638876553598"/>
    <n v="2.2260638876527801"/>
    <n v="2.2361410427415699E-3"/>
    <n v="1.0045268939246014E-3"/>
    <n v="2.2260638876553598"/>
    <n v="2.2361410427441612E-3"/>
    <n v="2.2260638876553598"/>
    <n v="2.2361410427441612E-3"/>
    <s v="No Growth"/>
    <n v="1"/>
    <n v="1"/>
    <m/>
    <n v="2.2361410427415699E-3"/>
    <n v="2.2361410427415699E-3"/>
    <s v="2104008310"/>
    <s v="Fuel Comb - Residential - Wood"/>
    <s v="Stationary Source Fuel Combustion"/>
    <s v="Residential"/>
    <s v="Wood"/>
    <s v="Woodstove: freestanding, non-EPA certified"/>
    <x v="1"/>
    <m/>
    <s v="2104008310-51600-VOC"/>
    <m/>
  </r>
  <r>
    <s v="Virginia"/>
    <x v="13"/>
    <x v="0"/>
    <n v="3.1609246488060801E-2"/>
    <n v="3.1609246488024302E-2"/>
    <n v="3.1752338193912101E-5"/>
    <n v="1.0045268939245992E-3"/>
    <n v="3.1609246488060801E-2"/>
    <n v="3.1752338193948761E-5"/>
    <n v="3.1609246488060801E-2"/>
    <n v="3.1752338193948761E-5"/>
    <s v="No Growth"/>
    <n v="1"/>
    <n v="1"/>
    <m/>
    <n v="3.1752338193912101E-5"/>
    <n v="3.1752338193912101E-5"/>
    <s v="2104008310"/>
    <s v="Fuel Comb - Residential - Wood"/>
    <s v="Stationary Source Fuel Combustion"/>
    <s v="Residential"/>
    <s v="Wood"/>
    <s v="Woodstove: freestanding, non-EPA certified"/>
    <x v="1"/>
    <m/>
    <s v="2104008310-51610-NOx"/>
    <m/>
  </r>
  <r>
    <s v="Virginia"/>
    <x v="13"/>
    <x v="1"/>
    <n v="0.59831791139823998"/>
    <n v="0.59831791139754198"/>
    <n v="6.0102643311563499E-4"/>
    <n v="1.0045268939246135E-3"/>
    <n v="0.59831791139823998"/>
    <n v="6.0102643311633615E-4"/>
    <n v="0.59831791139823998"/>
    <n v="6.0102643311633615E-4"/>
    <s v="No Growth"/>
    <n v="1"/>
    <n v="1"/>
    <m/>
    <n v="6.0102643311563499E-4"/>
    <n v="6.0102643311563499E-4"/>
    <s v="2104008310"/>
    <s v="Fuel Comb - Residential - Wood"/>
    <s v="Stationary Source Fuel Combustion"/>
    <s v="Residential"/>
    <s v="Wood"/>
    <s v="Woodstove: freestanding, non-EPA certified"/>
    <x v="1"/>
    <m/>
    <s v="2104008310-51610-VOC"/>
    <m/>
  </r>
  <r>
    <s v="Virginia"/>
    <x v="5"/>
    <x v="0"/>
    <n v="0.16093170721811201"/>
    <n v="0.16093170721792499"/>
    <n v="1.61660227985606E-4"/>
    <n v="1.0045268939246042E-3"/>
    <n v="0.16093170721811201"/>
    <n v="1.6166022798579387E-4"/>
    <n v="0.16093170721811201"/>
    <n v="1.6166022798579387E-4"/>
    <s v="No Growth"/>
    <n v="1"/>
    <n v="1"/>
    <m/>
    <n v="1.61660227985606E-4"/>
    <n v="1.61660227985606E-4"/>
    <s v="2104008310"/>
    <s v="Fuel Comb - Residential - Wood"/>
    <s v="Stationary Source Fuel Combustion"/>
    <s v="Residential"/>
    <s v="Wood"/>
    <s v="Woodstove: freestanding, non-EPA certified"/>
    <x v="1"/>
    <m/>
    <s v="2104008310-51683-NOx"/>
    <m/>
  </r>
  <r>
    <s v="Virginia"/>
    <x v="5"/>
    <x v="1"/>
    <n v="3.0462071055622402"/>
    <n v="3.0462071055586999"/>
    <n v="3.0599969619979398E-3"/>
    <n v="1.0045268939246042E-3"/>
    <n v="3.0462071055622402"/>
    <n v="3.059996962001496E-3"/>
    <n v="3.0462071055622402"/>
    <n v="3.059996962001496E-3"/>
    <s v="No Growth"/>
    <n v="1"/>
    <n v="1"/>
    <m/>
    <n v="3.0599969619979398E-3"/>
    <n v="3.0599969619979398E-3"/>
    <s v="2104008310"/>
    <s v="Fuel Comb - Residential - Wood"/>
    <s v="Stationary Source Fuel Combustion"/>
    <s v="Residential"/>
    <s v="Wood"/>
    <s v="Woodstove: freestanding, non-EPA certified"/>
    <x v="1"/>
    <m/>
    <s v="2104008310-51683-VOC"/>
    <m/>
  </r>
  <r>
    <s v="Virginia"/>
    <x v="14"/>
    <x v="0"/>
    <n v="3.94294119121728E-2"/>
    <n v="3.9429411912126899E-2"/>
    <n v="3.9607904677362797E-5"/>
    <n v="1.0045268939246085E-3"/>
    <n v="3.94294119121728E-2"/>
    <n v="3.9607904677408902E-5"/>
    <n v="3.94294119121728E-2"/>
    <n v="3.9607904677408902E-5"/>
    <s v="No Growth"/>
    <n v="1"/>
    <n v="1"/>
    <m/>
    <n v="3.9607904677362797E-5"/>
    <n v="3.9607904677362797E-5"/>
    <s v="2104008310"/>
    <s v="Fuel Comb - Residential - Wood"/>
    <s v="Stationary Source Fuel Combustion"/>
    <s v="Residential"/>
    <s v="Wood"/>
    <s v="Woodstove: freestanding, non-EPA certified"/>
    <x v="1"/>
    <m/>
    <s v="2104008310-51685-NOx"/>
    <m/>
  </r>
  <r>
    <s v="Virginia"/>
    <x v="14"/>
    <x v="1"/>
    <n v="0.74634239085065601"/>
    <n v="0.74634239084978604"/>
    <n v="7.4972100368460195E-4"/>
    <n v="1.0045268939246088E-3"/>
    <n v="0.74634239085065601"/>
    <n v="7.4972100368547582E-4"/>
    <n v="0.74634239085065601"/>
    <n v="7.4972100368547582E-4"/>
    <s v="No Growth"/>
    <n v="1"/>
    <n v="1"/>
    <m/>
    <n v="7.4972100368460195E-4"/>
    <n v="7.4972100368460195E-4"/>
    <s v="2104008310"/>
    <s v="Fuel Comb - Residential - Wood"/>
    <s v="Stationary Source Fuel Combustion"/>
    <s v="Residential"/>
    <s v="Wood"/>
    <s v="Woodstove: freestanding, non-EPA certified"/>
    <x v="1"/>
    <m/>
    <s v="2104008310-51685-VOC"/>
    <m/>
  </r>
  <r>
    <s v="District of Columbia"/>
    <x v="6"/>
    <x v="0"/>
    <n v="1.4057439999999999E-2"/>
    <n v="1.40574399999837E-2"/>
    <n v="1.4121076539715E-5"/>
    <n v="1.0045268939245962E-3"/>
    <n v="1.4057439999999999E-2"/>
    <n v="1.4121076539731375E-5"/>
    <n v="1.4057439999999999E-2"/>
    <n v="1.4121076539731375E-5"/>
    <s v="No Growth"/>
    <n v="1"/>
    <n v="1"/>
    <m/>
    <n v="1.4121076539715E-5"/>
    <n v="1.4121076539715E-5"/>
    <s v="2104008320"/>
    <s v="Fuel Comb - Residential - Wood"/>
    <s v="Stationary Source Fuel Combustion"/>
    <s v="Residential"/>
    <s v="Wood"/>
    <s v="Woodstove: freestanding, EPA certified, non-catalytic"/>
    <x v="1"/>
    <m/>
    <s v="2104008320-11001-NOx"/>
    <m/>
  </r>
  <r>
    <s v="District of Columbia"/>
    <x v="6"/>
    <x v="1"/>
    <n v="0.1000094"/>
    <n v="0.10000939999988399"/>
    <n v="1.00462131945146E-4"/>
    <n v="1.0045268939245964E-3"/>
    <n v="0.1000094"/>
    <n v="1.0046213194526252E-4"/>
    <n v="0.1000094"/>
    <n v="1.0046213194526252E-4"/>
    <s v="No Growth"/>
    <n v="1"/>
    <n v="1"/>
    <m/>
    <n v="1.00462131945146E-4"/>
    <n v="1.00462131945146E-4"/>
    <s v="2104008320"/>
    <s v="Fuel Comb - Residential - Wood"/>
    <s v="Stationary Source Fuel Combustion"/>
    <s v="Residential"/>
    <s v="Wood"/>
    <s v="Woodstove: freestanding, EPA certified, non-catalytic"/>
    <x v="1"/>
    <m/>
    <s v="2104008320-11001-VOC"/>
    <m/>
  </r>
  <r>
    <s v="Maryland"/>
    <x v="7"/>
    <x v="0"/>
    <n v="1.8208134069629001"/>
    <n v="1.82081340696078"/>
    <n v="1.8290560361105899E-3"/>
    <n v="1.0045268939246049E-3"/>
    <n v="1.8208134069629001"/>
    <n v="1.8290560361127195E-3"/>
    <n v="1.8208134069629001"/>
    <n v="1.8290560361127195E-3"/>
    <s v="Household"/>
    <n v="1.0717053327861332"/>
    <n v="1.0941988750211236"/>
    <m/>
    <n v="1.9602091078643855E-3"/>
    <n v="2.001351057062803E-3"/>
    <s v="2104008320"/>
    <s v="Fuel Comb - Residential - Wood"/>
    <s v="Stationary Source Fuel Combustion"/>
    <s v="Residential"/>
    <s v="Wood"/>
    <s v="Woodstove: freestanding, EPA certified, non-catalytic"/>
    <x v="1"/>
    <m/>
    <s v="2104008320-24009-NOx"/>
    <m/>
  </r>
  <r>
    <s v="Maryland"/>
    <x v="7"/>
    <x v="1"/>
    <n v="12.953881306498401"/>
    <n v="12.9538813064833"/>
    <n v="1.30125221530697E-2"/>
    <n v="1.004526893924607E-3"/>
    <n v="12.953881306498401"/>
    <n v="1.301252215308487E-2"/>
    <n v="12.953881306498401"/>
    <n v="1.301252215308487E-2"/>
    <s v="Household"/>
    <n v="1.0717053327861332"/>
    <n v="1.0941988750211236"/>
    <m/>
    <n v="1.3945589384442493E-2"/>
    <n v="1.4238287101076314E-2"/>
    <s v="2104008320"/>
    <s v="Fuel Comb - Residential - Wood"/>
    <s v="Stationary Source Fuel Combustion"/>
    <s v="Residential"/>
    <s v="Wood"/>
    <s v="Woodstove: freestanding, EPA certified, non-catalytic"/>
    <x v="1"/>
    <m/>
    <s v="2104008320-24009-VOC"/>
    <m/>
  </r>
  <r>
    <s v="Maryland"/>
    <x v="0"/>
    <x v="0"/>
    <n v="2.5301909440813901"/>
    <n v="2.53019094407846"/>
    <n v="2.5416448500912899E-3"/>
    <n v="1.0045268939246012E-3"/>
    <n v="2.5301909440813901"/>
    <n v="2.5416448500942329E-3"/>
    <n v="2.5301909440813901"/>
    <n v="2.5416448500942329E-3"/>
    <s v="Household"/>
    <n v="1.1901345613926138"/>
    <n v="1.2607033014443205"/>
    <m/>
    <n v="3.0248993788791929E-3"/>
    <n v="3.2042600536090443E-3"/>
    <s v="2104008320"/>
    <s v="Fuel Comb - Residential - Wood"/>
    <s v="Stationary Source Fuel Combustion"/>
    <s v="Residential"/>
    <s v="Wood"/>
    <s v="Woodstove: freestanding, EPA certified, non-catalytic"/>
    <x v="1"/>
    <m/>
    <s v="2104008320-24017-NOx"/>
    <m/>
  </r>
  <r>
    <s v="Maryland"/>
    <x v="0"/>
    <x v="1"/>
    <n v="18.0006305619799"/>
    <n v="18.0006305619589"/>
    <n v="1.8082117507089001E-2"/>
    <n v="1.0045268939246111E-3"/>
    <n v="18.0006305619799"/>
    <n v="1.8082117507110095E-2"/>
    <n v="18.0006305619799"/>
    <n v="1.8082117507110095E-2"/>
    <s v="Household"/>
    <n v="1.1901345613926138"/>
    <n v="1.2607033014443205"/>
    <m/>
    <n v="2.152015298834907E-2"/>
    <n v="2.2796185238291251E-2"/>
    <s v="2104008320"/>
    <s v="Fuel Comb - Residential - Wood"/>
    <s v="Stationary Source Fuel Combustion"/>
    <s v="Residential"/>
    <s v="Wood"/>
    <s v="Woodstove: freestanding, EPA certified, non-catalytic"/>
    <x v="1"/>
    <m/>
    <s v="2104008320-24017-VOC"/>
    <m/>
  </r>
  <r>
    <s v="Maryland"/>
    <x v="1"/>
    <x v="0"/>
    <n v="3.4355126078019098"/>
    <n v="3.4355126077979001"/>
    <n v="3.4510648089500699E-3"/>
    <n v="1.0045268939246124E-3"/>
    <n v="3.4355126078019098"/>
    <n v="3.4510648089540979E-3"/>
    <n v="3.4355126078019098"/>
    <n v="3.4510648089540979E-3"/>
    <s v="Household"/>
    <n v="1.1641130653464411"/>
    <n v="1.2555086048546673"/>
    <m/>
    <n v="4.017429633456096E-3"/>
    <n v="4.3328415635479414E-3"/>
    <s v="2104008320"/>
    <s v="Fuel Comb - Residential - Wood"/>
    <s v="Stationary Source Fuel Combustion"/>
    <s v="Residential"/>
    <s v="Wood"/>
    <s v="Woodstove: freestanding, EPA certified, non-catalytic"/>
    <x v="1"/>
    <m/>
    <s v="2104008320-24021-NOx"/>
    <m/>
  </r>
  <r>
    <s v="Maryland"/>
    <x v="1"/>
    <x v="1"/>
    <n v="24.4413985474689"/>
    <n v="24.4413985474405"/>
    <n v="2.4552042166033801E-2"/>
    <n v="1.0045268939246068E-3"/>
    <n v="24.4413985474689"/>
    <n v="2.455204216606233E-2"/>
    <n v="24.4413985474689"/>
    <n v="2.455204216606233E-2"/>
    <s v="Household"/>
    <n v="1.1641130653464411"/>
    <n v="1.2555086048546673"/>
    <m/>
    <n v="2.8581353066416685E-2"/>
    <n v="3.0825300206210063E-2"/>
    <s v="2104008320"/>
    <s v="Fuel Comb - Residential - Wood"/>
    <s v="Stationary Source Fuel Combustion"/>
    <s v="Residential"/>
    <s v="Wood"/>
    <s v="Woodstove: freestanding, EPA certified, non-catalytic"/>
    <x v="1"/>
    <m/>
    <s v="2104008320-24021-VOC"/>
    <m/>
  </r>
  <r>
    <s v="Maryland"/>
    <x v="8"/>
    <x v="0"/>
    <n v="4.9103551578623303"/>
    <n v="4.9103551578565998"/>
    <n v="4.9325838147883903E-3"/>
    <n v="1.0045268939246124E-3"/>
    <n v="4.9103551578623303"/>
    <n v="4.932583814794147E-3"/>
    <n v="4.9103551578623303"/>
    <n v="4.932583814794147E-3"/>
    <s v="Household"/>
    <n v="1.0822577125548798"/>
    <n v="1.1254828731122657"/>
    <m/>
    <n v="5.3383268763781064E-3"/>
    <n v="5.5515386037350975E-3"/>
    <s v="2104008320"/>
    <s v="Fuel Comb - Residential - Wood"/>
    <s v="Stationary Source Fuel Combustion"/>
    <s v="Residential"/>
    <s v="Wood"/>
    <s v="Woodstove: freestanding, EPA certified, non-catalytic"/>
    <x v="1"/>
    <m/>
    <s v="2104008320-24031-NOx"/>
    <m/>
  </r>
  <r>
    <s v="Maryland"/>
    <x v="8"/>
    <x v="1"/>
    <n v="34.9339155138154"/>
    <n v="34.933915513774799"/>
    <n v="3.5092057643676802E-2"/>
    <n v="1.0045268939246059E-3"/>
    <n v="34.9339155138154"/>
    <n v="3.5092057643717589E-2"/>
    <n v="34.9339155138154"/>
    <n v="3.5092057643717589E-2"/>
    <s v="Household"/>
    <n v="1.0822577125548798"/>
    <n v="1.1254828731122657"/>
    <m/>
    <n v="3.7978650034289643E-2"/>
    <n v="3.949550986022661E-2"/>
    <s v="2104008320"/>
    <s v="Fuel Comb - Residential - Wood"/>
    <s v="Stationary Source Fuel Combustion"/>
    <s v="Residential"/>
    <s v="Wood"/>
    <s v="Woodstove: freestanding, EPA certified, non-catalytic"/>
    <x v="1"/>
    <m/>
    <s v="2104008320-24031-VOC"/>
    <m/>
  </r>
  <r>
    <s v="Maryland"/>
    <x v="2"/>
    <x v="0"/>
    <n v="4.3345895484280197"/>
    <n v="4.3345895484229899"/>
    <n v="4.3542117755154004E-3"/>
    <n v="1.0045268939246046E-3"/>
    <n v="4.3345895484280197"/>
    <n v="4.3542117755204536E-3"/>
    <n v="4.3345895484280197"/>
    <n v="4.3542117755204536E-3"/>
    <s v="Household"/>
    <n v="1.0807753566942964"/>
    <n v="1.1296393901683737"/>
    <m/>
    <n v="4.705924784805162E-3"/>
    <n v="4.9186891347571685E-3"/>
    <s v="2104008320"/>
    <s v="Fuel Comb - Residential - Wood"/>
    <s v="Stationary Source Fuel Combustion"/>
    <s v="Residential"/>
    <s v="Wood"/>
    <s v="Woodstove: freestanding, EPA certified, non-catalytic"/>
    <x v="1"/>
    <m/>
    <s v="2104008320-24033-NOx"/>
    <m/>
  </r>
  <r>
    <s v="Maryland"/>
    <x v="2"/>
    <x v="1"/>
    <n v="30.8377320689006"/>
    <n v="30.837732068864799"/>
    <n v="3.09773312108159E-2"/>
    <n v="1.0045268939246038E-3"/>
    <n v="30.8377320689006"/>
    <n v="3.0977331210851864E-2"/>
    <n v="30.8377320689006"/>
    <n v="3.0977331210851864E-2"/>
    <s v="Household"/>
    <n v="1.0807753566942964"/>
    <n v="1.1296393901683737"/>
    <m/>
    <n v="3.3479536188806912E-2"/>
    <n v="3.4993213538029803E-2"/>
    <s v="2104008320"/>
    <s v="Fuel Comb - Residential - Wood"/>
    <s v="Stationary Source Fuel Combustion"/>
    <s v="Residential"/>
    <s v="Wood"/>
    <s v="Woodstove: freestanding, EPA certified, non-catalytic"/>
    <x v="1"/>
    <m/>
    <s v="2104008320-24033-VOC"/>
    <m/>
  </r>
  <r>
    <s v="Virginia"/>
    <x v="3"/>
    <x v="0"/>
    <n v="0.23074034694252801"/>
    <n v="0.23074034694225901"/>
    <n v="2.3178488401699501E-4"/>
    <n v="1.0045268939246131E-3"/>
    <n v="0.23074034694252801"/>
    <n v="2.3178488401726525E-4"/>
    <n v="0.23074034694252801"/>
    <n v="2.3178488401726525E-4"/>
    <s v="No Growth"/>
    <n v="1"/>
    <n v="1"/>
    <m/>
    <n v="2.3178488401699501E-4"/>
    <n v="2.3178488401699501E-4"/>
    <s v="2104008320"/>
    <s v="Fuel Comb - Residential - Wood"/>
    <s v="Stationary Source Fuel Combustion"/>
    <s v="Residential"/>
    <s v="Wood"/>
    <s v="Woodstove: freestanding, EPA certified, non-catalytic"/>
    <x v="1"/>
    <m/>
    <s v="2104008320-51013-NOx"/>
    <m/>
  </r>
  <r>
    <s v="Virginia"/>
    <x v="3"/>
    <x v="1"/>
    <n v="1.6415650862518401"/>
    <n v="1.64156508624993"/>
    <n v="1.6489962772657199E-3"/>
    <n v="1.0045268939246059E-3"/>
    <n v="1.6415650862518401"/>
    <n v="1.6489962772676388E-3"/>
    <n v="1.6415650862518401"/>
    <n v="1.6489962772676388E-3"/>
    <s v="No Growth"/>
    <n v="1"/>
    <n v="1"/>
    <m/>
    <n v="1.6489962772657199E-3"/>
    <n v="1.6489962772657199E-3"/>
    <s v="2104008320"/>
    <s v="Fuel Comb - Residential - Wood"/>
    <s v="Stationary Source Fuel Combustion"/>
    <s v="Residential"/>
    <s v="Wood"/>
    <s v="Woodstove: freestanding, EPA certified, non-catalytic"/>
    <x v="1"/>
    <m/>
    <s v="2104008320-51013-VOC"/>
    <m/>
  </r>
  <r>
    <s v="Virginia"/>
    <x v="9"/>
    <x v="0"/>
    <n v="5.1244523500713601"/>
    <n v="5.1244523500653996"/>
    <n v="5.1476502022758403E-3"/>
    <n v="1.0045268939246053E-3"/>
    <n v="5.1244523500713601"/>
    <n v="5.1476502022818277E-3"/>
    <n v="5.1244523500713601"/>
    <n v="5.1476502022818277E-3"/>
    <s v="No Growth"/>
    <n v="1"/>
    <n v="1"/>
    <m/>
    <n v="5.1476502022758403E-3"/>
    <n v="5.1476502022758403E-3"/>
    <s v="2104008320"/>
    <s v="Fuel Comb - Residential - Wood"/>
    <s v="Stationary Source Fuel Combustion"/>
    <s v="Residential"/>
    <s v="Wood"/>
    <s v="Woodstove: freestanding, EPA certified, non-catalytic"/>
    <x v="1"/>
    <m/>
    <s v="2104008320-51059-NOx"/>
    <m/>
  </r>
  <r>
    <s v="Virginia"/>
    <x v="9"/>
    <x v="1"/>
    <n v="36.457082822281599"/>
    <n v="36.457082822239201"/>
    <n v="3.6622120168976202E-2"/>
    <n v="1.0045268939246101E-3"/>
    <n v="36.457082822281599"/>
    <n v="3.6622120169018793E-2"/>
    <n v="36.457082822281599"/>
    <n v="3.6622120169018793E-2"/>
    <s v="No Growth"/>
    <n v="1"/>
    <n v="1"/>
    <m/>
    <n v="3.6622120168976202E-2"/>
    <n v="3.6622120168976202E-2"/>
    <s v="2104008320"/>
    <s v="Fuel Comb - Residential - Wood"/>
    <s v="Stationary Source Fuel Combustion"/>
    <s v="Residential"/>
    <s v="Wood"/>
    <s v="Woodstove: freestanding, EPA certified, non-catalytic"/>
    <x v="1"/>
    <m/>
    <s v="2104008320-51059-VOC"/>
    <m/>
  </r>
  <r>
    <s v="Virginia"/>
    <x v="4"/>
    <x v="0"/>
    <n v="3.18415851969664"/>
    <n v="3.1841585196929598"/>
    <n v="3.1985728675507199E-3"/>
    <n v="1.0045268939245997E-3"/>
    <n v="3.18415851969664"/>
    <n v="3.198572867554417E-3"/>
    <n v="3.18415851969664"/>
    <n v="3.198572867554417E-3"/>
    <s v="No Growth"/>
    <n v="1"/>
    <n v="1"/>
    <m/>
    <n v="3.1985728675507199E-3"/>
    <n v="3.1985728675507199E-3"/>
    <s v="2104008320"/>
    <s v="Fuel Comb - Residential - Wood"/>
    <s v="Stationary Source Fuel Combustion"/>
    <s v="Residential"/>
    <s v="Wood"/>
    <s v="Woodstove: freestanding, EPA certified, non-catalytic"/>
    <x v="1"/>
    <m/>
    <s v="2104008320-51107-NOx"/>
    <m/>
  </r>
  <r>
    <s v="Virginia"/>
    <x v="4"/>
    <x v="1"/>
    <n v="22.653175756259198"/>
    <n v="22.653175756232901"/>
    <n v="2.27557242799367E-2"/>
    <n v="1.0045268939246005E-3"/>
    <n v="22.653175756259198"/>
    <n v="2.2755724279963117E-2"/>
    <n v="22.653175756259198"/>
    <n v="2.2755724279963117E-2"/>
    <s v="No Growth"/>
    <n v="1"/>
    <n v="1"/>
    <m/>
    <n v="2.27557242799367E-2"/>
    <n v="2.27557242799367E-2"/>
    <s v="2104008320"/>
    <s v="Fuel Comb - Residential - Wood"/>
    <s v="Stationary Source Fuel Combustion"/>
    <s v="Residential"/>
    <s v="Wood"/>
    <s v="Woodstove: freestanding, EPA certified, non-catalytic"/>
    <x v="1"/>
    <m/>
    <s v="2104008320-51107-VOC"/>
    <m/>
  </r>
  <r>
    <s v="Virginia"/>
    <x v="10"/>
    <x v="0"/>
    <n v="3.2030467400547198"/>
    <n v="3.2030467400509899"/>
    <n v="3.2175465928787699E-3"/>
    <n v="1.0045268939246105E-3"/>
    <n v="3.2030467400547198"/>
    <n v="3.2175465928825169E-3"/>
    <n v="3.2030467400547198"/>
    <n v="3.2175465928825169E-3"/>
    <s v="No Growth"/>
    <n v="1"/>
    <n v="1"/>
    <m/>
    <n v="3.2175465928787699E-3"/>
    <n v="3.2175465928787699E-3"/>
    <s v="2104008320"/>
    <s v="Fuel Comb - Residential - Wood"/>
    <s v="Stationary Source Fuel Combustion"/>
    <s v="Residential"/>
    <s v="Wood"/>
    <s v="Woodstove: freestanding, EPA certified, non-catalytic"/>
    <x v="1"/>
    <m/>
    <s v="2104008320-51153-NOx"/>
    <m/>
  </r>
  <r>
    <s v="Virginia"/>
    <x v="10"/>
    <x v="1"/>
    <n v="22.787556340937599"/>
    <n v="22.787556340910999"/>
    <n v="2.2890713191267401E-2"/>
    <n v="1.0045268939246111E-3"/>
    <n v="22.787556340937599"/>
    <n v="2.2890713191294123E-2"/>
    <n v="22.787556340937599"/>
    <n v="2.2890713191294123E-2"/>
    <s v="No Growth"/>
    <n v="1"/>
    <n v="1"/>
    <m/>
    <n v="2.2890713191267401E-2"/>
    <n v="2.2890713191267401E-2"/>
    <s v="2104008320"/>
    <s v="Fuel Comb - Residential - Wood"/>
    <s v="Stationary Source Fuel Combustion"/>
    <s v="Residential"/>
    <s v="Wood"/>
    <s v="Woodstove: freestanding, EPA certified, non-catalytic"/>
    <x v="1"/>
    <m/>
    <s v="2104008320-51153-VOC"/>
    <m/>
  </r>
  <r>
    <s v="Virginia"/>
    <x v="11"/>
    <x v="0"/>
    <n v="7.9043293852351995E-2"/>
    <n v="7.9043293852260096E-2"/>
    <n v="7.9401114458980794E-5"/>
    <n v="1.0045268939246066E-3"/>
    <n v="7.9043293852351995E-2"/>
    <n v="7.94011144590731E-5"/>
    <n v="7.9043293852351995E-2"/>
    <n v="7.94011144590731E-5"/>
    <s v="No Growth"/>
    <n v="1"/>
    <n v="1"/>
    <m/>
    <n v="7.9401114458980794E-5"/>
    <n v="7.9401114458980794E-5"/>
    <s v="2104008320"/>
    <s v="Fuel Comb - Residential - Wood"/>
    <s v="Stationary Source Fuel Combustion"/>
    <s v="Residential"/>
    <s v="Wood"/>
    <s v="Woodstove: freestanding, EPA certified, non-catalytic"/>
    <x v="1"/>
    <m/>
    <s v="2104008320-51510-NOx"/>
    <m/>
  </r>
  <r>
    <s v="Virginia"/>
    <x v="11"/>
    <x v="1"/>
    <n v="0.56234058174224"/>
    <n v="0.56234058174158696"/>
    <n v="5.6488623790463296E-4"/>
    <n v="1.004526893924607E-3"/>
    <n v="0.56234058174224"/>
    <n v="5.6488623790528891E-4"/>
    <n v="0.56234058174224"/>
    <n v="5.6488623790528891E-4"/>
    <s v="No Growth"/>
    <n v="1"/>
    <n v="1"/>
    <m/>
    <n v="5.6488623790463296E-4"/>
    <n v="5.6488623790463296E-4"/>
    <s v="2104008320"/>
    <s v="Fuel Comb - Residential - Wood"/>
    <s v="Stationary Source Fuel Combustion"/>
    <s v="Residential"/>
    <s v="Wood"/>
    <s v="Woodstove: freestanding, EPA certified, non-catalytic"/>
    <x v="1"/>
    <m/>
    <s v="2104008320-51510-VOC"/>
    <m/>
  </r>
  <r>
    <s v="Virginia"/>
    <x v="12"/>
    <x v="0"/>
    <n v="9.3698085553814398E-2"/>
    <n v="9.3698085553705998E-2"/>
    <n v="9.4122246847945694E-5"/>
    <n v="1.0045268939245997E-3"/>
    <n v="9.3698085553814398E-2"/>
    <n v="9.4122246848054575E-5"/>
    <n v="9.3698085553814398E-2"/>
    <n v="9.4122246848054575E-5"/>
    <s v="No Growth"/>
    <n v="1"/>
    <n v="1"/>
    <m/>
    <n v="9.4122246847945694E-5"/>
    <n v="9.4122246847945694E-5"/>
    <s v="2104008320"/>
    <s v="Fuel Comb - Residential - Wood"/>
    <s v="Stationary Source Fuel Combustion"/>
    <s v="Residential"/>
    <s v="Wood"/>
    <s v="Woodstove: freestanding, EPA certified, non-catalytic"/>
    <x v="1"/>
    <m/>
    <s v="2104008320-51600-NOx"/>
    <m/>
  </r>
  <r>
    <s v="Virginia"/>
    <x v="12"/>
    <x v="1"/>
    <n v="0.66659970357964804"/>
    <n v="0.66659970357887299"/>
    <n v="6.6961732972714799E-4"/>
    <n v="1.0045268939246055E-3"/>
    <n v="0.66659970357964804"/>
    <n v="6.6961732972792656E-4"/>
    <n v="0.66659970357964804"/>
    <n v="6.6961732972792656E-4"/>
    <s v="No Growth"/>
    <n v="1"/>
    <n v="1"/>
    <m/>
    <n v="6.6961732972714799E-4"/>
    <n v="6.6961732972714799E-4"/>
    <s v="2104008320"/>
    <s v="Fuel Comb - Residential - Wood"/>
    <s v="Stationary Source Fuel Combustion"/>
    <s v="Residential"/>
    <s v="Wood"/>
    <s v="Woodstove: freestanding, EPA certified, non-catalytic"/>
    <x v="1"/>
    <m/>
    <s v="2104008320-51600-VOC"/>
    <m/>
  </r>
  <r>
    <s v="Virginia"/>
    <x v="13"/>
    <x v="0"/>
    <n v="2.5184023145161601E-2"/>
    <n v="2.5184023145132399E-2"/>
    <n v="2.5298028546505201E-5"/>
    <n v="1.0045268939246046E-3"/>
    <n v="2.5184023145161601E-2"/>
    <n v="2.5298028546534535E-5"/>
    <n v="2.5184023145161601E-2"/>
    <n v="2.5298028546534535E-5"/>
    <s v="No Growth"/>
    <n v="1"/>
    <n v="1"/>
    <m/>
    <n v="2.5298028546505201E-5"/>
    <n v="2.5298028546505201E-5"/>
    <s v="2104008320"/>
    <s v="Fuel Comb - Residential - Wood"/>
    <s v="Stationary Source Fuel Combustion"/>
    <s v="Residential"/>
    <s v="Wood"/>
    <s v="Woodstove: freestanding, EPA certified, non-catalytic"/>
    <x v="1"/>
    <m/>
    <s v="2104008320-51610-NOx"/>
    <m/>
  </r>
  <r>
    <s v="Virginia"/>
    <x v="13"/>
    <x v="1"/>
    <n v="0.1791675908416"/>
    <n v="0.179167590841391"/>
    <n v="1.79978663519858E-4"/>
    <n v="1.0045268939246105E-3"/>
    <n v="0.1791675908416"/>
    <n v="1.7997866352006793E-4"/>
    <n v="0.1791675908416"/>
    <n v="1.7997866352006793E-4"/>
    <s v="No Growth"/>
    <n v="1"/>
    <n v="1"/>
    <m/>
    <n v="1.79978663519858E-4"/>
    <n v="1.79978663519858E-4"/>
    <s v="2104008320"/>
    <s v="Fuel Comb - Residential - Wood"/>
    <s v="Stationary Source Fuel Combustion"/>
    <s v="Residential"/>
    <s v="Wood"/>
    <s v="Woodstove: freestanding, EPA certified, non-catalytic"/>
    <x v="1"/>
    <m/>
    <s v="2104008320-51610-VOC"/>
    <m/>
  </r>
  <r>
    <s v="Virginia"/>
    <x v="5"/>
    <x v="0"/>
    <n v="0.128218996163392"/>
    <n v="0.128218996163242"/>
    <n v="1.2879942995799301E-4"/>
    <n v="1.0045268939246103E-3"/>
    <n v="0.128218996163392"/>
    <n v="1.2879942995814368E-4"/>
    <n v="0.128218996163392"/>
    <n v="1.2879942995814368E-4"/>
    <s v="No Growth"/>
    <n v="1"/>
    <n v="1"/>
    <m/>
    <n v="1.2879942995799301E-4"/>
    <n v="1.2879942995799301E-4"/>
    <s v="2104008320"/>
    <s v="Fuel Comb - Residential - Wood"/>
    <s v="Stationary Source Fuel Combustion"/>
    <s v="Residential"/>
    <s v="Wood"/>
    <s v="Woodstove: freestanding, EPA certified, non-catalytic"/>
    <x v="1"/>
    <m/>
    <s v="2104008320-51683-NOx"/>
    <m/>
  </r>
  <r>
    <s v="Virginia"/>
    <x v="5"/>
    <x v="1"/>
    <n v="0.91219333142591996"/>
    <n v="0.91219333142486203"/>
    <n v="9.1632273387495496E-4"/>
    <n v="1.0045268939246055E-3"/>
    <n v="0.91219333142591996"/>
    <n v="9.1632273387601759E-4"/>
    <n v="0.91219333142591996"/>
    <n v="9.1632273387601759E-4"/>
    <s v="No Growth"/>
    <n v="1"/>
    <n v="1"/>
    <m/>
    <n v="9.1632273387495496E-4"/>
    <n v="9.1632273387495496E-4"/>
    <s v="2104008320"/>
    <s v="Fuel Comb - Residential - Wood"/>
    <s v="Stationary Source Fuel Combustion"/>
    <s v="Residential"/>
    <s v="Wood"/>
    <s v="Woodstove: freestanding, EPA certified, non-catalytic"/>
    <x v="1"/>
    <m/>
    <s v="2104008320-51683-VOC"/>
    <m/>
  </r>
  <r>
    <s v="Virginia"/>
    <x v="14"/>
    <x v="0"/>
    <n v="3.1414582475689602E-2"/>
    <n v="3.1414582475653097E-2"/>
    <n v="3.1556792958206097E-5"/>
    <n v="1.0045268939246038E-3"/>
    <n v="3.1414582475689602E-2"/>
    <n v="3.1556792958242763E-5"/>
    <n v="3.1414582475689602E-2"/>
    <n v="3.1556792958242763E-5"/>
    <s v="No Growth"/>
    <n v="1"/>
    <n v="1"/>
    <m/>
    <n v="3.1556792958206097E-5"/>
    <n v="3.1556792958206097E-5"/>
    <s v="2104008320"/>
    <s v="Fuel Comb - Residential - Wood"/>
    <s v="Stationary Source Fuel Combustion"/>
    <s v="Residential"/>
    <s v="Wood"/>
    <s v="Woodstove: freestanding, EPA certified, non-catalytic"/>
    <x v="1"/>
    <m/>
    <s v="2104008320-51685-NOx"/>
    <m/>
  </r>
  <r>
    <s v="Virginia"/>
    <x v="14"/>
    <x v="1"/>
    <n v="0.223493911089504"/>
    <n v="0.22349391108924399"/>
    <n v="2.2450564431754E-4"/>
    <n v="1.0045268939246046E-3"/>
    <n v="0.223493911089504"/>
    <n v="2.2450564431780121E-4"/>
    <n v="0.223493911089504"/>
    <n v="2.2450564431780121E-4"/>
    <s v="No Growth"/>
    <n v="1"/>
    <n v="1"/>
    <m/>
    <n v="2.2450564431754E-4"/>
    <n v="2.2450564431754E-4"/>
    <s v="2104008320"/>
    <s v="Fuel Comb - Residential - Wood"/>
    <s v="Stationary Source Fuel Combustion"/>
    <s v="Residential"/>
    <s v="Wood"/>
    <s v="Woodstove: freestanding, EPA certified, non-catalytic"/>
    <x v="1"/>
    <m/>
    <s v="2104008320-51685-VOC"/>
    <m/>
  </r>
  <r>
    <s v="District of Columbia"/>
    <x v="6"/>
    <x v="0"/>
    <n v="1.138318E-2"/>
    <n v="1.13831799999867E-2"/>
    <n v="1.14347104483714E-5"/>
    <n v="1.0045268939246116E-3"/>
    <n v="1.138318E-2"/>
    <n v="1.1434710448384759E-5"/>
    <n v="1.138318E-2"/>
    <n v="1.1434710448384759E-5"/>
    <s v="No Growth"/>
    <n v="1"/>
    <n v="1"/>
    <m/>
    <n v="1.14347104483714E-5"/>
    <n v="1.14347104483714E-5"/>
    <s v="2104008330"/>
    <s v="Fuel Comb - Residential - Wood"/>
    <s v="Stationary Source Fuel Combustion"/>
    <s v="Residential"/>
    <s v="Wood"/>
    <s v="Woodstove: freestanding, EPA certified, catalytic"/>
    <x v="1"/>
    <m/>
    <s v="2104008330-11001-NOx"/>
    <m/>
  </r>
  <r>
    <s v="District of Columbia"/>
    <x v="6"/>
    <x v="1"/>
    <n v="8.5373859999999996E-2"/>
    <n v="8.5373859999901103E-2"/>
    <n v="8.5760338408054501E-5"/>
    <n v="1.0045268939246023E-3"/>
    <n v="8.5373859999999996E-2"/>
    <n v="8.5760338408153841E-5"/>
    <n v="8.5373859999999996E-2"/>
    <n v="8.5760338408153841E-5"/>
    <s v="No Growth"/>
    <n v="1"/>
    <n v="1"/>
    <m/>
    <n v="8.5760338408054501E-5"/>
    <n v="8.5760338408054501E-5"/>
    <s v="2104008330"/>
    <s v="Fuel Comb - Residential - Wood"/>
    <s v="Stationary Source Fuel Combustion"/>
    <s v="Residential"/>
    <s v="Wood"/>
    <s v="Woodstove: freestanding, EPA certified, catalytic"/>
    <x v="1"/>
    <m/>
    <s v="2104008330-11001-VOC"/>
    <m/>
  </r>
  <r>
    <s v="Maryland"/>
    <x v="7"/>
    <x v="0"/>
    <n v="1.4744252245701801"/>
    <n v="1.4744252245684699"/>
    <n v="1.4810997911598499E-3"/>
    <n v="1.0045268939246027E-3"/>
    <n v="1.4744252245701801"/>
    <n v="1.4810997911615677E-3"/>
    <n v="1.4744252245701801"/>
    <n v="1.4810997911615677E-3"/>
    <s v="Household"/>
    <n v="1.0717053327861332"/>
    <n v="1.0941988750211236"/>
    <m/>
    <n v="1.5873025445744394E-3"/>
    <n v="1.6206177252811288E-3"/>
    <s v="2104008330"/>
    <s v="Fuel Comb - Residential - Wood"/>
    <s v="Stationary Source Fuel Combustion"/>
    <s v="Residential"/>
    <s v="Wood"/>
    <s v="Woodstove: freestanding, EPA certified, catalytic"/>
    <x v="1"/>
    <m/>
    <s v="2104008330-24009-NOx"/>
    <m/>
  </r>
  <r>
    <s v="Maryland"/>
    <x v="7"/>
    <x v="1"/>
    <n v="11.0581891842763"/>
    <n v="11.058189184263499"/>
    <n v="1.1108248433698901E-2"/>
    <n v="1.0045268939246075E-3"/>
    <n v="11.0581891842763"/>
    <n v="1.110824843371176E-2"/>
    <n v="11.0581891842763"/>
    <n v="1.110824843371176E-2"/>
    <s v="Household"/>
    <n v="1.0717053327861332"/>
    <n v="1.0941988750211236"/>
    <m/>
    <n v="1.1904769084308323E-2"/>
    <n v="1.2154632939608495E-2"/>
    <s v="2104008330"/>
    <s v="Fuel Comb - Residential - Wood"/>
    <s v="Stationary Source Fuel Combustion"/>
    <s v="Residential"/>
    <s v="Wood"/>
    <s v="Woodstove: freestanding, EPA certified, catalytic"/>
    <x v="1"/>
    <m/>
    <s v="2104008330-24009-VOC"/>
    <m/>
  </r>
  <r>
    <s v="Maryland"/>
    <x v="0"/>
    <x v="0"/>
    <n v="2.0488514688627202"/>
    <n v="2.0488514688603399"/>
    <n v="2.0581264021271401E-3"/>
    <n v="1.0045268939246042E-3"/>
    <n v="2.0488514688627202"/>
    <n v="2.058126402129531E-3"/>
    <n v="2.0488514688627202"/>
    <n v="2.058126402129531E-3"/>
    <s v="Household"/>
    <n v="1.1901345613926138"/>
    <n v="1.2607033014443205"/>
    <m/>
    <n v="2.4494473628861421E-3"/>
    <n v="2.5946867499514067E-3"/>
    <s v="2104008330"/>
    <s v="Fuel Comb - Residential - Wood"/>
    <s v="Stationary Source Fuel Combustion"/>
    <s v="Residential"/>
    <s v="Wood"/>
    <s v="Woodstove: freestanding, EPA certified, catalytic"/>
    <x v="1"/>
    <m/>
    <s v="2104008330-24017-NOx"/>
    <m/>
  </r>
  <r>
    <s v="Maryland"/>
    <x v="0"/>
    <x v="1"/>
    <n v="15.3663882457732"/>
    <n v="15.366388245755299"/>
    <n v="1.54359502553482E-2"/>
    <n v="1.0045268939246094E-3"/>
    <n v="15.3663882457732"/>
    <n v="1.543595025536618E-2"/>
    <n v="15.3663882457732"/>
    <n v="1.543595025536618E-2"/>
    <s v="Household"/>
    <n v="1.1901345613926138"/>
    <n v="1.2607033014443205"/>
    <m/>
    <n v="1.8370857886827033E-2"/>
    <n v="1.9460153447847777E-2"/>
    <s v="2104008330"/>
    <s v="Fuel Comb - Residential - Wood"/>
    <s v="Stationary Source Fuel Combustion"/>
    <s v="Residential"/>
    <s v="Wood"/>
    <s v="Woodstove: freestanding, EPA certified, catalytic"/>
    <x v="1"/>
    <m/>
    <s v="2104008330-24017-VOC"/>
    <m/>
  </r>
  <r>
    <s v="Maryland"/>
    <x v="1"/>
    <x v="0"/>
    <n v="2.7819470046767498"/>
    <n v="2.78194700467352"/>
    <n v="2.7945405836675499E-3"/>
    <n v="1.0045268939246051E-3"/>
    <n v="2.7819470046767498"/>
    <n v="2.7945405836707943E-3"/>
    <n v="2.7819470046767498"/>
    <n v="2.7945405836707943E-3"/>
    <s v="Household"/>
    <n v="1.1641130653464411"/>
    <n v="1.2555086048546673"/>
    <m/>
    <n v="3.2531612050882642E-3"/>
    <n v="3.5085697494101932E-3"/>
    <s v="2104008330"/>
    <s v="Fuel Comb - Residential - Wood"/>
    <s v="Stationary Source Fuel Combustion"/>
    <s v="Residential"/>
    <s v="Wood"/>
    <s v="Woodstove: freestanding, EPA certified, catalytic"/>
    <x v="1"/>
    <m/>
    <s v="2104008330-24021-NOx"/>
    <m/>
  </r>
  <r>
    <s v="Maryland"/>
    <x v="1"/>
    <x v="1"/>
    <n v="20.864606993681299"/>
    <n v="20.864606993656999"/>
    <n v="2.0959058856295901E-2"/>
    <n v="1.0045268939246072E-3"/>
    <n v="20.864606993681299"/>
    <n v="2.0959058856320312E-2"/>
    <n v="20.864606993681299"/>
    <n v="2.0959058856320312E-2"/>
    <s v="Household"/>
    <n v="1.1641130653464411"/>
    <n v="1.2555086048546673"/>
    <m/>
    <n v="2.4398714251979096E-2"/>
    <n v="2.6314278743734928E-2"/>
    <s v="2104008330"/>
    <s v="Fuel Comb - Residential - Wood"/>
    <s v="Stationary Source Fuel Combustion"/>
    <s v="Residential"/>
    <s v="Wood"/>
    <s v="Woodstove: freestanding, EPA certified, catalytic"/>
    <x v="1"/>
    <m/>
    <s v="2104008330-24021-VOC"/>
    <m/>
  </r>
  <r>
    <s v="Maryland"/>
    <x v="8"/>
    <x v="0"/>
    <n v="3.9762184174500499"/>
    <n v="3.97621841744545"/>
    <n v="3.9942183364422802E-3"/>
    <n v="1.0045268939246036E-3"/>
    <n v="3.9762184174500499"/>
    <n v="3.9942183364469015E-3"/>
    <n v="3.9762184174500499"/>
    <n v="3.9942183364469015E-3"/>
    <s v="Household"/>
    <n v="1.0822577125548798"/>
    <n v="1.1254828731122657"/>
    <m/>
    <n v="4.3227736002427793E-3"/>
    <n v="4.4954243291367522E-3"/>
    <s v="2104008330"/>
    <s v="Fuel Comb - Residential - Wood"/>
    <s v="Stationary Source Fuel Combustion"/>
    <s v="Residential"/>
    <s v="Wood"/>
    <s v="Woodstove: freestanding, EPA certified, catalytic"/>
    <x v="1"/>
    <m/>
    <s v="2104008330-24031-NOx"/>
    <m/>
  </r>
  <r>
    <s v="Maryland"/>
    <x v="8"/>
    <x v="1"/>
    <n v="29.821633672269702"/>
    <n v="29.821633672234999"/>
    <n v="2.9956633044527701E-2"/>
    <n v="1.0045268939246072E-3"/>
    <n v="29.821633672269702"/>
    <n v="2.9956633044562562E-2"/>
    <n v="29.821633672269702"/>
    <n v="2.9956633044562562E-2"/>
    <s v="Household"/>
    <n v="1.0822577125548798"/>
    <n v="1.1254828731122657"/>
    <m/>
    <n v="3.2420797154616474E-2"/>
    <n v="3.3715677427724876E-2"/>
    <s v="2104008330"/>
    <s v="Fuel Comb - Residential - Wood"/>
    <s v="Stationary Source Fuel Combustion"/>
    <s v="Residential"/>
    <s v="Wood"/>
    <s v="Woodstove: freestanding, EPA certified, catalytic"/>
    <x v="1"/>
    <m/>
    <s v="2104008330-24031-VOC"/>
    <m/>
  </r>
  <r>
    <s v="Maryland"/>
    <x v="2"/>
    <x v="0"/>
    <n v="3.5099855899455399"/>
    <n v="3.5099855899414698"/>
    <n v="3.5258749223840299E-3"/>
    <n v="1.0045268939246057E-3"/>
    <n v="3.5099855899455399"/>
    <n v="3.5258749223881182E-3"/>
    <n v="3.5099855899455399"/>
    <n v="3.5258749223881182E-3"/>
    <s v="Household"/>
    <n v="1.0807753566942964"/>
    <n v="1.1296393901683737"/>
    <m/>
    <n v="3.8106787268990744E-3"/>
    <n v="3.9829671971318573E-3"/>
    <s v="2104008330"/>
    <s v="Fuel Comb - Residential - Wood"/>
    <s v="Stationary Source Fuel Combustion"/>
    <s v="Residential"/>
    <s v="Wood"/>
    <s v="Woodstove: freestanding, EPA certified, catalytic"/>
    <x v="1"/>
    <m/>
    <s v="2104008330-24033-NOx"/>
    <m/>
  </r>
  <r>
    <s v="Maryland"/>
    <x v="2"/>
    <x v="1"/>
    <n v="26.324891924591501"/>
    <n v="26.324891924561001"/>
    <n v="2.64440619178802E-2"/>
    <n v="1.0045268939246057E-3"/>
    <n v="26.324891924591501"/>
    <n v="2.6444061917910835E-2"/>
    <n v="26.324891924591501"/>
    <n v="2.6444061917910835E-2"/>
    <s v="Household"/>
    <n v="1.0807753566942964"/>
    <n v="1.1296393901683737"/>
    <m/>
    <n v="2.8580090451743031E-2"/>
    <n v="2.9872253978488902E-2"/>
    <s v="2104008330"/>
    <s v="Fuel Comb - Residential - Wood"/>
    <s v="Stationary Source Fuel Combustion"/>
    <s v="Residential"/>
    <s v="Wood"/>
    <s v="Woodstove: freestanding, EPA certified, catalytic"/>
    <x v="1"/>
    <m/>
    <s v="2104008330-24033-VOC"/>
    <m/>
  </r>
  <r>
    <s v="Virginia"/>
    <x v="3"/>
    <x v="0"/>
    <n v="0.18684477634105601"/>
    <n v="0.18684477634083901"/>
    <n v="1.8769060282370099E-4"/>
    <n v="1.0045268939246075E-3"/>
    <n v="0.18684477634105601"/>
    <n v="1.8769060282391897E-4"/>
    <n v="0.18684477634105601"/>
    <n v="1.8769060282391897E-4"/>
    <s v="No Growth"/>
    <n v="1"/>
    <n v="1"/>
    <m/>
    <n v="1.8769060282370099E-4"/>
    <n v="1.8769060282370099E-4"/>
    <s v="2104008330"/>
    <s v="Fuel Comb - Residential - Wood"/>
    <s v="Stationary Source Fuel Combustion"/>
    <s v="Residential"/>
    <s v="Wood"/>
    <s v="Woodstove: freestanding, EPA certified, catalytic"/>
    <x v="1"/>
    <m/>
    <s v="2104008330-51013-NOx"/>
    <m/>
  </r>
  <r>
    <s v="Virginia"/>
    <x v="3"/>
    <x v="1"/>
    <n v="1.4013353334031999"/>
    <n v="1.4013353334015699"/>
    <n v="1.4076790298086701E-3"/>
    <n v="1.0045268939245981E-3"/>
    <n v="1.4013353334031999"/>
    <n v="1.4076790298103077E-3"/>
    <n v="1.4013353334031999"/>
    <n v="1.4076790298103077E-3"/>
    <s v="No Growth"/>
    <n v="1"/>
    <n v="1"/>
    <m/>
    <n v="1.4076790298086701E-3"/>
    <n v="1.4076790298086701E-3"/>
    <s v="2104008330"/>
    <s v="Fuel Comb - Residential - Wood"/>
    <s v="Stationary Source Fuel Combustion"/>
    <s v="Residential"/>
    <s v="Wood"/>
    <s v="Woodstove: freestanding, EPA certified, catalytic"/>
    <x v="1"/>
    <m/>
    <s v="2104008330-51013-VOC"/>
    <m/>
  </r>
  <r>
    <s v="Virginia"/>
    <x v="9"/>
    <x v="0"/>
    <n v="4.1495865593001602"/>
    <n v="4.1495865592953596"/>
    <n v="4.1683712974802398E-3"/>
    <n v="1.004526893924601E-3"/>
    <n v="4.1495865593001602"/>
    <n v="4.1683712974850615E-3"/>
    <n v="4.1495865593001602"/>
    <n v="4.1683712974850615E-3"/>
    <s v="No Growth"/>
    <n v="1"/>
    <n v="1"/>
    <m/>
    <n v="4.1683712974802398E-3"/>
    <n v="4.1683712974802398E-3"/>
    <s v="2104008330"/>
    <s v="Fuel Comb - Residential - Wood"/>
    <s v="Stationary Source Fuel Combustion"/>
    <s v="Residential"/>
    <s v="Wood"/>
    <s v="Woodstove: freestanding, EPA certified, catalytic"/>
    <x v="1"/>
    <m/>
    <s v="2104008330-51059-NOx"/>
    <m/>
  </r>
  <r>
    <s v="Virginia"/>
    <x v="9"/>
    <x v="1"/>
    <n v="31.121901640524801"/>
    <n v="31.121901640488701"/>
    <n v="3.1262787187947103E-2"/>
    <n v="1.0045268939246025E-3"/>
    <n v="31.121901640524801"/>
    <n v="3.1262787187983365E-2"/>
    <n v="31.121901640524801"/>
    <n v="3.1262787187983365E-2"/>
    <s v="No Growth"/>
    <n v="1"/>
    <n v="1"/>
    <m/>
    <n v="3.1262787187947103E-2"/>
    <n v="3.1262787187947103E-2"/>
    <s v="2104008330"/>
    <s v="Fuel Comb - Residential - Wood"/>
    <s v="Stationary Source Fuel Combustion"/>
    <s v="Residential"/>
    <s v="Wood"/>
    <s v="Woodstove: freestanding, EPA certified, catalytic"/>
    <x v="1"/>
    <m/>
    <s v="2104008330-51059-VOC"/>
    <m/>
  </r>
  <r>
    <s v="Virginia"/>
    <x v="4"/>
    <x v="0"/>
    <n v="2.57840985894688"/>
    <n v="2.57840985894389"/>
    <n v="2.5900820468694801E-3"/>
    <n v="1.0045268939246033E-3"/>
    <n v="2.57840985894688"/>
    <n v="2.5900820468724838E-3"/>
    <n v="2.57840985894688"/>
    <n v="2.5900820468724838E-3"/>
    <s v="No Growth"/>
    <n v="1"/>
    <n v="1"/>
    <m/>
    <n v="2.5900820468694801E-3"/>
    <n v="2.5900820468694801E-3"/>
    <s v="2104008330"/>
    <s v="Fuel Comb - Residential - Wood"/>
    <s v="Stationary Source Fuel Combustion"/>
    <s v="Residential"/>
    <s v="Wood"/>
    <s v="Woodstove: freestanding, EPA certified, catalytic"/>
    <x v="1"/>
    <m/>
    <s v="2104008330-51107-NOx"/>
    <m/>
  </r>
  <r>
    <s v="Virginia"/>
    <x v="4"/>
    <x v="1"/>
    <n v="19.338076387875201"/>
    <n v="19.338076387852698"/>
    <n v="1.9425617808366501E-2"/>
    <n v="1.0045268939246094E-3"/>
    <n v="19.338076387875201"/>
    <n v="1.9425617808389105E-2"/>
    <n v="19.338076387875201"/>
    <n v="1.9425617808389105E-2"/>
    <s v="No Growth"/>
    <n v="1"/>
    <n v="1"/>
    <m/>
    <n v="1.9425617808366501E-2"/>
    <n v="1.9425617808366501E-2"/>
    <s v="2104008330"/>
    <s v="Fuel Comb - Residential - Wood"/>
    <s v="Stationary Source Fuel Combustion"/>
    <s v="Residential"/>
    <s v="Wood"/>
    <s v="Woodstove: freestanding, EPA certified, catalytic"/>
    <x v="1"/>
    <m/>
    <s v="2104008330-51107-VOC"/>
    <m/>
  </r>
  <r>
    <s v="Virginia"/>
    <x v="10"/>
    <x v="0"/>
    <n v="2.59370572704128"/>
    <n v="2.5937057270382602"/>
    <n v="2.6054471577362098E-3"/>
    <n v="1.0045268939246077E-3"/>
    <n v="2.59370572704128"/>
    <n v="2.6054471577392434E-3"/>
    <n v="2.59370572704128"/>
    <n v="2.6054471577392434E-3"/>
    <s v="No Growth"/>
    <n v="1"/>
    <n v="1"/>
    <m/>
    <n v="2.6054471577362098E-3"/>
    <n v="2.6054471577362098E-3"/>
    <s v="2104008330"/>
    <s v="Fuel Comb - Residential - Wood"/>
    <s v="Stationary Source Fuel Combustion"/>
    <s v="Residential"/>
    <s v="Wood"/>
    <s v="Woodstove: freestanding, EPA certified, catalytic"/>
    <x v="1"/>
    <m/>
    <s v="2104008330-51153-NOx"/>
    <m/>
  </r>
  <r>
    <s v="Virginia"/>
    <x v="10"/>
    <x v="1"/>
    <n v="19.452792952809599"/>
    <n v="19.452792952787"/>
    <n v="1.9540853683021601E-2"/>
    <n v="1.0045268939246066E-3"/>
    <n v="19.452792952809599"/>
    <n v="1.9540853683044302E-2"/>
    <n v="19.452792952809599"/>
    <n v="1.9540853683044302E-2"/>
    <s v="No Growth"/>
    <n v="1"/>
    <n v="1"/>
    <m/>
    <n v="1.9540853683021601E-2"/>
    <n v="1.9540853683021601E-2"/>
    <s v="2104008330"/>
    <s v="Fuel Comb - Residential - Wood"/>
    <s v="Stationary Source Fuel Combustion"/>
    <s v="Residential"/>
    <s v="Wood"/>
    <s v="Woodstove: freestanding, EPA certified, catalytic"/>
    <x v="1"/>
    <m/>
    <s v="2104008330-51153-VOC"/>
    <m/>
  </r>
  <r>
    <s v="Virginia"/>
    <x v="11"/>
    <x v="0"/>
    <n v="6.4006247303398406E-2"/>
    <n v="6.4006247303323993E-2"/>
    <n v="6.4295996795378098E-5"/>
    <n v="1.0045268939246038E-3"/>
    <n v="6.4006247303398406E-2"/>
    <n v="6.429599679545284E-5"/>
    <n v="6.4006247303398406E-2"/>
    <n v="6.429599679545284E-5"/>
    <s v="No Growth"/>
    <n v="1"/>
    <n v="1"/>
    <m/>
    <n v="6.4295996795378098E-5"/>
    <n v="6.4295996795378098E-5"/>
    <s v="2104008330"/>
    <s v="Fuel Comb - Residential - Wood"/>
    <s v="Stationary Source Fuel Combustion"/>
    <s v="Residential"/>
    <s v="Wood"/>
    <s v="Woodstove: freestanding, EPA certified, catalytic"/>
    <x v="1"/>
    <m/>
    <s v="2104008330-51510-NOx"/>
    <m/>
  </r>
  <r>
    <s v="Virginia"/>
    <x v="11"/>
    <x v="1"/>
    <n v="0.48004685477548797"/>
    <n v="0.48004685477493098"/>
    <n v="4.8221997596533501E-4"/>
    <n v="1.0045268939246001E-3"/>
    <n v="0.48004685477548797"/>
    <n v="4.8221997596589451E-4"/>
    <n v="0.48004685477548797"/>
    <n v="4.8221997596589451E-4"/>
    <s v="No Growth"/>
    <n v="1"/>
    <n v="1"/>
    <m/>
    <n v="4.8221997596533501E-4"/>
    <n v="4.8221997596533501E-4"/>
    <s v="2104008330"/>
    <s v="Fuel Comb - Residential - Wood"/>
    <s v="Stationary Source Fuel Combustion"/>
    <s v="Residential"/>
    <s v="Wood"/>
    <s v="Woodstove: freestanding, EPA certified, catalytic"/>
    <x v="1"/>
    <m/>
    <s v="2104008330-51510-VOC"/>
    <m/>
  </r>
  <r>
    <s v="Virginia"/>
    <x v="12"/>
    <x v="0"/>
    <n v="7.58731408105984E-2"/>
    <n v="7.5873140810510706E-2"/>
    <n v="7.6216610470686294E-5"/>
    <n v="1.0045268939246023E-3"/>
    <n v="7.58731408105984E-2"/>
    <n v="7.6216610470774385E-5"/>
    <n v="7.58731408105984E-2"/>
    <n v="7.6216610470774385E-5"/>
    <s v="No Growth"/>
    <n v="1"/>
    <n v="1"/>
    <m/>
    <n v="7.6216610470686294E-5"/>
    <n v="7.6216610470686294E-5"/>
    <s v="2104008330"/>
    <s v="Fuel Comb - Residential - Wood"/>
    <s v="Stationary Source Fuel Combustion"/>
    <s v="Residential"/>
    <s v="Wood"/>
    <s v="Woodstove: freestanding, EPA certified, catalytic"/>
    <x v="1"/>
    <m/>
    <s v="2104008330-51600-NOx"/>
    <m/>
  </r>
  <r>
    <s v="Virginia"/>
    <x v="12"/>
    <x v="1"/>
    <n v="0.56904855607948801"/>
    <n v="0.56904855607882698"/>
    <n v="5.7162457853014497E-4"/>
    <n v="1.0045268939246042E-3"/>
    <n v="0.56904855607948801"/>
    <n v="5.7162457853080905E-4"/>
    <n v="0.56904855607948801"/>
    <n v="5.7162457853080905E-4"/>
    <s v="No Growth"/>
    <n v="1"/>
    <n v="1"/>
    <m/>
    <n v="5.7162457853014497E-4"/>
    <n v="5.7162457853014497E-4"/>
    <s v="2104008330"/>
    <s v="Fuel Comb - Residential - Wood"/>
    <s v="Stationary Source Fuel Combustion"/>
    <s v="Residential"/>
    <s v="Wood"/>
    <s v="Woodstove: freestanding, EPA certified, catalytic"/>
    <x v="1"/>
    <m/>
    <s v="2104008330-51600-VOC"/>
    <m/>
  </r>
  <r>
    <s v="Virginia"/>
    <x v="13"/>
    <x v="0"/>
    <n v="2.03930657217824E-2"/>
    <n v="2.03930657217587E-2"/>
    <n v="2.0485382967078501E-5"/>
    <n v="1.0045268939246001E-3"/>
    <n v="2.03930657217824E-2"/>
    <n v="2.0485382967102306E-5"/>
    <n v="2.03930657217824E-2"/>
    <n v="2.0485382967102306E-5"/>
    <s v="No Growth"/>
    <n v="1"/>
    <n v="1"/>
    <m/>
    <n v="2.0485382967078501E-5"/>
    <n v="2.0485382967078501E-5"/>
    <s v="2104008330"/>
    <s v="Fuel Comb - Residential - Wood"/>
    <s v="Stationary Source Fuel Combustion"/>
    <s v="Residential"/>
    <s v="Wood"/>
    <s v="Woodstove: freestanding, EPA certified, catalytic"/>
    <x v="1"/>
    <m/>
    <s v="2104008330-51610-NOx"/>
    <m/>
  </r>
  <r>
    <s v="Virginia"/>
    <x v="13"/>
    <x v="1"/>
    <n v="0.15294791954015999"/>
    <n v="0.15294791953998199"/>
    <n v="1.5364029854772899E-4"/>
    <n v="1.0045268939246081E-3"/>
    <n v="0.15294791954015999"/>
    <n v="1.5364029854790778E-4"/>
    <n v="0.15294791954015999"/>
    <n v="1.5364029854790778E-4"/>
    <s v="No Growth"/>
    <n v="1"/>
    <n v="1"/>
    <m/>
    <n v="1.5364029854772899E-4"/>
    <n v="1.5364029854772899E-4"/>
    <s v="2104008330"/>
    <s v="Fuel Comb - Residential - Wood"/>
    <s v="Stationary Source Fuel Combustion"/>
    <s v="Residential"/>
    <s v="Wood"/>
    <s v="Woodstove: freestanding, EPA certified, catalytic"/>
    <x v="1"/>
    <m/>
    <s v="2104008330-51610-VOC"/>
    <m/>
  </r>
  <r>
    <s v="Virginia"/>
    <x v="5"/>
    <x v="0"/>
    <n v="0.10382690472681599"/>
    <n v="0.10382690472669399"/>
    <n v="1.04296918110913E-4"/>
    <n v="1.0045268939246166E-3"/>
    <n v="0.10382690472681599"/>
    <n v="1.0429691811103555E-4"/>
    <n v="0.10382690472681599"/>
    <n v="1.0429691811103555E-4"/>
    <s v="No Growth"/>
    <n v="1"/>
    <n v="1"/>
    <m/>
    <n v="1.04296918110913E-4"/>
    <n v="1.04296918110913E-4"/>
    <s v="2104008330"/>
    <s v="Fuel Comb - Residential - Wood"/>
    <s v="Stationary Source Fuel Combustion"/>
    <s v="Residential"/>
    <s v="Wood"/>
    <s v="Woodstove: freestanding, EPA certified, catalytic"/>
    <x v="1"/>
    <m/>
    <s v="2104008330-51683-NOx"/>
    <m/>
  </r>
  <r>
    <s v="Virginia"/>
    <x v="5"/>
    <x v="1"/>
    <n v="0.77870163870470399"/>
    <n v="0.77870163870380604"/>
    <n v="7.8222673842112905E-4"/>
    <n v="1.0045268939245983E-3"/>
    <n v="0.77870163870470399"/>
    <n v="7.8222673842203111E-4"/>
    <n v="0.77870163870470399"/>
    <n v="7.8222673842203111E-4"/>
    <s v="No Growth"/>
    <n v="1"/>
    <n v="1"/>
    <m/>
    <n v="7.8222673842112905E-4"/>
    <n v="7.8222673842112905E-4"/>
    <s v="2104008330"/>
    <s v="Fuel Comb - Residential - Wood"/>
    <s v="Stationary Source Fuel Combustion"/>
    <s v="Residential"/>
    <s v="Wood"/>
    <s v="Woodstove: freestanding, EPA certified, catalytic"/>
    <x v="1"/>
    <m/>
    <s v="2104008330-51683-VOC"/>
    <m/>
  </r>
  <r>
    <s v="Virginia"/>
    <x v="14"/>
    <x v="0"/>
    <n v="2.54383249009952E-2"/>
    <n v="2.5438324900965599E-2"/>
    <n v="2.5553481499412001E-5"/>
    <n v="1.0045268939246088E-3"/>
    <n v="2.54383249009952E-2"/>
    <n v="2.5553481499441739E-5"/>
    <n v="2.54383249009952E-2"/>
    <n v="2.5553481499441739E-5"/>
    <s v="No Growth"/>
    <n v="1"/>
    <n v="1"/>
    <m/>
    <n v="2.5553481499412001E-5"/>
    <n v="2.5553481499412001E-5"/>
    <s v="2104008330"/>
    <s v="Fuel Comb - Residential - Wood"/>
    <s v="Stationary Source Fuel Combustion"/>
    <s v="Residential"/>
    <s v="Wood"/>
    <s v="Woodstove: freestanding, EPA certified, catalytic"/>
    <x v="1"/>
    <m/>
    <s v="2104008330-51685-NOx"/>
    <m/>
  </r>
  <r>
    <s v="Virginia"/>
    <x v="14"/>
    <x v="1"/>
    <n v="0.19078746121519999"/>
    <n v="0.190787461214978"/>
    <n v="1.9165113581404299E-4"/>
    <n v="1.0045268939246055E-3"/>
    <n v="0.19078746121519999"/>
    <n v="1.9165113581426599E-4"/>
    <n v="0.19078746121519999"/>
    <n v="1.9165113581426599E-4"/>
    <s v="No Growth"/>
    <n v="1"/>
    <n v="1"/>
    <m/>
    <n v="1.9165113581404299E-4"/>
    <n v="1.9165113581404299E-4"/>
    <s v="2104008330"/>
    <s v="Fuel Comb - Residential - Wood"/>
    <s v="Stationary Source Fuel Combustion"/>
    <s v="Residential"/>
    <s v="Wood"/>
    <s v="Woodstove: freestanding, EPA certified, catalytic"/>
    <x v="1"/>
    <m/>
    <s v="2104008330-51685-VOC"/>
    <m/>
  </r>
  <r>
    <s v="Maryland"/>
    <x v="7"/>
    <x v="0"/>
    <n v="0.79191239168134897"/>
    <n v="0.79191239168043004"/>
    <n v="7.9549729507515099E-4"/>
    <n v="1.0045268939246092E-3"/>
    <n v="0.79191239168134897"/>
    <n v="7.9549729507607397E-4"/>
    <n v="0.79191239168134897"/>
    <n v="7.9549729507607397E-4"/>
    <s v="Household"/>
    <n v="1.0717053327861332"/>
    <n v="1.0941988750211236"/>
    <m/>
    <n v="8.5253869334898349E-4"/>
    <n v="8.7043224535357695E-4"/>
    <s v="2104008400"/>
    <s v="Fuel Comb - Residential - Wood"/>
    <s v="Stationary Source Fuel Combustion"/>
    <s v="Residential"/>
    <s v="Wood"/>
    <s v="Woodstove: pellet-fired, general (freestanding or FP insert)"/>
    <x v="1"/>
    <m/>
    <s v="2104008400-24009-NOx"/>
    <m/>
  </r>
  <r>
    <s v="Maryland"/>
    <x v="7"/>
    <x v="1"/>
    <n v="0.45805877656675997"/>
    <n v="0.45805877656622901"/>
    <n v="4.6013236005897898E-4"/>
    <n v="1.0045268939246057E-3"/>
    <n v="0.45805877656675997"/>
    <n v="4.6013236005951235E-4"/>
    <n v="0.45805877656675997"/>
    <n v="4.6013236005951235E-4"/>
    <s v="Household"/>
    <n v="1.0717053327861332"/>
    <n v="1.0941988750211236"/>
    <m/>
    <n v="4.9312630406267693E-4"/>
    <n v="5.0347631073734936E-4"/>
    <s v="2104008400"/>
    <s v="Fuel Comb - Residential - Wood"/>
    <s v="Stationary Source Fuel Combustion"/>
    <s v="Residential"/>
    <s v="Wood"/>
    <s v="Woodstove: pellet-fired, general (freestanding or FP insert)"/>
    <x v="1"/>
    <m/>
    <s v="2104008400-24009-VOC"/>
    <m/>
  </r>
  <r>
    <s v="Maryland"/>
    <x v="0"/>
    <x v="0"/>
    <n v="1.1204645463160301"/>
    <n v="1.12046454631472"/>
    <n v="1.1255367704621701E-3"/>
    <n v="1.0045268939246075E-3"/>
    <n v="1.1204645463160301"/>
    <n v="1.1255367704634861E-3"/>
    <n v="1.1204645463160301"/>
    <n v="1.1255367704634861E-3"/>
    <s v="Household"/>
    <n v="1.1901345613926138"/>
    <n v="1.2607033014443205"/>
    <m/>
    <n v="1.3395402106452538E-3"/>
    <n v="1.4189679224186362E-3"/>
    <s v="2104008400"/>
    <s v="Fuel Comb - Residential - Wood"/>
    <s v="Stationary Source Fuel Combustion"/>
    <s v="Residential"/>
    <s v="Wood"/>
    <s v="Woodstove: pellet-fired, general (freestanding or FP insert)"/>
    <x v="1"/>
    <m/>
    <s v="2104008400-24017-NOx"/>
    <m/>
  </r>
  <r>
    <s v="Maryland"/>
    <x v="0"/>
    <x v="1"/>
    <n v="0.64810042264522805"/>
    <n v="0.64810042264447498"/>
    <n v="6.5103430451027798E-4"/>
    <n v="1.0045268939246046E-3"/>
    <n v="0.64810042264522805"/>
    <n v="6.5103430451103443E-4"/>
    <n v="0.64810042264522805"/>
    <n v="6.5103430451103443E-4"/>
    <s v="Household"/>
    <n v="1.1901345613926138"/>
    <n v="1.2607033014443205"/>
    <m/>
    <n v="7.7481842644988499E-4"/>
    <n v="8.2076109704961459E-4"/>
    <s v="2104008400"/>
    <s v="Fuel Comb - Residential - Wood"/>
    <s v="Stationary Source Fuel Combustion"/>
    <s v="Residential"/>
    <s v="Wood"/>
    <s v="Woodstove: pellet-fired, general (freestanding or FP insert)"/>
    <x v="1"/>
    <m/>
    <s v="2104008400-24017-VOC"/>
    <m/>
  </r>
  <r>
    <s v="Maryland"/>
    <x v="1"/>
    <x v="0"/>
    <n v="1.5798730319897001"/>
    <n v="1.57987303198786"/>
    <n v="1.5870249496180099E-3"/>
    <n v="1.0045268939246029E-3"/>
    <n v="1.5798730319897001"/>
    <n v="1.5870249496198583E-3"/>
    <n v="1.5798730319897001"/>
    <n v="1.5870249496198583E-3"/>
    <s v="Household"/>
    <n v="1.1641130653464411"/>
    <n v="1.2555086048546673"/>
    <m/>
    <n v="1.8474764788811028E-3"/>
    <n v="1.9925234803644565E-3"/>
    <s v="2104008400"/>
    <s v="Fuel Comb - Residential - Wood"/>
    <s v="Stationary Source Fuel Combustion"/>
    <s v="Residential"/>
    <s v="Wood"/>
    <s v="Woodstove: pellet-fired, general (freestanding or FP insert)"/>
    <x v="1"/>
    <m/>
    <s v="2104008400-24021-NOx"/>
    <m/>
  </r>
  <r>
    <s v="Maryland"/>
    <x v="1"/>
    <x v="1"/>
    <n v="0.91383225021386805"/>
    <n v="0.91383225021280901"/>
    <n v="9.1796907187440295E-4"/>
    <n v="1.0045268939246023E-3"/>
    <n v="0.91383225021386805"/>
    <n v="9.1796907187546677E-4"/>
    <n v="0.91383225021386805"/>
    <n v="9.1796907187546677E-4"/>
    <s v="Household"/>
    <n v="1.1641130653464411"/>
    <n v="1.2555086048546673"/>
    <m/>
    <n v="1.0686197901529388E-3"/>
    <n v="1.1525180687287655E-3"/>
    <s v="2104008400"/>
    <s v="Fuel Comb - Residential - Wood"/>
    <s v="Stationary Source Fuel Combustion"/>
    <s v="Residential"/>
    <s v="Wood"/>
    <s v="Woodstove: pellet-fired, general (freestanding or FP insert)"/>
    <x v="1"/>
    <m/>
    <s v="2104008400-24021-VOC"/>
    <m/>
  </r>
  <r>
    <s v="Maryland"/>
    <x v="8"/>
    <x v="0"/>
    <n v="7.6032263551214498"/>
    <n v="7.6032263551126196"/>
    <n v="7.6376453543069702E-3"/>
    <n v="1.0045268939246042E-3"/>
    <n v="7.6032263551214498"/>
    <n v="7.6376453543158399E-3"/>
    <n v="7.6032263551214498"/>
    <n v="7.6376453543158399E-3"/>
    <s v="Household"/>
    <n v="1.0822577125548798"/>
    <n v="1.1254828731122657"/>
    <m/>
    <n v="8.2659005904576668E-3"/>
    <n v="8.5960390371779567E-3"/>
    <s v="2104008400"/>
    <s v="Fuel Comb - Residential - Wood"/>
    <s v="Stationary Source Fuel Combustion"/>
    <s v="Residential"/>
    <s v="Wood"/>
    <s v="Woodstove: pellet-fired, general (freestanding or FP insert)"/>
    <x v="1"/>
    <m/>
    <s v="2104008400-24031-NOx"/>
    <m/>
  </r>
  <r>
    <s v="Maryland"/>
    <x v="8"/>
    <x v="1"/>
    <n v="4.3978660800257101"/>
    <n v="4.39786608002058"/>
    <n v="4.4177747532594498E-3"/>
    <n v="1.0045268939246046E-3"/>
    <n v="4.3978660800257101"/>
    <n v="4.4177747532646037E-3"/>
    <n v="4.3978660800257101"/>
    <n v="4.4177747532646037E-3"/>
    <s v="Household"/>
    <n v="1.0822577125548798"/>
    <n v="1.1254828731122657"/>
    <m/>
    <n v="4.7811707990452704E-3"/>
    <n v="4.9721298220612763E-3"/>
    <s v="2104008400"/>
    <s v="Fuel Comb - Residential - Wood"/>
    <s v="Stationary Source Fuel Combustion"/>
    <s v="Residential"/>
    <s v="Wood"/>
    <s v="Woodstove: pellet-fired, general (freestanding or FP insert)"/>
    <x v="1"/>
    <m/>
    <s v="2104008400-24031-VOC"/>
    <m/>
  </r>
  <r>
    <s v="Maryland"/>
    <x v="2"/>
    <x v="0"/>
    <n v="5.5963267986818401"/>
    <n v="5.5963267986753298"/>
    <n v="5.6216607764603696E-3"/>
    <n v="1.0045268939246072E-3"/>
    <n v="5.5963267986818401"/>
    <n v="5.6216607764669095E-3"/>
    <n v="5.5963267986818401"/>
    <n v="5.6216607764669095E-3"/>
    <s v="Household"/>
    <n v="1.0807753566942964"/>
    <n v="1.1296393901683737"/>
    <m/>
    <n v="6.0757524308932909E-3"/>
    <n v="6.3504494512541584E-3"/>
    <s v="2104008400"/>
    <s v="Fuel Comb - Residential - Wood"/>
    <s v="Stationary Source Fuel Combustion"/>
    <s v="Residential"/>
    <s v="Wood"/>
    <s v="Woodstove: pellet-fired, general (freestanding or FP insert)"/>
    <x v="1"/>
    <m/>
    <s v="2104008400-24033-NOx"/>
    <m/>
  </r>
  <r>
    <s v="Maryland"/>
    <x v="2"/>
    <x v="1"/>
    <n v="3.2370333180187698"/>
    <n v="3.2370333180150199"/>
    <n v="3.2516870244760701E-3"/>
    <n v="1.0045268939246001E-3"/>
    <n v="3.2370333180187698"/>
    <n v="3.2516870244798371E-3"/>
    <n v="3.2370333180187698"/>
    <n v="3.2516870244798371E-3"/>
    <s v="Household"/>
    <n v="1.0807753566942964"/>
    <n v="1.1296393901683737"/>
    <m/>
    <n v="3.5143432037363399E-3"/>
    <n v="3.6732337473475616E-3"/>
    <s v="2104008400"/>
    <s v="Fuel Comb - Residential - Wood"/>
    <s v="Stationary Source Fuel Combustion"/>
    <s v="Residential"/>
    <s v="Wood"/>
    <s v="Woodstove: pellet-fired, general (freestanding or FP insert)"/>
    <x v="1"/>
    <m/>
    <s v="2104008400-24033-VOC"/>
    <m/>
  </r>
  <r>
    <s v="Virginia"/>
    <x v="9"/>
    <x v="0"/>
    <n v="13.5696117382368"/>
    <n v="13.569611738221001"/>
    <n v="1.3631039931158001E-2"/>
    <n v="1.0045268939246049E-3"/>
    <n v="13.5696117382368"/>
    <n v="1.363103993117387E-2"/>
    <n v="13.5696117382368"/>
    <n v="1.363103993117387E-2"/>
    <s v="No Growth"/>
    <n v="1"/>
    <n v="1"/>
    <m/>
    <n v="1.3631039931158001E-2"/>
    <n v="1.3631039931158001E-2"/>
    <s v="2104008400"/>
    <s v="Fuel Comb - Residential - Wood"/>
    <s v="Stationary Source Fuel Combustion"/>
    <s v="Residential"/>
    <s v="Wood"/>
    <s v="Woodstove: pellet-fired, general (freestanding or FP insert)"/>
    <x v="1"/>
    <m/>
    <s v="2104008400-51059-NOx"/>
    <m/>
  </r>
  <r>
    <s v="Virginia"/>
    <x v="9"/>
    <x v="1"/>
    <n v="7.8489502227651204"/>
    <n v="7.84895022275599"/>
    <n v="7.8844815878339695E-3"/>
    <n v="1.0045268939246124E-3"/>
    <n v="7.8489502227651204"/>
    <n v="7.884481587843141E-3"/>
    <n v="7.8489502227651204"/>
    <n v="7.884481587843141E-3"/>
    <s v="No Growth"/>
    <n v="1"/>
    <n v="1"/>
    <m/>
    <n v="7.8844815878339695E-3"/>
    <n v="7.8844815878339695E-3"/>
    <s v="2104008400"/>
    <s v="Fuel Comb - Residential - Wood"/>
    <s v="Stationary Source Fuel Combustion"/>
    <s v="Residential"/>
    <s v="Wood"/>
    <s v="Woodstove: pellet-fired, general (freestanding or FP insert)"/>
    <x v="1"/>
    <m/>
    <s v="2104008400-51059-VOC"/>
    <m/>
  </r>
  <r>
    <s v="Virginia"/>
    <x v="4"/>
    <x v="0"/>
    <n v="1.7511259604374401"/>
    <n v="1.7511259604353999"/>
    <n v="1.7590531219069199E-3"/>
    <n v="1.004526893924609E-3"/>
    <n v="1.7511259604374401"/>
    <n v="1.7590531219089695E-3"/>
    <n v="1.7511259604374401"/>
    <n v="1.7590531219089695E-3"/>
    <s v="No Growth"/>
    <n v="1"/>
    <n v="1"/>
    <m/>
    <n v="1.7590531219069199E-3"/>
    <n v="1.7590531219069199E-3"/>
    <s v="2104008400"/>
    <s v="Fuel Comb - Residential - Wood"/>
    <s v="Stationary Source Fuel Combustion"/>
    <s v="Residential"/>
    <s v="Wood"/>
    <s v="Woodstove: pellet-fired, general (freestanding or FP insert)"/>
    <x v="1"/>
    <m/>
    <s v="2104008400-51107-NOx"/>
    <m/>
  </r>
  <r>
    <s v="Virginia"/>
    <x v="4"/>
    <x v="1"/>
    <n v="1.01288876546624"/>
    <n v="1.01288876546506"/>
    <n v="1.0174740054637399E-3"/>
    <n v="1.0045268939246005E-3"/>
    <n v="1.01288876546624"/>
    <n v="1.0174740054649252E-3"/>
    <n v="1.01288876546624"/>
    <n v="1.0174740054649252E-3"/>
    <s v="No Growth"/>
    <n v="1"/>
    <n v="1"/>
    <m/>
    <n v="1.0174740054637399E-3"/>
    <n v="1.0174740054637399E-3"/>
    <s v="2104008400"/>
    <s v="Fuel Comb - Residential - Wood"/>
    <s v="Stationary Source Fuel Combustion"/>
    <s v="Residential"/>
    <s v="Wood"/>
    <s v="Woodstove: pellet-fired, general (freestanding or FP insert)"/>
    <x v="1"/>
    <m/>
    <s v="2104008400-51107-VOC"/>
    <m/>
  </r>
  <r>
    <s v="Virginia"/>
    <x v="10"/>
    <x v="0"/>
    <n v="2.89072536457248"/>
    <n v="2.89072536456912"/>
    <n v="2.9038113716596801E-3"/>
    <n v="1.0045268939246018E-3"/>
    <n v="2.89072536457248"/>
    <n v="2.9038113716630554E-3"/>
    <n v="2.89072536457248"/>
    <n v="2.9038113716630554E-3"/>
    <s v="No Growth"/>
    <n v="1"/>
    <n v="1"/>
    <m/>
    <n v="2.9038113716596801E-3"/>
    <n v="2.9038113716596801E-3"/>
    <s v="2104008400"/>
    <s v="Fuel Comb - Residential - Wood"/>
    <s v="Stationary Source Fuel Combustion"/>
    <s v="Residential"/>
    <s v="Wood"/>
    <s v="Woodstove: pellet-fired, general (freestanding or FP insert)"/>
    <x v="1"/>
    <m/>
    <s v="2104008400-51153-NOx"/>
    <m/>
  </r>
  <r>
    <s v="Virginia"/>
    <x v="10"/>
    <x v="1"/>
    <n v="1.6720570348777599"/>
    <n v="1.6720570348758199"/>
    <n v="1.67962625970858E-3"/>
    <n v="1.0045268939245977E-3"/>
    <n v="1.6720570348777599"/>
    <n v="1.6796262597105289E-3"/>
    <n v="1.6720570348777599"/>
    <n v="1.6796262597105289E-3"/>
    <s v="No Growth"/>
    <n v="1"/>
    <n v="1"/>
    <m/>
    <n v="1.67962625970858E-3"/>
    <n v="1.67962625970858E-3"/>
    <s v="2104008400"/>
    <s v="Fuel Comb - Residential - Wood"/>
    <s v="Stationary Source Fuel Combustion"/>
    <s v="Residential"/>
    <s v="Wood"/>
    <s v="Woodstove: pellet-fired, general (freestanding or FP insert)"/>
    <x v="1"/>
    <m/>
    <s v="2104008400-51153-VOC"/>
    <m/>
  </r>
  <r>
    <s v="Virginia"/>
    <x v="12"/>
    <x v="0"/>
    <n v="0.60687606454841603"/>
    <n v="0.60687606454771303"/>
    <n v="6.0962332811729798E-4"/>
    <n v="1.0045268939245979E-3"/>
    <n v="0.60687606454841603"/>
    <n v="6.0962332811800412E-4"/>
    <n v="0.60687606454841603"/>
    <n v="6.0962332811800412E-4"/>
    <s v="No Growth"/>
    <n v="1"/>
    <n v="1"/>
    <m/>
    <n v="6.0962332811729798E-4"/>
    <n v="6.0962332811729798E-4"/>
    <s v="2104008400"/>
    <s v="Fuel Comb - Residential - Wood"/>
    <s v="Stationary Source Fuel Combustion"/>
    <s v="Residential"/>
    <s v="Wood"/>
    <s v="Woodstove: pellet-fired, general (freestanding or FP insert)"/>
    <x v="1"/>
    <m/>
    <s v="2104008400-51600-NOx"/>
    <m/>
  </r>
  <r>
    <s v="Virginia"/>
    <x v="12"/>
    <x v="1"/>
    <n v="0.35102985160188799"/>
    <n v="0.35102985160147998"/>
    <n v="3.5261892650404998E-4"/>
    <n v="1.0045268939246057E-3"/>
    <n v="0.35102985160188799"/>
    <n v="3.5261892650445981E-4"/>
    <n v="0.35102985160188799"/>
    <n v="3.5261892650445981E-4"/>
    <s v="No Growth"/>
    <n v="1"/>
    <n v="1"/>
    <m/>
    <n v="3.5261892650404998E-4"/>
    <n v="3.5261892650404998E-4"/>
    <s v="2104008400"/>
    <s v="Fuel Comb - Residential - Wood"/>
    <s v="Stationary Source Fuel Combustion"/>
    <s v="Residential"/>
    <s v="Wood"/>
    <s v="Woodstove: pellet-fired, general (freestanding or FP insert)"/>
    <x v="1"/>
    <m/>
    <s v="2104008400-51600-VOC"/>
    <m/>
  </r>
  <r>
    <s v="Virginia"/>
    <x v="5"/>
    <x v="0"/>
    <n v="0.927739059751296"/>
    <n v="0.92773905975021997"/>
    <n v="9.3193883606342096E-4"/>
    <n v="1.004526893924604E-3"/>
    <n v="0.927739059751296"/>
    <n v="9.3193883606450191E-4"/>
    <n v="0.927739059751296"/>
    <n v="9.3193883606450191E-4"/>
    <s v="No Growth"/>
    <n v="1"/>
    <n v="1"/>
    <m/>
    <n v="9.3193883606342096E-4"/>
    <n v="9.3193883606342096E-4"/>
    <s v="2104008400"/>
    <s v="Fuel Comb - Residential - Wood"/>
    <s v="Stationary Source Fuel Combustion"/>
    <s v="Residential"/>
    <s v="Wood"/>
    <s v="Woodstove: pellet-fired, general (freestanding or FP insert)"/>
    <x v="1"/>
    <m/>
    <s v="2104008400-51683-NOx"/>
    <m/>
  </r>
  <r>
    <s v="Virginia"/>
    <x v="5"/>
    <x v="1"/>
    <n v="0.53662376149295998"/>
    <n v="0.53662376149233604"/>
    <n v="5.39053000338035E-4"/>
    <n v="1.0045268939246062E-3"/>
    <n v="0.53662376149295998"/>
    <n v="5.3905300033866177E-4"/>
    <n v="0.53662376149295998"/>
    <n v="5.3905300033866177E-4"/>
    <s v="No Growth"/>
    <n v="1"/>
    <n v="1"/>
    <m/>
    <n v="5.39053000338035E-4"/>
    <n v="5.39053000338035E-4"/>
    <s v="2104008400"/>
    <s v="Fuel Comb - Residential - Wood"/>
    <s v="Stationary Source Fuel Combustion"/>
    <s v="Residential"/>
    <s v="Wood"/>
    <s v="Woodstove: pellet-fired, general (freestanding or FP insert)"/>
    <x v="1"/>
    <m/>
    <s v="2104008400-51683-VOC"/>
    <m/>
  </r>
  <r>
    <s v="Maryland"/>
    <x v="7"/>
    <x v="0"/>
    <n v="0.49938880267172397"/>
    <n v="0.49938880267114499"/>
    <n v="5.0164948280797303E-4"/>
    <n v="1.0045268939246055E-3"/>
    <n v="0.49938880267172397"/>
    <n v="5.0164948280855459E-4"/>
    <n v="0.49938880267172397"/>
    <n v="5.0164948280855459E-4"/>
    <s v="Household"/>
    <n v="1.0717053327861332"/>
    <n v="1.0941988750211236"/>
    <m/>
    <n v="5.3762042591471034E-4"/>
    <n v="5.4890429974341251E-4"/>
    <s v="2104008510"/>
    <s v="Fuel Comb - Residential - Wood"/>
    <s v="Stationary Source Fuel Combustion"/>
    <s v="Residential"/>
    <s v="Wood"/>
    <s v="Furnace: Indoor, cordwood-fired, non-EPA certified"/>
    <x v="1"/>
    <m/>
    <s v="2104008510-24009-NOx"/>
    <m/>
  </r>
  <r>
    <s v="Maryland"/>
    <x v="7"/>
    <x v="1"/>
    <n v="3.2460272173662101"/>
    <n v="3.2460272173624301"/>
    <n v="3.2607216382518202E-3"/>
    <n v="1.0045268939246079E-3"/>
    <n v="3.2460272173662101"/>
    <n v="3.260721638255617E-3"/>
    <n v="3.2460272173662101"/>
    <n v="3.260721638255617E-3"/>
    <s v="Household"/>
    <n v="1.0717053327861332"/>
    <n v="1.0941988750211236"/>
    <m/>
    <n v="3.4945327684456125E-3"/>
    <n v="3.5678779483321768E-3"/>
    <s v="2104008510"/>
    <s v="Fuel Comb - Residential - Wood"/>
    <s v="Stationary Source Fuel Combustion"/>
    <s v="Residential"/>
    <s v="Wood"/>
    <s v="Furnace: Indoor, cordwood-fired, non-EPA certified"/>
    <x v="1"/>
    <m/>
    <s v="2104008510-24009-VOC"/>
    <m/>
  </r>
  <r>
    <s v="Maryland"/>
    <x v="0"/>
    <x v="0"/>
    <n v="0.74991946008611299"/>
    <n v="0.74991946008524502"/>
    <n v="7.5331426593304603E-4"/>
    <n v="1.0045268939246025E-3"/>
    <n v="0.74991946008611299"/>
    <n v="7.5331426593391794E-4"/>
    <n v="0.74991946008611299"/>
    <n v="7.5331426593391794E-4"/>
    <s v="Household"/>
    <n v="1.1901345613926138"/>
    <n v="1.2607033014443205"/>
    <m/>
    <n v="8.9654534347702449E-4"/>
    <n v="9.4970578208689591E-4"/>
    <s v="2104008510"/>
    <s v="Fuel Comb - Residential - Wood"/>
    <s v="Stationary Source Fuel Combustion"/>
    <s v="Residential"/>
    <s v="Wood"/>
    <s v="Furnace: Indoor, cordwood-fired, non-EPA certified"/>
    <x v="1"/>
    <m/>
    <s v="2104008510-24017-NOx"/>
    <m/>
  </r>
  <r>
    <s v="Maryland"/>
    <x v="0"/>
    <x v="1"/>
    <n v="4.8744767580760797"/>
    <n v="4.8744767580704202"/>
    <n v="4.8965429972921398E-3"/>
    <n v="1.0045268939246014E-3"/>
    <n v="4.8744767580760797"/>
    <n v="4.8965429972978253E-3"/>
    <n v="4.8744767580760797"/>
    <n v="4.8965429972978253E-3"/>
    <s v="Household"/>
    <n v="1.1901345613926138"/>
    <n v="1.2607033014443205"/>
    <m/>
    <n v="5.8275450524223555E-3"/>
    <n v="6.1730879223502689E-3"/>
    <s v="2104008510"/>
    <s v="Fuel Comb - Residential - Wood"/>
    <s v="Stationary Source Fuel Combustion"/>
    <s v="Residential"/>
    <s v="Wood"/>
    <s v="Furnace: Indoor, cordwood-fired, non-EPA certified"/>
    <x v="1"/>
    <m/>
    <s v="2104008510-24017-VOC"/>
    <m/>
  </r>
  <r>
    <s v="Maryland"/>
    <x v="1"/>
    <x v="0"/>
    <n v="1.17057392366383"/>
    <n v="1.1705739236624699"/>
    <n v="1.1758729876457899E-3"/>
    <n v="1.0045268939245975E-3"/>
    <n v="1.17057392366383"/>
    <n v="1.175872987647156E-3"/>
    <n v="1.17057392366383"/>
    <n v="1.175872987647156E-3"/>
    <s v="Household"/>
    <n v="1.1641130653464411"/>
    <n v="1.2555086048546673"/>
    <m/>
    <n v="1.3688491081064185E-3"/>
    <n v="1.4763186542054551E-3"/>
    <s v="2104008510"/>
    <s v="Fuel Comb - Residential - Wood"/>
    <s v="Stationary Source Fuel Combustion"/>
    <s v="Residential"/>
    <s v="Wood"/>
    <s v="Furnace: Indoor, cordwood-fired, non-EPA certified"/>
    <x v="1"/>
    <m/>
    <s v="2104008510-24021-NOx"/>
    <m/>
  </r>
  <r>
    <s v="Maryland"/>
    <x v="1"/>
    <x v="1"/>
    <n v="7.60873005795432"/>
    <n v="7.6087300579455004"/>
    <n v="7.6431739718187302E-3"/>
    <n v="1.0045268939245994E-3"/>
    <n v="7.60873005795432"/>
    <n v="7.6431739718275903E-3"/>
    <n v="7.60873005795432"/>
    <n v="7.6431739718275903E-3"/>
    <s v="Household"/>
    <n v="1.1641130653464411"/>
    <n v="1.2555086048546673"/>
    <m/>
    <n v="8.8975186813100345E-3"/>
    <n v="9.5960706900196403E-3"/>
    <s v="2104008510"/>
    <s v="Fuel Comb - Residential - Wood"/>
    <s v="Stationary Source Fuel Combustion"/>
    <s v="Residential"/>
    <s v="Wood"/>
    <s v="Furnace: Indoor, cordwood-fired, non-EPA certified"/>
    <x v="1"/>
    <m/>
    <s v="2104008510-24021-VOC"/>
    <m/>
  </r>
  <r>
    <s v="Maryland"/>
    <x v="8"/>
    <x v="0"/>
    <n v="0.19756081701615"/>
    <n v="0.19756081701591999"/>
    <n v="1.98455153878209E-4"/>
    <n v="1.0045268939246031E-3"/>
    <n v="0.19756081701615"/>
    <n v="1.9845515387844004E-4"/>
    <n v="0.19756081701615"/>
    <n v="1.9845515387844004E-4"/>
    <s v="Household"/>
    <n v="1.0822577125548798"/>
    <n v="1.1254828731122657"/>
    <m/>
    <n v="2.1477962088095715E-4"/>
    <n v="2.2335787677078345E-4"/>
    <s v="2104008510"/>
    <s v="Fuel Comb - Residential - Wood"/>
    <s v="Stationary Source Fuel Combustion"/>
    <s v="Residential"/>
    <s v="Wood"/>
    <s v="Furnace: Indoor, cordwood-fired, non-EPA certified"/>
    <x v="1"/>
    <m/>
    <s v="2104008510-24031-NOx"/>
    <m/>
  </r>
  <r>
    <s v="Maryland"/>
    <x v="8"/>
    <x v="1"/>
    <n v="1.2841453106049701"/>
    <n v="1.2841453106034799"/>
    <n v="1.2899585002083601E-3"/>
    <n v="1.0045268939246044E-3"/>
    <n v="1.2841453106049701"/>
    <n v="1.2899585002098569E-3"/>
    <n v="1.2841453106049701"/>
    <n v="1.2899585002098569E-3"/>
    <s v="Household"/>
    <n v="1.0822577125548798"/>
    <n v="1.1254828731122657"/>
    <m/>
    <n v="1.3960675357262231E-3"/>
    <n v="1.4518261990100942E-3"/>
    <s v="2104008510"/>
    <s v="Fuel Comb - Residential - Wood"/>
    <s v="Stationary Source Fuel Combustion"/>
    <s v="Residential"/>
    <s v="Wood"/>
    <s v="Furnace: Indoor, cordwood-fired, non-EPA certified"/>
    <x v="1"/>
    <m/>
    <s v="2104008510-24031-VOC"/>
    <m/>
  </r>
  <r>
    <s v="Maryland"/>
    <x v="2"/>
    <x v="0"/>
    <n v="0.38769698553471499"/>
    <n v="0.38769698553426601"/>
    <n v="3.8945204866266801E-4"/>
    <n v="1.0045268939246031E-3"/>
    <n v="0.38769698553471499"/>
    <n v="3.8945204866311904E-4"/>
    <n v="0.38769698553471499"/>
    <n v="3.8945204866311904E-4"/>
    <s v="Household"/>
    <n v="1.0807753566942964"/>
    <n v="1.1296393901683737"/>
    <m/>
    <n v="4.209101768087195E-4"/>
    <n v="4.399403747511201E-4"/>
    <s v="2104008510"/>
    <s v="Fuel Comb - Residential - Wood"/>
    <s v="Stationary Source Fuel Combustion"/>
    <s v="Residential"/>
    <s v="Wood"/>
    <s v="Furnace: Indoor, cordwood-fired, non-EPA certified"/>
    <x v="1"/>
    <m/>
    <s v="2104008510-24033-NOx"/>
    <m/>
  </r>
  <r>
    <s v="Maryland"/>
    <x v="2"/>
    <x v="1"/>
    <n v="2.5200306734919899"/>
    <n v="2.5200306734890501"/>
    <n v="2.5314385850346999E-3"/>
    <n v="1.0045268939246105E-3"/>
    <n v="2.5200306734919899"/>
    <n v="2.5314385850376529E-3"/>
    <n v="2.5200306734919899"/>
    <n v="2.5314385850376529E-3"/>
    <s v="Household"/>
    <n v="1.0807753566942964"/>
    <n v="1.1296393901683737"/>
    <m/>
    <n v="2.7359164396905827E-3"/>
    <n v="2.8596127394472891E-3"/>
    <s v="2104008510"/>
    <s v="Fuel Comb - Residential - Wood"/>
    <s v="Stationary Source Fuel Combustion"/>
    <s v="Residential"/>
    <s v="Wood"/>
    <s v="Furnace: Indoor, cordwood-fired, non-EPA certified"/>
    <x v="1"/>
    <m/>
    <s v="2104008510-24033-VOC"/>
    <m/>
  </r>
  <r>
    <s v="Virginia"/>
    <x v="9"/>
    <x v="0"/>
    <n v="2.21336934436192E-2"/>
    <n v="2.2133693443593401E-2"/>
    <n v="2.22338903259724E-5"/>
    <n v="1.0045268939246107E-3"/>
    <n v="2.21336934436192E-2"/>
    <n v="2.2233890325998316E-5"/>
    <n v="2.21336934436192E-2"/>
    <n v="2.2233890325998316E-5"/>
    <s v="No Growth"/>
    <n v="1"/>
    <n v="1"/>
    <m/>
    <n v="2.22338903259724E-5"/>
    <n v="2.22338903259724E-5"/>
    <s v="2104008510"/>
    <s v="Fuel Comb - Residential - Wood"/>
    <s v="Stationary Source Fuel Combustion"/>
    <s v="Residential"/>
    <s v="Wood"/>
    <s v="Furnace: Indoor, cordwood-fired, non-EPA certified"/>
    <x v="1"/>
    <m/>
    <s v="2104008510-51059-NOx"/>
    <m/>
  </r>
  <r>
    <s v="Virginia"/>
    <x v="9"/>
    <x v="1"/>
    <n v="0.14386901227507201"/>
    <n v="0.14386901227490401"/>
    <n v="1.44520292032511E-4"/>
    <n v="1.0045268939246107E-3"/>
    <n v="0.14386901227507201"/>
    <n v="1.4452029203267978E-4"/>
    <n v="0.14386901227507201"/>
    <n v="1.4452029203267978E-4"/>
    <s v="No Growth"/>
    <n v="1"/>
    <n v="1"/>
    <m/>
    <n v="1.44520292032511E-4"/>
    <n v="1.44520292032511E-4"/>
    <s v="2104008510"/>
    <s v="Fuel Comb - Residential - Wood"/>
    <s v="Stationary Source Fuel Combustion"/>
    <s v="Residential"/>
    <s v="Wood"/>
    <s v="Furnace: Indoor, cordwood-fired, non-EPA certified"/>
    <x v="1"/>
    <m/>
    <s v="2104008510-51059-VOC"/>
    <m/>
  </r>
  <r>
    <s v="Virginia"/>
    <x v="4"/>
    <x v="0"/>
    <n v="1.17493300617952"/>
    <n v="1.17493300617815"/>
    <n v="1.18025180326564E-3"/>
    <n v="1.0045268939246085E-3"/>
    <n v="1.17493300617952"/>
    <n v="1.1802518032670161E-3"/>
    <n v="1.17493300617952"/>
    <n v="1.1802518032670161E-3"/>
    <s v="No Growth"/>
    <n v="1"/>
    <n v="1"/>
    <m/>
    <n v="1.18025180326564E-3"/>
    <n v="1.18025180326564E-3"/>
    <s v="2104008510"/>
    <s v="Fuel Comb - Residential - Wood"/>
    <s v="Stationary Source Fuel Combustion"/>
    <s v="Residential"/>
    <s v="Wood"/>
    <s v="Furnace: Indoor, cordwood-fired, non-EPA certified"/>
    <x v="1"/>
    <m/>
    <s v="2104008510-51107-NOx"/>
    <m/>
  </r>
  <r>
    <s v="Virginia"/>
    <x v="4"/>
    <x v="1"/>
    <n v="7.6370660076310397"/>
    <n v="7.6370660076221402"/>
    <n v="7.6716381953339102E-3"/>
    <n v="1.0045268939246127E-3"/>
    <n v="7.6370660076310397"/>
    <n v="7.6716381953428501E-3"/>
    <n v="7.6370660076310397"/>
    <n v="7.6716381953428501E-3"/>
    <s v="No Growth"/>
    <n v="1"/>
    <n v="1"/>
    <m/>
    <n v="7.6716381953339102E-3"/>
    <n v="7.6716381953339102E-3"/>
    <s v="2104008510"/>
    <s v="Fuel Comb - Residential - Wood"/>
    <s v="Stationary Source Fuel Combustion"/>
    <s v="Residential"/>
    <s v="Wood"/>
    <s v="Furnace: Indoor, cordwood-fired, non-EPA certified"/>
    <x v="1"/>
    <m/>
    <s v="2104008510-51107-VOC"/>
    <m/>
  </r>
  <r>
    <s v="Virginia"/>
    <x v="10"/>
    <x v="0"/>
    <n v="0.99858979469120002"/>
    <n v="0.99858979469003895"/>
    <n v="1.00311030476479E-3"/>
    <n v="1.0045268939246012E-3"/>
    <n v="0.99858979469120002"/>
    <n v="1.0031103047659564E-3"/>
    <n v="0.99858979469120002"/>
    <n v="1.0031103047659564E-3"/>
    <s v="No Growth"/>
    <n v="1"/>
    <n v="1"/>
    <m/>
    <n v="1.00311030476479E-3"/>
    <n v="1.00311030476479E-3"/>
    <s v="2104008510"/>
    <s v="Fuel Comb - Residential - Wood"/>
    <s v="Stationary Source Fuel Combustion"/>
    <s v="Residential"/>
    <s v="Wood"/>
    <s v="Furnace: Indoor, cordwood-fired, non-EPA certified"/>
    <x v="1"/>
    <m/>
    <s v="2104008510-51153-NOx"/>
    <m/>
  </r>
  <r>
    <s v="Virginia"/>
    <x v="10"/>
    <x v="1"/>
    <n v="6.4908336654927998"/>
    <n v="6.4908336654852503"/>
    <n v="6.5202169809711798E-3"/>
    <n v="1.0045268939246085E-3"/>
    <n v="6.4908336654927998"/>
    <n v="6.5202169809787641E-3"/>
    <n v="6.4908336654927998"/>
    <n v="6.5202169809787641E-3"/>
    <s v="No Growth"/>
    <n v="1"/>
    <n v="1"/>
    <m/>
    <n v="6.5202169809711798E-3"/>
    <n v="6.5202169809711798E-3"/>
    <s v="2104008510"/>
    <s v="Fuel Comb - Residential - Wood"/>
    <s v="Stationary Source Fuel Combustion"/>
    <s v="Residential"/>
    <s v="Wood"/>
    <s v="Furnace: Indoor, cordwood-fired, non-EPA certified"/>
    <x v="1"/>
    <m/>
    <s v="2104008510-51153-VOC"/>
    <m/>
  </r>
  <r>
    <s v="Virginia"/>
    <x v="5"/>
    <x v="1"/>
    <n v="4.2431305513340002E-4"/>
    <n v="4.24313055132915E-4"/>
    <n v="4.2623387532432802E-7"/>
    <n v="1.0045268939246079E-3"/>
    <n v="4.2431305513340002E-4"/>
    <n v="4.2623387532481522E-7"/>
    <n v="4.2431305513340002E-4"/>
    <n v="4.2623387532481522E-7"/>
    <s v="No Growth"/>
    <n v="1"/>
    <n v="1"/>
    <m/>
    <n v="4.2623387532432802E-7"/>
    <n v="4.2623387532432802E-7"/>
    <s v="2104008510"/>
    <s v="Fuel Comb - Residential - Wood"/>
    <s v="Stationary Source Fuel Combustion"/>
    <s v="Residential"/>
    <s v="Wood"/>
    <s v="Furnace: Indoor, cordwood-fired, non-EPA certified"/>
    <x v="1"/>
    <m/>
    <s v="2104008510-51683-VOC"/>
    <m/>
  </r>
  <r>
    <s v="Maryland"/>
    <x v="7"/>
    <x v="0"/>
    <n v="8.5480976345327697E-2"/>
    <n v="8.5480976345327697E-2"/>
    <n v="0"/>
    <n v="0"/>
    <n v="8.5480976345327697E-2"/>
    <n v="0"/>
    <n v="8.5480976345327697E-2"/>
    <n v="0"/>
    <s v="Household"/>
    <n v="1.0717053327861332"/>
    <n v="1.0941988750211236"/>
    <m/>
    <n v="0"/>
    <n v="0"/>
    <s v="2104008530"/>
    <s v="Fuel Comb - Residential - Wood"/>
    <s v="Stationary Source Fuel Combustion"/>
    <s v="Residential"/>
    <s v="Wood"/>
    <s v="Furnace: Indoor, pellet-fired, general"/>
    <x v="1"/>
    <m/>
    <s v="2104008530-24009-NOx"/>
    <m/>
  </r>
  <r>
    <s v="Maryland"/>
    <x v="7"/>
    <x v="1"/>
    <n v="4.944399287278E-2"/>
    <n v="4.944399287278E-2"/>
    <n v="0"/>
    <n v="0"/>
    <n v="4.944399287278E-2"/>
    <n v="0"/>
    <n v="4.944399287278E-2"/>
    <n v="0"/>
    <s v="Household"/>
    <n v="1.0717053327861332"/>
    <n v="1.0941988750211236"/>
    <m/>
    <n v="0"/>
    <n v="0"/>
    <s v="2104008530"/>
    <s v="Fuel Comb - Residential - Wood"/>
    <s v="Stationary Source Fuel Combustion"/>
    <s v="Residential"/>
    <s v="Wood"/>
    <s v="Furnace: Indoor, pellet-fired, general"/>
    <x v="1"/>
    <m/>
    <s v="2104008530-24009-VOC"/>
    <m/>
  </r>
  <r>
    <s v="Maryland"/>
    <x v="0"/>
    <x v="0"/>
    <n v="0.128364594677049"/>
    <n v="0.128364594677049"/>
    <n v="0"/>
    <n v="0"/>
    <n v="0.128364594677049"/>
    <n v="0"/>
    <n v="0.128364594677049"/>
    <n v="0"/>
    <s v="Household"/>
    <n v="1.1901345613926138"/>
    <n v="1.2607033014443205"/>
    <m/>
    <n v="0"/>
    <n v="0"/>
    <s v="2104008530"/>
    <s v="Fuel Comb - Residential - Wood"/>
    <s v="Stationary Source Fuel Combustion"/>
    <s v="Residential"/>
    <s v="Wood"/>
    <s v="Furnace: Indoor, pellet-fired, general"/>
    <x v="1"/>
    <m/>
    <s v="2104008530-24017-NOx"/>
    <m/>
  </r>
  <r>
    <s v="Maryland"/>
    <x v="0"/>
    <x v="1"/>
    <n v="7.4248785616369106E-2"/>
    <n v="7.4248785616369106E-2"/>
    <n v="0"/>
    <n v="0"/>
    <n v="7.4248785616369106E-2"/>
    <n v="0"/>
    <n v="7.4248785616369106E-2"/>
    <n v="0"/>
    <s v="Household"/>
    <n v="1.1901345613926138"/>
    <n v="1.2607033014443205"/>
    <m/>
    <n v="0"/>
    <n v="0"/>
    <s v="2104008530"/>
    <s v="Fuel Comb - Residential - Wood"/>
    <s v="Stationary Source Fuel Combustion"/>
    <s v="Residential"/>
    <s v="Wood"/>
    <s v="Furnace: Indoor, pellet-fired, general"/>
    <x v="1"/>
    <m/>
    <s v="2104008530-24017-VOC"/>
    <m/>
  </r>
  <r>
    <s v="Maryland"/>
    <x v="1"/>
    <x v="0"/>
    <n v="0.200368490175514"/>
    <n v="0.200368490175514"/>
    <n v="0"/>
    <n v="0"/>
    <n v="0.200368490175514"/>
    <n v="0"/>
    <n v="0.200368490175514"/>
    <n v="0"/>
    <s v="Household"/>
    <n v="1.1641130653464411"/>
    <n v="1.2555086048546673"/>
    <m/>
    <n v="0"/>
    <n v="0"/>
    <s v="2104008530"/>
    <s v="Fuel Comb - Residential - Wood"/>
    <s v="Stationary Source Fuel Combustion"/>
    <s v="Residential"/>
    <s v="Wood"/>
    <s v="Furnace: Indoor, pellet-fired, general"/>
    <x v="1"/>
    <m/>
    <s v="2104008530-24021-NOx"/>
    <m/>
  </r>
  <r>
    <s v="Maryland"/>
    <x v="1"/>
    <x v="1"/>
    <n v="0.11589735234446299"/>
    <n v="0.11589735234446299"/>
    <n v="0"/>
    <n v="0"/>
    <n v="0.11589735234446299"/>
    <n v="0"/>
    <n v="0.11589735234446299"/>
    <n v="0"/>
    <s v="Household"/>
    <n v="1.1641130653464411"/>
    <n v="1.2555086048546673"/>
    <m/>
    <n v="0"/>
    <n v="0"/>
    <s v="2104008530"/>
    <s v="Fuel Comb - Residential - Wood"/>
    <s v="Stationary Source Fuel Combustion"/>
    <s v="Residential"/>
    <s v="Wood"/>
    <s v="Furnace: Indoor, pellet-fired, general"/>
    <x v="1"/>
    <m/>
    <s v="2104008530-24021-VOC"/>
    <m/>
  </r>
  <r>
    <s v="Maryland"/>
    <x v="8"/>
    <x v="0"/>
    <n v="3.3816713775124997E-2"/>
    <n v="3.3816713775124997E-2"/>
    <n v="0"/>
    <n v="0"/>
    <n v="3.3816713775124997E-2"/>
    <n v="0"/>
    <n v="3.3816713775124997E-2"/>
    <n v="0"/>
    <s v="Household"/>
    <n v="1.0822577125548798"/>
    <n v="1.1254828731122657"/>
    <m/>
    <n v="0"/>
    <n v="0"/>
    <s v="2104008530"/>
    <s v="Fuel Comb - Residential - Wood"/>
    <s v="Stationary Source Fuel Combustion"/>
    <s v="Residential"/>
    <s v="Wood"/>
    <s v="Furnace: Indoor, pellet-fired, general"/>
    <x v="1"/>
    <m/>
    <s v="2104008530-24031-NOx"/>
    <m/>
  </r>
  <r>
    <s v="Maryland"/>
    <x v="8"/>
    <x v="1"/>
    <n v="1.95602954096535E-2"/>
    <n v="1.95602954096535E-2"/>
    <n v="0"/>
    <n v="0"/>
    <n v="1.95602954096535E-2"/>
    <n v="0"/>
    <n v="1.95602954096535E-2"/>
    <n v="0"/>
    <s v="Household"/>
    <n v="1.0822577125548798"/>
    <n v="1.1254828731122657"/>
    <m/>
    <n v="0"/>
    <n v="0"/>
    <s v="2104008530"/>
    <s v="Fuel Comb - Residential - Wood"/>
    <s v="Stationary Source Fuel Combustion"/>
    <s v="Residential"/>
    <s v="Wood"/>
    <s v="Furnace: Indoor, pellet-fired, general"/>
    <x v="1"/>
    <m/>
    <s v="2104008530-24031-VOC"/>
    <m/>
  </r>
  <r>
    <s v="Maryland"/>
    <x v="2"/>
    <x v="0"/>
    <n v="6.63625465914984E-2"/>
    <n v="6.63625465914984E-2"/>
    <n v="0"/>
    <n v="0"/>
    <n v="6.63625465914984E-2"/>
    <n v="0"/>
    <n v="6.63625465914984E-2"/>
    <n v="0"/>
    <s v="Household"/>
    <n v="1.0807753566942964"/>
    <n v="1.1296393901683737"/>
    <m/>
    <n v="0"/>
    <n v="0"/>
    <s v="2104008530"/>
    <s v="Fuel Comb - Residential - Wood"/>
    <s v="Stationary Source Fuel Combustion"/>
    <s v="Residential"/>
    <s v="Wood"/>
    <s v="Furnace: Indoor, pellet-fired, general"/>
    <x v="1"/>
    <m/>
    <s v="2104008530-24033-NOx"/>
    <m/>
  </r>
  <r>
    <s v="Maryland"/>
    <x v="2"/>
    <x v="1"/>
    <n v="3.8385491586107101E-2"/>
    <n v="3.8385491586107101E-2"/>
    <n v="0"/>
    <n v="0"/>
    <n v="3.8385491586107101E-2"/>
    <n v="0"/>
    <n v="3.8385491586107101E-2"/>
    <n v="0"/>
    <s v="Household"/>
    <n v="1.0807753566942964"/>
    <n v="1.1296393901683737"/>
    <m/>
    <n v="0"/>
    <n v="0"/>
    <s v="2104008530"/>
    <s v="Fuel Comb - Residential - Wood"/>
    <s v="Stationary Source Fuel Combustion"/>
    <s v="Residential"/>
    <s v="Wood"/>
    <s v="Furnace: Indoor, pellet-fired, general"/>
    <x v="1"/>
    <m/>
    <s v="2104008530-24033-VOC"/>
    <m/>
  </r>
  <r>
    <s v="Virginia"/>
    <x v="9"/>
    <x v="0"/>
    <n v="3.788650052816E-3"/>
    <n v="3.788650052816E-3"/>
    <n v="0"/>
    <n v="0"/>
    <n v="3.788650052816E-3"/>
    <n v="0"/>
    <n v="3.788650052816E-3"/>
    <n v="0"/>
    <s v="No Growth"/>
    <n v="1"/>
    <n v="1"/>
    <m/>
    <n v="0"/>
    <n v="0"/>
    <s v="2104008530"/>
    <s v="Fuel Comb - Residential - Wood"/>
    <s v="Stationary Source Fuel Combustion"/>
    <s v="Residential"/>
    <s v="Wood"/>
    <s v="Furnace: Indoor, pellet-fired, general"/>
    <x v="1"/>
    <m/>
    <s v="2104008530-51059-NOx"/>
    <m/>
  </r>
  <r>
    <s v="Virginia"/>
    <x v="9"/>
    <x v="1"/>
    <n v="2.1914346684076E-3"/>
    <n v="2.1914346684076E-3"/>
    <n v="0"/>
    <n v="0"/>
    <n v="2.1914346684076E-3"/>
    <n v="0"/>
    <n v="2.1914346684076E-3"/>
    <n v="0"/>
    <s v="No Growth"/>
    <n v="1"/>
    <n v="1"/>
    <m/>
    <n v="0"/>
    <n v="0"/>
    <s v="2104008530"/>
    <s v="Fuel Comb - Residential - Wood"/>
    <s v="Stationary Source Fuel Combustion"/>
    <s v="Residential"/>
    <s v="Wood"/>
    <s v="Furnace: Indoor, pellet-fired, general"/>
    <x v="1"/>
    <m/>
    <s v="2104008530-51059-VOC"/>
    <m/>
  </r>
  <r>
    <s v="Virginia"/>
    <x v="4"/>
    <x v="0"/>
    <n v="0.20111469132572801"/>
    <n v="0.20111469132572801"/>
    <n v="0"/>
    <n v="0"/>
    <n v="0.20111469132572801"/>
    <n v="0"/>
    <n v="0.20111469132572801"/>
    <n v="0"/>
    <s v="No Growth"/>
    <n v="1"/>
    <n v="1"/>
    <m/>
    <n v="0"/>
    <n v="0"/>
    <s v="2104008530"/>
    <s v="Fuel Comb - Residential - Wood"/>
    <s v="Stationary Source Fuel Combustion"/>
    <s v="Residential"/>
    <s v="Wood"/>
    <s v="Furnace: Indoor, pellet-fired, general"/>
    <x v="1"/>
    <m/>
    <s v="2104008530-51107-NOx"/>
    <m/>
  </r>
  <r>
    <s v="Virginia"/>
    <x v="4"/>
    <x v="1"/>
    <n v="0.11632901455340799"/>
    <n v="0.11632901455340799"/>
    <n v="0"/>
    <n v="0"/>
    <n v="0.11632901455340799"/>
    <n v="0"/>
    <n v="0.11632901455340799"/>
    <n v="0"/>
    <s v="No Growth"/>
    <n v="1"/>
    <n v="1"/>
    <m/>
    <n v="0"/>
    <n v="0"/>
    <s v="2104008530"/>
    <s v="Fuel Comb - Residential - Wood"/>
    <s v="Stationary Source Fuel Combustion"/>
    <s v="Residential"/>
    <s v="Wood"/>
    <s v="Furnace: Indoor, pellet-fired, general"/>
    <x v="1"/>
    <m/>
    <s v="2104008530-51107-VOC"/>
    <m/>
  </r>
  <r>
    <s v="Virginia"/>
    <x v="10"/>
    <x v="0"/>
    <n v="0.17092973620207999"/>
    <n v="0.17092973620207999"/>
    <n v="0"/>
    <n v="0"/>
    <n v="0.17092973620207999"/>
    <n v="0"/>
    <n v="0.17092973620207999"/>
    <n v="0"/>
    <s v="No Growth"/>
    <n v="1"/>
    <n v="1"/>
    <m/>
    <n v="0"/>
    <n v="0"/>
    <s v="2104008530"/>
    <s v="Fuel Comb - Residential - Wood"/>
    <s v="Stationary Source Fuel Combustion"/>
    <s v="Residential"/>
    <s v="Wood"/>
    <s v="Furnace: Indoor, pellet-fired, general"/>
    <x v="1"/>
    <m/>
    <s v="2104008530-51153-NOx"/>
    <m/>
  </r>
  <r>
    <s v="Virginia"/>
    <x v="10"/>
    <x v="1"/>
    <n v="9.8869419470559994E-2"/>
    <n v="9.8869419470559994E-2"/>
    <n v="0"/>
    <n v="0"/>
    <n v="9.8869419470559994E-2"/>
    <n v="0"/>
    <n v="9.8869419470559994E-2"/>
    <n v="0"/>
    <s v="No Growth"/>
    <n v="1"/>
    <n v="1"/>
    <m/>
    <n v="0"/>
    <n v="0"/>
    <s v="2104008530"/>
    <s v="Fuel Comb - Residential - Wood"/>
    <s v="Stationary Source Fuel Combustion"/>
    <s v="Residential"/>
    <s v="Wood"/>
    <s v="Furnace: Indoor, pellet-fired, general"/>
    <x v="1"/>
    <m/>
    <s v="2104008530-51153-VOC"/>
    <m/>
  </r>
  <r>
    <s v="Maryland"/>
    <x v="7"/>
    <x v="0"/>
    <n v="0.53987980836264804"/>
    <n v="0.53987980836202198"/>
    <n v="5.4232378698651203E-4"/>
    <n v="1.0045268939246033E-3"/>
    <n v="0.53987980836264804"/>
    <n v="5.4232378698714097E-4"/>
    <n v="0.53987980836264804"/>
    <n v="5.4232378698714097E-4"/>
    <s v="Household"/>
    <n v="1.0717053327861332"/>
    <n v="1.0941988750211236"/>
    <m/>
    <n v="5.8121129461021588E-4"/>
    <n v="5.9341007761783691E-4"/>
    <s v="2104008610"/>
    <s v="Fuel Comb - Residential - Wood"/>
    <s v="Stationary Source Fuel Combustion"/>
    <s v="Residential"/>
    <s v="Wood"/>
    <s v="Hydronic heater: outdoor"/>
    <x v="1"/>
    <m/>
    <s v="2104008610-24009-NOx"/>
    <m/>
  </r>
  <r>
    <s v="Maryland"/>
    <x v="7"/>
    <x v="1"/>
    <n v="18.193946786402901"/>
    <n v="18.193946786381701"/>
    <n v="1.8276308853553701E-2"/>
    <n v="1.0045268939246129E-3"/>
    <n v="18.193946786402901"/>
    <n v="1.8276308853574997E-2"/>
    <n v="18.193946786402901"/>
    <n v="1.8276308853574997E-2"/>
    <s v="Household"/>
    <n v="1.0717053327861332"/>
    <n v="1.0941988750211236"/>
    <m/>
    <n v="1.9586817661999923E-2"/>
    <n v="1.9997916587097059E-2"/>
    <s v="2104008610"/>
    <s v="Fuel Comb - Residential - Wood"/>
    <s v="Stationary Source Fuel Combustion"/>
    <s v="Residential"/>
    <s v="Wood"/>
    <s v="Hydronic heater: outdoor"/>
    <x v="1"/>
    <m/>
    <s v="2104008610-24009-VOC"/>
    <m/>
  </r>
  <r>
    <s v="Maryland"/>
    <x v="0"/>
    <x v="0"/>
    <n v="0.81072369484255102"/>
    <n v="0.810723694841611"/>
    <n v="8.1439375501032602E-4"/>
    <n v="1.004526893924609E-3"/>
    <n v="0.81072369484255102"/>
    <n v="8.1439375501127036E-4"/>
    <n v="0.81072369484255102"/>
    <n v="8.1439375501127036E-4"/>
    <s v="Household"/>
    <n v="1.1901345613926138"/>
    <n v="1.2607033014443205"/>
    <m/>
    <n v="9.6923815442009811E-4"/>
    <n v="1.0267088956171552E-3"/>
    <s v="2104008610"/>
    <s v="Fuel Comb - Residential - Wood"/>
    <s v="Stationary Source Fuel Combustion"/>
    <s v="Residential"/>
    <s v="Wood"/>
    <s v="Hydronic heater: outdoor"/>
    <x v="1"/>
    <m/>
    <s v="2104008610-24017-NOx"/>
    <m/>
  </r>
  <r>
    <s v="Maryland"/>
    <x v="0"/>
    <x v="1"/>
    <n v="27.321390290718998"/>
    <n v="27.3213902906874"/>
    <n v="2.7445071326406001E-2"/>
    <n v="1.0045268939246023E-3"/>
    <n v="27.321390290718998"/>
    <n v="2.7445071326437739E-2"/>
    <n v="27.321390290718998"/>
    <n v="2.7445071326437739E-2"/>
    <s v="Household"/>
    <n v="1.1901345613926138"/>
    <n v="1.2607033014443205"/>
    <m/>
    <n v="3.2663327925441209E-2"/>
    <n v="3.4600092029574904E-2"/>
    <s v="2104008610"/>
    <s v="Fuel Comb - Residential - Wood"/>
    <s v="Stationary Source Fuel Combustion"/>
    <s v="Residential"/>
    <s v="Wood"/>
    <s v="Hydronic heater: outdoor"/>
    <x v="1"/>
    <m/>
    <s v="2104008610-24017-VOC"/>
    <m/>
  </r>
  <r>
    <s v="Maryland"/>
    <x v="1"/>
    <x v="0"/>
    <n v="1.2654851541758201"/>
    <n v="1.2654851541743499"/>
    <n v="1.2712138712304599E-3"/>
    <n v="1.0045268939246053E-3"/>
    <n v="1.2654851541758201"/>
    <n v="1.2712138712319368E-3"/>
    <n v="1.2654851541758201"/>
    <n v="1.2712138712319368E-3"/>
    <s v="Household"/>
    <n v="1.1641130653464411"/>
    <n v="1.2555086048546673"/>
    <m/>
    <n v="1.4798366763490067E-3"/>
    <n v="1.5960199539404554E-3"/>
    <s v="2104008610"/>
    <s v="Fuel Comb - Residential - Wood"/>
    <s v="Stationary Source Fuel Combustion"/>
    <s v="Residential"/>
    <s v="Wood"/>
    <s v="Hydronic heater: outdoor"/>
    <x v="1"/>
    <m/>
    <s v="2104008610-24021-NOx"/>
    <m/>
  </r>
  <r>
    <s v="Maryland"/>
    <x v="1"/>
    <x v="1"/>
    <n v="42.646848536487603"/>
    <n v="42.646848536438"/>
    <n v="4.2839906295981001E-2"/>
    <n v="1.0045268939246014E-3"/>
    <n v="42.646848536487603"/>
    <n v="4.2839906296030822E-2"/>
    <n v="42.646848536487603"/>
    <n v="4.2839906296030822E-2"/>
    <s v="Household"/>
    <n v="1.1641130653464411"/>
    <n v="1.2555086048546673"/>
    <m/>
    <n v="4.9870494637368742E-2"/>
    <n v="5.3785870985771783E-2"/>
    <s v="2104008610"/>
    <s v="Fuel Comb - Residential - Wood"/>
    <s v="Stationary Source Fuel Combustion"/>
    <s v="Residential"/>
    <s v="Wood"/>
    <s v="Hydronic heater: outdoor"/>
    <x v="1"/>
    <m/>
    <s v="2104008610-24021-VOC"/>
    <m/>
  </r>
  <r>
    <s v="Maryland"/>
    <x v="8"/>
    <x v="0"/>
    <n v="0.21357924958879501"/>
    <n v="0.21357924958854699"/>
    <n v="2.1454610019593101E-4"/>
    <n v="1.0045268939246046E-3"/>
    <n v="0.21357924958879501"/>
    <n v="2.1454610019618016E-4"/>
    <n v="0.21357924958879501"/>
    <n v="2.1454610019618016E-4"/>
    <s v="Household"/>
    <n v="1.0822577125548798"/>
    <n v="1.1254828731122657"/>
    <m/>
    <n v="2.3219417163561834E-4"/>
    <n v="2.4146796126354845E-4"/>
    <s v="2104008610"/>
    <s v="Fuel Comb - Residential - Wood"/>
    <s v="Stationary Source Fuel Combustion"/>
    <s v="Residential"/>
    <s v="Wood"/>
    <s v="Hydronic heater: outdoor"/>
    <x v="1"/>
    <m/>
    <s v="2104008610-24031-NOx"/>
    <m/>
  </r>
  <r>
    <s v="Maryland"/>
    <x v="8"/>
    <x v="1"/>
    <n v="7.1976207557284697"/>
    <n v="7.1976207557201297"/>
    <n v="7.2302036213907697E-3"/>
    <n v="1.0045268939245994E-3"/>
    <n v="7.1976207557284697"/>
    <n v="7.2302036213991476E-3"/>
    <n v="7.1976207557284697"/>
    <n v="7.2302036213991476E-3"/>
    <s v="Household"/>
    <n v="1.0822577125548798"/>
    <n v="1.1254828731122657"/>
    <m/>
    <n v="7.8249436325923821E-3"/>
    <n v="8.1374703449895915E-3"/>
    <s v="2104008610"/>
    <s v="Fuel Comb - Residential - Wood"/>
    <s v="Stationary Source Fuel Combustion"/>
    <s v="Residential"/>
    <s v="Wood"/>
    <s v="Hydronic heater: outdoor"/>
    <x v="1"/>
    <m/>
    <s v="2104008610-24031-VOC"/>
    <m/>
  </r>
  <r>
    <s v="Maryland"/>
    <x v="2"/>
    <x v="0"/>
    <n v="0.41913184974311801"/>
    <n v="0.41913184974263101"/>
    <n v="4.21029215166839E-4"/>
    <n v="1.004526893924604E-3"/>
    <n v="0.41913184974311801"/>
    <n v="4.2102921516732814E-4"/>
    <n v="0.41913184974311801"/>
    <n v="4.2102921516732814E-4"/>
    <s v="Household"/>
    <n v="1.0807753566942964"/>
    <n v="1.1296393901683737"/>
    <m/>
    <n v="4.5503800020066008E-4"/>
    <n v="4.7561118586413699E-4"/>
    <s v="2104008610"/>
    <s v="Fuel Comb - Residential - Wood"/>
    <s v="Stationary Source Fuel Combustion"/>
    <s v="Residential"/>
    <s v="Wood"/>
    <s v="Hydronic heater: outdoor"/>
    <x v="1"/>
    <m/>
    <s v="2104008610-24033-NOx"/>
    <m/>
  </r>
  <r>
    <s v="Maryland"/>
    <x v="2"/>
    <x v="1"/>
    <n v="14.1247468229727"/>
    <n v="14.1247468229563"/>
    <n v="1.41886880535357E-2"/>
    <n v="1.0045268939246031E-3"/>
    <n v="14.1247468229727"/>
    <n v="1.4188688053552173E-2"/>
    <n v="14.1247468229727"/>
    <n v="1.4188688053552173E-2"/>
    <s v="Household"/>
    <n v="1.0807753566942964"/>
    <n v="1.1296393901683737"/>
    <m/>
    <n v="1.5334784392084147E-2"/>
    <n v="1.6028100920085355E-2"/>
    <s v="2104008610"/>
    <s v="Fuel Comb - Residential - Wood"/>
    <s v="Stationary Source Fuel Combustion"/>
    <s v="Residential"/>
    <s v="Wood"/>
    <s v="Hydronic heater: outdoor"/>
    <x v="1"/>
    <m/>
    <s v="2104008610-24033-VOC"/>
    <m/>
  </r>
  <r>
    <s v="Virginia"/>
    <x v="9"/>
    <x v="0"/>
    <n v="2.3928314063449599E-2"/>
    <n v="2.3928314063421701E-2"/>
    <n v="2.4036635002981599E-5"/>
    <n v="1.0045268939246114E-3"/>
    <n v="2.3928314063449599E-2"/>
    <n v="2.4036635003009622E-5"/>
    <n v="2.3928314063449599E-2"/>
    <n v="2.4036635003009622E-5"/>
    <s v="No Growth"/>
    <n v="1"/>
    <n v="1"/>
    <m/>
    <n v="2.4036635002981599E-5"/>
    <n v="2.4036635002981599E-5"/>
    <s v="2104008610"/>
    <s v="Fuel Comb - Residential - Wood"/>
    <s v="Stationary Source Fuel Combustion"/>
    <s v="Residential"/>
    <s v="Wood"/>
    <s v="Hydronic heater: outdoor"/>
    <x v="1"/>
    <m/>
    <s v="2104008610-51059-NOx"/>
    <m/>
  </r>
  <r>
    <s v="Virginia"/>
    <x v="9"/>
    <x v="1"/>
    <n v="0.80638427394272005"/>
    <n v="0.80638427394178303"/>
    <n v="8.1003469001238897E-4"/>
    <n v="1.0045268939246072E-3"/>
    <n v="0.80638427394272005"/>
    <n v="8.1003469001333017E-4"/>
    <n v="0.80638427394272005"/>
    <n v="8.1003469001333017E-4"/>
    <s v="No Growth"/>
    <n v="1"/>
    <n v="1"/>
    <m/>
    <n v="8.1003469001238897E-4"/>
    <n v="8.1003469001238897E-4"/>
    <s v="2104008610"/>
    <s v="Fuel Comb - Residential - Wood"/>
    <s v="Stationary Source Fuel Combustion"/>
    <s v="Residential"/>
    <s v="Wood"/>
    <s v="Hydronic heater: outdoor"/>
    <x v="1"/>
    <m/>
    <s v="2104008610-51059-VOC"/>
    <m/>
  </r>
  <r>
    <s v="Virginia"/>
    <x v="4"/>
    <x v="0"/>
    <n v="1.2701978445183999"/>
    <n v="1.27019784451692"/>
    <n v="1.27594789542231E-3"/>
    <n v="1.0045268939246051E-3"/>
    <n v="1.2701978445183999"/>
    <n v="1.2759478954237967E-3"/>
    <n v="1.2701978445183999"/>
    <n v="1.2759478954237967E-3"/>
    <s v="No Growth"/>
    <n v="1"/>
    <n v="1"/>
    <m/>
    <n v="1.27594789542231E-3"/>
    <n v="1.27594789542231E-3"/>
    <s v="2104008610"/>
    <s v="Fuel Comb - Residential - Wood"/>
    <s v="Stationary Source Fuel Combustion"/>
    <s v="Residential"/>
    <s v="Wood"/>
    <s v="Hydronic heater: outdoor"/>
    <x v="1"/>
    <m/>
    <s v="2104008610-51107-NOx"/>
    <m/>
  </r>
  <r>
    <s v="Virginia"/>
    <x v="4"/>
    <x v="1"/>
    <n v="42.805675186745603"/>
    <n v="42.8056751866959"/>
    <n v="4.2999451937637101E-2"/>
    <n v="1.0045268939246033E-3"/>
    <n v="42.805675186745603"/>
    <n v="4.2999451937687026E-2"/>
    <n v="42.805675186745603"/>
    <n v="4.2999451937687026E-2"/>
    <s v="No Growth"/>
    <n v="1"/>
    <n v="1"/>
    <m/>
    <n v="4.2999451937637101E-2"/>
    <n v="4.2999451937637101E-2"/>
    <s v="2104008610"/>
    <s v="Fuel Comb - Residential - Wood"/>
    <s v="Stationary Source Fuel Combustion"/>
    <s v="Residential"/>
    <s v="Wood"/>
    <s v="Hydronic heater: outdoor"/>
    <x v="1"/>
    <m/>
    <s v="2104008610-51107-VOC"/>
    <m/>
  </r>
  <r>
    <s v="Virginia"/>
    <x v="10"/>
    <x v="0"/>
    <n v="1.0795566405644801"/>
    <n v="1.07955664056322"/>
    <n v="1.0844436789606499E-3"/>
    <n v="1.0045268939246025E-3"/>
    <n v="1.0795566405644801"/>
    <n v="1.0844436789619156E-3"/>
    <n v="1.0795566405644801"/>
    <n v="1.0844436789619156E-3"/>
    <s v="No Growth"/>
    <n v="1"/>
    <n v="1"/>
    <m/>
    <n v="1.0844436789606499E-3"/>
    <n v="1.0844436789606499E-3"/>
    <s v="2104008610"/>
    <s v="Fuel Comb - Residential - Wood"/>
    <s v="Stationary Source Fuel Combustion"/>
    <s v="Residential"/>
    <s v="Wood"/>
    <s v="Hydronic heater: outdoor"/>
    <x v="1"/>
    <m/>
    <s v="2104008610-51153-NOx"/>
    <m/>
  </r>
  <r>
    <s v="Virginia"/>
    <x v="10"/>
    <x v="1"/>
    <n v="36.3810486126048"/>
    <n v="36.381048612562402"/>
    <n v="3.6545741760497498E-2"/>
    <n v="1.0045268939246085E-3"/>
    <n v="36.3810486126048"/>
    <n v="3.6545741760540089E-2"/>
    <n v="36.3810486126048"/>
    <n v="3.6545741760540089E-2"/>
    <s v="No Growth"/>
    <n v="1"/>
    <n v="1"/>
    <m/>
    <n v="3.6545741760497498E-2"/>
    <n v="3.6545741760497498E-2"/>
    <s v="2104008610"/>
    <s v="Fuel Comb - Residential - Wood"/>
    <s v="Stationary Source Fuel Combustion"/>
    <s v="Residential"/>
    <s v="Wood"/>
    <s v="Hydronic heater: outdoor"/>
    <x v="1"/>
    <m/>
    <s v="2104008610-51153-VOC"/>
    <m/>
  </r>
  <r>
    <s v="Virginia"/>
    <x v="12"/>
    <x v="1"/>
    <n v="5.5160872284730001E-4"/>
    <n v="5.5160872284669296E-4"/>
    <n v="5.5410579702290195E-7"/>
    <n v="1.0045268939245962E-3"/>
    <n v="5.5160872284730001E-4"/>
    <n v="5.5410579702351171E-7"/>
    <n v="5.5160872284730001E-4"/>
    <n v="5.5410579702351171E-7"/>
    <s v="No Growth"/>
    <n v="1"/>
    <n v="1"/>
    <m/>
    <n v="5.5410579702290195E-7"/>
    <n v="5.5410579702290195E-7"/>
    <s v="2104008610"/>
    <s v="Fuel Comb - Residential - Wood"/>
    <s v="Stationary Source Fuel Combustion"/>
    <s v="Residential"/>
    <s v="Wood"/>
    <s v="Hydronic heater: outdoor"/>
    <x v="1"/>
    <m/>
    <s v="2104008610-51600-VOC"/>
    <m/>
  </r>
  <r>
    <s v="Virginia"/>
    <x v="5"/>
    <x v="1"/>
    <n v="2.3782702486400001E-3"/>
    <n v="2.3782702486372302E-3"/>
    <n v="2.3890364257768599E-6"/>
    <n v="1.004526893924607E-3"/>
    <n v="2.3782702486400001E-3"/>
    <n v="2.389036425779642E-6"/>
    <n v="2.3782702486400001E-3"/>
    <n v="2.389036425779642E-6"/>
    <s v="No Growth"/>
    <n v="1"/>
    <n v="1"/>
    <m/>
    <n v="2.3890364257768599E-6"/>
    <n v="2.3890364257768599E-6"/>
    <s v="2104008610"/>
    <s v="Fuel Comb - Residential - Wood"/>
    <s v="Stationary Source Fuel Combustion"/>
    <s v="Residential"/>
    <s v="Wood"/>
    <s v="Hydronic heater: outdoor"/>
    <x v="1"/>
    <m/>
    <s v="2104008610-51683-VOC"/>
    <m/>
  </r>
  <r>
    <s v="Maryland"/>
    <x v="7"/>
    <x v="0"/>
    <n v="0.34492326291542502"/>
    <n v="0.34492326291542502"/>
    <n v="1.5655558411201964E-4"/>
    <n v="4.5388525780705886E-4"/>
    <n v="0.34492326291542502"/>
    <n v="1.5655558411201964E-4"/>
    <n v="0.34492326291542502"/>
    <n v="1.5655558411201964E-4"/>
    <s v="Household"/>
    <n v="1.0717053327861332"/>
    <n v="1.0941988750211236"/>
    <m/>
    <n v="1.6778145437029948E-4"/>
    <n v="1.7130294401364676E-4"/>
    <s v="2104008620"/>
    <s v="Fuel Comb - Residential - Wood"/>
    <s v="Stationary Source Fuel Combustion"/>
    <s v="Residential"/>
    <s v="Wood"/>
    <s v="Hydronic heater: indoor"/>
    <x v="1"/>
    <m/>
    <s v="2104008620-24009-NOx"/>
    <m/>
  </r>
  <r>
    <s v="Maryland"/>
    <x v="7"/>
    <x v="1"/>
    <n v="11.6239149054742"/>
    <n v="11.6239149054742"/>
    <n v="5.2759236135984707E-3"/>
    <n v="4.538852578070588E-4"/>
    <n v="11.6239149054742"/>
    <n v="5.2759236135984707E-3"/>
    <n v="11.6239149054742"/>
    <n v="5.2759236135984707E-3"/>
    <s v="Household"/>
    <n v="1.0717053327861332"/>
    <n v="1.0941988750211236"/>
    <m/>
    <n v="5.6542354720657672E-3"/>
    <n v="5.7729096826968276E-3"/>
    <s v="2104008620"/>
    <s v="Fuel Comb - Residential - Wood"/>
    <s v="Stationary Source Fuel Combustion"/>
    <s v="Residential"/>
    <s v="Wood"/>
    <s v="Hydronic heater: indoor"/>
    <x v="1"/>
    <m/>
    <s v="2104008620-24009-VOC"/>
    <m/>
  </r>
  <r>
    <s v="Maryland"/>
    <x v="0"/>
    <x v="0"/>
    <n v="0.51796237297886805"/>
    <n v="0.51796237297886805"/>
    <n v="2.3509548519386948E-4"/>
    <n v="4.538852578070588E-4"/>
    <n v="0.51796237297886805"/>
    <n v="2.3509548519386948E-4"/>
    <n v="0.51796237297886805"/>
    <n v="2.3509548519386948E-4"/>
    <s v="Household"/>
    <n v="1.1901345613926138"/>
    <n v="1.2607033014443205"/>
    <m/>
    <n v="2.7979526215658957E-4"/>
    <n v="2.9638565433856562E-4"/>
    <s v="2104008620"/>
    <s v="Fuel Comb - Residential - Wood"/>
    <s v="Stationary Source Fuel Combustion"/>
    <s v="Residential"/>
    <s v="Wood"/>
    <s v="Hydronic heater: indoor"/>
    <x v="1"/>
    <m/>
    <s v="2104008620-24017-NOx"/>
    <m/>
  </r>
  <r>
    <s v="Maryland"/>
    <x v="0"/>
    <x v="1"/>
    <n v="17.455334171939"/>
    <n v="17.455334171939"/>
    <n v="7.9227188507388965E-3"/>
    <n v="4.538852578070588E-4"/>
    <n v="17.455334171939"/>
    <n v="7.9227188507388965E-3"/>
    <n v="17.455334171939"/>
    <n v="7.9227188507388965E-3"/>
    <s v="Household"/>
    <n v="1.1901345613926138"/>
    <n v="1.2607033014443205"/>
    <m/>
    <n v="9.4291015244611295E-3"/>
    <n v="9.9881978115416801E-3"/>
    <s v="2104008620"/>
    <s v="Fuel Comb - Residential - Wood"/>
    <s v="Stationary Source Fuel Combustion"/>
    <s v="Residential"/>
    <s v="Wood"/>
    <s v="Hydronic heater: indoor"/>
    <x v="1"/>
    <m/>
    <s v="2104008620-24017-VOC"/>
    <m/>
  </r>
  <r>
    <s v="Maryland"/>
    <x v="1"/>
    <x v="0"/>
    <n v="0.80850446845885404"/>
    <n v="0.80850446845885404"/>
    <n v="3.66968259104606E-4"/>
    <n v="4.538852578070588E-4"/>
    <n v="0.80850446845885404"/>
    <n v="3.66968259104606E-4"/>
    <n v="0.80850446845885404"/>
    <n v="3.66968259104606E-4"/>
    <s v="Household"/>
    <n v="1.1641130653464411"/>
    <n v="1.2555086048546673"/>
    <m/>
    <n v="4.2719254499110992E-4"/>
    <n v="4.6073180701436997E-4"/>
    <s v="2104008620"/>
    <s v="Fuel Comb - Residential - Wood"/>
    <s v="Stationary Source Fuel Combustion"/>
    <s v="Residential"/>
    <s v="Wood"/>
    <s v="Hydronic heater: indoor"/>
    <x v="1"/>
    <m/>
    <s v="2104008620-24021-NOx"/>
    <m/>
  </r>
  <r>
    <s v="Maryland"/>
    <x v="1"/>
    <x v="1"/>
    <n v="27.246601639294301"/>
    <n v="27.246601639294301"/>
    <n v="1.2366830809417325E-2"/>
    <n v="4.538852578070588E-4"/>
    <n v="27.246601639294301"/>
    <n v="1.2366830809417325E-2"/>
    <n v="27.246601639294301"/>
    <n v="1.2366830809417325E-2"/>
    <s v="Household"/>
    <n v="1.1641130653464411"/>
    <n v="1.2555086048546673"/>
    <m/>
    <n v="1.4396389322171611E-2"/>
    <n v="1.5526662496005263E-2"/>
    <s v="2104008620"/>
    <s v="Fuel Comb - Residential - Wood"/>
    <s v="Stationary Source Fuel Combustion"/>
    <s v="Residential"/>
    <s v="Wood"/>
    <s v="Hydronic heater: indoor"/>
    <x v="1"/>
    <m/>
    <s v="2104008620-24021-VOC"/>
    <m/>
  </r>
  <r>
    <s v="Maryland"/>
    <x v="8"/>
    <x v="0"/>
    <n v="0.136453397074492"/>
    <n v="0.136453397074492"/>
    <n v="6.193418530980478E-5"/>
    <n v="4.5388525780705891E-4"/>
    <n v="0.136453397074492"/>
    <n v="6.193418530980478E-5"/>
    <n v="0.136453397074492"/>
    <n v="6.193418530980478E-5"/>
    <s v="Household"/>
    <n v="1.0822577125548798"/>
    <n v="1.1254828731122657"/>
    <m/>
    <n v="6.7028749722339355E-5"/>
    <n v="6.9705864826346561E-5"/>
    <s v="2104008620"/>
    <s v="Fuel Comb - Residential - Wood"/>
    <s v="Stationary Source Fuel Combustion"/>
    <s v="Residential"/>
    <s v="Wood"/>
    <s v="Hydronic heater: indoor"/>
    <x v="1"/>
    <m/>
    <s v="2104008620-24031-NOx"/>
    <m/>
  </r>
  <r>
    <s v="Maryland"/>
    <x v="8"/>
    <x v="1"/>
    <n v="4.59848015020125"/>
    <n v="4.59848015020125"/>
    <n v="2.0871823484947373E-3"/>
    <n v="4.5388525780705891E-4"/>
    <n v="4.59848015020125"/>
    <n v="2.0871823484947373E-3"/>
    <n v="4.59848015020125"/>
    <n v="2.0871823484947373E-3"/>
    <s v="Household"/>
    <n v="1.0822577125548798"/>
    <n v="1.1254828731122657"/>
    <m/>
    <n v="2.2588691941668364E-3"/>
    <n v="2.349087986293063E-3"/>
    <s v="2104008620"/>
    <s v="Fuel Comb - Residential - Wood"/>
    <s v="Stationary Source Fuel Combustion"/>
    <s v="Residential"/>
    <s v="Wood"/>
    <s v="Hydronic heater: indoor"/>
    <x v="1"/>
    <m/>
    <s v="2104008620-24031-VOC"/>
    <m/>
  </r>
  <r>
    <s v="Maryland"/>
    <x v="2"/>
    <x v="0"/>
    <n v="0.26777868425732898"/>
    <n v="0.26777868425732898"/>
    <n v="1.2154079713937279E-4"/>
    <n v="4.5388525780705891E-4"/>
    <n v="0.26777868425732898"/>
    <n v="1.215407971393728E-4"/>
    <n v="0.26777868425732898"/>
    <n v="1.215407971393728E-4"/>
    <s v="Household"/>
    <n v="1.0807753566942964"/>
    <n v="1.1296393901683737"/>
    <m/>
    <n v="1.3135829838121474E-4"/>
    <n v="1.3729727196109908E-4"/>
    <s v="2104008620"/>
    <s v="Fuel Comb - Residential - Wood"/>
    <s v="Stationary Source Fuel Combustion"/>
    <s v="Residential"/>
    <s v="Wood"/>
    <s v="Hydronic heater: indoor"/>
    <x v="1"/>
    <m/>
    <s v="2104008620-24033-NOx"/>
    <m/>
  </r>
  <r>
    <s v="Maryland"/>
    <x v="2"/>
    <x v="1"/>
    <n v="9.0241465282693607"/>
    <n v="9.0241465282693607"/>
    <n v="4.0959270734722145E-3"/>
    <n v="4.5388525780705891E-4"/>
    <n v="9.0241465282693607"/>
    <n v="4.0959270734722145E-3"/>
    <n v="9.0241465282693607"/>
    <n v="4.0959270734722145E-3"/>
    <s v="Household"/>
    <n v="1.0807753566942964"/>
    <n v="1.1296393901683737"/>
    <m/>
    <n v="4.4267770438257579E-3"/>
    <n v="4.6269205614512835E-3"/>
    <s v="2104008620"/>
    <s v="Fuel Comb - Residential - Wood"/>
    <s v="Stationary Source Fuel Combustion"/>
    <s v="Residential"/>
    <s v="Wood"/>
    <s v="Hydronic heater: indoor"/>
    <x v="1"/>
    <m/>
    <s v="2104008620-24033-VOC"/>
    <m/>
  </r>
  <r>
    <s v="Virginia"/>
    <x v="9"/>
    <x v="0"/>
    <n v="1.52875328979712E-2"/>
    <n v="1.52875328979712E-2"/>
    <n v="6.9387858106295517E-6"/>
    <n v="4.5388525780705886E-4"/>
    <n v="1.52875328979712E-2"/>
    <n v="6.9387858106295517E-6"/>
    <n v="1.52875328979712E-2"/>
    <n v="6.9387858106295517E-6"/>
    <s v="No Growth"/>
    <n v="1"/>
    <n v="1"/>
    <m/>
    <n v="6.9387858106295517E-6"/>
    <n v="6.9387858106295517E-6"/>
    <s v="2104008620"/>
    <s v="Fuel Comb - Residential - Wood"/>
    <s v="Stationary Source Fuel Combustion"/>
    <s v="Residential"/>
    <s v="Wood"/>
    <s v="Hydronic heater: indoor"/>
    <x v="1"/>
    <m/>
    <s v="2104008620-51059-NOx"/>
    <m/>
  </r>
  <r>
    <s v="Virginia"/>
    <x v="9"/>
    <x v="1"/>
    <n v="0.51518988214105599"/>
    <n v="0.51518988214105599"/>
    <n v="2.3383709247518146E-4"/>
    <n v="4.5388525780705886E-4"/>
    <n v="0.51518988214105599"/>
    <n v="2.3383709247518146E-4"/>
    <n v="0.51518988214105599"/>
    <n v="2.3383709247518146E-4"/>
    <s v="No Growth"/>
    <n v="1"/>
    <n v="1"/>
    <m/>
    <n v="2.3383709247518146E-4"/>
    <n v="2.3383709247518146E-4"/>
    <s v="2104008620"/>
    <s v="Fuel Comb - Residential - Wood"/>
    <s v="Stationary Source Fuel Combustion"/>
    <s v="Residential"/>
    <s v="Wood"/>
    <s v="Hydronic heater: indoor"/>
    <x v="1"/>
    <m/>
    <s v="2104008620-51059-VOC"/>
    <m/>
  </r>
  <r>
    <s v="Virginia"/>
    <x v="4"/>
    <x v="0"/>
    <n v="0.81151550695551999"/>
    <n v="0.81151550695551999"/>
    <n v="3.6833492508893222E-4"/>
    <n v="4.538852578070588E-4"/>
    <n v="0.81151550695551999"/>
    <n v="3.6833492508893222E-4"/>
    <n v="0.81151550695551999"/>
    <n v="3.6833492508893222E-4"/>
    <s v="No Growth"/>
    <n v="1"/>
    <n v="1"/>
    <m/>
    <n v="3.6833492508893222E-4"/>
    <n v="3.6833492508893222E-4"/>
    <s v="2104008620"/>
    <s v="Fuel Comb - Residential - Wood"/>
    <s v="Stationary Source Fuel Combustion"/>
    <s v="Residential"/>
    <s v="Wood"/>
    <s v="Hydronic heater: indoor"/>
    <x v="1"/>
    <m/>
    <s v="2104008620-51107-NOx"/>
    <m/>
  </r>
  <r>
    <s v="Virginia"/>
    <x v="4"/>
    <x v="1"/>
    <n v="27.348072975724801"/>
    <n v="27.348072975724801"/>
    <n v="1.241288715311311E-2"/>
    <n v="4.5388525780705886E-4"/>
    <n v="27.348072975724801"/>
    <n v="1.241288715311311E-2"/>
    <n v="27.348072975724801"/>
    <n v="1.241288715311311E-2"/>
    <s v="No Growth"/>
    <n v="1"/>
    <n v="1"/>
    <m/>
    <n v="1.241288715311311E-2"/>
    <n v="1.241288715311311E-2"/>
    <s v="2104008620"/>
    <s v="Fuel Comb - Residential - Wood"/>
    <s v="Stationary Source Fuel Combustion"/>
    <s v="Residential"/>
    <s v="Wood"/>
    <s v="Hydronic heater: indoor"/>
    <x v="1"/>
    <m/>
    <s v="2104008620-51107-VOC"/>
    <m/>
  </r>
  <r>
    <s v="Virginia"/>
    <x v="10"/>
    <x v="0"/>
    <n v="0.68971666649212804"/>
    <n v="0.68971666649212804"/>
    <n v="3.1305222698460475E-4"/>
    <n v="4.538852578070588E-4"/>
    <n v="0.68971666649212804"/>
    <n v="3.1305222698460475E-4"/>
    <n v="0.68971666649212804"/>
    <n v="3.1305222698460475E-4"/>
    <s v="No Growth"/>
    <n v="1"/>
    <n v="1"/>
    <m/>
    <n v="3.1305222698460475E-4"/>
    <n v="3.1305222698460475E-4"/>
    <s v="2104008620"/>
    <s v="Fuel Comb - Residential - Wood"/>
    <s v="Stationary Source Fuel Combustion"/>
    <s v="Residential"/>
    <s v="Wood"/>
    <s v="Hydronic heater: indoor"/>
    <x v="1"/>
    <m/>
    <s v="2104008620-51153-NOx"/>
    <m/>
  </r>
  <r>
    <s v="Virginia"/>
    <x v="10"/>
    <x v="1"/>
    <n v="23.243448539977599"/>
    <n v="23.243448539977599"/>
    <n v="1.0549858632892838E-2"/>
    <n v="4.538852578070588E-4"/>
    <n v="23.243448539977599"/>
    <n v="1.0549858632892838E-2"/>
    <n v="23.243448539977599"/>
    <n v="1.0549858632892838E-2"/>
    <s v="No Growth"/>
    <n v="1"/>
    <n v="1"/>
    <m/>
    <n v="1.0549858632892838E-2"/>
    <n v="1.0549858632892838E-2"/>
    <s v="2104008620"/>
    <s v="Fuel Comb - Residential - Wood"/>
    <s v="Stationary Source Fuel Combustion"/>
    <s v="Residential"/>
    <s v="Wood"/>
    <s v="Hydronic heater: indoor"/>
    <x v="1"/>
    <m/>
    <s v="2104008620-51153-VOC"/>
    <m/>
  </r>
  <r>
    <s v="Virginia"/>
    <x v="12"/>
    <x v="1"/>
    <n v="3.5241670306400001E-4"/>
    <n v="3.5241670306400001E-4"/>
    <n v="1.5995674612571736E-7"/>
    <n v="4.5388525780705886E-4"/>
    <n v="3.5241670306400001E-4"/>
    <n v="1.5995674612571736E-7"/>
    <n v="3.5241670306400001E-4"/>
    <n v="1.5995674612571736E-7"/>
    <s v="No Growth"/>
    <n v="1"/>
    <n v="1"/>
    <m/>
    <n v="1.5995674612571736E-7"/>
    <n v="1.5995674612571736E-7"/>
    <s v="2104008620"/>
    <s v="Fuel Comb - Residential - Wood"/>
    <s v="Stationary Source Fuel Combustion"/>
    <s v="Residential"/>
    <s v="Wood"/>
    <s v="Hydronic heater: indoor"/>
    <x v="1"/>
    <m/>
    <s v="2104008620-51600-VOC"/>
    <m/>
  </r>
  <r>
    <s v="Virginia"/>
    <x v="5"/>
    <x v="1"/>
    <n v="1.5194505453321001E-3"/>
    <n v="1.5194505453321001E-3"/>
    <n v="6.8965620249313642E-7"/>
    <n v="4.5388525780705886E-4"/>
    <n v="1.5194505453321001E-3"/>
    <n v="6.8965620249313642E-7"/>
    <n v="1.5194505453321001E-3"/>
    <n v="6.8965620249313642E-7"/>
    <s v="No Growth"/>
    <n v="1"/>
    <n v="1"/>
    <m/>
    <n v="6.8965620249313642E-7"/>
    <n v="6.8965620249313642E-7"/>
    <s v="2104008620"/>
    <s v="Fuel Comb - Residential - Wood"/>
    <s v="Stationary Source Fuel Combustion"/>
    <s v="Residential"/>
    <s v="Wood"/>
    <s v="Hydronic heater: indoor"/>
    <x v="1"/>
    <m/>
    <s v="2104008620-51683-VOC"/>
    <m/>
  </r>
  <r>
    <s v="Maryland"/>
    <x v="7"/>
    <x v="0"/>
    <n v="2.84936558093721E-2"/>
    <n v="2.84936558093721E-2"/>
    <n v="1.2932850312902456E-5"/>
    <n v="4.5388525780705886E-4"/>
    <n v="2.84936558093721E-2"/>
    <n v="1.2932850312902456E-5"/>
    <n v="2.84936558093721E-2"/>
    <n v="1.2932850312902456E-5"/>
    <s v="Household"/>
    <n v="1.0717053327861332"/>
    <n v="1.0941988750211236"/>
    <m/>
    <n v="1.3860204648462374E-5"/>
    <n v="1.4151110263194453E-5"/>
    <s v="2104008630"/>
    <s v="Fuel Comb - Residential - Wood"/>
    <s v="Stationary Source Fuel Combustion"/>
    <s v="Residential"/>
    <s v="Wood"/>
    <s v="Hydronic heater: pellet-fired"/>
    <x v="1"/>
    <m/>
    <s v="2104008630-24009-NOx"/>
    <m/>
  </r>
  <r>
    <s v="Maryland"/>
    <x v="7"/>
    <x v="1"/>
    <n v="1.6481333929997101E-2"/>
    <n v="1.6481333929997101E-2"/>
    <n v="7.4806344998209612E-6"/>
    <n v="4.5388525780705886E-4"/>
    <n v="1.6481333929997101E-2"/>
    <n v="7.4806344998209603E-6"/>
    <n v="1.6481333929997101E-2"/>
    <n v="7.4806344998209603E-6"/>
    <s v="Household"/>
    <n v="1.0717053327861332"/>
    <n v="1.0941988750211236"/>
    <m/>
    <n v="8.0170358860820525E-6"/>
    <n v="8.1853018541483006E-6"/>
    <s v="2104008630"/>
    <s v="Fuel Comb - Residential - Wood"/>
    <s v="Stationary Source Fuel Combustion"/>
    <s v="Residential"/>
    <s v="Wood"/>
    <s v="Hydronic heater: pellet-fired"/>
    <x v="1"/>
    <m/>
    <s v="2104008630-24009-VOC"/>
    <m/>
  </r>
  <r>
    <s v="Maryland"/>
    <x v="0"/>
    <x v="0"/>
    <n v="4.2788195253279301E-2"/>
    <n v="4.2788195253279301E-2"/>
    <n v="1.9420931033633446E-5"/>
    <n v="4.538852578070588E-4"/>
    <n v="4.2788195253279301E-2"/>
    <n v="1.9420931033633446E-5"/>
    <n v="4.2788195253279301E-2"/>
    <n v="1.9420931033633446E-5"/>
    <s v="Household"/>
    <n v="1.1901345613926138"/>
    <n v="1.2607033014443205"/>
    <m/>
    <n v="2.3113521237549542E-5"/>
    <n v="2.4484031871224147E-5"/>
    <s v="2104008630"/>
    <s v="Fuel Comb - Residential - Wood"/>
    <s v="Stationary Source Fuel Combustion"/>
    <s v="Residential"/>
    <s v="Wood"/>
    <s v="Hydronic heater: pellet-fired"/>
    <x v="1"/>
    <m/>
    <s v="2104008630-24017-NOx"/>
    <m/>
  </r>
  <r>
    <s v="Maryland"/>
    <x v="0"/>
    <x v="1"/>
    <n v="2.4749595205456301E-2"/>
    <n v="2.4749595205456301E-2"/>
    <n v="1.1233476400448881E-5"/>
    <n v="4.5388525780705886E-4"/>
    <n v="2.4749595205456301E-2"/>
    <n v="1.1233476400448881E-5"/>
    <n v="2.4749595205456301E-2"/>
    <n v="1.1233476400448881E-5"/>
    <s v="Household"/>
    <n v="1.1901345613926138"/>
    <n v="1.2607033014443205"/>
    <m/>
    <n v="1.3369348508762507E-5"/>
    <n v="1.4162080784742766E-5"/>
    <s v="2104008630"/>
    <s v="Fuel Comb - Residential - Wood"/>
    <s v="Stationary Source Fuel Combustion"/>
    <s v="Residential"/>
    <s v="Wood"/>
    <s v="Hydronic heater: pellet-fired"/>
    <x v="1"/>
    <m/>
    <s v="2104008630-24017-VOC"/>
    <m/>
  </r>
  <r>
    <s v="Maryland"/>
    <x v="1"/>
    <x v="0"/>
    <n v="6.6789502669978795E-2"/>
    <n v="6.6789502669978795E-2"/>
    <n v="3.0314770638168573E-5"/>
    <n v="4.5388525780705886E-4"/>
    <n v="6.6789502669978795E-2"/>
    <n v="3.0314770638168573E-5"/>
    <n v="6.6789502669978795E-2"/>
    <n v="3.0314770638168573E-5"/>
    <s v="Household"/>
    <n v="1.1641130653464411"/>
    <n v="1.2555086048546673"/>
    <m/>
    <n v="3.5289820572872706E-5"/>
    <n v="3.8060455390416258E-5"/>
    <s v="2104008630"/>
    <s v="Fuel Comb - Residential - Wood"/>
    <s v="Stationary Source Fuel Combustion"/>
    <s v="Residential"/>
    <s v="Wood"/>
    <s v="Hydronic heater: pellet-fired"/>
    <x v="1"/>
    <m/>
    <s v="2104008630-24021-NOx"/>
    <m/>
  </r>
  <r>
    <s v="Maryland"/>
    <x v="1"/>
    <x v="1"/>
    <n v="3.8632453753891502E-2"/>
    <n v="3.8632453753891502E-2"/>
    <n v="1.7534701231804321E-5"/>
    <n v="4.538852578070588E-4"/>
    <n v="3.8632453753891502E-2"/>
    <n v="1.7534701231804321E-5"/>
    <n v="3.8632453753891502E-2"/>
    <n v="1.7534701231804321E-5"/>
    <s v="Household"/>
    <n v="1.1641130653464411"/>
    <n v="1.2555086048546673"/>
    <m/>
    <n v="2.0412374800889743E-5"/>
    <n v="2.2014968280086061E-5"/>
    <s v="2104008630"/>
    <s v="Fuel Comb - Residential - Wood"/>
    <s v="Stationary Source Fuel Combustion"/>
    <s v="Residential"/>
    <s v="Wood"/>
    <s v="Hydronic heater: pellet-fired"/>
    <x v="1"/>
    <m/>
    <s v="2104008630-24021-VOC"/>
    <m/>
  </r>
  <r>
    <s v="Maryland"/>
    <x v="8"/>
    <x v="0"/>
    <n v="1.12722379250416E-2"/>
    <n v="1.12722379250416E-2"/>
    <n v="5.1163026166700122E-6"/>
    <n v="4.538852578070588E-4"/>
    <n v="1.12722379250416E-2"/>
    <n v="5.1163026166700122E-6"/>
    <n v="1.12722379250416E-2"/>
    <n v="5.1163026166700122E-6"/>
    <s v="Household"/>
    <n v="1.0822577125548798"/>
    <n v="1.1254828731122657"/>
    <m/>
    <n v="5.5371579666558334E-6"/>
    <n v="5.7583109687215683E-6"/>
    <s v="2104008630"/>
    <s v="Fuel Comb - Residential - Wood"/>
    <s v="Stationary Source Fuel Combustion"/>
    <s v="Residential"/>
    <s v="Wood"/>
    <s v="Hydronic heater: pellet-fired"/>
    <x v="1"/>
    <m/>
    <s v="2104008630-24031-NOx"/>
    <m/>
  </r>
  <r>
    <s v="Maryland"/>
    <x v="8"/>
    <x v="1"/>
    <n v="6.5200999560863001E-3"/>
    <n v="6.5200999560863001E-3"/>
    <n v="2.9593772494960233E-6"/>
    <n v="4.538852578070588E-4"/>
    <n v="6.5200999560863001E-3"/>
    <n v="2.9593772494960233E-6"/>
    <n v="6.5200999560863001E-3"/>
    <n v="2.9593772494960233E-6"/>
    <s v="Household"/>
    <n v="1.0822577125548798"/>
    <n v="1.1254828731122657"/>
    <m/>
    <n v="3.2028088526265181E-6"/>
    <n v="3.3307284093858584E-6"/>
    <s v="2104008630"/>
    <s v="Fuel Comb - Residential - Wood"/>
    <s v="Stationary Source Fuel Combustion"/>
    <s v="Residential"/>
    <s v="Wood"/>
    <s v="Hydronic heater: pellet-fired"/>
    <x v="1"/>
    <m/>
    <s v="2104008630-24031-VOC"/>
    <m/>
  </r>
  <r>
    <s v="Maryland"/>
    <x v="2"/>
    <x v="0"/>
    <n v="2.2120845891429E-2"/>
    <n v="2.2120845891429E-2"/>
    <n v="1.0040325840341471E-5"/>
    <n v="4.5388525780705891E-4"/>
    <n v="2.2120845891429E-2"/>
    <n v="1.0040325840341471E-5"/>
    <n v="2.2120845891429E-2"/>
    <n v="1.0040325840341471E-5"/>
    <s v="Household"/>
    <n v="1.0807753566942964"/>
    <n v="1.1296393901683737"/>
    <m/>
    <n v="1.0851336741422014E-5"/>
    <n v="1.1341947559375103E-5"/>
    <s v="2104008630"/>
    <s v="Fuel Comb - Residential - Wood"/>
    <s v="Stationary Source Fuel Combustion"/>
    <s v="Residential"/>
    <s v="Wood"/>
    <s v="Hydronic heater: pellet-fired"/>
    <x v="1"/>
    <m/>
    <s v="2104008630-24033-NOx"/>
    <m/>
  </r>
  <r>
    <s v="Maryland"/>
    <x v="2"/>
    <x v="1"/>
    <n v="1.27951638620357E-2"/>
    <n v="1.27951638620357E-2"/>
    <n v="5.8075362482036361E-6"/>
    <n v="4.538852578070588E-4"/>
    <n v="1.27951638620357E-2"/>
    <n v="5.8075362482036361E-6"/>
    <n v="1.27951638620357E-2"/>
    <n v="5.8075362482036361E-6"/>
    <s v="Household"/>
    <n v="1.0807753566942964"/>
    <n v="1.1296393901683737"/>
    <m/>
    <n v="6.2766420601673405E-6"/>
    <n v="6.5604217058014805E-6"/>
    <s v="2104008630"/>
    <s v="Fuel Comb - Residential - Wood"/>
    <s v="Stationary Source Fuel Combustion"/>
    <s v="Residential"/>
    <s v="Wood"/>
    <s v="Hydronic heater: pellet-fired"/>
    <x v="1"/>
    <m/>
    <s v="2104008630-24033-VOC"/>
    <m/>
  </r>
  <r>
    <s v="Virginia"/>
    <x v="9"/>
    <x v="0"/>
    <n v="1.2628830248355E-3"/>
    <n v="1.2628830248355E-3"/>
    <n v="5.7320398730761921E-7"/>
    <n v="4.5388525780705886E-4"/>
    <n v="1.2628830248355E-3"/>
    <n v="5.7320398730761921E-7"/>
    <n v="1.2628830248355E-3"/>
    <n v="5.7320398730761921E-7"/>
    <s v="No Growth"/>
    <n v="1"/>
    <n v="1"/>
    <m/>
    <n v="5.7320398730761921E-7"/>
    <n v="5.7320398730761921E-7"/>
    <s v="2104008630"/>
    <s v="Fuel Comb - Residential - Wood"/>
    <s v="Stationary Source Fuel Combustion"/>
    <s v="Residential"/>
    <s v="Wood"/>
    <s v="Hydronic heater: pellet-fired"/>
    <x v="1"/>
    <m/>
    <s v="2104008630-51059-NOx"/>
    <m/>
  </r>
  <r>
    <s v="Virginia"/>
    <x v="9"/>
    <x v="1"/>
    <n v="7.3047832063350001E-4"/>
    <n v="7.3047832063350001E-4"/>
    <n v="3.3155334088320355E-7"/>
    <n v="4.5388525780705886E-4"/>
    <n v="7.3047832063350001E-4"/>
    <n v="3.3155334088320355E-7"/>
    <n v="7.3047832063350001E-4"/>
    <n v="3.3155334088320355E-7"/>
    <s v="No Growth"/>
    <n v="1"/>
    <n v="1"/>
    <m/>
    <n v="3.3155334088320355E-7"/>
    <n v="3.3155334088320355E-7"/>
    <s v="2104008630"/>
    <s v="Fuel Comb - Residential - Wood"/>
    <s v="Stationary Source Fuel Combustion"/>
    <s v="Residential"/>
    <s v="Wood"/>
    <s v="Hydronic heater: pellet-fired"/>
    <x v="1"/>
    <m/>
    <s v="2104008630-51059-VOC"/>
    <m/>
  </r>
  <r>
    <s v="Virginia"/>
    <x v="4"/>
    <x v="0"/>
    <n v="6.7038233702940805E-2"/>
    <n v="6.7038233702940805E-2"/>
    <n v="3.0427665987189145E-5"/>
    <n v="4.538852578070588E-4"/>
    <n v="6.7038233702940805E-2"/>
    <n v="3.0427665987189145E-5"/>
    <n v="6.7038233702940805E-2"/>
    <n v="3.0427665987189145E-5"/>
    <s v="No Growth"/>
    <n v="1"/>
    <n v="1"/>
    <m/>
    <n v="3.0427665987189145E-5"/>
    <n v="3.0427665987189145E-5"/>
    <s v="2104008630"/>
    <s v="Fuel Comb - Residential - Wood"/>
    <s v="Stationary Source Fuel Combustion"/>
    <s v="Residential"/>
    <s v="Wood"/>
    <s v="Hydronic heater: pellet-fired"/>
    <x v="1"/>
    <m/>
    <s v="2104008630-51107-NOx"/>
    <m/>
  </r>
  <r>
    <s v="Virginia"/>
    <x v="4"/>
    <x v="1"/>
    <n v="3.8776321879312001E-2"/>
    <n v="3.8776321879312001E-2"/>
    <n v="1.7600000853001024E-5"/>
    <n v="4.5388525780705886E-4"/>
    <n v="3.8776321879312001E-2"/>
    <n v="1.7600000853001024E-5"/>
    <n v="3.8776321879312001E-2"/>
    <n v="1.7600000853001024E-5"/>
    <s v="No Growth"/>
    <n v="1"/>
    <n v="1"/>
    <m/>
    <n v="1.7600000853001024E-5"/>
    <n v="1.7600000853001024E-5"/>
    <s v="2104008630"/>
    <s v="Fuel Comb - Residential - Wood"/>
    <s v="Stationary Source Fuel Combustion"/>
    <s v="Residential"/>
    <s v="Wood"/>
    <s v="Hydronic heater: pellet-fired"/>
    <x v="1"/>
    <m/>
    <s v="2104008630-51107-VOC"/>
    <m/>
  </r>
  <r>
    <s v="Virginia"/>
    <x v="10"/>
    <x v="0"/>
    <n v="5.6976595039184001E-2"/>
    <n v="5.6976595039184001E-2"/>
    <n v="2.5860836528328419E-5"/>
    <n v="4.538852578070588E-4"/>
    <n v="5.6976595039184001E-2"/>
    <n v="2.5860836528328419E-5"/>
    <n v="5.6976595039184001E-2"/>
    <n v="2.5860836528328419E-5"/>
    <s v="No Growth"/>
    <n v="1"/>
    <n v="1"/>
    <m/>
    <n v="2.5860836528328419E-5"/>
    <n v="2.5860836528328419E-5"/>
    <s v="2104008630"/>
    <s v="Fuel Comb - Residential - Wood"/>
    <s v="Stationary Source Fuel Combustion"/>
    <s v="Residential"/>
    <s v="Wood"/>
    <s v="Hydronic heater: pellet-fired"/>
    <x v="1"/>
    <m/>
    <s v="2104008630-51153-NOx"/>
    <m/>
  </r>
  <r>
    <s v="Virginia"/>
    <x v="10"/>
    <x v="1"/>
    <n v="3.2956456851696E-2"/>
    <n v="3.2956456851696E-2"/>
    <n v="1.4958449914539252E-5"/>
    <n v="4.5388525780705891E-4"/>
    <n v="3.2956456851696E-2"/>
    <n v="1.4958449914539252E-5"/>
    <n v="3.2956456851696E-2"/>
    <n v="1.4958449914539252E-5"/>
    <s v="No Growth"/>
    <n v="1"/>
    <n v="1"/>
    <m/>
    <n v="1.4958449914539252E-5"/>
    <n v="1.4958449914539252E-5"/>
    <s v="2104008630"/>
    <s v="Fuel Comb - Residential - Wood"/>
    <s v="Stationary Source Fuel Combustion"/>
    <s v="Residential"/>
    <s v="Wood"/>
    <s v="Hydronic heater: pellet-fired"/>
    <x v="1"/>
    <m/>
    <s v="2104008630-51153-VOC"/>
    <m/>
  </r>
  <r>
    <s v="Maryland"/>
    <x v="7"/>
    <x v="0"/>
    <n v="3.6880609999999998"/>
    <n v="3.6880609999957401"/>
    <n v="3.70475646093015E-3"/>
    <n v="1.0045268939245931E-3"/>
    <n v="3.6880609999999998"/>
    <n v="3.7047564609344287E-3"/>
    <n v="3.6880609999999998"/>
    <n v="3.7047564609344287E-3"/>
    <s v="Household"/>
    <n v="1.0717053327861332"/>
    <n v="1.0941988750211236"/>
    <m/>
    <n v="3.9704072558527231E-3"/>
    <n v="4.0537403517770096E-3"/>
    <s v="2104008700"/>
    <s v="Fuel Comb - Residential - Wood"/>
    <s v="Stationary Source Fuel Combustion"/>
    <s v="Residential"/>
    <s v="Wood"/>
    <s v="Outdoor wood burning device, NEC (fire-pits, chimineas, etc)"/>
    <x v="1"/>
    <m/>
    <s v="2104008700-24009-NOx"/>
    <m/>
  </r>
  <r>
    <s v="Maryland"/>
    <x v="7"/>
    <x v="1"/>
    <n v="26.809370000000001"/>
    <n v="26.809369999968698"/>
    <n v="2.6930733174144201E-2"/>
    <n v="1.0045268939246109E-3"/>
    <n v="26.809370000000001"/>
    <n v="2.6930733174175648E-2"/>
    <n v="26.809370000000001"/>
    <n v="2.6930733174175648E-2"/>
    <s v="Household"/>
    <n v="1.0717053327861332"/>
    <n v="1.0941988750211236"/>
    <m/>
    <n v="2.8861810358570768E-2"/>
    <n v="2.9467577942642636E-2"/>
    <s v="2104008700"/>
    <s v="Fuel Comb - Residential - Wood"/>
    <s v="Stationary Source Fuel Combustion"/>
    <s v="Residential"/>
    <s v="Wood"/>
    <s v="Outdoor wood burning device, NEC (fire-pits, chimineas, etc)"/>
    <x v="1"/>
    <m/>
    <s v="2104008700-24009-VOC"/>
    <m/>
  </r>
  <r>
    <s v="Maryland"/>
    <x v="0"/>
    <x v="0"/>
    <n v="5.7566579999999998"/>
    <n v="5.7566579999933101"/>
    <n v="5.7827177801195199E-3"/>
    <n v="1.004526893924607E-3"/>
    <n v="5.7566579999999998"/>
    <n v="5.7827177801262402E-3"/>
    <n v="5.7566579999999998"/>
    <n v="5.7827177801262402E-3"/>
    <s v="Household"/>
    <n v="1.1901345613926138"/>
    <n v="1.2607033014443205"/>
    <m/>
    <n v="6.8822122888998142E-3"/>
    <n v="7.2902913967174514E-3"/>
    <s v="2104008700"/>
    <s v="Fuel Comb - Residential - Wood"/>
    <s v="Stationary Source Fuel Combustion"/>
    <s v="Residential"/>
    <s v="Wood"/>
    <s v="Outdoor wood burning device, NEC (fire-pits, chimineas, etc)"/>
    <x v="1"/>
    <m/>
    <s v="2104008700-24017-NOx"/>
    <m/>
  </r>
  <r>
    <s v="Maryland"/>
    <x v="0"/>
    <x v="1"/>
    <n v="41.846469999999997"/>
    <n v="41.846469999951097"/>
    <n v="4.20359045307604E-2"/>
    <n v="1.0045268939246135E-3"/>
    <n v="41.846469999999997"/>
    <n v="4.203590453080952E-2"/>
    <n v="41.846469999999997"/>
    <n v="4.203590453080952E-2"/>
    <s v="Household"/>
    <n v="1.1901345613926138"/>
    <n v="1.2607033014443205"/>
    <m/>
    <n v="5.0028382801458313E-2"/>
    <n v="5.2994803621127906E-2"/>
    <s v="2104008700"/>
    <s v="Fuel Comb - Residential - Wood"/>
    <s v="Stationary Source Fuel Combustion"/>
    <s v="Residential"/>
    <s v="Wood"/>
    <s v="Outdoor wood burning device, NEC (fire-pits, chimineas, etc)"/>
    <x v="1"/>
    <m/>
    <s v="2104008700-24017-VOC"/>
    <m/>
  </r>
  <r>
    <s v="Maryland"/>
    <x v="1"/>
    <x v="0"/>
    <n v="7.9994870000000002"/>
    <n v="7.9994869999907001"/>
    <n v="8.0356998290909594E-3"/>
    <n v="1.0045268939246105E-3"/>
    <n v="7.9994870000000002"/>
    <n v="8.0356998291003009E-3"/>
    <n v="7.9994870000000002"/>
    <n v="8.0356998291003009E-3"/>
    <s v="Household"/>
    <n v="1.1641130653464411"/>
    <n v="1.2555086048546673"/>
    <m/>
    <n v="9.3544631602469498E-3"/>
    <n v="1.008889028145288E-2"/>
    <s v="2104008700"/>
    <s v="Fuel Comb - Residential - Wood"/>
    <s v="Stationary Source Fuel Combustion"/>
    <s v="Residential"/>
    <s v="Wood"/>
    <s v="Outdoor wood burning device, NEC (fire-pits, chimineas, etc)"/>
    <x v="1"/>
    <m/>
    <s v="2104008700-24021-NOx"/>
    <m/>
  </r>
  <r>
    <s v="Maryland"/>
    <x v="1"/>
    <x v="1"/>
    <n v="58.150120000000001"/>
    <n v="58.150119999932599"/>
    <n v="5.84133594248753E-2"/>
    <n v="1.0045268939246042E-3"/>
    <n v="58.150120000000001"/>
    <n v="5.8413359424943009E-2"/>
    <n v="58.150120000000001"/>
    <n v="5.8413359424943009E-2"/>
    <s v="Household"/>
    <n v="1.1641130653464411"/>
    <n v="1.2555086048546673"/>
    <m/>
    <n v="6.7999754897275014E-2"/>
    <n v="7.3338475396399413E-2"/>
    <s v="2104008700"/>
    <s v="Fuel Comb - Residential - Wood"/>
    <s v="Stationary Source Fuel Combustion"/>
    <s v="Residential"/>
    <s v="Wood"/>
    <s v="Outdoor wood burning device, NEC (fire-pits, chimineas, etc)"/>
    <x v="1"/>
    <m/>
    <s v="2104008700-24021-VOC"/>
    <m/>
  </r>
  <r>
    <s v="Maryland"/>
    <x v="8"/>
    <x v="0"/>
    <n v="23.603200000000001"/>
    <n v="23.6031999999725"/>
    <n v="2.3710049182653702E-2"/>
    <n v="1.0045268939246088E-3"/>
    <n v="23.603200000000001"/>
    <n v="2.3710049182681325E-2"/>
    <n v="23.603200000000001"/>
    <n v="2.3710049182681325E-2"/>
    <s v="Household"/>
    <n v="1.0822577125548798"/>
    <n v="1.1254828731122657"/>
    <m/>
    <n v="2.5660383592982491E-2"/>
    <n v="2.6685254275726215E-2"/>
    <s v="2104008700"/>
    <s v="Fuel Comb - Residential - Wood"/>
    <s v="Stationary Source Fuel Combustion"/>
    <s v="Residential"/>
    <s v="Wood"/>
    <s v="Outdoor wood burning device, NEC (fire-pits, chimineas, etc)"/>
    <x v="1"/>
    <m/>
    <s v="2104008700-24031-NOx"/>
    <m/>
  </r>
  <r>
    <s v="Maryland"/>
    <x v="8"/>
    <x v="1"/>
    <n v="171.5771"/>
    <n v="171.57709999980099"/>
    <n v="0.17235381133139099"/>
    <n v="1.0045268939246025E-3"/>
    <n v="171.5771"/>
    <n v="0.17235381133159092"/>
    <n v="171.5771"/>
    <n v="0.17235381133159092"/>
    <s v="Household"/>
    <n v="1.0822577125548798"/>
    <n v="1.1254828731122657"/>
    <m/>
    <n v="0.18653124160162654"/>
    <n v="0.19398126276910332"/>
    <s v="2104008700"/>
    <s v="Fuel Comb - Residential - Wood"/>
    <s v="Stationary Source Fuel Combustion"/>
    <s v="Residential"/>
    <s v="Wood"/>
    <s v="Outdoor wood burning device, NEC (fire-pits, chimineas, etc)"/>
    <x v="1"/>
    <m/>
    <s v="2104008700-24031-VOC"/>
    <m/>
  </r>
  <r>
    <s v="Maryland"/>
    <x v="2"/>
    <x v="0"/>
    <n v="21.613379999999999"/>
    <n v="21.6133799999748"/>
    <n v="2.1711221478586899E-2"/>
    <n v="1.0045268939246066E-3"/>
    <n v="21.613379999999999"/>
    <n v="2.1711221478612212E-2"/>
    <n v="21.613379999999999"/>
    <n v="2.1711221478612212E-2"/>
    <s v="Household"/>
    <n v="1.0807753566942964"/>
    <n v="1.1296393901683737"/>
    <m/>
    <n v="2.3464953137788624E-2"/>
    <n v="2.45258509908814E-2"/>
    <s v="2104008700"/>
    <s v="Fuel Comb - Residential - Wood"/>
    <s v="Stationary Source Fuel Combustion"/>
    <s v="Residential"/>
    <s v="Wood"/>
    <s v="Outdoor wood burning device, NEC (fire-pits, chimineas, etc)"/>
    <x v="1"/>
    <m/>
    <s v="2104008700-24033-NOx"/>
    <m/>
  </r>
  <r>
    <s v="Maryland"/>
    <x v="2"/>
    <x v="1"/>
    <n v="157.11269999999999"/>
    <n v="157.11269999981701"/>
    <n v="0.157823932526925"/>
    <n v="1.0045268939246083E-3"/>
    <n v="157.11269999999999"/>
    <n v="0.1578239325271088"/>
    <n v="157.11269999999999"/>
    <n v="0.1578239325271088"/>
    <s v="Household"/>
    <n v="1.0807753566942964"/>
    <n v="1.1296393901683737"/>
    <m/>
    <n v="0.17057221697168393"/>
    <n v="0.17828413089369011"/>
    <s v="2104008700"/>
    <s v="Fuel Comb - Residential - Wood"/>
    <s v="Stationary Source Fuel Combustion"/>
    <s v="Residential"/>
    <s v="Wood"/>
    <s v="Outdoor wood burning device, NEC (fire-pits, chimineas, etc)"/>
    <x v="1"/>
    <m/>
    <s v="2104008700-24033-VOC"/>
    <m/>
  </r>
  <r>
    <s v="Virginia"/>
    <x v="9"/>
    <x v="0"/>
    <n v="0.14962780000000001"/>
    <n v="0.14962779999982601"/>
    <n v="1.5030514917859701E-4"/>
    <n v="1.0045268939246036E-3"/>
    <n v="0.14962780000000001"/>
    <n v="1.5030514917877181E-4"/>
    <n v="0.14962780000000001"/>
    <n v="1.5030514917877181E-4"/>
    <s v="No Growth"/>
    <n v="1"/>
    <n v="1"/>
    <m/>
    <n v="1.5030514917859701E-4"/>
    <n v="1.5030514917859701E-4"/>
    <s v="2104008700"/>
    <s v="Fuel Comb - Residential - Wood"/>
    <s v="Stationary Source Fuel Combustion"/>
    <s v="Residential"/>
    <s v="Wood"/>
    <s v="Outdoor wood burning device, NEC (fire-pits, chimineas, etc)"/>
    <x v="1"/>
    <m/>
    <s v="2104008700-51059-NOx"/>
    <m/>
  </r>
  <r>
    <s v="Virginia"/>
    <x v="9"/>
    <x v="1"/>
    <n v="1.0876790000000001"/>
    <n v="1.08767899999874"/>
    <n v="1.0926028074557401E-3"/>
    <n v="1.0045268939245916E-3"/>
    <n v="1.0876790000000001"/>
    <n v="1.092602807457006E-3"/>
    <n v="1.0876790000000001"/>
    <n v="1.092602807457006E-3"/>
    <s v="No Growth"/>
    <n v="1"/>
    <n v="1"/>
    <m/>
    <n v="1.0926028074557401E-3"/>
    <n v="1.0926028074557401E-3"/>
    <s v="2104008700"/>
    <s v="Fuel Comb - Residential - Wood"/>
    <s v="Stationary Source Fuel Combustion"/>
    <s v="Residential"/>
    <s v="Wood"/>
    <s v="Outdoor wood burning device, NEC (fire-pits, chimineas, etc)"/>
    <x v="1"/>
    <m/>
    <s v="2104008700-51059-VOC"/>
    <m/>
  </r>
  <r>
    <s v="Virginia"/>
    <x v="4"/>
    <x v="0"/>
    <n v="7.2919340000000004"/>
    <n v="7.2919339999915502"/>
    <n v="7.3249438117147202E-3"/>
    <n v="1.0045268939246033E-3"/>
    <n v="7.2919340000000004"/>
    <n v="7.324943811723209E-3"/>
    <n v="7.2919340000000004"/>
    <n v="7.324943811723209E-3"/>
    <s v="No Growth"/>
    <n v="1"/>
    <n v="1"/>
    <m/>
    <n v="7.3249438117147202E-3"/>
    <n v="7.3249438117147202E-3"/>
    <s v="2104008700"/>
    <s v="Fuel Comb - Residential - Wood"/>
    <s v="Stationary Source Fuel Combustion"/>
    <s v="Residential"/>
    <s v="Wood"/>
    <s v="Outdoor wood burning device, NEC (fire-pits, chimineas, etc)"/>
    <x v="1"/>
    <m/>
    <s v="2104008700-51107-NOx"/>
    <m/>
  </r>
  <r>
    <s v="Virginia"/>
    <x v="4"/>
    <x v="1"/>
    <n v="53.006749999999997"/>
    <n v="53.0067499999384"/>
    <n v="5.32467059344763E-2"/>
    <n v="1.0045268939246072E-3"/>
    <n v="53.006749999999997"/>
    <n v="5.3246705934538174E-2"/>
    <n v="53.006749999999997"/>
    <n v="5.3246705934538174E-2"/>
    <s v="No Growth"/>
    <n v="1"/>
    <n v="1"/>
    <m/>
    <n v="5.32467059344763E-2"/>
    <n v="5.32467059344763E-2"/>
    <s v="2104008700"/>
    <s v="Fuel Comb - Residential - Wood"/>
    <s v="Stationary Source Fuel Combustion"/>
    <s v="Residential"/>
    <s v="Wood"/>
    <s v="Outdoor wood burning device, NEC (fire-pits, chimineas, etc)"/>
    <x v="1"/>
    <m/>
    <s v="2104008700-51107-VOC"/>
    <m/>
  </r>
  <r>
    <s v="Virginia"/>
    <x v="10"/>
    <x v="0"/>
    <n v="8.275976"/>
    <n v="8.2759759999903899"/>
    <n v="8.3134404654649392E-3"/>
    <n v="1.004526893924607E-3"/>
    <n v="8.275976"/>
    <n v="8.313440465474593E-3"/>
    <n v="8.275976"/>
    <n v="8.313440465474593E-3"/>
    <s v="No Growth"/>
    <n v="1"/>
    <n v="1"/>
    <m/>
    <n v="8.3134404654649392E-3"/>
    <n v="8.3134404654649392E-3"/>
    <s v="2104008700"/>
    <s v="Fuel Comb - Residential - Wood"/>
    <s v="Stationary Source Fuel Combustion"/>
    <s v="Residential"/>
    <s v="Wood"/>
    <s v="Outdoor wood burning device, NEC (fire-pits, chimineas, etc)"/>
    <x v="1"/>
    <m/>
    <s v="2104008700-51153-NOx"/>
    <m/>
  </r>
  <r>
    <s v="Virginia"/>
    <x v="10"/>
    <x v="1"/>
    <n v="60.159979999999997"/>
    <n v="60.159979999930002"/>
    <n v="6.0432317847896301E-2"/>
    <n v="1.0045268939246092E-3"/>
    <n v="60.159979999999997"/>
    <n v="6.0432317847966606E-2"/>
    <n v="60.159979999999997"/>
    <n v="6.0432317847966606E-2"/>
    <s v="No Growth"/>
    <n v="1"/>
    <n v="1"/>
    <m/>
    <n v="6.0432317847896301E-2"/>
    <n v="6.0432317847896301E-2"/>
    <s v="2104008700"/>
    <s v="Fuel Comb - Residential - Wood"/>
    <s v="Stationary Source Fuel Combustion"/>
    <s v="Residential"/>
    <s v="Wood"/>
    <s v="Outdoor wood burning device, NEC (fire-pits, chimineas, etc)"/>
    <x v="1"/>
    <m/>
    <s v="2104008700-51153-VOC"/>
    <m/>
  </r>
  <r>
    <s v="Virginia"/>
    <x v="12"/>
    <x v="1"/>
    <n v="7.1455919999999999E-4"/>
    <n v="7.1455919999917101E-4"/>
    <n v="7.1779393370041805E-7"/>
    <n v="1.0045268939246053E-3"/>
    <n v="7.1455919999999999E-4"/>
    <n v="7.1779393370125079E-7"/>
    <n v="7.1455919999999999E-4"/>
    <n v="7.1779393370125079E-7"/>
    <s v="No Growth"/>
    <n v="1"/>
    <n v="1"/>
    <m/>
    <n v="7.1779393370041805E-7"/>
    <n v="7.1779393370041805E-7"/>
    <s v="2104008700"/>
    <s v="Fuel Comb - Residential - Wood"/>
    <s v="Stationary Source Fuel Combustion"/>
    <s v="Residential"/>
    <s v="Wood"/>
    <s v="Outdoor wood burning device, NEC (fire-pits, chimineas, etc)"/>
    <x v="1"/>
    <m/>
    <s v="2104008700-51600-VOC"/>
    <m/>
  </r>
  <r>
    <s v="Virginia"/>
    <x v="5"/>
    <x v="0"/>
    <n v="3.1408590000000001E-4"/>
    <n v="3.1408589999963501E-4"/>
    <n v="3.1550773355214698E-7"/>
    <n v="1.0045268939246036E-3"/>
    <n v="3.1408590000000001E-4"/>
    <n v="3.1550773355251364E-7"/>
    <n v="3.1408590000000001E-4"/>
    <n v="3.1550773355251364E-7"/>
    <s v="No Growth"/>
    <n v="1"/>
    <n v="1"/>
    <m/>
    <n v="3.1550773355214698E-7"/>
    <n v="3.1550773355214698E-7"/>
    <s v="2104008700"/>
    <s v="Fuel Comb - Residential - Wood"/>
    <s v="Stationary Source Fuel Combustion"/>
    <s v="Residential"/>
    <s v="Wood"/>
    <s v="Outdoor wood burning device, NEC (fire-pits, chimineas, etc)"/>
    <x v="1"/>
    <m/>
    <s v="2104008700-51683-NOx"/>
    <m/>
  </r>
  <r>
    <s v="Virginia"/>
    <x v="5"/>
    <x v="1"/>
    <n v="2.2831629999999999E-3"/>
    <n v="2.2831629999973502E-3"/>
    <n v="2.29349863671091E-6"/>
    <n v="1.0045268939246001E-3"/>
    <n v="2.2831629999999999E-3"/>
    <n v="2.2934986367135718E-6"/>
    <n v="2.2831629999999999E-3"/>
    <n v="2.2934986367135718E-6"/>
    <s v="No Growth"/>
    <n v="1"/>
    <n v="1"/>
    <m/>
    <n v="2.29349863671091E-6"/>
    <n v="2.29349863671091E-6"/>
    <s v="2104008700"/>
    <s v="Fuel Comb - Residential - Wood"/>
    <s v="Stationary Source Fuel Combustion"/>
    <s v="Residential"/>
    <s v="Wood"/>
    <s v="Outdoor wood burning device, NEC (fire-pits, chimineas, etc)"/>
    <x v="1"/>
    <m/>
    <s v="2104008700-51683-VOC"/>
    <m/>
  </r>
  <r>
    <s v="District of Columbia"/>
    <x v="6"/>
    <x v="0"/>
    <n v="3.4733269999999998"/>
    <n v="3.47332699999596"/>
    <n v="3.4890503828904299E-3"/>
    <n v="1.0045268939246114E-3"/>
    <n v="3.4733269999999998"/>
    <n v="3.4890503828944883E-3"/>
    <n v="3.4733269999999998"/>
    <n v="3.4890503828944883E-3"/>
    <s v="No Growth"/>
    <n v="1"/>
    <n v="1"/>
    <m/>
    <n v="3.4890503828904299E-3"/>
    <n v="3.4890503828904299E-3"/>
    <s v="2104009000"/>
    <s v="Fuel Comb - Residential - Wood"/>
    <s v="Stationary Source Fuel Combustion"/>
    <s v="Residential"/>
    <s v="Firelog"/>
    <s v="Total: All Combustor Types"/>
    <x v="1"/>
    <m/>
    <s v="2104009000-11001-NOx"/>
    <m/>
  </r>
  <r>
    <s v="District of Columbia"/>
    <x v="6"/>
    <x v="1"/>
    <n v="17.88194"/>
    <n v="17.881939999979199"/>
    <n v="1.7962889645525299E-2"/>
    <n v="1.0045268939246075E-3"/>
    <n v="17.88194"/>
    <n v="1.7962889645546196E-2"/>
    <n v="17.88194"/>
    <n v="1.7962889645546196E-2"/>
    <s v="No Growth"/>
    <n v="1"/>
    <n v="1"/>
    <m/>
    <n v="1.7962889645525299E-2"/>
    <n v="1.7962889645525299E-2"/>
    <s v="2104009000"/>
    <s v="Fuel Comb - Residential - Wood"/>
    <s v="Stationary Source Fuel Combustion"/>
    <s v="Residential"/>
    <s v="Firelog"/>
    <s v="Total: All Combustor Types"/>
    <x v="1"/>
    <m/>
    <s v="2104009000-11001-VOC"/>
    <m/>
  </r>
  <r>
    <s v="Maryland"/>
    <x v="7"/>
    <x v="0"/>
    <n v="0.34976575452818098"/>
    <n v="0.34976575452777597"/>
    <n v="3.5134910699698098E-4"/>
    <n v="1.0045268939246003E-3"/>
    <n v="0.34976575452818098"/>
    <n v="3.5134910699738782E-4"/>
    <n v="0.34976575452818098"/>
    <n v="3.5134910699738782E-4"/>
    <s v="Household"/>
    <n v="1.0717053327861332"/>
    <n v="1.0941988750211236"/>
    <m/>
    <n v="3.7654271163831024E-4"/>
    <n v="3.8444579761577293E-4"/>
    <s v="2104009000"/>
    <s v="Fuel Comb - Residential - Wood"/>
    <s v="Stationary Source Fuel Combustion"/>
    <s v="Residential"/>
    <s v="Firelog"/>
    <s v="Total: All Combustor Types"/>
    <x v="1"/>
    <m/>
    <s v="2104009000-24009-NOx"/>
    <m/>
  </r>
  <r>
    <s v="Maryland"/>
    <x v="7"/>
    <x v="1"/>
    <n v="1.8007202546730099"/>
    <n v="1.80072025467091"/>
    <n v="1.80887192425169E-3"/>
    <n v="1.0045268939246033E-3"/>
    <n v="1.8007202546730099"/>
    <n v="1.8088719242537992E-3"/>
    <n v="1.8007202546730099"/>
    <n v="1.8088719242537992E-3"/>
    <s v="Household"/>
    <n v="1.0717053327861332"/>
    <n v="1.0941988750211236"/>
    <m/>
    <n v="1.9385776875476507E-3"/>
    <n v="1.9792656245734941E-3"/>
    <s v="2104009000"/>
    <s v="Fuel Comb - Residential - Wood"/>
    <s v="Stationary Source Fuel Combustion"/>
    <s v="Residential"/>
    <s v="Firelog"/>
    <s v="Total: All Combustor Types"/>
    <x v="1"/>
    <m/>
    <s v="2104009000-24009-VOC"/>
    <m/>
  </r>
  <r>
    <s v="Maryland"/>
    <x v="0"/>
    <x v="0"/>
    <n v="0.61651075564813596"/>
    <n v="0.61651075564742097"/>
    <n v="6.1930163444161399E-4"/>
    <n v="1.0045268939246036E-3"/>
    <n v="0.61651075564813596"/>
    <n v="6.1930163444233227E-4"/>
    <n v="0.61651075564813596"/>
    <n v="6.1930163444233227E-4"/>
    <s v="Household"/>
    <n v="1.1901345613926138"/>
    <n v="1.2607033014443205"/>
    <m/>
    <n v="7.3705227907589909E-4"/>
    <n v="7.8075561513040652E-4"/>
    <s v="2104009000"/>
    <s v="Fuel Comb - Residential - Wood"/>
    <s v="Stationary Source Fuel Combustion"/>
    <s v="Residential"/>
    <s v="Firelog"/>
    <s v="Total: All Combustor Types"/>
    <x v="1"/>
    <m/>
    <s v="2104009000-24017-NOx"/>
    <m/>
  </r>
  <r>
    <s v="Maryland"/>
    <x v="0"/>
    <x v="1"/>
    <n v="3.1740198441553198"/>
    <n v="3.1740198441516498"/>
    <n v="3.1883882953007E-3"/>
    <n v="1.0045268939246001E-3"/>
    <n v="3.1740198441553198"/>
    <n v="3.1883882953043867E-3"/>
    <n v="3.1740198441553198"/>
    <n v="3.1883882953043867E-3"/>
    <s v="Household"/>
    <n v="1.1901345613926138"/>
    <n v="1.2607033014443205"/>
    <m/>
    <n v="3.794611105377042E-3"/>
    <n v="4.0196116501720214E-3"/>
    <s v="2104009000"/>
    <s v="Fuel Comb - Residential - Wood"/>
    <s v="Stationary Source Fuel Combustion"/>
    <s v="Residential"/>
    <s v="Firelog"/>
    <s v="Total: All Combustor Types"/>
    <x v="1"/>
    <m/>
    <s v="2104009000-24017-VOC"/>
    <m/>
  </r>
  <r>
    <s v="Maryland"/>
    <x v="1"/>
    <x v="0"/>
    <n v="1.01303979314465"/>
    <n v="1.01303979314347"/>
    <n v="1.01762571682843E-3"/>
    <n v="1.0045268939246007E-3"/>
    <n v="1.01303979314465"/>
    <n v="1.0176257168296153E-3"/>
    <n v="1.01303979314465"/>
    <n v="1.0176257168296153E-3"/>
    <s v="Household"/>
    <n v="1.1641130653464411"/>
    <n v="1.2555086048546673"/>
    <m/>
    <n v="1.1846313925925132E-3"/>
    <n v="1.277637843999493E-3"/>
    <s v="2104009000"/>
    <s v="Fuel Comb - Residential - Wood"/>
    <s v="Stationary Source Fuel Combustion"/>
    <s v="Residential"/>
    <s v="Firelog"/>
    <s v="Total: All Combustor Types"/>
    <x v="1"/>
    <m/>
    <s v="2104009000-24021-NOx"/>
    <m/>
  </r>
  <r>
    <s v="Maryland"/>
    <x v="1"/>
    <x v="1"/>
    <n v="5.2154958875270001"/>
    <n v="5.2154958875209401"/>
    <n v="5.2391058841679801E-3"/>
    <n v="1.0045268939246088E-3"/>
    <n v="5.2154958875270001"/>
    <n v="5.2391058841740681E-3"/>
    <n v="5.2154958875270001"/>
    <n v="5.2391058841740681E-3"/>
    <s v="Household"/>
    <n v="1.1641130653464411"/>
    <n v="1.2555086048546673"/>
    <m/>
    <n v="6.0989116104933636E-3"/>
    <n v="6.5777425193176186E-3"/>
    <s v="2104009000"/>
    <s v="Fuel Comb - Residential - Wood"/>
    <s v="Stationary Source Fuel Combustion"/>
    <s v="Residential"/>
    <s v="Firelog"/>
    <s v="Total: All Combustor Types"/>
    <x v="1"/>
    <m/>
    <s v="2104009000-24021-VOC"/>
    <m/>
  </r>
  <r>
    <s v="Maryland"/>
    <x v="8"/>
    <x v="0"/>
    <n v="2.70351299726034"/>
    <n v="2.7035129972571799"/>
    <n v="2.71575151381957E-3"/>
    <n v="1.0045268939246109E-3"/>
    <n v="2.70351299726034"/>
    <n v="2.7157515138227445E-3"/>
    <n v="2.70351299726034"/>
    <n v="2.7157515138227445E-3"/>
    <s v="Household"/>
    <n v="1.0822577125548798"/>
    <n v="1.1254828731122657"/>
    <m/>
    <n v="2.9391430212138197E-3"/>
    <n v="3.0565318164326345E-3"/>
    <s v="2104009000"/>
    <s v="Fuel Comb - Residential - Wood"/>
    <s v="Stationary Source Fuel Combustion"/>
    <s v="Residential"/>
    <s v="Firelog"/>
    <s v="Total: All Combustor Types"/>
    <x v="1"/>
    <m/>
    <s v="2104009000-24031-NOx"/>
    <m/>
  </r>
  <r>
    <s v="Maryland"/>
    <x v="8"/>
    <x v="1"/>
    <n v="13.9186611519251"/>
    <n v="13.9186611519089"/>
    <n v="1.39816694545161E-2"/>
    <n v="1.0045268939246042E-3"/>
    <n v="13.9186611519251"/>
    <n v="1.3981669454532374E-2"/>
    <n v="13.9186611519251"/>
    <n v="1.3981669454532374E-2"/>
    <s v="Household"/>
    <n v="1.0822577125548798"/>
    <n v="1.1254828731122657"/>
    <m/>
    <n v="1.5131769601543029E-2"/>
    <n v="1.5736129508574784E-2"/>
    <s v="2104009000"/>
    <s v="Fuel Comb - Residential - Wood"/>
    <s v="Stationary Source Fuel Combustion"/>
    <s v="Residential"/>
    <s v="Firelog"/>
    <s v="Total: All Combustor Types"/>
    <x v="1"/>
    <m/>
    <s v="2104009000-24031-VOC"/>
    <m/>
  </r>
  <r>
    <s v="Maryland"/>
    <x v="2"/>
    <x v="0"/>
    <n v="3.3908097356834799"/>
    <n v="3.3908097356795399"/>
    <n v="3.4061595716714799E-3"/>
    <n v="1.0045268939246053E-3"/>
    <n v="3.3908097356834799"/>
    <n v="3.4061595716754381E-3"/>
    <n v="3.3908097356834799"/>
    <n v="3.4061595716754381E-3"/>
    <s v="Household"/>
    <n v="1.0807753566942964"/>
    <n v="1.1296393901683737"/>
    <m/>
    <n v="3.6812933260309353E-3"/>
    <n v="3.8477320213591393E-3"/>
    <s v="2104009000"/>
    <s v="Fuel Comb - Residential - Wood"/>
    <s v="Stationary Source Fuel Combustion"/>
    <s v="Residential"/>
    <s v="Firelog"/>
    <s v="Total: All Combustor Types"/>
    <x v="1"/>
    <m/>
    <s v="2104009000-24033-NOx"/>
    <m/>
  </r>
  <r>
    <s v="Maryland"/>
    <x v="2"/>
    <x v="1"/>
    <n v="17.4571086969937"/>
    <n v="17.4571086969734"/>
    <n v="1.7536135176274899E-2"/>
    <n v="1.0045268939246051E-3"/>
    <n v="17.4571086969937"/>
    <n v="1.7536135176295292E-2"/>
    <n v="17.4571086969937"/>
    <n v="1.7536135176295292E-2"/>
    <s v="Household"/>
    <n v="1.0807753566942964"/>
    <n v="1.1296393901683737"/>
    <m/>
    <n v="1.8952622750177901E-2"/>
    <n v="1.9809509046437343E-2"/>
    <s v="2104009000"/>
    <s v="Fuel Comb - Residential - Wood"/>
    <s v="Stationary Source Fuel Combustion"/>
    <s v="Residential"/>
    <s v="Firelog"/>
    <s v="Total: All Combustor Types"/>
    <x v="1"/>
    <m/>
    <s v="2104009000-24033-VOC"/>
    <m/>
  </r>
  <r>
    <s v="Virginia"/>
    <x v="3"/>
    <x v="0"/>
    <n v="0.41747672659763202"/>
    <n v="0.41747672659714702"/>
    <n v="4.1936659945444399E-4"/>
    <n v="1.0045268939246059E-3"/>
    <n v="0.41747672659763202"/>
    <n v="4.1936659945493123E-4"/>
    <n v="0.41747672659763202"/>
    <n v="4.1936659945493123E-4"/>
    <s v="No Growth"/>
    <n v="1"/>
    <n v="1"/>
    <m/>
    <n v="4.1936659945444399E-4"/>
    <n v="4.1936659945444399E-4"/>
    <s v="2104009000"/>
    <s v="Fuel Comb - Residential - Wood"/>
    <s v="Stationary Source Fuel Combustion"/>
    <s v="Residential"/>
    <s v="Firelog"/>
    <s v="Total: All Combustor Types"/>
    <x v="1"/>
    <m/>
    <s v="2104009000-51013-NOx"/>
    <m/>
  </r>
  <r>
    <s v="Virginia"/>
    <x v="3"/>
    <x v="1"/>
    <n v="2.1493204036345599"/>
    <n v="2.1493204036320699"/>
    <n v="2.1590501491092901E-3"/>
    <n v="1.0045268939245997E-3"/>
    <n v="2.1493204036345599"/>
    <n v="2.1590501491117911E-3"/>
    <n v="2.1493204036345599"/>
    <n v="2.1590501491117911E-3"/>
    <s v="No Growth"/>
    <n v="1"/>
    <n v="1"/>
    <m/>
    <n v="2.1590501491092901E-3"/>
    <n v="2.1590501491092901E-3"/>
    <s v="2104009000"/>
    <s v="Fuel Comb - Residential - Wood"/>
    <s v="Stationary Source Fuel Combustion"/>
    <s v="Residential"/>
    <s v="Firelog"/>
    <s v="Total: All Combustor Types"/>
    <x v="1"/>
    <m/>
    <s v="2104009000-51013-VOC"/>
    <m/>
  </r>
  <r>
    <s v="Virginia"/>
    <x v="9"/>
    <x v="0"/>
    <n v="3.9495702159827202"/>
    <n v="3.9495702159781398"/>
    <n v="3.9674495013936502E-3"/>
    <n v="1.0045268939246044E-3"/>
    <n v="3.9495702159827202"/>
    <n v="3.9674495013982507E-3"/>
    <n v="3.9495702159827202"/>
    <n v="3.9674495013982507E-3"/>
    <s v="No Growth"/>
    <n v="1"/>
    <n v="1"/>
    <m/>
    <n v="3.9674495013936502E-3"/>
    <n v="3.9674495013936502E-3"/>
    <s v="2104009000"/>
    <s v="Fuel Comb - Residential - Wood"/>
    <s v="Stationary Source Fuel Combustion"/>
    <s v="Residential"/>
    <s v="Firelog"/>
    <s v="Total: All Combustor Types"/>
    <x v="1"/>
    <m/>
    <s v="2104009000-51059-NOx"/>
    <m/>
  </r>
  <r>
    <s v="Virginia"/>
    <x v="9"/>
    <x v="1"/>
    <n v="20.333809519001601"/>
    <n v="20.333809518978001"/>
    <n v="2.0425858517753501E-2"/>
    <n v="1.0045268939246031E-3"/>
    <n v="20.333809519001601"/>
    <n v="2.0425858517777208E-2"/>
    <n v="20.333809519001601"/>
    <n v="2.0425858517777208E-2"/>
    <s v="No Growth"/>
    <n v="1"/>
    <n v="1"/>
    <m/>
    <n v="2.0425858517753501E-2"/>
    <n v="2.0425858517753501E-2"/>
    <s v="2104009000"/>
    <s v="Fuel Comb - Residential - Wood"/>
    <s v="Stationary Source Fuel Combustion"/>
    <s v="Residential"/>
    <s v="Firelog"/>
    <s v="Total: All Combustor Types"/>
    <x v="1"/>
    <m/>
    <s v="2104009000-51059-VOC"/>
    <m/>
  </r>
  <r>
    <s v="Virginia"/>
    <x v="4"/>
    <x v="0"/>
    <n v="1.31335987870176"/>
    <n v="1.3133598787002301"/>
    <n v="1.3193053195559401E-3"/>
    <n v="1.0045268939246066E-3"/>
    <n v="1.31335987870176"/>
    <n v="1.3193053195574771E-3"/>
    <n v="1.31335987870176"/>
    <n v="1.3193053195574771E-3"/>
    <s v="No Growth"/>
    <n v="1"/>
    <n v="1"/>
    <m/>
    <n v="1.3193053195559401E-3"/>
    <n v="1.3193053195559401E-3"/>
    <s v="2104009000"/>
    <s v="Fuel Comb - Residential - Wood"/>
    <s v="Stationary Source Fuel Combustion"/>
    <s v="Residential"/>
    <s v="Firelog"/>
    <s v="Total: All Combustor Types"/>
    <x v="1"/>
    <m/>
    <s v="2104009000-51107-NOx"/>
    <m/>
  </r>
  <r>
    <s v="Virginia"/>
    <x v="4"/>
    <x v="1"/>
    <n v="6.7616483063641599"/>
    <n v="6.76164830635632"/>
    <n v="6.7922575709946902E-3"/>
    <n v="1.0045268939246066E-3"/>
    <n v="6.7616483063641599"/>
    <n v="6.7922575710025659E-3"/>
    <n v="6.7616483063641599"/>
    <n v="6.7922575710025659E-3"/>
    <s v="No Growth"/>
    <n v="1"/>
    <n v="1"/>
    <m/>
    <n v="6.7922575709946902E-3"/>
    <n v="6.7922575709946902E-3"/>
    <s v="2104009000"/>
    <s v="Fuel Comb - Residential - Wood"/>
    <s v="Stationary Source Fuel Combustion"/>
    <s v="Residential"/>
    <s v="Firelog"/>
    <s v="Total: All Combustor Types"/>
    <x v="1"/>
    <m/>
    <s v="2104009000-51107-VOC"/>
    <m/>
  </r>
  <r>
    <s v="Virginia"/>
    <x v="10"/>
    <x v="0"/>
    <n v="1.4282241683615999"/>
    <n v="1.4282241683599399"/>
    <n v="1.43468958767066E-3"/>
    <n v="1.0045268939246031E-3"/>
    <n v="1.4282241683615999"/>
    <n v="1.4346895876723273E-3"/>
    <n v="1.4282241683615999"/>
    <n v="1.4346895876723273E-3"/>
    <s v="No Growth"/>
    <n v="1"/>
    <n v="1"/>
    <m/>
    <n v="1.43468958767066E-3"/>
    <n v="1.43468958767066E-3"/>
    <s v="2104009000"/>
    <s v="Fuel Comb - Residential - Wood"/>
    <s v="Stationary Source Fuel Combustion"/>
    <s v="Residential"/>
    <s v="Firelog"/>
    <s v="Total: All Combustor Types"/>
    <x v="1"/>
    <m/>
    <s v="2104009000-51153-NOx"/>
    <m/>
  </r>
  <r>
    <s v="Virginia"/>
    <x v="10"/>
    <x v="1"/>
    <n v="7.3530148400364803"/>
    <n v="7.3530148400279103"/>
    <n v="7.3863011582348198E-3"/>
    <n v="1.0045268939246127E-3"/>
    <n v="7.3530148400364803"/>
    <n v="7.3863011582434284E-3"/>
    <n v="7.3530148400364803"/>
    <n v="7.3863011582434284E-3"/>
    <s v="No Growth"/>
    <n v="1"/>
    <n v="1"/>
    <m/>
    <n v="7.3863011582348198E-3"/>
    <n v="7.3863011582348198E-3"/>
    <s v="2104009000"/>
    <s v="Fuel Comb - Residential - Wood"/>
    <s v="Stationary Source Fuel Combustion"/>
    <s v="Residential"/>
    <s v="Firelog"/>
    <s v="Total: All Combustor Types"/>
    <x v="1"/>
    <m/>
    <s v="2104009000-51153-VOC"/>
    <m/>
  </r>
  <r>
    <s v="Virginia"/>
    <x v="11"/>
    <x v="0"/>
    <n v="1.7325507991001601"/>
    <n v="1.7325507990981399"/>
    <n v="1.7403938727846499E-3"/>
    <n v="1.0045268939246068E-3"/>
    <n v="1.7325507991001601"/>
    <n v="1.7403938727866793E-3"/>
    <n v="1.7325507991001601"/>
    <n v="1.7403938727866793E-3"/>
    <s v="No Growth"/>
    <n v="1"/>
    <n v="1"/>
    <m/>
    <n v="1.7403938727846499E-3"/>
    <n v="1.7403938727846499E-3"/>
    <s v="2104009000"/>
    <s v="Fuel Comb - Residential - Wood"/>
    <s v="Stationary Source Fuel Combustion"/>
    <s v="Residential"/>
    <s v="Firelog"/>
    <s v="Total: All Combustor Types"/>
    <x v="1"/>
    <m/>
    <s v="2104009000-51510-NOx"/>
    <m/>
  </r>
  <r>
    <s v="Virginia"/>
    <x v="11"/>
    <x v="1"/>
    <n v="8.9197940394569599"/>
    <n v="8.9197940394466109"/>
    <n v="8.9601730008925101E-3"/>
    <n v="1.0045268939246051E-3"/>
    <n v="8.9197940394569599"/>
    <n v="8.9601730009029063E-3"/>
    <n v="8.9197940394569599"/>
    <n v="8.9601730009029063E-3"/>
    <s v="No Growth"/>
    <n v="1"/>
    <n v="1"/>
    <m/>
    <n v="8.9601730008925101E-3"/>
    <n v="8.9601730008925101E-3"/>
    <s v="2104009000"/>
    <s v="Fuel Comb - Residential - Wood"/>
    <s v="Stationary Source Fuel Combustion"/>
    <s v="Residential"/>
    <s v="Firelog"/>
    <s v="Total: All Combustor Types"/>
    <x v="1"/>
    <m/>
    <s v="2104009000-51510-VOC"/>
    <m/>
  </r>
  <r>
    <s v="Virginia"/>
    <x v="12"/>
    <x v="0"/>
    <n v="8.6698672834390395E-2"/>
    <n v="8.6698672834290197E-2"/>
    <n v="8.7091148529614603E-5"/>
    <n v="1.0045268939245997E-3"/>
    <n v="8.6698672834390395E-2"/>
    <n v="8.7091148529715244E-5"/>
    <n v="8.6698672834390395E-2"/>
    <n v="8.7091148529715244E-5"/>
    <s v="No Growth"/>
    <n v="1"/>
    <n v="1"/>
    <m/>
    <n v="8.7091148529614603E-5"/>
    <n v="8.7091148529614603E-5"/>
    <s v="2104009000"/>
    <s v="Fuel Comb - Residential - Wood"/>
    <s v="Stationary Source Fuel Combustion"/>
    <s v="Residential"/>
    <s v="Firelog"/>
    <s v="Total: All Combustor Types"/>
    <x v="1"/>
    <m/>
    <s v="2104009000-51600-NOx"/>
    <m/>
  </r>
  <r>
    <s v="Virginia"/>
    <x v="12"/>
    <x v="1"/>
    <n v="0.446356029942656"/>
    <n v="0.44635602994213802"/>
    <n v="4.4837663634229299E-4"/>
    <n v="1.0045268939246029E-3"/>
    <n v="0.446356029942656"/>
    <n v="4.483766363428133E-4"/>
    <n v="0.446356029942656"/>
    <n v="4.483766363428133E-4"/>
    <s v="No Growth"/>
    <n v="1"/>
    <n v="1"/>
    <m/>
    <n v="4.4837663634229299E-4"/>
    <n v="4.4837663634229299E-4"/>
    <s v="2104009000"/>
    <s v="Fuel Comb - Residential - Wood"/>
    <s v="Stationary Source Fuel Combustion"/>
    <s v="Residential"/>
    <s v="Firelog"/>
    <s v="Total: All Combustor Types"/>
    <x v="1"/>
    <m/>
    <s v="2104009000-51600-VOC"/>
    <m/>
  </r>
  <r>
    <s v="Virginia"/>
    <x v="13"/>
    <x v="0"/>
    <n v="5.5787939286489598E-2"/>
    <n v="5.5787939286424698E-2"/>
    <n v="5.6040485369847001E-5"/>
    <n v="1.0045268939246114E-3"/>
    <n v="5.5787939286489598E-2"/>
    <n v="5.6040485369912196E-5"/>
    <n v="5.5787939286489598E-2"/>
    <n v="5.6040485369912196E-5"/>
    <s v="No Growth"/>
    <n v="1"/>
    <n v="1"/>
    <m/>
    <n v="5.6040485369847001E-5"/>
    <n v="5.6040485369847001E-5"/>
    <s v="2104009000"/>
    <s v="Fuel Comb - Residential - Wood"/>
    <s v="Stationary Source Fuel Combustion"/>
    <s v="Residential"/>
    <s v="Firelog"/>
    <s v="Total: All Combustor Types"/>
    <x v="1"/>
    <m/>
    <s v="2104009000-51610-NOx"/>
    <m/>
  </r>
  <r>
    <s v="Virginia"/>
    <x v="13"/>
    <x v="1"/>
    <n v="0.28721638995673598"/>
    <n v="0.28721638995640097"/>
    <n v="2.88516588087143E-4"/>
    <n v="1.0045268939246098E-3"/>
    <n v="0.28721638995673598"/>
    <n v="2.8851658808747948E-4"/>
    <n v="0.28721638995673598"/>
    <n v="2.8851658808747948E-4"/>
    <s v="No Growth"/>
    <n v="1"/>
    <n v="1"/>
    <m/>
    <n v="2.88516588087143E-4"/>
    <n v="2.88516588087143E-4"/>
    <s v="2104009000"/>
    <s v="Fuel Comb - Residential - Wood"/>
    <s v="Stationary Source Fuel Combustion"/>
    <s v="Residential"/>
    <s v="Firelog"/>
    <s v="Total: All Combustor Types"/>
    <x v="1"/>
    <m/>
    <s v="2104009000-51610-VOC"/>
    <m/>
  </r>
  <r>
    <s v="Virginia"/>
    <x v="5"/>
    <x v="0"/>
    <n v="0.12944863329852799"/>
    <n v="0.129448633298377"/>
    <n v="1.3003463353000399E-4"/>
    <n v="1.0045268939246062E-3"/>
    <n v="0.12944863329852799"/>
    <n v="1.3003463353015567E-4"/>
    <n v="0.12944863329852799"/>
    <n v="1.3003463353015567E-4"/>
    <s v="No Growth"/>
    <n v="1"/>
    <n v="1"/>
    <m/>
    <n v="1.3003463353000399E-4"/>
    <n v="1.3003463353000399E-4"/>
    <s v="2104009000"/>
    <s v="Fuel Comb - Residential - Wood"/>
    <s v="Stationary Source Fuel Combustion"/>
    <s v="Residential"/>
    <s v="Firelog"/>
    <s v="Total: All Combustor Types"/>
    <x v="1"/>
    <m/>
    <s v="2104009000-51683-NOx"/>
    <m/>
  </r>
  <r>
    <s v="Virginia"/>
    <x v="5"/>
    <x v="1"/>
    <n v="0.66644806561644798"/>
    <n v="0.66644806561567405"/>
    <n v="6.6946500531497605E-4"/>
    <n v="1.0045268939246075E-3"/>
    <n v="0.66644806561644798"/>
    <n v="6.6946500531575343E-4"/>
    <n v="0.66644806561644798"/>
    <n v="6.6946500531575343E-4"/>
    <s v="No Growth"/>
    <n v="1"/>
    <n v="1"/>
    <m/>
    <n v="6.6946500531497605E-4"/>
    <n v="6.6946500531497605E-4"/>
    <s v="2104009000"/>
    <s v="Fuel Comb - Residential - Wood"/>
    <s v="Stationary Source Fuel Combustion"/>
    <s v="Residential"/>
    <s v="Firelog"/>
    <s v="Total: All Combustor Types"/>
    <x v="1"/>
    <m/>
    <s v="2104009000-51683-VOC"/>
    <m/>
  </r>
  <r>
    <s v="Virginia"/>
    <x v="14"/>
    <x v="0"/>
    <n v="4.5533896505168002E-2"/>
    <n v="4.55338965051151E-2"/>
    <n v="4.5740023624567701E-5"/>
    <n v="1.0045268939246051E-3"/>
    <n v="4.5533896505168002E-2"/>
    <n v="4.5740023624620841E-5"/>
    <n v="4.5533896505168002E-2"/>
    <n v="4.5740023624620841E-5"/>
    <s v="No Growth"/>
    <n v="1"/>
    <n v="1"/>
    <m/>
    <n v="4.5740023624567701E-5"/>
    <n v="4.5740023624567701E-5"/>
    <s v="2104009000"/>
    <s v="Fuel Comb - Residential - Wood"/>
    <s v="Stationary Source Fuel Combustion"/>
    <s v="Residential"/>
    <s v="Firelog"/>
    <s v="Total: All Combustor Types"/>
    <x v="1"/>
    <m/>
    <s v="2104009000-51685-NOx"/>
    <m/>
  </r>
  <r>
    <s v="Virginia"/>
    <x v="14"/>
    <x v="1"/>
    <n v="0.23442485595545601"/>
    <n v="0.234424855955183"/>
    <n v="2.3548607241138399E-4"/>
    <n v="1.0045268939246096E-3"/>
    <n v="0.23442485595545601"/>
    <n v="2.3548607241165824E-4"/>
    <n v="0.23442485595545601"/>
    <n v="2.3548607241165824E-4"/>
    <s v="No Growth"/>
    <n v="1"/>
    <n v="1"/>
    <m/>
    <n v="2.3548607241138399E-4"/>
    <n v="2.3548607241138399E-4"/>
    <s v="2104009000"/>
    <s v="Fuel Comb - Residential - Wood"/>
    <s v="Stationary Source Fuel Combustion"/>
    <s v="Residential"/>
    <s v="Firelog"/>
    <s v="Total: All Combustor Types"/>
    <x v="1"/>
    <m/>
    <s v="2104009000-51685-VOC"/>
    <m/>
  </r>
  <r>
    <s v="Maryland"/>
    <x v="7"/>
    <x v="0"/>
    <n v="0.205565733333333"/>
    <n v="0.20556573333304401"/>
    <n v="5.5981953522071099E-4"/>
    <n v="2.7233115468409726E-3"/>
    <n v="0.11597388480095699"/>
    <n v="3.1583301961045097E-4"/>
    <n v="8.9972558864098801E-2"/>
    <n v="2.4502330845342939E-4"/>
    <s v="Household"/>
    <n v="1.0717053327861332"/>
    <n v="1.0941988750211236"/>
    <m/>
    <n v="5.999615812938905E-4"/>
    <n v="6.1255390565335022E-4"/>
    <s v="2104011000"/>
    <s v="Fuel Comb - Residential - Oil"/>
    <s v="Stationary Source Fuel Combustion"/>
    <s v="Residential"/>
    <s v="Kerosene"/>
    <s v="Total: All Heater Types"/>
    <x v="1"/>
    <m/>
    <s v="2104011000-24009-NOx"/>
    <m/>
  </r>
  <r>
    <s v="Maryland"/>
    <x v="7"/>
    <x v="1"/>
    <n v="8.0083238666666008E-3"/>
    <n v="8.0083238666554604E-3"/>
    <n v="2.1809160856904701E-5"/>
    <n v="2.7233115468409401E-3"/>
    <n v="4.5180508176211002E-3"/>
    <n v="1.2304059960841692E-5"/>
    <n v="3.5051045658862998E-3"/>
    <n v="9.5454917371630609E-6"/>
    <s v="Household"/>
    <n v="1.0717053327861332"/>
    <n v="1.0941988750211236"/>
    <m/>
    <n v="2.3372993993935364E-5"/>
    <n v="2.3863559274779847E-5"/>
    <s v="2104011000"/>
    <s v="Fuel Comb - Residential - Oil"/>
    <s v="Stationary Source Fuel Combustion"/>
    <s v="Residential"/>
    <s v="Kerosene"/>
    <s v="Total: All Heater Types"/>
    <x v="1"/>
    <m/>
    <s v="2104011000-24009-VOC"/>
    <m/>
  </r>
  <r>
    <s v="Maryland"/>
    <x v="0"/>
    <x v="0"/>
    <n v="0.44395390666666601"/>
    <n v="0.44395390666604501"/>
    <n v="1.2090248002887801E-3"/>
    <n v="2.723311546840928E-3"/>
    <n v="0.25046518402561901"/>
    <n v="6.820947277386062E-4"/>
    <n v="0.19431093087748699"/>
    <n v="5.291692017360697E-4"/>
    <s v="Household"/>
    <n v="1.1901345613926138"/>
    <n v="1.2607033014443205"/>
    <m/>
    <n v="1.4389022004044796E-3"/>
    <n v="1.5242215572521254E-3"/>
    <s v="2104011000"/>
    <s v="Fuel Comb - Residential - Oil"/>
    <s v="Stationary Source Fuel Combustion"/>
    <s v="Residential"/>
    <s v="Kerosene"/>
    <s v="Total: All Heater Types"/>
    <x v="1"/>
    <m/>
    <s v="2104011000-24017-NOx"/>
    <m/>
  </r>
  <r>
    <s v="Maryland"/>
    <x v="0"/>
    <x v="1"/>
    <n v="1.7295319999999899E-2"/>
    <n v="1.72953199999758E-2"/>
    <n v="4.71005446622434E-5"/>
    <n v="2.7233115468409549E-3"/>
    <n v="9.7574893283559998E-3"/>
    <n v="2.6572683356089287E-5"/>
    <n v="7.5698618224960997E-3"/>
    <n v="2.0615092109194144E-5"/>
    <s v="Household"/>
    <n v="1.1901345613926138"/>
    <n v="1.2607033014443205"/>
    <m/>
    <n v="5.6055986062952263E-5"/>
    <n v="5.9379812155515923E-5"/>
    <s v="2104011000"/>
    <s v="Fuel Comb - Residential - Oil"/>
    <s v="Stationary Source Fuel Combustion"/>
    <s v="Residential"/>
    <s v="Kerosene"/>
    <s v="Total: All Heater Types"/>
    <x v="1"/>
    <m/>
    <s v="2104011000-24017-VOC"/>
    <m/>
  </r>
  <r>
    <s v="Maryland"/>
    <x v="1"/>
    <x v="0"/>
    <n v="0.57745809333333298"/>
    <n v="0.57745809333252496"/>
    <n v="1.57259829338922E-3"/>
    <n v="2.7233115468409427E-3"/>
    <n v="0.32578415335899102"/>
    <n v="8.872117466203408E-4"/>
    <n v="0.25274339964888898"/>
    <n v="6.882990186516544E-4"/>
    <s v="Household"/>
    <n v="1.1641130653464411"/>
    <n v="1.2555086048546673"/>
    <m/>
    <n v="1.8306822198759067E-3"/>
    <n v="1.9744106893299302E-3"/>
    <s v="2104011000"/>
    <s v="Fuel Comb - Residential - Oil"/>
    <s v="Stationary Source Fuel Combustion"/>
    <s v="Residential"/>
    <s v="Kerosene"/>
    <s v="Total: All Heater Types"/>
    <x v="1"/>
    <m/>
    <s v="2104011000-24021-NOx"/>
    <m/>
  </r>
  <r>
    <s v="Maryland"/>
    <x v="1"/>
    <x v="1"/>
    <n v="2.2496310666666599E-2"/>
    <n v="2.2496310666634999E-2"/>
    <n v="6.1264462599768999E-5"/>
    <n v="2.72331154684098E-3"/>
    <n v="1.26917288178179E-2"/>
    <n v="3.4563531638937904E-5"/>
    <n v="9.8462453000356005E-3"/>
    <n v="2.6814393518615681E-5"/>
    <s v="Household"/>
    <n v="1.1641130653464411"/>
    <n v="1.2555086048546673"/>
    <m/>
    <n v="7.1318761353819491E-5"/>
    <n v="7.6918059965806922E-5"/>
    <s v="2104011000"/>
    <s v="Fuel Comb - Residential - Oil"/>
    <s v="Stationary Source Fuel Combustion"/>
    <s v="Residential"/>
    <s v="Kerosene"/>
    <s v="Total: All Heater Types"/>
    <x v="1"/>
    <m/>
    <s v="2104011000-24021-VOC"/>
    <m/>
  </r>
  <r>
    <s v="Maryland"/>
    <x v="8"/>
    <x v="0"/>
    <n v="0.65991155999999995"/>
    <n v="0.65991155999907603"/>
    <n v="1.7971447712392999E-3"/>
    <n v="2.7233115468409375E-3"/>
    <n v="0.37230187150968003"/>
    <n v="1.0138939855928028E-3"/>
    <n v="0.28883185302543601"/>
    <n v="7.8657912043963443E-4"/>
    <s v="Household"/>
    <n v="1.0822577125548798"/>
    <n v="1.1254828731122657"/>
    <m/>
    <n v="1.9449737892514075E-3"/>
    <n v="2.0226556605330926E-3"/>
    <s v="2104011000"/>
    <s v="Fuel Comb - Residential - Oil"/>
    <s v="Stationary Source Fuel Combustion"/>
    <s v="Residential"/>
    <s v="Kerosene"/>
    <s v="Total: All Heater Types"/>
    <x v="1"/>
    <m/>
    <s v="2104011000-24031-NOx"/>
    <m/>
  </r>
  <r>
    <s v="Maryland"/>
    <x v="8"/>
    <x v="1"/>
    <n v="2.5708489333333299E-2"/>
    <n v="2.57084893332972E-2"/>
    <n v="7.0012225853206098E-5"/>
    <n v="2.723311546840967E-3"/>
    <n v="1.45039415470864E-2"/>
    <n v="3.9498751489886833E-5"/>
    <n v="1.12521602328519E-2"/>
    <n v="3.0643137889030324E-5"/>
    <s v="Household"/>
    <n v="1.0822577125548798"/>
    <n v="1.1254828731122657"/>
    <m/>
    <n v="7.5771271402766448E-5"/>
    <n v="7.879756110625125E-5"/>
    <s v="2104011000"/>
    <s v="Fuel Comb - Residential - Oil"/>
    <s v="Stationary Source Fuel Combustion"/>
    <s v="Residential"/>
    <s v="Kerosene"/>
    <s v="Total: All Heater Types"/>
    <x v="1"/>
    <m/>
    <s v="2104011000-24031-VOC"/>
    <m/>
  </r>
  <r>
    <s v="Maryland"/>
    <x v="2"/>
    <x v="0"/>
    <n v="0.66871345333333299"/>
    <n v="0.66871345333239396"/>
    <n v="1.8211150689880001E-3"/>
    <n v="2.7233115468409575E-3"/>
    <n v="0.37726762989225499"/>
    <n v="1.0274172927348987E-3"/>
    <n v="0.29268428919369899"/>
    <n v="7.9707050434013854E-4"/>
    <s v="Household"/>
    <n v="1.0807753566942964"/>
    <n v="1.1296393901683737"/>
    <m/>
    <n v="1.968216288266864E-3"/>
    <n v="2.0572033159580402E-3"/>
    <s v="2104011000"/>
    <s v="Fuel Comb - Residential - Oil"/>
    <s v="Stationary Source Fuel Combustion"/>
    <s v="Residential"/>
    <s v="Kerosene"/>
    <s v="Total: All Heater Types"/>
    <x v="1"/>
    <m/>
    <s v="2104011000-24033-NOx"/>
    <m/>
  </r>
  <r>
    <s v="Maryland"/>
    <x v="2"/>
    <x v="1"/>
    <n v="2.60513866666666E-2"/>
    <n v="2.6051386666630202E-2"/>
    <n v="7.0946042120452398E-5"/>
    <n v="2.7233115468409501E-3"/>
    <n v="1.4697393710487901E-2"/>
    <n v="4.0025582000239259E-5"/>
    <n v="1.1402240452971399E-2"/>
    <n v="3.1051853085433998E-5"/>
    <s v="Household"/>
    <n v="1.0807753566942964"/>
    <n v="1.1296393901683737"/>
    <m/>
    <n v="7.6676733978780514E-5"/>
    <n v="8.0143443755807594E-5"/>
    <s v="2104011000"/>
    <s v="Fuel Comb - Residential - Oil"/>
    <s v="Stationary Source Fuel Combustion"/>
    <s v="Residential"/>
    <s v="Kerosene"/>
    <s v="Total: All Heater Types"/>
    <x v="1"/>
    <m/>
    <s v="2104011000-24033-VOC"/>
    <m/>
  </r>
  <r>
    <s v="Virginia"/>
    <x v="3"/>
    <x v="0"/>
    <n v="0.162955471084337"/>
    <n v="0.16295547108410799"/>
    <n v="4.4377851602426301E-4"/>
    <n v="2.7233115468409817E-3"/>
    <n v="9.1934481125683296E-2"/>
    <n v="2.5036623400240764E-4"/>
    <n v="7.1322785547084502E-2"/>
    <n v="1.9423416543323831E-4"/>
    <s v="No Growth"/>
    <n v="1"/>
    <n v="1"/>
    <m/>
    <n v="4.4377851602426301E-4"/>
    <n v="4.4377851602426301E-4"/>
    <s v="2104011000"/>
    <s v="Fuel Comb - Residential - Oil"/>
    <s v="Stationary Source Fuel Combustion"/>
    <s v="Residential"/>
    <s v="Kerosene"/>
    <s v="Total: All Heater Types"/>
    <x v="1"/>
    <m/>
    <s v="2104011000-51013-NOx"/>
    <m/>
  </r>
  <r>
    <s v="Virginia"/>
    <x v="3"/>
    <x v="1"/>
    <n v="6.3483341927710003E-3"/>
    <n v="6.3483341927621601E-3"/>
    <n v="1.7288491810354501E-5"/>
    <n v="2.723311546840964E-3"/>
    <n v="3.5815355332426001E-3"/>
    <n v="9.7536370731007819E-6"/>
    <n v="2.7785558545493001E-3"/>
    <n v="7.5668732422366708E-6"/>
    <s v="No Growth"/>
    <n v="1"/>
    <n v="1"/>
    <m/>
    <n v="1.7288491810354501E-5"/>
    <n v="1.7288491810354501E-5"/>
    <s v="2104011000"/>
    <s v="Fuel Comb - Residential - Oil"/>
    <s v="Stationary Source Fuel Combustion"/>
    <s v="Residential"/>
    <s v="Kerosene"/>
    <s v="Total: All Heater Types"/>
    <x v="1"/>
    <m/>
    <s v="2104011000-51013-VOC"/>
    <m/>
  </r>
  <r>
    <s v="Virginia"/>
    <x v="9"/>
    <x v="0"/>
    <n v="1.2435204939758999"/>
    <n v="1.24352049397416"/>
    <n v="3.3864937199732099E-3"/>
    <n v="2.7233115468409644E-3"/>
    <n v="0.70155614059536997"/>
    <n v="1.9105559384405542E-3"/>
    <n v="0.54426736902466999"/>
    <n v="1.4822096106336361E-3"/>
    <s v="No Growth"/>
    <n v="1"/>
    <n v="1"/>
    <m/>
    <n v="3.3864937199732099E-3"/>
    <n v="3.3864937199732099E-3"/>
    <s v="2104011000"/>
    <s v="Fuel Comb - Residential - Oil"/>
    <s v="Stationary Source Fuel Combustion"/>
    <s v="Residential"/>
    <s v="Kerosene"/>
    <s v="Total: All Heater Types"/>
    <x v="1"/>
    <m/>
    <s v="2104011000-51059-NOx"/>
    <m/>
  </r>
  <r>
    <s v="Virginia"/>
    <x v="9"/>
    <x v="1"/>
    <n v="4.8444426144578299E-2"/>
    <n v="4.8444426144510201E-2"/>
    <n v="1.3192926509942901E-4"/>
    <n v="2.7233115468409661E-3"/>
    <n v="2.7330860089553401E-2"/>
    <n v="7.4430446866975705E-5"/>
    <n v="2.12032857434599E-2"/>
    <n v="5.7743152896132786E-5"/>
    <s v="No Growth"/>
    <n v="1"/>
    <n v="1"/>
    <m/>
    <n v="1.3192926509942901E-4"/>
    <n v="1.3192926509942901E-4"/>
    <s v="2104011000"/>
    <s v="Fuel Comb - Residential - Oil"/>
    <s v="Stationary Source Fuel Combustion"/>
    <s v="Residential"/>
    <s v="Kerosene"/>
    <s v="Total: All Heater Types"/>
    <x v="1"/>
    <m/>
    <s v="2104011000-51059-VOC"/>
    <m/>
  </r>
  <r>
    <s v="Virginia"/>
    <x v="4"/>
    <x v="0"/>
    <n v="0.53927448795180699"/>
    <n v="0.53927448795104904"/>
    <n v="1.4686124399538401E-3"/>
    <n v="2.723311546840964E-3"/>
    <n v="0.30424213378211101"/>
    <n v="8.2854611596435627E-4"/>
    <n v="0.23603109732531999"/>
    <n v="6.427862127595873E-4"/>
    <s v="No Growth"/>
    <n v="1"/>
    <n v="1"/>
    <m/>
    <n v="1.4686124399538401E-3"/>
    <n v="1.4686124399538401E-3"/>
    <s v="2104011000"/>
    <s v="Fuel Comb - Residential - Oil"/>
    <s v="Stationary Source Fuel Combustion"/>
    <s v="Residential"/>
    <s v="Kerosene"/>
    <s v="Total: All Heater Types"/>
    <x v="1"/>
    <m/>
    <s v="2104011000-51107-NOx"/>
    <m/>
  </r>
  <r>
    <s v="Virginia"/>
    <x v="4"/>
    <x v="1"/>
    <n v="2.1008770843373398E-2"/>
    <n v="2.1008770843343998E-2"/>
    <n v="5.7213428222614597E-5"/>
    <n v="2.7233115468409692E-3"/>
    <n v="1.18525044524238E-2"/>
    <n v="3.2278062234269731E-5"/>
    <n v="9.1951748996158007E-3"/>
    <n v="2.504132597934596E-5"/>
    <s v="No Growth"/>
    <n v="1"/>
    <n v="1"/>
    <m/>
    <n v="5.7213428222614597E-5"/>
    <n v="5.7213428222614597E-5"/>
    <s v="2104011000"/>
    <s v="Fuel Comb - Residential - Oil"/>
    <s v="Stationary Source Fuel Combustion"/>
    <s v="Residential"/>
    <s v="Kerosene"/>
    <s v="Total: All Heater Types"/>
    <x v="1"/>
    <m/>
    <s v="2104011000-51107-VOC"/>
    <m/>
  </r>
  <r>
    <s v="Virginia"/>
    <x v="10"/>
    <x v="0"/>
    <n v="0.50847970481927696"/>
    <n v="0.50847970481856197"/>
    <n v="1.38474865146668E-3"/>
    <n v="2.7233115468409744E-3"/>
    <n v="0.28686866120197402"/>
    <n v="7.8123273747814732E-4"/>
    <n v="0.22255275444603301"/>
    <n v="6.0608048596414571E-4"/>
    <s v="No Growth"/>
    <n v="1"/>
    <n v="1"/>
    <m/>
    <n v="1.38474865146668E-3"/>
    <n v="1.38474865146668E-3"/>
    <s v="2104011000"/>
    <s v="Fuel Comb - Residential - Oil"/>
    <s v="Stationary Source Fuel Combustion"/>
    <s v="Residential"/>
    <s v="Kerosene"/>
    <s v="Total: All Heater Types"/>
    <x v="1"/>
    <m/>
    <s v="2104011000-51153-NOx"/>
    <m/>
  </r>
  <r>
    <s v="Virginia"/>
    <x v="10"/>
    <x v="1"/>
    <n v="1.9809085301204801E-2"/>
    <n v="1.9809085301177101E-2"/>
    <n v="5.3946310733052998E-5"/>
    <n v="2.7233115468409531E-3"/>
    <n v="1.1175678647807601E-2"/>
    <n v="3.0434854705358328E-5"/>
    <n v="8.6700933293028994E-3"/>
    <n v="2.3611365275879308E-5"/>
    <s v="No Growth"/>
    <n v="1"/>
    <n v="1"/>
    <m/>
    <n v="5.3946310733052998E-5"/>
    <n v="5.3946310733052998E-5"/>
    <s v="2104011000"/>
    <s v="Fuel Comb - Residential - Oil"/>
    <s v="Stationary Source Fuel Combustion"/>
    <s v="Residential"/>
    <s v="Kerosene"/>
    <s v="Total: All Heater Types"/>
    <x v="1"/>
    <m/>
    <s v="2104011000-51153-VOC"/>
    <m/>
  </r>
  <r>
    <s v="Virginia"/>
    <x v="11"/>
    <x v="0"/>
    <n v="0.116213457831325"/>
    <n v="0.11621345783116099"/>
    <n v="3.1648545160992001E-4"/>
    <n v="2.7233115468409969E-3"/>
    <n v="6.5564070199366706E-2"/>
    <n v="1.7855138943182906E-4"/>
    <n v="5.0864616422108197E-2"/>
    <n v="1.3852019722796545E-4"/>
    <s v="No Growth"/>
    <n v="1"/>
    <n v="1"/>
    <m/>
    <n v="3.1648545160992001E-4"/>
    <n v="3.1648545160992001E-4"/>
    <s v="2104011000"/>
    <s v="Fuel Comb - Residential - Oil"/>
    <s v="Stationary Source Fuel Combustion"/>
    <s v="Residential"/>
    <s v="Kerosene"/>
    <s v="Total: All Heater Types"/>
    <x v="1"/>
    <m/>
    <s v="2104011000-51510-NOx"/>
    <m/>
  </r>
  <r>
    <s v="Virginia"/>
    <x v="11"/>
    <x v="1"/>
    <n v="4.5273834578313001E-3"/>
    <n v="4.5273834578249796E-3"/>
    <n v="1.2329475647671499E-5"/>
    <n v="2.7233115468409557E-3"/>
    <n v="2.5542109527412001E-3"/>
    <n v="6.9559121806677486E-6"/>
    <n v="1.9815572763752002E-3"/>
    <n v="5.3963978114792973E-6"/>
    <s v="No Growth"/>
    <n v="1"/>
    <n v="1"/>
    <m/>
    <n v="1.2329475647671499E-5"/>
    <n v="1.2329475647671499E-5"/>
    <s v="2104011000"/>
    <s v="Fuel Comb - Residential - Oil"/>
    <s v="Stationary Source Fuel Combustion"/>
    <s v="Residential"/>
    <s v="Kerosene"/>
    <s v="Total: All Heater Types"/>
    <x v="1"/>
    <m/>
    <s v="2104011000-51510-VOC"/>
    <m/>
  </r>
  <r>
    <s v="Virginia"/>
    <x v="12"/>
    <x v="0"/>
    <n v="0.11749660843373499"/>
    <n v="0.11749660843357"/>
    <n v="3.1997987046179202E-4"/>
    <n v="2.7233115468409592E-3"/>
    <n v="6.6287984432216202E-2"/>
    <n v="1.8052283342106812E-4"/>
    <n v="5.1426229202773399E-2"/>
    <n v="1.4004964379840253E-4"/>
    <s v="No Growth"/>
    <n v="1"/>
    <n v="1"/>
    <m/>
    <n v="3.1997987046179202E-4"/>
    <n v="3.1997987046179202E-4"/>
    <s v="2104011000"/>
    <s v="Fuel Comb - Residential - Oil"/>
    <s v="Stationary Source Fuel Combustion"/>
    <s v="Residential"/>
    <s v="Kerosene"/>
    <s v="Total: All Heater Types"/>
    <x v="1"/>
    <m/>
    <s v="2104011000-51600-NOx"/>
    <m/>
  </r>
  <r>
    <s v="Virginia"/>
    <x v="12"/>
    <x v="1"/>
    <n v="4.5773702168673998E-3"/>
    <n v="4.5773702168610403E-3"/>
    <n v="1.2465605165743601E-5"/>
    <n v="2.7233115468409644E-3"/>
    <n v="2.5824119497654999E-3"/>
    <n v="7.0327122814964744E-6"/>
    <n v="2.0034356144953999E-3"/>
    <n v="5.4559793423077455E-6"/>
    <s v="No Growth"/>
    <n v="1"/>
    <n v="1"/>
    <m/>
    <n v="1.2465605165743601E-5"/>
    <n v="1.2465605165743601E-5"/>
    <s v="2104011000"/>
    <s v="Fuel Comb - Residential - Oil"/>
    <s v="Stationary Source Fuel Combustion"/>
    <s v="Residential"/>
    <s v="Kerosene"/>
    <s v="Total: All Heater Types"/>
    <x v="1"/>
    <m/>
    <s v="2104011000-51600-VOC"/>
    <m/>
  </r>
  <r>
    <s v="Virginia"/>
    <x v="13"/>
    <x v="0"/>
    <n v="1.06315116867469E-2"/>
    <n v="1.0631511686732001E-2"/>
    <n v="2.8952918536852099E-5"/>
    <n v="2.7233115468409817E-3"/>
    <n v="5.9979729677002002E-3"/>
    <n v="1.6334349040578026E-5"/>
    <n v="4.6532284128265001E-3"/>
    <n v="1.2672190666738942E-5"/>
    <s v="No Growth"/>
    <n v="1"/>
    <n v="1"/>
    <m/>
    <n v="2.8952918536852099E-5"/>
    <n v="2.8952918536852099E-5"/>
    <s v="2104011000"/>
    <s v="Fuel Comb - Residential - Oil"/>
    <s v="Stationary Source Fuel Combustion"/>
    <s v="Residential"/>
    <s v="Kerosene"/>
    <s v="Total: All Heater Types"/>
    <x v="1"/>
    <m/>
    <s v="2104011000-51610-NOx"/>
    <m/>
  </r>
  <r>
    <s v="Virginia"/>
    <x v="13"/>
    <x v="1"/>
    <n v="4.1417698915659999E-4"/>
    <n v="4.1417698915604601E-4"/>
    <n v="1.1279329770044801E-6"/>
    <n v="2.7233115468409527E-3"/>
    <s v="-"/>
    <s v="NA"/>
    <s v="-"/>
    <n v="1.1279329770044801E-6"/>
    <s v="No Growth"/>
    <n v="1"/>
    <n v="1"/>
    <m/>
    <n v="1.1279329770044801E-6"/>
    <n v="1.1279329770044801E-6"/>
    <s v="2104011000"/>
    <s v="Fuel Comb - Residential - Oil"/>
    <s v="Stationary Source Fuel Combustion"/>
    <s v="Residential"/>
    <s v="Kerosene"/>
    <s v="Total: All Heater Types"/>
    <x v="1"/>
    <m/>
    <s v="2104011000-51610-VOC"/>
    <m/>
  </r>
  <r>
    <s v="Virginia"/>
    <x v="5"/>
    <x v="0"/>
    <n v="2.5478973253011999E-2"/>
    <n v="2.5478973252976399E-2"/>
    <n v="6.9387182061482201E-5"/>
    <n v="2.723311546840944E-3"/>
    <n v="1.4374455610751E-2"/>
    <n v="3.9146120944310794E-5"/>
    <n v="1.11517050221896E-2"/>
    <n v="3.0369567053893086E-5"/>
    <s v="No Growth"/>
    <n v="1"/>
    <n v="1"/>
    <m/>
    <n v="6.9387182061482201E-5"/>
    <n v="6.9387182061482201E-5"/>
    <s v="2104011000"/>
    <s v="Fuel Comb - Residential - Oil"/>
    <s v="Stationary Source Fuel Combustion"/>
    <s v="Residential"/>
    <s v="Kerosene"/>
    <s v="Total: All Heater Types"/>
    <x v="1"/>
    <m/>
    <s v="2104011000-51683-NOx"/>
    <m/>
  </r>
  <r>
    <s v="Virginia"/>
    <x v="5"/>
    <x v="1"/>
    <n v="9.9259659036140006E-4"/>
    <n v="9.9259659036005391E-4"/>
    <n v="2.7031497558825098E-6"/>
    <n v="2.7233115468409687E-3"/>
    <n v="5.5999256664890004E-4"/>
    <n v="1.5250342229000602E-6"/>
    <n v="4.344423251213E-4"/>
    <n v="1.1831218004392745E-6"/>
    <s v="No Growth"/>
    <n v="1"/>
    <n v="1"/>
    <m/>
    <n v="2.7031497558825098E-6"/>
    <n v="2.7031497558825098E-6"/>
    <s v="2104011000"/>
    <s v="Fuel Comb - Residential - Oil"/>
    <s v="Stationary Source Fuel Combustion"/>
    <s v="Residential"/>
    <s v="Kerosene"/>
    <s v="Total: All Heater Types"/>
    <x v="1"/>
    <m/>
    <s v="2104011000-51683-VOC"/>
    <m/>
  </r>
  <r>
    <s v="District of Columbia"/>
    <x v="6"/>
    <x v="1"/>
    <n v="16.76755"/>
    <n v="16.767549999976598"/>
    <n v="4.5663262527169103E-2"/>
    <n v="2.7233115468409418E-3"/>
    <n v="17.8622647005839"/>
    <n v="4.8644511711829493E-2"/>
    <n v="18.374029265730499"/>
    <n v="5.0038206061357261E-2"/>
    <s v="Employment"/>
    <n v="1.1125759036334977"/>
    <n v="1.1554041707984846"/>
    <m/>
    <n v="5.0803845569018798E-2"/>
    <n v="5.2759523976157331E-2"/>
    <s v="2302002100"/>
    <s v="Commercial Cooking"/>
    <s v="Industrial Processes"/>
    <s v="Food and Kindred Products: SIC 20"/>
    <s v="Commercial Cooking - Charbroiling"/>
    <s v="Conveyorized Charbroiling"/>
    <x v="1"/>
    <m/>
    <s v="2302002100-11001-VOC"/>
    <m/>
  </r>
  <r>
    <s v="Maryland"/>
    <x v="7"/>
    <x v="1"/>
    <n v="0.99945550000000005"/>
    <n v="0.99945549999860095"/>
    <n v="2.7218287036998899E-3"/>
    <n v="2.7233115468409549E-3"/>
    <n v="1.15413582615147"/>
    <n v="3.1430714219811231E-3"/>
    <n v="1.2460365063089001"/>
    <n v="3.3933456054163896E-3"/>
    <s v="Employment"/>
    <n v="1.0339308317341065"/>
    <n v="1.0518639500224574"/>
    <m/>
    <n v="2.8141826154541921E-3"/>
    <n v="2.862993491558271E-3"/>
    <s v="2302002100"/>
    <s v="Commercial Cooking"/>
    <s v="Industrial Processes"/>
    <s v="Food and Kindred Products: SIC 20"/>
    <s v="Commercial Cooking - Charbroiling"/>
    <s v="Conveyorized Charbroiling"/>
    <x v="1"/>
    <m/>
    <s v="2302002100-24009-VOC"/>
    <m/>
  </r>
  <r>
    <s v="Maryland"/>
    <x v="0"/>
    <x v="1"/>
    <n v="2.0035419999999999"/>
    <n v="2.0035419999971902"/>
    <n v="5.4562690631731799E-3"/>
    <n v="2.7233115468409605E-3"/>
    <n v="2.32924173868436"/>
    <n v="6.3432509223430326E-3"/>
    <n v="2.5242821928594399"/>
    <n v="6.8744068432991332E-3"/>
    <s v="Employment"/>
    <n v="1.1494562546354627"/>
    <n v="1.2365582750270308"/>
    <m/>
    <n v="6.2717426016383887E-3"/>
    <n v="6.7469946608407806E-3"/>
    <s v="2302002100"/>
    <s v="Commercial Cooking"/>
    <s v="Industrial Processes"/>
    <s v="Food and Kindred Products: SIC 20"/>
    <s v="Commercial Cooking - Charbroiling"/>
    <s v="Conveyorized Charbroiling"/>
    <x v="1"/>
    <m/>
    <s v="2302002100-24017-VOC"/>
    <m/>
  </r>
  <r>
    <s v="Maryland"/>
    <x v="1"/>
    <x v="1"/>
    <n v="4.3197770000000002"/>
    <n v="4.3197769999939597"/>
    <n v="1.17640985838615E-2"/>
    <n v="2.7233115468409479E-3"/>
    <n v="4.96314568202631"/>
    <n v="1.3516191944516042E-2"/>
    <n v="5.3432107423813298"/>
    <n v="1.4551227511931669E-2"/>
    <s v="Employment"/>
    <n v="1.1441294512813505"/>
    <n v="1.2247937540008487"/>
    <m/>
    <n v="1.3459651657573169E-2"/>
    <n v="1.4408594466963794E-2"/>
    <s v="2302002100"/>
    <s v="Commercial Cooking"/>
    <s v="Industrial Processes"/>
    <s v="Food and Kindred Products: SIC 20"/>
    <s v="Commercial Cooking - Charbroiling"/>
    <s v="Conveyorized Charbroiling"/>
    <x v="1"/>
    <m/>
    <s v="2302002100-24021-VOC"/>
    <m/>
  </r>
  <r>
    <s v="Maryland"/>
    <x v="8"/>
    <x v="1"/>
    <n v="17.685770000000002"/>
    <n v="17.6857699999752"/>
    <n v="4.8163861655705797E-2"/>
    <n v="2.723311546840954E-3"/>
    <n v="19.5767356177446"/>
    <n v="5.3313550157256445E-2"/>
    <n v="20.612150254477299"/>
    <n v="5.6133306793238739E-2"/>
    <s v="Employment"/>
    <n v="1.0977892034918355"/>
    <n v="1.1427409443629737"/>
    <m/>
    <n v="5.2873767324108228E-2"/>
    <n v="5.5038816752608861E-2"/>
    <s v="2302002100"/>
    <s v="Commercial Cooking"/>
    <s v="Industrial Processes"/>
    <s v="Food and Kindred Products: SIC 20"/>
    <s v="Commercial Cooking - Charbroiling"/>
    <s v="Conveyorized Charbroiling"/>
    <x v="1"/>
    <m/>
    <s v="2302002100-24031-VOC"/>
    <m/>
  </r>
  <r>
    <s v="Maryland"/>
    <x v="2"/>
    <x v="1"/>
    <n v="12.96916"/>
    <n v="12.9691599999817"/>
    <n v="3.5319063180778397E-2"/>
    <n v="2.7233115468409852E-3"/>
    <n v="13.975825763484"/>
    <n v="3.8060527678333705E-2"/>
    <n v="14.484291460274701"/>
    <n v="3.9445238181576366E-2"/>
    <s v="Employment"/>
    <n v="1.0691583039570396"/>
    <n v="1.1120864021452579"/>
    <m/>
    <n v="3.7761669687712558E-2"/>
    <n v="3.9277849899852897E-2"/>
    <s v="2302002100"/>
    <s v="Commercial Cooking"/>
    <s v="Industrial Processes"/>
    <s v="Food and Kindred Products: SIC 20"/>
    <s v="Commercial Cooking - Charbroiling"/>
    <s v="Conveyorized Charbroiling"/>
    <x v="1"/>
    <m/>
    <s v="2302002100-24033-VOC"/>
    <m/>
  </r>
  <r>
    <s v="Virginia"/>
    <x v="3"/>
    <x v="1"/>
    <n v="5.2424419999999996"/>
    <n v="5.2424419999926597"/>
    <n v="1.4276802832224E-2"/>
    <n v="2.7233115468409549E-3"/>
    <n v="5.5479367259012404"/>
    <n v="1.510876014678985E-2"/>
    <n v="5.6864533811150704"/>
    <n v="1.548598415336346E-2"/>
    <s v="Employment"/>
    <n v="1.1056036674427163"/>
    <n v="1.1792000057596272"/>
    <m/>
    <n v="1.5784485570663413E-2"/>
    <n v="1.6835205981987601E-2"/>
    <s v="2302002100"/>
    <s v="Commercial Cooking"/>
    <s v="Industrial Processes"/>
    <s v="Food and Kindred Products: SIC 20"/>
    <s v="Commercial Cooking - Charbroiling"/>
    <s v="Conveyorized Charbroiling"/>
    <x v="1"/>
    <m/>
    <s v="2302002100-51013-VOC"/>
    <m/>
  </r>
  <r>
    <s v="Virginia"/>
    <x v="9"/>
    <x v="1"/>
    <n v="21.981179999999998"/>
    <n v="21.9811799999691"/>
    <n v="5.98616013071058E-2"/>
    <n v="2.723311546840977E-3"/>
    <n v="25.9310119166425"/>
    <n v="7.06182241738635E-2"/>
    <n v="28.370376274911699"/>
    <n v="7.7261373297690339E-2"/>
    <s v="Employment"/>
    <n v="1.1407331378648504"/>
    <n v="1.1888354812229924"/>
    <m/>
    <n v="6.8286112296669435E-2"/>
    <n v="7.1165595596712039E-2"/>
    <s v="2302002100"/>
    <s v="Commercial Cooking"/>
    <s v="Industrial Processes"/>
    <s v="Food and Kindred Products: SIC 20"/>
    <s v="Commercial Cooking - Charbroiling"/>
    <s v="Conveyorized Charbroiling"/>
    <x v="1"/>
    <m/>
    <s v="2302002100-51059-VOC"/>
    <m/>
  </r>
  <r>
    <s v="Virginia"/>
    <x v="4"/>
    <x v="1"/>
    <n v="6.919562"/>
    <n v="6.9195619999903402"/>
    <n v="1.8844123093655501E-2"/>
    <n v="2.7233115468409427E-3"/>
    <n v="9.2227612198511402"/>
    <n v="2.5116452123777468E-2"/>
    <n v="10.855980806515401"/>
    <n v="2.956421788266704E-2"/>
    <s v="Employment"/>
    <n v="1.1820289336364709"/>
    <n v="1.2460772431295832"/>
    <m/>
    <n v="2.2274298725708006E-2"/>
    <n v="2.3481232953736761E-2"/>
    <s v="2302002100"/>
    <s v="Commercial Cooking"/>
    <s v="Industrial Processes"/>
    <s v="Food and Kindred Products: SIC 20"/>
    <s v="Commercial Cooking - Charbroiling"/>
    <s v="Conveyorized Charbroiling"/>
    <x v="1"/>
    <m/>
    <s v="2302002100-51107-VOC"/>
    <m/>
  </r>
  <r>
    <s v="Virginia"/>
    <x v="10"/>
    <x v="1"/>
    <n v="7.2260689999999999"/>
    <n v="7.2260689999898702"/>
    <n v="1.9678837145941899E-2"/>
    <n v="2.7233115468409566E-3"/>
    <n v="8.6523201887151799"/>
    <n v="2.3562963476893174E-2"/>
    <n v="9.5578343329598408"/>
    <n v="2.6028960601742465E-2"/>
    <s v="Employment"/>
    <n v="1.1898949472362377"/>
    <n v="1.2771251790739548"/>
    <m/>
    <n v="2.3415748887441048E-2"/>
    <n v="2.5132338413978241E-2"/>
    <s v="2302002100"/>
    <s v="Commercial Cooking"/>
    <s v="Industrial Processes"/>
    <s v="Food and Kindred Products: SIC 20"/>
    <s v="Commercial Cooking - Charbroiling"/>
    <s v="Conveyorized Charbroiling"/>
    <x v="1"/>
    <m/>
    <s v="2302002100-51153-VOC"/>
    <m/>
  </r>
  <r>
    <s v="Virginia"/>
    <x v="11"/>
    <x v="1"/>
    <n v="3.5239720000000001"/>
    <n v="3.5239719999950401"/>
    <n v="9.5968736383307898E-3"/>
    <n v="2.7233115468409787E-3"/>
    <n v="3.77915924055926"/>
    <n v="1.0291827997165817E-2"/>
    <n v="3.90650872623756"/>
    <n v="1.0638640321997791E-2"/>
    <s v="Employment"/>
    <n v="1.0072672441829524"/>
    <n v="1.0751618720988678"/>
    <m/>
    <n v="9.6666164624534794E-3"/>
    <n v="1.0318192627284005E-2"/>
    <s v="2302002100"/>
    <s v="Commercial Cooking"/>
    <s v="Industrial Processes"/>
    <s v="Food and Kindred Products: SIC 20"/>
    <s v="Commercial Cooking - Charbroiling"/>
    <s v="Conveyorized Charbroiling"/>
    <x v="1"/>
    <m/>
    <s v="2302002100-51510-VOC"/>
    <m/>
  </r>
  <r>
    <s v="Virginia"/>
    <x v="12"/>
    <x v="1"/>
    <n v="1.4773590000000001"/>
    <n v="1.47735899999792"/>
    <n v="4.0233088235237698E-3"/>
    <n v="2.7233115468409739E-3"/>
    <n v="1.7266500319089999"/>
    <n v="4.7022059692511152E-3"/>
    <n v="1.87123773918824"/>
    <n v="5.0959633420159332E-3"/>
    <s v="Employment"/>
    <n v="1.0625592417061611"/>
    <n v="1.0767772511848339"/>
    <m/>
    <n v="4.2750039726731238E-3"/>
    <n v="4.332207415661613E-3"/>
    <s v="2302002100"/>
    <s v="Commercial Cooking"/>
    <s v="Industrial Processes"/>
    <s v="Food and Kindred Products: SIC 20"/>
    <s v="Commercial Cooking - Charbroiling"/>
    <s v="Conveyorized Charbroiling"/>
    <x v="1"/>
    <m/>
    <s v="2302002100-51600-VOC"/>
    <m/>
  </r>
  <r>
    <s v="Virginia"/>
    <x v="13"/>
    <x v="1"/>
    <n v="0.54961409999999999"/>
    <n v="0.54961409999922906"/>
    <n v="1.4967704248345E-3"/>
    <n v="2.7233115468409553E-3"/>
    <n v="0.59788640505220103"/>
    <n v="1.6282309505778875E-3"/>
    <n v="0.624771229977367"/>
    <n v="1.7014467047313895E-3"/>
    <s v="Employment"/>
    <n v="1.2446203080415557"/>
    <n v="1.3259344505225987"/>
    <m/>
    <n v="1.8629108672250055E-3"/>
    <n v="1.9846194708114094E-3"/>
    <s v="2302002100"/>
    <s v="Commercial Cooking"/>
    <s v="Industrial Processes"/>
    <s v="Food and Kindred Products: SIC 20"/>
    <s v="Commercial Cooking - Charbroiling"/>
    <s v="Conveyorized Charbroiling"/>
    <x v="1"/>
    <m/>
    <s v="2302002100-51610-VOC"/>
    <m/>
  </r>
  <r>
    <s v="Virginia"/>
    <x v="5"/>
    <x v="1"/>
    <n v="1.145659"/>
    <n v="1.1456589999983899"/>
    <n v="3.1199863834378999E-3"/>
    <n v="2.7233115468409748E-3"/>
    <n v="1.4050455413202001"/>
    <n v="3.8263767465147288E-3"/>
    <n v="1.5647454485055301"/>
    <n v="4.2612893477819705E-3"/>
    <s v="Employment"/>
    <n v="1.0626817271189477"/>
    <n v="1.0893103528916537"/>
    <m/>
    <n v="3.315552518539387E-3"/>
    <n v="3.3986334683598928E-3"/>
    <s v="2302002100"/>
    <s v="Commercial Cooking"/>
    <s v="Industrial Processes"/>
    <s v="Food and Kindred Products: SIC 20"/>
    <s v="Commercial Cooking - Charbroiling"/>
    <s v="Conveyorized Charbroiling"/>
    <x v="1"/>
    <m/>
    <s v="2302002100-51683-VOC"/>
    <m/>
  </r>
  <r>
    <s v="Virginia"/>
    <x v="14"/>
    <x v="1"/>
    <n v="0.35824450000000002"/>
    <n v="0.35824449999949898"/>
    <n v="9.7561138344089799E-4"/>
    <n v="2.7233115468409492E-3"/>
    <n v="0.44772015684975103"/>
    <n v="1.2192814729023679E-3"/>
    <n v="0.50479388829392402"/>
    <n v="1.3747110247655835E-3"/>
    <s v="Employment"/>
    <n v="1.1233017518770112"/>
    <n v="1.1478816589202718"/>
    <m/>
    <n v="1.0959059761703153E-3"/>
    <n v="1.1198864132856395E-3"/>
    <s v="2302002100"/>
    <s v="Commercial Cooking"/>
    <s v="Industrial Processes"/>
    <s v="Food and Kindred Products: SIC 20"/>
    <s v="Commercial Cooking - Charbroiling"/>
    <s v="Conveyorized Charbroiling"/>
    <x v="1"/>
    <m/>
    <s v="2302002100-51685-VOC"/>
    <m/>
  </r>
  <r>
    <s v="District of Columbia"/>
    <x v="6"/>
    <x v="1"/>
    <n v="62.954250000000002"/>
    <n v="62.954249999911802"/>
    <n v="0.17144403594747201"/>
    <n v="2.7233115468409553E-3"/>
    <n v="67.064387911575096"/>
    <n v="0.18263722198141344"/>
    <n v="68.985822729147202"/>
    <n v="0.1878698876066098"/>
    <s v="Employment"/>
    <n v="1.1125759036334977"/>
    <n v="1.1554041707984846"/>
    <m/>
    <n v="0.19074450321683253"/>
    <n v="0.19808715419223449"/>
    <s v="2302002200"/>
    <s v="Commercial Cooking"/>
    <s v="Industrial Processes"/>
    <s v="Food and Kindred Products: SIC 20"/>
    <s v="Commercial Cooking - Charbroiling"/>
    <s v="Under-fired Charbroiling"/>
    <x v="1"/>
    <m/>
    <s v="2302002200-11001-VOC"/>
    <m/>
  </r>
  <r>
    <s v="Maryland"/>
    <x v="7"/>
    <x v="1"/>
    <n v="3.8244530000000001"/>
    <n v="3.8244529999946102"/>
    <n v="1.0415177015235901E-2"/>
    <n v="2.7233115468409674E-3"/>
    <n v="4.4163429214532099"/>
    <n v="1.2027077672802899E-2"/>
    <n v="4.7680042329674404"/>
    <n v="1.298476098302684E-2"/>
    <s v="Employment"/>
    <n v="1.0339308317341065"/>
    <n v="1.0518639500224574"/>
    <m/>
    <n v="1.0768572634020803E-2"/>
    <n v="1.0955349235429141E-2"/>
    <s v="2302002200"/>
    <s v="Commercial Cooking"/>
    <s v="Industrial Processes"/>
    <s v="Food and Kindred Products: SIC 20"/>
    <s v="Commercial Cooking - Charbroiling"/>
    <s v="Under-fired Charbroiling"/>
    <x v="1"/>
    <m/>
    <s v="2302002200-24009-VOC"/>
    <m/>
  </r>
  <r>
    <s v="Maryland"/>
    <x v="0"/>
    <x v="1"/>
    <n v="8.0992119999999996"/>
    <n v="8.0992119999886505"/>
    <n v="2.2056677559881901E-2"/>
    <n v="2.7233115468409531E-3"/>
    <n v="9.4158358750918101"/>
    <n v="2.5642254561796817E-2"/>
    <n v="10.2042765401441"/>
    <n v="2.7789424128932681E-2"/>
    <s v="Employment"/>
    <n v="1.1494562546354627"/>
    <n v="1.2365582750270308"/>
    <m/>
    <n v="2.535318597768391E-2"/>
    <n v="2.7274367156274983E-2"/>
    <s v="2302002200"/>
    <s v="Commercial Cooking"/>
    <s v="Industrial Processes"/>
    <s v="Food and Kindred Products: SIC 20"/>
    <s v="Commercial Cooking - Charbroiling"/>
    <s v="Under-fired Charbroiling"/>
    <x v="1"/>
    <m/>
    <s v="2302002200-24017-VOC"/>
    <m/>
  </r>
  <r>
    <s v="Maryland"/>
    <x v="1"/>
    <x v="1"/>
    <n v="14.701560000000001"/>
    <n v="14.701559999979301"/>
    <n v="4.0036928104519198E-2"/>
    <n v="2.7233115468409861E-3"/>
    <n v="16.891146008937699"/>
    <n v="4.5999852965517077E-2"/>
    <n v="18.1846269661058"/>
    <n v="4.9522404591791892E-2"/>
    <s v="Employment"/>
    <n v="1.1441294512813505"/>
    <n v="1.2247937540008487"/>
    <m/>
    <n v="4.5807428583214432E-2"/>
    <n v="4.9036979471796152E-2"/>
    <s v="2302002200"/>
    <s v="Commercial Cooking"/>
    <s v="Industrial Processes"/>
    <s v="Food and Kindred Products: SIC 20"/>
    <s v="Commercial Cooking - Charbroiling"/>
    <s v="Under-fired Charbroiling"/>
    <x v="1"/>
    <m/>
    <s v="2302002200-24021-VOC"/>
    <m/>
  </r>
  <r>
    <s v="Maryland"/>
    <x v="8"/>
    <x v="1"/>
    <n v="63.928199999999997"/>
    <n v="63.928199999910603"/>
    <n v="0.174096405228514"/>
    <n v="2.7233115468409475E-3"/>
    <n v="70.763414310957401"/>
    <n v="0.19271082328692024"/>
    <n v="74.506095233528001"/>
    <n v="0.20290330945949808"/>
    <s v="Employment"/>
    <n v="1.0977892034918355"/>
    <n v="1.1427409443629737"/>
    <m/>
    <n v="0.19112115402660221"/>
    <n v="0.19894709052103104"/>
    <s v="2302002200"/>
    <s v="Commercial Cooking"/>
    <s v="Industrial Processes"/>
    <s v="Food and Kindred Products: SIC 20"/>
    <s v="Commercial Cooking - Charbroiling"/>
    <s v="Under-fired Charbroiling"/>
    <x v="1"/>
    <m/>
    <s v="2302002200-24031-VOC"/>
    <m/>
  </r>
  <r>
    <s v="Maryland"/>
    <x v="2"/>
    <x v="1"/>
    <n v="44.816429999999997"/>
    <n v="44.816429999937"/>
    <n v="0.122049101307018"/>
    <n v="2.7233115468409592E-3"/>
    <n v="48.295079790933201"/>
    <n v="0.13152254845025385"/>
    <n v="50.052141721514701"/>
    <n v="0.1363075754943211"/>
    <s v="Employment"/>
    <n v="1.0691583039570396"/>
    <n v="1.1120864021452579"/>
    <m/>
    <n v="0.13048981015289227"/>
    <n v="0.13572914595758373"/>
    <s v="2302002200"/>
    <s v="Commercial Cooking"/>
    <s v="Industrial Processes"/>
    <s v="Food and Kindred Products: SIC 20"/>
    <s v="Commercial Cooking - Charbroiling"/>
    <s v="Under-fired Charbroiling"/>
    <x v="1"/>
    <m/>
    <s v="2302002200-24033-VOC"/>
    <m/>
  </r>
  <r>
    <s v="Virginia"/>
    <x v="3"/>
    <x v="1"/>
    <n v="17.976800000000001"/>
    <n v="17.976799999974698"/>
    <n v="4.8956427015181998E-2"/>
    <n v="2.7233115468409787E-3"/>
    <n v="19.024368592763"/>
    <n v="5.1809282660030341E-2"/>
    <n v="19.499354526312199"/>
    <n v="5.3102817337451917E-2"/>
    <s v="Employment"/>
    <n v="1.1056036674427163"/>
    <n v="1.1792000057596272"/>
    <m/>
    <n v="5.4126405252876889E-2"/>
    <n v="5.772941901827338E-2"/>
    <s v="2302002200"/>
    <s v="Commercial Cooking"/>
    <s v="Industrial Processes"/>
    <s v="Food and Kindred Products: SIC 20"/>
    <s v="Commercial Cooking - Charbroiling"/>
    <s v="Under-fired Charbroiling"/>
    <x v="1"/>
    <m/>
    <s v="2302002200-51013-VOC"/>
    <m/>
  </r>
  <r>
    <s v="Virginia"/>
    <x v="9"/>
    <x v="1"/>
    <n v="80.394310000000004"/>
    <n v="80.394309999887795"/>
    <n v="0.218938752723005"/>
    <n v="2.7233115468409466E-3"/>
    <n v="94.840486754589705"/>
    <n v="0.25828019268678998"/>
    <n v="103.76225594176"/>
    <n v="0.28257694973246061"/>
    <s v="Employment"/>
    <n v="1.1407331378648504"/>
    <n v="1.1888354812229924"/>
    <m/>
    <n v="0.24975069039393005"/>
    <n v="0.26028215745181538"/>
    <s v="2302002200"/>
    <s v="Commercial Cooking"/>
    <s v="Industrial Processes"/>
    <s v="Food and Kindred Products: SIC 20"/>
    <s v="Commercial Cooking - Charbroiling"/>
    <s v="Under-fired Charbroiling"/>
    <x v="1"/>
    <m/>
    <s v="2302002200-51059-VOC"/>
    <m/>
  </r>
  <r>
    <s v="Virginia"/>
    <x v="4"/>
    <x v="1"/>
    <n v="24.992319999999999"/>
    <n v="24.992319999964899"/>
    <n v="6.8061873638249004E-2"/>
    <n v="2.7233115468409735E-3"/>
    <n v="33.311096813658096"/>
    <n v="9.0716494590572655E-2"/>
    <n v="39.210017372529101"/>
    <n v="0.10678109306244367"/>
    <s v="Employment"/>
    <n v="1.1820289336364709"/>
    <n v="1.2460772431295832"/>
    <m/>
    <n v="8.0451103917919695E-2"/>
    <n v="8.4810351865383382E-2"/>
    <s v="2302002200"/>
    <s v="Commercial Cooking"/>
    <s v="Industrial Processes"/>
    <s v="Food and Kindred Products: SIC 20"/>
    <s v="Commercial Cooking - Charbroiling"/>
    <s v="Under-fired Charbroiling"/>
    <x v="1"/>
    <m/>
    <s v="2302002200-51107-VOC"/>
    <m/>
  </r>
  <r>
    <s v="Virginia"/>
    <x v="10"/>
    <x v="1"/>
    <n v="25.94087"/>
    <n v="25.940869999963699"/>
    <n v="7.0645070806001298E-2"/>
    <n v="2.7233115468409562E-3"/>
    <n v="31.0609701088982"/>
    <n v="8.4588698553644259E-2"/>
    <n v="34.311675948963099"/>
    <n v="9.3441383303276324E-2"/>
    <s v="Employment"/>
    <n v="1.1898949472362377"/>
    <n v="1.2771251790739548"/>
    <m/>
    <n v="8.4060212799207196E-2"/>
    <n v="9.0222598703806625E-2"/>
    <s v="2302002200"/>
    <s v="Commercial Cooking"/>
    <s v="Industrial Processes"/>
    <s v="Food and Kindred Products: SIC 20"/>
    <s v="Commercial Cooking - Charbroiling"/>
    <s v="Under-fired Charbroiling"/>
    <x v="1"/>
    <m/>
    <s v="2302002200-51153-VOC"/>
    <m/>
  </r>
  <r>
    <s v="Virginia"/>
    <x v="11"/>
    <x v="1"/>
    <n v="12.52183"/>
    <n v="12.521829999982501"/>
    <n v="3.4100844226531701E-2"/>
    <n v="2.7233115468409458E-3"/>
    <n v="13.428594084519499"/>
    <n v="3.6570245328211973E-2"/>
    <n v="13.8811086363522"/>
    <n v="3.7802583432331525E-2"/>
    <s v="Employment"/>
    <n v="1.0072672441829524"/>
    <n v="1.0751618720988678"/>
    <m/>
    <n v="3.4348663388370733E-2"/>
    <n v="3.6663927518749695E-2"/>
    <s v="2302002200"/>
    <s v="Commercial Cooking"/>
    <s v="Industrial Processes"/>
    <s v="Food and Kindred Products: SIC 20"/>
    <s v="Commercial Cooking - Charbroiling"/>
    <s v="Under-fired Charbroiling"/>
    <x v="1"/>
    <m/>
    <s v="2302002200-51510-VOC"/>
    <m/>
  </r>
  <r>
    <s v="Virginia"/>
    <x v="12"/>
    <x v="1"/>
    <n v="5.3636629999999998"/>
    <n v="5.3636629999924503"/>
    <n v="1.4606925381243099E-2"/>
    <n v="2.7233115468409666E-3"/>
    <n v="6.2687328469919104"/>
    <n v="1.7071712546274317E-2"/>
    <n v="6.7936693964619401"/>
    <n v="1.8501278312804903E-2"/>
    <s v="Employment"/>
    <n v="1.0625592417061611"/>
    <n v="1.0767772511848339"/>
    <m/>
    <n v="1.5520723556752146E-2"/>
    <n v="1.5728404960276925E-2"/>
    <s v="2302002200"/>
    <s v="Commercial Cooking"/>
    <s v="Industrial Processes"/>
    <s v="Food and Kindred Products: SIC 20"/>
    <s v="Commercial Cooking - Charbroiling"/>
    <s v="Under-fired Charbroiling"/>
    <x v="1"/>
    <m/>
    <s v="2302002200-51600-VOC"/>
    <m/>
  </r>
  <r>
    <s v="Virginia"/>
    <x v="13"/>
    <x v="1"/>
    <n v="2.2821669999999998"/>
    <n v="2.28216699999679"/>
    <n v="6.2150517429106801E-3"/>
    <n v="2.7233115468409726E-3"/>
    <n v="2.48260847630868"/>
    <n v="6.7609163298167014E-3"/>
    <n v="2.5942425487333001"/>
    <n v="7.0649306882715505E-3"/>
    <s v="Employment"/>
    <n v="1.2446203080415557"/>
    <n v="1.3259344505225987"/>
    <m/>
    <n v="7.7353796147556983E-3"/>
    <n v="8.2407512177057919E-3"/>
    <s v="2302002200"/>
    <s v="Commercial Cooking"/>
    <s v="Industrial Processes"/>
    <s v="Food and Kindred Products: SIC 20"/>
    <s v="Commercial Cooking - Charbroiling"/>
    <s v="Under-fired Charbroiling"/>
    <x v="1"/>
    <m/>
    <s v="2302002200-51610-VOC"/>
    <m/>
  </r>
  <r>
    <s v="Virginia"/>
    <x v="5"/>
    <x v="1"/>
    <n v="3.8507310000000001"/>
    <n v="3.8507309999946"/>
    <n v="1.04867401960637E-2"/>
    <n v="2.7233115468409518E-3"/>
    <n v="4.7225679040390602"/>
    <n v="1.2861023703810044E-2"/>
    <n v="5.2593431428279596"/>
    <n v="1.4322829909662164E-2"/>
    <s v="Employment"/>
    <n v="1.0626817271189477"/>
    <n v="1.0893103528916537"/>
    <m/>
    <n v="1.1144067183400665E-2"/>
    <n v="1.1423314663657239E-2"/>
    <s v="2302002200"/>
    <s v="Commercial Cooking"/>
    <s v="Industrial Processes"/>
    <s v="Food and Kindred Products: SIC 20"/>
    <s v="Commercial Cooking - Charbroiling"/>
    <s v="Under-fired Charbroiling"/>
    <x v="1"/>
    <m/>
    <s v="2302002200-51683-VOC"/>
    <m/>
  </r>
  <r>
    <s v="Virginia"/>
    <x v="14"/>
    <x v="1"/>
    <n v="1.2754399999999999"/>
    <n v="1.27543999999821"/>
    <n v="3.4734204792979599E-3"/>
    <n v="2.7233115468409605E-3"/>
    <n v="1.5939957120135699"/>
    <n v="4.3409469281415333E-3"/>
    <n v="1.7971924673947599"/>
    <n v="4.8943149983517462E-3"/>
    <s v="Employment"/>
    <n v="1.1233017518770112"/>
    <n v="1.1478816589202718"/>
    <m/>
    <n v="3.9016993094008862E-3"/>
    <n v="3.9870756619041882E-3"/>
    <s v="2302002200"/>
    <s v="Commercial Cooking"/>
    <s v="Industrial Processes"/>
    <s v="Food and Kindred Products: SIC 20"/>
    <s v="Commercial Cooking - Charbroiling"/>
    <s v="Under-fired Charbroiling"/>
    <x v="1"/>
    <m/>
    <s v="2302002200-51685-VOC"/>
    <m/>
  </r>
  <r>
    <s v="District of Columbia"/>
    <x v="6"/>
    <x v="1"/>
    <n v="10.585279999999999"/>
    <n v="10.5852799999852"/>
    <n v="2.8827015250504202E-2"/>
    <n v="2.723311546840944E-3"/>
    <n v="11.276368538623499"/>
    <n v="3.0709064647667317E-2"/>
    <n v="11.599443240422801"/>
    <n v="3.1588897713569548E-2"/>
    <s v="Employment"/>
    <n v="1.1125759036334977"/>
    <n v="1.1554041707984846"/>
    <m/>
    <n v="3.2072242541386332E-2"/>
    <n v="3.3306853652104076E-2"/>
    <s v="2302003000"/>
    <s v="Commercial Cooking"/>
    <s v="Industrial Processes"/>
    <s v="Food and Kindred Products: SIC 20"/>
    <s v="Commercial Cooking - Frying"/>
    <s v="Deep Fat Frying"/>
    <x v="1"/>
    <m/>
    <s v="2302003000-11001-VOC"/>
    <m/>
  </r>
  <r>
    <s v="Maryland"/>
    <x v="7"/>
    <x v="1"/>
    <n v="0.6991887"/>
    <n v="0.699188699999022"/>
    <n v="1.9041086601280499E-3"/>
    <n v="2.7233115468409505E-3"/>
    <n v="0.807398356315288"/>
    <n v="2.1987972666538281E-3"/>
    <n v="0.871689279811519"/>
    <n v="2.3738814809681819E-3"/>
    <s v="Employment"/>
    <n v="1.0339308317341065"/>
    <n v="1.0518639500224574"/>
    <m/>
    <n v="1.96871665067831E-3"/>
    <n v="2.0028632565142592E-3"/>
    <s v="2302003000"/>
    <s v="Commercial Cooking"/>
    <s v="Industrial Processes"/>
    <s v="Food and Kindred Products: SIC 20"/>
    <s v="Commercial Cooking - Frying"/>
    <s v="Deep Fat Frying"/>
    <x v="1"/>
    <m/>
    <s v="2302003000-24009-VOC"/>
    <m/>
  </r>
  <r>
    <s v="Maryland"/>
    <x v="0"/>
    <x v="1"/>
    <n v="1.479805"/>
    <n v="1.4798049999979199"/>
    <n v="4.0299700435673302E-3"/>
    <n v="2.7233115468409653E-3"/>
    <n v="1.7203650191080599"/>
    <n v="4.6850899213182577E-3"/>
    <n v="1.86442081593716"/>
    <n v="5.0773987362123215E-3"/>
    <s v="Employment"/>
    <n v="1.1494562546354627"/>
    <n v="1.2365582750270308"/>
    <m/>
    <n v="4.6322742725720158E-3"/>
    <n v="4.9832928054842256E-3"/>
    <s v="2302003000"/>
    <s v="Commercial Cooking"/>
    <s v="Industrial Processes"/>
    <s v="Food and Kindred Products: SIC 20"/>
    <s v="Commercial Cooking - Frying"/>
    <s v="Deep Fat Frying"/>
    <x v="1"/>
    <m/>
    <s v="2302003000-24017-VOC"/>
    <m/>
  </r>
  <r>
    <s v="Maryland"/>
    <x v="1"/>
    <x v="1"/>
    <n v="2.7769819999999998"/>
    <n v="2.7769819999960998"/>
    <n v="7.5625871459589098E-3"/>
    <n v="2.72331154684097E-3"/>
    <n v="3.1905735463577898"/>
    <n v="8.6889257798415127E-3"/>
    <n v="3.4348995454625499"/>
    <n v="9.3543015943969611E-3"/>
    <s v="Employment"/>
    <n v="1.1441294512813505"/>
    <n v="1.2247937540008487"/>
    <m/>
    <n v="8.6525786815733613E-3"/>
    <n v="9.2626095004575779E-3"/>
    <s v="2302003000"/>
    <s v="Commercial Cooking"/>
    <s v="Industrial Processes"/>
    <s v="Food and Kindred Products: SIC 20"/>
    <s v="Commercial Cooking - Frying"/>
    <s v="Deep Fat Frying"/>
    <x v="1"/>
    <m/>
    <s v="2302003000-24021-VOC"/>
    <m/>
  </r>
  <r>
    <s v="Maryland"/>
    <x v="8"/>
    <x v="1"/>
    <n v="11.349460000000001"/>
    <n v="11.349459999983999"/>
    <n v="3.09081154683663E-2"/>
    <n v="2.7233115468409843E-3"/>
    <n v="12.562946245719999"/>
    <n v="3.421281657331187E-2"/>
    <n v="13.2274011720824"/>
    <n v="3.6022334346629971E-2"/>
    <s v="Employment"/>
    <n v="1.0977892034918355"/>
    <n v="1.1427409443629737"/>
    <m/>
    <n v="3.3930595461451524E-2"/>
    <n v="3.5319969058800742E-2"/>
    <s v="2302003000"/>
    <s v="Commercial Cooking"/>
    <s v="Industrial Processes"/>
    <s v="Food and Kindred Products: SIC 20"/>
    <s v="Commercial Cooking - Frying"/>
    <s v="Deep Fat Frying"/>
    <x v="1"/>
    <m/>
    <s v="2302003000-24031-VOC"/>
    <m/>
  </r>
  <r>
    <s v="Maryland"/>
    <x v="2"/>
    <x v="1"/>
    <n v="8.6367010000000004"/>
    <n v="8.6367009999879105"/>
    <n v="2.3520427559879899E-2"/>
    <n v="2.7233115468409549E-3"/>
    <n v="9.3070814414586795"/>
    <n v="2.5346082356913581E-2"/>
    <n v="9.6456898163987503"/>
    <n v="2.6268218454244926E-2"/>
    <s v="Employment"/>
    <n v="1.0691583039570396"/>
    <n v="1.1120864021452579"/>
    <m/>
    <n v="2.5147060438265603E-2"/>
    <n v="2.6156747661985006E-2"/>
    <s v="2302003000"/>
    <s v="Commercial Cooking"/>
    <s v="Industrial Processes"/>
    <s v="Food and Kindred Products: SIC 20"/>
    <s v="Commercial Cooking - Frying"/>
    <s v="Deep Fat Frying"/>
    <x v="1"/>
    <m/>
    <s v="2302003000-24033-VOC"/>
    <m/>
  </r>
  <r>
    <s v="Virginia"/>
    <x v="3"/>
    <x v="1"/>
    <n v="3.3011309999999998"/>
    <n v="3.3011309999953999"/>
    <n v="8.9900081699220407E-3"/>
    <n v="2.7233115468409366E-3"/>
    <n v="3.4934990052176298"/>
    <n v="9.5138861797864974E-3"/>
    <n v="3.5807220254327601"/>
    <n v="9.7514216378887016E-3"/>
    <s v="Employment"/>
    <n v="1.1056036674427163"/>
    <n v="1.1792000057596272"/>
    <m/>
    <n v="9.9393860030057915E-3"/>
    <n v="1.0601017685751167E-2"/>
    <s v="2302003000"/>
    <s v="Commercial Cooking"/>
    <s v="Industrial Processes"/>
    <s v="Food and Kindred Products: SIC 20"/>
    <s v="Commercial Cooking - Frying"/>
    <s v="Deep Fat Frying"/>
    <x v="1"/>
    <m/>
    <s v="2302003000-51013-VOC"/>
    <m/>
  </r>
  <r>
    <s v="Virginia"/>
    <x v="9"/>
    <x v="1"/>
    <n v="14.028219999999999"/>
    <n v="14.028219999980401"/>
    <n v="3.8203213507571603E-2"/>
    <n v="2.7233115468409375E-3"/>
    <n v="16.548972347675701"/>
    <n v="4.5068007482776611E-2"/>
    <n v="18.105755917891699"/>
    <n v="4.9307614155478102E-2"/>
    <s v="Employment"/>
    <n v="1.1407331378648504"/>
    <n v="1.1888354812229924"/>
    <m/>
    <n v="4.3579671621012991E-2"/>
    <n v="4.5417335714538612E-2"/>
    <s v="2302003000"/>
    <s v="Commercial Cooking"/>
    <s v="Industrial Processes"/>
    <s v="Food and Kindred Products: SIC 20"/>
    <s v="Commercial Cooking - Frying"/>
    <s v="Deep Fat Frying"/>
    <x v="1"/>
    <m/>
    <s v="2302003000-51059-VOC"/>
    <m/>
  </r>
  <r>
    <s v="Virginia"/>
    <x v="4"/>
    <x v="1"/>
    <n v="4.5301939999999998"/>
    <n v="4.5301939999936698"/>
    <n v="1.23371296296123E-2"/>
    <n v="2.7233115468409388E-3"/>
    <n v="6.0380841361927704"/>
    <n v="1.6443584248890867E-2"/>
    <n v="7.1073427933432001"/>
    <n v="1.9355508696468269E-2"/>
    <s v="Employment"/>
    <n v="1.1820289336364709"/>
    <n v="1.2460772431295832"/>
    <m/>
    <n v="1.4582844180225537E-2"/>
    <n v="1.5373016476999591E-2"/>
    <s v="2302003000"/>
    <s v="Commercial Cooking"/>
    <s v="Industrial Processes"/>
    <s v="Food and Kindred Products: SIC 20"/>
    <s v="Commercial Cooking - Frying"/>
    <s v="Deep Fat Frying"/>
    <x v="1"/>
    <m/>
    <s v="2302003000-51107-VOC"/>
    <m/>
  </r>
  <r>
    <s v="Virginia"/>
    <x v="10"/>
    <x v="1"/>
    <n v="4.7389929999999998"/>
    <n v="4.7389929999933598"/>
    <n v="1.2905754357280299E-2"/>
    <n v="2.7233115468409392E-3"/>
    <n v="5.6743555601364903"/>
    <n v="1.5453038017800789E-2"/>
    <n v="6.2682088974041603"/>
    <n v="1.7070285668311862E-2"/>
    <s v="Employment"/>
    <n v="1.1898949472362377"/>
    <n v="1.2771251790739548"/>
    <m/>
    <n v="1.5356491899999887E-2"/>
    <n v="1.6482263844626074E-2"/>
    <s v="2302003000"/>
    <s v="Commercial Cooking"/>
    <s v="Industrial Processes"/>
    <s v="Food and Kindred Products: SIC 20"/>
    <s v="Commercial Cooking - Frying"/>
    <s v="Deep Fat Frying"/>
    <x v="1"/>
    <m/>
    <s v="2302003000-51153-VOC"/>
    <m/>
  </r>
  <r>
    <s v="Virginia"/>
    <x v="11"/>
    <x v="1"/>
    <n v="2.2571979999999998"/>
    <n v="2.2571979999968401"/>
    <n v="6.1470533768977001E-3"/>
    <n v="2.7233115468409531E-3"/>
    <n v="2.4206522297770499"/>
    <n v="6.5921901682381399E-3"/>
    <n v="2.5022229699458398"/>
    <n v="6.8143327068241688E-3"/>
    <s v="Employment"/>
    <n v="1.0072672441829524"/>
    <n v="1.0751618720988678"/>
    <m/>
    <n v="6.1917255147932579E-3"/>
    <n v="6.6090774165969987E-3"/>
    <s v="2302003000"/>
    <s v="Commercial Cooking"/>
    <s v="Industrial Processes"/>
    <s v="Food and Kindred Products: SIC 20"/>
    <s v="Commercial Cooking - Frying"/>
    <s v="Deep Fat Frying"/>
    <x v="1"/>
    <m/>
    <s v="2302003000-51510-VOC"/>
    <m/>
  </r>
  <r>
    <s v="Virginia"/>
    <x v="12"/>
    <x v="1"/>
    <n v="0.93404010000000004"/>
    <n v="0.93404009999869697"/>
    <n v="2.54368218953891E-3"/>
    <n v="2.7233115468409319E-3"/>
    <n v="1.09165095854785"/>
    <n v="2.9729056605333312E-3"/>
    <n v="1.18306456659157"/>
    <n v="3.2218533948571854E-3"/>
    <s v="Employment"/>
    <n v="1.0625592417061611"/>
    <n v="1.0767772511848339"/>
    <m/>
    <n v="2.7028130184579319E-3"/>
    <n v="2.738979115939527E-3"/>
    <s v="2302003000"/>
    <s v="Commercial Cooking"/>
    <s v="Industrial Processes"/>
    <s v="Food and Kindred Products: SIC 20"/>
    <s v="Commercial Cooking - Frying"/>
    <s v="Deep Fat Frying"/>
    <x v="1"/>
    <m/>
    <s v="2302003000-51600-VOC"/>
    <m/>
  </r>
  <r>
    <s v="Virginia"/>
    <x v="13"/>
    <x v="1"/>
    <n v="0.36588890000000002"/>
    <n v="0.36588889999948498"/>
    <n v="9.9642946622954007E-4"/>
    <n v="2.7233115468409744E-3"/>
    <n v="0.39802472147185503"/>
    <n v="1.0839453199124654E-3"/>
    <n v="0.415922477403811"/>
    <n v="1.1326864853045027E-3"/>
    <s v="Employment"/>
    <n v="1.2446203080415557"/>
    <n v="1.3259344505225987"/>
    <m/>
    <n v="1.240176349200293E-3"/>
    <n v="1.3212001567895915E-3"/>
    <s v="2302003000"/>
    <s v="Commercial Cooking"/>
    <s v="Industrial Processes"/>
    <s v="Food and Kindred Products: SIC 20"/>
    <s v="Commercial Cooking - Frying"/>
    <s v="Deep Fat Frying"/>
    <x v="1"/>
    <m/>
    <s v="2302003000-51610-VOC"/>
    <m/>
  </r>
  <r>
    <s v="Virginia"/>
    <x v="5"/>
    <x v="1"/>
    <n v="0.71898329999999999"/>
    <n v="0.71898329999899702"/>
    <n v="1.9580155228730699E-3"/>
    <n v="2.7233115468409371E-3"/>
    <n v="0.88176698297546297"/>
    <n v="2.4013262063601742E-3"/>
    <n v="0.981990143861728"/>
    <n v="2.674265097662637E-3"/>
    <s v="Employment"/>
    <n v="1.0626817271189477"/>
    <n v="1.0893103528916537"/>
    <m/>
    <n v="2.0807473175724635E-3"/>
    <n v="2.1328865801881996E-3"/>
    <s v="2302003000"/>
    <s v="Commercial Cooking"/>
    <s v="Industrial Processes"/>
    <s v="Food and Kindred Products: SIC 20"/>
    <s v="Commercial Cooking - Frying"/>
    <s v="Deep Fat Frying"/>
    <x v="1"/>
    <m/>
    <s v="2302003000-51683-VOC"/>
    <m/>
  </r>
  <r>
    <s v="Virginia"/>
    <x v="14"/>
    <x v="1"/>
    <n v="0.22710040000000001"/>
    <n v="0.22710039999968101"/>
    <n v="6.1846514161133497E-4"/>
    <n v="2.7233115468409731E-3"/>
    <n v="0.28382131954193601"/>
    <n v="7.7293387674819581E-4"/>
    <n v="0.32000182542678401"/>
    <n v="8.7146466619495019E-4"/>
    <s v="Employment"/>
    <n v="1.1233017518770112"/>
    <n v="1.1478816589202718"/>
    <m/>
    <n v="6.947229770468764E-4"/>
    <n v="7.0992479273718006E-4"/>
    <s v="2302003000"/>
    <s v="Commercial Cooking"/>
    <s v="Industrial Processes"/>
    <s v="Food and Kindred Products: SIC 20"/>
    <s v="Commercial Cooking - Frying"/>
    <s v="Deep Fat Frying"/>
    <x v="1"/>
    <m/>
    <s v="2302003000-51685-VOC"/>
    <m/>
  </r>
  <r>
    <s v="District of Columbia"/>
    <x v="6"/>
    <x v="1"/>
    <n v="8.3731050000000007"/>
    <n v="8.3731049999883105"/>
    <n v="2.28025735293798E-2"/>
    <n v="2.7233115468409431E-3"/>
    <n v="8.91976573057973"/>
    <n v="2.429130100920392E-2"/>
    <n v="9.1753223527011496"/>
    <n v="2.4987261309098851E-2"/>
    <s v="Employment"/>
    <n v="1.1125759036334977"/>
    <n v="1.1554041707984846"/>
    <m/>
    <n v="2.5369593849619006E-2"/>
    <n v="2.634618856078454E-2"/>
    <s v="2302003100"/>
    <s v="Commercial Cooking"/>
    <s v="Industrial Processes"/>
    <s v="Food and Kindred Products: SIC 20"/>
    <s v="Commercial Cooking - Frying"/>
    <s v="Flat Griddle Frying"/>
    <x v="1"/>
    <m/>
    <s v="2302003100-11001-VOC"/>
    <m/>
  </r>
  <r>
    <s v="Maryland"/>
    <x v="7"/>
    <x v="1"/>
    <n v="0.48180139999999999"/>
    <n v="0.48180139999932398"/>
    <n v="1.3120953159022901E-3"/>
    <n v="2.7233115468409414E-3"/>
    <n v="0.556367198769666"/>
    <n v="1.5151612166929807E-3"/>
    <n v="0.60066919756881298"/>
    <n v="1.6358093615708312E-3"/>
    <s v="Employment"/>
    <n v="1.0339308317341065"/>
    <n v="1.0518639500224574"/>
    <m/>
    <n v="1.3566158012852799E-3"/>
    <n v="1.3801457617909469E-3"/>
    <s v="2302003100"/>
    <s v="Commercial Cooking"/>
    <s v="Industrial Processes"/>
    <s v="Food and Kindred Products: SIC 20"/>
    <s v="Commercial Cooking - Frying"/>
    <s v="Flat Griddle Frying"/>
    <x v="1"/>
    <m/>
    <s v="2302003100-24009-VOC"/>
    <m/>
  </r>
  <r>
    <s v="Maryland"/>
    <x v="0"/>
    <x v="1"/>
    <n v="1.0052300000000001"/>
    <n v="1.0052299999985901"/>
    <n v="2.73755446622709E-3"/>
    <n v="2.7233115468409514E-3"/>
    <n v="1.1686421712036399"/>
    <n v="3.1825767189641524E-3"/>
    <n v="1.2664991244147099"/>
    <n v="3.449071689582534E-3"/>
    <s v="Employment"/>
    <n v="1.1494562546354627"/>
    <n v="1.2365582750270308"/>
    <m/>
    <n v="3.1466991036099741E-3"/>
    <n v="3.3851456285503142E-3"/>
    <s v="2302003100"/>
    <s v="Commercial Cooking"/>
    <s v="Industrial Processes"/>
    <s v="Food and Kindred Products: SIC 20"/>
    <s v="Commercial Cooking - Frying"/>
    <s v="Flat Griddle Frying"/>
    <x v="1"/>
    <m/>
    <s v="2302003100-24017-VOC"/>
    <m/>
  </r>
  <r>
    <s v="Maryland"/>
    <x v="1"/>
    <x v="1"/>
    <n v="1.915683"/>
    <n v="1.9156829999973199"/>
    <n v="5.2170016339796099E-3"/>
    <n v="2.7233115468409484E-3"/>
    <n v="2.2009964425435"/>
    <n v="5.9939990265345635E-3"/>
    <n v="2.3695431464627199"/>
    <n v="6.4530042114997578E-3"/>
    <s v="Employment"/>
    <n v="1.1441294512813505"/>
    <n v="1.2247937540008487"/>
    <m/>
    <n v="5.9689252168190002E-3"/>
    <n v="6.3897510159104482E-3"/>
    <s v="2302003100"/>
    <s v="Commercial Cooking"/>
    <s v="Industrial Processes"/>
    <s v="Food and Kindred Products: SIC 20"/>
    <s v="Commercial Cooking - Frying"/>
    <s v="Flat Griddle Frying"/>
    <x v="1"/>
    <m/>
    <s v="2302003100-24021-VOC"/>
    <m/>
  </r>
  <r>
    <s v="Maryland"/>
    <x v="8"/>
    <x v="1"/>
    <n v="8.3319609999999997"/>
    <n v="8.3319609999883699"/>
    <n v="2.26905255990968E-2"/>
    <n v="2.7233115468409505E-3"/>
    <n v="9.22281572554426"/>
    <n v="2.5116600559760983E-2"/>
    <n v="9.7106109627369701"/>
    <n v="2.644501896170191E-2"/>
    <s v="Employment"/>
    <n v="1.0977892034918355"/>
    <n v="1.1427409443629737"/>
    <m/>
    <n v="2.4909414024243581E-2"/>
    <n v="2.5929392651204107E-2"/>
    <s v="2302003100"/>
    <s v="Commercial Cooking"/>
    <s v="Industrial Processes"/>
    <s v="Food and Kindred Products: SIC 20"/>
    <s v="Commercial Cooking - Frying"/>
    <s v="Flat Griddle Frying"/>
    <x v="1"/>
    <m/>
    <s v="2302003100-24031-VOC"/>
    <m/>
  </r>
  <r>
    <s v="Maryland"/>
    <x v="2"/>
    <x v="1"/>
    <n v="5.6970239999999999"/>
    <n v="5.69702399999204"/>
    <n v="1.5514771241808299E-2"/>
    <n v="2.7233115468409431E-3"/>
    <n v="6.1392268114809898"/>
    <n v="1.6719027264381684E-2"/>
    <n v="6.3625829330642896"/>
    <n v="1.7327295569347097E-2"/>
    <s v="Employment"/>
    <n v="1.0691583039570396"/>
    <n v="1.1120864021452579"/>
    <m/>
    <n v="1.6587746507173214E-2"/>
    <n v="1.7253766130409305E-2"/>
    <s v="2302003100"/>
    <s v="Commercial Cooking"/>
    <s v="Industrial Processes"/>
    <s v="Food and Kindred Products: SIC 20"/>
    <s v="Commercial Cooking - Frying"/>
    <s v="Flat Griddle Frying"/>
    <x v="1"/>
    <m/>
    <s v="2302003100-24033-VOC"/>
    <m/>
  </r>
  <r>
    <s v="Virginia"/>
    <x v="3"/>
    <x v="1"/>
    <n v="2.3590369999999998"/>
    <n v="2.35903699999669"/>
    <n v="6.4243927015160598E-3"/>
    <n v="2.723311546840967E-3"/>
    <n v="2.4965060195343902"/>
    <n v="6.7987636697559852E-3"/>
    <n v="2.5588368788487399"/>
    <n v="6.9685100186512739E-3"/>
    <s v="Employment"/>
    <n v="1.1056036674427163"/>
    <n v="1.1792000057596272"/>
    <m/>
    <n v="7.102832131888376E-3"/>
    <n v="7.5756439106298449E-3"/>
    <s v="2302003100"/>
    <s v="Commercial Cooking"/>
    <s v="Industrial Processes"/>
    <s v="Food and Kindred Products: SIC 20"/>
    <s v="Commercial Cooking - Frying"/>
    <s v="Flat Griddle Frying"/>
    <x v="1"/>
    <m/>
    <s v="2302003100-51013-VOC"/>
    <m/>
  </r>
  <r>
    <s v="Virginia"/>
    <x v="9"/>
    <x v="1"/>
    <n v="10.551209999999999"/>
    <n v="10.551209999985099"/>
    <n v="2.87342320261035E-2"/>
    <n v="2.7233115468409861E-3"/>
    <n v="12.4471730928457"/>
    <n v="3.3897530209275127E-2"/>
    <n v="13.618095018357099"/>
    <n v="3.7086315409469599E-2"/>
    <s v="Employment"/>
    <n v="1.1407331378648504"/>
    <n v="1.1888354812229924"/>
    <m/>
    <n v="3.2778090663273723E-2"/>
    <n v="3.4160274558325876E-2"/>
    <s v="2302003100"/>
    <s v="Commercial Cooking"/>
    <s v="Industrial Processes"/>
    <s v="Food and Kindred Products: SIC 20"/>
    <s v="Commercial Cooking - Frying"/>
    <s v="Flat Griddle Frying"/>
    <x v="1"/>
    <m/>
    <s v="2302003100-51059-VOC"/>
    <m/>
  </r>
  <r>
    <s v="Virginia"/>
    <x v="4"/>
    <x v="1"/>
    <n v="3.24282"/>
    <n v="3.2428199999954401"/>
    <n v="8.8312091503143994E-3"/>
    <n v="2.7233115468409648E-3"/>
    <n v="4.3222034196612"/>
    <n v="1.177070648055885E-2"/>
    <n v="5.0876040534045996"/>
    <n v="1.3855130864391644E-2"/>
    <s v="Employment"/>
    <n v="1.1820289336364709"/>
    <n v="1.2460772431295832"/>
    <m/>
    <n v="1.0438744734666773E-2"/>
    <n v="1.1004368751524517E-2"/>
    <s v="2302003100"/>
    <s v="Commercial Cooking"/>
    <s v="Industrial Processes"/>
    <s v="Food and Kindred Products: SIC 20"/>
    <s v="Commercial Cooking - Frying"/>
    <s v="Flat Griddle Frying"/>
    <x v="1"/>
    <m/>
    <s v="2302003100-51107-VOC"/>
    <m/>
  </r>
  <r>
    <s v="Virginia"/>
    <x v="10"/>
    <x v="1"/>
    <n v="3.3583919999999998"/>
    <n v="3.3583919999952898"/>
    <n v="9.1459477124054608E-3"/>
    <n v="2.7233115468409549E-3"/>
    <n v="4.0212573258322797"/>
    <n v="1.0951136508257827E-2"/>
    <n v="4.4421046022585298"/>
    <n v="1.2097234755606001E-2"/>
    <s v="Employment"/>
    <n v="1.1898949472362377"/>
    <n v="1.2771251790739548"/>
    <m/>
    <n v="1.0882716970678084E-2"/>
    <n v="1.1680520110006852E-2"/>
    <s v="2302003100"/>
    <s v="Commercial Cooking"/>
    <s v="Industrial Processes"/>
    <s v="Food and Kindred Products: SIC 20"/>
    <s v="Commercial Cooking - Frying"/>
    <s v="Flat Griddle Frying"/>
    <x v="1"/>
    <m/>
    <s v="2302003100-51153-VOC"/>
    <m/>
  </r>
  <r>
    <s v="Virginia"/>
    <x v="11"/>
    <x v="1"/>
    <n v="1.6377470000000001"/>
    <n v="1.6377469999976999"/>
    <n v="4.4600953158978902E-3"/>
    <n v="2.7233115468409674E-3"/>
    <n v="1.7563438951127299"/>
    <n v="4.783071609784138E-3"/>
    <n v="1.8155288824285201"/>
    <n v="4.9442507691408654E-3"/>
    <s v="Employment"/>
    <n v="1.0072672441829524"/>
    <n v="1.0751618720988678"/>
    <m/>
    <n v="4.4925079176377624E-3"/>
    <n v="4.7953244295801667E-3"/>
    <s v="2302003100"/>
    <s v="Commercial Cooking"/>
    <s v="Industrial Processes"/>
    <s v="Food and Kindred Products: SIC 20"/>
    <s v="Commercial Cooking - Frying"/>
    <s v="Flat Griddle Frying"/>
    <x v="1"/>
    <m/>
    <s v="2302003100-51510-VOC"/>
    <m/>
  </r>
  <r>
    <s v="Virginia"/>
    <x v="12"/>
    <x v="1"/>
    <n v="0.70905220000000002"/>
    <n v="0.70905219999900904"/>
    <n v="1.9309700435702799E-3"/>
    <n v="2.7233115468409501E-3"/>
    <n v="0.828698375787569"/>
    <n v="2.2568038556306275E-3"/>
    <n v="0.89809263401410799"/>
    <n v="2.4457860403434236E-3"/>
    <s v="Employment"/>
    <n v="1.0625592417061611"/>
    <n v="1.0767772511848339"/>
    <m/>
    <n v="2.0517700652533497E-3"/>
    <n v="2.0792246156358649E-3"/>
    <s v="2302003100"/>
    <s v="Commercial Cooking"/>
    <s v="Industrial Processes"/>
    <s v="Food and Kindred Products: SIC 20"/>
    <s v="Commercial Cooking - Frying"/>
    <s v="Flat Griddle Frying"/>
    <x v="1"/>
    <m/>
    <s v="2302003100-51600-VOC"/>
    <m/>
  </r>
  <r>
    <s v="Virginia"/>
    <x v="13"/>
    <x v="1"/>
    <n v="0.29671199999999998"/>
    <n v="0.29671199999958298"/>
    <n v="8.0803921568514301E-4"/>
    <n v="2.7233115468409726E-3"/>
    <n v="0.32277205227422101"/>
    <n v="8.7900885695594406E-4"/>
    <n v="0.33728596334963901"/>
    <n v="9.1853475857745295E-4"/>
    <s v="Employment"/>
    <n v="1.2446203080415557"/>
    <n v="1.3259344505225987"/>
    <m/>
    <n v="1.0057020175356997E-3"/>
    <n v="1.0714070334501918E-3"/>
    <s v="2302003100"/>
    <s v="Commercial Cooking"/>
    <s v="Industrial Processes"/>
    <s v="Food and Kindred Products: SIC 20"/>
    <s v="Commercial Cooking - Frying"/>
    <s v="Flat Griddle Frying"/>
    <x v="1"/>
    <m/>
    <s v="2302003100-51610-VOC"/>
    <m/>
  </r>
  <r>
    <s v="Virginia"/>
    <x v="5"/>
    <x v="1"/>
    <n v="0.50613030000000003"/>
    <n v="0.50613029999928905"/>
    <n v="1.37835049019414E-3"/>
    <n v="2.723311546840954E-3"/>
    <n v="0.62072232779741299"/>
    <n v="1.6904202826726904E-3"/>
    <n v="0.69127470152614101"/>
    <n v="1.8825563767051739E-3"/>
    <s v="Employment"/>
    <n v="1.0626817271189477"/>
    <n v="1.0893103528916537"/>
    <m/>
    <n v="1.4647478794947569E-3"/>
    <n v="1.5014514588817625E-3"/>
    <s v="2302003100"/>
    <s v="Commercial Cooking"/>
    <s v="Industrial Processes"/>
    <s v="Food and Kindred Products: SIC 20"/>
    <s v="Commercial Cooking - Frying"/>
    <s v="Flat Griddle Frying"/>
    <x v="1"/>
    <m/>
    <s v="2302003100-51683-VOC"/>
    <m/>
  </r>
  <r>
    <s v="Virginia"/>
    <x v="14"/>
    <x v="1"/>
    <n v="0.17023949999999999"/>
    <n v="0.17023949999976101"/>
    <n v="4.6361519607778298E-4"/>
    <n v="2.7233115468409731E-3"/>
    <n v="0.21275876012618"/>
    <n v="5.7940838814319478E-4"/>
    <n v="0.239880470310678"/>
    <n v="6.5326925465871257E-4"/>
    <s v="Employment"/>
    <n v="1.1233017518770112"/>
    <n v="1.1478816589202718"/>
    <m/>
    <n v="5.2077976195097765E-4"/>
    <n v="5.321753803744126E-4"/>
    <s v="2302003100"/>
    <s v="Commercial Cooking"/>
    <s v="Industrial Processes"/>
    <s v="Food and Kindred Products: SIC 20"/>
    <s v="Commercial Cooking - Frying"/>
    <s v="Flat Griddle Frying"/>
    <x v="1"/>
    <m/>
    <s v="2302003100-51685-VOC"/>
    <m/>
  </r>
  <r>
    <s v="District of Columbia"/>
    <x v="6"/>
    <x v="1"/>
    <n v="0.35029460000000001"/>
    <n v="0.35029459999951001"/>
    <n v="9.5396132897470004E-4"/>
    <n v="2.7233115468409575E-3"/>
    <n v="0.373164527219847"/>
    <n v="1.016243265849256E-3"/>
    <n v="0.38385591407375302"/>
    <n v="1.0453592431202421E-3"/>
    <s v="Employment"/>
    <n v="1.1125759036334977"/>
    <n v="1.1554041707984846"/>
    <m/>
    <n v="1.0613543876154393E-3"/>
    <n v="1.1022108982778336E-3"/>
    <s v="2302003200"/>
    <s v="Commercial Cooking"/>
    <s v="Industrial Processes"/>
    <s v="Food and Kindred Products: SIC 20"/>
    <s v="Commercial Cooking - Frying"/>
    <s v="Clamshell Griddle Frying"/>
    <x v="1"/>
    <m/>
    <s v="2302003200-11001-VOC"/>
    <m/>
  </r>
  <r>
    <s v="Maryland"/>
    <x v="7"/>
    <x v="1"/>
    <n v="2.354233E-2"/>
    <n v="2.3542329999966999E-2"/>
    <n v="6.4113099128450498E-5"/>
    <n v="2.7233115468409614E-3"/>
    <n v="2.7185849178958499E-2"/>
    <n v="7.4035536979734555E-5"/>
    <n v="2.9350584016568201E-2"/>
    <n v="7.9930784358845942E-5"/>
    <s v="Employment"/>
    <n v="1.0339308317341065"/>
    <n v="1.0518639500224574"/>
    <m/>
    <n v="6.6288509906930047E-5"/>
    <n v="6.7438257697433312E-5"/>
    <s v="2302003200"/>
    <s v="Commercial Cooking"/>
    <s v="Industrial Processes"/>
    <s v="Food and Kindred Products: SIC 20"/>
    <s v="Commercial Cooking - Frying"/>
    <s v="Clamshell Griddle Frying"/>
    <x v="1"/>
    <m/>
    <s v="2302003200-24009-VOC"/>
    <m/>
  </r>
  <r>
    <s v="Maryland"/>
    <x v="0"/>
    <x v="1"/>
    <n v="4.7155820000000001E-2"/>
    <n v="4.7155819999933603E-2"/>
    <n v="1.2841998910657399E-4"/>
    <n v="2.72331154684098E-3"/>
    <n v="5.48215630947025E-2"/>
    <n v="1.4929619579167464E-4"/>
    <n v="5.9412079564932899E-2"/>
    <n v="1.617976023010168E-4"/>
    <s v="Employment"/>
    <n v="1.1494562546354627"/>
    <n v="1.2365582750270308"/>
    <m/>
    <n v="1.4761315969876948E-4"/>
    <n v="1.5879880020861522E-4"/>
    <s v="2302003200"/>
    <s v="Commercial Cooking"/>
    <s v="Industrial Processes"/>
    <s v="Food and Kindred Products: SIC 20"/>
    <s v="Commercial Cooking - Frying"/>
    <s v="Clamshell Griddle Frying"/>
    <x v="1"/>
    <m/>
    <s v="2302003200-24017-VOC"/>
    <m/>
  </r>
  <r>
    <s v="Maryland"/>
    <x v="1"/>
    <x v="1"/>
    <n v="9.6001160000000002E-2"/>
    <n v="9.6001159999865304E-2"/>
    <n v="2.6144106753776E-4"/>
    <n v="2.7233115468409635E-3"/>
    <n v="0.110299152646888"/>
    <n v="3.0037895601004409E-4"/>
    <n v="0.118745580939263"/>
    <n v="3.2338121170823316E-4"/>
    <s v="Employment"/>
    <n v="1.1441294512813505"/>
    <n v="1.2247937540008487"/>
    <m/>
    <n v="2.9912242514438782E-4"/>
    <n v="3.202113865595625E-4"/>
    <s v="2302003200"/>
    <s v="Commercial Cooking"/>
    <s v="Industrial Processes"/>
    <s v="Food and Kindred Products: SIC 20"/>
    <s v="Commercial Cooking - Frying"/>
    <s v="Clamshell Griddle Frying"/>
    <x v="1"/>
    <m/>
    <s v="2302003200-24021-VOC"/>
    <m/>
  </r>
  <r>
    <s v="Maryland"/>
    <x v="8"/>
    <x v="1"/>
    <n v="0.4047502"/>
    <n v="0.40475019999943401"/>
    <n v="1.10226089324464E-3"/>
    <n v="2.723311546840944E-3"/>
    <n v="0.448026162085635"/>
    <n v="1.2201148204946421E-3"/>
    <n v="0.47172229074163702"/>
    <n v="1.2846467612789611E-3"/>
    <s v="Employment"/>
    <n v="1.0977892034918355"/>
    <n v="1.1427409443629737"/>
    <m/>
    <n v="1.2100501080352325E-3"/>
    <n v="1.2595986540807548E-3"/>
    <s v="2302003200"/>
    <s v="Commercial Cooking"/>
    <s v="Industrial Processes"/>
    <s v="Food and Kindred Products: SIC 20"/>
    <s v="Commercial Cooking - Frying"/>
    <s v="Clamshell Griddle Frying"/>
    <x v="1"/>
    <m/>
    <s v="2302003200-24031-VOC"/>
    <m/>
  </r>
  <r>
    <s v="Maryland"/>
    <x v="2"/>
    <x v="1"/>
    <n v="0.30995790000000001"/>
    <n v="0.30995789999956502"/>
    <n v="8.4411192810339398E-4"/>
    <n v="2.7233115468409696E-3"/>
    <n v="0.33401682178455699"/>
    <n v="9.0963186760500633E-4"/>
    <n v="0.34616895496814598"/>
    <n v="9.4272591222262355E-4"/>
    <s v="Employment"/>
    <n v="1.0691583039570396"/>
    <n v="1.1120864021452579"/>
    <m/>
    <n v="9.0248927740093124E-4"/>
    <n v="9.3872539713240005E-4"/>
    <s v="2302003200"/>
    <s v="Commercial Cooking"/>
    <s v="Industrial Processes"/>
    <s v="Food and Kindred Products: SIC 20"/>
    <s v="Commercial Cooking - Frying"/>
    <s v="Clamshell Griddle Frying"/>
    <x v="1"/>
    <m/>
    <s v="2302003200-24033-VOC"/>
    <m/>
  </r>
  <r>
    <s v="Virginia"/>
    <x v="3"/>
    <x v="1"/>
    <n v="0.11772870000000001"/>
    <n v="0.117728699999834"/>
    <n v="3.2061192810412599E-4"/>
    <n v="2.723311546840983E-3"/>
    <n v="0.124589147275756"/>
    <n v="3.3929506338713813E-4"/>
    <n v="0.12769979413587801"/>
    <n v="3.4776632389945305E-4"/>
    <s v="Employment"/>
    <n v="1.1056036674427163"/>
    <n v="1.1792000057596272"/>
    <m/>
    <n v="3.5446972353780221E-4"/>
    <n v="3.7806558746699055E-4"/>
    <s v="2302003200"/>
    <s v="Commercial Cooking"/>
    <s v="Industrial Processes"/>
    <s v="Food and Kindred Products: SIC 20"/>
    <s v="Commercial Cooking - Frying"/>
    <s v="Clamshell Griddle Frying"/>
    <x v="1"/>
    <m/>
    <s v="2302003200-51013-VOC"/>
    <m/>
  </r>
  <r>
    <s v="Virginia"/>
    <x v="9"/>
    <x v="1"/>
    <n v="0.48880750000000001"/>
    <n v="0.488807499999313"/>
    <n v="1.33117510893059E-3"/>
    <n v="2.7233115468409566E-3"/>
    <n v="0.57664206868986201"/>
    <n v="1.5703760040573572E-3"/>
    <n v="0.63088754566401495"/>
    <n v="1.7181033378649631E-3"/>
    <s v="Employment"/>
    <n v="1.1407331378648504"/>
    <n v="1.1888354812229924"/>
    <m/>
    <n v="1.5185155590579759E-3"/>
    <n v="1.5825482012175674E-3"/>
    <s v="2302003200"/>
    <s v="Commercial Cooking"/>
    <s v="Industrial Processes"/>
    <s v="Food and Kindred Products: SIC 20"/>
    <s v="Commercial Cooking - Frying"/>
    <s v="Clamshell Griddle Frying"/>
    <x v="1"/>
    <m/>
    <s v="2302003200-51059-VOC"/>
    <m/>
  </r>
  <r>
    <s v="Virginia"/>
    <x v="4"/>
    <x v="1"/>
    <n v="0.15506490000000001"/>
    <n v="0.15506489999978201"/>
    <n v="4.2229003267914701E-4"/>
    <n v="2.7233115468409722E-3"/>
    <n v="0.20667876756940601"/>
    <n v="5.6285067420862485E-4"/>
    <n v="0.243278632110564"/>
    <n v="6.625235079263758E-4"/>
    <s v="Employment"/>
    <n v="1.1820289336364709"/>
    <n v="1.2460772431295832"/>
    <m/>
    <n v="4.9915903701304258E-4"/>
    <n v="5.2620599972193313E-4"/>
    <s v="2302003200"/>
    <s v="Commercial Cooking"/>
    <s v="Industrial Processes"/>
    <s v="Food and Kindred Products: SIC 20"/>
    <s v="Commercial Cooking - Frying"/>
    <s v="Clamshell Griddle Frying"/>
    <x v="1"/>
    <m/>
    <s v="2302003200-51107-VOC"/>
    <m/>
  </r>
  <r>
    <s v="Virginia"/>
    <x v="10"/>
    <x v="1"/>
    <n v="0.16333010000000001"/>
    <n v="0.16333009999977099"/>
    <n v="4.4479874727606399E-4"/>
    <n v="2.7233115468409536E-3"/>
    <n v="0.19556751003275299"/>
    <n v="5.3259125825913024E-4"/>
    <n v="0.216034753804007"/>
    <n v="5.8832993955339489E-4"/>
    <s v="Employment"/>
    <n v="1.1898949472362377"/>
    <n v="1.2771251790739548"/>
    <m/>
    <n v="5.2926378192079675E-4"/>
    <n v="5.6806367976681396E-4"/>
    <s v="2302003200"/>
    <s v="Commercial Cooking"/>
    <s v="Industrial Processes"/>
    <s v="Food and Kindred Products: SIC 20"/>
    <s v="Commercial Cooking - Frying"/>
    <s v="Clamshell Griddle Frying"/>
    <x v="1"/>
    <m/>
    <s v="2302003200-51153-VOC"/>
    <m/>
  </r>
  <r>
    <s v="Virginia"/>
    <x v="11"/>
    <x v="1"/>
    <n v="7.8388739999999998E-2"/>
    <n v="7.83887399998901E-2"/>
    <n v="2.13476960784015E-4"/>
    <n v="2.7233115468409657E-3"/>
    <n v="8.4065234095729899E-2"/>
    <n v="2.2893582270079008E-4"/>
    <n v="8.6898050509132102E-2"/>
    <n v="2.3665046434948891E-4"/>
    <s v="Employment"/>
    <n v="1.0072672441829524"/>
    <n v="1.0751618720988678"/>
    <m/>
    <n v="2.1502834998546699E-4"/>
    <n v="2.2952228880651816E-4"/>
    <s v="2302003200"/>
    <s v="Commercial Cooking"/>
    <s v="Industrial Processes"/>
    <s v="Food and Kindred Products: SIC 20"/>
    <s v="Commercial Cooking - Frying"/>
    <s v="Clamshell Griddle Frying"/>
    <x v="1"/>
    <m/>
    <s v="2302003200-51510-VOC"/>
    <m/>
  </r>
  <r>
    <s v="Virginia"/>
    <x v="12"/>
    <x v="1"/>
    <n v="3.1855479999999999E-2"/>
    <n v="3.1855479999955201E-2"/>
    <n v="8.6752396514039402E-5"/>
    <n v="2.7233115468409644E-3"/>
    <n v="3.7230805483620698E-2"/>
    <n v="1.0139108247173415E-4"/>
    <n v="4.0348470734571699E-2"/>
    <n v="1.0988145624883384E-4"/>
    <s v="Employment"/>
    <n v="1.0625592417061611"/>
    <n v="1.0767772511848339"/>
    <m/>
    <n v="9.2179560656149924E-5"/>
    <n v="9.3413007052084118E-5"/>
    <s v="2302003200"/>
    <s v="Commercial Cooking"/>
    <s v="Industrial Processes"/>
    <s v="Food and Kindred Products: SIC 20"/>
    <s v="Commercial Cooking - Frying"/>
    <s v="Clamshell Griddle Frying"/>
    <x v="1"/>
    <m/>
    <s v="2302003200-51600-VOC"/>
    <m/>
  </r>
  <r>
    <s v="Virginia"/>
    <x v="13"/>
    <x v="1"/>
    <n v="1.243991E-2"/>
    <n v="1.24399099999824E-2"/>
    <n v="3.3877750544614903E-5"/>
    <n v="2.7233115468410008E-3"/>
    <n v="1.3532500474556401E-2"/>
    <n v="3.685321479999077E-5"/>
    <n v="1.41410088851573E-2"/>
    <n v="3.8510372780930062E-5"/>
    <s v="Employment"/>
    <n v="1.2446203080415557"/>
    <n v="1.3259344505225987"/>
    <m/>
    <n v="4.2164936318593579E-5"/>
    <n v="4.491967655331563E-5"/>
    <s v="2302003200"/>
    <s v="Commercial Cooking"/>
    <s v="Industrial Processes"/>
    <s v="Food and Kindred Products: SIC 20"/>
    <s v="Commercial Cooking - Frying"/>
    <s v="Clamshell Griddle Frying"/>
    <x v="1"/>
    <m/>
    <s v="2302003200-51610-VOC"/>
    <m/>
  </r>
  <r>
    <s v="Virginia"/>
    <x v="5"/>
    <x v="1"/>
    <n v="2.550786E-2"/>
    <n v="2.5507859999964199E-2"/>
    <n v="6.9465849673105298E-5"/>
    <n v="2.7233115468409657E-3"/>
    <n v="3.1283047539992198E-2"/>
    <n v="8.5193484586035614E-5"/>
    <n v="3.4838732848182702E-2"/>
    <n v="9.4876723442763599E-5"/>
    <s v="Employment"/>
    <n v="1.0626817271189477"/>
    <n v="1.0893103528916537"/>
    <m/>
    <n v="7.3820089106400733E-5"/>
    <n v="7.5669869221328903E-5"/>
    <s v="2302003200"/>
    <s v="Commercial Cooking"/>
    <s v="Industrial Processes"/>
    <s v="Food and Kindred Products: SIC 20"/>
    <s v="Commercial Cooking - Frying"/>
    <s v="Clamshell Griddle Frying"/>
    <x v="1"/>
    <m/>
    <s v="2302003200-51683-VOC"/>
    <m/>
  </r>
  <r>
    <s v="Virginia"/>
    <x v="14"/>
    <x v="1"/>
    <n v="7.1124370000000001E-3"/>
    <n v="7.1124369999900896E-3"/>
    <n v="1.9369381808251699E-5"/>
    <n v="2.7233115468409336E-3"/>
    <n v="8.8888494009648992E-3"/>
    <n v="2.4207106211777824E-5"/>
    <n v="1.0021967478846301E-2"/>
    <n v="2.7292939757206453E-5"/>
    <s v="Employment"/>
    <n v="1.1233017518770112"/>
    <n v="1.1478816589202718"/>
    <m/>
    <n v="2.1757660517983843E-5"/>
    <n v="2.2233758122316093E-5"/>
    <s v="2302003200"/>
    <s v="Commercial Cooking"/>
    <s v="Industrial Processes"/>
    <s v="Food and Kindred Products: SIC 20"/>
    <s v="Commercial Cooking - Frying"/>
    <s v="Clamshell Griddle Frying"/>
    <x v="1"/>
    <m/>
    <s v="2302003200-51685-VOC"/>
    <m/>
  </r>
  <r>
    <s v="Virginia"/>
    <x v="3"/>
    <x v="1"/>
    <n v="36.989669999999997"/>
    <n v="36.989669999948099"/>
    <n v="0.10073439542469501"/>
    <n v="2.7233115468409518E-3"/>
    <n v="39.854743439133102"/>
    <n v="0.10853688300417484"/>
    <n v="42.766305951232397"/>
    <n v="0.1164659748127241"/>
    <s v="Employment"/>
    <n v="1.1056036674427163"/>
    <n v="1.1792000057596272"/>
    <m/>
    <n v="0.11137231701916758"/>
    <n v="0.11878599966499293"/>
    <s v="2302050000"/>
    <s v="Industrial Processes - Not Elsewhere Classified"/>
    <s v="Industrial Processes"/>
    <s v="Food and Kindred Products: SIC 20"/>
    <s v="Bakery Products"/>
    <s v="Total"/>
    <x v="1"/>
    <m/>
    <s v="2302050000-51013-VOC"/>
    <m/>
  </r>
  <r>
    <s v="Virginia"/>
    <x v="9"/>
    <x v="1"/>
    <n v="178.2979"/>
    <n v="178.29789999974901"/>
    <n v="0.48556072984681597"/>
    <n v="2.7233115468409865E-3"/>
    <n v="192.10814966005901"/>
    <n v="0.52317034221149505"/>
    <n v="206.14248631745701"/>
    <n v="0.56139021328284078"/>
    <s v="Employment"/>
    <n v="1.1407331378648504"/>
    <n v="1.1888354812229924"/>
    <m/>
    <n v="0.55389521498210537"/>
    <n v="0.57725182393042684"/>
    <s v="2302050000"/>
    <s v="Industrial Processes - Not Elsewhere Classified"/>
    <s v="Industrial Processes"/>
    <s v="Food and Kindred Products: SIC 20"/>
    <s v="Bakery Products"/>
    <s v="Total"/>
    <x v="1"/>
    <m/>
    <s v="2302050000-51059-VOC"/>
    <m/>
  </r>
  <r>
    <s v="Virginia"/>
    <x v="4"/>
    <x v="1"/>
    <n v="65.248649999999998"/>
    <n v="65.248649999908594"/>
    <n v="0.17769240196053501"/>
    <n v="2.7233115468409527E-3"/>
    <n v="70.302552185509896"/>
    <n v="0.19145575213918775"/>
    <n v="75.438459678198697"/>
    <n v="0.20544242831753412"/>
    <s v="Employment"/>
    <n v="1.1820289336364709"/>
    <n v="1.2460772431295832"/>
    <m/>
    <n v="0.21003756040471436"/>
    <n v="0.22141845836005722"/>
    <s v="2302050000"/>
    <s v="Industrial Processes - Not Elsewhere Classified"/>
    <s v="Industrial Processes"/>
    <s v="Food and Kindred Products: SIC 20"/>
    <s v="Bakery Products"/>
    <s v="Total"/>
    <x v="1"/>
    <m/>
    <s v="2302050000-51107-VOC"/>
    <m/>
  </r>
  <r>
    <s v="Virginia"/>
    <x v="10"/>
    <x v="1"/>
    <n v="74.741619999999998"/>
    <n v="74.741619999894894"/>
    <n v="0.20354471677531399"/>
    <n v="2.7233115468409735E-3"/>
    <n v="80.530810070086503"/>
    <n v="0.21931048494032393"/>
    <n v="86.413936329000705"/>
    <n v="0.2353320706127483"/>
    <s v="Employment"/>
    <n v="1.1898949472362377"/>
    <n v="1.2771251790739548"/>
    <m/>
    <n v="0.24219683002757719"/>
    <n v="0.25995208286123028"/>
    <s v="2302050000"/>
    <s v="Industrial Processes - Not Elsewhere Classified"/>
    <s v="Industrial Processes"/>
    <s v="Food and Kindred Products: SIC 20"/>
    <s v="Bakery Products"/>
    <s v="Total"/>
    <x v="1"/>
    <m/>
    <s v="2302050000-51153-VOC"/>
    <m/>
  </r>
  <r>
    <s v="Virginia"/>
    <x v="11"/>
    <x v="1"/>
    <n v="24.717390000000002"/>
    <n v="24.717389999965398"/>
    <n v="6.7313153594677197E-2"/>
    <n v="2.7233115468409661E-3"/>
    <n v="26.6319012020111"/>
    <n v="7.252696405776464E-2"/>
    <n v="28.5774775242907"/>
    <n v="7.7825374521489049E-2"/>
    <s v="Employment"/>
    <n v="1.0072672441829524"/>
    <n v="1.0751618720988678"/>
    <m/>
    <n v="6.7802334718574303E-2"/>
    <n v="7.2372536235731769E-2"/>
    <s v="2302050000"/>
    <s v="Industrial Processes - Not Elsewhere Classified"/>
    <s v="Industrial Processes"/>
    <s v="Food and Kindred Products: SIC 20"/>
    <s v="Bakery Products"/>
    <s v="Total"/>
    <x v="1"/>
    <m/>
    <s v="2302050000-51510-VOC"/>
    <m/>
  </r>
  <r>
    <s v="Virginia"/>
    <x v="12"/>
    <x v="1"/>
    <n v="3.7426300000000001"/>
    <n v="3.7426299999947799"/>
    <n v="1.0192347494538999E-2"/>
    <n v="2.7233115468409154E-3"/>
    <n v="4.03251930708229"/>
    <n v="1.0981806391836128E-2"/>
    <n v="4.3271123976575296"/>
    <n v="1.1784075157019229E-2"/>
    <s v="Employment"/>
    <n v="1.0625592417061611"/>
    <n v="1.0767772511848339"/>
    <m/>
    <n v="1.082997302500305E-2"/>
    <n v="1.0974887918290332E-2"/>
    <s v="2302050000"/>
    <s v="Industrial Processes - Not Elsewhere Classified"/>
    <s v="Industrial Processes"/>
    <s v="Food and Kindred Products: SIC 20"/>
    <s v="Bakery Products"/>
    <s v="Total"/>
    <x v="1"/>
    <m/>
    <s v="2302050000-51600-VOC"/>
    <m/>
  </r>
  <r>
    <s v="Virginia"/>
    <x v="13"/>
    <x v="1"/>
    <n v="2.2719900000000002"/>
    <n v="2.2719899999968201"/>
    <n v="6.1873366012985404E-3"/>
    <n v="2.7233115468409635E-3"/>
    <n v="2.447969353235"/>
    <n v="6.6665832059776805E-3"/>
    <n v="2.6268041714927501"/>
    <n v="7.153606131516217E-3"/>
    <s v="Employment"/>
    <n v="1.2446203080415557"/>
    <n v="1.3259344505225987"/>
    <m/>
    <n v="7.7008847866649813E-3"/>
    <n v="8.204002756641144E-3"/>
    <s v="2302050000"/>
    <s v="Industrial Processes - Not Elsewhere Classified"/>
    <s v="Industrial Processes"/>
    <s v="Food and Kindred Products: SIC 20"/>
    <s v="Bakery Products"/>
    <s v="Total"/>
    <x v="1"/>
    <m/>
    <s v="2302050000-51610-VOC"/>
    <m/>
  </r>
  <r>
    <s v="Virginia"/>
    <x v="5"/>
    <x v="1"/>
    <n v="6.6296600000000003"/>
    <n v="6.6296599999907002"/>
    <n v="1.8054629629604298E-2"/>
    <n v="2.7233115468409579E-3"/>
    <n v="7.1431672244895097"/>
    <n v="1.9453069783468158E-2"/>
    <n v="7.6650066873439799"/>
    <n v="2.0874201218257022E-2"/>
    <s v="Employment"/>
    <n v="1.0626817271189477"/>
    <n v="1.0893103528916537"/>
    <m/>
    <n v="1.9186324997280822E-2"/>
    <n v="1.9667094973152364E-2"/>
    <s v="2302050000"/>
    <s v="Industrial Processes - Not Elsewhere Classified"/>
    <s v="Industrial Processes"/>
    <s v="Food and Kindred Products: SIC 20"/>
    <s v="Bakery Products"/>
    <s v="Total"/>
    <x v="1"/>
    <m/>
    <s v="2302050000-51683-VOC"/>
    <m/>
  </r>
  <r>
    <s v="Virginia"/>
    <x v="14"/>
    <x v="1"/>
    <n v="2.6689449999999999"/>
    <n v="2.6689449999962598"/>
    <n v="7.26836873637326E-3"/>
    <n v="2.7233115468409601E-3"/>
    <n v="2.875670916452"/>
    <n v="7.8313478116884567E-3"/>
    <n v="3.0857511958612198"/>
    <n v="8.4034618623671613E-3"/>
    <s v="Employment"/>
    <n v="1.1233017518770112"/>
    <n v="1.1478816589202718"/>
    <m/>
    <n v="8.1645713348561817E-3"/>
    <n v="8.3432271627523775E-3"/>
    <s v="2302050000"/>
    <s v="Industrial Processes - Not Elsewhere Classified"/>
    <s v="Industrial Processes"/>
    <s v="Food and Kindred Products: SIC 20"/>
    <s v="Bakery Products"/>
    <s v="Total"/>
    <x v="1"/>
    <m/>
    <s v="2302050000-51685-VOC"/>
    <m/>
  </r>
  <r>
    <s v="Virginia"/>
    <x v="9"/>
    <x v="1"/>
    <n v="3.7771689999999997E-2"/>
    <n v="3.7771689999947199E-2"/>
    <n v="1.0286407952055299E-4"/>
    <n v="2.7233115468409488E-3"/>
    <n v="3.05571537351862E-2"/>
    <n v="8.3216649605626612E-5"/>
    <n v="2.82111938406036E-2"/>
    <n v="7.6827869936284035E-5"/>
    <s v="Population"/>
    <n v="1.0657729164323093"/>
    <n v="1.0960498584059377"/>
    <m/>
    <n v="1.0962975002674475E-4"/>
    <n v="1.1274415979355922E-4"/>
    <s v="2302070005"/>
    <s v="Industrial Processes - Not Elsewhere Classified"/>
    <s v="Industrial Processes"/>
    <s v="Food and Kindred Products: SIC 20"/>
    <s v="Fermentation/Beverages"/>
    <s v="Wineries"/>
    <x v="1"/>
    <m/>
    <s v="2302070005-51059-VOC"/>
    <m/>
  </r>
  <r>
    <s v="Virginia"/>
    <x v="4"/>
    <x v="1"/>
    <n v="0.67044760000000003"/>
    <n v="0.67044759999905801"/>
    <n v="1.8258376906292401E-3"/>
    <n v="2.7233115468409544E-3"/>
    <n v="0.54238956172166597"/>
    <n v="1.4770957563226175E-3"/>
    <n v="0.50074876722665895"/>
    <n v="1.3636948998547336E-3"/>
    <s v="Population"/>
    <n v="1.1551127564124075"/>
    <n v="1.1978534058610257"/>
    <m/>
    <n v="2.109048407584406E-3"/>
    <n v="2.1870858962696649E-3"/>
    <s v="2302070005"/>
    <s v="Industrial Processes - Not Elsewhere Classified"/>
    <s v="Industrial Processes"/>
    <s v="Food and Kindred Products: SIC 20"/>
    <s v="Fermentation/Beverages"/>
    <s v="Wineries"/>
    <x v="1"/>
    <m/>
    <s v="2302070005-51107-VOC"/>
    <m/>
  </r>
  <r>
    <s v="Virginia"/>
    <x v="10"/>
    <x v="1"/>
    <n v="7.5543390000000002E-2"/>
    <n v="7.5543389999893601E-2"/>
    <n v="2.05728186274221E-4"/>
    <n v="2.7233115468409713E-3"/>
    <n v="6.1114315560334399E-2"/>
    <n v="1.6643332124274151E-4"/>
    <n v="5.64223951500799E-2"/>
    <n v="1.5365576021263662E-4"/>
    <s v="Population"/>
    <n v="1.0943166406241815"/>
    <n v="1.1237955518522129"/>
    <m/>
    <n v="2.2513177768531138E-4"/>
    <n v="2.3119642062559306E-4"/>
    <s v="2302070005"/>
    <s v="Industrial Processes - Not Elsewhere Classified"/>
    <s v="Industrial Processes"/>
    <s v="Food and Kindred Products: SIC 20"/>
    <s v="Fermentation/Beverages"/>
    <s v="Wineries"/>
    <x v="1"/>
    <m/>
    <s v="2302070005-51153-VOC"/>
    <m/>
  </r>
  <r>
    <s v="Virginia"/>
    <x v="11"/>
    <x v="1"/>
    <n v="9.4429230000000006E-3"/>
    <n v="9.4429229999867404E-3"/>
    <n v="2.5716021241794001E-5"/>
    <n v="2.7233115468409635E-3"/>
    <n v="7.6392888382945997E-3"/>
    <n v="2.0804163502980973E-5"/>
    <n v="7.0527988335944997E-3"/>
    <n v="1.9206968501074381E-5"/>
    <s v="Population"/>
    <n v="1.2512671881942732"/>
    <n v="1.365491025746405"/>
    <m/>
    <n v="3.2177613590763784E-5"/>
    <n v="3.5114996223573629E-5"/>
    <s v="2302070005"/>
    <s v="Industrial Processes - Not Elsewhere Classified"/>
    <s v="Industrial Processes"/>
    <s v="Food and Kindred Products: SIC 20"/>
    <s v="Fermentation/Beverages"/>
    <s v="Wineries"/>
    <x v="1"/>
    <m/>
    <s v="2302070005-51510-VOC"/>
    <m/>
  </r>
  <r>
    <s v="Virginia"/>
    <x v="4"/>
    <x v="1"/>
    <n v="5.6499300000000002E-2"/>
    <n v="5.6499299999920601E-2"/>
    <n v="1.5386519607821499E-4"/>
    <n v="2.7233115468409557E-3"/>
    <n v="4.5707719088830902E-2"/>
    <n v="1.2447635917437597E-4"/>
    <n v="4.21986070561952E-2"/>
    <n v="1.1491995385674062E-4"/>
    <s v="Population"/>
    <n v="1.1551127564124075"/>
    <n v="1.1978534058610257"/>
    <m/>
    <n v="1.7773165075784248E-4"/>
    <n v="1.8430794916576436E-4"/>
    <s v="2302070010"/>
    <s v="Industrial Processes - Not Elsewhere Classified"/>
    <s v="Industrial Processes"/>
    <s v="Food and Kindred Products: SIC 20"/>
    <s v="Fermentation/Beverages"/>
    <s v="Distilleries"/>
    <x v="1"/>
    <m/>
    <s v="2302070010-51107-VOC"/>
    <m/>
  </r>
  <r>
    <s v="District of Columbia"/>
    <x v="6"/>
    <x v="1"/>
    <n v="444.5149523"/>
    <n v="444.51495229964399"/>
    <n v="1.22436681726267"/>
    <n v="2.7543883753033669E-3"/>
    <n v="473.53630920140398"/>
    <n v="1.3043029053484079"/>
    <n v="487.10340763051198"/>
    <n v="1.3416719635481396"/>
    <s v="Population"/>
    <n v="1.0682042243864278"/>
    <n v="1.1102535122627881"/>
    <m/>
    <n v="1.3078738063985496"/>
    <n v="1.3593575591638907"/>
    <s v="2401001000"/>
    <s v="Solvent - Non-Industrial Surface Coating"/>
    <s v="Solvent Utilization"/>
    <s v="Surface Coating"/>
    <s v="Architectural Coatings"/>
    <s v="Total: All Solvent Types"/>
    <x v="1"/>
    <m/>
    <s v="2401001000-11001-VOC"/>
    <m/>
  </r>
  <r>
    <s v="Maryland"/>
    <x v="7"/>
    <x v="1"/>
    <n v="58.040077160000003"/>
    <n v="58.040077159953498"/>
    <n v="0.159864913831086"/>
    <n v="2.7543883753033604E-3"/>
    <n v="67.022626222930199"/>
    <n v="0.1846063425507411"/>
    <n v="72.359454693426002"/>
    <n v="0.19930604085086276"/>
    <s v="Population"/>
    <n v="1.0426851482954702"/>
    <n v="1.0572281391746758"/>
    <m/>
    <n v="0.16668877138520846"/>
    <n v="0.16901368536895894"/>
    <s v="2401001000"/>
    <s v="Solvent - Non-Industrial Surface Coating"/>
    <s v="Solvent Utilization"/>
    <s v="Surface Coating"/>
    <s v="Architectural Coatings"/>
    <s v="Total: All Solvent Types"/>
    <x v="1"/>
    <m/>
    <s v="2401001000-24009-VOC"/>
    <m/>
  </r>
  <r>
    <s v="Maryland"/>
    <x v="0"/>
    <x v="1"/>
    <n v="102.54295740000001"/>
    <n v="102.542957399918"/>
    <n v="0.282443129831562"/>
    <n v="2.7543883753033621E-3"/>
    <n v="119.21254277884501"/>
    <n v="0.32835764202040546"/>
    <n v="129.19487655759801"/>
    <n v="0.3558528661390008"/>
    <s v="Population"/>
    <n v="1.1538180515174046"/>
    <n v="1.2191456407227705"/>
    <m/>
    <n v="0.32588798172673017"/>
    <n v="0.34433931048624433"/>
    <s v="2401001000"/>
    <s v="Solvent - Non-Industrial Surface Coating"/>
    <s v="Solvent Utilization"/>
    <s v="Surface Coating"/>
    <s v="Architectural Coatings"/>
    <s v="Total: All Solvent Types"/>
    <x v="1"/>
    <m/>
    <s v="2401001000-24017-VOC"/>
    <m/>
  </r>
  <r>
    <s v="Maryland"/>
    <x v="1"/>
    <x v="1"/>
    <n v="165.35544669999999"/>
    <n v="165.355446699868"/>
    <n v="0.45545312018321099"/>
    <n v="2.7543883753033613E-3"/>
    <n v="189.98276329742001"/>
    <n v="0.52328631473442377"/>
    <n v="204.53115962205999"/>
    <n v="0.56335824845031823"/>
    <s v="Population"/>
    <n v="1.1642434590518702"/>
    <n v="1.2562187972033161"/>
    <m/>
    <n v="0.53025831607806873"/>
    <n v="0.57214877081905069"/>
    <s v="2401001000"/>
    <s v="Solvent - Non-Industrial Surface Coating"/>
    <s v="Solvent Utilization"/>
    <s v="Surface Coating"/>
    <s v="Architectural Coatings"/>
    <s v="Total: All Solvent Types"/>
    <x v="1"/>
    <m/>
    <s v="2401001000-24021-VOC"/>
    <m/>
  </r>
  <r>
    <s v="Maryland"/>
    <x v="8"/>
    <x v="1"/>
    <n v="655.91672889999995"/>
    <n v="655.91672889947495"/>
    <n v="1.80664941324772"/>
    <n v="2.7543883753033613E-3"/>
    <n v="726.04746012931105"/>
    <n v="1.9998166840987051"/>
    <n v="764.44815071733001"/>
    <n v="2.1055870998579658"/>
    <s v="Population"/>
    <n v="1.0583627788491754"/>
    <n v="1.0918242125602675"/>
    <m/>
    <n v="1.9120904934110892"/>
    <n v="1.9725435729916612"/>
    <s v="2401001000"/>
    <s v="Solvent - Non-Industrial Surface Coating"/>
    <s v="Solvent Utilization"/>
    <s v="Surface Coating"/>
    <s v="Architectural Coatings"/>
    <s v="Total: All Solvent Types"/>
    <x v="1"/>
    <m/>
    <s v="2401001000-24031-VOC"/>
    <m/>
  </r>
  <r>
    <s v="Maryland"/>
    <x v="2"/>
    <x v="1"/>
    <n v="567.2377371"/>
    <n v="567.23773709954799"/>
    <n v="1.56239302910037"/>
    <n v="2.7543883753033452E-3"/>
    <n v="611.266711196605"/>
    <n v="1.6836659235298359"/>
    <n v="633.50569438753803"/>
    <n v="1.7449207203095085"/>
    <s v="Population"/>
    <n v="1.0745673584180946"/>
    <n v="1.1211792575445925"/>
    <m/>
    <n v="1.6788965500912298"/>
    <n v="1.7517226563595998"/>
    <s v="2401001000"/>
    <s v="Solvent - Non-Industrial Surface Coating"/>
    <s v="Solvent Utilization"/>
    <s v="Surface Coating"/>
    <s v="Architectural Coatings"/>
    <s v="Total: All Solvent Types"/>
    <x v="1"/>
    <m/>
    <s v="2401001000-24033-VOC"/>
    <m/>
  </r>
  <r>
    <s v="Virginia"/>
    <x v="3"/>
    <x v="1"/>
    <n v="230.79657560000001"/>
    <n v="230.79657559981499"/>
    <n v="0.63570340489195498"/>
    <n v="2.7543883753033665E-3"/>
    <n v="244.245868239168"/>
    <n v="0.67274798019384208"/>
    <n v="250.34401289902701"/>
    <n v="0.68954463895587603"/>
    <s v="Population"/>
    <n v="1.0984649785709848"/>
    <n v="1.1504470071844137"/>
    <m/>
    <n v="0.69829792703214344"/>
    <n v="0.7313430796148912"/>
    <s v="2401001000"/>
    <s v="Solvent - Non-Industrial Surface Coating"/>
    <s v="Solvent Utilization"/>
    <s v="Surface Coating"/>
    <s v="Architectural Coatings"/>
    <s v="Total: All Solvent Types"/>
    <x v="1"/>
    <m/>
    <s v="2401001000-51013-VOC"/>
    <m/>
  </r>
  <r>
    <s v="Virginia"/>
    <x v="9"/>
    <x v="1"/>
    <n v="1112.48767"/>
    <n v="1112.4876699991"/>
    <n v="3.06422310591388"/>
    <n v="2.7543883753033947E-3"/>
    <n v="1312.3922841215899"/>
    <n v="3.6148380512223772"/>
    <n v="1435.85075046471"/>
    <n v="3.9548906157506525"/>
    <s v="Population"/>
    <n v="1.0657729164323093"/>
    <n v="1.0960498584059377"/>
    <m/>
    <n v="3.265765996189105"/>
    <n v="3.358541301361111"/>
    <s v="2401001000"/>
    <s v="Solvent - Non-Industrial Surface Coating"/>
    <s v="Solvent Utilization"/>
    <s v="Surface Coating"/>
    <s v="Architectural Coatings"/>
    <s v="Total: All Solvent Types"/>
    <x v="1"/>
    <m/>
    <s v="2401001000-51059-VOC"/>
    <m/>
  </r>
  <r>
    <s v="Virginia"/>
    <x v="4"/>
    <x v="1"/>
    <n v="407.11818879999998"/>
    <n v="407.11818879967302"/>
    <n v="1.1213616066043799"/>
    <n v="2.7543883753033647E-3"/>
    <n v="542.62883164580001"/>
    <n v="1.4946105459896382"/>
    <n v="638.72066520917497"/>
    <n v="1.7592847753181837"/>
    <s v="Population"/>
    <n v="1.1551127564124075"/>
    <n v="1.1978534058610257"/>
    <m/>
    <n v="1.295299096339831"/>
    <n v="1.3432268196728481"/>
    <s v="2401001000"/>
    <s v="Solvent - Non-Industrial Surface Coating"/>
    <s v="Solvent Utilization"/>
    <s v="Surface Coating"/>
    <s v="Architectural Coatings"/>
    <s v="Total: All Solvent Types"/>
    <x v="1"/>
    <m/>
    <s v="2401001000-51107-VOC"/>
    <m/>
  </r>
  <r>
    <s v="Virginia"/>
    <x v="10"/>
    <x v="1"/>
    <n v="466.3495279"/>
    <n v="466.34952789962801"/>
    <n v="1.2845077184749401"/>
    <n v="2.7543883753033487E-3"/>
    <n v="558.39564156486199"/>
    <n v="1.5380384639463112"/>
    <n v="616.83489722036097"/>
    <n v="1.699002870385198"/>
    <s v="Population"/>
    <n v="1.0943166406241815"/>
    <n v="1.1237955518522129"/>
    <m/>
    <n v="1.4056581713373284"/>
    <n v="1.4435240603419721"/>
    <s v="2401001000"/>
    <s v="Solvent - Non-Industrial Surface Coating"/>
    <s v="Solvent Utilization"/>
    <s v="Surface Coating"/>
    <s v="Architectural Coatings"/>
    <s v="Total: All Solvent Types"/>
    <x v="1"/>
    <m/>
    <s v="2401001000-51153-VOC"/>
    <m/>
  </r>
  <r>
    <s v="Virginia"/>
    <x v="11"/>
    <x v="1"/>
    <n v="154.22381730000001"/>
    <n v="154.223817299876"/>
    <n v="0.42479228956568998"/>
    <n v="2.7543883753033747E-3"/>
    <n v="165.391882870698"/>
    <n v="0.45555347954858794"/>
    <n v="170.965231300396"/>
    <n v="0.4709046456748634"/>
    <s v="Population"/>
    <n v="1.2512671881942732"/>
    <n v="1.365491025746405"/>
    <m/>
    <n v="0.5315286537314684"/>
    <n v="0.58005005920821795"/>
    <s v="2401001000"/>
    <s v="Solvent - Non-Industrial Surface Coating"/>
    <s v="Solvent Utilization"/>
    <s v="Surface Coating"/>
    <s v="Architectural Coatings"/>
    <s v="Total: All Solvent Types"/>
    <x v="1"/>
    <m/>
    <s v="2401001000-51510-VOC"/>
    <m/>
  </r>
  <r>
    <s v="Virginia"/>
    <x v="12"/>
    <x v="1"/>
    <n v="23.352095330000001"/>
    <n v="23.3520953299812"/>
    <n v="6.4320739915876501E-2"/>
    <n v="2.7543883753033773E-3"/>
    <n v="27.292551198920901"/>
    <n v="7.5174285754679979E-2"/>
    <n v="29.577998354237199"/>
    <n v="8.1469294831653369E-2"/>
    <s v="Population"/>
    <n v="1.3017014531456192"/>
    <n v="1.3683228310181388"/>
    <m/>
    <n v="8.3726400615897881E-2"/>
    <n v="8.8011536934873541E-2"/>
    <s v="2401001000"/>
    <s v="Solvent - Non-Industrial Surface Coating"/>
    <s v="Solvent Utilization"/>
    <s v="Surface Coating"/>
    <s v="Architectural Coatings"/>
    <s v="Total: All Solvent Types"/>
    <x v="1"/>
    <m/>
    <s v="2401001000-51600-VOC"/>
    <m/>
  </r>
  <r>
    <s v="Virginia"/>
    <x v="13"/>
    <x v="1"/>
    <n v="14.176052589999999"/>
    <n v="14.1760525899887"/>
    <n v="3.9046354461554002E-2"/>
    <n v="2.7543883753033626E-3"/>
    <n v="15.4211275163174"/>
    <n v="4.2475774365015463E-2"/>
    <n v="16.114560767051199"/>
    <n v="4.4385758849885458E-2"/>
    <s v="Population"/>
    <n v="1.2441146639619922"/>
    <n v="1.3379063684407195"/>
    <m/>
    <n v="4.8578142159877095E-2"/>
    <n v="5.2240366298506799E-2"/>
    <s v="2401001000"/>
    <s v="Solvent - Non-Industrial Surface Coating"/>
    <s v="Solvent Utilization"/>
    <s v="Surface Coating"/>
    <s v="Architectural Coatings"/>
    <s v="Total: All Solvent Types"/>
    <x v="1"/>
    <m/>
    <s v="2401001000-51610-VOC"/>
    <m/>
  </r>
  <r>
    <s v="Virginia"/>
    <x v="5"/>
    <x v="1"/>
    <n v="41.36568853"/>
    <n v="41.365688529966803"/>
    <n v="0.11393717162336101"/>
    <n v="2.7543883753033821E-3"/>
    <n v="50.731217781832797"/>
    <n v="0.13973347652326448"/>
    <n v="56.497415768230098"/>
    <n v="0.15561582522669498"/>
    <s v="Population"/>
    <n v="1.0847467052215982"/>
    <n v="1.1113922408200338"/>
    <m/>
    <n v="0.12359297152070862"/>
    <n v="0.12662888848318396"/>
    <s v="2401001000"/>
    <s v="Solvent - Non-Industrial Surface Coating"/>
    <s v="Solvent Utilization"/>
    <s v="Surface Coating"/>
    <s v="Architectural Coatings"/>
    <s v="Total: All Solvent Types"/>
    <x v="1"/>
    <m/>
    <s v="2401001000-51683-VOC"/>
    <m/>
  </r>
  <r>
    <s v="Virginia"/>
    <x v="14"/>
    <x v="1"/>
    <n v="16.652853499999999"/>
    <n v="16.652853499986701"/>
    <n v="4.5868426095993203E-2"/>
    <n v="2.7543883753033578E-3"/>
    <n v="20.812093921932998"/>
    <n v="5.7324589564293919E-2"/>
    <n v="23.465143692238399"/>
    <n v="6.4632119010724354E-2"/>
    <s v="Population"/>
    <n v="1.1503808026405289"/>
    <n v="1.1782580091214219"/>
    <m/>
    <n v="5.276615682816644E-2"/>
    <n v="5.4044840413398028E-2"/>
    <s v="2401001000"/>
    <s v="Solvent - Non-Industrial Surface Coating"/>
    <s v="Solvent Utilization"/>
    <s v="Surface Coating"/>
    <s v="Architectural Coatings"/>
    <s v="Total: All Solvent Types"/>
    <x v="1"/>
    <m/>
    <s v="2401001000-51685-VOC"/>
    <m/>
  </r>
  <r>
    <s v="District of Columbia"/>
    <x v="6"/>
    <x v="1"/>
    <n v="2.691379747"/>
    <n v="2.69137974699622"/>
    <n v="7.3294655419287201E-3"/>
    <n v="2.7233115468409648E-3"/>
    <n v="2.8670937287024301"/>
    <n v="7.807989457250644E-3"/>
    <n v="2.9492376785262202"/>
    <n v="8.0316930243088964E-3"/>
    <s v="Employment"/>
    <n v="1.1125759036334977"/>
    <n v="1.1554041707984846"/>
    <m/>
    <n v="8.1545867484619297E-3"/>
    <n v="8.468495056868218E-3"/>
    <s v="2401005000"/>
    <s v="Solvent - Industrial Surface Coating &amp; Solvent Use"/>
    <s v="Solvent Utilization"/>
    <s v="Surface Coating"/>
    <s v="Auto Refinishing: SIC 7532"/>
    <s v="Total: All Solvent Types"/>
    <x v="1"/>
    <m/>
    <s v="2401005000-11001-VOC"/>
    <m/>
  </r>
  <r>
    <s v="Maryland"/>
    <x v="7"/>
    <x v="1"/>
    <n v="4.126122627"/>
    <n v="4.1261226269942197"/>
    <n v="1.12367173937751E-2"/>
    <n v="2.7233115468409566E-3"/>
    <n v="4.7647003262425702"/>
    <n v="1.2975763415693264E-2"/>
    <n v="5.1441003854090397"/>
    <n v="1.4008987977693453E-2"/>
    <s v="Employment"/>
    <n v="1.0339308317341065"/>
    <n v="1.0518639500224574"/>
    <m/>
    <n v="1.161798856090699E-2"/>
    <n v="1.1819497943102329E-2"/>
    <s v="2401005000"/>
    <s v="Solvent - Industrial Surface Coating &amp; Solvent Use"/>
    <s v="Solvent Utilization"/>
    <s v="Surface Coating"/>
    <s v="Auto Refinishing: SIC 7532"/>
    <s v="Total: All Solvent Types"/>
    <x v="1"/>
    <m/>
    <s v="2401005000-24009-VOC"/>
    <m/>
  </r>
  <r>
    <s v="Maryland"/>
    <x v="0"/>
    <x v="1"/>
    <n v="17.019018989999999"/>
    <n v="17.019018989976001"/>
    <n v="4.6348090931307602E-2"/>
    <n v="2.7233115468409826E-3"/>
    <n v="19.785664280044902"/>
    <n v="5.3882527995765456E-2"/>
    <n v="21.442428746886101"/>
    <n v="5.8394413798709938E-2"/>
    <s v="Employment"/>
    <n v="1.1494562546354627"/>
    <n v="1.2365582750270308"/>
    <m/>
    <n v="5.3275103011404694E-2"/>
    <n v="5.7312115372813693E-2"/>
    <s v="2401005000"/>
    <s v="Solvent - Industrial Surface Coating &amp; Solvent Use"/>
    <s v="Solvent Utilization"/>
    <s v="Surface Coating"/>
    <s v="Auto Refinishing: SIC 7532"/>
    <s v="Total: All Solvent Types"/>
    <x v="1"/>
    <m/>
    <s v="2401005000-24017-VOC"/>
    <m/>
  </r>
  <r>
    <s v="Maryland"/>
    <x v="1"/>
    <x v="1"/>
    <n v="29.462692409999999"/>
    <n v="29.462692409958699"/>
    <n v="8.0236090441064001E-2"/>
    <n v="2.7233115468409588E-3"/>
    <n v="33.850736881918003"/>
    <n v="9.2186102619602403E-2"/>
    <n v="36.442940129684601"/>
    <n v="9.9245479656003818E-2"/>
    <s v="Employment"/>
    <n v="1.1441294512813505"/>
    <n v="1.2247937540008487"/>
    <m/>
    <n v="9.1800474129295359E-2"/>
    <n v="9.8272662417662388E-2"/>
    <s v="2401005000"/>
    <s v="Solvent - Industrial Surface Coating &amp; Solvent Use"/>
    <s v="Solvent Utilization"/>
    <s v="Surface Coating"/>
    <s v="Auto Refinishing: SIC 7532"/>
    <s v="Total: All Solvent Types"/>
    <x v="1"/>
    <m/>
    <s v="2401005000-24021-VOC"/>
    <m/>
  </r>
  <r>
    <s v="Maryland"/>
    <x v="8"/>
    <x v="1"/>
    <n v="107.86102219999999"/>
    <n v="107.861022199849"/>
    <n v="0.29373916721091797"/>
    <n v="2.7233115468409605E-3"/>
    <n v="119.393541534753"/>
    <n v="0.32514581027982864"/>
    <n v="125.708272593611"/>
    <n v="0.34234279028761189"/>
    <s v="Employment"/>
    <n v="1.0977892034918355"/>
    <n v="1.1427409443629737"/>
    <m/>
    <n v="0.32246368640682871"/>
    <n v="0.33566777333499787"/>
    <s v="2401005000"/>
    <s v="Solvent - Industrial Surface Coating &amp; Solvent Use"/>
    <s v="Solvent Utilization"/>
    <s v="Surface Coating"/>
    <s v="Auto Refinishing: SIC 7532"/>
    <s v="Total: All Solvent Types"/>
    <x v="1"/>
    <m/>
    <s v="2401005000-24031-VOC"/>
    <m/>
  </r>
  <r>
    <s v="Maryland"/>
    <x v="2"/>
    <x v="1"/>
    <n v="71.669859489999993"/>
    <n v="71.669859489899494"/>
    <n v="0.19517935590931201"/>
    <n v="2.723311546840954E-3"/>
    <n v="77.232871575770702"/>
    <n v="0.21032917095798084"/>
    <n v="80.042742457498804"/>
    <n v="0.21798132477532317"/>
    <s v="Employment"/>
    <n v="1.0691583039570396"/>
    <n v="1.1120864021452579"/>
    <m/>
    <n v="0.20867762913142743"/>
    <n v="0.21705630768621559"/>
    <s v="2401005000"/>
    <s v="Solvent - Industrial Surface Coating &amp; Solvent Use"/>
    <s v="Solvent Utilization"/>
    <s v="Surface Coating"/>
    <s v="Auto Refinishing: SIC 7532"/>
    <s v="Total: All Solvent Types"/>
    <x v="1"/>
    <m/>
    <s v="2401005000-24033-VOC"/>
    <m/>
  </r>
  <r>
    <s v="Virginia"/>
    <x v="3"/>
    <x v="1"/>
    <n v="18.00016329"/>
    <n v="18.0001632899748"/>
    <n v="4.9020052532610901E-2"/>
    <n v="2.7233115468409471E-3"/>
    <n v="19.049093340243001"/>
    <n v="5.1876615850334748E-2"/>
    <n v="19.524696582440701"/>
    <n v="5.3171831651526738E-2"/>
    <s v="Employment"/>
    <n v="1.1056036674427163"/>
    <n v="1.1792000057596272"/>
    <m/>
    <n v="5.4196749858289227E-2"/>
    <n v="5.7804446228792002E-2"/>
    <s v="2401005000"/>
    <s v="Solvent - Industrial Surface Coating &amp; Solvent Use"/>
    <s v="Solvent Utilization"/>
    <s v="Surface Coating"/>
    <s v="Auto Refinishing: SIC 7532"/>
    <s v="Total: All Solvent Types"/>
    <x v="1"/>
    <m/>
    <s v="2401005000-51013-VOC"/>
    <m/>
  </r>
  <r>
    <s v="Virginia"/>
    <x v="9"/>
    <x v="1"/>
    <n v="133.8634557"/>
    <n v="133.86345569981199"/>
    <n v="0.36455189460733101"/>
    <n v="2.7233115468409575E-3"/>
    <n v="157.91758517784999"/>
    <n v="0.43005878316407931"/>
    <n v="172.773099882217"/>
    <n v="0.4705149778927476"/>
    <s v="Employment"/>
    <n v="1.1407331378648504"/>
    <n v="1.1888354812229924"/>
    <m/>
    <n v="0.41585642664999695"/>
    <n v="0.43339222705625996"/>
    <s v="2401005000"/>
    <s v="Solvent - Industrial Surface Coating &amp; Solvent Use"/>
    <s v="Solvent Utilization"/>
    <s v="Surface Coating"/>
    <s v="Auto Refinishing: SIC 7532"/>
    <s v="Total: All Solvent Types"/>
    <x v="1"/>
    <m/>
    <s v="2401005000-51059-VOC"/>
    <m/>
  </r>
  <r>
    <s v="Virginia"/>
    <x v="4"/>
    <x v="1"/>
    <n v="45.83640475"/>
    <n v="45.836404749935703"/>
    <n v="0.124826810321176"/>
    <n v="2.7233115468409661E-3"/>
    <n v="61.093204481107399"/>
    <n v="0.16637582919691604"/>
    <n v="71.911940409764895"/>
    <n v="0.19583861767365221"/>
    <s v="Employment"/>
    <n v="1.1820289336364709"/>
    <n v="1.2460772431295832"/>
    <m/>
    <n v="0.14754890149318167"/>
    <n v="0.15554384767367038"/>
    <s v="2401005000"/>
    <s v="Solvent - Industrial Surface Coating &amp; Solvent Use"/>
    <s v="Solvent Utilization"/>
    <s v="Surface Coating"/>
    <s v="Auto Refinishing: SIC 7532"/>
    <s v="Total: All Solvent Types"/>
    <x v="1"/>
    <m/>
    <s v="2401005000-51107-VOC"/>
    <m/>
  </r>
  <r>
    <s v="Virginia"/>
    <x v="10"/>
    <x v="1"/>
    <n v="56.13735475"/>
    <n v="56.137354749921698"/>
    <n v="0.15287950639956699"/>
    <n v="2.7233115468409245E-3"/>
    <n v="67.217510356528706"/>
    <n v="0.18305422210383404"/>
    <n v="74.252202212724001"/>
    <n v="0.2022118796642785"/>
    <s v="Employment"/>
    <n v="1.1898949472362377"/>
    <n v="1.2771251790739548"/>
    <m/>
    <n v="0.18191055220081481"/>
    <n v="0.19524626698728481"/>
    <s v="2401005000"/>
    <s v="Solvent - Industrial Surface Coating &amp; Solvent Use"/>
    <s v="Solvent Utilization"/>
    <s v="Surface Coating"/>
    <s v="Auto Refinishing: SIC 7532"/>
    <s v="Total: All Solvent Types"/>
    <x v="1"/>
    <m/>
    <s v="2401005000-51153-VOC"/>
    <m/>
  </r>
  <r>
    <s v="Virginia"/>
    <x v="11"/>
    <x v="1"/>
    <n v="34.263116770000003"/>
    <n v="34.263116769951999"/>
    <n v="9.3309141530370093E-2"/>
    <n v="2.7233115468409505E-3"/>
    <n v="36.744268782983099"/>
    <n v="0.10006609145692535"/>
    <n v="37.982471100820803"/>
    <n v="0.10343810212641801"/>
    <s v="Employment"/>
    <n v="1.0072672441829524"/>
    <n v="1.0751618720988678"/>
    <m/>
    <n v="9.3987241846372957E-2"/>
    <n v="0.10032243129173092"/>
    <s v="2401005000"/>
    <s v="Solvent - Industrial Surface Coating &amp; Solvent Use"/>
    <s v="Solvent Utilization"/>
    <s v="Surface Coating"/>
    <s v="Auto Refinishing: SIC 7532"/>
    <s v="Total: All Solvent Types"/>
    <x v="1"/>
    <m/>
    <s v="2401005000-51510-VOC"/>
    <m/>
  </r>
  <r>
    <s v="Virginia"/>
    <x v="12"/>
    <x v="1"/>
    <n v="31.131239239999999"/>
    <n v="31.131239239956201"/>
    <n v="8.4780063289641799E-2"/>
    <n v="2.7233115468409822E-3"/>
    <n v="36.384355615062198"/>
    <n v="9.9085935770867412E-2"/>
    <n v="39.431140117998297"/>
    <n v="0.10738327918844945"/>
    <s v="Employment"/>
    <n v="1.0625592417061611"/>
    <n v="1.0767772511848339"/>
    <m/>
    <n v="9.0083839760842138E-2"/>
    <n v="9.1289243504296749E-2"/>
    <s v="2401005000"/>
    <s v="Solvent - Industrial Surface Coating &amp; Solvent Use"/>
    <s v="Solvent Utilization"/>
    <s v="Surface Coating"/>
    <s v="Auto Refinishing: SIC 7532"/>
    <s v="Total: All Solvent Types"/>
    <x v="1"/>
    <m/>
    <s v="2401005000-51600-VOC"/>
    <m/>
  </r>
  <r>
    <s v="Virginia"/>
    <x v="13"/>
    <x v="1"/>
    <n v="10.4966943"/>
    <n v="10.4966942999853"/>
    <n v="2.8585768790809599E-2"/>
    <n v="2.7233115468409544E-3"/>
    <n v="11.4186132050814"/>
    <n v="3.1096441190308775E-2"/>
    <n v="11.932067624370299"/>
    <n v="3.2494737539134753E-2"/>
    <s v="Employment"/>
    <n v="1.2446203080415557"/>
    <n v="1.3259344505225987"/>
    <m/>
    <n v="3.5578428358022128E-2"/>
    <n v="3.7902855634408178E-2"/>
    <s v="2401005000"/>
    <s v="Solvent - Industrial Surface Coating &amp; Solvent Use"/>
    <s v="Solvent Utilization"/>
    <s v="Surface Coating"/>
    <s v="Auto Refinishing: SIC 7532"/>
    <s v="Total: All Solvent Types"/>
    <x v="1"/>
    <m/>
    <s v="2401005000-51610-VOC"/>
    <m/>
  </r>
  <r>
    <s v="Virginia"/>
    <x v="5"/>
    <x v="1"/>
    <n v="16.76045981"/>
    <n v="16.7604598099764"/>
    <n v="4.5643953730872801E-2"/>
    <n v="2.7233115468409735E-3"/>
    <n v="20.5551646052769"/>
    <n v="5.5978117116767465E-2"/>
    <n v="22.8915001781135"/>
    <n v="6.2340686759568692E-2"/>
    <s v="Employment"/>
    <n v="1.0626817271189477"/>
    <n v="1.0893103528916537"/>
    <m/>
    <n v="4.8504995583261247E-2"/>
    <n v="4.9720431345947363E-2"/>
    <s v="2401005000"/>
    <s v="Solvent - Industrial Surface Coating &amp; Solvent Use"/>
    <s v="Solvent Utilization"/>
    <s v="Surface Coating"/>
    <s v="Auto Refinishing: SIC 7532"/>
    <s v="Total: All Solvent Types"/>
    <x v="1"/>
    <m/>
    <s v="2401005000-51683-VOC"/>
    <m/>
  </r>
  <r>
    <s v="Virginia"/>
    <x v="14"/>
    <x v="1"/>
    <n v="2.2265726579999998"/>
    <n v="2.2265726579968801"/>
    <n v="6.0636510294032704E-3"/>
    <n v="2.7233115468409596E-3"/>
    <n v="2.7826846181228899"/>
    <n v="7.5781171517507922E-3"/>
    <n v="3.1374110966135098"/>
    <n v="8.544147866594529E-3"/>
    <s v="Employment"/>
    <n v="1.1233017518770112"/>
    <n v="1.1478816589202718"/>
    <m/>
    <n v="6.8113098240995358E-3"/>
    <n v="6.9603538027450396E-3"/>
    <s v="2401005000"/>
    <s v="Solvent - Industrial Surface Coating &amp; Solvent Use"/>
    <s v="Solvent Utilization"/>
    <s v="Surface Coating"/>
    <s v="Auto Refinishing: SIC 7532"/>
    <s v="Total: All Solvent Types"/>
    <x v="1"/>
    <m/>
    <s v="2401005000-51685-VOC"/>
    <m/>
  </r>
  <r>
    <s v="District of Columbia"/>
    <x v="6"/>
    <x v="1"/>
    <n v="57.383962359999998"/>
    <n v="57.3839623599196"/>
    <n v="0.15627440729825501"/>
    <n v="2.7233115468409414E-3"/>
    <n v="62.933491967262"/>
    <n v="0.17138750535746625"/>
    <n v="66.691817557978098"/>
    <n v="0.18162259683545118"/>
    <s v="Employment"/>
    <n v="1.1125759036334977"/>
    <n v="1.1554041707984846"/>
    <m/>
    <n v="0.17386713991464534"/>
    <n v="0.18056010198146497"/>
    <s v="2401008000"/>
    <s v="Solvent - Industrial Surface Coating &amp; Solvent Use"/>
    <s v="Solvent Utilization"/>
    <s v="Surface Coating"/>
    <s v="Traffic Markings"/>
    <s v="Total: All Solvent Types"/>
    <x v="1"/>
    <m/>
    <s v="2401008000-11001-VOC"/>
    <m/>
  </r>
  <r>
    <s v="Maryland"/>
    <x v="7"/>
    <x v="1"/>
    <n v="12.18299099"/>
    <n v="12.182990989982899"/>
    <n v="3.3178080038079802E-2"/>
    <n v="2.7233115468409596E-3"/>
    <n v="13.5429404321006"/>
    <n v="3.6881646056918863E-2"/>
    <n v="13.8475270467102"/>
    <n v="3.7711130301498377E-2"/>
    <s v="Employment"/>
    <n v="1.0339308317341065"/>
    <n v="1.0518639500224574"/>
    <m/>
    <n v="3.4303839889112606E-2"/>
    <n v="3.4898826323015865E-2"/>
    <s v="2401008000"/>
    <s v="Solvent - Industrial Surface Coating &amp; Solvent Use"/>
    <s v="Solvent Utilization"/>
    <s v="Surface Coating"/>
    <s v="Traffic Markings"/>
    <s v="Total: All Solvent Types"/>
    <x v="1"/>
    <m/>
    <s v="2401008000-24009-VOC"/>
    <m/>
  </r>
  <r>
    <s v="Maryland"/>
    <x v="0"/>
    <x v="1"/>
    <n v="20.411931129999999"/>
    <n v="20.4119311299713"/>
    <n v="5.5588047739573501E-2"/>
    <n v="2.7233115468409705E-3"/>
    <n v="22.469564021672198"/>
    <n v="6.119162315270233E-2"/>
    <n v="22.893147292683299"/>
    <n v="6.2345172365695527E-2"/>
    <s v="Employment"/>
    <n v="1.1494562546354627"/>
    <n v="1.2365582750270308"/>
    <m/>
    <n v="6.389602915722746E-2"/>
    <n v="6.873786042496724E-2"/>
    <s v="2401008000"/>
    <s v="Solvent - Industrial Surface Coating &amp; Solvent Use"/>
    <s v="Solvent Utilization"/>
    <s v="Surface Coating"/>
    <s v="Traffic Markings"/>
    <s v="Total: All Solvent Types"/>
    <x v="1"/>
    <m/>
    <s v="2401008000-24017-VOC"/>
    <m/>
  </r>
  <r>
    <s v="Maryland"/>
    <x v="1"/>
    <x v="1"/>
    <n v="51.895448250000001"/>
    <n v="51.895448249927597"/>
    <n v="0.14132747344751401"/>
    <n v="2.7233115468409349E-3"/>
    <n v="59.565998400302398"/>
    <n v="0.16221677124265219"/>
    <n v="61.528834790190103"/>
    <n v="0.16756218624779295"/>
    <s v="Employment"/>
    <n v="1.1441294512813505"/>
    <n v="1.2247937540008487"/>
    <m/>
    <n v="0.16169692464648383"/>
    <n v="0.17309700674723594"/>
    <s v="2401008000"/>
    <s v="Solvent - Industrial Surface Coating &amp; Solvent Use"/>
    <s v="Solvent Utilization"/>
    <s v="Surface Coating"/>
    <s v="Traffic Markings"/>
    <s v="Total: All Solvent Types"/>
    <x v="1"/>
    <m/>
    <s v="2401008000-24021-VOC"/>
    <m/>
  </r>
  <r>
    <s v="Maryland"/>
    <x v="8"/>
    <x v="1"/>
    <n v="122.9200881"/>
    <n v="122.920088099829"/>
    <n v="0.33474969526096898"/>
    <n v="2.7233115468409323E-3"/>
    <n v="140.86869702937099"/>
    <n v="0.38362934920852299"/>
    <n v="149.018465599536"/>
    <n v="0.40582370805973467"/>
    <s v="Employment"/>
    <n v="1.0977892034918355"/>
    <n v="1.1427409443629737"/>
    <m/>
    <n v="0.36748460132967381"/>
    <n v="0.38253218288773733"/>
    <s v="2401008000"/>
    <s v="Solvent - Industrial Surface Coating &amp; Solvent Use"/>
    <s v="Solvent Utilization"/>
    <s v="Surface Coating"/>
    <s v="Traffic Markings"/>
    <s v="Total: All Solvent Types"/>
    <x v="1"/>
    <m/>
    <s v="2401008000-24031-VOC"/>
    <m/>
  </r>
  <r>
    <s v="Maryland"/>
    <x v="2"/>
    <x v="1"/>
    <n v="149.9950671"/>
    <n v="149.99506709978999"/>
    <n v="0.40848329820204299"/>
    <n v="2.7233115468409622E-3"/>
    <n v="160.40871265137301"/>
    <n v="0.43684289937737808"/>
    <n v="163.87607385908899"/>
    <n v="0.44628560419141944"/>
    <s v="Employment"/>
    <n v="1.0691583039570396"/>
    <n v="1.1120864021452579"/>
    <m/>
    <n v="0.43673331030047391"/>
    <n v="0.45426872143393848"/>
    <s v="2401008000"/>
    <s v="Solvent - Industrial Surface Coating &amp; Solvent Use"/>
    <s v="Solvent Utilization"/>
    <s v="Surface Coating"/>
    <s v="Traffic Markings"/>
    <s v="Total: All Solvent Types"/>
    <x v="1"/>
    <m/>
    <s v="2401008000-24033-VOC"/>
    <m/>
  </r>
  <r>
    <s v="Virginia"/>
    <x v="3"/>
    <x v="1"/>
    <n v="4.4040335539999997"/>
    <n v="4.4040335539938296"/>
    <n v="1.19935554302663E-2"/>
    <n v="2.723311546840931E-3"/>
    <n v="4.9350399842753099"/>
    <n v="1.3439651373298637E-2"/>
    <n v="5.2509601225586202"/>
    <n v="1.430000033376516E-2"/>
    <s v="Employment"/>
    <n v="1.1056036674427163"/>
    <n v="1.1792000057596272"/>
    <m/>
    <n v="1.3260118869379927E-2"/>
    <n v="1.4142800632448429E-2"/>
    <s v="2401008000"/>
    <s v="Solvent - Industrial Surface Coating &amp; Solvent Use"/>
    <s v="Solvent Utilization"/>
    <s v="Surface Coating"/>
    <s v="Traffic Markings"/>
    <s v="Total: All Solvent Types"/>
    <x v="1"/>
    <m/>
    <s v="2401008000-51013-VOC"/>
    <m/>
  </r>
  <r>
    <s v="Virginia"/>
    <x v="9"/>
    <x v="1"/>
    <n v="27.78482322"/>
    <n v="27.784823219960899"/>
    <n v="7.5666729901854801E-2"/>
    <n v="2.7233115468409765E-3"/>
    <n v="32.649243181493297"/>
    <n v="8.8914060951779714E-2"/>
    <n v="34.696591210103499"/>
    <n v="9.4489627478495986E-2"/>
    <s v="Employment"/>
    <n v="1.1407331378648504"/>
    <n v="1.1888354812229924"/>
    <m/>
    <n v="8.631554623291493E-2"/>
    <n v="8.9955293255441743E-2"/>
    <s v="2401008000"/>
    <s v="Solvent - Industrial Surface Coating &amp; Solvent Use"/>
    <s v="Solvent Utilization"/>
    <s v="Surface Coating"/>
    <s v="Traffic Markings"/>
    <s v="Total: All Solvent Types"/>
    <x v="1"/>
    <m/>
    <s v="2401008000-51059-VOC"/>
    <m/>
  </r>
  <r>
    <s v="Virginia"/>
    <x v="4"/>
    <x v="1"/>
    <n v="13.390973369999999"/>
    <n v="13.3909733699812"/>
    <n v="3.6467792401909699E-2"/>
    <n v="2.723311546840967E-3"/>
    <n v="16.481349114951101"/>
    <n v="4.4883848352263486E-2"/>
    <n v="17.429812021157201"/>
    <n v="4.7466808336484895E-2"/>
    <s v="Employment"/>
    <n v="1.1820289336364709"/>
    <n v="1.2460772431295832"/>
    <m/>
    <n v="4.3105985764905513E-2"/>
    <n v="4.5441686219193603E-2"/>
    <s v="2401008000"/>
    <s v="Solvent - Industrial Surface Coating &amp; Solvent Use"/>
    <s v="Solvent Utilization"/>
    <s v="Surface Coating"/>
    <s v="Traffic Markings"/>
    <s v="Total: All Solvent Types"/>
    <x v="1"/>
    <m/>
    <s v="2401008000-51107-VOC"/>
    <m/>
  </r>
  <r>
    <s v="Virginia"/>
    <x v="10"/>
    <x v="1"/>
    <n v="12.02793834"/>
    <n v="12.0279383399831"/>
    <n v="3.27558233659671E-2"/>
    <n v="2.7233115468409631E-3"/>
    <n v="13.933539755557"/>
    <n v="3.7945369704675991E-2"/>
    <n v="14.693578317890999"/>
    <n v="4.0015191497524576E-2"/>
    <s v="Employment"/>
    <n v="1.1898949472362377"/>
    <n v="1.2771251790739548"/>
    <m/>
    <n v="3.8975988715726946E-2"/>
    <n v="4.1833286781975565E-2"/>
    <s v="2401008000"/>
    <s v="Solvent - Industrial Surface Coating &amp; Solvent Use"/>
    <s v="Solvent Utilization"/>
    <s v="Surface Coating"/>
    <s v="Traffic Markings"/>
    <s v="Total: All Solvent Types"/>
    <x v="1"/>
    <m/>
    <s v="2401008000-51153-VOC"/>
    <m/>
  </r>
  <r>
    <s v="Virginia"/>
    <x v="11"/>
    <x v="1"/>
    <n v="1.96875019"/>
    <n v="1.9687501899972399"/>
    <n v="5.36152012526482E-3"/>
    <n v="2.7233115468409614E-3"/>
    <n v="2.2275518301198498"/>
    <n v="6.0663176201521023E-3"/>
    <n v="2.3754338584802102"/>
    <n v="6.4690464555561345E-3"/>
    <s v="Employment"/>
    <n v="1.0072672441829524"/>
    <n v="1.0751618720988678"/>
    <m/>
    <n v="5.4004836012069334E-3"/>
    <n v="5.7645020151754801E-3"/>
    <s v="2401008000"/>
    <s v="Solvent - Industrial Surface Coating &amp; Solvent Use"/>
    <s v="Solvent Utilization"/>
    <s v="Surface Coating"/>
    <s v="Traffic Markings"/>
    <s v="Total: All Solvent Types"/>
    <x v="1"/>
    <m/>
    <s v="2401008000-51510-VOC"/>
    <m/>
  </r>
  <r>
    <s v="Virginia"/>
    <x v="12"/>
    <x v="1"/>
    <n v="0.61986123699999995"/>
    <n v="0.61986123699913298"/>
    <n v="1.68807526415885E-3"/>
    <n v="2.7233115468409444E-3"/>
    <n v="0.72684724433895698"/>
    <n v="1.979431493297803E-3"/>
    <n v="0.77106805596964501"/>
    <n v="2.0998585402223339E-3"/>
    <s v="Employment"/>
    <n v="1.0625592417061611"/>
    <n v="1.0767772511848339"/>
    <m/>
    <n v="1.7936799726275552E-3"/>
    <n v="1.8176810427340789E-3"/>
    <s v="2401008000"/>
    <s v="Solvent - Industrial Surface Coating &amp; Solvent Use"/>
    <s v="Solvent Utilization"/>
    <s v="Surface Coating"/>
    <s v="Traffic Markings"/>
    <s v="Total: All Solvent Types"/>
    <x v="1"/>
    <m/>
    <s v="2401008000-51600-VOC"/>
    <m/>
  </r>
  <r>
    <s v="Virginia"/>
    <x v="13"/>
    <x v="1"/>
    <n v="0.276249193"/>
    <n v="0.27624919299961298"/>
    <n v="7.5231261710133996E-4"/>
    <n v="2.7233115468409492E-3"/>
    <n v="0.31356547368037102"/>
    <n v="8.539364751644061E-4"/>
    <n v="0.33271698479144102"/>
    <n v="9.0609200651263586E-4"/>
    <s v="Employment"/>
    <n v="1.2446203080415557"/>
    <n v="1.3259344505225987"/>
    <m/>
    <n v="9.3634356124021865E-4"/>
    <n v="9.9751721657748344E-4"/>
    <s v="2401008000"/>
    <s v="Solvent - Industrial Surface Coating &amp; Solvent Use"/>
    <s v="Solvent Utilization"/>
    <s v="Surface Coating"/>
    <s v="Traffic Markings"/>
    <s v="Total: All Solvent Types"/>
    <x v="1"/>
    <m/>
    <s v="2401008000-51610-VOC"/>
    <m/>
  </r>
  <r>
    <s v="Virginia"/>
    <x v="5"/>
    <x v="1"/>
    <n v="0.88692928100000001"/>
    <n v="0.88692928099876001"/>
    <n v="2.41538475217526E-3"/>
    <n v="2.7233115468409449E-3"/>
    <n v="1.0031362494518701"/>
    <n v="2.7318525311869962E-3"/>
    <n v="1.02576143676922"/>
    <n v="2.7934679650577746E-3"/>
    <s v="Employment"/>
    <n v="1.0626817271189477"/>
    <n v="1.0893103528916537"/>
    <m/>
    <n v="2.5667852400983768E-3"/>
    <n v="2.6311036167611518E-3"/>
    <s v="2401008000"/>
    <s v="Solvent - Industrial Surface Coating &amp; Solvent Use"/>
    <s v="Solvent Utilization"/>
    <s v="Surface Coating"/>
    <s v="Traffic Markings"/>
    <s v="Total: All Solvent Types"/>
    <x v="1"/>
    <m/>
    <s v="2401008000-51683-VOC"/>
    <m/>
  </r>
  <r>
    <s v="Virginia"/>
    <x v="14"/>
    <x v="1"/>
    <n v="0.187324509"/>
    <n v="0.18732450899973699"/>
    <n v="5.1014299836529896E-4"/>
    <n v="2.72331154684097E-3"/>
    <n v="0.213113204148421"/>
    <n v="5.8037364964167186E-4"/>
    <n v="0.21776718281303301"/>
    <n v="5.9304788347776119E-4"/>
    <s v="Employment"/>
    <n v="1.1233017518770112"/>
    <n v="1.1478816589202718"/>
    <m/>
    <n v="5.7304452377153156E-4"/>
    <n v="5.8558379125012085E-4"/>
    <s v="2401008000"/>
    <s v="Solvent - Industrial Surface Coating &amp; Solvent Use"/>
    <s v="Solvent Utilization"/>
    <s v="Surface Coating"/>
    <s v="Traffic Markings"/>
    <s v="Total: All Solvent Types"/>
    <x v="1"/>
    <m/>
    <s v="2401008000-51685-VOC"/>
    <m/>
  </r>
  <r>
    <s v="Maryland"/>
    <x v="7"/>
    <x v="1"/>
    <n v="0.44365338599999998"/>
    <n v="0.44365338599964199"/>
    <n v="1.2299106952752101E-3"/>
    <n v="2.7722333111556657E-3"/>
    <n v="0.40577785986820802"/>
    <n v="1.1249109000561021E-3"/>
    <n v="0.40886606545651499"/>
    <n v="1.1334721264597038E-3"/>
    <s v="Employment"/>
    <n v="1.0339308317341065"/>
    <n v="1.0518639500224574"/>
    <m/>
    <n v="1.2716425881245711E-3"/>
    <n v="1.2936987221070493E-3"/>
    <s v="2401015000"/>
    <s v="Solvent - Industrial Surface Coating &amp; Solvent Use"/>
    <s v="Solvent Utilization"/>
    <s v="Surface Coating"/>
    <s v="Factory Finished Wood: SIC 2426 thru 242"/>
    <s v="Total: All Solvent Types"/>
    <x v="1"/>
    <m/>
    <s v="2401015000-24009-VOC"/>
    <m/>
  </r>
  <r>
    <s v="Maryland"/>
    <x v="0"/>
    <x v="1"/>
    <n v="9.3729589000000002E-2"/>
    <n v="9.3729588999924895E-2"/>
    <n v="2.5984028886652099E-4"/>
    <n v="2.7722333111556605E-3"/>
    <n v="8.5727717247145604E-2"/>
    <n v="2.3765723344187068E-4"/>
    <n v="8.6380155050335194E-2"/>
    <n v="2.3946594325333008E-4"/>
    <s v="Employment"/>
    <n v="1.1494562546354627"/>
    <n v="1.2365582750270308"/>
    <m/>
    <n v="2.9867504524390794E-4"/>
    <n v="3.213076593833106E-4"/>
    <s v="2401015000"/>
    <s v="Solvent - Industrial Surface Coating &amp; Solvent Use"/>
    <s v="Solvent Utilization"/>
    <s v="Surface Coating"/>
    <s v="Factory Finished Wood: SIC 2426 thru 242"/>
    <s v="Total: All Solvent Types"/>
    <x v="1"/>
    <m/>
    <s v="2401015000-24017-VOC"/>
    <m/>
  </r>
  <r>
    <s v="Maryland"/>
    <x v="1"/>
    <x v="1"/>
    <n v="2.9056172469999999"/>
    <n v="2.90561724699768"/>
    <n v="8.0550489215953196E-3"/>
    <n v="2.7722333111556423E-3"/>
    <n v="2.65755922368598"/>
    <n v="7.3673742062712027E-3"/>
    <n v="2.6777847955013199"/>
    <n v="7.4234442101948584E-3"/>
    <s v="Employment"/>
    <n v="1.1441294512813505"/>
    <n v="1.2247937540008487"/>
    <m/>
    <n v="9.216018702709286E-3"/>
    <n v="9.8657736073412185E-3"/>
    <s v="2401015000"/>
    <s v="Solvent - Industrial Surface Coating &amp; Solvent Use"/>
    <s v="Solvent Utilization"/>
    <s v="Surface Coating"/>
    <s v="Factory Finished Wood: SIC 2426 thru 242"/>
    <s v="Total: All Solvent Types"/>
    <x v="1"/>
    <m/>
    <s v="2401015000-24021-VOC"/>
    <m/>
  </r>
  <r>
    <s v="Maryland"/>
    <x v="8"/>
    <x v="1"/>
    <n v="0.17183757899999999"/>
    <n v="0.17183757899986199"/>
    <n v="4.7637386061176001E-4"/>
    <n v="2.7722333111556618E-3"/>
    <n v="0.15716748085757701"/>
    <n v="4.3570492586379479E-4"/>
    <n v="0.15836361682429001"/>
    <n v="4.3902089383538796E-4"/>
    <s v="Employment"/>
    <n v="1.0977892034918355"/>
    <n v="1.1427409443629737"/>
    <m/>
    <n v="5.2295808100531467E-4"/>
    <n v="5.4437191534531819E-4"/>
    <s v="2401015000"/>
    <s v="Solvent - Industrial Surface Coating &amp; Solvent Use"/>
    <s v="Solvent Utilization"/>
    <s v="Surface Coating"/>
    <s v="Factory Finished Wood: SIC 2426 thru 242"/>
    <s v="Total: All Solvent Types"/>
    <x v="1"/>
    <m/>
    <s v="2401015000-24031-VOC"/>
    <m/>
  </r>
  <r>
    <s v="Maryland"/>
    <x v="2"/>
    <x v="1"/>
    <n v="1.5621598E-2"/>
    <n v="1.5621597999987399E-2"/>
    <n v="4.33067143490479E-5"/>
    <n v="2.7722333111556727E-3"/>
    <n v="1.4287952722086199E-2"/>
    <n v="3.9609538484384734E-5"/>
    <n v="1.4396692354791E-2"/>
    <n v="3.9910990116411808E-5"/>
    <s v="Employment"/>
    <n v="1.0691583039570396"/>
    <n v="1.1120864021452579"/>
    <m/>
    <n v="4.6301733263380044E-5"/>
    <n v="4.8160808149165094E-5"/>
    <s v="2401015000"/>
    <s v="Solvent - Industrial Surface Coating &amp; Solvent Use"/>
    <s v="Solvent Utilization"/>
    <s v="Surface Coating"/>
    <s v="Factory Finished Wood: SIC 2426 thru 242"/>
    <s v="Total: All Solvent Types"/>
    <x v="1"/>
    <m/>
    <s v="2401015000-24033-VOC"/>
    <m/>
  </r>
  <r>
    <s v="Virginia"/>
    <x v="3"/>
    <x v="1"/>
    <n v="3.5230348000000002E-2"/>
    <n v="3.5230347999971802E-2"/>
    <n v="9.7666744289127695E-5"/>
    <n v="2.772233311155651E-3"/>
    <n v="3.2222666759613598E-2"/>
    <n v="8.932875016526874E-5"/>
    <n v="3.2467900000257802E-2"/>
    <n v="9.0008593923985252E-5"/>
    <s v="Employment"/>
    <n v="1.1056036674427163"/>
    <n v="1.1792000057596272"/>
    <m/>
    <n v="1.0798071067324954E-4"/>
    <n v="1.1516862542826342E-4"/>
    <s v="2401015000"/>
    <s v="Solvent - Industrial Surface Coating &amp; Solvent Use"/>
    <s v="Solvent Utilization"/>
    <s v="Surface Coating"/>
    <s v="Factory Finished Wood: SIC 2426 thru 242"/>
    <s v="Total: All Solvent Types"/>
    <x v="1"/>
    <m/>
    <s v="2401015000-51013-VOC"/>
    <m/>
  </r>
  <r>
    <s v="Virginia"/>
    <x v="9"/>
    <x v="1"/>
    <n v="8.8075870000000001E-2"/>
    <n v="8.8075869999929599E-2"/>
    <n v="2.4416686072281901E-4"/>
    <n v="2.7722333111556453E-3"/>
    <n v="8.0556666899033902E-2"/>
    <n v="2.2332187541317114E-4"/>
    <n v="8.1169750000644594E-2"/>
    <n v="2.250214848099629E-4"/>
    <s v="Employment"/>
    <n v="1.1407331378648504"/>
    <n v="1.1888354812229924"/>
    <m/>
    <n v="2.7852922919495123E-4"/>
    <n v="2.9027422736611989E-4"/>
    <s v="2401015000"/>
    <s v="Solvent - Industrial Surface Coating &amp; Solvent Use"/>
    <s v="Solvent Utilization"/>
    <s v="Surface Coating"/>
    <s v="Factory Finished Wood: SIC 2426 thru 242"/>
    <s v="Total: All Solvent Types"/>
    <x v="1"/>
    <m/>
    <s v="2401015000-51059-VOC"/>
    <m/>
  </r>
  <r>
    <s v="Virginia"/>
    <x v="4"/>
    <x v="1"/>
    <n v="2.8008126739999999"/>
    <n v="2.8008126739977501"/>
    <n v="7.7645061931635303E-3"/>
    <n v="2.7722333111556636E-3"/>
    <n v="2.5617020147063099"/>
    <n v="7.101635658423408E-3"/>
    <n v="2.5811980573932098"/>
    <n v="7.1556832373957449E-3"/>
    <s v="Employment"/>
    <n v="1.1820289336364709"/>
    <n v="1.2460772431295832"/>
    <m/>
    <n v="9.177870975718861E-3"/>
    <n v="9.6751744714397864E-3"/>
    <s v="2401015000"/>
    <s v="Solvent - Industrial Surface Coating &amp; Solvent Use"/>
    <s v="Solvent Utilization"/>
    <s v="Surface Coating"/>
    <s v="Factory Finished Wood: SIC 2426 thru 242"/>
    <s v="Total: All Solvent Types"/>
    <x v="1"/>
    <m/>
    <s v="2401015000-51107-VOC"/>
    <m/>
  </r>
  <r>
    <s v="Virginia"/>
    <x v="10"/>
    <x v="1"/>
    <n v="1.2448053699999999"/>
    <n v="1.244805369999"/>
    <n v="3.45089091261668E-3"/>
    <n v="2.7722333111556644E-3"/>
    <n v="1.1385339883127901"/>
    <n v="3.1562818482836303E-3"/>
    <n v="1.1471988943437099"/>
    <n v="3.1803029894205801E-3"/>
    <s v="Employment"/>
    <n v="1.1898949472362377"/>
    <n v="1.2771251790739548"/>
    <m/>
    <n v="4.1061976603860365E-3"/>
    <n v="4.4072196747402606E-3"/>
    <s v="2401015000"/>
    <s v="Solvent - Industrial Surface Coating &amp; Solvent Use"/>
    <s v="Solvent Utilization"/>
    <s v="Surface Coating"/>
    <s v="Factory Finished Wood: SIC 2426 thru 242"/>
    <s v="Total: All Solvent Types"/>
    <x v="1"/>
    <m/>
    <s v="2401015000-51153-VOC"/>
    <m/>
  </r>
  <r>
    <s v="Virginia"/>
    <x v="11"/>
    <x v="1"/>
    <n v="0.123306218"/>
    <n v="0.123306217999901"/>
    <n v="3.41833605011947E-4"/>
    <n v="2.7722333111556583E-3"/>
    <n v="0.11277933365864699"/>
    <n v="3.1265062557843973E-4"/>
    <n v="0.11363765000090199"/>
    <n v="3.1503007873394834E-4"/>
    <s v="Employment"/>
    <n v="1.0072672441829524"/>
    <n v="1.0751618720988678"/>
    <m/>
    <n v="3.4431779328950772E-4"/>
    <n v="3.6752645871094988E-4"/>
    <s v="2401015000"/>
    <s v="Solvent - Industrial Surface Coating &amp; Solvent Use"/>
    <s v="Solvent Utilization"/>
    <s v="Surface Coating"/>
    <s v="Factory Finished Wood: SIC 2426 thru 242"/>
    <s v="Total: All Solvent Types"/>
    <x v="1"/>
    <m/>
    <s v="2401015000-51510-VOC"/>
    <m/>
  </r>
  <r>
    <s v="District of Columbia"/>
    <x v="6"/>
    <x v="1"/>
    <n v="1.1673362199999999"/>
    <n v="1.16733621999906"/>
    <n v="3.1847481713059901E-3"/>
    <n v="2.7282184144929167E-3"/>
    <n v="1.1778589148946299"/>
    <n v="3.2134563812901743E-3"/>
    <n v="1.25681490844809"/>
    <n v="3.4288655768373081E-3"/>
    <s v="Employment"/>
    <n v="1.1125759036334977"/>
    <n v="1.1554041707984846"/>
    <m/>
    <n v="3.5432740745358913E-3"/>
    <n v="3.6796713200697873E-3"/>
    <s v="2401020000"/>
    <s v="Solvent - Industrial Surface Coating &amp; Solvent Use"/>
    <s v="Solvent Utilization"/>
    <s v="Surface Coating"/>
    <s v="Wood Furniture: SIC 25"/>
    <s v="Total: All Solvent Types"/>
    <x v="1"/>
    <m/>
    <s v="2401020000-11001-VOC"/>
    <m/>
  </r>
  <r>
    <s v="Maryland"/>
    <x v="7"/>
    <x v="1"/>
    <n v="2.2259559059999998"/>
    <n v="2.2259559059981999"/>
    <n v="6.0728938925935904E-3"/>
    <n v="2.7282184144929336E-3"/>
    <n v="2.2460212945713698"/>
    <n v="6.1276366551928684E-3"/>
    <n v="2.3965799401040302"/>
    <n v="6.538393524396187E-3"/>
    <s v="Employment"/>
    <n v="1.0339308317341065"/>
    <n v="1.0518639500224574"/>
    <m/>
    <n v="6.2789522334022662E-3"/>
    <n v="6.3878581579307507E-3"/>
    <s v="2401020000"/>
    <s v="Solvent - Industrial Surface Coating &amp; Solvent Use"/>
    <s v="Solvent Utilization"/>
    <s v="Surface Coating"/>
    <s v="Wood Furniture: SIC 25"/>
    <s v="Total: All Solvent Types"/>
    <x v="1"/>
    <m/>
    <s v="2401020000-24009-VOC"/>
    <m/>
  </r>
  <r>
    <s v="Maryland"/>
    <x v="0"/>
    <x v="1"/>
    <n v="0.68494952799999997"/>
    <n v="0.68494952799945497"/>
    <n v="1.86869191528633E-3"/>
    <n v="2.7282184144928954E-3"/>
    <n v="0.69112385445186297"/>
    <n v="1.8855368264108802E-3"/>
    <n v="0.73745229829747005"/>
    <n v="2.0119309400252654E-3"/>
    <s v="Employment"/>
    <n v="1.1494562546354627"/>
    <n v="1.2365582750270308"/>
    <m/>
    <n v="2.1479796100125942E-3"/>
    <n v="2.3107464513234225E-3"/>
    <s v="2401020000"/>
    <s v="Solvent - Industrial Surface Coating &amp; Solvent Use"/>
    <s v="Solvent Utilization"/>
    <s v="Surface Coating"/>
    <s v="Wood Furniture: SIC 25"/>
    <s v="Total: All Solvent Types"/>
    <x v="1"/>
    <m/>
    <s v="2401020000-24017-VOC"/>
    <m/>
  </r>
  <r>
    <s v="Maryland"/>
    <x v="1"/>
    <x v="1"/>
    <n v="6.6208188979999996"/>
    <n v="6.62081889799473"/>
    <n v="1.8063040036531801E-2"/>
    <n v="2.7282184144928985E-3"/>
    <n v="6.6805008097085601"/>
    <n v="1.8225865327081613E-2"/>
    <n v="7.12831809257254"/>
    <n v="1.9447608684519297E-2"/>
    <s v="Employment"/>
    <n v="1.1441294512813505"/>
    <n v="1.2247937540008487"/>
    <m/>
    <n v="2.0666456085470193E-2"/>
    <n v="2.2123498615011412E-2"/>
    <s v="2401020000"/>
    <s v="Solvent - Industrial Surface Coating &amp; Solvent Use"/>
    <s v="Solvent Utilization"/>
    <s v="Surface Coating"/>
    <s v="Wood Furniture: SIC 25"/>
    <s v="Total: All Solvent Types"/>
    <x v="1"/>
    <m/>
    <s v="2401020000-24021-VOC"/>
    <m/>
  </r>
  <r>
    <s v="Maryland"/>
    <x v="8"/>
    <x v="1"/>
    <n v="5.6163661420000004"/>
    <n v="5.6163661419954796"/>
    <n v="1.5322673531126599E-2"/>
    <n v="2.7282184144929154E-3"/>
    <n v="5.6669936358755697"/>
    <n v="1.5460796392209888E-2"/>
    <n v="6.0468719959436097"/>
    <n v="1.6497187529414887E-2"/>
    <s v="Employment"/>
    <n v="1.0977892034918355"/>
    <n v="1.1427409443629737"/>
    <m/>
    <n v="1.6821065571100899E-2"/>
    <n v="1.7509846421125151E-2"/>
    <s v="2401020000"/>
    <s v="Solvent - Industrial Surface Coating &amp; Solvent Use"/>
    <s v="Solvent Utilization"/>
    <s v="Surface Coating"/>
    <s v="Wood Furniture: SIC 25"/>
    <s v="Total: All Solvent Types"/>
    <x v="1"/>
    <m/>
    <s v="2401020000-24031-VOC"/>
    <m/>
  </r>
  <r>
    <s v="Maryland"/>
    <x v="2"/>
    <x v="1"/>
    <n v="9.5703070869999998"/>
    <n v="9.5703070869923295"/>
    <n v="2.6109888027084499E-2"/>
    <n v="2.7282184144929128E-3"/>
    <n v="9.6565765094671594"/>
    <n v="2.6345249854087999E-2"/>
    <n v="10.3038905323849"/>
    <n v="2.8111263891371665E-2"/>
    <s v="Employment"/>
    <n v="1.0691583039570396"/>
    <n v="1.1120864021452579"/>
    <m/>
    <n v="2.7915603599545879E-2"/>
    <n v="2.9036451436455946E-2"/>
    <s v="2401020000"/>
    <s v="Solvent - Industrial Surface Coating &amp; Solvent Use"/>
    <s v="Solvent Utilization"/>
    <s v="Surface Coating"/>
    <s v="Wood Furniture: SIC 25"/>
    <s v="Total: All Solvent Types"/>
    <x v="1"/>
    <m/>
    <s v="2401020000-24033-VOC"/>
    <m/>
  </r>
  <r>
    <s v="Virginia"/>
    <x v="3"/>
    <x v="1"/>
    <n v="2.4086614169999998"/>
    <n v="2.4086614169980698"/>
    <n v="6.5713544321327304E-3"/>
    <n v="2.7282184144929145E-3"/>
    <n v="2.4303737641038601"/>
    <n v="6.6305904573286095E-3"/>
    <n v="2.5932901990219199"/>
    <n v="7.0750620750955973E-3"/>
    <s v="Employment"/>
    <n v="1.1056036674427163"/>
    <n v="1.1792000057596272"/>
    <m/>
    <n v="7.2653135602318954E-3"/>
    <n v="7.7489411842194674E-3"/>
    <s v="2401020000"/>
    <s v="Solvent - Industrial Surface Coating &amp; Solvent Use"/>
    <s v="Solvent Utilization"/>
    <s v="Surface Coating"/>
    <s v="Wood Furniture: SIC 25"/>
    <s v="Total: All Solvent Types"/>
    <x v="1"/>
    <m/>
    <s v="2401020000-51013-VOC"/>
    <m/>
  </r>
  <r>
    <s v="Virginia"/>
    <x v="9"/>
    <x v="1"/>
    <n v="30.56706299"/>
    <n v="30.567062989975401"/>
    <n v="8.3393624126216301E-2"/>
    <n v="2.7282184144929332E-3"/>
    <n v="30.842603037638199"/>
    <n v="8.4145357558180214E-2"/>
    <n v="32.9100903536633"/>
    <n v="8.9785914525490465E-2"/>
    <s v="Employment"/>
    <n v="1.1407331378648504"/>
    <n v="1.1888354812229924"/>
    <m/>
    <n v="9.5129870527420612E-2"/>
    <n v="9.9141299269019711E-2"/>
    <s v="2401020000"/>
    <s v="Solvent - Industrial Surface Coating &amp; Solvent Use"/>
    <s v="Solvent Utilization"/>
    <s v="Surface Coating"/>
    <s v="Wood Furniture: SIC 25"/>
    <s v="Total: All Solvent Types"/>
    <x v="1"/>
    <m/>
    <s v="2401020000-51059-VOC"/>
    <m/>
  </r>
  <r>
    <s v="Virginia"/>
    <x v="4"/>
    <x v="1"/>
    <n v="18.237007869999999"/>
    <n v="18.237007869985401"/>
    <n v="4.9754540696146501E-2"/>
    <n v="2.7282184144929215E-3"/>
    <n v="18.4014013552008"/>
    <n v="5.0203042029733823E-2"/>
    <n v="19.634911505188398"/>
    <n v="5.3568327135393917E-2"/>
    <s v="Employment"/>
    <n v="1.1820289336364709"/>
    <n v="1.2460772431295832"/>
    <m/>
    <n v="5.881130668263844E-2"/>
    <n v="6.1998000903832888E-2"/>
    <s v="2401020000"/>
    <s v="Solvent - Industrial Surface Coating &amp; Solvent Use"/>
    <s v="Solvent Utilization"/>
    <s v="Surface Coating"/>
    <s v="Wood Furniture: SIC 25"/>
    <s v="Total: All Solvent Types"/>
    <x v="1"/>
    <m/>
    <s v="2401020000-51107-VOC"/>
    <m/>
  </r>
  <r>
    <s v="Virginia"/>
    <x v="10"/>
    <x v="1"/>
    <n v="35.556433069999997"/>
    <n v="35.556433069971497"/>
    <n v="9.7005715455181399E-2"/>
    <n v="2.7282184144929236E-3"/>
    <n v="35.876948693799299"/>
    <n v="9.7880152082241087E-2"/>
    <n v="38.281905767999397"/>
    <n v="0.10444140025813882"/>
    <s v="Employment"/>
    <n v="1.1898949472362377"/>
    <n v="1.2771251790739548"/>
    <m/>
    <n v="0.11542661067315656"/>
    <n v="0.12388844172189566"/>
    <s v="2401020000"/>
    <s v="Solvent - Industrial Surface Coating &amp; Solvent Use"/>
    <s v="Solvent Utilization"/>
    <s v="Surface Coating"/>
    <s v="Wood Furniture: SIC 25"/>
    <s v="Total: All Solvent Types"/>
    <x v="1"/>
    <m/>
    <s v="2401020000-51153-VOC"/>
    <m/>
  </r>
  <r>
    <s v="Virginia"/>
    <x v="11"/>
    <x v="1"/>
    <n v="0.34409448799999998"/>
    <n v="0.34409448799972397"/>
    <n v="9.38764918486361E-4"/>
    <n v="2.7282184144929228E-3"/>
    <n v="0.34719625187069297"/>
    <n v="9.4722720779654747E-4"/>
    <n v="0.37047002827789499"/>
    <n v="1.0107231531654669E-3"/>
    <s v="Employment"/>
    <n v="1.0072672441829524"/>
    <n v="1.0751618720988678"/>
    <m/>
    <n v="9.455871523793908E-4"/>
    <n v="1.009324247220537E-3"/>
    <s v="2401020000"/>
    <s v="Solvent - Industrial Surface Coating &amp; Solvent Use"/>
    <s v="Solvent Utilization"/>
    <s v="Surface Coating"/>
    <s v="Wood Furniture: SIC 25"/>
    <s v="Total: All Solvent Types"/>
    <x v="1"/>
    <m/>
    <s v="2401020000-51510-VOC"/>
    <m/>
  </r>
  <r>
    <s v="Virginia"/>
    <x v="5"/>
    <x v="1"/>
    <n v="7.7134511809999999"/>
    <n v="7.7134511809938102"/>
    <n v="2.1043979551279499E-2"/>
    <n v="2.7282184144929232E-3"/>
    <n v="7.7829823854393396"/>
    <n v="2.1233675863629665E-2"/>
    <n v="8.3047028557610503"/>
    <n v="2.2657043257979265E-2"/>
    <s v="Employment"/>
    <n v="1.0626817271189477"/>
    <n v="1.0893103528916537"/>
    <m/>
    <n v="2.2363052535009517E-2"/>
    <n v="2.2923424791249015E-2"/>
    <s v="2401020000"/>
    <s v="Solvent - Industrial Surface Coating &amp; Solvent Use"/>
    <s v="Solvent Utilization"/>
    <s v="Surface Coating"/>
    <s v="Wood Furniture: SIC 25"/>
    <s v="Total: All Solvent Types"/>
    <x v="1"/>
    <m/>
    <s v="2401020000-51683-VOC"/>
    <m/>
  </r>
  <r>
    <s v="Virginia"/>
    <x v="14"/>
    <x v="1"/>
    <n v="2.4086614169999998"/>
    <n v="2.40866141699806"/>
    <n v="6.5713544321327399E-3"/>
    <n v="2.7282184144929293E-3"/>
    <n v="2.4303737641038601"/>
    <n v="6.6305904573286459E-3"/>
    <n v="2.5932901990219199"/>
    <n v="7.0750620750956355E-3"/>
    <s v="Employment"/>
    <n v="1.1233017518770112"/>
    <n v="1.1478816589202718"/>
    <m/>
    <n v="7.3816139458194692E-3"/>
    <n v="7.5431372269096101E-3"/>
    <s v="2401020000"/>
    <s v="Solvent - Industrial Surface Coating &amp; Solvent Use"/>
    <s v="Solvent Utilization"/>
    <s v="Surface Coating"/>
    <s v="Wood Furniture: SIC 25"/>
    <s v="Total: All Solvent Types"/>
    <x v="1"/>
    <m/>
    <s v="2401020000-51685-VOC"/>
    <m/>
  </r>
  <r>
    <s v="Maryland"/>
    <x v="7"/>
    <x v="1"/>
    <n v="5.5473685579999996"/>
    <n v="5.5473685579955596"/>
    <n v="1.5134433051902501E-2"/>
    <n v="2.7282184144929163E-3"/>
    <n v="5.5973740883722902"/>
    <n v="1.5270859060702783E-2"/>
    <n v="5.9725856072131203"/>
    <n v="1.6294518035734191E-2"/>
    <s v="Employment"/>
    <n v="1.0339308317341065"/>
    <n v="1.0518639500224574"/>
    <m/>
    <n v="1.5647956953177704E-2"/>
    <n v="1.5919364531324597E-2"/>
    <s v="2401025000"/>
    <s v="Solvent - Industrial Surface Coating &amp; Solvent Use"/>
    <s v="Solvent Utilization"/>
    <s v="Surface Coating"/>
    <s v="Metal Furniture: SIC 25"/>
    <s v="Total: All Solvent Types"/>
    <x v="1"/>
    <m/>
    <s v="2401025000-24009-VOC"/>
    <m/>
  </r>
  <r>
    <s v="Maryland"/>
    <x v="2"/>
    <x v="1"/>
    <n v="1.053949013"/>
    <n v="1.05394901299915"/>
    <n v="2.8754031052009299E-3"/>
    <n v="2.7282184144929306E-3"/>
    <n v="1.06344960392512"/>
    <n v="2.9013227923137259E-3"/>
    <n v="1.1347363420990599"/>
    <n v="3.0958085841090049E-3"/>
    <s v="Employment"/>
    <n v="1.0691583039570396"/>
    <n v="1.1120864021452579"/>
    <m/>
    <n v="3.0742611071494313E-3"/>
    <n v="3.1976966939802048E-3"/>
    <s v="2401025000"/>
    <s v="Solvent - Industrial Surface Coating &amp; Solvent Use"/>
    <s v="Solvent Utilization"/>
    <s v="Surface Coating"/>
    <s v="Metal Furniture: SIC 25"/>
    <s v="Total: All Solvent Types"/>
    <x v="1"/>
    <m/>
    <s v="2401025000-24033-VOC"/>
    <m/>
  </r>
  <r>
    <s v="Virginia"/>
    <x v="9"/>
    <x v="1"/>
    <n v="0.42326541600000001"/>
    <n v="0.423265415999661"/>
    <n v="1.1547605021482801E-3"/>
    <n v="2.7282184144929171E-3"/>
    <n v="0.42708084873969099"/>
    <n v="1.165169836008889E-3"/>
    <n v="0.45570956845602001"/>
    <n v="1.2432752363223344E-3"/>
    <s v="Employment"/>
    <n v="1.1407331378648504"/>
    <n v="1.1888354812229924"/>
    <m/>
    <n v="1.317273571097998E-3"/>
    <n v="1.372820257268755E-3"/>
    <s v="2401025000"/>
    <s v="Solvent - Industrial Surface Coating &amp; Solvent Use"/>
    <s v="Solvent Utilization"/>
    <s v="Surface Coating"/>
    <s v="Metal Furniture: SIC 25"/>
    <s v="Total: All Solvent Types"/>
    <x v="1"/>
    <m/>
    <s v="2401025000-51059-VOC"/>
    <m/>
  </r>
  <r>
    <s v="Virginia"/>
    <x v="4"/>
    <x v="1"/>
    <n v="6.3489812329999999"/>
    <n v="6.3489812329949"/>
    <n v="1.7321407513126701E-2"/>
    <n v="2.728218414492928E-3"/>
    <n v="6.4062127240322697"/>
    <n v="1.7477547520863741E-2"/>
    <n v="6.8356435193037397"/>
    <n v="1.8649128524273705E-2"/>
    <s v="Employment"/>
    <n v="1.1820289336364709"/>
    <n v="1.2460772431295832"/>
    <m/>
    <n v="2.0474404851823908E-2"/>
    <n v="2.1583811721080971E-2"/>
    <s v="2401025000"/>
    <s v="Solvent - Industrial Surface Coating &amp; Solvent Use"/>
    <s v="Solvent Utilization"/>
    <s v="Surface Coating"/>
    <s v="Metal Furniture: SIC 25"/>
    <s v="Total: All Solvent Types"/>
    <x v="1"/>
    <m/>
    <s v="2401025000-51107-VOC"/>
    <m/>
  </r>
  <r>
    <s v="Virginia"/>
    <x v="10"/>
    <x v="1"/>
    <n v="0.42326541600000001"/>
    <n v="0.42326541599966"/>
    <n v="1.1547605021482699E-3"/>
    <n v="2.7282184144928993E-3"/>
    <n v="0.42708084873969099"/>
    <n v="1.1651698360088814E-3"/>
    <n v="0.45570956845602001"/>
    <n v="1.2432752363223264E-3"/>
    <s v="Employment"/>
    <n v="1.1898949472362377"/>
    <n v="1.2771251790739548"/>
    <m/>
    <n v="1.3740436867742069E-3"/>
    <n v="1.4747737130936392E-3"/>
    <s v="2401025000"/>
    <s v="Solvent - Industrial Surface Coating &amp; Solvent Use"/>
    <s v="Solvent Utilization"/>
    <s v="Surface Coating"/>
    <s v="Metal Furniture: SIC 25"/>
    <s v="Total: All Solvent Types"/>
    <x v="1"/>
    <m/>
    <s v="2401025000-51153-VOC"/>
    <m/>
  </r>
  <r>
    <s v="Virginia"/>
    <x v="5"/>
    <x v="1"/>
    <n v="0.42326541600000001"/>
    <n v="0.423265415999662"/>
    <n v="1.1547605021482801E-3"/>
    <n v="2.7282184144929106E-3"/>
    <n v="0.42708084873969099"/>
    <n v="1.1651698360088864E-3"/>
    <n v="0.45570956845602001"/>
    <n v="1.2432752363223313E-3"/>
    <s v="Employment"/>
    <n v="1.0626817271189477"/>
    <n v="1.0893103528916537"/>
    <m/>
    <n v="1.2271428848316776E-3"/>
    <n v="1.2578925701004862E-3"/>
    <s v="2401025000"/>
    <s v="Solvent - Industrial Surface Coating &amp; Solvent Use"/>
    <s v="Solvent Utilization"/>
    <s v="Surface Coating"/>
    <s v="Metal Furniture: SIC 25"/>
    <s v="Total: All Solvent Types"/>
    <x v="1"/>
    <m/>
    <s v="2401025000-51683-VOC"/>
    <m/>
  </r>
  <r>
    <s v="Virginia"/>
    <x v="4"/>
    <x v="1"/>
    <n v="2.3884130429999999"/>
    <n v="2.3884130429980801"/>
    <n v="6.5317386142560397E-3"/>
    <n v="2.7347609046955326E-3"/>
    <n v="2.4666827494298902"/>
    <n v="6.7457875474277503E-3"/>
    <n v="2.74420116940651"/>
    <n v="7.5047340727126856E-3"/>
    <s v="Employment"/>
    <n v="1.1820289336364709"/>
    <n v="1.2460772431295832"/>
    <m/>
    <n v="7.7207040290012269E-3"/>
    <n v="8.1390508452952107E-3"/>
    <s v="2401040000"/>
    <s v="Solvent - Industrial Surface Coating &amp; Solvent Use"/>
    <s v="Solvent Utilization"/>
    <s v="Surface Coating"/>
    <s v="Metal Cans: SIC 341"/>
    <s v="Total: All Solvent Types"/>
    <x v="1"/>
    <m/>
    <s v="2401040000-51107-VOC"/>
    <m/>
  </r>
  <r>
    <s v="Maryland"/>
    <x v="7"/>
    <x v="1"/>
    <n v="6.8139134000000004E-2"/>
    <n v="6.8139133999945201E-2"/>
    <n v="1.86344239742861E-4"/>
    <n v="2.7347609046955434E-3"/>
    <n v="6.768492440078E-2"/>
    <n v="1.8510208508852659E-4"/>
    <n v="7.2527209916140201E-2"/>
    <n v="1.9834457820530716E-4"/>
    <s v="Employment"/>
    <n v="1.0339308317341065"/>
    <n v="1.0518639500224574"/>
    <m/>
    <n v="1.9266705478619602E-4"/>
    <n v="1.9600878807985754E-4"/>
    <s v="2401055000"/>
    <s v="Solvent - Industrial Surface Coating &amp; Solvent Use"/>
    <s v="Solvent Utilization"/>
    <s v="Surface Coating"/>
    <s v="Machinery and Equipment: SIC 35"/>
    <s v="Total: All Solvent Types"/>
    <x v="1"/>
    <m/>
    <s v="2401055000-24009-VOC"/>
    <m/>
  </r>
  <r>
    <s v="Maryland"/>
    <x v="0"/>
    <x v="1"/>
    <n v="6.8139134000000004E-2"/>
    <n v="6.8139133999945603E-2"/>
    <n v="1.86344239742861E-4"/>
    <n v="2.7347609046955274E-3"/>
    <n v="6.768492440078E-2"/>
    <n v="1.851020850885255E-4"/>
    <n v="7.2527209916140201E-2"/>
    <n v="1.9834457820530599E-4"/>
    <s v="Employment"/>
    <n v="1.1494562546354627"/>
    <n v="1.2365582750270308"/>
    <m/>
    <n v="2.1419455188772174E-4"/>
    <n v="2.3042551165765567E-4"/>
    <s v="2401055000"/>
    <s v="Solvent - Industrial Surface Coating &amp; Solvent Use"/>
    <s v="Solvent Utilization"/>
    <s v="Surface Coating"/>
    <s v="Machinery and Equipment: SIC 35"/>
    <s v="Total: All Solvent Types"/>
    <x v="1"/>
    <m/>
    <s v="2401055000-24017-VOC"/>
    <m/>
  </r>
  <r>
    <s v="Maryland"/>
    <x v="8"/>
    <x v="1"/>
    <n v="0.10206372800000001"/>
    <n v="0.102063727999918"/>
    <n v="2.7911989312165501E-4"/>
    <n v="2.7347609046955374E-3"/>
    <n v="0.101383379978703"/>
    <n v="2.7725930395164925E-4"/>
    <n v="0.108636505792396"/>
    <n v="2.970948688637749E-4"/>
    <s v="Employment"/>
    <n v="1.0977892034918355"/>
    <n v="1.1427409443629737"/>
    <m/>
    <n v="3.0641480514874794E-4"/>
    <n v="3.1896173025633233E-4"/>
    <s v="2401055000"/>
    <s v="Solvent - Industrial Surface Coating &amp; Solvent Use"/>
    <s v="Solvent Utilization"/>
    <s v="Surface Coating"/>
    <s v="Machinery and Equipment: SIC 35"/>
    <s v="Total: All Solvent Types"/>
    <x v="1"/>
    <m/>
    <s v="2401055000-24031-VOC"/>
    <m/>
  </r>
  <r>
    <s v="Maryland"/>
    <x v="2"/>
    <x v="1"/>
    <n v="0.65877496999999996"/>
    <n v="0.65877496999947405"/>
    <n v="1.8015920329465199E-3"/>
    <n v="2.7347609046955114E-3"/>
    <n v="0.65438363278253797"/>
    <n v="1.7895827756063088E-3"/>
    <n v="0.70119926291826695"/>
    <n v="1.9176123306301855E-3"/>
    <s v="Employment"/>
    <n v="1.0691583039570396"/>
    <n v="1.1120864021452579"/>
    <m/>
    <n v="1.9261870823676162E-3"/>
    <n v="2.0035260020530563E-3"/>
    <s v="2401055000"/>
    <s v="Solvent - Industrial Surface Coating &amp; Solvent Use"/>
    <s v="Solvent Utilization"/>
    <s v="Surface Coating"/>
    <s v="Machinery and Equipment: SIC 35"/>
    <s v="Total: All Solvent Types"/>
    <x v="1"/>
    <m/>
    <s v="2401055000-24033-VOC"/>
    <m/>
  </r>
  <r>
    <s v="Virginia"/>
    <x v="3"/>
    <x v="1"/>
    <n v="0.24239053299999999"/>
    <n v="0.24239053299980601"/>
    <n v="6.6288015331618204E-4"/>
    <n v="2.7347609046955335E-3"/>
    <n v="0.240774778581274"/>
    <n v="6.584614513007916E-4"/>
    <n v="0.25800018339793002"/>
    <n v="7.0556881496093668E-4"/>
    <s v="Employment"/>
    <n v="1.1056036674427163"/>
    <n v="1.1792000057596272"/>
    <m/>
    <n v="7.3288272858136095E-4"/>
    <n v="7.8166828060838441E-4"/>
    <s v="2401055000"/>
    <s v="Solvent - Industrial Surface Coating &amp; Solvent Use"/>
    <s v="Solvent Utilization"/>
    <s v="Surface Coating"/>
    <s v="Machinery and Equipment: SIC 35"/>
    <s v="Total: All Solvent Types"/>
    <x v="1"/>
    <m/>
    <s v="2401055000-51013-VOC"/>
    <m/>
  </r>
  <r>
    <s v="Virginia"/>
    <x v="9"/>
    <x v="1"/>
    <n v="0.24239053299999999"/>
    <n v="0.24239053299980501"/>
    <n v="6.6288015331617998E-4"/>
    <n v="2.7347609046955361E-3"/>
    <n v="0.240774778581274"/>
    <n v="6.5846145130079225E-4"/>
    <n v="0.25800018339793002"/>
    <n v="7.0556881496093733E-4"/>
    <s v="Employment"/>
    <n v="1.1407331378648504"/>
    <n v="1.1888354812229924"/>
    <m/>
    <n v="7.5616935732069907E-4"/>
    <n v="7.8805544606081184E-4"/>
    <s v="2401055000"/>
    <s v="Solvent - Industrial Surface Coating &amp; Solvent Use"/>
    <s v="Solvent Utilization"/>
    <s v="Surface Coating"/>
    <s v="Machinery and Equipment: SIC 35"/>
    <s v="Total: All Solvent Types"/>
    <x v="1"/>
    <m/>
    <s v="2401055000-51059-VOC"/>
    <m/>
  </r>
  <r>
    <s v="Virginia"/>
    <x v="4"/>
    <x v="1"/>
    <n v="2.61435503"/>
    <n v="2.6143550299979101"/>
    <n v="7.1496359270323802E-3"/>
    <n v="2.7347609046955248E-3"/>
    <n v="2.59692796451374"/>
    <n v="7.1019770696627033E-3"/>
    <n v="2.7827162590021599"/>
    <n v="7.6100636339796928E-3"/>
    <s v="Employment"/>
    <n v="1.1820289336364709"/>
    <n v="1.2460772431295832"/>
    <m/>
    <n v="8.4510765307190851E-3"/>
    <n v="8.9089986253367299E-3"/>
    <s v="2401055000"/>
    <s v="Solvent - Industrial Surface Coating &amp; Solvent Use"/>
    <s v="Solvent Utilization"/>
    <s v="Surface Coating"/>
    <s v="Machinery and Equipment: SIC 35"/>
    <s v="Total: All Solvent Types"/>
    <x v="1"/>
    <m/>
    <s v="2401055000-51107-VOC"/>
    <m/>
  </r>
  <r>
    <s v="Virginia"/>
    <x v="10"/>
    <x v="1"/>
    <n v="2.61435503"/>
    <n v="2.6143550299978999"/>
    <n v="7.1496359270323898E-3"/>
    <n v="2.7347609046955391E-3"/>
    <n v="2.59692796451374"/>
    <n v="7.1019770696627406E-3"/>
    <n v="2.7827162590021599"/>
    <n v="7.6100636339797327E-3"/>
    <s v="Employment"/>
    <n v="1.1898949472362377"/>
    <n v="1.2771251790739548"/>
    <m/>
    <n v="8.507315664154514E-3"/>
    <n v="9.130980063624821E-3"/>
    <s v="2401055000"/>
    <s v="Solvent - Industrial Surface Coating &amp; Solvent Use"/>
    <s v="Solvent Utilization"/>
    <s v="Surface Coating"/>
    <s v="Machinery and Equipment: SIC 35"/>
    <s v="Total: All Solvent Types"/>
    <x v="1"/>
    <m/>
    <s v="2401055000-51153-VOC"/>
    <m/>
  </r>
  <r>
    <s v="Virginia"/>
    <x v="11"/>
    <x v="1"/>
    <n v="0.51940828400000005"/>
    <n v="0.51940828399958305"/>
    <n v="1.42045746865705E-3"/>
    <n v="2.7347609046955252E-3"/>
    <n v="0.51594595310939695"/>
    <n v="1.4109888214994494E-3"/>
    <n v="0.55285753478830801"/>
    <n v="1.511933172005411E-3"/>
    <s v="Employment"/>
    <n v="1.0072672441829524"/>
    <n v="1.0751618720988678"/>
    <m/>
    <n v="1.4307802799332792E-3"/>
    <n v="1.5272217112381327E-3"/>
    <s v="2401055000"/>
    <s v="Solvent - Industrial Surface Coating &amp; Solvent Use"/>
    <s v="Solvent Utilization"/>
    <s v="Surface Coating"/>
    <s v="Machinery and Equipment: SIC 35"/>
    <s v="Total: All Solvent Types"/>
    <x v="1"/>
    <m/>
    <s v="2401055000-51510-VOC"/>
    <m/>
  </r>
  <r>
    <s v="Virginia"/>
    <x v="14"/>
    <x v="1"/>
    <n v="3.4627219000000001E-2"/>
    <n v="3.4627218999972398E-2"/>
    <n v="9.4697164759454606E-5"/>
    <n v="2.7347609046955257E-3"/>
    <n v="3.4396396940181997E-2"/>
    <n v="9.4065921614398527E-5"/>
    <n v="3.6857169056847099E-2"/>
    <n v="1.007955449944191E-4"/>
    <s v="Employment"/>
    <n v="1.1233017518770112"/>
    <n v="1.1478816589202718"/>
    <m/>
    <n v="1.0637349107208132E-4"/>
    <n v="1.0870113857912906E-4"/>
    <s v="2401055000"/>
    <s v="Solvent - Industrial Surface Coating &amp; Solvent Use"/>
    <s v="Solvent Utilization"/>
    <s v="Surface Coating"/>
    <s v="Machinery and Equipment: SIC 35"/>
    <s v="Total: All Solvent Types"/>
    <x v="1"/>
    <m/>
    <s v="2401055000-51685-VOC"/>
    <m/>
  </r>
  <r>
    <s v="Maryland"/>
    <x v="1"/>
    <x v="1"/>
    <n v="0.198023215"/>
    <n v="0.19802321499984099"/>
    <n v="5.4154614660368401E-4"/>
    <n v="2.7347609046955369E-3"/>
    <n v="0.202308815942735"/>
    <n v="5.5326624051543684E-4"/>
    <n v="0.222026204535098"/>
    <n v="6.0718858398052088E-4"/>
    <s v="Employment"/>
    <n v="1.1441294512813505"/>
    <n v="1.2247937540008487"/>
    <m/>
    <n v="6.1959889555720279E-4"/>
    <n v="6.6328233786342003E-4"/>
    <s v="2401065000"/>
    <s v="Solvent - Industrial Surface Coating &amp; Solvent Use"/>
    <s v="Solvent Utilization"/>
    <s v="Surface Coating"/>
    <s v="Electronic and Other Electrical: SIC 36 - 363"/>
    <s v="Total: All Solvent Types"/>
    <x v="1"/>
    <m/>
    <s v="2401065000-24021-VOC"/>
    <m/>
  </r>
  <r>
    <s v="Maryland"/>
    <x v="2"/>
    <x v="1"/>
    <n v="3.1946411000000001E-2"/>
    <n v="3.1946410999974403E-2"/>
    <n v="8.7365795848065402E-5"/>
    <n v="2.7347609046955352E-3"/>
    <n v="3.2637792407470799E-2"/>
    <n v="8.9256558691519914E-5"/>
    <n v="3.5818731570681203E-2"/>
    <n v="9.7955666755282652E-5"/>
    <s v="Employment"/>
    <n v="1.0691583039570396"/>
    <n v="1.1120864021452579"/>
    <m/>
    <n v="9.3407866112774581E-5"/>
    <n v="9.7158313575232167E-5"/>
    <s v="2401065000"/>
    <s v="Solvent - Industrial Surface Coating &amp; Solvent Use"/>
    <s v="Solvent Utilization"/>
    <s v="Surface Coating"/>
    <s v="Electronic and Other Electrical: SIC 36 - 363"/>
    <s v="Total: All Solvent Types"/>
    <x v="1"/>
    <m/>
    <s v="2401065000-24033-VOC"/>
    <m/>
  </r>
  <r>
    <s v="Virginia"/>
    <x v="4"/>
    <x v="1"/>
    <n v="1.4673425"/>
    <n v="1.46734249999882"/>
    <n v="4.0128309027949796E-3"/>
    <n v="2.7347609046955339E-3"/>
    <n v="1.4990985968864901"/>
    <n v="4.0996762350491035E-3"/>
    <n v="1.64520349812542"/>
    <n v="4.4992382069417311E-3"/>
    <s v="Employment"/>
    <n v="1.1820289336364709"/>
    <n v="1.2460772431295832"/>
    <m/>
    <n v="4.7432822328942262E-3"/>
    <n v="5.0002972684999652E-3"/>
    <s v="2401065000"/>
    <s v="Solvent - Industrial Surface Coating &amp; Solvent Use"/>
    <s v="Solvent Utilization"/>
    <s v="Surface Coating"/>
    <s v="Electronic and Other Electrical: SIC 36 - 363"/>
    <s v="Total: All Solvent Types"/>
    <x v="1"/>
    <m/>
    <s v="2401065000-51107-VOC"/>
    <m/>
  </r>
  <r>
    <s v="Virginia"/>
    <x v="10"/>
    <x v="1"/>
    <n v="1.9435000000000001E-2"/>
    <n v="1.9434999999984399E-2"/>
    <n v="5.3150078182715203E-5"/>
    <n v="2.7347609046955426E-3"/>
    <n v="1.9855610554787999E-2"/>
    <n v="5.4300347484094394E-5"/>
    <n v="2.1790774809608102E-2"/>
    <n v="5.9592559032340691E-5"/>
    <s v="Employment"/>
    <n v="1.1898949472362377"/>
    <n v="1.2771251790739548"/>
    <m/>
    <n v="6.3243009474823816E-5"/>
    <n v="6.7879303116894857E-5"/>
    <s v="2401065000"/>
    <s v="Solvent - Industrial Surface Coating &amp; Solvent Use"/>
    <s v="Solvent Utilization"/>
    <s v="Surface Coating"/>
    <s v="Electronic and Other Electrical: SIC 36 - 363"/>
    <s v="Total: All Solvent Types"/>
    <x v="1"/>
    <m/>
    <s v="2401065000-51153-VOC"/>
    <m/>
  </r>
  <r>
    <s v="Virginia"/>
    <x v="11"/>
    <x v="1"/>
    <n v="1.9435000000000001E-2"/>
    <n v="1.9434999999984399E-2"/>
    <n v="5.3150078182715101E-5"/>
    <n v="2.7347609046955374E-3"/>
    <n v="1.9855610554787999E-2"/>
    <n v="5.4300347484094292E-5"/>
    <n v="2.1790774809608102E-2"/>
    <n v="5.9592559032340576E-5"/>
    <s v="Employment"/>
    <n v="1.0072672441829524"/>
    <n v="1.0751618720988678"/>
    <m/>
    <n v="5.3536332779211905E-5"/>
    <n v="5.7144937561129156E-5"/>
    <s v="2401065000"/>
    <s v="Solvent - Industrial Surface Coating &amp; Solvent Use"/>
    <s v="Solvent Utilization"/>
    <s v="Surface Coating"/>
    <s v="Electronic and Other Electrical: SIC 36 - 363"/>
    <s v="Total: All Solvent Types"/>
    <x v="1"/>
    <m/>
    <s v="2401065000-51510-VOC"/>
    <m/>
  </r>
  <r>
    <s v="Maryland"/>
    <x v="7"/>
    <x v="1"/>
    <n v="0.117771243"/>
    <n v="0.117771242999905"/>
    <n v="3.29010845884827E-4"/>
    <n v="2.793643316519062E-3"/>
    <n v="0.119484071987914"/>
    <n v="3.3379587913951841E-4"/>
    <n v="0.12579581972224699"/>
    <n v="3.514286510130921E-4"/>
    <s v="Employment"/>
    <n v="1.0339308317341065"/>
    <n v="1.0518639500224574"/>
    <m/>
    <n v="3.4017445753524108E-4"/>
    <n v="3.460746479526441E-4"/>
    <s v="2401070000"/>
    <s v="Solvent - Industrial Surface Coating &amp; Solvent Use"/>
    <s v="Solvent Utilization"/>
    <s v="Surface Coating"/>
    <s v="Motor Vehicles: SIC 371"/>
    <s v="Total: All Solvent Types"/>
    <x v="1"/>
    <m/>
    <s v="2401070000-24009-VOC"/>
    <m/>
  </r>
  <r>
    <s v="Maryland"/>
    <x v="8"/>
    <x v="1"/>
    <n v="0.24567340800000001"/>
    <n v="0.245673407999803"/>
    <n v="6.8632387430511005E-4"/>
    <n v="2.7936433165190611E-3"/>
    <n v="0.24924640701115899"/>
    <n v="6.9630555911311402E-4"/>
    <n v="0.262412851865018"/>
    <n v="7.3308790978141405E-4"/>
    <s v="Employment"/>
    <n v="1.0977892034918355"/>
    <n v="1.1427409443629737"/>
    <m/>
    <n v="7.5343893931083738E-4"/>
    <n v="7.8429039226227636E-4"/>
    <s v="2401070000"/>
    <s v="Solvent - Industrial Surface Coating &amp; Solvent Use"/>
    <s v="Solvent Utilization"/>
    <s v="Surface Coating"/>
    <s v="Motor Vehicles: SIC 371"/>
    <s v="Total: All Solvent Types"/>
    <x v="1"/>
    <m/>
    <s v="2401070000-24031-VOC"/>
    <m/>
  </r>
  <r>
    <s v="Maryland"/>
    <x v="2"/>
    <x v="1"/>
    <n v="0.49340483299999999"/>
    <n v="0.49340483299960503"/>
    <n v="1.37839711404754E-3"/>
    <n v="2.7936433165190407E-3"/>
    <n v="0.50058076219299596"/>
    <n v="1.3984441006784705E-3"/>
    <n v="0.52702394779134099"/>
    <n v="1.4723169293927596E-3"/>
    <s v="Employment"/>
    <n v="1.0691583039570396"/>
    <n v="1.1120864021452579"/>
    <m/>
    <n v="1.4737247206343461E-3"/>
    <n v="1.5328966872885355E-3"/>
    <s v="2401070000"/>
    <s v="Solvent - Industrial Surface Coating &amp; Solvent Use"/>
    <s v="Solvent Utilization"/>
    <s v="Surface Coating"/>
    <s v="Motor Vehicles: SIC 371"/>
    <s v="Total: All Solvent Types"/>
    <x v="1"/>
    <m/>
    <s v="2401070000-24033-VOC"/>
    <m/>
  </r>
  <r>
    <s v="Virginia"/>
    <x v="3"/>
    <x v="1"/>
    <n v="0.46169928399999999"/>
    <n v="0.46169928399962801"/>
    <n v="1.2898231189871899E-3"/>
    <n v="2.7936433165190464E-3"/>
    <n v="0.46841409737200601"/>
    <n v="1.3085819124866063E-3"/>
    <n v="0.49315807846194198"/>
    <n v="1.3777077698825797E-3"/>
    <s v="Employment"/>
    <n v="1.1056036674427163"/>
    <n v="1.1792000057596272"/>
    <m/>
    <n v="1.4260331707046403E-3"/>
    <n v="1.5209594293385947E-3"/>
    <s v="2401070000"/>
    <s v="Solvent - Industrial Surface Coating &amp; Solvent Use"/>
    <s v="Solvent Utilization"/>
    <s v="Surface Coating"/>
    <s v="Motor Vehicles: SIC 371"/>
    <s v="Total: All Solvent Types"/>
    <x v="1"/>
    <m/>
    <s v="2401070000-51013-VOC"/>
    <m/>
  </r>
  <r>
    <s v="Virginia"/>
    <x v="9"/>
    <x v="1"/>
    <n v="2.2205536989999999"/>
    <n v="2.22055369899822"/>
    <n v="6.2034350001780097E-3"/>
    <n v="2.7936433165190403E-3"/>
    <n v="2.25284875378571"/>
    <n v="6.2936558641416979E-3"/>
    <n v="2.3718555199673999"/>
    <n v="6.6261183211057196E-3"/>
    <s v="Employment"/>
    <n v="1.1407331378648504"/>
    <n v="1.1888354812229924"/>
    <m/>
    <n v="7.0764638732937002E-3"/>
    <n v="7.3748636336721787E-3"/>
    <s v="2401070000"/>
    <s v="Solvent - Industrial Surface Coating &amp; Solvent Use"/>
    <s v="Solvent Utilization"/>
    <s v="Surface Coating"/>
    <s v="Motor Vehicles: SIC 371"/>
    <s v="Total: All Solvent Types"/>
    <x v="1"/>
    <m/>
    <s v="2401070000-51059-VOC"/>
    <m/>
  </r>
  <r>
    <s v="Virginia"/>
    <x v="10"/>
    <x v="1"/>
    <n v="0.13191408099999999"/>
    <n v="0.13191408099989399"/>
    <n v="3.68520890740107E-4"/>
    <n v="2.7936433165190542E-3"/>
    <n v="0.13383259910421"/>
    <n v="3.738805460198502E-4"/>
    <n v="0.14090230797939199"/>
    <n v="3.9363079096873784E-4"/>
    <s v="Employment"/>
    <n v="1.1898949472362377"/>
    <n v="1.2771251790739548"/>
    <m/>
    <n v="4.3850114584265094E-4"/>
    <n v="4.7064730857895252E-4"/>
    <s v="2401070000"/>
    <s v="Solvent - Industrial Surface Coating &amp; Solvent Use"/>
    <s v="Solvent Utilization"/>
    <s v="Surface Coating"/>
    <s v="Motor Vehicles: SIC 371"/>
    <s v="Total: All Solvent Types"/>
    <x v="1"/>
    <m/>
    <s v="2401070000-51153-VOC"/>
    <m/>
  </r>
  <r>
    <s v="Virginia"/>
    <x v="11"/>
    <x v="1"/>
    <n v="0.13191408099999999"/>
    <n v="0.13191408099989399"/>
    <n v="3.68520890740107E-4"/>
    <n v="2.7936433165190542E-3"/>
    <n v="0.13383259910421"/>
    <n v="3.738805460198502E-4"/>
    <n v="0.14090230797939199"/>
    <n v="3.9363079096873784E-4"/>
    <s v="Employment"/>
    <n v="1.0072672441829524"/>
    <n v="1.0751618720988678"/>
    <m/>
    <n v="3.711990220396345E-4"/>
    <n v="3.9621961079567577E-4"/>
    <s v="2401070000"/>
    <s v="Solvent - Industrial Surface Coating &amp; Solvent Use"/>
    <s v="Solvent Utilization"/>
    <s v="Surface Coating"/>
    <s v="Motor Vehicles: SIC 371"/>
    <s v="Total: All Solvent Types"/>
    <x v="1"/>
    <m/>
    <s v="2401070000-51510-VOC"/>
    <m/>
  </r>
  <r>
    <s v="Virginia"/>
    <x v="5"/>
    <x v="1"/>
    <n v="0.92339856799999998"/>
    <n v="0.92339856799925701"/>
    <n v="2.5796462379743998E-3"/>
    <n v="2.793643316519065E-3"/>
    <n v="0.93682819474401202"/>
    <n v="2.6171638249732304E-3"/>
    <n v="0.98631615692388397"/>
    <n v="2.7554155397651776E-3"/>
    <s v="Employment"/>
    <n v="1.0626817271189477"/>
    <n v="1.0893103528916537"/>
    <m/>
    <n v="2.7413429195265312E-3"/>
    <n v="2.8100353538235202E-3"/>
    <s v="2401070000"/>
    <s v="Solvent - Industrial Surface Coating &amp; Solvent Use"/>
    <s v="Solvent Utilization"/>
    <s v="Surface Coating"/>
    <s v="Motor Vehicles: SIC 371"/>
    <s v="Total: All Solvent Types"/>
    <x v="1"/>
    <m/>
    <s v="2401070000-51683-VOC"/>
    <m/>
  </r>
  <r>
    <s v="District of Columbia"/>
    <x v="6"/>
    <x v="1"/>
    <n v="6.1622400000000003E-3"/>
    <n v="6.1622399999950702E-3"/>
    <n v="1.7163558373435201E-5"/>
    <n v="2.785279114972629E-3"/>
    <n v="6.2518617364579997E-3"/>
    <n v="1.7413179924252981E-5"/>
    <n v="6.5821164180564001E-3"/>
    <n v="1.8333031391530941E-5"/>
    <s v="Employment"/>
    <n v="1.1125759036334977"/>
    <n v="1.1554041707984846"/>
    <m/>
    <n v="1.9095761466890955E-5"/>
    <n v="1.9830846930410286E-5"/>
    <s v="2401075000"/>
    <s v="Solvent - Industrial Surface Coating &amp; Solvent Use"/>
    <s v="Solvent Utilization"/>
    <s v="Surface Coating"/>
    <s v="Aircraft: SIC 372"/>
    <s v="Total: All Solvent Types"/>
    <x v="1"/>
    <m/>
    <s v="2401075000-11001-VOC"/>
    <m/>
  </r>
  <r>
    <s v="Maryland"/>
    <x v="1"/>
    <x v="1"/>
    <n v="0.258763982"/>
    <n v="0.258763981999792"/>
    <n v="7.2072991477117995E-4"/>
    <n v="2.7852791149726519E-3"/>
    <n v="0.26252736632122597"/>
    <n v="7.3121199052328552E-4"/>
    <n v="0.27639537803199299"/>
    <n v="7.6983827390748102E-4"/>
    <s v="Employment"/>
    <n v="1.1441294512813505"/>
    <n v="1.2247937540008487"/>
    <m/>
    <n v="8.2460832190920459E-4"/>
    <n v="8.8274549793330526E-4"/>
    <s v="2401075000"/>
    <s v="Solvent - Industrial Surface Coating &amp; Solvent Use"/>
    <s v="Solvent Utilization"/>
    <s v="Surface Coating"/>
    <s v="Aircraft: SIC 372"/>
    <s v="Total: All Solvent Types"/>
    <x v="1"/>
    <m/>
    <s v="2401075000-24021-VOC"/>
    <m/>
  </r>
  <r>
    <s v="Maryland"/>
    <x v="8"/>
    <x v="1"/>
    <n v="1.4786514000000001E-2"/>
    <n v="1.4786513999988199E-2"/>
    <n v="4.1184568627417597E-5"/>
    <n v="2.7852791149726342E-3"/>
    <n v="1.50015645434454E-2"/>
    <n v="4.1783544414772455E-5"/>
    <n v="1.57940223953013E-2"/>
    <n v="4.3990760719042769E-5"/>
    <s v="Employment"/>
    <n v="1.0977892034918355"/>
    <n v="1.1427409443629737"/>
    <m/>
    <n v="4.5211974789647599E-5"/>
    <n v="4.7063292846476886E-5"/>
    <s v="2401075000"/>
    <s v="Solvent - Industrial Surface Coating &amp; Solvent Use"/>
    <s v="Solvent Utilization"/>
    <s v="Surface Coating"/>
    <s v="Aircraft: SIC 372"/>
    <s v="Total: All Solvent Types"/>
    <x v="1"/>
    <m/>
    <s v="2401075000-24031-VOC"/>
    <m/>
  </r>
  <r>
    <s v="Maryland"/>
    <x v="2"/>
    <x v="1"/>
    <n v="1.1089883840000001"/>
    <n v="1.1089883839991099"/>
    <n v="3.0888421847000001E-3"/>
    <n v="2.7852791149726589E-3"/>
    <n v="1.12511717234415"/>
    <n v="3.1337653620272547E-3"/>
    <n v="1.18455150233686"/>
    <n v="3.2993065600683429E-3"/>
    <s v="Employment"/>
    <n v="1.0691583039570396"/>
    <n v="1.1120864021452579"/>
    <m/>
    <n v="3.3024612713848092E-3"/>
    <n v="3.4350593919775215E-3"/>
    <s v="2401075000"/>
    <s v="Solvent - Industrial Surface Coating &amp; Solvent Use"/>
    <s v="Solvent Utilization"/>
    <s v="Surface Coating"/>
    <s v="Aircraft: SIC 372"/>
    <s v="Total: All Solvent Types"/>
    <x v="1"/>
    <m/>
    <s v="2401075000-24033-VOC"/>
    <m/>
  </r>
  <r>
    <s v="Virginia"/>
    <x v="3"/>
    <x v="1"/>
    <n v="0.153664"/>
    <n v="0.15366399999987701"/>
    <n v="4.2799712992281502E-4"/>
    <n v="2.7852791149726519E-3"/>
    <n v="0.15589884228317699"/>
    <n v="4.3422178945974827E-4"/>
    <n v="0.164134200755607"/>
    <n v="4.5715956141732062E-4"/>
    <s v="Employment"/>
    <n v="1.1056036674427163"/>
    <n v="1.1792000057596272"/>
    <m/>
    <n v="4.73195196497621E-4"/>
    <n v="5.0469421807008735E-4"/>
    <s v="2401075000"/>
    <s v="Solvent - Industrial Surface Coating &amp; Solvent Use"/>
    <s v="Solvent Utilization"/>
    <s v="Surface Coating"/>
    <s v="Aircraft: SIC 372"/>
    <s v="Total: All Solvent Types"/>
    <x v="1"/>
    <m/>
    <s v="2401075000-51013-VOC"/>
    <m/>
  </r>
  <r>
    <s v="Virginia"/>
    <x v="9"/>
    <x v="1"/>
    <n v="0.16464000000000001"/>
    <n v="0.164639999999868"/>
    <n v="4.5856835348872897E-4"/>
    <n v="2.7852791149726472E-3"/>
    <n v="0.167034473874833"/>
    <n v="4.652376315640166E-4"/>
    <n v="0.17585807223815"/>
    <n v="4.8981381580427024E-4"/>
    <s v="Employment"/>
    <n v="1.1407331378648504"/>
    <n v="1.1888354812229924"/>
    <m/>
    <n v="5.2310411680071573E-4"/>
    <n v="5.451623291934084E-4"/>
    <s v="2401075000"/>
    <s v="Solvent - Industrial Surface Coating &amp; Solvent Use"/>
    <s v="Solvent Utilization"/>
    <s v="Surface Coating"/>
    <s v="Aircraft: SIC 372"/>
    <s v="Total: All Solvent Types"/>
    <x v="1"/>
    <m/>
    <s v="2401075000-51059-VOC"/>
    <m/>
  </r>
  <r>
    <s v="Virginia"/>
    <x v="4"/>
    <x v="1"/>
    <n v="1.0976E-2"/>
    <n v="1.0975999999991199E-2"/>
    <n v="3.05712235659152E-5"/>
    <n v="2.7852791149726415E-3"/>
    <n v="1.1135631591655501E-2"/>
    <n v="3.1015842104267618E-5"/>
    <n v="1.1723871482543301E-2"/>
    <n v="3.2654254386951197E-5"/>
    <s v="Employment"/>
    <n v="1.1820289336364709"/>
    <n v="1.2460772431295832"/>
    <m/>
    <n v="3.6136070791580891E-5"/>
    <n v="3.8094105980113762E-5"/>
    <s v="2401075000"/>
    <s v="Solvent - Industrial Surface Coating &amp; Solvent Use"/>
    <s v="Solvent Utilization"/>
    <s v="Surface Coating"/>
    <s v="Aircraft: SIC 372"/>
    <s v="Total: All Solvent Types"/>
    <x v="1"/>
    <m/>
    <s v="2401075000-51107-VOC"/>
    <m/>
  </r>
  <r>
    <s v="Virginia"/>
    <x v="5"/>
    <x v="1"/>
    <n v="1.909824"/>
    <n v="1.9098239999984701"/>
    <n v="5.3193929004692504E-3"/>
    <n v="2.7852791149726424E-3"/>
    <n v="1.9375998969480599"/>
    <n v="5.3967565261425756E-3"/>
    <n v="2.0399536379625398"/>
    <n v="5.6818402633295254E-3"/>
    <s v="Employment"/>
    <n v="1.0626817271189477"/>
    <n v="1.0893103528916537"/>
    <m/>
    <n v="5.6528216346949317E-3"/>
    <n v="5.7944697575795165E-3"/>
    <s v="2401075000"/>
    <s v="Solvent - Industrial Surface Coating &amp; Solvent Use"/>
    <s v="Solvent Utilization"/>
    <s v="Surface Coating"/>
    <s v="Aircraft: SIC 372"/>
    <s v="Total: All Solvent Types"/>
    <x v="1"/>
    <m/>
    <s v="2401075000-51683-VOC"/>
    <m/>
  </r>
  <r>
    <s v="Maryland"/>
    <x v="7"/>
    <x v="1"/>
    <n v="0.55078970599999999"/>
    <n v="0.55078970599955601"/>
    <n v="1.5062781546763401E-3"/>
    <n v="2.7347609046955469E-3"/>
    <n v="0.55880022325913403"/>
    <n v="1.5281850041042231E-3"/>
    <n v="0.58831885268329298"/>
    <n v="1.6089113978136084E-3"/>
    <s v="Employment"/>
    <n v="1.0339308317341065"/>
    <n v="1.0518639500224574"/>
    <m/>
    <n v="1.5573874252874235E-3"/>
    <n v="1.5843996896103931E-3"/>
    <s v="2401080000"/>
    <s v="Solvent - Industrial Surface Coating &amp; Solvent Use"/>
    <s v="Solvent Utilization"/>
    <s v="Surface Coating"/>
    <s v="Marine: SIC 373"/>
    <s v="Total: All Solvent Types"/>
    <x v="1"/>
    <m/>
    <s v="2401080000-24009-VOC"/>
    <m/>
  </r>
  <r>
    <s v="Maryland"/>
    <x v="8"/>
    <x v="1"/>
    <n v="0.55078970599999999"/>
    <n v="0.55078970599955701"/>
    <n v="1.5062781546763401E-3"/>
    <n v="2.7347609046955421E-3"/>
    <n v="0.55880022325913403"/>
    <n v="1.5281850041042203E-3"/>
    <n v="0.58831885268329298"/>
    <n v="1.6089113978136056E-3"/>
    <s v="Employment"/>
    <n v="1.0977892034918355"/>
    <n v="1.1427409443629737"/>
    <m/>
    <n v="1.6535758956592911E-3"/>
    <n v="1.7212857209481583E-3"/>
    <s v="2401080000"/>
    <s v="Solvent - Industrial Surface Coating &amp; Solvent Use"/>
    <s v="Solvent Utilization"/>
    <s v="Surface Coating"/>
    <s v="Marine: SIC 373"/>
    <s v="Total: All Solvent Types"/>
    <x v="1"/>
    <m/>
    <s v="2401080000-24031-VOC"/>
    <m/>
  </r>
  <r>
    <s v="Virginia"/>
    <x v="3"/>
    <x v="1"/>
    <n v="1.8656992610000001"/>
    <n v="1.8656992609985099"/>
    <n v="5.10224139889804E-3"/>
    <n v="2.7347609046955157E-3"/>
    <n v="1.89283342122084"/>
    <n v="5.1764468394558125E-3"/>
    <n v="1.99282237254374"/>
    <n v="5.4498927144351825E-3"/>
    <s v="Employment"/>
    <n v="1.1056036674427163"/>
    <n v="1.1792000057596272"/>
    <m/>
    <n v="5.6410568027997279E-3"/>
    <n v="6.0165630869675772E-3"/>
    <s v="2401080000"/>
    <s v="Solvent - Industrial Surface Coating &amp; Solvent Use"/>
    <s v="Solvent Utilization"/>
    <s v="Surface Coating"/>
    <s v="Marine: SIC 373"/>
    <s v="Total: All Solvent Types"/>
    <x v="1"/>
    <m/>
    <s v="2401080000-51013-VOC"/>
    <m/>
  </r>
  <r>
    <s v="Virginia"/>
    <x v="9"/>
    <x v="1"/>
    <n v="0.124379951"/>
    <n v="0.1243799509999"/>
    <n v="3.4014942732247302E-4"/>
    <n v="2.7347609046955365E-3"/>
    <n v="0.126188895018601"/>
    <n v="3.4509645670359934E-4"/>
    <n v="0.13285482512108601"/>
    <n v="3.633261817413085E-4"/>
    <s v="Employment"/>
    <n v="1.1407331378648504"/>
    <n v="1.1888354812229924"/>
    <m/>
    <n v="3.8801972357249654E-4"/>
    <n v="4.043817081186375E-4"/>
    <s v="2401080000"/>
    <s v="Solvent - Industrial Surface Coating &amp; Solvent Use"/>
    <s v="Solvent Utilization"/>
    <s v="Surface Coating"/>
    <s v="Marine: SIC 373"/>
    <s v="Total: All Solvent Types"/>
    <x v="1"/>
    <m/>
    <s v="2401080000-51059-VOC"/>
    <m/>
  </r>
  <r>
    <s v="Virginia"/>
    <x v="10"/>
    <x v="1"/>
    <n v="0.124379951"/>
    <n v="0.1243799509999"/>
    <n v="3.4014942732247199E-4"/>
    <n v="2.7347609046955283E-3"/>
    <n v="0.126188895018601"/>
    <n v="3.4509645670359831E-4"/>
    <n v="0.13285482512108601"/>
    <n v="3.6332618174130736E-4"/>
    <s v="Employment"/>
    <n v="1.1898949472362377"/>
    <n v="1.2771251790739548"/>
    <m/>
    <n v="4.0474208487630925E-4"/>
    <n v="4.344133982811152E-4"/>
    <s v="2401080000"/>
    <s v="Solvent - Industrial Surface Coating &amp; Solvent Use"/>
    <s v="Solvent Utilization"/>
    <s v="Surface Coating"/>
    <s v="Marine: SIC 373"/>
    <s v="Total: All Solvent Types"/>
    <x v="1"/>
    <m/>
    <s v="2401080000-51153-VOC"/>
    <m/>
  </r>
  <r>
    <s v="Virginia"/>
    <x v="4"/>
    <x v="1"/>
    <n v="0.16330766999999999"/>
    <n v="0.16330766999986901"/>
    <n v="4.5485744256548E-4"/>
    <n v="2.7852791149726454E-3"/>
    <n v="0.16568276687424"/>
    <n v="4.6147275028570232E-4"/>
    <n v="0.17443496129679301"/>
    <n v="4.8585005462101926E-4"/>
    <s v="Employment"/>
    <n v="1.1820289336364709"/>
    <n v="1.2460772431295832"/>
    <m/>
    <n v="5.3765465779228661E-4"/>
    <n v="5.6678750804896609E-4"/>
    <s v="2401085000"/>
    <s v="Solvent - Industrial Surface Coating &amp; Solvent Use"/>
    <s v="Solvent Utilization"/>
    <s v="Surface Coating"/>
    <s v="Railroad: SIC 374"/>
    <s v="Total: All Solvent Types"/>
    <x v="1"/>
    <m/>
    <s v="2401085000-51107-VOC"/>
    <m/>
  </r>
  <r>
    <s v="Maryland"/>
    <x v="7"/>
    <x v="1"/>
    <n v="0.25077069299999999"/>
    <n v="0.25077069299979798"/>
    <n v="6.8822705066780504E-4"/>
    <n v="2.7444476961602507E-3"/>
    <n v="0.24133106602332499"/>
    <n v="6.6232048815961157E-4"/>
    <n v="0.26610385562005801"/>
    <n v="7.3030811349582812E-4"/>
    <s v="Employment"/>
    <n v="1.0339308317341065"/>
    <n v="1.0518639500224574"/>
    <m/>
    <n v="7.1157916691887472E-4"/>
    <n v="7.2392122402774328E-4"/>
    <s v="2401090000"/>
    <s v="Solvent - Industrial Surface Coating &amp; Solvent Use"/>
    <s v="Solvent Utilization"/>
    <s v="Surface Coating"/>
    <s v="Miscellaneous Manufacturing"/>
    <s v="Total: All Solvent Types"/>
    <x v="1"/>
    <m/>
    <s v="2401090000-24009-VOC"/>
    <m/>
  </r>
  <r>
    <s v="Maryland"/>
    <x v="1"/>
    <x v="1"/>
    <n v="2.5415185710000001"/>
    <n v="2.5415185709979502"/>
    <n v="6.9750647869238199E-3"/>
    <n v="2.744447696160252E-3"/>
    <n v="2.4458495477280899"/>
    <n v="6.7125061564169506E-3"/>
    <n v="2.6969175814858102"/>
    <n v="7.4015492432428099E-3"/>
    <s v="Employment"/>
    <n v="1.1441294512813505"/>
    <n v="1.2247937540008487"/>
    <m/>
    <n v="7.9803770473150203E-3"/>
    <n v="8.5430157847755546E-3"/>
    <s v="2401090000"/>
    <s v="Solvent - Industrial Surface Coating &amp; Solvent Use"/>
    <s v="Solvent Utilization"/>
    <s v="Surface Coating"/>
    <s v="Miscellaneous Manufacturing"/>
    <s v="Total: All Solvent Types"/>
    <x v="1"/>
    <m/>
    <s v="2401090000-24021-VOC"/>
    <m/>
  </r>
  <r>
    <s v="Maryland"/>
    <x v="8"/>
    <x v="1"/>
    <n v="4.4091496430000001"/>
    <n v="4.40914964299649"/>
    <n v="1.21006805797473E-2"/>
    <n v="2.7444476961602034E-3"/>
    <n v="4.2431783828964198"/>
    <n v="1.1645181137336856E-2"/>
    <n v="4.6787433809424597"/>
    <n v="1.2840566492752335E-2"/>
    <s v="Employment"/>
    <n v="1.0977892034918355"/>
    <n v="1.1427409443629737"/>
    <m/>
    <n v="1.328399649534991E-2"/>
    <n v="1.3827943153135125E-2"/>
    <s v="2401090000"/>
    <s v="Solvent - Industrial Surface Coating &amp; Solvent Use"/>
    <s v="Solvent Utilization"/>
    <s v="Surface Coating"/>
    <s v="Miscellaneous Manufacturing"/>
    <s v="Total: All Solvent Types"/>
    <x v="1"/>
    <m/>
    <s v="2401090000-24031-VOC"/>
    <m/>
  </r>
  <r>
    <s v="Maryland"/>
    <x v="2"/>
    <x v="1"/>
    <n v="5.1022910709999998"/>
    <n v="5.1022910709959204"/>
    <n v="1.4002970974933601E-2"/>
    <n v="2.7444476961602173E-3"/>
    <n v="4.9102282591120998"/>
    <n v="1.3475864633340997E-2"/>
    <n v="5.4142663572289704"/>
    <n v="1.485917083049482E-2"/>
    <s v="Employment"/>
    <n v="1.0691583039570396"/>
    <n v="1.1120864021452579"/>
    <m/>
    <n v="1.4971392697919661E-2"/>
    <n v="1.5572513610858383E-2"/>
    <s v="2401090000"/>
    <s v="Solvent - Industrial Surface Coating &amp; Solvent Use"/>
    <s v="Solvent Utilization"/>
    <s v="Surface Coating"/>
    <s v="Miscellaneous Manufacturing"/>
    <s v="Total: All Solvent Types"/>
    <x v="1"/>
    <m/>
    <s v="2401090000-24033-VOC"/>
    <m/>
  </r>
  <r>
    <s v="Virginia"/>
    <x v="3"/>
    <x v="1"/>
    <n v="4.9232857140000004"/>
    <n v="4.9232857139960702"/>
    <n v="1.3511700135315E-2"/>
    <n v="2.7444476961602121E-3"/>
    <n v="4.7379611049566703"/>
    <n v="1.3003086438995027E-2"/>
    <n v="5.2243158685793896"/>
    <n v="1.4337861649535943E-2"/>
    <s v="Employment"/>
    <n v="1.1056036674427163"/>
    <n v="1.1792000057596272"/>
    <m/>
    <n v="1.493858522299051E-2"/>
    <n v="1.5932996877385804E-2"/>
    <s v="2401090000"/>
    <s v="Solvent - Industrial Surface Coating &amp; Solvent Use"/>
    <s v="Solvent Utilization"/>
    <s v="Surface Coating"/>
    <s v="Miscellaneous Manufacturing"/>
    <s v="Total: All Solvent Types"/>
    <x v="1"/>
    <m/>
    <s v="2401090000-51013-VOC"/>
    <m/>
  </r>
  <r>
    <s v="Virginia"/>
    <x v="9"/>
    <x v="1"/>
    <n v="23.75842857"/>
    <n v="23.7584285699809"/>
    <n v="6.5203764553271898E-2"/>
    <n v="2.7444476961602481E-3"/>
    <n v="22.8641027595562"/>
    <n v="6.2749334143235178E-2"/>
    <n v="25.211117656203701"/>
    <n v="6.9190593769193204E-2"/>
    <s v="Employment"/>
    <n v="1.1407331378648504"/>
    <n v="1.1888354812229924"/>
    <m/>
    <n v="7.4380094939454758E-2"/>
    <n v="7.7516548810239699E-2"/>
    <s v="2401090000"/>
    <s v="Solvent - Industrial Surface Coating &amp; Solvent Use"/>
    <s v="Solvent Utilization"/>
    <s v="Surface Coating"/>
    <s v="Miscellaneous Manufacturing"/>
    <s v="Total: All Solvent Types"/>
    <x v="1"/>
    <m/>
    <s v="2401090000-51059-VOC"/>
    <m/>
  </r>
  <r>
    <s v="Virginia"/>
    <x v="4"/>
    <x v="1"/>
    <n v="13.298999999999999"/>
    <n v="13.2989999999894"/>
    <n v="3.6498409911205801E-2"/>
    <n v="2.7444476961602294E-3"/>
    <n v="12.7983928610199"/>
    <n v="3.5124519801979594E-2"/>
    <n v="14.112156143745"/>
    <n v="3.8730074416554391E-2"/>
    <s v="Employment"/>
    <n v="1.1820289336364709"/>
    <n v="1.2460772431295832"/>
    <m/>
    <n v="4.3142176546769391E-2"/>
    <n v="4.5479838000768782E-2"/>
    <s v="2401090000"/>
    <s v="Solvent - Industrial Surface Coating &amp; Solvent Use"/>
    <s v="Solvent Utilization"/>
    <s v="Surface Coating"/>
    <s v="Miscellaneous Manufacturing"/>
    <s v="Total: All Solvent Types"/>
    <x v="1"/>
    <m/>
    <s v="2401090000-51107-VOC"/>
    <m/>
  </r>
  <r>
    <s v="Virginia"/>
    <x v="10"/>
    <x v="1"/>
    <n v="5.5667857139999999"/>
    <n v="5.5667857139955501"/>
    <n v="1.52777522277927E-2"/>
    <n v="2.7444476961602177E-3"/>
    <n v="5.3572381788769796"/>
    <n v="1.4702659977800486E-2"/>
    <n v="5.9071621335993099"/>
    <n v="1.6211897508401501E-2"/>
    <s v="Employment"/>
    <n v="1.1898949472362377"/>
    <n v="1.2771251790739548"/>
    <m/>
    <n v="1.8178920180977706E-2"/>
    <n v="1.9511602049767266E-2"/>
    <s v="2401090000"/>
    <s v="Solvent - Industrial Surface Coating &amp; Solvent Use"/>
    <s v="Solvent Utilization"/>
    <s v="Surface Coating"/>
    <s v="Miscellaneous Manufacturing"/>
    <s v="Total: All Solvent Types"/>
    <x v="1"/>
    <m/>
    <s v="2401090000-51153-VOC"/>
    <m/>
  </r>
  <r>
    <s v="Virginia"/>
    <x v="11"/>
    <x v="1"/>
    <n v="1.634285714"/>
    <n v="1.6342857139986799"/>
    <n v="4.48521166265129E-3"/>
    <n v="2.7444476961602524E-3"/>
    <n v="1.57276717158616"/>
    <n v="4.3163772406561128E-3"/>
    <n v="1.7342127362553501"/>
    <n v="4.7594561486677626E-3"/>
    <s v="Employment"/>
    <n v="1.0072672441829524"/>
    <n v="1.0751618720988678"/>
    <m/>
    <n v="4.5178067910160028E-3"/>
    <n v="4.8223285679758364E-3"/>
    <s v="2401090000"/>
    <s v="Solvent - Industrial Surface Coating &amp; Solvent Use"/>
    <s v="Solvent Utilization"/>
    <s v="Surface Coating"/>
    <s v="Miscellaneous Manufacturing"/>
    <s v="Total: All Solvent Types"/>
    <x v="1"/>
    <m/>
    <s v="2401090000-51510-VOC"/>
    <m/>
  </r>
  <r>
    <s v="Virginia"/>
    <x v="12"/>
    <x v="1"/>
    <n v="0.89885714299999997"/>
    <n v="0.89885714299928399"/>
    <n v="2.4668664152815399E-3"/>
    <n v="2.7444476961602173E-3"/>
    <n v="0.86502194466109605"/>
    <n v="2.3740074831531759E-3"/>
    <n v="0.95381700525878399"/>
    <n v="2.6177008826409076E-3"/>
    <s v="Employment"/>
    <n v="1.0625592417061611"/>
    <n v="1.0767772511848339"/>
    <m/>
    <n v="2.6211917076119488E-3"/>
    <n v="2.6562656376870417E-3"/>
    <s v="2401090000"/>
    <s v="Solvent - Industrial Surface Coating &amp; Solvent Use"/>
    <s v="Solvent Utilization"/>
    <s v="Surface Coating"/>
    <s v="Miscellaneous Manufacturing"/>
    <s v="Total: All Solvent Types"/>
    <x v="1"/>
    <m/>
    <s v="2401090000-51600-VOC"/>
    <m/>
  </r>
  <r>
    <s v="Virginia"/>
    <x v="13"/>
    <x v="1"/>
    <n v="0.15321428600000001"/>
    <n v="0.15321428599987699"/>
    <n v="4.204885942312E-4"/>
    <n v="2.7444476961602498E-3"/>
    <n v="0.14744692263693901"/>
    <n v="4.0466036713686582E-4"/>
    <n v="0.162582444355546"/>
    <n v="4.4619901484768026E-4"/>
    <s v="Employment"/>
    <n v="1.2446203080415557"/>
    <n v="1.3259344505225987"/>
    <m/>
    <n v="5.2334864367999687E-4"/>
    <n v="5.5754031314296613E-4"/>
    <s v="2401090000"/>
    <s v="Solvent - Industrial Surface Coating &amp; Solvent Use"/>
    <s v="Solvent Utilization"/>
    <s v="Surface Coating"/>
    <s v="Miscellaneous Manufacturing"/>
    <s v="Total: All Solvent Types"/>
    <x v="1"/>
    <m/>
    <s v="2401090000-51610-VOC"/>
    <m/>
  </r>
  <r>
    <s v="Virginia"/>
    <x v="5"/>
    <x v="1"/>
    <n v="1.920285714"/>
    <n v="1.9202857139984699"/>
    <n v="5.2701237037524997E-3"/>
    <n v="2.7444476961602281E-3"/>
    <n v="1.8480014266618601"/>
    <n v="5.0717432579029569E-3"/>
    <n v="2.0376999651530898"/>
    <n v="5.5923609748301743E-3"/>
    <s v="Employment"/>
    <n v="1.0626817271189477"/>
    <n v="1.0893103528916537"/>
    <m/>
    <n v="5.6004641596342115E-3"/>
    <n v="5.740800311517304E-3"/>
    <s v="2401090000"/>
    <s v="Solvent - Industrial Surface Coating &amp; Solvent Use"/>
    <s v="Solvent Utilization"/>
    <s v="Surface Coating"/>
    <s v="Miscellaneous Manufacturing"/>
    <s v="Total: All Solvent Types"/>
    <x v="1"/>
    <m/>
    <s v="2401090000-51683-VOC"/>
    <m/>
  </r>
  <r>
    <s v="Virginia"/>
    <x v="14"/>
    <x v="1"/>
    <n v="3.2890000000000001"/>
    <n v="3.2889999999973401"/>
    <n v="9.0264884726637996E-3"/>
    <n v="2.7444476961602615E-3"/>
    <n v="3.1651939333705101"/>
    <n v="8.6867091983391324E-3"/>
    <n v="3.4901031323240401"/>
    <n v="9.5784055008684248E-3"/>
    <s v="Employment"/>
    <n v="1.1233017518770112"/>
    <n v="1.1478816589202718"/>
    <m/>
    <n v="1.0139470314640893E-2"/>
    <n v="1.0361340562226033E-2"/>
    <s v="2401090000"/>
    <s v="Solvent - Industrial Surface Coating &amp; Solvent Use"/>
    <s v="Solvent Utilization"/>
    <s v="Surface Coating"/>
    <s v="Miscellaneous Manufacturing"/>
    <s v="Total: All Solvent Types"/>
    <x v="1"/>
    <m/>
    <s v="2401090000-51685-VOC"/>
    <m/>
  </r>
  <r>
    <s v="District of Columbia"/>
    <x v="6"/>
    <x v="1"/>
    <n v="123.2827735"/>
    <n v="123.2827734999"/>
    <n v="0.33834312370804798"/>
    <n v="2.7444476961602619E-3"/>
    <n v="131.331621690654"/>
    <n v="0.36043276658190648"/>
    <n v="135.09435118722899"/>
    <n v="0.37075938088005594"/>
    <s v="Population"/>
    <n v="1.0682042243864278"/>
    <n v="1.1102535122627881"/>
    <m/>
    <n v="0.36141955403703657"/>
    <n v="0.3756466414468233"/>
    <s v="2401100000"/>
    <s v="Solvent - Industrial Surface Coating &amp; Solvent Use"/>
    <s v="Solvent Utilization"/>
    <s v="Surface Coating"/>
    <s v="Industrial Maintenance Coatings"/>
    <s v="Total: All Solvent Types"/>
    <x v="1"/>
    <m/>
    <s v="2401100000-11001-VOC"/>
    <m/>
  </r>
  <r>
    <s v="Maryland"/>
    <x v="7"/>
    <x v="1"/>
    <n v="16.096970599999999"/>
    <n v="16.096970599987099"/>
    <n v="4.41772938782935E-2"/>
    <n v="2.7444476961602268E-3"/>
    <n v="18.588211743261201"/>
    <n v="5.1014374894531679E-2"/>
    <n v="20.068340219830802"/>
    <n v="5.5076510082074266E-2"/>
    <s v="Population"/>
    <n v="1.0426851482954702"/>
    <n v="1.0572281391746758"/>
    <m/>
    <n v="4.6063008218781024E-2"/>
    <n v="4.6705478200721039E-2"/>
    <s v="2401100000"/>
    <s v="Solvent - Industrial Surface Coating &amp; Solvent Use"/>
    <s v="Solvent Utilization"/>
    <s v="Surface Coating"/>
    <s v="Industrial Maintenance Coatings"/>
    <s v="Total: All Solvent Types"/>
    <x v="1"/>
    <m/>
    <s v="2401100000-24009-VOC"/>
    <m/>
  </r>
  <r>
    <s v="Maryland"/>
    <x v="0"/>
    <x v="1"/>
    <n v="28.439503370000001"/>
    <n v="28.439503369977"/>
    <n v="7.8050729503675198E-2"/>
    <n v="2.7444476961602554E-3"/>
    <n v="33.0626851230762"/>
    <n v="9.0738810014898433E-2"/>
    <n v="35.831208894376601"/>
    <n v="9.8336878700808719E-2"/>
    <s v="Population"/>
    <n v="1.1538180515174046"/>
    <n v="1.2191456407227705"/>
    <m/>
    <n v="9.0056340635442517E-2"/>
    <n v="9.5155206629637751E-2"/>
    <s v="2401100000"/>
    <s v="Solvent - Industrial Surface Coating &amp; Solvent Use"/>
    <s v="Solvent Utilization"/>
    <s v="Surface Coating"/>
    <s v="Industrial Maintenance Coatings"/>
    <s v="Total: All Solvent Types"/>
    <x v="1"/>
    <m/>
    <s v="2401100000-24017-VOC"/>
    <m/>
  </r>
  <r>
    <s v="Maryland"/>
    <x v="1"/>
    <x v="1"/>
    <n v="45.860068920000003"/>
    <n v="45.860068919963403"/>
    <n v="0.12586056049314301"/>
    <n v="2.7444476961602316E-3"/>
    <n v="52.690266890565702"/>
    <n v="0.14460568157788076"/>
    <n v="56.725153381688898"/>
    <n v="0.15567921651271185"/>
    <s v="Population"/>
    <n v="1.1642434590518702"/>
    <n v="1.2562187972033161"/>
    <m/>
    <n v="0.14653233430674398"/>
    <n v="0.15810840191803133"/>
    <s v="2401100000"/>
    <s v="Solvent - Industrial Surface Coating &amp; Solvent Use"/>
    <s v="Solvent Utilization"/>
    <s v="Surface Coating"/>
    <s v="Industrial Maintenance Coatings"/>
    <s v="Total: All Solvent Types"/>
    <x v="1"/>
    <m/>
    <s v="2401100000-24021-VOC"/>
    <m/>
  </r>
  <r>
    <s v="Maryland"/>
    <x v="8"/>
    <x v="1"/>
    <n v="181.91343610000001"/>
    <n v="181.91343609985401"/>
    <n v="0.49925191060483798"/>
    <n v="2.7444476961602433E-3"/>
    <n v="201.363652464392"/>
    <n v="0.55263201209631252"/>
    <n v="212.013787253902"/>
    <n v="0.58186074998317927"/>
    <s v="Population"/>
    <n v="1.0583627788491754"/>
    <n v="1.0918242125602675"/>
    <m/>
    <n v="0.52838963945349637"/>
    <n v="0.54509532416533635"/>
    <s v="2401100000"/>
    <s v="Solvent - Industrial Surface Coating &amp; Solvent Use"/>
    <s v="Solvent Utilization"/>
    <s v="Surface Coating"/>
    <s v="Industrial Maintenance Coatings"/>
    <s v="Total: All Solvent Types"/>
    <x v="1"/>
    <m/>
    <s v="2401100000-24031-VOC"/>
    <m/>
  </r>
  <r>
    <s v="Maryland"/>
    <x v="2"/>
    <x v="1"/>
    <n v="157.3190602"/>
    <n v="157.319060199874"/>
    <n v="0.43175393232763698"/>
    <n v="2.7444476961602316E-3"/>
    <n v="169.53016036738401"/>
    <n v="0.46526665804994166"/>
    <n v="175.69797274405599"/>
    <n v="0.4821938965174476"/>
    <s v="Population"/>
    <n v="1.0745673584180946"/>
    <n v="1.1211792575445925"/>
    <m/>
    <n v="0.46394868254793364"/>
    <n v="0.48407355328905827"/>
    <s v="2401100000"/>
    <s v="Solvent - Industrial Surface Coating &amp; Solvent Use"/>
    <s v="Solvent Utilization"/>
    <s v="Surface Coating"/>
    <s v="Industrial Maintenance Coatings"/>
    <s v="Total: All Solvent Types"/>
    <x v="1"/>
    <m/>
    <s v="2401100000-24033-VOC"/>
    <m/>
  </r>
  <r>
    <s v="Virginia"/>
    <x v="3"/>
    <x v="1"/>
    <n v="12.94495012"/>
    <n v="12.944950119989601"/>
    <n v="3.55267385337147E-2"/>
    <n v="2.7444476961602411E-3"/>
    <n v="13.6992958979246"/>
    <n v="3.7597001066076607E-2"/>
    <n v="14.0413294755078"/>
    <n v="3.8535694330084268E-2"/>
    <s v="Population"/>
    <n v="1.0984649785709848"/>
    <n v="1.1504470071844137"/>
    <m/>
    <n v="3.9024878082133896E-2"/>
    <n v="4.0871630021135266E-2"/>
    <s v="2401100000"/>
    <s v="Solvent - Industrial Surface Coating &amp; Solvent Use"/>
    <s v="Solvent Utilization"/>
    <s v="Surface Coating"/>
    <s v="Industrial Maintenance Coatings"/>
    <s v="Total: All Solvent Types"/>
    <x v="1"/>
    <m/>
    <s v="2401100000-51013-VOC"/>
    <m/>
  </r>
  <r>
    <s v="Virginia"/>
    <x v="9"/>
    <x v="1"/>
    <n v="62.397332890000001"/>
    <n v="62.397332889949901"/>
    <n v="0.17124621649636701"/>
    <n v="2.7444476961602468E-3"/>
    <n v="73.609605250368702"/>
    <n v="0.2020177115446396"/>
    <n v="80.534157522035997"/>
    <n v="0.2210217830735581"/>
    <s v="Population"/>
    <n v="1.0657729164323093"/>
    <n v="1.0960498584059377"/>
    <m/>
    <n v="0.18250957958333169"/>
    <n v="0.18769439134339561"/>
    <s v="2401100000"/>
    <s v="Solvent - Industrial Surface Coating &amp; Solvent Use"/>
    <s v="Solvent Utilization"/>
    <s v="Surface Coating"/>
    <s v="Industrial Maintenance Coatings"/>
    <s v="Total: All Solvent Types"/>
    <x v="1"/>
    <m/>
    <s v="2401100000-51059-VOC"/>
    <m/>
  </r>
  <r>
    <s v="Virginia"/>
    <x v="4"/>
    <x v="1"/>
    <n v="22.83449169"/>
    <n v="22.8344916899817"/>
    <n v="6.2668068111560393E-2"/>
    <n v="2.7444476961602389E-3"/>
    <n v="30.435028175706101"/>
    <n v="8.3527342959388573E-2"/>
    <n v="35.824637963093103"/>
    <n v="9.8318845123585505E-2"/>
    <s v="Population"/>
    <n v="1.1551127564124075"/>
    <n v="1.1978534058610257"/>
    <m/>
    <n v="7.2388684895385025E-2"/>
    <n v="7.5067158826163355E-2"/>
    <s v="2401100000"/>
    <s v="Solvent - Industrial Surface Coating &amp; Solvent Use"/>
    <s v="Solvent Utilization"/>
    <s v="Surface Coating"/>
    <s v="Industrial Maintenance Coatings"/>
    <s v="Total: All Solvent Types"/>
    <x v="1"/>
    <m/>
    <s v="2401100000-51107-VOC"/>
    <m/>
  </r>
  <r>
    <s v="Virginia"/>
    <x v="10"/>
    <x v="1"/>
    <n v="26.1566653"/>
    <n v="26.1566652999791"/>
    <n v="7.1785599821761997E-2"/>
    <n v="2.7444476961602346E-3"/>
    <n v="31.3193581800362"/>
    <n v="8.5954340402417548E-2"/>
    <n v="34.597105790171597"/>
    <n v="9.4949947279648353E-2"/>
    <s v="Population"/>
    <n v="1.0943166406241815"/>
    <n v="1.1237955518522129"/>
    <m/>
    <n v="7.8556176442142439E-2"/>
    <n v="8.0672337766739141E-2"/>
    <s v="2401100000"/>
    <s v="Solvent - Industrial Surface Coating &amp; Solvent Use"/>
    <s v="Solvent Utilization"/>
    <s v="Surface Coating"/>
    <s v="Industrial Maintenance Coatings"/>
    <s v="Total: All Solvent Types"/>
    <x v="1"/>
    <m/>
    <s v="2401100000-51153-VOC"/>
    <m/>
  </r>
  <r>
    <s v="Virginia"/>
    <x v="11"/>
    <x v="1"/>
    <n v="8.6501248919999991"/>
    <n v="8.6501248919930696"/>
    <n v="2.3739815331328702E-2"/>
    <n v="2.7444476961602372E-3"/>
    <n v="9.2765207605490403"/>
    <n v="2.5458926029671425E-2"/>
    <n v="9.5891194293379005"/>
    <n v="2.631683672605177E-2"/>
    <s v="Population"/>
    <n v="1.2512671881942732"/>
    <n v="1.365491025746405"/>
    <m/>
    <n v="2.9704851977882963E-2"/>
    <n v="3.2416504787806263E-2"/>
    <s v="2401100000"/>
    <s v="Solvent - Industrial Surface Coating &amp; Solvent Use"/>
    <s v="Solvent Utilization"/>
    <s v="Surface Coating"/>
    <s v="Industrial Maintenance Coatings"/>
    <s v="Total: All Solvent Types"/>
    <x v="1"/>
    <m/>
    <s v="2401100000-51510-VOC"/>
    <m/>
  </r>
  <r>
    <s v="Virginia"/>
    <x v="12"/>
    <x v="1"/>
    <n v="1.3097755659999999"/>
    <n v="1.3097755659989501"/>
    <n v="3.59461053459279E-3"/>
    <n v="2.7444476961602376E-3"/>
    <n v="1.5307884020251901"/>
    <n v="4.2011687032468444E-3"/>
    <n v="1.6589748794746799"/>
    <n v="4.552969785961993E-3"/>
    <s v="Population"/>
    <n v="1.3017014531456192"/>
    <n v="1.3683228310181388"/>
    <m/>
    <n v="4.6791097563719857E-3"/>
    <n v="4.9185876631016321E-3"/>
    <s v="2401100000"/>
    <s v="Solvent - Industrial Surface Coating &amp; Solvent Use"/>
    <s v="Solvent Utilization"/>
    <s v="Surface Coating"/>
    <s v="Industrial Maintenance Coatings"/>
    <s v="Total: All Solvent Types"/>
    <x v="1"/>
    <m/>
    <s v="2401100000-51600-VOC"/>
    <m/>
  </r>
  <r>
    <s v="Virginia"/>
    <x v="13"/>
    <x v="1"/>
    <n v="0.79510819899999996"/>
    <n v="0.79510819899936502"/>
    <n v="2.18213286494191E-3"/>
    <n v="2.7444476961602212E-3"/>
    <n v="0.86494211616412398"/>
    <n v="2.3737883980185764E-3"/>
    <n v="0.90383548648828205"/>
    <n v="2.4805292186006185E-3"/>
    <s v="Population"/>
    <n v="1.2441146639619922"/>
    <n v="1.3379063684407195"/>
    <m/>
    <n v="2.7148234959876237E-3"/>
    <n v="2.919489456789574E-3"/>
    <s v="2401100000"/>
    <s v="Solvent - Industrial Surface Coating &amp; Solvent Use"/>
    <s v="Solvent Utilization"/>
    <s v="Surface Coating"/>
    <s v="Industrial Maintenance Coatings"/>
    <s v="Total: All Solvent Types"/>
    <x v="1"/>
    <m/>
    <s v="2401100000-51610-VOC"/>
    <m/>
  </r>
  <r>
    <s v="Virginia"/>
    <x v="5"/>
    <x v="1"/>
    <n v="2.3201233370000001"/>
    <n v="2.3201233369981402"/>
    <n v="6.3674571470321399E-3"/>
    <n v="2.7444476961602337E-3"/>
    <n v="2.8454181828666298"/>
    <n v="7.8091013765807611E-3"/>
    <n v="3.16883333657066"/>
    <n v="8.6966973500670949E-3"/>
    <s v="Population"/>
    <n v="1.0847467052215982"/>
    <n v="1.1113922408200338"/>
    <m/>
    <n v="6.9070781608828319E-3"/>
    <n v="7.0767424669655899E-3"/>
    <s v="2401100000"/>
    <s v="Solvent - Industrial Surface Coating &amp; Solvent Use"/>
    <s v="Solvent Utilization"/>
    <s v="Surface Coating"/>
    <s v="Industrial Maintenance Coatings"/>
    <s v="Total: All Solvent Types"/>
    <x v="1"/>
    <m/>
    <s v="2401100000-51683-VOC"/>
    <m/>
  </r>
  <r>
    <s v="Virginia"/>
    <x v="14"/>
    <x v="1"/>
    <n v="0.93402707299999999"/>
    <n v="0.93402707299925503"/>
    <n v="2.56338844864409E-3"/>
    <n v="2.7444476961602316E-3"/>
    <n v="1.16731100582277"/>
    <n v="3.2036240006327837E-3"/>
    <n v="1.3161155522316801"/>
    <n v="3.6120102952028853E-3"/>
    <s v="Population"/>
    <n v="1.1503808026405289"/>
    <n v="1.1782580091214219"/>
    <m/>
    <n v="2.9488728610306482E-3"/>
    <n v="3.0203329701042358E-3"/>
    <s v="2401100000"/>
    <s v="Solvent - Industrial Surface Coating &amp; Solvent Use"/>
    <s v="Solvent Utilization"/>
    <s v="Surface Coating"/>
    <s v="Industrial Maintenance Coatings"/>
    <s v="Total: All Solvent Types"/>
    <x v="1"/>
    <m/>
    <s v="2401100000-51685-VOC"/>
    <m/>
  </r>
  <r>
    <s v="District of Columbia"/>
    <x v="6"/>
    <x v="1"/>
    <n v="77.669695379999993"/>
    <n v="77.669695379937394"/>
    <n v="0.21316041654693699"/>
    <n v="2.744447696160242E-3"/>
    <n v="82.740570810361405"/>
    <n v="0.22707716893947971"/>
    <n v="85.1111376422012"/>
    <n v="0.23358306561971634"/>
    <s v="Population"/>
    <n v="1.0682042243864278"/>
    <n v="1.1102535122627881"/>
    <m/>
    <n v="0.2276988574274087"/>
    <n v="0.23666210114663572"/>
    <s v="2401200000"/>
    <s v="Solvent - Industrial Surface Coating &amp; Solvent Use"/>
    <s v="Solvent Utilization"/>
    <s v="Surface Coating"/>
    <s v="Other Special Purpose Coatings"/>
    <s v="Total: All Solvent Types"/>
    <x v="1"/>
    <m/>
    <s v="2401200000-11001-VOC"/>
    <m/>
  </r>
  <r>
    <s v="Maryland"/>
    <x v="7"/>
    <x v="1"/>
    <n v="10.14842769"/>
    <n v="10.1484276899918"/>
    <n v="2.78518289934469E-2"/>
    <n v="2.7444476961602515E-3"/>
    <n v="11.719044996137001"/>
    <n v="3.2162306040846515E-2"/>
    <n v="12.6522005065519"/>
    <n v="3.4723302531563929E-2"/>
    <s v="Population"/>
    <n v="1.0426851482954702"/>
    <n v="1.0572281391746758"/>
    <m/>
    <n v="2.9040688444332257E-2"/>
    <n v="2.9445737339353149E-2"/>
    <s v="2401200000"/>
    <s v="Solvent - Industrial Surface Coating &amp; Solvent Use"/>
    <s v="Solvent Utilization"/>
    <s v="Surface Coating"/>
    <s v="Other Special Purpose Coatings"/>
    <s v="Total: All Solvent Types"/>
    <x v="1"/>
    <m/>
    <s v="2401200000-24009-VOC"/>
    <m/>
  </r>
  <r>
    <s v="Maryland"/>
    <x v="0"/>
    <x v="1"/>
    <n v="17.908040769999999"/>
    <n v="17.9080407699857"/>
    <n v="4.9147681233930797E-2"/>
    <n v="2.7444476961602342E-3"/>
    <n v="20.819207193832298"/>
    <n v="5.7137225218995627E-2"/>
    <n v="22.562515996526098"/>
    <n v="6.1921645046244478E-2"/>
    <s v="Population"/>
    <n v="1.1538180515174046"/>
    <n v="1.2191456407227705"/>
    <m/>
    <n v="5.6707481797932544E-2"/>
    <n v="5.9918181327979048E-2"/>
    <s v="2401200000"/>
    <s v="Solvent - Industrial Surface Coating &amp; Solvent Use"/>
    <s v="Solvent Utilization"/>
    <s v="Surface Coating"/>
    <s v="Other Special Purpose Coatings"/>
    <s v="Total: All Solvent Types"/>
    <x v="1"/>
    <m/>
    <s v="2401200000-24017-VOC"/>
    <m/>
  </r>
  <r>
    <s v="Maryland"/>
    <x v="1"/>
    <x v="1"/>
    <n v="28.912742309999999"/>
    <n v="28.9127423099768"/>
    <n v="7.9349509022290404E-2"/>
    <n v="2.7444476961602359E-3"/>
    <n v="33.2188796207341"/>
    <n v="9.1167477644147912E-2"/>
    <n v="35.762696848123198"/>
    <n v="9.8148850973308638E-2"/>
    <s v="Population"/>
    <n v="1.1642434590518702"/>
    <n v="1.2562187972033161"/>
    <m/>
    <n v="9.2382146858178971E-2"/>
    <n v="9.9680344782655333E-2"/>
    <s v="2401200000"/>
    <s v="Solvent - Industrial Surface Coating &amp; Solvent Use"/>
    <s v="Solvent Utilization"/>
    <s v="Surface Coating"/>
    <s v="Other Special Purpose Coatings"/>
    <s v="Total: All Solvent Types"/>
    <x v="1"/>
    <m/>
    <s v="2401200000-24021-VOC"/>
    <m/>
  </r>
  <r>
    <s v="Maryland"/>
    <x v="8"/>
    <x v="1"/>
    <n v="114.6884192"/>
    <n v="114.688419199908"/>
    <n v="0.31475636784944699"/>
    <n v="2.7444476961602368E-3"/>
    <n v="126.9509250146"/>
    <n v="0.34841017368172994"/>
    <n v="133.665366506455"/>
    <n v="0.36683760716505409"/>
    <s v="Population"/>
    <n v="1.0583627788491754"/>
    <n v="1.0918242125602675"/>
    <m/>
    <n v="0.33312642413761395"/>
    <n v="0.34365862347555237"/>
    <s v="2401200000"/>
    <s v="Solvent - Industrial Surface Coating &amp; Solvent Use"/>
    <s v="Solvent Utilization"/>
    <s v="Surface Coating"/>
    <s v="Other Special Purpose Coatings"/>
    <s v="Total: All Solvent Types"/>
    <x v="1"/>
    <m/>
    <s v="2401200000-24031-VOC"/>
    <m/>
  </r>
  <r>
    <s v="Maryland"/>
    <x v="2"/>
    <x v="1"/>
    <n v="99.182693080000007"/>
    <n v="99.182693079920497"/>
    <n v="0.272201713522155"/>
    <n v="2.7444476961602298E-3"/>
    <n v="106.881250384697"/>
    <n v="0.29333000138100634"/>
    <n v="110.769782652515"/>
    <n v="0.30400187480486418"/>
    <s v="Population"/>
    <n v="1.0745673584180946"/>
    <n v="1.1211792575445925"/>
    <m/>
    <n v="0.29249907625638105"/>
    <n v="0.30518691506913559"/>
    <s v="2401200000"/>
    <s v="Solvent - Industrial Surface Coating &amp; Solvent Use"/>
    <s v="Solvent Utilization"/>
    <s v="Surface Coating"/>
    <s v="Other Special Purpose Coatings"/>
    <s v="Total: All Solvent Types"/>
    <x v="1"/>
    <m/>
    <s v="2401200000-24033-VOC"/>
    <m/>
  </r>
  <r>
    <s v="Virginia"/>
    <x v="3"/>
    <x v="1"/>
    <n v="0.51299065399999999"/>
    <n v="0.51299065399959098"/>
    <n v="1.4078760185209001E-3"/>
    <n v="2.744447696160216E-3"/>
    <n v="0.54288434461853796"/>
    <n v="1.4899176888697953E-3"/>
    <n v="0.55643866711710499"/>
    <n v="1.5271168180240001E-3"/>
    <s v="Population"/>
    <n v="1.0984649785709848"/>
    <n v="1.1504470071844137"/>
    <m/>
    <n v="1.5465025005151638E-3"/>
    <n v="1.6196867519940776E-3"/>
    <s v="2401200000"/>
    <s v="Solvent - Industrial Surface Coating &amp; Solvent Use"/>
    <s v="Solvent Utilization"/>
    <s v="Surface Coating"/>
    <s v="Other Special Purpose Coatings"/>
    <s v="Total: All Solvent Types"/>
    <x v="1"/>
    <m/>
    <s v="2401200000-51013-VOC"/>
    <m/>
  </r>
  <r>
    <s v="Virginia"/>
    <x v="9"/>
    <x v="1"/>
    <n v="2.4727223079999998"/>
    <n v="2.4727223079980098"/>
    <n v="6.7862570414291799E-3"/>
    <n v="2.7444476961602442E-3"/>
    <n v="2.9170495685534501"/>
    <n v="8.0056899680017498E-3"/>
    <n v="3.1914602537865702"/>
    <n v="8.7587957408915406E-3"/>
    <s v="Population"/>
    <n v="1.0657729164323093"/>
    <n v="1.0960498584059377"/>
    <m/>
    <n v="7.2326089587032719E-3"/>
    <n v="7.4380760693647501E-3"/>
    <s v="2401200000"/>
    <s v="Solvent - Industrial Surface Coating &amp; Solvent Use"/>
    <s v="Solvent Utilization"/>
    <s v="Surface Coating"/>
    <s v="Other Special Purpose Coatings"/>
    <s v="Total: All Solvent Types"/>
    <x v="1"/>
    <m/>
    <s v="2401200000-51059-VOC"/>
    <m/>
  </r>
  <r>
    <s v="Virginia"/>
    <x v="4"/>
    <x v="1"/>
    <n v="0.90489991199999997"/>
    <n v="0.904899911999271"/>
    <n v="2.4834504787420099E-3"/>
    <n v="2.7444476961602472E-3"/>
    <n v="1.2060988565808499"/>
    <n v="3.310075228284822E-3"/>
    <n v="1.41968177703871"/>
    <n v="3.8962423822745734E-3"/>
    <s v="Population"/>
    <n v="1.1551127564124075"/>
    <n v="1.1978534058610257"/>
    <m/>
    <n v="2.8686653279133959E-3"/>
    <n v="2.9748096142483116E-3"/>
    <s v="2401200000"/>
    <s v="Solvent - Industrial Surface Coating &amp; Solvent Use"/>
    <s v="Solvent Utilization"/>
    <s v="Surface Coating"/>
    <s v="Other Special Purpose Coatings"/>
    <s v="Total: All Solvent Types"/>
    <x v="1"/>
    <m/>
    <s v="2401200000-51107-VOC"/>
    <m/>
  </r>
  <r>
    <s v="Virginia"/>
    <x v="10"/>
    <x v="1"/>
    <n v="1.036553158"/>
    <n v="1.03655315799917"/>
    <n v="2.8447659264184402E-3"/>
    <n v="2.7444476961602368E-3"/>
    <n v="1.24114367239503"/>
    <n v="3.4062538923083957E-3"/>
    <n v="1.37103636312777"/>
    <n v="3.7627375881379181E-3"/>
    <s v="Population"/>
    <n v="1.0943166406241815"/>
    <n v="1.1237955518522129"/>
    <m/>
    <n v="3.1130746919603653E-3"/>
    <n v="3.1969352941697829E-3"/>
    <s v="2401200000"/>
    <s v="Solvent - Industrial Surface Coating &amp; Solvent Use"/>
    <s v="Solvent Utilization"/>
    <s v="Surface Coating"/>
    <s v="Other Special Purpose Coatings"/>
    <s v="Total: All Solvent Types"/>
    <x v="1"/>
    <m/>
    <s v="2401200000-51153-VOC"/>
    <m/>
  </r>
  <r>
    <s v="Virginia"/>
    <x v="11"/>
    <x v="1"/>
    <n v="0.34279272700000002"/>
    <n v="0.34279272699972702"/>
    <n v="9.4077670987488201E-4"/>
    <n v="2.7444476961602259E-3"/>
    <n v="0.36761594639190098"/>
    <n v="1.0089027371470137E-3"/>
    <n v="0.38000380800876699"/>
    <n v="1.0429005754217734E-3"/>
    <s v="Population"/>
    <n v="1.2512671881942732"/>
    <n v="1.365491025746405"/>
    <m/>
    <n v="1.1771630284838032E-3"/>
    <n v="1.2846221545653807E-3"/>
    <s v="2401200000"/>
    <s v="Solvent - Industrial Surface Coating &amp; Solvent Use"/>
    <s v="Solvent Utilization"/>
    <s v="Surface Coating"/>
    <s v="Other Special Purpose Coatings"/>
    <s v="Total: All Solvent Types"/>
    <x v="1"/>
    <m/>
    <s v="2401200000-51510-VOC"/>
    <m/>
  </r>
  <r>
    <s v="Virginia"/>
    <x v="12"/>
    <x v="1"/>
    <n v="5.1904613000000002E-2"/>
    <n v="5.1904612999958299E-2"/>
    <n v="1.42449495567824E-4"/>
    <n v="2.7444476961602324E-3"/>
    <n v="6.0663049192968201E-2"/>
    <n v="1.6648656559969642E-4"/>
    <n v="6.5742903846363998E-2"/>
    <n v="1.8042796100003737E-4"/>
    <s v="Population"/>
    <n v="1.3017014531456192"/>
    <n v="1.3683228310181388"/>
    <m/>
    <n v="1.8542671538049696E-4"/>
    <n v="1.9491689705247075E-4"/>
    <s v="2401200000"/>
    <s v="Solvent - Industrial Surface Coating &amp; Solvent Use"/>
    <s v="Solvent Utilization"/>
    <s v="Surface Coating"/>
    <s v="Other Special Purpose Coatings"/>
    <s v="Total: All Solvent Types"/>
    <x v="1"/>
    <m/>
    <s v="2401200000-51600-VOC"/>
    <m/>
  </r>
  <r>
    <s v="Virginia"/>
    <x v="13"/>
    <x v="1"/>
    <n v="3.1509061999999997E-2"/>
    <n v="3.1509061999974698E-2"/>
    <n v="8.6474972614000907E-5"/>
    <n v="2.7444476961602459E-3"/>
    <n v="3.4276485639191001E-2"/>
    <n v="9.4070022044947491E-5"/>
    <n v="3.5817777275315703E-2"/>
    <n v="9.8300016324820989E-5"/>
    <s v="Population"/>
    <n v="1.2441146639619922"/>
    <n v="1.3379063684407195"/>
    <m/>
    <n v="1.0758478149479022E-4"/>
    <n v="1.1569541657100863E-4"/>
    <s v="2401200000"/>
    <s v="Solvent - Industrial Surface Coating &amp; Solvent Use"/>
    <s v="Solvent Utilization"/>
    <s v="Surface Coating"/>
    <s v="Other Special Purpose Coatings"/>
    <s v="Total: All Solvent Types"/>
    <x v="1"/>
    <m/>
    <s v="2401200000-51610-VOC"/>
    <m/>
  </r>
  <r>
    <s v="Virginia"/>
    <x v="5"/>
    <x v="1"/>
    <n v="9.1943348999999994E-2"/>
    <n v="9.1943348999925803E-2"/>
    <n v="2.5233371234010399E-4"/>
    <n v="2.7444476961602476E-3"/>
    <n v="0.112760073081517"/>
    <n v="3.0946412278743047E-4"/>
    <n v="0.125576578081353"/>
    <n v="3.446383504070567E-4"/>
    <s v="Population"/>
    <n v="1.0847467052215982"/>
    <n v="1.1113922408200338"/>
    <m/>
    <n v="2.7371816307726236E-4"/>
    <n v="2.8044172999210602E-4"/>
    <s v="2401200000"/>
    <s v="Solvent - Industrial Surface Coating &amp; Solvent Use"/>
    <s v="Solvent Utilization"/>
    <s v="Surface Coating"/>
    <s v="Other Special Purpose Coatings"/>
    <s v="Total: All Solvent Types"/>
    <x v="1"/>
    <m/>
    <s v="2401200000-51683-VOC"/>
    <m/>
  </r>
  <r>
    <s v="Virginia"/>
    <x v="14"/>
    <x v="1"/>
    <n v="3.7014226999999997E-2"/>
    <n v="3.7014226999970298E-2"/>
    <n v="1.0158361001522E-4"/>
    <n v="2.7444476961602229E-3"/>
    <n v="4.6258953084031301E-2"/>
    <n v="1.2695527721825355E-4"/>
    <n v="5.2155875580850303E-2"/>
    <n v="1.4313907257908383E-4"/>
    <s v="Population"/>
    <n v="1.1503808026405289"/>
    <n v="1.1782580091214219"/>
    <m/>
    <n v="1.1685983482443125E-4"/>
    <n v="1.1969170209590004E-4"/>
    <s v="2401200000"/>
    <s v="Solvent - Industrial Surface Coating &amp; Solvent Use"/>
    <s v="Solvent Utilization"/>
    <s v="Surface Coating"/>
    <s v="Other Special Purpose Coatings"/>
    <s v="Total: All Solvent Types"/>
    <x v="1"/>
    <m/>
    <s v="2401200000-51685-VOC"/>
    <m/>
  </r>
  <r>
    <s v="District of Columbia"/>
    <x v="6"/>
    <x v="1"/>
    <n v="12.90405339"/>
    <n v="12.9040533899897"/>
    <n v="3.5289500723047498E-2"/>
    <n v="2.7347609046955179E-3"/>
    <n v="12.418313014872901"/>
    <n v="3.3961116935345939E-2"/>
    <n v="13.6930608562225"/>
    <n v="3.7447247495213824E-2"/>
    <s v="Employment"/>
    <n v="1.1125759036334977"/>
    <n v="1.1554041707984846"/>
    <m/>
    <n v="3.9262248155719541E-2"/>
    <n v="4.0773636320805218E-2"/>
    <s v="2415000000"/>
    <s v="Solvent - Degreasing"/>
    <s v="Solvent Utilization"/>
    <s v="Degreasing"/>
    <s v="All Processes/All Industries"/>
    <s v="Total: All Solvent Types"/>
    <x v="1"/>
    <m/>
    <s v="2415000000-11001-VOC"/>
    <m/>
  </r>
  <r>
    <s v="Maryland"/>
    <x v="7"/>
    <x v="1"/>
    <n v="4.864353565"/>
    <n v="4.8643535649961196"/>
    <n v="1.3302843956167701E-2"/>
    <n v="2.734760904695527E-3"/>
    <n v="4.6812473072992402"/>
    <n v="1.2802092121213169E-2"/>
    <n v="5.1617803630094601"/>
    <n v="1.4116235135383357E-2"/>
    <s v="Employment"/>
    <n v="1.0339308317341065"/>
    <n v="1.0518639500224574"/>
    <m/>
    <n v="1.3754220516029503E-2"/>
    <n v="1.3992781990266932E-2"/>
    <s v="2415000000"/>
    <s v="Solvent - Degreasing"/>
    <s v="Solvent Utilization"/>
    <s v="Degreasing"/>
    <s v="All Processes/All Industries"/>
    <s v="Total: All Solvent Types"/>
    <x v="1"/>
    <m/>
    <s v="2415000000-24009-VOC"/>
    <m/>
  </r>
  <r>
    <s v="Maryland"/>
    <x v="0"/>
    <x v="1"/>
    <n v="10.36917332"/>
    <n v="10.369173319991701"/>
    <n v="2.8357209809525299E-2"/>
    <n v="2.7347609046955343E-3"/>
    <n v="9.9788520786048291"/>
    <n v="2.7289774538308255E-2"/>
    <n v="11.003187681283899"/>
    <n v="3.0091087497802715E-2"/>
    <s v="Employment"/>
    <n v="1.1494562546354627"/>
    <n v="1.2365582750270308"/>
    <m/>
    <n v="3.2595372179568954E-2"/>
    <n v="3.5065342446646199E-2"/>
    <s v="2415000000"/>
    <s v="Solvent - Degreasing"/>
    <s v="Solvent Utilization"/>
    <s v="Degreasing"/>
    <s v="All Processes/All Industries"/>
    <s v="Total: All Solvent Types"/>
    <x v="1"/>
    <m/>
    <s v="2415000000-24017-VOC"/>
    <m/>
  </r>
  <r>
    <s v="Maryland"/>
    <x v="1"/>
    <x v="1"/>
    <n v="25.569766170000001"/>
    <n v="25.569766169979498"/>
    <n v="6.9927196863866406E-2"/>
    <n v="2.7347609046955343E-3"/>
    <n v="24.6072571477611"/>
    <n v="6.7294964819486797E-2"/>
    <n v="27.133207966771199"/>
    <n v="7.4202836366499283E-2"/>
    <s v="Employment"/>
    <n v="1.1441294512813505"/>
    <n v="1.2247937540008487"/>
    <m/>
    <n v="8.0005765377498442E-2"/>
    <n v="8.5646393953651312E-2"/>
    <s v="2415000000"/>
    <s v="Solvent - Degreasing"/>
    <s v="Solvent Utilization"/>
    <s v="Degreasing"/>
    <s v="All Processes/All Industries"/>
    <s v="Total: All Solvent Types"/>
    <x v="1"/>
    <m/>
    <s v="2415000000-24021-VOC"/>
    <m/>
  </r>
  <r>
    <s v="Maryland"/>
    <x v="8"/>
    <x v="1"/>
    <n v="58.089074920000002"/>
    <n v="58.089074919953198"/>
    <n v="0.158859731081018"/>
    <n v="2.7347609046955365E-3"/>
    <n v="55.902458963785001"/>
    <n v="0.15287985925050576"/>
    <n v="61.640882436028598"/>
    <n v="0.16857307541698477"/>
    <s v="Employment"/>
    <n v="1.0977892034918355"/>
    <n v="1.1427409443629737"/>
    <m/>
    <n v="0.17439449765035794"/>
    <n v="0.18153551911677054"/>
    <s v="2415000000"/>
    <s v="Solvent - Degreasing"/>
    <s v="Solvent Utilization"/>
    <s v="Degreasing"/>
    <s v="All Processes/All Industries"/>
    <s v="Total: All Solvent Types"/>
    <x v="1"/>
    <m/>
    <s v="2415000000-24031-VOC"/>
    <m/>
  </r>
  <r>
    <s v="Maryland"/>
    <x v="2"/>
    <x v="1"/>
    <n v="61.924225509999999"/>
    <n v="61.924225509950602"/>
    <n v="0.16934795097816099"/>
    <n v="2.7347609046955053E-3"/>
    <n v="59.593245032812099"/>
    <n v="0.16297327669967415"/>
    <n v="65.710530075765107"/>
    <n v="0.17970258867802058"/>
    <s v="Employment"/>
    <n v="1.0691583039570396"/>
    <n v="1.1120864021452579"/>
    <m/>
    <n v="0.1810597680464105"/>
    <n v="0.18832955351397457"/>
    <s v="2415000000"/>
    <s v="Solvent - Degreasing"/>
    <s v="Solvent Utilization"/>
    <s v="Degreasing"/>
    <s v="All Processes/All Industries"/>
    <s v="Total: All Solvent Types"/>
    <x v="1"/>
    <m/>
    <s v="2415000000-24033-VOC"/>
    <m/>
  </r>
  <r>
    <s v="Virginia"/>
    <x v="3"/>
    <x v="1"/>
    <n v="19.3947298"/>
    <n v="19.3947297999845"/>
    <n v="5.3039948814130898E-2"/>
    <n v="2.7347609046955265E-3"/>
    <n v="18.664664366774101"/>
    <n v="5.1043394409517495E-2"/>
    <n v="20.580604203575099"/>
    <n v="5.6283031770949593E-2"/>
    <s v="Employment"/>
    <n v="1.1056036674427163"/>
    <n v="1.1792000057596272"/>
    <m/>
    <n v="5.8641161929877075E-2"/>
    <n v="6.254470794711349E-2"/>
    <s v="2415000000"/>
    <s v="Solvent - Degreasing"/>
    <s v="Solvent Utilization"/>
    <s v="Degreasing"/>
    <s v="All Processes/All Industries"/>
    <s v="Total: All Solvent Types"/>
    <x v="1"/>
    <m/>
    <s v="2415000000-51013-VOC"/>
    <m/>
  </r>
  <r>
    <s v="Virginia"/>
    <x v="9"/>
    <x v="1"/>
    <n v="92.139434410000007"/>
    <n v="92.139434409925798"/>
    <n v="0.25197932300502401"/>
    <n v="2.7347609046955395E-3"/>
    <n v="88.6710789962668"/>
    <n v="0.24249420021616025"/>
    <n v="97.773222452084696"/>
    <n v="0.26738638628806138"/>
    <s v="Employment"/>
    <n v="1.1407331378648504"/>
    <n v="1.1888354812229924"/>
    <m/>
    <n v="0.28744116380858176"/>
    <n v="0.29956195972292154"/>
    <s v="2415000000"/>
    <s v="Solvent - Degreasing"/>
    <s v="Solvent Utilization"/>
    <s v="Degreasing"/>
    <s v="All Processes/All Industries"/>
    <s v="Total: All Solvent Types"/>
    <x v="1"/>
    <m/>
    <s v="2415000000-51059-VOC"/>
    <m/>
  </r>
  <r>
    <s v="Virginia"/>
    <x v="4"/>
    <x v="1"/>
    <n v="92.360381509999996"/>
    <n v="92.360381509925901"/>
    <n v="0.25258356049610903"/>
    <n v="2.7347609046955274E-3"/>
    <n v="88.883709102839006"/>
    <n v="0.24307569271877408"/>
    <n v="98.007679176252495"/>
    <n v="0.26802756937115729"/>
    <s v="Employment"/>
    <n v="1.1820289336364709"/>
    <n v="1.2460772431295832"/>
    <m/>
    <n v="0.29856107666731879"/>
    <n v="0.31473862672284586"/>
    <s v="2415000000"/>
    <s v="Solvent - Degreasing"/>
    <s v="Solvent Utilization"/>
    <s v="Degreasing"/>
    <s v="All Processes/All Industries"/>
    <s v="Total: All Solvent Types"/>
    <x v="1"/>
    <m/>
    <s v="2415000000-51107-VOC"/>
    <m/>
  </r>
  <r>
    <s v="Virginia"/>
    <x v="10"/>
    <x v="1"/>
    <n v="41.083634699999998"/>
    <n v="41.083634699967398"/>
    <n v="0.112353918000262"/>
    <n v="2.7347609046954931E-3"/>
    <n v="39.537145428169701"/>
    <n v="0.10812463960021865"/>
    <n v="43.595658909615899"/>
    <n v="0.11922370360045731"/>
    <s v="Employment"/>
    <n v="1.1898949472362377"/>
    <n v="1.2771251790739548"/>
    <m/>
    <n v="0.13368935933070633"/>
    <n v="0.14349001764574504"/>
    <s v="2415000000"/>
    <s v="Solvent - Degreasing"/>
    <s v="Solvent Utilization"/>
    <s v="Degreasing"/>
    <s v="All Processes/All Industries"/>
    <s v="Total: All Solvent Types"/>
    <x v="1"/>
    <m/>
    <s v="2415000000-51153-VOC"/>
    <m/>
  </r>
  <r>
    <s v="Virginia"/>
    <x v="11"/>
    <x v="1"/>
    <n v="22.751439640000001"/>
    <n v="22.7514396399819"/>
    <n v="6.2219747652962197E-2"/>
    <n v="2.7347609046955105E-3"/>
    <n v="21.895019374877801"/>
    <n v="5.987764299396655E-2"/>
    <n v="24.1425572369855"/>
    <n v="6.6024121671081612E-2"/>
    <s v="Employment"/>
    <n v="1.0072672441829524"/>
    <n v="1.0751618720988678"/>
    <m/>
    <n v="6.2671913752157957E-2"/>
    <n v="6.6896300368077977E-2"/>
    <s v="2415000000"/>
    <s v="Solvent - Degreasing"/>
    <s v="Solvent Utilization"/>
    <s v="Degreasing"/>
    <s v="All Processes/All Industries"/>
    <s v="Total: All Solvent Types"/>
    <x v="1"/>
    <m/>
    <s v="2415000000-51510-VOC"/>
    <m/>
  </r>
  <r>
    <s v="Virginia"/>
    <x v="12"/>
    <x v="1"/>
    <n v="9.2362305980000006"/>
    <n v="9.2362305979926091"/>
    <n v="2.5258882346142798E-2"/>
    <n v="2.7347609046955296E-3"/>
    <n v="8.8885561131044799"/>
    <n v="2.4308075757310588E-2"/>
    <n v="9.8009721316348308"/>
    <n v="2.6803315413605342E-2"/>
    <s v="Employment"/>
    <n v="1.0625592417061611"/>
    <n v="1.0767772511848339"/>
    <m/>
    <n v="2.6839058872062633E-2"/>
    <n v="2.7198189900680771E-2"/>
    <s v="2415000000"/>
    <s v="Solvent - Degreasing"/>
    <s v="Solvent Utilization"/>
    <s v="Degreasing"/>
    <s v="All Processes/All Industries"/>
    <s v="Total: All Solvent Types"/>
    <x v="1"/>
    <m/>
    <s v="2415000000-51600-VOC"/>
    <m/>
  </r>
  <r>
    <s v="Virginia"/>
    <x v="13"/>
    <x v="1"/>
    <n v="3.531554973"/>
    <n v="3.53155497299718"/>
    <n v="9.6579584729357595E-3"/>
    <n v="2.7347609046955283E-3"/>
    <n v="3.3986185393444899"/>
    <n v="9.2944091113727322E-3"/>
    <n v="3.74748892467067"/>
    <n v="1.0248486201968833E-2"/>
    <s v="Employment"/>
    <n v="1.2446203080415557"/>
    <n v="1.3259344505225987"/>
    <m/>
    <n v="1.2020491249637857E-2"/>
    <n v="1.2805819860982153E-2"/>
    <s v="2415000000"/>
    <s v="Solvent - Degreasing"/>
    <s v="Solvent Utilization"/>
    <s v="Degreasing"/>
    <s v="All Processes/All Industries"/>
    <s v="Total: All Solvent Types"/>
    <x v="1"/>
    <m/>
    <s v="2415000000-51610-VOC"/>
    <m/>
  </r>
  <r>
    <s v="Virginia"/>
    <x v="5"/>
    <x v="1"/>
    <n v="21.817633399999998"/>
    <n v="21.817633399982601"/>
    <n v="5.9666010855251597E-2"/>
    <n v="2.7347609046955192E-3"/>
    <n v="20.9963639033693"/>
    <n v="5.7420035143694571E-2"/>
    <n v="23.151654201653301"/>
    <n v="6.3314238789711194E-2"/>
    <s v="Employment"/>
    <n v="1.0626817271189477"/>
    <n v="1.0893103528916537"/>
    <m/>
    <n v="6.3405979465956649E-2"/>
    <n v="6.499480334037136E-2"/>
    <s v="2415000000"/>
    <s v="Solvent - Degreasing"/>
    <s v="Solvent Utilization"/>
    <s v="Degreasing"/>
    <s v="All Processes/All Industries"/>
    <s v="Total: All Solvent Types"/>
    <x v="1"/>
    <m/>
    <s v="2415000000-51683-VOC"/>
    <m/>
  </r>
  <r>
    <s v="Virginia"/>
    <x v="14"/>
    <x v="1"/>
    <n v="1.7119781030000001"/>
    <n v="1.7119781029986201"/>
    <n v="4.6818507857754703E-3"/>
    <n v="2.7347609046955456E-3"/>
    <n v="1.64753502757031"/>
    <n v="4.5056143825157819E-3"/>
    <n v="1.81665556088491"/>
    <n v="4.9681186052058105E-3"/>
    <s v="Employment"/>
    <n v="1.1233017518770112"/>
    <n v="1.1478816589202718"/>
    <m/>
    <n v="5.2591311896883468E-3"/>
    <n v="5.3742106467931251E-3"/>
    <s v="2415000000"/>
    <s v="Solvent - Degreasing"/>
    <s v="Solvent Utilization"/>
    <s v="Degreasing"/>
    <s v="All Processes/All Industries"/>
    <s v="Total: All Solvent Types"/>
    <x v="1"/>
    <m/>
    <s v="2415000000-51685-VOC"/>
    <m/>
  </r>
  <r>
    <s v="District of Columbia"/>
    <x v="6"/>
    <x v="1"/>
    <n v="3.0786781649999999"/>
    <n v="3.0786781649975499"/>
    <n v="8.4798753489695108E-3"/>
    <n v="2.7543883753033535E-3"/>
    <n v="3.2796779679284001"/>
    <n v="9.0335068696005098E-3"/>
    <n v="3.3736427029276999"/>
    <n v="9.2923222433710408E-3"/>
    <s v="Employment"/>
    <n v="1.1125759036334977"/>
    <n v="1.1554041707984846"/>
    <m/>
    <n v="9.4345049790791752E-3"/>
    <n v="9.7976833460506271E-3"/>
    <s v="2420000000"/>
    <s v="Solvent - Dry Cleaning"/>
    <s v="Solvent Utilization"/>
    <s v="Dry Cleaning"/>
    <s v="All Processes"/>
    <s v="Total: All Solvent Types"/>
    <x v="1"/>
    <m/>
    <s v="2420000000-11001-VOC"/>
    <m/>
  </r>
  <r>
    <s v="Maryland"/>
    <x v="7"/>
    <x v="1"/>
    <n v="0.20059376100000001"/>
    <n v="0.200593760999839"/>
    <n v="5.5251312345633904E-4"/>
    <n v="2.75438837530337E-3"/>
    <n v="0.23163857327571499"/>
    <n v="6.380225935024872E-4"/>
    <n v="0.25008331951127599"/>
    <n v="6.8882658811913707E-4"/>
    <s v="Population"/>
    <n v="1.0426851482954702"/>
    <n v="1.0572281391746758"/>
    <m/>
    <n v="5.7609722806626631E-4"/>
    <n v="5.8413242138133327E-4"/>
    <s v="2420000000"/>
    <s v="Solvent - Dry Cleaning"/>
    <s v="Solvent Utilization"/>
    <s v="Dry Cleaning"/>
    <s v="All Processes"/>
    <s v="Total: All Solvent Types"/>
    <x v="1"/>
    <m/>
    <s v="2420000000-24009-VOC"/>
    <m/>
  </r>
  <r>
    <s v="Maryland"/>
    <x v="0"/>
    <x v="1"/>
    <n v="0.37502311900000002"/>
    <n v="0.37502311899969998"/>
    <n v="1.0329593194427799E-3"/>
    <n v="2.7543883753033539E-3"/>
    <n v="0.43598761680383502"/>
    <n v="1.2008792235006964E-3"/>
    <n v="0.47249530142233398"/>
    <n v="1.3014355656231309E-3"/>
    <s v="Population"/>
    <n v="1.1538180515174046"/>
    <n v="1.2191456407227705"/>
    <m/>
    <n v="1.1918471092562126E-3"/>
    <n v="1.2593278513426248E-3"/>
    <s v="2420000000"/>
    <s v="Solvent - Dry Cleaning"/>
    <s v="Solvent Utilization"/>
    <s v="Dry Cleaning"/>
    <s v="All Processes"/>
    <s v="Total: All Solvent Types"/>
    <x v="1"/>
    <m/>
    <s v="2420000000-24017-VOC"/>
    <m/>
  </r>
  <r>
    <s v="Maryland"/>
    <x v="1"/>
    <x v="1"/>
    <n v="0.34885871600000001"/>
    <n v="0.34885871599972001"/>
    <n v="9.6089239197288804E-4"/>
    <n v="2.7543883753033687E-3"/>
    <n v="0.40081620647376998"/>
    <n v="1.1040034997445468E-3"/>
    <n v="0.43150969110316501"/>
    <n v="1.188545277005305E-3"/>
    <s v="Population"/>
    <n v="1.1642434590518702"/>
    <n v="1.2562187972033161"/>
    <m/>
    <n v="1.1187126822071406E-3"/>
    <n v="1.2070910848859988E-3"/>
    <s v="2420000000"/>
    <s v="Solvent - Dry Cleaning"/>
    <s v="Solvent Utilization"/>
    <s v="Dry Cleaning"/>
    <s v="All Processes"/>
    <s v="Total: All Solvent Types"/>
    <x v="1"/>
    <m/>
    <s v="2420000000-24021-VOC"/>
    <m/>
  </r>
  <r>
    <s v="Maryland"/>
    <x v="8"/>
    <x v="1"/>
    <n v="5.3985886240000003"/>
    <n v="5.3985886239956802"/>
    <n v="1.48698097489787E-2"/>
    <n v="2.7543883753033669E-3"/>
    <n v="5.9758066627017996"/>
    <n v="1.6459692404806246E-2"/>
    <n v="6.2918674097876197"/>
    <n v="1.7330246452469125E-2"/>
    <s v="Population"/>
    <n v="1.0583627788491754"/>
    <n v="1.0918242125602675"/>
    <m/>
    <n v="1.5737653166887657E-2"/>
    <n v="1.6235218320099658E-2"/>
    <s v="2420000000"/>
    <s v="Solvent - Dry Cleaning"/>
    <s v="Solvent Utilization"/>
    <s v="Dry Cleaning"/>
    <s v="All Processes"/>
    <s v="Total: All Solvent Types"/>
    <x v="1"/>
    <m/>
    <s v="2420000000-24031-VOC"/>
    <m/>
  </r>
  <r>
    <s v="Maryland"/>
    <x v="2"/>
    <x v="1"/>
    <n v="4.8316932110000002"/>
    <n v="4.8316932109961304"/>
    <n v="1.3308359613399901E-2"/>
    <n v="2.7543883753033591E-3"/>
    <n v="5.2067290757107401"/>
    <n v="1.4341354039491666E-2"/>
    <n v="5.3961592512355896"/>
    <n v="1.4863118312888987E-2"/>
    <s v="Population"/>
    <n v="1.0745673584180946"/>
    <n v="1.1211792575445925"/>
    <m/>
    <n v="1.4300728834649185E-2"/>
    <n v="1.4921056750488141E-2"/>
    <s v="2420000000"/>
    <s v="Solvent - Dry Cleaning"/>
    <s v="Solvent Utilization"/>
    <s v="Dry Cleaning"/>
    <s v="All Processes"/>
    <s v="Total: All Solvent Types"/>
    <x v="1"/>
    <m/>
    <s v="2420000000-24033-VOC"/>
    <m/>
  </r>
  <r>
    <s v="Virginia"/>
    <x v="3"/>
    <x v="1"/>
    <n v="2.4507324769999999"/>
    <n v="2.4507324769980401"/>
    <n v="6.7502690456218203E-3"/>
    <n v="2.7543883753033639E-3"/>
    <n v="2.5935449003550701"/>
    <n v="7.1436299243653268E-3"/>
    <n v="2.6582985524770999"/>
    <n v="7.3219866310286832E-3"/>
    <s v="Employment"/>
    <n v="1.1056036674427163"/>
    <n v="1.1792000057596272"/>
    <m/>
    <n v="7.4631222130645287E-3"/>
    <n v="7.9599172974762836E-3"/>
    <s v="2420000000"/>
    <s v="Solvent - Dry Cleaning"/>
    <s v="Solvent Utilization"/>
    <s v="Dry Cleaning"/>
    <s v="All Processes"/>
    <s v="Total: All Solvent Types"/>
    <x v="1"/>
    <m/>
    <s v="2420000000-51013-VOC"/>
    <m/>
  </r>
  <r>
    <s v="Virginia"/>
    <x v="9"/>
    <x v="1"/>
    <n v="6.9335669720000004"/>
    <n v="6.9335669719944697"/>
    <n v="1.9097736267048901E-2"/>
    <n v="2.7543883753033621E-3"/>
    <n v="8.1794702457179707"/>
    <n v="2.2529437760945313E-2"/>
    <n v="8.9489237576390597"/>
    <n v="2.4648811569517107E-2"/>
    <s v="Employment"/>
    <n v="1.1407331378648504"/>
    <n v="1.1888354812229924"/>
    <m/>
    <n v="2.1785420618026047E-2"/>
    <n v="2.2704066485306876E-2"/>
    <s v="2420000000"/>
    <s v="Solvent - Dry Cleaning"/>
    <s v="Solvent Utilization"/>
    <s v="Dry Cleaning"/>
    <s v="All Processes"/>
    <s v="Total: All Solvent Types"/>
    <x v="1"/>
    <m/>
    <s v="2420000000-51059-VOC"/>
    <m/>
  </r>
  <r>
    <s v="Virginia"/>
    <x v="4"/>
    <x v="1"/>
    <n v="2.4332895410000002"/>
    <n v="2.4332895409980302"/>
    <n v="6.7022244254723203E-3"/>
    <n v="2.7543883753033999E-3"/>
    <n v="3.2432180556232"/>
    <n v="8.9330821109826382E-3"/>
    <n v="3.8175457570567"/>
    <n v="1.0515003655425792E-2"/>
    <s v="Employment"/>
    <n v="1.1820289336364709"/>
    <n v="1.2460772431295832"/>
    <m/>
    <n v="7.9222231906333554E-3"/>
    <n v="8.351489334928304E-3"/>
    <s v="2420000000"/>
    <s v="Solvent - Dry Cleaning"/>
    <s v="Solvent Utilization"/>
    <s v="Dry Cleaning"/>
    <s v="All Processes"/>
    <s v="Total: All Solvent Types"/>
    <x v="1"/>
    <m/>
    <s v="2420000000-51107-VOC"/>
    <m/>
  </r>
  <r>
    <s v="Virginia"/>
    <x v="10"/>
    <x v="1"/>
    <n v="1.8751155960000001"/>
    <n v="1.87511559599849"/>
    <n v="5.1647965999683304E-3"/>
    <n v="2.7543883753033908E-3"/>
    <n v="2.2452180469693102"/>
    <n v="6.1842024885936505E-3"/>
    <n v="2.4801927883220101"/>
    <n v="6.8314141846654479E-3"/>
    <s v="Employment"/>
    <n v="1.1898949472362377"/>
    <n v="1.2771251790739548"/>
    <m/>
    <n v="6.1455653778052163E-3"/>
    <n v="6.5960917826151074E-3"/>
    <s v="2420000000"/>
    <s v="Solvent - Dry Cleaning"/>
    <s v="Solvent Utilization"/>
    <s v="Dry Cleaning"/>
    <s v="All Processes"/>
    <s v="Total: All Solvent Types"/>
    <x v="1"/>
    <m/>
    <s v="2420000000-51153-VOC"/>
    <m/>
  </r>
  <r>
    <s v="Virginia"/>
    <x v="11"/>
    <x v="1"/>
    <n v="1.1773981650000001"/>
    <n v="1.1773981649990499"/>
    <n v="3.24301181877692E-3"/>
    <n v="2.7543883753033851E-3"/>
    <n v="1.2626590549179399"/>
    <n v="3.4778534228375323E-3"/>
    <n v="1.30520793179645"/>
    <n v="3.5950495546939153E-3"/>
    <s v="Employment"/>
    <n v="1.0072672441829524"/>
    <n v="1.0751618720988678"/>
    <m/>
    <n v="3.2665795775521727E-3"/>
    <n v="3.4867626583149477E-3"/>
    <s v="2420000000"/>
    <s v="Solvent - Dry Cleaning"/>
    <s v="Solvent Utilization"/>
    <s v="Dry Cleaning"/>
    <s v="All Processes"/>
    <s v="Total: All Solvent Types"/>
    <x v="1"/>
    <m/>
    <s v="2420000000-51510-VOC"/>
    <m/>
  </r>
  <r>
    <s v="Virginia"/>
    <x v="12"/>
    <x v="1"/>
    <n v="0.30525137600000002"/>
    <n v="0.30525137599975399"/>
    <n v="8.4078084159908703E-4"/>
    <n v="2.7543883753033912E-3"/>
    <n v="0.35675979779502898"/>
    <n v="9.826550398222163E-4"/>
    <n v="0.38663445696701998"/>
    <n v="1.064941453761699E-3"/>
    <s v="Employment"/>
    <n v="1.0625592417061611"/>
    <n v="1.0767772511848339"/>
    <m/>
    <n v="8.9337945349059384E-4"/>
    <n v="9.0533368346593622E-4"/>
    <s v="2420000000"/>
    <s v="Solvent - Dry Cleaning"/>
    <s v="Solvent Utilization"/>
    <s v="Dry Cleaning"/>
    <s v="All Processes"/>
    <s v="Total: All Solvent Types"/>
    <x v="1"/>
    <m/>
    <s v="2420000000-51600-VOC"/>
    <m/>
  </r>
  <r>
    <s v="Virginia"/>
    <x v="13"/>
    <x v="1"/>
    <n v="0.148264954"/>
    <n v="0.14826495399988099"/>
    <n v="4.0837926576216201E-4"/>
    <n v="2.754388375303376E-3"/>
    <n v="0.16128698361685001"/>
    <n v="4.4424699276199775E-4"/>
    <n v="0.16853948556472201"/>
    <n v="4.6422319981908146E-4"/>
    <s v="Employment"/>
    <n v="1.2446203080415557"/>
    <n v="1.3259344505225987"/>
    <m/>
    <n v="5.0827712755068639E-4"/>
    <n v="5.4148413735317458E-4"/>
    <s v="2420000000"/>
    <s v="Solvent - Dry Cleaning"/>
    <s v="Solvent Utilization"/>
    <s v="Dry Cleaning"/>
    <s v="All Processes"/>
    <s v="Total: All Solvent Types"/>
    <x v="1"/>
    <m/>
    <s v="2420000000-51610-VOC"/>
    <m/>
  </r>
  <r>
    <s v="Virginia"/>
    <x v="14"/>
    <x v="1"/>
    <n v="4.9945300999999998E-2"/>
    <n v="4.9945300999960002E-2"/>
    <n v="1.3756875647531701E-4"/>
    <n v="2.7543883753033578E-3"/>
    <n v="6.2419710554183001E-2"/>
    <n v="1.7192812514024198E-4"/>
    <n v="7.0376747427526198E-2"/>
    <n v="1.9384489500603866E-4"/>
    <s v="Employment"/>
    <n v="1.1233017518770112"/>
    <n v="1.1478816589202718"/>
    <m/>
    <n v="1.5453122515226553E-4"/>
    <n v="1.5791265239848578E-4"/>
    <s v="2420000000"/>
    <s v="Solvent - Dry Cleaning"/>
    <s v="Solvent Utilization"/>
    <s v="Dry Cleaning"/>
    <s v="All Processes"/>
    <s v="Total: All Solvent Types"/>
    <x v="1"/>
    <m/>
    <s v="2420000000-51685-VOC"/>
    <m/>
  </r>
  <r>
    <s v="District of Columbia"/>
    <x v="6"/>
    <x v="1"/>
    <n v="53.77174084"/>
    <n v="53.771740839956998"/>
    <n v="0.147052854626534"/>
    <n v="2.7347609046955231E-3"/>
    <n v="57.282373888568998"/>
    <n v="0.15665359663861017"/>
    <n v="58.9235481548249"/>
    <n v="0.16114181585975917"/>
    <s v="Employment"/>
    <n v="1.1125759036334977"/>
    <n v="1.1554041707984846"/>
    <m/>
    <n v="0.16360746261800144"/>
    <n v="0.16990548156332061"/>
    <s v="2425000000"/>
    <s v="Solvent - Graphic Arts"/>
    <s v="Solvent Utilization"/>
    <s v="Graphic Arts"/>
    <s v="All Processes"/>
    <s v="Total: All Solvent Types"/>
    <x v="1"/>
    <m/>
    <s v="2425000000-11001-VOC"/>
    <m/>
  </r>
  <r>
    <s v="Maryland"/>
    <x v="7"/>
    <x v="1"/>
    <n v="19.750436709999999"/>
    <n v="19.750436709984101"/>
    <n v="5.4012722165128202E-2"/>
    <n v="2.7347609046955439E-3"/>
    <n v="22.807105057852201"/>
    <n v="6.2371979261498199E-2"/>
    <n v="24.623172473615298"/>
    <n v="6.7338489430418591E-2"/>
    <s v="Population"/>
    <n v="1.0426851482954702"/>
    <n v="1.0572281391746758"/>
    <m/>
    <n v="5.6318263220588728E-2"/>
    <n v="5.7103769746397255E-2"/>
    <s v="2425000000"/>
    <s v="Solvent - Graphic Arts"/>
    <s v="Solvent Utilization"/>
    <s v="Graphic Arts"/>
    <s v="All Processes"/>
    <s v="Total: All Solvent Types"/>
    <x v="1"/>
    <m/>
    <s v="2425000000-24009-VOC"/>
    <m/>
  </r>
  <r>
    <s v="Maryland"/>
    <x v="0"/>
    <x v="1"/>
    <n v="45.597461269999997"/>
    <n v="45.597461269963397"/>
    <n v="0.124698154434464"/>
    <n v="2.7347609046955192E-3"/>
    <n v="53.009874496330703"/>
    <n v="0.14496933233538128"/>
    <n v="57.448688135042303"/>
    <n v="0.15710842633775904"/>
    <s v="Population"/>
    <n v="1.1538180515174046"/>
    <n v="1.2191456407227705"/>
    <m/>
    <n v="0.14387898157738965"/>
    <n v="0.15202521138495159"/>
    <s v="2425000000"/>
    <s v="Solvent - Graphic Arts"/>
    <s v="Solvent Utilization"/>
    <s v="Graphic Arts"/>
    <s v="All Processes"/>
    <s v="Total: All Solvent Types"/>
    <x v="1"/>
    <m/>
    <s v="2425000000-24017-VOC"/>
    <m/>
  </r>
  <r>
    <s v="Maryland"/>
    <x v="1"/>
    <x v="1"/>
    <n v="245.70882280000001"/>
    <n v="245.70882279980199"/>
    <n v="0.67195488253166502"/>
    <n v="2.73476090469555E-3"/>
    <n v="282.30361958860101"/>
    <n v="0.7720329021049509"/>
    <n v="303.92171204273501"/>
    <n v="0.8311532161826104"/>
    <s v="Population"/>
    <n v="1.1642434590518702"/>
    <n v="1.2562187972033161"/>
    <m/>
    <n v="0.78231907676545875"/>
    <n v="0.84412235430882376"/>
    <s v="2425000000"/>
    <s v="Solvent - Graphic Arts"/>
    <s v="Solvent Utilization"/>
    <s v="Graphic Arts"/>
    <s v="All Processes"/>
    <s v="Total: All Solvent Types"/>
    <x v="1"/>
    <m/>
    <s v="2425000000-24021-VOC"/>
    <m/>
  </r>
  <r>
    <s v="Maryland"/>
    <x v="8"/>
    <x v="1"/>
    <n v="148.0299565"/>
    <n v="148.029956499881"/>
    <n v="0.40482653775965699"/>
    <n v="2.7347609046955469E-3"/>
    <n v="163.857345306805"/>
    <n v="0.44811066189224869"/>
    <n v="172.52376942263399"/>
    <n v="0.47181125974772847"/>
    <s v="Population"/>
    <n v="1.0583627788491754"/>
    <n v="1.0918242125602675"/>
    <m/>
    <n v="0.4284533394552012"/>
    <n v="0.44199941581293689"/>
    <s v="2425000000"/>
    <s v="Solvent - Graphic Arts"/>
    <s v="Solvent Utilization"/>
    <s v="Graphic Arts"/>
    <s v="All Processes"/>
    <s v="Total: All Solvent Types"/>
    <x v="1"/>
    <m/>
    <s v="2425000000-24031-VOC"/>
    <m/>
  </r>
  <r>
    <s v="Maryland"/>
    <x v="2"/>
    <x v="1"/>
    <n v="751.46625949999998"/>
    <n v="751.46625949940199"/>
    <n v="2.0550805476767402"/>
    <n v="2.7347609046955161E-3"/>
    <n v="809.79504531589396"/>
    <n v="2.2145958307460405"/>
    <n v="839.25684663929098"/>
    <n v="2.2951668131871736"/>
    <s v="Population"/>
    <n v="1.0745673584180946"/>
    <n v="1.1211792575445925"/>
    <m/>
    <n v="2.2083224754534059"/>
    <n v="2.3041136826385422"/>
    <s v="2425000000"/>
    <s v="Solvent - Graphic Arts"/>
    <s v="Solvent Utilization"/>
    <s v="Graphic Arts"/>
    <s v="All Processes"/>
    <s v="Total: All Solvent Types"/>
    <x v="1"/>
    <m/>
    <s v="2425000000-24033-VOC"/>
    <m/>
  </r>
  <r>
    <s v="Virginia"/>
    <x v="3"/>
    <x v="1"/>
    <n v="3.3049092830000002"/>
    <n v="3.3049092829973699"/>
    <n v="9.0381367007064898E-3"/>
    <n v="2.734760904695514E-3"/>
    <n v="3.4974974614745702"/>
    <n v="9.5648193219124589E-3"/>
    <n v="3.58482031209767"/>
    <n v="9.8036264398830789E-3"/>
    <s v="Employment"/>
    <n v="1.1056036674427163"/>
    <n v="1.1792000057596272"/>
    <m/>
    <n v="9.9925970831497065E-3"/>
    <n v="1.0657770849529392E-2"/>
    <s v="2425000000"/>
    <s v="Solvent - Graphic Arts"/>
    <s v="Solvent Utilization"/>
    <s v="Graphic Arts"/>
    <s v="All Processes"/>
    <s v="Total: All Solvent Types"/>
    <x v="1"/>
    <m/>
    <s v="2425000000-51013-VOC"/>
    <m/>
  </r>
  <r>
    <s v="Virginia"/>
    <x v="9"/>
    <x v="1"/>
    <n v="37.958326999999997"/>
    <n v="37.9583269999696"/>
    <n v="0.103806948687165"/>
    <n v="2.7347609046955135E-3"/>
    <n v="44.779116943349401"/>
    <n v="0.1224601783634604"/>
    <n v="48.991547303472402"/>
    <n v="0.13398016822607722"/>
    <s v="Employment"/>
    <n v="1.1407331378648504"/>
    <n v="1.1888354812229924"/>
    <m/>
    <n v="0.11841602630808525"/>
    <n v="0.12340938379679629"/>
    <s v="2425000000"/>
    <s v="Solvent - Graphic Arts"/>
    <s v="Solvent Utilization"/>
    <s v="Graphic Arts"/>
    <s v="All Processes"/>
    <s v="Total: All Solvent Types"/>
    <x v="1"/>
    <m/>
    <s v="2425000000-51059-VOC"/>
    <m/>
  </r>
  <r>
    <s v="Virginia"/>
    <x v="4"/>
    <x v="1"/>
    <n v="21.882991560000001"/>
    <n v="21.8829915599825"/>
    <n v="5.9844749796022403E-2"/>
    <n v="2.7347609046955309E-3"/>
    <n v="29.166818063614102"/>
    <n v="7.9764273754739254E-2"/>
    <n v="34.331845912284599"/>
    <n v="9.3889389986947E-2"/>
    <s v="Employment"/>
    <n v="1.1820289336364709"/>
    <n v="1.2460772431295832"/>
    <m/>
    <n v="7.0738225785133765E-2"/>
    <n v="7.4571180841607285E-2"/>
    <s v="2425000000"/>
    <s v="Solvent - Graphic Arts"/>
    <s v="Solvent Utilization"/>
    <s v="Graphic Arts"/>
    <s v="All Processes"/>
    <s v="Total: All Solvent Types"/>
    <x v="1"/>
    <m/>
    <s v="2425000000-51107-VOC"/>
    <m/>
  </r>
  <r>
    <s v="Virginia"/>
    <x v="10"/>
    <x v="1"/>
    <n v="3.1444767929999999"/>
    <n v="3.1444767929974802"/>
    <n v="8.5993921992118891E-3"/>
    <n v="2.7347609046955304E-3"/>
    <n v="3.7651204325644101"/>
    <n v="1.0296704160447473E-2"/>
    <n v="4.1591615373906397"/>
    <n v="1.1374312368769278E-2"/>
    <s v="Employment"/>
    <n v="1.1898949472362377"/>
    <n v="1.2771251790739548"/>
    <m/>
    <n v="1.0232373327144944E-2"/>
    <n v="1.0982500302345655E-2"/>
    <s v="2425000000"/>
    <s v="Solvent - Graphic Arts"/>
    <s v="Solvent Utilization"/>
    <s v="Graphic Arts"/>
    <s v="All Processes"/>
    <s v="Total: All Solvent Types"/>
    <x v="1"/>
    <m/>
    <s v="2425000000-51153-VOC"/>
    <m/>
  </r>
  <r>
    <s v="Virginia"/>
    <x v="11"/>
    <x v="1"/>
    <n v="25.508765820000001"/>
    <n v="25.508765819979502"/>
    <n v="6.9760375491513996E-2"/>
    <n v="2.7347609046955474E-3"/>
    <n v="27.355974469693699"/>
    <n v="7.4812049489567836E-2"/>
    <n v="28.277811591970799"/>
    <n v="7.7333053612068298E-2"/>
    <s v="Employment"/>
    <n v="1.0072672441829524"/>
    <n v="1.0751618720988678"/>
    <m/>
    <n v="7.0267341174505282E-2"/>
    <n v="7.5003695911776164E-2"/>
    <s v="2425000000"/>
    <s v="Solvent - Graphic Arts"/>
    <s v="Solvent Utilization"/>
    <s v="Graphic Arts"/>
    <s v="All Processes"/>
    <s v="Total: All Solvent Types"/>
    <x v="1"/>
    <m/>
    <s v="2425000000-51510-VOC"/>
    <m/>
  </r>
  <r>
    <s v="Virginia"/>
    <x v="12"/>
    <x v="1"/>
    <n v="0.77007594899999998"/>
    <n v="0.77007594899938103"/>
    <n v="2.1059735989698201E-3"/>
    <n v="2.7347609046955352E-3"/>
    <n v="0.90001933308911597"/>
    <n v="2.461337685602263E-3"/>
    <n v="0.97538592705632099"/>
    <n v="2.6674473003038377E-3"/>
    <s v="Employment"/>
    <n v="1.0625592417061611"/>
    <n v="1.0767772511848339"/>
    <m/>
    <n v="2.2377217103745671E-3"/>
    <n v="2.2676644629665548E-3"/>
    <s v="2425000000"/>
    <s v="Solvent - Graphic Arts"/>
    <s v="Solvent Utilization"/>
    <s v="Graphic Arts"/>
    <s v="All Processes"/>
    <s v="Total: All Solvent Types"/>
    <x v="1"/>
    <m/>
    <s v="2425000000-51600-VOC"/>
    <m/>
  </r>
  <r>
    <s v="Virginia"/>
    <x v="13"/>
    <x v="1"/>
    <n v="0.22460548499999999"/>
    <n v="0.22460548499982"/>
    <n v="6.1424229935768803E-4"/>
    <n v="2.7347609046955391E-3"/>
    <n v="0.24433246159743"/>
    <n v="6.681908637246757E-4"/>
    <n v="0.25531922329342199"/>
    <n v="6.982370300800811E-4"/>
    <s v="Employment"/>
    <n v="1.2446203080415557"/>
    <n v="1.3259344505225987"/>
    <m/>
    <n v="7.6449843983871911E-4"/>
    <n v="8.1444502568657365E-4"/>
    <s v="2425000000"/>
    <s v="Solvent - Graphic Arts"/>
    <s v="Solvent Utilization"/>
    <s v="Graphic Arts"/>
    <s v="All Processes"/>
    <s v="Total: All Solvent Types"/>
    <x v="1"/>
    <m/>
    <s v="2425000000-51610-VOC"/>
    <m/>
  </r>
  <r>
    <s v="Virginia"/>
    <x v="5"/>
    <x v="1"/>
    <n v="4.0749852320000004"/>
    <n v="4.0749852319967399"/>
    <n v="1.1144110299676199E-2"/>
    <n v="2.7347609046954983E-3"/>
    <n v="4.9975951231276303"/>
    <n v="1.3667227760226329E-2"/>
    <n v="5.5656304314802503"/>
    <n v="1.5220668513995726E-2"/>
    <s v="Employment"/>
    <n v="1.0626817271189477"/>
    <n v="1.0893103528916537"/>
    <m/>
    <n v="1.1842642380463958E-2"/>
    <n v="1.2139394723203793E-2"/>
    <s v="2425000000"/>
    <s v="Solvent - Graphic Arts"/>
    <s v="Solvent Utilization"/>
    <s v="Graphic Arts"/>
    <s v="All Processes"/>
    <s v="Total: All Solvent Types"/>
    <x v="1"/>
    <m/>
    <s v="2425000000-51683-VOC"/>
    <m/>
  </r>
  <r>
    <s v="District of Columbia"/>
    <x v="6"/>
    <x v="1"/>
    <n v="14.256320000000001"/>
    <n v="14.256319999979899"/>
    <n v="3.8824400871405401E-2"/>
    <n v="2.72331154684099E-3"/>
    <n v="15.187082280728401"/>
    <n v="4.1359156537931853E-2"/>
    <n v="15.622201269811001"/>
    <n v="4.2544121105150275E-2"/>
    <s v="Population"/>
    <n v="1.0682042243864278"/>
    <n v="1.1102535122627881"/>
    <m/>
    <n v="4.1472389020107359E-2"/>
    <n v="4.31049274289763E-2"/>
    <s v="2460030999"/>
    <s v="Solvent - Consumer &amp; Commercial Solvent Use"/>
    <s v="Solvent Utilization"/>
    <s v="Miscellaneous Non-industrial: Consumer and Commercial"/>
    <s v="Lighter Fluid, Fire Starter, Other Fuels"/>
    <s v="Total: All Volatile Chemical Product Types"/>
    <x v="1"/>
    <m/>
    <s v="2460030999-11001-VOC"/>
    <m/>
  </r>
  <r>
    <s v="Maryland"/>
    <x v="7"/>
    <x v="1"/>
    <n v="1.86144"/>
    <n v="1.8614399999973801"/>
    <n v="5.0692810457445298E-3"/>
    <n v="2.7233115468409752E-3"/>
    <n v="2.1495250085985802"/>
    <n v="5.8538262761399602E-3"/>
    <n v="2.3206858077259498"/>
    <n v="6.3199504567700545E-3"/>
    <s v="Population"/>
    <n v="1.0426851482954702"/>
    <n v="1.0572281391746758"/>
    <m/>
    <n v="5.2856640589335514E-3"/>
    <n v="5.359386566945944E-3"/>
    <s v="2460030999"/>
    <s v="Solvent - Consumer &amp; Commercial Solvent Use"/>
    <s v="Solvent Utilization"/>
    <s v="Miscellaneous Non-industrial: Consumer and Commercial"/>
    <s v="Lighter Fluid, Fire Starter, Other Fuels"/>
    <s v="Total: All Volatile Chemical Product Types"/>
    <x v="1"/>
    <m/>
    <s v="2460030999-24009-VOC"/>
    <m/>
  </r>
  <r>
    <s v="Maryland"/>
    <x v="0"/>
    <x v="1"/>
    <n v="3.2887200000000001"/>
    <n v="3.28871999999539"/>
    <n v="8.9562091503142607E-3"/>
    <n v="2.723311546840964E-3"/>
    <n v="3.8233408088505301"/>
    <n v="1.041214817225092E-2"/>
    <n v="4.1434905448953403"/>
    <n v="1.1284015645139837E-2"/>
    <s v="Population"/>
    <n v="1.1538180515174046"/>
    <n v="1.2191456407227705"/>
    <m/>
    <n v="1.0333835790797949E-2"/>
    <n v="1.0918923343007019E-2"/>
    <s v="2460030999"/>
    <s v="Solvent - Consumer &amp; Commercial Solvent Use"/>
    <s v="Solvent Utilization"/>
    <s v="Miscellaneous Non-industrial: Consumer and Commercial"/>
    <s v="Lighter Fluid, Fire Starter, Other Fuels"/>
    <s v="Total: All Volatile Chemical Product Types"/>
    <x v="1"/>
    <m/>
    <s v="2460030999-24017-VOC"/>
    <m/>
  </r>
  <r>
    <s v="Maryland"/>
    <x v="1"/>
    <x v="1"/>
    <n v="5.3032199999999996"/>
    <n v="5.30321999999257"/>
    <n v="1.44423202614177E-2"/>
    <n v="2.7233115468409635E-3"/>
    <n v="6.0930583786699097"/>
    <n v="1.6593296238207846E-2"/>
    <n v="6.5596492766204104"/>
    <n v="1.7863968618247336E-2"/>
    <s v="Population"/>
    <n v="1.1642434590518702"/>
    <n v="1.2562187972033161"/>
    <m/>
    <n v="1.6814376897887853E-2"/>
    <n v="1.8142714187623223E-2"/>
    <s v="2460030999"/>
    <s v="Solvent - Consumer &amp; Commercial Solvent Use"/>
    <s v="Solvent Utilization"/>
    <s v="Miscellaneous Non-industrial: Consumer and Commercial"/>
    <s v="Lighter Fluid, Fire Starter, Other Fuels"/>
    <s v="Total: All Volatile Chemical Product Types"/>
    <x v="1"/>
    <m/>
    <s v="2460030999-24021-VOC"/>
    <m/>
  </r>
  <r>
    <s v="Maryland"/>
    <x v="8"/>
    <x v="1"/>
    <n v="21.03632"/>
    <n v="21.036319999970601"/>
    <n v="5.7288453158961097E-2"/>
    <n v="2.7233115468409475E-3"/>
    <n v="23.285527009017599"/>
    <n v="6.3413744577934375E-2"/>
    <n v="24.517099828917001"/>
    <n v="6.6767701059141885E-2"/>
    <s v="Population"/>
    <n v="1.0583627788491754"/>
    <n v="1.0918242125602675"/>
    <m/>
    <n v="6.0631966481288886E-2"/>
    <n v="6.2548920259078475E-2"/>
    <s v="2460030999"/>
    <s v="Solvent - Consumer &amp; Commercial Solvent Use"/>
    <s v="Solvent Utilization"/>
    <s v="Miscellaneous Non-industrial: Consumer and Commercial"/>
    <s v="Lighter Fluid, Fire Starter, Other Fuels"/>
    <s v="Total: All Volatile Chemical Product Types"/>
    <x v="1"/>
    <m/>
    <s v="2460030999-24031-VOC"/>
    <m/>
  </r>
  <r>
    <s v="Maryland"/>
    <x v="2"/>
    <x v="1"/>
    <n v="18.192240000000002"/>
    <n v="18.1922399999746"/>
    <n v="4.95431372548326E-2"/>
    <n v="2.7233115468409484E-3"/>
    <n v="19.604321057607802"/>
    <n v="5.338867390416048E-2"/>
    <n v="20.3175615440991"/>
    <n v="5.5331049956696687E-2"/>
    <s v="Population"/>
    <n v="1.0745673584180946"/>
    <n v="1.1211792575445925"/>
    <m/>
    <n v="5.323743812767056E-2"/>
    <n v="5.5546737843803054E-2"/>
    <s v="2460030999"/>
    <s v="Solvent - Consumer &amp; Commercial Solvent Use"/>
    <s v="Solvent Utilization"/>
    <s v="Miscellaneous Non-industrial: Consumer and Commercial"/>
    <s v="Lighter Fluid, Fire Starter, Other Fuels"/>
    <s v="Total: All Volatile Chemical Product Types"/>
    <x v="1"/>
    <m/>
    <s v="2460030999-24033-VOC"/>
    <m/>
  </r>
  <r>
    <s v="Virginia"/>
    <x v="3"/>
    <x v="1"/>
    <n v="4.8023800000000003"/>
    <n v="4.8023799999932999"/>
    <n v="1.3078376906299699E-2"/>
    <n v="2.7233115468409301E-3"/>
    <n v="5.0822308332135302"/>
    <n v="1.3840497911801409E-2"/>
    <n v="5.2091200986867197"/>
    <n v="1.4186056913634709E-2"/>
    <s v="Population"/>
    <n v="1.0984649785709848"/>
    <n v="1.1504470071844137"/>
    <m/>
    <n v="1.4366139008121762E-2"/>
    <n v="1.504597957068224E-2"/>
    <s v="2460030999"/>
    <s v="Solvent - Consumer &amp; Commercial Solvent Use"/>
    <s v="Solvent Utilization"/>
    <s v="Miscellaneous Non-industrial: Consumer and Commercial"/>
    <s v="Lighter Fluid, Fire Starter, Other Fuels"/>
    <s v="Total: All Volatile Chemical Product Types"/>
    <x v="1"/>
    <m/>
    <s v="2460030999-51013-VOC"/>
    <m/>
  </r>
  <r>
    <s v="Virginia"/>
    <x v="9"/>
    <x v="1"/>
    <n v="23.016940000000002"/>
    <n v="23.0169399999677"/>
    <n v="6.2682298474857595E-2"/>
    <n v="2.7233115468409596E-3"/>
    <n v="27.152889218169602"/>
    <n v="7.3945776737934676E-2"/>
    <n v="29.7071971794538"/>
    <n v="8.0901953103087718E-2"/>
    <s v="Population"/>
    <n v="1.0657729164323093"/>
    <n v="1.0960498584059377"/>
    <m/>
    <n v="6.6805096054229476E-2"/>
    <n v="6.8702924367926396E-2"/>
    <s v="2460030999"/>
    <s v="Solvent - Consumer &amp; Commercial Solvent Use"/>
    <s v="Solvent Utilization"/>
    <s v="Miscellaneous Non-industrial: Consumer and Commercial"/>
    <s v="Lighter Fluid, Fire Starter, Other Fuels"/>
    <s v="Total: All Volatile Chemical Product Types"/>
    <x v="1"/>
    <m/>
    <s v="2460030999-51059-VOC"/>
    <m/>
  </r>
  <r>
    <s v="Virginia"/>
    <x v="4"/>
    <x v="1"/>
    <n v="8.4556799999999992"/>
    <n v="8.4556799999881491"/>
    <n v="2.3027450980359899E-2"/>
    <n v="2.7233115468409605E-3"/>
    <n v="11.2701812038783"/>
    <n v="3.0692214607511731E-2"/>
    <n v="13.265969693751799"/>
    <n v="3.6127368447036512E-2"/>
    <s v="Population"/>
    <n v="1.1551127564124075"/>
    <n v="1.1978534058610257"/>
    <m/>
    <n v="2.6599302375075119E-2"/>
    <n v="2.7583510585121922E-2"/>
    <s v="2460030999"/>
    <s v="Solvent - Consumer &amp; Commercial Solvent Use"/>
    <s v="Solvent Utilization"/>
    <s v="Miscellaneous Non-industrial: Consumer and Commercial"/>
    <s v="Lighter Fluid, Fire Starter, Other Fuels"/>
    <s v="Total: All Volatile Chemical Product Types"/>
    <x v="1"/>
    <m/>
    <s v="2460030999-51107-VOC"/>
    <m/>
  </r>
  <r>
    <s v="Virginia"/>
    <x v="10"/>
    <x v="1"/>
    <n v="9.5106599999999997"/>
    <n v="9.5106599999866699"/>
    <n v="2.5900490196042E-2"/>
    <n v="2.7233115468409449E-3"/>
    <n v="11.387834177338499"/>
    <n v="3.1012620308655887E-2"/>
    <n v="12.5796353006189"/>
    <n v="3.4258266069223414E-2"/>
    <s v="Population"/>
    <n v="1.0943166406241815"/>
    <n v="1.1237955518522129"/>
    <m/>
    <n v="2.834333742185223E-2"/>
    <n v="2.9106855673103851E-2"/>
    <s v="2460030999"/>
    <s v="Solvent - Consumer &amp; Commercial Solvent Use"/>
    <s v="Solvent Utilization"/>
    <s v="Miscellaneous Non-industrial: Consumer and Commercial"/>
    <s v="Lighter Fluid, Fire Starter, Other Fuels"/>
    <s v="Total: All Volatile Chemical Product Types"/>
    <x v="1"/>
    <m/>
    <s v="2460030999-51153-VOC"/>
    <m/>
  </r>
  <r>
    <s v="Virginia"/>
    <x v="11"/>
    <x v="1"/>
    <n v="3.1745199999999998"/>
    <n v="3.1745199999955598"/>
    <n v="8.6452069716654607E-3"/>
    <n v="2.7233115468409562E-3"/>
    <n v="3.4044017921652601"/>
    <n v="9.2712467106896984E-3"/>
    <n v="3.5191227630683999"/>
    <n v="9.5836676554150232E-3"/>
    <s v="Population"/>
    <n v="1.2512671881942732"/>
    <n v="1.365491025746405"/>
    <m/>
    <n v="1.0817463818793369E-2"/>
    <n v="1.1804952535529442E-2"/>
    <s v="2460030999"/>
    <s v="Solvent - Consumer &amp; Commercial Solvent Use"/>
    <s v="Solvent Utilization"/>
    <s v="Miscellaneous Non-industrial: Consumer and Commercial"/>
    <s v="Lighter Fluid, Fire Starter, Other Fuels"/>
    <s v="Total: All Volatile Chemical Product Types"/>
    <x v="1"/>
    <m/>
    <s v="2460030999-51510-VOC"/>
    <m/>
  </r>
  <r>
    <s v="Virginia"/>
    <x v="12"/>
    <x v="1"/>
    <n v="0.46858"/>
    <n v="0.46857999999934202"/>
    <n v="1.2760893246169501E-3"/>
    <n v="2.7233115468409705E-3"/>
    <n v="0.54764865679358898"/>
    <n v="1.4914179106579285E-3"/>
    <n v="0.59350813162462601"/>
    <n v="1.6163075479973545E-3"/>
    <s v="Population"/>
    <n v="1.3017014531456192"/>
    <n v="1.3683228310181388"/>
    <m/>
    <n v="1.6610873281974958E-3"/>
    <n v="1.7461021572918898E-3"/>
    <s v="2460030999"/>
    <s v="Solvent - Consumer &amp; Commercial Solvent Use"/>
    <s v="Solvent Utilization"/>
    <s v="Miscellaneous Non-industrial: Consumer and Commercial"/>
    <s v="Lighter Fluid, Fire Starter, Other Fuels"/>
    <s v="Total: All Volatile Chemical Product Types"/>
    <x v="1"/>
    <m/>
    <s v="2460030999-51600-VOC"/>
    <m/>
  </r>
  <r>
    <s v="Virginia"/>
    <x v="13"/>
    <x v="1"/>
    <n v="0.29261999999999999"/>
    <n v="0.29261999999959099"/>
    <n v="7.9689542483548498E-4"/>
    <n v="2.7233115468409501E-3"/>
    <n v="0.318320654157845"/>
    <n v="8.6688631306602393E-4"/>
    <n v="0.33263440169380099"/>
    <n v="9.0586710700925907E-4"/>
    <s v="Population"/>
    <n v="1.2441146639619922"/>
    <n v="1.3379063684407195"/>
    <m/>
    <n v="9.9142928368204839E-4"/>
    <n v="1.0661714638686682E-3"/>
    <s v="2460030999"/>
    <s v="Solvent - Consumer &amp; Commercial Solvent Use"/>
    <s v="Solvent Utilization"/>
    <s v="Miscellaneous Non-industrial: Consumer and Commercial"/>
    <s v="Lighter Fluid, Fire Starter, Other Fuels"/>
    <s v="Total: All Volatile Chemical Product Types"/>
    <x v="1"/>
    <m/>
    <s v="2460030999-51610-VOC"/>
    <m/>
  </r>
  <r>
    <s v="Virginia"/>
    <x v="5"/>
    <x v="1"/>
    <n v="0.81738"/>
    <n v="0.81737999999886002"/>
    <n v="2.2259803921537398E-3"/>
    <n v="2.7233115468409362E-3"/>
    <n v="1.00244149835536"/>
    <n v="2.7299605075036815E-3"/>
    <n v="1.11638073344638"/>
    <n v="3.04025254206528E-3"/>
    <s v="Population"/>
    <n v="1.0847467052215982"/>
    <n v="1.1113922408200338"/>
    <m/>
    <n v="2.4146248962766503E-3"/>
    <n v="2.4739373360572027E-3"/>
    <s v="2460030999"/>
    <s v="Solvent - Consumer &amp; Commercial Solvent Use"/>
    <s v="Solvent Utilization"/>
    <s v="Miscellaneous Non-industrial: Consumer and Commercial"/>
    <s v="Lighter Fluid, Fire Starter, Other Fuels"/>
    <s v="Total: All Volatile Chemical Product Types"/>
    <x v="1"/>
    <m/>
    <s v="2460030999-51683-VOC"/>
    <m/>
  </r>
  <r>
    <s v="Virginia"/>
    <x v="14"/>
    <x v="1"/>
    <n v="0.36008000000000001"/>
    <n v="0.36007999999949503"/>
    <n v="9.8061002178511801E-4"/>
    <n v="2.7233115468409609E-3"/>
    <n v="0.45001409394549902"/>
    <n v="1.2255285782829504E-3"/>
    <n v="0.50738024811790905"/>
    <n v="1.3817544883385335E-3"/>
    <s v="Population"/>
    <n v="1.1503808026405289"/>
    <n v="1.1782580091214219"/>
    <m/>
    <n v="1.1280749439385106E-3"/>
    <n v="1.1554116119930472E-3"/>
    <s v="2460030999"/>
    <s v="Solvent - Consumer &amp; Commercial Solvent Use"/>
    <s v="Solvent Utilization"/>
    <s v="Miscellaneous Non-industrial: Consumer and Commercial"/>
    <s v="Lighter Fluid, Fire Starter, Other Fuels"/>
    <s v="Total: All Volatile Chemical Product Types"/>
    <x v="1"/>
    <m/>
    <s v="2460030999-51685-VOC"/>
    <m/>
  </r>
  <r>
    <s v="District of Columbia"/>
    <x v="6"/>
    <x v="1"/>
    <n v="990.10795780000001"/>
    <n v="990.10795779861098"/>
    <n v="2.6963724340920798"/>
    <n v="2.7233115468409605E-3"/>
    <n v="1054.7498247733299"/>
    <n v="2.8724123768336893"/>
    <n v="1084.9690379840699"/>
    <n v="2.9547087091069462"/>
    <s v="Population"/>
    <n v="1.0682042243864278"/>
    <n v="1.1102535122627881"/>
    <m/>
    <n v="2.8802764246162744"/>
    <n v="2.9936569653192948"/>
    <s v="2460100000"/>
    <s v="Solvent - Consumer &amp; Commercial Solvent Use"/>
    <s v="Solvent Utilization"/>
    <s v="Miscellaneous Non-industrial: Consumer and Commercial"/>
    <s v="All Personal Care Products"/>
    <s v="Total: All Solvent Types"/>
    <x v="1"/>
    <m/>
    <s v="2460100000-11001-VOC"/>
    <m/>
  </r>
  <r>
    <s v="Maryland"/>
    <x v="7"/>
    <x v="1"/>
    <n v="129.27778620000001"/>
    <n v="129.27778619981899"/>
    <n v="0.35206368790800402"/>
    <n v="2.7233115468409605E-3"/>
    <n v="149.28541048497999"/>
    <n v="0.4065506821486386"/>
    <n v="161.17259954044701"/>
    <n v="0.43892320136287344"/>
    <s v="Population"/>
    <n v="1.0426851482954702"/>
    <n v="1.0572281391746758"/>
    <m/>
    <n v="0.36709157863580733"/>
    <n v="0.3722116376379529"/>
    <s v="2460100000"/>
    <s v="Solvent - Consumer &amp; Commercial Solvent Use"/>
    <s v="Solvent Utilization"/>
    <s v="Miscellaneous Non-industrial: Consumer and Commercial"/>
    <s v="All Personal Care Products"/>
    <s v="Total: All Solvent Types"/>
    <x v="1"/>
    <m/>
    <s v="2460100000-24009-VOC"/>
    <m/>
  </r>
  <r>
    <s v="Maryland"/>
    <x v="0"/>
    <x v="1"/>
    <n v="228.4030285"/>
    <n v="228.40302849968"/>
    <n v="0.62201260484662302"/>
    <n v="2.7233115468409583E-3"/>
    <n v="265.53267524419903"/>
    <n v="0.7231282005560975"/>
    <n v="287.767213084486"/>
    <n v="0.78367977419522328"/>
    <s v="Population"/>
    <n v="1.1538180515174046"/>
    <n v="1.2191456407227705"/>
    <m/>
    <n v="0.71768937174339587"/>
    <n v="0.75832395567337574"/>
    <s v="2460100000"/>
    <s v="Solvent - Consumer &amp; Commercial Solvent Use"/>
    <s v="Solvent Utilization"/>
    <s v="Miscellaneous Non-industrial: Consumer and Commercial"/>
    <s v="All Personal Care Products"/>
    <s v="Total: All Solvent Types"/>
    <x v="1"/>
    <m/>
    <s v="2460100000-24017-VOC"/>
    <m/>
  </r>
  <r>
    <s v="Maryland"/>
    <x v="1"/>
    <x v="1"/>
    <n v="368.31093809999999"/>
    <n v="368.31093809948197"/>
    <n v="1.0030254305541499"/>
    <n v="2.7233115468409726E-3"/>
    <n v="423.16555740587398"/>
    <n v="1.1524116487088132"/>
    <n v="455.57049842907702"/>
    <n v="1.2406603987720026"/>
    <s v="Population"/>
    <n v="1.1642434590518702"/>
    <n v="1.2562187972033161"/>
    <m/>
    <n v="1.167765796785355"/>
    <n v="1.2600193999350724"/>
    <s v="2460100000"/>
    <s v="Solvent - Consumer &amp; Commercial Solvent Use"/>
    <s v="Solvent Utilization"/>
    <s v="Miscellaneous Non-industrial: Consumer and Commercial"/>
    <s v="All Personal Care Products"/>
    <s v="Total: All Solvent Types"/>
    <x v="1"/>
    <m/>
    <s v="2460100000-24021-VOC"/>
    <m/>
  </r>
  <r>
    <s v="Maryland"/>
    <x v="8"/>
    <x v="1"/>
    <n v="1460.981935"/>
    <n v="1460.98193499795"/>
    <n v="3.9787089733059702"/>
    <n v="2.7233115468409627E-3"/>
    <n v="1617.19037869405"/>
    <n v="4.4041132317376155"/>
    <n v="1702.7236678582201"/>
    <n v="4.6370470257576866"/>
    <s v="Population"/>
    <n v="1.0583627788491754"/>
    <n v="1.0918242125602675"/>
    <m/>
    <n v="4.2109174852202562"/>
    <n v="4.3440507917862616"/>
    <s v="2460100000"/>
    <s v="Solvent - Consumer &amp; Commercial Solvent Use"/>
    <s v="Solvent Utilization"/>
    <s v="Miscellaneous Non-industrial: Consumer and Commercial"/>
    <s v="All Personal Care Products"/>
    <s v="Total: All Solvent Types"/>
    <x v="1"/>
    <m/>
    <s v="2460100000-24031-VOC"/>
    <m/>
  </r>
  <r>
    <s v="Maryland"/>
    <x v="2"/>
    <x v="1"/>
    <n v="1263.4590169999999"/>
    <n v="1263.45901699822"/>
    <n v="3.4407925299516"/>
    <n v="2.7233115468409748E-3"/>
    <n v="1361.52866345197"/>
    <n v="3.7078667305337096"/>
    <n v="1411.06352688533"/>
    <n v="3.8427655960929696"/>
    <s v="Population"/>
    <n v="1.0745673584180946"/>
    <n v="1.1211792575445925"/>
    <m/>
    <n v="3.6973633397748036"/>
    <n v="3.857745214096115"/>
    <s v="2460100000"/>
    <s v="Solvent - Consumer &amp; Commercial Solvent Use"/>
    <s v="Solvent Utilization"/>
    <s v="Miscellaneous Non-industrial: Consumer and Commercial"/>
    <s v="All Personal Care Products"/>
    <s v="Total: All Solvent Types"/>
    <x v="1"/>
    <m/>
    <s v="2460100000-24033-VOC"/>
    <m/>
  </r>
  <r>
    <s v="Virginia"/>
    <x v="3"/>
    <x v="1"/>
    <n v="196.3185885"/>
    <n v="196.318588499724"/>
    <n v="0.53463667892082001"/>
    <n v="2.7233115468409739E-3"/>
    <n v="207.75873287987599"/>
    <n v="0.56579175620881583"/>
    <n v="212.94589455669001"/>
    <n v="0.57991801349861438"/>
    <s v="Population"/>
    <n v="1.0984649785709848"/>
    <n v="1.1504470071844137"/>
    <m/>
    <n v="0.58727966805402099"/>
    <n v="0.61507116719547172"/>
    <s v="2460100000"/>
    <s v="Solvent - Consumer &amp; Commercial Solvent Use"/>
    <s v="Solvent Utilization"/>
    <s v="Miscellaneous Non-industrial: Consumer and Commercial"/>
    <s v="All Personal Care Products"/>
    <s v="Total: All Solvent Types"/>
    <x v="1"/>
    <m/>
    <s v="2460100000-51013-VOC"/>
    <m/>
  </r>
  <r>
    <s v="Virginia"/>
    <x v="9"/>
    <x v="1"/>
    <n v="946.29637100000002"/>
    <n v="946.29637099866898"/>
    <n v="2.5770598338743702"/>
    <n v="2.7233115468409579E-3"/>
    <n v="1116.33781594421"/>
    <n v="3.0401356643360828"/>
    <n v="1221.35318089627"/>
    <n v="3.3261252203057454"/>
    <s v="Population"/>
    <n v="1.0657729164323093"/>
    <n v="1.0960498584059377"/>
    <m/>
    <n v="2.74656057496885"/>
    <n v="2.8245860660216326"/>
    <s v="2460100000"/>
    <s v="Solvent - Consumer &amp; Commercial Solvent Use"/>
    <s v="Solvent Utilization"/>
    <s v="Miscellaneous Non-industrial: Consumer and Commercial"/>
    <s v="All Personal Care Products"/>
    <s v="Total: All Solvent Types"/>
    <x v="1"/>
    <m/>
    <s v="2460100000-51059-VOC"/>
    <m/>
  </r>
  <r>
    <s v="Virginia"/>
    <x v="4"/>
    <x v="1"/>
    <n v="346.29994190000002"/>
    <n v="346.29994189951299"/>
    <n v="0.94308263044530105"/>
    <n v="2.7233115468409709E-3"/>
    <n v="461.56702903912401"/>
    <n v="1.2569908198233282"/>
    <n v="543.303972500545"/>
    <n v="1.4795859817553034"/>
    <s v="Population"/>
    <n v="1.1551127564124075"/>
    <n v="1.1978534058610257"/>
    <m/>
    <n v="1.0893667767783355"/>
    <n v="1.1296747408872789"/>
    <s v="2460100000"/>
    <s v="Solvent - Consumer &amp; Commercial Solvent Use"/>
    <s v="Solvent Utilization"/>
    <s v="Miscellaneous Non-industrial: Consumer and Commercial"/>
    <s v="All Personal Care Products"/>
    <s v="Total: All Solvent Types"/>
    <x v="1"/>
    <m/>
    <s v="2460100000-51107-VOC"/>
    <m/>
  </r>
  <r>
    <s v="Virginia"/>
    <x v="10"/>
    <x v="1"/>
    <n v="396.68290969999998"/>
    <n v="396.68290969944599"/>
    <n v="1.0802911484189599"/>
    <n v="2.7233115468409319E-3"/>
    <n v="474.97851848848802"/>
    <n v="1.2935144839010986"/>
    <n v="524.68770138080197"/>
    <n v="1.4288880756557647"/>
    <s v="Population"/>
    <n v="1.0943166406241815"/>
    <n v="1.1237955518522129"/>
    <m/>
    <n v="1.1821805804338754"/>
    <n v="1.214026387298546"/>
    <s v="2460100000"/>
    <s v="Solvent - Consumer &amp; Commercial Solvent Use"/>
    <s v="Solvent Utilization"/>
    <s v="Miscellaneous Non-industrial: Consumer and Commercial"/>
    <s v="All Personal Care Products"/>
    <s v="Total: All Solvent Types"/>
    <x v="1"/>
    <m/>
    <s v="2460100000-51153-VOC"/>
    <m/>
  </r>
  <r>
    <s v="Virginia"/>
    <x v="11"/>
    <x v="1"/>
    <n v="131.18473879999999"/>
    <n v="131.18473879981499"/>
    <n v="0.35725691394285503"/>
    <n v="2.7233115468409869E-3"/>
    <n v="140.68443729302399"/>
    <n v="0.38312755254091901"/>
    <n v="145.42519829084799"/>
    <n v="0.39603812170710651"/>
    <s v="Population"/>
    <n v="1.2512671881942732"/>
    <n v="1.365491025746405"/>
    <m/>
    <n v="0.44702385417223967"/>
    <n v="0.48783110987482425"/>
    <s v="2460100000"/>
    <s v="Solvent - Consumer &amp; Commercial Solvent Use"/>
    <s v="Solvent Utilization"/>
    <s v="Miscellaneous Non-industrial: Consumer and Commercial"/>
    <s v="All Personal Care Products"/>
    <s v="Total: All Solvent Types"/>
    <x v="1"/>
    <m/>
    <s v="2460100000-51510-VOC"/>
    <m/>
  </r>
  <r>
    <s v="Virginia"/>
    <x v="12"/>
    <x v="1"/>
    <n v="19.863598339999999"/>
    <n v="19.863598339972199"/>
    <n v="5.4094766721057203E-2"/>
    <n v="2.7233115468409592E-3"/>
    <n v="23.2154017456749"/>
    <n v="6.3222771638548211E-2"/>
    <n v="25.159433049032"/>
    <n v="6.8516974534400879E-2"/>
    <s v="Population"/>
    <n v="1.3017014531456192"/>
    <n v="1.3683228310181388"/>
    <m/>
    <n v="7.0415236448373442E-2"/>
    <n v="7.4019104343022793E-2"/>
    <s v="2460100000"/>
    <s v="Solvent - Consumer &amp; Commercial Solvent Use"/>
    <s v="Solvent Utilization"/>
    <s v="Miscellaneous Non-industrial: Consumer and Commercial"/>
    <s v="All Personal Care Products"/>
    <s v="Total: All Solvent Types"/>
    <x v="1"/>
    <m/>
    <s v="2460100000-51600-VOC"/>
    <m/>
  </r>
  <r>
    <s v="Virginia"/>
    <x v="13"/>
    <x v="1"/>
    <n v="12.058337379999999"/>
    <n v="12.058337379983101"/>
    <n v="3.2838609422611902E-2"/>
    <n v="2.7233115468409562E-3"/>
    <n v="13.1174145405563"/>
    <n v="3.572280648299643E-2"/>
    <n v="13.707258013185401"/>
    <n v="3.7329134022836025E-2"/>
    <s v="Population"/>
    <n v="1.2441146639619922"/>
    <n v="1.3379063684407195"/>
    <m/>
    <n v="4.0854995526791914E-2"/>
    <n v="4.3934984677249884E-2"/>
    <s v="2460100000"/>
    <s v="Solvent - Consumer &amp; Commercial Solvent Use"/>
    <s v="Solvent Utilization"/>
    <s v="Miscellaneous Non-industrial: Consumer and Commercial"/>
    <s v="All Personal Care Products"/>
    <s v="Total: All Solvent Types"/>
    <x v="1"/>
    <m/>
    <s v="2460100000-51610-VOC"/>
    <m/>
  </r>
  <r>
    <s v="Virginia"/>
    <x v="5"/>
    <x v="1"/>
    <n v="35.186184609999998"/>
    <n v="35.1861846099508"/>
    <n v="9.5822942837556102E-2"/>
    <n v="2.7233115468409431E-3"/>
    <n v="43.152623775792001"/>
    <n v="0.11751803860509738"/>
    <n v="48.057425655254001"/>
    <n v="0.13087534219840341"/>
    <s v="Population"/>
    <n v="1.0847467052215982"/>
    <n v="1.1113922408200338"/>
    <m/>
    <n v="0.10394362152767653"/>
    <n v="0.10649687516220149"/>
    <s v="2460100000"/>
    <s v="Solvent - Consumer &amp; Commercial Solvent Use"/>
    <s v="Solvent Utilization"/>
    <s v="Miscellaneous Non-industrial: Consumer and Commercial"/>
    <s v="All Personal Care Products"/>
    <s v="Total: All Solvent Types"/>
    <x v="1"/>
    <m/>
    <s v="2460100000-51683-VOC"/>
    <m/>
  </r>
  <r>
    <s v="Virginia"/>
    <x v="14"/>
    <x v="1"/>
    <n v="14.16513112"/>
    <n v="14.165131119980099"/>
    <n v="3.8576065141558098E-2"/>
    <n v="2.7233115468409653E-3"/>
    <n v="17.7030344550822"/>
    <n v="4.8210878145648811E-2"/>
    <n v="19.9597526724292"/>
    <n v="5.4356624924916254E-2"/>
    <s v="Population"/>
    <n v="1.1503808026405289"/>
    <n v="1.1782580091214219"/>
    <m/>
    <n v="4.4377164780258931E-2"/>
    <n v="4.5452557713430528E-2"/>
    <s v="2460100000"/>
    <s v="Solvent - Consumer &amp; Commercial Solvent Use"/>
    <s v="Solvent Utilization"/>
    <s v="Miscellaneous Non-industrial: Consumer and Commercial"/>
    <s v="All Personal Care Products"/>
    <s v="Total: All Solvent Types"/>
    <x v="1"/>
    <m/>
    <s v="2460100000-51685-VOC"/>
    <m/>
  </r>
  <r>
    <s v="District of Columbia"/>
    <x v="6"/>
    <x v="1"/>
    <n v="615.2605264"/>
    <n v="615.26052639914099"/>
    <n v="1.67554609585822"/>
    <n v="2.7233115468409471E-3"/>
    <n v="655.42946837059401"/>
    <n v="1.7849386393534619"/>
    <n v="674.20791458038502"/>
    <n v="1.8360781987483175"/>
    <s v="Population"/>
    <n v="1.0682042243864278"/>
    <n v="1.1102535122627881"/>
    <m/>
    <n v="1.7898254177499371"/>
    <n v="1.8602809378847911"/>
    <s v="2460200000"/>
    <s v="Solvent - Consumer &amp; Commercial Solvent Use"/>
    <s v="Solvent Utilization"/>
    <s v="Miscellaneous Non-industrial: Consumer and Commercial"/>
    <s v="All Household Products"/>
    <s v="Total: All Solvent Types"/>
    <x v="1"/>
    <m/>
    <s v="2460200000-11001-VOC"/>
    <m/>
  </r>
  <r>
    <s v="Maryland"/>
    <x v="7"/>
    <x v="1"/>
    <n v="80.334236779999998"/>
    <n v="80.334236779887405"/>
    <n v="0.21877515462932301"/>
    <n v="2.7233115468409588E-3"/>
    <n v="92.767132437945804"/>
    <n v="0.2526338029355823"/>
    <n v="100.15392554680299"/>
    <n v="0.2727503419030583"/>
    <s v="Population"/>
    <n v="1.0426851482954702"/>
    <n v="1.0572281391746758"/>
    <m/>
    <n v="0.22811360454804008"/>
    <n v="0.23129524962641113"/>
    <s v="2460200000"/>
    <s v="Solvent - Consumer &amp; Commercial Solvent Use"/>
    <s v="Solvent Utilization"/>
    <s v="Miscellaneous Non-industrial: Consumer and Commercial"/>
    <s v="All Household Products"/>
    <s v="Total: All Solvent Types"/>
    <x v="1"/>
    <m/>
    <s v="2460200000-24009-VOC"/>
    <m/>
  </r>
  <r>
    <s v="Maryland"/>
    <x v="0"/>
    <x v="1"/>
    <n v="141.9313966"/>
    <n v="141.93139659980099"/>
    <n v="0.38652341121950301"/>
    <n v="2.7233115468409683E-3"/>
    <n v="165.004044332728"/>
    <n v="0.44935741920677719"/>
    <n v="178.82075696194599"/>
    <n v="0.48698463224930999"/>
    <s v="Population"/>
    <n v="1.1538180515174046"/>
    <n v="1.2191456407227705"/>
    <m/>
    <n v="0.44597768919914749"/>
    <n v="0.4712283318255519"/>
    <s v="2460200000"/>
    <s v="Solvent - Consumer &amp; Commercial Solvent Use"/>
    <s v="Solvent Utilization"/>
    <s v="Miscellaneous Non-industrial: Consumer and Commercial"/>
    <s v="All Household Products"/>
    <s v="Total: All Solvent Types"/>
    <x v="1"/>
    <m/>
    <s v="2460200000-24017-VOC"/>
    <m/>
  </r>
  <r>
    <s v="Maryland"/>
    <x v="1"/>
    <x v="1"/>
    <n v="228.87127129999999"/>
    <n v="228.871271299678"/>
    <n v="0.62328777587058504"/>
    <n v="2.7233115468409683E-3"/>
    <n v="262.95835685325102"/>
    <n v="0.71611752955678631"/>
    <n v="283.09503833939402"/>
    <n v="0.77095598676305832"/>
    <s v="Population"/>
    <n v="1.1642434590518702"/>
    <n v="1.2562187972033161"/>
    <m/>
    <n v="0.72565871616431676"/>
    <n v="0.78298582011567641"/>
    <s v="2460200000"/>
    <s v="Solvent - Consumer &amp; Commercial Solvent Use"/>
    <s v="Solvent Utilization"/>
    <s v="Miscellaneous Non-industrial: Consumer and Commercial"/>
    <s v="All Household Products"/>
    <s v="Total: All Solvent Types"/>
    <x v="1"/>
    <m/>
    <s v="2460200000-24021-VOC"/>
    <m/>
  </r>
  <r>
    <s v="Maryland"/>
    <x v="8"/>
    <x v="1"/>
    <n v="907.86533059999999"/>
    <n v="907.86533059872602"/>
    <n v="2.4724001377960998"/>
    <n v="2.723311546840964E-3"/>
    <n v="1004.93445033338"/>
    <n v="2.7367495924111709"/>
    <n v="1058.0854893599701"/>
    <n v="2.8814964307188786"/>
    <s v="Population"/>
    <n v="1.0583627788491754"/>
    <n v="1.0918242125602675"/>
    <m/>
    <n v="2.6166962802649643"/>
    <n v="2.6994263335831237"/>
    <s v="2460200000"/>
    <s v="Solvent - Consumer &amp; Commercial Solvent Use"/>
    <s v="Solvent Utilization"/>
    <s v="Miscellaneous Non-industrial: Consumer and Commercial"/>
    <s v="All Household Products"/>
    <s v="Total: All Solvent Types"/>
    <x v="1"/>
    <m/>
    <s v="2460200000-24031-VOC"/>
    <m/>
  </r>
  <r>
    <s v="Maryland"/>
    <x v="2"/>
    <x v="1"/>
    <n v="785.12315799999999"/>
    <n v="785.12315799889905"/>
    <n v="2.13813496187064"/>
    <n v="2.7233115468409583E-3"/>
    <n v="846.06439114671605"/>
    <n v="2.3040969257808168"/>
    <n v="876.84573655374004"/>
    <n v="2.3879241191550653"/>
    <s v="Population"/>
    <n v="1.0745673584180946"/>
    <n v="1.1211792575445925"/>
    <m/>
    <n v="2.2975700379187072"/>
    <n v="2.3972325690802596"/>
    <s v="2460200000"/>
    <s v="Solvent - Consumer &amp; Commercial Solvent Use"/>
    <s v="Solvent Utilization"/>
    <s v="Miscellaneous Non-industrial: Consumer and Commercial"/>
    <s v="All Household Products"/>
    <s v="Total: All Solvent Types"/>
    <x v="1"/>
    <m/>
    <s v="2460200000-24033-VOC"/>
    <m/>
  </r>
  <r>
    <s v="Virginia"/>
    <x v="3"/>
    <x v="1"/>
    <n v="191.5119368"/>
    <n v="191.51193679973201"/>
    <n v="0.521546668844584"/>
    <n v="2.7233115468409479E-3"/>
    <n v="202.671981420338"/>
    <n v="0.55193894722314052"/>
    <n v="207.73214096412599"/>
    <n v="0.56571933813759578"/>
    <s v="Population"/>
    <n v="1.0984649785709848"/>
    <n v="1.1504470071844137"/>
    <m/>
    <n v="0.57290075041613442"/>
    <n v="0.60001180427925216"/>
    <s v="2460200000"/>
    <s v="Solvent - Consumer &amp; Commercial Solvent Use"/>
    <s v="Solvent Utilization"/>
    <s v="Miscellaneous Non-industrial: Consumer and Commercial"/>
    <s v="All Household Products"/>
    <s v="Total: All Solvent Types"/>
    <x v="1"/>
    <m/>
    <s v="2460200000-51013-VOC"/>
    <m/>
  </r>
  <r>
    <s v="Virginia"/>
    <x v="9"/>
    <x v="1"/>
    <n v="923.12774119999995"/>
    <n v="923.12774119870596"/>
    <n v="2.51396443681565"/>
    <n v="2.7233115468409605E-3"/>
    <n v="1089.0059795534401"/>
    <n v="2.965702558696734"/>
    <n v="1191.4502027485901"/>
    <n v="3.2446900946312387"/>
    <s v="Population"/>
    <n v="1.0657729164323093"/>
    <n v="1.0960498584059377"/>
    <m/>
    <n v="2.6793152096321231"/>
    <n v="2.7554303650093561"/>
    <s v="2460200000"/>
    <s v="Solvent - Consumer &amp; Commercial Solvent Use"/>
    <s v="Solvent Utilization"/>
    <s v="Miscellaneous Non-industrial: Consumer and Commercial"/>
    <s v="All Household Products"/>
    <s v="Total: All Solvent Types"/>
    <x v="1"/>
    <m/>
    <s v="2460200000-51059-VOC"/>
    <m/>
  </r>
  <r>
    <s v="Virginia"/>
    <x v="4"/>
    <x v="1"/>
    <n v="337.82132209999997"/>
    <n v="337.82132209952698"/>
    <n v="0.91999270724271898"/>
    <n v="2.723311546840954E-3"/>
    <n v="450.26627244653901"/>
    <n v="1.2262153389066945"/>
    <n v="530.00201295244904"/>
    <n v="1.4433606017223533"/>
    <s v="Population"/>
    <n v="1.1551127564124075"/>
    <n v="1.1978534058610257"/>
    <m/>
    <n v="1.0626953119424503"/>
    <n v="1.1020163977379964"/>
    <s v="2460200000"/>
    <s v="Solvent - Consumer &amp; Commercial Solvent Use"/>
    <s v="Solvent Utilization"/>
    <s v="Miscellaneous Non-industrial: Consumer and Commercial"/>
    <s v="All Household Products"/>
    <s v="Total: All Solvent Types"/>
    <x v="1"/>
    <m/>
    <s v="2460200000-51107-VOC"/>
    <m/>
  </r>
  <r>
    <s v="Virginia"/>
    <x v="10"/>
    <x v="1"/>
    <n v="386.97063889999998"/>
    <n v="386.970638899459"/>
    <n v="1.05384160920331"/>
    <n v="2.7233115468409336E-3"/>
    <n v="463.349280417123"/>
    <n v="1.2618444455803888"/>
    <n v="511.84139790608498"/>
    <n v="1.393903589068846"/>
    <s v="Population"/>
    <n v="1.0943166406241815"/>
    <n v="1.1237955518522129"/>
    <m/>
    <n v="1.1532364095333478"/>
    <n v="1.184302512779458"/>
    <s v="2460200000"/>
    <s v="Solvent - Consumer &amp; Commercial Solvent Use"/>
    <s v="Solvent Utilization"/>
    <s v="Miscellaneous Non-industrial: Consumer and Commercial"/>
    <s v="All Household Products"/>
    <s v="Total: All Solvent Types"/>
    <x v="1"/>
    <m/>
    <s v="2460200000-51153-VOC"/>
    <m/>
  </r>
  <r>
    <s v="Virginia"/>
    <x v="11"/>
    <x v="1"/>
    <n v="127.97289240000001"/>
    <n v="127.97289239982"/>
    <n v="0.34851005555506798"/>
    <n v="2.7233115468409791E-3"/>
    <n v="137.24000612222699"/>
    <n v="0.37374729336118745"/>
    <n v="141.86469724573899"/>
    <n v="0.38634176809842063"/>
    <s v="Population"/>
    <n v="1.2512671881942732"/>
    <n v="1.365491025746405"/>
    <m/>
    <n v="0.43607919727181982"/>
    <n v="0.47588735324282638"/>
    <s v="2460200000"/>
    <s v="Solvent - Consumer &amp; Commercial Solvent Use"/>
    <s v="Solvent Utilization"/>
    <s v="Miscellaneous Non-industrial: Consumer and Commercial"/>
    <s v="All Household Products"/>
    <s v="Total: All Solvent Types"/>
    <x v="1"/>
    <m/>
    <s v="2460200000-51510-VOC"/>
    <m/>
  </r>
  <r>
    <s v="Virginia"/>
    <x v="12"/>
    <x v="1"/>
    <n v="19.377267159999999"/>
    <n v="19.377267159972799"/>
    <n v="5.2770335402976098E-2"/>
    <n v="2.7233115468409618E-3"/>
    <n v="22.647006557054301"/>
    <n v="6.1674854458208951E-2"/>
    <n v="24.5434410946323"/>
    <n v="6.6839436532223115E-2"/>
    <s v="Population"/>
    <n v="1.3017014531456192"/>
    <n v="1.3683228310181388"/>
    <m/>
    <n v="6.869122227703571E-2"/>
    <n v="7.2206854732376965E-2"/>
    <s v="2460200000"/>
    <s v="Solvent - Consumer &amp; Commercial Solvent Use"/>
    <s v="Solvent Utilization"/>
    <s v="Miscellaneous Non-industrial: Consumer and Commercial"/>
    <s v="All Household Products"/>
    <s v="Total: All Solvent Types"/>
    <x v="1"/>
    <m/>
    <s v="2460200000-51600-VOC"/>
    <m/>
  </r>
  <r>
    <s v="Virginia"/>
    <x v="13"/>
    <x v="1"/>
    <n v="11.76310782"/>
    <n v="11.7631078199835"/>
    <n v="3.2034607352896198E-2"/>
    <n v="2.7233115468409549E-3"/>
    <n v="12.796255130174499"/>
    <n v="3.4848189352327016E-2"/>
    <n v="13.371657206497799"/>
    <n v="3.6415188470854523E-2"/>
    <s v="Population"/>
    <n v="1.2441146639619922"/>
    <n v="1.3379063684407195"/>
    <m/>
    <n v="3.9854724762002816E-2"/>
    <n v="4.2859305187937721E-2"/>
    <s v="2460200000"/>
    <s v="Solvent - Consumer &amp; Commercial Solvent Use"/>
    <s v="Solvent Utilization"/>
    <s v="Miscellaneous Non-industrial: Consumer and Commercial"/>
    <s v="All Household Products"/>
    <s v="Total: All Solvent Types"/>
    <x v="1"/>
    <m/>
    <s v="2460200000-51610-VOC"/>
    <m/>
  </r>
  <r>
    <s v="Virginia"/>
    <x v="5"/>
    <x v="1"/>
    <n v="34.324705100000003"/>
    <n v="34.3247050999518"/>
    <n v="9.3476865740609802E-2"/>
    <n v="2.7233115468409683E-3"/>
    <n v="42.096098278707601"/>
    <n v="0.11464079051935662"/>
    <n v="46.880813642208899"/>
    <n v="0.12767106111712709"/>
    <s v="Population"/>
    <n v="1.0847467052215982"/>
    <n v="1.1113922408200338"/>
    <m/>
    <n v="0.10139872212656817"/>
    <n v="0.10388946328028978"/>
    <s v="2460200000"/>
    <s v="Solvent - Consumer &amp; Commercial Solvent Use"/>
    <s v="Solvent Utilization"/>
    <s v="Miscellaneous Non-industrial: Consumer and Commercial"/>
    <s v="All Household Products"/>
    <s v="Total: All Solvent Types"/>
    <x v="1"/>
    <m/>
    <s v="2460200000-51683-VOC"/>
    <m/>
  </r>
  <r>
    <s v="Virginia"/>
    <x v="14"/>
    <x v="1"/>
    <n v="13.8183197"/>
    <n v="13.818319699980499"/>
    <n v="3.7631589596897101E-2"/>
    <n v="2.7233115468409817E-3"/>
    <n v="17.269602920586401"/>
    <n v="4.7030509042991685E-2"/>
    <n v="19.471068867914301"/>
    <n v="5.3025786677326978E-2"/>
    <s v="Population"/>
    <n v="1.1503808026405289"/>
    <n v="1.1782580091214219"/>
    <m/>
    <n v="4.3290658245117464E-2"/>
    <n v="4.4339721838514388E-2"/>
    <s v="2460200000"/>
    <s v="Solvent - Consumer &amp; Commercial Solvent Use"/>
    <s v="Solvent Utilization"/>
    <s v="Miscellaneous Non-industrial: Consumer and Commercial"/>
    <s v="All Household Products"/>
    <s v="Total: All Solvent Types"/>
    <x v="1"/>
    <m/>
    <s v="2460200000-51685-VOC"/>
    <m/>
  </r>
  <r>
    <s v="District of Columbia"/>
    <x v="6"/>
    <x v="1"/>
    <n v="25.449670770000001"/>
    <n v="25.449670769964399"/>
    <n v="6.9307382271144705E-2"/>
    <n v="2.7233115468409518E-3"/>
    <n v="27.111221128695099"/>
    <n v="7.3832301548733742E-2"/>
    <n v="27.887973826300499"/>
    <n v="7.5947641139162386E-2"/>
    <s v="Population"/>
    <n v="1.0682042243864278"/>
    <n v="1.1102535122627881"/>
    <m/>
    <n v="7.4034438523201782E-2"/>
    <n v="7.6948764592278104E-2"/>
    <s v="2460400000"/>
    <s v="Solvent - Consumer &amp; Commercial Solvent Use"/>
    <s v="Solvent Utilization"/>
    <s v="Miscellaneous Non-industrial: Consumer and Commercial"/>
    <s v="All Automotive Aftermarket Products"/>
    <s v="Total: All Solvent Types"/>
    <x v="1"/>
    <m/>
    <s v="2460400000-11001-VOC"/>
    <m/>
  </r>
  <r>
    <s v="Maryland"/>
    <x v="7"/>
    <x v="1"/>
    <n v="3.322949763"/>
    <n v="3.32294976299533"/>
    <n v="9.0494274591376399E-3"/>
    <n v="2.7233115468409679E-3"/>
    <n v="3.8372247388501499"/>
    <n v="1.0449958439134431E-2"/>
    <n v="4.1427724529291297"/>
    <n v="1.1282060056996579E-2"/>
    <s v="Population"/>
    <n v="1.0426851482954702"/>
    <n v="1.0572281391746758"/>
    <m/>
    <n v="9.43570361222003E-3"/>
    <n v="9.5673093532203015E-3"/>
    <s v="2460400000"/>
    <s v="Solvent - Consumer &amp; Commercial Solvent Use"/>
    <s v="Solvent Utilization"/>
    <s v="Miscellaneous Non-industrial: Consumer and Commercial"/>
    <s v="All Automotive Aftermarket Products"/>
    <s v="Total: All Solvent Types"/>
    <x v="1"/>
    <m/>
    <s v="2460400000-24009-VOC"/>
    <m/>
  </r>
  <r>
    <s v="Maryland"/>
    <x v="0"/>
    <x v="1"/>
    <n v="5.8708587679999997"/>
    <n v="5.8708587679917903"/>
    <n v="1.5988177472744499E-2"/>
    <n v="2.723311546840954E-3"/>
    <n v="6.8252371471856401"/>
    <n v="1.8587247132858465E-2"/>
    <n v="7.3967524737964601"/>
    <n v="2.014366142101429E-2"/>
    <s v="Population"/>
    <n v="1.1538180515174046"/>
    <n v="1.2191456407227705"/>
    <m/>
    <n v="1.844744777891652E-2"/>
    <n v="1.9491916868998458E-2"/>
    <s v="2460400000"/>
    <s v="Solvent - Consumer &amp; Commercial Solvent Use"/>
    <s v="Solvent Utilization"/>
    <s v="Miscellaneous Non-industrial: Consumer and Commercial"/>
    <s v="All Automotive Aftermarket Products"/>
    <s v="Total: All Solvent Types"/>
    <x v="1"/>
    <m/>
    <s v="2460400000-24017-VOC"/>
    <m/>
  </r>
  <r>
    <s v="Maryland"/>
    <x v="1"/>
    <x v="1"/>
    <n v="9.4670436020000004"/>
    <n v="9.4670436019866795"/>
    <n v="2.5781709155737301E-2"/>
    <n v="2.7233115468409752E-3"/>
    <n v="10.877023646086601"/>
    <n v="2.9621524090649963E-2"/>
    <n v="11.7099584244277"/>
    <n v="3.1889864990271709E-2"/>
    <s v="Population"/>
    <n v="1.1642434590518702"/>
    <n v="1.2562187972033161"/>
    <m/>
    <n v="3.0016186247744867E-2"/>
    <n v="3.2387467665466033E-2"/>
    <s v="2460400000"/>
    <s v="Solvent - Consumer &amp; Commercial Solvent Use"/>
    <s v="Solvent Utilization"/>
    <s v="Miscellaneous Non-industrial: Consumer and Commercial"/>
    <s v="All Automotive Aftermarket Products"/>
    <s v="Total: All Solvent Types"/>
    <x v="1"/>
    <m/>
    <s v="2460400000-24021-VOC"/>
    <m/>
  </r>
  <r>
    <s v="Maryland"/>
    <x v="8"/>
    <x v="1"/>
    <n v="37.552988310000003"/>
    <n v="37.552988309947203"/>
    <n v="0.10226848668286299"/>
    <n v="2.7233115468409648E-3"/>
    <n v="41.568160379849097"/>
    <n v="0.11320305114338015"/>
    <n v="43.7667026965944"/>
    <n v="0.11919036682079112"/>
    <s v="Population"/>
    <n v="1.0583627788491754"/>
    <n v="1.0918242125602675"/>
    <m/>
    <n v="0.10823715975437477"/>
    <n v="0.1116592099422471"/>
    <s v="2460400000"/>
    <s v="Solvent - Consumer &amp; Commercial Solvent Use"/>
    <s v="Solvent Utilization"/>
    <s v="Miscellaneous Non-industrial: Consumer and Commercial"/>
    <s v="All Automotive Aftermarket Products"/>
    <s v="Total: All Solvent Types"/>
    <x v="1"/>
    <m/>
    <s v="2460400000-24031-VOC"/>
    <m/>
  </r>
  <r>
    <s v="Maryland"/>
    <x v="2"/>
    <x v="1"/>
    <n v="32.47587867"/>
    <n v="32.475878669954497"/>
    <n v="8.8441935375693295E-2"/>
    <n v="2.7233115468409653E-3"/>
    <n v="34.996655281295602"/>
    <n v="9.5306795428365162E-2"/>
    <n v="36.269896591976497"/>
    <n v="9.8774228191657376E-2"/>
    <s v="Population"/>
    <n v="1.0745673584180946"/>
    <n v="1.1211792575445925"/>
    <m/>
    <n v="9.5036816870042576E-2"/>
    <n v="9.9159263440326634E-2"/>
    <s v="2460400000"/>
    <s v="Solvent - Consumer &amp; Commercial Solvent Use"/>
    <s v="Solvent Utilization"/>
    <s v="Miscellaneous Non-industrial: Consumer and Commercial"/>
    <s v="All Automotive Aftermarket Products"/>
    <s v="Total: All Solvent Types"/>
    <x v="1"/>
    <m/>
    <s v="2460400000-24033-VOC"/>
    <m/>
  </r>
  <r>
    <s v="Virginia"/>
    <x v="3"/>
    <x v="1"/>
    <n v="121.814357"/>
    <n v="121.81435699983"/>
    <n v="0.33173844498864202"/>
    <n v="2.723311546840944E-3"/>
    <n v="128.912889249389"/>
    <n v="0.35106995982948885"/>
    <n v="132.131488003302"/>
    <n v="0.35983520698066801"/>
    <s v="Population"/>
    <n v="1.0984649785709848"/>
    <n v="1.1504470071844137"/>
    <m/>
    <n v="0.36440306386562049"/>
    <n v="0.38164750120519447"/>
    <s v="2460400000"/>
    <s v="Solvent - Consumer &amp; Commercial Solvent Use"/>
    <s v="Solvent Utilization"/>
    <s v="Miscellaneous Non-industrial: Consumer and Commercial"/>
    <s v="All Automotive Aftermarket Products"/>
    <s v="Total: All Solvent Types"/>
    <x v="1"/>
    <m/>
    <s v="2460400000-51013-VOC"/>
    <m/>
  </r>
  <r>
    <s v="Virginia"/>
    <x v="9"/>
    <x v="1"/>
    <n v="587.17040359999999"/>
    <n v="587.17040359917496"/>
    <n v="1.59904794008491"/>
    <n v="2.723311546840977E-3"/>
    <n v="692.67995316226802"/>
    <n v="1.8863833147120717"/>
    <n v="757.84126637531699"/>
    <n v="2.0638378713924892"/>
    <s v="Population"/>
    <n v="1.0657729164323093"/>
    <n v="1.0960498584059377"/>
    <m/>
    <n v="1.7042219866193711"/>
    <n v="1.7526362683143719"/>
    <s v="2460400000"/>
    <s v="Solvent - Consumer &amp; Commercial Solvent Use"/>
    <s v="Solvent Utilization"/>
    <s v="Miscellaneous Non-industrial: Consumer and Commercial"/>
    <s v="All Automotive Aftermarket Products"/>
    <s v="Total: All Solvent Types"/>
    <x v="1"/>
    <m/>
    <s v="2460400000-51059-VOC"/>
    <m/>
  </r>
  <r>
    <s v="Virginia"/>
    <x v="4"/>
    <x v="1"/>
    <n v="214.87672989999999"/>
    <n v="214.876729899699"/>
    <n v="0.58517627968327701"/>
    <n v="2.7233115468409627E-3"/>
    <n v="286.399163931207"/>
    <n v="0.77995415013945379"/>
    <n v="337.11637464353998"/>
    <n v="0.91807291569591631"/>
    <s v="Population"/>
    <n v="1.1551127564124075"/>
    <n v="1.1978534058610257"/>
    <m/>
    <n v="0.675944585412108"/>
    <n v="0.70095539964769749"/>
    <s v="2460400000"/>
    <s v="Solvent - Consumer &amp; Commercial Solvent Use"/>
    <s v="Solvent Utilization"/>
    <s v="Miscellaneous Non-industrial: Consumer and Commercial"/>
    <s v="All Automotive Aftermarket Products"/>
    <s v="Total: All Solvent Types"/>
    <x v="1"/>
    <m/>
    <s v="2460400000-51107-VOC"/>
    <m/>
  </r>
  <r>
    <s v="Virginia"/>
    <x v="10"/>
    <x v="1"/>
    <n v="246.1389921"/>
    <n v="246.13899209965501"/>
    <n v="0.67031315931278501"/>
    <n v="2.7233115468409549E-3"/>
    <n v="294.72087390486303"/>
    <n v="0.80261675900017049"/>
    <n v="325.56507685900999"/>
    <n v="0.88661513305830486"/>
    <s v="Population"/>
    <n v="1.0943166406241815"/>
    <n v="1.1237955518522129"/>
    <m/>
    <n v="0.73353484466534868"/>
    <n v="0.75329494678371156"/>
    <s v="2460400000"/>
    <s v="Solvent - Consumer &amp; Commercial Solvent Use"/>
    <s v="Solvent Utilization"/>
    <s v="Miscellaneous Non-industrial: Consumer and Commercial"/>
    <s v="All Automotive Aftermarket Products"/>
    <s v="Total: All Solvent Types"/>
    <x v="1"/>
    <m/>
    <s v="2460400000-51153-VOC"/>
    <m/>
  </r>
  <r>
    <s v="Virginia"/>
    <x v="11"/>
    <x v="1"/>
    <n v="81.399264380000005"/>
    <n v="81.399264379885906"/>
    <n v="0.22167555659010399"/>
    <n v="2.7233115468409679E-3"/>
    <n v="87.293764580536902"/>
    <n v="0.23772811704939323"/>
    <n v="90.235375482492003"/>
    <n v="0.24573903998500085"/>
    <s v="Population"/>
    <n v="1.2512671881942732"/>
    <n v="1.365491025746405"/>
    <m/>
    <n v="0.27737535038589989"/>
    <n v="0.30269598315112634"/>
    <s v="2460400000"/>
    <s v="Solvent - Consumer &amp; Commercial Solvent Use"/>
    <s v="Solvent Utilization"/>
    <s v="Miscellaneous Non-industrial: Consumer and Commercial"/>
    <s v="All Automotive Aftermarket Products"/>
    <s v="Total: All Solvent Types"/>
    <x v="1"/>
    <m/>
    <s v="2460400000-51510-VOC"/>
    <m/>
  </r>
  <r>
    <s v="Virginia"/>
    <x v="12"/>
    <x v="1"/>
    <n v="12.32522062"/>
    <n v="12.3252206199827"/>
    <n v="3.3565415631761297E-2"/>
    <n v="2.7233115468409692E-3"/>
    <n v="14.4049906466935"/>
    <n v="3.9229277360276572E-2"/>
    <n v="15.6112481583455"/>
    <n v="4.2514292370222112E-2"/>
    <s v="Population"/>
    <n v="1.3017014531456192"/>
    <n v="1.3683228310181388"/>
    <m/>
    <n v="4.3692150303300363E-2"/>
    <n v="4.5928324541552108E-2"/>
    <s v="2460400000"/>
    <s v="Solvent - Consumer &amp; Commercial Solvent Use"/>
    <s v="Solvent Utilization"/>
    <s v="Miscellaneous Non-industrial: Consumer and Commercial"/>
    <s v="All Automotive Aftermarket Products"/>
    <s v="Total: All Solvent Types"/>
    <x v="1"/>
    <m/>
    <s v="2460400000-51600-VOC"/>
    <m/>
  </r>
  <r>
    <s v="Virginia"/>
    <x v="13"/>
    <x v="1"/>
    <n v="7.4821147000000003"/>
    <n v="7.4821146999895802"/>
    <n v="2.0376129357270002E-2"/>
    <n v="2.7233115468409458E-3"/>
    <n v="8.1392647316930695"/>
    <n v="2.216575362661501E-2"/>
    <n v="8.5052585149302793"/>
    <n v="2.3162468722576903E-2"/>
    <s v="Population"/>
    <n v="1.2441146639619922"/>
    <n v="1.3379063684407195"/>
    <m/>
    <n v="2.5350241328166052E-2"/>
    <n v="2.7261353231263441E-2"/>
    <s v="2460400000"/>
    <s v="Solvent - Consumer &amp; Commercial Solvent Use"/>
    <s v="Solvent Utilization"/>
    <s v="Miscellaneous Non-industrial: Consumer and Commercial"/>
    <s v="All Automotive Aftermarket Products"/>
    <s v="Total: All Solvent Types"/>
    <x v="1"/>
    <m/>
    <s v="2460400000-51610-VOC"/>
    <m/>
  </r>
  <r>
    <s v="Virginia"/>
    <x v="5"/>
    <x v="1"/>
    <n v="21.832787119999999"/>
    <n v="21.8327871199693"/>
    <n v="5.9457481263533202E-2"/>
    <n v="2.72331154684097E-3"/>
    <n v="26.775908186946701"/>
    <n v="7.291913994266562E-2"/>
    <n v="29.819304238180901"/>
    <n v="8.1207255550601931E-2"/>
    <s v="Population"/>
    <n v="1.0847467052215982"/>
    <n v="1.1113922408200338"/>
    <m/>
    <n v="6.4496306901392547E-2"/>
    <n v="6.6080583334993337E-2"/>
    <s v="2460400000"/>
    <s v="Solvent - Consumer &amp; Commercial Solvent Use"/>
    <s v="Solvent Utilization"/>
    <s v="Miscellaneous Non-industrial: Consumer and Commercial"/>
    <s v="All Automotive Aftermarket Products"/>
    <s v="Total: All Solvent Types"/>
    <x v="1"/>
    <m/>
    <s v="2460400000-51683-VOC"/>
    <m/>
  </r>
  <r>
    <s v="Virginia"/>
    <x v="14"/>
    <x v="1"/>
    <n v="8.7893667139999998"/>
    <n v="8.7893667139877607"/>
    <n v="2.39361838616222E-2"/>
    <n v="2.723311546840931E-3"/>
    <n v="10.984611470105101"/>
    <n v="2.9914519254098555E-2"/>
    <n v="12.3848896471579"/>
    <n v="3.372791298245581E-2"/>
    <s v="Population"/>
    <n v="1.1503808026405289"/>
    <n v="1.1782580091214219"/>
    <m/>
    <n v="2.7535726402884222E-2"/>
    <n v="2.8203000342759282E-2"/>
    <s v="2460400000"/>
    <s v="Solvent - Consumer &amp; Commercial Solvent Use"/>
    <s v="Solvent Utilization"/>
    <s v="Miscellaneous Non-industrial: Consumer and Commercial"/>
    <s v="All Automotive Aftermarket Products"/>
    <s v="Total: All Solvent Types"/>
    <x v="1"/>
    <m/>
    <s v="2460400000-51685-VOC"/>
    <m/>
  </r>
  <r>
    <s v="District of Columbia"/>
    <x v="6"/>
    <x v="1"/>
    <n v="472.0438221"/>
    <n v="472.04382209933698"/>
    <n v="1.28552239133806"/>
    <n v="2.723311546840951E-3"/>
    <n v="502.86247547349001"/>
    <n v="1.3694511859299798"/>
    <n v="517.26978610307799"/>
    <n v="1.4086867813264612"/>
    <s v="Population"/>
    <n v="1.0682042243864278"/>
    <n v="1.1102535122627881"/>
    <m/>
    <n v="1.3732004489706584"/>
    <n v="1.4272557500755396"/>
    <s v="2460500000"/>
    <s v="Solvent - Consumer &amp; Commercial Solvent Use"/>
    <s v="Solvent Utilization"/>
    <s v="Miscellaneous Non-industrial: Consumer and Commercial"/>
    <s v="All Coatings and Related Products"/>
    <s v="Total: All Solvent Types"/>
    <x v="1"/>
    <m/>
    <s v="2460500000-11001-VOC"/>
    <m/>
  </r>
  <r>
    <s v="Maryland"/>
    <x v="7"/>
    <x v="1"/>
    <n v="61.634506819999999"/>
    <n v="61.634506819913497"/>
    <n v="0.16784996410651801"/>
    <n v="2.7233115468409549E-3"/>
    <n v="71.173346335218795"/>
    <n v="0.1938271959020117"/>
    <n v="76.840685299210307"/>
    <n v="0.20926112554251144"/>
    <s v="Population"/>
    <n v="1.0426851482954702"/>
    <n v="1.0572281391746758"/>
    <m/>
    <n v="0.17501466471579408"/>
    <n v="0.17745570521287016"/>
    <s v="2460500000"/>
    <s v="Solvent - Consumer &amp; Commercial Solvent Use"/>
    <s v="Solvent Utilization"/>
    <s v="Miscellaneous Non-industrial: Consumer and Commercial"/>
    <s v="All Coatings and Related Products"/>
    <s v="Total: All Solvent Types"/>
    <x v="1"/>
    <m/>
    <s v="2460500000-24009-VOC"/>
    <m/>
  </r>
  <r>
    <s v="Maryland"/>
    <x v="0"/>
    <x v="1"/>
    <n v="108.8934563"/>
    <n v="108.893456299847"/>
    <n v="0.29655080691679597"/>
    <n v="2.7233115468409705E-3"/>
    <n v="126.595391303781"/>
    <n v="0.34475869091443778"/>
    <n v="137.19593233234301"/>
    <n v="0.37362726670028212"/>
    <s v="Population"/>
    <n v="1.1538180515174046"/>
    <n v="1.2191456407227705"/>
    <m/>
    <n v="0.34216567421265159"/>
    <n v="0.36153862350543187"/>
    <s v="2460500000"/>
    <s v="Solvent - Consumer &amp; Commercial Solvent Use"/>
    <s v="Solvent Utilization"/>
    <s v="Miscellaneous Non-industrial: Consumer and Commercial"/>
    <s v="All Coatings and Related Products"/>
    <s v="Total: All Solvent Types"/>
    <x v="1"/>
    <m/>
    <s v="2460500000-24017-VOC"/>
    <m/>
  </r>
  <r>
    <s v="Maryland"/>
    <x v="1"/>
    <x v="1"/>
    <n v="175.59596289999999"/>
    <n v="175.59596289975201"/>
    <n v="0.47820251334355601"/>
    <n v="2.7233115468409861E-3"/>
    <n v="201.74845716535501"/>
    <n v="0.54942390295576538"/>
    <n v="217.19784037140599"/>
    <n v="0.59149738663237517"/>
    <s v="Population"/>
    <n v="1.1642434590518702"/>
    <n v="1.2562187972033161"/>
    <m/>
    <n v="0.55674414826239982"/>
    <n v="0.60072698613204467"/>
    <s v="2460500000"/>
    <s v="Solvent - Consumer &amp; Commercial Solvent Use"/>
    <s v="Solvent Utilization"/>
    <s v="Miscellaneous Non-industrial: Consumer and Commercial"/>
    <s v="All Coatings and Related Products"/>
    <s v="Total: All Solvent Types"/>
    <x v="1"/>
    <m/>
    <s v="2460500000-24021-VOC"/>
    <m/>
  </r>
  <r>
    <s v="Maryland"/>
    <x v="8"/>
    <x v="1"/>
    <n v="696.53773880000006"/>
    <n v="696.53773879902894"/>
    <n v="1.89688926688187"/>
    <n v="2.723311546840934E-3"/>
    <n v="771.01167550348396"/>
    <n v="2.0997049986478133"/>
    <n v="811.79052594596897"/>
    <n v="2.2107585129247322"/>
    <s v="Population"/>
    <n v="1.0583627788491754"/>
    <n v="1.0918242125602675"/>
    <m/>
    <n v="2.0075969956662711"/>
    <n v="2.071069630127321"/>
    <s v="2460500000"/>
    <s v="Solvent - Consumer &amp; Commercial Solvent Use"/>
    <s v="Solvent Utilization"/>
    <s v="Miscellaneous Non-industrial: Consumer and Commercial"/>
    <s v="All Coatings and Related Products"/>
    <s v="Total: All Solvent Types"/>
    <x v="1"/>
    <m/>
    <s v="2460500000-24031-VOC"/>
    <m/>
  </r>
  <r>
    <s v="Maryland"/>
    <x v="2"/>
    <x v="1"/>
    <n v="602.36684519999994"/>
    <n v="602.366845199159"/>
    <n v="1.6404325849650201"/>
    <n v="2.7233115468409423E-3"/>
    <n v="649.12253948711805"/>
    <n v="1.7677629070999841"/>
    <n v="672.73878584911995"/>
    <n v="1.8320773035106643"/>
    <s v="Population"/>
    <n v="1.0745673584180946"/>
    <n v="1.1211792575445925"/>
    <m/>
    <n v="1.7627553094888282"/>
    <n v="1.8392189876630378"/>
    <s v="2460500000"/>
    <s v="Solvent - Consumer &amp; Commercial Solvent Use"/>
    <s v="Solvent Utilization"/>
    <s v="Miscellaneous Non-industrial: Consumer and Commercial"/>
    <s v="All Coatings and Related Products"/>
    <s v="Total: All Solvent Types"/>
    <x v="1"/>
    <m/>
    <s v="2460500000-24033-VOC"/>
    <m/>
  </r>
  <r>
    <s v="Virginia"/>
    <x v="3"/>
    <x v="1"/>
    <n v="90.18724761"/>
    <n v="90.187247609873594"/>
    <n v="0.245607972793773"/>
    <n v="2.723311546840954E-3"/>
    <n v="95.442761831884496"/>
    <n v="0.25992037535916213"/>
    <n v="97.825703957305805"/>
    <n v="0.26640986916477571"/>
    <s v="Population"/>
    <n v="1.0984649785709848"/>
    <n v="1.1504470071844137"/>
    <m/>
    <n v="0.2697917565717749"/>
    <n v="0.28255895724122704"/>
    <s v="2460500000"/>
    <s v="Solvent - Consumer &amp; Commercial Solvent Use"/>
    <s v="Solvent Utilization"/>
    <s v="Miscellaneous Non-industrial: Consumer and Commercial"/>
    <s v="All Coatings and Related Products"/>
    <s v="Total: All Solvent Types"/>
    <x v="1"/>
    <m/>
    <s v="2460500000-51013-VOC"/>
    <m/>
  </r>
  <r>
    <s v="Virginia"/>
    <x v="9"/>
    <x v="1"/>
    <n v="434.72135370000001"/>
    <n v="434.721353699394"/>
    <n v="1.1838816821878799"/>
    <n v="2.7233115468409306E-3"/>
    <n v="512.83709988333896"/>
    <n v="1.3966151957607127"/>
    <n v="561.08035961709095"/>
    <n v="1.5279966220508856"/>
    <s v="Population"/>
    <n v="1.0657729164323093"/>
    <n v="1.0960498584059377"/>
    <m/>
    <n v="1.2617490331361652"/>
    <n v="1.2975933501314092"/>
    <s v="2460500000"/>
    <s v="Solvent - Consumer &amp; Commercial Solvent Use"/>
    <s v="Solvent Utilization"/>
    <s v="Miscellaneous Non-industrial: Consumer and Commercial"/>
    <s v="All Coatings and Related Products"/>
    <s v="Total: All Solvent Types"/>
    <x v="1"/>
    <m/>
    <s v="2460500000-51059-VOC"/>
    <m/>
  </r>
  <r>
    <s v="Virginia"/>
    <x v="4"/>
    <x v="1"/>
    <n v="159.0875715"/>
    <n v="159.08757149977799"/>
    <n v="0.43324502042422902"/>
    <n v="2.7233115468409397E-3"/>
    <n v="212.04039865391701"/>
    <n v="0.57745206605096822"/>
    <n v="249.589731656303"/>
    <n v="0.67971059819254154"/>
    <s v="Population"/>
    <n v="1.1551127564124075"/>
    <n v="1.1978534058610257"/>
    <m/>
    <n v="0.50044684974418097"/>
    <n v="0.51896402328749236"/>
    <s v="2460500000"/>
    <s v="Solvent - Consumer &amp; Commercial Solvent Use"/>
    <s v="Solvent Utilization"/>
    <s v="Miscellaneous Non-industrial: Consumer and Commercial"/>
    <s v="All Coatings and Related Products"/>
    <s v="Total: All Solvent Types"/>
    <x v="1"/>
    <m/>
    <s v="2460500000-51107-VOC"/>
    <m/>
  </r>
  <r>
    <s v="Virginia"/>
    <x v="10"/>
    <x v="1"/>
    <n v="182.2330551"/>
    <n v="182.23305509974401"/>
    <n v="0.49627738316924103"/>
    <n v="2.7233115468409778E-3"/>
    <n v="218.201451119962"/>
    <n v="0.59423053137244974"/>
    <n v="241.03746457928099"/>
    <n v="0.65642011051002913"/>
    <s v="Population"/>
    <n v="1.0943166406241815"/>
    <n v="1.1237955518522129"/>
    <m/>
    <n v="0.54308459876752357"/>
    <n v="0.55771431569044938"/>
    <s v="2460500000"/>
    <s v="Solvent - Consumer &amp; Commercial Solvent Use"/>
    <s v="Solvent Utilization"/>
    <s v="Miscellaneous Non-industrial: Consumer and Commercial"/>
    <s v="All Coatings and Related Products"/>
    <s v="Total: All Solvent Types"/>
    <x v="1"/>
    <m/>
    <s v="2460500000-51153-VOC"/>
    <m/>
  </r>
  <r>
    <s v="Virginia"/>
    <x v="11"/>
    <x v="1"/>
    <n v="60.265292590000001"/>
    <n v="60.265292589915397"/>
    <n v="0.16412116718386499"/>
    <n v="2.723311546840951E-3"/>
    <n v="64.629383370953605"/>
    <n v="0.17600594599932851"/>
    <n v="66.807253687627195"/>
    <n v="0.18193696538024784"/>
    <s v="Population"/>
    <n v="1.2512671881942732"/>
    <n v="1.365491025746405"/>
    <m/>
    <n v="0.20535943138531698"/>
    <n v="0.22410598092459302"/>
    <s v="2460500000"/>
    <s v="Solvent - Consumer &amp; Commercial Solvent Use"/>
    <s v="Solvent Utilization"/>
    <s v="Miscellaneous Non-industrial: Consumer and Commercial"/>
    <s v="All Coatings and Related Products"/>
    <s v="Total: All Solvent Types"/>
    <x v="1"/>
    <m/>
    <s v="2460500000-51510-VOC"/>
    <m/>
  </r>
  <r>
    <s v="Virginia"/>
    <x v="12"/>
    <x v="1"/>
    <n v="9.125183882"/>
    <n v="9.1251838819871995"/>
    <n v="2.4850718632862898E-2"/>
    <n v="2.7233115468409757E-3"/>
    <n v="10.664976516223099"/>
    <n v="2.9044053693418209E-2"/>
    <n v="11.558049503898999"/>
    <n v="3.1476169672927753E-2"/>
    <s v="Population"/>
    <n v="1.3017014531456192"/>
    <n v="1.3683228310181388"/>
    <m/>
    <n v="3.2348216556110553E-2"/>
    <n v="3.400380567255417E-2"/>
    <s v="2460500000"/>
    <s v="Solvent - Consumer &amp; Commercial Solvent Use"/>
    <s v="Solvent Utilization"/>
    <s v="Miscellaneous Non-industrial: Consumer and Commercial"/>
    <s v="All Coatings and Related Products"/>
    <s v="Total: All Solvent Types"/>
    <x v="1"/>
    <m/>
    <s v="2460500000-51600-VOC"/>
    <m/>
  </r>
  <r>
    <s v="Virginia"/>
    <x v="13"/>
    <x v="1"/>
    <n v="5.5395080129999998"/>
    <n v="5.5395080129922496"/>
    <n v="1.50858061355997E-2"/>
    <n v="2.7233115468409392E-3"/>
    <n v="6.0260399644958804"/>
    <n v="1.6410784217036595E-2"/>
    <n v="6.2970095467920002"/>
    <n v="1.7148718809346285E-2"/>
    <s v="Population"/>
    <n v="1.2441146639619922"/>
    <n v="1.3379063684407195"/>
    <m/>
    <n v="1.8768472630987382E-2"/>
    <n v="2.018339610188092E-2"/>
    <s v="2460500000"/>
    <s v="Solvent - Consumer &amp; Commercial Solvent Use"/>
    <s v="Solvent Utilization"/>
    <s v="Miscellaneous Non-industrial: Consumer and Commercial"/>
    <s v="All Coatings and Related Products"/>
    <s v="Total: All Solvent Types"/>
    <x v="1"/>
    <m/>
    <s v="2460500000-51610-VOC"/>
    <m/>
  </r>
  <r>
    <s v="Virginia"/>
    <x v="5"/>
    <x v="1"/>
    <n v="16.164262059999999"/>
    <n v="16.164262059977201"/>
    <n v="4.40203215140995E-2"/>
    <n v="2.7233115468409813E-3"/>
    <n v="19.823982822230999"/>
    <n v="5.3986881324158943E-2"/>
    <n v="22.077211008542299"/>
    <n v="6.0123123661608067E-2"/>
    <s v="Population"/>
    <n v="1.0847467052215982"/>
    <n v="1.1113922408200338"/>
    <m/>
    <n v="4.7750898725214867E-2"/>
    <n v="4.8923843769173386E-2"/>
    <s v="2460500000"/>
    <s v="Solvent - Consumer &amp; Commercial Solvent Use"/>
    <s v="Solvent Utilization"/>
    <s v="Miscellaneous Non-industrial: Consumer and Commercial"/>
    <s v="All Coatings and Related Products"/>
    <s v="Total: All Solvent Types"/>
    <x v="1"/>
    <m/>
    <s v="2460500000-51683-VOC"/>
    <m/>
  </r>
  <r>
    <s v="Virginia"/>
    <x v="14"/>
    <x v="1"/>
    <n v="6.5073530359999996"/>
    <n v="6.5073530359908798"/>
    <n v="1.7721549662284501E-2"/>
    <n v="2.723311546840954E-3"/>
    <n v="8.1326388038186792"/>
    <n v="2.2147709160726212E-2"/>
    <n v="9.1693579148981001"/>
    <n v="2.4971018286759489E-2"/>
    <s v="Population"/>
    <n v="1.1503808026405289"/>
    <n v="1.1782580091214219"/>
    <m/>
    <n v="2.0386530524532837E-2"/>
    <n v="2.0880557823629742E-2"/>
    <s v="2460500000"/>
    <s v="Solvent - Consumer &amp; Commercial Solvent Use"/>
    <s v="Solvent Utilization"/>
    <s v="Miscellaneous Non-industrial: Consumer and Commercial"/>
    <s v="All Coatings and Related Products"/>
    <s v="Total: All Solvent Types"/>
    <x v="1"/>
    <m/>
    <s v="2460500000-51685-VOC"/>
    <m/>
  </r>
  <r>
    <s v="District of Columbia"/>
    <x v="6"/>
    <x v="1"/>
    <n v="559.89625939999996"/>
    <n v="559.89625939921905"/>
    <n v="1.52477194825494"/>
    <n v="2.723311546840934E-3"/>
    <n v="596.45059595883504"/>
    <n v="1.6243207950948519"/>
    <n v="613.53926220518895"/>
    <n v="1.6708585572036585"/>
    <s v="Population"/>
    <n v="1.0682042243864278"/>
    <n v="1.1102535122627881"/>
    <m/>
    <n v="1.6287678363518507"/>
    <n v="1.6928834109498214"/>
    <s v="2460600000"/>
    <s v="Solvent - Consumer &amp; Commercial Solvent Use"/>
    <s v="Solvent Utilization"/>
    <s v="Miscellaneous Non-industrial: Consumer and Commercial"/>
    <s v="All Adhesives and Sealants"/>
    <s v="Total: All Solvent Types"/>
    <x v="1"/>
    <m/>
    <s v="2460600000-11001-VOC"/>
    <m/>
  </r>
  <r>
    <s v="Maryland"/>
    <x v="7"/>
    <x v="1"/>
    <n v="73.105358260000003"/>
    <n v="73.105358259897898"/>
    <n v="0.19908866628512301"/>
    <n v="2.7233115468409314E-3"/>
    <n v="84.419479458069404"/>
    <n v="0.22990054318646122"/>
    <n v="91.141571784587597"/>
    <n v="0.24820689483819905"/>
    <s v="Population"/>
    <n v="1.0426851482954702"/>
    <n v="1.0572281391746758"/>
    <m/>
    <n v="0.20758679552945086"/>
    <n v="0.21048214018738862"/>
    <s v="2460600000"/>
    <s v="Solvent - Consumer &amp; Commercial Solvent Use"/>
    <s v="Solvent Utilization"/>
    <s v="Miscellaneous Non-industrial: Consumer and Commercial"/>
    <s v="All Adhesives and Sealants"/>
    <s v="Total: All Solvent Types"/>
    <x v="1"/>
    <m/>
    <s v="2460600000-24009-VOC"/>
    <m/>
  </r>
  <r>
    <s v="Maryland"/>
    <x v="0"/>
    <x v="1"/>
    <n v="129.15966449999999"/>
    <n v="129.159664499819"/>
    <n v="0.35174200571846098"/>
    <n v="2.7233115468409557E-3"/>
    <n v="150.156114275552"/>
    <n v="0.40892187983538081"/>
    <n v="162.72952657496"/>
    <n v="0.44316319873355076"/>
    <s v="Population"/>
    <n v="1.1538180515174046"/>
    <n v="1.2191456407227705"/>
    <m/>
    <n v="0.40584627567489845"/>
    <n v="0.42882473293074552"/>
    <s v="2460600000"/>
    <s v="Solvent - Consumer &amp; Commercial Solvent Use"/>
    <s v="Solvent Utilization"/>
    <s v="Miscellaneous Non-industrial: Consumer and Commercial"/>
    <s v="All Adhesives and Sealants"/>
    <s v="Total: All Solvent Types"/>
    <x v="1"/>
    <m/>
    <s v="2460600000-24017-VOC"/>
    <m/>
  </r>
  <r>
    <s v="Maryland"/>
    <x v="1"/>
    <x v="1"/>
    <n v="208.276321"/>
    <n v="208.27632099970799"/>
    <n v="0.56720130991206097"/>
    <n v="2.7233115468409692E-3"/>
    <n v="239.29608478388499"/>
    <n v="0.65167779080578958"/>
    <n v="257.62076971817299"/>
    <n v="0.70158161687955878"/>
    <s v="Population"/>
    <n v="1.1642434590518702"/>
    <n v="1.2562187972033161"/>
    <m/>
    <n v="0.6603604150307697"/>
    <n v="0.71252894730987459"/>
    <s v="2460600000"/>
    <s v="Solvent - Consumer &amp; Commercial Solvent Use"/>
    <s v="Solvent Utilization"/>
    <s v="Miscellaneous Non-industrial: Consumer and Commercial"/>
    <s v="All Adhesives and Sealants"/>
    <s v="Total: All Solvent Types"/>
    <x v="1"/>
    <m/>
    <s v="2460600000-24021-VOC"/>
    <m/>
  </r>
  <r>
    <s v="Maryland"/>
    <x v="8"/>
    <x v="1"/>
    <n v="826.1709333"/>
    <n v="826.17093329884005"/>
    <n v="2.2499208423171102"/>
    <n v="2.7233115468409679E-3"/>
    <n v="914.50527380370795"/>
    <n v="2.4904827717965987"/>
    <n v="962.87350864911798"/>
    <n v="2.6222045442514195"/>
    <s v="Population"/>
    <n v="1.0583627788491754"/>
    <n v="1.0918242125602675"/>
    <m/>
    <n v="2.3812324748654143"/>
    <n v="2.4565180519858125"/>
    <s v="2460600000"/>
    <s v="Solvent - Consumer &amp; Commercial Solvent Use"/>
    <s v="Solvent Utilization"/>
    <s v="Miscellaneous Non-industrial: Consumer and Commercial"/>
    <s v="All Adhesives and Sealants"/>
    <s v="Total: All Solvent Types"/>
    <x v="1"/>
    <m/>
    <s v="2460600000-24031-VOC"/>
    <m/>
  </r>
  <r>
    <s v="Maryland"/>
    <x v="2"/>
    <x v="1"/>
    <n v="714.47388409999996"/>
    <n v="714.47388409899497"/>
    <n v="1.9457349784831099"/>
    <n v="2.72331154684097E-3"/>
    <n v="769.93132298015303"/>
    <n v="2.0967628621463952"/>
    <n v="797.94281033304605"/>
    <n v="2.1730468690987186"/>
    <s v="Population"/>
    <n v="1.0745673584180946"/>
    <n v="1.1211792575445925"/>
    <m/>
    <n v="2.0908232960102837"/>
    <n v="2.1815176985542366"/>
    <s v="2460600000"/>
    <s v="Solvent - Consumer &amp; Commercial Solvent Use"/>
    <s v="Solvent Utilization"/>
    <s v="Miscellaneous Non-industrial: Consumer and Commercial"/>
    <s v="All Adhesives and Sealants"/>
    <s v="Total: All Solvent Types"/>
    <x v="1"/>
    <m/>
    <s v="2460600000-24033-VOC"/>
    <m/>
  </r>
  <r>
    <s v="Virginia"/>
    <x v="3"/>
    <x v="1"/>
    <n v="67.561314859999996"/>
    <n v="67.561314859905494"/>
    <n v="0.18399050887773799"/>
    <n v="2.7233115468409544E-3"/>
    <n v="71.498339888542702"/>
    <n v="0.19471225459842753"/>
    <n v="73.283455938706894"/>
    <n v="0.1995736817502908"/>
    <s v="Population"/>
    <n v="1.0984649785709848"/>
    <n v="1.1504470071844137"/>
    <m/>
    <n v="0.20210713039164904"/>
    <n v="0.21167133028873097"/>
    <s v="2460600000"/>
    <s v="Solvent - Consumer &amp; Commercial Solvent Use"/>
    <s v="Solvent Utilization"/>
    <s v="Miscellaneous Non-industrial: Consumer and Commercial"/>
    <s v="All Adhesives and Sealants"/>
    <s v="Total: All Solvent Types"/>
    <x v="1"/>
    <m/>
    <s v="2460600000-51013-VOC"/>
    <m/>
  </r>
  <r>
    <s v="Virginia"/>
    <x v="9"/>
    <x v="1"/>
    <n v="325.65958990000001"/>
    <n v="325.65958989954203"/>
    <n v="0.88687252151291796"/>
    <n v="2.7233115468409709E-3"/>
    <n v="384.177860627401"/>
    <n v="1.0462360038872625"/>
    <n v="420.31797669626701"/>
    <n v="1.144656799281778"/>
    <s v="Population"/>
    <n v="1.0657729164323093"/>
    <n v="1.0960498584059377"/>
    <m/>
    <n v="0.9452047137564985"/>
    <n v="0.97205650162835067"/>
    <s v="2460600000"/>
    <s v="Solvent - Consumer &amp; Commercial Solvent Use"/>
    <s v="Solvent Utilization"/>
    <s v="Miscellaneous Non-industrial: Consumer and Commercial"/>
    <s v="All Adhesives and Sealants"/>
    <s v="Total: All Solvent Types"/>
    <x v="1"/>
    <m/>
    <s v="2460600000-51059-VOC"/>
    <m/>
  </r>
  <r>
    <s v="Virginia"/>
    <x v="4"/>
    <x v="1"/>
    <n v="119.17615069999999"/>
    <n v="119.176150699833"/>
    <n v="0.32455378730891299"/>
    <n v="2.7233115468409553E-3"/>
    <n v="158.844328731659"/>
    <n v="0.43258259458512749"/>
    <n v="186.97339580071599"/>
    <n v="0.50918680773615399"/>
    <s v="Population"/>
    <n v="1.1551127564124075"/>
    <n v="1.1978534058610257"/>
    <m/>
    <n v="0.37489621986248473"/>
    <n v="0.38876785951307635"/>
    <s v="2460600000"/>
    <s v="Solvent - Consumer &amp; Commercial Solvent Use"/>
    <s v="Solvent Utilization"/>
    <s v="Miscellaneous Non-industrial: Consumer and Commercial"/>
    <s v="All Adhesives and Sealants"/>
    <s v="Total: All Solvent Types"/>
    <x v="1"/>
    <m/>
    <s v="2460600000-51107-VOC"/>
    <m/>
  </r>
  <r>
    <s v="Virginia"/>
    <x v="10"/>
    <x v="1"/>
    <n v="136.51498040000001"/>
    <n v="136.51498039980899"/>
    <n v="0.371772822439566"/>
    <n v="2.7233115468409514E-3"/>
    <n v="163.459734604939"/>
    <n v="0.44515178269318784"/>
    <n v="180.56671845099501"/>
    <n v="0.49173942933277376"/>
    <s v="Population"/>
    <n v="1.0943166406241815"/>
    <n v="1.1237955518522129"/>
    <m/>
    <n v="0.40683718612743619"/>
    <n v="0.41779664415712686"/>
    <s v="2460600000"/>
    <s v="Solvent - Consumer &amp; Commercial Solvent Use"/>
    <s v="Solvent Utilization"/>
    <s v="Miscellaneous Non-industrial: Consumer and Commercial"/>
    <s v="All Adhesives and Sealants"/>
    <s v="Total: All Solvent Types"/>
    <x v="1"/>
    <m/>
    <s v="2460600000-51153-VOC"/>
    <m/>
  </r>
  <r>
    <s v="Virginia"/>
    <x v="11"/>
    <x v="1"/>
    <n v="45.146098189999996"/>
    <n v="45.146098189936602"/>
    <n v="0.12294689049547"/>
    <n v="2.7233115468409575E-3"/>
    <n v="48.415337621846703"/>
    <n v="0.13185004798977853"/>
    <n v="50.0468296952453"/>
    <n v="0.13629310919184445"/>
    <s v="Population"/>
    <n v="1.2512671881942732"/>
    <n v="1.365491025746405"/>
    <m/>
    <n v="0.15383940996749595"/>
    <n v="0.16788287561499027"/>
    <s v="2460600000"/>
    <s v="Solvent - Consumer &amp; Commercial Solvent Use"/>
    <s v="Solvent Utilization"/>
    <s v="Miscellaneous Non-industrial: Consumer and Commercial"/>
    <s v="All Adhesives and Sealants"/>
    <s v="Total: All Solvent Types"/>
    <x v="1"/>
    <m/>
    <s v="2460600000-51510-VOC"/>
    <m/>
  </r>
  <r>
    <s v="Virginia"/>
    <x v="12"/>
    <x v="1"/>
    <n v="6.8358821880000002"/>
    <n v="6.8358821879904399"/>
    <n v="1.8616236895398802E-2"/>
    <n v="2.7233115468409588E-3"/>
    <n v="7.9893757698950401"/>
    <n v="2.1757559286206537E-2"/>
    <n v="8.6583969981773503"/>
    <n v="2.3579512522269475E-2"/>
    <s v="Population"/>
    <n v="1.3017014531456192"/>
    <n v="1.3683228310181388"/>
    <m/>
    <n v="2.423278261884371E-2"/>
    <n v="2.5473021971616414E-2"/>
    <s v="2460600000"/>
    <s v="Solvent - Consumer &amp; Commercial Solvent Use"/>
    <s v="Solvent Utilization"/>
    <s v="Miscellaneous Non-industrial: Consumer and Commercial"/>
    <s v="All Adhesives and Sealants"/>
    <s v="Total: All Solvent Types"/>
    <x v="1"/>
    <m/>
    <s v="2460600000-51600-VOC"/>
    <m/>
  </r>
  <r>
    <s v="Virginia"/>
    <x v="13"/>
    <x v="1"/>
    <n v="4.1497709350000003"/>
    <n v="4.14977093499418"/>
    <n v="1.1301119104014601E-2"/>
    <n v="2.7233115468409462E-3"/>
    <n v="4.5142430409213699"/>
    <n v="1.2293690198587552E-2"/>
    <n v="4.71723249309703"/>
    <n v="1.2846493717584445E-2"/>
    <s v="Population"/>
    <n v="1.2441146639619922"/>
    <n v="1.3379063684407195"/>
    <m/>
    <n v="1.4059887996485576E-2"/>
    <n v="1.5119839219768214E-2"/>
    <s v="2460600000"/>
    <s v="Solvent - Consumer &amp; Commercial Solvent Use"/>
    <s v="Solvent Utilization"/>
    <s v="Miscellaneous Non-industrial: Consumer and Commercial"/>
    <s v="All Adhesives and Sealants"/>
    <s v="Total: All Solvent Types"/>
    <x v="1"/>
    <m/>
    <s v="2460600000-51610-VOC"/>
    <m/>
  </r>
  <r>
    <s v="Virginia"/>
    <x v="5"/>
    <x v="1"/>
    <n v="12.10902196"/>
    <n v="12.109021959983099"/>
    <n v="3.2976639324572503E-2"/>
    <n v="2.7233115468409414E-3"/>
    <n v="14.850603290024701"/>
    <n v="4.0442819417278342E-2"/>
    <n v="16.538548553944501"/>
    <n v="4.5039620244946614E-2"/>
    <s v="Population"/>
    <n v="1.0847467052215982"/>
    <n v="1.1113922408200338"/>
    <m/>
    <n v="3.577130085661101E-2"/>
    <n v="3.6649981073650681E-2"/>
    <s v="2460600000"/>
    <s v="Solvent - Consumer &amp; Commercial Solvent Use"/>
    <s v="Solvent Utilization"/>
    <s v="Miscellaneous Non-industrial: Consumer and Commercial"/>
    <s v="All Adhesives and Sealants"/>
    <s v="Total: All Solvent Types"/>
    <x v="1"/>
    <m/>
    <s v="2460600000-51683-VOC"/>
    <m/>
  </r>
  <r>
    <s v="Virginia"/>
    <x v="14"/>
    <x v="1"/>
    <n v="4.874805565"/>
    <n v="4.8748055649931903"/>
    <n v="1.32756142837504E-2"/>
    <n v="2.7233115468409345E-3"/>
    <n v="6.0923439499387699"/>
    <n v="1.659135062619476E-2"/>
    <n v="6.8689737199962897"/>
    <n v="1.8706355446612824E-2"/>
    <s v="Population"/>
    <n v="1.1503808026405289"/>
    <n v="1.1782580091214219"/>
    <m/>
    <n v="1.5272011815286856E-2"/>
    <n v="1.5642098855835656E-2"/>
    <s v="2460600000"/>
    <s v="Solvent - Consumer &amp; Commercial Solvent Use"/>
    <s v="Solvent Utilization"/>
    <s v="Miscellaneous Non-industrial: Consumer and Commercial"/>
    <s v="All Adhesives and Sealants"/>
    <s v="Total: All Solvent Types"/>
    <x v="1"/>
    <m/>
    <s v="2460600000-51685-VOC"/>
    <m/>
  </r>
  <r>
    <s v="District of Columbia"/>
    <x v="6"/>
    <x v="1"/>
    <n v="34.716065729999997"/>
    <n v="34.716065729951197"/>
    <n v="9.4542662663265997E-2"/>
    <n v="2.7233115468409648E-3"/>
    <n v="36.982597662277897"/>
    <n v="0.10071513524585507"/>
    <n v="38.042171200565498"/>
    <n v="0.10360068409740084"/>
    <s v="Population"/>
    <n v="1.0682042243864278"/>
    <n v="1.1102535122627881"/>
    <m/>
    <n v="0.10099087164164174"/>
    <n v="0.10496632328056704"/>
    <s v="2460800000"/>
    <s v="Solvent - Consumer &amp; Commercial Solvent Use"/>
    <s v="Solvent Utilization"/>
    <s v="Miscellaneous Non-industrial: Consumer and Commercial"/>
    <s v="All FIFRA Related Products"/>
    <s v="Total: All Solvent Types"/>
    <x v="1"/>
    <m/>
    <s v="2460800000-11001-VOC"/>
    <m/>
  </r>
  <r>
    <s v="Maryland"/>
    <x v="7"/>
    <x v="1"/>
    <n v="4.532857946"/>
    <n v="4.5328579459936797"/>
    <n v="1.2344384384514301E-2"/>
    <n v="2.7233115468409414E-3"/>
    <n v="5.2343838723524696"/>
    <n v="1.4254858040175481E-2"/>
    <n v="5.6511835480702999"/>
    <n v="1.5389933409777408E-2"/>
    <s v="Population"/>
    <n v="1.0426851482954702"/>
    <n v="1.0572281391746758"/>
    <m/>
    <n v="1.2871306262583581E-2"/>
    <n v="1.305083053209698E-2"/>
    <s v="2460800000"/>
    <s v="Solvent - Consumer &amp; Commercial Solvent Use"/>
    <s v="Solvent Utilization"/>
    <s v="Miscellaneous Non-industrial: Consumer and Commercial"/>
    <s v="All FIFRA Related Products"/>
    <s v="Total: All Solvent Types"/>
    <x v="1"/>
    <m/>
    <s v="2460800000-24009-VOC"/>
    <m/>
  </r>
  <r>
    <s v="Maryland"/>
    <x v="0"/>
    <x v="1"/>
    <n v="8.0084776219999991"/>
    <n v="8.0084776219887708"/>
    <n v="2.18095795805795E-2"/>
    <n v="2.7233115468409661E-3"/>
    <n v="9.3103515376678008"/>
    <n v="2.5354987847679266E-2"/>
    <n v="10.0899594084516"/>
    <n v="2.7478102964192886E-2"/>
    <s v="Population"/>
    <n v="1.1538180515174046"/>
    <n v="1.2191456407227705"/>
    <m/>
    <n v="2.5164286616078013E-2"/>
    <n v="2.6589053871659846E-2"/>
    <s v="2460800000"/>
    <s v="Solvent - Consumer &amp; Commercial Solvent Use"/>
    <s v="Solvent Utilization"/>
    <s v="Miscellaneous Non-industrial: Consumer and Commercial"/>
    <s v="All FIFRA Related Products"/>
    <s v="Total: All Solvent Types"/>
    <x v="1"/>
    <m/>
    <s v="2460800000-24017-VOC"/>
    <m/>
  </r>
  <r>
    <s v="Maryland"/>
    <x v="1"/>
    <x v="1"/>
    <n v="12.91405735"/>
    <n v="12.914057349982"/>
    <n v="3.5169001497772197E-2"/>
    <n v="2.7233115468409479E-3"/>
    <n v="14.837420536775999"/>
    <n v="4.0406918673137095E-2"/>
    <n v="15.9736324259906"/>
    <n v="4.350117763069318E-2"/>
    <s v="Population"/>
    <n v="1.1642434590518702"/>
    <n v="1.2562187972033161"/>
    <m/>
    <n v="4.0945279955166704E-2"/>
    <n v="4.4179960760373012E-2"/>
    <s v="2460800000"/>
    <s v="Solvent - Consumer &amp; Commercial Solvent Use"/>
    <s v="Solvent Utilization"/>
    <s v="Miscellaneous Non-industrial: Consumer and Commercial"/>
    <s v="All FIFRA Related Products"/>
    <s v="Total: All Solvent Types"/>
    <x v="1"/>
    <m/>
    <s v="2460800000-24021-VOC"/>
    <m/>
  </r>
  <r>
    <s v="Maryland"/>
    <x v="8"/>
    <x v="1"/>
    <n v="51.226281950000001"/>
    <n v="51.226281949928598"/>
    <n v="0.13950512513596999"/>
    <n v="2.7233115468409366E-3"/>
    <n v="56.703404964284402"/>
    <n v="0.15442103748443339"/>
    <n v="59.702451209736203"/>
    <n v="0.16258837475418225"/>
    <s v="Population"/>
    <n v="1.0583627788491754"/>
    <n v="1.0918242125602675"/>
    <m/>
    <n v="0.14764703190260714"/>
    <n v="0.15231507339970202"/>
    <s v="2460800000"/>
    <s v="Solvent - Consumer &amp; Commercial Solvent Use"/>
    <s v="Solvent Utilization"/>
    <s v="Miscellaneous Non-industrial: Consumer and Commercial"/>
    <s v="All FIFRA Related Products"/>
    <s v="Total: All Solvent Types"/>
    <x v="1"/>
    <m/>
    <s v="2460800000-24031-VOC"/>
    <m/>
  </r>
  <r>
    <s v="Maryland"/>
    <x v="2"/>
    <x v="1"/>
    <n v="44.300562810000002"/>
    <n v="44.300562809937901"/>
    <n v="0.12064423423185699"/>
    <n v="2.7233115468409579E-3"/>
    <n v="47.739171006976598"/>
    <n v="0.13000863563991444"/>
    <n v="49.476007975400599"/>
    <n v="0.13473858381100379"/>
    <s v="Population"/>
    <n v="1.0745673584180946"/>
    <n v="1.1211792575445925"/>
    <m/>
    <n v="0.12964035608690044"/>
    <n v="0.13526381296310933"/>
    <s v="2460800000"/>
    <s v="Solvent - Consumer &amp; Commercial Solvent Use"/>
    <s v="Solvent Utilization"/>
    <s v="Miscellaneous Non-industrial: Consumer and Commercial"/>
    <s v="All FIFRA Related Products"/>
    <s v="Total: All Solvent Types"/>
    <x v="1"/>
    <m/>
    <s v="2460800000-24033-VOC"/>
    <m/>
  </r>
  <r>
    <s v="Virginia"/>
    <x v="3"/>
    <x v="1"/>
    <n v="217.4842323"/>
    <n v="217.48423229969501"/>
    <n v="0.592277321077602"/>
    <n v="2.7233115468409644E-3"/>
    <n v="230.157769925086"/>
    <n v="0.6267913124321528"/>
    <n v="235.90417368500201"/>
    <n v="0.64244056014434237"/>
    <s v="Population"/>
    <n v="1.0984649785709848"/>
    <n v="1.1504470071844137"/>
    <m/>
    <n v="0.65059589480558833"/>
    <n v="0.68138367145692935"/>
    <s v="2460800000"/>
    <s v="Solvent - Consumer &amp; Commercial Solvent Use"/>
    <s v="Solvent Utilization"/>
    <s v="Miscellaneous Non-industrial: Consumer and Commercial"/>
    <s v="All FIFRA Related Products"/>
    <s v="Total: All Solvent Types"/>
    <x v="1"/>
    <m/>
    <s v="2460800000-51013-VOC"/>
    <m/>
  </r>
  <r>
    <s v="Virginia"/>
    <x v="9"/>
    <x v="1"/>
    <n v="1048.319344"/>
    <n v="1048.31934399853"/>
    <n v="2.8549001742879399"/>
    <n v="2.7233115468409627E-3"/>
    <n v="1236.6934532955399"/>
    <n v="3.3679015612623688"/>
    <n v="1353.03083117233"/>
    <n v="3.6847244857634314"/>
    <s v="Population"/>
    <n v="1.0657729164323093"/>
    <n v="1.0960498584059377"/>
    <m/>
    <n v="3.0426752848739658"/>
    <n v="3.1291129317913833"/>
    <s v="2460800000"/>
    <s v="Solvent - Consumer &amp; Commercial Solvent Use"/>
    <s v="Solvent Utilization"/>
    <s v="Miscellaneous Non-industrial: Consumer and Commercial"/>
    <s v="All FIFRA Related Products"/>
    <s v="Total: All Solvent Types"/>
    <x v="1"/>
    <m/>
    <s v="2460800000-51059-VOC"/>
    <m/>
  </r>
  <r>
    <s v="Virginia"/>
    <x v="4"/>
    <x v="1"/>
    <n v="383.6355724"/>
    <n v="383.63557239946402"/>
    <n v="1.0447591840943899"/>
    <n v="2.7233115468409301E-3"/>
    <n v="511.329948295299"/>
    <n v="1.3925107524381635"/>
    <n v="601.87919562986303"/>
    <n v="1.639104563262137"/>
    <s v="Population"/>
    <n v="1.1551127564124075"/>
    <n v="1.1978534058610257"/>
    <m/>
    <n v="1.2068146609264487"/>
    <n v="1.2514683469720513"/>
    <s v="2460800000"/>
    <s v="Solvent - Consumer &amp; Commercial Solvent Use"/>
    <s v="Solvent Utilization"/>
    <s v="Miscellaneous Non-industrial: Consumer and Commercial"/>
    <s v="All FIFRA Related Products"/>
    <s v="Total: All Solvent Types"/>
    <x v="1"/>
    <m/>
    <s v="2460800000-51107-VOC"/>
    <m/>
  </r>
  <r>
    <s v="Virginia"/>
    <x v="10"/>
    <x v="1"/>
    <n v="439.45045260000001"/>
    <n v="439.45045259938303"/>
    <n v="1.1967604918283901"/>
    <n v="2.7233115468409696E-3"/>
    <n v="526.18733961314297"/>
    <n v="1.4329720577700029"/>
    <n v="581.25581467531299"/>
    <n v="1.5829406717737347"/>
    <s v="Population"/>
    <n v="1.0943166406241815"/>
    <n v="1.1237955518522129"/>
    <m/>
    <n v="1.3096349210493872"/>
    <n v="1.3449141173492114"/>
    <s v="2460800000"/>
    <s v="Solvent - Consumer &amp; Commercial Solvent Use"/>
    <s v="Solvent Utilization"/>
    <s v="Miscellaneous Non-industrial: Consumer and Commercial"/>
    <s v="All FIFRA Related Products"/>
    <s v="Total: All Solvent Types"/>
    <x v="1"/>
    <m/>
    <s v="2460800000-51153-VOC"/>
    <m/>
  </r>
  <r>
    <s v="Virginia"/>
    <x v="11"/>
    <x v="1"/>
    <n v="145.3282561"/>
    <n v="145.32825609979699"/>
    <n v="0.39577411791883399"/>
    <n v="2.7233115468409371E-3"/>
    <n v="155.852152614912"/>
    <n v="0.42443396681620582"/>
    <n v="161.1040327856"/>
    <n v="0.43873647272766536"/>
    <s v="Population"/>
    <n v="1.2512671881942732"/>
    <n v="1.365491025746405"/>
    <m/>
    <n v="0.4952191676883681"/>
    <n v="0.54042600624086723"/>
    <s v="2460800000"/>
    <s v="Solvent - Consumer &amp; Commercial Solvent Use"/>
    <s v="Solvent Utilization"/>
    <s v="Miscellaneous Non-industrial: Consumer and Commercial"/>
    <s v="All FIFRA Related Products"/>
    <s v="Total: All Solvent Types"/>
    <x v="1"/>
    <m/>
    <s v="2460800000-51510-VOC"/>
    <m/>
  </r>
  <r>
    <s v="Virginia"/>
    <x v="12"/>
    <x v="1"/>
    <n v="22.005147350000001"/>
    <n v="22.0051473499691"/>
    <n v="5.9926871868107801E-2"/>
    <n v="2.7233115468409692E-3"/>
    <n v="25.7183178726631"/>
    <n v="7.0038992027949887E-2"/>
    <n v="27.871940522051901"/>
    <n v="7.5903977456568655E-2"/>
    <s v="Population"/>
    <n v="1.3017014531456192"/>
    <n v="1.3683228310181388"/>
    <m/>
    <n v="7.800689619318725E-2"/>
    <n v="8.1999306968630531E-2"/>
    <s v="2460800000"/>
    <s v="Solvent - Consumer &amp; Commercial Solvent Use"/>
    <s v="Solvent Utilization"/>
    <s v="Miscellaneous Non-industrial: Consumer and Commercial"/>
    <s v="All FIFRA Related Products"/>
    <s v="Total: All Solvent Types"/>
    <x v="1"/>
    <m/>
    <s v="2460800000-51600-VOC"/>
    <m/>
  </r>
  <r>
    <s v="Virginia"/>
    <x v="13"/>
    <x v="1"/>
    <n v="13.358384279999999"/>
    <n v="13.3583842799812"/>
    <n v="3.63790421568118E-2"/>
    <n v="2.7233115468409774E-3"/>
    <n v="14.5316438469738"/>
    <n v="3.957419348304439E-2"/>
    <n v="15.1850801810323"/>
    <n v="4.135370419671134E-2"/>
    <s v="Population"/>
    <n v="1.2441146639619922"/>
    <n v="1.3379063684407195"/>
    <m/>
    <n v="4.5259699808181064E-2"/>
    <n v="4.8671752179371919E-2"/>
    <s v="2460800000"/>
    <s v="Solvent - Consumer &amp; Commercial Solvent Use"/>
    <s v="Solvent Utilization"/>
    <s v="Miscellaneous Non-industrial: Consumer and Commercial"/>
    <s v="All FIFRA Related Products"/>
    <s v="Total: All Solvent Types"/>
    <x v="1"/>
    <m/>
    <s v="2460800000-51610-VOC"/>
    <m/>
  </r>
  <r>
    <s v="Virginia"/>
    <x v="5"/>
    <x v="1"/>
    <n v="38.979707310000002"/>
    <n v="38.979707309945397"/>
    <n v="0.106153887009655"/>
    <n v="2.7233115468409531E-3"/>
    <n v="47.805030954133898"/>
    <n v="0.13018799279448204"/>
    <n v="53.238633482912498"/>
    <n v="0.14498538530204899"/>
    <s v="Population"/>
    <n v="1.0847467052215982"/>
    <n v="1.1113922408200338"/>
    <m/>
    <n v="0.11515007918018907"/>
    <n v="0.11797860635541715"/>
    <s v="2460800000"/>
    <s v="Solvent - Consumer &amp; Commercial Solvent Use"/>
    <s v="Solvent Utilization"/>
    <s v="Miscellaneous Non-industrial: Consumer and Commercial"/>
    <s v="All FIFRA Related Products"/>
    <s v="Total: All Solvent Types"/>
    <x v="1"/>
    <m/>
    <s v="2460800000-51683-VOC"/>
    <m/>
  </r>
  <r>
    <s v="Virginia"/>
    <x v="14"/>
    <x v="1"/>
    <n v="15.692315199999999"/>
    <n v="15.692315199977999"/>
    <n v="4.2735063180767897E-2"/>
    <n v="2.723311546840954E-3"/>
    <n v="19.6116502072739"/>
    <n v="5.3408633462074799E-2"/>
    <n v="22.1116717943802"/>
    <n v="6.0216971117593034E-2"/>
    <s v="Population"/>
    <n v="1.1503808026405289"/>
    <n v="1.1782580091214219"/>
    <m/>
    <n v="4.9161596282785484E-2"/>
    <n v="5.0352930463049762E-2"/>
    <s v="2460800000"/>
    <s v="Solvent - Consumer &amp; Commercial Solvent Use"/>
    <s v="Solvent Utilization"/>
    <s v="Miscellaneous Non-industrial: Consumer and Commercial"/>
    <s v="All FIFRA Related Products"/>
    <s v="Total: All Solvent Types"/>
    <x v="1"/>
    <m/>
    <s v="2460800000-51685-VOC"/>
    <m/>
  </r>
  <r>
    <s v="District of Columbia"/>
    <x v="6"/>
    <x v="1"/>
    <n v="14.256320000000001"/>
    <n v="14.256319999979899"/>
    <n v="3.8824400871405401E-2"/>
    <n v="2.72331154684099E-3"/>
    <n v="15.187082280728401"/>
    <n v="4.1359156537931853E-2"/>
    <n v="15.622201269811001"/>
    <n v="4.2544121105150275E-2"/>
    <s v="Population"/>
    <n v="1.0682042243864278"/>
    <n v="1.1102535122627881"/>
    <m/>
    <n v="4.1472389020107359E-2"/>
    <n v="4.31049274289763E-2"/>
    <s v="2460900000"/>
    <s v="Solvent - Consumer &amp; Commercial Solvent Use"/>
    <s v="Solvent Utilization"/>
    <s v="Miscellaneous Non-industrial: Consumer and Commercial"/>
    <s v="Miscellaneous Products (Not Otherwise Covered)"/>
    <s v="Total: All Solvent Types"/>
    <x v="1"/>
    <m/>
    <s v="2460900000-11001-VOC"/>
    <m/>
  </r>
  <r>
    <s v="Maryland"/>
    <x v="7"/>
    <x v="1"/>
    <n v="1.86144"/>
    <n v="1.8614399999973901"/>
    <n v="5.0692810457445298E-3"/>
    <n v="2.7233115468409605E-3"/>
    <n v="2.1495250085985802"/>
    <n v="5.8538262761399281E-3"/>
    <n v="2.3206858077259498"/>
    <n v="6.3199504567700198E-3"/>
    <s v="Population"/>
    <n v="1.0426851482954702"/>
    <n v="1.0572281391746758"/>
    <m/>
    <n v="5.2856640589335514E-3"/>
    <n v="5.359386566945944E-3"/>
    <s v="2460900000"/>
    <s v="Solvent - Consumer &amp; Commercial Solvent Use"/>
    <s v="Solvent Utilization"/>
    <s v="Miscellaneous Non-industrial: Consumer and Commercial"/>
    <s v="Miscellaneous Products (Not Otherwise Covered)"/>
    <s v="Total: All Solvent Types"/>
    <x v="1"/>
    <m/>
    <s v="2460900000-24009-VOC"/>
    <m/>
  </r>
  <r>
    <s v="Maryland"/>
    <x v="0"/>
    <x v="1"/>
    <n v="3.2887200000000001"/>
    <n v="3.28871999999539"/>
    <n v="8.9562091503142399E-3"/>
    <n v="2.7233115468409579E-3"/>
    <n v="3.8233408088505301"/>
    <n v="1.0412148172250895E-2"/>
    <n v="4.1434905448953403"/>
    <n v="1.1284015645139813E-2"/>
    <s v="Population"/>
    <n v="1.1538180515174046"/>
    <n v="1.2191456407227705"/>
    <m/>
    <n v="1.0333835790797927E-2"/>
    <n v="1.0918923343006995E-2"/>
    <s v="2460900000"/>
    <s v="Solvent - Consumer &amp; Commercial Solvent Use"/>
    <s v="Solvent Utilization"/>
    <s v="Miscellaneous Non-industrial: Consumer and Commercial"/>
    <s v="Miscellaneous Products (Not Otherwise Covered)"/>
    <s v="Total: All Solvent Types"/>
    <x v="1"/>
    <m/>
    <s v="2460900000-24017-VOC"/>
    <m/>
  </r>
  <r>
    <s v="Maryland"/>
    <x v="1"/>
    <x v="1"/>
    <n v="5.3032199999999996"/>
    <n v="5.30321999999257"/>
    <n v="1.44423202614177E-2"/>
    <n v="2.7233115468409635E-3"/>
    <n v="6.0930583786699097"/>
    <n v="1.6593296238207846E-2"/>
    <n v="6.5596492766204104"/>
    <n v="1.7863968618247336E-2"/>
    <s v="Population"/>
    <n v="1.1642434590518702"/>
    <n v="1.2562187972033161"/>
    <m/>
    <n v="1.6814376897887853E-2"/>
    <n v="1.8142714187623223E-2"/>
    <s v="2460900000"/>
    <s v="Solvent - Consumer &amp; Commercial Solvent Use"/>
    <s v="Solvent Utilization"/>
    <s v="Miscellaneous Non-industrial: Consumer and Commercial"/>
    <s v="Miscellaneous Products (Not Otherwise Covered)"/>
    <s v="Total: All Solvent Types"/>
    <x v="1"/>
    <m/>
    <s v="2460900000-24021-VOC"/>
    <m/>
  </r>
  <r>
    <s v="Maryland"/>
    <x v="8"/>
    <x v="1"/>
    <n v="21.03632"/>
    <n v="21.036319999970502"/>
    <n v="5.7288453158961E-2"/>
    <n v="2.7233115468409557E-3"/>
    <n v="23.285527009017599"/>
    <n v="6.3413744577934569E-2"/>
    <n v="24.517099828917001"/>
    <n v="6.6767701059142093E-2"/>
    <s v="Population"/>
    <n v="1.0583627788491754"/>
    <n v="1.0918242125602675"/>
    <m/>
    <n v="6.0631966481288782E-2"/>
    <n v="6.2548920259078364E-2"/>
    <s v="2460900000"/>
    <s v="Solvent - Consumer &amp; Commercial Solvent Use"/>
    <s v="Solvent Utilization"/>
    <s v="Miscellaneous Non-industrial: Consumer and Commercial"/>
    <s v="Miscellaneous Products (Not Otherwise Covered)"/>
    <s v="Total: All Solvent Types"/>
    <x v="1"/>
    <m/>
    <s v="2460900000-24031-VOC"/>
    <m/>
  </r>
  <r>
    <s v="Maryland"/>
    <x v="2"/>
    <x v="1"/>
    <n v="18.192240000000002"/>
    <n v="18.1922399999746"/>
    <n v="4.95431372548326E-2"/>
    <n v="2.7233115468409484E-3"/>
    <n v="19.604321057607802"/>
    <n v="5.338867390416048E-2"/>
    <n v="20.3175615440991"/>
    <n v="5.5331049956696687E-2"/>
    <s v="Population"/>
    <n v="1.0745673584180946"/>
    <n v="1.1211792575445925"/>
    <m/>
    <n v="5.323743812767056E-2"/>
    <n v="5.5546737843803054E-2"/>
    <s v="2460900000"/>
    <s v="Solvent - Consumer &amp; Commercial Solvent Use"/>
    <s v="Solvent Utilization"/>
    <s v="Miscellaneous Non-industrial: Consumer and Commercial"/>
    <s v="Miscellaneous Products (Not Otherwise Covered)"/>
    <s v="Total: All Solvent Types"/>
    <x v="1"/>
    <m/>
    <s v="2460900000-24033-VOC"/>
    <m/>
  </r>
  <r>
    <s v="Virginia"/>
    <x v="3"/>
    <x v="1"/>
    <n v="7.024457"/>
    <n v="7.0244569999901403"/>
    <n v="1.91297848583609E-2"/>
    <n v="2.7233115468409518E-3"/>
    <n v="7.4337957329454598"/>
    <n v="2.0244541756387367E-2"/>
    <n v="7.6193970783362799"/>
    <n v="2.0749992043399404E-2"/>
    <s v="Population"/>
    <n v="1.0984649785709848"/>
    <n v="1.1504470071844137"/>
    <m/>
    <n v="2.1013398714506956E-2"/>
    <n v="2.200780373838301E-2"/>
    <s v="2460900000"/>
    <s v="Solvent - Consumer &amp; Commercial Solvent Use"/>
    <s v="Solvent Utilization"/>
    <s v="Miscellaneous Non-industrial: Consumer and Commercial"/>
    <s v="Miscellaneous Products (Not Otherwise Covered)"/>
    <s v="Total: All Solvent Types"/>
    <x v="1"/>
    <m/>
    <s v="2460900000-51013-VOC"/>
    <m/>
  </r>
  <r>
    <s v="Virginia"/>
    <x v="9"/>
    <x v="1"/>
    <n v="33.859349999999999"/>
    <n v="33.859349999952499"/>
    <n v="9.2209558823400498E-2"/>
    <n v="2.7233115468409718E-3"/>
    <n v="39.943588485230102"/>
    <n v="0.10877883574409121"/>
    <n v="43.701134330546999"/>
    <n v="0.11901180373242705"/>
    <s v="Population"/>
    <n v="1.0657729164323093"/>
    <n v="1.0960498584059377"/>
    <m/>
    <n v="9.8274450430152122E-2"/>
    <n v="0.1010662738920621"/>
    <s v="2460900000"/>
    <s v="Solvent - Consumer &amp; Commercial Solvent Use"/>
    <s v="Solvent Utilization"/>
    <s v="Miscellaneous Non-industrial: Consumer and Commercial"/>
    <s v="Miscellaneous Products (Not Otherwise Covered)"/>
    <s v="Total: All Solvent Types"/>
    <x v="1"/>
    <m/>
    <s v="2460900000-51059-VOC"/>
    <m/>
  </r>
  <r>
    <s v="Virginia"/>
    <x v="4"/>
    <x v="1"/>
    <n v="12.390930000000001"/>
    <n v="12.3909299999825"/>
    <n v="3.3744362745050702E-2"/>
    <n v="2.7233115468409843E-3"/>
    <n v="16.5152922514301"/>
    <n v="4.4976286087773029E-2"/>
    <n v="19.439915164410198"/>
    <n v="5.2940945436847443E-2"/>
    <s v="Population"/>
    <n v="1.1551127564124075"/>
    <n v="1.1978534058610257"/>
    <m/>
    <n v="3.8978543863815669E-2"/>
    <n v="4.0420799842768897E-2"/>
    <s v="2460900000"/>
    <s v="Solvent - Consumer &amp; Commercial Solvent Use"/>
    <s v="Solvent Utilization"/>
    <s v="Miscellaneous Non-industrial: Consumer and Commercial"/>
    <s v="Miscellaneous Products (Not Otherwise Covered)"/>
    <s v="Total: All Solvent Types"/>
    <x v="1"/>
    <m/>
    <s v="2460900000-51107-VOC"/>
    <m/>
  </r>
  <r>
    <s v="Virginia"/>
    <x v="10"/>
    <x v="1"/>
    <n v="14.193669999999999"/>
    <n v="14.193669999979999"/>
    <n v="3.8653785402996001E-2"/>
    <n v="2.7233115468409839E-3"/>
    <n v="16.995157047761499"/>
    <n v="4.6283107428544815E-2"/>
    <n v="18.7737961589769"/>
    <n v="5.1126895857780706E-2"/>
    <s v="Population"/>
    <n v="1.0943166406241815"/>
    <n v="1.1237955518522129"/>
    <m/>
    <n v="4.2299480589614608E-2"/>
    <n v="4.3438952098136904E-2"/>
    <s v="2460900000"/>
    <s v="Solvent - Consumer &amp; Commercial Solvent Use"/>
    <s v="Solvent Utilization"/>
    <s v="Miscellaneous Non-industrial: Consumer and Commercial"/>
    <s v="Miscellaneous Products (Not Otherwise Covered)"/>
    <s v="Total: All Solvent Types"/>
    <x v="1"/>
    <m/>
    <s v="2460900000-51153-VOC"/>
    <m/>
  </r>
  <r>
    <s v="Virginia"/>
    <x v="11"/>
    <x v="1"/>
    <n v="4.6939109999999999"/>
    <n v="4.6939109999934301"/>
    <n v="1.27829820261259E-2"/>
    <n v="2.7233115468409588E-3"/>
    <n v="5.0338189775664404"/>
    <n v="1.3708657346313836E-2"/>
    <n v="5.2034477804257504"/>
    <n v="1.4170609423817404E-2"/>
    <s v="Population"/>
    <n v="1.2512671881942732"/>
    <n v="1.365491025746405"/>
    <m/>
    <n v="1.5994925976568489E-2"/>
    <n v="1.7455047238952515E-2"/>
    <s v="2460900000"/>
    <s v="Solvent - Consumer &amp; Commercial Solvent Use"/>
    <s v="Solvent Utilization"/>
    <s v="Miscellaneous Non-industrial: Consumer and Commercial"/>
    <s v="Miscellaneous Products (Not Otherwise Covered)"/>
    <s v="Total: All Solvent Types"/>
    <x v="1"/>
    <m/>
    <s v="2460900000-51510-VOC"/>
    <m/>
  </r>
  <r>
    <s v="Virginia"/>
    <x v="12"/>
    <x v="1"/>
    <n v="0.71073750000000002"/>
    <n v="0.71073749999900304"/>
    <n v="1.93555964052016E-3"/>
    <n v="2.7233115468409575E-3"/>
    <n v="0.83066805499132101"/>
    <n v="2.262167905749784E-3"/>
    <n v="0.900227251911216"/>
    <n v="2.451599269910718E-3"/>
    <s v="Population"/>
    <n v="1.3017014531456192"/>
    <n v="1.3683228310181388"/>
    <m/>
    <n v="2.5195207967151048E-3"/>
    <n v="2.6484704469209963E-3"/>
    <s v="2460900000"/>
    <s v="Solvent - Consumer &amp; Commercial Solvent Use"/>
    <s v="Solvent Utilization"/>
    <s v="Miscellaneous Non-industrial: Consumer and Commercial"/>
    <s v="Miscellaneous Products (Not Otherwise Covered)"/>
    <s v="Total: All Solvent Types"/>
    <x v="1"/>
    <m/>
    <s v="2460900000-51600-VOC"/>
    <m/>
  </r>
  <r>
    <s v="Virginia"/>
    <x v="13"/>
    <x v="1"/>
    <n v="0.43145820000000001"/>
    <n v="0.431458199999397"/>
    <n v="1.1749950980375699E-3"/>
    <n v="2.7233115468409501E-3"/>
    <n v="0.46935293713951998"/>
    <n v="1.2781942732557694E-3"/>
    <n v="0.490458069212236"/>
    <n v="1.3356701231270001E-3"/>
    <s v="Population"/>
    <n v="1.2441146639619922"/>
    <n v="1.3379063684407195"/>
    <m/>
    <n v="1.4618286315519994E-3"/>
    <n v="1.5720334245510924E-3"/>
    <s v="2460900000"/>
    <s v="Solvent - Consumer &amp; Commercial Solvent Use"/>
    <s v="Solvent Utilization"/>
    <s v="Miscellaneous Non-industrial: Consumer and Commercial"/>
    <s v="Miscellaneous Products (Not Otherwise Covered)"/>
    <s v="Total: All Solvent Types"/>
    <x v="1"/>
    <m/>
    <s v="2460900000-51610-VOC"/>
    <m/>
  </r>
  <r>
    <s v="Virginia"/>
    <x v="5"/>
    <x v="1"/>
    <n v="1.2589939999999999"/>
    <n v="1.25899399999824"/>
    <n v="3.4286328975986899E-3"/>
    <n v="2.7233115468409562E-3"/>
    <n v="1.5440405096533001"/>
    <n v="4.2049033487290268E-3"/>
    <n v="1.7195388254234201"/>
    <n v="4.6828399385169346E-3"/>
    <s v="Population"/>
    <n v="1.0847467052215982"/>
    <n v="1.1113922408200338"/>
    <m/>
    <n v="3.7191982390845603E-3"/>
    <n v="3.8105559990114935E-3"/>
    <s v="2460900000"/>
    <s v="Solvent - Consumer &amp; Commercial Solvent Use"/>
    <s v="Solvent Utilization"/>
    <s v="Miscellaneous Non-industrial: Consumer and Commercial"/>
    <s v="Miscellaneous Products (Not Otherwise Covered)"/>
    <s v="Total: All Solvent Types"/>
    <x v="1"/>
    <m/>
    <s v="2460900000-51683-VOC"/>
    <m/>
  </r>
  <r>
    <s v="Virginia"/>
    <x v="14"/>
    <x v="1"/>
    <n v="0.50684130000000005"/>
    <n v="0.50684129999929095"/>
    <n v="1.38028676470394E-3"/>
    <n v="2.7233115468409362E-3"/>
    <n v="0.63343070538118995"/>
    <n v="1.7250291540881937E-3"/>
    <n v="0.71417813972007205"/>
    <n v="1.9449295744010517E-3"/>
    <s v="Population"/>
    <n v="1.1503808026405289"/>
    <n v="1.1782580091214219"/>
    <m/>
    <n v="1.5878553962542174E-3"/>
    <n v="1.6263339353967128E-3"/>
    <s v="2460900000"/>
    <s v="Solvent - Consumer &amp; Commercial Solvent Use"/>
    <s v="Solvent Utilization"/>
    <s v="Miscellaneous Non-industrial: Consumer and Commercial"/>
    <s v="Miscellaneous Products (Not Otherwise Covered)"/>
    <s v="Total: All Solvent Types"/>
    <x v="1"/>
    <m/>
    <s v="2460900000-51685-VOC"/>
    <m/>
  </r>
  <r>
    <s v="District of Columbia"/>
    <x v="6"/>
    <x v="1"/>
    <n v="33.36242"/>
    <n v="33.362419999963301"/>
    <n v="9.1182693306086804E-2"/>
    <n v="2.7330958997035318E-3"/>
    <n v="33.36242"/>
    <n v="9.1182693306187099E-2"/>
    <n v="33.36242"/>
    <n v="9.1182693306187099E-2"/>
    <s v="No Growth"/>
    <n v="1"/>
    <n v="1"/>
    <m/>
    <n v="9.1182693306086804E-2"/>
    <n v="9.1182693306086804E-2"/>
    <s v="2461021000"/>
    <s v="Solvent - Consumer &amp; Commercial Solvent Use"/>
    <s v="Solvent Utilization"/>
    <s v="Miscellaneous Non-industrial: Commercial"/>
    <s v="Cutback Asphalt"/>
    <s v="Total: All Solvent Types"/>
    <x v="1"/>
    <m/>
    <s v="2461021000-11001-VOC"/>
    <m/>
  </r>
  <r>
    <s v="Maryland"/>
    <x v="7"/>
    <x v="1"/>
    <n v="1.900755"/>
    <n v="1.9007549999979201"/>
    <n v="5.1949456968352799E-3"/>
    <n v="2.7330958997035201E-3"/>
    <n v="1.900755"/>
    <n v="5.1949456968409646E-3"/>
    <n v="1.900755"/>
    <n v="5.1949456968409646E-3"/>
    <s v="No Growth"/>
    <n v="1"/>
    <n v="1"/>
    <m/>
    <n v="5.1949456968352799E-3"/>
    <n v="5.1949456968352799E-3"/>
    <s v="2461021000"/>
    <s v="Solvent - Consumer &amp; Commercial Solvent Use"/>
    <s v="Solvent Utilization"/>
    <s v="Miscellaneous Non-industrial: Commercial"/>
    <s v="Cutback Asphalt"/>
    <s v="Total: All Solvent Types"/>
    <x v="1"/>
    <m/>
    <s v="2461021000-24009-VOC"/>
    <m/>
  </r>
  <r>
    <s v="Maryland"/>
    <x v="0"/>
    <x v="1"/>
    <n v="3.340497"/>
    <n v="3.3404969999963301"/>
    <n v="9.1298986536619501E-3"/>
    <n v="2.7330958997035413E-3"/>
    <n v="3.340497"/>
    <n v="9.1298986536719803E-3"/>
    <n v="3.340497"/>
    <n v="9.1298986536719803E-3"/>
    <s v="No Growth"/>
    <n v="1"/>
    <n v="1"/>
    <m/>
    <n v="9.1298986536619501E-3"/>
    <n v="9.1298986536619501E-3"/>
    <s v="2461021000"/>
    <s v="Solvent - Consumer &amp; Commercial Solvent Use"/>
    <s v="Solvent Utilization"/>
    <s v="Miscellaneous Non-industrial: Commercial"/>
    <s v="Cutback Asphalt"/>
    <s v="Total: All Solvent Types"/>
    <x v="1"/>
    <m/>
    <s v="2461021000-24017-VOC"/>
    <m/>
  </r>
  <r>
    <s v="Maryland"/>
    <x v="1"/>
    <x v="1"/>
    <n v="9.7898320000000005"/>
    <n v="9.7898319999892092"/>
    <n v="2.6756549697957099E-2"/>
    <n v="2.7330958997035487E-3"/>
    <n v="9.7898320000000005"/>
    <n v="2.6756549697986593E-2"/>
    <n v="9.7898320000000005"/>
    <n v="2.6756549697986593E-2"/>
    <s v="No Growth"/>
    <n v="1"/>
    <n v="1"/>
    <m/>
    <n v="2.6756549697957099E-2"/>
    <n v="2.6756549697957099E-2"/>
    <s v="2461021000"/>
    <s v="Solvent - Consumer &amp; Commercial Solvent Use"/>
    <s v="Solvent Utilization"/>
    <s v="Miscellaneous Non-industrial: Commercial"/>
    <s v="Cutback Asphalt"/>
    <s v="Total: All Solvent Types"/>
    <x v="1"/>
    <m/>
    <s v="2461021000-24021-VOC"/>
    <m/>
  </r>
  <r>
    <s v="Maryland"/>
    <x v="8"/>
    <x v="1"/>
    <n v="22.726209999999998"/>
    <n v="22.726209999975001"/>
    <n v="6.2112911366733102E-2"/>
    <n v="2.7330958997035331E-3"/>
    <n v="22.726209999999998"/>
    <n v="6.2112911366801422E-2"/>
    <n v="22.726209999999998"/>
    <n v="6.2112911366801422E-2"/>
    <s v="No Growth"/>
    <n v="1"/>
    <n v="1"/>
    <m/>
    <n v="6.2112911366733102E-2"/>
    <n v="6.2112911366733102E-2"/>
    <s v="2461021000"/>
    <s v="Solvent - Consumer &amp; Commercial Solvent Use"/>
    <s v="Solvent Utilization"/>
    <s v="Miscellaneous Non-industrial: Commercial"/>
    <s v="Cutback Asphalt"/>
    <s v="Total: All Solvent Types"/>
    <x v="1"/>
    <m/>
    <s v="2461021000-24031-VOC"/>
    <m/>
  </r>
  <r>
    <s v="Maryland"/>
    <x v="2"/>
    <x v="1"/>
    <n v="28.056509999999999"/>
    <n v="28.056509999969201"/>
    <n v="7.6681132440907296E-2"/>
    <n v="2.7330958997035439E-3"/>
    <n v="28.056509999999999"/>
    <n v="7.6681132440991479E-2"/>
    <n v="28.056509999999999"/>
    <n v="7.6681132440991479E-2"/>
    <s v="No Growth"/>
    <n v="1"/>
    <n v="1"/>
    <m/>
    <n v="7.6681132440907296E-2"/>
    <n v="7.6681132440907296E-2"/>
    <s v="2461021000"/>
    <s v="Solvent - Consumer &amp; Commercial Solvent Use"/>
    <s v="Solvent Utilization"/>
    <s v="Miscellaneous Non-industrial: Commercial"/>
    <s v="Cutback Asphalt"/>
    <s v="Total: All Solvent Types"/>
    <x v="1"/>
    <m/>
    <s v="2461021000-24033-VOC"/>
    <m/>
  </r>
  <r>
    <s v="Virginia"/>
    <x v="3"/>
    <x v="1"/>
    <n v="4.316287"/>
    <n v="4.3162869999952598"/>
    <n v="1.1796826301630699E-2"/>
    <n v="2.7330958997035309E-3"/>
    <n v="4.316287"/>
    <n v="1.1796826301643654E-2"/>
    <n v="4.316287"/>
    <n v="1.1796826301643654E-2"/>
    <s v="No Growth"/>
    <n v="1"/>
    <n v="1"/>
    <m/>
    <n v="1.1796826301630699E-2"/>
    <n v="1.1796826301630699E-2"/>
    <s v="2461021000"/>
    <s v="Solvent - Consumer &amp; Commercial Solvent Use"/>
    <s v="Solvent Utilization"/>
    <s v="Miscellaneous Non-industrial: Commercial"/>
    <s v="Cutback Asphalt"/>
    <s v="Total: All Solvent Types"/>
    <x v="1"/>
    <m/>
    <s v="2461021000-51013-VOC"/>
    <m/>
  </r>
  <r>
    <s v="Virginia"/>
    <x v="9"/>
    <x v="1"/>
    <n v="27.618390000000002"/>
    <n v="27.618389999969601"/>
    <n v="7.5483708465330299E-2"/>
    <n v="2.7330958997035448E-3"/>
    <n v="27.618390000000002"/>
    <n v="7.5483708465413385E-2"/>
    <n v="27.618390000000002"/>
    <n v="7.5483708465413385E-2"/>
    <s v="No Growth"/>
    <n v="1"/>
    <n v="1"/>
    <m/>
    <n v="7.5483708465330299E-2"/>
    <n v="7.5483708465330299E-2"/>
    <s v="2461021000"/>
    <s v="Solvent - Consumer &amp; Commercial Solvent Use"/>
    <s v="Solvent Utilization"/>
    <s v="Miscellaneous Non-industrial: Commercial"/>
    <s v="Cutback Asphalt"/>
    <s v="Total: All Solvent Types"/>
    <x v="1"/>
    <m/>
    <s v="2461021000-51059-VOC"/>
    <m/>
  </r>
  <r>
    <s v="Virginia"/>
    <x v="4"/>
    <x v="1"/>
    <n v="7.8815920000000004"/>
    <n v="7.8815919999913699"/>
    <n v="2.1541146778312401E-2"/>
    <n v="2.7330958997035101E-3"/>
    <n v="7.8815920000000004"/>
    <n v="2.154114677833599E-2"/>
    <n v="7.8815920000000004"/>
    <n v="2.154114677833599E-2"/>
    <s v="No Growth"/>
    <n v="1"/>
    <n v="1"/>
    <m/>
    <n v="2.1541146778312401E-2"/>
    <n v="2.1541146778312401E-2"/>
    <s v="2461021000"/>
    <s v="Solvent - Consumer &amp; Commercial Solvent Use"/>
    <s v="Solvent Utilization"/>
    <s v="Miscellaneous Non-industrial: Commercial"/>
    <s v="Cutback Asphalt"/>
    <s v="Total: All Solvent Types"/>
    <x v="1"/>
    <m/>
    <s v="2461021000-51107-VOC"/>
    <m/>
  </r>
  <r>
    <s v="Virginia"/>
    <x v="10"/>
    <x v="1"/>
    <n v="9.8463480000000008"/>
    <n v="9.8463479999891597"/>
    <n v="2.6911013345824498E-2"/>
    <n v="2.7330958997035374E-3"/>
    <n v="9.8463480000000008"/>
    <n v="2.6911013345854128E-2"/>
    <n v="9.8463480000000008"/>
    <n v="2.6911013345854128E-2"/>
    <s v="No Growth"/>
    <n v="1"/>
    <n v="1"/>
    <m/>
    <n v="2.6911013345824498E-2"/>
    <n v="2.6911013345824498E-2"/>
    <s v="2461021000"/>
    <s v="Solvent - Consumer &amp; Commercial Solvent Use"/>
    <s v="Solvent Utilization"/>
    <s v="Miscellaneous Non-industrial: Commercial"/>
    <s v="Cutback Asphalt"/>
    <s v="Total: All Solvent Types"/>
    <x v="1"/>
    <m/>
    <s v="2461021000-51153-VOC"/>
    <m/>
  </r>
  <r>
    <s v="Virginia"/>
    <x v="11"/>
    <x v="1"/>
    <n v="2.676971"/>
    <n v="2.6769709999970499"/>
    <n v="7.3164184637172303E-3"/>
    <n v="2.7330958997035431E-3"/>
    <n v="2.676971"/>
    <n v="7.3164184637252933E-3"/>
    <n v="2.676971"/>
    <n v="7.3164184637252933E-3"/>
    <s v="No Growth"/>
    <n v="1"/>
    <n v="1"/>
    <m/>
    <n v="7.3164184637172303E-3"/>
    <n v="7.3164184637172303E-3"/>
    <s v="2461021000"/>
    <s v="Solvent - Consumer &amp; Commercial Solvent Use"/>
    <s v="Solvent Utilization"/>
    <s v="Miscellaneous Non-industrial: Commercial"/>
    <s v="Cutback Asphalt"/>
    <s v="Total: All Solvent Types"/>
    <x v="1"/>
    <m/>
    <s v="2461021000-51510-VOC"/>
    <m/>
  </r>
  <r>
    <s v="Virginia"/>
    <x v="12"/>
    <x v="1"/>
    <n v="0.48248970000000002"/>
    <n v="0.482489699999469"/>
    <n v="1.31869062071773E-3"/>
    <n v="2.7330958997035196E-3"/>
    <n v="0.48248970000000002"/>
    <n v="1.3186906207191813E-3"/>
    <n v="0.48248970000000002"/>
    <n v="1.3186906207191813E-3"/>
    <s v="No Growth"/>
    <n v="1"/>
    <n v="1"/>
    <m/>
    <n v="1.31869062071773E-3"/>
    <n v="1.31869062071773E-3"/>
    <s v="2461021000"/>
    <s v="Solvent - Consumer &amp; Commercial Solvent Use"/>
    <s v="Solvent Utilization"/>
    <s v="Miscellaneous Non-industrial: Commercial"/>
    <s v="Cutback Asphalt"/>
    <s v="Total: All Solvent Types"/>
    <x v="1"/>
    <m/>
    <s v="2461021000-51600-VOC"/>
    <m/>
  </r>
  <r>
    <s v="Virginia"/>
    <x v="13"/>
    <x v="1"/>
    <n v="0.1362604"/>
    <n v="0.13626039999984901"/>
    <n v="3.7241274053155499E-4"/>
    <n v="2.7330958997035652E-3"/>
    <n v="0.1362604"/>
    <n v="3.7241274053196769E-4"/>
    <n v="0.1362604"/>
    <n v="3.7241274053196769E-4"/>
    <s v="No Growth"/>
    <n v="1"/>
    <n v="1"/>
    <m/>
    <n v="3.7241274053155499E-4"/>
    <n v="3.7241274053155499E-4"/>
    <s v="2461021000"/>
    <s v="Solvent - Consumer &amp; Commercial Solvent Use"/>
    <s v="Solvent Utilization"/>
    <s v="Miscellaneous Non-industrial: Commercial"/>
    <s v="Cutback Asphalt"/>
    <s v="Total: All Solvent Types"/>
    <x v="1"/>
    <m/>
    <s v="2461021000-51610-VOC"/>
    <m/>
  </r>
  <r>
    <s v="Virginia"/>
    <x v="5"/>
    <x v="1"/>
    <n v="0.48371730000000002"/>
    <n v="0.483717299999468"/>
    <n v="1.32204576924421E-3"/>
    <n v="2.7330958997035335E-3"/>
    <n v="0.48371730000000002"/>
    <n v="1.3220457692456641E-3"/>
    <n v="0.48371730000000002"/>
    <n v="1.3220457692456641E-3"/>
    <s v="No Growth"/>
    <n v="1"/>
    <n v="1"/>
    <m/>
    <n v="1.32204576924421E-3"/>
    <n v="1.32204576924421E-3"/>
    <s v="2461021000"/>
    <s v="Solvent - Consumer &amp; Commercial Solvent Use"/>
    <s v="Solvent Utilization"/>
    <s v="Miscellaneous Non-industrial: Commercial"/>
    <s v="Cutback Asphalt"/>
    <s v="Total: All Solvent Types"/>
    <x v="1"/>
    <m/>
    <s v="2461021000-51683-VOC"/>
    <m/>
  </r>
  <r>
    <s v="Virginia"/>
    <x v="14"/>
    <x v="1"/>
    <n v="0.23698900000000001"/>
    <n v="0.23698899999973899"/>
    <n v="6.4771366417412798E-4"/>
    <n v="2.7330958997035361E-3"/>
    <n v="0.23698900000000001"/>
    <n v="6.4771366417484138E-4"/>
    <n v="0.23698900000000001"/>
    <n v="6.4771366417484138E-4"/>
    <s v="No Growth"/>
    <n v="1"/>
    <n v="1"/>
    <m/>
    <n v="6.4771366417412798E-4"/>
    <n v="6.4771366417412798E-4"/>
    <s v="2461021000"/>
    <s v="Solvent - Consumer &amp; Commercial Solvent Use"/>
    <s v="Solvent Utilization"/>
    <s v="Miscellaneous Non-industrial: Commercial"/>
    <s v="Cutback Asphalt"/>
    <s v="Total: All Solvent Types"/>
    <x v="1"/>
    <m/>
    <s v="2461021000-51685-VOC"/>
    <m/>
  </r>
  <r>
    <s v="District of Columbia"/>
    <x v="6"/>
    <x v="1"/>
    <n v="260.10860000000002"/>
    <n v="260.10859999971501"/>
    <n v="0.71090174813684404"/>
    <n v="2.7330958997035196E-3"/>
    <n v="285.26337003396497"/>
    <n v="0.7796521469754375"/>
    <n v="302.29901496925999"/>
    <n v="0.8262121982968974"/>
    <s v="Lane Mile"/>
    <n v="0.96717557251908393"/>
    <n v="0.96717557251908393"/>
    <m/>
    <n v="0.68756680525906977"/>
    <n v="0.68756680525906977"/>
    <s v="2461022000"/>
    <s v="Solvent - Consumer &amp; Commercial Solvent Use"/>
    <s v="Solvent Utilization"/>
    <s v="Miscellaneous Non-industrial: Commercial"/>
    <s v="Emulsified Asphalt"/>
    <s v="Total: All Solvent Types"/>
    <x v="1"/>
    <m/>
    <s v="2461022000-11001-VOC"/>
    <m/>
  </r>
  <r>
    <s v="Maryland"/>
    <x v="7"/>
    <x v="1"/>
    <n v="14.819140000000001"/>
    <n v="14.819139999983699"/>
    <n v="4.05021307710881E-2"/>
    <n v="2.7330958997035357E-3"/>
    <n v="16.473354567830899"/>
    <n v="4.5023257823701139E-2"/>
    <n v="16.843847469592902"/>
    <n v="4.6035850454376137E-2"/>
    <s v="No Growth"/>
    <n v="1"/>
    <n v="1"/>
    <m/>
    <n v="4.05021307710881E-2"/>
    <n v="4.05021307710881E-2"/>
    <s v="2461022000"/>
    <s v="Solvent - Consumer &amp; Commercial Solvent Use"/>
    <s v="Solvent Utilization"/>
    <s v="Miscellaneous Non-industrial: Commercial"/>
    <s v="Emulsified Asphalt"/>
    <s v="Total: All Solvent Types"/>
    <x v="1"/>
    <m/>
    <s v="2461022000-24009-VOC"/>
    <m/>
  </r>
  <r>
    <s v="Maryland"/>
    <x v="0"/>
    <x v="1"/>
    <n v="26.044029999999999"/>
    <n v="26.044029999971301"/>
    <n v="7.1180831604677794E-2"/>
    <n v="2.7330958997035496E-3"/>
    <n v="28.669408873679298"/>
    <n v="7.8356243839577455E-2"/>
    <n v="29.209868046672401"/>
    <n v="7.9833370589242073E-2"/>
    <s v="No Growth"/>
    <n v="1"/>
    <n v="1"/>
    <m/>
    <n v="7.1180831604677794E-2"/>
    <n v="7.1180831604677794E-2"/>
    <s v="2461022000"/>
    <s v="Solvent - Consumer &amp; Commercial Solvent Use"/>
    <s v="Solvent Utilization"/>
    <s v="Miscellaneous Non-industrial: Commercial"/>
    <s v="Emulsified Asphalt"/>
    <s v="Total: All Solvent Types"/>
    <x v="1"/>
    <m/>
    <s v="2461022000-24017-VOC"/>
    <m/>
  </r>
  <r>
    <s v="Maryland"/>
    <x v="1"/>
    <x v="1"/>
    <n v="76.325959999999995"/>
    <n v="76.325959999915995"/>
    <n v="0.208606168316706"/>
    <n v="2.7330958997035296E-3"/>
    <n v="87.607529457297801"/>
    <n v="0.2394397795428968"/>
    <n v="90.494398669013407"/>
    <n v="0.2473298699484171"/>
    <s v="No Growth"/>
    <n v="1"/>
    <n v="1"/>
    <m/>
    <n v="0.208606168316706"/>
    <n v="0.208606168316706"/>
    <s v="2461022000"/>
    <s v="Solvent - Consumer &amp; Commercial Solvent Use"/>
    <s v="Solvent Utilization"/>
    <s v="Miscellaneous Non-industrial: Commercial"/>
    <s v="Emulsified Asphalt"/>
    <s v="Total: All Solvent Types"/>
    <x v="1"/>
    <m/>
    <s v="2461022000-24021-VOC"/>
    <m/>
  </r>
  <r>
    <s v="Maryland"/>
    <x v="8"/>
    <x v="1"/>
    <n v="177.18379999999999"/>
    <n v="177.18379999980399"/>
    <n v="0.484260317273359"/>
    <n v="2.7330958997035548E-3"/>
    <n v="203.05591564827901"/>
    <n v="0.55497129046886229"/>
    <n v="214.80344192085801"/>
    <n v="0.58707840635610764"/>
    <s v="No Growth"/>
    <n v="1"/>
    <n v="1"/>
    <m/>
    <n v="0.484260317273359"/>
    <n v="0.484260317273359"/>
    <s v="2461022000"/>
    <s v="Solvent - Consumer &amp; Commercial Solvent Use"/>
    <s v="Solvent Utilization"/>
    <s v="Miscellaneous Non-industrial: Commercial"/>
    <s v="Emulsified Asphalt"/>
    <s v="Total: All Solvent Types"/>
    <x v="1"/>
    <m/>
    <s v="2461022000-24031-VOC"/>
    <m/>
  </r>
  <r>
    <s v="Maryland"/>
    <x v="2"/>
    <x v="1"/>
    <n v="218.74119999999999"/>
    <n v="218.741199999759"/>
    <n v="0.59784067681557496"/>
    <n v="2.7330958997035474E-3"/>
    <n v="233.927654916969"/>
    <n v="0.63934671448083435"/>
    <n v="238.98418621545301"/>
    <n v="0.65316669943944361"/>
    <s v="No Growth"/>
    <n v="1"/>
    <n v="1"/>
    <m/>
    <n v="0.59784067681557496"/>
    <n v="0.59784067681557496"/>
    <s v="2461022000"/>
    <s v="Solvent - Consumer &amp; Commercial Solvent Use"/>
    <s v="Solvent Utilization"/>
    <s v="Miscellaneous Non-industrial: Commercial"/>
    <s v="Emulsified Asphalt"/>
    <s v="Total: All Solvent Types"/>
    <x v="1"/>
    <m/>
    <s v="2461022000-24033-VOC"/>
    <m/>
  </r>
  <r>
    <s v="Virginia"/>
    <x v="3"/>
    <x v="1"/>
    <n v="63.824509999999997"/>
    <n v="63.824509999929802"/>
    <n v="0.17443850658139501"/>
    <n v="2.7330958997035287E-3"/>
    <n v="71.520006595022295"/>
    <n v="0.19547103677162478"/>
    <n v="76.098411318290303"/>
    <n v="0.20798425594797182"/>
    <s v="Lane Mile"/>
    <n v="1"/>
    <n v="1"/>
    <m/>
    <n v="0.17443850658139501"/>
    <n v="0.17443850658139501"/>
    <s v="2461022000"/>
    <s v="Solvent - Consumer &amp; Commercial Solvent Use"/>
    <s v="Solvent Utilization"/>
    <s v="Miscellaneous Non-industrial: Commercial"/>
    <s v="Emulsified Asphalt"/>
    <s v="Total: All Solvent Types"/>
    <x v="1"/>
    <m/>
    <s v="2461022000-51013-VOC"/>
    <m/>
  </r>
  <r>
    <s v="Virginia"/>
    <x v="9"/>
    <x v="1"/>
    <n v="408.3904"/>
    <n v="408.390399999549"/>
    <n v="1.1161701277170499"/>
    <n v="2.7330958997035253E-3"/>
    <n v="479.88923222622998"/>
    <n v="1.311583292909382"/>
    <n v="509.98182175695899"/>
    <n v="1.3938292259672787"/>
    <s v="Lane Mile"/>
    <n v="1.0299767171129219"/>
    <n v="1.0325960419091968"/>
    <m/>
    <n v="1.1496292438855178"/>
    <n v="1.1525528559779086"/>
    <s v="2461022000"/>
    <s v="Solvent - Consumer &amp; Commercial Solvent Use"/>
    <s v="Solvent Utilization"/>
    <s v="Miscellaneous Non-industrial: Commercial"/>
    <s v="Emulsified Asphalt"/>
    <s v="Total: All Solvent Types"/>
    <x v="1"/>
    <m/>
    <s v="2461022000-51059-VOC"/>
    <m/>
  </r>
  <r>
    <s v="Virginia"/>
    <x v="4"/>
    <x v="1"/>
    <n v="116.54430000000001"/>
    <n v="116.544299999871"/>
    <n v="0.31852674846346801"/>
    <n v="2.7330958997035513E-3"/>
    <n v="143.44045369852"/>
    <n v="0.39203651585504212"/>
    <n v="151.695114687347"/>
    <n v="0.41459729595704803"/>
    <s v="Lane Mile"/>
    <n v="1.058343057176196"/>
    <n v="1.0595099183197199"/>
    <m/>
    <n v="0.33711057276121992"/>
    <n v="0.33748224924717496"/>
    <s v="2461022000"/>
    <s v="Solvent - Consumer &amp; Commercial Solvent Use"/>
    <s v="Solvent Utilization"/>
    <s v="Miscellaneous Non-industrial: Commercial"/>
    <s v="Emulsified Asphalt"/>
    <s v="Total: All Solvent Types"/>
    <x v="1"/>
    <m/>
    <s v="2461022000-51107-VOC"/>
    <m/>
  </r>
  <r>
    <s v="Virginia"/>
    <x v="10"/>
    <x v="1"/>
    <n v="145.59700000000001"/>
    <n v="145.596999999839"/>
    <n v="0.397930563708698"/>
    <n v="2.7330958997035517E-3"/>
    <n v="168.664116030863"/>
    <n v="0.46097520395107577"/>
    <n v="177.864307404653"/>
    <n v="0.4861202092712692"/>
    <s v="Lane Mile"/>
    <n v="1.046802900461437"/>
    <n v="1.055372445616348"/>
    <m/>
    <n v="0.4165548682725197"/>
    <n v="0.41996495220674057"/>
    <s v="2461022000"/>
    <s v="Solvent - Consumer &amp; Commercial Solvent Use"/>
    <s v="Solvent Utilization"/>
    <s v="Miscellaneous Non-industrial: Commercial"/>
    <s v="Emulsified Asphalt"/>
    <s v="Total: All Solvent Types"/>
    <x v="1"/>
    <m/>
    <s v="2461022000-51153-VOC"/>
    <m/>
  </r>
  <r>
    <s v="Virginia"/>
    <x v="11"/>
    <x v="1"/>
    <n v="39.584099999999999"/>
    <n v="39.5840999999564"/>
    <n v="0.108187141403335"/>
    <n v="2.7330958997035214E-3"/>
    <n v="44.787619499174397"/>
    <n v="0.12240885921067503"/>
    <n v="47.760966259242103"/>
    <n v="0.13053530104901281"/>
    <s v="Lane Mile"/>
    <n v="1.0033003300330032"/>
    <n v="1.0033003300330032"/>
    <m/>
    <n v="0.10854419467529319"/>
    <n v="0.10854419467529319"/>
    <s v="2461022000"/>
    <s v="Solvent - Consumer &amp; Commercial Solvent Use"/>
    <s v="Solvent Utilization"/>
    <s v="Miscellaneous Non-industrial: Commercial"/>
    <s v="Emulsified Asphalt"/>
    <s v="Total: All Solvent Types"/>
    <x v="1"/>
    <m/>
    <s v="2461022000-51510-VOC"/>
    <m/>
  </r>
  <r>
    <s v="Virginia"/>
    <x v="12"/>
    <x v="1"/>
    <n v="7.1345270000000003"/>
    <n v="7.1345269999921799"/>
    <n v="1.9499346490002602E-2"/>
    <n v="2.7330958997035088E-3"/>
    <n v="8.3659228551048894"/>
    <n v="2.2864869452523046E-2"/>
    <n v="8.8748989867113508"/>
    <n v="2.4255950030863619E-2"/>
    <s v="Lane Mile"/>
    <n v="1.0299767171129219"/>
    <n v="1.0325960419091968"/>
    <m/>
    <n v="2.0083872883620256E-2"/>
    <n v="2.0134948005392676E-2"/>
    <s v="2461022000"/>
    <s v="Solvent - Consumer &amp; Commercial Solvent Use"/>
    <s v="Solvent Utilization"/>
    <s v="Miscellaneous Non-industrial: Commercial"/>
    <s v="Emulsified Asphalt"/>
    <s v="Total: All Solvent Types"/>
    <x v="1"/>
    <m/>
    <s v="2461022000-51600-VOC"/>
    <m/>
  </r>
  <r>
    <s v="Virginia"/>
    <x v="13"/>
    <x v="1"/>
    <n v="2.014869"/>
    <n v="2.01486899999778"/>
    <n v="5.50683020233372E-3"/>
    <n v="2.7330958997035478E-3"/>
    <n v="2.28704144083743"/>
    <n v="6.2507035844048741E-3"/>
    <n v="2.4267261422542798"/>
    <n v="6.6324752690985807E-3"/>
    <s v="Lane Mile"/>
    <n v="1.0299767171129219"/>
    <n v="1.0325960419091968"/>
    <m/>
    <n v="5.6719068934979727E-3"/>
    <n v="5.6863310703958204E-3"/>
    <s v="2461022000"/>
    <s v="Solvent - Consumer &amp; Commercial Solvent Use"/>
    <s v="Solvent Utilization"/>
    <s v="Miscellaneous Non-industrial: Commercial"/>
    <s v="Emulsified Asphalt"/>
    <s v="Total: All Solvent Types"/>
    <x v="1"/>
    <m/>
    <s v="2461022000-51610-VOC"/>
    <m/>
  </r>
  <r>
    <s v="Virginia"/>
    <x v="5"/>
    <x v="1"/>
    <n v="7.152679"/>
    <n v="7.1526789999921396"/>
    <n v="1.9548957646774098E-2"/>
    <n v="2.7330958997035353E-3"/>
    <n v="8.0898350514522406"/>
    <n v="2.2110295008402055E-2"/>
    <n v="8.2722968391761196"/>
    <n v="2.2608980572282767E-2"/>
    <s v="Lane Mile"/>
    <n v="1.046802900461437"/>
    <n v="1.055372445616348"/>
    <m/>
    <n v="2.0463905565640914E-2"/>
    <n v="2.0631431240926389E-2"/>
    <s v="2461022000"/>
    <s v="Solvent - Consumer &amp; Commercial Solvent Use"/>
    <s v="Solvent Utilization"/>
    <s v="Miscellaneous Non-industrial: Commercial"/>
    <s v="Emulsified Asphalt"/>
    <s v="Total: All Solvent Types"/>
    <x v="1"/>
    <m/>
    <s v="2461022000-51683-VOC"/>
    <m/>
  </r>
  <r>
    <s v="Virginia"/>
    <x v="14"/>
    <x v="1"/>
    <n v="3.5043329999999999"/>
    <n v="3.5043329999961501"/>
    <n v="9.5776781534852602E-3"/>
    <n v="2.7330958997035335E-3"/>
    <n v="3.9867694730380898"/>
    <n v="1.0896223299823621E-2"/>
    <n v="4.0738327788636903"/>
    <n v="1.1134175663990204E-2"/>
    <s v="Lane Mile"/>
    <n v="1.046802900461437"/>
    <n v="1.055372445616348"/>
    <m/>
    <n v="1.0025941270754511E-2"/>
    <n v="1.0108017616170008E-2"/>
    <s v="2461022000"/>
    <s v="Solvent - Consumer &amp; Commercial Solvent Use"/>
    <s v="Solvent Utilization"/>
    <s v="Miscellaneous Non-industrial: Commercial"/>
    <s v="Emulsified Asphalt"/>
    <s v="Total: All Solvent Types"/>
    <x v="1"/>
    <m/>
    <s v="2461022000-51685-VOC"/>
    <m/>
  </r>
  <r>
    <s v="District of Columbia"/>
    <x v="6"/>
    <x v="1"/>
    <n v="239.65389999999999"/>
    <n v="239.65389999976"/>
    <n v="0.82311403184688803"/>
    <n v="3.4345947712418295E-3"/>
    <n v="262.83052215798602"/>
    <n v="0.90271633712657862"/>
    <n v="278.52649971412598"/>
    <n v="0.956625659570426"/>
    <s v="Lane Mile"/>
    <n v="0.96717557251908393"/>
    <n v="0.96717557251908393"/>
    <m/>
    <n v="0.79609578500000544"/>
    <n v="0.79609578500000544"/>
    <s v="2461025100"/>
    <s v="Solvent - Consumer &amp; Commercial Solvent Use"/>
    <s v="Solvent Utilization"/>
    <s v="Miscellaneous Non-industrial: Commercial"/>
    <s v="Asphalt Paving: Hot and Warm Mix"/>
    <s v="Hot Mix Total: All Solvent Types"/>
    <x v="1"/>
    <m/>
    <s v="2461025100-11001-VOC"/>
    <m/>
  </r>
  <r>
    <s v="Maryland"/>
    <x v="7"/>
    <x v="1"/>
    <n v="10.186159999999999"/>
    <n v="10.1861599999897"/>
    <n v="3.49853318749975E-2"/>
    <n v="3.4345947712418495E-3"/>
    <n v="11.3232094011297"/>
    <n v="3.8890635802796621E-2"/>
    <n v="11.577873300398601"/>
    <n v="3.9765303099649651E-2"/>
    <s v="No Growth"/>
    <n v="1"/>
    <n v="1"/>
    <m/>
    <n v="3.49853318749975E-2"/>
    <n v="3.49853318749975E-2"/>
    <s v="2461025100"/>
    <s v="Solvent - Consumer &amp; Commercial Solvent Use"/>
    <s v="Solvent Utilization"/>
    <s v="Miscellaneous Non-industrial: Commercial"/>
    <s v="Asphalt Paving: Hot and Warm Mix"/>
    <s v="Hot Mix Total: All Solvent Types"/>
    <x v="1"/>
    <m/>
    <s v="2461025100-24009-VOC"/>
    <m/>
  </r>
  <r>
    <s v="Maryland"/>
    <x v="0"/>
    <x v="1"/>
    <n v="17.90174"/>
    <n v="17.901739999981999"/>
    <n v="6.1485222600069202E-2"/>
    <n v="3.4345947712418473E-3"/>
    <n v="19.7063320695875"/>
    <n v="6.7683265086560765E-2"/>
    <n v="20.077824484376499"/>
    <n v="6.8959190991951066E-2"/>
    <s v="No Growth"/>
    <n v="1"/>
    <n v="1"/>
    <m/>
    <n v="6.1485222600069202E-2"/>
    <n v="6.1485222600069202E-2"/>
    <s v="2461025100"/>
    <s v="Solvent - Consumer &amp; Commercial Solvent Use"/>
    <s v="Solvent Utilization"/>
    <s v="Miscellaneous Non-industrial: Commercial"/>
    <s v="Asphalt Paving: Hot and Warm Mix"/>
    <s v="Hot Mix Total: All Solvent Types"/>
    <x v="1"/>
    <m/>
    <s v="2461025100-24017-VOC"/>
    <m/>
  </r>
  <r>
    <s v="Maryland"/>
    <x v="1"/>
    <x v="1"/>
    <n v="52.463769999999997"/>
    <n v="52.463769999947402"/>
    <n v="0.180191790121453"/>
    <n v="3.4345947712418239E-3"/>
    <n v="60.218322517212997"/>
    <n v="0.20682553565057354"/>
    <n v="62.202654484259703"/>
    <n v="0.21364091184900016"/>
    <s v="No Growth"/>
    <n v="1"/>
    <n v="1"/>
    <m/>
    <n v="0.180191790121453"/>
    <n v="0.180191790121453"/>
    <s v="2461025100"/>
    <s v="Solvent - Consumer &amp; Commercial Solvent Use"/>
    <s v="Solvent Utilization"/>
    <s v="Miscellaneous Non-industrial: Commercial"/>
    <s v="Asphalt Paving: Hot and Warm Mix"/>
    <s v="Hot Mix Total: All Solvent Types"/>
    <x v="1"/>
    <m/>
    <s v="2461025100-24021-VOC"/>
    <m/>
  </r>
  <r>
    <s v="Maryland"/>
    <x v="8"/>
    <x v="1"/>
    <n v="121.7899"/>
    <n v="121.78989999987699"/>
    <n v="0.41829895372964598"/>
    <n v="3.4345947712418556E-3"/>
    <n v="139.57348053948701"/>
    <n v="0.47937834646494898"/>
    <n v="147.64831610563201"/>
    <n v="0.50711213447906833"/>
    <s v="No Growth"/>
    <n v="1"/>
    <n v="1"/>
    <m/>
    <n v="0.41829895372964598"/>
    <n v="0.41829895372964598"/>
    <s v="2461025100"/>
    <s v="Solvent - Consumer &amp; Commercial Solvent Use"/>
    <s v="Solvent Utilization"/>
    <s v="Miscellaneous Non-industrial: Commercial"/>
    <s v="Asphalt Paving: Hot and Warm Mix"/>
    <s v="Hot Mix Total: All Solvent Types"/>
    <x v="1"/>
    <m/>
    <s v="2461025100-24031-VOC"/>
    <m/>
  </r>
  <r>
    <s v="Maryland"/>
    <x v="2"/>
    <x v="1"/>
    <n v="150.35499999999999"/>
    <n v="150.35499999985001"/>
    <n v="0.51640849682954804"/>
    <n v="3.4345947712418157E-3"/>
    <n v="160.79363446411099"/>
    <n v="0.5522609761794034"/>
    <n v="164.269316061284"/>
    <n v="0.56419853401955522"/>
    <s v="No Growth"/>
    <n v="1"/>
    <n v="1"/>
    <m/>
    <n v="0.51640849682954804"/>
    <n v="0.51640849682954804"/>
    <s v="2461025100"/>
    <s v="Solvent - Consumer &amp; Commercial Solvent Use"/>
    <s v="Solvent Utilization"/>
    <s v="Miscellaneous Non-industrial: Commercial"/>
    <s v="Asphalt Paving: Hot and Warm Mix"/>
    <s v="Hot Mix Total: All Solvent Types"/>
    <x v="1"/>
    <m/>
    <s v="2461025100-24033-VOC"/>
    <m/>
  </r>
  <r>
    <s v="Virginia"/>
    <x v="3"/>
    <x v="1"/>
    <n v="15.491059999999999"/>
    <n v="15.4910599999845"/>
    <n v="5.3205513676940298E-2"/>
    <n v="3.4345947712418347E-3"/>
    <n v="17.358859682023201"/>
    <n v="5.9620648698597588E-2"/>
    <n v="18.470099584568899"/>
    <n v="6.3437307457476319E-2"/>
    <s v="Lane Mile"/>
    <n v="1"/>
    <n v="1"/>
    <m/>
    <n v="5.3205513676940298E-2"/>
    <n v="5.3205513676940298E-2"/>
    <s v="2461025100"/>
    <s v="Solvent - Consumer &amp; Commercial Solvent Use"/>
    <s v="Solvent Utilization"/>
    <s v="Miscellaneous Non-industrial: Commercial"/>
    <s v="Asphalt Paving: Hot and Warm Mix"/>
    <s v="Hot Mix Total: All Solvent Types"/>
    <x v="1"/>
    <m/>
    <s v="2461025100-51013-VOC"/>
    <m/>
  </r>
  <r>
    <s v="Virginia"/>
    <x v="9"/>
    <x v="1"/>
    <n v="114.28440000000001"/>
    <n v="114.28439999988601"/>
    <n v="0.39252060267411698"/>
    <n v="3.4345947712418187E-3"/>
    <n v="134.29270857354999"/>
    <n v="0.46124103468261612"/>
    <n v="142.71385054692999"/>
    <n v="0.49016424487227211"/>
    <s v="Lane Mile"/>
    <n v="1.0299767171129219"/>
    <n v="1.0325960419091968"/>
    <m/>
    <n v="0.4042870817414726"/>
    <n v="0.40531522068910569"/>
    <s v="2461025100"/>
    <s v="Solvent - Consumer &amp; Commercial Solvent Use"/>
    <s v="Solvent Utilization"/>
    <s v="Miscellaneous Non-industrial: Commercial"/>
    <s v="Asphalt Paving: Hot and Warm Mix"/>
    <s v="Hot Mix Total: All Solvent Types"/>
    <x v="1"/>
    <m/>
    <s v="2461025100-51059-VOC"/>
    <m/>
  </r>
  <r>
    <s v="Virginia"/>
    <x v="4"/>
    <x v="1"/>
    <n v="25.583760000000002"/>
    <n v="25.583759999974301"/>
    <n v="8.7869848324618194E-2"/>
    <n v="3.4345947712418525E-3"/>
    <n v="31.487993335701798"/>
    <n v="0.10814849726769969"/>
    <n v="33.3000533473842"/>
    <n v="0.11437218910900052"/>
    <s v="Lane Mile"/>
    <n v="1.058343057176196"/>
    <n v="1.0595099183197199"/>
    <m/>
    <n v="9.2996443909485069E-2"/>
    <n v="9.30989758211824E-2"/>
    <s v="2461025100"/>
    <s v="Solvent - Consumer &amp; Commercial Solvent Use"/>
    <s v="Solvent Utilization"/>
    <s v="Miscellaneous Non-industrial: Commercial"/>
    <s v="Asphalt Paving: Hot and Warm Mix"/>
    <s v="Hot Mix Total: All Solvent Types"/>
    <x v="1"/>
    <m/>
    <s v="2461025100-51107-VOC"/>
    <m/>
  </r>
  <r>
    <s v="Virginia"/>
    <x v="10"/>
    <x v="1"/>
    <n v="42.902790000000003"/>
    <n v="42.9027899999572"/>
    <n v="0.14735369820553901"/>
    <n v="3.4345947712418239E-3"/>
    <n v="49.699933038508703"/>
    <n v="0.17069913014513077"/>
    <n v="52.410935864593903"/>
    <n v="0.1800103262764248"/>
    <s v="Lane Mile"/>
    <n v="1.046802900461437"/>
    <n v="1.055372445616348"/>
    <m/>
    <n v="0.15425027867527746"/>
    <n v="0.15551303284579299"/>
    <s v="2461025100"/>
    <s v="Solvent - Consumer &amp; Commercial Solvent Use"/>
    <s v="Solvent Utilization"/>
    <s v="Miscellaneous Non-industrial: Commercial"/>
    <s v="Asphalt Paving: Hot and Warm Mix"/>
    <s v="Hot Mix Total: All Solvent Types"/>
    <x v="1"/>
    <m/>
    <s v="2461025100-51153-VOC"/>
    <m/>
  </r>
  <r>
    <s v="Virginia"/>
    <x v="11"/>
    <x v="1"/>
    <n v="7.5191559999999997"/>
    <n v="7.5191559999924404"/>
    <n v="2.5825253881725799E-2"/>
    <n v="3.4345947712418473E-3"/>
    <n v="8.5075850627634395"/>
    <n v="2.9220107172462553E-2"/>
    <n v="9.0723840131259195"/>
    <n v="3.115996269418041E-2"/>
    <s v="Lane Mile"/>
    <n v="1.0033003300330032"/>
    <n v="1.0033003300330032"/>
    <m/>
    <n v="2.5910485742721593E-2"/>
    <n v="2.5910485742721593E-2"/>
    <s v="2461025100"/>
    <s v="Solvent - Consumer &amp; Commercial Solvent Use"/>
    <s v="Solvent Utilization"/>
    <s v="Miscellaneous Non-industrial: Commercial"/>
    <s v="Asphalt Paving: Hot and Warm Mix"/>
    <s v="Hot Mix Total: All Solvent Types"/>
    <x v="1"/>
    <m/>
    <s v="2461025100-51510-VOC"/>
    <m/>
  </r>
  <r>
    <s v="Virginia"/>
    <x v="12"/>
    <x v="1"/>
    <n v="1.4625809999999999"/>
    <n v="1.46258099999852"/>
    <n v="5.0233730551126196E-3"/>
    <n v="3.4345947712418681E-3"/>
    <n v="1.71501766204573"/>
    <n v="5.8903906946497176E-3"/>
    <n v="1.81935798054773"/>
    <n v="6.248757407006398E-3"/>
    <s v="Lane Mile"/>
    <n v="1.0299767171129219"/>
    <n v="1.0325960419091968"/>
    <m/>
    <n v="5.1739572881384054E-3"/>
    <n v="5.1871151337426012E-3"/>
    <s v="2461025100"/>
    <s v="Solvent - Consumer &amp; Commercial Solvent Use"/>
    <s v="Solvent Utilization"/>
    <s v="Miscellaneous Non-industrial: Commercial"/>
    <s v="Asphalt Paving: Hot and Warm Mix"/>
    <s v="Hot Mix Total: All Solvent Types"/>
    <x v="1"/>
    <m/>
    <s v="2461025100-51600-VOC"/>
    <m/>
  </r>
  <r>
    <s v="Virginia"/>
    <x v="13"/>
    <x v="1"/>
    <n v="0.42899500000000002"/>
    <n v="0.42899499999956903"/>
    <n v="1.4734239838874101E-3"/>
    <n v="3.4345947712418334E-3"/>
    <n v="0.486944482699397"/>
    <n v="1.6724569741644083E-3"/>
    <n v="0.51668539314286599"/>
    <n v="1.7746049496655187E-3"/>
    <s v="Lane Mile"/>
    <n v="1.0299767171129219"/>
    <n v="1.0325960419091968"/>
    <m/>
    <n v="1.5175923978397975E-3"/>
    <n v="1.5214517738162199E-3"/>
    <s v="2461025100"/>
    <s v="Solvent - Consumer &amp; Commercial Solvent Use"/>
    <s v="Solvent Utilization"/>
    <s v="Miscellaneous Non-industrial: Commercial"/>
    <s v="Asphalt Paving: Hot and Warm Mix"/>
    <s v="Hot Mix Total: All Solvent Types"/>
    <x v="1"/>
    <m/>
    <s v="2461025100-51610-VOC"/>
    <m/>
  </r>
  <r>
    <s v="Virginia"/>
    <x v="5"/>
    <x v="1"/>
    <n v="1.3823399999999999"/>
    <n v="1.3823399999986199"/>
    <n v="4.7477777360736802E-3"/>
    <n v="3.4345947712418222E-3"/>
    <n v="1.5634565153873801"/>
    <n v="5.369839572813455E-3"/>
    <n v="1.5987194186495299"/>
    <n v="5.4909533559764408E-3"/>
    <s v="Lane Mile"/>
    <n v="1.046802900461437"/>
    <n v="1.055372445616348"/>
    <m/>
    <n v="4.9699875048681633E-3"/>
    <n v="5.0106738005629278E-3"/>
    <s v="2461025100"/>
    <s v="Solvent - Consumer &amp; Commercial Solvent Use"/>
    <s v="Solvent Utilization"/>
    <s v="Miscellaneous Non-industrial: Commercial"/>
    <s v="Asphalt Paving: Hot and Warm Mix"/>
    <s v="Hot Mix Total: All Solvent Types"/>
    <x v="1"/>
    <m/>
    <s v="2461025100-51683-VOC"/>
    <m/>
  </r>
  <r>
    <s v="Virginia"/>
    <x v="14"/>
    <x v="1"/>
    <n v="0.21700150000000001"/>
    <n v="0.21700149999978199"/>
    <n v="7.4531221725088897E-4"/>
    <n v="3.4345947712418473E-3"/>
    <n v="0.2468757837236"/>
    <n v="8.4791827592330972E-4"/>
    <n v="0.252267071583262"/>
    <n v="8.6643516501636443E-4"/>
    <s v="Lane Mile"/>
    <n v="1.046802900461437"/>
    <n v="1.055372445616348"/>
    <m/>
    <n v="7.8019499076757519E-4"/>
    <n v="7.8658197746781357E-4"/>
    <s v="2461025100"/>
    <s v="Solvent - Consumer &amp; Commercial Solvent Use"/>
    <s v="Solvent Utilization"/>
    <s v="Miscellaneous Non-industrial: Commercial"/>
    <s v="Asphalt Paving: Hot and Warm Mix"/>
    <s v="Hot Mix Total: All Solvent Types"/>
    <x v="1"/>
    <m/>
    <s v="2461025100-51685-VOC"/>
    <m/>
  </r>
  <r>
    <s v="Maryland"/>
    <x v="7"/>
    <x v="1"/>
    <n v="2.184088"/>
    <n v="2.1840879999978"/>
    <n v="7.5014572247245103E-3"/>
    <n v="3.4345947712418486E-3"/>
    <n v="2.4278909593501798"/>
    <n v="8.3388215941294832E-3"/>
    <n v="2.4824952819238"/>
    <n v="8.526365314928043E-3"/>
    <s v="No Growth"/>
    <n v="1"/>
    <n v="1"/>
    <m/>
    <n v="7.5014572247245103E-3"/>
    <n v="7.5014572247245103E-3"/>
    <s v="2461025200"/>
    <s v="Solvent - Consumer &amp; Commercial Solvent Use"/>
    <s v="Solvent Utilization"/>
    <s v="Miscellaneous Non-industrial: Commercial"/>
    <s v="Asphalt Paving: Hot and Warm Mix"/>
    <s v="Warm Mix Total: All Solvent Types"/>
    <x v="1"/>
    <m/>
    <s v="2461025200-24009-VOC"/>
    <m/>
  </r>
  <r>
    <s v="Maryland"/>
    <x v="0"/>
    <x v="1"/>
    <n v="3.8384429999999998"/>
    <n v="3.83844299999617"/>
    <n v="1.31834962574966E-2"/>
    <n v="3.434594771241817E-3"/>
    <n v="4.2253787837486003"/>
    <n v="1.4512463877179051E-2"/>
    <n v="4.3050331893594498"/>
    <n v="1.4786044482196449E-2"/>
    <s v="No Growth"/>
    <n v="1"/>
    <n v="1"/>
    <m/>
    <n v="1.31834962574966E-2"/>
    <n v="1.31834962574966E-2"/>
    <s v="2461025200"/>
    <s v="Solvent - Consumer &amp; Commercial Solvent Use"/>
    <s v="Solvent Utilization"/>
    <s v="Miscellaneous Non-industrial: Commercial"/>
    <s v="Asphalt Paving: Hot and Warm Mix"/>
    <s v="Warm Mix Total: All Solvent Types"/>
    <x v="1"/>
    <m/>
    <s v="2461025200-24017-VOC"/>
    <m/>
  </r>
  <r>
    <s v="Maryland"/>
    <x v="1"/>
    <x v="1"/>
    <n v="11.249140000000001"/>
    <n v="11.249139999988699"/>
    <n v="3.86362374249287E-2"/>
    <n v="3.4345947712418473E-3"/>
    <n v="12.9118502265712"/>
    <n v="4.4346973275239308E-2"/>
    <n v="13.337325332607"/>
    <n v="4.580830784972343E-2"/>
    <s v="No Growth"/>
    <n v="1"/>
    <n v="1"/>
    <m/>
    <n v="3.86362374249287E-2"/>
    <n v="3.86362374249287E-2"/>
    <s v="2461025200"/>
    <s v="Solvent - Consumer &amp; Commercial Solvent Use"/>
    <s v="Solvent Utilization"/>
    <s v="Miscellaneous Non-industrial: Commercial"/>
    <s v="Asphalt Paving: Hot and Warm Mix"/>
    <s v="Warm Mix Total: All Solvent Types"/>
    <x v="1"/>
    <m/>
    <s v="2461025200-24021-VOC"/>
    <m/>
  </r>
  <r>
    <s v="Maryland"/>
    <x v="8"/>
    <x v="1"/>
    <n v="26.113849999999999"/>
    <n v="26.113849999973699"/>
    <n v="8.9690492666903807E-2"/>
    <n v="3.434594771241856E-3"/>
    <n v="29.926955640706499"/>
    <n v="0.10278696536275751"/>
    <n v="31.658339316602301"/>
    <n v="0.10873356668300274"/>
    <s v="No Growth"/>
    <n v="1"/>
    <n v="1"/>
    <m/>
    <n v="8.9690492666903807E-2"/>
    <n v="8.9690492666903807E-2"/>
    <s v="2461025200"/>
    <s v="Solvent - Consumer &amp; Commercial Solvent Use"/>
    <s v="Solvent Utilization"/>
    <s v="Miscellaneous Non-industrial: Commercial"/>
    <s v="Asphalt Paving: Hot and Warm Mix"/>
    <s v="Warm Mix Total: All Solvent Types"/>
    <x v="1"/>
    <m/>
    <s v="2461025200-24031-VOC"/>
    <m/>
  </r>
  <r>
    <s v="Maryland"/>
    <x v="2"/>
    <x v="1"/>
    <n v="32.238709999999998"/>
    <n v="32.238709999967597"/>
    <n v="0.11072690479747101"/>
    <n v="3.4345947712418486E-3"/>
    <n v="34.476933599377901"/>
    <n v="0.11841429586887575"/>
    <n v="35.222179790482897"/>
    <n v="0.12097391454013287"/>
    <s v="No Growth"/>
    <n v="1"/>
    <n v="1"/>
    <m/>
    <n v="0.11072690479747101"/>
    <n v="0.11072690479747101"/>
    <s v="2461025200"/>
    <s v="Solvent - Consumer &amp; Commercial Solvent Use"/>
    <s v="Solvent Utilization"/>
    <s v="Miscellaneous Non-industrial: Commercial"/>
    <s v="Asphalt Paving: Hot and Warm Mix"/>
    <s v="Warm Mix Total: All Solvent Types"/>
    <x v="1"/>
    <m/>
    <s v="2461025200-24033-VOC"/>
    <m/>
  </r>
  <r>
    <s v="Virginia"/>
    <x v="3"/>
    <x v="1"/>
    <n v="18.701029999999999"/>
    <n v="18.701029999981198"/>
    <n v="6.4230459854772298E-2"/>
    <n v="3.4345947712418447E-3"/>
    <n v="20.955864587659299"/>
    <n v="7.1974902939626759E-2"/>
    <n v="22.297369349419"/>
    <n v="7.6582428179962664E-2"/>
    <s v="Lane Mile"/>
    <n v="1"/>
    <n v="1"/>
    <m/>
    <n v="6.4230459854772298E-2"/>
    <n v="6.4230459854772298E-2"/>
    <s v="2461025200"/>
    <s v="Solvent - Consumer &amp; Commercial Solvent Use"/>
    <s v="Solvent Utilization"/>
    <s v="Miscellaneous Non-industrial: Commercial"/>
    <s v="Asphalt Paving: Hot and Warm Mix"/>
    <s v="Warm Mix Total: All Solvent Types"/>
    <x v="1"/>
    <m/>
    <s v="2461025200-51013-VOC"/>
    <m/>
  </r>
  <r>
    <s v="Virginia"/>
    <x v="9"/>
    <x v="1"/>
    <n v="137.9657"/>
    <n v="137.96569999986201"/>
    <n v="0.47385627183024498"/>
    <n v="3.43459477124183E-3"/>
    <n v="162.120005383462"/>
    <n v="0.55681652280373595"/>
    <n v="172.28612383144699"/>
    <n v="0.5917330200690103"/>
    <s v="Lane Mile"/>
    <n v="1.0299767171129219"/>
    <n v="1.0325960419091968"/>
    <m/>
    <n v="0.48806092724308409"/>
    <n v="0.48930211072575941"/>
    <s v="2461025200"/>
    <s v="Solvent - Consumer &amp; Commercial Solvent Use"/>
    <s v="Solvent Utilization"/>
    <s v="Miscellaneous Non-industrial: Commercial"/>
    <s v="Asphalt Paving: Hot and Warm Mix"/>
    <s v="Warm Mix Total: All Solvent Types"/>
    <x v="1"/>
    <m/>
    <s v="2461025200-51059-VOC"/>
    <m/>
  </r>
  <r>
    <s v="Virginia"/>
    <x v="4"/>
    <x v="1"/>
    <n v="30.885069999999999"/>
    <n v="30.8850699999692"/>
    <n v="0.106077699931331"/>
    <n v="3.4345947712417935E-3"/>
    <n v="38.012742393326299"/>
    <n v="0.13055836626467976"/>
    <n v="40.200286378456397"/>
    <n v="0.13807169339786904"/>
    <s v="Lane Mile"/>
    <n v="1.058343057176196"/>
    <n v="1.0595099183197199"/>
    <m/>
    <n v="0.112266597243544"/>
    <n v="0.11239037518978826"/>
    <s v="2461025200"/>
    <s v="Solvent - Consumer &amp; Commercial Solvent Use"/>
    <s v="Solvent Utilization"/>
    <s v="Miscellaneous Non-industrial: Commercial"/>
    <s v="Asphalt Paving: Hot and Warm Mix"/>
    <s v="Warm Mix Total: All Solvent Types"/>
    <x v="1"/>
    <m/>
    <s v="2461025200-51107-VOC"/>
    <m/>
  </r>
  <r>
    <s v="Virginia"/>
    <x v="10"/>
    <x v="1"/>
    <n v="51.792839999999998"/>
    <n v="51.7928399999482"/>
    <n v="0.17788741745158701"/>
    <n v="3.4345947712418343E-3"/>
    <n v="59.998444853451097"/>
    <n v="0.20607034497630469"/>
    <n v="63.271204867682798"/>
    <n v="0.21731094940871423"/>
    <s v="Lane Mile"/>
    <n v="1.046802900461437"/>
    <n v="1.055372445616348"/>
    <m/>
    <n v="0.18621306454391573"/>
    <n v="0.1877374788002576"/>
    <s v="2461025200"/>
    <s v="Solvent - Consumer &amp; Commercial Solvent Use"/>
    <s v="Solvent Utilization"/>
    <s v="Miscellaneous Non-industrial: Commercial"/>
    <s v="Asphalt Paving: Hot and Warm Mix"/>
    <s v="Warm Mix Total: All Solvent Types"/>
    <x v="1"/>
    <m/>
    <s v="2461025200-51153-VOC"/>
    <m/>
  </r>
  <r>
    <s v="Virginia"/>
    <x v="11"/>
    <x v="1"/>
    <n v="9.0772300000000001"/>
    <n v="9.0772299999909496"/>
    <n v="3.1176606695328301E-2"/>
    <n v="3.43459477124182E-3"/>
    <n v="10.270475351125601"/>
    <n v="3.5274920939143986E-2"/>
    <n v="10.952308521789799"/>
    <n v="3.761674158196647E-2"/>
    <s v="Lane Mile"/>
    <n v="1.0033003300330032"/>
    <n v="1.0033003300330032"/>
    <m/>
    <n v="3.1279499786732022E-2"/>
    <n v="3.1279499786732022E-2"/>
    <s v="2461025200"/>
    <s v="Solvent - Consumer &amp; Commercial Solvent Use"/>
    <s v="Solvent Utilization"/>
    <s v="Miscellaneous Non-industrial: Commercial"/>
    <s v="Asphalt Paving: Hot and Warm Mix"/>
    <s v="Warm Mix Total: All Solvent Types"/>
    <x v="1"/>
    <m/>
    <s v="2461025200-51510-VOC"/>
    <m/>
  </r>
  <r>
    <s v="Virginia"/>
    <x v="12"/>
    <x v="1"/>
    <n v="1.7656480000000001"/>
    <n v="1.76564799999824"/>
    <n v="6.0642853886475299E-3"/>
    <n v="3.4345947712418187E-3"/>
    <n v="2.07039302777468"/>
    <n v="7.1109610676104336E-3"/>
    <n v="2.1963541025339102"/>
    <n v="7.5435863163584851E-3"/>
    <s v="Lane Mile"/>
    <n v="1.0299767171129219"/>
    <n v="1.0325960419091968"/>
    <m/>
    <n v="6.2460727562350426E-3"/>
    <n v="6.261957089325215E-3"/>
    <s v="2461025200"/>
    <s v="Solvent - Consumer &amp; Commercial Solvent Use"/>
    <s v="Solvent Utilization"/>
    <s v="Miscellaneous Non-industrial: Commercial"/>
    <s v="Asphalt Paving: Hot and Warm Mix"/>
    <s v="Warm Mix Total: All Solvent Types"/>
    <x v="1"/>
    <m/>
    <s v="2461025200-51600-VOC"/>
    <m/>
  </r>
  <r>
    <s v="Virginia"/>
    <x v="13"/>
    <x v="1"/>
    <n v="0.51788880000000004"/>
    <n v="0.51788879999948201"/>
    <n v="1.7787381645629199E-3"/>
    <n v="3.434594771241817E-3"/>
    <n v="0.58784623086938403"/>
    <n v="2.0190135908381966E-3"/>
    <n v="0.62374987641414703"/>
    <n v="2.1423280640947588E-3"/>
    <s v="Lane Mile"/>
    <n v="1.0299767171129219"/>
    <n v="1.0325960419091968"/>
    <m/>
    <n v="1.8320588953399804E-3"/>
    <n v="1.8367179883205008E-3"/>
    <s v="2461025200"/>
    <s v="Solvent - Consumer &amp; Commercial Solvent Use"/>
    <s v="Solvent Utilization"/>
    <s v="Miscellaneous Non-industrial: Commercial"/>
    <s v="Asphalt Paving: Hot and Warm Mix"/>
    <s v="Warm Mix Total: All Solvent Types"/>
    <x v="1"/>
    <m/>
    <s v="2461025200-51610-VOC"/>
    <m/>
  </r>
  <r>
    <s v="Virginia"/>
    <x v="5"/>
    <x v="1"/>
    <n v="1.6687799999999999"/>
    <n v="1.6687799999983299"/>
    <n v="5.7315830623472204E-3"/>
    <n v="3.4345947712418391E-3"/>
    <n v="1.8874263667029501"/>
    <n v="6.4825447301819338E-3"/>
    <n v="1.9299962320803601"/>
    <n v="6.6287549672196557E-3"/>
    <s v="Lane Mile"/>
    <n v="1.046802900461437"/>
    <n v="1.055372445616348"/>
    <m/>
    <n v="5.9998377739007153E-3"/>
    <n v="6.0489548337626237E-3"/>
    <s v="2461025200"/>
    <s v="Solvent - Consumer &amp; Commercial Solvent Use"/>
    <s v="Solvent Utilization"/>
    <s v="Miscellaneous Non-industrial: Commercial"/>
    <s v="Asphalt Paving: Hot and Warm Mix"/>
    <s v="Warm Mix Total: All Solvent Types"/>
    <x v="1"/>
    <m/>
    <s v="2461025200-51683-VOC"/>
    <m/>
  </r>
  <r>
    <s v="Virginia"/>
    <x v="14"/>
    <x v="1"/>
    <n v="0.26196720000000001"/>
    <n v="0.261967199999738"/>
    <n v="8.99751175355963E-4"/>
    <n v="3.4345947712418304E-3"/>
    <n v="0.29803184682998501"/>
    <n v="1.0236186227858125E-3"/>
    <n v="0.30454028379926801"/>
    <n v="1.0459724663694689E-3"/>
    <s v="Lane Mile"/>
    <n v="1.046802900461437"/>
    <n v="1.055372445616348"/>
    <m/>
    <n v="9.4186214005620905E-4"/>
    <n v="9.4957259838160629E-4"/>
    <s v="2461025200"/>
    <s v="Solvent - Consumer &amp; Commercial Solvent Use"/>
    <s v="Solvent Utilization"/>
    <s v="Miscellaneous Non-industrial: Commercial"/>
    <s v="Asphalt Paving: Hot and Warm Mix"/>
    <s v="Warm Mix Total: All Solvent Types"/>
    <x v="1"/>
    <m/>
    <s v="2461025200-51685-VOC"/>
    <m/>
  </r>
  <r>
    <s v="Maryland"/>
    <x v="7"/>
    <x v="1"/>
    <n v="4.8124306710000004"/>
    <n v="4.8124306709947202"/>
    <n v="1.31528345345031E-2"/>
    <n v="2.733095899703514E-3"/>
    <n v="5.1387064930060102"/>
    <n v="1.404457764581455E-2"/>
    <n v="5.2255644574348104"/>
    <n v="1.4281968792251498E-2"/>
    <s v="No Growth"/>
    <n v="1"/>
    <n v="1"/>
    <m/>
    <n v="1.31528345345031E-2"/>
    <n v="1.31528345345031E-2"/>
    <s v="2461850000"/>
    <s v="Solvent - Consumer &amp; Commercial Solvent Use"/>
    <s v="Solvent Utilization"/>
    <s v="Miscellaneous Non-industrial: Commercial"/>
    <s v="Pesticide Application: Agricultural"/>
    <s v="All Processes"/>
    <x v="1"/>
    <m/>
    <s v="2461850000-24009-VOC"/>
    <m/>
  </r>
  <r>
    <s v="Maryland"/>
    <x v="0"/>
    <x v="1"/>
    <n v="9.8118088609999994"/>
    <n v="9.8118088609891707"/>
    <n v="2.6816614566644401E-2"/>
    <n v="2.7330958997035439E-3"/>
    <n v="10.4770352757472"/>
    <n v="2.8634742153194063E-2"/>
    <n v="10.6541253583465"/>
    <n v="2.9118746331824368E-2"/>
    <s v="No Growth"/>
    <n v="1"/>
    <n v="1"/>
    <m/>
    <n v="2.6816614566644401E-2"/>
    <n v="2.6816614566644401E-2"/>
    <s v="2461850000"/>
    <s v="Solvent - Consumer &amp; Commercial Solvent Use"/>
    <s v="Solvent Utilization"/>
    <s v="Miscellaneous Non-industrial: Commercial"/>
    <s v="Pesticide Application: Agricultural"/>
    <s v="All Processes"/>
    <x v="1"/>
    <m/>
    <s v="2461850000-24017-VOC"/>
    <m/>
  </r>
  <r>
    <s v="Maryland"/>
    <x v="1"/>
    <x v="1"/>
    <n v="72.880816719999999"/>
    <n v="72.880816719920105"/>
    <n v="0.19919026134425799"/>
    <n v="2.7330958997035283E-3"/>
    <n v="77.8220304245595"/>
    <n v="0.21269507225996681"/>
    <n v="79.137432103871703"/>
    <n v="0.21629019119615811"/>
    <s v="No Growth"/>
    <n v="1"/>
    <n v="1"/>
    <m/>
    <n v="0.19919026134425799"/>
    <n v="0.19919026134425799"/>
    <s v="2461850000"/>
    <s v="Solvent - Consumer &amp; Commercial Solvent Use"/>
    <s v="Solvent Utilization"/>
    <s v="Miscellaneous Non-industrial: Commercial"/>
    <s v="Pesticide Application: Agricultural"/>
    <s v="All Processes"/>
    <x v="1"/>
    <m/>
    <s v="2461850000-24021-VOC"/>
    <m/>
  </r>
  <r>
    <s v="Maryland"/>
    <x v="8"/>
    <x v="1"/>
    <n v="25.047406079999998"/>
    <n v="25.047406079972401"/>
    <n v="6.8456962855382095E-2"/>
    <n v="2.7330958997035405E-3"/>
    <n v="26.7455838962785"/>
    <n v="7.3098245682095817E-2"/>
    <n v="27.1976562179517"/>
    <n v="7.4333802690830286E-2"/>
    <s v="No Growth"/>
    <n v="1"/>
    <n v="1"/>
    <m/>
    <n v="6.8456962855382095E-2"/>
    <n v="6.8456962855382095E-2"/>
    <s v="2461850000"/>
    <s v="Solvent - Consumer &amp; Commercial Solvent Use"/>
    <s v="Solvent Utilization"/>
    <s v="Miscellaneous Non-industrial: Commercial"/>
    <s v="Pesticide Application: Agricultural"/>
    <s v="All Processes"/>
    <x v="1"/>
    <m/>
    <s v="2461850000-24031-VOC"/>
    <m/>
  </r>
  <r>
    <s v="Maryland"/>
    <x v="2"/>
    <x v="1"/>
    <n v="5.691339181"/>
    <n v="5.6913391809937304"/>
    <n v="1.5554975779396E-2"/>
    <n v="2.7330958997035279E-3"/>
    <n v="6.07720372566469"/>
    <n v="1.6609580584277167E-2"/>
    <n v="6.1799248181708997"/>
    <n v="1.6890327181018957E-2"/>
    <s v="No Growth"/>
    <n v="1"/>
    <n v="1"/>
    <m/>
    <n v="1.5554975779396E-2"/>
    <n v="1.5554975779396E-2"/>
    <s v="2461850000"/>
    <s v="Solvent - Consumer &amp; Commercial Solvent Use"/>
    <s v="Solvent Utilization"/>
    <s v="Miscellaneous Non-industrial: Commercial"/>
    <s v="Pesticide Application: Agricultural"/>
    <s v="All Processes"/>
    <x v="1"/>
    <m/>
    <s v="2461850000-24033-VOC"/>
    <m/>
  </r>
  <r>
    <s v="Virginia"/>
    <x v="9"/>
    <x v="1"/>
    <n v="0.72049039299999995"/>
    <n v="0.72049039299920603"/>
    <n v="1.9691693388819301E-3"/>
    <n v="2.7330958997035513E-3"/>
    <n v="0.76933859701467999"/>
    <n v="2.1026761649845047E-3"/>
    <n v="0.78234248906108295"/>
    <n v="2.1382170490167164E-3"/>
    <s v="No Growth"/>
    <n v="1"/>
    <n v="1"/>
    <m/>
    <n v="1.9691693388819301E-3"/>
    <n v="1.9691693388819301E-3"/>
    <s v="2461850000"/>
    <s v="Solvent - Consumer &amp; Commercial Solvent Use"/>
    <s v="Solvent Utilization"/>
    <s v="Miscellaneous Non-industrial: Commercial"/>
    <s v="Pesticide Application: Agricultural"/>
    <s v="All Processes"/>
    <x v="1"/>
    <m/>
    <s v="2461850000-51059-VOC"/>
    <m/>
  </r>
  <r>
    <s v="Virginia"/>
    <x v="4"/>
    <x v="1"/>
    <n v="18.006418679999999"/>
    <n v="18.006418679980101"/>
    <n v="4.9213269062598999E-2"/>
    <n v="2.7330958997035487E-3"/>
    <n v="19.227227759205"/>
    <n v="5.2549857351349434E-2"/>
    <n v="19.552219635477002"/>
    <n v="5.3438091315825408E-2"/>
    <s v="No Growth"/>
    <n v="1"/>
    <n v="1"/>
    <m/>
    <n v="4.9213269062598999E-2"/>
    <n v="4.9213269062598999E-2"/>
    <s v="2461850000"/>
    <s v="Solvent - Consumer &amp; Commercial Solvent Use"/>
    <s v="Solvent Utilization"/>
    <s v="Miscellaneous Non-industrial: Commercial"/>
    <s v="Pesticide Application: Agricultural"/>
    <s v="All Processes"/>
    <x v="1"/>
    <m/>
    <s v="2461850000-51107-VOC"/>
    <m/>
  </r>
  <r>
    <s v="Virginia"/>
    <x v="10"/>
    <x v="1"/>
    <n v="5.4516061169999999"/>
    <n v="5.4516061169940002"/>
    <n v="1.4899762325155001E-2"/>
    <n v="2.7330958997035331E-3"/>
    <n v="5.8212171075116999"/>
    <n v="1.5909944607824286E-2"/>
    <n v="5.9196113374885799"/>
    <n v="1.6178865474328584E-2"/>
    <s v="No Growth"/>
    <n v="1"/>
    <n v="1"/>
    <m/>
    <n v="1.4899762325155001E-2"/>
    <n v="1.4899762325155001E-2"/>
    <s v="2461850000"/>
    <s v="Solvent - Consumer &amp; Commercial Solvent Use"/>
    <s v="Solvent Utilization"/>
    <s v="Miscellaneous Non-industrial: Commercial"/>
    <s v="Pesticide Application: Agricultural"/>
    <s v="All Processes"/>
    <x v="1"/>
    <m/>
    <s v="2461850000-51153-VOC"/>
    <m/>
  </r>
  <r>
    <s v="District of Columbia"/>
    <x v="6"/>
    <x v="1"/>
    <n v="9.7279300000000006"/>
    <n v="9.7279299999863795"/>
    <n v="3.78050627097056E-2"/>
    <n v="3.8862391803557933E-3"/>
    <n v="9.7279300000000006"/>
    <n v="3.7805062709758537E-2"/>
    <n v="9.7279300000000006"/>
    <n v="3.7805062709758537E-2"/>
    <s v="No Growth"/>
    <n v="1"/>
    <n v="1"/>
    <m/>
    <n v="3.78050627097056E-2"/>
    <n v="3.78050627097056E-2"/>
    <s v="2501011011"/>
    <s v="Miscellaneous Non-Industrial Not Elsewhere Classified"/>
    <s v="Storage and Transport"/>
    <s v="Petroleum and Petroleum Product Storage"/>
    <s v="Residential Portable Gas Cans"/>
    <s v="Permeation"/>
    <x v="1"/>
    <m/>
    <s v="2501011011-11001-VOC"/>
    <m/>
  </r>
  <r>
    <s v="Maryland"/>
    <x v="7"/>
    <x v="1"/>
    <n v="0.8550468"/>
    <n v="0.85504679999879696"/>
    <n v="3.3229163751931998E-3"/>
    <n v="3.8862391803558298E-3"/>
    <n v="0.8550468"/>
    <n v="3.3229163751978749E-3"/>
    <n v="0.8550468"/>
    <n v="3.3229163751978749E-3"/>
    <s v="Gas Sales"/>
    <n v="0.9726431554456072"/>
    <n v="0.94819182842192828"/>
    <m/>
    <n v="3.2320118684497929E-3"/>
    <n v="3.1507621534876064E-3"/>
    <s v="2501011011"/>
    <s v="Miscellaneous Non-Industrial Not Elsewhere Classified"/>
    <s v="Storage and Transport"/>
    <s v="Petroleum and Petroleum Product Storage"/>
    <s v="Residential Portable Gas Cans"/>
    <s v="Permeation"/>
    <x v="1"/>
    <m/>
    <s v="2501011011-24009-VOC"/>
    <m/>
  </r>
  <r>
    <s v="Maryland"/>
    <x v="0"/>
    <x v="1"/>
    <n v="1.401656"/>
    <n v="1.40165599999803"/>
    <n v="5.4471704645731598E-3"/>
    <n v="3.8862391803558189E-3"/>
    <n v="1.401656"/>
    <n v="5.447170464580816E-3"/>
    <n v="1.401656"/>
    <n v="5.447170464580816E-3"/>
    <s v="Gas Sales"/>
    <n v="0.9726431554456072"/>
    <n v="0.94819182842192828"/>
    <m/>
    <n v="5.2981530689125526E-3"/>
    <n v="5.1649625225295486E-3"/>
    <s v="2501011011"/>
    <s v="Miscellaneous Non-Industrial Not Elsewhere Classified"/>
    <s v="Storage and Transport"/>
    <s v="Petroleum and Petroleum Product Storage"/>
    <s v="Residential Portable Gas Cans"/>
    <s v="Permeation"/>
    <x v="1"/>
    <m/>
    <s v="2501011011-24017-VOC"/>
    <m/>
  </r>
  <r>
    <s v="Maryland"/>
    <x v="1"/>
    <x v="1"/>
    <n v="5.1790820000000002"/>
    <n v="5.17908199999275"/>
    <n v="2.01271513866473E-2"/>
    <n v="3.8862391803557998E-3"/>
    <n v="5.1790820000000002"/>
    <n v="2.0127151386675476E-2"/>
    <n v="5.1790820000000002"/>
    <n v="2.0127151386675476E-2"/>
    <s v="Gas Sales"/>
    <n v="0.9726431554456072"/>
    <n v="0.94819182842192828"/>
    <m/>
    <n v="1.957653603484006E-2"/>
    <n v="1.9084400474230052E-2"/>
    <s v="2501011011"/>
    <s v="Miscellaneous Non-Industrial Not Elsewhere Classified"/>
    <s v="Storage and Transport"/>
    <s v="Petroleum and Petroleum Product Storage"/>
    <s v="Residential Portable Gas Cans"/>
    <s v="Permeation"/>
    <x v="1"/>
    <m/>
    <s v="2501011011-24021-VOC"/>
    <m/>
  </r>
  <r>
    <s v="Maryland"/>
    <x v="8"/>
    <x v="1"/>
    <n v="20.534800000000001"/>
    <n v="20.534799999971298"/>
    <n v="7.9803144320658603E-2"/>
    <n v="3.8862391803557933E-3"/>
    <n v="20.534800000000001"/>
    <n v="7.9803144320770153E-2"/>
    <n v="20.534800000000001"/>
    <n v="7.9803144320770153E-2"/>
    <s v="Gas Sales"/>
    <n v="0.9726431554456072"/>
    <n v="0.94819182842192828"/>
    <m/>
    <n v="7.7619982106526569E-2"/>
    <n v="7.5668689327224301E-2"/>
    <s v="2501011011"/>
    <s v="Miscellaneous Non-Industrial Not Elsewhere Classified"/>
    <s v="Storage and Transport"/>
    <s v="Petroleum and Petroleum Product Storage"/>
    <s v="Residential Portable Gas Cans"/>
    <s v="Permeation"/>
    <x v="1"/>
    <m/>
    <s v="2501011011-24031-VOC"/>
    <m/>
  </r>
  <r>
    <s v="Maryland"/>
    <x v="2"/>
    <x v="1"/>
    <n v="11.888909999999999"/>
    <n v="11.888909999983399"/>
    <n v="4.6203147853659303E-2"/>
    <n v="3.8862391803557951E-3"/>
    <n v="11.888909999999999"/>
    <n v="4.6203147853723814E-2"/>
    <n v="11.888909999999999"/>
    <n v="4.6203147853723814E-2"/>
    <s v="Gas Sales"/>
    <n v="0.9726431554456072"/>
    <n v="0.94819182842192828"/>
    <m/>
    <n v="4.4939175519903118E-2"/>
    <n v="4.3809447242209906E-2"/>
    <s v="2501011011"/>
    <s v="Miscellaneous Non-Industrial Not Elsewhere Classified"/>
    <s v="Storage and Transport"/>
    <s v="Petroleum and Petroleum Product Storage"/>
    <s v="Residential Portable Gas Cans"/>
    <s v="Permeation"/>
    <x v="1"/>
    <m/>
    <s v="2501011011-24033-VOC"/>
    <m/>
  </r>
  <r>
    <s v="Virginia"/>
    <x v="3"/>
    <x v="1"/>
    <n v="1.9191050000000001"/>
    <n v="1.91910499999731"/>
    <n v="7.4581010422062697E-3"/>
    <n v="3.8862391803558033E-3"/>
    <n v="1.9191050000000001"/>
    <n v="7.458101042216724E-3"/>
    <n v="1.9191050000000001"/>
    <n v="7.458101042216724E-3"/>
    <s v="Household"/>
    <n v="1.1397376286947856"/>
    <n v="1.2011613445734435"/>
    <m/>
    <n v="8.5002783964102831E-3"/>
    <n v="8.9583826758210822E-3"/>
    <s v="2501011011"/>
    <s v="Miscellaneous Non-Industrial Not Elsewhere Classified"/>
    <s v="Storage and Transport"/>
    <s v="Petroleum and Petroleum Product Storage"/>
    <s v="Residential Portable Gas Cans"/>
    <s v="Permeation"/>
    <x v="1"/>
    <m/>
    <s v="2501011011-51013-VOC"/>
    <m/>
  </r>
  <r>
    <s v="Virginia"/>
    <x v="9"/>
    <x v="1"/>
    <n v="22.7028"/>
    <n v="22.7027999999682"/>
    <n v="8.8228510863658002E-2"/>
    <n v="3.8862391803557968E-3"/>
    <n v="22.7028"/>
    <n v="8.8228510863781584E-2"/>
    <n v="22.7028"/>
    <n v="8.8228510863781584E-2"/>
    <s v="Household"/>
    <n v="1.0814934606026543"/>
    <n v="1.1184839432941809"/>
    <m/>
    <n v="9.5418557537756368E-2"/>
    <n v="9.8682172741757682E-2"/>
    <s v="2501011011"/>
    <s v="Miscellaneous Non-Industrial Not Elsewhere Classified"/>
    <s v="Storage and Transport"/>
    <s v="Petroleum and Petroleum Product Storage"/>
    <s v="Residential Portable Gas Cans"/>
    <s v="Permeation"/>
    <x v="1"/>
    <m/>
    <s v="2501011011-51059-VOC"/>
    <m/>
  </r>
  <r>
    <s v="Virginia"/>
    <x v="4"/>
    <x v="1"/>
    <n v="10.072900000000001"/>
    <n v="10.0728999999859"/>
    <n v="3.9145698639751099E-2"/>
    <n v="3.8862391803557959E-3"/>
    <n v="10.072900000000001"/>
    <n v="3.9145698639805902E-2"/>
    <n v="10.072900000000001"/>
    <n v="3.9145698639805902E-2"/>
    <s v="Household"/>
    <n v="1.1601324674885807"/>
    <n v="1.2078252690745861"/>
    <m/>
    <n v="4.5414195954498818E-2"/>
    <n v="4.7281163992670031E-2"/>
    <s v="2501011011"/>
    <s v="Miscellaneous Non-Industrial Not Elsewhere Classified"/>
    <s v="Storage and Transport"/>
    <s v="Petroleum and Petroleum Product Storage"/>
    <s v="Residential Portable Gas Cans"/>
    <s v="Permeation"/>
    <x v="1"/>
    <m/>
    <s v="2501011011-51107-VOC"/>
    <m/>
  </r>
  <r>
    <s v="Virginia"/>
    <x v="10"/>
    <x v="1"/>
    <n v="6.0840990000000001"/>
    <n v="6.0840989999914603"/>
    <n v="2.3644263910930399E-2"/>
    <n v="3.8862391803558072E-3"/>
    <n v="6.0840990000000001"/>
    <n v="2.3644263910963588E-2"/>
    <n v="6.0840990000000001"/>
    <n v="2.3644263910963588E-2"/>
    <s v="Household"/>
    <n v="1.1119477562818929"/>
    <n v="1.1499012660434784"/>
    <m/>
    <n v="2.629118620469599E-2"/>
    <n v="2.7188569005844994E-2"/>
    <s v="2501011011"/>
    <s v="Miscellaneous Non-Industrial Not Elsewhere Classified"/>
    <s v="Storage and Transport"/>
    <s v="Petroleum and Petroleum Product Storage"/>
    <s v="Residential Portable Gas Cans"/>
    <s v="Permeation"/>
    <x v="1"/>
    <m/>
    <s v="2501011011-51153-VOC"/>
    <m/>
  </r>
  <r>
    <s v="Virginia"/>
    <x v="11"/>
    <x v="1"/>
    <n v="1.9387719999999999"/>
    <n v="1.9387719999972799"/>
    <n v="7.5345317081662198E-3"/>
    <n v="3.8862391803558081E-3"/>
    <n v="1.9387719999999999"/>
    <n v="7.5345317081767903E-3"/>
    <n v="1.9387719999999999"/>
    <n v="7.5345317081767903E-3"/>
    <s v="Household"/>
    <n v="1.2625227646667252"/>
    <n v="1.3839962822944272"/>
    <m/>
    <n v="9.5125178026631198E-3"/>
    <n v="1.0427763872931529E-2"/>
    <s v="2501011011"/>
    <s v="Miscellaneous Non-Industrial Not Elsewhere Classified"/>
    <s v="Storage and Transport"/>
    <s v="Petroleum and Petroleum Product Storage"/>
    <s v="Residential Portable Gas Cans"/>
    <s v="Permeation"/>
    <x v="1"/>
    <m/>
    <s v="2501011011-51510-VOC"/>
    <m/>
  </r>
  <r>
    <s v="Virginia"/>
    <x v="12"/>
    <x v="1"/>
    <n v="0.8014445"/>
    <n v="0.80144449999888001"/>
    <n v="3.1146050167762999E-3"/>
    <n v="3.8862391803557855E-3"/>
    <n v="0.8014445"/>
    <n v="3.1146050167806523E-3"/>
    <n v="0.8014445"/>
    <n v="3.1146050167806523E-3"/>
    <s v="Household"/>
    <n v="1.3521378637619899"/>
    <n v="1.4357624776459113"/>
    <m/>
    <n v="4.2113753738462828E-3"/>
    <n v="4.4718330157751248E-3"/>
    <s v="2501011011"/>
    <s v="Miscellaneous Non-Industrial Not Elsewhere Classified"/>
    <s v="Storage and Transport"/>
    <s v="Petroleum and Petroleum Product Storage"/>
    <s v="Residential Portable Gas Cans"/>
    <s v="Permeation"/>
    <x v="1"/>
    <m/>
    <s v="2501011011-51600-VOC"/>
    <m/>
  </r>
  <r>
    <s v="Virginia"/>
    <x v="13"/>
    <x v="1"/>
    <n v="0.48871219999999999"/>
    <n v="0.48871219999931598"/>
    <n v="1.8992524995552101E-3"/>
    <n v="3.8862391803557764E-3"/>
    <n v="0.48871219999999999"/>
    <n v="1.8992524995578683E-3"/>
    <n v="0.48871219999999999"/>
    <n v="1.8992524995578683E-3"/>
    <s v="Household"/>
    <n v="1.418661257606491"/>
    <n v="1.5455141207676706"/>
    <m/>
    <n v="2.6943959395312658E-3"/>
    <n v="2.9353215569658713E-3"/>
    <s v="2501011011"/>
    <s v="Miscellaneous Non-Industrial Not Elsewhere Classified"/>
    <s v="Storage and Transport"/>
    <s v="Petroleum and Petroleum Product Storage"/>
    <s v="Residential Portable Gas Cans"/>
    <s v="Permeation"/>
    <x v="1"/>
    <m/>
    <s v="2501011011-51610-VOC"/>
    <m/>
  </r>
  <r>
    <s v="Virginia"/>
    <x v="5"/>
    <x v="1"/>
    <n v="0.38338040000000001"/>
    <n v="0.383380399999462"/>
    <n v="1.48990793145839E-3"/>
    <n v="3.8862391803558055E-3"/>
    <n v="0.38338040000000001"/>
    <n v="1.489907931460481E-3"/>
    <n v="0.38338040000000001"/>
    <n v="1.489907931460481E-3"/>
    <s v="Household"/>
    <n v="1.0825877982730998"/>
    <n v="1.108533836185507"/>
    <m/>
    <n v="1.6129561471471669E-3"/>
    <n v="1.6516133548227826E-3"/>
    <s v="2501011011"/>
    <s v="Miscellaneous Non-Industrial Not Elsewhere Classified"/>
    <s v="Storage and Transport"/>
    <s v="Petroleum and Petroleum Product Storage"/>
    <s v="Residential Portable Gas Cans"/>
    <s v="Permeation"/>
    <x v="1"/>
    <m/>
    <s v="2501011011-51683-VOC"/>
    <m/>
  </r>
  <r>
    <s v="Virginia"/>
    <x v="14"/>
    <x v="1"/>
    <n v="0.4567928"/>
    <n v="0.45679279999935901"/>
    <n v="1.7752060766619399E-3"/>
    <n v="3.8862391803558003E-3"/>
    <n v="0.4567928"/>
    <n v="1.775206076664431E-3"/>
    <n v="0.4567928"/>
    <n v="1.775206076664431E-3"/>
    <s v="Household"/>
    <n v="1.2235046483073144"/>
    <n v="1.2713909840378879"/>
    <m/>
    <n v="2.171972886499274E-3"/>
    <n v="2.256981000677262E-3"/>
    <s v="2501011011"/>
    <s v="Miscellaneous Non-Industrial Not Elsewhere Classified"/>
    <s v="Storage and Transport"/>
    <s v="Petroleum and Petroleum Product Storage"/>
    <s v="Residential Portable Gas Cans"/>
    <s v="Permeation"/>
    <x v="1"/>
    <m/>
    <s v="2501011011-51685-VOC"/>
    <m/>
  </r>
  <r>
    <s v="District of Columbia"/>
    <x v="6"/>
    <x v="1"/>
    <n v="10.915139999999999"/>
    <n v="10.915139999984699"/>
    <n v="4.2418844727009297E-2"/>
    <n v="3.8862391803557955E-3"/>
    <n v="10.915139999999999"/>
    <n v="4.2418844727068757E-2"/>
    <n v="10.915139999999999"/>
    <n v="4.2418844727068757E-2"/>
    <s v="No Growth"/>
    <n v="1"/>
    <n v="1"/>
    <m/>
    <n v="4.2418844727009297E-2"/>
    <n v="4.2418844727009297E-2"/>
    <s v="2501011012"/>
    <s v="Miscellaneous Non-Industrial Not Elsewhere Classified"/>
    <s v="Storage and Transport"/>
    <s v="Petroleum and Petroleum Product Storage"/>
    <s v="Residential Portable Gas Cans"/>
    <s v="Evaporation (includes Diurnal losses)"/>
    <x v="1"/>
    <m/>
    <s v="2501011012-11001-VOC"/>
    <m/>
  </r>
  <r>
    <s v="Maryland"/>
    <x v="7"/>
    <x v="1"/>
    <n v="0.95939850000000004"/>
    <n v="0.95939849999865801"/>
    <n v="3.72845204026937E-3"/>
    <n v="3.8862391803558016E-3"/>
    <n v="0.95939850000000004"/>
    <n v="3.7284520402745855E-3"/>
    <n v="0.95939850000000004"/>
    <n v="3.7284520402745855E-3"/>
    <s v="Gas Sales"/>
    <n v="0.9726431554456072"/>
    <n v="0.94819182842192828"/>
    <m/>
    <n v="3.6264533573752123E-3"/>
    <n v="3.5352877572464828E-3"/>
    <s v="2501011012"/>
    <s v="Miscellaneous Non-Industrial Not Elsewhere Classified"/>
    <s v="Storage and Transport"/>
    <s v="Petroleum and Petroleum Product Storage"/>
    <s v="Residential Portable Gas Cans"/>
    <s v="Evaporation (includes Diurnal losses)"/>
    <x v="1"/>
    <m/>
    <s v="2501011012-24009-VOC"/>
    <m/>
  </r>
  <r>
    <s v="Maryland"/>
    <x v="0"/>
    <x v="1"/>
    <n v="1.572716"/>
    <n v="1.57271599999779"/>
    <n v="6.1119505387638899E-3"/>
    <n v="3.8862391803558168E-3"/>
    <n v="1.572716"/>
    <n v="6.1119505387724786E-3"/>
    <n v="1.572716"/>
    <n v="6.1119505387724786E-3"/>
    <s v="Gas Sales"/>
    <n v="0.9726431554456072"/>
    <n v="0.94819182842192828"/>
    <m/>
    <n v="5.9447468579507893E-3"/>
    <n v="5.7953015565749225E-3"/>
    <s v="2501011012"/>
    <s v="Miscellaneous Non-Industrial Not Elsewhere Classified"/>
    <s v="Storage and Transport"/>
    <s v="Petroleum and Petroleum Product Storage"/>
    <s v="Residential Portable Gas Cans"/>
    <s v="Evaporation (includes Diurnal losses)"/>
    <x v="1"/>
    <m/>
    <s v="2501011012-24017-VOC"/>
    <m/>
  </r>
  <r>
    <s v="Maryland"/>
    <x v="1"/>
    <x v="1"/>
    <n v="5.8111470000000001"/>
    <n v="5.8111469999918599"/>
    <n v="2.2583507154175501E-2"/>
    <n v="3.886239180355812E-3"/>
    <n v="5.8111470000000001"/>
    <n v="2.2583507154207136E-2"/>
    <n v="5.8111470000000001"/>
    <n v="2.2583507154207136E-2"/>
    <s v="Gas Sales"/>
    <n v="0.9726431554456072"/>
    <n v="0.94819182842192828"/>
    <m/>
    <n v="2.1965693659465706E-2"/>
    <n v="2.1413496940697368E-2"/>
    <s v="2501011012"/>
    <s v="Miscellaneous Non-Industrial Not Elsewhere Classified"/>
    <s v="Storage and Transport"/>
    <s v="Petroleum and Petroleum Product Storage"/>
    <s v="Residential Portable Gas Cans"/>
    <s v="Evaporation (includes Diurnal losses)"/>
    <x v="1"/>
    <m/>
    <s v="2501011012-24021-VOC"/>
    <m/>
  </r>
  <r>
    <s v="Maryland"/>
    <x v="8"/>
    <x v="1"/>
    <n v="23.04091"/>
    <n v="23.040909999967699"/>
    <n v="8.9542487192926401E-2"/>
    <n v="3.8862391803558076E-3"/>
    <n v="23.04091"/>
    <n v="8.9542487193051939E-2"/>
    <n v="23.04091"/>
    <n v="8.9542487193051939E-2"/>
    <s v="Gas Sales"/>
    <n v="0.9726431554456072"/>
    <n v="0.94819182842192828"/>
    <m/>
    <n v="8.7092887289775808E-2"/>
    <n v="8.4903454652907981E-2"/>
    <s v="2501011012"/>
    <s v="Miscellaneous Non-Industrial Not Elsewhere Classified"/>
    <s v="Storage and Transport"/>
    <s v="Petroleum and Petroleum Product Storage"/>
    <s v="Residential Portable Gas Cans"/>
    <s v="Evaporation (includes Diurnal losses)"/>
    <x v="1"/>
    <m/>
    <s v="2501011012-24031-VOC"/>
    <m/>
  </r>
  <r>
    <s v="Maryland"/>
    <x v="2"/>
    <x v="1"/>
    <n v="13.33986"/>
    <n v="13.3398599999813"/>
    <n v="5.1841886592388503E-2"/>
    <n v="3.8862391803558042E-3"/>
    <n v="13.33986"/>
    <n v="5.1841886592461174E-2"/>
    <n v="13.33986"/>
    <n v="5.1841886592461174E-2"/>
    <s v="Gas Sales"/>
    <n v="0.9726431554456072"/>
    <n v="0.94819182842192828"/>
    <m/>
    <n v="5.042365615947407E-2"/>
    <n v="4.9156053236879105E-2"/>
    <s v="2501011012"/>
    <s v="Miscellaneous Non-Industrial Not Elsewhere Classified"/>
    <s v="Storage and Transport"/>
    <s v="Petroleum and Petroleum Product Storage"/>
    <s v="Residential Portable Gas Cans"/>
    <s v="Evaporation (includes Diurnal losses)"/>
    <x v="1"/>
    <m/>
    <s v="2501011012-24033-VOC"/>
    <m/>
  </r>
  <r>
    <s v="Virginia"/>
    <x v="3"/>
    <x v="1"/>
    <n v="2.1533150000000001"/>
    <n v="2.1533149999969701"/>
    <n v="8.3682971206361194E-3"/>
    <n v="3.8862391803558207E-3"/>
    <n v="2.1533150000000001"/>
    <n v="8.3682971206478947E-3"/>
    <n v="2.1533150000000001"/>
    <n v="8.3682971206478947E-3"/>
    <s v="Household"/>
    <n v="1.1397376286947856"/>
    <n v="1.2011613445734435"/>
    <m/>
    <n v="9.5376631164872123E-3"/>
    <n v="1.0051675021213357E-2"/>
    <s v="2501011012"/>
    <s v="Miscellaneous Non-Industrial Not Elsewhere Classified"/>
    <s v="Storage and Transport"/>
    <s v="Petroleum and Petroleum Product Storage"/>
    <s v="Residential Portable Gas Cans"/>
    <s v="Evaporation (includes Diurnal losses)"/>
    <x v="1"/>
    <m/>
    <s v="2501011012-51013-VOC"/>
    <m/>
  </r>
  <r>
    <s v="Virginia"/>
    <x v="9"/>
    <x v="1"/>
    <n v="25.473490000000002"/>
    <n v="25.473489999964301"/>
    <n v="9.8996074898263398E-2"/>
    <n v="3.8862391803558185E-3"/>
    <n v="25.473490000000002"/>
    <n v="9.8996074898402148E-2"/>
    <n v="25.473490000000002"/>
    <n v="9.8996074898402148E-2"/>
    <s v="Household"/>
    <n v="1.0814934606026543"/>
    <n v="1.1184839432941809"/>
    <m/>
    <n v="0.10706360762780244"/>
    <n v="0.11072552022285573"/>
    <s v="2501011012"/>
    <s v="Miscellaneous Non-Industrial Not Elsewhere Classified"/>
    <s v="Storage and Transport"/>
    <s v="Petroleum and Petroleum Product Storage"/>
    <s v="Residential Portable Gas Cans"/>
    <s v="Evaporation (includes Diurnal losses)"/>
    <x v="1"/>
    <m/>
    <s v="2501011012-51059-VOC"/>
    <m/>
  </r>
  <r>
    <s v="Virginia"/>
    <x v="4"/>
    <x v="1"/>
    <n v="11.30222"/>
    <n v="11.3022199999841"/>
    <n v="4.3923130188939397E-2"/>
    <n v="3.8862391803558228E-3"/>
    <n v="11.30222"/>
    <n v="4.3923130189001187E-2"/>
    <n v="11.30222"/>
    <n v="4.3923130189001187E-2"/>
    <s v="Household"/>
    <n v="1.1601324674885807"/>
    <n v="1.2078252690745861"/>
    <m/>
    <n v="5.0956649405916432E-2"/>
    <n v="5.30514665390538E-2"/>
    <s v="2501011012"/>
    <s v="Miscellaneous Non-Industrial Not Elsewhere Classified"/>
    <s v="Storage and Transport"/>
    <s v="Petroleum and Petroleum Product Storage"/>
    <s v="Residential Portable Gas Cans"/>
    <s v="Evaporation (includes Diurnal losses)"/>
    <x v="1"/>
    <m/>
    <s v="2501011012-51107-VOC"/>
    <m/>
  </r>
  <r>
    <s v="Virginia"/>
    <x v="10"/>
    <x v="1"/>
    <n v="6.8266140000000002"/>
    <n v="6.8266139999904398"/>
    <n v="2.6529854795928301E-2"/>
    <n v="3.8862391803558037E-3"/>
    <n v="6.8266140000000002"/>
    <n v="2.6529854795965455E-2"/>
    <n v="6.8266140000000002"/>
    <n v="2.6529854795965455E-2"/>
    <s v="Household"/>
    <n v="1.1119477562818929"/>
    <n v="1.1499012660434784"/>
    <m/>
    <n v="2.9499812514816891E-2"/>
    <n v="3.05067136177876E-2"/>
    <s v="2501011012"/>
    <s v="Miscellaneous Non-Industrial Not Elsewhere Classified"/>
    <s v="Storage and Transport"/>
    <s v="Petroleum and Petroleum Product Storage"/>
    <s v="Residential Portable Gas Cans"/>
    <s v="Evaporation (includes Diurnal losses)"/>
    <x v="1"/>
    <m/>
    <s v="2501011012-51153-VOC"/>
    <m/>
  </r>
  <r>
    <s v="Virginia"/>
    <x v="11"/>
    <x v="1"/>
    <n v="2.1753830000000001"/>
    <n v="2.1753829999969501"/>
    <n v="8.4540586468680994E-3"/>
    <n v="3.886239180355805E-3"/>
    <n v="2.1753830000000001"/>
    <n v="8.4540586468799528E-3"/>
    <n v="2.1753830000000001"/>
    <n v="8.4540586468799528E-3"/>
    <s v="Household"/>
    <n v="1.2625227646667252"/>
    <n v="1.3839962822944272"/>
    <m/>
    <n v="1.0673441495498547E-2"/>
    <n v="1.1700385737564505E-2"/>
    <s v="2501011012"/>
    <s v="Miscellaneous Non-Industrial Not Elsewhere Classified"/>
    <s v="Storage and Transport"/>
    <s v="Petroleum and Petroleum Product Storage"/>
    <s v="Residential Portable Gas Cans"/>
    <s v="Evaporation (includes Diurnal losses)"/>
    <x v="1"/>
    <m/>
    <s v="2501011012-51510-VOC"/>
    <m/>
  </r>
  <r>
    <s v="Virginia"/>
    <x v="12"/>
    <x v="1"/>
    <n v="0.89925390000000005"/>
    <n v="0.89925389999874195"/>
    <n v="3.49471573926285E-3"/>
    <n v="3.8862391803557808E-3"/>
    <n v="0.89925390000000005"/>
    <n v="3.4947157392677393E-3"/>
    <n v="0.89925390000000005"/>
    <n v="3.4947157392677393E-3"/>
    <s v="Household"/>
    <n v="1.3521378637619899"/>
    <n v="1.4357624776459113"/>
    <m/>
    <n v="4.7253374741422728E-3"/>
    <n v="5.0175817284721915E-3"/>
    <s v="2501011012"/>
    <s v="Miscellaneous Non-Industrial Not Elsewhere Classified"/>
    <s v="Storage and Transport"/>
    <s v="Petroleum and Petroleum Product Storage"/>
    <s v="Residential Portable Gas Cans"/>
    <s v="Evaporation (includes Diurnal losses)"/>
    <x v="1"/>
    <m/>
    <s v="2501011012-51600-VOC"/>
    <m/>
  </r>
  <r>
    <s v="Virginia"/>
    <x v="13"/>
    <x v="1"/>
    <n v="0.54835560000000005"/>
    <n v="0.548355599999233"/>
    <n v="2.1310410174845301E-3"/>
    <n v="3.8862391803557959E-3"/>
    <n v="0.54835560000000005"/>
    <n v="2.1310410174875108E-3"/>
    <n v="0.54835560000000005"/>
    <n v="2.1310410174875108E-3"/>
    <s v="Household"/>
    <n v="1.418661257606491"/>
    <n v="1.5455141207676706"/>
    <m/>
    <n v="3.0232253298756195E-3"/>
    <n v="3.2935539844574455E-3"/>
    <s v="2501011012"/>
    <s v="Miscellaneous Non-Industrial Not Elsewhere Classified"/>
    <s v="Storage and Transport"/>
    <s v="Petroleum and Petroleum Product Storage"/>
    <s v="Residential Portable Gas Cans"/>
    <s v="Evaporation (includes Diurnal losses)"/>
    <x v="1"/>
    <m/>
    <s v="2501011012-51610-VOC"/>
    <m/>
  </r>
  <r>
    <s v="Virginia"/>
    <x v="5"/>
    <x v="1"/>
    <n v="0.43016890000000002"/>
    <n v="0.430168899999397"/>
    <n v="1.6717392333482101E-3"/>
    <n v="3.8862391803557938E-3"/>
    <n v="0.43016890000000002"/>
    <n v="1.6717392333505535E-3"/>
    <n v="0.43016890000000002"/>
    <n v="1.6717392333505535E-3"/>
    <s v="Household"/>
    <n v="1.0825877982730998"/>
    <n v="1.108533836185507"/>
    <m/>
    <n v="1.8098044959171985E-3"/>
    <n v="1.8531795054453099E-3"/>
    <s v="2501011012"/>
    <s v="Miscellaneous Non-Industrial Not Elsewhere Classified"/>
    <s v="Storage and Transport"/>
    <s v="Petroleum and Petroleum Product Storage"/>
    <s v="Residential Portable Gas Cans"/>
    <s v="Evaporation (includes Diurnal losses)"/>
    <x v="1"/>
    <m/>
    <s v="2501011012-51683-VOC"/>
    <m/>
  </r>
  <r>
    <s v="Virginia"/>
    <x v="14"/>
    <x v="1"/>
    <n v="0.51254069999999996"/>
    <n v="0.51254069999928298"/>
    <n v="1.9918557498642001E-3"/>
    <n v="3.8862391803557972E-3"/>
    <n v="0.51254069999999996"/>
    <n v="1.9918557498669865E-3"/>
    <n v="0.51254069999999996"/>
    <n v="1.9918557498669865E-3"/>
    <s v="Household"/>
    <n v="1.2235046483073144"/>
    <n v="1.2713909840378879"/>
    <m/>
    <n v="2.4370447687165004E-3"/>
    <n v="2.5324274418813703E-3"/>
    <s v="2501011012"/>
    <s v="Miscellaneous Non-Industrial Not Elsewhere Classified"/>
    <s v="Storage and Transport"/>
    <s v="Petroleum and Petroleum Product Storage"/>
    <s v="Residential Portable Gas Cans"/>
    <s v="Evaporation (includes Diurnal losses)"/>
    <x v="1"/>
    <m/>
    <s v="2501011012-51685-VOC"/>
    <m/>
  </r>
  <r>
    <s v="District of Columbia"/>
    <x v="6"/>
    <x v="1"/>
    <n v="0.99147689999999999"/>
    <n v="0.99206823150966505"/>
    <n v="3.0378486022259398E-3"/>
    <n v="3.0621367621087303E-3"/>
    <n v="0.99147689999999999"/>
    <n v="3.0360378642716014E-3"/>
    <n v="0.99147689999999999"/>
    <n v="3.0360378642716014E-3"/>
    <s v="No Growth"/>
    <n v="1"/>
    <n v="1"/>
    <m/>
    <n v="3.0378486022259398E-3"/>
    <n v="3.0378486022259398E-3"/>
    <s v="2501011014"/>
    <s v="Miscellaneous Non-Industrial Not Elsewhere Classified"/>
    <s v="Storage and Transport"/>
    <s v="Petroleum and Petroleum Product Storage"/>
    <s v="Residential Portable Gas Cans"/>
    <s v="Refilling at the Pump - Vapor Displacement"/>
    <x v="1"/>
    <m/>
    <s v="2501011014-11001-VOC"/>
    <m/>
  </r>
  <r>
    <s v="Maryland"/>
    <x v="7"/>
    <x v="1"/>
    <n v="0.25769629999999999"/>
    <n v="0.257849993890512"/>
    <n v="7.8957194540164898E-4"/>
    <n v="3.0621367621087329E-3"/>
    <n v="0.25769629999999999"/>
    <n v="7.8910131368940069E-4"/>
    <n v="0.25769629999999999"/>
    <n v="7.8910131368940069E-4"/>
    <s v="Gas Sales"/>
    <n v="0.9726431554456072"/>
    <n v="0.94819182842192828"/>
    <m/>
    <n v="7.6797174842678658E-4"/>
    <n v="7.4866566658104853E-4"/>
    <s v="2501011014"/>
    <s v="Miscellaneous Non-Industrial Not Elsewhere Classified"/>
    <s v="Storage and Transport"/>
    <s v="Petroleum and Petroleum Product Storage"/>
    <s v="Residential Portable Gas Cans"/>
    <s v="Refilling at the Pump - Vapor Displacement"/>
    <x v="1"/>
    <m/>
    <s v="2501011014-24009-VOC"/>
    <m/>
  </r>
  <r>
    <s v="Maryland"/>
    <x v="0"/>
    <x v="1"/>
    <n v="0.4224347"/>
    <n v="0.42268664631250402"/>
    <n v="1.2943243185259601E-3"/>
    <n v="3.0621367621087086E-3"/>
    <n v="0.4224347"/>
    <n v="1.2935528244603636E-3"/>
    <n v="0.4224347"/>
    <n v="1.2935528244603636E-3"/>
    <s v="Gas Sales"/>
    <n v="0.9726431554456072"/>
    <n v="0.94819182842192828"/>
    <m/>
    <n v="1.2589156893410751E-3"/>
    <n v="1.2272677421540964E-3"/>
    <s v="2501011014"/>
    <s v="Miscellaneous Non-Industrial Not Elsewhere Classified"/>
    <s v="Storage and Transport"/>
    <s v="Petroleum and Petroleum Product Storage"/>
    <s v="Residential Portable Gas Cans"/>
    <s v="Refilling at the Pump - Vapor Displacement"/>
    <x v="1"/>
    <m/>
    <s v="2501011014-24017-VOC"/>
    <m/>
  </r>
  <r>
    <s v="Maryland"/>
    <x v="1"/>
    <x v="1"/>
    <n v="1.5608850000000001"/>
    <n v="1.56181593493501"/>
    <n v="4.7824939900117103E-3"/>
    <n v="3.0621367621087299E-3"/>
    <n v="1.5608850000000001"/>
    <n v="4.7796433399240855E-3"/>
    <n v="1.5608850000000001"/>
    <n v="4.7796433399240855E-3"/>
    <s v="Gas Sales"/>
    <n v="0.9726431554456072"/>
    <n v="0.94819182842192828"/>
    <m/>
    <n v="4.6516600453446423E-3"/>
    <n v="4.5347217208060869E-3"/>
    <s v="2501011014"/>
    <s v="Miscellaneous Non-Industrial Not Elsewhere Classified"/>
    <s v="Storage and Transport"/>
    <s v="Petroleum and Petroleum Product Storage"/>
    <s v="Residential Portable Gas Cans"/>
    <s v="Refilling at the Pump - Vapor Displacement"/>
    <x v="1"/>
    <m/>
    <s v="2501011014-24021-VOC"/>
    <m/>
  </r>
  <r>
    <s v="Maryland"/>
    <x v="8"/>
    <x v="1"/>
    <n v="6.1888339999999999"/>
    <n v="6.1925251122713103"/>
    <n v="1.8962358796567401E-2"/>
    <n v="3.062136762108719E-3"/>
    <n v="6.1888339999999999"/>
    <n v="1.8951056105988351E-2"/>
    <n v="6.1888339999999999"/>
    <n v="1.8951056105988351E-2"/>
    <s v="Gas Sales"/>
    <n v="0.9726431554456072"/>
    <n v="0.94819182842192828"/>
    <m/>
    <n v="1.8443608494585085E-2"/>
    <n v="1.7979953658509878E-2"/>
    <s v="2501011014"/>
    <s v="Miscellaneous Non-Industrial Not Elsewhere Classified"/>
    <s v="Storage and Transport"/>
    <s v="Petroleum and Petroleum Product Storage"/>
    <s v="Residential Portable Gas Cans"/>
    <s v="Refilling at the Pump - Vapor Displacement"/>
    <x v="1"/>
    <m/>
    <s v="2501011014-24031-VOC"/>
    <m/>
  </r>
  <r>
    <s v="Maryland"/>
    <x v="2"/>
    <x v="1"/>
    <n v="3.5831110000000002"/>
    <n v="3.5852480204761501"/>
    <n v="1.0978519764777501E-2"/>
    <n v="3.0621367621087104E-3"/>
    <n v="3.5831110000000002"/>
    <n v="1.0971975915816104E-2"/>
    <n v="3.5831110000000002"/>
    <n v="1.0971975915816104E-2"/>
    <s v="Gas Sales"/>
    <n v="0.9726431554456072"/>
    <n v="0.94819182842192828"/>
    <m/>
    <n v="1.0678182106135154E-2"/>
    <n v="1.0409742729130656E-2"/>
    <s v="2501011014"/>
    <s v="Miscellaneous Non-Industrial Not Elsewhere Classified"/>
    <s v="Storage and Transport"/>
    <s v="Petroleum and Petroleum Product Storage"/>
    <s v="Residential Portable Gas Cans"/>
    <s v="Refilling at the Pump - Vapor Displacement"/>
    <x v="1"/>
    <m/>
    <s v="2501011014-24033-VOC"/>
    <m/>
  </r>
  <r>
    <s v="Virginia"/>
    <x v="3"/>
    <x v="1"/>
    <n v="0.55459259999999999"/>
    <n v="0.55492336724168501"/>
    <n v="1.69925124298392E-3"/>
    <n v="3.0621367621087173E-3"/>
    <n v="0.55459259999999999"/>
    <n v="1.6982383884534551E-3"/>
    <n v="0.55459259999999999"/>
    <n v="1.6982383884534551E-3"/>
    <s v="Household"/>
    <n v="1.1397376286947856"/>
    <n v="1.2011613445734435"/>
    <m/>
    <n v="1.9367005822351598E-3"/>
    <n v="2.0410749077906603E-3"/>
    <s v="2501011014"/>
    <s v="Miscellaneous Non-Industrial Not Elsewhere Classified"/>
    <s v="Storage and Transport"/>
    <s v="Petroleum and Petroleum Product Storage"/>
    <s v="Residential Portable Gas Cans"/>
    <s v="Refilling at the Pump - Vapor Displacement"/>
    <x v="1"/>
    <m/>
    <s v="2501011014-51013-VOC"/>
    <m/>
  </r>
  <r>
    <s v="Virginia"/>
    <x v="9"/>
    <x v="1"/>
    <n v="6.5607699999999998"/>
    <n v="6.5646829404110898"/>
    <n v="2.0101956963420899E-2"/>
    <n v="3.0621367621087403E-3"/>
    <n v="6.5607699999999998"/>
    <n v="2.0089975004740159E-2"/>
    <n v="6.5607699999999998"/>
    <n v="2.0089975004740159E-2"/>
    <s v="Household"/>
    <n v="1.0814934606026543"/>
    <n v="1.1184839432941809"/>
    <m/>
    <n v="2.1740135001255691E-2"/>
    <n v="2.2483716092376926E-2"/>
    <s v="2501011014"/>
    <s v="Miscellaneous Non-Industrial Not Elsewhere Classified"/>
    <s v="Storage and Transport"/>
    <s v="Petroleum and Petroleum Product Storage"/>
    <s v="Residential Portable Gas Cans"/>
    <s v="Refilling at the Pump - Vapor Displacement"/>
    <x v="1"/>
    <m/>
    <s v="2501011014-51059-VOC"/>
    <m/>
  </r>
  <r>
    <s v="Virginia"/>
    <x v="4"/>
    <x v="1"/>
    <n v="2.9109189999999998"/>
    <n v="2.9126551152103302"/>
    <n v="8.9189483036296105E-3"/>
    <n v="3.0621367621087368E-3"/>
    <n v="2.9109189999999998"/>
    <n v="8.9136320814208019E-3"/>
    <n v="2.9109189999999998"/>
    <n v="8.9136320814208019E-3"/>
    <s v="Household"/>
    <n v="1.1601324674885807"/>
    <n v="1.2078252690745861"/>
    <m/>
    <n v="1.034716150289291E-2"/>
    <n v="1.0772531134693758E-2"/>
    <s v="2501011014"/>
    <s v="Miscellaneous Non-Industrial Not Elsewhere Classified"/>
    <s v="Storage and Transport"/>
    <s v="Petroleum and Petroleum Product Storage"/>
    <s v="Residential Portable Gas Cans"/>
    <s v="Refilling at the Pump - Vapor Displacement"/>
    <x v="1"/>
    <m/>
    <s v="2501011014-51107-VOC"/>
    <m/>
  </r>
  <r>
    <s v="Virginia"/>
    <x v="10"/>
    <x v="1"/>
    <n v="1.7582139999999999"/>
    <n v="1.7592626248735901"/>
    <n v="5.3871027578293396E-3"/>
    <n v="3.0621367621087407E-3"/>
    <n v="1.7582139999999999"/>
    <n v="5.3838917250542571E-3"/>
    <n v="1.7582139999999999"/>
    <n v="5.3838917250542571E-3"/>
    <s v="Household"/>
    <n v="1.1119477562818929"/>
    <n v="1.1499012660434784"/>
    <m/>
    <n v="5.9901768244283319E-3"/>
    <n v="6.1946362815342715E-3"/>
    <s v="2501011014"/>
    <s v="Miscellaneous Non-Industrial Not Elsewhere Classified"/>
    <s v="Storage and Transport"/>
    <s v="Petroleum and Petroleum Product Storage"/>
    <s v="Residential Portable Gas Cans"/>
    <s v="Refilling at the Pump - Vapor Displacement"/>
    <x v="1"/>
    <m/>
    <s v="2501011014-51153-VOC"/>
    <m/>
  </r>
  <r>
    <s v="Virginia"/>
    <x v="11"/>
    <x v="1"/>
    <n v="0.5602762"/>
    <n v="0.56061035702491502"/>
    <n v="1.7166655834648899E-3"/>
    <n v="3.0621367621087255E-3"/>
    <n v="0.5602762"/>
    <n v="1.7156423489545808E-3"/>
    <n v="0.5602762"/>
    <n v="1.7156423489545808E-3"/>
    <s v="Household"/>
    <n v="1.2625227646667252"/>
    <n v="1.3839962822944272"/>
    <m/>
    <n v="2.1673293784443097E-3"/>
    <n v="2.3758587854582013E-3"/>
    <s v="2501011014"/>
    <s v="Miscellaneous Non-Industrial Not Elsewhere Classified"/>
    <s v="Storage and Transport"/>
    <s v="Petroleum and Petroleum Product Storage"/>
    <s v="Residential Portable Gas Cans"/>
    <s v="Refilling at the Pump - Vapor Displacement"/>
    <x v="1"/>
    <m/>
    <s v="2501011014-51510-VOC"/>
    <m/>
  </r>
  <r>
    <s v="Virginia"/>
    <x v="12"/>
    <x v="1"/>
    <n v="0.23160549999999999"/>
    <n v="0.23174363295091599"/>
    <n v="7.09630697843632E-4"/>
    <n v="3.0621367621087303E-3"/>
    <n v="0.23160549999999999"/>
    <n v="7.0920771585657356E-4"/>
    <n v="0.23160549999999999"/>
    <n v="7.0920771585657356E-4"/>
    <s v="Household"/>
    <n v="1.3521378637619899"/>
    <n v="1.4357624776459113"/>
    <m/>
    <n v="9.5951853584221871E-4"/>
    <n v="1.01886112894957E-3"/>
    <s v="2501011014"/>
    <s v="Miscellaneous Non-Industrial Not Elsewhere Classified"/>
    <s v="Storage and Transport"/>
    <s v="Petroleum and Petroleum Product Storage"/>
    <s v="Residential Portable Gas Cans"/>
    <s v="Refilling at the Pump - Vapor Displacement"/>
    <x v="1"/>
    <m/>
    <s v="2501011014-51600-VOC"/>
    <m/>
  </r>
  <r>
    <s v="Virginia"/>
    <x v="13"/>
    <x v="1"/>
    <n v="0.14123060000000001"/>
    <n v="0.14131483202185399"/>
    <n v="4.32725342165341E-4"/>
    <n v="3.0621367621087438E-3"/>
    <n v="0.14123060000000001"/>
    <n v="4.3246741219467517E-4"/>
    <n v="0.14123060000000001"/>
    <n v="4.3246741219467517E-4"/>
    <s v="Household"/>
    <n v="1.418661257606491"/>
    <n v="1.5455141207676706"/>
    <m/>
    <n v="6.1389067811448174E-4"/>
    <n v="6.6878312673055644E-4"/>
    <s v="2501011014"/>
    <s v="Miscellaneous Non-Industrial Not Elsewhere Classified"/>
    <s v="Storage and Transport"/>
    <s v="Petroleum and Petroleum Product Storage"/>
    <s v="Residential Portable Gas Cans"/>
    <s v="Refilling at the Pump - Vapor Displacement"/>
    <x v="1"/>
    <m/>
    <s v="2501011014-51610-VOC"/>
    <m/>
  </r>
  <r>
    <s v="Virginia"/>
    <x v="5"/>
    <x v="1"/>
    <n v="0.11079120000000001"/>
    <n v="0.110857277512803"/>
    <n v="3.3946014481924398E-4"/>
    <n v="3.0621367621087342E-3"/>
    <n v="0.11079120000000001"/>
    <n v="3.3925780643814124E-4"/>
    <n v="0.11079120000000001"/>
    <n v="3.3925780643814124E-4"/>
    <s v="Household"/>
    <n v="1.0825877982730998"/>
    <n v="1.108533836185507"/>
    <m/>
    <n v="3.6749541078133296E-4"/>
    <n v="3.7630305656856432E-4"/>
    <s v="2501011014"/>
    <s v="Miscellaneous Non-Industrial Not Elsewhere Classified"/>
    <s v="Storage and Transport"/>
    <s v="Petroleum and Petroleum Product Storage"/>
    <s v="Residential Portable Gas Cans"/>
    <s v="Refilling at the Pump - Vapor Displacement"/>
    <x v="1"/>
    <m/>
    <s v="2501011014-51683-VOC"/>
    <m/>
  </r>
  <r>
    <s v="Virginia"/>
    <x v="14"/>
    <x v="1"/>
    <n v="0.13200629999999999"/>
    <n v="0.13208503051269699"/>
    <n v="4.0446242765718301E-4"/>
    <n v="3.062136762108732E-3"/>
    <n v="0.13200629999999999"/>
    <n v="4.0422134405995389E-4"/>
    <n v="0.13200629999999999"/>
    <n v="4.0422134405995389E-4"/>
    <s v="Household"/>
    <n v="1.2235046483073144"/>
    <n v="1.2713909840378879"/>
    <m/>
    <n v="4.9486166030422425E-4"/>
    <n v="5.1422988390541896E-4"/>
    <s v="2501011014"/>
    <s v="Miscellaneous Non-Industrial Not Elsewhere Classified"/>
    <s v="Storage and Transport"/>
    <s v="Petroleum and Petroleum Product Storage"/>
    <s v="Residential Portable Gas Cans"/>
    <s v="Refilling at the Pump - Vapor Displacement"/>
    <x v="1"/>
    <m/>
    <s v="2501011014-51685-VOC"/>
    <m/>
  </r>
  <r>
    <s v="District of Columbia"/>
    <x v="6"/>
    <x v="1"/>
    <n v="0.63058639999999999"/>
    <n v="0.63058639999911703"/>
    <n v="2.4506095742760801E-3"/>
    <n v="3.8862391803557951E-3"/>
    <n v="0.63058639999999999"/>
    <n v="2.4506095742795114E-3"/>
    <n v="0.63058639999999999"/>
    <n v="2.4506095742795114E-3"/>
    <s v="Employment"/>
    <n v="1.1125759036334977"/>
    <n v="1.1554041707984846"/>
    <m/>
    <n v="2.7264891615531111E-3"/>
    <n v="2.8314445231172815E-3"/>
    <s v="2501012011"/>
    <s v="Miscellaneous Non-Industrial Not Elsewhere Classified"/>
    <s v="Storage and Transport"/>
    <s v="Petroleum and Petroleum Product Storage"/>
    <s v="Commercial Portable Gas Cans"/>
    <s v="Permeation"/>
    <x v="1"/>
    <m/>
    <s v="2501012011-11001-VOC"/>
    <m/>
  </r>
  <r>
    <s v="Maryland"/>
    <x v="7"/>
    <x v="1"/>
    <n v="5.5426070000000001E-2"/>
    <n v="5.5426069999922299E-2"/>
    <n v="2.1539896484684101E-4"/>
    <n v="3.8862391803557959E-3"/>
    <n v="5.5426070000000001E-2"/>
    <n v="2.1539896484714296E-4"/>
    <n v="5.5426070000000001E-2"/>
    <n v="2.1539896484714296E-4"/>
    <s v="Gas Sales"/>
    <n v="0.9726431554456072"/>
    <n v="0.94819182842192828"/>
    <m/>
    <n v="2.0950632884834887E-4"/>
    <n v="2.0423953831831684E-4"/>
    <s v="2501012011"/>
    <s v="Miscellaneous Non-Industrial Not Elsewhere Classified"/>
    <s v="Storage and Transport"/>
    <s v="Petroleum and Petroleum Product Storage"/>
    <s v="Commercial Portable Gas Cans"/>
    <s v="Permeation"/>
    <x v="1"/>
    <m/>
    <s v="2501012011-24009-VOC"/>
    <m/>
  </r>
  <r>
    <s v="Maryland"/>
    <x v="0"/>
    <x v="1"/>
    <n v="9.0858460000000002E-2"/>
    <n v="9.0858459999872895E-2"/>
    <n v="3.5309770711829499E-4"/>
    <n v="3.886239180355786E-3"/>
    <n v="9.0858460000000002E-2"/>
    <n v="3.5309770711878895E-4"/>
    <n v="9.0858460000000002E-2"/>
    <n v="3.5309770711878895E-4"/>
    <s v="Gas Sales"/>
    <n v="0.9726431554456072"/>
    <n v="0.94819182842192828"/>
    <m/>
    <n v="3.434380680321473E-4"/>
    <n v="3.3480436052408662E-4"/>
    <s v="2501012011"/>
    <s v="Miscellaneous Non-Industrial Not Elsewhere Classified"/>
    <s v="Storage and Transport"/>
    <s v="Petroleum and Petroleum Product Storage"/>
    <s v="Commercial Portable Gas Cans"/>
    <s v="Permeation"/>
    <x v="1"/>
    <m/>
    <s v="2501012011-24017-VOC"/>
    <m/>
  </r>
  <r>
    <s v="Maryland"/>
    <x v="1"/>
    <x v="1"/>
    <n v="0.33571970000000001"/>
    <n v="0.335719699999529"/>
    <n v="1.30468705175547E-3"/>
    <n v="3.8862391803558159E-3"/>
    <n v="0.33571970000000001"/>
    <n v="1.3046870517573004E-3"/>
    <n v="0.33571970000000001"/>
    <n v="1.3046870517573004E-3"/>
    <s v="Gas Sales"/>
    <n v="0.9726431554456072"/>
    <n v="0.94819182842192828"/>
    <m/>
    <n v="1.2689949308884666E-3"/>
    <n v="1.237093601122434E-3"/>
    <s v="2501012011"/>
    <s v="Miscellaneous Non-Industrial Not Elsewhere Classified"/>
    <s v="Storage and Transport"/>
    <s v="Petroleum and Petroleum Product Storage"/>
    <s v="Commercial Portable Gas Cans"/>
    <s v="Permeation"/>
    <x v="1"/>
    <m/>
    <s v="2501012011-24021-VOC"/>
    <m/>
  </r>
  <r>
    <s v="Maryland"/>
    <x v="8"/>
    <x v="1"/>
    <n v="1.3311120000000001"/>
    <n v="1.33111199999813"/>
    <n v="5.1730196078345198E-3"/>
    <n v="3.8862391803558128E-3"/>
    <n v="1.3311120000000001"/>
    <n v="5.1730196078417874E-3"/>
    <n v="1.3311120000000001"/>
    <n v="5.1730196078417874E-3"/>
    <s v="Gas Sales"/>
    <n v="0.9726431554456072"/>
    <n v="0.94819182842192828"/>
    <m/>
    <n v="5.0315021145461644E-3"/>
    <n v="4.9050149204151001E-3"/>
    <s v="2501012011"/>
    <s v="Miscellaneous Non-Industrial Not Elsewhere Classified"/>
    <s v="Storage and Transport"/>
    <s v="Petroleum and Petroleum Product Storage"/>
    <s v="Commercial Portable Gas Cans"/>
    <s v="Permeation"/>
    <x v="1"/>
    <m/>
    <s v="2501012011-24031-VOC"/>
    <m/>
  </r>
  <r>
    <s v="Maryland"/>
    <x v="2"/>
    <x v="1"/>
    <n v="0.77066590000000001"/>
    <n v="0.77066589999892399"/>
    <n v="2.9949920155399701E-3"/>
    <n v="3.8862391803557829E-3"/>
    <n v="0.77066590000000001"/>
    <n v="2.9949920155441516E-3"/>
    <n v="0.77066590000000001"/>
    <n v="2.9949920155441516E-3"/>
    <s v="Gas Sales"/>
    <n v="0.9726431554456072"/>
    <n v="0.94819182842192828"/>
    <m/>
    <n v="2.9130584845291955E-3"/>
    <n v="2.8398269553239204E-3"/>
    <s v="2501012011"/>
    <s v="Miscellaneous Non-Industrial Not Elsewhere Classified"/>
    <s v="Storage and Transport"/>
    <s v="Petroleum and Petroleum Product Storage"/>
    <s v="Commercial Portable Gas Cans"/>
    <s v="Permeation"/>
    <x v="1"/>
    <m/>
    <s v="2501012011-24033-VOC"/>
    <m/>
  </r>
  <r>
    <s v="Virginia"/>
    <x v="3"/>
    <x v="1"/>
    <n v="0.1244006"/>
    <n v="0.124400599999825"/>
    <n v="4.8345048577909199E-4"/>
    <n v="3.8862391803558189E-3"/>
    <n v="0.1244006"/>
    <n v="4.8345048577977211E-4"/>
    <n v="0.1244006"/>
    <n v="4.8345048577977211E-4"/>
    <s v="Employment"/>
    <n v="1.1056036674427163"/>
    <n v="1.1792000057596272"/>
    <m/>
    <n v="5.3450463010432689E-4"/>
    <n v="5.7008481561519983E-4"/>
    <s v="2501012011"/>
    <s v="Miscellaneous Non-Industrial Not Elsewhere Classified"/>
    <s v="Storage and Transport"/>
    <s v="Petroleum and Petroleum Product Storage"/>
    <s v="Commercial Portable Gas Cans"/>
    <s v="Permeation"/>
    <x v="1"/>
    <m/>
    <s v="2501012011-51013-VOC"/>
    <m/>
  </r>
  <r>
    <s v="Virginia"/>
    <x v="9"/>
    <x v="1"/>
    <n v="1.4716469999999999"/>
    <n v="1.47164699999793"/>
    <n v="5.7191722310450501E-3"/>
    <n v="3.8862391803558155E-3"/>
    <n v="1.4716469999999999"/>
    <n v="5.7191722310530949E-3"/>
    <n v="1.4716469999999999"/>
    <n v="5.7191722310530949E-3"/>
    <s v="Employment"/>
    <n v="1.1407331378648504"/>
    <n v="1.1888354812229924"/>
    <m/>
    <n v="6.5240492851095372E-3"/>
    <n v="6.7991548714916175E-3"/>
    <s v="2501012011"/>
    <s v="Miscellaneous Non-Industrial Not Elsewhere Classified"/>
    <s v="Storage and Transport"/>
    <s v="Petroleum and Petroleum Product Storage"/>
    <s v="Commercial Portable Gas Cans"/>
    <s v="Permeation"/>
    <x v="1"/>
    <m/>
    <s v="2501012011-51059-VOC"/>
    <m/>
  </r>
  <r>
    <s v="Virginia"/>
    <x v="4"/>
    <x v="1"/>
    <n v="0.65294830000000004"/>
    <n v="0.65294829999908599"/>
    <n v="2.5375132662031601E-3"/>
    <n v="3.8862391803557985E-3"/>
    <n v="0.65294830000000004"/>
    <n v="2.537513266206712E-3"/>
    <n v="0.65294830000000004"/>
    <n v="2.537513266206712E-3"/>
    <s v="Employment"/>
    <n v="1.1820289336364709"/>
    <n v="1.2460772431295832"/>
    <m/>
    <n v="2.9994141001385196E-3"/>
    <n v="3.1619375351551781E-3"/>
    <s v="2501012011"/>
    <s v="Miscellaneous Non-Industrial Not Elsewhere Classified"/>
    <s v="Storage and Transport"/>
    <s v="Petroleum and Petroleum Product Storage"/>
    <s v="Commercial Portable Gas Cans"/>
    <s v="Permeation"/>
    <x v="1"/>
    <m/>
    <s v="2501012011-51107-VOC"/>
    <m/>
  </r>
  <r>
    <s v="Virginia"/>
    <x v="10"/>
    <x v="1"/>
    <n v="0.39438499999999999"/>
    <n v="0.39438499999944698"/>
    <n v="1.5326744391424699E-3"/>
    <n v="3.886239180355792E-3"/>
    <n v="0.39438499999999999"/>
    <n v="1.532674439144619E-3"/>
    <n v="0.39438499999999999"/>
    <n v="1.532674439144619E-3"/>
    <s v="Employment"/>
    <n v="1.1898949472362377"/>
    <n v="1.2771251790739548"/>
    <m/>
    <n v="1.8237215708937595E-3"/>
    <n v="1.9574171175519E-3"/>
    <s v="2501012011"/>
    <s v="Miscellaneous Non-Industrial Not Elsewhere Classified"/>
    <s v="Storage and Transport"/>
    <s v="Petroleum and Petroleum Product Storage"/>
    <s v="Commercial Portable Gas Cans"/>
    <s v="Permeation"/>
    <x v="1"/>
    <m/>
    <s v="2501012011-51153-VOC"/>
    <m/>
  </r>
  <r>
    <s v="Virginia"/>
    <x v="11"/>
    <x v="1"/>
    <n v="0.1256756"/>
    <n v="0.125675599999824"/>
    <n v="4.8840544073403902E-4"/>
    <n v="3.8862391803557968E-3"/>
    <n v="0.1256756"/>
    <n v="4.8840544073472294E-4"/>
    <n v="0.1256756"/>
    <n v="4.8840544073472294E-4"/>
    <s v="Employment"/>
    <n v="1.0072672441829524"/>
    <n v="1.0751618720988678"/>
    <m/>
    <n v="4.919548023321358E-4"/>
    <n v="5.25114908002882E-4"/>
    <s v="2501012011"/>
    <s v="Miscellaneous Non-Industrial Not Elsewhere Classified"/>
    <s v="Storage and Transport"/>
    <s v="Petroleum and Petroleum Product Storage"/>
    <s v="Commercial Portable Gas Cans"/>
    <s v="Permeation"/>
    <x v="1"/>
    <m/>
    <s v="2501012011-51510-VOC"/>
    <m/>
  </r>
  <r>
    <s v="Virginia"/>
    <x v="12"/>
    <x v="1"/>
    <n v="5.195143E-2"/>
    <n v="5.19514299999271E-2"/>
    <n v="2.0189568274122901E-4"/>
    <n v="3.8862391803558115E-3"/>
    <n v="5.195143E-2"/>
    <n v="2.0189568274151231E-4"/>
    <n v="5.195143E-2"/>
    <n v="2.0189568274151231E-4"/>
    <s v="Employment"/>
    <n v="1.0625592417061611"/>
    <n v="1.0767772511848339"/>
    <m/>
    <n v="2.1452612355726797E-4"/>
    <n v="2.1739667828818589E-4"/>
    <s v="2501012011"/>
    <s v="Miscellaneous Non-Industrial Not Elsewhere Classified"/>
    <s v="Storage and Transport"/>
    <s v="Petroleum and Petroleum Product Storage"/>
    <s v="Commercial Portable Gas Cans"/>
    <s v="Permeation"/>
    <x v="1"/>
    <m/>
    <s v="2501012011-51600-VOC"/>
    <m/>
  </r>
  <r>
    <s v="Virginia"/>
    <x v="13"/>
    <x v="1"/>
    <n v="3.1679430000000001E-2"/>
    <n v="3.1679429999955697E-2"/>
    <n v="1.23113842077166E-4"/>
    <n v="3.8862391803557756E-3"/>
    <n v="3.1679430000000001E-2"/>
    <n v="1.2311384207733817E-4"/>
    <n v="3.1679430000000001E-2"/>
    <n v="1.2311384207733817E-4"/>
    <s v="Employment"/>
    <n v="1.2446203080415557"/>
    <n v="1.3259344505225987"/>
    <m/>
    <n v="1.5322998805026179E-4"/>
    <n v="1.6324088454631308E-4"/>
    <s v="2501012011"/>
    <s v="Miscellaneous Non-Industrial Not Elsewhere Classified"/>
    <s v="Storage and Transport"/>
    <s v="Petroleum and Petroleum Product Storage"/>
    <s v="Commercial Portable Gas Cans"/>
    <s v="Permeation"/>
    <x v="1"/>
    <m/>
    <s v="2501012011-51610-VOC"/>
    <m/>
  </r>
  <r>
    <s v="Virginia"/>
    <x v="5"/>
    <x v="1"/>
    <n v="2.4851580000000002E-2"/>
    <n v="2.4851579999965099E-2"/>
    <n v="9.6579183889611503E-5"/>
    <n v="3.886239180355822E-3"/>
    <n v="2.4851580000000002E-2"/>
    <n v="9.6579183889747151E-5"/>
    <n v="2.4851580000000002E-2"/>
    <n v="9.6579183889747151E-5"/>
    <s v="Employment"/>
    <n v="1.0626817271189477"/>
    <n v="1.0893103528916537"/>
    <m/>
    <n v="1.0263293393955081E-4"/>
    <n v="1.0520470488478062E-4"/>
    <s v="2501012011"/>
    <s v="Miscellaneous Non-Industrial Not Elsewhere Classified"/>
    <s v="Storage and Transport"/>
    <s v="Petroleum and Petroleum Product Storage"/>
    <s v="Commercial Portable Gas Cans"/>
    <s v="Permeation"/>
    <x v="1"/>
    <m/>
    <s v="2501012011-51683-VOC"/>
    <m/>
  </r>
  <r>
    <s v="Virginia"/>
    <x v="14"/>
    <x v="1"/>
    <n v="2.9610339999999999E-2"/>
    <n v="2.9610339999958501E-2"/>
    <n v="1.1507286345149499E-4"/>
    <n v="3.8862391803557903E-3"/>
    <n v="2.9610339999999999E-2"/>
    <n v="1.1507286345165627E-4"/>
    <n v="2.9610339999999999E-2"/>
    <n v="1.1507286345165627E-4"/>
    <s v="Employment"/>
    <n v="1.1233017518770112"/>
    <n v="1.1478816589202718"/>
    <m/>
    <n v="1.2926154910856841E-4"/>
    <n v="1.32090029395408E-4"/>
    <s v="2501012011"/>
    <s v="Miscellaneous Non-Industrial Not Elsewhere Classified"/>
    <s v="Storage and Transport"/>
    <s v="Petroleum and Petroleum Product Storage"/>
    <s v="Commercial Portable Gas Cans"/>
    <s v="Permeation"/>
    <x v="1"/>
    <m/>
    <s v="2501012011-51685-VOC"/>
    <m/>
  </r>
  <r>
    <s v="District of Columbia"/>
    <x v="6"/>
    <x v="1"/>
    <n v="0.51722060000000003"/>
    <n v="0.51722059999927406"/>
    <n v="2.0100429606043201E-3"/>
    <n v="3.886239180355812E-3"/>
    <n v="0.51722060000000003"/>
    <n v="2.0100429606071412E-3"/>
    <n v="0.51722060000000003"/>
    <n v="2.0100429606071412E-3"/>
    <s v="Employment"/>
    <n v="1.1125759036334977"/>
    <n v="1.1554041707984846"/>
    <m/>
    <n v="2.2363253632365025E-3"/>
    <n v="2.3224120201663654E-3"/>
    <s v="2501012012"/>
    <s v="Miscellaneous Non-Industrial Not Elsewhere Classified"/>
    <s v="Storage and Transport"/>
    <s v="Petroleum and Petroleum Product Storage"/>
    <s v="Commercial Portable Gas Cans"/>
    <s v="Evaporation (includes Diurnal losses)"/>
    <x v="1"/>
    <m/>
    <s v="2501012012-11001-VOC"/>
    <m/>
  </r>
  <r>
    <s v="Maryland"/>
    <x v="7"/>
    <x v="1"/>
    <n v="4.5461660000000001E-2"/>
    <n v="4.5461659999936503E-2"/>
    <n v="1.7667488429576599E-4"/>
    <n v="3.8862391803557712E-3"/>
    <n v="4.5461660000000001E-2"/>
    <n v="1.7667488429601275E-4"/>
    <n v="4.5461660000000001E-2"/>
    <n v="1.7667488429601275E-4"/>
    <s v="Gas Sales"/>
    <n v="0.9726431554456072"/>
    <n v="0.94819182842192828"/>
    <m/>
    <n v="1.718416169494214E-4"/>
    <n v="1.6752168157663499E-4"/>
    <s v="2501012012"/>
    <s v="Miscellaneous Non-Industrial Not Elsewhere Classified"/>
    <s v="Storage and Transport"/>
    <s v="Petroleum and Petroleum Product Storage"/>
    <s v="Commercial Portable Gas Cans"/>
    <s v="Evaporation (includes Diurnal losses)"/>
    <x v="1"/>
    <m/>
    <s v="2501012012-24009-VOC"/>
    <m/>
  </r>
  <r>
    <s v="Maryland"/>
    <x v="0"/>
    <x v="1"/>
    <n v="7.4524069999999998E-2"/>
    <n v="7.4524069999895498E-2"/>
    <n v="2.8961836071317299E-4"/>
    <n v="3.8862391803558111E-3"/>
    <n v="7.4524069999999998E-2"/>
    <n v="2.8961836071357907E-4"/>
    <n v="7.4524069999999998E-2"/>
    <n v="2.8961836071357907E-4"/>
    <s v="Gas Sales"/>
    <n v="0.9726431554456072"/>
    <n v="0.94819182842192828"/>
    <m/>
    <n v="2.8169531623904465E-4"/>
    <n v="2.7461376298918506E-4"/>
    <s v="2501012012"/>
    <s v="Miscellaneous Non-Industrial Not Elsewhere Classified"/>
    <s v="Storage and Transport"/>
    <s v="Petroleum and Petroleum Product Storage"/>
    <s v="Commercial Portable Gas Cans"/>
    <s v="Evaporation (includes Diurnal losses)"/>
    <x v="1"/>
    <m/>
    <s v="2501012012-24017-VOC"/>
    <m/>
  </r>
  <r>
    <s v="Maryland"/>
    <x v="1"/>
    <x v="1"/>
    <n v="0.27536460000000001"/>
    <n v="0.27536459999961399"/>
    <n v="1.0701326974014999E-3"/>
    <n v="3.8862391803557903E-3"/>
    <n v="0.27536460000000001"/>
    <n v="1.070132697403E-3"/>
    <n v="0.27536460000000001"/>
    <n v="1.070132697403E-3"/>
    <s v="Gas Sales"/>
    <n v="0.9726431554456072"/>
    <n v="0.94819182842192828"/>
    <m/>
    <n v="1.0408572435461141E-3"/>
    <n v="1.0146910790032183E-3"/>
    <s v="2501012012"/>
    <s v="Miscellaneous Non-Industrial Not Elsewhere Classified"/>
    <s v="Storage and Transport"/>
    <s v="Petroleum and Petroleum Product Storage"/>
    <s v="Commercial Portable Gas Cans"/>
    <s v="Evaporation (includes Diurnal losses)"/>
    <x v="1"/>
    <m/>
    <s v="2501012012-24021-VOC"/>
    <m/>
  </r>
  <r>
    <s v="Maryland"/>
    <x v="8"/>
    <x v="1"/>
    <n v="1.091807"/>
    <n v="1.0918069999984701"/>
    <n v="4.2430231407807797E-3"/>
    <n v="3.8862391803558003E-3"/>
    <n v="1.091807"/>
    <n v="4.2430231407867254E-3"/>
    <n v="1.091807"/>
    <n v="4.2430231407867254E-3"/>
    <s v="Gas Sales"/>
    <n v="0.9726431554456072"/>
    <n v="0.94819182842192828"/>
    <m/>
    <n v="4.1269474162777481E-3"/>
    <n v="4.02319986989348E-3"/>
    <s v="2501012012"/>
    <s v="Miscellaneous Non-Industrial Not Elsewhere Classified"/>
    <s v="Storage and Transport"/>
    <s v="Petroleum and Petroleum Product Storage"/>
    <s v="Commercial Portable Gas Cans"/>
    <s v="Evaporation (includes Diurnal losses)"/>
    <x v="1"/>
    <m/>
    <s v="2501012012-24031-VOC"/>
    <m/>
  </r>
  <r>
    <s v="Maryland"/>
    <x v="2"/>
    <x v="1"/>
    <n v="0.63211689999999998"/>
    <n v="0.63211689999911502"/>
    <n v="2.4565574633416101E-3"/>
    <n v="3.8862391803558003E-3"/>
    <n v="0.63211689999999998"/>
    <n v="2.4565574633450492E-3"/>
    <n v="0.63211689999999998"/>
    <n v="2.4565574633450492E-3"/>
    <s v="Gas Sales"/>
    <n v="0.9726431554456072"/>
    <n v="0.94819182842192828"/>
    <m/>
    <n v="2.3893538026780402E-3"/>
    <n v="2.3292877127894154E-3"/>
    <s v="2501012012"/>
    <s v="Miscellaneous Non-Industrial Not Elsewhere Classified"/>
    <s v="Storage and Transport"/>
    <s v="Petroleum and Petroleum Product Storage"/>
    <s v="Commercial Portable Gas Cans"/>
    <s v="Evaporation (includes Diurnal losses)"/>
    <x v="1"/>
    <m/>
    <s v="2501012012-24033-VOC"/>
    <m/>
  </r>
  <r>
    <s v="Virginia"/>
    <x v="3"/>
    <x v="1"/>
    <n v="0.1020361"/>
    <n v="0.10203609999985599"/>
    <n v="3.9653668963014603E-4"/>
    <n v="3.8862391803558315E-3"/>
    <n v="0.1020361"/>
    <n v="3.9653668963070569E-4"/>
    <n v="0.1020361"/>
    <n v="3.9653668963070569E-4"/>
    <s v="Employment"/>
    <n v="1.1056036674427163"/>
    <n v="1.1792000057596272"/>
    <m/>
    <n v="4.3841241833068357E-4"/>
    <n v="4.6759606669577171E-4"/>
    <s v="2501012012"/>
    <s v="Miscellaneous Non-Industrial Not Elsewhere Classified"/>
    <s v="Storage and Transport"/>
    <s v="Petroleum and Petroleum Product Storage"/>
    <s v="Commercial Portable Gas Cans"/>
    <s v="Evaporation (includes Diurnal losses)"/>
    <x v="1"/>
    <m/>
    <s v="2501012012-51013-VOC"/>
    <m/>
  </r>
  <r>
    <s v="Virginia"/>
    <x v="9"/>
    <x v="1"/>
    <n v="1.207076"/>
    <n v="1.2070759999983001"/>
    <n v="4.6909860448605799E-3"/>
    <n v="3.8862391803558237E-3"/>
    <n v="1.207076"/>
    <n v="4.6909860448671866E-3"/>
    <n v="1.207076"/>
    <n v="4.6909860448671866E-3"/>
    <s v="Employment"/>
    <n v="1.1407331378648504"/>
    <n v="1.1888354812229924"/>
    <m/>
    <n v="5.3511632306340335E-3"/>
    <n v="5.5768106520521698E-3"/>
    <s v="2501012012"/>
    <s v="Miscellaneous Non-Industrial Not Elsewhere Classified"/>
    <s v="Storage and Transport"/>
    <s v="Petroleum and Petroleum Product Storage"/>
    <s v="Commercial Portable Gas Cans"/>
    <s v="Evaporation (includes Diurnal losses)"/>
    <x v="1"/>
    <m/>
    <s v="2501012012-51059-VOC"/>
    <m/>
  </r>
  <r>
    <s v="Virginia"/>
    <x v="4"/>
    <x v="1"/>
    <n v="0.53556230000000005"/>
    <n v="0.53556229999925098"/>
    <n v="2.08132319377855E-3"/>
    <n v="3.8862391803557886E-3"/>
    <n v="0.53556230000000005"/>
    <n v="2.0813231937814613E-3"/>
    <n v="0.53556230000000005"/>
    <n v="2.0813231937814613E-3"/>
    <s v="Employment"/>
    <n v="1.1820289336364709"/>
    <n v="1.2460772431295832"/>
    <m/>
    <n v="2.4601842352949131E-3"/>
    <n v="2.5934894673652351E-3"/>
    <s v="2501012012"/>
    <s v="Miscellaneous Non-Industrial Not Elsewhere Classified"/>
    <s v="Storage and Transport"/>
    <s v="Petroleum and Petroleum Product Storage"/>
    <s v="Commercial Portable Gas Cans"/>
    <s v="Evaporation (includes Diurnal losses)"/>
    <x v="1"/>
    <m/>
    <s v="2501012012-51107-VOC"/>
    <m/>
  </r>
  <r>
    <s v="Virginia"/>
    <x v="10"/>
    <x v="1"/>
    <n v="0.32348310000000002"/>
    <n v="0.323483099999547"/>
    <n v="1.25713269740119E-3"/>
    <n v="3.8862391803557912E-3"/>
    <n v="0.32348310000000002"/>
    <n v="1.2571326974029505E-3"/>
    <n v="0.32348310000000002"/>
    <n v="1.2571326974029505E-3"/>
    <s v="Employment"/>
    <n v="1.1898949472362377"/>
    <n v="1.2771251790739548"/>
    <m/>
    <n v="1.4958558446431381E-3"/>
    <n v="1.6055158212882187E-3"/>
    <s v="2501012012"/>
    <s v="Miscellaneous Non-Industrial Not Elsewhere Classified"/>
    <s v="Storage and Transport"/>
    <s v="Petroleum and Petroleum Product Storage"/>
    <s v="Commercial Portable Gas Cans"/>
    <s v="Evaporation (includes Diurnal losses)"/>
    <x v="1"/>
    <m/>
    <s v="2501012012-51153-VOC"/>
    <m/>
  </r>
  <r>
    <s v="Virginia"/>
    <x v="11"/>
    <x v="1"/>
    <n v="0.1030819"/>
    <n v="0.103081899999855"/>
    <n v="4.0060091856495699E-4"/>
    <n v="3.8862391803558189E-3"/>
    <n v="0.1030819"/>
    <n v="4.006009185655205E-4"/>
    <n v="0.1030819"/>
    <n v="4.006009185655205E-4"/>
    <s v="Employment"/>
    <n v="1.0072672441829524"/>
    <n v="1.0751618720988678"/>
    <m/>
    <n v="4.0351218326008356E-4"/>
    <n v="4.3071083356882524E-4"/>
    <s v="2501012012"/>
    <s v="Miscellaneous Non-Industrial Not Elsewhere Classified"/>
    <s v="Storage and Transport"/>
    <s v="Petroleum and Petroleum Product Storage"/>
    <s v="Commercial Portable Gas Cans"/>
    <s v="Evaporation (includes Diurnal losses)"/>
    <x v="1"/>
    <m/>
    <s v="2501012012-51510-VOC"/>
    <m/>
  </r>
  <r>
    <s v="Virginia"/>
    <x v="12"/>
    <x v="1"/>
    <n v="4.2611679999999999E-2"/>
    <n v="4.2611679999940401E-2"/>
    <n v="1.6559918035655201E-4"/>
    <n v="3.8862391803557998E-3"/>
    <n v="4.2611679999999999E-2"/>
    <n v="1.6559918035678362E-4"/>
    <n v="4.2611679999999999E-2"/>
    <n v="1.6559918035678362E-4"/>
    <s v="Employment"/>
    <n v="1.0625592417061611"/>
    <n v="1.0767772511848339"/>
    <m/>
    <n v="1.7595893950681971E-4"/>
    <n v="1.7831343022278962E-4"/>
    <s v="2501012012"/>
    <s v="Miscellaneous Non-Industrial Not Elsewhere Classified"/>
    <s v="Storage and Transport"/>
    <s v="Petroleum and Petroleum Product Storage"/>
    <s v="Commercial Portable Gas Cans"/>
    <s v="Evaporation (includes Diurnal losses)"/>
    <x v="1"/>
    <m/>
    <s v="2501012012-51600-VOC"/>
    <m/>
  </r>
  <r>
    <s v="Virginia"/>
    <x v="13"/>
    <x v="1"/>
    <n v="2.5984159999999999E-2"/>
    <n v="2.59841599999634E-2"/>
    <n v="1.00980660660492E-4"/>
    <n v="3.8862391803558102E-3"/>
    <n v="2.5984159999999999E-2"/>
    <n v="1.0098066066063423E-4"/>
    <n v="2.5984159999999999E-2"/>
    <n v="1.0098066066063423E-4"/>
    <s v="Employment"/>
    <n v="1.2446203080415557"/>
    <n v="1.3259344505225987"/>
    <m/>
    <n v="1.2568258097750136E-4"/>
    <n v="1.3389373680627845E-4"/>
    <s v="2501012012"/>
    <s v="Miscellaneous Non-Industrial Not Elsewhere Classified"/>
    <s v="Storage and Transport"/>
    <s v="Petroleum and Petroleum Product Storage"/>
    <s v="Commercial Portable Gas Cans"/>
    <s v="Evaporation (includes Diurnal losses)"/>
    <x v="1"/>
    <m/>
    <s v="2501012012-51610-VOC"/>
    <m/>
  </r>
  <r>
    <s v="Virginia"/>
    <x v="5"/>
    <x v="1"/>
    <n v="2.0383800000000001E-2"/>
    <n v="2.0383799999971398E-2"/>
    <n v="7.9216322204425895E-5"/>
    <n v="3.8862391803558241E-3"/>
    <n v="2.0383800000000001E-2"/>
    <n v="7.9216322204537053E-5"/>
    <n v="2.0383800000000001E-2"/>
    <n v="7.9216322204537053E-5"/>
    <s v="Employment"/>
    <n v="1.0626817271189477"/>
    <n v="1.0893103528916537"/>
    <m/>
    <n v="8.4181738096210357E-5"/>
    <n v="8.6291159895282118E-5"/>
    <s v="2501012012"/>
    <s v="Miscellaneous Non-Industrial Not Elsewhere Classified"/>
    <s v="Storage and Transport"/>
    <s v="Petroleum and Petroleum Product Storage"/>
    <s v="Commercial Portable Gas Cans"/>
    <s v="Evaporation (includes Diurnal losses)"/>
    <x v="1"/>
    <m/>
    <s v="2501012012-51683-VOC"/>
    <m/>
  </r>
  <r>
    <s v="Virginia"/>
    <x v="14"/>
    <x v="1"/>
    <n v="2.4287039999999999E-2"/>
    <n v="2.4287039999965999E-2"/>
    <n v="9.4385246422736598E-5"/>
    <n v="3.8862391803558085E-3"/>
    <n v="2.4287039999999999E-2"/>
    <n v="9.4385246422868735E-5"/>
    <n v="2.4287039999999999E-2"/>
    <n v="9.4385246422868735E-5"/>
    <s v="Employment"/>
    <n v="1.1233017518770112"/>
    <n v="1.1478816589202718"/>
    <m/>
    <n v="1.0602311265800342E-4"/>
    <n v="1.0834309324132954E-4"/>
    <s v="2501012012"/>
    <s v="Miscellaneous Non-Industrial Not Elsewhere Classified"/>
    <s v="Storage and Transport"/>
    <s v="Petroleum and Petroleum Product Storage"/>
    <s v="Commercial Portable Gas Cans"/>
    <s v="Evaporation (includes Diurnal losses)"/>
    <x v="1"/>
    <m/>
    <s v="2501012012-51685-VOC"/>
    <m/>
  </r>
  <r>
    <s v="District of Columbia"/>
    <x v="6"/>
    <x v="1"/>
    <n v="4.2374850000000004"/>
    <n v="4.2361202586327202"/>
    <n v="1.30553283575594E-2"/>
    <n v="3.0819069243735843E-3"/>
    <n v="4.2374850000000004"/>
    <n v="1.3059534363429199E-2"/>
    <n v="4.2374850000000004"/>
    <n v="1.3059534363429199E-2"/>
    <s v="Employment"/>
    <n v="1.1125759036334977"/>
    <n v="1.1554041707984846"/>
    <m/>
    <n v="1.4525043744643676E-2"/>
    <n v="1.5084180835467861E-2"/>
    <s v="2501012014"/>
    <s v="Miscellaneous Non-Industrial Not Elsewhere Classified"/>
    <s v="Storage and Transport"/>
    <s v="Petroleum and Petroleum Product Storage"/>
    <s v="Commercial Portable Gas Cans"/>
    <s v="Refilling at the Pump - Vapor Displacement"/>
    <x v="1"/>
    <m/>
    <s v="2501012014-11001-VOC"/>
    <m/>
  </r>
  <r>
    <s v="Maryland"/>
    <x v="7"/>
    <x v="1"/>
    <n v="1.1013710000000001"/>
    <n v="1.1010162880507099"/>
    <n v="3.3932297219916E-3"/>
    <n v="3.0819069243735991E-3"/>
    <n v="1.1013710000000001"/>
    <n v="3.3943229112042756E-3"/>
    <n v="1.1013710000000001"/>
    <n v="3.3943229112042756E-3"/>
    <s v="Gas Sales"/>
    <n v="0.9726431554456072"/>
    <n v="0.94819182842192828"/>
    <m/>
    <n v="3.3004016639497304E-3"/>
    <n v="3.2174326943508465E-3"/>
    <s v="2501012014"/>
    <s v="Miscellaneous Non-Industrial Not Elsewhere Classified"/>
    <s v="Storage and Transport"/>
    <s v="Petroleum and Petroleum Product Storage"/>
    <s v="Commercial Portable Gas Cans"/>
    <s v="Refilling at the Pump - Vapor Displacement"/>
    <x v="1"/>
    <m/>
    <s v="2501012014-24009-VOC"/>
    <m/>
  </r>
  <r>
    <s v="Maryland"/>
    <x v="0"/>
    <x v="1"/>
    <n v="1.8054490000000001"/>
    <n v="1.804867529874"/>
    <n v="5.56243373789577E-3"/>
    <n v="3.0819069243736077E-3"/>
    <n v="1.8054490000000001"/>
    <n v="5.5642257747034064E-3"/>
    <n v="1.8054490000000001"/>
    <n v="5.5642257747034064E-3"/>
    <s v="Gas Sales"/>
    <n v="0.9726431554456072"/>
    <n v="0.94819182842192828"/>
    <m/>
    <n v="5.4102631027840454E-3"/>
    <n v="5.2742542164112109E-3"/>
    <s v="2501012014"/>
    <s v="Miscellaneous Non-Industrial Not Elsewhere Classified"/>
    <s v="Storage and Transport"/>
    <s v="Petroleum and Petroleum Product Storage"/>
    <s v="Commercial Portable Gas Cans"/>
    <s v="Refilling at the Pump - Vapor Displacement"/>
    <x v="1"/>
    <m/>
    <s v="2501012014-24017-VOC"/>
    <m/>
  </r>
  <r>
    <s v="Maryland"/>
    <x v="1"/>
    <x v="1"/>
    <n v="6.6710880000000001"/>
    <n v="6.6689394827171498"/>
    <n v="2.0553050770014299E-2"/>
    <n v="3.0819069243735731E-3"/>
    <n v="6.6710880000000001"/>
    <n v="2.0559672300305452E-2"/>
    <n v="6.6710880000000001"/>
    <n v="2.0559672300305452E-2"/>
    <s v="Gas Sales"/>
    <n v="0.9726431554456072"/>
    <n v="0.94819182842192828"/>
    <m/>
    <n v="1.9990784154980474E-2"/>
    <n v="1.9488234789268578E-2"/>
    <s v="2501012014"/>
    <s v="Miscellaneous Non-Industrial Not Elsewhere Classified"/>
    <s v="Storage and Transport"/>
    <s v="Petroleum and Petroleum Product Storage"/>
    <s v="Commercial Portable Gas Cans"/>
    <s v="Refilling at the Pump - Vapor Displacement"/>
    <x v="1"/>
    <m/>
    <s v="2501012014-24021-VOC"/>
    <m/>
  </r>
  <r>
    <s v="Maryland"/>
    <x v="8"/>
    <x v="1"/>
    <n v="26.45054"/>
    <n v="26.442021233296401"/>
    <n v="8.1491848333329606E-2"/>
    <n v="3.0819069243735874E-3"/>
    <n v="26.45054"/>
    <n v="8.1518102379420546E-2"/>
    <n v="26.45054"/>
    <n v="8.1518102379420546E-2"/>
    <s v="Gas Sales"/>
    <n v="0.9726431554456072"/>
    <n v="0.94819182842192828"/>
    <m/>
    <n v="7.9262488506024548E-2"/>
    <n v="7.7269904672662273E-2"/>
    <s v="2501012014"/>
    <s v="Miscellaneous Non-Industrial Not Elsewhere Classified"/>
    <s v="Storage and Transport"/>
    <s v="Petroleum and Petroleum Product Storage"/>
    <s v="Commercial Portable Gas Cans"/>
    <s v="Refilling at the Pump - Vapor Displacement"/>
    <x v="1"/>
    <m/>
    <s v="2501012014-24031-VOC"/>
    <m/>
  </r>
  <r>
    <s v="Maryland"/>
    <x v="2"/>
    <x v="1"/>
    <n v="15.3139"/>
    <n v="15.3089679441167"/>
    <n v="4.7180814311986799E-2"/>
    <n v="3.0819069243736043E-3"/>
    <n v="15.3139"/>
    <n v="4.7196014449164943E-2"/>
    <n v="15.3139"/>
    <n v="4.7196014449164943E-2"/>
    <s v="Gas Sales"/>
    <n v="0.9726431554456072"/>
    <n v="0.94819182842192828"/>
    <m/>
    <n v="4.5890096108904106E-2"/>
    <n v="4.4736462588918245E-2"/>
    <s v="2501012014"/>
    <s v="Miscellaneous Non-Industrial Not Elsewhere Classified"/>
    <s v="Storage and Transport"/>
    <s v="Petroleum and Petroleum Product Storage"/>
    <s v="Commercial Portable Gas Cans"/>
    <s v="Refilling at the Pump - Vapor Displacement"/>
    <x v="1"/>
    <m/>
    <s v="2501012014-24033-VOC"/>
    <m/>
  </r>
  <r>
    <s v="Virginia"/>
    <x v="3"/>
    <x v="1"/>
    <n v="2.3702800000000002"/>
    <n v="2.36951661814305"/>
    <n v="7.3026296728734104E-3"/>
    <n v="3.0819069243736121E-3"/>
    <n v="2.3702800000000002"/>
    <n v="7.3049823447042857E-3"/>
    <n v="2.3702800000000002"/>
    <n v="7.3049823447042857E-3"/>
    <s v="Employment"/>
    <n v="1.1056036674427163"/>
    <n v="1.1792000057596272"/>
    <m/>
    <n v="8.0738141483048462E-3"/>
    <n v="8.6112609523127503E-3"/>
    <s v="2501012014"/>
    <s v="Miscellaneous Non-Industrial Not Elsewhere Classified"/>
    <s v="Storage and Transport"/>
    <s v="Petroleum and Petroleum Product Storage"/>
    <s v="Commercial Portable Gas Cans"/>
    <s v="Refilling at the Pump - Vapor Displacement"/>
    <x v="1"/>
    <m/>
    <s v="2501012014-51013-VOC"/>
    <m/>
  </r>
  <r>
    <s v="Virginia"/>
    <x v="9"/>
    <x v="1"/>
    <n v="28.040150000000001"/>
    <n v="28.031119277142"/>
    <n v="8.6389300598166199E-2"/>
    <n v="3.0819069243735986E-3"/>
    <n v="28.040150000000001"/>
    <n v="8.6417132445474359E-2"/>
    <n v="28.040150000000001"/>
    <n v="8.6417132445474359E-2"/>
    <s v="Employment"/>
    <n v="1.1407331378648504"/>
    <n v="1.1888354812229924"/>
    <m/>
    <n v="9.8547137949295927E-2"/>
    <n v="0.10270266574913867"/>
    <s v="2501012014"/>
    <s v="Miscellaneous Non-Industrial Not Elsewhere Classified"/>
    <s v="Storage and Transport"/>
    <s v="Petroleum and Petroleum Product Storage"/>
    <s v="Commercial Portable Gas Cans"/>
    <s v="Refilling at the Pump - Vapor Displacement"/>
    <x v="1"/>
    <m/>
    <s v="2501012014-51059-VOC"/>
    <m/>
  </r>
  <r>
    <s v="Virginia"/>
    <x v="4"/>
    <x v="1"/>
    <n v="12.44102"/>
    <n v="12.4370131953398"/>
    <n v="3.83297170852437E-2"/>
    <n v="3.0819069243736112E-3"/>
    <n v="12.44102"/>
    <n v="3.8342065684270586E-2"/>
    <n v="12.44102"/>
    <n v="3.8342065684270586E-2"/>
    <s v="Employment"/>
    <n v="1.1820289336364709"/>
    <n v="1.2460772431295832"/>
    <m/>
    <n v="4.5306834612858227E-2"/>
    <n v="4.7761788195517352E-2"/>
    <s v="2501012014"/>
    <s v="Miscellaneous Non-Industrial Not Elsewhere Classified"/>
    <s v="Storage and Transport"/>
    <s v="Petroleum and Petroleum Product Storage"/>
    <s v="Commercial Portable Gas Cans"/>
    <s v="Refilling at the Pump - Vapor Displacement"/>
    <x v="1"/>
    <m/>
    <s v="2501012014-51107-VOC"/>
    <m/>
  </r>
  <r>
    <s v="Virginia"/>
    <x v="10"/>
    <x v="1"/>
    <n v="7.5144529999999996"/>
    <n v="7.5120328652121398"/>
    <n v="2.31513861034192E-2"/>
    <n v="3.0819069243735804E-3"/>
    <n v="7.5144529999999996"/>
    <n v="2.3158844733579823E-2"/>
    <n v="7.5144529999999996"/>
    <n v="2.3158844733579823E-2"/>
    <s v="Employment"/>
    <n v="1.1898949472362377"/>
    <n v="1.2771251790739548"/>
    <m/>
    <n v="2.7547717345973756E-2"/>
    <n v="2.9567218123139515E-2"/>
    <s v="2501012014"/>
    <s v="Miscellaneous Non-Industrial Not Elsewhere Classified"/>
    <s v="Storage and Transport"/>
    <s v="Petroleum and Petroleum Product Storage"/>
    <s v="Commercial Portable Gas Cans"/>
    <s v="Refilling at the Pump - Vapor Displacement"/>
    <x v="1"/>
    <m/>
    <s v="2501012014-51153-VOC"/>
    <m/>
  </r>
  <r>
    <s v="Virginia"/>
    <x v="11"/>
    <x v="1"/>
    <n v="2.3945720000000001"/>
    <n v="2.39380079456439"/>
    <n v="7.3774712443389996E-3"/>
    <n v="3.0819069243735917E-3"/>
    <n v="2.3945720000000001"/>
    <n v="7.3798480277111203E-3"/>
    <n v="2.3945720000000001"/>
    <n v="7.3798480277111203E-3"/>
    <s v="Employment"/>
    <n v="1.0072672441829524"/>
    <n v="1.0751618720988678"/>
    <m/>
    <n v="7.4310851293243208E-3"/>
    <n v="7.9319757944190834E-3"/>
    <s v="2501012014"/>
    <s v="Miscellaneous Non-Industrial Not Elsewhere Classified"/>
    <s v="Storage and Transport"/>
    <s v="Petroleum and Petroleum Product Storage"/>
    <s v="Commercial Portable Gas Cans"/>
    <s v="Refilling at the Pump - Vapor Displacement"/>
    <x v="1"/>
    <m/>
    <s v="2501012014-51510-VOC"/>
    <m/>
  </r>
  <r>
    <s v="Virginia"/>
    <x v="12"/>
    <x v="1"/>
    <n v="0.98986160000000001"/>
    <n v="0.98954280121406701"/>
    <n v="3.0496788110256699E-3"/>
    <n v="3.0819069243735878E-3"/>
    <n v="0.98986160000000001"/>
    <n v="3.0506613192115188E-3"/>
    <n v="0.98986160000000001"/>
    <n v="3.0506613192115188E-3"/>
    <s v="Employment"/>
    <n v="1.0625592417061611"/>
    <n v="1.0767772511848339"/>
    <m/>
    <n v="3.240464404890783E-3"/>
    <n v="3.2838247671328536E-3"/>
    <s v="2501012014"/>
    <s v="Miscellaneous Non-Industrial Not Elsewhere Classified"/>
    <s v="Storage and Transport"/>
    <s v="Petroleum and Petroleum Product Storage"/>
    <s v="Commercial Portable Gas Cans"/>
    <s v="Refilling at the Pump - Vapor Displacement"/>
    <x v="1"/>
    <m/>
    <s v="2501012014-51600-VOC"/>
    <m/>
  </r>
  <r>
    <s v="Virginia"/>
    <x v="13"/>
    <x v="1"/>
    <n v="0.60360709999999995"/>
    <n v="0.60341269988319401"/>
    <n v="1.85966177802498E-3"/>
    <n v="3.0819069243735926E-3"/>
    <n v="0.60360709999999995"/>
    <n v="1.8602609010910634E-3"/>
    <n v="0.60360709999999995"/>
    <n v="1.8602609010910634E-3"/>
    <s v="Employment"/>
    <n v="1.2446203080415557"/>
    <n v="1.3259344505225987"/>
    <m/>
    <n v="2.3145728150185578E-3"/>
    <n v="2.4657896178034307E-3"/>
    <s v="2501012014"/>
    <s v="Miscellaneous Non-Industrial Not Elsewhere Classified"/>
    <s v="Storage and Transport"/>
    <s v="Petroleum and Petroleum Product Storage"/>
    <s v="Commercial Portable Gas Cans"/>
    <s v="Refilling at the Pump - Vapor Displacement"/>
    <x v="1"/>
    <m/>
    <s v="2501012014-51610-VOC"/>
    <m/>
  </r>
  <r>
    <s v="Virginia"/>
    <x v="5"/>
    <x v="1"/>
    <n v="0.47351209999999999"/>
    <n v="0.47335959879922301"/>
    <n v="1.45885022525802E-3"/>
    <n v="3.0819069243735692E-3"/>
    <n v="0.47351209999999999"/>
    <n v="1.4593202197646698E-3"/>
    <n v="0.47351209999999999"/>
    <n v="1.4593202197646698E-3"/>
    <s v="Employment"/>
    <n v="1.0626817271189477"/>
    <n v="1.0893103528916537"/>
    <m/>
    <n v="1.5502934769850586E-3"/>
    <n v="1.5891406536918823E-3"/>
    <s v="2501012014"/>
    <s v="Miscellaneous Non-Industrial Not Elsewhere Classified"/>
    <s v="Storage and Transport"/>
    <s v="Petroleum and Petroleum Product Storage"/>
    <s v="Commercial Portable Gas Cans"/>
    <s v="Refilling at the Pump - Vapor Displacement"/>
    <x v="1"/>
    <m/>
    <s v="2501012014-51683-VOC"/>
    <m/>
  </r>
  <r>
    <s v="Virginia"/>
    <x v="14"/>
    <x v="1"/>
    <n v="0.56418360000000001"/>
    <n v="0.56400189677328305"/>
    <n v="1.7382013510254201E-3"/>
    <n v="3.0819069243735904E-3"/>
    <n v="0.56418360000000001"/>
    <n v="1.73876134345802E-3"/>
    <n v="0.56418360000000001"/>
    <n v="1.73876134345802E-3"/>
    <s v="Employment"/>
    <n v="1.1233017518770112"/>
    <n v="1.1478816589202718"/>
    <m/>
    <n v="1.9525246227218422E-3"/>
    <n v="1.9952494503525172E-3"/>
    <s v="2501012014"/>
    <s v="Miscellaneous Non-Industrial Not Elsewhere Classified"/>
    <s v="Storage and Transport"/>
    <s v="Petroleum and Petroleum Product Storage"/>
    <s v="Commercial Portable Gas Cans"/>
    <s v="Refilling at the Pump - Vapor Displacement"/>
    <x v="1"/>
    <m/>
    <s v="2501012014-51685-VOC"/>
    <m/>
  </r>
  <r>
    <s v="Virginia"/>
    <x v="3"/>
    <x v="1"/>
    <n v="2.1094318085000001"/>
    <n v="2.1094318084970398"/>
    <n v="5.7446400013535896E-3"/>
    <n v="2.7233115468409566E-3"/>
    <n v="1.1293425731753"/>
    <n v="3.0755516698673722E-3"/>
    <n v="1.07549983298148"/>
    <n v="2.928921113783985E-3"/>
    <s v="VMT"/>
    <n v="1.0671893575912657"/>
    <n v="1.096500518759292"/>
    <n v="0.59499999999999997"/>
    <n v="3.6477181102193864E-3"/>
    <n v="3.7479054412339068E-3"/>
    <s v="2501050120"/>
    <s v="Bulk Gasoline Terminals"/>
    <s v="Storage and Transport"/>
    <s v="Petroleum and Petroleum Product Storage"/>
    <s v="Bulk Terminals: All Evaporative Losses"/>
    <s v="Gasoline"/>
    <x v="1"/>
    <m/>
    <s v="2501050120-51013-VOC"/>
    <m/>
  </r>
  <r>
    <s v="Virginia"/>
    <x v="13"/>
    <x v="1"/>
    <n v="2.1094318085000001"/>
    <n v="2.1094318084970398"/>
    <n v="5.7446400013535896E-3"/>
    <n v="2.7233115468409566E-3"/>
    <n v="1.1293425731753"/>
    <n v="3.0755516698673722E-3"/>
    <n v="1.07549983298148"/>
    <n v="2.928921113783985E-3"/>
    <s v="VMT"/>
    <n v="1.0806192988985526"/>
    <n v="1.1126281782063459"/>
    <n v="0.59499999999999997"/>
    <n v="3.693622466158941E-3"/>
    <n v="3.8030307617986196E-3"/>
    <s v="2501050120"/>
    <s v="Bulk Gasoline Terminals"/>
    <s v="Storage and Transport"/>
    <s v="Petroleum and Petroleum Product Storage"/>
    <s v="Bulk Terminals: All Evaporative Losses"/>
    <s v="Gasoline"/>
    <x v="1"/>
    <m/>
    <s v="2501050120-51610-VOC"/>
    <m/>
  </r>
  <r>
    <s v="Virginia"/>
    <x v="14"/>
    <x v="1"/>
    <n v="12.656586485"/>
    <n v="12.6565864849823"/>
    <n v="3.4467828118143397E-2"/>
    <n v="2.7233115468409488E-3"/>
    <n v="6.77605310159315"/>
    <n v="1.8453303653576052E-2"/>
    <n v="6.4529967718713097"/>
    <n v="1.7573520620564505E-2"/>
    <s v="VMT"/>
    <n v="1.0865837658887101"/>
    <n v="1.1263614334502161"/>
    <n v="0.59499999999999997"/>
    <n v="2.2284048574777126E-2"/>
    <n v="2.3099823210805257E-2"/>
    <s v="2501050120"/>
    <s v="Bulk Gasoline Terminals"/>
    <s v="Storage and Transport"/>
    <s v="Petroleum and Petroleum Product Storage"/>
    <s v="Bulk Terminals: All Evaporative Losses"/>
    <s v="Gasoline"/>
    <x v="1"/>
    <m/>
    <s v="2501050120-51685-VOC"/>
    <m/>
  </r>
  <r>
    <s v="Maryland"/>
    <x v="8"/>
    <x v="1"/>
    <n v="4.5937545729999897E-2"/>
    <n v="4.59375457299359E-2"/>
    <n v="1.2510224871986801E-4"/>
    <n v="2.7233115468409366E-3"/>
    <n v="2.45939337270955E-2"/>
    <n v="6.6976943701239932E-5"/>
    <n v="2.3421388907246099E-2"/>
    <n v="6.3783738854155533E-5"/>
    <s v="Gas Sales"/>
    <n v="0.9726431554456072"/>
    <n v="0.94819182842192828"/>
    <n v="0.59499999999999997"/>
    <n v="7.2399508339198991E-5"/>
    <n v="7.0579453322264956E-5"/>
    <s v="2501055120"/>
    <s v="Bulk Gasoline Terminals"/>
    <s v="Storage and Transport"/>
    <s v="Petroleum and Petroleum Product Storage"/>
    <s v="Bulk Plants: All Evaporative Losses"/>
    <s v="Gasoline"/>
    <x v="1"/>
    <m/>
    <s v="2501055120-24031-VOC"/>
    <m/>
  </r>
  <r>
    <s v="Maryland"/>
    <x v="2"/>
    <x v="1"/>
    <n v="4.5178658524999998E-2"/>
    <n v="4.5178658524936501E-2"/>
    <n v="1.2303556243174399E-4"/>
    <n v="2.7233115468409523E-3"/>
    <n v="2.4187642504316501E-2"/>
    <n v="6.5870486122866128E-5"/>
    <n v="2.3034468098078201E-2"/>
    <n v="6.273003294683591E-5"/>
    <s v="Gas Sales"/>
    <n v="0.9726431554456072"/>
    <n v="0.94819182842192828"/>
    <n v="0.59499999999999997"/>
    <n v="7.1203470117003705E-5"/>
    <n v="6.9413482367330006E-5"/>
    <s v="2501055120"/>
    <s v="Bulk Gasoline Terminals"/>
    <s v="Storage and Transport"/>
    <s v="Petroleum and Petroleum Product Storage"/>
    <s v="Bulk Plants: All Evaporative Losses"/>
    <s v="Gasoline"/>
    <x v="1"/>
    <m/>
    <s v="2501055120-24033-VOC"/>
    <m/>
  </r>
  <r>
    <s v="Virginia"/>
    <x v="3"/>
    <x v="1"/>
    <n v="5.1906839164999998E-3"/>
    <n v="5.1906839164927001E-3"/>
    <n v="1.41358494457863E-5"/>
    <n v="2.7233115468409739E-3"/>
    <n v="2.7789759816734998E-3"/>
    <n v="7.568017379285173E-6"/>
    <n v="2.6464850215873999E-3"/>
    <n v="7.20720321783065E-6"/>
    <s v="VMT"/>
    <n v="1.0671893575912657"/>
    <n v="1.096500518759292"/>
    <n v="0.59499999999999997"/>
    <n v="8.9759487129880398E-6"/>
    <n v="9.2224799189927171E-6"/>
    <s v="2501055120"/>
    <s v="Bulk Gasoline Terminals"/>
    <s v="Storage and Transport"/>
    <s v="Petroleum and Petroleum Product Storage"/>
    <s v="Bulk Plants: All Evaporative Losses"/>
    <s v="Gasoline"/>
    <x v="1"/>
    <m/>
    <s v="2501055120-51013-VOC"/>
    <m/>
  </r>
  <r>
    <s v="Virginia"/>
    <x v="13"/>
    <x v="1"/>
    <n v="5.1906839164999998E-3"/>
    <n v="5.1906839164927001E-3"/>
    <n v="1.41358494457863E-5"/>
    <n v="2.7233115468409739E-3"/>
    <n v="2.7789759816734998E-3"/>
    <n v="7.568017379285173E-6"/>
    <n v="2.6464850215873999E-3"/>
    <n v="7.20720321783065E-6"/>
    <s v="VMT"/>
    <n v="1.0806192988985526"/>
    <n v="1.1126281782063459"/>
    <n v="0.59499999999999997"/>
    <n v="9.0889056718774442E-6"/>
    <n v="9.3581269276773131E-6"/>
    <s v="2501055120"/>
    <s v="Bulk Gasoline Terminals"/>
    <s v="Storage and Transport"/>
    <s v="Petroleum and Petroleum Product Storage"/>
    <s v="Bulk Plants: All Evaporative Losses"/>
    <s v="Gasoline"/>
    <x v="1"/>
    <m/>
    <s v="2501055120-51610-VOC"/>
    <m/>
  </r>
  <r>
    <s v="Virginia"/>
    <x v="14"/>
    <x v="1"/>
    <n v="3.1144096949999998E-2"/>
    <n v="3.1144096949956498E-2"/>
    <n v="8.4815078839750301E-5"/>
    <n v="2.7233115468409423E-3"/>
    <n v="1.66738523838535E-2"/>
    <n v="4.540809472726961E-5"/>
    <n v="1.5878906790498401E-2"/>
    <n v="4.3243210213775341E-5"/>
    <s v="VMT"/>
    <n v="1.0865837658887101"/>
    <n v="1.1263614334502161"/>
    <n v="0.59499999999999997"/>
    <n v="5.4834419223057016E-5"/>
    <n v="5.684179809917987E-5"/>
    <s v="2501055120"/>
    <s v="Bulk Gasoline Terminals"/>
    <s v="Storage and Transport"/>
    <s v="Petroleum and Petroleum Product Storage"/>
    <s v="Bulk Plants: All Evaporative Losses"/>
    <s v="Gasoline"/>
    <x v="1"/>
    <m/>
    <s v="2501055120-51685-VOC"/>
    <m/>
  </r>
  <r>
    <s v="District of Columbia"/>
    <x v="6"/>
    <x v="1"/>
    <n v="18.907867800776199"/>
    <n v="18.907867800749699"/>
    <n v="5.1492014707924201E-2"/>
    <n v="2.7233115468409683E-3"/>
    <n v="17.0131919170441"/>
    <n v="4.6332221996307626E-2"/>
    <n v="16.202067910905299"/>
    <n v="4.4123278624469929E-2"/>
    <s v="No Growth"/>
    <n v="1"/>
    <n v="1"/>
    <m/>
    <n v="5.1492014707924201E-2"/>
    <n v="5.1492014707924201E-2"/>
    <s v="2501060051"/>
    <s v="Gas Stations"/>
    <s v="Storage and Transport"/>
    <s v="Petroleum and Petroleum Product Storage"/>
    <s v="Gasoline Service Stations"/>
    <s v="Stage 1: Submerged Filling"/>
    <x v="1"/>
    <m/>
    <s v="2501060051-11001-VOC"/>
    <m/>
  </r>
  <r>
    <s v="District of Columbia"/>
    <x v="6"/>
    <x v="1"/>
    <n v="33.085393777490403"/>
    <n v="33.085393777443898"/>
    <n v="9.0101834905893394E-2"/>
    <n v="2.7233115468409713E-3"/>
    <n v="29.7700491625138"/>
    <n v="8.1073118634297225E-2"/>
    <n v="28.350726929661299"/>
    <n v="7.7207862008881897E-2"/>
    <s v="No Growth"/>
    <n v="1"/>
    <n v="1"/>
    <m/>
    <n v="9.0101834905893394E-2"/>
    <n v="9.0101834905893394E-2"/>
    <s v="2501060053"/>
    <s v="Gas Stations"/>
    <s v="Storage and Transport"/>
    <s v="Petroleum and Petroleum Product Storage"/>
    <s v="Gasoline Service Stations"/>
    <s v="Stage 1: Balanced Submerged Filling"/>
    <x v="1"/>
    <m/>
    <s v="2501060053-11001-VOC"/>
    <m/>
  </r>
  <r>
    <s v="Maryland"/>
    <x v="7"/>
    <x v="1"/>
    <n v="9.8726933831572303"/>
    <n v="9.8726933831434298"/>
    <n v="2.6886419888734799E-2"/>
    <n v="2.7233115468409553E-3"/>
    <n v="8.8833933596092596"/>
    <n v="2.4192247711354163E-2"/>
    <n v="8.4598670956908109"/>
    <n v="2.3038853746434641E-2"/>
    <s v="Gas Sales"/>
    <n v="0.9726431554456072"/>
    <n v="0.94819182842192828"/>
    <m/>
    <n v="2.6150892279214546E-2"/>
    <n v="2.5493483634019147E-2"/>
    <s v="2501060053"/>
    <s v="Gas Stations"/>
    <s v="Storage and Transport"/>
    <s v="Petroleum and Petroleum Product Storage"/>
    <s v="Gasoline Service Stations"/>
    <s v="Stage 1: Balanced Submerged Filling"/>
    <x v="1"/>
    <m/>
    <s v="2501060053-24009-VOC"/>
    <m/>
  </r>
  <r>
    <s v="Maryland"/>
    <x v="0"/>
    <x v="1"/>
    <n v="17.001263985650699"/>
    <n v="17.0012639856268"/>
    <n v="4.6299738522948899E-2"/>
    <n v="2.7233115468409644E-3"/>
    <n v="15.2976406471559"/>
    <n v="4.1660241413823344E-2"/>
    <n v="14.568307572757201"/>
    <n v="3.967404023082035E-2"/>
    <s v="Gas Sales"/>
    <n v="0.9726431554456072"/>
    <n v="0.94819182842192828"/>
    <m/>
    <n v="4.5033123773267555E-2"/>
    <n v="4.3901033725532106E-2"/>
    <s v="2501060053"/>
    <s v="Gas Stations"/>
    <s v="Storage and Transport"/>
    <s v="Petroleum and Petroleum Product Storage"/>
    <s v="Gasoline Service Stations"/>
    <s v="Stage 1: Balanced Submerged Filling"/>
    <x v="1"/>
    <m/>
    <s v="2501060053-24017-VOC"/>
    <m/>
  </r>
  <r>
    <s v="Maryland"/>
    <x v="1"/>
    <x v="1"/>
    <n v="43.470406109423102"/>
    <n v="43.470406109362301"/>
    <n v="0.118383458903491"/>
    <n v="2.7233115468409332E-3"/>
    <n v="39.114424198644898"/>
    <n v="0.10652076306820406"/>
    <n v="37.249597856326801"/>
    <n v="0.10144225995731605"/>
    <s v="Gas Sales"/>
    <n v="0.9726431554456072"/>
    <n v="0.94819182842192828"/>
    <m/>
    <n v="0.11514486102045685"/>
    <n v="0.11225022835261333"/>
    <s v="2501060053"/>
    <s v="Gas Stations"/>
    <s v="Storage and Transport"/>
    <s v="Petroleum and Petroleum Product Storage"/>
    <s v="Gasoline Service Stations"/>
    <s v="Stage 1: Balanced Submerged Filling"/>
    <x v="1"/>
    <m/>
    <s v="2501060053-24021-VOC"/>
    <m/>
  </r>
  <r>
    <s v="Maryland"/>
    <x v="8"/>
    <x v="1"/>
    <n v="108.600377815459"/>
    <n v="108.600377815306"/>
    <n v="0.295752662895716"/>
    <n v="2.7233115468409813E-3"/>
    <n v="97.718002341969296"/>
    <n v="0.26611656411211904"/>
    <n v="93.059181239028902"/>
    <n v="0.25342914280781503"/>
    <s v="Gas Sales"/>
    <n v="0.9726431554456072"/>
    <n v="0.94819182842192828"/>
    <m/>
    <n v="0.28766180327033014"/>
    <n v="0.28043025819174316"/>
    <s v="2501060053"/>
    <s v="Gas Stations"/>
    <s v="Storage and Transport"/>
    <s v="Petroleum and Petroleum Product Storage"/>
    <s v="Gasoline Service Stations"/>
    <s v="Stage 1: Balanced Submerged Filling"/>
    <x v="1"/>
    <m/>
    <s v="2501060053-24031-VOC"/>
    <m/>
  </r>
  <r>
    <s v="Maryland"/>
    <x v="2"/>
    <x v="1"/>
    <n v="119.992397302648"/>
    <n v="119.99239730248"/>
    <n v="0.326776681106972"/>
    <n v="2.7233115468409614E-3"/>
    <n v="107.96847668949501"/>
    <n v="0.29403179926333095"/>
    <n v="102.820952122905"/>
    <n v="0.28001348617348887"/>
    <s v="Gas Sales"/>
    <n v="0.9726431554456072"/>
    <n v="0.94819182842192828"/>
    <m/>
    <n v="0.31783710223792816"/>
    <n v="0.30984697874446915"/>
    <s v="2501060053"/>
    <s v="Gas Stations"/>
    <s v="Storage and Transport"/>
    <s v="Petroleum and Petroleum Product Storage"/>
    <s v="Gasoline Service Stations"/>
    <s v="Stage 1: Balanced Submerged Filling"/>
    <x v="1"/>
    <m/>
    <s v="2501060053-24033-VOC"/>
    <m/>
  </r>
  <r>
    <s v="Virginia"/>
    <x v="3"/>
    <x v="1"/>
    <n v="20.9289502020494"/>
    <n v="20.928950202020001"/>
    <n v="5.6996051748420699E-2"/>
    <n v="2.7233115468409692E-3"/>
    <n v="18.831750367701801"/>
    <n v="5.1284723223588985E-2"/>
    <n v="17.933924440895399"/>
    <n v="4.8839663510063913E-2"/>
    <s v="VMT"/>
    <n v="1.0671893575912657"/>
    <n v="1.096500518759292"/>
    <m/>
    <n v="6.0825579850635622E-2"/>
    <n v="6.249620030937475E-2"/>
    <s v="2501060053"/>
    <s v="Gas Stations"/>
    <s v="Storage and Transport"/>
    <s v="Petroleum and Petroleum Product Storage"/>
    <s v="Gasoline Service Stations"/>
    <s v="Stage 1: Balanced Submerged Filling"/>
    <x v="1"/>
    <m/>
    <s v="2501060053-51013-VOC"/>
    <m/>
  </r>
  <r>
    <s v="Virginia"/>
    <x v="9"/>
    <x v="1"/>
    <n v="250.87727189003499"/>
    <n v="250.87727188968299"/>
    <n v="0.683216971377132"/>
    <n v="2.7233115468409575E-3"/>
    <n v="225.73794249367401"/>
    <n v="0.61475474535314245"/>
    <n v="214.975619635871"/>
    <n v="0.58544558724365714"/>
    <s v="VMT"/>
    <n v="1.0806192988985526"/>
    <n v="1.1126281782063459"/>
    <m/>
    <n v="0.73829744460514879"/>
    <n v="0.76016645418299555"/>
    <s v="2501060053"/>
    <s v="Gas Stations"/>
    <s v="Storage and Transport"/>
    <s v="Petroleum and Petroleum Product Storage"/>
    <s v="Gasoline Service Stations"/>
    <s v="Stage 1: Balanced Submerged Filling"/>
    <x v="1"/>
    <m/>
    <s v="2501060053-51059-VOC"/>
    <m/>
  </r>
  <r>
    <s v="Virginia"/>
    <x v="4"/>
    <x v="1"/>
    <n v="46.672851055236798"/>
    <n v="46.672851055171499"/>
    <n v="0.127104714202536"/>
    <n v="2.7233115468409423E-3"/>
    <n v="41.995965948405903"/>
    <n v="0.11436809898803282"/>
    <n v="39.993758701944699"/>
    <n v="0.10891546487457641"/>
    <s v="VMT"/>
    <n v="1.1556294798401261"/>
    <n v="1.2063885012294342"/>
    <m/>
    <n v="0.14688595475910457"/>
    <n v="0.15333766566599297"/>
    <s v="2501060053"/>
    <s v="Gas Stations"/>
    <s v="Storage and Transport"/>
    <s v="Petroleum and Petroleum Product Storage"/>
    <s v="Gasoline Service Stations"/>
    <s v="Stage 1: Balanced Submerged Filling"/>
    <x v="1"/>
    <m/>
    <s v="2501060053-51107-VOC"/>
    <m/>
  </r>
  <r>
    <s v="Virginia"/>
    <x v="10"/>
    <x v="1"/>
    <n v="76.866607989567896"/>
    <n v="76.866607989459894"/>
    <n v="0.20933172110419401"/>
    <n v="2.723311546840964E-3"/>
    <n v="69.164136724344303"/>
    <n v="0.18835549216869402"/>
    <n v="65.866654868233496"/>
    <n v="0.17937542175444887"/>
    <s v="VMT"/>
    <n v="1.0865837658887101"/>
    <n v="1.1263614334502161"/>
    <m/>
    <n v="0.2274564498373603"/>
    <n v="0.23578317744952082"/>
    <s v="2501060053"/>
    <s v="Gas Stations"/>
    <s v="Storage and Transport"/>
    <s v="Petroleum and Petroleum Product Storage"/>
    <s v="Gasoline Service Stations"/>
    <s v="Stage 1: Balanced Submerged Filling"/>
    <x v="1"/>
    <m/>
    <s v="2501060053-51153-VOC"/>
    <m/>
  </r>
  <r>
    <s v="Virginia"/>
    <x v="11"/>
    <x v="1"/>
    <n v="19.159201766399899"/>
    <n v="19.159201766373101"/>
    <n v="5.2176475398619498E-2"/>
    <n v="2.7233115468409557E-3"/>
    <n v="17.239340789962"/>
    <n v="4.69480958332298E-2"/>
    <n v="16.4174348693724"/>
    <n v="4.4709789949271196E-2"/>
    <s v="VMT"/>
    <n v="1.0839568438148144"/>
    <n v="1.1180467771759119"/>
    <m/>
    <n v="5.6557047594468904E-2"/>
    <n v="5.8335740163824784E-2"/>
    <s v="2501060053"/>
    <s v="Gas Stations"/>
    <s v="Storage and Transport"/>
    <s v="Petroleum and Petroleum Product Storage"/>
    <s v="Gasoline Service Stations"/>
    <s v="Stage 1: Balanced Submerged Filling"/>
    <x v="1"/>
    <m/>
    <s v="2501060053-51510-VOC"/>
    <m/>
  </r>
  <r>
    <s v="Virginia"/>
    <x v="12"/>
    <x v="1"/>
    <n v="9.6285964291612594"/>
    <n v="9.6285964291477608"/>
    <n v="2.6221667835369701E-2"/>
    <n v="2.7233115468409566E-3"/>
    <n v="8.6637563085966303"/>
    <n v="2.3594107594217387E-2"/>
    <n v="8.2507015003334505"/>
    <n v="2.2469230665396092E-2"/>
    <s v="VMT"/>
    <n v="1.0806192988985526"/>
    <n v="1.1126281782063459"/>
    <m/>
    <n v="2.8335640312207932E-2"/>
    <n v="2.9174966513199327E-2"/>
    <s v="2501060053"/>
    <s v="Gas Stations"/>
    <s v="Storage and Transport"/>
    <s v="Petroleum and Petroleum Product Storage"/>
    <s v="Gasoline Service Stations"/>
    <s v="Stage 1: Balanced Submerged Filling"/>
    <x v="1"/>
    <m/>
    <s v="2501060053-51600-VOC"/>
    <m/>
  </r>
  <r>
    <s v="Virginia"/>
    <x v="13"/>
    <x v="1"/>
    <n v="2.0696014260732798"/>
    <n v="2.0696014260703799"/>
    <n v="5.6361694609759899E-3"/>
    <n v="2.7233115468409635E-3"/>
    <n v="1.86221559324248"/>
    <n v="5.0713932277845408E-3"/>
    <n v="1.7734322667714599"/>
    <n v="4.8296085696390607E-3"/>
    <s v="VMT"/>
    <n v="1.0806192988985526"/>
    <n v="1.1126281782063459"/>
    <m/>
    <n v="6.0905534913933074E-3"/>
    <n v="6.270960959427958E-3"/>
    <s v="2501060053"/>
    <s v="Gas Stations"/>
    <s v="Storage and Transport"/>
    <s v="Petroleum and Petroleum Product Storage"/>
    <s v="Gasoline Service Stations"/>
    <s v="Stage 1: Balanced Submerged Filling"/>
    <x v="1"/>
    <m/>
    <s v="2501060053-51610-VOC"/>
    <m/>
  </r>
  <r>
    <s v="Virginia"/>
    <x v="5"/>
    <x v="1"/>
    <n v="11.1263115200546"/>
    <n v="11.126311520039"/>
    <n v="3.0300412636271801E-2"/>
    <n v="2.7233115468409601E-3"/>
    <n v="10.011391829793499"/>
    <n v="2.7264138970025883E-2"/>
    <n v="9.5340869073778691"/>
    <n v="2.5964288963447369E-2"/>
    <s v="VMT"/>
    <n v="1.0865837658887101"/>
    <n v="1.1263614334502161"/>
    <m/>
    <n v="3.2923936470302069E-2"/>
    <n v="3.412921621112415E-2"/>
    <s v="2501060053"/>
    <s v="Gas Stations"/>
    <s v="Storage and Transport"/>
    <s v="Petroleum and Petroleum Product Storage"/>
    <s v="Gasoline Service Stations"/>
    <s v="Stage 1: Balanced Submerged Filling"/>
    <x v="1"/>
    <m/>
    <s v="2501060053-51683-VOC"/>
    <m/>
  </r>
  <r>
    <s v="Virginia"/>
    <x v="14"/>
    <x v="1"/>
    <n v="4.4754012821058504"/>
    <n v="4.4754012820995399"/>
    <n v="1.2187911988288599E-2"/>
    <n v="2.7233115468409791E-3"/>
    <n v="4.0269406217831802"/>
    <n v="1.0966613893745127E-2"/>
    <n v="3.8349514744467701"/>
    <n v="1.0443767631935727E-2"/>
    <s v="VMT"/>
    <n v="1.0865837658887101"/>
    <n v="1.1263614334502161"/>
    <m/>
    <n v="1.3243187306554783E-2"/>
    <n v="1.372799401789382E-2"/>
    <s v="2501060053"/>
    <s v="Gas Stations"/>
    <s v="Storage and Transport"/>
    <s v="Petroleum and Petroleum Product Storage"/>
    <s v="Gasoline Service Stations"/>
    <s v="Stage 1: Balanced Submerged Filling"/>
    <x v="1"/>
    <m/>
    <s v="2501060053-51685-VOC"/>
    <m/>
  </r>
  <r>
    <s v="District of Columbia"/>
    <x v="6"/>
    <x v="1"/>
    <m/>
    <m/>
    <n v="0.10299999999999999"/>
    <m/>
    <m/>
    <n v="0.221"/>
    <n v="0.215"/>
    <n v="0.215"/>
    <s v="MOVES"/>
    <e v="#N/A"/>
    <e v="#N/A"/>
    <m/>
    <n v="0.221"/>
    <n v="0.215"/>
    <n v="2501060100"/>
    <s v="Gas Stations"/>
    <s v="Storage and Transport"/>
    <s v="Petroleum and Petroleum Product Storage"/>
    <s v="Gasoline Service Stations"/>
    <s v="Stage 2: Total"/>
    <x v="1"/>
    <m/>
    <s v="2501060100-11001-VOC"/>
    <m/>
  </r>
  <r>
    <s v="Maryland"/>
    <x v="7"/>
    <x v="1"/>
    <m/>
    <m/>
    <n v="7.6999999999999999E-2"/>
    <m/>
    <m/>
    <n v="4.5999999999999999E-2"/>
    <n v="3.6999999999999998E-2"/>
    <n v="3.6999999999999998E-2"/>
    <s v="MOVES"/>
    <e v="#N/A"/>
    <e v="#N/A"/>
    <m/>
    <n v="4.5999999999999999E-2"/>
    <n v="3.6999999999999998E-2"/>
    <n v="2501060100"/>
    <s v="Gas Stations"/>
    <s v="Storage and Transport"/>
    <s v="Petroleum and Petroleum Product Storage"/>
    <s v="Gasoline Service Stations"/>
    <s v="Stage 2: Total"/>
    <x v="1"/>
    <m/>
    <s v="2501060100-24009-VOC"/>
    <m/>
  </r>
  <r>
    <s v="Maryland"/>
    <x v="0"/>
    <x v="1"/>
    <m/>
    <m/>
    <n v="0.15"/>
    <m/>
    <m/>
    <n v="9.8000000000000004E-2"/>
    <n v="8.3000000000000004E-2"/>
    <n v="8.3000000000000004E-2"/>
    <s v="MOVES"/>
    <e v="#N/A"/>
    <e v="#N/A"/>
    <m/>
    <n v="9.8000000000000004E-2"/>
    <n v="8.3000000000000004E-2"/>
    <n v="2501060100"/>
    <s v="Gas Stations"/>
    <s v="Storage and Transport"/>
    <s v="Petroleum and Petroleum Product Storage"/>
    <s v="Gasoline Service Stations"/>
    <s v="Stage 2: Total"/>
    <x v="1"/>
    <m/>
    <s v="2501060100-24017-VOC"/>
    <m/>
  </r>
  <r>
    <s v="Maryland"/>
    <x v="1"/>
    <x v="1"/>
    <m/>
    <m/>
    <n v="0.39600000000000002"/>
    <m/>
    <m/>
    <n v="0.26500000000000001"/>
    <n v="0.22700000000000001"/>
    <n v="0.22700000000000001"/>
    <s v="MOVES"/>
    <e v="#N/A"/>
    <e v="#N/A"/>
    <m/>
    <n v="0.26500000000000001"/>
    <n v="0.22700000000000001"/>
    <n v="2501060100"/>
    <s v="Gas Stations"/>
    <s v="Storage and Transport"/>
    <s v="Petroleum and Petroleum Product Storage"/>
    <s v="Gasoline Service Stations"/>
    <s v="Stage 2: Total"/>
    <x v="1"/>
    <m/>
    <s v="2501060100-24021-VOC"/>
    <m/>
  </r>
  <r>
    <s v="Maryland"/>
    <x v="8"/>
    <x v="1"/>
    <m/>
    <m/>
    <n v="0.83199999999999996"/>
    <m/>
    <m/>
    <n v="0.51500000000000001"/>
    <n v="0.41899999999999998"/>
    <n v="0.41899999999999998"/>
    <s v="MOVES"/>
    <e v="#N/A"/>
    <e v="#N/A"/>
    <m/>
    <n v="0.51500000000000001"/>
    <n v="0.41899999999999998"/>
    <n v="2501060100"/>
    <s v="Gas Stations"/>
    <s v="Storage and Transport"/>
    <s v="Petroleum and Petroleum Product Storage"/>
    <s v="Gasoline Service Stations"/>
    <s v="Stage 2: Total"/>
    <x v="1"/>
    <m/>
    <s v="2501060100-24031-VOC"/>
    <m/>
  </r>
  <r>
    <s v="Maryland"/>
    <x v="2"/>
    <x v="1"/>
    <m/>
    <m/>
    <n v="1.0349999999999999"/>
    <m/>
    <m/>
    <n v="0.61799999999999999"/>
    <n v="0.501"/>
    <n v="0.501"/>
    <s v="MOVES"/>
    <e v="#N/A"/>
    <e v="#N/A"/>
    <m/>
    <n v="0.61799999999999999"/>
    <n v="0.501"/>
    <n v="2501060100"/>
    <s v="Gas Stations"/>
    <s v="Storage and Transport"/>
    <s v="Petroleum and Petroleum Product Storage"/>
    <s v="Gasoline Service Stations"/>
    <s v="Stage 2: Total"/>
    <x v="1"/>
    <m/>
    <s v="2501060100-24033-VOC"/>
    <m/>
  </r>
  <r>
    <s v="Virginia"/>
    <x v="11"/>
    <x v="1"/>
    <m/>
    <m/>
    <n v="8.2000000000000003E-2"/>
    <m/>
    <m/>
    <n v="5.8000000000000003E-2"/>
    <n v="4.8000000000000001E-2"/>
    <n v="4.8000000000000001E-2"/>
    <s v="MOVES"/>
    <e v="#N/A"/>
    <e v="#N/A"/>
    <m/>
    <n v="5.8000000000000003E-2"/>
    <n v="4.8000000000000001E-2"/>
    <n v="2501060100"/>
    <s v="Gas Stations"/>
    <s v="Storage and Transport"/>
    <s v="Petroleum and Petroleum Product Storage"/>
    <s v="Gasoline Service Stations"/>
    <s v="Stage 2: Total"/>
    <x v="1"/>
    <m/>
    <s v="2501060100-51510-VOC"/>
    <m/>
  </r>
  <r>
    <s v="Virginia"/>
    <x v="3"/>
    <x v="1"/>
    <m/>
    <m/>
    <n v="0.16700000000000001"/>
    <m/>
    <m/>
    <n v="9.0999999999999998E-2"/>
    <n v="7.3999999999999996E-2"/>
    <n v="7.3999999999999996E-2"/>
    <s v="MOVES"/>
    <e v="#N/A"/>
    <e v="#N/A"/>
    <m/>
    <n v="9.0999999999999998E-2"/>
    <n v="7.3999999999999996E-2"/>
    <n v="2501060100"/>
    <s v="Gas Stations"/>
    <s v="Storage and Transport"/>
    <s v="Petroleum and Petroleum Product Storage"/>
    <s v="Gasoline Service Stations"/>
    <s v="Stage 2: Total"/>
    <x v="1"/>
    <m/>
    <s v="2501060100-51013-VOC"/>
    <m/>
  </r>
  <r>
    <s v="Virginia"/>
    <x v="9"/>
    <x v="1"/>
    <m/>
    <m/>
    <n v="1.1439999999999999"/>
    <m/>
    <m/>
    <n v="0.69599999999999995"/>
    <n v="0.57099999999999995"/>
    <n v="0.57099999999999995"/>
    <s v="MOVES"/>
    <e v="#N/A"/>
    <e v="#N/A"/>
    <m/>
    <n v="0.69599999999999995"/>
    <n v="0.57099999999999995"/>
    <n v="2501060100"/>
    <s v="Gas Stations"/>
    <s v="Storage and Transport"/>
    <s v="Petroleum and Petroleum Product Storage"/>
    <s v="Gasoline Service Stations"/>
    <s v="Stage 2: Total"/>
    <x v="1"/>
    <m/>
    <s v="2501060100-51059-VOC"/>
    <m/>
  </r>
  <r>
    <s v="Virginia"/>
    <x v="4"/>
    <x v="1"/>
    <m/>
    <m/>
    <n v="0.34100000000000003"/>
    <m/>
    <m/>
    <n v="0.24199999999999999"/>
    <n v="0.2"/>
    <n v="0.2"/>
    <s v="MOVES"/>
    <e v="#N/A"/>
    <e v="#N/A"/>
    <m/>
    <n v="0.24199999999999999"/>
    <n v="0.2"/>
    <n v="2501060100"/>
    <s v="Gas Stations"/>
    <s v="Storage and Transport"/>
    <s v="Petroleum and Petroleum Product Storage"/>
    <s v="Gasoline Service Stations"/>
    <s v="Stage 2: Total"/>
    <x v="1"/>
    <m/>
    <s v="2501060100-51107-VOC"/>
    <m/>
  </r>
  <r>
    <s v="Virginia"/>
    <x v="10"/>
    <x v="1"/>
    <m/>
    <m/>
    <n v="0.45"/>
    <m/>
    <m/>
    <n v="0.28100000000000003"/>
    <n v="0.23799999999999999"/>
    <n v="0.23799999999999999"/>
    <s v="MOVES"/>
    <e v="#N/A"/>
    <e v="#N/A"/>
    <m/>
    <n v="0.28100000000000003"/>
    <n v="0.23799999999999999"/>
    <n v="2501060100"/>
    <s v="Gas Stations"/>
    <s v="Storage and Transport"/>
    <s v="Petroleum and Petroleum Product Storage"/>
    <s v="Gasoline Service Stations"/>
    <s v="Stage 2: Total"/>
    <x v="1"/>
    <m/>
    <s v="2501060100-51153-VOC"/>
    <m/>
  </r>
  <r>
    <s v="District of Columbia"/>
    <x v="6"/>
    <x v="1"/>
    <n v="49.858510000000003"/>
    <n v="49.858509999930099"/>
    <n v="0.135780255991095"/>
    <n v="2.7233115468409579E-3"/>
    <n v="44.8624037498844"/>
    <n v="0.12217430215110128"/>
    <n v="42.7235356978425"/>
    <n v="0.11634949808780634"/>
    <s v="No Growth"/>
    <n v="1"/>
    <n v="1"/>
    <m/>
    <n v="0.135780255991095"/>
    <n v="0.135780255991095"/>
    <s v="2501060201"/>
    <s v="Gas Stations"/>
    <s v="Storage and Transport"/>
    <s v="Petroleum and Petroleum Product Storage"/>
    <s v="Gasoline Service Stations"/>
    <s v="Underground Tank: Breathing and Emptying"/>
    <x v="1"/>
    <m/>
    <s v="2501060201-11001-VOC"/>
    <m/>
  </r>
  <r>
    <s v="Maryland"/>
    <x v="7"/>
    <x v="1"/>
    <n v="13.01962"/>
    <n v="13.0196199999817"/>
    <n v="3.5456481481431802E-2"/>
    <n v="2.7233115468409709E-3"/>
    <n v="11.7149800326979"/>
    <n v="3.1903540394057607E-2"/>
    <n v="11.156454531881201"/>
    <n v="3.0382501448478351E-2"/>
    <s v="Gas Sales"/>
    <n v="0.9726431554456072"/>
    <n v="0.94819182842192828"/>
    <m/>
    <n v="3.4486504029098565E-2"/>
    <n v="3.3619546005287063E-2"/>
    <s v="2501060201"/>
    <s v="Gas Stations"/>
    <s v="Storage and Transport"/>
    <s v="Petroleum and Petroleum Product Storage"/>
    <s v="Gasoline Service Stations"/>
    <s v="Underground Tank: Breathing and Emptying"/>
    <x v="1"/>
    <m/>
    <s v="2501060201-24009-VOC"/>
    <m/>
  </r>
  <r>
    <s v="Maryland"/>
    <x v="0"/>
    <x v="1"/>
    <n v="22.426179999999999"/>
    <n v="22.4261799999686"/>
    <n v="6.1073474945448097E-2"/>
    <n v="2.7233115468409514E-3"/>
    <n v="20.178949225068799"/>
    <n v="5.4953565427747125E-2"/>
    <n v="19.216894002573301"/>
    <n v="5.2333589331626497E-2"/>
    <s v="Gas Sales"/>
    <n v="0.9726431554456072"/>
    <n v="0.94819182842192828"/>
    <m/>
    <n v="5.9402697384968874E-2"/>
    <n v="5.7909369876605256E-2"/>
    <s v="2501060201"/>
    <s v="Gas Stations"/>
    <s v="Storage and Transport"/>
    <s v="Petroleum and Petroleum Product Storage"/>
    <s v="Gasoline Service Stations"/>
    <s v="Underground Tank: Breathing and Emptying"/>
    <x v="1"/>
    <m/>
    <s v="2501060201-24017-VOC"/>
    <m/>
  </r>
  <r>
    <s v="Maryland"/>
    <x v="1"/>
    <x v="1"/>
    <n v="57.287599999999998"/>
    <n v="57.287599999919998"/>
    <n v="0.15601198257058699"/>
    <n v="2.7233115468409371E-3"/>
    <n v="51.547056682236999"/>
    <n v="0.14037869466840031"/>
    <n v="49.089489911425801"/>
    <n v="0.13368597470431756"/>
    <s v="Gas Sales"/>
    <n v="0.9726431554456072"/>
    <n v="0.94819182842192828"/>
    <m/>
    <n v="0.15174398701478081"/>
    <n v="0.14792928700933489"/>
    <s v="2501060201"/>
    <s v="Gas Stations"/>
    <s v="Storage and Transport"/>
    <s v="Petroleum and Petroleum Product Storage"/>
    <s v="Gasoline Service Stations"/>
    <s v="Underground Tank: Breathing and Emptying"/>
    <x v="1"/>
    <m/>
    <s v="2501060201-24021-VOC"/>
    <m/>
  </r>
  <r>
    <s v="Maryland"/>
    <x v="8"/>
    <x v="1"/>
    <n v="143.1388"/>
    <n v="143.1387999998"/>
    <n v="0.38981154684041402"/>
    <n v="2.7233115468409592E-3"/>
    <n v="128.79547820169401"/>
    <n v="0.35075021296757636"/>
    <n v="122.65500175489299"/>
    <n v="0.33402778255689819"/>
    <s v="Gas Sales"/>
    <n v="0.9726431554456072"/>
    <n v="0.94819182842192828"/>
    <m/>
    <n v="0.37914753294799342"/>
    <n v="0.36961612333859234"/>
    <s v="2501060201"/>
    <s v="Gas Stations"/>
    <s v="Storage and Transport"/>
    <s v="Petroleum and Petroleum Product Storage"/>
    <s v="Gasoline Service Stations"/>
    <s v="Underground Tank: Breathing and Emptying"/>
    <x v="1"/>
    <m/>
    <s v="2501060201-24031-VOC"/>
    <m/>
  </r>
  <r>
    <s v="Maryland"/>
    <x v="2"/>
    <x v="1"/>
    <n v="158.06970000000001"/>
    <n v="158.06969999977801"/>
    <n v="0.43047303921508301"/>
    <n v="2.7233115468409666E-3"/>
    <n v="142.230217108837"/>
    <n v="0.3873371925621934"/>
    <n v="135.44922362696499"/>
    <n v="0.36887043471395803"/>
    <s v="Gas Sales"/>
    <n v="0.9726431554456072"/>
    <n v="0.94819182842192828"/>
    <m/>
    <n v="0.41869665519641897"/>
    <n v="0.40817101813969398"/>
    <s v="2501060201"/>
    <s v="Gas Stations"/>
    <s v="Storage and Transport"/>
    <s v="Petroleum and Petroleum Product Storage"/>
    <s v="Gasoline Service Stations"/>
    <s v="Underground Tank: Breathing and Emptying"/>
    <x v="1"/>
    <m/>
    <s v="2501060201-24033-VOC"/>
    <m/>
  </r>
  <r>
    <s v="Virginia"/>
    <x v="3"/>
    <x v="1"/>
    <n v="27.02309"/>
    <n v="27.023089999962199"/>
    <n v="7.3592293028219499E-2"/>
    <n v="2.7233115468409588E-3"/>
    <n v="24.3152227001863"/>
    <n v="6.6217926743426747E-2"/>
    <n v="23.155965757520899"/>
    <n v="6.3060908925710521E-2"/>
    <s v="VMT"/>
    <n v="1.0671893575912657"/>
    <n v="1.096500518759292"/>
    <m/>
    <n v="7.8536911920453742E-2"/>
    <n v="8.0693987482128512E-2"/>
    <s v="2501060201"/>
    <s v="Gas Stations"/>
    <s v="Storage and Transport"/>
    <s v="Petroleum and Petroleum Product Storage"/>
    <s v="Gasoline Service Stations"/>
    <s v="Underground Tank: Breathing and Emptying"/>
    <x v="1"/>
    <m/>
    <s v="2501060201-51013-VOC"/>
    <m/>
  </r>
  <r>
    <s v="Virginia"/>
    <x v="9"/>
    <x v="1"/>
    <n v="177.2079"/>
    <n v="177.20789999975099"/>
    <n v="0.48259232026076299"/>
    <n v="2.7233115468409765E-3"/>
    <n v="159.45066062883001"/>
    <n v="0.43423382524191467"/>
    <n v="151.84866217602001"/>
    <n v="0.41353121507630997"/>
    <s v="VMT"/>
    <n v="1.0806192988985526"/>
    <n v="1.1126281782063459"/>
    <m/>
    <n v="0.5214985747740114"/>
    <n v="0.53694581410810616"/>
    <s v="2501060201"/>
    <s v="Gas Stations"/>
    <s v="Storage and Transport"/>
    <s v="Petroleum and Petroleum Product Storage"/>
    <s v="Gasoline Service Stations"/>
    <s v="Underground Tank: Breathing and Emptying"/>
    <x v="1"/>
    <m/>
    <s v="2501060201-51059-VOC"/>
    <m/>
  </r>
  <r>
    <s v="Virginia"/>
    <x v="4"/>
    <x v="1"/>
    <n v="60.263159999999999"/>
    <n v="60.263159999915601"/>
    <n v="0.16411535947689401"/>
    <n v="2.7233115468409531E-3"/>
    <n v="54.224448648062001"/>
    <n v="0.14767006712435155"/>
    <n v="51.639234055024801"/>
    <n v="0.14062972237207161"/>
    <s v="VMT"/>
    <n v="1.1556294798401261"/>
    <n v="1.2063885012294342"/>
    <m/>
    <n v="0.18965654750605834"/>
    <n v="0.19798688254805999"/>
    <s v="2501060201"/>
    <s v="Gas Stations"/>
    <s v="Storage and Transport"/>
    <s v="Petroleum and Petroleum Product Storage"/>
    <s v="Gasoline Service Stations"/>
    <s v="Underground Tank: Breathing and Emptying"/>
    <x v="1"/>
    <m/>
    <s v="2501060201-51107-VOC"/>
    <m/>
  </r>
  <r>
    <s v="Virginia"/>
    <x v="10"/>
    <x v="1"/>
    <n v="99.248810000000006"/>
    <n v="99.248809999861194"/>
    <n v="0.27028543028284502"/>
    <n v="2.7233115468409449E-3"/>
    <n v="89.303514804505099"/>
    <n v="0.24320129304058999"/>
    <n v="85.045864326940205"/>
    <n v="0.23160638433262468"/>
    <s v="VMT"/>
    <n v="1.0865837658887101"/>
    <n v="1.1263614334502161"/>
    <m/>
    <n v="0.29368776070158414"/>
    <n v="0.30443908469409375"/>
    <s v="2501060201"/>
    <s v="Gas Stations"/>
    <s v="Storage and Transport"/>
    <s v="Petroleum and Petroleum Product Storage"/>
    <s v="Gasoline Service Stations"/>
    <s v="Underground Tank: Breathing and Emptying"/>
    <x v="1"/>
    <m/>
    <s v="2501060201-51153-VOC"/>
    <m/>
  </r>
  <r>
    <s v="Virginia"/>
    <x v="11"/>
    <x v="1"/>
    <n v="24.738019999999999"/>
    <n v="24.738019999965399"/>
    <n v="6.7369335511888007E-2"/>
    <n v="2.7233115468409449E-3"/>
    <n v="22.259129709506301"/>
    <n v="6.0618544960528833E-2"/>
    <n v="21.197899427077601"/>
    <n v="5.7728484278533485E-2"/>
    <s v="VMT"/>
    <n v="1.0839568438148144"/>
    <n v="1.1180467771759119"/>
    <m/>
    <n v="7.3025452291367421E-2"/>
    <n v="7.5322068449549098E-2"/>
    <s v="2501060201"/>
    <s v="Gas Stations"/>
    <s v="Storage and Transport"/>
    <s v="Petroleum and Petroleum Product Storage"/>
    <s v="Gasoline Service Stations"/>
    <s v="Underground Tank: Breathing and Emptying"/>
    <x v="1"/>
    <m/>
    <s v="2501060201-51510-VOC"/>
    <m/>
  </r>
  <r>
    <s v="Virginia"/>
    <x v="12"/>
    <x v="1"/>
    <n v="12.432270000000001"/>
    <n v="12.4322699999825"/>
    <n v="3.3856944444396998E-2"/>
    <n v="2.7233115468409757E-3"/>
    <n v="11.186485842990001"/>
    <n v="3.0464286064787776E-2"/>
    <n v="10.6531569264749"/>
    <n v="2.9011865268178012E-2"/>
    <s v="VMT"/>
    <n v="1.0806192988985526"/>
    <n v="1.1126281782063459"/>
    <m/>
    <n v="3.658646756835153E-2"/>
    <n v="3.7670190416802897E-2"/>
    <s v="2501060201"/>
    <s v="Gas Stations"/>
    <s v="Storage and Transport"/>
    <s v="Petroleum and Petroleum Product Storage"/>
    <s v="Gasoline Service Stations"/>
    <s v="Underground Tank: Breathing and Emptying"/>
    <x v="1"/>
    <m/>
    <s v="2501060201-51600-VOC"/>
    <m/>
  </r>
  <r>
    <s v="Virginia"/>
    <x v="13"/>
    <x v="1"/>
    <n v="2.6722329999999999"/>
    <n v="2.6722329999962602"/>
    <n v="7.2773229847392703E-3"/>
    <n v="2.7233115468409583E-3"/>
    <n v="2.40446005626251"/>
    <n v="6.5480938351375542E-3"/>
    <n v="2.2898245849796299"/>
    <n v="6.2359057325153313E-3"/>
    <s v="VMT"/>
    <n v="1.0806192988985526"/>
    <n v="1.1126281782063459"/>
    <m/>
    <n v="7.8640156616272723E-3"/>
    <n v="8.0969546147296213E-3"/>
    <s v="2501060201"/>
    <s v="Gas Stations"/>
    <s v="Storage and Transport"/>
    <s v="Petroleum and Petroleum Product Storage"/>
    <s v="Gasoline Service Stations"/>
    <s v="Underground Tank: Breathing and Emptying"/>
    <x v="1"/>
    <m/>
    <s v="2501060201-51610-VOC"/>
    <m/>
  </r>
  <r>
    <s v="Virginia"/>
    <x v="5"/>
    <x v="1"/>
    <n v="14.366099999999999"/>
    <n v="14.3660999999798"/>
    <n v="3.9123366013017101E-2"/>
    <n v="2.7233115468409735E-3"/>
    <n v="12.9265350791914"/>
    <n v="3.5202982241806839E-2"/>
    <n v="12.310247261476"/>
    <n v="3.3524638511645062E-2"/>
    <s v="VMT"/>
    <n v="1.0865837658887101"/>
    <n v="1.1263614334502161"/>
    <m/>
    <n v="4.2510814376666491E-2"/>
    <n v="4.4067050623819409E-2"/>
    <s v="2501060201"/>
    <s v="Gas Stations"/>
    <s v="Storage and Transport"/>
    <s v="Petroleum and Petroleum Product Storage"/>
    <s v="Gasoline Service Stations"/>
    <s v="Underground Tank: Breathing and Emptying"/>
    <x v="1"/>
    <m/>
    <s v="2501060201-51683-VOC"/>
    <m/>
  </r>
  <r>
    <s v="Virginia"/>
    <x v="14"/>
    <x v="1"/>
    <n v="5.7785599999999997"/>
    <n v="5.7785599999919004"/>
    <n v="1.5736819172091299E-2"/>
    <n v="2.72331154684097E-3"/>
    <n v="5.1995154250083297"/>
    <n v="1.4159900394902919E-2"/>
    <n v="4.95162238988138"/>
    <n v="1.3484810429960243E-2"/>
    <s v="VMT"/>
    <n v="1.0865837658887101"/>
    <n v="1.1263614334502161"/>
    <m/>
    <n v="1.7099372239120617E-2"/>
    <n v="1.7725346200623597E-2"/>
    <s v="2501060201"/>
    <s v="Gas Stations"/>
    <s v="Storage and Transport"/>
    <s v="Petroleum and Petroleum Product Storage"/>
    <s v="Gasoline Service Stations"/>
    <s v="Underground Tank: Breathing and Emptying"/>
    <x v="1"/>
    <m/>
    <s v="2501060201-51685-VOC"/>
    <m/>
  </r>
  <r>
    <s v="District of Columbia"/>
    <x v="6"/>
    <x v="1"/>
    <n v="0.14372960000000001"/>
    <n v="0.14372959999979801"/>
    <n v="3.9142047930228402E-4"/>
    <n v="2.7233115468409718E-3"/>
    <n v="0.14677519309463699"/>
    <n v="3.9971457814443816E-4"/>
    <n v="0.14863837945841499"/>
    <n v="4.0478861508283146E-4"/>
    <s v="No Growth"/>
    <n v="1"/>
    <n v="1"/>
    <m/>
    <n v="3.9142047930228402E-4"/>
    <n v="3.9142047930228402E-4"/>
    <s v="2501080050"/>
    <s v="Gas Stations"/>
    <s v="Storage and Transport"/>
    <s v="Petroleum and Petroleum Product Storage"/>
    <s v="Airports : Aviation Gasoline"/>
    <s v="Stage 1: Total"/>
    <x v="1"/>
    <m/>
    <s v="2501080050-11001-VOC"/>
    <m/>
  </r>
  <r>
    <s v="Maryland"/>
    <x v="7"/>
    <x v="1"/>
    <n v="0.48599387619047701"/>
    <n v="0.48599387618979401"/>
    <n v="1.32351273472166E-3"/>
    <n v="2.7233115468409562E-3"/>
    <n v="0.49629196088118499"/>
    <n v="1.3515576276720712E-3"/>
    <n v="0.50259196563314801"/>
    <n v="1.3687145033582449E-3"/>
    <s v="No Growth"/>
    <n v="1"/>
    <n v="1"/>
    <m/>
    <n v="1.32351273472166E-3"/>
    <n v="1.32351273472166E-3"/>
    <s v="2501080050"/>
    <s v="Gas Stations"/>
    <s v="Storage and Transport"/>
    <s v="Petroleum and Petroleum Product Storage"/>
    <s v="Airports : Aviation Gasoline"/>
    <s v="Stage 1: Total"/>
    <x v="1"/>
    <m/>
    <s v="2501080050-24009-VOC"/>
    <m/>
  </r>
  <r>
    <s v="Maryland"/>
    <x v="0"/>
    <x v="1"/>
    <n v="9.3634832380952506"/>
    <n v="9.3634832380821695"/>
    <n v="2.54996820209209E-2"/>
    <n v="2.723311546840954E-3"/>
    <n v="9.5618930290617108"/>
    <n v="2.6040013695701782E-2"/>
    <n v="9.6832731364764797"/>
    <n v="2.6370569543781218E-2"/>
    <s v="No Growth"/>
    <n v="1"/>
    <n v="1"/>
    <m/>
    <n v="2.54996820209209E-2"/>
    <n v="2.54996820209209E-2"/>
    <s v="2501080050"/>
    <s v="Gas Stations"/>
    <s v="Storage and Transport"/>
    <s v="Petroleum and Petroleum Product Storage"/>
    <s v="Airports : Aviation Gasoline"/>
    <s v="Stage 1: Total"/>
    <x v="1"/>
    <m/>
    <s v="2501080050-24017-VOC"/>
    <m/>
  </r>
  <r>
    <s v="Maryland"/>
    <x v="1"/>
    <x v="1"/>
    <n v="35.973855952381001"/>
    <n v="35.973855952330403"/>
    <n v="9.7968017299375404E-2"/>
    <n v="2.723311546840977E-3"/>
    <n v="36.736132666962"/>
    <n v="0.10004393427821963"/>
    <n v="37.202466657058601"/>
    <n v="0.10131390701813413"/>
    <s v="No Growth"/>
    <n v="1"/>
    <n v="1"/>
    <m/>
    <n v="9.7968017299375404E-2"/>
    <n v="9.7968017299375404E-2"/>
    <s v="2501080050"/>
    <s v="Gas Stations"/>
    <s v="Storage and Transport"/>
    <s v="Petroleum and Petroleum Product Storage"/>
    <s v="Airports : Aviation Gasoline"/>
    <s v="Stage 1: Total"/>
    <x v="1"/>
    <m/>
    <s v="2501080050-24021-VOC"/>
    <m/>
  </r>
  <r>
    <s v="Maryland"/>
    <x v="8"/>
    <x v="1"/>
    <n v="22.735679285714301"/>
    <n v="22.735679285682401"/>
    <n v="6.1916337923971797E-2"/>
    <n v="2.7233115468409635E-3"/>
    <n v="23.2174424565188"/>
    <n v="6.322832912995327E-2"/>
    <n v="23.512168161010901"/>
    <n v="6.4030959044147448E-2"/>
    <s v="No Growth"/>
    <n v="1"/>
    <n v="1"/>
    <m/>
    <n v="6.1916337923971797E-2"/>
    <n v="6.1916337923971797E-2"/>
    <s v="2501080050"/>
    <s v="Gas Stations"/>
    <s v="Storage and Transport"/>
    <s v="Petroleum and Petroleum Product Storage"/>
    <s v="Airports : Aviation Gasoline"/>
    <s v="Stage 1: Total"/>
    <x v="1"/>
    <m/>
    <s v="2501080050-24031-VOC"/>
    <m/>
  </r>
  <r>
    <s v="Maryland"/>
    <x v="2"/>
    <x v="1"/>
    <n v="25.566220714285699"/>
    <n v="25.566220714249901"/>
    <n v="6.9624784080201105E-2"/>
    <n v="2.7233115468409527E-3"/>
    <n v="26.1079623267538"/>
    <n v="7.1100115268937211E-2"/>
    <n v="26.439380724969599"/>
    <n v="7.2002670819633824E-2"/>
    <s v="No Growth"/>
    <n v="1"/>
    <n v="1"/>
    <m/>
    <n v="6.9624784080201105E-2"/>
    <n v="6.9624784080201105E-2"/>
    <s v="2501080050"/>
    <s v="Gas Stations"/>
    <s v="Storage and Transport"/>
    <s v="Petroleum and Petroleum Product Storage"/>
    <s v="Airports : Aviation Gasoline"/>
    <s v="Stage 1: Total"/>
    <x v="1"/>
    <m/>
    <s v="2501080050-24033-VOC"/>
    <m/>
  </r>
  <r>
    <s v="Virginia"/>
    <x v="3"/>
    <x v="1"/>
    <n v="2.15406939130435"/>
    <n v="2.1540693913013298"/>
    <n v="5.8662020460275898E-3"/>
    <n v="2.7233115468409601E-3"/>
    <n v="2.19971356524991"/>
    <n v="5.9905053519877759E-3"/>
    <n v="2.2276370598989499"/>
    <n v="6.0665497273936575E-3"/>
    <s v="No Growth"/>
    <n v="1"/>
    <n v="1"/>
    <m/>
    <n v="5.8662020460275898E-3"/>
    <n v="5.8662020460275898E-3"/>
    <s v="2501080050"/>
    <s v="Gas Stations"/>
    <s v="Storage and Transport"/>
    <s v="Petroleum and Petroleum Product Storage"/>
    <s v="Airports : Aviation Gasoline"/>
    <s v="Stage 1: Total"/>
    <x v="1"/>
    <m/>
    <s v="2501080050-51013-VOC"/>
    <m/>
  </r>
  <r>
    <s v="Virginia"/>
    <x v="4"/>
    <x v="1"/>
    <n v="62.58276"/>
    <n v="62.582759999912398"/>
    <n v="0.170432352940937"/>
    <n v="2.7233115468409444E-3"/>
    <n v="63.908872517528202"/>
    <n v="0.17404377047257044"/>
    <n v="64.720141351780796"/>
    <n v="0.17625310825648274"/>
    <s v="No Growth"/>
    <n v="1"/>
    <n v="1"/>
    <m/>
    <n v="0.170432352940937"/>
    <n v="0.170432352940937"/>
    <s v="2501080050"/>
    <s v="Gas Stations"/>
    <s v="Storage and Transport"/>
    <s v="Petroleum and Petroleum Product Storage"/>
    <s v="Airports : Aviation Gasoline"/>
    <s v="Stage 1: Total"/>
    <x v="1"/>
    <m/>
    <s v="2501080050-51107-VOC"/>
    <m/>
  </r>
  <r>
    <s v="Virginia"/>
    <x v="5"/>
    <x v="1"/>
    <n v="29.416511739130399"/>
    <n v="29.416511739089099"/>
    <n v="8.0110326086844097E-2"/>
    <n v="2.7233115468409635E-3"/>
    <n v="30.039840023777501"/>
    <n v="8.1807843202008595E-2"/>
    <n v="30.421170268502699"/>
    <n v="8.2846324260628421E-2"/>
    <s v="No Growth"/>
    <n v="1"/>
    <n v="1"/>
    <m/>
    <n v="8.0110326086844097E-2"/>
    <n v="8.0110326086844097E-2"/>
    <s v="2501080050"/>
    <s v="Gas Stations"/>
    <s v="Storage and Transport"/>
    <s v="Petroleum and Petroleum Product Storage"/>
    <s v="Airports : Aviation Gasoline"/>
    <s v="Stage 1: Total"/>
    <x v="1"/>
    <m/>
    <s v="2501080050-51683-VOC"/>
    <m/>
  </r>
  <r>
    <s v="Maryland"/>
    <x v="7"/>
    <x v="1"/>
    <n v="1.2155173571428001E-3"/>
    <n v="1.2155173571411499E-3"/>
    <n v="3.3102324540881099E-6"/>
    <n v="2.7233115468409674E-3"/>
    <n v="1.2412738559385999E-3"/>
    <n v="3.3803754246694009E-6"/>
    <n v="1.257030772849E-3"/>
    <n v="3.4232864184341069E-6"/>
    <s v="No Growth"/>
    <n v="1"/>
    <n v="1"/>
    <m/>
    <n v="3.3102324540881099E-6"/>
    <n v="3.3102324540881099E-6"/>
    <s v="2501080100"/>
    <s v="Gas Stations"/>
    <s v="Storage and Transport"/>
    <s v="Petroleum and Petroleum Product Storage"/>
    <s v="Airports : Aviation Gasoline"/>
    <s v="Stage 2: Total"/>
    <x v="1"/>
    <m/>
    <s v="2501080100-24009-VOC"/>
    <m/>
  </r>
  <r>
    <s v="Maryland"/>
    <x v="0"/>
    <x v="1"/>
    <n v="2.3418958571428498E-2"/>
    <n v="2.3418958571395601E-2"/>
    <n v="6.3777120292472295E-5"/>
    <n v="2.7233115468409848E-3"/>
    <n v="2.3915200253787201E-2"/>
    <n v="6.5128540996153139E-5"/>
    <n v="2.4218783400641899E-2"/>
    <n v="6.5955292485408859E-5"/>
    <s v="No Growth"/>
    <n v="1"/>
    <n v="1"/>
    <m/>
    <n v="6.3777120292472295E-5"/>
    <n v="6.3777120292472295E-5"/>
    <s v="2501080100"/>
    <s v="Gas Stations"/>
    <s v="Storage and Transport"/>
    <s v="Petroleum and Petroleum Product Storage"/>
    <s v="Airports : Aviation Gasoline"/>
    <s v="Stage 2: Total"/>
    <x v="1"/>
    <m/>
    <s v="2501080100-24017-VOC"/>
    <m/>
  </r>
  <r>
    <s v="Maryland"/>
    <x v="1"/>
    <x v="1"/>
    <n v="8.9974024761904803E-2"/>
    <n v="8.9974024761779195E-2"/>
    <n v="2.4502730054950698E-4"/>
    <n v="2.7233115468409514E-3"/>
    <n v="9.1880551103810507E-2"/>
    <n v="2.5021936575111726E-4"/>
    <n v="9.3046896630623294E-2"/>
    <n v="2.5339568799189285E-4"/>
    <s v="No Growth"/>
    <n v="1"/>
    <n v="1"/>
    <m/>
    <n v="2.4502730054950698E-4"/>
    <n v="2.4502730054950698E-4"/>
    <s v="2501080100"/>
    <s v="Gas Stations"/>
    <s v="Storage and Transport"/>
    <s v="Petroleum and Petroleum Product Storage"/>
    <s v="Airports : Aviation Gasoline"/>
    <s v="Stage 2: Total"/>
    <x v="1"/>
    <m/>
    <s v="2501080100-24021-VOC"/>
    <m/>
  </r>
  <r>
    <s v="Maryland"/>
    <x v="8"/>
    <x v="1"/>
    <n v="5.6864091428571399E-2"/>
    <n v="5.6864091428491997E-2"/>
    <n v="1.54858636787831E-4"/>
    <n v="2.7233115468409371E-3"/>
    <n v="5.8069026836362697E-2"/>
    <n v="1.5814005129728277E-4"/>
    <n v="5.8806163791717297E-2"/>
    <n v="1.6014750487940315E-4"/>
    <s v="No Growth"/>
    <n v="1"/>
    <n v="1"/>
    <m/>
    <n v="1.54858636787831E-4"/>
    <n v="1.54858636787831E-4"/>
    <s v="2501080100"/>
    <s v="Gas Stations"/>
    <s v="Storage and Transport"/>
    <s v="Petroleum and Petroleum Product Storage"/>
    <s v="Airports : Aviation Gasoline"/>
    <s v="Stage 2: Total"/>
    <x v="1"/>
    <m/>
    <s v="2501080100-24031-VOC"/>
    <m/>
  </r>
  <r>
    <s v="Maryland"/>
    <x v="2"/>
    <x v="1"/>
    <n v="6.3943555952381007E-2"/>
    <n v="6.3943555952291398E-2"/>
    <n v="1.74138224270946E-4"/>
    <n v="2.7233115468409575E-3"/>
    <n v="6.52985033846087E-2"/>
    <n v="1.7782816825873821E-4"/>
    <n v="6.6127412401971494E-2"/>
    <n v="1.800855457570029E-4"/>
    <s v="No Growth"/>
    <n v="1"/>
    <n v="1"/>
    <m/>
    <n v="1.74138224270946E-4"/>
    <n v="1.74138224270946E-4"/>
    <s v="2501080100"/>
    <s v="Gas Stations"/>
    <s v="Storage and Transport"/>
    <s v="Petroleum and Petroleum Product Storage"/>
    <s v="Airports : Aviation Gasoline"/>
    <s v="Stage 2: Total"/>
    <x v="1"/>
    <m/>
    <s v="2501080100-24033-VOC"/>
    <m/>
  </r>
  <r>
    <s v="Virginia"/>
    <x v="3"/>
    <x v="1"/>
    <n v="4.7293974782607997E-3"/>
    <n v="4.7293974782542198E-3"/>
    <n v="1.28796227621302E-5"/>
    <n v="2.7233115468409527E-3"/>
    <n v="4.8296121890898996E-3"/>
    <n v="1.3152538641312335E-5"/>
    <n v="4.8909200121854002E-3"/>
    <n v="1.3319498943859994E-5"/>
    <s v="No Growth"/>
    <n v="1"/>
    <n v="1"/>
    <m/>
    <n v="1.28796227621302E-5"/>
    <n v="1.28796227621302E-5"/>
    <s v="2501080100"/>
    <s v="Gas Stations"/>
    <s v="Storage and Transport"/>
    <s v="Petroleum and Petroleum Product Storage"/>
    <s v="Airports : Aviation Gasoline"/>
    <s v="Stage 2: Total"/>
    <x v="1"/>
    <m/>
    <s v="2501080100-51013-VOC"/>
    <m/>
  </r>
  <r>
    <s v="Virginia"/>
    <x v="4"/>
    <x v="1"/>
    <n v="0.13740440869565201"/>
    <n v="0.13740440869546"/>
    <n v="3.7419501278719997E-4"/>
    <n v="2.7233115468409553E-3"/>
    <n v="0.14031597262052301"/>
    <n v="3.8212410844368965E-4"/>
    <n v="0.14209716466868"/>
    <n v="3.8697484931557685E-4"/>
    <s v="No Growth"/>
    <n v="1"/>
    <n v="1"/>
    <m/>
    <n v="3.7419501278719997E-4"/>
    <n v="3.7419501278719997E-4"/>
    <s v="2501080100"/>
    <s v="Gas Stations"/>
    <s v="Storage and Transport"/>
    <s v="Petroleum and Petroleum Product Storage"/>
    <s v="Airports : Aviation Gasoline"/>
    <s v="Stage 2: Total"/>
    <x v="1"/>
    <m/>
    <s v="2501080100-51107-VOC"/>
    <m/>
  </r>
  <r>
    <s v="Virginia"/>
    <x v="5"/>
    <x v="1"/>
    <n v="6.4585831304347696E-2"/>
    <n v="6.4585831304257296E-2"/>
    <n v="1.7588734015320601E-4"/>
    <n v="2.7233115468409566E-3"/>
    <n v="6.5954388385366006E-2"/>
    <n v="1.7961434745470032E-4"/>
    <n v="6.67916233055183E-2"/>
    <n v="1.8189439898016953E-4"/>
    <s v="No Growth"/>
    <n v="1"/>
    <n v="1"/>
    <m/>
    <n v="1.7588734015320601E-4"/>
    <n v="1.7588734015320601E-4"/>
    <s v="2501080100"/>
    <s v="Gas Stations"/>
    <s v="Storage and Transport"/>
    <s v="Petroleum and Petroleum Product Storage"/>
    <s v="Airports : Aviation Gasoline"/>
    <s v="Stage 2: Total"/>
    <x v="1"/>
    <m/>
    <s v="2501080100-51683-VOC"/>
    <m/>
  </r>
  <r>
    <s v="District of Columbia"/>
    <x v="6"/>
    <x v="1"/>
    <n v="3.2750219999999999"/>
    <n v="3.2750219999954"/>
    <n v="8.9189052287456608E-3"/>
    <n v="2.723311546840964E-3"/>
    <n v="2.8499433987739602"/>
    <n v="7.7612837657243076E-3"/>
    <n v="2.70479210608387"/>
    <n v="7.3659915743024924E-3"/>
    <s v="No Growth"/>
    <n v="1"/>
    <n v="1"/>
    <m/>
    <n v="8.9189052287456608E-3"/>
    <n v="8.9189052287456608E-3"/>
    <s v="2505030120"/>
    <s v="Industrial Processes - Storage and Transfer"/>
    <s v="Storage and Transport"/>
    <s v="Petroleum and Petroleum Product Transport"/>
    <s v="Truck"/>
    <s v="Gasoline"/>
    <x v="1"/>
    <m/>
    <s v="2505030120-11001-VOC"/>
    <m/>
  </r>
  <r>
    <s v="Maryland"/>
    <x v="7"/>
    <x v="1"/>
    <n v="0.85148330000000005"/>
    <n v="0.85148329999880401"/>
    <n v="2.3188543028289902E-3"/>
    <n v="2.7233115468409622E-3"/>
    <n v="0.74096577366541805"/>
    <n v="2.0178806472369798E-3"/>
    <n v="0.70322743123626197"/>
    <n v="1.9151073835410211E-3"/>
    <s v="Gas Sales"/>
    <n v="0.9726431554456072"/>
    <n v="0.94819182842192828"/>
    <m/>
    <n v="2.2554177661222126E-3"/>
    <n v="2.1987187012434762E-3"/>
    <s v="2505030120"/>
    <s v="Industrial Processes - Storage and Transfer"/>
    <s v="Storage and Transport"/>
    <s v="Petroleum and Petroleum Product Transport"/>
    <s v="Truck"/>
    <s v="Gasoline"/>
    <x v="1"/>
    <m/>
    <s v="2505030120-24009-VOC"/>
    <m/>
  </r>
  <r>
    <s v="Maryland"/>
    <x v="0"/>
    <x v="1"/>
    <n v="1.466672"/>
    <n v="1.4666719999979401"/>
    <n v="3.9942047930227199E-3"/>
    <n v="2.7233115468409635E-3"/>
    <n v="1.2763065971973899"/>
    <n v="3.4757804934569506E-3"/>
    <n v="1.21130265623078"/>
    <n v="3.2987545104324134E-3"/>
    <s v="Gas Sales"/>
    <n v="0.9726431554456072"/>
    <n v="0.94819182842192828"/>
    <m/>
    <n v="3.8849359533815867E-3"/>
    <n v="3.7872723457878423E-3"/>
    <s v="2505030120"/>
    <s v="Industrial Processes - Storage and Transfer"/>
    <s v="Storage and Transport"/>
    <s v="Petroleum and Petroleum Product Transport"/>
    <s v="Truck"/>
    <s v="Gasoline"/>
    <x v="1"/>
    <m/>
    <s v="2505030120-24017-VOC"/>
    <m/>
  </r>
  <r>
    <s v="Maryland"/>
    <x v="1"/>
    <x v="1"/>
    <n v="3.7466089999999999"/>
    <n v="3.74660899999478"/>
    <n v="1.02031835511839E-2"/>
    <n v="2.723311546840921E-3"/>
    <n v="3.2603211787087498"/>
    <n v="8.87887031238754E-3"/>
    <n v="3.0942688164484902"/>
    <n v="8.4266579968639635E-3"/>
    <s v="Gas Sales"/>
    <n v="0.9726431554456072"/>
    <n v="0.94819182842192828"/>
    <m/>
    <n v="9.9240566448142251E-3"/>
    <n v="9.6745752671216056E-3"/>
    <s v="2505030120"/>
    <s v="Industrial Processes - Storage and Transfer"/>
    <s v="Storage and Transport"/>
    <s v="Petroleum and Petroleum Product Transport"/>
    <s v="Truck"/>
    <s v="Gasoline"/>
    <x v="1"/>
    <m/>
    <s v="2505030120-24021-VOC"/>
    <m/>
  </r>
  <r>
    <s v="Maryland"/>
    <x v="8"/>
    <x v="1"/>
    <n v="9.3612769999999994"/>
    <n v="9.3612769999869005"/>
    <n v="2.5493673747240899E-2"/>
    <n v="2.7233115468409462E-3"/>
    <n v="8.1462382818327601"/>
    <n v="2.2184744776232907E-2"/>
    <n v="7.7313398604542201"/>
    <n v="2.1054847114526647E-2"/>
    <s v="Gas Sales"/>
    <n v="0.9726431554456072"/>
    <n v="0.94819182842192828"/>
    <m/>
    <n v="2.4796247277417225E-2"/>
    <n v="2.417289312358846E-2"/>
    <s v="2505030120"/>
    <s v="Industrial Processes - Storage and Transfer"/>
    <s v="Storage and Transport"/>
    <s v="Petroleum and Petroleum Product Transport"/>
    <s v="Truck"/>
    <s v="Gasoline"/>
    <x v="1"/>
    <m/>
    <s v="2505030120-24031-VOC"/>
    <m/>
  </r>
  <r>
    <s v="Maryland"/>
    <x v="2"/>
    <x v="1"/>
    <n v="10.337759999999999"/>
    <n v="10.337759999985501"/>
    <n v="2.81529411764311E-2"/>
    <n v="2.7233115468409583E-3"/>
    <n v="8.9959795293312403"/>
    <n v="2.4498854927372655E-2"/>
    <n v="8.5378026903604294"/>
    <n v="2.3251096651308357E-2"/>
    <s v="Gas Sales"/>
    <n v="0.9726431554456072"/>
    <n v="0.94819182842192828"/>
    <m/>
    <n v="2.7382765540918511E-2"/>
    <n v="2.6694388769535195E-2"/>
    <s v="2505030120"/>
    <s v="Industrial Processes - Storage and Transfer"/>
    <s v="Storage and Transport"/>
    <s v="Petroleum and Petroleum Product Transport"/>
    <s v="Truck"/>
    <s v="Gasoline"/>
    <x v="1"/>
    <m/>
    <s v="2505030120-24033-VOC"/>
    <m/>
  </r>
  <r>
    <s v="Virginia"/>
    <x v="3"/>
    <x v="1"/>
    <n v="0.98047169999999995"/>
    <n v="0.98047169999863204"/>
    <n v="2.6701299019570401E-3"/>
    <n v="2.7233115468409392E-3"/>
    <n v="0.85321223768868704"/>
    <n v="2.3235627388035972E-3"/>
    <n v="0.809757038089708"/>
    <n v="2.2052206919654202E-3"/>
    <s v="VMT"/>
    <n v="1.0671893575912657"/>
    <n v="1.096500518759292"/>
    <m/>
    <n v="2.8495342147547629E-3"/>
    <n v="2.9277988226505919E-3"/>
    <s v="2505030120"/>
    <s v="Industrial Processes - Storage and Transfer"/>
    <s v="Storage and Transport"/>
    <s v="Petroleum and Petroleum Product Transport"/>
    <s v="Truck"/>
    <s v="Gasoline"/>
    <x v="1"/>
    <m/>
    <s v="2505030120-51013-VOC"/>
    <m/>
  </r>
  <r>
    <s v="Virginia"/>
    <x v="9"/>
    <x v="1"/>
    <n v="6.4295879999999999"/>
    <n v="6.4295879999909999"/>
    <n v="1.75097712418055E-2"/>
    <n v="2.7233115468409501E-3"/>
    <n v="5.5950652781679802"/>
    <n v="1.5237105877363733E-2"/>
    <n v="5.3101013879514598"/>
    <n v="1.4461060424704367E-2"/>
    <s v="VMT"/>
    <n v="1.0806192988985526"/>
    <n v="1.1126281782063459"/>
    <m/>
    <n v="1.8921396723193897E-2"/>
    <n v="1.948186487757992E-2"/>
    <s v="2505030120"/>
    <s v="Industrial Processes - Storage and Transfer"/>
    <s v="Storage and Transport"/>
    <s v="Petroleum and Petroleum Product Transport"/>
    <s v="Truck"/>
    <s v="Gasoline"/>
    <x v="1"/>
    <m/>
    <s v="2505030120-51059-VOC"/>
    <m/>
  </r>
  <r>
    <s v="Virginia"/>
    <x v="4"/>
    <x v="1"/>
    <n v="2.1865130000000002"/>
    <n v="2.1865129999969501"/>
    <n v="5.9545561002095401E-3"/>
    <n v="2.7233115468409497E-3"/>
    <n v="1.90271646745684"/>
    <n v="5.1816897261896342E-3"/>
    <n v="1.8058086639569899"/>
    <n v="4.9177795859394989E-3"/>
    <s v="VMT"/>
    <n v="1.1556294798401261"/>
    <n v="1.2063885012294342"/>
    <m/>
    <n v="6.8812605687640005E-3"/>
    <n v="7.1835080092183716E-3"/>
    <s v="2505030120"/>
    <s v="Industrial Processes - Storage and Transfer"/>
    <s v="Storage and Transport"/>
    <s v="Petroleum and Petroleum Product Transport"/>
    <s v="Truck"/>
    <s v="Gasoline"/>
    <x v="1"/>
    <m/>
    <s v="2505030120-51107-VOC"/>
    <m/>
  </r>
  <r>
    <s v="Virginia"/>
    <x v="10"/>
    <x v="1"/>
    <n v="3.601019"/>
    <n v="3.6010189999949702"/>
    <n v="9.8066966230799194E-3"/>
    <n v="2.7233115468409405E-3"/>
    <n v="3.1336279047620401"/>
    <n v="8.5338450565414468E-3"/>
    <n v="2.9740281943321398"/>
    <n v="8.0992053222552294E-3"/>
    <s v="VMT"/>
    <n v="1.0865837658887101"/>
    <n v="1.1263614334502161"/>
    <m/>
    <n v="1.0655797347634275E-2"/>
    <n v="1.1045884865783692E-2"/>
    <s v="2505030120"/>
    <s v="Industrial Processes - Storage and Transfer"/>
    <s v="Storage and Transport"/>
    <s v="Petroleum and Petroleum Product Transport"/>
    <s v="Truck"/>
    <s v="Gasoline"/>
    <x v="1"/>
    <m/>
    <s v="2505030120-51153-VOC"/>
    <m/>
  </r>
  <r>
    <s v="Virginia"/>
    <x v="11"/>
    <x v="1"/>
    <n v="0.89756320000000001"/>
    <n v="0.89756319999874901"/>
    <n v="2.4443442265760901E-3"/>
    <n v="2.7233115468409323E-3"/>
    <n v="0.78106477355646098"/>
    <n v="2.1270827166570082E-3"/>
    <n v="0.74128413734972698"/>
    <n v="2.0187476507345309E-3"/>
    <s v="VMT"/>
    <n v="1.0839568438148144"/>
    <n v="1.1180467771759119"/>
    <m/>
    <n v="2.6495636530363821E-3"/>
    <n v="2.7328911848319448E-3"/>
    <s v="2505030120"/>
    <s v="Industrial Processes - Storage and Transfer"/>
    <s v="Storage and Transport"/>
    <s v="Petroleum and Petroleum Product Transport"/>
    <s v="Truck"/>
    <s v="Gasoline"/>
    <x v="1"/>
    <m/>
    <s v="2505030120-51510-VOC"/>
    <m/>
  </r>
  <r>
    <s v="Virginia"/>
    <x v="12"/>
    <x v="1"/>
    <n v="0.45107700000000001"/>
    <n v="0.45107699999936601"/>
    <n v="1.2284232026126499E-3"/>
    <n v="2.7233115468409527E-3"/>
    <n v="0.39252985735325202"/>
    <n v="1.0689810930099432E-3"/>
    <n v="0.37253780549748799"/>
    <n v="1.014536507346098E-3"/>
    <s v="VMT"/>
    <n v="1.0806192988985526"/>
    <n v="1.1126281782063459"/>
    <m/>
    <n v="1.3274578199579965E-3"/>
    <n v="1.3667782699893175E-3"/>
    <s v="2505030120"/>
    <s v="Industrial Processes - Storage and Transfer"/>
    <s v="Storage and Transport"/>
    <s v="Petroleum and Petroleum Product Transport"/>
    <s v="Truck"/>
    <s v="Gasoline"/>
    <x v="1"/>
    <m/>
    <s v="2505030120-51600-VOC"/>
    <m/>
  </r>
  <r>
    <s v="Virginia"/>
    <x v="13"/>
    <x v="1"/>
    <n v="9.6955959999999994E-2"/>
    <n v="9.6955959999864699E-2"/>
    <n v="2.6404128540268002E-4"/>
    <n v="2.7233115468409418E-3"/>
    <n v="8.4371646411472004E-2"/>
    <n v="2.2977027889834283E-4"/>
    <n v="8.00744896509957E-2"/>
    <n v="2.1806778227395209E-4"/>
    <s v="VMT"/>
    <n v="1.0806192988985526"/>
    <n v="1.1126281782063459"/>
    <m/>
    <n v="2.8532810871211673E-4"/>
    <n v="2.9377977434884571E-4"/>
    <s v="2505030120"/>
    <s v="Industrial Processes - Storage and Transfer"/>
    <s v="Storage and Transport"/>
    <s v="Petroleum and Petroleum Product Transport"/>
    <s v="Truck"/>
    <s v="Gasoline"/>
    <x v="1"/>
    <m/>
    <s v="2505030120-51610-VOC"/>
    <m/>
  </r>
  <r>
    <s v="Virginia"/>
    <x v="5"/>
    <x v="1"/>
    <n v="0.52124150000000002"/>
    <n v="0.52124149999927105"/>
    <n v="1.4195029956407101E-3"/>
    <n v="2.7233115468409466E-3"/>
    <n v="0.45358741776147998"/>
    <n v="1.2352598522916067E-3"/>
    <n v="0.43048562561207698"/>
    <n v="1.172346474978418E-3"/>
    <s v="VMT"/>
    <n v="1.0865837658887101"/>
    <n v="1.1263614334502161"/>
    <m/>
    <n v="1.5424089106935879E-3"/>
    <n v="1.598873428956746E-3"/>
    <s v="2505030120"/>
    <s v="Industrial Processes - Storage and Transfer"/>
    <s v="Storage and Transport"/>
    <s v="Petroleum and Petroleum Product Transport"/>
    <s v="Truck"/>
    <s v="Gasoline"/>
    <x v="1"/>
    <m/>
    <s v="2505030120-51683-VOC"/>
    <m/>
  </r>
  <r>
    <s v="Virginia"/>
    <x v="14"/>
    <x v="1"/>
    <n v="0.20966199999999999"/>
    <n v="0.209661999999706"/>
    <n v="5.7097494553296998E-4"/>
    <n v="2.7233115468409661E-3"/>
    <n v="0.18244910503616299"/>
    <n v="4.9686575445578298E-4"/>
    <n v="0.17315673682367799"/>
    <n v="4.7155974080522459E-4"/>
    <s v="VMT"/>
    <n v="1.0865837658887101"/>
    <n v="1.1263614334502161"/>
    <m/>
    <n v="6.2041210654531563E-4"/>
    <n v="6.4312415811467512E-4"/>
    <s v="2505030120"/>
    <s v="Industrial Processes - Storage and Transfer"/>
    <s v="Storage and Transport"/>
    <s v="Petroleum and Petroleum Product Transport"/>
    <s v="Truck"/>
    <s v="Gasoline"/>
    <x v="1"/>
    <m/>
    <s v="2505030120-51685-VOC"/>
    <m/>
  </r>
  <r>
    <s v="Maryland"/>
    <x v="8"/>
    <x v="1"/>
    <n v="112.1177885"/>
    <n v="112.117788499843"/>
    <n v="0.30533166802789502"/>
    <n v="2.7233115468409596E-3"/>
    <n v="100.88294847221"/>
    <n v="0.27473569845373103"/>
    <n v="96.0732348267709"/>
    <n v="0.26163734974610819"/>
    <s v="Gas Sales"/>
    <n v="0.9726431554456072"/>
    <n v="0.94819182842192828"/>
    <m/>
    <n v="0.29697875704812243"/>
    <n v="0.28951299258248703"/>
    <s v="2505040120"/>
    <s v="Industrial Processes - Storage and Transfer"/>
    <s v="Storage and Transport"/>
    <s v="Petroleum and Petroleum Product Transport"/>
    <s v="Pipeline"/>
    <s v="Gasoline"/>
    <x v="1"/>
    <m/>
    <s v="2505040120-24031-VOC"/>
    <m/>
  </r>
  <r>
    <s v="Maryland"/>
    <x v="2"/>
    <x v="1"/>
    <n v="110.26562215"/>
    <n v="110.265622149845"/>
    <n v="0.30028764202027602"/>
    <n v="2.7233115468409674E-3"/>
    <n v="99.216379723852498"/>
    <n v="0.27019711253772555"/>
    <n v="94.486121710623493"/>
    <n v="0.25731514627076196"/>
    <s v="Gas Sales"/>
    <n v="0.9726431554456072"/>
    <n v="0.94819182842192828"/>
    <m/>
    <n v="0.29207271967592219"/>
    <n v="0.28473028833971498"/>
    <s v="2505040120"/>
    <s v="Industrial Processes - Storage and Transfer"/>
    <s v="Storage and Transport"/>
    <s v="Petroleum and Petroleum Product Transport"/>
    <s v="Pipeline"/>
    <s v="Gasoline"/>
    <x v="1"/>
    <m/>
    <s v="2505040120-24033-VOC"/>
    <m/>
  </r>
  <r>
    <s v="Virginia"/>
    <x v="3"/>
    <x v="1"/>
    <n v="12.66866939"/>
    <n v="12.668669389982201"/>
    <n v="3.4500733632849202E-2"/>
    <n v="2.7233115468409644E-3"/>
    <n v="11.399196669695501"/>
    <n v="3.1043563915292824E-2"/>
    <n v="10.855726513444299"/>
    <n v="2.9563525363410465E-2"/>
    <s v="VMT"/>
    <n v="1.0671893575912657"/>
    <n v="1.096500518759292"/>
    <m/>
    <n v="3.6818815762067712E-2"/>
    <n v="3.7830072325995306E-2"/>
    <s v="2505040120"/>
    <s v="Industrial Processes - Storage and Transfer"/>
    <s v="Storage and Transport"/>
    <s v="Petroleum and Petroleum Product Transport"/>
    <s v="Pipeline"/>
    <s v="Gasoline"/>
    <x v="1"/>
    <m/>
    <s v="2505040120-51013-VOC"/>
    <m/>
  </r>
  <r>
    <s v="Virginia"/>
    <x v="9"/>
    <x v="1"/>
    <n v="12.66866939"/>
    <n v="12.6686693899823"/>
    <n v="3.4500733632849202E-2"/>
    <n v="2.7233115468409427E-3"/>
    <n v="11.399196669695501"/>
    <n v="3.1043563915292578E-2"/>
    <n v="10.855726513444299"/>
    <n v="2.9563525363410229E-2"/>
    <s v="VMT"/>
    <n v="1.0806192988985526"/>
    <n v="1.1126281782063459"/>
    <m/>
    <n v="3.728215858981522E-2"/>
    <n v="3.8386488408699411E-2"/>
    <s v="2505040120"/>
    <s v="Industrial Processes - Storage and Transfer"/>
    <s v="Storage and Transport"/>
    <s v="Petroleum and Petroleum Product Transport"/>
    <s v="Pipeline"/>
    <s v="Gasoline"/>
    <x v="1"/>
    <m/>
    <s v="2505040120-51059-VOC"/>
    <m/>
  </r>
  <r>
    <s v="Virginia"/>
    <x v="10"/>
    <x v="1"/>
    <n v="74.111747585000003"/>
    <n v="74.111747584896193"/>
    <n v="0.201829377954509"/>
    <n v="2.7233115468409405E-3"/>
    <n v="66.685328999358205"/>
    <n v="0.18160492646883922"/>
    <n v="63.506027227392899"/>
    <n v="0.17294669724235423"/>
    <s v="VMT"/>
    <n v="1.0865837658887101"/>
    <n v="1.1263614334502161"/>
    <m/>
    <n v="0.21930452556478619"/>
    <n v="0.22733282746520619"/>
    <s v="2505040120"/>
    <s v="Industrial Processes - Storage and Transfer"/>
    <s v="Storage and Transport"/>
    <s v="Petroleum and Petroleum Product Transport"/>
    <s v="Pipeline"/>
    <s v="Gasoline"/>
    <x v="1"/>
    <m/>
    <s v="2505040120-51153-VOC"/>
    <m/>
  </r>
  <r>
    <s v="Virginia"/>
    <x v="12"/>
    <x v="1"/>
    <n v="36.105717585000001"/>
    <n v="36.105717584949403"/>
    <n v="9.8327117606071296E-2"/>
    <n v="2.723311546840957E-3"/>
    <n v="32.487719347761697"/>
    <n v="8.8474181230287788E-2"/>
    <n v="30.9388289810299"/>
    <n v="8.4256070209776365E-2"/>
    <s v="VMT"/>
    <n v="1.0806192988985526"/>
    <n v="1.1126281782063459"/>
    <m/>
    <n v="0.10625418089018829"/>
    <n v="0.10940152173032422"/>
    <s v="2505040120"/>
    <s v="Industrial Processes - Storage and Transfer"/>
    <s v="Storage and Transport"/>
    <s v="Petroleum and Petroleum Product Transport"/>
    <s v="Pipeline"/>
    <s v="Gasoline"/>
    <x v="1"/>
    <m/>
    <s v="2505040120-51600-VOC"/>
    <m/>
  </r>
  <r>
    <s v="Virginia"/>
    <x v="13"/>
    <x v="1"/>
    <n v="12.66866939"/>
    <n v="12.6686693899823"/>
    <n v="3.4500733632849202E-2"/>
    <n v="2.7233115468409427E-3"/>
    <n v="11.399196669695501"/>
    <n v="3.1043563915292578E-2"/>
    <n v="10.855726513444299"/>
    <n v="2.9563525363410229E-2"/>
    <s v="VMT"/>
    <n v="1.0806192988985526"/>
    <n v="1.1126281782063459"/>
    <m/>
    <n v="3.728215858981522E-2"/>
    <n v="3.8386488408699411E-2"/>
    <s v="2505040120"/>
    <s v="Industrial Processes - Storage and Transfer"/>
    <s v="Storage and Transport"/>
    <s v="Petroleum and Petroleum Product Transport"/>
    <s v="Pipeline"/>
    <s v="Gasoline"/>
    <x v="1"/>
    <m/>
    <s v="2505040120-51610-VOC"/>
    <m/>
  </r>
  <r>
    <s v="Virginia"/>
    <x v="14"/>
    <x v="1"/>
    <n v="76.012038169999997"/>
    <n v="76.012038169893799"/>
    <n v="0.20700446124698599"/>
    <n v="2.7233115468409392E-3"/>
    <n v="68.395199660683105"/>
    <n v="0.18626143698442979"/>
    <n v="65.134377786696007"/>
    <n v="0.17738120312280922"/>
    <s v="VMT"/>
    <n v="1.0865837658887101"/>
    <n v="1.1263614334502161"/>
    <m/>
    <n v="0.22492768705751359"/>
    <n v="0.23316184170074486"/>
    <s v="2505040120"/>
    <s v="Industrial Processes - Storage and Transfer"/>
    <s v="Storage and Transport"/>
    <s v="Petroleum and Petroleum Product Transport"/>
    <s v="Pipeline"/>
    <s v="Gasoline"/>
    <x v="1"/>
    <m/>
    <s v="2505040120-51685-VOC"/>
    <m/>
  </r>
  <r>
    <s v="Virginia"/>
    <x v="3"/>
    <x v="0"/>
    <n v="18.621310000000001"/>
    <n v="18.621309999973899"/>
    <n v="5.0711628540234102E-2"/>
    <n v="2.7233115468409679E-3"/>
    <n v="19.706436357978198"/>
    <n v="5.3666765680768697E-2"/>
    <n v="20.1984516395779"/>
    <n v="5.5006676578371376E-2"/>
    <s v="No Growth"/>
    <n v="1"/>
    <n v="1"/>
    <m/>
    <n v="5.0711628540234102E-2"/>
    <n v="5.0711628540234102E-2"/>
    <s v="2601020000"/>
    <s v="Waste Disposal"/>
    <s v="Waste Disposal, Treatment, and Recovery"/>
    <s v="On-site Incineration"/>
    <s v="Commercial/Institutional"/>
    <s v="Total"/>
    <x v="1"/>
    <m/>
    <s v="2601020000-51013-NOx"/>
    <m/>
  </r>
  <r>
    <s v="Virginia"/>
    <x v="3"/>
    <x v="1"/>
    <n v="38.273569999999999"/>
    <n v="38.273569999946098"/>
    <n v="0.104230855119679"/>
    <n v="2.7233115468409609E-3"/>
    <n v="40.503899639586301"/>
    <n v="0.11030473758057281"/>
    <n v="41.515170131370901"/>
    <n v="0.11305874218782935"/>
    <s v="No Growth"/>
    <n v="1"/>
    <n v="1"/>
    <m/>
    <n v="0.104230855119679"/>
    <n v="0.104230855119679"/>
    <s v="2601020000"/>
    <s v="Waste Disposal"/>
    <s v="Waste Disposal, Treatment, and Recovery"/>
    <s v="On-site Incineration"/>
    <s v="Commercial/Institutional"/>
    <s v="Total"/>
    <x v="1"/>
    <m/>
    <s v="2601020000-51013-VOC"/>
    <m/>
  </r>
  <r>
    <s v="Virginia"/>
    <x v="9"/>
    <x v="0"/>
    <n v="89.758619999999993"/>
    <n v="89.7586199998739"/>
    <n v="0.24444068627416701"/>
    <n v="2.7233115468409653E-3"/>
    <n v="105.887483967712"/>
    <n v="0.28836460775520767"/>
    <n v="115.848458695885"/>
    <n v="0.31549144525023226"/>
    <s v="No Growth"/>
    <n v="1"/>
    <n v="1"/>
    <m/>
    <n v="0.24444068627416701"/>
    <n v="0.24444068627416701"/>
    <s v="2601020000"/>
    <s v="Waste Disposal"/>
    <s v="Waste Disposal, Treatment, and Recovery"/>
    <s v="On-site Incineration"/>
    <s v="Commercial/Institutional"/>
    <s v="Total"/>
    <x v="1"/>
    <m/>
    <s v="2601020000-51059-NOx"/>
    <m/>
  </r>
  <r>
    <s v="Virginia"/>
    <x v="9"/>
    <x v="1"/>
    <n v="184.48660000000001"/>
    <n v="184.486599999742"/>
    <n v="0.50241448801672495"/>
    <n v="2.7233115468409497E-3"/>
    <n v="217.63727984852801"/>
    <n v="0.59269411723455145"/>
    <n v="238.110704688244"/>
    <n v="0.64844963150393031"/>
    <s v="No Growth"/>
    <n v="1"/>
    <n v="1"/>
    <m/>
    <n v="0.50241448801672495"/>
    <n v="0.50241448801672495"/>
    <s v="2601020000"/>
    <s v="Waste Disposal"/>
    <s v="Waste Disposal, Treatment, and Recovery"/>
    <s v="On-site Incineration"/>
    <s v="Commercial/Institutional"/>
    <s v="Total"/>
    <x v="1"/>
    <m/>
    <s v="2601020000-51059-VOC"/>
    <m/>
  </r>
  <r>
    <s v="Virginia"/>
    <x v="4"/>
    <x v="0"/>
    <n v="32.847430000000003"/>
    <n v="32.847429999953903"/>
    <n v="8.9453785402924896E-2"/>
    <n v="2.7233115468409683E-3"/>
    <n v="43.7808062960885"/>
    <n v="0.11922877531614558"/>
    <n v="51.533763209775401"/>
    <n v="0.14034249240134963"/>
    <s v="No Growth"/>
    <n v="1"/>
    <n v="1"/>
    <m/>
    <n v="8.9453785402924896E-2"/>
    <n v="8.9453785402924896E-2"/>
    <s v="2601020000"/>
    <s v="Waste Disposal"/>
    <s v="Waste Disposal, Treatment, and Recovery"/>
    <s v="On-site Incineration"/>
    <s v="Commercial/Institutional"/>
    <s v="Total"/>
    <x v="1"/>
    <m/>
    <s v="2601020000-51107-NOx"/>
    <m/>
  </r>
  <r>
    <s v="Virginia"/>
    <x v="4"/>
    <x v="1"/>
    <n v="67.513409999999993"/>
    <n v="67.513409999905605"/>
    <n v="0.18386004901934999"/>
    <n v="2.7233115468409471E-3"/>
    <n v="89.985473006515406"/>
    <n v="0.24505847768658776"/>
    <n v="105.920617972988"/>
    <n v="0.28845484197436694"/>
    <s v="No Growth"/>
    <n v="1"/>
    <n v="1"/>
    <m/>
    <n v="0.18386004901934999"/>
    <n v="0.18386004901934999"/>
    <s v="2601020000"/>
    <s v="Waste Disposal"/>
    <s v="Waste Disposal, Treatment, and Recovery"/>
    <s v="On-site Incineration"/>
    <s v="Commercial/Institutional"/>
    <s v="Total"/>
    <x v="1"/>
    <m/>
    <s v="2601020000-51107-VOC"/>
    <m/>
  </r>
  <r>
    <s v="Virginia"/>
    <x v="10"/>
    <x v="0"/>
    <n v="37.626379999999997"/>
    <n v="37.626379999947297"/>
    <n v="0.102468355119681"/>
    <n v="2.7233115468409271E-3"/>
    <n v="45.052917056600101"/>
    <n v="0.12269312923910561"/>
    <n v="49.767959119819302"/>
    <n v="0.13553365773371112"/>
    <s v="No Growth"/>
    <n v="1"/>
    <n v="1"/>
    <m/>
    <n v="0.102468355119681"/>
    <n v="0.102468355119681"/>
    <s v="2601020000"/>
    <s v="Waste Disposal"/>
    <s v="Waste Disposal, Treatment, and Recovery"/>
    <s v="On-site Incineration"/>
    <s v="Commercial/Institutional"/>
    <s v="Total"/>
    <x v="1"/>
    <m/>
    <s v="2601020000-51153-NOx"/>
    <m/>
  </r>
  <r>
    <s v="Virginia"/>
    <x v="10"/>
    <x v="1"/>
    <n v="77.335880000000003"/>
    <n v="77.335879999891702"/>
    <n v="0.21060969498881199"/>
    <n v="2.7233115468409609E-3"/>
    <n v="92.600111600934696"/>
    <n v="0.25217895316158706"/>
    <n v="102.29123594497401"/>
    <n v="0.27857090398958084"/>
    <s v="No Growth"/>
    <n v="1"/>
    <n v="1"/>
    <m/>
    <n v="0.21060969498881199"/>
    <n v="0.21060969498881199"/>
    <s v="2601020000"/>
    <s v="Waste Disposal"/>
    <s v="Waste Disposal, Treatment, and Recovery"/>
    <s v="On-site Incineration"/>
    <s v="Commercial/Institutional"/>
    <s v="Total"/>
    <x v="1"/>
    <m/>
    <s v="2601020000-51153-VOC"/>
    <m/>
  </r>
  <r>
    <s v="Virginia"/>
    <x v="11"/>
    <x v="0"/>
    <n v="12.443210000000001"/>
    <n v="12.443209999982599"/>
    <n v="3.3886737472719398E-2"/>
    <n v="2.7233115468409505E-3"/>
    <n v="13.344280843809001"/>
    <n v="3.6340634106233553E-2"/>
    <n v="13.7939542219423"/>
    <n v="3.7565234809210944E-2"/>
    <s v="No Growth"/>
    <n v="1"/>
    <n v="1"/>
    <m/>
    <n v="3.3886737472719398E-2"/>
    <n v="3.3886737472719398E-2"/>
    <s v="2601020000"/>
    <s v="Waste Disposal"/>
    <s v="Waste Disposal, Treatment, and Recovery"/>
    <s v="On-site Incineration"/>
    <s v="Commercial/Institutional"/>
    <s v="Total"/>
    <x v="1"/>
    <m/>
    <s v="2601020000-51510-NOx"/>
    <m/>
  </r>
  <r>
    <s v="Virginia"/>
    <x v="11"/>
    <x v="1"/>
    <n v="25.575320000000001"/>
    <n v="25.575319999964101"/>
    <n v="6.9649564270055003E-2"/>
    <n v="2.7233115468409687E-3"/>
    <n v="27.4273481481295"/>
    <n v="7.4693213911028331E-2"/>
    <n v="28.351590408867601"/>
    <n v="7.7210213531774805E-2"/>
    <s v="No Growth"/>
    <n v="1"/>
    <n v="1"/>
    <m/>
    <n v="6.9649564270055003E-2"/>
    <n v="6.9649564270055003E-2"/>
    <s v="2601020000"/>
    <s v="Waste Disposal"/>
    <s v="Waste Disposal, Treatment, and Recovery"/>
    <s v="On-site Incineration"/>
    <s v="Commercial/Institutional"/>
    <s v="Total"/>
    <x v="1"/>
    <m/>
    <s v="2601020000-51510-VOC"/>
    <m/>
  </r>
  <r>
    <s v="Virginia"/>
    <x v="12"/>
    <x v="0"/>
    <n v="1.884112"/>
    <n v="1.8841119999973599"/>
    <n v="5.1310239651343997E-3"/>
    <n v="2.7233115468409466E-3"/>
    <n v="2.2020389390257402"/>
    <n v="5.9968380692421858E-3"/>
    <n v="2.38643517199099"/>
    <n v="6.4990064596704231E-3"/>
    <s v="No Growth"/>
    <n v="1"/>
    <n v="1"/>
    <m/>
    <n v="5.1310239651343997E-3"/>
    <n v="5.1310239651343997E-3"/>
    <s v="2601020000"/>
    <s v="Waste Disposal"/>
    <s v="Waste Disposal, Treatment, and Recovery"/>
    <s v="On-site Incineration"/>
    <s v="Commercial/Institutional"/>
    <s v="Total"/>
    <x v="1"/>
    <m/>
    <s v="2601020000-51600-NOx"/>
    <m/>
  </r>
  <r>
    <s v="Virginia"/>
    <x v="12"/>
    <x v="1"/>
    <n v="3.8725360000000002"/>
    <n v="3.8725359999945899"/>
    <n v="1.05461220043425E-2"/>
    <n v="2.7233115468409418E-3"/>
    <n v="4.5259915890238904"/>
    <n v="1.2325685155293743E-2"/>
    <n v="4.9049929702699702"/>
    <n v="1.3357823993109858E-2"/>
    <s v="No Growth"/>
    <n v="1"/>
    <n v="1"/>
    <m/>
    <n v="1.05461220043425E-2"/>
    <n v="1.05461220043425E-2"/>
    <s v="2601020000"/>
    <s v="Waste Disposal"/>
    <s v="Waste Disposal, Treatment, and Recovery"/>
    <s v="On-site Incineration"/>
    <s v="Commercial/Institutional"/>
    <s v="Total"/>
    <x v="1"/>
    <m/>
    <s v="2601020000-51600-VOC"/>
    <m/>
  </r>
  <r>
    <s v="Virginia"/>
    <x v="13"/>
    <x v="0"/>
    <n v="1.143764"/>
    <n v="1.1437639999983999"/>
    <n v="3.1148257080566401E-3"/>
    <n v="2.7233115468409544E-3"/>
    <n v="1.2442201649996301"/>
    <n v="3.3883991421558503E-3"/>
    <n v="1.30016832007009"/>
    <n v="3.5407633988836819E-3"/>
    <s v="No Growth"/>
    <n v="1"/>
    <n v="1"/>
    <m/>
    <n v="3.1148257080566401E-3"/>
    <n v="3.1148257080566401E-3"/>
    <s v="2601020000"/>
    <s v="Waste Disposal"/>
    <s v="Waste Disposal, Treatment, and Recovery"/>
    <s v="On-site Incineration"/>
    <s v="Commercial/Institutional"/>
    <s v="Total"/>
    <x v="1"/>
    <m/>
    <s v="2601020000-51610-NOx"/>
    <m/>
  </r>
  <r>
    <s v="Virginia"/>
    <x v="13"/>
    <x v="1"/>
    <n v="2.3508499999999999"/>
    <n v="2.3508499999967101"/>
    <n v="6.4020969498821004E-3"/>
    <n v="2.7233115468409553E-3"/>
    <n v="2.5573238665401199"/>
    <n v="6.9643896147606665E-3"/>
    <n v="2.6723176242972899"/>
    <n v="7.2775534430753993E-3"/>
    <s v="No Growth"/>
    <n v="1"/>
    <n v="1"/>
    <m/>
    <n v="6.4020969498821004E-3"/>
    <n v="6.4020969498821004E-3"/>
    <s v="2601020000"/>
    <s v="Waste Disposal"/>
    <s v="Waste Disposal, Treatment, and Recovery"/>
    <s v="On-site Incineration"/>
    <s v="Commercial/Institutional"/>
    <s v="Total"/>
    <x v="1"/>
    <m/>
    <s v="2601020000-51610-VOC"/>
    <m/>
  </r>
  <r>
    <s v="Virginia"/>
    <x v="5"/>
    <x v="0"/>
    <n v="3.3374990000000002"/>
    <n v="3.3374989999953302"/>
    <n v="9.0890495642574395E-3"/>
    <n v="2.7233115468409601E-3"/>
    <n v="4.0931359934418898"/>
    <n v="1.1146884513730642E-2"/>
    <n v="4.5583689122520301"/>
    <n v="1.2413858693496821E-2"/>
    <s v="No Growth"/>
    <n v="1"/>
    <n v="1"/>
    <m/>
    <n v="9.0890495642574395E-3"/>
    <n v="9.0890495642574395E-3"/>
    <s v="2601020000"/>
    <s v="Waste Disposal"/>
    <s v="Waste Disposal, Treatment, and Recovery"/>
    <s v="On-site Incineration"/>
    <s v="Commercial/Institutional"/>
    <s v="Total"/>
    <x v="1"/>
    <m/>
    <s v="2601020000-51683-NOx"/>
    <m/>
  </r>
  <r>
    <s v="Virginia"/>
    <x v="5"/>
    <x v="1"/>
    <n v="6.8597739999999998"/>
    <n v="6.8597739999904004"/>
    <n v="1.8681301742893199E-2"/>
    <n v="2.7233115468409514E-3"/>
    <n v="8.4128827802725397"/>
    <n v="2.2910900817735613E-2"/>
    <n v="9.3691055927431695"/>
    <n v="2.5514993444289608E-2"/>
    <s v="No Growth"/>
    <n v="1"/>
    <n v="1"/>
    <m/>
    <n v="1.8681301742893199E-2"/>
    <n v="1.8681301742893199E-2"/>
    <s v="2601020000"/>
    <s v="Waste Disposal"/>
    <s v="Waste Disposal, Treatment, and Recovery"/>
    <s v="On-site Incineration"/>
    <s v="Commercial/Institutional"/>
    <s v="Total"/>
    <x v="1"/>
    <m/>
    <s v="2601020000-51683-VOC"/>
    <m/>
  </r>
  <r>
    <s v="Virginia"/>
    <x v="14"/>
    <x v="0"/>
    <n v="1.343599"/>
    <n v="1.3435989999981099"/>
    <n v="3.6590386710188402E-3"/>
    <n v="2.7233115468409752E-3"/>
    <n v="1.67917820098611"/>
    <n v="4.5729253839491297E-3"/>
    <n v="1.8932337091506699"/>
    <n v="5.1558652209985883E-3"/>
    <s v="No Growth"/>
    <n v="1"/>
    <n v="1"/>
    <m/>
    <n v="3.6590386710188402E-3"/>
    <n v="3.6590386710188402E-3"/>
    <s v="2601020000"/>
    <s v="Waste Disposal"/>
    <s v="Waste Disposal, Treatment, and Recovery"/>
    <s v="On-site Incineration"/>
    <s v="Commercial/Institutional"/>
    <s v="Total"/>
    <x v="1"/>
    <m/>
    <s v="2601020000-51685-NOx"/>
    <m/>
  </r>
  <r>
    <s v="Virginia"/>
    <x v="14"/>
    <x v="1"/>
    <n v="2.7615829999999999"/>
    <n v="2.7615829999961399"/>
    <n v="7.5206508714491596E-3"/>
    <n v="2.7233115468409501E-3"/>
    <n v="3.4513199055773498"/>
    <n v="9.3990193507008137E-3"/>
    <n v="3.8912815700349901"/>
    <n v="1.059717203168567E-2"/>
    <s v="No Growth"/>
    <n v="1"/>
    <n v="1"/>
    <m/>
    <n v="7.5206508714491596E-3"/>
    <n v="7.5206508714491596E-3"/>
    <s v="2601020000"/>
    <s v="Waste Disposal"/>
    <s v="Waste Disposal, Treatment, and Recovery"/>
    <s v="On-site Incineration"/>
    <s v="Commercial/Institutional"/>
    <s v="Total"/>
    <x v="1"/>
    <m/>
    <s v="2601020000-51685-VOC"/>
    <m/>
  </r>
  <r>
    <s v="Maryland"/>
    <x v="7"/>
    <x v="0"/>
    <n v="0.2018914"/>
    <n v="0.201891399999718"/>
    <n v="5.4981318082711502E-4"/>
    <n v="2.7233115468409401E-3"/>
    <n v="0.2018914"/>
    <n v="5.4981318082788296E-4"/>
    <n v="0.2018914"/>
    <n v="5.4981318082788296E-4"/>
    <s v="No Growth"/>
    <n v="1"/>
    <n v="1"/>
    <m/>
    <n v="5.4981318082711502E-4"/>
    <n v="5.4981318082711502E-4"/>
    <s v="2610000100"/>
    <s v="Waste Disposal"/>
    <s v="Waste Disposal, Treatment, and Recovery"/>
    <s v="Open Burning"/>
    <s v="All Categories"/>
    <s v="Yard Waste - Leaf Species Unspecified"/>
    <x v="1"/>
    <m/>
    <s v="2610000100-24009-NOx"/>
    <m/>
  </r>
  <r>
    <s v="Maryland"/>
    <x v="7"/>
    <x v="1"/>
    <n v="0.91176769999999996"/>
    <n v="0.91176769999871798"/>
    <n v="2.4830275054431401E-3"/>
    <n v="2.7233115468409679E-3"/>
    <n v="0.91176769999999996"/>
    <n v="2.4830275054466312E-3"/>
    <n v="0.91176769999999996"/>
    <n v="2.4830275054466312E-3"/>
    <s v="No Growth"/>
    <n v="1"/>
    <n v="1"/>
    <m/>
    <n v="2.4830275054431401E-3"/>
    <n v="2.4830275054431401E-3"/>
    <s v="2610000100"/>
    <s v="Waste Disposal"/>
    <s v="Waste Disposal, Treatment, and Recovery"/>
    <s v="Open Burning"/>
    <s v="All Categories"/>
    <s v="Yard Waste - Leaf Species Unspecified"/>
    <x v="1"/>
    <m/>
    <s v="2610000100-24009-VOC"/>
    <m/>
  </r>
  <r>
    <s v="Maryland"/>
    <x v="0"/>
    <x v="0"/>
    <n v="0.25413049999999998"/>
    <n v="0.25413049999964199"/>
    <n v="6.9207652505349701E-4"/>
    <n v="2.7233115468409813E-3"/>
    <n v="0.25413049999999998"/>
    <n v="6.9207652505447192E-4"/>
    <n v="0.25413049999999998"/>
    <n v="6.9207652505447192E-4"/>
    <s v="No Growth"/>
    <n v="1"/>
    <n v="1"/>
    <m/>
    <n v="6.9207652505349701E-4"/>
    <n v="6.9207652505349701E-4"/>
    <s v="2610000100"/>
    <s v="Waste Disposal"/>
    <s v="Waste Disposal, Treatment, and Recovery"/>
    <s v="Open Burning"/>
    <s v="All Categories"/>
    <s v="Yard Waste - Leaf Species Unspecified"/>
    <x v="1"/>
    <m/>
    <s v="2610000100-24017-NOx"/>
    <m/>
  </r>
  <r>
    <s v="Maryland"/>
    <x v="0"/>
    <x v="1"/>
    <n v="1.147686"/>
    <n v="1.1476859999983899"/>
    <n v="3.1255065359433198E-3"/>
    <n v="2.7233115468409518E-3"/>
    <n v="1.147686"/>
    <n v="3.1255065359477047E-3"/>
    <n v="1.147686"/>
    <n v="3.1255065359477047E-3"/>
    <s v="No Growth"/>
    <n v="1"/>
    <n v="1"/>
    <m/>
    <n v="3.1255065359433198E-3"/>
    <n v="3.1255065359433198E-3"/>
    <s v="2610000100"/>
    <s v="Waste Disposal"/>
    <s v="Waste Disposal, Treatment, and Recovery"/>
    <s v="Open Burning"/>
    <s v="All Categories"/>
    <s v="Yard Waste - Leaf Species Unspecified"/>
    <x v="1"/>
    <m/>
    <s v="2610000100-24017-VOC"/>
    <m/>
  </r>
  <r>
    <s v="Maryland"/>
    <x v="1"/>
    <x v="0"/>
    <n v="0.69155599999999995"/>
    <n v="0.69155599999903605"/>
    <n v="1.8833224400845001E-3"/>
    <n v="2.7233115468409284E-3"/>
    <n v="0.69155599999999995"/>
    <n v="1.8833224400871249E-3"/>
    <n v="0.69155599999999995"/>
    <n v="1.8833224400871249E-3"/>
    <s v="No Growth"/>
    <n v="1"/>
    <n v="1"/>
    <m/>
    <n v="1.8833224400845001E-3"/>
    <n v="1.8833224400845001E-3"/>
    <s v="2610000100"/>
    <s v="Waste Disposal"/>
    <s v="Waste Disposal, Treatment, and Recovery"/>
    <s v="Open Burning"/>
    <s v="All Categories"/>
    <s v="Yard Waste - Leaf Species Unspecified"/>
    <x v="1"/>
    <m/>
    <s v="2610000100-24021-NOx"/>
    <m/>
  </r>
  <r>
    <s v="Maryland"/>
    <x v="1"/>
    <x v="1"/>
    <n v="3.1231559999999998"/>
    <n v="3.12315599999561"/>
    <n v="8.5053267973737093E-3"/>
    <n v="2.7233115468409726E-3"/>
    <n v="3.1231559999999998"/>
    <n v="8.505326797385665E-3"/>
    <n v="3.1231559999999998"/>
    <n v="8.505326797385665E-3"/>
    <s v="No Growth"/>
    <n v="1"/>
    <n v="1"/>
    <m/>
    <n v="8.5053267973737093E-3"/>
    <n v="8.5053267973737093E-3"/>
    <s v="2610000100"/>
    <s v="Waste Disposal"/>
    <s v="Waste Disposal, Treatment, and Recovery"/>
    <s v="Open Burning"/>
    <s v="All Categories"/>
    <s v="Yard Waste - Leaf Species Unspecified"/>
    <x v="1"/>
    <m/>
    <s v="2610000100-24021-VOC"/>
    <m/>
  </r>
  <r>
    <s v="Maryland"/>
    <x v="8"/>
    <x v="0"/>
    <n v="0.27230359999999998"/>
    <n v="0.27230359999962001"/>
    <n v="7.4156753812532105E-4"/>
    <n v="2.7233115468409375E-3"/>
    <n v="0.27230359999999998"/>
    <n v="7.4156753812635581E-4"/>
    <n v="0.27230359999999998"/>
    <n v="7.4156753812635581E-4"/>
    <s v="No Growth"/>
    <n v="1"/>
    <n v="1"/>
    <m/>
    <n v="7.4156753812532105E-4"/>
    <n v="7.4156753812532105E-4"/>
    <s v="2610000100"/>
    <s v="Waste Disposal"/>
    <s v="Waste Disposal, Treatment, and Recovery"/>
    <s v="Open Burning"/>
    <s v="All Categories"/>
    <s v="Yard Waste - Leaf Species Unspecified"/>
    <x v="1"/>
    <m/>
    <s v="2610000100-24031-NOx"/>
    <m/>
  </r>
  <r>
    <s v="Maryland"/>
    <x v="8"/>
    <x v="1"/>
    <n v="1.2297579999999999"/>
    <n v="1.2297579999982799"/>
    <n v="3.3490141612153501E-3"/>
    <n v="2.723311546840951E-3"/>
    <n v="1.2297579999999999"/>
    <n v="3.3490141612200338E-3"/>
    <n v="1.2297579999999999"/>
    <n v="3.3490141612200338E-3"/>
    <s v="No Growth"/>
    <n v="1"/>
    <n v="1"/>
    <m/>
    <n v="3.3490141612153501E-3"/>
    <n v="3.3490141612153501E-3"/>
    <s v="2610000100"/>
    <s v="Waste Disposal"/>
    <s v="Waste Disposal, Treatment, and Recovery"/>
    <s v="Open Burning"/>
    <s v="All Categories"/>
    <s v="Yard Waste - Leaf Species Unspecified"/>
    <x v="1"/>
    <m/>
    <s v="2610000100-24031-VOC"/>
    <m/>
  </r>
  <r>
    <s v="Maryland"/>
    <x v="2"/>
    <x v="0"/>
    <n v="0.19961100000000001"/>
    <n v="0.19961099999971901"/>
    <n v="5.43602941175709E-4"/>
    <n v="2.723311546840977E-3"/>
    <n v="0.19961100000000001"/>
    <n v="5.4360294117647423E-4"/>
    <n v="0.19961100000000001"/>
    <n v="5.4360294117647423E-4"/>
    <s v="No Growth"/>
    <n v="1"/>
    <n v="1"/>
    <m/>
    <n v="5.43602941175709E-4"/>
    <n v="5.43602941175709E-4"/>
    <s v="2610000100"/>
    <s v="Waste Disposal"/>
    <s v="Waste Disposal, Treatment, and Recovery"/>
    <s v="Open Burning"/>
    <s v="All Categories"/>
    <s v="Yard Waste - Leaf Species Unspecified"/>
    <x v="1"/>
    <m/>
    <s v="2610000100-24033-NOx"/>
    <m/>
  </r>
  <r>
    <s v="Maryland"/>
    <x v="2"/>
    <x v="1"/>
    <n v="0.90146879999999996"/>
    <n v="0.90146879999873897"/>
    <n v="2.4549803921534198E-3"/>
    <n v="2.7233115468409488E-3"/>
    <n v="0.90146879999999996"/>
    <n v="2.4549803921568537E-3"/>
    <n v="0.90146879999999996"/>
    <n v="2.4549803921568537E-3"/>
    <s v="No Growth"/>
    <n v="1"/>
    <n v="1"/>
    <m/>
    <n v="2.4549803921534198E-3"/>
    <n v="2.4549803921534198E-3"/>
    <s v="2610000100"/>
    <s v="Waste Disposal"/>
    <s v="Waste Disposal, Treatment, and Recovery"/>
    <s v="Open Burning"/>
    <s v="All Categories"/>
    <s v="Yard Waste - Leaf Species Unspecified"/>
    <x v="1"/>
    <m/>
    <s v="2610000100-24033-VOC"/>
    <m/>
  </r>
  <r>
    <s v="Virginia"/>
    <x v="9"/>
    <x v="0"/>
    <n v="0.17725299999999999"/>
    <n v="0.17725299999973301"/>
    <n v="3.15537470194184E-4"/>
    <n v="1.7801530591564558E-3"/>
    <n v="0.17725299999999999"/>
    <n v="3.1553747019465926E-4"/>
    <n v="0.17725299999999999"/>
    <n v="3.1553747019465926E-4"/>
    <s v="No Growth"/>
    <n v="1"/>
    <n v="1"/>
    <m/>
    <n v="3.15537470194184E-4"/>
    <n v="3.15537470194184E-4"/>
    <s v="2610000100"/>
    <s v="Waste Disposal"/>
    <s v="Waste Disposal, Treatment, and Recovery"/>
    <s v="Open Burning"/>
    <s v="All Categories"/>
    <s v="Yard Waste - Leaf Species Unspecified"/>
    <x v="1"/>
    <m/>
    <s v="2610000100-51059-NOx"/>
    <m/>
  </r>
  <r>
    <s v="Virginia"/>
    <x v="9"/>
    <x v="1"/>
    <n v="0.80049749999999997"/>
    <n v="0.80049749999879705"/>
    <n v="1.4250080734699499E-3"/>
    <n v="1.7801530591564513E-3"/>
    <n v="0.80049749999999997"/>
    <n v="1.4250080734720912E-3"/>
    <n v="0.80049749999999997"/>
    <n v="1.4250080734720912E-3"/>
    <s v="No Growth"/>
    <n v="1"/>
    <n v="1"/>
    <m/>
    <n v="1.4250080734699499E-3"/>
    <n v="1.4250080734699499E-3"/>
    <s v="2610000100"/>
    <s v="Waste Disposal"/>
    <s v="Waste Disposal, Treatment, and Recovery"/>
    <s v="Open Burning"/>
    <s v="All Categories"/>
    <s v="Yard Waste - Leaf Species Unspecified"/>
    <x v="1"/>
    <m/>
    <s v="2610000100-51059-VOC"/>
    <m/>
  </r>
  <r>
    <s v="Virginia"/>
    <x v="4"/>
    <x v="0"/>
    <n v="0.46260469999999998"/>
    <n v="0.46260469999930598"/>
    <n v="8.2350717188391304E-4"/>
    <n v="1.7801530591564428E-3"/>
    <n v="0.46260469999999998"/>
    <n v="8.2350717188514849E-4"/>
    <n v="0.46260469999999998"/>
    <n v="8.2350717188514849E-4"/>
    <s v="No Growth"/>
    <n v="1"/>
    <n v="1"/>
    <m/>
    <n v="8.2350717188391304E-4"/>
    <n v="8.2350717188391304E-4"/>
    <s v="2610000100"/>
    <s v="Waste Disposal"/>
    <s v="Waste Disposal, Treatment, and Recovery"/>
    <s v="Open Burning"/>
    <s v="All Categories"/>
    <s v="Yard Waste - Leaf Species Unspecified"/>
    <x v="1"/>
    <m/>
    <s v="2610000100-51107-NOx"/>
    <m/>
  </r>
  <r>
    <s v="Virginia"/>
    <x v="4"/>
    <x v="1"/>
    <n v="2.0891820000000001"/>
    <n v="2.0891819999968599"/>
    <n v="3.7190637284290002E-3"/>
    <n v="1.7801530591564497E-3"/>
    <n v="2.0891820000000001"/>
    <n v="3.7190637284345903E-3"/>
    <n v="2.0891820000000001"/>
    <n v="3.7190637284345903E-3"/>
    <s v="No Growth"/>
    <n v="1"/>
    <n v="1"/>
    <m/>
    <n v="3.7190637284290002E-3"/>
    <n v="3.7190637284290002E-3"/>
    <s v="2610000100"/>
    <s v="Waste Disposal"/>
    <s v="Waste Disposal, Treatment, and Recovery"/>
    <s v="Open Burning"/>
    <s v="All Categories"/>
    <s v="Yard Waste - Leaf Species Unspecified"/>
    <x v="1"/>
    <m/>
    <s v="2610000100-51107-VOC"/>
    <m/>
  </r>
  <r>
    <s v="Virginia"/>
    <x v="10"/>
    <x v="0"/>
    <n v="0.19687209999999999"/>
    <n v="0.19687209999970401"/>
    <n v="3.5046247107702798E-4"/>
    <n v="1.7801530591564517E-3"/>
    <n v="0.19687209999999999"/>
    <n v="3.5046247107755485E-4"/>
    <n v="0.19687209999999999"/>
    <n v="3.5046247107755485E-4"/>
    <s v="No Growth"/>
    <n v="1"/>
    <n v="1"/>
    <m/>
    <n v="3.5046247107702798E-4"/>
    <n v="3.5046247107702798E-4"/>
    <s v="2610000100"/>
    <s v="Waste Disposal"/>
    <s v="Waste Disposal, Treatment, and Recovery"/>
    <s v="Open Burning"/>
    <s v="All Categories"/>
    <s v="Yard Waste - Leaf Species Unspecified"/>
    <x v="1"/>
    <m/>
    <s v="2610000100-51153-NOx"/>
    <m/>
  </r>
  <r>
    <s v="Virginia"/>
    <x v="10"/>
    <x v="1"/>
    <n v="0.88909959999999999"/>
    <n v="0.88909959999866395"/>
    <n v="1.58273337283239E-3"/>
    <n v="1.7801530591564413E-3"/>
    <n v="0.88909959999999999"/>
    <n v="1.5827333728347683E-3"/>
    <n v="0.88909959999999999"/>
    <n v="1.5827333728347683E-3"/>
    <s v="No Growth"/>
    <n v="1"/>
    <n v="1"/>
    <m/>
    <n v="1.58273337283239E-3"/>
    <n v="1.58273337283239E-3"/>
    <s v="2610000100"/>
    <s v="Waste Disposal"/>
    <s v="Waste Disposal, Treatment, and Recovery"/>
    <s v="Open Burning"/>
    <s v="All Categories"/>
    <s v="Yard Waste - Leaf Species Unspecified"/>
    <x v="1"/>
    <m/>
    <s v="2610000100-51153-VOC"/>
    <m/>
  </r>
  <r>
    <s v="Maryland"/>
    <x v="7"/>
    <x v="0"/>
    <n v="0.16281570000000001"/>
    <n v="0.162815699999772"/>
    <n v="4.4339787581637298E-4"/>
    <n v="2.7233115468409614E-3"/>
    <n v="0.16281570000000001"/>
    <n v="4.4339787581699396E-4"/>
    <n v="0.16281570000000001"/>
    <n v="4.4339787581699396E-4"/>
    <s v="No Growth"/>
    <n v="1"/>
    <n v="1"/>
    <m/>
    <n v="4.4339787581637298E-4"/>
    <n v="4.4339787581637298E-4"/>
    <s v="2610000400"/>
    <s v="Waste Disposal"/>
    <s v="Waste Disposal, Treatment, and Recovery"/>
    <s v="Open Burning"/>
    <s v="All Categories"/>
    <s v="Yard Waste - Brush Species Unspecified"/>
    <x v="1"/>
    <m/>
    <s v="2610000400-24009-NOx"/>
    <m/>
  </r>
  <r>
    <s v="Maryland"/>
    <x v="7"/>
    <x v="1"/>
    <n v="0.61869949999999996"/>
    <n v="0.61869949999913598"/>
    <n v="1.68491149237237E-3"/>
    <n v="2.723311546840951E-3"/>
    <n v="0.61869949999999996"/>
    <n v="1.6849114923747229E-3"/>
    <n v="0.61869949999999996"/>
    <n v="1.6849114923747229E-3"/>
    <s v="No Growth"/>
    <n v="1"/>
    <n v="1"/>
    <m/>
    <n v="1.68491149237237E-3"/>
    <n v="1.68491149237237E-3"/>
    <s v="2610000400"/>
    <s v="Waste Disposal"/>
    <s v="Waste Disposal, Treatment, and Recovery"/>
    <s v="Open Burning"/>
    <s v="All Categories"/>
    <s v="Yard Waste - Brush Species Unspecified"/>
    <x v="1"/>
    <m/>
    <s v="2610000400-24009-VOC"/>
    <m/>
  </r>
  <r>
    <s v="Maryland"/>
    <x v="0"/>
    <x v="0"/>
    <n v="0.20494390000000001"/>
    <n v="0.20494389999971199"/>
    <n v="5.5812608932383797E-4"/>
    <n v="2.7233115468409761E-3"/>
    <n v="0.20494390000000001"/>
    <n v="5.5812608932462239E-4"/>
    <n v="0.20494390000000001"/>
    <n v="5.5812608932462239E-4"/>
    <s v="No Growth"/>
    <n v="1"/>
    <n v="1"/>
    <m/>
    <n v="5.5812608932383797E-4"/>
    <n v="5.5812608932383797E-4"/>
    <s v="2610000400"/>
    <s v="Waste Disposal"/>
    <s v="Waste Disposal, Treatment, and Recovery"/>
    <s v="Open Burning"/>
    <s v="All Categories"/>
    <s v="Yard Waste - Brush Species Unspecified"/>
    <x v="1"/>
    <m/>
    <s v="2610000400-24017-NOx"/>
    <m/>
  </r>
  <r>
    <s v="Maryland"/>
    <x v="0"/>
    <x v="1"/>
    <n v="0.77878689999999995"/>
    <n v="0.77878689999890804"/>
    <n v="2.1208793572954901E-3"/>
    <n v="2.7233115468409444E-3"/>
    <n v="0.77878689999999995"/>
    <n v="2.1208793572984638E-3"/>
    <n v="0.77878689999999995"/>
    <n v="2.1208793572984638E-3"/>
    <s v="No Growth"/>
    <n v="1"/>
    <n v="1"/>
    <m/>
    <n v="2.1208793572954901E-3"/>
    <n v="2.1208793572954901E-3"/>
    <s v="2610000400"/>
    <s v="Waste Disposal"/>
    <s v="Waste Disposal, Treatment, and Recovery"/>
    <s v="Open Burning"/>
    <s v="All Categories"/>
    <s v="Yard Waste - Brush Species Unspecified"/>
    <x v="1"/>
    <m/>
    <s v="2610000400-24017-VOC"/>
    <m/>
  </r>
  <r>
    <s v="Maryland"/>
    <x v="1"/>
    <x v="0"/>
    <n v="0.55770640000000005"/>
    <n v="0.557706399999219"/>
    <n v="1.5188082788649699E-3"/>
    <n v="2.7233115468409488E-3"/>
    <n v="0.55770640000000005"/>
    <n v="1.5188082788670971E-3"/>
    <n v="0.55770640000000005"/>
    <n v="1.5188082788670971E-3"/>
    <s v="No Growth"/>
    <n v="1"/>
    <n v="1"/>
    <m/>
    <n v="1.5188082788649699E-3"/>
    <n v="1.5188082788649699E-3"/>
    <s v="2610000400"/>
    <s v="Waste Disposal"/>
    <s v="Waste Disposal, Treatment, and Recovery"/>
    <s v="Open Burning"/>
    <s v="All Categories"/>
    <s v="Yard Waste - Brush Species Unspecified"/>
    <x v="1"/>
    <m/>
    <s v="2610000400-24021-NOx"/>
    <m/>
  </r>
  <r>
    <s v="Maryland"/>
    <x v="1"/>
    <x v="1"/>
    <n v="2.1192839999999999"/>
    <n v="2.1192839999970299"/>
    <n v="5.7714705882272298E-3"/>
    <n v="2.72331154684097E-3"/>
    <n v="2.1192839999999999"/>
    <n v="5.771470588235318E-3"/>
    <n v="2.1192839999999999"/>
    <n v="5.771470588235318E-3"/>
    <s v="No Growth"/>
    <n v="1"/>
    <n v="1"/>
    <m/>
    <n v="5.7714705882272298E-3"/>
    <n v="5.7714705882272298E-3"/>
    <s v="2610000400"/>
    <s v="Waste Disposal"/>
    <s v="Waste Disposal, Treatment, and Recovery"/>
    <s v="Open Burning"/>
    <s v="All Categories"/>
    <s v="Yard Waste - Brush Species Unspecified"/>
    <x v="1"/>
    <m/>
    <s v="2610000400-24021-VOC"/>
    <m/>
  </r>
  <r>
    <s v="Maryland"/>
    <x v="8"/>
    <x v="0"/>
    <n v="0.21959970000000001"/>
    <n v="0.21959969999969201"/>
    <n v="5.9803839869197197E-4"/>
    <n v="2.7233115468409601E-3"/>
    <n v="0.21959970000000001"/>
    <n v="5.9803839869281082E-4"/>
    <n v="0.21959970000000001"/>
    <n v="5.9803839869281082E-4"/>
    <s v="No Growth"/>
    <n v="1"/>
    <n v="1"/>
    <m/>
    <n v="5.9803839869197197E-4"/>
    <n v="5.9803839869197197E-4"/>
    <s v="2610000400"/>
    <s v="Waste Disposal"/>
    <s v="Waste Disposal, Treatment, and Recovery"/>
    <s v="Open Burning"/>
    <s v="All Categories"/>
    <s v="Yard Waste - Brush Species Unspecified"/>
    <x v="1"/>
    <m/>
    <s v="2610000400-24031-NOx"/>
    <m/>
  </r>
  <r>
    <s v="Maryland"/>
    <x v="8"/>
    <x v="1"/>
    <n v="0.83447879999999997"/>
    <n v="0.83447879999883401"/>
    <n v="2.2725457516308001E-3"/>
    <n v="2.7233115468409449E-3"/>
    <n v="0.83447879999999997"/>
    <n v="2.2725457516339755E-3"/>
    <n v="0.83447879999999997"/>
    <n v="2.2725457516339755E-3"/>
    <s v="No Growth"/>
    <n v="1"/>
    <n v="1"/>
    <m/>
    <n v="2.2725457516308001E-3"/>
    <n v="2.2725457516308001E-3"/>
    <s v="2610000400"/>
    <s v="Waste Disposal"/>
    <s v="Waste Disposal, Treatment, and Recovery"/>
    <s v="Open Burning"/>
    <s v="All Categories"/>
    <s v="Yard Waste - Brush Species Unspecified"/>
    <x v="1"/>
    <m/>
    <s v="2610000400-24031-VOC"/>
    <m/>
  </r>
  <r>
    <s v="Maryland"/>
    <x v="2"/>
    <x v="0"/>
    <n v="0.1609766"/>
    <n v="0.16097659999977501"/>
    <n v="4.3838943355058299E-4"/>
    <n v="2.7233115468409427E-3"/>
    <n v="0.1609766"/>
    <n v="4.3838943355119567E-4"/>
    <n v="0.1609766"/>
    <n v="4.3838943355119567E-4"/>
    <s v="No Growth"/>
    <n v="1"/>
    <n v="1"/>
    <m/>
    <n v="4.3838943355058299E-4"/>
    <n v="4.3838943355058299E-4"/>
    <s v="2610000400"/>
    <s v="Waste Disposal"/>
    <s v="Waste Disposal, Treatment, and Recovery"/>
    <s v="Open Burning"/>
    <s v="All Categories"/>
    <s v="Yard Waste - Brush Species Unspecified"/>
    <x v="1"/>
    <m/>
    <s v="2610000400-24033-NOx"/>
    <m/>
  </r>
  <r>
    <s v="Maryland"/>
    <x v="2"/>
    <x v="1"/>
    <n v="0.611711"/>
    <n v="0.61171099999914202"/>
    <n v="1.6658796296272901E-3"/>
    <n v="2.7233115468409536E-3"/>
    <n v="0.611711"/>
    <n v="1.6658796296296265E-3"/>
    <n v="0.611711"/>
    <n v="1.6658796296296265E-3"/>
    <s v="No Growth"/>
    <n v="1"/>
    <n v="1"/>
    <m/>
    <n v="1.6658796296272901E-3"/>
    <n v="1.6658796296272901E-3"/>
    <s v="2610000400"/>
    <s v="Waste Disposal"/>
    <s v="Waste Disposal, Treatment, and Recovery"/>
    <s v="Open Burning"/>
    <s v="All Categories"/>
    <s v="Yard Waste - Brush Species Unspecified"/>
    <x v="1"/>
    <m/>
    <s v="2610000400-24033-VOC"/>
    <m/>
  </r>
  <r>
    <s v="Virginia"/>
    <x v="9"/>
    <x v="0"/>
    <n v="0.14294599999999999"/>
    <n v="0.142945999999785"/>
    <n v="2.5446575919379599E-4"/>
    <n v="1.7801530591564558E-3"/>
    <n v="0.14294599999999999"/>
    <n v="2.5446575919417871E-4"/>
    <n v="0.14294599999999999"/>
    <n v="2.5446575919417871E-4"/>
    <s v="No Growth"/>
    <n v="1"/>
    <n v="1"/>
    <m/>
    <n v="2.5446575919379599E-4"/>
    <n v="2.5446575919379599E-4"/>
    <s v="2610000400"/>
    <s v="Waste Disposal"/>
    <s v="Waste Disposal, Treatment, and Recovery"/>
    <s v="Open Burning"/>
    <s v="All Categories"/>
    <s v="Yard Waste - Brush Species Unspecified"/>
    <x v="1"/>
    <m/>
    <s v="2610000400-51059-NOx"/>
    <m/>
  </r>
  <r>
    <s v="Virginia"/>
    <x v="9"/>
    <x v="1"/>
    <n v="0.54319479999999998"/>
    <n v="0.54319479999918696"/>
    <n v="9.6696988493642398E-4"/>
    <n v="1.7801530591564413E-3"/>
    <n v="0.54319479999999998"/>
    <n v="9.6696988493787128E-4"/>
    <n v="0.54319479999999998"/>
    <n v="9.6696988493787128E-4"/>
    <s v="No Growth"/>
    <n v="1"/>
    <n v="1"/>
    <m/>
    <n v="9.6696988493642398E-4"/>
    <n v="9.6696988493642398E-4"/>
    <s v="2610000400"/>
    <s v="Waste Disposal"/>
    <s v="Waste Disposal, Treatment, and Recovery"/>
    <s v="Open Burning"/>
    <s v="All Categories"/>
    <s v="Yard Waste - Brush Species Unspecified"/>
    <x v="1"/>
    <m/>
    <s v="2610000400-51059-VOC"/>
    <m/>
  </r>
  <r>
    <s v="Virginia"/>
    <x v="4"/>
    <x v="0"/>
    <n v="0.37306830000000002"/>
    <n v="0.37306829999943802"/>
    <n v="6.6411867551829896E-4"/>
    <n v="1.7801530591564584E-3"/>
    <n v="0.37306830000000002"/>
    <n v="6.6411867551929946E-4"/>
    <n v="0.37306830000000002"/>
    <n v="6.6411867551929946E-4"/>
    <s v="No Growth"/>
    <n v="1"/>
    <n v="1"/>
    <m/>
    <n v="6.6411867551829896E-4"/>
    <n v="6.6411867551829896E-4"/>
    <s v="2610000400"/>
    <s v="Waste Disposal"/>
    <s v="Waste Disposal, Treatment, and Recovery"/>
    <s v="Open Burning"/>
    <s v="All Categories"/>
    <s v="Yard Waste - Brush Species Unspecified"/>
    <x v="1"/>
    <m/>
    <s v="2610000400-51107-NOx"/>
    <m/>
  </r>
  <r>
    <s v="Virginia"/>
    <x v="4"/>
    <x v="1"/>
    <n v="1.417659"/>
    <n v="1.4176589999978699"/>
    <n v="2.5236500056868799E-3"/>
    <n v="1.7801530591564487E-3"/>
    <n v="1.417659"/>
    <n v="2.523650005690672E-3"/>
    <n v="1.417659"/>
    <n v="2.523650005690672E-3"/>
    <s v="No Growth"/>
    <n v="1"/>
    <n v="1"/>
    <m/>
    <n v="2.5236500056868799E-3"/>
    <n v="2.5236500056868799E-3"/>
    <s v="2610000400"/>
    <s v="Waste Disposal"/>
    <s v="Waste Disposal, Treatment, and Recovery"/>
    <s v="Open Burning"/>
    <s v="All Categories"/>
    <s v="Yard Waste - Brush Species Unspecified"/>
    <x v="1"/>
    <m/>
    <s v="2610000400-51107-VOC"/>
    <m/>
  </r>
  <r>
    <s v="Virginia"/>
    <x v="10"/>
    <x v="0"/>
    <n v="0.15876779999999999"/>
    <n v="0.15876779999976201"/>
    <n v="2.8263098486511402E-4"/>
    <n v="1.7801530591564391E-3"/>
    <n v="0.15876779999999999"/>
    <n v="2.8263098486553767E-4"/>
    <n v="0.15876779999999999"/>
    <n v="2.8263098486553767E-4"/>
    <s v="No Growth"/>
    <n v="1"/>
    <n v="1"/>
    <m/>
    <n v="2.8263098486511402E-4"/>
    <n v="2.8263098486511402E-4"/>
    <s v="2610000400"/>
    <s v="Waste Disposal"/>
    <s v="Waste Disposal, Treatment, and Recovery"/>
    <s v="Open Burning"/>
    <s v="All Categories"/>
    <s v="Yard Waste - Brush Species Unspecified"/>
    <x v="1"/>
    <m/>
    <s v="2610000400-51153-NOx"/>
    <m/>
  </r>
  <r>
    <s v="Virginia"/>
    <x v="10"/>
    <x v="1"/>
    <n v="0.60331760000000001"/>
    <n v="0.60331759999909296"/>
    <n v="1.07399767128131E-3"/>
    <n v="1.7801530591564454E-3"/>
    <n v="0.60331760000000001"/>
    <n v="1.0739976712829246E-3"/>
    <n v="0.60331760000000001"/>
    <n v="1.0739976712829246E-3"/>
    <s v="No Growth"/>
    <n v="1"/>
    <n v="1"/>
    <m/>
    <n v="1.07399767128131E-3"/>
    <n v="1.07399767128131E-3"/>
    <s v="2610000400"/>
    <s v="Waste Disposal"/>
    <s v="Waste Disposal, Treatment, and Recovery"/>
    <s v="Open Burning"/>
    <s v="All Categories"/>
    <s v="Yard Waste - Brush Species Unspecified"/>
    <x v="1"/>
    <m/>
    <s v="2610000400-51153-VOC"/>
    <m/>
  </r>
  <r>
    <s v="Maryland"/>
    <x v="7"/>
    <x v="0"/>
    <n v="8.5811440000000001"/>
    <n v="8.5811439999879902"/>
    <n v="2.3369128540272201E-2"/>
    <n v="2.7233115468409466E-3"/>
    <n v="8.5811440000000001"/>
    <n v="2.3369128540304908E-2"/>
    <n v="8.5811440000000001"/>
    <n v="2.3369128540304908E-2"/>
    <s v="No Growth"/>
    <n v="1"/>
    <n v="1"/>
    <m/>
    <n v="2.3369128540272201E-2"/>
    <n v="2.3369128540272201E-2"/>
    <s v="2610000500"/>
    <s v="Waste Disposal"/>
    <s v="Waste Disposal, Treatment, and Recovery"/>
    <s v="Open Burning"/>
    <s v="All Categories"/>
    <s v="Land Clearing Debris (use 28-10-005-000 for Logging Debris Burning)"/>
    <x v="1"/>
    <m/>
    <s v="2610000500-24009-NOx"/>
    <m/>
  </r>
  <r>
    <s v="Maryland"/>
    <x v="7"/>
    <x v="1"/>
    <n v="24.24173"/>
    <n v="24.241729999965901"/>
    <n v="6.6017783224308402E-2"/>
    <n v="2.7233115468409748E-3"/>
    <n v="24.24173"/>
    <n v="6.6017783224401272E-2"/>
    <n v="24.24173"/>
    <n v="6.6017783224401272E-2"/>
    <s v="No Growth"/>
    <n v="1"/>
    <n v="1"/>
    <m/>
    <n v="6.6017783224308402E-2"/>
    <n v="6.6017783224308402E-2"/>
    <s v="2610000500"/>
    <s v="Waste Disposal"/>
    <s v="Waste Disposal, Treatment, and Recovery"/>
    <s v="Open Burning"/>
    <s v="All Categories"/>
    <s v="Land Clearing Debris (use 28-10-005-000 for Logging Debris Burning)"/>
    <x v="1"/>
    <m/>
    <s v="2610000500-24009-VOC"/>
    <m/>
  </r>
  <r>
    <s v="Maryland"/>
    <x v="0"/>
    <x v="0"/>
    <n v="33.622309999999999"/>
    <n v="33.622309999953103"/>
    <n v="9.1564025054338194E-2"/>
    <n v="2.7233115468409492E-3"/>
    <n v="33.622309999999999"/>
    <n v="9.1564025054465911E-2"/>
    <n v="33.622309999999999"/>
    <n v="9.1564025054465911E-2"/>
    <s v="No Growth"/>
    <n v="1"/>
    <n v="1"/>
    <m/>
    <n v="9.1564025054338194E-2"/>
    <n v="9.1564025054338194E-2"/>
    <s v="2610000500"/>
    <s v="Waste Disposal"/>
    <s v="Waste Disposal, Treatment, and Recovery"/>
    <s v="Open Burning"/>
    <s v="All Categories"/>
    <s v="Land Clearing Debris (use 28-10-005-000 for Logging Debris Burning)"/>
    <x v="1"/>
    <m/>
    <s v="2610000500-24017-NOx"/>
    <m/>
  </r>
  <r>
    <s v="Maryland"/>
    <x v="0"/>
    <x v="1"/>
    <n v="94.983029999999999"/>
    <n v="94.983029999866503"/>
    <n v="0.258668382352578"/>
    <n v="2.7233115468409627E-3"/>
    <n v="94.983029999999999"/>
    <n v="0.25866838235294154"/>
    <n v="94.983029999999999"/>
    <n v="0.25866838235294154"/>
    <s v="No Growth"/>
    <n v="1"/>
    <n v="1"/>
    <m/>
    <n v="0.258668382352578"/>
    <n v="0.258668382352578"/>
    <s v="2610000500"/>
    <s v="Waste Disposal"/>
    <s v="Waste Disposal, Treatment, and Recovery"/>
    <s v="Open Burning"/>
    <s v="All Categories"/>
    <s v="Land Clearing Debris (use 28-10-005-000 for Logging Debris Burning)"/>
    <x v="1"/>
    <m/>
    <s v="2610000500-24017-VOC"/>
    <m/>
  </r>
  <r>
    <s v="Maryland"/>
    <x v="1"/>
    <x v="0"/>
    <n v="75.714219999999997"/>
    <n v="75.7142199998937"/>
    <n v="0.20619340958576801"/>
    <n v="2.72331154684097E-3"/>
    <n v="75.714219999999997"/>
    <n v="0.2061934095860575"/>
    <n v="75.714219999999997"/>
    <n v="0.2061934095860575"/>
    <s v="No Growth"/>
    <n v="1"/>
    <n v="1"/>
    <m/>
    <n v="0.20619340958576801"/>
    <n v="0.20619340958576801"/>
    <s v="2610000500"/>
    <s v="Waste Disposal"/>
    <s v="Waste Disposal, Treatment, and Recovery"/>
    <s v="Open Burning"/>
    <s v="All Categories"/>
    <s v="Land Clearing Debris (use 28-10-005-000 for Logging Debris Burning)"/>
    <x v="1"/>
    <m/>
    <s v="2610000500-24021-NOx"/>
    <m/>
  </r>
  <r>
    <s v="Maryland"/>
    <x v="1"/>
    <x v="1"/>
    <n v="213.89269999999999"/>
    <n v="213.89269999970099"/>
    <n v="0.58249645969417296"/>
    <n v="2.7233115468409501E-3"/>
    <n v="213.89269999999999"/>
    <n v="0.58249645969498731"/>
    <n v="213.89269999999999"/>
    <n v="0.58249645969498731"/>
    <s v="No Growth"/>
    <n v="1"/>
    <n v="1"/>
    <m/>
    <n v="0.58249645969417296"/>
    <n v="0.58249645969417296"/>
    <s v="2610000500"/>
    <s v="Waste Disposal"/>
    <s v="Waste Disposal, Treatment, and Recovery"/>
    <s v="Open Burning"/>
    <s v="All Categories"/>
    <s v="Land Clearing Debris (use 28-10-005-000 for Logging Debris Burning)"/>
    <x v="1"/>
    <m/>
    <s v="2610000500-24021-VOC"/>
    <m/>
  </r>
  <r>
    <s v="Maryland"/>
    <x v="8"/>
    <x v="0"/>
    <n v="127.1758"/>
    <n v="127.175799999822"/>
    <n v="0.34633932461825101"/>
    <n v="2.7233115468409536E-3"/>
    <n v="127.1758"/>
    <n v="0.34633932461873573"/>
    <n v="127.1758"/>
    <n v="0.34633932461873573"/>
    <s v="No Growth"/>
    <n v="1"/>
    <n v="1"/>
    <m/>
    <n v="0.34633932461825101"/>
    <n v="0.34633932461825101"/>
    <s v="2610000500"/>
    <s v="Waste Disposal"/>
    <s v="Waste Disposal, Treatment, and Recovery"/>
    <s v="Open Burning"/>
    <s v="All Categories"/>
    <s v="Land Clearing Debris (use 28-10-005-000 for Logging Debris Burning)"/>
    <x v="1"/>
    <m/>
    <s v="2610000500-24031-NOx"/>
    <m/>
  </r>
  <r>
    <s v="Maryland"/>
    <x v="8"/>
    <x v="1"/>
    <n v="359.27170000000001"/>
    <n v="359.27169999949803"/>
    <n v="0.97840876906181196"/>
    <n v="2.7233115468409536E-3"/>
    <n v="359.27170000000001"/>
    <n v="0.97840876906317908"/>
    <n v="359.27170000000001"/>
    <n v="0.97840876906317908"/>
    <s v="No Growth"/>
    <n v="1"/>
    <n v="1"/>
    <m/>
    <n v="0.97840876906181196"/>
    <n v="0.97840876906181196"/>
    <s v="2610000500"/>
    <s v="Waste Disposal"/>
    <s v="Waste Disposal, Treatment, and Recovery"/>
    <s v="Open Burning"/>
    <s v="All Categories"/>
    <s v="Land Clearing Debris (use 28-10-005-000 for Logging Debris Burning)"/>
    <x v="1"/>
    <m/>
    <s v="2610000500-24031-VOC"/>
    <m/>
  </r>
  <r>
    <s v="Maryland"/>
    <x v="2"/>
    <x v="0"/>
    <n v="85.505219999999994"/>
    <n v="85.505219999880197"/>
    <n v="0.232857352940849"/>
    <n v="2.7233115468409444E-3"/>
    <n v="85.505219999999994"/>
    <n v="0.23285735294117524"/>
    <n v="85.505219999999994"/>
    <n v="0.23285735294117524"/>
    <s v="No Growth"/>
    <n v="1"/>
    <n v="1"/>
    <m/>
    <n v="0.232857352940849"/>
    <n v="0.232857352940849"/>
    <s v="2610000500"/>
    <s v="Waste Disposal"/>
    <s v="Waste Disposal, Treatment, and Recovery"/>
    <s v="Open Burning"/>
    <s v="All Categories"/>
    <s v="Land Clearing Debris (use 28-10-005-000 for Logging Debris Burning)"/>
    <x v="1"/>
    <m/>
    <s v="2610000500-24033-NOx"/>
    <m/>
  </r>
  <r>
    <s v="Maryland"/>
    <x v="2"/>
    <x v="1"/>
    <n v="241.5523"/>
    <n v="241.55229999966099"/>
    <n v="0.65782216775506897"/>
    <n v="2.7233115468409622E-3"/>
    <n v="241.5523"/>
    <n v="0.65782216775599212"/>
    <n v="241.5523"/>
    <n v="0.65782216775599212"/>
    <s v="No Growth"/>
    <n v="1"/>
    <n v="1"/>
    <m/>
    <n v="0.65782216775506897"/>
    <n v="0.65782216775506897"/>
    <s v="2610000500"/>
    <s v="Waste Disposal"/>
    <s v="Waste Disposal, Treatment, and Recovery"/>
    <s v="Open Burning"/>
    <s v="All Categories"/>
    <s v="Land Clearing Debris (use 28-10-005-000 for Logging Debris Burning)"/>
    <x v="1"/>
    <m/>
    <s v="2610000500-24033-VOC"/>
    <m/>
  </r>
  <r>
    <s v="Virginia"/>
    <x v="4"/>
    <x v="0"/>
    <n v="83.636870000000002"/>
    <n v="83.636869999874193"/>
    <n v="0.14888642998854601"/>
    <n v="1.7801530591564458E-3"/>
    <n v="83.636870000000002"/>
    <n v="0.14888642998876997"/>
    <n v="83.636870000000002"/>
    <n v="0.14888642998876997"/>
    <s v="No Growth"/>
    <n v="1"/>
    <n v="1"/>
    <m/>
    <n v="0.14888642998854601"/>
    <n v="0.14888642998854601"/>
    <s v="2610000500"/>
    <s v="Waste Disposal"/>
    <s v="Waste Disposal, Treatment, and Recovery"/>
    <s v="Open Burning"/>
    <s v="All Categories"/>
    <s v="Land Clearing Debris (use 28-10-005-000 for Logging Debris Burning)"/>
    <x v="1"/>
    <m/>
    <s v="2610000500-51107-NOx"/>
    <m/>
  </r>
  <r>
    <s v="Virginia"/>
    <x v="4"/>
    <x v="1"/>
    <n v="236.27420000000001"/>
    <n v="236.274199999644"/>
    <n v="0.42060423992911"/>
    <n v="1.7801530591564536E-3"/>
    <n v="236.27420000000001"/>
    <n v="0.42060423992974377"/>
    <n v="236.27420000000001"/>
    <n v="0.42060423992974377"/>
    <s v="No Growth"/>
    <n v="1"/>
    <n v="1"/>
    <m/>
    <n v="0.42060423992911"/>
    <n v="0.42060423992911"/>
    <s v="2610000500"/>
    <s v="Waste Disposal"/>
    <s v="Waste Disposal, Treatment, and Recovery"/>
    <s v="Open Burning"/>
    <s v="All Categories"/>
    <s v="Land Clearing Debris (use 28-10-005-000 for Logging Debris Burning)"/>
    <x v="1"/>
    <m/>
    <s v="2610000500-51107-VOC"/>
    <m/>
  </r>
  <r>
    <s v="Virginia"/>
    <x v="10"/>
    <x v="0"/>
    <n v="42.953589999999998"/>
    <n v="42.953589999935403"/>
    <n v="7.6463964640137105E-2"/>
    <n v="1.7801530591564547E-3"/>
    <n v="42.953589999999998"/>
    <n v="7.6463964640252097E-2"/>
    <n v="42.953589999999998"/>
    <n v="7.6463964640252097E-2"/>
    <s v="No Growth"/>
    <n v="1"/>
    <n v="1"/>
    <m/>
    <n v="7.6463964640137105E-2"/>
    <n v="7.6463964640137105E-2"/>
    <s v="2610000500"/>
    <s v="Waste Disposal"/>
    <s v="Waste Disposal, Treatment, and Recovery"/>
    <s v="Open Burning"/>
    <s v="All Categories"/>
    <s v="Land Clearing Debris (use 28-10-005-000 for Logging Debris Burning)"/>
    <x v="1"/>
    <m/>
    <s v="2610000500-51153-NOx"/>
    <m/>
  </r>
  <r>
    <s v="Virginia"/>
    <x v="10"/>
    <x v="1"/>
    <n v="121.3439"/>
    <n v="121.34389999981801"/>
    <n v="0.21601071479464901"/>
    <n v="1.7801530591564387E-3"/>
    <n v="121.3439"/>
    <n v="0.216010714794973"/>
    <n v="121.3439"/>
    <n v="0.216010714794973"/>
    <s v="No Growth"/>
    <n v="1"/>
    <n v="1"/>
    <m/>
    <n v="0.21601071479464901"/>
    <n v="0.21601071479464901"/>
    <s v="2610000500"/>
    <s v="Waste Disposal"/>
    <s v="Waste Disposal, Treatment, and Recovery"/>
    <s v="Open Burning"/>
    <s v="All Categories"/>
    <s v="Land Clearing Debris (use 28-10-005-000 for Logging Debris Burning)"/>
    <x v="1"/>
    <m/>
    <s v="2610000500-51153-VOC"/>
    <m/>
  </r>
  <r>
    <s v="Maryland"/>
    <x v="7"/>
    <x v="0"/>
    <n v="10.25108"/>
    <n v="10.251079999985601"/>
    <n v="2.7916884531551299E-2"/>
    <n v="2.7233115468409683E-3"/>
    <n v="10.25108"/>
    <n v="2.7916884531590514E-2"/>
    <n v="10.25108"/>
    <n v="2.7916884531590514E-2"/>
    <s v="No Growth"/>
    <n v="1"/>
    <n v="1"/>
    <m/>
    <n v="2.7916884531551299E-2"/>
    <n v="2.7916884531551299E-2"/>
    <s v="2610030000"/>
    <s v="Waste Disposal"/>
    <s v="Waste Disposal, Treatment, and Recovery"/>
    <s v="Open Burning"/>
    <s v="Residential"/>
    <s v="Household Waste (use 26-10-000-xxx for Yard Wastes)"/>
    <x v="1"/>
    <m/>
    <s v="2610030000-24009-NOx"/>
    <m/>
  </r>
  <r>
    <s v="Maryland"/>
    <x v="7"/>
    <x v="1"/>
    <n v="10.68661"/>
    <n v="10.686609999985"/>
    <n v="2.91029684095452E-2"/>
    <n v="2.7233115468409579E-3"/>
    <n v="10.68661"/>
    <n v="2.9102968409586049E-2"/>
    <n v="10.68661"/>
    <n v="2.9102968409586049E-2"/>
    <s v="No Growth"/>
    <n v="1"/>
    <n v="1"/>
    <m/>
    <n v="2.91029684095452E-2"/>
    <n v="2.91029684095452E-2"/>
    <s v="2610030000"/>
    <s v="Waste Disposal"/>
    <s v="Waste Disposal, Treatment, and Recovery"/>
    <s v="Open Burning"/>
    <s v="Residential"/>
    <s v="Household Waste (use 26-10-000-xxx for Yard Wastes)"/>
    <x v="1"/>
    <m/>
    <s v="2610030000-24009-VOC"/>
    <m/>
  </r>
  <r>
    <s v="Maryland"/>
    <x v="0"/>
    <x v="0"/>
    <n v="12.90353"/>
    <n v="12.903529999981901"/>
    <n v="3.5140332243959398E-2"/>
    <n v="2.7233115468409566E-3"/>
    <n v="12.90353"/>
    <n v="3.5140332244008692E-2"/>
    <n v="12.90353"/>
    <n v="3.5140332244008692E-2"/>
    <s v="No Growth"/>
    <n v="1"/>
    <n v="1"/>
    <m/>
    <n v="3.5140332243959398E-2"/>
    <n v="3.5140332243959398E-2"/>
    <s v="2610030000"/>
    <s v="Waste Disposal"/>
    <s v="Waste Disposal, Treatment, and Recovery"/>
    <s v="Open Burning"/>
    <s v="Residential"/>
    <s v="Household Waste (use 26-10-000-xxx for Yard Wastes)"/>
    <x v="1"/>
    <m/>
    <s v="2610030000-24017-NOx"/>
    <m/>
  </r>
  <r>
    <s v="Maryland"/>
    <x v="0"/>
    <x v="1"/>
    <n v="13.451750000000001"/>
    <n v="13.4517499999811"/>
    <n v="3.6633306100166498E-2"/>
    <n v="2.7233115468409661E-3"/>
    <n v="13.451750000000001"/>
    <n v="3.663330610021797E-2"/>
    <n v="13.451750000000001"/>
    <n v="3.663330610021797E-2"/>
    <s v="No Growth"/>
    <n v="1"/>
    <n v="1"/>
    <m/>
    <n v="3.6633306100166498E-2"/>
    <n v="3.6633306100166498E-2"/>
    <s v="2610030000"/>
    <s v="Waste Disposal"/>
    <s v="Waste Disposal, Treatment, and Recovery"/>
    <s v="Open Burning"/>
    <s v="Residential"/>
    <s v="Household Waste (use 26-10-000-xxx for Yard Wastes)"/>
    <x v="1"/>
    <m/>
    <s v="2610030000-24017-VOC"/>
    <m/>
  </r>
  <r>
    <s v="Maryland"/>
    <x v="1"/>
    <x v="0"/>
    <n v="17.55696"/>
    <n v="17.556959999975401"/>
    <n v="4.7813071895357703E-2"/>
    <n v="2.7233115468409505E-3"/>
    <n v="17.55696"/>
    <n v="4.7813071895424698E-2"/>
    <n v="17.55696"/>
    <n v="4.7813071895424698E-2"/>
    <s v="No Growth"/>
    <n v="1"/>
    <n v="1"/>
    <m/>
    <n v="4.7813071895357703E-2"/>
    <n v="4.7813071895357703E-2"/>
    <s v="2610030000"/>
    <s v="Waste Disposal"/>
    <s v="Waste Disposal, Treatment, and Recovery"/>
    <s v="Open Burning"/>
    <s v="Residential"/>
    <s v="Household Waste (use 26-10-000-xxx for Yard Wastes)"/>
    <x v="1"/>
    <m/>
    <s v="2610030000-24021-NOx"/>
    <m/>
  </r>
  <r>
    <s v="Maryland"/>
    <x v="1"/>
    <x v="1"/>
    <n v="18.302869999999999"/>
    <n v="18.302869999974401"/>
    <n v="4.9844417211258998E-2"/>
    <n v="2.723311546840944E-3"/>
    <n v="18.302869999999999"/>
    <n v="4.9844417211328707E-2"/>
    <n v="18.302869999999999"/>
    <n v="4.9844417211328707E-2"/>
    <s v="No Growth"/>
    <n v="1"/>
    <n v="1"/>
    <m/>
    <n v="4.9844417211258998E-2"/>
    <n v="4.9844417211258998E-2"/>
    <s v="2610030000"/>
    <s v="Waste Disposal"/>
    <s v="Waste Disposal, Treatment, and Recovery"/>
    <s v="Open Burning"/>
    <s v="Residential"/>
    <s v="Household Waste (use 26-10-000-xxx for Yard Wastes)"/>
    <x v="1"/>
    <m/>
    <s v="2610030000-24021-VOC"/>
    <m/>
  </r>
  <r>
    <s v="Maryland"/>
    <x v="8"/>
    <x v="0"/>
    <n v="6.9131400000000003"/>
    <n v="6.9131399999903396"/>
    <n v="1.8826633986901601E-2"/>
    <n v="2.7233115468409306E-3"/>
    <n v="6.9131400000000003"/>
    <n v="1.8826633986927913E-2"/>
    <n v="6.9131400000000003"/>
    <n v="1.8826633986927913E-2"/>
    <s v="No Growth"/>
    <n v="1"/>
    <n v="1"/>
    <m/>
    <n v="1.8826633986901601E-2"/>
    <n v="1.8826633986901601E-2"/>
    <s v="2610030000"/>
    <s v="Waste Disposal"/>
    <s v="Waste Disposal, Treatment, and Recovery"/>
    <s v="Open Burning"/>
    <s v="Residential"/>
    <s v="Household Waste (use 26-10-000-xxx for Yard Wastes)"/>
    <x v="1"/>
    <m/>
    <s v="2610030000-24031-NOx"/>
    <m/>
  </r>
  <r>
    <s v="Maryland"/>
    <x v="8"/>
    <x v="1"/>
    <n v="7.2068479999999999"/>
    <n v="7.2068479999899298"/>
    <n v="1.96264923747002E-2"/>
    <n v="2.7233115468409527E-3"/>
    <n v="7.2068479999999999"/>
    <n v="1.9626492374727626E-2"/>
    <n v="7.2068479999999999"/>
    <n v="1.9626492374727626E-2"/>
    <s v="No Growth"/>
    <n v="1"/>
    <n v="1"/>
    <m/>
    <n v="1.96264923747002E-2"/>
    <n v="1.96264923747002E-2"/>
    <s v="2610030000"/>
    <s v="Waste Disposal"/>
    <s v="Waste Disposal, Treatment, and Recovery"/>
    <s v="Open Burning"/>
    <s v="Residential"/>
    <s v="Household Waste (use 26-10-000-xxx for Yard Wastes)"/>
    <x v="1"/>
    <m/>
    <s v="2610030000-24031-VOC"/>
    <m/>
  </r>
  <r>
    <s v="Maryland"/>
    <x v="2"/>
    <x v="0"/>
    <n v="5.067647"/>
    <n v="5.0676469999928901"/>
    <n v="1.3800781590394599E-2"/>
    <n v="2.7233115468409622E-3"/>
    <n v="5.067647"/>
    <n v="1.3800781590413962E-2"/>
    <n v="5.067647"/>
    <n v="1.3800781590413962E-2"/>
    <s v="No Growth"/>
    <n v="1"/>
    <n v="1"/>
    <m/>
    <n v="1.3800781590394599E-2"/>
    <n v="1.3800781590394599E-2"/>
    <s v="2610030000"/>
    <s v="Waste Disposal"/>
    <s v="Waste Disposal, Treatment, and Recovery"/>
    <s v="Open Burning"/>
    <s v="Residential"/>
    <s v="Household Waste (use 26-10-000-xxx for Yard Wastes)"/>
    <x v="1"/>
    <m/>
    <s v="2610030000-24033-NOx"/>
    <m/>
  </r>
  <r>
    <s v="Maryland"/>
    <x v="2"/>
    <x v="1"/>
    <n v="5.2829480000000002"/>
    <n v="5.2829479999926301"/>
    <n v="1.43871132897401E-2"/>
    <n v="2.7233115468409249E-3"/>
    <n v="5.2829480000000002"/>
    <n v="1.4387113289760171E-2"/>
    <n v="5.2829480000000002"/>
    <n v="1.4387113289760171E-2"/>
    <s v="No Growth"/>
    <n v="1"/>
    <n v="1"/>
    <m/>
    <n v="1.43871132897401E-2"/>
    <n v="1.43871132897401E-2"/>
    <s v="2610030000"/>
    <s v="Waste Disposal"/>
    <s v="Waste Disposal, Treatment, and Recovery"/>
    <s v="Open Burning"/>
    <s v="Residential"/>
    <s v="Household Waste (use 26-10-000-xxx for Yard Wastes)"/>
    <x v="1"/>
    <m/>
    <s v="2610030000-24033-VOC"/>
    <m/>
  </r>
  <r>
    <s v="Virginia"/>
    <x v="9"/>
    <x v="0"/>
    <n v="4.500032"/>
    <n v="4.5000319999936904"/>
    <n v="1.22549891067366E-2"/>
    <n v="2.7233115468409518E-3"/>
    <n v="4.500032"/>
    <n v="1.2254989106753782E-2"/>
    <n v="4.500032"/>
    <n v="1.2254989106753782E-2"/>
    <s v="No Growth"/>
    <n v="1"/>
    <n v="1"/>
    <m/>
    <n v="1.22549891067366E-2"/>
    <n v="1.22549891067366E-2"/>
    <s v="2610030000"/>
    <s v="Waste Disposal"/>
    <s v="Waste Disposal, Treatment, and Recovery"/>
    <s v="Open Burning"/>
    <s v="Residential"/>
    <s v="Household Waste (use 26-10-000-xxx for Yard Wastes)"/>
    <x v="1"/>
    <m/>
    <s v="2610030000-51059-NOx"/>
    <m/>
  </r>
  <r>
    <s v="Virginia"/>
    <x v="9"/>
    <x v="1"/>
    <n v="4.6912180000000001"/>
    <n v="4.6912179999934196"/>
    <n v="1.27756481481302E-2"/>
    <n v="2.7233115468409527E-3"/>
    <n v="4.6912180000000001"/>
    <n v="1.2775648148148121E-2"/>
    <n v="4.6912180000000001"/>
    <n v="1.2775648148148121E-2"/>
    <s v="No Growth"/>
    <n v="1"/>
    <n v="1"/>
    <m/>
    <n v="1.27756481481302E-2"/>
    <n v="1.27756481481302E-2"/>
    <s v="2610030000"/>
    <s v="Waste Disposal"/>
    <s v="Waste Disposal, Treatment, and Recovery"/>
    <s v="Open Burning"/>
    <s v="Residential"/>
    <s v="Household Waste (use 26-10-000-xxx for Yard Wastes)"/>
    <x v="1"/>
    <m/>
    <s v="2610030000-51059-VOC"/>
    <m/>
  </r>
  <r>
    <s v="Virginia"/>
    <x v="4"/>
    <x v="0"/>
    <n v="11.744429999999999"/>
    <n v="11.744429999983399"/>
    <n v="3.1983741830020597E-2"/>
    <n v="2.7233115468409965E-3"/>
    <n v="11.744429999999999"/>
    <n v="3.1983741830065804E-2"/>
    <n v="11.744429999999999"/>
    <n v="3.1983741830065804E-2"/>
    <s v="No Growth"/>
    <n v="1"/>
    <n v="1"/>
    <m/>
    <n v="3.1983741830020597E-2"/>
    <n v="3.1983741830020597E-2"/>
    <s v="2610030000"/>
    <s v="Waste Disposal"/>
    <s v="Waste Disposal, Treatment, and Recovery"/>
    <s v="Open Burning"/>
    <s v="Residential"/>
    <s v="Household Waste (use 26-10-000-xxx for Yard Wastes)"/>
    <x v="1"/>
    <m/>
    <s v="2610030000-51107-NOx"/>
    <m/>
  </r>
  <r>
    <s v="Virginia"/>
    <x v="4"/>
    <x v="1"/>
    <n v="12.243399999999999"/>
    <n v="12.243399999982801"/>
    <n v="3.3342592592545801E-2"/>
    <n v="2.7233115468409627E-3"/>
    <n v="12.243399999999999"/>
    <n v="3.3342592592592639E-2"/>
    <n v="12.243399999999999"/>
    <n v="3.3342592592592639E-2"/>
    <s v="No Growth"/>
    <n v="1"/>
    <n v="1"/>
    <m/>
    <n v="3.3342592592545801E-2"/>
    <n v="3.3342592592545801E-2"/>
    <s v="2610030000"/>
    <s v="Waste Disposal"/>
    <s v="Waste Disposal, Treatment, and Recovery"/>
    <s v="Open Burning"/>
    <s v="Residential"/>
    <s v="Household Waste (use 26-10-000-xxx for Yard Wastes)"/>
    <x v="1"/>
    <m/>
    <s v="2610030000-51107-VOC"/>
    <m/>
  </r>
  <r>
    <s v="Virginia"/>
    <x v="10"/>
    <x v="0"/>
    <n v="4.9981119999999999"/>
    <n v="4.9981119999929797"/>
    <n v="1.3611416121985199E-2"/>
    <n v="2.7233115468409505E-3"/>
    <n v="4.9981119999999999"/>
    <n v="1.3611416122004316E-2"/>
    <n v="4.9981119999999999"/>
    <n v="1.3611416122004316E-2"/>
    <s v="No Growth"/>
    <n v="1"/>
    <n v="1"/>
    <m/>
    <n v="1.3611416121985199E-2"/>
    <n v="1.3611416121985199E-2"/>
    <s v="2610030000"/>
    <s v="Waste Disposal"/>
    <s v="Waste Disposal, Treatment, and Recovery"/>
    <s v="Open Burning"/>
    <s v="Residential"/>
    <s v="Household Waste (use 26-10-000-xxx for Yard Wastes)"/>
    <x v="1"/>
    <m/>
    <s v="2610030000-51153-NOx"/>
    <m/>
  </r>
  <r>
    <s v="Virginia"/>
    <x v="10"/>
    <x v="1"/>
    <n v="5.2104590000000002"/>
    <n v="5.2104589999927002"/>
    <n v="1.4189703159021501E-2"/>
    <n v="2.7233115468409557E-3"/>
    <n v="5.2104590000000002"/>
    <n v="1.418970315904138E-2"/>
    <n v="5.2104590000000002"/>
    <n v="1.418970315904138E-2"/>
    <s v="No Growth"/>
    <n v="1"/>
    <n v="1"/>
    <m/>
    <n v="1.4189703159021501E-2"/>
    <n v="1.4189703159021501E-2"/>
    <s v="2610030000"/>
    <s v="Waste Disposal"/>
    <s v="Waste Disposal, Treatment, and Recovery"/>
    <s v="Open Burning"/>
    <s v="Residential"/>
    <s v="Household Waste (use 26-10-000-xxx for Yard Wastes)"/>
    <x v="1"/>
    <m/>
    <s v="2610030000-51153-VOC"/>
    <m/>
  </r>
  <r>
    <s v="District of Columbia"/>
    <x v="6"/>
    <x v="1"/>
    <n v="18.020420000000001"/>
    <n v="18.020419999974798"/>
    <n v="4.90752178648549E-2"/>
    <n v="2.7233115468409466E-3"/>
    <n v="19.1969316957871"/>
    <n v="5.2279225751053961E-2"/>
    <n v="19.7469352684653"/>
    <n v="5.3777056831332277E-2"/>
    <s v="Household"/>
    <n v="1.1524086669938993"/>
    <n v="1.2148258592628405"/>
    <m/>
    <n v="5.6554706402072628E-2"/>
    <n v="5.9617843711183456E-2"/>
    <s v="2630020000"/>
    <s v="Waste Disposal"/>
    <s v="Waste Disposal, Treatment, and Recovery"/>
    <s v="Wastewater Treatment"/>
    <s v="Public Owned"/>
    <s v="Total Processed"/>
    <x v="1"/>
    <m/>
    <s v="2630020000-11001-VOC"/>
    <m/>
  </r>
  <r>
    <s v="Maryland"/>
    <x v="7"/>
    <x v="1"/>
    <n v="0.26434999999999997"/>
    <n v="0.26434999999962899"/>
    <n v="7.19907407406398E-4"/>
    <n v="2.7233115468409622E-3"/>
    <n v="0.30526202081347498"/>
    <n v="8.313235860933425E-4"/>
    <n v="0.32956920087263297"/>
    <n v="8.9751961021958986E-4"/>
    <s v="Household"/>
    <n v="1.0717053327861332"/>
    <n v="1.0941988750211236"/>
    <m/>
    <n v="7.7152860762967612E-4"/>
    <n v="7.8772187530345441E-4"/>
    <s v="2630020000"/>
    <s v="Waste Disposal"/>
    <s v="Waste Disposal, Treatment, and Recovery"/>
    <s v="Wastewater Treatment"/>
    <s v="Public Owned"/>
    <s v="Total Processed"/>
    <x v="1"/>
    <m/>
    <s v="2630020000-24009-VOC"/>
    <m/>
  </r>
  <r>
    <s v="Maryland"/>
    <x v="0"/>
    <x v="1"/>
    <n v="1.629875"/>
    <n v="1.62987499999771"/>
    <n v="4.43865740740118E-3"/>
    <n v="2.723311546840964E-3"/>
    <n v="1.8948306942595501"/>
    <n v="5.1602143089857127E-3"/>
    <n v="2.0534954790499902"/>
    <n v="5.5923079494825554E-3"/>
    <s v="Household"/>
    <n v="1.1901345613926138"/>
    <n v="1.2607033014443205"/>
    <m/>
    <n v="5.282599586729479E-3"/>
    <n v="5.595830047490956E-3"/>
    <s v="2630020000"/>
    <s v="Waste Disposal"/>
    <s v="Waste Disposal, Treatment, and Recovery"/>
    <s v="Wastewater Treatment"/>
    <s v="Public Owned"/>
    <s v="Total Processed"/>
    <x v="1"/>
    <m/>
    <s v="2630020000-24017-VOC"/>
    <m/>
  </r>
  <r>
    <s v="Maryland"/>
    <x v="1"/>
    <x v="1"/>
    <n v="2.3357999999999999"/>
    <n v="2.3357999999967198"/>
    <n v="6.36111111110219E-3"/>
    <n v="2.7233115468409635E-3"/>
    <n v="2.6836838299933201"/>
    <n v="7.3085071622911897E-3"/>
    <n v="2.8891935051402702"/>
    <n v="7.8681740336064149E-3"/>
    <s v="Household"/>
    <n v="1.1641130653464411"/>
    <n v="1.2555086048546673"/>
    <m/>
    <n v="7.4050525545544766E-3"/>
    <n v="7.9864297364254325E-3"/>
    <s v="2630020000"/>
    <s v="Waste Disposal"/>
    <s v="Waste Disposal, Treatment, and Recovery"/>
    <s v="Wastewater Treatment"/>
    <s v="Public Owned"/>
    <s v="Total Processed"/>
    <x v="1"/>
    <m/>
    <s v="2630020000-24021-VOC"/>
    <m/>
  </r>
  <r>
    <s v="Maryland"/>
    <x v="8"/>
    <x v="1"/>
    <n v="1.2605500000000001"/>
    <n v="1.2605499999982299"/>
    <n v="3.4328703703655501E-3"/>
    <n v="2.7233115468409588E-3"/>
    <n v="1.39532822619247"/>
    <n v="3.7999134700230667E-3"/>
    <n v="1.46912721375893"/>
    <n v="4.0008911050079792E-3"/>
    <s v="Household"/>
    <n v="1.0822577125548798"/>
    <n v="1.1254828731122657"/>
    <m/>
    <n v="3.7152504345292431E-3"/>
    <n v="3.8636368074609871E-3"/>
    <s v="2630020000"/>
    <s v="Waste Disposal"/>
    <s v="Waste Disposal, Treatment, and Recovery"/>
    <s v="Wastewater Treatment"/>
    <s v="Public Owned"/>
    <s v="Total Processed"/>
    <x v="1"/>
    <m/>
    <s v="2630020000-24031-VOC"/>
    <m/>
  </r>
  <r>
    <s v="Maryland"/>
    <x v="2"/>
    <x v="1"/>
    <n v="7.0664749999999996"/>
    <n v="7.0664749999901"/>
    <n v="1.9244212962935998E-2"/>
    <n v="2.7233115468409579E-3"/>
    <n v="7.6149745520924901"/>
    <n v="2.0737948126613531E-2"/>
    <n v="7.8920210327226004"/>
    <n v="2.1492432006325158E-2"/>
    <s v="Household"/>
    <n v="1.0807753566942964"/>
    <n v="1.1296393901683737"/>
    <m/>
    <n v="2.0798671129318155E-2"/>
    <n v="2.1739020995721333E-2"/>
    <s v="2630020000"/>
    <s v="Waste Disposal"/>
    <s v="Waste Disposal, Treatment, and Recovery"/>
    <s v="Wastewater Treatment"/>
    <s v="Public Owned"/>
    <s v="Total Processed"/>
    <x v="1"/>
    <m/>
    <s v="2630020000-24033-VOC"/>
    <m/>
  </r>
  <r>
    <s v="Virginia"/>
    <x v="3"/>
    <x v="1"/>
    <n v="3.779525"/>
    <n v="3.77952499999473"/>
    <n v="1.0292824074059599E-2"/>
    <n v="2.7233115468409262E-3"/>
    <n v="3.9997706324575302"/>
    <n v="1.0892621548086826E-2"/>
    <n v="4.0996338567520496"/>
    <n v="1.1164580219912856E-2"/>
    <s v="Household"/>
    <n v="1.1397376286947856"/>
    <n v="1.2011613445734435"/>
    <m/>
    <n v="1.173111890274129E-2"/>
    <n v="1.2363342404255337E-2"/>
    <s v="2630020000"/>
    <s v="Waste Disposal"/>
    <s v="Waste Disposal, Treatment, and Recovery"/>
    <s v="Wastewater Treatment"/>
    <s v="Public Owned"/>
    <s v="Total Processed"/>
    <x v="1"/>
    <m/>
    <s v="2630020000-51013-VOC"/>
    <m/>
  </r>
  <r>
    <s v="Virginia"/>
    <x v="9"/>
    <x v="1"/>
    <n v="4.4688749999999997"/>
    <n v="4.4688749999937496"/>
    <n v="1.21701388888718E-2"/>
    <n v="2.7233115468409436E-3"/>
    <n v="5.2718939965454901"/>
    <n v="1.4357009794513783E-2"/>
    <n v="5.7678279908333501"/>
    <n v="1.5707592567628863E-2"/>
    <s v="Household"/>
    <n v="1.0814934606026543"/>
    <n v="1.1184839432941809"/>
    <m/>
    <n v="1.3161925622940905E-2"/>
    <n v="1.3612104934863192E-2"/>
    <s v="2630020000"/>
    <s v="Waste Disposal"/>
    <s v="Waste Disposal, Treatment, and Recovery"/>
    <s v="Wastewater Treatment"/>
    <s v="Public Owned"/>
    <s v="Total Processed"/>
    <x v="1"/>
    <m/>
    <s v="2630020000-51059-VOC"/>
    <m/>
  </r>
  <r>
    <s v="Virginia"/>
    <x v="4"/>
    <x v="1"/>
    <n v="2.0693250000000001"/>
    <n v="2.0693249999971002"/>
    <n v="5.6354166666587801E-3"/>
    <n v="2.7233115468409635E-3"/>
    <n v="2.7581067069373"/>
    <n v="7.5111838424218548E-3"/>
    <n v="3.2465281014090999"/>
    <n v="8.8413074657110718E-3"/>
    <s v="Household"/>
    <n v="1.1601324674885807"/>
    <n v="1.2078252690745861"/>
    <m/>
    <n v="6.5378298428171227E-3"/>
    <n v="6.8065986517545484E-3"/>
    <s v="2630020000"/>
    <s v="Waste Disposal"/>
    <s v="Waste Disposal, Treatment, and Recovery"/>
    <s v="Wastewater Treatment"/>
    <s v="Public Owned"/>
    <s v="Total Processed"/>
    <x v="1"/>
    <m/>
    <s v="2630020000-51107-VOC"/>
    <m/>
  </r>
  <r>
    <s v="Virginia"/>
    <x v="10"/>
    <x v="1"/>
    <n v="8.8034499999999998"/>
    <n v="8.8034499999876399"/>
    <n v="2.3974537037003401E-2"/>
    <n v="2.7233115468409614E-3"/>
    <n v="10.541038034005"/>
    <n v="2.8706530593695562E-2"/>
    <n v="11.644217161294099"/>
    <n v="3.1710831049275905E-2"/>
    <s v="Household"/>
    <n v="1.1119477562818929"/>
    <n v="1.1499012660434784"/>
    <m/>
    <n v="2.6658432666193072E-2"/>
    <n v="2.7568350491656474E-2"/>
    <s v="2630020000"/>
    <s v="Waste Disposal"/>
    <s v="Waste Disposal, Treatment, and Recovery"/>
    <s v="Wastewater Treatment"/>
    <s v="Public Owned"/>
    <s v="Total Processed"/>
    <x v="1"/>
    <m/>
    <s v="2630020000-51153-VOC"/>
    <m/>
  </r>
  <r>
    <s v="Virginia"/>
    <x v="11"/>
    <x v="1"/>
    <n v="6.1935250000000002"/>
    <n v="6.1935249999913298"/>
    <n v="1.68668981481245E-2"/>
    <n v="2.7233115468409527E-3"/>
    <n v="6.6420270182012899"/>
    <n v="1.8088308873097154E-2"/>
    <n v="6.86584895074947"/>
    <n v="1.869784572644187E-2"/>
    <s v="Household"/>
    <n v="1.2625227646667252"/>
    <n v="1.3839962822944272"/>
    <m/>
    <n v="2.1294842881322211E-2"/>
    <n v="2.3343724330843068E-2"/>
    <s v="2630020000"/>
    <s v="Waste Disposal"/>
    <s v="Waste Disposal, Treatment, and Recovery"/>
    <s v="Wastewater Treatment"/>
    <s v="Public Owned"/>
    <s v="Total Processed"/>
    <x v="1"/>
    <m/>
    <s v="2630020000-51510-VOC"/>
    <m/>
  </r>
  <r>
    <s v="Maryland"/>
    <x v="7"/>
    <x v="1"/>
    <n v="24.568300000000001"/>
    <n v="24.568299999965401"/>
    <n v="6.6907135076159002E-2"/>
    <n v="2.7233115468409791E-3"/>
    <n v="28.370603010976701"/>
    <n v="7.7261990770634295E-2"/>
    <n v="30.629676556834202"/>
    <n v="8.3414151843231032E-2"/>
    <s v="Household"/>
    <n v="1.0717053327861332"/>
    <n v="1.0941988750211236"/>
    <m/>
    <n v="7.1704733462561746E-2"/>
    <n v="7.3209711931219543E-2"/>
    <s v="2680003000"/>
    <s v="Waste Disposal"/>
    <s v="Waste Disposal, Treatment, and Recovery"/>
    <s v="Composting"/>
    <s v="100% Green Waste (e.g., residential or municipal yard wastes)"/>
    <s v="All Processes"/>
    <x v="1"/>
    <m/>
    <s v="2680003000-24009-VOC"/>
    <m/>
  </r>
  <r>
    <s v="Maryland"/>
    <x v="0"/>
    <x v="1"/>
    <n v="24.568300000000001"/>
    <n v="24.568299999965401"/>
    <n v="6.6907135076159197E-2"/>
    <n v="2.7233115468409869E-3"/>
    <n v="28.562171298889101"/>
    <n v="7.7783690901114921E-2"/>
    <n v="30.953841845505899"/>
    <n v="8.4296954916955935E-2"/>
    <s v="Household"/>
    <n v="1.1901345613926138"/>
    <n v="1.2607033014443205"/>
    <m/>
    <n v="7.9628493857901092E-2"/>
    <n v="8.4350046080695004E-2"/>
    <s v="2680003000"/>
    <s v="Waste Disposal"/>
    <s v="Waste Disposal, Treatment, and Recovery"/>
    <s v="Composting"/>
    <s v="100% Green Waste (e.g., residential or municipal yard wastes)"/>
    <s v="All Processes"/>
    <x v="1"/>
    <m/>
    <s v="2680003000-24017-VOC"/>
    <m/>
  </r>
  <r>
    <s v="Maryland"/>
    <x v="8"/>
    <x v="1"/>
    <n v="87.224739999999997"/>
    <n v="87.224739999877698"/>
    <n v="0.23754014161186701"/>
    <n v="2.7233115468409544E-3"/>
    <n v="96.550824437189505"/>
    <n v="0.26293797504681199"/>
    <n v="101.657402917018"/>
    <n v="0.27684477918577843"/>
    <s v="Household"/>
    <n v="1.0822577125548798"/>
    <n v="1.1254828731122657"/>
    <m/>
    <n v="0.25707965030082142"/>
    <n v="0.26734736106081852"/>
    <s v="2680003000"/>
    <s v="Waste Disposal"/>
    <s v="Waste Disposal, Treatment, and Recovery"/>
    <s v="Composting"/>
    <s v="100% Green Waste (e.g., residential or municipal yard wastes)"/>
    <s v="All Processes"/>
    <x v="1"/>
    <m/>
    <s v="2680003000-24031-VOC"/>
    <m/>
  </r>
  <r>
    <s v="Virginia"/>
    <x v="9"/>
    <x v="1"/>
    <n v="42.838299999999997"/>
    <n v="42.838299999939998"/>
    <n v="0.116662037036873"/>
    <n v="2.723311546840944E-3"/>
    <n v="50.5359797694531"/>
    <n v="0.13762521723707197"/>
    <n v="55.289965778795903"/>
    <n v="0.15057180222983552"/>
    <s v="Household"/>
    <n v="1.0814934606026543"/>
    <n v="1.1184839432941809"/>
    <m/>
    <n v="0.12616923015596279"/>
    <n v="0.1304846152177335"/>
    <s v="2680003000"/>
    <s v="Waste Disposal"/>
    <s v="Waste Disposal, Treatment, and Recovery"/>
    <s v="Composting"/>
    <s v="100% Green Waste (e.g., residential or municipal yard wastes)"/>
    <s v="All Processes"/>
    <x v="1"/>
    <m/>
    <s v="2680003000-51059-VOC"/>
    <m/>
  </r>
  <r>
    <s v="Virginia"/>
    <x v="10"/>
    <x v="1"/>
    <n v="96.946809999999999"/>
    <n v="96.946809999864001"/>
    <n v="0.26401636710202597"/>
    <n v="2.7233115468409566E-3"/>
    <n v="116.08176470423101"/>
    <n v="0.3161268101967073"/>
    <n v="128.23037658358001"/>
    <n v="0.34921126520582768"/>
    <s v="Household"/>
    <n v="1.1119477562818929"/>
    <n v="1.1499012660434784"/>
    <m/>
    <n v="0.29357240702079435"/>
    <n v="0.30359275478681941"/>
    <s v="2680003000"/>
    <s v="Waste Disposal"/>
    <s v="Waste Disposal, Treatment, and Recovery"/>
    <s v="Composting"/>
    <s v="100% Green Waste (e.g., residential or municipal yard wastes)"/>
    <s v="All Processes"/>
    <x v="1"/>
    <m/>
    <s v="2680003000-51153-VOC"/>
    <m/>
  </r>
  <r>
    <s v="Maryland"/>
    <x v="7"/>
    <x v="0"/>
    <n v="0.94875600000000004"/>
    <n v="0.94875600000000004"/>
    <n v="2.599331506849315E-3"/>
    <n v="2.7397260273972599E-3"/>
    <n v="0.94875600000000004"/>
    <n v="2.599331506849315E-3"/>
    <n v="0.94875600000000004"/>
    <n v="2.599331506849315E-3"/>
    <s v="No Growth"/>
    <n v="1"/>
    <n v="1"/>
    <m/>
    <n v="2.599331506849315E-3"/>
    <n v="2.599331506849315E-3"/>
    <s v="2801500141"/>
    <s v="Fires - Agricultural Field Burning"/>
    <s v="Miscellaneous Area Sources"/>
    <s v="Agriculture Production - Crops"/>
    <s v="Agricultural Field Burning - whole field set on fire"/>
    <s v="Field Crop is Bean (red): Headfire Burning"/>
    <x v="1"/>
    <m/>
    <s v="2801500141-24009-NOx"/>
    <m/>
  </r>
  <r>
    <s v="Maryland"/>
    <x v="7"/>
    <x v="1"/>
    <n v="2.7708680000000001"/>
    <n v="2.7708680000000001"/>
    <n v="7.5914191780821916E-3"/>
    <n v="2.7397260273972603E-3"/>
    <n v="2.7708680000000001"/>
    <n v="7.5914191780821925E-3"/>
    <n v="2.7708680000000001"/>
    <n v="7.5914191780821925E-3"/>
    <s v="No Growth"/>
    <n v="1"/>
    <n v="1"/>
    <m/>
    <n v="7.5914191780821916E-3"/>
    <n v="7.5914191780821916E-3"/>
    <s v="2801500141"/>
    <s v="Fires - Agricultural Field Burning"/>
    <s v="Miscellaneous Area Sources"/>
    <s v="Agriculture Production - Crops"/>
    <s v="Agricultural Field Burning - whole field set on fire"/>
    <s v="Field Crop is Bean (red): Headfire Burning"/>
    <x v="1"/>
    <m/>
    <s v="2801500141-24009-VOC"/>
    <m/>
  </r>
  <r>
    <s v="Maryland"/>
    <x v="0"/>
    <x v="0"/>
    <n v="0.47437800000000002"/>
    <n v="0.47437800000000002"/>
    <n v="1.2996657534246575E-3"/>
    <n v="2.7397260273972599E-3"/>
    <n v="0.47437800000000002"/>
    <n v="1.2996657534246575E-3"/>
    <n v="0.47437800000000002"/>
    <n v="1.2996657534246575E-3"/>
    <s v="No Growth"/>
    <n v="1"/>
    <n v="1"/>
    <m/>
    <n v="1.2996657534246575E-3"/>
    <n v="1.2996657534246575E-3"/>
    <s v="2801500141"/>
    <s v="Fires - Agricultural Field Burning"/>
    <s v="Miscellaneous Area Sources"/>
    <s v="Agriculture Production - Crops"/>
    <s v="Agricultural Field Burning - whole field set on fire"/>
    <s v="Field Crop is Bean (red): Headfire Burning"/>
    <x v="1"/>
    <m/>
    <s v="2801500141-24017-NOx"/>
    <m/>
  </r>
  <r>
    <s v="Maryland"/>
    <x v="0"/>
    <x v="1"/>
    <n v="1.3854340000000001"/>
    <n v="1.3854340000000001"/>
    <n v="3.7957095890410958E-3"/>
    <n v="2.7397260273972603E-3"/>
    <n v="1.3854340000000001"/>
    <n v="3.7957095890410963E-3"/>
    <n v="1.3854340000000001"/>
    <n v="3.7957095890410963E-3"/>
    <s v="No Growth"/>
    <n v="1"/>
    <n v="1"/>
    <m/>
    <n v="3.7957095890410958E-3"/>
    <n v="3.7957095890410958E-3"/>
    <s v="2801500141"/>
    <s v="Fires - Agricultural Field Burning"/>
    <s v="Miscellaneous Area Sources"/>
    <s v="Agriculture Production - Crops"/>
    <s v="Agricultural Field Burning - whole field set on fire"/>
    <s v="Field Crop is Bean (red): Headfire Burning"/>
    <x v="1"/>
    <m/>
    <s v="2801500141-24017-VOC"/>
    <m/>
  </r>
  <r>
    <s v="Maryland"/>
    <x v="1"/>
    <x v="0"/>
    <n v="1.185945"/>
    <n v="1.185945"/>
    <n v="3.2491643835616439E-3"/>
    <n v="2.7397260273972603E-3"/>
    <n v="1.185945"/>
    <n v="3.2491643835616439E-3"/>
    <n v="1.185945"/>
    <n v="3.2491643835616439E-3"/>
    <s v="No Growth"/>
    <n v="1"/>
    <n v="1"/>
    <m/>
    <n v="3.2491643835616439E-3"/>
    <n v="3.2491643835616439E-3"/>
    <s v="2801500141"/>
    <s v="Fires - Agricultural Field Burning"/>
    <s v="Miscellaneous Area Sources"/>
    <s v="Agriculture Production - Crops"/>
    <s v="Agricultural Field Burning - whole field set on fire"/>
    <s v="Field Crop is Bean (red): Headfire Burning"/>
    <x v="1"/>
    <m/>
    <s v="2801500141-24021-NOx"/>
    <m/>
  </r>
  <r>
    <s v="Maryland"/>
    <x v="1"/>
    <x v="1"/>
    <n v="3.4635850000000001"/>
    <n v="3.4635850000000001"/>
    <n v="9.4892739726027409E-3"/>
    <n v="2.7397260273972603E-3"/>
    <n v="3.4635850000000001"/>
    <n v="9.4892739726027409E-3"/>
    <n v="3.4635850000000001"/>
    <n v="9.4892739726027409E-3"/>
    <s v="No Growth"/>
    <n v="1"/>
    <n v="1"/>
    <m/>
    <n v="9.4892739726027409E-3"/>
    <n v="9.4892739726027409E-3"/>
    <s v="2801500141"/>
    <s v="Fires - Agricultural Field Burning"/>
    <s v="Miscellaneous Area Sources"/>
    <s v="Agriculture Production - Crops"/>
    <s v="Agricultural Field Burning - whole field set on fire"/>
    <s v="Field Crop is Bean (red): Headfire Burning"/>
    <x v="1"/>
    <m/>
    <s v="2801500141-24021-VOC"/>
    <m/>
  </r>
  <r>
    <s v="Maryland"/>
    <x v="8"/>
    <x v="0"/>
    <n v="0.23718900000000001"/>
    <n v="0.23718900000000001"/>
    <n v="6.4983287671232875E-4"/>
    <n v="2.7397260273972599E-3"/>
    <n v="0.23718900000000001"/>
    <n v="6.4983287671232875E-4"/>
    <n v="0.23718900000000001"/>
    <n v="6.4983287671232875E-4"/>
    <s v="No Growth"/>
    <n v="1"/>
    <n v="1"/>
    <m/>
    <n v="6.4983287671232875E-4"/>
    <n v="6.4983287671232875E-4"/>
    <s v="2801500141"/>
    <s v="Fires - Agricultural Field Burning"/>
    <s v="Miscellaneous Area Sources"/>
    <s v="Agriculture Production - Crops"/>
    <s v="Agricultural Field Burning - whole field set on fire"/>
    <s v="Field Crop is Bean (red): Headfire Burning"/>
    <x v="1"/>
    <m/>
    <s v="2801500141-24031-NOx"/>
    <m/>
  </r>
  <r>
    <s v="Maryland"/>
    <x v="8"/>
    <x v="1"/>
    <n v="0.69271700000000003"/>
    <n v="0.69271700000000003"/>
    <n v="1.8978547945205479E-3"/>
    <n v="2.7397260273972603E-3"/>
    <n v="0.69271700000000003"/>
    <n v="1.8978547945205481E-3"/>
    <n v="0.69271700000000003"/>
    <n v="1.8978547945205481E-3"/>
    <s v="No Growth"/>
    <n v="1"/>
    <n v="1"/>
    <m/>
    <n v="1.8978547945205479E-3"/>
    <n v="1.8978547945205479E-3"/>
    <s v="2801500141"/>
    <s v="Fires - Agricultural Field Burning"/>
    <s v="Miscellaneous Area Sources"/>
    <s v="Agriculture Production - Crops"/>
    <s v="Agricultural Field Burning - whole field set on fire"/>
    <s v="Field Crop is Bean (red): Headfire Burning"/>
    <x v="1"/>
    <m/>
    <s v="2801500141-24031-VOC"/>
    <m/>
  </r>
  <r>
    <s v="Maryland"/>
    <x v="2"/>
    <x v="0"/>
    <n v="0.23718900000000001"/>
    <n v="0.23718900000000001"/>
    <n v="6.4983287671232875E-4"/>
    <n v="2.7397260273972599E-3"/>
    <n v="0.23718900000000001"/>
    <n v="6.4983287671232875E-4"/>
    <n v="0.23718900000000001"/>
    <n v="6.4983287671232875E-4"/>
    <s v="No Growth"/>
    <n v="1"/>
    <n v="1"/>
    <m/>
    <n v="6.4983287671232875E-4"/>
    <n v="6.4983287671232875E-4"/>
    <s v="2801500141"/>
    <s v="Fires - Agricultural Field Burning"/>
    <s v="Miscellaneous Area Sources"/>
    <s v="Agriculture Production - Crops"/>
    <s v="Agricultural Field Burning - whole field set on fire"/>
    <s v="Field Crop is Bean (red): Headfire Burning"/>
    <x v="1"/>
    <m/>
    <s v="2801500141-24033-NOx"/>
    <m/>
  </r>
  <r>
    <s v="Maryland"/>
    <x v="2"/>
    <x v="1"/>
    <n v="0.69271700000000003"/>
    <n v="0.69271700000000003"/>
    <n v="1.8978547945205479E-3"/>
    <n v="2.7397260273972603E-3"/>
    <n v="0.69271700000000003"/>
    <n v="1.8978547945205481E-3"/>
    <n v="0.69271700000000003"/>
    <n v="1.8978547945205481E-3"/>
    <s v="No Growth"/>
    <n v="1"/>
    <n v="1"/>
    <m/>
    <n v="1.8978547945205479E-3"/>
    <n v="1.8978547945205479E-3"/>
    <s v="2801500141"/>
    <s v="Fires - Agricultural Field Burning"/>
    <s v="Miscellaneous Area Sources"/>
    <s v="Agriculture Production - Crops"/>
    <s v="Agricultural Field Burning - whole field set on fire"/>
    <s v="Field Crop is Bean (red): Headfire Burning"/>
    <x v="1"/>
    <m/>
    <s v="2801500141-24033-VOC"/>
    <m/>
  </r>
  <r>
    <s v="Virginia"/>
    <x v="4"/>
    <x v="0"/>
    <n v="0.23718900000000001"/>
    <n v="0.23718900000000001"/>
    <n v="6.4983287671232875E-4"/>
    <n v="2.7397260273972599E-3"/>
    <n v="0.23718900000000001"/>
    <n v="6.4983287671232875E-4"/>
    <n v="0.23718900000000001"/>
    <n v="6.4983287671232875E-4"/>
    <s v="No Growth"/>
    <n v="1"/>
    <n v="1"/>
    <m/>
    <n v="6.4983287671232875E-4"/>
    <n v="6.4983287671232875E-4"/>
    <s v="2801500141"/>
    <s v="Fires - Agricultural Field Burning"/>
    <s v="Miscellaneous Area Sources"/>
    <s v="Agriculture Production - Crops"/>
    <s v="Agricultural Field Burning - whole field set on fire"/>
    <s v="Field Crop is Bean (red): Headfire Burning"/>
    <x v="1"/>
    <m/>
    <s v="2801500141-51107-NOx"/>
    <m/>
  </r>
  <r>
    <s v="Virginia"/>
    <x v="4"/>
    <x v="1"/>
    <n v="0.69271700000000003"/>
    <n v="0.69271700000000003"/>
    <n v="1.8978547945205479E-3"/>
    <n v="2.7397260273972603E-3"/>
    <n v="0.69271700000000003"/>
    <n v="1.8978547945205481E-3"/>
    <n v="0.69271700000000003"/>
    <n v="1.8978547945205481E-3"/>
    <s v="No Growth"/>
    <n v="1"/>
    <n v="1"/>
    <m/>
    <n v="1.8978547945205479E-3"/>
    <n v="1.8978547945205479E-3"/>
    <s v="2801500141"/>
    <s v="Fires - Agricultural Field Burning"/>
    <s v="Miscellaneous Area Sources"/>
    <s v="Agriculture Production - Crops"/>
    <s v="Agricultural Field Burning - whole field set on fire"/>
    <s v="Field Crop is Bean (red): Headfire Burning"/>
    <x v="1"/>
    <m/>
    <s v="2801500141-51107-VOC"/>
    <m/>
  </r>
  <r>
    <s v="Virginia"/>
    <x v="10"/>
    <x v="0"/>
    <n v="0.47437800000000002"/>
    <n v="0.47437800000000002"/>
    <n v="1.2996657534246575E-3"/>
    <n v="2.7397260273972599E-3"/>
    <n v="0.47437800000000002"/>
    <n v="1.2996657534246575E-3"/>
    <n v="0.47437800000000002"/>
    <n v="1.2996657534246575E-3"/>
    <s v="No Growth"/>
    <n v="1"/>
    <n v="1"/>
    <m/>
    <n v="1.2996657534246575E-3"/>
    <n v="1.2996657534246575E-3"/>
    <s v="2801500141"/>
    <s v="Fires - Agricultural Field Burning"/>
    <s v="Miscellaneous Area Sources"/>
    <s v="Agriculture Production - Crops"/>
    <s v="Agricultural Field Burning - whole field set on fire"/>
    <s v="Field Crop is Bean (red): Headfire Burning"/>
    <x v="1"/>
    <m/>
    <s v="2801500141-51153-NOx"/>
    <m/>
  </r>
  <r>
    <s v="Virginia"/>
    <x v="10"/>
    <x v="1"/>
    <n v="1.3854340000000001"/>
    <n v="1.3854340000000001"/>
    <n v="3.7957095890410958E-3"/>
    <n v="2.7397260273972603E-3"/>
    <n v="1.3854340000000001"/>
    <n v="3.7957095890410963E-3"/>
    <n v="1.3854340000000001"/>
    <n v="3.7957095890410963E-3"/>
    <s v="No Growth"/>
    <n v="1"/>
    <n v="1"/>
    <m/>
    <n v="3.7957095890410958E-3"/>
    <n v="3.7957095890410958E-3"/>
    <s v="2801500141"/>
    <s v="Fires - Agricultural Field Burning"/>
    <s v="Miscellaneous Area Sources"/>
    <s v="Agriculture Production - Crops"/>
    <s v="Agricultural Field Burning - whole field set on fire"/>
    <s v="Field Crop is Bean (red): Headfire Burning"/>
    <x v="1"/>
    <m/>
    <s v="2801500141-51153-VOC"/>
    <m/>
  </r>
  <r>
    <s v="Maryland"/>
    <x v="7"/>
    <x v="0"/>
    <n v="0.40069399999999999"/>
    <n v="0.40069399999999999"/>
    <n v="1.0977917808219178E-3"/>
    <n v="2.7397260273972603E-3"/>
    <n v="0.40069399999999999"/>
    <n v="1.0977917808219178E-3"/>
    <n v="0.40069399999999999"/>
    <n v="1.0977917808219178E-3"/>
    <s v="No Growth"/>
    <n v="1"/>
    <n v="1"/>
    <m/>
    <n v="1.0977917808219178E-3"/>
    <n v="1.0977917808219178E-3"/>
    <s v="2801500150"/>
    <s v="Fires - Agricultural Field Burning"/>
    <s v="Miscellaneous Area Sources"/>
    <s v="Agriculture Production - Crops"/>
    <s v="Agricultural Field Burning - whole field set on fire"/>
    <s v="Field Crop is Corn: Burning Techniques Not Important"/>
    <x v="1"/>
    <m/>
    <s v="2801500150-24009-NOx"/>
    <m/>
  </r>
  <r>
    <s v="Maryland"/>
    <x v="7"/>
    <x v="1"/>
    <n v="1.1637649999999999"/>
    <n v="1.1637649999999999"/>
    <n v="3.1883972602739724E-3"/>
    <n v="2.7397260273972603E-3"/>
    <n v="1.1637649999999999"/>
    <n v="3.1883972602739724E-3"/>
    <n v="1.1637649999999999"/>
    <n v="3.1883972602739724E-3"/>
    <s v="No Growth"/>
    <n v="1"/>
    <n v="1"/>
    <m/>
    <n v="3.1883972602739724E-3"/>
    <n v="3.1883972602739724E-3"/>
    <s v="2801500150"/>
    <s v="Fires - Agricultural Field Burning"/>
    <s v="Miscellaneous Area Sources"/>
    <s v="Agriculture Production - Crops"/>
    <s v="Agricultural Field Burning - whole field set on fire"/>
    <s v="Field Crop is Corn: Burning Techniques Not Important"/>
    <x v="1"/>
    <m/>
    <s v="2801500150-24009-VOC"/>
    <m/>
  </r>
  <r>
    <s v="Maryland"/>
    <x v="0"/>
    <x v="0"/>
    <n v="3.205552"/>
    <n v="3.205552"/>
    <n v="8.7823342465753428E-3"/>
    <n v="2.7397260273972603E-3"/>
    <n v="3.205552"/>
    <n v="8.7823342465753428E-3"/>
    <n v="3.205552"/>
    <n v="8.7823342465753428E-3"/>
    <s v="No Growth"/>
    <n v="1"/>
    <n v="1"/>
    <m/>
    <n v="8.7823342465753428E-3"/>
    <n v="8.7823342465753428E-3"/>
    <s v="2801500150"/>
    <s v="Fires - Agricultural Field Burning"/>
    <s v="Miscellaneous Area Sources"/>
    <s v="Agriculture Production - Crops"/>
    <s v="Agricultural Field Burning - whole field set on fire"/>
    <s v="Field Crop is Corn: Burning Techniques Not Important"/>
    <x v="1"/>
    <m/>
    <s v="2801500150-24017-NOx"/>
    <m/>
  </r>
  <r>
    <s v="Maryland"/>
    <x v="0"/>
    <x v="1"/>
    <n v="9.3101199999999995"/>
    <n v="9.3101199999999995"/>
    <n v="2.550717808219178E-2"/>
    <n v="2.7397260273972603E-3"/>
    <n v="9.3101199999999995"/>
    <n v="2.550717808219178E-2"/>
    <n v="9.3101199999999995"/>
    <n v="2.550717808219178E-2"/>
    <s v="No Growth"/>
    <n v="1"/>
    <n v="1"/>
    <m/>
    <n v="2.550717808219178E-2"/>
    <n v="2.550717808219178E-2"/>
    <s v="2801500150"/>
    <s v="Fires - Agricultural Field Burning"/>
    <s v="Miscellaneous Area Sources"/>
    <s v="Agriculture Production - Crops"/>
    <s v="Agricultural Field Burning - whole field set on fire"/>
    <s v="Field Crop is Corn: Burning Techniques Not Important"/>
    <x v="1"/>
    <m/>
    <s v="2801500150-24017-VOC"/>
    <m/>
  </r>
  <r>
    <s v="Virginia"/>
    <x v="4"/>
    <x v="0"/>
    <n v="0.40069399999999999"/>
    <n v="0.40069399999999999"/>
    <n v="1.0977917808219178E-3"/>
    <n v="2.7397260273972603E-3"/>
    <n v="0.40069399999999999"/>
    <n v="1.0977917808219178E-3"/>
    <n v="0.40069399999999999"/>
    <n v="1.0977917808219178E-3"/>
    <s v="No Growth"/>
    <n v="1"/>
    <n v="1"/>
    <m/>
    <n v="1.0977917808219178E-3"/>
    <n v="1.0977917808219178E-3"/>
    <s v="2801500150"/>
    <s v="Fires - Agricultural Field Burning"/>
    <s v="Miscellaneous Area Sources"/>
    <s v="Agriculture Production - Crops"/>
    <s v="Agricultural Field Burning - whole field set on fire"/>
    <s v="Field Crop is Corn: Burning Techniques Not Important"/>
    <x v="1"/>
    <m/>
    <s v="2801500150-51107-NOx"/>
    <m/>
  </r>
  <r>
    <s v="Virginia"/>
    <x v="4"/>
    <x v="1"/>
    <n v="1.1637649999999999"/>
    <n v="1.1637649999999999"/>
    <n v="3.1883972602739724E-3"/>
    <n v="2.7397260273972603E-3"/>
    <n v="1.1637649999999999"/>
    <n v="3.1883972602739724E-3"/>
    <n v="1.1637649999999999"/>
    <n v="3.1883972602739724E-3"/>
    <s v="No Growth"/>
    <n v="1"/>
    <n v="1"/>
    <m/>
    <n v="3.1883972602739724E-3"/>
    <n v="3.1883972602739724E-3"/>
    <s v="2801500150"/>
    <s v="Fires - Agricultural Field Burning"/>
    <s v="Miscellaneous Area Sources"/>
    <s v="Agriculture Production - Crops"/>
    <s v="Agricultural Field Burning - whole field set on fire"/>
    <s v="Field Crop is Corn: Burning Techniques Not Important"/>
    <x v="1"/>
    <m/>
    <s v="2801500150-51107-VOC"/>
    <m/>
  </r>
  <r>
    <s v="Virginia"/>
    <x v="10"/>
    <x v="0"/>
    <n v="1.2020820000000001"/>
    <n v="1.2020820000000001"/>
    <n v="3.2933753424657535E-3"/>
    <n v="2.7397260273972603E-3"/>
    <n v="1.2020820000000001"/>
    <n v="3.2933753424657535E-3"/>
    <n v="1.2020820000000001"/>
    <n v="3.2933753424657535E-3"/>
    <s v="No Growth"/>
    <n v="1"/>
    <n v="1"/>
    <m/>
    <n v="3.2933753424657535E-3"/>
    <n v="3.2933753424657535E-3"/>
    <s v="2801500150"/>
    <s v="Fires - Agricultural Field Burning"/>
    <s v="Miscellaneous Area Sources"/>
    <s v="Agriculture Production - Crops"/>
    <s v="Agricultural Field Burning - whole field set on fire"/>
    <s v="Field Crop is Corn: Burning Techniques Not Important"/>
    <x v="1"/>
    <m/>
    <s v="2801500150-51153-NOx"/>
    <m/>
  </r>
  <r>
    <s v="Virginia"/>
    <x v="10"/>
    <x v="1"/>
    <n v="3.491295"/>
    <n v="3.491295"/>
    <n v="9.5651917808219182E-3"/>
    <n v="2.7397260273972603E-3"/>
    <n v="3.491295"/>
    <n v="9.5651917808219182E-3"/>
    <n v="3.491295"/>
    <n v="9.5651917808219182E-3"/>
    <s v="No Growth"/>
    <n v="1"/>
    <n v="1"/>
    <m/>
    <n v="9.5651917808219182E-3"/>
    <n v="9.5651917808219182E-3"/>
    <s v="2801500150"/>
    <s v="Fires - Agricultural Field Burning"/>
    <s v="Miscellaneous Area Sources"/>
    <s v="Agriculture Production - Crops"/>
    <s v="Agricultural Field Burning - whole field set on fire"/>
    <s v="Field Crop is Corn: Burning Techniques Not Important"/>
    <x v="1"/>
    <m/>
    <s v="2801500150-51153-VOC"/>
    <m/>
  </r>
  <r>
    <s v="Maryland"/>
    <x v="1"/>
    <x v="0"/>
    <n v="0.18299499999999999"/>
    <n v="0.18299499999999999"/>
    <n v="5.0135616438356167E-4"/>
    <n v="2.7397260273972607E-3"/>
    <n v="0.18299499999999999"/>
    <n v="5.0135616438356167E-4"/>
    <n v="0.18299499999999999"/>
    <n v="5.0135616438356167E-4"/>
    <s v="No Growth"/>
    <n v="1"/>
    <n v="1"/>
    <m/>
    <n v="5.0135616438356167E-4"/>
    <n v="5.0135616438356167E-4"/>
    <s v="2801500171"/>
    <s v="Fires - Agricultural Field Burning"/>
    <s v="Miscellaneous Area Sources"/>
    <s v="Agriculture Production - Crops"/>
    <s v="Agricultural Field Burning - whole field set on fire"/>
    <s v="Fallow"/>
    <x v="1"/>
    <m/>
    <s v="2801500171-24021-NOx"/>
    <m/>
  </r>
  <r>
    <s v="Maryland"/>
    <x v="1"/>
    <x v="1"/>
    <n v="0.60404899999999995"/>
    <n v="0.60404899999999995"/>
    <n v="1.6549287671232876E-3"/>
    <n v="2.7397260273972603E-3"/>
    <n v="0.60404899999999995"/>
    <n v="1.6549287671232876E-3"/>
    <n v="0.60404899999999995"/>
    <n v="1.6549287671232876E-3"/>
    <s v="No Growth"/>
    <n v="1"/>
    <n v="1"/>
    <m/>
    <n v="1.6549287671232876E-3"/>
    <n v="1.6549287671232876E-3"/>
    <s v="2801500171"/>
    <s v="Fires - Agricultural Field Burning"/>
    <s v="Miscellaneous Area Sources"/>
    <s v="Agriculture Production - Crops"/>
    <s v="Agricultural Field Burning - whole field set on fire"/>
    <s v="Fallow"/>
    <x v="1"/>
    <m/>
    <s v="2801500171-24021-VOC"/>
    <m/>
  </r>
  <r>
    <s v="Virginia"/>
    <x v="4"/>
    <x v="0"/>
    <n v="0.29217799999999999"/>
    <n v="0.29217799999999999"/>
    <n v="8.0048767123287669E-4"/>
    <n v="2.7397260273972603E-3"/>
    <n v="0.29217799999999999"/>
    <n v="8.0048767123287669E-4"/>
    <n v="0.29217799999999999"/>
    <n v="8.0048767123287669E-4"/>
    <s v="No Growth"/>
    <n v="1"/>
    <n v="1"/>
    <m/>
    <n v="8.0048767123287669E-4"/>
    <n v="8.0048767123287669E-4"/>
    <s v="2801500262"/>
    <s v="Fires - Agricultural Field Burning"/>
    <s v="Miscellaneous Area Sources"/>
    <s v="Agriculture Production - Crops"/>
    <s v="Agricultural Field Burning - whole field set on fire"/>
    <s v="Field Crop is Wheat: Backfire Burning"/>
    <x v="1"/>
    <m/>
    <s v="2801500262-51107-NOx"/>
    <m/>
  </r>
  <r>
    <s v="Virginia"/>
    <x v="4"/>
    <x v="1"/>
    <n v="1.2071620000000001"/>
    <n v="1.2071620000000001"/>
    <n v="3.3072931506849318E-3"/>
    <n v="2.7397260273972603E-3"/>
    <n v="1.2071620000000001"/>
    <n v="3.3072931506849318E-3"/>
    <n v="1.2071620000000001"/>
    <n v="3.3072931506849318E-3"/>
    <s v="No Growth"/>
    <n v="1"/>
    <n v="1"/>
    <m/>
    <n v="3.3072931506849318E-3"/>
    <n v="3.3072931506849318E-3"/>
    <s v="2801500262"/>
    <s v="Fires - Agricultural Field Burning"/>
    <s v="Miscellaneous Area Sources"/>
    <s v="Agriculture Production - Crops"/>
    <s v="Agricultural Field Burning - whole field set on fire"/>
    <s v="Field Crop is Wheat: Backfire Burning"/>
    <x v="1"/>
    <m/>
    <s v="2801500262-51107-VOC"/>
    <m/>
  </r>
  <r>
    <s v="Maryland"/>
    <x v="7"/>
    <x v="1"/>
    <n v="2.0314890000000001"/>
    <n v="2.0314889999979702"/>
    <n v="7.5293948621092998E-3"/>
    <n v="3.7063429150326795E-3"/>
    <n v="2.3636587335621502"/>
    <n v="8.7605298006931918E-3"/>
    <n v="2.35187855709423"/>
    <n v="8.7168684271034802E-3"/>
    <s v="No Growth"/>
    <n v="1"/>
    <n v="1"/>
    <m/>
    <n v="7.5293948621092998E-3"/>
    <n v="7.5293948621092998E-3"/>
    <s v="2802004001"/>
    <s v="Miscellaneous Non-Industrial Not Elsewhere Classified"/>
    <s v="Miscellaneous Area Sources"/>
    <s v="Agricultural Crop Usage"/>
    <s v="Agriculture Silage"/>
    <s v="Storage"/>
    <x v="1"/>
    <m/>
    <s v="2802004001-24009-VOC"/>
    <m/>
  </r>
  <r>
    <s v="Maryland"/>
    <x v="0"/>
    <x v="1"/>
    <n v="3.553048"/>
    <n v="3.55304800035174"/>
    <n v="1.31459241204781E-2"/>
    <n v="3.69990051335549E-3"/>
    <n v="4.1340085700515798"/>
    <n v="1.5295420430549836E-2"/>
    <n v="4.1134051936912099"/>
    <n v="1.5219189987777246E-2"/>
    <s v="No Growth"/>
    <n v="1"/>
    <n v="1"/>
    <m/>
    <n v="1.31459241204781E-2"/>
    <n v="1.31459241204781E-2"/>
    <s v="2802004001"/>
    <s v="Miscellaneous Non-Industrial Not Elsewhere Classified"/>
    <s v="Miscellaneous Area Sources"/>
    <s v="Agricultural Crop Usage"/>
    <s v="Agriculture Silage"/>
    <s v="Storage"/>
    <x v="1"/>
    <m/>
    <s v="2802004001-24017-VOC"/>
    <m/>
  </r>
  <r>
    <s v="Maryland"/>
    <x v="1"/>
    <x v="1"/>
    <n v="155.14009999999999"/>
    <n v="155.14009999984401"/>
    <n v="0.62454663604356397"/>
    <n v="4.0256944274510067E-3"/>
    <n v="180.50713161169199"/>
    <n v="0.72666655384435386"/>
    <n v="179.607506875723"/>
    <n v="0.72304493955796645"/>
    <s v="No Growth"/>
    <n v="1"/>
    <n v="1"/>
    <m/>
    <n v="0.62454663604356397"/>
    <n v="0.62454663604356397"/>
    <s v="2802004001"/>
    <s v="Miscellaneous Non-Industrial Not Elsewhere Classified"/>
    <s v="Miscellaneous Area Sources"/>
    <s v="Agricultural Crop Usage"/>
    <s v="Agriculture Silage"/>
    <s v="Storage"/>
    <x v="1"/>
    <m/>
    <s v="2802004001-24021-VOC"/>
    <m/>
  </r>
  <r>
    <s v="Maryland"/>
    <x v="8"/>
    <x v="1"/>
    <n v="11.534179999999999"/>
    <n v="11.534179999988501"/>
    <n v="4.3117001370229502E-2"/>
    <n v="3.73819390457514E-3"/>
    <n v="13.420139263110901"/>
    <n v="5.0167082791910678E-2"/>
    <n v="13.3532549847256"/>
    <n v="4.9917056390138846E-2"/>
    <s v="No Growth"/>
    <n v="1"/>
    <n v="1"/>
    <m/>
    <n v="4.3117001370229502E-2"/>
    <n v="4.3117001370229502E-2"/>
    <s v="2802004001"/>
    <s v="Miscellaneous Non-Industrial Not Elsewhere Classified"/>
    <s v="Miscellaneous Area Sources"/>
    <s v="Agricultural Crop Usage"/>
    <s v="Agriculture Silage"/>
    <s v="Storage"/>
    <x v="1"/>
    <m/>
    <s v="2802004001-24031-VOC"/>
    <m/>
  </r>
  <r>
    <s v="Maryland"/>
    <x v="2"/>
    <x v="1"/>
    <n v="2.464909"/>
    <n v="2.46490899999753"/>
    <n v="9.1468710143234808E-3"/>
    <n v="3.7108351725490259E-3"/>
    <n v="2.8679474441091899"/>
    <n v="1.0642480248622464E-2"/>
    <n v="2.8536539564273302"/>
    <n v="1.0589439471794223E-2"/>
    <s v="No Growth"/>
    <n v="1"/>
    <n v="1"/>
    <m/>
    <n v="9.1468710143234808E-3"/>
    <n v="9.1468710143234808E-3"/>
    <s v="2802004001"/>
    <s v="Miscellaneous Non-Industrial Not Elsewhere Classified"/>
    <s v="Miscellaneous Area Sources"/>
    <s v="Agricultural Crop Usage"/>
    <s v="Agriculture Silage"/>
    <s v="Storage"/>
    <x v="1"/>
    <m/>
    <s v="2802004001-24033-VOC"/>
    <m/>
  </r>
  <r>
    <s v="Virginia"/>
    <x v="9"/>
    <x v="1"/>
    <n v="0.593916"/>
    <n v="0.59391599999940803"/>
    <n v="1.93240353095051E-3"/>
    <n v="3.2536647117646874E-3"/>
    <n v="0.69102748791762902"/>
    <n v="2.2483717522969885E-3"/>
    <n v="0.68758349423264398"/>
    <n v="2.237166151576612E-3"/>
    <s v="No Growth"/>
    <n v="1"/>
    <n v="1"/>
    <m/>
    <n v="1.93240353095051E-3"/>
    <n v="1.93240353095051E-3"/>
    <s v="2802004001"/>
    <s v="Miscellaneous Non-Industrial Not Elsewhere Classified"/>
    <s v="Miscellaneous Area Sources"/>
    <s v="Agricultural Crop Usage"/>
    <s v="Agriculture Silage"/>
    <s v="Storage"/>
    <x v="1"/>
    <m/>
    <s v="2802004001-51059-VOC"/>
    <m/>
  </r>
  <r>
    <s v="Virginia"/>
    <x v="4"/>
    <x v="1"/>
    <n v="13.40436"/>
    <n v="13.4043599999865"/>
    <n v="4.33694997149804E-2"/>
    <n v="3.2354770921568863E-3"/>
    <n v="15.5961132852854"/>
    <n v="5.046086726122459E-2"/>
    <n v="15.5183842273188"/>
    <n v="5.0209376674778719E-2"/>
    <s v="No Growth"/>
    <n v="1"/>
    <n v="1"/>
    <m/>
    <n v="4.33694997149804E-2"/>
    <n v="4.33694997149804E-2"/>
    <s v="2802004001"/>
    <s v="Miscellaneous Non-Industrial Not Elsewhere Classified"/>
    <s v="Miscellaneous Area Sources"/>
    <s v="Agricultural Crop Usage"/>
    <s v="Agriculture Silage"/>
    <s v="Storage"/>
    <x v="1"/>
    <m/>
    <s v="2802004001-51107-VOC"/>
    <m/>
  </r>
  <r>
    <s v="Virginia"/>
    <x v="10"/>
    <x v="1"/>
    <n v="5.0225"/>
    <n v="5.0224999994927302"/>
    <n v="1.6253926439362801E-2"/>
    <n v="3.2362222879053141E-3"/>
    <n v="5.8437313661633796"/>
    <n v="1.8911613691709298E-2"/>
    <n v="5.8146069474192501"/>
    <n v="1.8817360598647262E-2"/>
    <s v="No Growth"/>
    <n v="1"/>
    <n v="1"/>
    <m/>
    <n v="1.6253926439362801E-2"/>
    <n v="1.6253926439362801E-2"/>
    <s v="2802004001"/>
    <s v="Miscellaneous Non-Industrial Not Elsewhere Classified"/>
    <s v="Miscellaneous Area Sources"/>
    <s v="Agricultural Crop Usage"/>
    <s v="Agriculture Silage"/>
    <s v="Storage"/>
    <x v="1"/>
    <m/>
    <s v="2802004001-51153-VOC"/>
    <m/>
  </r>
  <r>
    <s v="Maryland"/>
    <x v="7"/>
    <x v="1"/>
    <n v="0.15216789999999999"/>
    <n v="0.15216789999984701"/>
    <n v="5.6398641805983701E-4"/>
    <n v="3.7063429150326977E-3"/>
    <n v="0.17704894577465699"/>
    <n v="6.5620410578590821E-4"/>
    <n v="0.17616655619994001"/>
    <n v="6.5293366743735719E-4"/>
    <s v="No Growth"/>
    <n v="1"/>
    <n v="1"/>
    <m/>
    <n v="5.6398641805983701E-4"/>
    <n v="5.6398641805983701E-4"/>
    <s v="2802004002"/>
    <s v="Miscellaneous Non-Industrial Not Elsewhere Classified"/>
    <s v="Miscellaneous Area Sources"/>
    <s v="Agricultural Crop Usage"/>
    <s v="Agriculture Silage"/>
    <s v="Mixing"/>
    <x v="1"/>
    <m/>
    <s v="2802004002-24009-VOC"/>
    <m/>
  </r>
  <r>
    <s v="Maryland"/>
    <x v="0"/>
    <x v="1"/>
    <n v="0.26614369999999998"/>
    <n v="0.26614370002634702"/>
    <n v="9.8470521235381704E-4"/>
    <n v="3.6999005133555134E-3"/>
    <n v="0.309660983095426"/>
    <n v="1.1457148303209395E-3"/>
    <n v="0.30811767188290001"/>
    <n v="1.1400047323734473E-3"/>
    <s v="No Growth"/>
    <n v="1"/>
    <n v="1"/>
    <m/>
    <n v="9.8470521235381704E-4"/>
    <n v="9.8470521235381704E-4"/>
    <s v="2802004002"/>
    <s v="Miscellaneous Non-Industrial Not Elsewhere Classified"/>
    <s v="Miscellaneous Area Sources"/>
    <s v="Agricultural Crop Usage"/>
    <s v="Agriculture Silage"/>
    <s v="Mixing"/>
    <x v="1"/>
    <m/>
    <s v="2802004002-24017-VOC"/>
    <m/>
  </r>
  <r>
    <s v="Maryland"/>
    <x v="1"/>
    <x v="1"/>
    <n v="11.621169999999999"/>
    <n v="11.6211699999883"/>
    <n v="4.6783279309413797E-2"/>
    <n v="4.0256944274510136E-3"/>
    <n v="13.521353039426"/>
    <n v="5.4432835582415073E-2"/>
    <n v="13.4539643243684"/>
    <n v="5.4161549207734611E-2"/>
    <s v="No Growth"/>
    <n v="1"/>
    <n v="1"/>
    <m/>
    <n v="4.6783279309413797E-2"/>
    <n v="4.6783279309413797E-2"/>
    <s v="2802004002"/>
    <s v="Miscellaneous Non-Industrial Not Elsewhere Classified"/>
    <s v="Miscellaneous Area Sources"/>
    <s v="Agricultural Crop Usage"/>
    <s v="Agriculture Silage"/>
    <s v="Mixing"/>
    <x v="1"/>
    <m/>
    <s v="2802004002-24021-VOC"/>
    <m/>
  </r>
  <r>
    <s v="Maryland"/>
    <x v="8"/>
    <x v="1"/>
    <n v="0.86398399999999997"/>
    <n v="0.863983999999133"/>
    <n v="3.2297397224472302E-3"/>
    <n v="3.7381939045751673E-3"/>
    <n v="1.00525443517438"/>
    <n v="3.7578360021160197E-3"/>
    <n v="1.0002443740884199"/>
    <n v="3.7391074223029346E-3"/>
    <s v="No Growth"/>
    <n v="1"/>
    <n v="1"/>
    <m/>
    <n v="3.2297397224472302E-3"/>
    <n v="3.2297397224472302E-3"/>
    <s v="2802004002"/>
    <s v="Miscellaneous Non-Industrial Not Elsewhere Classified"/>
    <s v="Miscellaneous Area Sources"/>
    <s v="Agricultural Crop Usage"/>
    <s v="Agriculture Silage"/>
    <s v="Mixing"/>
    <x v="1"/>
    <m/>
    <s v="2802004002-24031-VOC"/>
    <m/>
  </r>
  <r>
    <s v="Maryland"/>
    <x v="2"/>
    <x v="1"/>
    <n v="0.1846342"/>
    <n v="0.18463419999981501"/>
    <n v="6.8514708341476402E-4"/>
    <n v="3.7108351725490211E-3"/>
    <n v="0.21482382594454599"/>
    <n v="7.9717580921657017E-4"/>
    <n v="0.213753171140109"/>
    <n v="7.9320278571060683E-4"/>
    <s v="No Growth"/>
    <n v="1"/>
    <n v="1"/>
    <m/>
    <n v="6.8514708341476402E-4"/>
    <n v="6.8514708341476402E-4"/>
    <s v="2802004002"/>
    <s v="Miscellaneous Non-Industrial Not Elsewhere Classified"/>
    <s v="Miscellaneous Area Sources"/>
    <s v="Agricultural Crop Usage"/>
    <s v="Agriculture Silage"/>
    <s v="Mixing"/>
    <x v="1"/>
    <m/>
    <s v="2802004002-24033-VOC"/>
    <m/>
  </r>
  <r>
    <s v="Virginia"/>
    <x v="9"/>
    <x v="1"/>
    <n v="4.4485690000000001E-2"/>
    <n v="4.4485689999955398E-2"/>
    <n v="1.4474151973135901E-4"/>
    <n v="3.2536647117647074E-3"/>
    <n v="5.1759566351104201E-2"/>
    <n v="1.6840827453283171E-4"/>
    <n v="5.1501603212491601E-2"/>
    <n v="1.6756894897179182E-4"/>
    <s v="No Growth"/>
    <n v="1"/>
    <n v="1"/>
    <m/>
    <n v="1.4474151973135901E-4"/>
    <n v="1.4474151973135901E-4"/>
    <s v="2802004002"/>
    <s v="Miscellaneous Non-Industrial Not Elsewhere Classified"/>
    <s v="Miscellaneous Area Sources"/>
    <s v="Agricultural Crop Usage"/>
    <s v="Agriculture Silage"/>
    <s v="Mixing"/>
    <x v="1"/>
    <m/>
    <s v="2802004002-51059-VOC"/>
    <m/>
  </r>
  <r>
    <s v="Virginia"/>
    <x v="4"/>
    <x v="1"/>
    <n v="1.004003"/>
    <n v="1.0040029999989899"/>
    <n v="3.2484287069535099E-3"/>
    <n v="3.2354770921568742E-3"/>
    <n v="1.16816800852606"/>
    <n v="3.7795808313765833E-3"/>
    <n v="1.1623460067754601"/>
    <n v="3.7607438780820198E-3"/>
    <s v="No Growth"/>
    <n v="1"/>
    <n v="1"/>
    <m/>
    <n v="3.2484287069535099E-3"/>
    <n v="3.2484287069535099E-3"/>
    <s v="2802004002"/>
    <s v="Miscellaneous Non-Industrial Not Elsewhere Classified"/>
    <s v="Miscellaneous Area Sources"/>
    <s v="Agricultural Crop Usage"/>
    <s v="Agriculture Silage"/>
    <s v="Mixing"/>
    <x v="1"/>
    <m/>
    <s v="2802004002-51107-VOC"/>
    <m/>
  </r>
  <r>
    <s v="Virginia"/>
    <x v="10"/>
    <x v="1"/>
    <n v="0.37619789999999997"/>
    <n v="0.37619789996200398"/>
    <n v="1.2174600285202099E-3"/>
    <n v="3.2362222879053111E-3"/>
    <n v="0.43771019773316"/>
    <n v="1.4165274975474931E-3"/>
    <n v="0.43552870541454097"/>
    <n v="1.409467703485084E-3"/>
    <s v="No Growth"/>
    <n v="1"/>
    <n v="1"/>
    <m/>
    <n v="1.2174600285202099E-3"/>
    <n v="1.2174600285202099E-3"/>
    <s v="2802004002"/>
    <s v="Miscellaneous Non-Industrial Not Elsewhere Classified"/>
    <s v="Miscellaneous Area Sources"/>
    <s v="Agricultural Crop Usage"/>
    <s v="Agriculture Silage"/>
    <s v="Mixing"/>
    <x v="1"/>
    <m/>
    <s v="2802004002-51153-VOC"/>
    <m/>
  </r>
  <r>
    <s v="Maryland"/>
    <x v="7"/>
    <x v="1"/>
    <n v="1.48173"/>
    <n v="1.4817299999985101"/>
    <n v="5.4917994874858801E-3"/>
    <n v="3.7063429150326998E-3"/>
    <n v="1.7240083777372399"/>
    <n v="6.389766236283438E-3"/>
    <n v="1.7154161378197199"/>
    <n v="6.3579204487408765E-3"/>
    <s v="No Growth"/>
    <n v="1"/>
    <n v="1"/>
    <m/>
    <n v="5.4917994874858801E-3"/>
    <n v="5.4917994874858801E-3"/>
    <s v="2802004003"/>
    <s v="Miscellaneous Non-Industrial Not Elsewhere Classified"/>
    <s v="Miscellaneous Area Sources"/>
    <s v="Agricultural Crop Usage"/>
    <s v="Agriculture Silage"/>
    <s v="Feeding"/>
    <x v="1"/>
    <m/>
    <s v="2802004003-24009-VOC"/>
    <m/>
  </r>
  <r>
    <s v="Maryland"/>
    <x v="0"/>
    <x v="1"/>
    <n v="2.5915569999999999"/>
    <n v="2.59155700025656"/>
    <n v="9.5885030756393298E-3"/>
    <n v="3.6999005133555168E-3"/>
    <n v="3.01530371888507"/>
    <n v="1.115632377742567E-2"/>
    <n v="3.00027582614893"/>
    <n v="1.1100722069376573E-2"/>
    <s v="No Growth"/>
    <n v="1"/>
    <n v="1"/>
    <m/>
    <n v="9.5885030756393298E-3"/>
    <n v="9.5885030756393298E-3"/>
    <s v="2802004003"/>
    <s v="Miscellaneous Non-Industrial Not Elsewhere Classified"/>
    <s v="Miscellaneous Area Sources"/>
    <s v="Agricultural Crop Usage"/>
    <s v="Agriculture Silage"/>
    <s v="Feeding"/>
    <x v="1"/>
    <m/>
    <s v="2802004003-24017-VOC"/>
    <m/>
  </r>
  <r>
    <s v="Maryland"/>
    <x v="1"/>
    <x v="1"/>
    <n v="113.1598"/>
    <n v="113.159799999886"/>
    <n v="0.45554677627101098"/>
    <n v="4.0256944274510023E-3"/>
    <n v="131.66261277228"/>
    <n v="0.53003344654100681"/>
    <n v="131.00642294645601"/>
    <n v="0.52739182681583707"/>
    <s v="No Growth"/>
    <n v="1"/>
    <n v="1"/>
    <m/>
    <n v="0.45554677627101098"/>
    <n v="0.45554677627101098"/>
    <s v="2802004003"/>
    <s v="Miscellaneous Non-Industrial Not Elsewhere Classified"/>
    <s v="Miscellaneous Area Sources"/>
    <s v="Agricultural Crop Usage"/>
    <s v="Agriculture Silage"/>
    <s v="Feeding"/>
    <x v="1"/>
    <m/>
    <s v="2802004003-24021-VOC"/>
    <m/>
  </r>
  <r>
    <s v="Maryland"/>
    <x v="8"/>
    <x v="1"/>
    <n v="8.4129729999999991"/>
    <n v="8.4129729999915899"/>
    <n v="3.1449324387923999E-2"/>
    <n v="3.7381939045751647E-3"/>
    <n v="9.7885822205645905"/>
    <n v="3.6591618391347384E-2"/>
    <n v="9.7397971636138507"/>
    <n v="3.6409250388819772E-2"/>
    <s v="No Growth"/>
    <n v="1"/>
    <n v="1"/>
    <m/>
    <n v="3.1449324387923999E-2"/>
    <n v="3.1449324387923999E-2"/>
    <s v="2802004003"/>
    <s v="Miscellaneous Non-Industrial Not Elsewhere Classified"/>
    <s v="Miscellaneous Area Sources"/>
    <s v="Agricultural Crop Usage"/>
    <s v="Agriculture Silage"/>
    <s v="Feeding"/>
    <x v="1"/>
    <m/>
    <s v="2802004003-24031-VOC"/>
    <m/>
  </r>
  <r>
    <s v="Maryland"/>
    <x v="2"/>
    <x v="1"/>
    <n v="1.7978670000000001"/>
    <n v="1.7978669999982"/>
    <n v="6.6715880991585199E-3"/>
    <n v="3.7108351725490259E-3"/>
    <n v="2.0918370891169902"/>
    <n v="7.7624626455378978E-3"/>
    <n v="2.08141163737896"/>
    <n v="7.7237755125387029E-3"/>
    <s v="No Growth"/>
    <n v="1"/>
    <n v="1"/>
    <m/>
    <n v="6.6715880991585199E-3"/>
    <n v="6.6715880991585199E-3"/>
    <s v="2802004003"/>
    <s v="Miscellaneous Non-Industrial Not Elsewhere Classified"/>
    <s v="Miscellaneous Area Sources"/>
    <s v="Agricultural Crop Usage"/>
    <s v="Agriculture Silage"/>
    <s v="Feeding"/>
    <x v="1"/>
    <m/>
    <s v="2802004003-24033-VOC"/>
    <m/>
  </r>
  <r>
    <s v="Virginia"/>
    <x v="9"/>
    <x v="1"/>
    <n v="0.43318060000000003"/>
    <n v="0.43318059999956499"/>
    <n v="1.40942443203965E-3"/>
    <n v="3.253664711764713E-3"/>
    <n v="0.50401016613906902"/>
    <n v="1.639880091937359E-3"/>
    <n v="0.50149824315525005"/>
    <n v="1.6317071367662366E-3"/>
    <s v="No Growth"/>
    <n v="1"/>
    <n v="1"/>
    <m/>
    <n v="1.40942443203965E-3"/>
    <n v="1.40942443203965E-3"/>
    <s v="2802004003"/>
    <s v="Miscellaneous Non-Industrial Not Elsewhere Classified"/>
    <s v="Miscellaneous Area Sources"/>
    <s v="Agricultural Crop Usage"/>
    <s v="Agriculture Silage"/>
    <s v="Feeding"/>
    <x v="1"/>
    <m/>
    <s v="2802004003-51059-VOC"/>
    <m/>
  </r>
  <r>
    <s v="Virginia"/>
    <x v="4"/>
    <x v="1"/>
    <n v="9.7765319999999996"/>
    <n v="9.7765319999902101"/>
    <n v="3.1631745326706803E-2"/>
    <n v="3.2354770921568586E-3"/>
    <n v="11.3750974018318"/>
    <n v="3.6803867064679786E-2"/>
    <n v="11.318405353681801"/>
    <n v="3.6620441241583014E-2"/>
    <s v="No Growth"/>
    <n v="1"/>
    <n v="1"/>
    <m/>
    <n v="3.1631745326706803E-2"/>
    <n v="3.1631745326706803E-2"/>
    <s v="2802004003"/>
    <s v="Miscellaneous Non-Industrial Not Elsewhere Classified"/>
    <s v="Miscellaneous Area Sources"/>
    <s v="Agricultural Crop Usage"/>
    <s v="Agriculture Silage"/>
    <s v="Feeding"/>
    <x v="1"/>
    <m/>
    <s v="2802004003-51107-VOC"/>
    <m/>
  </r>
  <r>
    <s v="Virginia"/>
    <x v="10"/>
    <x v="1"/>
    <n v="3.6632359999999999"/>
    <n v="3.6632359996300101"/>
    <n v="1.1855045987859801E-2"/>
    <n v="3.2362222879053302E-3"/>
    <n v="4.2622134623910197"/>
    <n v="1.3793470202799965E-2"/>
    <n v="4.2409711290465504"/>
    <n v="1.3724725290183478E-2"/>
    <s v="No Growth"/>
    <n v="1"/>
    <n v="1"/>
    <m/>
    <n v="1.1855045987859801E-2"/>
    <n v="1.1855045987859801E-2"/>
    <s v="2802004003"/>
    <s v="Miscellaneous Non-Industrial Not Elsewhere Classified"/>
    <s v="Miscellaneous Area Sources"/>
    <s v="Agricultural Crop Usage"/>
    <s v="Agriculture Silage"/>
    <s v="Feeding"/>
    <x v="1"/>
    <m/>
    <s v="2802004003-51153-VOC"/>
    <m/>
  </r>
  <r>
    <s v="Maryland"/>
    <x v="7"/>
    <x v="1"/>
    <n v="0.60672504000000005"/>
    <n v="0.60672495999939102"/>
    <n v="2.2997863006513001E-3"/>
    <n v="3.7904923190461926E-3"/>
    <n v="0.56504295524799997"/>
    <n v="2.1417909817987055E-3"/>
    <n v="0.53998521440000002"/>
    <n v="2.0468098075817117E-3"/>
    <s v="No Growth"/>
    <n v="1"/>
    <n v="1"/>
    <m/>
    <n v="2.2997863006513001E-3"/>
    <n v="2.2997863006513001E-3"/>
    <s v="2805002000"/>
    <s v="Agriculture - Livestock Waste"/>
    <s v="Miscellaneous Area Sources"/>
    <s v="Agriculture Production - Livestock"/>
    <s v="Beef cattle production composite"/>
    <s v="Not Elsewhere Classified"/>
    <x v="1"/>
    <m/>
    <s v="2805002000-24009-VOC"/>
    <m/>
  </r>
  <r>
    <s v="Maryland"/>
    <x v="0"/>
    <x v="1"/>
    <n v="0.91957359999999999"/>
    <n v="0.91957374399907799"/>
    <n v="3.47893019607495E-3"/>
    <n v="3.7831987035054342E-3"/>
    <n v="0.85639902778720001"/>
    <n v="3.2399276916078492E-3"/>
    <n v="0.81842063216000005"/>
    <n v="3.0962478745098099E-3"/>
    <s v="No Growth"/>
    <n v="1"/>
    <n v="1"/>
    <m/>
    <n v="3.47893019607495E-3"/>
    <n v="3.47893019607495E-3"/>
    <s v="2805002000"/>
    <s v="Agriculture - Livestock Waste"/>
    <s v="Miscellaneous Area Sources"/>
    <s v="Agriculture Production - Livestock"/>
    <s v="Beef cattle production composite"/>
    <s v="Not Elsewhere Classified"/>
    <x v="1"/>
    <m/>
    <s v="2805002000-24017-VOC"/>
    <m/>
  </r>
  <r>
    <s v="Maryland"/>
    <x v="1"/>
    <x v="1"/>
    <n v="24.276679999999999"/>
    <n v="24.2766855999756"/>
    <n v="9.43053228757227E-2"/>
    <n v="3.8846045308515049E-3"/>
    <n v="22.60887729928"/>
    <n v="8.7826547194248816E-2"/>
    <n v="21.606250184"/>
    <n v="8.3931737359477565E-2"/>
    <s v="No Growth"/>
    <n v="1"/>
    <n v="1"/>
    <m/>
    <n v="9.43053228757227E-2"/>
    <n v="9.43053228757227E-2"/>
    <s v="2805002000"/>
    <s v="Agriculture - Livestock Waste"/>
    <s v="Miscellaneous Area Sources"/>
    <s v="Agriculture Production - Livestock"/>
    <s v="Beef cattle production composite"/>
    <s v="Not Elsewhere Classified"/>
    <x v="1"/>
    <m/>
    <s v="2805002000-24021-VOC"/>
    <m/>
  </r>
  <r>
    <s v="Maryland"/>
    <x v="8"/>
    <x v="1"/>
    <n v="2.0194648000000002"/>
    <n v="2.0194642719979701"/>
    <n v="7.78617934639746E-3"/>
    <n v="3.8555667730106229E-3"/>
    <n v="1.8807270765135999"/>
    <n v="7.2512688253072435E-3"/>
    <n v="1.7973232020800001"/>
    <n v="6.9296996183007059E-3"/>
    <s v="No Growth"/>
    <n v="1"/>
    <n v="1"/>
    <m/>
    <n v="7.78617934639746E-3"/>
    <n v="7.78617934639746E-3"/>
    <s v="2805002000"/>
    <s v="Agriculture - Livestock Waste"/>
    <s v="Miscellaneous Area Sources"/>
    <s v="Agriculture Production - Livestock"/>
    <s v="Beef cattle production composite"/>
    <s v="Not Elsewhere Classified"/>
    <x v="1"/>
    <m/>
    <s v="2805002000-24031-VOC"/>
    <m/>
  </r>
  <r>
    <s v="Maryland"/>
    <x v="2"/>
    <x v="1"/>
    <n v="1.0153080000000001"/>
    <n v="1.0153082319989799"/>
    <n v="3.8615869281007102E-3"/>
    <n v="3.8033641473563763E-3"/>
    <n v="0.94555655646159997"/>
    <n v="3.5962959061438043E-3"/>
    <n v="0.90362432648000002"/>
    <n v="3.4368123660130849E-3"/>
    <s v="No Growth"/>
    <n v="1"/>
    <n v="1"/>
    <m/>
    <n v="3.8615869281007102E-3"/>
    <n v="3.8615869281007102E-3"/>
    <s v="2805002000"/>
    <s v="Agriculture - Livestock Waste"/>
    <s v="Miscellaneous Area Sources"/>
    <s v="Agriculture Production - Livestock"/>
    <s v="Beef cattle production composite"/>
    <s v="Not Elsewhere Classified"/>
    <x v="1"/>
    <m/>
    <s v="2805002000-24033-VOC"/>
    <m/>
  </r>
  <r>
    <s v="Virginia"/>
    <x v="9"/>
    <x v="1"/>
    <n v="0.42879624"/>
    <n v="0.428796247999569"/>
    <n v="1.63838755555391E-3"/>
    <n v="3.8208999337036101E-3"/>
    <n v="0.3993379457624"/>
    <n v="1.5258303304888901E-3"/>
    <n v="0.38162866072000001"/>
    <n v="1.4581649244444455E-3"/>
    <s v="No Growth"/>
    <n v="1"/>
    <n v="1"/>
    <m/>
    <n v="1.63838755555391E-3"/>
    <n v="1.63838755555391E-3"/>
    <s v="2805002000"/>
    <s v="Agriculture - Livestock Waste"/>
    <s v="Miscellaneous Area Sources"/>
    <s v="Agriculture Production - Livestock"/>
    <s v="Beef cattle production composite"/>
    <s v="Not Elsewhere Classified"/>
    <x v="1"/>
    <m/>
    <s v="2805002000-51059-VOC"/>
    <m/>
  </r>
  <r>
    <s v="Virginia"/>
    <x v="4"/>
    <x v="1"/>
    <n v="9.1223679999999998"/>
    <n v="9.1223657599908492"/>
    <n v="3.5129108496696898E-2"/>
    <n v="3.850877000653407E-3"/>
    <n v="8.4956592322880002"/>
    <n v="3.2715738743006643E-2"/>
    <n v="8.1189055264000007"/>
    <n v="3.1264906562091604E-2"/>
    <s v="No Growth"/>
    <n v="1"/>
    <n v="1"/>
    <m/>
    <n v="3.5129108496696898E-2"/>
    <n v="3.5129108496696898E-2"/>
    <s v="2805002000"/>
    <s v="Agriculture - Livestock Waste"/>
    <s v="Miscellaneous Area Sources"/>
    <s v="Agriculture Production - Livestock"/>
    <s v="Beef cattle production composite"/>
    <s v="Not Elsewhere Classified"/>
    <x v="1"/>
    <m/>
    <s v="2805002000-51107-VOC"/>
    <m/>
  </r>
  <r>
    <s v="Virginia"/>
    <x v="10"/>
    <x v="1"/>
    <n v="1.1221768000000001"/>
    <n v="1.1221771359988699"/>
    <n v="4.2655053594728596E-3"/>
    <n v="3.8010980821455223E-3"/>
    <n v="1.0450835667567999"/>
    <n v="3.9724651412810742E-3"/>
    <n v="0.99873765104000001"/>
    <n v="3.796299769934668E-3"/>
    <s v="No Growth"/>
    <n v="1"/>
    <n v="1"/>
    <m/>
    <n v="4.2655053594728596E-3"/>
    <n v="4.2655053594728596E-3"/>
    <s v="2805002000"/>
    <s v="Agriculture - Livestock Waste"/>
    <s v="Miscellaneous Area Sources"/>
    <s v="Agriculture Production - Livestock"/>
    <s v="Beef cattle production composite"/>
    <s v="Not Elsewhere Classified"/>
    <x v="1"/>
    <m/>
    <s v="2805002000-51153-VOC"/>
    <m/>
  </r>
  <r>
    <s v="Maryland"/>
    <x v="7"/>
    <x v="1"/>
    <n v="4.8670103999999999E-2"/>
    <n v="4.8670095999951403E-2"/>
    <n v="1.4179112679724401E-4"/>
    <n v="2.9133110154002076E-3"/>
    <n v="4.8670096000000003E-2"/>
    <n v="1.417911267973856E-4"/>
    <n v="4.8670096000000003E-2"/>
    <n v="1.417911267973856E-4"/>
    <s v="No Growth"/>
    <n v="1"/>
    <n v="1"/>
    <m/>
    <n v="1.4179112679724401E-4"/>
    <n v="1.4179112679724401E-4"/>
    <s v="2805007100"/>
    <s v="Agriculture - Livestock Waste"/>
    <s v="Miscellaneous Area Sources"/>
    <s v="Agriculture Production - Livestock"/>
    <s v="Poultry Waste"/>
    <s v="Poultry Production - Layers with Dry Manure Management Systems: Confinement"/>
    <x v="1"/>
    <m/>
    <s v="2805007100-24009-VOC"/>
    <m/>
  </r>
  <r>
    <s v="Maryland"/>
    <x v="0"/>
    <x v="1"/>
    <n v="7.0833463999999999E-2"/>
    <n v="7.0833451999929201E-2"/>
    <n v="2.0608383267953199E-4"/>
    <n v="2.9094139401781233E-3"/>
    <n v="7.0833451999999894E-2"/>
    <n v="2.0608383267973766E-4"/>
    <n v="7.0833451999999894E-2"/>
    <n v="2.0608383267973766E-4"/>
    <s v="No Growth"/>
    <n v="1"/>
    <n v="1"/>
    <m/>
    <n v="2.0608383267953199E-4"/>
    <n v="2.0608383267953199E-4"/>
    <s v="2805007100"/>
    <s v="Agriculture - Livestock Waste"/>
    <s v="Miscellaneous Area Sources"/>
    <s v="Agriculture Production - Livestock"/>
    <s v="Poultry Waste"/>
    <s v="Poultry Production - Layers with Dry Manure Management Systems: Confinement"/>
    <x v="1"/>
    <m/>
    <s v="2805007100-24017-VOC"/>
    <m/>
  </r>
  <r>
    <s v="Maryland"/>
    <x v="1"/>
    <x v="1"/>
    <n v="1.3784111999999999"/>
    <n v="1.3784108959986101"/>
    <n v="4.1303477124141601E-3"/>
    <n v="2.9964560817127527E-3"/>
    <n v="1.3784108960000001"/>
    <n v="4.1303477124183252E-3"/>
    <n v="1.3784108960000001"/>
    <n v="4.1303477124183252E-3"/>
    <s v="No Growth"/>
    <n v="1"/>
    <n v="1"/>
    <m/>
    <n v="4.1303477124141601E-3"/>
    <n v="4.1303477124141601E-3"/>
    <s v="2805007100"/>
    <s v="Agriculture - Livestock Waste"/>
    <s v="Miscellaneous Area Sources"/>
    <s v="Agriculture Production - Livestock"/>
    <s v="Poultry Waste"/>
    <s v="Poultry Production - Layers with Dry Manure Management Systems: Confinement"/>
    <x v="1"/>
    <m/>
    <s v="2805007100-24021-VOC"/>
    <m/>
  </r>
  <r>
    <s v="Maryland"/>
    <x v="8"/>
    <x v="1"/>
    <n v="0.10858464"/>
    <n v="0.108584674399891"/>
    <n v="3.1963325490164102E-4"/>
    <n v="2.9436313795491004E-3"/>
    <n v="0.1085846744"/>
    <n v="3.1963325490196189E-4"/>
    <n v="0.1085846744"/>
    <n v="3.1963325490196189E-4"/>
    <s v="No Growth"/>
    <n v="1"/>
    <n v="1"/>
    <m/>
    <n v="3.1963325490164102E-4"/>
    <n v="3.1963325490164102E-4"/>
    <s v="2805007100"/>
    <s v="Agriculture - Livestock Waste"/>
    <s v="Miscellaneous Area Sources"/>
    <s v="Agriculture Production - Livestock"/>
    <s v="Poultry Waste"/>
    <s v="Poultry Production - Layers with Dry Manure Management Systems: Confinement"/>
    <x v="1"/>
    <m/>
    <s v="2805007100-24031-VOC"/>
    <m/>
  </r>
  <r>
    <s v="Maryland"/>
    <x v="2"/>
    <x v="1"/>
    <n v="5.9823095999999999E-2"/>
    <n v="5.9823095999939999E-2"/>
    <n v="1.7489833202596899E-4"/>
    <n v="2.9235921194406991E-3"/>
    <n v="5.9823095999999999E-2"/>
    <n v="1.7489833202614442E-4"/>
    <n v="5.9823095999999999E-2"/>
    <n v="1.7489833202614442E-4"/>
    <s v="No Growth"/>
    <n v="1"/>
    <n v="1"/>
    <m/>
    <n v="1.7489833202596899E-4"/>
    <n v="1.7489833202596899E-4"/>
    <s v="2805007100"/>
    <s v="Agriculture - Livestock Waste"/>
    <s v="Miscellaneous Area Sources"/>
    <s v="Agriculture Production - Livestock"/>
    <s v="Poultry Waste"/>
    <s v="Poultry Production - Layers with Dry Manure Management Systems: Confinement"/>
    <x v="1"/>
    <m/>
    <s v="2805007100-24033-VOC"/>
    <m/>
  </r>
  <r>
    <s v="Virginia"/>
    <x v="9"/>
    <x v="1"/>
    <n v="8.2753600000000007E-3"/>
    <n v="8.2753595999917207E-3"/>
    <n v="2.4161530065335301E-5"/>
    <n v="2.9196954855423411E-3"/>
    <n v="8.2753596000000006E-3"/>
    <n v="2.4161530065359476E-5"/>
    <n v="8.2753596000000006E-3"/>
    <n v="2.4161530065359476E-5"/>
    <s v="No Growth"/>
    <n v="1"/>
    <n v="1"/>
    <m/>
    <n v="2.4161530065335301E-5"/>
    <n v="2.4161530065335301E-5"/>
    <s v="2805007100"/>
    <s v="Agriculture - Livestock Waste"/>
    <s v="Miscellaneous Area Sources"/>
    <s v="Agriculture Production - Livestock"/>
    <s v="Poultry Waste"/>
    <s v="Poultry Production - Layers with Dry Manure Management Systems: Confinement"/>
    <x v="1"/>
    <m/>
    <s v="2805007100-51059-VOC"/>
    <m/>
  </r>
  <r>
    <s v="Virginia"/>
    <x v="4"/>
    <x v="1"/>
    <n v="0.20940239999999999"/>
    <n v="0.20940243999979"/>
    <n v="6.2282849673140099E-4"/>
    <n v="2.9743134642176358E-3"/>
    <n v="0.20940244"/>
    <n v="6.228284967320256E-4"/>
    <n v="0.20940244"/>
    <n v="6.228284967320256E-4"/>
    <s v="No Growth"/>
    <n v="1"/>
    <n v="1"/>
    <m/>
    <n v="6.2282849673140099E-4"/>
    <n v="6.2282849673140099E-4"/>
    <s v="2805007100"/>
    <s v="Agriculture - Livestock Waste"/>
    <s v="Miscellaneous Area Sources"/>
    <s v="Agriculture Production - Livestock"/>
    <s v="Poultry Waste"/>
    <s v="Poultry Production - Layers with Dry Manure Management Systems: Confinement"/>
    <x v="1"/>
    <m/>
    <s v="2805007100-51107-VOC"/>
    <m/>
  </r>
  <r>
    <s v="Virginia"/>
    <x v="10"/>
    <x v="1"/>
    <n v="4.8065087999999999E-2"/>
    <n v="4.8065071999951997E-2"/>
    <n v="1.4001857254887899E-4"/>
    <n v="2.9131043962447164E-3"/>
    <n v="4.8065072E-2"/>
    <n v="1.4001857254901883E-4"/>
    <n v="4.8065072E-2"/>
    <n v="1.4001857254901883E-4"/>
    <s v="No Growth"/>
    <n v="1"/>
    <n v="1"/>
    <m/>
    <n v="1.4001857254887899E-4"/>
    <n v="1.4001857254887899E-4"/>
    <s v="2805007100"/>
    <s v="Agriculture - Livestock Waste"/>
    <s v="Miscellaneous Area Sources"/>
    <s v="Agriculture Production - Livestock"/>
    <s v="Poultry Waste"/>
    <s v="Poultry Production - Layers with Dry Manure Management Systems: Confinement"/>
    <x v="1"/>
    <m/>
    <s v="2805007100-51153-VOC"/>
    <m/>
  </r>
  <r>
    <s v="Maryland"/>
    <x v="7"/>
    <x v="1"/>
    <n v="9.4873040000000002E-3"/>
    <n v="9.4873003999904806E-3"/>
    <n v="2.96447163398395E-5"/>
    <n v="3.1246735203903993E-3"/>
    <n v="9.4873003999999001E-3"/>
    <n v="2.9644716339868932E-5"/>
    <n v="9.4873003999999001E-3"/>
    <n v="2.9644716339868932E-5"/>
    <s v="No Growth"/>
    <n v="1"/>
    <n v="1"/>
    <m/>
    <n v="2.96447163398395E-5"/>
    <n v="2.96447163398395E-5"/>
    <s v="2805009100"/>
    <s v="Agriculture - Livestock Waste"/>
    <s v="Miscellaneous Area Sources"/>
    <s v="Agriculture Production - Livestock"/>
    <s v="Poultry production - broilers"/>
    <s v="Confinement"/>
    <x v="1"/>
    <m/>
    <s v="2805009100-24009-VOC"/>
    <m/>
  </r>
  <r>
    <s v="Maryland"/>
    <x v="0"/>
    <x v="1"/>
    <n v="8.582592E-2"/>
    <n v="8.5825938399914301E-2"/>
    <n v="2.68300392156594E-4"/>
    <n v="3.1260991392418249E-3"/>
    <n v="8.5825938399999996E-2"/>
    <n v="2.6830039215686185E-4"/>
    <n v="8.5825938399999996E-2"/>
    <n v="2.6830039215686185E-4"/>
    <s v="No Growth"/>
    <n v="1"/>
    <n v="1"/>
    <m/>
    <n v="2.68300392156594E-4"/>
    <n v="2.68300392156594E-4"/>
    <s v="2805009100"/>
    <s v="Agriculture - Livestock Waste"/>
    <s v="Miscellaneous Area Sources"/>
    <s v="Agriculture Production - Livestock"/>
    <s v="Poultry production - broilers"/>
    <s v="Confinement"/>
    <x v="1"/>
    <m/>
    <s v="2805009100-24017-VOC"/>
    <m/>
  </r>
  <r>
    <s v="Maryland"/>
    <x v="1"/>
    <x v="1"/>
    <n v="1.5301568E-2"/>
    <n v="1.53015746999846E-2"/>
    <n v="4.9068047058774302E-5"/>
    <n v="3.2067318573965912E-3"/>
    <n v="1.53015746999999E-2"/>
    <n v="4.9068047058823369E-5"/>
    <n v="1.53015746999999E-2"/>
    <n v="4.9068047058823369E-5"/>
    <s v="No Growth"/>
    <n v="1"/>
    <n v="1"/>
    <m/>
    <n v="4.9068047058774302E-5"/>
    <n v="4.9068047058774302E-5"/>
    <s v="2805009100"/>
    <s v="Agriculture - Livestock Waste"/>
    <s v="Miscellaneous Area Sources"/>
    <s v="Agriculture Production - Livestock"/>
    <s v="Poultry production - broilers"/>
    <s v="Confinement"/>
    <x v="1"/>
    <m/>
    <s v="2805009100-24021-VOC"/>
    <m/>
  </r>
  <r>
    <s v="Maryland"/>
    <x v="8"/>
    <x v="1"/>
    <n v="0.48109000000000002"/>
    <n v="0.48109015199951899"/>
    <n v="1.5283941960768999E-3"/>
    <n v="3.1769392695413729E-3"/>
    <n v="0.48109015199999999"/>
    <n v="1.528394196078428E-3"/>
    <n v="0.48109015199999999"/>
    <n v="1.528394196078428E-3"/>
    <s v="No Growth"/>
    <n v="1"/>
    <n v="1"/>
    <m/>
    <n v="1.5283941960768999E-3"/>
    <n v="1.5283941960768999E-3"/>
    <s v="2805009100"/>
    <s v="Agriculture - Livestock Waste"/>
    <s v="Miscellaneous Area Sources"/>
    <s v="Agriculture Production - Livestock"/>
    <s v="Poultry production - broilers"/>
    <s v="Confinement"/>
    <x v="1"/>
    <m/>
    <s v="2805009100-24031-VOC"/>
    <m/>
  </r>
  <r>
    <s v="Maryland"/>
    <x v="2"/>
    <x v="1"/>
    <n v="5.8207080000000001E-2"/>
    <n v="5.82071159999418E-2"/>
    <n v="1.8317516862726701E-4"/>
    <n v="3.1469548951274301E-3"/>
    <n v="5.8207116000000003E-2"/>
    <n v="1.8317516862745016E-4"/>
    <n v="5.8207116000000003E-2"/>
    <n v="1.8317516862745016E-4"/>
    <s v="No Growth"/>
    <n v="1"/>
    <n v="1"/>
    <m/>
    <n v="1.8317516862726701E-4"/>
    <n v="1.8317516862726701E-4"/>
    <s v="2805009100"/>
    <s v="Agriculture - Livestock Waste"/>
    <s v="Miscellaneous Area Sources"/>
    <s v="Agriculture Production - Livestock"/>
    <s v="Poultry production - broilers"/>
    <s v="Confinement"/>
    <x v="1"/>
    <m/>
    <s v="2805009100-24033-VOC"/>
    <m/>
  </r>
  <r>
    <s v="Virginia"/>
    <x v="4"/>
    <x v="1"/>
    <n v="5.6713359999999997E-2"/>
    <n v="5.6713347199943399E-2"/>
    <n v="1.79798394771061E-4"/>
    <n v="3.1703012368002226E-3"/>
    <n v="5.67133472E-2"/>
    <n v="1.7979839477124044E-4"/>
    <n v="5.67133472E-2"/>
    <n v="1.7979839477124044E-4"/>
    <s v="No Growth"/>
    <n v="1"/>
    <n v="1"/>
    <m/>
    <n v="1.79798394771061E-4"/>
    <n v="1.79798394771061E-4"/>
    <s v="2805009100"/>
    <s v="Agriculture - Livestock Waste"/>
    <s v="Miscellaneous Area Sources"/>
    <s v="Agriculture Production - Livestock"/>
    <s v="Poultry production - broilers"/>
    <s v="Confinement"/>
    <x v="1"/>
    <m/>
    <s v="2805009100-51107-VOC"/>
    <m/>
  </r>
  <r>
    <s v="Virginia"/>
    <x v="10"/>
    <x v="1"/>
    <n v="1.6124719999999999E-2"/>
    <n v="1.61247251999839E-2"/>
    <n v="5.0611142483609499E-5"/>
    <n v="3.1387289926441682E-3"/>
    <n v="1.6124725199999999E-2"/>
    <n v="5.061114248366003E-5"/>
    <n v="1.6124725199999999E-2"/>
    <n v="5.061114248366003E-5"/>
    <s v="No Growth"/>
    <n v="1"/>
    <n v="1"/>
    <m/>
    <n v="5.0611142483609499E-5"/>
    <n v="5.0611142483609499E-5"/>
    <s v="2805009100"/>
    <s v="Agriculture - Livestock Waste"/>
    <s v="Miscellaneous Area Sources"/>
    <s v="Agriculture Production - Livestock"/>
    <s v="Poultry production - broilers"/>
    <s v="Confinement"/>
    <x v="1"/>
    <m/>
    <s v="2805009100-51153-VOC"/>
    <m/>
  </r>
  <r>
    <s v="Maryland"/>
    <x v="7"/>
    <x v="1"/>
    <n v="1.7294319999999999E-3"/>
    <n v="1.7294311999982699E-3"/>
    <n v="5.4039078431318498E-6"/>
    <n v="3.1246735014016491E-3"/>
    <n v="1.7294312000000001E-3"/>
    <n v="5.4039078431372556E-6"/>
    <n v="1.7294312000000001E-3"/>
    <n v="5.4039078431372556E-6"/>
    <s v="No Growth"/>
    <n v="1"/>
    <n v="1"/>
    <m/>
    <n v="5.4039078431318498E-6"/>
    <n v="5.4039078431318498E-6"/>
    <s v="2805010100"/>
    <s v="Agriculture - Livestock Waste"/>
    <s v="Miscellaneous Area Sources"/>
    <s v="Agriculture Production - Livestock"/>
    <s v="Poultry production - turkeys"/>
    <s v="Confinement"/>
    <x v="1"/>
    <m/>
    <s v="2805010100-24009-VOC"/>
    <m/>
  </r>
  <r>
    <s v="Maryland"/>
    <x v="0"/>
    <x v="1"/>
    <n v="0.40327940000000001"/>
    <n v="0.40327948639959599"/>
    <n v="1.2606916555542901E-3"/>
    <n v="3.1260991398533804E-3"/>
    <n v="0.4032794864"/>
    <n v="1.260691655555553E-3"/>
    <n v="0.4032794864"/>
    <n v="1.260691655555553E-3"/>
    <s v="No Growth"/>
    <n v="1"/>
    <n v="1"/>
    <m/>
    <n v="1.2606916555542901E-3"/>
    <n v="1.2606916555542901E-3"/>
    <s v="2805010100"/>
    <s v="Agriculture - Livestock Waste"/>
    <s v="Miscellaneous Area Sources"/>
    <s v="Agriculture Production - Livestock"/>
    <s v="Poultry production - turkeys"/>
    <s v="Confinement"/>
    <x v="1"/>
    <m/>
    <s v="2805010100-24017-VOC"/>
    <m/>
  </r>
  <r>
    <s v="Maryland"/>
    <x v="1"/>
    <x v="1"/>
    <n v="0.40327940000000001"/>
    <n v="0.40327957489959598"/>
    <n v="1.29320946535818E-3"/>
    <n v="3.2067318700188291E-3"/>
    <n v="0.40327957489999999"/>
    <n v="1.2932094653594754E-3"/>
    <n v="0.40327957489999999"/>
    <n v="1.2932094653594754E-3"/>
    <s v="No Growth"/>
    <n v="1"/>
    <n v="1"/>
    <m/>
    <n v="1.29320946535818E-3"/>
    <n v="1.29320946535818E-3"/>
    <s v="2805010100"/>
    <s v="Agriculture - Livestock Waste"/>
    <s v="Miscellaneous Area Sources"/>
    <s v="Agriculture Production - Livestock"/>
    <s v="Poultry production - turkeys"/>
    <s v="Confinement"/>
    <x v="1"/>
    <m/>
    <s v="2805010100-24021-VOC"/>
    <m/>
  </r>
  <r>
    <s v="Maryland"/>
    <x v="8"/>
    <x v="1"/>
    <n v="2.5338190000000001E-3"/>
    <n v="2.5338197999974698E-3"/>
    <n v="8.0497921568547303E-6"/>
    <n v="3.1769394796199667E-3"/>
    <n v="2.5338197999999999E-3"/>
    <n v="8.0497921568627686E-6"/>
    <n v="2.5338197999999999E-3"/>
    <n v="8.0497921568627686E-6"/>
    <s v="No Growth"/>
    <n v="1"/>
    <n v="1"/>
    <m/>
    <n v="8.0497921568547303E-6"/>
    <n v="8.0497921568547303E-6"/>
    <s v="2805010100"/>
    <s v="Agriculture - Livestock Waste"/>
    <s v="Miscellaneous Area Sources"/>
    <s v="Agriculture Production - Livestock"/>
    <s v="Poultry production - turkeys"/>
    <s v="Confinement"/>
    <x v="1"/>
    <m/>
    <s v="2805010100-24031-VOC"/>
    <m/>
  </r>
  <r>
    <s v="Maryland"/>
    <x v="2"/>
    <x v="1"/>
    <n v="2.3689200000000001E-2"/>
    <n v="2.3689214699976199E-2"/>
    <n v="7.4548890849598698E-5"/>
    <n v="3.1469549241610615E-3"/>
    <n v="2.3689214699999898E-2"/>
    <n v="7.4548890849673277E-5"/>
    <n v="2.3689214699999898E-2"/>
    <n v="7.4548890849673277E-5"/>
    <s v="No Growth"/>
    <n v="1"/>
    <n v="1"/>
    <m/>
    <n v="7.4548890849598698E-5"/>
    <n v="7.4548890849598698E-5"/>
    <s v="2805010100"/>
    <s v="Agriculture - Livestock Waste"/>
    <s v="Miscellaneous Area Sources"/>
    <s v="Agriculture Production - Livestock"/>
    <s v="Poultry production - turkeys"/>
    <s v="Confinement"/>
    <x v="1"/>
    <m/>
    <s v="2805010100-24033-VOC"/>
    <m/>
  </r>
  <r>
    <s v="Virginia"/>
    <x v="9"/>
    <x v="1"/>
    <n v="1.3223099999999999E-3"/>
    <n v="1.32230979999867E-3"/>
    <n v="4.18594509803504E-6"/>
    <n v="3.1656311539393039E-3"/>
    <n v="1.3223097999998999E-3"/>
    <n v="4.1859450980389329E-6"/>
    <n v="1.3223097999998999E-3"/>
    <n v="4.1859450980389329E-6"/>
    <s v="No Growth"/>
    <n v="1"/>
    <n v="1"/>
    <m/>
    <n v="4.18594509803504E-6"/>
    <n v="4.18594509803504E-6"/>
    <s v="2805010100"/>
    <s v="Agriculture - Livestock Waste"/>
    <s v="Miscellaneous Area Sources"/>
    <s v="Agriculture Production - Livestock"/>
    <s v="Poultry production - turkeys"/>
    <s v="Confinement"/>
    <x v="1"/>
    <m/>
    <s v="2805010100-51059-VOC"/>
    <m/>
  </r>
  <r>
    <s v="Virginia"/>
    <x v="4"/>
    <x v="1"/>
    <n v="8.0578250000000004E-2"/>
    <n v="8.0578231799919298E-2"/>
    <n v="2.5545726797360002E-4"/>
    <n v="3.1703012372859721E-3"/>
    <n v="8.0578231799999997E-2"/>
    <n v="2.5545726797385584E-4"/>
    <n v="8.0578231799999997E-2"/>
    <n v="2.5545726797385584E-4"/>
    <s v="No Growth"/>
    <n v="1"/>
    <n v="1"/>
    <m/>
    <n v="2.5545726797360002E-4"/>
    <n v="2.5545726797360002E-4"/>
    <s v="2805010100"/>
    <s v="Agriculture - Livestock Waste"/>
    <s v="Miscellaneous Area Sources"/>
    <s v="Agriculture Production - Livestock"/>
    <s v="Poultry production - turkeys"/>
    <s v="Confinement"/>
    <x v="1"/>
    <m/>
    <s v="2805010100-51107-VOC"/>
    <m/>
  </r>
  <r>
    <s v="Virginia"/>
    <x v="10"/>
    <x v="1"/>
    <n v="0.27801559999999997"/>
    <n v="0.27801568959972101"/>
    <n v="8.7261590522788601E-4"/>
    <n v="3.1387289921811726E-3"/>
    <n v="0.2780156896"/>
    <n v="8.7261590522876172E-4"/>
    <n v="0.2780156896"/>
    <n v="8.7261590522876172E-4"/>
    <s v="No Growth"/>
    <n v="1"/>
    <n v="1"/>
    <m/>
    <n v="8.7261590522788601E-4"/>
    <n v="8.7261590522788601E-4"/>
    <s v="2805010100"/>
    <s v="Agriculture - Livestock Waste"/>
    <s v="Miscellaneous Area Sources"/>
    <s v="Agriculture Production - Livestock"/>
    <s v="Poultry production - turkeys"/>
    <s v="Confinement"/>
    <x v="1"/>
    <m/>
    <s v="2805010100-51153-VOC"/>
    <m/>
  </r>
  <r>
    <s v="Maryland"/>
    <x v="7"/>
    <x v="1"/>
    <n v="0.32344615999999998"/>
    <n v="0.32344598879967701"/>
    <n v="1.2259546666654401E-3"/>
    <n v="3.7902917615859591E-3"/>
    <n v="0.32040559650528"/>
    <n v="1.2144306927999978E-3"/>
    <n v="0.31856195436911999"/>
    <n v="1.2074427511999978E-3"/>
    <s v="No Growth"/>
    <n v="1"/>
    <n v="1"/>
    <m/>
    <n v="1.2259546666654401E-3"/>
    <n v="1.2259546666654401E-3"/>
    <s v="2805018000"/>
    <s v="Agriculture - Livestock Waste"/>
    <s v="Miscellaneous Area Sources"/>
    <s v="Agriculture Production - Livestock"/>
    <s v="Dairy cattle composite"/>
    <s v="Not Elsewhere Classified"/>
    <x v="1"/>
    <m/>
    <s v="2805018000-24009-VOC"/>
    <m/>
  </r>
  <r>
    <s v="Maryland"/>
    <x v="0"/>
    <x v="1"/>
    <n v="9.1041280000000002E-2"/>
    <n v="9.10412967999088E-2"/>
    <n v="3.44127738561746E-4"/>
    <n v="3.779908136832369E-3"/>
    <n v="9.0185508610079998E-2"/>
    <n v="3.4089293781960705E-4"/>
    <n v="8.966657321832E-2"/>
    <n v="3.3893140970980314E-4"/>
    <s v="No Growth"/>
    <n v="1"/>
    <n v="1"/>
    <m/>
    <n v="3.44127738561746E-4"/>
    <n v="3.44127738561746E-4"/>
    <s v="2805018000"/>
    <s v="Agriculture - Livestock Waste"/>
    <s v="Miscellaneous Area Sources"/>
    <s v="Agriculture Production - Livestock"/>
    <s v="Dairy cattle composite"/>
    <s v="Not Elsewhere Classified"/>
    <x v="1"/>
    <m/>
    <s v="2805018000-24017-VOC"/>
    <m/>
  </r>
  <r>
    <s v="Maryland"/>
    <x v="1"/>
    <x v="1"/>
    <n v="10.958959999999999"/>
    <n v="10.958960479989001"/>
    <n v="4.48942065359028E-2"/>
    <n v="4.0965752744413454E-3"/>
    <n v="10.855946251488"/>
    <n v="4.447220099450995E-2"/>
    <n v="10.793480176752"/>
    <n v="4.4216304017255049E-2"/>
    <s v="No Growth"/>
    <n v="1"/>
    <n v="1"/>
    <m/>
    <n v="4.48942065359028E-2"/>
    <n v="4.48942065359028E-2"/>
    <s v="2805018000"/>
    <s v="Agriculture - Livestock Waste"/>
    <s v="Miscellaneous Area Sources"/>
    <s v="Agriculture Production - Livestock"/>
    <s v="Dairy cattle composite"/>
    <s v="Not Elsewhere Classified"/>
    <x v="1"/>
    <m/>
    <s v="2805018000-24021-VOC"/>
    <m/>
  </r>
  <r>
    <s v="Maryland"/>
    <x v="8"/>
    <x v="1"/>
    <n v="0.20873464"/>
    <n v="0.20873475279979101"/>
    <n v="7.9338771241750595E-4"/>
    <n v="3.8009373224902696E-3"/>
    <n v="0.20677264612367999"/>
    <n v="7.8592986792156826E-4"/>
    <n v="0.20558285803272"/>
    <n v="7.8140755796078393E-4"/>
    <s v="No Growth"/>
    <n v="1"/>
    <n v="1"/>
    <m/>
    <n v="7.9338771241750595E-4"/>
    <n v="7.9338771241750595E-4"/>
    <s v="2805018000"/>
    <s v="Agriculture - Livestock Waste"/>
    <s v="Miscellaneous Area Sources"/>
    <s v="Agriculture Production - Livestock"/>
    <s v="Dairy cattle composite"/>
    <s v="Not Elsewhere Classified"/>
    <x v="1"/>
    <m/>
    <s v="2805018000-24031-VOC"/>
    <m/>
  </r>
  <r>
    <s v="Maryland"/>
    <x v="2"/>
    <x v="1"/>
    <n v="0.28190280000000001"/>
    <n v="0.281902886399717"/>
    <n v="1.06615142483553E-3"/>
    <n v="3.7819812292514375E-3"/>
    <n v="0.27925299926783997"/>
    <n v="1.0561296014431362E-3"/>
    <n v="0.27764615281535998"/>
    <n v="1.0500525383215675E-3"/>
    <s v="No Growth"/>
    <n v="1"/>
    <n v="1"/>
    <m/>
    <n v="1.06615142483553E-3"/>
    <n v="1.06615142483553E-3"/>
    <s v="2805018000"/>
    <s v="Agriculture - Livestock Waste"/>
    <s v="Miscellaneous Area Sources"/>
    <s v="Agriculture Production - Livestock"/>
    <s v="Dairy cattle composite"/>
    <s v="Not Elsewhere Classified"/>
    <x v="1"/>
    <m/>
    <s v="2805018000-24033-VOC"/>
    <m/>
  </r>
  <r>
    <s v="Virginia"/>
    <x v="9"/>
    <x v="1"/>
    <n v="0.10191928"/>
    <n v="0.10191927759989799"/>
    <n v="3.3547022222188698E-4"/>
    <n v="3.2915286501424609E-3"/>
    <n v="0.10096123639056"/>
    <n v="3.3231680213333386E-4"/>
    <n v="0.10038029650824"/>
    <n v="3.3040462186666717E-4"/>
    <s v="No Growth"/>
    <n v="1"/>
    <n v="1"/>
    <m/>
    <n v="3.3547022222188698E-4"/>
    <n v="3.3547022222188698E-4"/>
    <s v="2805018000"/>
    <s v="Agriculture - Livestock Waste"/>
    <s v="Miscellaneous Area Sources"/>
    <s v="Agriculture Production - Livestock"/>
    <s v="Dairy cattle composite"/>
    <s v="Not Elsewhere Classified"/>
    <x v="1"/>
    <m/>
    <s v="2805018000-51059-VOC"/>
    <m/>
  </r>
  <r>
    <s v="Virginia"/>
    <x v="4"/>
    <x v="1"/>
    <n v="0.44914616000000002"/>
    <n v="0.44914616799954998"/>
    <n v="1.4659880784299E-3"/>
    <n v="3.2639443078391552E-3"/>
    <n v="0.44492419402080002"/>
    <n v="1.452207790494114E-3"/>
    <n v="0.44236406086320001"/>
    <n v="1.4438516584470552E-3"/>
    <s v="No Growth"/>
    <n v="1"/>
    <n v="1"/>
    <m/>
    <n v="1.4659880784299E-3"/>
    <n v="1.4659880784299E-3"/>
    <s v="2805018000"/>
    <s v="Agriculture - Livestock Waste"/>
    <s v="Miscellaneous Area Sources"/>
    <s v="Agriculture Production - Livestock"/>
    <s v="Dairy cattle composite"/>
    <s v="Not Elsewhere Classified"/>
    <x v="1"/>
    <m/>
    <s v="2805018000-51107-VOC"/>
    <m/>
  </r>
  <r>
    <s v="Virginia"/>
    <x v="10"/>
    <x v="1"/>
    <n v="3.3842655999999999E-2"/>
    <n v="3.38426767999662E-2"/>
    <n v="1.10733845751523E-4"/>
    <n v="3.2720179436761809E-3"/>
    <n v="3.3524555638080003E-2"/>
    <n v="1.0969294760156825E-4"/>
    <n v="3.3331652380320001E-2"/>
    <n v="1.0906176468078394E-4"/>
    <s v="No Growth"/>
    <n v="1"/>
    <n v="1"/>
    <m/>
    <n v="1.10733845751523E-4"/>
    <n v="1.10733845751523E-4"/>
    <s v="2805018000"/>
    <s v="Agriculture - Livestock Waste"/>
    <s v="Miscellaneous Area Sources"/>
    <s v="Agriculture Production - Livestock"/>
    <s v="Dairy cattle composite"/>
    <s v="Not Elsewhere Classified"/>
    <x v="1"/>
    <m/>
    <s v="2805018000-51153-VOC"/>
    <m/>
  </r>
  <r>
    <s v="Maryland"/>
    <x v="7"/>
    <x v="1"/>
    <n v="9.3584799999999996E-2"/>
    <n v="9.35848023999062E-2"/>
    <n v="4.55516392156407E-4"/>
    <n v="4.8674184320002751E-3"/>
    <n v="0.10240984926632"/>
    <n v="4.9847158793725585E-4"/>
    <n v="0.10770674908216001"/>
    <n v="5.2425381573333431E-4"/>
    <s v="No Growth"/>
    <n v="1"/>
    <n v="1"/>
    <m/>
    <n v="4.55516392156407E-4"/>
    <n v="4.55516392156407E-4"/>
    <s v="2805025000"/>
    <s v="Agriculture - Livestock Waste"/>
    <s v="Miscellaneous Area Sources"/>
    <s v="Agriculture Production - Livestock"/>
    <s v="Swine production composite"/>
    <s v="Not Elsewhere Classified (see also 28-05-039, -047, -053)"/>
    <x v="1"/>
    <m/>
    <s v="2805025000-24009-VOC"/>
    <m/>
  </r>
  <r>
    <s v="Maryland"/>
    <x v="0"/>
    <x v="1"/>
    <n v="0.30652256"/>
    <n v="0.30652250879969201"/>
    <n v="1.47722373856061E-3"/>
    <n v="4.8192993863493206E-3"/>
    <n v="0.33542758137984002"/>
    <n v="1.6165259371084999E-3"/>
    <n v="0.35277675537792003"/>
    <n v="1.7001368007111143E-3"/>
    <s v="No Growth"/>
    <n v="1"/>
    <n v="1"/>
    <m/>
    <n v="1.47722373856061E-3"/>
    <n v="1.47722373856061E-3"/>
    <s v="2805025000"/>
    <s v="Agriculture - Livestock Waste"/>
    <s v="Miscellaneous Area Sources"/>
    <s v="Agriculture Production - Livestock"/>
    <s v="Swine production composite"/>
    <s v="Not Elsewhere Classified (see also 28-05-039, -047, -053)"/>
    <x v="1"/>
    <m/>
    <s v="2805025000-24017-VOC"/>
    <m/>
  </r>
  <r>
    <s v="Maryland"/>
    <x v="1"/>
    <x v="1"/>
    <n v="2.5844824000000002"/>
    <n v="2.5844826479974099"/>
    <n v="1.2661277908484E-2"/>
    <n v="4.8989603077020496E-3"/>
    <n v="2.8281993617064001"/>
    <n v="1.3855236415267926E-2"/>
    <n v="2.9744810795832"/>
    <n v="1.4571864744888838E-2"/>
    <s v="No Growth"/>
    <n v="1"/>
    <n v="1"/>
    <m/>
    <n v="1.2661277908484E-2"/>
    <n v="1.2661277908484E-2"/>
    <s v="2805025000"/>
    <s v="Agriculture - Livestock Waste"/>
    <s v="Miscellaneous Area Sources"/>
    <s v="Agriculture Production - Livestock"/>
    <s v="Swine production composite"/>
    <s v="Not Elsewhere Classified (see also 28-05-039, -047, -053)"/>
    <x v="1"/>
    <m/>
    <s v="2805025000-24021-VOC"/>
    <m/>
  </r>
  <r>
    <s v="Maryland"/>
    <x v="8"/>
    <x v="1"/>
    <n v="0.23535320000000001"/>
    <n v="0.23535319679976399"/>
    <n v="1.1461631895413301E-3"/>
    <n v="4.8699707721262591E-3"/>
    <n v="0.25754700325823998"/>
    <n v="1.2542463783163352E-3"/>
    <n v="0.27086799419711999"/>
    <n v="1.3191192148444394E-3"/>
    <s v="No Growth"/>
    <n v="1"/>
    <n v="1"/>
    <m/>
    <n v="1.1461631895413301E-3"/>
    <n v="1.1461631895413301E-3"/>
    <s v="2805025000"/>
    <s v="Agriculture - Livestock Waste"/>
    <s v="Miscellaneous Area Sources"/>
    <s v="Agriculture Production - Livestock"/>
    <s v="Swine production composite"/>
    <s v="Not Elsewhere Classified (see also 28-05-039, -047, -053)"/>
    <x v="1"/>
    <m/>
    <s v="2805025000-24031-VOC"/>
    <m/>
  </r>
  <r>
    <s v="Maryland"/>
    <x v="2"/>
    <x v="1"/>
    <n v="0.22433016"/>
    <n v="0.22433021199977499"/>
    <n v="1.0833489673191699E-3"/>
    <n v="4.8292602127093633E-3"/>
    <n v="0.24548455099159999"/>
    <n v="1.1855087749385567E-3"/>
    <n v="0.25818164099079999"/>
    <n v="1.2468263264888832E-3"/>
    <s v="No Growth"/>
    <n v="1"/>
    <n v="1"/>
    <m/>
    <n v="1.0833489673191699E-3"/>
    <n v="1.0833489673191699E-3"/>
    <s v="2805025000"/>
    <s v="Agriculture - Livestock Waste"/>
    <s v="Miscellaneous Area Sources"/>
    <s v="Agriculture Production - Livestock"/>
    <s v="Swine production composite"/>
    <s v="Not Elsewhere Classified (see also 28-05-039, -047, -053)"/>
    <x v="1"/>
    <m/>
    <s v="2805025000-24033-VOC"/>
    <m/>
  </r>
  <r>
    <s v="Virginia"/>
    <x v="9"/>
    <x v="1"/>
    <n v="0.11236072"/>
    <n v="0.112360755999887"/>
    <n v="5.4697171241775201E-4"/>
    <n v="4.8679960147144444E-3"/>
    <n v="0.12509122965479999"/>
    <n v="6.0894360743529567E-4"/>
    <n v="0.13273176106279999"/>
    <n v="6.4613768387974024E-4"/>
    <s v="No Growth"/>
    <n v="1"/>
    <n v="1"/>
    <m/>
    <n v="5.4697171241775201E-4"/>
    <n v="5.4697171241775201E-4"/>
    <s v="2805025000"/>
    <s v="Agriculture - Livestock Waste"/>
    <s v="Miscellaneous Area Sources"/>
    <s v="Agriculture Production - Livestock"/>
    <s v="Swine production composite"/>
    <s v="Not Elsewhere Classified (see also 28-05-039, -047, -053)"/>
    <x v="1"/>
    <m/>
    <s v="2805025000-51059-VOC"/>
    <m/>
  </r>
  <r>
    <s v="Virginia"/>
    <x v="4"/>
    <x v="1"/>
    <n v="0.33634712"/>
    <n v="0.33634698879966202"/>
    <n v="1.6368346143774499E-3"/>
    <n v="4.8665059265697664E-3"/>
    <n v="0.37445510263103998"/>
    <n v="1.8222879761882462E-3"/>
    <n v="0.39732669786944003"/>
    <n v="1.9335927299660249E-3"/>
    <s v="No Growth"/>
    <n v="1"/>
    <n v="1"/>
    <m/>
    <n v="1.6368346143774499E-3"/>
    <n v="1.6368346143774499E-3"/>
    <s v="2805025000"/>
    <s v="Agriculture - Livestock Waste"/>
    <s v="Miscellaneous Area Sources"/>
    <s v="Agriculture Production - Livestock"/>
    <s v="Swine production composite"/>
    <s v="Not Elsewhere Classified (see also 28-05-039, -047, -053)"/>
    <x v="1"/>
    <m/>
    <s v="2805025000-51107-VOC"/>
    <m/>
  </r>
  <r>
    <s v="Virginia"/>
    <x v="10"/>
    <x v="1"/>
    <n v="6.1231255999999998E-2"/>
    <n v="6.1231254999938402E-2"/>
    <n v="2.9561892810427999E-4"/>
    <n v="4.8279090164749586E-3"/>
    <n v="6.8168756191499993E-2"/>
    <n v="3.2911255265882599E-4"/>
    <n v="7.2332481531500001E-2"/>
    <n v="3.4921463976993726E-4"/>
    <s v="No Growth"/>
    <n v="1"/>
    <n v="1"/>
    <m/>
    <n v="2.9561892810427999E-4"/>
    <n v="2.9561892810427999E-4"/>
    <s v="2805025000"/>
    <s v="Agriculture - Livestock Waste"/>
    <s v="Miscellaneous Area Sources"/>
    <s v="Agriculture Production - Livestock"/>
    <s v="Swine production composite"/>
    <s v="Not Elsewhere Classified (see also 28-05-039, -047, -053)"/>
    <x v="1"/>
    <m/>
    <s v="2805025000-51153-VOC"/>
    <m/>
  </r>
  <r>
    <s v="Maryland"/>
    <x v="7"/>
    <x v="1"/>
    <n v="0.4281843568"/>
    <n v="0.42818412999957001"/>
    <n v="1.6229427810441201E-3"/>
    <n v="3.7902917631387925E-3"/>
    <n v="0.42818413"/>
    <n v="1.6229427810457498E-3"/>
    <n v="0.42818413"/>
    <n v="1.6229427810457498E-3"/>
    <s v="No Growth"/>
    <n v="1"/>
    <n v="1"/>
    <m/>
    <n v="1.6229427810441201E-3"/>
    <n v="1.6229427810441201E-3"/>
    <s v="2805035000"/>
    <s v="Agriculture - Livestock Waste"/>
    <s v="Miscellaneous Area Sources"/>
    <s v="Agriculture Production - Livestock"/>
    <s v="Horses and Ponies Waste Emissions"/>
    <s v="Not Elsewhere Classified"/>
    <x v="1"/>
    <m/>
    <s v="2805035000-24009-VOC"/>
    <m/>
  </r>
  <r>
    <s v="Maryland"/>
    <x v="0"/>
    <x v="1"/>
    <n v="0.66476992000000001"/>
    <n v="0.66477004259933303"/>
    <n v="2.5127696928079401E-3"/>
    <n v="3.7799081363274136E-3"/>
    <n v="0.66477004260000006"/>
    <n v="2.5127696928104615E-3"/>
    <n v="0.66477004260000006"/>
    <n v="2.5127696928104615E-3"/>
    <s v="No Growth"/>
    <n v="1"/>
    <n v="1"/>
    <m/>
    <n v="2.5127696928079401E-3"/>
    <n v="2.5127696928079401E-3"/>
    <s v="2805035000"/>
    <s v="Agriculture - Livestock Waste"/>
    <s v="Miscellaneous Area Sources"/>
    <s v="Agriculture Production - Livestock"/>
    <s v="Horses and Ponies Waste Emissions"/>
    <s v="Not Elsewhere Classified"/>
    <x v="1"/>
    <m/>
    <s v="2805035000-24017-VOC"/>
    <m/>
  </r>
  <r>
    <s v="Maryland"/>
    <x v="1"/>
    <x v="1"/>
    <n v="3.2318235334000001"/>
    <n v="3.2318236747967601"/>
    <n v="1.3239408958156699E-2"/>
    <n v="4.0965752746363205E-3"/>
    <n v="3.2318236748000002"/>
    <n v="1.3239408958169973E-2"/>
    <n v="3.2318236748000002"/>
    <n v="1.3239408958169973E-2"/>
    <s v="No Growth"/>
    <n v="1"/>
    <n v="1"/>
    <m/>
    <n v="1.3239408958156699E-2"/>
    <n v="1.3239408958156699E-2"/>
    <s v="2805035000"/>
    <s v="Agriculture - Livestock Waste"/>
    <s v="Miscellaneous Area Sources"/>
    <s v="Agriculture Production - Livestock"/>
    <s v="Horses and Ponies Waste Emissions"/>
    <s v="Not Elsewhere Classified"/>
    <x v="1"/>
    <m/>
    <s v="2805035000-24021-VOC"/>
    <m/>
  </r>
  <r>
    <s v="Maryland"/>
    <x v="8"/>
    <x v="1"/>
    <n v="3.0284891140000001"/>
    <n v="3.0284907505969598"/>
    <n v="1.1511103524824999E-2"/>
    <n v="3.800937322511549E-3"/>
    <n v="3.0284907506000001"/>
    <n v="1.1511103524836556E-2"/>
    <n v="3.0284907506000001"/>
    <n v="1.1511103524836556E-2"/>
    <s v="No Growth"/>
    <n v="1"/>
    <n v="1"/>
    <m/>
    <n v="1.1511103524824999E-2"/>
    <n v="1.1511103524824999E-2"/>
    <s v="2805035000"/>
    <s v="Agriculture - Livestock Waste"/>
    <s v="Miscellaneous Area Sources"/>
    <s v="Agriculture Production - Livestock"/>
    <s v="Horses and Ponies Waste Emissions"/>
    <s v="Not Elsewhere Classified"/>
    <x v="1"/>
    <m/>
    <s v="2805035000-24031-VOC"/>
    <m/>
  </r>
  <r>
    <s v="Maryland"/>
    <x v="2"/>
    <x v="1"/>
    <n v="0.83054850930000002"/>
    <n v="0.83054876369917296"/>
    <n v="3.14111983463738E-3"/>
    <n v="3.7819812296717862E-3"/>
    <n v="0.83054876369999997"/>
    <n v="3.1411198346405077E-3"/>
    <n v="0.83054876369999997"/>
    <n v="3.1411198346405077E-3"/>
    <s v="No Growth"/>
    <n v="1"/>
    <n v="1"/>
    <m/>
    <n v="3.14111983463738E-3"/>
    <n v="3.14111983463738E-3"/>
    <s v="2805035000"/>
    <s v="Agriculture - Livestock Waste"/>
    <s v="Miscellaneous Area Sources"/>
    <s v="Agriculture Production - Livestock"/>
    <s v="Horses and Ponies Waste Emissions"/>
    <s v="Not Elsewhere Classified"/>
    <x v="1"/>
    <m/>
    <s v="2805035000-24033-VOC"/>
    <m/>
  </r>
  <r>
    <s v="Virginia"/>
    <x v="9"/>
    <x v="1"/>
    <n v="0.32060030639999998"/>
    <n v="0.320600298899679"/>
    <n v="1.0552650692799901E-3"/>
    <n v="3.29152865078956E-3"/>
    <n v="0.32060029890000002"/>
    <n v="1.0552650692810467E-3"/>
    <n v="0.32060029890000002"/>
    <n v="1.0552650692810467E-3"/>
    <s v="No Growth"/>
    <n v="1"/>
    <n v="1"/>
    <m/>
    <n v="1.0552650692799901E-3"/>
    <n v="1.0552650692799901E-3"/>
    <s v="2805035000"/>
    <s v="Agriculture - Livestock Waste"/>
    <s v="Miscellaneous Area Sources"/>
    <s v="Agriculture Production - Livestock"/>
    <s v="Horses and Ponies Waste Emissions"/>
    <s v="Not Elsewhere Classified"/>
    <x v="1"/>
    <m/>
    <s v="2805035000-51059-VOC"/>
    <m/>
  </r>
  <r>
    <s v="Virginia"/>
    <x v="4"/>
    <x v="1"/>
    <n v="4.1205527999999996"/>
    <n v="4.1205528733958801"/>
    <n v="1.3449255096064899E-2"/>
    <n v="3.2639443077891964E-3"/>
    <n v="4.1205528734000003"/>
    <n v="1.3449255096078349E-2"/>
    <n v="4.1205528734000003"/>
    <n v="1.3449255096078349E-2"/>
    <s v="No Growth"/>
    <n v="1"/>
    <n v="1"/>
    <m/>
    <n v="1.3449255096064899E-2"/>
    <n v="1.3449255096064899E-2"/>
    <s v="2805035000"/>
    <s v="Agriculture - Livestock Waste"/>
    <s v="Miscellaneous Area Sources"/>
    <s v="Agriculture Production - Livestock"/>
    <s v="Horses and Ponies Waste Emissions"/>
    <s v="Not Elsewhere Classified"/>
    <x v="1"/>
    <m/>
    <s v="2805035000-51107-VOC"/>
    <m/>
  </r>
  <r>
    <s v="Virginia"/>
    <x v="10"/>
    <x v="1"/>
    <n v="1.0575508551999999"/>
    <n v="1.0575515052989299"/>
    <n v="3.4603275013037199E-3"/>
    <n v="3.2720179433016038E-3"/>
    <n v="1.0575515053"/>
    <n v="3.460327501307221E-3"/>
    <n v="1.0575515053"/>
    <n v="3.460327501307221E-3"/>
    <s v="No Growth"/>
    <n v="1"/>
    <n v="1"/>
    <m/>
    <n v="3.4603275013037199E-3"/>
    <n v="3.4603275013037199E-3"/>
    <s v="2805035000"/>
    <s v="Agriculture - Livestock Waste"/>
    <s v="Miscellaneous Area Sources"/>
    <s v="Agriculture Production - Livestock"/>
    <s v="Horses and Ponies Waste Emissions"/>
    <s v="Not Elsewhere Classified"/>
    <x v="1"/>
    <m/>
    <s v="2805035000-51153-VOC"/>
    <m/>
  </r>
  <r>
    <s v="Maryland"/>
    <x v="7"/>
    <x v="1"/>
    <n v="5.0794487999999999E-2"/>
    <n v="5.0794461299949002E-2"/>
    <n v="1.92525828104382E-4"/>
    <n v="3.7902917597154493E-3"/>
    <n v="5.0794461300000003E-2"/>
    <n v="1.9252582810457529E-4"/>
    <n v="5.0794461300000003E-2"/>
    <n v="1.9252582810457529E-4"/>
    <s v="No Growth"/>
    <n v="1"/>
    <n v="1"/>
    <m/>
    <n v="1.92525828104382E-4"/>
    <n v="1.92525828104382E-4"/>
    <s v="2805040000"/>
    <s v="Agriculture - Livestock Waste"/>
    <s v="Miscellaneous Area Sources"/>
    <s v="Agriculture Production - Livestock"/>
    <s v="Sheep and Lambs Waste Emissions"/>
    <s v="Total"/>
    <x v="1"/>
    <m/>
    <s v="2805040000-24009-VOC"/>
    <m/>
  </r>
  <r>
    <s v="Maryland"/>
    <x v="0"/>
    <x v="1"/>
    <n v="8.6587488000000004E-2"/>
    <n v="8.6587503899913307E-2"/>
    <n v="3.2729281045718798E-4"/>
    <n v="3.7799081358842091E-3"/>
    <n v="8.6587503899999904E-2"/>
    <n v="3.272928104575153E-4"/>
    <n v="8.6587503899999904E-2"/>
    <n v="3.272928104575153E-4"/>
    <s v="No Growth"/>
    <n v="1"/>
    <n v="1"/>
    <m/>
    <n v="3.2729281045718798E-4"/>
    <n v="3.2729281045718798E-4"/>
    <s v="2805040000"/>
    <s v="Agriculture - Livestock Waste"/>
    <s v="Miscellaneous Area Sources"/>
    <s v="Agriculture Production - Livestock"/>
    <s v="Sheep and Lambs Waste Emissions"/>
    <s v="Total"/>
    <x v="1"/>
    <m/>
    <s v="2805040000-24017-VOC"/>
    <m/>
  </r>
  <r>
    <s v="Maryland"/>
    <x v="1"/>
    <x v="1"/>
    <n v="0.82183519999999999"/>
    <n v="0.82183523589917995"/>
    <n v="3.3667099071861802E-3"/>
    <n v="4.0965752746079595E-3"/>
    <n v="0.82183523589999996"/>
    <n v="3.3667099071895395E-3"/>
    <n v="0.82183523589999996"/>
    <n v="3.3667099071895395E-3"/>
    <s v="No Growth"/>
    <n v="1"/>
    <n v="1"/>
    <m/>
    <n v="3.3667099071861802E-3"/>
    <n v="3.3667099071861802E-3"/>
    <s v="2805040000"/>
    <s v="Agriculture - Livestock Waste"/>
    <s v="Miscellaneous Area Sources"/>
    <s v="Agriculture Production - Livestock"/>
    <s v="Sheep and Lambs Waste Emissions"/>
    <s v="Total"/>
    <x v="1"/>
    <m/>
    <s v="2805040000-24021-VOC"/>
    <m/>
  </r>
  <r>
    <s v="Maryland"/>
    <x v="8"/>
    <x v="1"/>
    <n v="0.21317891999999999"/>
    <n v="0.213179035099786"/>
    <n v="8.1028015097957999E-4"/>
    <n v="3.8009373229421911E-3"/>
    <n v="0.2131790351"/>
    <n v="8.1028015098039336E-4"/>
    <n v="0.2131790351"/>
    <n v="8.1028015098039336E-4"/>
    <s v="No Growth"/>
    <n v="1"/>
    <n v="1"/>
    <m/>
    <n v="8.1028015097957999E-4"/>
    <n v="8.1028015097957999E-4"/>
    <s v="2805040000"/>
    <s v="Agriculture - Livestock Waste"/>
    <s v="Miscellaneous Area Sources"/>
    <s v="Agriculture Production - Livestock"/>
    <s v="Sheep and Lambs Waste Emissions"/>
    <s v="Total"/>
    <x v="1"/>
    <m/>
    <s v="2805040000-24031-VOC"/>
    <m/>
  </r>
  <r>
    <s v="Maryland"/>
    <x v="2"/>
    <x v="1"/>
    <n v="9.8636930499999997E-2"/>
    <n v="9.8636960799901599E-2"/>
    <n v="3.73043134640149E-4"/>
    <n v="3.7819812331496851E-3"/>
    <n v="9.8636960800000006E-2"/>
    <n v="3.7304313464052116E-4"/>
    <n v="9.8636960800000006E-2"/>
    <n v="3.7304313464052116E-4"/>
    <s v="No Growth"/>
    <n v="1"/>
    <n v="1"/>
    <m/>
    <n v="3.73043134640149E-4"/>
    <n v="3.73043134640149E-4"/>
    <s v="2805040000"/>
    <s v="Agriculture - Livestock Waste"/>
    <s v="Miscellaneous Area Sources"/>
    <s v="Agriculture Production - Livestock"/>
    <s v="Sheep and Lambs Waste Emissions"/>
    <s v="Total"/>
    <x v="1"/>
    <m/>
    <s v="2805040000-24033-VOC"/>
    <m/>
  </r>
  <r>
    <s v="Virginia"/>
    <x v="9"/>
    <x v="1"/>
    <n v="4.7228208000000001E-2"/>
    <n v="4.7228206899952697E-2"/>
    <n v="1.5545299542468101E-4"/>
    <n v="3.2915286357152957E-3"/>
    <n v="4.72282069E-2"/>
    <n v="1.554529954248367E-4"/>
    <n v="4.72282069E-2"/>
    <n v="1.554529954248367E-4"/>
    <s v="No Growth"/>
    <n v="1"/>
    <n v="1"/>
    <m/>
    <n v="1.5545299542468101E-4"/>
    <n v="1.5545299542468101E-4"/>
    <s v="2805040000"/>
    <s v="Agriculture - Livestock Waste"/>
    <s v="Miscellaneous Area Sources"/>
    <s v="Agriculture Production - Livestock"/>
    <s v="Sheep and Lambs Waste Emissions"/>
    <s v="Total"/>
    <x v="1"/>
    <m/>
    <s v="2805040000-51059-VOC"/>
    <m/>
  </r>
  <r>
    <s v="Virginia"/>
    <x v="4"/>
    <x v="1"/>
    <n v="0.95841768000000005"/>
    <n v="0.95841769729904103"/>
    <n v="3.1282219875785602E-3"/>
    <n v="3.2639443077839025E-3"/>
    <n v="0.95841769730000004"/>
    <n v="3.1282219875816905E-3"/>
    <n v="0.95841769730000004"/>
    <n v="3.1282219875816905E-3"/>
    <s v="No Growth"/>
    <n v="1"/>
    <n v="1"/>
    <m/>
    <n v="3.1282219875785602E-3"/>
    <n v="3.1282219875785602E-3"/>
    <s v="2805040000"/>
    <s v="Agriculture - Livestock Waste"/>
    <s v="Miscellaneous Area Sources"/>
    <s v="Agriculture Production - Livestock"/>
    <s v="Sheep and Lambs Waste Emissions"/>
    <s v="Total"/>
    <x v="1"/>
    <m/>
    <s v="2805040000-51107-VOC"/>
    <m/>
  </r>
  <r>
    <s v="Virginia"/>
    <x v="10"/>
    <x v="1"/>
    <n v="0.23025182899999999"/>
    <n v="0.230251970499769"/>
    <n v="7.53388579084213E-4"/>
    <n v="3.2720179438593287E-3"/>
    <n v="0.23025197050000001"/>
    <n v="7.5338857908496891E-4"/>
    <n v="0.23025197050000001"/>
    <n v="7.5338857908496891E-4"/>
    <s v="No Growth"/>
    <n v="1"/>
    <n v="1"/>
    <m/>
    <n v="7.53388579084213E-4"/>
    <n v="7.53388579084213E-4"/>
    <s v="2805040000"/>
    <s v="Agriculture - Livestock Waste"/>
    <s v="Miscellaneous Area Sources"/>
    <s v="Agriculture Production - Livestock"/>
    <s v="Sheep and Lambs Waste Emissions"/>
    <s v="Total"/>
    <x v="1"/>
    <m/>
    <s v="2805040000-51153-VOC"/>
    <m/>
  </r>
  <r>
    <s v="Maryland"/>
    <x v="7"/>
    <x v="1"/>
    <n v="0.15497704000000001"/>
    <n v="0.15497695799984401"/>
    <n v="5.8740788758111101E-4"/>
    <n v="3.7902917644163738E-3"/>
    <n v="0.154976958"/>
    <n v="5.8740788758170222E-4"/>
    <n v="0.154976958"/>
    <n v="5.8740788758170222E-4"/>
    <s v="No Growth"/>
    <n v="1"/>
    <n v="1"/>
    <m/>
    <n v="5.8740788758111101E-4"/>
    <n v="5.8740788758111101E-4"/>
    <s v="2805045000"/>
    <s v="Agriculture - Livestock Waste"/>
    <s v="Miscellaneous Area Sources"/>
    <s v="Agriculture Production - Livestock"/>
    <s v="Goats Waste Emissions"/>
    <s v="Not Elsewhere Classified"/>
    <x v="1"/>
    <m/>
    <s v="2805045000-24009-VOC"/>
    <m/>
  </r>
  <r>
    <s v="Maryland"/>
    <x v="0"/>
    <x v="1"/>
    <n v="0.21231855999999999"/>
    <n v="0.21231859909978701"/>
    <n v="8.0254480065279198E-4"/>
    <n v="3.7799081383143745E-3"/>
    <n v="0.21231859910000001"/>
    <n v="8.02544800653597E-4"/>
    <n v="0.21231859910000001"/>
    <n v="8.02544800653597E-4"/>
    <s v="No Growth"/>
    <n v="1"/>
    <n v="1"/>
    <m/>
    <n v="8.0254480065279198E-4"/>
    <n v="8.0254480065279198E-4"/>
    <s v="2805045000"/>
    <s v="Agriculture - Livestock Waste"/>
    <s v="Miscellaneous Area Sources"/>
    <s v="Agriculture Production - Livestock"/>
    <s v="Goats Waste Emissions"/>
    <s v="Not Elsewhere Classified"/>
    <x v="1"/>
    <m/>
    <s v="2805045000-24017-VOC"/>
    <m/>
  </r>
  <r>
    <s v="Maryland"/>
    <x v="1"/>
    <x v="1"/>
    <n v="0.98149184160000003"/>
    <n v="0.98149188449901703"/>
    <n v="4.02075538627048E-3"/>
    <n v="4.0965752746114602E-3"/>
    <n v="0.98149188450000002"/>
    <n v="4.0207553862745072E-3"/>
    <n v="0.98149188450000002"/>
    <n v="4.0207553862745072E-3"/>
    <s v="No Growth"/>
    <n v="1"/>
    <n v="1"/>
    <m/>
    <n v="4.02075538627048E-3"/>
    <n v="4.02075538627048E-3"/>
    <s v="2805045000"/>
    <s v="Agriculture - Livestock Waste"/>
    <s v="Miscellaneous Area Sources"/>
    <s v="Agriculture Production - Livestock"/>
    <s v="Goats Waste Emissions"/>
    <s v="Not Elsewhere Classified"/>
    <x v="1"/>
    <m/>
    <s v="2805045000-24021-VOC"/>
    <m/>
  </r>
  <r>
    <s v="Maryland"/>
    <x v="8"/>
    <x v="1"/>
    <n v="1.5079271999999999"/>
    <n v="1.5079280148984799"/>
    <n v="5.7315398712360901E-3"/>
    <n v="3.8009373223442376E-3"/>
    <n v="1.5079280149000001"/>
    <n v="5.7315398712418676E-3"/>
    <n v="1.5079280149000001"/>
    <n v="5.7315398712418676E-3"/>
    <s v="No Growth"/>
    <n v="1"/>
    <n v="1"/>
    <m/>
    <n v="5.7315398712360901E-3"/>
    <n v="5.7315398712360901E-3"/>
    <s v="2805045000"/>
    <s v="Agriculture - Livestock Waste"/>
    <s v="Miscellaneous Area Sources"/>
    <s v="Agriculture Production - Livestock"/>
    <s v="Goats Waste Emissions"/>
    <s v="Not Elsewhere Classified"/>
    <x v="1"/>
    <m/>
    <s v="2805045000-24031-VOC"/>
    <m/>
  </r>
  <r>
    <s v="Maryland"/>
    <x v="2"/>
    <x v="1"/>
    <n v="0.16892504"/>
    <n v="0.16892509179983101"/>
    <n v="6.3887152679674702E-4"/>
    <n v="3.7819812319757826E-3"/>
    <n v="0.16892509180000001"/>
    <n v="6.3887152679738615E-4"/>
    <n v="0.16892509180000001"/>
    <n v="6.3887152679738615E-4"/>
    <s v="No Growth"/>
    <n v="1"/>
    <n v="1"/>
    <m/>
    <n v="6.3887152679674702E-4"/>
    <n v="6.3887152679674702E-4"/>
    <s v="2805045000"/>
    <s v="Agriculture - Livestock Waste"/>
    <s v="Miscellaneous Area Sources"/>
    <s v="Agriculture Production - Livestock"/>
    <s v="Goats Waste Emissions"/>
    <s v="Not Elsewhere Classified"/>
    <x v="1"/>
    <m/>
    <s v="2805045000-24033-VOC"/>
    <m/>
  </r>
  <r>
    <s v="Virginia"/>
    <x v="3"/>
    <x v="1"/>
    <n v="0.1241274"/>
    <n v="0.124127404499875"/>
    <n v="4.04061219607439E-4"/>
    <n v="3.2552136350184127E-3"/>
    <n v="0.1241274045"/>
    <n v="4.0406121960784584E-4"/>
    <n v="0.1241274045"/>
    <n v="4.0406121960784584E-4"/>
    <s v="No Growth"/>
    <n v="1"/>
    <n v="1"/>
    <m/>
    <n v="4.04061219607439E-4"/>
    <n v="4.04061219607439E-4"/>
    <s v="2805045000"/>
    <s v="Agriculture - Livestock Waste"/>
    <s v="Miscellaneous Area Sources"/>
    <s v="Agriculture Production - Livestock"/>
    <s v="Goats Waste Emissions"/>
    <s v="Not Elsewhere Classified"/>
    <x v="1"/>
    <m/>
    <s v="2805045000-51013-VOC"/>
    <m/>
  </r>
  <r>
    <s v="Virginia"/>
    <x v="9"/>
    <x v="1"/>
    <n v="0.26007639999999999"/>
    <n v="0.26007639369973901"/>
    <n v="8.5604890065273901E-4"/>
    <n v="3.2915286484672527E-3"/>
    <n v="0.26007639370000002"/>
    <n v="8.5604890065359813E-4"/>
    <n v="0.26007639370000002"/>
    <n v="8.5604890065359813E-4"/>
    <s v="No Growth"/>
    <n v="1"/>
    <n v="1"/>
    <m/>
    <n v="8.5604890065273901E-4"/>
    <n v="8.5604890065273901E-4"/>
    <s v="2805045000"/>
    <s v="Agriculture - Livestock Waste"/>
    <s v="Miscellaneous Area Sources"/>
    <s v="Agriculture Production - Livestock"/>
    <s v="Goats Waste Emissions"/>
    <s v="Not Elsewhere Classified"/>
    <x v="1"/>
    <m/>
    <s v="2805045000-51059-VOC"/>
    <m/>
  </r>
  <r>
    <s v="Virginia"/>
    <x v="4"/>
    <x v="1"/>
    <n v="1.028484"/>
    <n v="1.0284840181989701"/>
    <n v="3.3569145568593801E-3"/>
    <n v="3.2639443077957025E-3"/>
    <n v="1.0284840181999999"/>
    <n v="3.3569145568627416E-3"/>
    <n v="1.0284840181999999"/>
    <n v="3.3569145568627416E-3"/>
    <s v="No Growth"/>
    <n v="1"/>
    <n v="1"/>
    <m/>
    <n v="3.3569145568593801E-3"/>
    <n v="3.3569145568593801E-3"/>
    <s v="2805045000"/>
    <s v="Agriculture - Livestock Waste"/>
    <s v="Miscellaneous Area Sources"/>
    <s v="Agriculture Production - Livestock"/>
    <s v="Goats Waste Emissions"/>
    <s v="Not Elsewhere Classified"/>
    <x v="1"/>
    <m/>
    <s v="2805045000-51107-VOC"/>
    <m/>
  </r>
  <r>
    <s v="Virginia"/>
    <x v="10"/>
    <x v="1"/>
    <n v="0.14895288000000001"/>
    <n v="0.14895297159985099"/>
    <n v="4.87376796731537E-4"/>
    <n v="3.2720179496709321E-3"/>
    <n v="0.14895297160000001"/>
    <n v="4.8737679673202462E-4"/>
    <n v="0.14895297160000001"/>
    <n v="4.8737679673202462E-4"/>
    <s v="No Growth"/>
    <n v="1"/>
    <n v="1"/>
    <m/>
    <n v="4.87376796731537E-4"/>
    <n v="4.87376796731537E-4"/>
    <s v="2805045000"/>
    <s v="Agriculture - Livestock Waste"/>
    <s v="Miscellaneous Area Sources"/>
    <s v="Agriculture Production - Livestock"/>
    <s v="Goats Waste Emissions"/>
    <s v="Not Elsewhere Classified"/>
    <x v="1"/>
    <m/>
    <s v="2805045000-51153-VOC"/>
    <m/>
  </r>
  <r>
    <s v="Maryland"/>
    <x v="0"/>
    <x v="0"/>
    <n v="9.1600000000000004E-4"/>
    <n v="9.1600000000000004E-4"/>
    <n v="0"/>
    <n v="0"/>
    <n v="9.1600000000000004E-4"/>
    <n v="0"/>
    <n v="9.1600000000000004E-4"/>
    <n v="0"/>
    <s v="No Growth"/>
    <n v="1"/>
    <n v="1"/>
    <m/>
    <n v="0"/>
    <n v="0"/>
    <s v="2810005001"/>
    <s v="Waste Disposal"/>
    <s v="Miscellaneous Area Sources"/>
    <s v="Other Combustion"/>
    <s v="Managed Burning, Slash (Logging Debris)"/>
    <s v="Pile Burning"/>
    <x v="1"/>
    <m/>
    <s v="2810005001-24017-NOx"/>
    <m/>
  </r>
  <r>
    <s v="Maryland"/>
    <x v="0"/>
    <x v="1"/>
    <n v="4.0900000000000002E-4"/>
    <n v="4.0900000000000002E-4"/>
    <n v="0"/>
    <n v="0"/>
    <n v="4.0900000000000002E-4"/>
    <n v="0"/>
    <n v="4.0900000000000002E-4"/>
    <n v="0"/>
    <s v="No Growth"/>
    <n v="1"/>
    <n v="1"/>
    <m/>
    <n v="0"/>
    <n v="0"/>
    <s v="2810005001"/>
    <s v="Waste Disposal"/>
    <s v="Miscellaneous Area Sources"/>
    <s v="Other Combustion"/>
    <s v="Managed Burning, Slash (Logging Debris)"/>
    <s v="Pile Burning"/>
    <x v="1"/>
    <m/>
    <s v="2810005001-24017-VOC"/>
    <m/>
  </r>
  <r>
    <s v="District of Columbia"/>
    <x v="6"/>
    <x v="0"/>
    <n v="2.479088"/>
    <n v="2.479088"/>
    <n v="1.359499870967742E-2"/>
    <n v="5.4838709677419361E-3"/>
    <n v="2.6409419427430398"/>
    <n v="1.4482584847300542E-2"/>
    <n v="2.7166065086623399"/>
    <n v="1.4897519563632187E-2"/>
    <s v="Population"/>
    <n v="1.0682042243864278"/>
    <n v="1.1102535122627881"/>
    <m/>
    <n v="1.4522235052205455E-2"/>
    <n v="1.5093895066627427E-2"/>
    <s v="2810025000"/>
    <s v="Miscellaneous Non-Industrial Not Elsewhere Classified"/>
    <s v="Miscellaneous Area Sources"/>
    <s v="Other Combustion"/>
    <s v="Residential Grilling (see 23-02-002-xxx for Commercial)"/>
    <s v="Total"/>
    <x v="1"/>
    <m/>
    <s v="2810025000-11001-NOx"/>
    <m/>
  </r>
  <r>
    <s v="District of Columbia"/>
    <x v="6"/>
    <x v="1"/>
    <n v="6.690696"/>
    <n v="6.690696"/>
    <n v="3.6690913548387098E-2"/>
    <n v="5.4838709677419361E-3"/>
    <n v="7.1275161238903504"/>
    <n v="3.9086378743914831E-2"/>
    <n v="7.3317237230308399"/>
    <n v="4.0206226868233642E-2"/>
    <s v="Population"/>
    <n v="1.0682042243864278"/>
    <n v="1.1102535122627881"/>
    <m/>
    <n v="3.9193388848984316E-2"/>
    <n v="4.0736215635227092E-2"/>
    <s v="2810025000"/>
    <s v="Miscellaneous Non-Industrial Not Elsewhere Classified"/>
    <s v="Miscellaneous Area Sources"/>
    <s v="Other Combustion"/>
    <s v="Residential Grilling (see 23-02-002-xxx for Commercial)"/>
    <s v="Total"/>
    <x v="1"/>
    <m/>
    <s v="2810025000-11001-VOC"/>
    <m/>
  </r>
  <r>
    <s v="Maryland"/>
    <x v="7"/>
    <x v="0"/>
    <n v="0.5781752"/>
    <n v="0.5781752"/>
    <n v="3.1706381935483873E-3"/>
    <n v="5.4838709677419361E-3"/>
    <n v="0.66765625094092995"/>
    <n v="3.6613407309663906E-3"/>
    <n v="0.72081989267401103"/>
    <n v="3.9528832824058677E-3"/>
    <s v="Population"/>
    <n v="1.0426851482954702"/>
    <n v="1.0572281391746758"/>
    <m/>
    <n v="3.305977355031282E-3"/>
    <n v="3.3520879173613172E-3"/>
    <s v="2810025000"/>
    <s v="Miscellaneous Non-Industrial Not Elsewhere Classified"/>
    <s v="Miscellaneous Area Sources"/>
    <s v="Other Combustion"/>
    <s v="Residential Grilling (see 23-02-002-xxx for Commercial)"/>
    <s v="Total"/>
    <x v="1"/>
    <m/>
    <s v="2810025000-24009-NOx"/>
    <m/>
  </r>
  <r>
    <s v="Maryland"/>
    <x v="7"/>
    <x v="1"/>
    <n v="1.5604100000000001"/>
    <n v="1.5604100000000001"/>
    <n v="8.557087096774196E-3"/>
    <n v="5.483870967741937E-3"/>
    <n v="1.8019062224231299"/>
    <n v="9.8814212197397468E-3"/>
    <n v="1.9453870880789299"/>
    <n v="1.0668251773336071E-2"/>
    <s v="Population"/>
    <n v="1.0426851482954702"/>
    <n v="1.0572281391746758"/>
    <m/>
    <n v="8.922347628477257E-3"/>
    <n v="9.0467932680782133E-3"/>
    <s v="2810025000"/>
    <s v="Miscellaneous Non-Industrial Not Elsewhere Classified"/>
    <s v="Miscellaneous Area Sources"/>
    <s v="Other Combustion"/>
    <s v="Residential Grilling (see 23-02-002-xxx for Commercial)"/>
    <s v="Total"/>
    <x v="1"/>
    <m/>
    <s v="2810025000-24009-VOC"/>
    <m/>
  </r>
  <r>
    <s v="Maryland"/>
    <x v="0"/>
    <x v="0"/>
    <n v="0.98448639999999998"/>
    <n v="0.98448639999999998"/>
    <n v="5.3987963870967748E-3"/>
    <n v="5.4838709677419361E-3"/>
    <n v="1.1445264506794"/>
    <n v="6.2764353746934841E-3"/>
    <n v="1.2403640595666501"/>
    <n v="6.8019964556880821E-3"/>
    <s v="Population"/>
    <n v="1.1538180515174046"/>
    <n v="1.2191456407227705"/>
    <m/>
    <n v="6.2292287278992043E-3"/>
    <n v="6.5819190804788765E-3"/>
    <s v="2810025000"/>
    <s v="Miscellaneous Non-Industrial Not Elsewhere Classified"/>
    <s v="Miscellaneous Area Sources"/>
    <s v="Other Combustion"/>
    <s v="Residential Grilling (see 23-02-002-xxx for Commercial)"/>
    <s v="Total"/>
    <x v="1"/>
    <m/>
    <s v="2810025000-24017-NOx"/>
    <m/>
  </r>
  <r>
    <s v="Maryland"/>
    <x v="0"/>
    <x v="1"/>
    <n v="2.6569850000000002"/>
    <n v="2.6569850000000002"/>
    <n v="1.4570562903225807E-2"/>
    <n v="5.4838709677419353E-3"/>
    <n v="3.0889097214125001"/>
    <n v="1.6939182343229837E-2"/>
    <n v="3.3475614298051299"/>
    <n v="1.8357594937641036E-2"/>
    <s v="Population"/>
    <n v="1.1538180515174046"/>
    <n v="1.2191456407227705"/>
    <m/>
    <n v="1.681177849851178E-2"/>
    <n v="1.7763638246344658E-2"/>
    <s v="2810025000"/>
    <s v="Miscellaneous Non-Industrial Not Elsewhere Classified"/>
    <s v="Miscellaneous Area Sources"/>
    <s v="Other Combustion"/>
    <s v="Residential Grilling (see 23-02-002-xxx for Commercial)"/>
    <s v="Total"/>
    <x v="1"/>
    <m/>
    <s v="2810025000-24017-VOC"/>
    <m/>
  </r>
  <r>
    <s v="Maryland"/>
    <x v="1"/>
    <x v="0"/>
    <n v="1.510256"/>
    <n v="1.510256"/>
    <n v="8.2820490322580639E-3"/>
    <n v="5.4838709677419353E-3"/>
    <n v="1.7351869194067999"/>
    <n v="9.5155411709405158E-3"/>
    <n v="1.86806311597702"/>
    <n v="1.0244217087615916E-2"/>
    <s v="Population"/>
    <n v="1.1642434590518702"/>
    <n v="1.2562187972033161"/>
    <m/>
    <n v="9.6423214133533226E-3"/>
    <n v="1.0404065673682112E-2"/>
    <s v="2810025000"/>
    <s v="Miscellaneous Non-Industrial Not Elsewhere Classified"/>
    <s v="Miscellaneous Area Sources"/>
    <s v="Other Combustion"/>
    <s v="Residential Grilling (see 23-02-002-xxx for Commercial)"/>
    <s v="Total"/>
    <x v="1"/>
    <m/>
    <s v="2810025000-24021-NOx"/>
    <m/>
  </r>
  <r>
    <s v="Maryland"/>
    <x v="1"/>
    <x v="1"/>
    <n v="4.0759610000000004"/>
    <n v="4.0759610000000004"/>
    <n v="2.2352044193548391E-2"/>
    <n v="5.4838709677419361E-3"/>
    <n v="4.6830167939821097"/>
    <n v="2.5681059837966411E-2"/>
    <n v="5.0416302972878801"/>
    <n v="2.7647650017385152E-2"/>
    <s v="Population"/>
    <n v="1.1642434590518702"/>
    <n v="1.2562187972033161"/>
    <m/>
    <n v="2.602322124877705E-2"/>
    <n v="2.8079058071854724E-2"/>
    <s v="2810025000"/>
    <s v="Miscellaneous Non-Industrial Not Elsewhere Classified"/>
    <s v="Miscellaneous Area Sources"/>
    <s v="Other Combustion"/>
    <s v="Residential Grilling (see 23-02-002-xxx for Commercial)"/>
    <s v="Total"/>
    <x v="1"/>
    <m/>
    <s v="2810025000-24021-VOC"/>
    <m/>
  </r>
  <r>
    <s v="Maryland"/>
    <x v="8"/>
    <x v="0"/>
    <n v="4.7051879999999997"/>
    <n v="4.7051879999999997"/>
    <n v="2.5802643870967742E-2"/>
    <n v="5.4838709677419361E-3"/>
    <n v="5.2082675228607203"/>
    <n v="2.8561467060849114E-2"/>
    <n v="5.4837330821085697"/>
    <n v="3.0072084643821193E-2"/>
    <s v="Population"/>
    <n v="1.0583627788491754"/>
    <n v="1.0918242125602675"/>
    <m/>
    <n v="2.7308557868933065E-2"/>
    <n v="2.8171951326392369E-2"/>
    <s v="2810025000"/>
    <s v="Miscellaneous Non-Industrial Not Elsewhere Classified"/>
    <s v="Miscellaneous Area Sources"/>
    <s v="Other Combustion"/>
    <s v="Residential Grilling (see 23-02-002-xxx for Commercial)"/>
    <s v="Total"/>
    <x v="1"/>
    <m/>
    <s v="2810025000-24031-NOx"/>
    <m/>
  </r>
  <r>
    <s v="Maryland"/>
    <x v="8"/>
    <x v="1"/>
    <n v="12.69862"/>
    <n v="12.69862"/>
    <n v="6.9637593548387097E-2"/>
    <n v="5.4838709677419353E-3"/>
    <n v="14.056358668590899"/>
    <n v="7.7083257214853318E-2"/>
    <n v="14.7998002611427"/>
    <n v="8.1160194980459968E-2"/>
    <s v="Population"/>
    <n v="1.0583627788491754"/>
    <n v="1.0918242125602675"/>
    <m/>
    <n v="7.3701837020240371E-2"/>
    <n v="7.6032010740559708E-2"/>
    <s v="2810025000"/>
    <s v="Miscellaneous Non-Industrial Not Elsewhere Classified"/>
    <s v="Miscellaneous Area Sources"/>
    <s v="Other Combustion"/>
    <s v="Residential Grilling (see 23-02-002-xxx for Commercial)"/>
    <s v="Total"/>
    <x v="1"/>
    <m/>
    <s v="2810025000-24031-VOC"/>
    <m/>
  </r>
  <r>
    <s v="Maryland"/>
    <x v="2"/>
    <x v="0"/>
    <n v="4.1097830000000002"/>
    <n v="4.1097830000000002"/>
    <n v="2.2537519677419356E-2"/>
    <n v="5.4838709677419353E-3"/>
    <n v="4.4287842183864399"/>
    <n v="2.4286881197603055E-2"/>
    <n v="4.58991135975515"/>
    <n v="2.5170481650270176E-2"/>
    <s v="Population"/>
    <n v="1.0745673584180946"/>
    <n v="1.1211792575445925"/>
    <m/>
    <n v="2.4218082985060344E-2"/>
    <n v="2.5268599578825678E-2"/>
    <s v="2810025000"/>
    <s v="Miscellaneous Non-Industrial Not Elsewhere Classified"/>
    <s v="Miscellaneous Area Sources"/>
    <s v="Other Combustion"/>
    <s v="Residential Grilling (see 23-02-002-xxx for Commercial)"/>
    <s v="Total"/>
    <x v="1"/>
    <m/>
    <s v="2810025000-24033-NOx"/>
    <m/>
  </r>
  <r>
    <s v="Maryland"/>
    <x v="2"/>
    <x v="1"/>
    <n v="11.091699999999999"/>
    <n v="11.091699999999999"/>
    <n v="6.0825451612903224E-2"/>
    <n v="5.4838709677419353E-3"/>
    <n v="11.9526373813598"/>
    <n v="6.5546721123585991E-2"/>
    <n v="12.387495843210299"/>
    <n v="6.7931428817604861E-2"/>
    <s v="Population"/>
    <n v="1.0745673584180946"/>
    <n v="1.1211792575445925"/>
    <m/>
    <n v="6.5361044864265042E-2"/>
    <n v="6.8196234679169368E-2"/>
    <s v="2810025000"/>
    <s v="Miscellaneous Non-Industrial Not Elsewhere Classified"/>
    <s v="Miscellaneous Area Sources"/>
    <s v="Other Combustion"/>
    <s v="Residential Grilling (see 23-02-002-xxx for Commercial)"/>
    <s v="Total"/>
    <x v="1"/>
    <m/>
    <s v="2810025000-24033-VOC"/>
    <m/>
  </r>
  <r>
    <s v="Virginia"/>
    <x v="3"/>
    <x v="0"/>
    <n v="0.80621690000000001"/>
    <n v="0.80621690000000001"/>
    <n v="4.421189451612904E-3"/>
    <n v="5.4838709677419361E-3"/>
    <n v="0.85319787010562098"/>
    <n v="4.6788270296114704E-3"/>
    <n v="0.874499864169619"/>
    <n v="4.7956444164140404E-3"/>
    <s v="Population"/>
    <n v="1.0984649785709848"/>
    <n v="1.1504470071844137"/>
    <m/>
    <n v="4.8565217762242324E-3"/>
    <n v="5.086344172803365E-3"/>
    <s v="2810025000"/>
    <s v="Miscellaneous Non-Industrial Not Elsewhere Classified"/>
    <s v="Miscellaneous Area Sources"/>
    <s v="Other Combustion"/>
    <s v="Residential Grilling (see 23-02-002-xxx for Commercial)"/>
    <s v="Total"/>
    <x v="1"/>
    <m/>
    <s v="2810025000-51013-NOx"/>
    <m/>
  </r>
  <r>
    <s v="Virginia"/>
    <x v="3"/>
    <x v="1"/>
    <n v="2.175862"/>
    <n v="2.175862"/>
    <n v="1.1932146451612903E-2"/>
    <n v="5.4838709677419353E-3"/>
    <n v="2.3026567962588702"/>
    <n v="1.2627472753677675E-2"/>
    <n v="2.3601477759295699"/>
    <n v="1.2942745868000868E-2"/>
    <s v="Population"/>
    <n v="1.0984649785709848"/>
    <n v="1.1504470071844137"/>
    <m/>
    <n v="1.310704499627682E-2"/>
    <n v="1.3727302174544187E-2"/>
    <s v="2810025000"/>
    <s v="Miscellaneous Non-Industrial Not Elsewhere Classified"/>
    <s v="Miscellaneous Area Sources"/>
    <s v="Other Combustion"/>
    <s v="Residential Grilling (see 23-02-002-xxx for Commercial)"/>
    <s v="Total"/>
    <x v="1"/>
    <m/>
    <s v="2810025000-51013-VOC"/>
    <m/>
  </r>
  <r>
    <s v="Virginia"/>
    <x v="9"/>
    <x v="0"/>
    <n v="5.3549100000000003"/>
    <n v="5.3549100000000003"/>
    <n v="2.9365635483870972E-2"/>
    <n v="5.4838709677419361E-3"/>
    <n v="6.3171419833943396"/>
    <n v="3.4642391521839934E-2"/>
    <n v="6.9114038290159003"/>
    <n v="3.7901246804280746E-2"/>
    <s v="Population"/>
    <n v="1.0657729164323093"/>
    <n v="1.0960498584059377"/>
    <m/>
    <n v="3.1297098972533272E-2"/>
    <n v="3.218620061409716E-2"/>
    <s v="2810025000"/>
    <s v="Miscellaneous Non-Industrial Not Elsewhere Classified"/>
    <s v="Miscellaneous Area Sources"/>
    <s v="Other Combustion"/>
    <s v="Residential Grilling (see 23-02-002-xxx for Commercial)"/>
    <s v="Total"/>
    <x v="1"/>
    <m/>
    <s v="2810025000-51059-NOx"/>
    <m/>
  </r>
  <r>
    <s v="Virginia"/>
    <x v="9"/>
    <x v="1"/>
    <n v="14.452120000000001"/>
    <n v="14.452120000000001"/>
    <n v="7.9253561290322599E-2"/>
    <n v="5.4838709677419361E-3"/>
    <n v="17.049043588230798"/>
    <n v="9.349475516126568E-2"/>
    <n v="18.6528695170222"/>
    <n v="0.1022899296094766"/>
    <s v="Population"/>
    <n v="1.0657729164323093"/>
    <n v="1.0960498584059377"/>
    <m/>
    <n v="8.4466299154033891E-2"/>
    <n v="8.6865854630424386E-2"/>
    <s v="2810025000"/>
    <s v="Miscellaneous Non-Industrial Not Elsewhere Classified"/>
    <s v="Miscellaneous Area Sources"/>
    <s v="Other Combustion"/>
    <s v="Residential Grilling (see 23-02-002-xxx for Commercial)"/>
    <s v="Total"/>
    <x v="1"/>
    <m/>
    <s v="2810025000-51059-VOC"/>
    <m/>
  </r>
  <r>
    <s v="Virginia"/>
    <x v="4"/>
    <x v="0"/>
    <n v="2.080854"/>
    <n v="2.080854"/>
    <n v="1.141113483870968E-2"/>
    <n v="5.483870967741937E-3"/>
    <n v="2.7734731729222299"/>
    <n v="1.520936901279933E-2"/>
    <n v="3.2646157495461301"/>
    <n v="1.7902731529769105E-2"/>
    <s v="Population"/>
    <n v="1.1551127564124075"/>
    <n v="1.1978534058610257"/>
    <m/>
    <n v="1.3181147417335592E-2"/>
    <n v="1.3668866731287796E-2"/>
    <s v="2810025000"/>
    <s v="Miscellaneous Non-Industrial Not Elsewhere Classified"/>
    <s v="Miscellaneous Area Sources"/>
    <s v="Other Combustion"/>
    <s v="Residential Grilling (see 23-02-002-xxx for Commercial)"/>
    <s v="Total"/>
    <x v="1"/>
    <m/>
    <s v="2810025000-51107-NOx"/>
    <m/>
  </r>
  <r>
    <s v="Virginia"/>
    <x v="4"/>
    <x v="1"/>
    <n v="5.6159220000000003"/>
    <n v="5.6159220000000003"/>
    <n v="3.0796991612903231E-2"/>
    <n v="5.4838709677419361E-3"/>
    <n v="7.4852003111336902"/>
    <n v="4.104787267395895E-2"/>
    <n v="8.8107226213000001"/>
    <n v="4.8316865987774196E-2"/>
    <s v="Population"/>
    <n v="1.1551127564124075"/>
    <n v="1.1978534058610257"/>
    <m/>
    <n v="3.5573997871190449E-2"/>
    <n v="3.689028129378958E-2"/>
    <s v="2810025000"/>
    <s v="Miscellaneous Non-Industrial Not Elsewhere Classified"/>
    <s v="Miscellaneous Area Sources"/>
    <s v="Other Combustion"/>
    <s v="Residential Grilling (see 23-02-002-xxx for Commercial)"/>
    <s v="Total"/>
    <x v="1"/>
    <m/>
    <s v="2810025000-51107-VOC"/>
    <m/>
  </r>
  <r>
    <s v="Virginia"/>
    <x v="10"/>
    <x v="0"/>
    <n v="2.2369509999999999"/>
    <n v="2.2369509999999999"/>
    <n v="1.2267150645161292E-2"/>
    <n v="5.4838709677419361E-3"/>
    <n v="2.6784710052542602"/>
    <n v="1.4688389383652396E-2"/>
    <n v="2.9587881141114001"/>
    <n v="1.622561223867542E-2"/>
    <s v="Population"/>
    <n v="1.0943166406241815"/>
    <n v="1.1237955518522129"/>
    <m/>
    <n v="1.3424147084043665E-2"/>
    <n v="1.3785769328933264E-2"/>
    <s v="2810025000"/>
    <s v="Miscellaneous Non-Industrial Not Elsewhere Classified"/>
    <s v="Miscellaneous Area Sources"/>
    <s v="Other Combustion"/>
    <s v="Residential Grilling (see 23-02-002-xxx for Commercial)"/>
    <s v="Total"/>
    <x v="1"/>
    <m/>
    <s v="2810025000-51153-NOx"/>
    <m/>
  </r>
  <r>
    <s v="Virginia"/>
    <x v="10"/>
    <x v="1"/>
    <n v="6.037204"/>
    <n v="6.037204"/>
    <n v="3.3107247741935485E-2"/>
    <n v="5.4838709677419353E-3"/>
    <n v="7.2288020018342003"/>
    <n v="3.9641817429413355E-2"/>
    <n v="7.98533693302437"/>
    <n v="4.379055737464977E-2"/>
    <s v="Population"/>
    <n v="1.0943166406241815"/>
    <n v="1.1237955518522129"/>
    <m/>
    <n v="3.6229812129267361E-2"/>
    <n v="3.7205777746456316E-2"/>
    <s v="2810025000"/>
    <s v="Miscellaneous Non-Industrial Not Elsewhere Classified"/>
    <s v="Miscellaneous Area Sources"/>
    <s v="Other Combustion"/>
    <s v="Residential Grilling (see 23-02-002-xxx for Commercial)"/>
    <s v="Total"/>
    <x v="1"/>
    <m/>
    <s v="2810025000-51153-VOC"/>
    <m/>
  </r>
  <r>
    <s v="Virginia"/>
    <x v="11"/>
    <x v="0"/>
    <n v="0.52643779999999996"/>
    <n v="0.52643779999999996"/>
    <n v="2.8869169677419354E-3"/>
    <n v="5.4838709677419361E-3"/>
    <n v="0.56455961524373299"/>
    <n v="3.0959720835946653E-3"/>
    <n v="0.58358405217785603"/>
    <n v="3.2002996409753398E-3"/>
    <s v="Population"/>
    <n v="1.2512671881942732"/>
    <n v="1.365491025746405"/>
    <m/>
    <n v="3.6123044767767888E-3"/>
    <n v="3.9420592115266368E-3"/>
    <s v="2810025000"/>
    <s v="Miscellaneous Non-Industrial Not Elsewhere Classified"/>
    <s v="Miscellaneous Area Sources"/>
    <s v="Other Combustion"/>
    <s v="Residential Grilling (see 23-02-002-xxx for Commercial)"/>
    <s v="Total"/>
    <x v="1"/>
    <m/>
    <s v="2810025000-51510-NOx"/>
    <m/>
  </r>
  <r>
    <s v="Virginia"/>
    <x v="11"/>
    <x v="1"/>
    <n v="1.420779"/>
    <n v="1.420779"/>
    <n v="7.79136870967742E-3"/>
    <n v="5.4838709677419361E-3"/>
    <n v="1.52366423077214"/>
    <n v="8.3555780397181877E-3"/>
    <n v="1.5750084170802401"/>
    <n v="8.6371429323755106E-3"/>
    <s v="Population"/>
    <n v="1.2512671881942732"/>
    <n v="1.365491025746405"/>
    <m/>
    <n v="9.749084017542908E-3"/>
    <n v="1.0639044051345864E-2"/>
    <s v="2810025000"/>
    <s v="Miscellaneous Non-Industrial Not Elsewhere Classified"/>
    <s v="Miscellaneous Area Sources"/>
    <s v="Other Combustion"/>
    <s v="Residential Grilling (see 23-02-002-xxx for Commercial)"/>
    <s v="Total"/>
    <x v="1"/>
    <m/>
    <s v="2810025000-51510-VOC"/>
    <m/>
  </r>
  <r>
    <s v="Virginia"/>
    <x v="12"/>
    <x v="0"/>
    <n v="0.12685160000000001"/>
    <n v="0.12685160000000001"/>
    <n v="6.9563780645161299E-4"/>
    <n v="5.4838709677419361E-3"/>
    <n v="0.14825666556856401"/>
    <n v="8.1302042408567371E-4"/>
    <n v="0.16067150990139201"/>
    <n v="8.811018284915047E-4"/>
    <s v="Population"/>
    <n v="1.3017014531456192"/>
    <n v="1.3683228310181388"/>
    <m/>
    <n v="9.0551274352109563E-4"/>
    <n v="9.5185709268711923E-4"/>
    <s v="2810025000"/>
    <s v="Miscellaneous Non-Industrial Not Elsewhere Classified"/>
    <s v="Miscellaneous Area Sources"/>
    <s v="Other Combustion"/>
    <s v="Residential Grilling (see 23-02-002-xxx for Commercial)"/>
    <s v="Total"/>
    <x v="1"/>
    <m/>
    <s v="2810025000-51600-NOx"/>
    <m/>
  </r>
  <r>
    <s v="Virginia"/>
    <x v="12"/>
    <x v="1"/>
    <n v="0.34235399999999999"/>
    <n v="0.34235399999999999"/>
    <n v="1.8774251612903227E-3"/>
    <n v="5.4838709677419361E-3"/>
    <n v="0.40012315559330802"/>
    <n v="2.1942237564794315E-3"/>
    <n v="0.43362901296303102"/>
    <n v="2.3779655549585575E-3"/>
    <s v="Population"/>
    <n v="1.3017014531456192"/>
    <n v="1.3683228310181388"/>
    <m/>
    <n v="2.4438470606237615E-3"/>
    <n v="2.5689237117214603E-3"/>
    <s v="2810025000"/>
    <s v="Miscellaneous Non-Industrial Not Elsewhere Classified"/>
    <s v="Miscellaneous Area Sources"/>
    <s v="Other Combustion"/>
    <s v="Residential Grilling (see 23-02-002-xxx for Commercial)"/>
    <s v="Total"/>
    <x v="1"/>
    <m/>
    <s v="2810025000-51600-VOC"/>
    <m/>
  </r>
  <r>
    <s v="Virginia"/>
    <x v="13"/>
    <x v="0"/>
    <n v="5.7161129999999997E-2"/>
    <n v="5.7161129999999997E-2"/>
    <n v="3.1346426129032256E-4"/>
    <n v="5.4838709677419353E-3"/>
    <n v="6.21815607067241E-2"/>
    <n v="3.4099565548848697E-4"/>
    <n v="6.4977644308972696E-2"/>
    <n v="3.5632901717823736E-4"/>
    <s v="Population"/>
    <n v="1.2441146639619922"/>
    <n v="1.3379063684407195"/>
    <m/>
    <n v="3.8998548409930375E-4"/>
    <n v="4.1938583145888827E-4"/>
    <s v="2810025000"/>
    <s v="Miscellaneous Non-Industrial Not Elsewhere Classified"/>
    <s v="Miscellaneous Area Sources"/>
    <s v="Other Combustion"/>
    <s v="Residential Grilling (see 23-02-002-xxx for Commercial)"/>
    <s v="Total"/>
    <x v="1"/>
    <m/>
    <s v="2810025000-51610-NOx"/>
    <m/>
  </r>
  <r>
    <s v="Virginia"/>
    <x v="13"/>
    <x v="1"/>
    <n v="0.1542695"/>
    <n v="0.1542695"/>
    <n v="8.4599403225806458E-4"/>
    <n v="5.4838709677419361E-3"/>
    <n v="0.16781890559976601"/>
    <n v="9.2029722425678137E-4"/>
    <n v="0.175365124844857"/>
    <n v="9.6167971689115137E-4"/>
    <s v="Population"/>
    <n v="1.2441146639619922"/>
    <n v="1.3379063684407195"/>
    <m/>
    <n v="1.0525135811565928E-3"/>
    <n v="1.1318608034209081E-3"/>
    <s v="2810025000"/>
    <s v="Miscellaneous Non-Industrial Not Elsewhere Classified"/>
    <s v="Miscellaneous Area Sources"/>
    <s v="Other Combustion"/>
    <s v="Residential Grilling (see 23-02-002-xxx for Commercial)"/>
    <s v="Total"/>
    <x v="1"/>
    <m/>
    <s v="2810025000-51610-VOC"/>
    <m/>
  </r>
  <r>
    <s v="Virginia"/>
    <x v="5"/>
    <x v="0"/>
    <n v="0.18879699999999999"/>
    <n v="0.18879699999999999"/>
    <n v="1.0353383870967744E-3"/>
    <n v="5.4838709677419361E-3"/>
    <n v="0.23154218058307999"/>
    <n v="1.269747441907213E-3"/>
    <n v="0.25785966543404099"/>
    <n v="1.4140691330253863E-3"/>
    <s v="Population"/>
    <n v="1.0847467052215982"/>
    <n v="1.1113922408200338"/>
    <m/>
    <n v="1.1230799041926697E-3"/>
    <n v="1.1506670500424836E-3"/>
    <s v="2810025000"/>
    <s v="Miscellaneous Non-Industrial Not Elsewhere Classified"/>
    <s v="Miscellaneous Area Sources"/>
    <s v="Other Combustion"/>
    <s v="Residential Grilling (see 23-02-002-xxx for Commercial)"/>
    <s v="Total"/>
    <x v="1"/>
    <m/>
    <s v="2810025000-51683-NOx"/>
    <m/>
  </r>
  <r>
    <s v="Virginia"/>
    <x v="5"/>
    <x v="1"/>
    <n v="0.50953550000000003"/>
    <n v="0.50953550000000003"/>
    <n v="2.7942269354838713E-3"/>
    <n v="5.4838709677419361E-3"/>
    <n v="0.62489849284940802"/>
    <n v="3.4268627027225604E-3"/>
    <n v="0.69592553672339497"/>
    <n v="3.8163658465476501E-3"/>
    <s v="Population"/>
    <n v="1.0847467052215982"/>
    <n v="1.1113922408200338"/>
    <m/>
    <n v="3.0310284619075728E-3"/>
    <n v="3.105482135187116E-3"/>
    <s v="2810025000"/>
    <s v="Miscellaneous Non-Industrial Not Elsewhere Classified"/>
    <s v="Miscellaneous Area Sources"/>
    <s v="Other Combustion"/>
    <s v="Residential Grilling (see 23-02-002-xxx for Commercial)"/>
    <s v="Total"/>
    <x v="1"/>
    <m/>
    <s v="2810025000-51683-VOC"/>
    <m/>
  </r>
  <r>
    <s v="Virginia"/>
    <x v="14"/>
    <x v="0"/>
    <n v="6.6016179999999994E-2"/>
    <n v="6.6016179999999994E-2"/>
    <n v="3.6202421290322577E-4"/>
    <n v="5.4838709677419353E-3"/>
    <n v="8.2504475195631394E-2"/>
    <n v="4.5244389623410762E-4"/>
    <n v="9.3021844557310898E-2"/>
    <n v="5.1011979273364041E-4"/>
    <s v="Population"/>
    <n v="1.1503808026405289"/>
    <n v="1.1782580091214219"/>
    <m/>
    <n v="4.1646570461491858E-4"/>
    <n v="4.2655792834910456E-4"/>
    <s v="2810025000"/>
    <s v="Miscellaneous Non-Industrial Not Elsewhere Classified"/>
    <s v="Miscellaneous Area Sources"/>
    <s v="Other Combustion"/>
    <s v="Residential Grilling (see 23-02-002-xxx for Commercial)"/>
    <s v="Total"/>
    <x v="1"/>
    <m/>
    <s v="2810025000-51685-NOx"/>
    <m/>
  </r>
  <r>
    <s v="Virginia"/>
    <x v="14"/>
    <x v="1"/>
    <n v="0.17816799999999999"/>
    <n v="0.17816799999999999"/>
    <n v="9.7705032258064528E-4"/>
    <n v="5.4838709677419361E-3"/>
    <n v="0.222667493584986"/>
    <n v="1.2210798035305686E-3"/>
    <n v="0.25105233294454499"/>
    <n v="1.3767386000184726E-3"/>
    <s v="Population"/>
    <n v="1.1503808026405289"/>
    <n v="1.1782580091214219"/>
    <m/>
    <n v="1.1239799343105105E-3"/>
    <n v="1.1512173678953142E-3"/>
    <s v="2810025000"/>
    <s v="Miscellaneous Non-Industrial Not Elsewhere Classified"/>
    <s v="Miscellaneous Area Sources"/>
    <s v="Other Combustion"/>
    <s v="Residential Grilling (see 23-02-002-xxx for Commercial)"/>
    <s v="Total"/>
    <x v="1"/>
    <m/>
    <s v="2810025000-51685-VOC"/>
    <m/>
  </r>
  <r>
    <s v="District of Columbia"/>
    <x v="6"/>
    <x v="0"/>
    <n v="0.46619875316462001"/>
    <n v="0.46619875316462001"/>
    <n v="1.2772568579852604E-3"/>
    <n v="2.7397260273972603E-3"/>
    <n v="0.49663579545661701"/>
    <n v="1.3606460149496356E-3"/>
    <n v="0.51086470798022299"/>
    <n v="1.3996293369321177E-3"/>
    <s v="Population"/>
    <n v="1.0682042243864278"/>
    <n v="1.1102535122627881"/>
    <m/>
    <n v="1.3643711713263909E-3"/>
    <n v="1.4180789126398685E-3"/>
    <s v="2810060100"/>
    <s v="Miscellaneous Non-Industrial Not Elsewhere Classified"/>
    <s v="Miscellaneous Area Sources"/>
    <s v="Other Combustion"/>
    <s v="Cremation"/>
    <s v="Humans"/>
    <x v="1"/>
    <m/>
    <s v="2810060100-11001-NOx"/>
    <m/>
  </r>
  <r>
    <s v="District of Columbia"/>
    <x v="6"/>
    <x v="1"/>
    <n v="3.9155455758612998E-2"/>
    <n v="3.9155455758612998E-2"/>
    <n v="1.0727522125647396E-4"/>
    <n v="2.7397260273972603E-3"/>
    <n v="4.1711825235788501E-2"/>
    <n v="1.1427897324873562E-4"/>
    <n v="4.2906893972093102E-2"/>
    <n v="1.1755313417011809E-4"/>
    <s v="Population"/>
    <n v="1.0682042243864278"/>
    <n v="1.1102535122627881"/>
    <m/>
    <n v="1.1459184451815421E-4"/>
    <n v="1.1910269117876792E-4"/>
    <s v="2810060100"/>
    <s v="Miscellaneous Non-Industrial Not Elsewhere Classified"/>
    <s v="Miscellaneous Area Sources"/>
    <s v="Other Combustion"/>
    <s v="Cremation"/>
    <s v="Humans"/>
    <x v="1"/>
    <m/>
    <s v="2810060100-11001-VOC"/>
    <m/>
  </r>
  <r>
    <s v="Maryland"/>
    <x v="7"/>
    <x v="0"/>
    <n v="6.9476633634298096E-2"/>
    <n v="6.9476633634298096E-2"/>
    <n v="1.9034694146383041E-4"/>
    <n v="2.7397260273972603E-3"/>
    <n v="8.02291567335853E-2"/>
    <n v="2.198059088591378E-4"/>
    <n v="8.6617585118881499E-2"/>
    <n v="2.3730845238049725E-4"/>
    <s v="Population"/>
    <n v="1.0426851482954702"/>
    <n v="1.0572281391746758"/>
    <m/>
    <n v="1.9847192888780319E-4"/>
    <n v="2.0124014272139638E-4"/>
    <s v="2810060100"/>
    <s v="Miscellaneous Non-Industrial Not Elsewhere Classified"/>
    <s v="Miscellaneous Area Sources"/>
    <s v="Other Combustion"/>
    <s v="Cremation"/>
    <s v="Humans"/>
    <x v="1"/>
    <m/>
    <s v="2810060100-24009-NOx"/>
    <m/>
  </r>
  <r>
    <s v="Maryland"/>
    <x v="7"/>
    <x v="1"/>
    <n v="5.8352573070230996E-3"/>
    <n v="5.8352573070230996E-3"/>
    <n v="1.5987006320611231E-5"/>
    <n v="2.7397260273972603E-3"/>
    <n v="6.7383485436294998E-3"/>
    <n v="1.8461228886656165E-5"/>
    <n v="7.2749048139277E-3"/>
    <n v="1.9931246065555341E-5"/>
    <s v="Population"/>
    <n v="1.0426851482954702"/>
    <n v="1.0572281391746758"/>
    <m/>
    <n v="1.6669414056207143E-5"/>
    <n v="1.6901912943313594E-5"/>
    <s v="2810060100"/>
    <s v="Miscellaneous Non-Industrial Not Elsewhere Classified"/>
    <s v="Miscellaneous Area Sources"/>
    <s v="Other Combustion"/>
    <s v="Cremation"/>
    <s v="Humans"/>
    <x v="1"/>
    <m/>
    <s v="2810060100-24009-VOC"/>
    <m/>
  </r>
  <r>
    <s v="Maryland"/>
    <x v="0"/>
    <x v="0"/>
    <n v="0.119987223376782"/>
    <n v="0.119987223376782"/>
    <n v="3.2873211884049862E-4"/>
    <n v="2.7397260273972603E-3"/>
    <n v="0.13949258303446799"/>
    <n v="3.8217146036840545E-4"/>
    <n v="0.151173078148928"/>
    <n v="4.1417281684637806E-4"/>
    <s v="Population"/>
    <n v="1.1538180515174046"/>
    <n v="1.2191456407227705"/>
    <m/>
    <n v="3.79297052831732E-4"/>
    <n v="4.0077232964995363E-4"/>
    <s v="2810060100"/>
    <s v="Miscellaneous Non-Industrial Not Elsewhere Classified"/>
    <s v="Miscellaneous Area Sources"/>
    <s v="Other Combustion"/>
    <s v="Cremation"/>
    <s v="Humans"/>
    <x v="1"/>
    <m/>
    <s v="2810060100-24017-NOx"/>
    <m/>
  </r>
  <r>
    <s v="Maryland"/>
    <x v="0"/>
    <x v="1"/>
    <n v="1.007757792351E-2"/>
    <n v="1.007757792351E-2"/>
    <n v="2.7609802530164383E-5"/>
    <n v="2.7397260273972603E-3"/>
    <n v="1.1715808864642499E-2"/>
    <n v="3.2098106478472601E-5"/>
    <n v="1.2696839147604499E-2"/>
    <n v="3.4785860678368493E-5"/>
    <s v="Population"/>
    <n v="1.1538180515174046"/>
    <n v="1.2191456407227705"/>
    <m/>
    <n v="3.1856688558134576E-5"/>
    <n v="3.366037039586643E-5"/>
    <s v="2810060100"/>
    <s v="Miscellaneous Non-Industrial Not Elsewhere Classified"/>
    <s v="Miscellaneous Area Sources"/>
    <s v="Other Combustion"/>
    <s v="Cremation"/>
    <s v="Humans"/>
    <x v="1"/>
    <m/>
    <s v="2810060100-24017-VOC"/>
    <m/>
  </r>
  <r>
    <s v="Maryland"/>
    <x v="1"/>
    <x v="0"/>
    <n v="0.18109621250350799"/>
    <n v="0.18109621250350799"/>
    <n v="4.9615400685892603E-4"/>
    <n v="2.7397260273972603E-3"/>
    <n v="0.208067889874433"/>
    <n v="5.7004901335461103E-4"/>
    <n v="0.22400119914831701"/>
    <n v="6.1370191547484114E-4"/>
    <s v="Population"/>
    <n v="1.1642434590518702"/>
    <n v="1.2562187972033161"/>
    <m/>
    <n v="5.7764405716788142E-4"/>
    <n v="6.2327798972392585E-4"/>
    <s v="2810060100"/>
    <s v="Miscellaneous Non-Industrial Not Elsewhere Classified"/>
    <s v="Miscellaneous Area Sources"/>
    <s v="Other Combustion"/>
    <s v="Cremation"/>
    <s v="Humans"/>
    <x v="1"/>
    <m/>
    <s v="2810060100-24021-NOx"/>
    <m/>
  </r>
  <r>
    <s v="Maryland"/>
    <x v="1"/>
    <x v="1"/>
    <n v="1.5210045855086E-2"/>
    <n v="1.5210045855086E-2"/>
    <n v="4.1671358507084935E-5"/>
    <n v="2.7397260273972603E-3"/>
    <n v="1.7475363522027301E-2"/>
    <n v="4.7877708279526848E-5"/>
    <n v="1.8813582368952898E-2"/>
    <n v="5.1544061284802462E-5"/>
    <s v="Population"/>
    <n v="1.1642434590518702"/>
    <n v="1.2562187972033161"/>
    <m/>
    <n v="4.8515606571679141E-5"/>
    <n v="5.234834386159841E-5"/>
    <s v="2810060100"/>
    <s v="Miscellaneous Non-Industrial Not Elsewhere Classified"/>
    <s v="Miscellaneous Area Sources"/>
    <s v="Other Combustion"/>
    <s v="Cremation"/>
    <s v="Humans"/>
    <x v="1"/>
    <m/>
    <s v="2810060100-24021-VOC"/>
    <m/>
  </r>
  <r>
    <s v="Maryland"/>
    <x v="8"/>
    <x v="0"/>
    <n v="0.564194604670192"/>
    <n v="0.564194604670192"/>
    <n v="1.545738642932033E-3"/>
    <n v="2.7397260273972603E-3"/>
    <n v="0.62451839035486101"/>
    <n v="1.7110092886434549E-3"/>
    <n v="0.65754920279000595"/>
    <n v="1.8015046651780986E-3"/>
    <s v="Population"/>
    <n v="1.0583627788491754"/>
    <n v="1.0918242125602675"/>
    <m/>
    <n v="1.6359522455080997E-3"/>
    <n v="1.6876748766432434E-3"/>
    <s v="2810060100"/>
    <s v="Miscellaneous Non-Industrial Not Elsewhere Classified"/>
    <s v="Miscellaneous Area Sources"/>
    <s v="Other Combustion"/>
    <s v="Cremation"/>
    <s v="Humans"/>
    <x v="1"/>
    <m/>
    <s v="2810060100-24031-NOx"/>
    <m/>
  </r>
  <r>
    <s v="Maryland"/>
    <x v="8"/>
    <x v="1"/>
    <n v="4.73860100709948E-2"/>
    <n v="4.73860100709948E-2"/>
    <n v="1.2982468512601314E-4"/>
    <n v="2.7397260273972603E-3"/>
    <n v="5.2452530545158603E-2"/>
    <n v="1.4370556313742083E-4"/>
    <n v="5.5226747805920698E-2"/>
    <n v="1.5130615837238547E-4"/>
    <s v="Population"/>
    <n v="1.0583627788491754"/>
    <n v="1.0918242125602675"/>
    <m/>
    <n v="1.3740161451318648E-4"/>
    <n v="1.4174573460859399E-4"/>
    <s v="2810060100"/>
    <s v="Miscellaneous Non-Industrial Not Elsewhere Classified"/>
    <s v="Miscellaneous Area Sources"/>
    <s v="Other Combustion"/>
    <s v="Cremation"/>
    <s v="Humans"/>
    <x v="1"/>
    <m/>
    <s v="2810060100-24031-VOC"/>
    <m/>
  </r>
  <r>
    <s v="Maryland"/>
    <x v="2"/>
    <x v="0"/>
    <n v="0.61628524019894304"/>
    <n v="0.61628524019894315"/>
    <n v="1.6884527128738168E-3"/>
    <n v="2.7397260273972603E-3"/>
    <n v="0.66412127983827196"/>
    <n v="1.819510355721293E-3"/>
    <n v="0.68828320737093895"/>
    <n v="1.8857074174546272E-3"/>
    <s v="Population"/>
    <n v="1.0745673584180946"/>
    <n v="1.1211792575445925"/>
    <m/>
    <n v="1.814356171486683E-3"/>
    <n v="1.8930581590190189E-3"/>
    <s v="2810060100"/>
    <s v="Miscellaneous Non-Industrial Not Elsewhere Classified"/>
    <s v="Miscellaneous Area Sources"/>
    <s v="Other Combustion"/>
    <s v="Cremation"/>
    <s v="Humans"/>
    <x v="1"/>
    <m/>
    <s v="2810060100-24033-NOx"/>
    <m/>
  </r>
  <r>
    <s v="Maryland"/>
    <x v="2"/>
    <x v="1"/>
    <n v="5.1761040426522902E-2"/>
    <n v="5.1761040426522902E-2"/>
    <n v="1.4181106966170657E-4"/>
    <n v="2.7397260273972599E-3"/>
    <n v="5.5778730645449498E-2"/>
    <n v="1.5281844012451915E-4"/>
    <n v="5.7808061264169701E-2"/>
    <n v="1.5837825003882106E-4"/>
    <s v="Population"/>
    <n v="1.0745673584180946"/>
    <n v="1.1211792575445925"/>
    <m/>
    <n v="1.5238554652082442E-4"/>
    <n v="1.5899562979491665E-4"/>
    <s v="2810060100"/>
    <s v="Miscellaneous Non-Industrial Not Elsewhere Classified"/>
    <s v="Miscellaneous Area Sources"/>
    <s v="Other Combustion"/>
    <s v="Cremation"/>
    <s v="Humans"/>
    <x v="1"/>
    <m/>
    <s v="2810060100-24033-VOC"/>
    <m/>
  </r>
  <r>
    <s v="Virginia"/>
    <x v="3"/>
    <x v="0"/>
    <n v="8.7297578698337194E-2"/>
    <n v="8.7297578698337194E-2"/>
    <n v="2.3917144848859505E-4"/>
    <n v="2.7397260273972603E-3"/>
    <n v="9.2384702194656401E-2"/>
    <n v="2.5310877313604492E-4"/>
    <n v="9.4691293018085501E-2"/>
    <n v="2.5942820004954932E-4"/>
    <s v="Population"/>
    <n v="1.0984649785709848"/>
    <n v="1.1504470071844137"/>
    <m/>
    <n v="2.6272146003881595E-4"/>
    <n v="2.7515407711766534E-4"/>
    <s v="2810060100"/>
    <s v="Miscellaneous Non-Industrial Not Elsewhere Classified"/>
    <s v="Miscellaneous Area Sources"/>
    <s v="Other Combustion"/>
    <s v="Cremation"/>
    <s v="Humans"/>
    <x v="1"/>
    <m/>
    <s v="2810060100-51013-NOx"/>
    <m/>
  </r>
  <r>
    <s v="Virginia"/>
    <x v="3"/>
    <x v="1"/>
    <n v="7.3320161374128999E-3"/>
    <n v="7.3320161374128999E-3"/>
    <n v="2.008771544496685E-5"/>
    <n v="2.7397260273972603E-3"/>
    <n v="7.7592773756301999E-3"/>
    <n v="2.1258294179808767E-5"/>
    <n v="7.9530050985746007E-3"/>
    <n v="2.1789055064587948E-5"/>
    <s v="Population"/>
    <n v="1.0984649785709848"/>
    <n v="1.1504470071844137"/>
    <m/>
    <n v="2.206565191579555E-5"/>
    <n v="2.3109852114834234E-5"/>
    <s v="2810060100"/>
    <s v="Miscellaneous Non-Industrial Not Elsewhere Classified"/>
    <s v="Miscellaneous Area Sources"/>
    <s v="Other Combustion"/>
    <s v="Cremation"/>
    <s v="Humans"/>
    <x v="1"/>
    <m/>
    <s v="2810060100-51013-VOC"/>
    <m/>
  </r>
  <r>
    <s v="Virginia"/>
    <x v="9"/>
    <x v="0"/>
    <n v="0.46241769784050202"/>
    <n v="0.46241769784050202"/>
    <n v="1.2668978023027452E-3"/>
    <n v="2.7397260273972603E-3"/>
    <n v="0.54551024254241398"/>
    <n v="1.4945486097052438E-3"/>
    <n v="0.59682710773095404"/>
    <n v="1.6351427609067235E-3"/>
    <s v="Population"/>
    <n v="1.0657729164323093"/>
    <n v="1.0960498584059377"/>
    <m/>
    <n v="1.3502253655818799E-3"/>
    <n v="1.3885831568287176E-3"/>
    <s v="2810060100"/>
    <s v="Miscellaneous Non-Industrial Not Elsewhere Classified"/>
    <s v="Miscellaneous Area Sources"/>
    <s v="Other Combustion"/>
    <s v="Cremation"/>
    <s v="Humans"/>
    <x v="1"/>
    <m/>
    <s v="2810060100-51059-NOx"/>
    <m/>
  </r>
  <r>
    <s v="Virginia"/>
    <x v="9"/>
    <x v="1"/>
    <n v="3.8837895635192098E-2"/>
    <n v="3.8837895635192098E-2"/>
    <n v="1.0640519352107424E-4"/>
    <n v="2.7397260273972603E-3"/>
    <n v="4.5816736614389397E-2"/>
    <n v="1.2552530579284767E-4"/>
    <n v="5.0126777220156203E-2"/>
    <n v="1.3733363621960603E-4"/>
    <s v="Population"/>
    <n v="1.0657729164323093"/>
    <n v="1.0960498584059377"/>
    <m/>
    <n v="1.1340377342249956E-4"/>
    <n v="1.1662539729242982E-4"/>
    <s v="2810060100"/>
    <s v="Miscellaneous Non-Industrial Not Elsewhere Classified"/>
    <s v="Miscellaneous Area Sources"/>
    <s v="Other Combustion"/>
    <s v="Cremation"/>
    <s v="Humans"/>
    <x v="1"/>
    <m/>
    <s v="2810060100-51059-VOC"/>
    <m/>
  </r>
  <r>
    <s v="Virginia"/>
    <x v="4"/>
    <x v="0"/>
    <n v="0.14875933574206601"/>
    <n v="0.14875933574206601"/>
    <n v="4.0755982395086581E-4"/>
    <n v="2.7397260273972603E-3"/>
    <n v="0.198274375281664"/>
    <n v="5.4321746652510688E-4"/>
    <n v="0.23338594171218599"/>
    <n v="6.3941353893749589E-4"/>
    <s v="Population"/>
    <n v="1.1551127564124075"/>
    <n v="1.1978534058610257"/>
    <m/>
    <n v="4.7077755164684016E-4"/>
    <n v="4.8819692321166465E-4"/>
    <s v="2810060100"/>
    <s v="Miscellaneous Non-Industrial Not Elsewhere Classified"/>
    <s v="Miscellaneous Area Sources"/>
    <s v="Other Combustion"/>
    <s v="Cremation"/>
    <s v="Humans"/>
    <x v="1"/>
    <m/>
    <s v="2810060100-51107-NOx"/>
    <m/>
  </r>
  <r>
    <s v="Virginia"/>
    <x v="4"/>
    <x v="1"/>
    <n v="1.24941144494259E-2"/>
    <n v="1.24941144494259E-2"/>
    <n v="3.4230450546372328E-5"/>
    <n v="2.7397260273972603E-3"/>
    <n v="1.66528219879447E-2"/>
    <n v="4.5624169829985479E-5"/>
    <n v="1.96017994574475E-2"/>
    <n v="5.3703560157390413E-5"/>
    <s v="Population"/>
    <n v="1.1551127564124075"/>
    <n v="1.1978534058610257"/>
    <m/>
    <n v="3.9540030083858742E-5"/>
    <n v="4.1003061771129505E-5"/>
    <s v="2810060100"/>
    <s v="Miscellaneous Non-Industrial Not Elsewhere Classified"/>
    <s v="Miscellaneous Area Sources"/>
    <s v="Other Combustion"/>
    <s v="Cremation"/>
    <s v="Humans"/>
    <x v="1"/>
    <m/>
    <s v="2810060100-51107-VOC"/>
    <m/>
  </r>
  <r>
    <s v="Virginia"/>
    <x v="10"/>
    <x v="0"/>
    <n v="0.19723143180039501"/>
    <n v="0.19723143180039501"/>
    <n v="5.4036008712436993E-4"/>
    <n v="2.7397260273972603E-3"/>
    <n v="0.236160144501216"/>
    <n v="6.4701409452387951E-4"/>
    <n v="0.26087563658756202"/>
    <n v="7.1472777147277267E-4"/>
    <s v="Population"/>
    <n v="1.0943166406241815"/>
    <n v="1.1237955518522129"/>
    <m/>
    <n v="5.9132503526933061E-4"/>
    <n v="6.072542623088412E-4"/>
    <s v="2810060100"/>
    <s v="Miscellaneous Non-Industrial Not Elsewhere Classified"/>
    <s v="Miscellaneous Area Sources"/>
    <s v="Other Combustion"/>
    <s v="Cremation"/>
    <s v="Humans"/>
    <x v="1"/>
    <m/>
    <s v="2810060100-51153-NOx"/>
    <m/>
  </r>
  <r>
    <s v="Virginia"/>
    <x v="10"/>
    <x v="1"/>
    <n v="1.6565226662415E-2"/>
    <n v="1.6565226662415E-2"/>
    <n v="4.5384182636753422E-5"/>
    <n v="2.7397260273972603E-3"/>
    <n v="1.9834801616460701E-2"/>
    <n v="5.4341922236878634E-5"/>
    <n v="2.1910625559663499E-2"/>
    <n v="6.0029111122365748E-5"/>
    <s v="Population"/>
    <n v="1.0943166406241815"/>
    <n v="1.1237955518522129"/>
    <m/>
    <n v="4.9664666280526314E-5"/>
    <n v="5.1002542571631934E-5"/>
    <s v="2810060100"/>
    <s v="Miscellaneous Non-Industrial Not Elsewhere Classified"/>
    <s v="Miscellaneous Area Sources"/>
    <s v="Other Combustion"/>
    <s v="Cremation"/>
    <s v="Humans"/>
    <x v="1"/>
    <m/>
    <s v="2810060100-51153-VOC"/>
    <m/>
  </r>
  <r>
    <s v="Virginia"/>
    <x v="11"/>
    <x v="0"/>
    <n v="6.8472631870804199E-2"/>
    <n v="6.8472631870804199E-2"/>
    <n v="1.8759625170083343E-4"/>
    <n v="2.7397260273972603E-3"/>
    <n v="7.3431054350023894E-2"/>
    <n v="2.0118097082198326E-4"/>
    <n v="7.5905521925755601E-2"/>
    <n v="2.0796033404316602E-4"/>
    <s v="Population"/>
    <n v="1.2512671881942732"/>
    <n v="1.365491025746405"/>
    <m/>
    <n v="2.3473303438148699E-4"/>
    <n v="2.5616099816115184E-4"/>
    <s v="2810060100"/>
    <s v="Miscellaneous Non-Industrial Not Elsewhere Classified"/>
    <s v="Miscellaneous Area Sources"/>
    <s v="Other Combustion"/>
    <s v="Cremation"/>
    <s v="Humans"/>
    <x v="1"/>
    <m/>
    <s v="2810060100-51510-NOx"/>
    <m/>
  </r>
  <r>
    <s v="Virginia"/>
    <x v="11"/>
    <x v="1"/>
    <n v="5.7509319835538E-3"/>
    <n v="5.7509319835538E-3"/>
    <n v="1.57559780371337E-5"/>
    <n v="2.7397260273972607E-3"/>
    <n v="6.1673837781557996E-3"/>
    <n v="1.6896941857961098E-5"/>
    <n v="6.3752112609725001E-3"/>
    <n v="1.7466332221842469E-5"/>
    <s v="Population"/>
    <n v="1.2512671881942732"/>
    <n v="1.365491025746405"/>
    <m/>
    <n v="1.9714938335775008E-5"/>
    <n v="2.1514646611563526E-5"/>
    <s v="2810060100"/>
    <s v="Miscellaneous Non-Industrial Not Elsewhere Classified"/>
    <s v="Miscellaneous Area Sources"/>
    <s v="Other Combustion"/>
    <s v="Cremation"/>
    <s v="Humans"/>
    <x v="1"/>
    <m/>
    <s v="2810060100-51510-VOC"/>
    <m/>
  </r>
  <r>
    <s v="Virginia"/>
    <x v="12"/>
    <x v="0"/>
    <n v="2.07736709108804E-2"/>
    <n v="2.07736709108804E-2"/>
    <n v="5.6914166879124381E-5"/>
    <n v="2.7397260273972603E-3"/>
    <n v="2.4279040870322399E-2"/>
    <n v="6.6517920192664105E-5"/>
    <n v="2.6312140102653699E-2"/>
    <n v="7.2088055075763562E-5"/>
    <s v="Population"/>
    <n v="1.3017014531456192"/>
    <n v="1.3683228310181388"/>
    <m/>
    <n v="7.4085253731128481E-5"/>
    <n v="7.7876953949082269E-5"/>
    <s v="2810060100"/>
    <s v="Miscellaneous Non-Industrial Not Elsewhere Classified"/>
    <s v="Miscellaneous Area Sources"/>
    <s v="Other Combustion"/>
    <s v="Cremation"/>
    <s v="Humans"/>
    <x v="1"/>
    <m/>
    <s v="2810060100-51600-NOx"/>
    <m/>
  </r>
  <r>
    <s v="Virginia"/>
    <x v="12"/>
    <x v="1"/>
    <n v="1.7447548510164999E-3"/>
    <n v="1.7447548510164999E-3"/>
    <n v="4.7801502767575338E-6"/>
    <n v="2.7397260273972603E-3"/>
    <n v="2.0391665256590001E-3"/>
    <n v="5.5867576045452059E-6"/>
    <n v="2.2099240082159E-3"/>
    <n v="6.0545863238791779E-6"/>
    <s v="Population"/>
    <n v="1.3017014531456192"/>
    <n v="1.3683228310181388"/>
    <m/>
    <n v="6.2223285615097159E-6"/>
    <n v="6.5407887593850083E-6"/>
    <s v="2810060100"/>
    <s v="Miscellaneous Non-Industrial Not Elsewhere Classified"/>
    <s v="Miscellaneous Area Sources"/>
    <s v="Other Combustion"/>
    <s v="Cremation"/>
    <s v="Humans"/>
    <x v="1"/>
    <m/>
    <s v="2810060100-51600-VOC"/>
    <m/>
  </r>
  <r>
    <s v="Virginia"/>
    <x v="13"/>
    <x v="0"/>
    <n v="7.9582243000000004E-3"/>
    <n v="7.9582243000000004E-3"/>
    <n v="2.1803354246575343E-5"/>
    <n v="2.7397260273972603E-3"/>
    <n v="8.6571907768123995E-3"/>
    <n v="2.3718330895376436E-5"/>
    <n v="9.0464738520112994E-3"/>
    <n v="2.4784859868524109E-5"/>
    <s v="Population"/>
    <n v="1.2441146639619922"/>
    <n v="1.3379063684407195"/>
    <m/>
    <n v="2.7125872741722358E-5"/>
    <n v="2.9170846499862156E-5"/>
    <s v="2810060100"/>
    <s v="Miscellaneous Non-Industrial Not Elsewhere Classified"/>
    <s v="Miscellaneous Area Sources"/>
    <s v="Other Combustion"/>
    <s v="Cremation"/>
    <s v="Humans"/>
    <x v="1"/>
    <m/>
    <s v="2810060100-51610-NOx"/>
    <m/>
  </r>
  <r>
    <s v="Virginia"/>
    <x v="13"/>
    <x v="1"/>
    <n v="6.6840137000000004E-4"/>
    <n v="6.6840137000000004E-4"/>
    <n v="1.8312366301369864E-6"/>
    <n v="2.7397260273972603E-3"/>
    <n v="7.2710669584579997E-4"/>
    <n v="1.9920731393035614E-6"/>
    <n v="7.598020976053E-4"/>
    <n v="2.0816495824802738E-6"/>
    <s v="Population"/>
    <n v="1.2441146639619922"/>
    <n v="1.3379063684407195"/>
    <m/>
    <n v="2.278268344737768E-6"/>
    <n v="2.4500231495821965E-6"/>
    <s v="2810060100"/>
    <s v="Miscellaneous Non-Industrial Not Elsewhere Classified"/>
    <s v="Miscellaneous Area Sources"/>
    <s v="Other Combustion"/>
    <s v="Cremation"/>
    <s v="Humans"/>
    <x v="1"/>
    <m/>
    <s v="2810060100-51610-VOC"/>
    <m/>
  </r>
  <r>
    <s v="Virginia"/>
    <x v="5"/>
    <x v="0"/>
    <n v="2.05468264261165E-2"/>
    <n v="2.05468264261165E-2"/>
    <n v="5.6292675140045204E-5"/>
    <n v="2.7397260273972603E-3"/>
    <n v="2.5198795503980801E-2"/>
    <n v="6.9037795901317261E-5"/>
    <n v="2.80629341990059E-2"/>
    <n v="7.6884751230153148E-5"/>
    <s v="Population"/>
    <n v="1.0847467052215982"/>
    <n v="1.1113922408200338"/>
    <m/>
    <n v="6.1063293886273805E-5"/>
    <n v="6.2563242365649052E-5"/>
    <s v="2810060100"/>
    <s v="Miscellaneous Non-Industrial Not Elsewhere Classified"/>
    <s v="Miscellaneous Area Sources"/>
    <s v="Other Combustion"/>
    <s v="Cremation"/>
    <s v="Humans"/>
    <x v="1"/>
    <m/>
    <s v="2810060100-51683-NOx"/>
    <m/>
  </r>
  <r>
    <s v="Virginia"/>
    <x v="5"/>
    <x v="1"/>
    <n v="1.7257026505463999E-3"/>
    <n v="1.7257026505463999E-3"/>
    <n v="4.7279524672504108E-6"/>
    <n v="2.7397260273972603E-3"/>
    <n v="2.1164158050471999E-3"/>
    <n v="5.7983994658827391E-6"/>
    <n v="2.3569712871947999E-3"/>
    <n v="6.4574555813556159E-6"/>
    <s v="Population"/>
    <n v="1.0847467052215982"/>
    <n v="1.1113922408200338"/>
    <m/>
    <n v="5.1286308612942096E-6"/>
    <n v="5.2546096870680419E-6"/>
    <s v="2810060100"/>
    <s v="Miscellaneous Non-Industrial Not Elsewhere Classified"/>
    <s v="Miscellaneous Area Sources"/>
    <s v="Other Combustion"/>
    <s v="Cremation"/>
    <s v="Humans"/>
    <x v="1"/>
    <m/>
    <s v="2810060100-51683-VOC"/>
    <m/>
  </r>
  <r>
    <s v="Virginia"/>
    <x v="14"/>
    <x v="0"/>
    <n v="1.26973938E-3"/>
    <n v="1.26973938E-3"/>
    <n v="3.47873802739726E-6"/>
    <n v="2.7397260273972599E-3"/>
    <n v="1.5868712970384001E-3"/>
    <n v="4.3475925946257529E-6"/>
    <n v="1.7891598580023001E-3"/>
    <n v="4.9018078301432875E-6"/>
    <s v="Population"/>
    <n v="1.1503808026405289"/>
    <n v="1.1782580091214219"/>
    <m/>
    <n v="4.0018734441333903E-6"/>
    <n v="4.0988509424160778E-6"/>
    <s v="2810060100"/>
    <s v="Miscellaneous Non-Industrial Not Elsewhere Classified"/>
    <s v="Miscellaneous Area Sources"/>
    <s v="Other Combustion"/>
    <s v="Cremation"/>
    <s v="Humans"/>
    <x v="1"/>
    <m/>
    <s v="2810060100-51685-NOx"/>
    <m/>
  </r>
  <r>
    <s v="Maryland"/>
    <x v="7"/>
    <x v="1"/>
    <n v="2.8197909999999999"/>
    <n v="2.82"/>
    <n v="0"/>
    <n v="0"/>
    <n v="2.8197909999999999"/>
    <n v="0"/>
    <n v="2.8197909999999999"/>
    <n v="0"/>
    <s v="No Growth"/>
    <n v="1"/>
    <n v="1"/>
    <m/>
    <n v="0"/>
    <n v="0"/>
    <s v="2811015001"/>
    <s v="Fires - Prescribed Fires"/>
    <s v="Miscellaneous Area Sources"/>
    <s v="Other Combustion - as Event"/>
    <s v="Prescribed Forest Burning"/>
    <s v="Smoldering"/>
    <x v="1"/>
    <m/>
    <s v="2811015001-24009-VOC"/>
    <m/>
  </r>
  <r>
    <s v="Maryland"/>
    <x v="0"/>
    <x v="0"/>
    <n v="4.8700000000000002E-4"/>
    <n v="5.0000000000000001E-4"/>
    <n v="1E-4"/>
    <n v="0.2"/>
    <n v="4.8700000000000002E-4"/>
    <n v="9.7400000000000009E-5"/>
    <n v="4.8700000000000002E-4"/>
    <n v="9.7400000000000009E-5"/>
    <s v="No Growth"/>
    <n v="1"/>
    <n v="1"/>
    <m/>
    <n v="1E-4"/>
    <n v="1E-4"/>
    <s v="2811015001"/>
    <s v="Fires - Prescribed Fires"/>
    <s v="Miscellaneous Area Sources"/>
    <s v="Other Combustion - as Event"/>
    <s v="Prescribed Forest Burning"/>
    <s v="Smoldering"/>
    <x v="1"/>
    <m/>
    <s v="2811015001-24017-NOx"/>
    <m/>
  </r>
  <r>
    <s v="District of Columbia"/>
    <x v="6"/>
    <x v="0"/>
    <n v="85.326430889999997"/>
    <n v="85.326430889914704"/>
    <n v="0.23479268411086901"/>
    <n v="2.7516993464052264E-3"/>
    <n v="85.582410182670003"/>
    <n v="0.23549706216343705"/>
    <n v="91.555260344969994"/>
    <n v="0.25193255005121429"/>
    <s v="Employment"/>
    <n v="1.1125759036334977"/>
    <n v="1.1554041707984846"/>
    <m/>
    <n v="0.26122468269118448"/>
    <n v="0.27128044649466915"/>
    <s v="2285002006"/>
    <s v="Mobile - Locomotives"/>
    <s v="Mobile Sources"/>
    <s v="Railroad Equipment"/>
    <s v="Diesel"/>
    <s v="Line Haul Locomotives: Class I Operations"/>
    <x v="2"/>
    <m/>
    <s v="2285002006-11001-NOx"/>
    <m/>
  </r>
  <r>
    <s v="Maryland"/>
    <x v="0"/>
    <x v="0"/>
    <n v="1.7039937000000001"/>
    <n v="1.7039936999982901"/>
    <n v="4.6888783505639299E-3"/>
    <n v="2.7516993464052333E-3"/>
    <n v="1.7091056811000001"/>
    <n v="4.7029449856203411E-3"/>
    <n v="1.8283852401"/>
    <n v="5.0311664701601453E-3"/>
    <s v="EPA EMP"/>
    <e v="#N/A"/>
    <e v="#N/A"/>
    <m/>
    <n v="4.7029449856203411E-3"/>
    <n v="5.0311664701601453E-3"/>
    <s v="2285002006"/>
    <s v="Mobile - Locomotives"/>
    <s v="Mobile Sources"/>
    <s v="Railroad Equipment"/>
    <s v="Diesel"/>
    <s v="Line Haul Locomotives: Class I Operations"/>
    <x v="2"/>
    <m/>
    <s v="2285002006-24017-NOx"/>
    <m/>
  </r>
  <r>
    <s v="Maryland"/>
    <x v="1"/>
    <x v="0"/>
    <n v="185.04472179999999"/>
    <n v="185.04472179981499"/>
    <n v="0.509187440032287"/>
    <n v="2.7516993464052216E-3"/>
    <n v="185.5998559654"/>
    <n v="0.51071500235289446"/>
    <n v="198.55298649139999"/>
    <n v="0.54635812315519017"/>
    <s v="EPA EMP"/>
    <e v="#N/A"/>
    <e v="#N/A"/>
    <m/>
    <n v="0.51071500235289446"/>
    <n v="0.54635812315519017"/>
    <s v="2285002006"/>
    <s v="Mobile - Locomotives"/>
    <s v="Mobile Sources"/>
    <s v="Railroad Equipment"/>
    <s v="Diesel"/>
    <s v="Line Haul Locomotives: Class I Operations"/>
    <x v="2"/>
    <m/>
    <s v="2285002006-24021-NOx"/>
    <m/>
  </r>
  <r>
    <s v="Maryland"/>
    <x v="8"/>
    <x v="0"/>
    <n v="159.67340239999999"/>
    <n v="159.67340239983901"/>
    <n v="0.43937319702194"/>
    <n v="2.7516993464052533E-3"/>
    <n v="160.15242260720001"/>
    <n v="0.44069131661345018"/>
    <n v="171.32956077520001"/>
    <n v="0.47144744040501696"/>
    <s v="EPA EMP"/>
    <e v="#N/A"/>
    <e v="#N/A"/>
    <m/>
    <n v="0.44069131661345018"/>
    <n v="0.47144744040501696"/>
    <s v="2285002006"/>
    <s v="Mobile - Locomotives"/>
    <s v="Mobile Sources"/>
    <s v="Railroad Equipment"/>
    <s v="Diesel"/>
    <s v="Line Haul Locomotives: Class I Operations"/>
    <x v="2"/>
    <m/>
    <s v="2285002006-24031-NOx"/>
    <m/>
  </r>
  <r>
    <s v="Maryland"/>
    <x v="2"/>
    <x v="0"/>
    <n v="87.013839509999997"/>
    <n v="87.013839509913097"/>
    <n v="0.23943592530763599"/>
    <n v="2.7516993464052134E-3"/>
    <n v="87.274881028530004"/>
    <n v="0.24015423308379877"/>
    <n v="93.365849794230002"/>
    <n v="0.25691474785535001"/>
    <s v="EPA EMP"/>
    <e v="#N/A"/>
    <e v="#N/A"/>
    <m/>
    <n v="0.24015423308379877"/>
    <n v="0.25691474785535001"/>
    <s v="2285002006"/>
    <s v="Mobile - Locomotives"/>
    <s v="Mobile Sources"/>
    <s v="Railroad Equipment"/>
    <s v="Diesel"/>
    <s v="Line Haul Locomotives: Class I Operations"/>
    <x v="2"/>
    <m/>
    <s v="2285002006-24033-NOx"/>
    <m/>
  </r>
  <r>
    <s v="Virginia"/>
    <x v="11"/>
    <x v="0"/>
    <n v="32.612917080000003"/>
    <n v="32.612917079967502"/>
    <n v="8.9740942613314195E-2"/>
    <n v="2.7516993464052194E-3"/>
    <n v="32.71075583124"/>
    <n v="9.0010165441243822E-2"/>
    <n v="34.993660026839997"/>
    <n v="9.6292031424182079E-2"/>
    <s v="Employment"/>
    <n v="1.0072672441829524"/>
    <n v="1.0751618720988678"/>
    <m/>
    <n v="9.0393111956493466E-2"/>
    <n v="9.6486039864047954E-2"/>
    <s v="2285002006"/>
    <s v="Mobile - Locomotives"/>
    <s v="Mobile Sources"/>
    <s v="Railroad Equipment"/>
    <s v="Diesel"/>
    <s v="Line Haul Locomotives: Class I Operations"/>
    <x v="2"/>
    <m/>
    <s v="2285002006-51510-NOx"/>
    <m/>
  </r>
  <r>
    <s v="Virginia"/>
    <x v="3"/>
    <x v="0"/>
    <n v="11.09444639"/>
    <n v="11.094446389988899"/>
    <n v="3.0528580880060299E-2"/>
    <n v="2.7516993464052281E-3"/>
    <n v="11.127729729169999"/>
    <n v="3.0620166622731114E-2"/>
    <n v="11.904340976469999"/>
    <n v="3.2757167284337474E-2"/>
    <s v="Employment"/>
    <n v="1.1056036674427163"/>
    <n v="1.1792000057596272"/>
    <m/>
    <n v="3.3752510982816251E-2"/>
    <n v="3.5999302749600351E-2"/>
    <s v="2285002006"/>
    <s v="Mobile - Locomotives"/>
    <s v="Mobile Sources"/>
    <s v="Railroad Equipment"/>
    <s v="Diesel"/>
    <s v="Line Haul Locomotives: Class I Operations"/>
    <x v="2"/>
    <m/>
    <s v="2285002006-51013-NOx"/>
    <m/>
  </r>
  <r>
    <s v="Virginia"/>
    <x v="9"/>
    <x v="0"/>
    <n v="82.538800539999997"/>
    <n v="82.538800539917304"/>
    <n v="0.22712196349876199"/>
    <n v="2.7516993464052285E-3"/>
    <n v="82.786416941620004"/>
    <n v="0.2278033293894865"/>
    <n v="88.564132979419995"/>
    <n v="0.24370186683441575"/>
    <s v="Employment"/>
    <n v="1.1407331378648504"/>
    <n v="1.1888354812229924"/>
    <m/>
    <n v="0.25908555009996881"/>
    <n v="0.27001064877236164"/>
    <s v="2285002006"/>
    <s v="Mobile - Locomotives"/>
    <s v="Mobile Sources"/>
    <s v="Railroad Equipment"/>
    <s v="Diesel"/>
    <s v="Line Haul Locomotives: Class I Operations"/>
    <x v="2"/>
    <m/>
    <s v="2285002006-51059-NOx"/>
    <m/>
  </r>
  <r>
    <s v="Virginia"/>
    <x v="5"/>
    <x v="0"/>
    <n v="7.0201376560000002"/>
    <n v="7.02013765599298"/>
    <n v="1.9317308199670601E-2"/>
    <n v="2.7516993464052264E-3"/>
    <n v="7.0411980689679998"/>
    <n v="1.9375260124288987E-2"/>
    <n v="7.532607704888"/>
    <n v="2.0727471698267282E-2"/>
    <s v="Employment"/>
    <n v="1.0626817271189477"/>
    <n v="1.0893103528916537"/>
    <m/>
    <n v="2.0528150440914966E-2"/>
    <n v="2.1042543811900016E-2"/>
    <s v="2285002006"/>
    <s v="Mobile - Locomotives"/>
    <s v="Mobile Sources"/>
    <s v="Railroad Equipment"/>
    <s v="Diesel"/>
    <s v="Line Haul Locomotives: Class I Operations"/>
    <x v="2"/>
    <m/>
    <s v="2285002006-51683-NOx"/>
    <m/>
  </r>
  <r>
    <s v="Virginia"/>
    <x v="14"/>
    <x v="0"/>
    <n v="0.67940838199999998"/>
    <n v="0.67940838199931897"/>
    <n v="1.86952760068976E-3"/>
    <n v="2.751699346405229E-3"/>
    <n v="0.68144660714600003"/>
    <n v="1.8751361834937091E-3"/>
    <n v="0.72900519388600005"/>
    <n v="2.0060031155421237E-3"/>
    <s v="Employment"/>
    <n v="1.1233017518770112"/>
    <n v="1.1478816589202718"/>
    <m/>
    <n v="2.1000436290372331E-3"/>
    <n v="2.1459964436769973E-3"/>
    <s v="2285002006"/>
    <s v="Mobile - Locomotives"/>
    <s v="Mobile Sources"/>
    <s v="Railroad Equipment"/>
    <s v="Diesel"/>
    <s v="Line Haul Locomotives: Class I Operations"/>
    <x v="2"/>
    <m/>
    <s v="2285002006-51685-NOx"/>
    <m/>
  </r>
  <r>
    <s v="Virginia"/>
    <x v="10"/>
    <x v="0"/>
    <n v="98.250851440000005"/>
    <n v="98.250851439902306"/>
    <n v="0.27035680369093401"/>
    <n v="2.7516993464052042E-3"/>
    <n v="98.545603994320004"/>
    <n v="0.27116787410227644"/>
    <n v="105.42316359512"/>
    <n v="0.29009285036066063"/>
    <s v="Employment"/>
    <n v="1.1898949472362377"/>
    <n v="1.2771251790739548"/>
    <m/>
    <n v="0.32169619466278182"/>
    <n v="0.34527948132764613"/>
    <s v="2285002006"/>
    <s v="Mobile - Locomotives"/>
    <s v="Mobile Sources"/>
    <s v="Railroad Equipment"/>
    <s v="Diesel"/>
    <s v="Line Haul Locomotives: Class I Operations"/>
    <x v="2"/>
    <m/>
    <s v="2285002006-51153-NOx"/>
    <m/>
  </r>
  <r>
    <s v="District of Columbia"/>
    <x v="6"/>
    <x v="1"/>
    <n v="3.4304118369999999"/>
    <n v="3.4304118369965702"/>
    <n v="9.4394620097642198E-3"/>
    <n v="2.7516993464052281E-3"/>
    <n v="3.4407030725109999"/>
    <n v="9.4677803958029792E-3"/>
    <n v="3.680831901101"/>
    <n v="1.0128542736487134E-2"/>
    <s v="Employment"/>
    <n v="1.1125759036334977"/>
    <n v="1.1554041707984846"/>
    <m/>
    <n v="1.0502117975327499E-2"/>
    <n v="1.0906393776175425E-2"/>
    <s v="2285002006"/>
    <s v="Mobile - Locomotives"/>
    <s v="Mobile Sources"/>
    <s v="Railroad Equipment"/>
    <s v="Diesel"/>
    <s v="Line Haul Locomotives: Class I Operations"/>
    <x v="2"/>
    <m/>
    <s v="2285002006-11001-VOC"/>
    <m/>
  </r>
  <r>
    <s v="Maryland"/>
    <x v="0"/>
    <x v="1"/>
    <n v="6.8506323999999993E-2"/>
    <n v="6.8506323999931701E-2"/>
    <n v="1.88508806975236E-4"/>
    <n v="2.7516993464052155E-3"/>
    <n v="6.8711842971999906E-2"/>
    <n v="1.8907433339634996E-4"/>
    <n v="7.3507285651999904E-2"/>
    <n v="2.0226994988462962E-4"/>
    <s v="EPA EMP"/>
    <e v="#N/A"/>
    <e v="#N/A"/>
    <m/>
    <n v="1.8907433339634996E-4"/>
    <n v="2.0226994988462962E-4"/>
    <s v="2285002006"/>
    <s v="Mobile - Locomotives"/>
    <s v="Mobile Sources"/>
    <s v="Railroad Equipment"/>
    <s v="Diesel"/>
    <s v="Line Haul Locomotives: Class I Operations"/>
    <x v="2"/>
    <m/>
    <s v="2285002006-24017-VOC"/>
    <m/>
  </r>
  <r>
    <s v="Maryland"/>
    <x v="1"/>
    <x v="1"/>
    <n v="7.4394252429999996"/>
    <n v="7.4394252429925496"/>
    <n v="2.0471061578773202E-2"/>
    <n v="2.7516993464052346E-3"/>
    <n v="7.4617435187290004"/>
    <n v="2.0532474763530085E-2"/>
    <n v="7.9825032857389999"/>
    <n v="2.1965449074045643E-2"/>
    <s v="EPA EMP"/>
    <e v="#N/A"/>
    <e v="#N/A"/>
    <m/>
    <n v="2.0532474763530085E-2"/>
    <n v="2.1965449074045643E-2"/>
    <s v="2285002006"/>
    <s v="Mobile - Locomotives"/>
    <s v="Mobile Sources"/>
    <s v="Railroad Equipment"/>
    <s v="Diesel"/>
    <s v="Line Haul Locomotives: Class I Operations"/>
    <x v="2"/>
    <m/>
    <s v="2285002006-24021-VOC"/>
    <m/>
  </r>
  <r>
    <s v="Maryland"/>
    <x v="8"/>
    <x v="1"/>
    <n v="6.4194121790000001"/>
    <n v="6.4194121789936203"/>
    <n v="1.7664292297242399E-2"/>
    <n v="2.7516993464052116E-3"/>
    <n v="6.4386704155369996"/>
    <n v="1.7717285174151734E-2"/>
    <n v="6.8880292680670001"/>
    <n v="1.8953785634959933E-2"/>
    <s v="EPA EMP"/>
    <e v="#N/A"/>
    <e v="#N/A"/>
    <m/>
    <n v="1.7717285174151734E-2"/>
    <n v="1.8953785634959933E-2"/>
    <s v="2285002006"/>
    <s v="Mobile - Locomotives"/>
    <s v="Mobile Sources"/>
    <s v="Railroad Equipment"/>
    <s v="Diesel"/>
    <s v="Line Haul Locomotives: Class I Operations"/>
    <x v="2"/>
    <m/>
    <s v="2285002006-24031-VOC"/>
    <m/>
  </r>
  <r>
    <s v="Maryland"/>
    <x v="2"/>
    <x v="1"/>
    <n v="3.4982513850000001"/>
    <n v="3.4982513849964998"/>
    <n v="9.6261360496560505E-3"/>
    <n v="2.7516993464052277E-3"/>
    <n v="3.5087461391549999"/>
    <n v="9.6550144578146785E-3"/>
    <n v="3.7536237361050002"/>
    <n v="1.0328843981291278E-2"/>
    <s v="EPA EMP"/>
    <e v="#N/A"/>
    <e v="#N/A"/>
    <m/>
    <n v="9.6550144578146785E-3"/>
    <n v="1.0328843981291278E-2"/>
    <s v="2285002006"/>
    <s v="Mobile - Locomotives"/>
    <s v="Mobile Sources"/>
    <s v="Railroad Equipment"/>
    <s v="Diesel"/>
    <s v="Line Haul Locomotives: Class I Operations"/>
    <x v="2"/>
    <m/>
    <s v="2285002006-24033-VOC"/>
    <m/>
  </r>
  <r>
    <s v="Virginia"/>
    <x v="11"/>
    <x v="1"/>
    <n v="1.311149847"/>
    <n v="1.31114984699869"/>
    <n v="3.6078901770256202E-3"/>
    <n v="2.7516993464052359E-3"/>
    <n v="1.315083296541"/>
    <n v="3.6187138475603127E-3"/>
    <n v="1.406863785831"/>
    <n v="3.8712661599523586E-3"/>
    <s v="Employment"/>
    <n v="1.0072672441829524"/>
    <n v="1.0751618720988678"/>
    <m/>
    <n v="3.6341095959273408E-3"/>
    <n v="3.8790659570579816E-3"/>
    <s v="2285002006"/>
    <s v="Mobile - Locomotives"/>
    <s v="Mobile Sources"/>
    <s v="Railroad Equipment"/>
    <s v="Diesel"/>
    <s v="Line Haul Locomotives: Class I Operations"/>
    <x v="2"/>
    <m/>
    <s v="2285002006-51510-VOC"/>
    <m/>
  </r>
  <r>
    <s v="Virginia"/>
    <x v="3"/>
    <x v="1"/>
    <n v="0.44603436299999999"/>
    <n v="0.44603436299955301"/>
    <n v="1.2273524651401401E-3"/>
    <n v="2.7516993464052233E-3"/>
    <n v="0.447372466089"/>
    <n v="1.2310345225367942E-3"/>
    <n v="0.47859487149899999"/>
    <n v="1.3169491950966901E-3"/>
    <s v="Employment"/>
    <n v="1.1056036674427163"/>
    <n v="1.1792000057596272"/>
    <m/>
    <n v="1.3569653867037976E-3"/>
    <n v="1.447294033962346E-3"/>
    <s v="2285002006"/>
    <s v="Mobile - Locomotives"/>
    <s v="Mobile Sources"/>
    <s v="Railroad Equipment"/>
    <s v="Diesel"/>
    <s v="Line Haul Locomotives: Class I Operations"/>
    <x v="2"/>
    <m/>
    <s v="2285002006-51013-VOC"/>
    <m/>
  </r>
  <r>
    <s v="Virginia"/>
    <x v="9"/>
    <x v="1"/>
    <n v="3.318339645"/>
    <n v="3.3183396449966902"/>
    <n v="9.1310730322879292E-3"/>
    <n v="2.751699346405222E-3"/>
    <n v="3.328294663935"/>
    <n v="9.158466251393927E-3"/>
    <n v="3.5605784390849999"/>
    <n v="9.7976413636547202E-3"/>
    <s v="Employment"/>
    <n v="1.1407331378648504"/>
    <n v="1.1888354812229924"/>
    <m/>
    <n v="1.0416117592194924E-2"/>
    <n v="1.085534360242231E-2"/>
    <s v="2285002006"/>
    <s v="Mobile - Locomotives"/>
    <s v="Mobile Sources"/>
    <s v="Railroad Equipment"/>
    <s v="Diesel"/>
    <s v="Line Haul Locomotives: Class I Operations"/>
    <x v="2"/>
    <m/>
    <s v="2285002006-51059-VOC"/>
    <m/>
  </r>
  <r>
    <s v="Virginia"/>
    <x v="5"/>
    <x v="1"/>
    <n v="0.28223333699999997"/>
    <n v="0.28223333699971698"/>
    <n v="7.7662128895588896E-4"/>
    <n v="2.7516993464052324E-3"/>
    <n v="0.28308003701099999"/>
    <n v="7.7895115282353763E-4"/>
    <n v="0.30283637060099999"/>
    <n v="8.3331464305050438E-4"/>
    <s v="Employment"/>
    <n v="1.0626817271189477"/>
    <n v="1.0893103528916537"/>
    <m/>
    <n v="8.2530125266498742E-4"/>
    <n v="8.4598161033571035E-4"/>
    <s v="2285002006"/>
    <s v="Mobile - Locomotives"/>
    <s v="Mobile Sources"/>
    <s v="Railroad Equipment"/>
    <s v="Diesel"/>
    <s v="Line Haul Locomotives: Class I Operations"/>
    <x v="2"/>
    <m/>
    <s v="2285002006-51683-VOC"/>
    <m/>
  </r>
  <r>
    <s v="Virginia"/>
    <x v="14"/>
    <x v="1"/>
    <n v="2.7314521000000001E-2"/>
    <n v="2.73145209999726E-2"/>
    <n v="7.5161349582996903E-5"/>
    <n v="2.7516993464052437E-3"/>
    <n v="2.7396464563E-2"/>
    <n v="7.5386833631821518E-5"/>
    <n v="2.9308481032999999E-2"/>
    <n v="8.0648128102636576E-5"/>
    <s v="Employment"/>
    <n v="1.1233017518770112"/>
    <n v="1.1478816589202718"/>
    <m/>
    <n v="8.4428875660020892E-5"/>
    <n v="8.6276334646016964E-5"/>
    <s v="2285002006"/>
    <s v="Mobile - Locomotives"/>
    <s v="Mobile Sources"/>
    <s v="Railroad Equipment"/>
    <s v="Diesel"/>
    <s v="Line Haul Locomotives: Class I Operations"/>
    <x v="2"/>
    <m/>
    <s v="2285002006-51685-VOC"/>
    <m/>
  </r>
  <r>
    <s v="Virginia"/>
    <x v="10"/>
    <x v="1"/>
    <n v="3.950017366"/>
    <n v="3.95001736599604"/>
    <n v="1.0869260204300599E-2"/>
    <n v="2.7516993464052268E-3"/>
    <n v="3.961867418098"/>
    <n v="1.0901867984924429E-2"/>
    <n v="4.2383686337180002"/>
    <n v="1.1662716199226235E-2"/>
    <s v="Employment"/>
    <n v="1.1898949472362377"/>
    <n v="1.2771251790739548"/>
    <m/>
    <n v="1.29332777972932E-2"/>
    <n v="1.3881405884818813E-2"/>
    <s v="2285002006"/>
    <s v="Mobile - Locomotives"/>
    <s v="Mobile Sources"/>
    <s v="Railroad Equipment"/>
    <s v="Diesel"/>
    <s v="Line Haul Locomotives: Class I Operations"/>
    <x v="2"/>
    <m/>
    <s v="2285002006-51153-VOC"/>
    <m/>
  </r>
  <r>
    <s v="Maryland"/>
    <x v="1"/>
    <x v="0"/>
    <n v="19.9271882"/>
    <n v="19.927188199980101"/>
    <n v="5.4833630745579197E-2"/>
    <n v="2.7516993464052272E-3"/>
    <n v="18.5123578378"/>
    <n v="5.0940442962693948E-2"/>
    <n v="18.970683166400001"/>
    <n v="5.2201616469843531E-2"/>
    <s v="EPA EMP"/>
    <e v="#N/A"/>
    <e v="#N/A"/>
    <m/>
    <n v="5.0940442962693948E-2"/>
    <n v="5.2201616469843531E-2"/>
    <s v="2285002007"/>
    <s v="Mobile - Locomotives"/>
    <s v="Mobile Sources"/>
    <s v="Railroad Equipment"/>
    <s v="Diesel"/>
    <s v="Line Haul Locomotives: Class II / III Operations"/>
    <x v="2"/>
    <m/>
    <s v="2285002007-24021-NOx"/>
    <m/>
  </r>
  <r>
    <s v="Maryland"/>
    <x v="1"/>
    <x v="1"/>
    <n v="0.94946240699999995"/>
    <n v="0.94946240699905604"/>
    <n v="2.61263508477562E-3"/>
    <n v="2.7516993464052099E-3"/>
    <n v="0.88205057610299997"/>
    <n v="2.4271379937589638E-3"/>
    <n v="0.903888211464"/>
    <n v="2.487228600708863E-3"/>
    <s v="EPA EMP"/>
    <e v="#N/A"/>
    <e v="#N/A"/>
    <m/>
    <n v="2.4271379937589638E-3"/>
    <n v="2.487228600708863E-3"/>
    <s v="2285002007"/>
    <s v="Mobile - Locomotives"/>
    <s v="Mobile Sources"/>
    <s v="Railroad Equipment"/>
    <s v="Diesel"/>
    <s v="Line Haul Locomotives: Class II / III Operations"/>
    <x v="2"/>
    <m/>
    <s v="2285002007-24021-VOC"/>
    <m/>
  </r>
  <r>
    <s v="District of Columbia"/>
    <x v="6"/>
    <x v="0"/>
    <n v="21.496673909999998"/>
    <n v="21.4966739099698"/>
    <n v="5.8542140277695803E-2"/>
    <n v="2.7233115468409709E-3"/>
    <n v="25.043625105149999"/>
    <n v="6.8201593423611415E-2"/>
    <n v="26.677372322309999"/>
    <n v="7.2650796084722552E-2"/>
    <s v="Employment"/>
    <n v="1.1125759036334977"/>
    <n v="1.1554041707984846"/>
    <m/>
    <n v="6.513257462009639E-2"/>
    <n v="6.7639833044319683E-2"/>
    <s v="2285002008"/>
    <s v="Mobile - Locomotives"/>
    <s v="Mobile Sources"/>
    <s v="Railroad Equipment"/>
    <s v="Diesel"/>
    <s v="Line Haul Locomotives: Passenger Trains (Amtrak)"/>
    <x v="2"/>
    <m/>
    <s v="2285002008-11001-NOx"/>
    <m/>
  </r>
  <r>
    <s v="Maryland"/>
    <x v="1"/>
    <x v="0"/>
    <n v="4.4419947249999998"/>
    <n v="4.4419947249938003"/>
    <n v="1.20969355255821E-2"/>
    <n v="2.7233115468409258E-3"/>
    <n v="5.1749238546249998"/>
    <n v="1.4092929887322815E-2"/>
    <n v="5.5125154537250003"/>
    <n v="1.5012296987268338E-2"/>
    <s v="EPA EMP"/>
    <e v="#N/A"/>
    <e v="#N/A"/>
    <m/>
    <n v="1.4092929887322815E-2"/>
    <n v="1.5012296987268338E-2"/>
    <s v="2285002008"/>
    <s v="Mobile - Locomotives"/>
    <s v="Mobile Sources"/>
    <s v="Railroad Equipment"/>
    <s v="Diesel"/>
    <s v="Line Haul Locomotives: Passenger Trains (Amtrak)"/>
    <x v="2"/>
    <m/>
    <s v="2285002008-24021-NOx"/>
    <m/>
  </r>
  <r>
    <s v="Maryland"/>
    <x v="8"/>
    <x v="0"/>
    <n v="8.1035029470000008"/>
    <n v="8.1035029469886499"/>
    <n v="2.2068363145393899E-2"/>
    <n v="2.7233115468409553E-3"/>
    <n v="9.4405809332549993"/>
    <n v="2.5709643064419901E-2"/>
    <n v="10.056447157227"/>
    <n v="2.7386838663472187E-2"/>
    <s v="EPA EMP"/>
    <e v="#N/A"/>
    <e v="#N/A"/>
    <m/>
    <n v="2.5709643064419901E-2"/>
    <n v="2.7386838663472187E-2"/>
    <s v="2285002008"/>
    <s v="Mobile - Locomotives"/>
    <s v="Mobile Sources"/>
    <s v="Railroad Equipment"/>
    <s v="Diesel"/>
    <s v="Line Haul Locomotives: Passenger Trains (Amtrak)"/>
    <x v="2"/>
    <m/>
    <s v="2285002008-24031-NOx"/>
    <m/>
  </r>
  <r>
    <s v="Maryland"/>
    <x v="2"/>
    <x v="0"/>
    <n v="29.076821370000001"/>
    <n v="29.076821369959202"/>
    <n v="7.9185243382241893E-2"/>
    <n v="2.7233115468409605E-3"/>
    <n v="33.874496896049997"/>
    <n v="9.2250808540441237E-2"/>
    <n v="36.084335320169998"/>
    <n v="9.8268887037500058E-2"/>
    <s v="EPA EMP"/>
    <e v="#N/A"/>
    <e v="#N/A"/>
    <m/>
    <n v="9.2250808540441237E-2"/>
    <n v="9.8268887037500058E-2"/>
    <s v="2285002008"/>
    <s v="Mobile - Locomotives"/>
    <s v="Mobile Sources"/>
    <s v="Railroad Equipment"/>
    <s v="Diesel"/>
    <s v="Line Haul Locomotives: Passenger Trains (Amtrak)"/>
    <x v="2"/>
    <m/>
    <s v="2285002008-24033-NOx"/>
    <m/>
  </r>
  <r>
    <s v="Virginia"/>
    <x v="11"/>
    <x v="0"/>
    <n v="15.45675483"/>
    <n v="15.4567548299783"/>
    <n v="4.2093558905169803E-2"/>
    <n v="2.7233115468409679E-3"/>
    <n v="18.007119376950001"/>
    <n v="4.9038996124591672E-2"/>
    <n v="19.18183274403"/>
    <n v="5.223810660138907E-2"/>
    <s v="Employment"/>
    <n v="1.0072672441829524"/>
    <n v="1.0751618720988678"/>
    <m/>
    <n v="4.2399463076263168E-2"/>
    <n v="4.5257389595786332E-2"/>
    <s v="2285002008"/>
    <s v="Mobile - Locomotives"/>
    <s v="Mobile Sources"/>
    <s v="Railroad Equipment"/>
    <s v="Diesel"/>
    <s v="Line Haul Locomotives: Passenger Trains (Amtrak)"/>
    <x v="2"/>
    <m/>
    <s v="2285002008-51510-NOx"/>
    <m/>
  </r>
  <r>
    <s v="Virginia"/>
    <x v="3"/>
    <x v="0"/>
    <n v="5.4611457259999998"/>
    <n v="5.4611457259923304"/>
    <n v="1.48724012145761E-2"/>
    <n v="2.7233115468409653E-3"/>
    <n v="6.3622347707899998"/>
    <n v="1.7326347415005487E-2"/>
    <n v="6.7772818459659998"/>
    <n v="1.8456649907314861E-2"/>
    <s v="Employment"/>
    <n v="1.1056036674427163"/>
    <n v="1.1792000057596272"/>
    <m/>
    <n v="1.6442981326514845E-2"/>
    <n v="1.7537535597887625E-2"/>
    <s v="2285002008"/>
    <s v="Mobile - Locomotives"/>
    <s v="Mobile Sources"/>
    <s v="Railroad Equipment"/>
    <s v="Diesel"/>
    <s v="Line Haul Locomotives: Passenger Trains (Amtrak)"/>
    <x v="2"/>
    <m/>
    <s v="2285002008-51013-NOx"/>
    <m/>
  </r>
  <r>
    <s v="Virginia"/>
    <x v="9"/>
    <x v="0"/>
    <n v="35.571645949999997"/>
    <n v="35.571645949950103"/>
    <n v="9.6872674155638105E-2"/>
    <n v="2.7233115468409748E-3"/>
    <n v="41.440967531749997"/>
    <n v="0.11285666539147669"/>
    <n v="44.144412623949997"/>
    <n v="0.12021898862731552"/>
    <s v="Employment"/>
    <n v="1.1407331378648504"/>
    <n v="1.1888354812229924"/>
    <m/>
    <n v="0.11050586956292026"/>
    <n v="0.11516567219717617"/>
    <s v="2285002008"/>
    <s v="Mobile - Locomotives"/>
    <s v="Mobile Sources"/>
    <s v="Railroad Equipment"/>
    <s v="Diesel"/>
    <s v="Line Haul Locomotives: Passenger Trains (Amtrak)"/>
    <x v="2"/>
    <m/>
    <s v="2285002008-51059-NOx"/>
    <m/>
  </r>
  <r>
    <s v="Virginia"/>
    <x v="5"/>
    <x v="0"/>
    <n v="3.9368166499999999"/>
    <n v="3.9368166499944999"/>
    <n v="1.0721178240725699E-2"/>
    <n v="2.7233115468409427E-3"/>
    <n v="4.5863913972499999"/>
    <n v="1.2490172650462889E-2"/>
    <n v="4.8855894626499996"/>
    <n v="1.330498219675918E-2"/>
    <s v="Employment"/>
    <n v="1.0626817271189477"/>
    <n v="1.0893103528916537"/>
    <m/>
    <n v="1.1393200209604468E-2"/>
    <n v="1.167869045281923E-2"/>
    <s v="2285002008"/>
    <s v="Mobile - Locomotives"/>
    <s v="Mobile Sources"/>
    <s v="Railroad Equipment"/>
    <s v="Diesel"/>
    <s v="Line Haul Locomotives: Passenger Trains (Amtrak)"/>
    <x v="2"/>
    <m/>
    <s v="2285002008-51683-NOx"/>
    <m/>
  </r>
  <r>
    <s v="Virginia"/>
    <x v="14"/>
    <x v="0"/>
    <n v="1.105462411"/>
    <n v="1.1054624109984501"/>
    <n v="3.01051854847073E-3"/>
    <n v="2.7233115468409635E-3"/>
    <n v="1.287863708815"/>
    <n v="3.5072541089733178E-3"/>
    <n v="1.3718788520509999"/>
    <n v="3.7360535186574139E-3"/>
    <s v="Employment"/>
    <n v="1.1233017518770112"/>
    <n v="1.1478816589202718"/>
    <m/>
    <n v="3.3817207595554077E-3"/>
    <n v="3.4557190256288301E-3"/>
    <s v="2285002008"/>
    <s v="Mobile - Locomotives"/>
    <s v="Mobile Sources"/>
    <s v="Railroad Equipment"/>
    <s v="Diesel"/>
    <s v="Line Haul Locomotives: Passenger Trains (Amtrak)"/>
    <x v="2"/>
    <m/>
    <s v="2285002008-51685-NOx"/>
    <m/>
  </r>
  <r>
    <s v="Virginia"/>
    <x v="10"/>
    <x v="0"/>
    <n v="28.90953661"/>
    <n v="28.9095366099594"/>
    <n v="7.87296748637243E-2"/>
    <n v="2.7233115468409739E-3"/>
    <n v="33.679610150649999"/>
    <n v="9.1720071216367619E-2"/>
    <n v="35.876734933009999"/>
    <n v="9.7703526506019059E-2"/>
    <s v="Employment"/>
    <n v="1.1898949472362377"/>
    <n v="1.2771251790739548"/>
    <m/>
    <n v="9.368004231789738E-2"/>
    <n v="0.10054765010876814"/>
    <s v="2285002008"/>
    <s v="Mobile - Locomotives"/>
    <s v="Mobile Sources"/>
    <s v="Railroad Equipment"/>
    <s v="Diesel"/>
    <s v="Line Haul Locomotives: Passenger Trains (Amtrak)"/>
    <x v="2"/>
    <m/>
    <s v="2285002008-51153-NOx"/>
    <m/>
  </r>
  <r>
    <s v="District of Columbia"/>
    <x v="6"/>
    <x v="1"/>
    <n v="1.1553546290000001"/>
    <n v="1.15535462899838"/>
    <n v="3.1463906018474402E-3"/>
    <n v="2.7233115468409588E-3"/>
    <n v="1.345988142785"/>
    <n v="3.6655450511574078E-3"/>
    <n v="1.4337950945889999"/>
    <n v="3.9046707368981482E-3"/>
    <s v="Employment"/>
    <n v="1.1125759036334977"/>
    <n v="1.1554041707984846"/>
    <m/>
    <n v="3.5005983670343605E-3"/>
    <n v="3.6353528243356862E-3"/>
    <s v="2285002008"/>
    <s v="Mobile - Locomotives"/>
    <s v="Mobile Sources"/>
    <s v="Railroad Equipment"/>
    <s v="Diesel"/>
    <s v="Line Haul Locomotives: Passenger Trains (Amtrak)"/>
    <x v="2"/>
    <m/>
    <s v="2285002008-11001-VOC"/>
    <m/>
  </r>
  <r>
    <s v="Maryland"/>
    <x v="1"/>
    <x v="1"/>
    <n v="0.23873828999999999"/>
    <n v="0.23873828999966401"/>
    <n v="6.5015874182915601E-4"/>
    <n v="2.7233115468409822E-3"/>
    <n v="0.27813010784999997"/>
    <n v="7.5743493423203264E-4"/>
    <n v="0.29627421789000002"/>
    <n v="8.0684699861111812E-4"/>
    <s v="EPA EMP"/>
    <e v="#N/A"/>
    <e v="#N/A"/>
    <m/>
    <n v="7.5743493423203264E-4"/>
    <n v="8.0684699861111812E-4"/>
    <s v="2285002008"/>
    <s v="Mobile - Locomotives"/>
    <s v="Mobile Sources"/>
    <s v="Railroad Equipment"/>
    <s v="Diesel"/>
    <s v="Line Haul Locomotives: Passenger Trains (Amtrak)"/>
    <x v="2"/>
    <m/>
    <s v="2285002008-24021-VOC"/>
    <m/>
  </r>
  <r>
    <s v="Maryland"/>
    <x v="8"/>
    <x v="1"/>
    <n v="0.43552875600000002"/>
    <n v="0.43552875599938901"/>
    <n v="1.18608049019441E-3"/>
    <n v="2.7233115468409484E-3"/>
    <n v="0.50739100073999999"/>
    <n v="1.3817837710784261E-3"/>
    <n v="0.54049118619600001"/>
    <n v="1.4719258883333277E-3"/>
    <s v="EPA EMP"/>
    <e v="#N/A"/>
    <e v="#N/A"/>
    <m/>
    <n v="1.3817837710784261E-3"/>
    <n v="1.4719258883333277E-3"/>
    <s v="2285002008"/>
    <s v="Mobile - Locomotives"/>
    <s v="Mobile Sources"/>
    <s v="Railroad Equipment"/>
    <s v="Diesel"/>
    <s v="Line Haul Locomotives: Passenger Trains (Amtrak)"/>
    <x v="2"/>
    <m/>
    <s v="2285002008-24031-VOC"/>
    <m/>
  </r>
  <r>
    <s v="Maryland"/>
    <x v="2"/>
    <x v="1"/>
    <n v="1.5627552570000001"/>
    <n v="1.56275525699781"/>
    <n v="4.2558694362685601E-3"/>
    <n v="2.7233115468409679E-3"/>
    <n v="1.8206098744050001"/>
    <n v="4.9580878932598211E-3"/>
    <n v="1.9393792739369999"/>
    <n v="5.2815339704166842E-3"/>
    <s v="EPA EMP"/>
    <e v="#N/A"/>
    <e v="#N/A"/>
    <m/>
    <n v="4.9580878932598211E-3"/>
    <n v="5.2815339704166842E-3"/>
    <s v="2285002008"/>
    <s v="Mobile - Locomotives"/>
    <s v="Mobile Sources"/>
    <s v="Railroad Equipment"/>
    <s v="Diesel"/>
    <s v="Line Haul Locomotives: Passenger Trains (Amtrak)"/>
    <x v="2"/>
    <m/>
    <s v="2285002008-24033-VOC"/>
    <m/>
  </r>
  <r>
    <s v="Virginia"/>
    <x v="11"/>
    <x v="1"/>
    <n v="0.83073471399999999"/>
    <n v="0.83073471399884002"/>
    <n v="2.26234943899465E-3"/>
    <n v="2.7233115468409436E-3"/>
    <n v="0.96780594181000001"/>
    <n v="2.6356370964324472E-3"/>
    <n v="1.0309417800739999"/>
    <n v="2.8075756537962807E-3"/>
    <s v="Employment"/>
    <n v="1.0072672441829524"/>
    <n v="1.0751618720988678"/>
    <m/>
    <n v="2.2787904847949895E-3"/>
    <n v="2.4323918581713113E-3"/>
    <s v="2285002008"/>
    <s v="Mobile - Locomotives"/>
    <s v="Mobile Sources"/>
    <s v="Railroad Equipment"/>
    <s v="Diesel"/>
    <s v="Line Haul Locomotives: Passenger Trains (Amtrak)"/>
    <x v="2"/>
    <m/>
    <s v="2285002008-51510-VOC"/>
    <m/>
  </r>
  <r>
    <s v="Virginia"/>
    <x v="3"/>
    <x v="1"/>
    <n v="0.29351331400000003"/>
    <n v="0.29351331399958802"/>
    <n v="7.9932819716663499E-4"/>
    <n v="2.7233115468409618E-3"/>
    <n v="0.34194301081"/>
    <n v="9.3121734970043682E-4"/>
    <n v="0.36425002267399997"/>
    <n v="9.9196629268518636E-4"/>
    <s v="Employment"/>
    <n v="1.1056036674427163"/>
    <n v="1.1792000057596272"/>
    <m/>
    <n v="8.8374018627780627E-4"/>
    <n v="9.4256781470272841E-4"/>
    <s v="2285002008"/>
    <s v="Mobile - Locomotives"/>
    <s v="Mobile Sources"/>
    <s v="Railroad Equipment"/>
    <s v="Diesel"/>
    <s v="Line Haul Locomotives: Passenger Trains (Amtrak)"/>
    <x v="2"/>
    <m/>
    <s v="2285002008-51013-VOC"/>
    <m/>
  </r>
  <r>
    <s v="Virginia"/>
    <x v="9"/>
    <x v="1"/>
    <n v="1.9118244049999999"/>
    <n v="1.9118244049973201"/>
    <n v="5.2064934776615496E-3"/>
    <n v="2.7233115468409601E-3"/>
    <n v="2.2272754318249999"/>
    <n v="6.0655649014842074E-3"/>
    <n v="2.3725740866049998"/>
    <n v="6.4612584057870404E-3"/>
    <s v="Employment"/>
    <n v="1.1407331378648504"/>
    <n v="1.1888354812229924"/>
    <m/>
    <n v="5.9392196420457368E-3"/>
    <n v="6.1896641790001395E-3"/>
    <s v="2285002008"/>
    <s v="Mobile - Locomotives"/>
    <s v="Mobile Sources"/>
    <s v="Railroad Equipment"/>
    <s v="Diesel"/>
    <s v="Line Haul Locomotives: Passenger Trains (Amtrak)"/>
    <x v="2"/>
    <m/>
    <s v="2285002008-51059-VOC"/>
    <m/>
  </r>
  <r>
    <s v="Virginia"/>
    <x v="5"/>
    <x v="1"/>
    <n v="0.21158712099999999"/>
    <n v="0.211587120999703"/>
    <n v="5.7621764978133005E-4"/>
    <n v="2.7233115468409765E-3"/>
    <n v="0.246498995965"/>
    <n v="6.7129356199619177E-4"/>
    <n v="0.26257961716099998"/>
    <n v="7.1508610337963426E-4"/>
    <s v="Employment"/>
    <n v="1.0626817271189477"/>
    <n v="1.0893103528916537"/>
    <m/>
    <n v="6.1233596726604481E-4"/>
    <n v="6.2767985142569993E-4"/>
    <s v="2285002008"/>
    <s v="Mobile - Locomotives"/>
    <s v="Mobile Sources"/>
    <s v="Railroad Equipment"/>
    <s v="Diesel"/>
    <s v="Line Haul Locomotives: Passenger Trains (Amtrak)"/>
    <x v="2"/>
    <m/>
    <s v="2285002008-51683-VOC"/>
    <m/>
  </r>
  <r>
    <s v="Virginia"/>
    <x v="14"/>
    <x v="1"/>
    <n v="5.9413894000000002E-2"/>
    <n v="5.9413893999916798E-2"/>
    <n v="1.6180254357275699E-4"/>
    <n v="2.7233115468409388E-3"/>
    <n v="6.9217186510000001E-2"/>
    <n v="1.8849996326252585E-4"/>
    <n v="7.3732642454000005E-2"/>
    <n v="2.0079695657407263E-4"/>
    <s v="Employment"/>
    <n v="1.1233017518770112"/>
    <n v="1.1478816589202718"/>
    <m/>
    <n v="1.8175308065343436E-4"/>
    <n v="1.8573017213381585E-4"/>
    <s v="2285002008"/>
    <s v="Mobile - Locomotives"/>
    <s v="Mobile Sources"/>
    <s v="Railroad Equipment"/>
    <s v="Diesel"/>
    <s v="Line Haul Locomotives: Passenger Trains (Amtrak)"/>
    <x v="2"/>
    <m/>
    <s v="2285002008-51685-VOC"/>
    <m/>
  </r>
  <r>
    <s v="Virginia"/>
    <x v="10"/>
    <x v="1"/>
    <n v="1.553764414"/>
    <n v="1.5537644139978199"/>
    <n v="4.23138456971087E-3"/>
    <n v="2.7233115468409787E-3"/>
    <n v="1.8101355423100001"/>
    <n v="4.9295630237200802E-3"/>
    <n v="1.928221637774"/>
    <n v="5.2511482510185573E-3"/>
    <s v="Employment"/>
    <n v="1.1898949472362377"/>
    <n v="1.2771251790739548"/>
    <m/>
    <n v="5.0349031193123459E-3"/>
    <n v="5.4040077763227645E-3"/>
    <s v="2285002008"/>
    <s v="Mobile - Locomotives"/>
    <s v="Mobile Sources"/>
    <s v="Railroad Equipment"/>
    <s v="Diesel"/>
    <s v="Line Haul Locomotives: Passenger Trains (Amtrak)"/>
    <x v="2"/>
    <m/>
    <s v="2285002008-51153-VOC"/>
    <m/>
  </r>
  <r>
    <s v="District of Columbia"/>
    <x v="6"/>
    <x v="0"/>
    <n v="44.674406472999998"/>
    <n v="44.674406472937221"/>
    <n v="0.1216623269960169"/>
    <n v="2.7233115468409696E-3"/>
    <n v="52.045683541045001"/>
    <n v="0.14173661095055898"/>
    <n v="55.440938432993001"/>
    <n v="0.15098294780226926"/>
    <s v="Employment"/>
    <n v="1.1125759036334977"/>
    <n v="1.1554041707984846"/>
    <m/>
    <n v="0.13535857339574758"/>
    <n v="0.14056916004024697"/>
    <s v="2285002009"/>
    <s v="Mobile - Locomotives"/>
    <s v="Mobile Sources"/>
    <s v="Railroad Equipment"/>
    <s v="Diesel"/>
    <s v="Line Haul Locomotives: Commuter Lines"/>
    <x v="2"/>
    <m/>
    <s v="2285002009-11001-NOx"/>
    <m/>
  </r>
  <r>
    <s v="Maryland"/>
    <x v="1"/>
    <x v="0"/>
    <n v="66.263391209999995"/>
    <n v="66.263391209906899"/>
    <n v="0.18045585841478001"/>
    <n v="2.7233115468409718E-3"/>
    <n v="77.196850759650005"/>
    <n v="0.2102310750535141"/>
    <n v="82.232868491610006"/>
    <n v="0.22394572029305665"/>
    <s v="EPA EMP"/>
    <e v="#N/A"/>
    <e v="#N/A"/>
    <m/>
    <n v="0.2102310750535141"/>
    <n v="0.22394572029305665"/>
    <s v="2285002009"/>
    <s v="Mobile - Locomotives"/>
    <s v="Mobile Sources"/>
    <s v="Railroad Equipment"/>
    <s v="Diesel"/>
    <s v="Line Haul Locomotives: Commuter Lines"/>
    <x v="2"/>
    <m/>
    <s v="2285002009-24021-NOx"/>
    <m/>
  </r>
  <r>
    <s v="Maryland"/>
    <x v="8"/>
    <x v="0"/>
    <n v="102.70822200000001"/>
    <n v="102.708221999855"/>
    <n v="0.27970648692771299"/>
    <n v="2.7233115468409909E-3"/>
    <n v="119.65507863000001"/>
    <n v="0.32585805727124573"/>
    <n v="127.46090350199999"/>
    <n v="0.34711575027778185"/>
    <s v="EPA EMP"/>
    <e v="#N/A"/>
    <e v="#N/A"/>
    <m/>
    <n v="0.32585805727124573"/>
    <n v="0.34711575027778185"/>
    <s v="2285002009"/>
    <s v="Mobile - Locomotives"/>
    <s v="Mobile Sources"/>
    <s v="Railroad Equipment"/>
    <s v="Diesel"/>
    <s v="Line Haul Locomotives: Commuter Lines"/>
    <x v="2"/>
    <m/>
    <s v="2285002009-24031-NOx"/>
    <m/>
  </r>
  <r>
    <s v="Maryland"/>
    <x v="2"/>
    <x v="0"/>
    <n v="99.395086809999995"/>
    <n v="99.395086809860899"/>
    <n v="0.27068378760855299"/>
    <n v="2.7233115468409523E-3"/>
    <n v="115.79527613365001"/>
    <n v="0.3153466125644056"/>
    <n v="123.34930273121"/>
    <n v="0.33591858042268441"/>
    <s v="EPA EMP"/>
    <e v="#N/A"/>
    <e v="#N/A"/>
    <m/>
    <n v="0.3153466125644056"/>
    <n v="0.33591858042268441"/>
    <s v="2285002009"/>
    <s v="Mobile - Locomotives"/>
    <s v="Mobile Sources"/>
    <s v="Railroad Equipment"/>
    <s v="Diesel"/>
    <s v="Line Haul Locomotives: Commuter Lines"/>
    <x v="2"/>
    <m/>
    <s v="2285002009-24033-NOx"/>
    <m/>
  </r>
  <r>
    <s v="Virginia"/>
    <x v="11"/>
    <x v="0"/>
    <n v="22.34306943"/>
    <n v="22.343069429968601"/>
    <n v="6.0847138970502999E-2"/>
    <n v="2.7233115468409709E-3"/>
    <n v="26.029675885949999"/>
    <n v="7.0886916900735605E-2"/>
    <n v="27.727749162630001"/>
    <n v="7.5511299462500348E-2"/>
    <s v="Employment"/>
    <n v="1.0072672441829524"/>
    <n v="1.0751618720988678"/>
    <m/>
    <n v="6.1289329987235686E-2"/>
    <n v="6.5420523847385975E-2"/>
    <s v="2285002009"/>
    <s v="Mobile - Locomotives"/>
    <s v="Mobile Sources"/>
    <s v="Railroad Equipment"/>
    <s v="Diesel"/>
    <s v="Line Haul Locomotives: Commuter Lines"/>
    <x v="2"/>
    <m/>
    <s v="2285002009-51510-NOx"/>
    <m/>
  </r>
  <r>
    <s v="Virginia"/>
    <x v="3"/>
    <x v="0"/>
    <n v="5.1234683739999998"/>
    <n v="5.1234683739928002"/>
    <n v="1.39528005827691E-2"/>
    <n v="2.7233115468409657E-3"/>
    <n v="5.9688406557100002"/>
    <n v="1.6255012678948844E-2"/>
    <n v="6.3582242521339998"/>
    <n v="1.7315425523240786E-2"/>
    <s v="Employment"/>
    <n v="1.1056036674427163"/>
    <n v="1.1792000057596272"/>
    <m/>
    <n v="1.5426267495406387E-2"/>
    <n v="1.6453142527564253E-2"/>
    <s v="2285002009"/>
    <s v="Mobile - Locomotives"/>
    <s v="Mobile Sources"/>
    <s v="Railroad Equipment"/>
    <s v="Diesel"/>
    <s v="Line Haul Locomotives: Commuter Lines"/>
    <x v="2"/>
    <m/>
    <s v="2285002009-51013-NOx"/>
    <m/>
  </r>
  <r>
    <s v="Virginia"/>
    <x v="9"/>
    <x v="0"/>
    <n v="65.663800050000006"/>
    <n v="65.663800049907593"/>
    <n v="0.17882298488536899"/>
    <n v="2.7233115468409544E-3"/>
    <n v="76.498327058249998"/>
    <n v="0.20832877739174804"/>
    <n v="81.488775862050005"/>
    <n v="0.22191932424305522"/>
    <s v="Employment"/>
    <n v="1.1407331378648504"/>
    <n v="1.1888354812229924"/>
    <m/>
    <n v="0.20398930467064569"/>
    <n v="0.21259110928992955"/>
    <s v="2285002009"/>
    <s v="Mobile - Locomotives"/>
    <s v="Mobile Sources"/>
    <s v="Railroad Equipment"/>
    <s v="Diesel"/>
    <s v="Line Haul Locomotives: Commuter Lines"/>
    <x v="2"/>
    <m/>
    <s v="2285002009-51059-NOx"/>
    <m/>
  </r>
  <r>
    <s v="Virginia"/>
    <x v="5"/>
    <x v="0"/>
    <n v="10.612464170000001"/>
    <n v="10.612464169985101"/>
    <n v="2.8901046214556501E-2"/>
    <n v="2.7233115468409705E-3"/>
    <n v="12.363520758050001"/>
    <n v="3.3669718840005594E-2"/>
    <n v="13.170068034970001"/>
    <n v="3.5866198352314971E-2"/>
    <s v="Employment"/>
    <n v="1.0626817271189477"/>
    <n v="1.0893103528916537"/>
    <m/>
    <n v="3.0712613706829428E-2"/>
    <n v="3.1482208850916536E-2"/>
    <s v="2285002009"/>
    <s v="Mobile - Locomotives"/>
    <s v="Mobile Sources"/>
    <s v="Railroad Equipment"/>
    <s v="Diesel"/>
    <s v="Line Haul Locomotives: Commuter Lines"/>
    <x v="2"/>
    <m/>
    <s v="2285002009-51683-NOx"/>
    <m/>
  </r>
  <r>
    <s v="Virginia"/>
    <x v="14"/>
    <x v="0"/>
    <n v="3.1389414819999999"/>
    <n v="3.1389414819956198"/>
    <n v="8.5483155827766992E-3"/>
    <n v="2.7233115468409449E-3"/>
    <n v="3.6568668265299999"/>
    <n v="9.9587876539487512E-3"/>
    <n v="3.8954263791620001"/>
    <n v="1.0608459638240687E-2"/>
    <s v="Employment"/>
    <n v="1.1233017518770112"/>
    <n v="1.1478816589202718"/>
    <m/>
    <n v="9.6023378697306198E-3"/>
    <n v="9.812454672131727E-3"/>
    <s v="2285002009"/>
    <s v="Mobile - Locomotives"/>
    <s v="Mobile Sources"/>
    <s v="Railroad Equipment"/>
    <s v="Diesel"/>
    <s v="Line Haul Locomotives: Commuter Lines"/>
    <x v="2"/>
    <m/>
    <s v="2285002009-51685-NOx"/>
    <m/>
  </r>
  <r>
    <s v="Virginia"/>
    <x v="10"/>
    <x v="0"/>
    <n v="29.891427289999999"/>
    <n v="29.8914272899579"/>
    <n v="8.1403669090299696E-2"/>
    <n v="2.7233115468409722E-3"/>
    <n v="34.823512792850003"/>
    <n v="9.483527449033273E-2"/>
    <n v="37.095261266889999"/>
    <n v="0.1010219533412042"/>
    <s v="Employment"/>
    <n v="1.1898949472362377"/>
    <n v="1.2771251790739548"/>
    <m/>
    <n v="9.6861814537038307E-2"/>
    <n v="0.10396267546422597"/>
    <s v="2285002009"/>
    <s v="Mobile - Locomotives"/>
    <s v="Mobile Sources"/>
    <s v="Railroad Equipment"/>
    <s v="Diesel"/>
    <s v="Line Haul Locomotives: Commuter Lines"/>
    <x v="2"/>
    <m/>
    <s v="2285002009-51153-NOx"/>
    <m/>
  </r>
  <r>
    <s v="District of Columbia"/>
    <x v="6"/>
    <x v="1"/>
    <n v="1.800028548"/>
    <n v="1.8000285479974791"/>
    <n v="4.9020385294048898E-3"/>
    <n v="2.7233115468409531E-3"/>
    <n v="2.0970332584200002"/>
    <n v="5.7108748867647444E-3"/>
    <n v="2.2338354280680002"/>
    <n v="6.0834298150000401E-3"/>
    <s v="Employment"/>
    <n v="1.1125759036334977"/>
    <n v="1.1554041707984846"/>
    <m/>
    <n v="5.4538899464988671E-3"/>
    <n v="5.6638357622892793E-3"/>
    <s v="2285002009"/>
    <s v="Mobile - Locomotives"/>
    <s v="Mobile Sources"/>
    <s v="Railroad Equipment"/>
    <s v="Diesel"/>
    <s v="Line Haul Locomotives: Commuter Lines"/>
    <x v="2"/>
    <m/>
    <s v="2285002009-11001-VOC"/>
    <m/>
  </r>
  <r>
    <s v="Maryland"/>
    <x v="1"/>
    <x v="1"/>
    <n v="2.6698954779999999"/>
    <n v="2.6698954779962598"/>
    <n v="7.27095718408569E-3"/>
    <n v="2.7233115468409644E-3"/>
    <n v="3.1104282318699998"/>
    <n v="8.4706651194716952E-3"/>
    <n v="3.3133402881979999"/>
    <n v="9.0232578654629823E-3"/>
    <s v="EPA EMP"/>
    <e v="#N/A"/>
    <e v="#N/A"/>
    <m/>
    <n v="8.4706651194716952E-3"/>
    <n v="9.0232578654629823E-3"/>
    <s v="2285002009"/>
    <s v="Mobile - Locomotives"/>
    <s v="Mobile Sources"/>
    <s v="Railroad Equipment"/>
    <s v="Diesel"/>
    <s v="Line Haul Locomotives: Commuter Lines"/>
    <x v="2"/>
    <m/>
    <s v="2285002009-24021-VOC"/>
    <m/>
  </r>
  <r>
    <s v="Maryland"/>
    <x v="8"/>
    <x v="1"/>
    <n v="4.1383366090000004"/>
    <n v="4.13833660899419"/>
    <n v="1.12699798719885E-2"/>
    <n v="2.7233115468409501E-3"/>
    <n v="4.8211621494849997"/>
    <n v="1.3129526550885035E-2"/>
    <n v="5.1356757317690001"/>
    <n v="1.3986045021157363E-2"/>
    <s v="EPA EMP"/>
    <e v="#N/A"/>
    <e v="#N/A"/>
    <m/>
    <n v="1.3129526550885035E-2"/>
    <n v="1.3986045021157363E-2"/>
    <s v="2285002009"/>
    <s v="Mobile - Locomotives"/>
    <s v="Mobile Sources"/>
    <s v="Railroad Equipment"/>
    <s v="Diesel"/>
    <s v="Line Haul Locomotives: Commuter Lines"/>
    <x v="2"/>
    <m/>
    <s v="2285002009-24031-VOC"/>
    <m/>
  </r>
  <r>
    <s v="Maryland"/>
    <x v="2"/>
    <x v="1"/>
    <n v="4.0048432180000004"/>
    <n v="4.0048432179943596"/>
    <n v="1.09064357788518E-2"/>
    <n v="2.7233115468409731E-3"/>
    <n v="4.6656423489699996"/>
    <n v="1.2705997682380241E-2"/>
    <n v="4.9700104335380004"/>
    <n v="1.3534886801574147E-2"/>
    <s v="EPA EMP"/>
    <e v="#N/A"/>
    <e v="#N/A"/>
    <m/>
    <n v="1.2705997682380241E-2"/>
    <n v="1.3534886801574147E-2"/>
    <s v="2285002009"/>
    <s v="Mobile - Locomotives"/>
    <s v="Mobile Sources"/>
    <s v="Railroad Equipment"/>
    <s v="Diesel"/>
    <s v="Line Haul Locomotives: Commuter Lines"/>
    <x v="2"/>
    <m/>
    <s v="2285002009-24033-VOC"/>
    <m/>
  </r>
  <r>
    <s v="Virginia"/>
    <x v="11"/>
    <x v="1"/>
    <n v="0.90025063599999999"/>
    <n v="0.900250635998736"/>
    <n v="2.4516629520662699E-3"/>
    <n v="2.7233115468409536E-3"/>
    <n v="1.0487919909400001"/>
    <n v="2.8561873391612148E-3"/>
    <n v="1.117211039276"/>
    <n v="3.0425137235185126E-3"/>
    <s v="Employment"/>
    <n v="1.0072672441829524"/>
    <n v="1.0751618720988678"/>
    <m/>
    <n v="2.4694797853932336E-3"/>
    <n v="2.6359345292990073E-3"/>
    <s v="2285002009"/>
    <s v="Mobile - Locomotives"/>
    <s v="Mobile Sources"/>
    <s v="Railroad Equipment"/>
    <s v="Diesel"/>
    <s v="Line Haul Locomotives: Commuter Lines"/>
    <x v="2"/>
    <m/>
    <s v="2285002009-51510-VOC"/>
    <m/>
  </r>
  <r>
    <s v="Virginia"/>
    <x v="3"/>
    <x v="1"/>
    <n v="0.20643563200000001"/>
    <n v="0.20643563199970999"/>
    <n v="5.6218854030422197E-4"/>
    <n v="2.7233115468409627E-3"/>
    <n v="0.24049751127999999"/>
    <n v="6.5494964945533862E-4"/>
    <n v="0.25618661931199999"/>
    <n v="6.976759785185195E-4"/>
    <s v="Employment"/>
    <n v="1.1056036674427163"/>
    <n v="1.1792000057596272"/>
    <m/>
    <n v="6.2155771195461517E-4"/>
    <n v="6.6293272996473501E-4"/>
    <s v="2285002009"/>
    <s v="Mobile - Locomotives"/>
    <s v="Mobile Sources"/>
    <s v="Railroad Equipment"/>
    <s v="Diesel"/>
    <s v="Line Haul Locomotives: Commuter Lines"/>
    <x v="2"/>
    <m/>
    <s v="2285002009-51013-VOC"/>
    <m/>
  </r>
  <r>
    <s v="Virginia"/>
    <x v="9"/>
    <x v="1"/>
    <n v="2.6457366530000002"/>
    <n v="2.64573665299628"/>
    <n v="7.2051651770051704E-3"/>
    <n v="2.7233115468409778E-3"/>
    <n v="3.0822832007450001"/>
    <n v="8.3940174312228267E-3"/>
    <n v="3.2833591863730001"/>
    <n v="8.9416099846759897E-3"/>
    <s v="Employment"/>
    <n v="1.1407331378648504"/>
    <n v="1.1888354812229924"/>
    <m/>
    <n v="8.2191706811996588E-3"/>
    <n v="8.5657560104960891E-3"/>
    <s v="2285002009"/>
    <s v="Mobile - Locomotives"/>
    <s v="Mobile Sources"/>
    <s v="Railroad Equipment"/>
    <s v="Diesel"/>
    <s v="Line Haul Locomotives: Commuter Lines"/>
    <x v="2"/>
    <m/>
    <s v="2285002009-51059-VOC"/>
    <m/>
  </r>
  <r>
    <s v="Virginia"/>
    <x v="5"/>
    <x v="1"/>
    <n v="0.42759915500000001"/>
    <n v="0.42759915499939899"/>
    <n v="1.1644857162293001E-3"/>
    <n v="2.7233115468409588E-3"/>
    <n v="0.49815301557500002"/>
    <n v="1.3566258594090415E-3"/>
    <n v="0.53065055135500006"/>
    <n v="1.4451267738425928E-3"/>
    <s v="Employment"/>
    <n v="1.0626817271189477"/>
    <n v="1.0893103528916537"/>
    <m/>
    <n v="1.2374776921278974E-3"/>
    <n v="1.268486346483029E-3"/>
    <s v="2285002009"/>
    <s v="Mobile - Locomotives"/>
    <s v="Mobile Sources"/>
    <s v="Railroad Equipment"/>
    <s v="Diesel"/>
    <s v="Line Haul Locomotives: Commuter Lines"/>
    <x v="2"/>
    <m/>
    <s v="2285002009-51683-VOC"/>
    <m/>
  </r>
  <r>
    <s v="Virginia"/>
    <x v="14"/>
    <x v="1"/>
    <n v="0.126474747"/>
    <n v="0.126474746999822"/>
    <n v="3.4443013888840599E-4"/>
    <n v="2.7233115468409731E-3"/>
    <n v="0.14734308025500001"/>
    <n v="4.0126111180555768E-4"/>
    <n v="0.156955161027"/>
    <n v="4.2743780236111339E-4"/>
    <s v="Employment"/>
    <n v="1.1233017518770112"/>
    <n v="1.1478816589202718"/>
    <m/>
    <n v="3.8689897841258874E-4"/>
    <n v="3.9536503920936309E-4"/>
    <s v="2285002009"/>
    <s v="Mobile - Locomotives"/>
    <s v="Mobile Sources"/>
    <s v="Railroad Equipment"/>
    <s v="Diesel"/>
    <s v="Line Haul Locomotives: Commuter Lines"/>
    <x v="2"/>
    <m/>
    <s v="2285002009-51685-VOC"/>
    <m/>
  </r>
  <r>
    <s v="Virginia"/>
    <x v="10"/>
    <x v="1"/>
    <n v="1.2043903140000001"/>
    <n v="1.2043903139983101"/>
    <n v="3.2799300490150098E-3"/>
    <n v="2.7233115468409622E-3"/>
    <n v="1.4031147158099999"/>
    <n v="3.821118507107848E-3"/>
    <n v="1.494648379674"/>
    <n v="4.070393190833339E-3"/>
    <s v="Employment"/>
    <n v="1.1898949472362377"/>
    <n v="1.2771251790739548"/>
    <m/>
    <n v="3.9027721926112656E-3"/>
    <n v="4.1888812511983401E-3"/>
    <s v="2285002009"/>
    <s v="Mobile - Locomotives"/>
    <s v="Mobile Sources"/>
    <s v="Railroad Equipment"/>
    <s v="Diesel"/>
    <s v="Line Haul Locomotives: Commuter Lines"/>
    <x v="2"/>
    <m/>
    <s v="2285002009-51153-VOC"/>
    <m/>
  </r>
  <r>
    <s v="District of Columbia"/>
    <x v="6"/>
    <x v="0"/>
    <n v="121.369622518"/>
    <n v="121.36962251782977"/>
    <n v="0.33052729443853479"/>
    <n v="2.7233115468409631E-3"/>
    <n v="112.752379319222"/>
    <n v="0.30705985653383006"/>
    <n v="115.543880637136"/>
    <n v="0.31466198430592707"/>
    <s v="Employment"/>
    <n v="1.1125759036334977"/>
    <n v="1.1554041707984846"/>
    <m/>
    <n v="0.36773670328548802"/>
    <n v="0.38189261455702184"/>
    <s v="28500201"/>
    <s v="Mobile - Locomotives"/>
    <s v="Internal Combustion Engines"/>
    <s v="Railroad Equipment"/>
    <s v="Diesel"/>
    <s v="Yard Locomotives"/>
    <x v="2"/>
    <m/>
    <s v="28500201-11001-NOx"/>
    <m/>
  </r>
  <r>
    <s v="Maryland"/>
    <x v="1"/>
    <x v="0"/>
    <n v="31.41434207"/>
    <n v="31.414342069956099"/>
    <n v="8.5551040495522701E-2"/>
    <n v="2.7233115468409444E-3"/>
    <n v="29.18392378303"/>
    <n v="7.9476916620451657E-2"/>
    <n v="29.90645365064"/>
    <n v="8.1444590551851423E-2"/>
    <s v="EPA EMP"/>
    <e v="#N/A"/>
    <e v="#N/A"/>
    <m/>
    <n v="7.9476916620451657E-2"/>
    <n v="8.1444590551851423E-2"/>
    <s v="28500201"/>
    <s v="Mobile - Locomotives"/>
    <s v="Internal Combustion Engines"/>
    <s v="Railroad Equipment"/>
    <s v="Diesel"/>
    <s v="Yard Locomotives"/>
    <x v="2"/>
    <m/>
    <s v="28500201-24021-NOx"/>
    <m/>
  </r>
  <r>
    <s v="Virginia"/>
    <x v="9"/>
    <x v="0"/>
    <n v="13.770470319999999"/>
    <n v="13.7704703199806"/>
    <n v="3.7501280827834098E-2"/>
    <n v="2.7233115468409748E-3"/>
    <n v="12.792766927280001"/>
    <n v="3.4838689889106961E-2"/>
    <n v="13.109487744640001"/>
    <n v="3.5701219348148364E-2"/>
    <s v="Employment"/>
    <n v="1.1407331378648504"/>
    <n v="1.1888354812229924"/>
    <m/>
    <n v="4.2778953752686144E-2"/>
    <n v="4.4582853239436733E-2"/>
    <s v="28500201"/>
    <s v="Mobile - Locomotives"/>
    <s v="Internal Combustion Engines"/>
    <s v="Railroad Equipment"/>
    <s v="Diesel"/>
    <s v="Yard Locomotives"/>
    <x v="2"/>
    <m/>
    <s v="28500201-51059-NOx"/>
    <m/>
  </r>
  <r>
    <s v="District of Columbia"/>
    <x v="6"/>
    <x v="1"/>
    <n v="8.4789475430000003"/>
    <n v="8.4789475429881289"/>
    <n v="2.3090815748878279E-2"/>
    <n v="2.7233115468409505E-3"/>
    <n v="7.8769422674470002"/>
    <n v="2.1451367830737797E-2"/>
    <n v="8.0719580609359998"/>
    <n v="2.1982456592962735E-2"/>
    <s v="Employment"/>
    <n v="1.1125759036334977"/>
    <n v="1.1554041707984846"/>
    <m/>
    <n v="2.569028519744285E-2"/>
    <n v="2.6679224823393296E-2"/>
    <s v="28500201"/>
    <s v="Mobile - Locomotives"/>
    <s v="Internal Combustion Engines"/>
    <s v="Railroad Equipment"/>
    <s v="Diesel"/>
    <s v="Yard Locomotives"/>
    <x v="2"/>
    <m/>
    <s v="28500201-11001-VOC"/>
    <m/>
  </r>
  <r>
    <s v="Maryland"/>
    <x v="1"/>
    <x v="1"/>
    <n v="2.0399809709999999"/>
    <n v="2.0399809709971399"/>
    <n v="5.5555037336523496E-3"/>
    <n v="2.7233115468409622E-3"/>
    <n v="1.895142322059"/>
    <n v="5.1610629685702684E-3"/>
    <n v="1.9420618843919999"/>
    <n v="5.2888395544444513E-3"/>
    <s v="EPA EMP"/>
    <e v="#N/A"/>
    <e v="#N/A"/>
    <m/>
    <n v="5.1610629685702684E-3"/>
    <n v="5.2888395544444513E-3"/>
    <s v="28500201"/>
    <s v="Mobile - Locomotives"/>
    <s v="Internal Combustion Engines"/>
    <s v="Railroad Equipment"/>
    <s v="Diesel"/>
    <s v="Yard Locomotives"/>
    <x v="2"/>
    <m/>
    <s v="28500201-24021-VOC"/>
    <m/>
  </r>
  <r>
    <s v="Virginia"/>
    <x v="9"/>
    <x v="1"/>
    <n v="0.89422523399999998"/>
    <n v="0.89422523399875098"/>
    <n v="2.43525390522535E-3"/>
    <n v="2.723311546840951E-3"/>
    <n v="0.83073524238600005"/>
    <n v="2.2623508779575099E-3"/>
    <n v="0.85130242276799994"/>
    <n v="2.3183617177777709E-3"/>
    <s v="Employment"/>
    <n v="1.1407331378648504"/>
    <n v="1.1888354812229924"/>
    <m/>
    <n v="2.7779748288053446E-3"/>
    <n v="2.8951162483187506E-3"/>
    <s v="28500201"/>
    <s v="Mobile - Locomotives"/>
    <s v="Internal Combustion Engines"/>
    <s v="Railroad Equipment"/>
    <s v="Diesel"/>
    <s v="Yard Locomotives"/>
    <x v="2"/>
    <m/>
    <s v="28500201-51059-VOC"/>
    <m/>
  </r>
  <r>
    <s v="Maryland"/>
    <x v="0"/>
    <x v="1"/>
    <n v="15.80091"/>
    <n v="15.81"/>
    <n v="0.91320000000000001"/>
    <n v="5.776091081593928E-2"/>
    <n v="15.80091"/>
    <n v="0.91267495332068316"/>
    <n v="15.80091"/>
    <n v="0.91267495332068316"/>
    <s v="No Growth"/>
    <n v="1"/>
    <n v="1"/>
    <m/>
    <n v="0.91320000000000001"/>
    <n v="0.91320000000000001"/>
    <s v="2811015001"/>
    <s v="Fires - Prescribed Fires"/>
    <s v="Miscellaneous Area Sources"/>
    <s v="Other Combustion - as Event"/>
    <s v="Prescribed Forest Burning"/>
    <s v="Smoldering"/>
    <x v="1"/>
    <m/>
    <s v="2811015001-24017-VOC"/>
    <m/>
  </r>
  <r>
    <s v="Maryland"/>
    <x v="1"/>
    <x v="1"/>
    <n v="2.1186029999999998"/>
    <n v="2.12"/>
    <n v="0.4733"/>
    <n v="0.22325471698113206"/>
    <n v="2.1186029999999998"/>
    <n v="0.47298811316037725"/>
    <n v="2.1186029999999998"/>
    <n v="0.47298811316037725"/>
    <s v="No Growth"/>
    <n v="1"/>
    <n v="1"/>
    <m/>
    <n v="0.4733"/>
    <n v="0.4733"/>
    <s v="2811015001"/>
    <s v="Fires - Prescribed Fires"/>
    <s v="Miscellaneous Area Sources"/>
    <s v="Other Combustion - as Event"/>
    <s v="Prescribed Forest Burning"/>
    <s v="Smoldering"/>
    <x v="1"/>
    <m/>
    <s v="2811015001-24021-VOC"/>
    <m/>
  </r>
  <r>
    <s v="Maryland"/>
    <x v="8"/>
    <x v="1"/>
    <n v="0.49487799999999998"/>
    <n v="0.49"/>
    <n v="0"/>
    <n v="0"/>
    <n v="0.49487799999999998"/>
    <n v="0"/>
    <n v="0.49487799999999998"/>
    <n v="0"/>
    <s v="No Growth"/>
    <n v="1"/>
    <n v="1"/>
    <m/>
    <n v="0"/>
    <n v="0"/>
    <s v="2811015001"/>
    <s v="Fires - Prescribed Fires"/>
    <s v="Miscellaneous Area Sources"/>
    <s v="Other Combustion - as Event"/>
    <s v="Prescribed Forest Burning"/>
    <s v="Smoldering"/>
    <x v="1"/>
    <m/>
    <s v="2811015001-24031-VOC"/>
    <m/>
  </r>
  <r>
    <s v="Maryland"/>
    <x v="2"/>
    <x v="0"/>
    <n v="1.823E-3"/>
    <n v="1.1000000000000001E-3"/>
    <n v="1E-4"/>
    <n v="9.0909090909090912E-2"/>
    <n v="1.823E-3"/>
    <n v="1.6572727272727274E-4"/>
    <n v="1.823E-3"/>
    <n v="1.6572727272727274E-4"/>
    <s v="No Growth"/>
    <n v="1"/>
    <n v="1"/>
    <m/>
    <n v="1E-4"/>
    <n v="1E-4"/>
    <s v="2811015001"/>
    <s v="Fires - Prescribed Fires"/>
    <s v="Miscellaneous Area Sources"/>
    <s v="Other Combustion - as Event"/>
    <s v="Prescribed Forest Burning"/>
    <s v="Smoldering"/>
    <x v="1"/>
    <m/>
    <s v="2811015001-24033-NOx"/>
    <m/>
  </r>
  <r>
    <s v="Maryland"/>
    <x v="2"/>
    <x v="1"/>
    <n v="21.068881999999999"/>
    <n v="21.07"/>
    <n v="1.2959000000000001"/>
    <n v="6.150450878025629E-2"/>
    <n v="21.068881999999999"/>
    <n v="1.2958312379591836"/>
    <n v="21.068881999999999"/>
    <n v="1.2958312379591836"/>
    <s v="No Growth"/>
    <n v="1"/>
    <n v="1"/>
    <m/>
    <n v="1.2959000000000001"/>
    <n v="1.2959000000000001"/>
    <s v="2811015001"/>
    <s v="Fires - Prescribed Fires"/>
    <s v="Miscellaneous Area Sources"/>
    <s v="Other Combustion - as Event"/>
    <s v="Prescribed Forest Burning"/>
    <s v="Smoldering"/>
    <x v="1"/>
    <m/>
    <s v="2811015001-24033-VOC"/>
    <m/>
  </r>
  <r>
    <s v="Virginia"/>
    <x v="9"/>
    <x v="1"/>
    <n v="0.86587499999999995"/>
    <n v="0.87"/>
    <n v="0"/>
    <n v="0"/>
    <n v="0.86587499999999995"/>
    <n v="0"/>
    <n v="0.86587499999999995"/>
    <n v="0"/>
    <s v="No Growth"/>
    <n v="1"/>
    <n v="1"/>
    <m/>
    <n v="0"/>
    <n v="0"/>
    <s v="2811015001"/>
    <s v="Fires - Prescribed Fires"/>
    <s v="Miscellaneous Area Sources"/>
    <s v="Other Combustion - as Event"/>
    <s v="Prescribed Forest Burning"/>
    <s v="Smoldering"/>
    <x v="1"/>
    <m/>
    <s v="2811015001-51059-VOC"/>
    <m/>
  </r>
  <r>
    <s v="Virginia"/>
    <x v="4"/>
    <x v="1"/>
    <n v="15.477226999999999"/>
    <n v="15.48"/>
    <n v="0"/>
    <n v="0"/>
    <n v="15.477226999999999"/>
    <n v="0"/>
    <n v="15.477226999999999"/>
    <n v="0"/>
    <s v="No Growth"/>
    <n v="1"/>
    <n v="1"/>
    <m/>
    <n v="0"/>
    <n v="0"/>
    <s v="2811015001"/>
    <s v="Fires - Prescribed Fires"/>
    <s v="Miscellaneous Area Sources"/>
    <s v="Other Combustion - as Event"/>
    <s v="Prescribed Forest Burning"/>
    <s v="Smoldering"/>
    <x v="1"/>
    <m/>
    <s v="2811015001-51107-VOC"/>
    <m/>
  </r>
  <r>
    <s v="Virginia"/>
    <x v="10"/>
    <x v="0"/>
    <n v="1.5399999999999999E-3"/>
    <n v="1.5E-3"/>
    <n v="0"/>
    <n v="0"/>
    <n v="1.5399999999999999E-3"/>
    <n v="0"/>
    <n v="1.5399999999999999E-3"/>
    <n v="0"/>
    <s v="No Growth"/>
    <n v="1"/>
    <n v="1"/>
    <m/>
    <n v="0"/>
    <n v="0"/>
    <s v="2811015001"/>
    <s v="Fires - Prescribed Fires"/>
    <s v="Miscellaneous Area Sources"/>
    <s v="Other Combustion - as Event"/>
    <s v="Prescribed Forest Burning"/>
    <s v="Smoldering"/>
    <x v="1"/>
    <m/>
    <s v="2811015001-51153-NOx"/>
    <m/>
  </r>
  <r>
    <s v="Virginia"/>
    <x v="10"/>
    <x v="1"/>
    <n v="15.506568"/>
    <n v="15.51"/>
    <n v="0"/>
    <n v="0"/>
    <n v="15.506568"/>
    <n v="0"/>
    <n v="15.506568"/>
    <n v="0"/>
    <s v="No Growth"/>
    <n v="1"/>
    <n v="1"/>
    <m/>
    <n v="0"/>
    <n v="0"/>
    <s v="2811015001"/>
    <s v="Fires - Prescribed Fires"/>
    <s v="Miscellaneous Area Sources"/>
    <s v="Other Combustion - as Event"/>
    <s v="Prescribed Forest Burning"/>
    <s v="Smoldering"/>
    <x v="1"/>
    <m/>
    <s v="2811015001-51153-VOC"/>
    <m/>
  </r>
  <r>
    <s v="Maryland"/>
    <x v="7"/>
    <x v="0"/>
    <n v="2.2547000000000001"/>
    <n v="2.25"/>
    <n v="0"/>
    <n v="0"/>
    <n v="2.2547000000000001"/>
    <n v="0"/>
    <n v="2.2547000000000001"/>
    <n v="0"/>
    <s v="No Growth"/>
    <n v="1"/>
    <n v="1"/>
    <m/>
    <n v="0"/>
    <n v="0"/>
    <s v="2811015002"/>
    <s v="Fires - Prescribed Fires"/>
    <s v="Miscellaneous Area Sources"/>
    <s v="Other Combustion - as Event"/>
    <s v="Prescribed Forest Burning"/>
    <s v="Flaming"/>
    <x v="1"/>
    <m/>
    <s v="2811015002-24009-NOx"/>
    <m/>
  </r>
  <r>
    <s v="Maryland"/>
    <x v="7"/>
    <x v="1"/>
    <n v="28.353681999999999"/>
    <n v="28.35"/>
    <n v="0"/>
    <n v="0"/>
    <n v="28.353681999999999"/>
    <n v="0"/>
    <n v="28.353681999999999"/>
    <n v="0"/>
    <s v="No Growth"/>
    <n v="1"/>
    <n v="1"/>
    <m/>
    <n v="0"/>
    <n v="0"/>
    <s v="2811015002"/>
    <s v="Fires - Prescribed Fires"/>
    <s v="Miscellaneous Area Sources"/>
    <s v="Other Combustion - as Event"/>
    <s v="Prescribed Forest Burning"/>
    <s v="Flaming"/>
    <x v="1"/>
    <m/>
    <s v="2811015002-24009-VOC"/>
    <m/>
  </r>
  <r>
    <s v="Maryland"/>
    <x v="0"/>
    <x v="0"/>
    <n v="9.8862699999999997"/>
    <n v="9.89"/>
    <n v="0.38490000000000002"/>
    <n v="3.8918099089989888E-2"/>
    <n v="9.8862699999999997"/>
    <n v="0.3847548354903943"/>
    <n v="9.8862699999999997"/>
    <n v="0.3847548354903943"/>
    <s v="No Growth"/>
    <n v="1"/>
    <n v="1"/>
    <m/>
    <n v="0.38490000000000002"/>
    <n v="0.38490000000000002"/>
    <s v="2811015002"/>
    <s v="Fires - Prescribed Fires"/>
    <s v="Miscellaneous Area Sources"/>
    <s v="Other Combustion - as Event"/>
    <s v="Prescribed Forest Burning"/>
    <s v="Flaming"/>
    <x v="1"/>
    <m/>
    <s v="2811015002-24017-NOx"/>
    <m/>
  </r>
  <r>
    <s v="Maryland"/>
    <x v="0"/>
    <x v="1"/>
    <n v="104.570894"/>
    <n v="104.57"/>
    <n v="5.5167999999999999"/>
    <n v="5.2757004877115814E-2"/>
    <n v="104.570894"/>
    <n v="5.5168471647623605"/>
    <n v="104.570894"/>
    <n v="5.5168471647623605"/>
    <s v="No Growth"/>
    <n v="1"/>
    <n v="1"/>
    <m/>
    <n v="5.5167999999999999"/>
    <n v="5.5167999999999999"/>
    <s v="2811015002"/>
    <s v="Fires - Prescribed Fires"/>
    <s v="Miscellaneous Area Sources"/>
    <s v="Other Combustion - as Event"/>
    <s v="Prescribed Forest Burning"/>
    <s v="Flaming"/>
    <x v="1"/>
    <m/>
    <s v="2811015002-24017-VOC"/>
    <m/>
  </r>
  <r>
    <s v="Maryland"/>
    <x v="1"/>
    <x v="0"/>
    <n v="3.4174530000000001"/>
    <n v="3.42"/>
    <n v="0.2475"/>
    <n v="7.2368421052631582E-2"/>
    <n v="3.4174530000000001"/>
    <n v="0.24731567763157897"/>
    <n v="3.4174530000000001"/>
    <n v="0.24731567763157897"/>
    <s v="No Growth"/>
    <n v="1"/>
    <n v="1"/>
    <m/>
    <n v="0.2475"/>
    <n v="0.2475"/>
    <s v="2811015002"/>
    <s v="Fires - Prescribed Fires"/>
    <s v="Miscellaneous Area Sources"/>
    <s v="Other Combustion - as Event"/>
    <s v="Prescribed Forest Burning"/>
    <s v="Flaming"/>
    <x v="1"/>
    <m/>
    <s v="2811015002-24021-NOx"/>
    <m/>
  </r>
  <r>
    <s v="Maryland"/>
    <x v="1"/>
    <x v="1"/>
    <n v="43.332048999999998"/>
    <n v="43.33"/>
    <n v="2.7621000000000002"/>
    <n v="6.374567274405725E-2"/>
    <n v="43.332048999999998"/>
    <n v="2.7622306148834532"/>
    <n v="43.332048999999998"/>
    <n v="2.7622306148834532"/>
    <s v="No Growth"/>
    <n v="1"/>
    <n v="1"/>
    <m/>
    <n v="2.7621000000000002"/>
    <n v="2.7621000000000002"/>
    <s v="2811015002"/>
    <s v="Fires - Prescribed Fires"/>
    <s v="Miscellaneous Area Sources"/>
    <s v="Other Combustion - as Event"/>
    <s v="Prescribed Forest Burning"/>
    <s v="Flaming"/>
    <x v="1"/>
    <m/>
    <s v="2811015002-24021-VOC"/>
    <m/>
  </r>
  <r>
    <s v="Maryland"/>
    <x v="8"/>
    <x v="0"/>
    <n v="0.85299599999999998"/>
    <n v="0.85"/>
    <n v="0"/>
    <n v="0"/>
    <n v="0.85299599999999998"/>
    <n v="0"/>
    <n v="0.85299599999999998"/>
    <n v="0"/>
    <s v="No Growth"/>
    <n v="1"/>
    <n v="1"/>
    <m/>
    <n v="0"/>
    <n v="0"/>
    <s v="2811015002"/>
    <s v="Fires - Prescribed Fires"/>
    <s v="Miscellaneous Area Sources"/>
    <s v="Other Combustion - as Event"/>
    <s v="Prescribed Forest Burning"/>
    <s v="Flaming"/>
    <x v="1"/>
    <m/>
    <s v="2811015002-24031-NOx"/>
    <m/>
  </r>
  <r>
    <s v="Maryland"/>
    <x v="8"/>
    <x v="1"/>
    <n v="10.644615"/>
    <n v="10.64"/>
    <n v="0"/>
    <n v="0"/>
    <n v="10.644615"/>
    <n v="0"/>
    <n v="10.644615"/>
    <n v="0"/>
    <s v="No Growth"/>
    <n v="1"/>
    <n v="1"/>
    <m/>
    <n v="0"/>
    <n v="0"/>
    <s v="2811015002"/>
    <s v="Fires - Prescribed Fires"/>
    <s v="Miscellaneous Area Sources"/>
    <s v="Other Combustion - as Event"/>
    <s v="Prescribed Forest Burning"/>
    <s v="Flaming"/>
    <x v="1"/>
    <m/>
    <s v="2811015002-24031-VOC"/>
    <m/>
  </r>
  <r>
    <s v="Maryland"/>
    <x v="2"/>
    <x v="0"/>
    <n v="10.942919"/>
    <n v="10.94"/>
    <n v="0.4647"/>
    <n v="4.2477148080438759E-2"/>
    <n v="10.942919"/>
    <n v="0.46482399079524683"/>
    <n v="10.942919"/>
    <n v="0.46482399079524683"/>
    <s v="No Growth"/>
    <n v="1"/>
    <n v="1"/>
    <m/>
    <n v="0.4647"/>
    <n v="0.4647"/>
    <s v="2811015002"/>
    <s v="Fires - Prescribed Fires"/>
    <s v="Miscellaneous Area Sources"/>
    <s v="Other Combustion - as Event"/>
    <s v="Prescribed Forest Burning"/>
    <s v="Flaming"/>
    <x v="1"/>
    <m/>
    <s v="2811015002-24033-NOx"/>
    <m/>
  </r>
  <r>
    <s v="Maryland"/>
    <x v="2"/>
    <x v="1"/>
    <n v="117.974099"/>
    <n v="117.97"/>
    <n v="4.8434999999999997"/>
    <n v="4.1057048402136136E-2"/>
    <n v="117.974099"/>
    <n v="4.8436682928414001"/>
    <n v="117.974099"/>
    <n v="4.8436682928414001"/>
    <s v="No Growth"/>
    <n v="1"/>
    <n v="1"/>
    <m/>
    <n v="4.8434999999999997"/>
    <n v="4.8434999999999997"/>
    <s v="2811015002"/>
    <s v="Fires - Prescribed Fires"/>
    <s v="Miscellaneous Area Sources"/>
    <s v="Other Combustion - as Event"/>
    <s v="Prescribed Forest Burning"/>
    <s v="Flaming"/>
    <x v="1"/>
    <m/>
    <s v="2811015002-24033-VOC"/>
    <m/>
  </r>
  <r>
    <s v="Virginia"/>
    <x v="9"/>
    <x v="0"/>
    <n v="0.76719599999999999"/>
    <n v="0.77"/>
    <n v="0"/>
    <n v="0"/>
    <n v="0.76719599999999999"/>
    <n v="0"/>
    <n v="0.76719599999999999"/>
    <n v="0"/>
    <s v="No Growth"/>
    <n v="1"/>
    <n v="1"/>
    <m/>
    <n v="0"/>
    <n v="0"/>
    <s v="2811015002"/>
    <s v="Fires - Prescribed Fires"/>
    <s v="Miscellaneous Area Sources"/>
    <s v="Other Combustion - as Event"/>
    <s v="Prescribed Forest Burning"/>
    <s v="Flaming"/>
    <x v="1"/>
    <m/>
    <s v="2811015002-51059-NOx"/>
    <m/>
  </r>
  <r>
    <s v="Virginia"/>
    <x v="9"/>
    <x v="1"/>
    <n v="6.8570289999999998"/>
    <n v="6.86"/>
    <n v="0"/>
    <n v="0"/>
    <n v="6.8570289999999998"/>
    <n v="0"/>
    <n v="6.8570289999999998"/>
    <n v="0"/>
    <s v="No Growth"/>
    <n v="1"/>
    <n v="1"/>
    <m/>
    <n v="0"/>
    <n v="0"/>
    <s v="2811015002"/>
    <s v="Fires - Prescribed Fires"/>
    <s v="Miscellaneous Area Sources"/>
    <s v="Other Combustion - as Event"/>
    <s v="Prescribed Forest Burning"/>
    <s v="Flaming"/>
    <x v="1"/>
    <m/>
    <s v="2811015002-51059-VOC"/>
    <m/>
  </r>
  <r>
    <s v="Virginia"/>
    <x v="4"/>
    <x v="0"/>
    <n v="16.344079000000001"/>
    <n v="16.34"/>
    <n v="0"/>
    <n v="0"/>
    <n v="16.344079000000001"/>
    <n v="0"/>
    <n v="16.344079000000001"/>
    <n v="0"/>
    <s v="No Growth"/>
    <n v="1"/>
    <n v="1"/>
    <m/>
    <n v="0"/>
    <n v="0"/>
    <s v="2811015002"/>
    <s v="Fires - Prescribed Fires"/>
    <s v="Miscellaneous Area Sources"/>
    <s v="Other Combustion - as Event"/>
    <s v="Prescribed Forest Burning"/>
    <s v="Flaming"/>
    <x v="1"/>
    <m/>
    <s v="2811015002-51107-NOx"/>
    <m/>
  </r>
  <r>
    <s v="Virginia"/>
    <x v="4"/>
    <x v="1"/>
    <n v="176.70438999999999"/>
    <n v="176.7"/>
    <n v="0"/>
    <n v="0"/>
    <n v="176.70438999999999"/>
    <n v="0"/>
    <n v="176.70438999999999"/>
    <n v="0"/>
    <s v="No Growth"/>
    <n v="1"/>
    <n v="1"/>
    <m/>
    <n v="0"/>
    <n v="0"/>
    <s v="2811015002"/>
    <s v="Fires - Prescribed Fires"/>
    <s v="Miscellaneous Area Sources"/>
    <s v="Other Combustion - as Event"/>
    <s v="Prescribed Forest Burning"/>
    <s v="Flaming"/>
    <x v="1"/>
    <m/>
    <s v="2811015002-51107-VOC"/>
    <m/>
  </r>
  <r>
    <s v="Virginia"/>
    <x v="10"/>
    <x v="0"/>
    <n v="8.7011669999999999"/>
    <n v="8.6999999999999993"/>
    <n v="0"/>
    <n v="0"/>
    <n v="8.7011669999999999"/>
    <n v="0"/>
    <n v="8.7011669999999999"/>
    <n v="0"/>
    <s v="No Growth"/>
    <n v="1"/>
    <n v="1"/>
    <m/>
    <n v="0"/>
    <n v="0"/>
    <s v="2811015002"/>
    <s v="Fires - Prescribed Fires"/>
    <s v="Miscellaneous Area Sources"/>
    <s v="Other Combustion - as Event"/>
    <s v="Prescribed Forest Burning"/>
    <s v="Flaming"/>
    <x v="1"/>
    <m/>
    <s v="2811015002-51153-NOx"/>
    <m/>
  </r>
  <r>
    <s v="Virginia"/>
    <x v="10"/>
    <x v="1"/>
    <n v="86.394067000000007"/>
    <n v="86.39"/>
    <n v="0"/>
    <n v="0"/>
    <n v="86.394067000000007"/>
    <n v="0"/>
    <n v="86.394067000000007"/>
    <n v="0"/>
    <s v="No Growth"/>
    <n v="1"/>
    <n v="1"/>
    <m/>
    <n v="0"/>
    <n v="0"/>
    <s v="2811015002"/>
    <s v="Fires - Prescribed Fires"/>
    <s v="Miscellaneous Area Sources"/>
    <s v="Other Combustion - as Event"/>
    <s v="Prescribed Forest Burning"/>
    <s v="Flaming"/>
    <x v="1"/>
    <m/>
    <s v="2811015002-51153-VOC"/>
    <m/>
  </r>
  <r>
    <s v="Virginia"/>
    <x v="10"/>
    <x v="1"/>
    <n v="0.32340000000000002"/>
    <n v="0.32340000000000002"/>
    <n v="8.8071899999999997E-4"/>
    <n v="2.723311688311688E-3"/>
    <n v="0.32340000000000002"/>
    <n v="8.8071899999999997E-4"/>
    <n v="0.32340000000000002"/>
    <n v="8.8071899999999997E-4"/>
    <s v="No Growth"/>
    <n v="1"/>
    <n v="1"/>
    <m/>
    <n v="8.8071899999999997E-4"/>
    <n v="8.8071899999999997E-4"/>
    <n v="2310111802"/>
    <s v="Industrial Processes - Oil &amp; Gas Production"/>
    <s v="Industrial Processes"/>
    <s v="Oil and Gas Exploration and Production"/>
    <s v="On-Shore Oil Exploration"/>
    <s v="Abandoned Well: Unplugged"/>
    <x v="1"/>
    <m/>
    <s v="2310111802-51153-VOC"/>
    <m/>
  </r>
  <r>
    <s v="Maryland"/>
    <x v="0"/>
    <x v="1"/>
    <n v="1.41E-2"/>
    <n v="1.41E-2"/>
    <n v="3.8399999999999998E-5"/>
    <n v="2.7234042553191491E-3"/>
    <n v="1.41E-2"/>
    <n v="3.8399999999999998E-5"/>
    <n v="1.41E-2"/>
    <n v="3.8399999999999998E-5"/>
    <s v="No Growth"/>
    <n v="1"/>
    <n v="1"/>
    <m/>
    <n v="3.8399999999999998E-5"/>
    <n v="3.8399999999999998E-5"/>
    <n v="2310121802"/>
    <s v="Industrial Processes - Oil &amp; Gas Production"/>
    <s v="Industrial Processes"/>
    <s v="Oil and Gas Exploration and Production"/>
    <s v="On-Shore Gas Exploration"/>
    <s v="Abandoned Well: Unplugged"/>
    <x v="1"/>
    <m/>
    <s v="2310121802-24017-VOC"/>
    <m/>
  </r>
  <r>
    <s v="Maryland"/>
    <x v="7"/>
    <x v="0"/>
    <n v="4.64E-4"/>
    <n v="4.6399999999999995E-4"/>
    <n v="1.2E-5"/>
    <s v="Not Used, FY Emiss at 2022 Level"/>
    <n v="4.6399999999999995E-4"/>
    <n v="1.2E-5"/>
    <n v="4.6399999999999995E-4"/>
    <n v="1.2E-5"/>
    <s v="No Growth"/>
    <n v="1"/>
    <n v="1"/>
    <m/>
    <n v="1.2E-5"/>
    <n v="1.2E-5"/>
    <n v="2810001001"/>
    <s v="Fires - Wildfires"/>
    <s v="Miscellaneous Area Sources"/>
    <s v="Other Combustion"/>
    <s v="Forest Wildfires"/>
    <s v="Smoldering"/>
    <x v="3"/>
    <m/>
    <s v="2810001001-24009-NOx"/>
    <m/>
  </r>
  <r>
    <s v="Maryland"/>
    <x v="7"/>
    <x v="1"/>
    <n v="0.33698800000000001"/>
    <n v="0.33698800000000001"/>
    <n v="8.4774999999999989E-3"/>
    <s v="Not Used, FY Emiss at 2022 Level"/>
    <n v="0.33698800000000001"/>
    <n v="8.4774999999999989E-3"/>
    <n v="0.33698800000000001"/>
    <n v="8.4774999999999989E-3"/>
    <s v="No Growth"/>
    <n v="1"/>
    <n v="1"/>
    <m/>
    <n v="8.4774999999999989E-3"/>
    <n v="8.4774999999999989E-3"/>
    <s v="2810001001"/>
    <s v="Fires - Wildfires"/>
    <s v="Miscellaneous Area Sources"/>
    <s v="Other Combustion"/>
    <s v="Forest Wildfires"/>
    <s v="Smoldering"/>
    <x v="3"/>
    <m/>
    <s v="2810001001-24009-VOC"/>
    <m/>
  </r>
  <r>
    <s v="Maryland"/>
    <x v="7"/>
    <x v="0"/>
    <n v="0.31874799999999998"/>
    <n v="0.31874799999999998"/>
    <n v="8.0739999999999996E-3"/>
    <s v="Not Used, FY Emiss at 2022 Level"/>
    <n v="0.31874799999999998"/>
    <n v="8.0739999999999996E-3"/>
    <n v="0.31874799999999998"/>
    <n v="8.0739999999999996E-3"/>
    <s v="No Growth"/>
    <n v="1"/>
    <n v="1"/>
    <m/>
    <n v="8.0739999999999996E-3"/>
    <n v="8.0739999999999996E-3"/>
    <s v="2810001002"/>
    <s v="Fires - Wildfires"/>
    <s v="Miscellaneous Area Sources"/>
    <s v="Other Combustion"/>
    <s v="Forest Wildfires"/>
    <s v="Flaming"/>
    <x v="3"/>
    <m/>
    <s v="2810001002-24009-NOx"/>
    <m/>
  </r>
  <r>
    <s v="Maryland"/>
    <x v="7"/>
    <x v="1"/>
    <n v="2.507244"/>
    <n v="2.5072439999999996"/>
    <n v="6.1412500000000002E-2"/>
    <s v="Not Used, FY Emiss at 2022 Level"/>
    <n v="2.5072439999999996"/>
    <n v="6.1412500000000002E-2"/>
    <n v="2.5072439999999996"/>
    <n v="6.1412500000000002E-2"/>
    <s v="No Growth"/>
    <n v="1"/>
    <n v="1"/>
    <m/>
    <n v="6.1412500000000002E-2"/>
    <n v="6.1412500000000002E-2"/>
    <s v="2810001002"/>
    <s v="Fires - Wildfires"/>
    <s v="Miscellaneous Area Sources"/>
    <s v="Other Combustion"/>
    <s v="Forest Wildfires"/>
    <s v="Flaming"/>
    <x v="3"/>
    <m/>
    <s v="2810001002-24009-VOC"/>
    <m/>
  </r>
  <r>
    <s v="Maryland"/>
    <x v="0"/>
    <x v="0"/>
    <n v="2.8699999999999998E-4"/>
    <n v="2.8700000000000004E-4"/>
    <n v="1.9000000000000001E-5"/>
    <s v="Not Used, FY Emiss at 2022 Level"/>
    <n v="2.8700000000000004E-4"/>
    <n v="1.9000000000000001E-5"/>
    <n v="2.8700000000000004E-4"/>
    <n v="1.9000000000000001E-5"/>
    <s v="No Growth"/>
    <n v="1"/>
    <n v="1"/>
    <m/>
    <n v="1.9000000000000001E-5"/>
    <n v="1.9000000000000001E-5"/>
    <s v="2810001001"/>
    <s v="Fires - Wildfires"/>
    <s v="Miscellaneous Area Sources"/>
    <s v="Other Combustion"/>
    <s v="Forest Wildfires"/>
    <s v="Smoldering"/>
    <x v="3"/>
    <m/>
    <s v="2810001001-24017-NOx"/>
    <m/>
  </r>
  <r>
    <s v="Maryland"/>
    <x v="0"/>
    <x v="1"/>
    <n v="0.26177499999999998"/>
    <n v="0.26177499999999998"/>
    <n v="3.4605999999999998E-2"/>
    <s v="Not Used, FY Emiss at 2022 Level"/>
    <n v="0.26177499999999998"/>
    <n v="3.4605999999999998E-2"/>
    <n v="0.26177499999999998"/>
    <n v="3.4605999999999998E-2"/>
    <s v="No Growth"/>
    <n v="1"/>
    <n v="1"/>
    <m/>
    <n v="3.4605999999999998E-2"/>
    <n v="3.4605999999999998E-2"/>
    <s v="2810001001"/>
    <s v="Fires - Wildfires"/>
    <s v="Miscellaneous Area Sources"/>
    <s v="Other Combustion"/>
    <s v="Forest Wildfires"/>
    <s v="Smoldering"/>
    <x v="3"/>
    <m/>
    <s v="2810001001-24017-VOC"/>
    <m/>
  </r>
  <r>
    <s v="Maryland"/>
    <x v="0"/>
    <x v="0"/>
    <n v="0.20661299999999999"/>
    <n v="0.20661300000000002"/>
    <n v="3.4478000000000002E-2"/>
    <s v="Not Used, FY Emiss at 2022 Level"/>
    <n v="0.20661300000000002"/>
    <n v="3.4478000000000002E-2"/>
    <n v="0.20661300000000002"/>
    <n v="3.4478000000000002E-2"/>
    <s v="No Growth"/>
    <n v="1"/>
    <n v="1"/>
    <m/>
    <n v="3.4478000000000002E-2"/>
    <n v="3.4478000000000002E-2"/>
    <s v="2810001002"/>
    <s v="Fires - Wildfires"/>
    <s v="Miscellaneous Area Sources"/>
    <s v="Other Combustion"/>
    <s v="Forest Wildfires"/>
    <s v="Flaming"/>
    <x v="3"/>
    <m/>
    <s v="2810001002-24017-NOx"/>
    <m/>
  </r>
  <r>
    <s v="Maryland"/>
    <x v="0"/>
    <x v="1"/>
    <n v="2.0561720000000001"/>
    <n v="2.0561719999999997"/>
    <n v="0.55721299999999996"/>
    <s v="Not Used, FY Emiss at 2022 Level"/>
    <n v="2.0561719999999997"/>
    <n v="0.55721299999999996"/>
    <n v="2.0561719999999997"/>
    <n v="0.55721299999999996"/>
    <s v="No Growth"/>
    <n v="1"/>
    <n v="1"/>
    <m/>
    <n v="0.55721299999999996"/>
    <n v="0.55721299999999996"/>
    <s v="2810001002"/>
    <s v="Fires - Wildfires"/>
    <s v="Miscellaneous Area Sources"/>
    <s v="Other Combustion"/>
    <s v="Forest Wildfires"/>
    <s v="Flaming"/>
    <x v="3"/>
    <m/>
    <s v="2810001002-24017-VOC"/>
    <m/>
  </r>
  <r>
    <s v="Maryland"/>
    <x v="1"/>
    <x v="1"/>
    <n v="0.110462"/>
    <n v="0.11046199999999999"/>
    <n v="3.7009999999999999E-3"/>
    <s v="Not Used, FY Emiss at 2022 Level"/>
    <n v="0.11046199999999999"/>
    <n v="3.7009999999999999E-3"/>
    <n v="0.11046199999999999"/>
    <n v="3.7009999999999999E-3"/>
    <s v="No Growth"/>
    <n v="1"/>
    <n v="1"/>
    <m/>
    <n v="3.7009999999999999E-3"/>
    <n v="3.7009999999999999E-3"/>
    <s v="2810001001"/>
    <s v="Fires - Wildfires"/>
    <s v="Miscellaneous Area Sources"/>
    <s v="Other Combustion"/>
    <s v="Forest Wildfires"/>
    <s v="Smoldering"/>
    <x v="3"/>
    <m/>
    <s v="2810001001-24021-VOC"/>
    <m/>
  </r>
  <r>
    <s v="Maryland"/>
    <x v="1"/>
    <x v="0"/>
    <n v="9.9079E-2"/>
    <n v="9.9079E-2"/>
    <n v="3.9699999999999996E-3"/>
    <s v="Not Used, FY Emiss at 2022 Level"/>
    <n v="9.9079E-2"/>
    <n v="3.9699999999999996E-3"/>
    <n v="9.9079E-2"/>
    <n v="3.9699999999999996E-3"/>
    <s v="No Growth"/>
    <n v="1"/>
    <n v="1"/>
    <m/>
    <n v="3.9699999999999996E-3"/>
    <n v="3.9699999999999996E-3"/>
    <s v="2810001002"/>
    <s v="Fires - Wildfires"/>
    <s v="Miscellaneous Area Sources"/>
    <s v="Other Combustion"/>
    <s v="Forest Wildfires"/>
    <s v="Flaming"/>
    <x v="3"/>
    <m/>
    <s v="2810001002-24021-NOx"/>
    <m/>
  </r>
  <r>
    <s v="Maryland"/>
    <x v="1"/>
    <x v="1"/>
    <n v="0.75405800000000001"/>
    <n v="0.7540579999999999"/>
    <n v="2.9975000000000002E-2"/>
    <s v="Not Used, FY Emiss at 2022 Level"/>
    <n v="0.7540579999999999"/>
    <n v="2.9975000000000002E-2"/>
    <n v="0.7540579999999999"/>
    <n v="2.9975000000000002E-2"/>
    <s v="No Growth"/>
    <n v="1"/>
    <n v="1"/>
    <m/>
    <n v="2.9975000000000002E-2"/>
    <n v="2.9975000000000002E-2"/>
    <s v="2810001002"/>
    <s v="Fires - Wildfires"/>
    <s v="Miscellaneous Area Sources"/>
    <s v="Other Combustion"/>
    <s v="Forest Wildfires"/>
    <s v="Flaming"/>
    <x v="3"/>
    <m/>
    <s v="2810001002-24021-VOC"/>
    <m/>
  </r>
  <r>
    <s v="Maryland"/>
    <x v="2"/>
    <x v="0"/>
    <n v="4.4499999999999997E-4"/>
    <n v="4.4499999999999997E-4"/>
    <n v="2.92E-4"/>
    <s v="Not Used, FY Emiss at 2022 Level"/>
    <n v="4.4499999999999997E-4"/>
    <n v="2.92E-4"/>
    <n v="4.4499999999999997E-4"/>
    <n v="2.92E-4"/>
    <s v="No Growth"/>
    <n v="1"/>
    <n v="1"/>
    <m/>
    <n v="2.92E-4"/>
    <n v="2.92E-4"/>
    <s v="2810001001"/>
    <s v="Fires - Wildfires"/>
    <s v="Miscellaneous Area Sources"/>
    <s v="Other Combustion"/>
    <s v="Forest Wildfires"/>
    <s v="Smoldering"/>
    <x v="3"/>
    <m/>
    <s v="2810001001-24033-NOx"/>
    <m/>
  </r>
  <r>
    <s v="Maryland"/>
    <x v="2"/>
    <x v="1"/>
    <n v="0.332289"/>
    <n v="0.332289"/>
    <n v="0.21193899999999999"/>
    <s v="Not Used, FY Emiss at 2022 Level"/>
    <n v="0.332289"/>
    <n v="0.21193899999999999"/>
    <n v="0.332289"/>
    <n v="0.21193899999999999"/>
    <s v="No Growth"/>
    <n v="1"/>
    <n v="1"/>
    <m/>
    <n v="0.21193899999999999"/>
    <n v="0.21193899999999999"/>
    <s v="2810001001"/>
    <s v="Fires - Wildfires"/>
    <s v="Miscellaneous Area Sources"/>
    <s v="Other Combustion"/>
    <s v="Forest Wildfires"/>
    <s v="Smoldering"/>
    <x v="3"/>
    <m/>
    <s v="2810001001-24033-VOC"/>
    <m/>
  </r>
  <r>
    <s v="Maryland"/>
    <x v="2"/>
    <x v="0"/>
    <n v="0.31621899999999997"/>
    <n v="0.31621900000000003"/>
    <n v="0.203462"/>
    <s v="Not Used, FY Emiss at 2022 Level"/>
    <n v="0.31621900000000003"/>
    <n v="0.203462"/>
    <n v="0.31621900000000003"/>
    <n v="0.203462"/>
    <s v="No Growth"/>
    <n v="1"/>
    <n v="1"/>
    <m/>
    <n v="0.203462"/>
    <n v="0.203462"/>
    <s v="2810001002"/>
    <s v="Fires - Wildfires"/>
    <s v="Miscellaneous Area Sources"/>
    <s v="Other Combustion"/>
    <s v="Forest Wildfires"/>
    <s v="Flaming"/>
    <x v="3"/>
    <m/>
    <s v="2810001002-24033-NOx"/>
    <m/>
  </r>
  <r>
    <s v="Maryland"/>
    <x v="2"/>
    <x v="1"/>
    <n v="2.6221320000000001"/>
    <n v="2.6221320000000001"/>
    <n v="1.5633730000000001"/>
    <s v="Not Used, FY Emiss at 2022 Level"/>
    <n v="2.6221320000000001"/>
    <n v="1.5633730000000001"/>
    <n v="2.6221320000000001"/>
    <n v="1.5633730000000001"/>
    <s v="No Growth"/>
    <n v="1"/>
    <n v="1"/>
    <m/>
    <n v="1.5633730000000001"/>
    <n v="1.5633730000000001"/>
    <s v="2810001002"/>
    <s v="Fires - Wildfires"/>
    <s v="Miscellaneous Area Sources"/>
    <s v="Other Combustion"/>
    <s v="Forest Wildfires"/>
    <s v="Flaming"/>
    <x v="3"/>
    <m/>
    <s v="2810001002-24033-VOC"/>
    <m/>
  </r>
  <r>
    <s v="Virginia"/>
    <x v="9"/>
    <x v="0"/>
    <s v="SCC-FIPS-Pollutant combo missing "/>
    <n v="7.4999999999999993E-5"/>
    <n v="3.6000000000000001E-5"/>
    <s v="Not Used, FY Emiss at 2022 Level"/>
    <n v="7.4999999999999993E-5"/>
    <n v="3.6000000000000001E-5"/>
    <n v="7.4999999999999993E-5"/>
    <n v="3.6000000000000001E-5"/>
    <s v="No Growth"/>
    <n v="1"/>
    <n v="1"/>
    <m/>
    <n v="3.6000000000000001E-5"/>
    <n v="3.6000000000000001E-5"/>
    <s v="2810001001"/>
    <s v="Fires - Wildfires"/>
    <s v="Miscellaneous Area Sources"/>
    <s v="Other Combustion"/>
    <s v="Forest Wildfires"/>
    <s v="Smoldering"/>
    <x v="3"/>
    <m/>
    <s v="2810001001-51059-NOx"/>
    <m/>
  </r>
  <r>
    <s v="Virginia"/>
    <x v="9"/>
    <x v="1"/>
    <n v="5.2985999999999998E-2"/>
    <n v="5.2986000000000005E-2"/>
    <n v="2.5857000000000002E-2"/>
    <s v="Not Used, FY Emiss at 2022 Level"/>
    <n v="5.2986000000000005E-2"/>
    <n v="2.5857000000000002E-2"/>
    <n v="5.2986000000000005E-2"/>
    <n v="2.5857000000000002E-2"/>
    <s v="No Growth"/>
    <n v="1"/>
    <n v="1"/>
    <m/>
    <n v="2.5857000000000002E-2"/>
    <n v="2.5857000000000002E-2"/>
    <s v="2810001001"/>
    <s v="Fires - Wildfires"/>
    <s v="Miscellaneous Area Sources"/>
    <s v="Other Combustion"/>
    <s v="Forest Wildfires"/>
    <s v="Smoldering"/>
    <x v="3"/>
    <m/>
    <s v="2810001001-51059-VOC"/>
    <m/>
  </r>
  <r>
    <s v="Virginia"/>
    <x v="9"/>
    <x v="0"/>
    <n v="5.0463999999999898E-2"/>
    <n v="5.0464000000000002E-2"/>
    <n v="2.4625999999999999E-2"/>
    <s v="Not Used, FY Emiss at 2022 Level"/>
    <n v="5.0464000000000002E-2"/>
    <n v="2.4625999999999999E-2"/>
    <n v="5.0464000000000002E-2"/>
    <n v="2.4625999999999999E-2"/>
    <s v="No Growth"/>
    <n v="1"/>
    <n v="1"/>
    <m/>
    <n v="2.4625999999999999E-2"/>
    <n v="2.4625999999999999E-2"/>
    <s v="2810001002"/>
    <s v="Fires - Wildfires"/>
    <s v="Miscellaneous Area Sources"/>
    <s v="Other Combustion"/>
    <s v="Forest Wildfires"/>
    <s v="Flaming"/>
    <x v="3"/>
    <m/>
    <s v="2810001002-51059-NOx"/>
    <m/>
  </r>
  <r>
    <s v="Virginia"/>
    <x v="9"/>
    <x v="1"/>
    <n v="0.38382899999999998"/>
    <n v="0.38382899999999998"/>
    <n v="0.187308"/>
    <s v="Not Used, FY Emiss at 2022 Level"/>
    <n v="0.38382899999999998"/>
    <n v="0.187308"/>
    <n v="0.38382899999999998"/>
    <n v="0.187308"/>
    <s v="No Growth"/>
    <n v="1"/>
    <n v="1"/>
    <m/>
    <n v="0.187308"/>
    <n v="0.187308"/>
    <s v="2810001002"/>
    <s v="Fires - Wildfires"/>
    <s v="Miscellaneous Area Sources"/>
    <s v="Other Combustion"/>
    <s v="Forest Wildfires"/>
    <s v="Flaming"/>
    <x v="3"/>
    <m/>
    <s v="2810001002-51059-VOC"/>
    <m/>
  </r>
  <r>
    <s v="Virginia"/>
    <x v="4"/>
    <x v="0"/>
    <s v="SCC-FIPS-Pollutant combo missing "/>
    <n v="5.0000000000000004E-6"/>
    <n v="0"/>
    <s v="Not Used, FY Emiss at 2022 Level"/>
    <n v="5.0000000000000004E-6"/>
    <n v="0"/>
    <n v="5.0000000000000004E-6"/>
    <n v="0"/>
    <s v="No Growth"/>
    <n v="1"/>
    <n v="1"/>
    <m/>
    <n v="0"/>
    <n v="0"/>
    <s v="2810001001"/>
    <s v="Fires - Wildfires"/>
    <s v="Miscellaneous Area Sources"/>
    <s v="Other Combustion"/>
    <s v="Forest Wildfires"/>
    <s v="Smoldering"/>
    <x v="3"/>
    <m/>
    <s v="2810001001-51107-NOx"/>
    <m/>
  </r>
  <r>
    <s v="Virginia"/>
    <x v="4"/>
    <x v="1"/>
    <n v="4.8445999999999899E-2"/>
    <n v="4.8445999999999996E-2"/>
    <n v="0"/>
    <s v="Not Used, FY Emiss at 2022 Level"/>
    <n v="4.8445999999999996E-2"/>
    <n v="0"/>
    <n v="4.8445999999999996E-2"/>
    <n v="0"/>
    <s v="No Growth"/>
    <n v="1"/>
    <n v="1"/>
    <m/>
    <n v="0"/>
    <n v="0"/>
    <s v="2810001001"/>
    <s v="Fires - Wildfires"/>
    <s v="Miscellaneous Area Sources"/>
    <s v="Other Combustion"/>
    <s v="Forest Wildfires"/>
    <s v="Smoldering"/>
    <x v="3"/>
    <m/>
    <s v="2810001001-51107-VOC"/>
    <m/>
  </r>
  <r>
    <s v="Virginia"/>
    <x v="4"/>
    <x v="0"/>
    <n v="3.7178000000000003E-2"/>
    <n v="3.7178000000000003E-2"/>
    <n v="0"/>
    <s v="Not Used, FY Emiss at 2022 Level"/>
    <n v="3.7178000000000003E-2"/>
    <n v="0"/>
    <n v="3.7178000000000003E-2"/>
    <n v="0"/>
    <s v="No Growth"/>
    <n v="1"/>
    <n v="1"/>
    <m/>
    <n v="0"/>
    <n v="0"/>
    <s v="2810001002"/>
    <s v="Fires - Wildfires"/>
    <s v="Miscellaneous Area Sources"/>
    <s v="Other Combustion"/>
    <s v="Forest Wildfires"/>
    <s v="Flaming"/>
    <x v="3"/>
    <m/>
    <s v="2810001002-51107-NOx"/>
    <m/>
  </r>
  <r>
    <s v="Virginia"/>
    <x v="4"/>
    <x v="1"/>
    <n v="0.36754300000000001"/>
    <n v="0.36754299999999995"/>
    <n v="0"/>
    <s v="Not Used, FY Emiss at 2022 Level"/>
    <n v="0.36754299999999995"/>
    <n v="0"/>
    <n v="0.36754299999999995"/>
    <n v="0"/>
    <s v="No Growth"/>
    <n v="1"/>
    <n v="1"/>
    <m/>
    <n v="0"/>
    <n v="0"/>
    <s v="2810001002"/>
    <s v="Fires - Wildfires"/>
    <s v="Miscellaneous Area Sources"/>
    <s v="Other Combustion"/>
    <s v="Forest Wildfires"/>
    <s v="Flaming"/>
    <x v="3"/>
    <m/>
    <s v="2810001002-51107-VOC"/>
    <m/>
  </r>
  <r>
    <s v="Virginia"/>
    <x v="10"/>
    <x v="0"/>
    <n v="6.7150000000000001E-2"/>
    <n v="6.7150000000000001E-2"/>
    <n v="9.9999999999999995E-7"/>
    <s v="Not Used, FY Emiss at 2022 Level"/>
    <n v="6.7150000000000001E-2"/>
    <n v="9.9999999999999995E-7"/>
    <n v="6.7150000000000001E-2"/>
    <n v="9.9999999999999995E-7"/>
    <s v="No Growth"/>
    <n v="1"/>
    <n v="1"/>
    <m/>
    <n v="9.9999999999999995E-7"/>
    <n v="9.9999999999999995E-7"/>
    <s v="2810001001"/>
    <s v="Fires - Wildfires"/>
    <s v="Miscellaneous Area Sources"/>
    <s v="Other Combustion"/>
    <s v="Forest Wildfires"/>
    <s v="Smoldering"/>
    <x v="3"/>
    <m/>
    <s v="2810001001-51153-NOx"/>
    <m/>
  </r>
  <r>
    <s v="Virginia"/>
    <x v="10"/>
    <x v="1"/>
    <n v="37.932259999999999"/>
    <n v="37.932260000000007"/>
    <n v="6.2299999999999996E-4"/>
    <s v="Not Used, FY Emiss at 2022 Level"/>
    <n v="37.932260000000007"/>
    <n v="6.2299999999999996E-4"/>
    <n v="37.932260000000007"/>
    <n v="6.2299999999999996E-4"/>
    <s v="No Growth"/>
    <n v="1"/>
    <n v="1"/>
    <m/>
    <n v="6.2299999999999996E-4"/>
    <n v="6.2299999999999996E-4"/>
    <s v="2810001001"/>
    <s v="Fires - Wildfires"/>
    <s v="Miscellaneous Area Sources"/>
    <s v="Other Combustion"/>
    <s v="Forest Wildfires"/>
    <s v="Smoldering"/>
    <x v="3"/>
    <m/>
    <s v="2810001001-51153-VOC"/>
    <m/>
  </r>
  <r>
    <s v="Virginia"/>
    <x v="10"/>
    <x v="0"/>
    <n v="34.754119000000003"/>
    <n v="34.754119000000003"/>
    <n v="2.9399999999999999E-4"/>
    <s v="Not Used, FY Emiss at 2022 Level"/>
    <n v="34.754119000000003"/>
    <n v="2.9399999999999999E-4"/>
    <n v="34.754119000000003"/>
    <n v="2.9399999999999999E-4"/>
    <s v="No Growth"/>
    <n v="1"/>
    <n v="1"/>
    <m/>
    <n v="2.9399999999999999E-4"/>
    <n v="2.9399999999999999E-4"/>
    <s v="2810001002"/>
    <s v="Fires - Wildfires"/>
    <s v="Miscellaneous Area Sources"/>
    <s v="Other Combustion"/>
    <s v="Forest Wildfires"/>
    <s v="Flaming"/>
    <x v="3"/>
    <m/>
    <s v="2810001002-51153-NOx"/>
    <m/>
  </r>
  <r>
    <s v="Virginia"/>
    <x v="10"/>
    <x v="1"/>
    <n v="281.07074899999998"/>
    <n v="281.07074900000003"/>
    <n v="2.3270000000000001E-3"/>
    <s v="Not Used, FY Emiss at 2022 Level"/>
    <n v="281.07074900000003"/>
    <n v="2.3270000000000001E-3"/>
    <n v="281.07074900000003"/>
    <n v="2.3270000000000001E-3"/>
    <s v="No Growth"/>
    <n v="1"/>
    <n v="1"/>
    <m/>
    <n v="2.3270000000000001E-3"/>
    <n v="2.3270000000000001E-3"/>
    <s v="2810001002"/>
    <s v="Fires - Wildfires"/>
    <s v="Miscellaneous Area Sources"/>
    <s v="Other Combustion"/>
    <s v="Forest Wildfires"/>
    <s v="Flaming"/>
    <x v="3"/>
    <m/>
    <s v="2810001002-51153-VOC"/>
    <m/>
  </r>
  <r>
    <s v="District of Columbia"/>
    <x v="6"/>
    <x v="0"/>
    <n v="46.019713609999997"/>
    <n v="46.019713609999997"/>
    <n v="6.5573083644565516E-2"/>
    <n v="1.4248911716459836E-3"/>
    <n v="55.305850255670599"/>
    <n v="7.8804817769679805E-2"/>
    <n v="61.584257748908897"/>
    <n v="8.7750865178791049E-2"/>
    <s v="Population"/>
    <n v="1.0682042243864278"/>
    <n v="1.1102535122627881"/>
    <m/>
    <n v="7.0045444955169456E-2"/>
    <n v="7.2802746426280457E-2"/>
    <n v="2280207124"/>
    <s v="Mobile - Commercial Marine Vessels"/>
    <s v="Mobile Sources"/>
    <s v="Marine Vessels, Commercial"/>
    <s v="Diesel General Cargo"/>
    <s v="C1C2 Underway emissions: Auxiliary Engine"/>
    <x v="4"/>
    <m/>
    <s v="2280207124-11001-NOx"/>
    <m/>
  </r>
  <r>
    <s v="District of Columbia"/>
    <x v="6"/>
    <x v="1"/>
    <n v="1.4164631299999999"/>
    <n v="1.4164631299999999"/>
    <n v="2.0183058223547552E-3"/>
    <n v="1.4248911811455024E-3"/>
    <n v="1.7022856427215001"/>
    <n v="2.4255718001044689E-3"/>
    <n v="1.8955317981551001"/>
    <n v="2.7009265427720788E-3"/>
    <s v="Population"/>
    <n v="1.0682042243864278"/>
    <n v="1.1102535122627881"/>
    <m/>
    <n v="2.1559628055430728E-3"/>
    <n v="2.2408311280898018E-3"/>
    <n v="2280207124"/>
    <s v="Mobile - Commercial Marine Vessels"/>
    <s v="Mobile Sources"/>
    <s v="Marine Vessels, Commercial"/>
    <s v="Diesel General Cargo"/>
    <s v="C1C2 Underway emissions: Auxiliary Engine"/>
    <x v="4"/>
    <m/>
    <s v="2280207124-11001-VOC"/>
    <m/>
  </r>
  <r>
    <s v="District of Columbia"/>
    <x v="6"/>
    <x v="0"/>
    <n v="3.0926271299999999"/>
    <n v="3.0926271299999999"/>
    <n v="9.6967431239296603E-2"/>
    <n v="3.1354388085994903E-2"/>
    <n v="3.0873061784292801"/>
    <n v="9.6800596058761471E-2"/>
    <n v="3.1053590491116698"/>
    <n v="9.7366632772203393E-2"/>
    <s v="Population"/>
    <n v="1.0682042243864278"/>
    <n v="1.1102535122627881"/>
    <m/>
    <n v="0.1035810196777171"/>
    <n v="0.10765843110852946"/>
    <n v="2280208124"/>
    <s v="Mobile - Commercial Marine Vessels"/>
    <s v="Mobile Sources"/>
    <s v="Marine Vessels, Commercial"/>
    <s v="Diesel Government"/>
    <s v="C1C2 Underway emissions: Auxiliary Engine"/>
    <x v="4"/>
    <m/>
    <s v="2280208124-11001-NOx"/>
    <m/>
  </r>
  <r>
    <s v="District of Columbia"/>
    <x v="6"/>
    <x v="1"/>
    <n v="8.8919349999999994E-2"/>
    <n v="8.8919349999999994E-2"/>
    <n v="2.7880116175718734E-3"/>
    <n v="3.1354385941551231E-2"/>
    <n v="8.8766361768583102E-2"/>
    <n v="2.7832147655195128E-3"/>
    <n v="8.9285418693079599E-2"/>
    <n v="2.7994894766558104E-3"/>
    <s v="Population"/>
    <n v="1.0682042243864278"/>
    <n v="1.1102535122627881"/>
    <m/>
    <n v="2.9781657875287129E-3"/>
    <n v="3.0953996906386296E-3"/>
    <n v="2280208124"/>
    <s v="Mobile - Commercial Marine Vessels"/>
    <s v="Mobile Sources"/>
    <s v="Marine Vessels, Commercial"/>
    <s v="Diesel Government"/>
    <s v="C1C2 Underway emissions: Auxiliary Engine"/>
    <x v="4"/>
    <m/>
    <s v="2280208124-11001-VOC"/>
    <m/>
  </r>
  <r>
    <s v="District of Columbia"/>
    <x v="6"/>
    <x v="0"/>
    <n v="1.429043E-2"/>
    <n v="1.429043E-2"/>
    <n v="0"/>
    <n v="0"/>
    <n v="1.42658429150528E-2"/>
    <n v="0"/>
    <n v="1.4349261728230501E-2"/>
    <n v="0"/>
    <s v="Population"/>
    <n v="1.0682042243864278"/>
    <n v="1.1102535122627881"/>
    <m/>
    <n v="0"/>
    <n v="0"/>
    <n v="2280209124"/>
    <s v="Mobile - Commercial Marine Vessels"/>
    <s v="Mobile Sources"/>
    <s v="Marine Vessels, Commercial"/>
    <s v="Diesel Miscellaneous"/>
    <s v="C1C2 Underway emissions: Auxiliary Engine"/>
    <x v="4"/>
    <m/>
    <s v="2280209124-11001-NOx"/>
    <m/>
  </r>
  <r>
    <s v="District of Columbia"/>
    <x v="6"/>
    <x v="1"/>
    <n v="4.1088000000000002E-4"/>
    <n v="4.1088000000000002E-4"/>
    <n v="0"/>
    <n v="0"/>
    <n v="4.1017306945530002E-4"/>
    <n v="0"/>
    <n v="4.1257153625849999E-4"/>
    <n v="0"/>
    <s v="Population"/>
    <n v="1.0682042243864278"/>
    <n v="1.1102535122627881"/>
    <m/>
    <n v="0"/>
    <n v="0"/>
    <n v="2280209124"/>
    <s v="Mobile - Commercial Marine Vessels"/>
    <s v="Mobile Sources"/>
    <s v="Marine Vessels, Commercial"/>
    <s v="Diesel Miscellaneous"/>
    <s v="C1C2 Underway emissions: Auxiliary Engine"/>
    <x v="4"/>
    <m/>
    <s v="2280209124-11001-VOC"/>
    <m/>
  </r>
  <r>
    <s v="District of Columbia"/>
    <x v="6"/>
    <x v="0"/>
    <n v="29.475220570000001"/>
    <n v="29.475220570000001"/>
    <n v="7.9716743521175165E-2"/>
    <n v="2.7045342487550775E-3"/>
    <n v="29.4245076277031"/>
    <n v="7.9579588631878057E-2"/>
    <n v="29.596565985506299"/>
    <n v="8.0044926353341359E-2"/>
    <s v="Population"/>
    <n v="1.0682042243864278"/>
    <n v="1.1102535122627881"/>
    <m/>
    <n v="8.5153762183648715E-2"/>
    <n v="8.8505794480536581E-2"/>
    <n v="2280212124"/>
    <s v="Mobile - Commercial Marine Vessels"/>
    <s v="Mobile Sources"/>
    <s v="Marine Vessels, Commercial"/>
    <s v="Diesel Tour Boat"/>
    <s v="C1C2 Underway emissions: Auxiliary Engine"/>
    <x v="4"/>
    <m/>
    <s v="2280212124-11001-NOx"/>
    <m/>
  </r>
  <r>
    <s v="District of Columbia"/>
    <x v="6"/>
    <x v="1"/>
    <n v="0.84747276999999999"/>
    <n v="0.84747276999999999"/>
    <n v="2.2920191265411692E-3"/>
    <n v="2.7045342430780037E-3"/>
    <n v="0.84601466936997705"/>
    <n v="2.2880756434574185E-3"/>
    <n v="0.85096169844284797"/>
    <n v="2.3014550529865002E-3"/>
    <s v="Population"/>
    <n v="1.0682042243864278"/>
    <n v="1.1102535122627881"/>
    <m/>
    <n v="2.4483445133457672E-3"/>
    <n v="2.5447222854158209E-3"/>
    <n v="2280212124"/>
    <s v="Mobile - Commercial Marine Vessels"/>
    <s v="Mobile Sources"/>
    <s v="Marine Vessels, Commercial"/>
    <s v="Diesel Tour Boat"/>
    <s v="C1C2 Underway emissions: Auxiliary Engine"/>
    <x v="4"/>
    <m/>
    <s v="2280212124-11001-VOC"/>
    <m/>
  </r>
  <r>
    <s v="District of Columbia"/>
    <x v="6"/>
    <x v="0"/>
    <n v="1.5098599500000001"/>
    <n v="1.5098599500000001"/>
    <n v="6.7165817379344584E-3"/>
    <n v="4.448479965267281E-3"/>
    <n v="1.50726219367995"/>
    <n v="6.7050256709900698E-3"/>
    <n v="1.51607583505348"/>
    <n v="6.7442329780612684E-3"/>
    <s v="Population"/>
    <n v="1.0682042243864278"/>
    <n v="1.1102535122627881"/>
    <m/>
    <n v="7.1746809858983232E-3"/>
    <n v="7.4571084649418338E-3"/>
    <n v="2280213124"/>
    <s v="Mobile - Commercial Marine Vessels"/>
    <s v="Mobile Sources"/>
    <s v="Marine Vessels, Commercial"/>
    <s v="Diesel Tug"/>
    <s v="C1C2 Underway emissions: Auxiliary Engine"/>
    <x v="4"/>
    <m/>
    <s v="2280213124-11001-NOx"/>
    <m/>
  </r>
  <r>
    <s v="District of Columbia"/>
    <x v="6"/>
    <x v="1"/>
    <n v="4.341155E-2"/>
    <n v="4.341155E-2"/>
    <n v="1.931154375897662E-4"/>
    <n v="4.448480590759054E-3"/>
    <n v="4.3336859212701501E-2"/>
    <n v="1.9278317707216032E-4"/>
    <n v="4.3590269360556003E-2"/>
    <n v="1.9391046719639246E-4"/>
    <s v="Population"/>
    <n v="1.0682042243864278"/>
    <n v="1.1102535122627881"/>
    <m/>
    <n v="2.0628672622762182E-4"/>
    <n v="2.1440709285620318E-4"/>
    <n v="2280213124"/>
    <s v="Mobile - Commercial Marine Vessels"/>
    <s v="Mobile Sources"/>
    <s v="Marine Vessels, Commercial"/>
    <s v="Diesel Tug"/>
    <s v="C1C2 Underway emissions: Auxiliary Engine"/>
    <x v="4"/>
    <m/>
    <s v="2280213124-11001-VOC"/>
    <m/>
  </r>
  <r>
    <s v="Maryland"/>
    <x v="7"/>
    <x v="0"/>
    <n v="5.7161719999999902E-2"/>
    <n v="5.7161719999999902E-2"/>
    <n v="9.5269541593070006E-3"/>
    <n v="0.16666668111643626"/>
    <n v="5.9709729334612098E-2"/>
    <n v="9.9516224185605146E-3"/>
    <n v="6.2038465225231598E-2"/>
    <n v="1.0339745100646796E-2"/>
    <s v="EPA EMP"/>
    <e v="#N/A"/>
    <e v="#N/A"/>
    <m/>
    <n v="9.9516224185605146E-3"/>
    <n v="1.0339745100646796E-2"/>
    <n v="2280201124"/>
    <s v="Mobile - Commercial Marine Vessels"/>
    <s v="Mobile Sources"/>
    <s v="Marine Vessels, Commercial"/>
    <s v="Diesel Barge"/>
    <s v="C1C2 Underway emissions: Auxiliary Engine"/>
    <x v="4"/>
    <m/>
    <s v="2280201124-24009-NOx"/>
    <m/>
  </r>
  <r>
    <s v="Maryland"/>
    <x v="7"/>
    <x v="1"/>
    <n v="1.6435199999997999E-3"/>
    <n v="1.6435199999997999E-3"/>
    <n v="2.7391938238185E-4"/>
    <n v="0.16666629087682738"/>
    <n v="1.7167806419402E-3"/>
    <n v="2.8612946184131181E-4"/>
    <n v="1.7837367099335999E-3"/>
    <n v="2.9728878134546846E-4"/>
    <s v="EPA EMP"/>
    <e v="#N/A"/>
    <e v="#N/A"/>
    <m/>
    <n v="2.8612946184131181E-4"/>
    <n v="2.9728878134546846E-4"/>
    <n v="2280201124"/>
    <s v="Mobile - Commercial Marine Vessels"/>
    <s v="Mobile Sources"/>
    <s v="Marine Vessels, Commercial"/>
    <s v="Diesel Barge"/>
    <s v="C1C2 Underway emissions: Auxiliary Engine"/>
    <x v="4"/>
    <m/>
    <s v="2280201124-24009-VOC"/>
    <m/>
  </r>
  <r>
    <s v="Maryland"/>
    <x v="7"/>
    <x v="0"/>
    <n v="2.5903053599999999"/>
    <n v="2.5903053599999999"/>
    <n v="2.2376699866347976E-3"/>
    <n v="8.6386339664401481E-4"/>
    <n v="2.5858486670995702"/>
    <n v="2.2338200127680328E-3"/>
    <n v="2.6009692897049801"/>
    <n v="2.2468821651713145E-3"/>
    <s v="EPA EMP"/>
    <e v="#N/A"/>
    <e v="#N/A"/>
    <m/>
    <n v="2.2338200127680328E-3"/>
    <n v="2.2468821651713145E-3"/>
    <n v="2280202124"/>
    <s v="Mobile - Commercial Marine Vessels"/>
    <s v="Mobile Sources"/>
    <s v="Marine Vessels, Commercial"/>
    <s v="Diesel Offshore support"/>
    <s v="C1C2 Underway emissions: Auxiliary Engine"/>
    <x v="4"/>
    <m/>
    <s v="2280202124-24009-NOx"/>
    <m/>
  </r>
  <r>
    <s v="Maryland"/>
    <x v="7"/>
    <x v="1"/>
    <n v="7.8364699999999995E-2"/>
    <n v="7.8364699999999995E-2"/>
    <n v="6.4337580559744394E-5"/>
    <n v="8.2100206546754343E-4"/>
    <n v="7.8229871339438095E-2"/>
    <n v="6.4226885950938851E-5"/>
    <n v="7.8687316655571105E-2"/>
    <n v="6.4602449500322505E-5"/>
    <s v="EPA EMP"/>
    <e v="#N/A"/>
    <e v="#N/A"/>
    <m/>
    <n v="6.4226885950938851E-5"/>
    <n v="6.4602449500322505E-5"/>
    <n v="2280202124"/>
    <s v="Mobile - Commercial Marine Vessels"/>
    <s v="Mobile Sources"/>
    <s v="Marine Vessels, Commercial"/>
    <s v="Diesel Offshore support"/>
    <s v="C1C2 Underway emissions: Auxiliary Engine"/>
    <x v="4"/>
    <m/>
    <s v="2280202124-24009-VOC"/>
    <m/>
  </r>
  <r>
    <s v="Maryland"/>
    <x v="7"/>
    <x v="0"/>
    <n v="0.66986394999999999"/>
    <n v="0.66986394999999999"/>
    <n v="2.0671403172918584E-2"/>
    <n v="3.0859106797609552E-2"/>
    <n v="0.66871143031783398"/>
    <n v="2.0635837444960278E-2"/>
    <n v="0.67262168744092399"/>
    <n v="2.0756504487127826E-2"/>
    <s v="EPA EMP"/>
    <e v="#N/A"/>
    <e v="#N/A"/>
    <m/>
    <n v="2.0635837444960278E-2"/>
    <n v="2.0756504487127826E-2"/>
    <n v="2280204124"/>
    <s v="Mobile - Commercial Marine Vessels"/>
    <s v="Mobile Sources"/>
    <s v="Marine Vessels, Commercial"/>
    <s v="Diesel Commercial Fishing"/>
    <s v="C1C2 Underway emissions: Auxiliary Engine"/>
    <x v="4"/>
    <m/>
    <s v="2280204124-24009-NOx"/>
    <m/>
  </r>
  <r>
    <s v="Maryland"/>
    <x v="7"/>
    <x v="1"/>
    <n v="1.925996E-2"/>
    <n v="1.925996E-2"/>
    <n v="5.9434504411470226E-4"/>
    <n v="3.0859100647909043E-2"/>
    <n v="1.9226822699540898E-2"/>
    <n v="5.9332245682463484E-4"/>
    <n v="1.93392505974453E-2"/>
    <n v="5.9679188064169959E-4"/>
    <s v="EPA EMP"/>
    <e v="#N/A"/>
    <e v="#N/A"/>
    <m/>
    <n v="5.9332245682463484E-4"/>
    <n v="5.9679188064169959E-4"/>
    <n v="2280204124"/>
    <s v="Mobile - Commercial Marine Vessels"/>
    <s v="Mobile Sources"/>
    <s v="Marine Vessels, Commercial"/>
    <s v="Diesel Commercial Fishing"/>
    <s v="C1C2 Underway emissions: Auxiliary Engine"/>
    <x v="4"/>
    <m/>
    <s v="2280204124-24009-VOC"/>
    <m/>
  </r>
  <r>
    <s v="Maryland"/>
    <x v="7"/>
    <x v="0"/>
    <n v="12.7734439"/>
    <n v="12.7734439"/>
    <n v="9.4544477718897357E-3"/>
    <n v="7.4016434768149999E-4"/>
    <n v="15.3509468044386"/>
    <n v="1.1362223527800704E-2"/>
    <n v="17.0936105371132"/>
    <n v="1.2652081092724006E-2"/>
    <s v="EPA EMP"/>
    <e v="#N/A"/>
    <e v="#N/A"/>
    <m/>
    <n v="1.1362223527800704E-2"/>
    <n v="1.2652081092724006E-2"/>
    <n v="2280207124"/>
    <s v="Mobile - Commercial Marine Vessels"/>
    <s v="Mobile Sources"/>
    <s v="Marine Vessels, Commercial"/>
    <s v="Diesel General Cargo"/>
    <s v="C1C2 Underway emissions: Auxiliary Engine"/>
    <x v="4"/>
    <m/>
    <s v="2280207124-24009-NOx"/>
    <m/>
  </r>
  <r>
    <s v="Maryland"/>
    <x v="7"/>
    <x v="1"/>
    <n v="0.39323433000000002"/>
    <n v="0.39323433000000002"/>
    <n v="2.9100304461181827E-4"/>
    <n v="7.4002451569225467E-4"/>
    <n v="0.47258353571420503"/>
    <n v="3.4972340214103789E-4"/>
    <n v="0.52623196527622895"/>
    <n v="3.8942455524532468E-4"/>
    <s v="EPA EMP"/>
    <e v="#N/A"/>
    <e v="#N/A"/>
    <m/>
    <n v="3.4972340214103789E-4"/>
    <n v="3.8942455524532468E-4"/>
    <n v="2280207124"/>
    <s v="Mobile - Commercial Marine Vessels"/>
    <s v="Mobile Sources"/>
    <s v="Marine Vessels, Commercial"/>
    <s v="Diesel General Cargo"/>
    <s v="C1C2 Underway emissions: Auxiliary Engine"/>
    <x v="4"/>
    <m/>
    <s v="2280207124-24009-VOC"/>
    <m/>
  </r>
  <r>
    <s v="Maryland"/>
    <x v="7"/>
    <x v="0"/>
    <n v="156.59290956999999"/>
    <n v="156.59290956999999"/>
    <n v="0.15321641366058159"/>
    <n v="9.7843774715796416E-4"/>
    <n v="156.32348708448299"/>
    <n v="0.15295280053081864"/>
    <n v="157.23758096887801"/>
    <n v="0.15384718449175697"/>
    <s v="EPA EMP"/>
    <e v="#N/A"/>
    <e v="#N/A"/>
    <m/>
    <n v="0.15295280053081864"/>
    <n v="0.15384718449175697"/>
    <n v="2280208124"/>
    <s v="Mobile - Commercial Marine Vessels"/>
    <s v="Mobile Sources"/>
    <s v="Marine Vessels, Commercial"/>
    <s v="Diesel Government"/>
    <s v="C1C2 Underway emissions: Auxiliary Engine"/>
    <x v="4"/>
    <m/>
    <s v="2280208124-24009-NOx"/>
    <m/>
  </r>
  <r>
    <s v="Maryland"/>
    <x v="7"/>
    <x v="1"/>
    <n v="4.5024064700000004"/>
    <n v="4.5024064700000004"/>
    <n v="4.405284700532394E-3"/>
    <n v="9.7842892015309168E-4"/>
    <n v="4.4946599536009799"/>
    <n v="4.3977052848571518E-3"/>
    <n v="4.5209422561048997"/>
    <n v="4.4234206497151991E-3"/>
    <s v="EPA EMP"/>
    <e v="#N/A"/>
    <e v="#N/A"/>
    <m/>
    <n v="4.3977052848571518E-3"/>
    <n v="4.4234206497151991E-3"/>
    <n v="2280208124"/>
    <s v="Mobile - Commercial Marine Vessels"/>
    <s v="Mobile Sources"/>
    <s v="Marine Vessels, Commercial"/>
    <s v="Diesel Government"/>
    <s v="C1C2 Underway emissions: Auxiliary Engine"/>
    <x v="4"/>
    <m/>
    <s v="2280208124-24009-VOC"/>
    <m/>
  </r>
  <r>
    <s v="Maryland"/>
    <x v="7"/>
    <x v="0"/>
    <n v="9.3328811399999996"/>
    <n v="9.3328811399999996"/>
    <n v="8.3785263625253417E-2"/>
    <n v="8.9774274812261697E-3"/>
    <n v="9.3168236566779594"/>
    <n v="8.3641108733198799E-2"/>
    <n v="9.3713033237157806"/>
    <n v="8.4130195993232196E-2"/>
    <s v="EPA EMP"/>
    <e v="#N/A"/>
    <e v="#N/A"/>
    <m/>
    <n v="8.3641108733198799E-2"/>
    <n v="8.4130195993232196E-2"/>
    <n v="2280209124"/>
    <s v="Mobile - Commercial Marine Vessels"/>
    <s v="Mobile Sources"/>
    <s v="Marine Vessels, Commercial"/>
    <s v="Diesel Miscellaneous"/>
    <s v="C1C2 Underway emissions: Auxiliary Engine"/>
    <x v="4"/>
    <m/>
    <s v="2280209124-24009-NOx"/>
    <m/>
  </r>
  <r>
    <s v="Maryland"/>
    <x v="7"/>
    <x v="1"/>
    <n v="0.27465161999999999"/>
    <n v="0.27465161999999999"/>
    <n v="2.4494951043149463E-3"/>
    <n v="8.9185532723781002E-3"/>
    <n v="0.274179074197544"/>
    <n v="2.4452806794021042E-3"/>
    <n v="0.275782322817616"/>
    <n v="2.4595793376290826E-3"/>
    <s v="EPA EMP"/>
    <e v="#N/A"/>
    <e v="#N/A"/>
    <m/>
    <n v="2.4452806794021042E-3"/>
    <n v="2.4595793376290826E-3"/>
    <n v="2280209124"/>
    <s v="Mobile - Commercial Marine Vessels"/>
    <s v="Mobile Sources"/>
    <s v="Marine Vessels, Commercial"/>
    <s v="Diesel Miscellaneous"/>
    <s v="C1C2 Underway emissions: Auxiliary Engine"/>
    <x v="4"/>
    <m/>
    <s v="2280209124-24009-VOC"/>
    <m/>
  </r>
  <r>
    <s v="Maryland"/>
    <x v="7"/>
    <x v="0"/>
    <n v="7.6298999999999996E-4"/>
    <n v="7.6298999999999996E-4"/>
    <n v="2.5432900179211634E-4"/>
    <n v="0.33333202504897358"/>
    <n v="9.2202704580860004E-4"/>
    <n v="3.0734114232930338E-4"/>
    <n v="1.0261359593077E-3"/>
    <n v="3.4204397729160679E-4"/>
    <s v="EPA EMP"/>
    <e v="#N/A"/>
    <e v="#N/A"/>
    <m/>
    <n v="3.0734114232930338E-4"/>
    <n v="3.4204397729160679E-4"/>
    <n v="2280210124"/>
    <s v="Mobile - Commercial Marine Vessels"/>
    <s v="Mobile Sources"/>
    <s v="Marine Vessels, Commercial"/>
    <s v="Diesel RollOn RollOff"/>
    <s v="C1C2 Underway emissions: Auxiliary Engine"/>
    <x v="4"/>
    <m/>
    <s v="2280210124-24009-NOx"/>
    <m/>
  </r>
  <r>
    <s v="Maryland"/>
    <x v="7"/>
    <x v="0"/>
    <n v="3.7644815"/>
    <n v="3.7644815"/>
    <n v="4.7506003357713107E-2"/>
    <n v="1.2619534285854004E-2"/>
    <n v="3.4965996487756201"/>
    <n v="4.4125459151629007E-2"/>
    <n v="3.3315792316601001"/>
    <n v="4.2042978339973773E-2"/>
    <s v="EPA EMP"/>
    <e v="#N/A"/>
    <e v="#N/A"/>
    <m/>
    <n v="4.4125459151629007E-2"/>
    <n v="4.2042978339973773E-2"/>
    <n v="2280211124"/>
    <s v="Mobile - Commercial Marine Vessels"/>
    <s v="Mobile Sources"/>
    <s v="Marine Vessels, Commercial"/>
    <s v="Diesel Tanker"/>
    <s v="C1C2 Underway emissions: Auxiliary Engine"/>
    <x v="4"/>
    <m/>
    <s v="2280211124-24009-NOx"/>
    <m/>
  </r>
  <r>
    <s v="Maryland"/>
    <x v="7"/>
    <x v="1"/>
    <n v="0.1178604"/>
    <n v="0.1178604"/>
    <n v="1.4873432385532537E-3"/>
    <n v="1.261953326607795E-2"/>
    <n v="0.109473411741977"/>
    <n v="1.3815033612289273E-3"/>
    <n v="0.10430686427205201"/>
    <n v="1.316303943561438E-3"/>
    <s v="EPA EMP"/>
    <e v="#N/A"/>
    <e v="#N/A"/>
    <m/>
    <n v="1.3815033612289273E-3"/>
    <n v="1.316303943561438E-3"/>
    <n v="2280211124"/>
    <s v="Mobile - Commercial Marine Vessels"/>
    <s v="Mobile Sources"/>
    <s v="Marine Vessels, Commercial"/>
    <s v="Diesel Tanker"/>
    <s v="C1C2 Underway emissions: Auxiliary Engine"/>
    <x v="4"/>
    <m/>
    <s v="2280211124-24009-VOC"/>
    <m/>
  </r>
  <r>
    <s v="Maryland"/>
    <x v="7"/>
    <x v="0"/>
    <n v="1.37227458"/>
    <n v="1.37227458"/>
    <n v="8.1147384083750298E-3"/>
    <n v="5.9133489220320832E-3"/>
    <n v="1.36991354316142"/>
    <n v="8.1007767737307345E-3"/>
    <n v="1.3779240450719701"/>
    <n v="8.1481456665684227E-3"/>
    <s v="EPA EMP"/>
    <e v="#N/A"/>
    <e v="#N/A"/>
    <m/>
    <n v="8.1007767737307345E-3"/>
    <n v="8.1481456665684227E-3"/>
    <n v="2280212124"/>
    <s v="Mobile - Commercial Marine Vessels"/>
    <s v="Mobile Sources"/>
    <s v="Marine Vessels, Commercial"/>
    <s v="Diesel Tour Boat"/>
    <s v="C1C2 Underway emissions: Auxiliary Engine"/>
    <x v="4"/>
    <m/>
    <s v="2280212124-24009-NOx"/>
    <m/>
  </r>
  <r>
    <s v="Maryland"/>
    <x v="7"/>
    <x v="1"/>
    <n v="3.9455689999999898E-2"/>
    <n v="3.9455689999999898E-2"/>
    <n v="2.3331529635218164E-4"/>
    <n v="5.9133497944702587E-3"/>
    <n v="3.9387805380595498E-2"/>
    <n v="2.3291387085197895E-4"/>
    <n v="3.9618123630844597E-2"/>
    <n v="2.3427582322975221E-4"/>
    <s v="EPA EMP"/>
    <e v="#N/A"/>
    <e v="#N/A"/>
    <m/>
    <n v="2.3291387085197895E-4"/>
    <n v="2.3427582322975221E-4"/>
    <n v="2280212124"/>
    <s v="Mobile - Commercial Marine Vessels"/>
    <s v="Mobile Sources"/>
    <s v="Marine Vessels, Commercial"/>
    <s v="Diesel Tour Boat"/>
    <s v="C1C2 Underway emissions: Auxiliary Engine"/>
    <x v="4"/>
    <m/>
    <s v="2280212124-24009-VOC"/>
    <m/>
  </r>
  <r>
    <s v="Maryland"/>
    <x v="7"/>
    <x v="0"/>
    <n v="14.276500670000001"/>
    <n v="14.276500670000001"/>
    <n v="6.6421572147700057E-3"/>
    <n v="4.6525107015387443E-4"/>
    <n v="14.2519375508552"/>
    <n v="6.6307291973015702E-3"/>
    <n v="14.3352750531013"/>
    <n v="6.6695020594055195E-3"/>
    <s v="EPA EMP"/>
    <e v="#N/A"/>
    <e v="#N/A"/>
    <m/>
    <n v="6.6307291973015702E-3"/>
    <n v="6.6695020594055195E-3"/>
    <n v="2280213124"/>
    <s v="Mobile - Commercial Marine Vessels"/>
    <s v="Mobile Sources"/>
    <s v="Marine Vessels, Commercial"/>
    <s v="Diesel Tug"/>
    <s v="C1C2 Underway emissions: Auxiliary Engine"/>
    <x v="4"/>
    <m/>
    <s v="2280213124-24009-NOx"/>
    <m/>
  </r>
  <r>
    <s v="Maryland"/>
    <x v="7"/>
    <x v="1"/>
    <n v="0.41380471000000002"/>
    <n v="0.41380471000000002"/>
    <n v="1.9225619513136766E-4"/>
    <n v="4.6460610642002514E-4"/>
    <n v="0.41309274740991297"/>
    <n v="1.9192541296447058E-4"/>
    <n v="0.41550828688601998"/>
    <n v="1.9304768735536854E-4"/>
    <s v="EPA EMP"/>
    <e v="#N/A"/>
    <e v="#N/A"/>
    <m/>
    <n v="1.9192541296447058E-4"/>
    <n v="1.9304768735536854E-4"/>
    <n v="2280213124"/>
    <s v="Mobile - Commercial Marine Vessels"/>
    <s v="Mobile Sources"/>
    <s v="Marine Vessels, Commercial"/>
    <s v="Diesel Tug"/>
    <s v="C1C2 Underway emissions: Auxiliary Engine"/>
    <x v="4"/>
    <m/>
    <s v="2280213124-24009-VOC"/>
    <m/>
  </r>
  <r>
    <s v="Maryland"/>
    <x v="0"/>
    <x v="0"/>
    <n v="2.0608919999999999E-2"/>
    <n v="2.0608919999999999E-2"/>
    <n v="0"/>
    <n v="0"/>
    <n v="2.05734617760901E-2"/>
    <n v="0"/>
    <n v="2.0693764079608899E-2"/>
    <n v="0"/>
    <s v="EPA EMP"/>
    <e v="#N/A"/>
    <e v="#N/A"/>
    <m/>
    <n v="0"/>
    <n v="0"/>
    <n v="2280202124"/>
    <s v="Mobile - Commercial Marine Vessels"/>
    <s v="Mobile Sources"/>
    <s v="Marine Vessels, Commercial"/>
    <s v="Diesel Offshore support"/>
    <s v="C1C2 Underway emissions: Auxiliary Engine"/>
    <x v="4"/>
    <m/>
    <s v="2280202124-24017-NOx"/>
    <m/>
  </r>
  <r>
    <s v="Maryland"/>
    <x v="0"/>
    <x v="1"/>
    <n v="5.4155000000000002E-4"/>
    <n v="5.4155000000000002E-4"/>
    <n v="0"/>
    <n v="0"/>
    <n v="5.4061824806150003E-4"/>
    <n v="0"/>
    <n v="5.4377948661599998E-4"/>
    <n v="0"/>
    <s v="EPA EMP"/>
    <e v="#N/A"/>
    <e v="#N/A"/>
    <m/>
    <n v="0"/>
    <n v="0"/>
    <n v="2280202124"/>
    <s v="Mobile - Commercial Marine Vessels"/>
    <s v="Mobile Sources"/>
    <s v="Marine Vessels, Commercial"/>
    <s v="Diesel Offshore support"/>
    <s v="C1C2 Underway emissions: Auxiliary Engine"/>
    <x v="4"/>
    <m/>
    <s v="2280202124-24017-VOC"/>
    <m/>
  </r>
  <r>
    <s v="Maryland"/>
    <x v="0"/>
    <x v="0"/>
    <n v="0.26195123999999997"/>
    <n v="0.26195123999999997"/>
    <n v="2.77330467975432E-3"/>
    <n v="1.0587102698022427E-2"/>
    <n v="0.31480934836976299"/>
    <n v="3.3329189014881999E-3"/>
    <n v="0.35054700293269098"/>
    <n v="3.7112771205323682E-3"/>
    <s v="EPA EMP"/>
    <e v="#N/A"/>
    <e v="#N/A"/>
    <m/>
    <n v="3.3329189014881999E-3"/>
    <n v="3.7112771205323682E-3"/>
    <n v="2280207124"/>
    <s v="Mobile - Commercial Marine Vessels"/>
    <s v="Mobile Sources"/>
    <s v="Marine Vessels, Commercial"/>
    <s v="Diesel General Cargo"/>
    <s v="C1C2 Underway emissions: Auxiliary Engine"/>
    <x v="4"/>
    <m/>
    <s v="2280207124-24017-NOx"/>
    <m/>
  </r>
  <r>
    <s v="Maryland"/>
    <x v="0"/>
    <x v="1"/>
    <n v="8.0627199999999E-3"/>
    <n v="8.0627199999999E-3"/>
    <n v="8.5360893086133417E-5"/>
    <n v="1.0587108703531125E-2"/>
    <n v="9.6896644936201003E-3"/>
    <n v="1.0258553129470187E-4"/>
    <n v="1.07896505146735E-2"/>
    <n v="1.1423120287195889E-4"/>
    <s v="EPA EMP"/>
    <e v="#N/A"/>
    <e v="#N/A"/>
    <m/>
    <n v="1.0258553129470187E-4"/>
    <n v="1.1423120287195889E-4"/>
    <n v="2280207124"/>
    <s v="Mobile - Commercial Marine Vessels"/>
    <s v="Mobile Sources"/>
    <s v="Marine Vessels, Commercial"/>
    <s v="Diesel General Cargo"/>
    <s v="C1C2 Underway emissions: Auxiliary Engine"/>
    <x v="4"/>
    <m/>
    <s v="2280207124-24017-VOC"/>
    <m/>
  </r>
  <r>
    <s v="Maryland"/>
    <x v="0"/>
    <x v="0"/>
    <n v="24.11929847"/>
    <n v="24.11929847"/>
    <n v="8.9311301812044011E-2"/>
    <n v="3.7028979894722456E-3"/>
    <n v="24.077800541641999"/>
    <n v="8.9157639216559906E-2"/>
    <n v="24.218594293337802"/>
    <n v="8.9678984116644544E-2"/>
    <s v="EPA EMP"/>
    <e v="#N/A"/>
    <e v="#N/A"/>
    <m/>
    <n v="8.9157639216559906E-2"/>
    <n v="8.9678984116644544E-2"/>
    <n v="2280208124"/>
    <s v="Mobile - Commercial Marine Vessels"/>
    <s v="Mobile Sources"/>
    <s v="Marine Vessels, Commercial"/>
    <s v="Diesel Government"/>
    <s v="C1C2 Underway emissions: Auxiliary Engine"/>
    <x v="4"/>
    <m/>
    <s v="2280208124-24017-NOx"/>
    <m/>
  </r>
  <r>
    <s v="Maryland"/>
    <x v="0"/>
    <x v="1"/>
    <n v="0.69347908999999996"/>
    <n v="0.69347908999999996"/>
    <n v="2.5678822657265294E-3"/>
    <n v="3.7028978995264725E-3"/>
    <n v="0.69228593980824005"/>
    <n v="2.5634641523876421E-3"/>
    <n v="0.69633404771341501"/>
    <n v="2.5784538826467709E-3"/>
    <s v="EPA EMP"/>
    <e v="#N/A"/>
    <e v="#N/A"/>
    <m/>
    <n v="2.5634641523876421E-3"/>
    <n v="2.5784538826467709E-3"/>
    <n v="2280208124"/>
    <s v="Mobile - Commercial Marine Vessels"/>
    <s v="Mobile Sources"/>
    <s v="Marine Vessels, Commercial"/>
    <s v="Diesel Government"/>
    <s v="C1C2 Underway emissions: Auxiliary Engine"/>
    <x v="4"/>
    <m/>
    <s v="2280208124-24017-VOC"/>
    <m/>
  </r>
  <r>
    <s v="Maryland"/>
    <x v="0"/>
    <x v="0"/>
    <n v="0.10221035000000001"/>
    <n v="0.10221035000000001"/>
    <n v="0"/>
    <n v="0"/>
    <n v="0.102034494230935"/>
    <n v="0"/>
    <n v="0.102631135905922"/>
    <n v="0"/>
    <s v="EPA EMP"/>
    <e v="#N/A"/>
    <e v="#N/A"/>
    <m/>
    <n v="0"/>
    <n v="0"/>
    <n v="2280209124"/>
    <s v="Mobile - Commercial Marine Vessels"/>
    <s v="Mobile Sources"/>
    <s v="Marine Vessels, Commercial"/>
    <s v="Diesel Miscellaneous"/>
    <s v="C1C2 Underway emissions: Auxiliary Engine"/>
    <x v="4"/>
    <m/>
    <s v="2280209124-24017-NOx"/>
    <m/>
  </r>
  <r>
    <s v="Maryland"/>
    <x v="0"/>
    <x v="1"/>
    <n v="3.12269E-3"/>
    <n v="3.12269E-3"/>
    <n v="0"/>
    <n v="0"/>
    <n v="3.1173173244193001E-3"/>
    <n v="0"/>
    <n v="3.1355456837983998E-3"/>
    <n v="0"/>
    <s v="EPA EMP"/>
    <e v="#N/A"/>
    <e v="#N/A"/>
    <m/>
    <n v="0"/>
    <n v="0"/>
    <n v="2280209124"/>
    <s v="Mobile - Commercial Marine Vessels"/>
    <s v="Mobile Sources"/>
    <s v="Marine Vessels, Commercial"/>
    <s v="Diesel Miscellaneous"/>
    <s v="C1C2 Underway emissions: Auxiliary Engine"/>
    <x v="4"/>
    <m/>
    <s v="2280209124-24017-VOC"/>
    <m/>
  </r>
  <r>
    <s v="Maryland"/>
    <x v="0"/>
    <x v="0"/>
    <n v="0.44598922000000002"/>
    <n v="0.44598922000000002"/>
    <n v="6.3303554518937709E-3"/>
    <n v="1.419396516331442E-2"/>
    <n v="0.445221883059291"/>
    <n v="6.3194638980888229E-3"/>
    <n v="0.44782529607222699"/>
    <n v="6.3564166517001558E-3"/>
    <s v="EPA EMP"/>
    <e v="#N/A"/>
    <e v="#N/A"/>
    <m/>
    <n v="6.3194638980888229E-3"/>
    <n v="6.3564166517001558E-3"/>
    <n v="2280212124"/>
    <s v="Mobile - Commercial Marine Vessels"/>
    <s v="Mobile Sources"/>
    <s v="Marine Vessels, Commercial"/>
    <s v="Diesel Tour Boat"/>
    <s v="C1C2 Underway emissions: Auxiliary Engine"/>
    <x v="4"/>
    <m/>
    <s v="2280212124-24017-NOx"/>
    <m/>
  </r>
  <r>
    <s v="Maryland"/>
    <x v="0"/>
    <x v="1"/>
    <n v="1.28231E-2"/>
    <n v="1.28231E-2"/>
    <n v="1.8201064334358557E-4"/>
    <n v="1.4193965838493467E-2"/>
    <n v="1.28010374974027E-2"/>
    <n v="1.8169748893540782E-4"/>
    <n v="1.28758909331117E-2"/>
    <n v="1.8275995604475525E-4"/>
    <s v="EPA EMP"/>
    <e v="#N/A"/>
    <e v="#N/A"/>
    <m/>
    <n v="1.8169748893540782E-4"/>
    <n v="1.8275995604475525E-4"/>
    <n v="2280212124"/>
    <s v="Mobile - Commercial Marine Vessels"/>
    <s v="Mobile Sources"/>
    <s v="Marine Vessels, Commercial"/>
    <s v="Diesel Tour Boat"/>
    <s v="C1C2 Underway emissions: Auxiliary Engine"/>
    <x v="4"/>
    <m/>
    <s v="2280212124-24017-VOC"/>
    <m/>
  </r>
  <r>
    <s v="Maryland"/>
    <x v="0"/>
    <x v="0"/>
    <n v="13.345696200000001"/>
    <n v="13.345696200000001"/>
    <n v="6.5684952554083253E-3"/>
    <n v="4.9218078674744036E-4"/>
    <n v="13.322734556008401"/>
    <n v="6.5571939754035255E-3"/>
    <n v="13.400638589549301"/>
    <n v="6.5955368439224839E-3"/>
    <s v="EPA EMP"/>
    <e v="#N/A"/>
    <e v="#N/A"/>
    <m/>
    <n v="6.5571939754035255E-3"/>
    <n v="6.5955368439224839E-3"/>
    <n v="2280213124"/>
    <s v="Mobile - Commercial Marine Vessels"/>
    <s v="Mobile Sources"/>
    <s v="Marine Vessels, Commercial"/>
    <s v="Diesel Tug"/>
    <s v="C1C2 Underway emissions: Auxiliary Engine"/>
    <x v="4"/>
    <m/>
    <s v="2280213124-24017-NOx"/>
    <m/>
  </r>
  <r>
    <s v="Maryland"/>
    <x v="0"/>
    <x v="1"/>
    <n v="0.38891186"/>
    <n v="0.38891186"/>
    <n v="1.920525580219522E-4"/>
    <n v="4.9382026565595661E-4"/>
    <n v="0.38824272625533701"/>
    <n v="1.9172212621840337E-4"/>
    <n v="0.390512956457783"/>
    <n v="1.9284321190007542E-4"/>
    <s v="EPA EMP"/>
    <e v="#N/A"/>
    <e v="#N/A"/>
    <m/>
    <n v="1.9172212621840337E-4"/>
    <n v="1.9284321190007542E-4"/>
    <n v="2280213124"/>
    <s v="Mobile - Commercial Marine Vessels"/>
    <s v="Mobile Sources"/>
    <s v="Marine Vessels, Commercial"/>
    <s v="Diesel Tug"/>
    <s v="C1C2 Underway emissions: Auxiliary Engine"/>
    <x v="4"/>
    <m/>
    <s v="2280213124-24017-VOC"/>
    <m/>
  </r>
  <r>
    <s v="Maryland"/>
    <x v="2"/>
    <x v="0"/>
    <n v="0.39002747999999998"/>
    <n v="0.39002747999999998"/>
    <n v="4.8826970270826149E-3"/>
    <n v="1.2518853869175103E-2"/>
    <n v="0.46872958809090098"/>
    <n v="5.8679572174686282E-3"/>
    <n v="0.52194051143025799"/>
    <n v="6.5340969909979179E-3"/>
    <s v="EPA EMP"/>
    <e v="#N/A"/>
    <e v="#N/A"/>
    <m/>
    <n v="5.8679572174686282E-3"/>
    <n v="6.5340969909979179E-3"/>
    <n v="2280207124"/>
    <s v="Mobile - Commercial Marine Vessels"/>
    <s v="Mobile Sources"/>
    <s v="Marine Vessels, Commercial"/>
    <s v="Diesel General Cargo"/>
    <s v="C1C2 Underway emissions: Auxiliary Engine"/>
    <x v="4"/>
    <m/>
    <s v="2280207124-24033-NOx"/>
    <m/>
  </r>
  <r>
    <s v="Maryland"/>
    <x v="2"/>
    <x v="1"/>
    <n v="1.2004839999999999E-2"/>
    <n v="1.2004839999999999E-2"/>
    <n v="1.5028690570619254E-4"/>
    <n v="1.2518859535503394E-2"/>
    <n v="1.4427249352525401E-2"/>
    <n v="1.8061270812794777E-4"/>
    <n v="1.6065053491201201E-2"/>
    <n v="2.0111614808669624E-4"/>
    <s v="EPA EMP"/>
    <e v="#N/A"/>
    <e v="#N/A"/>
    <m/>
    <n v="1.8061270812794777E-4"/>
    <n v="2.0111614808669624E-4"/>
    <n v="2280207124"/>
    <s v="Mobile - Commercial Marine Vessels"/>
    <s v="Mobile Sources"/>
    <s v="Marine Vessels, Commercial"/>
    <s v="Diesel General Cargo"/>
    <s v="C1C2 Underway emissions: Auxiliary Engine"/>
    <x v="4"/>
    <m/>
    <s v="2280207124-24033-VOC"/>
    <m/>
  </r>
  <r>
    <s v="Maryland"/>
    <x v="2"/>
    <x v="0"/>
    <n v="0.44515799"/>
    <n v="0.44515799"/>
    <n v="2.8174556292289575E-3"/>
    <n v="6.3291139157784348E-3"/>
    <n v="0.44439208321378099"/>
    <n v="2.8126081179301095E-3"/>
    <n v="0.44699064401302702"/>
    <n v="2.8290547052456138E-3"/>
    <s v="EPA EMP"/>
    <e v="#N/A"/>
    <e v="#N/A"/>
    <m/>
    <n v="2.8126081179301095E-3"/>
    <n v="2.8290547052456138E-3"/>
    <n v="2280208124"/>
    <s v="Mobile - Commercial Marine Vessels"/>
    <s v="Mobile Sources"/>
    <s v="Marine Vessels, Commercial"/>
    <s v="Diesel Government"/>
    <s v="C1C2 Underway emissions: Auxiliary Engine"/>
    <x v="4"/>
    <m/>
    <s v="2280208124-24033-NOx"/>
    <m/>
  </r>
  <r>
    <s v="Maryland"/>
    <x v="2"/>
    <x v="1"/>
    <n v="1.27992E-2"/>
    <n v="1.27992E-2"/>
    <n v="8.1007601479085795E-5"/>
    <n v="6.3291144352057779E-3"/>
    <n v="1.27771786180223E-2"/>
    <n v="8.0868225632527553E-5"/>
    <n v="1.28518925401102E-2"/>
    <n v="8.1341098595324917E-5"/>
    <s v="EPA EMP"/>
    <e v="#N/A"/>
    <e v="#N/A"/>
    <m/>
    <n v="8.0868225632527553E-5"/>
    <n v="8.1341098595324917E-5"/>
    <n v="2280208124"/>
    <s v="Mobile - Commercial Marine Vessels"/>
    <s v="Mobile Sources"/>
    <s v="Marine Vessels, Commercial"/>
    <s v="Diesel Government"/>
    <s v="C1C2 Underway emissions: Auxiliary Engine"/>
    <x v="4"/>
    <m/>
    <s v="2280208124-24033-VOC"/>
    <m/>
  </r>
  <r>
    <s v="Maryland"/>
    <x v="2"/>
    <x v="0"/>
    <n v="1.71485E-3"/>
    <n v="1.71485E-3"/>
    <n v="0"/>
    <n v="0"/>
    <n v="1.7118995525591001E-3"/>
    <n v="0"/>
    <n v="1.7219098008006001E-3"/>
    <n v="0"/>
    <s v="EPA EMP"/>
    <e v="#N/A"/>
    <e v="#N/A"/>
    <m/>
    <n v="0"/>
    <n v="0"/>
    <n v="2280209124"/>
    <s v="Mobile - Commercial Marine Vessels"/>
    <s v="Mobile Sources"/>
    <s v="Marine Vessels, Commercial"/>
    <s v="Diesel Miscellaneous"/>
    <s v="C1C2 Underway emissions: Auxiliary Engine"/>
    <x v="4"/>
    <m/>
    <s v="2280209124-24033-NOx"/>
    <m/>
  </r>
  <r>
    <s v="Maryland"/>
    <x v="2"/>
    <x v="0"/>
    <n v="0.33913178999999999"/>
    <n v="0.33913178999999999"/>
    <n v="2.7293310604755857E-3"/>
    <n v="8.0479953249902817E-3"/>
    <n v="0.33854830425961502"/>
    <n v="2.7246351699647692E-3"/>
    <n v="0.34052794877924297"/>
    <n v="2.7405673398038775E-3"/>
    <s v="EPA EMP"/>
    <e v="#N/A"/>
    <e v="#N/A"/>
    <m/>
    <n v="2.7246351699647692E-3"/>
    <n v="2.7405673398038775E-3"/>
    <n v="2280212124"/>
    <s v="Mobile - Commercial Marine Vessels"/>
    <s v="Mobile Sources"/>
    <s v="Marine Vessels, Commercial"/>
    <s v="Diesel Tour Boat"/>
    <s v="C1C2 Underway emissions: Auxiliary Engine"/>
    <x v="4"/>
    <m/>
    <s v="2280212124-24033-NOx"/>
    <m/>
  </r>
  <r>
    <s v="Maryland"/>
    <x v="2"/>
    <x v="1"/>
    <n v="9.7507299999999002E-3"/>
    <n v="9.7507299999999002E-3"/>
    <n v="7.8473840211639581E-5"/>
    <n v="8.0479964281279844E-3"/>
    <n v="9.7339535960143993E-3"/>
    <n v="7.8338823772287439E-5"/>
    <n v="9.7908724098091007E-3"/>
    <n v="7.8796906182400475E-5"/>
    <s v="EPA EMP"/>
    <e v="#N/A"/>
    <e v="#N/A"/>
    <m/>
    <n v="7.8338823772287439E-5"/>
    <n v="7.8796906182400475E-5"/>
    <n v="2280212124"/>
    <s v="Mobile - Commercial Marine Vessels"/>
    <s v="Mobile Sources"/>
    <s v="Marine Vessels, Commercial"/>
    <s v="Diesel Tour Boat"/>
    <s v="C1C2 Underway emissions: Auxiliary Engine"/>
    <x v="4"/>
    <m/>
    <s v="2280212124-24033-VOC"/>
    <m/>
  </r>
  <r>
    <s v="Maryland"/>
    <x v="2"/>
    <x v="0"/>
    <n v="0.16560431"/>
    <n v="0.16560431"/>
    <n v="1.2475760930161339E-3"/>
    <n v="7.5334759887356424E-3"/>
    <n v="0.16531938314772399"/>
    <n v="1.2454296034159664E-3"/>
    <n v="0.166286080090875"/>
    <n v="1.2527121916255787E-3"/>
    <s v="EPA EMP"/>
    <e v="#N/A"/>
    <e v="#N/A"/>
    <m/>
    <n v="1.2454296034159664E-3"/>
    <n v="1.2527121916255787E-3"/>
    <n v="2280213124"/>
    <s v="Mobile - Commercial Marine Vessels"/>
    <s v="Mobile Sources"/>
    <s v="Marine Vessels, Commercial"/>
    <s v="Diesel Tug"/>
    <s v="C1C2 Underway emissions: Auxiliary Engine"/>
    <x v="4"/>
    <m/>
    <s v="2280213124-24033-NOx"/>
    <m/>
  </r>
  <r>
    <s v="Maryland"/>
    <x v="2"/>
    <x v="1"/>
    <n v="4.7614700000000003E-3"/>
    <n v="4.7614700000000003E-3"/>
    <n v="3.5870359735015065E-5"/>
    <n v="7.5334633495569778E-3"/>
    <n v="4.7532777575436998E-3"/>
    <n v="3.580864377671984E-5"/>
    <n v="4.7810723149069997E-3"/>
    <n v="3.6018033055933417E-5"/>
    <s v="EPA EMP"/>
    <e v="#N/A"/>
    <e v="#N/A"/>
    <m/>
    <n v="3.580864377671984E-5"/>
    <n v="3.6018033055933417E-5"/>
    <n v="2280213124"/>
    <s v="Mobile - Commercial Marine Vessels"/>
    <s v="Mobile Sources"/>
    <s v="Marine Vessels, Commercial"/>
    <s v="Diesel Tug"/>
    <s v="C1C2 Underway emissions: Auxiliary Engine"/>
    <x v="4"/>
    <m/>
    <s v="2280213124-24033-VOC"/>
    <m/>
  </r>
  <r>
    <s v="Virginia"/>
    <x v="3"/>
    <x v="0"/>
    <n v="9.3915000000000003E-4"/>
    <n v="9.3915000000000003E-4"/>
    <n v="0"/>
    <n v="0"/>
    <n v="9.3753416612880002E-4"/>
    <n v="0"/>
    <n v="9.4301635094729995E-4"/>
    <n v="0"/>
    <s v="Population"/>
    <n v="1.0984649785709848"/>
    <n v="1.1504470071844137"/>
    <m/>
    <n v="0"/>
    <n v="0"/>
    <n v="2280208124"/>
    <s v="Mobile - Commercial Marine Vessels"/>
    <s v="Mobile Sources"/>
    <s v="Marine Vessels, Commercial"/>
    <s v="Diesel Government"/>
    <s v="C1C2 Underway emissions: Auxiliary Engine"/>
    <x v="4"/>
    <m/>
    <s v="2280208124-51013-NOx"/>
    <m/>
  </r>
  <r>
    <s v="Virginia"/>
    <x v="9"/>
    <x v="0"/>
    <n v="0.88186361000000002"/>
    <n v="0.88186361000000002"/>
    <n v="1.5339480648024338E-2"/>
    <n v="1.7394391234744722E-2"/>
    <n v="0.88034633896681402"/>
    <n v="1.5313088642063957E-2"/>
    <n v="0.88549412078519196"/>
    <n v="1.5402631173003927E-2"/>
    <s v="Population"/>
    <n v="1.0657729164323093"/>
    <n v="1.0960498584059377"/>
    <m/>
    <n v="1.6348403026801867E-2"/>
    <n v="1.6812835592287696E-2"/>
    <n v="2280208124"/>
    <s v="Mobile - Commercial Marine Vessels"/>
    <s v="Mobile Sources"/>
    <s v="Marine Vessels, Commercial"/>
    <s v="Diesel Government"/>
    <s v="C1C2 Underway emissions: Auxiliary Engine"/>
    <x v="4"/>
    <m/>
    <s v="2280208124-51059-NOx"/>
    <m/>
  </r>
  <r>
    <s v="Virginia"/>
    <x v="9"/>
    <x v="1"/>
    <n v="2.535538E-2"/>
    <n v="2.535538E-2"/>
    <n v="4.4104138583057868E-4"/>
    <n v="1.7394390690677036E-2"/>
    <n v="2.5311755358759298E-2"/>
    <n v="4.4028256177709729E-4"/>
    <n v="2.54597646004175E-2"/>
    <n v="4.4285709235233092E-4"/>
    <s v="Population"/>
    <n v="1.0657729164323093"/>
    <n v="1.0960498584059377"/>
    <m/>
    <n v="4.7004996404400321E-4"/>
    <n v="4.8340334849076433E-4"/>
    <n v="2280208124"/>
    <s v="Mobile - Commercial Marine Vessels"/>
    <s v="Mobile Sources"/>
    <s v="Marine Vessels, Commercial"/>
    <s v="Diesel Government"/>
    <s v="C1C2 Underway emissions: Auxiliary Engine"/>
    <x v="4"/>
    <m/>
    <s v="2280208124-51059-VOC"/>
    <m/>
  </r>
  <r>
    <s v="Virginia"/>
    <x v="9"/>
    <x v="0"/>
    <n v="5.3991129999999901E-2"/>
    <n v="5.3991129999999901E-2"/>
    <n v="6.347171626352747E-3"/>
    <n v="0.11755952554341349"/>
    <n v="5.38982367490832E-2"/>
    <n v="6.3362511398487942E-3"/>
    <n v="5.4213404031434001E-2"/>
    <n v="6.3733020560287615E-3"/>
    <s v="Population"/>
    <n v="1.0657729164323093"/>
    <n v="1.0960498584059377"/>
    <m/>
    <n v="6.7646436153143714E-3"/>
    <n v="6.9568165623421141E-3"/>
    <n v="2280212124"/>
    <s v="Mobile - Commercial Marine Vessels"/>
    <s v="Mobile Sources"/>
    <s v="Marine Vessels, Commercial"/>
    <s v="Diesel Tour Boat"/>
    <s v="C1C2 Underway emissions: Auxiliary Engine"/>
    <x v="4"/>
    <m/>
    <s v="2280212124-51059-NOx"/>
    <m/>
  </r>
  <r>
    <s v="Virginia"/>
    <x v="9"/>
    <x v="1"/>
    <n v="1.5523599999999001E-3"/>
    <n v="1.5523599999999001E-3"/>
    <n v="1.8249414269131051E-4"/>
    <n v="0.11755916326839282"/>
    <n v="1.5496891211539E-3"/>
    <n v="1.821801564089835E-4"/>
    <n v="1.5587508518942999E-3"/>
    <n v="1.8324544589258838E-4"/>
    <s v="Population"/>
    <n v="1.0657729164323093"/>
    <n v="1.0960498584059377"/>
    <m/>
    <n v="1.9449731468793201E-4"/>
    <n v="2.0002267925672387E-4"/>
    <n v="2280212124"/>
    <s v="Mobile - Commercial Marine Vessels"/>
    <s v="Mobile Sources"/>
    <s v="Marine Vessels, Commercial"/>
    <s v="Diesel Tour Boat"/>
    <s v="C1C2 Underway emissions: Auxiliary Engine"/>
    <x v="4"/>
    <m/>
    <s v="2280212124-51059-VOC"/>
    <m/>
  </r>
  <r>
    <s v="Virginia"/>
    <x v="9"/>
    <x v="0"/>
    <n v="0.13083001999999999"/>
    <n v="0.13083001999999999"/>
    <n v="8.4345762955809363E-4"/>
    <n v="6.4469731760194923E-3"/>
    <n v="0.13060492328734899"/>
    <n v="8.4200643708962249E-4"/>
    <n v="0.13136862913779701"/>
    <n v="8.4693002822183001E-4"/>
    <s v="Population"/>
    <n v="1.0657729164323093"/>
    <n v="1.0960498584059377"/>
    <m/>
    <n v="8.9893429774121178E-4"/>
    <n v="9.2447161544855644E-4"/>
    <n v="2280213124"/>
    <s v="Mobile - Commercial Marine Vessels"/>
    <s v="Mobile Sources"/>
    <s v="Marine Vessels, Commercial"/>
    <s v="Diesel Tug"/>
    <s v="C1C2 Underway emissions: Auxiliary Engine"/>
    <x v="4"/>
    <m/>
    <s v="2280213124-51059-NOx"/>
    <m/>
  </r>
  <r>
    <s v="Virginia"/>
    <x v="9"/>
    <x v="1"/>
    <n v="3.7616300000000002E-3"/>
    <n v="3.7616300000000002E-3"/>
    <n v="2.4251128859280426E-5"/>
    <n v="6.4469734820491184E-3"/>
    <n v="3.7551580102591999E-3"/>
    <n v="2.4209404113045393E-5"/>
    <n v="3.7771161116048999E-3"/>
    <n v="2.4350967410137267E-5"/>
    <s v="Population"/>
    <n v="1.0657729164323093"/>
    <n v="1.0960498584059377"/>
    <m/>
    <n v="2.5846196331131043E-5"/>
    <n v="2.6580446352398462E-5"/>
    <n v="2280213124"/>
    <s v="Mobile - Commercial Marine Vessels"/>
    <s v="Mobile Sources"/>
    <s v="Marine Vessels, Commercial"/>
    <s v="Diesel Tug"/>
    <s v="C1C2 Underway emissions: Auxiliary Engine"/>
    <x v="4"/>
    <m/>
    <s v="2280213124-51059-VOC"/>
    <m/>
  </r>
  <r>
    <s v="Virginia"/>
    <x v="10"/>
    <x v="0"/>
    <n v="9.5609300000000005E-3"/>
    <n v="9.5609300000000005E-3"/>
    <n v="2.3902323529619508E-3"/>
    <n v="0.249999984620947"/>
    <n v="9.5444801522289006E-3"/>
    <n v="2.3861198912721589E-3"/>
    <n v="9.6002910294015996E-3"/>
    <n v="2.4000726097070154E-3"/>
    <s v="Population"/>
    <n v="1.0943166406241815"/>
    <n v="1.1237955518522129"/>
    <m/>
    <n v="2.615671038804555E-3"/>
    <n v="2.6861324861518891E-3"/>
    <n v="2280212124"/>
    <s v="Mobile - Commercial Marine Vessels"/>
    <s v="Mobile Sources"/>
    <s v="Marine Vessels, Commercial"/>
    <s v="Diesel Tour Boat"/>
    <s v="C1C2 Underway emissions: Auxiliary Engine"/>
    <x v="4"/>
    <m/>
    <s v="2280212124-51153-NOx"/>
    <m/>
  </r>
  <r>
    <s v="Virginia"/>
    <x v="10"/>
    <x v="1"/>
    <n v="2.7490000000000001E-4"/>
    <n v="2.7490000000000001E-4"/>
    <n v="6.8724060064132705E-5"/>
    <n v="0.24999658080804912"/>
    <n v="2.7442702685270002E-4"/>
    <n v="6.8605818394493692E-5"/>
    <n v="2.7603172536370003E-4"/>
    <n v="6.9006987535471457E-5"/>
    <s v="Population"/>
    <n v="1.0943166406241815"/>
    <n v="1.1237955518522129"/>
    <m/>
    <n v="7.520588253943618E-5"/>
    <n v="7.7231793005296635E-5"/>
    <n v="2280212124"/>
    <s v="Mobile - Commercial Marine Vessels"/>
    <s v="Mobile Sources"/>
    <s v="Marine Vessels, Commercial"/>
    <s v="Diesel Tour Boat"/>
    <s v="C1C2 Underway emissions: Auxiliary Engine"/>
    <x v="4"/>
    <m/>
    <s v="2280212124-51153-VOC"/>
    <m/>
  </r>
  <r>
    <s v="Virginia"/>
    <x v="10"/>
    <x v="0"/>
    <n v="0.86043382999999996"/>
    <n v="0.86043382999999996"/>
    <n v="2.1094210563584923E-3"/>
    <n v="2.4515784744987218E-3"/>
    <n v="0.85895342950333797"/>
    <n v="2.1057917383672385E-3"/>
    <n v="0.86397611733824098"/>
    <n v="2.1181052517474136E-3"/>
    <s v="Population"/>
    <n v="1.0943166406241815"/>
    <n v="1.1237955518522129"/>
    <m/>
    <n v="2.3083745640561375E-3"/>
    <n v="2.3705580001190697E-3"/>
    <n v="2280213124"/>
    <s v="Mobile - Commercial Marine Vessels"/>
    <s v="Mobile Sources"/>
    <s v="Marine Vessels, Commercial"/>
    <s v="Diesel Tug"/>
    <s v="C1C2 Underway emissions: Auxiliary Engine"/>
    <x v="4"/>
    <m/>
    <s v="2280213124-51153-NOx"/>
    <m/>
  </r>
  <r>
    <s v="Virginia"/>
    <x v="10"/>
    <x v="1"/>
    <n v="2.47392299999999E-2"/>
    <n v="2.47392299999999E-2"/>
    <n v="6.0650161980312942E-5"/>
    <n v="2.4515784032208433E-3"/>
    <n v="2.4696665462086501E-2"/>
    <n v="6.0545811678421372E-5"/>
    <n v="2.4841077995896198E-2"/>
    <n v="6.0899850327463628E-5"/>
    <s v="Population"/>
    <n v="1.0943166406241815"/>
    <n v="1.1237955518522129"/>
    <m/>
    <n v="6.6370481511608516E-5"/>
    <n v="6.8158382252591891E-5"/>
    <n v="2280213124"/>
    <s v="Mobile - Commercial Marine Vessels"/>
    <s v="Mobile Sources"/>
    <s v="Marine Vessels, Commercial"/>
    <s v="Diesel Tug"/>
    <s v="C1C2 Underway emissions: Auxiliary Engine"/>
    <x v="4"/>
    <m/>
    <s v="2280213124-51153-VOC"/>
    <m/>
  </r>
  <r>
    <s v="Virginia"/>
    <x v="11"/>
    <x v="0"/>
    <n v="3.2636753700000001"/>
    <n v="3.2636753700000001"/>
    <n v="4.1479813857870973E-2"/>
    <n v="1.2709540366409351E-2"/>
    <n v="3.9222395607676699"/>
    <n v="4.984986202430438E-2"/>
    <n v="4.3674983920623696"/>
    <n v="5.5508897114144619E-2"/>
    <s v="Population"/>
    <n v="1.2512671881942732"/>
    <n v="1.365491025746405"/>
    <m/>
    <n v="5.1902330052760057E-2"/>
    <n v="5.6640313572554182E-2"/>
    <n v="2280207124"/>
    <s v="Mobile - Commercial Marine Vessels"/>
    <s v="Mobile Sources"/>
    <s v="Marine Vessels, Commercial"/>
    <s v="Diesel General Cargo"/>
    <s v="C1C2 Underway emissions: Auxiliary Engine"/>
    <x v="4"/>
    <m/>
    <s v="2280207124-51510-NOx"/>
    <m/>
  </r>
  <r>
    <s v="Virginia"/>
    <x v="11"/>
    <x v="1"/>
    <n v="0.10045424999999999"/>
    <n v="0.10045424999999999"/>
    <n v="1.2767273577269196E-3"/>
    <n v="1.270954048959521E-2"/>
    <n v="0.120724517217301"/>
    <n v="1.5343531396601212E-3"/>
    <n v="0.13442935513247201"/>
    <n v="1.7085353320463266E-3"/>
    <s v="Population"/>
    <n v="1.2512671881942732"/>
    <n v="1.365491025746405"/>
    <m/>
    <n v="1.5975270509936666E-3"/>
    <n v="1.7433597493010287E-3"/>
    <n v="2280207124"/>
    <s v="Mobile - Commercial Marine Vessels"/>
    <s v="Mobile Sources"/>
    <s v="Marine Vessels, Commercial"/>
    <s v="Diesel General Cargo"/>
    <s v="C1C2 Underway emissions: Auxiliary Engine"/>
    <x v="4"/>
    <m/>
    <s v="2280207124-51510-VOC"/>
    <m/>
  </r>
  <r>
    <s v="Virginia"/>
    <x v="11"/>
    <x v="0"/>
    <n v="9.3915000000000003E-4"/>
    <n v="9.3915000000000003E-4"/>
    <n v="9.3915187640965193E-4"/>
    <n v="1.0000019979871713"/>
    <n v="9.3753416612880002E-4"/>
    <n v="9.3753603931003655E-4"/>
    <n v="9.4301635094729995E-4"/>
    <n v="9.430182350818714E-4"/>
    <s v="Population"/>
    <n v="1.2512671881942732"/>
    <n v="1.365491025746405"/>
    <m/>
    <n v="1.1751299276824808E-3"/>
    <n v="1.2824034590502766E-3"/>
    <n v="2280208124"/>
    <s v="Mobile - Commercial Marine Vessels"/>
    <s v="Mobile Sources"/>
    <s v="Marine Vessels, Commercial"/>
    <s v="Diesel Government"/>
    <s v="C1C2 Underway emissions: Auxiliary Engine"/>
    <x v="4"/>
    <m/>
    <s v="2280208124-51510-NOx"/>
    <m/>
  </r>
  <r>
    <s v="Virginia"/>
    <x v="11"/>
    <x v="0"/>
    <n v="5.0751662900000003"/>
    <n v="5.0751662900000003"/>
    <n v="5.2703842261127141E-2"/>
    <n v="1.0384653280223284E-2"/>
    <n v="5.0664343242934002"/>
    <n v="5.2613163824809302E-2"/>
    <n v="5.09606004924298"/>
    <n v="5.2920816706585945E-2"/>
    <s v="Population"/>
    <n v="1.2512671881942732"/>
    <n v="1.365491025746405"/>
    <m/>
    <n v="6.5946588513115065E-2"/>
    <n v="7.1966623629923232E-2"/>
    <n v="2280212124"/>
    <s v="Mobile - Commercial Marine Vessels"/>
    <s v="Mobile Sources"/>
    <s v="Marine Vessels, Commercial"/>
    <s v="Diesel Tour Boat"/>
    <s v="C1C2 Underway emissions: Auxiliary Engine"/>
    <x v="4"/>
    <m/>
    <s v="2280212124-51510-NOx"/>
    <m/>
  </r>
  <r>
    <s v="Virginia"/>
    <x v="11"/>
    <x v="1"/>
    <n v="0.14592139000000001"/>
    <n v="0.14592139000000001"/>
    <n v="1.5153430655709683E-3"/>
    <n v="1.0384653446427342E-2"/>
    <n v="0.145670328162706"/>
    <n v="1.5127358753970468E-3"/>
    <n v="0.146522128225478"/>
    <n v="1.521581523854579E-3"/>
    <s v="Population"/>
    <n v="1.2512671881942732"/>
    <n v="1.365491025746405"/>
    <m/>
    <n v="1.8960990568066757E-3"/>
    <n v="2.0691873569642035E-3"/>
    <n v="2280212124"/>
    <s v="Mobile - Commercial Marine Vessels"/>
    <s v="Mobile Sources"/>
    <s v="Marine Vessels, Commercial"/>
    <s v="Diesel Tour Boat"/>
    <s v="C1C2 Underway emissions: Auxiliary Engine"/>
    <x v="4"/>
    <m/>
    <s v="2280212124-51510-VOC"/>
    <m/>
  </r>
  <r>
    <s v="District of Columbia"/>
    <x v="6"/>
    <x v="0"/>
    <n v="3.23515117"/>
    <n v="3.23515117"/>
    <n v="6.1007568493053237E-3"/>
    <n v="1.8857718012927735E-3"/>
    <n v="3.8879595748635398"/>
    <n v="7.3318045308439035E-3"/>
    <n v="4.3293268880028597"/>
    <n v="8.1641225639743908E-3"/>
    <s v="Population"/>
    <n v="1.0682042243864278"/>
    <n v="1.1102535122627881"/>
    <m/>
    <n v="6.5168542383823806E-3"/>
    <n v="6.7733867194024969E-3"/>
    <n v="2280207123"/>
    <s v="Mobile - Commercial Marine Vessels"/>
    <s v="Mobile Sources"/>
    <s v="Marine Vessels, Commercial"/>
    <s v="Diesel General Cargo"/>
    <s v="C1C2 Underway emissions: Main Engine"/>
    <x v="4"/>
    <m/>
    <s v="2280207123-11001-NOx"/>
    <m/>
  </r>
  <r>
    <s v="District of Columbia"/>
    <x v="6"/>
    <x v="1"/>
    <n v="0.13827913"/>
    <n v="0.13827913"/>
    <n v="2.3477356819429269E-4"/>
    <n v="1.6978235847614365E-3"/>
    <n v="0.16618193068464801"/>
    <n v="2.8214760127758567E-4"/>
    <n v="0.18504716599028101"/>
    <n v="3.1417744271156349E-4"/>
    <s v="Population"/>
    <n v="1.0682042243864278"/>
    <n v="1.1102535122627881"/>
    <m/>
    <n v="2.5078611731941852E-4"/>
    <n v="2.6065817867418069E-4"/>
    <n v="2280207123"/>
    <s v="Mobile - Commercial Marine Vessels"/>
    <s v="Mobile Sources"/>
    <s v="Marine Vessels, Commercial"/>
    <s v="Diesel General Cargo"/>
    <s v="C1C2 Underway emissions: Main Engine"/>
    <x v="4"/>
    <m/>
    <s v="2280207123-11001-VOC"/>
    <m/>
  </r>
  <r>
    <s v="District of Columbia"/>
    <x v="6"/>
    <x v="0"/>
    <n v="8.8801459999999999E-2"/>
    <n v="8.8801459999999999E-2"/>
    <n v="1.4668881683948304E-3"/>
    <n v="1.651873931346208E-2"/>
    <n v="8.8648674601628896E-2"/>
    <n v="1.4643643462282346E-3"/>
    <n v="8.9167043356218306E-2"/>
    <n v="1.4729271445535412E-3"/>
    <s v="Population"/>
    <n v="1.0682042243864278"/>
    <n v="1.1102535122627881"/>
    <m/>
    <n v="1.5669361381818274E-3"/>
    <n v="1.6286177410570887E-3"/>
    <n v="2280208123"/>
    <s v="Mobile - Commercial Marine Vessels"/>
    <s v="Mobile Sources"/>
    <s v="Marine Vessels, Commercial"/>
    <s v="Diesel Government"/>
    <s v="C1C2 Underway emissions: Main Engine"/>
    <x v="4"/>
    <m/>
    <s v="2280208123-11001-NOx"/>
    <m/>
  </r>
  <r>
    <s v="District of Columbia"/>
    <x v="6"/>
    <x v="1"/>
    <n v="8.7411899999999994E-3"/>
    <n v="8.7411899999999994E-3"/>
    <n v="1.0453329467968403E-4"/>
    <n v="1.1958702954595888E-2"/>
    <n v="8.7261505378516003E-3"/>
    <n v="1.0435344221925443E-4"/>
    <n v="8.7771762729457001E-3"/>
    <n v="1.0496364382828468E-4"/>
    <s v="Population"/>
    <n v="1.0682042243864278"/>
    <n v="1.1102535122627881"/>
    <m/>
    <n v="1.1166290696586977E-4"/>
    <n v="1.1605845756652022E-4"/>
    <n v="2280208123"/>
    <s v="Mobile - Commercial Marine Vessels"/>
    <s v="Mobile Sources"/>
    <s v="Marine Vessels, Commercial"/>
    <s v="Diesel Government"/>
    <s v="C1C2 Underway emissions: Main Engine"/>
    <x v="4"/>
    <m/>
    <s v="2280208123-11001-VOC"/>
    <m/>
  </r>
  <r>
    <s v="District of Columbia"/>
    <x v="6"/>
    <x v="0"/>
    <n v="1.544967E-2"/>
    <n v="1.544967E-2"/>
    <n v="0"/>
    <n v="0"/>
    <n v="1.5423088410174099E-2"/>
    <n v="0"/>
    <n v="1.55132741593354E-2"/>
    <n v="0"/>
    <s v="Population"/>
    <n v="1.0682042243864278"/>
    <n v="1.1102535122627881"/>
    <m/>
    <n v="0"/>
    <n v="0"/>
    <n v="2280209123"/>
    <s v="Mobile - Commercial Marine Vessels"/>
    <s v="Mobile Sources"/>
    <s v="Marine Vessels, Commercial"/>
    <s v="Diesel Miscellaneous"/>
    <s v="C1C2 Underway emissions: Main Engine"/>
    <x v="4"/>
    <m/>
    <s v="2280209123-11001-NOx"/>
    <m/>
  </r>
  <r>
    <s v="District of Columbia"/>
    <x v="6"/>
    <x v="1"/>
    <n v="7.0708999999999995E-4"/>
    <n v="7.0708999999999995E-4"/>
    <n v="0"/>
    <n v="0"/>
    <n v="7.0587343185630005E-4"/>
    <n v="0"/>
    <n v="7.1000099195140005E-4"/>
    <n v="0"/>
    <s v="Population"/>
    <n v="1.0682042243864278"/>
    <n v="1.1102535122627881"/>
    <m/>
    <n v="0"/>
    <n v="0"/>
    <n v="2280209123"/>
    <s v="Mobile - Commercial Marine Vessels"/>
    <s v="Mobile Sources"/>
    <s v="Marine Vessels, Commercial"/>
    <s v="Diesel Miscellaneous"/>
    <s v="C1C2 Underway emissions: Main Engine"/>
    <x v="4"/>
    <m/>
    <s v="2280209123-11001-VOC"/>
    <m/>
  </r>
  <r>
    <s v="District of Columbia"/>
    <x v="6"/>
    <x v="0"/>
    <n v="6.2935198699999999"/>
    <n v="6.2935198699999999"/>
    <n v="2.314131616862115E-2"/>
    <n v="3.6770069288144078E-3"/>
    <n v="6.28269169284511"/>
    <n v="2.310150088619619E-2"/>
    <n v="6.3194294227990504"/>
    <n v="2.3236585773785741E-2"/>
    <s v="Population"/>
    <n v="1.0682042243864278"/>
    <n v="1.1102535122627881"/>
    <m/>
    <n v="2.4719651689183057E-2"/>
    <n v="2.5692727554595278E-2"/>
    <n v="2280212123"/>
    <s v="Mobile - Commercial Marine Vessels"/>
    <s v="Mobile Sources"/>
    <s v="Marine Vessels, Commercial"/>
    <s v="Diesel Tour Boat"/>
    <s v="C1C2 Underway emissions: Main Engine"/>
    <x v="4"/>
    <m/>
    <s v="2280212123-11001-NOx"/>
    <m/>
  </r>
  <r>
    <s v="District of Columbia"/>
    <x v="6"/>
    <x v="1"/>
    <n v="0.75902243999999996"/>
    <n v="0.75902243999999996"/>
    <n v="2.7992002224961517E-3"/>
    <n v="3.6879017997098369E-3"/>
    <n v="0.75771652063935202"/>
    <n v="2.7943841201357421E-3"/>
    <n v="0.76214723064038303"/>
    <n v="2.8107241435225369E-3"/>
    <s v="Population"/>
    <n v="1.0682042243864278"/>
    <n v="1.1102535122627881"/>
    <m/>
    <n v="2.9901175025738177E-3"/>
    <n v="3.1078218785531302E-3"/>
    <n v="2280212123"/>
    <s v="Mobile - Commercial Marine Vessels"/>
    <s v="Mobile Sources"/>
    <s v="Marine Vessels, Commercial"/>
    <s v="Diesel Tour Boat"/>
    <s v="C1C2 Underway emissions: Main Engine"/>
    <x v="4"/>
    <m/>
    <s v="2280212123-11001-VOC"/>
    <m/>
  </r>
  <r>
    <s v="District of Columbia"/>
    <x v="6"/>
    <x v="0"/>
    <n v="0.36521654999999997"/>
    <n v="0.36521654999999997"/>
    <n v="2.595248297516178E-3"/>
    <n v="7.1060533744053446E-3"/>
    <n v="0.36458818469966098"/>
    <n v="2.590783100153345E-3"/>
    <n v="0.366720096136466"/>
    <n v="2.6059325766127866E-3"/>
    <s v="Population"/>
    <n v="1.0682042243864278"/>
    <n v="1.1102535122627881"/>
    <m/>
    <n v="2.7722551947384662E-3"/>
    <n v="2.8813835375113579E-3"/>
    <n v="2280213123"/>
    <s v="Mobile - Commercial Marine Vessels"/>
    <s v="Mobile Sources"/>
    <s v="Marine Vessels, Commercial"/>
    <s v="Diesel Tug"/>
    <s v="C1C2 Underway emissions: Main Engine"/>
    <x v="4"/>
    <m/>
    <s v="2280213123-11001-NOx"/>
    <m/>
  </r>
  <r>
    <s v="District of Columbia"/>
    <x v="6"/>
    <x v="1"/>
    <n v="1.74512E-2"/>
    <n v="1.74512E-2"/>
    <n v="1.1125995083914631E-4"/>
    <n v="6.3754899857400241E-3"/>
    <n v="1.74211747217662E-2"/>
    <n v="1.1106852497844766E-4"/>
    <n v="1.7523044182134299E-2"/>
    <n v="1.1171799270287722E-4"/>
    <s v="Population"/>
    <n v="1.0682042243864278"/>
    <n v="1.1102535122627881"/>
    <m/>
    <n v="1.1884834949140237E-4"/>
    <n v="1.2352675119334732E-4"/>
    <n v="2280213123"/>
    <s v="Mobile - Commercial Marine Vessels"/>
    <s v="Mobile Sources"/>
    <s v="Marine Vessels, Commercial"/>
    <s v="Diesel Tug"/>
    <s v="C1C2 Underway emissions: Main Engine"/>
    <x v="4"/>
    <m/>
    <s v="2280213123-11001-VOC"/>
    <m/>
  </r>
  <r>
    <s v="Maryland"/>
    <x v="7"/>
    <x v="0"/>
    <n v="3.1529939999999999E-2"/>
    <n v="3.1529939999999999E-2"/>
    <n v="5.2549899793677872E-3"/>
    <n v="0.16666666601229774"/>
    <n v="3.2935401232442998E-2"/>
    <n v="5.4892335171885962E-3"/>
    <n v="3.4219913015977099E-2"/>
    <n v="5.7033188136037354E-3"/>
    <s v="EPA EMP"/>
    <e v="#N/A"/>
    <e v="#N/A"/>
    <m/>
    <n v="5.4892335171885962E-3"/>
    <n v="5.7033188136037354E-3"/>
    <n v="2280201123"/>
    <s v="Mobile - Commercial Marine Vessels"/>
    <s v="Mobile Sources"/>
    <s v="Marine Vessels, Commercial"/>
    <s v="Diesel Barge"/>
    <s v="C1C2 Underway emissions: Main Engine"/>
    <x v="4"/>
    <m/>
    <s v="2280201123-24009-NOx"/>
    <m/>
  </r>
  <r>
    <s v="Maryland"/>
    <x v="7"/>
    <x v="1"/>
    <n v="4.1470199999998998E-3"/>
    <n v="4.1470199999998998E-3"/>
    <n v="6.9117105950619996E-4"/>
    <n v="0.166666922152827"/>
    <n v="4.3318752785116996E-3"/>
    <n v="7.2198031981946518E-4"/>
    <n v="4.5008225095103001E-3"/>
    <n v="7.5013823481624459E-4"/>
    <s v="EPA EMP"/>
    <e v="#N/A"/>
    <e v="#N/A"/>
    <m/>
    <n v="7.2198031981946518E-4"/>
    <n v="7.5013823481624459E-4"/>
    <n v="2280201123"/>
    <s v="Mobile - Commercial Marine Vessels"/>
    <s v="Mobile Sources"/>
    <s v="Marine Vessels, Commercial"/>
    <s v="Diesel Barge"/>
    <s v="C1C2 Underway emissions: Main Engine"/>
    <x v="4"/>
    <m/>
    <s v="2280201123-24009-VOC"/>
    <m/>
  </r>
  <r>
    <s v="Maryland"/>
    <x v="7"/>
    <x v="0"/>
    <n v="0.46478030999999997"/>
    <n v="0.46478030999999997"/>
    <n v="1.9112978840720438E-3"/>
    <n v="4.1122608745453176E-3"/>
    <n v="0.46398064246279602"/>
    <n v="1.908009442546156E-3"/>
    <n v="0.46669374639658701"/>
    <n v="1.9191664337016596E-3"/>
    <s v="EPA EMP"/>
    <e v="#N/A"/>
    <e v="#N/A"/>
    <m/>
    <n v="1.908009442546156E-3"/>
    <n v="1.9191664337016596E-3"/>
    <n v="2280202123"/>
    <s v="Mobile - Commercial Marine Vessels"/>
    <s v="Mobile Sources"/>
    <s v="Marine Vessels, Commercial"/>
    <s v="Diesel Offshore support"/>
    <s v="C1C2 Underway emissions: Main Engine"/>
    <x v="4"/>
    <m/>
    <s v="2280202123-24009-NOx"/>
    <m/>
  </r>
  <r>
    <s v="Maryland"/>
    <x v="7"/>
    <x v="1"/>
    <n v="2.676067E-2"/>
    <n v="2.676067E-2"/>
    <n v="5.719851548333089E-5"/>
    <n v="2.1374096942763723E-3"/>
    <n v="2.67146275179658E-2"/>
    <n v="5.7100103835882443E-5"/>
    <n v="2.6870839985417099E-2"/>
    <n v="5.7433993878179684E-5"/>
    <s v="EPA EMP"/>
    <e v="#N/A"/>
    <e v="#N/A"/>
    <m/>
    <n v="5.7100103835882443E-5"/>
    <n v="5.7433993878179684E-5"/>
    <n v="2280202123"/>
    <s v="Mobile - Commercial Marine Vessels"/>
    <s v="Mobile Sources"/>
    <s v="Marine Vessels, Commercial"/>
    <s v="Diesel Offshore support"/>
    <s v="C1C2 Underway emissions: Main Engine"/>
    <x v="4"/>
    <m/>
    <s v="2280202123-24009-VOC"/>
    <m/>
  </r>
  <r>
    <s v="Maryland"/>
    <x v="7"/>
    <x v="0"/>
    <n v="4.6586389999999998E-2"/>
    <n v="4.6586389999999998E-2"/>
    <n v="7.6901152570350438E-4"/>
    <n v="1.6507214353881132E-2"/>
    <n v="4.6506236811585798E-2"/>
    <n v="7.6768841984120421E-4"/>
    <n v="4.6778179738708001E-2"/>
    <n v="7.7217744003123224E-4"/>
    <s v="EPA EMP"/>
    <e v="#N/A"/>
    <e v="#N/A"/>
    <m/>
    <n v="7.6768841984120421E-4"/>
    <n v="7.7217744003123224E-4"/>
    <n v="2280204123"/>
    <s v="Mobile - Commercial Marine Vessels"/>
    <s v="Mobile Sources"/>
    <s v="Marine Vessels, Commercial"/>
    <s v="Diesel Commercial Fishing"/>
    <s v="C1C2 Underway emissions: Main Engine"/>
    <x v="4"/>
    <m/>
    <s v="2280204123-24009-NOx"/>
    <m/>
  </r>
  <r>
    <s v="Maryland"/>
    <x v="7"/>
    <x v="1"/>
    <n v="1.9239599999999999E-3"/>
    <n v="1.9239599999999999E-3"/>
    <n v="3.763368901818359E-5"/>
    <n v="1.956053609128235E-2"/>
    <n v="1.9206497729488999E-3"/>
    <n v="3.7568939202480209E-5"/>
    <n v="1.9318806778133E-3"/>
    <n v="3.7788621722418067E-5"/>
    <s v="EPA EMP"/>
    <e v="#N/A"/>
    <e v="#N/A"/>
    <m/>
    <n v="3.7568939202480209E-5"/>
    <n v="3.7788621722418067E-5"/>
    <n v="2280204123"/>
    <s v="Mobile - Commercial Marine Vessels"/>
    <s v="Mobile Sources"/>
    <s v="Marine Vessels, Commercial"/>
    <s v="Diesel Commercial Fishing"/>
    <s v="C1C2 Underway emissions: Main Engine"/>
    <x v="4"/>
    <m/>
    <s v="2280204123-24009-VOC"/>
    <m/>
  </r>
  <r>
    <s v="Maryland"/>
    <x v="7"/>
    <x v="0"/>
    <n v="10.98733871"/>
    <n v="10.98733871"/>
    <n v="5.8331502488736097E-3"/>
    <n v="5.3089746323781162E-4"/>
    <n v="13.204430487189001"/>
    <n v="7.0101986491486615E-3"/>
    <n v="14.7034182964618"/>
    <n v="7.8060074745159953E-3"/>
    <s v="EPA EMP"/>
    <e v="#N/A"/>
    <e v="#N/A"/>
    <m/>
    <n v="7.0101986491486615E-3"/>
    <n v="7.8060074745159953E-3"/>
    <n v="2280207123"/>
    <s v="Mobile - Commercial Marine Vessels"/>
    <s v="Mobile Sources"/>
    <s v="Marine Vessels, Commercial"/>
    <s v="Diesel General Cargo"/>
    <s v="C1C2 Underway emissions: Main Engine"/>
    <x v="4"/>
    <m/>
    <s v="2280207123-24009-NOx"/>
    <m/>
  </r>
  <r>
    <s v="Maryland"/>
    <x v="7"/>
    <x v="1"/>
    <n v="0.33848339999999999"/>
    <n v="0.33848339999999999"/>
    <n v="1.8645584828303017E-4"/>
    <n v="5.5085669868309691E-4"/>
    <n v="0.40678463132291998"/>
    <n v="2.2408003908556438E-4"/>
    <n v="0.45296346530929699"/>
    <n v="2.4951795912433485E-4"/>
    <s v="EPA EMP"/>
    <e v="#N/A"/>
    <e v="#N/A"/>
    <m/>
    <n v="2.2408003908556438E-4"/>
    <n v="2.4951795912433485E-4"/>
    <n v="2280207123"/>
    <s v="Mobile - Commercial Marine Vessels"/>
    <s v="Mobile Sources"/>
    <s v="Marine Vessels, Commercial"/>
    <s v="Diesel General Cargo"/>
    <s v="C1C2 Underway emissions: Main Engine"/>
    <x v="4"/>
    <m/>
    <s v="2280207123-24009-VOC"/>
    <m/>
  </r>
  <r>
    <s v="Maryland"/>
    <x v="7"/>
    <x v="0"/>
    <n v="2.2889033900000002"/>
    <n v="2.2889033900000002"/>
    <n v="4.7677027548659037E-3"/>
    <n v="2.0829637352522351E-3"/>
    <n v="2.28496526762821"/>
    <n v="4.7594997887804797E-3"/>
    <n v="2.2983264893879598"/>
    <n v="4.7873307291647011E-3"/>
    <s v="EPA EMP"/>
    <e v="#N/A"/>
    <e v="#N/A"/>
    <m/>
    <n v="4.7594997887804797E-3"/>
    <n v="4.7873307291647011E-3"/>
    <n v="2280208123"/>
    <s v="Mobile - Commercial Marine Vessels"/>
    <s v="Mobile Sources"/>
    <s v="Marine Vessels, Commercial"/>
    <s v="Diesel Government"/>
    <s v="C1C2 Underway emissions: Main Engine"/>
    <x v="4"/>
    <m/>
    <s v="2280208123-24009-NOx"/>
    <m/>
  </r>
  <r>
    <s v="Maryland"/>
    <x v="7"/>
    <x v="1"/>
    <n v="8.4459809999999996E-2"/>
    <n v="8.4459809999999996E-2"/>
    <n v="1.7992885602250634E-4"/>
    <n v="2.1303488135067596E-3"/>
    <n v="8.4314494532020001E-2"/>
    <n v="1.7961928338771098E-4"/>
    <n v="8.4807519382315899E-2"/>
    <n v="1.8066959829256819E-4"/>
    <s v="EPA EMP"/>
    <e v="#N/A"/>
    <e v="#N/A"/>
    <m/>
    <n v="1.7961928338771098E-4"/>
    <n v="1.8066959829256819E-4"/>
    <n v="2280208123"/>
    <s v="Mobile - Commercial Marine Vessels"/>
    <s v="Mobile Sources"/>
    <s v="Marine Vessels, Commercial"/>
    <s v="Diesel Government"/>
    <s v="C1C2 Underway emissions: Main Engine"/>
    <x v="4"/>
    <m/>
    <s v="2280208123-24009-VOC"/>
    <m/>
  </r>
  <r>
    <s v="Maryland"/>
    <x v="7"/>
    <x v="0"/>
    <n v="0.49800863000000001"/>
    <n v="0.49800863000000001"/>
    <n v="4.2054297187020442E-3"/>
    <n v="8.4444916520865186E-3"/>
    <n v="0.497151792207843"/>
    <n v="4.1981941591189816E-3"/>
    <n v="0.50005886280451906"/>
    <n v="4.2227428925046386E-3"/>
    <s v="EPA EMP"/>
    <e v="#N/A"/>
    <e v="#N/A"/>
    <m/>
    <n v="4.1981941591189816E-3"/>
    <n v="4.2227428925046386E-3"/>
    <n v="2280209123"/>
    <s v="Mobile - Commercial Marine Vessels"/>
    <s v="Mobile Sources"/>
    <s v="Marine Vessels, Commercial"/>
    <s v="Diesel Miscellaneous"/>
    <s v="C1C2 Underway emissions: Main Engine"/>
    <x v="4"/>
    <m/>
    <s v="2280209123-24009-NOx"/>
    <m/>
  </r>
  <r>
    <s v="Maryland"/>
    <x v="7"/>
    <x v="1"/>
    <n v="3.4730359999999898E-2"/>
    <n v="3.4730359999999898E-2"/>
    <n v="4.3341513359921316E-4"/>
    <n v="1.2479431068356747E-2"/>
    <n v="3.4670605443169702E-2"/>
    <n v="4.3266943072623051E-4"/>
    <n v="3.4873340099330102E-2"/>
    <n v="4.3519944389295125E-4"/>
    <s v="EPA EMP"/>
    <e v="#N/A"/>
    <e v="#N/A"/>
    <m/>
    <n v="4.3266943072623051E-4"/>
    <n v="4.3519944389295125E-4"/>
    <n v="2280209123"/>
    <s v="Mobile - Commercial Marine Vessels"/>
    <s v="Mobile Sources"/>
    <s v="Marine Vessels, Commercial"/>
    <s v="Diesel Miscellaneous"/>
    <s v="C1C2 Underway emissions: Main Engine"/>
    <x v="4"/>
    <m/>
    <s v="2280209123-24009-VOC"/>
    <m/>
  </r>
  <r>
    <s v="Maryland"/>
    <x v="7"/>
    <x v="0"/>
    <n v="8.7004700000000001E-3"/>
    <n v="8.7004700000000001E-3"/>
    <n v="2.90015595676564E-3"/>
    <n v="0.33333325173992207"/>
    <n v="1.05139892413366E-2"/>
    <n v="3.5046622225732849E-3"/>
    <n v="1.1701156148676201E-2"/>
    <n v="3.9003844281548209E-3"/>
    <s v="EPA EMP"/>
    <e v="#N/A"/>
    <e v="#N/A"/>
    <m/>
    <n v="3.5046622225732849E-3"/>
    <n v="3.9003844281548209E-3"/>
    <n v="2280210123"/>
    <s v="Mobile - Commercial Marine Vessels"/>
    <s v="Mobile Sources"/>
    <s v="Marine Vessels, Commercial"/>
    <s v="Diesel RollOn RollOff"/>
    <s v="C1C2 Underway emissions: Main Engine"/>
    <x v="4"/>
    <m/>
    <s v="2280210123-24009-NOx"/>
    <m/>
  </r>
  <r>
    <s v="Maryland"/>
    <x v="7"/>
    <x v="1"/>
    <n v="1.00063E-3"/>
    <n v="1.00063E-3"/>
    <n v="3.3354161894952333E-4"/>
    <n v="0.33333162002890515"/>
    <n v="1.2092005437128999E-3"/>
    <n v="4.0306477617565388E-4"/>
    <n v="1.3457351013277E-3"/>
    <n v="4.4857606145532505E-4"/>
    <s v="EPA EMP"/>
    <e v="#N/A"/>
    <e v="#N/A"/>
    <m/>
    <n v="4.0306477617565388E-4"/>
    <n v="4.4857606145532505E-4"/>
    <n v="2280210123"/>
    <s v="Mobile - Commercial Marine Vessels"/>
    <s v="Mobile Sources"/>
    <s v="Marine Vessels, Commercial"/>
    <s v="Diesel RollOn RollOff"/>
    <s v="C1C2 Underway emissions: Main Engine"/>
    <x v="4"/>
    <m/>
    <s v="2280210123-24009-VOC"/>
    <m/>
  </r>
  <r>
    <s v="Maryland"/>
    <x v="7"/>
    <x v="0"/>
    <n v="0.18249557"/>
    <n v="0.18249557"/>
    <n v="1.8788378442168873E-3"/>
    <n v="1.0295251792779887E-2"/>
    <n v="0.169509119905386"/>
    <n v="1.745139070598466E-3"/>
    <n v="0.16150921471707899"/>
    <n v="1.6627780323664792E-3"/>
    <s v="EPA EMP"/>
    <e v="#N/A"/>
    <e v="#N/A"/>
    <m/>
    <n v="1.745139070598466E-3"/>
    <n v="1.6627780323664792E-3"/>
    <n v="2280211123"/>
    <s v="Mobile - Commercial Marine Vessels"/>
    <s v="Mobile Sources"/>
    <s v="Marine Vessels, Commercial"/>
    <s v="Diesel Tanker"/>
    <s v="C1C2 Underway emissions: Main Engine"/>
    <x v="4"/>
    <m/>
    <s v="2280211123-24009-NOx"/>
    <m/>
  </r>
  <r>
    <s v="Maryland"/>
    <x v="7"/>
    <x v="1"/>
    <n v="1.03161E-2"/>
    <n v="1.03161E-2"/>
    <n v="9.798899654712951E-5"/>
    <n v="9.4986474100803124E-3"/>
    <n v="9.5820026308360007E-3"/>
    <n v="9.1016064472773119E-5"/>
    <n v="9.1297844103438996E-3"/>
    <n v="8.6720603043904699E-5"/>
    <s v="EPA EMP"/>
    <e v="#N/A"/>
    <e v="#N/A"/>
    <m/>
    <n v="9.1016064472773119E-5"/>
    <n v="8.6720603043904699E-5"/>
    <n v="2280211123"/>
    <s v="Mobile - Commercial Marine Vessels"/>
    <s v="Mobile Sources"/>
    <s v="Marine Vessels, Commercial"/>
    <s v="Diesel Tanker"/>
    <s v="C1C2 Underway emissions: Main Engine"/>
    <x v="4"/>
    <m/>
    <s v="2280211123-24009-VOC"/>
    <m/>
  </r>
  <r>
    <s v="Maryland"/>
    <x v="7"/>
    <x v="0"/>
    <n v="9.4289970000000001E-2"/>
    <n v="9.4289970000000001E-2"/>
    <n v="4.2701595303743563E-3"/>
    <n v="4.5287526662426095E-2"/>
    <n v="9.4127741466495496E-2"/>
    <n v="4.2628126013378653E-3"/>
    <n v="9.4678148794473893E-2"/>
    <n v="4.2877391878788813E-3"/>
    <s v="EPA EMP"/>
    <e v="#N/A"/>
    <e v="#N/A"/>
    <m/>
    <n v="4.2628126013378653E-3"/>
    <n v="4.2877391878788813E-3"/>
    <n v="2280212123"/>
    <s v="Mobile - Commercial Marine Vessels"/>
    <s v="Mobile Sources"/>
    <s v="Marine Vessels, Commercial"/>
    <s v="Diesel Tour Boat"/>
    <s v="C1C2 Underway emissions: Main Engine"/>
    <x v="4"/>
    <m/>
    <s v="2280212123-24009-NOx"/>
    <m/>
  </r>
  <r>
    <s v="Maryland"/>
    <x v="7"/>
    <x v="1"/>
    <n v="9.8921800000000004E-3"/>
    <n v="9.8921800000000004E-3"/>
    <n v="4.8696153958922687E-4"/>
    <n v="4.9226918595216308E-2"/>
    <n v="9.8751602273287001E-3"/>
    <n v="4.8612370862542769E-4"/>
    <n v="9.9329047399388994E-3"/>
    <n v="4.8896629304701045E-4"/>
    <s v="EPA EMP"/>
    <e v="#N/A"/>
    <e v="#N/A"/>
    <m/>
    <n v="4.8612370862542769E-4"/>
    <n v="4.8896629304701045E-4"/>
    <n v="2280212123"/>
    <s v="Mobile - Commercial Marine Vessels"/>
    <s v="Mobile Sources"/>
    <s v="Marine Vessels, Commercial"/>
    <s v="Diesel Tour Boat"/>
    <s v="C1C2 Underway emissions: Main Engine"/>
    <x v="4"/>
    <m/>
    <s v="2280212123-24009-VOC"/>
    <m/>
  </r>
  <r>
    <s v="Maryland"/>
    <x v="7"/>
    <x v="0"/>
    <n v="55.884444950000002"/>
    <n v="55.884444950000002"/>
    <n v="2.3625526360220445E-2"/>
    <n v="4.2275675067289802E-4"/>
    <n v="55.788294197699102"/>
    <n v="2.3584877980602964E-2"/>
    <n v="56.114513497805802"/>
    <n v="2.3722789391922856E-2"/>
    <s v="EPA EMP"/>
    <e v="#N/A"/>
    <e v="#N/A"/>
    <m/>
    <n v="2.3584877980602964E-2"/>
    <n v="2.3722789391922856E-2"/>
    <n v="2280213123"/>
    <s v="Mobile - Commercial Marine Vessels"/>
    <s v="Mobile Sources"/>
    <s v="Marine Vessels, Commercial"/>
    <s v="Diesel Tug"/>
    <s v="C1C2 Underway emissions: Main Engine"/>
    <x v="4"/>
    <m/>
    <s v="2280213123-24009-NOx"/>
    <m/>
  </r>
  <r>
    <s v="Maryland"/>
    <x v="7"/>
    <x v="1"/>
    <n v="2.0071270700000001"/>
    <n v="2.0071270700000001"/>
    <n v="8.4047815817886928E-4"/>
    <n v="4.1874685999769275E-4"/>
    <n v="2.00367375167651"/>
    <n v="8.3903209197433535E-4"/>
    <n v="2.0153901351636501"/>
    <n v="8.4393829077010409E-4"/>
    <s v="EPA EMP"/>
    <e v="#N/A"/>
    <e v="#N/A"/>
    <m/>
    <n v="8.3903209197433535E-4"/>
    <n v="8.4393829077010409E-4"/>
    <n v="2280213123"/>
    <s v="Mobile - Commercial Marine Vessels"/>
    <s v="Mobile Sources"/>
    <s v="Marine Vessels, Commercial"/>
    <s v="Diesel Tug"/>
    <s v="C1C2 Underway emissions: Main Engine"/>
    <x v="4"/>
    <m/>
    <s v="2280213123-24009-VOC"/>
    <m/>
  </r>
  <r>
    <s v="Maryland"/>
    <x v="0"/>
    <x v="0"/>
    <n v="6.1095699999999999E-3"/>
    <n v="6.1095699999999999E-3"/>
    <n v="0"/>
    <n v="0"/>
    <n v="6.0990583137469001E-3"/>
    <n v="0"/>
    <n v="6.1347222565690997E-3"/>
    <n v="0"/>
    <s v="EPA EMP"/>
    <e v="#N/A"/>
    <e v="#N/A"/>
    <m/>
    <n v="0"/>
    <n v="0"/>
    <n v="2280202123"/>
    <s v="Mobile - Commercial Marine Vessels"/>
    <s v="Mobile Sources"/>
    <s v="Marine Vessels, Commercial"/>
    <s v="Diesel Offshore support"/>
    <s v="C1C2 Underway emissions: Main Engine"/>
    <x v="4"/>
    <m/>
    <s v="2280202123-24017-NOx"/>
    <m/>
  </r>
  <r>
    <s v="Maryland"/>
    <x v="0"/>
    <x v="1"/>
    <n v="4.7530999999989998E-4"/>
    <n v="4.7530999999989998E-4"/>
    <n v="0"/>
    <n v="0"/>
    <n v="4.7449221583620001E-4"/>
    <n v="0"/>
    <n v="4.7726678567709999E-4"/>
    <n v="0"/>
    <s v="EPA EMP"/>
    <e v="#N/A"/>
    <e v="#N/A"/>
    <m/>
    <n v="0"/>
    <n v="0"/>
    <n v="2280202123"/>
    <s v="Mobile - Commercial Marine Vessels"/>
    <s v="Mobile Sources"/>
    <s v="Marine Vessels, Commercial"/>
    <s v="Diesel Offshore support"/>
    <s v="C1C2 Underway emissions: Main Engine"/>
    <x v="4"/>
    <m/>
    <s v="2280202123-24017-VOC"/>
    <m/>
  </r>
  <r>
    <s v="Maryland"/>
    <x v="0"/>
    <x v="0"/>
    <n v="0.55096743999999997"/>
    <n v="0.55096743999999997"/>
    <n v="9.27513920901182E-3"/>
    <n v="1.683427828151119E-2"/>
    <n v="0.66214498835491797"/>
    <n v="1.1146732996674676E-2"/>
    <n v="0.73731273349000903"/>
    <n v="1.2412127736072507E-2"/>
    <s v="EPA EMP"/>
    <e v="#N/A"/>
    <e v="#N/A"/>
    <m/>
    <n v="1.1146732996674676E-2"/>
    <n v="1.2412127736072507E-2"/>
    <n v="2280207123"/>
    <s v="Mobile - Commercial Marine Vessels"/>
    <s v="Mobile Sources"/>
    <s v="Marine Vessels, Commercial"/>
    <s v="Diesel General Cargo"/>
    <s v="C1C2 Underway emissions: Main Engine"/>
    <x v="4"/>
    <m/>
    <s v="2280207123-24017-NOx"/>
    <m/>
  </r>
  <r>
    <s v="Maryland"/>
    <x v="0"/>
    <x v="1"/>
    <n v="1.7333359999999898E-2"/>
    <n v="1.7333359999999898E-2"/>
    <n v="2.6667918845355297E-4"/>
    <n v="1.5385314125683338E-2"/>
    <n v="2.0830990403627601E-2"/>
    <n v="3.2049133090890575E-4"/>
    <n v="2.3195757343058399E-2"/>
    <n v="3.568740131060794E-4"/>
    <s v="EPA EMP"/>
    <e v="#N/A"/>
    <e v="#N/A"/>
    <m/>
    <n v="3.2049133090890575E-4"/>
    <n v="3.568740131060794E-4"/>
    <n v="2280207123"/>
    <s v="Mobile - Commercial Marine Vessels"/>
    <s v="Mobile Sources"/>
    <s v="Marine Vessels, Commercial"/>
    <s v="Diesel General Cargo"/>
    <s v="C1C2 Underway emissions: Main Engine"/>
    <x v="4"/>
    <m/>
    <s v="2280207123-24017-VOC"/>
    <m/>
  </r>
  <r>
    <s v="Maryland"/>
    <x v="0"/>
    <x v="0"/>
    <n v="3.0316273800000002"/>
    <n v="3.0316273800000002"/>
    <n v="1.4116156381192348E-2"/>
    <n v="4.6562966393291867E-3"/>
    <n v="3.02641138020714"/>
    <n v="1.4091869138886111E-2"/>
    <n v="3.04410817155888"/>
    <n v="1.4174270648984128E-2"/>
    <s v="EPA EMP"/>
    <e v="#N/A"/>
    <e v="#N/A"/>
    <m/>
    <n v="1.4091869138886111E-2"/>
    <n v="1.4174270648984128E-2"/>
    <n v="2280208123"/>
    <s v="Mobile - Commercial Marine Vessels"/>
    <s v="Mobile Sources"/>
    <s v="Marine Vessels, Commercial"/>
    <s v="Diesel Government"/>
    <s v="C1C2 Underway emissions: Main Engine"/>
    <x v="4"/>
    <m/>
    <s v="2280208123-24017-NOx"/>
    <m/>
  </r>
  <r>
    <s v="Maryland"/>
    <x v="0"/>
    <x v="1"/>
    <n v="0.13793390999999999"/>
    <n v="0.13793390999999999"/>
    <n v="6.5453865615012347E-4"/>
    <n v="4.7453063293146948E-3"/>
    <n v="0.13769659084569499"/>
    <n v="6.5341250406513232E-4"/>
    <n v="0.13850176487259"/>
    <n v="6.5723330147115697E-4"/>
    <s v="EPA EMP"/>
    <e v="#N/A"/>
    <e v="#N/A"/>
    <m/>
    <n v="6.5341250406513232E-4"/>
    <n v="6.5723330147115697E-4"/>
    <n v="2280208123"/>
    <s v="Mobile - Commercial Marine Vessels"/>
    <s v="Mobile Sources"/>
    <s v="Marine Vessels, Commercial"/>
    <s v="Diesel Government"/>
    <s v="C1C2 Underway emissions: Main Engine"/>
    <x v="4"/>
    <m/>
    <s v="2280208123-24017-VOC"/>
    <m/>
  </r>
  <r>
    <s v="Maryland"/>
    <x v="0"/>
    <x v="0"/>
    <n v="3.3513519999999998E-2"/>
    <n v="3.3513519999999998E-2"/>
    <n v="0"/>
    <n v="0"/>
    <n v="3.34558590504608E-2"/>
    <n v="0"/>
    <n v="3.3651490536973798E-2"/>
    <n v="0"/>
    <s v="EPA EMP"/>
    <e v="#N/A"/>
    <e v="#N/A"/>
    <m/>
    <n v="0"/>
    <n v="0"/>
    <n v="2280209123"/>
    <s v="Mobile - Commercial Marine Vessels"/>
    <s v="Mobile Sources"/>
    <s v="Marine Vessels, Commercial"/>
    <s v="Diesel Miscellaneous"/>
    <s v="C1C2 Underway emissions: Main Engine"/>
    <x v="4"/>
    <m/>
    <s v="2280209123-24017-NOx"/>
    <m/>
  </r>
  <r>
    <s v="Maryland"/>
    <x v="0"/>
    <x v="1"/>
    <n v="2.0859099999999998E-3"/>
    <n v="2.0859099999999998E-3"/>
    <n v="0"/>
    <n v="0"/>
    <n v="2.0823211334390999E-3"/>
    <n v="0"/>
    <n v="2.0944974036140001E-3"/>
    <n v="0"/>
    <s v="EPA EMP"/>
    <e v="#N/A"/>
    <e v="#N/A"/>
    <m/>
    <n v="0"/>
    <n v="0"/>
    <n v="2280209123"/>
    <s v="Mobile - Commercial Marine Vessels"/>
    <s v="Mobile Sources"/>
    <s v="Marine Vessels, Commercial"/>
    <s v="Diesel Miscellaneous"/>
    <s v="C1C2 Underway emissions: Main Engine"/>
    <x v="4"/>
    <m/>
    <s v="2280209123-24017-VOC"/>
    <m/>
  </r>
  <r>
    <s v="Maryland"/>
    <x v="0"/>
    <x v="0"/>
    <n v="0.24337856999999999"/>
    <n v="0.24337856999999999"/>
    <n v="4.1428953239203382E-3"/>
    <n v="1.7022432681399757E-2"/>
    <n v="0.242959830355714"/>
    <n v="4.1357673565144467E-3"/>
    <n v="0.24438052598644699"/>
    <n v="4.1599510522493579E-3"/>
    <s v="EPA EMP"/>
    <e v="#N/A"/>
    <e v="#N/A"/>
    <m/>
    <n v="4.1357673565144467E-3"/>
    <n v="4.1599510522493579E-3"/>
    <n v="2280212123"/>
    <s v="Mobile - Commercial Marine Vessels"/>
    <s v="Mobile Sources"/>
    <s v="Marine Vessels, Commercial"/>
    <s v="Diesel Tour Boat"/>
    <s v="C1C2 Underway emissions: Main Engine"/>
    <x v="4"/>
    <m/>
    <s v="2280212123-24017-NOx"/>
    <m/>
  </r>
  <r>
    <s v="Maryland"/>
    <x v="0"/>
    <x v="1"/>
    <n v="2.194428E-2"/>
    <n v="2.194428E-2"/>
    <n v="3.7299189415283639E-4"/>
    <n v="1.6997226345673515E-2"/>
    <n v="2.1906524251819701E-2"/>
    <n v="3.7235015115516561E-4"/>
    <n v="2.2034621572448801E-2"/>
    <n v="3.7452745030817274E-4"/>
    <s v="EPA EMP"/>
    <e v="#N/A"/>
    <e v="#N/A"/>
    <m/>
    <n v="3.7235015115516561E-4"/>
    <n v="3.7452745030817274E-4"/>
    <n v="2280212123"/>
    <s v="Mobile - Commercial Marine Vessels"/>
    <s v="Mobile Sources"/>
    <s v="Marine Vessels, Commercial"/>
    <s v="Diesel Tour Boat"/>
    <s v="C1C2 Underway emissions: Main Engine"/>
    <x v="4"/>
    <m/>
    <s v="2280212123-24017-VOC"/>
    <m/>
  </r>
  <r>
    <s v="Maryland"/>
    <x v="0"/>
    <x v="0"/>
    <n v="18.641692710000001"/>
    <n v="18.641692710000001"/>
    <n v="9.4072902654806397E-3"/>
    <n v="5.0463712774507152E-4"/>
    <n v="18.609619155724999"/>
    <n v="9.3911047591747274E-3"/>
    <n v="18.718437986333502"/>
    <n v="9.4460187812975792E-3"/>
    <s v="EPA EMP"/>
    <e v="#N/A"/>
    <e v="#N/A"/>
    <m/>
    <n v="9.3911047591747274E-3"/>
    <n v="9.4460187812975792E-3"/>
    <n v="2280213123"/>
    <s v="Mobile - Commercial Marine Vessels"/>
    <s v="Mobile Sources"/>
    <s v="Marine Vessels, Commercial"/>
    <s v="Diesel Tug"/>
    <s v="C1C2 Underway emissions: Main Engine"/>
    <x v="4"/>
    <m/>
    <s v="2280213123-24017-NOx"/>
    <m/>
  </r>
  <r>
    <s v="Maryland"/>
    <x v="0"/>
    <x v="1"/>
    <n v="1.0223813900000001"/>
    <n v="1.0223813900000001"/>
    <n v="5.3406553702342661E-4"/>
    <n v="5.2237407903466101E-4"/>
    <n v="1.02062235419183"/>
    <n v="5.3314666231314483E-4"/>
    <n v="1.0265903930939999"/>
    <n v="5.3626421113830882E-4"/>
    <s v="EPA EMP"/>
    <e v="#N/A"/>
    <e v="#N/A"/>
    <m/>
    <n v="5.3314666231314483E-4"/>
    <n v="5.3626421113830882E-4"/>
    <n v="2280213123"/>
    <s v="Mobile - Commercial Marine Vessels"/>
    <s v="Mobile Sources"/>
    <s v="Marine Vessels, Commercial"/>
    <s v="Diesel Tug"/>
    <s v="C1C2 Underway emissions: Main Engine"/>
    <x v="4"/>
    <m/>
    <s v="2280213123-24017-VOC"/>
    <m/>
  </r>
  <r>
    <s v="Maryland"/>
    <x v="2"/>
    <x v="0"/>
    <n v="0.21783770999999999"/>
    <n v="0.21783770999999999"/>
    <n v="1.7056519738368747E-3"/>
    <n v="7.8299206039068019E-3"/>
    <n v="0.26179432300248501"/>
    <n v="2.0498287636629897E-3"/>
    <n v="0.29151362813255199"/>
    <n v="2.2825285632346944E-3"/>
    <s v="EPA EMP"/>
    <e v="#N/A"/>
    <e v="#N/A"/>
    <m/>
    <n v="2.0498287636629897E-3"/>
    <n v="2.2825285632346944E-3"/>
    <n v="2280207123"/>
    <s v="Mobile - Commercial Marine Vessels"/>
    <s v="Mobile Sources"/>
    <s v="Marine Vessels, Commercial"/>
    <s v="Diesel General Cargo"/>
    <s v="C1C2 Underway emissions: Main Engine"/>
    <x v="4"/>
    <m/>
    <s v="2280207123-24033-NOx"/>
    <m/>
  </r>
  <r>
    <s v="Maryland"/>
    <x v="2"/>
    <x v="1"/>
    <n v="8.4427199999999002E-3"/>
    <n v="8.4427199999999002E-3"/>
    <n v="7.2822531735528616E-5"/>
    <n v="8.6254822776936201E-3"/>
    <n v="1.01463431960404E-2"/>
    <n v="8.7517103420843716E-5"/>
    <n v="1.12981721048538E-2"/>
    <n v="9.7452183260748876E-5"/>
    <s v="EPA EMP"/>
    <e v="#N/A"/>
    <e v="#N/A"/>
    <m/>
    <n v="8.7517103420843716E-5"/>
    <n v="9.7452183260748876E-5"/>
    <n v="2280207123"/>
    <s v="Mobile - Commercial Marine Vessels"/>
    <s v="Mobile Sources"/>
    <s v="Marine Vessels, Commercial"/>
    <s v="Diesel General Cargo"/>
    <s v="C1C2 Underway emissions: Main Engine"/>
    <x v="4"/>
    <m/>
    <s v="2280207123-24033-VOC"/>
    <m/>
  </r>
  <r>
    <s v="Maryland"/>
    <x v="2"/>
    <x v="0"/>
    <n v="0.21555004999999999"/>
    <n v="0.21555004999999999"/>
    <n v="1.7302967240318623E-3"/>
    <n v="8.0273547792350883E-3"/>
    <n v="0.215179190103573"/>
    <n v="1.7273197000698523E-3"/>
    <n v="0.21643743980994301"/>
    <n v="1.7374201168637528E-3"/>
    <s v="EPA EMP"/>
    <e v="#N/A"/>
    <e v="#N/A"/>
    <m/>
    <n v="1.7273197000698523E-3"/>
    <n v="1.7374201168637528E-3"/>
    <n v="2280208123"/>
    <s v="Mobile - Commercial Marine Vessels"/>
    <s v="Mobile Sources"/>
    <s v="Marine Vessels, Commercial"/>
    <s v="Diesel Government"/>
    <s v="C1C2 Underway emissions: Main Engine"/>
    <x v="4"/>
    <m/>
    <s v="2280208123-24033-NOx"/>
    <m/>
  </r>
  <r>
    <s v="Maryland"/>
    <x v="2"/>
    <x v="1"/>
    <n v="6.2444499999998997E-3"/>
    <n v="6.2444499999998997E-3"/>
    <n v="4.9749563402814E-5"/>
    <n v="7.9670048447525073E-3"/>
    <n v="6.2337062489303003E-3"/>
    <n v="4.9663967885991679E-5"/>
    <n v="6.2701575389158999E-3"/>
    <n v="4.9954375489904431E-5"/>
    <s v="EPA EMP"/>
    <e v="#N/A"/>
    <e v="#N/A"/>
    <m/>
    <n v="4.9663967885991679E-5"/>
    <n v="4.9954375489904431E-5"/>
    <n v="2280208123"/>
    <s v="Mobile - Commercial Marine Vessels"/>
    <s v="Mobile Sources"/>
    <s v="Marine Vessels, Commercial"/>
    <s v="Diesel Government"/>
    <s v="C1C2 Underway emissions: Main Engine"/>
    <x v="4"/>
    <m/>
    <s v="2280208123-24033-VOC"/>
    <m/>
  </r>
  <r>
    <s v="Maryland"/>
    <x v="2"/>
    <x v="0"/>
    <n v="8.4783600000000008E-3"/>
    <n v="8.4783600000000008E-3"/>
    <n v="0"/>
    <n v="0"/>
    <n v="8.4637727442258004E-3"/>
    <n v="0"/>
    <n v="8.5132642381061992E-3"/>
    <n v="0"/>
    <s v="EPA EMP"/>
    <e v="#N/A"/>
    <e v="#N/A"/>
    <m/>
    <n v="0"/>
    <n v="0"/>
    <n v="2280209123"/>
    <s v="Mobile - Commercial Marine Vessels"/>
    <s v="Mobile Sources"/>
    <s v="Marine Vessels, Commercial"/>
    <s v="Diesel Miscellaneous"/>
    <s v="C1C2 Underway emissions: Main Engine"/>
    <x v="4"/>
    <m/>
    <s v="2280209123-24033-NOx"/>
    <m/>
  </r>
  <r>
    <s v="Maryland"/>
    <x v="2"/>
    <x v="0"/>
    <n v="0.10351931"/>
    <n v="0.10351931"/>
    <n v="1.9721782936615475E-3"/>
    <n v="1.9051308337174461E-2"/>
    <n v="0.103341202128604"/>
    <n v="1.9687851056863046E-3"/>
    <n v="0.103945484713605"/>
    <n v="1.9802974795359433E-3"/>
    <s v="EPA EMP"/>
    <e v="#N/A"/>
    <e v="#N/A"/>
    <m/>
    <n v="1.9687851056863046E-3"/>
    <n v="1.9802974795359433E-3"/>
    <n v="2280212123"/>
    <s v="Mobile - Commercial Marine Vessels"/>
    <s v="Mobile Sources"/>
    <s v="Marine Vessels, Commercial"/>
    <s v="Diesel Tour Boat"/>
    <s v="C1C2 Underway emissions: Main Engine"/>
    <x v="4"/>
    <m/>
    <s v="2280212123-24033-NOx"/>
    <m/>
  </r>
  <r>
    <s v="Maryland"/>
    <x v="2"/>
    <x v="1"/>
    <n v="1.176252E-2"/>
    <n v="1.176252E-2"/>
    <n v="2.2003919672423374E-4"/>
    <n v="1.8706807446383405E-2"/>
    <n v="1.1742282254989401E-2"/>
    <n v="2.1966061312517145E-4"/>
    <n v="1.18109446716122E-2"/>
    <n v="2.2094506773173752E-4"/>
    <s v="EPA EMP"/>
    <e v="#N/A"/>
    <e v="#N/A"/>
    <m/>
    <n v="2.1966061312517145E-4"/>
    <n v="2.2094506773173752E-4"/>
    <n v="2280212123"/>
    <s v="Mobile - Commercial Marine Vessels"/>
    <s v="Mobile Sources"/>
    <s v="Marine Vessels, Commercial"/>
    <s v="Diesel Tour Boat"/>
    <s v="C1C2 Underway emissions: Main Engine"/>
    <x v="4"/>
    <m/>
    <s v="2280212123-24033-VOC"/>
    <m/>
  </r>
  <r>
    <s v="Maryland"/>
    <x v="2"/>
    <x v="0"/>
    <n v="0.63352401999999997"/>
    <n v="0.63352401999999997"/>
    <n v="4.2329909155915E-3"/>
    <n v="6.6816581249618603E-3"/>
    <n v="0.63243402418491701"/>
    <n v="4.2257079361974767E-3"/>
    <n v="0.63613215096402498"/>
    <n v="4.2504175550382422E-3"/>
    <s v="EPA EMP"/>
    <e v="#N/A"/>
    <e v="#N/A"/>
    <m/>
    <n v="4.2257079361974767E-3"/>
    <n v="4.2504175550382422E-3"/>
    <n v="2280213123"/>
    <s v="Mobile - Commercial Marine Vessels"/>
    <s v="Mobile Sources"/>
    <s v="Marine Vessels, Commercial"/>
    <s v="Diesel Tug"/>
    <s v="C1C2 Underway emissions: Main Engine"/>
    <x v="4"/>
    <m/>
    <s v="2280213123-24033-NOx"/>
    <m/>
  </r>
  <r>
    <s v="Maryland"/>
    <x v="2"/>
    <x v="1"/>
    <n v="2.5947479999999998E-2"/>
    <n v="2.5947479999999998E-2"/>
    <n v="1.9908430489784076E-4"/>
    <n v="7.6725872762149067E-3"/>
    <n v="2.5902836634130399E-2"/>
    <n v="1.9874177477690228E-4"/>
    <n v="2.6054302194407599E-2"/>
    <n v="1.9990390750746986E-4"/>
    <s v="EPA EMP"/>
    <e v="#N/A"/>
    <e v="#N/A"/>
    <m/>
    <n v="1.9874177477690228E-4"/>
    <n v="1.9990390750746986E-4"/>
    <n v="2280213123"/>
    <s v="Mobile - Commercial Marine Vessels"/>
    <s v="Mobile Sources"/>
    <s v="Marine Vessels, Commercial"/>
    <s v="Diesel Tug"/>
    <s v="C1C2 Underway emissions: Main Engine"/>
    <x v="4"/>
    <m/>
    <s v="2280213123-24033-VOC"/>
    <m/>
  </r>
  <r>
    <s v="Virginia"/>
    <x v="9"/>
    <x v="0"/>
    <n v="6.9540699999999997E-2"/>
    <n v="6.9540699999999997E-2"/>
    <n v="1.5824738434108666E-4"/>
    <n v="2.2756081595538538E-3"/>
    <n v="6.9421053278510295E-2"/>
    <n v="1.5797511528540083E-4"/>
    <n v="6.9826989465283401E-2"/>
    <n v="1.588988669842799E-4"/>
    <s v="Population"/>
    <n v="1.0657729164323093"/>
    <n v="1.0960498584059377"/>
    <m/>
    <n v="1.6865577632698447E-4"/>
    <n v="1.7344702320015804E-4"/>
    <n v="2280208123"/>
    <s v="Mobile - Commercial Marine Vessels"/>
    <s v="Mobile Sources"/>
    <s v="Marine Vessels, Commercial"/>
    <s v="Diesel Government"/>
    <s v="C1C2 Underway emissions: Main Engine"/>
    <x v="4"/>
    <m/>
    <s v="2280208123-51059-NOx"/>
    <m/>
  </r>
  <r>
    <s v="Virginia"/>
    <x v="9"/>
    <x v="1"/>
    <n v="5.45291E-3"/>
    <n v="5.45291E-3"/>
    <n v="2.0813743266599468E-5"/>
    <n v="3.8169973952622486E-3"/>
    <n v="5.4435281156635E-3"/>
    <n v="2.0777932638524397E-5"/>
    <n v="5.4753588779683999E-3"/>
    <n v="2.0899430575331409E-5"/>
    <s v="Population"/>
    <n v="1.0657729164323093"/>
    <n v="1.0960498584059377"/>
    <m/>
    <n v="2.2182723863117056E-5"/>
    <n v="2.2812900360253886E-5"/>
    <n v="2280208123"/>
    <s v="Mobile - Commercial Marine Vessels"/>
    <s v="Mobile Sources"/>
    <s v="Marine Vessels, Commercial"/>
    <s v="Diesel Government"/>
    <s v="C1C2 Underway emissions: Main Engine"/>
    <x v="4"/>
    <m/>
    <s v="2280208123-51059-VOC"/>
    <m/>
  </r>
  <r>
    <s v="Virginia"/>
    <x v="9"/>
    <x v="0"/>
    <n v="1.160275E-2"/>
    <n v="1.160275E-2"/>
    <n v="1.6575353202865257E-3"/>
    <n v="0.14285710889974582"/>
    <n v="1.15827871437479E-2"/>
    <n v="1.6546834843569696E-3"/>
    <n v="1.1650516920570401E-2"/>
    <n v="1.6643591644602571E-3"/>
    <s v="Population"/>
    <n v="1.0657729164323093"/>
    <n v="1.0960498584059377"/>
    <m/>
    <n v="1.7665562523913325E-3"/>
    <n v="1.8167413531028872E-3"/>
    <n v="2280212123"/>
    <s v="Mobile - Commercial Marine Vessels"/>
    <s v="Mobile Sources"/>
    <s v="Marine Vessels, Commercial"/>
    <s v="Diesel Tour Boat"/>
    <s v="C1C2 Underway emissions: Main Engine"/>
    <x v="4"/>
    <m/>
    <s v="2280212123-51059-NOx"/>
    <m/>
  </r>
  <r>
    <s v="Virginia"/>
    <x v="9"/>
    <x v="1"/>
    <n v="1.4201799999999001E-3"/>
    <n v="1.4201799999999001E-3"/>
    <n v="2.0288300136211667E-4"/>
    <n v="0.14285724440713921"/>
    <n v="1.4177365405448001E-3"/>
    <n v="2.0253393547754053E-4"/>
    <n v="1.4260266850749999E-3"/>
    <n v="2.0371824268086179E-4"/>
    <s v="Population"/>
    <n v="1.0657729164323093"/>
    <n v="1.0960498584059377"/>
    <m/>
    <n v="2.1622720805624326E-4"/>
    <n v="2.2236988491591963E-4"/>
    <n v="2280212123"/>
    <s v="Mobile - Commercial Marine Vessels"/>
    <s v="Mobile Sources"/>
    <s v="Marine Vessels, Commercial"/>
    <s v="Diesel Tour Boat"/>
    <s v="C1C2 Underway emissions: Main Engine"/>
    <x v="4"/>
    <m/>
    <s v="2280212123-51059-VOC"/>
    <m/>
  </r>
  <r>
    <s v="Virginia"/>
    <x v="9"/>
    <x v="0"/>
    <n v="0.33617538000000002"/>
    <n v="0.33617538000000002"/>
    <n v="1.519789198572712E-3"/>
    <n v="4.5208224307583499E-3"/>
    <n v="0.33559698084579898"/>
    <n v="1.5171743587024684E-3"/>
    <n v="0.33755936764725802"/>
    <n v="1.5260459609723286E-3"/>
    <s v="Population"/>
    <n v="1.0657729164323093"/>
    <n v="1.0960498584059377"/>
    <m/>
    <n v="1.6197501665251614E-3"/>
    <n v="1.6657647359024945E-3"/>
    <n v="2280213123"/>
    <s v="Mobile - Commercial Marine Vessels"/>
    <s v="Mobile Sources"/>
    <s v="Marine Vessels, Commercial"/>
    <s v="Diesel Tug"/>
    <s v="C1C2 Underway emissions: Main Engine"/>
    <x v="4"/>
    <m/>
    <s v="2280213123-51059-NOx"/>
    <m/>
  </r>
  <r>
    <s v="Virginia"/>
    <x v="9"/>
    <x v="1"/>
    <n v="2.9156140000000001E-2"/>
    <n v="2.9156140000000001E-2"/>
    <n v="1.4853533462323487E-4"/>
    <n v="5.094478714371479E-3"/>
    <n v="2.9105976044758002E-2"/>
    <n v="1.482797754210258E-4"/>
    <n v="2.92761718048326E-2"/>
    <n v="1.4914683409800213E-4"/>
    <s v="Population"/>
    <n v="1.0657729164323093"/>
    <n v="1.0960498584059377"/>
    <m/>
    <n v="1.58304936774654E-4"/>
    <n v="1.6280213248207515E-4"/>
    <n v="2280213123"/>
    <s v="Mobile - Commercial Marine Vessels"/>
    <s v="Mobile Sources"/>
    <s v="Marine Vessels, Commercial"/>
    <s v="Diesel Tug"/>
    <s v="C1C2 Underway emissions: Main Engine"/>
    <x v="4"/>
    <m/>
    <s v="2280213123-51059-VOC"/>
    <m/>
  </r>
  <r>
    <s v="Virginia"/>
    <x v="10"/>
    <x v="0"/>
    <n v="5.9114699999998997E-3"/>
    <n v="5.9114699999998997E-3"/>
    <n v="1.4778687598914087E-3"/>
    <n v="0.25000021312658843"/>
    <n v="5.9012991503436998E-3"/>
    <n v="1.4753260453096802E-3"/>
    <n v="5.9358067062070001E-3"/>
    <n v="1.4839529416299829E-3"/>
    <s v="Population"/>
    <n v="1.0943166406241815"/>
    <n v="1.1237955518522129"/>
    <m/>
    <n v="1.6172563766077915E-3"/>
    <n v="1.6608223385873111E-3"/>
    <n v="2280212123"/>
    <s v="Mobile - Commercial Marine Vessels"/>
    <s v="Mobile Sources"/>
    <s v="Marine Vessels, Commercial"/>
    <s v="Diesel Tour Boat"/>
    <s v="C1C2 Underway emissions: Main Engine"/>
    <x v="4"/>
    <m/>
    <s v="2280212123-51153-NOx"/>
    <m/>
  </r>
  <r>
    <s v="Virginia"/>
    <x v="10"/>
    <x v="1"/>
    <n v="7.5838000000000001E-4"/>
    <n v="7.5838000000000001E-4"/>
    <n v="1.8959532659988177E-4"/>
    <n v="0.25000043065466093"/>
    <n v="7.5707518597520004E-4"/>
    <n v="1.8926912253175752E-4"/>
    <n v="7.6150214580340001E-4"/>
    <n v="1.903758643952984E-4"/>
    <s v="Population"/>
    <n v="1.0943166406241815"/>
    <n v="1.1237955518522129"/>
    <m/>
    <n v="2.0747732088282714E-4"/>
    <n v="2.1306638468491468E-4"/>
    <n v="2280212123"/>
    <s v="Mobile - Commercial Marine Vessels"/>
    <s v="Mobile Sources"/>
    <s v="Marine Vessels, Commercial"/>
    <s v="Diesel Tour Boat"/>
    <s v="C1C2 Underway emissions: Main Engine"/>
    <x v="4"/>
    <m/>
    <s v="2280212123-51153-VOC"/>
    <m/>
  </r>
  <r>
    <s v="Virginia"/>
    <x v="10"/>
    <x v="0"/>
    <n v="0.40963708999999998"/>
    <n v="0.40963708999999998"/>
    <n v="1.2764754430039668E-3"/>
    <n v="3.1161129550157846E-3"/>
    <n v="0.40893229791681601"/>
    <n v="1.2742792312629646E-3"/>
    <n v="0.41132350936961198"/>
    <n v="1.2817305162492044E-3"/>
    <s v="Population"/>
    <n v="1.0943166406241815"/>
    <n v="1.1237955518522129"/>
    <m/>
    <n v="1.3968683186273648E-3"/>
    <n v="1.4344974248964408E-3"/>
    <n v="2280213123"/>
    <s v="Mobile - Commercial Marine Vessels"/>
    <s v="Mobile Sources"/>
    <s v="Marine Vessels, Commercial"/>
    <s v="Diesel Tug"/>
    <s v="C1C2 Underway emissions: Main Engine"/>
    <x v="4"/>
    <m/>
    <s v="2280213123-51153-NOx"/>
    <m/>
  </r>
  <r>
    <s v="Virginia"/>
    <x v="10"/>
    <x v="1"/>
    <n v="4.1202939999999799E-2"/>
    <n v="4.1202939999999799E-2"/>
    <n v="1.342931837354408E-4"/>
    <n v="3.2593107126685974E-3"/>
    <n v="4.1132049188047498E-2"/>
    <n v="1.340621285526149E-4"/>
    <n v="4.1372566817974202E-2"/>
    <n v="1.3484605024042067E-4"/>
    <s v="Population"/>
    <n v="1.0943166406241815"/>
    <n v="1.1237955518522129"/>
    <m/>
    <n v="1.4695926568409354E-4"/>
    <n v="1.5091808252596032E-4"/>
    <n v="2280213123"/>
    <s v="Mobile - Commercial Marine Vessels"/>
    <s v="Mobile Sources"/>
    <s v="Marine Vessels, Commercial"/>
    <s v="Diesel Tug"/>
    <s v="C1C2 Underway emissions: Main Engine"/>
    <x v="4"/>
    <m/>
    <s v="2280213123-51153-VOC"/>
    <m/>
  </r>
  <r>
    <s v="Virginia"/>
    <x v="11"/>
    <x v="0"/>
    <n v="8.7460309999999999E-2"/>
    <n v="8.7460309999999999E-2"/>
    <n v="1.4660736987774339E-3"/>
    <n v="1.6762731561063914E-2"/>
    <n v="0.105108581273818"/>
    <n v="1.7619069326572805E-3"/>
    <n v="0.11704067347062"/>
    <n v="1.9619213911141378E-3"/>
    <s v="Population"/>
    <n v="1.2512671881942732"/>
    <n v="1.365491025746405"/>
    <m/>
    <n v="1.8344499147548176E-3"/>
    <n v="2.0019104787634243E-3"/>
    <n v="2280207123"/>
    <s v="Mobile - Commercial Marine Vessels"/>
    <s v="Mobile Sources"/>
    <s v="Marine Vessels, Commercial"/>
    <s v="Diesel General Cargo"/>
    <s v="C1C2 Underway emissions: Main Engine"/>
    <x v="4"/>
    <m/>
    <s v="2280207123-51510-NOx"/>
    <m/>
  </r>
  <r>
    <s v="Virginia"/>
    <x v="11"/>
    <x v="1"/>
    <n v="1.045512E-2"/>
    <n v="1.045512E-2"/>
    <n v="1.8749609680447562E-4"/>
    <n v="1.7933423700969058E-2"/>
    <n v="1.2564817461172001E-2"/>
    <n v="2.2533019525653182E-4"/>
    <n v="1.39911953892703E-2"/>
    <n v="2.50910034998829E-4"/>
    <s v="Population"/>
    <n v="1.2512671881942732"/>
    <n v="1.365491025746405"/>
    <m/>
    <n v="2.3460771384593745E-4"/>
    <n v="2.5602423754899066E-4"/>
    <n v="2280207123"/>
    <s v="Mobile - Commercial Marine Vessels"/>
    <s v="Mobile Sources"/>
    <s v="Marine Vessels, Commercial"/>
    <s v="Diesel General Cargo"/>
    <s v="C1C2 Underway emissions: Main Engine"/>
    <x v="4"/>
    <m/>
    <s v="2280207123-51510-VOC"/>
    <m/>
  </r>
  <r>
    <s v="Virginia"/>
    <x v="11"/>
    <x v="0"/>
    <n v="0.24231175999999999"/>
    <n v="0.24231175999999999"/>
    <n v="2.8287896492180031E-3"/>
    <n v="1.1674174003019925E-2"/>
    <n v="0.241894855832191"/>
    <n v="2.8239226374204168E-3"/>
    <n v="0.24330932407689701"/>
    <n v="2.8404353858308608E-3"/>
    <s v="Population"/>
    <n v="1.2512671881942732"/>
    <n v="1.365491025746405"/>
    <m/>
    <n v="3.539571670370075E-3"/>
    <n v="3.8626868797315044E-3"/>
    <n v="2280212123"/>
    <s v="Mobile - Commercial Marine Vessels"/>
    <s v="Mobile Sources"/>
    <s v="Marine Vessels, Commercial"/>
    <s v="Diesel Tour Boat"/>
    <s v="C1C2 Underway emissions: Main Engine"/>
    <x v="4"/>
    <m/>
    <s v="2280212123-51510-NOx"/>
    <m/>
  </r>
  <r>
    <s v="Virginia"/>
    <x v="11"/>
    <x v="1"/>
    <n v="3.1870450000000002E-2"/>
    <n v="3.1870450000000002E-2"/>
    <n v="3.72061135539102E-4"/>
    <n v="1.1674172643910016E-2"/>
    <n v="3.1815615998402401E-2"/>
    <n v="3.7142099393769513E-4"/>
    <n v="3.2001656244527901E-2"/>
    <n v="3.7359285988967976E-4"/>
    <s v="Population"/>
    <n v="1.2512671881942732"/>
    <n v="1.365491025746405"/>
    <m/>
    <n v="4.6554789090238053E-4"/>
    <n v="5.0804614160766066E-4"/>
    <n v="2280212123"/>
    <s v="Mobile - Commercial Marine Vessels"/>
    <s v="Mobile Sources"/>
    <s v="Marine Vessels, Commercial"/>
    <s v="Diesel Tour Boat"/>
    <s v="C1C2 Underway emissions: Main Engine"/>
    <x v="4"/>
    <m/>
    <s v="2280212123-51510-VOC"/>
    <m/>
  </r>
  <r>
    <s v="Maryland"/>
    <x v="7"/>
    <x v="0"/>
    <n v="4.6914299999996998E-3"/>
    <n v="4.6914299999996998E-3"/>
    <n v="5.6634289343163505E-4"/>
    <n v="0.12071860678549425"/>
    <n v="4.0120614747834998E-3"/>
    <n v="4.8433047157361945E-4"/>
    <n v="3.7767267009125999E-3"/>
    <n v="4.5592118554374506E-4"/>
    <s v="EPA EMP"/>
    <e v="#N/A"/>
    <e v="#N/A"/>
    <m/>
    <n v="4.8433047157361945E-4"/>
    <n v="4.5592118554374506E-4"/>
    <n v="2280202324"/>
    <s v="Mobile - Commercial Marine Vessels"/>
    <s v="Mobile Sources"/>
    <s v="Marine Vessels, Commercial"/>
    <s v="Diesel Offshore support"/>
    <s v="C3 Underway emissions: Auxiliary Engine"/>
    <x v="4"/>
    <m/>
    <s v="2280202324-24009-NOx"/>
    <m/>
  </r>
  <r>
    <s v="Maryland"/>
    <x v="7"/>
    <x v="0"/>
    <n v="0.71154801000000001"/>
    <n v="0.71154801000000001"/>
    <n v="8.0815611903144202E-4"/>
    <n v="1.1357717366554676E-3"/>
    <n v="0.63672839862595498"/>
    <n v="7.2317811908525576E-4"/>
    <n v="0.61913595170499303"/>
    <n v="7.0319711509381558E-4"/>
    <s v="EPA EMP"/>
    <e v="#N/A"/>
    <e v="#N/A"/>
    <m/>
    <n v="7.2317811908525576E-4"/>
    <n v="7.0319711509381558E-4"/>
    <n v="2280203324"/>
    <s v="Mobile - Commercial Marine Vessels"/>
    <s v="Mobile Sources"/>
    <s v="Marine Vessels, Commercial"/>
    <s v="Diesel Bulk Carrier"/>
    <s v="C3 Underway emissions: Auxiliary Engine"/>
    <x v="4"/>
    <m/>
    <s v="2280203324-24009-NOx"/>
    <m/>
  </r>
  <r>
    <s v="Maryland"/>
    <x v="7"/>
    <x v="1"/>
    <n v="4.1003009999999999E-2"/>
    <n v="4.1003009999999999E-2"/>
    <n v="3.5017433948231699E-5"/>
    <n v="8.5402105719145248E-4"/>
    <n v="4.2830737581101203E-2"/>
    <n v="3.6578351789301724E-5"/>
    <n v="4.4501176836785498E-2"/>
    <n v="3.8004942088415326E-5"/>
    <s v="EPA EMP"/>
    <e v="#N/A"/>
    <e v="#N/A"/>
    <m/>
    <n v="3.6578351789301724E-5"/>
    <n v="3.8004942088415326E-5"/>
    <n v="2280203324"/>
    <s v="Mobile - Commercial Marine Vessels"/>
    <s v="Mobile Sources"/>
    <s v="Marine Vessels, Commercial"/>
    <s v="Diesel Bulk Carrier"/>
    <s v="C3 Underway emissions: Auxiliary Engine"/>
    <x v="4"/>
    <m/>
    <s v="2280203324-24009-VOC"/>
    <m/>
  </r>
  <r>
    <s v="Maryland"/>
    <x v="7"/>
    <x v="0"/>
    <n v="0.71093859999999998"/>
    <n v="0.71093859999999998"/>
    <n v="1.88930537315927E-3"/>
    <n v="2.6574803691335231E-3"/>
    <n v="0.75171644015285799"/>
    <n v="1.9976716828611551E-3"/>
    <n v="0.804241572367978"/>
    <n v="2.1372561906089793E-3"/>
    <s v="EPA EMP"/>
    <e v="#N/A"/>
    <e v="#N/A"/>
    <m/>
    <n v="1.9976716828611551E-3"/>
    <n v="2.1372561906089793E-3"/>
    <n v="2280205324"/>
    <s v="Mobile - Commercial Marine Vessels"/>
    <s v="Mobile Sources"/>
    <s v="Marine Vessels, Commercial"/>
    <s v="Diesel Container Ship"/>
    <s v="C3 Underway emissions: Auxiliary Engine"/>
    <x v="4"/>
    <m/>
    <s v="2280205324-24009-NOx"/>
    <m/>
  </r>
  <r>
    <s v="Maryland"/>
    <x v="7"/>
    <x v="1"/>
    <n v="3.5982840000000002E-2"/>
    <n v="3.5982840000000002E-2"/>
    <n v="1.0241909663609801E-4"/>
    <n v="2.8463316579819156E-3"/>
    <n v="4.4412701813597001E-2"/>
    <n v="1.2641327918855199E-4"/>
    <n v="5.0771945348598801E-2"/>
    <n v="1.4451379538304442E-4"/>
    <s v="EPA EMP"/>
    <e v="#N/A"/>
    <e v="#N/A"/>
    <m/>
    <n v="1.2641327918855199E-4"/>
    <n v="1.4451379538304442E-4"/>
    <n v="2280205324"/>
    <s v="Mobile - Commercial Marine Vessels"/>
    <s v="Mobile Sources"/>
    <s v="Marine Vessels, Commercial"/>
    <s v="Diesel Container Ship"/>
    <s v="C3 Underway emissions: Auxiliary Engine"/>
    <x v="4"/>
    <m/>
    <s v="2280205324-24009-VOC"/>
    <m/>
  </r>
  <r>
    <s v="Maryland"/>
    <x v="7"/>
    <x v="0"/>
    <n v="3.1623100000000001E-2"/>
    <n v="3.1623100000000001E-2"/>
    <n v="5.6362009105936602E-4"/>
    <n v="1.7823049955866629E-2"/>
    <n v="3.2556806681257398E-2"/>
    <n v="5.8026159188354304E-4"/>
    <n v="3.3927846844041099E-2"/>
    <n v="6.0469770919633649E-4"/>
    <s v="EPA EMP"/>
    <e v="#N/A"/>
    <e v="#N/A"/>
    <m/>
    <n v="5.8026159188354304E-4"/>
    <n v="6.0469770919633649E-4"/>
    <n v="2280207324"/>
    <s v="Mobile - Commercial Marine Vessels"/>
    <s v="Mobile Sources"/>
    <s v="Marine Vessels, Commercial"/>
    <s v="Diesel General Cargo"/>
    <s v="C3 Underway emissions: Auxiliary Engine"/>
    <x v="4"/>
    <m/>
    <s v="2280207324-24009-NOx"/>
    <m/>
  </r>
  <r>
    <s v="Maryland"/>
    <x v="7"/>
    <x v="1"/>
    <n v="9.6732999999999997E-4"/>
    <n v="9.6732999999999997E-4"/>
    <n v="1.7202665387985899E-5"/>
    <n v="1.7783657477785139E-2"/>
    <n v="1.1625237084523E-3"/>
    <n v="2.0673923440920258E-5"/>
    <n v="1.2944952363915E-3"/>
    <n v="2.3020859890610942E-5"/>
    <s v="EPA EMP"/>
    <e v="#N/A"/>
    <e v="#N/A"/>
    <m/>
    <n v="2.0673923440920258E-5"/>
    <n v="2.3020859890610942E-5"/>
    <n v="2280207324"/>
    <s v="Mobile - Commercial Marine Vessels"/>
    <s v="Mobile Sources"/>
    <s v="Marine Vessels, Commercial"/>
    <s v="Diesel General Cargo"/>
    <s v="C3 Underway emissions: Auxiliary Engine"/>
    <x v="4"/>
    <m/>
    <s v="2280207324-24009-VOC"/>
    <m/>
  </r>
  <r>
    <s v="Maryland"/>
    <x v="7"/>
    <x v="0"/>
    <n v="0.18266579999999999"/>
    <n v="0.18266579999999999"/>
    <n v="4.4289048226165301E-4"/>
    <n v="2.4245944356395834E-3"/>
    <n v="0.156213866335116"/>
    <n v="3.7875527108586788E-4"/>
    <n v="0.14705085745787699"/>
    <n v="3.5653869074839809E-4"/>
    <s v="EPA EMP"/>
    <e v="#N/A"/>
    <e v="#N/A"/>
    <m/>
    <n v="3.7875527108586788E-4"/>
    <n v="3.5653869074839809E-4"/>
    <n v="2280209324"/>
    <s v="Mobile - Commercial Marine Vessels"/>
    <s v="Mobile Sources"/>
    <s v="Marine Vessels, Commercial"/>
    <s v="Diesel Miscellaneous"/>
    <s v="C3 Underway emissions: Auxiliary Engine"/>
    <x v="4"/>
    <m/>
    <s v="2280209324-24009-NOx"/>
    <m/>
  </r>
  <r>
    <s v="Maryland"/>
    <x v="7"/>
    <x v="1"/>
    <n v="7.4248200000000004E-3"/>
    <n v="7.4248200000000004E-3"/>
    <n v="1.7607577996947998E-5"/>
    <n v="2.3714484656797066E-3"/>
    <n v="7.4120453892949001E-3"/>
    <n v="1.7577283665991736E-5"/>
    <n v="7.4553869593147002E-3"/>
    <n v="1.7680065965715339E-5"/>
    <s v="EPA EMP"/>
    <e v="#N/A"/>
    <e v="#N/A"/>
    <m/>
    <n v="1.7577283665991736E-5"/>
    <n v="1.7680065965715339E-5"/>
    <n v="2280209324"/>
    <s v="Mobile - Commercial Marine Vessels"/>
    <s v="Mobile Sources"/>
    <s v="Marine Vessels, Commercial"/>
    <s v="Diesel Miscellaneous"/>
    <s v="C3 Underway emissions: Auxiliary Engine"/>
    <x v="4"/>
    <m/>
    <s v="2280209324-24009-VOC"/>
    <m/>
  </r>
  <r>
    <s v="Maryland"/>
    <x v="7"/>
    <x v="0"/>
    <n v="1.1634407499999999"/>
    <n v="1.1634407499999999"/>
    <n v="1.1563462799759701E-3"/>
    <n v="9.9390216474364522E-4"/>
    <n v="1.2044236731013001"/>
    <n v="1.1970792959638747E-3"/>
    <n v="1.25445876395033"/>
    <n v="1.2468092810718704E-3"/>
    <s v="EPA EMP"/>
    <e v="#N/A"/>
    <e v="#N/A"/>
    <m/>
    <n v="1.1970792959638747E-3"/>
    <n v="1.2468092810718704E-3"/>
    <n v="2280210324"/>
    <s v="Mobile - Commercial Marine Vessels"/>
    <s v="Mobile Sources"/>
    <s v="Marine Vessels, Commercial"/>
    <s v="Diesel RollOn RollOff"/>
    <s v="C3 Underway emissions: Auxiliary Engine"/>
    <x v="4"/>
    <m/>
    <s v="2280210324-24009-NOx"/>
    <m/>
  </r>
  <r>
    <s v="Maryland"/>
    <x v="7"/>
    <x v="1"/>
    <n v="5.6703570000000002E-2"/>
    <n v="5.6703570000000002E-2"/>
    <n v="6.4457188209366599E-5"/>
    <n v="1.1367395070427946E-3"/>
    <n v="6.8522818298940205E-2"/>
    <n v="7.789259469432027E-5"/>
    <n v="7.6259940756924396E-2"/>
    <n v="8.6687687463138952E-5"/>
    <s v="EPA EMP"/>
    <e v="#N/A"/>
    <e v="#N/A"/>
    <m/>
    <n v="7.789259469432027E-5"/>
    <n v="8.6687687463138952E-5"/>
    <n v="2280210324"/>
    <s v="Mobile - Commercial Marine Vessels"/>
    <s v="Mobile Sources"/>
    <s v="Marine Vessels, Commercial"/>
    <s v="Diesel RollOn RollOff"/>
    <s v="C3 Underway emissions: Auxiliary Engine"/>
    <x v="4"/>
    <m/>
    <s v="2280210324-24009-VOC"/>
    <m/>
  </r>
  <r>
    <s v="Maryland"/>
    <x v="7"/>
    <x v="0"/>
    <n v="43.894402739999997"/>
    <n v="43.894402739999997"/>
    <n v="7.38954595561849E-2"/>
    <n v="1.683482515843543E-3"/>
    <n v="34.926903479508198"/>
    <n v="5.8798831340307056E-2"/>
    <n v="31.144415219581099"/>
    <n v="5.2431078488336322E-2"/>
    <s v="EPA EMP"/>
    <e v="#N/A"/>
    <e v="#N/A"/>
    <m/>
    <n v="5.8798831340307056E-2"/>
    <n v="5.2431078488336322E-2"/>
    <n v="2280211324"/>
    <s v="Mobile - Commercial Marine Vessels"/>
    <s v="Mobile Sources"/>
    <s v="Marine Vessels, Commercial"/>
    <s v="Diesel Tanker"/>
    <s v="C3 Underway emissions: Auxiliary Engine"/>
    <x v="4"/>
    <m/>
    <s v="2280211324-24009-NOx"/>
    <m/>
  </r>
  <r>
    <s v="Maryland"/>
    <x v="7"/>
    <x v="1"/>
    <n v="2.09676142"/>
    <n v="2.09676142"/>
    <n v="3.0994113156543501E-3"/>
    <n v="1.4781897864442537E-3"/>
    <n v="1.94755512671221"/>
    <n v="2.8788560968431329E-3"/>
    <n v="1.8556411555265"/>
    <n v="2.7429898034048851E-3"/>
    <s v="EPA EMP"/>
    <e v="#N/A"/>
    <e v="#N/A"/>
    <m/>
    <n v="2.8788560968431329E-3"/>
    <n v="2.7429898034048851E-3"/>
    <n v="2280211324"/>
    <s v="Mobile - Commercial Marine Vessels"/>
    <s v="Mobile Sources"/>
    <s v="Marine Vessels, Commercial"/>
    <s v="Diesel Tanker"/>
    <s v="C3 Underway emissions: Auxiliary Engine"/>
    <x v="4"/>
    <m/>
    <s v="2280211324-24009-VOC"/>
    <m/>
  </r>
  <r>
    <s v="Maryland"/>
    <x v="7"/>
    <x v="0"/>
    <n v="2.8706000000000001E-3"/>
    <n v="2.8706000000000001E-3"/>
    <n v="4.4781384171916498E-5"/>
    <n v="1.560000842051017E-2"/>
    <n v="2.4549068555883E-3"/>
    <n v="3.8296567618745626E-5"/>
    <n v="2.3109098223012998E-3"/>
    <n v="3.6050212686939941E-5"/>
    <s v="EPA EMP"/>
    <e v="#N/A"/>
    <e v="#N/A"/>
    <m/>
    <n v="3.8296567618745626E-5"/>
    <n v="3.6050212686939941E-5"/>
    <n v="2280213324"/>
    <s v="Mobile - Commercial Marine Vessels"/>
    <s v="Mobile Sources"/>
    <s v="Marine Vessels, Commercial"/>
    <s v="Diesel Tug"/>
    <s v="C3 Underway emissions: Auxiliary Engine"/>
    <x v="4"/>
    <m/>
    <s v="2280213324-24009-NOx"/>
    <m/>
  </r>
  <r>
    <s v="Maryland"/>
    <x v="7"/>
    <x v="0"/>
    <n v="2.00761733"/>
    <n v="2.00761733"/>
    <n v="1.7802372674311701E-2"/>
    <n v="8.8674133303639595E-3"/>
    <n v="1.7168931745334099"/>
    <n v="1.5224401422668456E-2"/>
    <n v="1.61618567801851"/>
    <n v="1.433138642560465E-2"/>
    <s v="EPA EMP"/>
    <e v="#N/A"/>
    <e v="#N/A"/>
    <m/>
    <n v="1.5224401422668456E-2"/>
    <n v="1.433138642560465E-2"/>
    <n v="2280215324"/>
    <s v="Mobile - Commercial Marine Vessels"/>
    <s v="Mobile Sources"/>
    <s v="Marine Vessels, Commercial"/>
    <s v="Diesel Cruise"/>
    <s v="C3 Underway emissions: Auxiliary Engine"/>
    <x v="4"/>
    <m/>
    <s v="2280215324-24009-NOx"/>
    <m/>
  </r>
  <r>
    <s v="Maryland"/>
    <x v="7"/>
    <x v="1"/>
    <n v="6.1302389999999998E-2"/>
    <n v="6.1302389999999998E-2"/>
    <n v="5.4363655904604005E-4"/>
    <n v="8.8681136093721642E-3"/>
    <n v="6.11969175215379E-2"/>
    <n v="5.4270121712437613E-4"/>
    <n v="6.1554763479900097E-2"/>
    <n v="5.4587463573778675E-4"/>
    <s v="EPA EMP"/>
    <e v="#N/A"/>
    <e v="#N/A"/>
    <m/>
    <n v="5.4270121712437613E-4"/>
    <n v="5.4587463573778675E-4"/>
    <n v="2280215324"/>
    <s v="Mobile - Commercial Marine Vessels"/>
    <s v="Mobile Sources"/>
    <s v="Marine Vessels, Commercial"/>
    <s v="Diesel Cruise"/>
    <s v="C3 Underway emissions: Auxiliary Engine"/>
    <x v="4"/>
    <m/>
    <s v="2280215324-24009-VOC"/>
    <m/>
  </r>
  <r>
    <s v="Maryland"/>
    <x v="7"/>
    <x v="0"/>
    <n v="8.9503780000000005E-2"/>
    <n v="8.9503780000000005E-2"/>
    <n v="1.0162462502413301E-2"/>
    <n v="0.11354227164945771"/>
    <n v="7.6542689027763705E-2"/>
    <n v="8.6908307903703127E-3"/>
    <n v="7.2052938178472206E-2"/>
    <n v="8.1810542798016733E-3"/>
    <s v="EPA EMP"/>
    <e v="#N/A"/>
    <e v="#N/A"/>
    <m/>
    <n v="8.6908307903703127E-3"/>
    <n v="8.1810542798016733E-3"/>
    <n v="2280202323"/>
    <s v="Mobile - Commercial Marine Vessels"/>
    <s v="Mobile Sources"/>
    <s v="Marine Vessels, Commercial"/>
    <s v="Diesel Offshore support"/>
    <s v="C3 Underway emissions: Main Engine"/>
    <x v="4"/>
    <m/>
    <s v="2280202323-24009-NOx"/>
    <m/>
  </r>
  <r>
    <s v="Maryland"/>
    <x v="7"/>
    <x v="1"/>
    <n v="4.0441899999999996E-3"/>
    <n v="4.0441899999999996E-3"/>
    <n v="4.3957754834782301E-4"/>
    <n v="0.10869359460060557"/>
    <n v="4.0372318578674998E-3"/>
    <n v="4.3882124286769968E-4"/>
    <n v="4.0608393721316E-3"/>
    <n v="4.4138722845264976E-4"/>
    <s v="EPA EMP"/>
    <e v="#N/A"/>
    <e v="#N/A"/>
    <m/>
    <n v="4.3882124286769968E-4"/>
    <n v="4.4138722845264976E-4"/>
    <n v="2280202323"/>
    <s v="Mobile - Commercial Marine Vessels"/>
    <s v="Mobile Sources"/>
    <s v="Marine Vessels, Commercial"/>
    <s v="Diesel Offshore support"/>
    <s v="C3 Underway emissions: Main Engine"/>
    <x v="4"/>
    <m/>
    <s v="2280202323-24009-VOC"/>
    <m/>
  </r>
  <r>
    <s v="Maryland"/>
    <x v="7"/>
    <x v="0"/>
    <n v="11.423509340000001"/>
    <n v="11.423509340000001"/>
    <n v="1.51014317305844E-2"/>
    <n v="1.3219608161658316E-3"/>
    <n v="10.2223219045287"/>
    <n v="1.3513509008020619E-2"/>
    <n v="9.9398849095674908"/>
    <n v="1.3140138367646274E-2"/>
    <s v="EPA EMP"/>
    <e v="#N/A"/>
    <e v="#N/A"/>
    <m/>
    <n v="1.3513509008020619E-2"/>
    <n v="1.3140138367646274E-2"/>
    <n v="2280203323"/>
    <s v="Mobile - Commercial Marine Vessels"/>
    <s v="Mobile Sources"/>
    <s v="Marine Vessels, Commercial"/>
    <s v="Diesel Bulk Carrier"/>
    <s v="C3 Underway emissions: Main Engine"/>
    <x v="4"/>
    <m/>
    <s v="2280203323-24009-NOx"/>
    <m/>
  </r>
  <r>
    <s v="Maryland"/>
    <x v="7"/>
    <x v="1"/>
    <n v="0.63514521999999995"/>
    <n v="0.63514521999999995"/>
    <n v="7.9788379349097897E-4"/>
    <n v="1.2562226217981756E-3"/>
    <n v="0.66345710336170405"/>
    <n v="8.334498218356631E-4"/>
    <n v="0.68933255759172796"/>
    <n v="8.6595515278872239E-4"/>
    <s v="EPA EMP"/>
    <e v="#N/A"/>
    <e v="#N/A"/>
    <m/>
    <n v="8.334498218356631E-4"/>
    <n v="8.6595515278872239E-4"/>
    <n v="2280203323"/>
    <s v="Mobile - Commercial Marine Vessels"/>
    <s v="Mobile Sources"/>
    <s v="Marine Vessels, Commercial"/>
    <s v="Diesel Bulk Carrier"/>
    <s v="C3 Underway emissions: Main Engine"/>
    <x v="4"/>
    <m/>
    <s v="2280203323-24009-VOC"/>
    <m/>
  </r>
  <r>
    <s v="Maryland"/>
    <x v="7"/>
    <x v="0"/>
    <n v="8.6773497800000001"/>
    <n v="8.6773497800000001"/>
    <n v="2.3085840945067201E-2"/>
    <n v="2.6604714031784947E-3"/>
    <n v="9.1750630597111797"/>
    <n v="2.4409992892720975E-2"/>
    <n v="9.8161577259331896"/>
    <n v="2.6115606918934893E-2"/>
    <s v="EPA EMP"/>
    <e v="#N/A"/>
    <e v="#N/A"/>
    <m/>
    <n v="2.4409992892720975E-2"/>
    <n v="2.6115606918934893E-2"/>
    <n v="2280205323"/>
    <s v="Mobile - Commercial Marine Vessels"/>
    <s v="Mobile Sources"/>
    <s v="Marine Vessels, Commercial"/>
    <s v="Diesel Container Ship"/>
    <s v="C3 Underway emissions: Main Engine"/>
    <x v="4"/>
    <m/>
    <s v="2280205323-24009-NOx"/>
    <m/>
  </r>
  <r>
    <s v="Maryland"/>
    <x v="7"/>
    <x v="1"/>
    <n v="0.47509455"/>
    <n v="0.47509455"/>
    <n v="1.3225962327214299E-3"/>
    <n v="2.7838589870614805E-3"/>
    <n v="0.58639708767887999"/>
    <n v="1.6324468025215289E-3"/>
    <n v="0.67036049761545302"/>
    <n v="1.8661890958577851E-3"/>
    <s v="EPA EMP"/>
    <e v="#N/A"/>
    <e v="#N/A"/>
    <m/>
    <n v="1.6324468025215289E-3"/>
    <n v="1.8661890958577851E-3"/>
    <n v="2280205323"/>
    <s v="Mobile - Commercial Marine Vessels"/>
    <s v="Mobile Sources"/>
    <s v="Marine Vessels, Commercial"/>
    <s v="Diesel Container Ship"/>
    <s v="C3 Underway emissions: Main Engine"/>
    <x v="4"/>
    <m/>
    <s v="2280205323-24009-VOC"/>
    <m/>
  </r>
  <r>
    <s v="Maryland"/>
    <x v="7"/>
    <x v="0"/>
    <n v="0.24187642000000001"/>
    <n v="0.24187642000000001"/>
    <n v="4.8415934000485203E-3"/>
    <n v="2.0016806103085701E-2"/>
    <n v="0.24901808635758901"/>
    <n v="4.9845467507813098E-3"/>
    <n v="0.25950479658683101"/>
    <n v="5.1944571960992926E-3"/>
    <s v="EPA EMP"/>
    <e v="#N/A"/>
    <e v="#N/A"/>
    <m/>
    <n v="4.9845467507813098E-3"/>
    <n v="5.1944571960992926E-3"/>
    <n v="2280207323"/>
    <s v="Mobile - Commercial Marine Vessels"/>
    <s v="Mobile Sources"/>
    <s v="Marine Vessels, Commercial"/>
    <s v="Diesel General Cargo"/>
    <s v="C3 Underway emissions: Main Engine"/>
    <x v="4"/>
    <m/>
    <s v="2280207323-24009-NOx"/>
    <m/>
  </r>
  <r>
    <s v="Maryland"/>
    <x v="7"/>
    <x v="1"/>
    <n v="9.1961999999999999E-3"/>
    <n v="9.1961999999999999E-3"/>
    <n v="1.79936394714745E-4"/>
    <n v="1.9566385541282812E-2"/>
    <n v="1.1051864955775601E-2"/>
    <n v="2.1624505067489793E-4"/>
    <n v="1.2306490125297999E-2"/>
    <n v="2.4079353045157047E-4"/>
    <s v="EPA EMP"/>
    <e v="#N/A"/>
    <e v="#N/A"/>
    <m/>
    <n v="2.1624505067489793E-4"/>
    <n v="2.4079353045157047E-4"/>
    <n v="2280207323"/>
    <s v="Mobile - Commercial Marine Vessels"/>
    <s v="Mobile Sources"/>
    <s v="Marine Vessels, Commercial"/>
    <s v="Diesel General Cargo"/>
    <s v="C3 Underway emissions: Main Engine"/>
    <x v="4"/>
    <m/>
    <s v="2280207323-24009-VOC"/>
    <m/>
  </r>
  <r>
    <s v="Maryland"/>
    <x v="7"/>
    <x v="0"/>
    <n v="2.6964139999999999"/>
    <n v="2.6964139999999999"/>
    <n v="6.4735688228099598E-3"/>
    <n v="2.4008067095075015E-3"/>
    <n v="2.3059448248119701"/>
    <n v="5.5361278071626779E-3"/>
    <n v="2.1706854307780898"/>
    <n v="5.2113961464422195E-3"/>
    <s v="EPA EMP"/>
    <e v="#N/A"/>
    <e v="#N/A"/>
    <m/>
    <n v="5.5361278071626779E-3"/>
    <n v="5.2113961464422195E-3"/>
    <n v="2280209323"/>
    <s v="Mobile - Commercial Marine Vessels"/>
    <s v="Mobile Sources"/>
    <s v="Marine Vessels, Commercial"/>
    <s v="Diesel Miscellaneous"/>
    <s v="C3 Underway emissions: Main Engine"/>
    <x v="4"/>
    <m/>
    <s v="2280209323-24009-NOx"/>
    <m/>
  </r>
  <r>
    <s v="Maryland"/>
    <x v="7"/>
    <x v="1"/>
    <n v="0.14071854"/>
    <n v="0.14071854"/>
    <n v="3.4098617618770699E-4"/>
    <n v="2.4231787523357404E-3"/>
    <n v="0.14047642981181099"/>
    <n v="3.4039949992396336E-4"/>
    <n v="0.14129785881002099"/>
    <n v="3.4238996921897826E-4"/>
    <s v="EPA EMP"/>
    <e v="#N/A"/>
    <e v="#N/A"/>
    <m/>
    <n v="3.4039949992396336E-4"/>
    <n v="3.4238996921897826E-4"/>
    <n v="2280209323"/>
    <s v="Mobile - Commercial Marine Vessels"/>
    <s v="Mobile Sources"/>
    <s v="Marine Vessels, Commercial"/>
    <s v="Diesel Miscellaneous"/>
    <s v="C3 Underway emissions: Main Engine"/>
    <x v="4"/>
    <m/>
    <s v="2280209323-24009-VOC"/>
    <m/>
  </r>
  <r>
    <s v="Maryland"/>
    <x v="7"/>
    <x v="0"/>
    <n v="9.6510542400000006"/>
    <n v="9.6510542400000006"/>
    <n v="1.2887144003957299E-2"/>
    <n v="1.3353094577528038E-3"/>
    <n v="9.9910186204503404"/>
    <n v="1.334110165647171E-2"/>
    <n v="10.406073169371099"/>
    <n v="1.3895327921128924E-2"/>
    <s v="EPA EMP"/>
    <e v="#N/A"/>
    <e v="#N/A"/>
    <m/>
    <n v="1.334110165647171E-2"/>
    <n v="1.3895327921128924E-2"/>
    <n v="2280210323"/>
    <s v="Mobile - Commercial Marine Vessels"/>
    <s v="Mobile Sources"/>
    <s v="Marine Vessels, Commercial"/>
    <s v="Diesel RollOn RollOff"/>
    <s v="C3 Underway emissions: Main Engine"/>
    <x v="4"/>
    <m/>
    <s v="2280210323-24009-NOx"/>
    <m/>
  </r>
  <r>
    <s v="Maryland"/>
    <x v="7"/>
    <x v="1"/>
    <n v="0.62116771000000004"/>
    <n v="0.62116771000000004"/>
    <n v="8.4101313236557395E-4"/>
    <n v="1.3539228115472613E-3"/>
    <n v="0.75064342730975997"/>
    <n v="1.0163132595727026E-3"/>
    <n v="0.83540088859862804"/>
    <n v="1.1310683198605348E-3"/>
    <s v="EPA EMP"/>
    <e v="#N/A"/>
    <e v="#N/A"/>
    <m/>
    <n v="1.0163132595727026E-3"/>
    <n v="1.1310683198605348E-3"/>
    <n v="2280210323"/>
    <s v="Mobile - Commercial Marine Vessels"/>
    <s v="Mobile Sources"/>
    <s v="Marine Vessels, Commercial"/>
    <s v="Diesel RollOn RollOff"/>
    <s v="C3 Underway emissions: Main Engine"/>
    <x v="4"/>
    <m/>
    <s v="2280210323-24009-VOC"/>
    <m/>
  </r>
  <r>
    <s v="Maryland"/>
    <x v="7"/>
    <x v="0"/>
    <n v="5.7030389499999998"/>
    <n v="5.7030389499999998"/>
    <n v="1.0343177101549E-2"/>
    <n v="1.8136255410896327E-3"/>
    <n v="4.5379246216513298"/>
    <n v="8.2300959973663594E-3"/>
    <n v="4.0464797783974502"/>
    <n v="7.3387990776043327E-3"/>
    <s v="EPA EMP"/>
    <e v="#N/A"/>
    <e v="#N/A"/>
    <m/>
    <n v="8.2300959973663594E-3"/>
    <n v="7.3387990776043327E-3"/>
    <n v="2280211323"/>
    <s v="Mobile - Commercial Marine Vessels"/>
    <s v="Mobile Sources"/>
    <s v="Marine Vessels, Commercial"/>
    <s v="Diesel Tanker"/>
    <s v="C3 Underway emissions: Main Engine"/>
    <x v="4"/>
    <m/>
    <s v="2280211323-24009-NOx"/>
    <m/>
  </r>
  <r>
    <s v="Maryland"/>
    <x v="7"/>
    <x v="1"/>
    <n v="0.71168726000000004"/>
    <n v="0.71168726000000004"/>
    <n v="1.0770928827753799E-3"/>
    <n v="1.513435666637309E-3"/>
    <n v="0.66104333979436103"/>
    <n v="1.000446567637832E-3"/>
    <n v="0.62984570248335203"/>
    <n v="9.5323095061653602E-4"/>
    <s v="EPA EMP"/>
    <e v="#N/A"/>
    <e v="#N/A"/>
    <m/>
    <n v="1.000446567637832E-3"/>
    <n v="9.5323095061653602E-4"/>
    <n v="2280211323"/>
    <s v="Mobile - Commercial Marine Vessels"/>
    <s v="Mobile Sources"/>
    <s v="Marine Vessels, Commercial"/>
    <s v="Diesel Tanker"/>
    <s v="C3 Underway emissions: Main Engine"/>
    <x v="4"/>
    <m/>
    <s v="2280211323-24009-VOC"/>
    <m/>
  </r>
  <r>
    <s v="Maryland"/>
    <x v="7"/>
    <x v="0"/>
    <n v="0.43997014000000001"/>
    <n v="0.43997014000000001"/>
    <n v="6.0252792145164798E-3"/>
    <n v="1.3694745771875518E-2"/>
    <n v="0.37625782517254303"/>
    <n v="5.1527552604167613E-3"/>
    <n v="0.35418773707427498"/>
    <n v="4.8505110147480848E-3"/>
    <s v="EPA EMP"/>
    <e v="#N/A"/>
    <e v="#N/A"/>
    <m/>
    <n v="5.1527552604167613E-3"/>
    <n v="4.8505110147480848E-3"/>
    <n v="2280213323"/>
    <s v="Mobile - Commercial Marine Vessels"/>
    <s v="Mobile Sources"/>
    <s v="Marine Vessels, Commercial"/>
    <s v="Diesel Tug"/>
    <s v="C3 Underway emissions: Main Engine"/>
    <x v="4"/>
    <m/>
    <s v="2280213323-24009-NOx"/>
    <m/>
  </r>
  <r>
    <s v="Maryland"/>
    <x v="7"/>
    <x v="1"/>
    <n v="3.050541E-2"/>
    <n v="3.050541E-2"/>
    <n v="1.22011904093959E-3"/>
    <n v="3.9996808465763617E-2"/>
    <n v="3.04529245879432E-2"/>
    <n v="1.2180197919663075E-3"/>
    <n v="3.0630996563223201E-2"/>
    <n v="1.225142102654702E-3"/>
    <s v="EPA EMP"/>
    <e v="#N/A"/>
    <e v="#N/A"/>
    <m/>
    <n v="1.2180197919663075E-3"/>
    <n v="1.225142102654702E-3"/>
    <n v="2280213323"/>
    <s v="Mobile - Commercial Marine Vessels"/>
    <s v="Mobile Sources"/>
    <s v="Marine Vessels, Commercial"/>
    <s v="Diesel Tug"/>
    <s v="C3 Underway emissions: Main Engine"/>
    <x v="4"/>
    <m/>
    <s v="2280213323-24009-VOC"/>
    <m/>
  </r>
  <r>
    <s v="Maryland"/>
    <x v="7"/>
    <x v="0"/>
    <n v="2.3712245799999998"/>
    <n v="2.3712245799999998"/>
    <n v="2.1737936995693E-2"/>
    <n v="9.1673885211214379E-3"/>
    <n v="2.0278462612632699"/>
    <n v="1.8590054538103924E-2"/>
    <n v="1.9088992450376301"/>
    <n v="1.749962102693535E-2"/>
    <s v="EPA EMP"/>
    <e v="#N/A"/>
    <e v="#N/A"/>
    <m/>
    <n v="1.8590054538103924E-2"/>
    <n v="1.749962102693535E-2"/>
    <n v="2280215323"/>
    <s v="Mobile - Commercial Marine Vessels"/>
    <s v="Mobile Sources"/>
    <s v="Marine Vessels, Commercial"/>
    <s v="Diesel Cruise"/>
    <s v="C3 Underway emissions: Main Engine"/>
    <x v="4"/>
    <m/>
    <s v="2280215323-24009-NOx"/>
    <m/>
  </r>
  <r>
    <s v="Maryland"/>
    <x v="7"/>
    <x v="1"/>
    <n v="9.7148369999999998E-2"/>
    <n v="9.7148369999999998E-2"/>
    <n v="8.83632807791124E-4"/>
    <n v="9.0957038990064788E-3"/>
    <n v="9.69812235092605E-2"/>
    <n v="8.8211249280359947E-4"/>
    <n v="9.7548316432814794E-2"/>
    <n v="8.8727060211947126E-4"/>
    <s v="EPA EMP"/>
    <e v="#N/A"/>
    <e v="#N/A"/>
    <m/>
    <n v="8.8211249280359947E-4"/>
    <n v="8.8727060211947126E-4"/>
    <n v="2280215323"/>
    <s v="Mobile - Commercial Marine Vessels"/>
    <s v="Mobile Sources"/>
    <s v="Marine Vessels, Commercial"/>
    <s v="Diesel Cruise"/>
    <s v="C3 Underway emissions: Main Engine"/>
    <x v="4"/>
    <m/>
    <s v="2280215323-24009-VOC"/>
    <m/>
  </r>
  <r>
    <s v="Virginia"/>
    <x v="13"/>
    <x v="1"/>
    <s v="SCC-FIPS-Pollutant combo missing "/>
    <n v="2.2333058084403101E-4"/>
    <n v="6.08506466920353E-7"/>
    <s v="Not Used, FY Emiss at 2022 Level"/>
    <n v="2.2333058084403101E-4"/>
    <n v="6.08506466920353E-7"/>
    <n v="2.2333058084403101E-4"/>
    <n v="6.08506466920353E-7"/>
    <s v="No Growth"/>
    <n v="1"/>
    <n v="1"/>
    <m/>
    <n v="6.08506466920353E-7"/>
    <n v="6.08506466920353E-7"/>
    <s v="2102004001"/>
    <s v="Fuel Comb - Industrial Boilers, ICEs - Oil"/>
    <s v="Stationary Source Fuel Combustion"/>
    <s v="Industrial"/>
    <s v="Distillate Oil"/>
    <s v="All Boiler Types"/>
    <x v="1"/>
    <s v="2102004001-51610-VOC"/>
    <s v="2102004001-51610-VOC"/>
    <m/>
  </r>
  <r>
    <s v="District of Columbia"/>
    <x v="6"/>
    <x v="1"/>
    <s v="SCC-FIPS-Pollutant combo missing "/>
    <n v="7.2755204960213193E-5"/>
    <n v="1.9823533594498701E-7"/>
    <s v="Not Used, FY Emiss at 2022 Level"/>
    <n v="7.2755204960213193E-5"/>
    <n v="1.9823533594498701E-7"/>
    <n v="7.2755204960213193E-5"/>
    <n v="1.9823533594498701E-7"/>
    <s v="No Growth"/>
    <n v="1"/>
    <n v="1"/>
    <m/>
    <n v="1.9823533594498701E-7"/>
    <n v="1.9823533594498701E-7"/>
    <s v="2102007000"/>
    <s v="Fuel Comb - Industrial Boilers, ICEs - Other"/>
    <s v="Stationary Source Fuel Combustion"/>
    <s v="Industrial"/>
    <s v="Liquified Petroleum Gas (LPG)"/>
    <s v="Total: All Boiler Types"/>
    <x v="1"/>
    <s v="2102007000-11001-VOC"/>
    <s v="2102007000-11001-VOC"/>
    <m/>
  </r>
  <r>
    <s v="Maryland"/>
    <x v="7"/>
    <x v="1"/>
    <s v="SCC-FIPS-Pollutant combo missing "/>
    <n v="4.0633513545531697E-5"/>
    <n v="1.1071370375121001E-7"/>
    <s v="Not Used, FY Emiss at 2022 Level"/>
    <n v="4.0633513545531697E-5"/>
    <n v="1.1071370375121001E-7"/>
    <n v="4.0633513545531697E-5"/>
    <n v="1.1071370375121001E-7"/>
    <s v="No Growth"/>
    <n v="1"/>
    <n v="1"/>
    <m/>
    <n v="1.1071370375121001E-7"/>
    <n v="1.1071370375121001E-7"/>
    <s v="2102011000"/>
    <s v="Fuel Comb - Industrial Boilers, ICEs - Oil"/>
    <s v="Stationary Source Fuel Combustion"/>
    <s v="Industrial"/>
    <s v="Kerosene"/>
    <s v="Total: All Boiler Types"/>
    <x v="1"/>
    <s v="2102011000-24009-VOC"/>
    <s v="2102011000-24009-VOC"/>
    <m/>
  </r>
  <r>
    <s v="Maryland"/>
    <x v="0"/>
    <x v="1"/>
    <s v="SCC-FIPS-Pollutant combo missing "/>
    <n v="5.9210973742476697E-5"/>
    <n v="1.6133151267855699E-7"/>
    <s v="Not Used, FY Emiss at 2022 Level"/>
    <n v="5.9210973742476697E-5"/>
    <n v="1.6133151267855699E-7"/>
    <n v="5.9210973742476697E-5"/>
    <n v="1.6133151267855699E-7"/>
    <s v="No Growth"/>
    <n v="1"/>
    <n v="1"/>
    <m/>
    <n v="1.6133151267855699E-7"/>
    <n v="1.6133151267855699E-7"/>
    <s v="2102011000"/>
    <s v="Fuel Comb - Industrial Boilers, ICEs - Oil"/>
    <s v="Stationary Source Fuel Combustion"/>
    <s v="Industrial"/>
    <s v="Kerosene"/>
    <s v="Total: All Boiler Types"/>
    <x v="1"/>
    <s v="2102011000-24017-VOC"/>
    <s v="2102011000-24017-VOC"/>
    <m/>
  </r>
  <r>
    <s v="Maryland"/>
    <x v="1"/>
    <x v="1"/>
    <s v="SCC-FIPS-Pollutant combo missing "/>
    <n v="2.4536047647570202E-4"/>
    <n v="6.6853109009013897E-7"/>
    <s v="Not Used, FY Emiss at 2022 Level"/>
    <n v="2.4536047647570202E-4"/>
    <n v="6.6853109009013897E-7"/>
    <n v="2.4536047647570202E-4"/>
    <n v="6.6853109009013897E-7"/>
    <s v="No Growth"/>
    <n v="1"/>
    <n v="1"/>
    <m/>
    <n v="6.6853109009013897E-7"/>
    <n v="6.6853109009013897E-7"/>
    <s v="2102011000"/>
    <s v="Fuel Comb - Industrial Boilers, ICEs - Oil"/>
    <s v="Stationary Source Fuel Combustion"/>
    <s v="Industrial"/>
    <s v="Kerosene"/>
    <s v="Total: All Boiler Types"/>
    <x v="1"/>
    <s v="2102011000-24021-VOC"/>
    <s v="2102011000-24021-VOC"/>
    <m/>
  </r>
  <r>
    <s v="Virginia"/>
    <x v="3"/>
    <x v="1"/>
    <s v="SCC-FIPS-Pollutant combo missing "/>
    <n v="2.9891314333129999E-5"/>
    <n v="8.1444547395689903E-8"/>
    <s v="Not Used, FY Emiss at 2022 Level"/>
    <n v="2.9891314333129999E-5"/>
    <n v="8.1444547395689903E-8"/>
    <n v="2.9891314333129999E-5"/>
    <n v="8.1444547395689903E-8"/>
    <s v="No Growth"/>
    <n v="1"/>
    <n v="1"/>
    <m/>
    <n v="8.1444547395689903E-8"/>
    <n v="8.1444547395689903E-8"/>
    <s v="2102011000"/>
    <s v="Fuel Comb - Industrial Boilers, ICEs - Oil"/>
    <s v="Stationary Source Fuel Combustion"/>
    <s v="Industrial"/>
    <s v="Kerosene"/>
    <s v="Total: All Boiler Types"/>
    <x v="1"/>
    <s v="2102011000-51013-VOC"/>
    <s v="2102011000-51013-VOC"/>
    <m/>
  </r>
  <r>
    <s v="Virginia"/>
    <x v="11"/>
    <x v="1"/>
    <s v="SCC-FIPS-Pollutant combo missing "/>
    <n v="6.3855083825197994E-5"/>
    <n v="1.73985270205832E-7"/>
    <s v="Not Used, FY Emiss at 2022 Level"/>
    <n v="6.3855083825197994E-5"/>
    <n v="1.73985270205832E-7"/>
    <n v="6.3855083825197994E-5"/>
    <n v="1.73985270205832E-7"/>
    <s v="No Growth"/>
    <n v="1"/>
    <n v="1"/>
    <m/>
    <n v="1.73985270205832E-7"/>
    <n v="1.73985270205832E-7"/>
    <s v="2102011000"/>
    <s v="Fuel Comb - Industrial Boilers, ICEs - Oil"/>
    <s v="Stationary Source Fuel Combustion"/>
    <s v="Industrial"/>
    <s v="Kerosene"/>
    <s v="Total: All Boiler Types"/>
    <x v="1"/>
    <s v="2102011000-51510-VOC"/>
    <s v="2102011000-51510-VOC"/>
    <m/>
  </r>
  <r>
    <s v="Virginia"/>
    <x v="12"/>
    <x v="1"/>
    <s v="SCC-FIPS-Pollutant combo missing "/>
    <n v="2.2821082876220501E-5"/>
    <n v="6.2180362670546295E-8"/>
    <s v="Not Used, FY Emiss at 2022 Level"/>
    <n v="2.2821082876220501E-5"/>
    <n v="6.2180362670546295E-8"/>
    <n v="2.2821082876220501E-5"/>
    <n v="6.2180362670546295E-8"/>
    <s v="No Growth"/>
    <n v="1"/>
    <n v="1"/>
    <m/>
    <n v="6.2180362670546295E-8"/>
    <n v="6.2180362670546295E-8"/>
    <s v="2102011000"/>
    <s v="Fuel Comb - Industrial Boilers, ICEs - Oil"/>
    <s v="Stationary Source Fuel Combustion"/>
    <s v="Industrial"/>
    <s v="Kerosene"/>
    <s v="Total: All Boiler Types"/>
    <x v="1"/>
    <s v="2102011000-51600-VOC"/>
    <s v="2102011000-51600-VOC"/>
    <m/>
  </r>
  <r>
    <s v="Virginia"/>
    <x v="13"/>
    <x v="1"/>
    <s v="SCC-FIPS-Pollutant combo missing "/>
    <n v="1.3839082494518101E-5"/>
    <n v="3.7707201415643497E-8"/>
    <s v="Not Used, FY Emiss at 2022 Level"/>
    <n v="1.3839082494518101E-5"/>
    <n v="3.7707201415643497E-8"/>
    <n v="1.3839082494518101E-5"/>
    <n v="3.7707201415643497E-8"/>
    <s v="No Growth"/>
    <n v="1"/>
    <n v="1"/>
    <m/>
    <n v="3.7707201415643497E-8"/>
    <n v="3.7707201415643497E-8"/>
    <s v="2102011000"/>
    <s v="Fuel Comb - Industrial Boilers, ICEs - Oil"/>
    <s v="Stationary Source Fuel Combustion"/>
    <s v="Industrial"/>
    <s v="Kerosene"/>
    <s v="Total: All Boiler Types"/>
    <x v="1"/>
    <s v="2102011000-51610-VOC"/>
    <s v="2102011000-51610-VOC"/>
    <m/>
  </r>
  <r>
    <s v="Virginia"/>
    <x v="5"/>
    <x v="1"/>
    <s v="SCC-FIPS-Pollutant combo missing "/>
    <n v="6.0213382094828001E-5"/>
    <n v="1.64062764093366E-7"/>
    <s v="Not Used, FY Emiss at 2022 Level"/>
    <n v="6.0213382094828001E-5"/>
    <n v="1.64062764093366E-7"/>
    <n v="6.0213382094828001E-5"/>
    <n v="1.64062764093366E-7"/>
    <s v="No Growth"/>
    <n v="1"/>
    <n v="1"/>
    <m/>
    <n v="1.64062764093366E-7"/>
    <n v="1.64062764093366E-7"/>
    <s v="2102011000"/>
    <s v="Fuel Comb - Industrial Boilers, ICEs - Oil"/>
    <s v="Stationary Source Fuel Combustion"/>
    <s v="Industrial"/>
    <s v="Kerosene"/>
    <s v="Total: All Boiler Types"/>
    <x v="1"/>
    <s v="2102011000-51683-VOC"/>
    <s v="2102011000-51683-VOC"/>
    <m/>
  </r>
  <r>
    <s v="Virginia"/>
    <x v="14"/>
    <x v="1"/>
    <s v="SCC-FIPS-Pollutant combo missing "/>
    <n v="2.6892458176977999E-5"/>
    <n v="7.3273595806857498E-8"/>
    <s v="Not Used, FY Emiss at 2022 Level"/>
    <n v="2.6892458176977999E-5"/>
    <n v="7.3273595806857498E-8"/>
    <n v="2.6892458176977999E-5"/>
    <n v="7.3273595806857498E-8"/>
    <s v="No Growth"/>
    <n v="1"/>
    <n v="1"/>
    <m/>
    <n v="7.3273595806857498E-8"/>
    <n v="7.3273595806857498E-8"/>
    <s v="2102011000"/>
    <s v="Fuel Comb - Industrial Boilers, ICEs - Oil"/>
    <s v="Stationary Source Fuel Combustion"/>
    <s v="Industrial"/>
    <s v="Kerosene"/>
    <s v="Total: All Boiler Types"/>
    <x v="1"/>
    <s v="2102011000-51685-VOC"/>
    <s v="2102011000-51685-VOC"/>
    <m/>
  </r>
  <r>
    <s v="Virginia"/>
    <x v="13"/>
    <x v="1"/>
    <s v="SCC-FIPS-Pollutant combo missing "/>
    <n v="1.63423588596749E-4"/>
    <n v="3.3809422851997501E-7"/>
    <s v="Not Used, FY Emiss at 2022 Level"/>
    <n v="1.63423588596749E-4"/>
    <n v="3.3809422851997501E-7"/>
    <n v="1.63423588596749E-4"/>
    <n v="3.3809422851997501E-7"/>
    <s v="Employment"/>
    <n v="1.2446203080415557"/>
    <n v="1.3259344505225987"/>
    <m/>
    <n v="4.2079894284760341E-7"/>
    <n v="4.48290785117495E-7"/>
    <s v="2103001000"/>
    <s v="Fuel Comb - Comm/Institutional - Coal"/>
    <s v="Stationary Source Fuel Combustion"/>
    <s v="Commercial/Institutional"/>
    <s v="Anthracite Coal"/>
    <s v="Total: All Boiler Types"/>
    <x v="1"/>
    <s v="2103001000-51610-VOC"/>
    <s v="2103001000-51610-VOC"/>
    <m/>
  </r>
  <r>
    <s v="Virginia"/>
    <x v="5"/>
    <x v="1"/>
    <s v="SCC-FIPS-Pollutant combo missing "/>
    <n v="2.3760380521244199E-4"/>
    <n v="4.9155985317965795E-7"/>
    <s v="Not Used, FY Emiss at 2022 Level"/>
    <n v="2.3760380521244199E-4"/>
    <n v="4.9155985317965795E-7"/>
    <n v="2.3760380521244199E-4"/>
    <n v="4.9155985317965795E-7"/>
    <s v="Employment"/>
    <n v="1.0626817271189477"/>
    <n v="1.0893103528916537"/>
    <m/>
    <n v="5.2237167375929528E-7"/>
    <n v="5.3546123713450268E-7"/>
    <s v="2103001000"/>
    <s v="Fuel Comb - Comm/Institutional - Coal"/>
    <s v="Stationary Source Fuel Combustion"/>
    <s v="Commercial/Institutional"/>
    <s v="Anthracite Coal"/>
    <s v="Total: All Boiler Types"/>
    <x v="1"/>
    <s v="2103001000-51683-VOC"/>
    <s v="2103001000-51683-VOC"/>
    <m/>
  </r>
  <r>
    <s v="Virginia"/>
    <x v="14"/>
    <x v="1"/>
    <s v="SCC-FIPS-Pollutant combo missing "/>
    <n v="2.5348023438720002E-5"/>
    <n v="5.2440535069677103E-8"/>
    <s v="Not Used, FY Emiss at 2022 Level"/>
    <n v="2.5348023438720002E-5"/>
    <n v="5.2440535069677103E-8"/>
    <n v="2.5348023438720002E-5"/>
    <n v="5.2440535069677103E-8"/>
    <s v="Employment"/>
    <n v="1.1233017518770112"/>
    <n v="1.1478816589202718"/>
    <m/>
    <n v="5.8906544913136133E-8"/>
    <n v="6.0195528390447646E-8"/>
    <s v="2103001000"/>
    <s v="Fuel Comb - Comm/Institutional - Coal"/>
    <s v="Stationary Source Fuel Combustion"/>
    <s v="Commercial/Institutional"/>
    <s v="Anthracite Coal"/>
    <s v="Total: All Boiler Types"/>
    <x v="1"/>
    <s v="2103001000-51685-VOC"/>
    <s v="2103001000-51685-VOC"/>
    <m/>
  </r>
  <r>
    <s v="Virginia"/>
    <x v="14"/>
    <x v="1"/>
    <s v="SCC-FIPS-Pollutant combo missing "/>
    <n v="1.09955626737579E-4"/>
    <n v="2.27478561158043E-7"/>
    <s v="Not Used, FY Emiss at 2022 Level"/>
    <n v="1.09955626737579E-4"/>
    <n v="2.27478561158043E-7"/>
    <n v="1.09955626737579E-4"/>
    <n v="2.27478561158043E-7"/>
    <s v="Employment"/>
    <n v="1.1233017518770112"/>
    <n v="1.1478816589202718"/>
    <m/>
    <n v="2.5552706626329152E-7"/>
    <n v="2.6111846815089093E-7"/>
    <s v="2103002000"/>
    <s v="Fuel Comb - Comm/Institutional - Coal"/>
    <s v="Stationary Source Fuel Combustion"/>
    <s v="Commercial/Ins"/>
    <s v="Bituminous/Subbituminous Coal"/>
    <s v="Total: All Boiler Types"/>
    <x v="1"/>
    <s v="2103002000-51685-VOC"/>
    <s v="2103002000-51685-VOC"/>
    <m/>
  </r>
  <r>
    <s v="Virginia"/>
    <x v="13"/>
    <x v="1"/>
    <s v="SCC-FIPS-Pollutant combo missing "/>
    <n v="3.0368323778743402E-4"/>
    <n v="6.2826640190566104E-7"/>
    <s v="Not Used, FY Emiss at 2022 Level"/>
    <n v="3.0368323778743402E-4"/>
    <n v="6.2826640190566104E-7"/>
    <n v="3.0368323778743402E-4"/>
    <n v="6.2826640190566104E-7"/>
    <s v="Employment"/>
    <n v="1.2446203080415557"/>
    <n v="1.3259344505225987"/>
    <m/>
    <n v="7.8195312267198362E-7"/>
    <n v="8.3304006639259286E-7"/>
    <s v="2103011000"/>
    <s v="Fuel Comb - Comm/Institutional - Oil"/>
    <s v="Stationary Source Fuel Combustion"/>
    <s v="Commercial/Institutional"/>
    <s v="Kerosene"/>
    <s v="Total: All Combustor Types"/>
    <x v="1"/>
    <s v="2103011000-51610-VOC"/>
    <s v="2103011000-51610-VOC"/>
    <m/>
  </r>
  <r>
    <s v="Virginia"/>
    <x v="14"/>
    <x v="1"/>
    <s v="SCC-FIPS-Pollutant combo missing "/>
    <n v="4.7103173651359303E-5"/>
    <n v="9.7448056876261306E-8"/>
    <s v="Not Used, FY Emiss at 2022 Level"/>
    <n v="4.7103173651359303E-5"/>
    <n v="9.7448056876261306E-8"/>
    <n v="4.7103173651359303E-5"/>
    <n v="9.7448056876261306E-8"/>
    <s v="Employment"/>
    <n v="1.1233017518770112"/>
    <n v="1.1478816589202718"/>
    <m/>
    <n v="1.0946357300611495E-7"/>
    <n v="1.1185883718567983E-7"/>
    <s v="2103011000"/>
    <s v="Fuel Comb - Comm/Institutional - Oil"/>
    <s v="Stationary Source Fuel Combustion"/>
    <s v="Commercial/Institutional"/>
    <s v="Kerosene"/>
    <s v="Total: All Combustor Types"/>
    <x v="1"/>
    <s v="2103011000-51685-VOC"/>
    <s v="2103011000-51685-VOC"/>
    <m/>
  </r>
  <r>
    <s v="Virginia"/>
    <x v="3"/>
    <x v="0"/>
    <s v="SCC-FIPS-Pollutant combo missing "/>
    <n v="1.1280788321682901E-15"/>
    <n v="1.1331855253800999E-18"/>
    <s v="Not Used, FY Emiss at 2022 Level"/>
    <n v="1.1280788321682901E-15"/>
    <n v="1.1331855253800999E-18"/>
    <n v="1.1280788321682901E-15"/>
    <n v="1.1331855253800999E-18"/>
    <s v="No Growth"/>
    <n v="1"/>
    <n v="1"/>
    <m/>
    <n v="1.1331855253800999E-18"/>
    <n v="1.1331855253800999E-18"/>
    <s v="2104008510"/>
    <s v="Fuel Comb - Residential - Wood"/>
    <s v="Stationary Source Fuel Combustion"/>
    <s v="Residential"/>
    <s v="Wood"/>
    <s v="Furnace: Indoor, cordwood-fired, non-EPA certified "/>
    <x v="1"/>
    <s v="2104008510-51013-NOX"/>
    <s v="2104008510-51013-NOX"/>
    <m/>
  </r>
  <r>
    <s v="Virginia"/>
    <x v="3"/>
    <x v="1"/>
    <s v="SCC-FIPS-Pollutant combo missing "/>
    <n v="7.3325114307844301E-15"/>
    <n v="7.3657049322325695E-18"/>
    <s v="Not Used, FY Emiss at 2022 Level"/>
    <n v="7.3325114307844301E-15"/>
    <n v="7.3657049322325695E-18"/>
    <n v="7.3325114307844301E-15"/>
    <n v="7.3657049322325695E-18"/>
    <s v="No Growth"/>
    <n v="1"/>
    <n v="1"/>
    <m/>
    <n v="7.3657049322325695E-18"/>
    <n v="7.3657049322325695E-18"/>
    <s v="2104008510"/>
    <s v="Fuel Comb - Residential - Wood"/>
    <s v="Stationary Source Fuel Combustion"/>
    <s v="Residential"/>
    <s v="Wood"/>
    <s v="Furnace: Indoor, cordwood-fired, non-EPA certified "/>
    <x v="1"/>
    <s v="2104008510-51013-VOC"/>
    <s v="2104008510-51013-VOC"/>
    <m/>
  </r>
  <r>
    <s v="Virginia"/>
    <x v="12"/>
    <x v="0"/>
    <s v="SCC-FIPS-Pollutant combo missing "/>
    <n v="1.51405908200655E-5"/>
    <n v="1.5209130668664001E-8"/>
    <s v="Not Used, FY Emiss at 2022 Level"/>
    <n v="1.51405908200655E-5"/>
    <n v="1.5209130668664001E-8"/>
    <n v="1.51405908200655E-5"/>
    <n v="1.5209130668664001E-8"/>
    <s v="No Growth"/>
    <n v="1"/>
    <n v="1"/>
    <m/>
    <n v="1.5209130668664001E-8"/>
    <n v="1.5209130668664001E-8"/>
    <s v="2104008510"/>
    <s v="Fuel Comb - Residential - Wood"/>
    <s v="Stationary Source Fuel Combustion"/>
    <s v="Residential"/>
    <s v="Wood"/>
    <s v="Furnace: Indoor, cordwood-fired, non-EPA certified "/>
    <x v="1"/>
    <s v="2104008510-51600-NOX"/>
    <s v="2104008510-51600-NOX"/>
    <m/>
  </r>
  <r>
    <s v="Virginia"/>
    <x v="12"/>
    <x v="1"/>
    <s v="SCC-FIPS-Pollutant combo missing "/>
    <n v="9.8413820764237995E-5"/>
    <n v="9.8859329691552904E-8"/>
    <s v="Not Used, FY Emiss at 2022 Level"/>
    <n v="9.8413820764237995E-5"/>
    <n v="9.8859329691552904E-8"/>
    <n v="9.8413820764237995E-5"/>
    <n v="9.8859329691552904E-8"/>
    <s v="No Growth"/>
    <n v="1"/>
    <n v="1"/>
    <m/>
    <n v="9.8859329691552904E-8"/>
    <n v="9.8859329691552904E-8"/>
    <s v="2104008510"/>
    <s v="Fuel Comb - Residential - Wood"/>
    <s v="Stationary Source Fuel Combustion"/>
    <s v="Residential"/>
    <s v="Wood"/>
    <s v="Furnace: Indoor, cordwood-fired, non-EPA certified "/>
    <x v="1"/>
    <s v="2104008510-51600-VOC"/>
    <s v="2104008510-51600-VOC"/>
    <m/>
  </r>
  <r>
    <s v="Virginia"/>
    <x v="13"/>
    <x v="0"/>
    <s v="SCC-FIPS-Pollutant combo missing "/>
    <n v="2.33306452603377E-11"/>
    <n v="2.34362606166239E-14"/>
    <s v="Not Used, FY Emiss at 2022 Level"/>
    <n v="2.33306452603377E-11"/>
    <n v="2.34362606166239E-14"/>
    <n v="2.33306452603377E-11"/>
    <n v="2.34362606166239E-14"/>
    <s v="No Growth"/>
    <n v="1"/>
    <n v="1"/>
    <m/>
    <n v="2.34362606166239E-14"/>
    <n v="2.34362606166239E-14"/>
    <s v="2104008510"/>
    <s v="Fuel Comb - Residential - Wood"/>
    <s v="Stationary Source Fuel Combustion"/>
    <s v="Residential"/>
    <s v="Wood"/>
    <s v="Furnace: Indoor, cordwood-fired, non-EPA certified "/>
    <x v="1"/>
    <s v="2104008510-51610-NOX"/>
    <s v="2104008510-51610-NOX"/>
    <m/>
  </r>
  <r>
    <s v="Virginia"/>
    <x v="13"/>
    <x v="1"/>
    <s v="SCC-FIPS-Pollutant combo missing "/>
    <n v="1.5164921375838301E-10"/>
    <n v="1.5233571366281799E-13"/>
    <s v="Not Used, FY Emiss at 2022 Level"/>
    <n v="1.5164921375838301E-10"/>
    <n v="1.5233571366281799E-13"/>
    <n v="1.5164921375838301E-10"/>
    <n v="1.5233571366281799E-13"/>
    <s v="No Growth"/>
    <n v="1"/>
    <n v="1"/>
    <m/>
    <n v="1.5233571366281799E-13"/>
    <n v="1.5233571366281799E-13"/>
    <s v="2104008510"/>
    <s v="Fuel Comb - Residential - Wood"/>
    <s v="Stationary Source Fuel Combustion"/>
    <s v="Residential"/>
    <s v="Wood"/>
    <s v="Furnace: Indoor, cordwood-fired, non-EPA certified "/>
    <x v="1"/>
    <s v="2104008510-51610-VOC"/>
    <s v="2104008510-51610-VOC"/>
    <m/>
  </r>
  <r>
    <s v="Virginia"/>
    <x v="5"/>
    <x v="0"/>
    <s v="SCC-FIPS-Pollutant combo missing "/>
    <n v="6.5278920270724406E-5"/>
    <n v="6.5574431018302599E-8"/>
    <s v="Not Used, FY Emiss at 2022 Level"/>
    <n v="6.5278920270724406E-5"/>
    <n v="6.5574431018302599E-8"/>
    <n v="6.5278920270724406E-5"/>
    <n v="6.5574431018302599E-8"/>
    <s v="No Growth"/>
    <n v="1"/>
    <n v="1"/>
    <m/>
    <n v="6.5574431018302599E-8"/>
    <n v="6.5574431018302599E-8"/>
    <s v="2104008510"/>
    <s v="Fuel Comb - Residential - Wood"/>
    <s v="Stationary Source Fuel Combustion"/>
    <s v="Residential"/>
    <s v="Wood"/>
    <s v="Furnace: Indoor, cordwood-fired, non-EPA certified "/>
    <x v="1"/>
    <s v="2104008510-51683-NOX"/>
    <s v="2104008510-51683-NOX"/>
    <m/>
  </r>
  <r>
    <s v="Virginia"/>
    <x v="14"/>
    <x v="0"/>
    <s v="SCC-FIPS-Pollutant combo missing "/>
    <n v="4.9137019955725302E-8"/>
    <n v="4.93594580328361E-11"/>
    <s v="Not Used, FY Emiss at 2022 Level"/>
    <n v="4.9137019955725302E-8"/>
    <n v="4.93594580328361E-11"/>
    <n v="4.9137019955725302E-8"/>
    <n v="4.93594580328361E-11"/>
    <s v="No Growth"/>
    <n v="1"/>
    <n v="1"/>
    <m/>
    <n v="4.93594580328361E-11"/>
    <n v="4.93594580328361E-11"/>
    <s v="2104008510"/>
    <s v="Fuel Comb - Residential - Wood"/>
    <s v="Stationary Source Fuel Combustion"/>
    <s v="Residential"/>
    <s v="Wood"/>
    <s v="Furnace: Indoor, cordwood-fired, non-EPA certified "/>
    <x v="1"/>
    <s v="2104008510-51685-NOX"/>
    <s v="2104008510-51685-NOX"/>
    <m/>
  </r>
  <r>
    <s v="Virginia"/>
    <x v="14"/>
    <x v="1"/>
    <s v="SCC-FIPS-Pollutant combo missing "/>
    <n v="3.1939063949531003E-7"/>
    <n v="3.2083648704081598E-10"/>
    <s v="Not Used, FY Emiss at 2022 Level"/>
    <n v="3.1939063949531003E-7"/>
    <n v="3.2083648704081598E-10"/>
    <n v="3.1939063949531003E-7"/>
    <n v="3.2083648704081598E-10"/>
    <s v="No Growth"/>
    <n v="1"/>
    <n v="1"/>
    <m/>
    <n v="3.2083648704081598E-10"/>
    <n v="3.2083648704081598E-10"/>
    <s v="2104008510"/>
    <s v="Fuel Comb - Residential - Wood"/>
    <s v="Stationary Source Fuel Combustion"/>
    <s v="Residential"/>
    <s v="Wood"/>
    <s v="Furnace: Indoor, cordwood-fired, non-EPA certified "/>
    <x v="1"/>
    <s v="2104008510-51685-VOC"/>
    <s v="2104008510-51685-VOC"/>
    <m/>
  </r>
  <r>
    <s v="Virginia"/>
    <x v="3"/>
    <x v="0"/>
    <s v="SCC-FIPS-Pollutant combo missing "/>
    <n v="1.2195448949515401E-15"/>
    <n v="1.2250656453272799E-18"/>
    <s v="Not Used, FY Emiss at 2022 Level"/>
    <n v="1.2195448949515401E-15"/>
    <n v="1.2250656453272799E-18"/>
    <n v="1.2195448949515401E-15"/>
    <n v="1.2250656453272799E-18"/>
    <s v="No Growth"/>
    <n v="1"/>
    <n v="1"/>
    <m/>
    <n v="1.2250656453272799E-18"/>
    <n v="1.2250656453272799E-18"/>
    <s v="2104008610"/>
    <s v="Fuel Comb - Residential - Wood"/>
    <s v="Stationary Source Fuel Combustion"/>
    <s v="Residential"/>
    <s v="Wood "/>
    <s v="Hydronic heater: outdoor"/>
    <x v="1"/>
    <s v="2104008610-51013-NOX"/>
    <s v="2104008610-51013-NOX"/>
    <m/>
  </r>
  <r>
    <s v="Virginia"/>
    <x v="3"/>
    <x v="1"/>
    <s v="SCC-FIPS-Pollutant combo missing "/>
    <n v="4.1098652394124999E-14"/>
    <n v="4.1284701633957498E-17"/>
    <s v="Not Used, FY Emiss at 2022 Level"/>
    <n v="4.1098652394124999E-14"/>
    <n v="4.1284701633957498E-17"/>
    <n v="4.1098652394124999E-14"/>
    <n v="4.1284701633957498E-17"/>
    <s v="No Growth"/>
    <n v="1"/>
    <n v="1"/>
    <m/>
    <n v="4.1284701633957498E-17"/>
    <n v="4.1284701633957498E-17"/>
    <s v="2104008610"/>
    <s v="Fuel Comb - Residential - Wood"/>
    <s v="Stationary Source Fuel Combustion"/>
    <s v="Residential"/>
    <s v="Wood "/>
    <s v="Hydronic heater: outdoor"/>
    <x v="1"/>
    <s v="2104008610-51013-VOC"/>
    <s v="2104008610-51013-VOC"/>
    <m/>
  </r>
  <r>
    <s v="Virginia"/>
    <x v="12"/>
    <x v="0"/>
    <s v="SCC-FIPS-Pollutant combo missing "/>
    <n v="1.6368212637753701E-5"/>
    <n v="1.6442309800100299E-8"/>
    <s v="Not Used, FY Emiss at 2022 Level"/>
    <n v="1.6368212637753701E-5"/>
    <n v="1.6442309800100299E-8"/>
    <n v="1.6368212637753701E-5"/>
    <n v="1.6442309800100299E-8"/>
    <s v="No Growth"/>
    <n v="1"/>
    <n v="1"/>
    <m/>
    <n v="1.6442309800100299E-8"/>
    <n v="1.6442309800100299E-8"/>
    <s v="2104008610"/>
    <s v="Fuel Comb - Residential - Wood"/>
    <s v="Stationary Source Fuel Combustion"/>
    <s v="Residential"/>
    <s v="Wood "/>
    <s v="Hydronic heater: outdoor"/>
    <x v="1"/>
    <s v="2104008610-51600-NOX"/>
    <s v="2104008610-51600-NOX"/>
    <m/>
  </r>
  <r>
    <s v="Virginia"/>
    <x v="13"/>
    <x v="0"/>
    <s v="SCC-FIPS-Pollutant combo missing "/>
    <n v="2.5222323959708299E-11"/>
    <n v="2.5336502744805899E-14"/>
    <s v="Not Used, FY Emiss at 2022 Level"/>
    <n v="2.5222323959708299E-11"/>
    <n v="2.5336502744805899E-14"/>
    <n v="2.5222323959708299E-11"/>
    <n v="2.5336502744805899E-14"/>
    <s v="No Growth"/>
    <n v="1"/>
    <n v="1"/>
    <m/>
    <n v="2.5336502744805899E-14"/>
    <n v="2.5336502744805899E-14"/>
    <s v="2104008610"/>
    <s v="Fuel Comb - Residential - Wood"/>
    <s v="Stationary Source Fuel Combustion"/>
    <s v="Residential"/>
    <s v="Wood "/>
    <s v="Hydronic heater: outdoor"/>
    <x v="1"/>
    <s v="2104008610-51610-NOX"/>
    <s v="2104008610-51610-NOX"/>
    <m/>
  </r>
  <r>
    <s v="Virginia"/>
    <x v="13"/>
    <x v="1"/>
    <s v="SCC-FIPS-Pollutant combo missing "/>
    <n v="8.4999231939879001E-10"/>
    <n v="8.53840144465435E-13"/>
    <s v="Not Used, FY Emiss at 2022 Level"/>
    <n v="8.4999231939879001E-10"/>
    <n v="8.53840144465435E-13"/>
    <n v="8.4999231939879001E-10"/>
    <n v="8.53840144465435E-13"/>
    <s v="No Growth"/>
    <n v="1"/>
    <n v="1"/>
    <m/>
    <n v="8.53840144465435E-13"/>
    <n v="8.53840144465435E-13"/>
    <s v="2104008610"/>
    <s v="Fuel Comb - Residential - Wood"/>
    <s v="Stationary Source Fuel Combustion"/>
    <s v="Residential"/>
    <s v="Wood "/>
    <s v="Hydronic heater: outdoor"/>
    <x v="1"/>
    <s v="2104008610-51610-VOC"/>
    <s v="2104008610-51610-VOC"/>
    <m/>
  </r>
  <r>
    <s v="Virginia"/>
    <x v="5"/>
    <x v="0"/>
    <s v="SCC-FIPS-Pollutant combo missing "/>
    <n v="7.0571809135383396E-5"/>
    <n v="7.0891280229407206E-8"/>
    <s v="Not Used, FY Emiss at 2022 Level"/>
    <n v="7.0571809135383396E-5"/>
    <n v="7.0891280229407206E-8"/>
    <n v="7.0571809135383396E-5"/>
    <n v="7.0891280229407206E-8"/>
    <s v="No Growth"/>
    <n v="1"/>
    <n v="1"/>
    <m/>
    <n v="7.0891280229407206E-8"/>
    <n v="7.0891280229407206E-8"/>
    <s v="2104008610"/>
    <s v="Fuel Comb - Residential - Wood"/>
    <s v="Stationary Source Fuel Combustion"/>
    <s v="Residential"/>
    <s v="Wood "/>
    <s v="Hydronic heater: outdoor"/>
    <x v="1"/>
    <s v="2104008610-51683-NOX"/>
    <s v="2104008610-51683-NOX"/>
    <m/>
  </r>
  <r>
    <s v="Virginia"/>
    <x v="14"/>
    <x v="0"/>
    <s v="SCC-FIPS-Pollutant combo missing "/>
    <n v="5.31210971022711E-8"/>
    <n v="5.3361570674011797E-11"/>
    <s v="Not Used, FY Emiss at 2022 Level"/>
    <n v="5.31210971022711E-8"/>
    <n v="5.3361570674011797E-11"/>
    <n v="5.31210971022711E-8"/>
    <n v="5.3361570674011797E-11"/>
    <s v="No Growth"/>
    <n v="1"/>
    <n v="1"/>
    <m/>
    <n v="5.3361570674011797E-11"/>
    <n v="5.3361570674011797E-11"/>
    <s v="2104008610"/>
    <s v="Fuel Comb - Residential - Wood"/>
    <s v="Stationary Source Fuel Combustion"/>
    <s v="Residential"/>
    <s v="Wood "/>
    <s v="Hydronic heater: outdoor"/>
    <x v="1"/>
    <s v="2104008610-51685-NOX"/>
    <s v="2104008610-51685-NOX"/>
    <m/>
  </r>
  <r>
    <s v="Virginia"/>
    <x v="14"/>
    <x v="1"/>
    <s v="SCC-FIPS-Pollutant combo missing "/>
    <n v="1.79018105158959E-6"/>
    <n v="1.7982850113159799E-9"/>
    <s v="Not Used, FY Emiss at 2022 Level"/>
    <n v="1.79018105158959E-6"/>
    <n v="1.7982850113159799E-9"/>
    <n v="1.79018105158959E-6"/>
    <n v="1.7982850113159799E-9"/>
    <s v="No Growth"/>
    <n v="1"/>
    <n v="1"/>
    <m/>
    <n v="1.7982850113159799E-9"/>
    <n v="1.7982850113159799E-9"/>
    <s v="2104008610"/>
    <s v="Fuel Comb - Residential - Wood"/>
    <s v="Stationary Source Fuel Combustion"/>
    <s v="Residential"/>
    <s v="Wood "/>
    <s v="Hydronic heater: outdoor"/>
    <x v="1"/>
    <s v="2104008610-51685-VOC"/>
    <s v="2104008610-51685-VOC"/>
    <m/>
  </r>
  <r>
    <s v="Virginia"/>
    <x v="3"/>
    <x v="0"/>
    <s v="SCC-FIPS-Pollutant combo missing "/>
    <n v="3.55002099999588E-15"/>
    <n v="3.56609156849299E-18"/>
    <s v="Not Used, FY Emiss at 2022 Level"/>
    <n v="3.55002099999588E-15"/>
    <n v="3.56609156849299E-18"/>
    <n v="3.55002099999588E-15"/>
    <n v="3.56609156849299E-18"/>
    <s v="No Growth"/>
    <n v="1"/>
    <n v="1"/>
    <m/>
    <n v="3.56609156849299E-18"/>
    <n v="3.56609156849299E-18"/>
    <s v="2104008700"/>
    <s v="Fuel Comb - Residential - Wood"/>
    <s v="Stationary Source Fuel Combustion"/>
    <s v="Residential"/>
    <s v="Wood"/>
    <s v="Outdoor wood burning device, NEC (fire-pits, chimineas, etc)"/>
    <x v="1"/>
    <s v="2104008700-51013-NOx"/>
    <s v="2104008700-51013-NOx"/>
    <m/>
  </r>
  <r>
    <s v="Virginia"/>
    <x v="3"/>
    <x v="1"/>
    <s v="SCC-FIPS-Pollutant combo missing "/>
    <n v="2.580591999997E-14"/>
    <n v="2.5922740662436701E-17"/>
    <s v="Not Used, FY Emiss at 2022 Level"/>
    <n v="2.580591999997E-14"/>
    <n v="2.5922740662436701E-17"/>
    <n v="2.580591999997E-14"/>
    <n v="2.5922740662436701E-17"/>
    <s v="No Growth"/>
    <n v="1"/>
    <n v="1"/>
    <m/>
    <n v="2.5922740662436701E-17"/>
    <n v="2.5922740662436701E-17"/>
    <s v="2104008700"/>
    <s v="Fuel Comb - Residential - Wood"/>
    <s v="Stationary Source Fuel Combustion"/>
    <s v="Residential"/>
    <s v="Wood"/>
    <s v="Outdoor wood burning device, NEC (fire-pits, chimineas, etc)"/>
    <x v="1"/>
    <s v="2104008700-51013-VOC"/>
    <s v="2104008700-51013-VOC"/>
    <m/>
  </r>
  <r>
    <s v="Virginia"/>
    <x v="12"/>
    <x v="0"/>
    <s v="SCC-FIPS-Pollutant combo missing "/>
    <n v="9.8299149999885101E-5"/>
    <n v="9.8744139824813899E-8"/>
    <s v="Not Used, FY Emiss at 2022 Level"/>
    <n v="9.8299149999885101E-5"/>
    <n v="9.8744139824813899E-8"/>
    <n v="9.8299149999885101E-5"/>
    <n v="9.8744139824813899E-8"/>
    <s v="No Growth"/>
    <n v="1"/>
    <n v="1"/>
    <m/>
    <n v="9.8744139824813899E-8"/>
    <n v="9.8744139824813899E-8"/>
    <s v="2104008700"/>
    <s v="Fuel Comb - Residential - Wood"/>
    <s v="Stationary Source Fuel Combustion"/>
    <s v="Residential"/>
    <s v="Wood"/>
    <s v="Outdoor wood burning device, NEC (fire-pits, chimineas, etc)"/>
    <x v="1"/>
    <s v="2104008700-51600-NOX"/>
    <s v="2104008700-51600-NOX"/>
    <m/>
  </r>
  <r>
    <s v="Virginia"/>
    <x v="13"/>
    <x v="0"/>
    <s v="SCC-FIPS-Pollutant combo missing "/>
    <n v="1.13854499999868E-10"/>
    <n v="1.1436990724420601E-13"/>
    <s v="Not Used, FY Emiss at 2022 Level"/>
    <n v="1.13854499999868E-10"/>
    <n v="1.1436990724420601E-13"/>
    <n v="1.13854499999868E-10"/>
    <n v="1.1436990724420601E-13"/>
    <s v="No Growth"/>
    <n v="1"/>
    <n v="1"/>
    <m/>
    <n v="1.1436990724420601E-13"/>
    <n v="1.1436990724420601E-13"/>
    <s v="2104008700"/>
    <s v="Fuel Comb - Residential - Wood"/>
    <s v="Stationary Source Fuel Combustion"/>
    <s v="Residential"/>
    <s v="Wood"/>
    <s v="Outdoor wood burning device, NEC (fire-pits, chimineas, etc)"/>
    <x v="1"/>
    <s v="2104008700-51610-NOX"/>
    <s v="2104008700-51610-NOX"/>
    <m/>
  </r>
  <r>
    <s v="Virginia"/>
    <x v="13"/>
    <x v="1"/>
    <s v="SCC-FIPS-Pollutant combo missing "/>
    <n v="8.2763439999903998E-10"/>
    <n v="8.3138101313618996E-13"/>
    <s v="Not Used, FY Emiss at 2022 Level"/>
    <n v="8.2763439999903998E-10"/>
    <n v="8.3138101313618996E-13"/>
    <n v="8.2763439999903998E-10"/>
    <n v="8.3138101313618996E-13"/>
    <s v="No Growth"/>
    <n v="1"/>
    <n v="1"/>
    <m/>
    <n v="8.3138101313618996E-13"/>
    <n v="8.3138101313618996E-13"/>
    <s v="2104008700"/>
    <s v="Fuel Comb - Residential - Wood"/>
    <s v="Stationary Source Fuel Combustion"/>
    <s v="Residential"/>
    <s v="Wood"/>
    <s v="Outdoor wood burning device, NEC (fire-pits, chimineas, etc)"/>
    <x v="1"/>
    <s v="2104008700-51610-VOC"/>
    <s v="2104008700-51610-VOC"/>
    <m/>
  </r>
  <r>
    <s v="Virginia"/>
    <x v="14"/>
    <x v="0"/>
    <s v="SCC-FIPS-Pollutant combo missing "/>
    <n v="2.7620139999967802E-7"/>
    <n v="2.7745173443930501E-10"/>
    <s v="Not Used, FY Emiss at 2022 Level"/>
    <n v="2.7620139999967802E-7"/>
    <n v="2.7745173443930501E-10"/>
    <n v="2.7620139999967802E-7"/>
    <n v="2.7745173443930501E-10"/>
    <s v="No Growth"/>
    <n v="1"/>
    <n v="1"/>
    <m/>
    <n v="2.7745173443930501E-10"/>
    <n v="2.7745173443930501E-10"/>
    <s v="2104008700"/>
    <s v="Fuel Comb - Residential - Wood"/>
    <s v="Stationary Source Fuel Combustion"/>
    <s v="Residential"/>
    <s v="Wood"/>
    <s v="Outdoor wood burning device, NEC (fire-pits, chimineas, etc)"/>
    <x v="1"/>
    <s v="2104008700-51685-NOX"/>
    <s v="2104008700-51685-NOX"/>
    <m/>
  </r>
  <r>
    <s v="Virginia"/>
    <x v="14"/>
    <x v="1"/>
    <s v="SCC-FIPS-Pollutant combo missing "/>
    <n v="2.0077719999976801E-6"/>
    <n v="2.0168609708664502E-9"/>
    <s v="Not Used, FY Emiss at 2022 Level"/>
    <n v="2.0077719999976801E-6"/>
    <n v="2.0168609708664502E-9"/>
    <n v="2.0077719999976801E-6"/>
    <n v="2.0168609708664502E-9"/>
    <s v="No Growth"/>
    <n v="1"/>
    <n v="1"/>
    <m/>
    <n v="2.0168609708664502E-9"/>
    <n v="2.0168609708664502E-9"/>
    <s v="2104008700"/>
    <s v="Fuel Comb - Residential - Wood"/>
    <s v="Stationary Source Fuel Combustion"/>
    <s v="Residential"/>
    <s v="Wood"/>
    <s v="Outdoor wood burning device, NEC (fire-pits, chimineas, etc)"/>
    <x v="1"/>
    <s v="2104008700-51685-VOC"/>
    <s v="2104008700-51685-VOC"/>
    <m/>
  </r>
  <r>
    <s v="Virginia"/>
    <x v="9"/>
    <x v="1"/>
    <s v="SCC-FIPS-Pollutant combo missing "/>
    <n v="1.01103999999858E-4"/>
    <n v="2.75337690631423E-7"/>
    <s v="Not Used, FY Emiss at 2022 Level"/>
    <n v="1.01103999999858E-4"/>
    <n v="2.75337690631423E-7"/>
    <n v="1.01103999999858E-4"/>
    <n v="2.75337690631423E-7"/>
    <s v="Population"/>
    <n v="1.0657729164323093"/>
    <n v="1.0960498584059377"/>
    <m/>
    <n v="2.934474535479886E-7"/>
    <n v="3.0178383683038905E-7"/>
    <s v="2302070010"/>
    <s v="Industrial Processes - Not Elsewhere Classified"/>
    <s v="Industrial Processes"/>
    <s v="Food and Kindred Products: SIC 20"/>
    <s v="Fermentation/Beverages"/>
    <s v="Distilleries"/>
    <x v="1"/>
    <s v="2302070010-51059-VOC"/>
    <s v="2302070010-51059-VOC"/>
    <m/>
  </r>
  <r>
    <s v="Maryland"/>
    <x v="0"/>
    <x v="0"/>
    <s v="SCC-FIPS-Pollutant combo missing "/>
    <n v="2.3694444746876701E-4"/>
    <n v="6.86394313767461E-7"/>
    <s v="Not Used, FY Emiss at 2022 Level"/>
    <n v="2.3694444746876701E-4"/>
    <n v="6.86394313767461E-7"/>
    <n v="2.3694444746876701E-4"/>
    <n v="6.86394313767461E-7"/>
    <s v="EPA EMP"/>
    <e v="#N/A"/>
    <e v="#N/A"/>
    <m/>
    <n v="6.86394313767461E-7"/>
    <n v="6.86394313767461E-7"/>
    <s v="2275060011"/>
    <s v="Mobile - Aircraft"/>
    <s v="Mobile Sources"/>
    <s v="Aircraft"/>
    <s v="Air Taxi"/>
    <s v="Piston"/>
    <x v="0"/>
    <s v="2275060011-24017-NOX"/>
    <s v="2275060011-24017-NOX"/>
    <m/>
  </r>
  <r>
    <s v="Maryland"/>
    <x v="1"/>
    <x v="0"/>
    <s v="SCC-FIPS-Pollutant combo missing "/>
    <n v="2.3800000000000001E-4"/>
    <n v="0"/>
    <s v="Not Used, FY Emiss at 2022 Level"/>
    <n v="2.3800000000000001E-4"/>
    <n v="0"/>
    <n v="2.3800000000000001E-4"/>
    <n v="0"/>
    <s v="No Growth"/>
    <n v="1"/>
    <n v="1"/>
    <m/>
    <n v="0"/>
    <n v="0"/>
    <n v="2810001001"/>
    <s v="Fires - Wildfires"/>
    <s v="Miscellaneous Area Sources"/>
    <s v="Other Combustion"/>
    <s v="Forest Wildfires"/>
    <s v="Smoldering"/>
    <x v="3"/>
    <s v="2810001001-24021-NOX"/>
    <s v="2810001001-24021-NOX"/>
    <m/>
  </r>
  <r>
    <s v="Virginia"/>
    <x v="9"/>
    <x v="0"/>
    <s v="SCC-FIPS-Pollutant combo missing "/>
    <n v="7.4999999999999993E-5"/>
    <n v="3.6000000000000001E-5"/>
    <s v="Not Used, FY Emiss at 2022 Level"/>
    <n v="7.4999999999999993E-5"/>
    <n v="3.6000000000000001E-5"/>
    <n v="7.4999999999999993E-5"/>
    <n v="3.6000000000000001E-5"/>
    <s v="No Growth"/>
    <n v="1"/>
    <n v="1"/>
    <m/>
    <n v="3.6000000000000001E-5"/>
    <n v="3.6000000000000001E-5"/>
    <s v="2810001001"/>
    <s v="Fires - Wildfires"/>
    <s v="Miscellaneous Area Sources"/>
    <s v="Other Combustion"/>
    <s v="Forest Wildfires"/>
    <s v="Smoldering"/>
    <x v="3"/>
    <s v="2810001001-51059-NOX"/>
    <s v="2810001001-51059-NOX"/>
    <m/>
  </r>
  <r>
    <s v="Maryland"/>
    <x v="7"/>
    <x v="1"/>
    <s v="SCC-FIPS-Pollutant combo missing "/>
    <s v="SCC-FIPS-Pollutant combo missing "/>
    <n v="2.0635261826419E-5"/>
    <s v="Not Used, FY Emiss at 2022 Level"/>
    <s v="SCC-FIPS-Pollutant combo missing "/>
    <n v="2.0635261826419E-5"/>
    <s v="SCC-FIPS-Pollutant combo missing "/>
    <n v="2.0635261826419E-5"/>
    <s v="EPA EMP"/>
    <e v="#N/A"/>
    <e v="#N/A"/>
    <m/>
    <n v="2.0635261826419E-5"/>
    <n v="2.0635261826419E-5"/>
    <n v="2280202324"/>
    <s v="Mobile - Commercial Marine Vessels"/>
    <s v="Mobile Sources"/>
    <s v="Marine Vessels, Commercial"/>
    <s v="Diesel Offshore support"/>
    <s v="C3 Underway emissions: Auxiliary Engine"/>
    <x v="4"/>
    <s v="2280202324-24009-VOC"/>
    <s v="2280202324-24009-VOC"/>
    <m/>
  </r>
  <r>
    <s v="Maryland"/>
    <x v="7"/>
    <x v="1"/>
    <s v="SCC-FIPS-Pollutant combo missing "/>
    <s v="SCC-FIPS-Pollutant combo missing "/>
    <n v="7.2545842358504902E-6"/>
    <s v="Not Used, FY Emiss at 2022 Level"/>
    <s v="SCC-FIPS-Pollutant combo missing "/>
    <n v="7.2545842358504902E-6"/>
    <s v="SCC-FIPS-Pollutant combo missing "/>
    <n v="7.2545842358504902E-6"/>
    <s v="EPA EMP"/>
    <e v="#N/A"/>
    <e v="#N/A"/>
    <m/>
    <n v="7.2545842358504902E-6"/>
    <n v="7.2545842358504902E-6"/>
    <n v="2280213324"/>
    <s v="Mobile - Commercial Marine Vessels"/>
    <s v="Mobile Sources"/>
    <s v="Marine Vessels, Commercial"/>
    <s v="Diesel Tug"/>
    <s v="C3 Underway emissions: Auxiliary Engine"/>
    <x v="4"/>
    <s v="2280213324-24009-VOC"/>
    <s v="2280213324-24009-VOC"/>
    <m/>
  </r>
  <r>
    <s v="Maryland"/>
    <x v="7"/>
    <x v="0"/>
    <n v="2.8191270000000004E-2"/>
    <m/>
    <n v="7.723635616438358E-5"/>
    <m/>
    <n v="2.8191270000000004E-2"/>
    <n v="7.723635616438358E-5"/>
    <n v="2.8191270000000004E-2"/>
    <n v="7.723635616438358E-5"/>
    <s v="No Growth"/>
    <n v="1"/>
    <n v="1"/>
    <m/>
    <n v="7.723635616438358E-5"/>
    <n v="7.723635616438358E-5"/>
    <n v="2810030000"/>
    <s v="Structure Fires"/>
    <s v="Miscellaneous Area Sources"/>
    <s v="Other Combustion"/>
    <s v="Structure Fires"/>
    <s v="Unspecified"/>
    <x v="1"/>
    <s v="2810030000-24009-NOX"/>
    <s v="2810030000-24009-NOX"/>
    <m/>
  </r>
  <r>
    <s v="Maryland"/>
    <x v="0"/>
    <x v="0"/>
    <n v="0.13432311000000002"/>
    <m/>
    <n v="3.6800852054794526E-4"/>
    <m/>
    <n v="0.13432311000000002"/>
    <n v="3.6800852054794526E-4"/>
    <n v="0.13432311000000002"/>
    <n v="3.6800852054794526E-4"/>
    <s v="No Growth"/>
    <n v="1"/>
    <n v="1"/>
    <m/>
    <n v="3.6800852054794526E-4"/>
    <n v="3.6800852054794526E-4"/>
    <n v="2810030000"/>
    <s v="Structure Fires"/>
    <s v="Miscellaneous Area Sources"/>
    <s v="Other Combustion"/>
    <s v="Structure Fires"/>
    <s v="Unspecified"/>
    <x v="1"/>
    <s v="2810030000-24017-NOX"/>
    <s v="2810030000-24017-NOX"/>
    <m/>
  </r>
  <r>
    <s v="Maryland"/>
    <x v="1"/>
    <x v="0"/>
    <n v="0.14372019999999999"/>
    <m/>
    <n v="3.9375397260273972E-4"/>
    <m/>
    <n v="0.14372019999999999"/>
    <n v="3.9375397260273972E-4"/>
    <n v="0.14372019999999999"/>
    <n v="3.9375397260273972E-4"/>
    <s v="No Growth"/>
    <n v="1"/>
    <n v="1"/>
    <m/>
    <n v="3.9375397260273972E-4"/>
    <n v="3.9375397260273972E-4"/>
    <n v="2810030000"/>
    <s v="Structure Fires"/>
    <s v="Miscellaneous Area Sources"/>
    <s v="Other Combustion"/>
    <s v="Structure Fires"/>
    <s v="Unspecified"/>
    <x v="1"/>
    <s v="2810030000-24021-NOX"/>
    <s v="2810030000-24021-NOX"/>
    <m/>
  </r>
  <r>
    <s v="Maryland"/>
    <x v="8"/>
    <x v="0"/>
    <n v="0.26919898999999997"/>
    <m/>
    <n v="7.375314794520547E-4"/>
    <m/>
    <n v="0.26919898999999997"/>
    <n v="7.375314794520547E-4"/>
    <n v="0.26919898999999997"/>
    <n v="7.375314794520547E-4"/>
    <s v="No Growth"/>
    <n v="1"/>
    <n v="1"/>
    <m/>
    <n v="7.375314794520547E-4"/>
    <n v="7.375314794520547E-4"/>
    <n v="2810030000"/>
    <s v="Structure Fires"/>
    <s v="Miscellaneous Area Sources"/>
    <s v="Other Combustion"/>
    <s v="Structure Fires"/>
    <s v="Unspecified"/>
    <x v="1"/>
    <s v="2810030000-24031-NOX"/>
    <s v="2810030000-24031-NOX"/>
    <m/>
  </r>
  <r>
    <s v="Maryland"/>
    <x v="2"/>
    <x v="0"/>
    <n v="0.47317112000000006"/>
    <m/>
    <n v="1.2963592328767125E-3"/>
    <m/>
    <n v="0.47317112000000006"/>
    <n v="1.2963592328767125E-3"/>
    <n v="0.47317112000000006"/>
    <n v="1.2963592328767125E-3"/>
    <s v="No Growth"/>
    <n v="1"/>
    <n v="1"/>
    <m/>
    <n v="1.2963592328767125E-3"/>
    <n v="1.2963592328767125E-3"/>
    <n v="2810030000"/>
    <s v="Structure Fires"/>
    <s v="Miscellaneous Area Sources"/>
    <s v="Other Combustion"/>
    <s v="Structure Fires"/>
    <s v="Unspecified"/>
    <x v="1"/>
    <s v="2810030000-24033-NOX"/>
    <s v="2810030000-24033-NOX"/>
    <m/>
  </r>
  <r>
    <s v="Maryland"/>
    <x v="7"/>
    <x v="1"/>
    <n v="4.9568940000000001"/>
    <m/>
    <n v="1.3580531506849316E-2"/>
    <m/>
    <n v="4.9568940000000001"/>
    <n v="1.3580531506849316E-2"/>
    <n v="4.9568940000000001"/>
    <n v="1.3580531506849316E-2"/>
    <s v="No Growth"/>
    <n v="1"/>
    <n v="1"/>
    <m/>
    <n v="1.3580531506849316E-2"/>
    <n v="1.3580531506849316E-2"/>
    <n v="2810030000"/>
    <s v="Structure Fires"/>
    <s v="Miscellaneous Area Sources"/>
    <s v="Other Combustion"/>
    <s v="Structure Fires"/>
    <s v="Unspecified"/>
    <x v="1"/>
    <s v="2810030000-24009-VOC"/>
    <s v="2810030000-24009-VOC"/>
    <m/>
  </r>
  <r>
    <s v="Maryland"/>
    <x v="0"/>
    <x v="1"/>
    <n v="23.618141999999999"/>
    <m/>
    <n v="6.4707238356164376E-2"/>
    <m/>
    <n v="23.618141999999999"/>
    <n v="6.4707238356164376E-2"/>
    <n v="23.618141999999999"/>
    <n v="6.4707238356164376E-2"/>
    <s v="No Growth"/>
    <n v="1"/>
    <n v="1"/>
    <m/>
    <n v="6.4707238356164376E-2"/>
    <n v="6.4707238356164376E-2"/>
    <n v="2810030000"/>
    <s v="Structure Fires"/>
    <s v="Miscellaneous Area Sources"/>
    <s v="Other Combustion"/>
    <s v="Structure Fires"/>
    <s v="Unspecified"/>
    <x v="1"/>
    <s v="2810030000-24017-VOC"/>
    <s v="2810030000-24017-VOC"/>
    <m/>
  </r>
  <r>
    <s v="Maryland"/>
    <x v="1"/>
    <x v="1"/>
    <n v="25.270440000000001"/>
    <m/>
    <n v="6.923408219178083E-2"/>
    <m/>
    <n v="25.270440000000001"/>
    <n v="6.923408219178083E-2"/>
    <n v="25.270440000000001"/>
    <n v="6.923408219178083E-2"/>
    <s v="No Growth"/>
    <n v="1"/>
    <n v="1"/>
    <m/>
    <n v="6.923408219178083E-2"/>
    <n v="6.923408219178083E-2"/>
    <n v="2810030000"/>
    <s v="Structure Fires"/>
    <s v="Miscellaneous Area Sources"/>
    <s v="Other Combustion"/>
    <s v="Structure Fires"/>
    <s v="Unspecified"/>
    <x v="1"/>
    <s v="2810030000-24021-VOC"/>
    <s v="2810030000-24021-VOC"/>
    <m/>
  </r>
  <r>
    <s v="Maryland"/>
    <x v="8"/>
    <x v="1"/>
    <n v="47.333477999999999"/>
    <m/>
    <n v="0.1296807616438356"/>
    <m/>
    <n v="47.333477999999999"/>
    <n v="0.1296807616438356"/>
    <n v="47.333477999999999"/>
    <n v="0.1296807616438356"/>
    <s v="No Growth"/>
    <n v="1"/>
    <n v="1"/>
    <m/>
    <n v="0.1296807616438356"/>
    <n v="0.1296807616438356"/>
    <n v="2810030000"/>
    <s v="Structure Fires"/>
    <s v="Miscellaneous Area Sources"/>
    <s v="Other Combustion"/>
    <s v="Structure Fires"/>
    <s v="Unspecified"/>
    <x v="1"/>
    <s v="2810030000-24031-VOC"/>
    <s v="2810030000-24031-VOC"/>
    <m/>
  </r>
  <r>
    <s v="Maryland"/>
    <x v="2"/>
    <x v="1"/>
    <n v="83.198064000000002"/>
    <m/>
    <n v="0.22793990136986303"/>
    <m/>
    <n v="83.198064000000002"/>
    <n v="0.22793990136986303"/>
    <n v="83.198064000000002"/>
    <n v="0.22793990136986303"/>
    <s v="No Growth"/>
    <n v="1"/>
    <n v="1"/>
    <m/>
    <n v="0.22793990136986303"/>
    <n v="0.22793990136986303"/>
    <n v="2810030000"/>
    <s v="Structure Fires"/>
    <s v="Miscellaneous Area Sources"/>
    <s v="Other Combustion"/>
    <s v="Structure Fires"/>
    <s v="Unspecified"/>
    <x v="1"/>
    <s v="2810030000-24033-VOC"/>
    <s v="2810030000-24033-VOC"/>
    <m/>
  </r>
  <r>
    <s v="Maryland"/>
    <x v="7"/>
    <x v="0"/>
    <n v="5.2425599999999996E-2"/>
    <m/>
    <n v="1.436317808219178E-4"/>
    <m/>
    <n v="5.2425599999999996E-2"/>
    <n v="1.436317808219178E-4"/>
    <n v="5.2425599999999996E-2"/>
    <n v="1.436317808219178E-4"/>
    <s v="No Growth"/>
    <n v="1"/>
    <n v="1"/>
    <m/>
    <n v="1.436317808219178E-4"/>
    <n v="1.436317808219178E-4"/>
    <n v="2810050000"/>
    <s v="Motor Vehicle Fires"/>
    <s v="Miscellaneous Area Sources"/>
    <s v="Other Combustion"/>
    <s v="Motor Vehicle Fires"/>
    <s v="Unspecified"/>
    <x v="1"/>
    <s v="2810050000-24009-NOX"/>
    <s v="2810050000-24009-NOX"/>
    <m/>
  </r>
  <r>
    <s v="Maryland"/>
    <x v="0"/>
    <x v="0"/>
    <n v="0.12669519999999998"/>
    <m/>
    <n v="3.4711013698630129E-4"/>
    <m/>
    <n v="0.12669519999999998"/>
    <n v="3.4711013698630129E-4"/>
    <n v="0.12669519999999998"/>
    <n v="3.4711013698630129E-4"/>
    <s v="No Growth"/>
    <n v="1"/>
    <n v="1"/>
    <m/>
    <n v="3.4711013698630129E-4"/>
    <n v="3.4711013698630129E-4"/>
    <n v="2810050000"/>
    <s v="Motor Vehicle Fires"/>
    <s v="Miscellaneous Area Sources"/>
    <s v="Other Combustion"/>
    <s v="Motor Vehicle Fires"/>
    <s v="Unspecified"/>
    <x v="1"/>
    <s v="2810050000-24017-NOX"/>
    <s v="2810050000-24017-NOX"/>
    <m/>
  </r>
  <r>
    <s v="Maryland"/>
    <x v="1"/>
    <x v="0"/>
    <n v="0.23591519999999999"/>
    <m/>
    <n v="6.4634301369863008E-4"/>
    <m/>
    <n v="0.23591519999999999"/>
    <n v="6.4634301369863008E-4"/>
    <n v="0.23591519999999999"/>
    <n v="6.4634301369863008E-4"/>
    <s v="No Growth"/>
    <n v="1"/>
    <n v="1"/>
    <m/>
    <n v="6.4634301369863008E-4"/>
    <n v="6.4634301369863008E-4"/>
    <n v="2810050000"/>
    <s v="Motor Vehicle Fires"/>
    <s v="Miscellaneous Area Sources"/>
    <s v="Other Combustion"/>
    <s v="Motor Vehicle Fires"/>
    <s v="Unspecified"/>
    <x v="1"/>
    <s v="2810050000-24021-NOX"/>
    <s v="2810050000-24021-NOX"/>
    <m/>
  </r>
  <r>
    <s v="Maryland"/>
    <x v="8"/>
    <x v="0"/>
    <n v="0.42158919999999994"/>
    <m/>
    <n v="1.1550389041095888E-3"/>
    <m/>
    <n v="0.42158919999999994"/>
    <n v="1.1550389041095888E-3"/>
    <n v="0.42158919999999994"/>
    <n v="1.1550389041095888E-3"/>
    <s v="No Growth"/>
    <n v="1"/>
    <n v="1"/>
    <m/>
    <n v="1.1550389041095888E-3"/>
    <n v="1.1550389041095888E-3"/>
    <n v="2810050000"/>
    <s v="Motor Vehicle Fires"/>
    <s v="Miscellaneous Area Sources"/>
    <s v="Other Combustion"/>
    <s v="Motor Vehicle Fires"/>
    <s v="Unspecified"/>
    <x v="1"/>
    <s v="2810050000-24031-NOX"/>
    <s v="2810050000-24031-NOX"/>
    <m/>
  </r>
  <r>
    <s v="Maryland"/>
    <x v="2"/>
    <x v="0"/>
    <n v="1.0922000000000001"/>
    <m/>
    <n v="2.9923287671232879E-3"/>
    <m/>
    <n v="1.0922000000000001"/>
    <n v="2.9923287671232879E-3"/>
    <n v="1.0922000000000001"/>
    <n v="2.9923287671232879E-3"/>
    <s v="No Growth"/>
    <n v="1"/>
    <n v="1"/>
    <m/>
    <n v="2.9923287671232879E-3"/>
    <n v="2.9923287671232879E-3"/>
    <n v="2810050000"/>
    <s v="Motor Vehicle Fires"/>
    <s v="Miscellaneous Area Sources"/>
    <s v="Other Combustion"/>
    <s v="Motor Vehicle Fires"/>
    <s v="Unspecified"/>
    <x v="1"/>
    <s v="2810050000-24033-NOX"/>
    <s v="2810050000-24033-NOX"/>
    <m/>
  </r>
  <r>
    <s v="Maryland"/>
    <x v="7"/>
    <x v="1"/>
    <n v="0.13228319999999999"/>
    <m/>
    <n v="3.6241972602739722E-4"/>
    <m/>
    <n v="0.13228319999999999"/>
    <n v="3.6241972602739722E-4"/>
    <n v="0.13228319999999999"/>
    <n v="3.6241972602739722E-4"/>
    <s v="No Growth"/>
    <n v="1"/>
    <n v="1"/>
    <m/>
    <n v="3.6241972602739722E-4"/>
    <n v="3.6241972602739722E-4"/>
    <n v="2810050000"/>
    <s v="Motor Vehicle Fires"/>
    <s v="Miscellaneous Area Sources"/>
    <s v="Other Combustion"/>
    <s v="Motor Vehicle Fires"/>
    <s v="Unspecified"/>
    <x v="1"/>
    <s v="2810050000-24009-VOC"/>
    <s v="2810050000-24009-VOC"/>
    <m/>
  </r>
  <r>
    <s v="Maryland"/>
    <x v="0"/>
    <x v="1"/>
    <n v="0.31968439999999998"/>
    <m/>
    <n v="8.758476712328767E-4"/>
    <m/>
    <n v="0.31968439999999998"/>
    <n v="8.758476712328767E-4"/>
    <n v="0.31968439999999998"/>
    <n v="8.758476712328767E-4"/>
    <s v="No Growth"/>
    <n v="1"/>
    <n v="1"/>
    <m/>
    <n v="8.758476712328767E-4"/>
    <n v="8.758476712328767E-4"/>
    <n v="2810050000"/>
    <s v="Motor Vehicle Fires"/>
    <s v="Miscellaneous Area Sources"/>
    <s v="Other Combustion"/>
    <s v="Motor Vehicle Fires"/>
    <s v="Unspecified"/>
    <x v="1"/>
    <s v="2810050000-24017-VOC"/>
    <s v="2810050000-24017-VOC"/>
    <m/>
  </r>
  <r>
    <s v="Maryland"/>
    <x v="1"/>
    <x v="1"/>
    <n v="0.59527439999999998"/>
    <m/>
    <n v="1.6308887671232877E-3"/>
    <m/>
    <n v="0.59527439999999998"/>
    <n v="1.6308887671232877E-3"/>
    <n v="0.59527439999999998"/>
    <n v="1.6308887671232877E-3"/>
    <s v="No Growth"/>
    <n v="1"/>
    <n v="1"/>
    <m/>
    <n v="1.6308887671232877E-3"/>
    <n v="1.6308887671232877E-3"/>
    <n v="2810050000"/>
    <s v="Motor Vehicle Fires"/>
    <s v="Miscellaneous Area Sources"/>
    <s v="Other Combustion"/>
    <s v="Motor Vehicle Fires"/>
    <s v="Unspecified"/>
    <x v="1"/>
    <s v="2810050000-24021-VOC"/>
    <s v="2810050000-24021-VOC"/>
    <m/>
  </r>
  <r>
    <s v="Maryland"/>
    <x v="8"/>
    <x v="1"/>
    <n v="1.0637774"/>
    <m/>
    <n v="2.9144586301369864E-3"/>
    <m/>
    <n v="1.0637774"/>
    <n v="2.9144586301369864E-3"/>
    <n v="1.0637774"/>
    <n v="2.9144586301369864E-3"/>
    <s v="No Growth"/>
    <n v="1"/>
    <n v="1"/>
    <m/>
    <n v="2.9144586301369864E-3"/>
    <n v="2.9144586301369864E-3"/>
    <n v="2810050000"/>
    <s v="Motor Vehicle Fires"/>
    <s v="Miscellaneous Area Sources"/>
    <s v="Other Combustion"/>
    <s v="Motor Vehicle Fires"/>
    <s v="Unspecified"/>
    <x v="1"/>
    <s v="2810050000-24031-VOC"/>
    <s v="2810050000-24031-VOC"/>
    <m/>
  </r>
  <r>
    <s v="Maryland"/>
    <x v="2"/>
    <x v="1"/>
    <n v="2.7559"/>
    <m/>
    <n v="7.5504109589041093E-3"/>
    <m/>
    <n v="2.7559"/>
    <n v="7.5504109589041093E-3"/>
    <n v="2.7559"/>
    <n v="7.5504109589041093E-3"/>
    <s v="No Growth"/>
    <n v="1"/>
    <n v="1"/>
    <m/>
    <n v="7.5504109589041093E-3"/>
    <n v="7.5504109589041093E-3"/>
    <n v="2810050000"/>
    <s v="Motor Vehicle Fires"/>
    <s v="Miscellaneous Area Sources"/>
    <s v="Other Combustion"/>
    <s v="Motor Vehicle Fires"/>
    <s v="Unspecified"/>
    <x v="1"/>
    <s v="2810050000-24033-VOC"/>
    <s v="2810050000-24033-VOC"/>
    <m/>
  </r>
  <r>
    <s v="Maryland"/>
    <x v="7"/>
    <x v="0"/>
    <n v="1.6010420000000001E-4"/>
    <m/>
    <n v="4.3864164383561647E-7"/>
    <m/>
    <n v="1.6010420000000001E-4"/>
    <n v="4.3864164383561647E-7"/>
    <n v="1.6010420000000001E-4"/>
    <n v="4.3864164383561647E-7"/>
    <s v="No Growth"/>
    <n v="1"/>
    <n v="1"/>
    <m/>
    <n v="4.3864164383561647E-7"/>
    <n v="4.3864164383561647E-7"/>
    <n v="2810060200"/>
    <s v="Miscellaneous Non-Industrial Not Elsewhere Classified"/>
    <s v="Miscellaneous Area Sources"/>
    <s v="Other Combustion"/>
    <s v="Cremation"/>
    <s v="Animals"/>
    <x v="1"/>
    <s v="2810060200-24009-NOX"/>
    <s v="2810060200-24009-NOX"/>
    <m/>
  </r>
  <r>
    <s v="Maryland"/>
    <x v="0"/>
    <x v="0"/>
    <n v="1.638195E-5"/>
    <m/>
    <n v="4.4882054794520546E-8"/>
    <m/>
    <n v="1.638195E-5"/>
    <n v="4.4882054794520546E-8"/>
    <n v="1.638195E-5"/>
    <n v="4.4882054794520546E-8"/>
    <s v="No Growth"/>
    <n v="1"/>
    <n v="1"/>
    <m/>
    <n v="4.4882054794520546E-8"/>
    <n v="4.4882054794520546E-8"/>
    <n v="2810060200"/>
    <s v="Miscellaneous Non-Industrial Not Elsewhere Classified"/>
    <s v="Miscellaneous Area Sources"/>
    <s v="Other Combustion"/>
    <s v="Cremation"/>
    <s v="Animals"/>
    <x v="1"/>
    <s v="2810060200-24017-NOX"/>
    <s v="2810060200-24017-NOX"/>
    <m/>
  </r>
  <r>
    <s v="Maryland"/>
    <x v="1"/>
    <x v="0"/>
    <n v="2.8943000000000001E-5"/>
    <m/>
    <n v="7.9295890410958901E-8"/>
    <m/>
    <n v="2.8943000000000001E-5"/>
    <n v="7.9295890410958901E-8"/>
    <n v="2.8943000000000001E-5"/>
    <n v="7.9295890410958901E-8"/>
    <s v="No Growth"/>
    <n v="1"/>
    <n v="1"/>
    <m/>
    <n v="7.9295890410958901E-8"/>
    <n v="7.9295890410958901E-8"/>
    <n v="2810060200"/>
    <s v="Miscellaneous Non-Industrial Not Elsewhere Classified"/>
    <s v="Miscellaneous Area Sources"/>
    <s v="Other Combustion"/>
    <s v="Cremation"/>
    <s v="Animals"/>
    <x v="1"/>
    <s v="2810060200-24021-NOX"/>
    <s v="2810060200-24021-NOX"/>
    <m/>
  </r>
  <r>
    <s v="Maryland"/>
    <x v="8"/>
    <x v="0"/>
    <n v="5.8950530000000003E-6"/>
    <m/>
    <n v="1.6150830136986303E-8"/>
    <m/>
    <n v="5.8950530000000003E-6"/>
    <n v="1.6150830136986303E-8"/>
    <n v="5.8950530000000003E-6"/>
    <n v="1.6150830136986303E-8"/>
    <s v="No Growth"/>
    <n v="1"/>
    <n v="1"/>
    <m/>
    <n v="1.6150830136986303E-8"/>
    <n v="1.6150830136986303E-8"/>
    <n v="2810060200"/>
    <s v="Miscellaneous Non-Industrial Not Elsewhere Classified"/>
    <s v="Miscellaneous Area Sources"/>
    <s v="Other Combustion"/>
    <s v="Cremation"/>
    <s v="Animals"/>
    <x v="1"/>
    <s v="2810060200-24031-NOX"/>
    <s v="2810060200-24031-NOX"/>
    <m/>
  </r>
  <r>
    <s v="Maryland"/>
    <x v="2"/>
    <x v="0"/>
    <n v="1.851341E-4"/>
    <m/>
    <n v="5.072167123287671E-7"/>
    <m/>
    <n v="1.851341E-4"/>
    <n v="5.072167123287671E-7"/>
    <n v="1.851341E-4"/>
    <n v="5.072167123287671E-7"/>
    <s v="No Growth"/>
    <n v="1"/>
    <n v="1"/>
    <m/>
    <n v="5.072167123287671E-7"/>
    <n v="5.072167123287671E-7"/>
    <n v="2810060200"/>
    <s v="Miscellaneous Non-Industrial Not Elsewhere Classified"/>
    <s v="Miscellaneous Area Sources"/>
    <s v="Other Combustion"/>
    <s v="Cremation"/>
    <s v="Animals"/>
    <x v="1"/>
    <s v="2810060200-24033-NOX"/>
    <s v="2810060200-24033-NOX"/>
    <m/>
  </r>
  <r>
    <s v="Maryland"/>
    <x v="7"/>
    <x v="1"/>
    <n v="1.3446960000000001E-5"/>
    <m/>
    <n v="3.6840986301369863E-8"/>
    <m/>
    <n v="1.3446960000000001E-5"/>
    <n v="3.6840986301369863E-8"/>
    <n v="1.3446960000000001E-5"/>
    <n v="3.6840986301369863E-8"/>
    <s v="No Growth"/>
    <n v="1"/>
    <n v="1"/>
    <m/>
    <n v="3.6840986301369863E-8"/>
    <n v="3.6840986301369863E-8"/>
    <n v="2810060200"/>
    <s v="Miscellaneous Non-Industrial Not Elsewhere Classified"/>
    <s v="Miscellaneous Area Sources"/>
    <s v="Other Combustion"/>
    <s v="Cremation"/>
    <s v="Animals"/>
    <x v="1"/>
    <s v="2810060200-24009-VOC"/>
    <s v="2810060200-24009-VOC"/>
    <m/>
  </r>
  <r>
    <s v="Maryland"/>
    <x v="0"/>
    <x v="1"/>
    <n v="1.3759E-6"/>
    <m/>
    <n v="3.7695890410958901E-9"/>
    <m/>
    <n v="1.3759E-6"/>
    <n v="3.7695890410958901E-9"/>
    <n v="1.3759E-6"/>
    <n v="3.7695890410958901E-9"/>
    <s v="No Growth"/>
    <n v="1"/>
    <n v="1"/>
    <m/>
    <n v="3.7695890410958901E-9"/>
    <n v="3.7695890410958901E-9"/>
    <n v="2810060200"/>
    <s v="Miscellaneous Non-Industrial Not Elsewhere Classified"/>
    <s v="Miscellaneous Area Sources"/>
    <s v="Other Combustion"/>
    <s v="Cremation"/>
    <s v="Animals"/>
    <x v="1"/>
    <s v="2810060200-24017-VOC"/>
    <s v="2810060200-24017-VOC"/>
    <m/>
  </r>
  <r>
    <s v="Maryland"/>
    <x v="1"/>
    <x v="1"/>
    <n v="2.4308870000000002E-6"/>
    <m/>
    <n v="6.659964383561644E-9"/>
    <m/>
    <n v="2.4308870000000002E-6"/>
    <n v="6.659964383561644E-9"/>
    <n v="2.4308870000000002E-6"/>
    <n v="6.659964383561644E-9"/>
    <s v="No Growth"/>
    <n v="1"/>
    <n v="1"/>
    <m/>
    <n v="6.659964383561644E-9"/>
    <n v="6.659964383561644E-9"/>
    <n v="2810060200"/>
    <s v="Miscellaneous Non-Industrial Not Elsewhere Classified"/>
    <s v="Miscellaneous Area Sources"/>
    <s v="Other Combustion"/>
    <s v="Cremation"/>
    <s v="Animals"/>
    <x v="1"/>
    <s v="2810060200-24021-VOC"/>
    <s v="2810060200-24021-VOC"/>
    <m/>
  </r>
  <r>
    <s v="Maryland"/>
    <x v="8"/>
    <x v="1"/>
    <n v="4.9511830000000003E-7"/>
    <m/>
    <n v="1.3564884931506851E-9"/>
    <m/>
    <n v="4.9511830000000003E-7"/>
    <n v="1.3564884931506851E-9"/>
    <n v="4.9511830000000003E-7"/>
    <n v="1.3564884931506851E-9"/>
    <s v="No Growth"/>
    <n v="1"/>
    <n v="1"/>
    <m/>
    <n v="1.3564884931506851E-9"/>
    <n v="1.3564884931506851E-9"/>
    <n v="2810060200"/>
    <s v="Miscellaneous Non-Industrial Not Elsewhere Classified"/>
    <s v="Miscellaneous Area Sources"/>
    <s v="Other Combustion"/>
    <s v="Cremation"/>
    <s v="Animals"/>
    <x v="1"/>
    <s v="2810060200-24031-VOC"/>
    <s v="2810060200-24031-VOC"/>
    <m/>
  </r>
  <r>
    <s v="Maryland"/>
    <x v="2"/>
    <x v="1"/>
    <n v="1.5549179999999999E-5"/>
    <m/>
    <n v="4.2600493150684931E-8"/>
    <m/>
    <n v="1.5549179999999999E-5"/>
    <n v="4.2600493150684931E-8"/>
    <n v="1.5549179999999999E-5"/>
    <n v="4.2600493150684931E-8"/>
    <s v="No Growth"/>
    <n v="1"/>
    <n v="1"/>
    <m/>
    <n v="4.2600493150684931E-8"/>
    <n v="4.2600493150684931E-8"/>
    <n v="2810060200"/>
    <s v="Miscellaneous Non-Industrial Not Elsewhere Classified"/>
    <s v="Miscellaneous Area Sources"/>
    <s v="Other Combustion"/>
    <s v="Cremation"/>
    <s v="Animals"/>
    <x v="1"/>
    <s v="2810060200-24033-VOC"/>
    <s v="2810060200-24033-VOC"/>
    <m/>
  </r>
  <r>
    <s v="Maryland"/>
    <x v="7"/>
    <x v="1"/>
    <n v="18.55"/>
    <m/>
    <n v="5.082191780821918E-2"/>
    <m/>
    <n v="18.55"/>
    <n v="7.1346153846153851E-2"/>
    <n v="18.55"/>
    <n v="5.082191780821918E-2"/>
    <s v="No Growth"/>
    <n v="1"/>
    <n v="1"/>
    <m/>
    <n v="7.1346153846153851E-2"/>
    <n v="5.082191780821918E-2"/>
    <n v="2440000000"/>
    <s v="Industrial Adhesives"/>
    <s v="Solvent Utilization"/>
    <s v="Miscellaneous Industrial"/>
    <s v="All Processes"/>
    <s v="All Solvent Types"/>
    <x v="1"/>
    <s v="2440000000-24009-VOC"/>
    <s v="2440000000-24009-VOC"/>
    <m/>
  </r>
  <r>
    <s v="Maryland"/>
    <x v="0"/>
    <x v="1"/>
    <n v="33.67"/>
    <m/>
    <n v="0.1295"/>
    <m/>
    <n v="33.67"/>
    <n v="0.1295"/>
    <n v="33.67"/>
    <n v="9.2246575342465761E-2"/>
    <s v="No Growth"/>
    <n v="1"/>
    <n v="1"/>
    <m/>
    <n v="0.1295"/>
    <n v="9.2246575342465761E-2"/>
    <n v="2440000000"/>
    <s v="Industrial Adhesives"/>
    <s v="Solvent Utilization"/>
    <s v="Miscellaneous Industrial"/>
    <s v="All Processes"/>
    <s v="All Solvent Types"/>
    <x v="1"/>
    <s v="2440000000-24017-VOC"/>
    <s v="2440000000-24017-VOC"/>
    <m/>
  </r>
  <r>
    <s v="Maryland"/>
    <x v="1"/>
    <x v="1"/>
    <n v="57.45"/>
    <m/>
    <n v="0.22096153846153846"/>
    <m/>
    <n v="57.45"/>
    <n v="0.22096153846153846"/>
    <n v="57.45"/>
    <n v="0.15739726027397261"/>
    <s v="No Growth"/>
    <n v="1"/>
    <n v="1"/>
    <m/>
    <n v="0.22096153846153846"/>
    <n v="0.15739726027397261"/>
    <n v="2440000000"/>
    <s v="Industrial Adhesives"/>
    <s v="Solvent Utilization"/>
    <s v="Miscellaneous Industrial"/>
    <s v="All Processes"/>
    <s v="All Solvent Types"/>
    <x v="1"/>
    <s v="2440000000-24021-VOC"/>
    <s v="2440000000-24021-VOC"/>
    <m/>
  </r>
  <r>
    <s v="Maryland"/>
    <x v="8"/>
    <x v="1"/>
    <n v="207.25"/>
    <m/>
    <n v="0.79711538461538467"/>
    <m/>
    <n v="207.25"/>
    <n v="0.79711538461538467"/>
    <n v="207.25"/>
    <n v="0.56780821917808222"/>
    <s v="No Growth"/>
    <n v="1"/>
    <n v="1"/>
    <m/>
    <n v="0.79711538461538467"/>
    <n v="0.56780821917808222"/>
    <n v="2440000000"/>
    <s v="Industrial Adhesives"/>
    <s v="Solvent Utilization"/>
    <s v="Miscellaneous Industrial"/>
    <s v="All Processes"/>
    <s v="All Solvent Types"/>
    <x v="1"/>
    <s v="2440000000-24031-VOC"/>
    <s v="2440000000-24031-VOC"/>
    <m/>
  </r>
  <r>
    <s v="Maryland"/>
    <x v="2"/>
    <x v="1"/>
    <n v="185.51"/>
    <m/>
    <n v="0.50824657534246576"/>
    <m/>
    <n v="185.51"/>
    <n v="0.50824657534246576"/>
    <n v="185.51"/>
    <n v="0.50824657534246576"/>
    <s v="No Growth"/>
    <n v="1"/>
    <n v="1"/>
    <m/>
    <n v="0.50824657534246576"/>
    <n v="0.50824657534246576"/>
    <n v="2440000000"/>
    <s v="Industrial Adhesives"/>
    <s v="Solvent Utilization"/>
    <s v="Miscellaneous Industrial"/>
    <s v="All Processes"/>
    <s v="All Solvent Types"/>
    <x v="1"/>
    <s v="2440000000-24033-VOC"/>
    <s v="2440000000-24033-VOC"/>
    <m/>
  </r>
  <r>
    <s v="Maryland"/>
    <x v="7"/>
    <x v="1"/>
    <n v="3.5272421000000005E-2"/>
    <m/>
    <n v="9.6636769863013713E-5"/>
    <m/>
    <n v="3.5272421000000005E-2"/>
    <n v="9.6636769863013713E-5"/>
    <n v="3.5272421000000005E-2"/>
    <n v="9.6636769863013713E-5"/>
    <s v="No Growth"/>
    <n v="1"/>
    <n v="1"/>
    <m/>
    <n v="9.6636769863013713E-5"/>
    <n v="9.6636769863013713E-5"/>
    <n v="2302070001"/>
    <s v="Brewpubs"/>
    <s v="Industrial Processes"/>
    <s v="Food and Kindred Products"/>
    <s v="Fermentation/Beverages"/>
    <s v="Breweries"/>
    <x v="1"/>
    <s v="2302070001-24009-VOC"/>
    <s v="2302070001-24009-VOC"/>
    <m/>
  </r>
  <r>
    <s v="Maryland"/>
    <x v="0"/>
    <x v="1"/>
    <n v="0"/>
    <m/>
    <n v="0"/>
    <m/>
    <n v="0"/>
    <n v="0"/>
    <n v="0"/>
    <n v="0"/>
    <s v="No Growth"/>
    <n v="1"/>
    <n v="1"/>
    <m/>
    <n v="0"/>
    <n v="0"/>
    <n v="2302070001"/>
    <s v="Brewpubs"/>
    <s v="Industrial Processes"/>
    <s v="Food and Kindred Products"/>
    <s v="Fermentation/Beverages"/>
    <s v="Breweries"/>
    <x v="1"/>
    <s v="2302070001-24017-VOC"/>
    <s v="2302070001-24017-VOC"/>
    <m/>
  </r>
  <r>
    <s v="Maryland"/>
    <x v="1"/>
    <x v="1"/>
    <n v="2.0059859599999998"/>
    <m/>
    <n v="5.4958519452054794E-3"/>
    <m/>
    <n v="2.0059859599999998"/>
    <n v="5.4958519452054794E-3"/>
    <n v="2.0059859599999998"/>
    <n v="5.4958519452054794E-3"/>
    <s v="No Growth"/>
    <n v="1"/>
    <n v="1"/>
    <m/>
    <n v="5.4958519452054794E-3"/>
    <n v="5.4958519452054794E-3"/>
    <n v="2302070001"/>
    <s v="Brewpubs"/>
    <s v="Industrial Processes"/>
    <s v="Food and Kindred Products"/>
    <s v="Fermentation/Beverages"/>
    <s v="Breweries"/>
    <x v="1"/>
    <s v="2302070001-24021-VOC"/>
    <s v="2302070001-24021-VOC"/>
    <m/>
  </r>
  <r>
    <s v="Maryland"/>
    <x v="8"/>
    <x v="1"/>
    <n v="0.50253199500000012"/>
    <m/>
    <n v="1.3767999863013702E-3"/>
    <m/>
    <n v="0.50253199500000012"/>
    <n v="1.3767999863013702E-3"/>
    <n v="0.50253199500000012"/>
    <n v="1.3767999863013702E-3"/>
    <s v="No Growth"/>
    <n v="1"/>
    <n v="1"/>
    <m/>
    <n v="1.3767999863013702E-3"/>
    <n v="1.3767999863013702E-3"/>
    <n v="2302070001"/>
    <s v="Brewpubs"/>
    <s v="Industrial Processes"/>
    <s v="Food and Kindred Products"/>
    <s v="Fermentation/Beverages"/>
    <s v="Breweries"/>
    <x v="1"/>
    <s v="2302070001-24031-VOC"/>
    <s v="2302070001-24031-VOC"/>
    <m/>
  </r>
  <r>
    <s v="Maryland"/>
    <x v="2"/>
    <x v="1"/>
    <n v="0.15808898799999996"/>
    <m/>
    <n v="4.3312051506849301E-4"/>
    <m/>
    <n v="0.15808898799999996"/>
    <n v="4.3312051506849301E-4"/>
    <n v="0.15808898799999996"/>
    <n v="4.3312051506849301E-4"/>
    <s v="No Growth"/>
    <n v="1"/>
    <n v="1"/>
    <m/>
    <n v="4.3312051506849301E-4"/>
    <n v="4.3312051506849301E-4"/>
    <n v="2302070001"/>
    <s v="Brewpubs"/>
    <s v="Industrial Processes"/>
    <s v="Food and Kindred Products"/>
    <s v="Fermentation/Beverages"/>
    <s v="Breweries"/>
    <x v="1"/>
    <s v="2302070001-24033-VOC"/>
    <s v="2302070001-24033-VOC"/>
    <m/>
  </r>
  <r>
    <s v="Maryland"/>
    <x v="7"/>
    <x v="1"/>
    <n v="1.9425000000000001E-2"/>
    <m/>
    <n v="5.3219178082191781E-5"/>
    <m/>
    <n v="1.9425000000000001E-2"/>
    <n v="5.3219178082191781E-5"/>
    <n v="1.9425000000000001E-2"/>
    <n v="5.3219178082191781E-5"/>
    <s v="No Growth"/>
    <n v="1"/>
    <n v="1"/>
    <m/>
    <n v="5.3219178082191781E-5"/>
    <n v="5.3219178082191781E-5"/>
    <n v="2830000000"/>
    <s v="Oil Spill"/>
    <s v="Miscellaneous Area Sources"/>
    <s v="Catastrophic/Accidental Releases"/>
    <s v="Catastrophic/Accidental Releases"/>
    <m/>
    <x v="1"/>
    <s v="2830000000-24009-VOC"/>
    <s v="2830000000-24009-VOC"/>
    <m/>
  </r>
  <r>
    <s v="Maryland"/>
    <x v="0"/>
    <x v="1"/>
    <n v="0.15752749999999999"/>
    <m/>
    <n v="4.3158219178082187E-4"/>
    <m/>
    <n v="0.15752749999999999"/>
    <n v="4.3158219178082187E-4"/>
    <n v="0.15752749999999999"/>
    <n v="4.3158219178082187E-4"/>
    <s v="No Growth"/>
    <n v="1"/>
    <n v="1"/>
    <m/>
    <n v="4.3158219178082187E-4"/>
    <n v="4.3158219178082187E-4"/>
    <n v="2830000000"/>
    <s v="Oil Spill"/>
    <s v="Miscellaneous Area Sources"/>
    <s v="Catastrophic/Accidental Releases"/>
    <s v="Catastrophic/Accidental Releases"/>
    <m/>
    <x v="1"/>
    <s v="2830000000-24017-VOC"/>
    <s v="2830000000-24017-VOC"/>
    <m/>
  </r>
  <r>
    <s v="Maryland"/>
    <x v="1"/>
    <x v="1"/>
    <n v="0.11506999999999999"/>
    <m/>
    <n v="3.1526027397260273E-4"/>
    <m/>
    <n v="0.11506999999999999"/>
    <n v="3.1526027397260273E-4"/>
    <n v="0.11506999999999999"/>
    <n v="3.1526027397260273E-4"/>
    <s v="No Growth"/>
    <n v="1"/>
    <n v="1"/>
    <m/>
    <n v="3.1526027397260273E-4"/>
    <n v="3.1526027397260273E-4"/>
    <n v="2830000000"/>
    <s v="Oil Spill"/>
    <s v="Miscellaneous Area Sources"/>
    <s v="Catastrophic/Accidental Releases"/>
    <s v="Catastrophic/Accidental Releases"/>
    <m/>
    <x v="1"/>
    <s v="2830000000-24021-VOC"/>
    <s v="2830000000-24021-VOC"/>
    <m/>
  </r>
  <r>
    <s v="Maryland"/>
    <x v="8"/>
    <x v="1"/>
    <n v="0.23791000000000001"/>
    <m/>
    <n v="6.5180821917808218E-4"/>
    <m/>
    <n v="0.23791000000000001"/>
    <n v="6.5180821917808218E-4"/>
    <n v="0.23791000000000001"/>
    <n v="6.5180821917808218E-4"/>
    <s v="No Growth"/>
    <n v="1"/>
    <n v="1"/>
    <m/>
    <n v="6.5180821917808218E-4"/>
    <n v="6.5180821917808218E-4"/>
    <n v="2830000000"/>
    <s v="Oil Spill"/>
    <s v="Miscellaneous Area Sources"/>
    <s v="Catastrophic/Accidental Releases"/>
    <s v="Catastrophic/Accidental Releases"/>
    <m/>
    <x v="1"/>
    <s v="2830000000-24031-VOC"/>
    <s v="2830000000-24031-VOC"/>
    <m/>
  </r>
  <r>
    <s v="Maryland"/>
    <x v="2"/>
    <x v="1"/>
    <n v="1.5945149999999999"/>
    <m/>
    <n v="4.368534246575342E-3"/>
    <m/>
    <n v="1.5945149999999999"/>
    <n v="4.368534246575342E-3"/>
    <n v="1.5945149999999999"/>
    <n v="4.368534246575342E-3"/>
    <s v="No Growth"/>
    <n v="1"/>
    <n v="1"/>
    <m/>
    <n v="4.368534246575342E-3"/>
    <n v="4.368534246575342E-3"/>
    <n v="2830000000"/>
    <s v="Oil Spill"/>
    <s v="Miscellaneous Area Sources"/>
    <s v="Catastrophic/Accidental Releases"/>
    <s v="Catastrophic/Accidental Releases"/>
    <m/>
    <x v="1"/>
    <s v="2830000000-24033-VOC"/>
    <s v="2830000000-24033-VOC"/>
    <m/>
  </r>
  <r>
    <s v="Maryland"/>
    <x v="7"/>
    <x v="1"/>
    <n v="1.68"/>
    <m/>
    <n v="4.6027397260273968E-3"/>
    <m/>
    <n v="1.68"/>
    <n v="4.6027397260273968E-3"/>
    <n v="1.68"/>
    <n v="4.6027397260273968E-3"/>
    <s v="No Growth"/>
    <n v="1"/>
    <n v="1"/>
    <m/>
    <n v="4.6027397260273968E-3"/>
    <n v="4.6027397260273968E-3"/>
    <n v="2660000000"/>
    <s v="Leaking Underground Storage Tanks - Soil Remediation"/>
    <s v="Waste Disposal, Treatment, and Recovery"/>
    <s v="Leaking Underground Storage Tanks"/>
    <s v="Leaking Underground Storage Tanks"/>
    <s v=" All Storage Types"/>
    <x v="1"/>
    <s v="2660000000-24009-VOC"/>
    <s v="2660000000-24009-VOC"/>
    <m/>
  </r>
  <r>
    <s v="Maryland"/>
    <x v="0"/>
    <x v="1"/>
    <n v="6.3"/>
    <m/>
    <n v="1.7260273972602738E-2"/>
    <m/>
    <n v="6.3"/>
    <n v="1.7260273972602738E-2"/>
    <n v="6.3"/>
    <n v="1.7260273972602738E-2"/>
    <s v="No Growth"/>
    <n v="1"/>
    <n v="1"/>
    <m/>
    <n v="1.7260273972602738E-2"/>
    <n v="1.7260273972602738E-2"/>
    <n v="2660000000"/>
    <s v="Leaking Underground Storage Tanks - Soil Remediation"/>
    <s v="Waste Disposal, Treatment, and Recovery"/>
    <s v="Leaking Underground Storage Tanks"/>
    <s v="Leaking Underground Storage Tanks"/>
    <s v=" All Storage Types"/>
    <x v="1"/>
    <s v="2660000000-24017-VOC"/>
    <s v="2660000000-24017-VOC"/>
    <m/>
  </r>
  <r>
    <s v="Maryland"/>
    <x v="1"/>
    <x v="1"/>
    <n v="7.14"/>
    <m/>
    <n v="1.9561643835616437E-2"/>
    <m/>
    <n v="7.14"/>
    <n v="1.9561643835616437E-2"/>
    <n v="7.14"/>
    <n v="1.9561643835616437E-2"/>
    <s v="No Growth"/>
    <n v="1"/>
    <n v="1"/>
    <m/>
    <n v="1.9561643835616437E-2"/>
    <n v="1.9561643835616437E-2"/>
    <n v="2660000000"/>
    <s v="Leaking Underground Storage Tanks - Soil Remediation"/>
    <s v="Waste Disposal, Treatment, and Recovery"/>
    <s v="Leaking Underground Storage Tanks"/>
    <s v="Leaking Underground Storage Tanks"/>
    <s v=" All Storage Types"/>
    <x v="1"/>
    <s v="2660000000-24021-VOC"/>
    <s v="2660000000-24021-VOC"/>
    <m/>
  </r>
  <r>
    <s v="Maryland"/>
    <x v="8"/>
    <x v="1"/>
    <n v="12.18"/>
    <m/>
    <n v="3.3369863013698632E-2"/>
    <m/>
    <n v="12.18"/>
    <n v="3.3369863013698632E-2"/>
    <n v="12.18"/>
    <n v="3.3369863013698632E-2"/>
    <s v="No Growth"/>
    <n v="1"/>
    <n v="1"/>
    <m/>
    <n v="3.3369863013698632E-2"/>
    <n v="3.3369863013698632E-2"/>
    <n v="2660000000"/>
    <s v="Leaking Underground Storage Tanks - Soil Remediation"/>
    <s v="Waste Disposal, Treatment, and Recovery"/>
    <s v="Leaking Underground Storage Tanks"/>
    <s v="Leaking Underground Storage Tanks"/>
    <s v=" All Storage Types"/>
    <x v="1"/>
    <s v="2660000000-24031-VOC"/>
    <s v="2660000000-24031-VOC"/>
    <m/>
  </r>
  <r>
    <s v="Maryland"/>
    <x v="2"/>
    <x v="1"/>
    <n v="15.12"/>
    <m/>
    <n v="4.1424657534246574E-2"/>
    <m/>
    <n v="15.12"/>
    <n v="4.1424657534246574E-2"/>
    <n v="15.12"/>
    <n v="4.1424657534246574E-2"/>
    <s v="No Growth"/>
    <n v="1"/>
    <n v="1"/>
    <m/>
    <n v="4.1424657534246574E-2"/>
    <n v="4.1424657534246574E-2"/>
    <n v="2660000000"/>
    <s v="Leaking Underground Storage Tanks - Soil Remediation"/>
    <s v="Waste Disposal, Treatment, and Recovery"/>
    <s v="Leaking Underground Storage Tanks"/>
    <s v="Leaking Underground Storage Tanks"/>
    <s v=" All Storage Types"/>
    <x v="1"/>
    <s v="2660000000-24033-VOC"/>
    <s v="2660000000-24033-VOC"/>
    <m/>
  </r>
  <r>
    <s v="Maryland"/>
    <x v="7"/>
    <x v="1"/>
    <n v="9.1078288155214905E-4"/>
    <m/>
    <n v="2.4952955658962989E-6"/>
    <m/>
    <n v="9.1078288155214905E-4"/>
    <n v="2.4952955658962989E-6"/>
    <n v="9.1078288155214905E-4"/>
    <n v="2.4952955658962989E-6"/>
    <s v="No Growth"/>
    <n v="1"/>
    <n v="1"/>
    <m/>
    <n v="2.4952955658962989E-6"/>
    <n v="2.4952955658962989E-6"/>
    <n v="2103005000"/>
    <s v="Fuel Combustion Residual Comm/Institutional"/>
    <s v="Stationary Source Fuel Combustion"/>
    <s v="Commercial"/>
    <s v="Residual Oil"/>
    <m/>
    <x v="1"/>
    <s v="2103005000-24009-VOC"/>
    <s v="2103005000-24009-VOC"/>
    <m/>
  </r>
  <r>
    <s v="Maryland"/>
    <x v="0"/>
    <x v="1"/>
    <n v="1.7224947589326311E-3"/>
    <m/>
    <n v="4.7191637231030986E-6"/>
    <m/>
    <n v="1.7224947589326311E-3"/>
    <n v="4.7191637231030986E-6"/>
    <n v="1.7224947589326311E-3"/>
    <n v="4.7191637231030986E-6"/>
    <s v="No Growth"/>
    <n v="1"/>
    <n v="1"/>
    <m/>
    <n v="4.7191637231030986E-6"/>
    <n v="4.7191637231030986E-6"/>
    <n v="2103005000"/>
    <s v="Fuel Combustion Residual Comm/Institutional"/>
    <s v="Stationary Source Fuel Combustion"/>
    <s v="Commercial"/>
    <s v="Residual Oil"/>
    <m/>
    <x v="1"/>
    <s v="2103005000-24017-VOC"/>
    <s v="2103005000-24017-VOC"/>
    <m/>
  </r>
  <r>
    <s v="Maryland"/>
    <x v="1"/>
    <x v="1"/>
    <n v="4.4855895772975274E-3"/>
    <m/>
    <n v="1.2289286513143911E-5"/>
    <m/>
    <n v="4.4855895772975274E-3"/>
    <n v="1.2289286513143911E-5"/>
    <n v="4.4855895772975274E-3"/>
    <n v="1.2289286513143911E-5"/>
    <s v="No Growth"/>
    <n v="1"/>
    <n v="1"/>
    <m/>
    <n v="1.2289286513143911E-5"/>
    <n v="1.2289286513143911E-5"/>
    <n v="2103005000"/>
    <s v="Fuel Combustion Residual Comm/Institutional"/>
    <s v="Stationary Source Fuel Combustion"/>
    <s v="Commercial"/>
    <s v="Residual Oil"/>
    <m/>
    <x v="1"/>
    <s v="2103005000-24021-VOC"/>
    <s v="2103005000-24021-VOC"/>
    <m/>
  </r>
  <r>
    <s v="Maryland"/>
    <x v="8"/>
    <x v="1"/>
    <n v="2.4277939357360119E-2"/>
    <m/>
    <n v="6.6514902348931829E-5"/>
    <m/>
    <n v="2.4277939357360119E-2"/>
    <n v="6.6514902348931829E-5"/>
    <n v="2.4277939357360119E-2"/>
    <n v="6.6514902348931829E-5"/>
    <s v="No Growth"/>
    <n v="1"/>
    <n v="1"/>
    <m/>
    <n v="6.6514902348931829E-5"/>
    <n v="6.6514902348931829E-5"/>
    <n v="2103005000"/>
    <s v="Fuel Combustion Residual Comm/Institutional"/>
    <s v="Stationary Source Fuel Combustion"/>
    <s v="Commercial"/>
    <s v="Residual Oil"/>
    <m/>
    <x v="1"/>
    <s v="2103005000-24031-VOC"/>
    <s v="2103005000-24031-VOC"/>
    <m/>
  </r>
  <r>
    <s v="Maryland"/>
    <x v="2"/>
    <x v="1"/>
    <n v="1.2915455593939647E-2"/>
    <m/>
    <n v="3.538480984640999E-5"/>
    <m/>
    <n v="1.2915455593939647E-2"/>
    <n v="3.538480984640999E-5"/>
    <n v="1.2915455593939647E-2"/>
    <n v="3.538480984640999E-5"/>
    <s v="No Growth"/>
    <n v="1"/>
    <n v="1"/>
    <m/>
    <n v="3.538480984640999E-5"/>
    <n v="3.538480984640999E-5"/>
    <n v="2103005000"/>
    <s v="Fuel Combustion Residual Comm/Institutional"/>
    <s v="Stationary Source Fuel Combustion"/>
    <s v="Commercial"/>
    <s v="Residual Oil"/>
    <m/>
    <x v="1"/>
    <s v="2103005000-24033-VOC"/>
    <s v="2103005000-24033-VOC"/>
    <m/>
  </r>
  <r>
    <s v="Maryland"/>
    <x v="7"/>
    <x v="0"/>
    <n v="4.4330140252538237E-2"/>
    <m/>
    <n v="1.2145243904804997E-4"/>
    <m/>
    <n v="4.4330140252538237E-2"/>
    <n v="1.2145243904804997E-4"/>
    <n v="4.4330140252538237E-2"/>
    <n v="1.2145243904804997E-4"/>
    <s v="No Growth"/>
    <n v="1"/>
    <n v="1"/>
    <m/>
    <n v="1.2145243904804997E-4"/>
    <n v="1.2145243904804997E-4"/>
    <n v="2103005000"/>
    <s v="Fuel Combustion Residual Comm/Institutional"/>
    <s v="Stationary Source Fuel Combustion"/>
    <s v="Commercial"/>
    <s v="Residual Oil"/>
    <m/>
    <x v="1"/>
    <s v="2103005000-24009-NOx"/>
    <s v="2103005000-24009-NOx"/>
    <m/>
  </r>
  <r>
    <s v="Maryland"/>
    <x v="0"/>
    <x v="0"/>
    <n v="8.3838240479021886E-2"/>
    <m/>
    <n v="2.2969380953156681E-4"/>
    <m/>
    <n v="8.3838240479021886E-2"/>
    <n v="2.2969380953156681E-4"/>
    <n v="8.3838240479021886E-2"/>
    <n v="2.2969380953156681E-4"/>
    <s v="No Growth"/>
    <n v="1"/>
    <n v="1"/>
    <m/>
    <n v="2.2969380953156681E-4"/>
    <n v="2.2969380953156681E-4"/>
    <n v="2103005000"/>
    <s v="Fuel Combustion Residual Comm/Institutional"/>
    <s v="Stationary Source Fuel Combustion"/>
    <s v="Commercial"/>
    <s v="Residual Oil"/>
    <m/>
    <x v="1"/>
    <s v="2103005000-24017-NOx"/>
    <s v="2103005000-24017-NOx"/>
    <m/>
  </r>
  <r>
    <s v="Maryland"/>
    <x v="1"/>
    <x v="0"/>
    <n v="0.21832515641713629"/>
    <m/>
    <n v="5.9815111347160624E-4"/>
    <m/>
    <n v="0.21832515641713629"/>
    <n v="5.9815111347160624E-4"/>
    <n v="0.21832515641713629"/>
    <n v="5.9815111347160624E-4"/>
    <s v="No Growth"/>
    <n v="1"/>
    <n v="1"/>
    <m/>
    <n v="5.9815111347160624E-4"/>
    <n v="5.9815111347160624E-4"/>
    <n v="2103005000"/>
    <s v="Fuel Combustion Residual Comm/Institutional"/>
    <s v="Stationary Source Fuel Combustion"/>
    <s v="Commercial"/>
    <s v="Residual Oil"/>
    <m/>
    <x v="1"/>
    <s v="2103005000-24021-NOx"/>
    <s v="2103005000-24021-NOx"/>
    <m/>
  </r>
  <r>
    <s v="Maryland"/>
    <x v="8"/>
    <x v="0"/>
    <n v="1.1816696147387671"/>
    <m/>
    <n v="3.2374509992842936E-3"/>
    <m/>
    <n v="1.1816696147387671"/>
    <n v="3.2374509992842936E-3"/>
    <n v="1.1816696147387671"/>
    <n v="3.2374509992842936E-3"/>
    <s v="No Growth"/>
    <n v="1"/>
    <n v="1"/>
    <m/>
    <n v="3.2374509992842936E-3"/>
    <n v="3.2374509992842936E-3"/>
    <n v="2103005000"/>
    <s v="Fuel Combustion Residual Comm/Institutional"/>
    <s v="Stationary Source Fuel Combustion"/>
    <s v="Commercial"/>
    <s v="Residual Oil"/>
    <m/>
    <x v="1"/>
    <s v="2103005000-24031-NOx"/>
    <s v="2103005000-24031-NOx"/>
    <m/>
  </r>
  <r>
    <s v="Maryland"/>
    <x v="2"/>
    <x v="0"/>
    <n v="0.62862836961653157"/>
    <m/>
    <n v="1.7222695057987167E-3"/>
    <m/>
    <n v="0.62862836961653157"/>
    <n v="1.7222695057987167E-3"/>
    <n v="0.62862836961653157"/>
    <n v="1.7222695057987167E-3"/>
    <s v="No Growth"/>
    <n v="1"/>
    <n v="1"/>
    <m/>
    <n v="1.7222695057987167E-3"/>
    <n v="1.7222695057987167E-3"/>
    <n v="2103005000"/>
    <s v="Fuel Combustion Residual Comm/Institutional"/>
    <s v="Stationary Source Fuel Combustion"/>
    <s v="Commercial"/>
    <s v="Residual Oil"/>
    <m/>
    <x v="1"/>
    <s v="2103005000-24033-NOx"/>
    <s v="2103005000-24033-NOx"/>
    <m/>
  </r>
  <r>
    <s v="Maryland"/>
    <x v="7"/>
    <x v="1"/>
    <n v="9.5304080664840402E-5"/>
    <m/>
    <n v="2.6110707031463123E-7"/>
    <m/>
    <n v="9.5304080664840402E-5"/>
    <n v="2.6110707031463123E-7"/>
    <n v="9.5304080664840402E-5"/>
    <n v="2.6110707031463123E-7"/>
    <s v="No Growth"/>
    <n v="1"/>
    <n v="1"/>
    <m/>
    <n v="2.6110707031463123E-7"/>
    <n v="2.6110707031463123E-7"/>
    <n v="2102005000"/>
    <s v="Fuel Combustion Residual Industrial"/>
    <s v="Industrial"/>
    <s v="Residual Oil"/>
    <s v="All Boiler Types"/>
    <s v=" Industrial Boilers, ICEs - Oil"/>
    <x v="1"/>
    <s v="2102005000-24009-VOC"/>
    <s v="2102005000-24009-VOC"/>
    <m/>
  </r>
  <r>
    <s v="Maryland"/>
    <x v="0"/>
    <x v="1"/>
    <n v="1.414225345887337E-4"/>
    <m/>
    <n v="3.8745899887324303E-7"/>
    <m/>
    <n v="1.414225345887337E-4"/>
    <n v="3.8745899887324303E-7"/>
    <n v="1.414225345887337E-4"/>
    <n v="3.8745899887324303E-7"/>
    <s v="No Growth"/>
    <n v="1"/>
    <n v="1"/>
    <m/>
    <n v="3.8745899887324303E-7"/>
    <n v="3.8745899887324303E-7"/>
    <n v="2102005000"/>
    <s v="Fuel Combustion Residual Industrial"/>
    <s v="Industrial"/>
    <s v="Residual Oil"/>
    <s v="All Boiler Types"/>
    <s v=" Industrial Boilers, ICEs - Oil"/>
    <x v="1"/>
    <s v="2102005000-24017-VOC"/>
    <s v="2102005000-24017-VOC"/>
    <m/>
  </r>
  <r>
    <s v="Maryland"/>
    <x v="1"/>
    <x v="1"/>
    <n v="6.0999785170008528E-4"/>
    <m/>
    <n v="1.6712269909591378E-6"/>
    <m/>
    <n v="6.0999785170008528E-4"/>
    <n v="1.6712269909591378E-6"/>
    <n v="6.0999785170008528E-4"/>
    <n v="1.6712269909591378E-6"/>
    <s v="No Growth"/>
    <n v="1"/>
    <n v="1"/>
    <m/>
    <n v="1.6712269909591378E-6"/>
    <n v="1.6712269909591378E-6"/>
    <n v="2102005000"/>
    <s v="Fuel Combustion Residual Industrial"/>
    <s v="Industrial"/>
    <s v="Residual Oil"/>
    <s v="All Boiler Types"/>
    <s v=" Industrial Boilers, ICEs - Oil"/>
    <x v="1"/>
    <s v="2102005000-24021-VOC"/>
    <s v="2102005000-24021-VOC"/>
    <m/>
  </r>
  <r>
    <s v="Maryland"/>
    <x v="8"/>
    <x v="1"/>
    <n v="1.1851851396210782E-3"/>
    <m/>
    <n v="3.247082574304324E-6"/>
    <m/>
    <n v="1.1851851396210782E-3"/>
    <n v="3.247082574304324E-6"/>
    <n v="1.1851851396210782E-3"/>
    <n v="3.247082574304324E-6"/>
    <s v="No Growth"/>
    <n v="1"/>
    <n v="1"/>
    <m/>
    <n v="3.247082574304324E-6"/>
    <n v="3.247082574304324E-6"/>
    <n v="2102005000"/>
    <s v="Fuel Combustion Residual Industrial"/>
    <s v="Industrial"/>
    <s v="Residual Oil"/>
    <s v="All Boiler Types"/>
    <s v=" Industrial Boilers, ICEs - Oil"/>
    <x v="1"/>
    <s v="2102005000-24031-VOC"/>
    <s v="2102005000-24031-VOC"/>
    <m/>
  </r>
  <r>
    <s v="Maryland"/>
    <x v="2"/>
    <x v="1"/>
    <n v="1.4458948290706514E-3"/>
    <m/>
    <n v="3.9613556960839766E-6"/>
    <m/>
    <n v="1.4458948290706514E-3"/>
    <n v="3.9613556960839766E-6"/>
    <n v="1.4458948290706514E-3"/>
    <n v="3.9613556960839766E-6"/>
    <s v="No Growth"/>
    <n v="1"/>
    <n v="1"/>
    <m/>
    <n v="3.9613556960839766E-6"/>
    <n v="3.9613556960839766E-6"/>
    <n v="2102005000"/>
    <s v="Fuel Combustion Residual Industrial"/>
    <s v="Industrial"/>
    <s v="Residual Oil"/>
    <s v="All Boiler Types"/>
    <s v=" Industrial Boilers, ICEs - Oil"/>
    <x v="1"/>
    <s v="2102005000-24033-VOC"/>
    <s v="2102005000-24033-VOC"/>
    <m/>
  </r>
  <r>
    <s v="Maryland"/>
    <x v="7"/>
    <x v="0"/>
    <n v="1.8720444416307935E-2"/>
    <m/>
    <n v="5.128888881180256E-5"/>
    <m/>
    <n v="1.8720444416307935E-2"/>
    <n v="5.128888881180256E-5"/>
    <n v="1.8720444416307935E-2"/>
    <n v="5.128888881180256E-5"/>
    <s v="No Growth"/>
    <n v="1"/>
    <n v="1"/>
    <m/>
    <n v="5.128888881180256E-5"/>
    <n v="5.128888881180256E-5"/>
    <n v="2102005000"/>
    <s v="Fuel Combustion Residual Industrial"/>
    <s v="Industrial"/>
    <s v="Residual Oil"/>
    <s v="All Boiler Types"/>
    <s v=" Industrial Boilers, ICEs - Oil"/>
    <x v="1"/>
    <s v="2102005000-24009-NOx"/>
    <s v="2102005000-24009-NOx"/>
    <m/>
  </r>
  <r>
    <s v="Maryland"/>
    <x v="0"/>
    <x v="0"/>
    <n v="2.7779426437072683E-2"/>
    <m/>
    <n v="7.6108017635815575E-5"/>
    <m/>
    <n v="2.7779426437072683E-2"/>
    <n v="7.6108017635815575E-5"/>
    <n v="2.7779426437072683E-2"/>
    <n v="7.6108017635815575E-5"/>
    <s v="No Growth"/>
    <n v="1"/>
    <n v="1"/>
    <m/>
    <n v="7.6108017635815575E-5"/>
    <n v="7.6108017635815575E-5"/>
    <n v="2102005000"/>
    <s v="Fuel Combustion Residual Industrial"/>
    <s v="Industrial"/>
    <s v="Residual Oil"/>
    <s v="All Boiler Types"/>
    <s v=" Industrial Boilers, ICEs - Oil"/>
    <x v="1"/>
    <s v="2102005000-24017-NOx"/>
    <s v="2102005000-24017-NOx"/>
    <m/>
  </r>
  <r>
    <s v="Maryland"/>
    <x v="1"/>
    <x v="0"/>
    <n v="0.11982100658394529"/>
    <m/>
    <n v="3.282767303669734E-4"/>
    <m/>
    <n v="0.11982100658394529"/>
    <n v="3.282767303669734E-4"/>
    <n v="0.11982100658394529"/>
    <n v="3.282767303669734E-4"/>
    <s v="No Growth"/>
    <n v="1"/>
    <n v="1"/>
    <m/>
    <n v="3.282767303669734E-4"/>
    <n v="3.282767303669734E-4"/>
    <n v="2102005000"/>
    <s v="Fuel Combustion Residual Industrial"/>
    <s v="Industrial"/>
    <s v="Residual Oil"/>
    <s v="All Boiler Types"/>
    <s v=" Industrial Boilers, ICEs - Oil"/>
    <x v="1"/>
    <s v="2102005000-24021-NOx"/>
    <s v="2102005000-24021-NOx"/>
    <m/>
  </r>
  <r>
    <s v="Maryland"/>
    <x v="8"/>
    <x v="0"/>
    <n v="0.23280422385414032"/>
    <m/>
    <n v="6.3781979138120631E-4"/>
    <m/>
    <n v="0.23280422385414032"/>
    <n v="6.3781979138120631E-4"/>
    <n v="0.23280422385414032"/>
    <n v="6.3781979138120631E-4"/>
    <s v="No Growth"/>
    <n v="1"/>
    <n v="1"/>
    <m/>
    <n v="6.3781979138120631E-4"/>
    <n v="6.3781979138120631E-4"/>
    <n v="2102005000"/>
    <s v="Fuel Combustion Residual Industrial"/>
    <s v="Industrial"/>
    <s v="Residual Oil"/>
    <s v="All Boiler Types"/>
    <s v=" Industrial Boilers, ICEs - Oil"/>
    <x v="1"/>
    <s v="2102005000-24031-NOx"/>
    <s v="2102005000-24031-NOx"/>
    <m/>
  </r>
  <r>
    <s v="Maryland"/>
    <x v="2"/>
    <x v="0"/>
    <n v="0.2840150557103065"/>
    <m/>
    <n v="7.7812344030220955E-4"/>
    <m/>
    <n v="0.2840150557103065"/>
    <n v="7.7812344030220955E-4"/>
    <n v="0.2840150557103065"/>
    <n v="7.7812344030220955E-4"/>
    <s v="No Growth"/>
    <n v="1"/>
    <n v="1"/>
    <m/>
    <n v="7.7812344030220955E-4"/>
    <n v="7.7812344030220955E-4"/>
    <n v="2102005000"/>
    <s v="Fuel Combustion Residual Industrial"/>
    <s v="Industrial"/>
    <s v="Residual Oil"/>
    <s v="All Boiler Types"/>
    <s v=" Industrial Boilers, ICEs - Oil"/>
    <x v="1"/>
    <s v="2102005000-24033-NOx"/>
    <s v="2102005000-24033-NOx"/>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1E545FA-A901-49CF-B34D-6D443B12A0E0}" name="Sumamry" cacheId="6"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location ref="B4:E116" firstHeaderRow="0" firstDataRow="1" firstDataCol="1"/>
  <pivotFields count="27">
    <pivotField showAll="0"/>
    <pivotField axis="axisRow" showAll="0">
      <items count="16">
        <item x="6"/>
        <item x="7"/>
        <item x="0"/>
        <item x="1"/>
        <item x="8"/>
        <item x="2"/>
        <item x="3"/>
        <item x="9"/>
        <item x="4"/>
        <item x="10"/>
        <item x="11"/>
        <item x="12"/>
        <item x="13"/>
        <item x="5"/>
        <item x="14"/>
        <item t="default"/>
      </items>
    </pivotField>
    <pivotField axis="axisRow" showAll="0">
      <items count="3">
        <item x="0"/>
        <item x="1"/>
        <item t="default"/>
      </items>
    </pivotField>
    <pivotField showAll="0"/>
    <pivotField showAll="0"/>
    <pivotField dataField="1" showAll="0"/>
    <pivotField showAll="0"/>
    <pivotField showAll="0"/>
    <pivotField dataField="1" showAll="0"/>
    <pivotField showAll="0"/>
    <pivotField dataField="1" showAll="0"/>
    <pivotField showAll="0"/>
    <pivotField showAll="0"/>
    <pivotField showAll="0"/>
    <pivotField showAll="0"/>
    <pivotField numFmtId="174" showAll="0"/>
    <pivotField numFmtId="174" showAll="0"/>
    <pivotField showAll="0"/>
    <pivotField showAll="0"/>
    <pivotField showAll="0"/>
    <pivotField showAll="0"/>
    <pivotField showAll="0"/>
    <pivotField showAll="0"/>
    <pivotField axis="axisRow" showAll="0">
      <items count="6">
        <item x="0"/>
        <item x="4"/>
        <item x="1"/>
        <item x="2"/>
        <item x="3"/>
        <item t="default"/>
      </items>
    </pivotField>
    <pivotField showAll="0"/>
    <pivotField showAll="0"/>
    <pivotField showAll="0"/>
  </pivotFields>
  <rowFields count="3">
    <field x="2"/>
    <field x="23"/>
    <field x="1"/>
  </rowFields>
  <rowItems count="112">
    <i>
      <x/>
    </i>
    <i r="1">
      <x/>
    </i>
    <i r="2">
      <x/>
    </i>
    <i r="2">
      <x v="1"/>
    </i>
    <i r="2">
      <x v="2"/>
    </i>
    <i r="2">
      <x v="3"/>
    </i>
    <i r="2">
      <x v="4"/>
    </i>
    <i r="2">
      <x v="5"/>
    </i>
    <i r="2">
      <x v="6"/>
    </i>
    <i r="2">
      <x v="8"/>
    </i>
    <i r="2">
      <x v="13"/>
    </i>
    <i r="1">
      <x v="1"/>
    </i>
    <i r="2">
      <x/>
    </i>
    <i r="2">
      <x v="1"/>
    </i>
    <i r="2">
      <x v="2"/>
    </i>
    <i r="2">
      <x v="5"/>
    </i>
    <i r="2">
      <x v="6"/>
    </i>
    <i r="2">
      <x v="7"/>
    </i>
    <i r="2">
      <x v="9"/>
    </i>
    <i r="2">
      <x v="10"/>
    </i>
    <i r="1">
      <x v="2"/>
    </i>
    <i r="2">
      <x/>
    </i>
    <i r="2">
      <x v="1"/>
    </i>
    <i r="2">
      <x v="2"/>
    </i>
    <i r="2">
      <x v="3"/>
    </i>
    <i r="2">
      <x v="4"/>
    </i>
    <i r="2">
      <x v="5"/>
    </i>
    <i r="2">
      <x v="6"/>
    </i>
    <i r="2">
      <x v="7"/>
    </i>
    <i r="2">
      <x v="8"/>
    </i>
    <i r="2">
      <x v="9"/>
    </i>
    <i r="2">
      <x v="10"/>
    </i>
    <i r="2">
      <x v="11"/>
    </i>
    <i r="2">
      <x v="12"/>
    </i>
    <i r="2">
      <x v="13"/>
    </i>
    <i r="2">
      <x v="14"/>
    </i>
    <i r="1">
      <x v="3"/>
    </i>
    <i r="2">
      <x/>
    </i>
    <i r="2">
      <x v="2"/>
    </i>
    <i r="2">
      <x v="3"/>
    </i>
    <i r="2">
      <x v="4"/>
    </i>
    <i r="2">
      <x v="5"/>
    </i>
    <i r="2">
      <x v="6"/>
    </i>
    <i r="2">
      <x v="7"/>
    </i>
    <i r="2">
      <x v="9"/>
    </i>
    <i r="2">
      <x v="10"/>
    </i>
    <i r="2">
      <x v="13"/>
    </i>
    <i r="2">
      <x v="14"/>
    </i>
    <i r="1">
      <x v="4"/>
    </i>
    <i r="2">
      <x v="1"/>
    </i>
    <i r="2">
      <x v="2"/>
    </i>
    <i r="2">
      <x v="3"/>
    </i>
    <i r="2">
      <x v="5"/>
    </i>
    <i r="2">
      <x v="7"/>
    </i>
    <i r="2">
      <x v="8"/>
    </i>
    <i r="2">
      <x v="9"/>
    </i>
    <i>
      <x v="1"/>
    </i>
    <i r="1">
      <x/>
    </i>
    <i r="2">
      <x/>
    </i>
    <i r="2">
      <x v="1"/>
    </i>
    <i r="2">
      <x v="2"/>
    </i>
    <i r="2">
      <x v="3"/>
    </i>
    <i r="2">
      <x v="4"/>
    </i>
    <i r="2">
      <x v="5"/>
    </i>
    <i r="2">
      <x v="6"/>
    </i>
    <i r="2">
      <x v="8"/>
    </i>
    <i r="2">
      <x v="13"/>
    </i>
    <i r="1">
      <x v="1"/>
    </i>
    <i r="2">
      <x/>
    </i>
    <i r="2">
      <x v="1"/>
    </i>
    <i r="2">
      <x v="2"/>
    </i>
    <i r="2">
      <x v="5"/>
    </i>
    <i r="2">
      <x v="7"/>
    </i>
    <i r="2">
      <x v="9"/>
    </i>
    <i r="2">
      <x v="10"/>
    </i>
    <i r="1">
      <x v="2"/>
    </i>
    <i r="2">
      <x/>
    </i>
    <i r="2">
      <x v="1"/>
    </i>
    <i r="2">
      <x v="2"/>
    </i>
    <i r="2">
      <x v="3"/>
    </i>
    <i r="2">
      <x v="4"/>
    </i>
    <i r="2">
      <x v="5"/>
    </i>
    <i r="2">
      <x v="6"/>
    </i>
    <i r="2">
      <x v="7"/>
    </i>
    <i r="2">
      <x v="8"/>
    </i>
    <i r="2">
      <x v="9"/>
    </i>
    <i r="2">
      <x v="10"/>
    </i>
    <i r="2">
      <x v="11"/>
    </i>
    <i r="2">
      <x v="12"/>
    </i>
    <i r="2">
      <x v="13"/>
    </i>
    <i r="2">
      <x v="14"/>
    </i>
    <i r="1">
      <x v="3"/>
    </i>
    <i r="2">
      <x/>
    </i>
    <i r="2">
      <x v="2"/>
    </i>
    <i r="2">
      <x v="3"/>
    </i>
    <i r="2">
      <x v="4"/>
    </i>
    <i r="2">
      <x v="5"/>
    </i>
    <i r="2">
      <x v="6"/>
    </i>
    <i r="2">
      <x v="7"/>
    </i>
    <i r="2">
      <x v="9"/>
    </i>
    <i r="2">
      <x v="10"/>
    </i>
    <i r="2">
      <x v="13"/>
    </i>
    <i r="2">
      <x v="14"/>
    </i>
    <i r="1">
      <x v="4"/>
    </i>
    <i r="2">
      <x v="1"/>
    </i>
    <i r="2">
      <x v="2"/>
    </i>
    <i r="2">
      <x v="3"/>
    </i>
    <i r="2">
      <x v="5"/>
    </i>
    <i r="2">
      <x v="7"/>
    </i>
    <i r="2">
      <x v="8"/>
    </i>
    <i r="2">
      <x v="9"/>
    </i>
    <i t="grand">
      <x/>
    </i>
  </rowItems>
  <colFields count="1">
    <field x="-2"/>
  </colFields>
  <colItems count="3">
    <i>
      <x/>
    </i>
    <i i="1">
      <x v="1"/>
    </i>
    <i i="2">
      <x v="2"/>
    </i>
  </colItems>
  <dataFields count="3">
    <dataField name="2022" fld="5" baseField="0" baseItem="0"/>
    <dataField name="2032" fld="8" baseField="0" baseItem="0"/>
    <dataField name="2038" fld="10" baseField="0" baseItem="0"/>
  </dataFields>
  <formats count="49">
    <format dxfId="227">
      <pivotArea outline="0" collapsedLevelsAreSubtotals="1" fieldPosition="0"/>
    </format>
    <format dxfId="226">
      <pivotArea collapsedLevelsAreSubtotals="1" fieldPosition="0">
        <references count="3">
          <reference field="1" count="1">
            <x v="1"/>
          </reference>
          <reference field="2" count="1" selected="0">
            <x v="0"/>
          </reference>
          <reference field="23" count="1" selected="0">
            <x v="0"/>
          </reference>
        </references>
      </pivotArea>
    </format>
    <format dxfId="225">
      <pivotArea collapsedLevelsAreSubtotals="1" fieldPosition="0">
        <references count="3">
          <reference field="1" count="7">
            <x v="2"/>
            <x v="3"/>
            <x v="4"/>
            <x v="5"/>
            <x v="6"/>
            <x v="8"/>
            <x v="13"/>
          </reference>
          <reference field="2" count="1" selected="0">
            <x v="0"/>
          </reference>
          <reference field="23" count="1" selected="0">
            <x v="0"/>
          </reference>
        </references>
      </pivotArea>
    </format>
    <format dxfId="224">
      <pivotArea collapsedLevelsAreSubtotals="1" fieldPosition="0">
        <references count="2">
          <reference field="2" count="1" selected="0">
            <x v="0"/>
          </reference>
          <reference field="23" count="1">
            <x v="1"/>
          </reference>
        </references>
      </pivotArea>
    </format>
    <format dxfId="223">
      <pivotArea collapsedLevelsAreSubtotals="1" fieldPosition="0">
        <references count="3">
          <reference field="1" count="4">
            <x v="0"/>
            <x v="1"/>
            <x v="2"/>
            <x v="5"/>
          </reference>
          <reference field="2" count="1" selected="0">
            <x v="0"/>
          </reference>
          <reference field="23" count="1" selected="0">
            <x v="1"/>
          </reference>
        </references>
      </pivotArea>
    </format>
    <format dxfId="222">
      <pivotArea collapsedLevelsAreSubtotals="1" fieldPosition="0">
        <references count="3">
          <reference field="1" count="1">
            <x v="6"/>
          </reference>
          <reference field="2" count="1" selected="0">
            <x v="0"/>
          </reference>
          <reference field="23" count="1" selected="0">
            <x v="1"/>
          </reference>
        </references>
      </pivotArea>
    </format>
    <format dxfId="221">
      <pivotArea collapsedLevelsAreSubtotals="1" fieldPosition="0">
        <references count="3">
          <reference field="1" count="3">
            <x v="7"/>
            <x v="9"/>
            <x v="10"/>
          </reference>
          <reference field="2" count="1" selected="0">
            <x v="0"/>
          </reference>
          <reference field="23" count="1" selected="0">
            <x v="1"/>
          </reference>
        </references>
      </pivotArea>
    </format>
    <format dxfId="220">
      <pivotArea collapsedLevelsAreSubtotals="1" fieldPosition="0">
        <references count="2">
          <reference field="2" count="1" selected="0">
            <x v="0"/>
          </reference>
          <reference field="23" count="1">
            <x v="2"/>
          </reference>
        </references>
      </pivotArea>
    </format>
    <format dxfId="219">
      <pivotArea collapsedLevelsAreSubtotals="1" fieldPosition="0">
        <references count="3">
          <reference field="1" count="0"/>
          <reference field="2" count="1" selected="0">
            <x v="0"/>
          </reference>
          <reference field="23" count="1" selected="0">
            <x v="2"/>
          </reference>
        </references>
      </pivotArea>
    </format>
    <format dxfId="218">
      <pivotArea collapsedLevelsAreSubtotals="1" fieldPosition="0">
        <references count="2">
          <reference field="2" count="1" selected="0">
            <x v="0"/>
          </reference>
          <reference field="23" count="1">
            <x v="3"/>
          </reference>
        </references>
      </pivotArea>
    </format>
    <format dxfId="217">
      <pivotArea collapsedLevelsAreSubtotals="1" fieldPosition="0">
        <references count="3">
          <reference field="1" count="11">
            <x v="0"/>
            <x v="2"/>
            <x v="3"/>
            <x v="4"/>
            <x v="5"/>
            <x v="6"/>
            <x v="7"/>
            <x v="9"/>
            <x v="10"/>
            <x v="13"/>
            <x v="14"/>
          </reference>
          <reference field="2" count="1" selected="0">
            <x v="0"/>
          </reference>
          <reference field="23" count="1" selected="0">
            <x v="3"/>
          </reference>
        </references>
      </pivotArea>
    </format>
    <format dxfId="216">
      <pivotArea collapsedLevelsAreSubtotals="1" fieldPosition="0">
        <references count="2">
          <reference field="2" count="1" selected="0">
            <x v="0"/>
          </reference>
          <reference field="23" count="1">
            <x v="4"/>
          </reference>
        </references>
      </pivotArea>
    </format>
    <format dxfId="215">
      <pivotArea collapsedLevelsAreSubtotals="1" fieldPosition="0">
        <references count="3">
          <reference field="1" count="5">
            <x v="1"/>
            <x v="2"/>
            <x v="3"/>
            <x v="5"/>
            <x v="7"/>
          </reference>
          <reference field="2" count="1" selected="0">
            <x v="0"/>
          </reference>
          <reference field="23" count="1" selected="0">
            <x v="4"/>
          </reference>
        </references>
      </pivotArea>
    </format>
    <format dxfId="214">
      <pivotArea collapsedLevelsAreSubtotals="1" fieldPosition="0">
        <references count="3">
          <reference field="1" count="1">
            <x v="2"/>
          </reference>
          <reference field="2" count="1" selected="0">
            <x v="0"/>
          </reference>
          <reference field="23" count="1" selected="0">
            <x v="3"/>
          </reference>
        </references>
      </pivotArea>
    </format>
    <format dxfId="213">
      <pivotArea collapsedLevelsAreSubtotals="1" fieldPosition="0">
        <references count="3">
          <reference field="1" count="1">
            <x v="3"/>
          </reference>
          <reference field="2" count="1" selected="0">
            <x v="0"/>
          </reference>
          <reference field="23" count="1" selected="0">
            <x v="4"/>
          </reference>
        </references>
      </pivotArea>
    </format>
    <format dxfId="212">
      <pivotArea collapsedLevelsAreSubtotals="1" fieldPosition="0">
        <references count="3">
          <reference field="1" count="1">
            <x v="8"/>
          </reference>
          <reference field="2" count="1" selected="0">
            <x v="0"/>
          </reference>
          <reference field="23" count="1" selected="0">
            <x v="4"/>
          </reference>
        </references>
      </pivotArea>
    </format>
    <format dxfId="211">
      <pivotArea collapsedLevelsAreSubtotals="1" fieldPosition="0">
        <references count="3">
          <reference field="1" count="1">
            <x v="9"/>
          </reference>
          <reference field="2" count="1" selected="0">
            <x v="0"/>
          </reference>
          <reference field="23" count="1" selected="0">
            <x v="4"/>
          </reference>
        </references>
      </pivotArea>
    </format>
    <format dxfId="210">
      <pivotArea collapsedLevelsAreSubtotals="1" fieldPosition="0">
        <references count="3">
          <reference field="1" count="9">
            <x v="0"/>
            <x v="1"/>
            <x v="2"/>
            <x v="3"/>
            <x v="4"/>
            <x v="5"/>
            <x v="6"/>
            <x v="8"/>
            <x v="13"/>
          </reference>
          <reference field="2" count="1" selected="0">
            <x v="1"/>
          </reference>
          <reference field="23" count="1" selected="0">
            <x v="0"/>
          </reference>
        </references>
      </pivotArea>
    </format>
    <format dxfId="209">
      <pivotArea collapsedLevelsAreSubtotals="1" fieldPosition="0">
        <references count="3">
          <reference field="1" count="7">
            <x v="0"/>
            <x v="1"/>
            <x v="2"/>
            <x v="5"/>
            <x v="7"/>
            <x v="9"/>
            <x v="10"/>
          </reference>
          <reference field="2" count="1" selected="0">
            <x v="1"/>
          </reference>
          <reference field="23" count="1" selected="0">
            <x v="1"/>
          </reference>
        </references>
      </pivotArea>
    </format>
    <format dxfId="208">
      <pivotArea collapsedLevelsAreSubtotals="1" fieldPosition="0">
        <references count="3">
          <reference field="1" count="11">
            <x v="0"/>
            <x v="2"/>
            <x v="3"/>
            <x v="4"/>
            <x v="5"/>
            <x v="6"/>
            <x v="7"/>
            <x v="9"/>
            <x v="10"/>
            <x v="13"/>
            <x v="14"/>
          </reference>
          <reference field="2" count="1" selected="0">
            <x v="1"/>
          </reference>
          <reference field="23" count="1" selected="0">
            <x v="3"/>
          </reference>
        </references>
      </pivotArea>
    </format>
    <format dxfId="207">
      <pivotArea collapsedLevelsAreSubtotals="1" fieldPosition="0">
        <references count="3">
          <reference field="1" count="7">
            <x v="1"/>
            <x v="2"/>
            <x v="3"/>
            <x v="5"/>
            <x v="7"/>
            <x v="8"/>
            <x v="9"/>
          </reference>
          <reference field="2" count="1" selected="0">
            <x v="1"/>
          </reference>
          <reference field="23" count="1" selected="0">
            <x v="4"/>
          </reference>
        </references>
      </pivotArea>
    </format>
    <format dxfId="206">
      <pivotArea collapsedLevelsAreSubtotals="1" fieldPosition="0">
        <references count="3">
          <reference field="1" count="7">
            <x v="2"/>
            <x v="3"/>
            <x v="4"/>
            <x v="5"/>
            <x v="6"/>
            <x v="8"/>
            <x v="13"/>
          </reference>
          <reference field="2" count="1" selected="0">
            <x v="1"/>
          </reference>
          <reference field="23" count="1" selected="0">
            <x v="0"/>
          </reference>
        </references>
      </pivotArea>
    </format>
    <format dxfId="205">
      <pivotArea collapsedLevelsAreSubtotals="1" fieldPosition="0">
        <references count="2">
          <reference field="2" count="1" selected="0">
            <x v="1"/>
          </reference>
          <reference field="23" count="1">
            <x v="1"/>
          </reference>
        </references>
      </pivotArea>
    </format>
    <format dxfId="204">
      <pivotArea collapsedLevelsAreSubtotals="1" fieldPosition="0">
        <references count="3">
          <reference field="1" count="4">
            <x v="0"/>
            <x v="1"/>
            <x v="2"/>
            <x v="5"/>
          </reference>
          <reference field="2" count="1" selected="0">
            <x v="1"/>
          </reference>
          <reference field="23" count="1" selected="0">
            <x v="1"/>
          </reference>
        </references>
      </pivotArea>
    </format>
    <format dxfId="203">
      <pivotArea collapsedLevelsAreSubtotals="1" fieldPosition="0">
        <references count="3">
          <reference field="1" count="5">
            <x v="2"/>
            <x v="5"/>
            <x v="7"/>
            <x v="9"/>
            <x v="10"/>
          </reference>
          <reference field="2" count="1" selected="0">
            <x v="1"/>
          </reference>
          <reference field="23" count="1" selected="0">
            <x v="1"/>
          </reference>
        </references>
      </pivotArea>
    </format>
    <format dxfId="202">
      <pivotArea collapsedLevelsAreSubtotals="1" fieldPosition="0">
        <references count="3">
          <reference field="1" count="1">
            <x v="9"/>
          </reference>
          <reference field="2" count="1" selected="0">
            <x v="1"/>
          </reference>
          <reference field="23" count="1" selected="0">
            <x v="1"/>
          </reference>
        </references>
      </pivotArea>
    </format>
    <format dxfId="201">
      <pivotArea collapsedLevelsAreSubtotals="1" fieldPosition="0">
        <references count="2">
          <reference field="2" count="1" selected="0">
            <x v="1"/>
          </reference>
          <reference field="23" count="1">
            <x v="2"/>
          </reference>
        </references>
      </pivotArea>
    </format>
    <format dxfId="200">
      <pivotArea collapsedLevelsAreSubtotals="1" fieldPosition="0">
        <references count="3">
          <reference field="1" count="0"/>
          <reference field="2" count="1" selected="0">
            <x v="1"/>
          </reference>
          <reference field="23" count="1" selected="0">
            <x v="2"/>
          </reference>
        </references>
      </pivotArea>
    </format>
    <format dxfId="199">
      <pivotArea collapsedLevelsAreSubtotals="1" fieldPosition="0">
        <references count="2">
          <reference field="2" count="1" selected="0">
            <x v="1"/>
          </reference>
          <reference field="23" count="1">
            <x v="3"/>
          </reference>
        </references>
      </pivotArea>
    </format>
    <format dxfId="198">
      <pivotArea collapsedLevelsAreSubtotals="1" fieldPosition="0">
        <references count="3">
          <reference field="1" count="1">
            <x v="0"/>
          </reference>
          <reference field="2" count="1" selected="0">
            <x v="1"/>
          </reference>
          <reference field="23" count="1" selected="0">
            <x v="3"/>
          </reference>
        </references>
      </pivotArea>
    </format>
    <format dxfId="197">
      <pivotArea collapsedLevelsAreSubtotals="1" fieldPosition="0">
        <references count="3">
          <reference field="1" count="8">
            <x v="3"/>
            <x v="4"/>
            <x v="5"/>
            <x v="6"/>
            <x v="7"/>
            <x v="9"/>
            <x v="10"/>
            <x v="13"/>
          </reference>
          <reference field="2" count="1" selected="0">
            <x v="1"/>
          </reference>
          <reference field="23" count="1" selected="0">
            <x v="3"/>
          </reference>
        </references>
      </pivotArea>
    </format>
    <format dxfId="196">
      <pivotArea collapsedLevelsAreSubtotals="1" fieldPosition="0">
        <references count="3">
          <reference field="1" count="1">
            <x v="13"/>
          </reference>
          <reference field="2" count="1" selected="0">
            <x v="1"/>
          </reference>
          <reference field="23" count="1" selected="0">
            <x v="3"/>
          </reference>
        </references>
      </pivotArea>
    </format>
    <format dxfId="195">
      <pivotArea collapsedLevelsAreSubtotals="1" fieldPosition="0">
        <references count="2">
          <reference field="2" count="1" selected="0">
            <x v="1"/>
          </reference>
          <reference field="23" count="1">
            <x v="4"/>
          </reference>
        </references>
      </pivotArea>
    </format>
    <format dxfId="194">
      <pivotArea collapsedLevelsAreSubtotals="1" fieldPosition="0">
        <references count="3">
          <reference field="1" count="5">
            <x v="1"/>
            <x v="2"/>
            <x v="3"/>
            <x v="5"/>
            <x v="7"/>
          </reference>
          <reference field="2" count="1" selected="0">
            <x v="1"/>
          </reference>
          <reference field="23" count="1" selected="0">
            <x v="4"/>
          </reference>
        </references>
      </pivotArea>
    </format>
    <format dxfId="193">
      <pivotArea collapsedLevelsAreSubtotals="1" fieldPosition="0">
        <references count="3">
          <reference field="1" count="1">
            <x v="14"/>
          </reference>
          <reference field="2" count="1" selected="0">
            <x v="1"/>
          </reference>
          <reference field="23" count="1" selected="0">
            <x v="3"/>
          </reference>
        </references>
      </pivotArea>
    </format>
    <format dxfId="192">
      <pivotArea collapsedLevelsAreSubtotals="1" fieldPosition="0">
        <references count="3">
          <reference field="1" count="1">
            <x v="8"/>
          </reference>
          <reference field="2" count="1" selected="0">
            <x v="1"/>
          </reference>
          <reference field="23" count="1" selected="0">
            <x v="4"/>
          </reference>
        </references>
      </pivotArea>
    </format>
    <format dxfId="191">
      <pivotArea collapsedLevelsAreSubtotals="1" fieldPosition="0">
        <references count="3">
          <reference field="1" count="1">
            <x v="9"/>
          </reference>
          <reference field="2" count="1" selected="0">
            <x v="1"/>
          </reference>
          <reference field="23" count="1" selected="0">
            <x v="4"/>
          </reference>
        </references>
      </pivotArea>
    </format>
    <format dxfId="190">
      <pivotArea grandRow="1" outline="0" collapsedLevelsAreSubtotals="1" fieldPosition="0"/>
    </format>
    <format dxfId="189">
      <pivotArea collapsedLevelsAreSubtotals="1" fieldPosition="0">
        <references count="1">
          <reference field="2" count="1">
            <x v="0"/>
          </reference>
        </references>
      </pivotArea>
    </format>
    <format dxfId="188">
      <pivotArea collapsedLevelsAreSubtotals="1" fieldPosition="0">
        <references count="2">
          <reference field="2" count="1" selected="0">
            <x v="0"/>
          </reference>
          <reference field="23" count="1">
            <x v="0"/>
          </reference>
        </references>
      </pivotArea>
    </format>
    <format dxfId="187">
      <pivotArea outline="0" collapsedLevelsAreSubtotals="1" fieldPosition="0"/>
    </format>
    <format dxfId="186">
      <pivotArea dataOnly="0" labelOnly="1" outline="0" fieldPosition="0">
        <references count="1">
          <reference field="4294967294" count="3">
            <x v="0"/>
            <x v="1"/>
            <x v="2"/>
          </reference>
        </references>
      </pivotArea>
    </format>
    <format dxfId="185">
      <pivotArea outline="0" collapsedLevelsAreSubtotals="1" fieldPosition="0"/>
    </format>
    <format dxfId="184">
      <pivotArea dataOnly="0" labelOnly="1" outline="0" fieldPosition="0">
        <references count="1">
          <reference field="4294967294" count="3">
            <x v="0"/>
            <x v="1"/>
            <x v="2"/>
          </reference>
        </references>
      </pivotArea>
    </format>
    <format dxfId="183">
      <pivotArea collapsedLevelsAreSubtotals="1" fieldPosition="0">
        <references count="3">
          <reference field="1" count="1">
            <x v="0"/>
          </reference>
          <reference field="2" count="1" selected="0">
            <x v="0"/>
          </reference>
          <reference field="23" count="1" selected="0">
            <x v="0"/>
          </reference>
        </references>
      </pivotArea>
    </format>
    <format dxfId="182">
      <pivotArea collapsedLevelsAreSubtotals="1" fieldPosition="0">
        <references count="4">
          <reference field="4294967294" count="1" selected="0">
            <x v="0"/>
          </reference>
          <reference field="1" count="1">
            <x v="5"/>
          </reference>
          <reference field="2" count="1" selected="0">
            <x v="0"/>
          </reference>
          <reference field="23" count="1" selected="0">
            <x v="0"/>
          </reference>
        </references>
      </pivotArea>
    </format>
    <format dxfId="181">
      <pivotArea collapsedLevelsAreSubtotals="1" fieldPosition="0">
        <references count="4">
          <reference field="4294967294" count="2" selected="0">
            <x v="1"/>
            <x v="2"/>
          </reference>
          <reference field="1" count="1">
            <x v="5"/>
          </reference>
          <reference field="2" count="1" selected="0">
            <x v="0"/>
          </reference>
          <reference field="23" count="1" selected="0">
            <x v="0"/>
          </reference>
        </references>
      </pivotArea>
    </format>
    <format dxfId="180">
      <pivotArea collapsedLevelsAreSubtotals="1" fieldPosition="0">
        <references count="2">
          <reference field="2" count="1" selected="0">
            <x v="1"/>
          </reference>
          <reference field="23" count="1">
            <x v="0"/>
          </reference>
        </references>
      </pivotArea>
    </format>
    <format dxfId="179">
      <pivotArea collapsedLevelsAreSubtotals="1" fieldPosition="0">
        <references count="1">
          <reference field="2" count="1">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C8EFD84B-79D1-4E59-AE19-64E45C305DE5}" name="PivotTable1" cacheId="6"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location ref="B4:E116" firstHeaderRow="0" firstDataRow="1" firstDataCol="1"/>
  <pivotFields count="27">
    <pivotField showAll="0"/>
    <pivotField axis="axisRow" showAll="0">
      <items count="16">
        <item x="6"/>
        <item x="7"/>
        <item x="0"/>
        <item x="1"/>
        <item x="8"/>
        <item x="2"/>
        <item x="3"/>
        <item x="9"/>
        <item x="4"/>
        <item x="10"/>
        <item x="11"/>
        <item x="12"/>
        <item x="13"/>
        <item x="5"/>
        <item x="14"/>
        <item t="default"/>
      </items>
    </pivotField>
    <pivotField axis="axisRow" showAll="0">
      <items count="3">
        <item x="0"/>
        <item x="1"/>
        <item t="default"/>
      </items>
    </pivotField>
    <pivotField showAll="0"/>
    <pivotField showAll="0"/>
    <pivotField dataField="1" showAll="0"/>
    <pivotField showAll="0"/>
    <pivotField showAll="0"/>
    <pivotField showAll="0"/>
    <pivotField showAll="0"/>
    <pivotField showAll="0"/>
    <pivotField showAll="0"/>
    <pivotField showAll="0"/>
    <pivotField showAll="0"/>
    <pivotField showAll="0"/>
    <pivotField dataField="1" numFmtId="174" showAll="0"/>
    <pivotField dataField="1" numFmtId="174" showAll="0"/>
    <pivotField showAll="0"/>
    <pivotField showAll="0"/>
    <pivotField showAll="0"/>
    <pivotField showAll="0"/>
    <pivotField showAll="0"/>
    <pivotField showAll="0"/>
    <pivotField axis="axisRow" showAll="0">
      <items count="6">
        <item x="0"/>
        <item x="4"/>
        <item x="1"/>
        <item x="2"/>
        <item x="3"/>
        <item t="default"/>
      </items>
    </pivotField>
    <pivotField showAll="0"/>
    <pivotField showAll="0"/>
    <pivotField showAll="0"/>
  </pivotFields>
  <rowFields count="3">
    <field x="2"/>
    <field x="23"/>
    <field x="1"/>
  </rowFields>
  <rowItems count="112">
    <i>
      <x/>
    </i>
    <i r="1">
      <x/>
    </i>
    <i r="2">
      <x/>
    </i>
    <i r="2">
      <x v="1"/>
    </i>
    <i r="2">
      <x v="2"/>
    </i>
    <i r="2">
      <x v="3"/>
    </i>
    <i r="2">
      <x v="4"/>
    </i>
    <i r="2">
      <x v="5"/>
    </i>
    <i r="2">
      <x v="6"/>
    </i>
    <i r="2">
      <x v="8"/>
    </i>
    <i r="2">
      <x v="13"/>
    </i>
    <i r="1">
      <x v="1"/>
    </i>
    <i r="2">
      <x/>
    </i>
    <i r="2">
      <x v="1"/>
    </i>
    <i r="2">
      <x v="2"/>
    </i>
    <i r="2">
      <x v="5"/>
    </i>
    <i r="2">
      <x v="6"/>
    </i>
    <i r="2">
      <x v="7"/>
    </i>
    <i r="2">
      <x v="9"/>
    </i>
    <i r="2">
      <x v="10"/>
    </i>
    <i r="1">
      <x v="2"/>
    </i>
    <i r="2">
      <x/>
    </i>
    <i r="2">
      <x v="1"/>
    </i>
    <i r="2">
      <x v="2"/>
    </i>
    <i r="2">
      <x v="3"/>
    </i>
    <i r="2">
      <x v="4"/>
    </i>
    <i r="2">
      <x v="5"/>
    </i>
    <i r="2">
      <x v="6"/>
    </i>
    <i r="2">
      <x v="7"/>
    </i>
    <i r="2">
      <x v="8"/>
    </i>
    <i r="2">
      <x v="9"/>
    </i>
    <i r="2">
      <x v="10"/>
    </i>
    <i r="2">
      <x v="11"/>
    </i>
    <i r="2">
      <x v="12"/>
    </i>
    <i r="2">
      <x v="13"/>
    </i>
    <i r="2">
      <x v="14"/>
    </i>
    <i r="1">
      <x v="3"/>
    </i>
    <i r="2">
      <x/>
    </i>
    <i r="2">
      <x v="2"/>
    </i>
    <i r="2">
      <x v="3"/>
    </i>
    <i r="2">
      <x v="4"/>
    </i>
    <i r="2">
      <x v="5"/>
    </i>
    <i r="2">
      <x v="6"/>
    </i>
    <i r="2">
      <x v="7"/>
    </i>
    <i r="2">
      <x v="9"/>
    </i>
    <i r="2">
      <x v="10"/>
    </i>
    <i r="2">
      <x v="13"/>
    </i>
    <i r="2">
      <x v="14"/>
    </i>
    <i r="1">
      <x v="4"/>
    </i>
    <i r="2">
      <x v="1"/>
    </i>
    <i r="2">
      <x v="2"/>
    </i>
    <i r="2">
      <x v="3"/>
    </i>
    <i r="2">
      <x v="5"/>
    </i>
    <i r="2">
      <x v="7"/>
    </i>
    <i r="2">
      <x v="8"/>
    </i>
    <i r="2">
      <x v="9"/>
    </i>
    <i>
      <x v="1"/>
    </i>
    <i r="1">
      <x/>
    </i>
    <i r="2">
      <x/>
    </i>
    <i r="2">
      <x v="1"/>
    </i>
    <i r="2">
      <x v="2"/>
    </i>
    <i r="2">
      <x v="3"/>
    </i>
    <i r="2">
      <x v="4"/>
    </i>
    <i r="2">
      <x v="5"/>
    </i>
    <i r="2">
      <x v="6"/>
    </i>
    <i r="2">
      <x v="8"/>
    </i>
    <i r="2">
      <x v="13"/>
    </i>
    <i r="1">
      <x v="1"/>
    </i>
    <i r="2">
      <x/>
    </i>
    <i r="2">
      <x v="1"/>
    </i>
    <i r="2">
      <x v="2"/>
    </i>
    <i r="2">
      <x v="5"/>
    </i>
    <i r="2">
      <x v="7"/>
    </i>
    <i r="2">
      <x v="9"/>
    </i>
    <i r="2">
      <x v="10"/>
    </i>
    <i r="1">
      <x v="2"/>
    </i>
    <i r="2">
      <x/>
    </i>
    <i r="2">
      <x v="1"/>
    </i>
    <i r="2">
      <x v="2"/>
    </i>
    <i r="2">
      <x v="3"/>
    </i>
    <i r="2">
      <x v="4"/>
    </i>
    <i r="2">
      <x v="5"/>
    </i>
    <i r="2">
      <x v="6"/>
    </i>
    <i r="2">
      <x v="7"/>
    </i>
    <i r="2">
      <x v="8"/>
    </i>
    <i r="2">
      <x v="9"/>
    </i>
    <i r="2">
      <x v="10"/>
    </i>
    <i r="2">
      <x v="11"/>
    </i>
    <i r="2">
      <x v="12"/>
    </i>
    <i r="2">
      <x v="13"/>
    </i>
    <i r="2">
      <x v="14"/>
    </i>
    <i r="1">
      <x v="3"/>
    </i>
    <i r="2">
      <x/>
    </i>
    <i r="2">
      <x v="2"/>
    </i>
    <i r="2">
      <x v="3"/>
    </i>
    <i r="2">
      <x v="4"/>
    </i>
    <i r="2">
      <x v="5"/>
    </i>
    <i r="2">
      <x v="6"/>
    </i>
    <i r="2">
      <x v="7"/>
    </i>
    <i r="2">
      <x v="9"/>
    </i>
    <i r="2">
      <x v="10"/>
    </i>
    <i r="2">
      <x v="13"/>
    </i>
    <i r="2">
      <x v="14"/>
    </i>
    <i r="1">
      <x v="4"/>
    </i>
    <i r="2">
      <x v="1"/>
    </i>
    <i r="2">
      <x v="2"/>
    </i>
    <i r="2">
      <x v="3"/>
    </i>
    <i r="2">
      <x v="5"/>
    </i>
    <i r="2">
      <x v="7"/>
    </i>
    <i r="2">
      <x v="8"/>
    </i>
    <i r="2">
      <x v="9"/>
    </i>
    <i t="grand">
      <x/>
    </i>
  </rowItems>
  <colFields count="1">
    <field x="-2"/>
  </colFields>
  <colItems count="3">
    <i>
      <x/>
    </i>
    <i i="1">
      <x v="1"/>
    </i>
    <i i="2">
      <x v="2"/>
    </i>
  </colItems>
  <dataFields count="3">
    <dataField name="2022" fld="5" baseField="0" baseItem="0"/>
    <dataField name="2032" fld="15" baseField="0" baseItem="0" numFmtId="174"/>
    <dataField name="2038" fld="16" baseField="0" baseItem="0" numFmtId="174"/>
  </dataFields>
  <formats count="49">
    <format dxfId="178">
      <pivotArea collapsedLevelsAreSubtotals="1" fieldPosition="0">
        <references count="1">
          <reference field="2" count="1">
            <x v="0"/>
          </reference>
        </references>
      </pivotArea>
    </format>
    <format dxfId="177">
      <pivotArea collapsedLevelsAreSubtotals="1" fieldPosition="0">
        <references count="2">
          <reference field="2" count="1" selected="0">
            <x v="0"/>
          </reference>
          <reference field="23" count="1">
            <x v="0"/>
          </reference>
        </references>
      </pivotArea>
    </format>
    <format dxfId="176">
      <pivotArea collapsedLevelsAreSubtotals="1" fieldPosition="0">
        <references count="3">
          <reference field="1" count="7">
            <x v="2"/>
            <x v="3"/>
            <x v="4"/>
            <x v="5"/>
            <x v="6"/>
            <x v="8"/>
            <x v="13"/>
          </reference>
          <reference field="2" count="1" selected="0">
            <x v="0"/>
          </reference>
          <reference field="23" count="1" selected="0">
            <x v="0"/>
          </reference>
        </references>
      </pivotArea>
    </format>
    <format dxfId="175">
      <pivotArea collapsedLevelsAreSubtotals="1" fieldPosition="0">
        <references count="2">
          <reference field="2" count="1" selected="0">
            <x v="0"/>
          </reference>
          <reference field="23" count="1">
            <x v="1"/>
          </reference>
        </references>
      </pivotArea>
    </format>
    <format dxfId="174">
      <pivotArea collapsedLevelsAreSubtotals="1" fieldPosition="0">
        <references count="3">
          <reference field="1" count="4">
            <x v="0"/>
            <x v="1"/>
            <x v="2"/>
            <x v="5"/>
          </reference>
          <reference field="2" count="1" selected="0">
            <x v="0"/>
          </reference>
          <reference field="23" count="1" selected="0">
            <x v="1"/>
          </reference>
        </references>
      </pivotArea>
    </format>
    <format dxfId="173">
      <pivotArea collapsedLevelsAreSubtotals="1" fieldPosition="0">
        <references count="3">
          <reference field="1" count="2">
            <x v="0"/>
            <x v="1"/>
          </reference>
          <reference field="2" count="1" selected="0">
            <x v="0"/>
          </reference>
          <reference field="23" count="1" selected="0">
            <x v="0"/>
          </reference>
        </references>
      </pivotArea>
    </format>
    <format dxfId="172">
      <pivotArea collapsedLevelsAreSubtotals="1" fieldPosition="0">
        <references count="3">
          <reference field="1" count="1">
            <x v="1"/>
          </reference>
          <reference field="2" count="1" selected="0">
            <x v="0"/>
          </reference>
          <reference field="23" count="1" selected="0">
            <x v="0"/>
          </reference>
        </references>
      </pivotArea>
    </format>
    <format dxfId="171">
      <pivotArea collapsedLevelsAreSubtotals="1" fieldPosition="0">
        <references count="4">
          <reference field="4294967294" count="1" selected="0">
            <x v="0"/>
          </reference>
          <reference field="1" count="1">
            <x v="5"/>
          </reference>
          <reference field="2" count="1" selected="0">
            <x v="0"/>
          </reference>
          <reference field="23" count="1" selected="0">
            <x v="0"/>
          </reference>
        </references>
      </pivotArea>
    </format>
    <format dxfId="170">
      <pivotArea collapsedLevelsAreSubtotals="1" fieldPosition="0">
        <references count="4">
          <reference field="4294967294" count="2" selected="0">
            <x v="1"/>
            <x v="2"/>
          </reference>
          <reference field="1" count="1">
            <x v="6"/>
          </reference>
          <reference field="2" count="1" selected="0">
            <x v="0"/>
          </reference>
          <reference field="23" count="1" selected="0">
            <x v="1"/>
          </reference>
        </references>
      </pivotArea>
    </format>
    <format dxfId="169">
      <pivotArea collapsedLevelsAreSubtotals="1" fieldPosition="0">
        <references count="3">
          <reference field="1" count="3">
            <x v="7"/>
            <x v="9"/>
            <x v="10"/>
          </reference>
          <reference field="2" count="1" selected="0">
            <x v="0"/>
          </reference>
          <reference field="23" count="1" selected="0">
            <x v="1"/>
          </reference>
        </references>
      </pivotArea>
    </format>
    <format dxfId="168">
      <pivotArea collapsedLevelsAreSubtotals="1" fieldPosition="0">
        <references count="2">
          <reference field="2" count="1" selected="0">
            <x v="0"/>
          </reference>
          <reference field="23" count="1">
            <x v="2"/>
          </reference>
        </references>
      </pivotArea>
    </format>
    <format dxfId="167">
      <pivotArea collapsedLevelsAreSubtotals="1" fieldPosition="0">
        <references count="3">
          <reference field="1" count="0"/>
          <reference field="2" count="1" selected="0">
            <x v="0"/>
          </reference>
          <reference field="23" count="1" selected="0">
            <x v="2"/>
          </reference>
        </references>
      </pivotArea>
    </format>
    <format dxfId="166">
      <pivotArea collapsedLevelsAreSubtotals="1" fieldPosition="0">
        <references count="2">
          <reference field="2" count="1" selected="0">
            <x v="0"/>
          </reference>
          <reference field="23" count="1">
            <x v="3"/>
          </reference>
        </references>
      </pivotArea>
    </format>
    <format dxfId="165">
      <pivotArea collapsedLevelsAreSubtotals="1" fieldPosition="0">
        <references count="3">
          <reference field="1" count="11">
            <x v="0"/>
            <x v="2"/>
            <x v="3"/>
            <x v="4"/>
            <x v="5"/>
            <x v="6"/>
            <x v="7"/>
            <x v="9"/>
            <x v="10"/>
            <x v="13"/>
            <x v="14"/>
          </reference>
          <reference field="2" count="1" selected="0">
            <x v="0"/>
          </reference>
          <reference field="23" count="1" selected="0">
            <x v="3"/>
          </reference>
        </references>
      </pivotArea>
    </format>
    <format dxfId="164">
      <pivotArea collapsedLevelsAreSubtotals="1" fieldPosition="0">
        <references count="2">
          <reference field="2" count="1" selected="0">
            <x v="0"/>
          </reference>
          <reference field="23" count="1">
            <x v="4"/>
          </reference>
        </references>
      </pivotArea>
    </format>
    <format dxfId="163">
      <pivotArea collapsedLevelsAreSubtotals="1" fieldPosition="0">
        <references count="3">
          <reference field="1" count="5">
            <x v="1"/>
            <x v="2"/>
            <x v="3"/>
            <x v="5"/>
            <x v="7"/>
          </reference>
          <reference field="2" count="1" selected="0">
            <x v="0"/>
          </reference>
          <reference field="23" count="1" selected="0">
            <x v="4"/>
          </reference>
        </references>
      </pivotArea>
    </format>
    <format dxfId="162">
      <pivotArea collapsedLevelsAreSubtotals="1" fieldPosition="0">
        <references count="4">
          <reference field="4294967294" count="2" selected="0">
            <x v="1"/>
            <x v="2"/>
          </reference>
          <reference field="1" count="1">
            <x v="8"/>
          </reference>
          <reference field="2" count="1" selected="0">
            <x v="0"/>
          </reference>
          <reference field="23" count="1" selected="0">
            <x v="4"/>
          </reference>
        </references>
      </pivotArea>
    </format>
    <format dxfId="161">
      <pivotArea collapsedLevelsAreSubtotals="1" fieldPosition="0">
        <references count="4">
          <reference field="4294967294" count="1" selected="0">
            <x v="0"/>
          </reference>
          <reference field="1" count="1">
            <x v="9"/>
          </reference>
          <reference field="2" count="1" selected="0">
            <x v="0"/>
          </reference>
          <reference field="23" count="1" selected="0">
            <x v="4"/>
          </reference>
        </references>
      </pivotArea>
    </format>
    <format dxfId="160">
      <pivotArea collapsedLevelsAreSubtotals="1" fieldPosition="0">
        <references count="1">
          <reference field="2" count="1">
            <x v="1"/>
          </reference>
        </references>
      </pivotArea>
    </format>
    <format dxfId="159">
      <pivotArea collapsedLevelsAreSubtotals="1" fieldPosition="0">
        <references count="2">
          <reference field="2" count="1" selected="0">
            <x v="1"/>
          </reference>
          <reference field="23" count="1">
            <x v="0"/>
          </reference>
        </references>
      </pivotArea>
    </format>
    <format dxfId="158">
      <pivotArea collapsedLevelsAreSubtotals="1" fieldPosition="0">
        <references count="4">
          <reference field="4294967294" count="1" selected="0">
            <x v="0"/>
          </reference>
          <reference field="1" count="1">
            <x v="0"/>
          </reference>
          <reference field="2" count="1" selected="0">
            <x v="1"/>
          </reference>
          <reference field="23" count="1" selected="0">
            <x v="0"/>
          </reference>
        </references>
      </pivotArea>
    </format>
    <format dxfId="157">
      <pivotArea collapsedLevelsAreSubtotals="1" fieldPosition="0">
        <references count="3">
          <reference field="1" count="8">
            <x v="1"/>
            <x v="2"/>
            <x v="3"/>
            <x v="4"/>
            <x v="5"/>
            <x v="6"/>
            <x v="8"/>
            <x v="13"/>
          </reference>
          <reference field="2" count="1" selected="0">
            <x v="1"/>
          </reference>
          <reference field="23" count="1" selected="0">
            <x v="0"/>
          </reference>
        </references>
      </pivotArea>
    </format>
    <format dxfId="156">
      <pivotArea collapsedLevelsAreSubtotals="1" fieldPosition="0">
        <references count="3">
          <reference field="1" count="7">
            <x v="0"/>
            <x v="1"/>
            <x v="2"/>
            <x v="5"/>
            <x v="7"/>
            <x v="9"/>
            <x v="10"/>
          </reference>
          <reference field="2" count="1" selected="0">
            <x v="1"/>
          </reference>
          <reference field="23" count="1" selected="0">
            <x v="1"/>
          </reference>
        </references>
      </pivotArea>
    </format>
    <format dxfId="155">
      <pivotArea collapsedLevelsAreSubtotals="1" fieldPosition="0">
        <references count="3">
          <reference field="1" count="11">
            <x v="0"/>
            <x v="2"/>
            <x v="3"/>
            <x v="4"/>
            <x v="5"/>
            <x v="6"/>
            <x v="7"/>
            <x v="9"/>
            <x v="10"/>
            <x v="13"/>
            <x v="14"/>
          </reference>
          <reference field="2" count="1" selected="0">
            <x v="1"/>
          </reference>
          <reference field="23" count="1" selected="0">
            <x v="3"/>
          </reference>
        </references>
      </pivotArea>
    </format>
    <format dxfId="154">
      <pivotArea collapsedLevelsAreSubtotals="1" fieldPosition="0">
        <references count="3">
          <reference field="1" count="7">
            <x v="2"/>
            <x v="3"/>
            <x v="4"/>
            <x v="5"/>
            <x v="6"/>
            <x v="8"/>
            <x v="13"/>
          </reference>
          <reference field="2" count="1" selected="0">
            <x v="1"/>
          </reference>
          <reference field="23" count="1" selected="0">
            <x v="0"/>
          </reference>
        </references>
      </pivotArea>
    </format>
    <format dxfId="153">
      <pivotArea collapsedLevelsAreSubtotals="1" fieldPosition="0">
        <references count="2">
          <reference field="2" count="1" selected="0">
            <x v="1"/>
          </reference>
          <reference field="23" count="1">
            <x v="1"/>
          </reference>
        </references>
      </pivotArea>
    </format>
    <format dxfId="152">
      <pivotArea collapsedLevelsAreSubtotals="1" fieldPosition="0">
        <references count="3">
          <reference field="1" count="3">
            <x v="0"/>
            <x v="1"/>
            <x v="2"/>
          </reference>
          <reference field="2" count="1" selected="0">
            <x v="1"/>
          </reference>
          <reference field="23" count="1" selected="0">
            <x v="1"/>
          </reference>
        </references>
      </pivotArea>
    </format>
    <format dxfId="151">
      <pivotArea collapsedLevelsAreSubtotals="1" fieldPosition="0">
        <references count="3">
          <reference field="1" count="1">
            <x v="2"/>
          </reference>
          <reference field="2" count="1" selected="0">
            <x v="1"/>
          </reference>
          <reference field="23" count="1" selected="0">
            <x v="1"/>
          </reference>
        </references>
      </pivotArea>
    </format>
    <format dxfId="150">
      <pivotArea collapsedLevelsAreSubtotals="1" fieldPosition="0">
        <references count="3">
          <reference field="1" count="4">
            <x v="5"/>
            <x v="7"/>
            <x v="9"/>
            <x v="10"/>
          </reference>
          <reference field="2" count="1" selected="0">
            <x v="1"/>
          </reference>
          <reference field="23" count="1" selected="0">
            <x v="1"/>
          </reference>
        </references>
      </pivotArea>
    </format>
    <format dxfId="149">
      <pivotArea collapsedLevelsAreSubtotals="1" fieldPosition="0">
        <references count="3">
          <reference field="1" count="1">
            <x v="9"/>
          </reference>
          <reference field="2" count="1" selected="0">
            <x v="1"/>
          </reference>
          <reference field="23" count="1" selected="0">
            <x v="1"/>
          </reference>
        </references>
      </pivotArea>
    </format>
    <format dxfId="148">
      <pivotArea collapsedLevelsAreSubtotals="1" fieldPosition="0">
        <references count="2">
          <reference field="2" count="1" selected="0">
            <x v="1"/>
          </reference>
          <reference field="23" count="1">
            <x v="2"/>
          </reference>
        </references>
      </pivotArea>
    </format>
    <format dxfId="147">
      <pivotArea collapsedLevelsAreSubtotals="1" fieldPosition="0">
        <references count="3">
          <reference field="1" count="0"/>
          <reference field="2" count="1" selected="0">
            <x v="1"/>
          </reference>
          <reference field="23" count="1" selected="0">
            <x v="2"/>
          </reference>
        </references>
      </pivotArea>
    </format>
    <format dxfId="146">
      <pivotArea collapsedLevelsAreSubtotals="1" fieldPosition="0">
        <references count="2">
          <reference field="2" count="1" selected="0">
            <x v="1"/>
          </reference>
          <reference field="23" count="1">
            <x v="3"/>
          </reference>
        </references>
      </pivotArea>
    </format>
    <format dxfId="145">
      <pivotArea collapsedLevelsAreSubtotals="1" fieldPosition="0">
        <references count="3">
          <reference field="1" count="1">
            <x v="0"/>
          </reference>
          <reference field="2" count="1" selected="0">
            <x v="1"/>
          </reference>
          <reference field="23" count="1" selected="0">
            <x v="3"/>
          </reference>
        </references>
      </pivotArea>
    </format>
    <format dxfId="144">
      <pivotArea collapsedLevelsAreSubtotals="1" fieldPosition="0">
        <references count="3">
          <reference field="1" count="9">
            <x v="3"/>
            <x v="4"/>
            <x v="5"/>
            <x v="6"/>
            <x v="7"/>
            <x v="9"/>
            <x v="10"/>
            <x v="13"/>
            <x v="14"/>
          </reference>
          <reference field="2" count="1" selected="0">
            <x v="1"/>
          </reference>
          <reference field="23" count="1" selected="0">
            <x v="3"/>
          </reference>
        </references>
      </pivotArea>
    </format>
    <format dxfId="143">
      <pivotArea collapsedLevelsAreSubtotals="1" fieldPosition="0">
        <references count="3">
          <reference field="1" count="3">
            <x v="3"/>
            <x v="4"/>
            <x v="5"/>
          </reference>
          <reference field="2" count="1" selected="0">
            <x v="1"/>
          </reference>
          <reference field="23" count="1" selected="0">
            <x v="3"/>
          </reference>
        </references>
      </pivotArea>
    </format>
    <format dxfId="142">
      <pivotArea collapsedLevelsAreSubtotals="1" fieldPosition="0">
        <references count="3">
          <reference field="1" count="4">
            <x v="7"/>
            <x v="9"/>
            <x v="10"/>
            <x v="13"/>
          </reference>
          <reference field="2" count="1" selected="0">
            <x v="1"/>
          </reference>
          <reference field="23" count="1" selected="0">
            <x v="3"/>
          </reference>
        </references>
      </pivotArea>
    </format>
    <format dxfId="141">
      <pivotArea collapsedLevelsAreSubtotals="1" fieldPosition="0">
        <references count="3">
          <reference field="1" count="1">
            <x v="13"/>
          </reference>
          <reference field="2" count="1" selected="0">
            <x v="1"/>
          </reference>
          <reference field="23" count="1" selected="0">
            <x v="3"/>
          </reference>
        </references>
      </pivotArea>
    </format>
    <format dxfId="140">
      <pivotArea collapsedLevelsAreSubtotals="1" fieldPosition="0">
        <references count="2">
          <reference field="2" count="1" selected="0">
            <x v="1"/>
          </reference>
          <reference field="23" count="1">
            <x v="4"/>
          </reference>
        </references>
      </pivotArea>
    </format>
    <format dxfId="139">
      <pivotArea collapsedLevelsAreSubtotals="1" fieldPosition="0">
        <references count="3">
          <reference field="1" count="5">
            <x v="1"/>
            <x v="2"/>
            <x v="3"/>
            <x v="5"/>
            <x v="7"/>
          </reference>
          <reference field="2" count="1" selected="0">
            <x v="1"/>
          </reference>
          <reference field="23" count="1" selected="0">
            <x v="4"/>
          </reference>
        </references>
      </pivotArea>
    </format>
    <format dxfId="138">
      <pivotArea collapsedLevelsAreSubtotals="1" fieldPosition="0">
        <references count="4">
          <reference field="4294967294" count="2" selected="0">
            <x v="1"/>
            <x v="2"/>
          </reference>
          <reference field="1" count="1">
            <x v="8"/>
          </reference>
          <reference field="2" count="1" selected="0">
            <x v="1"/>
          </reference>
          <reference field="23" count="1" selected="0">
            <x v="4"/>
          </reference>
        </references>
      </pivotArea>
    </format>
    <format dxfId="137">
      <pivotArea collapsedLevelsAreSubtotals="1" fieldPosition="0">
        <references count="3">
          <reference field="1" count="1">
            <x v="9"/>
          </reference>
          <reference field="2" count="1" selected="0">
            <x v="1"/>
          </reference>
          <reference field="23" count="1" selected="0">
            <x v="4"/>
          </reference>
        </references>
      </pivotArea>
    </format>
    <format dxfId="136">
      <pivotArea grandRow="1" outline="0" collapsedLevelsAreSubtotals="1" fieldPosition="0"/>
    </format>
    <format dxfId="135">
      <pivotArea collapsedLevelsAreSubtotals="1" fieldPosition="0">
        <references count="1">
          <reference field="2" count="1">
            <x v="0"/>
          </reference>
        </references>
      </pivotArea>
    </format>
    <format dxfId="134">
      <pivotArea collapsedLevelsAreSubtotals="1" fieldPosition="0">
        <references count="2">
          <reference field="2" count="1" selected="0">
            <x v="0"/>
          </reference>
          <reference field="23" count="1">
            <x v="0"/>
          </reference>
        </references>
      </pivotArea>
    </format>
    <format dxfId="133">
      <pivotArea outline="0" collapsedLevelsAreSubtotals="1" fieldPosition="0"/>
    </format>
    <format dxfId="132">
      <pivotArea dataOnly="0" labelOnly="1" outline="0" fieldPosition="0">
        <references count="1">
          <reference field="4294967294" count="3">
            <x v="0"/>
            <x v="1"/>
            <x v="2"/>
          </reference>
        </references>
      </pivotArea>
    </format>
    <format dxfId="131">
      <pivotArea outline="0" collapsedLevelsAreSubtotals="1" fieldPosition="0"/>
    </format>
    <format dxfId="130">
      <pivotArea dataOnly="0" labelOnly="1" outline="0" fieldPosition="0">
        <references count="1">
          <reference field="4294967294" count="3">
            <x v="0"/>
            <x v="1"/>
            <x v="2"/>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Annual_Rail_Temp_Alloc_Episodic_212817728_01aug2025_v0" connectionId="1" xr16:uid="{34A3F1EE-328B-4BA9-93ED-882EC8A7DBB9}" autoFormatId="16" applyNumberFormats="0" applyBorderFormats="0" applyFontFormats="0" applyPatternFormats="0" applyAlignmentFormats="0" applyWidthHeightFormats="0"/>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OS_Rail_Temp_Alloc_Episodic_212546932_01aug2025_v0" connectionId="3" xr16:uid="{F473E9FA-46C0-40B7-A409-BD2C5CD4AA37}" autoFormatId="16" applyNumberFormats="0" applyBorderFormats="0" applyFontFormats="0" applyPatternFormats="0" applyAlignmentFormats="0" applyWidthHeightFormats="0"/>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OS_Rail_Temp_Alloc_Episodic_212546932_01aug2025_v0" connectionId="4" xr16:uid="{EE8EB0DB-9AC7-44B7-875B-F04D9E29A58E}" autoFormatId="16" applyNumberFormats="0" applyBorderFormats="0" applyFontFormats="0" applyPatternFormats="0" applyAlignmentFormats="0" applyWidthHeightFormats="0"/>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Annual_Rail_Temp_Alloc_Episodic_212817728_01aug2025_v0" connectionId="2" xr16:uid="{45AD9515-4917-4F59-92EE-3B7DA2A47D82}" autoFormatId="16" applyNumberFormats="0" applyBorderFormats="0" applyFontFormats="0" applyPatternFormats="0" applyAlignmentFormats="0" applyWidthHeightFormats="0"/>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8EE4E16-A6E4-43C4-B37D-C502DB895FE2}" name="NP_Data" displayName="NP_Data" ref="A1:AA2230" totalsRowShown="0" headerRowDxfId="129">
  <tableColumns count="27">
    <tableColumn id="1" xr3:uid="{41FC0C0C-B104-4F61-9165-FC631DE02AF8}" name="State" dataDxfId="128"/>
    <tableColumn id="2" xr3:uid="{33E568AE-9BB3-479E-909D-3F90377F7027}" name="FIPS" dataDxfId="127"/>
    <tableColumn id="3" xr3:uid="{2BEAF9F9-ADFD-4B53-8A50-54D493080C40}" name="Pollutant" dataDxfId="126"/>
    <tableColumn id="4" xr3:uid="{93AA2C7B-21B0-4D4B-BC88-B0A338C338BD}" name="2022 Annual Emiss Data Tool v1 Emissions (Tons)" dataDxfId="125"/>
    <tableColumn id="5" xr3:uid="{1369FC29-A7C3-4493-B594-2A0A21FECD7E}" name="2022 Annual MARAMA-VA Emissions (Tons)" dataDxfId="124"/>
    <tableColumn id="6" xr3:uid="{D21FD475-AD50-4316-B165-974AB9CAD970}" name="2022 MARAMA-VA OSD Emissions (tpd)" dataDxfId="123">
      <calculatedColumnFormula>D2/365</calculatedColumnFormula>
    </tableColumn>
    <tableColumn id="7" xr3:uid="{CFA53114-E1EC-4D35-BF69-F141EFFCCCFE}" name="2022 OSD/Annual Ratio" dataDxfId="122"/>
    <tableColumn id="8" xr3:uid="{79D612E0-BD0D-4C90-9908-041879C5E69A}" name="2032 Annual Emissions (Tons)" dataDxfId="121"/>
    <tableColumn id="9" xr3:uid="{C9EF2F09-7F4E-484F-80AB-BB08B568456F}" name="2032 OSD Emissions (tpd)" dataDxfId="120">
      <calculatedColumnFormula>H2/365</calculatedColumnFormula>
    </tableColumn>
    <tableColumn id="10" xr3:uid="{777A4860-AF14-4FE9-9638-1130A793A02F}" name="2038 Annual Emissions (Tons)" dataDxfId="119">
      <calculatedColumnFormula>H2</calculatedColumnFormula>
    </tableColumn>
    <tableColumn id="11" xr3:uid="{96A1DF9A-CA57-49A1-91C9-5B48CBEC9840}" name="2038 OSD Emissions (tpd)" dataDxfId="118">
      <calculatedColumnFormula>J2/365</calculatedColumnFormula>
    </tableColumn>
    <tableColumn id="12" xr3:uid="{EDC7AE27-1F50-4914-A3DE-FD87EA5D0BF3}" name="Coop Growth Surrogate" dataDxfId="117"/>
    <tableColumn id="13" xr3:uid="{C352118A-7E03-41FF-A2C6-E0E7F26569EA}" name="Coop 2032 Growth Factor" dataDxfId="116">
      <calculatedColumnFormula array="1">_xlfn.SWITCH(L2,
"Employment", INDEX('Coop GFs_CFs'!C:D, MATCH(B2,'Coop GFs_CFs'!B:B,0),1),
"Population", INDEX('Coop GFs_CFs'!E:F, MATCH(B2,'Coop GFs_CFs'!B:B,0),1),
"Household", INDEX('Coop GFs_CFs'!G:H, MATCH(B2,'Coop GFs_CFs'!B:B,0),1),
"VMT", INDEX('Coop GFs_CFs'!I:J, MATCH(B2,'Coop GFs_CFs'!B:B,0),1),
"Lane Mile", INDEX('Coop GFs_CFs'!K:L, MATCH(B2,'Coop GFs_CFs'!B:B,0),1),
"Gas Sales", INDEX('Coop GFs_CFs'!M:N, MATCH(B2,'Coop GFs_CFs'!B:B,0),1),
"No Growth", INDEX('Coop GFs_CFs'!O:P, MATCH(B2,'Coop GFs_CFs'!B:B,0),1)
)</calculatedColumnFormula>
    </tableColumn>
    <tableColumn id="14" xr3:uid="{BB3CC6C2-EBC2-42E8-B090-4A0F8AB5C755}" name="Coop 2038 Growth Factor" dataDxfId="115">
      <calculatedColumnFormula array="1">_xlfn.SWITCH(L2,
"Employment", INDEX('Coop GFs_CFs'!C:D, MATCH(B2,'Coop GFs_CFs'!B:B,0),2),
"Population", INDEX('Coop GFs_CFs'!E:F, MATCH(B2,'Coop GFs_CFs'!B:B,0),2),
"Household", INDEX('Coop GFs_CFs'!G:H, MATCH(B2,'Coop GFs_CFs'!B:B,0),2),
"VMT", INDEX('Coop GFs_CFs'!I:J, MATCH(B2,'Coop GFs_CFs'!B:B,0),2),
"Lane Mile", INDEX('Coop GFs_CFs'!K:L, MATCH(B2,'Coop GFs_CFs'!B:B,0),2),
"Gas Sales", INDEX('Coop GFs_CFs'!M:N, MATCH(B2,'Coop GFs_CFs'!B:B,0),2),
"No Growth", INDEX('Coop GFs_CFs'!O:P, MATCH(B2,'Coop GFs_CFs'!B:B,0),2)
)</calculatedColumnFormula>
    </tableColumn>
    <tableColumn id="15" xr3:uid="{77C9B1F6-0350-4A96-B8D6-8551F8C67BB5}" name="2032/38 Control Factor" dataDxfId="114"/>
    <tableColumn id="16" xr3:uid="{E55D2645-555B-443F-9EFE-F0D315DB5107}" name="2032 Coop OSD Emissions (tpd)" dataDxfId="113">
      <calculatedColumnFormula>I2</calculatedColumnFormula>
    </tableColumn>
    <tableColumn id="17" xr3:uid="{B4254A5B-DA6E-4A07-97E3-8E328AEC2C75}" name="2038 Coop OSD Emissions (tpd)" dataDxfId="112">
      <calculatedColumnFormula>K2</calculatedColumnFormula>
    </tableColumn>
    <tableColumn id="18" xr3:uid="{9752A82D-C0E8-4A20-B0B1-22A286EDF665}" name="SCC Code" dataDxfId="111"/>
    <tableColumn id="19" xr3:uid="{E86879B1-B946-47D1-94D8-C78A4EFC77CC}" name="Sector" dataDxfId="110"/>
    <tableColumn id="20" xr3:uid="{A3CECAD7-B616-4BA4-A6BD-BF910A806C2F}" name="SCC Level 1" dataDxfId="109"/>
    <tableColumn id="21" xr3:uid="{343638BB-7138-49E3-9862-4312EAB176D4}" name="SCC Level  2" dataDxfId="108"/>
    <tableColumn id="22" xr3:uid="{314FD37A-3B31-4E9F-A640-0D20143B538E}" name="SCC Level 3" dataDxfId="107"/>
    <tableColumn id="23" xr3:uid="{2C8D1075-FD60-4891-906B-2FA059CF34E6}" name="SCC Level 4" dataDxfId="106"/>
    <tableColumn id="24" xr3:uid="{0C19B9DF-EBA2-4FEC-9AEA-392629218ACF}" name="Source Description" dataDxfId="105"/>
    <tableColumn id="25" xr3:uid="{56C65E81-FFB2-45EA-8C20-29E131FA92F1}" name="SCC-Fips-Pollutant combos missing in EMP, but present in tab &quot;Ratios_MARAMA-VA&quot;" dataDxfId="104">
      <calculatedColumnFormula>CONCATENATE(R2,"-",B2,"-",C2)</calculatedColumnFormula>
    </tableColumn>
    <tableColumn id="26" xr3:uid="{5A0432AC-4C31-4D81-9B21-F4D693A26EA3}" name="Helper column for unique key" dataDxfId="103"/>
    <tableColumn id="27" xr3:uid="{8985903D-AEB8-4384-9D60-C6A8E5B0C520}" name="Column1"/>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3" Type="http://schemas.openxmlformats.org/officeDocument/2006/relationships/queryTable" Target="../queryTables/queryTable2.xml"/><Relationship Id="rId2" Type="http://schemas.openxmlformats.org/officeDocument/2006/relationships/queryTable" Target="../queryTables/queryTable1.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3" Type="http://schemas.openxmlformats.org/officeDocument/2006/relationships/queryTable" Target="../queryTables/queryTable4.xml"/><Relationship Id="rId2" Type="http://schemas.openxmlformats.org/officeDocument/2006/relationships/queryTable" Target="../queryTables/queryTable3.xml"/><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408888-294D-46DD-8881-D2E1D33D1329}">
  <dimension ref="B1:H116"/>
  <sheetViews>
    <sheetView workbookViewId="0">
      <selection activeCell="F16" sqref="F16"/>
    </sheetView>
  </sheetViews>
  <sheetFormatPr defaultRowHeight="14.4" x14ac:dyDescent="0.3"/>
  <cols>
    <col min="2" max="2" width="13" bestFit="1" customWidth="1"/>
    <col min="3" max="5" width="7.5546875" style="178" bestFit="1" customWidth="1"/>
    <col min="6" max="6" width="29.109375" bestFit="1" customWidth="1"/>
    <col min="7" max="7" width="23.33203125" bestFit="1" customWidth="1"/>
    <col min="8" max="8" width="15.5546875" bestFit="1" customWidth="1"/>
    <col min="9" max="9" width="8.88671875" customWidth="1"/>
  </cols>
  <sheetData>
    <row r="1" spans="2:8" ht="15.6" x14ac:dyDescent="0.3">
      <c r="B1" s="209" t="s">
        <v>3785</v>
      </c>
      <c r="C1" s="209"/>
      <c r="D1" s="209"/>
      <c r="E1" s="209"/>
    </row>
    <row r="2" spans="2:8" x14ac:dyDescent="0.3">
      <c r="B2" s="210" t="s">
        <v>3784</v>
      </c>
      <c r="C2" s="210"/>
      <c r="D2" s="210"/>
      <c r="E2" s="210"/>
      <c r="G2" s="118"/>
      <c r="H2" s="118"/>
    </row>
    <row r="3" spans="2:8" x14ac:dyDescent="0.3">
      <c r="D3" s="179"/>
    </row>
    <row r="4" spans="2:8" x14ac:dyDescent="0.3">
      <c r="B4" s="176" t="s">
        <v>3782</v>
      </c>
      <c r="C4" s="178" t="s">
        <v>3786</v>
      </c>
      <c r="D4" s="178" t="s">
        <v>3787</v>
      </c>
      <c r="E4" s="178" t="s">
        <v>3788</v>
      </c>
    </row>
    <row r="5" spans="2:8" x14ac:dyDescent="0.3">
      <c r="B5" s="177" t="s">
        <v>10</v>
      </c>
      <c r="C5" s="180">
        <v>27.219120157567261</v>
      </c>
      <c r="D5" s="180">
        <v>26.392752255132407</v>
      </c>
      <c r="E5" s="180">
        <v>26.222930112425665</v>
      </c>
      <c r="G5" s="118"/>
    </row>
    <row r="6" spans="2:8" x14ac:dyDescent="0.3">
      <c r="B6" s="116" t="s">
        <v>931</v>
      </c>
      <c r="C6" s="180">
        <v>0.12860678044908139</v>
      </c>
      <c r="D6" s="180">
        <v>0.13509916942834693</v>
      </c>
      <c r="E6" s="180">
        <v>0.13791449817415985</v>
      </c>
    </row>
    <row r="7" spans="2:8" x14ac:dyDescent="0.3">
      <c r="B7" s="117">
        <v>11001</v>
      </c>
      <c r="C7" s="181">
        <v>4.9549415345174198E-5</v>
      </c>
      <c r="D7" s="181">
        <v>4.956103239496347E-5</v>
      </c>
      <c r="E7" s="181">
        <v>4.956103239496347E-5</v>
      </c>
    </row>
    <row r="8" spans="2:8" x14ac:dyDescent="0.3">
      <c r="B8" s="117">
        <v>24009</v>
      </c>
      <c r="C8" s="182">
        <v>2.9828574556700328E-4</v>
      </c>
      <c r="D8" s="182">
        <v>2.9835567980000084E-4</v>
      </c>
      <c r="E8" s="182">
        <v>2.9835567980000084E-4</v>
      </c>
      <c r="G8" s="118"/>
    </row>
    <row r="9" spans="2:8" x14ac:dyDescent="0.3">
      <c r="B9" s="117">
        <v>24017</v>
      </c>
      <c r="C9" s="180">
        <v>1.0781853680568844E-2</v>
      </c>
      <c r="D9" s="180">
        <v>1.0784381366441154E-2</v>
      </c>
      <c r="E9" s="180">
        <v>1.0784381366441154E-2</v>
      </c>
    </row>
    <row r="10" spans="2:8" x14ac:dyDescent="0.3">
      <c r="B10" s="117">
        <v>24021</v>
      </c>
      <c r="C10" s="180">
        <v>2.0955100360936878E-2</v>
      </c>
      <c r="D10" s="180">
        <v>2.2789575790026721E-2</v>
      </c>
      <c r="E10" s="180">
        <v>2.2789575790026721E-2</v>
      </c>
    </row>
    <row r="11" spans="2:8" x14ac:dyDescent="0.3">
      <c r="B11" s="117">
        <v>24031</v>
      </c>
      <c r="C11" s="180">
        <v>6.4179194902875547E-3</v>
      </c>
      <c r="D11" s="180">
        <v>6.6792819263274666E-3</v>
      </c>
      <c r="E11" s="180">
        <v>6.6792819263274666E-3</v>
      </c>
    </row>
    <row r="12" spans="2:8" x14ac:dyDescent="0.3">
      <c r="B12" s="117">
        <v>24033</v>
      </c>
      <c r="C12" s="183">
        <v>4.4412703627804999E-3</v>
      </c>
      <c r="D12" s="183">
        <v>4.6464665013954522E-3</v>
      </c>
      <c r="E12" s="183">
        <v>4.6541952048907631E-3</v>
      </c>
    </row>
    <row r="13" spans="2:8" x14ac:dyDescent="0.3">
      <c r="B13" s="117">
        <v>51013</v>
      </c>
      <c r="C13" s="180">
        <v>0</v>
      </c>
      <c r="D13" s="180">
        <v>0</v>
      </c>
      <c r="E13" s="180">
        <v>0</v>
      </c>
    </row>
    <row r="14" spans="2:8" x14ac:dyDescent="0.3">
      <c r="B14" s="117">
        <v>51107</v>
      </c>
      <c r="C14" s="180">
        <v>3.4827083579249477E-2</v>
      </c>
      <c r="D14" s="180">
        <v>3.6615564565221657E-2</v>
      </c>
      <c r="E14" s="180">
        <v>3.8175473844552936E-2</v>
      </c>
    </row>
    <row r="15" spans="2:8" x14ac:dyDescent="0.3">
      <c r="B15" s="117">
        <v>51683</v>
      </c>
      <c r="C15" s="180">
        <v>5.0835717814345947E-2</v>
      </c>
      <c r="D15" s="180">
        <v>5.3235982566739511E-2</v>
      </c>
      <c r="E15" s="180">
        <v>5.4483673329725847E-2</v>
      </c>
    </row>
    <row r="16" spans="2:8" x14ac:dyDescent="0.3">
      <c r="B16" s="116" t="s">
        <v>934</v>
      </c>
      <c r="C16" s="180">
        <v>1.1827118682178188</v>
      </c>
      <c r="D16" s="180">
        <v>1.183226385643275</v>
      </c>
      <c r="E16" s="180">
        <v>1.1986485660828103</v>
      </c>
    </row>
    <row r="17" spans="2:5" x14ac:dyDescent="0.3">
      <c r="B17" s="117">
        <v>11001</v>
      </c>
      <c r="C17" s="180">
        <v>0.28227804962680925</v>
      </c>
      <c r="D17" s="180">
        <v>0.29637848099473107</v>
      </c>
      <c r="E17" s="180">
        <v>0.30738622534132348</v>
      </c>
    </row>
    <row r="18" spans="2:5" x14ac:dyDescent="0.3">
      <c r="B18" s="117">
        <v>24009</v>
      </c>
      <c r="C18" s="180">
        <v>0.60465335173262436</v>
      </c>
      <c r="D18" s="180">
        <v>0.57904385524929647</v>
      </c>
      <c r="E18" s="180">
        <v>0.57368954544597561</v>
      </c>
    </row>
    <row r="19" spans="2:5" x14ac:dyDescent="0.3">
      <c r="B19" s="117">
        <v>24017</v>
      </c>
      <c r="C19" s="180">
        <v>0.1419249383787056</v>
      </c>
      <c r="D19" s="180">
        <v>0.14413269024279041</v>
      </c>
      <c r="E19" s="180">
        <v>0.14653458295140315</v>
      </c>
    </row>
    <row r="20" spans="2:5" x14ac:dyDescent="0.3">
      <c r="B20" s="117">
        <v>24033</v>
      </c>
      <c r="C20" s="180">
        <v>2.1318177716925079E-2</v>
      </c>
      <c r="D20" s="180">
        <v>2.2622271614396092E-2</v>
      </c>
      <c r="E20" s="180">
        <v>2.360709494234562E-2</v>
      </c>
    </row>
    <row r="21" spans="2:5" x14ac:dyDescent="0.3">
      <c r="B21" s="117">
        <v>51013</v>
      </c>
      <c r="C21" s="186">
        <v>0</v>
      </c>
      <c r="D21" s="186">
        <v>0</v>
      </c>
      <c r="E21" s="186">
        <v>0</v>
      </c>
    </row>
    <row r="22" spans="2:5" x14ac:dyDescent="0.3">
      <c r="B22" s="117">
        <v>51059</v>
      </c>
      <c r="C22" s="180">
        <v>2.5865681807135499E-2</v>
      </c>
      <c r="D22" s="180">
        <v>2.5821179177347213E-2</v>
      </c>
      <c r="E22" s="180">
        <v>2.5972167249671389E-2</v>
      </c>
    </row>
    <row r="23" spans="2:5" x14ac:dyDescent="0.3">
      <c r="B23" s="117">
        <v>51153</v>
      </c>
      <c r="C23" s="180">
        <v>7.2539976122158187E-3</v>
      </c>
      <c r="D23" s="180">
        <v>7.2415169062120428E-3</v>
      </c>
      <c r="E23" s="180">
        <v>7.283861319333616E-3</v>
      </c>
    </row>
    <row r="24" spans="2:5" x14ac:dyDescent="0.3">
      <c r="B24" s="117">
        <v>51510</v>
      </c>
      <c r="C24" s="180">
        <v>9.9417671343403194E-2</v>
      </c>
      <c r="D24" s="180">
        <v>0.10798639145850142</v>
      </c>
      <c r="E24" s="180">
        <v>0.11417508883275743</v>
      </c>
    </row>
    <row r="25" spans="2:5" x14ac:dyDescent="0.3">
      <c r="B25" s="116" t="s">
        <v>330</v>
      </c>
      <c r="C25" s="180">
        <v>21.41449790755361</v>
      </c>
      <c r="D25" s="180">
        <v>20.339896977373861</v>
      </c>
      <c r="E25" s="180">
        <v>19.870613433351824</v>
      </c>
    </row>
    <row r="26" spans="2:5" x14ac:dyDescent="0.3">
      <c r="B26" s="117">
        <v>11001</v>
      </c>
      <c r="C26" s="180">
        <v>1.5050961843945871</v>
      </c>
      <c r="D26" s="180">
        <v>1.3551526818823441</v>
      </c>
      <c r="E26" s="180">
        <v>1.2881207740558525</v>
      </c>
    </row>
    <row r="27" spans="2:5" x14ac:dyDescent="0.3">
      <c r="B27" s="117">
        <v>24009</v>
      </c>
      <c r="C27" s="180">
        <v>0.21111197424477116</v>
      </c>
      <c r="D27" s="180">
        <v>0.18726825777205131</v>
      </c>
      <c r="E27" s="180">
        <v>0.17763399092580096</v>
      </c>
    </row>
    <row r="28" spans="2:5" x14ac:dyDescent="0.3">
      <c r="B28" s="117">
        <v>24017</v>
      </c>
      <c r="C28" s="180">
        <v>0.83152538499516437</v>
      </c>
      <c r="D28" s="180">
        <v>0.78776602890408576</v>
      </c>
      <c r="E28" s="180">
        <v>0.77070025217636418</v>
      </c>
    </row>
    <row r="29" spans="2:5" x14ac:dyDescent="0.3">
      <c r="B29" s="117">
        <v>24021</v>
      </c>
      <c r="C29" s="180">
        <v>1.2595662129004157</v>
      </c>
      <c r="D29" s="180">
        <v>1.1503066827508233</v>
      </c>
      <c r="E29" s="180">
        <v>1.1015672607876932</v>
      </c>
    </row>
    <row r="30" spans="2:5" x14ac:dyDescent="0.3">
      <c r="B30" s="117">
        <v>24031</v>
      </c>
      <c r="C30" s="180">
        <v>3.352512664407588</v>
      </c>
      <c r="D30" s="180">
        <v>3.056623963005658</v>
      </c>
      <c r="E30" s="180">
        <v>2.9165310127324435</v>
      </c>
    </row>
    <row r="31" spans="2:5" x14ac:dyDescent="0.3">
      <c r="B31" s="117">
        <v>24033</v>
      </c>
      <c r="C31" s="180">
        <v>3.0351236621441653</v>
      </c>
      <c r="D31" s="180">
        <v>2.7636826217099673</v>
      </c>
      <c r="E31" s="180">
        <v>2.6390001575909752</v>
      </c>
    </row>
    <row r="32" spans="2:5" x14ac:dyDescent="0.3">
      <c r="B32" s="117">
        <v>51013</v>
      </c>
      <c r="C32" s="180">
        <v>0.8816834479321527</v>
      </c>
      <c r="D32" s="180">
        <v>0.84689334236210467</v>
      </c>
      <c r="E32" s="180">
        <v>0.82785378423527223</v>
      </c>
    </row>
    <row r="33" spans="2:5" x14ac:dyDescent="0.3">
      <c r="B33" s="117">
        <v>51059</v>
      </c>
      <c r="C33" s="180">
        <v>5.1702294010078607</v>
      </c>
      <c r="D33" s="180">
        <v>5.0674802293925181</v>
      </c>
      <c r="E33" s="180">
        <v>5.0207823876545286</v>
      </c>
    </row>
    <row r="34" spans="2:5" x14ac:dyDescent="0.3">
      <c r="B34" s="117">
        <v>51107</v>
      </c>
      <c r="C34" s="180">
        <v>2.1483552188330077</v>
      </c>
      <c r="D34" s="180">
        <v>2.1373196131656718</v>
      </c>
      <c r="E34" s="180">
        <v>2.1457323448816688</v>
      </c>
    </row>
    <row r="35" spans="2:5" x14ac:dyDescent="0.3">
      <c r="B35" s="117">
        <v>51153</v>
      </c>
      <c r="C35" s="180">
        <v>1.8042204810669105</v>
      </c>
      <c r="D35" s="180">
        <v>1.796088435752516</v>
      </c>
      <c r="E35" s="180">
        <v>1.8021332720738965</v>
      </c>
    </row>
    <row r="36" spans="2:5" x14ac:dyDescent="0.3">
      <c r="B36" s="117">
        <v>51510</v>
      </c>
      <c r="C36" s="180">
        <v>0.61967878580431168</v>
      </c>
      <c r="D36" s="180">
        <v>0.60210358034922717</v>
      </c>
      <c r="E36" s="180">
        <v>0.59353448640454587</v>
      </c>
    </row>
    <row r="37" spans="2:5" x14ac:dyDescent="0.3">
      <c r="B37" s="117">
        <v>51600</v>
      </c>
      <c r="C37" s="180">
        <v>0.1811592641876221</v>
      </c>
      <c r="D37" s="180">
        <v>0.1756071868330544</v>
      </c>
      <c r="E37" s="180">
        <v>0.1727276389024576</v>
      </c>
    </row>
    <row r="38" spans="2:5" x14ac:dyDescent="0.3">
      <c r="B38" s="117">
        <v>51610</v>
      </c>
      <c r="C38" s="180">
        <v>8.5768309721316674E-2</v>
      </c>
      <c r="D38" s="180">
        <v>8.4057977714318499E-2</v>
      </c>
      <c r="E38" s="180">
        <v>8.3169315477107736E-2</v>
      </c>
    </row>
    <row r="39" spans="2:5" x14ac:dyDescent="0.3">
      <c r="B39" s="117">
        <v>51683</v>
      </c>
      <c r="C39" s="180">
        <v>0.23797534772835394</v>
      </c>
      <c r="D39" s="180">
        <v>0.23815308020198547</v>
      </c>
      <c r="E39" s="180">
        <v>0.23879793582036732</v>
      </c>
    </row>
    <row r="40" spans="2:5" x14ac:dyDescent="0.3">
      <c r="B40" s="117">
        <v>51685</v>
      </c>
      <c r="C40" s="180">
        <v>9.0491568185381219E-2</v>
      </c>
      <c r="D40" s="180">
        <v>9.1393295577533756E-2</v>
      </c>
      <c r="E40" s="180">
        <v>9.2328819632851861E-2</v>
      </c>
    </row>
    <row r="41" spans="2:5" x14ac:dyDescent="0.3">
      <c r="B41" s="116" t="s">
        <v>933</v>
      </c>
      <c r="C41" s="180">
        <v>4.2180036013467523</v>
      </c>
      <c r="D41" s="180">
        <v>4.4592297226869215</v>
      </c>
      <c r="E41" s="180">
        <v>4.7404536148168734</v>
      </c>
    </row>
    <row r="42" spans="2:5" x14ac:dyDescent="0.3">
      <c r="B42" s="117">
        <v>11001</v>
      </c>
      <c r="C42" s="180">
        <v>0.7455244458231165</v>
      </c>
      <c r="D42" s="180">
        <v>0.75249512307143751</v>
      </c>
      <c r="E42" s="180">
        <v>0.79022827824413322</v>
      </c>
    </row>
    <row r="43" spans="2:5" x14ac:dyDescent="0.3">
      <c r="B43" s="117">
        <v>24017</v>
      </c>
      <c r="C43" s="183">
        <v>4.6888783505639299E-3</v>
      </c>
      <c r="D43" s="183">
        <v>4.7029449856203411E-3</v>
      </c>
      <c r="E43" s="183">
        <v>5.0311664701601453E-3</v>
      </c>
    </row>
    <row r="44" spans="2:5" x14ac:dyDescent="0.3">
      <c r="B44" s="117">
        <v>24021</v>
      </c>
      <c r="C44" s="180">
        <v>0.84212490521375094</v>
      </c>
      <c r="D44" s="180">
        <v>0.86545636687687699</v>
      </c>
      <c r="E44" s="180">
        <v>0.91896234745721006</v>
      </c>
    </row>
    <row r="45" spans="2:5" x14ac:dyDescent="0.3">
      <c r="B45" s="117">
        <v>24031</v>
      </c>
      <c r="C45" s="180">
        <v>0.74114804709504689</v>
      </c>
      <c r="D45" s="180">
        <v>0.79225901694911582</v>
      </c>
      <c r="E45" s="180">
        <v>0.84595002934627095</v>
      </c>
    </row>
    <row r="46" spans="2:5" x14ac:dyDescent="0.3">
      <c r="B46" s="117">
        <v>24033</v>
      </c>
      <c r="C46" s="180">
        <v>0.58930495629843094</v>
      </c>
      <c r="D46" s="180">
        <v>0.64775165418864566</v>
      </c>
      <c r="E46" s="180">
        <v>0.69110221531553451</v>
      </c>
    </row>
    <row r="47" spans="2:5" x14ac:dyDescent="0.3">
      <c r="B47" s="117">
        <v>51013</v>
      </c>
      <c r="C47" s="180">
        <v>5.9353782677405501E-2</v>
      </c>
      <c r="D47" s="180">
        <v>6.4201526716685442E-2</v>
      </c>
      <c r="E47" s="180">
        <v>6.8529242714893121E-2</v>
      </c>
    </row>
    <row r="48" spans="2:5" x14ac:dyDescent="0.3">
      <c r="B48" s="117">
        <v>51059</v>
      </c>
      <c r="C48" s="180">
        <v>0.54031890336760313</v>
      </c>
      <c r="D48" s="180">
        <v>0.58382746206181824</v>
      </c>
      <c r="E48" s="180">
        <v>0.62154139905293493</v>
      </c>
    </row>
    <row r="49" spans="2:5" x14ac:dyDescent="0.3">
      <c r="B49" s="117">
        <v>51153</v>
      </c>
      <c r="C49" s="180">
        <v>0.43049014764495797</v>
      </c>
      <c r="D49" s="180">
        <v>0.45772321980897679</v>
      </c>
      <c r="E49" s="180">
        <v>0.4888183302078839</v>
      </c>
    </row>
    <row r="50" spans="2:5" x14ac:dyDescent="0.3">
      <c r="B50" s="117">
        <v>51510</v>
      </c>
      <c r="C50" s="180">
        <v>0.192681640488987</v>
      </c>
      <c r="D50" s="180">
        <v>0.20993607846657109</v>
      </c>
      <c r="E50" s="180">
        <v>0.22404143748807148</v>
      </c>
    </row>
    <row r="51" spans="2:5" x14ac:dyDescent="0.3">
      <c r="B51" s="117">
        <v>51683</v>
      </c>
      <c r="C51" s="180">
        <v>5.8939532654952803E-2</v>
      </c>
      <c r="D51" s="180">
        <v>6.5535151614757467E-2</v>
      </c>
      <c r="E51" s="180">
        <v>6.9898652247341431E-2</v>
      </c>
    </row>
    <row r="52" spans="2:5" x14ac:dyDescent="0.3">
      <c r="B52" s="117">
        <v>51685</v>
      </c>
      <c r="C52" s="180">
        <v>1.3428361731937189E-2</v>
      </c>
      <c r="D52" s="180">
        <v>1.5341177946415778E-2</v>
      </c>
      <c r="E52" s="180">
        <v>1.6350516272440226E-2</v>
      </c>
    </row>
    <row r="53" spans="2:5" x14ac:dyDescent="0.3">
      <c r="B53" s="116" t="s">
        <v>935</v>
      </c>
      <c r="C53" s="180">
        <v>0.27529999999999999</v>
      </c>
      <c r="D53" s="180">
        <v>0.27529999999999999</v>
      </c>
      <c r="E53" s="180">
        <v>0.27529999999999999</v>
      </c>
    </row>
    <row r="54" spans="2:5" x14ac:dyDescent="0.3">
      <c r="B54" s="117">
        <v>24009</v>
      </c>
      <c r="C54" s="180">
        <v>8.0859999999999994E-3</v>
      </c>
      <c r="D54" s="180">
        <v>8.0859999999999994E-3</v>
      </c>
      <c r="E54" s="180">
        <v>8.0859999999999994E-3</v>
      </c>
    </row>
    <row r="55" spans="2:5" x14ac:dyDescent="0.3">
      <c r="B55" s="117">
        <v>24017</v>
      </c>
      <c r="C55" s="180">
        <v>3.4497E-2</v>
      </c>
      <c r="D55" s="180">
        <v>3.4497E-2</v>
      </c>
      <c r="E55" s="180">
        <v>3.4497E-2</v>
      </c>
    </row>
    <row r="56" spans="2:5" x14ac:dyDescent="0.3">
      <c r="B56" s="117">
        <v>24021</v>
      </c>
      <c r="C56" s="183">
        <v>3.9699999999999996E-3</v>
      </c>
      <c r="D56" s="183">
        <v>3.9699999999999996E-3</v>
      </c>
      <c r="E56" s="183">
        <v>3.9699999999999996E-3</v>
      </c>
    </row>
    <row r="57" spans="2:5" x14ac:dyDescent="0.3">
      <c r="B57" s="117">
        <v>24033</v>
      </c>
      <c r="C57" s="180">
        <v>0.20375399999999999</v>
      </c>
      <c r="D57" s="180">
        <v>0.20375399999999999</v>
      </c>
      <c r="E57" s="180">
        <v>0.20375399999999999</v>
      </c>
    </row>
    <row r="58" spans="2:5" x14ac:dyDescent="0.3">
      <c r="B58" s="117">
        <v>51059</v>
      </c>
      <c r="C58" s="180">
        <v>2.4698000000000001E-2</v>
      </c>
      <c r="D58" s="180">
        <v>2.4698000000000001E-2</v>
      </c>
      <c r="E58" s="180">
        <v>2.4698000000000001E-2</v>
      </c>
    </row>
    <row r="59" spans="2:5" x14ac:dyDescent="0.3">
      <c r="B59" s="117">
        <v>51107</v>
      </c>
      <c r="C59" s="186">
        <v>0</v>
      </c>
      <c r="D59" s="186">
        <v>0</v>
      </c>
      <c r="E59" s="186">
        <v>0</v>
      </c>
    </row>
    <row r="60" spans="2:5" x14ac:dyDescent="0.3">
      <c r="B60" s="117">
        <v>51153</v>
      </c>
      <c r="C60" s="182">
        <v>2.9500000000000001E-4</v>
      </c>
      <c r="D60" s="182">
        <v>2.9500000000000001E-4</v>
      </c>
      <c r="E60" s="182">
        <v>2.9500000000000001E-4</v>
      </c>
    </row>
    <row r="61" spans="2:5" x14ac:dyDescent="0.3">
      <c r="B61" s="177" t="s">
        <v>12</v>
      </c>
      <c r="C61" s="180">
        <v>140.14271807187748</v>
      </c>
      <c r="D61" s="180">
        <v>152.3410576440877</v>
      </c>
      <c r="E61" s="180">
        <v>159.11083900021308</v>
      </c>
    </row>
    <row r="62" spans="2:5" x14ac:dyDescent="0.3">
      <c r="B62" s="116" t="s">
        <v>931</v>
      </c>
      <c r="C62" s="180">
        <v>0.1487681807605328</v>
      </c>
      <c r="D62" s="180">
        <v>1.3810901947443406</v>
      </c>
      <c r="E62" s="180">
        <v>1.4733919135235298</v>
      </c>
    </row>
    <row r="63" spans="2:5" x14ac:dyDescent="0.3">
      <c r="B63" s="117">
        <v>11001</v>
      </c>
      <c r="C63" s="182">
        <v>1.075842167602112E-4</v>
      </c>
      <c r="D63" s="182">
        <v>1.0760944029098186E-4</v>
      </c>
      <c r="E63" s="182">
        <v>1.0760944029098186E-4</v>
      </c>
    </row>
    <row r="64" spans="2:5" x14ac:dyDescent="0.3">
      <c r="B64" s="117">
        <v>24009</v>
      </c>
      <c r="C64" s="182">
        <v>4.1858009381360212E-4</v>
      </c>
      <c r="D64" s="182">
        <v>4.1867823151627329E-4</v>
      </c>
      <c r="E64" s="182">
        <v>4.1867823151627329E-4</v>
      </c>
    </row>
    <row r="65" spans="2:5" x14ac:dyDescent="0.3">
      <c r="B65" s="117">
        <v>24017</v>
      </c>
      <c r="C65" s="180">
        <v>9.7657847131126622E-3</v>
      </c>
      <c r="D65" s="180">
        <v>9.768074338660275E-3</v>
      </c>
      <c r="E65" s="180">
        <v>9.768074338660275E-3</v>
      </c>
    </row>
    <row r="66" spans="2:5" x14ac:dyDescent="0.3">
      <c r="B66" s="117">
        <v>24021</v>
      </c>
      <c r="C66" s="180">
        <v>2.8242309080956124E-2</v>
      </c>
      <c r="D66" s="180">
        <v>3.2477003851685025E-2</v>
      </c>
      <c r="E66" s="180">
        <v>3.2477003851685025E-2</v>
      </c>
    </row>
    <row r="67" spans="2:5" x14ac:dyDescent="0.3">
      <c r="B67" s="117">
        <v>24031</v>
      </c>
      <c r="C67" s="180">
        <v>1.359378488537163E-2</v>
      </c>
      <c r="D67" s="180">
        <v>1.4144694994857284E-2</v>
      </c>
      <c r="E67" s="180">
        <v>1.4144694994857284E-2</v>
      </c>
    </row>
    <row r="68" spans="2:5" x14ac:dyDescent="0.3">
      <c r="B68" s="117">
        <v>24033</v>
      </c>
      <c r="C68" s="180">
        <v>8.1310983847209788E-3</v>
      </c>
      <c r="D68" s="180">
        <v>8.5777789554368853E-3</v>
      </c>
      <c r="E68" s="180">
        <v>8.5945818619184763E-3</v>
      </c>
    </row>
    <row r="69" spans="2:5" x14ac:dyDescent="0.3">
      <c r="B69" s="117">
        <v>51013</v>
      </c>
      <c r="C69" s="180">
        <v>0</v>
      </c>
      <c r="D69" s="180">
        <v>0.42125290251129344</v>
      </c>
      <c r="E69" s="180">
        <v>0.42129714697429632</v>
      </c>
    </row>
    <row r="70" spans="2:5" x14ac:dyDescent="0.3">
      <c r="B70" s="117">
        <v>51107</v>
      </c>
      <c r="C70" s="180">
        <v>4.0670494725885742E-2</v>
      </c>
      <c r="D70" s="180">
        <v>0.84460133787860636</v>
      </c>
      <c r="E70" s="180">
        <v>0.93523185021724786</v>
      </c>
    </row>
    <row r="71" spans="2:5" x14ac:dyDescent="0.3">
      <c r="B71" s="117">
        <v>51683</v>
      </c>
      <c r="C71" s="180">
        <v>4.7838544659911851E-2</v>
      </c>
      <c r="D71" s="180">
        <v>4.9742114541994134E-2</v>
      </c>
      <c r="E71" s="180">
        <v>5.1352273613057449E-2</v>
      </c>
    </row>
    <row r="72" spans="2:5" x14ac:dyDescent="0.3">
      <c r="B72" s="116" t="s">
        <v>934</v>
      </c>
      <c r="C72" s="180">
        <v>4.5455596798776803E-2</v>
      </c>
      <c r="D72" s="180">
        <v>4.6668090429787527E-2</v>
      </c>
      <c r="E72" s="180">
        <v>4.7763819024354372E-2</v>
      </c>
    </row>
    <row r="73" spans="2:5" x14ac:dyDescent="0.3">
      <c r="B73" s="117">
        <v>11001</v>
      </c>
      <c r="C73" s="180">
        <v>1.0541219040266839E-2</v>
      </c>
      <c r="D73" s="180">
        <v>1.098159907476459E-2</v>
      </c>
      <c r="E73" s="180">
        <v>1.1337364762376045E-2</v>
      </c>
    </row>
    <row r="74" spans="2:5" x14ac:dyDescent="0.3">
      <c r="B74" s="117">
        <v>24009</v>
      </c>
      <c r="C74" s="180">
        <v>2.4346552694005114E-2</v>
      </c>
      <c r="D74" s="180">
        <v>2.4721822695981135E-2</v>
      </c>
      <c r="E74" s="180">
        <v>2.5133772796283513E-2</v>
      </c>
    </row>
    <row r="75" spans="2:5" x14ac:dyDescent="0.3">
      <c r="B75" s="117">
        <v>24017</v>
      </c>
      <c r="C75" s="183">
        <v>4.8555816359581406E-3</v>
      </c>
      <c r="D75" s="183">
        <v>4.9188699472785032E-3</v>
      </c>
      <c r="E75" s="183">
        <v>4.9931872294872786E-3</v>
      </c>
    </row>
    <row r="76" spans="2:5" x14ac:dyDescent="0.3">
      <c r="B76" s="117">
        <v>24033</v>
      </c>
      <c r="C76" s="183">
        <v>8.8733430389235013E-4</v>
      </c>
      <c r="D76" s="183">
        <v>9.3121186051839172E-4</v>
      </c>
      <c r="E76" s="183">
        <v>9.6552771991021563E-4</v>
      </c>
    </row>
    <row r="77" spans="2:5" x14ac:dyDescent="0.3">
      <c r="B77" s="117">
        <v>51059</v>
      </c>
      <c r="C77" s="183">
        <v>1.0200187366331205E-3</v>
      </c>
      <c r="D77" s="183">
        <v>1.0182637658362169E-3</v>
      </c>
      <c r="E77" s="183">
        <v>1.0242180130092518E-3</v>
      </c>
    </row>
    <row r="78" spans="2:5" x14ac:dyDescent="0.3">
      <c r="B78" s="117">
        <v>51153</v>
      </c>
      <c r="C78" s="182">
        <v>4.5326273237976823E-4</v>
      </c>
      <c r="D78" s="182">
        <v>4.5248288115728747E-4</v>
      </c>
      <c r="E78" s="182">
        <v>4.5512875249865416E-4</v>
      </c>
    </row>
    <row r="79" spans="2:5" x14ac:dyDescent="0.3">
      <c r="B79" s="117">
        <v>51510</v>
      </c>
      <c r="C79" s="183">
        <v>3.3516276556414654E-3</v>
      </c>
      <c r="D79" s="183">
        <v>3.6438402042513951E-3</v>
      </c>
      <c r="E79" s="183">
        <v>3.8546197507894142E-3</v>
      </c>
    </row>
    <row r="80" spans="2:5" x14ac:dyDescent="0.3">
      <c r="B80" s="116" t="s">
        <v>330</v>
      </c>
      <c r="C80" s="180">
        <v>137.07307791750102</v>
      </c>
      <c r="D80" s="180">
        <v>148.02817353784096</v>
      </c>
      <c r="E80" s="180">
        <v>154.69250776791912</v>
      </c>
    </row>
    <row r="81" spans="2:5" x14ac:dyDescent="0.3">
      <c r="B81" s="117">
        <v>11001</v>
      </c>
      <c r="C81" s="180">
        <v>12.131645525483247</v>
      </c>
      <c r="D81" s="180">
        <v>13.017905090671993</v>
      </c>
      <c r="E81" s="180">
        <v>13.410897598624738</v>
      </c>
    </row>
    <row r="82" spans="2:5" x14ac:dyDescent="0.3">
      <c r="B82" s="117">
        <v>24009</v>
      </c>
      <c r="C82" s="180">
        <v>2.0436864036656468</v>
      </c>
      <c r="D82" s="180">
        <v>2.2523440103055354</v>
      </c>
      <c r="E82" s="180">
        <v>2.3509131580414393</v>
      </c>
    </row>
    <row r="83" spans="2:5" x14ac:dyDescent="0.3">
      <c r="B83" s="117">
        <v>24017</v>
      </c>
      <c r="C83" s="180">
        <v>10.247064948154474</v>
      </c>
      <c r="D83" s="180">
        <v>10.60049830923945</v>
      </c>
      <c r="E83" s="180">
        <v>10.786061185480083</v>
      </c>
    </row>
    <row r="84" spans="2:5" x14ac:dyDescent="0.3">
      <c r="B84" s="117">
        <v>24021</v>
      </c>
      <c r="C84" s="180">
        <v>11.881197206416509</v>
      </c>
      <c r="D84" s="180">
        <v>12.630909391831217</v>
      </c>
      <c r="E84" s="180">
        <v>12.917795487994189</v>
      </c>
    </row>
    <row r="85" spans="2:5" x14ac:dyDescent="0.3">
      <c r="B85" s="117">
        <v>24031</v>
      </c>
      <c r="C85" s="180">
        <v>21.484454777784538</v>
      </c>
      <c r="D85" s="180">
        <v>22.861436088187681</v>
      </c>
      <c r="E85" s="180">
        <v>23.470859063504733</v>
      </c>
    </row>
    <row r="86" spans="2:5" x14ac:dyDescent="0.3">
      <c r="B86" s="117">
        <v>24033</v>
      </c>
      <c r="C86" s="180">
        <v>26.848449300971886</v>
      </c>
      <c r="D86" s="180">
        <v>27.540740257202973</v>
      </c>
      <c r="E86" s="180">
        <v>27.995772779526419</v>
      </c>
    </row>
    <row r="87" spans="2:5" x14ac:dyDescent="0.3">
      <c r="B87" s="117">
        <v>51013</v>
      </c>
      <c r="C87" s="180">
        <v>4.3256276125296553</v>
      </c>
      <c r="D87" s="180">
        <v>4.4709767816013315</v>
      </c>
      <c r="E87" s="180">
        <v>4.573838013511498</v>
      </c>
    </row>
    <row r="88" spans="2:5" x14ac:dyDescent="0.3">
      <c r="B88" s="117">
        <v>51059</v>
      </c>
      <c r="C88" s="180">
        <v>23.004887709530482</v>
      </c>
      <c r="D88" s="180">
        <v>25.8079225365856</v>
      </c>
      <c r="E88" s="180">
        <v>27.700541579316472</v>
      </c>
    </row>
    <row r="89" spans="2:5" x14ac:dyDescent="0.3">
      <c r="B89" s="117">
        <v>51107</v>
      </c>
      <c r="C89" s="180">
        <v>9.2077649399086976</v>
      </c>
      <c r="D89" s="180">
        <v>11.231370506458374</v>
      </c>
      <c r="E89" s="180">
        <v>12.687268840632703</v>
      </c>
    </row>
    <row r="90" spans="2:5" x14ac:dyDescent="0.3">
      <c r="B90" s="117">
        <v>51153</v>
      </c>
      <c r="C90" s="180">
        <v>10.320199959862926</v>
      </c>
      <c r="D90" s="180">
        <v>11.623713905215658</v>
      </c>
      <c r="E90" s="180">
        <v>12.526786614055466</v>
      </c>
    </row>
    <row r="91" spans="2:5" x14ac:dyDescent="0.3">
      <c r="B91" s="117">
        <v>51510</v>
      </c>
      <c r="C91" s="180">
        <v>2.9929405840926226</v>
      </c>
      <c r="D91" s="180">
        <v>3.1563649985186366</v>
      </c>
      <c r="E91" s="180">
        <v>3.2531372024945533</v>
      </c>
    </row>
    <row r="92" spans="2:5" x14ac:dyDescent="0.3">
      <c r="B92" s="117">
        <v>51600</v>
      </c>
      <c r="C92" s="180">
        <v>0.69990706284047155</v>
      </c>
      <c r="D92" s="180">
        <v>0.76358280982373306</v>
      </c>
      <c r="E92" s="180">
        <v>0.80566377402895606</v>
      </c>
    </row>
    <row r="93" spans="2:5" x14ac:dyDescent="0.3">
      <c r="B93" s="117">
        <v>51610</v>
      </c>
      <c r="C93" s="180">
        <v>0.33167263317795065</v>
      </c>
      <c r="D93" s="180">
        <v>0.34668049706928938</v>
      </c>
      <c r="E93" s="180">
        <v>0.35835722479897281</v>
      </c>
    </row>
    <row r="94" spans="2:5" x14ac:dyDescent="0.3">
      <c r="B94" s="117">
        <v>51683</v>
      </c>
      <c r="C94" s="180">
        <v>0.98301958846080828</v>
      </c>
      <c r="D94" s="180">
        <v>1.1296884704807577</v>
      </c>
      <c r="E94" s="180">
        <v>1.2297120670454955</v>
      </c>
    </row>
    <row r="95" spans="2:5" x14ac:dyDescent="0.3">
      <c r="B95" s="117">
        <v>51685</v>
      </c>
      <c r="C95" s="180">
        <v>0.57055966462106322</v>
      </c>
      <c r="D95" s="180">
        <v>0.59403988464877855</v>
      </c>
      <c r="E95" s="180">
        <v>0.62490317886346447</v>
      </c>
    </row>
    <row r="96" spans="2:5" x14ac:dyDescent="0.3">
      <c r="B96" s="116" t="s">
        <v>933</v>
      </c>
      <c r="C96" s="180">
        <v>0.18860437681710251</v>
      </c>
      <c r="D96" s="180">
        <v>0.19831382107257828</v>
      </c>
      <c r="E96" s="180">
        <v>0.21036349974609025</v>
      </c>
    </row>
    <row r="97" spans="2:5" x14ac:dyDescent="0.3">
      <c r="B97" s="117">
        <v>11001</v>
      </c>
      <c r="C97" s="180">
        <v>4.0578706889894831E-2</v>
      </c>
      <c r="D97" s="180">
        <v>4.0295568164462926E-2</v>
      </c>
      <c r="E97" s="180">
        <v>4.2099099881348058E-2</v>
      </c>
    </row>
    <row r="98" spans="2:5" x14ac:dyDescent="0.3">
      <c r="B98" s="117">
        <v>24017</v>
      </c>
      <c r="C98" s="182">
        <v>1.88508806975236E-4</v>
      </c>
      <c r="D98" s="182">
        <v>1.8907433339634996E-4</v>
      </c>
      <c r="E98" s="182">
        <v>2.0226994988462962E-4</v>
      </c>
    </row>
    <row r="99" spans="2:5" x14ac:dyDescent="0.3">
      <c r="B99" s="117">
        <v>24021</v>
      </c>
      <c r="C99" s="180">
        <v>3.6560316323116016E-2</v>
      </c>
      <c r="D99" s="180">
        <v>3.7348775779563047E-2</v>
      </c>
      <c r="E99" s="180">
        <v>3.9571622093273057E-2</v>
      </c>
    </row>
    <row r="100" spans="2:5" x14ac:dyDescent="0.3">
      <c r="B100" s="117">
        <v>24031</v>
      </c>
      <c r="C100" s="180">
        <v>3.0120352659425309E-2</v>
      </c>
      <c r="D100" s="180">
        <v>3.2228595496115196E-2</v>
      </c>
      <c r="E100" s="180">
        <v>3.4411756544450625E-2</v>
      </c>
    </row>
    <row r="101" spans="2:5" x14ac:dyDescent="0.3">
      <c r="B101" s="117">
        <v>24033</v>
      </c>
      <c r="C101" s="180">
        <v>2.478844126477641E-2</v>
      </c>
      <c r="D101" s="180">
        <v>2.7319100033454738E-2</v>
      </c>
      <c r="E101" s="180">
        <v>2.9145264753282107E-2</v>
      </c>
    </row>
    <row r="102" spans="2:5" x14ac:dyDescent="0.3">
      <c r="B102" s="117">
        <v>51013</v>
      </c>
      <c r="C102" s="180">
        <v>2.5888692026109967E-3</v>
      </c>
      <c r="D102" s="180">
        <v>2.8172015216925694E-3</v>
      </c>
      <c r="E102" s="180">
        <v>3.0065914663003962E-3</v>
      </c>
    </row>
    <row r="103" spans="2:5" x14ac:dyDescent="0.3">
      <c r="B103" s="117">
        <v>51059</v>
      </c>
      <c r="C103" s="180">
        <v>2.397798559218E-2</v>
      </c>
      <c r="D103" s="180">
        <v>2.588039946205847E-2</v>
      </c>
      <c r="E103" s="180">
        <v>2.7518871471895523E-2</v>
      </c>
    </row>
    <row r="104" spans="2:5" x14ac:dyDescent="0.3">
      <c r="B104" s="117">
        <v>51153</v>
      </c>
      <c r="C104" s="180">
        <v>1.8380574823026481E-2</v>
      </c>
      <c r="D104" s="180">
        <v>1.9652549515752356E-2</v>
      </c>
      <c r="E104" s="180">
        <v>2.0984257641078134E-2</v>
      </c>
    </row>
    <row r="105" spans="2:5" x14ac:dyDescent="0.3">
      <c r="B105" s="117">
        <v>51510</v>
      </c>
      <c r="C105" s="180">
        <v>8.3219025680865404E-3</v>
      </c>
      <c r="D105" s="180">
        <v>9.1105382831539738E-3</v>
      </c>
      <c r="E105" s="180">
        <v>9.7213555372671519E-3</v>
      </c>
    </row>
    <row r="106" spans="2:5" x14ac:dyDescent="0.3">
      <c r="B106" s="117">
        <v>51683</v>
      </c>
      <c r="C106" s="183">
        <v>2.517324654966519E-3</v>
      </c>
      <c r="D106" s="183">
        <v>2.8068705742287708E-3</v>
      </c>
      <c r="E106" s="183">
        <v>2.9935275202727313E-3</v>
      </c>
    </row>
    <row r="107" spans="2:5" x14ac:dyDescent="0.3">
      <c r="B107" s="117">
        <v>51685</v>
      </c>
      <c r="C107" s="183">
        <v>5.8139403204415991E-4</v>
      </c>
      <c r="D107" s="183">
        <v>6.6514790869990508E-4</v>
      </c>
      <c r="E107" s="183">
        <v>7.0888288703782262E-4</v>
      </c>
    </row>
    <row r="108" spans="2:5" x14ac:dyDescent="0.3">
      <c r="B108" s="116" t="s">
        <v>935</v>
      </c>
      <c r="C108" s="180">
        <v>2.6868119999999998</v>
      </c>
      <c r="D108" s="180">
        <v>2.6868119999999998</v>
      </c>
      <c r="E108" s="180">
        <v>2.6868119999999998</v>
      </c>
    </row>
    <row r="109" spans="2:5" x14ac:dyDescent="0.3">
      <c r="B109" s="117">
        <v>24009</v>
      </c>
      <c r="C109" s="180">
        <v>6.9890000000000008E-2</v>
      </c>
      <c r="D109" s="180">
        <v>6.9890000000000008E-2</v>
      </c>
      <c r="E109" s="180">
        <v>6.9890000000000008E-2</v>
      </c>
    </row>
    <row r="110" spans="2:5" x14ac:dyDescent="0.3">
      <c r="B110" s="117">
        <v>24017</v>
      </c>
      <c r="C110" s="180">
        <v>0.59181899999999998</v>
      </c>
      <c r="D110" s="180">
        <v>0.59181899999999998</v>
      </c>
      <c r="E110" s="180">
        <v>0.59181899999999998</v>
      </c>
    </row>
    <row r="111" spans="2:5" x14ac:dyDescent="0.3">
      <c r="B111" s="117">
        <v>24021</v>
      </c>
      <c r="C111" s="180">
        <v>3.3676000000000005E-2</v>
      </c>
      <c r="D111" s="180">
        <v>3.3676000000000005E-2</v>
      </c>
      <c r="E111" s="180">
        <v>3.3676000000000005E-2</v>
      </c>
    </row>
    <row r="112" spans="2:5" x14ac:dyDescent="0.3">
      <c r="B112" s="117">
        <v>24033</v>
      </c>
      <c r="C112" s="180">
        <v>1.775312</v>
      </c>
      <c r="D112" s="180">
        <v>1.775312</v>
      </c>
      <c r="E112" s="180">
        <v>1.775312</v>
      </c>
    </row>
    <row r="113" spans="2:5" x14ac:dyDescent="0.3">
      <c r="B113" s="117">
        <v>51059</v>
      </c>
      <c r="C113" s="180">
        <v>0.21316499999999999</v>
      </c>
      <c r="D113" s="180">
        <v>0.21316499999999999</v>
      </c>
      <c r="E113" s="180">
        <v>0.21316499999999999</v>
      </c>
    </row>
    <row r="114" spans="2:5" x14ac:dyDescent="0.3">
      <c r="B114" s="117">
        <v>51107</v>
      </c>
      <c r="C114" s="186">
        <v>0</v>
      </c>
      <c r="D114" s="186">
        <v>0</v>
      </c>
      <c r="E114" s="186">
        <v>0</v>
      </c>
    </row>
    <row r="115" spans="2:5" x14ac:dyDescent="0.3">
      <c r="B115" s="117">
        <v>51153</v>
      </c>
      <c r="C115" s="183">
        <v>2.9499999999999999E-3</v>
      </c>
      <c r="D115" s="183">
        <v>2.9499999999999999E-3</v>
      </c>
      <c r="E115" s="183">
        <v>2.9499999999999999E-3</v>
      </c>
    </row>
    <row r="116" spans="2:5" hidden="1" x14ac:dyDescent="0.3">
      <c r="B116" s="177" t="s">
        <v>3783</v>
      </c>
      <c r="C116" s="180">
        <v>167.36183822944471</v>
      </c>
      <c r="D116" s="180">
        <v>178.73380989922009</v>
      </c>
      <c r="E116" s="180">
        <v>185.33376911263872</v>
      </c>
    </row>
  </sheetData>
  <mergeCells count="2">
    <mergeCell ref="B1:E1"/>
    <mergeCell ref="B2:E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C737D8-A73D-402E-8960-41E10DDFA7E0}">
  <dimension ref="B1:E116"/>
  <sheetViews>
    <sheetView workbookViewId="0"/>
  </sheetViews>
  <sheetFormatPr defaultRowHeight="14.4" x14ac:dyDescent="0.3"/>
  <cols>
    <col min="2" max="2" width="13" bestFit="1" customWidth="1"/>
    <col min="3" max="5" width="7.5546875" style="178" bestFit="1" customWidth="1"/>
  </cols>
  <sheetData>
    <row r="1" spans="2:5" ht="15.6" x14ac:dyDescent="0.3">
      <c r="B1" s="209" t="s">
        <v>3785</v>
      </c>
      <c r="C1" s="209"/>
      <c r="D1" s="209"/>
      <c r="E1" s="209"/>
    </row>
    <row r="2" spans="2:5" x14ac:dyDescent="0.3">
      <c r="B2" s="210" t="s">
        <v>3784</v>
      </c>
      <c r="C2" s="210"/>
      <c r="D2" s="210"/>
      <c r="E2" s="210"/>
    </row>
    <row r="3" spans="2:5" x14ac:dyDescent="0.3">
      <c r="D3" s="179"/>
    </row>
    <row r="4" spans="2:5" x14ac:dyDescent="0.3">
      <c r="B4" s="176" t="s">
        <v>3782</v>
      </c>
      <c r="C4" s="178" t="s">
        <v>3786</v>
      </c>
      <c r="D4" s="178" t="s">
        <v>3787</v>
      </c>
      <c r="E4" s="178" t="s">
        <v>3788</v>
      </c>
    </row>
    <row r="5" spans="2:5" x14ac:dyDescent="0.3">
      <c r="B5" s="177" t="s">
        <v>10</v>
      </c>
      <c r="C5" s="180">
        <v>27.219120157567261</v>
      </c>
      <c r="D5" s="180">
        <v>27.859600232166194</v>
      </c>
      <c r="E5" s="180">
        <v>28.61125960903815</v>
      </c>
    </row>
    <row r="6" spans="2:5" x14ac:dyDescent="0.3">
      <c r="B6" s="116" t="s">
        <v>931</v>
      </c>
      <c r="C6" s="180">
        <v>0.12860678044908139</v>
      </c>
      <c r="D6" s="180">
        <v>0.13465621917789297</v>
      </c>
      <c r="E6" s="180">
        <v>0.13575400882927077</v>
      </c>
    </row>
    <row r="7" spans="2:5" x14ac:dyDescent="0.3">
      <c r="B7" s="117">
        <v>11001</v>
      </c>
      <c r="C7" s="181">
        <v>4.9549415345174198E-5</v>
      </c>
      <c r="D7" s="181">
        <v>5.2928894787592767E-5</v>
      </c>
      <c r="E7" s="181">
        <v>5.5012412417547339E-5</v>
      </c>
    </row>
    <row r="8" spans="2:5" x14ac:dyDescent="0.3">
      <c r="B8" s="117">
        <v>24009</v>
      </c>
      <c r="C8" s="182">
        <v>2.9828574556700328E-4</v>
      </c>
      <c r="D8" s="182">
        <v>2.9835567980000084E-4</v>
      </c>
      <c r="E8" s="182">
        <v>2.9835567980000084E-4</v>
      </c>
    </row>
    <row r="9" spans="2:5" x14ac:dyDescent="0.3">
      <c r="B9" s="117">
        <v>24017</v>
      </c>
      <c r="C9" s="180">
        <v>1.0781853680568844E-2</v>
      </c>
      <c r="D9" s="180">
        <v>1.0784381366441154E-2</v>
      </c>
      <c r="E9" s="180">
        <v>1.0784381366441154E-2</v>
      </c>
    </row>
    <row r="10" spans="2:5" x14ac:dyDescent="0.3">
      <c r="B10" s="117">
        <v>24021</v>
      </c>
      <c r="C10" s="180">
        <v>2.0955100360936878E-2</v>
      </c>
      <c r="D10" s="180">
        <v>2.2789575790026721E-2</v>
      </c>
      <c r="E10" s="180">
        <v>2.2789575790026721E-2</v>
      </c>
    </row>
    <row r="11" spans="2:5" x14ac:dyDescent="0.3">
      <c r="B11" s="117">
        <v>24031</v>
      </c>
      <c r="C11" s="180">
        <v>6.4179194902875547E-3</v>
      </c>
      <c r="D11" s="180">
        <v>6.6792819263274666E-3</v>
      </c>
      <c r="E11" s="180">
        <v>6.6792819263274666E-3</v>
      </c>
    </row>
    <row r="12" spans="2:5" x14ac:dyDescent="0.3">
      <c r="B12" s="117">
        <v>24033</v>
      </c>
      <c r="C12" s="183">
        <v>4.4412703627804999E-3</v>
      </c>
      <c r="D12" s="180">
        <v>4.6464665013954522E-3</v>
      </c>
      <c r="E12" s="180">
        <v>4.6541952048907631E-3</v>
      </c>
    </row>
    <row r="13" spans="2:5" x14ac:dyDescent="0.3">
      <c r="B13" s="117">
        <v>51013</v>
      </c>
      <c r="C13" s="180">
        <v>0</v>
      </c>
      <c r="D13" s="180">
        <v>0</v>
      </c>
      <c r="E13" s="180">
        <v>0</v>
      </c>
    </row>
    <row r="14" spans="2:5" x14ac:dyDescent="0.3">
      <c r="B14" s="117">
        <v>51107</v>
      </c>
      <c r="C14" s="180">
        <v>3.4827083579249477E-2</v>
      </c>
      <c r="D14" s="180">
        <v>3.7108991925681525E-2</v>
      </c>
      <c r="E14" s="180">
        <v>3.7737761905433674E-2</v>
      </c>
    </row>
    <row r="15" spans="2:5" x14ac:dyDescent="0.3">
      <c r="B15" s="117">
        <v>51683</v>
      </c>
      <c r="C15" s="180">
        <v>5.0835717814345947E-2</v>
      </c>
      <c r="D15" s="180">
        <v>5.2296237093433069E-2</v>
      </c>
      <c r="E15" s="180">
        <v>5.2755444543933445E-2</v>
      </c>
    </row>
    <row r="16" spans="2:5" x14ac:dyDescent="0.3">
      <c r="B16" s="116" t="s">
        <v>934</v>
      </c>
      <c r="C16" s="180">
        <v>1.1827118682178188</v>
      </c>
      <c r="D16" s="180">
        <v>1.2072326056812812</v>
      </c>
      <c r="E16" s="180">
        <v>1.2294874445246402</v>
      </c>
    </row>
    <row r="17" spans="2:5" x14ac:dyDescent="0.3">
      <c r="B17" s="117">
        <v>11001</v>
      </c>
      <c r="C17" s="180">
        <v>0.28227804962680925</v>
      </c>
      <c r="D17" s="180">
        <v>0.30153060506291929</v>
      </c>
      <c r="E17" s="180">
        <v>0.31340019603285457</v>
      </c>
    </row>
    <row r="18" spans="2:5" x14ac:dyDescent="0.3">
      <c r="B18" s="117">
        <v>24009</v>
      </c>
      <c r="C18" s="180">
        <v>0.60465335173262436</v>
      </c>
      <c r="D18" s="180">
        <v>0.57904385524929647</v>
      </c>
      <c r="E18" s="180">
        <v>0.57368954544597561</v>
      </c>
    </row>
    <row r="19" spans="2:5" x14ac:dyDescent="0.3">
      <c r="B19" s="117">
        <v>24017</v>
      </c>
      <c r="C19" s="180">
        <v>0.1419249383787056</v>
      </c>
      <c r="D19" s="180">
        <v>0.14413269024279041</v>
      </c>
      <c r="E19" s="180">
        <v>0.14653458295140315</v>
      </c>
    </row>
    <row r="20" spans="2:5" x14ac:dyDescent="0.3">
      <c r="B20" s="117">
        <v>24033</v>
      </c>
      <c r="C20" s="180">
        <v>2.1318177716925079E-2</v>
      </c>
      <c r="D20" s="180">
        <v>2.2622271614396092E-2</v>
      </c>
      <c r="E20" s="180">
        <v>2.360709494234562E-2</v>
      </c>
    </row>
    <row r="21" spans="2:5" x14ac:dyDescent="0.3">
      <c r="B21" s="117">
        <v>51013</v>
      </c>
      <c r="C21" s="211">
        <v>0</v>
      </c>
      <c r="D21" s="184">
        <v>0</v>
      </c>
      <c r="E21" s="184">
        <v>0</v>
      </c>
    </row>
    <row r="22" spans="2:5" x14ac:dyDescent="0.3">
      <c r="B22" s="117">
        <v>51059</v>
      </c>
      <c r="C22" s="180">
        <v>2.5865681807135499E-2</v>
      </c>
      <c r="D22" s="180">
        <v>2.756694313510093E-2</v>
      </c>
      <c r="E22" s="180">
        <v>2.8350076882283907E-2</v>
      </c>
    </row>
    <row r="23" spans="2:5" x14ac:dyDescent="0.3">
      <c r="B23" s="117">
        <v>51153</v>
      </c>
      <c r="C23" s="180">
        <v>7.2539976122158187E-3</v>
      </c>
      <c r="D23" s="180">
        <v>7.938170298095848E-3</v>
      </c>
      <c r="E23" s="180">
        <v>8.1520102497547112E-3</v>
      </c>
    </row>
    <row r="24" spans="2:5" x14ac:dyDescent="0.3">
      <c r="B24" s="117">
        <v>51510</v>
      </c>
      <c r="C24" s="180">
        <v>9.9417671343403194E-2</v>
      </c>
      <c r="D24" s="180">
        <v>0.12439807007868249</v>
      </c>
      <c r="E24" s="180">
        <v>0.13575393802002261</v>
      </c>
    </row>
    <row r="25" spans="2:5" x14ac:dyDescent="0.3">
      <c r="B25" s="116" t="s">
        <v>330</v>
      </c>
      <c r="C25" s="180">
        <v>21.41449790755361</v>
      </c>
      <c r="D25" s="180">
        <v>21.636769429269904</v>
      </c>
      <c r="E25" s="180">
        <v>22.099378705119914</v>
      </c>
    </row>
    <row r="26" spans="2:5" x14ac:dyDescent="0.3">
      <c r="B26" s="117">
        <v>11001</v>
      </c>
      <c r="C26" s="180">
        <v>1.5050961843945871</v>
      </c>
      <c r="D26" s="180">
        <v>1.350253072062964</v>
      </c>
      <c r="E26" s="180">
        <v>1.3508784398186995</v>
      </c>
    </row>
    <row r="27" spans="2:5" x14ac:dyDescent="0.3">
      <c r="B27" s="117">
        <v>24009</v>
      </c>
      <c r="C27" s="180">
        <v>0.21111197424477116</v>
      </c>
      <c r="D27" s="180">
        <v>0.20944277891454791</v>
      </c>
      <c r="E27" s="180">
        <v>0.2116076146463528</v>
      </c>
    </row>
    <row r="28" spans="2:5" x14ac:dyDescent="0.3">
      <c r="B28" s="117">
        <v>24017</v>
      </c>
      <c r="C28" s="180">
        <v>0.83152538499516437</v>
      </c>
      <c r="D28" s="180">
        <v>0.85814841482338911</v>
      </c>
      <c r="E28" s="180">
        <v>0.8762234584733356</v>
      </c>
    </row>
    <row r="29" spans="2:5" x14ac:dyDescent="0.3">
      <c r="B29" s="117">
        <v>24021</v>
      </c>
      <c r="C29" s="180">
        <v>1.2595662129004157</v>
      </c>
      <c r="D29" s="180">
        <v>1.3374108464231504</v>
      </c>
      <c r="E29" s="180">
        <v>1.3808744800943811</v>
      </c>
    </row>
    <row r="30" spans="2:5" x14ac:dyDescent="0.3">
      <c r="B30" s="117">
        <v>24031</v>
      </c>
      <c r="C30" s="180">
        <v>3.352512664407588</v>
      </c>
      <c r="D30" s="180">
        <v>3.3621008997794752</v>
      </c>
      <c r="E30" s="180">
        <v>3.4631399711284621</v>
      </c>
    </row>
    <row r="31" spans="2:5" x14ac:dyDescent="0.3">
      <c r="B31" s="117">
        <v>24033</v>
      </c>
      <c r="C31" s="180">
        <v>3.0351236621441653</v>
      </c>
      <c r="D31" s="180">
        <v>3.0447220411200022</v>
      </c>
      <c r="E31" s="180">
        <v>3.1180728254957506</v>
      </c>
    </row>
    <row r="32" spans="2:5" x14ac:dyDescent="0.3">
      <c r="B32" s="117">
        <v>51013</v>
      </c>
      <c r="C32" s="180">
        <v>0.8816834479321527</v>
      </c>
      <c r="D32" s="180">
        <v>0.93560432275196925</v>
      </c>
      <c r="E32" s="180">
        <v>0.9748674678710727</v>
      </c>
    </row>
    <row r="33" spans="2:5" x14ac:dyDescent="0.3">
      <c r="B33" s="117">
        <v>51059</v>
      </c>
      <c r="C33" s="180">
        <v>5.1702294010078607</v>
      </c>
      <c r="D33" s="180">
        <v>5.429300706758923</v>
      </c>
      <c r="E33" s="180">
        <v>5.5371927166296508</v>
      </c>
    </row>
    <row r="34" spans="2:5" x14ac:dyDescent="0.3">
      <c r="B34" s="117">
        <v>51107</v>
      </c>
      <c r="C34" s="180">
        <v>2.1483552188330077</v>
      </c>
      <c r="D34" s="180">
        <v>2.138996812823188</v>
      </c>
      <c r="E34" s="180">
        <v>2.1688356883477509</v>
      </c>
    </row>
    <row r="35" spans="2:5" x14ac:dyDescent="0.3">
      <c r="B35" s="117">
        <v>51153</v>
      </c>
      <c r="C35" s="180">
        <v>1.8042204810669105</v>
      </c>
      <c r="D35" s="180">
        <v>1.7901845815306694</v>
      </c>
      <c r="E35" s="180">
        <v>1.815118211485875</v>
      </c>
    </row>
    <row r="36" spans="2:5" x14ac:dyDescent="0.3">
      <c r="B36" s="117">
        <v>51510</v>
      </c>
      <c r="C36" s="180">
        <v>0.61967878580431168</v>
      </c>
      <c r="D36" s="180">
        <v>0.58872985587890236</v>
      </c>
      <c r="E36" s="180">
        <v>0.60540733869188601</v>
      </c>
    </row>
    <row r="37" spans="2:5" x14ac:dyDescent="0.3">
      <c r="B37" s="117">
        <v>51600</v>
      </c>
      <c r="C37" s="180">
        <v>0.1811592641876221</v>
      </c>
      <c r="D37" s="180">
        <v>0.17524419811774766</v>
      </c>
      <c r="E37" s="180">
        <v>0.17643402229529348</v>
      </c>
    </row>
    <row r="38" spans="2:5" x14ac:dyDescent="0.3">
      <c r="B38" s="117">
        <v>51610</v>
      </c>
      <c r="C38" s="180">
        <v>8.5768309721316674E-2</v>
      </c>
      <c r="D38" s="180">
        <v>9.2944996185869211E-2</v>
      </c>
      <c r="E38" s="180">
        <v>9.5724081679854606E-2</v>
      </c>
    </row>
    <row r="39" spans="2:5" x14ac:dyDescent="0.3">
      <c r="B39" s="117">
        <v>51683</v>
      </c>
      <c r="C39" s="180">
        <v>0.23797534772835394</v>
      </c>
      <c r="D39" s="180">
        <v>0.2347686177694471</v>
      </c>
      <c r="E39" s="180">
        <v>0.23594608902269171</v>
      </c>
    </row>
    <row r="40" spans="2:5" x14ac:dyDescent="0.3">
      <c r="B40" s="117">
        <v>51685</v>
      </c>
      <c r="C40" s="180">
        <v>9.0491568185381219E-2</v>
      </c>
      <c r="D40" s="180">
        <v>8.891728432965762E-2</v>
      </c>
      <c r="E40" s="180">
        <v>8.9056299438855457E-2</v>
      </c>
    </row>
    <row r="41" spans="2:5" x14ac:dyDescent="0.3">
      <c r="B41" s="116" t="s">
        <v>933</v>
      </c>
      <c r="C41" s="180">
        <v>4.2180036013467523</v>
      </c>
      <c r="D41" s="180">
        <v>4.6056419780371147</v>
      </c>
      <c r="E41" s="180">
        <v>4.8713394505643235</v>
      </c>
    </row>
    <row r="42" spans="2:5" x14ac:dyDescent="0.3">
      <c r="B42" s="117">
        <v>11001</v>
      </c>
      <c r="C42" s="180">
        <v>0.7455244458231165</v>
      </c>
      <c r="D42" s="180">
        <v>0.82945253399251651</v>
      </c>
      <c r="E42" s="180">
        <v>0.86138205413625768</v>
      </c>
    </row>
    <row r="43" spans="2:5" x14ac:dyDescent="0.3">
      <c r="B43" s="117">
        <v>24017</v>
      </c>
      <c r="C43" s="180">
        <v>4.6888783505639299E-3</v>
      </c>
      <c r="D43" s="180">
        <v>4.7029449856203411E-3</v>
      </c>
      <c r="E43" s="180">
        <v>5.0311664701601453E-3</v>
      </c>
    </row>
    <row r="44" spans="2:5" x14ac:dyDescent="0.3">
      <c r="B44" s="117">
        <v>24021</v>
      </c>
      <c r="C44" s="180">
        <v>0.84212490521375094</v>
      </c>
      <c r="D44" s="180">
        <v>0.86545636687687699</v>
      </c>
      <c r="E44" s="180">
        <v>0.91896234745721006</v>
      </c>
    </row>
    <row r="45" spans="2:5" x14ac:dyDescent="0.3">
      <c r="B45" s="117">
        <v>24031</v>
      </c>
      <c r="C45" s="180">
        <v>0.74114804709504689</v>
      </c>
      <c r="D45" s="180">
        <v>0.79225901694911582</v>
      </c>
      <c r="E45" s="180">
        <v>0.84595002934627095</v>
      </c>
    </row>
    <row r="46" spans="2:5" x14ac:dyDescent="0.3">
      <c r="B46" s="117">
        <v>24033</v>
      </c>
      <c r="C46" s="180">
        <v>0.58930495629843094</v>
      </c>
      <c r="D46" s="180">
        <v>0.64775165418864566</v>
      </c>
      <c r="E46" s="180">
        <v>0.69110221531553451</v>
      </c>
    </row>
    <row r="47" spans="2:5" x14ac:dyDescent="0.3">
      <c r="B47" s="117">
        <v>51013</v>
      </c>
      <c r="C47" s="180">
        <v>5.9353782677405501E-2</v>
      </c>
      <c r="D47" s="180">
        <v>6.5621759804737487E-2</v>
      </c>
      <c r="E47" s="180">
        <v>6.9989980875052232E-2</v>
      </c>
    </row>
    <row r="48" spans="2:5" x14ac:dyDescent="0.3">
      <c r="B48" s="117">
        <v>51059</v>
      </c>
      <c r="C48" s="180">
        <v>0.54031890336760313</v>
      </c>
      <c r="D48" s="180">
        <v>0.61635967808622083</v>
      </c>
      <c r="E48" s="180">
        <v>0.64235028349890411</v>
      </c>
    </row>
    <row r="49" spans="2:5" x14ac:dyDescent="0.3">
      <c r="B49" s="117">
        <v>51153</v>
      </c>
      <c r="C49" s="180">
        <v>0.43049014764495797</v>
      </c>
      <c r="D49" s="180">
        <v>0.51223805151771751</v>
      </c>
      <c r="E49" s="180">
        <v>0.54978980690064028</v>
      </c>
    </row>
    <row r="50" spans="2:5" x14ac:dyDescent="0.3">
      <c r="B50" s="117">
        <v>51510</v>
      </c>
      <c r="C50" s="180">
        <v>0.192681640488987</v>
      </c>
      <c r="D50" s="180">
        <v>0.19408190501999231</v>
      </c>
      <c r="E50" s="180">
        <v>0.20716395330722026</v>
      </c>
    </row>
    <row r="51" spans="2:5" x14ac:dyDescent="0.3">
      <c r="B51" s="117">
        <v>51683</v>
      </c>
      <c r="C51" s="180">
        <v>5.8939532654952803E-2</v>
      </c>
      <c r="D51" s="180">
        <v>6.2633964357348859E-2</v>
      </c>
      <c r="E51" s="180">
        <v>6.4203443115635778E-2</v>
      </c>
    </row>
    <row r="52" spans="2:5" x14ac:dyDescent="0.3">
      <c r="B52" s="117">
        <v>51685</v>
      </c>
      <c r="C52" s="180">
        <v>1.3428361731937189E-2</v>
      </c>
      <c r="D52" s="180">
        <v>1.5084102258323261E-2</v>
      </c>
      <c r="E52" s="180">
        <v>1.5414170141437554E-2</v>
      </c>
    </row>
    <row r="53" spans="2:5" x14ac:dyDescent="0.3">
      <c r="B53" s="116" t="s">
        <v>935</v>
      </c>
      <c r="C53" s="180">
        <v>0.27529999999999999</v>
      </c>
      <c r="D53" s="180">
        <v>0.27529999999999999</v>
      </c>
      <c r="E53" s="180">
        <v>0.27529999999999999</v>
      </c>
    </row>
    <row r="54" spans="2:5" x14ac:dyDescent="0.3">
      <c r="B54" s="117">
        <v>24009</v>
      </c>
      <c r="C54" s="180">
        <v>8.0859999999999994E-3</v>
      </c>
      <c r="D54" s="180">
        <v>8.0859999999999994E-3</v>
      </c>
      <c r="E54" s="180">
        <v>8.0859999999999994E-3</v>
      </c>
    </row>
    <row r="55" spans="2:5" x14ac:dyDescent="0.3">
      <c r="B55" s="117">
        <v>24017</v>
      </c>
      <c r="C55" s="180">
        <v>3.4497E-2</v>
      </c>
      <c r="D55" s="180">
        <v>3.4497E-2</v>
      </c>
      <c r="E55" s="180">
        <v>3.4497E-2</v>
      </c>
    </row>
    <row r="56" spans="2:5" x14ac:dyDescent="0.3">
      <c r="B56" s="117">
        <v>24021</v>
      </c>
      <c r="C56" s="180">
        <v>3.9699999999999996E-3</v>
      </c>
      <c r="D56" s="180">
        <v>3.9699999999999996E-3</v>
      </c>
      <c r="E56" s="180">
        <v>3.9699999999999996E-3</v>
      </c>
    </row>
    <row r="57" spans="2:5" x14ac:dyDescent="0.3">
      <c r="B57" s="117">
        <v>24033</v>
      </c>
      <c r="C57" s="180">
        <v>0.20375399999999999</v>
      </c>
      <c r="D57" s="180">
        <v>0.20375399999999999</v>
      </c>
      <c r="E57" s="180">
        <v>0.20375399999999999</v>
      </c>
    </row>
    <row r="58" spans="2:5" x14ac:dyDescent="0.3">
      <c r="B58" s="117">
        <v>51059</v>
      </c>
      <c r="C58" s="180">
        <v>2.4698000000000001E-2</v>
      </c>
      <c r="D58" s="180">
        <v>2.4698000000000001E-2</v>
      </c>
      <c r="E58" s="180">
        <v>2.4698000000000001E-2</v>
      </c>
    </row>
    <row r="59" spans="2:5" x14ac:dyDescent="0.3">
      <c r="B59" s="117">
        <v>51107</v>
      </c>
      <c r="C59" s="211">
        <v>0</v>
      </c>
      <c r="D59" s="184">
        <v>0</v>
      </c>
      <c r="E59" s="184">
        <v>0</v>
      </c>
    </row>
    <row r="60" spans="2:5" x14ac:dyDescent="0.3">
      <c r="B60" s="117">
        <v>51153</v>
      </c>
      <c r="C60" s="182">
        <v>2.9500000000000001E-4</v>
      </c>
      <c r="D60" s="185">
        <v>2.9500000000000001E-4</v>
      </c>
      <c r="E60" s="185">
        <v>2.9500000000000001E-4</v>
      </c>
    </row>
    <row r="61" spans="2:5" x14ac:dyDescent="0.3">
      <c r="B61" s="177" t="s">
        <v>12</v>
      </c>
      <c r="C61" s="180">
        <v>140.14271807187748</v>
      </c>
      <c r="D61" s="180">
        <v>147.26269989563644</v>
      </c>
      <c r="E61" s="180">
        <v>150.48417503326331</v>
      </c>
    </row>
    <row r="62" spans="2:5" x14ac:dyDescent="0.3">
      <c r="B62" s="116" t="s">
        <v>931</v>
      </c>
      <c r="C62" s="180">
        <v>0.1487681807605328</v>
      </c>
      <c r="D62" s="180">
        <v>0.16146938555386761</v>
      </c>
      <c r="E62" s="180">
        <v>0.16364978939577446</v>
      </c>
    </row>
    <row r="63" spans="2:5" x14ac:dyDescent="0.3">
      <c r="B63" s="117">
        <v>11001</v>
      </c>
      <c r="C63" s="182">
        <v>1.075842167602112E-4</v>
      </c>
      <c r="D63" s="185">
        <v>1.1492191482056273E-4</v>
      </c>
      <c r="E63" s="185">
        <v>1.194457545220656E-4</v>
      </c>
    </row>
    <row r="64" spans="2:5" x14ac:dyDescent="0.3">
      <c r="B64" s="117">
        <v>24009</v>
      </c>
      <c r="C64" s="182">
        <v>4.1858009381360212E-4</v>
      </c>
      <c r="D64" s="182">
        <v>4.1867823151627329E-4</v>
      </c>
      <c r="E64" s="182">
        <v>4.1867823151627329E-4</v>
      </c>
    </row>
    <row r="65" spans="2:5" x14ac:dyDescent="0.3">
      <c r="B65" s="117">
        <v>24017</v>
      </c>
      <c r="C65" s="180">
        <v>9.7657847131126622E-3</v>
      </c>
      <c r="D65" s="180">
        <v>9.768074338660275E-3</v>
      </c>
      <c r="E65" s="180">
        <v>9.768074338660275E-3</v>
      </c>
    </row>
    <row r="66" spans="2:5" x14ac:dyDescent="0.3">
      <c r="B66" s="117">
        <v>24021</v>
      </c>
      <c r="C66" s="180">
        <v>2.8242309080956124E-2</v>
      </c>
      <c r="D66" s="180">
        <v>3.2477003851685025E-2</v>
      </c>
      <c r="E66" s="180">
        <v>3.2477003851685025E-2</v>
      </c>
    </row>
    <row r="67" spans="2:5" x14ac:dyDescent="0.3">
      <c r="B67" s="117">
        <v>24031</v>
      </c>
      <c r="C67" s="180">
        <v>1.359378488537163E-2</v>
      </c>
      <c r="D67" s="180">
        <v>1.4144694994857284E-2</v>
      </c>
      <c r="E67" s="180">
        <v>1.4144694994857284E-2</v>
      </c>
    </row>
    <row r="68" spans="2:5" x14ac:dyDescent="0.3">
      <c r="B68" s="117">
        <v>24033</v>
      </c>
      <c r="C68" s="180">
        <v>8.1310983847209788E-3</v>
      </c>
      <c r="D68" s="180">
        <v>8.5777789554368853E-3</v>
      </c>
      <c r="E68" s="180">
        <v>8.5945818619184763E-3</v>
      </c>
    </row>
    <row r="69" spans="2:5" x14ac:dyDescent="0.3">
      <c r="B69" s="117">
        <v>51013</v>
      </c>
      <c r="C69" s="180">
        <v>0</v>
      </c>
      <c r="D69" s="180">
        <v>0</v>
      </c>
      <c r="E69" s="180">
        <v>0</v>
      </c>
    </row>
    <row r="70" spans="2:5" x14ac:dyDescent="0.3">
      <c r="B70" s="117">
        <v>51107</v>
      </c>
      <c r="C70" s="180">
        <v>4.0670494725885742E-2</v>
      </c>
      <c r="D70" s="180">
        <v>4.5460961674808599E-2</v>
      </c>
      <c r="E70" s="180">
        <v>4.6780954132519342E-2</v>
      </c>
    </row>
    <row r="71" spans="2:5" x14ac:dyDescent="0.3">
      <c r="B71" s="117">
        <v>51683</v>
      </c>
      <c r="C71" s="180">
        <v>4.7838544659911851E-2</v>
      </c>
      <c r="D71" s="180">
        <v>5.0507271592082702E-2</v>
      </c>
      <c r="E71" s="180">
        <v>5.134635623009573E-2</v>
      </c>
    </row>
    <row r="72" spans="2:5" x14ac:dyDescent="0.3">
      <c r="B72" s="116" t="s">
        <v>934</v>
      </c>
      <c r="C72" s="180">
        <v>4.5455596798776803E-2</v>
      </c>
      <c r="D72" s="180">
        <v>4.7608982219697421E-2</v>
      </c>
      <c r="E72" s="180">
        <v>4.8999896728417425E-2</v>
      </c>
    </row>
    <row r="73" spans="2:5" x14ac:dyDescent="0.3">
      <c r="B73" s="117">
        <v>11001</v>
      </c>
      <c r="C73" s="180">
        <v>1.0541219040266839E-2</v>
      </c>
      <c r="D73" s="180">
        <v>1.1260174708995683E-2</v>
      </c>
      <c r="E73" s="180">
        <v>1.1703425462987633E-2</v>
      </c>
    </row>
    <row r="74" spans="2:5" x14ac:dyDescent="0.3">
      <c r="B74" s="117">
        <v>24009</v>
      </c>
      <c r="C74" s="180">
        <v>2.4346552694005114E-2</v>
      </c>
      <c r="D74" s="180">
        <v>2.4721822695981135E-2</v>
      </c>
      <c r="E74" s="180">
        <v>2.5133772796283513E-2</v>
      </c>
    </row>
    <row r="75" spans="2:5" x14ac:dyDescent="0.3">
      <c r="B75" s="117">
        <v>24017</v>
      </c>
      <c r="C75" s="183">
        <v>4.8555816359581406E-3</v>
      </c>
      <c r="D75" s="183">
        <v>4.9188699472785032E-3</v>
      </c>
      <c r="E75" s="183">
        <v>4.9931872294872786E-3</v>
      </c>
    </row>
    <row r="76" spans="2:5" x14ac:dyDescent="0.3">
      <c r="B76" s="117">
        <v>24033</v>
      </c>
      <c r="C76" s="183">
        <v>8.8733430389235013E-4</v>
      </c>
      <c r="D76" s="183">
        <v>9.3121186051839172E-4</v>
      </c>
      <c r="E76" s="183">
        <v>9.6552771991021563E-4</v>
      </c>
    </row>
    <row r="77" spans="2:5" x14ac:dyDescent="0.3">
      <c r="B77" s="117">
        <v>51059</v>
      </c>
      <c r="C77" s="183">
        <v>1.0200187366331205E-3</v>
      </c>
      <c r="D77" s="183">
        <v>1.0871083437570808E-3</v>
      </c>
      <c r="E77" s="183">
        <v>1.1179913918581354E-3</v>
      </c>
    </row>
    <row r="78" spans="2:5" x14ac:dyDescent="0.3">
      <c r="B78" s="117">
        <v>51153</v>
      </c>
      <c r="C78" s="182">
        <v>4.5326273237976823E-4</v>
      </c>
      <c r="D78" s="182">
        <v>4.9601295061796542E-4</v>
      </c>
      <c r="E78" s="182">
        <v>5.0937464246876357E-4</v>
      </c>
    </row>
    <row r="79" spans="2:5" x14ac:dyDescent="0.3">
      <c r="B79" s="117">
        <v>51510</v>
      </c>
      <c r="C79" s="183">
        <v>3.3516276556414654E-3</v>
      </c>
      <c r="D79" s="183">
        <v>4.1937817125486604E-3</v>
      </c>
      <c r="E79" s="183">
        <v>4.5766174854218831E-3</v>
      </c>
    </row>
    <row r="80" spans="2:5" x14ac:dyDescent="0.3">
      <c r="B80" s="116" t="s">
        <v>330</v>
      </c>
      <c r="C80" s="180">
        <v>137.07307791750102</v>
      </c>
      <c r="D80" s="180">
        <v>144.16078081588273</v>
      </c>
      <c r="E80" s="180">
        <v>147.3671077453821</v>
      </c>
    </row>
    <row r="81" spans="2:5" x14ac:dyDescent="0.3">
      <c r="B81" s="117">
        <v>11001</v>
      </c>
      <c r="C81" s="180">
        <v>12.131645525483247</v>
      </c>
      <c r="D81" s="180">
        <v>12.909324841579727</v>
      </c>
      <c r="E81" s="180">
        <v>13.322388350490565</v>
      </c>
    </row>
    <row r="82" spans="2:5" x14ac:dyDescent="0.3">
      <c r="B82" s="117">
        <v>24009</v>
      </c>
      <c r="C82" s="180">
        <v>2.0436864036656468</v>
      </c>
      <c r="D82" s="180">
        <v>2.1044143229922398</v>
      </c>
      <c r="E82" s="180">
        <v>2.0982188924673406</v>
      </c>
    </row>
    <row r="83" spans="2:5" x14ac:dyDescent="0.3">
      <c r="B83" s="117">
        <v>24017</v>
      </c>
      <c r="C83" s="180">
        <v>10.247064948154474</v>
      </c>
      <c r="D83" s="180">
        <v>10.625510082675754</v>
      </c>
      <c r="E83" s="180">
        <v>10.755253874957265</v>
      </c>
    </row>
    <row r="84" spans="2:5" x14ac:dyDescent="0.3">
      <c r="B84" s="117">
        <v>24021</v>
      </c>
      <c r="C84" s="180">
        <v>11.881197206416509</v>
      </c>
      <c r="D84" s="180">
        <v>12.530764385009475</v>
      </c>
      <c r="E84" s="180">
        <v>12.862880180141396</v>
      </c>
    </row>
    <row r="85" spans="2:5" x14ac:dyDescent="0.3">
      <c r="B85" s="117">
        <v>24031</v>
      </c>
      <c r="C85" s="180">
        <v>21.484454777784538</v>
      </c>
      <c r="D85" s="180">
        <v>22.137661461525521</v>
      </c>
      <c r="E85" s="180">
        <v>22.340870837675702</v>
      </c>
    </row>
    <row r="86" spans="2:5" x14ac:dyDescent="0.3">
      <c r="B86" s="117">
        <v>24033</v>
      </c>
      <c r="C86" s="180">
        <v>26.848449300971886</v>
      </c>
      <c r="D86" s="180">
        <v>27.554022708691235</v>
      </c>
      <c r="E86" s="180">
        <v>28.128293478421725</v>
      </c>
    </row>
    <row r="87" spans="2:5" x14ac:dyDescent="0.3">
      <c r="B87" s="117">
        <v>51013</v>
      </c>
      <c r="C87" s="180">
        <v>4.3256276125296553</v>
      </c>
      <c r="D87" s="180">
        <v>4.6099749206276401</v>
      </c>
      <c r="E87" s="180">
        <v>4.7897074635724675</v>
      </c>
    </row>
    <row r="88" spans="2:5" x14ac:dyDescent="0.3">
      <c r="B88" s="117">
        <v>51059</v>
      </c>
      <c r="C88" s="180">
        <v>23.004887709530482</v>
      </c>
      <c r="D88" s="180">
        <v>24.01878121756269</v>
      </c>
      <c r="E88" s="180">
        <v>24.504486178221882</v>
      </c>
    </row>
    <row r="89" spans="2:5" x14ac:dyDescent="0.3">
      <c r="B89" s="117">
        <v>51107</v>
      </c>
      <c r="C89" s="180">
        <v>9.2077649399086976</v>
      </c>
      <c r="D89" s="180">
        <v>10.233792980901239</v>
      </c>
      <c r="E89" s="180">
        <v>10.510265300815306</v>
      </c>
    </row>
    <row r="90" spans="2:5" x14ac:dyDescent="0.3">
      <c r="B90" s="117">
        <v>51153</v>
      </c>
      <c r="C90" s="180">
        <v>10.320199959862926</v>
      </c>
      <c r="D90" s="180">
        <v>11.031150097583142</v>
      </c>
      <c r="E90" s="180">
        <v>11.29079233093956</v>
      </c>
    </row>
    <row r="91" spans="2:5" x14ac:dyDescent="0.3">
      <c r="B91" s="117">
        <v>51510</v>
      </c>
      <c r="C91" s="180">
        <v>2.9929405840926226</v>
      </c>
      <c r="D91" s="180">
        <v>3.5165110763872618</v>
      </c>
      <c r="E91" s="180">
        <v>3.7796964639739246</v>
      </c>
    </row>
    <row r="92" spans="2:5" x14ac:dyDescent="0.3">
      <c r="B92" s="117">
        <v>51600</v>
      </c>
      <c r="C92" s="180">
        <v>0.69990706284047155</v>
      </c>
      <c r="D92" s="180">
        <v>0.82183499741395127</v>
      </c>
      <c r="E92" s="180">
        <v>0.85101152999321283</v>
      </c>
    </row>
    <row r="93" spans="2:5" x14ac:dyDescent="0.3">
      <c r="B93" s="117">
        <v>51610</v>
      </c>
      <c r="C93" s="180">
        <v>0.33167263317795065</v>
      </c>
      <c r="D93" s="180">
        <v>0.3971860705215956</v>
      </c>
      <c r="E93" s="180">
        <v>0.42231548087263893</v>
      </c>
    </row>
    <row r="94" spans="2:5" x14ac:dyDescent="0.3">
      <c r="B94" s="117">
        <v>51683</v>
      </c>
      <c r="C94" s="180">
        <v>0.98301958846080828</v>
      </c>
      <c r="D94" s="180">
        <v>1.0505149962700666</v>
      </c>
      <c r="E94" s="180">
        <v>1.0737806319991763</v>
      </c>
    </row>
    <row r="95" spans="2:5" x14ac:dyDescent="0.3">
      <c r="B95" s="117">
        <v>51685</v>
      </c>
      <c r="C95" s="180">
        <v>0.57055966462106322</v>
      </c>
      <c r="D95" s="180">
        <v>0.61933665614116329</v>
      </c>
      <c r="E95" s="180">
        <v>0.63714675083995853</v>
      </c>
    </row>
    <row r="96" spans="2:5" x14ac:dyDescent="0.3">
      <c r="B96" s="116" t="s">
        <v>933</v>
      </c>
      <c r="C96" s="180">
        <v>0.18860437681710251</v>
      </c>
      <c r="D96" s="180">
        <v>0.20602871198013217</v>
      </c>
      <c r="E96" s="180">
        <v>0.21760560175705304</v>
      </c>
    </row>
    <row r="97" spans="2:5" x14ac:dyDescent="0.3">
      <c r="B97" s="117">
        <v>11001</v>
      </c>
      <c r="C97" s="180">
        <v>4.0578706889894831E-2</v>
      </c>
      <c r="D97" s="180">
        <v>4.5146891486303575E-2</v>
      </c>
      <c r="E97" s="180">
        <v>4.6884807186193686E-2</v>
      </c>
    </row>
    <row r="98" spans="2:5" x14ac:dyDescent="0.3">
      <c r="B98" s="117">
        <v>24017</v>
      </c>
      <c r="C98" s="182">
        <v>1.88508806975236E-4</v>
      </c>
      <c r="D98" s="182">
        <v>1.8907433339634996E-4</v>
      </c>
      <c r="E98" s="182">
        <v>2.0226994988462962E-4</v>
      </c>
    </row>
    <row r="99" spans="2:5" x14ac:dyDescent="0.3">
      <c r="B99" s="117">
        <v>24021</v>
      </c>
      <c r="C99" s="180">
        <v>3.6560316323116016E-2</v>
      </c>
      <c r="D99" s="180">
        <v>3.7348775779563047E-2</v>
      </c>
      <c r="E99" s="180">
        <v>3.9571622093273057E-2</v>
      </c>
    </row>
    <row r="100" spans="2:5" x14ac:dyDescent="0.3">
      <c r="B100" s="117">
        <v>24031</v>
      </c>
      <c r="C100" s="180">
        <v>3.0120352659425309E-2</v>
      </c>
      <c r="D100" s="180">
        <v>3.2228595496115196E-2</v>
      </c>
      <c r="E100" s="180">
        <v>3.4411756544450625E-2</v>
      </c>
    </row>
    <row r="101" spans="2:5" x14ac:dyDescent="0.3">
      <c r="B101" s="117">
        <v>24033</v>
      </c>
      <c r="C101" s="180">
        <v>2.478844126477641E-2</v>
      </c>
      <c r="D101" s="180">
        <v>2.7319100033454738E-2</v>
      </c>
      <c r="E101" s="180">
        <v>2.9145264753282107E-2</v>
      </c>
    </row>
    <row r="102" spans="2:5" x14ac:dyDescent="0.3">
      <c r="B102" s="117">
        <v>51013</v>
      </c>
      <c r="C102" s="183">
        <v>2.5888692026109967E-3</v>
      </c>
      <c r="D102" s="183">
        <v>2.862263284936219E-3</v>
      </c>
      <c r="E102" s="183">
        <v>3.0527945786298096E-3</v>
      </c>
    </row>
    <row r="103" spans="2:5" x14ac:dyDescent="0.3">
      <c r="B103" s="117">
        <v>51059</v>
      </c>
      <c r="C103" s="180">
        <v>2.397798559218E-2</v>
      </c>
      <c r="D103" s="180">
        <v>2.7352482744245663E-2</v>
      </c>
      <c r="E103" s="180">
        <v>2.850588004023729E-2</v>
      </c>
    </row>
    <row r="104" spans="2:5" x14ac:dyDescent="0.3">
      <c r="B104" s="117">
        <v>51153</v>
      </c>
      <c r="C104" s="180">
        <v>1.8380574823026481E-2</v>
      </c>
      <c r="D104" s="180">
        <v>2.1870953109216811E-2</v>
      </c>
      <c r="E104" s="180">
        <v>2.3474294912339919E-2</v>
      </c>
    </row>
    <row r="105" spans="2:5" x14ac:dyDescent="0.3">
      <c r="B105" s="117">
        <v>51510</v>
      </c>
      <c r="C105" s="180">
        <v>8.3219025680865404E-3</v>
      </c>
      <c r="D105" s="180">
        <v>8.3823798661155635E-3</v>
      </c>
      <c r="E105" s="180">
        <v>8.9473923445283002E-3</v>
      </c>
    </row>
    <row r="106" spans="2:5" x14ac:dyDescent="0.3">
      <c r="B106" s="117">
        <v>51683</v>
      </c>
      <c r="C106" s="183">
        <v>2.517324654966519E-3</v>
      </c>
      <c r="D106" s="183">
        <v>2.6751149120589294E-3</v>
      </c>
      <c r="E106" s="183">
        <v>2.7421478082444392E-3</v>
      </c>
    </row>
    <row r="107" spans="2:5" x14ac:dyDescent="0.3">
      <c r="B107" s="117">
        <v>51685</v>
      </c>
      <c r="C107" s="183">
        <v>5.8139403204415991E-4</v>
      </c>
      <c r="D107" s="183">
        <v>6.5308093472604407E-4</v>
      </c>
      <c r="E107" s="183">
        <v>6.6737154598919585E-4</v>
      </c>
    </row>
    <row r="108" spans="2:5" x14ac:dyDescent="0.3">
      <c r="B108" s="116" t="s">
        <v>935</v>
      </c>
      <c r="C108" s="180">
        <v>2.6868119999999998</v>
      </c>
      <c r="D108" s="180">
        <v>2.6868119999999998</v>
      </c>
      <c r="E108" s="180">
        <v>2.6868119999999998</v>
      </c>
    </row>
    <row r="109" spans="2:5" x14ac:dyDescent="0.3">
      <c r="B109" s="117">
        <v>24009</v>
      </c>
      <c r="C109" s="180">
        <v>6.9890000000000008E-2</v>
      </c>
      <c r="D109" s="180">
        <v>6.9890000000000008E-2</v>
      </c>
      <c r="E109" s="180">
        <v>6.9890000000000008E-2</v>
      </c>
    </row>
    <row r="110" spans="2:5" x14ac:dyDescent="0.3">
      <c r="B110" s="117">
        <v>24017</v>
      </c>
      <c r="C110" s="180">
        <v>0.59181899999999998</v>
      </c>
      <c r="D110" s="180">
        <v>0.59181899999999998</v>
      </c>
      <c r="E110" s="180">
        <v>0.59181899999999998</v>
      </c>
    </row>
    <row r="111" spans="2:5" x14ac:dyDescent="0.3">
      <c r="B111" s="117">
        <v>24021</v>
      </c>
      <c r="C111" s="180">
        <v>3.3676000000000005E-2</v>
      </c>
      <c r="D111" s="180">
        <v>3.3676000000000005E-2</v>
      </c>
      <c r="E111" s="180">
        <v>3.3676000000000005E-2</v>
      </c>
    </row>
    <row r="112" spans="2:5" x14ac:dyDescent="0.3">
      <c r="B112" s="117">
        <v>24033</v>
      </c>
      <c r="C112" s="180">
        <v>1.775312</v>
      </c>
      <c r="D112" s="180">
        <v>1.775312</v>
      </c>
      <c r="E112" s="180">
        <v>1.775312</v>
      </c>
    </row>
    <row r="113" spans="2:5" x14ac:dyDescent="0.3">
      <c r="B113" s="117">
        <v>51059</v>
      </c>
      <c r="C113" s="180">
        <v>0.21316499999999999</v>
      </c>
      <c r="D113" s="180">
        <v>0.21316499999999999</v>
      </c>
      <c r="E113" s="180">
        <v>0.21316499999999999</v>
      </c>
    </row>
    <row r="114" spans="2:5" x14ac:dyDescent="0.3">
      <c r="B114" s="117">
        <v>51107</v>
      </c>
      <c r="C114" s="211">
        <v>0</v>
      </c>
      <c r="D114" s="184">
        <v>0</v>
      </c>
      <c r="E114" s="184">
        <v>0</v>
      </c>
    </row>
    <row r="115" spans="2:5" x14ac:dyDescent="0.3">
      <c r="B115" s="117">
        <v>51153</v>
      </c>
      <c r="C115" s="183">
        <v>2.9499999999999999E-3</v>
      </c>
      <c r="D115" s="183">
        <v>2.9499999999999999E-3</v>
      </c>
      <c r="E115" s="183">
        <v>2.9499999999999999E-3</v>
      </c>
    </row>
    <row r="116" spans="2:5" hidden="1" x14ac:dyDescent="0.3">
      <c r="B116" s="177" t="s">
        <v>3783</v>
      </c>
      <c r="C116" s="180">
        <v>167.36183822944471</v>
      </c>
      <c r="D116" s="180">
        <v>175.12230012780262</v>
      </c>
      <c r="E116" s="180">
        <v>179.09543464230151</v>
      </c>
    </row>
  </sheetData>
  <mergeCells count="2">
    <mergeCell ref="B1:E1"/>
    <mergeCell ref="B2: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33CD42-B311-4C92-AA91-C3894469DC20}">
  <dimension ref="A1:AA2233"/>
  <sheetViews>
    <sheetView zoomScale="60" zoomScaleNormal="60" workbookViewId="0">
      <pane ySplit="1" topLeftCell="A2" activePane="bottomLeft" state="frozen"/>
      <selection pane="bottomLeft" activeCell="F7" sqref="F7"/>
    </sheetView>
  </sheetViews>
  <sheetFormatPr defaultRowHeight="17.399999999999999" x14ac:dyDescent="0.3"/>
  <cols>
    <col min="1" max="1" width="22.109375" style="1" customWidth="1"/>
    <col min="2" max="2" width="8.44140625" style="1" bestFit="1" customWidth="1"/>
    <col min="3" max="3" width="12.21875" style="1" customWidth="1"/>
    <col min="4" max="4" width="26.33203125" style="6" customWidth="1"/>
    <col min="5" max="5" width="27.5546875" style="6" customWidth="1"/>
    <col min="6" max="6" width="21.88671875" style="6" customWidth="1"/>
    <col min="7" max="7" width="26.88671875" style="6" customWidth="1"/>
    <col min="8" max="8" width="18.6640625" style="6" customWidth="1"/>
    <col min="9" max="9" width="16.77734375" style="6" customWidth="1"/>
    <col min="10" max="10" width="18.109375" style="6" customWidth="1"/>
    <col min="11" max="11" width="16.6640625" style="2" customWidth="1"/>
    <col min="12" max="12" width="14.5546875" style="2" customWidth="1"/>
    <col min="13" max="14" width="15.44140625" style="2" customWidth="1"/>
    <col min="15" max="15" width="16" style="2" customWidth="1"/>
    <col min="16" max="16" width="17.44140625" style="2" customWidth="1"/>
    <col min="17" max="17" width="17.5546875" style="2" customWidth="1"/>
    <col min="18" max="18" width="15.6640625" style="1" bestFit="1" customWidth="1"/>
    <col min="19" max="19" width="46.5546875" style="1" customWidth="1"/>
    <col min="20" max="20" width="33" style="1" customWidth="1"/>
    <col min="21" max="21" width="52" style="1" customWidth="1"/>
    <col min="22" max="22" width="32.6640625" style="1" customWidth="1"/>
    <col min="23" max="23" width="51.21875" style="1" customWidth="1"/>
    <col min="24" max="24" width="17.109375" style="1" customWidth="1"/>
    <col min="25" max="25" width="28.77734375" customWidth="1"/>
    <col min="26" max="26" width="31.33203125" customWidth="1"/>
    <col min="27" max="27" width="14" bestFit="1" customWidth="1"/>
  </cols>
  <sheetData>
    <row r="1" spans="1:27" s="56" customFormat="1" ht="69.599999999999994" x14ac:dyDescent="0.35">
      <c r="A1" s="114" t="s">
        <v>0</v>
      </c>
      <c r="B1" s="114" t="s">
        <v>956</v>
      </c>
      <c r="C1" s="114" t="s">
        <v>1</v>
      </c>
      <c r="D1" s="115" t="s">
        <v>968</v>
      </c>
      <c r="E1" s="115" t="s">
        <v>969</v>
      </c>
      <c r="F1" s="115" t="s">
        <v>958</v>
      </c>
      <c r="G1" s="115" t="s">
        <v>938</v>
      </c>
      <c r="H1" s="115" t="s">
        <v>960</v>
      </c>
      <c r="I1" s="115" t="s">
        <v>937</v>
      </c>
      <c r="J1" s="115" t="s">
        <v>961</v>
      </c>
      <c r="K1" s="115" t="s">
        <v>962</v>
      </c>
      <c r="L1" s="115" t="s">
        <v>3831</v>
      </c>
      <c r="M1" s="115" t="s">
        <v>3834</v>
      </c>
      <c r="N1" s="115" t="s">
        <v>3835</v>
      </c>
      <c r="O1" s="115" t="s">
        <v>3837</v>
      </c>
      <c r="P1" s="115" t="s">
        <v>3828</v>
      </c>
      <c r="Q1" s="115" t="s">
        <v>3829</v>
      </c>
      <c r="R1" s="114" t="s">
        <v>2</v>
      </c>
      <c r="S1" s="114" t="s">
        <v>3</v>
      </c>
      <c r="T1" s="114" t="s">
        <v>4</v>
      </c>
      <c r="U1" s="114" t="s">
        <v>5</v>
      </c>
      <c r="V1" s="114" t="s">
        <v>6</v>
      </c>
      <c r="W1" s="114" t="s">
        <v>7</v>
      </c>
      <c r="X1" s="114" t="s">
        <v>8</v>
      </c>
      <c r="Y1" s="56" t="s">
        <v>3775</v>
      </c>
      <c r="Z1" s="62" t="s">
        <v>970</v>
      </c>
      <c r="AA1" s="202" t="s">
        <v>3951</v>
      </c>
    </row>
    <row r="2" spans="1:27" s="39" customFormat="1" x14ac:dyDescent="0.35">
      <c r="A2" s="85" t="s">
        <v>497</v>
      </c>
      <c r="B2" s="87">
        <v>24017</v>
      </c>
      <c r="C2" s="87" t="s">
        <v>10</v>
      </c>
      <c r="D2" s="86">
        <v>2.7916539999999999</v>
      </c>
      <c r="E2" s="86">
        <f>SUMIFS('Ratios_MARAMA-VA'!T:T, 'Ratios_MARAMA-VA'!AA:AA, Z2)</f>
        <v>2.7909996394682501</v>
      </c>
      <c r="F2" s="86">
        <f>SUMIFS('Ratios_MARAMA-VA'!J:J, 'Ratios_MARAMA-VA'!AA:AA, Z2)</f>
        <v>8.0851284034016407E-3</v>
      </c>
      <c r="G2" s="122">
        <f t="shared" ref="G2:G65" si="0">F2/E2</f>
        <v>2.8968575592299411E-3</v>
      </c>
      <c r="H2" s="122">
        <v>2.7916539999999999</v>
      </c>
      <c r="I2" s="86">
        <v>8.0870239926545007E-3</v>
      </c>
      <c r="J2" s="122">
        <v>2.7916539999999999</v>
      </c>
      <c r="K2" s="86">
        <v>8.0870239926545007E-3</v>
      </c>
      <c r="L2" s="122" t="str" cm="1">
        <f t="array" ref="L2">_xlfn.SWITCH(A2,
    "District of Columbia", _xlfn.XLOOKUP(R2, '2015 O3 Growth Surrogates'!A:A, '2015 O3 Growth Surrogates'!H:H),
    "Maryland", _xlfn.XLOOKUP(R2, '2015 O3 Growth Surrogates'!A:A, '2015 O3 Growth Surrogates'!I:I),
    "Virginia", _xlfn.XLOOKUP(R2, '2015 O3 Growth Surrogates'!A:A, '2015 O3 Growth Surrogates'!J:J)
)</f>
        <v>EPA EMP</v>
      </c>
      <c r="M2" s="133" t="e" cm="1">
        <f t="array" ref="M2">_xlfn.SWITCH(L2,
"Employment", INDEX('Coop GFs_CFs'!C:D, MATCH(B2,'Coop GFs_CFs'!B:B,0),1),
"Population", INDEX('Coop GFs_CFs'!E:F, MATCH(B2,'Coop GFs_CFs'!B:B,0),1),
"Household", INDEX('Coop GFs_CFs'!G:H, MATCH(B2,'Coop GFs_CFs'!B:B,0),1),
"VMT", INDEX('Coop GFs_CFs'!I:J, MATCH(B2,'Coop GFs_CFs'!B:B,0),1),
"Lane Mile", INDEX('Coop GFs_CFs'!K:L, MATCH(B2,'Coop GFs_CFs'!B:B,0),1),
"Gas Sales", INDEX('Coop GFs_CFs'!M:N, MATCH(B2,'Coop GFs_CFs'!B:B,0),1),
"No Growth", INDEX('Coop GFs_CFs'!O:P, MATCH(B2,'Coop GFs_CFs'!B:B,0),1)
)</f>
        <v>#N/A</v>
      </c>
      <c r="N2" s="133" t="e" cm="1">
        <f t="array" ref="N2">_xlfn.SWITCH(L2,
"Employment", INDEX('Coop GFs_CFs'!C:D, MATCH(B2,'Coop GFs_CFs'!B:B,0),2),
"Population", INDEX('Coop GFs_CFs'!E:F, MATCH(B2,'Coop GFs_CFs'!B:B,0),2),
"Household", INDEX('Coop GFs_CFs'!G:H, MATCH(B2,'Coop GFs_CFs'!B:B,0),2),
"VMT", INDEX('Coop GFs_CFs'!I:J, MATCH(B2,'Coop GFs_CFs'!B:B,0),2),
"Lane Mile", INDEX('Coop GFs_CFs'!K:L, MATCH(B2,'Coop GFs_CFs'!B:B,0),2),
"Gas Sales", INDEX('Coop GFs_CFs'!M:N, MATCH(B2,'Coop GFs_CFs'!B:B,0),2),
"No Growth", INDEX('Coop GFs_CFs'!O:P, MATCH(B2,'Coop GFs_CFs'!B:B,0),2)
)</f>
        <v>#N/A</v>
      </c>
      <c r="O2" s="133"/>
      <c r="P2" s="86">
        <f>I2</f>
        <v>8.0870239926545007E-3</v>
      </c>
      <c r="Q2" s="86">
        <f>K2</f>
        <v>8.0870239926545007E-3</v>
      </c>
      <c r="R2" s="156" t="s">
        <v>557</v>
      </c>
      <c r="S2" s="85" t="s">
        <v>309</v>
      </c>
      <c r="T2" s="85" t="s">
        <v>11</v>
      </c>
      <c r="U2" s="85" t="s">
        <v>310</v>
      </c>
      <c r="V2" s="85" t="s">
        <v>558</v>
      </c>
      <c r="W2" s="85" t="s">
        <v>348</v>
      </c>
      <c r="X2" s="85" t="s">
        <v>931</v>
      </c>
      <c r="Z2" s="42" t="s">
        <v>985</v>
      </c>
      <c r="AA2"/>
    </row>
    <row r="3" spans="1:27" s="39" customFormat="1" x14ac:dyDescent="0.35">
      <c r="A3" s="85" t="s">
        <v>497</v>
      </c>
      <c r="B3" s="87">
        <v>24021</v>
      </c>
      <c r="C3" s="87" t="s">
        <v>10</v>
      </c>
      <c r="D3" s="86">
        <v>3.3723169999999998</v>
      </c>
      <c r="E3" s="86">
        <f>SUMIFS('Ratios_MARAMA-VA'!T:T, 'Ratios_MARAMA-VA'!AA:AA, Z3)</f>
        <v>3.3715265327195398</v>
      </c>
      <c r="F3" s="86">
        <f>SUMIFS('Ratios_MARAMA-VA'!J:J, 'Ratios_MARAMA-VA'!AA:AA, Z3)</f>
        <v>9.7668321224529293E-3</v>
      </c>
      <c r="G3" s="122">
        <f t="shared" si="0"/>
        <v>2.8968575592299463E-3</v>
      </c>
      <c r="H3" s="122">
        <v>3.3723169999999998</v>
      </c>
      <c r="I3" s="86">
        <v>9.769121993569654E-3</v>
      </c>
      <c r="J3" s="122">
        <v>3.3723169999999998</v>
      </c>
      <c r="K3" s="86">
        <v>9.769121993569654E-3</v>
      </c>
      <c r="L3" s="122" t="str" cm="1">
        <f t="array" ref="L3">_xlfn.SWITCH(A3,
    "District of Columbia", _xlfn.XLOOKUP(R3, '2015 O3 Growth Surrogates'!A:A, '2015 O3 Growth Surrogates'!H:H),
    "Maryland", _xlfn.XLOOKUP(R3, '2015 O3 Growth Surrogates'!A:A, '2015 O3 Growth Surrogates'!I:I),
    "Virginia", _xlfn.XLOOKUP(R3, '2015 O3 Growth Surrogates'!A:A, '2015 O3 Growth Surrogates'!J:J)
)</f>
        <v>EPA EMP</v>
      </c>
      <c r="M3" s="133" t="e" cm="1">
        <f t="array" ref="M3">_xlfn.SWITCH(L3,
"Employment", INDEX('Coop GFs_CFs'!C:D, MATCH(B3,'Coop GFs_CFs'!B:B,0),1),
"Population", INDEX('Coop GFs_CFs'!E:F, MATCH(B3,'Coop GFs_CFs'!B:B,0),1),
"Household", INDEX('Coop GFs_CFs'!G:H, MATCH(B3,'Coop GFs_CFs'!B:B,0),1),
"VMT", INDEX('Coop GFs_CFs'!I:J, MATCH(B3,'Coop GFs_CFs'!B:B,0),1),
"Lane Mile", INDEX('Coop GFs_CFs'!K:L, MATCH(B3,'Coop GFs_CFs'!B:B,0),1),
"Gas Sales", INDEX('Coop GFs_CFs'!M:N, MATCH(B3,'Coop GFs_CFs'!B:B,0),1),
"No Growth", INDEX('Coop GFs_CFs'!O:P, MATCH(B3,'Coop GFs_CFs'!B:B,0),1)
)</f>
        <v>#N/A</v>
      </c>
      <c r="N3" s="133" t="e" cm="1">
        <f t="array" ref="N3">_xlfn.SWITCH(L3,
"Employment", INDEX('Coop GFs_CFs'!C:D, MATCH(B3,'Coop GFs_CFs'!B:B,0),2),
"Population", INDEX('Coop GFs_CFs'!E:F, MATCH(B3,'Coop GFs_CFs'!B:B,0),2),
"Household", INDEX('Coop GFs_CFs'!G:H, MATCH(B3,'Coop GFs_CFs'!B:B,0),2),
"VMT", INDEX('Coop GFs_CFs'!I:J, MATCH(B3,'Coop GFs_CFs'!B:B,0),2),
"Lane Mile", INDEX('Coop GFs_CFs'!K:L, MATCH(B3,'Coop GFs_CFs'!B:B,0),2),
"Gas Sales", INDEX('Coop GFs_CFs'!M:N, MATCH(B3,'Coop GFs_CFs'!B:B,0),2),
"No Growth", INDEX('Coop GFs_CFs'!O:P, MATCH(B3,'Coop GFs_CFs'!B:B,0),2)
)</f>
        <v>#N/A</v>
      </c>
      <c r="O3" s="133"/>
      <c r="P3" s="86">
        <f>I3</f>
        <v>9.769121993569654E-3</v>
      </c>
      <c r="Q3" s="86">
        <f>K3</f>
        <v>9.769121993569654E-3</v>
      </c>
      <c r="R3" s="156" t="s">
        <v>557</v>
      </c>
      <c r="S3" s="85" t="s">
        <v>309</v>
      </c>
      <c r="T3" s="85" t="s">
        <v>11</v>
      </c>
      <c r="U3" s="85" t="s">
        <v>310</v>
      </c>
      <c r="V3" s="85" t="s">
        <v>558</v>
      </c>
      <c r="W3" s="85" t="s">
        <v>348</v>
      </c>
      <c r="X3" s="85" t="s">
        <v>931</v>
      </c>
      <c r="Z3" s="42" t="s">
        <v>986</v>
      </c>
      <c r="AA3"/>
    </row>
    <row r="4" spans="1:27" s="39" customFormat="1" x14ac:dyDescent="0.35">
      <c r="A4" s="85" t="s">
        <v>497</v>
      </c>
      <c r="B4" s="87">
        <v>24033</v>
      </c>
      <c r="C4" s="87" t="s">
        <v>10</v>
      </c>
      <c r="D4" s="86">
        <v>283.12949839999999</v>
      </c>
      <c r="E4" s="86">
        <f>SUMIFS('Ratios_MARAMA-VA'!T:T, 'Ratios_MARAMA-VA'!AA:AA, Z4)</f>
        <v>0.334919876754941</v>
      </c>
      <c r="F4" s="86">
        <f>SUMIFS('Ratios_MARAMA-VA'!J:J, 'Ratios_MARAMA-VA'!AA:AA, Z4)</f>
        <v>9.7021517671391398E-4</v>
      </c>
      <c r="G4" s="122">
        <f t="shared" si="0"/>
        <v>2.8968575592299498E-3</v>
      </c>
      <c r="H4" s="122">
        <v>283.12949839999999</v>
      </c>
      <c r="I4" s="86">
        <f>NP_Data[[#This Row],[2022 MARAMA-VA OSD Emissions (tpd)]]*NP_Data[[#This Row],[Coop 2032 Growth Factor]]</f>
        <v>9.7021517671391398E-4</v>
      </c>
      <c r="J4" s="122">
        <v>283.12949839999999</v>
      </c>
      <c r="K4" s="86">
        <f>NP_Data[[#This Row],[2022 MARAMA-VA OSD Emissions (tpd)]]*NP_Data[[#This Row],[Coop 2038 Growth Factor]]</f>
        <v>9.7021517671391398E-4</v>
      </c>
      <c r="L4" s="122" t="str" cm="1">
        <f t="array" ref="L4">_xlfn.SWITCH(A4,
    "District of Columbia", _xlfn.XLOOKUP(R4, '2015 O3 Growth Surrogates'!A:A, '2015 O3 Growth Surrogates'!H:H),
    "Maryland", _xlfn.XLOOKUP(R4, '2015 O3 Growth Surrogates'!A:A, '2015 O3 Growth Surrogates'!I:I),
    "Virginia", _xlfn.XLOOKUP(R4, '2015 O3 Growth Surrogates'!A:A, '2015 O3 Growth Surrogates'!J:J)
)</f>
        <v>EPA EMP</v>
      </c>
      <c r="M4" s="133">
        <f>NP_Data[[#This Row],[2032 Annual Emissions (Tons)]]/NP_Data[[#This Row],[2022 Annual Emiss Data Tool v1 Emissions (Tons)]]</f>
        <v>1</v>
      </c>
      <c r="N4" s="133">
        <f>NP_Data[[#This Row],[2038 Annual Emissions (Tons)]]/NP_Data[[#This Row],[2022 Annual Emiss Data Tool v1 Emissions (Tons)]]</f>
        <v>1</v>
      </c>
      <c r="O4" s="133"/>
      <c r="P4" s="86">
        <f>I4</f>
        <v>9.7021517671391398E-4</v>
      </c>
      <c r="Q4" s="86">
        <f>K4</f>
        <v>9.7021517671391398E-4</v>
      </c>
      <c r="R4" s="156" t="s">
        <v>557</v>
      </c>
      <c r="S4" s="85" t="s">
        <v>309</v>
      </c>
      <c r="T4" s="85" t="s">
        <v>11</v>
      </c>
      <c r="U4" s="85" t="s">
        <v>310</v>
      </c>
      <c r="V4" s="85" t="s">
        <v>558</v>
      </c>
      <c r="W4" s="85" t="s">
        <v>348</v>
      </c>
      <c r="X4" s="85" t="s">
        <v>931</v>
      </c>
      <c r="Z4" s="42" t="s">
        <v>987</v>
      </c>
      <c r="AA4"/>
    </row>
    <row r="5" spans="1:27" s="39" customFormat="1" x14ac:dyDescent="0.35">
      <c r="A5" s="85" t="s">
        <v>811</v>
      </c>
      <c r="B5" s="87">
        <v>51013</v>
      </c>
      <c r="C5" s="87" t="s">
        <v>10</v>
      </c>
      <c r="D5" s="86">
        <v>8.5759596869999992</v>
      </c>
      <c r="E5" s="86">
        <f>SUMIFS('Ratios_MARAMA-VA'!T:T, 'Ratios_MARAMA-VA'!AA:AA, Z5)</f>
        <v>0</v>
      </c>
      <c r="F5" s="86">
        <f>SUMIFS('Ratios_MARAMA-VA'!J:J, 'Ratios_MARAMA-VA'!AA:AA, Z5)</f>
        <v>0</v>
      </c>
      <c r="G5" s="122" t="e">
        <f>F5/E5</f>
        <v>#DIV/0!</v>
      </c>
      <c r="H5" s="122">
        <v>8.5759596869999992</v>
      </c>
      <c r="I5" s="86">
        <f>NP_Data[[#This Row],[2022 MARAMA-VA OSD Emissions (tpd)]]*NP_Data[[#This Row],[2032 Annual Emissions (Tons)]]/NP_Data[[#This Row],[2022 Annual Emiss Data Tool v1 Emissions (Tons)]]</f>
        <v>0</v>
      </c>
      <c r="J5" s="122">
        <v>8.5759596869999992</v>
      </c>
      <c r="K5" s="86">
        <f>NP_Data[[#This Row],[2022 MARAMA-VA OSD Emissions (tpd)]]*NP_Data[[#This Row],[2038 Annual Emissions (Tons)]]/NP_Data[[#This Row],[2022 Annual Emiss Data Tool v1 Emissions (Tons)]]</f>
        <v>0</v>
      </c>
      <c r="L5" s="122" t="str" cm="1">
        <f t="array" ref="L5">_xlfn.SWITCH(A5,
    "District of Columbia", _xlfn.XLOOKUP(R5, '2015 O3 Growth Surrogates'!A:A, '2015 O3 Growth Surrogates'!H:H),
    "Maryland", _xlfn.XLOOKUP(R5, '2015 O3 Growth Surrogates'!A:A, '2015 O3 Growth Surrogates'!I:I),
    "Virginia", _xlfn.XLOOKUP(R5, '2015 O3 Growth Surrogates'!A:A, '2015 O3 Growth Surrogates'!J:J)
)</f>
        <v>No Growth</v>
      </c>
      <c r="M5" s="133" cm="1">
        <f t="array" ref="M5">_xlfn.SWITCH(L5,
"Employment", INDEX('Coop GFs_CFs'!C:D, MATCH(B5,'Coop GFs_CFs'!B:B,0),1),
"Population", INDEX('Coop GFs_CFs'!E:F, MATCH(B5,'Coop GFs_CFs'!B:B,0),1),
"Household", INDEX('Coop GFs_CFs'!G:H, MATCH(B5,'Coop GFs_CFs'!B:B,0),1),
"VMT", INDEX('Coop GFs_CFs'!I:J, MATCH(B5,'Coop GFs_CFs'!B:B,0),1),
"Lane Mile", INDEX('Coop GFs_CFs'!K:L, MATCH(B5,'Coop GFs_CFs'!B:B,0),1),
"Gas Sales", INDEX('Coop GFs_CFs'!M:N, MATCH(B5,'Coop GFs_CFs'!B:B,0),1),
"No Growth", INDEX('Coop GFs_CFs'!O:P, MATCH(B5,'Coop GFs_CFs'!B:B,0),1)
)</f>
        <v>1</v>
      </c>
      <c r="N5" s="133" cm="1">
        <f t="array" ref="N5">_xlfn.SWITCH(L5,
"Employment", INDEX('Coop GFs_CFs'!C:D, MATCH(B5,'Coop GFs_CFs'!B:B,0),2),
"Population", INDEX('Coop GFs_CFs'!E:F, MATCH(B5,'Coop GFs_CFs'!B:B,0),2),
"Household", INDEX('Coop GFs_CFs'!G:H, MATCH(B5,'Coop GFs_CFs'!B:B,0),2),
"VMT", INDEX('Coop GFs_CFs'!I:J, MATCH(B5,'Coop GFs_CFs'!B:B,0),2),
"Lane Mile", INDEX('Coop GFs_CFs'!K:L, MATCH(B5,'Coop GFs_CFs'!B:B,0),2),
"Gas Sales", INDEX('Coop GFs_CFs'!M:N, MATCH(B5,'Coop GFs_CFs'!B:B,0),2),
"No Growth", INDEX('Coop GFs_CFs'!O:P, MATCH(B5,'Coop GFs_CFs'!B:B,0),2)
)</f>
        <v>1</v>
      </c>
      <c r="O5" s="133"/>
      <c r="P5" s="86">
        <f>F5*M5</f>
        <v>0</v>
      </c>
      <c r="Q5" s="86">
        <f>F5*N5</f>
        <v>0</v>
      </c>
      <c r="R5" s="156" t="s">
        <v>557</v>
      </c>
      <c r="S5" s="85" t="s">
        <v>309</v>
      </c>
      <c r="T5" s="85" t="s">
        <v>11</v>
      </c>
      <c r="U5" s="85" t="s">
        <v>310</v>
      </c>
      <c r="V5" s="85" t="s">
        <v>558</v>
      </c>
      <c r="W5" s="85" t="s">
        <v>348</v>
      </c>
      <c r="X5" s="85" t="s">
        <v>931</v>
      </c>
      <c r="Z5" s="42" t="s">
        <v>988</v>
      </c>
      <c r="AA5"/>
    </row>
    <row r="6" spans="1:27" s="39" customFormat="1" x14ac:dyDescent="0.35">
      <c r="A6" s="85" t="s">
        <v>811</v>
      </c>
      <c r="B6" s="87">
        <v>51107</v>
      </c>
      <c r="C6" s="87" t="s">
        <v>10</v>
      </c>
      <c r="D6" s="86">
        <v>9.9166087269999998</v>
      </c>
      <c r="E6" s="86">
        <f>SUMIFS('Ratios_MARAMA-VA'!T:T, 'Ratios_MARAMA-VA'!AA:AA, Z6)</f>
        <v>6.94400595126704</v>
      </c>
      <c r="F6" s="86">
        <f>SUMIFS('Ratios_MARAMA-VA'!J:J, 'Ratios_MARAMA-VA'!AA:AA, Z6)</f>
        <v>2.01157961312655E-2</v>
      </c>
      <c r="G6" s="122">
        <f t="shared" si="0"/>
        <v>2.8968575592299233E-3</v>
      </c>
      <c r="H6" s="122">
        <v>9.9166087269999998</v>
      </c>
      <c r="I6" s="86">
        <f>NP_Data[[#This Row],[2022 MARAMA-VA OSD Emissions (tpd)]]*NP_Data[[#This Row],[2032 Annual Emissions (Tons)]]/NP_Data[[#This Row],[2022 Annual Emiss Data Tool v1 Emissions (Tons)]]</f>
        <v>2.01157961312655E-2</v>
      </c>
      <c r="J6" s="122">
        <v>9.9166087269999998</v>
      </c>
      <c r="K6" s="86">
        <f>NP_Data[[#This Row],[2022 MARAMA-VA OSD Emissions (tpd)]]*NP_Data[[#This Row],[2038 Annual Emissions (Tons)]]/NP_Data[[#This Row],[2022 Annual Emiss Data Tool v1 Emissions (Tons)]]</f>
        <v>2.01157961312655E-2</v>
      </c>
      <c r="L6" s="122" t="str" cm="1">
        <f t="array" ref="L6">_xlfn.SWITCH(A6,
    "District of Columbia", _xlfn.XLOOKUP(R6, '2015 O3 Growth Surrogates'!A:A, '2015 O3 Growth Surrogates'!H:H),
    "Maryland", _xlfn.XLOOKUP(R6, '2015 O3 Growth Surrogates'!A:A, '2015 O3 Growth Surrogates'!I:I),
    "Virginia", _xlfn.XLOOKUP(R6, '2015 O3 Growth Surrogates'!A:A, '2015 O3 Growth Surrogates'!J:J)
)</f>
        <v>No Growth</v>
      </c>
      <c r="M6" s="133" cm="1">
        <f t="array" ref="M6">_xlfn.SWITCH(L6,
"Employment", INDEX('Coop GFs_CFs'!C:D, MATCH(B6,'Coop GFs_CFs'!B:B,0),1),
"Population", INDEX('Coop GFs_CFs'!E:F, MATCH(B6,'Coop GFs_CFs'!B:B,0),1),
"Household", INDEX('Coop GFs_CFs'!G:H, MATCH(B6,'Coop GFs_CFs'!B:B,0),1),
"VMT", INDEX('Coop GFs_CFs'!I:J, MATCH(B6,'Coop GFs_CFs'!B:B,0),1),
"Lane Mile", INDEX('Coop GFs_CFs'!K:L, MATCH(B6,'Coop GFs_CFs'!B:B,0),1),
"Gas Sales", INDEX('Coop GFs_CFs'!M:N, MATCH(B6,'Coop GFs_CFs'!B:B,0),1),
"No Growth", INDEX('Coop GFs_CFs'!O:P, MATCH(B6,'Coop GFs_CFs'!B:B,0),1)
)</f>
        <v>1</v>
      </c>
      <c r="N6" s="133" cm="1">
        <f t="array" ref="N6">_xlfn.SWITCH(L6,
"Employment", INDEX('Coop GFs_CFs'!C:D, MATCH(B6,'Coop GFs_CFs'!B:B,0),2),
"Population", INDEX('Coop GFs_CFs'!E:F, MATCH(B6,'Coop GFs_CFs'!B:B,0),2),
"Household", INDEX('Coop GFs_CFs'!G:H, MATCH(B6,'Coop GFs_CFs'!B:B,0),2),
"VMT", INDEX('Coop GFs_CFs'!I:J, MATCH(B6,'Coop GFs_CFs'!B:B,0),2),
"Lane Mile", INDEX('Coop GFs_CFs'!K:L, MATCH(B6,'Coop GFs_CFs'!B:B,0),2),
"Gas Sales", INDEX('Coop GFs_CFs'!M:N, MATCH(B6,'Coop GFs_CFs'!B:B,0),2),
"No Growth", INDEX('Coop GFs_CFs'!O:P, MATCH(B6,'Coop GFs_CFs'!B:B,0),2)
)</f>
        <v>1</v>
      </c>
      <c r="O6" s="133"/>
      <c r="P6" s="86">
        <f>F6*M6</f>
        <v>2.01157961312655E-2</v>
      </c>
      <c r="Q6" s="86">
        <f>F6*N6</f>
        <v>2.01157961312655E-2</v>
      </c>
      <c r="R6" s="156" t="s">
        <v>557</v>
      </c>
      <c r="S6" s="85" t="s">
        <v>309</v>
      </c>
      <c r="T6" s="85" t="s">
        <v>11</v>
      </c>
      <c r="U6" s="85" t="s">
        <v>310</v>
      </c>
      <c r="V6" s="85" t="s">
        <v>558</v>
      </c>
      <c r="W6" s="85" t="s">
        <v>348</v>
      </c>
      <c r="X6" s="85" t="s">
        <v>931</v>
      </c>
      <c r="Z6" s="42" t="s">
        <v>989</v>
      </c>
      <c r="AA6"/>
    </row>
    <row r="7" spans="1:27" s="39" customFormat="1" x14ac:dyDescent="0.35">
      <c r="A7" s="85" t="s">
        <v>811</v>
      </c>
      <c r="B7" s="87">
        <v>51683</v>
      </c>
      <c r="C7" s="87" t="s">
        <v>10</v>
      </c>
      <c r="D7" s="86">
        <v>11.60211</v>
      </c>
      <c r="E7" s="86">
        <f>SUMIFS('Ratios_MARAMA-VA'!T:T, 'Ratios_MARAMA-VA'!AA:AA, Z7)</f>
        <v>11.5993904785732</v>
      </c>
      <c r="F7" s="86">
        <f>SUMIFS('Ratios_MARAMA-VA'!J:J, 'Ratios_MARAMA-VA'!AA:AA, Z7)</f>
        <v>3.3601781990314702E-2</v>
      </c>
      <c r="G7" s="122">
        <f t="shared" si="0"/>
        <v>2.8968575592299519E-3</v>
      </c>
      <c r="H7" s="122">
        <v>11.60211</v>
      </c>
      <c r="I7" s="86">
        <v>3.3609660056517415E-2</v>
      </c>
      <c r="J7" s="122">
        <v>11.60211</v>
      </c>
      <c r="K7" s="86">
        <v>3.3609660056517415E-2</v>
      </c>
      <c r="L7" s="122" t="str" cm="1">
        <f t="array" ref="L7">_xlfn.SWITCH(A7,
    "District of Columbia", _xlfn.XLOOKUP(R7, '2015 O3 Growth Surrogates'!A:A, '2015 O3 Growth Surrogates'!H:H),
    "Maryland", _xlfn.XLOOKUP(R7, '2015 O3 Growth Surrogates'!A:A, '2015 O3 Growth Surrogates'!I:I),
    "Virginia", _xlfn.XLOOKUP(R7, '2015 O3 Growth Surrogates'!A:A, '2015 O3 Growth Surrogates'!J:J)
)</f>
        <v>No Growth</v>
      </c>
      <c r="M7" s="133" cm="1">
        <f t="array" ref="M7">_xlfn.SWITCH(L7,
"Employment", INDEX('Coop GFs_CFs'!C:D, MATCH(B7,'Coop GFs_CFs'!B:B,0),1),
"Population", INDEX('Coop GFs_CFs'!E:F, MATCH(B7,'Coop GFs_CFs'!B:B,0),1),
"Household", INDEX('Coop GFs_CFs'!G:H, MATCH(B7,'Coop GFs_CFs'!B:B,0),1),
"VMT", INDEX('Coop GFs_CFs'!I:J, MATCH(B7,'Coop GFs_CFs'!B:B,0),1),
"Lane Mile", INDEX('Coop GFs_CFs'!K:L, MATCH(B7,'Coop GFs_CFs'!B:B,0),1),
"Gas Sales", INDEX('Coop GFs_CFs'!M:N, MATCH(B7,'Coop GFs_CFs'!B:B,0),1),
"No Growth", INDEX('Coop GFs_CFs'!O:P, MATCH(B7,'Coop GFs_CFs'!B:B,0),1)
)</f>
        <v>1</v>
      </c>
      <c r="N7" s="133" cm="1">
        <f t="array" ref="N7">_xlfn.SWITCH(L7,
"Employment", INDEX('Coop GFs_CFs'!C:D, MATCH(B7,'Coop GFs_CFs'!B:B,0),2),
"Population", INDEX('Coop GFs_CFs'!E:F, MATCH(B7,'Coop GFs_CFs'!B:B,0),2),
"Household", INDEX('Coop GFs_CFs'!G:H, MATCH(B7,'Coop GFs_CFs'!B:B,0),2),
"VMT", INDEX('Coop GFs_CFs'!I:J, MATCH(B7,'Coop GFs_CFs'!B:B,0),2),
"Lane Mile", INDEX('Coop GFs_CFs'!K:L, MATCH(B7,'Coop GFs_CFs'!B:B,0),2),
"Gas Sales", INDEX('Coop GFs_CFs'!M:N, MATCH(B7,'Coop GFs_CFs'!B:B,0),2),
"No Growth", INDEX('Coop GFs_CFs'!O:P, MATCH(B7,'Coop GFs_CFs'!B:B,0),2)
)</f>
        <v>1</v>
      </c>
      <c r="O7" s="133"/>
      <c r="P7" s="86">
        <f>F7*M7</f>
        <v>3.3601781990314702E-2</v>
      </c>
      <c r="Q7" s="86">
        <f>F7*N7</f>
        <v>3.3601781990314702E-2</v>
      </c>
      <c r="R7" s="156" t="s">
        <v>557</v>
      </c>
      <c r="S7" s="85" t="s">
        <v>309</v>
      </c>
      <c r="T7" s="85" t="s">
        <v>11</v>
      </c>
      <c r="U7" s="85" t="s">
        <v>310</v>
      </c>
      <c r="V7" s="85" t="s">
        <v>558</v>
      </c>
      <c r="W7" s="85" t="s">
        <v>348</v>
      </c>
      <c r="X7" s="85" t="s">
        <v>931</v>
      </c>
      <c r="Z7" s="42" t="s">
        <v>990</v>
      </c>
      <c r="AA7"/>
    </row>
    <row r="8" spans="1:27" s="39" customFormat="1" x14ac:dyDescent="0.35">
      <c r="A8" s="85" t="s">
        <v>497</v>
      </c>
      <c r="B8" s="87">
        <v>24017</v>
      </c>
      <c r="C8" s="87" t="s">
        <v>12</v>
      </c>
      <c r="D8" s="86">
        <v>1.358193</v>
      </c>
      <c r="E8" s="86">
        <f>SUMIFS('Ratios_MARAMA-VA'!T:T, 'Ratios_MARAMA-VA'!AA:AA, Z8)</f>
        <v>1.3578746411010401</v>
      </c>
      <c r="F8" s="86">
        <f>SUMIFS('Ratios_MARAMA-VA'!J:J, 'Ratios_MARAMA-VA'!AA:AA, Z8)</f>
        <v>3.9335694185602104E-3</v>
      </c>
      <c r="G8" s="122">
        <f t="shared" si="0"/>
        <v>2.8968575592299554E-3</v>
      </c>
      <c r="H8" s="122">
        <v>1.358193</v>
      </c>
      <c r="I8" s="86">
        <v>3.9344916589432108E-3</v>
      </c>
      <c r="J8" s="122">
        <v>1.358193</v>
      </c>
      <c r="K8" s="86">
        <v>3.9344916589432108E-3</v>
      </c>
      <c r="L8" s="122" t="str" cm="1">
        <f t="array" ref="L8">_xlfn.SWITCH(A8,
    "District of Columbia", _xlfn.XLOOKUP(R8, '2015 O3 Growth Surrogates'!A:A, '2015 O3 Growth Surrogates'!H:H),
    "Maryland", _xlfn.XLOOKUP(R8, '2015 O3 Growth Surrogates'!A:A, '2015 O3 Growth Surrogates'!I:I),
    "Virginia", _xlfn.XLOOKUP(R8, '2015 O3 Growth Surrogates'!A:A, '2015 O3 Growth Surrogates'!J:J)
)</f>
        <v>EPA EMP</v>
      </c>
      <c r="M8" s="133" t="e" cm="1">
        <f t="array" ref="M8">_xlfn.SWITCH(L8,
"Employment", INDEX('Coop GFs_CFs'!C:D, MATCH(B8,'Coop GFs_CFs'!B:B,0),1),
"Population", INDEX('Coop GFs_CFs'!E:F, MATCH(B8,'Coop GFs_CFs'!B:B,0),1),
"Household", INDEX('Coop GFs_CFs'!G:H, MATCH(B8,'Coop GFs_CFs'!B:B,0),1),
"VMT", INDEX('Coop GFs_CFs'!I:J, MATCH(B8,'Coop GFs_CFs'!B:B,0),1),
"Lane Mile", INDEX('Coop GFs_CFs'!K:L, MATCH(B8,'Coop GFs_CFs'!B:B,0),1),
"Gas Sales", INDEX('Coop GFs_CFs'!M:N, MATCH(B8,'Coop GFs_CFs'!B:B,0),1),
"No Growth", INDEX('Coop GFs_CFs'!O:P, MATCH(B8,'Coop GFs_CFs'!B:B,0),1)
)</f>
        <v>#N/A</v>
      </c>
      <c r="N8" s="133" t="e" cm="1">
        <f t="array" ref="N8">_xlfn.SWITCH(L8,
"Employment", INDEX('Coop GFs_CFs'!C:D, MATCH(B8,'Coop GFs_CFs'!B:B,0),2),
"Population", INDEX('Coop GFs_CFs'!E:F, MATCH(B8,'Coop GFs_CFs'!B:B,0),2),
"Household", INDEX('Coop GFs_CFs'!G:H, MATCH(B8,'Coop GFs_CFs'!B:B,0),2),
"VMT", INDEX('Coop GFs_CFs'!I:J, MATCH(B8,'Coop GFs_CFs'!B:B,0),2),
"Lane Mile", INDEX('Coop GFs_CFs'!K:L, MATCH(B8,'Coop GFs_CFs'!B:B,0),2),
"Gas Sales", INDEX('Coop GFs_CFs'!M:N, MATCH(B8,'Coop GFs_CFs'!B:B,0),2),
"No Growth", INDEX('Coop GFs_CFs'!O:P, MATCH(B8,'Coop GFs_CFs'!B:B,0),2)
)</f>
        <v>#N/A</v>
      </c>
      <c r="O8" s="133"/>
      <c r="P8" s="86">
        <f>I8</f>
        <v>3.9344916589432108E-3</v>
      </c>
      <c r="Q8" s="86">
        <f>K8</f>
        <v>3.9344916589432108E-3</v>
      </c>
      <c r="R8" s="156" t="s">
        <v>557</v>
      </c>
      <c r="S8" s="85" t="s">
        <v>309</v>
      </c>
      <c r="T8" s="85" t="s">
        <v>11</v>
      </c>
      <c r="U8" s="85" t="s">
        <v>310</v>
      </c>
      <c r="V8" s="85" t="s">
        <v>558</v>
      </c>
      <c r="W8" s="85" t="s">
        <v>348</v>
      </c>
      <c r="X8" s="85" t="s">
        <v>931</v>
      </c>
      <c r="Z8" s="42" t="s">
        <v>991</v>
      </c>
      <c r="AA8"/>
    </row>
    <row r="9" spans="1:27" s="39" customFormat="1" x14ac:dyDescent="0.35">
      <c r="A9" s="85" t="s">
        <v>497</v>
      </c>
      <c r="B9" s="87">
        <v>24021</v>
      </c>
      <c r="C9" s="87" t="s">
        <v>12</v>
      </c>
      <c r="D9" s="86">
        <v>1.6406970000000001</v>
      </c>
      <c r="E9" s="86">
        <f>SUMIFS('Ratios_MARAMA-VA'!T:T, 'Ratios_MARAMA-VA'!AA:AA, Z9)</f>
        <v>1.6403124224838199</v>
      </c>
      <c r="F9" s="86">
        <f>SUMIFS('Ratios_MARAMA-VA'!J:J, 'Ratios_MARAMA-VA'!AA:AA, Z9)</f>
        <v>4.75175144057102E-3</v>
      </c>
      <c r="G9" s="122">
        <f t="shared" si="0"/>
        <v>2.8968575592299346E-3</v>
      </c>
      <c r="H9" s="122">
        <v>1.6406970000000001</v>
      </c>
      <c r="I9" s="86">
        <v>4.7528655068558761E-3</v>
      </c>
      <c r="J9" s="122">
        <v>1.6406970000000001</v>
      </c>
      <c r="K9" s="86">
        <v>4.7528655068558761E-3</v>
      </c>
      <c r="L9" s="122" t="str" cm="1">
        <f t="array" ref="L9">_xlfn.SWITCH(A9,
    "District of Columbia", _xlfn.XLOOKUP(R9, '2015 O3 Growth Surrogates'!A:A, '2015 O3 Growth Surrogates'!H:H),
    "Maryland", _xlfn.XLOOKUP(R9, '2015 O3 Growth Surrogates'!A:A, '2015 O3 Growth Surrogates'!I:I),
    "Virginia", _xlfn.XLOOKUP(R9, '2015 O3 Growth Surrogates'!A:A, '2015 O3 Growth Surrogates'!J:J)
)</f>
        <v>EPA EMP</v>
      </c>
      <c r="M9" s="133" t="e" cm="1">
        <f t="array" ref="M9">_xlfn.SWITCH(L9,
"Employment", INDEX('Coop GFs_CFs'!C:D, MATCH(B9,'Coop GFs_CFs'!B:B,0),1),
"Population", INDEX('Coop GFs_CFs'!E:F, MATCH(B9,'Coop GFs_CFs'!B:B,0),1),
"Household", INDEX('Coop GFs_CFs'!G:H, MATCH(B9,'Coop GFs_CFs'!B:B,0),1),
"VMT", INDEX('Coop GFs_CFs'!I:J, MATCH(B9,'Coop GFs_CFs'!B:B,0),1),
"Lane Mile", INDEX('Coop GFs_CFs'!K:L, MATCH(B9,'Coop GFs_CFs'!B:B,0),1),
"Gas Sales", INDEX('Coop GFs_CFs'!M:N, MATCH(B9,'Coop GFs_CFs'!B:B,0),1),
"No Growth", INDEX('Coop GFs_CFs'!O:P, MATCH(B9,'Coop GFs_CFs'!B:B,0),1)
)</f>
        <v>#N/A</v>
      </c>
      <c r="N9" s="133" t="e" cm="1">
        <f t="array" ref="N9">_xlfn.SWITCH(L9,
"Employment", INDEX('Coop GFs_CFs'!C:D, MATCH(B9,'Coop GFs_CFs'!B:B,0),2),
"Population", INDEX('Coop GFs_CFs'!E:F, MATCH(B9,'Coop GFs_CFs'!B:B,0),2),
"Household", INDEX('Coop GFs_CFs'!G:H, MATCH(B9,'Coop GFs_CFs'!B:B,0),2),
"VMT", INDEX('Coop GFs_CFs'!I:J, MATCH(B9,'Coop GFs_CFs'!B:B,0),2),
"Lane Mile", INDEX('Coop GFs_CFs'!K:L, MATCH(B9,'Coop GFs_CFs'!B:B,0),2),
"Gas Sales", INDEX('Coop GFs_CFs'!M:N, MATCH(B9,'Coop GFs_CFs'!B:B,0),2),
"No Growth", INDEX('Coop GFs_CFs'!O:P, MATCH(B9,'Coop GFs_CFs'!B:B,0),2)
)</f>
        <v>#N/A</v>
      </c>
      <c r="O9" s="133"/>
      <c r="P9" s="86">
        <f>I9</f>
        <v>4.7528655068558761E-3</v>
      </c>
      <c r="Q9" s="86">
        <f>K9</f>
        <v>4.7528655068558761E-3</v>
      </c>
      <c r="R9" s="156" t="s">
        <v>557</v>
      </c>
      <c r="S9" s="85" t="s">
        <v>309</v>
      </c>
      <c r="T9" s="85" t="s">
        <v>11</v>
      </c>
      <c r="U9" s="85" t="s">
        <v>310</v>
      </c>
      <c r="V9" s="85" t="s">
        <v>558</v>
      </c>
      <c r="W9" s="85" t="s">
        <v>348</v>
      </c>
      <c r="X9" s="85" t="s">
        <v>931</v>
      </c>
      <c r="Z9" s="42" t="s">
        <v>992</v>
      </c>
      <c r="AA9"/>
    </row>
    <row r="10" spans="1:27" s="39" customFormat="1" x14ac:dyDescent="0.35">
      <c r="A10" s="85" t="s">
        <v>497</v>
      </c>
      <c r="B10" s="87">
        <v>24033</v>
      </c>
      <c r="C10" s="87" t="s">
        <v>12</v>
      </c>
      <c r="D10" s="86">
        <v>137.74798319999999</v>
      </c>
      <c r="E10" s="86">
        <f>SUMIFS('Ratios_MARAMA-VA'!T:T, 'Ratios_MARAMA-VA'!AA:AA, Z10)</f>
        <v>0.16294499692275</v>
      </c>
      <c r="F10" s="86">
        <f>SUMIFS('Ratios_MARAMA-VA'!J:J, 'Ratios_MARAMA-VA'!AA:AA, Z10)</f>
        <v>4.7202844607436699E-4</v>
      </c>
      <c r="G10" s="122">
        <f t="shared" si="0"/>
        <v>2.8968575592299359E-3</v>
      </c>
      <c r="H10" s="122">
        <v>137.74798319999999</v>
      </c>
      <c r="I10" s="86">
        <f>NP_Data[[#This Row],[2022 MARAMA-VA OSD Emissions (tpd)]]*NP_Data[[#This Row],[Coop 2032 Growth Factor]]</f>
        <v>4.7202844607436699E-4</v>
      </c>
      <c r="J10" s="122">
        <v>137.74798319999999</v>
      </c>
      <c r="K10" s="86">
        <f>NP_Data[[#This Row],[2022 MARAMA-VA OSD Emissions (tpd)]]*NP_Data[[#This Row],[Coop 2038 Growth Factor]]</f>
        <v>4.7202844607436699E-4</v>
      </c>
      <c r="L10" s="122" t="str" cm="1">
        <f t="array" ref="L10">_xlfn.SWITCH(A10,
    "District of Columbia", _xlfn.XLOOKUP(R10, '2015 O3 Growth Surrogates'!A:A, '2015 O3 Growth Surrogates'!H:H),
    "Maryland", _xlfn.XLOOKUP(R10, '2015 O3 Growth Surrogates'!A:A, '2015 O3 Growth Surrogates'!I:I),
    "Virginia", _xlfn.XLOOKUP(R10, '2015 O3 Growth Surrogates'!A:A, '2015 O3 Growth Surrogates'!J:J)
)</f>
        <v>EPA EMP</v>
      </c>
      <c r="M10" s="133">
        <f>NP_Data[[#This Row],[2032 Annual Emissions (Tons)]]/NP_Data[[#This Row],[2022 Annual Emiss Data Tool v1 Emissions (Tons)]]</f>
        <v>1</v>
      </c>
      <c r="N10" s="133">
        <f>NP_Data[[#This Row],[2038 Annual Emissions (Tons)]]/NP_Data[[#This Row],[2022 Annual Emiss Data Tool v1 Emissions (Tons)]]</f>
        <v>1</v>
      </c>
      <c r="O10" s="133"/>
      <c r="P10" s="86">
        <f>I10</f>
        <v>4.7202844607436699E-4</v>
      </c>
      <c r="Q10" s="86">
        <f>K10</f>
        <v>4.7202844607436699E-4</v>
      </c>
      <c r="R10" s="156" t="s">
        <v>557</v>
      </c>
      <c r="S10" s="85" t="s">
        <v>309</v>
      </c>
      <c r="T10" s="85" t="s">
        <v>11</v>
      </c>
      <c r="U10" s="85" t="s">
        <v>310</v>
      </c>
      <c r="V10" s="85" t="s">
        <v>558</v>
      </c>
      <c r="W10" s="85" t="s">
        <v>348</v>
      </c>
      <c r="X10" s="85" t="s">
        <v>931</v>
      </c>
      <c r="Z10" s="42" t="s">
        <v>993</v>
      </c>
      <c r="AA10"/>
    </row>
    <row r="11" spans="1:27" s="39" customFormat="1" x14ac:dyDescent="0.35">
      <c r="A11" s="85" t="s">
        <v>811</v>
      </c>
      <c r="B11" s="87">
        <v>51013</v>
      </c>
      <c r="C11" s="87" t="s">
        <v>12</v>
      </c>
      <c r="D11" s="86">
        <v>4.1723697829999997</v>
      </c>
      <c r="E11" s="86">
        <f>SUMIFS('Ratios_MARAMA-VA'!T:T, 'Ratios_MARAMA-VA'!AA:AA, Z11)</f>
        <v>0</v>
      </c>
      <c r="F11" s="86">
        <f>SUMIFS('Ratios_MARAMA-VA'!J:J, 'Ratios_MARAMA-VA'!AA:AA, Z11)</f>
        <v>0</v>
      </c>
      <c r="G11" s="122" t="e">
        <f t="shared" si="0"/>
        <v>#DIV/0!</v>
      </c>
      <c r="H11" s="122">
        <v>4.1723697829999997</v>
      </c>
      <c r="I11" s="86">
        <v>1.2086760945786089E-2</v>
      </c>
      <c r="J11" s="122">
        <v>4.1723697829999997</v>
      </c>
      <c r="K11" s="86">
        <v>1.2086760945786089E-2</v>
      </c>
      <c r="L11" s="122" t="str" cm="1">
        <f t="array" ref="L11">_xlfn.SWITCH(A11,
    "District of Columbia", _xlfn.XLOOKUP(R11, '2015 O3 Growth Surrogates'!A:A, '2015 O3 Growth Surrogates'!H:H),
    "Maryland", _xlfn.XLOOKUP(R11, '2015 O3 Growth Surrogates'!A:A, '2015 O3 Growth Surrogates'!I:I),
    "Virginia", _xlfn.XLOOKUP(R11, '2015 O3 Growth Surrogates'!A:A, '2015 O3 Growth Surrogates'!J:J)
)</f>
        <v>No Growth</v>
      </c>
      <c r="M11" s="133" cm="1">
        <f t="array" ref="M11">_xlfn.SWITCH(L11,
"Employment", INDEX('Coop GFs_CFs'!C:D, MATCH(B11,'Coop GFs_CFs'!B:B,0),1),
"Population", INDEX('Coop GFs_CFs'!E:F, MATCH(B11,'Coop GFs_CFs'!B:B,0),1),
"Household", INDEX('Coop GFs_CFs'!G:H, MATCH(B11,'Coop GFs_CFs'!B:B,0),1),
"VMT", INDEX('Coop GFs_CFs'!I:J, MATCH(B11,'Coop GFs_CFs'!B:B,0),1),
"Lane Mile", INDEX('Coop GFs_CFs'!K:L, MATCH(B11,'Coop GFs_CFs'!B:B,0),1),
"Gas Sales", INDEX('Coop GFs_CFs'!M:N, MATCH(B11,'Coop GFs_CFs'!B:B,0),1),
"No Growth", INDEX('Coop GFs_CFs'!O:P, MATCH(B11,'Coop GFs_CFs'!B:B,0),1)
)</f>
        <v>1</v>
      </c>
      <c r="N11" s="133" cm="1">
        <f t="array" ref="N11">_xlfn.SWITCH(L11,
"Employment", INDEX('Coop GFs_CFs'!C:D, MATCH(B11,'Coop GFs_CFs'!B:B,0),2),
"Population", INDEX('Coop GFs_CFs'!E:F, MATCH(B11,'Coop GFs_CFs'!B:B,0),2),
"Household", INDEX('Coop GFs_CFs'!G:H, MATCH(B11,'Coop GFs_CFs'!B:B,0),2),
"VMT", INDEX('Coop GFs_CFs'!I:J, MATCH(B11,'Coop GFs_CFs'!B:B,0),2),
"Lane Mile", INDEX('Coop GFs_CFs'!K:L, MATCH(B11,'Coop GFs_CFs'!B:B,0),2),
"Gas Sales", INDEX('Coop GFs_CFs'!M:N, MATCH(B11,'Coop GFs_CFs'!B:B,0),2),
"No Growth", INDEX('Coop GFs_CFs'!O:P, MATCH(B11,'Coop GFs_CFs'!B:B,0),2)
)</f>
        <v>1</v>
      </c>
      <c r="O11" s="133"/>
      <c r="P11" s="86">
        <f>F11*M11</f>
        <v>0</v>
      </c>
      <c r="Q11" s="86">
        <f>F11*N11</f>
        <v>0</v>
      </c>
      <c r="R11" s="156" t="s">
        <v>557</v>
      </c>
      <c r="S11" s="85" t="s">
        <v>309</v>
      </c>
      <c r="T11" s="85" t="s">
        <v>11</v>
      </c>
      <c r="U11" s="85" t="s">
        <v>310</v>
      </c>
      <c r="V11" s="85" t="s">
        <v>558</v>
      </c>
      <c r="W11" s="85" t="s">
        <v>348</v>
      </c>
      <c r="X11" s="85" t="s">
        <v>931</v>
      </c>
      <c r="Z11" s="42" t="s">
        <v>994</v>
      </c>
      <c r="AA11"/>
    </row>
    <row r="12" spans="1:27" s="39" customFormat="1" x14ac:dyDescent="0.35">
      <c r="A12" s="85" t="s">
        <v>811</v>
      </c>
      <c r="B12" s="87">
        <v>51107</v>
      </c>
      <c r="C12" s="87" t="s">
        <v>12</v>
      </c>
      <c r="D12" s="86">
        <v>4.9051945760000004</v>
      </c>
      <c r="E12" s="86">
        <f>SUMIFS('Ratios_MARAMA-VA'!T:T, 'Ratios_MARAMA-VA'!AA:AA, Z12)</f>
        <v>3.3783929228681302</v>
      </c>
      <c r="F12" s="86">
        <f>SUMIFS('Ratios_MARAMA-VA'!J:J, 'Ratios_MARAMA-VA'!AA:AA, Z12)</f>
        <v>9.7867230766595006E-3</v>
      </c>
      <c r="G12" s="122">
        <f t="shared" si="0"/>
        <v>2.8968575592299476E-3</v>
      </c>
      <c r="H12" s="122">
        <v>4.9051945760000004</v>
      </c>
      <c r="I12" s="86">
        <v>1.4209649986979338E-2</v>
      </c>
      <c r="J12" s="122">
        <v>4.9051945760000004</v>
      </c>
      <c r="K12" s="86">
        <v>1.4209649986979338E-2</v>
      </c>
      <c r="L12" s="122" t="str" cm="1">
        <f t="array" ref="L12">_xlfn.SWITCH(A12,
    "District of Columbia", _xlfn.XLOOKUP(R12, '2015 O3 Growth Surrogates'!A:A, '2015 O3 Growth Surrogates'!H:H),
    "Maryland", _xlfn.XLOOKUP(R12, '2015 O3 Growth Surrogates'!A:A, '2015 O3 Growth Surrogates'!I:I),
    "Virginia", _xlfn.XLOOKUP(R12, '2015 O3 Growth Surrogates'!A:A, '2015 O3 Growth Surrogates'!J:J)
)</f>
        <v>No Growth</v>
      </c>
      <c r="M12" s="133" cm="1">
        <f t="array" ref="M12">_xlfn.SWITCH(L12,
"Employment", INDEX('Coop GFs_CFs'!C:D, MATCH(B12,'Coop GFs_CFs'!B:B,0),1),
"Population", INDEX('Coop GFs_CFs'!E:F, MATCH(B12,'Coop GFs_CFs'!B:B,0),1),
"Household", INDEX('Coop GFs_CFs'!G:H, MATCH(B12,'Coop GFs_CFs'!B:B,0),1),
"VMT", INDEX('Coop GFs_CFs'!I:J, MATCH(B12,'Coop GFs_CFs'!B:B,0),1),
"Lane Mile", INDEX('Coop GFs_CFs'!K:L, MATCH(B12,'Coop GFs_CFs'!B:B,0),1),
"Gas Sales", INDEX('Coop GFs_CFs'!M:N, MATCH(B12,'Coop GFs_CFs'!B:B,0),1),
"No Growth", INDEX('Coop GFs_CFs'!O:P, MATCH(B12,'Coop GFs_CFs'!B:B,0),1)
)</f>
        <v>1</v>
      </c>
      <c r="N12" s="133" cm="1">
        <f t="array" ref="N12">_xlfn.SWITCH(L12,
"Employment", INDEX('Coop GFs_CFs'!C:D, MATCH(B12,'Coop GFs_CFs'!B:B,0),2),
"Population", INDEX('Coop GFs_CFs'!E:F, MATCH(B12,'Coop GFs_CFs'!B:B,0),2),
"Household", INDEX('Coop GFs_CFs'!G:H, MATCH(B12,'Coop GFs_CFs'!B:B,0),2),
"VMT", INDEX('Coop GFs_CFs'!I:J, MATCH(B12,'Coop GFs_CFs'!B:B,0),2),
"Lane Mile", INDEX('Coop GFs_CFs'!K:L, MATCH(B12,'Coop GFs_CFs'!B:B,0),2),
"Gas Sales", INDEX('Coop GFs_CFs'!M:N, MATCH(B12,'Coop GFs_CFs'!B:B,0),2),
"No Growth", INDEX('Coop GFs_CFs'!O:P, MATCH(B12,'Coop GFs_CFs'!B:B,0),2)
)</f>
        <v>1</v>
      </c>
      <c r="O12" s="133"/>
      <c r="P12" s="86">
        <f>F12*M12</f>
        <v>9.7867230766595006E-3</v>
      </c>
      <c r="Q12" s="86">
        <f>F12*N12</f>
        <v>9.7867230766595006E-3</v>
      </c>
      <c r="R12" s="156" t="s">
        <v>557</v>
      </c>
      <c r="S12" s="85" t="s">
        <v>309</v>
      </c>
      <c r="T12" s="85" t="s">
        <v>11</v>
      </c>
      <c r="U12" s="85" t="s">
        <v>310</v>
      </c>
      <c r="V12" s="85" t="s">
        <v>558</v>
      </c>
      <c r="W12" s="85" t="s">
        <v>348</v>
      </c>
      <c r="X12" s="85" t="s">
        <v>931</v>
      </c>
      <c r="Z12" s="42" t="s">
        <v>995</v>
      </c>
      <c r="AA12"/>
    </row>
    <row r="13" spans="1:27" s="39" customFormat="1" x14ac:dyDescent="0.35">
      <c r="A13" s="85" t="s">
        <v>811</v>
      </c>
      <c r="B13" s="87">
        <v>51683</v>
      </c>
      <c r="C13" s="87" t="s">
        <v>12</v>
      </c>
      <c r="D13" s="86">
        <v>5.6446509999999996</v>
      </c>
      <c r="E13" s="86">
        <f>SUMIFS('Ratios_MARAMA-VA'!T:T, 'Ratios_MARAMA-VA'!AA:AA, Z13)</f>
        <v>5.6433279002068604</v>
      </c>
      <c r="F13" s="86">
        <f>SUMIFS('Ratios_MARAMA-VA'!J:J, 'Ratios_MARAMA-VA'!AA:AA, Z13)</f>
        <v>1.6347917086927399E-2</v>
      </c>
      <c r="G13" s="122">
        <f t="shared" si="0"/>
        <v>2.8968575592299276E-3</v>
      </c>
      <c r="H13" s="122">
        <v>5.6446509999999996</v>
      </c>
      <c r="I13" s="86">
        <v>1.6351749918564768E-2</v>
      </c>
      <c r="J13" s="122">
        <v>5.6446509999999996</v>
      </c>
      <c r="K13" s="86">
        <v>1.6351749918564768E-2</v>
      </c>
      <c r="L13" s="122" t="str" cm="1">
        <f t="array" ref="L13">_xlfn.SWITCH(A13,
    "District of Columbia", _xlfn.XLOOKUP(R13, '2015 O3 Growth Surrogates'!A:A, '2015 O3 Growth Surrogates'!H:H),
    "Maryland", _xlfn.XLOOKUP(R13, '2015 O3 Growth Surrogates'!A:A, '2015 O3 Growth Surrogates'!I:I),
    "Virginia", _xlfn.XLOOKUP(R13, '2015 O3 Growth Surrogates'!A:A, '2015 O3 Growth Surrogates'!J:J)
)</f>
        <v>No Growth</v>
      </c>
      <c r="M13" s="133" cm="1">
        <f t="array" ref="M13">_xlfn.SWITCH(L13,
"Employment", INDEX('Coop GFs_CFs'!C:D, MATCH(B13,'Coop GFs_CFs'!B:B,0),1),
"Population", INDEX('Coop GFs_CFs'!E:F, MATCH(B13,'Coop GFs_CFs'!B:B,0),1),
"Household", INDEX('Coop GFs_CFs'!G:H, MATCH(B13,'Coop GFs_CFs'!B:B,0),1),
"VMT", INDEX('Coop GFs_CFs'!I:J, MATCH(B13,'Coop GFs_CFs'!B:B,0),1),
"Lane Mile", INDEX('Coop GFs_CFs'!K:L, MATCH(B13,'Coop GFs_CFs'!B:B,0),1),
"Gas Sales", INDEX('Coop GFs_CFs'!M:N, MATCH(B13,'Coop GFs_CFs'!B:B,0),1),
"No Growth", INDEX('Coop GFs_CFs'!O:P, MATCH(B13,'Coop GFs_CFs'!B:B,0),1)
)</f>
        <v>1</v>
      </c>
      <c r="N13" s="133" cm="1">
        <f t="array" ref="N13">_xlfn.SWITCH(L13,
"Employment", INDEX('Coop GFs_CFs'!C:D, MATCH(B13,'Coop GFs_CFs'!B:B,0),2),
"Population", INDEX('Coop GFs_CFs'!E:F, MATCH(B13,'Coop GFs_CFs'!B:B,0),2),
"Household", INDEX('Coop GFs_CFs'!G:H, MATCH(B13,'Coop GFs_CFs'!B:B,0),2),
"VMT", INDEX('Coop GFs_CFs'!I:J, MATCH(B13,'Coop GFs_CFs'!B:B,0),2),
"Lane Mile", INDEX('Coop GFs_CFs'!K:L, MATCH(B13,'Coop GFs_CFs'!B:B,0),2),
"Gas Sales", INDEX('Coop GFs_CFs'!M:N, MATCH(B13,'Coop GFs_CFs'!B:B,0),2),
"No Growth", INDEX('Coop GFs_CFs'!O:P, MATCH(B13,'Coop GFs_CFs'!B:B,0),2)
)</f>
        <v>1</v>
      </c>
      <c r="O13" s="133"/>
      <c r="P13" s="86">
        <f>F13*M13</f>
        <v>1.6347917086927399E-2</v>
      </c>
      <c r="Q13" s="86">
        <f>F13*N13</f>
        <v>1.6347917086927399E-2</v>
      </c>
      <c r="R13" s="156" t="s">
        <v>557</v>
      </c>
      <c r="S13" s="85" t="s">
        <v>309</v>
      </c>
      <c r="T13" s="85" t="s">
        <v>11</v>
      </c>
      <c r="U13" s="85" t="s">
        <v>310</v>
      </c>
      <c r="V13" s="85" t="s">
        <v>558</v>
      </c>
      <c r="W13" s="85" t="s">
        <v>348</v>
      </c>
      <c r="X13" s="85" t="s">
        <v>931</v>
      </c>
      <c r="Z13" s="42" t="s">
        <v>996</v>
      </c>
      <c r="AA13"/>
    </row>
    <row r="14" spans="1:27" s="39" customFormat="1" x14ac:dyDescent="0.35">
      <c r="A14" s="85" t="s">
        <v>497</v>
      </c>
      <c r="B14" s="87">
        <v>24021</v>
      </c>
      <c r="C14" s="87" t="s">
        <v>10</v>
      </c>
      <c r="D14" s="86">
        <v>7.4304000000000002E-3</v>
      </c>
      <c r="E14" s="86">
        <f>SUMIFS('Ratios_MARAMA-VA'!T:T, 'Ratios_MARAMA-VA'!AA:AA, Z14)</f>
        <v>7.42865832266638E-3</v>
      </c>
      <c r="F14" s="86">
        <f>SUMIFS('Ratios_MARAMA-VA'!J:J, 'Ratios_MARAMA-VA'!AA:AA, Z14)</f>
        <v>2.15197650169524E-5</v>
      </c>
      <c r="G14" s="122">
        <f t="shared" si="0"/>
        <v>2.896857559229925E-3</v>
      </c>
      <c r="H14" s="122">
        <v>3.7152000000000001E-3</v>
      </c>
      <c r="I14" s="86">
        <v>1.0762405204051017E-5</v>
      </c>
      <c r="J14" s="122">
        <v>3.7152000000000001E-3</v>
      </c>
      <c r="K14" s="86">
        <v>1.0762405204051017E-5</v>
      </c>
      <c r="L14" s="122" t="str" cm="1">
        <f t="array" ref="L14">_xlfn.SWITCH(A14,
    "District of Columbia", _xlfn.XLOOKUP(R14, '2015 O3 Growth Surrogates'!A:A, '2015 O3 Growth Surrogates'!H:H),
    "Maryland", _xlfn.XLOOKUP(R14, '2015 O3 Growth Surrogates'!A:A, '2015 O3 Growth Surrogates'!I:I),
    "Virginia", _xlfn.XLOOKUP(R14, '2015 O3 Growth Surrogates'!A:A, '2015 O3 Growth Surrogates'!J:J)
)</f>
        <v>EPA EMP</v>
      </c>
      <c r="M14" s="133" t="e" cm="1">
        <f t="array" ref="M14">_xlfn.SWITCH(L14,
"Employment", INDEX('Coop GFs_CFs'!C:D, MATCH(B14,'Coop GFs_CFs'!B:B,0),1),
"Population", INDEX('Coop GFs_CFs'!E:F, MATCH(B14,'Coop GFs_CFs'!B:B,0),1),
"Household", INDEX('Coop GFs_CFs'!G:H, MATCH(B14,'Coop GFs_CFs'!B:B,0),1),
"VMT", INDEX('Coop GFs_CFs'!I:J, MATCH(B14,'Coop GFs_CFs'!B:B,0),1),
"Lane Mile", INDEX('Coop GFs_CFs'!K:L, MATCH(B14,'Coop GFs_CFs'!B:B,0),1),
"Gas Sales", INDEX('Coop GFs_CFs'!M:N, MATCH(B14,'Coop GFs_CFs'!B:B,0),1),
"No Growth", INDEX('Coop GFs_CFs'!O:P, MATCH(B14,'Coop GFs_CFs'!B:B,0),1)
)</f>
        <v>#N/A</v>
      </c>
      <c r="N14" s="133" t="e" cm="1">
        <f t="array" ref="N14">_xlfn.SWITCH(L14,
"Employment", INDEX('Coop GFs_CFs'!C:D, MATCH(B14,'Coop GFs_CFs'!B:B,0),2),
"Population", INDEX('Coop GFs_CFs'!E:F, MATCH(B14,'Coop GFs_CFs'!B:B,0),2),
"Household", INDEX('Coop GFs_CFs'!G:H, MATCH(B14,'Coop GFs_CFs'!B:B,0),2),
"VMT", INDEX('Coop GFs_CFs'!I:J, MATCH(B14,'Coop GFs_CFs'!B:B,0),2),
"Lane Mile", INDEX('Coop GFs_CFs'!K:L, MATCH(B14,'Coop GFs_CFs'!B:B,0),2),
"Gas Sales", INDEX('Coop GFs_CFs'!M:N, MATCH(B14,'Coop GFs_CFs'!B:B,0),2),
"No Growth", INDEX('Coop GFs_CFs'!O:P, MATCH(B14,'Coop GFs_CFs'!B:B,0),2)
)</f>
        <v>#N/A</v>
      </c>
      <c r="O14" s="133"/>
      <c r="P14" s="86">
        <f>I14</f>
        <v>1.0762405204051017E-5</v>
      </c>
      <c r="Q14" s="86">
        <f>K14</f>
        <v>1.0762405204051017E-5</v>
      </c>
      <c r="R14" s="156" t="s">
        <v>594</v>
      </c>
      <c r="S14" s="85" t="s">
        <v>309</v>
      </c>
      <c r="T14" s="85" t="s">
        <v>11</v>
      </c>
      <c r="U14" s="85" t="s">
        <v>310</v>
      </c>
      <c r="V14" s="85" t="s">
        <v>595</v>
      </c>
      <c r="W14" s="85" t="s">
        <v>596</v>
      </c>
      <c r="X14" s="85" t="s">
        <v>931</v>
      </c>
      <c r="Z14" s="42" t="s">
        <v>997</v>
      </c>
      <c r="AA14"/>
    </row>
    <row r="15" spans="1:27" s="39" customFormat="1" x14ac:dyDescent="0.35">
      <c r="A15" s="85" t="s">
        <v>811</v>
      </c>
      <c r="B15" s="87">
        <v>51013</v>
      </c>
      <c r="C15" s="87" t="s">
        <v>10</v>
      </c>
      <c r="D15" s="86">
        <v>836.04003127600004</v>
      </c>
      <c r="E15" s="86">
        <f>SUMIFS('Ratios_MARAMA-VA'!T:T, 'Ratios_MARAMA-VA'!AA:AA, Z15)</f>
        <v>0</v>
      </c>
      <c r="F15" s="86">
        <f>SUMIFS('Ratios_MARAMA-VA'!J:J, 'Ratios_MARAMA-VA'!AA:AA, Z15)</f>
        <v>0</v>
      </c>
      <c r="G15" s="122" t="e">
        <f t="shared" si="0"/>
        <v>#DIV/0!</v>
      </c>
      <c r="H15" s="122">
        <v>852.00839587337202</v>
      </c>
      <c r="I15" s="86">
        <f>NP_Data[[#This Row],[2022 MARAMA-VA OSD Emissions (tpd)]]*NP_Data[[#This Row],[2032 Annual Emissions (Tons)]]/NP_Data[[#This Row],[2022 Annual Emiss Data Tool v1 Emissions (Tons)]]</f>
        <v>0</v>
      </c>
      <c r="J15" s="122">
        <v>852.00839587337202</v>
      </c>
      <c r="K15" s="86">
        <f>NP_Data[[#This Row],[2022 MARAMA-VA OSD Emissions (tpd)]]*NP_Data[[#This Row],[2038 Annual Emissions (Tons)]]/NP_Data[[#This Row],[2022 Annual Emiss Data Tool v1 Emissions (Tons)]]</f>
        <v>0</v>
      </c>
      <c r="L15" s="122" t="str" cm="1">
        <f t="array" ref="L15">_xlfn.SWITCH(A15,
    "District of Columbia", _xlfn.XLOOKUP(R15, '2015 O3 Growth Surrogates'!A:A, '2015 O3 Growth Surrogates'!H:H),
    "Maryland", _xlfn.XLOOKUP(R15, '2015 O3 Growth Surrogates'!A:A, '2015 O3 Growth Surrogates'!I:I),
    "Virginia", _xlfn.XLOOKUP(R15, '2015 O3 Growth Surrogates'!A:A, '2015 O3 Growth Surrogates'!J:J)
)</f>
        <v>Population</v>
      </c>
      <c r="M15" s="133" cm="1">
        <f t="array" ref="M15">_xlfn.SWITCH(L15,
"Employment", INDEX('Coop GFs_CFs'!C:D, MATCH(B15,'Coop GFs_CFs'!B:B,0),1),
"Population", INDEX('Coop GFs_CFs'!E:F, MATCH(B15,'Coop GFs_CFs'!B:B,0),1),
"Household", INDEX('Coop GFs_CFs'!G:H, MATCH(B15,'Coop GFs_CFs'!B:B,0),1),
"VMT", INDEX('Coop GFs_CFs'!I:J, MATCH(B15,'Coop GFs_CFs'!B:B,0),1),
"Lane Mile", INDEX('Coop GFs_CFs'!K:L, MATCH(B15,'Coop GFs_CFs'!B:B,0),1),
"Gas Sales", INDEX('Coop GFs_CFs'!M:N, MATCH(B15,'Coop GFs_CFs'!B:B,0),1),
"No Growth", INDEX('Coop GFs_CFs'!O:P, MATCH(B15,'Coop GFs_CFs'!B:B,0),1)
)</f>
        <v>1.0984649785709848</v>
      </c>
      <c r="N15" s="133" cm="1">
        <f t="array" ref="N15">_xlfn.SWITCH(L15,
"Employment", INDEX('Coop GFs_CFs'!C:D, MATCH(B15,'Coop GFs_CFs'!B:B,0),2),
"Population", INDEX('Coop GFs_CFs'!E:F, MATCH(B15,'Coop GFs_CFs'!B:B,0),2),
"Household", INDEX('Coop GFs_CFs'!G:H, MATCH(B15,'Coop GFs_CFs'!B:B,0),2),
"VMT", INDEX('Coop GFs_CFs'!I:J, MATCH(B15,'Coop GFs_CFs'!B:B,0),2),
"Lane Mile", INDEX('Coop GFs_CFs'!K:L, MATCH(B15,'Coop GFs_CFs'!B:B,0),2),
"Gas Sales", INDEX('Coop GFs_CFs'!M:N, MATCH(B15,'Coop GFs_CFs'!B:B,0),2),
"No Growth", INDEX('Coop GFs_CFs'!O:P, MATCH(B15,'Coop GFs_CFs'!B:B,0),2)
)</f>
        <v>1.1504470071844137</v>
      </c>
      <c r="O15" s="133"/>
      <c r="P15" s="86">
        <f>F15*M15</f>
        <v>0</v>
      </c>
      <c r="Q15" s="86">
        <f>F15*N15</f>
        <v>0</v>
      </c>
      <c r="R15" s="156" t="s">
        <v>594</v>
      </c>
      <c r="S15" s="85" t="s">
        <v>309</v>
      </c>
      <c r="T15" s="85" t="s">
        <v>11</v>
      </c>
      <c r="U15" s="85" t="s">
        <v>310</v>
      </c>
      <c r="V15" s="85" t="s">
        <v>595</v>
      </c>
      <c r="W15" s="85" t="s">
        <v>596</v>
      </c>
      <c r="X15" s="85" t="s">
        <v>931</v>
      </c>
      <c r="Z15" s="42" t="s">
        <v>999</v>
      </c>
      <c r="AA15"/>
    </row>
    <row r="16" spans="1:27" s="39" customFormat="1" x14ac:dyDescent="0.35">
      <c r="A16" s="85" t="s">
        <v>811</v>
      </c>
      <c r="B16" s="87">
        <v>51107</v>
      </c>
      <c r="C16" s="87" t="s">
        <v>10</v>
      </c>
      <c r="D16" s="86">
        <v>938.58336598699998</v>
      </c>
      <c r="E16" s="86">
        <f>SUMIFS('Ratios_MARAMA-VA'!T:T, 'Ratios_MARAMA-VA'!AA:AA, Z16)</f>
        <v>0</v>
      </c>
      <c r="F16" s="86">
        <f>SUMIFS('Ratios_MARAMA-VA'!J:J, 'Ratios_MARAMA-VA'!AA:AA, Z16)</f>
        <v>0</v>
      </c>
      <c r="G16" s="122" t="e">
        <f t="shared" si="0"/>
        <v>#DIV/0!</v>
      </c>
      <c r="H16" s="122">
        <v>1557.5790958554301</v>
      </c>
      <c r="I16" s="86">
        <f>NP_Data[[#This Row],[2022 MARAMA-VA OSD Emissions (tpd)]]*NP_Data[[#This Row],[2032 Annual Emissions (Tons)]]/NP_Data[[#This Row],[2022 Annual Emiss Data Tool v1 Emissions (Tons)]]</f>
        <v>0</v>
      </c>
      <c r="J16" s="122">
        <v>1730.4661518702301</v>
      </c>
      <c r="K16" s="86">
        <f>NP_Data[[#This Row],[2022 MARAMA-VA OSD Emissions (tpd)]]*NP_Data[[#This Row],[2038 Annual Emissions (Tons)]]/NP_Data[[#This Row],[2022 Annual Emiss Data Tool v1 Emissions (Tons)]]</f>
        <v>0</v>
      </c>
      <c r="L16" s="122" t="str" cm="1">
        <f t="array" ref="L16">_xlfn.SWITCH(A16,
    "District of Columbia", _xlfn.XLOOKUP(R16, '2015 O3 Growth Surrogates'!A:A, '2015 O3 Growth Surrogates'!H:H),
    "Maryland", _xlfn.XLOOKUP(R16, '2015 O3 Growth Surrogates'!A:A, '2015 O3 Growth Surrogates'!I:I),
    "Virginia", _xlfn.XLOOKUP(R16, '2015 O3 Growth Surrogates'!A:A, '2015 O3 Growth Surrogates'!J:J)
)</f>
        <v>Population</v>
      </c>
      <c r="M16" s="133" cm="1">
        <f t="array" ref="M16">_xlfn.SWITCH(L16,
"Employment", INDEX('Coop GFs_CFs'!C:D, MATCH(B16,'Coop GFs_CFs'!B:B,0),1),
"Population", INDEX('Coop GFs_CFs'!E:F, MATCH(B16,'Coop GFs_CFs'!B:B,0),1),
"Household", INDEX('Coop GFs_CFs'!G:H, MATCH(B16,'Coop GFs_CFs'!B:B,0),1),
"VMT", INDEX('Coop GFs_CFs'!I:J, MATCH(B16,'Coop GFs_CFs'!B:B,0),1),
"Lane Mile", INDEX('Coop GFs_CFs'!K:L, MATCH(B16,'Coop GFs_CFs'!B:B,0),1),
"Gas Sales", INDEX('Coop GFs_CFs'!M:N, MATCH(B16,'Coop GFs_CFs'!B:B,0),1),
"No Growth", INDEX('Coop GFs_CFs'!O:P, MATCH(B16,'Coop GFs_CFs'!B:B,0),1)
)</f>
        <v>1.1551127564124075</v>
      </c>
      <c r="N16" s="133" cm="1">
        <f t="array" ref="N16">_xlfn.SWITCH(L16,
"Employment", INDEX('Coop GFs_CFs'!C:D, MATCH(B16,'Coop GFs_CFs'!B:B,0),2),
"Population", INDEX('Coop GFs_CFs'!E:F, MATCH(B16,'Coop GFs_CFs'!B:B,0),2),
"Household", INDEX('Coop GFs_CFs'!G:H, MATCH(B16,'Coop GFs_CFs'!B:B,0),2),
"VMT", INDEX('Coop GFs_CFs'!I:J, MATCH(B16,'Coop GFs_CFs'!B:B,0),2),
"Lane Mile", INDEX('Coop GFs_CFs'!K:L, MATCH(B16,'Coop GFs_CFs'!B:B,0),2),
"Gas Sales", INDEX('Coop GFs_CFs'!M:N, MATCH(B16,'Coop GFs_CFs'!B:B,0),2),
"No Growth", INDEX('Coop GFs_CFs'!O:P, MATCH(B16,'Coop GFs_CFs'!B:B,0),2)
)</f>
        <v>1.1978534058610257</v>
      </c>
      <c r="O16" s="133"/>
      <c r="P16" s="86">
        <f>F16*M16</f>
        <v>0</v>
      </c>
      <c r="Q16" s="86">
        <f>F16*N16</f>
        <v>0</v>
      </c>
      <c r="R16" s="156" t="s">
        <v>594</v>
      </c>
      <c r="S16" s="85" t="s">
        <v>309</v>
      </c>
      <c r="T16" s="85" t="s">
        <v>11</v>
      </c>
      <c r="U16" s="85" t="s">
        <v>310</v>
      </c>
      <c r="V16" s="85" t="s">
        <v>595</v>
      </c>
      <c r="W16" s="85" t="s">
        <v>596</v>
      </c>
      <c r="X16" s="85" t="s">
        <v>931</v>
      </c>
      <c r="Z16" s="42" t="s">
        <v>1000</v>
      </c>
      <c r="AA16"/>
    </row>
    <row r="17" spans="1:27" s="39" customFormat="1" x14ac:dyDescent="0.35">
      <c r="A17" s="85" t="s">
        <v>497</v>
      </c>
      <c r="B17" s="87">
        <v>24021</v>
      </c>
      <c r="C17" s="87" t="s">
        <v>12</v>
      </c>
      <c r="D17" s="86">
        <v>2.4656000000000001E-3</v>
      </c>
      <c r="E17" s="86">
        <f>SUMIFS('Ratios_MARAMA-VA'!T:T, 'Ratios_MARAMA-VA'!AA:AA, Z17)</f>
        <v>2.46502206615609E-3</v>
      </c>
      <c r="F17" s="86">
        <f>SUMIFS('Ratios_MARAMA-VA'!J:J, 'Ratios_MARAMA-VA'!AA:AA, Z17)</f>
        <v>7.1408178060128799E-6</v>
      </c>
      <c r="G17" s="122">
        <f t="shared" si="0"/>
        <v>2.8968575592299419E-3</v>
      </c>
      <c r="H17" s="122">
        <v>1.2328E-3</v>
      </c>
      <c r="I17" s="86">
        <v>3.5712459990186727E-6</v>
      </c>
      <c r="J17" s="122">
        <v>1.2328E-3</v>
      </c>
      <c r="K17" s="86">
        <v>3.5712459990186727E-6</v>
      </c>
      <c r="L17" s="122" t="str" cm="1">
        <f t="array" ref="L17">_xlfn.SWITCH(A17,
    "District of Columbia", _xlfn.XLOOKUP(R17, '2015 O3 Growth Surrogates'!A:A, '2015 O3 Growth Surrogates'!H:H),
    "Maryland", _xlfn.XLOOKUP(R17, '2015 O3 Growth Surrogates'!A:A, '2015 O3 Growth Surrogates'!I:I),
    "Virginia", _xlfn.XLOOKUP(R17, '2015 O3 Growth Surrogates'!A:A, '2015 O3 Growth Surrogates'!J:J)
)</f>
        <v>EPA EMP</v>
      </c>
      <c r="M17" s="133" t="e" cm="1">
        <f t="array" ref="M17">_xlfn.SWITCH(L17,
"Employment", INDEX('Coop GFs_CFs'!C:D, MATCH(B17,'Coop GFs_CFs'!B:B,0),1),
"Population", INDEX('Coop GFs_CFs'!E:F, MATCH(B17,'Coop GFs_CFs'!B:B,0),1),
"Household", INDEX('Coop GFs_CFs'!G:H, MATCH(B17,'Coop GFs_CFs'!B:B,0),1),
"VMT", INDEX('Coop GFs_CFs'!I:J, MATCH(B17,'Coop GFs_CFs'!B:B,0),1),
"Lane Mile", INDEX('Coop GFs_CFs'!K:L, MATCH(B17,'Coop GFs_CFs'!B:B,0),1),
"Gas Sales", INDEX('Coop GFs_CFs'!M:N, MATCH(B17,'Coop GFs_CFs'!B:B,0),1),
"No Growth", INDEX('Coop GFs_CFs'!O:P, MATCH(B17,'Coop GFs_CFs'!B:B,0),1)
)</f>
        <v>#N/A</v>
      </c>
      <c r="N17" s="133" t="e" cm="1">
        <f t="array" ref="N17">_xlfn.SWITCH(L17,
"Employment", INDEX('Coop GFs_CFs'!C:D, MATCH(B17,'Coop GFs_CFs'!B:B,0),2),
"Population", INDEX('Coop GFs_CFs'!E:F, MATCH(B17,'Coop GFs_CFs'!B:B,0),2),
"Household", INDEX('Coop GFs_CFs'!G:H, MATCH(B17,'Coop GFs_CFs'!B:B,0),2),
"VMT", INDEX('Coop GFs_CFs'!I:J, MATCH(B17,'Coop GFs_CFs'!B:B,0),2),
"Lane Mile", INDEX('Coop GFs_CFs'!K:L, MATCH(B17,'Coop GFs_CFs'!B:B,0),2),
"Gas Sales", INDEX('Coop GFs_CFs'!M:N, MATCH(B17,'Coop GFs_CFs'!B:B,0),2),
"No Growth", INDEX('Coop GFs_CFs'!O:P, MATCH(B17,'Coop GFs_CFs'!B:B,0),2)
)</f>
        <v>#N/A</v>
      </c>
      <c r="O17" s="133"/>
      <c r="P17" s="86">
        <f>I17</f>
        <v>3.5712459990186727E-6</v>
      </c>
      <c r="Q17" s="86">
        <f>K17</f>
        <v>3.5712459990186727E-6</v>
      </c>
      <c r="R17" s="156" t="s">
        <v>594</v>
      </c>
      <c r="S17" s="85" t="s">
        <v>309</v>
      </c>
      <c r="T17" s="85" t="s">
        <v>11</v>
      </c>
      <c r="U17" s="85" t="s">
        <v>310</v>
      </c>
      <c r="V17" s="85" t="s">
        <v>595</v>
      </c>
      <c r="W17" s="85" t="s">
        <v>596</v>
      </c>
      <c r="X17" s="85" t="s">
        <v>931</v>
      </c>
      <c r="Z17" s="42" t="s">
        <v>1001</v>
      </c>
      <c r="AA17"/>
    </row>
    <row r="18" spans="1:27" s="39" customFormat="1" x14ac:dyDescent="0.35">
      <c r="A18" s="85" t="s">
        <v>811</v>
      </c>
      <c r="B18" s="87">
        <v>51013</v>
      </c>
      <c r="C18" s="87" t="s">
        <v>12</v>
      </c>
      <c r="D18" s="86">
        <v>125.971713956</v>
      </c>
      <c r="E18" s="86">
        <f>SUMIFS('Ratios_MARAMA-VA'!T:T, 'Ratios_MARAMA-VA'!AA:AA, Z18)</f>
        <v>0</v>
      </c>
      <c r="F18" s="86">
        <f>SUMIFS('Ratios_MARAMA-VA'!J:J, 'Ratios_MARAMA-VA'!AA:AA, Z18)</f>
        <v>0</v>
      </c>
      <c r="G18" s="122" t="e">
        <f t="shared" si="0"/>
        <v>#DIV/0!</v>
      </c>
      <c r="H18" s="122">
        <v>128.37777369256</v>
      </c>
      <c r="I18" s="86">
        <v>0.37189212415840267</v>
      </c>
      <c r="J18" s="122">
        <v>128.37777369256</v>
      </c>
      <c r="K18" s="86">
        <v>0.37189212415840267</v>
      </c>
      <c r="L18" s="122" t="str" cm="1">
        <f t="array" ref="L18">_xlfn.SWITCH(A18,
    "District of Columbia", _xlfn.XLOOKUP(R18, '2015 O3 Growth Surrogates'!A:A, '2015 O3 Growth Surrogates'!H:H),
    "Maryland", _xlfn.XLOOKUP(R18, '2015 O3 Growth Surrogates'!A:A, '2015 O3 Growth Surrogates'!I:I),
    "Virginia", _xlfn.XLOOKUP(R18, '2015 O3 Growth Surrogates'!A:A, '2015 O3 Growth Surrogates'!J:J)
)</f>
        <v>Population</v>
      </c>
      <c r="M18" s="133" cm="1">
        <f t="array" ref="M18">_xlfn.SWITCH(L18,
"Employment", INDEX('Coop GFs_CFs'!C:D, MATCH(B18,'Coop GFs_CFs'!B:B,0),1),
"Population", INDEX('Coop GFs_CFs'!E:F, MATCH(B18,'Coop GFs_CFs'!B:B,0),1),
"Household", INDEX('Coop GFs_CFs'!G:H, MATCH(B18,'Coop GFs_CFs'!B:B,0),1),
"VMT", INDEX('Coop GFs_CFs'!I:J, MATCH(B18,'Coop GFs_CFs'!B:B,0),1),
"Lane Mile", INDEX('Coop GFs_CFs'!K:L, MATCH(B18,'Coop GFs_CFs'!B:B,0),1),
"Gas Sales", INDEX('Coop GFs_CFs'!M:N, MATCH(B18,'Coop GFs_CFs'!B:B,0),1),
"No Growth", INDEX('Coop GFs_CFs'!O:P, MATCH(B18,'Coop GFs_CFs'!B:B,0),1)
)</f>
        <v>1.0984649785709848</v>
      </c>
      <c r="N18" s="133" cm="1">
        <f t="array" ref="N18">_xlfn.SWITCH(L18,
"Employment", INDEX('Coop GFs_CFs'!C:D, MATCH(B18,'Coop GFs_CFs'!B:B,0),2),
"Population", INDEX('Coop GFs_CFs'!E:F, MATCH(B18,'Coop GFs_CFs'!B:B,0),2),
"Household", INDEX('Coop GFs_CFs'!G:H, MATCH(B18,'Coop GFs_CFs'!B:B,0),2),
"VMT", INDEX('Coop GFs_CFs'!I:J, MATCH(B18,'Coop GFs_CFs'!B:B,0),2),
"Lane Mile", INDEX('Coop GFs_CFs'!K:L, MATCH(B18,'Coop GFs_CFs'!B:B,0),2),
"Gas Sales", INDEX('Coop GFs_CFs'!M:N, MATCH(B18,'Coop GFs_CFs'!B:B,0),2),
"No Growth", INDEX('Coop GFs_CFs'!O:P, MATCH(B18,'Coop GFs_CFs'!B:B,0),2)
)</f>
        <v>1.1504470071844137</v>
      </c>
      <c r="O18" s="133"/>
      <c r="P18" s="86">
        <f>F18*M18</f>
        <v>0</v>
      </c>
      <c r="Q18" s="86">
        <f>F18*N18</f>
        <v>0</v>
      </c>
      <c r="R18" s="156" t="s">
        <v>594</v>
      </c>
      <c r="S18" s="85" t="s">
        <v>309</v>
      </c>
      <c r="T18" s="85" t="s">
        <v>11</v>
      </c>
      <c r="U18" s="85" t="s">
        <v>310</v>
      </c>
      <c r="V18" s="85" t="s">
        <v>595</v>
      </c>
      <c r="W18" s="85" t="s">
        <v>596</v>
      </c>
      <c r="X18" s="85" t="s">
        <v>931</v>
      </c>
      <c r="Z18" s="42" t="s">
        <v>1003</v>
      </c>
      <c r="AA18"/>
    </row>
    <row r="19" spans="1:27" s="39" customFormat="1" x14ac:dyDescent="0.35">
      <c r="A19" s="85" t="s">
        <v>811</v>
      </c>
      <c r="B19" s="87">
        <v>51107</v>
      </c>
      <c r="C19" s="87" t="s">
        <v>12</v>
      </c>
      <c r="D19" s="86">
        <v>149.40513048299999</v>
      </c>
      <c r="E19" s="86">
        <f>SUMIFS('Ratios_MARAMA-VA'!T:T, 'Ratios_MARAMA-VA'!AA:AA, Z19)</f>
        <v>0</v>
      </c>
      <c r="F19" s="86">
        <f>SUMIFS('Ratios_MARAMA-VA'!J:J, 'Ratios_MARAMA-VA'!AA:AA, Z19)</f>
        <v>0</v>
      </c>
      <c r="G19" s="122" t="e">
        <f t="shared" si="0"/>
        <v>#DIV/0!</v>
      </c>
      <c r="H19" s="122">
        <v>247.93781403653901</v>
      </c>
      <c r="I19" s="86">
        <v>0.71824053081069728</v>
      </c>
      <c r="J19" s="122">
        <v>275.45823907150702</v>
      </c>
      <c r="K19" s="86">
        <v>0.7979632821064655</v>
      </c>
      <c r="L19" s="122" t="str" cm="1">
        <f t="array" ref="L19">_xlfn.SWITCH(A19,
    "District of Columbia", _xlfn.XLOOKUP(R19, '2015 O3 Growth Surrogates'!A:A, '2015 O3 Growth Surrogates'!H:H),
    "Maryland", _xlfn.XLOOKUP(R19, '2015 O3 Growth Surrogates'!A:A, '2015 O3 Growth Surrogates'!I:I),
    "Virginia", _xlfn.XLOOKUP(R19, '2015 O3 Growth Surrogates'!A:A, '2015 O3 Growth Surrogates'!J:J)
)</f>
        <v>Population</v>
      </c>
      <c r="M19" s="133" cm="1">
        <f t="array" ref="M19">_xlfn.SWITCH(L19,
"Employment", INDEX('Coop GFs_CFs'!C:D, MATCH(B19,'Coop GFs_CFs'!B:B,0),1),
"Population", INDEX('Coop GFs_CFs'!E:F, MATCH(B19,'Coop GFs_CFs'!B:B,0),1),
"Household", INDEX('Coop GFs_CFs'!G:H, MATCH(B19,'Coop GFs_CFs'!B:B,0),1),
"VMT", INDEX('Coop GFs_CFs'!I:J, MATCH(B19,'Coop GFs_CFs'!B:B,0),1),
"Lane Mile", INDEX('Coop GFs_CFs'!K:L, MATCH(B19,'Coop GFs_CFs'!B:B,0),1),
"Gas Sales", INDEX('Coop GFs_CFs'!M:N, MATCH(B19,'Coop GFs_CFs'!B:B,0),1),
"No Growth", INDEX('Coop GFs_CFs'!O:P, MATCH(B19,'Coop GFs_CFs'!B:B,0),1)
)</f>
        <v>1.1551127564124075</v>
      </c>
      <c r="N19" s="133" cm="1">
        <f t="array" ref="N19">_xlfn.SWITCH(L19,
"Employment", INDEX('Coop GFs_CFs'!C:D, MATCH(B19,'Coop GFs_CFs'!B:B,0),2),
"Population", INDEX('Coop GFs_CFs'!E:F, MATCH(B19,'Coop GFs_CFs'!B:B,0),2),
"Household", INDEX('Coop GFs_CFs'!G:H, MATCH(B19,'Coop GFs_CFs'!B:B,0),2),
"VMT", INDEX('Coop GFs_CFs'!I:J, MATCH(B19,'Coop GFs_CFs'!B:B,0),2),
"Lane Mile", INDEX('Coop GFs_CFs'!K:L, MATCH(B19,'Coop GFs_CFs'!B:B,0),2),
"Gas Sales", INDEX('Coop GFs_CFs'!M:N, MATCH(B19,'Coop GFs_CFs'!B:B,0),2),
"No Growth", INDEX('Coop GFs_CFs'!O:P, MATCH(B19,'Coop GFs_CFs'!B:B,0),2)
)</f>
        <v>1.1978534058610257</v>
      </c>
      <c r="O19" s="133"/>
      <c r="P19" s="86">
        <f>F19*M19</f>
        <v>0</v>
      </c>
      <c r="Q19" s="86">
        <f>F19*N19</f>
        <v>0</v>
      </c>
      <c r="R19" s="156" t="s">
        <v>594</v>
      </c>
      <c r="S19" s="85" t="s">
        <v>309</v>
      </c>
      <c r="T19" s="85" t="s">
        <v>11</v>
      </c>
      <c r="U19" s="85" t="s">
        <v>310</v>
      </c>
      <c r="V19" s="85" t="s">
        <v>595</v>
      </c>
      <c r="W19" s="85" t="s">
        <v>596</v>
      </c>
      <c r="X19" s="85" t="s">
        <v>931</v>
      </c>
      <c r="Z19" s="42" t="s">
        <v>1004</v>
      </c>
      <c r="AA19"/>
    </row>
    <row r="20" spans="1:27" s="39" customFormat="1" x14ac:dyDescent="0.35">
      <c r="A20" s="85" t="s">
        <v>497</v>
      </c>
      <c r="B20" s="87">
        <v>24033</v>
      </c>
      <c r="C20" s="87" t="s">
        <v>10</v>
      </c>
      <c r="D20" s="6">
        <v>0.42122659476000002</v>
      </c>
      <c r="E20" s="86">
        <f>SUMIFS('Ratios_MARAMA-VA'!T:T, 'Ratios_MARAMA-VA'!AA:AA, Z20)</f>
        <v>0</v>
      </c>
      <c r="F20" s="86">
        <f>SUMIFS('Ratios_MARAMA-VA'!J:J, 'Ratios_MARAMA-VA'!AA:AA, Z20)</f>
        <v>0</v>
      </c>
      <c r="G20" s="122" t="e">
        <f t="shared" ref="G20:G21" si="1">F20/E20</f>
        <v>#DIV/0!</v>
      </c>
      <c r="H20" s="6">
        <v>0.56621278867639202</v>
      </c>
      <c r="I20" s="86">
        <f>NP_Data[[#This Row],[2022 MARAMA-VA OSD Emissions (tpd)]]*NP_Data[[#This Row],[Coop 2032 Growth Factor]]</f>
        <v>0</v>
      </c>
      <c r="J20" s="6">
        <v>0.56621278867639202</v>
      </c>
      <c r="K20" s="86">
        <f>NP_Data[[#This Row],[2022 MARAMA-VA OSD Emissions (tpd)]]*NP_Data[[#This Row],[Coop 2038 Growth Factor]]</f>
        <v>0</v>
      </c>
      <c r="L20" s="122" t="str" cm="1">
        <f t="array" ref="L20">_xlfn.SWITCH(A20,
    "District of Columbia", _xlfn.XLOOKUP(R20, '2015 O3 Growth Surrogates'!A:A, '2015 O3 Growth Surrogates'!H:H),
    "Maryland", _xlfn.XLOOKUP(R20, '2015 O3 Growth Surrogates'!A:A, '2015 O3 Growth Surrogates'!I:I),
    "Virginia", _xlfn.XLOOKUP(R20, '2015 O3 Growth Surrogates'!A:A, '2015 O3 Growth Surrogates'!J:J)
)</f>
        <v>EPA EMP</v>
      </c>
      <c r="M20" s="133">
        <f>NP_Data[[#This Row],[2032 Annual Emissions (Tons)]]/NP_Data[[#This Row],[2022 Annual Emiss Data Tool v1 Emissions (Tons)]]</f>
        <v>1.3442000000000001</v>
      </c>
      <c r="N20" s="133">
        <f>NP_Data[[#This Row],[2038 Annual Emissions (Tons)]]/NP_Data[[#This Row],[2022 Annual Emiss Data Tool v1 Emissions (Tons)]]</f>
        <v>1.3442000000000001</v>
      </c>
      <c r="O20" s="2"/>
      <c r="P20" s="203">
        <f>I20</f>
        <v>0</v>
      </c>
      <c r="Q20" s="203">
        <f>K20</f>
        <v>0</v>
      </c>
      <c r="R20" s="156" t="s">
        <v>594</v>
      </c>
      <c r="S20" s="85" t="s">
        <v>309</v>
      </c>
      <c r="T20" s="85" t="s">
        <v>11</v>
      </c>
      <c r="U20" s="85" t="s">
        <v>310</v>
      </c>
      <c r="V20" s="85" t="s">
        <v>595</v>
      </c>
      <c r="W20" s="85" t="s">
        <v>596</v>
      </c>
      <c r="X20" s="85" t="s">
        <v>931</v>
      </c>
      <c r="Z20" s="42" t="s">
        <v>998</v>
      </c>
      <c r="AA20"/>
    </row>
    <row r="21" spans="1:27" s="39" customFormat="1" x14ac:dyDescent="0.35">
      <c r="A21" s="85" t="s">
        <v>497</v>
      </c>
      <c r="B21" s="87">
        <v>24033</v>
      </c>
      <c r="C21" s="87" t="s">
        <v>12</v>
      </c>
      <c r="D21" s="6">
        <v>1.0976973981</v>
      </c>
      <c r="E21" s="86">
        <f>SUMIFS('Ratios_MARAMA-VA'!T:T, 'Ratios_MARAMA-VA'!AA:AA, Z21)</f>
        <v>0</v>
      </c>
      <c r="F21" s="86">
        <f>SUMIFS('Ratios_MARAMA-VA'!J:J, 'Ratios_MARAMA-VA'!AA:AA, Z21)</f>
        <v>0</v>
      </c>
      <c r="G21" s="122" t="e">
        <f t="shared" si="1"/>
        <v>#DIV/0!</v>
      </c>
      <c r="H21" s="6">
        <v>1.4755248425260199</v>
      </c>
      <c r="I21" s="86">
        <f>NP_Data[[#This Row],[2022 MARAMA-VA OSD Emissions (tpd)]]*NP_Data[[#This Row],[Coop 2032 Growth Factor]]</f>
        <v>0</v>
      </c>
      <c r="J21" s="6">
        <v>1.4755248425260199</v>
      </c>
      <c r="K21" s="86">
        <f>NP_Data[[#This Row],[2022 MARAMA-VA OSD Emissions (tpd)]]*NP_Data[[#This Row],[Coop 2038 Growth Factor]]</f>
        <v>0</v>
      </c>
      <c r="L21" s="122" t="str" cm="1">
        <f t="array" ref="L21">_xlfn.SWITCH(A21,
    "District of Columbia", _xlfn.XLOOKUP(R21, '2015 O3 Growth Surrogates'!A:A, '2015 O3 Growth Surrogates'!H:H),
    "Maryland", _xlfn.XLOOKUP(R21, '2015 O3 Growth Surrogates'!A:A, '2015 O3 Growth Surrogates'!I:I),
    "Virginia", _xlfn.XLOOKUP(R21, '2015 O3 Growth Surrogates'!A:A, '2015 O3 Growth Surrogates'!J:J)
)</f>
        <v>EPA EMP</v>
      </c>
      <c r="M21" s="133">
        <f>NP_Data[[#This Row],[2032 Annual Emissions (Tons)]]/NP_Data[[#This Row],[2022 Annual Emiss Data Tool v1 Emissions (Tons)]]</f>
        <v>1.3441999999999998</v>
      </c>
      <c r="N21" s="133">
        <f>NP_Data[[#This Row],[2038 Annual Emissions (Tons)]]/NP_Data[[#This Row],[2022 Annual Emiss Data Tool v1 Emissions (Tons)]]</f>
        <v>1.3441999999999998</v>
      </c>
      <c r="O21" s="2"/>
      <c r="P21" s="203">
        <f>I21</f>
        <v>0</v>
      </c>
      <c r="Q21" s="203">
        <f>K21</f>
        <v>0</v>
      </c>
      <c r="R21" s="156" t="s">
        <v>594</v>
      </c>
      <c r="S21" s="85" t="s">
        <v>309</v>
      </c>
      <c r="T21" s="85" t="s">
        <v>11</v>
      </c>
      <c r="U21" s="85" t="s">
        <v>310</v>
      </c>
      <c r="V21" s="85" t="s">
        <v>595</v>
      </c>
      <c r="W21" s="85" t="s">
        <v>596</v>
      </c>
      <c r="X21" s="85" t="s">
        <v>931</v>
      </c>
      <c r="Z21" s="42" t="s">
        <v>1002</v>
      </c>
    </row>
    <row r="22" spans="1:27" s="39" customFormat="1" x14ac:dyDescent="0.35">
      <c r="A22" s="85" t="s">
        <v>9</v>
      </c>
      <c r="B22" s="87">
        <v>11001</v>
      </c>
      <c r="C22" s="87" t="s">
        <v>10</v>
      </c>
      <c r="D22" s="86">
        <v>3.8349999999999999E-3</v>
      </c>
      <c r="E22" s="86">
        <f>SUMIFS('Ratios_MARAMA-VA'!T:T, 'Ratios_MARAMA-VA'!AA:AA, Z22)</f>
        <v>3.8341010803490498E-3</v>
      </c>
      <c r="F22" s="86">
        <f>SUMIFS('Ratios_MARAMA-VA'!J:J, 'Ratios_MARAMA-VA'!AA:AA, Z22)</f>
        <v>1.11068446974608E-5</v>
      </c>
      <c r="G22" s="122">
        <f t="shared" si="0"/>
        <v>2.8968575592299337E-3</v>
      </c>
      <c r="H22" s="122">
        <v>3.8349999999999999E-3</v>
      </c>
      <c r="I22" s="86">
        <v>1.1109448739646795E-5</v>
      </c>
      <c r="J22" s="122">
        <v>3.8349999999999999E-3</v>
      </c>
      <c r="K22" s="86">
        <v>1.1109448739646795E-5</v>
      </c>
      <c r="L22" s="122" t="str" cm="1">
        <f t="array" ref="L22">_xlfn.SWITCH(A22,
    "District of Columbia", _xlfn.XLOOKUP(R22, '2015 O3 Growth Surrogates'!A:A, '2015 O3 Growth Surrogates'!H:H),
    "Maryland", _xlfn.XLOOKUP(R22, '2015 O3 Growth Surrogates'!A:A, '2015 O3 Growth Surrogates'!I:I),
    "Virginia", _xlfn.XLOOKUP(R22, '2015 O3 Growth Surrogates'!A:A, '2015 O3 Growth Surrogates'!J:J)
)</f>
        <v>Population</v>
      </c>
      <c r="M22" s="133" cm="1">
        <f t="array" ref="M22">_xlfn.SWITCH(L22,
"Employment", INDEX('Coop GFs_CFs'!C:D, MATCH(B22,'Coop GFs_CFs'!B:B,0),1),
"Population", INDEX('Coop GFs_CFs'!E:F, MATCH(B22,'Coop GFs_CFs'!B:B,0),1),
"Household", INDEX('Coop GFs_CFs'!G:H, MATCH(B22,'Coop GFs_CFs'!B:B,0),1),
"VMT", INDEX('Coop GFs_CFs'!I:J, MATCH(B22,'Coop GFs_CFs'!B:B,0),1),
"Lane Mile", INDEX('Coop GFs_CFs'!K:L, MATCH(B22,'Coop GFs_CFs'!B:B,0),1),
"Gas Sales", INDEX('Coop GFs_CFs'!M:N, MATCH(B22,'Coop GFs_CFs'!B:B,0),1),
"No Growth", INDEX('Coop GFs_CFs'!O:P, MATCH(B22,'Coop GFs_CFs'!B:B,0),1)
)</f>
        <v>1.0682042243864278</v>
      </c>
      <c r="N22" s="133" cm="1">
        <f t="array" ref="N22">_xlfn.SWITCH(L22,
"Employment", INDEX('Coop GFs_CFs'!C:D, MATCH(B22,'Coop GFs_CFs'!B:B,0),2),
"Population", INDEX('Coop GFs_CFs'!E:F, MATCH(B22,'Coop GFs_CFs'!B:B,0),2),
"Household", INDEX('Coop GFs_CFs'!G:H, MATCH(B22,'Coop GFs_CFs'!B:B,0),2),
"VMT", INDEX('Coop GFs_CFs'!I:J, MATCH(B22,'Coop GFs_CFs'!B:B,0),2),
"Lane Mile", INDEX('Coop GFs_CFs'!K:L, MATCH(B22,'Coop GFs_CFs'!B:B,0),2),
"Gas Sales", INDEX('Coop GFs_CFs'!M:N, MATCH(B22,'Coop GFs_CFs'!B:B,0),2),
"No Growth", INDEX('Coop GFs_CFs'!O:P, MATCH(B22,'Coop GFs_CFs'!B:B,0),2)
)</f>
        <v>1.1102535122627881</v>
      </c>
      <c r="O22" s="133"/>
      <c r="P22" s="86">
        <f>F22*M22</f>
        <v>1.1864378425431623E-5</v>
      </c>
      <c r="Q22" s="86">
        <f>F22*N22</f>
        <v>1.2331413335513178E-5</v>
      </c>
      <c r="R22" s="156" t="s">
        <v>308</v>
      </c>
      <c r="S22" s="85" t="s">
        <v>309</v>
      </c>
      <c r="T22" s="85" t="s">
        <v>11</v>
      </c>
      <c r="U22" s="85" t="s">
        <v>310</v>
      </c>
      <c r="V22" s="85" t="s">
        <v>311</v>
      </c>
      <c r="W22" s="85" t="s">
        <v>312</v>
      </c>
      <c r="X22" s="85" t="s">
        <v>931</v>
      </c>
      <c r="Z22" s="42" t="s">
        <v>1005</v>
      </c>
      <c r="AA22"/>
    </row>
    <row r="23" spans="1:27" s="39" customFormat="1" x14ac:dyDescent="0.35">
      <c r="A23" s="85" t="s">
        <v>497</v>
      </c>
      <c r="B23" s="87">
        <v>24009</v>
      </c>
      <c r="C23" s="87" t="s">
        <v>10</v>
      </c>
      <c r="D23" s="86">
        <v>1.0725E-2</v>
      </c>
      <c r="E23" s="86">
        <f>SUMIFS('Ratios_MARAMA-VA'!T:T, 'Ratios_MARAMA-VA'!AA:AA, Z23)</f>
        <v>1.07224860721625E-2</v>
      </c>
      <c r="F23" s="86">
        <f>SUMIFS('Ratios_MARAMA-VA'!J:J, 'Ratios_MARAMA-VA'!AA:AA, Z23)</f>
        <v>3.1061514831881898E-5</v>
      </c>
      <c r="G23" s="122">
        <f t="shared" si="0"/>
        <v>2.8968575592299597E-3</v>
      </c>
      <c r="H23" s="122">
        <v>1.0725E-2</v>
      </c>
      <c r="I23" s="86">
        <v>3.106879732274132E-5</v>
      </c>
      <c r="J23" s="122">
        <v>1.0725E-2</v>
      </c>
      <c r="K23" s="86">
        <v>3.106879732274132E-5</v>
      </c>
      <c r="L23" s="122" t="str" cm="1">
        <f t="array" ref="L23">_xlfn.SWITCH(A23,
    "District of Columbia", _xlfn.XLOOKUP(R23, '2015 O3 Growth Surrogates'!A:A, '2015 O3 Growth Surrogates'!H:H),
    "Maryland", _xlfn.XLOOKUP(R23, '2015 O3 Growth Surrogates'!A:A, '2015 O3 Growth Surrogates'!I:I),
    "Virginia", _xlfn.XLOOKUP(R23, '2015 O3 Growth Surrogates'!A:A, '2015 O3 Growth Surrogates'!J:J)
)</f>
        <v>EPA EMP</v>
      </c>
      <c r="M23" s="133" t="e" cm="1">
        <f t="array" ref="M23">_xlfn.SWITCH(L23,
"Employment", INDEX('Coop GFs_CFs'!C:D, MATCH(B23,'Coop GFs_CFs'!B:B,0),1),
"Population", INDEX('Coop GFs_CFs'!E:F, MATCH(B23,'Coop GFs_CFs'!B:B,0),1),
"Household", INDEX('Coop GFs_CFs'!G:H, MATCH(B23,'Coop GFs_CFs'!B:B,0),1),
"VMT", INDEX('Coop GFs_CFs'!I:J, MATCH(B23,'Coop GFs_CFs'!B:B,0),1),
"Lane Mile", INDEX('Coop GFs_CFs'!K:L, MATCH(B23,'Coop GFs_CFs'!B:B,0),1),
"Gas Sales", INDEX('Coop GFs_CFs'!M:N, MATCH(B23,'Coop GFs_CFs'!B:B,0),1),
"No Growth", INDEX('Coop GFs_CFs'!O:P, MATCH(B23,'Coop GFs_CFs'!B:B,0),1)
)</f>
        <v>#N/A</v>
      </c>
      <c r="N23" s="133" t="e" cm="1">
        <f t="array" ref="N23">_xlfn.SWITCH(L23,
"Employment", INDEX('Coop GFs_CFs'!C:D, MATCH(B23,'Coop GFs_CFs'!B:B,0),2),
"Population", INDEX('Coop GFs_CFs'!E:F, MATCH(B23,'Coop GFs_CFs'!B:B,0),2),
"Household", INDEX('Coop GFs_CFs'!G:H, MATCH(B23,'Coop GFs_CFs'!B:B,0),2),
"VMT", INDEX('Coop GFs_CFs'!I:J, MATCH(B23,'Coop GFs_CFs'!B:B,0),2),
"Lane Mile", INDEX('Coop GFs_CFs'!K:L, MATCH(B23,'Coop GFs_CFs'!B:B,0),2),
"Gas Sales", INDEX('Coop GFs_CFs'!M:N, MATCH(B23,'Coop GFs_CFs'!B:B,0),2),
"No Growth", INDEX('Coop GFs_CFs'!O:P, MATCH(B23,'Coop GFs_CFs'!B:B,0),2)
)</f>
        <v>#N/A</v>
      </c>
      <c r="O23" s="133"/>
      <c r="P23" s="86">
        <f>I23</f>
        <v>3.106879732274132E-5</v>
      </c>
      <c r="Q23" s="86">
        <f>K23</f>
        <v>3.106879732274132E-5</v>
      </c>
      <c r="R23" s="156" t="s">
        <v>308</v>
      </c>
      <c r="S23" s="85" t="s">
        <v>309</v>
      </c>
      <c r="T23" s="85" t="s">
        <v>11</v>
      </c>
      <c r="U23" s="85" t="s">
        <v>310</v>
      </c>
      <c r="V23" s="85" t="s">
        <v>311</v>
      </c>
      <c r="W23" s="85" t="s">
        <v>312</v>
      </c>
      <c r="X23" s="85" t="s">
        <v>931</v>
      </c>
      <c r="Z23" s="42" t="s">
        <v>1006</v>
      </c>
      <c r="AA23"/>
    </row>
    <row r="24" spans="1:27" s="39" customFormat="1" x14ac:dyDescent="0.35">
      <c r="A24" s="85" t="s">
        <v>497</v>
      </c>
      <c r="B24" s="87">
        <v>24017</v>
      </c>
      <c r="C24" s="87" t="s">
        <v>10</v>
      </c>
      <c r="D24" s="86">
        <v>0.20543249999999999</v>
      </c>
      <c r="E24" s="86">
        <f>SUMIFS('Ratios_MARAMA-VA'!T:T, 'Ratios_MARAMA-VA'!AA:AA, Z24)</f>
        <v>0.20538434685496801</v>
      </c>
      <c r="F24" s="86">
        <f>SUMIFS('Ratios_MARAMA-VA'!J:J, 'Ratios_MARAMA-VA'!AA:AA, Z24)</f>
        <v>5.9496919773432001E-4</v>
      </c>
      <c r="G24" s="122">
        <f t="shared" si="0"/>
        <v>2.8968575592299498E-3</v>
      </c>
      <c r="H24" s="122">
        <v>0.20543249999999999</v>
      </c>
      <c r="I24" s="86">
        <v>5.9510869053650667E-4</v>
      </c>
      <c r="J24" s="122">
        <v>0.20543249999999999</v>
      </c>
      <c r="K24" s="86">
        <v>5.9510869053650667E-4</v>
      </c>
      <c r="L24" s="122" t="str" cm="1">
        <f t="array" ref="L24">_xlfn.SWITCH(A24,
    "District of Columbia", _xlfn.XLOOKUP(R24, '2015 O3 Growth Surrogates'!A:A, '2015 O3 Growth Surrogates'!H:H),
    "Maryland", _xlfn.XLOOKUP(R24, '2015 O3 Growth Surrogates'!A:A, '2015 O3 Growth Surrogates'!I:I),
    "Virginia", _xlfn.XLOOKUP(R24, '2015 O3 Growth Surrogates'!A:A, '2015 O3 Growth Surrogates'!J:J)
)</f>
        <v>EPA EMP</v>
      </c>
      <c r="M24" s="133" t="e" cm="1">
        <f t="array" ref="M24">_xlfn.SWITCH(L24,
"Employment", INDEX('Coop GFs_CFs'!C:D, MATCH(B24,'Coop GFs_CFs'!B:B,0),1),
"Population", INDEX('Coop GFs_CFs'!E:F, MATCH(B24,'Coop GFs_CFs'!B:B,0),1),
"Household", INDEX('Coop GFs_CFs'!G:H, MATCH(B24,'Coop GFs_CFs'!B:B,0),1),
"VMT", INDEX('Coop GFs_CFs'!I:J, MATCH(B24,'Coop GFs_CFs'!B:B,0),1),
"Lane Mile", INDEX('Coop GFs_CFs'!K:L, MATCH(B24,'Coop GFs_CFs'!B:B,0),1),
"Gas Sales", INDEX('Coop GFs_CFs'!M:N, MATCH(B24,'Coop GFs_CFs'!B:B,0),1),
"No Growth", INDEX('Coop GFs_CFs'!O:P, MATCH(B24,'Coop GFs_CFs'!B:B,0),1)
)</f>
        <v>#N/A</v>
      </c>
      <c r="N24" s="133" t="e" cm="1">
        <f t="array" ref="N24">_xlfn.SWITCH(L24,
"Employment", INDEX('Coop GFs_CFs'!C:D, MATCH(B24,'Coop GFs_CFs'!B:B,0),2),
"Population", INDEX('Coop GFs_CFs'!E:F, MATCH(B24,'Coop GFs_CFs'!B:B,0),2),
"Household", INDEX('Coop GFs_CFs'!G:H, MATCH(B24,'Coop GFs_CFs'!B:B,0),2),
"VMT", INDEX('Coop GFs_CFs'!I:J, MATCH(B24,'Coop GFs_CFs'!B:B,0),2),
"Lane Mile", INDEX('Coop GFs_CFs'!K:L, MATCH(B24,'Coop GFs_CFs'!B:B,0),2),
"Gas Sales", INDEX('Coop GFs_CFs'!M:N, MATCH(B24,'Coop GFs_CFs'!B:B,0),2),
"No Growth", INDEX('Coop GFs_CFs'!O:P, MATCH(B24,'Coop GFs_CFs'!B:B,0),2)
)</f>
        <v>#N/A</v>
      </c>
      <c r="O24" s="133"/>
      <c r="P24" s="86">
        <f>I24</f>
        <v>5.9510869053650667E-4</v>
      </c>
      <c r="Q24" s="86">
        <f>K24</f>
        <v>5.9510869053650667E-4</v>
      </c>
      <c r="R24" s="156" t="s">
        <v>308</v>
      </c>
      <c r="S24" s="85" t="s">
        <v>309</v>
      </c>
      <c r="T24" s="85" t="s">
        <v>11</v>
      </c>
      <c r="U24" s="85" t="s">
        <v>310</v>
      </c>
      <c r="V24" s="85" t="s">
        <v>311</v>
      </c>
      <c r="W24" s="85" t="s">
        <v>312</v>
      </c>
      <c r="X24" s="85" t="s">
        <v>931</v>
      </c>
      <c r="Z24" s="42" t="s">
        <v>1007</v>
      </c>
      <c r="AA24"/>
    </row>
    <row r="25" spans="1:27" s="39" customFormat="1" x14ac:dyDescent="0.35">
      <c r="A25" s="85" t="s">
        <v>497</v>
      </c>
      <c r="B25" s="87">
        <v>24021</v>
      </c>
      <c r="C25" s="87" t="s">
        <v>10</v>
      </c>
      <c r="D25" s="86">
        <v>0.79236621750000003</v>
      </c>
      <c r="E25" s="86">
        <f>SUMIFS('Ratios_MARAMA-VA'!T:T, 'Ratios_MARAMA-VA'!AA:AA, Z25)</f>
        <v>0.79218048775719496</v>
      </c>
      <c r="F25" s="86">
        <f>SUMIFS('Ratios_MARAMA-VA'!J:J, 'Ratios_MARAMA-VA'!AA:AA, Z25)</f>
        <v>2.29483403423388E-3</v>
      </c>
      <c r="G25" s="122">
        <f t="shared" si="0"/>
        <v>2.8968575592299259E-3</v>
      </c>
      <c r="H25" s="122">
        <v>0.95448434560049999</v>
      </c>
      <c r="I25" s="86">
        <v>2.7650051917194373E-3</v>
      </c>
      <c r="J25" s="122">
        <v>0.95448434560049999</v>
      </c>
      <c r="K25" s="86">
        <v>2.7650051917194373E-3</v>
      </c>
      <c r="L25" s="122" t="str" cm="1">
        <f t="array" ref="L25">_xlfn.SWITCH(A25,
    "District of Columbia", _xlfn.XLOOKUP(R25, '2015 O3 Growth Surrogates'!A:A, '2015 O3 Growth Surrogates'!H:H),
    "Maryland", _xlfn.XLOOKUP(R25, '2015 O3 Growth Surrogates'!A:A, '2015 O3 Growth Surrogates'!I:I),
    "Virginia", _xlfn.XLOOKUP(R25, '2015 O3 Growth Surrogates'!A:A, '2015 O3 Growth Surrogates'!J:J)
)</f>
        <v>EPA EMP</v>
      </c>
      <c r="M25" s="133" t="e" cm="1">
        <f t="array" ref="M25">_xlfn.SWITCH(L25,
"Employment", INDEX('Coop GFs_CFs'!C:D, MATCH(B25,'Coop GFs_CFs'!B:B,0),1),
"Population", INDEX('Coop GFs_CFs'!E:F, MATCH(B25,'Coop GFs_CFs'!B:B,0),1),
"Household", INDEX('Coop GFs_CFs'!G:H, MATCH(B25,'Coop GFs_CFs'!B:B,0),1),
"VMT", INDEX('Coop GFs_CFs'!I:J, MATCH(B25,'Coop GFs_CFs'!B:B,0),1),
"Lane Mile", INDEX('Coop GFs_CFs'!K:L, MATCH(B25,'Coop GFs_CFs'!B:B,0),1),
"Gas Sales", INDEX('Coop GFs_CFs'!M:N, MATCH(B25,'Coop GFs_CFs'!B:B,0),1),
"No Growth", INDEX('Coop GFs_CFs'!O:P, MATCH(B25,'Coop GFs_CFs'!B:B,0),1)
)</f>
        <v>#N/A</v>
      </c>
      <c r="N25" s="133" t="e" cm="1">
        <f t="array" ref="N25">_xlfn.SWITCH(L25,
"Employment", INDEX('Coop GFs_CFs'!C:D, MATCH(B25,'Coop GFs_CFs'!B:B,0),2),
"Population", INDEX('Coop GFs_CFs'!E:F, MATCH(B25,'Coop GFs_CFs'!B:B,0),2),
"Household", INDEX('Coop GFs_CFs'!G:H, MATCH(B25,'Coop GFs_CFs'!B:B,0),2),
"VMT", INDEX('Coop GFs_CFs'!I:J, MATCH(B25,'Coop GFs_CFs'!B:B,0),2),
"Lane Mile", INDEX('Coop GFs_CFs'!K:L, MATCH(B25,'Coop GFs_CFs'!B:B,0),2),
"Gas Sales", INDEX('Coop GFs_CFs'!M:N, MATCH(B25,'Coop GFs_CFs'!B:B,0),2),
"No Growth", INDEX('Coop GFs_CFs'!O:P, MATCH(B25,'Coop GFs_CFs'!B:B,0),2)
)</f>
        <v>#N/A</v>
      </c>
      <c r="O25" s="133"/>
      <c r="P25" s="86">
        <f>I25</f>
        <v>2.7650051917194373E-3</v>
      </c>
      <c r="Q25" s="86">
        <f>K25</f>
        <v>2.7650051917194373E-3</v>
      </c>
      <c r="R25" s="156" t="s">
        <v>308</v>
      </c>
      <c r="S25" s="85" t="s">
        <v>309</v>
      </c>
      <c r="T25" s="85" t="s">
        <v>11</v>
      </c>
      <c r="U25" s="85" t="s">
        <v>310</v>
      </c>
      <c r="V25" s="85" t="s">
        <v>311</v>
      </c>
      <c r="W25" s="85" t="s">
        <v>312</v>
      </c>
      <c r="X25" s="85" t="s">
        <v>931</v>
      </c>
      <c r="Z25" s="42" t="s">
        <v>1008</v>
      </c>
      <c r="AA25"/>
    </row>
    <row r="26" spans="1:27" s="39" customFormat="1" x14ac:dyDescent="0.35">
      <c r="A26" s="85" t="s">
        <v>497</v>
      </c>
      <c r="B26" s="87">
        <v>24031</v>
      </c>
      <c r="C26" s="87" t="s">
        <v>10</v>
      </c>
      <c r="D26" s="86">
        <v>0.50011000000000005</v>
      </c>
      <c r="E26" s="86">
        <f>SUMIFS('Ratios_MARAMA-VA'!T:T, 'Ratios_MARAMA-VA'!AA:AA, Z26)</f>
        <v>0.49999277478314469</v>
      </c>
      <c r="F26" s="86">
        <f>SUMIFS('Ratios_MARAMA-VA'!J:J, 'Ratios_MARAMA-VA'!AA:AA, Z26)</f>
        <v>1.4484078491909058E-3</v>
      </c>
      <c r="G26" s="122">
        <f t="shared" si="0"/>
        <v>2.8968575592299402E-3</v>
      </c>
      <c r="H26" s="122">
        <v>0.51865421725000005</v>
      </c>
      <c r="I26" s="86">
        <v>1.5024673898671541E-3</v>
      </c>
      <c r="J26" s="122">
        <v>0.51865421725000005</v>
      </c>
      <c r="K26" s="86">
        <v>1.5024673898671541E-3</v>
      </c>
      <c r="L26" s="122" t="str" cm="1">
        <f t="array" ref="L26">_xlfn.SWITCH(A26,
    "District of Columbia", _xlfn.XLOOKUP(R26, '2015 O3 Growth Surrogates'!A:A, '2015 O3 Growth Surrogates'!H:H),
    "Maryland", _xlfn.XLOOKUP(R26, '2015 O3 Growth Surrogates'!A:A, '2015 O3 Growth Surrogates'!I:I),
    "Virginia", _xlfn.XLOOKUP(R26, '2015 O3 Growth Surrogates'!A:A, '2015 O3 Growth Surrogates'!J:J)
)</f>
        <v>EPA EMP</v>
      </c>
      <c r="M26" s="133" t="e" cm="1">
        <f t="array" ref="M26">_xlfn.SWITCH(L26,
"Employment", INDEX('Coop GFs_CFs'!C:D, MATCH(B26,'Coop GFs_CFs'!B:B,0),1),
"Population", INDEX('Coop GFs_CFs'!E:F, MATCH(B26,'Coop GFs_CFs'!B:B,0),1),
"Household", INDEX('Coop GFs_CFs'!G:H, MATCH(B26,'Coop GFs_CFs'!B:B,0),1),
"VMT", INDEX('Coop GFs_CFs'!I:J, MATCH(B26,'Coop GFs_CFs'!B:B,0),1),
"Lane Mile", INDEX('Coop GFs_CFs'!K:L, MATCH(B26,'Coop GFs_CFs'!B:B,0),1),
"Gas Sales", INDEX('Coop GFs_CFs'!M:N, MATCH(B26,'Coop GFs_CFs'!B:B,0),1),
"No Growth", INDEX('Coop GFs_CFs'!O:P, MATCH(B26,'Coop GFs_CFs'!B:B,0),1)
)</f>
        <v>#N/A</v>
      </c>
      <c r="N26" s="133" t="e" cm="1">
        <f t="array" ref="N26">_xlfn.SWITCH(L26,
"Employment", INDEX('Coop GFs_CFs'!C:D, MATCH(B26,'Coop GFs_CFs'!B:B,0),2),
"Population", INDEX('Coop GFs_CFs'!E:F, MATCH(B26,'Coop GFs_CFs'!B:B,0),2),
"Household", INDEX('Coop GFs_CFs'!G:H, MATCH(B26,'Coop GFs_CFs'!B:B,0),2),
"VMT", INDEX('Coop GFs_CFs'!I:J, MATCH(B26,'Coop GFs_CFs'!B:B,0),2),
"Lane Mile", INDEX('Coop GFs_CFs'!K:L, MATCH(B26,'Coop GFs_CFs'!B:B,0),2),
"Gas Sales", INDEX('Coop GFs_CFs'!M:N, MATCH(B26,'Coop GFs_CFs'!B:B,0),2),
"No Growth", INDEX('Coop GFs_CFs'!O:P, MATCH(B26,'Coop GFs_CFs'!B:B,0),2)
)</f>
        <v>#N/A</v>
      </c>
      <c r="O26" s="133"/>
      <c r="P26" s="86">
        <f>I26</f>
        <v>1.5024673898671541E-3</v>
      </c>
      <c r="Q26" s="86">
        <f>K26</f>
        <v>1.5024673898671541E-3</v>
      </c>
      <c r="R26" s="156" t="s">
        <v>308</v>
      </c>
      <c r="S26" s="85" t="s">
        <v>309</v>
      </c>
      <c r="T26" s="85" t="s">
        <v>11</v>
      </c>
      <c r="U26" s="85" t="s">
        <v>310</v>
      </c>
      <c r="V26" s="85" t="s">
        <v>311</v>
      </c>
      <c r="W26" s="85" t="s">
        <v>312</v>
      </c>
      <c r="X26" s="85" t="s">
        <v>931</v>
      </c>
      <c r="Z26" s="42" t="s">
        <v>1009</v>
      </c>
      <c r="AA26"/>
    </row>
    <row r="27" spans="1:27" s="39" customFormat="1" x14ac:dyDescent="0.35">
      <c r="A27" s="85" t="s">
        <v>497</v>
      </c>
      <c r="B27" s="87">
        <v>24033</v>
      </c>
      <c r="C27" s="87" t="s">
        <v>10</v>
      </c>
      <c r="D27" s="86">
        <v>0.55139220175000003</v>
      </c>
      <c r="E27" s="86">
        <f>SUMIFS('Ratios_MARAMA-VA'!T:T, 'Ratios_MARAMA-VA'!AA:AA, Z27)</f>
        <v>0.5187769425132327</v>
      </c>
      <c r="F27" s="86">
        <f>SUMIFS('Ratios_MARAMA-VA'!J:J, 'Ratios_MARAMA-VA'!AA:AA, Z27)</f>
        <v>1.5028229074736583E-3</v>
      </c>
      <c r="G27" s="122">
        <f t="shared" si="0"/>
        <v>2.896857559229948E-3</v>
      </c>
      <c r="H27" s="122">
        <v>0.56948858785227496</v>
      </c>
      <c r="I27" s="86">
        <f>NP_Data[[#This Row],[2022 MARAMA-VA OSD Emissions (tpd)]]*NP_Data[[#This Row],[Coop 2032 Growth Factor]]</f>
        <v>1.5521447214033321E-3</v>
      </c>
      <c r="J27" s="122">
        <v>0.57016770471927503</v>
      </c>
      <c r="K27" s="86">
        <f>NP_Data[[#This Row],[2022 MARAMA-VA OSD Emissions (tpd)]]*NP_Data[[#This Row],[Coop 2038 Growth Factor]]</f>
        <v>1.5539956586877919E-3</v>
      </c>
      <c r="L27" s="122" t="str" cm="1">
        <f t="array" ref="L27">_xlfn.SWITCH(A27,
    "District of Columbia", _xlfn.XLOOKUP(R27, '2015 O3 Growth Surrogates'!A:A, '2015 O3 Growth Surrogates'!H:H),
    "Maryland", _xlfn.XLOOKUP(R27, '2015 O3 Growth Surrogates'!A:A, '2015 O3 Growth Surrogates'!I:I),
    "Virginia", _xlfn.XLOOKUP(R27, '2015 O3 Growth Surrogates'!A:A, '2015 O3 Growth Surrogates'!J:J)
)</f>
        <v>EPA EMP</v>
      </c>
      <c r="M27" s="133">
        <f>NP_Data[[#This Row],[2032 Annual Emissions (Tons)]]/NP_Data[[#This Row],[2022 Annual Emiss Data Tool v1 Emissions (Tons)]]</f>
        <v>1.0328194451151846</v>
      </c>
      <c r="N27" s="133">
        <f>NP_Data[[#This Row],[2038 Annual Emissions (Tons)]]/NP_Data[[#This Row],[2022 Annual Emiss Data Tool v1 Emissions (Tons)]]</f>
        <v>1.0340510854337177</v>
      </c>
      <c r="O27" s="133"/>
      <c r="P27" s="86">
        <f>I27</f>
        <v>1.5521447214033321E-3</v>
      </c>
      <c r="Q27" s="86">
        <f>K27</f>
        <v>1.5539956586877919E-3</v>
      </c>
      <c r="R27" s="156" t="s">
        <v>308</v>
      </c>
      <c r="S27" s="85" t="s">
        <v>309</v>
      </c>
      <c r="T27" s="85" t="s">
        <v>11</v>
      </c>
      <c r="U27" s="85" t="s">
        <v>310</v>
      </c>
      <c r="V27" s="85" t="s">
        <v>311</v>
      </c>
      <c r="W27" s="85" t="s">
        <v>312</v>
      </c>
      <c r="X27" s="85" t="s">
        <v>931</v>
      </c>
      <c r="Z27" s="42" t="s">
        <v>1010</v>
      </c>
      <c r="AA27"/>
    </row>
    <row r="28" spans="1:27" s="39" customFormat="1" x14ac:dyDescent="0.35">
      <c r="A28" s="85" t="s">
        <v>811</v>
      </c>
      <c r="B28" s="87">
        <v>51013</v>
      </c>
      <c r="C28" s="87" t="s">
        <v>10</v>
      </c>
      <c r="D28" s="86">
        <v>2.5739999999999999E-2</v>
      </c>
      <c r="E28" s="86">
        <f>SUMIFS('Ratios_MARAMA-VA'!T:T, 'Ratios_MARAMA-VA'!AA:AA, Z28)</f>
        <v>0</v>
      </c>
      <c r="F28" s="86">
        <f>SUMIFS('Ratios_MARAMA-VA'!J:J, 'Ratios_MARAMA-VA'!AA:AA, Z28)</f>
        <v>0</v>
      </c>
      <c r="G28" s="122" t="e">
        <f t="shared" si="0"/>
        <v>#DIV/0!</v>
      </c>
      <c r="H28" s="122">
        <v>3.5840376E-2</v>
      </c>
      <c r="I28" s="86">
        <f>NP_Data[[#This Row],[2022 MARAMA-VA OSD Emissions (tpd)]]*NP_Data[[#This Row],[2032 Annual Emissions (Tons)]]/NP_Data[[#This Row],[2022 Annual Emiss Data Tool v1 Emissions (Tons)]]</f>
        <v>0</v>
      </c>
      <c r="J28" s="122">
        <v>3.8066886000000001E-2</v>
      </c>
      <c r="K28" s="86">
        <f>NP_Data[[#This Row],[2022 MARAMA-VA OSD Emissions (tpd)]]*NP_Data[[#This Row],[2038 Annual Emissions (Tons)]]/NP_Data[[#This Row],[2022 Annual Emiss Data Tool v1 Emissions (Tons)]]</f>
        <v>0</v>
      </c>
      <c r="L28" s="122" t="str" cm="1">
        <f t="array" ref="L28">_xlfn.SWITCH(A28,
    "District of Columbia", _xlfn.XLOOKUP(R28, '2015 O3 Growth Surrogates'!A:A, '2015 O3 Growth Surrogates'!H:H),
    "Maryland", _xlfn.XLOOKUP(R28, '2015 O3 Growth Surrogates'!A:A, '2015 O3 Growth Surrogates'!I:I),
    "Virginia", _xlfn.XLOOKUP(R28, '2015 O3 Growth Surrogates'!A:A, '2015 O3 Growth Surrogates'!J:J)
)</f>
        <v>Population</v>
      </c>
      <c r="M28" s="133" cm="1">
        <f t="array" ref="M28">_xlfn.SWITCH(L28,
"Employment", INDEX('Coop GFs_CFs'!C:D, MATCH(B28,'Coop GFs_CFs'!B:B,0),1),
"Population", INDEX('Coop GFs_CFs'!E:F, MATCH(B28,'Coop GFs_CFs'!B:B,0),1),
"Household", INDEX('Coop GFs_CFs'!G:H, MATCH(B28,'Coop GFs_CFs'!B:B,0),1),
"VMT", INDEX('Coop GFs_CFs'!I:J, MATCH(B28,'Coop GFs_CFs'!B:B,0),1),
"Lane Mile", INDEX('Coop GFs_CFs'!K:L, MATCH(B28,'Coop GFs_CFs'!B:B,0),1),
"Gas Sales", INDEX('Coop GFs_CFs'!M:N, MATCH(B28,'Coop GFs_CFs'!B:B,0),1),
"No Growth", INDEX('Coop GFs_CFs'!O:P, MATCH(B28,'Coop GFs_CFs'!B:B,0),1)
)</f>
        <v>1.0984649785709848</v>
      </c>
      <c r="N28" s="133" cm="1">
        <f t="array" ref="N28">_xlfn.SWITCH(L28,
"Employment", INDEX('Coop GFs_CFs'!C:D, MATCH(B28,'Coop GFs_CFs'!B:B,0),2),
"Population", INDEX('Coop GFs_CFs'!E:F, MATCH(B28,'Coop GFs_CFs'!B:B,0),2),
"Household", INDEX('Coop GFs_CFs'!G:H, MATCH(B28,'Coop GFs_CFs'!B:B,0),2),
"VMT", INDEX('Coop GFs_CFs'!I:J, MATCH(B28,'Coop GFs_CFs'!B:B,0),2),
"Lane Mile", INDEX('Coop GFs_CFs'!K:L, MATCH(B28,'Coop GFs_CFs'!B:B,0),2),
"Gas Sales", INDEX('Coop GFs_CFs'!M:N, MATCH(B28,'Coop GFs_CFs'!B:B,0),2),
"No Growth", INDEX('Coop GFs_CFs'!O:P, MATCH(B28,'Coop GFs_CFs'!B:B,0),2)
)</f>
        <v>1.1504470071844137</v>
      </c>
      <c r="O28" s="133"/>
      <c r="P28" s="86">
        <f>F28*M28</f>
        <v>0</v>
      </c>
      <c r="Q28" s="86">
        <f>F28*N28</f>
        <v>0</v>
      </c>
      <c r="R28" s="156" t="s">
        <v>308</v>
      </c>
      <c r="S28" s="85" t="s">
        <v>309</v>
      </c>
      <c r="T28" s="85" t="s">
        <v>11</v>
      </c>
      <c r="U28" s="85" t="s">
        <v>310</v>
      </c>
      <c r="V28" s="85" t="s">
        <v>311</v>
      </c>
      <c r="W28" s="85" t="s">
        <v>312</v>
      </c>
      <c r="X28" s="85" t="s">
        <v>931</v>
      </c>
      <c r="Z28" s="42" t="s">
        <v>1011</v>
      </c>
      <c r="AA28"/>
    </row>
    <row r="29" spans="1:27" s="39" customFormat="1" x14ac:dyDescent="0.35">
      <c r="A29" s="85" t="s">
        <v>811</v>
      </c>
      <c r="B29" s="87">
        <v>51107</v>
      </c>
      <c r="C29" s="87" t="s">
        <v>10</v>
      </c>
      <c r="D29" s="86">
        <v>1.402700091</v>
      </c>
      <c r="E29" s="86">
        <f>SUMIFS('Ratios_MARAMA-VA'!T:T, 'Ratios_MARAMA-VA'!AA:AA, Z29)</f>
        <v>1.0329979006943995</v>
      </c>
      <c r="F29" s="86">
        <f>SUMIFS('Ratios_MARAMA-VA'!J:J, 'Ratios_MARAMA-VA'!AA:AA, Z29)</f>
        <v>2.992447777295243E-3</v>
      </c>
      <c r="G29" s="122">
        <f t="shared" si="0"/>
        <v>2.8968575592299528E-3</v>
      </c>
      <c r="H29" s="122">
        <v>1.6554795331828001</v>
      </c>
      <c r="I29" s="86">
        <f>NP_Data[[#This Row],[2022 MARAMA-VA OSD Emissions (tpd)]]*NP_Data[[#This Row],[2032 Annual Emissions (Tons)]]/NP_Data[[#This Row],[2022 Annual Emiss Data Tool v1 Emissions (Tons)]]</f>
        <v>3.5317143566298069E-3</v>
      </c>
      <c r="J29" s="122">
        <v>1.8272386974387</v>
      </c>
      <c r="K29" s="86">
        <f>NP_Data[[#This Row],[2022 MARAMA-VA OSD Emissions (tpd)]]*NP_Data[[#This Row],[2038 Annual Emissions (Tons)]]/NP_Data[[#This Row],[2022 Annual Emiss Data Tool v1 Emissions (Tons)]]</f>
        <v>3.8981364682454367E-3</v>
      </c>
      <c r="L29" s="122" t="str" cm="1">
        <f t="array" ref="L29">_xlfn.SWITCH(A29,
    "District of Columbia", _xlfn.XLOOKUP(R29, '2015 O3 Growth Surrogates'!A:A, '2015 O3 Growth Surrogates'!H:H),
    "Maryland", _xlfn.XLOOKUP(R29, '2015 O3 Growth Surrogates'!A:A, '2015 O3 Growth Surrogates'!I:I),
    "Virginia", _xlfn.XLOOKUP(R29, '2015 O3 Growth Surrogates'!A:A, '2015 O3 Growth Surrogates'!J:J)
)</f>
        <v>Population</v>
      </c>
      <c r="M29" s="133" cm="1">
        <f t="array" ref="M29">_xlfn.SWITCH(L29,
"Employment", INDEX('Coop GFs_CFs'!C:D, MATCH(B29,'Coop GFs_CFs'!B:B,0),1),
"Population", INDEX('Coop GFs_CFs'!E:F, MATCH(B29,'Coop GFs_CFs'!B:B,0),1),
"Household", INDEX('Coop GFs_CFs'!G:H, MATCH(B29,'Coop GFs_CFs'!B:B,0),1),
"VMT", INDEX('Coop GFs_CFs'!I:J, MATCH(B29,'Coop GFs_CFs'!B:B,0),1),
"Lane Mile", INDEX('Coop GFs_CFs'!K:L, MATCH(B29,'Coop GFs_CFs'!B:B,0),1),
"Gas Sales", INDEX('Coop GFs_CFs'!M:N, MATCH(B29,'Coop GFs_CFs'!B:B,0),1),
"No Growth", INDEX('Coop GFs_CFs'!O:P, MATCH(B29,'Coop GFs_CFs'!B:B,0),1)
)</f>
        <v>1.1551127564124075</v>
      </c>
      <c r="N29" s="133" cm="1">
        <f t="array" ref="N29">_xlfn.SWITCH(L29,
"Employment", INDEX('Coop GFs_CFs'!C:D, MATCH(B29,'Coop GFs_CFs'!B:B,0),2),
"Population", INDEX('Coop GFs_CFs'!E:F, MATCH(B29,'Coop GFs_CFs'!B:B,0),2),
"Household", INDEX('Coop GFs_CFs'!G:H, MATCH(B29,'Coop GFs_CFs'!B:B,0),2),
"VMT", INDEX('Coop GFs_CFs'!I:J, MATCH(B29,'Coop GFs_CFs'!B:B,0),2),
"Lane Mile", INDEX('Coop GFs_CFs'!K:L, MATCH(B29,'Coop GFs_CFs'!B:B,0),2),
"Gas Sales", INDEX('Coop GFs_CFs'!M:N, MATCH(B29,'Coop GFs_CFs'!B:B,0),2),
"No Growth", INDEX('Coop GFs_CFs'!O:P, MATCH(B29,'Coop GFs_CFs'!B:B,0),2)
)</f>
        <v>1.1978534058610257</v>
      </c>
      <c r="O29" s="133"/>
      <c r="P29" s="86">
        <f>F29*M29</f>
        <v>3.4566146004516903E-3</v>
      </c>
      <c r="Q29" s="86">
        <f>F29*N29</f>
        <v>3.5845137618943632E-3</v>
      </c>
      <c r="R29" s="156" t="s">
        <v>308</v>
      </c>
      <c r="S29" s="85" t="s">
        <v>309</v>
      </c>
      <c r="T29" s="85" t="s">
        <v>11</v>
      </c>
      <c r="U29" s="85" t="s">
        <v>310</v>
      </c>
      <c r="V29" s="85" t="s">
        <v>311</v>
      </c>
      <c r="W29" s="85" t="s">
        <v>312</v>
      </c>
      <c r="X29" s="85" t="s">
        <v>931</v>
      </c>
      <c r="Z29" s="42" t="s">
        <v>1012</v>
      </c>
      <c r="AA29"/>
    </row>
    <row r="30" spans="1:27" s="39" customFormat="1" x14ac:dyDescent="0.35">
      <c r="A30" s="85" t="s">
        <v>811</v>
      </c>
      <c r="B30" s="87">
        <v>51683</v>
      </c>
      <c r="C30" s="87" t="s">
        <v>10</v>
      </c>
      <c r="D30" s="86">
        <v>0.80787081375000003</v>
      </c>
      <c r="E30" s="86">
        <f>SUMIFS('Ratios_MARAMA-VA'!T:T, 'Ratios_MARAMA-VA'!AA:AA, Z30)</f>
        <v>0.80768144974741596</v>
      </c>
      <c r="F30" s="86">
        <f>SUMIFS('Ratios_MARAMA-VA'!J:J, 'Ratios_MARAMA-VA'!AA:AA, Z30)</f>
        <v>2.3397381131505901E-3</v>
      </c>
      <c r="G30" s="122">
        <f t="shared" si="0"/>
        <v>2.8968575592299294E-3</v>
      </c>
      <c r="H30" s="122">
        <v>0.70397862710174997</v>
      </c>
      <c r="I30" s="86">
        <v>2.039325807456012E-3</v>
      </c>
      <c r="J30" s="122">
        <v>0.70397862710174997</v>
      </c>
      <c r="K30" s="86">
        <v>2.039325807456012E-3</v>
      </c>
      <c r="L30" s="122" t="str" cm="1">
        <f t="array" ref="L30">_xlfn.SWITCH(A30,
    "District of Columbia", _xlfn.XLOOKUP(R30, '2015 O3 Growth Surrogates'!A:A, '2015 O3 Growth Surrogates'!H:H),
    "Maryland", _xlfn.XLOOKUP(R30, '2015 O3 Growth Surrogates'!A:A, '2015 O3 Growth Surrogates'!I:I),
    "Virginia", _xlfn.XLOOKUP(R30, '2015 O3 Growth Surrogates'!A:A, '2015 O3 Growth Surrogates'!J:J)
)</f>
        <v>Population</v>
      </c>
      <c r="M30" s="133" cm="1">
        <f t="array" ref="M30">_xlfn.SWITCH(L30,
"Employment", INDEX('Coop GFs_CFs'!C:D, MATCH(B30,'Coop GFs_CFs'!B:B,0),1),
"Population", INDEX('Coop GFs_CFs'!E:F, MATCH(B30,'Coop GFs_CFs'!B:B,0),1),
"Household", INDEX('Coop GFs_CFs'!G:H, MATCH(B30,'Coop GFs_CFs'!B:B,0),1),
"VMT", INDEX('Coop GFs_CFs'!I:J, MATCH(B30,'Coop GFs_CFs'!B:B,0),1),
"Lane Mile", INDEX('Coop GFs_CFs'!K:L, MATCH(B30,'Coop GFs_CFs'!B:B,0),1),
"Gas Sales", INDEX('Coop GFs_CFs'!M:N, MATCH(B30,'Coop GFs_CFs'!B:B,0),1),
"No Growth", INDEX('Coop GFs_CFs'!O:P, MATCH(B30,'Coop GFs_CFs'!B:B,0),1)
)</f>
        <v>1.0847467052215982</v>
      </c>
      <c r="N30" s="133" cm="1">
        <f t="array" ref="N30">_xlfn.SWITCH(L30,
"Employment", INDEX('Coop GFs_CFs'!C:D, MATCH(B30,'Coop GFs_CFs'!B:B,0),2),
"Population", INDEX('Coop GFs_CFs'!E:F, MATCH(B30,'Coop GFs_CFs'!B:B,0),2),
"Household", INDEX('Coop GFs_CFs'!G:H, MATCH(B30,'Coop GFs_CFs'!B:B,0),2),
"VMT", INDEX('Coop GFs_CFs'!I:J, MATCH(B30,'Coop GFs_CFs'!B:B,0),2),
"Lane Mile", INDEX('Coop GFs_CFs'!K:L, MATCH(B30,'Coop GFs_CFs'!B:B,0),2),
"Gas Sales", INDEX('Coop GFs_CFs'!M:N, MATCH(B30,'Coop GFs_CFs'!B:B,0),2),
"No Growth", INDEX('Coop GFs_CFs'!O:P, MATCH(B30,'Coop GFs_CFs'!B:B,0),2)
)</f>
        <v>1.1113922408200338</v>
      </c>
      <c r="O30" s="133"/>
      <c r="P30" s="86">
        <f>F30*M30</f>
        <v>2.5380232093215015E-3</v>
      </c>
      <c r="Q30" s="86">
        <f>F30*N30</f>
        <v>2.6003667845064722E-3</v>
      </c>
      <c r="R30" s="156" t="s">
        <v>308</v>
      </c>
      <c r="S30" s="85" t="s">
        <v>309</v>
      </c>
      <c r="T30" s="85" t="s">
        <v>11</v>
      </c>
      <c r="U30" s="85" t="s">
        <v>310</v>
      </c>
      <c r="V30" s="85" t="s">
        <v>311</v>
      </c>
      <c r="W30" s="85" t="s">
        <v>312</v>
      </c>
      <c r="X30" s="85" t="s">
        <v>931</v>
      </c>
      <c r="Z30" s="42" t="s">
        <v>1013</v>
      </c>
      <c r="AA30"/>
    </row>
    <row r="31" spans="1:27" s="39" customFormat="1" x14ac:dyDescent="0.35">
      <c r="A31" s="85" t="s">
        <v>9</v>
      </c>
      <c r="B31" s="87">
        <v>11001</v>
      </c>
      <c r="C31" s="87" t="s">
        <v>12</v>
      </c>
      <c r="D31" s="86">
        <v>8.8779659999999993E-3</v>
      </c>
      <c r="E31" s="86">
        <f>SUMIFS('Ratios_MARAMA-VA'!T:T, 'Ratios_MARAMA-VA'!AA:AA, Z31)</f>
        <v>8.8758850148375808E-3</v>
      </c>
      <c r="F31" s="86">
        <f>SUMIFS('Ratios_MARAMA-VA'!J:J, 'Ratios_MARAMA-VA'!AA:AA, Z31)</f>
        <v>2.5712174600087999E-5</v>
      </c>
      <c r="G31" s="122">
        <f t="shared" si="0"/>
        <v>2.8968575592299406E-3</v>
      </c>
      <c r="H31" s="122">
        <v>8.8779659999999993E-3</v>
      </c>
      <c r="I31" s="86">
        <v>2.5718202917686397E-5</v>
      </c>
      <c r="J31" s="122">
        <v>8.8779659999999993E-3</v>
      </c>
      <c r="K31" s="86">
        <v>2.5718202917686397E-5</v>
      </c>
      <c r="L31" s="122" t="str" cm="1">
        <f t="array" ref="L31">_xlfn.SWITCH(A31,
    "District of Columbia", _xlfn.XLOOKUP(R31, '2015 O3 Growth Surrogates'!A:A, '2015 O3 Growth Surrogates'!H:H),
    "Maryland", _xlfn.XLOOKUP(R31, '2015 O3 Growth Surrogates'!A:A, '2015 O3 Growth Surrogates'!I:I),
    "Virginia", _xlfn.XLOOKUP(R31, '2015 O3 Growth Surrogates'!A:A, '2015 O3 Growth Surrogates'!J:J)
)</f>
        <v>Population</v>
      </c>
      <c r="M31" s="133" cm="1">
        <f t="array" ref="M31">_xlfn.SWITCH(L31,
"Employment", INDEX('Coop GFs_CFs'!C:D, MATCH(B31,'Coop GFs_CFs'!B:B,0),1),
"Population", INDEX('Coop GFs_CFs'!E:F, MATCH(B31,'Coop GFs_CFs'!B:B,0),1),
"Household", INDEX('Coop GFs_CFs'!G:H, MATCH(B31,'Coop GFs_CFs'!B:B,0),1),
"VMT", INDEX('Coop GFs_CFs'!I:J, MATCH(B31,'Coop GFs_CFs'!B:B,0),1),
"Lane Mile", INDEX('Coop GFs_CFs'!K:L, MATCH(B31,'Coop GFs_CFs'!B:B,0),1),
"Gas Sales", INDEX('Coop GFs_CFs'!M:N, MATCH(B31,'Coop GFs_CFs'!B:B,0),1),
"No Growth", INDEX('Coop GFs_CFs'!O:P, MATCH(B31,'Coop GFs_CFs'!B:B,0),1)
)</f>
        <v>1.0682042243864278</v>
      </c>
      <c r="N31" s="133" cm="1">
        <f t="array" ref="N31">_xlfn.SWITCH(L31,
"Employment", INDEX('Coop GFs_CFs'!C:D, MATCH(B31,'Coop GFs_CFs'!B:B,0),2),
"Population", INDEX('Coop GFs_CFs'!E:F, MATCH(B31,'Coop GFs_CFs'!B:B,0),2),
"Household", INDEX('Coop GFs_CFs'!G:H, MATCH(B31,'Coop GFs_CFs'!B:B,0),2),
"VMT", INDEX('Coop GFs_CFs'!I:J, MATCH(B31,'Coop GFs_CFs'!B:B,0),2),
"Lane Mile", INDEX('Coop GFs_CFs'!K:L, MATCH(B31,'Coop GFs_CFs'!B:B,0),2),
"Gas Sales", INDEX('Coop GFs_CFs'!M:N, MATCH(B31,'Coop GFs_CFs'!B:B,0),2),
"No Growth", INDEX('Coop GFs_CFs'!O:P, MATCH(B31,'Coop GFs_CFs'!B:B,0),2)
)</f>
        <v>1.1102535122627881</v>
      </c>
      <c r="O31" s="133"/>
      <c r="P31" s="86">
        <f>F31*M31</f>
        <v>2.7465853525975411E-5</v>
      </c>
      <c r="Q31" s="86">
        <f>F31*N31</f>
        <v>2.854703215766175E-5</v>
      </c>
      <c r="R31" s="156" t="s">
        <v>308</v>
      </c>
      <c r="S31" s="85" t="s">
        <v>309</v>
      </c>
      <c r="T31" s="85" t="s">
        <v>11</v>
      </c>
      <c r="U31" s="85" t="s">
        <v>310</v>
      </c>
      <c r="V31" s="85" t="s">
        <v>311</v>
      </c>
      <c r="W31" s="85" t="s">
        <v>312</v>
      </c>
      <c r="X31" s="85" t="s">
        <v>931</v>
      </c>
      <c r="Z31" s="42" t="s">
        <v>1014</v>
      </c>
      <c r="AA31"/>
    </row>
    <row r="32" spans="1:27" s="39" customFormat="1" x14ac:dyDescent="0.35">
      <c r="A32" s="85" t="s">
        <v>497</v>
      </c>
      <c r="B32" s="87">
        <v>24009</v>
      </c>
      <c r="C32" s="87" t="s">
        <v>12</v>
      </c>
      <c r="D32" s="86">
        <v>2.482821E-2</v>
      </c>
      <c r="E32" s="86">
        <f>SUMIFS('Ratios_MARAMA-VA'!T:T, 'Ratios_MARAMA-VA'!AA:AA, Z32)</f>
        <v>2.4822390295732199E-2</v>
      </c>
      <c r="F32" s="86">
        <f>SUMIFS('Ratios_MARAMA-VA'!J:J, 'Ratios_MARAMA-VA'!AA:AA, Z32)</f>
        <v>7.1906928966347801E-5</v>
      </c>
      <c r="G32" s="122">
        <f t="shared" si="0"/>
        <v>2.8968575592299432E-3</v>
      </c>
      <c r="H32" s="122">
        <v>2.482821E-2</v>
      </c>
      <c r="I32" s="86">
        <v>7.1923787820648462E-5</v>
      </c>
      <c r="J32" s="122">
        <v>2.482821E-2</v>
      </c>
      <c r="K32" s="86">
        <v>7.1923787820648462E-5</v>
      </c>
      <c r="L32" s="122" t="str" cm="1">
        <f t="array" ref="L32">_xlfn.SWITCH(A32,
    "District of Columbia", _xlfn.XLOOKUP(R32, '2015 O3 Growth Surrogates'!A:A, '2015 O3 Growth Surrogates'!H:H),
    "Maryland", _xlfn.XLOOKUP(R32, '2015 O3 Growth Surrogates'!A:A, '2015 O3 Growth Surrogates'!I:I),
    "Virginia", _xlfn.XLOOKUP(R32, '2015 O3 Growth Surrogates'!A:A, '2015 O3 Growth Surrogates'!J:J)
)</f>
        <v>EPA EMP</v>
      </c>
      <c r="M32" s="133" t="e" cm="1">
        <f t="array" ref="M32">_xlfn.SWITCH(L32,
"Employment", INDEX('Coop GFs_CFs'!C:D, MATCH(B32,'Coop GFs_CFs'!B:B,0),1),
"Population", INDEX('Coop GFs_CFs'!E:F, MATCH(B32,'Coop GFs_CFs'!B:B,0),1),
"Household", INDEX('Coop GFs_CFs'!G:H, MATCH(B32,'Coop GFs_CFs'!B:B,0),1),
"VMT", INDEX('Coop GFs_CFs'!I:J, MATCH(B32,'Coop GFs_CFs'!B:B,0),1),
"Lane Mile", INDEX('Coop GFs_CFs'!K:L, MATCH(B32,'Coop GFs_CFs'!B:B,0),1),
"Gas Sales", INDEX('Coop GFs_CFs'!M:N, MATCH(B32,'Coop GFs_CFs'!B:B,0),1),
"No Growth", INDEX('Coop GFs_CFs'!O:P, MATCH(B32,'Coop GFs_CFs'!B:B,0),1)
)</f>
        <v>#N/A</v>
      </c>
      <c r="N32" s="133" t="e" cm="1">
        <f t="array" ref="N32">_xlfn.SWITCH(L32,
"Employment", INDEX('Coop GFs_CFs'!C:D, MATCH(B32,'Coop GFs_CFs'!B:B,0),2),
"Population", INDEX('Coop GFs_CFs'!E:F, MATCH(B32,'Coop GFs_CFs'!B:B,0),2),
"Household", INDEX('Coop GFs_CFs'!G:H, MATCH(B32,'Coop GFs_CFs'!B:B,0),2),
"VMT", INDEX('Coop GFs_CFs'!I:J, MATCH(B32,'Coop GFs_CFs'!B:B,0),2),
"Lane Mile", INDEX('Coop GFs_CFs'!K:L, MATCH(B32,'Coop GFs_CFs'!B:B,0),2),
"Gas Sales", INDEX('Coop GFs_CFs'!M:N, MATCH(B32,'Coop GFs_CFs'!B:B,0),2),
"No Growth", INDEX('Coop GFs_CFs'!O:P, MATCH(B32,'Coop GFs_CFs'!B:B,0),2)
)</f>
        <v>#N/A</v>
      </c>
      <c r="O32" s="133"/>
      <c r="P32" s="86">
        <f>I32</f>
        <v>7.1923787820648462E-5</v>
      </c>
      <c r="Q32" s="86">
        <f>K32</f>
        <v>7.1923787820648462E-5</v>
      </c>
      <c r="R32" s="156" t="s">
        <v>308</v>
      </c>
      <c r="S32" s="85" t="s">
        <v>309</v>
      </c>
      <c r="T32" s="85" t="s">
        <v>11</v>
      </c>
      <c r="U32" s="85" t="s">
        <v>310</v>
      </c>
      <c r="V32" s="85" t="s">
        <v>311</v>
      </c>
      <c r="W32" s="85" t="s">
        <v>312</v>
      </c>
      <c r="X32" s="85" t="s">
        <v>931</v>
      </c>
      <c r="Z32" s="42" t="s">
        <v>1015</v>
      </c>
      <c r="AA32"/>
    </row>
    <row r="33" spans="1:27" s="39" customFormat="1" x14ac:dyDescent="0.35">
      <c r="A33" s="85" t="s">
        <v>497</v>
      </c>
      <c r="B33" s="87">
        <v>24017</v>
      </c>
      <c r="C33" s="87" t="s">
        <v>12</v>
      </c>
      <c r="D33" s="86">
        <v>0.47557310000000003</v>
      </c>
      <c r="E33" s="86">
        <f>SUMIFS('Ratios_MARAMA-VA'!T:T, 'Ratios_MARAMA-VA'!AA:AA, Z33)</f>
        <v>0.47546162620467902</v>
      </c>
      <c r="F33" s="86">
        <f>SUMIFS('Ratios_MARAMA-VA'!J:J, 'Ratios_MARAMA-VA'!AA:AA, Z33)</f>
        <v>1.3773446059947799E-3</v>
      </c>
      <c r="G33" s="122">
        <f t="shared" si="0"/>
        <v>2.8968575592299302E-3</v>
      </c>
      <c r="H33" s="122">
        <v>0.47557310000000003</v>
      </c>
      <c r="I33" s="86">
        <v>1.3776675297014116E-3</v>
      </c>
      <c r="J33" s="122">
        <v>0.47557310000000003</v>
      </c>
      <c r="K33" s="86">
        <v>1.3776675297014116E-3</v>
      </c>
      <c r="L33" s="122" t="str" cm="1">
        <f t="array" ref="L33">_xlfn.SWITCH(A33,
    "District of Columbia", _xlfn.XLOOKUP(R33, '2015 O3 Growth Surrogates'!A:A, '2015 O3 Growth Surrogates'!H:H),
    "Maryland", _xlfn.XLOOKUP(R33, '2015 O3 Growth Surrogates'!A:A, '2015 O3 Growth Surrogates'!I:I),
    "Virginia", _xlfn.XLOOKUP(R33, '2015 O3 Growth Surrogates'!A:A, '2015 O3 Growth Surrogates'!J:J)
)</f>
        <v>EPA EMP</v>
      </c>
      <c r="M33" s="133" t="e" cm="1">
        <f t="array" ref="M33">_xlfn.SWITCH(L33,
"Employment", INDEX('Coop GFs_CFs'!C:D, MATCH(B33,'Coop GFs_CFs'!B:B,0),1),
"Population", INDEX('Coop GFs_CFs'!E:F, MATCH(B33,'Coop GFs_CFs'!B:B,0),1),
"Household", INDEX('Coop GFs_CFs'!G:H, MATCH(B33,'Coop GFs_CFs'!B:B,0),1),
"VMT", INDEX('Coop GFs_CFs'!I:J, MATCH(B33,'Coop GFs_CFs'!B:B,0),1),
"Lane Mile", INDEX('Coop GFs_CFs'!K:L, MATCH(B33,'Coop GFs_CFs'!B:B,0),1),
"Gas Sales", INDEX('Coop GFs_CFs'!M:N, MATCH(B33,'Coop GFs_CFs'!B:B,0),1),
"No Growth", INDEX('Coop GFs_CFs'!O:P, MATCH(B33,'Coop GFs_CFs'!B:B,0),1)
)</f>
        <v>#N/A</v>
      </c>
      <c r="N33" s="133" t="e" cm="1">
        <f t="array" ref="N33">_xlfn.SWITCH(L33,
"Employment", INDEX('Coop GFs_CFs'!C:D, MATCH(B33,'Coop GFs_CFs'!B:B,0),2),
"Population", INDEX('Coop GFs_CFs'!E:F, MATCH(B33,'Coop GFs_CFs'!B:B,0),2),
"Household", INDEX('Coop GFs_CFs'!G:H, MATCH(B33,'Coop GFs_CFs'!B:B,0),2),
"VMT", INDEX('Coop GFs_CFs'!I:J, MATCH(B33,'Coop GFs_CFs'!B:B,0),2),
"Lane Mile", INDEX('Coop GFs_CFs'!K:L, MATCH(B33,'Coop GFs_CFs'!B:B,0),2),
"Gas Sales", INDEX('Coop GFs_CFs'!M:N, MATCH(B33,'Coop GFs_CFs'!B:B,0),2),
"No Growth", INDEX('Coop GFs_CFs'!O:P, MATCH(B33,'Coop GFs_CFs'!B:B,0),2)
)</f>
        <v>#N/A</v>
      </c>
      <c r="O33" s="133"/>
      <c r="P33" s="86">
        <f>I33</f>
        <v>1.3776675297014116E-3</v>
      </c>
      <c r="Q33" s="86">
        <f>K33</f>
        <v>1.3776675297014116E-3</v>
      </c>
      <c r="R33" s="156" t="s">
        <v>308</v>
      </c>
      <c r="S33" s="85" t="s">
        <v>309</v>
      </c>
      <c r="T33" s="85" t="s">
        <v>11</v>
      </c>
      <c r="U33" s="85" t="s">
        <v>310</v>
      </c>
      <c r="V33" s="85" t="s">
        <v>311</v>
      </c>
      <c r="W33" s="85" t="s">
        <v>312</v>
      </c>
      <c r="X33" s="85" t="s">
        <v>931</v>
      </c>
      <c r="Z33" s="42" t="s">
        <v>1016</v>
      </c>
      <c r="AA33"/>
    </row>
    <row r="34" spans="1:27" s="39" customFormat="1" x14ac:dyDescent="0.35">
      <c r="A34" s="85" t="s">
        <v>497</v>
      </c>
      <c r="B34" s="87">
        <v>24021</v>
      </c>
      <c r="C34" s="87" t="s">
        <v>12</v>
      </c>
      <c r="D34" s="86">
        <v>1.8343151319</v>
      </c>
      <c r="E34" s="86">
        <f>SUMIFS('Ratios_MARAMA-VA'!T:T, 'Ratios_MARAMA-VA'!AA:AA, Z34)</f>
        <v>1.8338851705132699</v>
      </c>
      <c r="F34" s="86">
        <f>SUMIFS('Ratios_MARAMA-VA'!J:J, 'Ratios_MARAMA-VA'!AA:AA, Z34)</f>
        <v>5.3125041189610502E-3</v>
      </c>
      <c r="G34" s="122">
        <f t="shared" si="0"/>
        <v>2.896857559229938E-3</v>
      </c>
      <c r="H34" s="122">
        <v>2.2096160078867402</v>
      </c>
      <c r="I34" s="86">
        <v>6.4009428354421813E-3</v>
      </c>
      <c r="J34" s="122">
        <v>2.2096160078867402</v>
      </c>
      <c r="K34" s="86">
        <v>6.4009428354421813E-3</v>
      </c>
      <c r="L34" s="122" t="str" cm="1">
        <f t="array" ref="L34">_xlfn.SWITCH(A34,
    "District of Columbia", _xlfn.XLOOKUP(R34, '2015 O3 Growth Surrogates'!A:A, '2015 O3 Growth Surrogates'!H:H),
    "Maryland", _xlfn.XLOOKUP(R34, '2015 O3 Growth Surrogates'!A:A, '2015 O3 Growth Surrogates'!I:I),
    "Virginia", _xlfn.XLOOKUP(R34, '2015 O3 Growth Surrogates'!A:A, '2015 O3 Growth Surrogates'!J:J)
)</f>
        <v>EPA EMP</v>
      </c>
      <c r="M34" s="133" t="e" cm="1">
        <f t="array" ref="M34">_xlfn.SWITCH(L34,
"Employment", INDEX('Coop GFs_CFs'!C:D, MATCH(B34,'Coop GFs_CFs'!B:B,0),1),
"Population", INDEX('Coop GFs_CFs'!E:F, MATCH(B34,'Coop GFs_CFs'!B:B,0),1),
"Household", INDEX('Coop GFs_CFs'!G:H, MATCH(B34,'Coop GFs_CFs'!B:B,0),1),
"VMT", INDEX('Coop GFs_CFs'!I:J, MATCH(B34,'Coop GFs_CFs'!B:B,0),1),
"Lane Mile", INDEX('Coop GFs_CFs'!K:L, MATCH(B34,'Coop GFs_CFs'!B:B,0),1),
"Gas Sales", INDEX('Coop GFs_CFs'!M:N, MATCH(B34,'Coop GFs_CFs'!B:B,0),1),
"No Growth", INDEX('Coop GFs_CFs'!O:P, MATCH(B34,'Coop GFs_CFs'!B:B,0),1)
)</f>
        <v>#N/A</v>
      </c>
      <c r="N34" s="133" t="e" cm="1">
        <f t="array" ref="N34">_xlfn.SWITCH(L34,
"Employment", INDEX('Coop GFs_CFs'!C:D, MATCH(B34,'Coop GFs_CFs'!B:B,0),2),
"Population", INDEX('Coop GFs_CFs'!E:F, MATCH(B34,'Coop GFs_CFs'!B:B,0),2),
"Household", INDEX('Coop GFs_CFs'!G:H, MATCH(B34,'Coop GFs_CFs'!B:B,0),2),
"VMT", INDEX('Coop GFs_CFs'!I:J, MATCH(B34,'Coop GFs_CFs'!B:B,0),2),
"Lane Mile", INDEX('Coop GFs_CFs'!K:L, MATCH(B34,'Coop GFs_CFs'!B:B,0),2),
"Gas Sales", INDEX('Coop GFs_CFs'!M:N, MATCH(B34,'Coop GFs_CFs'!B:B,0),2),
"No Growth", INDEX('Coop GFs_CFs'!O:P, MATCH(B34,'Coop GFs_CFs'!B:B,0),2)
)</f>
        <v>#N/A</v>
      </c>
      <c r="O34" s="133"/>
      <c r="P34" s="86">
        <f>I34</f>
        <v>6.4009428354421813E-3</v>
      </c>
      <c r="Q34" s="86">
        <f>K34</f>
        <v>6.4009428354421813E-3</v>
      </c>
      <c r="R34" s="156" t="s">
        <v>308</v>
      </c>
      <c r="S34" s="85" t="s">
        <v>309</v>
      </c>
      <c r="T34" s="85" t="s">
        <v>11</v>
      </c>
      <c r="U34" s="85" t="s">
        <v>310</v>
      </c>
      <c r="V34" s="85" t="s">
        <v>311</v>
      </c>
      <c r="W34" s="85" t="s">
        <v>312</v>
      </c>
      <c r="X34" s="85" t="s">
        <v>931</v>
      </c>
      <c r="Z34" s="42" t="s">
        <v>1017</v>
      </c>
      <c r="AA34"/>
    </row>
    <row r="35" spans="1:27" s="39" customFormat="1" x14ac:dyDescent="0.35">
      <c r="A35" s="85" t="s">
        <v>497</v>
      </c>
      <c r="B35" s="87">
        <v>24031</v>
      </c>
      <c r="C35" s="87" t="s">
        <v>12</v>
      </c>
      <c r="D35" s="86">
        <v>1.1577466999999999</v>
      </c>
      <c r="E35" s="86">
        <f>SUMIFS('Ratios_MARAMA-VA'!T:T, 'Ratios_MARAMA-VA'!AA:AA, Z35)</f>
        <v>1.1574753254864489</v>
      </c>
      <c r="F35" s="86">
        <f>SUMIFS('Ratios_MARAMA-VA'!J:J, 'Ratios_MARAMA-VA'!AA:AA, Z35)</f>
        <v>3.3530411462575631E-3</v>
      </c>
      <c r="G35" s="122">
        <f t="shared" si="0"/>
        <v>2.8968575592299472E-3</v>
      </c>
      <c r="H35" s="122">
        <v>1.2006762664999999</v>
      </c>
      <c r="I35" s="86">
        <v>3.4781881187985176E-3</v>
      </c>
      <c r="J35" s="122">
        <v>1.2006762664999999</v>
      </c>
      <c r="K35" s="86">
        <v>3.4781881187985176E-3</v>
      </c>
      <c r="L35" s="122" t="str" cm="1">
        <f t="array" ref="L35">_xlfn.SWITCH(A35,
    "District of Columbia", _xlfn.XLOOKUP(R35, '2015 O3 Growth Surrogates'!A:A, '2015 O3 Growth Surrogates'!H:H),
    "Maryland", _xlfn.XLOOKUP(R35, '2015 O3 Growth Surrogates'!A:A, '2015 O3 Growth Surrogates'!I:I),
    "Virginia", _xlfn.XLOOKUP(R35, '2015 O3 Growth Surrogates'!A:A, '2015 O3 Growth Surrogates'!J:J)
)</f>
        <v>EPA EMP</v>
      </c>
      <c r="M35" s="133" t="e" cm="1">
        <f t="array" ref="M35">_xlfn.SWITCH(L35,
"Employment", INDEX('Coop GFs_CFs'!C:D, MATCH(B35,'Coop GFs_CFs'!B:B,0),1),
"Population", INDEX('Coop GFs_CFs'!E:F, MATCH(B35,'Coop GFs_CFs'!B:B,0),1),
"Household", INDEX('Coop GFs_CFs'!G:H, MATCH(B35,'Coop GFs_CFs'!B:B,0),1),
"VMT", INDEX('Coop GFs_CFs'!I:J, MATCH(B35,'Coop GFs_CFs'!B:B,0),1),
"Lane Mile", INDEX('Coop GFs_CFs'!K:L, MATCH(B35,'Coop GFs_CFs'!B:B,0),1),
"Gas Sales", INDEX('Coop GFs_CFs'!M:N, MATCH(B35,'Coop GFs_CFs'!B:B,0),1),
"No Growth", INDEX('Coop GFs_CFs'!O:P, MATCH(B35,'Coop GFs_CFs'!B:B,0),1)
)</f>
        <v>#N/A</v>
      </c>
      <c r="N35" s="133" t="e" cm="1">
        <f t="array" ref="N35">_xlfn.SWITCH(L35,
"Employment", INDEX('Coop GFs_CFs'!C:D, MATCH(B35,'Coop GFs_CFs'!B:B,0),2),
"Population", INDEX('Coop GFs_CFs'!E:F, MATCH(B35,'Coop GFs_CFs'!B:B,0),2),
"Household", INDEX('Coop GFs_CFs'!G:H, MATCH(B35,'Coop GFs_CFs'!B:B,0),2),
"VMT", INDEX('Coop GFs_CFs'!I:J, MATCH(B35,'Coop GFs_CFs'!B:B,0),2),
"Lane Mile", INDEX('Coop GFs_CFs'!K:L, MATCH(B35,'Coop GFs_CFs'!B:B,0),2),
"Gas Sales", INDEX('Coop GFs_CFs'!M:N, MATCH(B35,'Coop GFs_CFs'!B:B,0),2),
"No Growth", INDEX('Coop GFs_CFs'!O:P, MATCH(B35,'Coop GFs_CFs'!B:B,0),2)
)</f>
        <v>#N/A</v>
      </c>
      <c r="O35" s="133"/>
      <c r="P35" s="86">
        <f>I35</f>
        <v>3.4781881187985176E-3</v>
      </c>
      <c r="Q35" s="86">
        <f>K35</f>
        <v>3.4781881187985176E-3</v>
      </c>
      <c r="R35" s="156" t="s">
        <v>308</v>
      </c>
      <c r="S35" s="85" t="s">
        <v>309</v>
      </c>
      <c r="T35" s="85" t="s">
        <v>11</v>
      </c>
      <c r="U35" s="85" t="s">
        <v>310</v>
      </c>
      <c r="V35" s="85" t="s">
        <v>311</v>
      </c>
      <c r="W35" s="85" t="s">
        <v>312</v>
      </c>
      <c r="X35" s="85" t="s">
        <v>931</v>
      </c>
      <c r="Z35" s="42" t="s">
        <v>1018</v>
      </c>
      <c r="AA35"/>
    </row>
    <row r="36" spans="1:27" s="39" customFormat="1" x14ac:dyDescent="0.35">
      <c r="A36" s="85" t="s">
        <v>497</v>
      </c>
      <c r="B36" s="87">
        <v>24033</v>
      </c>
      <c r="C36" s="87" t="s">
        <v>12</v>
      </c>
      <c r="D36" s="86">
        <v>1.2764644063220001</v>
      </c>
      <c r="E36" s="86">
        <f>SUMIFS('Ratios_MARAMA-VA'!T:T, 'Ratios_MARAMA-VA'!AA:AA, Z36)</f>
        <v>1.2009605829756471</v>
      </c>
      <c r="F36" s="86">
        <f>SUMIFS('Ratios_MARAMA-VA'!J:J, 'Ratios_MARAMA-VA'!AA:AA, Z36)</f>
        <v>3.479011743130199E-3</v>
      </c>
      <c r="G36" s="122">
        <f t="shared" si="0"/>
        <v>2.8968575592299402E-3</v>
      </c>
      <c r="H36" s="122">
        <v>1.3183572614174599</v>
      </c>
      <c r="I36" s="86">
        <f>NP_Data[[#This Row],[2022 MARAMA-VA OSD Emissions (tpd)]]*NP_Data[[#This Row],[Coop 2032 Growth Factor]]</f>
        <v>3.5931909823698639E-3</v>
      </c>
      <c r="J36" s="122">
        <v>1.3199294065166101</v>
      </c>
      <c r="K36" s="86">
        <f>NP_Data[[#This Row],[2022 MARAMA-VA OSD Emissions (tpd)]]*NP_Data[[#This Row],[Coop 2038 Growth Factor]]</f>
        <v>3.5974758736952773E-3</v>
      </c>
      <c r="L36" s="122" t="str" cm="1">
        <f t="array" ref="L36">_xlfn.SWITCH(A36,
    "District of Columbia", _xlfn.XLOOKUP(R36, '2015 O3 Growth Surrogates'!A:A, '2015 O3 Growth Surrogates'!H:H),
    "Maryland", _xlfn.XLOOKUP(R36, '2015 O3 Growth Surrogates'!A:A, '2015 O3 Growth Surrogates'!I:I),
    "Virginia", _xlfn.XLOOKUP(R36, '2015 O3 Growth Surrogates'!A:A, '2015 O3 Growth Surrogates'!J:J)
)</f>
        <v>EPA EMP</v>
      </c>
      <c r="M36" s="133">
        <f>NP_Data[[#This Row],[2032 Annual Emissions (Tons)]]/NP_Data[[#This Row],[2022 Annual Emiss Data Tool v1 Emissions (Tons)]]</f>
        <v>1.0328194463456837</v>
      </c>
      <c r="N36" s="133">
        <f>NP_Data[[#This Row],[2038 Annual Emissions (Tons)]]/NP_Data[[#This Row],[2022 Annual Emiss Data Tool v1 Emissions (Tons)]]</f>
        <v>1.0340510867199579</v>
      </c>
      <c r="O36" s="133"/>
      <c r="P36" s="86">
        <f>I36</f>
        <v>3.5931909823698639E-3</v>
      </c>
      <c r="Q36" s="86">
        <f>K36</f>
        <v>3.5974758736952773E-3</v>
      </c>
      <c r="R36" s="156" t="s">
        <v>308</v>
      </c>
      <c r="S36" s="85" t="s">
        <v>309</v>
      </c>
      <c r="T36" s="85" t="s">
        <v>11</v>
      </c>
      <c r="U36" s="85" t="s">
        <v>310</v>
      </c>
      <c r="V36" s="85" t="s">
        <v>311</v>
      </c>
      <c r="W36" s="85" t="s">
        <v>312</v>
      </c>
      <c r="X36" s="85" t="s">
        <v>931</v>
      </c>
      <c r="Z36" s="42" t="s">
        <v>1019</v>
      </c>
      <c r="AA36"/>
    </row>
    <row r="37" spans="1:27" s="39" customFormat="1" x14ac:dyDescent="0.35">
      <c r="A37" s="85" t="s">
        <v>811</v>
      </c>
      <c r="B37" s="87">
        <v>51013</v>
      </c>
      <c r="C37" s="87" t="s">
        <v>12</v>
      </c>
      <c r="D37" s="86">
        <v>5.9587703999999998E-2</v>
      </c>
      <c r="E37" s="86">
        <f>SUMIFS('Ratios_MARAMA-VA'!T:T, 'Ratios_MARAMA-VA'!AA:AA, Z37)</f>
        <v>0</v>
      </c>
      <c r="F37" s="86">
        <f>SUMIFS('Ratios_MARAMA-VA'!J:J, 'Ratios_MARAMA-VA'!AA:AA, Z37)</f>
        <v>0</v>
      </c>
      <c r="G37" s="122" t="e">
        <f t="shared" si="0"/>
        <v>#DIV/0!</v>
      </c>
      <c r="H37" s="122">
        <v>8.2969919049599994E-2</v>
      </c>
      <c r="I37" s="86">
        <v>2.4035203718752909E-4</v>
      </c>
      <c r="J37" s="122">
        <v>8.81242554456E-2</v>
      </c>
      <c r="K37" s="86">
        <v>2.5528341553909567E-4</v>
      </c>
      <c r="L37" s="122" t="str" cm="1">
        <f t="array" ref="L37">_xlfn.SWITCH(A37,
    "District of Columbia", _xlfn.XLOOKUP(R37, '2015 O3 Growth Surrogates'!A:A, '2015 O3 Growth Surrogates'!H:H),
    "Maryland", _xlfn.XLOOKUP(R37, '2015 O3 Growth Surrogates'!A:A, '2015 O3 Growth Surrogates'!I:I),
    "Virginia", _xlfn.XLOOKUP(R37, '2015 O3 Growth Surrogates'!A:A, '2015 O3 Growth Surrogates'!J:J)
)</f>
        <v>Population</v>
      </c>
      <c r="M37" s="133" cm="1">
        <f t="array" ref="M37">_xlfn.SWITCH(L37,
"Employment", INDEX('Coop GFs_CFs'!C:D, MATCH(B37,'Coop GFs_CFs'!B:B,0),1),
"Population", INDEX('Coop GFs_CFs'!E:F, MATCH(B37,'Coop GFs_CFs'!B:B,0),1),
"Household", INDEX('Coop GFs_CFs'!G:H, MATCH(B37,'Coop GFs_CFs'!B:B,0),1),
"VMT", INDEX('Coop GFs_CFs'!I:J, MATCH(B37,'Coop GFs_CFs'!B:B,0),1),
"Lane Mile", INDEX('Coop GFs_CFs'!K:L, MATCH(B37,'Coop GFs_CFs'!B:B,0),1),
"Gas Sales", INDEX('Coop GFs_CFs'!M:N, MATCH(B37,'Coop GFs_CFs'!B:B,0),1),
"No Growth", INDEX('Coop GFs_CFs'!O:P, MATCH(B37,'Coop GFs_CFs'!B:B,0),1)
)</f>
        <v>1.0984649785709848</v>
      </c>
      <c r="N37" s="133" cm="1">
        <f t="array" ref="N37">_xlfn.SWITCH(L37,
"Employment", INDEX('Coop GFs_CFs'!C:D, MATCH(B37,'Coop GFs_CFs'!B:B,0),2),
"Population", INDEX('Coop GFs_CFs'!E:F, MATCH(B37,'Coop GFs_CFs'!B:B,0),2),
"Household", INDEX('Coop GFs_CFs'!G:H, MATCH(B37,'Coop GFs_CFs'!B:B,0),2),
"VMT", INDEX('Coop GFs_CFs'!I:J, MATCH(B37,'Coop GFs_CFs'!B:B,0),2),
"Lane Mile", INDEX('Coop GFs_CFs'!K:L, MATCH(B37,'Coop GFs_CFs'!B:B,0),2),
"Gas Sales", INDEX('Coop GFs_CFs'!M:N, MATCH(B37,'Coop GFs_CFs'!B:B,0),2),
"No Growth", INDEX('Coop GFs_CFs'!O:P, MATCH(B37,'Coop GFs_CFs'!B:B,0),2)
)</f>
        <v>1.1504470071844137</v>
      </c>
      <c r="O37" s="133"/>
      <c r="P37" s="86">
        <f>F37*M37</f>
        <v>0</v>
      </c>
      <c r="Q37" s="86">
        <f>F37*N37</f>
        <v>0</v>
      </c>
      <c r="R37" s="156" t="s">
        <v>308</v>
      </c>
      <c r="S37" s="85" t="s">
        <v>309</v>
      </c>
      <c r="T37" s="85" t="s">
        <v>11</v>
      </c>
      <c r="U37" s="85" t="s">
        <v>310</v>
      </c>
      <c r="V37" s="85" t="s">
        <v>311</v>
      </c>
      <c r="W37" s="85" t="s">
        <v>312</v>
      </c>
      <c r="X37" s="85" t="s">
        <v>931</v>
      </c>
      <c r="Z37" s="42" t="s">
        <v>1020</v>
      </c>
      <c r="AA37"/>
    </row>
    <row r="38" spans="1:27" s="39" customFormat="1" x14ac:dyDescent="0.35">
      <c r="A38" s="85" t="s">
        <v>811</v>
      </c>
      <c r="B38" s="87">
        <v>51107</v>
      </c>
      <c r="C38" s="87" t="s">
        <v>12</v>
      </c>
      <c r="D38" s="86">
        <v>3.2472294645000002</v>
      </c>
      <c r="E38" s="86">
        <f>SUMIFS('Ratios_MARAMA-VA'!T:T, 'Ratios_MARAMA-VA'!AA:AA, Z38)</f>
        <v>2.3913745815902985</v>
      </c>
      <c r="F38" s="86">
        <f>SUMIFS('Ratios_MARAMA-VA'!J:J, 'Ratios_MARAMA-VA'!AA:AA, Z38)</f>
        <v>6.9274715336302087E-3</v>
      </c>
      <c r="G38" s="122">
        <f t="shared" si="0"/>
        <v>2.8968575592299476E-3</v>
      </c>
      <c r="H38" s="122">
        <v>3.8324100539789998</v>
      </c>
      <c r="I38" s="86">
        <v>1.1101946034937915E-2</v>
      </c>
      <c r="J38" s="122">
        <v>4.2300299313376497</v>
      </c>
      <c r="K38" s="86">
        <v>1.2253794182364405E-2</v>
      </c>
      <c r="L38" s="122" t="str" cm="1">
        <f t="array" ref="L38">_xlfn.SWITCH(A38,
    "District of Columbia", _xlfn.XLOOKUP(R38, '2015 O3 Growth Surrogates'!A:A, '2015 O3 Growth Surrogates'!H:H),
    "Maryland", _xlfn.XLOOKUP(R38, '2015 O3 Growth Surrogates'!A:A, '2015 O3 Growth Surrogates'!I:I),
    "Virginia", _xlfn.XLOOKUP(R38, '2015 O3 Growth Surrogates'!A:A, '2015 O3 Growth Surrogates'!J:J)
)</f>
        <v>Population</v>
      </c>
      <c r="M38" s="133" cm="1">
        <f t="array" ref="M38">_xlfn.SWITCH(L38,
"Employment", INDEX('Coop GFs_CFs'!C:D, MATCH(B38,'Coop GFs_CFs'!B:B,0),1),
"Population", INDEX('Coop GFs_CFs'!E:F, MATCH(B38,'Coop GFs_CFs'!B:B,0),1),
"Household", INDEX('Coop GFs_CFs'!G:H, MATCH(B38,'Coop GFs_CFs'!B:B,0),1),
"VMT", INDEX('Coop GFs_CFs'!I:J, MATCH(B38,'Coop GFs_CFs'!B:B,0),1),
"Lane Mile", INDEX('Coop GFs_CFs'!K:L, MATCH(B38,'Coop GFs_CFs'!B:B,0),1),
"Gas Sales", INDEX('Coop GFs_CFs'!M:N, MATCH(B38,'Coop GFs_CFs'!B:B,0),1),
"No Growth", INDEX('Coop GFs_CFs'!O:P, MATCH(B38,'Coop GFs_CFs'!B:B,0),1)
)</f>
        <v>1.1551127564124075</v>
      </c>
      <c r="N38" s="133" cm="1">
        <f t="array" ref="N38">_xlfn.SWITCH(L38,
"Employment", INDEX('Coop GFs_CFs'!C:D, MATCH(B38,'Coop GFs_CFs'!B:B,0),2),
"Population", INDEX('Coop GFs_CFs'!E:F, MATCH(B38,'Coop GFs_CFs'!B:B,0),2),
"Household", INDEX('Coop GFs_CFs'!G:H, MATCH(B38,'Coop GFs_CFs'!B:B,0),2),
"VMT", INDEX('Coop GFs_CFs'!I:J, MATCH(B38,'Coop GFs_CFs'!B:B,0),2),
"Lane Mile", INDEX('Coop GFs_CFs'!K:L, MATCH(B38,'Coop GFs_CFs'!B:B,0),2),
"Gas Sales", INDEX('Coop GFs_CFs'!M:N, MATCH(B38,'Coop GFs_CFs'!B:B,0),2),
"No Growth", INDEX('Coop GFs_CFs'!O:P, MATCH(B38,'Coop GFs_CFs'!B:B,0),2)
)</f>
        <v>1.1978534058610257</v>
      </c>
      <c r="O38" s="133"/>
      <c r="P38" s="86">
        <f>F38*M38</f>
        <v>8.0020107381800782E-3</v>
      </c>
      <c r="Q38" s="86">
        <f>F38*N38</f>
        <v>8.2980953705642495E-3</v>
      </c>
      <c r="R38" s="156" t="s">
        <v>308</v>
      </c>
      <c r="S38" s="85" t="s">
        <v>309</v>
      </c>
      <c r="T38" s="85" t="s">
        <v>11</v>
      </c>
      <c r="U38" s="85" t="s">
        <v>310</v>
      </c>
      <c r="V38" s="85" t="s">
        <v>311</v>
      </c>
      <c r="W38" s="85" t="s">
        <v>312</v>
      </c>
      <c r="X38" s="85" t="s">
        <v>931</v>
      </c>
      <c r="Z38" s="42" t="s">
        <v>1021</v>
      </c>
      <c r="AA38"/>
    </row>
    <row r="39" spans="1:27" s="39" customFormat="1" x14ac:dyDescent="0.35">
      <c r="A39" s="85" t="s">
        <v>811</v>
      </c>
      <c r="B39" s="87">
        <v>51683</v>
      </c>
      <c r="C39" s="87" t="s">
        <v>12</v>
      </c>
      <c r="D39" s="86">
        <v>1.8702085545</v>
      </c>
      <c r="E39" s="86">
        <f>SUMIFS('Ratios_MARAMA-VA'!T:T, 'Ratios_MARAMA-VA'!AA:AA, Z39)</f>
        <v>1.86977017973572</v>
      </c>
      <c r="F39" s="86">
        <f>SUMIFS('Ratios_MARAMA-VA'!J:J, 'Ratios_MARAMA-VA'!AA:AA, Z39)</f>
        <v>5.4164578791901499E-3</v>
      </c>
      <c r="G39" s="122">
        <f t="shared" si="0"/>
        <v>2.8968575592299432E-3</v>
      </c>
      <c r="H39" s="122">
        <v>1.6296997343913</v>
      </c>
      <c r="I39" s="86">
        <v>4.7210079948464684E-3</v>
      </c>
      <c r="J39" s="122">
        <v>1.6296997343913</v>
      </c>
      <c r="K39" s="86">
        <v>4.7210079948464684E-3</v>
      </c>
      <c r="L39" s="122" t="str" cm="1">
        <f t="array" ref="L39">_xlfn.SWITCH(A39,
    "District of Columbia", _xlfn.XLOOKUP(R39, '2015 O3 Growth Surrogates'!A:A, '2015 O3 Growth Surrogates'!H:H),
    "Maryland", _xlfn.XLOOKUP(R39, '2015 O3 Growth Surrogates'!A:A, '2015 O3 Growth Surrogates'!I:I),
    "Virginia", _xlfn.XLOOKUP(R39, '2015 O3 Growth Surrogates'!A:A, '2015 O3 Growth Surrogates'!J:J)
)</f>
        <v>Population</v>
      </c>
      <c r="M39" s="133" cm="1">
        <f t="array" ref="M39">_xlfn.SWITCH(L39,
"Employment", INDEX('Coop GFs_CFs'!C:D, MATCH(B39,'Coop GFs_CFs'!B:B,0),1),
"Population", INDEX('Coop GFs_CFs'!E:F, MATCH(B39,'Coop GFs_CFs'!B:B,0),1),
"Household", INDEX('Coop GFs_CFs'!G:H, MATCH(B39,'Coop GFs_CFs'!B:B,0),1),
"VMT", INDEX('Coop GFs_CFs'!I:J, MATCH(B39,'Coop GFs_CFs'!B:B,0),1),
"Lane Mile", INDEX('Coop GFs_CFs'!K:L, MATCH(B39,'Coop GFs_CFs'!B:B,0),1),
"Gas Sales", INDEX('Coop GFs_CFs'!M:N, MATCH(B39,'Coop GFs_CFs'!B:B,0),1),
"No Growth", INDEX('Coop GFs_CFs'!O:P, MATCH(B39,'Coop GFs_CFs'!B:B,0),1)
)</f>
        <v>1.0847467052215982</v>
      </c>
      <c r="N39" s="133" cm="1">
        <f t="array" ref="N39">_xlfn.SWITCH(L39,
"Employment", INDEX('Coop GFs_CFs'!C:D, MATCH(B39,'Coop GFs_CFs'!B:B,0),2),
"Population", INDEX('Coop GFs_CFs'!E:F, MATCH(B39,'Coop GFs_CFs'!B:B,0),2),
"Household", INDEX('Coop GFs_CFs'!G:H, MATCH(B39,'Coop GFs_CFs'!B:B,0),2),
"VMT", INDEX('Coop GFs_CFs'!I:J, MATCH(B39,'Coop GFs_CFs'!B:B,0),2),
"Lane Mile", INDEX('Coop GFs_CFs'!K:L, MATCH(B39,'Coop GFs_CFs'!B:B,0),2),
"Gas Sales", INDEX('Coop GFs_CFs'!M:N, MATCH(B39,'Coop GFs_CFs'!B:B,0),2),
"No Growth", INDEX('Coop GFs_CFs'!O:P, MATCH(B39,'Coop GFs_CFs'!B:B,0),2)
)</f>
        <v>1.1113922408200338</v>
      </c>
      <c r="O39" s="133"/>
      <c r="P39" s="86">
        <f>F39*M39</f>
        <v>5.8754848384230804E-3</v>
      </c>
      <c r="Q39" s="86">
        <f>F39*N39</f>
        <v>6.0198092596604686E-3</v>
      </c>
      <c r="R39" s="156" t="s">
        <v>308</v>
      </c>
      <c r="S39" s="85" t="s">
        <v>309</v>
      </c>
      <c r="T39" s="85" t="s">
        <v>11</v>
      </c>
      <c r="U39" s="85" t="s">
        <v>310</v>
      </c>
      <c r="V39" s="85" t="s">
        <v>311</v>
      </c>
      <c r="W39" s="85" t="s">
        <v>312</v>
      </c>
      <c r="X39" s="85" t="s">
        <v>931</v>
      </c>
      <c r="Z39" s="42" t="s">
        <v>1022</v>
      </c>
      <c r="AA39"/>
    </row>
    <row r="40" spans="1:27" s="39" customFormat="1" x14ac:dyDescent="0.35">
      <c r="A40" s="85" t="s">
        <v>9</v>
      </c>
      <c r="B40" s="87">
        <v>11001</v>
      </c>
      <c r="C40" s="87" t="s">
        <v>10</v>
      </c>
      <c r="D40" s="86">
        <v>1.327355E-2</v>
      </c>
      <c r="E40" s="86">
        <f>SUMIFS('Ratios_MARAMA-VA'!T:T, 'Ratios_MARAMA-VA'!AA:AA, Z40)</f>
        <v>1.3270438694932701E-2</v>
      </c>
      <c r="F40" s="86">
        <f>SUMIFS('Ratios_MARAMA-VA'!J:J, 'Ratios_MARAMA-VA'!AA:AA, Z40)</f>
        <v>3.8442570647713398E-5</v>
      </c>
      <c r="G40" s="122">
        <f t="shared" si="0"/>
        <v>2.896857559229948E-3</v>
      </c>
      <c r="H40" s="122">
        <v>1.327355E-2</v>
      </c>
      <c r="I40" s="86">
        <v>3.8451583655316679E-5</v>
      </c>
      <c r="J40" s="122">
        <v>1.327355E-2</v>
      </c>
      <c r="K40" s="86">
        <v>3.8451583655316679E-5</v>
      </c>
      <c r="L40" s="122" t="str" cm="1">
        <f t="array" ref="L40">_xlfn.SWITCH(A40,
    "District of Columbia", _xlfn.XLOOKUP(R40, '2015 O3 Growth Surrogates'!A:A, '2015 O3 Growth Surrogates'!H:H),
    "Maryland", _xlfn.XLOOKUP(R40, '2015 O3 Growth Surrogates'!A:A, '2015 O3 Growth Surrogates'!I:I),
    "Virginia", _xlfn.XLOOKUP(R40, '2015 O3 Growth Surrogates'!A:A, '2015 O3 Growth Surrogates'!J:J)
)</f>
        <v>Population</v>
      </c>
      <c r="M40" s="133" cm="1">
        <f t="array" ref="M40">_xlfn.SWITCH(L40,
"Employment", INDEX('Coop GFs_CFs'!C:D, MATCH(B40,'Coop GFs_CFs'!B:B,0),1),
"Population", INDEX('Coop GFs_CFs'!E:F, MATCH(B40,'Coop GFs_CFs'!B:B,0),1),
"Household", INDEX('Coop GFs_CFs'!G:H, MATCH(B40,'Coop GFs_CFs'!B:B,0),1),
"VMT", INDEX('Coop GFs_CFs'!I:J, MATCH(B40,'Coop GFs_CFs'!B:B,0),1),
"Lane Mile", INDEX('Coop GFs_CFs'!K:L, MATCH(B40,'Coop GFs_CFs'!B:B,0),1),
"Gas Sales", INDEX('Coop GFs_CFs'!M:N, MATCH(B40,'Coop GFs_CFs'!B:B,0),1),
"No Growth", INDEX('Coop GFs_CFs'!O:P, MATCH(B40,'Coop GFs_CFs'!B:B,0),1)
)</f>
        <v>1.0682042243864278</v>
      </c>
      <c r="N40" s="133" cm="1">
        <f t="array" ref="N40">_xlfn.SWITCH(L40,
"Employment", INDEX('Coop GFs_CFs'!C:D, MATCH(B40,'Coop GFs_CFs'!B:B,0),2),
"Population", INDEX('Coop GFs_CFs'!E:F, MATCH(B40,'Coop GFs_CFs'!B:B,0),2),
"Household", INDEX('Coop GFs_CFs'!G:H, MATCH(B40,'Coop GFs_CFs'!B:B,0),2),
"VMT", INDEX('Coop GFs_CFs'!I:J, MATCH(B40,'Coop GFs_CFs'!B:B,0),2),
"Lane Mile", INDEX('Coop GFs_CFs'!K:L, MATCH(B40,'Coop GFs_CFs'!B:B,0),2),
"Gas Sales", INDEX('Coop GFs_CFs'!M:N, MATCH(B40,'Coop GFs_CFs'!B:B,0),2),
"No Growth", INDEX('Coop GFs_CFs'!O:P, MATCH(B40,'Coop GFs_CFs'!B:B,0),2)
)</f>
        <v>1.1102535122627881</v>
      </c>
      <c r="O40" s="133"/>
      <c r="P40" s="86">
        <f>F40*M40</f>
        <v>4.1064516362161144E-5</v>
      </c>
      <c r="Q40" s="86">
        <f>F40*N40</f>
        <v>4.2680999082034163E-5</v>
      </c>
      <c r="R40" s="156" t="s">
        <v>313</v>
      </c>
      <c r="S40" s="85" t="s">
        <v>309</v>
      </c>
      <c r="T40" s="85" t="s">
        <v>11</v>
      </c>
      <c r="U40" s="85" t="s">
        <v>310</v>
      </c>
      <c r="V40" s="85" t="s">
        <v>311</v>
      </c>
      <c r="W40" s="85" t="s">
        <v>314</v>
      </c>
      <c r="X40" s="85" t="s">
        <v>931</v>
      </c>
      <c r="Z40" s="42" t="s">
        <v>1023</v>
      </c>
      <c r="AA40"/>
    </row>
    <row r="41" spans="1:27" s="39" customFormat="1" x14ac:dyDescent="0.35">
      <c r="A41" s="85" t="s">
        <v>497</v>
      </c>
      <c r="B41" s="87">
        <v>24017</v>
      </c>
      <c r="C41" s="87" t="s">
        <v>10</v>
      </c>
      <c r="D41" s="86">
        <v>0.71693379999999995</v>
      </c>
      <c r="E41" s="86">
        <f>SUMIFS('Ratios_MARAMA-VA'!T:T, 'Ratios_MARAMA-VA'!AA:AA, Z41)</f>
        <v>0.71676575153031397</v>
      </c>
      <c r="F41" s="86">
        <f>SUMIFS('Ratios_MARAMA-VA'!J:J, 'Ratios_MARAMA-VA'!AA:AA, Z41)</f>
        <v>2.07636828551771E-3</v>
      </c>
      <c r="G41" s="122">
        <f t="shared" si="0"/>
        <v>2.8968575592299276E-3</v>
      </c>
      <c r="H41" s="122">
        <v>0.71693379999999995</v>
      </c>
      <c r="I41" s="86">
        <v>2.0768550979974368E-3</v>
      </c>
      <c r="J41" s="122">
        <v>0.71693379999999995</v>
      </c>
      <c r="K41" s="86">
        <v>2.0768550979974368E-3</v>
      </c>
      <c r="L41" s="122" t="str" cm="1">
        <f t="array" ref="L41">_xlfn.SWITCH(A41,
    "District of Columbia", _xlfn.XLOOKUP(R41, '2015 O3 Growth Surrogates'!A:A, '2015 O3 Growth Surrogates'!H:H),
    "Maryland", _xlfn.XLOOKUP(R41, '2015 O3 Growth Surrogates'!A:A, '2015 O3 Growth Surrogates'!I:I),
    "Virginia", _xlfn.XLOOKUP(R41, '2015 O3 Growth Surrogates'!A:A, '2015 O3 Growth Surrogates'!J:J)
)</f>
        <v>EPA EMP</v>
      </c>
      <c r="M41" s="133" t="e" cm="1">
        <f t="array" ref="M41">_xlfn.SWITCH(L41,
"Employment", INDEX('Coop GFs_CFs'!C:D, MATCH(B41,'Coop GFs_CFs'!B:B,0),1),
"Population", INDEX('Coop GFs_CFs'!E:F, MATCH(B41,'Coop GFs_CFs'!B:B,0),1),
"Household", INDEX('Coop GFs_CFs'!G:H, MATCH(B41,'Coop GFs_CFs'!B:B,0),1),
"VMT", INDEX('Coop GFs_CFs'!I:J, MATCH(B41,'Coop GFs_CFs'!B:B,0),1),
"Lane Mile", INDEX('Coop GFs_CFs'!K:L, MATCH(B41,'Coop GFs_CFs'!B:B,0),1),
"Gas Sales", INDEX('Coop GFs_CFs'!M:N, MATCH(B41,'Coop GFs_CFs'!B:B,0),1),
"No Growth", INDEX('Coop GFs_CFs'!O:P, MATCH(B41,'Coop GFs_CFs'!B:B,0),1)
)</f>
        <v>#N/A</v>
      </c>
      <c r="N41" s="133" t="e" cm="1">
        <f t="array" ref="N41">_xlfn.SWITCH(L41,
"Employment", INDEX('Coop GFs_CFs'!C:D, MATCH(B41,'Coop GFs_CFs'!B:B,0),2),
"Population", INDEX('Coop GFs_CFs'!E:F, MATCH(B41,'Coop GFs_CFs'!B:B,0),2),
"Household", INDEX('Coop GFs_CFs'!G:H, MATCH(B41,'Coop GFs_CFs'!B:B,0),2),
"VMT", INDEX('Coop GFs_CFs'!I:J, MATCH(B41,'Coop GFs_CFs'!B:B,0),2),
"Lane Mile", INDEX('Coop GFs_CFs'!K:L, MATCH(B41,'Coop GFs_CFs'!B:B,0),2),
"Gas Sales", INDEX('Coop GFs_CFs'!M:N, MATCH(B41,'Coop GFs_CFs'!B:B,0),2),
"No Growth", INDEX('Coop GFs_CFs'!O:P, MATCH(B41,'Coop GFs_CFs'!B:B,0),2)
)</f>
        <v>#N/A</v>
      </c>
      <c r="O41" s="133"/>
      <c r="P41" s="86">
        <f>I41</f>
        <v>2.0768550979974368E-3</v>
      </c>
      <c r="Q41" s="86">
        <f>K41</f>
        <v>2.0768550979974368E-3</v>
      </c>
      <c r="R41" s="156" t="s">
        <v>313</v>
      </c>
      <c r="S41" s="85" t="s">
        <v>309</v>
      </c>
      <c r="T41" s="85" t="s">
        <v>11</v>
      </c>
      <c r="U41" s="85" t="s">
        <v>310</v>
      </c>
      <c r="V41" s="85" t="s">
        <v>311</v>
      </c>
      <c r="W41" s="85" t="s">
        <v>314</v>
      </c>
      <c r="X41" s="85" t="s">
        <v>931</v>
      </c>
      <c r="Z41" s="42" t="s">
        <v>1024</v>
      </c>
      <c r="AA41"/>
    </row>
    <row r="42" spans="1:27" s="39" customFormat="1" x14ac:dyDescent="0.35">
      <c r="A42" s="43" t="s">
        <v>497</v>
      </c>
      <c r="B42" s="54">
        <v>24021</v>
      </c>
      <c r="C42" s="54" t="s">
        <v>10</v>
      </c>
      <c r="D42" s="53">
        <v>2.7654967500000001</v>
      </c>
      <c r="E42" s="53">
        <f>SUMIFS('Ratios_MARAMA-VA'!T:T, 'Ratios_MARAMA-VA'!AA:AA, Z42)</f>
        <v>2.76484852069798</v>
      </c>
      <c r="F42" s="53">
        <f>SUMIFS('Ratios_MARAMA-VA'!J:J, 'Ratios_MARAMA-VA'!AA:AA, Z42)</f>
        <v>8.0093723373096792E-3</v>
      </c>
      <c r="G42" s="120">
        <f t="shared" si="0"/>
        <v>2.8968575592299467E-3</v>
      </c>
      <c r="H42" s="120">
        <v>3.3313173850500002</v>
      </c>
      <c r="I42" s="53">
        <v>9.6503519490762323E-3</v>
      </c>
      <c r="J42" s="120">
        <v>3.3313173850500002</v>
      </c>
      <c r="K42" s="53">
        <v>9.6503519490762323E-3</v>
      </c>
      <c r="L42" s="122" t="str" cm="1">
        <f t="array" ref="L42">_xlfn.SWITCH(A42,
    "District of Columbia", _xlfn.XLOOKUP(R42, '2015 O3 Growth Surrogates'!A:A, '2015 O3 Growth Surrogates'!H:H),
    "Maryland", _xlfn.XLOOKUP(R42, '2015 O3 Growth Surrogates'!A:A, '2015 O3 Growth Surrogates'!I:I),
    "Virginia", _xlfn.XLOOKUP(R42, '2015 O3 Growth Surrogates'!A:A, '2015 O3 Growth Surrogates'!J:J)
)</f>
        <v>EPA EMP</v>
      </c>
      <c r="M42" s="133" t="e" cm="1">
        <f t="array" ref="M42">_xlfn.SWITCH(L42,
"Employment", INDEX('Coop GFs_CFs'!C:D, MATCH(B42,'Coop GFs_CFs'!B:B,0),1),
"Population", INDEX('Coop GFs_CFs'!E:F, MATCH(B42,'Coop GFs_CFs'!B:B,0),1),
"Household", INDEX('Coop GFs_CFs'!G:H, MATCH(B42,'Coop GFs_CFs'!B:B,0),1),
"VMT", INDEX('Coop GFs_CFs'!I:J, MATCH(B42,'Coop GFs_CFs'!B:B,0),1),
"Lane Mile", INDEX('Coop GFs_CFs'!K:L, MATCH(B42,'Coop GFs_CFs'!B:B,0),1),
"Gas Sales", INDEX('Coop GFs_CFs'!M:N, MATCH(B42,'Coop GFs_CFs'!B:B,0),1),
"No Growth", INDEX('Coop GFs_CFs'!O:P, MATCH(B42,'Coop GFs_CFs'!B:B,0),1)
)</f>
        <v>#N/A</v>
      </c>
      <c r="N42" s="133" t="e" cm="1">
        <f t="array" ref="N42">_xlfn.SWITCH(L42,
"Employment", INDEX('Coop GFs_CFs'!C:D, MATCH(B42,'Coop GFs_CFs'!B:B,0),2),
"Population", INDEX('Coop GFs_CFs'!E:F, MATCH(B42,'Coop GFs_CFs'!B:B,0),2),
"Household", INDEX('Coop GFs_CFs'!G:H, MATCH(B42,'Coop GFs_CFs'!B:B,0),2),
"VMT", INDEX('Coop GFs_CFs'!I:J, MATCH(B42,'Coop GFs_CFs'!B:B,0),2),
"Lane Mile", INDEX('Coop GFs_CFs'!K:L, MATCH(B42,'Coop GFs_CFs'!B:B,0),2),
"Gas Sales", INDEX('Coop GFs_CFs'!M:N, MATCH(B42,'Coop GFs_CFs'!B:B,0),2),
"No Growth", INDEX('Coop GFs_CFs'!O:P, MATCH(B42,'Coop GFs_CFs'!B:B,0),2)
)</f>
        <v>#N/A</v>
      </c>
      <c r="O42" s="133"/>
      <c r="P42" s="86">
        <f>I42</f>
        <v>9.6503519490762323E-3</v>
      </c>
      <c r="Q42" s="86">
        <f>K42</f>
        <v>9.6503519490762323E-3</v>
      </c>
      <c r="R42" s="157" t="s">
        <v>313</v>
      </c>
      <c r="S42" s="43" t="s">
        <v>309</v>
      </c>
      <c r="T42" s="43" t="s">
        <v>11</v>
      </c>
      <c r="U42" s="43" t="s">
        <v>310</v>
      </c>
      <c r="V42" s="43" t="s">
        <v>311</v>
      </c>
      <c r="W42" s="43" t="s">
        <v>314</v>
      </c>
      <c r="X42" s="43" t="s">
        <v>931</v>
      </c>
      <c r="Z42" s="42" t="s">
        <v>1025</v>
      </c>
    </row>
    <row r="43" spans="1:27" s="39" customFormat="1" x14ac:dyDescent="0.35">
      <c r="A43" s="43" t="s">
        <v>497</v>
      </c>
      <c r="B43" s="54">
        <v>24031</v>
      </c>
      <c r="C43" s="54" t="s">
        <v>10</v>
      </c>
      <c r="D43" s="53">
        <v>1.574697</v>
      </c>
      <c r="E43" s="53">
        <f>SUMIFS('Ratios_MARAMA-VA'!T:T, 'Ratios_MARAMA-VA'!AA:AA, Z43)</f>
        <v>1.5743278928089699</v>
      </c>
      <c r="F43" s="53">
        <f>SUMIFS('Ratios_MARAMA-VA'!J:J, 'Ratios_MARAMA-VA'!AA:AA, Z43)</f>
        <v>4.5606036569902E-3</v>
      </c>
      <c r="G43" s="120">
        <f t="shared" si="0"/>
        <v>2.8968575592299354E-3</v>
      </c>
      <c r="H43" s="120">
        <v>1.6394170467</v>
      </c>
      <c r="I43" s="53">
        <f>G43*H43</f>
        <v>4.7491576644633111E-3</v>
      </c>
      <c r="J43" s="120">
        <v>1.6394170467</v>
      </c>
      <c r="K43" s="53">
        <f>G43*J43</f>
        <v>4.7491576644633111E-3</v>
      </c>
      <c r="L43" s="122" t="str" cm="1">
        <f t="array" ref="L43">_xlfn.SWITCH(A43,
    "District of Columbia", _xlfn.XLOOKUP(R43, '2015 O3 Growth Surrogates'!A:A, '2015 O3 Growth Surrogates'!H:H),
    "Maryland", _xlfn.XLOOKUP(R43, '2015 O3 Growth Surrogates'!A:A, '2015 O3 Growth Surrogates'!I:I),
    "Virginia", _xlfn.XLOOKUP(R43, '2015 O3 Growth Surrogates'!A:A, '2015 O3 Growth Surrogates'!J:J)
)</f>
        <v>EPA EMP</v>
      </c>
      <c r="M43" s="133" t="e" cm="1">
        <f t="array" ref="M43">_xlfn.SWITCH(L43,
"Employment", INDEX('Coop GFs_CFs'!C:D, MATCH(B43,'Coop GFs_CFs'!B:B,0),1),
"Population", INDEX('Coop GFs_CFs'!E:F, MATCH(B43,'Coop GFs_CFs'!B:B,0),1),
"Household", INDEX('Coop GFs_CFs'!G:H, MATCH(B43,'Coop GFs_CFs'!B:B,0),1),
"VMT", INDEX('Coop GFs_CFs'!I:J, MATCH(B43,'Coop GFs_CFs'!B:B,0),1),
"Lane Mile", INDEX('Coop GFs_CFs'!K:L, MATCH(B43,'Coop GFs_CFs'!B:B,0),1),
"Gas Sales", INDEX('Coop GFs_CFs'!M:N, MATCH(B43,'Coop GFs_CFs'!B:B,0),1),
"No Growth", INDEX('Coop GFs_CFs'!O:P, MATCH(B43,'Coop GFs_CFs'!B:B,0),1)
)</f>
        <v>#N/A</v>
      </c>
      <c r="N43" s="133" t="e" cm="1">
        <f t="array" ref="N43">_xlfn.SWITCH(L43,
"Employment", INDEX('Coop GFs_CFs'!C:D, MATCH(B43,'Coop GFs_CFs'!B:B,0),2),
"Population", INDEX('Coop GFs_CFs'!E:F, MATCH(B43,'Coop GFs_CFs'!B:B,0),2),
"Household", INDEX('Coop GFs_CFs'!G:H, MATCH(B43,'Coop GFs_CFs'!B:B,0),2),
"VMT", INDEX('Coop GFs_CFs'!I:J, MATCH(B43,'Coop GFs_CFs'!B:B,0),2),
"Lane Mile", INDEX('Coop GFs_CFs'!K:L, MATCH(B43,'Coop GFs_CFs'!B:B,0),2),
"Gas Sales", INDEX('Coop GFs_CFs'!M:N, MATCH(B43,'Coop GFs_CFs'!B:B,0),2),
"No Growth", INDEX('Coop GFs_CFs'!O:P, MATCH(B43,'Coop GFs_CFs'!B:B,0),2)
)</f>
        <v>#N/A</v>
      </c>
      <c r="O43" s="133"/>
      <c r="P43" s="86">
        <f>I43</f>
        <v>4.7491576644633111E-3</v>
      </c>
      <c r="Q43" s="86">
        <f>K43</f>
        <v>4.7491576644633111E-3</v>
      </c>
      <c r="R43" s="157" t="s">
        <v>313</v>
      </c>
      <c r="S43" s="43" t="s">
        <v>309</v>
      </c>
      <c r="T43" s="43" t="s">
        <v>11</v>
      </c>
      <c r="U43" s="43" t="s">
        <v>310</v>
      </c>
      <c r="V43" s="43" t="s">
        <v>311</v>
      </c>
      <c r="W43" s="43" t="s">
        <v>314</v>
      </c>
      <c r="X43" s="43" t="s">
        <v>931</v>
      </c>
      <c r="Z43" s="42" t="s">
        <v>1026</v>
      </c>
    </row>
    <row r="44" spans="1:27" s="39" customFormat="1" x14ac:dyDescent="0.35">
      <c r="A44" s="43" t="s">
        <v>497</v>
      </c>
      <c r="B44" s="54">
        <v>24033</v>
      </c>
      <c r="C44" s="54" t="s">
        <v>10</v>
      </c>
      <c r="D44" s="53">
        <v>0.78819403994000004</v>
      </c>
      <c r="E44" s="53">
        <f>SUMIFS('Ratios_MARAMA-VA'!T:T, 'Ratios_MARAMA-VA'!AA:AA, Z44)</f>
        <v>0.67460776701089653</v>
      </c>
      <c r="F44" s="53">
        <f>SUMIFS('Ratios_MARAMA-VA'!J:J, 'Ratios_MARAMA-VA'!AA:AA, Z44)</f>
        <v>1.9542426093807435E-3</v>
      </c>
      <c r="G44" s="120">
        <f t="shared" si="0"/>
        <v>2.8968575592299367E-3</v>
      </c>
      <c r="H44" s="120">
        <v>0.85131782805152201</v>
      </c>
      <c r="I44" s="86">
        <f>NP_Data[[#This Row],[2022 MARAMA-VA OSD Emissions (tpd)]]*NP_Data[[#This Row],[Coop 2032 Growth Factor]]</f>
        <v>2.1107512736716436E-3</v>
      </c>
      <c r="J44" s="120">
        <v>0.85368847552042604</v>
      </c>
      <c r="K44" s="86">
        <f>NP_Data[[#This Row],[2022 MARAMA-VA OSD Emissions (tpd)]]*NP_Data[[#This Row],[Coop 2038 Growth Factor]]</f>
        <v>2.1166290398824941E-3</v>
      </c>
      <c r="L44" s="122" t="str" cm="1">
        <f t="array" ref="L44">_xlfn.SWITCH(A44,
    "District of Columbia", _xlfn.XLOOKUP(R44, '2015 O3 Growth Surrogates'!A:A, '2015 O3 Growth Surrogates'!H:H),
    "Maryland", _xlfn.XLOOKUP(R44, '2015 O3 Growth Surrogates'!A:A, '2015 O3 Growth Surrogates'!I:I),
    "Virginia", _xlfn.XLOOKUP(R44, '2015 O3 Growth Surrogates'!A:A, '2015 O3 Growth Surrogates'!J:J)
)</f>
        <v>EPA EMP</v>
      </c>
      <c r="M44" s="133">
        <f>NP_Data[[#This Row],[2032 Annual Emissions (Tons)]]/NP_Data[[#This Row],[2022 Annual Emiss Data Tool v1 Emissions (Tons)]]</f>
        <v>1.080086609277491</v>
      </c>
      <c r="N44" s="133">
        <f>NP_Data[[#This Row],[2038 Annual Emissions (Tons)]]/NP_Data[[#This Row],[2022 Annual Emiss Data Tool v1 Emissions (Tons)]]</f>
        <v>1.0830943045260932</v>
      </c>
      <c r="O44" s="133"/>
      <c r="P44" s="86">
        <f>I44</f>
        <v>2.1107512736716436E-3</v>
      </c>
      <c r="Q44" s="86">
        <f>K44</f>
        <v>2.1166290398824941E-3</v>
      </c>
      <c r="R44" s="157" t="s">
        <v>313</v>
      </c>
      <c r="S44" s="43" t="s">
        <v>309</v>
      </c>
      <c r="T44" s="43" t="s">
        <v>11</v>
      </c>
      <c r="U44" s="43" t="s">
        <v>310</v>
      </c>
      <c r="V44" s="43" t="s">
        <v>311</v>
      </c>
      <c r="W44" s="43" t="s">
        <v>314</v>
      </c>
      <c r="X44" s="43" t="s">
        <v>931</v>
      </c>
      <c r="Z44" s="42" t="s">
        <v>1027</v>
      </c>
    </row>
    <row r="45" spans="1:27" s="39" customFormat="1" x14ac:dyDescent="0.35">
      <c r="A45" s="43" t="s">
        <v>811</v>
      </c>
      <c r="B45" s="54">
        <v>51013</v>
      </c>
      <c r="C45" s="54" t="s">
        <v>10</v>
      </c>
      <c r="D45" s="53">
        <v>7.3327422000000003E-2</v>
      </c>
      <c r="E45" s="53">
        <f>SUMIFS('Ratios_MARAMA-VA'!T:T, 'Ratios_MARAMA-VA'!AA:AA, Z45)</f>
        <v>0</v>
      </c>
      <c r="F45" s="53">
        <f>SUMIFS('Ratios_MARAMA-VA'!J:J, 'Ratios_MARAMA-VA'!AA:AA, Z45)</f>
        <v>0</v>
      </c>
      <c r="G45" s="120" t="e">
        <f t="shared" si="0"/>
        <v>#DIV/0!</v>
      </c>
      <c r="H45" s="120">
        <v>0.1021011023928</v>
      </c>
      <c r="I45" s="86">
        <f>NP_Data[[#This Row],[2022 MARAMA-VA OSD Emissions (tpd)]]*NP_Data[[#This Row],[2032 Annual Emissions (Tons)]]/NP_Data[[#This Row],[2022 Annual Emiss Data Tool v1 Emissions (Tons)]]</f>
        <v>0</v>
      </c>
      <c r="J45" s="120">
        <v>0.1084439243958</v>
      </c>
      <c r="K45" s="86">
        <f>NP_Data[[#This Row],[2022 MARAMA-VA OSD Emissions (tpd)]]*NP_Data[[#This Row],[2038 Annual Emissions (Tons)]]/NP_Data[[#This Row],[2022 Annual Emiss Data Tool v1 Emissions (Tons)]]</f>
        <v>0</v>
      </c>
      <c r="L45" s="122" t="str" cm="1">
        <f t="array" ref="L45">_xlfn.SWITCH(A45,
    "District of Columbia", _xlfn.XLOOKUP(R45, '2015 O3 Growth Surrogates'!A:A, '2015 O3 Growth Surrogates'!H:H),
    "Maryland", _xlfn.XLOOKUP(R45, '2015 O3 Growth Surrogates'!A:A, '2015 O3 Growth Surrogates'!I:I),
    "Virginia", _xlfn.XLOOKUP(R45, '2015 O3 Growth Surrogates'!A:A, '2015 O3 Growth Surrogates'!J:J)
)</f>
        <v>Population</v>
      </c>
      <c r="M45" s="133" cm="1">
        <f t="array" ref="M45">_xlfn.SWITCH(L45,
"Employment", INDEX('Coop GFs_CFs'!C:D, MATCH(B45,'Coop GFs_CFs'!B:B,0),1),
"Population", INDEX('Coop GFs_CFs'!E:F, MATCH(B45,'Coop GFs_CFs'!B:B,0),1),
"Household", INDEX('Coop GFs_CFs'!G:H, MATCH(B45,'Coop GFs_CFs'!B:B,0),1),
"VMT", INDEX('Coop GFs_CFs'!I:J, MATCH(B45,'Coop GFs_CFs'!B:B,0),1),
"Lane Mile", INDEX('Coop GFs_CFs'!K:L, MATCH(B45,'Coop GFs_CFs'!B:B,0),1),
"Gas Sales", INDEX('Coop GFs_CFs'!M:N, MATCH(B45,'Coop GFs_CFs'!B:B,0),1),
"No Growth", INDEX('Coop GFs_CFs'!O:P, MATCH(B45,'Coop GFs_CFs'!B:B,0),1)
)</f>
        <v>1.0984649785709848</v>
      </c>
      <c r="N45" s="133" cm="1">
        <f t="array" ref="N45">_xlfn.SWITCH(L45,
"Employment", INDEX('Coop GFs_CFs'!C:D, MATCH(B45,'Coop GFs_CFs'!B:B,0),2),
"Population", INDEX('Coop GFs_CFs'!E:F, MATCH(B45,'Coop GFs_CFs'!B:B,0),2),
"Household", INDEX('Coop GFs_CFs'!G:H, MATCH(B45,'Coop GFs_CFs'!B:B,0),2),
"VMT", INDEX('Coop GFs_CFs'!I:J, MATCH(B45,'Coop GFs_CFs'!B:B,0),2),
"Lane Mile", INDEX('Coop GFs_CFs'!K:L, MATCH(B45,'Coop GFs_CFs'!B:B,0),2),
"Gas Sales", INDEX('Coop GFs_CFs'!M:N, MATCH(B45,'Coop GFs_CFs'!B:B,0),2),
"No Growth", INDEX('Coop GFs_CFs'!O:P, MATCH(B45,'Coop GFs_CFs'!B:B,0),2)
)</f>
        <v>1.1504470071844137</v>
      </c>
      <c r="O45" s="133"/>
      <c r="P45" s="86">
        <f>F45*M45</f>
        <v>0</v>
      </c>
      <c r="Q45" s="86">
        <f>F45*N45</f>
        <v>0</v>
      </c>
      <c r="R45" s="157" t="s">
        <v>313</v>
      </c>
      <c r="S45" s="43" t="s">
        <v>309</v>
      </c>
      <c r="T45" s="43" t="s">
        <v>11</v>
      </c>
      <c r="U45" s="43" t="s">
        <v>310</v>
      </c>
      <c r="V45" s="43" t="s">
        <v>311</v>
      </c>
      <c r="W45" s="43" t="s">
        <v>314</v>
      </c>
      <c r="X45" s="43" t="s">
        <v>931</v>
      </c>
      <c r="Z45" s="42" t="s">
        <v>1028</v>
      </c>
    </row>
    <row r="46" spans="1:27" s="39" customFormat="1" x14ac:dyDescent="0.35">
      <c r="A46" s="43" t="s">
        <v>811</v>
      </c>
      <c r="B46" s="54">
        <v>51107</v>
      </c>
      <c r="C46" s="54" t="s">
        <v>10</v>
      </c>
      <c r="D46" s="53">
        <v>5.5333179166999997</v>
      </c>
      <c r="E46" s="53">
        <f>SUMIFS('Ratios_MARAMA-VA'!T:T, 'Ratios_MARAMA-VA'!AA:AA, Z46)</f>
        <v>3.6055876598937666</v>
      </c>
      <c r="F46" s="53">
        <f>SUMIFS('Ratios_MARAMA-VA'!J:J, 'Ratios_MARAMA-VA'!AA:AA, Z46)</f>
        <v>1.044487386802939E-2</v>
      </c>
      <c r="G46" s="120">
        <f t="shared" si="0"/>
        <v>2.8968575592299242E-3</v>
      </c>
      <c r="H46" s="120">
        <v>6.4782016442925601</v>
      </c>
      <c r="I46" s="86">
        <f>NP_Data[[#This Row],[2022 MARAMA-VA OSD Emissions (tpd)]]*NP_Data[[#This Row],[2032 Annual Emissions (Tons)]]/NP_Data[[#This Row],[2022 Annual Emiss Data Tool v1 Emissions (Tons)]]</f>
        <v>1.2228467636403284E-2</v>
      </c>
      <c r="J46" s="120">
        <v>7.0818503641801902</v>
      </c>
      <c r="K46" s="86">
        <f>NP_Data[[#This Row],[2022 MARAMA-VA OSD Emissions (tpd)]]*NP_Data[[#This Row],[2038 Annual Emissions (Tons)]]/NP_Data[[#This Row],[2022 Annual Emiss Data Tool v1 Emissions (Tons)]]</f>
        <v>1.3367934920723709E-2</v>
      </c>
      <c r="L46" s="122" t="str" cm="1">
        <f t="array" ref="L46">_xlfn.SWITCH(A46,
    "District of Columbia", _xlfn.XLOOKUP(R46, '2015 O3 Growth Surrogates'!A:A, '2015 O3 Growth Surrogates'!H:H),
    "Maryland", _xlfn.XLOOKUP(R46, '2015 O3 Growth Surrogates'!A:A, '2015 O3 Growth Surrogates'!I:I),
    "Virginia", _xlfn.XLOOKUP(R46, '2015 O3 Growth Surrogates'!A:A, '2015 O3 Growth Surrogates'!J:J)
)</f>
        <v>Population</v>
      </c>
      <c r="M46" s="133" cm="1">
        <f t="array" ref="M46">_xlfn.SWITCH(L46,
"Employment", INDEX('Coop GFs_CFs'!C:D, MATCH(B46,'Coop GFs_CFs'!B:B,0),1),
"Population", INDEX('Coop GFs_CFs'!E:F, MATCH(B46,'Coop GFs_CFs'!B:B,0),1),
"Household", INDEX('Coop GFs_CFs'!G:H, MATCH(B46,'Coop GFs_CFs'!B:B,0),1),
"VMT", INDEX('Coop GFs_CFs'!I:J, MATCH(B46,'Coop GFs_CFs'!B:B,0),1),
"Lane Mile", INDEX('Coop GFs_CFs'!K:L, MATCH(B46,'Coop GFs_CFs'!B:B,0),1),
"Gas Sales", INDEX('Coop GFs_CFs'!M:N, MATCH(B46,'Coop GFs_CFs'!B:B,0),1),
"No Growth", INDEX('Coop GFs_CFs'!O:P, MATCH(B46,'Coop GFs_CFs'!B:B,0),1)
)</f>
        <v>1.1551127564124075</v>
      </c>
      <c r="N46" s="133" cm="1">
        <f t="array" ref="N46">_xlfn.SWITCH(L46,
"Employment", INDEX('Coop GFs_CFs'!C:D, MATCH(B46,'Coop GFs_CFs'!B:B,0),2),
"Population", INDEX('Coop GFs_CFs'!E:F, MATCH(B46,'Coop GFs_CFs'!B:B,0),2),
"Household", INDEX('Coop GFs_CFs'!G:H, MATCH(B46,'Coop GFs_CFs'!B:B,0),2),
"VMT", INDEX('Coop GFs_CFs'!I:J, MATCH(B46,'Coop GFs_CFs'!B:B,0),2),
"Lane Mile", INDEX('Coop GFs_CFs'!K:L, MATCH(B46,'Coop GFs_CFs'!B:B,0),2),
"Gas Sales", INDEX('Coop GFs_CFs'!M:N, MATCH(B46,'Coop GFs_CFs'!B:B,0),2),
"No Growth", INDEX('Coop GFs_CFs'!O:P, MATCH(B46,'Coop GFs_CFs'!B:B,0),2)
)</f>
        <v>1.1978534058610257</v>
      </c>
      <c r="O46" s="133"/>
      <c r="P46" s="86">
        <f>F46*M46</f>
        <v>1.2065007044079354E-2</v>
      </c>
      <c r="Q46" s="86">
        <f>F46*N46</f>
        <v>1.2511427736607831E-2</v>
      </c>
      <c r="R46" s="157" t="s">
        <v>313</v>
      </c>
      <c r="S46" s="43" t="s">
        <v>309</v>
      </c>
      <c r="T46" s="43" t="s">
        <v>11</v>
      </c>
      <c r="U46" s="43" t="s">
        <v>310</v>
      </c>
      <c r="V46" s="43" t="s">
        <v>311</v>
      </c>
      <c r="W46" s="43" t="s">
        <v>314</v>
      </c>
      <c r="X46" s="43" t="s">
        <v>931</v>
      </c>
      <c r="Z46" s="42" t="s">
        <v>1029</v>
      </c>
    </row>
    <row r="47" spans="1:27" s="39" customFormat="1" x14ac:dyDescent="0.35">
      <c r="A47" s="43" t="s">
        <v>811</v>
      </c>
      <c r="B47" s="54">
        <v>51683</v>
      </c>
      <c r="C47" s="54" t="s">
        <v>10</v>
      </c>
      <c r="D47" s="53">
        <v>2.8195953390000001</v>
      </c>
      <c r="E47" s="53">
        <f>SUMIFS('Ratios_MARAMA-VA'!T:T, 'Ratios_MARAMA-VA'!AA:AA, Z47)</f>
        <v>2.8189344290500702</v>
      </c>
      <c r="F47" s="53">
        <f>SUMIFS('Ratios_MARAMA-VA'!J:J, 'Ratios_MARAMA-VA'!AA:AA, Z47)</f>
        <v>8.1660515097672602E-3</v>
      </c>
      <c r="G47" s="120">
        <f t="shared" si="0"/>
        <v>2.8968575592299506E-3</v>
      </c>
      <c r="H47" s="120">
        <v>2.4569953784046001</v>
      </c>
      <c r="I47" s="53">
        <v>7.1175656349244188E-3</v>
      </c>
      <c r="J47" s="120">
        <v>2.4569953784046001</v>
      </c>
      <c r="K47" s="53">
        <v>7.1175656349244188E-3</v>
      </c>
      <c r="L47" s="122" t="str" cm="1">
        <f t="array" ref="L47">_xlfn.SWITCH(A47,
    "District of Columbia", _xlfn.XLOOKUP(R47, '2015 O3 Growth Surrogates'!A:A, '2015 O3 Growth Surrogates'!H:H),
    "Maryland", _xlfn.XLOOKUP(R47, '2015 O3 Growth Surrogates'!A:A, '2015 O3 Growth Surrogates'!I:I),
    "Virginia", _xlfn.XLOOKUP(R47, '2015 O3 Growth Surrogates'!A:A, '2015 O3 Growth Surrogates'!J:J)
)</f>
        <v>Population</v>
      </c>
      <c r="M47" s="133" cm="1">
        <f t="array" ref="M47">_xlfn.SWITCH(L47,
"Employment", INDEX('Coop GFs_CFs'!C:D, MATCH(B47,'Coop GFs_CFs'!B:B,0),1),
"Population", INDEX('Coop GFs_CFs'!E:F, MATCH(B47,'Coop GFs_CFs'!B:B,0),1),
"Household", INDEX('Coop GFs_CFs'!G:H, MATCH(B47,'Coop GFs_CFs'!B:B,0),1),
"VMT", INDEX('Coop GFs_CFs'!I:J, MATCH(B47,'Coop GFs_CFs'!B:B,0),1),
"Lane Mile", INDEX('Coop GFs_CFs'!K:L, MATCH(B47,'Coop GFs_CFs'!B:B,0),1),
"Gas Sales", INDEX('Coop GFs_CFs'!M:N, MATCH(B47,'Coop GFs_CFs'!B:B,0),1),
"No Growth", INDEX('Coop GFs_CFs'!O:P, MATCH(B47,'Coop GFs_CFs'!B:B,0),1)
)</f>
        <v>1.0847467052215982</v>
      </c>
      <c r="N47" s="133" cm="1">
        <f t="array" ref="N47">_xlfn.SWITCH(L47,
"Employment", INDEX('Coop GFs_CFs'!C:D, MATCH(B47,'Coop GFs_CFs'!B:B,0),2),
"Population", INDEX('Coop GFs_CFs'!E:F, MATCH(B47,'Coop GFs_CFs'!B:B,0),2),
"Household", INDEX('Coop GFs_CFs'!G:H, MATCH(B47,'Coop GFs_CFs'!B:B,0),2),
"VMT", INDEX('Coop GFs_CFs'!I:J, MATCH(B47,'Coop GFs_CFs'!B:B,0),2),
"Lane Mile", INDEX('Coop GFs_CFs'!K:L, MATCH(B47,'Coop GFs_CFs'!B:B,0),2),
"Gas Sales", INDEX('Coop GFs_CFs'!M:N, MATCH(B47,'Coop GFs_CFs'!B:B,0),2),
"No Growth", INDEX('Coop GFs_CFs'!O:P, MATCH(B47,'Coop GFs_CFs'!B:B,0),2)
)</f>
        <v>1.1113922408200338</v>
      </c>
      <c r="O47" s="133"/>
      <c r="P47" s="86">
        <f>F47*M47</f>
        <v>8.8580974698898932E-3</v>
      </c>
      <c r="Q47" s="86">
        <f>F47*N47</f>
        <v>9.0756862860920558E-3</v>
      </c>
      <c r="R47" s="157" t="s">
        <v>313</v>
      </c>
      <c r="S47" s="43" t="s">
        <v>309</v>
      </c>
      <c r="T47" s="43" t="s">
        <v>11</v>
      </c>
      <c r="U47" s="43" t="s">
        <v>310</v>
      </c>
      <c r="V47" s="43" t="s">
        <v>311</v>
      </c>
      <c r="W47" s="43" t="s">
        <v>314</v>
      </c>
      <c r="X47" s="43" t="s">
        <v>931</v>
      </c>
      <c r="Z47" s="42" t="s">
        <v>1030</v>
      </c>
    </row>
    <row r="48" spans="1:27" s="39" customFormat="1" x14ac:dyDescent="0.35">
      <c r="A48" s="43" t="s">
        <v>9</v>
      </c>
      <c r="B48" s="54">
        <v>11001</v>
      </c>
      <c r="C48" s="54" t="s">
        <v>12</v>
      </c>
      <c r="D48" s="53">
        <v>2.8268990000000001E-2</v>
      </c>
      <c r="E48" s="53">
        <f>SUMIFS('Ratios_MARAMA-VA'!T:T, 'Ratios_MARAMA-VA'!AA:AA, Z48)</f>
        <v>2.8262363780802199E-2</v>
      </c>
      <c r="F48" s="53">
        <f>SUMIFS('Ratios_MARAMA-VA'!J:J, 'Ratios_MARAMA-VA'!AA:AA, Z48)</f>
        <v>8.1872042160123203E-5</v>
      </c>
      <c r="G48" s="120">
        <f t="shared" si="0"/>
        <v>2.8968575592299359E-3</v>
      </c>
      <c r="H48" s="120">
        <v>2.8268990000000001E-2</v>
      </c>
      <c r="I48" s="53">
        <v>8.1891237373295464E-5</v>
      </c>
      <c r="J48" s="120">
        <v>2.8268990000000001E-2</v>
      </c>
      <c r="K48" s="53">
        <v>8.1891237373295464E-5</v>
      </c>
      <c r="L48" s="122" t="str" cm="1">
        <f t="array" ref="L48">_xlfn.SWITCH(A48,
    "District of Columbia", _xlfn.XLOOKUP(R48, '2015 O3 Growth Surrogates'!A:A, '2015 O3 Growth Surrogates'!H:H),
    "Maryland", _xlfn.XLOOKUP(R48, '2015 O3 Growth Surrogates'!A:A, '2015 O3 Growth Surrogates'!I:I),
    "Virginia", _xlfn.XLOOKUP(R48, '2015 O3 Growth Surrogates'!A:A, '2015 O3 Growth Surrogates'!J:J)
)</f>
        <v>Population</v>
      </c>
      <c r="M48" s="133" cm="1">
        <f t="array" ref="M48">_xlfn.SWITCH(L48,
"Employment", INDEX('Coop GFs_CFs'!C:D, MATCH(B48,'Coop GFs_CFs'!B:B,0),1),
"Population", INDEX('Coop GFs_CFs'!E:F, MATCH(B48,'Coop GFs_CFs'!B:B,0),1),
"Household", INDEX('Coop GFs_CFs'!G:H, MATCH(B48,'Coop GFs_CFs'!B:B,0),1),
"VMT", INDEX('Coop GFs_CFs'!I:J, MATCH(B48,'Coop GFs_CFs'!B:B,0),1),
"Lane Mile", INDEX('Coop GFs_CFs'!K:L, MATCH(B48,'Coop GFs_CFs'!B:B,0),1),
"Gas Sales", INDEX('Coop GFs_CFs'!M:N, MATCH(B48,'Coop GFs_CFs'!B:B,0),1),
"No Growth", INDEX('Coop GFs_CFs'!O:P, MATCH(B48,'Coop GFs_CFs'!B:B,0),1)
)</f>
        <v>1.0682042243864278</v>
      </c>
      <c r="N48" s="133" cm="1">
        <f t="array" ref="N48">_xlfn.SWITCH(L48,
"Employment", INDEX('Coop GFs_CFs'!C:D, MATCH(B48,'Coop GFs_CFs'!B:B,0),2),
"Population", INDEX('Coop GFs_CFs'!E:F, MATCH(B48,'Coop GFs_CFs'!B:B,0),2),
"Household", INDEX('Coop GFs_CFs'!G:H, MATCH(B48,'Coop GFs_CFs'!B:B,0),2),
"VMT", INDEX('Coop GFs_CFs'!I:J, MATCH(B48,'Coop GFs_CFs'!B:B,0),2),
"Lane Mile", INDEX('Coop GFs_CFs'!K:L, MATCH(B48,'Coop GFs_CFs'!B:B,0),2),
"Gas Sales", INDEX('Coop GFs_CFs'!M:N, MATCH(B48,'Coop GFs_CFs'!B:B,0),2),
"No Growth", INDEX('Coop GFs_CFs'!O:P, MATCH(B48,'Coop GFs_CFs'!B:B,0),2)
)</f>
        <v>1.1102535122627881</v>
      </c>
      <c r="O48" s="133"/>
      <c r="P48" s="86">
        <f>F48*M48</f>
        <v>8.7456061294587323E-5</v>
      </c>
      <c r="Q48" s="86">
        <f>F48*N48</f>
        <v>9.0898722364403858E-5</v>
      </c>
      <c r="R48" s="157" t="s">
        <v>313</v>
      </c>
      <c r="S48" s="43" t="s">
        <v>309</v>
      </c>
      <c r="T48" s="43" t="s">
        <v>11</v>
      </c>
      <c r="U48" s="43" t="s">
        <v>310</v>
      </c>
      <c r="V48" s="43" t="s">
        <v>311</v>
      </c>
      <c r="W48" s="43" t="s">
        <v>314</v>
      </c>
      <c r="X48" s="43" t="s">
        <v>931</v>
      </c>
      <c r="Z48" s="42" t="s">
        <v>1031</v>
      </c>
    </row>
    <row r="49" spans="1:27" s="39" customFormat="1" x14ac:dyDescent="0.35">
      <c r="A49" s="43" t="s">
        <v>497</v>
      </c>
      <c r="B49" s="54">
        <v>24017</v>
      </c>
      <c r="C49" s="54" t="s">
        <v>12</v>
      </c>
      <c r="D49" s="53">
        <v>1.5268699999999999</v>
      </c>
      <c r="E49" s="53">
        <f>SUMIFS('Ratios_MARAMA-VA'!T:T, 'Ratios_MARAMA-VA'!AA:AA, Z49)</f>
        <v>1.5265121034035301</v>
      </c>
      <c r="F49" s="53">
        <f>SUMIFS('Ratios_MARAMA-VA'!J:J, 'Ratios_MARAMA-VA'!AA:AA, Z49)</f>
        <v>4.4220881260005201E-3</v>
      </c>
      <c r="G49" s="120">
        <f t="shared" si="0"/>
        <v>2.8968575592299454E-3</v>
      </c>
      <c r="H49" s="120">
        <v>1.5268699999999999</v>
      </c>
      <c r="I49" s="53">
        <v>4.4231249014614268E-3</v>
      </c>
      <c r="J49" s="120">
        <v>1.5268699999999999</v>
      </c>
      <c r="K49" s="53">
        <v>4.4231249014614268E-3</v>
      </c>
      <c r="L49" s="122" t="str" cm="1">
        <f t="array" ref="L49">_xlfn.SWITCH(A49,
    "District of Columbia", _xlfn.XLOOKUP(R49, '2015 O3 Growth Surrogates'!A:A, '2015 O3 Growth Surrogates'!H:H),
    "Maryland", _xlfn.XLOOKUP(R49, '2015 O3 Growth Surrogates'!A:A, '2015 O3 Growth Surrogates'!I:I),
    "Virginia", _xlfn.XLOOKUP(R49, '2015 O3 Growth Surrogates'!A:A, '2015 O3 Growth Surrogates'!J:J)
)</f>
        <v>EPA EMP</v>
      </c>
      <c r="M49" s="133" t="e" cm="1">
        <f t="array" ref="M49">_xlfn.SWITCH(L49,
"Employment", INDEX('Coop GFs_CFs'!C:D, MATCH(B49,'Coop GFs_CFs'!B:B,0),1),
"Population", INDEX('Coop GFs_CFs'!E:F, MATCH(B49,'Coop GFs_CFs'!B:B,0),1),
"Household", INDEX('Coop GFs_CFs'!G:H, MATCH(B49,'Coop GFs_CFs'!B:B,0),1),
"VMT", INDEX('Coop GFs_CFs'!I:J, MATCH(B49,'Coop GFs_CFs'!B:B,0),1),
"Lane Mile", INDEX('Coop GFs_CFs'!K:L, MATCH(B49,'Coop GFs_CFs'!B:B,0),1),
"Gas Sales", INDEX('Coop GFs_CFs'!M:N, MATCH(B49,'Coop GFs_CFs'!B:B,0),1),
"No Growth", INDEX('Coop GFs_CFs'!O:P, MATCH(B49,'Coop GFs_CFs'!B:B,0),1)
)</f>
        <v>#N/A</v>
      </c>
      <c r="N49" s="133" t="e" cm="1">
        <f t="array" ref="N49">_xlfn.SWITCH(L49,
"Employment", INDEX('Coop GFs_CFs'!C:D, MATCH(B49,'Coop GFs_CFs'!B:B,0),2),
"Population", INDEX('Coop GFs_CFs'!E:F, MATCH(B49,'Coop GFs_CFs'!B:B,0),2),
"Household", INDEX('Coop GFs_CFs'!G:H, MATCH(B49,'Coop GFs_CFs'!B:B,0),2),
"VMT", INDEX('Coop GFs_CFs'!I:J, MATCH(B49,'Coop GFs_CFs'!B:B,0),2),
"Lane Mile", INDEX('Coop GFs_CFs'!K:L, MATCH(B49,'Coop GFs_CFs'!B:B,0),2),
"Gas Sales", INDEX('Coop GFs_CFs'!M:N, MATCH(B49,'Coop GFs_CFs'!B:B,0),2),
"No Growth", INDEX('Coop GFs_CFs'!O:P, MATCH(B49,'Coop GFs_CFs'!B:B,0),2)
)</f>
        <v>#N/A</v>
      </c>
      <c r="O49" s="133"/>
      <c r="P49" s="86">
        <f>I49</f>
        <v>4.4231249014614268E-3</v>
      </c>
      <c r="Q49" s="86">
        <f>K49</f>
        <v>4.4231249014614268E-3</v>
      </c>
      <c r="R49" s="157" t="s">
        <v>313</v>
      </c>
      <c r="S49" s="43" t="s">
        <v>309</v>
      </c>
      <c r="T49" s="43" t="s">
        <v>11</v>
      </c>
      <c r="U49" s="43" t="s">
        <v>310</v>
      </c>
      <c r="V49" s="43" t="s">
        <v>311</v>
      </c>
      <c r="W49" s="43" t="s">
        <v>314</v>
      </c>
      <c r="X49" s="43" t="s">
        <v>931</v>
      </c>
      <c r="Z49" s="42" t="s">
        <v>1032</v>
      </c>
    </row>
    <row r="50" spans="1:27" s="39" customFormat="1" x14ac:dyDescent="0.35">
      <c r="A50" s="43" t="s">
        <v>497</v>
      </c>
      <c r="B50" s="54">
        <v>24021</v>
      </c>
      <c r="C50" s="54" t="s">
        <v>12</v>
      </c>
      <c r="D50" s="53">
        <v>5.8897408589999998</v>
      </c>
      <c r="E50" s="53">
        <f>SUMIFS('Ratios_MARAMA-VA'!T:T, 'Ratios_MARAMA-VA'!AA:AA, Z50)</f>
        <v>5.8883603104218603</v>
      </c>
      <c r="F50" s="53">
        <f>SUMIFS('Ratios_MARAMA-VA'!J:J, 'Ratios_MARAMA-VA'!AA:AA, Z50)</f>
        <v>1.7057741076715101E-2</v>
      </c>
      <c r="G50" s="120">
        <f t="shared" si="0"/>
        <v>2.8968575592299363E-3</v>
      </c>
      <c r="H50" s="120">
        <v>7.0947818387514001</v>
      </c>
      <c r="I50" s="53">
        <v>2.0552572400674259E-2</v>
      </c>
      <c r="J50" s="120">
        <v>7.0947818387514001</v>
      </c>
      <c r="K50" s="53">
        <v>2.0552572400674259E-2</v>
      </c>
      <c r="L50" s="122" t="str" cm="1">
        <f t="array" ref="L50">_xlfn.SWITCH(A50,
    "District of Columbia", _xlfn.XLOOKUP(R50, '2015 O3 Growth Surrogates'!A:A, '2015 O3 Growth Surrogates'!H:H),
    "Maryland", _xlfn.XLOOKUP(R50, '2015 O3 Growth Surrogates'!A:A, '2015 O3 Growth Surrogates'!I:I),
    "Virginia", _xlfn.XLOOKUP(R50, '2015 O3 Growth Surrogates'!A:A, '2015 O3 Growth Surrogates'!J:J)
)</f>
        <v>EPA EMP</v>
      </c>
      <c r="M50" s="133" t="e" cm="1">
        <f t="array" ref="M50">_xlfn.SWITCH(L50,
"Employment", INDEX('Coop GFs_CFs'!C:D, MATCH(B50,'Coop GFs_CFs'!B:B,0),1),
"Population", INDEX('Coop GFs_CFs'!E:F, MATCH(B50,'Coop GFs_CFs'!B:B,0),1),
"Household", INDEX('Coop GFs_CFs'!G:H, MATCH(B50,'Coop GFs_CFs'!B:B,0),1),
"VMT", INDEX('Coop GFs_CFs'!I:J, MATCH(B50,'Coop GFs_CFs'!B:B,0),1),
"Lane Mile", INDEX('Coop GFs_CFs'!K:L, MATCH(B50,'Coop GFs_CFs'!B:B,0),1),
"Gas Sales", INDEX('Coop GFs_CFs'!M:N, MATCH(B50,'Coop GFs_CFs'!B:B,0),1),
"No Growth", INDEX('Coop GFs_CFs'!O:P, MATCH(B50,'Coop GFs_CFs'!B:B,0),1)
)</f>
        <v>#N/A</v>
      </c>
      <c r="N50" s="133" t="e" cm="1">
        <f t="array" ref="N50">_xlfn.SWITCH(L50,
"Employment", INDEX('Coop GFs_CFs'!C:D, MATCH(B50,'Coop GFs_CFs'!B:B,0),2),
"Population", INDEX('Coop GFs_CFs'!E:F, MATCH(B50,'Coop GFs_CFs'!B:B,0),2),
"Household", INDEX('Coop GFs_CFs'!G:H, MATCH(B50,'Coop GFs_CFs'!B:B,0),2),
"VMT", INDEX('Coop GFs_CFs'!I:J, MATCH(B50,'Coop GFs_CFs'!B:B,0),2),
"Lane Mile", INDEX('Coop GFs_CFs'!K:L, MATCH(B50,'Coop GFs_CFs'!B:B,0),2),
"Gas Sales", INDEX('Coop GFs_CFs'!M:N, MATCH(B50,'Coop GFs_CFs'!B:B,0),2),
"No Growth", INDEX('Coop GFs_CFs'!O:P, MATCH(B50,'Coop GFs_CFs'!B:B,0),2)
)</f>
        <v>#N/A</v>
      </c>
      <c r="O50" s="133"/>
      <c r="P50" s="86">
        <f>I50</f>
        <v>2.0552572400674259E-2</v>
      </c>
      <c r="Q50" s="86">
        <f>K50</f>
        <v>2.0552572400674259E-2</v>
      </c>
      <c r="R50" s="157" t="s">
        <v>313</v>
      </c>
      <c r="S50" s="43" t="s">
        <v>309</v>
      </c>
      <c r="T50" s="43" t="s">
        <v>11</v>
      </c>
      <c r="U50" s="43" t="s">
        <v>310</v>
      </c>
      <c r="V50" s="43" t="s">
        <v>311</v>
      </c>
      <c r="W50" s="43" t="s">
        <v>314</v>
      </c>
      <c r="X50" s="43" t="s">
        <v>931</v>
      </c>
      <c r="Z50" s="42" t="s">
        <v>1033</v>
      </c>
    </row>
    <row r="51" spans="1:27" s="39" customFormat="1" x14ac:dyDescent="0.35">
      <c r="A51" s="43" t="s">
        <v>497</v>
      </c>
      <c r="B51" s="54">
        <v>24031</v>
      </c>
      <c r="C51" s="54" t="s">
        <v>12</v>
      </c>
      <c r="D51" s="53">
        <v>3.3536670000000002</v>
      </c>
      <c r="E51" s="53">
        <f>SUMIFS('Ratios_MARAMA-VA'!T:T, 'Ratios_MARAMA-VA'!AA:AA, Z51)</f>
        <v>3.3528809042584</v>
      </c>
      <c r="F51" s="53">
        <f>SUMIFS('Ratios_MARAMA-VA'!J:J, 'Ratios_MARAMA-VA'!AA:AA, Z51)</f>
        <v>9.7128183926986598E-3</v>
      </c>
      <c r="G51" s="120">
        <f t="shared" si="0"/>
        <v>2.8968575592299389E-3</v>
      </c>
      <c r="H51" s="120">
        <v>3.4915027137000001</v>
      </c>
      <c r="I51" s="53">
        <f>G51*H51</f>
        <v>1.0114386029253691E-2</v>
      </c>
      <c r="J51" s="120">
        <v>3.4915027137000001</v>
      </c>
      <c r="K51" s="53">
        <f>G51*J51</f>
        <v>1.0114386029253691E-2</v>
      </c>
      <c r="L51" s="122" t="str" cm="1">
        <f t="array" ref="L51">_xlfn.SWITCH(A51,
    "District of Columbia", _xlfn.XLOOKUP(R51, '2015 O3 Growth Surrogates'!A:A, '2015 O3 Growth Surrogates'!H:H),
    "Maryland", _xlfn.XLOOKUP(R51, '2015 O3 Growth Surrogates'!A:A, '2015 O3 Growth Surrogates'!I:I),
    "Virginia", _xlfn.XLOOKUP(R51, '2015 O3 Growth Surrogates'!A:A, '2015 O3 Growth Surrogates'!J:J)
)</f>
        <v>EPA EMP</v>
      </c>
      <c r="M51" s="133" t="e" cm="1">
        <f t="array" ref="M51">_xlfn.SWITCH(L51,
"Employment", INDEX('Coop GFs_CFs'!C:D, MATCH(B51,'Coop GFs_CFs'!B:B,0),1),
"Population", INDEX('Coop GFs_CFs'!E:F, MATCH(B51,'Coop GFs_CFs'!B:B,0),1),
"Household", INDEX('Coop GFs_CFs'!G:H, MATCH(B51,'Coop GFs_CFs'!B:B,0),1),
"VMT", INDEX('Coop GFs_CFs'!I:J, MATCH(B51,'Coop GFs_CFs'!B:B,0),1),
"Lane Mile", INDEX('Coop GFs_CFs'!K:L, MATCH(B51,'Coop GFs_CFs'!B:B,0),1),
"Gas Sales", INDEX('Coop GFs_CFs'!M:N, MATCH(B51,'Coop GFs_CFs'!B:B,0),1),
"No Growth", INDEX('Coop GFs_CFs'!O:P, MATCH(B51,'Coop GFs_CFs'!B:B,0),1)
)</f>
        <v>#N/A</v>
      </c>
      <c r="N51" s="133" t="e" cm="1">
        <f t="array" ref="N51">_xlfn.SWITCH(L51,
"Employment", INDEX('Coop GFs_CFs'!C:D, MATCH(B51,'Coop GFs_CFs'!B:B,0),2),
"Population", INDEX('Coop GFs_CFs'!E:F, MATCH(B51,'Coop GFs_CFs'!B:B,0),2),
"Household", INDEX('Coop GFs_CFs'!G:H, MATCH(B51,'Coop GFs_CFs'!B:B,0),2),
"VMT", INDEX('Coop GFs_CFs'!I:J, MATCH(B51,'Coop GFs_CFs'!B:B,0),2),
"Lane Mile", INDEX('Coop GFs_CFs'!K:L, MATCH(B51,'Coop GFs_CFs'!B:B,0),2),
"Gas Sales", INDEX('Coop GFs_CFs'!M:N, MATCH(B51,'Coop GFs_CFs'!B:B,0),2),
"No Growth", INDEX('Coop GFs_CFs'!O:P, MATCH(B51,'Coop GFs_CFs'!B:B,0),2)
)</f>
        <v>#N/A</v>
      </c>
      <c r="O51" s="133"/>
      <c r="P51" s="86">
        <f>I51</f>
        <v>1.0114386029253691E-2</v>
      </c>
      <c r="Q51" s="86">
        <f>K51</f>
        <v>1.0114386029253691E-2</v>
      </c>
      <c r="R51" s="157" t="s">
        <v>313</v>
      </c>
      <c r="S51" s="43" t="s">
        <v>309</v>
      </c>
      <c r="T51" s="43" t="s">
        <v>11</v>
      </c>
      <c r="U51" s="43" t="s">
        <v>310</v>
      </c>
      <c r="V51" s="43" t="s">
        <v>311</v>
      </c>
      <c r="W51" s="43" t="s">
        <v>314</v>
      </c>
      <c r="X51" s="43" t="s">
        <v>931</v>
      </c>
      <c r="Z51" s="42" t="s">
        <v>1034</v>
      </c>
    </row>
    <row r="52" spans="1:27" s="39" customFormat="1" x14ac:dyDescent="0.35">
      <c r="A52" s="43" t="s">
        <v>497</v>
      </c>
      <c r="B52" s="54">
        <v>24033</v>
      </c>
      <c r="C52" s="54" t="s">
        <v>12</v>
      </c>
      <c r="D52" s="53">
        <v>1.67863474622</v>
      </c>
      <c r="E52" s="53">
        <f>SUMIFS('Ratios_MARAMA-VA'!T:T, 'Ratios_MARAMA-VA'!AA:AA, Z52)</f>
        <v>1.4367274122575</v>
      </c>
      <c r="F52" s="53">
        <f>SUMIFS('Ratios_MARAMA-VA'!J:J, 'Ratios_MARAMA-VA'!AA:AA, Z52)</f>
        <v>4.161994664751009E-3</v>
      </c>
      <c r="G52" s="120">
        <f t="shared" si="0"/>
        <v>2.8968575592299398E-3</v>
      </c>
      <c r="H52" s="120">
        <v>1.8130709370103399</v>
      </c>
      <c r="I52" s="86">
        <f>NP_Data[[#This Row],[2022 MARAMA-VA OSD Emissions (tpd)]]*NP_Data[[#This Row],[Coop 2032 Growth Factor]]</f>
        <v>4.4953147691267781E-3</v>
      </c>
      <c r="J52" s="120">
        <v>1.8181197602039001</v>
      </c>
      <c r="K52" s="86">
        <f>NP_Data[[#This Row],[2022 MARAMA-VA OSD Emissions (tpd)]]*NP_Data[[#This Row],[Coop 2038 Growth Factor]]</f>
        <v>4.507832784282957E-3</v>
      </c>
      <c r="L52" s="122" t="str" cm="1">
        <f t="array" ref="L52">_xlfn.SWITCH(A52,
    "District of Columbia", _xlfn.XLOOKUP(R52, '2015 O3 Growth Surrogates'!A:A, '2015 O3 Growth Surrogates'!H:H),
    "Maryland", _xlfn.XLOOKUP(R52, '2015 O3 Growth Surrogates'!A:A, '2015 O3 Growth Surrogates'!I:I),
    "Virginia", _xlfn.XLOOKUP(R52, '2015 O3 Growth Surrogates'!A:A, '2015 O3 Growth Surrogates'!J:J)
)</f>
        <v>EPA EMP</v>
      </c>
      <c r="M52" s="133">
        <f>NP_Data[[#This Row],[2032 Annual Emissions (Tons)]]/NP_Data[[#This Row],[2022 Annual Emiss Data Tool v1 Emissions (Tons)]]</f>
        <v>1.0800866246174561</v>
      </c>
      <c r="N52" s="133">
        <f>NP_Data[[#This Row],[2038 Annual Emissions (Tons)]]/NP_Data[[#This Row],[2022 Annual Emiss Data Tool v1 Emissions (Tons)]]</f>
        <v>1.0830943207258141</v>
      </c>
      <c r="O52" s="133"/>
      <c r="P52" s="86">
        <f>I52</f>
        <v>4.4953147691267781E-3</v>
      </c>
      <c r="Q52" s="86">
        <f>K52</f>
        <v>4.507832784282957E-3</v>
      </c>
      <c r="R52" s="157" t="s">
        <v>313</v>
      </c>
      <c r="S52" s="43" t="s">
        <v>309</v>
      </c>
      <c r="T52" s="43" t="s">
        <v>11</v>
      </c>
      <c r="U52" s="43" t="s">
        <v>310</v>
      </c>
      <c r="V52" s="43" t="s">
        <v>311</v>
      </c>
      <c r="W52" s="43" t="s">
        <v>314</v>
      </c>
      <c r="X52" s="43" t="s">
        <v>931</v>
      </c>
      <c r="Z52" s="42" t="s">
        <v>1035</v>
      </c>
    </row>
    <row r="53" spans="1:27" s="39" customFormat="1" x14ac:dyDescent="0.35">
      <c r="A53" s="85" t="s">
        <v>811</v>
      </c>
      <c r="B53" s="87">
        <v>51013</v>
      </c>
      <c r="C53" s="87" t="s">
        <v>12</v>
      </c>
      <c r="D53" s="86">
        <v>0.116981793</v>
      </c>
      <c r="E53" s="86">
        <f>SUMIFS('Ratios_MARAMA-VA'!T:T, 'Ratios_MARAMA-VA'!AA:AA, Z53)</f>
        <v>0</v>
      </c>
      <c r="F53" s="86">
        <f>SUMIFS('Ratios_MARAMA-VA'!J:J, 'Ratios_MARAMA-VA'!AA:AA, Z53)</f>
        <v>0</v>
      </c>
      <c r="G53" s="122" t="e">
        <f t="shared" si="0"/>
        <v>#DIV/0!</v>
      </c>
      <c r="H53" s="122">
        <v>0.1628854485732</v>
      </c>
      <c r="I53" s="86">
        <v>4.7185594298783346E-4</v>
      </c>
      <c r="J53" s="122">
        <v>0.1730043736677</v>
      </c>
      <c r="K53" s="86">
        <v>5.0116902763911733E-4</v>
      </c>
      <c r="L53" s="122" t="str" cm="1">
        <f t="array" ref="L53">_xlfn.SWITCH(A53,
    "District of Columbia", _xlfn.XLOOKUP(R53, '2015 O3 Growth Surrogates'!A:A, '2015 O3 Growth Surrogates'!H:H),
    "Maryland", _xlfn.XLOOKUP(R53, '2015 O3 Growth Surrogates'!A:A, '2015 O3 Growth Surrogates'!I:I),
    "Virginia", _xlfn.XLOOKUP(R53, '2015 O3 Growth Surrogates'!A:A, '2015 O3 Growth Surrogates'!J:J)
)</f>
        <v>Population</v>
      </c>
      <c r="M53" s="133" cm="1">
        <f t="array" ref="M53">_xlfn.SWITCH(L53,
"Employment", INDEX('Coop GFs_CFs'!C:D, MATCH(B53,'Coop GFs_CFs'!B:B,0),1),
"Population", INDEX('Coop GFs_CFs'!E:F, MATCH(B53,'Coop GFs_CFs'!B:B,0),1),
"Household", INDEX('Coop GFs_CFs'!G:H, MATCH(B53,'Coop GFs_CFs'!B:B,0),1),
"VMT", INDEX('Coop GFs_CFs'!I:J, MATCH(B53,'Coop GFs_CFs'!B:B,0),1),
"Lane Mile", INDEX('Coop GFs_CFs'!K:L, MATCH(B53,'Coop GFs_CFs'!B:B,0),1),
"Gas Sales", INDEX('Coop GFs_CFs'!M:N, MATCH(B53,'Coop GFs_CFs'!B:B,0),1),
"No Growth", INDEX('Coop GFs_CFs'!O:P, MATCH(B53,'Coop GFs_CFs'!B:B,0),1)
)</f>
        <v>1.0984649785709848</v>
      </c>
      <c r="N53" s="133" cm="1">
        <f t="array" ref="N53">_xlfn.SWITCH(L53,
"Employment", INDEX('Coop GFs_CFs'!C:D, MATCH(B53,'Coop GFs_CFs'!B:B,0),2),
"Population", INDEX('Coop GFs_CFs'!E:F, MATCH(B53,'Coop GFs_CFs'!B:B,0),2),
"Household", INDEX('Coop GFs_CFs'!G:H, MATCH(B53,'Coop GFs_CFs'!B:B,0),2),
"VMT", INDEX('Coop GFs_CFs'!I:J, MATCH(B53,'Coop GFs_CFs'!B:B,0),2),
"Lane Mile", INDEX('Coop GFs_CFs'!K:L, MATCH(B53,'Coop GFs_CFs'!B:B,0),2),
"Gas Sales", INDEX('Coop GFs_CFs'!M:N, MATCH(B53,'Coop GFs_CFs'!B:B,0),2),
"No Growth", INDEX('Coop GFs_CFs'!O:P, MATCH(B53,'Coop GFs_CFs'!B:B,0),2)
)</f>
        <v>1.1504470071844137</v>
      </c>
      <c r="O53" s="133"/>
      <c r="P53" s="86">
        <f>F53*M53</f>
        <v>0</v>
      </c>
      <c r="Q53" s="86">
        <f>F53*N53</f>
        <v>0</v>
      </c>
      <c r="R53" s="156" t="s">
        <v>313</v>
      </c>
      <c r="S53" s="85" t="s">
        <v>309</v>
      </c>
      <c r="T53" s="85" t="s">
        <v>11</v>
      </c>
      <c r="U53" s="85" t="s">
        <v>310</v>
      </c>
      <c r="V53" s="85" t="s">
        <v>311</v>
      </c>
      <c r="W53" s="85" t="s">
        <v>314</v>
      </c>
      <c r="X53" s="85" t="s">
        <v>931</v>
      </c>
      <c r="Z53" s="42" t="s">
        <v>1036</v>
      </c>
      <c r="AA53"/>
    </row>
    <row r="54" spans="1:27" s="39" customFormat="1" x14ac:dyDescent="0.35">
      <c r="A54" s="85" t="s">
        <v>811</v>
      </c>
      <c r="B54" s="87">
        <v>51107</v>
      </c>
      <c r="C54" s="87" t="s">
        <v>12</v>
      </c>
      <c r="D54" s="86">
        <v>9.0635699086999999</v>
      </c>
      <c r="E54" s="86">
        <f>SUMIFS('Ratios_MARAMA-VA'!T:T, 'Ratios_MARAMA-VA'!AA:AA, Z54)</f>
        <v>7.7022283398303735</v>
      </c>
      <c r="F54" s="86">
        <f>SUMIFS('Ratios_MARAMA-VA'!J:J, 'Ratios_MARAMA-VA'!AA:AA, Z54)</f>
        <v>2.2312258389152607E-2</v>
      </c>
      <c r="G54" s="122">
        <f t="shared" si="0"/>
        <v>2.8968575592299294E-3</v>
      </c>
      <c r="H54" s="122">
        <v>10.8113486746508</v>
      </c>
      <c r="I54" s="86">
        <v>3.1318937133632645E-2</v>
      </c>
      <c r="J54" s="122">
        <v>12.082963225144599</v>
      </c>
      <c r="K54" s="86">
        <v>3.5002623356657381E-2</v>
      </c>
      <c r="L54" s="122" t="str" cm="1">
        <f t="array" ref="L54">_xlfn.SWITCH(A54,
    "District of Columbia", _xlfn.XLOOKUP(R54, '2015 O3 Growth Surrogates'!A:A, '2015 O3 Growth Surrogates'!H:H),
    "Maryland", _xlfn.XLOOKUP(R54, '2015 O3 Growth Surrogates'!A:A, '2015 O3 Growth Surrogates'!I:I),
    "Virginia", _xlfn.XLOOKUP(R54, '2015 O3 Growth Surrogates'!A:A, '2015 O3 Growth Surrogates'!J:J)
)</f>
        <v>Population</v>
      </c>
      <c r="M54" s="133" cm="1">
        <f t="array" ref="M54">_xlfn.SWITCH(L54,
"Employment", INDEX('Coop GFs_CFs'!C:D, MATCH(B54,'Coop GFs_CFs'!B:B,0),1),
"Population", INDEX('Coop GFs_CFs'!E:F, MATCH(B54,'Coop GFs_CFs'!B:B,0),1),
"Household", INDEX('Coop GFs_CFs'!G:H, MATCH(B54,'Coop GFs_CFs'!B:B,0),1),
"VMT", INDEX('Coop GFs_CFs'!I:J, MATCH(B54,'Coop GFs_CFs'!B:B,0),1),
"Lane Mile", INDEX('Coop GFs_CFs'!K:L, MATCH(B54,'Coop GFs_CFs'!B:B,0),1),
"Gas Sales", INDEX('Coop GFs_CFs'!M:N, MATCH(B54,'Coop GFs_CFs'!B:B,0),1),
"No Growth", INDEX('Coop GFs_CFs'!O:P, MATCH(B54,'Coop GFs_CFs'!B:B,0),1)
)</f>
        <v>1.1551127564124075</v>
      </c>
      <c r="N54" s="133" cm="1">
        <f t="array" ref="N54">_xlfn.SWITCH(L54,
"Employment", INDEX('Coop GFs_CFs'!C:D, MATCH(B54,'Coop GFs_CFs'!B:B,0),2),
"Population", INDEX('Coop GFs_CFs'!E:F, MATCH(B54,'Coop GFs_CFs'!B:B,0),2),
"Household", INDEX('Coop GFs_CFs'!G:H, MATCH(B54,'Coop GFs_CFs'!B:B,0),2),
"VMT", INDEX('Coop GFs_CFs'!I:J, MATCH(B54,'Coop GFs_CFs'!B:B,0),2),
"Lane Mile", INDEX('Coop GFs_CFs'!K:L, MATCH(B54,'Coop GFs_CFs'!B:B,0),2),
"Gas Sales", INDEX('Coop GFs_CFs'!M:N, MATCH(B54,'Coop GFs_CFs'!B:B,0),2),
"No Growth", INDEX('Coop GFs_CFs'!O:P, MATCH(B54,'Coop GFs_CFs'!B:B,0),2)
)</f>
        <v>1.1978534058610257</v>
      </c>
      <c r="O54" s="133"/>
      <c r="P54" s="86">
        <f>F54*M54</f>
        <v>2.5773174289679932E-2</v>
      </c>
      <c r="Q54" s="86">
        <f>F54*N54</f>
        <v>2.6726814703897695E-2</v>
      </c>
      <c r="R54" s="156" t="s">
        <v>313</v>
      </c>
      <c r="S54" s="85" t="s">
        <v>309</v>
      </c>
      <c r="T54" s="85" t="s">
        <v>11</v>
      </c>
      <c r="U54" s="85" t="s">
        <v>310</v>
      </c>
      <c r="V54" s="85" t="s">
        <v>311</v>
      </c>
      <c r="W54" s="85" t="s">
        <v>314</v>
      </c>
      <c r="X54" s="85" t="s">
        <v>931</v>
      </c>
      <c r="Z54" s="42" t="s">
        <v>1037</v>
      </c>
      <c r="AA54"/>
    </row>
    <row r="55" spans="1:27" s="39" customFormat="1" x14ac:dyDescent="0.35">
      <c r="A55" s="85" t="s">
        <v>811</v>
      </c>
      <c r="B55" s="87">
        <v>51683</v>
      </c>
      <c r="C55" s="87" t="s">
        <v>12</v>
      </c>
      <c r="D55" s="86">
        <v>6.0049546425000004</v>
      </c>
      <c r="E55" s="86">
        <f>SUMIFS('Ratios_MARAMA-VA'!T:T, 'Ratios_MARAMA-VA'!AA:AA, Z55)</f>
        <v>6.0035470879416604</v>
      </c>
      <c r="F55" s="86">
        <f>SUMIFS('Ratios_MARAMA-VA'!J:J, 'Ratios_MARAMA-VA'!AA:AA, Z55)</f>
        <v>1.73914207638966E-2</v>
      </c>
      <c r="G55" s="122">
        <f t="shared" si="0"/>
        <v>2.8968575592299246E-3</v>
      </c>
      <c r="H55" s="122">
        <v>5.2327174754744998</v>
      </c>
      <c r="I55" s="86">
        <v>1.5158437174142832E-2</v>
      </c>
      <c r="J55" s="122">
        <v>5.2327174754744998</v>
      </c>
      <c r="K55" s="86">
        <v>1.5158437174142832E-2</v>
      </c>
      <c r="L55" s="122" t="str" cm="1">
        <f t="array" ref="L55">_xlfn.SWITCH(A55,
    "District of Columbia", _xlfn.XLOOKUP(R55, '2015 O3 Growth Surrogates'!A:A, '2015 O3 Growth Surrogates'!H:H),
    "Maryland", _xlfn.XLOOKUP(R55, '2015 O3 Growth Surrogates'!A:A, '2015 O3 Growth Surrogates'!I:I),
    "Virginia", _xlfn.XLOOKUP(R55, '2015 O3 Growth Surrogates'!A:A, '2015 O3 Growth Surrogates'!J:J)
)</f>
        <v>Population</v>
      </c>
      <c r="M55" s="133" cm="1">
        <f t="array" ref="M55">_xlfn.SWITCH(L55,
"Employment", INDEX('Coop GFs_CFs'!C:D, MATCH(B55,'Coop GFs_CFs'!B:B,0),1),
"Population", INDEX('Coop GFs_CFs'!E:F, MATCH(B55,'Coop GFs_CFs'!B:B,0),1),
"Household", INDEX('Coop GFs_CFs'!G:H, MATCH(B55,'Coop GFs_CFs'!B:B,0),1),
"VMT", INDEX('Coop GFs_CFs'!I:J, MATCH(B55,'Coop GFs_CFs'!B:B,0),1),
"Lane Mile", INDEX('Coop GFs_CFs'!K:L, MATCH(B55,'Coop GFs_CFs'!B:B,0),1),
"Gas Sales", INDEX('Coop GFs_CFs'!M:N, MATCH(B55,'Coop GFs_CFs'!B:B,0),1),
"No Growth", INDEX('Coop GFs_CFs'!O:P, MATCH(B55,'Coop GFs_CFs'!B:B,0),1)
)</f>
        <v>1.0847467052215982</v>
      </c>
      <c r="N55" s="133" cm="1">
        <f t="array" ref="N55">_xlfn.SWITCH(L55,
"Employment", INDEX('Coop GFs_CFs'!C:D, MATCH(B55,'Coop GFs_CFs'!B:B,0),2),
"Population", INDEX('Coop GFs_CFs'!E:F, MATCH(B55,'Coop GFs_CFs'!B:B,0),2),
"Household", INDEX('Coop GFs_CFs'!G:H, MATCH(B55,'Coop GFs_CFs'!B:B,0),2),
"VMT", INDEX('Coop GFs_CFs'!I:J, MATCH(B55,'Coop GFs_CFs'!B:B,0),2),
"Lane Mile", INDEX('Coop GFs_CFs'!K:L, MATCH(B55,'Coop GFs_CFs'!B:B,0),2),
"Gas Sales", INDEX('Coop GFs_CFs'!M:N, MATCH(B55,'Coop GFs_CFs'!B:B,0),2),
"No Growth", INDEX('Coop GFs_CFs'!O:P, MATCH(B55,'Coop GFs_CFs'!B:B,0),2)
)</f>
        <v>1.1113922408200338</v>
      </c>
      <c r="O55" s="133"/>
      <c r="P55" s="86">
        <f>F55*M55</f>
        <v>1.8865286372759329E-2</v>
      </c>
      <c r="Q55" s="86">
        <f>F55*N55</f>
        <v>1.9328690093831109E-2</v>
      </c>
      <c r="R55" s="156" t="s">
        <v>313</v>
      </c>
      <c r="S55" s="85" t="s">
        <v>309</v>
      </c>
      <c r="T55" s="85" t="s">
        <v>11</v>
      </c>
      <c r="U55" s="85" t="s">
        <v>310</v>
      </c>
      <c r="V55" s="85" t="s">
        <v>311</v>
      </c>
      <c r="W55" s="85" t="s">
        <v>314</v>
      </c>
      <c r="X55" s="85" t="s">
        <v>931</v>
      </c>
      <c r="Z55" s="42" t="s">
        <v>1038</v>
      </c>
      <c r="AA55"/>
    </row>
    <row r="56" spans="1:27" s="39" customFormat="1" x14ac:dyDescent="0.35">
      <c r="A56" s="85" t="s">
        <v>497</v>
      </c>
      <c r="B56" s="87">
        <v>24021</v>
      </c>
      <c r="C56" s="87" t="s">
        <v>10</v>
      </c>
      <c r="D56" s="86">
        <v>8.9869688999999996E-3</v>
      </c>
      <c r="E56" s="86">
        <f>SUMIFS('Ratios_MARAMA-VA'!T:T, 'Ratios_MARAMA-VA'!AA:AA, Z56)</f>
        <v>8.9848623646814306E-3</v>
      </c>
      <c r="F56" s="86">
        <f>SUMIFS('Ratios_MARAMA-VA'!J:J, 'Ratios_MARAMA-VA'!AA:AA, Z56)</f>
        <v>2.6027866459767999E-5</v>
      </c>
      <c r="G56" s="122">
        <f t="shared" si="0"/>
        <v>2.8968575592299402E-3</v>
      </c>
      <c r="H56" s="122">
        <v>6.1578710902800001E-3</v>
      </c>
      <c r="I56" s="86">
        <v>1.7838475416641131E-5</v>
      </c>
      <c r="J56" s="122">
        <v>6.1578710902800001E-3</v>
      </c>
      <c r="K56" s="86">
        <v>1.7838475416641131E-5</v>
      </c>
      <c r="L56" s="122" t="str" cm="1">
        <f t="array" ref="L56">_xlfn.SWITCH(A56,
    "District of Columbia", _xlfn.XLOOKUP(R56, '2015 O3 Growth Surrogates'!A:A, '2015 O3 Growth Surrogates'!H:H),
    "Maryland", _xlfn.XLOOKUP(R56, '2015 O3 Growth Surrogates'!A:A, '2015 O3 Growth Surrogates'!I:I),
    "Virginia", _xlfn.XLOOKUP(R56, '2015 O3 Growth Surrogates'!A:A, '2015 O3 Growth Surrogates'!J:J)
)</f>
        <v>EPA EMP</v>
      </c>
      <c r="M56" s="133" t="e" cm="1">
        <f t="array" ref="M56">_xlfn.SWITCH(L56,
"Employment", INDEX('Coop GFs_CFs'!C:D, MATCH(B56,'Coop GFs_CFs'!B:B,0),1),
"Population", INDEX('Coop GFs_CFs'!E:F, MATCH(B56,'Coop GFs_CFs'!B:B,0),1),
"Household", INDEX('Coop GFs_CFs'!G:H, MATCH(B56,'Coop GFs_CFs'!B:B,0),1),
"VMT", INDEX('Coop GFs_CFs'!I:J, MATCH(B56,'Coop GFs_CFs'!B:B,0),1),
"Lane Mile", INDEX('Coop GFs_CFs'!K:L, MATCH(B56,'Coop GFs_CFs'!B:B,0),1),
"Gas Sales", INDEX('Coop GFs_CFs'!M:N, MATCH(B56,'Coop GFs_CFs'!B:B,0),1),
"No Growth", INDEX('Coop GFs_CFs'!O:P, MATCH(B56,'Coop GFs_CFs'!B:B,0),1)
)</f>
        <v>#N/A</v>
      </c>
      <c r="N56" s="133" t="e" cm="1">
        <f t="array" ref="N56">_xlfn.SWITCH(L56,
"Employment", INDEX('Coop GFs_CFs'!C:D, MATCH(B56,'Coop GFs_CFs'!B:B,0),2),
"Population", INDEX('Coop GFs_CFs'!E:F, MATCH(B56,'Coop GFs_CFs'!B:B,0),2),
"Household", INDEX('Coop GFs_CFs'!G:H, MATCH(B56,'Coop GFs_CFs'!B:B,0),2),
"VMT", INDEX('Coop GFs_CFs'!I:J, MATCH(B56,'Coop GFs_CFs'!B:B,0),2),
"Lane Mile", INDEX('Coop GFs_CFs'!K:L, MATCH(B56,'Coop GFs_CFs'!B:B,0),2),
"Gas Sales", INDEX('Coop GFs_CFs'!M:N, MATCH(B56,'Coop GFs_CFs'!B:B,0),2),
"No Growth", INDEX('Coop GFs_CFs'!O:P, MATCH(B56,'Coop GFs_CFs'!B:B,0),2)
)</f>
        <v>#N/A</v>
      </c>
      <c r="O56" s="133"/>
      <c r="P56" s="86">
        <f>I56</f>
        <v>1.7838475416641131E-5</v>
      </c>
      <c r="Q56" s="86">
        <f>K56</f>
        <v>1.7838475416641131E-5</v>
      </c>
      <c r="R56" s="156" t="s">
        <v>556</v>
      </c>
      <c r="S56" s="85" t="s">
        <v>309</v>
      </c>
      <c r="T56" s="85" t="s">
        <v>11</v>
      </c>
      <c r="U56" s="85" t="s">
        <v>310</v>
      </c>
      <c r="V56" s="85" t="s">
        <v>536</v>
      </c>
      <c r="W56" s="85" t="s">
        <v>312</v>
      </c>
      <c r="X56" s="85" t="s">
        <v>931</v>
      </c>
      <c r="Z56" s="42" t="s">
        <v>1039</v>
      </c>
      <c r="AA56"/>
    </row>
    <row r="57" spans="1:27" s="39" customFormat="1" x14ac:dyDescent="0.35">
      <c r="A57" s="85" t="s">
        <v>497</v>
      </c>
      <c r="B57" s="87">
        <v>24031</v>
      </c>
      <c r="C57" s="87" t="s">
        <v>10</v>
      </c>
      <c r="D57" s="86">
        <v>3.9500000000000004E-3</v>
      </c>
      <c r="E57" s="86">
        <f>SUMIFS('Ratios_MARAMA-VA'!T:T, 'Ratios_MARAMA-VA'!AA:AA, Z57)</f>
        <v>3.9490741244794696E-3</v>
      </c>
      <c r="F57" s="86">
        <f>SUMIFS('Ratios_MARAMA-VA'!J:J, 'Ratios_MARAMA-VA'!AA:AA, Z57)</f>
        <v>1.1439905229457601E-5</v>
      </c>
      <c r="G57" s="122">
        <f t="shared" si="0"/>
        <v>2.8968575592299129E-3</v>
      </c>
      <c r="H57" s="122">
        <v>4.1463150000000002E-3</v>
      </c>
      <c r="I57" s="86">
        <v>1.2011283950698377E-5</v>
      </c>
      <c r="J57" s="122">
        <v>4.1463150000000002E-3</v>
      </c>
      <c r="K57" s="86">
        <v>1.2011283950698377E-5</v>
      </c>
      <c r="L57" s="122" t="str" cm="1">
        <f t="array" ref="L57">_xlfn.SWITCH(A57,
    "District of Columbia", _xlfn.XLOOKUP(R57, '2015 O3 Growth Surrogates'!A:A, '2015 O3 Growth Surrogates'!H:H),
    "Maryland", _xlfn.XLOOKUP(R57, '2015 O3 Growth Surrogates'!A:A, '2015 O3 Growth Surrogates'!I:I),
    "Virginia", _xlfn.XLOOKUP(R57, '2015 O3 Growth Surrogates'!A:A, '2015 O3 Growth Surrogates'!J:J)
)</f>
        <v>EPA EMP</v>
      </c>
      <c r="M57" s="133" t="e" cm="1">
        <f t="array" ref="M57">_xlfn.SWITCH(L57,
"Employment", INDEX('Coop GFs_CFs'!C:D, MATCH(B57,'Coop GFs_CFs'!B:B,0),1),
"Population", INDEX('Coop GFs_CFs'!E:F, MATCH(B57,'Coop GFs_CFs'!B:B,0),1),
"Household", INDEX('Coop GFs_CFs'!G:H, MATCH(B57,'Coop GFs_CFs'!B:B,0),1),
"VMT", INDEX('Coop GFs_CFs'!I:J, MATCH(B57,'Coop GFs_CFs'!B:B,0),1),
"Lane Mile", INDEX('Coop GFs_CFs'!K:L, MATCH(B57,'Coop GFs_CFs'!B:B,0),1),
"Gas Sales", INDEX('Coop GFs_CFs'!M:N, MATCH(B57,'Coop GFs_CFs'!B:B,0),1),
"No Growth", INDEX('Coop GFs_CFs'!O:P, MATCH(B57,'Coop GFs_CFs'!B:B,0),1)
)</f>
        <v>#N/A</v>
      </c>
      <c r="N57" s="133" t="e" cm="1">
        <f t="array" ref="N57">_xlfn.SWITCH(L57,
"Employment", INDEX('Coop GFs_CFs'!C:D, MATCH(B57,'Coop GFs_CFs'!B:B,0),2),
"Population", INDEX('Coop GFs_CFs'!E:F, MATCH(B57,'Coop GFs_CFs'!B:B,0),2),
"Household", INDEX('Coop GFs_CFs'!G:H, MATCH(B57,'Coop GFs_CFs'!B:B,0),2),
"VMT", INDEX('Coop GFs_CFs'!I:J, MATCH(B57,'Coop GFs_CFs'!B:B,0),2),
"Lane Mile", INDEX('Coop GFs_CFs'!K:L, MATCH(B57,'Coop GFs_CFs'!B:B,0),2),
"Gas Sales", INDEX('Coop GFs_CFs'!M:N, MATCH(B57,'Coop GFs_CFs'!B:B,0),2),
"No Growth", INDEX('Coop GFs_CFs'!O:P, MATCH(B57,'Coop GFs_CFs'!B:B,0),2)
)</f>
        <v>#N/A</v>
      </c>
      <c r="O57" s="133"/>
      <c r="P57" s="86">
        <f>I57</f>
        <v>1.2011283950698377E-5</v>
      </c>
      <c r="Q57" s="86">
        <f>K57</f>
        <v>1.2011283950698377E-5</v>
      </c>
      <c r="R57" s="156" t="s">
        <v>556</v>
      </c>
      <c r="S57" s="85" t="s">
        <v>309</v>
      </c>
      <c r="T57" s="85" t="s">
        <v>11</v>
      </c>
      <c r="U57" s="85" t="s">
        <v>310</v>
      </c>
      <c r="V57" s="85" t="s">
        <v>536</v>
      </c>
      <c r="W57" s="85" t="s">
        <v>312</v>
      </c>
      <c r="X57" s="85" t="s">
        <v>931</v>
      </c>
      <c r="Z57" s="42" t="s">
        <v>1040</v>
      </c>
      <c r="AA57"/>
    </row>
    <row r="58" spans="1:27" s="39" customFormat="1" x14ac:dyDescent="0.35">
      <c r="A58" s="85" t="s">
        <v>497</v>
      </c>
      <c r="B58" s="87">
        <v>24033</v>
      </c>
      <c r="C58" s="87" t="s">
        <v>10</v>
      </c>
      <c r="D58" s="86">
        <v>2.0734023999999999E-3</v>
      </c>
      <c r="E58" s="86">
        <f>SUMIFS('Ratios_MARAMA-VA'!T:T, 'Ratios_MARAMA-VA'!AA:AA, Z58)</f>
        <v>1.3202544612959699E-4</v>
      </c>
      <c r="F58" s="86">
        <f>SUMIFS('Ratios_MARAMA-VA'!J:J, 'Ratios_MARAMA-VA'!AA:AA, Z58)</f>
        <v>3.8245891163122898E-7</v>
      </c>
      <c r="G58" s="122">
        <f t="shared" si="0"/>
        <v>2.8968575592299454E-3</v>
      </c>
      <c r="H58" s="122">
        <v>1.9723644778400001E-3</v>
      </c>
      <c r="I58" s="86">
        <f>NP_Data[[#This Row],[2022 MARAMA-VA OSD Emissions (tpd)]]*NP_Data[[#This Row],[Coop 2032 Growth Factor]]</f>
        <v>3.6382150012693326E-7</v>
      </c>
      <c r="J58" s="122">
        <v>1.9723644778400001E-3</v>
      </c>
      <c r="K58" s="86">
        <f>NP_Data[[#This Row],[2022 MARAMA-VA OSD Emissions (tpd)]]*NP_Data[[#This Row],[Coop 2038 Growth Factor]]</f>
        <v>3.6382150012693326E-7</v>
      </c>
      <c r="L58" s="122" t="str" cm="1">
        <f t="array" ref="L58">_xlfn.SWITCH(A58,
    "District of Columbia", _xlfn.XLOOKUP(R58, '2015 O3 Growth Surrogates'!A:A, '2015 O3 Growth Surrogates'!H:H),
    "Maryland", _xlfn.XLOOKUP(R58, '2015 O3 Growth Surrogates'!A:A, '2015 O3 Growth Surrogates'!I:I),
    "Virginia", _xlfn.XLOOKUP(R58, '2015 O3 Growth Surrogates'!A:A, '2015 O3 Growth Surrogates'!J:J)
)</f>
        <v>EPA EMP</v>
      </c>
      <c r="M58" s="133">
        <f>NP_Data[[#This Row],[2032 Annual Emissions (Tons)]]/NP_Data[[#This Row],[2022 Annual Emiss Data Tool v1 Emissions (Tons)]]</f>
        <v>0.95126950650775755</v>
      </c>
      <c r="N58" s="133">
        <f>NP_Data[[#This Row],[2038 Annual Emissions (Tons)]]/NP_Data[[#This Row],[2022 Annual Emiss Data Tool v1 Emissions (Tons)]]</f>
        <v>0.95126950650775755</v>
      </c>
      <c r="O58" s="133"/>
      <c r="P58" s="86">
        <f>I58</f>
        <v>3.6382150012693326E-7</v>
      </c>
      <c r="Q58" s="86">
        <f>K58</f>
        <v>3.6382150012693326E-7</v>
      </c>
      <c r="R58" s="156" t="s">
        <v>556</v>
      </c>
      <c r="S58" s="85" t="s">
        <v>309</v>
      </c>
      <c r="T58" s="85" t="s">
        <v>11</v>
      </c>
      <c r="U58" s="85" t="s">
        <v>310</v>
      </c>
      <c r="V58" s="85" t="s">
        <v>536</v>
      </c>
      <c r="W58" s="85" t="s">
        <v>312</v>
      </c>
      <c r="X58" s="85" t="s">
        <v>931</v>
      </c>
      <c r="Z58" s="42" t="s">
        <v>1041</v>
      </c>
      <c r="AA58"/>
    </row>
    <row r="59" spans="1:27" s="39" customFormat="1" x14ac:dyDescent="0.35">
      <c r="A59" s="85" t="s">
        <v>811</v>
      </c>
      <c r="B59" s="87">
        <v>51013</v>
      </c>
      <c r="C59" s="87" t="s">
        <v>10</v>
      </c>
      <c r="D59" s="86">
        <v>1.5167999999999999E-2</v>
      </c>
      <c r="E59" s="86">
        <f>SUMIFS('Ratios_MARAMA-VA'!T:T, 'Ratios_MARAMA-VA'!AA:AA, Z59)</f>
        <v>0</v>
      </c>
      <c r="F59" s="86">
        <f>SUMIFS('Ratios_MARAMA-VA'!J:J, 'Ratios_MARAMA-VA'!AA:AA, Z59)</f>
        <v>0</v>
      </c>
      <c r="G59" s="122" t="e">
        <f t="shared" si="0"/>
        <v>#DIV/0!</v>
      </c>
      <c r="H59" s="122">
        <v>5.4436435200000001E-2</v>
      </c>
      <c r="I59" s="86">
        <f>NP_Data[[#This Row],[2022 MARAMA-VA OSD Emissions (tpd)]]*NP_Data[[#This Row],[2032 Annual Emissions (Tons)]]/NP_Data[[#This Row],[2022 Annual Emiss Data Tool v1 Emissions (Tons)]]</f>
        <v>0</v>
      </c>
      <c r="J59" s="122">
        <v>5.4436435200000001E-2</v>
      </c>
      <c r="K59" s="86">
        <f>NP_Data[[#This Row],[2022 MARAMA-VA OSD Emissions (tpd)]]*NP_Data[[#This Row],[2038 Annual Emissions (Tons)]]/NP_Data[[#This Row],[2022 Annual Emiss Data Tool v1 Emissions (Tons)]]</f>
        <v>0</v>
      </c>
      <c r="L59" s="122" t="str" cm="1">
        <f t="array" ref="L59">_xlfn.SWITCH(A59,
    "District of Columbia", _xlfn.XLOOKUP(R59, '2015 O3 Growth Surrogates'!A:A, '2015 O3 Growth Surrogates'!H:H),
    "Maryland", _xlfn.XLOOKUP(R59, '2015 O3 Growth Surrogates'!A:A, '2015 O3 Growth Surrogates'!I:I),
    "Virginia", _xlfn.XLOOKUP(R59, '2015 O3 Growth Surrogates'!A:A, '2015 O3 Growth Surrogates'!J:J)
)</f>
        <v>Population</v>
      </c>
      <c r="M59" s="133" cm="1">
        <f t="array" ref="M59">_xlfn.SWITCH(L59,
"Employment", INDEX('Coop GFs_CFs'!C:D, MATCH(B59,'Coop GFs_CFs'!B:B,0),1),
"Population", INDEX('Coop GFs_CFs'!E:F, MATCH(B59,'Coop GFs_CFs'!B:B,0),1),
"Household", INDEX('Coop GFs_CFs'!G:H, MATCH(B59,'Coop GFs_CFs'!B:B,0),1),
"VMT", INDEX('Coop GFs_CFs'!I:J, MATCH(B59,'Coop GFs_CFs'!B:B,0),1),
"Lane Mile", INDEX('Coop GFs_CFs'!K:L, MATCH(B59,'Coop GFs_CFs'!B:B,0),1),
"Gas Sales", INDEX('Coop GFs_CFs'!M:N, MATCH(B59,'Coop GFs_CFs'!B:B,0),1),
"No Growth", INDEX('Coop GFs_CFs'!O:P, MATCH(B59,'Coop GFs_CFs'!B:B,0),1)
)</f>
        <v>1.0984649785709848</v>
      </c>
      <c r="N59" s="133" cm="1">
        <f t="array" ref="N59">_xlfn.SWITCH(L59,
"Employment", INDEX('Coop GFs_CFs'!C:D, MATCH(B59,'Coop GFs_CFs'!B:B,0),2),
"Population", INDEX('Coop GFs_CFs'!E:F, MATCH(B59,'Coop GFs_CFs'!B:B,0),2),
"Household", INDEX('Coop GFs_CFs'!G:H, MATCH(B59,'Coop GFs_CFs'!B:B,0),2),
"VMT", INDEX('Coop GFs_CFs'!I:J, MATCH(B59,'Coop GFs_CFs'!B:B,0),2),
"Lane Mile", INDEX('Coop GFs_CFs'!K:L, MATCH(B59,'Coop GFs_CFs'!B:B,0),2),
"Gas Sales", INDEX('Coop GFs_CFs'!M:N, MATCH(B59,'Coop GFs_CFs'!B:B,0),2),
"No Growth", INDEX('Coop GFs_CFs'!O:P, MATCH(B59,'Coop GFs_CFs'!B:B,0),2)
)</f>
        <v>1.1504470071844137</v>
      </c>
      <c r="O59" s="133"/>
      <c r="P59" s="86">
        <f>F59*M59</f>
        <v>0</v>
      </c>
      <c r="Q59" s="86">
        <f>F59*N59</f>
        <v>0</v>
      </c>
      <c r="R59" s="156" t="s">
        <v>556</v>
      </c>
      <c r="S59" s="85" t="s">
        <v>309</v>
      </c>
      <c r="T59" s="85" t="s">
        <v>11</v>
      </c>
      <c r="U59" s="85" t="s">
        <v>310</v>
      </c>
      <c r="V59" s="85" t="s">
        <v>536</v>
      </c>
      <c r="W59" s="85" t="s">
        <v>312</v>
      </c>
      <c r="X59" s="85" t="s">
        <v>931</v>
      </c>
      <c r="Z59" s="42" t="s">
        <v>1042</v>
      </c>
      <c r="AA59"/>
    </row>
    <row r="60" spans="1:27" s="39" customFormat="1" x14ac:dyDescent="0.35">
      <c r="A60" s="85" t="s">
        <v>811</v>
      </c>
      <c r="B60" s="87">
        <v>51107</v>
      </c>
      <c r="C60" s="87" t="s">
        <v>10</v>
      </c>
      <c r="D60" s="86">
        <v>0.66723399999999999</v>
      </c>
      <c r="E60" s="86">
        <f>SUMIFS('Ratios_MARAMA-VA'!T:T, 'Ratios_MARAMA-VA'!AA:AA, Z60)</f>
        <v>1.34268520232301E-2</v>
      </c>
      <c r="F60" s="86">
        <f>SUMIFS('Ratios_MARAMA-VA'!J:J, 'Ratios_MARAMA-VA'!AA:AA, Z60)</f>
        <v>3.8895677780156103E-5</v>
      </c>
      <c r="G60" s="122">
        <f t="shared" si="0"/>
        <v>2.8968575592299528E-3</v>
      </c>
      <c r="H60" s="122">
        <v>0.39106719039999999</v>
      </c>
      <c r="I60" s="86">
        <f>NP_Data[[#This Row],[2022 MARAMA-VA OSD Emissions (tpd)]]*NP_Data[[#This Row],[2032 Annual Emissions (Tons)]]/NP_Data[[#This Row],[2022 Annual Emiss Data Tool v1 Emissions (Tons)]]</f>
        <v>2.279683503566868E-5</v>
      </c>
      <c r="J60" s="122">
        <v>0.41898462120000002</v>
      </c>
      <c r="K60" s="86">
        <f>NP_Data[[#This Row],[2022 MARAMA-VA OSD Emissions (tpd)]]*NP_Data[[#This Row],[2038 Annual Emissions (Tons)]]/NP_Data[[#This Row],[2022 Annual Emiss Data Tool v1 Emissions (Tons)]]</f>
        <v>2.4424251193788032E-5</v>
      </c>
      <c r="L60" s="122" t="str" cm="1">
        <f t="array" ref="L60">_xlfn.SWITCH(A60,
    "District of Columbia", _xlfn.XLOOKUP(R60, '2015 O3 Growth Surrogates'!A:A, '2015 O3 Growth Surrogates'!H:H),
    "Maryland", _xlfn.XLOOKUP(R60, '2015 O3 Growth Surrogates'!A:A, '2015 O3 Growth Surrogates'!I:I),
    "Virginia", _xlfn.XLOOKUP(R60, '2015 O3 Growth Surrogates'!A:A, '2015 O3 Growth Surrogates'!J:J)
)</f>
        <v>Population</v>
      </c>
      <c r="M60" s="133" cm="1">
        <f t="array" ref="M60">_xlfn.SWITCH(L60,
"Employment", INDEX('Coop GFs_CFs'!C:D, MATCH(B60,'Coop GFs_CFs'!B:B,0),1),
"Population", INDEX('Coop GFs_CFs'!E:F, MATCH(B60,'Coop GFs_CFs'!B:B,0),1),
"Household", INDEX('Coop GFs_CFs'!G:H, MATCH(B60,'Coop GFs_CFs'!B:B,0),1),
"VMT", INDEX('Coop GFs_CFs'!I:J, MATCH(B60,'Coop GFs_CFs'!B:B,0),1),
"Lane Mile", INDEX('Coop GFs_CFs'!K:L, MATCH(B60,'Coop GFs_CFs'!B:B,0),1),
"Gas Sales", INDEX('Coop GFs_CFs'!M:N, MATCH(B60,'Coop GFs_CFs'!B:B,0),1),
"No Growth", INDEX('Coop GFs_CFs'!O:P, MATCH(B60,'Coop GFs_CFs'!B:B,0),1)
)</f>
        <v>1.1551127564124075</v>
      </c>
      <c r="N60" s="133" cm="1">
        <f t="array" ref="N60">_xlfn.SWITCH(L60,
"Employment", INDEX('Coop GFs_CFs'!C:D, MATCH(B60,'Coop GFs_CFs'!B:B,0),2),
"Population", INDEX('Coop GFs_CFs'!E:F, MATCH(B60,'Coop GFs_CFs'!B:B,0),2),
"Household", INDEX('Coop GFs_CFs'!G:H, MATCH(B60,'Coop GFs_CFs'!B:B,0),2),
"VMT", INDEX('Coop GFs_CFs'!I:J, MATCH(B60,'Coop GFs_CFs'!B:B,0),2),
"Lane Mile", INDEX('Coop GFs_CFs'!K:L, MATCH(B60,'Coop GFs_CFs'!B:B,0),2),
"Gas Sales", INDEX('Coop GFs_CFs'!M:N, MATCH(B60,'Coop GFs_CFs'!B:B,0),2),
"No Growth", INDEX('Coop GFs_CFs'!O:P, MATCH(B60,'Coop GFs_CFs'!B:B,0),2)
)</f>
        <v>1.1978534058610257</v>
      </c>
      <c r="O60" s="133"/>
      <c r="P60" s="86">
        <f>F60*M60</f>
        <v>4.4928893573164946E-5</v>
      </c>
      <c r="Q60" s="86">
        <f>F60*N60</f>
        <v>4.6591320102233011E-5</v>
      </c>
      <c r="R60" s="156" t="s">
        <v>556</v>
      </c>
      <c r="S60" s="85" t="s">
        <v>309</v>
      </c>
      <c r="T60" s="85" t="s">
        <v>11</v>
      </c>
      <c r="U60" s="85" t="s">
        <v>310</v>
      </c>
      <c r="V60" s="85" t="s">
        <v>536</v>
      </c>
      <c r="W60" s="85" t="s">
        <v>312</v>
      </c>
      <c r="X60" s="85" t="s">
        <v>931</v>
      </c>
      <c r="Z60" s="42" t="s">
        <v>1043</v>
      </c>
      <c r="AA60"/>
    </row>
    <row r="61" spans="1:27" s="39" customFormat="1" x14ac:dyDescent="0.35">
      <c r="A61" s="85" t="s">
        <v>811</v>
      </c>
      <c r="B61" s="87">
        <v>51683</v>
      </c>
      <c r="C61" s="87" t="s">
        <v>10</v>
      </c>
      <c r="D61" s="86">
        <v>7.0725200299999999E-2</v>
      </c>
      <c r="E61" s="86">
        <f>SUMIFS('Ratios_MARAMA-VA'!T:T, 'Ratios_MARAMA-VA'!AA:AA, Z61)</f>
        <v>7.0708622393254997E-2</v>
      </c>
      <c r="F61" s="86">
        <f>SUMIFS('Ratios_MARAMA-VA'!J:J, 'Ratios_MARAMA-VA'!AA:AA, Z61)</f>
        <v>2.0483280728263601E-4</v>
      </c>
      <c r="G61" s="122">
        <f t="shared" si="0"/>
        <v>2.896857559229938E-3</v>
      </c>
      <c r="H61" s="122">
        <v>0.11002719410671</v>
      </c>
      <c r="I61" s="86">
        <v>3.1873310896888255E-4</v>
      </c>
      <c r="J61" s="122">
        <v>0.12313964624232999</v>
      </c>
      <c r="K61" s="86">
        <v>3.5671801505799409E-4</v>
      </c>
      <c r="L61" s="122" t="str" cm="1">
        <f t="array" ref="L61">_xlfn.SWITCH(A61,
    "District of Columbia", _xlfn.XLOOKUP(R61, '2015 O3 Growth Surrogates'!A:A, '2015 O3 Growth Surrogates'!H:H),
    "Maryland", _xlfn.XLOOKUP(R61, '2015 O3 Growth Surrogates'!A:A, '2015 O3 Growth Surrogates'!I:I),
    "Virginia", _xlfn.XLOOKUP(R61, '2015 O3 Growth Surrogates'!A:A, '2015 O3 Growth Surrogates'!J:J)
)</f>
        <v>Population</v>
      </c>
      <c r="M61" s="133" cm="1">
        <f t="array" ref="M61">_xlfn.SWITCH(L61,
"Employment", INDEX('Coop GFs_CFs'!C:D, MATCH(B61,'Coop GFs_CFs'!B:B,0),1),
"Population", INDEX('Coop GFs_CFs'!E:F, MATCH(B61,'Coop GFs_CFs'!B:B,0),1),
"Household", INDEX('Coop GFs_CFs'!G:H, MATCH(B61,'Coop GFs_CFs'!B:B,0),1),
"VMT", INDEX('Coop GFs_CFs'!I:J, MATCH(B61,'Coop GFs_CFs'!B:B,0),1),
"Lane Mile", INDEX('Coop GFs_CFs'!K:L, MATCH(B61,'Coop GFs_CFs'!B:B,0),1),
"Gas Sales", INDEX('Coop GFs_CFs'!M:N, MATCH(B61,'Coop GFs_CFs'!B:B,0),1),
"No Growth", INDEX('Coop GFs_CFs'!O:P, MATCH(B61,'Coop GFs_CFs'!B:B,0),1)
)</f>
        <v>1.0847467052215982</v>
      </c>
      <c r="N61" s="133" cm="1">
        <f t="array" ref="N61">_xlfn.SWITCH(L61,
"Employment", INDEX('Coop GFs_CFs'!C:D, MATCH(B61,'Coop GFs_CFs'!B:B,0),2),
"Population", INDEX('Coop GFs_CFs'!E:F, MATCH(B61,'Coop GFs_CFs'!B:B,0),2),
"Household", INDEX('Coop GFs_CFs'!G:H, MATCH(B61,'Coop GFs_CFs'!B:B,0),2),
"VMT", INDEX('Coop GFs_CFs'!I:J, MATCH(B61,'Coop GFs_CFs'!B:B,0),2),
"Lane Mile", INDEX('Coop GFs_CFs'!K:L, MATCH(B61,'Coop GFs_CFs'!B:B,0),2),
"Gas Sales", INDEX('Coop GFs_CFs'!M:N, MATCH(B61,'Coop GFs_CFs'!B:B,0),2),
"No Growth", INDEX('Coop GFs_CFs'!O:P, MATCH(B61,'Coop GFs_CFs'!B:B,0),2)
)</f>
        <v>1.1113922408200338</v>
      </c>
      <c r="O61" s="133"/>
      <c r="P61" s="86">
        <f>F61*M61</f>
        <v>2.2219171282113E-4</v>
      </c>
      <c r="Q61" s="86">
        <f>F61*N61</f>
        <v>2.2764959267930699E-4</v>
      </c>
      <c r="R61" s="156" t="s">
        <v>556</v>
      </c>
      <c r="S61" s="85" t="s">
        <v>309</v>
      </c>
      <c r="T61" s="85" t="s">
        <v>11</v>
      </c>
      <c r="U61" s="85" t="s">
        <v>310</v>
      </c>
      <c r="V61" s="85" t="s">
        <v>536</v>
      </c>
      <c r="W61" s="85" t="s">
        <v>312</v>
      </c>
      <c r="X61" s="85" t="s">
        <v>931</v>
      </c>
      <c r="Z61" s="42" t="s">
        <v>1044</v>
      </c>
      <c r="AA61"/>
    </row>
    <row r="62" spans="1:27" s="39" customFormat="1" x14ac:dyDescent="0.35">
      <c r="A62" s="85" t="s">
        <v>497</v>
      </c>
      <c r="B62" s="87">
        <v>24017</v>
      </c>
      <c r="C62" s="87" t="s">
        <v>12</v>
      </c>
      <c r="D62" s="86">
        <v>2.545178E-4</v>
      </c>
      <c r="E62" s="86">
        <f>SUMIFS('Ratios_MARAMA-VA'!T:T, 'Ratios_MARAMA-VA'!AA:AA, Z62)</f>
        <v>2.5445814131631401E-4</v>
      </c>
      <c r="F62" s="86">
        <f>SUMIFS('Ratios_MARAMA-VA'!J:J, 'Ratios_MARAMA-VA'!AA:AA, Z62)</f>
        <v>7.3712899017976297E-7</v>
      </c>
      <c r="G62" s="122">
        <f t="shared" si="0"/>
        <v>2.8968575592299337E-3</v>
      </c>
      <c r="H62" s="122">
        <v>2.545178E-4</v>
      </c>
      <c r="I62" s="86">
        <v>7.3730181288857242E-7</v>
      </c>
      <c r="J62" s="122">
        <v>2.545178E-4</v>
      </c>
      <c r="K62" s="86">
        <v>7.3730181288857242E-7</v>
      </c>
      <c r="L62" s="122" t="str" cm="1">
        <f t="array" ref="L62">_xlfn.SWITCH(A62,
    "District of Columbia", _xlfn.XLOOKUP(R62, '2015 O3 Growth Surrogates'!A:A, '2015 O3 Growth Surrogates'!H:H),
    "Maryland", _xlfn.XLOOKUP(R62, '2015 O3 Growth Surrogates'!A:A, '2015 O3 Growth Surrogates'!I:I),
    "Virginia", _xlfn.XLOOKUP(R62, '2015 O3 Growth Surrogates'!A:A, '2015 O3 Growth Surrogates'!J:J)
)</f>
        <v>EPA EMP</v>
      </c>
      <c r="M62" s="133" t="e" cm="1">
        <f t="array" ref="M62">_xlfn.SWITCH(L62,
"Employment", INDEX('Coop GFs_CFs'!C:D, MATCH(B62,'Coop GFs_CFs'!B:B,0),1),
"Population", INDEX('Coop GFs_CFs'!E:F, MATCH(B62,'Coop GFs_CFs'!B:B,0),1),
"Household", INDEX('Coop GFs_CFs'!G:H, MATCH(B62,'Coop GFs_CFs'!B:B,0),1),
"VMT", INDEX('Coop GFs_CFs'!I:J, MATCH(B62,'Coop GFs_CFs'!B:B,0),1),
"Lane Mile", INDEX('Coop GFs_CFs'!K:L, MATCH(B62,'Coop GFs_CFs'!B:B,0),1),
"Gas Sales", INDEX('Coop GFs_CFs'!M:N, MATCH(B62,'Coop GFs_CFs'!B:B,0),1),
"No Growth", INDEX('Coop GFs_CFs'!O:P, MATCH(B62,'Coop GFs_CFs'!B:B,0),1)
)</f>
        <v>#N/A</v>
      </c>
      <c r="N62" s="133" t="e" cm="1">
        <f t="array" ref="N62">_xlfn.SWITCH(L62,
"Employment", INDEX('Coop GFs_CFs'!C:D, MATCH(B62,'Coop GFs_CFs'!B:B,0),2),
"Population", INDEX('Coop GFs_CFs'!E:F, MATCH(B62,'Coop GFs_CFs'!B:B,0),2),
"Household", INDEX('Coop GFs_CFs'!G:H, MATCH(B62,'Coop GFs_CFs'!B:B,0),2),
"VMT", INDEX('Coop GFs_CFs'!I:J, MATCH(B62,'Coop GFs_CFs'!B:B,0),2),
"Lane Mile", INDEX('Coop GFs_CFs'!K:L, MATCH(B62,'Coop GFs_CFs'!B:B,0),2),
"Gas Sales", INDEX('Coop GFs_CFs'!M:N, MATCH(B62,'Coop GFs_CFs'!B:B,0),2),
"No Growth", INDEX('Coop GFs_CFs'!O:P, MATCH(B62,'Coop GFs_CFs'!B:B,0),2)
)</f>
        <v>#N/A</v>
      </c>
      <c r="O62" s="133"/>
      <c r="P62" s="86">
        <f>I62</f>
        <v>7.3730181288857242E-7</v>
      </c>
      <c r="Q62" s="86">
        <f>K62</f>
        <v>7.3730181288857242E-7</v>
      </c>
      <c r="R62" s="156" t="s">
        <v>556</v>
      </c>
      <c r="S62" s="85" t="s">
        <v>309</v>
      </c>
      <c r="T62" s="85" t="s">
        <v>11</v>
      </c>
      <c r="U62" s="85" t="s">
        <v>310</v>
      </c>
      <c r="V62" s="85" t="s">
        <v>536</v>
      </c>
      <c r="W62" s="85" t="s">
        <v>312</v>
      </c>
      <c r="X62" s="85" t="s">
        <v>931</v>
      </c>
      <c r="Z62" s="42" t="s">
        <v>1045</v>
      </c>
      <c r="AA62"/>
    </row>
    <row r="63" spans="1:27" s="39" customFormat="1" x14ac:dyDescent="0.35">
      <c r="A63" s="85" t="s">
        <v>497</v>
      </c>
      <c r="B63" s="87">
        <v>24021</v>
      </c>
      <c r="C63" s="87" t="s">
        <v>12</v>
      </c>
      <c r="D63" s="86">
        <v>9.6512364816E-3</v>
      </c>
      <c r="E63" s="86">
        <f>SUMIFS('Ratios_MARAMA-VA'!T:T, 'Ratios_MARAMA-VA'!AA:AA, Z63)</f>
        <v>9.6489742427136004E-3</v>
      </c>
      <c r="F63" s="86">
        <f>SUMIFS('Ratios_MARAMA-VA'!J:J, 'Ratios_MARAMA-VA'!AA:AA, Z63)</f>
        <v>2.7951703973819899E-5</v>
      </c>
      <c r="G63" s="122">
        <f t="shared" si="0"/>
        <v>2.8968575592299419E-3</v>
      </c>
      <c r="H63" s="122">
        <v>6.6130272371923001E-3</v>
      </c>
      <c r="I63" s="86">
        <v>1.9156997941454012E-5</v>
      </c>
      <c r="J63" s="122">
        <v>6.6130272371923001E-3</v>
      </c>
      <c r="K63" s="86">
        <v>1.9156997941454012E-5</v>
      </c>
      <c r="L63" s="122" t="str" cm="1">
        <f t="array" ref="L63">_xlfn.SWITCH(A63,
    "District of Columbia", _xlfn.XLOOKUP(R63, '2015 O3 Growth Surrogates'!A:A, '2015 O3 Growth Surrogates'!H:H),
    "Maryland", _xlfn.XLOOKUP(R63, '2015 O3 Growth Surrogates'!A:A, '2015 O3 Growth Surrogates'!I:I),
    "Virginia", _xlfn.XLOOKUP(R63, '2015 O3 Growth Surrogates'!A:A, '2015 O3 Growth Surrogates'!J:J)
)</f>
        <v>EPA EMP</v>
      </c>
      <c r="M63" s="133" t="e" cm="1">
        <f t="array" ref="M63">_xlfn.SWITCH(L63,
"Employment", INDEX('Coop GFs_CFs'!C:D, MATCH(B63,'Coop GFs_CFs'!B:B,0),1),
"Population", INDEX('Coop GFs_CFs'!E:F, MATCH(B63,'Coop GFs_CFs'!B:B,0),1),
"Household", INDEX('Coop GFs_CFs'!G:H, MATCH(B63,'Coop GFs_CFs'!B:B,0),1),
"VMT", INDEX('Coop GFs_CFs'!I:J, MATCH(B63,'Coop GFs_CFs'!B:B,0),1),
"Lane Mile", INDEX('Coop GFs_CFs'!K:L, MATCH(B63,'Coop GFs_CFs'!B:B,0),1),
"Gas Sales", INDEX('Coop GFs_CFs'!M:N, MATCH(B63,'Coop GFs_CFs'!B:B,0),1),
"No Growth", INDEX('Coop GFs_CFs'!O:P, MATCH(B63,'Coop GFs_CFs'!B:B,0),1)
)</f>
        <v>#N/A</v>
      </c>
      <c r="N63" s="133" t="e" cm="1">
        <f t="array" ref="N63">_xlfn.SWITCH(L63,
"Employment", INDEX('Coop GFs_CFs'!C:D, MATCH(B63,'Coop GFs_CFs'!B:B,0),2),
"Population", INDEX('Coop GFs_CFs'!E:F, MATCH(B63,'Coop GFs_CFs'!B:B,0),2),
"Household", INDEX('Coop GFs_CFs'!G:H, MATCH(B63,'Coop GFs_CFs'!B:B,0),2),
"VMT", INDEX('Coop GFs_CFs'!I:J, MATCH(B63,'Coop GFs_CFs'!B:B,0),2),
"Lane Mile", INDEX('Coop GFs_CFs'!K:L, MATCH(B63,'Coop GFs_CFs'!B:B,0),2),
"Gas Sales", INDEX('Coop GFs_CFs'!M:N, MATCH(B63,'Coop GFs_CFs'!B:B,0),2),
"No Growth", INDEX('Coop GFs_CFs'!O:P, MATCH(B63,'Coop GFs_CFs'!B:B,0),2)
)</f>
        <v>#N/A</v>
      </c>
      <c r="O63" s="133"/>
      <c r="P63" s="86">
        <f>I63</f>
        <v>1.9156997941454012E-5</v>
      </c>
      <c r="Q63" s="86">
        <f>K63</f>
        <v>1.9156997941454012E-5</v>
      </c>
      <c r="R63" s="156" t="s">
        <v>556</v>
      </c>
      <c r="S63" s="85" t="s">
        <v>309</v>
      </c>
      <c r="T63" s="85" t="s">
        <v>11</v>
      </c>
      <c r="U63" s="85" t="s">
        <v>310</v>
      </c>
      <c r="V63" s="85" t="s">
        <v>536</v>
      </c>
      <c r="W63" s="85" t="s">
        <v>312</v>
      </c>
      <c r="X63" s="85" t="s">
        <v>931</v>
      </c>
      <c r="Z63" s="42" t="s">
        <v>1046</v>
      </c>
      <c r="AA63"/>
    </row>
    <row r="64" spans="1:27" s="39" customFormat="1" x14ac:dyDescent="0.35">
      <c r="A64" s="85" t="s">
        <v>497</v>
      </c>
      <c r="B64" s="87">
        <v>24031</v>
      </c>
      <c r="C64" s="87" t="s">
        <v>12</v>
      </c>
      <c r="D64" s="86">
        <v>4.2419620000000002E-3</v>
      </c>
      <c r="E64" s="86">
        <f>SUMIFS('Ratios_MARAMA-VA'!T:T, 'Ratios_MARAMA-VA'!AA:AA, Z64)</f>
        <v>4.2409676889177701E-3</v>
      </c>
      <c r="F64" s="86">
        <f>SUMIFS('Ratios_MARAMA-VA'!J:J, 'Ratios_MARAMA-VA'!AA:AA, Z64)</f>
        <v>1.2285479308091299E-5</v>
      </c>
      <c r="G64" s="122">
        <f t="shared" si="0"/>
        <v>2.8968575592299233E-3</v>
      </c>
      <c r="H64" s="122">
        <v>4.4527875114000002E-3</v>
      </c>
      <c r="I64" s="86">
        <v>1.2899091162043688E-5</v>
      </c>
      <c r="J64" s="122">
        <v>4.4527875114000002E-3</v>
      </c>
      <c r="K64" s="86">
        <v>1.2899091162043688E-5</v>
      </c>
      <c r="L64" s="122" t="str" cm="1">
        <f t="array" ref="L64">_xlfn.SWITCH(A64,
    "District of Columbia", _xlfn.XLOOKUP(R64, '2015 O3 Growth Surrogates'!A:A, '2015 O3 Growth Surrogates'!H:H),
    "Maryland", _xlfn.XLOOKUP(R64, '2015 O3 Growth Surrogates'!A:A, '2015 O3 Growth Surrogates'!I:I),
    "Virginia", _xlfn.XLOOKUP(R64, '2015 O3 Growth Surrogates'!A:A, '2015 O3 Growth Surrogates'!J:J)
)</f>
        <v>EPA EMP</v>
      </c>
      <c r="M64" s="133" t="e" cm="1">
        <f t="array" ref="M64">_xlfn.SWITCH(L64,
"Employment", INDEX('Coop GFs_CFs'!C:D, MATCH(B64,'Coop GFs_CFs'!B:B,0),1),
"Population", INDEX('Coop GFs_CFs'!E:F, MATCH(B64,'Coop GFs_CFs'!B:B,0),1),
"Household", INDEX('Coop GFs_CFs'!G:H, MATCH(B64,'Coop GFs_CFs'!B:B,0),1),
"VMT", INDEX('Coop GFs_CFs'!I:J, MATCH(B64,'Coop GFs_CFs'!B:B,0),1),
"Lane Mile", INDEX('Coop GFs_CFs'!K:L, MATCH(B64,'Coop GFs_CFs'!B:B,0),1),
"Gas Sales", INDEX('Coop GFs_CFs'!M:N, MATCH(B64,'Coop GFs_CFs'!B:B,0),1),
"No Growth", INDEX('Coop GFs_CFs'!O:P, MATCH(B64,'Coop GFs_CFs'!B:B,0),1)
)</f>
        <v>#N/A</v>
      </c>
      <c r="N64" s="133" t="e" cm="1">
        <f t="array" ref="N64">_xlfn.SWITCH(L64,
"Employment", INDEX('Coop GFs_CFs'!C:D, MATCH(B64,'Coop GFs_CFs'!B:B,0),2),
"Population", INDEX('Coop GFs_CFs'!E:F, MATCH(B64,'Coop GFs_CFs'!B:B,0),2),
"Household", INDEX('Coop GFs_CFs'!G:H, MATCH(B64,'Coop GFs_CFs'!B:B,0),2),
"VMT", INDEX('Coop GFs_CFs'!I:J, MATCH(B64,'Coop GFs_CFs'!B:B,0),2),
"Lane Mile", INDEX('Coop GFs_CFs'!K:L, MATCH(B64,'Coop GFs_CFs'!B:B,0),2),
"Gas Sales", INDEX('Coop GFs_CFs'!M:N, MATCH(B64,'Coop GFs_CFs'!B:B,0),2),
"No Growth", INDEX('Coop GFs_CFs'!O:P, MATCH(B64,'Coop GFs_CFs'!B:B,0),2)
)</f>
        <v>#N/A</v>
      </c>
      <c r="O64" s="133"/>
      <c r="P64" s="86">
        <f>I64</f>
        <v>1.2899091162043688E-5</v>
      </c>
      <c r="Q64" s="86">
        <f>K64</f>
        <v>1.2899091162043688E-5</v>
      </c>
      <c r="R64" s="156" t="s">
        <v>556</v>
      </c>
      <c r="S64" s="85" t="s">
        <v>309</v>
      </c>
      <c r="T64" s="85" t="s">
        <v>11</v>
      </c>
      <c r="U64" s="85" t="s">
        <v>310</v>
      </c>
      <c r="V64" s="85" t="s">
        <v>536</v>
      </c>
      <c r="W64" s="85" t="s">
        <v>312</v>
      </c>
      <c r="X64" s="85" t="s">
        <v>931</v>
      </c>
      <c r="Z64" s="42" t="s">
        <v>1047</v>
      </c>
      <c r="AA64"/>
    </row>
    <row r="65" spans="1:27" s="39" customFormat="1" x14ac:dyDescent="0.35">
      <c r="A65" s="85" t="s">
        <v>497</v>
      </c>
      <c r="B65" s="87">
        <v>24033</v>
      </c>
      <c r="C65" s="87" t="s">
        <v>12</v>
      </c>
      <c r="D65" s="86">
        <v>2.2266575782999998E-3</v>
      </c>
      <c r="E65" s="86">
        <f>SUMIFS('Ratios_MARAMA-VA'!T:T, 'Ratios_MARAMA-VA'!AA:AA, Z65)</f>
        <v>1.4178404848798001E-4</v>
      </c>
      <c r="F65" s="86">
        <f>SUMIFS('Ratios_MARAMA-VA'!J:J, 'Ratios_MARAMA-VA'!AA:AA, Z65)</f>
        <v>4.1072819264063E-7</v>
      </c>
      <c r="G65" s="122">
        <f t="shared" si="0"/>
        <v>2.8968575592299454E-3</v>
      </c>
      <c r="H65" s="122">
        <v>2.1181514375368002E-3</v>
      </c>
      <c r="I65" s="86">
        <f>NP_Data[[#This Row],[2022 MARAMA-VA OSD Emissions (tpd)]]*NP_Data[[#This Row],[Coop 2032 Growth Factor]]</f>
        <v>3.9071320177701265E-7</v>
      </c>
      <c r="J65" s="122">
        <v>2.1181514375368002E-3</v>
      </c>
      <c r="K65" s="86">
        <f>NP_Data[[#This Row],[2022 MARAMA-VA OSD Emissions (tpd)]]*NP_Data[[#This Row],[Coop 2038 Growth Factor]]</f>
        <v>3.9071320177701265E-7</v>
      </c>
      <c r="L65" s="122" t="str" cm="1">
        <f t="array" ref="L65">_xlfn.SWITCH(A65,
    "District of Columbia", _xlfn.XLOOKUP(R65, '2015 O3 Growth Surrogates'!A:A, '2015 O3 Growth Surrogates'!H:H),
    "Maryland", _xlfn.XLOOKUP(R65, '2015 O3 Growth Surrogates'!A:A, '2015 O3 Growth Surrogates'!I:I),
    "Virginia", _xlfn.XLOOKUP(R65, '2015 O3 Growth Surrogates'!A:A, '2015 O3 Growth Surrogates'!J:J)
)</f>
        <v>EPA EMP</v>
      </c>
      <c r="M65" s="133">
        <f>NP_Data[[#This Row],[2032 Annual Emissions (Tons)]]/NP_Data[[#This Row],[2022 Annual Emiss Data Tool v1 Emissions (Tons)]]</f>
        <v>0.95126949836353303</v>
      </c>
      <c r="N65" s="133">
        <f>NP_Data[[#This Row],[2038 Annual Emissions (Tons)]]/NP_Data[[#This Row],[2022 Annual Emiss Data Tool v1 Emissions (Tons)]]</f>
        <v>0.95126949836353303</v>
      </c>
      <c r="O65" s="133"/>
      <c r="P65" s="86">
        <f>I65</f>
        <v>3.9071320177701265E-7</v>
      </c>
      <c r="Q65" s="86">
        <f>K65</f>
        <v>3.9071320177701265E-7</v>
      </c>
      <c r="R65" s="156" t="s">
        <v>556</v>
      </c>
      <c r="S65" s="85" t="s">
        <v>309</v>
      </c>
      <c r="T65" s="85" t="s">
        <v>11</v>
      </c>
      <c r="U65" s="85" t="s">
        <v>310</v>
      </c>
      <c r="V65" s="85" t="s">
        <v>536</v>
      </c>
      <c r="W65" s="85" t="s">
        <v>312</v>
      </c>
      <c r="X65" s="85" t="s">
        <v>931</v>
      </c>
      <c r="Z65" s="42" t="s">
        <v>1048</v>
      </c>
      <c r="AA65"/>
    </row>
    <row r="66" spans="1:27" s="39" customFormat="1" x14ac:dyDescent="0.35">
      <c r="A66" s="85" t="s">
        <v>811</v>
      </c>
      <c r="B66" s="87">
        <v>51013</v>
      </c>
      <c r="C66" s="87" t="s">
        <v>12</v>
      </c>
      <c r="D66" s="86">
        <v>1.6289135999999999E-2</v>
      </c>
      <c r="E66" s="86">
        <f>SUMIFS('Ratios_MARAMA-VA'!T:T, 'Ratios_MARAMA-VA'!AA:AA, Z66)</f>
        <v>0</v>
      </c>
      <c r="F66" s="86">
        <f>SUMIFS('Ratios_MARAMA-VA'!J:J, 'Ratios_MARAMA-VA'!AA:AA, Z66)</f>
        <v>0</v>
      </c>
      <c r="G66" s="122" t="e">
        <f t="shared" ref="G66:G129" si="2">F66/E66</f>
        <v>#DIV/0!</v>
      </c>
      <c r="H66" s="122">
        <v>5.8460080190399999E-2</v>
      </c>
      <c r="I66" s="86">
        <v>1.6935052521274907E-4</v>
      </c>
      <c r="J66" s="122">
        <v>5.8460080190399999E-2</v>
      </c>
      <c r="K66" s="86">
        <v>1.6935052521274907E-4</v>
      </c>
      <c r="L66" s="122" t="str" cm="1">
        <f t="array" ref="L66">_xlfn.SWITCH(A66,
    "District of Columbia", _xlfn.XLOOKUP(R66, '2015 O3 Growth Surrogates'!A:A, '2015 O3 Growth Surrogates'!H:H),
    "Maryland", _xlfn.XLOOKUP(R66, '2015 O3 Growth Surrogates'!A:A, '2015 O3 Growth Surrogates'!I:I),
    "Virginia", _xlfn.XLOOKUP(R66, '2015 O3 Growth Surrogates'!A:A, '2015 O3 Growth Surrogates'!J:J)
)</f>
        <v>Population</v>
      </c>
      <c r="M66" s="133" cm="1">
        <f t="array" ref="M66">_xlfn.SWITCH(L66,
"Employment", INDEX('Coop GFs_CFs'!C:D, MATCH(B66,'Coop GFs_CFs'!B:B,0),1),
"Population", INDEX('Coop GFs_CFs'!E:F, MATCH(B66,'Coop GFs_CFs'!B:B,0),1),
"Household", INDEX('Coop GFs_CFs'!G:H, MATCH(B66,'Coop GFs_CFs'!B:B,0),1),
"VMT", INDEX('Coop GFs_CFs'!I:J, MATCH(B66,'Coop GFs_CFs'!B:B,0),1),
"Lane Mile", INDEX('Coop GFs_CFs'!K:L, MATCH(B66,'Coop GFs_CFs'!B:B,0),1),
"Gas Sales", INDEX('Coop GFs_CFs'!M:N, MATCH(B66,'Coop GFs_CFs'!B:B,0),1),
"No Growth", INDEX('Coop GFs_CFs'!O:P, MATCH(B66,'Coop GFs_CFs'!B:B,0),1)
)</f>
        <v>1.0984649785709848</v>
      </c>
      <c r="N66" s="133" cm="1">
        <f t="array" ref="N66">_xlfn.SWITCH(L66,
"Employment", INDEX('Coop GFs_CFs'!C:D, MATCH(B66,'Coop GFs_CFs'!B:B,0),2),
"Population", INDEX('Coop GFs_CFs'!E:F, MATCH(B66,'Coop GFs_CFs'!B:B,0),2),
"Household", INDEX('Coop GFs_CFs'!G:H, MATCH(B66,'Coop GFs_CFs'!B:B,0),2),
"VMT", INDEX('Coop GFs_CFs'!I:J, MATCH(B66,'Coop GFs_CFs'!B:B,0),2),
"Lane Mile", INDEX('Coop GFs_CFs'!K:L, MATCH(B66,'Coop GFs_CFs'!B:B,0),2),
"Gas Sales", INDEX('Coop GFs_CFs'!M:N, MATCH(B66,'Coop GFs_CFs'!B:B,0),2),
"No Growth", INDEX('Coop GFs_CFs'!O:P, MATCH(B66,'Coop GFs_CFs'!B:B,0),2)
)</f>
        <v>1.1504470071844137</v>
      </c>
      <c r="O66" s="133"/>
      <c r="P66" s="86">
        <f>F66*M66</f>
        <v>0</v>
      </c>
      <c r="Q66" s="86">
        <f>F66*N66</f>
        <v>0</v>
      </c>
      <c r="R66" s="156" t="s">
        <v>556</v>
      </c>
      <c r="S66" s="85" t="s">
        <v>309</v>
      </c>
      <c r="T66" s="85" t="s">
        <v>11</v>
      </c>
      <c r="U66" s="85" t="s">
        <v>310</v>
      </c>
      <c r="V66" s="85" t="s">
        <v>536</v>
      </c>
      <c r="W66" s="85" t="s">
        <v>312</v>
      </c>
      <c r="X66" s="85" t="s">
        <v>931</v>
      </c>
      <c r="Z66" s="42" t="s">
        <v>1049</v>
      </c>
      <c r="AA66"/>
    </row>
    <row r="67" spans="1:27" s="39" customFormat="1" x14ac:dyDescent="0.35">
      <c r="A67" s="85" t="s">
        <v>811</v>
      </c>
      <c r="B67" s="87">
        <v>51107</v>
      </c>
      <c r="C67" s="87" t="s">
        <v>12</v>
      </c>
      <c r="D67" s="86">
        <v>0.71655230299999995</v>
      </c>
      <c r="E67" s="86">
        <f>SUMIFS('Ratios_MARAMA-VA'!T:T, 'Ratios_MARAMA-VA'!AA:AA, Z67)</f>
        <v>1.4419289342507901E-2</v>
      </c>
      <c r="F67" s="86">
        <f>SUMIFS('Ratios_MARAMA-VA'!J:J, 'Ratios_MARAMA-VA'!AA:AA, Z67)</f>
        <v>4.1770627330567703E-5</v>
      </c>
      <c r="G67" s="122">
        <f t="shared" si="2"/>
        <v>2.8968575592299385E-3</v>
      </c>
      <c r="H67" s="122">
        <v>0.41997274602079998</v>
      </c>
      <c r="I67" s="86">
        <v>1.2166012239809094E-3</v>
      </c>
      <c r="J67" s="122">
        <v>0.44995368134989999</v>
      </c>
      <c r="K67" s="86">
        <v>1.3034517231217968E-3</v>
      </c>
      <c r="L67" s="122" t="str" cm="1">
        <f t="array" ref="L67">_xlfn.SWITCH(A67,
    "District of Columbia", _xlfn.XLOOKUP(R67, '2015 O3 Growth Surrogates'!A:A, '2015 O3 Growth Surrogates'!H:H),
    "Maryland", _xlfn.XLOOKUP(R67, '2015 O3 Growth Surrogates'!A:A, '2015 O3 Growth Surrogates'!I:I),
    "Virginia", _xlfn.XLOOKUP(R67, '2015 O3 Growth Surrogates'!A:A, '2015 O3 Growth Surrogates'!J:J)
)</f>
        <v>Population</v>
      </c>
      <c r="M67" s="133" cm="1">
        <f t="array" ref="M67">_xlfn.SWITCH(L67,
"Employment", INDEX('Coop GFs_CFs'!C:D, MATCH(B67,'Coop GFs_CFs'!B:B,0),1),
"Population", INDEX('Coop GFs_CFs'!E:F, MATCH(B67,'Coop GFs_CFs'!B:B,0),1),
"Household", INDEX('Coop GFs_CFs'!G:H, MATCH(B67,'Coop GFs_CFs'!B:B,0),1),
"VMT", INDEX('Coop GFs_CFs'!I:J, MATCH(B67,'Coop GFs_CFs'!B:B,0),1),
"Lane Mile", INDEX('Coop GFs_CFs'!K:L, MATCH(B67,'Coop GFs_CFs'!B:B,0),1),
"Gas Sales", INDEX('Coop GFs_CFs'!M:N, MATCH(B67,'Coop GFs_CFs'!B:B,0),1),
"No Growth", INDEX('Coop GFs_CFs'!O:P, MATCH(B67,'Coop GFs_CFs'!B:B,0),1)
)</f>
        <v>1.1551127564124075</v>
      </c>
      <c r="N67" s="133" cm="1">
        <f t="array" ref="N67">_xlfn.SWITCH(L67,
"Employment", INDEX('Coop GFs_CFs'!C:D, MATCH(B67,'Coop GFs_CFs'!B:B,0),2),
"Population", INDEX('Coop GFs_CFs'!E:F, MATCH(B67,'Coop GFs_CFs'!B:B,0),2),
"Household", INDEX('Coop GFs_CFs'!G:H, MATCH(B67,'Coop GFs_CFs'!B:B,0),2),
"VMT", INDEX('Coop GFs_CFs'!I:J, MATCH(B67,'Coop GFs_CFs'!B:B,0),2),
"Lane Mile", INDEX('Coop GFs_CFs'!K:L, MATCH(B67,'Coop GFs_CFs'!B:B,0),2),
"Gas Sales", INDEX('Coop GFs_CFs'!M:N, MATCH(B67,'Coop GFs_CFs'!B:B,0),2),
"No Growth", INDEX('Coop GFs_CFs'!O:P, MATCH(B67,'Coop GFs_CFs'!B:B,0),2)
)</f>
        <v>1.1978534058610257</v>
      </c>
      <c r="O67" s="133"/>
      <c r="P67" s="86">
        <f>F67*M67</f>
        <v>4.82497844728875E-5</v>
      </c>
      <c r="Q67" s="86">
        <f>F67*N67</f>
        <v>5.0035088212872172E-5</v>
      </c>
      <c r="R67" s="156" t="s">
        <v>556</v>
      </c>
      <c r="S67" s="85" t="s">
        <v>309</v>
      </c>
      <c r="T67" s="85" t="s">
        <v>11</v>
      </c>
      <c r="U67" s="85" t="s">
        <v>310</v>
      </c>
      <c r="V67" s="85" t="s">
        <v>536</v>
      </c>
      <c r="W67" s="85" t="s">
        <v>312</v>
      </c>
      <c r="X67" s="85" t="s">
        <v>931</v>
      </c>
      <c r="Z67" s="42" t="s">
        <v>1050</v>
      </c>
      <c r="AA67"/>
    </row>
    <row r="68" spans="1:27" s="39" customFormat="1" x14ac:dyDescent="0.35">
      <c r="A68" s="85" t="s">
        <v>811</v>
      </c>
      <c r="B68" s="87">
        <v>51683</v>
      </c>
      <c r="C68" s="87" t="s">
        <v>12</v>
      </c>
      <c r="D68" s="86">
        <v>7.5952824636999997E-2</v>
      </c>
      <c r="E68" s="86">
        <f>SUMIFS('Ratios_MARAMA-VA'!T:T, 'Ratios_MARAMA-VA'!AA:AA, Z68)</f>
        <v>7.5935021381038803E-2</v>
      </c>
      <c r="F68" s="86">
        <f>SUMIFS('Ratios_MARAMA-VA'!J:J, 'Ratios_MARAMA-VA'!AA:AA, Z68)</f>
        <v>2.1997294069794901E-4</v>
      </c>
      <c r="G68" s="122">
        <f t="shared" si="2"/>
        <v>2.896857559229935E-3</v>
      </c>
      <c r="H68" s="122">
        <v>0.118159809287781</v>
      </c>
      <c r="I68" s="86">
        <v>3.4229213673247588E-4</v>
      </c>
      <c r="J68" s="122">
        <v>0.13224146297548101</v>
      </c>
      <c r="K68" s="86">
        <v>3.8308468166414772E-4</v>
      </c>
      <c r="L68" s="122" t="str" cm="1">
        <f t="array" ref="L68">_xlfn.SWITCH(A68,
    "District of Columbia", _xlfn.XLOOKUP(R68, '2015 O3 Growth Surrogates'!A:A, '2015 O3 Growth Surrogates'!H:H),
    "Maryland", _xlfn.XLOOKUP(R68, '2015 O3 Growth Surrogates'!A:A, '2015 O3 Growth Surrogates'!I:I),
    "Virginia", _xlfn.XLOOKUP(R68, '2015 O3 Growth Surrogates'!A:A, '2015 O3 Growth Surrogates'!J:J)
)</f>
        <v>Population</v>
      </c>
      <c r="M68" s="133" cm="1">
        <f t="array" ref="M68">_xlfn.SWITCH(L68,
"Employment", INDEX('Coop GFs_CFs'!C:D, MATCH(B68,'Coop GFs_CFs'!B:B,0),1),
"Population", INDEX('Coop GFs_CFs'!E:F, MATCH(B68,'Coop GFs_CFs'!B:B,0),1),
"Household", INDEX('Coop GFs_CFs'!G:H, MATCH(B68,'Coop GFs_CFs'!B:B,0),1),
"VMT", INDEX('Coop GFs_CFs'!I:J, MATCH(B68,'Coop GFs_CFs'!B:B,0),1),
"Lane Mile", INDEX('Coop GFs_CFs'!K:L, MATCH(B68,'Coop GFs_CFs'!B:B,0),1),
"Gas Sales", INDEX('Coop GFs_CFs'!M:N, MATCH(B68,'Coop GFs_CFs'!B:B,0),1),
"No Growth", INDEX('Coop GFs_CFs'!O:P, MATCH(B68,'Coop GFs_CFs'!B:B,0),1)
)</f>
        <v>1.0847467052215982</v>
      </c>
      <c r="N68" s="133" cm="1">
        <f t="array" ref="N68">_xlfn.SWITCH(L68,
"Employment", INDEX('Coop GFs_CFs'!C:D, MATCH(B68,'Coop GFs_CFs'!B:B,0),2),
"Population", INDEX('Coop GFs_CFs'!E:F, MATCH(B68,'Coop GFs_CFs'!B:B,0),2),
"Household", INDEX('Coop GFs_CFs'!G:H, MATCH(B68,'Coop GFs_CFs'!B:B,0),2),
"VMT", INDEX('Coop GFs_CFs'!I:J, MATCH(B68,'Coop GFs_CFs'!B:B,0),2),
"Lane Mile", INDEX('Coop GFs_CFs'!K:L, MATCH(B68,'Coop GFs_CFs'!B:B,0),2),
"Gas Sales", INDEX('Coop GFs_CFs'!M:N, MATCH(B68,'Coop GFs_CFs'!B:B,0),2),
"No Growth", INDEX('Coop GFs_CFs'!O:P, MATCH(B68,'Coop GFs_CFs'!B:B,0),2)
)</f>
        <v>1.1113922408200338</v>
      </c>
      <c r="O68" s="133"/>
      <c r="P68" s="86">
        <f>F68*M68</f>
        <v>2.3861492266000621E-4</v>
      </c>
      <c r="Q68" s="86">
        <f>F68*N68</f>
        <v>2.4447621948206597E-4</v>
      </c>
      <c r="R68" s="156" t="s">
        <v>556</v>
      </c>
      <c r="S68" s="85" t="s">
        <v>309</v>
      </c>
      <c r="T68" s="85" t="s">
        <v>11</v>
      </c>
      <c r="U68" s="85" t="s">
        <v>310</v>
      </c>
      <c r="V68" s="85" t="s">
        <v>536</v>
      </c>
      <c r="W68" s="85" t="s">
        <v>312</v>
      </c>
      <c r="X68" s="85" t="s">
        <v>931</v>
      </c>
      <c r="Z68" s="42" t="s">
        <v>1051</v>
      </c>
      <c r="AA68"/>
    </row>
    <row r="69" spans="1:27" s="39" customFormat="1" x14ac:dyDescent="0.35">
      <c r="A69" s="85" t="s">
        <v>497</v>
      </c>
      <c r="B69" s="87">
        <v>24009</v>
      </c>
      <c r="C69" s="87" t="s">
        <v>10</v>
      </c>
      <c r="D69" s="86">
        <v>9.2267872000000001E-2</v>
      </c>
      <c r="E69" s="86">
        <f>SUMIFS('Ratios_MARAMA-VA'!T:T, 'Ratios_MARAMA-VA'!AA:AA, Z69)</f>
        <v>9.2246244515438863E-2</v>
      </c>
      <c r="F69" s="86">
        <f>SUMIFS('Ratios_MARAMA-VA'!J:J, 'Ratios_MARAMA-VA'!AA:AA, Z69)</f>
        <v>2.6722423073512137E-4</v>
      </c>
      <c r="G69" s="122">
        <f t="shared" si="2"/>
        <v>2.8968575592299281E-3</v>
      </c>
      <c r="H69" s="122">
        <v>9.2267872000000001E-2</v>
      </c>
      <c r="I69" s="86">
        <v>2.672868824772595E-4</v>
      </c>
      <c r="J69" s="122">
        <v>9.2267872000000001E-2</v>
      </c>
      <c r="K69" s="86">
        <v>2.672868824772595E-4</v>
      </c>
      <c r="L69" s="122" t="str" cm="1">
        <f t="array" ref="L69">_xlfn.SWITCH(A69,
    "District of Columbia", _xlfn.XLOOKUP(R69, '2015 O3 Growth Surrogates'!A:A, '2015 O3 Growth Surrogates'!H:H),
    "Maryland", _xlfn.XLOOKUP(R69, '2015 O3 Growth Surrogates'!A:A, '2015 O3 Growth Surrogates'!I:I),
    "Virginia", _xlfn.XLOOKUP(R69, '2015 O3 Growth Surrogates'!A:A, '2015 O3 Growth Surrogates'!J:J)
)</f>
        <v>EPA EMP</v>
      </c>
      <c r="M69" s="133" t="e" cm="1">
        <f t="array" ref="M69">_xlfn.SWITCH(L69,
"Employment", INDEX('Coop GFs_CFs'!C:D, MATCH(B69,'Coop GFs_CFs'!B:B,0),1),
"Population", INDEX('Coop GFs_CFs'!E:F, MATCH(B69,'Coop GFs_CFs'!B:B,0),1),
"Household", INDEX('Coop GFs_CFs'!G:H, MATCH(B69,'Coop GFs_CFs'!B:B,0),1),
"VMT", INDEX('Coop GFs_CFs'!I:J, MATCH(B69,'Coop GFs_CFs'!B:B,0),1),
"Lane Mile", INDEX('Coop GFs_CFs'!K:L, MATCH(B69,'Coop GFs_CFs'!B:B,0),1),
"Gas Sales", INDEX('Coop GFs_CFs'!M:N, MATCH(B69,'Coop GFs_CFs'!B:B,0),1),
"No Growth", INDEX('Coop GFs_CFs'!O:P, MATCH(B69,'Coop GFs_CFs'!B:B,0),1)
)</f>
        <v>#N/A</v>
      </c>
      <c r="N69" s="133" t="e" cm="1">
        <f t="array" ref="N69">_xlfn.SWITCH(L69,
"Employment", INDEX('Coop GFs_CFs'!C:D, MATCH(B69,'Coop GFs_CFs'!B:B,0),2),
"Population", INDEX('Coop GFs_CFs'!E:F, MATCH(B69,'Coop GFs_CFs'!B:B,0),2),
"Household", INDEX('Coop GFs_CFs'!G:H, MATCH(B69,'Coop GFs_CFs'!B:B,0),2),
"VMT", INDEX('Coop GFs_CFs'!I:J, MATCH(B69,'Coop GFs_CFs'!B:B,0),2),
"Lane Mile", INDEX('Coop GFs_CFs'!K:L, MATCH(B69,'Coop GFs_CFs'!B:B,0),2),
"Gas Sales", INDEX('Coop GFs_CFs'!M:N, MATCH(B69,'Coop GFs_CFs'!B:B,0),2),
"No Growth", INDEX('Coop GFs_CFs'!O:P, MATCH(B69,'Coop GFs_CFs'!B:B,0),2)
)</f>
        <v>#N/A</v>
      </c>
      <c r="O69" s="133"/>
      <c r="P69" s="86">
        <f>I69</f>
        <v>2.672868824772595E-4</v>
      </c>
      <c r="Q69" s="86">
        <f>K69</f>
        <v>2.672868824772595E-4</v>
      </c>
      <c r="R69" s="156" t="s">
        <v>535</v>
      </c>
      <c r="S69" s="85" t="s">
        <v>309</v>
      </c>
      <c r="T69" s="85" t="s">
        <v>11</v>
      </c>
      <c r="U69" s="85" t="s">
        <v>310</v>
      </c>
      <c r="V69" s="85" t="s">
        <v>536</v>
      </c>
      <c r="W69" s="85" t="s">
        <v>314</v>
      </c>
      <c r="X69" s="85" t="s">
        <v>931</v>
      </c>
      <c r="Z69" s="42" t="s">
        <v>1052</v>
      </c>
      <c r="AA69"/>
    </row>
    <row r="70" spans="1:27" s="39" customFormat="1" x14ac:dyDescent="0.35">
      <c r="A70" s="85" t="s">
        <v>497</v>
      </c>
      <c r="B70" s="87">
        <v>24017</v>
      </c>
      <c r="C70" s="87" t="s">
        <v>10</v>
      </c>
      <c r="D70" s="86">
        <v>8.5289630000000005E-3</v>
      </c>
      <c r="E70" s="86">
        <f>SUMIFS('Ratios_MARAMA-VA'!T:T, 'Ratios_MARAMA-VA'!AA:AA, Z70)</f>
        <v>8.526963820745E-3</v>
      </c>
      <c r="F70" s="86">
        <f>SUMIFS('Ratios_MARAMA-VA'!J:J, 'Ratios_MARAMA-VA'!AA:AA, Z70)</f>
        <v>2.4701399601405299E-5</v>
      </c>
      <c r="G70" s="122">
        <f t="shared" si="2"/>
        <v>2.8968575592299324E-3</v>
      </c>
      <c r="H70" s="122">
        <v>8.5289630000000005E-3</v>
      </c>
      <c r="I70" s="86">
        <v>2.4707190938942404E-5</v>
      </c>
      <c r="J70" s="122">
        <v>8.5289630000000005E-3</v>
      </c>
      <c r="K70" s="86">
        <v>2.4707190938942404E-5</v>
      </c>
      <c r="L70" s="122" t="str" cm="1">
        <f t="array" ref="L70">_xlfn.SWITCH(A70,
    "District of Columbia", _xlfn.XLOOKUP(R70, '2015 O3 Growth Surrogates'!A:A, '2015 O3 Growth Surrogates'!H:H),
    "Maryland", _xlfn.XLOOKUP(R70, '2015 O3 Growth Surrogates'!A:A, '2015 O3 Growth Surrogates'!I:I),
    "Virginia", _xlfn.XLOOKUP(R70, '2015 O3 Growth Surrogates'!A:A, '2015 O3 Growth Surrogates'!J:J)
)</f>
        <v>EPA EMP</v>
      </c>
      <c r="M70" s="133" t="e" cm="1">
        <f t="array" ref="M70">_xlfn.SWITCH(L70,
"Employment", INDEX('Coop GFs_CFs'!C:D, MATCH(B70,'Coop GFs_CFs'!B:B,0),1),
"Population", INDEX('Coop GFs_CFs'!E:F, MATCH(B70,'Coop GFs_CFs'!B:B,0),1),
"Household", INDEX('Coop GFs_CFs'!G:H, MATCH(B70,'Coop GFs_CFs'!B:B,0),1),
"VMT", INDEX('Coop GFs_CFs'!I:J, MATCH(B70,'Coop GFs_CFs'!B:B,0),1),
"Lane Mile", INDEX('Coop GFs_CFs'!K:L, MATCH(B70,'Coop GFs_CFs'!B:B,0),1),
"Gas Sales", INDEX('Coop GFs_CFs'!M:N, MATCH(B70,'Coop GFs_CFs'!B:B,0),1),
"No Growth", INDEX('Coop GFs_CFs'!O:P, MATCH(B70,'Coop GFs_CFs'!B:B,0),1)
)</f>
        <v>#N/A</v>
      </c>
      <c r="N70" s="133" t="e" cm="1">
        <f t="array" ref="N70">_xlfn.SWITCH(L70,
"Employment", INDEX('Coop GFs_CFs'!C:D, MATCH(B70,'Coop GFs_CFs'!B:B,0),2),
"Population", INDEX('Coop GFs_CFs'!E:F, MATCH(B70,'Coop GFs_CFs'!B:B,0),2),
"Household", INDEX('Coop GFs_CFs'!G:H, MATCH(B70,'Coop GFs_CFs'!B:B,0),2),
"VMT", INDEX('Coop GFs_CFs'!I:J, MATCH(B70,'Coop GFs_CFs'!B:B,0),2),
"Lane Mile", INDEX('Coop GFs_CFs'!K:L, MATCH(B70,'Coop GFs_CFs'!B:B,0),2),
"Gas Sales", INDEX('Coop GFs_CFs'!M:N, MATCH(B70,'Coop GFs_CFs'!B:B,0),2),
"No Growth", INDEX('Coop GFs_CFs'!O:P, MATCH(B70,'Coop GFs_CFs'!B:B,0),2)
)</f>
        <v>#N/A</v>
      </c>
      <c r="O70" s="133"/>
      <c r="P70" s="86">
        <f>I70</f>
        <v>2.4707190938942404E-5</v>
      </c>
      <c r="Q70" s="86">
        <f>K70</f>
        <v>2.4707190938942404E-5</v>
      </c>
      <c r="R70" s="156" t="s">
        <v>535</v>
      </c>
      <c r="S70" s="85" t="s">
        <v>309</v>
      </c>
      <c r="T70" s="85" t="s">
        <v>11</v>
      </c>
      <c r="U70" s="85" t="s">
        <v>310</v>
      </c>
      <c r="V70" s="85" t="s">
        <v>536</v>
      </c>
      <c r="W70" s="85" t="s">
        <v>314</v>
      </c>
      <c r="X70" s="85" t="s">
        <v>931</v>
      </c>
      <c r="Z70" s="42" t="s">
        <v>1053</v>
      </c>
      <c r="AA70"/>
    </row>
    <row r="71" spans="1:27" s="39" customFormat="1" x14ac:dyDescent="0.35">
      <c r="A71" s="85" t="s">
        <v>497</v>
      </c>
      <c r="B71" s="87">
        <v>24021</v>
      </c>
      <c r="C71" s="87" t="s">
        <v>10</v>
      </c>
      <c r="D71" s="86">
        <v>0.28883379396999997</v>
      </c>
      <c r="E71" s="86">
        <f>SUMIFS('Ratios_MARAMA-VA'!T:T, 'Ratios_MARAMA-VA'!AA:AA, Z71)</f>
        <v>0.2887660916562434</v>
      </c>
      <c r="F71" s="86">
        <f>SUMIFS('Ratios_MARAMA-VA'!J:J, 'Ratios_MARAMA-VA'!AA:AA, Z71)</f>
        <v>8.3651423546367233E-4</v>
      </c>
      <c r="G71" s="122">
        <f t="shared" si="2"/>
        <v>2.8968575592299328E-3</v>
      </c>
      <c r="H71" s="122">
        <v>0.19900729091904401</v>
      </c>
      <c r="I71" s="86">
        <v>5.7649577504070306E-4</v>
      </c>
      <c r="J71" s="122">
        <v>0.19900729091904401</v>
      </c>
      <c r="K71" s="86">
        <v>5.7649577504070306E-4</v>
      </c>
      <c r="L71" s="122" t="str" cm="1">
        <f t="array" ref="L71">_xlfn.SWITCH(A71,
    "District of Columbia", _xlfn.XLOOKUP(R71, '2015 O3 Growth Surrogates'!A:A, '2015 O3 Growth Surrogates'!H:H),
    "Maryland", _xlfn.XLOOKUP(R71, '2015 O3 Growth Surrogates'!A:A, '2015 O3 Growth Surrogates'!I:I),
    "Virginia", _xlfn.XLOOKUP(R71, '2015 O3 Growth Surrogates'!A:A, '2015 O3 Growth Surrogates'!J:J)
)</f>
        <v>EPA EMP</v>
      </c>
      <c r="M71" s="133" t="e" cm="1">
        <f t="array" ref="M71">_xlfn.SWITCH(L71,
"Employment", INDEX('Coop GFs_CFs'!C:D, MATCH(B71,'Coop GFs_CFs'!B:B,0),1),
"Population", INDEX('Coop GFs_CFs'!E:F, MATCH(B71,'Coop GFs_CFs'!B:B,0),1),
"Household", INDEX('Coop GFs_CFs'!G:H, MATCH(B71,'Coop GFs_CFs'!B:B,0),1),
"VMT", INDEX('Coop GFs_CFs'!I:J, MATCH(B71,'Coop GFs_CFs'!B:B,0),1),
"Lane Mile", INDEX('Coop GFs_CFs'!K:L, MATCH(B71,'Coop GFs_CFs'!B:B,0),1),
"Gas Sales", INDEX('Coop GFs_CFs'!M:N, MATCH(B71,'Coop GFs_CFs'!B:B,0),1),
"No Growth", INDEX('Coop GFs_CFs'!O:P, MATCH(B71,'Coop GFs_CFs'!B:B,0),1)
)</f>
        <v>#N/A</v>
      </c>
      <c r="N71" s="133" t="e" cm="1">
        <f t="array" ref="N71">_xlfn.SWITCH(L71,
"Employment", INDEX('Coop GFs_CFs'!C:D, MATCH(B71,'Coop GFs_CFs'!B:B,0),2),
"Population", INDEX('Coop GFs_CFs'!E:F, MATCH(B71,'Coop GFs_CFs'!B:B,0),2),
"Household", INDEX('Coop GFs_CFs'!G:H, MATCH(B71,'Coop GFs_CFs'!B:B,0),2),
"VMT", INDEX('Coop GFs_CFs'!I:J, MATCH(B71,'Coop GFs_CFs'!B:B,0),2),
"Lane Mile", INDEX('Coop GFs_CFs'!K:L, MATCH(B71,'Coop GFs_CFs'!B:B,0),2),
"Gas Sales", INDEX('Coop GFs_CFs'!M:N, MATCH(B71,'Coop GFs_CFs'!B:B,0),2),
"No Growth", INDEX('Coop GFs_CFs'!O:P, MATCH(B71,'Coop GFs_CFs'!B:B,0),2)
)</f>
        <v>#N/A</v>
      </c>
      <c r="O71" s="133"/>
      <c r="P71" s="86">
        <f>I71</f>
        <v>5.7649577504070306E-4</v>
      </c>
      <c r="Q71" s="86">
        <f>K71</f>
        <v>5.7649577504070306E-4</v>
      </c>
      <c r="R71" s="156" t="s">
        <v>535</v>
      </c>
      <c r="S71" s="85" t="s">
        <v>309</v>
      </c>
      <c r="T71" s="85" t="s">
        <v>11</v>
      </c>
      <c r="U71" s="85" t="s">
        <v>310</v>
      </c>
      <c r="V71" s="85" t="s">
        <v>536</v>
      </c>
      <c r="W71" s="85" t="s">
        <v>314</v>
      </c>
      <c r="X71" s="85" t="s">
        <v>931</v>
      </c>
      <c r="Z71" s="42" t="s">
        <v>1054</v>
      </c>
      <c r="AA71"/>
    </row>
    <row r="72" spans="1:27" s="39" customFormat="1" x14ac:dyDescent="0.35">
      <c r="A72" s="85" t="s">
        <v>497</v>
      </c>
      <c r="B72" s="87">
        <v>24031</v>
      </c>
      <c r="C72" s="87" t="s">
        <v>10</v>
      </c>
      <c r="D72" s="86">
        <v>0.13723880399999999</v>
      </c>
      <c r="E72" s="86">
        <f>SUMIFS('Ratios_MARAMA-VA'!T:T, 'Ratios_MARAMA-VA'!AA:AA, Z72)</f>
        <v>0.13720663537997677</v>
      </c>
      <c r="F72" s="86">
        <f>SUMIFS('Ratios_MARAMA-VA'!J:J, 'Ratios_MARAMA-VA'!AA:AA, Z72)</f>
        <v>3.9746807887699196E-4</v>
      </c>
      <c r="G72" s="122">
        <f t="shared" si="2"/>
        <v>2.8968575592299411E-3</v>
      </c>
      <c r="H72" s="122">
        <v>0.14348154148</v>
      </c>
      <c r="I72" s="86">
        <v>4.1564558804630259E-4</v>
      </c>
      <c r="J72" s="122">
        <v>0.14348154148</v>
      </c>
      <c r="K72" s="86">
        <v>4.1564558804630259E-4</v>
      </c>
      <c r="L72" s="122" t="str" cm="1">
        <f t="array" ref="L72">_xlfn.SWITCH(A72,
    "District of Columbia", _xlfn.XLOOKUP(R72, '2015 O3 Growth Surrogates'!A:A, '2015 O3 Growth Surrogates'!H:H),
    "Maryland", _xlfn.XLOOKUP(R72, '2015 O3 Growth Surrogates'!A:A, '2015 O3 Growth Surrogates'!I:I),
    "Virginia", _xlfn.XLOOKUP(R72, '2015 O3 Growth Surrogates'!A:A, '2015 O3 Growth Surrogates'!J:J)
)</f>
        <v>EPA EMP</v>
      </c>
      <c r="M72" s="133" t="e" cm="1">
        <f t="array" ref="M72">_xlfn.SWITCH(L72,
"Employment", INDEX('Coop GFs_CFs'!C:D, MATCH(B72,'Coop GFs_CFs'!B:B,0),1),
"Population", INDEX('Coop GFs_CFs'!E:F, MATCH(B72,'Coop GFs_CFs'!B:B,0),1),
"Household", INDEX('Coop GFs_CFs'!G:H, MATCH(B72,'Coop GFs_CFs'!B:B,0),1),
"VMT", INDEX('Coop GFs_CFs'!I:J, MATCH(B72,'Coop GFs_CFs'!B:B,0),1),
"Lane Mile", INDEX('Coop GFs_CFs'!K:L, MATCH(B72,'Coop GFs_CFs'!B:B,0),1),
"Gas Sales", INDEX('Coop GFs_CFs'!M:N, MATCH(B72,'Coop GFs_CFs'!B:B,0),1),
"No Growth", INDEX('Coop GFs_CFs'!O:P, MATCH(B72,'Coop GFs_CFs'!B:B,0),1)
)</f>
        <v>#N/A</v>
      </c>
      <c r="N72" s="133" t="e" cm="1">
        <f t="array" ref="N72">_xlfn.SWITCH(L72,
"Employment", INDEX('Coop GFs_CFs'!C:D, MATCH(B72,'Coop GFs_CFs'!B:B,0),2),
"Population", INDEX('Coop GFs_CFs'!E:F, MATCH(B72,'Coop GFs_CFs'!B:B,0),2),
"Household", INDEX('Coop GFs_CFs'!G:H, MATCH(B72,'Coop GFs_CFs'!B:B,0),2),
"VMT", INDEX('Coop GFs_CFs'!I:J, MATCH(B72,'Coop GFs_CFs'!B:B,0),2),
"Lane Mile", INDEX('Coop GFs_CFs'!K:L, MATCH(B72,'Coop GFs_CFs'!B:B,0),2),
"Gas Sales", INDEX('Coop GFs_CFs'!M:N, MATCH(B72,'Coop GFs_CFs'!B:B,0),2),
"No Growth", INDEX('Coop GFs_CFs'!O:P, MATCH(B72,'Coop GFs_CFs'!B:B,0),2)
)</f>
        <v>#N/A</v>
      </c>
      <c r="O72" s="133"/>
      <c r="P72" s="86">
        <f>I72</f>
        <v>4.1564558804630259E-4</v>
      </c>
      <c r="Q72" s="86">
        <f>K72</f>
        <v>4.1564558804630259E-4</v>
      </c>
      <c r="R72" s="156" t="s">
        <v>535</v>
      </c>
      <c r="S72" s="85" t="s">
        <v>309</v>
      </c>
      <c r="T72" s="85" t="s">
        <v>11</v>
      </c>
      <c r="U72" s="85" t="s">
        <v>310</v>
      </c>
      <c r="V72" s="85" t="s">
        <v>536</v>
      </c>
      <c r="W72" s="85" t="s">
        <v>314</v>
      </c>
      <c r="X72" s="85" t="s">
        <v>931</v>
      </c>
      <c r="Z72" s="42" t="s">
        <v>1055</v>
      </c>
      <c r="AA72"/>
    </row>
    <row r="73" spans="1:27" s="39" customFormat="1" x14ac:dyDescent="0.35">
      <c r="A73" s="85" t="s">
        <v>497</v>
      </c>
      <c r="B73" s="87">
        <v>24033</v>
      </c>
      <c r="C73" s="87" t="s">
        <v>10</v>
      </c>
      <c r="D73" s="86">
        <v>6.6622869107999902E-2</v>
      </c>
      <c r="E73" s="86">
        <f>SUMIFS('Ratios_MARAMA-VA'!T:T, 'Ratios_MARAMA-VA'!AA:AA, Z73)</f>
        <v>4.6972314041460296E-3</v>
      </c>
      <c r="F73" s="86">
        <f>SUMIFS('Ratios_MARAMA-VA'!J:J, 'Ratios_MARAMA-VA'!AA:AA, Z73)</f>
        <v>1.36072103005527E-5</v>
      </c>
      <c r="G73" s="122">
        <f t="shared" si="2"/>
        <v>2.8968575592299419E-3</v>
      </c>
      <c r="H73" s="122">
        <v>6.3608302140772593E-2</v>
      </c>
      <c r="I73" s="86">
        <f>NP_Data[[#This Row],[2022 MARAMA-VA OSD Emissions (tpd)]]*NP_Data[[#This Row],[Coop 2032 Growth Factor]]</f>
        <v>1.2991508106435759E-5</v>
      </c>
      <c r="J73" s="122">
        <v>6.3608302140772593E-2</v>
      </c>
      <c r="K73" s="86">
        <f>NP_Data[[#This Row],[2022 MARAMA-VA OSD Emissions (tpd)]]*NP_Data[[#This Row],[Coop 2038 Growth Factor]]</f>
        <v>1.2991508106435759E-5</v>
      </c>
      <c r="L73" s="122" t="str" cm="1">
        <f t="array" ref="L73">_xlfn.SWITCH(A73,
    "District of Columbia", _xlfn.XLOOKUP(R73, '2015 O3 Growth Surrogates'!A:A, '2015 O3 Growth Surrogates'!H:H),
    "Maryland", _xlfn.XLOOKUP(R73, '2015 O3 Growth Surrogates'!A:A, '2015 O3 Growth Surrogates'!I:I),
    "Virginia", _xlfn.XLOOKUP(R73, '2015 O3 Growth Surrogates'!A:A, '2015 O3 Growth Surrogates'!J:J)
)</f>
        <v>EPA EMP</v>
      </c>
      <c r="M73" s="133">
        <f>NP_Data[[#This Row],[2032 Annual Emissions (Tons)]]/NP_Data[[#This Row],[2022 Annual Emiss Data Tool v1 Emissions (Tons)]]</f>
        <v>0.95475176906085346</v>
      </c>
      <c r="N73" s="133">
        <f>NP_Data[[#This Row],[2038 Annual Emissions (Tons)]]/NP_Data[[#This Row],[2022 Annual Emiss Data Tool v1 Emissions (Tons)]]</f>
        <v>0.95475176906085346</v>
      </c>
      <c r="O73" s="133"/>
      <c r="P73" s="86">
        <f>I73</f>
        <v>1.2991508106435759E-5</v>
      </c>
      <c r="Q73" s="86">
        <f>K73</f>
        <v>1.2991508106435759E-5</v>
      </c>
      <c r="R73" s="156" t="s">
        <v>535</v>
      </c>
      <c r="S73" s="85" t="s">
        <v>309</v>
      </c>
      <c r="T73" s="85" t="s">
        <v>11</v>
      </c>
      <c r="U73" s="85" t="s">
        <v>310</v>
      </c>
      <c r="V73" s="85" t="s">
        <v>536</v>
      </c>
      <c r="W73" s="85" t="s">
        <v>314</v>
      </c>
      <c r="X73" s="85" t="s">
        <v>931</v>
      </c>
      <c r="Z73" s="42" t="s">
        <v>1056</v>
      </c>
      <c r="AA73"/>
    </row>
    <row r="74" spans="1:27" s="39" customFormat="1" x14ac:dyDescent="0.35">
      <c r="A74" s="85" t="s">
        <v>811</v>
      </c>
      <c r="B74" s="87">
        <v>51013</v>
      </c>
      <c r="C74" s="87" t="s">
        <v>10</v>
      </c>
      <c r="D74" s="86">
        <v>1.379943648</v>
      </c>
      <c r="E74" s="86">
        <f>SUMIFS('Ratios_MARAMA-VA'!T:T, 'Ratios_MARAMA-VA'!AA:AA, Z74)</f>
        <v>0</v>
      </c>
      <c r="F74" s="86">
        <f>SUMIFS('Ratios_MARAMA-VA'!J:J, 'Ratios_MARAMA-VA'!AA:AA, Z74)</f>
        <v>0</v>
      </c>
      <c r="G74" s="122" t="e">
        <f t="shared" si="2"/>
        <v>#DIV/0!</v>
      </c>
      <c r="H74" s="122">
        <v>4.9524797583072004</v>
      </c>
      <c r="I74" s="86">
        <f>NP_Data[[#This Row],[2022 MARAMA-VA OSD Emissions (tpd)]]*NP_Data[[#This Row],[2032 Annual Emissions (Tons)]]/NP_Data[[#This Row],[2022 Annual Emiss Data Tool v1 Emissions (Tons)]]</f>
        <v>0</v>
      </c>
      <c r="J74" s="122">
        <v>4.9524797583072004</v>
      </c>
      <c r="K74" s="86">
        <f>NP_Data[[#This Row],[2022 MARAMA-VA OSD Emissions (tpd)]]*NP_Data[[#This Row],[2038 Annual Emissions (Tons)]]/NP_Data[[#This Row],[2022 Annual Emiss Data Tool v1 Emissions (Tons)]]</f>
        <v>0</v>
      </c>
      <c r="L74" s="122" t="str" cm="1">
        <f t="array" ref="L74">_xlfn.SWITCH(A74,
    "District of Columbia", _xlfn.XLOOKUP(R74, '2015 O3 Growth Surrogates'!A:A, '2015 O3 Growth Surrogates'!H:H),
    "Maryland", _xlfn.XLOOKUP(R74, '2015 O3 Growth Surrogates'!A:A, '2015 O3 Growth Surrogates'!I:I),
    "Virginia", _xlfn.XLOOKUP(R74, '2015 O3 Growth Surrogates'!A:A, '2015 O3 Growth Surrogates'!J:J)
)</f>
        <v>Population</v>
      </c>
      <c r="M74" s="133" cm="1">
        <f t="array" ref="M74">_xlfn.SWITCH(L74,
"Employment", INDEX('Coop GFs_CFs'!C:D, MATCH(B74,'Coop GFs_CFs'!B:B,0),1),
"Population", INDEX('Coop GFs_CFs'!E:F, MATCH(B74,'Coop GFs_CFs'!B:B,0),1),
"Household", INDEX('Coop GFs_CFs'!G:H, MATCH(B74,'Coop GFs_CFs'!B:B,0),1),
"VMT", INDEX('Coop GFs_CFs'!I:J, MATCH(B74,'Coop GFs_CFs'!B:B,0),1),
"Lane Mile", INDEX('Coop GFs_CFs'!K:L, MATCH(B74,'Coop GFs_CFs'!B:B,0),1),
"Gas Sales", INDEX('Coop GFs_CFs'!M:N, MATCH(B74,'Coop GFs_CFs'!B:B,0),1),
"No Growth", INDEX('Coop GFs_CFs'!O:P, MATCH(B74,'Coop GFs_CFs'!B:B,0),1)
)</f>
        <v>1.0984649785709848</v>
      </c>
      <c r="N74" s="133" cm="1">
        <f t="array" ref="N74">_xlfn.SWITCH(L74,
"Employment", INDEX('Coop GFs_CFs'!C:D, MATCH(B74,'Coop GFs_CFs'!B:B,0),2),
"Population", INDEX('Coop GFs_CFs'!E:F, MATCH(B74,'Coop GFs_CFs'!B:B,0),2),
"Household", INDEX('Coop GFs_CFs'!G:H, MATCH(B74,'Coop GFs_CFs'!B:B,0),2),
"VMT", INDEX('Coop GFs_CFs'!I:J, MATCH(B74,'Coop GFs_CFs'!B:B,0),2),
"Lane Mile", INDEX('Coop GFs_CFs'!K:L, MATCH(B74,'Coop GFs_CFs'!B:B,0),2),
"Gas Sales", INDEX('Coop GFs_CFs'!M:N, MATCH(B74,'Coop GFs_CFs'!B:B,0),2),
"No Growth", INDEX('Coop GFs_CFs'!O:P, MATCH(B74,'Coop GFs_CFs'!B:B,0),2)
)</f>
        <v>1.1504470071844137</v>
      </c>
      <c r="O74" s="133"/>
      <c r="P74" s="86">
        <f>F74*M74</f>
        <v>0</v>
      </c>
      <c r="Q74" s="86">
        <f>F74*N74</f>
        <v>0</v>
      </c>
      <c r="R74" s="156" t="s">
        <v>535</v>
      </c>
      <c r="S74" s="85" t="s">
        <v>309</v>
      </c>
      <c r="T74" s="85" t="s">
        <v>11</v>
      </c>
      <c r="U74" s="85" t="s">
        <v>310</v>
      </c>
      <c r="V74" s="85" t="s">
        <v>536</v>
      </c>
      <c r="W74" s="85" t="s">
        <v>314</v>
      </c>
      <c r="X74" s="85" t="s">
        <v>931</v>
      </c>
      <c r="Z74" s="42" t="s">
        <v>1057</v>
      </c>
      <c r="AA74"/>
    </row>
    <row r="75" spans="1:27" s="39" customFormat="1" x14ac:dyDescent="0.35">
      <c r="A75" s="85" t="s">
        <v>811</v>
      </c>
      <c r="B75" s="87">
        <v>51107</v>
      </c>
      <c r="C75" s="87" t="s">
        <v>10</v>
      </c>
      <c r="D75" s="86">
        <v>65.182734459000002</v>
      </c>
      <c r="E75" s="86">
        <f>SUMIFS('Ratios_MARAMA-VA'!T:T, 'Ratios_MARAMA-VA'!AA:AA, Z75)</f>
        <v>0.42634824102552898</v>
      </c>
      <c r="F75" s="86">
        <f>SUMIFS('Ratios_MARAMA-VA'!J:J, 'Ratios_MARAMA-VA'!AA:AA, Z75)</f>
        <v>1.2350701248791899E-3</v>
      </c>
      <c r="G75" s="122">
        <f t="shared" si="2"/>
        <v>2.896857559229935E-3</v>
      </c>
      <c r="H75" s="122">
        <v>37.829679143198398</v>
      </c>
      <c r="I75" s="86">
        <f>NP_Data[[#This Row],[2022 MARAMA-VA OSD Emissions (tpd)]]*NP_Data[[#This Row],[2032 Annual Emissions (Tons)]]/NP_Data[[#This Row],[2022 Annual Emiss Data Tool v1 Emissions (Tons)]]</f>
        <v>7.1678960588740113E-4</v>
      </c>
      <c r="J75" s="122">
        <v>40.594772566457699</v>
      </c>
      <c r="K75" s="86">
        <f>NP_Data[[#This Row],[2022 MARAMA-VA OSD Emissions (tpd)]]*NP_Data[[#This Row],[2038 Annual Emissions (Tons)]]/NP_Data[[#This Row],[2022 Annual Emiss Data Tool v1 Emissions (Tons)]]</f>
        <v>7.6918207312449711E-4</v>
      </c>
      <c r="L75" s="122" t="str" cm="1">
        <f t="array" ref="L75">_xlfn.SWITCH(A75,
    "District of Columbia", _xlfn.XLOOKUP(R75, '2015 O3 Growth Surrogates'!A:A, '2015 O3 Growth Surrogates'!H:H),
    "Maryland", _xlfn.XLOOKUP(R75, '2015 O3 Growth Surrogates'!A:A, '2015 O3 Growth Surrogates'!I:I),
    "Virginia", _xlfn.XLOOKUP(R75, '2015 O3 Growth Surrogates'!A:A, '2015 O3 Growth Surrogates'!J:J)
)</f>
        <v>Population</v>
      </c>
      <c r="M75" s="133" cm="1">
        <f t="array" ref="M75">_xlfn.SWITCH(L75,
"Employment", INDEX('Coop GFs_CFs'!C:D, MATCH(B75,'Coop GFs_CFs'!B:B,0),1),
"Population", INDEX('Coop GFs_CFs'!E:F, MATCH(B75,'Coop GFs_CFs'!B:B,0),1),
"Household", INDEX('Coop GFs_CFs'!G:H, MATCH(B75,'Coop GFs_CFs'!B:B,0),1),
"VMT", INDEX('Coop GFs_CFs'!I:J, MATCH(B75,'Coop GFs_CFs'!B:B,0),1),
"Lane Mile", INDEX('Coop GFs_CFs'!K:L, MATCH(B75,'Coop GFs_CFs'!B:B,0),1),
"Gas Sales", INDEX('Coop GFs_CFs'!M:N, MATCH(B75,'Coop GFs_CFs'!B:B,0),1),
"No Growth", INDEX('Coop GFs_CFs'!O:P, MATCH(B75,'Coop GFs_CFs'!B:B,0),1)
)</f>
        <v>1.1551127564124075</v>
      </c>
      <c r="N75" s="133" cm="1">
        <f t="array" ref="N75">_xlfn.SWITCH(L75,
"Employment", INDEX('Coop GFs_CFs'!C:D, MATCH(B75,'Coop GFs_CFs'!B:B,0),2),
"Population", INDEX('Coop GFs_CFs'!E:F, MATCH(B75,'Coop GFs_CFs'!B:B,0),2),
"Household", INDEX('Coop GFs_CFs'!G:H, MATCH(B75,'Coop GFs_CFs'!B:B,0),2),
"VMT", INDEX('Coop GFs_CFs'!I:J, MATCH(B75,'Coop GFs_CFs'!B:B,0),2),
"Lane Mile", INDEX('Coop GFs_CFs'!K:L, MATCH(B75,'Coop GFs_CFs'!B:B,0),2),
"Gas Sales", INDEX('Coop GFs_CFs'!M:N, MATCH(B75,'Coop GFs_CFs'!B:B,0),2),
"No Growth", INDEX('Coop GFs_CFs'!O:P, MATCH(B75,'Coop GFs_CFs'!B:B,0),2)
)</f>
        <v>1.1978534058610257</v>
      </c>
      <c r="O75" s="133"/>
      <c r="P75" s="86">
        <f>F75*M75</f>
        <v>1.4266452563118175E-3</v>
      </c>
      <c r="Q75" s="86">
        <f>F75*N75</f>
        <v>1.47943295556374E-3</v>
      </c>
      <c r="R75" s="156" t="s">
        <v>535</v>
      </c>
      <c r="S75" s="85" t="s">
        <v>309</v>
      </c>
      <c r="T75" s="85" t="s">
        <v>11</v>
      </c>
      <c r="U75" s="85" t="s">
        <v>310</v>
      </c>
      <c r="V75" s="85" t="s">
        <v>536</v>
      </c>
      <c r="W75" s="85" t="s">
        <v>314</v>
      </c>
      <c r="X75" s="85" t="s">
        <v>931</v>
      </c>
      <c r="Z75" s="42" t="s">
        <v>1058</v>
      </c>
      <c r="AA75"/>
    </row>
    <row r="76" spans="1:27" s="39" customFormat="1" x14ac:dyDescent="0.35">
      <c r="A76" s="85" t="s">
        <v>811</v>
      </c>
      <c r="B76" s="87">
        <v>51683</v>
      </c>
      <c r="C76" s="87" t="s">
        <v>10</v>
      </c>
      <c r="D76" s="86">
        <v>2.252386483</v>
      </c>
      <c r="E76" s="86">
        <f>SUMIFS('Ratios_MARAMA-VA'!T:T, 'Ratios_MARAMA-VA'!AA:AA, Z76)</f>
        <v>2.25185852616268</v>
      </c>
      <c r="F76" s="86">
        <f>SUMIFS('Ratios_MARAMA-VA'!J:J, 'Ratios_MARAMA-VA'!AA:AA, Z76)</f>
        <v>6.5233133938307599E-3</v>
      </c>
      <c r="G76" s="122">
        <f t="shared" si="2"/>
        <v>2.8968575592299437E-3</v>
      </c>
      <c r="H76" s="122">
        <v>3.5040376516031002</v>
      </c>
      <c r="I76" s="86">
        <v>1.015069795887278E-2</v>
      </c>
      <c r="J76" s="122">
        <v>3.9216301055513001</v>
      </c>
      <c r="K76" s="86">
        <v>1.1360403815770005E-2</v>
      </c>
      <c r="L76" s="122" t="str" cm="1">
        <f t="array" ref="L76">_xlfn.SWITCH(A76,
    "District of Columbia", _xlfn.XLOOKUP(R76, '2015 O3 Growth Surrogates'!A:A, '2015 O3 Growth Surrogates'!H:H),
    "Maryland", _xlfn.XLOOKUP(R76, '2015 O3 Growth Surrogates'!A:A, '2015 O3 Growth Surrogates'!I:I),
    "Virginia", _xlfn.XLOOKUP(R76, '2015 O3 Growth Surrogates'!A:A, '2015 O3 Growth Surrogates'!J:J)
)</f>
        <v>Population</v>
      </c>
      <c r="M76" s="133" cm="1">
        <f t="array" ref="M76">_xlfn.SWITCH(L76,
"Employment", INDEX('Coop GFs_CFs'!C:D, MATCH(B76,'Coop GFs_CFs'!B:B,0),1),
"Population", INDEX('Coop GFs_CFs'!E:F, MATCH(B76,'Coop GFs_CFs'!B:B,0),1),
"Household", INDEX('Coop GFs_CFs'!G:H, MATCH(B76,'Coop GFs_CFs'!B:B,0),1),
"VMT", INDEX('Coop GFs_CFs'!I:J, MATCH(B76,'Coop GFs_CFs'!B:B,0),1),
"Lane Mile", INDEX('Coop GFs_CFs'!K:L, MATCH(B76,'Coop GFs_CFs'!B:B,0),1),
"Gas Sales", INDEX('Coop GFs_CFs'!M:N, MATCH(B76,'Coop GFs_CFs'!B:B,0),1),
"No Growth", INDEX('Coop GFs_CFs'!O:P, MATCH(B76,'Coop GFs_CFs'!B:B,0),1)
)</f>
        <v>1.0847467052215982</v>
      </c>
      <c r="N76" s="133" cm="1">
        <f t="array" ref="N76">_xlfn.SWITCH(L76,
"Employment", INDEX('Coop GFs_CFs'!C:D, MATCH(B76,'Coop GFs_CFs'!B:B,0),2),
"Population", INDEX('Coop GFs_CFs'!E:F, MATCH(B76,'Coop GFs_CFs'!B:B,0),2),
"Household", INDEX('Coop GFs_CFs'!G:H, MATCH(B76,'Coop GFs_CFs'!B:B,0),2),
"VMT", INDEX('Coop GFs_CFs'!I:J, MATCH(B76,'Coop GFs_CFs'!B:B,0),2),
"Lane Mile", INDEX('Coop GFs_CFs'!K:L, MATCH(B76,'Coop GFs_CFs'!B:B,0),2),
"Gas Sales", INDEX('Coop GFs_CFs'!M:N, MATCH(B76,'Coop GFs_CFs'!B:B,0),2),
"No Growth", INDEX('Coop GFs_CFs'!O:P, MATCH(B76,'Coop GFs_CFs'!B:B,0),2)
)</f>
        <v>1.1113922408200338</v>
      </c>
      <c r="O76" s="133"/>
      <c r="P76" s="86">
        <f>F76*M76</f>
        <v>7.0761427110858383E-3</v>
      </c>
      <c r="Q76" s="86">
        <f>F76*N76</f>
        <v>7.249959890340908E-3</v>
      </c>
      <c r="R76" s="156" t="s">
        <v>535</v>
      </c>
      <c r="S76" s="85" t="s">
        <v>309</v>
      </c>
      <c r="T76" s="85" t="s">
        <v>11</v>
      </c>
      <c r="U76" s="85" t="s">
        <v>310</v>
      </c>
      <c r="V76" s="85" t="s">
        <v>536</v>
      </c>
      <c r="W76" s="85" t="s">
        <v>314</v>
      </c>
      <c r="X76" s="85" t="s">
        <v>931</v>
      </c>
      <c r="Z76" s="42" t="s">
        <v>1059</v>
      </c>
      <c r="AA76"/>
    </row>
    <row r="77" spans="1:27" s="39" customFormat="1" x14ac:dyDescent="0.35">
      <c r="A77" s="85" t="s">
        <v>497</v>
      </c>
      <c r="B77" s="87">
        <v>24009</v>
      </c>
      <c r="C77" s="87" t="s">
        <v>12</v>
      </c>
      <c r="D77" s="86">
        <v>0.119700205</v>
      </c>
      <c r="E77" s="86">
        <f>SUMIFS('Ratios_MARAMA-VA'!T:T, 'Ratios_MARAMA-VA'!AA:AA, Z77)</f>
        <v>0.11967214740769229</v>
      </c>
      <c r="F77" s="86">
        <f>SUMIFS('Ratios_MARAMA-VA'!J:J, 'Ratios_MARAMA-VA'!AA:AA, Z77)</f>
        <v>3.4667316484725432E-4</v>
      </c>
      <c r="G77" s="122">
        <f t="shared" si="2"/>
        <v>2.8968575592299502E-3</v>
      </c>
      <c r="H77" s="122">
        <v>0.119700205</v>
      </c>
      <c r="I77" s="86">
        <v>3.4675444369562484E-4</v>
      </c>
      <c r="J77" s="122">
        <v>0.119700205</v>
      </c>
      <c r="K77" s="86">
        <v>3.4675444369562484E-4</v>
      </c>
      <c r="L77" s="122" t="str" cm="1">
        <f t="array" ref="L77">_xlfn.SWITCH(A77,
    "District of Columbia", _xlfn.XLOOKUP(R77, '2015 O3 Growth Surrogates'!A:A, '2015 O3 Growth Surrogates'!H:H),
    "Maryland", _xlfn.XLOOKUP(R77, '2015 O3 Growth Surrogates'!A:A, '2015 O3 Growth Surrogates'!I:I),
    "Virginia", _xlfn.XLOOKUP(R77, '2015 O3 Growth Surrogates'!A:A, '2015 O3 Growth Surrogates'!J:J)
)</f>
        <v>EPA EMP</v>
      </c>
      <c r="M77" s="133" t="e" cm="1">
        <f t="array" ref="M77">_xlfn.SWITCH(L77,
"Employment", INDEX('Coop GFs_CFs'!C:D, MATCH(B77,'Coop GFs_CFs'!B:B,0),1),
"Population", INDEX('Coop GFs_CFs'!E:F, MATCH(B77,'Coop GFs_CFs'!B:B,0),1),
"Household", INDEX('Coop GFs_CFs'!G:H, MATCH(B77,'Coop GFs_CFs'!B:B,0),1),
"VMT", INDEX('Coop GFs_CFs'!I:J, MATCH(B77,'Coop GFs_CFs'!B:B,0),1),
"Lane Mile", INDEX('Coop GFs_CFs'!K:L, MATCH(B77,'Coop GFs_CFs'!B:B,0),1),
"Gas Sales", INDEX('Coop GFs_CFs'!M:N, MATCH(B77,'Coop GFs_CFs'!B:B,0),1),
"No Growth", INDEX('Coop GFs_CFs'!O:P, MATCH(B77,'Coop GFs_CFs'!B:B,0),1)
)</f>
        <v>#N/A</v>
      </c>
      <c r="N77" s="133" t="e" cm="1">
        <f t="array" ref="N77">_xlfn.SWITCH(L77,
"Employment", INDEX('Coop GFs_CFs'!C:D, MATCH(B77,'Coop GFs_CFs'!B:B,0),2),
"Population", INDEX('Coop GFs_CFs'!E:F, MATCH(B77,'Coop GFs_CFs'!B:B,0),2),
"Household", INDEX('Coop GFs_CFs'!G:H, MATCH(B77,'Coop GFs_CFs'!B:B,0),2),
"VMT", INDEX('Coop GFs_CFs'!I:J, MATCH(B77,'Coop GFs_CFs'!B:B,0),2),
"Lane Mile", INDEX('Coop GFs_CFs'!K:L, MATCH(B77,'Coop GFs_CFs'!B:B,0),2),
"Gas Sales", INDEX('Coop GFs_CFs'!M:N, MATCH(B77,'Coop GFs_CFs'!B:B,0),2),
"No Growth", INDEX('Coop GFs_CFs'!O:P, MATCH(B77,'Coop GFs_CFs'!B:B,0),2)
)</f>
        <v>#N/A</v>
      </c>
      <c r="O77" s="133"/>
      <c r="P77" s="86">
        <f>I77</f>
        <v>3.4675444369562484E-4</v>
      </c>
      <c r="Q77" s="86">
        <f>K77</f>
        <v>3.4675444369562484E-4</v>
      </c>
      <c r="R77" s="156" t="s">
        <v>535</v>
      </c>
      <c r="S77" s="85" t="s">
        <v>309</v>
      </c>
      <c r="T77" s="85" t="s">
        <v>11</v>
      </c>
      <c r="U77" s="85" t="s">
        <v>310</v>
      </c>
      <c r="V77" s="85" t="s">
        <v>536</v>
      </c>
      <c r="W77" s="85" t="s">
        <v>314</v>
      </c>
      <c r="X77" s="85" t="s">
        <v>931</v>
      </c>
      <c r="Z77" s="42" t="s">
        <v>1060</v>
      </c>
      <c r="AA77"/>
    </row>
    <row r="78" spans="1:27" s="39" customFormat="1" x14ac:dyDescent="0.35">
      <c r="A78" s="85" t="s">
        <v>497</v>
      </c>
      <c r="B78" s="87">
        <v>24017</v>
      </c>
      <c r="C78" s="87" t="s">
        <v>12</v>
      </c>
      <c r="D78" s="86">
        <v>1.106473E-2</v>
      </c>
      <c r="E78" s="86">
        <f>SUMIFS('Ratios_MARAMA-VA'!T:T, 'Ratios_MARAMA-VA'!AA:AA, Z78)</f>
        <v>1.10621364398358E-2</v>
      </c>
      <c r="F78" s="86">
        <f>SUMIFS('Ratios_MARAMA-VA'!J:J, 'Ratios_MARAMA-VA'!AA:AA, Z78)</f>
        <v>3.2045433566971397E-5</v>
      </c>
      <c r="G78" s="122">
        <f t="shared" si="2"/>
        <v>2.8968575592299476E-3</v>
      </c>
      <c r="H78" s="122">
        <v>1.106473E-2</v>
      </c>
      <c r="I78" s="86">
        <v>3.2052946741338379E-5</v>
      </c>
      <c r="J78" s="122">
        <v>1.106473E-2</v>
      </c>
      <c r="K78" s="86">
        <v>3.2052946741338379E-5</v>
      </c>
      <c r="L78" s="122" t="str" cm="1">
        <f t="array" ref="L78">_xlfn.SWITCH(A78,
    "District of Columbia", _xlfn.XLOOKUP(R78, '2015 O3 Growth Surrogates'!A:A, '2015 O3 Growth Surrogates'!H:H),
    "Maryland", _xlfn.XLOOKUP(R78, '2015 O3 Growth Surrogates'!A:A, '2015 O3 Growth Surrogates'!I:I),
    "Virginia", _xlfn.XLOOKUP(R78, '2015 O3 Growth Surrogates'!A:A, '2015 O3 Growth Surrogates'!J:J)
)</f>
        <v>EPA EMP</v>
      </c>
      <c r="M78" s="133" t="e" cm="1">
        <f t="array" ref="M78">_xlfn.SWITCH(L78,
"Employment", INDEX('Coop GFs_CFs'!C:D, MATCH(B78,'Coop GFs_CFs'!B:B,0),1),
"Population", INDEX('Coop GFs_CFs'!E:F, MATCH(B78,'Coop GFs_CFs'!B:B,0),1),
"Household", INDEX('Coop GFs_CFs'!G:H, MATCH(B78,'Coop GFs_CFs'!B:B,0),1),
"VMT", INDEX('Coop GFs_CFs'!I:J, MATCH(B78,'Coop GFs_CFs'!B:B,0),1),
"Lane Mile", INDEX('Coop GFs_CFs'!K:L, MATCH(B78,'Coop GFs_CFs'!B:B,0),1),
"Gas Sales", INDEX('Coop GFs_CFs'!M:N, MATCH(B78,'Coop GFs_CFs'!B:B,0),1),
"No Growth", INDEX('Coop GFs_CFs'!O:P, MATCH(B78,'Coop GFs_CFs'!B:B,0),1)
)</f>
        <v>#N/A</v>
      </c>
      <c r="N78" s="133" t="e" cm="1">
        <f t="array" ref="N78">_xlfn.SWITCH(L78,
"Employment", INDEX('Coop GFs_CFs'!C:D, MATCH(B78,'Coop GFs_CFs'!B:B,0),2),
"Population", INDEX('Coop GFs_CFs'!E:F, MATCH(B78,'Coop GFs_CFs'!B:B,0),2),
"Household", INDEX('Coop GFs_CFs'!G:H, MATCH(B78,'Coop GFs_CFs'!B:B,0),2),
"VMT", INDEX('Coop GFs_CFs'!I:J, MATCH(B78,'Coop GFs_CFs'!B:B,0),2),
"Lane Mile", INDEX('Coop GFs_CFs'!K:L, MATCH(B78,'Coop GFs_CFs'!B:B,0),2),
"Gas Sales", INDEX('Coop GFs_CFs'!M:N, MATCH(B78,'Coop GFs_CFs'!B:B,0),2),
"No Growth", INDEX('Coop GFs_CFs'!O:P, MATCH(B78,'Coop GFs_CFs'!B:B,0),2)
)</f>
        <v>#N/A</v>
      </c>
      <c r="O78" s="133"/>
      <c r="P78" s="86">
        <f>I78</f>
        <v>3.2052946741338379E-5</v>
      </c>
      <c r="Q78" s="86">
        <f>K78</f>
        <v>3.2052946741338379E-5</v>
      </c>
      <c r="R78" s="156" t="s">
        <v>535</v>
      </c>
      <c r="S78" s="85" t="s">
        <v>309</v>
      </c>
      <c r="T78" s="85" t="s">
        <v>11</v>
      </c>
      <c r="U78" s="85" t="s">
        <v>310</v>
      </c>
      <c r="V78" s="85" t="s">
        <v>536</v>
      </c>
      <c r="W78" s="85" t="s">
        <v>314</v>
      </c>
      <c r="X78" s="85" t="s">
        <v>931</v>
      </c>
      <c r="Z78" s="42" t="s">
        <v>1061</v>
      </c>
      <c r="AA78"/>
    </row>
    <row r="79" spans="1:27" s="39" customFormat="1" x14ac:dyDescent="0.35">
      <c r="A79" s="85" t="s">
        <v>497</v>
      </c>
      <c r="B79" s="87">
        <v>24021</v>
      </c>
      <c r="C79" s="87" t="s">
        <v>12</v>
      </c>
      <c r="D79" s="86">
        <v>0.37470753556000003</v>
      </c>
      <c r="E79" s="86">
        <f>SUMIFS('Ratios_MARAMA-VA'!T:T, 'Ratios_MARAMA-VA'!AA:AA, Z79)</f>
        <v>0.37461970453859861</v>
      </c>
      <c r="F79" s="86">
        <f>SUMIFS('Ratios_MARAMA-VA'!J:J, 'Ratios_MARAMA-VA'!AA:AA, Z79)</f>
        <v>1.0852199229291213E-3</v>
      </c>
      <c r="G79" s="122">
        <f t="shared" si="2"/>
        <v>2.8968575592299272E-3</v>
      </c>
      <c r="H79" s="122">
        <v>0.25817453895491199</v>
      </c>
      <c r="I79" s="86">
        <v>7.4789486477223812E-4</v>
      </c>
      <c r="J79" s="122">
        <v>0.25817453895491199</v>
      </c>
      <c r="K79" s="86">
        <v>7.4789486477223812E-4</v>
      </c>
      <c r="L79" s="122" t="str" cm="1">
        <f t="array" ref="L79">_xlfn.SWITCH(A79,
    "District of Columbia", _xlfn.XLOOKUP(R79, '2015 O3 Growth Surrogates'!A:A, '2015 O3 Growth Surrogates'!H:H),
    "Maryland", _xlfn.XLOOKUP(R79, '2015 O3 Growth Surrogates'!A:A, '2015 O3 Growth Surrogates'!I:I),
    "Virginia", _xlfn.XLOOKUP(R79, '2015 O3 Growth Surrogates'!A:A, '2015 O3 Growth Surrogates'!J:J)
)</f>
        <v>EPA EMP</v>
      </c>
      <c r="M79" s="133" t="e" cm="1">
        <f t="array" ref="M79">_xlfn.SWITCH(L79,
"Employment", INDEX('Coop GFs_CFs'!C:D, MATCH(B79,'Coop GFs_CFs'!B:B,0),1),
"Population", INDEX('Coop GFs_CFs'!E:F, MATCH(B79,'Coop GFs_CFs'!B:B,0),1),
"Household", INDEX('Coop GFs_CFs'!G:H, MATCH(B79,'Coop GFs_CFs'!B:B,0),1),
"VMT", INDEX('Coop GFs_CFs'!I:J, MATCH(B79,'Coop GFs_CFs'!B:B,0),1),
"Lane Mile", INDEX('Coop GFs_CFs'!K:L, MATCH(B79,'Coop GFs_CFs'!B:B,0),1),
"Gas Sales", INDEX('Coop GFs_CFs'!M:N, MATCH(B79,'Coop GFs_CFs'!B:B,0),1),
"No Growth", INDEX('Coop GFs_CFs'!O:P, MATCH(B79,'Coop GFs_CFs'!B:B,0),1)
)</f>
        <v>#N/A</v>
      </c>
      <c r="N79" s="133" t="e" cm="1">
        <f t="array" ref="N79">_xlfn.SWITCH(L79,
"Employment", INDEX('Coop GFs_CFs'!C:D, MATCH(B79,'Coop GFs_CFs'!B:B,0),2),
"Population", INDEX('Coop GFs_CFs'!E:F, MATCH(B79,'Coop GFs_CFs'!B:B,0),2),
"Household", INDEX('Coop GFs_CFs'!G:H, MATCH(B79,'Coop GFs_CFs'!B:B,0),2),
"VMT", INDEX('Coop GFs_CFs'!I:J, MATCH(B79,'Coop GFs_CFs'!B:B,0),2),
"Lane Mile", INDEX('Coop GFs_CFs'!K:L, MATCH(B79,'Coop GFs_CFs'!B:B,0),2),
"Gas Sales", INDEX('Coop GFs_CFs'!M:N, MATCH(B79,'Coop GFs_CFs'!B:B,0),2),
"No Growth", INDEX('Coop GFs_CFs'!O:P, MATCH(B79,'Coop GFs_CFs'!B:B,0),2)
)</f>
        <v>#N/A</v>
      </c>
      <c r="O79" s="133"/>
      <c r="P79" s="86">
        <f>I79</f>
        <v>7.4789486477223812E-4</v>
      </c>
      <c r="Q79" s="86">
        <f>K79</f>
        <v>7.4789486477223812E-4</v>
      </c>
      <c r="R79" s="156" t="s">
        <v>535</v>
      </c>
      <c r="S79" s="85" t="s">
        <v>309</v>
      </c>
      <c r="T79" s="85" t="s">
        <v>11</v>
      </c>
      <c r="U79" s="85" t="s">
        <v>310</v>
      </c>
      <c r="V79" s="85" t="s">
        <v>536</v>
      </c>
      <c r="W79" s="85" t="s">
        <v>314</v>
      </c>
      <c r="X79" s="85" t="s">
        <v>931</v>
      </c>
      <c r="Z79" s="42" t="s">
        <v>1062</v>
      </c>
      <c r="AA79"/>
    </row>
    <row r="80" spans="1:27" s="39" customFormat="1" x14ac:dyDescent="0.35">
      <c r="A80" s="85" t="s">
        <v>497</v>
      </c>
      <c r="B80" s="87">
        <v>24031</v>
      </c>
      <c r="C80" s="87" t="s">
        <v>12</v>
      </c>
      <c r="D80" s="86">
        <v>0.17804146400000001</v>
      </c>
      <c r="E80" s="86">
        <f>SUMIFS('Ratios_MARAMA-VA'!T:T, 'Ratios_MARAMA-VA'!AA:AA, Z80)</f>
        <v>0.17799973128274513</v>
      </c>
      <c r="F80" s="86">
        <f>SUMIFS('Ratios_MARAMA-VA'!J:J, 'Ratios_MARAMA-VA'!AA:AA, Z80)</f>
        <v>5.1563986710731642E-4</v>
      </c>
      <c r="G80" s="122">
        <f t="shared" si="2"/>
        <v>2.8968575592299298E-3</v>
      </c>
      <c r="H80" s="122">
        <v>0.18614023803999999</v>
      </c>
      <c r="I80" s="86">
        <v>5.3922175564303251E-4</v>
      </c>
      <c r="J80" s="122">
        <v>0.18614023803999999</v>
      </c>
      <c r="K80" s="86">
        <v>5.3922175564303251E-4</v>
      </c>
      <c r="L80" s="122" t="str" cm="1">
        <f t="array" ref="L80">_xlfn.SWITCH(A80,
    "District of Columbia", _xlfn.XLOOKUP(R80, '2015 O3 Growth Surrogates'!A:A, '2015 O3 Growth Surrogates'!H:H),
    "Maryland", _xlfn.XLOOKUP(R80, '2015 O3 Growth Surrogates'!A:A, '2015 O3 Growth Surrogates'!I:I),
    "Virginia", _xlfn.XLOOKUP(R80, '2015 O3 Growth Surrogates'!A:A, '2015 O3 Growth Surrogates'!J:J)
)</f>
        <v>EPA EMP</v>
      </c>
      <c r="M80" s="133" t="e" cm="1">
        <f t="array" ref="M80">_xlfn.SWITCH(L80,
"Employment", INDEX('Coop GFs_CFs'!C:D, MATCH(B80,'Coop GFs_CFs'!B:B,0),1),
"Population", INDEX('Coop GFs_CFs'!E:F, MATCH(B80,'Coop GFs_CFs'!B:B,0),1),
"Household", INDEX('Coop GFs_CFs'!G:H, MATCH(B80,'Coop GFs_CFs'!B:B,0),1),
"VMT", INDEX('Coop GFs_CFs'!I:J, MATCH(B80,'Coop GFs_CFs'!B:B,0),1),
"Lane Mile", INDEX('Coop GFs_CFs'!K:L, MATCH(B80,'Coop GFs_CFs'!B:B,0),1),
"Gas Sales", INDEX('Coop GFs_CFs'!M:N, MATCH(B80,'Coop GFs_CFs'!B:B,0),1),
"No Growth", INDEX('Coop GFs_CFs'!O:P, MATCH(B80,'Coop GFs_CFs'!B:B,0),1)
)</f>
        <v>#N/A</v>
      </c>
      <c r="N80" s="133" t="e" cm="1">
        <f t="array" ref="N80">_xlfn.SWITCH(L80,
"Employment", INDEX('Coop GFs_CFs'!C:D, MATCH(B80,'Coop GFs_CFs'!B:B,0),2),
"Population", INDEX('Coop GFs_CFs'!E:F, MATCH(B80,'Coop GFs_CFs'!B:B,0),2),
"Household", INDEX('Coop GFs_CFs'!G:H, MATCH(B80,'Coop GFs_CFs'!B:B,0),2),
"VMT", INDEX('Coop GFs_CFs'!I:J, MATCH(B80,'Coop GFs_CFs'!B:B,0),2),
"Lane Mile", INDEX('Coop GFs_CFs'!K:L, MATCH(B80,'Coop GFs_CFs'!B:B,0),2),
"Gas Sales", INDEX('Coop GFs_CFs'!M:N, MATCH(B80,'Coop GFs_CFs'!B:B,0),2),
"No Growth", INDEX('Coop GFs_CFs'!O:P, MATCH(B80,'Coop GFs_CFs'!B:B,0),2)
)</f>
        <v>#N/A</v>
      </c>
      <c r="O80" s="133"/>
      <c r="P80" s="86">
        <f>I80</f>
        <v>5.3922175564303251E-4</v>
      </c>
      <c r="Q80" s="86">
        <f>K80</f>
        <v>5.3922175564303251E-4</v>
      </c>
      <c r="R80" s="156" t="s">
        <v>535</v>
      </c>
      <c r="S80" s="85" t="s">
        <v>309</v>
      </c>
      <c r="T80" s="85" t="s">
        <v>11</v>
      </c>
      <c r="U80" s="85" t="s">
        <v>310</v>
      </c>
      <c r="V80" s="85" t="s">
        <v>536</v>
      </c>
      <c r="W80" s="85" t="s">
        <v>314</v>
      </c>
      <c r="X80" s="85" t="s">
        <v>931</v>
      </c>
      <c r="Z80" s="42" t="s">
        <v>1063</v>
      </c>
      <c r="AA80"/>
    </row>
    <row r="81" spans="1:27" s="39" customFormat="1" x14ac:dyDescent="0.35">
      <c r="A81" s="85" t="s">
        <v>497</v>
      </c>
      <c r="B81" s="87">
        <v>24033</v>
      </c>
      <c r="C81" s="87" t="s">
        <v>12</v>
      </c>
      <c r="D81" s="86">
        <v>8.6430649467999998E-2</v>
      </c>
      <c r="E81" s="86">
        <f>SUMIFS('Ratios_MARAMA-VA'!T:T, 'Ratios_MARAMA-VA'!AA:AA, Z81)</f>
        <v>6.0937765188067696E-3</v>
      </c>
      <c r="F81" s="86">
        <f>SUMIFS('Ratios_MARAMA-VA'!J:J, 'Ratios_MARAMA-VA'!AA:AA, Z81)</f>
        <v>1.76528025727633E-5</v>
      </c>
      <c r="G81" s="122">
        <f t="shared" si="2"/>
        <v>2.8968575592299402E-3</v>
      </c>
      <c r="H81" s="122">
        <v>8.2519816356432699E-2</v>
      </c>
      <c r="I81" s="86">
        <f>NP_Data[[#This Row],[2022 MARAMA-VA OSD Emissions (tpd)]]*NP_Data[[#This Row],[Coop 2032 Growth Factor]]</f>
        <v>1.6854044664099389E-5</v>
      </c>
      <c r="J81" s="122">
        <v>8.2519816356432699E-2</v>
      </c>
      <c r="K81" s="86">
        <f>NP_Data[[#This Row],[2022 MARAMA-VA OSD Emissions (tpd)]]*NP_Data[[#This Row],[Coop 2038 Growth Factor]]</f>
        <v>1.6854044664099389E-5</v>
      </c>
      <c r="L81" s="122" t="str" cm="1">
        <f t="array" ref="L81">_xlfn.SWITCH(A81,
    "District of Columbia", _xlfn.XLOOKUP(R81, '2015 O3 Growth Surrogates'!A:A, '2015 O3 Growth Surrogates'!H:H),
    "Maryland", _xlfn.XLOOKUP(R81, '2015 O3 Growth Surrogates'!A:A, '2015 O3 Growth Surrogates'!I:I),
    "Virginia", _xlfn.XLOOKUP(R81, '2015 O3 Growth Surrogates'!A:A, '2015 O3 Growth Surrogates'!J:J)
)</f>
        <v>EPA EMP</v>
      </c>
      <c r="M81" s="133">
        <f>NP_Data[[#This Row],[2032 Annual Emissions (Tons)]]/NP_Data[[#This Row],[2022 Annual Emiss Data Tool v1 Emissions (Tons)]]</f>
        <v>0.95475177919361531</v>
      </c>
      <c r="N81" s="133">
        <f>NP_Data[[#This Row],[2038 Annual Emissions (Tons)]]/NP_Data[[#This Row],[2022 Annual Emiss Data Tool v1 Emissions (Tons)]]</f>
        <v>0.95475177919361531</v>
      </c>
      <c r="O81" s="133"/>
      <c r="P81" s="86">
        <f>I81</f>
        <v>1.6854044664099389E-5</v>
      </c>
      <c r="Q81" s="86">
        <f>K81</f>
        <v>1.6854044664099389E-5</v>
      </c>
      <c r="R81" s="156" t="s">
        <v>535</v>
      </c>
      <c r="S81" s="85" t="s">
        <v>309</v>
      </c>
      <c r="T81" s="85" t="s">
        <v>11</v>
      </c>
      <c r="U81" s="85" t="s">
        <v>310</v>
      </c>
      <c r="V81" s="85" t="s">
        <v>536</v>
      </c>
      <c r="W81" s="85" t="s">
        <v>314</v>
      </c>
      <c r="X81" s="85" t="s">
        <v>931</v>
      </c>
      <c r="Z81" s="42" t="s">
        <v>1064</v>
      </c>
      <c r="AA81"/>
    </row>
    <row r="82" spans="1:27" s="39" customFormat="1" x14ac:dyDescent="0.35">
      <c r="A82" s="85" t="s">
        <v>811</v>
      </c>
      <c r="B82" s="87">
        <v>51013</v>
      </c>
      <c r="C82" s="87" t="s">
        <v>12</v>
      </c>
      <c r="D82" s="86">
        <v>0.516748859</v>
      </c>
      <c r="E82" s="86">
        <f>SUMIFS('Ratios_MARAMA-VA'!T:T, 'Ratios_MARAMA-VA'!AA:AA, Z82)</f>
        <v>0</v>
      </c>
      <c r="F82" s="86">
        <f>SUMIFS('Ratios_MARAMA-VA'!J:J, 'Ratios_MARAMA-VA'!AA:AA, Z82)</f>
        <v>0</v>
      </c>
      <c r="G82" s="122" t="e">
        <f t="shared" si="2"/>
        <v>#DIV/0!</v>
      </c>
      <c r="H82" s="122">
        <v>1.8545599800651</v>
      </c>
      <c r="I82" s="86">
        <v>5.3723960972969038E-3</v>
      </c>
      <c r="J82" s="122">
        <v>1.8545599800651</v>
      </c>
      <c r="K82" s="86">
        <v>5.3723960972969038E-3</v>
      </c>
      <c r="L82" s="122" t="str" cm="1">
        <f t="array" ref="L82">_xlfn.SWITCH(A82,
    "District of Columbia", _xlfn.XLOOKUP(R82, '2015 O3 Growth Surrogates'!A:A, '2015 O3 Growth Surrogates'!H:H),
    "Maryland", _xlfn.XLOOKUP(R82, '2015 O3 Growth Surrogates'!A:A, '2015 O3 Growth Surrogates'!I:I),
    "Virginia", _xlfn.XLOOKUP(R82, '2015 O3 Growth Surrogates'!A:A, '2015 O3 Growth Surrogates'!J:J)
)</f>
        <v>Population</v>
      </c>
      <c r="M82" s="133" cm="1">
        <f t="array" ref="M82">_xlfn.SWITCH(L82,
"Employment", INDEX('Coop GFs_CFs'!C:D, MATCH(B82,'Coop GFs_CFs'!B:B,0),1),
"Population", INDEX('Coop GFs_CFs'!E:F, MATCH(B82,'Coop GFs_CFs'!B:B,0),1),
"Household", INDEX('Coop GFs_CFs'!G:H, MATCH(B82,'Coop GFs_CFs'!B:B,0),1),
"VMT", INDEX('Coop GFs_CFs'!I:J, MATCH(B82,'Coop GFs_CFs'!B:B,0),1),
"Lane Mile", INDEX('Coop GFs_CFs'!K:L, MATCH(B82,'Coop GFs_CFs'!B:B,0),1),
"Gas Sales", INDEX('Coop GFs_CFs'!M:N, MATCH(B82,'Coop GFs_CFs'!B:B,0),1),
"No Growth", INDEX('Coop GFs_CFs'!O:P, MATCH(B82,'Coop GFs_CFs'!B:B,0),1)
)</f>
        <v>1.0984649785709848</v>
      </c>
      <c r="N82" s="133" cm="1">
        <f t="array" ref="N82">_xlfn.SWITCH(L82,
"Employment", INDEX('Coop GFs_CFs'!C:D, MATCH(B82,'Coop GFs_CFs'!B:B,0),2),
"Population", INDEX('Coop GFs_CFs'!E:F, MATCH(B82,'Coop GFs_CFs'!B:B,0),2),
"Household", INDEX('Coop GFs_CFs'!G:H, MATCH(B82,'Coop GFs_CFs'!B:B,0),2),
"VMT", INDEX('Coop GFs_CFs'!I:J, MATCH(B82,'Coop GFs_CFs'!B:B,0),2),
"Lane Mile", INDEX('Coop GFs_CFs'!K:L, MATCH(B82,'Coop GFs_CFs'!B:B,0),2),
"Gas Sales", INDEX('Coop GFs_CFs'!M:N, MATCH(B82,'Coop GFs_CFs'!B:B,0),2),
"No Growth", INDEX('Coop GFs_CFs'!O:P, MATCH(B82,'Coop GFs_CFs'!B:B,0),2)
)</f>
        <v>1.1504470071844137</v>
      </c>
      <c r="O82" s="133"/>
      <c r="P82" s="86">
        <f t="shared" ref="P82:P113" si="3">F82*M82</f>
        <v>0</v>
      </c>
      <c r="Q82" s="86">
        <f t="shared" ref="Q82:Q113" si="4">F82*N82</f>
        <v>0</v>
      </c>
      <c r="R82" s="156" t="s">
        <v>535</v>
      </c>
      <c r="S82" s="85" t="s">
        <v>309</v>
      </c>
      <c r="T82" s="85" t="s">
        <v>11</v>
      </c>
      <c r="U82" s="85" t="s">
        <v>310</v>
      </c>
      <c r="V82" s="85" t="s">
        <v>536</v>
      </c>
      <c r="W82" s="85" t="s">
        <v>314</v>
      </c>
      <c r="X82" s="85" t="s">
        <v>931</v>
      </c>
      <c r="Z82" s="42" t="s">
        <v>1065</v>
      </c>
      <c r="AA82"/>
    </row>
    <row r="83" spans="1:27" s="39" customFormat="1" x14ac:dyDescent="0.35">
      <c r="A83" s="85" t="s">
        <v>811</v>
      </c>
      <c r="B83" s="87">
        <v>51107</v>
      </c>
      <c r="C83" s="87" t="s">
        <v>12</v>
      </c>
      <c r="D83" s="86">
        <v>23.793954795000001</v>
      </c>
      <c r="E83" s="86">
        <f>SUMIFS('Ratios_MARAMA-VA'!T:T, 'Ratios_MARAMA-VA'!AA:AA, Z83)</f>
        <v>0.553106622038672</v>
      </c>
      <c r="F83" s="86">
        <f>SUMIFS('Ratios_MARAMA-VA'!J:J, 'Ratios_MARAMA-VA'!AA:AA, Z83)</f>
        <v>1.60227109911286E-3</v>
      </c>
      <c r="G83" s="122">
        <f t="shared" si="2"/>
        <v>2.8968575592299324E-3</v>
      </c>
      <c r="H83" s="122">
        <v>13.977075302712</v>
      </c>
      <c r="I83" s="86">
        <v>4.0489596246587253E-2</v>
      </c>
      <c r="J83" s="122">
        <v>14.969453982448499</v>
      </c>
      <c r="K83" s="86">
        <v>4.336437592660055E-2</v>
      </c>
      <c r="L83" s="122" t="str" cm="1">
        <f t="array" ref="L83">_xlfn.SWITCH(A83,
    "District of Columbia", _xlfn.XLOOKUP(R83, '2015 O3 Growth Surrogates'!A:A, '2015 O3 Growth Surrogates'!H:H),
    "Maryland", _xlfn.XLOOKUP(R83, '2015 O3 Growth Surrogates'!A:A, '2015 O3 Growth Surrogates'!I:I),
    "Virginia", _xlfn.XLOOKUP(R83, '2015 O3 Growth Surrogates'!A:A, '2015 O3 Growth Surrogates'!J:J)
)</f>
        <v>Population</v>
      </c>
      <c r="M83" s="133" cm="1">
        <f t="array" ref="M83">_xlfn.SWITCH(L83,
"Employment", INDEX('Coop GFs_CFs'!C:D, MATCH(B83,'Coop GFs_CFs'!B:B,0),1),
"Population", INDEX('Coop GFs_CFs'!E:F, MATCH(B83,'Coop GFs_CFs'!B:B,0),1),
"Household", INDEX('Coop GFs_CFs'!G:H, MATCH(B83,'Coop GFs_CFs'!B:B,0),1),
"VMT", INDEX('Coop GFs_CFs'!I:J, MATCH(B83,'Coop GFs_CFs'!B:B,0),1),
"Lane Mile", INDEX('Coop GFs_CFs'!K:L, MATCH(B83,'Coop GFs_CFs'!B:B,0),1),
"Gas Sales", INDEX('Coop GFs_CFs'!M:N, MATCH(B83,'Coop GFs_CFs'!B:B,0),1),
"No Growth", INDEX('Coop GFs_CFs'!O:P, MATCH(B83,'Coop GFs_CFs'!B:B,0),1)
)</f>
        <v>1.1551127564124075</v>
      </c>
      <c r="N83" s="133" cm="1">
        <f t="array" ref="N83">_xlfn.SWITCH(L83,
"Employment", INDEX('Coop GFs_CFs'!C:D, MATCH(B83,'Coop GFs_CFs'!B:B,0),2),
"Population", INDEX('Coop GFs_CFs'!E:F, MATCH(B83,'Coop GFs_CFs'!B:B,0),2),
"Household", INDEX('Coop GFs_CFs'!G:H, MATCH(B83,'Coop GFs_CFs'!B:B,0),2),
"VMT", INDEX('Coop GFs_CFs'!I:J, MATCH(B83,'Coop GFs_CFs'!B:B,0),2),
"Lane Mile", INDEX('Coop GFs_CFs'!K:L, MATCH(B83,'Coop GFs_CFs'!B:B,0),2),
"Gas Sales", INDEX('Coop GFs_CFs'!M:N, MATCH(B83,'Coop GFs_CFs'!B:B,0),2),
"No Growth", INDEX('Coop GFs_CFs'!O:P, MATCH(B83,'Coop GFs_CFs'!B:B,0),2)
)</f>
        <v>1.1978534058610257</v>
      </c>
      <c r="O83" s="133"/>
      <c r="P83" s="86">
        <f t="shared" si="3"/>
        <v>1.8508037858161936E-3</v>
      </c>
      <c r="Q83" s="86">
        <f t="shared" si="4"/>
        <v>1.9192858931850285E-3</v>
      </c>
      <c r="R83" s="156" t="s">
        <v>535</v>
      </c>
      <c r="S83" s="85" t="s">
        <v>309</v>
      </c>
      <c r="T83" s="85" t="s">
        <v>11</v>
      </c>
      <c r="U83" s="85" t="s">
        <v>310</v>
      </c>
      <c r="V83" s="85" t="s">
        <v>536</v>
      </c>
      <c r="W83" s="85" t="s">
        <v>314</v>
      </c>
      <c r="X83" s="85" t="s">
        <v>931</v>
      </c>
      <c r="Z83" s="42" t="s">
        <v>1066</v>
      </c>
      <c r="AA83"/>
    </row>
    <row r="84" spans="1:27" s="39" customFormat="1" x14ac:dyDescent="0.35">
      <c r="A84" s="85" t="s">
        <v>811</v>
      </c>
      <c r="B84" s="87">
        <v>51683</v>
      </c>
      <c r="C84" s="87" t="s">
        <v>12</v>
      </c>
      <c r="D84" s="86">
        <v>2.9220491329999998</v>
      </c>
      <c r="E84" s="86">
        <f>SUMIFS('Ratios_MARAMA-VA'!T:T, 'Ratios_MARAMA-VA'!AA:AA, Z84)</f>
        <v>2.9213642079969402</v>
      </c>
      <c r="F84" s="86">
        <f>SUMIFS('Ratios_MARAMA-VA'!J:J, 'Ratios_MARAMA-VA'!AA:AA, Z84)</f>
        <v>8.4627759891997504E-3</v>
      </c>
      <c r="G84" s="122">
        <f t="shared" si="2"/>
        <v>2.8968575592299493E-3</v>
      </c>
      <c r="H84" s="122">
        <v>4.5458318362080998</v>
      </c>
      <c r="I84" s="86">
        <v>1.3168627317707595E-2</v>
      </c>
      <c r="J84" s="122">
        <v>5.0875797454663001</v>
      </c>
      <c r="K84" s="86">
        <v>1.4737993843839232E-2</v>
      </c>
      <c r="L84" s="122" t="str" cm="1">
        <f t="array" ref="L84">_xlfn.SWITCH(A84,
    "District of Columbia", _xlfn.XLOOKUP(R84, '2015 O3 Growth Surrogates'!A:A, '2015 O3 Growth Surrogates'!H:H),
    "Maryland", _xlfn.XLOOKUP(R84, '2015 O3 Growth Surrogates'!A:A, '2015 O3 Growth Surrogates'!I:I),
    "Virginia", _xlfn.XLOOKUP(R84, '2015 O3 Growth Surrogates'!A:A, '2015 O3 Growth Surrogates'!J:J)
)</f>
        <v>Population</v>
      </c>
      <c r="M84" s="133" cm="1">
        <f t="array" ref="M84">_xlfn.SWITCH(L84,
"Employment", INDEX('Coop GFs_CFs'!C:D, MATCH(B84,'Coop GFs_CFs'!B:B,0),1),
"Population", INDEX('Coop GFs_CFs'!E:F, MATCH(B84,'Coop GFs_CFs'!B:B,0),1),
"Household", INDEX('Coop GFs_CFs'!G:H, MATCH(B84,'Coop GFs_CFs'!B:B,0),1),
"VMT", INDEX('Coop GFs_CFs'!I:J, MATCH(B84,'Coop GFs_CFs'!B:B,0),1),
"Lane Mile", INDEX('Coop GFs_CFs'!K:L, MATCH(B84,'Coop GFs_CFs'!B:B,0),1),
"Gas Sales", INDEX('Coop GFs_CFs'!M:N, MATCH(B84,'Coop GFs_CFs'!B:B,0),1),
"No Growth", INDEX('Coop GFs_CFs'!O:P, MATCH(B84,'Coop GFs_CFs'!B:B,0),1)
)</f>
        <v>1.0847467052215982</v>
      </c>
      <c r="N84" s="133" cm="1">
        <f t="array" ref="N84">_xlfn.SWITCH(L84,
"Employment", INDEX('Coop GFs_CFs'!C:D, MATCH(B84,'Coop GFs_CFs'!B:B,0),2),
"Population", INDEX('Coop GFs_CFs'!E:F, MATCH(B84,'Coop GFs_CFs'!B:B,0),2),
"Household", INDEX('Coop GFs_CFs'!G:H, MATCH(B84,'Coop GFs_CFs'!B:B,0),2),
"VMT", INDEX('Coop GFs_CFs'!I:J, MATCH(B84,'Coop GFs_CFs'!B:B,0),2),
"Lane Mile", INDEX('Coop GFs_CFs'!K:L, MATCH(B84,'Coop GFs_CFs'!B:B,0),2),
"Gas Sales", INDEX('Coop GFs_CFs'!M:N, MATCH(B84,'Coop GFs_CFs'!B:B,0),2),
"No Growth", INDEX('Coop GFs_CFs'!O:P, MATCH(B84,'Coop GFs_CFs'!B:B,0),2)
)</f>
        <v>1.1113922408200338</v>
      </c>
      <c r="O84" s="133"/>
      <c r="P84" s="86">
        <f t="shared" si="3"/>
        <v>9.1799683713128816E-3</v>
      </c>
      <c r="Q84" s="86">
        <f t="shared" si="4"/>
        <v>9.4054635701946894E-3</v>
      </c>
      <c r="R84" s="156" t="s">
        <v>535</v>
      </c>
      <c r="S84" s="85" t="s">
        <v>309</v>
      </c>
      <c r="T84" s="85" t="s">
        <v>11</v>
      </c>
      <c r="U84" s="85" t="s">
        <v>310</v>
      </c>
      <c r="V84" s="85" t="s">
        <v>536</v>
      </c>
      <c r="W84" s="85" t="s">
        <v>314</v>
      </c>
      <c r="X84" s="85" t="s">
        <v>931</v>
      </c>
      <c r="Z84" s="42" t="s">
        <v>1067</v>
      </c>
      <c r="AA84"/>
    </row>
    <row r="85" spans="1:27" s="39" customFormat="1" x14ac:dyDescent="0.35">
      <c r="A85" s="85" t="s">
        <v>811</v>
      </c>
      <c r="B85" s="87">
        <v>51013</v>
      </c>
      <c r="C85" s="87" t="s">
        <v>10</v>
      </c>
      <c r="D85" s="86">
        <v>39.613295718000003</v>
      </c>
      <c r="E85" s="86">
        <f>SUMIFS('Ratios_MARAMA-VA'!T:T, 'Ratios_MARAMA-VA'!AA:AA, Z85)</f>
        <v>0</v>
      </c>
      <c r="F85" s="86">
        <f>SUMIFS('Ratios_MARAMA-VA'!J:J, 'Ratios_MARAMA-VA'!AA:AA, Z85)</f>
        <v>0</v>
      </c>
      <c r="G85" s="122" t="e">
        <f t="shared" si="2"/>
        <v>#DIV/0!</v>
      </c>
      <c r="H85" s="122">
        <v>40.3699096662138</v>
      </c>
      <c r="I85" s="86">
        <f>NP_Data[[#This Row],[2022 MARAMA-VA OSD Emissions (tpd)]]*NP_Data[[#This Row],[2032 Annual Emissions (Tons)]]/NP_Data[[#This Row],[2022 Annual Emiss Data Tool v1 Emissions (Tons)]]</f>
        <v>0</v>
      </c>
      <c r="J85" s="122">
        <v>40.3699096662138</v>
      </c>
      <c r="K85" s="86">
        <f>NP_Data[[#This Row],[2022 MARAMA-VA OSD Emissions (tpd)]]*NP_Data[[#This Row],[2038 Annual Emissions (Tons)]]/NP_Data[[#This Row],[2022 Annual Emiss Data Tool v1 Emissions (Tons)]]</f>
        <v>0</v>
      </c>
      <c r="L85" s="122" t="str" cm="1">
        <f t="array" ref="L85">_xlfn.SWITCH(A85,
    "District of Columbia", _xlfn.XLOOKUP(R85, '2015 O3 Growth Surrogates'!A:A, '2015 O3 Growth Surrogates'!H:H),
    "Maryland", _xlfn.XLOOKUP(R85, '2015 O3 Growth Surrogates'!A:A, '2015 O3 Growth Surrogates'!I:I),
    "Virginia", _xlfn.XLOOKUP(R85, '2015 O3 Growth Surrogates'!A:A, '2015 O3 Growth Surrogates'!J:J)
)</f>
        <v>Population</v>
      </c>
      <c r="M85" s="133" cm="1">
        <f t="array" ref="M85">_xlfn.SWITCH(L85,
"Employment", INDEX('Coop GFs_CFs'!C:D, MATCH(B85,'Coop GFs_CFs'!B:B,0),1),
"Population", INDEX('Coop GFs_CFs'!E:F, MATCH(B85,'Coop GFs_CFs'!B:B,0),1),
"Household", INDEX('Coop GFs_CFs'!G:H, MATCH(B85,'Coop GFs_CFs'!B:B,0),1),
"VMT", INDEX('Coop GFs_CFs'!I:J, MATCH(B85,'Coop GFs_CFs'!B:B,0),1),
"Lane Mile", INDEX('Coop GFs_CFs'!K:L, MATCH(B85,'Coop GFs_CFs'!B:B,0),1),
"Gas Sales", INDEX('Coop GFs_CFs'!M:N, MATCH(B85,'Coop GFs_CFs'!B:B,0),1),
"No Growth", INDEX('Coop GFs_CFs'!O:P, MATCH(B85,'Coop GFs_CFs'!B:B,0),1)
)</f>
        <v>1.0984649785709848</v>
      </c>
      <c r="N85" s="133" cm="1">
        <f t="array" ref="N85">_xlfn.SWITCH(L85,
"Employment", INDEX('Coop GFs_CFs'!C:D, MATCH(B85,'Coop GFs_CFs'!B:B,0),2),
"Population", INDEX('Coop GFs_CFs'!E:F, MATCH(B85,'Coop GFs_CFs'!B:B,0),2),
"Household", INDEX('Coop GFs_CFs'!G:H, MATCH(B85,'Coop GFs_CFs'!B:B,0),2),
"VMT", INDEX('Coop GFs_CFs'!I:J, MATCH(B85,'Coop GFs_CFs'!B:B,0),2),
"Lane Mile", INDEX('Coop GFs_CFs'!K:L, MATCH(B85,'Coop GFs_CFs'!B:B,0),2),
"Gas Sales", INDEX('Coop GFs_CFs'!M:N, MATCH(B85,'Coop GFs_CFs'!B:B,0),2),
"No Growth", INDEX('Coop GFs_CFs'!O:P, MATCH(B85,'Coop GFs_CFs'!B:B,0),2)
)</f>
        <v>1.1504470071844137</v>
      </c>
      <c r="O85" s="133"/>
      <c r="P85" s="86">
        <f t="shared" si="3"/>
        <v>0</v>
      </c>
      <c r="Q85" s="86">
        <f t="shared" si="4"/>
        <v>0</v>
      </c>
      <c r="R85" s="156" t="s">
        <v>816</v>
      </c>
      <c r="S85" s="85" t="s">
        <v>16</v>
      </c>
      <c r="T85" s="85" t="s">
        <v>11</v>
      </c>
      <c r="U85" s="85" t="s">
        <v>310</v>
      </c>
      <c r="V85" s="85" t="s">
        <v>817</v>
      </c>
      <c r="W85" s="85" t="s">
        <v>348</v>
      </c>
      <c r="X85" s="85" t="s">
        <v>931</v>
      </c>
      <c r="Z85" s="42" t="s">
        <v>1068</v>
      </c>
      <c r="AA85"/>
    </row>
    <row r="86" spans="1:27" s="39" customFormat="1" x14ac:dyDescent="0.35">
      <c r="A86" s="85" t="s">
        <v>811</v>
      </c>
      <c r="B86" s="87">
        <v>51107</v>
      </c>
      <c r="C86" s="87" t="s">
        <v>10</v>
      </c>
      <c r="D86" s="86">
        <v>34.150912409</v>
      </c>
      <c r="E86" s="86">
        <f>SUMIFS('Ratios_MARAMA-VA'!T:T, 'Ratios_MARAMA-VA'!AA:AA, Z86)</f>
        <v>0</v>
      </c>
      <c r="F86" s="86">
        <f>SUMIFS('Ratios_MARAMA-VA'!J:J, 'Ratios_MARAMA-VA'!AA:AA, Z86)</f>
        <v>0</v>
      </c>
      <c r="G86" s="122" t="e">
        <f t="shared" si="2"/>
        <v>#DIV/0!</v>
      </c>
      <c r="H86" s="122">
        <v>56.673439142735504</v>
      </c>
      <c r="I86" s="86">
        <f>NP_Data[[#This Row],[2022 MARAMA-VA OSD Emissions (tpd)]]*NP_Data[[#This Row],[2032 Annual Emissions (Tons)]]/NP_Data[[#This Row],[2022 Annual Emiss Data Tool v1 Emissions (Tons)]]</f>
        <v>0</v>
      </c>
      <c r="J86" s="122">
        <v>62.9640372084733</v>
      </c>
      <c r="K86" s="86">
        <f>NP_Data[[#This Row],[2022 MARAMA-VA OSD Emissions (tpd)]]*NP_Data[[#This Row],[2038 Annual Emissions (Tons)]]/NP_Data[[#This Row],[2022 Annual Emiss Data Tool v1 Emissions (Tons)]]</f>
        <v>0</v>
      </c>
      <c r="L86" s="122" t="str" cm="1">
        <f t="array" ref="L86">_xlfn.SWITCH(A86,
    "District of Columbia", _xlfn.XLOOKUP(R86, '2015 O3 Growth Surrogates'!A:A, '2015 O3 Growth Surrogates'!H:H),
    "Maryland", _xlfn.XLOOKUP(R86, '2015 O3 Growth Surrogates'!A:A, '2015 O3 Growth Surrogates'!I:I),
    "Virginia", _xlfn.XLOOKUP(R86, '2015 O3 Growth Surrogates'!A:A, '2015 O3 Growth Surrogates'!J:J)
)</f>
        <v>Population</v>
      </c>
      <c r="M86" s="133" cm="1">
        <f t="array" ref="M86">_xlfn.SWITCH(L86,
"Employment", INDEX('Coop GFs_CFs'!C:D, MATCH(B86,'Coop GFs_CFs'!B:B,0),1),
"Population", INDEX('Coop GFs_CFs'!E:F, MATCH(B86,'Coop GFs_CFs'!B:B,0),1),
"Household", INDEX('Coop GFs_CFs'!G:H, MATCH(B86,'Coop GFs_CFs'!B:B,0),1),
"VMT", INDEX('Coop GFs_CFs'!I:J, MATCH(B86,'Coop GFs_CFs'!B:B,0),1),
"Lane Mile", INDEX('Coop GFs_CFs'!K:L, MATCH(B86,'Coop GFs_CFs'!B:B,0),1),
"Gas Sales", INDEX('Coop GFs_CFs'!M:N, MATCH(B86,'Coop GFs_CFs'!B:B,0),1),
"No Growth", INDEX('Coop GFs_CFs'!O:P, MATCH(B86,'Coop GFs_CFs'!B:B,0),1)
)</f>
        <v>1.1551127564124075</v>
      </c>
      <c r="N86" s="133" cm="1">
        <f t="array" ref="N86">_xlfn.SWITCH(L86,
"Employment", INDEX('Coop GFs_CFs'!C:D, MATCH(B86,'Coop GFs_CFs'!B:B,0),2),
"Population", INDEX('Coop GFs_CFs'!E:F, MATCH(B86,'Coop GFs_CFs'!B:B,0),2),
"Household", INDEX('Coop GFs_CFs'!G:H, MATCH(B86,'Coop GFs_CFs'!B:B,0),2),
"VMT", INDEX('Coop GFs_CFs'!I:J, MATCH(B86,'Coop GFs_CFs'!B:B,0),2),
"Lane Mile", INDEX('Coop GFs_CFs'!K:L, MATCH(B86,'Coop GFs_CFs'!B:B,0),2),
"Gas Sales", INDEX('Coop GFs_CFs'!M:N, MATCH(B86,'Coop GFs_CFs'!B:B,0),2),
"No Growth", INDEX('Coop GFs_CFs'!O:P, MATCH(B86,'Coop GFs_CFs'!B:B,0),2)
)</f>
        <v>1.1978534058610257</v>
      </c>
      <c r="O86" s="133"/>
      <c r="P86" s="86">
        <f t="shared" si="3"/>
        <v>0</v>
      </c>
      <c r="Q86" s="86">
        <f t="shared" si="4"/>
        <v>0</v>
      </c>
      <c r="R86" s="156" t="s">
        <v>816</v>
      </c>
      <c r="S86" s="85" t="s">
        <v>16</v>
      </c>
      <c r="T86" s="85" t="s">
        <v>11</v>
      </c>
      <c r="U86" s="85" t="s">
        <v>310</v>
      </c>
      <c r="V86" s="85" t="s">
        <v>817</v>
      </c>
      <c r="W86" s="85" t="s">
        <v>348</v>
      </c>
      <c r="X86" s="85" t="s">
        <v>931</v>
      </c>
      <c r="Z86" s="42" t="s">
        <v>1069</v>
      </c>
      <c r="AA86"/>
    </row>
    <row r="87" spans="1:27" s="39" customFormat="1" x14ac:dyDescent="0.35">
      <c r="A87" s="85" t="s">
        <v>811</v>
      </c>
      <c r="B87" s="87">
        <v>51013</v>
      </c>
      <c r="C87" s="87" t="s">
        <v>12</v>
      </c>
      <c r="D87" s="86">
        <v>10.507483822999999</v>
      </c>
      <c r="E87" s="86">
        <f>SUMIFS('Ratios_MARAMA-VA'!T:T, 'Ratios_MARAMA-VA'!AA:AA, Z87)</f>
        <v>0</v>
      </c>
      <c r="F87" s="86">
        <f>SUMIFS('Ratios_MARAMA-VA'!J:J, 'Ratios_MARAMA-VA'!AA:AA, Z87)</f>
        <v>0</v>
      </c>
      <c r="G87" s="122" t="e">
        <f t="shared" si="2"/>
        <v>#DIV/0!</v>
      </c>
      <c r="H87" s="122">
        <v>10.708176764019299</v>
      </c>
      <c r="I87" s="86">
        <v>3.102006280441965E-2</v>
      </c>
      <c r="J87" s="122">
        <v>10.708176764019299</v>
      </c>
      <c r="K87" s="86">
        <v>3.102006280441965E-2</v>
      </c>
      <c r="L87" s="122" t="str" cm="1">
        <f t="array" ref="L87">_xlfn.SWITCH(A87,
    "District of Columbia", _xlfn.XLOOKUP(R87, '2015 O3 Growth Surrogates'!A:A, '2015 O3 Growth Surrogates'!H:H),
    "Maryland", _xlfn.XLOOKUP(R87, '2015 O3 Growth Surrogates'!A:A, '2015 O3 Growth Surrogates'!I:I),
    "Virginia", _xlfn.XLOOKUP(R87, '2015 O3 Growth Surrogates'!A:A, '2015 O3 Growth Surrogates'!J:J)
)</f>
        <v>Population</v>
      </c>
      <c r="M87" s="133" cm="1">
        <f t="array" ref="M87">_xlfn.SWITCH(L87,
"Employment", INDEX('Coop GFs_CFs'!C:D, MATCH(B87,'Coop GFs_CFs'!B:B,0),1),
"Population", INDEX('Coop GFs_CFs'!E:F, MATCH(B87,'Coop GFs_CFs'!B:B,0),1),
"Household", INDEX('Coop GFs_CFs'!G:H, MATCH(B87,'Coop GFs_CFs'!B:B,0),1),
"VMT", INDEX('Coop GFs_CFs'!I:J, MATCH(B87,'Coop GFs_CFs'!B:B,0),1),
"Lane Mile", INDEX('Coop GFs_CFs'!K:L, MATCH(B87,'Coop GFs_CFs'!B:B,0),1),
"Gas Sales", INDEX('Coop GFs_CFs'!M:N, MATCH(B87,'Coop GFs_CFs'!B:B,0),1),
"No Growth", INDEX('Coop GFs_CFs'!O:P, MATCH(B87,'Coop GFs_CFs'!B:B,0),1)
)</f>
        <v>1.0984649785709848</v>
      </c>
      <c r="N87" s="133" cm="1">
        <f t="array" ref="N87">_xlfn.SWITCH(L87,
"Employment", INDEX('Coop GFs_CFs'!C:D, MATCH(B87,'Coop GFs_CFs'!B:B,0),2),
"Population", INDEX('Coop GFs_CFs'!E:F, MATCH(B87,'Coop GFs_CFs'!B:B,0),2),
"Household", INDEX('Coop GFs_CFs'!G:H, MATCH(B87,'Coop GFs_CFs'!B:B,0),2),
"VMT", INDEX('Coop GFs_CFs'!I:J, MATCH(B87,'Coop GFs_CFs'!B:B,0),2),
"Lane Mile", INDEX('Coop GFs_CFs'!K:L, MATCH(B87,'Coop GFs_CFs'!B:B,0),2),
"Gas Sales", INDEX('Coop GFs_CFs'!M:N, MATCH(B87,'Coop GFs_CFs'!B:B,0),2),
"No Growth", INDEX('Coop GFs_CFs'!O:P, MATCH(B87,'Coop GFs_CFs'!B:B,0),2)
)</f>
        <v>1.1504470071844137</v>
      </c>
      <c r="O87" s="133"/>
      <c r="P87" s="86">
        <f t="shared" si="3"/>
        <v>0</v>
      </c>
      <c r="Q87" s="86">
        <f t="shared" si="4"/>
        <v>0</v>
      </c>
      <c r="R87" s="156" t="s">
        <v>816</v>
      </c>
      <c r="S87" s="85" t="s">
        <v>16</v>
      </c>
      <c r="T87" s="85" t="s">
        <v>11</v>
      </c>
      <c r="U87" s="85" t="s">
        <v>310</v>
      </c>
      <c r="V87" s="85" t="s">
        <v>817</v>
      </c>
      <c r="W87" s="85" t="s">
        <v>348</v>
      </c>
      <c r="X87" s="85" t="s">
        <v>931</v>
      </c>
      <c r="Z87" s="42" t="s">
        <v>1070</v>
      </c>
      <c r="AA87"/>
    </row>
    <row r="88" spans="1:27" s="39" customFormat="1" x14ac:dyDescent="0.35">
      <c r="A88" s="85" t="s">
        <v>811</v>
      </c>
      <c r="B88" s="87">
        <v>51107</v>
      </c>
      <c r="C88" s="87" t="s">
        <v>12</v>
      </c>
      <c r="D88" s="86">
        <v>5.829440999</v>
      </c>
      <c r="E88" s="86">
        <f>SUMIFS('Ratios_MARAMA-VA'!T:T, 'Ratios_MARAMA-VA'!AA:AA, Z88)</f>
        <v>0</v>
      </c>
      <c r="F88" s="86">
        <f>SUMIFS('Ratios_MARAMA-VA'!J:J, 'Ratios_MARAMA-VA'!AA:AA, Z88)</f>
        <v>0</v>
      </c>
      <c r="G88" s="122" t="e">
        <f t="shared" si="2"/>
        <v>#DIV/0!</v>
      </c>
      <c r="H88" s="122">
        <v>9.6739573378405002</v>
      </c>
      <c r="I88" s="86">
        <v>2.8024076441790956E-2</v>
      </c>
      <c r="J88" s="122">
        <v>10.747740369856301</v>
      </c>
      <c r="K88" s="86">
        <v>3.1134672935058748E-2</v>
      </c>
      <c r="L88" s="122" t="str" cm="1">
        <f t="array" ref="L88">_xlfn.SWITCH(A88,
    "District of Columbia", _xlfn.XLOOKUP(R88, '2015 O3 Growth Surrogates'!A:A, '2015 O3 Growth Surrogates'!H:H),
    "Maryland", _xlfn.XLOOKUP(R88, '2015 O3 Growth Surrogates'!A:A, '2015 O3 Growth Surrogates'!I:I),
    "Virginia", _xlfn.XLOOKUP(R88, '2015 O3 Growth Surrogates'!A:A, '2015 O3 Growth Surrogates'!J:J)
)</f>
        <v>Population</v>
      </c>
      <c r="M88" s="133" cm="1">
        <f t="array" ref="M88">_xlfn.SWITCH(L88,
"Employment", INDEX('Coop GFs_CFs'!C:D, MATCH(B88,'Coop GFs_CFs'!B:B,0),1),
"Population", INDEX('Coop GFs_CFs'!E:F, MATCH(B88,'Coop GFs_CFs'!B:B,0),1),
"Household", INDEX('Coop GFs_CFs'!G:H, MATCH(B88,'Coop GFs_CFs'!B:B,0),1),
"VMT", INDEX('Coop GFs_CFs'!I:J, MATCH(B88,'Coop GFs_CFs'!B:B,0),1),
"Lane Mile", INDEX('Coop GFs_CFs'!K:L, MATCH(B88,'Coop GFs_CFs'!B:B,0),1),
"Gas Sales", INDEX('Coop GFs_CFs'!M:N, MATCH(B88,'Coop GFs_CFs'!B:B,0),1),
"No Growth", INDEX('Coop GFs_CFs'!O:P, MATCH(B88,'Coop GFs_CFs'!B:B,0),1)
)</f>
        <v>1.1551127564124075</v>
      </c>
      <c r="N88" s="133" cm="1">
        <f t="array" ref="N88">_xlfn.SWITCH(L88,
"Employment", INDEX('Coop GFs_CFs'!C:D, MATCH(B88,'Coop GFs_CFs'!B:B,0),2),
"Population", INDEX('Coop GFs_CFs'!E:F, MATCH(B88,'Coop GFs_CFs'!B:B,0),2),
"Household", INDEX('Coop GFs_CFs'!G:H, MATCH(B88,'Coop GFs_CFs'!B:B,0),2),
"VMT", INDEX('Coop GFs_CFs'!I:J, MATCH(B88,'Coop GFs_CFs'!B:B,0),2),
"Lane Mile", INDEX('Coop GFs_CFs'!K:L, MATCH(B88,'Coop GFs_CFs'!B:B,0),2),
"Gas Sales", INDEX('Coop GFs_CFs'!M:N, MATCH(B88,'Coop GFs_CFs'!B:B,0),2),
"No Growth", INDEX('Coop GFs_CFs'!O:P, MATCH(B88,'Coop GFs_CFs'!B:B,0),2)
)</f>
        <v>1.1978534058610257</v>
      </c>
      <c r="O88" s="133"/>
      <c r="P88" s="86">
        <f t="shared" si="3"/>
        <v>0</v>
      </c>
      <c r="Q88" s="86">
        <f t="shared" si="4"/>
        <v>0</v>
      </c>
      <c r="R88" s="156" t="s">
        <v>816</v>
      </c>
      <c r="S88" s="85" t="s">
        <v>16</v>
      </c>
      <c r="T88" s="85" t="s">
        <v>11</v>
      </c>
      <c r="U88" s="85" t="s">
        <v>310</v>
      </c>
      <c r="V88" s="85" t="s">
        <v>817</v>
      </c>
      <c r="W88" s="85" t="s">
        <v>348</v>
      </c>
      <c r="X88" s="85" t="s">
        <v>931</v>
      </c>
      <c r="Z88" s="42" t="s">
        <v>1071</v>
      </c>
      <c r="AA88"/>
    </row>
    <row r="89" spans="1:27" s="39" customFormat="1" x14ac:dyDescent="0.35">
      <c r="A89" s="85" t="s">
        <v>497</v>
      </c>
      <c r="B89" s="87">
        <v>24009</v>
      </c>
      <c r="C89" s="87" t="s">
        <v>10</v>
      </c>
      <c r="D89" s="86">
        <v>0.84779086513994995</v>
      </c>
      <c r="E89" s="86">
        <f>SUMIFS('Ratios_MARAMA-VA'!T:T, 'Ratios_MARAMA-VA'!AA:AA, Z89)</f>
        <v>0.84767953823600195</v>
      </c>
      <c r="F89" s="86">
        <f>SUMIFS('Ratios_MARAMA-VA'!J:J, 'Ratios_MARAMA-VA'!AA:AA, Z89)</f>
        <v>2.3096634547012701E-3</v>
      </c>
      <c r="G89" s="122">
        <f t="shared" si="2"/>
        <v>2.7246894026811321E-3</v>
      </c>
      <c r="H89" s="122">
        <v>0.63834186092577505</v>
      </c>
      <c r="I89" s="86">
        <v>1.7392833037522123E-3</v>
      </c>
      <c r="J89" s="122">
        <v>0.53225730034976404</v>
      </c>
      <c r="K89" s="86">
        <v>1.4502358257626705E-3</v>
      </c>
      <c r="L89" s="122" t="str" cm="1">
        <f t="array" ref="L89">_xlfn.SWITCH(A89,
    "District of Columbia", _xlfn.XLOOKUP(R89, '2015 O3 Growth Surrogates'!A:A, '2015 O3 Growth Surrogates'!H:H),
    "Maryland", _xlfn.XLOOKUP(R89, '2015 O3 Growth Surrogates'!A:A, '2015 O3 Growth Surrogates'!I:I),
    "Virginia", _xlfn.XLOOKUP(R89, '2015 O3 Growth Surrogates'!A:A, '2015 O3 Growth Surrogates'!J:J)
)</f>
        <v>No Growth</v>
      </c>
      <c r="M89" s="133" cm="1">
        <f t="array" ref="M89">_xlfn.SWITCH(L89,
"Employment", INDEX('Coop GFs_CFs'!C:D, MATCH(B89,'Coop GFs_CFs'!B:B,0),1),
"Population", INDEX('Coop GFs_CFs'!E:F, MATCH(B89,'Coop GFs_CFs'!B:B,0),1),
"Household", INDEX('Coop GFs_CFs'!G:H, MATCH(B89,'Coop GFs_CFs'!B:B,0),1),
"VMT", INDEX('Coop GFs_CFs'!I:J, MATCH(B89,'Coop GFs_CFs'!B:B,0),1),
"Lane Mile", INDEX('Coop GFs_CFs'!K:L, MATCH(B89,'Coop GFs_CFs'!B:B,0),1),
"Gas Sales", INDEX('Coop GFs_CFs'!M:N, MATCH(B89,'Coop GFs_CFs'!B:B,0),1),
"No Growth", INDEX('Coop GFs_CFs'!O:P, MATCH(B89,'Coop GFs_CFs'!B:B,0),1)
)</f>
        <v>1</v>
      </c>
      <c r="N89" s="133" cm="1">
        <f t="array" ref="N89">_xlfn.SWITCH(L89,
"Employment", INDEX('Coop GFs_CFs'!C:D, MATCH(B89,'Coop GFs_CFs'!B:B,0),2),
"Population", INDEX('Coop GFs_CFs'!E:F, MATCH(B89,'Coop GFs_CFs'!B:B,0),2),
"Household", INDEX('Coop GFs_CFs'!G:H, MATCH(B89,'Coop GFs_CFs'!B:B,0),2),
"VMT", INDEX('Coop GFs_CFs'!I:J, MATCH(B89,'Coop GFs_CFs'!B:B,0),2),
"Lane Mile", INDEX('Coop GFs_CFs'!K:L, MATCH(B89,'Coop GFs_CFs'!B:B,0),2),
"Gas Sales", INDEX('Coop GFs_CFs'!M:N, MATCH(B89,'Coop GFs_CFs'!B:B,0),2),
"No Growth", INDEX('Coop GFs_CFs'!O:P, MATCH(B89,'Coop GFs_CFs'!B:B,0),2)
)</f>
        <v>1</v>
      </c>
      <c r="O89" s="133"/>
      <c r="P89" s="86">
        <f t="shared" si="3"/>
        <v>2.3096634547012701E-3</v>
      </c>
      <c r="Q89" s="86">
        <f t="shared" si="4"/>
        <v>2.3096634547012701E-3</v>
      </c>
      <c r="R89" s="156" t="s">
        <v>755</v>
      </c>
      <c r="S89" s="85" t="s">
        <v>756</v>
      </c>
      <c r="T89" s="85" t="s">
        <v>436</v>
      </c>
      <c r="U89" s="85" t="s">
        <v>232</v>
      </c>
      <c r="V89" s="85" t="s">
        <v>757</v>
      </c>
      <c r="W89" s="85" t="s">
        <v>441</v>
      </c>
      <c r="X89" s="85" t="s">
        <v>330</v>
      </c>
      <c r="Z89" s="42" t="s">
        <v>1237</v>
      </c>
      <c r="AA89"/>
    </row>
    <row r="90" spans="1:27" s="39" customFormat="1" x14ac:dyDescent="0.35">
      <c r="A90" s="85" t="s">
        <v>497</v>
      </c>
      <c r="B90" s="87">
        <v>24009</v>
      </c>
      <c r="C90" s="87" t="s">
        <v>12</v>
      </c>
      <c r="D90" s="86">
        <v>2.8259699109414799E-2</v>
      </c>
      <c r="E90" s="86">
        <f>SUMIFS('Ratios_MARAMA-VA'!T:T, 'Ratios_MARAMA-VA'!AA:AA, Z90)</f>
        <v>2.8255988212143299E-2</v>
      </c>
      <c r="F90" s="86">
        <f>SUMIFS('Ratios_MARAMA-VA'!J:J, 'Ratios_MARAMA-VA'!AA:AA, Z90)</f>
        <v>7.6988791643909499E-5</v>
      </c>
      <c r="G90" s="122">
        <f t="shared" si="2"/>
        <v>2.7246894026811204E-3</v>
      </c>
      <c r="H90" s="122">
        <v>2.1278064745045799E-2</v>
      </c>
      <c r="I90" s="86">
        <v>5.7976117520389045E-5</v>
      </c>
      <c r="J90" s="122">
        <v>1.7741912274780999E-2</v>
      </c>
      <c r="K90" s="86">
        <v>4.8341200358393874E-5</v>
      </c>
      <c r="L90" s="122" t="str" cm="1">
        <f t="array" ref="L90">_xlfn.SWITCH(A90,
    "District of Columbia", _xlfn.XLOOKUP(R90, '2015 O3 Growth Surrogates'!A:A, '2015 O3 Growth Surrogates'!H:H),
    "Maryland", _xlfn.XLOOKUP(R90, '2015 O3 Growth Surrogates'!A:A, '2015 O3 Growth Surrogates'!I:I),
    "Virginia", _xlfn.XLOOKUP(R90, '2015 O3 Growth Surrogates'!A:A, '2015 O3 Growth Surrogates'!J:J)
)</f>
        <v>No Growth</v>
      </c>
      <c r="M90" s="133" cm="1">
        <f t="array" ref="M90">_xlfn.SWITCH(L90,
"Employment", INDEX('Coop GFs_CFs'!C:D, MATCH(B90,'Coop GFs_CFs'!B:B,0),1),
"Population", INDEX('Coop GFs_CFs'!E:F, MATCH(B90,'Coop GFs_CFs'!B:B,0),1),
"Household", INDEX('Coop GFs_CFs'!G:H, MATCH(B90,'Coop GFs_CFs'!B:B,0),1),
"VMT", INDEX('Coop GFs_CFs'!I:J, MATCH(B90,'Coop GFs_CFs'!B:B,0),1),
"Lane Mile", INDEX('Coop GFs_CFs'!K:L, MATCH(B90,'Coop GFs_CFs'!B:B,0),1),
"Gas Sales", INDEX('Coop GFs_CFs'!M:N, MATCH(B90,'Coop GFs_CFs'!B:B,0),1),
"No Growth", INDEX('Coop GFs_CFs'!O:P, MATCH(B90,'Coop GFs_CFs'!B:B,0),1)
)</f>
        <v>1</v>
      </c>
      <c r="N90" s="133" cm="1">
        <f t="array" ref="N90">_xlfn.SWITCH(L90,
"Employment", INDEX('Coop GFs_CFs'!C:D, MATCH(B90,'Coop GFs_CFs'!B:B,0),2),
"Population", INDEX('Coop GFs_CFs'!E:F, MATCH(B90,'Coop GFs_CFs'!B:B,0),2),
"Household", INDEX('Coop GFs_CFs'!G:H, MATCH(B90,'Coop GFs_CFs'!B:B,0),2),
"VMT", INDEX('Coop GFs_CFs'!I:J, MATCH(B90,'Coop GFs_CFs'!B:B,0),2),
"Lane Mile", INDEX('Coop GFs_CFs'!K:L, MATCH(B90,'Coop GFs_CFs'!B:B,0),2),
"Gas Sales", INDEX('Coop GFs_CFs'!M:N, MATCH(B90,'Coop GFs_CFs'!B:B,0),2),
"No Growth", INDEX('Coop GFs_CFs'!O:P, MATCH(B90,'Coop GFs_CFs'!B:B,0),2)
)</f>
        <v>1</v>
      </c>
      <c r="O90" s="133"/>
      <c r="P90" s="86">
        <f t="shared" si="3"/>
        <v>7.6988791643909499E-5</v>
      </c>
      <c r="Q90" s="86">
        <f t="shared" si="4"/>
        <v>7.6988791643909499E-5</v>
      </c>
      <c r="R90" s="156" t="s">
        <v>755</v>
      </c>
      <c r="S90" s="85" t="s">
        <v>756</v>
      </c>
      <c r="T90" s="85" t="s">
        <v>436</v>
      </c>
      <c r="U90" s="85" t="s">
        <v>232</v>
      </c>
      <c r="V90" s="85" t="s">
        <v>757</v>
      </c>
      <c r="W90" s="85" t="s">
        <v>441</v>
      </c>
      <c r="X90" s="85" t="s">
        <v>330</v>
      </c>
      <c r="Z90" s="42" t="s">
        <v>1242</v>
      </c>
      <c r="AA90"/>
    </row>
    <row r="91" spans="1:27" s="39" customFormat="1" x14ac:dyDescent="0.35">
      <c r="A91" s="85" t="s">
        <v>497</v>
      </c>
      <c r="B91" s="87">
        <v>24017</v>
      </c>
      <c r="C91" s="87" t="s">
        <v>10</v>
      </c>
      <c r="D91" s="86">
        <v>1.23539713740458</v>
      </c>
      <c r="E91" s="86">
        <f>SUMIFS('Ratios_MARAMA-VA'!T:T, 'Ratios_MARAMA-VA'!AA:AA, Z91)</f>
        <v>1.2352349123274899</v>
      </c>
      <c r="F91" s="86">
        <f>SUMIFS('Ratios_MARAMA-VA'!J:J, 'Ratios_MARAMA-VA'!AA:AA, Z91)</f>
        <v>3.36563147544047E-3</v>
      </c>
      <c r="G91" s="122">
        <f t="shared" si="2"/>
        <v>2.724689402681133E-3</v>
      </c>
      <c r="H91" s="122">
        <v>0.93018896534469697</v>
      </c>
      <c r="I91" s="86">
        <v>2.5344760163656236E-3</v>
      </c>
      <c r="J91" s="122">
        <v>0.77560300806761295</v>
      </c>
      <c r="K91" s="86">
        <v>2.1132772967694343E-3</v>
      </c>
      <c r="L91" s="122" t="str" cm="1">
        <f t="array" ref="L91">_xlfn.SWITCH(A91,
    "District of Columbia", _xlfn.XLOOKUP(R91, '2015 O3 Growth Surrogates'!A:A, '2015 O3 Growth Surrogates'!H:H),
    "Maryland", _xlfn.XLOOKUP(R91, '2015 O3 Growth Surrogates'!A:A, '2015 O3 Growth Surrogates'!I:I),
    "Virginia", _xlfn.XLOOKUP(R91, '2015 O3 Growth Surrogates'!A:A, '2015 O3 Growth Surrogates'!J:J)
)</f>
        <v>No Growth</v>
      </c>
      <c r="M91" s="133" cm="1">
        <f t="array" ref="M91">_xlfn.SWITCH(L91,
"Employment", INDEX('Coop GFs_CFs'!C:D, MATCH(B91,'Coop GFs_CFs'!B:B,0),1),
"Population", INDEX('Coop GFs_CFs'!E:F, MATCH(B91,'Coop GFs_CFs'!B:B,0),1),
"Household", INDEX('Coop GFs_CFs'!G:H, MATCH(B91,'Coop GFs_CFs'!B:B,0),1),
"VMT", INDEX('Coop GFs_CFs'!I:J, MATCH(B91,'Coop GFs_CFs'!B:B,0),1),
"Lane Mile", INDEX('Coop GFs_CFs'!K:L, MATCH(B91,'Coop GFs_CFs'!B:B,0),1),
"Gas Sales", INDEX('Coop GFs_CFs'!M:N, MATCH(B91,'Coop GFs_CFs'!B:B,0),1),
"No Growth", INDEX('Coop GFs_CFs'!O:P, MATCH(B91,'Coop GFs_CFs'!B:B,0),1)
)</f>
        <v>1</v>
      </c>
      <c r="N91" s="133" cm="1">
        <f t="array" ref="N91">_xlfn.SWITCH(L91,
"Employment", INDEX('Coop GFs_CFs'!C:D, MATCH(B91,'Coop GFs_CFs'!B:B,0),2),
"Population", INDEX('Coop GFs_CFs'!E:F, MATCH(B91,'Coop GFs_CFs'!B:B,0),2),
"Household", INDEX('Coop GFs_CFs'!G:H, MATCH(B91,'Coop GFs_CFs'!B:B,0),2),
"VMT", INDEX('Coop GFs_CFs'!I:J, MATCH(B91,'Coop GFs_CFs'!B:B,0),2),
"Lane Mile", INDEX('Coop GFs_CFs'!K:L, MATCH(B91,'Coop GFs_CFs'!B:B,0),2),
"Gas Sales", INDEX('Coop GFs_CFs'!M:N, MATCH(B91,'Coop GFs_CFs'!B:B,0),2),
"No Growth", INDEX('Coop GFs_CFs'!O:P, MATCH(B91,'Coop GFs_CFs'!B:B,0),2)
)</f>
        <v>1</v>
      </c>
      <c r="O91" s="133"/>
      <c r="P91" s="86">
        <f t="shared" si="3"/>
        <v>3.36563147544047E-3</v>
      </c>
      <c r="Q91" s="86">
        <f t="shared" si="4"/>
        <v>3.36563147544047E-3</v>
      </c>
      <c r="R91" s="156" t="s">
        <v>755</v>
      </c>
      <c r="S91" s="85" t="s">
        <v>756</v>
      </c>
      <c r="T91" s="85" t="s">
        <v>436</v>
      </c>
      <c r="U91" s="85" t="s">
        <v>232</v>
      </c>
      <c r="V91" s="85" t="s">
        <v>757</v>
      </c>
      <c r="W91" s="85" t="s">
        <v>441</v>
      </c>
      <c r="X91" s="85" t="s">
        <v>330</v>
      </c>
      <c r="Z91" s="42" t="s">
        <v>1238</v>
      </c>
      <c r="AA91"/>
    </row>
    <row r="92" spans="1:27" s="39" customFormat="1" x14ac:dyDescent="0.35">
      <c r="A92" s="85" t="s">
        <v>497</v>
      </c>
      <c r="B92" s="87">
        <v>24017</v>
      </c>
      <c r="C92" s="87" t="s">
        <v>12</v>
      </c>
      <c r="D92" s="86">
        <v>4.11799045801527E-2</v>
      </c>
      <c r="E92" s="86">
        <f>SUMIFS('Ratios_MARAMA-VA'!T:T, 'Ratios_MARAMA-VA'!AA:AA, Z92)</f>
        <v>4.1174497077583201E-2</v>
      </c>
      <c r="F92" s="86">
        <f>SUMIFS('Ratios_MARAMA-VA'!J:J, 'Ratios_MARAMA-VA'!AA:AA, Z92)</f>
        <v>1.1218771584801499E-4</v>
      </c>
      <c r="G92" s="122">
        <f t="shared" si="2"/>
        <v>2.7246894026811031E-3</v>
      </c>
      <c r="H92" s="122">
        <v>3.1006298844823199E-2</v>
      </c>
      <c r="I92" s="86">
        <v>8.4482533878853095E-5</v>
      </c>
      <c r="J92" s="122">
        <v>2.58534336022537E-2</v>
      </c>
      <c r="K92" s="86">
        <v>7.0442576558980193E-5</v>
      </c>
      <c r="L92" s="122" t="str" cm="1">
        <f t="array" ref="L92">_xlfn.SWITCH(A92,
    "District of Columbia", _xlfn.XLOOKUP(R92, '2015 O3 Growth Surrogates'!A:A, '2015 O3 Growth Surrogates'!H:H),
    "Maryland", _xlfn.XLOOKUP(R92, '2015 O3 Growth Surrogates'!A:A, '2015 O3 Growth Surrogates'!I:I),
    "Virginia", _xlfn.XLOOKUP(R92, '2015 O3 Growth Surrogates'!A:A, '2015 O3 Growth Surrogates'!J:J)
)</f>
        <v>No Growth</v>
      </c>
      <c r="M92" s="133" cm="1">
        <f t="array" ref="M92">_xlfn.SWITCH(L92,
"Employment", INDEX('Coop GFs_CFs'!C:D, MATCH(B92,'Coop GFs_CFs'!B:B,0),1),
"Population", INDEX('Coop GFs_CFs'!E:F, MATCH(B92,'Coop GFs_CFs'!B:B,0),1),
"Household", INDEX('Coop GFs_CFs'!G:H, MATCH(B92,'Coop GFs_CFs'!B:B,0),1),
"VMT", INDEX('Coop GFs_CFs'!I:J, MATCH(B92,'Coop GFs_CFs'!B:B,0),1),
"Lane Mile", INDEX('Coop GFs_CFs'!K:L, MATCH(B92,'Coop GFs_CFs'!B:B,0),1),
"Gas Sales", INDEX('Coop GFs_CFs'!M:N, MATCH(B92,'Coop GFs_CFs'!B:B,0),1),
"No Growth", INDEX('Coop GFs_CFs'!O:P, MATCH(B92,'Coop GFs_CFs'!B:B,0),1)
)</f>
        <v>1</v>
      </c>
      <c r="N92" s="133" cm="1">
        <f t="array" ref="N92">_xlfn.SWITCH(L92,
"Employment", INDEX('Coop GFs_CFs'!C:D, MATCH(B92,'Coop GFs_CFs'!B:B,0),2),
"Population", INDEX('Coop GFs_CFs'!E:F, MATCH(B92,'Coop GFs_CFs'!B:B,0),2),
"Household", INDEX('Coop GFs_CFs'!G:H, MATCH(B92,'Coop GFs_CFs'!B:B,0),2),
"VMT", INDEX('Coop GFs_CFs'!I:J, MATCH(B92,'Coop GFs_CFs'!B:B,0),2),
"Lane Mile", INDEX('Coop GFs_CFs'!K:L, MATCH(B92,'Coop GFs_CFs'!B:B,0),2),
"Gas Sales", INDEX('Coop GFs_CFs'!M:N, MATCH(B92,'Coop GFs_CFs'!B:B,0),2),
"No Growth", INDEX('Coop GFs_CFs'!O:P, MATCH(B92,'Coop GFs_CFs'!B:B,0),2)
)</f>
        <v>1</v>
      </c>
      <c r="O92" s="133"/>
      <c r="P92" s="86">
        <f t="shared" si="3"/>
        <v>1.1218771584801499E-4</v>
      </c>
      <c r="Q92" s="86">
        <f t="shared" si="4"/>
        <v>1.1218771584801499E-4</v>
      </c>
      <c r="R92" s="156" t="s">
        <v>755</v>
      </c>
      <c r="S92" s="85" t="s">
        <v>756</v>
      </c>
      <c r="T92" s="85" t="s">
        <v>436</v>
      </c>
      <c r="U92" s="85" t="s">
        <v>232</v>
      </c>
      <c r="V92" s="85" t="s">
        <v>757</v>
      </c>
      <c r="W92" s="85" t="s">
        <v>441</v>
      </c>
      <c r="X92" s="85" t="s">
        <v>330</v>
      </c>
      <c r="Z92" s="42" t="s">
        <v>1243</v>
      </c>
      <c r="AA92"/>
    </row>
    <row r="93" spans="1:27" s="39" customFormat="1" x14ac:dyDescent="0.35">
      <c r="A93" s="85" t="s">
        <v>497</v>
      </c>
      <c r="B93" s="87">
        <v>24021</v>
      </c>
      <c r="C93" s="87" t="s">
        <v>10</v>
      </c>
      <c r="D93" s="86">
        <v>5.1192807251908503</v>
      </c>
      <c r="E93" s="86">
        <f>SUMIFS('Ratios_MARAMA-VA'!T:T, 'Ratios_MARAMA-VA'!AA:AA, Z93)</f>
        <v>5.1186084913923802</v>
      </c>
      <c r="F93" s="86">
        <f>SUMIFS('Ratios_MARAMA-VA'!J:J, 'Ratios_MARAMA-VA'!AA:AA, Z93)</f>
        <v>1.39466183129704E-2</v>
      </c>
      <c r="G93" s="122">
        <f t="shared" si="2"/>
        <v>2.7246894026811174E-3</v>
      </c>
      <c r="H93" s="122">
        <v>3.8545487089912598</v>
      </c>
      <c r="I93" s="86">
        <v>1.0502448019506668E-2</v>
      </c>
      <c r="J93" s="122">
        <v>3.2139701553317299</v>
      </c>
      <c r="K93" s="86">
        <v>8.75707042276575E-3</v>
      </c>
      <c r="L93" s="122" t="str" cm="1">
        <f t="array" ref="L93">_xlfn.SWITCH(A93,
    "District of Columbia", _xlfn.XLOOKUP(R93, '2015 O3 Growth Surrogates'!A:A, '2015 O3 Growth Surrogates'!H:H),
    "Maryland", _xlfn.XLOOKUP(R93, '2015 O3 Growth Surrogates'!A:A, '2015 O3 Growth Surrogates'!I:I),
    "Virginia", _xlfn.XLOOKUP(R93, '2015 O3 Growth Surrogates'!A:A, '2015 O3 Growth Surrogates'!J:J)
)</f>
        <v>No Growth</v>
      </c>
      <c r="M93" s="133" cm="1">
        <f t="array" ref="M93">_xlfn.SWITCH(L93,
"Employment", INDEX('Coop GFs_CFs'!C:D, MATCH(B93,'Coop GFs_CFs'!B:B,0),1),
"Population", INDEX('Coop GFs_CFs'!E:F, MATCH(B93,'Coop GFs_CFs'!B:B,0),1),
"Household", INDEX('Coop GFs_CFs'!G:H, MATCH(B93,'Coop GFs_CFs'!B:B,0),1),
"VMT", INDEX('Coop GFs_CFs'!I:J, MATCH(B93,'Coop GFs_CFs'!B:B,0),1),
"Lane Mile", INDEX('Coop GFs_CFs'!K:L, MATCH(B93,'Coop GFs_CFs'!B:B,0),1),
"Gas Sales", INDEX('Coop GFs_CFs'!M:N, MATCH(B93,'Coop GFs_CFs'!B:B,0),1),
"No Growth", INDEX('Coop GFs_CFs'!O:P, MATCH(B93,'Coop GFs_CFs'!B:B,0),1)
)</f>
        <v>1</v>
      </c>
      <c r="N93" s="133" cm="1">
        <f t="array" ref="N93">_xlfn.SWITCH(L93,
"Employment", INDEX('Coop GFs_CFs'!C:D, MATCH(B93,'Coop GFs_CFs'!B:B,0),2),
"Population", INDEX('Coop GFs_CFs'!E:F, MATCH(B93,'Coop GFs_CFs'!B:B,0),2),
"Household", INDEX('Coop GFs_CFs'!G:H, MATCH(B93,'Coop GFs_CFs'!B:B,0),2),
"VMT", INDEX('Coop GFs_CFs'!I:J, MATCH(B93,'Coop GFs_CFs'!B:B,0),2),
"Lane Mile", INDEX('Coop GFs_CFs'!K:L, MATCH(B93,'Coop GFs_CFs'!B:B,0),2),
"Gas Sales", INDEX('Coop GFs_CFs'!M:N, MATCH(B93,'Coop GFs_CFs'!B:B,0),2),
"No Growth", INDEX('Coop GFs_CFs'!O:P, MATCH(B93,'Coop GFs_CFs'!B:B,0),2)
)</f>
        <v>1</v>
      </c>
      <c r="O93" s="133"/>
      <c r="P93" s="86">
        <f t="shared" si="3"/>
        <v>1.39466183129704E-2</v>
      </c>
      <c r="Q93" s="86">
        <f t="shared" si="4"/>
        <v>1.39466183129704E-2</v>
      </c>
      <c r="R93" s="156" t="s">
        <v>755</v>
      </c>
      <c r="S93" s="85" t="s">
        <v>756</v>
      </c>
      <c r="T93" s="85" t="s">
        <v>436</v>
      </c>
      <c r="U93" s="85" t="s">
        <v>232</v>
      </c>
      <c r="V93" s="85" t="s">
        <v>757</v>
      </c>
      <c r="W93" s="85" t="s">
        <v>441</v>
      </c>
      <c r="X93" s="85" t="s">
        <v>330</v>
      </c>
      <c r="Z93" s="42" t="s">
        <v>1239</v>
      </c>
      <c r="AA93"/>
    </row>
    <row r="94" spans="1:27" s="39" customFormat="1" x14ac:dyDescent="0.35">
      <c r="A94" s="85" t="s">
        <v>497</v>
      </c>
      <c r="B94" s="87">
        <v>24021</v>
      </c>
      <c r="C94" s="87" t="s">
        <v>12</v>
      </c>
      <c r="D94" s="86">
        <v>0.17064269083969499</v>
      </c>
      <c r="E94" s="86">
        <f>SUMIFS('Ratios_MARAMA-VA'!T:T, 'Ratios_MARAMA-VA'!AA:AA, Z94)</f>
        <v>0.170620283046413</v>
      </c>
      <c r="F94" s="86">
        <f>SUMIFS('Ratios_MARAMA-VA'!J:J, 'Ratios_MARAMA-VA'!AA:AA, Z94)</f>
        <v>4.6488727709901602E-4</v>
      </c>
      <c r="G94" s="122">
        <f t="shared" si="2"/>
        <v>2.7246894026811282E-3</v>
      </c>
      <c r="H94" s="122">
        <v>0.12848495696637499</v>
      </c>
      <c r="I94" s="86">
        <v>3.5008160065022273E-4</v>
      </c>
      <c r="J94" s="122">
        <v>0.107132338511058</v>
      </c>
      <c r="K94" s="86">
        <v>2.9190234742552701E-4</v>
      </c>
      <c r="L94" s="122" t="str" cm="1">
        <f t="array" ref="L94">_xlfn.SWITCH(A94,
    "District of Columbia", _xlfn.XLOOKUP(R94, '2015 O3 Growth Surrogates'!A:A, '2015 O3 Growth Surrogates'!H:H),
    "Maryland", _xlfn.XLOOKUP(R94, '2015 O3 Growth Surrogates'!A:A, '2015 O3 Growth Surrogates'!I:I),
    "Virginia", _xlfn.XLOOKUP(R94, '2015 O3 Growth Surrogates'!A:A, '2015 O3 Growth Surrogates'!J:J)
)</f>
        <v>No Growth</v>
      </c>
      <c r="M94" s="133" cm="1">
        <f t="array" ref="M94">_xlfn.SWITCH(L94,
"Employment", INDEX('Coop GFs_CFs'!C:D, MATCH(B94,'Coop GFs_CFs'!B:B,0),1),
"Population", INDEX('Coop GFs_CFs'!E:F, MATCH(B94,'Coop GFs_CFs'!B:B,0),1),
"Household", INDEX('Coop GFs_CFs'!G:H, MATCH(B94,'Coop GFs_CFs'!B:B,0),1),
"VMT", INDEX('Coop GFs_CFs'!I:J, MATCH(B94,'Coop GFs_CFs'!B:B,0),1),
"Lane Mile", INDEX('Coop GFs_CFs'!K:L, MATCH(B94,'Coop GFs_CFs'!B:B,0),1),
"Gas Sales", INDEX('Coop GFs_CFs'!M:N, MATCH(B94,'Coop GFs_CFs'!B:B,0),1),
"No Growth", INDEX('Coop GFs_CFs'!O:P, MATCH(B94,'Coop GFs_CFs'!B:B,0),1)
)</f>
        <v>1</v>
      </c>
      <c r="N94" s="133" cm="1">
        <f t="array" ref="N94">_xlfn.SWITCH(L94,
"Employment", INDEX('Coop GFs_CFs'!C:D, MATCH(B94,'Coop GFs_CFs'!B:B,0),2),
"Population", INDEX('Coop GFs_CFs'!E:F, MATCH(B94,'Coop GFs_CFs'!B:B,0),2),
"Household", INDEX('Coop GFs_CFs'!G:H, MATCH(B94,'Coop GFs_CFs'!B:B,0),2),
"VMT", INDEX('Coop GFs_CFs'!I:J, MATCH(B94,'Coop GFs_CFs'!B:B,0),2),
"Lane Mile", INDEX('Coop GFs_CFs'!K:L, MATCH(B94,'Coop GFs_CFs'!B:B,0),2),
"Gas Sales", INDEX('Coop GFs_CFs'!M:N, MATCH(B94,'Coop GFs_CFs'!B:B,0),2),
"No Growth", INDEX('Coop GFs_CFs'!O:P, MATCH(B94,'Coop GFs_CFs'!B:B,0),2)
)</f>
        <v>1</v>
      </c>
      <c r="O94" s="133"/>
      <c r="P94" s="86">
        <f t="shared" si="3"/>
        <v>4.6488727709901602E-4</v>
      </c>
      <c r="Q94" s="86">
        <f t="shared" si="4"/>
        <v>4.6488727709901602E-4</v>
      </c>
      <c r="R94" s="156" t="s">
        <v>755</v>
      </c>
      <c r="S94" s="85" t="s">
        <v>756</v>
      </c>
      <c r="T94" s="85" t="s">
        <v>436</v>
      </c>
      <c r="U94" s="85" t="s">
        <v>232</v>
      </c>
      <c r="V94" s="85" t="s">
        <v>757</v>
      </c>
      <c r="W94" s="85" t="s">
        <v>441</v>
      </c>
      <c r="X94" s="85" t="s">
        <v>330</v>
      </c>
      <c r="Z94" s="42" t="s">
        <v>1244</v>
      </c>
      <c r="AA94"/>
    </row>
    <row r="95" spans="1:27" s="39" customFormat="1" x14ac:dyDescent="0.35">
      <c r="A95" s="85" t="s">
        <v>497</v>
      </c>
      <c r="B95" s="87">
        <v>24031</v>
      </c>
      <c r="C95" s="87" t="s">
        <v>10</v>
      </c>
      <c r="D95" s="86">
        <v>10.355487277353699</v>
      </c>
      <c r="E95" s="86">
        <f>SUMIFS('Ratios_MARAMA-VA'!T:T, 'Ratios_MARAMA-VA'!AA:AA, Z95)</f>
        <v>10.354127455745701</v>
      </c>
      <c r="F95" s="86">
        <f>SUMIFS('Ratios_MARAMA-VA'!J:J, 'Ratios_MARAMA-VA'!AA:AA, Z95)</f>
        <v>2.8211781352680199E-2</v>
      </c>
      <c r="G95" s="122">
        <f t="shared" si="2"/>
        <v>2.7246894026811451E-3</v>
      </c>
      <c r="H95" s="122">
        <v>7.7971364061913304</v>
      </c>
      <c r="I95" s="86">
        <v>2.1244774937208867E-2</v>
      </c>
      <c r="J95" s="122">
        <v>6.5013483026155798</v>
      </c>
      <c r="K95" s="86">
        <v>1.7714154823275721E-2</v>
      </c>
      <c r="L95" s="122" t="str" cm="1">
        <f t="array" ref="L95">_xlfn.SWITCH(A95,
    "District of Columbia", _xlfn.XLOOKUP(R95, '2015 O3 Growth Surrogates'!A:A, '2015 O3 Growth Surrogates'!H:H),
    "Maryland", _xlfn.XLOOKUP(R95, '2015 O3 Growth Surrogates'!A:A, '2015 O3 Growth Surrogates'!I:I),
    "Virginia", _xlfn.XLOOKUP(R95, '2015 O3 Growth Surrogates'!A:A, '2015 O3 Growth Surrogates'!J:J)
)</f>
        <v>No Growth</v>
      </c>
      <c r="M95" s="133" cm="1">
        <f t="array" ref="M95">_xlfn.SWITCH(L95,
"Employment", INDEX('Coop GFs_CFs'!C:D, MATCH(B95,'Coop GFs_CFs'!B:B,0),1),
"Population", INDEX('Coop GFs_CFs'!E:F, MATCH(B95,'Coop GFs_CFs'!B:B,0),1),
"Household", INDEX('Coop GFs_CFs'!G:H, MATCH(B95,'Coop GFs_CFs'!B:B,0),1),
"VMT", INDEX('Coop GFs_CFs'!I:J, MATCH(B95,'Coop GFs_CFs'!B:B,0),1),
"Lane Mile", INDEX('Coop GFs_CFs'!K:L, MATCH(B95,'Coop GFs_CFs'!B:B,0),1),
"Gas Sales", INDEX('Coop GFs_CFs'!M:N, MATCH(B95,'Coop GFs_CFs'!B:B,0),1),
"No Growth", INDEX('Coop GFs_CFs'!O:P, MATCH(B95,'Coop GFs_CFs'!B:B,0),1)
)</f>
        <v>1</v>
      </c>
      <c r="N95" s="133" cm="1">
        <f t="array" ref="N95">_xlfn.SWITCH(L95,
"Employment", INDEX('Coop GFs_CFs'!C:D, MATCH(B95,'Coop GFs_CFs'!B:B,0),2),
"Population", INDEX('Coop GFs_CFs'!E:F, MATCH(B95,'Coop GFs_CFs'!B:B,0),2),
"Household", INDEX('Coop GFs_CFs'!G:H, MATCH(B95,'Coop GFs_CFs'!B:B,0),2),
"VMT", INDEX('Coop GFs_CFs'!I:J, MATCH(B95,'Coop GFs_CFs'!B:B,0),2),
"Lane Mile", INDEX('Coop GFs_CFs'!K:L, MATCH(B95,'Coop GFs_CFs'!B:B,0),2),
"Gas Sales", INDEX('Coop GFs_CFs'!M:N, MATCH(B95,'Coop GFs_CFs'!B:B,0),2),
"No Growth", INDEX('Coop GFs_CFs'!O:P, MATCH(B95,'Coop GFs_CFs'!B:B,0),2)
)</f>
        <v>1</v>
      </c>
      <c r="O95" s="133"/>
      <c r="P95" s="86">
        <f t="shared" si="3"/>
        <v>2.8211781352680199E-2</v>
      </c>
      <c r="Q95" s="86">
        <f t="shared" si="4"/>
        <v>2.8211781352680199E-2</v>
      </c>
      <c r="R95" s="156" t="s">
        <v>755</v>
      </c>
      <c r="S95" s="85" t="s">
        <v>756</v>
      </c>
      <c r="T95" s="85" t="s">
        <v>436</v>
      </c>
      <c r="U95" s="85" t="s">
        <v>232</v>
      </c>
      <c r="V95" s="85" t="s">
        <v>757</v>
      </c>
      <c r="W95" s="85" t="s">
        <v>441</v>
      </c>
      <c r="X95" s="85" t="s">
        <v>330</v>
      </c>
      <c r="Z95" s="42" t="s">
        <v>1240</v>
      </c>
      <c r="AA95"/>
    </row>
    <row r="96" spans="1:27" s="39" customFormat="1" x14ac:dyDescent="0.35">
      <c r="A96" s="85" t="s">
        <v>497</v>
      </c>
      <c r="B96" s="87">
        <v>24031</v>
      </c>
      <c r="C96" s="87" t="s">
        <v>12</v>
      </c>
      <c r="D96" s="86">
        <v>0.345182945292621</v>
      </c>
      <c r="E96" s="86">
        <f>SUMIFS('Ratios_MARAMA-VA'!T:T, 'Ratios_MARAMA-VA'!AA:AA, Z96)</f>
        <v>0.34513761790095399</v>
      </c>
      <c r="F96" s="86">
        <f>SUMIFS('Ratios_MARAMA-VA'!J:J, 'Ratios_MARAMA-VA'!AA:AA, Z96)</f>
        <v>9.4039280996134405E-4</v>
      </c>
      <c r="G96" s="122">
        <f t="shared" si="2"/>
        <v>2.7246894026811464E-3</v>
      </c>
      <c r="H96" s="122">
        <v>0.25990457401491102</v>
      </c>
      <c r="I96" s="86">
        <v>7.0815923852678576E-4</v>
      </c>
      <c r="J96" s="122">
        <v>0.21671163271840899</v>
      </c>
      <c r="K96" s="86">
        <v>5.9047188910557775E-4</v>
      </c>
      <c r="L96" s="122" t="str" cm="1">
        <f t="array" ref="L96">_xlfn.SWITCH(A96,
    "District of Columbia", _xlfn.XLOOKUP(R96, '2015 O3 Growth Surrogates'!A:A, '2015 O3 Growth Surrogates'!H:H),
    "Maryland", _xlfn.XLOOKUP(R96, '2015 O3 Growth Surrogates'!A:A, '2015 O3 Growth Surrogates'!I:I),
    "Virginia", _xlfn.XLOOKUP(R96, '2015 O3 Growth Surrogates'!A:A, '2015 O3 Growth Surrogates'!J:J)
)</f>
        <v>No Growth</v>
      </c>
      <c r="M96" s="133" cm="1">
        <f t="array" ref="M96">_xlfn.SWITCH(L96,
"Employment", INDEX('Coop GFs_CFs'!C:D, MATCH(B96,'Coop GFs_CFs'!B:B,0),1),
"Population", INDEX('Coop GFs_CFs'!E:F, MATCH(B96,'Coop GFs_CFs'!B:B,0),1),
"Household", INDEX('Coop GFs_CFs'!G:H, MATCH(B96,'Coop GFs_CFs'!B:B,0),1),
"VMT", INDEX('Coop GFs_CFs'!I:J, MATCH(B96,'Coop GFs_CFs'!B:B,0),1),
"Lane Mile", INDEX('Coop GFs_CFs'!K:L, MATCH(B96,'Coop GFs_CFs'!B:B,0),1),
"Gas Sales", INDEX('Coop GFs_CFs'!M:N, MATCH(B96,'Coop GFs_CFs'!B:B,0),1),
"No Growth", INDEX('Coop GFs_CFs'!O:P, MATCH(B96,'Coop GFs_CFs'!B:B,0),1)
)</f>
        <v>1</v>
      </c>
      <c r="N96" s="133" cm="1">
        <f t="array" ref="N96">_xlfn.SWITCH(L96,
"Employment", INDEX('Coop GFs_CFs'!C:D, MATCH(B96,'Coop GFs_CFs'!B:B,0),2),
"Population", INDEX('Coop GFs_CFs'!E:F, MATCH(B96,'Coop GFs_CFs'!B:B,0),2),
"Household", INDEX('Coop GFs_CFs'!G:H, MATCH(B96,'Coop GFs_CFs'!B:B,0),2),
"VMT", INDEX('Coop GFs_CFs'!I:J, MATCH(B96,'Coop GFs_CFs'!B:B,0),2),
"Lane Mile", INDEX('Coop GFs_CFs'!K:L, MATCH(B96,'Coop GFs_CFs'!B:B,0),2),
"Gas Sales", INDEX('Coop GFs_CFs'!M:N, MATCH(B96,'Coop GFs_CFs'!B:B,0),2),
"No Growth", INDEX('Coop GFs_CFs'!O:P, MATCH(B96,'Coop GFs_CFs'!B:B,0),2)
)</f>
        <v>1</v>
      </c>
      <c r="O96" s="133"/>
      <c r="P96" s="86">
        <f t="shared" si="3"/>
        <v>9.4039280996134405E-4</v>
      </c>
      <c r="Q96" s="86">
        <f t="shared" si="4"/>
        <v>9.4039280996134405E-4</v>
      </c>
      <c r="R96" s="156" t="s">
        <v>755</v>
      </c>
      <c r="S96" s="85" t="s">
        <v>756</v>
      </c>
      <c r="T96" s="85" t="s">
        <v>436</v>
      </c>
      <c r="U96" s="85" t="s">
        <v>232</v>
      </c>
      <c r="V96" s="85" t="s">
        <v>757</v>
      </c>
      <c r="W96" s="85" t="s">
        <v>441</v>
      </c>
      <c r="X96" s="85" t="s">
        <v>330</v>
      </c>
      <c r="Z96" s="42" t="s">
        <v>1245</v>
      </c>
      <c r="AA96"/>
    </row>
    <row r="97" spans="1:27" s="39" customFormat="1" x14ac:dyDescent="0.35">
      <c r="A97" s="85" t="s">
        <v>497</v>
      </c>
      <c r="B97" s="87">
        <v>24033</v>
      </c>
      <c r="C97" s="87" t="s">
        <v>10</v>
      </c>
      <c r="D97" s="86">
        <v>13.024692748091599</v>
      </c>
      <c r="E97" s="86">
        <f>SUMIFS('Ratios_MARAMA-VA'!T:T, 'Ratios_MARAMA-VA'!AA:AA, Z97)</f>
        <v>13.0229824221396</v>
      </c>
      <c r="F97" s="86">
        <f>SUMIFS('Ratios_MARAMA-VA'!J:J, 'Ratios_MARAMA-VA'!AA:AA, Z97)</f>
        <v>3.5483582196906401E-2</v>
      </c>
      <c r="G97" s="122">
        <f t="shared" si="2"/>
        <v>2.72468940268113E-3</v>
      </c>
      <c r="H97" s="122">
        <v>9.8069075153702805</v>
      </c>
      <c r="I97" s="86">
        <v>2.6720776980203333E-2</v>
      </c>
      <c r="J97" s="122">
        <v>8.1771201897062298</v>
      </c>
      <c r="K97" s="86">
        <v>2.2280112725342475E-2</v>
      </c>
      <c r="L97" s="122" t="str" cm="1">
        <f t="array" ref="L97">_xlfn.SWITCH(A97,
    "District of Columbia", _xlfn.XLOOKUP(R97, '2015 O3 Growth Surrogates'!A:A, '2015 O3 Growth Surrogates'!H:H),
    "Maryland", _xlfn.XLOOKUP(R97, '2015 O3 Growth Surrogates'!A:A, '2015 O3 Growth Surrogates'!I:I),
    "Virginia", _xlfn.XLOOKUP(R97, '2015 O3 Growth Surrogates'!A:A, '2015 O3 Growth Surrogates'!J:J)
)</f>
        <v>No Growth</v>
      </c>
      <c r="M97" s="133" cm="1">
        <f t="array" ref="M97">_xlfn.SWITCH(L97,
"Employment", INDEX('Coop GFs_CFs'!C:D, MATCH(B97,'Coop GFs_CFs'!B:B,0),1),
"Population", INDEX('Coop GFs_CFs'!E:F, MATCH(B97,'Coop GFs_CFs'!B:B,0),1),
"Household", INDEX('Coop GFs_CFs'!G:H, MATCH(B97,'Coop GFs_CFs'!B:B,0),1),
"VMT", INDEX('Coop GFs_CFs'!I:J, MATCH(B97,'Coop GFs_CFs'!B:B,0),1),
"Lane Mile", INDEX('Coop GFs_CFs'!K:L, MATCH(B97,'Coop GFs_CFs'!B:B,0),1),
"Gas Sales", INDEX('Coop GFs_CFs'!M:N, MATCH(B97,'Coop GFs_CFs'!B:B,0),1),
"No Growth", INDEX('Coop GFs_CFs'!O:P, MATCH(B97,'Coop GFs_CFs'!B:B,0),1)
)</f>
        <v>1</v>
      </c>
      <c r="N97" s="133" cm="1">
        <f t="array" ref="N97">_xlfn.SWITCH(L97,
"Employment", INDEX('Coop GFs_CFs'!C:D, MATCH(B97,'Coop GFs_CFs'!B:B,0),2),
"Population", INDEX('Coop GFs_CFs'!E:F, MATCH(B97,'Coop GFs_CFs'!B:B,0),2),
"Household", INDEX('Coop GFs_CFs'!G:H, MATCH(B97,'Coop GFs_CFs'!B:B,0),2),
"VMT", INDEX('Coop GFs_CFs'!I:J, MATCH(B97,'Coop GFs_CFs'!B:B,0),2),
"Lane Mile", INDEX('Coop GFs_CFs'!K:L, MATCH(B97,'Coop GFs_CFs'!B:B,0),2),
"Gas Sales", INDEX('Coop GFs_CFs'!M:N, MATCH(B97,'Coop GFs_CFs'!B:B,0),2),
"No Growth", INDEX('Coop GFs_CFs'!O:P, MATCH(B97,'Coop GFs_CFs'!B:B,0),2)
)</f>
        <v>1</v>
      </c>
      <c r="O97" s="133"/>
      <c r="P97" s="86">
        <f t="shared" si="3"/>
        <v>3.5483582196906401E-2</v>
      </c>
      <c r="Q97" s="86">
        <f t="shared" si="4"/>
        <v>3.5483582196906401E-2</v>
      </c>
      <c r="R97" s="156" t="s">
        <v>755</v>
      </c>
      <c r="S97" s="85" t="s">
        <v>756</v>
      </c>
      <c r="T97" s="85" t="s">
        <v>436</v>
      </c>
      <c r="U97" s="85" t="s">
        <v>232</v>
      </c>
      <c r="V97" s="85" t="s">
        <v>757</v>
      </c>
      <c r="W97" s="85" t="s">
        <v>441</v>
      </c>
      <c r="X97" s="85" t="s">
        <v>330</v>
      </c>
      <c r="Z97" s="42" t="s">
        <v>1241</v>
      </c>
      <c r="AA97"/>
    </row>
    <row r="98" spans="1:27" s="39" customFormat="1" x14ac:dyDescent="0.35">
      <c r="A98" s="85" t="s">
        <v>497</v>
      </c>
      <c r="B98" s="87">
        <v>24033</v>
      </c>
      <c r="C98" s="87" t="s">
        <v>12</v>
      </c>
      <c r="D98" s="86">
        <v>0.43415653307888102</v>
      </c>
      <c r="E98" s="86">
        <f>SUMIFS('Ratios_MARAMA-VA'!T:T, 'Ratios_MARAMA-VA'!AA:AA, Z98)</f>
        <v>0.43409952219961201</v>
      </c>
      <c r="F98" s="86">
        <f>SUMIFS('Ratios_MARAMA-VA'!J:J, 'Ratios_MARAMA-VA'!AA:AA, Z98)</f>
        <v>1.18278636784622E-3</v>
      </c>
      <c r="G98" s="122">
        <f t="shared" si="2"/>
        <v>2.7246894026811191E-3</v>
      </c>
      <c r="H98" s="122">
        <v>0.32689699860461002</v>
      </c>
      <c r="I98" s="86">
        <v>8.9069278786624555E-4</v>
      </c>
      <c r="J98" s="122">
        <v>0.27257074088387601</v>
      </c>
      <c r="K98" s="86">
        <v>7.4267060916723821E-4</v>
      </c>
      <c r="L98" s="122" t="str" cm="1">
        <f t="array" ref="L98">_xlfn.SWITCH(A98,
    "District of Columbia", _xlfn.XLOOKUP(R98, '2015 O3 Growth Surrogates'!A:A, '2015 O3 Growth Surrogates'!H:H),
    "Maryland", _xlfn.XLOOKUP(R98, '2015 O3 Growth Surrogates'!A:A, '2015 O3 Growth Surrogates'!I:I),
    "Virginia", _xlfn.XLOOKUP(R98, '2015 O3 Growth Surrogates'!A:A, '2015 O3 Growth Surrogates'!J:J)
)</f>
        <v>No Growth</v>
      </c>
      <c r="M98" s="133" cm="1">
        <f t="array" ref="M98">_xlfn.SWITCH(L98,
"Employment", INDEX('Coop GFs_CFs'!C:D, MATCH(B98,'Coop GFs_CFs'!B:B,0),1),
"Population", INDEX('Coop GFs_CFs'!E:F, MATCH(B98,'Coop GFs_CFs'!B:B,0),1),
"Household", INDEX('Coop GFs_CFs'!G:H, MATCH(B98,'Coop GFs_CFs'!B:B,0),1),
"VMT", INDEX('Coop GFs_CFs'!I:J, MATCH(B98,'Coop GFs_CFs'!B:B,0),1),
"Lane Mile", INDEX('Coop GFs_CFs'!K:L, MATCH(B98,'Coop GFs_CFs'!B:B,0),1),
"Gas Sales", INDEX('Coop GFs_CFs'!M:N, MATCH(B98,'Coop GFs_CFs'!B:B,0),1),
"No Growth", INDEX('Coop GFs_CFs'!O:P, MATCH(B98,'Coop GFs_CFs'!B:B,0),1)
)</f>
        <v>1</v>
      </c>
      <c r="N98" s="133" cm="1">
        <f t="array" ref="N98">_xlfn.SWITCH(L98,
"Employment", INDEX('Coop GFs_CFs'!C:D, MATCH(B98,'Coop GFs_CFs'!B:B,0),2),
"Population", INDEX('Coop GFs_CFs'!E:F, MATCH(B98,'Coop GFs_CFs'!B:B,0),2),
"Household", INDEX('Coop GFs_CFs'!G:H, MATCH(B98,'Coop GFs_CFs'!B:B,0),2),
"VMT", INDEX('Coop GFs_CFs'!I:J, MATCH(B98,'Coop GFs_CFs'!B:B,0),2),
"Lane Mile", INDEX('Coop GFs_CFs'!K:L, MATCH(B98,'Coop GFs_CFs'!B:B,0),2),
"Gas Sales", INDEX('Coop GFs_CFs'!M:N, MATCH(B98,'Coop GFs_CFs'!B:B,0),2),
"No Growth", INDEX('Coop GFs_CFs'!O:P, MATCH(B98,'Coop GFs_CFs'!B:B,0),2)
)</f>
        <v>1</v>
      </c>
      <c r="O98" s="133"/>
      <c r="P98" s="86">
        <f t="shared" si="3"/>
        <v>1.18278636784622E-3</v>
      </c>
      <c r="Q98" s="86">
        <f t="shared" si="4"/>
        <v>1.18278636784622E-3</v>
      </c>
      <c r="R98" s="156" t="s">
        <v>755</v>
      </c>
      <c r="S98" s="85" t="s">
        <v>756</v>
      </c>
      <c r="T98" s="85" t="s">
        <v>436</v>
      </c>
      <c r="U98" s="85" t="s">
        <v>232</v>
      </c>
      <c r="V98" s="85" t="s">
        <v>757</v>
      </c>
      <c r="W98" s="85" t="s">
        <v>441</v>
      </c>
      <c r="X98" s="85" t="s">
        <v>330</v>
      </c>
      <c r="Z98" s="42" t="s">
        <v>1246</v>
      </c>
      <c r="AA98"/>
    </row>
    <row r="99" spans="1:27" s="39" customFormat="1" x14ac:dyDescent="0.35">
      <c r="A99" s="85" t="s">
        <v>497</v>
      </c>
      <c r="B99" s="87">
        <v>24009</v>
      </c>
      <c r="C99" s="87" t="s">
        <v>10</v>
      </c>
      <c r="D99" s="86">
        <v>13.5580190839695</v>
      </c>
      <c r="E99" s="86">
        <f>SUMIFS('Ratios_MARAMA-VA'!T:T, 'Ratios_MARAMA-VA'!AA:AA, Z99)</f>
        <v>13.5562387247437</v>
      </c>
      <c r="F99" s="86">
        <f>SUMIFS('Ratios_MARAMA-VA'!J:J, 'Ratios_MARAMA-VA'!AA:AA, Z99)</f>
        <v>3.6936539993524697E-2</v>
      </c>
      <c r="G99" s="122">
        <f t="shared" si="2"/>
        <v>2.7246894026811286E-3</v>
      </c>
      <c r="H99" s="122">
        <v>10.208474151345801</v>
      </c>
      <c r="I99" s="86">
        <v>2.7814921337716132E-2</v>
      </c>
      <c r="J99" s="122">
        <v>8.5119513932636295</v>
      </c>
      <c r="K99" s="86">
        <v>2.3192423757362281E-2</v>
      </c>
      <c r="L99" s="122" t="str" cm="1">
        <f t="array" ref="L99">_xlfn.SWITCH(A99,
    "District of Columbia", _xlfn.XLOOKUP(R99, '2015 O3 Growth Surrogates'!A:A, '2015 O3 Growth Surrogates'!H:H),
    "Maryland", _xlfn.XLOOKUP(R99, '2015 O3 Growth Surrogates'!A:A, '2015 O3 Growth Surrogates'!I:I),
    "Virginia", _xlfn.XLOOKUP(R99, '2015 O3 Growth Surrogates'!A:A, '2015 O3 Growth Surrogates'!J:J)
)</f>
        <v>No Growth</v>
      </c>
      <c r="M99" s="133" cm="1">
        <f t="array" ref="M99">_xlfn.SWITCH(L99,
"Employment", INDEX('Coop GFs_CFs'!C:D, MATCH(B99,'Coop GFs_CFs'!B:B,0),1),
"Population", INDEX('Coop GFs_CFs'!E:F, MATCH(B99,'Coop GFs_CFs'!B:B,0),1),
"Household", INDEX('Coop GFs_CFs'!G:H, MATCH(B99,'Coop GFs_CFs'!B:B,0),1),
"VMT", INDEX('Coop GFs_CFs'!I:J, MATCH(B99,'Coop GFs_CFs'!B:B,0),1),
"Lane Mile", INDEX('Coop GFs_CFs'!K:L, MATCH(B99,'Coop GFs_CFs'!B:B,0),1),
"Gas Sales", INDEX('Coop GFs_CFs'!M:N, MATCH(B99,'Coop GFs_CFs'!B:B,0),1),
"No Growth", INDEX('Coop GFs_CFs'!O:P, MATCH(B99,'Coop GFs_CFs'!B:B,0),1)
)</f>
        <v>1</v>
      </c>
      <c r="N99" s="133" cm="1">
        <f t="array" ref="N99">_xlfn.SWITCH(L99,
"Employment", INDEX('Coop GFs_CFs'!C:D, MATCH(B99,'Coop GFs_CFs'!B:B,0),2),
"Population", INDEX('Coop GFs_CFs'!E:F, MATCH(B99,'Coop GFs_CFs'!B:B,0),2),
"Household", INDEX('Coop GFs_CFs'!G:H, MATCH(B99,'Coop GFs_CFs'!B:B,0),2),
"VMT", INDEX('Coop GFs_CFs'!I:J, MATCH(B99,'Coop GFs_CFs'!B:B,0),2),
"Lane Mile", INDEX('Coop GFs_CFs'!K:L, MATCH(B99,'Coop GFs_CFs'!B:B,0),2),
"Gas Sales", INDEX('Coop GFs_CFs'!M:N, MATCH(B99,'Coop GFs_CFs'!B:B,0),2),
"No Growth", INDEX('Coop GFs_CFs'!O:P, MATCH(B99,'Coop GFs_CFs'!B:B,0),2)
)</f>
        <v>1</v>
      </c>
      <c r="O99" s="133"/>
      <c r="P99" s="86">
        <f t="shared" si="3"/>
        <v>3.6936539993524697E-2</v>
      </c>
      <c r="Q99" s="86">
        <f t="shared" si="4"/>
        <v>3.6936539993524697E-2</v>
      </c>
      <c r="R99" s="156" t="s">
        <v>758</v>
      </c>
      <c r="S99" s="85" t="s">
        <v>756</v>
      </c>
      <c r="T99" s="85" t="s">
        <v>436</v>
      </c>
      <c r="U99" s="85" t="s">
        <v>232</v>
      </c>
      <c r="V99" s="85" t="s">
        <v>759</v>
      </c>
      <c r="W99" s="85" t="s">
        <v>441</v>
      </c>
      <c r="X99" s="85" t="s">
        <v>330</v>
      </c>
      <c r="Z99" s="42" t="s">
        <v>1247</v>
      </c>
      <c r="AA99"/>
    </row>
    <row r="100" spans="1:27" s="39" customFormat="1" x14ac:dyDescent="0.35">
      <c r="A100" s="85" t="s">
        <v>497</v>
      </c>
      <c r="B100" s="87">
        <v>24009</v>
      </c>
      <c r="C100" s="87" t="s">
        <v>12</v>
      </c>
      <c r="D100" s="86">
        <v>6.16273683206107E-2</v>
      </c>
      <c r="E100" s="86">
        <f>SUMIFS('Ratios_MARAMA-VA'!T:T, 'Ratios_MARAMA-VA'!AA:AA, Z100)</f>
        <v>6.1619275777513902E-2</v>
      </c>
      <c r="F100" s="86">
        <f>SUMIFS('Ratios_MARAMA-VA'!J:J, 'Ratios_MARAMA-VA'!AA:AA, Z100)</f>
        <v>1.6789338771187599E-4</v>
      </c>
      <c r="G100" s="122">
        <f t="shared" si="2"/>
        <v>2.7246894026810944E-3</v>
      </c>
      <c r="H100" s="122">
        <v>4.6402161895484399E-2</v>
      </c>
      <c r="I100" s="86">
        <v>1.2643147877811883E-4</v>
      </c>
      <c r="J100" s="122">
        <v>3.8690693706134802E-2</v>
      </c>
      <c r="K100" s="86">
        <v>1.0542012312348561E-4</v>
      </c>
      <c r="L100" s="122" t="str" cm="1">
        <f t="array" ref="L100">_xlfn.SWITCH(A100,
    "District of Columbia", _xlfn.XLOOKUP(R100, '2015 O3 Growth Surrogates'!A:A, '2015 O3 Growth Surrogates'!H:H),
    "Maryland", _xlfn.XLOOKUP(R100, '2015 O3 Growth Surrogates'!A:A, '2015 O3 Growth Surrogates'!I:I),
    "Virginia", _xlfn.XLOOKUP(R100, '2015 O3 Growth Surrogates'!A:A, '2015 O3 Growth Surrogates'!J:J)
)</f>
        <v>No Growth</v>
      </c>
      <c r="M100" s="133" cm="1">
        <f t="array" ref="M100">_xlfn.SWITCH(L100,
"Employment", INDEX('Coop GFs_CFs'!C:D, MATCH(B100,'Coop GFs_CFs'!B:B,0),1),
"Population", INDEX('Coop GFs_CFs'!E:F, MATCH(B100,'Coop GFs_CFs'!B:B,0),1),
"Household", INDEX('Coop GFs_CFs'!G:H, MATCH(B100,'Coop GFs_CFs'!B:B,0),1),
"VMT", INDEX('Coop GFs_CFs'!I:J, MATCH(B100,'Coop GFs_CFs'!B:B,0),1),
"Lane Mile", INDEX('Coop GFs_CFs'!K:L, MATCH(B100,'Coop GFs_CFs'!B:B,0),1),
"Gas Sales", INDEX('Coop GFs_CFs'!M:N, MATCH(B100,'Coop GFs_CFs'!B:B,0),1),
"No Growth", INDEX('Coop GFs_CFs'!O:P, MATCH(B100,'Coop GFs_CFs'!B:B,0),1)
)</f>
        <v>1</v>
      </c>
      <c r="N100" s="133" cm="1">
        <f t="array" ref="N100">_xlfn.SWITCH(L100,
"Employment", INDEX('Coop GFs_CFs'!C:D, MATCH(B100,'Coop GFs_CFs'!B:B,0),2),
"Population", INDEX('Coop GFs_CFs'!E:F, MATCH(B100,'Coop GFs_CFs'!B:B,0),2),
"Household", INDEX('Coop GFs_CFs'!G:H, MATCH(B100,'Coop GFs_CFs'!B:B,0),2),
"VMT", INDEX('Coop GFs_CFs'!I:J, MATCH(B100,'Coop GFs_CFs'!B:B,0),2),
"Lane Mile", INDEX('Coop GFs_CFs'!K:L, MATCH(B100,'Coop GFs_CFs'!B:B,0),2),
"Gas Sales", INDEX('Coop GFs_CFs'!M:N, MATCH(B100,'Coop GFs_CFs'!B:B,0),2),
"No Growth", INDEX('Coop GFs_CFs'!O:P, MATCH(B100,'Coop GFs_CFs'!B:B,0),2)
)</f>
        <v>1</v>
      </c>
      <c r="O100" s="133"/>
      <c r="P100" s="86">
        <f t="shared" si="3"/>
        <v>1.6789338771187599E-4</v>
      </c>
      <c r="Q100" s="86">
        <f t="shared" si="4"/>
        <v>1.6789338771187599E-4</v>
      </c>
      <c r="R100" s="156" t="s">
        <v>758</v>
      </c>
      <c r="S100" s="85" t="s">
        <v>756</v>
      </c>
      <c r="T100" s="85" t="s">
        <v>436</v>
      </c>
      <c r="U100" s="85" t="s">
        <v>232</v>
      </c>
      <c r="V100" s="85" t="s">
        <v>759</v>
      </c>
      <c r="W100" s="85" t="s">
        <v>441</v>
      </c>
      <c r="X100" s="85" t="s">
        <v>330</v>
      </c>
      <c r="Z100" s="42" t="s">
        <v>1302</v>
      </c>
      <c r="AA100"/>
    </row>
    <row r="101" spans="1:27" s="39" customFormat="1" x14ac:dyDescent="0.35">
      <c r="A101" s="85" t="s">
        <v>497</v>
      </c>
      <c r="B101" s="87">
        <v>24017</v>
      </c>
      <c r="C101" s="87" t="s">
        <v>10</v>
      </c>
      <c r="D101" s="86">
        <v>19.756692748091599</v>
      </c>
      <c r="E101" s="86">
        <f>SUMIFS('Ratios_MARAMA-VA'!T:T, 'Ratios_MARAMA-VA'!AA:AA, Z101)</f>
        <v>19.754098415542899</v>
      </c>
      <c r="F101" s="86">
        <f>SUMIFS('Ratios_MARAMA-VA'!J:J, 'Ratios_MARAMA-VA'!AA:AA, Z101)</f>
        <v>5.3823782612349901E-2</v>
      </c>
      <c r="G101" s="122">
        <f t="shared" si="2"/>
        <v>2.7246894026811334E-3</v>
      </c>
      <c r="H101" s="122">
        <v>14.8757488823304</v>
      </c>
      <c r="I101" s="86">
        <v>4.0531795336631357E-2</v>
      </c>
      <c r="J101" s="122">
        <v>12.403582508763099</v>
      </c>
      <c r="K101" s="86">
        <v>3.3795909816907881E-2</v>
      </c>
      <c r="L101" s="122" t="str" cm="1">
        <f t="array" ref="L101">_xlfn.SWITCH(A101,
    "District of Columbia", _xlfn.XLOOKUP(R101, '2015 O3 Growth Surrogates'!A:A, '2015 O3 Growth Surrogates'!H:H),
    "Maryland", _xlfn.XLOOKUP(R101, '2015 O3 Growth Surrogates'!A:A, '2015 O3 Growth Surrogates'!I:I),
    "Virginia", _xlfn.XLOOKUP(R101, '2015 O3 Growth Surrogates'!A:A, '2015 O3 Growth Surrogates'!J:J)
)</f>
        <v>No Growth</v>
      </c>
      <c r="M101" s="133" cm="1">
        <f t="array" ref="M101">_xlfn.SWITCH(L101,
"Employment", INDEX('Coop GFs_CFs'!C:D, MATCH(B101,'Coop GFs_CFs'!B:B,0),1),
"Population", INDEX('Coop GFs_CFs'!E:F, MATCH(B101,'Coop GFs_CFs'!B:B,0),1),
"Household", INDEX('Coop GFs_CFs'!G:H, MATCH(B101,'Coop GFs_CFs'!B:B,0),1),
"VMT", INDEX('Coop GFs_CFs'!I:J, MATCH(B101,'Coop GFs_CFs'!B:B,0),1),
"Lane Mile", INDEX('Coop GFs_CFs'!K:L, MATCH(B101,'Coop GFs_CFs'!B:B,0),1),
"Gas Sales", INDEX('Coop GFs_CFs'!M:N, MATCH(B101,'Coop GFs_CFs'!B:B,0),1),
"No Growth", INDEX('Coop GFs_CFs'!O:P, MATCH(B101,'Coop GFs_CFs'!B:B,0),1)
)</f>
        <v>1</v>
      </c>
      <c r="N101" s="133" cm="1">
        <f t="array" ref="N101">_xlfn.SWITCH(L101,
"Employment", INDEX('Coop GFs_CFs'!C:D, MATCH(B101,'Coop GFs_CFs'!B:B,0),2),
"Population", INDEX('Coop GFs_CFs'!E:F, MATCH(B101,'Coop GFs_CFs'!B:B,0),2),
"Household", INDEX('Coop GFs_CFs'!G:H, MATCH(B101,'Coop GFs_CFs'!B:B,0),2),
"VMT", INDEX('Coop GFs_CFs'!I:J, MATCH(B101,'Coop GFs_CFs'!B:B,0),2),
"Lane Mile", INDEX('Coop GFs_CFs'!K:L, MATCH(B101,'Coop GFs_CFs'!B:B,0),2),
"Gas Sales", INDEX('Coop GFs_CFs'!M:N, MATCH(B101,'Coop GFs_CFs'!B:B,0),2),
"No Growth", INDEX('Coop GFs_CFs'!O:P, MATCH(B101,'Coop GFs_CFs'!B:B,0),2)
)</f>
        <v>1</v>
      </c>
      <c r="O101" s="133"/>
      <c r="P101" s="86">
        <f t="shared" si="3"/>
        <v>5.3823782612349901E-2</v>
      </c>
      <c r="Q101" s="86">
        <f t="shared" si="4"/>
        <v>5.3823782612349901E-2</v>
      </c>
      <c r="R101" s="156" t="s">
        <v>758</v>
      </c>
      <c r="S101" s="85" t="s">
        <v>756</v>
      </c>
      <c r="T101" s="85" t="s">
        <v>436</v>
      </c>
      <c r="U101" s="85" t="s">
        <v>232</v>
      </c>
      <c r="V101" s="85" t="s">
        <v>759</v>
      </c>
      <c r="W101" s="85" t="s">
        <v>441</v>
      </c>
      <c r="X101" s="85" t="s">
        <v>330</v>
      </c>
      <c r="Z101" s="42" t="s">
        <v>1248</v>
      </c>
      <c r="AA101"/>
    </row>
    <row r="102" spans="1:27" s="39" customFormat="1" x14ac:dyDescent="0.35">
      <c r="A102" s="85" t="s">
        <v>497</v>
      </c>
      <c r="B102" s="87">
        <v>24017</v>
      </c>
      <c r="C102" s="87" t="s">
        <v>12</v>
      </c>
      <c r="D102" s="86">
        <v>8.9803127226463206E-2</v>
      </c>
      <c r="E102" s="86">
        <f>SUMIFS('Ratios_MARAMA-VA'!T:T, 'Ratios_MARAMA-VA'!AA:AA, Z102)</f>
        <v>8.9791334808627596E-2</v>
      </c>
      <c r="F102" s="86">
        <f>SUMIFS('Ratios_MARAMA-VA'!J:J, 'Ratios_MARAMA-VA'!AA:AA, Z102)</f>
        <v>2.4465349840566098E-4</v>
      </c>
      <c r="G102" s="122">
        <f t="shared" si="2"/>
        <v>2.7246894026811313E-3</v>
      </c>
      <c r="H102" s="122">
        <v>6.7617024089109107E-2</v>
      </c>
      <c r="I102" s="86">
        <v>1.8423538897643034E-4</v>
      </c>
      <c r="J102" s="122">
        <v>5.6379906915643999E-2</v>
      </c>
      <c r="K102" s="86">
        <v>1.5361773489720382E-4</v>
      </c>
      <c r="L102" s="122" t="str" cm="1">
        <f t="array" ref="L102">_xlfn.SWITCH(A102,
    "District of Columbia", _xlfn.XLOOKUP(R102, '2015 O3 Growth Surrogates'!A:A, '2015 O3 Growth Surrogates'!H:H),
    "Maryland", _xlfn.XLOOKUP(R102, '2015 O3 Growth Surrogates'!A:A, '2015 O3 Growth Surrogates'!I:I),
    "Virginia", _xlfn.XLOOKUP(R102, '2015 O3 Growth Surrogates'!A:A, '2015 O3 Growth Surrogates'!J:J)
)</f>
        <v>No Growth</v>
      </c>
      <c r="M102" s="133" cm="1">
        <f t="array" ref="M102">_xlfn.SWITCH(L102,
"Employment", INDEX('Coop GFs_CFs'!C:D, MATCH(B102,'Coop GFs_CFs'!B:B,0),1),
"Population", INDEX('Coop GFs_CFs'!E:F, MATCH(B102,'Coop GFs_CFs'!B:B,0),1),
"Household", INDEX('Coop GFs_CFs'!G:H, MATCH(B102,'Coop GFs_CFs'!B:B,0),1),
"VMT", INDEX('Coop GFs_CFs'!I:J, MATCH(B102,'Coop GFs_CFs'!B:B,0),1),
"Lane Mile", INDEX('Coop GFs_CFs'!K:L, MATCH(B102,'Coop GFs_CFs'!B:B,0),1),
"Gas Sales", INDEX('Coop GFs_CFs'!M:N, MATCH(B102,'Coop GFs_CFs'!B:B,0),1),
"No Growth", INDEX('Coop GFs_CFs'!O:P, MATCH(B102,'Coop GFs_CFs'!B:B,0),1)
)</f>
        <v>1</v>
      </c>
      <c r="N102" s="133" cm="1">
        <f t="array" ref="N102">_xlfn.SWITCH(L102,
"Employment", INDEX('Coop GFs_CFs'!C:D, MATCH(B102,'Coop GFs_CFs'!B:B,0),2),
"Population", INDEX('Coop GFs_CFs'!E:F, MATCH(B102,'Coop GFs_CFs'!B:B,0),2),
"Household", INDEX('Coop GFs_CFs'!G:H, MATCH(B102,'Coop GFs_CFs'!B:B,0),2),
"VMT", INDEX('Coop GFs_CFs'!I:J, MATCH(B102,'Coop GFs_CFs'!B:B,0),2),
"Lane Mile", INDEX('Coop GFs_CFs'!K:L, MATCH(B102,'Coop GFs_CFs'!B:B,0),2),
"Gas Sales", INDEX('Coop GFs_CFs'!M:N, MATCH(B102,'Coop GFs_CFs'!B:B,0),2),
"No Growth", INDEX('Coop GFs_CFs'!O:P, MATCH(B102,'Coop GFs_CFs'!B:B,0),2)
)</f>
        <v>1</v>
      </c>
      <c r="O102" s="133"/>
      <c r="P102" s="86">
        <f t="shared" si="3"/>
        <v>2.4465349840566098E-4</v>
      </c>
      <c r="Q102" s="86">
        <f t="shared" si="4"/>
        <v>2.4465349840566098E-4</v>
      </c>
      <c r="R102" s="156" t="s">
        <v>758</v>
      </c>
      <c r="S102" s="85" t="s">
        <v>756</v>
      </c>
      <c r="T102" s="85" t="s">
        <v>436</v>
      </c>
      <c r="U102" s="85" t="s">
        <v>232</v>
      </c>
      <c r="V102" s="85" t="s">
        <v>759</v>
      </c>
      <c r="W102" s="85" t="s">
        <v>441</v>
      </c>
      <c r="X102" s="85" t="s">
        <v>330</v>
      </c>
      <c r="Z102" s="42" t="s">
        <v>1303</v>
      </c>
      <c r="AA102"/>
    </row>
    <row r="103" spans="1:27" s="39" customFormat="1" x14ac:dyDescent="0.35">
      <c r="A103" s="85" t="s">
        <v>497</v>
      </c>
      <c r="B103" s="87">
        <v>24021</v>
      </c>
      <c r="C103" s="87" t="s">
        <v>10</v>
      </c>
      <c r="D103" s="86">
        <v>81.868431297710003</v>
      </c>
      <c r="E103" s="86">
        <f>SUMIFS('Ratios_MARAMA-VA'!T:T, 'Ratios_MARAMA-VA'!AA:AA, Z103)</f>
        <v>81.857680817417901</v>
      </c>
      <c r="F103" s="86">
        <f>SUMIFS('Ratios_MARAMA-VA'!J:J, 'Ratios_MARAMA-VA'!AA:AA, Z103)</f>
        <v>0.22303675545127299</v>
      </c>
      <c r="G103" s="122">
        <f t="shared" si="2"/>
        <v>2.7246894026811304E-3</v>
      </c>
      <c r="H103" s="122">
        <v>61.642616044261501</v>
      </c>
      <c r="I103" s="86">
        <v>0.16795698268934114</v>
      </c>
      <c r="J103" s="122">
        <v>51.398371954852401</v>
      </c>
      <c r="K103" s="86">
        <v>0.14004459938044936</v>
      </c>
      <c r="L103" s="122" t="str" cm="1">
        <f t="array" ref="L103">_xlfn.SWITCH(A103,
    "District of Columbia", _xlfn.XLOOKUP(R103, '2015 O3 Growth Surrogates'!A:A, '2015 O3 Growth Surrogates'!H:H),
    "Maryland", _xlfn.XLOOKUP(R103, '2015 O3 Growth Surrogates'!A:A, '2015 O3 Growth Surrogates'!I:I),
    "Virginia", _xlfn.XLOOKUP(R103, '2015 O3 Growth Surrogates'!A:A, '2015 O3 Growth Surrogates'!J:J)
)</f>
        <v>No Growth</v>
      </c>
      <c r="M103" s="133" cm="1">
        <f t="array" ref="M103">_xlfn.SWITCH(L103,
"Employment", INDEX('Coop GFs_CFs'!C:D, MATCH(B103,'Coop GFs_CFs'!B:B,0),1),
"Population", INDEX('Coop GFs_CFs'!E:F, MATCH(B103,'Coop GFs_CFs'!B:B,0),1),
"Household", INDEX('Coop GFs_CFs'!G:H, MATCH(B103,'Coop GFs_CFs'!B:B,0),1),
"VMT", INDEX('Coop GFs_CFs'!I:J, MATCH(B103,'Coop GFs_CFs'!B:B,0),1),
"Lane Mile", INDEX('Coop GFs_CFs'!K:L, MATCH(B103,'Coop GFs_CFs'!B:B,0),1),
"Gas Sales", INDEX('Coop GFs_CFs'!M:N, MATCH(B103,'Coop GFs_CFs'!B:B,0),1),
"No Growth", INDEX('Coop GFs_CFs'!O:P, MATCH(B103,'Coop GFs_CFs'!B:B,0),1)
)</f>
        <v>1</v>
      </c>
      <c r="N103" s="133" cm="1">
        <f t="array" ref="N103">_xlfn.SWITCH(L103,
"Employment", INDEX('Coop GFs_CFs'!C:D, MATCH(B103,'Coop GFs_CFs'!B:B,0),2),
"Population", INDEX('Coop GFs_CFs'!E:F, MATCH(B103,'Coop GFs_CFs'!B:B,0),2),
"Household", INDEX('Coop GFs_CFs'!G:H, MATCH(B103,'Coop GFs_CFs'!B:B,0),2),
"VMT", INDEX('Coop GFs_CFs'!I:J, MATCH(B103,'Coop GFs_CFs'!B:B,0),2),
"Lane Mile", INDEX('Coop GFs_CFs'!K:L, MATCH(B103,'Coop GFs_CFs'!B:B,0),2),
"Gas Sales", INDEX('Coop GFs_CFs'!M:N, MATCH(B103,'Coop GFs_CFs'!B:B,0),2),
"No Growth", INDEX('Coop GFs_CFs'!O:P, MATCH(B103,'Coop GFs_CFs'!B:B,0),2)
)</f>
        <v>1</v>
      </c>
      <c r="O103" s="133"/>
      <c r="P103" s="86">
        <f t="shared" si="3"/>
        <v>0.22303675545127299</v>
      </c>
      <c r="Q103" s="86">
        <f t="shared" si="4"/>
        <v>0.22303675545127299</v>
      </c>
      <c r="R103" s="156" t="s">
        <v>758</v>
      </c>
      <c r="S103" s="85" t="s">
        <v>756</v>
      </c>
      <c r="T103" s="85" t="s">
        <v>436</v>
      </c>
      <c r="U103" s="85" t="s">
        <v>232</v>
      </c>
      <c r="V103" s="85" t="s">
        <v>759</v>
      </c>
      <c r="W103" s="85" t="s">
        <v>441</v>
      </c>
      <c r="X103" s="85" t="s">
        <v>330</v>
      </c>
      <c r="Z103" s="42" t="s">
        <v>1249</v>
      </c>
      <c r="AA103"/>
    </row>
    <row r="104" spans="1:27" s="39" customFormat="1" x14ac:dyDescent="0.35">
      <c r="A104" s="85" t="s">
        <v>497</v>
      </c>
      <c r="B104" s="87">
        <v>24021</v>
      </c>
      <c r="C104" s="87" t="s">
        <v>12</v>
      </c>
      <c r="D104" s="86">
        <v>0.37212924300254502</v>
      </c>
      <c r="E104" s="86">
        <f>SUMIFS('Ratios_MARAMA-VA'!T:T, 'Ratios_MARAMA-VA'!AA:AA, Z104)</f>
        <v>0.37208037718174403</v>
      </c>
      <c r="F104" s="86">
        <f>SUMIFS('Ratios_MARAMA-VA'!J:J, 'Ratios_MARAMA-VA'!AA:AA, Z104)</f>
        <v>1.01380346065269E-3</v>
      </c>
      <c r="G104" s="122">
        <f t="shared" si="2"/>
        <v>2.7246894026811148E-3</v>
      </c>
      <c r="H104" s="122">
        <v>0.280193716694425</v>
      </c>
      <c r="I104" s="86">
        <v>7.634408505751343E-4</v>
      </c>
      <c r="J104" s="122">
        <v>0.23362896960329901</v>
      </c>
      <c r="K104" s="86">
        <v>6.3656637763741708E-4</v>
      </c>
      <c r="L104" s="122" t="str" cm="1">
        <f t="array" ref="L104">_xlfn.SWITCH(A104,
    "District of Columbia", _xlfn.XLOOKUP(R104, '2015 O3 Growth Surrogates'!A:A, '2015 O3 Growth Surrogates'!H:H),
    "Maryland", _xlfn.XLOOKUP(R104, '2015 O3 Growth Surrogates'!A:A, '2015 O3 Growth Surrogates'!I:I),
    "Virginia", _xlfn.XLOOKUP(R104, '2015 O3 Growth Surrogates'!A:A, '2015 O3 Growth Surrogates'!J:J)
)</f>
        <v>No Growth</v>
      </c>
      <c r="M104" s="133" cm="1">
        <f t="array" ref="M104">_xlfn.SWITCH(L104,
"Employment", INDEX('Coop GFs_CFs'!C:D, MATCH(B104,'Coop GFs_CFs'!B:B,0),1),
"Population", INDEX('Coop GFs_CFs'!E:F, MATCH(B104,'Coop GFs_CFs'!B:B,0),1),
"Household", INDEX('Coop GFs_CFs'!G:H, MATCH(B104,'Coop GFs_CFs'!B:B,0),1),
"VMT", INDEX('Coop GFs_CFs'!I:J, MATCH(B104,'Coop GFs_CFs'!B:B,0),1),
"Lane Mile", INDEX('Coop GFs_CFs'!K:L, MATCH(B104,'Coop GFs_CFs'!B:B,0),1),
"Gas Sales", INDEX('Coop GFs_CFs'!M:N, MATCH(B104,'Coop GFs_CFs'!B:B,0),1),
"No Growth", INDEX('Coop GFs_CFs'!O:P, MATCH(B104,'Coop GFs_CFs'!B:B,0),1)
)</f>
        <v>1</v>
      </c>
      <c r="N104" s="133" cm="1">
        <f t="array" ref="N104">_xlfn.SWITCH(L104,
"Employment", INDEX('Coop GFs_CFs'!C:D, MATCH(B104,'Coop GFs_CFs'!B:B,0),2),
"Population", INDEX('Coop GFs_CFs'!E:F, MATCH(B104,'Coop GFs_CFs'!B:B,0),2),
"Household", INDEX('Coop GFs_CFs'!G:H, MATCH(B104,'Coop GFs_CFs'!B:B,0),2),
"VMT", INDEX('Coop GFs_CFs'!I:J, MATCH(B104,'Coop GFs_CFs'!B:B,0),2),
"Lane Mile", INDEX('Coop GFs_CFs'!K:L, MATCH(B104,'Coop GFs_CFs'!B:B,0),2),
"Gas Sales", INDEX('Coop GFs_CFs'!M:N, MATCH(B104,'Coop GFs_CFs'!B:B,0),2),
"No Growth", INDEX('Coop GFs_CFs'!O:P, MATCH(B104,'Coop GFs_CFs'!B:B,0),2)
)</f>
        <v>1</v>
      </c>
      <c r="O104" s="133"/>
      <c r="P104" s="86">
        <f t="shared" si="3"/>
        <v>1.01380346065269E-3</v>
      </c>
      <c r="Q104" s="86">
        <f t="shared" si="4"/>
        <v>1.01380346065269E-3</v>
      </c>
      <c r="R104" s="156" t="s">
        <v>758</v>
      </c>
      <c r="S104" s="85" t="s">
        <v>756</v>
      </c>
      <c r="T104" s="85" t="s">
        <v>436</v>
      </c>
      <c r="U104" s="85" t="s">
        <v>232</v>
      </c>
      <c r="V104" s="85" t="s">
        <v>759</v>
      </c>
      <c r="W104" s="85" t="s">
        <v>441</v>
      </c>
      <c r="X104" s="85" t="s">
        <v>330</v>
      </c>
      <c r="Z104" s="42" t="s">
        <v>1304</v>
      </c>
      <c r="AA104"/>
    </row>
    <row r="105" spans="1:27" s="39" customFormat="1" x14ac:dyDescent="0.35">
      <c r="A105" s="85" t="s">
        <v>497</v>
      </c>
      <c r="B105" s="87">
        <v>24031</v>
      </c>
      <c r="C105" s="87" t="s">
        <v>10</v>
      </c>
      <c r="D105" s="86">
        <v>165.60681933842301</v>
      </c>
      <c r="E105" s="86">
        <f>SUMIFS('Ratios_MARAMA-VA'!T:T, 'Ratios_MARAMA-VA'!AA:AA, Z105)</f>
        <v>165.58507282613101</v>
      </c>
      <c r="F105" s="86">
        <f>SUMIFS('Ratios_MARAMA-VA'!J:J, 'Ratios_MARAMA-VA'!AA:AA, Z105)</f>
        <v>0.45116789317154199</v>
      </c>
      <c r="G105" s="122">
        <f t="shared" si="2"/>
        <v>2.7246894026811282E-3</v>
      </c>
      <c r="H105" s="122">
        <v>124.693211009105</v>
      </c>
      <c r="I105" s="86">
        <v>0.33975027062279017</v>
      </c>
      <c r="J105" s="122">
        <v>103.97073406308699</v>
      </c>
      <c r="K105" s="86">
        <v>0.28328795729067091</v>
      </c>
      <c r="L105" s="122" t="str" cm="1">
        <f t="array" ref="L105">_xlfn.SWITCH(A105,
    "District of Columbia", _xlfn.XLOOKUP(R105, '2015 O3 Growth Surrogates'!A:A, '2015 O3 Growth Surrogates'!H:H),
    "Maryland", _xlfn.XLOOKUP(R105, '2015 O3 Growth Surrogates'!A:A, '2015 O3 Growth Surrogates'!I:I),
    "Virginia", _xlfn.XLOOKUP(R105, '2015 O3 Growth Surrogates'!A:A, '2015 O3 Growth Surrogates'!J:J)
)</f>
        <v>No Growth</v>
      </c>
      <c r="M105" s="133" cm="1">
        <f t="array" ref="M105">_xlfn.SWITCH(L105,
"Employment", INDEX('Coop GFs_CFs'!C:D, MATCH(B105,'Coop GFs_CFs'!B:B,0),1),
"Population", INDEX('Coop GFs_CFs'!E:F, MATCH(B105,'Coop GFs_CFs'!B:B,0),1),
"Household", INDEX('Coop GFs_CFs'!G:H, MATCH(B105,'Coop GFs_CFs'!B:B,0),1),
"VMT", INDEX('Coop GFs_CFs'!I:J, MATCH(B105,'Coop GFs_CFs'!B:B,0),1),
"Lane Mile", INDEX('Coop GFs_CFs'!K:L, MATCH(B105,'Coop GFs_CFs'!B:B,0),1),
"Gas Sales", INDEX('Coop GFs_CFs'!M:N, MATCH(B105,'Coop GFs_CFs'!B:B,0),1),
"No Growth", INDEX('Coop GFs_CFs'!O:P, MATCH(B105,'Coop GFs_CFs'!B:B,0),1)
)</f>
        <v>1</v>
      </c>
      <c r="N105" s="133" cm="1">
        <f t="array" ref="N105">_xlfn.SWITCH(L105,
"Employment", INDEX('Coop GFs_CFs'!C:D, MATCH(B105,'Coop GFs_CFs'!B:B,0),2),
"Population", INDEX('Coop GFs_CFs'!E:F, MATCH(B105,'Coop GFs_CFs'!B:B,0),2),
"Household", INDEX('Coop GFs_CFs'!G:H, MATCH(B105,'Coop GFs_CFs'!B:B,0),2),
"VMT", INDEX('Coop GFs_CFs'!I:J, MATCH(B105,'Coop GFs_CFs'!B:B,0),2),
"Lane Mile", INDEX('Coop GFs_CFs'!K:L, MATCH(B105,'Coop GFs_CFs'!B:B,0),2),
"Gas Sales", INDEX('Coop GFs_CFs'!M:N, MATCH(B105,'Coop GFs_CFs'!B:B,0),2),
"No Growth", INDEX('Coop GFs_CFs'!O:P, MATCH(B105,'Coop GFs_CFs'!B:B,0),2)
)</f>
        <v>1</v>
      </c>
      <c r="O105" s="133"/>
      <c r="P105" s="86">
        <f t="shared" si="3"/>
        <v>0.45116789317154199</v>
      </c>
      <c r="Q105" s="86">
        <f t="shared" si="4"/>
        <v>0.45116789317154199</v>
      </c>
      <c r="R105" s="156" t="s">
        <v>758</v>
      </c>
      <c r="S105" s="85" t="s">
        <v>756</v>
      </c>
      <c r="T105" s="85" t="s">
        <v>436</v>
      </c>
      <c r="U105" s="85" t="s">
        <v>232</v>
      </c>
      <c r="V105" s="85" t="s">
        <v>759</v>
      </c>
      <c r="W105" s="85" t="s">
        <v>441</v>
      </c>
      <c r="X105" s="85" t="s">
        <v>330</v>
      </c>
      <c r="Z105" s="42" t="s">
        <v>1250</v>
      </c>
      <c r="AA105"/>
    </row>
    <row r="106" spans="1:27" s="39" customFormat="1" x14ac:dyDescent="0.35">
      <c r="A106" s="85" t="s">
        <v>497</v>
      </c>
      <c r="B106" s="87">
        <v>24031</v>
      </c>
      <c r="C106" s="87" t="s">
        <v>12</v>
      </c>
      <c r="D106" s="86">
        <v>0.75275805343511604</v>
      </c>
      <c r="E106" s="86">
        <f>SUMIFS('Ratios_MARAMA-VA'!T:T, 'Ratios_MARAMA-VA'!AA:AA, Z106)</f>
        <v>0.75265920568037303</v>
      </c>
      <c r="F106" s="86">
        <f>SUMIFS('Ratios_MARAMA-VA'!J:J, 'Ratios_MARAMA-VA'!AA:AA, Z106)</f>
        <v>2.0507625615477101E-3</v>
      </c>
      <c r="G106" s="122">
        <f t="shared" si="2"/>
        <v>2.7246894026811308E-3</v>
      </c>
      <c r="H106" s="122">
        <v>0.56678715991745598</v>
      </c>
      <c r="I106" s="86">
        <v>1.5443189682028276E-3</v>
      </c>
      <c r="J106" s="122">
        <v>0.472594109953967</v>
      </c>
      <c r="K106" s="86">
        <v>1.287672163161095E-3</v>
      </c>
      <c r="L106" s="122" t="str" cm="1">
        <f t="array" ref="L106">_xlfn.SWITCH(A106,
    "District of Columbia", _xlfn.XLOOKUP(R106, '2015 O3 Growth Surrogates'!A:A, '2015 O3 Growth Surrogates'!H:H),
    "Maryland", _xlfn.XLOOKUP(R106, '2015 O3 Growth Surrogates'!A:A, '2015 O3 Growth Surrogates'!I:I),
    "Virginia", _xlfn.XLOOKUP(R106, '2015 O3 Growth Surrogates'!A:A, '2015 O3 Growth Surrogates'!J:J)
)</f>
        <v>No Growth</v>
      </c>
      <c r="M106" s="133" cm="1">
        <f t="array" ref="M106">_xlfn.SWITCH(L106,
"Employment", INDEX('Coop GFs_CFs'!C:D, MATCH(B106,'Coop GFs_CFs'!B:B,0),1),
"Population", INDEX('Coop GFs_CFs'!E:F, MATCH(B106,'Coop GFs_CFs'!B:B,0),1),
"Household", INDEX('Coop GFs_CFs'!G:H, MATCH(B106,'Coop GFs_CFs'!B:B,0),1),
"VMT", INDEX('Coop GFs_CFs'!I:J, MATCH(B106,'Coop GFs_CFs'!B:B,0),1),
"Lane Mile", INDEX('Coop GFs_CFs'!K:L, MATCH(B106,'Coop GFs_CFs'!B:B,0),1),
"Gas Sales", INDEX('Coop GFs_CFs'!M:N, MATCH(B106,'Coop GFs_CFs'!B:B,0),1),
"No Growth", INDEX('Coop GFs_CFs'!O:P, MATCH(B106,'Coop GFs_CFs'!B:B,0),1)
)</f>
        <v>1</v>
      </c>
      <c r="N106" s="133" cm="1">
        <f t="array" ref="N106">_xlfn.SWITCH(L106,
"Employment", INDEX('Coop GFs_CFs'!C:D, MATCH(B106,'Coop GFs_CFs'!B:B,0),2),
"Population", INDEX('Coop GFs_CFs'!E:F, MATCH(B106,'Coop GFs_CFs'!B:B,0),2),
"Household", INDEX('Coop GFs_CFs'!G:H, MATCH(B106,'Coop GFs_CFs'!B:B,0),2),
"VMT", INDEX('Coop GFs_CFs'!I:J, MATCH(B106,'Coop GFs_CFs'!B:B,0),2),
"Lane Mile", INDEX('Coop GFs_CFs'!K:L, MATCH(B106,'Coop GFs_CFs'!B:B,0),2),
"Gas Sales", INDEX('Coop GFs_CFs'!M:N, MATCH(B106,'Coop GFs_CFs'!B:B,0),2),
"No Growth", INDEX('Coop GFs_CFs'!O:P, MATCH(B106,'Coop GFs_CFs'!B:B,0),2)
)</f>
        <v>1</v>
      </c>
      <c r="O106" s="133"/>
      <c r="P106" s="86">
        <f t="shared" si="3"/>
        <v>2.0507625615477101E-3</v>
      </c>
      <c r="Q106" s="86">
        <f t="shared" si="4"/>
        <v>2.0507625615477101E-3</v>
      </c>
      <c r="R106" s="156" t="s">
        <v>758</v>
      </c>
      <c r="S106" s="85" t="s">
        <v>756</v>
      </c>
      <c r="T106" s="85" t="s">
        <v>436</v>
      </c>
      <c r="U106" s="85" t="s">
        <v>232</v>
      </c>
      <c r="V106" s="85" t="s">
        <v>759</v>
      </c>
      <c r="W106" s="85" t="s">
        <v>441</v>
      </c>
      <c r="X106" s="85" t="s">
        <v>330</v>
      </c>
      <c r="Z106" s="42" t="s">
        <v>1305</v>
      </c>
      <c r="AA106"/>
    </row>
    <row r="107" spans="1:27" s="39" customFormat="1" x14ac:dyDescent="0.35">
      <c r="A107" s="85" t="s">
        <v>497</v>
      </c>
      <c r="B107" s="87">
        <v>24033</v>
      </c>
      <c r="C107" s="87" t="s">
        <v>10</v>
      </c>
      <c r="D107" s="86">
        <v>208.29325699745601</v>
      </c>
      <c r="E107" s="86">
        <f>SUMIFS('Ratios_MARAMA-VA'!T:T, 'Ratios_MARAMA-VA'!AA:AA, Z107)</f>
        <v>208.26590515354201</v>
      </c>
      <c r="F107" s="86">
        <f>SUMIFS('Ratios_MARAMA-VA'!J:J, 'Ratios_MARAMA-VA'!AA:AA, Z107)</f>
        <v>0.56745990471164998</v>
      </c>
      <c r="G107" s="122">
        <f t="shared" si="2"/>
        <v>2.7246894026811334E-3</v>
      </c>
      <c r="H107" s="122">
        <v>156.83384990011399</v>
      </c>
      <c r="I107" s="86">
        <v>0.42732352880452412</v>
      </c>
      <c r="J107" s="122">
        <v>130.769994357304</v>
      </c>
      <c r="K107" s="86">
        <v>0.35630761781401782</v>
      </c>
      <c r="L107" s="122" t="str" cm="1">
        <f t="array" ref="L107">_xlfn.SWITCH(A107,
    "District of Columbia", _xlfn.XLOOKUP(R107, '2015 O3 Growth Surrogates'!A:A, '2015 O3 Growth Surrogates'!H:H),
    "Maryland", _xlfn.XLOOKUP(R107, '2015 O3 Growth Surrogates'!A:A, '2015 O3 Growth Surrogates'!I:I),
    "Virginia", _xlfn.XLOOKUP(R107, '2015 O3 Growth Surrogates'!A:A, '2015 O3 Growth Surrogates'!J:J)
)</f>
        <v>No Growth</v>
      </c>
      <c r="M107" s="133" cm="1">
        <f t="array" ref="M107">_xlfn.SWITCH(L107,
"Employment", INDEX('Coop GFs_CFs'!C:D, MATCH(B107,'Coop GFs_CFs'!B:B,0),1),
"Population", INDEX('Coop GFs_CFs'!E:F, MATCH(B107,'Coop GFs_CFs'!B:B,0),1),
"Household", INDEX('Coop GFs_CFs'!G:H, MATCH(B107,'Coop GFs_CFs'!B:B,0),1),
"VMT", INDEX('Coop GFs_CFs'!I:J, MATCH(B107,'Coop GFs_CFs'!B:B,0),1),
"Lane Mile", INDEX('Coop GFs_CFs'!K:L, MATCH(B107,'Coop GFs_CFs'!B:B,0),1),
"Gas Sales", INDEX('Coop GFs_CFs'!M:N, MATCH(B107,'Coop GFs_CFs'!B:B,0),1),
"No Growth", INDEX('Coop GFs_CFs'!O:P, MATCH(B107,'Coop GFs_CFs'!B:B,0),1)
)</f>
        <v>1</v>
      </c>
      <c r="N107" s="133" cm="1">
        <f t="array" ref="N107">_xlfn.SWITCH(L107,
"Employment", INDEX('Coop GFs_CFs'!C:D, MATCH(B107,'Coop GFs_CFs'!B:B,0),2),
"Population", INDEX('Coop GFs_CFs'!E:F, MATCH(B107,'Coop GFs_CFs'!B:B,0),2),
"Household", INDEX('Coop GFs_CFs'!G:H, MATCH(B107,'Coop GFs_CFs'!B:B,0),2),
"VMT", INDEX('Coop GFs_CFs'!I:J, MATCH(B107,'Coop GFs_CFs'!B:B,0),2),
"Lane Mile", INDEX('Coop GFs_CFs'!K:L, MATCH(B107,'Coop GFs_CFs'!B:B,0),2),
"Gas Sales", INDEX('Coop GFs_CFs'!M:N, MATCH(B107,'Coop GFs_CFs'!B:B,0),2),
"No Growth", INDEX('Coop GFs_CFs'!O:P, MATCH(B107,'Coop GFs_CFs'!B:B,0),2)
)</f>
        <v>1</v>
      </c>
      <c r="O107" s="133"/>
      <c r="P107" s="86">
        <f t="shared" si="3"/>
        <v>0.56745990471164998</v>
      </c>
      <c r="Q107" s="86">
        <f t="shared" si="4"/>
        <v>0.56745990471164998</v>
      </c>
      <c r="R107" s="156" t="s">
        <v>758</v>
      </c>
      <c r="S107" s="85" t="s">
        <v>756</v>
      </c>
      <c r="T107" s="85" t="s">
        <v>436</v>
      </c>
      <c r="U107" s="85" t="s">
        <v>232</v>
      </c>
      <c r="V107" s="85" t="s">
        <v>759</v>
      </c>
      <c r="W107" s="85" t="s">
        <v>441</v>
      </c>
      <c r="X107" s="85" t="s">
        <v>330</v>
      </c>
      <c r="Z107" s="42" t="s">
        <v>1301</v>
      </c>
      <c r="AA107"/>
    </row>
    <row r="108" spans="1:27" s="39" customFormat="1" x14ac:dyDescent="0.35">
      <c r="A108" s="85" t="s">
        <v>497</v>
      </c>
      <c r="B108" s="87">
        <v>24033</v>
      </c>
      <c r="C108" s="87" t="s">
        <v>12</v>
      </c>
      <c r="D108" s="86">
        <v>0.94678742366412405</v>
      </c>
      <c r="E108" s="86">
        <f>SUMIFS('Ratios_MARAMA-VA'!T:T, 'Ratios_MARAMA-VA'!AA:AA, Z108)</f>
        <v>0.94666309711508401</v>
      </c>
      <c r="F108" s="86">
        <f>SUMIFS('Ratios_MARAMA-VA'!J:J, 'Ratios_MARAMA-VA'!AA:AA, Z108)</f>
        <v>2.5793629086187501E-3</v>
      </c>
      <c r="G108" s="122">
        <f t="shared" si="2"/>
        <v>2.7246894026811122E-3</v>
      </c>
      <c r="H108" s="122">
        <v>0.71288105448400796</v>
      </c>
      <c r="I108" s="86">
        <v>1.9423794545247129E-3</v>
      </c>
      <c r="J108" s="122">
        <v>0.59440899736680597</v>
      </c>
      <c r="K108" s="86">
        <v>1.6195798959836413E-3</v>
      </c>
      <c r="L108" s="122" t="str" cm="1">
        <f t="array" ref="L108">_xlfn.SWITCH(A108,
    "District of Columbia", _xlfn.XLOOKUP(R108, '2015 O3 Growth Surrogates'!A:A, '2015 O3 Growth Surrogates'!H:H),
    "Maryland", _xlfn.XLOOKUP(R108, '2015 O3 Growth Surrogates'!A:A, '2015 O3 Growth Surrogates'!I:I),
    "Virginia", _xlfn.XLOOKUP(R108, '2015 O3 Growth Surrogates'!A:A, '2015 O3 Growth Surrogates'!J:J)
)</f>
        <v>No Growth</v>
      </c>
      <c r="M108" s="133" cm="1">
        <f t="array" ref="M108">_xlfn.SWITCH(L108,
"Employment", INDEX('Coop GFs_CFs'!C:D, MATCH(B108,'Coop GFs_CFs'!B:B,0),1),
"Population", INDEX('Coop GFs_CFs'!E:F, MATCH(B108,'Coop GFs_CFs'!B:B,0),1),
"Household", INDEX('Coop GFs_CFs'!G:H, MATCH(B108,'Coop GFs_CFs'!B:B,0),1),
"VMT", INDEX('Coop GFs_CFs'!I:J, MATCH(B108,'Coop GFs_CFs'!B:B,0),1),
"Lane Mile", INDEX('Coop GFs_CFs'!K:L, MATCH(B108,'Coop GFs_CFs'!B:B,0),1),
"Gas Sales", INDEX('Coop GFs_CFs'!M:N, MATCH(B108,'Coop GFs_CFs'!B:B,0),1),
"No Growth", INDEX('Coop GFs_CFs'!O:P, MATCH(B108,'Coop GFs_CFs'!B:B,0),1)
)</f>
        <v>1</v>
      </c>
      <c r="N108" s="133" cm="1">
        <f t="array" ref="N108">_xlfn.SWITCH(L108,
"Employment", INDEX('Coop GFs_CFs'!C:D, MATCH(B108,'Coop GFs_CFs'!B:B,0),2),
"Population", INDEX('Coop GFs_CFs'!E:F, MATCH(B108,'Coop GFs_CFs'!B:B,0),2),
"Household", INDEX('Coop GFs_CFs'!G:H, MATCH(B108,'Coop GFs_CFs'!B:B,0),2),
"VMT", INDEX('Coop GFs_CFs'!I:J, MATCH(B108,'Coop GFs_CFs'!B:B,0),2),
"Lane Mile", INDEX('Coop GFs_CFs'!K:L, MATCH(B108,'Coop GFs_CFs'!B:B,0),2),
"Gas Sales", INDEX('Coop GFs_CFs'!M:N, MATCH(B108,'Coop GFs_CFs'!B:B,0),2),
"No Growth", INDEX('Coop GFs_CFs'!O:P, MATCH(B108,'Coop GFs_CFs'!B:B,0),2)
)</f>
        <v>1</v>
      </c>
      <c r="O108" s="133"/>
      <c r="P108" s="86">
        <f t="shared" si="3"/>
        <v>2.5793629086187501E-3</v>
      </c>
      <c r="Q108" s="86">
        <f t="shared" si="4"/>
        <v>2.5793629086187501E-3</v>
      </c>
      <c r="R108" s="156" t="s">
        <v>758</v>
      </c>
      <c r="S108" s="85" t="s">
        <v>756</v>
      </c>
      <c r="T108" s="85" t="s">
        <v>436</v>
      </c>
      <c r="U108" s="85" t="s">
        <v>232</v>
      </c>
      <c r="V108" s="85" t="s">
        <v>759</v>
      </c>
      <c r="W108" s="85" t="s">
        <v>441</v>
      </c>
      <c r="X108" s="85" t="s">
        <v>330</v>
      </c>
      <c r="Z108" s="42" t="s">
        <v>1306</v>
      </c>
      <c r="AA108"/>
    </row>
    <row r="109" spans="1:27" s="39" customFormat="1" x14ac:dyDescent="0.35">
      <c r="A109" s="85" t="s">
        <v>811</v>
      </c>
      <c r="B109" s="87">
        <v>51013</v>
      </c>
      <c r="C109" s="87" t="s">
        <v>10</v>
      </c>
      <c r="D109" s="86">
        <v>4.8243967718648702E-2</v>
      </c>
      <c r="E109" s="86">
        <f>SUMIFS('Ratios_MARAMA-VA'!T:T, 'Ratios_MARAMA-VA'!AA:AA, Z109)</f>
        <v>4.8237632604906301E-2</v>
      </c>
      <c r="F109" s="86">
        <f>SUMIFS('Ratios_MARAMA-VA'!J:J, 'Ratios_MARAMA-VA'!AA:AA, Z109)</f>
        <v>1.3143256636901401E-4</v>
      </c>
      <c r="G109" s="122">
        <f t="shared" si="2"/>
        <v>2.7246894026811313E-3</v>
      </c>
      <c r="H109" s="122">
        <v>4.4107630475357103E-2</v>
      </c>
      <c r="I109" s="86">
        <v>1.2017959333358081E-4</v>
      </c>
      <c r="J109" s="122">
        <v>4.4399427042066897E-2</v>
      </c>
      <c r="K109" s="86">
        <v>1.2097464834663372E-4</v>
      </c>
      <c r="L109" s="122" t="str" cm="1">
        <f t="array" ref="L109">_xlfn.SWITCH(A109,
    "District of Columbia", _xlfn.XLOOKUP(R109, '2015 O3 Growth Surrogates'!A:A, '2015 O3 Growth Surrogates'!H:H),
    "Maryland", _xlfn.XLOOKUP(R109, '2015 O3 Growth Surrogates'!A:A, '2015 O3 Growth Surrogates'!I:I),
    "Virginia", _xlfn.XLOOKUP(R109, '2015 O3 Growth Surrogates'!A:A, '2015 O3 Growth Surrogates'!J:J)
)</f>
        <v>No Growth</v>
      </c>
      <c r="M109" s="133" cm="1">
        <f t="array" ref="M109">_xlfn.SWITCH(L109,
"Employment", INDEX('Coop GFs_CFs'!C:D, MATCH(B109,'Coop GFs_CFs'!B:B,0),1),
"Population", INDEX('Coop GFs_CFs'!E:F, MATCH(B109,'Coop GFs_CFs'!B:B,0),1),
"Household", INDEX('Coop GFs_CFs'!G:H, MATCH(B109,'Coop GFs_CFs'!B:B,0),1),
"VMT", INDEX('Coop GFs_CFs'!I:J, MATCH(B109,'Coop GFs_CFs'!B:B,0),1),
"Lane Mile", INDEX('Coop GFs_CFs'!K:L, MATCH(B109,'Coop GFs_CFs'!B:B,0),1),
"Gas Sales", INDEX('Coop GFs_CFs'!M:N, MATCH(B109,'Coop GFs_CFs'!B:B,0),1),
"No Growth", INDEX('Coop GFs_CFs'!O:P, MATCH(B109,'Coop GFs_CFs'!B:B,0),1)
)</f>
        <v>1</v>
      </c>
      <c r="N109" s="133" cm="1">
        <f t="array" ref="N109">_xlfn.SWITCH(L109,
"Employment", INDEX('Coop GFs_CFs'!C:D, MATCH(B109,'Coop GFs_CFs'!B:B,0),2),
"Population", INDEX('Coop GFs_CFs'!E:F, MATCH(B109,'Coop GFs_CFs'!B:B,0),2),
"Household", INDEX('Coop GFs_CFs'!G:H, MATCH(B109,'Coop GFs_CFs'!B:B,0),2),
"VMT", INDEX('Coop GFs_CFs'!I:J, MATCH(B109,'Coop GFs_CFs'!B:B,0),2),
"Lane Mile", INDEX('Coop GFs_CFs'!K:L, MATCH(B109,'Coop GFs_CFs'!B:B,0),2),
"Gas Sales", INDEX('Coop GFs_CFs'!M:N, MATCH(B109,'Coop GFs_CFs'!B:B,0),2),
"No Growth", INDEX('Coop GFs_CFs'!O:P, MATCH(B109,'Coop GFs_CFs'!B:B,0),2)
)</f>
        <v>1</v>
      </c>
      <c r="O109" s="133"/>
      <c r="P109" s="86">
        <f t="shared" si="3"/>
        <v>1.3143256636901401E-4</v>
      </c>
      <c r="Q109" s="86">
        <f t="shared" si="4"/>
        <v>1.3143256636901401E-4</v>
      </c>
      <c r="R109" s="156" t="s">
        <v>912</v>
      </c>
      <c r="S109" s="85" t="s">
        <v>221</v>
      </c>
      <c r="T109" s="85" t="s">
        <v>436</v>
      </c>
      <c r="U109" s="85" t="s">
        <v>232</v>
      </c>
      <c r="V109" s="85" t="s">
        <v>201</v>
      </c>
      <c r="W109" s="85" t="s">
        <v>913</v>
      </c>
      <c r="X109" s="85" t="s">
        <v>330</v>
      </c>
      <c r="Z109" s="42" t="s">
        <v>1308</v>
      </c>
      <c r="AA109"/>
    </row>
    <row r="110" spans="1:27" s="39" customFormat="1" x14ac:dyDescent="0.35">
      <c r="A110" s="85" t="s">
        <v>811</v>
      </c>
      <c r="B110" s="87">
        <v>51013</v>
      </c>
      <c r="C110" s="87" t="s">
        <v>12</v>
      </c>
      <c r="D110" s="86">
        <v>4.8243967718639998E-4</v>
      </c>
      <c r="E110" s="86">
        <f>SUMIFS('Ratios_MARAMA-VA'!T:T, 'Ratios_MARAMA-VA'!AA:AA, Z110)</f>
        <v>4.82376326049067E-4</v>
      </c>
      <c r="F110" s="86">
        <f>SUMIFS('Ratios_MARAMA-VA'!J:J, 'Ratios_MARAMA-VA'!AA:AA, Z110)</f>
        <v>1.3143256636901401E-6</v>
      </c>
      <c r="G110" s="122">
        <f t="shared" si="2"/>
        <v>2.7246894026811087E-3</v>
      </c>
      <c r="H110" s="122">
        <v>4.4107630475349999E-4</v>
      </c>
      <c r="I110" s="86">
        <v>1.2017959333356045E-6</v>
      </c>
      <c r="J110" s="122">
        <v>4.4399427042059999E-4</v>
      </c>
      <c r="K110" s="86">
        <v>1.2097464834661392E-6</v>
      </c>
      <c r="L110" s="122" t="str" cm="1">
        <f t="array" ref="L110">_xlfn.SWITCH(A110,
    "District of Columbia", _xlfn.XLOOKUP(R110, '2015 O3 Growth Surrogates'!A:A, '2015 O3 Growth Surrogates'!H:H),
    "Maryland", _xlfn.XLOOKUP(R110, '2015 O3 Growth Surrogates'!A:A, '2015 O3 Growth Surrogates'!I:I),
    "Virginia", _xlfn.XLOOKUP(R110, '2015 O3 Growth Surrogates'!A:A, '2015 O3 Growth Surrogates'!J:J)
)</f>
        <v>No Growth</v>
      </c>
      <c r="M110" s="133" cm="1">
        <f t="array" ref="M110">_xlfn.SWITCH(L110,
"Employment", INDEX('Coop GFs_CFs'!C:D, MATCH(B110,'Coop GFs_CFs'!B:B,0),1),
"Population", INDEX('Coop GFs_CFs'!E:F, MATCH(B110,'Coop GFs_CFs'!B:B,0),1),
"Household", INDEX('Coop GFs_CFs'!G:H, MATCH(B110,'Coop GFs_CFs'!B:B,0),1),
"VMT", INDEX('Coop GFs_CFs'!I:J, MATCH(B110,'Coop GFs_CFs'!B:B,0),1),
"Lane Mile", INDEX('Coop GFs_CFs'!K:L, MATCH(B110,'Coop GFs_CFs'!B:B,0),1),
"Gas Sales", INDEX('Coop GFs_CFs'!M:N, MATCH(B110,'Coop GFs_CFs'!B:B,0),1),
"No Growth", INDEX('Coop GFs_CFs'!O:P, MATCH(B110,'Coop GFs_CFs'!B:B,0),1)
)</f>
        <v>1</v>
      </c>
      <c r="N110" s="133" cm="1">
        <f t="array" ref="N110">_xlfn.SWITCH(L110,
"Employment", INDEX('Coop GFs_CFs'!C:D, MATCH(B110,'Coop GFs_CFs'!B:B,0),2),
"Population", INDEX('Coop GFs_CFs'!E:F, MATCH(B110,'Coop GFs_CFs'!B:B,0),2),
"Household", INDEX('Coop GFs_CFs'!G:H, MATCH(B110,'Coop GFs_CFs'!B:B,0),2),
"VMT", INDEX('Coop GFs_CFs'!I:J, MATCH(B110,'Coop GFs_CFs'!B:B,0),2),
"Lane Mile", INDEX('Coop GFs_CFs'!K:L, MATCH(B110,'Coop GFs_CFs'!B:B,0),2),
"Gas Sales", INDEX('Coop GFs_CFs'!M:N, MATCH(B110,'Coop GFs_CFs'!B:B,0),2),
"No Growth", INDEX('Coop GFs_CFs'!O:P, MATCH(B110,'Coop GFs_CFs'!B:B,0),2)
)</f>
        <v>1</v>
      </c>
      <c r="O110" s="133"/>
      <c r="P110" s="86">
        <f t="shared" si="3"/>
        <v>1.3143256636901401E-6</v>
      </c>
      <c r="Q110" s="86">
        <f t="shared" si="4"/>
        <v>1.3143256636901401E-6</v>
      </c>
      <c r="R110" s="156" t="s">
        <v>912</v>
      </c>
      <c r="S110" s="85" t="s">
        <v>221</v>
      </c>
      <c r="T110" s="85" t="s">
        <v>436</v>
      </c>
      <c r="U110" s="85" t="s">
        <v>232</v>
      </c>
      <c r="V110" s="85" t="s">
        <v>201</v>
      </c>
      <c r="W110" s="85" t="s">
        <v>913</v>
      </c>
      <c r="X110" s="85" t="s">
        <v>330</v>
      </c>
      <c r="Z110" s="42" t="s">
        <v>1317</v>
      </c>
      <c r="AA110"/>
    </row>
    <row r="111" spans="1:27" s="39" customFormat="1" x14ac:dyDescent="0.35">
      <c r="A111" s="85" t="s">
        <v>811</v>
      </c>
      <c r="B111" s="87">
        <v>51059</v>
      </c>
      <c r="C111" s="87" t="s">
        <v>10</v>
      </c>
      <c r="D111" s="86">
        <v>1.0660752029615901</v>
      </c>
      <c r="E111" s="86">
        <f>SUMIFS('Ratios_MARAMA-VA'!T:T, 'Ratios_MARAMA-VA'!AA:AA, Z111)</f>
        <v>1.0659352122438299</v>
      </c>
      <c r="F111" s="86">
        <f>SUMIFS('Ratios_MARAMA-VA'!J:J, 'Ratios_MARAMA-VA'!AA:AA, Z111)</f>
        <v>2.9043423767454199E-3</v>
      </c>
      <c r="G111" s="122">
        <f t="shared" si="2"/>
        <v>2.7246894026811256E-3</v>
      </c>
      <c r="H111" s="122">
        <v>0.97467213694770005</v>
      </c>
      <c r="I111" s="86">
        <v>2.6556788426299652E-3</v>
      </c>
      <c r="J111" s="122">
        <v>0.98112013653788399</v>
      </c>
      <c r="K111" s="86">
        <v>2.6732476387818314E-3</v>
      </c>
      <c r="L111" s="122" t="str" cm="1">
        <f t="array" ref="L111">_xlfn.SWITCH(A111,
    "District of Columbia", _xlfn.XLOOKUP(R111, '2015 O3 Growth Surrogates'!A:A, '2015 O3 Growth Surrogates'!H:H),
    "Maryland", _xlfn.XLOOKUP(R111, '2015 O3 Growth Surrogates'!A:A, '2015 O3 Growth Surrogates'!I:I),
    "Virginia", _xlfn.XLOOKUP(R111, '2015 O3 Growth Surrogates'!A:A, '2015 O3 Growth Surrogates'!J:J)
)</f>
        <v>No Growth</v>
      </c>
      <c r="M111" s="133" cm="1">
        <f t="array" ref="M111">_xlfn.SWITCH(L111,
"Employment", INDEX('Coop GFs_CFs'!C:D, MATCH(B111,'Coop GFs_CFs'!B:B,0),1),
"Population", INDEX('Coop GFs_CFs'!E:F, MATCH(B111,'Coop GFs_CFs'!B:B,0),1),
"Household", INDEX('Coop GFs_CFs'!G:H, MATCH(B111,'Coop GFs_CFs'!B:B,0),1),
"VMT", INDEX('Coop GFs_CFs'!I:J, MATCH(B111,'Coop GFs_CFs'!B:B,0),1),
"Lane Mile", INDEX('Coop GFs_CFs'!K:L, MATCH(B111,'Coop GFs_CFs'!B:B,0),1),
"Gas Sales", INDEX('Coop GFs_CFs'!M:N, MATCH(B111,'Coop GFs_CFs'!B:B,0),1),
"No Growth", INDEX('Coop GFs_CFs'!O:P, MATCH(B111,'Coop GFs_CFs'!B:B,0),1)
)</f>
        <v>1</v>
      </c>
      <c r="N111" s="133" cm="1">
        <f t="array" ref="N111">_xlfn.SWITCH(L111,
"Employment", INDEX('Coop GFs_CFs'!C:D, MATCH(B111,'Coop GFs_CFs'!B:B,0),2),
"Population", INDEX('Coop GFs_CFs'!E:F, MATCH(B111,'Coop GFs_CFs'!B:B,0),2),
"Household", INDEX('Coop GFs_CFs'!G:H, MATCH(B111,'Coop GFs_CFs'!B:B,0),2),
"VMT", INDEX('Coop GFs_CFs'!I:J, MATCH(B111,'Coop GFs_CFs'!B:B,0),2),
"Lane Mile", INDEX('Coop GFs_CFs'!K:L, MATCH(B111,'Coop GFs_CFs'!B:B,0),2),
"Gas Sales", INDEX('Coop GFs_CFs'!M:N, MATCH(B111,'Coop GFs_CFs'!B:B,0),2),
"No Growth", INDEX('Coop GFs_CFs'!O:P, MATCH(B111,'Coop GFs_CFs'!B:B,0),2)
)</f>
        <v>1</v>
      </c>
      <c r="O111" s="133"/>
      <c r="P111" s="86">
        <f t="shared" si="3"/>
        <v>2.9043423767454199E-3</v>
      </c>
      <c r="Q111" s="86">
        <f t="shared" si="4"/>
        <v>2.9043423767454199E-3</v>
      </c>
      <c r="R111" s="156" t="s">
        <v>912</v>
      </c>
      <c r="S111" s="85" t="s">
        <v>221</v>
      </c>
      <c r="T111" s="85" t="s">
        <v>436</v>
      </c>
      <c r="U111" s="85" t="s">
        <v>232</v>
      </c>
      <c r="V111" s="85" t="s">
        <v>201</v>
      </c>
      <c r="W111" s="85" t="s">
        <v>913</v>
      </c>
      <c r="X111" s="85" t="s">
        <v>330</v>
      </c>
      <c r="Z111" s="42" t="s">
        <v>1309</v>
      </c>
      <c r="AA111"/>
    </row>
    <row r="112" spans="1:27" s="39" customFormat="1" x14ac:dyDescent="0.35">
      <c r="A112" s="85" t="s">
        <v>811</v>
      </c>
      <c r="B112" s="87">
        <v>51059</v>
      </c>
      <c r="C112" s="87" t="s">
        <v>12</v>
      </c>
      <c r="D112" s="86">
        <v>1.0660752029615901E-2</v>
      </c>
      <c r="E112" s="86">
        <f>SUMIFS('Ratios_MARAMA-VA'!T:T, 'Ratios_MARAMA-VA'!AA:AA, Z112)</f>
        <v>1.0659352122438299E-2</v>
      </c>
      <c r="F112" s="86">
        <f>SUMIFS('Ratios_MARAMA-VA'!J:J, 'Ratios_MARAMA-VA'!AA:AA, Z112)</f>
        <v>2.90434237674543E-5</v>
      </c>
      <c r="G112" s="122">
        <f t="shared" si="2"/>
        <v>2.7246894026811352E-3</v>
      </c>
      <c r="H112" s="122">
        <v>9.7467213694769992E-3</v>
      </c>
      <c r="I112" s="86">
        <v>2.6556788426299739E-5</v>
      </c>
      <c r="J112" s="122">
        <v>9.8112013653788004E-3</v>
      </c>
      <c r="K112" s="86">
        <v>2.67324763878183E-5</v>
      </c>
      <c r="L112" s="122" t="str" cm="1">
        <f t="array" ref="L112">_xlfn.SWITCH(A112,
    "District of Columbia", _xlfn.XLOOKUP(R112, '2015 O3 Growth Surrogates'!A:A, '2015 O3 Growth Surrogates'!H:H),
    "Maryland", _xlfn.XLOOKUP(R112, '2015 O3 Growth Surrogates'!A:A, '2015 O3 Growth Surrogates'!I:I),
    "Virginia", _xlfn.XLOOKUP(R112, '2015 O3 Growth Surrogates'!A:A, '2015 O3 Growth Surrogates'!J:J)
)</f>
        <v>No Growth</v>
      </c>
      <c r="M112" s="133" cm="1">
        <f t="array" ref="M112">_xlfn.SWITCH(L112,
"Employment", INDEX('Coop GFs_CFs'!C:D, MATCH(B112,'Coop GFs_CFs'!B:B,0),1),
"Population", INDEX('Coop GFs_CFs'!E:F, MATCH(B112,'Coop GFs_CFs'!B:B,0),1),
"Household", INDEX('Coop GFs_CFs'!G:H, MATCH(B112,'Coop GFs_CFs'!B:B,0),1),
"VMT", INDEX('Coop GFs_CFs'!I:J, MATCH(B112,'Coop GFs_CFs'!B:B,0),1),
"Lane Mile", INDEX('Coop GFs_CFs'!K:L, MATCH(B112,'Coop GFs_CFs'!B:B,0),1),
"Gas Sales", INDEX('Coop GFs_CFs'!M:N, MATCH(B112,'Coop GFs_CFs'!B:B,0),1),
"No Growth", INDEX('Coop GFs_CFs'!O:P, MATCH(B112,'Coop GFs_CFs'!B:B,0),1)
)</f>
        <v>1</v>
      </c>
      <c r="N112" s="133" cm="1">
        <f t="array" ref="N112">_xlfn.SWITCH(L112,
"Employment", INDEX('Coop GFs_CFs'!C:D, MATCH(B112,'Coop GFs_CFs'!B:B,0),2),
"Population", INDEX('Coop GFs_CFs'!E:F, MATCH(B112,'Coop GFs_CFs'!B:B,0),2),
"Household", INDEX('Coop GFs_CFs'!G:H, MATCH(B112,'Coop GFs_CFs'!B:B,0),2),
"VMT", INDEX('Coop GFs_CFs'!I:J, MATCH(B112,'Coop GFs_CFs'!B:B,0),2),
"Lane Mile", INDEX('Coop GFs_CFs'!K:L, MATCH(B112,'Coop GFs_CFs'!B:B,0),2),
"Gas Sales", INDEX('Coop GFs_CFs'!M:N, MATCH(B112,'Coop GFs_CFs'!B:B,0),2),
"No Growth", INDEX('Coop GFs_CFs'!O:P, MATCH(B112,'Coop GFs_CFs'!B:B,0),2)
)</f>
        <v>1</v>
      </c>
      <c r="O112" s="133"/>
      <c r="P112" s="86">
        <f t="shared" si="3"/>
        <v>2.90434237674543E-5</v>
      </c>
      <c r="Q112" s="86">
        <f t="shared" si="4"/>
        <v>2.90434237674543E-5</v>
      </c>
      <c r="R112" s="156" t="s">
        <v>912</v>
      </c>
      <c r="S112" s="85" t="s">
        <v>221</v>
      </c>
      <c r="T112" s="85" t="s">
        <v>436</v>
      </c>
      <c r="U112" s="85" t="s">
        <v>232</v>
      </c>
      <c r="V112" s="85" t="s">
        <v>201</v>
      </c>
      <c r="W112" s="85" t="s">
        <v>913</v>
      </c>
      <c r="X112" s="85" t="s">
        <v>330</v>
      </c>
      <c r="Z112" s="42" t="s">
        <v>1318</v>
      </c>
      <c r="AA112"/>
    </row>
    <row r="113" spans="1:27" s="39" customFormat="1" x14ac:dyDescent="0.35">
      <c r="A113" s="85" t="s">
        <v>811</v>
      </c>
      <c r="B113" s="87">
        <v>51107</v>
      </c>
      <c r="C113" s="87" t="s">
        <v>10</v>
      </c>
      <c r="D113" s="86">
        <v>0.587767914113836</v>
      </c>
      <c r="E113" s="86">
        <f>SUMIFS('Ratios_MARAMA-VA'!T:T, 'Ratios_MARAMA-VA'!AA:AA, Z113)</f>
        <v>0.58769073189259602</v>
      </c>
      <c r="F113" s="86">
        <f>SUMIFS('Ratios_MARAMA-VA'!J:J, 'Ratios_MARAMA-VA'!AA:AA, Z113)</f>
        <v>1.6012747092416699E-3</v>
      </c>
      <c r="G113" s="122">
        <f t="shared" si="2"/>
        <v>2.7246894026811239E-3</v>
      </c>
      <c r="H113" s="122">
        <v>0.53737391816932101</v>
      </c>
      <c r="I113" s="86">
        <v>1.4641770201131825E-3</v>
      </c>
      <c r="J113" s="122">
        <v>0.54092894623751098</v>
      </c>
      <c r="K113" s="86">
        <v>1.4738633674168135E-3</v>
      </c>
      <c r="L113" s="122" t="str" cm="1">
        <f t="array" ref="L113">_xlfn.SWITCH(A113,
    "District of Columbia", _xlfn.XLOOKUP(R113, '2015 O3 Growth Surrogates'!A:A, '2015 O3 Growth Surrogates'!H:H),
    "Maryland", _xlfn.XLOOKUP(R113, '2015 O3 Growth Surrogates'!A:A, '2015 O3 Growth Surrogates'!I:I),
    "Virginia", _xlfn.XLOOKUP(R113, '2015 O3 Growth Surrogates'!A:A, '2015 O3 Growth Surrogates'!J:J)
)</f>
        <v>No Growth</v>
      </c>
      <c r="M113" s="133" cm="1">
        <f t="array" ref="M113">_xlfn.SWITCH(L113,
"Employment", INDEX('Coop GFs_CFs'!C:D, MATCH(B113,'Coop GFs_CFs'!B:B,0),1),
"Population", INDEX('Coop GFs_CFs'!E:F, MATCH(B113,'Coop GFs_CFs'!B:B,0),1),
"Household", INDEX('Coop GFs_CFs'!G:H, MATCH(B113,'Coop GFs_CFs'!B:B,0),1),
"VMT", INDEX('Coop GFs_CFs'!I:J, MATCH(B113,'Coop GFs_CFs'!B:B,0),1),
"Lane Mile", INDEX('Coop GFs_CFs'!K:L, MATCH(B113,'Coop GFs_CFs'!B:B,0),1),
"Gas Sales", INDEX('Coop GFs_CFs'!M:N, MATCH(B113,'Coop GFs_CFs'!B:B,0),1),
"No Growth", INDEX('Coop GFs_CFs'!O:P, MATCH(B113,'Coop GFs_CFs'!B:B,0),1)
)</f>
        <v>1</v>
      </c>
      <c r="N113" s="133" cm="1">
        <f t="array" ref="N113">_xlfn.SWITCH(L113,
"Employment", INDEX('Coop GFs_CFs'!C:D, MATCH(B113,'Coop GFs_CFs'!B:B,0),2),
"Population", INDEX('Coop GFs_CFs'!E:F, MATCH(B113,'Coop GFs_CFs'!B:B,0),2),
"Household", INDEX('Coop GFs_CFs'!G:H, MATCH(B113,'Coop GFs_CFs'!B:B,0),2),
"VMT", INDEX('Coop GFs_CFs'!I:J, MATCH(B113,'Coop GFs_CFs'!B:B,0),2),
"Lane Mile", INDEX('Coop GFs_CFs'!K:L, MATCH(B113,'Coop GFs_CFs'!B:B,0),2),
"Gas Sales", INDEX('Coop GFs_CFs'!M:N, MATCH(B113,'Coop GFs_CFs'!B:B,0),2),
"No Growth", INDEX('Coop GFs_CFs'!O:P, MATCH(B113,'Coop GFs_CFs'!B:B,0),2)
)</f>
        <v>1</v>
      </c>
      <c r="O113" s="133"/>
      <c r="P113" s="86">
        <f t="shared" si="3"/>
        <v>1.6012747092416699E-3</v>
      </c>
      <c r="Q113" s="86">
        <f t="shared" si="4"/>
        <v>1.6012747092416699E-3</v>
      </c>
      <c r="R113" s="156" t="s">
        <v>912</v>
      </c>
      <c r="S113" s="85" t="s">
        <v>221</v>
      </c>
      <c r="T113" s="85" t="s">
        <v>436</v>
      </c>
      <c r="U113" s="85" t="s">
        <v>232</v>
      </c>
      <c r="V113" s="85" t="s">
        <v>201</v>
      </c>
      <c r="W113" s="85" t="s">
        <v>913</v>
      </c>
      <c r="X113" s="85" t="s">
        <v>330</v>
      </c>
      <c r="Z113" s="42" t="s">
        <v>1312</v>
      </c>
      <c r="AA113"/>
    </row>
    <row r="114" spans="1:27" s="39" customFormat="1" x14ac:dyDescent="0.35">
      <c r="A114" s="85" t="s">
        <v>811</v>
      </c>
      <c r="B114" s="87">
        <v>51107</v>
      </c>
      <c r="C114" s="87" t="s">
        <v>12</v>
      </c>
      <c r="D114" s="86">
        <v>5.8776791411383001E-3</v>
      </c>
      <c r="E114" s="86">
        <f>SUMIFS('Ratios_MARAMA-VA'!T:T, 'Ratios_MARAMA-VA'!AA:AA, Z114)</f>
        <v>5.8769073189259497E-3</v>
      </c>
      <c r="F114" s="86">
        <f>SUMIFS('Ratios_MARAMA-VA'!J:J, 'Ratios_MARAMA-VA'!AA:AA, Z114)</f>
        <v>1.6012747092416701E-5</v>
      </c>
      <c r="G114" s="122">
        <f t="shared" si="2"/>
        <v>2.7246894026811291E-3</v>
      </c>
      <c r="H114" s="122">
        <v>5.3737391816932002E-3</v>
      </c>
      <c r="I114" s="86">
        <v>1.4641770201131825E-5</v>
      </c>
      <c r="J114" s="122">
        <v>5.4092894623751003E-3</v>
      </c>
      <c r="K114" s="86">
        <v>1.4738633674168138E-5</v>
      </c>
      <c r="L114" s="122" t="str" cm="1">
        <f t="array" ref="L114">_xlfn.SWITCH(A114,
    "District of Columbia", _xlfn.XLOOKUP(R114, '2015 O3 Growth Surrogates'!A:A, '2015 O3 Growth Surrogates'!H:H),
    "Maryland", _xlfn.XLOOKUP(R114, '2015 O3 Growth Surrogates'!A:A, '2015 O3 Growth Surrogates'!I:I),
    "Virginia", _xlfn.XLOOKUP(R114, '2015 O3 Growth Surrogates'!A:A, '2015 O3 Growth Surrogates'!J:J)
)</f>
        <v>No Growth</v>
      </c>
      <c r="M114" s="133" cm="1">
        <f t="array" ref="M114">_xlfn.SWITCH(L114,
"Employment", INDEX('Coop GFs_CFs'!C:D, MATCH(B114,'Coop GFs_CFs'!B:B,0),1),
"Population", INDEX('Coop GFs_CFs'!E:F, MATCH(B114,'Coop GFs_CFs'!B:B,0),1),
"Household", INDEX('Coop GFs_CFs'!G:H, MATCH(B114,'Coop GFs_CFs'!B:B,0),1),
"VMT", INDEX('Coop GFs_CFs'!I:J, MATCH(B114,'Coop GFs_CFs'!B:B,0),1),
"Lane Mile", INDEX('Coop GFs_CFs'!K:L, MATCH(B114,'Coop GFs_CFs'!B:B,0),1),
"Gas Sales", INDEX('Coop GFs_CFs'!M:N, MATCH(B114,'Coop GFs_CFs'!B:B,0),1),
"No Growth", INDEX('Coop GFs_CFs'!O:P, MATCH(B114,'Coop GFs_CFs'!B:B,0),1)
)</f>
        <v>1</v>
      </c>
      <c r="N114" s="133" cm="1">
        <f t="array" ref="N114">_xlfn.SWITCH(L114,
"Employment", INDEX('Coop GFs_CFs'!C:D, MATCH(B114,'Coop GFs_CFs'!B:B,0),2),
"Population", INDEX('Coop GFs_CFs'!E:F, MATCH(B114,'Coop GFs_CFs'!B:B,0),2),
"Household", INDEX('Coop GFs_CFs'!G:H, MATCH(B114,'Coop GFs_CFs'!B:B,0),2),
"VMT", INDEX('Coop GFs_CFs'!I:J, MATCH(B114,'Coop GFs_CFs'!B:B,0),2),
"Lane Mile", INDEX('Coop GFs_CFs'!K:L, MATCH(B114,'Coop GFs_CFs'!B:B,0),2),
"Gas Sales", INDEX('Coop GFs_CFs'!M:N, MATCH(B114,'Coop GFs_CFs'!B:B,0),2),
"No Growth", INDEX('Coop GFs_CFs'!O:P, MATCH(B114,'Coop GFs_CFs'!B:B,0),2)
)</f>
        <v>1</v>
      </c>
      <c r="O114" s="133"/>
      <c r="P114" s="86">
        <f t="shared" ref="P114:P143" si="5">F114*M114</f>
        <v>1.6012747092416701E-5</v>
      </c>
      <c r="Q114" s="86">
        <f t="shared" ref="Q114:Q143" si="6">F114*N114</f>
        <v>1.6012747092416701E-5</v>
      </c>
      <c r="R114" s="156" t="s">
        <v>912</v>
      </c>
      <c r="S114" s="85" t="s">
        <v>221</v>
      </c>
      <c r="T114" s="85" t="s">
        <v>436</v>
      </c>
      <c r="U114" s="85" t="s">
        <v>232</v>
      </c>
      <c r="V114" s="85" t="s">
        <v>201</v>
      </c>
      <c r="W114" s="85" t="s">
        <v>913</v>
      </c>
      <c r="X114" s="85" t="s">
        <v>330</v>
      </c>
      <c r="Z114" s="42" t="s">
        <v>1320</v>
      </c>
      <c r="AA114"/>
    </row>
    <row r="115" spans="1:27" s="39" customFormat="1" x14ac:dyDescent="0.35">
      <c r="A115" s="85" t="s">
        <v>811</v>
      </c>
      <c r="B115" s="87">
        <v>51153</v>
      </c>
      <c r="C115" s="87" t="s">
        <v>10</v>
      </c>
      <c r="D115" s="86">
        <v>0.56306866820916202</v>
      </c>
      <c r="E115" s="86">
        <f>SUMIFS('Ratios_MARAMA-VA'!T:T, 'Ratios_MARAMA-VA'!AA:AA, Z115)</f>
        <v>0.56299472934744499</v>
      </c>
      <c r="F115" s="86">
        <f>SUMIFS('Ratios_MARAMA-VA'!J:J, 'Ratios_MARAMA-VA'!AA:AA, Z115)</f>
        <v>1.5339857728183201E-3</v>
      </c>
      <c r="G115" s="122">
        <f t="shared" si="2"/>
        <v>2.7246894026811404E-3</v>
      </c>
      <c r="H115" s="122">
        <v>0.51479233413094605</v>
      </c>
      <c r="I115" s="86">
        <v>1.4026492173880773E-3</v>
      </c>
      <c r="J115" s="122">
        <v>0.51819797243092003</v>
      </c>
      <c r="K115" s="86">
        <v>1.4119285239733816E-3</v>
      </c>
      <c r="L115" s="122" t="str" cm="1">
        <f t="array" ref="L115">_xlfn.SWITCH(A115,
    "District of Columbia", _xlfn.XLOOKUP(R115, '2015 O3 Growth Surrogates'!A:A, '2015 O3 Growth Surrogates'!H:H),
    "Maryland", _xlfn.XLOOKUP(R115, '2015 O3 Growth Surrogates'!A:A, '2015 O3 Growth Surrogates'!I:I),
    "Virginia", _xlfn.XLOOKUP(R115, '2015 O3 Growth Surrogates'!A:A, '2015 O3 Growth Surrogates'!J:J)
)</f>
        <v>No Growth</v>
      </c>
      <c r="M115" s="133" cm="1">
        <f t="array" ref="M115">_xlfn.SWITCH(L115,
"Employment", INDEX('Coop GFs_CFs'!C:D, MATCH(B115,'Coop GFs_CFs'!B:B,0),1),
"Population", INDEX('Coop GFs_CFs'!E:F, MATCH(B115,'Coop GFs_CFs'!B:B,0),1),
"Household", INDEX('Coop GFs_CFs'!G:H, MATCH(B115,'Coop GFs_CFs'!B:B,0),1),
"VMT", INDEX('Coop GFs_CFs'!I:J, MATCH(B115,'Coop GFs_CFs'!B:B,0),1),
"Lane Mile", INDEX('Coop GFs_CFs'!K:L, MATCH(B115,'Coop GFs_CFs'!B:B,0),1),
"Gas Sales", INDEX('Coop GFs_CFs'!M:N, MATCH(B115,'Coop GFs_CFs'!B:B,0),1),
"No Growth", INDEX('Coop GFs_CFs'!O:P, MATCH(B115,'Coop GFs_CFs'!B:B,0),1)
)</f>
        <v>1</v>
      </c>
      <c r="N115" s="133" cm="1">
        <f t="array" ref="N115">_xlfn.SWITCH(L115,
"Employment", INDEX('Coop GFs_CFs'!C:D, MATCH(B115,'Coop GFs_CFs'!B:B,0),2),
"Population", INDEX('Coop GFs_CFs'!E:F, MATCH(B115,'Coop GFs_CFs'!B:B,0),2),
"Household", INDEX('Coop GFs_CFs'!G:H, MATCH(B115,'Coop GFs_CFs'!B:B,0),2),
"VMT", INDEX('Coop GFs_CFs'!I:J, MATCH(B115,'Coop GFs_CFs'!B:B,0),2),
"Lane Mile", INDEX('Coop GFs_CFs'!K:L, MATCH(B115,'Coop GFs_CFs'!B:B,0),2),
"Gas Sales", INDEX('Coop GFs_CFs'!M:N, MATCH(B115,'Coop GFs_CFs'!B:B,0),2),
"No Growth", INDEX('Coop GFs_CFs'!O:P, MATCH(B115,'Coop GFs_CFs'!B:B,0),2)
)</f>
        <v>1</v>
      </c>
      <c r="O115" s="133"/>
      <c r="P115" s="86">
        <f t="shared" si="5"/>
        <v>1.5339857728183201E-3</v>
      </c>
      <c r="Q115" s="86">
        <f t="shared" si="6"/>
        <v>1.5339857728183201E-3</v>
      </c>
      <c r="R115" s="156" t="s">
        <v>912</v>
      </c>
      <c r="S115" s="85" t="s">
        <v>221</v>
      </c>
      <c r="T115" s="85" t="s">
        <v>436</v>
      </c>
      <c r="U115" s="85" t="s">
        <v>232</v>
      </c>
      <c r="V115" s="85" t="s">
        <v>201</v>
      </c>
      <c r="W115" s="85" t="s">
        <v>913</v>
      </c>
      <c r="X115" s="85" t="s">
        <v>330</v>
      </c>
      <c r="Z115" s="42" t="s">
        <v>1315</v>
      </c>
      <c r="AA115"/>
    </row>
    <row r="116" spans="1:27" s="39" customFormat="1" x14ac:dyDescent="0.35">
      <c r="A116" s="85" t="s">
        <v>811</v>
      </c>
      <c r="B116" s="87">
        <v>51153</v>
      </c>
      <c r="C116" s="87" t="s">
        <v>12</v>
      </c>
      <c r="D116" s="86">
        <v>5.6306866820916004E-3</v>
      </c>
      <c r="E116" s="86">
        <f>SUMIFS('Ratios_MARAMA-VA'!T:T, 'Ratios_MARAMA-VA'!AA:AA, Z116)</f>
        <v>5.6299472934744597E-3</v>
      </c>
      <c r="F116" s="86">
        <f>SUMIFS('Ratios_MARAMA-VA'!J:J, 'Ratios_MARAMA-VA'!AA:AA, Z116)</f>
        <v>1.5339857728183099E-5</v>
      </c>
      <c r="G116" s="122">
        <f t="shared" si="2"/>
        <v>2.7246894026811174E-3</v>
      </c>
      <c r="H116" s="122">
        <v>5.1479233413093996E-3</v>
      </c>
      <c r="I116" s="86">
        <v>1.4026492173880491E-5</v>
      </c>
      <c r="J116" s="122">
        <v>5.1819797243091003E-3</v>
      </c>
      <c r="K116" s="86">
        <v>1.4119285239733424E-5</v>
      </c>
      <c r="L116" s="122" t="str" cm="1">
        <f t="array" ref="L116">_xlfn.SWITCH(A116,
    "District of Columbia", _xlfn.XLOOKUP(R116, '2015 O3 Growth Surrogates'!A:A, '2015 O3 Growth Surrogates'!H:H),
    "Maryland", _xlfn.XLOOKUP(R116, '2015 O3 Growth Surrogates'!A:A, '2015 O3 Growth Surrogates'!I:I),
    "Virginia", _xlfn.XLOOKUP(R116, '2015 O3 Growth Surrogates'!A:A, '2015 O3 Growth Surrogates'!J:J)
)</f>
        <v>No Growth</v>
      </c>
      <c r="M116" s="133" cm="1">
        <f t="array" ref="M116">_xlfn.SWITCH(L116,
"Employment", INDEX('Coop GFs_CFs'!C:D, MATCH(B116,'Coop GFs_CFs'!B:B,0),1),
"Population", INDEX('Coop GFs_CFs'!E:F, MATCH(B116,'Coop GFs_CFs'!B:B,0),1),
"Household", INDEX('Coop GFs_CFs'!G:H, MATCH(B116,'Coop GFs_CFs'!B:B,0),1),
"VMT", INDEX('Coop GFs_CFs'!I:J, MATCH(B116,'Coop GFs_CFs'!B:B,0),1),
"Lane Mile", INDEX('Coop GFs_CFs'!K:L, MATCH(B116,'Coop GFs_CFs'!B:B,0),1),
"Gas Sales", INDEX('Coop GFs_CFs'!M:N, MATCH(B116,'Coop GFs_CFs'!B:B,0),1),
"No Growth", INDEX('Coop GFs_CFs'!O:P, MATCH(B116,'Coop GFs_CFs'!B:B,0),1)
)</f>
        <v>1</v>
      </c>
      <c r="N116" s="133" cm="1">
        <f t="array" ref="N116">_xlfn.SWITCH(L116,
"Employment", INDEX('Coop GFs_CFs'!C:D, MATCH(B116,'Coop GFs_CFs'!B:B,0),2),
"Population", INDEX('Coop GFs_CFs'!E:F, MATCH(B116,'Coop GFs_CFs'!B:B,0),2),
"Household", INDEX('Coop GFs_CFs'!G:H, MATCH(B116,'Coop GFs_CFs'!B:B,0),2),
"VMT", INDEX('Coop GFs_CFs'!I:J, MATCH(B116,'Coop GFs_CFs'!B:B,0),2),
"Lane Mile", INDEX('Coop GFs_CFs'!K:L, MATCH(B116,'Coop GFs_CFs'!B:B,0),2),
"Gas Sales", INDEX('Coop GFs_CFs'!M:N, MATCH(B116,'Coop GFs_CFs'!B:B,0),2),
"No Growth", INDEX('Coop GFs_CFs'!O:P, MATCH(B116,'Coop GFs_CFs'!B:B,0),2)
)</f>
        <v>1</v>
      </c>
      <c r="O116" s="133"/>
      <c r="P116" s="86">
        <f t="shared" si="5"/>
        <v>1.5339857728183099E-5</v>
      </c>
      <c r="Q116" s="86">
        <f t="shared" si="6"/>
        <v>1.5339857728183099E-5</v>
      </c>
      <c r="R116" s="156" t="s">
        <v>912</v>
      </c>
      <c r="S116" s="85" t="s">
        <v>221</v>
      </c>
      <c r="T116" s="85" t="s">
        <v>436</v>
      </c>
      <c r="U116" s="85" t="s">
        <v>232</v>
      </c>
      <c r="V116" s="85" t="s">
        <v>201</v>
      </c>
      <c r="W116" s="85" t="s">
        <v>913</v>
      </c>
      <c r="X116" s="85" t="s">
        <v>330</v>
      </c>
      <c r="Z116" s="42" t="s">
        <v>1323</v>
      </c>
      <c r="AA116"/>
    </row>
    <row r="117" spans="1:27" s="39" customFormat="1" x14ac:dyDescent="0.35">
      <c r="A117" s="85" t="s">
        <v>811</v>
      </c>
      <c r="B117" s="87">
        <v>51510</v>
      </c>
      <c r="C117" s="87" t="s">
        <v>10</v>
      </c>
      <c r="D117" s="86">
        <v>0.103060808144378</v>
      </c>
      <c r="E117" s="86">
        <f>SUMIFS('Ratios_MARAMA-VA'!T:T, 'Ratios_MARAMA-VA'!AA:AA, Z117)</f>
        <v>0.10304727480595501</v>
      </c>
      <c r="F117" s="86">
        <f>SUMIFS('Ratios_MARAMA-VA'!J:J, 'Ratios_MARAMA-VA'!AA:AA, Z117)</f>
        <v>2.8077181763895798E-4</v>
      </c>
      <c r="G117" s="122">
        <f t="shared" si="2"/>
        <v>2.7246894026811512E-3</v>
      </c>
      <c r="H117" s="122">
        <v>9.4224589250910804E-2</v>
      </c>
      <c r="I117" s="86">
        <v>2.56732739803941E-4</v>
      </c>
      <c r="J117" s="122">
        <v>9.4847937441388294E-2</v>
      </c>
      <c r="K117" s="86">
        <v>2.5843117001271549E-4</v>
      </c>
      <c r="L117" s="122" t="str" cm="1">
        <f t="array" ref="L117">_xlfn.SWITCH(A117,
    "District of Columbia", _xlfn.XLOOKUP(R117, '2015 O3 Growth Surrogates'!A:A, '2015 O3 Growth Surrogates'!H:H),
    "Maryland", _xlfn.XLOOKUP(R117, '2015 O3 Growth Surrogates'!A:A, '2015 O3 Growth Surrogates'!I:I),
    "Virginia", _xlfn.XLOOKUP(R117, '2015 O3 Growth Surrogates'!A:A, '2015 O3 Growth Surrogates'!J:J)
)</f>
        <v>No Growth</v>
      </c>
      <c r="M117" s="133" cm="1">
        <f t="array" ref="M117">_xlfn.SWITCH(L117,
"Employment", INDEX('Coop GFs_CFs'!C:D, MATCH(B117,'Coop GFs_CFs'!B:B,0),1),
"Population", INDEX('Coop GFs_CFs'!E:F, MATCH(B117,'Coop GFs_CFs'!B:B,0),1),
"Household", INDEX('Coop GFs_CFs'!G:H, MATCH(B117,'Coop GFs_CFs'!B:B,0),1),
"VMT", INDEX('Coop GFs_CFs'!I:J, MATCH(B117,'Coop GFs_CFs'!B:B,0),1),
"Lane Mile", INDEX('Coop GFs_CFs'!K:L, MATCH(B117,'Coop GFs_CFs'!B:B,0),1),
"Gas Sales", INDEX('Coop GFs_CFs'!M:N, MATCH(B117,'Coop GFs_CFs'!B:B,0),1),
"No Growth", INDEX('Coop GFs_CFs'!O:P, MATCH(B117,'Coop GFs_CFs'!B:B,0),1)
)</f>
        <v>1</v>
      </c>
      <c r="N117" s="133" cm="1">
        <f t="array" ref="N117">_xlfn.SWITCH(L117,
"Employment", INDEX('Coop GFs_CFs'!C:D, MATCH(B117,'Coop GFs_CFs'!B:B,0),2),
"Population", INDEX('Coop GFs_CFs'!E:F, MATCH(B117,'Coop GFs_CFs'!B:B,0),2),
"Household", INDEX('Coop GFs_CFs'!G:H, MATCH(B117,'Coop GFs_CFs'!B:B,0),2),
"VMT", INDEX('Coop GFs_CFs'!I:J, MATCH(B117,'Coop GFs_CFs'!B:B,0),2),
"Lane Mile", INDEX('Coop GFs_CFs'!K:L, MATCH(B117,'Coop GFs_CFs'!B:B,0),2),
"Gas Sales", INDEX('Coop GFs_CFs'!M:N, MATCH(B117,'Coop GFs_CFs'!B:B,0),2),
"No Growth", INDEX('Coop GFs_CFs'!O:P, MATCH(B117,'Coop GFs_CFs'!B:B,0),2)
)</f>
        <v>1</v>
      </c>
      <c r="O117" s="133"/>
      <c r="P117" s="86">
        <f t="shared" si="5"/>
        <v>2.8077181763895798E-4</v>
      </c>
      <c r="Q117" s="86">
        <f t="shared" si="6"/>
        <v>2.8077181763895798E-4</v>
      </c>
      <c r="R117" s="156" t="s">
        <v>912</v>
      </c>
      <c r="S117" s="85" t="s">
        <v>221</v>
      </c>
      <c r="T117" s="85" t="s">
        <v>436</v>
      </c>
      <c r="U117" s="85" t="s">
        <v>232</v>
      </c>
      <c r="V117" s="85" t="s">
        <v>201</v>
      </c>
      <c r="W117" s="85" t="s">
        <v>913</v>
      </c>
      <c r="X117" s="85" t="s">
        <v>330</v>
      </c>
      <c r="Z117" s="42" t="s">
        <v>1307</v>
      </c>
      <c r="AA117"/>
    </row>
    <row r="118" spans="1:27" s="39" customFormat="1" x14ac:dyDescent="0.35">
      <c r="A118" s="85" t="s">
        <v>811</v>
      </c>
      <c r="B118" s="87">
        <v>51510</v>
      </c>
      <c r="C118" s="87" t="s">
        <v>12</v>
      </c>
      <c r="D118" s="86">
        <v>1.0306080814437E-3</v>
      </c>
      <c r="E118" s="86">
        <f>SUMIFS('Ratios_MARAMA-VA'!T:T, 'Ratios_MARAMA-VA'!AA:AA, Z118)</f>
        <v>1.03047274805955E-3</v>
      </c>
      <c r="F118" s="86">
        <f>SUMIFS('Ratios_MARAMA-VA'!J:J, 'Ratios_MARAMA-VA'!AA:AA, Z118)</f>
        <v>2.80771817638957E-6</v>
      </c>
      <c r="G118" s="122">
        <f t="shared" si="2"/>
        <v>2.7246894026811417E-3</v>
      </c>
      <c r="H118" s="122">
        <v>9.4224589250910002E-4</v>
      </c>
      <c r="I118" s="86">
        <v>2.567327398039379E-6</v>
      </c>
      <c r="J118" s="122">
        <v>9.484793744138E-4</v>
      </c>
      <c r="K118" s="86">
        <v>2.5843117001269195E-6</v>
      </c>
      <c r="L118" s="122" t="str" cm="1">
        <f t="array" ref="L118">_xlfn.SWITCH(A118,
    "District of Columbia", _xlfn.XLOOKUP(R118, '2015 O3 Growth Surrogates'!A:A, '2015 O3 Growth Surrogates'!H:H),
    "Maryland", _xlfn.XLOOKUP(R118, '2015 O3 Growth Surrogates'!A:A, '2015 O3 Growth Surrogates'!I:I),
    "Virginia", _xlfn.XLOOKUP(R118, '2015 O3 Growth Surrogates'!A:A, '2015 O3 Growth Surrogates'!J:J)
)</f>
        <v>No Growth</v>
      </c>
      <c r="M118" s="133" cm="1">
        <f t="array" ref="M118">_xlfn.SWITCH(L118,
"Employment", INDEX('Coop GFs_CFs'!C:D, MATCH(B118,'Coop GFs_CFs'!B:B,0),1),
"Population", INDEX('Coop GFs_CFs'!E:F, MATCH(B118,'Coop GFs_CFs'!B:B,0),1),
"Household", INDEX('Coop GFs_CFs'!G:H, MATCH(B118,'Coop GFs_CFs'!B:B,0),1),
"VMT", INDEX('Coop GFs_CFs'!I:J, MATCH(B118,'Coop GFs_CFs'!B:B,0),1),
"Lane Mile", INDEX('Coop GFs_CFs'!K:L, MATCH(B118,'Coop GFs_CFs'!B:B,0),1),
"Gas Sales", INDEX('Coop GFs_CFs'!M:N, MATCH(B118,'Coop GFs_CFs'!B:B,0),1),
"No Growth", INDEX('Coop GFs_CFs'!O:P, MATCH(B118,'Coop GFs_CFs'!B:B,0),1)
)</f>
        <v>1</v>
      </c>
      <c r="N118" s="133" cm="1">
        <f t="array" ref="N118">_xlfn.SWITCH(L118,
"Employment", INDEX('Coop GFs_CFs'!C:D, MATCH(B118,'Coop GFs_CFs'!B:B,0),2),
"Population", INDEX('Coop GFs_CFs'!E:F, MATCH(B118,'Coop GFs_CFs'!B:B,0),2),
"Household", INDEX('Coop GFs_CFs'!G:H, MATCH(B118,'Coop GFs_CFs'!B:B,0),2),
"VMT", INDEX('Coop GFs_CFs'!I:J, MATCH(B118,'Coop GFs_CFs'!B:B,0),2),
"Lane Mile", INDEX('Coop GFs_CFs'!K:L, MATCH(B118,'Coop GFs_CFs'!B:B,0),2),
"Gas Sales", INDEX('Coop GFs_CFs'!M:N, MATCH(B118,'Coop GFs_CFs'!B:B,0),2),
"No Growth", INDEX('Coop GFs_CFs'!O:P, MATCH(B118,'Coop GFs_CFs'!B:B,0),2)
)</f>
        <v>1</v>
      </c>
      <c r="O118" s="133"/>
      <c r="P118" s="86">
        <f t="shared" si="5"/>
        <v>2.80771817638957E-6</v>
      </c>
      <c r="Q118" s="86">
        <f t="shared" si="6"/>
        <v>2.80771817638957E-6</v>
      </c>
      <c r="R118" s="156" t="s">
        <v>912</v>
      </c>
      <c r="S118" s="85" t="s">
        <v>221</v>
      </c>
      <c r="T118" s="85" t="s">
        <v>436</v>
      </c>
      <c r="U118" s="85" t="s">
        <v>232</v>
      </c>
      <c r="V118" s="85" t="s">
        <v>201</v>
      </c>
      <c r="W118" s="85" t="s">
        <v>913</v>
      </c>
      <c r="X118" s="85" t="s">
        <v>330</v>
      </c>
      <c r="Z118" s="42" t="s">
        <v>1316</v>
      </c>
      <c r="AA118"/>
    </row>
    <row r="119" spans="1:27" s="39" customFormat="1" x14ac:dyDescent="0.35">
      <c r="A119" s="85" t="s">
        <v>811</v>
      </c>
      <c r="B119" s="87">
        <v>51600</v>
      </c>
      <c r="C119" s="87" t="s">
        <v>10</v>
      </c>
      <c r="D119" s="86">
        <v>3.6832771938917097E-2</v>
      </c>
      <c r="E119" s="86">
        <f>SUMIFS('Ratios_MARAMA-VA'!T:T, 'Ratios_MARAMA-VA'!AA:AA, Z119)</f>
        <v>3.6827935276206598E-2</v>
      </c>
      <c r="F119" s="86">
        <f>SUMIFS('Ratios_MARAMA-VA'!J:J, 'Ratios_MARAMA-VA'!AA:AA, Z119)</f>
        <v>1.00344684969706E-4</v>
      </c>
      <c r="G119" s="122">
        <f t="shared" si="2"/>
        <v>2.7246894026811117E-3</v>
      </c>
      <c r="H119" s="122">
        <v>3.3674806838842698E-2</v>
      </c>
      <c r="I119" s="86">
        <v>9.1753389331128128E-5</v>
      </c>
      <c r="J119" s="122">
        <v>3.38975844606349E-2</v>
      </c>
      <c r="K119" s="86">
        <v>9.236038915637984E-5</v>
      </c>
      <c r="L119" s="122" t="str" cm="1">
        <f t="array" ref="L119">_xlfn.SWITCH(A119,
    "District of Columbia", _xlfn.XLOOKUP(R119, '2015 O3 Growth Surrogates'!A:A, '2015 O3 Growth Surrogates'!H:H),
    "Maryland", _xlfn.XLOOKUP(R119, '2015 O3 Growth Surrogates'!A:A, '2015 O3 Growth Surrogates'!I:I),
    "Virginia", _xlfn.XLOOKUP(R119, '2015 O3 Growth Surrogates'!A:A, '2015 O3 Growth Surrogates'!J:J)
)</f>
        <v>No Growth</v>
      </c>
      <c r="M119" s="133" cm="1">
        <f t="array" ref="M119">_xlfn.SWITCH(L119,
"Employment", INDEX('Coop GFs_CFs'!C:D, MATCH(B119,'Coop GFs_CFs'!B:B,0),1),
"Population", INDEX('Coop GFs_CFs'!E:F, MATCH(B119,'Coop GFs_CFs'!B:B,0),1),
"Household", INDEX('Coop GFs_CFs'!G:H, MATCH(B119,'Coop GFs_CFs'!B:B,0),1),
"VMT", INDEX('Coop GFs_CFs'!I:J, MATCH(B119,'Coop GFs_CFs'!B:B,0),1),
"Lane Mile", INDEX('Coop GFs_CFs'!K:L, MATCH(B119,'Coop GFs_CFs'!B:B,0),1),
"Gas Sales", INDEX('Coop GFs_CFs'!M:N, MATCH(B119,'Coop GFs_CFs'!B:B,0),1),
"No Growth", INDEX('Coop GFs_CFs'!O:P, MATCH(B119,'Coop GFs_CFs'!B:B,0),1)
)</f>
        <v>1</v>
      </c>
      <c r="N119" s="133" cm="1">
        <f t="array" ref="N119">_xlfn.SWITCH(L119,
"Employment", INDEX('Coop GFs_CFs'!C:D, MATCH(B119,'Coop GFs_CFs'!B:B,0),2),
"Population", INDEX('Coop GFs_CFs'!E:F, MATCH(B119,'Coop GFs_CFs'!B:B,0),2),
"Household", INDEX('Coop GFs_CFs'!G:H, MATCH(B119,'Coop GFs_CFs'!B:B,0),2),
"VMT", INDEX('Coop GFs_CFs'!I:J, MATCH(B119,'Coop GFs_CFs'!B:B,0),2),
"Lane Mile", INDEX('Coop GFs_CFs'!K:L, MATCH(B119,'Coop GFs_CFs'!B:B,0),2),
"Gas Sales", INDEX('Coop GFs_CFs'!M:N, MATCH(B119,'Coop GFs_CFs'!B:B,0),2),
"No Growth", INDEX('Coop GFs_CFs'!O:P, MATCH(B119,'Coop GFs_CFs'!B:B,0),2)
)</f>
        <v>1</v>
      </c>
      <c r="O119" s="133"/>
      <c r="P119" s="86">
        <f t="shared" si="5"/>
        <v>1.00344684969706E-4</v>
      </c>
      <c r="Q119" s="86">
        <f t="shared" si="6"/>
        <v>1.00344684969706E-4</v>
      </c>
      <c r="R119" s="156" t="s">
        <v>912</v>
      </c>
      <c r="S119" s="85" t="s">
        <v>221</v>
      </c>
      <c r="T119" s="85" t="s">
        <v>436</v>
      </c>
      <c r="U119" s="85" t="s">
        <v>232</v>
      </c>
      <c r="V119" s="85" t="s">
        <v>201</v>
      </c>
      <c r="W119" s="85" t="s">
        <v>913</v>
      </c>
      <c r="X119" s="85" t="s">
        <v>330</v>
      </c>
      <c r="Z119" s="42" t="s">
        <v>1310</v>
      </c>
      <c r="AA119"/>
    </row>
    <row r="120" spans="1:27" s="39" customFormat="1" x14ac:dyDescent="0.35">
      <c r="A120" s="85" t="s">
        <v>811</v>
      </c>
      <c r="B120" s="87">
        <v>51600</v>
      </c>
      <c r="C120" s="87" t="s">
        <v>12</v>
      </c>
      <c r="D120" s="86">
        <v>3.6832771938909999E-4</v>
      </c>
      <c r="E120" s="86">
        <f>SUMIFS('Ratios_MARAMA-VA'!T:T, 'Ratios_MARAMA-VA'!AA:AA, Z120)</f>
        <v>3.6827935276206397E-4</v>
      </c>
      <c r="F120" s="86">
        <f>SUMIFS('Ratios_MARAMA-VA'!J:J, 'Ratios_MARAMA-VA'!AA:AA, Z120)</f>
        <v>1.0034468496970601E-6</v>
      </c>
      <c r="G120" s="122">
        <f t="shared" si="2"/>
        <v>2.7246894026811269E-3</v>
      </c>
      <c r="H120" s="122">
        <v>3.3674806838839997E-4</v>
      </c>
      <c r="I120" s="86">
        <v>9.1753389331121285E-7</v>
      </c>
      <c r="J120" s="122">
        <v>3.3897584460629998E-4</v>
      </c>
      <c r="K120" s="86">
        <v>9.2360389156367E-7</v>
      </c>
      <c r="L120" s="122" t="str" cm="1">
        <f t="array" ref="L120">_xlfn.SWITCH(A120,
    "District of Columbia", _xlfn.XLOOKUP(R120, '2015 O3 Growth Surrogates'!A:A, '2015 O3 Growth Surrogates'!H:H),
    "Maryland", _xlfn.XLOOKUP(R120, '2015 O3 Growth Surrogates'!A:A, '2015 O3 Growth Surrogates'!I:I),
    "Virginia", _xlfn.XLOOKUP(R120, '2015 O3 Growth Surrogates'!A:A, '2015 O3 Growth Surrogates'!J:J)
)</f>
        <v>No Growth</v>
      </c>
      <c r="M120" s="133" cm="1">
        <f t="array" ref="M120">_xlfn.SWITCH(L120,
"Employment", INDEX('Coop GFs_CFs'!C:D, MATCH(B120,'Coop GFs_CFs'!B:B,0),1),
"Population", INDEX('Coop GFs_CFs'!E:F, MATCH(B120,'Coop GFs_CFs'!B:B,0),1),
"Household", INDEX('Coop GFs_CFs'!G:H, MATCH(B120,'Coop GFs_CFs'!B:B,0),1),
"VMT", INDEX('Coop GFs_CFs'!I:J, MATCH(B120,'Coop GFs_CFs'!B:B,0),1),
"Lane Mile", INDEX('Coop GFs_CFs'!K:L, MATCH(B120,'Coop GFs_CFs'!B:B,0),1),
"Gas Sales", INDEX('Coop GFs_CFs'!M:N, MATCH(B120,'Coop GFs_CFs'!B:B,0),1),
"No Growth", INDEX('Coop GFs_CFs'!O:P, MATCH(B120,'Coop GFs_CFs'!B:B,0),1)
)</f>
        <v>1</v>
      </c>
      <c r="N120" s="133" cm="1">
        <f t="array" ref="N120">_xlfn.SWITCH(L120,
"Employment", INDEX('Coop GFs_CFs'!C:D, MATCH(B120,'Coop GFs_CFs'!B:B,0),2),
"Population", INDEX('Coop GFs_CFs'!E:F, MATCH(B120,'Coop GFs_CFs'!B:B,0),2),
"Household", INDEX('Coop GFs_CFs'!G:H, MATCH(B120,'Coop GFs_CFs'!B:B,0),2),
"VMT", INDEX('Coop GFs_CFs'!I:J, MATCH(B120,'Coop GFs_CFs'!B:B,0),2),
"Lane Mile", INDEX('Coop GFs_CFs'!K:L, MATCH(B120,'Coop GFs_CFs'!B:B,0),2),
"Gas Sales", INDEX('Coop GFs_CFs'!M:N, MATCH(B120,'Coop GFs_CFs'!B:B,0),2),
"No Growth", INDEX('Coop GFs_CFs'!O:P, MATCH(B120,'Coop GFs_CFs'!B:B,0),2)
)</f>
        <v>1</v>
      </c>
      <c r="O120" s="133"/>
      <c r="P120" s="86">
        <f t="shared" si="5"/>
        <v>1.0034468496970601E-6</v>
      </c>
      <c r="Q120" s="86">
        <f t="shared" si="6"/>
        <v>1.0034468496970601E-6</v>
      </c>
      <c r="R120" s="156" t="s">
        <v>912</v>
      </c>
      <c r="S120" s="85" t="s">
        <v>221</v>
      </c>
      <c r="T120" s="85" t="s">
        <v>436</v>
      </c>
      <c r="U120" s="85" t="s">
        <v>232</v>
      </c>
      <c r="V120" s="85" t="s">
        <v>201</v>
      </c>
      <c r="W120" s="85" t="s">
        <v>913</v>
      </c>
      <c r="X120" s="85" t="s">
        <v>330</v>
      </c>
      <c r="Z120" s="42" t="s">
        <v>1319</v>
      </c>
      <c r="AA120"/>
    </row>
    <row r="121" spans="1:27" s="39" customFormat="1" x14ac:dyDescent="0.35">
      <c r="A121" s="85" t="s">
        <v>811</v>
      </c>
      <c r="B121" s="87">
        <v>51610</v>
      </c>
      <c r="C121" s="87" t="s">
        <v>10</v>
      </c>
      <c r="D121" s="86">
        <v>2.2335991115224399E-2</v>
      </c>
      <c r="E121" s="86">
        <f>SUMIFS('Ratios_MARAMA-VA'!T:T, 'Ratios_MARAMA-VA'!AA:AA, Z121)</f>
        <v>2.2333058084403199E-2</v>
      </c>
      <c r="F121" s="86">
        <f>SUMIFS('Ratios_MARAMA-VA'!J:J, 'Ratios_MARAMA-VA'!AA:AA, Z121)</f>
        <v>6.08506466920354E-5</v>
      </c>
      <c r="G121" s="122">
        <f t="shared" si="2"/>
        <v>2.7246894026811239E-3</v>
      </c>
      <c r="H121" s="122">
        <v>2.0420949789135001E-2</v>
      </c>
      <c r="I121" s="86">
        <v>5.5640745483139469E-5</v>
      </c>
      <c r="J121" s="122">
        <v>2.0556045757184199E-2</v>
      </c>
      <c r="K121" s="86">
        <v>5.6008840035628063E-5</v>
      </c>
      <c r="L121" s="122" t="str" cm="1">
        <f t="array" ref="L121">_xlfn.SWITCH(A121,
    "District of Columbia", _xlfn.XLOOKUP(R121, '2015 O3 Growth Surrogates'!A:A, '2015 O3 Growth Surrogates'!H:H),
    "Maryland", _xlfn.XLOOKUP(R121, '2015 O3 Growth Surrogates'!A:A, '2015 O3 Growth Surrogates'!I:I),
    "Virginia", _xlfn.XLOOKUP(R121, '2015 O3 Growth Surrogates'!A:A, '2015 O3 Growth Surrogates'!J:J)
)</f>
        <v>No Growth</v>
      </c>
      <c r="M121" s="133" cm="1">
        <f t="array" ref="M121">_xlfn.SWITCH(L121,
"Employment", INDEX('Coop GFs_CFs'!C:D, MATCH(B121,'Coop GFs_CFs'!B:B,0),1),
"Population", INDEX('Coop GFs_CFs'!E:F, MATCH(B121,'Coop GFs_CFs'!B:B,0),1),
"Household", INDEX('Coop GFs_CFs'!G:H, MATCH(B121,'Coop GFs_CFs'!B:B,0),1),
"VMT", INDEX('Coop GFs_CFs'!I:J, MATCH(B121,'Coop GFs_CFs'!B:B,0),1),
"Lane Mile", INDEX('Coop GFs_CFs'!K:L, MATCH(B121,'Coop GFs_CFs'!B:B,0),1),
"Gas Sales", INDEX('Coop GFs_CFs'!M:N, MATCH(B121,'Coop GFs_CFs'!B:B,0),1),
"No Growth", INDEX('Coop GFs_CFs'!O:P, MATCH(B121,'Coop GFs_CFs'!B:B,0),1)
)</f>
        <v>1</v>
      </c>
      <c r="N121" s="133" cm="1">
        <f t="array" ref="N121">_xlfn.SWITCH(L121,
"Employment", INDEX('Coop GFs_CFs'!C:D, MATCH(B121,'Coop GFs_CFs'!B:B,0),2),
"Population", INDEX('Coop GFs_CFs'!E:F, MATCH(B121,'Coop GFs_CFs'!B:B,0),2),
"Household", INDEX('Coop GFs_CFs'!G:H, MATCH(B121,'Coop GFs_CFs'!B:B,0),2),
"VMT", INDEX('Coop GFs_CFs'!I:J, MATCH(B121,'Coop GFs_CFs'!B:B,0),2),
"Lane Mile", INDEX('Coop GFs_CFs'!K:L, MATCH(B121,'Coop GFs_CFs'!B:B,0),2),
"Gas Sales", INDEX('Coop GFs_CFs'!M:N, MATCH(B121,'Coop GFs_CFs'!B:B,0),2),
"No Growth", INDEX('Coop GFs_CFs'!O:P, MATCH(B121,'Coop GFs_CFs'!B:B,0),2)
)</f>
        <v>1</v>
      </c>
      <c r="O121" s="133"/>
      <c r="P121" s="86">
        <f t="shared" si="5"/>
        <v>6.08506466920354E-5</v>
      </c>
      <c r="Q121" s="86">
        <f t="shared" si="6"/>
        <v>6.08506466920354E-5</v>
      </c>
      <c r="R121" s="156" t="s">
        <v>912</v>
      </c>
      <c r="S121" s="85" t="s">
        <v>221</v>
      </c>
      <c r="T121" s="85" t="s">
        <v>436</v>
      </c>
      <c r="U121" s="85" t="s">
        <v>232</v>
      </c>
      <c r="V121" s="85" t="s">
        <v>201</v>
      </c>
      <c r="W121" s="85" t="s">
        <v>913</v>
      </c>
      <c r="X121" s="85" t="s">
        <v>330</v>
      </c>
      <c r="Z121" s="42" t="s">
        <v>1311</v>
      </c>
      <c r="AA121"/>
    </row>
    <row r="122" spans="1:27" s="39" customFormat="1" x14ac:dyDescent="0.35">
      <c r="A122" s="85" t="s">
        <v>811</v>
      </c>
      <c r="B122" s="87">
        <v>51683</v>
      </c>
      <c r="C122" s="87" t="s">
        <v>10</v>
      </c>
      <c r="D122" s="86">
        <v>9.7183174752429297E-2</v>
      </c>
      <c r="E122" s="86">
        <f>SUMIFS('Ratios_MARAMA-VA'!T:T, 'Ratios_MARAMA-VA'!AA:AA, Z122)</f>
        <v>9.7170413230212194E-2</v>
      </c>
      <c r="F122" s="86">
        <f>SUMIFS('Ratios_MARAMA-VA'!J:J, 'Ratios_MARAMA-VA'!AA:AA, Z122)</f>
        <v>2.6475919518250502E-4</v>
      </c>
      <c r="G122" s="122">
        <f t="shared" si="2"/>
        <v>2.7246894026811256E-3</v>
      </c>
      <c r="H122" s="122">
        <v>8.8850891895967593E-2</v>
      </c>
      <c r="I122" s="86">
        <v>2.420910835677092E-4</v>
      </c>
      <c r="J122" s="122">
        <v>8.9438690082470407E-2</v>
      </c>
      <c r="K122" s="86">
        <v>2.4369265105738861E-4</v>
      </c>
      <c r="L122" s="122" t="str" cm="1">
        <f t="array" ref="L122">_xlfn.SWITCH(A122,
    "District of Columbia", _xlfn.XLOOKUP(R122, '2015 O3 Growth Surrogates'!A:A, '2015 O3 Growth Surrogates'!H:H),
    "Maryland", _xlfn.XLOOKUP(R122, '2015 O3 Growth Surrogates'!A:A, '2015 O3 Growth Surrogates'!I:I),
    "Virginia", _xlfn.XLOOKUP(R122, '2015 O3 Growth Surrogates'!A:A, '2015 O3 Growth Surrogates'!J:J)
)</f>
        <v>No Growth</v>
      </c>
      <c r="M122" s="133" cm="1">
        <f t="array" ref="M122">_xlfn.SWITCH(L122,
"Employment", INDEX('Coop GFs_CFs'!C:D, MATCH(B122,'Coop GFs_CFs'!B:B,0),1),
"Population", INDEX('Coop GFs_CFs'!E:F, MATCH(B122,'Coop GFs_CFs'!B:B,0),1),
"Household", INDEX('Coop GFs_CFs'!G:H, MATCH(B122,'Coop GFs_CFs'!B:B,0),1),
"VMT", INDEX('Coop GFs_CFs'!I:J, MATCH(B122,'Coop GFs_CFs'!B:B,0),1),
"Lane Mile", INDEX('Coop GFs_CFs'!K:L, MATCH(B122,'Coop GFs_CFs'!B:B,0),1),
"Gas Sales", INDEX('Coop GFs_CFs'!M:N, MATCH(B122,'Coop GFs_CFs'!B:B,0),1),
"No Growth", INDEX('Coop GFs_CFs'!O:P, MATCH(B122,'Coop GFs_CFs'!B:B,0),1)
)</f>
        <v>1</v>
      </c>
      <c r="N122" s="133" cm="1">
        <f t="array" ref="N122">_xlfn.SWITCH(L122,
"Employment", INDEX('Coop GFs_CFs'!C:D, MATCH(B122,'Coop GFs_CFs'!B:B,0),2),
"Population", INDEX('Coop GFs_CFs'!E:F, MATCH(B122,'Coop GFs_CFs'!B:B,0),2),
"Household", INDEX('Coop GFs_CFs'!G:H, MATCH(B122,'Coop GFs_CFs'!B:B,0),2),
"VMT", INDEX('Coop GFs_CFs'!I:J, MATCH(B122,'Coop GFs_CFs'!B:B,0),2),
"Lane Mile", INDEX('Coop GFs_CFs'!K:L, MATCH(B122,'Coop GFs_CFs'!B:B,0),2),
"Gas Sales", INDEX('Coop GFs_CFs'!M:N, MATCH(B122,'Coop GFs_CFs'!B:B,0),2),
"No Growth", INDEX('Coop GFs_CFs'!O:P, MATCH(B122,'Coop GFs_CFs'!B:B,0),2)
)</f>
        <v>1</v>
      </c>
      <c r="O122" s="133"/>
      <c r="P122" s="86">
        <f t="shared" si="5"/>
        <v>2.6475919518250502E-4</v>
      </c>
      <c r="Q122" s="86">
        <f t="shared" si="6"/>
        <v>2.6475919518250502E-4</v>
      </c>
      <c r="R122" s="156" t="s">
        <v>912</v>
      </c>
      <c r="S122" s="85" t="s">
        <v>221</v>
      </c>
      <c r="T122" s="85" t="s">
        <v>436</v>
      </c>
      <c r="U122" s="85" t="s">
        <v>232</v>
      </c>
      <c r="V122" s="85" t="s">
        <v>201</v>
      </c>
      <c r="W122" s="85" t="s">
        <v>913</v>
      </c>
      <c r="X122" s="85" t="s">
        <v>330</v>
      </c>
      <c r="Z122" s="42" t="s">
        <v>1313</v>
      </c>
      <c r="AA122"/>
    </row>
    <row r="123" spans="1:27" s="39" customFormat="1" x14ac:dyDescent="0.35">
      <c r="A123" s="85" t="s">
        <v>811</v>
      </c>
      <c r="B123" s="87">
        <v>51683</v>
      </c>
      <c r="C123" s="87" t="s">
        <v>12</v>
      </c>
      <c r="D123" s="86">
        <v>9.7183174752420002E-4</v>
      </c>
      <c r="E123" s="86">
        <f>SUMIFS('Ratios_MARAMA-VA'!T:T, 'Ratios_MARAMA-VA'!AA:AA, Z123)</f>
        <v>9.7170413230211999E-4</v>
      </c>
      <c r="F123" s="86">
        <f>SUMIFS('Ratios_MARAMA-VA'!J:J, 'Ratios_MARAMA-VA'!AA:AA, Z123)</f>
        <v>2.6475919518250601E-6</v>
      </c>
      <c r="G123" s="122">
        <f t="shared" si="2"/>
        <v>2.7246894026811412E-3</v>
      </c>
      <c r="H123" s="122">
        <v>8.8850891895960002E-4</v>
      </c>
      <c r="I123" s="86">
        <v>2.4209108356768992E-6</v>
      </c>
      <c r="J123" s="122">
        <v>8.9438690082470004E-4</v>
      </c>
      <c r="K123" s="86">
        <v>2.4369265105738891E-6</v>
      </c>
      <c r="L123" s="122" t="str" cm="1">
        <f t="array" ref="L123">_xlfn.SWITCH(A123,
    "District of Columbia", _xlfn.XLOOKUP(R123, '2015 O3 Growth Surrogates'!A:A, '2015 O3 Growth Surrogates'!H:H),
    "Maryland", _xlfn.XLOOKUP(R123, '2015 O3 Growth Surrogates'!A:A, '2015 O3 Growth Surrogates'!I:I),
    "Virginia", _xlfn.XLOOKUP(R123, '2015 O3 Growth Surrogates'!A:A, '2015 O3 Growth Surrogates'!J:J)
)</f>
        <v>No Growth</v>
      </c>
      <c r="M123" s="133" cm="1">
        <f t="array" ref="M123">_xlfn.SWITCH(L123,
"Employment", INDEX('Coop GFs_CFs'!C:D, MATCH(B123,'Coop GFs_CFs'!B:B,0),1),
"Population", INDEX('Coop GFs_CFs'!E:F, MATCH(B123,'Coop GFs_CFs'!B:B,0),1),
"Household", INDEX('Coop GFs_CFs'!G:H, MATCH(B123,'Coop GFs_CFs'!B:B,0),1),
"VMT", INDEX('Coop GFs_CFs'!I:J, MATCH(B123,'Coop GFs_CFs'!B:B,0),1),
"Lane Mile", INDEX('Coop GFs_CFs'!K:L, MATCH(B123,'Coop GFs_CFs'!B:B,0),1),
"Gas Sales", INDEX('Coop GFs_CFs'!M:N, MATCH(B123,'Coop GFs_CFs'!B:B,0),1),
"No Growth", INDEX('Coop GFs_CFs'!O:P, MATCH(B123,'Coop GFs_CFs'!B:B,0),1)
)</f>
        <v>1</v>
      </c>
      <c r="N123" s="133" cm="1">
        <f t="array" ref="N123">_xlfn.SWITCH(L123,
"Employment", INDEX('Coop GFs_CFs'!C:D, MATCH(B123,'Coop GFs_CFs'!B:B,0),2),
"Population", INDEX('Coop GFs_CFs'!E:F, MATCH(B123,'Coop GFs_CFs'!B:B,0),2),
"Household", INDEX('Coop GFs_CFs'!G:H, MATCH(B123,'Coop GFs_CFs'!B:B,0),2),
"VMT", INDEX('Coop GFs_CFs'!I:J, MATCH(B123,'Coop GFs_CFs'!B:B,0),2),
"Lane Mile", INDEX('Coop GFs_CFs'!K:L, MATCH(B123,'Coop GFs_CFs'!B:B,0),2),
"Gas Sales", INDEX('Coop GFs_CFs'!M:N, MATCH(B123,'Coop GFs_CFs'!B:B,0),2),
"No Growth", INDEX('Coop GFs_CFs'!O:P, MATCH(B123,'Coop GFs_CFs'!B:B,0),2)
)</f>
        <v>1</v>
      </c>
      <c r="O123" s="133"/>
      <c r="P123" s="86">
        <f t="shared" si="5"/>
        <v>2.6475919518250601E-6</v>
      </c>
      <c r="Q123" s="86">
        <f t="shared" si="6"/>
        <v>2.6475919518250601E-6</v>
      </c>
      <c r="R123" s="156" t="s">
        <v>912</v>
      </c>
      <c r="S123" s="85" t="s">
        <v>221</v>
      </c>
      <c r="T123" s="85" t="s">
        <v>436</v>
      </c>
      <c r="U123" s="85" t="s">
        <v>232</v>
      </c>
      <c r="V123" s="85" t="s">
        <v>201</v>
      </c>
      <c r="W123" s="85" t="s">
        <v>913</v>
      </c>
      <c r="X123" s="85" t="s">
        <v>330</v>
      </c>
      <c r="Z123" s="42" t="s">
        <v>1321</v>
      </c>
      <c r="AA123"/>
    </row>
    <row r="124" spans="1:27" s="39" customFormat="1" x14ac:dyDescent="0.35">
      <c r="A124" s="85" t="s">
        <v>811</v>
      </c>
      <c r="B124" s="87">
        <v>51685</v>
      </c>
      <c r="C124" s="87" t="s">
        <v>10</v>
      </c>
      <c r="D124" s="86">
        <v>4.3403876501619601E-2</v>
      </c>
      <c r="E124" s="86">
        <f>SUMIFS('Ratios_MARAMA-VA'!T:T, 'Ratios_MARAMA-VA'!AA:AA, Z124)</f>
        <v>4.3398176960153502E-2</v>
      </c>
      <c r="F124" s="86">
        <f>SUMIFS('Ratios_MARAMA-VA'!J:J, 'Ratios_MARAMA-VA'!AA:AA, Z124)</f>
        <v>1.1824655285901101E-4</v>
      </c>
      <c r="G124" s="122">
        <f t="shared" si="2"/>
        <v>2.7246894026811386E-3</v>
      </c>
      <c r="H124" s="122">
        <v>3.96825185916755E-2</v>
      </c>
      <c r="I124" s="86">
        <v>1.081225378784355E-4</v>
      </c>
      <c r="J124" s="122">
        <v>3.9945040576163403E-2</v>
      </c>
      <c r="K124" s="86">
        <v>1.0883782874754051E-4</v>
      </c>
      <c r="L124" s="122" t="str" cm="1">
        <f t="array" ref="L124">_xlfn.SWITCH(A124,
    "District of Columbia", _xlfn.XLOOKUP(R124, '2015 O3 Growth Surrogates'!A:A, '2015 O3 Growth Surrogates'!H:H),
    "Maryland", _xlfn.XLOOKUP(R124, '2015 O3 Growth Surrogates'!A:A, '2015 O3 Growth Surrogates'!I:I),
    "Virginia", _xlfn.XLOOKUP(R124, '2015 O3 Growth Surrogates'!A:A, '2015 O3 Growth Surrogates'!J:J)
)</f>
        <v>No Growth</v>
      </c>
      <c r="M124" s="133" cm="1">
        <f t="array" ref="M124">_xlfn.SWITCH(L124,
"Employment", INDEX('Coop GFs_CFs'!C:D, MATCH(B124,'Coop GFs_CFs'!B:B,0),1),
"Population", INDEX('Coop GFs_CFs'!E:F, MATCH(B124,'Coop GFs_CFs'!B:B,0),1),
"Household", INDEX('Coop GFs_CFs'!G:H, MATCH(B124,'Coop GFs_CFs'!B:B,0),1),
"VMT", INDEX('Coop GFs_CFs'!I:J, MATCH(B124,'Coop GFs_CFs'!B:B,0),1),
"Lane Mile", INDEX('Coop GFs_CFs'!K:L, MATCH(B124,'Coop GFs_CFs'!B:B,0),1),
"Gas Sales", INDEX('Coop GFs_CFs'!M:N, MATCH(B124,'Coop GFs_CFs'!B:B,0),1),
"No Growth", INDEX('Coop GFs_CFs'!O:P, MATCH(B124,'Coop GFs_CFs'!B:B,0),1)
)</f>
        <v>1</v>
      </c>
      <c r="N124" s="133" cm="1">
        <f t="array" ref="N124">_xlfn.SWITCH(L124,
"Employment", INDEX('Coop GFs_CFs'!C:D, MATCH(B124,'Coop GFs_CFs'!B:B,0),2),
"Population", INDEX('Coop GFs_CFs'!E:F, MATCH(B124,'Coop GFs_CFs'!B:B,0),2),
"Household", INDEX('Coop GFs_CFs'!G:H, MATCH(B124,'Coop GFs_CFs'!B:B,0),2),
"VMT", INDEX('Coop GFs_CFs'!I:J, MATCH(B124,'Coop GFs_CFs'!B:B,0),2),
"Lane Mile", INDEX('Coop GFs_CFs'!K:L, MATCH(B124,'Coop GFs_CFs'!B:B,0),2),
"Gas Sales", INDEX('Coop GFs_CFs'!M:N, MATCH(B124,'Coop GFs_CFs'!B:B,0),2),
"No Growth", INDEX('Coop GFs_CFs'!O:P, MATCH(B124,'Coop GFs_CFs'!B:B,0),2)
)</f>
        <v>1</v>
      </c>
      <c r="O124" s="133"/>
      <c r="P124" s="86">
        <f t="shared" si="5"/>
        <v>1.1824655285901101E-4</v>
      </c>
      <c r="Q124" s="86">
        <f t="shared" si="6"/>
        <v>1.1824655285901101E-4</v>
      </c>
      <c r="R124" s="156" t="s">
        <v>912</v>
      </c>
      <c r="S124" s="85" t="s">
        <v>221</v>
      </c>
      <c r="T124" s="85" t="s">
        <v>436</v>
      </c>
      <c r="U124" s="85" t="s">
        <v>232</v>
      </c>
      <c r="V124" s="85" t="s">
        <v>201</v>
      </c>
      <c r="W124" s="85" t="s">
        <v>913</v>
      </c>
      <c r="X124" s="85" t="s">
        <v>330</v>
      </c>
      <c r="Z124" s="42" t="s">
        <v>1314</v>
      </c>
      <c r="AA124"/>
    </row>
    <row r="125" spans="1:27" s="39" customFormat="1" x14ac:dyDescent="0.35">
      <c r="A125" s="85" t="s">
        <v>811</v>
      </c>
      <c r="B125" s="87">
        <v>51685</v>
      </c>
      <c r="C125" s="87" t="s">
        <v>12</v>
      </c>
      <c r="D125" s="86">
        <v>4.3403876501609998E-4</v>
      </c>
      <c r="E125" s="86">
        <f>SUMIFS('Ratios_MARAMA-VA'!T:T, 'Ratios_MARAMA-VA'!AA:AA, Z125)</f>
        <v>4.3398176960153702E-4</v>
      </c>
      <c r="F125" s="86">
        <f>SUMIFS('Ratios_MARAMA-VA'!J:J, 'Ratios_MARAMA-VA'!AA:AA, Z125)</f>
        <v>1.1824655285901101E-6</v>
      </c>
      <c r="G125" s="122">
        <f t="shared" si="2"/>
        <v>2.7246894026811265E-3</v>
      </c>
      <c r="H125" s="122">
        <v>3.9682518591670001E-4</v>
      </c>
      <c r="I125" s="86">
        <v>1.0812253787842003E-6</v>
      </c>
      <c r="J125" s="122">
        <v>3.9945040576160003E-4</v>
      </c>
      <c r="K125" s="86">
        <v>1.0883782874753076E-6</v>
      </c>
      <c r="L125" s="122" t="str" cm="1">
        <f t="array" ref="L125">_xlfn.SWITCH(A125,
    "District of Columbia", _xlfn.XLOOKUP(R125, '2015 O3 Growth Surrogates'!A:A, '2015 O3 Growth Surrogates'!H:H),
    "Maryland", _xlfn.XLOOKUP(R125, '2015 O3 Growth Surrogates'!A:A, '2015 O3 Growth Surrogates'!I:I),
    "Virginia", _xlfn.XLOOKUP(R125, '2015 O3 Growth Surrogates'!A:A, '2015 O3 Growth Surrogates'!J:J)
)</f>
        <v>No Growth</v>
      </c>
      <c r="M125" s="133" cm="1">
        <f t="array" ref="M125">_xlfn.SWITCH(L125,
"Employment", INDEX('Coop GFs_CFs'!C:D, MATCH(B125,'Coop GFs_CFs'!B:B,0),1),
"Population", INDEX('Coop GFs_CFs'!E:F, MATCH(B125,'Coop GFs_CFs'!B:B,0),1),
"Household", INDEX('Coop GFs_CFs'!G:H, MATCH(B125,'Coop GFs_CFs'!B:B,0),1),
"VMT", INDEX('Coop GFs_CFs'!I:J, MATCH(B125,'Coop GFs_CFs'!B:B,0),1),
"Lane Mile", INDEX('Coop GFs_CFs'!K:L, MATCH(B125,'Coop GFs_CFs'!B:B,0),1),
"Gas Sales", INDEX('Coop GFs_CFs'!M:N, MATCH(B125,'Coop GFs_CFs'!B:B,0),1),
"No Growth", INDEX('Coop GFs_CFs'!O:P, MATCH(B125,'Coop GFs_CFs'!B:B,0),1)
)</f>
        <v>1</v>
      </c>
      <c r="N125" s="133" cm="1">
        <f t="array" ref="N125">_xlfn.SWITCH(L125,
"Employment", INDEX('Coop GFs_CFs'!C:D, MATCH(B125,'Coop GFs_CFs'!B:B,0),2),
"Population", INDEX('Coop GFs_CFs'!E:F, MATCH(B125,'Coop GFs_CFs'!B:B,0),2),
"Household", INDEX('Coop GFs_CFs'!G:H, MATCH(B125,'Coop GFs_CFs'!B:B,0),2),
"VMT", INDEX('Coop GFs_CFs'!I:J, MATCH(B125,'Coop GFs_CFs'!B:B,0),2),
"Lane Mile", INDEX('Coop GFs_CFs'!K:L, MATCH(B125,'Coop GFs_CFs'!B:B,0),2),
"Gas Sales", INDEX('Coop GFs_CFs'!M:N, MATCH(B125,'Coop GFs_CFs'!B:B,0),2),
"No Growth", INDEX('Coop GFs_CFs'!O:P, MATCH(B125,'Coop GFs_CFs'!B:B,0),2)
)</f>
        <v>1</v>
      </c>
      <c r="O125" s="133"/>
      <c r="P125" s="86">
        <f t="shared" si="5"/>
        <v>1.1824655285901101E-6</v>
      </c>
      <c r="Q125" s="86">
        <f t="shared" si="6"/>
        <v>1.1824655285901101E-6</v>
      </c>
      <c r="R125" s="156" t="s">
        <v>912</v>
      </c>
      <c r="S125" s="85" t="s">
        <v>221</v>
      </c>
      <c r="T125" s="85" t="s">
        <v>436</v>
      </c>
      <c r="U125" s="85" t="s">
        <v>232</v>
      </c>
      <c r="V125" s="85" t="s">
        <v>201</v>
      </c>
      <c r="W125" s="85" t="s">
        <v>913</v>
      </c>
      <c r="X125" s="85" t="s">
        <v>330</v>
      </c>
      <c r="Z125" s="42" t="s">
        <v>1322</v>
      </c>
      <c r="AA125"/>
    </row>
    <row r="126" spans="1:27" s="39" customFormat="1" x14ac:dyDescent="0.35">
      <c r="A126" s="85" t="s">
        <v>811</v>
      </c>
      <c r="B126" s="87">
        <v>51013</v>
      </c>
      <c r="C126" s="87" t="s">
        <v>10</v>
      </c>
      <c r="D126" s="86">
        <v>0.16188524053678799</v>
      </c>
      <c r="E126" s="86">
        <f>SUMIFS('Ratios_MARAMA-VA'!T:T, 'Ratios_MARAMA-VA'!AA:AA, Z126)</f>
        <v>0.161863982720309</v>
      </c>
      <c r="F126" s="86">
        <f>SUMIFS('Ratios_MARAMA-VA'!J:J, 'Ratios_MARAMA-VA'!AA:AA, Z126)</f>
        <v>4.41029078393788E-4</v>
      </c>
      <c r="G126" s="122">
        <f t="shared" si="2"/>
        <v>2.7246894026811334E-3</v>
      </c>
      <c r="H126" s="122">
        <v>0.148005537410449</v>
      </c>
      <c r="I126" s="86">
        <v>4.0326911932037643E-4</v>
      </c>
      <c r="J126" s="122">
        <v>0.14898467655723599</v>
      </c>
      <c r="K126" s="86">
        <v>4.0593696937737717E-4</v>
      </c>
      <c r="L126" s="122" t="str" cm="1">
        <f t="array" ref="L126">_xlfn.SWITCH(A126,
    "District of Columbia", _xlfn.XLOOKUP(R126, '2015 O3 Growth Surrogates'!A:A, '2015 O3 Growth Surrogates'!H:H),
    "Maryland", _xlfn.XLOOKUP(R126, '2015 O3 Growth Surrogates'!A:A, '2015 O3 Growth Surrogates'!I:I),
    "Virginia", _xlfn.XLOOKUP(R126, '2015 O3 Growth Surrogates'!A:A, '2015 O3 Growth Surrogates'!J:J)
)</f>
        <v>No Growth</v>
      </c>
      <c r="M126" s="133" cm="1">
        <f t="array" ref="M126">_xlfn.SWITCH(L126,
"Employment", INDEX('Coop GFs_CFs'!C:D, MATCH(B126,'Coop GFs_CFs'!B:B,0),1),
"Population", INDEX('Coop GFs_CFs'!E:F, MATCH(B126,'Coop GFs_CFs'!B:B,0),1),
"Household", INDEX('Coop GFs_CFs'!G:H, MATCH(B126,'Coop GFs_CFs'!B:B,0),1),
"VMT", INDEX('Coop GFs_CFs'!I:J, MATCH(B126,'Coop GFs_CFs'!B:B,0),1),
"Lane Mile", INDEX('Coop GFs_CFs'!K:L, MATCH(B126,'Coop GFs_CFs'!B:B,0),1),
"Gas Sales", INDEX('Coop GFs_CFs'!M:N, MATCH(B126,'Coop GFs_CFs'!B:B,0),1),
"No Growth", INDEX('Coop GFs_CFs'!O:P, MATCH(B126,'Coop GFs_CFs'!B:B,0),1)
)</f>
        <v>1</v>
      </c>
      <c r="N126" s="133" cm="1">
        <f t="array" ref="N126">_xlfn.SWITCH(L126,
"Employment", INDEX('Coop GFs_CFs'!C:D, MATCH(B126,'Coop GFs_CFs'!B:B,0),2),
"Population", INDEX('Coop GFs_CFs'!E:F, MATCH(B126,'Coop GFs_CFs'!B:B,0),2),
"Household", INDEX('Coop GFs_CFs'!G:H, MATCH(B126,'Coop GFs_CFs'!B:B,0),2),
"VMT", INDEX('Coop GFs_CFs'!I:J, MATCH(B126,'Coop GFs_CFs'!B:B,0),2),
"Lane Mile", INDEX('Coop GFs_CFs'!K:L, MATCH(B126,'Coop GFs_CFs'!B:B,0),2),
"Gas Sales", INDEX('Coop GFs_CFs'!M:N, MATCH(B126,'Coop GFs_CFs'!B:B,0),2),
"No Growth", INDEX('Coop GFs_CFs'!O:P, MATCH(B126,'Coop GFs_CFs'!B:B,0),2)
)</f>
        <v>1</v>
      </c>
      <c r="O126" s="133"/>
      <c r="P126" s="86">
        <f t="shared" si="5"/>
        <v>4.41029078393788E-4</v>
      </c>
      <c r="Q126" s="86">
        <f t="shared" si="6"/>
        <v>4.41029078393788E-4</v>
      </c>
      <c r="R126" s="156" t="s">
        <v>914</v>
      </c>
      <c r="S126" s="85" t="s">
        <v>221</v>
      </c>
      <c r="T126" s="85" t="s">
        <v>436</v>
      </c>
      <c r="U126" s="85" t="s">
        <v>232</v>
      </c>
      <c r="V126" s="85" t="s">
        <v>201</v>
      </c>
      <c r="W126" s="85" t="s">
        <v>915</v>
      </c>
      <c r="X126" s="85" t="s">
        <v>330</v>
      </c>
      <c r="Z126" s="42" t="s">
        <v>1325</v>
      </c>
      <c r="AA126"/>
    </row>
    <row r="127" spans="1:27" s="39" customFormat="1" x14ac:dyDescent="0.35">
      <c r="A127" s="85" t="s">
        <v>811</v>
      </c>
      <c r="B127" s="87">
        <v>51013</v>
      </c>
      <c r="C127" s="87" t="s">
        <v>12</v>
      </c>
      <c r="D127" s="86">
        <v>1.12569245645534E-2</v>
      </c>
      <c r="E127" s="86">
        <f>SUMIFS('Ratios_MARAMA-VA'!T:T, 'Ratios_MARAMA-VA'!AA:AA, Z127)</f>
        <v>1.1255446371509201E-2</v>
      </c>
      <c r="F127" s="86">
        <f>SUMIFS('Ratios_MARAMA-VA'!J:J, 'Ratios_MARAMA-VA'!AA:AA, Z127)</f>
        <v>3.0667595450897102E-5</v>
      </c>
      <c r="G127" s="122">
        <f t="shared" si="2"/>
        <v>2.7246894026811482E-3</v>
      </c>
      <c r="H127" s="122">
        <v>1.0291779313797199E-2</v>
      </c>
      <c r="I127" s="86">
        <v>2.8041902031036289E-5</v>
      </c>
      <c r="J127" s="122">
        <v>1.03598651718843E-2</v>
      </c>
      <c r="K127" s="86">
        <v>2.8227414847038661E-5</v>
      </c>
      <c r="L127" s="122" t="str" cm="1">
        <f t="array" ref="L127">_xlfn.SWITCH(A127,
    "District of Columbia", _xlfn.XLOOKUP(R127, '2015 O3 Growth Surrogates'!A:A, '2015 O3 Growth Surrogates'!H:H),
    "Maryland", _xlfn.XLOOKUP(R127, '2015 O3 Growth Surrogates'!A:A, '2015 O3 Growth Surrogates'!I:I),
    "Virginia", _xlfn.XLOOKUP(R127, '2015 O3 Growth Surrogates'!A:A, '2015 O3 Growth Surrogates'!J:J)
)</f>
        <v>No Growth</v>
      </c>
      <c r="M127" s="133" cm="1">
        <f t="array" ref="M127">_xlfn.SWITCH(L127,
"Employment", INDEX('Coop GFs_CFs'!C:D, MATCH(B127,'Coop GFs_CFs'!B:B,0),1),
"Population", INDEX('Coop GFs_CFs'!E:F, MATCH(B127,'Coop GFs_CFs'!B:B,0),1),
"Household", INDEX('Coop GFs_CFs'!G:H, MATCH(B127,'Coop GFs_CFs'!B:B,0),1),
"VMT", INDEX('Coop GFs_CFs'!I:J, MATCH(B127,'Coop GFs_CFs'!B:B,0),1),
"Lane Mile", INDEX('Coop GFs_CFs'!K:L, MATCH(B127,'Coop GFs_CFs'!B:B,0),1),
"Gas Sales", INDEX('Coop GFs_CFs'!M:N, MATCH(B127,'Coop GFs_CFs'!B:B,0),1),
"No Growth", INDEX('Coop GFs_CFs'!O:P, MATCH(B127,'Coop GFs_CFs'!B:B,0),1)
)</f>
        <v>1</v>
      </c>
      <c r="N127" s="133" cm="1">
        <f t="array" ref="N127">_xlfn.SWITCH(L127,
"Employment", INDEX('Coop GFs_CFs'!C:D, MATCH(B127,'Coop GFs_CFs'!B:B,0),2),
"Population", INDEX('Coop GFs_CFs'!E:F, MATCH(B127,'Coop GFs_CFs'!B:B,0),2),
"Household", INDEX('Coop GFs_CFs'!G:H, MATCH(B127,'Coop GFs_CFs'!B:B,0),2),
"VMT", INDEX('Coop GFs_CFs'!I:J, MATCH(B127,'Coop GFs_CFs'!B:B,0),2),
"Lane Mile", INDEX('Coop GFs_CFs'!K:L, MATCH(B127,'Coop GFs_CFs'!B:B,0),2),
"Gas Sales", INDEX('Coop GFs_CFs'!M:N, MATCH(B127,'Coop GFs_CFs'!B:B,0),2),
"No Growth", INDEX('Coop GFs_CFs'!O:P, MATCH(B127,'Coop GFs_CFs'!B:B,0),2)
)</f>
        <v>1</v>
      </c>
      <c r="O127" s="133"/>
      <c r="P127" s="86">
        <f t="shared" si="5"/>
        <v>3.0667595450897102E-5</v>
      </c>
      <c r="Q127" s="86">
        <f t="shared" si="6"/>
        <v>3.0667595450897102E-5</v>
      </c>
      <c r="R127" s="156" t="s">
        <v>914</v>
      </c>
      <c r="S127" s="85" t="s">
        <v>221</v>
      </c>
      <c r="T127" s="85" t="s">
        <v>436</v>
      </c>
      <c r="U127" s="85" t="s">
        <v>232</v>
      </c>
      <c r="V127" s="85" t="s">
        <v>201</v>
      </c>
      <c r="W127" s="85" t="s">
        <v>915</v>
      </c>
      <c r="X127" s="85" t="s">
        <v>330</v>
      </c>
      <c r="Z127" s="42" t="s">
        <v>1334</v>
      </c>
      <c r="AA127"/>
    </row>
    <row r="128" spans="1:27" s="39" customFormat="1" x14ac:dyDescent="0.35">
      <c r="A128" s="85" t="s">
        <v>811</v>
      </c>
      <c r="B128" s="87">
        <v>51059</v>
      </c>
      <c r="C128" s="87" t="s">
        <v>10</v>
      </c>
      <c r="D128" s="86">
        <v>3.5772750837575198</v>
      </c>
      <c r="E128" s="86">
        <f>SUMIFS('Ratios_MARAMA-VA'!T:T, 'Ratios_MARAMA-VA'!AA:AA, Z128)</f>
        <v>3.57680533705935</v>
      </c>
      <c r="F128" s="86">
        <f>SUMIFS('Ratios_MARAMA-VA'!J:J, 'Ratios_MARAMA-VA'!AA:AA, Z128)</f>
        <v>9.7456835973389003E-3</v>
      </c>
      <c r="G128" s="122">
        <f t="shared" si="2"/>
        <v>2.7246894026811252E-3</v>
      </c>
      <c r="H128" s="122">
        <v>3.2705669737459599</v>
      </c>
      <c r="I128" s="86">
        <v>8.9112791741244955E-3</v>
      </c>
      <c r="J128" s="122">
        <v>3.29220359770079</v>
      </c>
      <c r="K128" s="86">
        <v>8.9702322541240168E-3</v>
      </c>
      <c r="L128" s="122" t="str" cm="1">
        <f t="array" ref="L128">_xlfn.SWITCH(A128,
    "District of Columbia", _xlfn.XLOOKUP(R128, '2015 O3 Growth Surrogates'!A:A, '2015 O3 Growth Surrogates'!H:H),
    "Maryland", _xlfn.XLOOKUP(R128, '2015 O3 Growth Surrogates'!A:A, '2015 O3 Growth Surrogates'!I:I),
    "Virginia", _xlfn.XLOOKUP(R128, '2015 O3 Growth Surrogates'!A:A, '2015 O3 Growth Surrogates'!J:J)
)</f>
        <v>No Growth</v>
      </c>
      <c r="M128" s="133" cm="1">
        <f t="array" ref="M128">_xlfn.SWITCH(L128,
"Employment", INDEX('Coop GFs_CFs'!C:D, MATCH(B128,'Coop GFs_CFs'!B:B,0),1),
"Population", INDEX('Coop GFs_CFs'!E:F, MATCH(B128,'Coop GFs_CFs'!B:B,0),1),
"Household", INDEX('Coop GFs_CFs'!G:H, MATCH(B128,'Coop GFs_CFs'!B:B,0),1),
"VMT", INDEX('Coop GFs_CFs'!I:J, MATCH(B128,'Coop GFs_CFs'!B:B,0),1),
"Lane Mile", INDEX('Coop GFs_CFs'!K:L, MATCH(B128,'Coop GFs_CFs'!B:B,0),1),
"Gas Sales", INDEX('Coop GFs_CFs'!M:N, MATCH(B128,'Coop GFs_CFs'!B:B,0),1),
"No Growth", INDEX('Coop GFs_CFs'!O:P, MATCH(B128,'Coop GFs_CFs'!B:B,0),1)
)</f>
        <v>1</v>
      </c>
      <c r="N128" s="133" cm="1">
        <f t="array" ref="N128">_xlfn.SWITCH(L128,
"Employment", INDEX('Coop GFs_CFs'!C:D, MATCH(B128,'Coop GFs_CFs'!B:B,0),2),
"Population", INDEX('Coop GFs_CFs'!E:F, MATCH(B128,'Coop GFs_CFs'!B:B,0),2),
"Household", INDEX('Coop GFs_CFs'!G:H, MATCH(B128,'Coop GFs_CFs'!B:B,0),2),
"VMT", INDEX('Coop GFs_CFs'!I:J, MATCH(B128,'Coop GFs_CFs'!B:B,0),2),
"Lane Mile", INDEX('Coop GFs_CFs'!K:L, MATCH(B128,'Coop GFs_CFs'!B:B,0),2),
"Gas Sales", INDEX('Coop GFs_CFs'!M:N, MATCH(B128,'Coop GFs_CFs'!B:B,0),2),
"No Growth", INDEX('Coop GFs_CFs'!O:P, MATCH(B128,'Coop GFs_CFs'!B:B,0),2)
)</f>
        <v>1</v>
      </c>
      <c r="O128" s="133"/>
      <c r="P128" s="86">
        <f t="shared" si="5"/>
        <v>9.7456835973389003E-3</v>
      </c>
      <c r="Q128" s="86">
        <f t="shared" si="6"/>
        <v>9.7456835973389003E-3</v>
      </c>
      <c r="R128" s="156" t="s">
        <v>914</v>
      </c>
      <c r="S128" s="85" t="s">
        <v>221</v>
      </c>
      <c r="T128" s="85" t="s">
        <v>436</v>
      </c>
      <c r="U128" s="85" t="s">
        <v>232</v>
      </c>
      <c r="V128" s="85" t="s">
        <v>201</v>
      </c>
      <c r="W128" s="85" t="s">
        <v>915</v>
      </c>
      <c r="X128" s="85" t="s">
        <v>330</v>
      </c>
      <c r="Z128" s="42" t="s">
        <v>1326</v>
      </c>
      <c r="AA128"/>
    </row>
    <row r="129" spans="1:27" s="39" customFormat="1" x14ac:dyDescent="0.35">
      <c r="A129" s="85" t="s">
        <v>811</v>
      </c>
      <c r="B129" s="87">
        <v>51059</v>
      </c>
      <c r="C129" s="87" t="s">
        <v>12</v>
      </c>
      <c r="D129" s="86">
        <v>0.248750835354003</v>
      </c>
      <c r="E129" s="86">
        <f>SUMIFS('Ratios_MARAMA-VA'!T:T, 'Ratios_MARAMA-VA'!AA:AA, Z129)</f>
        <v>0.24871817085914399</v>
      </c>
      <c r="F129" s="86">
        <f>SUMIFS('Ratios_MARAMA-VA'!J:J, 'Ratios_MARAMA-VA'!AA:AA, Z129)</f>
        <v>6.7767976439414698E-4</v>
      </c>
      <c r="G129" s="122">
        <f t="shared" si="2"/>
        <v>2.7246894026811408E-3</v>
      </c>
      <c r="H129" s="122">
        <v>0.227423457171198</v>
      </c>
      <c r="I129" s="86">
        <v>6.196582836754715E-4</v>
      </c>
      <c r="J129" s="122">
        <v>0.228927990134693</v>
      </c>
      <c r="K129" s="86">
        <v>6.2375766869709082E-4</v>
      </c>
      <c r="L129" s="122" t="str" cm="1">
        <f t="array" ref="L129">_xlfn.SWITCH(A129,
    "District of Columbia", _xlfn.XLOOKUP(R129, '2015 O3 Growth Surrogates'!A:A, '2015 O3 Growth Surrogates'!H:H),
    "Maryland", _xlfn.XLOOKUP(R129, '2015 O3 Growth Surrogates'!A:A, '2015 O3 Growth Surrogates'!I:I),
    "Virginia", _xlfn.XLOOKUP(R129, '2015 O3 Growth Surrogates'!A:A, '2015 O3 Growth Surrogates'!J:J)
)</f>
        <v>No Growth</v>
      </c>
      <c r="M129" s="133" cm="1">
        <f t="array" ref="M129">_xlfn.SWITCH(L129,
"Employment", INDEX('Coop GFs_CFs'!C:D, MATCH(B129,'Coop GFs_CFs'!B:B,0),1),
"Population", INDEX('Coop GFs_CFs'!E:F, MATCH(B129,'Coop GFs_CFs'!B:B,0),1),
"Household", INDEX('Coop GFs_CFs'!G:H, MATCH(B129,'Coop GFs_CFs'!B:B,0),1),
"VMT", INDEX('Coop GFs_CFs'!I:J, MATCH(B129,'Coop GFs_CFs'!B:B,0),1),
"Lane Mile", INDEX('Coop GFs_CFs'!K:L, MATCH(B129,'Coop GFs_CFs'!B:B,0),1),
"Gas Sales", INDEX('Coop GFs_CFs'!M:N, MATCH(B129,'Coop GFs_CFs'!B:B,0),1),
"No Growth", INDEX('Coop GFs_CFs'!O:P, MATCH(B129,'Coop GFs_CFs'!B:B,0),1)
)</f>
        <v>1</v>
      </c>
      <c r="N129" s="133" cm="1">
        <f t="array" ref="N129">_xlfn.SWITCH(L129,
"Employment", INDEX('Coop GFs_CFs'!C:D, MATCH(B129,'Coop GFs_CFs'!B:B,0),2),
"Population", INDEX('Coop GFs_CFs'!E:F, MATCH(B129,'Coop GFs_CFs'!B:B,0),2),
"Household", INDEX('Coop GFs_CFs'!G:H, MATCH(B129,'Coop GFs_CFs'!B:B,0),2),
"VMT", INDEX('Coop GFs_CFs'!I:J, MATCH(B129,'Coop GFs_CFs'!B:B,0),2),
"Lane Mile", INDEX('Coop GFs_CFs'!K:L, MATCH(B129,'Coop GFs_CFs'!B:B,0),2),
"Gas Sales", INDEX('Coop GFs_CFs'!M:N, MATCH(B129,'Coop GFs_CFs'!B:B,0),2),
"No Growth", INDEX('Coop GFs_CFs'!O:P, MATCH(B129,'Coop GFs_CFs'!B:B,0),2)
)</f>
        <v>1</v>
      </c>
      <c r="O129" s="133"/>
      <c r="P129" s="86">
        <f t="shared" si="5"/>
        <v>6.7767976439414698E-4</v>
      </c>
      <c r="Q129" s="86">
        <f t="shared" si="6"/>
        <v>6.7767976439414698E-4</v>
      </c>
      <c r="R129" s="156" t="s">
        <v>914</v>
      </c>
      <c r="S129" s="85" t="s">
        <v>221</v>
      </c>
      <c r="T129" s="85" t="s">
        <v>436</v>
      </c>
      <c r="U129" s="85" t="s">
        <v>232</v>
      </c>
      <c r="V129" s="85" t="s">
        <v>201</v>
      </c>
      <c r="W129" s="85" t="s">
        <v>915</v>
      </c>
      <c r="X129" s="85" t="s">
        <v>330</v>
      </c>
      <c r="Z129" s="42" t="s">
        <v>1335</v>
      </c>
      <c r="AA129"/>
    </row>
    <row r="130" spans="1:27" s="39" customFormat="1" x14ac:dyDescent="0.35">
      <c r="A130" s="85" t="s">
        <v>811</v>
      </c>
      <c r="B130" s="87">
        <v>51107</v>
      </c>
      <c r="C130" s="87" t="s">
        <v>10</v>
      </c>
      <c r="D130" s="86">
        <v>1.97228839241092</v>
      </c>
      <c r="E130" s="86">
        <f>SUMIFS('Ratios_MARAMA-VA'!T:T, 'Ratios_MARAMA-VA'!AA:AA, Z130)</f>
        <v>1.9720294031136201</v>
      </c>
      <c r="F130" s="86">
        <f>SUMIFS('Ratios_MARAMA-VA'!J:J, 'Ratios_MARAMA-VA'!AA:AA, Z130)</f>
        <v>5.3731676164392702E-3</v>
      </c>
      <c r="G130" s="122">
        <f t="shared" ref="G130:G143" si="7">F130/E130</f>
        <v>2.7246894026811278E-3</v>
      </c>
      <c r="H130" s="122">
        <v>1.80318849624115</v>
      </c>
      <c r="I130" s="86">
        <v>4.9131285867447796E-3</v>
      </c>
      <c r="J130" s="122">
        <v>1.81511759346681</v>
      </c>
      <c r="K130" s="86">
        <v>4.9456316715390889E-3</v>
      </c>
      <c r="L130" s="122" t="str" cm="1">
        <f t="array" ref="L130">_xlfn.SWITCH(A130,
    "District of Columbia", _xlfn.XLOOKUP(R130, '2015 O3 Growth Surrogates'!A:A, '2015 O3 Growth Surrogates'!H:H),
    "Maryland", _xlfn.XLOOKUP(R130, '2015 O3 Growth Surrogates'!A:A, '2015 O3 Growth Surrogates'!I:I),
    "Virginia", _xlfn.XLOOKUP(R130, '2015 O3 Growth Surrogates'!A:A, '2015 O3 Growth Surrogates'!J:J)
)</f>
        <v>No Growth</v>
      </c>
      <c r="M130" s="133" cm="1">
        <f t="array" ref="M130">_xlfn.SWITCH(L130,
"Employment", INDEX('Coop GFs_CFs'!C:D, MATCH(B130,'Coop GFs_CFs'!B:B,0),1),
"Population", INDEX('Coop GFs_CFs'!E:F, MATCH(B130,'Coop GFs_CFs'!B:B,0),1),
"Household", INDEX('Coop GFs_CFs'!G:H, MATCH(B130,'Coop GFs_CFs'!B:B,0),1),
"VMT", INDEX('Coop GFs_CFs'!I:J, MATCH(B130,'Coop GFs_CFs'!B:B,0),1),
"Lane Mile", INDEX('Coop GFs_CFs'!K:L, MATCH(B130,'Coop GFs_CFs'!B:B,0),1),
"Gas Sales", INDEX('Coop GFs_CFs'!M:N, MATCH(B130,'Coop GFs_CFs'!B:B,0),1),
"No Growth", INDEX('Coop GFs_CFs'!O:P, MATCH(B130,'Coop GFs_CFs'!B:B,0),1)
)</f>
        <v>1</v>
      </c>
      <c r="N130" s="133" cm="1">
        <f t="array" ref="N130">_xlfn.SWITCH(L130,
"Employment", INDEX('Coop GFs_CFs'!C:D, MATCH(B130,'Coop GFs_CFs'!B:B,0),2),
"Population", INDEX('Coop GFs_CFs'!E:F, MATCH(B130,'Coop GFs_CFs'!B:B,0),2),
"Household", INDEX('Coop GFs_CFs'!G:H, MATCH(B130,'Coop GFs_CFs'!B:B,0),2),
"VMT", INDEX('Coop GFs_CFs'!I:J, MATCH(B130,'Coop GFs_CFs'!B:B,0),2),
"Lane Mile", INDEX('Coop GFs_CFs'!K:L, MATCH(B130,'Coop GFs_CFs'!B:B,0),2),
"Gas Sales", INDEX('Coop GFs_CFs'!M:N, MATCH(B130,'Coop GFs_CFs'!B:B,0),2),
"No Growth", INDEX('Coop GFs_CFs'!O:P, MATCH(B130,'Coop GFs_CFs'!B:B,0),2)
)</f>
        <v>1</v>
      </c>
      <c r="O130" s="133"/>
      <c r="P130" s="86">
        <f t="shared" si="5"/>
        <v>5.3731676164392702E-3</v>
      </c>
      <c r="Q130" s="86">
        <f t="shared" si="6"/>
        <v>5.3731676164392702E-3</v>
      </c>
      <c r="R130" s="156" t="s">
        <v>914</v>
      </c>
      <c r="S130" s="85" t="s">
        <v>221</v>
      </c>
      <c r="T130" s="85" t="s">
        <v>436</v>
      </c>
      <c r="U130" s="85" t="s">
        <v>232</v>
      </c>
      <c r="V130" s="85" t="s">
        <v>201</v>
      </c>
      <c r="W130" s="85" t="s">
        <v>915</v>
      </c>
      <c r="X130" s="85" t="s">
        <v>330</v>
      </c>
      <c r="Z130" s="42" t="s">
        <v>1329</v>
      </c>
      <c r="AA130"/>
    </row>
    <row r="131" spans="1:27" s="39" customFormat="1" x14ac:dyDescent="0.35">
      <c r="A131" s="85" t="s">
        <v>811</v>
      </c>
      <c r="B131" s="87">
        <v>51107</v>
      </c>
      <c r="C131" s="87" t="s">
        <v>12</v>
      </c>
      <c r="D131" s="86">
        <v>0.13714580953262401</v>
      </c>
      <c r="E131" s="86">
        <f>SUMIFS('Ratios_MARAMA-VA'!T:T, 'Ratios_MARAMA-VA'!AA:AA, Z131)</f>
        <v>0.13712780035253799</v>
      </c>
      <c r="F131" s="86">
        <f>SUMIFS('Ratios_MARAMA-VA'!J:J, 'Ratios_MARAMA-VA'!AA:AA, Z131)</f>
        <v>3.7363066443353598E-4</v>
      </c>
      <c r="G131" s="122">
        <f t="shared" si="7"/>
        <v>2.7246894026811447E-3</v>
      </c>
      <c r="H131" s="122">
        <v>0.125387213659261</v>
      </c>
      <c r="I131" s="86">
        <v>3.4164121228910492E-4</v>
      </c>
      <c r="J131" s="122">
        <v>0.12621671998414699</v>
      </c>
      <c r="K131" s="86">
        <v>3.4390135938197874E-4</v>
      </c>
      <c r="L131" s="122" t="str" cm="1">
        <f t="array" ref="L131">_xlfn.SWITCH(A131,
    "District of Columbia", _xlfn.XLOOKUP(R131, '2015 O3 Growth Surrogates'!A:A, '2015 O3 Growth Surrogates'!H:H),
    "Maryland", _xlfn.XLOOKUP(R131, '2015 O3 Growth Surrogates'!A:A, '2015 O3 Growth Surrogates'!I:I),
    "Virginia", _xlfn.XLOOKUP(R131, '2015 O3 Growth Surrogates'!A:A, '2015 O3 Growth Surrogates'!J:J)
)</f>
        <v>No Growth</v>
      </c>
      <c r="M131" s="133" cm="1">
        <f t="array" ref="M131">_xlfn.SWITCH(L131,
"Employment", INDEX('Coop GFs_CFs'!C:D, MATCH(B131,'Coop GFs_CFs'!B:B,0),1),
"Population", INDEX('Coop GFs_CFs'!E:F, MATCH(B131,'Coop GFs_CFs'!B:B,0),1),
"Household", INDEX('Coop GFs_CFs'!G:H, MATCH(B131,'Coop GFs_CFs'!B:B,0),1),
"VMT", INDEX('Coop GFs_CFs'!I:J, MATCH(B131,'Coop GFs_CFs'!B:B,0),1),
"Lane Mile", INDEX('Coop GFs_CFs'!K:L, MATCH(B131,'Coop GFs_CFs'!B:B,0),1),
"Gas Sales", INDEX('Coop GFs_CFs'!M:N, MATCH(B131,'Coop GFs_CFs'!B:B,0),1),
"No Growth", INDEX('Coop GFs_CFs'!O:P, MATCH(B131,'Coop GFs_CFs'!B:B,0),1)
)</f>
        <v>1</v>
      </c>
      <c r="N131" s="133" cm="1">
        <f t="array" ref="N131">_xlfn.SWITCH(L131,
"Employment", INDEX('Coop GFs_CFs'!C:D, MATCH(B131,'Coop GFs_CFs'!B:B,0),2),
"Population", INDEX('Coop GFs_CFs'!E:F, MATCH(B131,'Coop GFs_CFs'!B:B,0),2),
"Household", INDEX('Coop GFs_CFs'!G:H, MATCH(B131,'Coop GFs_CFs'!B:B,0),2),
"VMT", INDEX('Coop GFs_CFs'!I:J, MATCH(B131,'Coop GFs_CFs'!B:B,0),2),
"Lane Mile", INDEX('Coop GFs_CFs'!K:L, MATCH(B131,'Coop GFs_CFs'!B:B,0),2),
"Gas Sales", INDEX('Coop GFs_CFs'!M:N, MATCH(B131,'Coop GFs_CFs'!B:B,0),2),
"No Growth", INDEX('Coop GFs_CFs'!O:P, MATCH(B131,'Coop GFs_CFs'!B:B,0),2)
)</f>
        <v>1</v>
      </c>
      <c r="O131" s="133"/>
      <c r="P131" s="86">
        <f t="shared" si="5"/>
        <v>3.7363066443353598E-4</v>
      </c>
      <c r="Q131" s="86">
        <f t="shared" si="6"/>
        <v>3.7363066443353598E-4</v>
      </c>
      <c r="R131" s="156" t="s">
        <v>914</v>
      </c>
      <c r="S131" s="85" t="s">
        <v>221</v>
      </c>
      <c r="T131" s="85" t="s">
        <v>436</v>
      </c>
      <c r="U131" s="85" t="s">
        <v>232</v>
      </c>
      <c r="V131" s="85" t="s">
        <v>201</v>
      </c>
      <c r="W131" s="85" t="s">
        <v>915</v>
      </c>
      <c r="X131" s="85" t="s">
        <v>330</v>
      </c>
      <c r="Z131" s="42" t="s">
        <v>1338</v>
      </c>
      <c r="AA131"/>
    </row>
    <row r="132" spans="1:27" s="39" customFormat="1" x14ac:dyDescent="0.35">
      <c r="A132" s="85" t="s">
        <v>811</v>
      </c>
      <c r="B132" s="87">
        <v>51153</v>
      </c>
      <c r="C132" s="87" t="s">
        <v>10</v>
      </c>
      <c r="D132" s="86">
        <v>1.88940817029153</v>
      </c>
      <c r="E132" s="86">
        <f>SUMIFS('Ratios_MARAMA-VA'!T:T, 'Ratios_MARAMA-VA'!AA:AA, Z132)</f>
        <v>1.88916006433693</v>
      </c>
      <c r="F132" s="86">
        <f>SUMIFS('Ratios_MARAMA-VA'!J:J, 'Ratios_MARAMA-VA'!AA:AA, Z132)</f>
        <v>5.14737440726725E-3</v>
      </c>
      <c r="G132" s="122">
        <f t="shared" si="7"/>
        <v>2.7246894026811382E-3</v>
      </c>
      <c r="H132" s="122">
        <v>1.72741425162934</v>
      </c>
      <c r="I132" s="86">
        <v>4.7066673054548319E-3</v>
      </c>
      <c r="J132" s="122">
        <v>1.7388420599808401</v>
      </c>
      <c r="K132" s="86">
        <v>4.7378045337660348E-3</v>
      </c>
      <c r="L132" s="122" t="str" cm="1">
        <f t="array" ref="L132">_xlfn.SWITCH(A132,
    "District of Columbia", _xlfn.XLOOKUP(R132, '2015 O3 Growth Surrogates'!A:A, '2015 O3 Growth Surrogates'!H:H),
    "Maryland", _xlfn.XLOOKUP(R132, '2015 O3 Growth Surrogates'!A:A, '2015 O3 Growth Surrogates'!I:I),
    "Virginia", _xlfn.XLOOKUP(R132, '2015 O3 Growth Surrogates'!A:A, '2015 O3 Growth Surrogates'!J:J)
)</f>
        <v>No Growth</v>
      </c>
      <c r="M132" s="133" cm="1">
        <f t="array" ref="M132">_xlfn.SWITCH(L132,
"Employment", INDEX('Coop GFs_CFs'!C:D, MATCH(B132,'Coop GFs_CFs'!B:B,0),1),
"Population", INDEX('Coop GFs_CFs'!E:F, MATCH(B132,'Coop GFs_CFs'!B:B,0),1),
"Household", INDEX('Coop GFs_CFs'!G:H, MATCH(B132,'Coop GFs_CFs'!B:B,0),1),
"VMT", INDEX('Coop GFs_CFs'!I:J, MATCH(B132,'Coop GFs_CFs'!B:B,0),1),
"Lane Mile", INDEX('Coop GFs_CFs'!K:L, MATCH(B132,'Coop GFs_CFs'!B:B,0),1),
"Gas Sales", INDEX('Coop GFs_CFs'!M:N, MATCH(B132,'Coop GFs_CFs'!B:B,0),1),
"No Growth", INDEX('Coop GFs_CFs'!O:P, MATCH(B132,'Coop GFs_CFs'!B:B,0),1)
)</f>
        <v>1</v>
      </c>
      <c r="N132" s="133" cm="1">
        <f t="array" ref="N132">_xlfn.SWITCH(L132,
"Employment", INDEX('Coop GFs_CFs'!C:D, MATCH(B132,'Coop GFs_CFs'!B:B,0),2),
"Population", INDEX('Coop GFs_CFs'!E:F, MATCH(B132,'Coop GFs_CFs'!B:B,0),2),
"Household", INDEX('Coop GFs_CFs'!G:H, MATCH(B132,'Coop GFs_CFs'!B:B,0),2),
"VMT", INDEX('Coop GFs_CFs'!I:J, MATCH(B132,'Coop GFs_CFs'!B:B,0),2),
"Lane Mile", INDEX('Coop GFs_CFs'!K:L, MATCH(B132,'Coop GFs_CFs'!B:B,0),2),
"Gas Sales", INDEX('Coop GFs_CFs'!M:N, MATCH(B132,'Coop GFs_CFs'!B:B,0),2),
"No Growth", INDEX('Coop GFs_CFs'!O:P, MATCH(B132,'Coop GFs_CFs'!B:B,0),2)
)</f>
        <v>1</v>
      </c>
      <c r="O132" s="133"/>
      <c r="P132" s="86">
        <f t="shared" si="5"/>
        <v>5.14737440726725E-3</v>
      </c>
      <c r="Q132" s="86">
        <f t="shared" si="6"/>
        <v>5.14737440726725E-3</v>
      </c>
      <c r="R132" s="156" t="s">
        <v>914</v>
      </c>
      <c r="S132" s="85" t="s">
        <v>221</v>
      </c>
      <c r="T132" s="85" t="s">
        <v>436</v>
      </c>
      <c r="U132" s="85" t="s">
        <v>232</v>
      </c>
      <c r="V132" s="85" t="s">
        <v>201</v>
      </c>
      <c r="W132" s="85" t="s">
        <v>915</v>
      </c>
      <c r="X132" s="85" t="s">
        <v>330</v>
      </c>
      <c r="Z132" s="42" t="s">
        <v>1332</v>
      </c>
      <c r="AA132"/>
    </row>
    <row r="133" spans="1:27" s="39" customFormat="1" x14ac:dyDescent="0.35">
      <c r="A133" s="85" t="s">
        <v>811</v>
      </c>
      <c r="B133" s="87">
        <v>51153</v>
      </c>
      <c r="C133" s="87" t="s">
        <v>12</v>
      </c>
      <c r="D133" s="86">
        <v>0.13138264803331801</v>
      </c>
      <c r="E133" s="86">
        <f>SUMIFS('Ratios_MARAMA-VA'!T:T, 'Ratios_MARAMA-VA'!AA:AA, Z133)</f>
        <v>0.131365395637662</v>
      </c>
      <c r="F133" s="86">
        <f>SUMIFS('Ratios_MARAMA-VA'!J:J, 'Ratios_MARAMA-VA'!AA:AA, Z133)</f>
        <v>3.5792990137295403E-4</v>
      </c>
      <c r="G133" s="122">
        <f t="shared" si="7"/>
        <v>2.7246894026811486E-3</v>
      </c>
      <c r="H133" s="122">
        <v>0.12011817361546399</v>
      </c>
      <c r="I133" s="86">
        <v>3.2728471471946911E-4</v>
      </c>
      <c r="J133" s="122">
        <v>0.12091282230283899</v>
      </c>
      <c r="K133" s="86">
        <v>3.2944988557681424E-4</v>
      </c>
      <c r="L133" s="122" t="str" cm="1">
        <f t="array" ref="L133">_xlfn.SWITCH(A133,
    "District of Columbia", _xlfn.XLOOKUP(R133, '2015 O3 Growth Surrogates'!A:A, '2015 O3 Growth Surrogates'!H:H),
    "Maryland", _xlfn.XLOOKUP(R133, '2015 O3 Growth Surrogates'!A:A, '2015 O3 Growth Surrogates'!I:I),
    "Virginia", _xlfn.XLOOKUP(R133, '2015 O3 Growth Surrogates'!A:A, '2015 O3 Growth Surrogates'!J:J)
)</f>
        <v>No Growth</v>
      </c>
      <c r="M133" s="133" cm="1">
        <f t="array" ref="M133">_xlfn.SWITCH(L133,
"Employment", INDEX('Coop GFs_CFs'!C:D, MATCH(B133,'Coop GFs_CFs'!B:B,0),1),
"Population", INDEX('Coop GFs_CFs'!E:F, MATCH(B133,'Coop GFs_CFs'!B:B,0),1),
"Household", INDEX('Coop GFs_CFs'!G:H, MATCH(B133,'Coop GFs_CFs'!B:B,0),1),
"VMT", INDEX('Coop GFs_CFs'!I:J, MATCH(B133,'Coop GFs_CFs'!B:B,0),1),
"Lane Mile", INDEX('Coop GFs_CFs'!K:L, MATCH(B133,'Coop GFs_CFs'!B:B,0),1),
"Gas Sales", INDEX('Coop GFs_CFs'!M:N, MATCH(B133,'Coop GFs_CFs'!B:B,0),1),
"No Growth", INDEX('Coop GFs_CFs'!O:P, MATCH(B133,'Coop GFs_CFs'!B:B,0),1)
)</f>
        <v>1</v>
      </c>
      <c r="N133" s="133" cm="1">
        <f t="array" ref="N133">_xlfn.SWITCH(L133,
"Employment", INDEX('Coop GFs_CFs'!C:D, MATCH(B133,'Coop GFs_CFs'!B:B,0),2),
"Population", INDEX('Coop GFs_CFs'!E:F, MATCH(B133,'Coop GFs_CFs'!B:B,0),2),
"Household", INDEX('Coop GFs_CFs'!G:H, MATCH(B133,'Coop GFs_CFs'!B:B,0),2),
"VMT", INDEX('Coop GFs_CFs'!I:J, MATCH(B133,'Coop GFs_CFs'!B:B,0),2),
"Lane Mile", INDEX('Coop GFs_CFs'!K:L, MATCH(B133,'Coop GFs_CFs'!B:B,0),2),
"Gas Sales", INDEX('Coop GFs_CFs'!M:N, MATCH(B133,'Coop GFs_CFs'!B:B,0),2),
"No Growth", INDEX('Coop GFs_CFs'!O:P, MATCH(B133,'Coop GFs_CFs'!B:B,0),2)
)</f>
        <v>1</v>
      </c>
      <c r="O133" s="133"/>
      <c r="P133" s="86">
        <f t="shared" si="5"/>
        <v>3.5792990137295403E-4</v>
      </c>
      <c r="Q133" s="86">
        <f t="shared" si="6"/>
        <v>3.5792990137295403E-4</v>
      </c>
      <c r="R133" s="156" t="s">
        <v>914</v>
      </c>
      <c r="S133" s="85" t="s">
        <v>221</v>
      </c>
      <c r="T133" s="85" t="s">
        <v>436</v>
      </c>
      <c r="U133" s="85" t="s">
        <v>232</v>
      </c>
      <c r="V133" s="85" t="s">
        <v>201</v>
      </c>
      <c r="W133" s="85" t="s">
        <v>915</v>
      </c>
      <c r="X133" s="85" t="s">
        <v>330</v>
      </c>
      <c r="Z133" s="42" t="s">
        <v>1341</v>
      </c>
      <c r="AA133"/>
    </row>
    <row r="134" spans="1:27" s="39" customFormat="1" x14ac:dyDescent="0.35">
      <c r="A134" s="85" t="s">
        <v>811</v>
      </c>
      <c r="B134" s="87">
        <v>51510</v>
      </c>
      <c r="C134" s="87" t="s">
        <v>10</v>
      </c>
      <c r="D134" s="86">
        <v>0.34582628931050402</v>
      </c>
      <c r="E134" s="86">
        <f>SUMIFS('Ratios_MARAMA-VA'!T:T, 'Ratios_MARAMA-VA'!AA:AA, Z134)</f>
        <v>0.34578087743869101</v>
      </c>
      <c r="F134" s="86">
        <f>SUMIFS('Ratios_MARAMA-VA'!J:J, 'Ratios_MARAMA-VA'!AA:AA, Z134)</f>
        <v>9.4214549240698403E-4</v>
      </c>
      <c r="G134" s="122">
        <f t="shared" si="7"/>
        <v>2.72468940268113E-3</v>
      </c>
      <c r="H134" s="122">
        <v>0.31617586402777098</v>
      </c>
      <c r="I134" s="86">
        <v>8.6148102610001743E-4</v>
      </c>
      <c r="J134" s="122">
        <v>0.31826754364432602</v>
      </c>
      <c r="K134" s="86">
        <v>8.6718020338504909E-4</v>
      </c>
      <c r="L134" s="122" t="str" cm="1">
        <f t="array" ref="L134">_xlfn.SWITCH(A134,
    "District of Columbia", _xlfn.XLOOKUP(R134, '2015 O3 Growth Surrogates'!A:A, '2015 O3 Growth Surrogates'!H:H),
    "Maryland", _xlfn.XLOOKUP(R134, '2015 O3 Growth Surrogates'!A:A, '2015 O3 Growth Surrogates'!I:I),
    "Virginia", _xlfn.XLOOKUP(R134, '2015 O3 Growth Surrogates'!A:A, '2015 O3 Growth Surrogates'!J:J)
)</f>
        <v>No Growth</v>
      </c>
      <c r="M134" s="133" cm="1">
        <f t="array" ref="M134">_xlfn.SWITCH(L134,
"Employment", INDEX('Coop GFs_CFs'!C:D, MATCH(B134,'Coop GFs_CFs'!B:B,0),1),
"Population", INDEX('Coop GFs_CFs'!E:F, MATCH(B134,'Coop GFs_CFs'!B:B,0),1),
"Household", INDEX('Coop GFs_CFs'!G:H, MATCH(B134,'Coop GFs_CFs'!B:B,0),1),
"VMT", INDEX('Coop GFs_CFs'!I:J, MATCH(B134,'Coop GFs_CFs'!B:B,0),1),
"Lane Mile", INDEX('Coop GFs_CFs'!K:L, MATCH(B134,'Coop GFs_CFs'!B:B,0),1),
"Gas Sales", INDEX('Coop GFs_CFs'!M:N, MATCH(B134,'Coop GFs_CFs'!B:B,0),1),
"No Growth", INDEX('Coop GFs_CFs'!O:P, MATCH(B134,'Coop GFs_CFs'!B:B,0),1)
)</f>
        <v>1</v>
      </c>
      <c r="N134" s="133" cm="1">
        <f t="array" ref="N134">_xlfn.SWITCH(L134,
"Employment", INDEX('Coop GFs_CFs'!C:D, MATCH(B134,'Coop GFs_CFs'!B:B,0),2),
"Population", INDEX('Coop GFs_CFs'!E:F, MATCH(B134,'Coop GFs_CFs'!B:B,0),2),
"Household", INDEX('Coop GFs_CFs'!G:H, MATCH(B134,'Coop GFs_CFs'!B:B,0),2),
"VMT", INDEX('Coop GFs_CFs'!I:J, MATCH(B134,'Coop GFs_CFs'!B:B,0),2),
"Lane Mile", INDEX('Coop GFs_CFs'!K:L, MATCH(B134,'Coop GFs_CFs'!B:B,0),2),
"Gas Sales", INDEX('Coop GFs_CFs'!M:N, MATCH(B134,'Coop GFs_CFs'!B:B,0),2),
"No Growth", INDEX('Coop GFs_CFs'!O:P, MATCH(B134,'Coop GFs_CFs'!B:B,0),2)
)</f>
        <v>1</v>
      </c>
      <c r="O134" s="133"/>
      <c r="P134" s="86">
        <f t="shared" si="5"/>
        <v>9.4214549240698403E-4</v>
      </c>
      <c r="Q134" s="86">
        <f t="shared" si="6"/>
        <v>9.4214549240698403E-4</v>
      </c>
      <c r="R134" s="156" t="s">
        <v>914</v>
      </c>
      <c r="S134" s="85" t="s">
        <v>221</v>
      </c>
      <c r="T134" s="85" t="s">
        <v>436</v>
      </c>
      <c r="U134" s="85" t="s">
        <v>232</v>
      </c>
      <c r="V134" s="85" t="s">
        <v>201</v>
      </c>
      <c r="W134" s="85" t="s">
        <v>915</v>
      </c>
      <c r="X134" s="85" t="s">
        <v>330</v>
      </c>
      <c r="Z134" s="42" t="s">
        <v>1324</v>
      </c>
      <c r="AA134"/>
    </row>
    <row r="135" spans="1:27" s="39" customFormat="1" x14ac:dyDescent="0.35">
      <c r="A135" s="85" t="s">
        <v>811</v>
      </c>
      <c r="B135" s="87">
        <v>51510</v>
      </c>
      <c r="C135" s="87" t="s">
        <v>12</v>
      </c>
      <c r="D135" s="86">
        <v>2.4047517778806E-2</v>
      </c>
      <c r="E135" s="86">
        <f>SUMIFS('Ratios_MARAMA-VA'!T:T, 'Ratios_MARAMA-VA'!AA:AA, Z135)</f>
        <v>2.4044360000382101E-2</v>
      </c>
      <c r="F135" s="86">
        <f>SUMIFS('Ratios_MARAMA-VA'!J:J, 'Ratios_MARAMA-VA'!AA:AA, Z135)</f>
        <v>6.5513412887291395E-5</v>
      </c>
      <c r="G135" s="122">
        <f t="shared" si="7"/>
        <v>2.7246894026811395E-3</v>
      </c>
      <c r="H135" s="122">
        <v>2.19857337237035E-2</v>
      </c>
      <c r="I135" s="86">
        <v>5.9904295687144272E-5</v>
      </c>
      <c r="J135" s="122">
        <v>2.2131181609886301E-2</v>
      </c>
      <c r="K135" s="86">
        <v>6.0300596001268922E-5</v>
      </c>
      <c r="L135" s="122" t="str" cm="1">
        <f t="array" ref="L135">_xlfn.SWITCH(A135,
    "District of Columbia", _xlfn.XLOOKUP(R135, '2015 O3 Growth Surrogates'!A:A, '2015 O3 Growth Surrogates'!H:H),
    "Maryland", _xlfn.XLOOKUP(R135, '2015 O3 Growth Surrogates'!A:A, '2015 O3 Growth Surrogates'!I:I),
    "Virginia", _xlfn.XLOOKUP(R135, '2015 O3 Growth Surrogates'!A:A, '2015 O3 Growth Surrogates'!J:J)
)</f>
        <v>No Growth</v>
      </c>
      <c r="M135" s="133" cm="1">
        <f t="array" ref="M135">_xlfn.SWITCH(L135,
"Employment", INDEX('Coop GFs_CFs'!C:D, MATCH(B135,'Coop GFs_CFs'!B:B,0),1),
"Population", INDEX('Coop GFs_CFs'!E:F, MATCH(B135,'Coop GFs_CFs'!B:B,0),1),
"Household", INDEX('Coop GFs_CFs'!G:H, MATCH(B135,'Coop GFs_CFs'!B:B,0),1),
"VMT", INDEX('Coop GFs_CFs'!I:J, MATCH(B135,'Coop GFs_CFs'!B:B,0),1),
"Lane Mile", INDEX('Coop GFs_CFs'!K:L, MATCH(B135,'Coop GFs_CFs'!B:B,0),1),
"Gas Sales", INDEX('Coop GFs_CFs'!M:N, MATCH(B135,'Coop GFs_CFs'!B:B,0),1),
"No Growth", INDEX('Coop GFs_CFs'!O:P, MATCH(B135,'Coop GFs_CFs'!B:B,0),1)
)</f>
        <v>1</v>
      </c>
      <c r="N135" s="133" cm="1">
        <f t="array" ref="N135">_xlfn.SWITCH(L135,
"Employment", INDEX('Coop GFs_CFs'!C:D, MATCH(B135,'Coop GFs_CFs'!B:B,0),2),
"Population", INDEX('Coop GFs_CFs'!E:F, MATCH(B135,'Coop GFs_CFs'!B:B,0),2),
"Household", INDEX('Coop GFs_CFs'!G:H, MATCH(B135,'Coop GFs_CFs'!B:B,0),2),
"VMT", INDEX('Coop GFs_CFs'!I:J, MATCH(B135,'Coop GFs_CFs'!B:B,0),2),
"Lane Mile", INDEX('Coop GFs_CFs'!K:L, MATCH(B135,'Coop GFs_CFs'!B:B,0),2),
"Gas Sales", INDEX('Coop GFs_CFs'!M:N, MATCH(B135,'Coop GFs_CFs'!B:B,0),2),
"No Growth", INDEX('Coop GFs_CFs'!O:P, MATCH(B135,'Coop GFs_CFs'!B:B,0),2)
)</f>
        <v>1</v>
      </c>
      <c r="O135" s="133"/>
      <c r="P135" s="86">
        <f t="shared" si="5"/>
        <v>6.5513412887291395E-5</v>
      </c>
      <c r="Q135" s="86">
        <f t="shared" si="6"/>
        <v>6.5513412887291395E-5</v>
      </c>
      <c r="R135" s="156" t="s">
        <v>914</v>
      </c>
      <c r="S135" s="85" t="s">
        <v>221</v>
      </c>
      <c r="T135" s="85" t="s">
        <v>436</v>
      </c>
      <c r="U135" s="85" t="s">
        <v>232</v>
      </c>
      <c r="V135" s="85" t="s">
        <v>201</v>
      </c>
      <c r="W135" s="85" t="s">
        <v>915</v>
      </c>
      <c r="X135" s="85" t="s">
        <v>330</v>
      </c>
      <c r="Z135" s="42" t="s">
        <v>1333</v>
      </c>
      <c r="AA135"/>
    </row>
    <row r="136" spans="1:27" s="39" customFormat="1" x14ac:dyDescent="0.35">
      <c r="A136" s="85" t="s">
        <v>811</v>
      </c>
      <c r="B136" s="87">
        <v>51600</v>
      </c>
      <c r="C136" s="87" t="s">
        <v>10</v>
      </c>
      <c r="D136" s="86">
        <v>0.123594392447941</v>
      </c>
      <c r="E136" s="86">
        <f>SUMIFS('Ratios_MARAMA-VA'!T:T, 'Ratios_MARAMA-VA'!AA:AA, Z136)</f>
        <v>0.12357816276014599</v>
      </c>
      <c r="F136" s="86">
        <f>SUMIFS('Ratios_MARAMA-VA'!J:J, 'Ratios_MARAMA-VA'!AA:AA, Z136)</f>
        <v>3.3671211047537199E-4</v>
      </c>
      <c r="G136" s="122">
        <f t="shared" si="7"/>
        <v>2.7246894026811165E-3</v>
      </c>
      <c r="H136" s="122">
        <v>0.112997666831884</v>
      </c>
      <c r="I136" s="86">
        <v>3.0788354534452584E-4</v>
      </c>
      <c r="J136" s="122">
        <v>0.113745209397023</v>
      </c>
      <c r="K136" s="86">
        <v>3.0992036664981309E-4</v>
      </c>
      <c r="L136" s="122" t="str" cm="1">
        <f t="array" ref="L136">_xlfn.SWITCH(A136,
    "District of Columbia", _xlfn.XLOOKUP(R136, '2015 O3 Growth Surrogates'!A:A, '2015 O3 Growth Surrogates'!H:H),
    "Maryland", _xlfn.XLOOKUP(R136, '2015 O3 Growth Surrogates'!A:A, '2015 O3 Growth Surrogates'!I:I),
    "Virginia", _xlfn.XLOOKUP(R136, '2015 O3 Growth Surrogates'!A:A, '2015 O3 Growth Surrogates'!J:J)
)</f>
        <v>No Growth</v>
      </c>
      <c r="M136" s="133" cm="1">
        <f t="array" ref="M136">_xlfn.SWITCH(L136,
"Employment", INDEX('Coop GFs_CFs'!C:D, MATCH(B136,'Coop GFs_CFs'!B:B,0),1),
"Population", INDEX('Coop GFs_CFs'!E:F, MATCH(B136,'Coop GFs_CFs'!B:B,0),1),
"Household", INDEX('Coop GFs_CFs'!G:H, MATCH(B136,'Coop GFs_CFs'!B:B,0),1),
"VMT", INDEX('Coop GFs_CFs'!I:J, MATCH(B136,'Coop GFs_CFs'!B:B,0),1),
"Lane Mile", INDEX('Coop GFs_CFs'!K:L, MATCH(B136,'Coop GFs_CFs'!B:B,0),1),
"Gas Sales", INDEX('Coop GFs_CFs'!M:N, MATCH(B136,'Coop GFs_CFs'!B:B,0),1),
"No Growth", INDEX('Coop GFs_CFs'!O:P, MATCH(B136,'Coop GFs_CFs'!B:B,0),1)
)</f>
        <v>1</v>
      </c>
      <c r="N136" s="133" cm="1">
        <f t="array" ref="N136">_xlfn.SWITCH(L136,
"Employment", INDEX('Coop GFs_CFs'!C:D, MATCH(B136,'Coop GFs_CFs'!B:B,0),2),
"Population", INDEX('Coop GFs_CFs'!E:F, MATCH(B136,'Coop GFs_CFs'!B:B,0),2),
"Household", INDEX('Coop GFs_CFs'!G:H, MATCH(B136,'Coop GFs_CFs'!B:B,0),2),
"VMT", INDEX('Coop GFs_CFs'!I:J, MATCH(B136,'Coop GFs_CFs'!B:B,0),2),
"Lane Mile", INDEX('Coop GFs_CFs'!K:L, MATCH(B136,'Coop GFs_CFs'!B:B,0),2),
"Gas Sales", INDEX('Coop GFs_CFs'!M:N, MATCH(B136,'Coop GFs_CFs'!B:B,0),2),
"No Growth", INDEX('Coop GFs_CFs'!O:P, MATCH(B136,'Coop GFs_CFs'!B:B,0),2)
)</f>
        <v>1</v>
      </c>
      <c r="O136" s="133"/>
      <c r="P136" s="86">
        <f t="shared" si="5"/>
        <v>3.3671211047537199E-4</v>
      </c>
      <c r="Q136" s="86">
        <f t="shared" si="6"/>
        <v>3.3671211047537199E-4</v>
      </c>
      <c r="R136" s="156" t="s">
        <v>914</v>
      </c>
      <c r="S136" s="85" t="s">
        <v>221</v>
      </c>
      <c r="T136" s="85" t="s">
        <v>436</v>
      </c>
      <c r="U136" s="85" t="s">
        <v>232</v>
      </c>
      <c r="V136" s="85" t="s">
        <v>201</v>
      </c>
      <c r="W136" s="85" t="s">
        <v>915</v>
      </c>
      <c r="X136" s="85" t="s">
        <v>330</v>
      </c>
      <c r="Z136" s="42" t="s">
        <v>1327</v>
      </c>
      <c r="AA136"/>
    </row>
    <row r="137" spans="1:27" s="39" customFormat="1" x14ac:dyDescent="0.35">
      <c r="A137" s="85" t="s">
        <v>811</v>
      </c>
      <c r="B137" s="87">
        <v>51600</v>
      </c>
      <c r="C137" s="87" t="s">
        <v>12</v>
      </c>
      <c r="D137" s="86">
        <v>8.5943130402591009E-3</v>
      </c>
      <c r="E137" s="86">
        <f>SUMIFS('Ratios_MARAMA-VA'!T:T, 'Ratios_MARAMA-VA'!AA:AA, Z137)</f>
        <v>8.5931844856808309E-3</v>
      </c>
      <c r="F137" s="86">
        <f>SUMIFS('Ratios_MARAMA-VA'!J:J, 'Ratios_MARAMA-VA'!AA:AA, Z137)</f>
        <v>2.3413758703418299E-5</v>
      </c>
      <c r="G137" s="122">
        <f t="shared" si="7"/>
        <v>2.7246894026811117E-3</v>
      </c>
      <c r="H137" s="122">
        <v>7.8574545522457004E-3</v>
      </c>
      <c r="I137" s="86">
        <v>2.1409123150552318E-5</v>
      </c>
      <c r="J137" s="122">
        <v>7.9094359948376994E-3</v>
      </c>
      <c r="K137" s="86">
        <v>2.1550756436318818E-5</v>
      </c>
      <c r="L137" s="122" t="str" cm="1">
        <f t="array" ref="L137">_xlfn.SWITCH(A137,
    "District of Columbia", _xlfn.XLOOKUP(R137, '2015 O3 Growth Surrogates'!A:A, '2015 O3 Growth Surrogates'!H:H),
    "Maryland", _xlfn.XLOOKUP(R137, '2015 O3 Growth Surrogates'!A:A, '2015 O3 Growth Surrogates'!I:I),
    "Virginia", _xlfn.XLOOKUP(R137, '2015 O3 Growth Surrogates'!A:A, '2015 O3 Growth Surrogates'!J:J)
)</f>
        <v>No Growth</v>
      </c>
      <c r="M137" s="133" cm="1">
        <f t="array" ref="M137">_xlfn.SWITCH(L137,
"Employment", INDEX('Coop GFs_CFs'!C:D, MATCH(B137,'Coop GFs_CFs'!B:B,0),1),
"Population", INDEX('Coop GFs_CFs'!E:F, MATCH(B137,'Coop GFs_CFs'!B:B,0),1),
"Household", INDEX('Coop GFs_CFs'!G:H, MATCH(B137,'Coop GFs_CFs'!B:B,0),1),
"VMT", INDEX('Coop GFs_CFs'!I:J, MATCH(B137,'Coop GFs_CFs'!B:B,0),1),
"Lane Mile", INDEX('Coop GFs_CFs'!K:L, MATCH(B137,'Coop GFs_CFs'!B:B,0),1),
"Gas Sales", INDEX('Coop GFs_CFs'!M:N, MATCH(B137,'Coop GFs_CFs'!B:B,0),1),
"No Growth", INDEX('Coop GFs_CFs'!O:P, MATCH(B137,'Coop GFs_CFs'!B:B,0),1)
)</f>
        <v>1</v>
      </c>
      <c r="N137" s="133" cm="1">
        <f t="array" ref="N137">_xlfn.SWITCH(L137,
"Employment", INDEX('Coop GFs_CFs'!C:D, MATCH(B137,'Coop GFs_CFs'!B:B,0),2),
"Population", INDEX('Coop GFs_CFs'!E:F, MATCH(B137,'Coop GFs_CFs'!B:B,0),2),
"Household", INDEX('Coop GFs_CFs'!G:H, MATCH(B137,'Coop GFs_CFs'!B:B,0),2),
"VMT", INDEX('Coop GFs_CFs'!I:J, MATCH(B137,'Coop GFs_CFs'!B:B,0),2),
"Lane Mile", INDEX('Coop GFs_CFs'!K:L, MATCH(B137,'Coop GFs_CFs'!B:B,0),2),
"Gas Sales", INDEX('Coop GFs_CFs'!M:N, MATCH(B137,'Coop GFs_CFs'!B:B,0),2),
"No Growth", INDEX('Coop GFs_CFs'!O:P, MATCH(B137,'Coop GFs_CFs'!B:B,0),2)
)</f>
        <v>1</v>
      </c>
      <c r="O137" s="133"/>
      <c r="P137" s="86">
        <f t="shared" si="5"/>
        <v>2.3413758703418299E-5</v>
      </c>
      <c r="Q137" s="86">
        <f t="shared" si="6"/>
        <v>2.3413758703418299E-5</v>
      </c>
      <c r="R137" s="156" t="s">
        <v>914</v>
      </c>
      <c r="S137" s="85" t="s">
        <v>221</v>
      </c>
      <c r="T137" s="85" t="s">
        <v>436</v>
      </c>
      <c r="U137" s="85" t="s">
        <v>232</v>
      </c>
      <c r="V137" s="85" t="s">
        <v>201</v>
      </c>
      <c r="W137" s="85" t="s">
        <v>915</v>
      </c>
      <c r="X137" s="85" t="s">
        <v>330</v>
      </c>
      <c r="Z137" s="42" t="s">
        <v>1336</v>
      </c>
      <c r="AA137"/>
    </row>
    <row r="138" spans="1:27" s="39" customFormat="1" x14ac:dyDescent="0.35">
      <c r="A138" s="85" t="s">
        <v>811</v>
      </c>
      <c r="B138" s="87">
        <v>51610</v>
      </c>
      <c r="C138" s="87" t="s">
        <v>10</v>
      </c>
      <c r="D138" s="86">
        <v>7.49496494585839E-2</v>
      </c>
      <c r="E138" s="86">
        <f>SUMIFS('Ratios_MARAMA-VA'!T:T, 'Ratios_MARAMA-VA'!AA:AA, Z138)</f>
        <v>7.49398075119799E-2</v>
      </c>
      <c r="F138" s="86">
        <f>SUMIFS('Ratios_MARAMA-VA'!J:J, 'Ratios_MARAMA-VA'!AA:AA, Z138)</f>
        <v>2.04187699366855E-4</v>
      </c>
      <c r="G138" s="122">
        <f t="shared" si="7"/>
        <v>2.7246894026811252E-3</v>
      </c>
      <c r="H138" s="122">
        <v>6.8523622722243299E-2</v>
      </c>
      <c r="I138" s="86">
        <v>1.8670558866461587E-4</v>
      </c>
      <c r="J138" s="122">
        <v>6.8976944690197106E-2</v>
      </c>
      <c r="K138" s="86">
        <v>1.8794075022670215E-4</v>
      </c>
      <c r="L138" s="122" t="str" cm="1">
        <f t="array" ref="L138">_xlfn.SWITCH(A138,
    "District of Columbia", _xlfn.XLOOKUP(R138, '2015 O3 Growth Surrogates'!A:A, '2015 O3 Growth Surrogates'!H:H),
    "Maryland", _xlfn.XLOOKUP(R138, '2015 O3 Growth Surrogates'!A:A, '2015 O3 Growth Surrogates'!I:I),
    "Virginia", _xlfn.XLOOKUP(R138, '2015 O3 Growth Surrogates'!A:A, '2015 O3 Growth Surrogates'!J:J)
)</f>
        <v>No Growth</v>
      </c>
      <c r="M138" s="133" cm="1">
        <f t="array" ref="M138">_xlfn.SWITCH(L138,
"Employment", INDEX('Coop GFs_CFs'!C:D, MATCH(B138,'Coop GFs_CFs'!B:B,0),1),
"Population", INDEX('Coop GFs_CFs'!E:F, MATCH(B138,'Coop GFs_CFs'!B:B,0),1),
"Household", INDEX('Coop GFs_CFs'!G:H, MATCH(B138,'Coop GFs_CFs'!B:B,0),1),
"VMT", INDEX('Coop GFs_CFs'!I:J, MATCH(B138,'Coop GFs_CFs'!B:B,0),1),
"Lane Mile", INDEX('Coop GFs_CFs'!K:L, MATCH(B138,'Coop GFs_CFs'!B:B,0),1),
"Gas Sales", INDEX('Coop GFs_CFs'!M:N, MATCH(B138,'Coop GFs_CFs'!B:B,0),1),
"No Growth", INDEX('Coop GFs_CFs'!O:P, MATCH(B138,'Coop GFs_CFs'!B:B,0),1)
)</f>
        <v>1</v>
      </c>
      <c r="N138" s="133" cm="1">
        <f t="array" ref="N138">_xlfn.SWITCH(L138,
"Employment", INDEX('Coop GFs_CFs'!C:D, MATCH(B138,'Coop GFs_CFs'!B:B,0),2),
"Population", INDEX('Coop GFs_CFs'!E:F, MATCH(B138,'Coop GFs_CFs'!B:B,0),2),
"Household", INDEX('Coop GFs_CFs'!G:H, MATCH(B138,'Coop GFs_CFs'!B:B,0),2),
"VMT", INDEX('Coop GFs_CFs'!I:J, MATCH(B138,'Coop GFs_CFs'!B:B,0),2),
"Lane Mile", INDEX('Coop GFs_CFs'!K:L, MATCH(B138,'Coop GFs_CFs'!B:B,0),2),
"Gas Sales", INDEX('Coop GFs_CFs'!M:N, MATCH(B138,'Coop GFs_CFs'!B:B,0),2),
"No Growth", INDEX('Coop GFs_CFs'!O:P, MATCH(B138,'Coop GFs_CFs'!B:B,0),2)
)</f>
        <v>1</v>
      </c>
      <c r="O138" s="133"/>
      <c r="P138" s="86">
        <f t="shared" si="5"/>
        <v>2.04187699366855E-4</v>
      </c>
      <c r="Q138" s="86">
        <f t="shared" si="6"/>
        <v>2.04187699366855E-4</v>
      </c>
      <c r="R138" s="156" t="s">
        <v>914</v>
      </c>
      <c r="S138" s="85" t="s">
        <v>221</v>
      </c>
      <c r="T138" s="85" t="s">
        <v>436</v>
      </c>
      <c r="U138" s="85" t="s">
        <v>232</v>
      </c>
      <c r="V138" s="85" t="s">
        <v>201</v>
      </c>
      <c r="W138" s="85" t="s">
        <v>915</v>
      </c>
      <c r="X138" s="85" t="s">
        <v>330</v>
      </c>
      <c r="Z138" s="42" t="s">
        <v>1328</v>
      </c>
      <c r="AA138"/>
    </row>
    <row r="139" spans="1:27" s="39" customFormat="1" x14ac:dyDescent="0.35">
      <c r="A139" s="85" t="s">
        <v>811</v>
      </c>
      <c r="B139" s="87">
        <v>51610</v>
      </c>
      <c r="C139" s="87" t="s">
        <v>12</v>
      </c>
      <c r="D139" s="86">
        <v>5.2117304359091997E-3</v>
      </c>
      <c r="E139" s="86">
        <f>SUMIFS('Ratios_MARAMA-VA'!T:T, 'Ratios_MARAMA-VA'!AA:AA, Z139)</f>
        <v>5.2110460621592703E-3</v>
      </c>
      <c r="F139" s="86">
        <f>SUMIFS('Ratios_MARAMA-VA'!J:J, 'Ratios_MARAMA-VA'!AA:AA, Z139)</f>
        <v>1.41984819824485E-5</v>
      </c>
      <c r="G139" s="122">
        <f>F139/E139</f>
        <v>2.7246894026811113E-3</v>
      </c>
      <c r="H139" s="122">
        <v>4.7648875304963003E-3</v>
      </c>
      <c r="I139" s="86">
        <v>1.298283855931064E-5</v>
      </c>
      <c r="J139" s="122">
        <v>4.7964099180553997E-3</v>
      </c>
      <c r="K139" s="86">
        <v>1.3068727274640124E-5</v>
      </c>
      <c r="L139" s="122" t="str" cm="1">
        <f t="array" ref="L139">_xlfn.SWITCH(A139,
    "District of Columbia", _xlfn.XLOOKUP(R139, '2015 O3 Growth Surrogates'!A:A, '2015 O3 Growth Surrogates'!H:H),
    "Maryland", _xlfn.XLOOKUP(R139, '2015 O3 Growth Surrogates'!A:A, '2015 O3 Growth Surrogates'!I:I),
    "Virginia", _xlfn.XLOOKUP(R139, '2015 O3 Growth Surrogates'!A:A, '2015 O3 Growth Surrogates'!J:J)
)</f>
        <v>No Growth</v>
      </c>
      <c r="M139" s="133" cm="1">
        <f t="array" ref="M139">_xlfn.SWITCH(L139,
"Employment", INDEX('Coop GFs_CFs'!C:D, MATCH(B139,'Coop GFs_CFs'!B:B,0),1),
"Population", INDEX('Coop GFs_CFs'!E:F, MATCH(B139,'Coop GFs_CFs'!B:B,0),1),
"Household", INDEX('Coop GFs_CFs'!G:H, MATCH(B139,'Coop GFs_CFs'!B:B,0),1),
"VMT", INDEX('Coop GFs_CFs'!I:J, MATCH(B139,'Coop GFs_CFs'!B:B,0),1),
"Lane Mile", INDEX('Coop GFs_CFs'!K:L, MATCH(B139,'Coop GFs_CFs'!B:B,0),1),
"Gas Sales", INDEX('Coop GFs_CFs'!M:N, MATCH(B139,'Coop GFs_CFs'!B:B,0),1),
"No Growth", INDEX('Coop GFs_CFs'!O:P, MATCH(B139,'Coop GFs_CFs'!B:B,0),1)
)</f>
        <v>1</v>
      </c>
      <c r="N139" s="133" cm="1">
        <f t="array" ref="N139">_xlfn.SWITCH(L139,
"Employment", INDEX('Coop GFs_CFs'!C:D, MATCH(B139,'Coop GFs_CFs'!B:B,0),2),
"Population", INDEX('Coop GFs_CFs'!E:F, MATCH(B139,'Coop GFs_CFs'!B:B,0),2),
"Household", INDEX('Coop GFs_CFs'!G:H, MATCH(B139,'Coop GFs_CFs'!B:B,0),2),
"VMT", INDEX('Coop GFs_CFs'!I:J, MATCH(B139,'Coop GFs_CFs'!B:B,0),2),
"Lane Mile", INDEX('Coop GFs_CFs'!K:L, MATCH(B139,'Coop GFs_CFs'!B:B,0),2),
"Gas Sales", INDEX('Coop GFs_CFs'!M:N, MATCH(B139,'Coop GFs_CFs'!B:B,0),2),
"No Growth", INDEX('Coop GFs_CFs'!O:P, MATCH(B139,'Coop GFs_CFs'!B:B,0),2)
)</f>
        <v>1</v>
      </c>
      <c r="O139" s="133"/>
      <c r="P139" s="86">
        <f t="shared" si="5"/>
        <v>1.41984819824485E-5</v>
      </c>
      <c r="Q139" s="86">
        <f t="shared" si="6"/>
        <v>1.41984819824485E-5</v>
      </c>
      <c r="R139" s="156" t="s">
        <v>914</v>
      </c>
      <c r="S139" s="85" t="s">
        <v>221</v>
      </c>
      <c r="T139" s="85" t="s">
        <v>436</v>
      </c>
      <c r="U139" s="85" t="s">
        <v>232</v>
      </c>
      <c r="V139" s="85" t="s">
        <v>201</v>
      </c>
      <c r="W139" s="85" t="s">
        <v>915</v>
      </c>
      <c r="X139" s="85" t="s">
        <v>330</v>
      </c>
      <c r="Z139" s="42" t="s">
        <v>1337</v>
      </c>
      <c r="AA139"/>
    </row>
    <row r="140" spans="1:27" s="39" customFormat="1" x14ac:dyDescent="0.35">
      <c r="A140" s="85" t="s">
        <v>811</v>
      </c>
      <c r="B140" s="87">
        <v>51683</v>
      </c>
      <c r="C140" s="87" t="s">
        <v>10</v>
      </c>
      <c r="D140" s="86">
        <v>0.32610356612679298</v>
      </c>
      <c r="E140" s="86">
        <f>SUMIFS('Ratios_MARAMA-VA'!T:T, 'Ratios_MARAMA-VA'!AA:AA, Z140)</f>
        <v>0.32606074412684299</v>
      </c>
      <c r="F140" s="86">
        <f>SUMIFS('Ratios_MARAMA-VA'!J:J, 'Ratios_MARAMA-VA'!AA:AA, Z140)</f>
        <v>8.8841425415273696E-4</v>
      </c>
      <c r="G140" s="122">
        <f t="shared" si="7"/>
        <v>2.7246894026811434E-3</v>
      </c>
      <c r="H140" s="122">
        <v>0.29814412602421098</v>
      </c>
      <c r="I140" s="86">
        <v>8.1235014064979898E-4</v>
      </c>
      <c r="J140" s="122">
        <v>0.300116515640724</v>
      </c>
      <c r="K140" s="86">
        <v>8.1772428973587031E-4</v>
      </c>
      <c r="L140" s="122" t="str" cm="1">
        <f t="array" ref="L140">_xlfn.SWITCH(A140,
    "District of Columbia", _xlfn.XLOOKUP(R140, '2015 O3 Growth Surrogates'!A:A, '2015 O3 Growth Surrogates'!H:H),
    "Maryland", _xlfn.XLOOKUP(R140, '2015 O3 Growth Surrogates'!A:A, '2015 O3 Growth Surrogates'!I:I),
    "Virginia", _xlfn.XLOOKUP(R140, '2015 O3 Growth Surrogates'!A:A, '2015 O3 Growth Surrogates'!J:J)
)</f>
        <v>No Growth</v>
      </c>
      <c r="M140" s="133" cm="1">
        <f t="array" ref="M140">_xlfn.SWITCH(L140,
"Employment", INDEX('Coop GFs_CFs'!C:D, MATCH(B140,'Coop GFs_CFs'!B:B,0),1),
"Population", INDEX('Coop GFs_CFs'!E:F, MATCH(B140,'Coop GFs_CFs'!B:B,0),1),
"Household", INDEX('Coop GFs_CFs'!G:H, MATCH(B140,'Coop GFs_CFs'!B:B,0),1),
"VMT", INDEX('Coop GFs_CFs'!I:J, MATCH(B140,'Coop GFs_CFs'!B:B,0),1),
"Lane Mile", INDEX('Coop GFs_CFs'!K:L, MATCH(B140,'Coop GFs_CFs'!B:B,0),1),
"Gas Sales", INDEX('Coop GFs_CFs'!M:N, MATCH(B140,'Coop GFs_CFs'!B:B,0),1),
"No Growth", INDEX('Coop GFs_CFs'!O:P, MATCH(B140,'Coop GFs_CFs'!B:B,0),1)
)</f>
        <v>1</v>
      </c>
      <c r="N140" s="133" cm="1">
        <f t="array" ref="N140">_xlfn.SWITCH(L140,
"Employment", INDEX('Coop GFs_CFs'!C:D, MATCH(B140,'Coop GFs_CFs'!B:B,0),2),
"Population", INDEX('Coop GFs_CFs'!E:F, MATCH(B140,'Coop GFs_CFs'!B:B,0),2),
"Household", INDEX('Coop GFs_CFs'!G:H, MATCH(B140,'Coop GFs_CFs'!B:B,0),2),
"VMT", INDEX('Coop GFs_CFs'!I:J, MATCH(B140,'Coop GFs_CFs'!B:B,0),2),
"Lane Mile", INDEX('Coop GFs_CFs'!K:L, MATCH(B140,'Coop GFs_CFs'!B:B,0),2),
"Gas Sales", INDEX('Coop GFs_CFs'!M:N, MATCH(B140,'Coop GFs_CFs'!B:B,0),2),
"No Growth", INDEX('Coop GFs_CFs'!O:P, MATCH(B140,'Coop GFs_CFs'!B:B,0),2)
)</f>
        <v>1</v>
      </c>
      <c r="O140" s="133"/>
      <c r="P140" s="86">
        <f t="shared" si="5"/>
        <v>8.8841425415273696E-4</v>
      </c>
      <c r="Q140" s="86">
        <f t="shared" si="6"/>
        <v>8.8841425415273696E-4</v>
      </c>
      <c r="R140" s="156" t="s">
        <v>914</v>
      </c>
      <c r="S140" s="85" t="s">
        <v>221</v>
      </c>
      <c r="T140" s="85" t="s">
        <v>436</v>
      </c>
      <c r="U140" s="85" t="s">
        <v>232</v>
      </c>
      <c r="V140" s="85" t="s">
        <v>201</v>
      </c>
      <c r="W140" s="85" t="s">
        <v>915</v>
      </c>
      <c r="X140" s="85" t="s">
        <v>330</v>
      </c>
      <c r="Z140" s="42" t="s">
        <v>1330</v>
      </c>
      <c r="AA140"/>
    </row>
    <row r="141" spans="1:27" s="39" customFormat="1" x14ac:dyDescent="0.35">
      <c r="A141" s="85" t="s">
        <v>811</v>
      </c>
      <c r="B141" s="87">
        <v>51683</v>
      </c>
      <c r="C141" s="87" t="s">
        <v>12</v>
      </c>
      <c r="D141" s="86">
        <v>2.2676068338732001E-2</v>
      </c>
      <c r="E141" s="86">
        <f>SUMIFS('Ratios_MARAMA-VA'!T:T, 'Ratios_MARAMA-VA'!AA:AA, Z141)</f>
        <v>2.26730906509723E-2</v>
      </c>
      <c r="F141" s="86">
        <f>SUMIFS('Ratios_MARAMA-VA'!J:J, 'Ratios_MARAMA-VA'!AA:AA, Z141)</f>
        <v>6.1777129822733199E-5</v>
      </c>
      <c r="G141" s="122">
        <f t="shared" si="7"/>
        <v>2.7246894026811464E-3</v>
      </c>
      <c r="H141" s="122">
        <v>2.07318695002798E-2</v>
      </c>
      <c r="I141" s="86">
        <v>5.648790512518085E-5</v>
      </c>
      <c r="J141" s="122">
        <v>2.08690223755638E-2</v>
      </c>
      <c r="K141" s="86">
        <v>5.686160411101441E-5</v>
      </c>
      <c r="L141" s="122" t="str" cm="1">
        <f t="array" ref="L141">_xlfn.SWITCH(A141,
    "District of Columbia", _xlfn.XLOOKUP(R141, '2015 O3 Growth Surrogates'!A:A, '2015 O3 Growth Surrogates'!H:H),
    "Maryland", _xlfn.XLOOKUP(R141, '2015 O3 Growth Surrogates'!A:A, '2015 O3 Growth Surrogates'!I:I),
    "Virginia", _xlfn.XLOOKUP(R141, '2015 O3 Growth Surrogates'!A:A, '2015 O3 Growth Surrogates'!J:J)
)</f>
        <v>No Growth</v>
      </c>
      <c r="M141" s="133" cm="1">
        <f t="array" ref="M141">_xlfn.SWITCH(L141,
"Employment", INDEX('Coop GFs_CFs'!C:D, MATCH(B141,'Coop GFs_CFs'!B:B,0),1),
"Population", INDEX('Coop GFs_CFs'!E:F, MATCH(B141,'Coop GFs_CFs'!B:B,0),1),
"Household", INDEX('Coop GFs_CFs'!G:H, MATCH(B141,'Coop GFs_CFs'!B:B,0),1),
"VMT", INDEX('Coop GFs_CFs'!I:J, MATCH(B141,'Coop GFs_CFs'!B:B,0),1),
"Lane Mile", INDEX('Coop GFs_CFs'!K:L, MATCH(B141,'Coop GFs_CFs'!B:B,0),1),
"Gas Sales", INDEX('Coop GFs_CFs'!M:N, MATCH(B141,'Coop GFs_CFs'!B:B,0),1),
"No Growth", INDEX('Coop GFs_CFs'!O:P, MATCH(B141,'Coop GFs_CFs'!B:B,0),1)
)</f>
        <v>1</v>
      </c>
      <c r="N141" s="133" cm="1">
        <f t="array" ref="N141">_xlfn.SWITCH(L141,
"Employment", INDEX('Coop GFs_CFs'!C:D, MATCH(B141,'Coop GFs_CFs'!B:B,0),2),
"Population", INDEX('Coop GFs_CFs'!E:F, MATCH(B141,'Coop GFs_CFs'!B:B,0),2),
"Household", INDEX('Coop GFs_CFs'!G:H, MATCH(B141,'Coop GFs_CFs'!B:B,0),2),
"VMT", INDEX('Coop GFs_CFs'!I:J, MATCH(B141,'Coop GFs_CFs'!B:B,0),2),
"Lane Mile", INDEX('Coop GFs_CFs'!K:L, MATCH(B141,'Coop GFs_CFs'!B:B,0),2),
"Gas Sales", INDEX('Coop GFs_CFs'!M:N, MATCH(B141,'Coop GFs_CFs'!B:B,0),2),
"No Growth", INDEX('Coop GFs_CFs'!O:P, MATCH(B141,'Coop GFs_CFs'!B:B,0),2)
)</f>
        <v>1</v>
      </c>
      <c r="O141" s="133"/>
      <c r="P141" s="86">
        <f t="shared" si="5"/>
        <v>6.1777129822733199E-5</v>
      </c>
      <c r="Q141" s="86">
        <f t="shared" si="6"/>
        <v>6.1777129822733199E-5</v>
      </c>
      <c r="R141" s="156" t="s">
        <v>914</v>
      </c>
      <c r="S141" s="85" t="s">
        <v>221</v>
      </c>
      <c r="T141" s="85" t="s">
        <v>436</v>
      </c>
      <c r="U141" s="85" t="s">
        <v>232</v>
      </c>
      <c r="V141" s="85" t="s">
        <v>201</v>
      </c>
      <c r="W141" s="85" t="s">
        <v>915</v>
      </c>
      <c r="X141" s="85" t="s">
        <v>330</v>
      </c>
      <c r="Z141" s="42" t="s">
        <v>1339</v>
      </c>
      <c r="AA141"/>
    </row>
    <row r="142" spans="1:27" s="39" customFormat="1" x14ac:dyDescent="0.35">
      <c r="A142" s="85" t="s">
        <v>811</v>
      </c>
      <c r="B142" s="87">
        <v>51685</v>
      </c>
      <c r="C142" s="87" t="s">
        <v>10</v>
      </c>
      <c r="D142" s="86">
        <v>0.14564415437297501</v>
      </c>
      <c r="E142" s="86">
        <f>SUMIFS('Ratios_MARAMA-VA'!T:T, 'Ratios_MARAMA-VA'!AA:AA, Z142)</f>
        <v>0.145625029240291</v>
      </c>
      <c r="F142" s="86">
        <f>SUMIFS('Ratios_MARAMA-VA'!J:J, 'Ratios_MARAMA-VA'!AA:AA, Z142)</f>
        <v>3.9678297393614997E-4</v>
      </c>
      <c r="G142" s="122">
        <f t="shared" si="7"/>
        <v>2.724689402681126E-3</v>
      </c>
      <c r="H142" s="122">
        <v>0.13315692812504401</v>
      </c>
      <c r="I142" s="86">
        <v>3.628112709558798E-4</v>
      </c>
      <c r="J142" s="122">
        <v>0.13403783544293399</v>
      </c>
      <c r="K142" s="86">
        <v>3.6521146978967889E-4</v>
      </c>
      <c r="L142" s="122" t="str" cm="1">
        <f t="array" ref="L142">_xlfn.SWITCH(A142,
    "District of Columbia", _xlfn.XLOOKUP(R142, '2015 O3 Growth Surrogates'!A:A, '2015 O3 Growth Surrogates'!H:H),
    "Maryland", _xlfn.XLOOKUP(R142, '2015 O3 Growth Surrogates'!A:A, '2015 O3 Growth Surrogates'!I:I),
    "Virginia", _xlfn.XLOOKUP(R142, '2015 O3 Growth Surrogates'!A:A, '2015 O3 Growth Surrogates'!J:J)
)</f>
        <v>No Growth</v>
      </c>
      <c r="M142" s="133" cm="1">
        <f t="array" ref="M142">_xlfn.SWITCH(L142,
"Employment", INDEX('Coop GFs_CFs'!C:D, MATCH(B142,'Coop GFs_CFs'!B:B,0),1),
"Population", INDEX('Coop GFs_CFs'!E:F, MATCH(B142,'Coop GFs_CFs'!B:B,0),1),
"Household", INDEX('Coop GFs_CFs'!G:H, MATCH(B142,'Coop GFs_CFs'!B:B,0),1),
"VMT", INDEX('Coop GFs_CFs'!I:J, MATCH(B142,'Coop GFs_CFs'!B:B,0),1),
"Lane Mile", INDEX('Coop GFs_CFs'!K:L, MATCH(B142,'Coop GFs_CFs'!B:B,0),1),
"Gas Sales", INDEX('Coop GFs_CFs'!M:N, MATCH(B142,'Coop GFs_CFs'!B:B,0),1),
"No Growth", INDEX('Coop GFs_CFs'!O:P, MATCH(B142,'Coop GFs_CFs'!B:B,0),1)
)</f>
        <v>1</v>
      </c>
      <c r="N142" s="133" cm="1">
        <f t="array" ref="N142">_xlfn.SWITCH(L142,
"Employment", INDEX('Coop GFs_CFs'!C:D, MATCH(B142,'Coop GFs_CFs'!B:B,0),2),
"Population", INDEX('Coop GFs_CFs'!E:F, MATCH(B142,'Coop GFs_CFs'!B:B,0),2),
"Household", INDEX('Coop GFs_CFs'!G:H, MATCH(B142,'Coop GFs_CFs'!B:B,0),2),
"VMT", INDEX('Coop GFs_CFs'!I:J, MATCH(B142,'Coop GFs_CFs'!B:B,0),2),
"Lane Mile", INDEX('Coop GFs_CFs'!K:L, MATCH(B142,'Coop GFs_CFs'!B:B,0),2),
"Gas Sales", INDEX('Coop GFs_CFs'!M:N, MATCH(B142,'Coop GFs_CFs'!B:B,0),2),
"No Growth", INDEX('Coop GFs_CFs'!O:P, MATCH(B142,'Coop GFs_CFs'!B:B,0),2)
)</f>
        <v>1</v>
      </c>
      <c r="O142" s="133"/>
      <c r="P142" s="86">
        <f t="shared" si="5"/>
        <v>3.9678297393614997E-4</v>
      </c>
      <c r="Q142" s="86">
        <f t="shared" si="6"/>
        <v>3.9678297393614997E-4</v>
      </c>
      <c r="R142" s="156" t="s">
        <v>914</v>
      </c>
      <c r="S142" s="85" t="s">
        <v>221</v>
      </c>
      <c r="T142" s="85" t="s">
        <v>436</v>
      </c>
      <c r="U142" s="85" t="s">
        <v>232</v>
      </c>
      <c r="V142" s="85" t="s">
        <v>201</v>
      </c>
      <c r="W142" s="85" t="s">
        <v>915</v>
      </c>
      <c r="X142" s="85" t="s">
        <v>330</v>
      </c>
      <c r="Z142" s="42" t="s">
        <v>1331</v>
      </c>
      <c r="AA142"/>
    </row>
    <row r="143" spans="1:27" s="39" customFormat="1" x14ac:dyDescent="0.35">
      <c r="A143" s="85" t="s">
        <v>811</v>
      </c>
      <c r="B143" s="87">
        <v>51685</v>
      </c>
      <c r="C143" s="87" t="s">
        <v>12</v>
      </c>
      <c r="D143" s="86">
        <v>1.01275699472466E-2</v>
      </c>
      <c r="E143" s="86">
        <f>SUMIFS('Ratios_MARAMA-VA'!T:T, 'Ratios_MARAMA-VA'!AA:AA, Z143)</f>
        <v>1.01262400544003E-2</v>
      </c>
      <c r="F143" s="86">
        <f>SUMIFS('Ratios_MARAMA-VA'!J:J, 'Ratios_MARAMA-VA'!AA:AA, Z143)</f>
        <v>2.7590858965229699E-5</v>
      </c>
      <c r="G143" s="122">
        <f t="shared" si="7"/>
        <v>2.7246894026811313E-3</v>
      </c>
      <c r="H143" s="122">
        <v>9.2592532076049006E-3</v>
      </c>
      <c r="I143" s="86">
        <v>2.5228589091502344E-5</v>
      </c>
      <c r="J143" s="122">
        <v>9.3205083298400996E-3</v>
      </c>
      <c r="K143" s="86">
        <v>2.539549027391653E-5</v>
      </c>
      <c r="L143" s="122" t="str" cm="1">
        <f t="array" ref="L143">_xlfn.SWITCH(A143,
    "District of Columbia", _xlfn.XLOOKUP(R143, '2015 O3 Growth Surrogates'!A:A, '2015 O3 Growth Surrogates'!H:H),
    "Maryland", _xlfn.XLOOKUP(R143, '2015 O3 Growth Surrogates'!A:A, '2015 O3 Growth Surrogates'!I:I),
    "Virginia", _xlfn.XLOOKUP(R143, '2015 O3 Growth Surrogates'!A:A, '2015 O3 Growth Surrogates'!J:J)
)</f>
        <v>No Growth</v>
      </c>
      <c r="M143" s="133" cm="1">
        <f t="array" ref="M143">_xlfn.SWITCH(L143,
"Employment", INDEX('Coop GFs_CFs'!C:D, MATCH(B143,'Coop GFs_CFs'!B:B,0),1),
"Population", INDEX('Coop GFs_CFs'!E:F, MATCH(B143,'Coop GFs_CFs'!B:B,0),1),
"Household", INDEX('Coop GFs_CFs'!G:H, MATCH(B143,'Coop GFs_CFs'!B:B,0),1),
"VMT", INDEX('Coop GFs_CFs'!I:J, MATCH(B143,'Coop GFs_CFs'!B:B,0),1),
"Lane Mile", INDEX('Coop GFs_CFs'!K:L, MATCH(B143,'Coop GFs_CFs'!B:B,0),1),
"Gas Sales", INDEX('Coop GFs_CFs'!M:N, MATCH(B143,'Coop GFs_CFs'!B:B,0),1),
"No Growth", INDEX('Coop GFs_CFs'!O:P, MATCH(B143,'Coop GFs_CFs'!B:B,0),1)
)</f>
        <v>1</v>
      </c>
      <c r="N143" s="133" cm="1">
        <f t="array" ref="N143">_xlfn.SWITCH(L143,
"Employment", INDEX('Coop GFs_CFs'!C:D, MATCH(B143,'Coop GFs_CFs'!B:B,0),2),
"Population", INDEX('Coop GFs_CFs'!E:F, MATCH(B143,'Coop GFs_CFs'!B:B,0),2),
"Household", INDEX('Coop GFs_CFs'!G:H, MATCH(B143,'Coop GFs_CFs'!B:B,0),2),
"VMT", INDEX('Coop GFs_CFs'!I:J, MATCH(B143,'Coop GFs_CFs'!B:B,0),2),
"Lane Mile", INDEX('Coop GFs_CFs'!K:L, MATCH(B143,'Coop GFs_CFs'!B:B,0),2),
"Gas Sales", INDEX('Coop GFs_CFs'!M:N, MATCH(B143,'Coop GFs_CFs'!B:B,0),2),
"No Growth", INDEX('Coop GFs_CFs'!O:P, MATCH(B143,'Coop GFs_CFs'!B:B,0),2)
)</f>
        <v>1</v>
      </c>
      <c r="O143" s="133"/>
      <c r="P143" s="86">
        <f t="shared" si="5"/>
        <v>2.7590858965229699E-5</v>
      </c>
      <c r="Q143" s="86">
        <f t="shared" si="6"/>
        <v>2.7590858965229699E-5</v>
      </c>
      <c r="R143" s="156" t="s">
        <v>914</v>
      </c>
      <c r="S143" s="85" t="s">
        <v>221</v>
      </c>
      <c r="T143" s="85" t="s">
        <v>436</v>
      </c>
      <c r="U143" s="85" t="s">
        <v>232</v>
      </c>
      <c r="V143" s="85" t="s">
        <v>201</v>
      </c>
      <c r="W143" s="85" t="s">
        <v>915</v>
      </c>
      <c r="X143" s="85" t="s">
        <v>330</v>
      </c>
      <c r="Z143" s="42" t="s">
        <v>1340</v>
      </c>
      <c r="AA143"/>
    </row>
    <row r="144" spans="1:27" s="39" customFormat="1" x14ac:dyDescent="0.35">
      <c r="A144" s="85" t="s">
        <v>811</v>
      </c>
      <c r="B144" s="87">
        <v>51013</v>
      </c>
      <c r="C144" s="87" t="s">
        <v>10</v>
      </c>
      <c r="D144" s="86">
        <v>7.5942235283016997</v>
      </c>
      <c r="E144" s="86">
        <f>SUMIFS('Ratios_MARAMA-VA'!T:T, 'Ratios_MARAMA-VA'!AA:AA, Z144)</f>
        <v>7.5932262995887099</v>
      </c>
      <c r="F144" s="86">
        <f>SUMIFS('Ratios_MARAMA-VA'!J:J, 'Ratios_MARAMA-VA'!AA:AA, Z144)</f>
        <v>2.0689183230649E-2</v>
      </c>
      <c r="G144" s="122">
        <f t="shared" ref="G144:G207" si="8">F144/E144</f>
        <v>2.7246894026811286E-3</v>
      </c>
      <c r="H144" s="122">
        <v>6.3469547305009497</v>
      </c>
      <c r="I144" s="86">
        <v>1.7293480293492796E-2</v>
      </c>
      <c r="J144" s="122">
        <v>5.7813997544108604</v>
      </c>
      <c r="K144" s="86">
        <v>1.575251864350655E-2</v>
      </c>
      <c r="L144" s="122" t="str" cm="1">
        <f t="array" ref="L144">_xlfn.SWITCH(A144,
    "District of Columbia", _xlfn.XLOOKUP(R144, '2015 O3 Growth Surrogates'!A:A, '2015 O3 Growth Surrogates'!H:H),
    "Maryland", _xlfn.XLOOKUP(R144, '2015 O3 Growth Surrogates'!A:A, '2015 O3 Growth Surrogates'!I:I),
    "Virginia", _xlfn.XLOOKUP(R144, '2015 O3 Growth Surrogates'!A:A, '2015 O3 Growth Surrogates'!J:J)
)</f>
        <v>No Growth</v>
      </c>
      <c r="M144" s="133" cm="1">
        <f t="array" ref="M144">_xlfn.SWITCH(L144,
"Employment", INDEX('Coop GFs_CFs'!C:D, MATCH(B144,'Coop GFs_CFs'!B:B,0),1),
"Population", INDEX('Coop GFs_CFs'!E:F, MATCH(B144,'Coop GFs_CFs'!B:B,0),1),
"Household", INDEX('Coop GFs_CFs'!G:H, MATCH(B144,'Coop GFs_CFs'!B:B,0),1),
"VMT", INDEX('Coop GFs_CFs'!I:J, MATCH(B144,'Coop GFs_CFs'!B:B,0),1),
"Lane Mile", INDEX('Coop GFs_CFs'!K:L, MATCH(B144,'Coop GFs_CFs'!B:B,0),1),
"Gas Sales", INDEX('Coop GFs_CFs'!M:N, MATCH(B144,'Coop GFs_CFs'!B:B,0),1),
"No Growth", INDEX('Coop GFs_CFs'!O:P, MATCH(B144,'Coop GFs_CFs'!B:B,0),1)
)</f>
        <v>1</v>
      </c>
      <c r="N144" s="133" cm="1">
        <f t="array" ref="N144">_xlfn.SWITCH(L144,
"Employment", INDEX('Coop GFs_CFs'!C:D, MATCH(B144,'Coop GFs_CFs'!B:B,0),2),
"Population", INDEX('Coop GFs_CFs'!E:F, MATCH(B144,'Coop GFs_CFs'!B:B,0),2),
"Household", INDEX('Coop GFs_CFs'!G:H, MATCH(B144,'Coop GFs_CFs'!B:B,0),2),
"VMT", INDEX('Coop GFs_CFs'!I:J, MATCH(B144,'Coop GFs_CFs'!B:B,0),2),
"Lane Mile", INDEX('Coop GFs_CFs'!K:L, MATCH(B144,'Coop GFs_CFs'!B:B,0),2),
"Gas Sales", INDEX('Coop GFs_CFs'!M:N, MATCH(B144,'Coop GFs_CFs'!B:B,0),2),
"No Growth", INDEX('Coop GFs_CFs'!O:P, MATCH(B144,'Coop GFs_CFs'!B:B,0),2)
)</f>
        <v>1</v>
      </c>
      <c r="O144" s="134">
        <f>1-(12.22490033/100)</f>
        <v>0.87775099670000001</v>
      </c>
      <c r="P144" s="86">
        <f>F144*M144*O144</f>
        <v>1.8159951201611086E-2</v>
      </c>
      <c r="Q144" s="86">
        <f>F144*N144*O144</f>
        <v>1.8159951201611086E-2</v>
      </c>
      <c r="R144" s="156" t="s">
        <v>916</v>
      </c>
      <c r="S144" s="85" t="s">
        <v>225</v>
      </c>
      <c r="T144" s="85" t="s">
        <v>436</v>
      </c>
      <c r="U144" s="85" t="s">
        <v>232</v>
      </c>
      <c r="V144" s="85" t="s">
        <v>213</v>
      </c>
      <c r="W144" s="85" t="s">
        <v>439</v>
      </c>
      <c r="X144" s="85" t="s">
        <v>330</v>
      </c>
      <c r="Z144" s="42" t="s">
        <v>1343</v>
      </c>
      <c r="AA144"/>
    </row>
    <row r="145" spans="1:27" s="39" customFormat="1" x14ac:dyDescent="0.35">
      <c r="A145" s="85" t="s">
        <v>811</v>
      </c>
      <c r="B145" s="87">
        <v>51013</v>
      </c>
      <c r="C145" s="87" t="s">
        <v>12</v>
      </c>
      <c r="D145" s="86">
        <v>0.417682258020105</v>
      </c>
      <c r="E145" s="86">
        <f>SUMIFS('Ratios_MARAMA-VA'!T:T, 'Ratios_MARAMA-VA'!AA:AA, Z145)</f>
        <v>0.41762741044562401</v>
      </c>
      <c r="F145" s="86">
        <f>SUMIFS('Ratios_MARAMA-VA'!J:J, 'Ratios_MARAMA-VA'!AA:AA, Z145)</f>
        <v>1.1379049795103499E-3</v>
      </c>
      <c r="G145" s="122">
        <f t="shared" si="8"/>
        <v>2.7246894026811191E-3</v>
      </c>
      <c r="H145" s="122">
        <v>0.39770103522762101</v>
      </c>
      <c r="I145" s="86">
        <v>1.0836117961200095E-3</v>
      </c>
      <c r="J145" s="122">
        <v>0.39517680825135498</v>
      </c>
      <c r="K145" s="86">
        <v>1.0767340616278155E-3</v>
      </c>
      <c r="L145" s="122" t="str" cm="1">
        <f t="array" ref="L145">_xlfn.SWITCH(A145,
    "District of Columbia", _xlfn.XLOOKUP(R145, '2015 O3 Growth Surrogates'!A:A, '2015 O3 Growth Surrogates'!H:H),
    "Maryland", _xlfn.XLOOKUP(R145, '2015 O3 Growth Surrogates'!A:A, '2015 O3 Growth Surrogates'!I:I),
    "Virginia", _xlfn.XLOOKUP(R145, '2015 O3 Growth Surrogates'!A:A, '2015 O3 Growth Surrogates'!J:J)
)</f>
        <v>No Growth</v>
      </c>
      <c r="M145" s="133" cm="1">
        <f t="array" ref="M145">_xlfn.SWITCH(L145,
"Employment", INDEX('Coop GFs_CFs'!C:D, MATCH(B145,'Coop GFs_CFs'!B:B,0),1),
"Population", INDEX('Coop GFs_CFs'!E:F, MATCH(B145,'Coop GFs_CFs'!B:B,0),1),
"Household", INDEX('Coop GFs_CFs'!G:H, MATCH(B145,'Coop GFs_CFs'!B:B,0),1),
"VMT", INDEX('Coop GFs_CFs'!I:J, MATCH(B145,'Coop GFs_CFs'!B:B,0),1),
"Lane Mile", INDEX('Coop GFs_CFs'!K:L, MATCH(B145,'Coop GFs_CFs'!B:B,0),1),
"Gas Sales", INDEX('Coop GFs_CFs'!M:N, MATCH(B145,'Coop GFs_CFs'!B:B,0),1),
"No Growth", INDEX('Coop GFs_CFs'!O:P, MATCH(B145,'Coop GFs_CFs'!B:B,0),1)
)</f>
        <v>1</v>
      </c>
      <c r="N145" s="133" cm="1">
        <f t="array" ref="N145">_xlfn.SWITCH(L145,
"Employment", INDEX('Coop GFs_CFs'!C:D, MATCH(B145,'Coop GFs_CFs'!B:B,0),2),
"Population", INDEX('Coop GFs_CFs'!E:F, MATCH(B145,'Coop GFs_CFs'!B:B,0),2),
"Household", INDEX('Coop GFs_CFs'!G:H, MATCH(B145,'Coop GFs_CFs'!B:B,0),2),
"VMT", INDEX('Coop GFs_CFs'!I:J, MATCH(B145,'Coop GFs_CFs'!B:B,0),2),
"Lane Mile", INDEX('Coop GFs_CFs'!K:L, MATCH(B145,'Coop GFs_CFs'!B:B,0),2),
"Gas Sales", INDEX('Coop GFs_CFs'!M:N, MATCH(B145,'Coop GFs_CFs'!B:B,0),2),
"No Growth", INDEX('Coop GFs_CFs'!O:P, MATCH(B145,'Coop GFs_CFs'!B:B,0),2)
)</f>
        <v>1</v>
      </c>
      <c r="O145" s="134"/>
      <c r="P145" s="86">
        <f>F145*M145</f>
        <v>1.1379049795103499E-3</v>
      </c>
      <c r="Q145" s="86">
        <f>F145*N145</f>
        <v>1.1379049795103499E-3</v>
      </c>
      <c r="R145" s="156" t="s">
        <v>916</v>
      </c>
      <c r="S145" s="85" t="s">
        <v>225</v>
      </c>
      <c r="T145" s="85" t="s">
        <v>436</v>
      </c>
      <c r="U145" s="85" t="s">
        <v>232</v>
      </c>
      <c r="V145" s="85" t="s">
        <v>213</v>
      </c>
      <c r="W145" s="85" t="s">
        <v>439</v>
      </c>
      <c r="X145" s="85" t="s">
        <v>330</v>
      </c>
      <c r="Z145" s="42" t="s">
        <v>1352</v>
      </c>
      <c r="AA145"/>
    </row>
    <row r="146" spans="1:27" s="39" customFormat="1" x14ac:dyDescent="0.35">
      <c r="A146" s="85" t="s">
        <v>811</v>
      </c>
      <c r="B146" s="87">
        <v>51059</v>
      </c>
      <c r="C146" s="87" t="s">
        <v>10</v>
      </c>
      <c r="D146" s="86">
        <v>167.813998741338</v>
      </c>
      <c r="E146" s="86">
        <f>SUMIFS('Ratios_MARAMA-VA'!T:T, 'Ratios_MARAMA-VA'!AA:AA, Z146)</f>
        <v>167.791962395246</v>
      </c>
      <c r="F146" s="86">
        <f>SUMIFS('Ratios_MARAMA-VA'!J:J, 'Ratios_MARAMA-VA'!AA:AA, Z146)</f>
        <v>0.457180981793395</v>
      </c>
      <c r="G146" s="122">
        <f t="shared" si="8"/>
        <v>2.7246894026811152E-3</v>
      </c>
      <c r="H146" s="122">
        <v>140.25237065859801</v>
      </c>
      <c r="I146" s="86">
        <v>0.38214414803438579</v>
      </c>
      <c r="J146" s="122">
        <v>127.754971590472</v>
      </c>
      <c r="K146" s="86">
        <v>0.34809261723238599</v>
      </c>
      <c r="L146" s="122" t="str" cm="1">
        <f t="array" ref="L146">_xlfn.SWITCH(A146,
    "District of Columbia", _xlfn.XLOOKUP(R146, '2015 O3 Growth Surrogates'!A:A, '2015 O3 Growth Surrogates'!H:H),
    "Maryland", _xlfn.XLOOKUP(R146, '2015 O3 Growth Surrogates'!A:A, '2015 O3 Growth Surrogates'!I:I),
    "Virginia", _xlfn.XLOOKUP(R146, '2015 O3 Growth Surrogates'!A:A, '2015 O3 Growth Surrogates'!J:J)
)</f>
        <v>No Growth</v>
      </c>
      <c r="M146" s="133" cm="1">
        <f t="array" ref="M146">_xlfn.SWITCH(L146,
"Employment", INDEX('Coop GFs_CFs'!C:D, MATCH(B146,'Coop GFs_CFs'!B:B,0),1),
"Population", INDEX('Coop GFs_CFs'!E:F, MATCH(B146,'Coop GFs_CFs'!B:B,0),1),
"Household", INDEX('Coop GFs_CFs'!G:H, MATCH(B146,'Coop GFs_CFs'!B:B,0),1),
"VMT", INDEX('Coop GFs_CFs'!I:J, MATCH(B146,'Coop GFs_CFs'!B:B,0),1),
"Lane Mile", INDEX('Coop GFs_CFs'!K:L, MATCH(B146,'Coop GFs_CFs'!B:B,0),1),
"Gas Sales", INDEX('Coop GFs_CFs'!M:N, MATCH(B146,'Coop GFs_CFs'!B:B,0),1),
"No Growth", INDEX('Coop GFs_CFs'!O:P, MATCH(B146,'Coop GFs_CFs'!B:B,0),1)
)</f>
        <v>1</v>
      </c>
      <c r="N146" s="133" cm="1">
        <f t="array" ref="N146">_xlfn.SWITCH(L146,
"Employment", INDEX('Coop GFs_CFs'!C:D, MATCH(B146,'Coop GFs_CFs'!B:B,0),2),
"Population", INDEX('Coop GFs_CFs'!E:F, MATCH(B146,'Coop GFs_CFs'!B:B,0),2),
"Household", INDEX('Coop GFs_CFs'!G:H, MATCH(B146,'Coop GFs_CFs'!B:B,0),2),
"VMT", INDEX('Coop GFs_CFs'!I:J, MATCH(B146,'Coop GFs_CFs'!B:B,0),2),
"Lane Mile", INDEX('Coop GFs_CFs'!K:L, MATCH(B146,'Coop GFs_CFs'!B:B,0),2),
"Gas Sales", INDEX('Coop GFs_CFs'!M:N, MATCH(B146,'Coop GFs_CFs'!B:B,0),2),
"No Growth", INDEX('Coop GFs_CFs'!O:P, MATCH(B146,'Coop GFs_CFs'!B:B,0),2)
)</f>
        <v>1</v>
      </c>
      <c r="O146" s="134">
        <f t="shared" ref="O146:O160" si="9">1-(12.22490033/100)</f>
        <v>0.87775099670000001</v>
      </c>
      <c r="P146" s="86">
        <f>F146*M146*O146</f>
        <v>0.40129106244143703</v>
      </c>
      <c r="Q146" s="86">
        <f>F146*N146*O146</f>
        <v>0.40129106244143703</v>
      </c>
      <c r="R146" s="156" t="s">
        <v>916</v>
      </c>
      <c r="S146" s="85" t="s">
        <v>225</v>
      </c>
      <c r="T146" s="85" t="s">
        <v>436</v>
      </c>
      <c r="U146" s="85" t="s">
        <v>232</v>
      </c>
      <c r="V146" s="85" t="s">
        <v>213</v>
      </c>
      <c r="W146" s="85" t="s">
        <v>439</v>
      </c>
      <c r="X146" s="85" t="s">
        <v>330</v>
      </c>
      <c r="Z146" s="42" t="s">
        <v>1344</v>
      </c>
      <c r="AA146"/>
    </row>
    <row r="147" spans="1:27" s="39" customFormat="1" x14ac:dyDescent="0.35">
      <c r="A147" s="85" t="s">
        <v>811</v>
      </c>
      <c r="B147" s="87">
        <v>51059</v>
      </c>
      <c r="C147" s="87" t="s">
        <v>12</v>
      </c>
      <c r="D147" s="86">
        <v>9.2297704455805807</v>
      </c>
      <c r="E147" s="86">
        <f>SUMIFS('Ratios_MARAMA-VA'!T:T, 'Ratios_MARAMA-VA'!AA:AA, Z147)</f>
        <v>9.2285584464778694</v>
      </c>
      <c r="F147" s="86">
        <f>SUMIFS('Ratios_MARAMA-VA'!J:J, 'Ratios_MARAMA-VA'!AA:AA, Z147)</f>
        <v>2.5144955401141599E-2</v>
      </c>
      <c r="G147" s="122">
        <f t="shared" si="8"/>
        <v>2.7246894026811208E-3</v>
      </c>
      <c r="H147" s="122">
        <v>8.7882336169136703</v>
      </c>
      <c r="I147" s="86">
        <v>2.3945207004290654E-2</v>
      </c>
      <c r="J147" s="122">
        <v>8.7324542892163208</v>
      </c>
      <c r="K147" s="86">
        <v>2.379322566122501E-2</v>
      </c>
      <c r="L147" s="122" t="str" cm="1">
        <f t="array" ref="L147">_xlfn.SWITCH(A147,
    "District of Columbia", _xlfn.XLOOKUP(R147, '2015 O3 Growth Surrogates'!A:A, '2015 O3 Growth Surrogates'!H:H),
    "Maryland", _xlfn.XLOOKUP(R147, '2015 O3 Growth Surrogates'!A:A, '2015 O3 Growth Surrogates'!I:I),
    "Virginia", _xlfn.XLOOKUP(R147, '2015 O3 Growth Surrogates'!A:A, '2015 O3 Growth Surrogates'!J:J)
)</f>
        <v>No Growth</v>
      </c>
      <c r="M147" s="133" cm="1">
        <f t="array" ref="M147">_xlfn.SWITCH(L147,
"Employment", INDEX('Coop GFs_CFs'!C:D, MATCH(B147,'Coop GFs_CFs'!B:B,0),1),
"Population", INDEX('Coop GFs_CFs'!E:F, MATCH(B147,'Coop GFs_CFs'!B:B,0),1),
"Household", INDEX('Coop GFs_CFs'!G:H, MATCH(B147,'Coop GFs_CFs'!B:B,0),1),
"VMT", INDEX('Coop GFs_CFs'!I:J, MATCH(B147,'Coop GFs_CFs'!B:B,0),1),
"Lane Mile", INDEX('Coop GFs_CFs'!K:L, MATCH(B147,'Coop GFs_CFs'!B:B,0),1),
"Gas Sales", INDEX('Coop GFs_CFs'!M:N, MATCH(B147,'Coop GFs_CFs'!B:B,0),1),
"No Growth", INDEX('Coop GFs_CFs'!O:P, MATCH(B147,'Coop GFs_CFs'!B:B,0),1)
)</f>
        <v>1</v>
      </c>
      <c r="N147" s="133" cm="1">
        <f t="array" ref="N147">_xlfn.SWITCH(L147,
"Employment", INDEX('Coop GFs_CFs'!C:D, MATCH(B147,'Coop GFs_CFs'!B:B,0),2),
"Population", INDEX('Coop GFs_CFs'!E:F, MATCH(B147,'Coop GFs_CFs'!B:B,0),2),
"Household", INDEX('Coop GFs_CFs'!G:H, MATCH(B147,'Coop GFs_CFs'!B:B,0),2),
"VMT", INDEX('Coop GFs_CFs'!I:J, MATCH(B147,'Coop GFs_CFs'!B:B,0),2),
"Lane Mile", INDEX('Coop GFs_CFs'!K:L, MATCH(B147,'Coop GFs_CFs'!B:B,0),2),
"Gas Sales", INDEX('Coop GFs_CFs'!M:N, MATCH(B147,'Coop GFs_CFs'!B:B,0),2),
"No Growth", INDEX('Coop GFs_CFs'!O:P, MATCH(B147,'Coop GFs_CFs'!B:B,0),2)
)</f>
        <v>1</v>
      </c>
      <c r="O147" s="134"/>
      <c r="P147" s="86">
        <f>F147*M147</f>
        <v>2.5144955401141599E-2</v>
      </c>
      <c r="Q147" s="86">
        <f>F147*N147</f>
        <v>2.5144955401141599E-2</v>
      </c>
      <c r="R147" s="156" t="s">
        <v>916</v>
      </c>
      <c r="S147" s="85" t="s">
        <v>225</v>
      </c>
      <c r="T147" s="85" t="s">
        <v>436</v>
      </c>
      <c r="U147" s="85" t="s">
        <v>232</v>
      </c>
      <c r="V147" s="85" t="s">
        <v>213</v>
      </c>
      <c r="W147" s="85" t="s">
        <v>439</v>
      </c>
      <c r="X147" s="85" t="s">
        <v>330</v>
      </c>
      <c r="Z147" s="42" t="s">
        <v>1353</v>
      </c>
      <c r="AA147"/>
    </row>
    <row r="148" spans="1:27" s="39" customFormat="1" x14ac:dyDescent="0.35">
      <c r="A148" s="85" t="s">
        <v>811</v>
      </c>
      <c r="B148" s="87">
        <v>51107</v>
      </c>
      <c r="C148" s="87" t="s">
        <v>10</v>
      </c>
      <c r="D148" s="86">
        <v>92.522273555763206</v>
      </c>
      <c r="E148" s="86">
        <f>SUMIFS('Ratios_MARAMA-VA'!T:T, 'Ratios_MARAMA-VA'!AA:AA, Z148)</f>
        <v>92.510124075644299</v>
      </c>
      <c r="F148" s="86">
        <f>SUMIFS('Ratios_MARAMA-VA'!J:J, 'Ratios_MARAMA-VA'!AA:AA, Z148)</f>
        <v>0.25206135470962399</v>
      </c>
      <c r="G148" s="122">
        <f t="shared" si="8"/>
        <v>2.7246894026811247E-3</v>
      </c>
      <c r="H148" s="122">
        <v>77.3264942272219</v>
      </c>
      <c r="I148" s="86">
        <v>0.21069067936739469</v>
      </c>
      <c r="J148" s="122">
        <v>70.436200306635598</v>
      </c>
      <c r="K148" s="86">
        <v>0.19191676854061501</v>
      </c>
      <c r="L148" s="122" t="str" cm="1">
        <f t="array" ref="L148">_xlfn.SWITCH(A148,
    "District of Columbia", _xlfn.XLOOKUP(R148, '2015 O3 Growth Surrogates'!A:A, '2015 O3 Growth Surrogates'!H:H),
    "Maryland", _xlfn.XLOOKUP(R148, '2015 O3 Growth Surrogates'!A:A, '2015 O3 Growth Surrogates'!I:I),
    "Virginia", _xlfn.XLOOKUP(R148, '2015 O3 Growth Surrogates'!A:A, '2015 O3 Growth Surrogates'!J:J)
)</f>
        <v>No Growth</v>
      </c>
      <c r="M148" s="133" cm="1">
        <f t="array" ref="M148">_xlfn.SWITCH(L148,
"Employment", INDEX('Coop GFs_CFs'!C:D, MATCH(B148,'Coop GFs_CFs'!B:B,0),1),
"Population", INDEX('Coop GFs_CFs'!E:F, MATCH(B148,'Coop GFs_CFs'!B:B,0),1),
"Household", INDEX('Coop GFs_CFs'!G:H, MATCH(B148,'Coop GFs_CFs'!B:B,0),1),
"VMT", INDEX('Coop GFs_CFs'!I:J, MATCH(B148,'Coop GFs_CFs'!B:B,0),1),
"Lane Mile", INDEX('Coop GFs_CFs'!K:L, MATCH(B148,'Coop GFs_CFs'!B:B,0),1),
"Gas Sales", INDEX('Coop GFs_CFs'!M:N, MATCH(B148,'Coop GFs_CFs'!B:B,0),1),
"No Growth", INDEX('Coop GFs_CFs'!O:P, MATCH(B148,'Coop GFs_CFs'!B:B,0),1)
)</f>
        <v>1</v>
      </c>
      <c r="N148" s="133" cm="1">
        <f t="array" ref="N148">_xlfn.SWITCH(L148,
"Employment", INDEX('Coop GFs_CFs'!C:D, MATCH(B148,'Coop GFs_CFs'!B:B,0),2),
"Population", INDEX('Coop GFs_CFs'!E:F, MATCH(B148,'Coop GFs_CFs'!B:B,0),2),
"Household", INDEX('Coop GFs_CFs'!G:H, MATCH(B148,'Coop GFs_CFs'!B:B,0),2),
"VMT", INDEX('Coop GFs_CFs'!I:J, MATCH(B148,'Coop GFs_CFs'!B:B,0),2),
"Lane Mile", INDEX('Coop GFs_CFs'!K:L, MATCH(B148,'Coop GFs_CFs'!B:B,0),2),
"Gas Sales", INDEX('Coop GFs_CFs'!M:N, MATCH(B148,'Coop GFs_CFs'!B:B,0),2),
"No Growth", INDEX('Coop GFs_CFs'!O:P, MATCH(B148,'Coop GFs_CFs'!B:B,0),2)
)</f>
        <v>1</v>
      </c>
      <c r="O148" s="134">
        <f t="shared" si="9"/>
        <v>0.87775099670000001</v>
      </c>
      <c r="P148" s="86">
        <f>F148*M148*O148</f>
        <v>0.2212471053259247</v>
      </c>
      <c r="Q148" s="86">
        <f>F148*N148*O148</f>
        <v>0.2212471053259247</v>
      </c>
      <c r="R148" s="156" t="s">
        <v>916</v>
      </c>
      <c r="S148" s="85" t="s">
        <v>225</v>
      </c>
      <c r="T148" s="85" t="s">
        <v>436</v>
      </c>
      <c r="U148" s="85" t="s">
        <v>232</v>
      </c>
      <c r="V148" s="85" t="s">
        <v>213</v>
      </c>
      <c r="W148" s="85" t="s">
        <v>439</v>
      </c>
      <c r="X148" s="85" t="s">
        <v>330</v>
      </c>
      <c r="Z148" s="42" t="s">
        <v>1347</v>
      </c>
      <c r="AA148"/>
    </row>
    <row r="149" spans="1:27" s="39" customFormat="1" x14ac:dyDescent="0.35">
      <c r="A149" s="85" t="s">
        <v>811</v>
      </c>
      <c r="B149" s="87">
        <v>51107</v>
      </c>
      <c r="C149" s="87" t="s">
        <v>12</v>
      </c>
      <c r="D149" s="86">
        <v>5.0887248911248797</v>
      </c>
      <c r="E149" s="86">
        <f>SUMIFS('Ratios_MARAMA-VA'!T:T, 'Ratios_MARAMA-VA'!AA:AA, Z149)</f>
        <v>5.08805666973862</v>
      </c>
      <c r="F149" s="86">
        <f>SUMIFS('Ratios_MARAMA-VA'!J:J, 'Ratios_MARAMA-VA'!AA:AA, Z149)</f>
        <v>1.3863374088277799E-2</v>
      </c>
      <c r="G149" s="122">
        <f t="shared" si="8"/>
        <v>2.7246894026811182E-3</v>
      </c>
      <c r="H149" s="122">
        <v>4.8452887771247202</v>
      </c>
      <c r="I149" s="86">
        <v>1.3201906983961479E-2</v>
      </c>
      <c r="J149" s="122">
        <v>4.8145355037971402</v>
      </c>
      <c r="K149" s="86">
        <v>1.3118113866028066E-2</v>
      </c>
      <c r="L149" s="122" t="str" cm="1">
        <f t="array" ref="L149">_xlfn.SWITCH(A149,
    "District of Columbia", _xlfn.XLOOKUP(R149, '2015 O3 Growth Surrogates'!A:A, '2015 O3 Growth Surrogates'!H:H),
    "Maryland", _xlfn.XLOOKUP(R149, '2015 O3 Growth Surrogates'!A:A, '2015 O3 Growth Surrogates'!I:I),
    "Virginia", _xlfn.XLOOKUP(R149, '2015 O3 Growth Surrogates'!A:A, '2015 O3 Growth Surrogates'!J:J)
)</f>
        <v>No Growth</v>
      </c>
      <c r="M149" s="133" cm="1">
        <f t="array" ref="M149">_xlfn.SWITCH(L149,
"Employment", INDEX('Coop GFs_CFs'!C:D, MATCH(B149,'Coop GFs_CFs'!B:B,0),1),
"Population", INDEX('Coop GFs_CFs'!E:F, MATCH(B149,'Coop GFs_CFs'!B:B,0),1),
"Household", INDEX('Coop GFs_CFs'!G:H, MATCH(B149,'Coop GFs_CFs'!B:B,0),1),
"VMT", INDEX('Coop GFs_CFs'!I:J, MATCH(B149,'Coop GFs_CFs'!B:B,0),1),
"Lane Mile", INDEX('Coop GFs_CFs'!K:L, MATCH(B149,'Coop GFs_CFs'!B:B,0),1),
"Gas Sales", INDEX('Coop GFs_CFs'!M:N, MATCH(B149,'Coop GFs_CFs'!B:B,0),1),
"No Growth", INDEX('Coop GFs_CFs'!O:P, MATCH(B149,'Coop GFs_CFs'!B:B,0),1)
)</f>
        <v>1</v>
      </c>
      <c r="N149" s="133" cm="1">
        <f t="array" ref="N149">_xlfn.SWITCH(L149,
"Employment", INDEX('Coop GFs_CFs'!C:D, MATCH(B149,'Coop GFs_CFs'!B:B,0),2),
"Population", INDEX('Coop GFs_CFs'!E:F, MATCH(B149,'Coop GFs_CFs'!B:B,0),2),
"Household", INDEX('Coop GFs_CFs'!G:H, MATCH(B149,'Coop GFs_CFs'!B:B,0),2),
"VMT", INDEX('Coop GFs_CFs'!I:J, MATCH(B149,'Coop GFs_CFs'!B:B,0),2),
"Lane Mile", INDEX('Coop GFs_CFs'!K:L, MATCH(B149,'Coop GFs_CFs'!B:B,0),2),
"Gas Sales", INDEX('Coop GFs_CFs'!M:N, MATCH(B149,'Coop GFs_CFs'!B:B,0),2),
"No Growth", INDEX('Coop GFs_CFs'!O:P, MATCH(B149,'Coop GFs_CFs'!B:B,0),2)
)</f>
        <v>1</v>
      </c>
      <c r="O149" s="134"/>
      <c r="P149" s="86">
        <f>F149*M149</f>
        <v>1.3863374088277799E-2</v>
      </c>
      <c r="Q149" s="86">
        <f>F149*N149</f>
        <v>1.3863374088277799E-2</v>
      </c>
      <c r="R149" s="156" t="s">
        <v>916</v>
      </c>
      <c r="S149" s="85" t="s">
        <v>225</v>
      </c>
      <c r="T149" s="85" t="s">
        <v>436</v>
      </c>
      <c r="U149" s="85" t="s">
        <v>232</v>
      </c>
      <c r="V149" s="85" t="s">
        <v>213</v>
      </c>
      <c r="W149" s="85" t="s">
        <v>439</v>
      </c>
      <c r="X149" s="85" t="s">
        <v>330</v>
      </c>
      <c r="Z149" s="42" t="s">
        <v>1356</v>
      </c>
      <c r="AA149"/>
    </row>
    <row r="150" spans="1:27" s="39" customFormat="1" x14ac:dyDescent="0.35">
      <c r="A150" s="85" t="s">
        <v>811</v>
      </c>
      <c r="B150" s="87">
        <v>51153</v>
      </c>
      <c r="C150" s="87" t="s">
        <v>10</v>
      </c>
      <c r="D150" s="86">
        <v>88.634286519429097</v>
      </c>
      <c r="E150" s="86">
        <f>SUMIFS('Ratios_MARAMA-VA'!T:T, 'Ratios_MARAMA-VA'!AA:AA, Z150)</f>
        <v>88.622647586872304</v>
      </c>
      <c r="F150" s="86">
        <f>SUMIFS('Ratios_MARAMA-VA'!J:J, 'Ratios_MARAMA-VA'!AA:AA, Z150)</f>
        <v>0.24146918871749501</v>
      </c>
      <c r="G150" s="122">
        <f t="shared" si="8"/>
        <v>2.7246894026811256E-3</v>
      </c>
      <c r="H150" s="122">
        <v>74.077066867015503</v>
      </c>
      <c r="I150" s="86">
        <v>0.20183699907425828</v>
      </c>
      <c r="J150" s="122">
        <v>67.476318073350697</v>
      </c>
      <c r="K150" s="86">
        <v>0.18385200878639954</v>
      </c>
      <c r="L150" s="122" t="str" cm="1">
        <f t="array" ref="L150">_xlfn.SWITCH(A150,
    "District of Columbia", _xlfn.XLOOKUP(R150, '2015 O3 Growth Surrogates'!A:A, '2015 O3 Growth Surrogates'!H:H),
    "Maryland", _xlfn.XLOOKUP(R150, '2015 O3 Growth Surrogates'!A:A, '2015 O3 Growth Surrogates'!I:I),
    "Virginia", _xlfn.XLOOKUP(R150, '2015 O3 Growth Surrogates'!A:A, '2015 O3 Growth Surrogates'!J:J)
)</f>
        <v>No Growth</v>
      </c>
      <c r="M150" s="133" cm="1">
        <f t="array" ref="M150">_xlfn.SWITCH(L150,
"Employment", INDEX('Coop GFs_CFs'!C:D, MATCH(B150,'Coop GFs_CFs'!B:B,0),1),
"Population", INDEX('Coop GFs_CFs'!E:F, MATCH(B150,'Coop GFs_CFs'!B:B,0),1),
"Household", INDEX('Coop GFs_CFs'!G:H, MATCH(B150,'Coop GFs_CFs'!B:B,0),1),
"VMT", INDEX('Coop GFs_CFs'!I:J, MATCH(B150,'Coop GFs_CFs'!B:B,0),1),
"Lane Mile", INDEX('Coop GFs_CFs'!K:L, MATCH(B150,'Coop GFs_CFs'!B:B,0),1),
"Gas Sales", INDEX('Coop GFs_CFs'!M:N, MATCH(B150,'Coop GFs_CFs'!B:B,0),1),
"No Growth", INDEX('Coop GFs_CFs'!O:P, MATCH(B150,'Coop GFs_CFs'!B:B,0),1)
)</f>
        <v>1</v>
      </c>
      <c r="N150" s="133" cm="1">
        <f t="array" ref="N150">_xlfn.SWITCH(L150,
"Employment", INDEX('Coop GFs_CFs'!C:D, MATCH(B150,'Coop GFs_CFs'!B:B,0),2),
"Population", INDEX('Coop GFs_CFs'!E:F, MATCH(B150,'Coop GFs_CFs'!B:B,0),2),
"Household", INDEX('Coop GFs_CFs'!G:H, MATCH(B150,'Coop GFs_CFs'!B:B,0),2),
"VMT", INDEX('Coop GFs_CFs'!I:J, MATCH(B150,'Coop GFs_CFs'!B:B,0),2),
"Lane Mile", INDEX('Coop GFs_CFs'!K:L, MATCH(B150,'Coop GFs_CFs'!B:B,0),2),
"Gas Sales", INDEX('Coop GFs_CFs'!M:N, MATCH(B150,'Coop GFs_CFs'!B:B,0),2),
"No Growth", INDEX('Coop GFs_CFs'!O:P, MATCH(B150,'Coop GFs_CFs'!B:B,0),2)
)</f>
        <v>1</v>
      </c>
      <c r="O150" s="134">
        <f t="shared" si="9"/>
        <v>0.87775099670000001</v>
      </c>
      <c r="P150" s="86">
        <f>F150*M150*O150</f>
        <v>0.21194982106912164</v>
      </c>
      <c r="Q150" s="86">
        <f>F150*N150*O150</f>
        <v>0.21194982106912164</v>
      </c>
      <c r="R150" s="156" t="s">
        <v>916</v>
      </c>
      <c r="S150" s="85" t="s">
        <v>225</v>
      </c>
      <c r="T150" s="85" t="s">
        <v>436</v>
      </c>
      <c r="U150" s="85" t="s">
        <v>232</v>
      </c>
      <c r="V150" s="85" t="s">
        <v>213</v>
      </c>
      <c r="W150" s="85" t="s">
        <v>439</v>
      </c>
      <c r="X150" s="85" t="s">
        <v>330</v>
      </c>
      <c r="Z150" s="42" t="s">
        <v>1350</v>
      </c>
      <c r="AA150"/>
    </row>
    <row r="151" spans="1:27" s="39" customFormat="1" x14ac:dyDescent="0.35">
      <c r="A151" s="85" t="s">
        <v>811</v>
      </c>
      <c r="B151" s="87">
        <v>51153</v>
      </c>
      <c r="C151" s="87" t="s">
        <v>12</v>
      </c>
      <c r="D151" s="86">
        <v>4.8748853982037197</v>
      </c>
      <c r="E151" s="86">
        <f>SUMIFS('Ratios_MARAMA-VA'!T:T, 'Ratios_MARAMA-VA'!AA:AA, Z151)</f>
        <v>4.8742452569603998</v>
      </c>
      <c r="F151" s="86">
        <f>SUMIFS('Ratios_MARAMA-VA'!J:J, 'Ratios_MARAMA-VA'!AA:AA, Z151)</f>
        <v>1.32808043977087E-2</v>
      </c>
      <c r="G151" s="122">
        <f t="shared" si="8"/>
        <v>2.7246894026811169E-3</v>
      </c>
      <c r="H151" s="122">
        <v>4.6416790089951796</v>
      </c>
      <c r="I151" s="86">
        <v>1.2647133606456555E-2</v>
      </c>
      <c r="J151" s="122">
        <v>4.6122180563402102</v>
      </c>
      <c r="K151" s="86">
        <v>1.2566861660964669E-2</v>
      </c>
      <c r="L151" s="122" t="str" cm="1">
        <f t="array" ref="L151">_xlfn.SWITCH(A151,
    "District of Columbia", _xlfn.XLOOKUP(R151, '2015 O3 Growth Surrogates'!A:A, '2015 O3 Growth Surrogates'!H:H),
    "Maryland", _xlfn.XLOOKUP(R151, '2015 O3 Growth Surrogates'!A:A, '2015 O3 Growth Surrogates'!I:I),
    "Virginia", _xlfn.XLOOKUP(R151, '2015 O3 Growth Surrogates'!A:A, '2015 O3 Growth Surrogates'!J:J)
)</f>
        <v>No Growth</v>
      </c>
      <c r="M151" s="133" cm="1">
        <f t="array" ref="M151">_xlfn.SWITCH(L151,
"Employment", INDEX('Coop GFs_CFs'!C:D, MATCH(B151,'Coop GFs_CFs'!B:B,0),1),
"Population", INDEX('Coop GFs_CFs'!E:F, MATCH(B151,'Coop GFs_CFs'!B:B,0),1),
"Household", INDEX('Coop GFs_CFs'!G:H, MATCH(B151,'Coop GFs_CFs'!B:B,0),1),
"VMT", INDEX('Coop GFs_CFs'!I:J, MATCH(B151,'Coop GFs_CFs'!B:B,0),1),
"Lane Mile", INDEX('Coop GFs_CFs'!K:L, MATCH(B151,'Coop GFs_CFs'!B:B,0),1),
"Gas Sales", INDEX('Coop GFs_CFs'!M:N, MATCH(B151,'Coop GFs_CFs'!B:B,0),1),
"No Growth", INDEX('Coop GFs_CFs'!O:P, MATCH(B151,'Coop GFs_CFs'!B:B,0),1)
)</f>
        <v>1</v>
      </c>
      <c r="N151" s="133" cm="1">
        <f t="array" ref="N151">_xlfn.SWITCH(L151,
"Employment", INDEX('Coop GFs_CFs'!C:D, MATCH(B151,'Coop GFs_CFs'!B:B,0),2),
"Population", INDEX('Coop GFs_CFs'!E:F, MATCH(B151,'Coop GFs_CFs'!B:B,0),2),
"Household", INDEX('Coop GFs_CFs'!G:H, MATCH(B151,'Coop GFs_CFs'!B:B,0),2),
"VMT", INDEX('Coop GFs_CFs'!I:J, MATCH(B151,'Coop GFs_CFs'!B:B,0),2),
"Lane Mile", INDEX('Coop GFs_CFs'!K:L, MATCH(B151,'Coop GFs_CFs'!B:B,0),2),
"Gas Sales", INDEX('Coop GFs_CFs'!M:N, MATCH(B151,'Coop GFs_CFs'!B:B,0),2),
"No Growth", INDEX('Coop GFs_CFs'!O:P, MATCH(B151,'Coop GFs_CFs'!B:B,0),2)
)</f>
        <v>1</v>
      </c>
      <c r="O151" s="134"/>
      <c r="P151" s="86">
        <f>F151*M151</f>
        <v>1.32808043977087E-2</v>
      </c>
      <c r="Q151" s="86">
        <f>F151*N151</f>
        <v>1.32808043977087E-2</v>
      </c>
      <c r="R151" s="156" t="s">
        <v>916</v>
      </c>
      <c r="S151" s="85" t="s">
        <v>225</v>
      </c>
      <c r="T151" s="85" t="s">
        <v>436</v>
      </c>
      <c r="U151" s="85" t="s">
        <v>232</v>
      </c>
      <c r="V151" s="85" t="s">
        <v>213</v>
      </c>
      <c r="W151" s="85" t="s">
        <v>439</v>
      </c>
      <c r="X151" s="85" t="s">
        <v>330</v>
      </c>
      <c r="Z151" s="42" t="s">
        <v>1359</v>
      </c>
      <c r="AA151"/>
    </row>
    <row r="152" spans="1:27" s="39" customFormat="1" x14ac:dyDescent="0.35">
      <c r="A152" s="85" t="s">
        <v>811</v>
      </c>
      <c r="B152" s="87">
        <v>51510</v>
      </c>
      <c r="C152" s="87" t="s">
        <v>10</v>
      </c>
      <c r="D152" s="86">
        <v>16.223102002597201</v>
      </c>
      <c r="E152" s="86">
        <f>SUMIFS('Ratios_MARAMA-VA'!T:T, 'Ratios_MARAMA-VA'!AA:AA, Z152)</f>
        <v>16.2209716803766</v>
      </c>
      <c r="F152" s="86">
        <f>SUMIFS('Ratios_MARAMA-VA'!J:J, 'Ratios_MARAMA-VA'!AA:AA, Z152)</f>
        <v>4.4197109638712997E-2</v>
      </c>
      <c r="G152" s="122">
        <f t="shared" si="8"/>
        <v>2.7246894026811395E-3</v>
      </c>
      <c r="H152" s="122">
        <v>13.558633560765101</v>
      </c>
      <c r="I152" s="86">
        <v>3.6943065177853514E-2</v>
      </c>
      <c r="J152" s="122">
        <v>12.350471063178301</v>
      </c>
      <c r="K152" s="86">
        <v>3.365119762396198E-2</v>
      </c>
      <c r="L152" s="122" t="str" cm="1">
        <f t="array" ref="L152">_xlfn.SWITCH(A152,
    "District of Columbia", _xlfn.XLOOKUP(R152, '2015 O3 Growth Surrogates'!A:A, '2015 O3 Growth Surrogates'!H:H),
    "Maryland", _xlfn.XLOOKUP(R152, '2015 O3 Growth Surrogates'!A:A, '2015 O3 Growth Surrogates'!I:I),
    "Virginia", _xlfn.XLOOKUP(R152, '2015 O3 Growth Surrogates'!A:A, '2015 O3 Growth Surrogates'!J:J)
)</f>
        <v>No Growth</v>
      </c>
      <c r="M152" s="133" cm="1">
        <f t="array" ref="M152">_xlfn.SWITCH(L152,
"Employment", INDEX('Coop GFs_CFs'!C:D, MATCH(B152,'Coop GFs_CFs'!B:B,0),1),
"Population", INDEX('Coop GFs_CFs'!E:F, MATCH(B152,'Coop GFs_CFs'!B:B,0),1),
"Household", INDEX('Coop GFs_CFs'!G:H, MATCH(B152,'Coop GFs_CFs'!B:B,0),1),
"VMT", INDEX('Coop GFs_CFs'!I:J, MATCH(B152,'Coop GFs_CFs'!B:B,0),1),
"Lane Mile", INDEX('Coop GFs_CFs'!K:L, MATCH(B152,'Coop GFs_CFs'!B:B,0),1),
"Gas Sales", INDEX('Coop GFs_CFs'!M:N, MATCH(B152,'Coop GFs_CFs'!B:B,0),1),
"No Growth", INDEX('Coop GFs_CFs'!O:P, MATCH(B152,'Coop GFs_CFs'!B:B,0),1)
)</f>
        <v>1</v>
      </c>
      <c r="N152" s="133" cm="1">
        <f t="array" ref="N152">_xlfn.SWITCH(L152,
"Employment", INDEX('Coop GFs_CFs'!C:D, MATCH(B152,'Coop GFs_CFs'!B:B,0),2),
"Population", INDEX('Coop GFs_CFs'!E:F, MATCH(B152,'Coop GFs_CFs'!B:B,0),2),
"Household", INDEX('Coop GFs_CFs'!G:H, MATCH(B152,'Coop GFs_CFs'!B:B,0),2),
"VMT", INDEX('Coop GFs_CFs'!I:J, MATCH(B152,'Coop GFs_CFs'!B:B,0),2),
"Lane Mile", INDEX('Coop GFs_CFs'!K:L, MATCH(B152,'Coop GFs_CFs'!B:B,0),2),
"Gas Sales", INDEX('Coop GFs_CFs'!M:N, MATCH(B152,'Coop GFs_CFs'!B:B,0),2),
"No Growth", INDEX('Coop GFs_CFs'!O:P, MATCH(B152,'Coop GFs_CFs'!B:B,0),2)
)</f>
        <v>1</v>
      </c>
      <c r="O152" s="134">
        <v>1</v>
      </c>
      <c r="P152" s="86">
        <f>F152*M152*O152</f>
        <v>4.4197109638712997E-2</v>
      </c>
      <c r="Q152" s="86">
        <f>F152*N152*O152</f>
        <v>4.4197109638712997E-2</v>
      </c>
      <c r="R152" s="156" t="s">
        <v>916</v>
      </c>
      <c r="S152" s="85" t="s">
        <v>225</v>
      </c>
      <c r="T152" s="85" t="s">
        <v>436</v>
      </c>
      <c r="U152" s="85" t="s">
        <v>232</v>
      </c>
      <c r="V152" s="85" t="s">
        <v>213</v>
      </c>
      <c r="W152" s="85" t="s">
        <v>439</v>
      </c>
      <c r="X152" s="85" t="s">
        <v>330</v>
      </c>
      <c r="Z152" s="42" t="s">
        <v>1342</v>
      </c>
      <c r="AA152"/>
    </row>
    <row r="153" spans="1:27" s="39" customFormat="1" x14ac:dyDescent="0.35">
      <c r="A153" s="85" t="s">
        <v>811</v>
      </c>
      <c r="B153" s="87">
        <v>51510</v>
      </c>
      <c r="C153" s="87" t="s">
        <v>12</v>
      </c>
      <c r="D153" s="86">
        <v>0.89227066162354296</v>
      </c>
      <c r="E153" s="86">
        <f>SUMIFS('Ratios_MARAMA-VA'!T:T, 'Ratios_MARAMA-VA'!AA:AA, Z153)</f>
        <v>0.89215349389465204</v>
      </c>
      <c r="F153" s="86">
        <f>SUMIFS('Ratios_MARAMA-VA'!J:J, 'Ratios_MARAMA-VA'!AA:AA, Z153)</f>
        <v>2.4308411703797099E-3</v>
      </c>
      <c r="G153" s="122">
        <f t="shared" si="8"/>
        <v>2.7246894026811382E-3</v>
      </c>
      <c r="H153" s="122">
        <v>0.84958592091751395</v>
      </c>
      <c r="I153" s="86">
        <v>2.3148577553910457E-3</v>
      </c>
      <c r="J153" s="122">
        <v>0.84419355954483499</v>
      </c>
      <c r="K153" s="86">
        <v>2.3001652455034802E-3</v>
      </c>
      <c r="L153" s="122" t="str" cm="1">
        <f t="array" ref="L153">_xlfn.SWITCH(A153,
    "District of Columbia", _xlfn.XLOOKUP(R153, '2015 O3 Growth Surrogates'!A:A, '2015 O3 Growth Surrogates'!H:H),
    "Maryland", _xlfn.XLOOKUP(R153, '2015 O3 Growth Surrogates'!A:A, '2015 O3 Growth Surrogates'!I:I),
    "Virginia", _xlfn.XLOOKUP(R153, '2015 O3 Growth Surrogates'!A:A, '2015 O3 Growth Surrogates'!J:J)
)</f>
        <v>No Growth</v>
      </c>
      <c r="M153" s="133" cm="1">
        <f t="array" ref="M153">_xlfn.SWITCH(L153,
"Employment", INDEX('Coop GFs_CFs'!C:D, MATCH(B153,'Coop GFs_CFs'!B:B,0),1),
"Population", INDEX('Coop GFs_CFs'!E:F, MATCH(B153,'Coop GFs_CFs'!B:B,0),1),
"Household", INDEX('Coop GFs_CFs'!G:H, MATCH(B153,'Coop GFs_CFs'!B:B,0),1),
"VMT", INDEX('Coop GFs_CFs'!I:J, MATCH(B153,'Coop GFs_CFs'!B:B,0),1),
"Lane Mile", INDEX('Coop GFs_CFs'!K:L, MATCH(B153,'Coop GFs_CFs'!B:B,0),1),
"Gas Sales", INDEX('Coop GFs_CFs'!M:N, MATCH(B153,'Coop GFs_CFs'!B:B,0),1),
"No Growth", INDEX('Coop GFs_CFs'!O:P, MATCH(B153,'Coop GFs_CFs'!B:B,0),1)
)</f>
        <v>1</v>
      </c>
      <c r="N153" s="133" cm="1">
        <f t="array" ref="N153">_xlfn.SWITCH(L153,
"Employment", INDEX('Coop GFs_CFs'!C:D, MATCH(B153,'Coop GFs_CFs'!B:B,0),2),
"Population", INDEX('Coop GFs_CFs'!E:F, MATCH(B153,'Coop GFs_CFs'!B:B,0),2),
"Household", INDEX('Coop GFs_CFs'!G:H, MATCH(B153,'Coop GFs_CFs'!B:B,0),2),
"VMT", INDEX('Coop GFs_CFs'!I:J, MATCH(B153,'Coop GFs_CFs'!B:B,0),2),
"Lane Mile", INDEX('Coop GFs_CFs'!K:L, MATCH(B153,'Coop GFs_CFs'!B:B,0),2),
"Gas Sales", INDEX('Coop GFs_CFs'!M:N, MATCH(B153,'Coop GFs_CFs'!B:B,0),2),
"No Growth", INDEX('Coop GFs_CFs'!O:P, MATCH(B153,'Coop GFs_CFs'!B:B,0),2)
)</f>
        <v>1</v>
      </c>
      <c r="O153" s="134"/>
      <c r="P153" s="86">
        <f>F153*M153</f>
        <v>2.4308411703797099E-3</v>
      </c>
      <c r="Q153" s="86">
        <f>F153*N153</f>
        <v>2.4308411703797099E-3</v>
      </c>
      <c r="R153" s="156" t="s">
        <v>916</v>
      </c>
      <c r="S153" s="85" t="s">
        <v>225</v>
      </c>
      <c r="T153" s="85" t="s">
        <v>436</v>
      </c>
      <c r="U153" s="85" t="s">
        <v>232</v>
      </c>
      <c r="V153" s="85" t="s">
        <v>213</v>
      </c>
      <c r="W153" s="85" t="s">
        <v>439</v>
      </c>
      <c r="X153" s="85" t="s">
        <v>330</v>
      </c>
      <c r="Z153" s="42" t="s">
        <v>1351</v>
      </c>
      <c r="AA153"/>
    </row>
    <row r="154" spans="1:27" s="39" customFormat="1" x14ac:dyDescent="0.35">
      <c r="A154" s="85" t="s">
        <v>811</v>
      </c>
      <c r="B154" s="87">
        <v>51600</v>
      </c>
      <c r="C154" s="87" t="s">
        <v>10</v>
      </c>
      <c r="D154" s="86">
        <v>5.7979538724810702</v>
      </c>
      <c r="E154" s="86">
        <f>SUMIFS('Ratios_MARAMA-VA'!T:T, 'Ratios_MARAMA-VA'!AA:AA, Z154)</f>
        <v>5.7971925193214604</v>
      </c>
      <c r="F154" s="86">
        <f>SUMIFS('Ratios_MARAMA-VA'!J:J, 'Ratios_MARAMA-VA'!AA:AA, Z154)</f>
        <v>1.5795549022697499E-2</v>
      </c>
      <c r="G154" s="122">
        <f t="shared" si="8"/>
        <v>2.7246894026811291E-3</v>
      </c>
      <c r="H154" s="122">
        <v>4.8457028715349804</v>
      </c>
      <c r="I154" s="86">
        <v>1.3203035262612878E-2</v>
      </c>
      <c r="J154" s="122">
        <v>4.4139192070823503</v>
      </c>
      <c r="K154" s="86">
        <v>1.2026558887827972E-2</v>
      </c>
      <c r="L154" s="122" t="str" cm="1">
        <f t="array" ref="L154">_xlfn.SWITCH(A154,
    "District of Columbia", _xlfn.XLOOKUP(R154, '2015 O3 Growth Surrogates'!A:A, '2015 O3 Growth Surrogates'!H:H),
    "Maryland", _xlfn.XLOOKUP(R154, '2015 O3 Growth Surrogates'!A:A, '2015 O3 Growth Surrogates'!I:I),
    "Virginia", _xlfn.XLOOKUP(R154, '2015 O3 Growth Surrogates'!A:A, '2015 O3 Growth Surrogates'!J:J)
)</f>
        <v>No Growth</v>
      </c>
      <c r="M154" s="133" cm="1">
        <f t="array" ref="M154">_xlfn.SWITCH(L154,
"Employment", INDEX('Coop GFs_CFs'!C:D, MATCH(B154,'Coop GFs_CFs'!B:B,0),1),
"Population", INDEX('Coop GFs_CFs'!E:F, MATCH(B154,'Coop GFs_CFs'!B:B,0),1),
"Household", INDEX('Coop GFs_CFs'!G:H, MATCH(B154,'Coop GFs_CFs'!B:B,0),1),
"VMT", INDEX('Coop GFs_CFs'!I:J, MATCH(B154,'Coop GFs_CFs'!B:B,0),1),
"Lane Mile", INDEX('Coop GFs_CFs'!K:L, MATCH(B154,'Coop GFs_CFs'!B:B,0),1),
"Gas Sales", INDEX('Coop GFs_CFs'!M:N, MATCH(B154,'Coop GFs_CFs'!B:B,0),1),
"No Growth", INDEX('Coop GFs_CFs'!O:P, MATCH(B154,'Coop GFs_CFs'!B:B,0),1)
)</f>
        <v>1</v>
      </c>
      <c r="N154" s="133" cm="1">
        <f t="array" ref="N154">_xlfn.SWITCH(L154,
"Employment", INDEX('Coop GFs_CFs'!C:D, MATCH(B154,'Coop GFs_CFs'!B:B,0),2),
"Population", INDEX('Coop GFs_CFs'!E:F, MATCH(B154,'Coop GFs_CFs'!B:B,0),2),
"Household", INDEX('Coop GFs_CFs'!G:H, MATCH(B154,'Coop GFs_CFs'!B:B,0),2),
"VMT", INDEX('Coop GFs_CFs'!I:J, MATCH(B154,'Coop GFs_CFs'!B:B,0),2),
"Lane Mile", INDEX('Coop GFs_CFs'!K:L, MATCH(B154,'Coop GFs_CFs'!B:B,0),2),
"Gas Sales", INDEX('Coop GFs_CFs'!M:N, MATCH(B154,'Coop GFs_CFs'!B:B,0),2),
"No Growth", INDEX('Coop GFs_CFs'!O:P, MATCH(B154,'Coop GFs_CFs'!B:B,0),2)
)</f>
        <v>1</v>
      </c>
      <c r="O154" s="134">
        <v>1</v>
      </c>
      <c r="P154" s="86">
        <f>F154*M154*O154</f>
        <v>1.5795549022697499E-2</v>
      </c>
      <c r="Q154" s="86">
        <f>F154*N154*O154</f>
        <v>1.5795549022697499E-2</v>
      </c>
      <c r="R154" s="156" t="s">
        <v>916</v>
      </c>
      <c r="S154" s="85" t="s">
        <v>225</v>
      </c>
      <c r="T154" s="85" t="s">
        <v>436</v>
      </c>
      <c r="U154" s="85" t="s">
        <v>232</v>
      </c>
      <c r="V154" s="85" t="s">
        <v>213</v>
      </c>
      <c r="W154" s="85" t="s">
        <v>439</v>
      </c>
      <c r="X154" s="85" t="s">
        <v>330</v>
      </c>
      <c r="Z154" s="42" t="s">
        <v>1345</v>
      </c>
      <c r="AA154"/>
    </row>
    <row r="155" spans="1:27" s="39" customFormat="1" x14ac:dyDescent="0.35">
      <c r="A155" s="85" t="s">
        <v>811</v>
      </c>
      <c r="B155" s="87">
        <v>51600</v>
      </c>
      <c r="C155" s="87" t="s">
        <v>12</v>
      </c>
      <c r="D155" s="86">
        <v>0.318887401209622</v>
      </c>
      <c r="E155" s="86">
        <f>SUMIFS('Ratios_MARAMA-VA'!T:T, 'Ratios_MARAMA-VA'!AA:AA, Z155)</f>
        <v>0.318845526793956</v>
      </c>
      <c r="F155" s="86">
        <f>SUMIFS('Ratios_MARAMA-VA'!J:J, 'Ratios_MARAMA-VA'!AA:AA, Z155)</f>
        <v>8.68755027947774E-4</v>
      </c>
      <c r="G155" s="122">
        <f t="shared" si="8"/>
        <v>2.7246894026811295E-3</v>
      </c>
      <c r="H155" s="122">
        <v>0.30363235963929203</v>
      </c>
      <c r="I155" s="86">
        <v>8.2730387262024445E-4</v>
      </c>
      <c r="J155" s="122">
        <v>0.30170519092415399</v>
      </c>
      <c r="K155" s="86">
        <v>8.2205293644492929E-4</v>
      </c>
      <c r="L155" s="122" t="str" cm="1">
        <f t="array" ref="L155">_xlfn.SWITCH(A155,
    "District of Columbia", _xlfn.XLOOKUP(R155, '2015 O3 Growth Surrogates'!A:A, '2015 O3 Growth Surrogates'!H:H),
    "Maryland", _xlfn.XLOOKUP(R155, '2015 O3 Growth Surrogates'!A:A, '2015 O3 Growth Surrogates'!I:I),
    "Virginia", _xlfn.XLOOKUP(R155, '2015 O3 Growth Surrogates'!A:A, '2015 O3 Growth Surrogates'!J:J)
)</f>
        <v>No Growth</v>
      </c>
      <c r="M155" s="133" cm="1">
        <f t="array" ref="M155">_xlfn.SWITCH(L155,
"Employment", INDEX('Coop GFs_CFs'!C:D, MATCH(B155,'Coop GFs_CFs'!B:B,0),1),
"Population", INDEX('Coop GFs_CFs'!E:F, MATCH(B155,'Coop GFs_CFs'!B:B,0),1),
"Household", INDEX('Coop GFs_CFs'!G:H, MATCH(B155,'Coop GFs_CFs'!B:B,0),1),
"VMT", INDEX('Coop GFs_CFs'!I:J, MATCH(B155,'Coop GFs_CFs'!B:B,0),1),
"Lane Mile", INDEX('Coop GFs_CFs'!K:L, MATCH(B155,'Coop GFs_CFs'!B:B,0),1),
"Gas Sales", INDEX('Coop GFs_CFs'!M:N, MATCH(B155,'Coop GFs_CFs'!B:B,0),1),
"No Growth", INDEX('Coop GFs_CFs'!O:P, MATCH(B155,'Coop GFs_CFs'!B:B,0),1)
)</f>
        <v>1</v>
      </c>
      <c r="N155" s="133" cm="1">
        <f t="array" ref="N155">_xlfn.SWITCH(L155,
"Employment", INDEX('Coop GFs_CFs'!C:D, MATCH(B155,'Coop GFs_CFs'!B:B,0),2),
"Population", INDEX('Coop GFs_CFs'!E:F, MATCH(B155,'Coop GFs_CFs'!B:B,0),2),
"Household", INDEX('Coop GFs_CFs'!G:H, MATCH(B155,'Coop GFs_CFs'!B:B,0),2),
"VMT", INDEX('Coop GFs_CFs'!I:J, MATCH(B155,'Coop GFs_CFs'!B:B,0),2),
"Lane Mile", INDEX('Coop GFs_CFs'!K:L, MATCH(B155,'Coop GFs_CFs'!B:B,0),2),
"Gas Sales", INDEX('Coop GFs_CFs'!M:N, MATCH(B155,'Coop GFs_CFs'!B:B,0),2),
"No Growth", INDEX('Coop GFs_CFs'!O:P, MATCH(B155,'Coop GFs_CFs'!B:B,0),2)
)</f>
        <v>1</v>
      </c>
      <c r="O155" s="134"/>
      <c r="P155" s="86">
        <f>F155*M155</f>
        <v>8.68755027947774E-4</v>
      </c>
      <c r="Q155" s="86">
        <f>F155*N155</f>
        <v>8.68755027947774E-4</v>
      </c>
      <c r="R155" s="156" t="s">
        <v>916</v>
      </c>
      <c r="S155" s="85" t="s">
        <v>225</v>
      </c>
      <c r="T155" s="85" t="s">
        <v>436</v>
      </c>
      <c r="U155" s="85" t="s">
        <v>232</v>
      </c>
      <c r="V155" s="85" t="s">
        <v>213</v>
      </c>
      <c r="W155" s="85" t="s">
        <v>439</v>
      </c>
      <c r="X155" s="85" t="s">
        <v>330</v>
      </c>
      <c r="Z155" s="42" t="s">
        <v>1354</v>
      </c>
      <c r="AA155"/>
    </row>
    <row r="156" spans="1:27" s="39" customFormat="1" x14ac:dyDescent="0.35">
      <c r="A156" s="85" t="s">
        <v>811</v>
      </c>
      <c r="B156" s="87">
        <v>51610</v>
      </c>
      <c r="C156" s="87" t="s">
        <v>10</v>
      </c>
      <c r="D156" s="86">
        <v>3.5159730994124301</v>
      </c>
      <c r="E156" s="86">
        <f>SUMIFS('Ratios_MARAMA-VA'!T:T, 'Ratios_MARAMA-VA'!AA:AA, Z156)</f>
        <v>3.5155114025298402</v>
      </c>
      <c r="F156" s="86">
        <f>SUMIFS('Ratios_MARAMA-VA'!J:J, 'Ratios_MARAMA-VA'!AA:AA, Z156)</f>
        <v>9.5786766634777306E-3</v>
      </c>
      <c r="G156" s="122">
        <f t="shared" si="8"/>
        <v>2.7246894026811295E-3</v>
      </c>
      <c r="H156" s="122">
        <v>2.93851267512273</v>
      </c>
      <c r="I156" s="86">
        <v>8.0065343455510782E-3</v>
      </c>
      <c r="J156" s="122">
        <v>2.6766720702523301</v>
      </c>
      <c r="K156" s="86">
        <v>7.2931000242690835E-3</v>
      </c>
      <c r="L156" s="122" t="str" cm="1">
        <f t="array" ref="L156">_xlfn.SWITCH(A156,
    "District of Columbia", _xlfn.XLOOKUP(R156, '2015 O3 Growth Surrogates'!A:A, '2015 O3 Growth Surrogates'!H:H),
    "Maryland", _xlfn.XLOOKUP(R156, '2015 O3 Growth Surrogates'!A:A, '2015 O3 Growth Surrogates'!I:I),
    "Virginia", _xlfn.XLOOKUP(R156, '2015 O3 Growth Surrogates'!A:A, '2015 O3 Growth Surrogates'!J:J)
)</f>
        <v>No Growth</v>
      </c>
      <c r="M156" s="133" cm="1">
        <f t="array" ref="M156">_xlfn.SWITCH(L156,
"Employment", INDEX('Coop GFs_CFs'!C:D, MATCH(B156,'Coop GFs_CFs'!B:B,0),1),
"Population", INDEX('Coop GFs_CFs'!E:F, MATCH(B156,'Coop GFs_CFs'!B:B,0),1),
"Household", INDEX('Coop GFs_CFs'!G:H, MATCH(B156,'Coop GFs_CFs'!B:B,0),1),
"VMT", INDEX('Coop GFs_CFs'!I:J, MATCH(B156,'Coop GFs_CFs'!B:B,0),1),
"Lane Mile", INDEX('Coop GFs_CFs'!K:L, MATCH(B156,'Coop GFs_CFs'!B:B,0),1),
"Gas Sales", INDEX('Coop GFs_CFs'!M:N, MATCH(B156,'Coop GFs_CFs'!B:B,0),1),
"No Growth", INDEX('Coop GFs_CFs'!O:P, MATCH(B156,'Coop GFs_CFs'!B:B,0),1)
)</f>
        <v>1</v>
      </c>
      <c r="N156" s="133" cm="1">
        <f t="array" ref="N156">_xlfn.SWITCH(L156,
"Employment", INDEX('Coop GFs_CFs'!C:D, MATCH(B156,'Coop GFs_CFs'!B:B,0),2),
"Population", INDEX('Coop GFs_CFs'!E:F, MATCH(B156,'Coop GFs_CFs'!B:B,0),2),
"Household", INDEX('Coop GFs_CFs'!G:H, MATCH(B156,'Coop GFs_CFs'!B:B,0),2),
"VMT", INDEX('Coop GFs_CFs'!I:J, MATCH(B156,'Coop GFs_CFs'!B:B,0),2),
"Lane Mile", INDEX('Coop GFs_CFs'!K:L, MATCH(B156,'Coop GFs_CFs'!B:B,0),2),
"Gas Sales", INDEX('Coop GFs_CFs'!M:N, MATCH(B156,'Coop GFs_CFs'!B:B,0),2),
"No Growth", INDEX('Coop GFs_CFs'!O:P, MATCH(B156,'Coop GFs_CFs'!B:B,0),2)
)</f>
        <v>1</v>
      </c>
      <c r="O156" s="134">
        <f t="shared" si="9"/>
        <v>0.87775099670000001</v>
      </c>
      <c r="P156" s="86">
        <f>F156*M156*O156</f>
        <v>8.4076929884346081E-3</v>
      </c>
      <c r="Q156" s="86">
        <f>F156*N156*O156</f>
        <v>8.4076929884346081E-3</v>
      </c>
      <c r="R156" s="156" t="s">
        <v>916</v>
      </c>
      <c r="S156" s="85" t="s">
        <v>225</v>
      </c>
      <c r="T156" s="85" t="s">
        <v>436</v>
      </c>
      <c r="U156" s="85" t="s">
        <v>232</v>
      </c>
      <c r="V156" s="85" t="s">
        <v>213</v>
      </c>
      <c r="W156" s="85" t="s">
        <v>439</v>
      </c>
      <c r="X156" s="85" t="s">
        <v>330</v>
      </c>
      <c r="Z156" s="42" t="s">
        <v>1346</v>
      </c>
      <c r="AA156"/>
    </row>
    <row r="157" spans="1:27" s="39" customFormat="1" x14ac:dyDescent="0.35">
      <c r="A157" s="85" t="s">
        <v>811</v>
      </c>
      <c r="B157" s="87">
        <v>51610</v>
      </c>
      <c r="C157" s="87" t="s">
        <v>12</v>
      </c>
      <c r="D157" s="86">
        <v>0.19337848957926501</v>
      </c>
      <c r="E157" s="86">
        <f>SUMIFS('Ratios_MARAMA-VA'!T:T, 'Ratios_MARAMA-VA'!AA:AA, Z157)</f>
        <v>0.19335309625477901</v>
      </c>
      <c r="F157" s="86">
        <f>SUMIFS('Ratios_MARAMA-VA'!J:J, 'Ratios_MARAMA-VA'!AA:AA, Z157)</f>
        <v>5.2682713234098095E-4</v>
      </c>
      <c r="G157" s="122">
        <f t="shared" si="8"/>
        <v>2.7246894026811304E-3</v>
      </c>
      <c r="H157" s="122">
        <v>0.184127585071439</v>
      </c>
      <c r="I157" s="86">
        <v>5.0169047978541816E-4</v>
      </c>
      <c r="J157" s="122">
        <v>0.18295891872123399</v>
      </c>
      <c r="K157" s="86">
        <v>4.985062269657445E-4</v>
      </c>
      <c r="L157" s="122" t="str" cm="1">
        <f t="array" ref="L157">_xlfn.SWITCH(A157,
    "District of Columbia", _xlfn.XLOOKUP(R157, '2015 O3 Growth Surrogates'!A:A, '2015 O3 Growth Surrogates'!H:H),
    "Maryland", _xlfn.XLOOKUP(R157, '2015 O3 Growth Surrogates'!A:A, '2015 O3 Growth Surrogates'!I:I),
    "Virginia", _xlfn.XLOOKUP(R157, '2015 O3 Growth Surrogates'!A:A, '2015 O3 Growth Surrogates'!J:J)
)</f>
        <v>No Growth</v>
      </c>
      <c r="M157" s="133" cm="1">
        <f t="array" ref="M157">_xlfn.SWITCH(L157,
"Employment", INDEX('Coop GFs_CFs'!C:D, MATCH(B157,'Coop GFs_CFs'!B:B,0),1),
"Population", INDEX('Coop GFs_CFs'!E:F, MATCH(B157,'Coop GFs_CFs'!B:B,0),1),
"Household", INDEX('Coop GFs_CFs'!G:H, MATCH(B157,'Coop GFs_CFs'!B:B,0),1),
"VMT", INDEX('Coop GFs_CFs'!I:J, MATCH(B157,'Coop GFs_CFs'!B:B,0),1),
"Lane Mile", INDEX('Coop GFs_CFs'!K:L, MATCH(B157,'Coop GFs_CFs'!B:B,0),1),
"Gas Sales", INDEX('Coop GFs_CFs'!M:N, MATCH(B157,'Coop GFs_CFs'!B:B,0),1),
"No Growth", INDEX('Coop GFs_CFs'!O:P, MATCH(B157,'Coop GFs_CFs'!B:B,0),1)
)</f>
        <v>1</v>
      </c>
      <c r="N157" s="133" cm="1">
        <f t="array" ref="N157">_xlfn.SWITCH(L157,
"Employment", INDEX('Coop GFs_CFs'!C:D, MATCH(B157,'Coop GFs_CFs'!B:B,0),2),
"Population", INDEX('Coop GFs_CFs'!E:F, MATCH(B157,'Coop GFs_CFs'!B:B,0),2),
"Household", INDEX('Coop GFs_CFs'!G:H, MATCH(B157,'Coop GFs_CFs'!B:B,0),2),
"VMT", INDEX('Coop GFs_CFs'!I:J, MATCH(B157,'Coop GFs_CFs'!B:B,0),2),
"Lane Mile", INDEX('Coop GFs_CFs'!K:L, MATCH(B157,'Coop GFs_CFs'!B:B,0),2),
"Gas Sales", INDEX('Coop GFs_CFs'!M:N, MATCH(B157,'Coop GFs_CFs'!B:B,0),2),
"No Growth", INDEX('Coop GFs_CFs'!O:P, MATCH(B157,'Coop GFs_CFs'!B:B,0),2)
)</f>
        <v>1</v>
      </c>
      <c r="O157" s="134"/>
      <c r="P157" s="86">
        <f>F157*M157</f>
        <v>5.2682713234098095E-4</v>
      </c>
      <c r="Q157" s="86">
        <f>F157*N157</f>
        <v>5.2682713234098095E-4</v>
      </c>
      <c r="R157" s="156" t="s">
        <v>916</v>
      </c>
      <c r="S157" s="85" t="s">
        <v>225</v>
      </c>
      <c r="T157" s="85" t="s">
        <v>436</v>
      </c>
      <c r="U157" s="85" t="s">
        <v>232</v>
      </c>
      <c r="V157" s="85" t="s">
        <v>213</v>
      </c>
      <c r="W157" s="85" t="s">
        <v>439</v>
      </c>
      <c r="X157" s="85" t="s">
        <v>330</v>
      </c>
      <c r="Z157" s="42" t="s">
        <v>1355</v>
      </c>
      <c r="AA157"/>
    </row>
    <row r="158" spans="1:27" s="39" customFormat="1" x14ac:dyDescent="0.35">
      <c r="A158" s="85" t="s">
        <v>811</v>
      </c>
      <c r="B158" s="87">
        <v>51683</v>
      </c>
      <c r="C158" s="87" t="s">
        <v>10</v>
      </c>
      <c r="D158" s="86">
        <v>15.297890901677301</v>
      </c>
      <c r="E158" s="86">
        <f>SUMIFS('Ratios_MARAMA-VA'!T:T, 'Ratios_MARAMA-VA'!AA:AA, Z158)</f>
        <v>15.2958820727301</v>
      </c>
      <c r="F158" s="86">
        <f>SUMIFS('Ratios_MARAMA-VA'!J:J, 'Ratios_MARAMA-VA'!AA:AA, Z158)</f>
        <v>4.1676527788228002E-2</v>
      </c>
      <c r="G158" s="122">
        <f t="shared" si="8"/>
        <v>2.7246894026811313E-3</v>
      </c>
      <c r="H158" s="122">
        <v>12.7853783422677</v>
      </c>
      <c r="I158" s="86">
        <v>3.4836184878445649E-2</v>
      </c>
      <c r="J158" s="122">
        <v>11.646117917434999</v>
      </c>
      <c r="K158" s="86">
        <v>3.1732054072009991E-2</v>
      </c>
      <c r="L158" s="122" t="str" cm="1">
        <f t="array" ref="L158">_xlfn.SWITCH(A158,
    "District of Columbia", _xlfn.XLOOKUP(R158, '2015 O3 Growth Surrogates'!A:A, '2015 O3 Growth Surrogates'!H:H),
    "Maryland", _xlfn.XLOOKUP(R158, '2015 O3 Growth Surrogates'!A:A, '2015 O3 Growth Surrogates'!I:I),
    "Virginia", _xlfn.XLOOKUP(R158, '2015 O3 Growth Surrogates'!A:A, '2015 O3 Growth Surrogates'!J:J)
)</f>
        <v>No Growth</v>
      </c>
      <c r="M158" s="133" cm="1">
        <f t="array" ref="M158">_xlfn.SWITCH(L158,
"Employment", INDEX('Coop GFs_CFs'!C:D, MATCH(B158,'Coop GFs_CFs'!B:B,0),1),
"Population", INDEX('Coop GFs_CFs'!E:F, MATCH(B158,'Coop GFs_CFs'!B:B,0),1),
"Household", INDEX('Coop GFs_CFs'!G:H, MATCH(B158,'Coop GFs_CFs'!B:B,0),1),
"VMT", INDEX('Coop GFs_CFs'!I:J, MATCH(B158,'Coop GFs_CFs'!B:B,0),1),
"Lane Mile", INDEX('Coop GFs_CFs'!K:L, MATCH(B158,'Coop GFs_CFs'!B:B,0),1),
"Gas Sales", INDEX('Coop GFs_CFs'!M:N, MATCH(B158,'Coop GFs_CFs'!B:B,0),1),
"No Growth", INDEX('Coop GFs_CFs'!O:P, MATCH(B158,'Coop GFs_CFs'!B:B,0),1)
)</f>
        <v>1</v>
      </c>
      <c r="N158" s="133" cm="1">
        <f t="array" ref="N158">_xlfn.SWITCH(L158,
"Employment", INDEX('Coop GFs_CFs'!C:D, MATCH(B158,'Coop GFs_CFs'!B:B,0),2),
"Population", INDEX('Coop GFs_CFs'!E:F, MATCH(B158,'Coop GFs_CFs'!B:B,0),2),
"Household", INDEX('Coop GFs_CFs'!G:H, MATCH(B158,'Coop GFs_CFs'!B:B,0),2),
"VMT", INDEX('Coop GFs_CFs'!I:J, MATCH(B158,'Coop GFs_CFs'!B:B,0),2),
"Lane Mile", INDEX('Coop GFs_CFs'!K:L, MATCH(B158,'Coop GFs_CFs'!B:B,0),2),
"Gas Sales", INDEX('Coop GFs_CFs'!M:N, MATCH(B158,'Coop GFs_CFs'!B:B,0),2),
"No Growth", INDEX('Coop GFs_CFs'!O:P, MATCH(B158,'Coop GFs_CFs'!B:B,0),2)
)</f>
        <v>1</v>
      </c>
      <c r="O158" s="134">
        <v>1</v>
      </c>
      <c r="P158" s="86">
        <f>F158*M158*O158</f>
        <v>4.1676527788228002E-2</v>
      </c>
      <c r="Q158" s="86">
        <f>F158*N158*O158</f>
        <v>4.1676527788228002E-2</v>
      </c>
      <c r="R158" s="156" t="s">
        <v>916</v>
      </c>
      <c r="S158" s="85" t="s">
        <v>225</v>
      </c>
      <c r="T158" s="85" t="s">
        <v>436</v>
      </c>
      <c r="U158" s="85" t="s">
        <v>232</v>
      </c>
      <c r="V158" s="85" t="s">
        <v>213</v>
      </c>
      <c r="W158" s="85" t="s">
        <v>439</v>
      </c>
      <c r="X158" s="85" t="s">
        <v>330</v>
      </c>
      <c r="Z158" s="42" t="s">
        <v>1348</v>
      </c>
      <c r="AA158"/>
    </row>
    <row r="159" spans="1:27" s="39" customFormat="1" x14ac:dyDescent="0.35">
      <c r="A159" s="85" t="s">
        <v>811</v>
      </c>
      <c r="B159" s="87">
        <v>51683</v>
      </c>
      <c r="C159" s="87" t="s">
        <v>12</v>
      </c>
      <c r="D159" s="86">
        <v>0.841383742188761</v>
      </c>
      <c r="E159" s="86">
        <f>SUMIFS('Ratios_MARAMA-VA'!T:T, 'Ratios_MARAMA-VA'!AA:AA, Z159)</f>
        <v>0.84127325663046704</v>
      </c>
      <c r="F159" s="86">
        <f>SUMIFS('Ratios_MARAMA-VA'!J:J, 'Ratios_MARAMA-VA'!AA:AA, Z159)</f>
        <v>2.2922083271000801E-3</v>
      </c>
      <c r="G159" s="122">
        <f t="shared" si="8"/>
        <v>2.7246894026811347E-3</v>
      </c>
      <c r="H159" s="122">
        <v>0.80113334686112803</v>
      </c>
      <c r="I159" s="86">
        <v>2.1828395403269852E-3</v>
      </c>
      <c r="J159" s="122">
        <v>0.79604851623056205</v>
      </c>
      <c r="K159" s="86">
        <v>2.1689849561934535E-3</v>
      </c>
      <c r="L159" s="122" t="str" cm="1">
        <f t="array" ref="L159">_xlfn.SWITCH(A159,
    "District of Columbia", _xlfn.XLOOKUP(R159, '2015 O3 Growth Surrogates'!A:A, '2015 O3 Growth Surrogates'!H:H),
    "Maryland", _xlfn.XLOOKUP(R159, '2015 O3 Growth Surrogates'!A:A, '2015 O3 Growth Surrogates'!I:I),
    "Virginia", _xlfn.XLOOKUP(R159, '2015 O3 Growth Surrogates'!A:A, '2015 O3 Growth Surrogates'!J:J)
)</f>
        <v>No Growth</v>
      </c>
      <c r="M159" s="133" cm="1">
        <f t="array" ref="M159">_xlfn.SWITCH(L159,
"Employment", INDEX('Coop GFs_CFs'!C:D, MATCH(B159,'Coop GFs_CFs'!B:B,0),1),
"Population", INDEX('Coop GFs_CFs'!E:F, MATCH(B159,'Coop GFs_CFs'!B:B,0),1),
"Household", INDEX('Coop GFs_CFs'!G:H, MATCH(B159,'Coop GFs_CFs'!B:B,0),1),
"VMT", INDEX('Coop GFs_CFs'!I:J, MATCH(B159,'Coop GFs_CFs'!B:B,0),1),
"Lane Mile", INDEX('Coop GFs_CFs'!K:L, MATCH(B159,'Coop GFs_CFs'!B:B,0),1),
"Gas Sales", INDEX('Coop GFs_CFs'!M:N, MATCH(B159,'Coop GFs_CFs'!B:B,0),1),
"No Growth", INDEX('Coop GFs_CFs'!O:P, MATCH(B159,'Coop GFs_CFs'!B:B,0),1)
)</f>
        <v>1</v>
      </c>
      <c r="N159" s="133" cm="1">
        <f t="array" ref="N159">_xlfn.SWITCH(L159,
"Employment", INDEX('Coop GFs_CFs'!C:D, MATCH(B159,'Coop GFs_CFs'!B:B,0),2),
"Population", INDEX('Coop GFs_CFs'!E:F, MATCH(B159,'Coop GFs_CFs'!B:B,0),2),
"Household", INDEX('Coop GFs_CFs'!G:H, MATCH(B159,'Coop GFs_CFs'!B:B,0),2),
"VMT", INDEX('Coop GFs_CFs'!I:J, MATCH(B159,'Coop GFs_CFs'!B:B,0),2),
"Lane Mile", INDEX('Coop GFs_CFs'!K:L, MATCH(B159,'Coop GFs_CFs'!B:B,0),2),
"Gas Sales", INDEX('Coop GFs_CFs'!M:N, MATCH(B159,'Coop GFs_CFs'!B:B,0),2),
"No Growth", INDEX('Coop GFs_CFs'!O:P, MATCH(B159,'Coop GFs_CFs'!B:B,0),2)
)</f>
        <v>1</v>
      </c>
      <c r="O159" s="134"/>
      <c r="P159" s="86">
        <f>F159*M159</f>
        <v>2.2922083271000801E-3</v>
      </c>
      <c r="Q159" s="86">
        <f>F159*N159</f>
        <v>2.2922083271000801E-3</v>
      </c>
      <c r="R159" s="156" t="s">
        <v>916</v>
      </c>
      <c r="S159" s="85" t="s">
        <v>225</v>
      </c>
      <c r="T159" s="85" t="s">
        <v>436</v>
      </c>
      <c r="U159" s="85" t="s">
        <v>232</v>
      </c>
      <c r="V159" s="85" t="s">
        <v>213</v>
      </c>
      <c r="W159" s="85" t="s">
        <v>439</v>
      </c>
      <c r="X159" s="85" t="s">
        <v>330</v>
      </c>
      <c r="Z159" s="42" t="s">
        <v>1357</v>
      </c>
      <c r="AA159"/>
    </row>
    <row r="160" spans="1:27" s="39" customFormat="1" x14ac:dyDescent="0.35">
      <c r="A160" s="85" t="s">
        <v>811</v>
      </c>
      <c r="B160" s="87">
        <v>51685</v>
      </c>
      <c r="C160" s="87" t="s">
        <v>10</v>
      </c>
      <c r="D160" s="86">
        <v>6.8323308227067399</v>
      </c>
      <c r="E160" s="86">
        <f>SUMIFS('Ratios_MARAMA-VA'!T:T, 'Ratios_MARAMA-VA'!AA:AA, Z160)</f>
        <v>6.8314336412572798</v>
      </c>
      <c r="F160" s="86">
        <f>SUMIFS('Ratios_MARAMA-VA'!J:J, 'Ratios_MARAMA-VA'!AA:AA, Z160)</f>
        <v>1.8613534847453001E-2</v>
      </c>
      <c r="G160" s="122">
        <f t="shared" si="8"/>
        <v>2.7246894026811191E-3</v>
      </c>
      <c r="H160" s="122">
        <v>5.71019463331805</v>
      </c>
      <c r="I160" s="86">
        <v>1.555850680464829E-2</v>
      </c>
      <c r="J160" s="122">
        <v>5.2013791262849498</v>
      </c>
      <c r="K160" s="86">
        <v>1.4172142584715381E-2</v>
      </c>
      <c r="L160" s="122" t="str" cm="1">
        <f t="array" ref="L160">_xlfn.SWITCH(A160,
    "District of Columbia", _xlfn.XLOOKUP(R160, '2015 O3 Growth Surrogates'!A:A, '2015 O3 Growth Surrogates'!H:H),
    "Maryland", _xlfn.XLOOKUP(R160, '2015 O3 Growth Surrogates'!A:A, '2015 O3 Growth Surrogates'!I:I),
    "Virginia", _xlfn.XLOOKUP(R160, '2015 O3 Growth Surrogates'!A:A, '2015 O3 Growth Surrogates'!J:J)
)</f>
        <v>No Growth</v>
      </c>
      <c r="M160" s="133" cm="1">
        <f t="array" ref="M160">_xlfn.SWITCH(L160,
"Employment", INDEX('Coop GFs_CFs'!C:D, MATCH(B160,'Coop GFs_CFs'!B:B,0),1),
"Population", INDEX('Coop GFs_CFs'!E:F, MATCH(B160,'Coop GFs_CFs'!B:B,0),1),
"Household", INDEX('Coop GFs_CFs'!G:H, MATCH(B160,'Coop GFs_CFs'!B:B,0),1),
"VMT", INDEX('Coop GFs_CFs'!I:J, MATCH(B160,'Coop GFs_CFs'!B:B,0),1),
"Lane Mile", INDEX('Coop GFs_CFs'!K:L, MATCH(B160,'Coop GFs_CFs'!B:B,0),1),
"Gas Sales", INDEX('Coop GFs_CFs'!M:N, MATCH(B160,'Coop GFs_CFs'!B:B,0),1),
"No Growth", INDEX('Coop GFs_CFs'!O:P, MATCH(B160,'Coop GFs_CFs'!B:B,0),1)
)</f>
        <v>1</v>
      </c>
      <c r="N160" s="133" cm="1">
        <f t="array" ref="N160">_xlfn.SWITCH(L160,
"Employment", INDEX('Coop GFs_CFs'!C:D, MATCH(B160,'Coop GFs_CFs'!B:B,0),2),
"Population", INDEX('Coop GFs_CFs'!E:F, MATCH(B160,'Coop GFs_CFs'!B:B,0),2),
"Household", INDEX('Coop GFs_CFs'!G:H, MATCH(B160,'Coop GFs_CFs'!B:B,0),2),
"VMT", INDEX('Coop GFs_CFs'!I:J, MATCH(B160,'Coop GFs_CFs'!B:B,0),2),
"Lane Mile", INDEX('Coop GFs_CFs'!K:L, MATCH(B160,'Coop GFs_CFs'!B:B,0),2),
"Gas Sales", INDEX('Coop GFs_CFs'!M:N, MATCH(B160,'Coop GFs_CFs'!B:B,0),2),
"No Growth", INDEX('Coop GFs_CFs'!O:P, MATCH(B160,'Coop GFs_CFs'!B:B,0),2)
)</f>
        <v>1</v>
      </c>
      <c r="O160" s="134">
        <f t="shared" si="9"/>
        <v>0.87775099670000001</v>
      </c>
      <c r="P160" s="86">
        <f>F160*M160*O160</f>
        <v>1.6338048764462054E-2</v>
      </c>
      <c r="Q160" s="86">
        <f>F160*N160*O160</f>
        <v>1.6338048764462054E-2</v>
      </c>
      <c r="R160" s="156" t="s">
        <v>916</v>
      </c>
      <c r="S160" s="85" t="s">
        <v>225</v>
      </c>
      <c r="T160" s="85" t="s">
        <v>436</v>
      </c>
      <c r="U160" s="85" t="s">
        <v>232</v>
      </c>
      <c r="V160" s="85" t="s">
        <v>213</v>
      </c>
      <c r="W160" s="85" t="s">
        <v>439</v>
      </c>
      <c r="X160" s="85" t="s">
        <v>330</v>
      </c>
      <c r="Z160" s="42" t="s">
        <v>1349</v>
      </c>
      <c r="AA160"/>
    </row>
    <row r="161" spans="1:27" s="39" customFormat="1" x14ac:dyDescent="0.35">
      <c r="A161" s="85" t="s">
        <v>811</v>
      </c>
      <c r="B161" s="87">
        <v>51685</v>
      </c>
      <c r="C161" s="87" t="s">
        <v>12</v>
      </c>
      <c r="D161" s="86">
        <v>0.37577820554501001</v>
      </c>
      <c r="E161" s="86">
        <f>SUMIFS('Ratios_MARAMA-VA'!T:T, 'Ratios_MARAMA-VA'!AA:AA, Z161)</f>
        <v>0.37572886056393601</v>
      </c>
      <c r="F161" s="86">
        <f>SUMIFS('Ratios_MARAMA-VA'!J:J, 'Ratios_MARAMA-VA'!AA:AA, Z161)</f>
        <v>1.02374444466001E-3</v>
      </c>
      <c r="G161" s="122">
        <f t="shared" si="8"/>
        <v>2.7246894026811239E-3</v>
      </c>
      <c r="H161" s="122">
        <v>0.357801602753341</v>
      </c>
      <c r="I161" s="86">
        <v>9.7489823528434949E-4</v>
      </c>
      <c r="J161" s="122">
        <v>0.35553061933157598</v>
      </c>
      <c r="K161" s="86">
        <v>9.6871051082140179E-4</v>
      </c>
      <c r="L161" s="122" t="str" cm="1">
        <f t="array" ref="L161">_xlfn.SWITCH(A161,
    "District of Columbia", _xlfn.XLOOKUP(R161, '2015 O3 Growth Surrogates'!A:A, '2015 O3 Growth Surrogates'!H:H),
    "Maryland", _xlfn.XLOOKUP(R161, '2015 O3 Growth Surrogates'!A:A, '2015 O3 Growth Surrogates'!I:I),
    "Virginia", _xlfn.XLOOKUP(R161, '2015 O3 Growth Surrogates'!A:A, '2015 O3 Growth Surrogates'!J:J)
)</f>
        <v>No Growth</v>
      </c>
      <c r="M161" s="133" cm="1">
        <f t="array" ref="M161">_xlfn.SWITCH(L161,
"Employment", INDEX('Coop GFs_CFs'!C:D, MATCH(B161,'Coop GFs_CFs'!B:B,0),1),
"Population", INDEX('Coop GFs_CFs'!E:F, MATCH(B161,'Coop GFs_CFs'!B:B,0),1),
"Household", INDEX('Coop GFs_CFs'!G:H, MATCH(B161,'Coop GFs_CFs'!B:B,0),1),
"VMT", INDEX('Coop GFs_CFs'!I:J, MATCH(B161,'Coop GFs_CFs'!B:B,0),1),
"Lane Mile", INDEX('Coop GFs_CFs'!K:L, MATCH(B161,'Coop GFs_CFs'!B:B,0),1),
"Gas Sales", INDEX('Coop GFs_CFs'!M:N, MATCH(B161,'Coop GFs_CFs'!B:B,0),1),
"No Growth", INDEX('Coop GFs_CFs'!O:P, MATCH(B161,'Coop GFs_CFs'!B:B,0),1)
)</f>
        <v>1</v>
      </c>
      <c r="N161" s="133" cm="1">
        <f t="array" ref="N161">_xlfn.SWITCH(L161,
"Employment", INDEX('Coop GFs_CFs'!C:D, MATCH(B161,'Coop GFs_CFs'!B:B,0),2),
"Population", INDEX('Coop GFs_CFs'!E:F, MATCH(B161,'Coop GFs_CFs'!B:B,0),2),
"Household", INDEX('Coop GFs_CFs'!G:H, MATCH(B161,'Coop GFs_CFs'!B:B,0),2),
"VMT", INDEX('Coop GFs_CFs'!I:J, MATCH(B161,'Coop GFs_CFs'!B:B,0),2),
"Lane Mile", INDEX('Coop GFs_CFs'!K:L, MATCH(B161,'Coop GFs_CFs'!B:B,0),2),
"Gas Sales", INDEX('Coop GFs_CFs'!M:N, MATCH(B161,'Coop GFs_CFs'!B:B,0),2),
"No Growth", INDEX('Coop GFs_CFs'!O:P, MATCH(B161,'Coop GFs_CFs'!B:B,0),2)
)</f>
        <v>1</v>
      </c>
      <c r="O161" s="134"/>
      <c r="P161" s="86">
        <f t="shared" ref="P161:P192" si="10">F161*M161</f>
        <v>1.02374444466001E-3</v>
      </c>
      <c r="Q161" s="86">
        <f t="shared" ref="Q161:Q192" si="11">F161*N161</f>
        <v>1.02374444466001E-3</v>
      </c>
      <c r="R161" s="156" t="s">
        <v>916</v>
      </c>
      <c r="S161" s="85" t="s">
        <v>225</v>
      </c>
      <c r="T161" s="85" t="s">
        <v>436</v>
      </c>
      <c r="U161" s="85" t="s">
        <v>232</v>
      </c>
      <c r="V161" s="85" t="s">
        <v>213</v>
      </c>
      <c r="W161" s="85" t="s">
        <v>439</v>
      </c>
      <c r="X161" s="85" t="s">
        <v>330</v>
      </c>
      <c r="Z161" s="42" t="s">
        <v>1358</v>
      </c>
      <c r="AA161"/>
    </row>
    <row r="162" spans="1:27" s="39" customFormat="1" x14ac:dyDescent="0.35">
      <c r="A162" s="85" t="s">
        <v>9</v>
      </c>
      <c r="B162" s="87">
        <v>11001</v>
      </c>
      <c r="C162" s="87" t="s">
        <v>10</v>
      </c>
      <c r="D162" s="86">
        <v>1.991236E-3</v>
      </c>
      <c r="E162" s="86">
        <f>SUMIFS('Ratios_MARAMA-VA'!T:T, 'Ratios_MARAMA-VA'!AA:AA, Z162)</f>
        <v>1.99097452261444E-3</v>
      </c>
      <c r="F162" s="86">
        <f>SUMIFS('Ratios_MARAMA-VA'!J:J, 'Ratios_MARAMA-VA'!AA:AA, Z162)</f>
        <v>5.42478718277572E-6</v>
      </c>
      <c r="G162" s="122">
        <f t="shared" si="8"/>
        <v>2.7246894026811469E-3</v>
      </c>
      <c r="H162" s="122">
        <v>3.9210145124700998E-3</v>
      </c>
      <c r="I162" s="86">
        <v>1.0683546689886265E-5</v>
      </c>
      <c r="J162" s="122">
        <v>4.1429182651543002E-3</v>
      </c>
      <c r="K162" s="86">
        <v>1.1288165493240083E-5</v>
      </c>
      <c r="L162" s="122" t="str" cm="1">
        <f t="array" ref="L162">_xlfn.SWITCH(A162,
    "District of Columbia", _xlfn.XLOOKUP(R162, '2015 O3 Growth Surrogates'!A:A, '2015 O3 Growth Surrogates'!H:H),
    "Maryland", _xlfn.XLOOKUP(R162, '2015 O3 Growth Surrogates'!A:A, '2015 O3 Growth Surrogates'!I:I),
    "Virginia", _xlfn.XLOOKUP(R162, '2015 O3 Growth Surrogates'!A:A, '2015 O3 Growth Surrogates'!J:J)
)</f>
        <v>No Growth</v>
      </c>
      <c r="M162" s="133" cm="1">
        <f t="array" ref="M162">_xlfn.SWITCH(L162,
"Employment", INDEX('Coop GFs_CFs'!C:D, MATCH(B162,'Coop GFs_CFs'!B:B,0),1),
"Population", INDEX('Coop GFs_CFs'!E:F, MATCH(B162,'Coop GFs_CFs'!B:B,0),1),
"Household", INDEX('Coop GFs_CFs'!G:H, MATCH(B162,'Coop GFs_CFs'!B:B,0),1),
"VMT", INDEX('Coop GFs_CFs'!I:J, MATCH(B162,'Coop GFs_CFs'!B:B,0),1),
"Lane Mile", INDEX('Coop GFs_CFs'!K:L, MATCH(B162,'Coop GFs_CFs'!B:B,0),1),
"Gas Sales", INDEX('Coop GFs_CFs'!M:N, MATCH(B162,'Coop GFs_CFs'!B:B,0),1),
"No Growth", INDEX('Coop GFs_CFs'!O:P, MATCH(B162,'Coop GFs_CFs'!B:B,0),1)
)</f>
        <v>1</v>
      </c>
      <c r="N162" s="133" cm="1">
        <f t="array" ref="N162">_xlfn.SWITCH(L162,
"Employment", INDEX('Coop GFs_CFs'!C:D, MATCH(B162,'Coop GFs_CFs'!B:B,0),2),
"Population", INDEX('Coop GFs_CFs'!E:F, MATCH(B162,'Coop GFs_CFs'!B:B,0),2),
"Household", INDEX('Coop GFs_CFs'!G:H, MATCH(B162,'Coop GFs_CFs'!B:B,0),2),
"VMT", INDEX('Coop GFs_CFs'!I:J, MATCH(B162,'Coop GFs_CFs'!B:B,0),2),
"Lane Mile", INDEX('Coop GFs_CFs'!K:L, MATCH(B162,'Coop GFs_CFs'!B:B,0),2),
"Gas Sales", INDEX('Coop GFs_CFs'!M:N, MATCH(B162,'Coop GFs_CFs'!B:B,0),2),
"No Growth", INDEX('Coop GFs_CFs'!O:P, MATCH(B162,'Coop GFs_CFs'!B:B,0),2)
)</f>
        <v>1</v>
      </c>
      <c r="O162" s="133"/>
      <c r="P162" s="86">
        <f t="shared" si="10"/>
        <v>5.42478718277572E-6</v>
      </c>
      <c r="Q162" s="86">
        <f t="shared" si="11"/>
        <v>5.42478718277572E-6</v>
      </c>
      <c r="R162" s="156" t="s">
        <v>440</v>
      </c>
      <c r="S162" s="85" t="s">
        <v>297</v>
      </c>
      <c r="T162" s="85" t="s">
        <v>436</v>
      </c>
      <c r="U162" s="85" t="s">
        <v>232</v>
      </c>
      <c r="V162" s="85" t="s">
        <v>209</v>
      </c>
      <c r="W162" s="85" t="s">
        <v>441</v>
      </c>
      <c r="X162" s="85" t="s">
        <v>330</v>
      </c>
      <c r="Z162" s="42" t="s">
        <v>1360</v>
      </c>
      <c r="AA162"/>
    </row>
    <row r="163" spans="1:27" s="39" customFormat="1" x14ac:dyDescent="0.35">
      <c r="A163" s="85" t="s">
        <v>497</v>
      </c>
      <c r="B163" s="87">
        <v>24009</v>
      </c>
      <c r="C163" s="87" t="s">
        <v>10</v>
      </c>
      <c r="D163" s="86">
        <v>0.29123900000000003</v>
      </c>
      <c r="E163" s="86">
        <f>SUMIFS('Ratios_MARAMA-VA'!T:T, 'Ratios_MARAMA-VA'!AA:AA, Z163)</f>
        <v>0.29120075620956598</v>
      </c>
      <c r="F163" s="86">
        <f>SUMIFS('Ratios_MARAMA-VA'!J:J, 'Ratios_MARAMA-VA'!AA:AA, Z163)</f>
        <v>7.9343161449693504E-4</v>
      </c>
      <c r="G163" s="122">
        <f t="shared" si="8"/>
        <v>2.7246894026811278E-3</v>
      </c>
      <c r="H163" s="122">
        <v>0.31421467382413099</v>
      </c>
      <c r="I163" s="86">
        <v>8.561373919355169E-4</v>
      </c>
      <c r="J163" s="122">
        <v>0.32568870782864001</v>
      </c>
      <c r="K163" s="86">
        <v>8.8740057079360552E-4</v>
      </c>
      <c r="L163" s="122" t="str" cm="1">
        <f t="array" ref="L163">_xlfn.SWITCH(A163,
    "District of Columbia", _xlfn.XLOOKUP(R163, '2015 O3 Growth Surrogates'!A:A, '2015 O3 Growth Surrogates'!H:H),
    "Maryland", _xlfn.XLOOKUP(R163, '2015 O3 Growth Surrogates'!A:A, '2015 O3 Growth Surrogates'!I:I),
    "Virginia", _xlfn.XLOOKUP(R163, '2015 O3 Growth Surrogates'!A:A, '2015 O3 Growth Surrogates'!J:J)
)</f>
        <v>No Growth</v>
      </c>
      <c r="M163" s="133" cm="1">
        <f t="array" ref="M163">_xlfn.SWITCH(L163,
"Employment", INDEX('Coop GFs_CFs'!C:D, MATCH(B163,'Coop GFs_CFs'!B:B,0),1),
"Population", INDEX('Coop GFs_CFs'!E:F, MATCH(B163,'Coop GFs_CFs'!B:B,0),1),
"Household", INDEX('Coop GFs_CFs'!G:H, MATCH(B163,'Coop GFs_CFs'!B:B,0),1),
"VMT", INDEX('Coop GFs_CFs'!I:J, MATCH(B163,'Coop GFs_CFs'!B:B,0),1),
"Lane Mile", INDEX('Coop GFs_CFs'!K:L, MATCH(B163,'Coop GFs_CFs'!B:B,0),1),
"Gas Sales", INDEX('Coop GFs_CFs'!M:N, MATCH(B163,'Coop GFs_CFs'!B:B,0),1),
"No Growth", INDEX('Coop GFs_CFs'!O:P, MATCH(B163,'Coop GFs_CFs'!B:B,0),1)
)</f>
        <v>1</v>
      </c>
      <c r="N163" s="133" cm="1">
        <f t="array" ref="N163">_xlfn.SWITCH(L163,
"Employment", INDEX('Coop GFs_CFs'!C:D, MATCH(B163,'Coop GFs_CFs'!B:B,0),2),
"Population", INDEX('Coop GFs_CFs'!E:F, MATCH(B163,'Coop GFs_CFs'!B:B,0),2),
"Household", INDEX('Coop GFs_CFs'!G:H, MATCH(B163,'Coop GFs_CFs'!B:B,0),2),
"VMT", INDEX('Coop GFs_CFs'!I:J, MATCH(B163,'Coop GFs_CFs'!B:B,0),2),
"Lane Mile", INDEX('Coop GFs_CFs'!K:L, MATCH(B163,'Coop GFs_CFs'!B:B,0),2),
"Gas Sales", INDEX('Coop GFs_CFs'!M:N, MATCH(B163,'Coop GFs_CFs'!B:B,0),2),
"No Growth", INDEX('Coop GFs_CFs'!O:P, MATCH(B163,'Coop GFs_CFs'!B:B,0),2)
)</f>
        <v>1</v>
      </c>
      <c r="O163" s="133"/>
      <c r="P163" s="86">
        <f t="shared" si="10"/>
        <v>7.9343161449693504E-4</v>
      </c>
      <c r="Q163" s="86">
        <f t="shared" si="11"/>
        <v>7.9343161449693504E-4</v>
      </c>
      <c r="R163" s="156" t="s">
        <v>761</v>
      </c>
      <c r="S163" s="85" t="s">
        <v>762</v>
      </c>
      <c r="T163" s="85" t="s">
        <v>436</v>
      </c>
      <c r="U163" s="85" t="s">
        <v>232</v>
      </c>
      <c r="V163" s="85" t="s">
        <v>453</v>
      </c>
      <c r="W163" s="85" t="s">
        <v>441</v>
      </c>
      <c r="X163" s="85" t="s">
        <v>330</v>
      </c>
      <c r="Z163" s="42" t="s">
        <v>1361</v>
      </c>
      <c r="AA163"/>
    </row>
    <row r="164" spans="1:27" s="39" customFormat="1" x14ac:dyDescent="0.35">
      <c r="A164" s="85" t="s">
        <v>497</v>
      </c>
      <c r="B164" s="87">
        <v>24009</v>
      </c>
      <c r="C164" s="87" t="s">
        <v>12</v>
      </c>
      <c r="D164" s="86">
        <v>2.2504840000000002E-2</v>
      </c>
      <c r="E164" s="86">
        <f>SUMIFS('Ratios_MARAMA-VA'!T:T, 'Ratios_MARAMA-VA'!AA:AA, Z164)</f>
        <v>2.2501884796937498E-2</v>
      </c>
      <c r="F164" s="86">
        <f>SUMIFS('Ratios_MARAMA-VA'!J:J, 'Ratios_MARAMA-VA'!AA:AA, Z164)</f>
        <v>6.1310647046567294E-5</v>
      </c>
      <c r="G164" s="122">
        <f t="shared" si="8"/>
        <v>2.7246894026811326E-3</v>
      </c>
      <c r="H164" s="122">
        <v>2.4280233622778001E-2</v>
      </c>
      <c r="I164" s="86">
        <v>6.6156095246605343E-5</v>
      </c>
      <c r="J164" s="122">
        <v>2.5166863845468099E-2</v>
      </c>
      <c r="K164" s="86">
        <v>6.8571887218465868E-5</v>
      </c>
      <c r="L164" s="122" t="str" cm="1">
        <f t="array" ref="L164">_xlfn.SWITCH(A164,
    "District of Columbia", _xlfn.XLOOKUP(R164, '2015 O3 Growth Surrogates'!A:A, '2015 O3 Growth Surrogates'!H:H),
    "Maryland", _xlfn.XLOOKUP(R164, '2015 O3 Growth Surrogates'!A:A, '2015 O3 Growth Surrogates'!I:I),
    "Virginia", _xlfn.XLOOKUP(R164, '2015 O3 Growth Surrogates'!A:A, '2015 O3 Growth Surrogates'!J:J)
)</f>
        <v>No Growth</v>
      </c>
      <c r="M164" s="133" cm="1">
        <f t="array" ref="M164">_xlfn.SWITCH(L164,
"Employment", INDEX('Coop GFs_CFs'!C:D, MATCH(B164,'Coop GFs_CFs'!B:B,0),1),
"Population", INDEX('Coop GFs_CFs'!E:F, MATCH(B164,'Coop GFs_CFs'!B:B,0),1),
"Household", INDEX('Coop GFs_CFs'!G:H, MATCH(B164,'Coop GFs_CFs'!B:B,0),1),
"VMT", INDEX('Coop GFs_CFs'!I:J, MATCH(B164,'Coop GFs_CFs'!B:B,0),1),
"Lane Mile", INDEX('Coop GFs_CFs'!K:L, MATCH(B164,'Coop GFs_CFs'!B:B,0),1),
"Gas Sales", INDEX('Coop GFs_CFs'!M:N, MATCH(B164,'Coop GFs_CFs'!B:B,0),1),
"No Growth", INDEX('Coop GFs_CFs'!O:P, MATCH(B164,'Coop GFs_CFs'!B:B,0),1)
)</f>
        <v>1</v>
      </c>
      <c r="N164" s="133" cm="1">
        <f t="array" ref="N164">_xlfn.SWITCH(L164,
"Employment", INDEX('Coop GFs_CFs'!C:D, MATCH(B164,'Coop GFs_CFs'!B:B,0),2),
"Population", INDEX('Coop GFs_CFs'!E:F, MATCH(B164,'Coop GFs_CFs'!B:B,0),2),
"Household", INDEX('Coop GFs_CFs'!G:H, MATCH(B164,'Coop GFs_CFs'!B:B,0),2),
"VMT", INDEX('Coop GFs_CFs'!I:J, MATCH(B164,'Coop GFs_CFs'!B:B,0),2),
"Lane Mile", INDEX('Coop GFs_CFs'!K:L, MATCH(B164,'Coop GFs_CFs'!B:B,0),2),
"Gas Sales", INDEX('Coop GFs_CFs'!M:N, MATCH(B164,'Coop GFs_CFs'!B:B,0),2),
"No Growth", INDEX('Coop GFs_CFs'!O:P, MATCH(B164,'Coop GFs_CFs'!B:B,0),2)
)</f>
        <v>1</v>
      </c>
      <c r="O164" s="133"/>
      <c r="P164" s="86">
        <f t="shared" si="10"/>
        <v>6.1310647046567294E-5</v>
      </c>
      <c r="Q164" s="86">
        <f t="shared" si="11"/>
        <v>6.1310647046567294E-5</v>
      </c>
      <c r="R164" s="156" t="s">
        <v>761</v>
      </c>
      <c r="S164" s="85" t="s">
        <v>762</v>
      </c>
      <c r="T164" s="85" t="s">
        <v>436</v>
      </c>
      <c r="U164" s="85" t="s">
        <v>232</v>
      </c>
      <c r="V164" s="85" t="s">
        <v>453</v>
      </c>
      <c r="W164" s="85" t="s">
        <v>441</v>
      </c>
      <c r="X164" s="85" t="s">
        <v>330</v>
      </c>
      <c r="Z164" s="42" t="s">
        <v>1375</v>
      </c>
      <c r="AA164"/>
    </row>
    <row r="165" spans="1:27" s="39" customFormat="1" x14ac:dyDescent="0.35">
      <c r="A165" s="85" t="s">
        <v>497</v>
      </c>
      <c r="B165" s="87">
        <v>24017</v>
      </c>
      <c r="C165" s="87" t="s">
        <v>10</v>
      </c>
      <c r="D165" s="86">
        <v>0.4243922</v>
      </c>
      <c r="E165" s="86">
        <f>SUMIFS('Ratios_MARAMA-VA'!T:T, 'Ratios_MARAMA-VA'!AA:AA, Z165)</f>
        <v>0.42433647131545199</v>
      </c>
      <c r="F165" s="86">
        <f>SUMIFS('Ratios_MARAMA-VA'!J:J, 'Ratios_MARAMA-VA'!AA:AA, Z165)</f>
        <v>1.1561850865643201E-3</v>
      </c>
      <c r="G165" s="122">
        <f t="shared" si="8"/>
        <v>2.7246894026811365E-3</v>
      </c>
      <c r="H165" s="122">
        <v>0.45787225164385698</v>
      </c>
      <c r="I165" s="86">
        <v>1.2475596718357677E-3</v>
      </c>
      <c r="J165" s="122">
        <v>0.47459216392912301</v>
      </c>
      <c r="K165" s="86">
        <v>1.2931162396531903E-3</v>
      </c>
      <c r="L165" s="122" t="str" cm="1">
        <f t="array" ref="L165">_xlfn.SWITCH(A165,
    "District of Columbia", _xlfn.XLOOKUP(R165, '2015 O3 Growth Surrogates'!A:A, '2015 O3 Growth Surrogates'!H:H),
    "Maryland", _xlfn.XLOOKUP(R165, '2015 O3 Growth Surrogates'!A:A, '2015 O3 Growth Surrogates'!I:I),
    "Virginia", _xlfn.XLOOKUP(R165, '2015 O3 Growth Surrogates'!A:A, '2015 O3 Growth Surrogates'!J:J)
)</f>
        <v>No Growth</v>
      </c>
      <c r="M165" s="133" cm="1">
        <f t="array" ref="M165">_xlfn.SWITCH(L165,
"Employment", INDEX('Coop GFs_CFs'!C:D, MATCH(B165,'Coop GFs_CFs'!B:B,0),1),
"Population", INDEX('Coop GFs_CFs'!E:F, MATCH(B165,'Coop GFs_CFs'!B:B,0),1),
"Household", INDEX('Coop GFs_CFs'!G:H, MATCH(B165,'Coop GFs_CFs'!B:B,0),1),
"VMT", INDEX('Coop GFs_CFs'!I:J, MATCH(B165,'Coop GFs_CFs'!B:B,0),1),
"Lane Mile", INDEX('Coop GFs_CFs'!K:L, MATCH(B165,'Coop GFs_CFs'!B:B,0),1),
"Gas Sales", INDEX('Coop GFs_CFs'!M:N, MATCH(B165,'Coop GFs_CFs'!B:B,0),1),
"No Growth", INDEX('Coop GFs_CFs'!O:P, MATCH(B165,'Coop GFs_CFs'!B:B,0),1)
)</f>
        <v>1</v>
      </c>
      <c r="N165" s="133" cm="1">
        <f t="array" ref="N165">_xlfn.SWITCH(L165,
"Employment", INDEX('Coop GFs_CFs'!C:D, MATCH(B165,'Coop GFs_CFs'!B:B,0),2),
"Population", INDEX('Coop GFs_CFs'!E:F, MATCH(B165,'Coop GFs_CFs'!B:B,0),2),
"Household", INDEX('Coop GFs_CFs'!G:H, MATCH(B165,'Coop GFs_CFs'!B:B,0),2),
"VMT", INDEX('Coop GFs_CFs'!I:J, MATCH(B165,'Coop GFs_CFs'!B:B,0),2),
"Lane Mile", INDEX('Coop GFs_CFs'!K:L, MATCH(B165,'Coop GFs_CFs'!B:B,0),2),
"Gas Sales", INDEX('Coop GFs_CFs'!M:N, MATCH(B165,'Coop GFs_CFs'!B:B,0),2),
"No Growth", INDEX('Coop GFs_CFs'!O:P, MATCH(B165,'Coop GFs_CFs'!B:B,0),2)
)</f>
        <v>1</v>
      </c>
      <c r="O165" s="133"/>
      <c r="P165" s="86">
        <f t="shared" si="10"/>
        <v>1.1561850865643201E-3</v>
      </c>
      <c r="Q165" s="86">
        <f t="shared" si="11"/>
        <v>1.1561850865643201E-3</v>
      </c>
      <c r="R165" s="156" t="s">
        <v>761</v>
      </c>
      <c r="S165" s="85" t="s">
        <v>762</v>
      </c>
      <c r="T165" s="85" t="s">
        <v>436</v>
      </c>
      <c r="U165" s="85" t="s">
        <v>232</v>
      </c>
      <c r="V165" s="85" t="s">
        <v>453</v>
      </c>
      <c r="W165" s="85" t="s">
        <v>441</v>
      </c>
      <c r="X165" s="85" t="s">
        <v>330</v>
      </c>
      <c r="Z165" s="42" t="s">
        <v>1362</v>
      </c>
      <c r="AA165"/>
    </row>
    <row r="166" spans="1:27" s="39" customFormat="1" x14ac:dyDescent="0.35">
      <c r="A166" s="85" t="s">
        <v>497</v>
      </c>
      <c r="B166" s="87">
        <v>24017</v>
      </c>
      <c r="C166" s="87" t="s">
        <v>12</v>
      </c>
      <c r="D166" s="86">
        <v>3.2793950000000002E-2</v>
      </c>
      <c r="E166" s="86">
        <f>SUMIFS('Ratios_MARAMA-VA'!T:T, 'Ratios_MARAMA-VA'!AA:AA, Z166)</f>
        <v>3.2789643691602803E-2</v>
      </c>
      <c r="F166" s="86">
        <f>SUMIFS('Ratios_MARAMA-VA'!J:J, 'Ratios_MARAMA-VA'!AA:AA, Z166)</f>
        <v>8.9341594684199898E-5</v>
      </c>
      <c r="G166" s="122">
        <f t="shared" si="8"/>
        <v>2.7246894026811169E-3</v>
      </c>
      <c r="H166" s="122">
        <v>3.5381045473493702E-2</v>
      </c>
      <c r="I166" s="86">
        <v>9.6402359657406995E-5</v>
      </c>
      <c r="J166" s="122">
        <v>3.6673038982062901E-2</v>
      </c>
      <c r="K166" s="86">
        <v>9.9922640678538281E-5</v>
      </c>
      <c r="L166" s="122" t="str" cm="1">
        <f t="array" ref="L166">_xlfn.SWITCH(A166,
    "District of Columbia", _xlfn.XLOOKUP(R166, '2015 O3 Growth Surrogates'!A:A, '2015 O3 Growth Surrogates'!H:H),
    "Maryland", _xlfn.XLOOKUP(R166, '2015 O3 Growth Surrogates'!A:A, '2015 O3 Growth Surrogates'!I:I),
    "Virginia", _xlfn.XLOOKUP(R166, '2015 O3 Growth Surrogates'!A:A, '2015 O3 Growth Surrogates'!J:J)
)</f>
        <v>No Growth</v>
      </c>
      <c r="M166" s="133" cm="1">
        <f t="array" ref="M166">_xlfn.SWITCH(L166,
"Employment", INDEX('Coop GFs_CFs'!C:D, MATCH(B166,'Coop GFs_CFs'!B:B,0),1),
"Population", INDEX('Coop GFs_CFs'!E:F, MATCH(B166,'Coop GFs_CFs'!B:B,0),1),
"Household", INDEX('Coop GFs_CFs'!G:H, MATCH(B166,'Coop GFs_CFs'!B:B,0),1),
"VMT", INDEX('Coop GFs_CFs'!I:J, MATCH(B166,'Coop GFs_CFs'!B:B,0),1),
"Lane Mile", INDEX('Coop GFs_CFs'!K:L, MATCH(B166,'Coop GFs_CFs'!B:B,0),1),
"Gas Sales", INDEX('Coop GFs_CFs'!M:N, MATCH(B166,'Coop GFs_CFs'!B:B,0),1),
"No Growth", INDEX('Coop GFs_CFs'!O:P, MATCH(B166,'Coop GFs_CFs'!B:B,0),1)
)</f>
        <v>1</v>
      </c>
      <c r="N166" s="133" cm="1">
        <f t="array" ref="N166">_xlfn.SWITCH(L166,
"Employment", INDEX('Coop GFs_CFs'!C:D, MATCH(B166,'Coop GFs_CFs'!B:B,0),2),
"Population", INDEX('Coop GFs_CFs'!E:F, MATCH(B166,'Coop GFs_CFs'!B:B,0),2),
"Household", INDEX('Coop GFs_CFs'!G:H, MATCH(B166,'Coop GFs_CFs'!B:B,0),2),
"VMT", INDEX('Coop GFs_CFs'!I:J, MATCH(B166,'Coop GFs_CFs'!B:B,0),2),
"Lane Mile", INDEX('Coop GFs_CFs'!K:L, MATCH(B166,'Coop GFs_CFs'!B:B,0),2),
"Gas Sales", INDEX('Coop GFs_CFs'!M:N, MATCH(B166,'Coop GFs_CFs'!B:B,0),2),
"No Growth", INDEX('Coop GFs_CFs'!O:P, MATCH(B166,'Coop GFs_CFs'!B:B,0),2)
)</f>
        <v>1</v>
      </c>
      <c r="O166" s="133"/>
      <c r="P166" s="86">
        <f t="shared" si="10"/>
        <v>8.9341594684199898E-5</v>
      </c>
      <c r="Q166" s="86">
        <f t="shared" si="11"/>
        <v>8.9341594684199898E-5</v>
      </c>
      <c r="R166" s="156" t="s">
        <v>761</v>
      </c>
      <c r="S166" s="85" t="s">
        <v>762</v>
      </c>
      <c r="T166" s="85" t="s">
        <v>436</v>
      </c>
      <c r="U166" s="85" t="s">
        <v>232</v>
      </c>
      <c r="V166" s="85" t="s">
        <v>453</v>
      </c>
      <c r="W166" s="85" t="s">
        <v>441</v>
      </c>
      <c r="X166" s="85" t="s">
        <v>330</v>
      </c>
      <c r="Z166" s="42" t="s">
        <v>1376</v>
      </c>
      <c r="AA166"/>
    </row>
    <row r="167" spans="1:27" s="39" customFormat="1" x14ac:dyDescent="0.35">
      <c r="A167" s="85" t="s">
        <v>497</v>
      </c>
      <c r="B167" s="87">
        <v>24021</v>
      </c>
      <c r="C167" s="87" t="s">
        <v>10</v>
      </c>
      <c r="D167" s="86">
        <v>1.7586109999999999</v>
      </c>
      <c r="E167" s="86">
        <f>SUMIFS('Ratios_MARAMA-VA'!T:T, 'Ratios_MARAMA-VA'!AA:AA, Z167)</f>
        <v>1.7583800695595799</v>
      </c>
      <c r="F167" s="86">
        <f>SUMIFS('Ratios_MARAMA-VA'!J:J, 'Ratios_MARAMA-VA'!AA:AA, Z167)</f>
        <v>4.7910395414146696E-3</v>
      </c>
      <c r="G167" s="122">
        <f t="shared" si="8"/>
        <v>2.7246894026811152E-3</v>
      </c>
      <c r="H167" s="122">
        <v>1.8973467899166301</v>
      </c>
      <c r="I167" s="86">
        <v>5.1696806916968745E-3</v>
      </c>
      <c r="J167" s="122">
        <v>1.96663133770969</v>
      </c>
      <c r="K167" s="86">
        <v>5.3584595648381774E-3</v>
      </c>
      <c r="L167" s="122" t="str" cm="1">
        <f t="array" ref="L167">_xlfn.SWITCH(A167,
    "District of Columbia", _xlfn.XLOOKUP(R167, '2015 O3 Growth Surrogates'!A:A, '2015 O3 Growth Surrogates'!H:H),
    "Maryland", _xlfn.XLOOKUP(R167, '2015 O3 Growth Surrogates'!A:A, '2015 O3 Growth Surrogates'!I:I),
    "Virginia", _xlfn.XLOOKUP(R167, '2015 O3 Growth Surrogates'!A:A, '2015 O3 Growth Surrogates'!J:J)
)</f>
        <v>No Growth</v>
      </c>
      <c r="M167" s="133" cm="1">
        <f t="array" ref="M167">_xlfn.SWITCH(L167,
"Employment", INDEX('Coop GFs_CFs'!C:D, MATCH(B167,'Coop GFs_CFs'!B:B,0),1),
"Population", INDEX('Coop GFs_CFs'!E:F, MATCH(B167,'Coop GFs_CFs'!B:B,0),1),
"Household", INDEX('Coop GFs_CFs'!G:H, MATCH(B167,'Coop GFs_CFs'!B:B,0),1),
"VMT", INDEX('Coop GFs_CFs'!I:J, MATCH(B167,'Coop GFs_CFs'!B:B,0),1),
"Lane Mile", INDEX('Coop GFs_CFs'!K:L, MATCH(B167,'Coop GFs_CFs'!B:B,0),1),
"Gas Sales", INDEX('Coop GFs_CFs'!M:N, MATCH(B167,'Coop GFs_CFs'!B:B,0),1),
"No Growth", INDEX('Coop GFs_CFs'!O:P, MATCH(B167,'Coop GFs_CFs'!B:B,0),1)
)</f>
        <v>1</v>
      </c>
      <c r="N167" s="133" cm="1">
        <f t="array" ref="N167">_xlfn.SWITCH(L167,
"Employment", INDEX('Coop GFs_CFs'!C:D, MATCH(B167,'Coop GFs_CFs'!B:B,0),2),
"Population", INDEX('Coop GFs_CFs'!E:F, MATCH(B167,'Coop GFs_CFs'!B:B,0),2),
"Household", INDEX('Coop GFs_CFs'!G:H, MATCH(B167,'Coop GFs_CFs'!B:B,0),2),
"VMT", INDEX('Coop GFs_CFs'!I:J, MATCH(B167,'Coop GFs_CFs'!B:B,0),2),
"Lane Mile", INDEX('Coop GFs_CFs'!K:L, MATCH(B167,'Coop GFs_CFs'!B:B,0),2),
"Gas Sales", INDEX('Coop GFs_CFs'!M:N, MATCH(B167,'Coop GFs_CFs'!B:B,0),2),
"No Growth", INDEX('Coop GFs_CFs'!O:P, MATCH(B167,'Coop GFs_CFs'!B:B,0),2)
)</f>
        <v>1</v>
      </c>
      <c r="O167" s="133"/>
      <c r="P167" s="86">
        <f t="shared" si="10"/>
        <v>4.7910395414146696E-3</v>
      </c>
      <c r="Q167" s="86">
        <f t="shared" si="11"/>
        <v>4.7910395414146696E-3</v>
      </c>
      <c r="R167" s="156" t="s">
        <v>761</v>
      </c>
      <c r="S167" s="85" t="s">
        <v>762</v>
      </c>
      <c r="T167" s="85" t="s">
        <v>436</v>
      </c>
      <c r="U167" s="85" t="s">
        <v>232</v>
      </c>
      <c r="V167" s="85" t="s">
        <v>453</v>
      </c>
      <c r="W167" s="85" t="s">
        <v>441</v>
      </c>
      <c r="X167" s="85" t="s">
        <v>330</v>
      </c>
      <c r="Z167" s="42" t="s">
        <v>1363</v>
      </c>
      <c r="AA167"/>
    </row>
    <row r="168" spans="1:27" s="39" customFormat="1" x14ac:dyDescent="0.35">
      <c r="A168" s="85" t="s">
        <v>497</v>
      </c>
      <c r="B168" s="87">
        <v>24021</v>
      </c>
      <c r="C168" s="87" t="s">
        <v>12</v>
      </c>
      <c r="D168" s="86">
        <v>0.13589270000000001</v>
      </c>
      <c r="E168" s="86">
        <f>SUMIFS('Ratios_MARAMA-VA'!T:T, 'Ratios_MARAMA-VA'!AA:AA, Z168)</f>
        <v>0.13587485537087901</v>
      </c>
      <c r="F168" s="86">
        <f>SUMIFS('Ratios_MARAMA-VA'!J:J, 'Ratios_MARAMA-VA'!AA:AA, Z168)</f>
        <v>3.7021677851986802E-4</v>
      </c>
      <c r="G168" s="122">
        <f t="shared" si="8"/>
        <v>2.7246894026811503E-3</v>
      </c>
      <c r="H168" s="122">
        <v>0.14661319536731099</v>
      </c>
      <c r="I168" s="86">
        <v>3.9947541971053336E-4</v>
      </c>
      <c r="J168" s="122">
        <v>0.15196700258668999</v>
      </c>
      <c r="K168" s="86">
        <v>4.140628815051732E-4</v>
      </c>
      <c r="L168" s="122" t="str" cm="1">
        <f t="array" ref="L168">_xlfn.SWITCH(A168,
    "District of Columbia", _xlfn.XLOOKUP(R168, '2015 O3 Growth Surrogates'!A:A, '2015 O3 Growth Surrogates'!H:H),
    "Maryland", _xlfn.XLOOKUP(R168, '2015 O3 Growth Surrogates'!A:A, '2015 O3 Growth Surrogates'!I:I),
    "Virginia", _xlfn.XLOOKUP(R168, '2015 O3 Growth Surrogates'!A:A, '2015 O3 Growth Surrogates'!J:J)
)</f>
        <v>No Growth</v>
      </c>
      <c r="M168" s="133" cm="1">
        <f t="array" ref="M168">_xlfn.SWITCH(L168,
"Employment", INDEX('Coop GFs_CFs'!C:D, MATCH(B168,'Coop GFs_CFs'!B:B,0),1),
"Population", INDEX('Coop GFs_CFs'!E:F, MATCH(B168,'Coop GFs_CFs'!B:B,0),1),
"Household", INDEX('Coop GFs_CFs'!G:H, MATCH(B168,'Coop GFs_CFs'!B:B,0),1),
"VMT", INDEX('Coop GFs_CFs'!I:J, MATCH(B168,'Coop GFs_CFs'!B:B,0),1),
"Lane Mile", INDEX('Coop GFs_CFs'!K:L, MATCH(B168,'Coop GFs_CFs'!B:B,0),1),
"Gas Sales", INDEX('Coop GFs_CFs'!M:N, MATCH(B168,'Coop GFs_CFs'!B:B,0),1),
"No Growth", INDEX('Coop GFs_CFs'!O:P, MATCH(B168,'Coop GFs_CFs'!B:B,0),1)
)</f>
        <v>1</v>
      </c>
      <c r="N168" s="133" cm="1">
        <f t="array" ref="N168">_xlfn.SWITCH(L168,
"Employment", INDEX('Coop GFs_CFs'!C:D, MATCH(B168,'Coop GFs_CFs'!B:B,0),2),
"Population", INDEX('Coop GFs_CFs'!E:F, MATCH(B168,'Coop GFs_CFs'!B:B,0),2),
"Household", INDEX('Coop GFs_CFs'!G:H, MATCH(B168,'Coop GFs_CFs'!B:B,0),2),
"VMT", INDEX('Coop GFs_CFs'!I:J, MATCH(B168,'Coop GFs_CFs'!B:B,0),2),
"Lane Mile", INDEX('Coop GFs_CFs'!K:L, MATCH(B168,'Coop GFs_CFs'!B:B,0),2),
"Gas Sales", INDEX('Coop GFs_CFs'!M:N, MATCH(B168,'Coop GFs_CFs'!B:B,0),2),
"No Growth", INDEX('Coop GFs_CFs'!O:P, MATCH(B168,'Coop GFs_CFs'!B:B,0),2)
)</f>
        <v>1</v>
      </c>
      <c r="O168" s="133"/>
      <c r="P168" s="86">
        <f t="shared" si="10"/>
        <v>3.7021677851986802E-4</v>
      </c>
      <c r="Q168" s="86">
        <f t="shared" si="11"/>
        <v>3.7021677851986802E-4</v>
      </c>
      <c r="R168" s="156" t="s">
        <v>761</v>
      </c>
      <c r="S168" s="85" t="s">
        <v>762</v>
      </c>
      <c r="T168" s="85" t="s">
        <v>436</v>
      </c>
      <c r="U168" s="85" t="s">
        <v>232</v>
      </c>
      <c r="V168" s="85" t="s">
        <v>453</v>
      </c>
      <c r="W168" s="85" t="s">
        <v>441</v>
      </c>
      <c r="X168" s="85" t="s">
        <v>330</v>
      </c>
      <c r="Z168" s="42" t="s">
        <v>1377</v>
      </c>
      <c r="AA168"/>
    </row>
    <row r="169" spans="1:27" s="39" customFormat="1" x14ac:dyDescent="0.35">
      <c r="A169" s="85" t="s">
        <v>497</v>
      </c>
      <c r="B169" s="87">
        <v>24031</v>
      </c>
      <c r="C169" s="87" t="s">
        <v>10</v>
      </c>
      <c r="D169" s="86">
        <v>3.5573890000000001</v>
      </c>
      <c r="E169" s="86">
        <f>SUMIFS('Ratios_MARAMA-VA'!T:T, 'Ratios_MARAMA-VA'!AA:AA, Z169)</f>
        <v>3.5569218646252398</v>
      </c>
      <c r="F169" s="86">
        <f>SUMIFS('Ratios_MARAMA-VA'!J:J, 'Ratios_MARAMA-VA'!AA:AA, Z169)</f>
        <v>9.6915073107091809E-3</v>
      </c>
      <c r="G169" s="122">
        <f t="shared" si="8"/>
        <v>2.7246894026811256E-3</v>
      </c>
      <c r="H169" s="122">
        <v>3.8380293308950799</v>
      </c>
      <c r="I169" s="86">
        <v>1.0457437845069155E-2</v>
      </c>
      <c r="J169" s="122">
        <v>3.9781808983474698</v>
      </c>
      <c r="K169" s="86">
        <v>1.0839307335675832E-2</v>
      </c>
      <c r="L169" s="122" t="str" cm="1">
        <f t="array" ref="L169">_xlfn.SWITCH(A169,
    "District of Columbia", _xlfn.XLOOKUP(R169, '2015 O3 Growth Surrogates'!A:A, '2015 O3 Growth Surrogates'!H:H),
    "Maryland", _xlfn.XLOOKUP(R169, '2015 O3 Growth Surrogates'!A:A, '2015 O3 Growth Surrogates'!I:I),
    "Virginia", _xlfn.XLOOKUP(R169, '2015 O3 Growth Surrogates'!A:A, '2015 O3 Growth Surrogates'!J:J)
)</f>
        <v>No Growth</v>
      </c>
      <c r="M169" s="133" cm="1">
        <f t="array" ref="M169">_xlfn.SWITCH(L169,
"Employment", INDEX('Coop GFs_CFs'!C:D, MATCH(B169,'Coop GFs_CFs'!B:B,0),1),
"Population", INDEX('Coop GFs_CFs'!E:F, MATCH(B169,'Coop GFs_CFs'!B:B,0),1),
"Household", INDEX('Coop GFs_CFs'!G:H, MATCH(B169,'Coop GFs_CFs'!B:B,0),1),
"VMT", INDEX('Coop GFs_CFs'!I:J, MATCH(B169,'Coop GFs_CFs'!B:B,0),1),
"Lane Mile", INDEX('Coop GFs_CFs'!K:L, MATCH(B169,'Coop GFs_CFs'!B:B,0),1),
"Gas Sales", INDEX('Coop GFs_CFs'!M:N, MATCH(B169,'Coop GFs_CFs'!B:B,0),1),
"No Growth", INDEX('Coop GFs_CFs'!O:P, MATCH(B169,'Coop GFs_CFs'!B:B,0),1)
)</f>
        <v>1</v>
      </c>
      <c r="N169" s="133" cm="1">
        <f t="array" ref="N169">_xlfn.SWITCH(L169,
"Employment", INDEX('Coop GFs_CFs'!C:D, MATCH(B169,'Coop GFs_CFs'!B:B,0),2),
"Population", INDEX('Coop GFs_CFs'!E:F, MATCH(B169,'Coop GFs_CFs'!B:B,0),2),
"Household", INDEX('Coop GFs_CFs'!G:H, MATCH(B169,'Coop GFs_CFs'!B:B,0),2),
"VMT", INDEX('Coop GFs_CFs'!I:J, MATCH(B169,'Coop GFs_CFs'!B:B,0),2),
"Lane Mile", INDEX('Coop GFs_CFs'!K:L, MATCH(B169,'Coop GFs_CFs'!B:B,0),2),
"Gas Sales", INDEX('Coop GFs_CFs'!M:N, MATCH(B169,'Coop GFs_CFs'!B:B,0),2),
"No Growth", INDEX('Coop GFs_CFs'!O:P, MATCH(B169,'Coop GFs_CFs'!B:B,0),2)
)</f>
        <v>1</v>
      </c>
      <c r="O169" s="133"/>
      <c r="P169" s="86">
        <f t="shared" si="10"/>
        <v>9.6915073107091809E-3</v>
      </c>
      <c r="Q169" s="86">
        <f t="shared" si="11"/>
        <v>9.6915073107091809E-3</v>
      </c>
      <c r="R169" s="156" t="s">
        <v>761</v>
      </c>
      <c r="S169" s="85" t="s">
        <v>762</v>
      </c>
      <c r="T169" s="85" t="s">
        <v>436</v>
      </c>
      <c r="U169" s="85" t="s">
        <v>232</v>
      </c>
      <c r="V169" s="85" t="s">
        <v>453</v>
      </c>
      <c r="W169" s="85" t="s">
        <v>441</v>
      </c>
      <c r="X169" s="85" t="s">
        <v>330</v>
      </c>
      <c r="Z169" s="42" t="s">
        <v>1364</v>
      </c>
      <c r="AA169"/>
    </row>
    <row r="170" spans="1:27" s="39" customFormat="1" x14ac:dyDescent="0.35">
      <c r="A170" s="85" t="s">
        <v>497</v>
      </c>
      <c r="B170" s="87">
        <v>24031</v>
      </c>
      <c r="C170" s="87" t="s">
        <v>12</v>
      </c>
      <c r="D170" s="86">
        <v>0.2748892</v>
      </c>
      <c r="E170" s="86">
        <f>SUMIFS('Ratios_MARAMA-VA'!T:T, 'Ratios_MARAMA-VA'!AA:AA, Z170)</f>
        <v>0.27485310316902001</v>
      </c>
      <c r="F170" s="86">
        <f>SUMIFS('Ratios_MARAMA-VA'!J:J, 'Ratios_MARAMA-VA'!AA:AA, Z170)</f>
        <v>7.4888933749865205E-4</v>
      </c>
      <c r="G170" s="122">
        <f t="shared" si="8"/>
        <v>2.7246894026811295E-3</v>
      </c>
      <c r="H170" s="122">
        <v>0.29657504769545401</v>
      </c>
      <c r="I170" s="86">
        <v>8.0807488955545403E-4</v>
      </c>
      <c r="J170" s="122">
        <v>0.30740494351391401</v>
      </c>
      <c r="K170" s="86">
        <v>8.3758299192415275E-4</v>
      </c>
      <c r="L170" s="122" t="str" cm="1">
        <f t="array" ref="L170">_xlfn.SWITCH(A170,
    "District of Columbia", _xlfn.XLOOKUP(R170, '2015 O3 Growth Surrogates'!A:A, '2015 O3 Growth Surrogates'!H:H),
    "Maryland", _xlfn.XLOOKUP(R170, '2015 O3 Growth Surrogates'!A:A, '2015 O3 Growth Surrogates'!I:I),
    "Virginia", _xlfn.XLOOKUP(R170, '2015 O3 Growth Surrogates'!A:A, '2015 O3 Growth Surrogates'!J:J)
)</f>
        <v>No Growth</v>
      </c>
      <c r="M170" s="133" cm="1">
        <f t="array" ref="M170">_xlfn.SWITCH(L170,
"Employment", INDEX('Coop GFs_CFs'!C:D, MATCH(B170,'Coop GFs_CFs'!B:B,0),1),
"Population", INDEX('Coop GFs_CFs'!E:F, MATCH(B170,'Coop GFs_CFs'!B:B,0),1),
"Household", INDEX('Coop GFs_CFs'!G:H, MATCH(B170,'Coop GFs_CFs'!B:B,0),1),
"VMT", INDEX('Coop GFs_CFs'!I:J, MATCH(B170,'Coop GFs_CFs'!B:B,0),1),
"Lane Mile", INDEX('Coop GFs_CFs'!K:L, MATCH(B170,'Coop GFs_CFs'!B:B,0),1),
"Gas Sales", INDEX('Coop GFs_CFs'!M:N, MATCH(B170,'Coop GFs_CFs'!B:B,0),1),
"No Growth", INDEX('Coop GFs_CFs'!O:P, MATCH(B170,'Coop GFs_CFs'!B:B,0),1)
)</f>
        <v>1</v>
      </c>
      <c r="N170" s="133" cm="1">
        <f t="array" ref="N170">_xlfn.SWITCH(L170,
"Employment", INDEX('Coop GFs_CFs'!C:D, MATCH(B170,'Coop GFs_CFs'!B:B,0),2),
"Population", INDEX('Coop GFs_CFs'!E:F, MATCH(B170,'Coop GFs_CFs'!B:B,0),2),
"Household", INDEX('Coop GFs_CFs'!G:H, MATCH(B170,'Coop GFs_CFs'!B:B,0),2),
"VMT", INDEX('Coop GFs_CFs'!I:J, MATCH(B170,'Coop GFs_CFs'!B:B,0),2),
"Lane Mile", INDEX('Coop GFs_CFs'!K:L, MATCH(B170,'Coop GFs_CFs'!B:B,0),2),
"Gas Sales", INDEX('Coop GFs_CFs'!M:N, MATCH(B170,'Coop GFs_CFs'!B:B,0),2),
"No Growth", INDEX('Coop GFs_CFs'!O:P, MATCH(B170,'Coop GFs_CFs'!B:B,0),2)
)</f>
        <v>1</v>
      </c>
      <c r="O170" s="133"/>
      <c r="P170" s="86">
        <f t="shared" si="10"/>
        <v>7.4888933749865205E-4</v>
      </c>
      <c r="Q170" s="86">
        <f t="shared" si="11"/>
        <v>7.4888933749865205E-4</v>
      </c>
      <c r="R170" s="156" t="s">
        <v>761</v>
      </c>
      <c r="S170" s="85" t="s">
        <v>762</v>
      </c>
      <c r="T170" s="85" t="s">
        <v>436</v>
      </c>
      <c r="U170" s="85" t="s">
        <v>232</v>
      </c>
      <c r="V170" s="85" t="s">
        <v>453</v>
      </c>
      <c r="W170" s="85" t="s">
        <v>441</v>
      </c>
      <c r="X170" s="85" t="s">
        <v>330</v>
      </c>
      <c r="Z170" s="42" t="s">
        <v>1378</v>
      </c>
      <c r="AA170"/>
    </row>
    <row r="171" spans="1:27" s="39" customFormat="1" x14ac:dyDescent="0.35">
      <c r="A171" s="85" t="s">
        <v>497</v>
      </c>
      <c r="B171" s="87">
        <v>24033</v>
      </c>
      <c r="C171" s="87" t="s">
        <v>10</v>
      </c>
      <c r="D171" s="86">
        <v>4.4743339999999998</v>
      </c>
      <c r="E171" s="86">
        <f>SUMIFS('Ratios_MARAMA-VA'!T:T, 'Ratios_MARAMA-VA'!AA:AA, Z171)</f>
        <v>4.4737464568075396</v>
      </c>
      <c r="F171" s="86">
        <f>SUMIFS('Ratios_MARAMA-VA'!J:J, 'Ratios_MARAMA-VA'!AA:AA, Z171)</f>
        <v>1.21895695611457E-2</v>
      </c>
      <c r="G171" s="122">
        <f t="shared" si="8"/>
        <v>2.7246894026811174E-3</v>
      </c>
      <c r="H171" s="122">
        <v>4.8273115839232297</v>
      </c>
      <c r="I171" s="86">
        <v>1.3152924716155423E-2</v>
      </c>
      <c r="J171" s="122">
        <v>5.0035883204301301</v>
      </c>
      <c r="K171" s="86">
        <v>1.3633224072054986E-2</v>
      </c>
      <c r="L171" s="122" t="str" cm="1">
        <f t="array" ref="L171">_xlfn.SWITCH(A171,
    "District of Columbia", _xlfn.XLOOKUP(R171, '2015 O3 Growth Surrogates'!A:A, '2015 O3 Growth Surrogates'!H:H),
    "Maryland", _xlfn.XLOOKUP(R171, '2015 O3 Growth Surrogates'!A:A, '2015 O3 Growth Surrogates'!I:I),
    "Virginia", _xlfn.XLOOKUP(R171, '2015 O3 Growth Surrogates'!A:A, '2015 O3 Growth Surrogates'!J:J)
)</f>
        <v>No Growth</v>
      </c>
      <c r="M171" s="133" cm="1">
        <f t="array" ref="M171">_xlfn.SWITCH(L171,
"Employment", INDEX('Coop GFs_CFs'!C:D, MATCH(B171,'Coop GFs_CFs'!B:B,0),1),
"Population", INDEX('Coop GFs_CFs'!E:F, MATCH(B171,'Coop GFs_CFs'!B:B,0),1),
"Household", INDEX('Coop GFs_CFs'!G:H, MATCH(B171,'Coop GFs_CFs'!B:B,0),1),
"VMT", INDEX('Coop GFs_CFs'!I:J, MATCH(B171,'Coop GFs_CFs'!B:B,0),1),
"Lane Mile", INDEX('Coop GFs_CFs'!K:L, MATCH(B171,'Coop GFs_CFs'!B:B,0),1),
"Gas Sales", INDEX('Coop GFs_CFs'!M:N, MATCH(B171,'Coop GFs_CFs'!B:B,0),1),
"No Growth", INDEX('Coop GFs_CFs'!O:P, MATCH(B171,'Coop GFs_CFs'!B:B,0),1)
)</f>
        <v>1</v>
      </c>
      <c r="N171" s="133" cm="1">
        <f t="array" ref="N171">_xlfn.SWITCH(L171,
"Employment", INDEX('Coop GFs_CFs'!C:D, MATCH(B171,'Coop GFs_CFs'!B:B,0),2),
"Population", INDEX('Coop GFs_CFs'!E:F, MATCH(B171,'Coop GFs_CFs'!B:B,0),2),
"Household", INDEX('Coop GFs_CFs'!G:H, MATCH(B171,'Coop GFs_CFs'!B:B,0),2),
"VMT", INDEX('Coop GFs_CFs'!I:J, MATCH(B171,'Coop GFs_CFs'!B:B,0),2),
"Lane Mile", INDEX('Coop GFs_CFs'!K:L, MATCH(B171,'Coop GFs_CFs'!B:B,0),2),
"Gas Sales", INDEX('Coop GFs_CFs'!M:N, MATCH(B171,'Coop GFs_CFs'!B:B,0),2),
"No Growth", INDEX('Coop GFs_CFs'!O:P, MATCH(B171,'Coop GFs_CFs'!B:B,0),2)
)</f>
        <v>1</v>
      </c>
      <c r="O171" s="133"/>
      <c r="P171" s="86">
        <f t="shared" si="10"/>
        <v>1.21895695611457E-2</v>
      </c>
      <c r="Q171" s="86">
        <f t="shared" si="11"/>
        <v>1.21895695611457E-2</v>
      </c>
      <c r="R171" s="156" t="s">
        <v>761</v>
      </c>
      <c r="S171" s="85" t="s">
        <v>762</v>
      </c>
      <c r="T171" s="85" t="s">
        <v>436</v>
      </c>
      <c r="U171" s="85" t="s">
        <v>232</v>
      </c>
      <c r="V171" s="85" t="s">
        <v>453</v>
      </c>
      <c r="W171" s="85" t="s">
        <v>441</v>
      </c>
      <c r="X171" s="85" t="s">
        <v>330</v>
      </c>
      <c r="Z171" s="42" t="s">
        <v>1365</v>
      </c>
      <c r="AA171"/>
    </row>
    <row r="172" spans="1:27" s="39" customFormat="1" x14ac:dyDescent="0.35">
      <c r="A172" s="85" t="s">
        <v>497</v>
      </c>
      <c r="B172" s="87">
        <v>24033</v>
      </c>
      <c r="C172" s="87" t="s">
        <v>12</v>
      </c>
      <c r="D172" s="86">
        <v>0.345744</v>
      </c>
      <c r="E172" s="86">
        <f>SUMIFS('Ratios_MARAMA-VA'!T:T, 'Ratios_MARAMA-VA'!AA:AA, Z172)</f>
        <v>0.34569859893393401</v>
      </c>
      <c r="F172" s="86">
        <f>SUMIFS('Ratios_MARAMA-VA'!J:J, 'Ratios_MARAMA-VA'!AA:AA, Z172)</f>
        <v>9.4192130903700505E-4</v>
      </c>
      <c r="G172" s="122">
        <f t="shared" si="8"/>
        <v>2.7246894026811326E-3</v>
      </c>
      <c r="H172" s="122">
        <v>0.37301954129306297</v>
      </c>
      <c r="I172" s="86">
        <v>1.0163623911541859E-3</v>
      </c>
      <c r="J172" s="122">
        <v>0.38664092583584397</v>
      </c>
      <c r="K172" s="86">
        <v>1.0534764332677457E-3</v>
      </c>
      <c r="L172" s="122" t="str" cm="1">
        <f t="array" ref="L172">_xlfn.SWITCH(A172,
    "District of Columbia", _xlfn.XLOOKUP(R172, '2015 O3 Growth Surrogates'!A:A, '2015 O3 Growth Surrogates'!H:H),
    "Maryland", _xlfn.XLOOKUP(R172, '2015 O3 Growth Surrogates'!A:A, '2015 O3 Growth Surrogates'!I:I),
    "Virginia", _xlfn.XLOOKUP(R172, '2015 O3 Growth Surrogates'!A:A, '2015 O3 Growth Surrogates'!J:J)
)</f>
        <v>No Growth</v>
      </c>
      <c r="M172" s="133" cm="1">
        <f t="array" ref="M172">_xlfn.SWITCH(L172,
"Employment", INDEX('Coop GFs_CFs'!C:D, MATCH(B172,'Coop GFs_CFs'!B:B,0),1),
"Population", INDEX('Coop GFs_CFs'!E:F, MATCH(B172,'Coop GFs_CFs'!B:B,0),1),
"Household", INDEX('Coop GFs_CFs'!G:H, MATCH(B172,'Coop GFs_CFs'!B:B,0),1),
"VMT", INDEX('Coop GFs_CFs'!I:J, MATCH(B172,'Coop GFs_CFs'!B:B,0),1),
"Lane Mile", INDEX('Coop GFs_CFs'!K:L, MATCH(B172,'Coop GFs_CFs'!B:B,0),1),
"Gas Sales", INDEX('Coop GFs_CFs'!M:N, MATCH(B172,'Coop GFs_CFs'!B:B,0),1),
"No Growth", INDEX('Coop GFs_CFs'!O:P, MATCH(B172,'Coop GFs_CFs'!B:B,0),1)
)</f>
        <v>1</v>
      </c>
      <c r="N172" s="133" cm="1">
        <f t="array" ref="N172">_xlfn.SWITCH(L172,
"Employment", INDEX('Coop GFs_CFs'!C:D, MATCH(B172,'Coop GFs_CFs'!B:B,0),2),
"Population", INDEX('Coop GFs_CFs'!E:F, MATCH(B172,'Coop GFs_CFs'!B:B,0),2),
"Household", INDEX('Coop GFs_CFs'!G:H, MATCH(B172,'Coop GFs_CFs'!B:B,0),2),
"VMT", INDEX('Coop GFs_CFs'!I:J, MATCH(B172,'Coop GFs_CFs'!B:B,0),2),
"Lane Mile", INDEX('Coop GFs_CFs'!K:L, MATCH(B172,'Coop GFs_CFs'!B:B,0),2),
"Gas Sales", INDEX('Coop GFs_CFs'!M:N, MATCH(B172,'Coop GFs_CFs'!B:B,0),2),
"No Growth", INDEX('Coop GFs_CFs'!O:P, MATCH(B172,'Coop GFs_CFs'!B:B,0),2)
)</f>
        <v>1</v>
      </c>
      <c r="O172" s="133"/>
      <c r="P172" s="86">
        <f t="shared" si="10"/>
        <v>9.4192130903700505E-4</v>
      </c>
      <c r="Q172" s="86">
        <f t="shared" si="11"/>
        <v>9.4192130903700505E-4</v>
      </c>
      <c r="R172" s="156" t="s">
        <v>761</v>
      </c>
      <c r="S172" s="85" t="s">
        <v>762</v>
      </c>
      <c r="T172" s="85" t="s">
        <v>436</v>
      </c>
      <c r="U172" s="85" t="s">
        <v>232</v>
      </c>
      <c r="V172" s="85" t="s">
        <v>453</v>
      </c>
      <c r="W172" s="85" t="s">
        <v>441</v>
      </c>
      <c r="X172" s="85" t="s">
        <v>330</v>
      </c>
      <c r="Z172" s="42" t="s">
        <v>1379</v>
      </c>
      <c r="AA172"/>
    </row>
    <row r="173" spans="1:27" s="39" customFormat="1" x14ac:dyDescent="0.35">
      <c r="A173" s="85" t="s">
        <v>811</v>
      </c>
      <c r="B173" s="87">
        <v>51013</v>
      </c>
      <c r="C173" s="87" t="s">
        <v>10</v>
      </c>
      <c r="D173" s="86">
        <v>20.083005855878</v>
      </c>
      <c r="E173" s="86">
        <f>SUMIFS('Ratios_MARAMA-VA'!T:T, 'Ratios_MARAMA-VA'!AA:AA, Z173)</f>
        <v>20.080368673813599</v>
      </c>
      <c r="F173" s="86">
        <f>SUMIFS('Ratios_MARAMA-VA'!J:J, 'Ratios_MARAMA-VA'!AA:AA, Z173)</f>
        <v>5.4712767727470003E-2</v>
      </c>
      <c r="G173" s="122">
        <f t="shared" si="8"/>
        <v>2.7246894026811278E-3</v>
      </c>
      <c r="H173" s="122">
        <v>21.667342404048998</v>
      </c>
      <c r="I173" s="86">
        <v>5.9036778232575735E-2</v>
      </c>
      <c r="J173" s="122">
        <v>22.458558869230899</v>
      </c>
      <c r="K173" s="86">
        <v>6.1192597350483685E-2</v>
      </c>
      <c r="L173" s="122" t="str" cm="1">
        <f t="array" ref="L173">_xlfn.SWITCH(A173,
    "District of Columbia", _xlfn.XLOOKUP(R173, '2015 O3 Growth Surrogates'!A:A, '2015 O3 Growth Surrogates'!H:H),
    "Maryland", _xlfn.XLOOKUP(R173, '2015 O3 Growth Surrogates'!A:A, '2015 O3 Growth Surrogates'!I:I),
    "Virginia", _xlfn.XLOOKUP(R173, '2015 O3 Growth Surrogates'!A:A, '2015 O3 Growth Surrogates'!J:J)
)</f>
        <v>No Growth</v>
      </c>
      <c r="M173" s="133" cm="1">
        <f t="array" ref="M173">_xlfn.SWITCH(L173,
"Employment", INDEX('Coop GFs_CFs'!C:D, MATCH(B173,'Coop GFs_CFs'!B:B,0),1),
"Population", INDEX('Coop GFs_CFs'!E:F, MATCH(B173,'Coop GFs_CFs'!B:B,0),1),
"Household", INDEX('Coop GFs_CFs'!G:H, MATCH(B173,'Coop GFs_CFs'!B:B,0),1),
"VMT", INDEX('Coop GFs_CFs'!I:J, MATCH(B173,'Coop GFs_CFs'!B:B,0),1),
"Lane Mile", INDEX('Coop GFs_CFs'!K:L, MATCH(B173,'Coop GFs_CFs'!B:B,0),1),
"Gas Sales", INDEX('Coop GFs_CFs'!M:N, MATCH(B173,'Coop GFs_CFs'!B:B,0),1),
"No Growth", INDEX('Coop GFs_CFs'!O:P, MATCH(B173,'Coop GFs_CFs'!B:B,0),1)
)</f>
        <v>1</v>
      </c>
      <c r="N173" s="133" cm="1">
        <f t="array" ref="N173">_xlfn.SWITCH(L173,
"Employment", INDEX('Coop GFs_CFs'!C:D, MATCH(B173,'Coop GFs_CFs'!B:B,0),2),
"Population", INDEX('Coop GFs_CFs'!E:F, MATCH(B173,'Coop GFs_CFs'!B:B,0),2),
"Household", INDEX('Coop GFs_CFs'!G:H, MATCH(B173,'Coop GFs_CFs'!B:B,0),2),
"VMT", INDEX('Coop GFs_CFs'!I:J, MATCH(B173,'Coop GFs_CFs'!B:B,0),2),
"Lane Mile", INDEX('Coop GFs_CFs'!K:L, MATCH(B173,'Coop GFs_CFs'!B:B,0),2),
"Gas Sales", INDEX('Coop GFs_CFs'!M:N, MATCH(B173,'Coop GFs_CFs'!B:B,0),2),
"No Growth", INDEX('Coop GFs_CFs'!O:P, MATCH(B173,'Coop GFs_CFs'!B:B,0),2)
)</f>
        <v>1</v>
      </c>
      <c r="O173" s="133"/>
      <c r="P173" s="86">
        <f t="shared" si="10"/>
        <v>5.4712767727470003E-2</v>
      </c>
      <c r="Q173" s="86">
        <f t="shared" si="11"/>
        <v>5.4712767727470003E-2</v>
      </c>
      <c r="R173" s="156" t="s">
        <v>761</v>
      </c>
      <c r="S173" s="85" t="s">
        <v>762</v>
      </c>
      <c r="T173" s="85" t="s">
        <v>436</v>
      </c>
      <c r="U173" s="85" t="s">
        <v>232</v>
      </c>
      <c r="V173" s="85" t="s">
        <v>453</v>
      </c>
      <c r="W173" s="85" t="s">
        <v>441</v>
      </c>
      <c r="X173" s="85" t="s">
        <v>330</v>
      </c>
      <c r="Z173" s="42" t="s">
        <v>1367</v>
      </c>
      <c r="AA173"/>
    </row>
    <row r="174" spans="1:27" s="39" customFormat="1" x14ac:dyDescent="0.35">
      <c r="A174" s="85" t="s">
        <v>811</v>
      </c>
      <c r="B174" s="87">
        <v>51013</v>
      </c>
      <c r="C174" s="87" t="s">
        <v>12</v>
      </c>
      <c r="D174" s="86">
        <v>1.55186904103717</v>
      </c>
      <c r="E174" s="86">
        <f>SUMIFS('Ratios_MARAMA-VA'!T:T, 'Ratios_MARAMA-VA'!AA:AA, Z174)</f>
        <v>1.5516652587333299</v>
      </c>
      <c r="F174" s="86">
        <f>SUMIFS('Ratios_MARAMA-VA'!J:J, 'Ratios_MARAMA-VA'!AA:AA, Z174)</f>
        <v>4.22780588697919E-3</v>
      </c>
      <c r="G174" s="122">
        <f t="shared" si="8"/>
        <v>2.7246894026811378E-3</v>
      </c>
      <c r="H174" s="122">
        <v>1.67429507911805</v>
      </c>
      <c r="I174" s="86">
        <v>4.5619340590341275E-3</v>
      </c>
      <c r="J174" s="122">
        <v>1.7354345492693899</v>
      </c>
      <c r="K174" s="86">
        <v>4.7285201254410238E-3</v>
      </c>
      <c r="L174" s="122" t="str" cm="1">
        <f t="array" ref="L174">_xlfn.SWITCH(A174,
    "District of Columbia", _xlfn.XLOOKUP(R174, '2015 O3 Growth Surrogates'!A:A, '2015 O3 Growth Surrogates'!H:H),
    "Maryland", _xlfn.XLOOKUP(R174, '2015 O3 Growth Surrogates'!A:A, '2015 O3 Growth Surrogates'!I:I),
    "Virginia", _xlfn.XLOOKUP(R174, '2015 O3 Growth Surrogates'!A:A, '2015 O3 Growth Surrogates'!J:J)
)</f>
        <v>No Growth</v>
      </c>
      <c r="M174" s="133" cm="1">
        <f t="array" ref="M174">_xlfn.SWITCH(L174,
"Employment", INDEX('Coop GFs_CFs'!C:D, MATCH(B174,'Coop GFs_CFs'!B:B,0),1),
"Population", INDEX('Coop GFs_CFs'!E:F, MATCH(B174,'Coop GFs_CFs'!B:B,0),1),
"Household", INDEX('Coop GFs_CFs'!G:H, MATCH(B174,'Coop GFs_CFs'!B:B,0),1),
"VMT", INDEX('Coop GFs_CFs'!I:J, MATCH(B174,'Coop GFs_CFs'!B:B,0),1),
"Lane Mile", INDEX('Coop GFs_CFs'!K:L, MATCH(B174,'Coop GFs_CFs'!B:B,0),1),
"Gas Sales", INDEX('Coop GFs_CFs'!M:N, MATCH(B174,'Coop GFs_CFs'!B:B,0),1),
"No Growth", INDEX('Coop GFs_CFs'!O:P, MATCH(B174,'Coop GFs_CFs'!B:B,0),1)
)</f>
        <v>1</v>
      </c>
      <c r="N174" s="133" cm="1">
        <f t="array" ref="N174">_xlfn.SWITCH(L174,
"Employment", INDEX('Coop GFs_CFs'!C:D, MATCH(B174,'Coop GFs_CFs'!B:B,0),2),
"Population", INDEX('Coop GFs_CFs'!E:F, MATCH(B174,'Coop GFs_CFs'!B:B,0),2),
"Household", INDEX('Coop GFs_CFs'!G:H, MATCH(B174,'Coop GFs_CFs'!B:B,0),2),
"VMT", INDEX('Coop GFs_CFs'!I:J, MATCH(B174,'Coop GFs_CFs'!B:B,0),2),
"Lane Mile", INDEX('Coop GFs_CFs'!K:L, MATCH(B174,'Coop GFs_CFs'!B:B,0),2),
"Gas Sales", INDEX('Coop GFs_CFs'!M:N, MATCH(B174,'Coop GFs_CFs'!B:B,0),2),
"No Growth", INDEX('Coop GFs_CFs'!O:P, MATCH(B174,'Coop GFs_CFs'!B:B,0),2)
)</f>
        <v>1</v>
      </c>
      <c r="O174" s="133"/>
      <c r="P174" s="86">
        <f t="shared" si="10"/>
        <v>4.22780588697919E-3</v>
      </c>
      <c r="Q174" s="86">
        <f t="shared" si="11"/>
        <v>4.22780588697919E-3</v>
      </c>
      <c r="R174" s="156" t="s">
        <v>761</v>
      </c>
      <c r="S174" s="85" t="s">
        <v>762</v>
      </c>
      <c r="T174" s="85" t="s">
        <v>436</v>
      </c>
      <c r="U174" s="85" t="s">
        <v>232</v>
      </c>
      <c r="V174" s="85" t="s">
        <v>453</v>
      </c>
      <c r="W174" s="85" t="s">
        <v>441</v>
      </c>
      <c r="X174" s="85" t="s">
        <v>330</v>
      </c>
      <c r="Z174" s="42" t="s">
        <v>1381</v>
      </c>
      <c r="AA174"/>
    </row>
    <row r="175" spans="1:27" s="39" customFormat="1" x14ac:dyDescent="0.35">
      <c r="A175" s="85" t="s">
        <v>811</v>
      </c>
      <c r="B175" s="87">
        <v>51059</v>
      </c>
      <c r="C175" s="87" t="s">
        <v>10</v>
      </c>
      <c r="D175" s="86">
        <v>443.78598091841798</v>
      </c>
      <c r="E175" s="86">
        <f>SUMIFS('Ratios_MARAMA-VA'!T:T, 'Ratios_MARAMA-VA'!AA:AA, Z175)</f>
        <v>443.72770555676499</v>
      </c>
      <c r="F175" s="86">
        <f>SUMIFS('Ratios_MARAMA-VA'!J:J, 'Ratios_MARAMA-VA'!AA:AA, Z175)</f>
        <v>1.2090201770065301</v>
      </c>
      <c r="G175" s="122">
        <f t="shared" si="8"/>
        <v>2.7246894026811295E-3</v>
      </c>
      <c r="H175" s="122">
        <v>478.79599655953501</v>
      </c>
      <c r="I175" s="86">
        <v>1.3045703778719155</v>
      </c>
      <c r="J175" s="122">
        <v>496.279971699481</v>
      </c>
      <c r="K175" s="86">
        <v>1.3522087796524667</v>
      </c>
      <c r="L175" s="122" t="str" cm="1">
        <f t="array" ref="L175">_xlfn.SWITCH(A175,
    "District of Columbia", _xlfn.XLOOKUP(R175, '2015 O3 Growth Surrogates'!A:A, '2015 O3 Growth Surrogates'!H:H),
    "Maryland", _xlfn.XLOOKUP(R175, '2015 O3 Growth Surrogates'!A:A, '2015 O3 Growth Surrogates'!I:I),
    "Virginia", _xlfn.XLOOKUP(R175, '2015 O3 Growth Surrogates'!A:A, '2015 O3 Growth Surrogates'!J:J)
)</f>
        <v>No Growth</v>
      </c>
      <c r="M175" s="133" cm="1">
        <f t="array" ref="M175">_xlfn.SWITCH(L175,
"Employment", INDEX('Coop GFs_CFs'!C:D, MATCH(B175,'Coop GFs_CFs'!B:B,0),1),
"Population", INDEX('Coop GFs_CFs'!E:F, MATCH(B175,'Coop GFs_CFs'!B:B,0),1),
"Household", INDEX('Coop GFs_CFs'!G:H, MATCH(B175,'Coop GFs_CFs'!B:B,0),1),
"VMT", INDEX('Coop GFs_CFs'!I:J, MATCH(B175,'Coop GFs_CFs'!B:B,0),1),
"Lane Mile", INDEX('Coop GFs_CFs'!K:L, MATCH(B175,'Coop GFs_CFs'!B:B,0),1),
"Gas Sales", INDEX('Coop GFs_CFs'!M:N, MATCH(B175,'Coop GFs_CFs'!B:B,0),1),
"No Growth", INDEX('Coop GFs_CFs'!O:P, MATCH(B175,'Coop GFs_CFs'!B:B,0),1)
)</f>
        <v>1</v>
      </c>
      <c r="N175" s="133" cm="1">
        <f t="array" ref="N175">_xlfn.SWITCH(L175,
"Employment", INDEX('Coop GFs_CFs'!C:D, MATCH(B175,'Coop GFs_CFs'!B:B,0),2),
"Population", INDEX('Coop GFs_CFs'!E:F, MATCH(B175,'Coop GFs_CFs'!B:B,0),2),
"Household", INDEX('Coop GFs_CFs'!G:H, MATCH(B175,'Coop GFs_CFs'!B:B,0),2),
"VMT", INDEX('Coop GFs_CFs'!I:J, MATCH(B175,'Coop GFs_CFs'!B:B,0),2),
"Lane Mile", INDEX('Coop GFs_CFs'!K:L, MATCH(B175,'Coop GFs_CFs'!B:B,0),2),
"Gas Sales", INDEX('Coop GFs_CFs'!M:N, MATCH(B175,'Coop GFs_CFs'!B:B,0),2),
"No Growth", INDEX('Coop GFs_CFs'!O:P, MATCH(B175,'Coop GFs_CFs'!B:B,0),2)
)</f>
        <v>1</v>
      </c>
      <c r="O175" s="133"/>
      <c r="P175" s="86">
        <f t="shared" si="10"/>
        <v>1.2090201770065301</v>
      </c>
      <c r="Q175" s="86">
        <f t="shared" si="11"/>
        <v>1.2090201770065301</v>
      </c>
      <c r="R175" s="156" t="s">
        <v>761</v>
      </c>
      <c r="S175" s="85" t="s">
        <v>762</v>
      </c>
      <c r="T175" s="85" t="s">
        <v>436</v>
      </c>
      <c r="U175" s="85" t="s">
        <v>232</v>
      </c>
      <c r="V175" s="85" t="s">
        <v>453</v>
      </c>
      <c r="W175" s="85" t="s">
        <v>441</v>
      </c>
      <c r="X175" s="85" t="s">
        <v>330</v>
      </c>
      <c r="Z175" s="42" t="s">
        <v>1368</v>
      </c>
      <c r="AA175"/>
    </row>
    <row r="176" spans="1:27" s="39" customFormat="1" x14ac:dyDescent="0.35">
      <c r="A176" s="85" t="s">
        <v>811</v>
      </c>
      <c r="B176" s="87">
        <v>51059</v>
      </c>
      <c r="C176" s="87" t="s">
        <v>12</v>
      </c>
      <c r="D176" s="86">
        <v>34.292549907596097</v>
      </c>
      <c r="E176" s="86">
        <f>SUMIFS('Ratios_MARAMA-VA'!T:T, 'Ratios_MARAMA-VA'!AA:AA, Z176)</f>
        <v>34.288046811883902</v>
      </c>
      <c r="F176" s="86">
        <f>SUMIFS('Ratios_MARAMA-VA'!J:J, 'Ratios_MARAMA-VA'!AA:AA, Z176)</f>
        <v>9.3424277786974402E-2</v>
      </c>
      <c r="G176" s="122">
        <f t="shared" si="8"/>
        <v>2.7246894026811252E-3</v>
      </c>
      <c r="H176" s="122">
        <v>36.997869048489498</v>
      </c>
      <c r="I176" s="86">
        <v>0.10080770171820334</v>
      </c>
      <c r="J176" s="122">
        <v>38.348903366493303</v>
      </c>
      <c r="K176" s="86">
        <v>0.10448885060712683</v>
      </c>
      <c r="L176" s="122" t="str" cm="1">
        <f t="array" ref="L176">_xlfn.SWITCH(A176,
    "District of Columbia", _xlfn.XLOOKUP(R176, '2015 O3 Growth Surrogates'!A:A, '2015 O3 Growth Surrogates'!H:H),
    "Maryland", _xlfn.XLOOKUP(R176, '2015 O3 Growth Surrogates'!A:A, '2015 O3 Growth Surrogates'!I:I),
    "Virginia", _xlfn.XLOOKUP(R176, '2015 O3 Growth Surrogates'!A:A, '2015 O3 Growth Surrogates'!J:J)
)</f>
        <v>No Growth</v>
      </c>
      <c r="M176" s="133" cm="1">
        <f t="array" ref="M176">_xlfn.SWITCH(L176,
"Employment", INDEX('Coop GFs_CFs'!C:D, MATCH(B176,'Coop GFs_CFs'!B:B,0),1),
"Population", INDEX('Coop GFs_CFs'!E:F, MATCH(B176,'Coop GFs_CFs'!B:B,0),1),
"Household", INDEX('Coop GFs_CFs'!G:H, MATCH(B176,'Coop GFs_CFs'!B:B,0),1),
"VMT", INDEX('Coop GFs_CFs'!I:J, MATCH(B176,'Coop GFs_CFs'!B:B,0),1),
"Lane Mile", INDEX('Coop GFs_CFs'!K:L, MATCH(B176,'Coop GFs_CFs'!B:B,0),1),
"Gas Sales", INDEX('Coop GFs_CFs'!M:N, MATCH(B176,'Coop GFs_CFs'!B:B,0),1),
"No Growth", INDEX('Coop GFs_CFs'!O:P, MATCH(B176,'Coop GFs_CFs'!B:B,0),1)
)</f>
        <v>1</v>
      </c>
      <c r="N176" s="133" cm="1">
        <f t="array" ref="N176">_xlfn.SWITCH(L176,
"Employment", INDEX('Coop GFs_CFs'!C:D, MATCH(B176,'Coop GFs_CFs'!B:B,0),2),
"Population", INDEX('Coop GFs_CFs'!E:F, MATCH(B176,'Coop GFs_CFs'!B:B,0),2),
"Household", INDEX('Coop GFs_CFs'!G:H, MATCH(B176,'Coop GFs_CFs'!B:B,0),2),
"VMT", INDEX('Coop GFs_CFs'!I:J, MATCH(B176,'Coop GFs_CFs'!B:B,0),2),
"Lane Mile", INDEX('Coop GFs_CFs'!K:L, MATCH(B176,'Coop GFs_CFs'!B:B,0),2),
"Gas Sales", INDEX('Coop GFs_CFs'!M:N, MATCH(B176,'Coop GFs_CFs'!B:B,0),2),
"No Growth", INDEX('Coop GFs_CFs'!O:P, MATCH(B176,'Coop GFs_CFs'!B:B,0),2)
)</f>
        <v>1</v>
      </c>
      <c r="O176" s="133"/>
      <c r="P176" s="86">
        <f t="shared" si="10"/>
        <v>9.3424277786974402E-2</v>
      </c>
      <c r="Q176" s="86">
        <f t="shared" si="11"/>
        <v>9.3424277786974402E-2</v>
      </c>
      <c r="R176" s="156" t="s">
        <v>761</v>
      </c>
      <c r="S176" s="85" t="s">
        <v>762</v>
      </c>
      <c r="T176" s="85" t="s">
        <v>436</v>
      </c>
      <c r="U176" s="85" t="s">
        <v>232</v>
      </c>
      <c r="V176" s="85" t="s">
        <v>453</v>
      </c>
      <c r="W176" s="85" t="s">
        <v>441</v>
      </c>
      <c r="X176" s="85" t="s">
        <v>330</v>
      </c>
      <c r="Z176" s="42" t="s">
        <v>1382</v>
      </c>
      <c r="AA176"/>
    </row>
    <row r="177" spans="1:27" s="39" customFormat="1" x14ac:dyDescent="0.35">
      <c r="A177" s="85" t="s">
        <v>811</v>
      </c>
      <c r="B177" s="87">
        <v>51107</v>
      </c>
      <c r="C177" s="87" t="s">
        <v>10</v>
      </c>
      <c r="D177" s="86">
        <v>244.676191458787</v>
      </c>
      <c r="E177" s="86">
        <f>SUMIFS('Ratios_MARAMA-VA'!T:T, 'Ratios_MARAMA-VA'!AA:AA, Z177)</f>
        <v>244.64406202217199</v>
      </c>
      <c r="F177" s="86">
        <f>SUMIFS('Ratios_MARAMA-VA'!J:J, 'Ratios_MARAMA-VA'!AA:AA, Z177)</f>
        <v>0.66657908322067905</v>
      </c>
      <c r="G177" s="122">
        <f t="shared" si="8"/>
        <v>2.7246894026811378E-3</v>
      </c>
      <c r="H177" s="122">
        <v>263.97855263805099</v>
      </c>
      <c r="I177" s="86">
        <v>0.71925956490800247</v>
      </c>
      <c r="J177" s="122">
        <v>273.61813710610699</v>
      </c>
      <c r="K177" s="86">
        <v>0.74552443855436434</v>
      </c>
      <c r="L177" s="122" t="str" cm="1">
        <f t="array" ref="L177">_xlfn.SWITCH(A177,
    "District of Columbia", _xlfn.XLOOKUP(R177, '2015 O3 Growth Surrogates'!A:A, '2015 O3 Growth Surrogates'!H:H),
    "Maryland", _xlfn.XLOOKUP(R177, '2015 O3 Growth Surrogates'!A:A, '2015 O3 Growth Surrogates'!I:I),
    "Virginia", _xlfn.XLOOKUP(R177, '2015 O3 Growth Surrogates'!A:A, '2015 O3 Growth Surrogates'!J:J)
)</f>
        <v>No Growth</v>
      </c>
      <c r="M177" s="133" cm="1">
        <f t="array" ref="M177">_xlfn.SWITCH(L177,
"Employment", INDEX('Coop GFs_CFs'!C:D, MATCH(B177,'Coop GFs_CFs'!B:B,0),1),
"Population", INDEX('Coop GFs_CFs'!E:F, MATCH(B177,'Coop GFs_CFs'!B:B,0),1),
"Household", INDEX('Coop GFs_CFs'!G:H, MATCH(B177,'Coop GFs_CFs'!B:B,0),1),
"VMT", INDEX('Coop GFs_CFs'!I:J, MATCH(B177,'Coop GFs_CFs'!B:B,0),1),
"Lane Mile", INDEX('Coop GFs_CFs'!K:L, MATCH(B177,'Coop GFs_CFs'!B:B,0),1),
"Gas Sales", INDEX('Coop GFs_CFs'!M:N, MATCH(B177,'Coop GFs_CFs'!B:B,0),1),
"No Growth", INDEX('Coop GFs_CFs'!O:P, MATCH(B177,'Coop GFs_CFs'!B:B,0),1)
)</f>
        <v>1</v>
      </c>
      <c r="N177" s="133" cm="1">
        <f t="array" ref="N177">_xlfn.SWITCH(L177,
"Employment", INDEX('Coop GFs_CFs'!C:D, MATCH(B177,'Coop GFs_CFs'!B:B,0),2),
"Population", INDEX('Coop GFs_CFs'!E:F, MATCH(B177,'Coop GFs_CFs'!B:B,0),2),
"Household", INDEX('Coop GFs_CFs'!G:H, MATCH(B177,'Coop GFs_CFs'!B:B,0),2),
"VMT", INDEX('Coop GFs_CFs'!I:J, MATCH(B177,'Coop GFs_CFs'!B:B,0),2),
"Lane Mile", INDEX('Coop GFs_CFs'!K:L, MATCH(B177,'Coop GFs_CFs'!B:B,0),2),
"Gas Sales", INDEX('Coop GFs_CFs'!M:N, MATCH(B177,'Coop GFs_CFs'!B:B,0),2),
"No Growth", INDEX('Coop GFs_CFs'!O:P, MATCH(B177,'Coop GFs_CFs'!B:B,0),2)
)</f>
        <v>1</v>
      </c>
      <c r="O177" s="133"/>
      <c r="P177" s="86">
        <f t="shared" si="10"/>
        <v>0.66657908322067905</v>
      </c>
      <c r="Q177" s="86">
        <f t="shared" si="11"/>
        <v>0.66657908322067905</v>
      </c>
      <c r="R177" s="156" t="s">
        <v>761</v>
      </c>
      <c r="S177" s="85" t="s">
        <v>762</v>
      </c>
      <c r="T177" s="85" t="s">
        <v>436</v>
      </c>
      <c r="U177" s="85" t="s">
        <v>232</v>
      </c>
      <c r="V177" s="85" t="s">
        <v>453</v>
      </c>
      <c r="W177" s="85" t="s">
        <v>441</v>
      </c>
      <c r="X177" s="85" t="s">
        <v>330</v>
      </c>
      <c r="Z177" s="42" t="s">
        <v>1371</v>
      </c>
      <c r="AA177"/>
    </row>
    <row r="178" spans="1:27" s="39" customFormat="1" x14ac:dyDescent="0.35">
      <c r="A178" s="85" t="s">
        <v>811</v>
      </c>
      <c r="B178" s="87">
        <v>51107</v>
      </c>
      <c r="C178" s="87" t="s">
        <v>12</v>
      </c>
      <c r="D178" s="86">
        <v>18.9067943531727</v>
      </c>
      <c r="E178" s="86">
        <f>SUMIFS('Ratios_MARAMA-VA'!T:T, 'Ratios_MARAMA-VA'!AA:AA, Z178)</f>
        <v>18.904311624276399</v>
      </c>
      <c r="F178" s="86">
        <f>SUMIFS('Ratios_MARAMA-VA'!J:J, 'Ratios_MARAMA-VA'!AA:AA, Z178)</f>
        <v>5.1508377547647401E-2</v>
      </c>
      <c r="G178" s="122">
        <f t="shared" si="8"/>
        <v>2.7246894026811191E-3</v>
      </c>
      <c r="H178" s="122">
        <v>20.398340266042901</v>
      </c>
      <c r="I178" s="86">
        <v>5.5579141555170651E-2</v>
      </c>
      <c r="J178" s="122">
        <v>21.143217158645101</v>
      </c>
      <c r="K178" s="86">
        <v>5.7608699730745908E-2</v>
      </c>
      <c r="L178" s="122" t="str" cm="1">
        <f t="array" ref="L178">_xlfn.SWITCH(A178,
    "District of Columbia", _xlfn.XLOOKUP(R178, '2015 O3 Growth Surrogates'!A:A, '2015 O3 Growth Surrogates'!H:H),
    "Maryland", _xlfn.XLOOKUP(R178, '2015 O3 Growth Surrogates'!A:A, '2015 O3 Growth Surrogates'!I:I),
    "Virginia", _xlfn.XLOOKUP(R178, '2015 O3 Growth Surrogates'!A:A, '2015 O3 Growth Surrogates'!J:J)
)</f>
        <v>No Growth</v>
      </c>
      <c r="M178" s="133" cm="1">
        <f t="array" ref="M178">_xlfn.SWITCH(L178,
"Employment", INDEX('Coop GFs_CFs'!C:D, MATCH(B178,'Coop GFs_CFs'!B:B,0),1),
"Population", INDEX('Coop GFs_CFs'!E:F, MATCH(B178,'Coop GFs_CFs'!B:B,0),1),
"Household", INDEX('Coop GFs_CFs'!G:H, MATCH(B178,'Coop GFs_CFs'!B:B,0),1),
"VMT", INDEX('Coop GFs_CFs'!I:J, MATCH(B178,'Coop GFs_CFs'!B:B,0),1),
"Lane Mile", INDEX('Coop GFs_CFs'!K:L, MATCH(B178,'Coop GFs_CFs'!B:B,0),1),
"Gas Sales", INDEX('Coop GFs_CFs'!M:N, MATCH(B178,'Coop GFs_CFs'!B:B,0),1),
"No Growth", INDEX('Coop GFs_CFs'!O:P, MATCH(B178,'Coop GFs_CFs'!B:B,0),1)
)</f>
        <v>1</v>
      </c>
      <c r="N178" s="133" cm="1">
        <f t="array" ref="N178">_xlfn.SWITCH(L178,
"Employment", INDEX('Coop GFs_CFs'!C:D, MATCH(B178,'Coop GFs_CFs'!B:B,0),2),
"Population", INDEX('Coop GFs_CFs'!E:F, MATCH(B178,'Coop GFs_CFs'!B:B,0),2),
"Household", INDEX('Coop GFs_CFs'!G:H, MATCH(B178,'Coop GFs_CFs'!B:B,0),2),
"VMT", INDEX('Coop GFs_CFs'!I:J, MATCH(B178,'Coop GFs_CFs'!B:B,0),2),
"Lane Mile", INDEX('Coop GFs_CFs'!K:L, MATCH(B178,'Coop GFs_CFs'!B:B,0),2),
"Gas Sales", INDEX('Coop GFs_CFs'!M:N, MATCH(B178,'Coop GFs_CFs'!B:B,0),2),
"No Growth", INDEX('Coop GFs_CFs'!O:P, MATCH(B178,'Coop GFs_CFs'!B:B,0),2)
)</f>
        <v>1</v>
      </c>
      <c r="O178" s="133"/>
      <c r="P178" s="86">
        <f t="shared" si="10"/>
        <v>5.1508377547647401E-2</v>
      </c>
      <c r="Q178" s="86">
        <f t="shared" si="11"/>
        <v>5.1508377547647401E-2</v>
      </c>
      <c r="R178" s="156" t="s">
        <v>761</v>
      </c>
      <c r="S178" s="85" t="s">
        <v>762</v>
      </c>
      <c r="T178" s="85" t="s">
        <v>436</v>
      </c>
      <c r="U178" s="85" t="s">
        <v>232</v>
      </c>
      <c r="V178" s="85" t="s">
        <v>453</v>
      </c>
      <c r="W178" s="85" t="s">
        <v>441</v>
      </c>
      <c r="X178" s="85" t="s">
        <v>330</v>
      </c>
      <c r="Z178" s="42" t="s">
        <v>1385</v>
      </c>
      <c r="AA178"/>
    </row>
    <row r="179" spans="1:27" s="39" customFormat="1" x14ac:dyDescent="0.35">
      <c r="A179" s="85" t="s">
        <v>811</v>
      </c>
      <c r="B179" s="87">
        <v>51153</v>
      </c>
      <c r="C179" s="87" t="s">
        <v>10</v>
      </c>
      <c r="D179" s="86">
        <v>234.39434497575701</v>
      </c>
      <c r="E179" s="86">
        <f>SUMIFS('Ratios_MARAMA-VA'!T:T, 'Ratios_MARAMA-VA'!AA:AA, Z179)</f>
        <v>234.363565690672</v>
      </c>
      <c r="F179" s="86">
        <f>SUMIFS('Ratios_MARAMA-VA'!J:J, 'Ratios_MARAMA-VA'!AA:AA, Z179)</f>
        <v>0.63856792381194305</v>
      </c>
      <c r="G179" s="122">
        <f t="shared" si="8"/>
        <v>2.7246894026811564E-3</v>
      </c>
      <c r="H179" s="122">
        <v>252.88557731889699</v>
      </c>
      <c r="I179" s="86">
        <v>0.68903465261170482</v>
      </c>
      <c r="J179" s="122">
        <v>262.12008466412402</v>
      </c>
      <c r="K179" s="86">
        <v>0.71419581691422618</v>
      </c>
      <c r="L179" s="122" t="str" cm="1">
        <f t="array" ref="L179">_xlfn.SWITCH(A179,
    "District of Columbia", _xlfn.XLOOKUP(R179, '2015 O3 Growth Surrogates'!A:A, '2015 O3 Growth Surrogates'!H:H),
    "Maryland", _xlfn.XLOOKUP(R179, '2015 O3 Growth Surrogates'!A:A, '2015 O3 Growth Surrogates'!I:I),
    "Virginia", _xlfn.XLOOKUP(R179, '2015 O3 Growth Surrogates'!A:A, '2015 O3 Growth Surrogates'!J:J)
)</f>
        <v>No Growth</v>
      </c>
      <c r="M179" s="133" cm="1">
        <f t="array" ref="M179">_xlfn.SWITCH(L179,
"Employment", INDEX('Coop GFs_CFs'!C:D, MATCH(B179,'Coop GFs_CFs'!B:B,0),1),
"Population", INDEX('Coop GFs_CFs'!E:F, MATCH(B179,'Coop GFs_CFs'!B:B,0),1),
"Household", INDEX('Coop GFs_CFs'!G:H, MATCH(B179,'Coop GFs_CFs'!B:B,0),1),
"VMT", INDEX('Coop GFs_CFs'!I:J, MATCH(B179,'Coop GFs_CFs'!B:B,0),1),
"Lane Mile", INDEX('Coop GFs_CFs'!K:L, MATCH(B179,'Coop GFs_CFs'!B:B,0),1),
"Gas Sales", INDEX('Coop GFs_CFs'!M:N, MATCH(B179,'Coop GFs_CFs'!B:B,0),1),
"No Growth", INDEX('Coop GFs_CFs'!O:P, MATCH(B179,'Coop GFs_CFs'!B:B,0),1)
)</f>
        <v>1</v>
      </c>
      <c r="N179" s="133" cm="1">
        <f t="array" ref="N179">_xlfn.SWITCH(L179,
"Employment", INDEX('Coop GFs_CFs'!C:D, MATCH(B179,'Coop GFs_CFs'!B:B,0),2),
"Population", INDEX('Coop GFs_CFs'!E:F, MATCH(B179,'Coop GFs_CFs'!B:B,0),2),
"Household", INDEX('Coop GFs_CFs'!G:H, MATCH(B179,'Coop GFs_CFs'!B:B,0),2),
"VMT", INDEX('Coop GFs_CFs'!I:J, MATCH(B179,'Coop GFs_CFs'!B:B,0),2),
"Lane Mile", INDEX('Coop GFs_CFs'!K:L, MATCH(B179,'Coop GFs_CFs'!B:B,0),2),
"Gas Sales", INDEX('Coop GFs_CFs'!M:N, MATCH(B179,'Coop GFs_CFs'!B:B,0),2),
"No Growth", INDEX('Coop GFs_CFs'!O:P, MATCH(B179,'Coop GFs_CFs'!B:B,0),2)
)</f>
        <v>1</v>
      </c>
      <c r="O179" s="133"/>
      <c r="P179" s="86">
        <f t="shared" si="10"/>
        <v>0.63856792381194305</v>
      </c>
      <c r="Q179" s="86">
        <f t="shared" si="11"/>
        <v>0.63856792381194305</v>
      </c>
      <c r="R179" s="156" t="s">
        <v>761</v>
      </c>
      <c r="S179" s="85" t="s">
        <v>762</v>
      </c>
      <c r="T179" s="85" t="s">
        <v>436</v>
      </c>
      <c r="U179" s="85" t="s">
        <v>232</v>
      </c>
      <c r="V179" s="85" t="s">
        <v>453</v>
      </c>
      <c r="W179" s="85" t="s">
        <v>441</v>
      </c>
      <c r="X179" s="85" t="s">
        <v>330</v>
      </c>
      <c r="Z179" s="42" t="s">
        <v>1374</v>
      </c>
      <c r="AA179"/>
    </row>
    <row r="180" spans="1:27" s="39" customFormat="1" x14ac:dyDescent="0.35">
      <c r="A180" s="85" t="s">
        <v>811</v>
      </c>
      <c r="B180" s="87">
        <v>51153</v>
      </c>
      <c r="C180" s="87" t="s">
        <v>12</v>
      </c>
      <c r="D180" s="86">
        <v>18.112287130208699</v>
      </c>
      <c r="E180" s="86">
        <f>SUMIFS('Ratios_MARAMA-VA'!T:T, 'Ratios_MARAMA-VA'!AA:AA, Z180)</f>
        <v>18.1099087313222</v>
      </c>
      <c r="F180" s="86">
        <f>SUMIFS('Ratios_MARAMA-VA'!J:J, 'Ratios_MARAMA-VA'!AA:AA, Z180)</f>
        <v>4.93438764037561E-2</v>
      </c>
      <c r="G180" s="122">
        <f t="shared" si="8"/>
        <v>2.7246894026811317E-3</v>
      </c>
      <c r="H180" s="122">
        <v>19.541154834440199</v>
      </c>
      <c r="I180" s="86">
        <v>5.3243577493550374E-2</v>
      </c>
      <c r="J180" s="122">
        <v>20.254730277397599</v>
      </c>
      <c r="K180" s="86">
        <v>5.5187848940989895E-2</v>
      </c>
      <c r="L180" s="122" t="str" cm="1">
        <f t="array" ref="L180">_xlfn.SWITCH(A180,
    "District of Columbia", _xlfn.XLOOKUP(R180, '2015 O3 Growth Surrogates'!A:A, '2015 O3 Growth Surrogates'!H:H),
    "Maryland", _xlfn.XLOOKUP(R180, '2015 O3 Growth Surrogates'!A:A, '2015 O3 Growth Surrogates'!I:I),
    "Virginia", _xlfn.XLOOKUP(R180, '2015 O3 Growth Surrogates'!A:A, '2015 O3 Growth Surrogates'!J:J)
)</f>
        <v>No Growth</v>
      </c>
      <c r="M180" s="133" cm="1">
        <f t="array" ref="M180">_xlfn.SWITCH(L180,
"Employment", INDEX('Coop GFs_CFs'!C:D, MATCH(B180,'Coop GFs_CFs'!B:B,0),1),
"Population", INDEX('Coop GFs_CFs'!E:F, MATCH(B180,'Coop GFs_CFs'!B:B,0),1),
"Household", INDEX('Coop GFs_CFs'!G:H, MATCH(B180,'Coop GFs_CFs'!B:B,0),1),
"VMT", INDEX('Coop GFs_CFs'!I:J, MATCH(B180,'Coop GFs_CFs'!B:B,0),1),
"Lane Mile", INDEX('Coop GFs_CFs'!K:L, MATCH(B180,'Coop GFs_CFs'!B:B,0),1),
"Gas Sales", INDEX('Coop GFs_CFs'!M:N, MATCH(B180,'Coop GFs_CFs'!B:B,0),1),
"No Growth", INDEX('Coop GFs_CFs'!O:P, MATCH(B180,'Coop GFs_CFs'!B:B,0),1)
)</f>
        <v>1</v>
      </c>
      <c r="N180" s="133" cm="1">
        <f t="array" ref="N180">_xlfn.SWITCH(L180,
"Employment", INDEX('Coop GFs_CFs'!C:D, MATCH(B180,'Coop GFs_CFs'!B:B,0),2),
"Population", INDEX('Coop GFs_CFs'!E:F, MATCH(B180,'Coop GFs_CFs'!B:B,0),2),
"Household", INDEX('Coop GFs_CFs'!G:H, MATCH(B180,'Coop GFs_CFs'!B:B,0),2),
"VMT", INDEX('Coop GFs_CFs'!I:J, MATCH(B180,'Coop GFs_CFs'!B:B,0),2),
"Lane Mile", INDEX('Coop GFs_CFs'!K:L, MATCH(B180,'Coop GFs_CFs'!B:B,0),2),
"Gas Sales", INDEX('Coop GFs_CFs'!M:N, MATCH(B180,'Coop GFs_CFs'!B:B,0),2),
"No Growth", INDEX('Coop GFs_CFs'!O:P, MATCH(B180,'Coop GFs_CFs'!B:B,0),2)
)</f>
        <v>1</v>
      </c>
      <c r="O180" s="133"/>
      <c r="P180" s="86">
        <f t="shared" si="10"/>
        <v>4.93438764037561E-2</v>
      </c>
      <c r="Q180" s="86">
        <f t="shared" si="11"/>
        <v>4.93438764037561E-2</v>
      </c>
      <c r="R180" s="156" t="s">
        <v>761</v>
      </c>
      <c r="S180" s="85" t="s">
        <v>762</v>
      </c>
      <c r="T180" s="85" t="s">
        <v>436</v>
      </c>
      <c r="U180" s="85" t="s">
        <v>232</v>
      </c>
      <c r="V180" s="85" t="s">
        <v>453</v>
      </c>
      <c r="W180" s="85" t="s">
        <v>441</v>
      </c>
      <c r="X180" s="85" t="s">
        <v>330</v>
      </c>
      <c r="Z180" s="42" t="s">
        <v>1388</v>
      </c>
      <c r="AA180"/>
    </row>
    <row r="181" spans="1:27" s="39" customFormat="1" x14ac:dyDescent="0.35">
      <c r="A181" s="85" t="s">
        <v>811</v>
      </c>
      <c r="B181" s="87">
        <v>51510</v>
      </c>
      <c r="C181" s="87" t="s">
        <v>10</v>
      </c>
      <c r="D181" s="86">
        <v>42.902167170613502</v>
      </c>
      <c r="E181" s="86">
        <f>SUMIFS('Ratios_MARAMA-VA'!T:T, 'Ratios_MARAMA-VA'!AA:AA, Z181)</f>
        <v>42.896533510662501</v>
      </c>
      <c r="F181" s="86">
        <f>SUMIFS('Ratios_MARAMA-VA'!J:J, 'Ratios_MARAMA-VA'!AA:AA, Z181)</f>
        <v>0.116879730268258</v>
      </c>
      <c r="G181" s="122">
        <f t="shared" si="8"/>
        <v>2.7246894026811282E-3</v>
      </c>
      <c r="H181" s="122">
        <v>46.286693965652397</v>
      </c>
      <c r="I181" s="86">
        <v>0.1261168645333576</v>
      </c>
      <c r="J181" s="122">
        <v>47.976924068704399</v>
      </c>
      <c r="K181" s="86">
        <v>0.13072221658323604</v>
      </c>
      <c r="L181" s="122" t="str" cm="1">
        <f t="array" ref="L181">_xlfn.SWITCH(A181,
    "District of Columbia", _xlfn.XLOOKUP(R181, '2015 O3 Growth Surrogates'!A:A, '2015 O3 Growth Surrogates'!H:H),
    "Maryland", _xlfn.XLOOKUP(R181, '2015 O3 Growth Surrogates'!A:A, '2015 O3 Growth Surrogates'!I:I),
    "Virginia", _xlfn.XLOOKUP(R181, '2015 O3 Growth Surrogates'!A:A, '2015 O3 Growth Surrogates'!J:J)
)</f>
        <v>No Growth</v>
      </c>
      <c r="M181" s="133" cm="1">
        <f t="array" ref="M181">_xlfn.SWITCH(L181,
"Employment", INDEX('Coop GFs_CFs'!C:D, MATCH(B181,'Coop GFs_CFs'!B:B,0),1),
"Population", INDEX('Coop GFs_CFs'!E:F, MATCH(B181,'Coop GFs_CFs'!B:B,0),1),
"Household", INDEX('Coop GFs_CFs'!G:H, MATCH(B181,'Coop GFs_CFs'!B:B,0),1),
"VMT", INDEX('Coop GFs_CFs'!I:J, MATCH(B181,'Coop GFs_CFs'!B:B,0),1),
"Lane Mile", INDEX('Coop GFs_CFs'!K:L, MATCH(B181,'Coop GFs_CFs'!B:B,0),1),
"Gas Sales", INDEX('Coop GFs_CFs'!M:N, MATCH(B181,'Coop GFs_CFs'!B:B,0),1),
"No Growth", INDEX('Coop GFs_CFs'!O:P, MATCH(B181,'Coop GFs_CFs'!B:B,0),1)
)</f>
        <v>1</v>
      </c>
      <c r="N181" s="133" cm="1">
        <f t="array" ref="N181">_xlfn.SWITCH(L181,
"Employment", INDEX('Coop GFs_CFs'!C:D, MATCH(B181,'Coop GFs_CFs'!B:B,0),2),
"Population", INDEX('Coop GFs_CFs'!E:F, MATCH(B181,'Coop GFs_CFs'!B:B,0),2),
"Household", INDEX('Coop GFs_CFs'!G:H, MATCH(B181,'Coop GFs_CFs'!B:B,0),2),
"VMT", INDEX('Coop GFs_CFs'!I:J, MATCH(B181,'Coop GFs_CFs'!B:B,0),2),
"Lane Mile", INDEX('Coop GFs_CFs'!K:L, MATCH(B181,'Coop GFs_CFs'!B:B,0),2),
"Gas Sales", INDEX('Coop GFs_CFs'!M:N, MATCH(B181,'Coop GFs_CFs'!B:B,0),2),
"No Growth", INDEX('Coop GFs_CFs'!O:P, MATCH(B181,'Coop GFs_CFs'!B:B,0),2)
)</f>
        <v>1</v>
      </c>
      <c r="O181" s="133"/>
      <c r="P181" s="86">
        <f t="shared" si="10"/>
        <v>0.116879730268258</v>
      </c>
      <c r="Q181" s="86">
        <f t="shared" si="11"/>
        <v>0.116879730268258</v>
      </c>
      <c r="R181" s="156" t="s">
        <v>761</v>
      </c>
      <c r="S181" s="85" t="s">
        <v>762</v>
      </c>
      <c r="T181" s="85" t="s">
        <v>436</v>
      </c>
      <c r="U181" s="85" t="s">
        <v>232</v>
      </c>
      <c r="V181" s="85" t="s">
        <v>453</v>
      </c>
      <c r="W181" s="85" t="s">
        <v>441</v>
      </c>
      <c r="X181" s="85" t="s">
        <v>330</v>
      </c>
      <c r="Z181" s="42" t="s">
        <v>1366</v>
      </c>
      <c r="AA181"/>
    </row>
    <row r="182" spans="1:27" s="39" customFormat="1" x14ac:dyDescent="0.35">
      <c r="A182" s="85" t="s">
        <v>811</v>
      </c>
      <c r="B182" s="87">
        <v>51510</v>
      </c>
      <c r="C182" s="87" t="s">
        <v>12</v>
      </c>
      <c r="D182" s="86">
        <v>3.3151672372285899</v>
      </c>
      <c r="E182" s="86">
        <f>SUMIFS('Ratios_MARAMA-VA'!T:T, 'Ratios_MARAMA-VA'!AA:AA, Z182)</f>
        <v>3.3147319089893101</v>
      </c>
      <c r="F182" s="86">
        <f>SUMIFS('Ratios_MARAMA-VA'!J:J, 'Ratios_MARAMA-VA'!AA:AA, Z182)</f>
        <v>9.0316149051522104E-3</v>
      </c>
      <c r="G182" s="122">
        <f t="shared" si="8"/>
        <v>2.7246894026811438E-3</v>
      </c>
      <c r="H182" s="122">
        <v>3.5766988353834002</v>
      </c>
      <c r="I182" s="86">
        <v>9.7453934133511395E-3</v>
      </c>
      <c r="J182" s="122">
        <v>3.7073075162626599</v>
      </c>
      <c r="K182" s="86">
        <v>1.0101261502041022E-2</v>
      </c>
      <c r="L182" s="122" t="str" cm="1">
        <f t="array" ref="L182">_xlfn.SWITCH(A182,
    "District of Columbia", _xlfn.XLOOKUP(R182, '2015 O3 Growth Surrogates'!A:A, '2015 O3 Growth Surrogates'!H:H),
    "Maryland", _xlfn.XLOOKUP(R182, '2015 O3 Growth Surrogates'!A:A, '2015 O3 Growth Surrogates'!I:I),
    "Virginia", _xlfn.XLOOKUP(R182, '2015 O3 Growth Surrogates'!A:A, '2015 O3 Growth Surrogates'!J:J)
)</f>
        <v>No Growth</v>
      </c>
      <c r="M182" s="133" cm="1">
        <f t="array" ref="M182">_xlfn.SWITCH(L182,
"Employment", INDEX('Coop GFs_CFs'!C:D, MATCH(B182,'Coop GFs_CFs'!B:B,0),1),
"Population", INDEX('Coop GFs_CFs'!E:F, MATCH(B182,'Coop GFs_CFs'!B:B,0),1),
"Household", INDEX('Coop GFs_CFs'!G:H, MATCH(B182,'Coop GFs_CFs'!B:B,0),1),
"VMT", INDEX('Coop GFs_CFs'!I:J, MATCH(B182,'Coop GFs_CFs'!B:B,0),1),
"Lane Mile", INDEX('Coop GFs_CFs'!K:L, MATCH(B182,'Coop GFs_CFs'!B:B,0),1),
"Gas Sales", INDEX('Coop GFs_CFs'!M:N, MATCH(B182,'Coop GFs_CFs'!B:B,0),1),
"No Growth", INDEX('Coop GFs_CFs'!O:P, MATCH(B182,'Coop GFs_CFs'!B:B,0),1)
)</f>
        <v>1</v>
      </c>
      <c r="N182" s="133" cm="1">
        <f t="array" ref="N182">_xlfn.SWITCH(L182,
"Employment", INDEX('Coop GFs_CFs'!C:D, MATCH(B182,'Coop GFs_CFs'!B:B,0),2),
"Population", INDEX('Coop GFs_CFs'!E:F, MATCH(B182,'Coop GFs_CFs'!B:B,0),2),
"Household", INDEX('Coop GFs_CFs'!G:H, MATCH(B182,'Coop GFs_CFs'!B:B,0),2),
"VMT", INDEX('Coop GFs_CFs'!I:J, MATCH(B182,'Coop GFs_CFs'!B:B,0),2),
"Lane Mile", INDEX('Coop GFs_CFs'!K:L, MATCH(B182,'Coop GFs_CFs'!B:B,0),2),
"Gas Sales", INDEX('Coop GFs_CFs'!M:N, MATCH(B182,'Coop GFs_CFs'!B:B,0),2),
"No Growth", INDEX('Coop GFs_CFs'!O:P, MATCH(B182,'Coop GFs_CFs'!B:B,0),2)
)</f>
        <v>1</v>
      </c>
      <c r="O182" s="133"/>
      <c r="P182" s="86">
        <f t="shared" si="10"/>
        <v>9.0316149051522104E-3</v>
      </c>
      <c r="Q182" s="86">
        <f t="shared" si="11"/>
        <v>9.0316149051522104E-3</v>
      </c>
      <c r="R182" s="156" t="s">
        <v>761</v>
      </c>
      <c r="S182" s="85" t="s">
        <v>762</v>
      </c>
      <c r="T182" s="85" t="s">
        <v>436</v>
      </c>
      <c r="U182" s="85" t="s">
        <v>232</v>
      </c>
      <c r="V182" s="85" t="s">
        <v>453</v>
      </c>
      <c r="W182" s="85" t="s">
        <v>441</v>
      </c>
      <c r="X182" s="85" t="s">
        <v>330</v>
      </c>
      <c r="Z182" s="42" t="s">
        <v>1380</v>
      </c>
      <c r="AA182"/>
    </row>
    <row r="183" spans="1:27" s="39" customFormat="1" x14ac:dyDescent="0.35">
      <c r="A183" s="85" t="s">
        <v>811</v>
      </c>
      <c r="B183" s="87">
        <v>51600</v>
      </c>
      <c r="C183" s="87" t="s">
        <v>10</v>
      </c>
      <c r="D183" s="86">
        <v>15.3327546033308</v>
      </c>
      <c r="E183" s="86">
        <f>SUMIFS('Ratios_MARAMA-VA'!T:T, 'Ratios_MARAMA-VA'!AA:AA, Z183)</f>
        <v>15.330741196287599</v>
      </c>
      <c r="F183" s="86">
        <f>SUMIFS('Ratios_MARAMA-VA'!J:J, 'Ratios_MARAMA-VA'!AA:AA, Z183)</f>
        <v>4.1771508072771898E-2</v>
      </c>
      <c r="G183" s="122">
        <f t="shared" si="8"/>
        <v>2.724689402681133E-3</v>
      </c>
      <c r="H183" s="122">
        <v>16.542346617420801</v>
      </c>
      <c r="I183" s="86">
        <v>4.5072756523964544E-2</v>
      </c>
      <c r="J183" s="122">
        <v>17.146415947769501</v>
      </c>
      <c r="K183" s="86">
        <v>4.6718657826850335E-2</v>
      </c>
      <c r="L183" s="122" t="str" cm="1">
        <f t="array" ref="L183">_xlfn.SWITCH(A183,
    "District of Columbia", _xlfn.XLOOKUP(R183, '2015 O3 Growth Surrogates'!A:A, '2015 O3 Growth Surrogates'!H:H),
    "Maryland", _xlfn.XLOOKUP(R183, '2015 O3 Growth Surrogates'!A:A, '2015 O3 Growth Surrogates'!I:I),
    "Virginia", _xlfn.XLOOKUP(R183, '2015 O3 Growth Surrogates'!A:A, '2015 O3 Growth Surrogates'!J:J)
)</f>
        <v>No Growth</v>
      </c>
      <c r="M183" s="133" cm="1">
        <f t="array" ref="M183">_xlfn.SWITCH(L183,
"Employment", INDEX('Coop GFs_CFs'!C:D, MATCH(B183,'Coop GFs_CFs'!B:B,0),1),
"Population", INDEX('Coop GFs_CFs'!E:F, MATCH(B183,'Coop GFs_CFs'!B:B,0),1),
"Household", INDEX('Coop GFs_CFs'!G:H, MATCH(B183,'Coop GFs_CFs'!B:B,0),1),
"VMT", INDEX('Coop GFs_CFs'!I:J, MATCH(B183,'Coop GFs_CFs'!B:B,0),1),
"Lane Mile", INDEX('Coop GFs_CFs'!K:L, MATCH(B183,'Coop GFs_CFs'!B:B,0),1),
"Gas Sales", INDEX('Coop GFs_CFs'!M:N, MATCH(B183,'Coop GFs_CFs'!B:B,0),1),
"No Growth", INDEX('Coop GFs_CFs'!O:P, MATCH(B183,'Coop GFs_CFs'!B:B,0),1)
)</f>
        <v>1</v>
      </c>
      <c r="N183" s="133" cm="1">
        <f t="array" ref="N183">_xlfn.SWITCH(L183,
"Employment", INDEX('Coop GFs_CFs'!C:D, MATCH(B183,'Coop GFs_CFs'!B:B,0),2),
"Population", INDEX('Coop GFs_CFs'!E:F, MATCH(B183,'Coop GFs_CFs'!B:B,0),2),
"Household", INDEX('Coop GFs_CFs'!G:H, MATCH(B183,'Coop GFs_CFs'!B:B,0),2),
"VMT", INDEX('Coop GFs_CFs'!I:J, MATCH(B183,'Coop GFs_CFs'!B:B,0),2),
"Lane Mile", INDEX('Coop GFs_CFs'!K:L, MATCH(B183,'Coop GFs_CFs'!B:B,0),2),
"Gas Sales", INDEX('Coop GFs_CFs'!M:N, MATCH(B183,'Coop GFs_CFs'!B:B,0),2),
"No Growth", INDEX('Coop GFs_CFs'!O:P, MATCH(B183,'Coop GFs_CFs'!B:B,0),2)
)</f>
        <v>1</v>
      </c>
      <c r="O183" s="133"/>
      <c r="P183" s="86">
        <f t="shared" si="10"/>
        <v>4.1771508072771898E-2</v>
      </c>
      <c r="Q183" s="86">
        <f t="shared" si="11"/>
        <v>4.1771508072771898E-2</v>
      </c>
      <c r="R183" s="156" t="s">
        <v>761</v>
      </c>
      <c r="S183" s="85" t="s">
        <v>762</v>
      </c>
      <c r="T183" s="85" t="s">
        <v>436</v>
      </c>
      <c r="U183" s="85" t="s">
        <v>232</v>
      </c>
      <c r="V183" s="85" t="s">
        <v>453</v>
      </c>
      <c r="W183" s="85" t="s">
        <v>441</v>
      </c>
      <c r="X183" s="85" t="s">
        <v>330</v>
      </c>
      <c r="Z183" s="42" t="s">
        <v>1369</v>
      </c>
      <c r="AA183"/>
    </row>
    <row r="184" spans="1:27" s="39" customFormat="1" x14ac:dyDescent="0.35">
      <c r="A184" s="85" t="s">
        <v>811</v>
      </c>
      <c r="B184" s="87">
        <v>51600</v>
      </c>
      <c r="C184" s="87" t="s">
        <v>12</v>
      </c>
      <c r="D184" s="86">
        <v>1.18480340327454</v>
      </c>
      <c r="E184" s="86">
        <f>SUMIFS('Ratios_MARAMA-VA'!T:T, 'Ratios_MARAMA-VA'!AA:AA, Z184)</f>
        <v>1.18464782186868</v>
      </c>
      <c r="F184" s="86">
        <f>SUMIFS('Ratios_MARAMA-VA'!J:J, 'Ratios_MARAMA-VA'!AA:AA, Z184)</f>
        <v>3.22779736615489E-3</v>
      </c>
      <c r="G184" s="122">
        <f t="shared" si="8"/>
        <v>2.7246894026811421E-3</v>
      </c>
      <c r="H184" s="122">
        <v>1.2782718485698401</v>
      </c>
      <c r="I184" s="86">
        <v>3.4828937595438769E-3</v>
      </c>
      <c r="J184" s="122">
        <v>1.32494991894444</v>
      </c>
      <c r="K184" s="86">
        <v>3.6100770032311538E-3</v>
      </c>
      <c r="L184" s="122" t="str" cm="1">
        <f t="array" ref="L184">_xlfn.SWITCH(A184,
    "District of Columbia", _xlfn.XLOOKUP(R184, '2015 O3 Growth Surrogates'!A:A, '2015 O3 Growth Surrogates'!H:H),
    "Maryland", _xlfn.XLOOKUP(R184, '2015 O3 Growth Surrogates'!A:A, '2015 O3 Growth Surrogates'!I:I),
    "Virginia", _xlfn.XLOOKUP(R184, '2015 O3 Growth Surrogates'!A:A, '2015 O3 Growth Surrogates'!J:J)
)</f>
        <v>No Growth</v>
      </c>
      <c r="M184" s="133" cm="1">
        <f t="array" ref="M184">_xlfn.SWITCH(L184,
"Employment", INDEX('Coop GFs_CFs'!C:D, MATCH(B184,'Coop GFs_CFs'!B:B,0),1),
"Population", INDEX('Coop GFs_CFs'!E:F, MATCH(B184,'Coop GFs_CFs'!B:B,0),1),
"Household", INDEX('Coop GFs_CFs'!G:H, MATCH(B184,'Coop GFs_CFs'!B:B,0),1),
"VMT", INDEX('Coop GFs_CFs'!I:J, MATCH(B184,'Coop GFs_CFs'!B:B,0),1),
"Lane Mile", INDEX('Coop GFs_CFs'!K:L, MATCH(B184,'Coop GFs_CFs'!B:B,0),1),
"Gas Sales", INDEX('Coop GFs_CFs'!M:N, MATCH(B184,'Coop GFs_CFs'!B:B,0),1),
"No Growth", INDEX('Coop GFs_CFs'!O:P, MATCH(B184,'Coop GFs_CFs'!B:B,0),1)
)</f>
        <v>1</v>
      </c>
      <c r="N184" s="133" cm="1">
        <f t="array" ref="N184">_xlfn.SWITCH(L184,
"Employment", INDEX('Coop GFs_CFs'!C:D, MATCH(B184,'Coop GFs_CFs'!B:B,0),2),
"Population", INDEX('Coop GFs_CFs'!E:F, MATCH(B184,'Coop GFs_CFs'!B:B,0),2),
"Household", INDEX('Coop GFs_CFs'!G:H, MATCH(B184,'Coop GFs_CFs'!B:B,0),2),
"VMT", INDEX('Coop GFs_CFs'!I:J, MATCH(B184,'Coop GFs_CFs'!B:B,0),2),
"Lane Mile", INDEX('Coop GFs_CFs'!K:L, MATCH(B184,'Coop GFs_CFs'!B:B,0),2),
"Gas Sales", INDEX('Coop GFs_CFs'!M:N, MATCH(B184,'Coop GFs_CFs'!B:B,0),2),
"No Growth", INDEX('Coop GFs_CFs'!O:P, MATCH(B184,'Coop GFs_CFs'!B:B,0),2)
)</f>
        <v>1</v>
      </c>
      <c r="O184" s="133"/>
      <c r="P184" s="86">
        <f t="shared" si="10"/>
        <v>3.22779736615489E-3</v>
      </c>
      <c r="Q184" s="86">
        <f t="shared" si="11"/>
        <v>3.22779736615489E-3</v>
      </c>
      <c r="R184" s="156" t="s">
        <v>761</v>
      </c>
      <c r="S184" s="85" t="s">
        <v>762</v>
      </c>
      <c r="T184" s="85" t="s">
        <v>436</v>
      </c>
      <c r="U184" s="85" t="s">
        <v>232</v>
      </c>
      <c r="V184" s="85" t="s">
        <v>453</v>
      </c>
      <c r="W184" s="85" t="s">
        <v>441</v>
      </c>
      <c r="X184" s="85" t="s">
        <v>330</v>
      </c>
      <c r="Z184" s="42" t="s">
        <v>1383</v>
      </c>
      <c r="AA184"/>
    </row>
    <row r="185" spans="1:27" s="39" customFormat="1" x14ac:dyDescent="0.35">
      <c r="A185" s="85" t="s">
        <v>811</v>
      </c>
      <c r="B185" s="87">
        <v>51610</v>
      </c>
      <c r="C185" s="87" t="s">
        <v>10</v>
      </c>
      <c r="D185" s="86">
        <v>9.2980301229358506</v>
      </c>
      <c r="E185" s="86">
        <f>SUMIFS('Ratios_MARAMA-VA'!T:T, 'Ratios_MARAMA-VA'!AA:AA, Z185)</f>
        <v>9.2968091603742309</v>
      </c>
      <c r="F185" s="86">
        <f>SUMIFS('Ratios_MARAMA-VA'!J:J, 'Ratios_MARAMA-VA'!AA:AA, Z185)</f>
        <v>2.5330917398020601E-2</v>
      </c>
      <c r="G185" s="122">
        <f t="shared" si="8"/>
        <v>2.7246894026811386E-3</v>
      </c>
      <c r="H185" s="122">
        <v>10.031546263670799</v>
      </c>
      <c r="I185" s="86">
        <v>2.7332847797129398E-2</v>
      </c>
      <c r="J185" s="122">
        <v>10.3978636655487</v>
      </c>
      <c r="K185" s="86">
        <v>2.8330948940043801E-2</v>
      </c>
      <c r="L185" s="122" t="str" cm="1">
        <f t="array" ref="L185">_xlfn.SWITCH(A185,
    "District of Columbia", _xlfn.XLOOKUP(R185, '2015 O3 Growth Surrogates'!A:A, '2015 O3 Growth Surrogates'!H:H),
    "Maryland", _xlfn.XLOOKUP(R185, '2015 O3 Growth Surrogates'!A:A, '2015 O3 Growth Surrogates'!I:I),
    "Virginia", _xlfn.XLOOKUP(R185, '2015 O3 Growth Surrogates'!A:A, '2015 O3 Growth Surrogates'!J:J)
)</f>
        <v>No Growth</v>
      </c>
      <c r="M185" s="133" cm="1">
        <f t="array" ref="M185">_xlfn.SWITCH(L185,
"Employment", INDEX('Coop GFs_CFs'!C:D, MATCH(B185,'Coop GFs_CFs'!B:B,0),1),
"Population", INDEX('Coop GFs_CFs'!E:F, MATCH(B185,'Coop GFs_CFs'!B:B,0),1),
"Household", INDEX('Coop GFs_CFs'!G:H, MATCH(B185,'Coop GFs_CFs'!B:B,0),1),
"VMT", INDEX('Coop GFs_CFs'!I:J, MATCH(B185,'Coop GFs_CFs'!B:B,0),1),
"Lane Mile", INDEX('Coop GFs_CFs'!K:L, MATCH(B185,'Coop GFs_CFs'!B:B,0),1),
"Gas Sales", INDEX('Coop GFs_CFs'!M:N, MATCH(B185,'Coop GFs_CFs'!B:B,0),1),
"No Growth", INDEX('Coop GFs_CFs'!O:P, MATCH(B185,'Coop GFs_CFs'!B:B,0),1)
)</f>
        <v>1</v>
      </c>
      <c r="N185" s="133" cm="1">
        <f t="array" ref="N185">_xlfn.SWITCH(L185,
"Employment", INDEX('Coop GFs_CFs'!C:D, MATCH(B185,'Coop GFs_CFs'!B:B,0),2),
"Population", INDEX('Coop GFs_CFs'!E:F, MATCH(B185,'Coop GFs_CFs'!B:B,0),2),
"Household", INDEX('Coop GFs_CFs'!G:H, MATCH(B185,'Coop GFs_CFs'!B:B,0),2),
"VMT", INDEX('Coop GFs_CFs'!I:J, MATCH(B185,'Coop GFs_CFs'!B:B,0),2),
"Lane Mile", INDEX('Coop GFs_CFs'!K:L, MATCH(B185,'Coop GFs_CFs'!B:B,0),2),
"Gas Sales", INDEX('Coop GFs_CFs'!M:N, MATCH(B185,'Coop GFs_CFs'!B:B,0),2),
"No Growth", INDEX('Coop GFs_CFs'!O:P, MATCH(B185,'Coop GFs_CFs'!B:B,0),2)
)</f>
        <v>1</v>
      </c>
      <c r="O185" s="133"/>
      <c r="P185" s="86">
        <f t="shared" si="10"/>
        <v>2.5330917398020601E-2</v>
      </c>
      <c r="Q185" s="86">
        <f t="shared" si="11"/>
        <v>2.5330917398020601E-2</v>
      </c>
      <c r="R185" s="156" t="s">
        <v>761</v>
      </c>
      <c r="S185" s="85" t="s">
        <v>762</v>
      </c>
      <c r="T185" s="85" t="s">
        <v>436</v>
      </c>
      <c r="U185" s="85" t="s">
        <v>232</v>
      </c>
      <c r="V185" s="85" t="s">
        <v>453</v>
      </c>
      <c r="W185" s="85" t="s">
        <v>441</v>
      </c>
      <c r="X185" s="85" t="s">
        <v>330</v>
      </c>
      <c r="Z185" s="42" t="s">
        <v>1370</v>
      </c>
      <c r="AA185"/>
    </row>
    <row r="186" spans="1:27" s="39" customFormat="1" x14ac:dyDescent="0.35">
      <c r="A186" s="85" t="s">
        <v>811</v>
      </c>
      <c r="B186" s="87">
        <v>51610</v>
      </c>
      <c r="C186" s="87" t="s">
        <v>12</v>
      </c>
      <c r="D186" s="86">
        <v>0.71848411422949898</v>
      </c>
      <c r="E186" s="86">
        <f>SUMIFS('Ratios_MARAMA-VA'!T:T, 'Ratios_MARAMA-VA'!AA:AA, Z186)</f>
        <v>0.71838976712662095</v>
      </c>
      <c r="F186" s="86">
        <f>SUMIFS('Ratios_MARAMA-VA'!J:J, 'Ratios_MARAMA-VA'!AA:AA, Z186)</f>
        <v>1.9573889854844601E-3</v>
      </c>
      <c r="G186" s="122">
        <f t="shared" si="8"/>
        <v>2.7246894026811178E-3</v>
      </c>
      <c r="H186" s="122">
        <v>0.77516490442709096</v>
      </c>
      <c r="I186" s="86">
        <v>2.1120836004228163E-3</v>
      </c>
      <c r="J186" s="122">
        <v>0.80347124787137303</v>
      </c>
      <c r="K186" s="86">
        <v>2.1892095944341036E-3</v>
      </c>
      <c r="L186" s="122" t="str" cm="1">
        <f t="array" ref="L186">_xlfn.SWITCH(A186,
    "District of Columbia", _xlfn.XLOOKUP(R186, '2015 O3 Growth Surrogates'!A:A, '2015 O3 Growth Surrogates'!H:H),
    "Maryland", _xlfn.XLOOKUP(R186, '2015 O3 Growth Surrogates'!A:A, '2015 O3 Growth Surrogates'!I:I),
    "Virginia", _xlfn.XLOOKUP(R186, '2015 O3 Growth Surrogates'!A:A, '2015 O3 Growth Surrogates'!J:J)
)</f>
        <v>No Growth</v>
      </c>
      <c r="M186" s="133" cm="1">
        <f t="array" ref="M186">_xlfn.SWITCH(L186,
"Employment", INDEX('Coop GFs_CFs'!C:D, MATCH(B186,'Coop GFs_CFs'!B:B,0),1),
"Population", INDEX('Coop GFs_CFs'!E:F, MATCH(B186,'Coop GFs_CFs'!B:B,0),1),
"Household", INDEX('Coop GFs_CFs'!G:H, MATCH(B186,'Coop GFs_CFs'!B:B,0),1),
"VMT", INDEX('Coop GFs_CFs'!I:J, MATCH(B186,'Coop GFs_CFs'!B:B,0),1),
"Lane Mile", INDEX('Coop GFs_CFs'!K:L, MATCH(B186,'Coop GFs_CFs'!B:B,0),1),
"Gas Sales", INDEX('Coop GFs_CFs'!M:N, MATCH(B186,'Coop GFs_CFs'!B:B,0),1),
"No Growth", INDEX('Coop GFs_CFs'!O:P, MATCH(B186,'Coop GFs_CFs'!B:B,0),1)
)</f>
        <v>1</v>
      </c>
      <c r="N186" s="133" cm="1">
        <f t="array" ref="N186">_xlfn.SWITCH(L186,
"Employment", INDEX('Coop GFs_CFs'!C:D, MATCH(B186,'Coop GFs_CFs'!B:B,0),2),
"Population", INDEX('Coop GFs_CFs'!E:F, MATCH(B186,'Coop GFs_CFs'!B:B,0),2),
"Household", INDEX('Coop GFs_CFs'!G:H, MATCH(B186,'Coop GFs_CFs'!B:B,0),2),
"VMT", INDEX('Coop GFs_CFs'!I:J, MATCH(B186,'Coop GFs_CFs'!B:B,0),2),
"Lane Mile", INDEX('Coop GFs_CFs'!K:L, MATCH(B186,'Coop GFs_CFs'!B:B,0),2),
"Gas Sales", INDEX('Coop GFs_CFs'!M:N, MATCH(B186,'Coop GFs_CFs'!B:B,0),2),
"No Growth", INDEX('Coop GFs_CFs'!O:P, MATCH(B186,'Coop GFs_CFs'!B:B,0),2)
)</f>
        <v>1</v>
      </c>
      <c r="O186" s="133"/>
      <c r="P186" s="86">
        <f t="shared" si="10"/>
        <v>1.9573889854844601E-3</v>
      </c>
      <c r="Q186" s="86">
        <f t="shared" si="11"/>
        <v>1.9573889854844601E-3</v>
      </c>
      <c r="R186" s="156" t="s">
        <v>761</v>
      </c>
      <c r="S186" s="85" t="s">
        <v>762</v>
      </c>
      <c r="T186" s="85" t="s">
        <v>436</v>
      </c>
      <c r="U186" s="85" t="s">
        <v>232</v>
      </c>
      <c r="V186" s="85" t="s">
        <v>453</v>
      </c>
      <c r="W186" s="85" t="s">
        <v>441</v>
      </c>
      <c r="X186" s="85" t="s">
        <v>330</v>
      </c>
      <c r="Z186" s="42" t="s">
        <v>1384</v>
      </c>
      <c r="AA186"/>
    </row>
    <row r="187" spans="1:27" s="39" customFormat="1" x14ac:dyDescent="0.35">
      <c r="A187" s="85" t="s">
        <v>811</v>
      </c>
      <c r="B187" s="87">
        <v>51683</v>
      </c>
      <c r="C187" s="87" t="s">
        <v>10</v>
      </c>
      <c r="D187" s="86">
        <v>40.455424145878702</v>
      </c>
      <c r="E187" s="86">
        <f>SUMIFS('Ratios_MARAMA-VA'!T:T, 'Ratios_MARAMA-VA'!AA:AA, Z187)</f>
        <v>40.450111777813497</v>
      </c>
      <c r="F187" s="86">
        <f>SUMIFS('Ratios_MARAMA-VA'!J:J, 'Ratios_MARAMA-VA'!AA:AA, Z187)</f>
        <v>0.11021399089827499</v>
      </c>
      <c r="G187" s="122">
        <f t="shared" si="8"/>
        <v>2.7246894026811152E-3</v>
      </c>
      <c r="H187" s="122">
        <v>43.646928819334498</v>
      </c>
      <c r="I187" s="86">
        <v>0.11892432441361767</v>
      </c>
      <c r="J187" s="122">
        <v>45.240763821915401</v>
      </c>
      <c r="K187" s="86">
        <v>0.12326702975477208</v>
      </c>
      <c r="L187" s="122" t="str" cm="1">
        <f t="array" ref="L187">_xlfn.SWITCH(A187,
    "District of Columbia", _xlfn.XLOOKUP(R187, '2015 O3 Growth Surrogates'!A:A, '2015 O3 Growth Surrogates'!H:H),
    "Maryland", _xlfn.XLOOKUP(R187, '2015 O3 Growth Surrogates'!A:A, '2015 O3 Growth Surrogates'!I:I),
    "Virginia", _xlfn.XLOOKUP(R187, '2015 O3 Growth Surrogates'!A:A, '2015 O3 Growth Surrogates'!J:J)
)</f>
        <v>No Growth</v>
      </c>
      <c r="M187" s="133" cm="1">
        <f t="array" ref="M187">_xlfn.SWITCH(L187,
"Employment", INDEX('Coop GFs_CFs'!C:D, MATCH(B187,'Coop GFs_CFs'!B:B,0),1),
"Population", INDEX('Coop GFs_CFs'!E:F, MATCH(B187,'Coop GFs_CFs'!B:B,0),1),
"Household", INDEX('Coop GFs_CFs'!G:H, MATCH(B187,'Coop GFs_CFs'!B:B,0),1),
"VMT", INDEX('Coop GFs_CFs'!I:J, MATCH(B187,'Coop GFs_CFs'!B:B,0),1),
"Lane Mile", INDEX('Coop GFs_CFs'!K:L, MATCH(B187,'Coop GFs_CFs'!B:B,0),1),
"Gas Sales", INDEX('Coop GFs_CFs'!M:N, MATCH(B187,'Coop GFs_CFs'!B:B,0),1),
"No Growth", INDEX('Coop GFs_CFs'!O:P, MATCH(B187,'Coop GFs_CFs'!B:B,0),1)
)</f>
        <v>1</v>
      </c>
      <c r="N187" s="133" cm="1">
        <f t="array" ref="N187">_xlfn.SWITCH(L187,
"Employment", INDEX('Coop GFs_CFs'!C:D, MATCH(B187,'Coop GFs_CFs'!B:B,0),2),
"Population", INDEX('Coop GFs_CFs'!E:F, MATCH(B187,'Coop GFs_CFs'!B:B,0),2),
"Household", INDEX('Coop GFs_CFs'!G:H, MATCH(B187,'Coop GFs_CFs'!B:B,0),2),
"VMT", INDEX('Coop GFs_CFs'!I:J, MATCH(B187,'Coop GFs_CFs'!B:B,0),2),
"Lane Mile", INDEX('Coop GFs_CFs'!K:L, MATCH(B187,'Coop GFs_CFs'!B:B,0),2),
"Gas Sales", INDEX('Coop GFs_CFs'!M:N, MATCH(B187,'Coop GFs_CFs'!B:B,0),2),
"No Growth", INDEX('Coop GFs_CFs'!O:P, MATCH(B187,'Coop GFs_CFs'!B:B,0),2)
)</f>
        <v>1</v>
      </c>
      <c r="O187" s="133"/>
      <c r="P187" s="86">
        <f t="shared" si="10"/>
        <v>0.11021399089827499</v>
      </c>
      <c r="Q187" s="86">
        <f t="shared" si="11"/>
        <v>0.11021399089827499</v>
      </c>
      <c r="R187" s="156" t="s">
        <v>761</v>
      </c>
      <c r="S187" s="85" t="s">
        <v>762</v>
      </c>
      <c r="T187" s="85" t="s">
        <v>436</v>
      </c>
      <c r="U187" s="85" t="s">
        <v>232</v>
      </c>
      <c r="V187" s="85" t="s">
        <v>453</v>
      </c>
      <c r="W187" s="85" t="s">
        <v>441</v>
      </c>
      <c r="X187" s="85" t="s">
        <v>330</v>
      </c>
      <c r="Z187" s="42" t="s">
        <v>1372</v>
      </c>
      <c r="AA187"/>
    </row>
    <row r="188" spans="1:27" s="39" customFormat="1" x14ac:dyDescent="0.35">
      <c r="A188" s="85" t="s">
        <v>811</v>
      </c>
      <c r="B188" s="87">
        <v>51683</v>
      </c>
      <c r="C188" s="87" t="s">
        <v>12</v>
      </c>
      <c r="D188" s="86">
        <v>3.1261016797835701</v>
      </c>
      <c r="E188" s="86">
        <f>SUMIFS('Ratios_MARAMA-VA'!T:T, 'Ratios_MARAMA-VA'!AA:AA, Z188)</f>
        <v>3.1256911785199302</v>
      </c>
      <c r="F188" s="86">
        <f>SUMIFS('Ratios_MARAMA-VA'!J:J, 'Ratios_MARAMA-VA'!AA:AA, Z188)</f>
        <v>8.5165376301671904E-3</v>
      </c>
      <c r="G188" s="122">
        <f t="shared" si="8"/>
        <v>2.7246894026811443E-3</v>
      </c>
      <c r="H188" s="122">
        <v>3.37271800704666</v>
      </c>
      <c r="I188" s="86">
        <v>9.1896090120319029E-3</v>
      </c>
      <c r="J188" s="122">
        <v>3.49587801300531</v>
      </c>
      <c r="K188" s="86">
        <v>9.5251817751015842E-3</v>
      </c>
      <c r="L188" s="122" t="str" cm="1">
        <f t="array" ref="L188">_xlfn.SWITCH(A188,
    "District of Columbia", _xlfn.XLOOKUP(R188, '2015 O3 Growth Surrogates'!A:A, '2015 O3 Growth Surrogates'!H:H),
    "Maryland", _xlfn.XLOOKUP(R188, '2015 O3 Growth Surrogates'!A:A, '2015 O3 Growth Surrogates'!I:I),
    "Virginia", _xlfn.XLOOKUP(R188, '2015 O3 Growth Surrogates'!A:A, '2015 O3 Growth Surrogates'!J:J)
)</f>
        <v>No Growth</v>
      </c>
      <c r="M188" s="133" cm="1">
        <f t="array" ref="M188">_xlfn.SWITCH(L188,
"Employment", INDEX('Coop GFs_CFs'!C:D, MATCH(B188,'Coop GFs_CFs'!B:B,0),1),
"Population", INDEX('Coop GFs_CFs'!E:F, MATCH(B188,'Coop GFs_CFs'!B:B,0),1),
"Household", INDEX('Coop GFs_CFs'!G:H, MATCH(B188,'Coop GFs_CFs'!B:B,0),1),
"VMT", INDEX('Coop GFs_CFs'!I:J, MATCH(B188,'Coop GFs_CFs'!B:B,0),1),
"Lane Mile", INDEX('Coop GFs_CFs'!K:L, MATCH(B188,'Coop GFs_CFs'!B:B,0),1),
"Gas Sales", INDEX('Coop GFs_CFs'!M:N, MATCH(B188,'Coop GFs_CFs'!B:B,0),1),
"No Growth", INDEX('Coop GFs_CFs'!O:P, MATCH(B188,'Coop GFs_CFs'!B:B,0),1)
)</f>
        <v>1</v>
      </c>
      <c r="N188" s="133" cm="1">
        <f t="array" ref="N188">_xlfn.SWITCH(L188,
"Employment", INDEX('Coop GFs_CFs'!C:D, MATCH(B188,'Coop GFs_CFs'!B:B,0),2),
"Population", INDEX('Coop GFs_CFs'!E:F, MATCH(B188,'Coop GFs_CFs'!B:B,0),2),
"Household", INDEX('Coop GFs_CFs'!G:H, MATCH(B188,'Coop GFs_CFs'!B:B,0),2),
"VMT", INDEX('Coop GFs_CFs'!I:J, MATCH(B188,'Coop GFs_CFs'!B:B,0),2),
"Lane Mile", INDEX('Coop GFs_CFs'!K:L, MATCH(B188,'Coop GFs_CFs'!B:B,0),2),
"Gas Sales", INDEX('Coop GFs_CFs'!M:N, MATCH(B188,'Coop GFs_CFs'!B:B,0),2),
"No Growth", INDEX('Coop GFs_CFs'!O:P, MATCH(B188,'Coop GFs_CFs'!B:B,0),2)
)</f>
        <v>1</v>
      </c>
      <c r="O188" s="133"/>
      <c r="P188" s="86">
        <f t="shared" si="10"/>
        <v>8.5165376301671904E-3</v>
      </c>
      <c r="Q188" s="86">
        <f t="shared" si="11"/>
        <v>8.5165376301671904E-3</v>
      </c>
      <c r="R188" s="156" t="s">
        <v>761</v>
      </c>
      <c r="S188" s="85" t="s">
        <v>762</v>
      </c>
      <c r="T188" s="85" t="s">
        <v>436</v>
      </c>
      <c r="U188" s="85" t="s">
        <v>232</v>
      </c>
      <c r="V188" s="85" t="s">
        <v>453</v>
      </c>
      <c r="W188" s="85" t="s">
        <v>441</v>
      </c>
      <c r="X188" s="85" t="s">
        <v>330</v>
      </c>
      <c r="Z188" s="42" t="s">
        <v>1386</v>
      </c>
      <c r="AA188"/>
    </row>
    <row r="189" spans="1:27" s="39" customFormat="1" x14ac:dyDescent="0.35">
      <c r="A189" s="85" t="s">
        <v>811</v>
      </c>
      <c r="B189" s="87">
        <v>51685</v>
      </c>
      <c r="C189" s="87" t="s">
        <v>10</v>
      </c>
      <c r="D189" s="86">
        <v>18.0681743521186</v>
      </c>
      <c r="E189" s="86">
        <f>SUMIFS('Ratios_MARAMA-VA'!T:T, 'Ratios_MARAMA-VA'!AA:AA, Z189)</f>
        <v>18.065801745862299</v>
      </c>
      <c r="F189" s="86">
        <f>SUMIFS('Ratios_MARAMA-VA'!J:J, 'Ratios_MARAMA-VA'!AA:AA, Z189)</f>
        <v>4.9223698567889503E-2</v>
      </c>
      <c r="G189" s="122">
        <f t="shared" si="8"/>
        <v>2.7246894026811434E-3</v>
      </c>
      <c r="H189" s="122">
        <v>19.49356202517</v>
      </c>
      <c r="I189" s="86">
        <v>5.311390187048827E-2</v>
      </c>
      <c r="J189" s="122">
        <v>20.205399543207101</v>
      </c>
      <c r="K189" s="86">
        <v>5.5053438012314805E-2</v>
      </c>
      <c r="L189" s="122" t="str" cm="1">
        <f t="array" ref="L189">_xlfn.SWITCH(A189,
    "District of Columbia", _xlfn.XLOOKUP(R189, '2015 O3 Growth Surrogates'!A:A, '2015 O3 Growth Surrogates'!H:H),
    "Maryland", _xlfn.XLOOKUP(R189, '2015 O3 Growth Surrogates'!A:A, '2015 O3 Growth Surrogates'!I:I),
    "Virginia", _xlfn.XLOOKUP(R189, '2015 O3 Growth Surrogates'!A:A, '2015 O3 Growth Surrogates'!J:J)
)</f>
        <v>No Growth</v>
      </c>
      <c r="M189" s="133" cm="1">
        <f t="array" ref="M189">_xlfn.SWITCH(L189,
"Employment", INDEX('Coop GFs_CFs'!C:D, MATCH(B189,'Coop GFs_CFs'!B:B,0),1),
"Population", INDEX('Coop GFs_CFs'!E:F, MATCH(B189,'Coop GFs_CFs'!B:B,0),1),
"Household", INDEX('Coop GFs_CFs'!G:H, MATCH(B189,'Coop GFs_CFs'!B:B,0),1),
"VMT", INDEX('Coop GFs_CFs'!I:J, MATCH(B189,'Coop GFs_CFs'!B:B,0),1),
"Lane Mile", INDEX('Coop GFs_CFs'!K:L, MATCH(B189,'Coop GFs_CFs'!B:B,0),1),
"Gas Sales", INDEX('Coop GFs_CFs'!M:N, MATCH(B189,'Coop GFs_CFs'!B:B,0),1),
"No Growth", INDEX('Coop GFs_CFs'!O:P, MATCH(B189,'Coop GFs_CFs'!B:B,0),1)
)</f>
        <v>1</v>
      </c>
      <c r="N189" s="133" cm="1">
        <f t="array" ref="N189">_xlfn.SWITCH(L189,
"Employment", INDEX('Coop GFs_CFs'!C:D, MATCH(B189,'Coop GFs_CFs'!B:B,0),2),
"Population", INDEX('Coop GFs_CFs'!E:F, MATCH(B189,'Coop GFs_CFs'!B:B,0),2),
"Household", INDEX('Coop GFs_CFs'!G:H, MATCH(B189,'Coop GFs_CFs'!B:B,0),2),
"VMT", INDEX('Coop GFs_CFs'!I:J, MATCH(B189,'Coop GFs_CFs'!B:B,0),2),
"Lane Mile", INDEX('Coop GFs_CFs'!K:L, MATCH(B189,'Coop GFs_CFs'!B:B,0),2),
"Gas Sales", INDEX('Coop GFs_CFs'!M:N, MATCH(B189,'Coop GFs_CFs'!B:B,0),2),
"No Growth", INDEX('Coop GFs_CFs'!O:P, MATCH(B189,'Coop GFs_CFs'!B:B,0),2)
)</f>
        <v>1</v>
      </c>
      <c r="O189" s="133"/>
      <c r="P189" s="86">
        <f t="shared" si="10"/>
        <v>4.9223698567889503E-2</v>
      </c>
      <c r="Q189" s="86">
        <f t="shared" si="11"/>
        <v>4.9223698567889503E-2</v>
      </c>
      <c r="R189" s="156" t="s">
        <v>761</v>
      </c>
      <c r="S189" s="85" t="s">
        <v>762</v>
      </c>
      <c r="T189" s="85" t="s">
        <v>436</v>
      </c>
      <c r="U189" s="85" t="s">
        <v>232</v>
      </c>
      <c r="V189" s="85" t="s">
        <v>453</v>
      </c>
      <c r="W189" s="85" t="s">
        <v>441</v>
      </c>
      <c r="X189" s="85" t="s">
        <v>330</v>
      </c>
      <c r="Z189" s="42" t="s">
        <v>1373</v>
      </c>
      <c r="AA189"/>
    </row>
    <row r="190" spans="1:27" s="39" customFormat="1" x14ac:dyDescent="0.35">
      <c r="A190" s="85" t="s">
        <v>811</v>
      </c>
      <c r="B190" s="87">
        <v>51685</v>
      </c>
      <c r="C190" s="87" t="s">
        <v>12</v>
      </c>
      <c r="D190" s="86">
        <v>1.3961768830721699</v>
      </c>
      <c r="E190" s="86">
        <f>SUMIFS('Ratios_MARAMA-VA'!T:T, 'Ratios_MARAMA-VA'!AA:AA, Z190)</f>
        <v>1.39599354534567</v>
      </c>
      <c r="F190" s="86">
        <f>SUMIFS('Ratios_MARAMA-VA'!J:J, 'Ratios_MARAMA-VA'!AA:AA, Z190)</f>
        <v>3.80364881921461E-3</v>
      </c>
      <c r="G190" s="122">
        <f t="shared" si="8"/>
        <v>2.7246894026811326E-3</v>
      </c>
      <c r="H190" s="122">
        <v>1.5063204581642999</v>
      </c>
      <c r="I190" s="86">
        <v>4.104255389402056E-3</v>
      </c>
      <c r="J190" s="122">
        <v>1.5613260756560501</v>
      </c>
      <c r="K190" s="86">
        <v>4.2541286124697601E-3</v>
      </c>
      <c r="L190" s="122" t="str" cm="1">
        <f t="array" ref="L190">_xlfn.SWITCH(A190,
    "District of Columbia", _xlfn.XLOOKUP(R190, '2015 O3 Growth Surrogates'!A:A, '2015 O3 Growth Surrogates'!H:H),
    "Maryland", _xlfn.XLOOKUP(R190, '2015 O3 Growth Surrogates'!A:A, '2015 O3 Growth Surrogates'!I:I),
    "Virginia", _xlfn.XLOOKUP(R190, '2015 O3 Growth Surrogates'!A:A, '2015 O3 Growth Surrogates'!J:J)
)</f>
        <v>No Growth</v>
      </c>
      <c r="M190" s="133" cm="1">
        <f t="array" ref="M190">_xlfn.SWITCH(L190,
"Employment", INDEX('Coop GFs_CFs'!C:D, MATCH(B190,'Coop GFs_CFs'!B:B,0),1),
"Population", INDEX('Coop GFs_CFs'!E:F, MATCH(B190,'Coop GFs_CFs'!B:B,0),1),
"Household", INDEX('Coop GFs_CFs'!G:H, MATCH(B190,'Coop GFs_CFs'!B:B,0),1),
"VMT", INDEX('Coop GFs_CFs'!I:J, MATCH(B190,'Coop GFs_CFs'!B:B,0),1),
"Lane Mile", INDEX('Coop GFs_CFs'!K:L, MATCH(B190,'Coop GFs_CFs'!B:B,0),1),
"Gas Sales", INDEX('Coop GFs_CFs'!M:N, MATCH(B190,'Coop GFs_CFs'!B:B,0),1),
"No Growth", INDEX('Coop GFs_CFs'!O:P, MATCH(B190,'Coop GFs_CFs'!B:B,0),1)
)</f>
        <v>1</v>
      </c>
      <c r="N190" s="133" cm="1">
        <f t="array" ref="N190">_xlfn.SWITCH(L190,
"Employment", INDEX('Coop GFs_CFs'!C:D, MATCH(B190,'Coop GFs_CFs'!B:B,0),2),
"Population", INDEX('Coop GFs_CFs'!E:F, MATCH(B190,'Coop GFs_CFs'!B:B,0),2),
"Household", INDEX('Coop GFs_CFs'!G:H, MATCH(B190,'Coop GFs_CFs'!B:B,0),2),
"VMT", INDEX('Coop GFs_CFs'!I:J, MATCH(B190,'Coop GFs_CFs'!B:B,0),2),
"Lane Mile", INDEX('Coop GFs_CFs'!K:L, MATCH(B190,'Coop GFs_CFs'!B:B,0),2),
"Gas Sales", INDEX('Coop GFs_CFs'!M:N, MATCH(B190,'Coop GFs_CFs'!B:B,0),2),
"No Growth", INDEX('Coop GFs_CFs'!O:P, MATCH(B190,'Coop GFs_CFs'!B:B,0),2)
)</f>
        <v>1</v>
      </c>
      <c r="O190" s="133"/>
      <c r="P190" s="86">
        <f t="shared" si="10"/>
        <v>3.80364881921461E-3</v>
      </c>
      <c r="Q190" s="86">
        <f t="shared" si="11"/>
        <v>3.80364881921461E-3</v>
      </c>
      <c r="R190" s="156" t="s">
        <v>761</v>
      </c>
      <c r="S190" s="85" t="s">
        <v>762</v>
      </c>
      <c r="T190" s="85" t="s">
        <v>436</v>
      </c>
      <c r="U190" s="85" t="s">
        <v>232</v>
      </c>
      <c r="V190" s="85" t="s">
        <v>453</v>
      </c>
      <c r="W190" s="85" t="s">
        <v>441</v>
      </c>
      <c r="X190" s="85" t="s">
        <v>330</v>
      </c>
      <c r="Z190" s="42" t="s">
        <v>1387</v>
      </c>
      <c r="AA190"/>
    </row>
    <row r="191" spans="1:27" s="39" customFormat="1" x14ac:dyDescent="0.35">
      <c r="A191" s="85" t="s">
        <v>497</v>
      </c>
      <c r="B191" s="87">
        <v>24009</v>
      </c>
      <c r="C191" s="87" t="s">
        <v>10</v>
      </c>
      <c r="D191" s="86">
        <v>4.1259119999999998E-3</v>
      </c>
      <c r="E191" s="86">
        <f>SUMIFS('Ratios_MARAMA-VA'!T:T, 'Ratios_MARAMA-VA'!AA:AA, Z191)</f>
        <v>4.1253702095327902E-3</v>
      </c>
      <c r="F191" s="86">
        <f>SUMIFS('Ratios_MARAMA-VA'!J:J, 'Ratios_MARAMA-VA'!AA:AA, Z191)</f>
        <v>1.1240352492050399E-5</v>
      </c>
      <c r="G191" s="122">
        <f t="shared" si="8"/>
        <v>2.7246894026811234E-3</v>
      </c>
      <c r="H191" s="122">
        <v>3.8585555839612002E-3</v>
      </c>
      <c r="I191" s="86">
        <v>1.0513365509275155E-5</v>
      </c>
      <c r="J191" s="122">
        <v>4.0914056160041004E-3</v>
      </c>
      <c r="K191" s="86">
        <v>1.1147809523996406E-5</v>
      </c>
      <c r="L191" s="122" t="str" cm="1">
        <f t="array" ref="L191">_xlfn.SWITCH(A191,
    "District of Columbia", _xlfn.XLOOKUP(R191, '2015 O3 Growth Surrogates'!A:A, '2015 O3 Growth Surrogates'!H:H),
    "Maryland", _xlfn.XLOOKUP(R191, '2015 O3 Growth Surrogates'!A:A, '2015 O3 Growth Surrogates'!I:I),
    "Virginia", _xlfn.XLOOKUP(R191, '2015 O3 Growth Surrogates'!A:A, '2015 O3 Growth Surrogates'!J:J)
)</f>
        <v>No Growth</v>
      </c>
      <c r="M191" s="133" cm="1">
        <f t="array" ref="M191">_xlfn.SWITCH(L191,
"Employment", INDEX('Coop GFs_CFs'!C:D, MATCH(B191,'Coop GFs_CFs'!B:B,0),1),
"Population", INDEX('Coop GFs_CFs'!E:F, MATCH(B191,'Coop GFs_CFs'!B:B,0),1),
"Household", INDEX('Coop GFs_CFs'!G:H, MATCH(B191,'Coop GFs_CFs'!B:B,0),1),
"VMT", INDEX('Coop GFs_CFs'!I:J, MATCH(B191,'Coop GFs_CFs'!B:B,0),1),
"Lane Mile", INDEX('Coop GFs_CFs'!K:L, MATCH(B191,'Coop GFs_CFs'!B:B,0),1),
"Gas Sales", INDEX('Coop GFs_CFs'!M:N, MATCH(B191,'Coop GFs_CFs'!B:B,0),1),
"No Growth", INDEX('Coop GFs_CFs'!O:P, MATCH(B191,'Coop GFs_CFs'!B:B,0),1)
)</f>
        <v>1</v>
      </c>
      <c r="N191" s="133" cm="1">
        <f t="array" ref="N191">_xlfn.SWITCH(L191,
"Employment", INDEX('Coop GFs_CFs'!C:D, MATCH(B191,'Coop GFs_CFs'!B:B,0),2),
"Population", INDEX('Coop GFs_CFs'!E:F, MATCH(B191,'Coop GFs_CFs'!B:B,0),2),
"Household", INDEX('Coop GFs_CFs'!G:H, MATCH(B191,'Coop GFs_CFs'!B:B,0),2),
"VMT", INDEX('Coop GFs_CFs'!I:J, MATCH(B191,'Coop GFs_CFs'!B:B,0),2),
"Lane Mile", INDEX('Coop GFs_CFs'!K:L, MATCH(B191,'Coop GFs_CFs'!B:B,0),2),
"Gas Sales", INDEX('Coop GFs_CFs'!M:N, MATCH(B191,'Coop GFs_CFs'!B:B,0),2),
"No Growth", INDEX('Coop GFs_CFs'!O:P, MATCH(B191,'Coop GFs_CFs'!B:B,0),2)
)</f>
        <v>1</v>
      </c>
      <c r="O191" s="133"/>
      <c r="P191" s="86">
        <f t="shared" si="10"/>
        <v>1.1240352492050399E-5</v>
      </c>
      <c r="Q191" s="86">
        <f t="shared" si="11"/>
        <v>1.1240352492050399E-5</v>
      </c>
      <c r="R191" s="156" t="s">
        <v>760</v>
      </c>
      <c r="S191" s="85" t="s">
        <v>221</v>
      </c>
      <c r="T191" s="85" t="s">
        <v>436</v>
      </c>
      <c r="U191" s="85" t="s">
        <v>232</v>
      </c>
      <c r="V191" s="85" t="s">
        <v>752</v>
      </c>
      <c r="W191" s="85" t="s">
        <v>441</v>
      </c>
      <c r="X191" s="85" t="s">
        <v>330</v>
      </c>
      <c r="Z191" s="42" t="s">
        <v>1389</v>
      </c>
      <c r="AA191"/>
    </row>
    <row r="192" spans="1:27" s="39" customFormat="1" x14ac:dyDescent="0.35">
      <c r="A192" s="85" t="s">
        <v>497</v>
      </c>
      <c r="B192" s="87">
        <v>24017</v>
      </c>
      <c r="C192" s="87" t="s">
        <v>10</v>
      </c>
      <c r="D192" s="86">
        <v>6.0122609999999996E-3</v>
      </c>
      <c r="E192" s="86">
        <f>SUMIFS('Ratios_MARAMA-VA'!T:T, 'Ratios_MARAMA-VA'!AA:AA, Z192)</f>
        <v>6.0114715052904397E-3</v>
      </c>
      <c r="F192" s="86">
        <f>SUMIFS('Ratios_MARAMA-VA'!J:J, 'Ratios_MARAMA-VA'!AA:AA, Z192)</f>
        <v>1.63793927049844E-5</v>
      </c>
      <c r="G192" s="122">
        <f t="shared" si="8"/>
        <v>2.724689402681123E-3</v>
      </c>
      <c r="H192" s="122">
        <v>5.6226703947592997E-3</v>
      </c>
      <c r="I192" s="86">
        <v>1.532003043936955E-5</v>
      </c>
      <c r="J192" s="122">
        <v>5.9619784475001998E-3</v>
      </c>
      <c r="K192" s="86">
        <v>1.6244539494917048E-5</v>
      </c>
      <c r="L192" s="122" t="str" cm="1">
        <f t="array" ref="L192">_xlfn.SWITCH(A192,
    "District of Columbia", _xlfn.XLOOKUP(R192, '2015 O3 Growth Surrogates'!A:A, '2015 O3 Growth Surrogates'!H:H),
    "Maryland", _xlfn.XLOOKUP(R192, '2015 O3 Growth Surrogates'!A:A, '2015 O3 Growth Surrogates'!I:I),
    "Virginia", _xlfn.XLOOKUP(R192, '2015 O3 Growth Surrogates'!A:A, '2015 O3 Growth Surrogates'!J:J)
)</f>
        <v>No Growth</v>
      </c>
      <c r="M192" s="133" cm="1">
        <f t="array" ref="M192">_xlfn.SWITCH(L192,
"Employment", INDEX('Coop GFs_CFs'!C:D, MATCH(B192,'Coop GFs_CFs'!B:B,0),1),
"Population", INDEX('Coop GFs_CFs'!E:F, MATCH(B192,'Coop GFs_CFs'!B:B,0),1),
"Household", INDEX('Coop GFs_CFs'!G:H, MATCH(B192,'Coop GFs_CFs'!B:B,0),1),
"VMT", INDEX('Coop GFs_CFs'!I:J, MATCH(B192,'Coop GFs_CFs'!B:B,0),1),
"Lane Mile", INDEX('Coop GFs_CFs'!K:L, MATCH(B192,'Coop GFs_CFs'!B:B,0),1),
"Gas Sales", INDEX('Coop GFs_CFs'!M:N, MATCH(B192,'Coop GFs_CFs'!B:B,0),1),
"No Growth", INDEX('Coop GFs_CFs'!O:P, MATCH(B192,'Coop GFs_CFs'!B:B,0),1)
)</f>
        <v>1</v>
      </c>
      <c r="N192" s="133" cm="1">
        <f t="array" ref="N192">_xlfn.SWITCH(L192,
"Employment", INDEX('Coop GFs_CFs'!C:D, MATCH(B192,'Coop GFs_CFs'!B:B,0),2),
"Population", INDEX('Coop GFs_CFs'!E:F, MATCH(B192,'Coop GFs_CFs'!B:B,0),2),
"Household", INDEX('Coop GFs_CFs'!G:H, MATCH(B192,'Coop GFs_CFs'!B:B,0),2),
"VMT", INDEX('Coop GFs_CFs'!I:J, MATCH(B192,'Coop GFs_CFs'!B:B,0),2),
"Lane Mile", INDEX('Coop GFs_CFs'!K:L, MATCH(B192,'Coop GFs_CFs'!B:B,0),2),
"Gas Sales", INDEX('Coop GFs_CFs'!M:N, MATCH(B192,'Coop GFs_CFs'!B:B,0),2),
"No Growth", INDEX('Coop GFs_CFs'!O:P, MATCH(B192,'Coop GFs_CFs'!B:B,0),2)
)</f>
        <v>1</v>
      </c>
      <c r="O192" s="133"/>
      <c r="P192" s="86">
        <f t="shared" si="10"/>
        <v>1.63793927049844E-5</v>
      </c>
      <c r="Q192" s="86">
        <f t="shared" si="11"/>
        <v>1.63793927049844E-5</v>
      </c>
      <c r="R192" s="156" t="s">
        <v>760</v>
      </c>
      <c r="S192" s="85" t="s">
        <v>221</v>
      </c>
      <c r="T192" s="85" t="s">
        <v>436</v>
      </c>
      <c r="U192" s="85" t="s">
        <v>232</v>
      </c>
      <c r="V192" s="85" t="s">
        <v>752</v>
      </c>
      <c r="W192" s="85" t="s">
        <v>441</v>
      </c>
      <c r="X192" s="85" t="s">
        <v>330</v>
      </c>
      <c r="Z192" s="42" t="s">
        <v>1390</v>
      </c>
      <c r="AA192"/>
    </row>
    <row r="193" spans="1:27" s="39" customFormat="1" x14ac:dyDescent="0.35">
      <c r="A193" s="85" t="s">
        <v>497</v>
      </c>
      <c r="B193" s="87">
        <v>24021</v>
      </c>
      <c r="C193" s="87" t="s">
        <v>10</v>
      </c>
      <c r="D193" s="86">
        <v>2.4913810000000002E-2</v>
      </c>
      <c r="E193" s="86">
        <f>SUMIFS('Ratios_MARAMA-VA'!T:T, 'Ratios_MARAMA-VA'!AA:AA, Z193)</f>
        <v>2.49105384651831E-2</v>
      </c>
      <c r="F193" s="86">
        <f>SUMIFS('Ratios_MARAMA-VA'!J:J, 'Ratios_MARAMA-VA'!AA:AA, Z193)</f>
        <v>6.7873480171164906E-5</v>
      </c>
      <c r="G193" s="122">
        <f t="shared" si="8"/>
        <v>2.7246894026811243E-3</v>
      </c>
      <c r="H193" s="122">
        <v>2.32994113042761E-2</v>
      </c>
      <c r="I193" s="86">
        <v>6.3483659069469886E-5</v>
      </c>
      <c r="J193" s="122">
        <v>2.4705447462296901E-2</v>
      </c>
      <c r="K193" s="86">
        <v>6.7314670889015646E-5</v>
      </c>
      <c r="L193" s="122" t="str" cm="1">
        <f t="array" ref="L193">_xlfn.SWITCH(A193,
    "District of Columbia", _xlfn.XLOOKUP(R193, '2015 O3 Growth Surrogates'!A:A, '2015 O3 Growth Surrogates'!H:H),
    "Maryland", _xlfn.XLOOKUP(R193, '2015 O3 Growth Surrogates'!A:A, '2015 O3 Growth Surrogates'!I:I),
    "Virginia", _xlfn.XLOOKUP(R193, '2015 O3 Growth Surrogates'!A:A, '2015 O3 Growth Surrogates'!J:J)
)</f>
        <v>No Growth</v>
      </c>
      <c r="M193" s="133" cm="1">
        <f t="array" ref="M193">_xlfn.SWITCH(L193,
"Employment", INDEX('Coop GFs_CFs'!C:D, MATCH(B193,'Coop GFs_CFs'!B:B,0),1),
"Population", INDEX('Coop GFs_CFs'!E:F, MATCH(B193,'Coop GFs_CFs'!B:B,0),1),
"Household", INDEX('Coop GFs_CFs'!G:H, MATCH(B193,'Coop GFs_CFs'!B:B,0),1),
"VMT", INDEX('Coop GFs_CFs'!I:J, MATCH(B193,'Coop GFs_CFs'!B:B,0),1),
"Lane Mile", INDEX('Coop GFs_CFs'!K:L, MATCH(B193,'Coop GFs_CFs'!B:B,0),1),
"Gas Sales", INDEX('Coop GFs_CFs'!M:N, MATCH(B193,'Coop GFs_CFs'!B:B,0),1),
"No Growth", INDEX('Coop GFs_CFs'!O:P, MATCH(B193,'Coop GFs_CFs'!B:B,0),1)
)</f>
        <v>1</v>
      </c>
      <c r="N193" s="133" cm="1">
        <f t="array" ref="N193">_xlfn.SWITCH(L193,
"Employment", INDEX('Coop GFs_CFs'!C:D, MATCH(B193,'Coop GFs_CFs'!B:B,0),2),
"Population", INDEX('Coop GFs_CFs'!E:F, MATCH(B193,'Coop GFs_CFs'!B:B,0),2),
"Household", INDEX('Coop GFs_CFs'!G:H, MATCH(B193,'Coop GFs_CFs'!B:B,0),2),
"VMT", INDEX('Coop GFs_CFs'!I:J, MATCH(B193,'Coop GFs_CFs'!B:B,0),2),
"Lane Mile", INDEX('Coop GFs_CFs'!K:L, MATCH(B193,'Coop GFs_CFs'!B:B,0),2),
"Gas Sales", INDEX('Coop GFs_CFs'!M:N, MATCH(B193,'Coop GFs_CFs'!B:B,0),2),
"No Growth", INDEX('Coop GFs_CFs'!O:P, MATCH(B193,'Coop GFs_CFs'!B:B,0),2)
)</f>
        <v>1</v>
      </c>
      <c r="O193" s="133"/>
      <c r="P193" s="86">
        <f t="shared" ref="P193:P224" si="12">F193*M193</f>
        <v>6.7873480171164906E-5</v>
      </c>
      <c r="Q193" s="86">
        <f t="shared" ref="Q193:Q224" si="13">F193*N193</f>
        <v>6.7873480171164906E-5</v>
      </c>
      <c r="R193" s="156" t="s">
        <v>760</v>
      </c>
      <c r="S193" s="85" t="s">
        <v>221</v>
      </c>
      <c r="T193" s="85" t="s">
        <v>436</v>
      </c>
      <c r="U193" s="85" t="s">
        <v>232</v>
      </c>
      <c r="V193" s="85" t="s">
        <v>752</v>
      </c>
      <c r="W193" s="85" t="s">
        <v>441</v>
      </c>
      <c r="X193" s="85" t="s">
        <v>330</v>
      </c>
      <c r="Z193" s="42" t="s">
        <v>1391</v>
      </c>
      <c r="AA193"/>
    </row>
    <row r="194" spans="1:27" s="39" customFormat="1" x14ac:dyDescent="0.35">
      <c r="A194" s="85" t="s">
        <v>497</v>
      </c>
      <c r="B194" s="87">
        <v>24031</v>
      </c>
      <c r="C194" s="87" t="s">
        <v>10</v>
      </c>
      <c r="D194" s="86">
        <v>5.0396669999999998E-2</v>
      </c>
      <c r="E194" s="86">
        <f>SUMIFS('Ratios_MARAMA-VA'!T:T, 'Ratios_MARAMA-VA'!AA:AA, Z194)</f>
        <v>5.0390052206071199E-2</v>
      </c>
      <c r="F194" s="86">
        <f>SUMIFS('Ratios_MARAMA-VA'!J:J, 'Ratios_MARAMA-VA'!AA:AA, Z194)</f>
        <v>1.3729724124642999E-4</v>
      </c>
      <c r="G194" s="122">
        <f t="shared" si="8"/>
        <v>2.7246894026811083E-3</v>
      </c>
      <c r="H194" s="122">
        <v>4.7130998538395801E-2</v>
      </c>
      <c r="I194" s="86">
        <v>1.2841733225534585E-4</v>
      </c>
      <c r="J194" s="122">
        <v>4.9975185768845298E-2</v>
      </c>
      <c r="K194" s="86">
        <v>1.3616685906139251E-4</v>
      </c>
      <c r="L194" s="122" t="str" cm="1">
        <f t="array" ref="L194">_xlfn.SWITCH(A194,
    "District of Columbia", _xlfn.XLOOKUP(R194, '2015 O3 Growth Surrogates'!A:A, '2015 O3 Growth Surrogates'!H:H),
    "Maryland", _xlfn.XLOOKUP(R194, '2015 O3 Growth Surrogates'!A:A, '2015 O3 Growth Surrogates'!I:I),
    "Virginia", _xlfn.XLOOKUP(R194, '2015 O3 Growth Surrogates'!A:A, '2015 O3 Growth Surrogates'!J:J)
)</f>
        <v>No Growth</v>
      </c>
      <c r="M194" s="133" cm="1">
        <f t="array" ref="M194">_xlfn.SWITCH(L194,
"Employment", INDEX('Coop GFs_CFs'!C:D, MATCH(B194,'Coop GFs_CFs'!B:B,0),1),
"Population", INDEX('Coop GFs_CFs'!E:F, MATCH(B194,'Coop GFs_CFs'!B:B,0),1),
"Household", INDEX('Coop GFs_CFs'!G:H, MATCH(B194,'Coop GFs_CFs'!B:B,0),1),
"VMT", INDEX('Coop GFs_CFs'!I:J, MATCH(B194,'Coop GFs_CFs'!B:B,0),1),
"Lane Mile", INDEX('Coop GFs_CFs'!K:L, MATCH(B194,'Coop GFs_CFs'!B:B,0),1),
"Gas Sales", INDEX('Coop GFs_CFs'!M:N, MATCH(B194,'Coop GFs_CFs'!B:B,0),1),
"No Growth", INDEX('Coop GFs_CFs'!O:P, MATCH(B194,'Coop GFs_CFs'!B:B,0),1)
)</f>
        <v>1</v>
      </c>
      <c r="N194" s="133" cm="1">
        <f t="array" ref="N194">_xlfn.SWITCH(L194,
"Employment", INDEX('Coop GFs_CFs'!C:D, MATCH(B194,'Coop GFs_CFs'!B:B,0),2),
"Population", INDEX('Coop GFs_CFs'!E:F, MATCH(B194,'Coop GFs_CFs'!B:B,0),2),
"Household", INDEX('Coop GFs_CFs'!G:H, MATCH(B194,'Coop GFs_CFs'!B:B,0),2),
"VMT", INDEX('Coop GFs_CFs'!I:J, MATCH(B194,'Coop GFs_CFs'!B:B,0),2),
"Lane Mile", INDEX('Coop GFs_CFs'!K:L, MATCH(B194,'Coop GFs_CFs'!B:B,0),2),
"Gas Sales", INDEX('Coop GFs_CFs'!M:N, MATCH(B194,'Coop GFs_CFs'!B:B,0),2),
"No Growth", INDEX('Coop GFs_CFs'!O:P, MATCH(B194,'Coop GFs_CFs'!B:B,0),2)
)</f>
        <v>1</v>
      </c>
      <c r="O194" s="133"/>
      <c r="P194" s="86">
        <f t="shared" si="12"/>
        <v>1.3729724124642999E-4</v>
      </c>
      <c r="Q194" s="86">
        <f t="shared" si="13"/>
        <v>1.3729724124642999E-4</v>
      </c>
      <c r="R194" s="156" t="s">
        <v>760</v>
      </c>
      <c r="S194" s="85" t="s">
        <v>221</v>
      </c>
      <c r="T194" s="85" t="s">
        <v>436</v>
      </c>
      <c r="U194" s="85" t="s">
        <v>232</v>
      </c>
      <c r="V194" s="85" t="s">
        <v>752</v>
      </c>
      <c r="W194" s="85" t="s">
        <v>441</v>
      </c>
      <c r="X194" s="85" t="s">
        <v>330</v>
      </c>
      <c r="Z194" s="42" t="s">
        <v>1392</v>
      </c>
      <c r="AA194"/>
    </row>
    <row r="195" spans="1:27" s="39" customFormat="1" x14ac:dyDescent="0.35">
      <c r="A195" s="85" t="s">
        <v>497</v>
      </c>
      <c r="B195" s="87">
        <v>24031</v>
      </c>
      <c r="C195" s="87" t="s">
        <v>12</v>
      </c>
      <c r="D195" s="86">
        <v>4.9639020000000005E-4</v>
      </c>
      <c r="E195" s="86">
        <f>SUMIFS('Ratios_MARAMA-VA'!T:T, 'Ratios_MARAMA-VA'!AA:AA, Z195)</f>
        <v>4.9632501696207296E-4</v>
      </c>
      <c r="F195" s="86">
        <f>SUMIFS('Ratios_MARAMA-VA'!J:J, 'Ratios_MARAMA-VA'!AA:AA, Z195)</f>
        <v>1.35233151400209E-6</v>
      </c>
      <c r="G195" s="122">
        <f t="shared" si="8"/>
        <v>2.7246894026811252E-3</v>
      </c>
      <c r="H195" s="122">
        <v>4.6422443765969999E-4</v>
      </c>
      <c r="I195" s="86">
        <v>1.2648674057569893E-6</v>
      </c>
      <c r="J195" s="122">
        <v>4.9223872249560001E-4</v>
      </c>
      <c r="K195" s="86">
        <v>1.3411976307730565E-6</v>
      </c>
      <c r="L195" s="122" t="str" cm="1">
        <f t="array" ref="L195">_xlfn.SWITCH(A195,
    "District of Columbia", _xlfn.XLOOKUP(R195, '2015 O3 Growth Surrogates'!A:A, '2015 O3 Growth Surrogates'!H:H),
    "Maryland", _xlfn.XLOOKUP(R195, '2015 O3 Growth Surrogates'!A:A, '2015 O3 Growth Surrogates'!I:I),
    "Virginia", _xlfn.XLOOKUP(R195, '2015 O3 Growth Surrogates'!A:A, '2015 O3 Growth Surrogates'!J:J)
)</f>
        <v>No Growth</v>
      </c>
      <c r="M195" s="133" cm="1">
        <f t="array" ref="M195">_xlfn.SWITCH(L195,
"Employment", INDEX('Coop GFs_CFs'!C:D, MATCH(B195,'Coop GFs_CFs'!B:B,0),1),
"Population", INDEX('Coop GFs_CFs'!E:F, MATCH(B195,'Coop GFs_CFs'!B:B,0),1),
"Household", INDEX('Coop GFs_CFs'!G:H, MATCH(B195,'Coop GFs_CFs'!B:B,0),1),
"VMT", INDEX('Coop GFs_CFs'!I:J, MATCH(B195,'Coop GFs_CFs'!B:B,0),1),
"Lane Mile", INDEX('Coop GFs_CFs'!K:L, MATCH(B195,'Coop GFs_CFs'!B:B,0),1),
"Gas Sales", INDEX('Coop GFs_CFs'!M:N, MATCH(B195,'Coop GFs_CFs'!B:B,0),1),
"No Growth", INDEX('Coop GFs_CFs'!O:P, MATCH(B195,'Coop GFs_CFs'!B:B,0),1)
)</f>
        <v>1</v>
      </c>
      <c r="N195" s="133" cm="1">
        <f t="array" ref="N195">_xlfn.SWITCH(L195,
"Employment", INDEX('Coop GFs_CFs'!C:D, MATCH(B195,'Coop GFs_CFs'!B:B,0),2),
"Population", INDEX('Coop GFs_CFs'!E:F, MATCH(B195,'Coop GFs_CFs'!B:B,0),2),
"Household", INDEX('Coop GFs_CFs'!G:H, MATCH(B195,'Coop GFs_CFs'!B:B,0),2),
"VMT", INDEX('Coop GFs_CFs'!I:J, MATCH(B195,'Coop GFs_CFs'!B:B,0),2),
"Lane Mile", INDEX('Coop GFs_CFs'!K:L, MATCH(B195,'Coop GFs_CFs'!B:B,0),2),
"Gas Sales", INDEX('Coop GFs_CFs'!M:N, MATCH(B195,'Coop GFs_CFs'!B:B,0),2),
"No Growth", INDEX('Coop GFs_CFs'!O:P, MATCH(B195,'Coop GFs_CFs'!B:B,0),2)
)</f>
        <v>1</v>
      </c>
      <c r="O195" s="133"/>
      <c r="P195" s="86">
        <f t="shared" si="12"/>
        <v>1.35233151400209E-6</v>
      </c>
      <c r="Q195" s="86">
        <f t="shared" si="13"/>
        <v>1.35233151400209E-6</v>
      </c>
      <c r="R195" s="156" t="s">
        <v>760</v>
      </c>
      <c r="S195" s="85" t="s">
        <v>221</v>
      </c>
      <c r="T195" s="85" t="s">
        <v>436</v>
      </c>
      <c r="U195" s="85" t="s">
        <v>232</v>
      </c>
      <c r="V195" s="85" t="s">
        <v>752</v>
      </c>
      <c r="W195" s="85" t="s">
        <v>441</v>
      </c>
      <c r="X195" s="85" t="s">
        <v>330</v>
      </c>
      <c r="Z195" s="42" t="s">
        <v>1403</v>
      </c>
      <c r="AA195"/>
    </row>
    <row r="196" spans="1:27" s="39" customFormat="1" x14ac:dyDescent="0.35">
      <c r="A196" s="85" t="s">
        <v>497</v>
      </c>
      <c r="B196" s="87">
        <v>24033</v>
      </c>
      <c r="C196" s="87" t="s">
        <v>10</v>
      </c>
      <c r="D196" s="86">
        <v>6.3386799999999993E-2</v>
      </c>
      <c r="E196" s="86">
        <f>SUMIFS('Ratios_MARAMA-VA'!T:T, 'Ratios_MARAMA-VA'!AA:AA, Z196)</f>
        <v>6.3378476418695595E-2</v>
      </c>
      <c r="F196" s="86">
        <f>SUMIFS('Ratios_MARAMA-VA'!J:J, 'Ratios_MARAMA-VA'!AA:AA, Z196)</f>
        <v>1.7268666305609499E-4</v>
      </c>
      <c r="G196" s="122">
        <f t="shared" si="8"/>
        <v>2.7246894026811174E-3</v>
      </c>
      <c r="H196" s="122">
        <v>5.9279376557093699E-2</v>
      </c>
      <c r="I196" s="86">
        <v>1.6151788910265667E-4</v>
      </c>
      <c r="J196" s="122">
        <v>6.2856674960719505E-2</v>
      </c>
      <c r="K196" s="86">
        <v>1.7126491615324397E-4</v>
      </c>
      <c r="L196" s="122" t="str" cm="1">
        <f t="array" ref="L196">_xlfn.SWITCH(A196,
    "District of Columbia", _xlfn.XLOOKUP(R196, '2015 O3 Growth Surrogates'!A:A, '2015 O3 Growth Surrogates'!H:H),
    "Maryland", _xlfn.XLOOKUP(R196, '2015 O3 Growth Surrogates'!A:A, '2015 O3 Growth Surrogates'!I:I),
    "Virginia", _xlfn.XLOOKUP(R196, '2015 O3 Growth Surrogates'!A:A, '2015 O3 Growth Surrogates'!J:J)
)</f>
        <v>No Growth</v>
      </c>
      <c r="M196" s="133" cm="1">
        <f t="array" ref="M196">_xlfn.SWITCH(L196,
"Employment", INDEX('Coop GFs_CFs'!C:D, MATCH(B196,'Coop GFs_CFs'!B:B,0),1),
"Population", INDEX('Coop GFs_CFs'!E:F, MATCH(B196,'Coop GFs_CFs'!B:B,0),1),
"Household", INDEX('Coop GFs_CFs'!G:H, MATCH(B196,'Coop GFs_CFs'!B:B,0),1),
"VMT", INDEX('Coop GFs_CFs'!I:J, MATCH(B196,'Coop GFs_CFs'!B:B,0),1),
"Lane Mile", INDEX('Coop GFs_CFs'!K:L, MATCH(B196,'Coop GFs_CFs'!B:B,0),1),
"Gas Sales", INDEX('Coop GFs_CFs'!M:N, MATCH(B196,'Coop GFs_CFs'!B:B,0),1),
"No Growth", INDEX('Coop GFs_CFs'!O:P, MATCH(B196,'Coop GFs_CFs'!B:B,0),1)
)</f>
        <v>1</v>
      </c>
      <c r="N196" s="133" cm="1">
        <f t="array" ref="N196">_xlfn.SWITCH(L196,
"Employment", INDEX('Coop GFs_CFs'!C:D, MATCH(B196,'Coop GFs_CFs'!B:B,0),2),
"Population", INDEX('Coop GFs_CFs'!E:F, MATCH(B196,'Coop GFs_CFs'!B:B,0),2),
"Household", INDEX('Coop GFs_CFs'!G:H, MATCH(B196,'Coop GFs_CFs'!B:B,0),2),
"VMT", INDEX('Coop GFs_CFs'!I:J, MATCH(B196,'Coop GFs_CFs'!B:B,0),2),
"Lane Mile", INDEX('Coop GFs_CFs'!K:L, MATCH(B196,'Coop GFs_CFs'!B:B,0),2),
"Gas Sales", INDEX('Coop GFs_CFs'!M:N, MATCH(B196,'Coop GFs_CFs'!B:B,0),2),
"No Growth", INDEX('Coop GFs_CFs'!O:P, MATCH(B196,'Coop GFs_CFs'!B:B,0),2)
)</f>
        <v>1</v>
      </c>
      <c r="O196" s="133"/>
      <c r="P196" s="86">
        <f t="shared" si="12"/>
        <v>1.7268666305609499E-4</v>
      </c>
      <c r="Q196" s="86">
        <f t="shared" si="13"/>
        <v>1.7268666305609499E-4</v>
      </c>
      <c r="R196" s="156" t="s">
        <v>760</v>
      </c>
      <c r="S196" s="85" t="s">
        <v>221</v>
      </c>
      <c r="T196" s="85" t="s">
        <v>436</v>
      </c>
      <c r="U196" s="85" t="s">
        <v>232</v>
      </c>
      <c r="V196" s="85" t="s">
        <v>752</v>
      </c>
      <c r="W196" s="85" t="s">
        <v>441</v>
      </c>
      <c r="X196" s="85" t="s">
        <v>330</v>
      </c>
      <c r="Z196" s="42" t="s">
        <v>1393</v>
      </c>
      <c r="AA196"/>
    </row>
    <row r="197" spans="1:27" s="39" customFormat="1" x14ac:dyDescent="0.35">
      <c r="A197" s="85" t="s">
        <v>497</v>
      </c>
      <c r="B197" s="87">
        <v>24033</v>
      </c>
      <c r="C197" s="87" t="s">
        <v>12</v>
      </c>
      <c r="D197" s="86">
        <v>6.2433870000000002E-4</v>
      </c>
      <c r="E197" s="86">
        <f>SUMIFS('Ratios_MARAMA-VA'!T:T, 'Ratios_MARAMA-VA'!AA:AA, Z197)</f>
        <v>6.2425671551851803E-4</v>
      </c>
      <c r="F197" s="86">
        <f>SUMIFS('Ratios_MARAMA-VA'!J:J, 'Ratios_MARAMA-VA'!AA:AA, Z197)</f>
        <v>1.70090565732583E-6</v>
      </c>
      <c r="G197" s="122">
        <f t="shared" si="8"/>
        <v>2.7246894026811221E-3</v>
      </c>
      <c r="H197" s="122">
        <v>5.8388195801750004E-4</v>
      </c>
      <c r="I197" s="86">
        <v>1.5908969834269862E-6</v>
      </c>
      <c r="J197" s="122">
        <v>6.1911714633480005E-4</v>
      </c>
      <c r="K197" s="86">
        <v>1.6869019276366073E-6</v>
      </c>
      <c r="L197" s="122" t="str" cm="1">
        <f t="array" ref="L197">_xlfn.SWITCH(A197,
    "District of Columbia", _xlfn.XLOOKUP(R197, '2015 O3 Growth Surrogates'!A:A, '2015 O3 Growth Surrogates'!H:H),
    "Maryland", _xlfn.XLOOKUP(R197, '2015 O3 Growth Surrogates'!A:A, '2015 O3 Growth Surrogates'!I:I),
    "Virginia", _xlfn.XLOOKUP(R197, '2015 O3 Growth Surrogates'!A:A, '2015 O3 Growth Surrogates'!J:J)
)</f>
        <v>No Growth</v>
      </c>
      <c r="M197" s="133" cm="1">
        <f t="array" ref="M197">_xlfn.SWITCH(L197,
"Employment", INDEX('Coop GFs_CFs'!C:D, MATCH(B197,'Coop GFs_CFs'!B:B,0),1),
"Population", INDEX('Coop GFs_CFs'!E:F, MATCH(B197,'Coop GFs_CFs'!B:B,0),1),
"Household", INDEX('Coop GFs_CFs'!G:H, MATCH(B197,'Coop GFs_CFs'!B:B,0),1),
"VMT", INDEX('Coop GFs_CFs'!I:J, MATCH(B197,'Coop GFs_CFs'!B:B,0),1),
"Lane Mile", INDEX('Coop GFs_CFs'!K:L, MATCH(B197,'Coop GFs_CFs'!B:B,0),1),
"Gas Sales", INDEX('Coop GFs_CFs'!M:N, MATCH(B197,'Coop GFs_CFs'!B:B,0),1),
"No Growth", INDEX('Coop GFs_CFs'!O:P, MATCH(B197,'Coop GFs_CFs'!B:B,0),1)
)</f>
        <v>1</v>
      </c>
      <c r="N197" s="133" cm="1">
        <f t="array" ref="N197">_xlfn.SWITCH(L197,
"Employment", INDEX('Coop GFs_CFs'!C:D, MATCH(B197,'Coop GFs_CFs'!B:B,0),2),
"Population", INDEX('Coop GFs_CFs'!E:F, MATCH(B197,'Coop GFs_CFs'!B:B,0),2),
"Household", INDEX('Coop GFs_CFs'!G:H, MATCH(B197,'Coop GFs_CFs'!B:B,0),2),
"VMT", INDEX('Coop GFs_CFs'!I:J, MATCH(B197,'Coop GFs_CFs'!B:B,0),2),
"Lane Mile", INDEX('Coop GFs_CFs'!K:L, MATCH(B197,'Coop GFs_CFs'!B:B,0),2),
"Gas Sales", INDEX('Coop GFs_CFs'!M:N, MATCH(B197,'Coop GFs_CFs'!B:B,0),2),
"No Growth", INDEX('Coop GFs_CFs'!O:P, MATCH(B197,'Coop GFs_CFs'!B:B,0),2)
)</f>
        <v>1</v>
      </c>
      <c r="O197" s="133"/>
      <c r="P197" s="86">
        <f t="shared" si="12"/>
        <v>1.70090565732583E-6</v>
      </c>
      <c r="Q197" s="86">
        <f t="shared" si="13"/>
        <v>1.70090565732583E-6</v>
      </c>
      <c r="R197" s="156" t="s">
        <v>760</v>
      </c>
      <c r="S197" s="85" t="s">
        <v>221</v>
      </c>
      <c r="T197" s="85" t="s">
        <v>436</v>
      </c>
      <c r="U197" s="85" t="s">
        <v>232</v>
      </c>
      <c r="V197" s="85" t="s">
        <v>752</v>
      </c>
      <c r="W197" s="85" t="s">
        <v>441</v>
      </c>
      <c r="X197" s="85" t="s">
        <v>330</v>
      </c>
      <c r="Z197" s="42" t="s">
        <v>1404</v>
      </c>
      <c r="AA197"/>
    </row>
    <row r="198" spans="1:27" s="39" customFormat="1" x14ac:dyDescent="0.35">
      <c r="A198" s="85" t="s">
        <v>811</v>
      </c>
      <c r="B198" s="87">
        <v>51013</v>
      </c>
      <c r="C198" s="87" t="s">
        <v>10</v>
      </c>
      <c r="D198" s="86">
        <v>3.0351530000000001E-3</v>
      </c>
      <c r="E198" s="86">
        <f>SUMIFS('Ratios_MARAMA-VA'!T:T, 'Ratios_MARAMA-VA'!AA:AA, Z198)</f>
        <v>3.0347544415814101E-3</v>
      </c>
      <c r="F198" s="86">
        <f>SUMIFS('Ratios_MARAMA-VA'!J:J, 'Ratios_MARAMA-VA'!AA:AA, Z198)</f>
        <v>8.2687632667163992E-6</v>
      </c>
      <c r="G198" s="122">
        <f t="shared" si="8"/>
        <v>2.7246894026811434E-3</v>
      </c>
      <c r="H198" s="122">
        <v>2.8384770582422E-3</v>
      </c>
      <c r="I198" s="86">
        <v>7.7339683603460693E-6</v>
      </c>
      <c r="J198" s="122">
        <v>3.0097689988616999E-3</v>
      </c>
      <c r="K198" s="86">
        <v>8.200685695716708E-6</v>
      </c>
      <c r="L198" s="122" t="str" cm="1">
        <f t="array" ref="L198">_xlfn.SWITCH(A198,
    "District of Columbia", _xlfn.XLOOKUP(R198, '2015 O3 Growth Surrogates'!A:A, '2015 O3 Growth Surrogates'!H:H),
    "Maryland", _xlfn.XLOOKUP(R198, '2015 O3 Growth Surrogates'!A:A, '2015 O3 Growth Surrogates'!I:I),
    "Virginia", _xlfn.XLOOKUP(R198, '2015 O3 Growth Surrogates'!A:A, '2015 O3 Growth Surrogates'!J:J)
)</f>
        <v>No Growth</v>
      </c>
      <c r="M198" s="133" cm="1">
        <f t="array" ref="M198">_xlfn.SWITCH(L198,
"Employment", INDEX('Coop GFs_CFs'!C:D, MATCH(B198,'Coop GFs_CFs'!B:B,0),1),
"Population", INDEX('Coop GFs_CFs'!E:F, MATCH(B198,'Coop GFs_CFs'!B:B,0),1),
"Household", INDEX('Coop GFs_CFs'!G:H, MATCH(B198,'Coop GFs_CFs'!B:B,0),1),
"VMT", INDEX('Coop GFs_CFs'!I:J, MATCH(B198,'Coop GFs_CFs'!B:B,0),1),
"Lane Mile", INDEX('Coop GFs_CFs'!K:L, MATCH(B198,'Coop GFs_CFs'!B:B,0),1),
"Gas Sales", INDEX('Coop GFs_CFs'!M:N, MATCH(B198,'Coop GFs_CFs'!B:B,0),1),
"No Growth", INDEX('Coop GFs_CFs'!O:P, MATCH(B198,'Coop GFs_CFs'!B:B,0),1)
)</f>
        <v>1</v>
      </c>
      <c r="N198" s="133" cm="1">
        <f t="array" ref="N198">_xlfn.SWITCH(L198,
"Employment", INDEX('Coop GFs_CFs'!C:D, MATCH(B198,'Coop GFs_CFs'!B:B,0),2),
"Population", INDEX('Coop GFs_CFs'!E:F, MATCH(B198,'Coop GFs_CFs'!B:B,0),2),
"Household", INDEX('Coop GFs_CFs'!G:H, MATCH(B198,'Coop GFs_CFs'!B:B,0),2),
"VMT", INDEX('Coop GFs_CFs'!I:J, MATCH(B198,'Coop GFs_CFs'!B:B,0),2),
"Lane Mile", INDEX('Coop GFs_CFs'!K:L, MATCH(B198,'Coop GFs_CFs'!B:B,0),2),
"Gas Sales", INDEX('Coop GFs_CFs'!M:N, MATCH(B198,'Coop GFs_CFs'!B:B,0),2),
"No Growth", INDEX('Coop GFs_CFs'!O:P, MATCH(B198,'Coop GFs_CFs'!B:B,0),2)
)</f>
        <v>1</v>
      </c>
      <c r="O198" s="133"/>
      <c r="P198" s="86">
        <f t="shared" si="12"/>
        <v>8.2687632667163992E-6</v>
      </c>
      <c r="Q198" s="86">
        <f t="shared" si="13"/>
        <v>8.2687632667163992E-6</v>
      </c>
      <c r="R198" s="156" t="s">
        <v>760</v>
      </c>
      <c r="S198" s="85" t="s">
        <v>221</v>
      </c>
      <c r="T198" s="85" t="s">
        <v>436</v>
      </c>
      <c r="U198" s="85" t="s">
        <v>232</v>
      </c>
      <c r="V198" s="85" t="s">
        <v>752</v>
      </c>
      <c r="W198" s="85" t="s">
        <v>441</v>
      </c>
      <c r="X198" s="85" t="s">
        <v>330</v>
      </c>
      <c r="Z198" s="42" t="s">
        <v>1395</v>
      </c>
      <c r="AA198"/>
    </row>
    <row r="199" spans="1:27" s="39" customFormat="1" x14ac:dyDescent="0.35">
      <c r="A199" s="85" t="s">
        <v>811</v>
      </c>
      <c r="B199" s="87">
        <v>51059</v>
      </c>
      <c r="C199" s="87" t="s">
        <v>10</v>
      </c>
      <c r="D199" s="86">
        <v>6.706956E-2</v>
      </c>
      <c r="E199" s="86">
        <f>SUMIFS('Ratios_MARAMA-VA'!T:T, 'Ratios_MARAMA-VA'!AA:AA, Z199)</f>
        <v>6.7060752820339797E-2</v>
      </c>
      <c r="F199" s="86">
        <f>SUMIFS('Ratios_MARAMA-VA'!J:J, 'Ratios_MARAMA-VA'!AA:AA, Z199)</f>
        <v>1.8271972254539699E-4</v>
      </c>
      <c r="G199" s="122">
        <f t="shared" si="8"/>
        <v>2.724689402681107E-3</v>
      </c>
      <c r="H199" s="122">
        <v>6.2723496102636403E-2</v>
      </c>
      <c r="I199" s="86">
        <v>1.7090204512996312E-4</v>
      </c>
      <c r="J199" s="122">
        <v>6.6508634805329703E-2</v>
      </c>
      <c r="K199" s="86">
        <v>1.8121537244086968E-4</v>
      </c>
      <c r="L199" s="122" t="str" cm="1">
        <f t="array" ref="L199">_xlfn.SWITCH(A199,
    "District of Columbia", _xlfn.XLOOKUP(R199, '2015 O3 Growth Surrogates'!A:A, '2015 O3 Growth Surrogates'!H:H),
    "Maryland", _xlfn.XLOOKUP(R199, '2015 O3 Growth Surrogates'!A:A, '2015 O3 Growth Surrogates'!I:I),
    "Virginia", _xlfn.XLOOKUP(R199, '2015 O3 Growth Surrogates'!A:A, '2015 O3 Growth Surrogates'!J:J)
)</f>
        <v>No Growth</v>
      </c>
      <c r="M199" s="133" cm="1">
        <f t="array" ref="M199">_xlfn.SWITCH(L199,
"Employment", INDEX('Coop GFs_CFs'!C:D, MATCH(B199,'Coop GFs_CFs'!B:B,0),1),
"Population", INDEX('Coop GFs_CFs'!E:F, MATCH(B199,'Coop GFs_CFs'!B:B,0),1),
"Household", INDEX('Coop GFs_CFs'!G:H, MATCH(B199,'Coop GFs_CFs'!B:B,0),1),
"VMT", INDEX('Coop GFs_CFs'!I:J, MATCH(B199,'Coop GFs_CFs'!B:B,0),1),
"Lane Mile", INDEX('Coop GFs_CFs'!K:L, MATCH(B199,'Coop GFs_CFs'!B:B,0),1),
"Gas Sales", INDEX('Coop GFs_CFs'!M:N, MATCH(B199,'Coop GFs_CFs'!B:B,0),1),
"No Growth", INDEX('Coop GFs_CFs'!O:P, MATCH(B199,'Coop GFs_CFs'!B:B,0),1)
)</f>
        <v>1</v>
      </c>
      <c r="N199" s="133" cm="1">
        <f t="array" ref="N199">_xlfn.SWITCH(L199,
"Employment", INDEX('Coop GFs_CFs'!C:D, MATCH(B199,'Coop GFs_CFs'!B:B,0),2),
"Population", INDEX('Coop GFs_CFs'!E:F, MATCH(B199,'Coop GFs_CFs'!B:B,0),2),
"Household", INDEX('Coop GFs_CFs'!G:H, MATCH(B199,'Coop GFs_CFs'!B:B,0),2),
"VMT", INDEX('Coop GFs_CFs'!I:J, MATCH(B199,'Coop GFs_CFs'!B:B,0),2),
"Lane Mile", INDEX('Coop GFs_CFs'!K:L, MATCH(B199,'Coop GFs_CFs'!B:B,0),2),
"Gas Sales", INDEX('Coop GFs_CFs'!M:N, MATCH(B199,'Coop GFs_CFs'!B:B,0),2),
"No Growth", INDEX('Coop GFs_CFs'!O:P, MATCH(B199,'Coop GFs_CFs'!B:B,0),2)
)</f>
        <v>1</v>
      </c>
      <c r="O199" s="133"/>
      <c r="P199" s="86">
        <f t="shared" si="12"/>
        <v>1.8271972254539699E-4</v>
      </c>
      <c r="Q199" s="86">
        <f t="shared" si="13"/>
        <v>1.8271972254539699E-4</v>
      </c>
      <c r="R199" s="156" t="s">
        <v>760</v>
      </c>
      <c r="S199" s="85" t="s">
        <v>221</v>
      </c>
      <c r="T199" s="85" t="s">
        <v>436</v>
      </c>
      <c r="U199" s="85" t="s">
        <v>232</v>
      </c>
      <c r="V199" s="85" t="s">
        <v>752</v>
      </c>
      <c r="W199" s="85" t="s">
        <v>441</v>
      </c>
      <c r="X199" s="85" t="s">
        <v>330</v>
      </c>
      <c r="Z199" s="42" t="s">
        <v>1396</v>
      </c>
      <c r="AA199"/>
    </row>
    <row r="200" spans="1:27" s="39" customFormat="1" x14ac:dyDescent="0.35">
      <c r="A200" s="85" t="s">
        <v>811</v>
      </c>
      <c r="B200" s="87">
        <v>51059</v>
      </c>
      <c r="C200" s="87" t="s">
        <v>12</v>
      </c>
      <c r="D200" s="86">
        <v>6.6061259999999997E-4</v>
      </c>
      <c r="E200" s="86">
        <f>SUMIFS('Ratios_MARAMA-VA'!T:T, 'Ratios_MARAMA-VA'!AA:AA, Z200)</f>
        <v>6.6052585224357998E-4</v>
      </c>
      <c r="F200" s="86">
        <f>SUMIFS('Ratios_MARAMA-VA'!J:J, 'Ratios_MARAMA-VA'!AA:AA, Z200)</f>
        <v>1.7997277898049901E-6</v>
      </c>
      <c r="G200" s="122">
        <f t="shared" si="8"/>
        <v>2.7246894026811083E-3</v>
      </c>
      <c r="H200" s="122">
        <v>6.1780533287309999E-4</v>
      </c>
      <c r="I200" s="86">
        <v>1.6833276433992101E-6</v>
      </c>
      <c r="J200" s="122">
        <v>6.5508767555949999E-4</v>
      </c>
      <c r="K200" s="86">
        <v>1.7849104474239698E-6</v>
      </c>
      <c r="L200" s="122" t="str" cm="1">
        <f t="array" ref="L200">_xlfn.SWITCH(A200,
    "District of Columbia", _xlfn.XLOOKUP(R200, '2015 O3 Growth Surrogates'!A:A, '2015 O3 Growth Surrogates'!H:H),
    "Maryland", _xlfn.XLOOKUP(R200, '2015 O3 Growth Surrogates'!A:A, '2015 O3 Growth Surrogates'!I:I),
    "Virginia", _xlfn.XLOOKUP(R200, '2015 O3 Growth Surrogates'!A:A, '2015 O3 Growth Surrogates'!J:J)
)</f>
        <v>No Growth</v>
      </c>
      <c r="M200" s="133" cm="1">
        <f t="array" ref="M200">_xlfn.SWITCH(L200,
"Employment", INDEX('Coop GFs_CFs'!C:D, MATCH(B200,'Coop GFs_CFs'!B:B,0),1),
"Population", INDEX('Coop GFs_CFs'!E:F, MATCH(B200,'Coop GFs_CFs'!B:B,0),1),
"Household", INDEX('Coop GFs_CFs'!G:H, MATCH(B200,'Coop GFs_CFs'!B:B,0),1),
"VMT", INDEX('Coop GFs_CFs'!I:J, MATCH(B200,'Coop GFs_CFs'!B:B,0),1),
"Lane Mile", INDEX('Coop GFs_CFs'!K:L, MATCH(B200,'Coop GFs_CFs'!B:B,0),1),
"Gas Sales", INDEX('Coop GFs_CFs'!M:N, MATCH(B200,'Coop GFs_CFs'!B:B,0),1),
"No Growth", INDEX('Coop GFs_CFs'!O:P, MATCH(B200,'Coop GFs_CFs'!B:B,0),1)
)</f>
        <v>1</v>
      </c>
      <c r="N200" s="133" cm="1">
        <f t="array" ref="N200">_xlfn.SWITCH(L200,
"Employment", INDEX('Coop GFs_CFs'!C:D, MATCH(B200,'Coop GFs_CFs'!B:B,0),2),
"Population", INDEX('Coop GFs_CFs'!E:F, MATCH(B200,'Coop GFs_CFs'!B:B,0),2),
"Household", INDEX('Coop GFs_CFs'!G:H, MATCH(B200,'Coop GFs_CFs'!B:B,0),2),
"VMT", INDEX('Coop GFs_CFs'!I:J, MATCH(B200,'Coop GFs_CFs'!B:B,0),2),
"Lane Mile", INDEX('Coop GFs_CFs'!K:L, MATCH(B200,'Coop GFs_CFs'!B:B,0),2),
"Gas Sales", INDEX('Coop GFs_CFs'!M:N, MATCH(B200,'Coop GFs_CFs'!B:B,0),2),
"No Growth", INDEX('Coop GFs_CFs'!O:P, MATCH(B200,'Coop GFs_CFs'!B:B,0),2)
)</f>
        <v>1</v>
      </c>
      <c r="O200" s="133"/>
      <c r="P200" s="86">
        <f t="shared" si="12"/>
        <v>1.7997277898049901E-6</v>
      </c>
      <c r="Q200" s="86">
        <f t="shared" si="13"/>
        <v>1.7997277898049901E-6</v>
      </c>
      <c r="R200" s="156" t="s">
        <v>760</v>
      </c>
      <c r="S200" s="85" t="s">
        <v>221</v>
      </c>
      <c r="T200" s="85" t="s">
        <v>436</v>
      </c>
      <c r="U200" s="85" t="s">
        <v>232</v>
      </c>
      <c r="V200" s="85" t="s">
        <v>752</v>
      </c>
      <c r="W200" s="85" t="s">
        <v>441</v>
      </c>
      <c r="X200" s="85" t="s">
        <v>330</v>
      </c>
      <c r="Z200" s="42" t="s">
        <v>1405</v>
      </c>
      <c r="AA200"/>
    </row>
    <row r="201" spans="1:27" s="39" customFormat="1" x14ac:dyDescent="0.35">
      <c r="A201" s="85" t="s">
        <v>811</v>
      </c>
      <c r="B201" s="87">
        <v>51107</v>
      </c>
      <c r="C201" s="87" t="s">
        <v>10</v>
      </c>
      <c r="D201" s="86">
        <v>3.6978009999999999E-2</v>
      </c>
      <c r="E201" s="86">
        <f>SUMIFS('Ratios_MARAMA-VA'!T:T, 'Ratios_MARAMA-VA'!AA:AA, Z201)</f>
        <v>3.6973154265482602E-2</v>
      </c>
      <c r="F201" s="86">
        <f>SUMIFS('Ratios_MARAMA-VA'!J:J, 'Ratios_MARAMA-VA'!AA:AA, Z201)</f>
        <v>1.00740361610855E-4</v>
      </c>
      <c r="G201" s="122">
        <f t="shared" si="8"/>
        <v>2.7246894026811282E-3</v>
      </c>
      <c r="H201" s="122">
        <v>3.4581858985182699E-2</v>
      </c>
      <c r="I201" s="86">
        <v>9.4224824701940457E-5</v>
      </c>
      <c r="J201" s="122">
        <v>3.6668750516893597E-2</v>
      </c>
      <c r="K201" s="86">
        <v>9.9910955942938127E-5</v>
      </c>
      <c r="L201" s="122" t="str" cm="1">
        <f t="array" ref="L201">_xlfn.SWITCH(A201,
    "District of Columbia", _xlfn.XLOOKUP(R201, '2015 O3 Growth Surrogates'!A:A, '2015 O3 Growth Surrogates'!H:H),
    "Maryland", _xlfn.XLOOKUP(R201, '2015 O3 Growth Surrogates'!A:A, '2015 O3 Growth Surrogates'!I:I),
    "Virginia", _xlfn.XLOOKUP(R201, '2015 O3 Growth Surrogates'!A:A, '2015 O3 Growth Surrogates'!J:J)
)</f>
        <v>No Growth</v>
      </c>
      <c r="M201" s="133" cm="1">
        <f t="array" ref="M201">_xlfn.SWITCH(L201,
"Employment", INDEX('Coop GFs_CFs'!C:D, MATCH(B201,'Coop GFs_CFs'!B:B,0),1),
"Population", INDEX('Coop GFs_CFs'!E:F, MATCH(B201,'Coop GFs_CFs'!B:B,0),1),
"Household", INDEX('Coop GFs_CFs'!G:H, MATCH(B201,'Coop GFs_CFs'!B:B,0),1),
"VMT", INDEX('Coop GFs_CFs'!I:J, MATCH(B201,'Coop GFs_CFs'!B:B,0),1),
"Lane Mile", INDEX('Coop GFs_CFs'!K:L, MATCH(B201,'Coop GFs_CFs'!B:B,0),1),
"Gas Sales", INDEX('Coop GFs_CFs'!M:N, MATCH(B201,'Coop GFs_CFs'!B:B,0),1),
"No Growth", INDEX('Coop GFs_CFs'!O:P, MATCH(B201,'Coop GFs_CFs'!B:B,0),1)
)</f>
        <v>1</v>
      </c>
      <c r="N201" s="133" cm="1">
        <f t="array" ref="N201">_xlfn.SWITCH(L201,
"Employment", INDEX('Coop GFs_CFs'!C:D, MATCH(B201,'Coop GFs_CFs'!B:B,0),2),
"Population", INDEX('Coop GFs_CFs'!E:F, MATCH(B201,'Coop GFs_CFs'!B:B,0),2),
"Household", INDEX('Coop GFs_CFs'!G:H, MATCH(B201,'Coop GFs_CFs'!B:B,0),2),
"VMT", INDEX('Coop GFs_CFs'!I:J, MATCH(B201,'Coop GFs_CFs'!B:B,0),2),
"Lane Mile", INDEX('Coop GFs_CFs'!K:L, MATCH(B201,'Coop GFs_CFs'!B:B,0),2),
"Gas Sales", INDEX('Coop GFs_CFs'!M:N, MATCH(B201,'Coop GFs_CFs'!B:B,0),2),
"No Growth", INDEX('Coop GFs_CFs'!O:P, MATCH(B201,'Coop GFs_CFs'!B:B,0),2)
)</f>
        <v>1</v>
      </c>
      <c r="O201" s="133"/>
      <c r="P201" s="86">
        <f t="shared" si="12"/>
        <v>1.00740361610855E-4</v>
      </c>
      <c r="Q201" s="86">
        <f t="shared" si="13"/>
        <v>1.00740361610855E-4</v>
      </c>
      <c r="R201" s="156" t="s">
        <v>760</v>
      </c>
      <c r="S201" s="85" t="s">
        <v>221</v>
      </c>
      <c r="T201" s="85" t="s">
        <v>436</v>
      </c>
      <c r="U201" s="85" t="s">
        <v>232</v>
      </c>
      <c r="V201" s="85" t="s">
        <v>752</v>
      </c>
      <c r="W201" s="85" t="s">
        <v>441</v>
      </c>
      <c r="X201" s="85" t="s">
        <v>330</v>
      </c>
      <c r="Z201" s="42" t="s">
        <v>1399</v>
      </c>
      <c r="AA201"/>
    </row>
    <row r="202" spans="1:27" s="39" customFormat="1" x14ac:dyDescent="0.35">
      <c r="A202" s="85" t="s">
        <v>811</v>
      </c>
      <c r="B202" s="87">
        <v>51107</v>
      </c>
      <c r="C202" s="87" t="s">
        <v>12</v>
      </c>
      <c r="D202" s="86">
        <v>3.6422100000000002E-4</v>
      </c>
      <c r="E202" s="86">
        <f>SUMIFS('Ratios_MARAMA-VA'!T:T, 'Ratios_MARAMA-VA'!AA:AA, Z202)</f>
        <v>3.6417317264310101E-4</v>
      </c>
      <c r="F202" s="86">
        <f>SUMIFS('Ratios_MARAMA-VA'!J:J, 'Ratios_MARAMA-VA'!AA:AA, Z202)</f>
        <v>9.9225878424142493E-7</v>
      </c>
      <c r="G202" s="122">
        <f t="shared" si="8"/>
        <v>2.7246894026811356E-3</v>
      </c>
      <c r="H202" s="122">
        <v>3.4061971591869999E-4</v>
      </c>
      <c r="I202" s="86">
        <v>9.2808293030794081E-7</v>
      </c>
      <c r="J202" s="122">
        <v>3.6117489778419998E-4</v>
      </c>
      <c r="K202" s="86">
        <v>9.840894165070521E-7</v>
      </c>
      <c r="L202" s="122" t="str" cm="1">
        <f t="array" ref="L202">_xlfn.SWITCH(A202,
    "District of Columbia", _xlfn.XLOOKUP(R202, '2015 O3 Growth Surrogates'!A:A, '2015 O3 Growth Surrogates'!H:H),
    "Maryland", _xlfn.XLOOKUP(R202, '2015 O3 Growth Surrogates'!A:A, '2015 O3 Growth Surrogates'!I:I),
    "Virginia", _xlfn.XLOOKUP(R202, '2015 O3 Growth Surrogates'!A:A, '2015 O3 Growth Surrogates'!J:J)
)</f>
        <v>No Growth</v>
      </c>
      <c r="M202" s="133" cm="1">
        <f t="array" ref="M202">_xlfn.SWITCH(L202,
"Employment", INDEX('Coop GFs_CFs'!C:D, MATCH(B202,'Coop GFs_CFs'!B:B,0),1),
"Population", INDEX('Coop GFs_CFs'!E:F, MATCH(B202,'Coop GFs_CFs'!B:B,0),1),
"Household", INDEX('Coop GFs_CFs'!G:H, MATCH(B202,'Coop GFs_CFs'!B:B,0),1),
"VMT", INDEX('Coop GFs_CFs'!I:J, MATCH(B202,'Coop GFs_CFs'!B:B,0),1),
"Lane Mile", INDEX('Coop GFs_CFs'!K:L, MATCH(B202,'Coop GFs_CFs'!B:B,0),1),
"Gas Sales", INDEX('Coop GFs_CFs'!M:N, MATCH(B202,'Coop GFs_CFs'!B:B,0),1),
"No Growth", INDEX('Coop GFs_CFs'!O:P, MATCH(B202,'Coop GFs_CFs'!B:B,0),1)
)</f>
        <v>1</v>
      </c>
      <c r="N202" s="133" cm="1">
        <f t="array" ref="N202">_xlfn.SWITCH(L202,
"Employment", INDEX('Coop GFs_CFs'!C:D, MATCH(B202,'Coop GFs_CFs'!B:B,0),2),
"Population", INDEX('Coop GFs_CFs'!E:F, MATCH(B202,'Coop GFs_CFs'!B:B,0),2),
"Household", INDEX('Coop GFs_CFs'!G:H, MATCH(B202,'Coop GFs_CFs'!B:B,0),2),
"VMT", INDEX('Coop GFs_CFs'!I:J, MATCH(B202,'Coop GFs_CFs'!B:B,0),2),
"Lane Mile", INDEX('Coop GFs_CFs'!K:L, MATCH(B202,'Coop GFs_CFs'!B:B,0),2),
"Gas Sales", INDEX('Coop GFs_CFs'!M:N, MATCH(B202,'Coop GFs_CFs'!B:B,0),2),
"No Growth", INDEX('Coop GFs_CFs'!O:P, MATCH(B202,'Coop GFs_CFs'!B:B,0),2)
)</f>
        <v>1</v>
      </c>
      <c r="O202" s="133"/>
      <c r="P202" s="86">
        <f t="shared" si="12"/>
        <v>9.9225878424142493E-7</v>
      </c>
      <c r="Q202" s="86">
        <f t="shared" si="13"/>
        <v>9.9225878424142493E-7</v>
      </c>
      <c r="R202" s="156" t="s">
        <v>760</v>
      </c>
      <c r="S202" s="85" t="s">
        <v>221</v>
      </c>
      <c r="T202" s="85" t="s">
        <v>436</v>
      </c>
      <c r="U202" s="85" t="s">
        <v>232</v>
      </c>
      <c r="V202" s="85" t="s">
        <v>752</v>
      </c>
      <c r="W202" s="85" t="s">
        <v>441</v>
      </c>
      <c r="X202" s="85" t="s">
        <v>330</v>
      </c>
      <c r="Z202" s="42" t="s">
        <v>1406</v>
      </c>
      <c r="AA202"/>
    </row>
    <row r="203" spans="1:27" s="39" customFormat="1" x14ac:dyDescent="0.35">
      <c r="A203" s="85" t="s">
        <v>811</v>
      </c>
      <c r="B203" s="87">
        <v>51153</v>
      </c>
      <c r="C203" s="87" t="s">
        <v>10</v>
      </c>
      <c r="D203" s="86">
        <v>3.5424120000000003E-2</v>
      </c>
      <c r="E203" s="86">
        <f>SUMIFS('Ratios_MARAMA-VA'!T:T, 'Ratios_MARAMA-VA'!AA:AA, Z203)</f>
        <v>3.5419468313166898E-2</v>
      </c>
      <c r="F203" s="86">
        <f>SUMIFS('Ratios_MARAMA-VA'!J:J, 'Ratios_MARAMA-VA'!AA:AA, Z203)</f>
        <v>9.6507049961485594E-5</v>
      </c>
      <c r="G203" s="122">
        <f t="shared" si="8"/>
        <v>2.7246894026811208E-3</v>
      </c>
      <c r="H203" s="122">
        <v>3.31286600472602E-2</v>
      </c>
      <c r="I203" s="86">
        <v>9.0265308955795305E-5</v>
      </c>
      <c r="J203" s="122">
        <v>3.5127856219426198E-2</v>
      </c>
      <c r="K203" s="86">
        <v>9.571249757997666E-5</v>
      </c>
      <c r="L203" s="122" t="str" cm="1">
        <f t="array" ref="L203">_xlfn.SWITCH(A203,
    "District of Columbia", _xlfn.XLOOKUP(R203, '2015 O3 Growth Surrogates'!A:A, '2015 O3 Growth Surrogates'!H:H),
    "Maryland", _xlfn.XLOOKUP(R203, '2015 O3 Growth Surrogates'!A:A, '2015 O3 Growth Surrogates'!I:I),
    "Virginia", _xlfn.XLOOKUP(R203, '2015 O3 Growth Surrogates'!A:A, '2015 O3 Growth Surrogates'!J:J)
)</f>
        <v>No Growth</v>
      </c>
      <c r="M203" s="133" cm="1">
        <f t="array" ref="M203">_xlfn.SWITCH(L203,
"Employment", INDEX('Coop GFs_CFs'!C:D, MATCH(B203,'Coop GFs_CFs'!B:B,0),1),
"Population", INDEX('Coop GFs_CFs'!E:F, MATCH(B203,'Coop GFs_CFs'!B:B,0),1),
"Household", INDEX('Coop GFs_CFs'!G:H, MATCH(B203,'Coop GFs_CFs'!B:B,0),1),
"VMT", INDEX('Coop GFs_CFs'!I:J, MATCH(B203,'Coop GFs_CFs'!B:B,0),1),
"Lane Mile", INDEX('Coop GFs_CFs'!K:L, MATCH(B203,'Coop GFs_CFs'!B:B,0),1),
"Gas Sales", INDEX('Coop GFs_CFs'!M:N, MATCH(B203,'Coop GFs_CFs'!B:B,0),1),
"No Growth", INDEX('Coop GFs_CFs'!O:P, MATCH(B203,'Coop GFs_CFs'!B:B,0),1)
)</f>
        <v>1</v>
      </c>
      <c r="N203" s="133" cm="1">
        <f t="array" ref="N203">_xlfn.SWITCH(L203,
"Employment", INDEX('Coop GFs_CFs'!C:D, MATCH(B203,'Coop GFs_CFs'!B:B,0),2),
"Population", INDEX('Coop GFs_CFs'!E:F, MATCH(B203,'Coop GFs_CFs'!B:B,0),2),
"Household", INDEX('Coop GFs_CFs'!G:H, MATCH(B203,'Coop GFs_CFs'!B:B,0),2),
"VMT", INDEX('Coop GFs_CFs'!I:J, MATCH(B203,'Coop GFs_CFs'!B:B,0),2),
"Lane Mile", INDEX('Coop GFs_CFs'!K:L, MATCH(B203,'Coop GFs_CFs'!B:B,0),2),
"Gas Sales", INDEX('Coop GFs_CFs'!M:N, MATCH(B203,'Coop GFs_CFs'!B:B,0),2),
"No Growth", INDEX('Coop GFs_CFs'!O:P, MATCH(B203,'Coop GFs_CFs'!B:B,0),2)
)</f>
        <v>1</v>
      </c>
      <c r="O203" s="133"/>
      <c r="P203" s="86">
        <f t="shared" si="12"/>
        <v>9.6507049961485594E-5</v>
      </c>
      <c r="Q203" s="86">
        <f t="shared" si="13"/>
        <v>9.6507049961485594E-5</v>
      </c>
      <c r="R203" s="156" t="s">
        <v>760</v>
      </c>
      <c r="S203" s="85" t="s">
        <v>221</v>
      </c>
      <c r="T203" s="85" t="s">
        <v>436</v>
      </c>
      <c r="U203" s="85" t="s">
        <v>232</v>
      </c>
      <c r="V203" s="85" t="s">
        <v>752</v>
      </c>
      <c r="W203" s="85" t="s">
        <v>441</v>
      </c>
      <c r="X203" s="85" t="s">
        <v>330</v>
      </c>
      <c r="Z203" s="42" t="s">
        <v>1402</v>
      </c>
      <c r="AA203"/>
    </row>
    <row r="204" spans="1:27" s="39" customFormat="1" x14ac:dyDescent="0.35">
      <c r="A204" s="85" t="s">
        <v>811</v>
      </c>
      <c r="B204" s="87">
        <v>51153</v>
      </c>
      <c r="C204" s="87" t="s">
        <v>12</v>
      </c>
      <c r="D204" s="86">
        <v>3.4891559999999998E-4</v>
      </c>
      <c r="E204" s="86">
        <f>SUMIFS('Ratios_MARAMA-VA'!T:T, 'Ratios_MARAMA-VA'!AA:AA, Z204)</f>
        <v>3.4886978245809698E-4</v>
      </c>
      <c r="F204" s="86">
        <f>SUMIFS('Ratios_MARAMA-VA'!J:J, 'Ratios_MARAMA-VA'!AA:AA, Z204)</f>
        <v>9.5056179917925395E-7</v>
      </c>
      <c r="G204" s="122">
        <f t="shared" si="8"/>
        <v>2.7246894026811469E-3</v>
      </c>
      <c r="H204" s="122">
        <v>3.263060958913E-4</v>
      </c>
      <c r="I204" s="86">
        <v>8.8908276150528324E-7</v>
      </c>
      <c r="J204" s="122">
        <v>3.4599750197080001E-4</v>
      </c>
      <c r="K204" s="86">
        <v>9.4273572697398804E-7</v>
      </c>
      <c r="L204" s="122" t="str" cm="1">
        <f t="array" ref="L204">_xlfn.SWITCH(A204,
    "District of Columbia", _xlfn.XLOOKUP(R204, '2015 O3 Growth Surrogates'!A:A, '2015 O3 Growth Surrogates'!H:H),
    "Maryland", _xlfn.XLOOKUP(R204, '2015 O3 Growth Surrogates'!A:A, '2015 O3 Growth Surrogates'!I:I),
    "Virginia", _xlfn.XLOOKUP(R204, '2015 O3 Growth Surrogates'!A:A, '2015 O3 Growth Surrogates'!J:J)
)</f>
        <v>No Growth</v>
      </c>
      <c r="M204" s="133" cm="1">
        <f t="array" ref="M204">_xlfn.SWITCH(L204,
"Employment", INDEX('Coop GFs_CFs'!C:D, MATCH(B204,'Coop GFs_CFs'!B:B,0),1),
"Population", INDEX('Coop GFs_CFs'!E:F, MATCH(B204,'Coop GFs_CFs'!B:B,0),1),
"Household", INDEX('Coop GFs_CFs'!G:H, MATCH(B204,'Coop GFs_CFs'!B:B,0),1),
"VMT", INDEX('Coop GFs_CFs'!I:J, MATCH(B204,'Coop GFs_CFs'!B:B,0),1),
"Lane Mile", INDEX('Coop GFs_CFs'!K:L, MATCH(B204,'Coop GFs_CFs'!B:B,0),1),
"Gas Sales", INDEX('Coop GFs_CFs'!M:N, MATCH(B204,'Coop GFs_CFs'!B:B,0),1),
"No Growth", INDEX('Coop GFs_CFs'!O:P, MATCH(B204,'Coop GFs_CFs'!B:B,0),1)
)</f>
        <v>1</v>
      </c>
      <c r="N204" s="133" cm="1">
        <f t="array" ref="N204">_xlfn.SWITCH(L204,
"Employment", INDEX('Coop GFs_CFs'!C:D, MATCH(B204,'Coop GFs_CFs'!B:B,0),2),
"Population", INDEX('Coop GFs_CFs'!E:F, MATCH(B204,'Coop GFs_CFs'!B:B,0),2),
"Household", INDEX('Coop GFs_CFs'!G:H, MATCH(B204,'Coop GFs_CFs'!B:B,0),2),
"VMT", INDEX('Coop GFs_CFs'!I:J, MATCH(B204,'Coop GFs_CFs'!B:B,0),2),
"Lane Mile", INDEX('Coop GFs_CFs'!K:L, MATCH(B204,'Coop GFs_CFs'!B:B,0),2),
"Gas Sales", INDEX('Coop GFs_CFs'!M:N, MATCH(B204,'Coop GFs_CFs'!B:B,0),2),
"No Growth", INDEX('Coop GFs_CFs'!O:P, MATCH(B204,'Coop GFs_CFs'!B:B,0),2)
)</f>
        <v>1</v>
      </c>
      <c r="O204" s="133"/>
      <c r="P204" s="86">
        <f t="shared" si="12"/>
        <v>9.5056179917925395E-7</v>
      </c>
      <c r="Q204" s="86">
        <f t="shared" si="13"/>
        <v>9.5056179917925395E-7</v>
      </c>
      <c r="R204" s="156" t="s">
        <v>760</v>
      </c>
      <c r="S204" s="85" t="s">
        <v>221</v>
      </c>
      <c r="T204" s="85" t="s">
        <v>436</v>
      </c>
      <c r="U204" s="85" t="s">
        <v>232</v>
      </c>
      <c r="V204" s="85" t="s">
        <v>752</v>
      </c>
      <c r="W204" s="85" t="s">
        <v>441</v>
      </c>
      <c r="X204" s="85" t="s">
        <v>330</v>
      </c>
      <c r="Z204" s="42" t="s">
        <v>1407</v>
      </c>
      <c r="AA204"/>
    </row>
    <row r="205" spans="1:27" s="39" customFormat="1" x14ac:dyDescent="0.35">
      <c r="A205" s="85" t="s">
        <v>811</v>
      </c>
      <c r="B205" s="87">
        <v>51510</v>
      </c>
      <c r="C205" s="87" t="s">
        <v>10</v>
      </c>
      <c r="D205" s="86">
        <v>6.4838229999999997E-3</v>
      </c>
      <c r="E205" s="86">
        <f>SUMIFS('Ratios_MARAMA-VA'!T:T, 'Ratios_MARAMA-VA'!AA:AA, Z205)</f>
        <v>6.4829715825455402E-3</v>
      </c>
      <c r="F205" s="86">
        <f>SUMIFS('Ratios_MARAMA-VA'!J:J, 'Ratios_MARAMA-VA'!AA:AA, Z205)</f>
        <v>1.7664083968844599E-5</v>
      </c>
      <c r="G205" s="122">
        <f t="shared" si="8"/>
        <v>2.724689402681107E-3</v>
      </c>
      <c r="H205" s="122">
        <v>6.0636754836423997E-3</v>
      </c>
      <c r="I205" s="86">
        <v>1.6521632331577683E-5</v>
      </c>
      <c r="J205" s="122">
        <v>6.4295966165484999E-3</v>
      </c>
      <c r="K205" s="86">
        <v>1.7518653764623997E-5</v>
      </c>
      <c r="L205" s="122" t="str" cm="1">
        <f t="array" ref="L205">_xlfn.SWITCH(A205,
    "District of Columbia", _xlfn.XLOOKUP(R205, '2015 O3 Growth Surrogates'!A:A, '2015 O3 Growth Surrogates'!H:H),
    "Maryland", _xlfn.XLOOKUP(R205, '2015 O3 Growth Surrogates'!A:A, '2015 O3 Growth Surrogates'!I:I),
    "Virginia", _xlfn.XLOOKUP(R205, '2015 O3 Growth Surrogates'!A:A, '2015 O3 Growth Surrogates'!J:J)
)</f>
        <v>No Growth</v>
      </c>
      <c r="M205" s="133" cm="1">
        <f t="array" ref="M205">_xlfn.SWITCH(L205,
"Employment", INDEX('Coop GFs_CFs'!C:D, MATCH(B205,'Coop GFs_CFs'!B:B,0),1),
"Population", INDEX('Coop GFs_CFs'!E:F, MATCH(B205,'Coop GFs_CFs'!B:B,0),1),
"Household", INDEX('Coop GFs_CFs'!G:H, MATCH(B205,'Coop GFs_CFs'!B:B,0),1),
"VMT", INDEX('Coop GFs_CFs'!I:J, MATCH(B205,'Coop GFs_CFs'!B:B,0),1),
"Lane Mile", INDEX('Coop GFs_CFs'!K:L, MATCH(B205,'Coop GFs_CFs'!B:B,0),1),
"Gas Sales", INDEX('Coop GFs_CFs'!M:N, MATCH(B205,'Coop GFs_CFs'!B:B,0),1),
"No Growth", INDEX('Coop GFs_CFs'!O:P, MATCH(B205,'Coop GFs_CFs'!B:B,0),1)
)</f>
        <v>1</v>
      </c>
      <c r="N205" s="133" cm="1">
        <f t="array" ref="N205">_xlfn.SWITCH(L205,
"Employment", INDEX('Coop GFs_CFs'!C:D, MATCH(B205,'Coop GFs_CFs'!B:B,0),2),
"Population", INDEX('Coop GFs_CFs'!E:F, MATCH(B205,'Coop GFs_CFs'!B:B,0),2),
"Household", INDEX('Coop GFs_CFs'!G:H, MATCH(B205,'Coop GFs_CFs'!B:B,0),2),
"VMT", INDEX('Coop GFs_CFs'!I:J, MATCH(B205,'Coop GFs_CFs'!B:B,0),2),
"Lane Mile", INDEX('Coop GFs_CFs'!K:L, MATCH(B205,'Coop GFs_CFs'!B:B,0),2),
"Gas Sales", INDEX('Coop GFs_CFs'!M:N, MATCH(B205,'Coop GFs_CFs'!B:B,0),2),
"No Growth", INDEX('Coop GFs_CFs'!O:P, MATCH(B205,'Coop GFs_CFs'!B:B,0),2)
)</f>
        <v>1</v>
      </c>
      <c r="O205" s="133"/>
      <c r="P205" s="86">
        <f t="shared" si="12"/>
        <v>1.7664083968844599E-5</v>
      </c>
      <c r="Q205" s="86">
        <f t="shared" si="13"/>
        <v>1.7664083968844599E-5</v>
      </c>
      <c r="R205" s="156" t="s">
        <v>760</v>
      </c>
      <c r="S205" s="85" t="s">
        <v>221</v>
      </c>
      <c r="T205" s="85" t="s">
        <v>436</v>
      </c>
      <c r="U205" s="85" t="s">
        <v>232</v>
      </c>
      <c r="V205" s="85" t="s">
        <v>752</v>
      </c>
      <c r="W205" s="85" t="s">
        <v>441</v>
      </c>
      <c r="X205" s="85" t="s">
        <v>330</v>
      </c>
      <c r="Z205" s="42" t="s">
        <v>1394</v>
      </c>
      <c r="AA205"/>
    </row>
    <row r="206" spans="1:27" s="39" customFormat="1" x14ac:dyDescent="0.35">
      <c r="A206" s="85" t="s">
        <v>811</v>
      </c>
      <c r="B206" s="87">
        <v>51600</v>
      </c>
      <c r="C206" s="87" t="s">
        <v>10</v>
      </c>
      <c r="D206" s="86">
        <v>2.3172449999999999E-3</v>
      </c>
      <c r="E206" s="86">
        <f>SUMIFS('Ratios_MARAMA-VA'!T:T, 'Ratios_MARAMA-VA'!AA:AA, Z206)</f>
        <v>2.3169407130323801E-3</v>
      </c>
      <c r="F206" s="86">
        <f>SUMIFS('Ratios_MARAMA-VA'!J:J, 'Ratios_MARAMA-VA'!AA:AA, Z206)</f>
        <v>6.3129438074397604E-6</v>
      </c>
      <c r="G206" s="122">
        <f t="shared" si="8"/>
        <v>2.7246894026811187E-3</v>
      </c>
      <c r="H206" s="122">
        <v>2.167089030051E-3</v>
      </c>
      <c r="I206" s="86">
        <v>5.9046445148464643E-6</v>
      </c>
      <c r="J206" s="122">
        <v>2.297865103923E-3</v>
      </c>
      <c r="K206" s="86">
        <v>6.2609686974497458E-6</v>
      </c>
      <c r="L206" s="122" t="str" cm="1">
        <f t="array" ref="L206">_xlfn.SWITCH(A206,
    "District of Columbia", _xlfn.XLOOKUP(R206, '2015 O3 Growth Surrogates'!A:A, '2015 O3 Growth Surrogates'!H:H),
    "Maryland", _xlfn.XLOOKUP(R206, '2015 O3 Growth Surrogates'!A:A, '2015 O3 Growth Surrogates'!I:I),
    "Virginia", _xlfn.XLOOKUP(R206, '2015 O3 Growth Surrogates'!A:A, '2015 O3 Growth Surrogates'!J:J)
)</f>
        <v>No Growth</v>
      </c>
      <c r="M206" s="133" cm="1">
        <f t="array" ref="M206">_xlfn.SWITCH(L206,
"Employment", INDEX('Coop GFs_CFs'!C:D, MATCH(B206,'Coop GFs_CFs'!B:B,0),1),
"Population", INDEX('Coop GFs_CFs'!E:F, MATCH(B206,'Coop GFs_CFs'!B:B,0),1),
"Household", INDEX('Coop GFs_CFs'!G:H, MATCH(B206,'Coop GFs_CFs'!B:B,0),1),
"VMT", INDEX('Coop GFs_CFs'!I:J, MATCH(B206,'Coop GFs_CFs'!B:B,0),1),
"Lane Mile", INDEX('Coop GFs_CFs'!K:L, MATCH(B206,'Coop GFs_CFs'!B:B,0),1),
"Gas Sales", INDEX('Coop GFs_CFs'!M:N, MATCH(B206,'Coop GFs_CFs'!B:B,0),1),
"No Growth", INDEX('Coop GFs_CFs'!O:P, MATCH(B206,'Coop GFs_CFs'!B:B,0),1)
)</f>
        <v>1</v>
      </c>
      <c r="N206" s="133" cm="1">
        <f t="array" ref="N206">_xlfn.SWITCH(L206,
"Employment", INDEX('Coop GFs_CFs'!C:D, MATCH(B206,'Coop GFs_CFs'!B:B,0),2),
"Population", INDEX('Coop GFs_CFs'!E:F, MATCH(B206,'Coop GFs_CFs'!B:B,0),2),
"Household", INDEX('Coop GFs_CFs'!G:H, MATCH(B206,'Coop GFs_CFs'!B:B,0),2),
"VMT", INDEX('Coop GFs_CFs'!I:J, MATCH(B206,'Coop GFs_CFs'!B:B,0),2),
"Lane Mile", INDEX('Coop GFs_CFs'!K:L, MATCH(B206,'Coop GFs_CFs'!B:B,0),2),
"Gas Sales", INDEX('Coop GFs_CFs'!M:N, MATCH(B206,'Coop GFs_CFs'!B:B,0),2),
"No Growth", INDEX('Coop GFs_CFs'!O:P, MATCH(B206,'Coop GFs_CFs'!B:B,0),2)
)</f>
        <v>1</v>
      </c>
      <c r="O206" s="133"/>
      <c r="P206" s="86">
        <f t="shared" si="12"/>
        <v>6.3129438074397604E-6</v>
      </c>
      <c r="Q206" s="86">
        <f t="shared" si="13"/>
        <v>6.3129438074397604E-6</v>
      </c>
      <c r="R206" s="156" t="s">
        <v>760</v>
      </c>
      <c r="S206" s="85" t="s">
        <v>221</v>
      </c>
      <c r="T206" s="85" t="s">
        <v>436</v>
      </c>
      <c r="U206" s="85" t="s">
        <v>232</v>
      </c>
      <c r="V206" s="85" t="s">
        <v>752</v>
      </c>
      <c r="W206" s="85" t="s">
        <v>441</v>
      </c>
      <c r="X206" s="85" t="s">
        <v>330</v>
      </c>
      <c r="Z206" s="42" t="s">
        <v>1397</v>
      </c>
      <c r="AA206"/>
    </row>
    <row r="207" spans="1:27" s="39" customFormat="1" x14ac:dyDescent="0.35">
      <c r="A207" s="85" t="s">
        <v>811</v>
      </c>
      <c r="B207" s="87">
        <v>51610</v>
      </c>
      <c r="C207" s="87" t="s">
        <v>10</v>
      </c>
      <c r="D207" s="86">
        <v>1.405215E-3</v>
      </c>
      <c r="E207" s="86">
        <f>SUMIFS('Ratios_MARAMA-VA'!T:T, 'Ratios_MARAMA-VA'!AA:AA, Z207)</f>
        <v>1.4050304754412101E-3</v>
      </c>
      <c r="F207" s="86">
        <f>SUMIFS('Ratios_MARAMA-VA'!J:J, 'Ratios_MARAMA-VA'!AA:AA, Z207)</f>
        <v>3.8282716468787002E-6</v>
      </c>
      <c r="G207" s="122">
        <f t="shared" si="8"/>
        <v>2.7246894026811339E-3</v>
      </c>
      <c r="H207" s="122">
        <v>1.3141579812937999E-3</v>
      </c>
      <c r="I207" s="86">
        <v>3.5806723250800486E-6</v>
      </c>
      <c r="J207" s="122">
        <v>1.3934627162899E-3</v>
      </c>
      <c r="K207" s="86">
        <v>3.796753096106358E-6</v>
      </c>
      <c r="L207" s="122" t="str" cm="1">
        <f t="array" ref="L207">_xlfn.SWITCH(A207,
    "District of Columbia", _xlfn.XLOOKUP(R207, '2015 O3 Growth Surrogates'!A:A, '2015 O3 Growth Surrogates'!H:H),
    "Maryland", _xlfn.XLOOKUP(R207, '2015 O3 Growth Surrogates'!A:A, '2015 O3 Growth Surrogates'!I:I),
    "Virginia", _xlfn.XLOOKUP(R207, '2015 O3 Growth Surrogates'!A:A, '2015 O3 Growth Surrogates'!J:J)
)</f>
        <v>No Growth</v>
      </c>
      <c r="M207" s="133" cm="1">
        <f t="array" ref="M207">_xlfn.SWITCH(L207,
"Employment", INDEX('Coop GFs_CFs'!C:D, MATCH(B207,'Coop GFs_CFs'!B:B,0),1),
"Population", INDEX('Coop GFs_CFs'!E:F, MATCH(B207,'Coop GFs_CFs'!B:B,0),1),
"Household", INDEX('Coop GFs_CFs'!G:H, MATCH(B207,'Coop GFs_CFs'!B:B,0),1),
"VMT", INDEX('Coop GFs_CFs'!I:J, MATCH(B207,'Coop GFs_CFs'!B:B,0),1),
"Lane Mile", INDEX('Coop GFs_CFs'!K:L, MATCH(B207,'Coop GFs_CFs'!B:B,0),1),
"Gas Sales", INDEX('Coop GFs_CFs'!M:N, MATCH(B207,'Coop GFs_CFs'!B:B,0),1),
"No Growth", INDEX('Coop GFs_CFs'!O:P, MATCH(B207,'Coop GFs_CFs'!B:B,0),1)
)</f>
        <v>1</v>
      </c>
      <c r="N207" s="133" cm="1">
        <f t="array" ref="N207">_xlfn.SWITCH(L207,
"Employment", INDEX('Coop GFs_CFs'!C:D, MATCH(B207,'Coop GFs_CFs'!B:B,0),2),
"Population", INDEX('Coop GFs_CFs'!E:F, MATCH(B207,'Coop GFs_CFs'!B:B,0),2),
"Household", INDEX('Coop GFs_CFs'!G:H, MATCH(B207,'Coop GFs_CFs'!B:B,0),2),
"VMT", INDEX('Coop GFs_CFs'!I:J, MATCH(B207,'Coop GFs_CFs'!B:B,0),2),
"Lane Mile", INDEX('Coop GFs_CFs'!K:L, MATCH(B207,'Coop GFs_CFs'!B:B,0),2),
"Gas Sales", INDEX('Coop GFs_CFs'!M:N, MATCH(B207,'Coop GFs_CFs'!B:B,0),2),
"No Growth", INDEX('Coop GFs_CFs'!O:P, MATCH(B207,'Coop GFs_CFs'!B:B,0),2)
)</f>
        <v>1</v>
      </c>
      <c r="O207" s="133"/>
      <c r="P207" s="86">
        <f t="shared" si="12"/>
        <v>3.8282716468787002E-6</v>
      </c>
      <c r="Q207" s="86">
        <f t="shared" si="13"/>
        <v>3.8282716468787002E-6</v>
      </c>
      <c r="R207" s="156" t="s">
        <v>760</v>
      </c>
      <c r="S207" s="85" t="s">
        <v>221</v>
      </c>
      <c r="T207" s="85" t="s">
        <v>436</v>
      </c>
      <c r="U207" s="85" t="s">
        <v>232</v>
      </c>
      <c r="V207" s="85" t="s">
        <v>752</v>
      </c>
      <c r="W207" s="85" t="s">
        <v>441</v>
      </c>
      <c r="X207" s="85" t="s">
        <v>330</v>
      </c>
      <c r="Z207" s="42" t="s">
        <v>1398</v>
      </c>
      <c r="AA207"/>
    </row>
    <row r="208" spans="1:27" s="39" customFormat="1" x14ac:dyDescent="0.35">
      <c r="A208" s="85" t="s">
        <v>811</v>
      </c>
      <c r="B208" s="87">
        <v>51683</v>
      </c>
      <c r="C208" s="87" t="s">
        <v>10</v>
      </c>
      <c r="D208" s="86">
        <v>6.1140459999999997E-3</v>
      </c>
      <c r="E208" s="86">
        <f>SUMIFS('Ratios_MARAMA-VA'!T:T, 'Ratios_MARAMA-VA'!AA:AA, Z208)</f>
        <v>6.1132431394836104E-3</v>
      </c>
      <c r="F208" s="86">
        <f>SUMIFS('Ratios_MARAMA-VA'!J:J, 'Ratios_MARAMA-VA'!AA:AA, Z208)</f>
        <v>1.6656688798164099E-5</v>
      </c>
      <c r="G208" s="122">
        <f t="shared" ref="G208:G271" si="14">F208/E208</f>
        <v>2.7246894026811278E-3</v>
      </c>
      <c r="H208" s="122">
        <v>5.7178597929125998E-3</v>
      </c>
      <c r="I208" s="86">
        <v>1.5579391983765468E-5</v>
      </c>
      <c r="J208" s="122">
        <v>6.0629121854531998E-3</v>
      </c>
      <c r="K208" s="86">
        <v>1.6519552581090611E-5</v>
      </c>
      <c r="L208" s="122" t="str" cm="1">
        <f t="array" ref="L208">_xlfn.SWITCH(A208,
    "District of Columbia", _xlfn.XLOOKUP(R208, '2015 O3 Growth Surrogates'!A:A, '2015 O3 Growth Surrogates'!H:H),
    "Maryland", _xlfn.XLOOKUP(R208, '2015 O3 Growth Surrogates'!A:A, '2015 O3 Growth Surrogates'!I:I),
    "Virginia", _xlfn.XLOOKUP(R208, '2015 O3 Growth Surrogates'!A:A, '2015 O3 Growth Surrogates'!J:J)
)</f>
        <v>No Growth</v>
      </c>
      <c r="M208" s="133" cm="1">
        <f t="array" ref="M208">_xlfn.SWITCH(L208,
"Employment", INDEX('Coop GFs_CFs'!C:D, MATCH(B208,'Coop GFs_CFs'!B:B,0),1),
"Population", INDEX('Coop GFs_CFs'!E:F, MATCH(B208,'Coop GFs_CFs'!B:B,0),1),
"Household", INDEX('Coop GFs_CFs'!G:H, MATCH(B208,'Coop GFs_CFs'!B:B,0),1),
"VMT", INDEX('Coop GFs_CFs'!I:J, MATCH(B208,'Coop GFs_CFs'!B:B,0),1),
"Lane Mile", INDEX('Coop GFs_CFs'!K:L, MATCH(B208,'Coop GFs_CFs'!B:B,0),1),
"Gas Sales", INDEX('Coop GFs_CFs'!M:N, MATCH(B208,'Coop GFs_CFs'!B:B,0),1),
"No Growth", INDEX('Coop GFs_CFs'!O:P, MATCH(B208,'Coop GFs_CFs'!B:B,0),1)
)</f>
        <v>1</v>
      </c>
      <c r="N208" s="133" cm="1">
        <f t="array" ref="N208">_xlfn.SWITCH(L208,
"Employment", INDEX('Coop GFs_CFs'!C:D, MATCH(B208,'Coop GFs_CFs'!B:B,0),2),
"Population", INDEX('Coop GFs_CFs'!E:F, MATCH(B208,'Coop GFs_CFs'!B:B,0),2),
"Household", INDEX('Coop GFs_CFs'!G:H, MATCH(B208,'Coop GFs_CFs'!B:B,0),2),
"VMT", INDEX('Coop GFs_CFs'!I:J, MATCH(B208,'Coop GFs_CFs'!B:B,0),2),
"Lane Mile", INDEX('Coop GFs_CFs'!K:L, MATCH(B208,'Coop GFs_CFs'!B:B,0),2),
"Gas Sales", INDEX('Coop GFs_CFs'!M:N, MATCH(B208,'Coop GFs_CFs'!B:B,0),2),
"No Growth", INDEX('Coop GFs_CFs'!O:P, MATCH(B208,'Coop GFs_CFs'!B:B,0),2)
)</f>
        <v>1</v>
      </c>
      <c r="O208" s="133"/>
      <c r="P208" s="86">
        <f t="shared" si="12"/>
        <v>1.6656688798164099E-5</v>
      </c>
      <c r="Q208" s="86">
        <f t="shared" si="13"/>
        <v>1.6656688798164099E-5</v>
      </c>
      <c r="R208" s="156" t="s">
        <v>760</v>
      </c>
      <c r="S208" s="85" t="s">
        <v>221</v>
      </c>
      <c r="T208" s="85" t="s">
        <v>436</v>
      </c>
      <c r="U208" s="85" t="s">
        <v>232</v>
      </c>
      <c r="V208" s="85" t="s">
        <v>752</v>
      </c>
      <c r="W208" s="85" t="s">
        <v>441</v>
      </c>
      <c r="X208" s="85" t="s">
        <v>330</v>
      </c>
      <c r="Z208" s="42" t="s">
        <v>1400</v>
      </c>
      <c r="AA208"/>
    </row>
    <row r="209" spans="1:27" s="39" customFormat="1" x14ac:dyDescent="0.35">
      <c r="A209" s="85" t="s">
        <v>811</v>
      </c>
      <c r="B209" s="87">
        <v>51685</v>
      </c>
      <c r="C209" s="87" t="s">
        <v>10</v>
      </c>
      <c r="D209" s="86">
        <v>2.7306499999999998E-3</v>
      </c>
      <c r="E209" s="86">
        <f>SUMIFS('Ratios_MARAMA-VA'!T:T, 'Ratios_MARAMA-VA'!AA:AA, Z209)</f>
        <v>2.7302914271222401E-3</v>
      </c>
      <c r="F209" s="86">
        <f>SUMIFS('Ratios_MARAMA-VA'!J:J, 'Ratios_MARAMA-VA'!AA:AA, Z209)</f>
        <v>7.4391961177110698E-6</v>
      </c>
      <c r="G209" s="122">
        <f t="shared" si="14"/>
        <v>2.7246894026811165E-3</v>
      </c>
      <c r="H209" s="122">
        <v>2.5537056547360998E-3</v>
      </c>
      <c r="I209" s="86">
        <v>6.9580547350262938E-6</v>
      </c>
      <c r="J209" s="122">
        <v>2.7078126594415001E-3</v>
      </c>
      <c r="K209" s="86">
        <v>7.3779484576260268E-6</v>
      </c>
      <c r="L209" s="122" t="str" cm="1">
        <f t="array" ref="L209">_xlfn.SWITCH(A209,
    "District of Columbia", _xlfn.XLOOKUP(R209, '2015 O3 Growth Surrogates'!A:A, '2015 O3 Growth Surrogates'!H:H),
    "Maryland", _xlfn.XLOOKUP(R209, '2015 O3 Growth Surrogates'!A:A, '2015 O3 Growth Surrogates'!I:I),
    "Virginia", _xlfn.XLOOKUP(R209, '2015 O3 Growth Surrogates'!A:A, '2015 O3 Growth Surrogates'!J:J)
)</f>
        <v>No Growth</v>
      </c>
      <c r="M209" s="133" cm="1">
        <f t="array" ref="M209">_xlfn.SWITCH(L209,
"Employment", INDEX('Coop GFs_CFs'!C:D, MATCH(B209,'Coop GFs_CFs'!B:B,0),1),
"Population", INDEX('Coop GFs_CFs'!E:F, MATCH(B209,'Coop GFs_CFs'!B:B,0),1),
"Household", INDEX('Coop GFs_CFs'!G:H, MATCH(B209,'Coop GFs_CFs'!B:B,0),1),
"VMT", INDEX('Coop GFs_CFs'!I:J, MATCH(B209,'Coop GFs_CFs'!B:B,0),1),
"Lane Mile", INDEX('Coop GFs_CFs'!K:L, MATCH(B209,'Coop GFs_CFs'!B:B,0),1),
"Gas Sales", INDEX('Coop GFs_CFs'!M:N, MATCH(B209,'Coop GFs_CFs'!B:B,0),1),
"No Growth", INDEX('Coop GFs_CFs'!O:P, MATCH(B209,'Coop GFs_CFs'!B:B,0),1)
)</f>
        <v>1</v>
      </c>
      <c r="N209" s="133" cm="1">
        <f t="array" ref="N209">_xlfn.SWITCH(L209,
"Employment", INDEX('Coop GFs_CFs'!C:D, MATCH(B209,'Coop GFs_CFs'!B:B,0),2),
"Population", INDEX('Coop GFs_CFs'!E:F, MATCH(B209,'Coop GFs_CFs'!B:B,0),2),
"Household", INDEX('Coop GFs_CFs'!G:H, MATCH(B209,'Coop GFs_CFs'!B:B,0),2),
"VMT", INDEX('Coop GFs_CFs'!I:J, MATCH(B209,'Coop GFs_CFs'!B:B,0),2),
"Lane Mile", INDEX('Coop GFs_CFs'!K:L, MATCH(B209,'Coop GFs_CFs'!B:B,0),2),
"Gas Sales", INDEX('Coop GFs_CFs'!M:N, MATCH(B209,'Coop GFs_CFs'!B:B,0),2),
"No Growth", INDEX('Coop GFs_CFs'!O:P, MATCH(B209,'Coop GFs_CFs'!B:B,0),2)
)</f>
        <v>1</v>
      </c>
      <c r="O209" s="133"/>
      <c r="P209" s="86">
        <f t="shared" si="12"/>
        <v>7.4391961177110698E-6</v>
      </c>
      <c r="Q209" s="86">
        <f t="shared" si="13"/>
        <v>7.4391961177110698E-6</v>
      </c>
      <c r="R209" s="156" t="s">
        <v>760</v>
      </c>
      <c r="S209" s="85" t="s">
        <v>221</v>
      </c>
      <c r="T209" s="85" t="s">
        <v>436</v>
      </c>
      <c r="U209" s="85" t="s">
        <v>232</v>
      </c>
      <c r="V209" s="85" t="s">
        <v>752</v>
      </c>
      <c r="W209" s="85" t="s">
        <v>441</v>
      </c>
      <c r="X209" s="85" t="s">
        <v>330</v>
      </c>
      <c r="Z209" s="42" t="s">
        <v>1401</v>
      </c>
      <c r="AA209"/>
    </row>
    <row r="210" spans="1:27" s="39" customFormat="1" x14ac:dyDescent="0.35">
      <c r="A210" s="85" t="s">
        <v>811</v>
      </c>
      <c r="B210" s="87">
        <v>51013</v>
      </c>
      <c r="C210" s="87" t="s">
        <v>10</v>
      </c>
      <c r="D210" s="86">
        <v>7.6950125999999994E-2</v>
      </c>
      <c r="E210" s="86">
        <f>SUMIFS('Ratios_MARAMA-VA'!T:T, 'Ratios_MARAMA-VA'!AA:AA, Z210)</f>
        <v>7.6927784668245305E-2</v>
      </c>
      <c r="F210" s="86">
        <f>SUMIFS('Ratios_MARAMA-VA'!J:J, 'Ratios_MARAMA-VA'!AA:AA, Z210)</f>
        <v>1.5914985243249401E-4</v>
      </c>
      <c r="G210" s="122">
        <f t="shared" si="14"/>
        <v>2.0688214683268892E-3</v>
      </c>
      <c r="H210" s="122">
        <v>7.1505973209274598E-2</v>
      </c>
      <c r="I210" s="86">
        <v>1.4793309248895467E-4</v>
      </c>
      <c r="J210" s="122">
        <v>6.19443939381688E-2</v>
      </c>
      <c r="K210" s="86">
        <v>1.2815189202178162E-4</v>
      </c>
      <c r="L210" s="122" t="str" cm="1">
        <f t="array" ref="L210">_xlfn.SWITCH(A210,
    "District of Columbia", _xlfn.XLOOKUP(R210, '2015 O3 Growth Surrogates'!A:A, '2015 O3 Growth Surrogates'!H:H),
    "Maryland", _xlfn.XLOOKUP(R210, '2015 O3 Growth Surrogates'!A:A, '2015 O3 Growth Surrogates'!I:I),
    "Virginia", _xlfn.XLOOKUP(R210, '2015 O3 Growth Surrogates'!A:A, '2015 O3 Growth Surrogates'!J:J)
)</f>
        <v>Employment</v>
      </c>
      <c r="M210" s="133" cm="1">
        <f t="array" ref="M210">_xlfn.SWITCH(L210,
"Employment", INDEX('Coop GFs_CFs'!C:D, MATCH(B210,'Coop GFs_CFs'!B:B,0),1),
"Population", INDEX('Coop GFs_CFs'!E:F, MATCH(B210,'Coop GFs_CFs'!B:B,0),1),
"Household", INDEX('Coop GFs_CFs'!G:H, MATCH(B210,'Coop GFs_CFs'!B:B,0),1),
"VMT", INDEX('Coop GFs_CFs'!I:J, MATCH(B210,'Coop GFs_CFs'!B:B,0),1),
"Lane Mile", INDEX('Coop GFs_CFs'!K:L, MATCH(B210,'Coop GFs_CFs'!B:B,0),1),
"Gas Sales", INDEX('Coop GFs_CFs'!M:N, MATCH(B210,'Coop GFs_CFs'!B:B,0),1),
"No Growth", INDEX('Coop GFs_CFs'!O:P, MATCH(B210,'Coop GFs_CFs'!B:B,0),1)
)</f>
        <v>1.1056036674427163</v>
      </c>
      <c r="N210" s="133" cm="1">
        <f t="array" ref="N210">_xlfn.SWITCH(L210,
"Employment", INDEX('Coop GFs_CFs'!C:D, MATCH(B210,'Coop GFs_CFs'!B:B,0),2),
"Population", INDEX('Coop GFs_CFs'!E:F, MATCH(B210,'Coop GFs_CFs'!B:B,0),2),
"Household", INDEX('Coop GFs_CFs'!G:H, MATCH(B210,'Coop GFs_CFs'!B:B,0),2),
"VMT", INDEX('Coop GFs_CFs'!I:J, MATCH(B210,'Coop GFs_CFs'!B:B,0),2),
"Lane Mile", INDEX('Coop GFs_CFs'!K:L, MATCH(B210,'Coop GFs_CFs'!B:B,0),2),
"Gas Sales", INDEX('Coop GFs_CFs'!M:N, MATCH(B210,'Coop GFs_CFs'!B:B,0),2),
"No Growth", INDEX('Coop GFs_CFs'!O:P, MATCH(B210,'Coop GFs_CFs'!B:B,0),2)
)</f>
        <v>1.1792000057596272</v>
      </c>
      <c r="O210" s="133"/>
      <c r="P210" s="86">
        <f t="shared" si="12"/>
        <v>1.7595666052233247E-4</v>
      </c>
      <c r="Q210" s="86">
        <f t="shared" si="13"/>
        <v>1.8766950690504076E-4</v>
      </c>
      <c r="R210" s="156" t="s">
        <v>909</v>
      </c>
      <c r="S210" s="85" t="s">
        <v>910</v>
      </c>
      <c r="T210" s="85" t="s">
        <v>436</v>
      </c>
      <c r="U210" s="85" t="s">
        <v>230</v>
      </c>
      <c r="V210" s="85" t="s">
        <v>757</v>
      </c>
      <c r="W210" s="85" t="s">
        <v>441</v>
      </c>
      <c r="X210" s="85" t="s">
        <v>330</v>
      </c>
      <c r="Z210" s="42" t="s">
        <v>1409</v>
      </c>
      <c r="AA210"/>
    </row>
    <row r="211" spans="1:27" s="39" customFormat="1" x14ac:dyDescent="0.35">
      <c r="A211" s="85" t="s">
        <v>811</v>
      </c>
      <c r="B211" s="87">
        <v>51013</v>
      </c>
      <c r="C211" s="87" t="s">
        <v>12</v>
      </c>
      <c r="D211" s="86">
        <v>2.5650044999999998E-3</v>
      </c>
      <c r="E211" s="86">
        <f>SUMIFS('Ratios_MARAMA-VA'!T:T, 'Ratios_MARAMA-VA'!AA:AA, Z211)</f>
        <v>2.5642597888544099E-3</v>
      </c>
      <c r="F211" s="86">
        <f>SUMIFS('Ratios_MARAMA-VA'!J:J, 'Ratios_MARAMA-VA'!AA:AA, Z211)</f>
        <v>5.3049957015493699E-6</v>
      </c>
      <c r="G211" s="122">
        <f t="shared" si="14"/>
        <v>2.0688214683268857E-3</v>
      </c>
      <c r="H211" s="122">
        <v>2.3835327190843999E-3</v>
      </c>
      <c r="I211" s="86">
        <v>4.9311036597013627E-6</v>
      </c>
      <c r="J211" s="122">
        <v>2.0648133727705002E-3</v>
      </c>
      <c r="K211" s="86">
        <v>4.2717302336760551E-6</v>
      </c>
      <c r="L211" s="122" t="str" cm="1">
        <f t="array" ref="L211">_xlfn.SWITCH(A211,
    "District of Columbia", _xlfn.XLOOKUP(R211, '2015 O3 Growth Surrogates'!A:A, '2015 O3 Growth Surrogates'!H:H),
    "Maryland", _xlfn.XLOOKUP(R211, '2015 O3 Growth Surrogates'!A:A, '2015 O3 Growth Surrogates'!I:I),
    "Virginia", _xlfn.XLOOKUP(R211, '2015 O3 Growth Surrogates'!A:A, '2015 O3 Growth Surrogates'!J:J)
)</f>
        <v>Employment</v>
      </c>
      <c r="M211" s="133" cm="1">
        <f t="array" ref="M211">_xlfn.SWITCH(L211,
"Employment", INDEX('Coop GFs_CFs'!C:D, MATCH(B211,'Coop GFs_CFs'!B:B,0),1),
"Population", INDEX('Coop GFs_CFs'!E:F, MATCH(B211,'Coop GFs_CFs'!B:B,0),1),
"Household", INDEX('Coop GFs_CFs'!G:H, MATCH(B211,'Coop GFs_CFs'!B:B,0),1),
"VMT", INDEX('Coop GFs_CFs'!I:J, MATCH(B211,'Coop GFs_CFs'!B:B,0),1),
"Lane Mile", INDEX('Coop GFs_CFs'!K:L, MATCH(B211,'Coop GFs_CFs'!B:B,0),1),
"Gas Sales", INDEX('Coop GFs_CFs'!M:N, MATCH(B211,'Coop GFs_CFs'!B:B,0),1),
"No Growth", INDEX('Coop GFs_CFs'!O:P, MATCH(B211,'Coop GFs_CFs'!B:B,0),1)
)</f>
        <v>1.1056036674427163</v>
      </c>
      <c r="N211" s="133" cm="1">
        <f t="array" ref="N211">_xlfn.SWITCH(L211,
"Employment", INDEX('Coop GFs_CFs'!C:D, MATCH(B211,'Coop GFs_CFs'!B:B,0),2),
"Population", INDEX('Coop GFs_CFs'!E:F, MATCH(B211,'Coop GFs_CFs'!B:B,0),2),
"Household", INDEX('Coop GFs_CFs'!G:H, MATCH(B211,'Coop GFs_CFs'!B:B,0),2),
"VMT", INDEX('Coop GFs_CFs'!I:J, MATCH(B211,'Coop GFs_CFs'!B:B,0),2),
"Lane Mile", INDEX('Coop GFs_CFs'!K:L, MATCH(B211,'Coop GFs_CFs'!B:B,0),2),
"Gas Sales", INDEX('Coop GFs_CFs'!M:N, MATCH(B211,'Coop GFs_CFs'!B:B,0),2),
"No Growth", INDEX('Coop GFs_CFs'!O:P, MATCH(B211,'Coop GFs_CFs'!B:B,0),2)
)</f>
        <v>1.1792000057596272</v>
      </c>
      <c r="O211" s="133"/>
      <c r="P211" s="86">
        <f t="shared" si="12"/>
        <v>5.8652227034008288E-6</v>
      </c>
      <c r="Q211" s="86">
        <f t="shared" si="13"/>
        <v>6.2556509618218146E-6</v>
      </c>
      <c r="R211" s="156" t="s">
        <v>909</v>
      </c>
      <c r="S211" s="85" t="s">
        <v>910</v>
      </c>
      <c r="T211" s="85" t="s">
        <v>436</v>
      </c>
      <c r="U211" s="85" t="s">
        <v>230</v>
      </c>
      <c r="V211" s="85" t="s">
        <v>757</v>
      </c>
      <c r="W211" s="85" t="s">
        <v>441</v>
      </c>
      <c r="X211" s="85" t="s">
        <v>330</v>
      </c>
      <c r="Z211" s="42" t="s">
        <v>1418</v>
      </c>
      <c r="AA211"/>
    </row>
    <row r="212" spans="1:27" s="39" customFormat="1" x14ac:dyDescent="0.35">
      <c r="A212" s="85" t="s">
        <v>811</v>
      </c>
      <c r="B212" s="87">
        <v>51059</v>
      </c>
      <c r="C212" s="87" t="s">
        <v>10</v>
      </c>
      <c r="D212" s="86">
        <v>0.32273199000000002</v>
      </c>
      <c r="E212" s="86">
        <f>SUMIFS('Ratios_MARAMA-VA'!T:T, 'Ratios_MARAMA-VA'!AA:AA, Z212)</f>
        <v>0.32263828953671098</v>
      </c>
      <c r="F212" s="86">
        <f>SUMIFS('Ratios_MARAMA-VA'!J:J, 'Ratios_MARAMA-VA'!AA:AA, Z212)</f>
        <v>6.6748101989781304E-4</v>
      </c>
      <c r="G212" s="122">
        <f t="shared" si="14"/>
        <v>2.0688214683268849E-3</v>
      </c>
      <c r="H212" s="122">
        <v>0.29989898951843003</v>
      </c>
      <c r="I212" s="86">
        <v>6.2043746784526746E-4</v>
      </c>
      <c r="J212" s="122">
        <v>0.259797333210464</v>
      </c>
      <c r="K212" s="86">
        <v>5.3747430035988109E-4</v>
      </c>
      <c r="L212" s="122" t="str" cm="1">
        <f t="array" ref="L212">_xlfn.SWITCH(A212,
    "District of Columbia", _xlfn.XLOOKUP(R212, '2015 O3 Growth Surrogates'!A:A, '2015 O3 Growth Surrogates'!H:H),
    "Maryland", _xlfn.XLOOKUP(R212, '2015 O3 Growth Surrogates'!A:A, '2015 O3 Growth Surrogates'!I:I),
    "Virginia", _xlfn.XLOOKUP(R212, '2015 O3 Growth Surrogates'!A:A, '2015 O3 Growth Surrogates'!J:J)
)</f>
        <v>Employment</v>
      </c>
      <c r="M212" s="133" cm="1">
        <f t="array" ref="M212">_xlfn.SWITCH(L212,
"Employment", INDEX('Coop GFs_CFs'!C:D, MATCH(B212,'Coop GFs_CFs'!B:B,0),1),
"Population", INDEX('Coop GFs_CFs'!E:F, MATCH(B212,'Coop GFs_CFs'!B:B,0),1),
"Household", INDEX('Coop GFs_CFs'!G:H, MATCH(B212,'Coop GFs_CFs'!B:B,0),1),
"VMT", INDEX('Coop GFs_CFs'!I:J, MATCH(B212,'Coop GFs_CFs'!B:B,0),1),
"Lane Mile", INDEX('Coop GFs_CFs'!K:L, MATCH(B212,'Coop GFs_CFs'!B:B,0),1),
"Gas Sales", INDEX('Coop GFs_CFs'!M:N, MATCH(B212,'Coop GFs_CFs'!B:B,0),1),
"No Growth", INDEX('Coop GFs_CFs'!O:P, MATCH(B212,'Coop GFs_CFs'!B:B,0),1)
)</f>
        <v>1.1407331378648504</v>
      </c>
      <c r="N212" s="133" cm="1">
        <f t="array" ref="N212">_xlfn.SWITCH(L212,
"Employment", INDEX('Coop GFs_CFs'!C:D, MATCH(B212,'Coop GFs_CFs'!B:B,0),2),
"Population", INDEX('Coop GFs_CFs'!E:F, MATCH(B212,'Coop GFs_CFs'!B:B,0),2),
"Household", INDEX('Coop GFs_CFs'!G:H, MATCH(B212,'Coop GFs_CFs'!B:B,0),2),
"VMT", INDEX('Coop GFs_CFs'!I:J, MATCH(B212,'Coop GFs_CFs'!B:B,0),2),
"Lane Mile", INDEX('Coop GFs_CFs'!K:L, MATCH(B212,'Coop GFs_CFs'!B:B,0),2),
"Gas Sales", INDEX('Coop GFs_CFs'!M:N, MATCH(B212,'Coop GFs_CFs'!B:B,0),2),
"No Growth", INDEX('Coop GFs_CFs'!O:P, MATCH(B212,'Coop GFs_CFs'!B:B,0),2)
)</f>
        <v>1.1888354812229924</v>
      </c>
      <c r="O212" s="133"/>
      <c r="P212" s="86">
        <f t="shared" si="12"/>
        <v>7.6141771829326289E-4</v>
      </c>
      <c r="Q212" s="86">
        <f t="shared" si="13"/>
        <v>7.935251194974304E-4</v>
      </c>
      <c r="R212" s="156" t="s">
        <v>909</v>
      </c>
      <c r="S212" s="85" t="s">
        <v>910</v>
      </c>
      <c r="T212" s="85" t="s">
        <v>436</v>
      </c>
      <c r="U212" s="85" t="s">
        <v>230</v>
      </c>
      <c r="V212" s="85" t="s">
        <v>757</v>
      </c>
      <c r="W212" s="85" t="s">
        <v>441</v>
      </c>
      <c r="X212" s="85" t="s">
        <v>330</v>
      </c>
      <c r="Z212" s="42" t="s">
        <v>1410</v>
      </c>
      <c r="AA212"/>
    </row>
    <row r="213" spans="1:27" s="39" customFormat="1" x14ac:dyDescent="0.35">
      <c r="A213" s="85" t="s">
        <v>811</v>
      </c>
      <c r="B213" s="87">
        <v>51059</v>
      </c>
      <c r="C213" s="87" t="s">
        <v>12</v>
      </c>
      <c r="D213" s="86">
        <v>1.0757736E-2</v>
      </c>
      <c r="E213" s="86">
        <f>SUMIFS('Ratios_MARAMA-VA'!T:T, 'Ratios_MARAMA-VA'!AA:AA, Z213)</f>
        <v>1.07546126503526E-2</v>
      </c>
      <c r="F213" s="86">
        <f>SUMIFS('Ratios_MARAMA-VA'!J:J, 'Ratios_MARAMA-VA'!AA:AA, Z213)</f>
        <v>2.22493735345895E-5</v>
      </c>
      <c r="G213" s="122">
        <f t="shared" si="14"/>
        <v>2.0688214683268983E-3</v>
      </c>
      <c r="H213" s="122">
        <v>9.9966357717002994E-3</v>
      </c>
      <c r="I213" s="86">
        <v>2.068125469553821E-5</v>
      </c>
      <c r="J213" s="122">
        <v>8.6599135219975996E-3</v>
      </c>
      <c r="K213" s="86">
        <v>1.7915815008163036E-5</v>
      </c>
      <c r="L213" s="122" t="str" cm="1">
        <f t="array" ref="L213">_xlfn.SWITCH(A213,
    "District of Columbia", _xlfn.XLOOKUP(R213, '2015 O3 Growth Surrogates'!A:A, '2015 O3 Growth Surrogates'!H:H),
    "Maryland", _xlfn.XLOOKUP(R213, '2015 O3 Growth Surrogates'!A:A, '2015 O3 Growth Surrogates'!I:I),
    "Virginia", _xlfn.XLOOKUP(R213, '2015 O3 Growth Surrogates'!A:A, '2015 O3 Growth Surrogates'!J:J)
)</f>
        <v>Employment</v>
      </c>
      <c r="M213" s="133" cm="1">
        <f t="array" ref="M213">_xlfn.SWITCH(L213,
"Employment", INDEX('Coop GFs_CFs'!C:D, MATCH(B213,'Coop GFs_CFs'!B:B,0),1),
"Population", INDEX('Coop GFs_CFs'!E:F, MATCH(B213,'Coop GFs_CFs'!B:B,0),1),
"Household", INDEX('Coop GFs_CFs'!G:H, MATCH(B213,'Coop GFs_CFs'!B:B,0),1),
"VMT", INDEX('Coop GFs_CFs'!I:J, MATCH(B213,'Coop GFs_CFs'!B:B,0),1),
"Lane Mile", INDEX('Coop GFs_CFs'!K:L, MATCH(B213,'Coop GFs_CFs'!B:B,0),1),
"Gas Sales", INDEX('Coop GFs_CFs'!M:N, MATCH(B213,'Coop GFs_CFs'!B:B,0),1),
"No Growth", INDEX('Coop GFs_CFs'!O:P, MATCH(B213,'Coop GFs_CFs'!B:B,0),1)
)</f>
        <v>1.1407331378648504</v>
      </c>
      <c r="N213" s="133" cm="1">
        <f t="array" ref="N213">_xlfn.SWITCH(L213,
"Employment", INDEX('Coop GFs_CFs'!C:D, MATCH(B213,'Coop GFs_CFs'!B:B,0),2),
"Population", INDEX('Coop GFs_CFs'!E:F, MATCH(B213,'Coop GFs_CFs'!B:B,0),2),
"Household", INDEX('Coop GFs_CFs'!G:H, MATCH(B213,'Coop GFs_CFs'!B:B,0),2),
"VMT", INDEX('Coop GFs_CFs'!I:J, MATCH(B213,'Coop GFs_CFs'!B:B,0),2),
"Lane Mile", INDEX('Coop GFs_CFs'!K:L, MATCH(B213,'Coop GFs_CFs'!B:B,0),2),
"Gas Sales", INDEX('Coop GFs_CFs'!M:N, MATCH(B213,'Coop GFs_CFs'!B:B,0),2),
"No Growth", INDEX('Coop GFs_CFs'!O:P, MATCH(B213,'Coop GFs_CFs'!B:B,0),2)
)</f>
        <v>1.1888354812229924</v>
      </c>
      <c r="O213" s="133"/>
      <c r="P213" s="86">
        <f t="shared" si="12"/>
        <v>2.538059768763944E-5</v>
      </c>
      <c r="Q213" s="86">
        <f t="shared" si="13"/>
        <v>2.6450844692903821E-5</v>
      </c>
      <c r="R213" s="156" t="s">
        <v>909</v>
      </c>
      <c r="S213" s="85" t="s">
        <v>910</v>
      </c>
      <c r="T213" s="85" t="s">
        <v>436</v>
      </c>
      <c r="U213" s="85" t="s">
        <v>230</v>
      </c>
      <c r="V213" s="85" t="s">
        <v>757</v>
      </c>
      <c r="W213" s="85" t="s">
        <v>441</v>
      </c>
      <c r="X213" s="85" t="s">
        <v>330</v>
      </c>
      <c r="Z213" s="42" t="s">
        <v>1419</v>
      </c>
      <c r="AA213"/>
    </row>
    <row r="214" spans="1:27" s="39" customFormat="1" x14ac:dyDescent="0.35">
      <c r="A214" s="85" t="s">
        <v>811</v>
      </c>
      <c r="B214" s="87">
        <v>51107</v>
      </c>
      <c r="C214" s="87" t="s">
        <v>10</v>
      </c>
      <c r="D214" s="86">
        <v>7.5722013000000005E-2</v>
      </c>
      <c r="E214" s="86">
        <f>SUMIFS('Ratios_MARAMA-VA'!T:T, 'Ratios_MARAMA-VA'!AA:AA, Z214)</f>
        <v>7.5700028232703498E-2</v>
      </c>
      <c r="F214" s="86">
        <f>SUMIFS('Ratios_MARAMA-VA'!J:J, 'Ratios_MARAMA-VA'!AA:AA, Z214)</f>
        <v>1.56609843560768E-4</v>
      </c>
      <c r="G214" s="122">
        <f t="shared" si="14"/>
        <v>2.0688214683268809E-3</v>
      </c>
      <c r="H214" s="122">
        <v>7.0364748108799002E-2</v>
      </c>
      <c r="I214" s="86">
        <v>1.4557210150089667E-4</v>
      </c>
      <c r="J214" s="122">
        <v>6.0955770274672999E-2</v>
      </c>
      <c r="K214" s="86">
        <v>1.2610660616264505E-4</v>
      </c>
      <c r="L214" s="122" t="str" cm="1">
        <f t="array" ref="L214">_xlfn.SWITCH(A214,
    "District of Columbia", _xlfn.XLOOKUP(R214, '2015 O3 Growth Surrogates'!A:A, '2015 O3 Growth Surrogates'!H:H),
    "Maryland", _xlfn.XLOOKUP(R214, '2015 O3 Growth Surrogates'!A:A, '2015 O3 Growth Surrogates'!I:I),
    "Virginia", _xlfn.XLOOKUP(R214, '2015 O3 Growth Surrogates'!A:A, '2015 O3 Growth Surrogates'!J:J)
)</f>
        <v>Employment</v>
      </c>
      <c r="M214" s="133" cm="1">
        <f t="array" ref="M214">_xlfn.SWITCH(L214,
"Employment", INDEX('Coop GFs_CFs'!C:D, MATCH(B214,'Coop GFs_CFs'!B:B,0),1),
"Population", INDEX('Coop GFs_CFs'!E:F, MATCH(B214,'Coop GFs_CFs'!B:B,0),1),
"Household", INDEX('Coop GFs_CFs'!G:H, MATCH(B214,'Coop GFs_CFs'!B:B,0),1),
"VMT", INDEX('Coop GFs_CFs'!I:J, MATCH(B214,'Coop GFs_CFs'!B:B,0),1),
"Lane Mile", INDEX('Coop GFs_CFs'!K:L, MATCH(B214,'Coop GFs_CFs'!B:B,0),1),
"Gas Sales", INDEX('Coop GFs_CFs'!M:N, MATCH(B214,'Coop GFs_CFs'!B:B,0),1),
"No Growth", INDEX('Coop GFs_CFs'!O:P, MATCH(B214,'Coop GFs_CFs'!B:B,0),1)
)</f>
        <v>1.1820289336364709</v>
      </c>
      <c r="N214" s="133" cm="1">
        <f t="array" ref="N214">_xlfn.SWITCH(L214,
"Employment", INDEX('Coop GFs_CFs'!C:D, MATCH(B214,'Coop GFs_CFs'!B:B,0),2),
"Population", INDEX('Coop GFs_CFs'!E:F, MATCH(B214,'Coop GFs_CFs'!B:B,0),2),
"Household", INDEX('Coop GFs_CFs'!G:H, MATCH(B214,'Coop GFs_CFs'!B:B,0),2),
"VMT", INDEX('Coop GFs_CFs'!I:J, MATCH(B214,'Coop GFs_CFs'!B:B,0),2),
"Lane Mile", INDEX('Coop GFs_CFs'!K:L, MATCH(B214,'Coop GFs_CFs'!B:B,0),2),
"Gas Sales", INDEX('Coop GFs_CFs'!M:N, MATCH(B214,'Coop GFs_CFs'!B:B,0),2),
"No Growth", INDEX('Coop GFs_CFs'!O:P, MATCH(B214,'Coop GFs_CFs'!B:B,0),2)
)</f>
        <v>1.2460772431295832</v>
      </c>
      <c r="O214" s="133"/>
      <c r="P214" s="86">
        <f t="shared" si="12"/>
        <v>1.8511736638110912E-4</v>
      </c>
      <c r="Q214" s="86">
        <f t="shared" si="13"/>
        <v>1.9514796211115711E-4</v>
      </c>
      <c r="R214" s="156" t="s">
        <v>909</v>
      </c>
      <c r="S214" s="85" t="s">
        <v>910</v>
      </c>
      <c r="T214" s="85" t="s">
        <v>436</v>
      </c>
      <c r="U214" s="85" t="s">
        <v>230</v>
      </c>
      <c r="V214" s="85" t="s">
        <v>757</v>
      </c>
      <c r="W214" s="85" t="s">
        <v>441</v>
      </c>
      <c r="X214" s="85" t="s">
        <v>330</v>
      </c>
      <c r="Z214" s="42" t="s">
        <v>1413</v>
      </c>
      <c r="AA214"/>
    </row>
    <row r="215" spans="1:27" s="39" customFormat="1" x14ac:dyDescent="0.35">
      <c r="A215" s="85" t="s">
        <v>811</v>
      </c>
      <c r="B215" s="87">
        <v>51107</v>
      </c>
      <c r="C215" s="87" t="s">
        <v>12</v>
      </c>
      <c r="D215" s="86">
        <v>2.5240671000000001E-3</v>
      </c>
      <c r="E215" s="86">
        <f>SUMIFS('Ratios_MARAMA-VA'!T:T, 'Ratios_MARAMA-VA'!AA:AA, Z215)</f>
        <v>2.52333427442344E-3</v>
      </c>
      <c r="F215" s="86">
        <f>SUMIFS('Ratios_MARAMA-VA'!J:J, 'Ratios_MARAMA-VA'!AA:AA, Z215)</f>
        <v>5.2203281186922702E-6</v>
      </c>
      <c r="G215" s="122">
        <f t="shared" si="14"/>
        <v>2.0688214683268905E-3</v>
      </c>
      <c r="H215" s="122">
        <v>2.3454916036266E-3</v>
      </c>
      <c r="I215" s="86">
        <v>4.852403383363176E-6</v>
      </c>
      <c r="J215" s="122">
        <v>2.0318590091557001E-3</v>
      </c>
      <c r="K215" s="86">
        <v>4.2035535387547162E-6</v>
      </c>
      <c r="L215" s="122" t="str" cm="1">
        <f t="array" ref="L215">_xlfn.SWITCH(A215,
    "District of Columbia", _xlfn.XLOOKUP(R215, '2015 O3 Growth Surrogates'!A:A, '2015 O3 Growth Surrogates'!H:H),
    "Maryland", _xlfn.XLOOKUP(R215, '2015 O3 Growth Surrogates'!A:A, '2015 O3 Growth Surrogates'!I:I),
    "Virginia", _xlfn.XLOOKUP(R215, '2015 O3 Growth Surrogates'!A:A, '2015 O3 Growth Surrogates'!J:J)
)</f>
        <v>Employment</v>
      </c>
      <c r="M215" s="133" cm="1">
        <f t="array" ref="M215">_xlfn.SWITCH(L215,
"Employment", INDEX('Coop GFs_CFs'!C:D, MATCH(B215,'Coop GFs_CFs'!B:B,0),1),
"Population", INDEX('Coop GFs_CFs'!E:F, MATCH(B215,'Coop GFs_CFs'!B:B,0),1),
"Household", INDEX('Coop GFs_CFs'!G:H, MATCH(B215,'Coop GFs_CFs'!B:B,0),1),
"VMT", INDEX('Coop GFs_CFs'!I:J, MATCH(B215,'Coop GFs_CFs'!B:B,0),1),
"Lane Mile", INDEX('Coop GFs_CFs'!K:L, MATCH(B215,'Coop GFs_CFs'!B:B,0),1),
"Gas Sales", INDEX('Coop GFs_CFs'!M:N, MATCH(B215,'Coop GFs_CFs'!B:B,0),1),
"No Growth", INDEX('Coop GFs_CFs'!O:P, MATCH(B215,'Coop GFs_CFs'!B:B,0),1)
)</f>
        <v>1.1820289336364709</v>
      </c>
      <c r="N215" s="133" cm="1">
        <f t="array" ref="N215">_xlfn.SWITCH(L215,
"Employment", INDEX('Coop GFs_CFs'!C:D, MATCH(B215,'Coop GFs_CFs'!B:B,0),2),
"Population", INDEX('Coop GFs_CFs'!E:F, MATCH(B215,'Coop GFs_CFs'!B:B,0),2),
"Household", INDEX('Coop GFs_CFs'!G:H, MATCH(B215,'Coop GFs_CFs'!B:B,0),2),
"VMT", INDEX('Coop GFs_CFs'!I:J, MATCH(B215,'Coop GFs_CFs'!B:B,0),2),
"Lane Mile", INDEX('Coop GFs_CFs'!K:L, MATCH(B215,'Coop GFs_CFs'!B:B,0),2),
"Gas Sales", INDEX('Coop GFs_CFs'!M:N, MATCH(B215,'Coop GFs_CFs'!B:B,0),2),
"No Growth", INDEX('Coop GFs_CFs'!O:P, MATCH(B215,'Coop GFs_CFs'!B:B,0),2)
)</f>
        <v>1.2460772431295832</v>
      </c>
      <c r="O215" s="133"/>
      <c r="P215" s="86">
        <f t="shared" si="12"/>
        <v>6.1705788793703084E-6</v>
      </c>
      <c r="Q215" s="86">
        <f t="shared" si="13"/>
        <v>6.5049320703719083E-6</v>
      </c>
      <c r="R215" s="156" t="s">
        <v>909</v>
      </c>
      <c r="S215" s="85" t="s">
        <v>910</v>
      </c>
      <c r="T215" s="85" t="s">
        <v>436</v>
      </c>
      <c r="U215" s="85" t="s">
        <v>230</v>
      </c>
      <c r="V215" s="85" t="s">
        <v>757</v>
      </c>
      <c r="W215" s="85" t="s">
        <v>441</v>
      </c>
      <c r="X215" s="85" t="s">
        <v>330</v>
      </c>
      <c r="Z215" s="42" t="s">
        <v>1421</v>
      </c>
      <c r="AA215"/>
    </row>
    <row r="216" spans="1:27" s="39" customFormat="1" x14ac:dyDescent="0.35">
      <c r="A216" s="85" t="s">
        <v>811</v>
      </c>
      <c r="B216" s="87">
        <v>51153</v>
      </c>
      <c r="C216" s="87" t="s">
        <v>10</v>
      </c>
      <c r="D216" s="86">
        <v>4.6542987000000001E-2</v>
      </c>
      <c r="E216" s="86">
        <f>SUMIFS('Ratios_MARAMA-VA'!T:T, 'Ratios_MARAMA-VA'!AA:AA, Z216)</f>
        <v>4.6529473931634098E-2</v>
      </c>
      <c r="F216" s="86">
        <f>SUMIFS('Ratios_MARAMA-VA'!J:J, 'Ratios_MARAMA-VA'!AA:AA, Z216)</f>
        <v>9.6261174579720599E-5</v>
      </c>
      <c r="G216" s="122">
        <f t="shared" si="14"/>
        <v>2.0688214683268814E-3</v>
      </c>
      <c r="H216" s="122">
        <v>4.3250112176575498E-2</v>
      </c>
      <c r="I216" s="86">
        <v>8.9476760578445258E-5</v>
      </c>
      <c r="J216" s="122">
        <v>3.7466827822829903E-2</v>
      </c>
      <c r="K216" s="86">
        <v>7.7512177749977415E-5</v>
      </c>
      <c r="L216" s="122" t="str" cm="1">
        <f t="array" ref="L216">_xlfn.SWITCH(A216,
    "District of Columbia", _xlfn.XLOOKUP(R216, '2015 O3 Growth Surrogates'!A:A, '2015 O3 Growth Surrogates'!H:H),
    "Maryland", _xlfn.XLOOKUP(R216, '2015 O3 Growth Surrogates'!A:A, '2015 O3 Growth Surrogates'!I:I),
    "Virginia", _xlfn.XLOOKUP(R216, '2015 O3 Growth Surrogates'!A:A, '2015 O3 Growth Surrogates'!J:J)
)</f>
        <v>Employment</v>
      </c>
      <c r="M216" s="133" cm="1">
        <f t="array" ref="M216">_xlfn.SWITCH(L216,
"Employment", INDEX('Coop GFs_CFs'!C:D, MATCH(B216,'Coop GFs_CFs'!B:B,0),1),
"Population", INDEX('Coop GFs_CFs'!E:F, MATCH(B216,'Coop GFs_CFs'!B:B,0),1),
"Household", INDEX('Coop GFs_CFs'!G:H, MATCH(B216,'Coop GFs_CFs'!B:B,0),1),
"VMT", INDEX('Coop GFs_CFs'!I:J, MATCH(B216,'Coop GFs_CFs'!B:B,0),1),
"Lane Mile", INDEX('Coop GFs_CFs'!K:L, MATCH(B216,'Coop GFs_CFs'!B:B,0),1),
"Gas Sales", INDEX('Coop GFs_CFs'!M:N, MATCH(B216,'Coop GFs_CFs'!B:B,0),1),
"No Growth", INDEX('Coop GFs_CFs'!O:P, MATCH(B216,'Coop GFs_CFs'!B:B,0),1)
)</f>
        <v>1.1898949472362377</v>
      </c>
      <c r="N216" s="133" cm="1">
        <f t="array" ref="N216">_xlfn.SWITCH(L216,
"Employment", INDEX('Coop GFs_CFs'!C:D, MATCH(B216,'Coop GFs_CFs'!B:B,0),2),
"Population", INDEX('Coop GFs_CFs'!E:F, MATCH(B216,'Coop GFs_CFs'!B:B,0),2),
"Household", INDEX('Coop GFs_CFs'!G:H, MATCH(B216,'Coop GFs_CFs'!B:B,0),2),
"VMT", INDEX('Coop GFs_CFs'!I:J, MATCH(B216,'Coop GFs_CFs'!B:B,0),2),
"Lane Mile", INDEX('Coop GFs_CFs'!K:L, MATCH(B216,'Coop GFs_CFs'!B:B,0),2),
"Gas Sales", INDEX('Coop GFs_CFs'!M:N, MATCH(B216,'Coop GFs_CFs'!B:B,0),2),
"No Growth", INDEX('Coop GFs_CFs'!O:P, MATCH(B216,'Coop GFs_CFs'!B:B,0),2)
)</f>
        <v>1.2771251790739548</v>
      </c>
      <c r="O216" s="133"/>
      <c r="P216" s="86">
        <f t="shared" si="12"/>
        <v>1.1454068524743491E-4</v>
      </c>
      <c r="Q216" s="86">
        <f t="shared" si="13"/>
        <v>1.2293756982299491E-4</v>
      </c>
      <c r="R216" s="156" t="s">
        <v>909</v>
      </c>
      <c r="S216" s="85" t="s">
        <v>910</v>
      </c>
      <c r="T216" s="85" t="s">
        <v>436</v>
      </c>
      <c r="U216" s="85" t="s">
        <v>230</v>
      </c>
      <c r="V216" s="85" t="s">
        <v>757</v>
      </c>
      <c r="W216" s="85" t="s">
        <v>441</v>
      </c>
      <c r="X216" s="85" t="s">
        <v>330</v>
      </c>
      <c r="Z216" s="42" t="s">
        <v>1416</v>
      </c>
      <c r="AA216"/>
    </row>
    <row r="217" spans="1:27" s="39" customFormat="1" x14ac:dyDescent="0.35">
      <c r="A217" s="85" t="s">
        <v>811</v>
      </c>
      <c r="B217" s="87">
        <v>51153</v>
      </c>
      <c r="C217" s="87" t="s">
        <v>12</v>
      </c>
      <c r="D217" s="86">
        <v>1.5514325999999999E-3</v>
      </c>
      <c r="E217" s="86">
        <f>SUMIFS('Ratios_MARAMA-VA'!T:T, 'Ratios_MARAMA-VA'!AA:AA, Z217)</f>
        <v>1.5509821644749001E-3</v>
      </c>
      <c r="F217" s="86">
        <f>SUMIFS('Ratios_MARAMA-VA'!J:J, 'Ratios_MARAMA-VA'!AA:AA, Z217)</f>
        <v>3.2087051988577698E-6</v>
      </c>
      <c r="G217" s="122">
        <f t="shared" si="14"/>
        <v>2.0688214683268831E-3</v>
      </c>
      <c r="H217" s="122">
        <v>1.4416701271105E-3</v>
      </c>
      <c r="I217" s="86">
        <v>2.9825581092117489E-6</v>
      </c>
      <c r="J217" s="122">
        <v>1.2488940192626999E-3</v>
      </c>
      <c r="K217" s="86">
        <v>2.5837387587157214E-6</v>
      </c>
      <c r="L217" s="122" t="str" cm="1">
        <f t="array" ref="L217">_xlfn.SWITCH(A217,
    "District of Columbia", _xlfn.XLOOKUP(R217, '2015 O3 Growth Surrogates'!A:A, '2015 O3 Growth Surrogates'!H:H),
    "Maryland", _xlfn.XLOOKUP(R217, '2015 O3 Growth Surrogates'!A:A, '2015 O3 Growth Surrogates'!I:I),
    "Virginia", _xlfn.XLOOKUP(R217, '2015 O3 Growth Surrogates'!A:A, '2015 O3 Growth Surrogates'!J:J)
)</f>
        <v>Employment</v>
      </c>
      <c r="M217" s="133" cm="1">
        <f t="array" ref="M217">_xlfn.SWITCH(L217,
"Employment", INDEX('Coop GFs_CFs'!C:D, MATCH(B217,'Coop GFs_CFs'!B:B,0),1),
"Population", INDEX('Coop GFs_CFs'!E:F, MATCH(B217,'Coop GFs_CFs'!B:B,0),1),
"Household", INDEX('Coop GFs_CFs'!G:H, MATCH(B217,'Coop GFs_CFs'!B:B,0),1),
"VMT", INDEX('Coop GFs_CFs'!I:J, MATCH(B217,'Coop GFs_CFs'!B:B,0),1),
"Lane Mile", INDEX('Coop GFs_CFs'!K:L, MATCH(B217,'Coop GFs_CFs'!B:B,0),1),
"Gas Sales", INDEX('Coop GFs_CFs'!M:N, MATCH(B217,'Coop GFs_CFs'!B:B,0),1),
"No Growth", INDEX('Coop GFs_CFs'!O:P, MATCH(B217,'Coop GFs_CFs'!B:B,0),1)
)</f>
        <v>1.1898949472362377</v>
      </c>
      <c r="N217" s="133" cm="1">
        <f t="array" ref="N217">_xlfn.SWITCH(L217,
"Employment", INDEX('Coop GFs_CFs'!C:D, MATCH(B217,'Coop GFs_CFs'!B:B,0),2),
"Population", INDEX('Coop GFs_CFs'!E:F, MATCH(B217,'Coop GFs_CFs'!B:B,0),2),
"Household", INDEX('Coop GFs_CFs'!G:H, MATCH(B217,'Coop GFs_CFs'!B:B,0),2),
"VMT", INDEX('Coop GFs_CFs'!I:J, MATCH(B217,'Coop GFs_CFs'!B:B,0),2),
"Lane Mile", INDEX('Coop GFs_CFs'!K:L, MATCH(B217,'Coop GFs_CFs'!B:B,0),2),
"Gas Sales", INDEX('Coop GFs_CFs'!M:N, MATCH(B217,'Coop GFs_CFs'!B:B,0),2),
"No Growth", INDEX('Coop GFs_CFs'!O:P, MATCH(B217,'Coop GFs_CFs'!B:B,0),2)
)</f>
        <v>1.2771251790739548</v>
      </c>
      <c r="O217" s="133"/>
      <c r="P217" s="86">
        <f t="shared" si="12"/>
        <v>3.8180221032915072E-6</v>
      </c>
      <c r="Q217" s="86">
        <f t="shared" si="13"/>
        <v>4.0979182016867595E-6</v>
      </c>
      <c r="R217" s="156" t="s">
        <v>909</v>
      </c>
      <c r="S217" s="85" t="s">
        <v>910</v>
      </c>
      <c r="T217" s="85" t="s">
        <v>436</v>
      </c>
      <c r="U217" s="85" t="s">
        <v>230</v>
      </c>
      <c r="V217" s="85" t="s">
        <v>757</v>
      </c>
      <c r="W217" s="85" t="s">
        <v>441</v>
      </c>
      <c r="X217" s="85" t="s">
        <v>330</v>
      </c>
      <c r="Z217" s="42" t="s">
        <v>1422</v>
      </c>
      <c r="AA217"/>
    </row>
    <row r="218" spans="1:27" s="39" customFormat="1" x14ac:dyDescent="0.35">
      <c r="A218" s="85" t="s">
        <v>811</v>
      </c>
      <c r="B218" s="87">
        <v>51510</v>
      </c>
      <c r="C218" s="87" t="s">
        <v>10</v>
      </c>
      <c r="D218" s="86">
        <v>3.9757104000000001E-2</v>
      </c>
      <c r="E218" s="86">
        <f>SUMIFS('Ratios_MARAMA-VA'!T:T, 'Ratios_MARAMA-VA'!AA:AA, Z218)</f>
        <v>3.9745561112467097E-2</v>
      </c>
      <c r="F218" s="86">
        <f>SUMIFS('Ratios_MARAMA-VA'!J:J, 'Ratios_MARAMA-VA'!AA:AA, Z218)</f>
        <v>8.22264701001699E-5</v>
      </c>
      <c r="G218" s="122">
        <f t="shared" si="14"/>
        <v>2.0688214683268796E-3</v>
      </c>
      <c r="H218" s="122">
        <v>3.6944324347205702E-2</v>
      </c>
      <c r="I218" s="86">
        <v>7.6431211342330586E-5</v>
      </c>
      <c r="J218" s="122">
        <v>3.2004232351961898E-2</v>
      </c>
      <c r="K218" s="86">
        <v>6.6211042967060431E-5</v>
      </c>
      <c r="L218" s="122" t="str" cm="1">
        <f t="array" ref="L218">_xlfn.SWITCH(A218,
    "District of Columbia", _xlfn.XLOOKUP(R218, '2015 O3 Growth Surrogates'!A:A, '2015 O3 Growth Surrogates'!H:H),
    "Maryland", _xlfn.XLOOKUP(R218, '2015 O3 Growth Surrogates'!A:A, '2015 O3 Growth Surrogates'!I:I),
    "Virginia", _xlfn.XLOOKUP(R218, '2015 O3 Growth Surrogates'!A:A, '2015 O3 Growth Surrogates'!J:J)
)</f>
        <v>Employment</v>
      </c>
      <c r="M218" s="133" cm="1">
        <f t="array" ref="M218">_xlfn.SWITCH(L218,
"Employment", INDEX('Coop GFs_CFs'!C:D, MATCH(B218,'Coop GFs_CFs'!B:B,0),1),
"Population", INDEX('Coop GFs_CFs'!E:F, MATCH(B218,'Coop GFs_CFs'!B:B,0),1),
"Household", INDEX('Coop GFs_CFs'!G:H, MATCH(B218,'Coop GFs_CFs'!B:B,0),1),
"VMT", INDEX('Coop GFs_CFs'!I:J, MATCH(B218,'Coop GFs_CFs'!B:B,0),1),
"Lane Mile", INDEX('Coop GFs_CFs'!K:L, MATCH(B218,'Coop GFs_CFs'!B:B,0),1),
"Gas Sales", INDEX('Coop GFs_CFs'!M:N, MATCH(B218,'Coop GFs_CFs'!B:B,0),1),
"No Growth", INDEX('Coop GFs_CFs'!O:P, MATCH(B218,'Coop GFs_CFs'!B:B,0),1)
)</f>
        <v>1.0072672441829524</v>
      </c>
      <c r="N218" s="133" cm="1">
        <f t="array" ref="N218">_xlfn.SWITCH(L218,
"Employment", INDEX('Coop GFs_CFs'!C:D, MATCH(B218,'Coop GFs_CFs'!B:B,0),2),
"Population", INDEX('Coop GFs_CFs'!E:F, MATCH(B218,'Coop GFs_CFs'!B:B,0),2),
"Household", INDEX('Coop GFs_CFs'!G:H, MATCH(B218,'Coop GFs_CFs'!B:B,0),2),
"VMT", INDEX('Coop GFs_CFs'!I:J, MATCH(B218,'Coop GFs_CFs'!B:B,0),2),
"Lane Mile", INDEX('Coop GFs_CFs'!K:L, MATCH(B218,'Coop GFs_CFs'!B:B,0),2),
"Gas Sales", INDEX('Coop GFs_CFs'!M:N, MATCH(B218,'Coop GFs_CFs'!B:B,0),2),
"No Growth", INDEX('Coop GFs_CFs'!O:P, MATCH(B218,'Coop GFs_CFs'!B:B,0),2)
)</f>
        <v>1.0751618720988678</v>
      </c>
      <c r="O218" s="133"/>
      <c r="P218" s="86">
        <f t="shared" si="12"/>
        <v>8.2824029936690068E-5</v>
      </c>
      <c r="Q218" s="86">
        <f t="shared" si="13"/>
        <v>8.8406765528980247E-5</v>
      </c>
      <c r="R218" s="156" t="s">
        <v>909</v>
      </c>
      <c r="S218" s="85" t="s">
        <v>910</v>
      </c>
      <c r="T218" s="85" t="s">
        <v>436</v>
      </c>
      <c r="U218" s="85" t="s">
        <v>230</v>
      </c>
      <c r="V218" s="85" t="s">
        <v>757</v>
      </c>
      <c r="W218" s="85" t="s">
        <v>441</v>
      </c>
      <c r="X218" s="85" t="s">
        <v>330</v>
      </c>
      <c r="Z218" s="42" t="s">
        <v>1408</v>
      </c>
      <c r="AA218"/>
    </row>
    <row r="219" spans="1:27" s="39" customFormat="1" x14ac:dyDescent="0.35">
      <c r="A219" s="85" t="s">
        <v>811</v>
      </c>
      <c r="B219" s="87">
        <v>51510</v>
      </c>
      <c r="C219" s="87" t="s">
        <v>12</v>
      </c>
      <c r="D219" s="86">
        <v>1.3252365E-3</v>
      </c>
      <c r="E219" s="86">
        <f>SUMIFS('Ratios_MARAMA-VA'!T:T, 'Ratios_MARAMA-VA'!AA:AA, Z219)</f>
        <v>1.3248517371693301E-3</v>
      </c>
      <c r="F219" s="86">
        <f>SUMIFS('Ratios_MARAMA-VA'!J:J, 'Ratios_MARAMA-VA'!AA:AA, Z219)</f>
        <v>2.7408817162060899E-6</v>
      </c>
      <c r="G219" s="122">
        <f t="shared" si="14"/>
        <v>2.0688214683268944E-3</v>
      </c>
      <c r="H219" s="122">
        <v>1.2314771994649E-3</v>
      </c>
      <c r="I219" s="86">
        <v>2.5477064680080662E-6</v>
      </c>
      <c r="J219" s="122">
        <v>1.0668075035671E-3</v>
      </c>
      <c r="K219" s="86">
        <v>2.2070342659518366E-6</v>
      </c>
      <c r="L219" s="122" t="str" cm="1">
        <f t="array" ref="L219">_xlfn.SWITCH(A219,
    "District of Columbia", _xlfn.XLOOKUP(R219, '2015 O3 Growth Surrogates'!A:A, '2015 O3 Growth Surrogates'!H:H),
    "Maryland", _xlfn.XLOOKUP(R219, '2015 O3 Growth Surrogates'!A:A, '2015 O3 Growth Surrogates'!I:I),
    "Virginia", _xlfn.XLOOKUP(R219, '2015 O3 Growth Surrogates'!A:A, '2015 O3 Growth Surrogates'!J:J)
)</f>
        <v>Employment</v>
      </c>
      <c r="M219" s="133" cm="1">
        <f t="array" ref="M219">_xlfn.SWITCH(L219,
"Employment", INDEX('Coop GFs_CFs'!C:D, MATCH(B219,'Coop GFs_CFs'!B:B,0),1),
"Population", INDEX('Coop GFs_CFs'!E:F, MATCH(B219,'Coop GFs_CFs'!B:B,0),1),
"Household", INDEX('Coop GFs_CFs'!G:H, MATCH(B219,'Coop GFs_CFs'!B:B,0),1),
"VMT", INDEX('Coop GFs_CFs'!I:J, MATCH(B219,'Coop GFs_CFs'!B:B,0),1),
"Lane Mile", INDEX('Coop GFs_CFs'!K:L, MATCH(B219,'Coop GFs_CFs'!B:B,0),1),
"Gas Sales", INDEX('Coop GFs_CFs'!M:N, MATCH(B219,'Coop GFs_CFs'!B:B,0),1),
"No Growth", INDEX('Coop GFs_CFs'!O:P, MATCH(B219,'Coop GFs_CFs'!B:B,0),1)
)</f>
        <v>1.0072672441829524</v>
      </c>
      <c r="N219" s="133" cm="1">
        <f t="array" ref="N219">_xlfn.SWITCH(L219,
"Employment", INDEX('Coop GFs_CFs'!C:D, MATCH(B219,'Coop GFs_CFs'!B:B,0),2),
"Population", INDEX('Coop GFs_CFs'!E:F, MATCH(B219,'Coop GFs_CFs'!B:B,0),2),
"Household", INDEX('Coop GFs_CFs'!G:H, MATCH(B219,'Coop GFs_CFs'!B:B,0),2),
"VMT", INDEX('Coop GFs_CFs'!I:J, MATCH(B219,'Coop GFs_CFs'!B:B,0),2),
"Lane Mile", INDEX('Coop GFs_CFs'!K:L, MATCH(B219,'Coop GFs_CFs'!B:B,0),2),
"Gas Sales", INDEX('Coop GFs_CFs'!M:N, MATCH(B219,'Coop GFs_CFs'!B:B,0),2),
"No Growth", INDEX('Coop GFs_CFs'!O:P, MATCH(B219,'Coop GFs_CFs'!B:B,0),2)
)</f>
        <v>1.0751618720988678</v>
      </c>
      <c r="O219" s="133"/>
      <c r="P219" s="86">
        <f t="shared" si="12"/>
        <v>2.7608003729143492E-6</v>
      </c>
      <c r="Q219" s="86">
        <f t="shared" si="13"/>
        <v>2.9468915171976972E-6</v>
      </c>
      <c r="R219" s="156" t="s">
        <v>909</v>
      </c>
      <c r="S219" s="85" t="s">
        <v>910</v>
      </c>
      <c r="T219" s="85" t="s">
        <v>436</v>
      </c>
      <c r="U219" s="85" t="s">
        <v>230</v>
      </c>
      <c r="V219" s="85" t="s">
        <v>757</v>
      </c>
      <c r="W219" s="85" t="s">
        <v>441</v>
      </c>
      <c r="X219" s="85" t="s">
        <v>330</v>
      </c>
      <c r="Z219" s="42" t="s">
        <v>1417</v>
      </c>
      <c r="AA219"/>
    </row>
    <row r="220" spans="1:27" s="39" customFormat="1" x14ac:dyDescent="0.35">
      <c r="A220" s="85" t="s">
        <v>811</v>
      </c>
      <c r="B220" s="87">
        <v>51600</v>
      </c>
      <c r="C220" s="87" t="s">
        <v>10</v>
      </c>
      <c r="D220" s="86">
        <v>1.325286E-2</v>
      </c>
      <c r="E220" s="86">
        <f>SUMIFS('Ratios_MARAMA-VA'!T:T, 'Ratios_MARAMA-VA'!AA:AA, Z220)</f>
        <v>1.32490122279774E-2</v>
      </c>
      <c r="F220" s="86">
        <f>SUMIFS('Ratios_MARAMA-VA'!J:J, 'Ratios_MARAMA-VA'!AA:AA, Z220)</f>
        <v>2.7409840931365098E-5</v>
      </c>
      <c r="G220" s="122">
        <f t="shared" si="14"/>
        <v>2.0688214683268879E-3</v>
      </c>
      <c r="H220" s="122">
        <v>1.23152319738406E-2</v>
      </c>
      <c r="I220" s="86">
        <v>2.5478016294907148E-5</v>
      </c>
      <c r="J220" s="122">
        <v>1.0668473507728799E-2</v>
      </c>
      <c r="K220" s="86">
        <v>2.2071167027065999E-5</v>
      </c>
      <c r="L220" s="122" t="str" cm="1">
        <f t="array" ref="L220">_xlfn.SWITCH(A220,
    "District of Columbia", _xlfn.XLOOKUP(R220, '2015 O3 Growth Surrogates'!A:A, '2015 O3 Growth Surrogates'!H:H),
    "Maryland", _xlfn.XLOOKUP(R220, '2015 O3 Growth Surrogates'!A:A, '2015 O3 Growth Surrogates'!I:I),
    "Virginia", _xlfn.XLOOKUP(R220, '2015 O3 Growth Surrogates'!A:A, '2015 O3 Growth Surrogates'!J:J)
)</f>
        <v>Employment</v>
      </c>
      <c r="M220" s="133" cm="1">
        <f t="array" ref="M220">_xlfn.SWITCH(L220,
"Employment", INDEX('Coop GFs_CFs'!C:D, MATCH(B220,'Coop GFs_CFs'!B:B,0),1),
"Population", INDEX('Coop GFs_CFs'!E:F, MATCH(B220,'Coop GFs_CFs'!B:B,0),1),
"Household", INDEX('Coop GFs_CFs'!G:H, MATCH(B220,'Coop GFs_CFs'!B:B,0),1),
"VMT", INDEX('Coop GFs_CFs'!I:J, MATCH(B220,'Coop GFs_CFs'!B:B,0),1),
"Lane Mile", INDEX('Coop GFs_CFs'!K:L, MATCH(B220,'Coop GFs_CFs'!B:B,0),1),
"Gas Sales", INDEX('Coop GFs_CFs'!M:N, MATCH(B220,'Coop GFs_CFs'!B:B,0),1),
"No Growth", INDEX('Coop GFs_CFs'!O:P, MATCH(B220,'Coop GFs_CFs'!B:B,0),1)
)</f>
        <v>1.0625592417061611</v>
      </c>
      <c r="N220" s="133" cm="1">
        <f t="array" ref="N220">_xlfn.SWITCH(L220,
"Employment", INDEX('Coop GFs_CFs'!C:D, MATCH(B220,'Coop GFs_CFs'!B:B,0),2),
"Population", INDEX('Coop GFs_CFs'!E:F, MATCH(B220,'Coop GFs_CFs'!B:B,0),2),
"Household", INDEX('Coop GFs_CFs'!G:H, MATCH(B220,'Coop GFs_CFs'!B:B,0),2),
"VMT", INDEX('Coop GFs_CFs'!I:J, MATCH(B220,'Coop GFs_CFs'!B:B,0),2),
"Lane Mile", INDEX('Coop GFs_CFs'!K:L, MATCH(B220,'Coop GFs_CFs'!B:B,0),2),
"Gas Sales", INDEX('Coop GFs_CFs'!M:N, MATCH(B220,'Coop GFs_CFs'!B:B,0),2),
"No Growth", INDEX('Coop GFs_CFs'!O:P, MATCH(B220,'Coop GFs_CFs'!B:B,0),2)
)</f>
        <v>1.0767772511848339</v>
      </c>
      <c r="O220" s="133"/>
      <c r="P220" s="86">
        <f t="shared" si="12"/>
        <v>2.9124579795317796E-5</v>
      </c>
      <c r="Q220" s="86">
        <f t="shared" si="13"/>
        <v>2.9514293173488858E-5</v>
      </c>
      <c r="R220" s="156" t="s">
        <v>909</v>
      </c>
      <c r="S220" s="85" t="s">
        <v>910</v>
      </c>
      <c r="T220" s="85" t="s">
        <v>436</v>
      </c>
      <c r="U220" s="85" t="s">
        <v>230</v>
      </c>
      <c r="V220" s="85" t="s">
        <v>757</v>
      </c>
      <c r="W220" s="85" t="s">
        <v>441</v>
      </c>
      <c r="X220" s="85" t="s">
        <v>330</v>
      </c>
      <c r="Z220" s="42" t="s">
        <v>1411</v>
      </c>
      <c r="AA220"/>
    </row>
    <row r="221" spans="1:27" s="39" customFormat="1" x14ac:dyDescent="0.35">
      <c r="A221" s="85" t="s">
        <v>811</v>
      </c>
      <c r="B221" s="87">
        <v>51600</v>
      </c>
      <c r="C221" s="87" t="s">
        <v>12</v>
      </c>
      <c r="D221" s="86">
        <v>4.4176193999990001E-4</v>
      </c>
      <c r="E221" s="86">
        <f>SUMIFS('Ratios_MARAMA-VA'!T:T, 'Ratios_MARAMA-VA'!AA:AA, Z221)</f>
        <v>4.4163368095000198E-4</v>
      </c>
      <c r="F221" s="86">
        <f>SUMIFS('Ratios_MARAMA-VA'!J:J, 'Ratios_MARAMA-VA'!AA:AA, Z221)</f>
        <v>9.13661240285588E-7</v>
      </c>
      <c r="G221" s="122">
        <f t="shared" si="14"/>
        <v>2.0688214683268801E-3</v>
      </c>
      <c r="H221" s="122">
        <v>4.105076767063E-4</v>
      </c>
      <c r="I221" s="86">
        <v>8.4926709448298372E-7</v>
      </c>
      <c r="J221" s="122">
        <v>3.556157352913E-4</v>
      </c>
      <c r="K221" s="86">
        <v>7.3570546764549039E-7</v>
      </c>
      <c r="L221" s="122" t="str" cm="1">
        <f t="array" ref="L221">_xlfn.SWITCH(A221,
    "District of Columbia", _xlfn.XLOOKUP(R221, '2015 O3 Growth Surrogates'!A:A, '2015 O3 Growth Surrogates'!H:H),
    "Maryland", _xlfn.XLOOKUP(R221, '2015 O3 Growth Surrogates'!A:A, '2015 O3 Growth Surrogates'!I:I),
    "Virginia", _xlfn.XLOOKUP(R221, '2015 O3 Growth Surrogates'!A:A, '2015 O3 Growth Surrogates'!J:J)
)</f>
        <v>Employment</v>
      </c>
      <c r="M221" s="133" cm="1">
        <f t="array" ref="M221">_xlfn.SWITCH(L221,
"Employment", INDEX('Coop GFs_CFs'!C:D, MATCH(B221,'Coop GFs_CFs'!B:B,0),1),
"Population", INDEX('Coop GFs_CFs'!E:F, MATCH(B221,'Coop GFs_CFs'!B:B,0),1),
"Household", INDEX('Coop GFs_CFs'!G:H, MATCH(B221,'Coop GFs_CFs'!B:B,0),1),
"VMT", INDEX('Coop GFs_CFs'!I:J, MATCH(B221,'Coop GFs_CFs'!B:B,0),1),
"Lane Mile", INDEX('Coop GFs_CFs'!K:L, MATCH(B221,'Coop GFs_CFs'!B:B,0),1),
"Gas Sales", INDEX('Coop GFs_CFs'!M:N, MATCH(B221,'Coop GFs_CFs'!B:B,0),1),
"No Growth", INDEX('Coop GFs_CFs'!O:P, MATCH(B221,'Coop GFs_CFs'!B:B,0),1)
)</f>
        <v>1.0625592417061611</v>
      </c>
      <c r="N221" s="133" cm="1">
        <f t="array" ref="N221">_xlfn.SWITCH(L221,
"Employment", INDEX('Coop GFs_CFs'!C:D, MATCH(B221,'Coop GFs_CFs'!B:B,0),2),
"Population", INDEX('Coop GFs_CFs'!E:F, MATCH(B221,'Coop GFs_CFs'!B:B,0),2),
"Household", INDEX('Coop GFs_CFs'!G:H, MATCH(B221,'Coop GFs_CFs'!B:B,0),2),
"VMT", INDEX('Coop GFs_CFs'!I:J, MATCH(B221,'Coop GFs_CFs'!B:B,0),2),
"Lane Mile", INDEX('Coop GFs_CFs'!K:L, MATCH(B221,'Coop GFs_CFs'!B:B,0),2),
"Gas Sales", INDEX('Coop GFs_CFs'!M:N, MATCH(B221,'Coop GFs_CFs'!B:B,0),2),
"No Growth", INDEX('Coop GFs_CFs'!O:P, MATCH(B221,'Coop GFs_CFs'!B:B,0),2)
)</f>
        <v>1.0767772511848339</v>
      </c>
      <c r="O221" s="133"/>
      <c r="P221" s="86">
        <f t="shared" si="12"/>
        <v>9.7081919465416508E-7</v>
      </c>
      <c r="Q221" s="86">
        <f t="shared" si="13"/>
        <v>9.8380963882884146E-7</v>
      </c>
      <c r="R221" s="156" t="s">
        <v>909</v>
      </c>
      <c r="S221" s="85" t="s">
        <v>910</v>
      </c>
      <c r="T221" s="85" t="s">
        <v>436</v>
      </c>
      <c r="U221" s="85" t="s">
        <v>230</v>
      </c>
      <c r="V221" s="85" t="s">
        <v>757</v>
      </c>
      <c r="W221" s="85" t="s">
        <v>441</v>
      </c>
      <c r="X221" s="85" t="s">
        <v>330</v>
      </c>
      <c r="Z221" s="42" t="s">
        <v>1420</v>
      </c>
      <c r="AA221"/>
    </row>
    <row r="222" spans="1:27" s="39" customFormat="1" x14ac:dyDescent="0.35">
      <c r="A222" s="85" t="s">
        <v>811</v>
      </c>
      <c r="B222" s="87">
        <v>51610</v>
      </c>
      <c r="C222" s="87" t="s">
        <v>10</v>
      </c>
      <c r="D222" s="86">
        <v>4.9041314999999997E-3</v>
      </c>
      <c r="E222" s="86">
        <f>SUMIFS('Ratios_MARAMA-VA'!T:T, 'Ratios_MARAMA-VA'!AA:AA, Z222)</f>
        <v>4.90270765790246E-3</v>
      </c>
      <c r="F222" s="86">
        <f>SUMIFS('Ratios_MARAMA-VA'!J:J, 'Ratios_MARAMA-VA'!AA:AA, Z222)</f>
        <v>1.01428268555992E-5</v>
      </c>
      <c r="G222" s="122">
        <f t="shared" si="14"/>
        <v>2.0688214683268788E-3</v>
      </c>
      <c r="H222" s="122">
        <v>4.5571685698572997E-3</v>
      </c>
      <c r="I222" s="86">
        <v>9.4279681721052815E-6</v>
      </c>
      <c r="J222" s="122">
        <v>3.9477967009511998E-3</v>
      </c>
      <c r="K222" s="86">
        <v>8.167286567517869E-6</v>
      </c>
      <c r="L222" s="122" t="str" cm="1">
        <f t="array" ref="L222">_xlfn.SWITCH(A222,
    "District of Columbia", _xlfn.XLOOKUP(R222, '2015 O3 Growth Surrogates'!A:A, '2015 O3 Growth Surrogates'!H:H),
    "Maryland", _xlfn.XLOOKUP(R222, '2015 O3 Growth Surrogates'!A:A, '2015 O3 Growth Surrogates'!I:I),
    "Virginia", _xlfn.XLOOKUP(R222, '2015 O3 Growth Surrogates'!A:A, '2015 O3 Growth Surrogates'!J:J)
)</f>
        <v>Employment</v>
      </c>
      <c r="M222" s="133" cm="1">
        <f t="array" ref="M222">_xlfn.SWITCH(L222,
"Employment", INDEX('Coop GFs_CFs'!C:D, MATCH(B222,'Coop GFs_CFs'!B:B,0),1),
"Population", INDEX('Coop GFs_CFs'!E:F, MATCH(B222,'Coop GFs_CFs'!B:B,0),1),
"Household", INDEX('Coop GFs_CFs'!G:H, MATCH(B222,'Coop GFs_CFs'!B:B,0),1),
"VMT", INDEX('Coop GFs_CFs'!I:J, MATCH(B222,'Coop GFs_CFs'!B:B,0),1),
"Lane Mile", INDEX('Coop GFs_CFs'!K:L, MATCH(B222,'Coop GFs_CFs'!B:B,0),1),
"Gas Sales", INDEX('Coop GFs_CFs'!M:N, MATCH(B222,'Coop GFs_CFs'!B:B,0),1),
"No Growth", INDEX('Coop GFs_CFs'!O:P, MATCH(B222,'Coop GFs_CFs'!B:B,0),1)
)</f>
        <v>1.2446203080415557</v>
      </c>
      <c r="N222" s="133" cm="1">
        <f t="array" ref="N222">_xlfn.SWITCH(L222,
"Employment", INDEX('Coop GFs_CFs'!C:D, MATCH(B222,'Coop GFs_CFs'!B:B,0),2),
"Population", INDEX('Coop GFs_CFs'!E:F, MATCH(B222,'Coop GFs_CFs'!B:B,0),2),
"Household", INDEX('Coop GFs_CFs'!G:H, MATCH(B222,'Coop GFs_CFs'!B:B,0),2),
"VMT", INDEX('Coop GFs_CFs'!I:J, MATCH(B222,'Coop GFs_CFs'!B:B,0),2),
"Lane Mile", INDEX('Coop GFs_CFs'!K:L, MATCH(B222,'Coop GFs_CFs'!B:B,0),2),
"Gas Sales", INDEX('Coop GFs_CFs'!M:N, MATCH(B222,'Coop GFs_CFs'!B:B,0),2),
"No Growth", INDEX('Coop GFs_CFs'!O:P, MATCH(B222,'Coop GFs_CFs'!B:B,0),2)
)</f>
        <v>1.3259344505225987</v>
      </c>
      <c r="O222" s="133"/>
      <c r="P222" s="86">
        <f t="shared" si="12"/>
        <v>1.2623968285428039E-5</v>
      </c>
      <c r="Q222" s="86">
        <f t="shared" si="13"/>
        <v>1.3448723553524783E-5</v>
      </c>
      <c r="R222" s="156" t="s">
        <v>909</v>
      </c>
      <c r="S222" s="85" t="s">
        <v>910</v>
      </c>
      <c r="T222" s="85" t="s">
        <v>436</v>
      </c>
      <c r="U222" s="85" t="s">
        <v>230</v>
      </c>
      <c r="V222" s="85" t="s">
        <v>757</v>
      </c>
      <c r="W222" s="85" t="s">
        <v>441</v>
      </c>
      <c r="X222" s="85" t="s">
        <v>330</v>
      </c>
      <c r="Z222" s="42" t="s">
        <v>1412</v>
      </c>
      <c r="AA222"/>
    </row>
    <row r="223" spans="1:27" s="39" customFormat="1" x14ac:dyDescent="0.35">
      <c r="A223" s="85" t="s">
        <v>811</v>
      </c>
      <c r="B223" s="87">
        <v>51683</v>
      </c>
      <c r="C223" s="87" t="s">
        <v>10</v>
      </c>
      <c r="D223" s="86">
        <v>7.1301851999999999E-3</v>
      </c>
      <c r="E223" s="86">
        <f>SUMIFS('Ratios_MARAMA-VA'!T:T, 'Ratios_MARAMA-VA'!AA:AA, Z223)</f>
        <v>7.1281150561119597E-3</v>
      </c>
      <c r="F223" s="86">
        <f>SUMIFS('Ratios_MARAMA-VA'!J:J, 'Ratios_MARAMA-VA'!AA:AA, Z223)</f>
        <v>1.47467974567885E-5</v>
      </c>
      <c r="G223" s="122">
        <f t="shared" si="14"/>
        <v>2.0688214683268823E-3</v>
      </c>
      <c r="H223" s="122">
        <v>6.6257309557669003E-3</v>
      </c>
      <c r="I223" s="86">
        <v>1.3707454444648556E-5</v>
      </c>
      <c r="J223" s="122">
        <v>5.7397566948869999E-3</v>
      </c>
      <c r="K223" s="86">
        <v>1.1874531873355176E-5</v>
      </c>
      <c r="L223" s="122" t="str" cm="1">
        <f t="array" ref="L223">_xlfn.SWITCH(A223,
    "District of Columbia", _xlfn.XLOOKUP(R223, '2015 O3 Growth Surrogates'!A:A, '2015 O3 Growth Surrogates'!H:H),
    "Maryland", _xlfn.XLOOKUP(R223, '2015 O3 Growth Surrogates'!A:A, '2015 O3 Growth Surrogates'!I:I),
    "Virginia", _xlfn.XLOOKUP(R223, '2015 O3 Growth Surrogates'!A:A, '2015 O3 Growth Surrogates'!J:J)
)</f>
        <v>Employment</v>
      </c>
      <c r="M223" s="133" cm="1">
        <f t="array" ref="M223">_xlfn.SWITCH(L223,
"Employment", INDEX('Coop GFs_CFs'!C:D, MATCH(B223,'Coop GFs_CFs'!B:B,0),1),
"Population", INDEX('Coop GFs_CFs'!E:F, MATCH(B223,'Coop GFs_CFs'!B:B,0),1),
"Household", INDEX('Coop GFs_CFs'!G:H, MATCH(B223,'Coop GFs_CFs'!B:B,0),1),
"VMT", INDEX('Coop GFs_CFs'!I:J, MATCH(B223,'Coop GFs_CFs'!B:B,0),1),
"Lane Mile", INDEX('Coop GFs_CFs'!K:L, MATCH(B223,'Coop GFs_CFs'!B:B,0),1),
"Gas Sales", INDEX('Coop GFs_CFs'!M:N, MATCH(B223,'Coop GFs_CFs'!B:B,0),1),
"No Growth", INDEX('Coop GFs_CFs'!O:P, MATCH(B223,'Coop GFs_CFs'!B:B,0),1)
)</f>
        <v>1.0626817271189477</v>
      </c>
      <c r="N223" s="133" cm="1">
        <f t="array" ref="N223">_xlfn.SWITCH(L223,
"Employment", INDEX('Coop GFs_CFs'!C:D, MATCH(B223,'Coop GFs_CFs'!B:B,0),2),
"Population", INDEX('Coop GFs_CFs'!E:F, MATCH(B223,'Coop GFs_CFs'!B:B,0),2),
"Household", INDEX('Coop GFs_CFs'!G:H, MATCH(B223,'Coop GFs_CFs'!B:B,0),2),
"VMT", INDEX('Coop GFs_CFs'!I:J, MATCH(B223,'Coop GFs_CFs'!B:B,0),2),
"Lane Mile", INDEX('Coop GFs_CFs'!K:L, MATCH(B223,'Coop GFs_CFs'!B:B,0),2),
"Gas Sales", INDEX('Coop GFs_CFs'!M:N, MATCH(B223,'Coop GFs_CFs'!B:B,0),2),
"No Growth", INDEX('Coop GFs_CFs'!O:P, MATCH(B223,'Coop GFs_CFs'!B:B,0),2)
)</f>
        <v>1.0893103528916537</v>
      </c>
      <c r="O223" s="133"/>
      <c r="P223" s="86">
        <f t="shared" si="12"/>
        <v>1.567115219085331E-5</v>
      </c>
      <c r="Q223" s="86">
        <f t="shared" si="13"/>
        <v>1.6063839141676022E-5</v>
      </c>
      <c r="R223" s="156" t="s">
        <v>909</v>
      </c>
      <c r="S223" s="85" t="s">
        <v>910</v>
      </c>
      <c r="T223" s="85" t="s">
        <v>436</v>
      </c>
      <c r="U223" s="85" t="s">
        <v>230</v>
      </c>
      <c r="V223" s="85" t="s">
        <v>757</v>
      </c>
      <c r="W223" s="85" t="s">
        <v>441</v>
      </c>
      <c r="X223" s="85" t="s">
        <v>330</v>
      </c>
      <c r="Z223" s="42" t="s">
        <v>1414</v>
      </c>
      <c r="AA223"/>
    </row>
    <row r="224" spans="1:27" s="39" customFormat="1" x14ac:dyDescent="0.35">
      <c r="A224" s="85" t="s">
        <v>811</v>
      </c>
      <c r="B224" s="87">
        <v>51685</v>
      </c>
      <c r="C224" s="87" t="s">
        <v>10</v>
      </c>
      <c r="D224" s="86">
        <v>7.6066155000000001E-4</v>
      </c>
      <c r="E224" s="86">
        <f>SUMIFS('Ratios_MARAMA-VA'!T:T, 'Ratios_MARAMA-VA'!AA:AA, Z224)</f>
        <v>7.6044070316160005E-4</v>
      </c>
      <c r="F224" s="86">
        <f>SUMIFS('Ratios_MARAMA-VA'!J:J, 'Ratios_MARAMA-VA'!AA:AA, Z224)</f>
        <v>1.57321605209031E-6</v>
      </c>
      <c r="G224" s="122">
        <f t="shared" si="14"/>
        <v>2.0688214683268849E-3</v>
      </c>
      <c r="H224" s="122">
        <v>7.06845423692E-4</v>
      </c>
      <c r="I224" s="86">
        <v>1.4623369873226225E-6</v>
      </c>
      <c r="J224" s="122">
        <v>6.123280253864E-4</v>
      </c>
      <c r="K224" s="86">
        <v>1.2667973645775942E-6</v>
      </c>
      <c r="L224" s="122" t="str" cm="1">
        <f t="array" ref="L224">_xlfn.SWITCH(A224,
    "District of Columbia", _xlfn.XLOOKUP(R224, '2015 O3 Growth Surrogates'!A:A, '2015 O3 Growth Surrogates'!H:H),
    "Maryland", _xlfn.XLOOKUP(R224, '2015 O3 Growth Surrogates'!A:A, '2015 O3 Growth Surrogates'!I:I),
    "Virginia", _xlfn.XLOOKUP(R224, '2015 O3 Growth Surrogates'!A:A, '2015 O3 Growth Surrogates'!J:J)
)</f>
        <v>Employment</v>
      </c>
      <c r="M224" s="133" cm="1">
        <f t="array" ref="M224">_xlfn.SWITCH(L224,
"Employment", INDEX('Coop GFs_CFs'!C:D, MATCH(B224,'Coop GFs_CFs'!B:B,0),1),
"Population", INDEX('Coop GFs_CFs'!E:F, MATCH(B224,'Coop GFs_CFs'!B:B,0),1),
"Household", INDEX('Coop GFs_CFs'!G:H, MATCH(B224,'Coop GFs_CFs'!B:B,0),1),
"VMT", INDEX('Coop GFs_CFs'!I:J, MATCH(B224,'Coop GFs_CFs'!B:B,0),1),
"Lane Mile", INDEX('Coop GFs_CFs'!K:L, MATCH(B224,'Coop GFs_CFs'!B:B,0),1),
"Gas Sales", INDEX('Coop GFs_CFs'!M:N, MATCH(B224,'Coop GFs_CFs'!B:B,0),1),
"No Growth", INDEX('Coop GFs_CFs'!O:P, MATCH(B224,'Coop GFs_CFs'!B:B,0),1)
)</f>
        <v>1.1233017518770112</v>
      </c>
      <c r="N224" s="133" cm="1">
        <f t="array" ref="N224">_xlfn.SWITCH(L224,
"Employment", INDEX('Coop GFs_CFs'!C:D, MATCH(B224,'Coop GFs_CFs'!B:B,0),2),
"Population", INDEX('Coop GFs_CFs'!E:F, MATCH(B224,'Coop GFs_CFs'!B:B,0),2),
"Household", INDEX('Coop GFs_CFs'!G:H, MATCH(B224,'Coop GFs_CFs'!B:B,0),2),
"VMT", INDEX('Coop GFs_CFs'!I:J, MATCH(B224,'Coop GFs_CFs'!B:B,0),2),
"Lane Mile", INDEX('Coop GFs_CFs'!K:L, MATCH(B224,'Coop GFs_CFs'!B:B,0),2),
"Gas Sales", INDEX('Coop GFs_CFs'!M:N, MATCH(B224,'Coop GFs_CFs'!B:B,0),2),
"No Growth", INDEX('Coop GFs_CFs'!O:P, MATCH(B224,'Coop GFs_CFs'!B:B,0),2)
)</f>
        <v>1.1478816589202718</v>
      </c>
      <c r="O224" s="133"/>
      <c r="P224" s="86">
        <f t="shared" si="12"/>
        <v>1.7671963473940806E-6</v>
      </c>
      <c r="Q224" s="86">
        <f t="shared" si="13"/>
        <v>1.8058658517134258E-6</v>
      </c>
      <c r="R224" s="156" t="s">
        <v>909</v>
      </c>
      <c r="S224" s="85" t="s">
        <v>910</v>
      </c>
      <c r="T224" s="85" t="s">
        <v>436</v>
      </c>
      <c r="U224" s="85" t="s">
        <v>230</v>
      </c>
      <c r="V224" s="85" t="s">
        <v>757</v>
      </c>
      <c r="W224" s="85" t="s">
        <v>441</v>
      </c>
      <c r="X224" s="85" t="s">
        <v>330</v>
      </c>
      <c r="Z224" s="42" t="s">
        <v>1415</v>
      </c>
      <c r="AA224"/>
    </row>
    <row r="225" spans="1:27" s="39" customFormat="1" x14ac:dyDescent="0.35">
      <c r="A225" s="85" t="s">
        <v>811</v>
      </c>
      <c r="B225" s="87">
        <v>51013</v>
      </c>
      <c r="C225" s="87" t="s">
        <v>10</v>
      </c>
      <c r="D225" s="86">
        <v>2.4478461</v>
      </c>
      <c r="E225" s="86">
        <f>SUMIFS('Ratios_MARAMA-VA'!T:T, 'Ratios_MARAMA-VA'!AA:AA, Z225)</f>
        <v>2.4471354040642499</v>
      </c>
      <c r="F225" s="86">
        <f>SUMIFS('Ratios_MARAMA-VA'!J:J, 'Ratios_MARAMA-VA'!AA:AA, Z225)</f>
        <v>5.0626862598309001E-3</v>
      </c>
      <c r="G225" s="122">
        <f t="shared" si="14"/>
        <v>2.0688214683268823E-3</v>
      </c>
      <c r="H225" s="122">
        <v>2.2746631714030898</v>
      </c>
      <c r="I225" s="86">
        <v>4.7058720022112232E-3</v>
      </c>
      <c r="J225" s="122">
        <v>1.97050155731272</v>
      </c>
      <c r="K225" s="86">
        <v>4.0766159251401099E-3</v>
      </c>
      <c r="L225" s="122" t="str" cm="1">
        <f t="array" ref="L225">_xlfn.SWITCH(A225,
    "District of Columbia", _xlfn.XLOOKUP(R225, '2015 O3 Growth Surrogates'!A:A, '2015 O3 Growth Surrogates'!H:H),
    "Maryland", _xlfn.XLOOKUP(R225, '2015 O3 Growth Surrogates'!A:A, '2015 O3 Growth Surrogates'!I:I),
    "Virginia", _xlfn.XLOOKUP(R225, '2015 O3 Growth Surrogates'!A:A, '2015 O3 Growth Surrogates'!J:J)
)</f>
        <v>Employment</v>
      </c>
      <c r="M225" s="133" cm="1">
        <f t="array" ref="M225">_xlfn.SWITCH(L225,
"Employment", INDEX('Coop GFs_CFs'!C:D, MATCH(B225,'Coop GFs_CFs'!B:B,0),1),
"Population", INDEX('Coop GFs_CFs'!E:F, MATCH(B225,'Coop GFs_CFs'!B:B,0),1),
"Household", INDEX('Coop GFs_CFs'!G:H, MATCH(B225,'Coop GFs_CFs'!B:B,0),1),
"VMT", INDEX('Coop GFs_CFs'!I:J, MATCH(B225,'Coop GFs_CFs'!B:B,0),1),
"Lane Mile", INDEX('Coop GFs_CFs'!K:L, MATCH(B225,'Coop GFs_CFs'!B:B,0),1),
"Gas Sales", INDEX('Coop GFs_CFs'!M:N, MATCH(B225,'Coop GFs_CFs'!B:B,0),1),
"No Growth", INDEX('Coop GFs_CFs'!O:P, MATCH(B225,'Coop GFs_CFs'!B:B,0),1)
)</f>
        <v>1.1056036674427163</v>
      </c>
      <c r="N225" s="133" cm="1">
        <f t="array" ref="N225">_xlfn.SWITCH(L225,
"Employment", INDEX('Coop GFs_CFs'!C:D, MATCH(B225,'Coop GFs_CFs'!B:B,0),2),
"Population", INDEX('Coop GFs_CFs'!E:F, MATCH(B225,'Coop GFs_CFs'!B:B,0),2),
"Household", INDEX('Coop GFs_CFs'!G:H, MATCH(B225,'Coop GFs_CFs'!B:B,0),2),
"VMT", INDEX('Coop GFs_CFs'!I:J, MATCH(B225,'Coop GFs_CFs'!B:B,0),2),
"Lane Mile", INDEX('Coop GFs_CFs'!K:L, MATCH(B225,'Coop GFs_CFs'!B:B,0),2),
"Gas Sales", INDEX('Coop GFs_CFs'!M:N, MATCH(B225,'Coop GFs_CFs'!B:B,0),2),
"No Growth", INDEX('Coop GFs_CFs'!O:P, MATCH(B225,'Coop GFs_CFs'!B:B,0),2)
)</f>
        <v>1.1792000057596272</v>
      </c>
      <c r="O225" s="133"/>
      <c r="P225" s="86">
        <f t="shared" ref="P225:P256" si="15">F225*M225</f>
        <v>5.5973244959808916E-3</v>
      </c>
      <c r="Q225" s="86">
        <f t="shared" ref="Q225:Q256" si="16">F225*N225</f>
        <v>5.9699196667517829E-3</v>
      </c>
      <c r="R225" s="156" t="s">
        <v>911</v>
      </c>
      <c r="S225" s="85" t="s">
        <v>910</v>
      </c>
      <c r="T225" s="85" t="s">
        <v>436</v>
      </c>
      <c r="U225" s="85" t="s">
        <v>230</v>
      </c>
      <c r="V225" s="85" t="s">
        <v>759</v>
      </c>
      <c r="W225" s="85" t="s">
        <v>441</v>
      </c>
      <c r="X225" s="85" t="s">
        <v>330</v>
      </c>
      <c r="Z225" s="42" t="s">
        <v>1424</v>
      </c>
      <c r="AA225"/>
    </row>
    <row r="226" spans="1:27" s="39" customFormat="1" x14ac:dyDescent="0.35">
      <c r="A226" s="85" t="s">
        <v>811</v>
      </c>
      <c r="B226" s="87">
        <v>51013</v>
      </c>
      <c r="C226" s="87" t="s">
        <v>12</v>
      </c>
      <c r="D226" s="86">
        <v>1.1126574E-2</v>
      </c>
      <c r="E226" s="86">
        <f>SUMIFS('Ratios_MARAMA-VA'!T:T, 'Ratios_MARAMA-VA'!AA:AA, Z226)</f>
        <v>1.1123343563690701E-2</v>
      </c>
      <c r="F226" s="86">
        <f>SUMIFS('Ratios_MARAMA-VA'!J:J, 'Ratios_MARAMA-VA'!AA:AA, Z226)</f>
        <v>2.3012211964139199E-5</v>
      </c>
      <c r="G226" s="122">
        <f t="shared" si="14"/>
        <v>2.0688214683269026E-3</v>
      </c>
      <c r="H226" s="122">
        <v>1.0339378812128401E-2</v>
      </c>
      <c r="I226" s="86">
        <v>2.1390328855695544E-5</v>
      </c>
      <c r="J226" s="122">
        <v>8.9568259191438009E-3</v>
      </c>
      <c r="K226" s="86">
        <v>1.8530073749591538E-5</v>
      </c>
      <c r="L226" s="122" t="str" cm="1">
        <f t="array" ref="L226">_xlfn.SWITCH(A226,
    "District of Columbia", _xlfn.XLOOKUP(R226, '2015 O3 Growth Surrogates'!A:A, '2015 O3 Growth Surrogates'!H:H),
    "Maryland", _xlfn.XLOOKUP(R226, '2015 O3 Growth Surrogates'!A:A, '2015 O3 Growth Surrogates'!I:I),
    "Virginia", _xlfn.XLOOKUP(R226, '2015 O3 Growth Surrogates'!A:A, '2015 O3 Growth Surrogates'!J:J)
)</f>
        <v>Employment</v>
      </c>
      <c r="M226" s="133" cm="1">
        <f t="array" ref="M226">_xlfn.SWITCH(L226,
"Employment", INDEX('Coop GFs_CFs'!C:D, MATCH(B226,'Coop GFs_CFs'!B:B,0),1),
"Population", INDEX('Coop GFs_CFs'!E:F, MATCH(B226,'Coop GFs_CFs'!B:B,0),1),
"Household", INDEX('Coop GFs_CFs'!G:H, MATCH(B226,'Coop GFs_CFs'!B:B,0),1),
"VMT", INDEX('Coop GFs_CFs'!I:J, MATCH(B226,'Coop GFs_CFs'!B:B,0),1),
"Lane Mile", INDEX('Coop GFs_CFs'!K:L, MATCH(B226,'Coop GFs_CFs'!B:B,0),1),
"Gas Sales", INDEX('Coop GFs_CFs'!M:N, MATCH(B226,'Coop GFs_CFs'!B:B,0),1),
"No Growth", INDEX('Coop GFs_CFs'!O:P, MATCH(B226,'Coop GFs_CFs'!B:B,0),1)
)</f>
        <v>1.1056036674427163</v>
      </c>
      <c r="N226" s="133" cm="1">
        <f t="array" ref="N226">_xlfn.SWITCH(L226,
"Employment", INDEX('Coop GFs_CFs'!C:D, MATCH(B226,'Coop GFs_CFs'!B:B,0),2),
"Population", INDEX('Coop GFs_CFs'!E:F, MATCH(B226,'Coop GFs_CFs'!B:B,0),2),
"Household", INDEX('Coop GFs_CFs'!G:H, MATCH(B226,'Coop GFs_CFs'!B:B,0),2),
"VMT", INDEX('Coop GFs_CFs'!I:J, MATCH(B226,'Coop GFs_CFs'!B:B,0),2),
"Lane Mile", INDEX('Coop GFs_CFs'!K:L, MATCH(B226,'Coop GFs_CFs'!B:B,0),2),
"Gas Sales", INDEX('Coop GFs_CFs'!M:N, MATCH(B226,'Coop GFs_CFs'!B:B,0),2),
"No Growth", INDEX('Coop GFs_CFs'!O:P, MATCH(B226,'Coop GFs_CFs'!B:B,0),2)
)</f>
        <v>1.1792000057596272</v>
      </c>
      <c r="O226" s="133"/>
      <c r="P226" s="86">
        <f t="shared" si="15"/>
        <v>2.5442385943521453E-5</v>
      </c>
      <c r="Q226" s="86">
        <f t="shared" si="16"/>
        <v>2.7136000480654706E-5</v>
      </c>
      <c r="R226" s="156" t="s">
        <v>911</v>
      </c>
      <c r="S226" s="85" t="s">
        <v>910</v>
      </c>
      <c r="T226" s="85" t="s">
        <v>436</v>
      </c>
      <c r="U226" s="85" t="s">
        <v>230</v>
      </c>
      <c r="V226" s="85" t="s">
        <v>759</v>
      </c>
      <c r="W226" s="85" t="s">
        <v>441</v>
      </c>
      <c r="X226" s="85" t="s">
        <v>330</v>
      </c>
      <c r="Z226" s="42" t="s">
        <v>1433</v>
      </c>
      <c r="AA226"/>
    </row>
    <row r="227" spans="1:27" s="39" customFormat="1" x14ac:dyDescent="0.35">
      <c r="A227" s="85" t="s">
        <v>811</v>
      </c>
      <c r="B227" s="87">
        <v>51059</v>
      </c>
      <c r="C227" s="87" t="s">
        <v>10</v>
      </c>
      <c r="D227" s="86">
        <v>10.266363</v>
      </c>
      <c r="E227" s="86">
        <f>SUMIFS('Ratios_MARAMA-VA'!T:T, 'Ratios_MARAMA-VA'!AA:AA, Z227)</f>
        <v>10.263382313240699</v>
      </c>
      <c r="F227" s="86">
        <f>SUMIFS('Ratios_MARAMA-VA'!J:J, 'Ratios_MARAMA-VA'!AA:AA, Z227)</f>
        <v>2.12331056672788E-2</v>
      </c>
      <c r="G227" s="122">
        <f t="shared" si="14"/>
        <v>2.0688214683268844E-3</v>
      </c>
      <c r="H227" s="122">
        <v>9.5400269732461407</v>
      </c>
      <c r="I227" s="86">
        <v>1.9736612610669165E-2</v>
      </c>
      <c r="J227" s="122">
        <v>8.2643611783590991</v>
      </c>
      <c r="K227" s="86">
        <v>1.7097487827796572E-2</v>
      </c>
      <c r="L227" s="122" t="str" cm="1">
        <f t="array" ref="L227">_xlfn.SWITCH(A227,
    "District of Columbia", _xlfn.XLOOKUP(R227, '2015 O3 Growth Surrogates'!A:A, '2015 O3 Growth Surrogates'!H:H),
    "Maryland", _xlfn.XLOOKUP(R227, '2015 O3 Growth Surrogates'!A:A, '2015 O3 Growth Surrogates'!I:I),
    "Virginia", _xlfn.XLOOKUP(R227, '2015 O3 Growth Surrogates'!A:A, '2015 O3 Growth Surrogates'!J:J)
)</f>
        <v>Employment</v>
      </c>
      <c r="M227" s="133" cm="1">
        <f t="array" ref="M227">_xlfn.SWITCH(L227,
"Employment", INDEX('Coop GFs_CFs'!C:D, MATCH(B227,'Coop GFs_CFs'!B:B,0),1),
"Population", INDEX('Coop GFs_CFs'!E:F, MATCH(B227,'Coop GFs_CFs'!B:B,0),1),
"Household", INDEX('Coop GFs_CFs'!G:H, MATCH(B227,'Coop GFs_CFs'!B:B,0),1),
"VMT", INDEX('Coop GFs_CFs'!I:J, MATCH(B227,'Coop GFs_CFs'!B:B,0),1),
"Lane Mile", INDEX('Coop GFs_CFs'!K:L, MATCH(B227,'Coop GFs_CFs'!B:B,0),1),
"Gas Sales", INDEX('Coop GFs_CFs'!M:N, MATCH(B227,'Coop GFs_CFs'!B:B,0),1),
"No Growth", INDEX('Coop GFs_CFs'!O:P, MATCH(B227,'Coop GFs_CFs'!B:B,0),1)
)</f>
        <v>1.1407331378648504</v>
      </c>
      <c r="N227" s="133" cm="1">
        <f t="array" ref="N227">_xlfn.SWITCH(L227,
"Employment", INDEX('Coop GFs_CFs'!C:D, MATCH(B227,'Coop GFs_CFs'!B:B,0),2),
"Population", INDEX('Coop GFs_CFs'!E:F, MATCH(B227,'Coop GFs_CFs'!B:B,0),2),
"Household", INDEX('Coop GFs_CFs'!G:H, MATCH(B227,'Coop GFs_CFs'!B:B,0),2),
"VMT", INDEX('Coop GFs_CFs'!I:J, MATCH(B227,'Coop GFs_CFs'!B:B,0),2),
"Lane Mile", INDEX('Coop GFs_CFs'!K:L, MATCH(B227,'Coop GFs_CFs'!B:B,0),2),
"Gas Sales", INDEX('Coop GFs_CFs'!M:N, MATCH(B227,'Coop GFs_CFs'!B:B,0),2),
"No Growth", INDEX('Coop GFs_CFs'!O:P, MATCH(B227,'Coop GFs_CFs'!B:B,0),2)
)</f>
        <v>1.1888354812229924</v>
      </c>
      <c r="O227" s="133"/>
      <c r="P227" s="86">
        <f t="shared" si="15"/>
        <v>2.4221307254450885E-2</v>
      </c>
      <c r="Q227" s="86">
        <f t="shared" si="16"/>
        <v>2.524266939381804E-2</v>
      </c>
      <c r="R227" s="156" t="s">
        <v>911</v>
      </c>
      <c r="S227" s="85" t="s">
        <v>910</v>
      </c>
      <c r="T227" s="85" t="s">
        <v>436</v>
      </c>
      <c r="U227" s="85" t="s">
        <v>230</v>
      </c>
      <c r="V227" s="85" t="s">
        <v>759</v>
      </c>
      <c r="W227" s="85" t="s">
        <v>441</v>
      </c>
      <c r="X227" s="85" t="s">
        <v>330</v>
      </c>
      <c r="Z227" s="42" t="s">
        <v>1425</v>
      </c>
      <c r="AA227"/>
    </row>
    <row r="228" spans="1:27" s="39" customFormat="1" x14ac:dyDescent="0.35">
      <c r="A228" s="85" t="s">
        <v>811</v>
      </c>
      <c r="B228" s="87">
        <v>51059</v>
      </c>
      <c r="C228" s="87" t="s">
        <v>12</v>
      </c>
      <c r="D228" s="86">
        <v>4.6665305999999997E-2</v>
      </c>
      <c r="E228" s="86">
        <f>SUMIFS('Ratios_MARAMA-VA'!T:T, 'Ratios_MARAMA-VA'!AA:AA, Z228)</f>
        <v>4.6651757418120103E-2</v>
      </c>
      <c r="F228" s="86">
        <f>SUMIFS('Ratios_MARAMA-VA'!J:J, 'Ratios_MARAMA-VA'!AA:AA, Z228)</f>
        <v>9.6514157281785094E-5</v>
      </c>
      <c r="G228" s="122">
        <f t="shared" si="14"/>
        <v>2.0688214683268896E-3</v>
      </c>
      <c r="H228" s="122">
        <v>4.3363777216409001E-2</v>
      </c>
      <c r="I228" s="86">
        <v>8.9711913253051398E-5</v>
      </c>
      <c r="J228" s="122">
        <v>3.7565293890606401E-2</v>
      </c>
      <c r="K228" s="86">
        <v>7.7715886464895464E-5</v>
      </c>
      <c r="L228" s="122" t="str" cm="1">
        <f t="array" ref="L228">_xlfn.SWITCH(A228,
    "District of Columbia", _xlfn.XLOOKUP(R228, '2015 O3 Growth Surrogates'!A:A, '2015 O3 Growth Surrogates'!H:H),
    "Maryland", _xlfn.XLOOKUP(R228, '2015 O3 Growth Surrogates'!A:A, '2015 O3 Growth Surrogates'!I:I),
    "Virginia", _xlfn.XLOOKUP(R228, '2015 O3 Growth Surrogates'!A:A, '2015 O3 Growth Surrogates'!J:J)
)</f>
        <v>Employment</v>
      </c>
      <c r="M228" s="133" cm="1">
        <f t="array" ref="M228">_xlfn.SWITCH(L228,
"Employment", INDEX('Coop GFs_CFs'!C:D, MATCH(B228,'Coop GFs_CFs'!B:B,0),1),
"Population", INDEX('Coop GFs_CFs'!E:F, MATCH(B228,'Coop GFs_CFs'!B:B,0),1),
"Household", INDEX('Coop GFs_CFs'!G:H, MATCH(B228,'Coop GFs_CFs'!B:B,0),1),
"VMT", INDEX('Coop GFs_CFs'!I:J, MATCH(B228,'Coop GFs_CFs'!B:B,0),1),
"Lane Mile", INDEX('Coop GFs_CFs'!K:L, MATCH(B228,'Coop GFs_CFs'!B:B,0),1),
"Gas Sales", INDEX('Coop GFs_CFs'!M:N, MATCH(B228,'Coop GFs_CFs'!B:B,0),1),
"No Growth", INDEX('Coop GFs_CFs'!O:P, MATCH(B228,'Coop GFs_CFs'!B:B,0),1)
)</f>
        <v>1.1407331378648504</v>
      </c>
      <c r="N228" s="133" cm="1">
        <f t="array" ref="N228">_xlfn.SWITCH(L228,
"Employment", INDEX('Coop GFs_CFs'!C:D, MATCH(B228,'Coop GFs_CFs'!B:B,0),2),
"Population", INDEX('Coop GFs_CFs'!E:F, MATCH(B228,'Coop GFs_CFs'!B:B,0),2),
"Household", INDEX('Coop GFs_CFs'!G:H, MATCH(B228,'Coop GFs_CFs'!B:B,0),2),
"VMT", INDEX('Coop GFs_CFs'!I:J, MATCH(B228,'Coop GFs_CFs'!B:B,0),2),
"Lane Mile", INDEX('Coop GFs_CFs'!K:L, MATCH(B228,'Coop GFs_CFs'!B:B,0),2),
"Gas Sales", INDEX('Coop GFs_CFs'!M:N, MATCH(B228,'Coop GFs_CFs'!B:B,0),2),
"No Growth", INDEX('Coop GFs_CFs'!O:P, MATCH(B228,'Coop GFs_CFs'!B:B,0),2)
)</f>
        <v>1.1888354812229924</v>
      </c>
      <c r="O228" s="133"/>
      <c r="P228" s="86">
        <f t="shared" si="15"/>
        <v>1.1009689748443242E-4</v>
      </c>
      <c r="Q228" s="86">
        <f t="shared" si="16"/>
        <v>1.1473945461692256E-4</v>
      </c>
      <c r="R228" s="156" t="s">
        <v>911</v>
      </c>
      <c r="S228" s="85" t="s">
        <v>910</v>
      </c>
      <c r="T228" s="85" t="s">
        <v>436</v>
      </c>
      <c r="U228" s="85" t="s">
        <v>230</v>
      </c>
      <c r="V228" s="85" t="s">
        <v>759</v>
      </c>
      <c r="W228" s="85" t="s">
        <v>441</v>
      </c>
      <c r="X228" s="85" t="s">
        <v>330</v>
      </c>
      <c r="Z228" s="42" t="s">
        <v>1434</v>
      </c>
      <c r="AA228"/>
    </row>
    <row r="229" spans="1:27" s="39" customFormat="1" x14ac:dyDescent="0.35">
      <c r="A229" s="85" t="s">
        <v>811</v>
      </c>
      <c r="B229" s="87">
        <v>51107</v>
      </c>
      <c r="C229" s="87" t="s">
        <v>10</v>
      </c>
      <c r="D229" s="86">
        <v>2.4087789000000002</v>
      </c>
      <c r="E229" s="86">
        <f>SUMIFS('Ratios_MARAMA-VA'!T:T, 'Ratios_MARAMA-VA'!AA:AA, Z229)</f>
        <v>2.4080795466483602</v>
      </c>
      <c r="F229" s="86">
        <f>SUMIFS('Ratios_MARAMA-VA'!J:J, 'Ratios_MARAMA-VA'!AA:AA, Z229)</f>
        <v>4.9818866635449799E-3</v>
      </c>
      <c r="G229" s="122">
        <f t="shared" si="14"/>
        <v>2.0688214683268766E-3</v>
      </c>
      <c r="H229" s="122">
        <v>2.2383599409631398</v>
      </c>
      <c r="I229" s="86">
        <v>4.6307670997074238E-3</v>
      </c>
      <c r="J229" s="122">
        <v>1.93905269357907</v>
      </c>
      <c r="K229" s="86">
        <v>4.0115538406934369E-3</v>
      </c>
      <c r="L229" s="122" t="str" cm="1">
        <f t="array" ref="L229">_xlfn.SWITCH(A229,
    "District of Columbia", _xlfn.XLOOKUP(R229, '2015 O3 Growth Surrogates'!A:A, '2015 O3 Growth Surrogates'!H:H),
    "Maryland", _xlfn.XLOOKUP(R229, '2015 O3 Growth Surrogates'!A:A, '2015 O3 Growth Surrogates'!I:I),
    "Virginia", _xlfn.XLOOKUP(R229, '2015 O3 Growth Surrogates'!A:A, '2015 O3 Growth Surrogates'!J:J)
)</f>
        <v>Employment</v>
      </c>
      <c r="M229" s="133" cm="1">
        <f t="array" ref="M229">_xlfn.SWITCH(L229,
"Employment", INDEX('Coop GFs_CFs'!C:D, MATCH(B229,'Coop GFs_CFs'!B:B,0),1),
"Population", INDEX('Coop GFs_CFs'!E:F, MATCH(B229,'Coop GFs_CFs'!B:B,0),1),
"Household", INDEX('Coop GFs_CFs'!G:H, MATCH(B229,'Coop GFs_CFs'!B:B,0),1),
"VMT", INDEX('Coop GFs_CFs'!I:J, MATCH(B229,'Coop GFs_CFs'!B:B,0),1),
"Lane Mile", INDEX('Coop GFs_CFs'!K:L, MATCH(B229,'Coop GFs_CFs'!B:B,0),1),
"Gas Sales", INDEX('Coop GFs_CFs'!M:N, MATCH(B229,'Coop GFs_CFs'!B:B,0),1),
"No Growth", INDEX('Coop GFs_CFs'!O:P, MATCH(B229,'Coop GFs_CFs'!B:B,0),1)
)</f>
        <v>1.1820289336364709</v>
      </c>
      <c r="N229" s="133" cm="1">
        <f t="array" ref="N229">_xlfn.SWITCH(L229,
"Employment", INDEX('Coop GFs_CFs'!C:D, MATCH(B229,'Coop GFs_CFs'!B:B,0),2),
"Population", INDEX('Coop GFs_CFs'!E:F, MATCH(B229,'Coop GFs_CFs'!B:B,0),2),
"Household", INDEX('Coop GFs_CFs'!G:H, MATCH(B229,'Coop GFs_CFs'!B:B,0),2),
"VMT", INDEX('Coop GFs_CFs'!I:J, MATCH(B229,'Coop GFs_CFs'!B:B,0),2),
"Lane Mile", INDEX('Coop GFs_CFs'!K:L, MATCH(B229,'Coop GFs_CFs'!B:B,0),2),
"Gas Sales", INDEX('Coop GFs_CFs'!M:N, MATCH(B229,'Coop GFs_CFs'!B:B,0),2),
"No Growth", INDEX('Coop GFs_CFs'!O:P, MATCH(B229,'Coop GFs_CFs'!B:B,0),2)
)</f>
        <v>1.2460772431295832</v>
      </c>
      <c r="O229" s="133"/>
      <c r="P229" s="86">
        <f t="shared" si="15"/>
        <v>5.8887341804078281E-3</v>
      </c>
      <c r="Q229" s="86">
        <f t="shared" si="16"/>
        <v>6.2078155992941657E-3</v>
      </c>
      <c r="R229" s="156" t="s">
        <v>911</v>
      </c>
      <c r="S229" s="85" t="s">
        <v>910</v>
      </c>
      <c r="T229" s="85" t="s">
        <v>436</v>
      </c>
      <c r="U229" s="85" t="s">
        <v>230</v>
      </c>
      <c r="V229" s="85" t="s">
        <v>759</v>
      </c>
      <c r="W229" s="85" t="s">
        <v>441</v>
      </c>
      <c r="X229" s="85" t="s">
        <v>330</v>
      </c>
      <c r="Z229" s="42" t="s">
        <v>1428</v>
      </c>
      <c r="AA229"/>
    </row>
    <row r="230" spans="1:27" s="39" customFormat="1" x14ac:dyDescent="0.35">
      <c r="A230" s="85" t="s">
        <v>811</v>
      </c>
      <c r="B230" s="87">
        <v>51107</v>
      </c>
      <c r="C230" s="87" t="s">
        <v>12</v>
      </c>
      <c r="D230" s="86">
        <v>1.0948995E-2</v>
      </c>
      <c r="E230" s="86">
        <f>SUMIFS('Ratios_MARAMA-VA'!T:T, 'Ratios_MARAMA-VA'!AA:AA, Z230)</f>
        <v>1.09458161211288E-2</v>
      </c>
      <c r="F230" s="86">
        <f>SUMIFS('Ratios_MARAMA-VA'!J:J, 'Ratios_MARAMA-VA'!AA:AA, Z230)</f>
        <v>2.2644939379749899E-5</v>
      </c>
      <c r="G230" s="122">
        <f t="shared" si="14"/>
        <v>2.0688214683268966E-3</v>
      </c>
      <c r="H230" s="122">
        <v>1.0174363368014199E-2</v>
      </c>
      <c r="I230" s="86">
        <v>2.1048941362306525E-5</v>
      </c>
      <c r="J230" s="122">
        <v>8.8138758799048006E-3</v>
      </c>
      <c r="K230" s="86">
        <v>1.8234335639515667E-5</v>
      </c>
      <c r="L230" s="122" t="str" cm="1">
        <f t="array" ref="L230">_xlfn.SWITCH(A230,
    "District of Columbia", _xlfn.XLOOKUP(R230, '2015 O3 Growth Surrogates'!A:A, '2015 O3 Growth Surrogates'!H:H),
    "Maryland", _xlfn.XLOOKUP(R230, '2015 O3 Growth Surrogates'!A:A, '2015 O3 Growth Surrogates'!I:I),
    "Virginia", _xlfn.XLOOKUP(R230, '2015 O3 Growth Surrogates'!A:A, '2015 O3 Growth Surrogates'!J:J)
)</f>
        <v>Employment</v>
      </c>
      <c r="M230" s="133" cm="1">
        <f t="array" ref="M230">_xlfn.SWITCH(L230,
"Employment", INDEX('Coop GFs_CFs'!C:D, MATCH(B230,'Coop GFs_CFs'!B:B,0),1),
"Population", INDEX('Coop GFs_CFs'!E:F, MATCH(B230,'Coop GFs_CFs'!B:B,0),1),
"Household", INDEX('Coop GFs_CFs'!G:H, MATCH(B230,'Coop GFs_CFs'!B:B,0),1),
"VMT", INDEX('Coop GFs_CFs'!I:J, MATCH(B230,'Coop GFs_CFs'!B:B,0),1),
"Lane Mile", INDEX('Coop GFs_CFs'!K:L, MATCH(B230,'Coop GFs_CFs'!B:B,0),1),
"Gas Sales", INDEX('Coop GFs_CFs'!M:N, MATCH(B230,'Coop GFs_CFs'!B:B,0),1),
"No Growth", INDEX('Coop GFs_CFs'!O:P, MATCH(B230,'Coop GFs_CFs'!B:B,0),1)
)</f>
        <v>1.1820289336364709</v>
      </c>
      <c r="N230" s="133" cm="1">
        <f t="array" ref="N230">_xlfn.SWITCH(L230,
"Employment", INDEX('Coop GFs_CFs'!C:D, MATCH(B230,'Coop GFs_CFs'!B:B,0),2),
"Population", INDEX('Coop GFs_CFs'!E:F, MATCH(B230,'Coop GFs_CFs'!B:B,0),2),
"Household", INDEX('Coop GFs_CFs'!G:H, MATCH(B230,'Coop GFs_CFs'!B:B,0),2),
"VMT", INDEX('Coop GFs_CFs'!I:J, MATCH(B230,'Coop GFs_CFs'!B:B,0),2),
"Lane Mile", INDEX('Coop GFs_CFs'!K:L, MATCH(B230,'Coop GFs_CFs'!B:B,0),2),
"Gas Sales", INDEX('Coop GFs_CFs'!M:N, MATCH(B230,'Coop GFs_CFs'!B:B,0),2),
"No Growth", INDEX('Coop GFs_CFs'!O:P, MATCH(B230,'Coop GFs_CFs'!B:B,0),2)
)</f>
        <v>1.2460772431295832</v>
      </c>
      <c r="O230" s="133"/>
      <c r="P230" s="86">
        <f t="shared" si="15"/>
        <v>2.6766973547308298E-5</v>
      </c>
      <c r="Q230" s="86">
        <f t="shared" si="16"/>
        <v>2.8217343633155288E-5</v>
      </c>
      <c r="R230" s="156" t="s">
        <v>911</v>
      </c>
      <c r="S230" s="85" t="s">
        <v>910</v>
      </c>
      <c r="T230" s="85" t="s">
        <v>436</v>
      </c>
      <c r="U230" s="85" t="s">
        <v>230</v>
      </c>
      <c r="V230" s="85" t="s">
        <v>759</v>
      </c>
      <c r="W230" s="85" t="s">
        <v>441</v>
      </c>
      <c r="X230" s="85" t="s">
        <v>330</v>
      </c>
      <c r="Z230" s="42" t="s">
        <v>1437</v>
      </c>
      <c r="AA230"/>
    </row>
    <row r="231" spans="1:27" s="39" customFormat="1" x14ac:dyDescent="0.35">
      <c r="A231" s="85" t="s">
        <v>811</v>
      </c>
      <c r="B231" s="87">
        <v>51153</v>
      </c>
      <c r="C231" s="87" t="s">
        <v>10</v>
      </c>
      <c r="D231" s="86">
        <v>1.4805702000000001</v>
      </c>
      <c r="E231" s="86">
        <f>SUMIFS('Ratios_MARAMA-VA'!T:T, 'Ratios_MARAMA-VA'!AA:AA, Z231)</f>
        <v>1.4801403383253899</v>
      </c>
      <c r="F231" s="86">
        <f>SUMIFS('Ratios_MARAMA-VA'!J:J, 'Ratios_MARAMA-VA'!AA:AA, Z231)</f>
        <v>3.06214610806418E-3</v>
      </c>
      <c r="G231" s="122">
        <f t="shared" si="14"/>
        <v>2.0688214683268814E-3</v>
      </c>
      <c r="H231" s="122">
        <v>1.3758211787158099</v>
      </c>
      <c r="I231" s="86">
        <v>2.8463283911060624E-3</v>
      </c>
      <c r="J231" s="122">
        <v>1.1918502085612399</v>
      </c>
      <c r="K231" s="86">
        <v>2.465725298501364E-3</v>
      </c>
      <c r="L231" s="122" t="str" cm="1">
        <f t="array" ref="L231">_xlfn.SWITCH(A231,
    "District of Columbia", _xlfn.XLOOKUP(R231, '2015 O3 Growth Surrogates'!A:A, '2015 O3 Growth Surrogates'!H:H),
    "Maryland", _xlfn.XLOOKUP(R231, '2015 O3 Growth Surrogates'!A:A, '2015 O3 Growth Surrogates'!I:I),
    "Virginia", _xlfn.XLOOKUP(R231, '2015 O3 Growth Surrogates'!A:A, '2015 O3 Growth Surrogates'!J:J)
)</f>
        <v>Employment</v>
      </c>
      <c r="M231" s="133" cm="1">
        <f t="array" ref="M231">_xlfn.SWITCH(L231,
"Employment", INDEX('Coop GFs_CFs'!C:D, MATCH(B231,'Coop GFs_CFs'!B:B,0),1),
"Population", INDEX('Coop GFs_CFs'!E:F, MATCH(B231,'Coop GFs_CFs'!B:B,0),1),
"Household", INDEX('Coop GFs_CFs'!G:H, MATCH(B231,'Coop GFs_CFs'!B:B,0),1),
"VMT", INDEX('Coop GFs_CFs'!I:J, MATCH(B231,'Coop GFs_CFs'!B:B,0),1),
"Lane Mile", INDEX('Coop GFs_CFs'!K:L, MATCH(B231,'Coop GFs_CFs'!B:B,0),1),
"Gas Sales", INDEX('Coop GFs_CFs'!M:N, MATCH(B231,'Coop GFs_CFs'!B:B,0),1),
"No Growth", INDEX('Coop GFs_CFs'!O:P, MATCH(B231,'Coop GFs_CFs'!B:B,0),1)
)</f>
        <v>1.1898949472362377</v>
      </c>
      <c r="N231" s="133" cm="1">
        <f t="array" ref="N231">_xlfn.SWITCH(L231,
"Employment", INDEX('Coop GFs_CFs'!C:D, MATCH(B231,'Coop GFs_CFs'!B:B,0),2),
"Population", INDEX('Coop GFs_CFs'!E:F, MATCH(B231,'Coop GFs_CFs'!B:B,0),2),
"Household", INDEX('Coop GFs_CFs'!G:H, MATCH(B231,'Coop GFs_CFs'!B:B,0),2),
"VMT", INDEX('Coop GFs_CFs'!I:J, MATCH(B231,'Coop GFs_CFs'!B:B,0),2),
"Lane Mile", INDEX('Coop GFs_CFs'!K:L, MATCH(B231,'Coop GFs_CFs'!B:B,0),2),
"Gas Sales", INDEX('Coop GFs_CFs'!M:N, MATCH(B231,'Coop GFs_CFs'!B:B,0),2),
"No Growth", INDEX('Coop GFs_CFs'!O:P, MATCH(B231,'Coop GFs_CFs'!B:B,0),2)
)</f>
        <v>1.2771251790739548</v>
      </c>
      <c r="O231" s="133"/>
      <c r="P231" s="86">
        <f t="shared" si="15"/>
        <v>3.6436321816846781E-3</v>
      </c>
      <c r="Q231" s="86">
        <f t="shared" si="16"/>
        <v>3.9107438966120801E-3</v>
      </c>
      <c r="R231" s="156" t="s">
        <v>911</v>
      </c>
      <c r="S231" s="85" t="s">
        <v>910</v>
      </c>
      <c r="T231" s="85" t="s">
        <v>436</v>
      </c>
      <c r="U231" s="85" t="s">
        <v>230</v>
      </c>
      <c r="V231" s="85" t="s">
        <v>759</v>
      </c>
      <c r="W231" s="85" t="s">
        <v>441</v>
      </c>
      <c r="X231" s="85" t="s">
        <v>330</v>
      </c>
      <c r="Z231" s="42" t="s">
        <v>1431</v>
      </c>
      <c r="AA231"/>
    </row>
    <row r="232" spans="1:27" s="39" customFormat="1" x14ac:dyDescent="0.35">
      <c r="A232" s="85" t="s">
        <v>811</v>
      </c>
      <c r="B232" s="87">
        <v>51153</v>
      </c>
      <c r="C232" s="87" t="s">
        <v>12</v>
      </c>
      <c r="D232" s="86">
        <v>6.7298643E-3</v>
      </c>
      <c r="E232" s="86">
        <f>SUMIFS('Ratios_MARAMA-VA'!T:T, 'Ratios_MARAMA-VA'!AA:AA, Z232)</f>
        <v>6.7279103833684899E-3</v>
      </c>
      <c r="F232" s="86">
        <f>SUMIFS('Ratios_MARAMA-VA'!J:J, 'Ratios_MARAMA-VA'!AA:AA, Z232)</f>
        <v>1.3918845438092101E-5</v>
      </c>
      <c r="G232" s="122">
        <f t="shared" si="14"/>
        <v>2.0688214683268857E-3</v>
      </c>
      <c r="H232" s="122">
        <v>6.2537324024374997E-3</v>
      </c>
      <c r="I232" s="86">
        <v>1.2937855851334171E-5</v>
      </c>
      <c r="J232" s="122">
        <v>5.4175007504161004E-3</v>
      </c>
      <c r="K232" s="86">
        <v>1.1207841857137842E-5</v>
      </c>
      <c r="L232" s="122" t="str" cm="1">
        <f t="array" ref="L232">_xlfn.SWITCH(A232,
    "District of Columbia", _xlfn.XLOOKUP(R232, '2015 O3 Growth Surrogates'!A:A, '2015 O3 Growth Surrogates'!H:H),
    "Maryland", _xlfn.XLOOKUP(R232, '2015 O3 Growth Surrogates'!A:A, '2015 O3 Growth Surrogates'!I:I),
    "Virginia", _xlfn.XLOOKUP(R232, '2015 O3 Growth Surrogates'!A:A, '2015 O3 Growth Surrogates'!J:J)
)</f>
        <v>Employment</v>
      </c>
      <c r="M232" s="133" cm="1">
        <f t="array" ref="M232">_xlfn.SWITCH(L232,
"Employment", INDEX('Coop GFs_CFs'!C:D, MATCH(B232,'Coop GFs_CFs'!B:B,0),1),
"Population", INDEX('Coop GFs_CFs'!E:F, MATCH(B232,'Coop GFs_CFs'!B:B,0),1),
"Household", INDEX('Coop GFs_CFs'!G:H, MATCH(B232,'Coop GFs_CFs'!B:B,0),1),
"VMT", INDEX('Coop GFs_CFs'!I:J, MATCH(B232,'Coop GFs_CFs'!B:B,0),1),
"Lane Mile", INDEX('Coop GFs_CFs'!K:L, MATCH(B232,'Coop GFs_CFs'!B:B,0),1),
"Gas Sales", INDEX('Coop GFs_CFs'!M:N, MATCH(B232,'Coop GFs_CFs'!B:B,0),1),
"No Growth", INDEX('Coop GFs_CFs'!O:P, MATCH(B232,'Coop GFs_CFs'!B:B,0),1)
)</f>
        <v>1.1898949472362377</v>
      </c>
      <c r="N232" s="133" cm="1">
        <f t="array" ref="N232">_xlfn.SWITCH(L232,
"Employment", INDEX('Coop GFs_CFs'!C:D, MATCH(B232,'Coop GFs_CFs'!B:B,0),2),
"Population", INDEX('Coop GFs_CFs'!E:F, MATCH(B232,'Coop GFs_CFs'!B:B,0),2),
"Household", INDEX('Coop GFs_CFs'!G:H, MATCH(B232,'Coop GFs_CFs'!B:B,0),2),
"VMT", INDEX('Coop GFs_CFs'!I:J, MATCH(B232,'Coop GFs_CFs'!B:B,0),2),
"Lane Mile", INDEX('Coop GFs_CFs'!K:L, MATCH(B232,'Coop GFs_CFs'!B:B,0),2),
"Gas Sales", INDEX('Coop GFs_CFs'!M:N, MATCH(B232,'Coop GFs_CFs'!B:B,0),2),
"No Growth", INDEX('Coop GFs_CFs'!O:P, MATCH(B232,'Coop GFs_CFs'!B:B,0),2)
)</f>
        <v>1.2771251790739548</v>
      </c>
      <c r="O232" s="133"/>
      <c r="P232" s="86">
        <f t="shared" si="15"/>
        <v>1.6561963858147948E-5</v>
      </c>
      <c r="Q232" s="86">
        <f t="shared" si="16"/>
        <v>1.7776107972626073E-5</v>
      </c>
      <c r="R232" s="156" t="s">
        <v>911</v>
      </c>
      <c r="S232" s="85" t="s">
        <v>910</v>
      </c>
      <c r="T232" s="85" t="s">
        <v>436</v>
      </c>
      <c r="U232" s="85" t="s">
        <v>230</v>
      </c>
      <c r="V232" s="85" t="s">
        <v>759</v>
      </c>
      <c r="W232" s="85" t="s">
        <v>441</v>
      </c>
      <c r="X232" s="85" t="s">
        <v>330</v>
      </c>
      <c r="Z232" s="42" t="s">
        <v>1439</v>
      </c>
      <c r="AA232"/>
    </row>
    <row r="233" spans="1:27" s="39" customFormat="1" x14ac:dyDescent="0.35">
      <c r="A233" s="85" t="s">
        <v>811</v>
      </c>
      <c r="B233" s="87">
        <v>51510</v>
      </c>
      <c r="C233" s="87" t="s">
        <v>10</v>
      </c>
      <c r="D233" s="86">
        <v>1.2647060999999999</v>
      </c>
      <c r="E233" s="86">
        <f>SUMIFS('Ratios_MARAMA-VA'!T:T, 'Ratios_MARAMA-VA'!AA:AA, Z233)</f>
        <v>1.2643389112763299</v>
      </c>
      <c r="F233" s="86">
        <f>SUMIFS('Ratios_MARAMA-VA'!J:J, 'Ratios_MARAMA-VA'!AA:AA, Z233)</f>
        <v>2.6156914828895099E-3</v>
      </c>
      <c r="G233" s="122">
        <f t="shared" si="14"/>
        <v>2.0688214683268831E-3</v>
      </c>
      <c r="H233" s="122">
        <v>1.1752292712841901</v>
      </c>
      <c r="I233" s="86">
        <v>2.4313395466388911E-3</v>
      </c>
      <c r="J233" s="122">
        <v>1.01808089143876</v>
      </c>
      <c r="K233" s="86">
        <v>2.1062276047018776E-3</v>
      </c>
      <c r="L233" s="122" t="str" cm="1">
        <f t="array" ref="L233">_xlfn.SWITCH(A233,
    "District of Columbia", _xlfn.XLOOKUP(R233, '2015 O3 Growth Surrogates'!A:A, '2015 O3 Growth Surrogates'!H:H),
    "Maryland", _xlfn.XLOOKUP(R233, '2015 O3 Growth Surrogates'!A:A, '2015 O3 Growth Surrogates'!I:I),
    "Virginia", _xlfn.XLOOKUP(R233, '2015 O3 Growth Surrogates'!A:A, '2015 O3 Growth Surrogates'!J:J)
)</f>
        <v>Employment</v>
      </c>
      <c r="M233" s="133" cm="1">
        <f t="array" ref="M233">_xlfn.SWITCH(L233,
"Employment", INDEX('Coop GFs_CFs'!C:D, MATCH(B233,'Coop GFs_CFs'!B:B,0),1),
"Population", INDEX('Coop GFs_CFs'!E:F, MATCH(B233,'Coop GFs_CFs'!B:B,0),1),
"Household", INDEX('Coop GFs_CFs'!G:H, MATCH(B233,'Coop GFs_CFs'!B:B,0),1),
"VMT", INDEX('Coop GFs_CFs'!I:J, MATCH(B233,'Coop GFs_CFs'!B:B,0),1),
"Lane Mile", INDEX('Coop GFs_CFs'!K:L, MATCH(B233,'Coop GFs_CFs'!B:B,0),1),
"Gas Sales", INDEX('Coop GFs_CFs'!M:N, MATCH(B233,'Coop GFs_CFs'!B:B,0),1),
"No Growth", INDEX('Coop GFs_CFs'!O:P, MATCH(B233,'Coop GFs_CFs'!B:B,0),1)
)</f>
        <v>1.0072672441829524</v>
      </c>
      <c r="N233" s="133" cm="1">
        <f t="array" ref="N233">_xlfn.SWITCH(L233,
"Employment", INDEX('Coop GFs_CFs'!C:D, MATCH(B233,'Coop GFs_CFs'!B:B,0),2),
"Population", INDEX('Coop GFs_CFs'!E:F, MATCH(B233,'Coop GFs_CFs'!B:B,0),2),
"Household", INDEX('Coop GFs_CFs'!G:H, MATCH(B233,'Coop GFs_CFs'!B:B,0),2),
"VMT", INDEX('Coop GFs_CFs'!I:J, MATCH(B233,'Coop GFs_CFs'!B:B,0),2),
"Lane Mile", INDEX('Coop GFs_CFs'!K:L, MATCH(B233,'Coop GFs_CFs'!B:B,0),2),
"Gas Sales", INDEX('Coop GFs_CFs'!M:N, MATCH(B233,'Coop GFs_CFs'!B:B,0),2),
"No Growth", INDEX('Coop GFs_CFs'!O:P, MATCH(B233,'Coop GFs_CFs'!B:B,0),2)
)</f>
        <v>1.0751618720988678</v>
      </c>
      <c r="O233" s="133"/>
      <c r="P233" s="86">
        <f t="shared" si="15"/>
        <v>2.6347003516029371E-3</v>
      </c>
      <c r="Q233" s="86">
        <f t="shared" si="16"/>
        <v>2.812291751576549E-3</v>
      </c>
      <c r="R233" s="156" t="s">
        <v>911</v>
      </c>
      <c r="S233" s="85" t="s">
        <v>910</v>
      </c>
      <c r="T233" s="85" t="s">
        <v>436</v>
      </c>
      <c r="U233" s="85" t="s">
        <v>230</v>
      </c>
      <c r="V233" s="85" t="s">
        <v>759</v>
      </c>
      <c r="W233" s="85" t="s">
        <v>441</v>
      </c>
      <c r="X233" s="85" t="s">
        <v>330</v>
      </c>
      <c r="Z233" s="42" t="s">
        <v>1423</v>
      </c>
      <c r="AA233"/>
    </row>
    <row r="234" spans="1:27" s="39" customFormat="1" x14ac:dyDescent="0.35">
      <c r="A234" s="85" t="s">
        <v>811</v>
      </c>
      <c r="B234" s="87">
        <v>51510</v>
      </c>
      <c r="C234" s="87" t="s">
        <v>12</v>
      </c>
      <c r="D234" s="86">
        <v>5.7486617999999998E-3</v>
      </c>
      <c r="E234" s="86">
        <f>SUMIFS('Ratios_MARAMA-VA'!T:T, 'Ratios_MARAMA-VA'!AA:AA, Z234)</f>
        <v>5.7469927610121199E-3</v>
      </c>
      <c r="F234" s="86">
        <f>SUMIFS('Ratios_MARAMA-VA'!J:J, 'Ratios_MARAMA-VA'!AA:AA, Z234)</f>
        <v>1.1889502002301E-5</v>
      </c>
      <c r="G234" s="122">
        <f t="shared" si="14"/>
        <v>2.0688214683268723E-3</v>
      </c>
      <c r="H234" s="122">
        <v>5.3419491042806001E-3</v>
      </c>
      <c r="I234" s="86">
        <v>1.1051538989645211E-5</v>
      </c>
      <c r="J234" s="122">
        <v>4.6276385714624996E-3</v>
      </c>
      <c r="K234" s="86">
        <v>9.5737580242991186E-6</v>
      </c>
      <c r="L234" s="122" t="str" cm="1">
        <f t="array" ref="L234">_xlfn.SWITCH(A234,
    "District of Columbia", _xlfn.XLOOKUP(R234, '2015 O3 Growth Surrogates'!A:A, '2015 O3 Growth Surrogates'!H:H),
    "Maryland", _xlfn.XLOOKUP(R234, '2015 O3 Growth Surrogates'!A:A, '2015 O3 Growth Surrogates'!I:I),
    "Virginia", _xlfn.XLOOKUP(R234, '2015 O3 Growth Surrogates'!A:A, '2015 O3 Growth Surrogates'!J:J)
)</f>
        <v>Employment</v>
      </c>
      <c r="M234" s="133" cm="1">
        <f t="array" ref="M234">_xlfn.SWITCH(L234,
"Employment", INDEX('Coop GFs_CFs'!C:D, MATCH(B234,'Coop GFs_CFs'!B:B,0),1),
"Population", INDEX('Coop GFs_CFs'!E:F, MATCH(B234,'Coop GFs_CFs'!B:B,0),1),
"Household", INDEX('Coop GFs_CFs'!G:H, MATCH(B234,'Coop GFs_CFs'!B:B,0),1),
"VMT", INDEX('Coop GFs_CFs'!I:J, MATCH(B234,'Coop GFs_CFs'!B:B,0),1),
"Lane Mile", INDEX('Coop GFs_CFs'!K:L, MATCH(B234,'Coop GFs_CFs'!B:B,0),1),
"Gas Sales", INDEX('Coop GFs_CFs'!M:N, MATCH(B234,'Coop GFs_CFs'!B:B,0),1),
"No Growth", INDEX('Coop GFs_CFs'!O:P, MATCH(B234,'Coop GFs_CFs'!B:B,0),1)
)</f>
        <v>1.0072672441829524</v>
      </c>
      <c r="N234" s="133" cm="1">
        <f t="array" ref="N234">_xlfn.SWITCH(L234,
"Employment", INDEX('Coop GFs_CFs'!C:D, MATCH(B234,'Coop GFs_CFs'!B:B,0),2),
"Population", INDEX('Coop GFs_CFs'!E:F, MATCH(B234,'Coop GFs_CFs'!B:B,0),2),
"Household", INDEX('Coop GFs_CFs'!G:H, MATCH(B234,'Coop GFs_CFs'!B:B,0),2),
"VMT", INDEX('Coop GFs_CFs'!I:J, MATCH(B234,'Coop GFs_CFs'!B:B,0),2),
"Lane Mile", INDEX('Coop GFs_CFs'!K:L, MATCH(B234,'Coop GFs_CFs'!B:B,0),2),
"Gas Sales", INDEX('Coop GFs_CFs'!M:N, MATCH(B234,'Coop GFs_CFs'!B:B,0),2),
"No Growth", INDEX('Coop GFs_CFs'!O:P, MATCH(B234,'Coop GFs_CFs'!B:B,0),2)
)</f>
        <v>1.0751618720988678</v>
      </c>
      <c r="O234" s="133"/>
      <c r="P234" s="86">
        <f t="shared" si="15"/>
        <v>1.1975905916565423E-5</v>
      </c>
      <c r="Q234" s="86">
        <f t="shared" si="16"/>
        <v>1.278313923111718E-5</v>
      </c>
      <c r="R234" s="156" t="s">
        <v>911</v>
      </c>
      <c r="S234" s="85" t="s">
        <v>910</v>
      </c>
      <c r="T234" s="85" t="s">
        <v>436</v>
      </c>
      <c r="U234" s="85" t="s">
        <v>230</v>
      </c>
      <c r="V234" s="85" t="s">
        <v>759</v>
      </c>
      <c r="W234" s="85" t="s">
        <v>441</v>
      </c>
      <c r="X234" s="85" t="s">
        <v>330</v>
      </c>
      <c r="Z234" s="42" t="s">
        <v>1432</v>
      </c>
      <c r="AA234"/>
    </row>
    <row r="235" spans="1:27" s="39" customFormat="1" x14ac:dyDescent="0.35">
      <c r="A235" s="85" t="s">
        <v>811</v>
      </c>
      <c r="B235" s="87">
        <v>51600</v>
      </c>
      <c r="C235" s="87" t="s">
        <v>10</v>
      </c>
      <c r="D235" s="86">
        <v>0.42158412000000001</v>
      </c>
      <c r="E235" s="86">
        <f>SUMIFS('Ratios_MARAMA-VA'!T:T, 'Ratios_MARAMA-VA'!AA:AA, Z235)</f>
        <v>0.42146171928180898</v>
      </c>
      <c r="F235" s="86">
        <f>SUMIFS('Ratios_MARAMA-VA'!J:J, 'Ratios_MARAMA-VA'!AA:AA, Z235)</f>
        <v>8.7192905292816404E-4</v>
      </c>
      <c r="G235" s="122">
        <f t="shared" si="14"/>
        <v>2.0688214683268818E-3</v>
      </c>
      <c r="H235" s="122">
        <v>0.39175741947681297</v>
      </c>
      <c r="I235" s="86">
        <v>8.104761597899704E-4</v>
      </c>
      <c r="J235" s="122">
        <v>0.33937271015457798</v>
      </c>
      <c r="K235" s="86">
        <v>7.0210154853206732E-4</v>
      </c>
      <c r="L235" s="122" t="str" cm="1">
        <f t="array" ref="L235">_xlfn.SWITCH(A235,
    "District of Columbia", _xlfn.XLOOKUP(R235, '2015 O3 Growth Surrogates'!A:A, '2015 O3 Growth Surrogates'!H:H),
    "Maryland", _xlfn.XLOOKUP(R235, '2015 O3 Growth Surrogates'!A:A, '2015 O3 Growth Surrogates'!I:I),
    "Virginia", _xlfn.XLOOKUP(R235, '2015 O3 Growth Surrogates'!A:A, '2015 O3 Growth Surrogates'!J:J)
)</f>
        <v>Employment</v>
      </c>
      <c r="M235" s="133" cm="1">
        <f t="array" ref="M235">_xlfn.SWITCH(L235,
"Employment", INDEX('Coop GFs_CFs'!C:D, MATCH(B235,'Coop GFs_CFs'!B:B,0),1),
"Population", INDEX('Coop GFs_CFs'!E:F, MATCH(B235,'Coop GFs_CFs'!B:B,0),1),
"Household", INDEX('Coop GFs_CFs'!G:H, MATCH(B235,'Coop GFs_CFs'!B:B,0),1),
"VMT", INDEX('Coop GFs_CFs'!I:J, MATCH(B235,'Coop GFs_CFs'!B:B,0),1),
"Lane Mile", INDEX('Coop GFs_CFs'!K:L, MATCH(B235,'Coop GFs_CFs'!B:B,0),1),
"Gas Sales", INDEX('Coop GFs_CFs'!M:N, MATCH(B235,'Coop GFs_CFs'!B:B,0),1),
"No Growth", INDEX('Coop GFs_CFs'!O:P, MATCH(B235,'Coop GFs_CFs'!B:B,0),1)
)</f>
        <v>1.0625592417061611</v>
      </c>
      <c r="N235" s="133" cm="1">
        <f t="array" ref="N235">_xlfn.SWITCH(L235,
"Employment", INDEX('Coop GFs_CFs'!C:D, MATCH(B235,'Coop GFs_CFs'!B:B,0),2),
"Population", INDEX('Coop GFs_CFs'!E:F, MATCH(B235,'Coop GFs_CFs'!B:B,0),2),
"Household", INDEX('Coop GFs_CFs'!G:H, MATCH(B235,'Coop GFs_CFs'!B:B,0),2),
"VMT", INDEX('Coop GFs_CFs'!I:J, MATCH(B235,'Coop GFs_CFs'!B:B,0),2),
"Lane Mile", INDEX('Coop GFs_CFs'!K:L, MATCH(B235,'Coop GFs_CFs'!B:B,0),2),
"Gas Sales", INDEX('Coop GFs_CFs'!M:N, MATCH(B235,'Coop GFs_CFs'!B:B,0),2),
"No Growth", INDEX('Coop GFs_CFs'!O:P, MATCH(B235,'Coop GFs_CFs'!B:B,0),2)
)</f>
        <v>1.0767772511848339</v>
      </c>
      <c r="O235" s="133"/>
      <c r="P235" s="86">
        <f t="shared" si="15"/>
        <v>9.2647627330092125E-4</v>
      </c>
      <c r="Q235" s="86">
        <f t="shared" si="16"/>
        <v>9.3887336884018399E-4</v>
      </c>
      <c r="R235" s="156" t="s">
        <v>911</v>
      </c>
      <c r="S235" s="85" t="s">
        <v>910</v>
      </c>
      <c r="T235" s="85" t="s">
        <v>436</v>
      </c>
      <c r="U235" s="85" t="s">
        <v>230</v>
      </c>
      <c r="V235" s="85" t="s">
        <v>759</v>
      </c>
      <c r="W235" s="85" t="s">
        <v>441</v>
      </c>
      <c r="X235" s="85" t="s">
        <v>330</v>
      </c>
      <c r="Z235" s="42" t="s">
        <v>1426</v>
      </c>
      <c r="AA235"/>
    </row>
    <row r="236" spans="1:27" s="39" customFormat="1" x14ac:dyDescent="0.35">
      <c r="A236" s="85" t="s">
        <v>811</v>
      </c>
      <c r="B236" s="87">
        <v>51600</v>
      </c>
      <c r="C236" s="87" t="s">
        <v>12</v>
      </c>
      <c r="D236" s="86">
        <v>1.9162916999999999E-3</v>
      </c>
      <c r="E236" s="86">
        <f>SUMIFS('Ratios_MARAMA-VA'!T:T, 'Ratios_MARAMA-VA'!AA:AA, Z236)</f>
        <v>1.9157353330278601E-3</v>
      </c>
      <c r="F236" s="86">
        <f>SUMIFS('Ratios_MARAMA-VA'!J:J, 'Ratios_MARAMA-VA'!AA:AA, Z236)</f>
        <v>3.9633143846004001E-6</v>
      </c>
      <c r="G236" s="122">
        <f t="shared" si="14"/>
        <v>2.0688214683268896E-3</v>
      </c>
      <c r="H236" s="122">
        <v>1.7807157711652E-3</v>
      </c>
      <c r="I236" s="86">
        <v>3.6839830163748388E-6</v>
      </c>
      <c r="J236" s="122">
        <v>1.5426034255648E-3</v>
      </c>
      <c r="K236" s="86">
        <v>3.1913710839230595E-6</v>
      </c>
      <c r="L236" s="122" t="str" cm="1">
        <f t="array" ref="L236">_xlfn.SWITCH(A236,
    "District of Columbia", _xlfn.XLOOKUP(R236, '2015 O3 Growth Surrogates'!A:A, '2015 O3 Growth Surrogates'!H:H),
    "Maryland", _xlfn.XLOOKUP(R236, '2015 O3 Growth Surrogates'!A:A, '2015 O3 Growth Surrogates'!I:I),
    "Virginia", _xlfn.XLOOKUP(R236, '2015 O3 Growth Surrogates'!A:A, '2015 O3 Growth Surrogates'!J:J)
)</f>
        <v>Employment</v>
      </c>
      <c r="M236" s="133" cm="1">
        <f t="array" ref="M236">_xlfn.SWITCH(L236,
"Employment", INDEX('Coop GFs_CFs'!C:D, MATCH(B236,'Coop GFs_CFs'!B:B,0),1),
"Population", INDEX('Coop GFs_CFs'!E:F, MATCH(B236,'Coop GFs_CFs'!B:B,0),1),
"Household", INDEX('Coop GFs_CFs'!G:H, MATCH(B236,'Coop GFs_CFs'!B:B,0),1),
"VMT", INDEX('Coop GFs_CFs'!I:J, MATCH(B236,'Coop GFs_CFs'!B:B,0),1),
"Lane Mile", INDEX('Coop GFs_CFs'!K:L, MATCH(B236,'Coop GFs_CFs'!B:B,0),1),
"Gas Sales", INDEX('Coop GFs_CFs'!M:N, MATCH(B236,'Coop GFs_CFs'!B:B,0),1),
"No Growth", INDEX('Coop GFs_CFs'!O:P, MATCH(B236,'Coop GFs_CFs'!B:B,0),1)
)</f>
        <v>1.0625592417061611</v>
      </c>
      <c r="N236" s="133" cm="1">
        <f t="array" ref="N236">_xlfn.SWITCH(L236,
"Employment", INDEX('Coop GFs_CFs'!C:D, MATCH(B236,'Coop GFs_CFs'!B:B,0),2),
"Population", INDEX('Coop GFs_CFs'!E:F, MATCH(B236,'Coop GFs_CFs'!B:B,0),2),
"Household", INDEX('Coop GFs_CFs'!G:H, MATCH(B236,'Coop GFs_CFs'!B:B,0),2),
"VMT", INDEX('Coop GFs_CFs'!I:J, MATCH(B236,'Coop GFs_CFs'!B:B,0),2),
"Lane Mile", INDEX('Coop GFs_CFs'!K:L, MATCH(B236,'Coop GFs_CFs'!B:B,0),2),
"Gas Sales", INDEX('Coop GFs_CFs'!M:N, MATCH(B236,'Coop GFs_CFs'!B:B,0),2),
"No Growth", INDEX('Coop GFs_CFs'!O:P, MATCH(B236,'Coop GFs_CFs'!B:B,0),2)
)</f>
        <v>1.0767772511848339</v>
      </c>
      <c r="O236" s="133"/>
      <c r="P236" s="86">
        <f t="shared" si="15"/>
        <v>4.2112563271441221E-6</v>
      </c>
      <c r="Q236" s="86">
        <f t="shared" si="16"/>
        <v>4.2676067686313305E-6</v>
      </c>
      <c r="R236" s="156" t="s">
        <v>911</v>
      </c>
      <c r="S236" s="85" t="s">
        <v>910</v>
      </c>
      <c r="T236" s="85" t="s">
        <v>436</v>
      </c>
      <c r="U236" s="85" t="s">
        <v>230</v>
      </c>
      <c r="V236" s="85" t="s">
        <v>759</v>
      </c>
      <c r="W236" s="85" t="s">
        <v>441</v>
      </c>
      <c r="X236" s="85" t="s">
        <v>330</v>
      </c>
      <c r="Z236" s="42" t="s">
        <v>1435</v>
      </c>
      <c r="AA236"/>
    </row>
    <row r="237" spans="1:27" s="39" customFormat="1" x14ac:dyDescent="0.35">
      <c r="A237" s="85" t="s">
        <v>811</v>
      </c>
      <c r="B237" s="87">
        <v>51610</v>
      </c>
      <c r="C237" s="87" t="s">
        <v>10</v>
      </c>
      <c r="D237" s="86">
        <v>0.15600438</v>
      </c>
      <c r="E237" s="86">
        <f>SUMIFS('Ratios_MARAMA-VA'!T:T, 'Ratios_MARAMA-VA'!AA:AA, Z237)</f>
        <v>0.15595908643402501</v>
      </c>
      <c r="F237" s="86">
        <f>SUMIFS('Ratios_MARAMA-VA'!J:J, 'Ratios_MARAMA-VA'!AA:AA, Z237)</f>
        <v>3.2265150619536001E-4</v>
      </c>
      <c r="G237" s="122">
        <f t="shared" si="14"/>
        <v>2.0688214683268905E-3</v>
      </c>
      <c r="H237" s="122">
        <v>0.144967209239001</v>
      </c>
      <c r="I237" s="86">
        <v>2.9991127467708163E-4</v>
      </c>
      <c r="J237" s="122">
        <v>0.125582598406659</v>
      </c>
      <c r="K237" s="86">
        <v>2.5980797563197048E-4</v>
      </c>
      <c r="L237" s="122" t="str" cm="1">
        <f t="array" ref="L237">_xlfn.SWITCH(A237,
    "District of Columbia", _xlfn.XLOOKUP(R237, '2015 O3 Growth Surrogates'!A:A, '2015 O3 Growth Surrogates'!H:H),
    "Maryland", _xlfn.XLOOKUP(R237, '2015 O3 Growth Surrogates'!A:A, '2015 O3 Growth Surrogates'!I:I),
    "Virginia", _xlfn.XLOOKUP(R237, '2015 O3 Growth Surrogates'!A:A, '2015 O3 Growth Surrogates'!J:J)
)</f>
        <v>Employment</v>
      </c>
      <c r="M237" s="133" cm="1">
        <f t="array" ref="M237">_xlfn.SWITCH(L237,
"Employment", INDEX('Coop GFs_CFs'!C:D, MATCH(B237,'Coop GFs_CFs'!B:B,0),1),
"Population", INDEX('Coop GFs_CFs'!E:F, MATCH(B237,'Coop GFs_CFs'!B:B,0),1),
"Household", INDEX('Coop GFs_CFs'!G:H, MATCH(B237,'Coop GFs_CFs'!B:B,0),1),
"VMT", INDEX('Coop GFs_CFs'!I:J, MATCH(B237,'Coop GFs_CFs'!B:B,0),1),
"Lane Mile", INDEX('Coop GFs_CFs'!K:L, MATCH(B237,'Coop GFs_CFs'!B:B,0),1),
"Gas Sales", INDEX('Coop GFs_CFs'!M:N, MATCH(B237,'Coop GFs_CFs'!B:B,0),1),
"No Growth", INDEX('Coop GFs_CFs'!O:P, MATCH(B237,'Coop GFs_CFs'!B:B,0),1)
)</f>
        <v>1.2446203080415557</v>
      </c>
      <c r="N237" s="133" cm="1">
        <f t="array" ref="N237">_xlfn.SWITCH(L237,
"Employment", INDEX('Coop GFs_CFs'!C:D, MATCH(B237,'Coop GFs_CFs'!B:B,0),2),
"Population", INDEX('Coop GFs_CFs'!E:F, MATCH(B237,'Coop GFs_CFs'!B:B,0),2),
"Household", INDEX('Coop GFs_CFs'!G:H, MATCH(B237,'Coop GFs_CFs'!B:B,0),2),
"VMT", INDEX('Coop GFs_CFs'!I:J, MATCH(B237,'Coop GFs_CFs'!B:B,0),2),
"Lane Mile", INDEX('Coop GFs_CFs'!K:L, MATCH(B237,'Coop GFs_CFs'!B:B,0),2),
"Gas Sales", INDEX('Coop GFs_CFs'!M:N, MATCH(B237,'Coop GFs_CFs'!B:B,0),2),
"No Growth", INDEX('Coop GFs_CFs'!O:P, MATCH(B237,'Coop GFs_CFs'!B:B,0),2)
)</f>
        <v>1.3259344505225987</v>
      </c>
      <c r="O237" s="133"/>
      <c r="P237" s="86">
        <f t="shared" si="15"/>
        <v>4.0157861703094086E-4</v>
      </c>
      <c r="Q237" s="86">
        <f t="shared" si="16"/>
        <v>4.2781474757743354E-4</v>
      </c>
      <c r="R237" s="156" t="s">
        <v>911</v>
      </c>
      <c r="S237" s="85" t="s">
        <v>910</v>
      </c>
      <c r="T237" s="85" t="s">
        <v>436</v>
      </c>
      <c r="U237" s="85" t="s">
        <v>230</v>
      </c>
      <c r="V237" s="85" t="s">
        <v>759</v>
      </c>
      <c r="W237" s="85" t="s">
        <v>441</v>
      </c>
      <c r="X237" s="85" t="s">
        <v>330</v>
      </c>
      <c r="Z237" s="42" t="s">
        <v>1427</v>
      </c>
      <c r="AA237"/>
    </row>
    <row r="238" spans="1:27" s="39" customFormat="1" x14ac:dyDescent="0.35">
      <c r="A238" s="85" t="s">
        <v>811</v>
      </c>
      <c r="B238" s="87">
        <v>51610</v>
      </c>
      <c r="C238" s="87" t="s">
        <v>12</v>
      </c>
      <c r="D238" s="86">
        <v>7.0911089999999997E-4</v>
      </c>
      <c r="E238" s="86">
        <f>SUMIFS('Ratios_MARAMA-VA'!T:T, 'Ratios_MARAMA-VA'!AA:AA, Z238)</f>
        <v>7.0890502013090597E-4</v>
      </c>
      <c r="F238" s="86">
        <f>SUMIFS('Ratios_MARAMA-VA'!J:J, 'Ratios_MARAMA-VA'!AA:AA, Z238)</f>
        <v>1.4665979246515199E-6</v>
      </c>
      <c r="G238" s="122">
        <f t="shared" si="14"/>
        <v>2.0688214683268836E-3</v>
      </c>
      <c r="H238" s="122">
        <v>6.5894193620680004E-4</v>
      </c>
      <c r="I238" s="86">
        <v>1.3632332240055116E-6</v>
      </c>
      <c r="J238" s="122">
        <v>5.7083005862059995E-4</v>
      </c>
      <c r="K238" s="86">
        <v>1.1809454800405907E-6</v>
      </c>
      <c r="L238" s="122" t="str" cm="1">
        <f t="array" ref="L238">_xlfn.SWITCH(A238,
    "District of Columbia", _xlfn.XLOOKUP(R238, '2015 O3 Growth Surrogates'!A:A, '2015 O3 Growth Surrogates'!H:H),
    "Maryland", _xlfn.XLOOKUP(R238, '2015 O3 Growth Surrogates'!A:A, '2015 O3 Growth Surrogates'!I:I),
    "Virginia", _xlfn.XLOOKUP(R238, '2015 O3 Growth Surrogates'!A:A, '2015 O3 Growth Surrogates'!J:J)
)</f>
        <v>Employment</v>
      </c>
      <c r="M238" s="133" cm="1">
        <f t="array" ref="M238">_xlfn.SWITCH(L238,
"Employment", INDEX('Coop GFs_CFs'!C:D, MATCH(B238,'Coop GFs_CFs'!B:B,0),1),
"Population", INDEX('Coop GFs_CFs'!E:F, MATCH(B238,'Coop GFs_CFs'!B:B,0),1),
"Household", INDEX('Coop GFs_CFs'!G:H, MATCH(B238,'Coop GFs_CFs'!B:B,0),1),
"VMT", INDEX('Coop GFs_CFs'!I:J, MATCH(B238,'Coop GFs_CFs'!B:B,0),1),
"Lane Mile", INDEX('Coop GFs_CFs'!K:L, MATCH(B238,'Coop GFs_CFs'!B:B,0),1),
"Gas Sales", INDEX('Coop GFs_CFs'!M:N, MATCH(B238,'Coop GFs_CFs'!B:B,0),1),
"No Growth", INDEX('Coop GFs_CFs'!O:P, MATCH(B238,'Coop GFs_CFs'!B:B,0),1)
)</f>
        <v>1.2446203080415557</v>
      </c>
      <c r="N238" s="133" cm="1">
        <f t="array" ref="N238">_xlfn.SWITCH(L238,
"Employment", INDEX('Coop GFs_CFs'!C:D, MATCH(B238,'Coop GFs_CFs'!B:B,0),2),
"Population", INDEX('Coop GFs_CFs'!E:F, MATCH(B238,'Coop GFs_CFs'!B:B,0),2),
"Household", INDEX('Coop GFs_CFs'!G:H, MATCH(B238,'Coop GFs_CFs'!B:B,0),2),
"VMT", INDEX('Coop GFs_CFs'!I:J, MATCH(B238,'Coop GFs_CFs'!B:B,0),2),
"Lane Mile", INDEX('Coop GFs_CFs'!K:L, MATCH(B238,'Coop GFs_CFs'!B:B,0),2),
"Gas Sales", INDEX('Coop GFs_CFs'!M:N, MATCH(B238,'Coop GFs_CFs'!B:B,0),2),
"No Growth", INDEX('Coop GFs_CFs'!O:P, MATCH(B238,'Coop GFs_CFs'!B:B,0),2)
)</f>
        <v>1.3259344505225987</v>
      </c>
      <c r="O238" s="133"/>
      <c r="P238" s="86">
        <f t="shared" si="15"/>
        <v>1.8253575607528809E-6</v>
      </c>
      <c r="Q238" s="86">
        <f t="shared" si="16"/>
        <v>1.9446127133603967E-6</v>
      </c>
      <c r="R238" s="156" t="s">
        <v>911</v>
      </c>
      <c r="S238" s="85" t="s">
        <v>910</v>
      </c>
      <c r="T238" s="85" t="s">
        <v>436</v>
      </c>
      <c r="U238" s="85" t="s">
        <v>230</v>
      </c>
      <c r="V238" s="85" t="s">
        <v>759</v>
      </c>
      <c r="W238" s="85" t="s">
        <v>441</v>
      </c>
      <c r="X238" s="85" t="s">
        <v>330</v>
      </c>
      <c r="Z238" s="42" t="s">
        <v>1436</v>
      </c>
      <c r="AA238"/>
    </row>
    <row r="239" spans="1:27" s="39" customFormat="1" x14ac:dyDescent="0.35">
      <c r="A239" s="85" t="s">
        <v>811</v>
      </c>
      <c r="B239" s="87">
        <v>51683</v>
      </c>
      <c r="C239" s="87" t="s">
        <v>10</v>
      </c>
      <c r="D239" s="86">
        <v>0.22681692000000001</v>
      </c>
      <c r="E239" s="86">
        <f>SUMIFS('Ratios_MARAMA-VA'!T:T, 'Ratios_MARAMA-VA'!AA:AA, Z239)</f>
        <v>0.22675106705965201</v>
      </c>
      <c r="F239" s="86">
        <f>SUMIFS('Ratios_MARAMA-VA'!J:J, 'Ratios_MARAMA-VA'!AA:AA, Z239)</f>
        <v>4.69107475499036E-4</v>
      </c>
      <c r="G239" s="122">
        <f t="shared" si="14"/>
        <v>2.0688214683268796E-3</v>
      </c>
      <c r="H239" s="122">
        <v>0.21076982518430401</v>
      </c>
      <c r="I239" s="86">
        <v>4.3604513921679155E-4</v>
      </c>
      <c r="J239" s="122">
        <v>0.18258627210463699</v>
      </c>
      <c r="K239" s="86">
        <v>3.7773839955184627E-4</v>
      </c>
      <c r="L239" s="122" t="str" cm="1">
        <f t="array" ref="L239">_xlfn.SWITCH(A239,
    "District of Columbia", _xlfn.XLOOKUP(R239, '2015 O3 Growth Surrogates'!A:A, '2015 O3 Growth Surrogates'!H:H),
    "Maryland", _xlfn.XLOOKUP(R239, '2015 O3 Growth Surrogates'!A:A, '2015 O3 Growth Surrogates'!I:I),
    "Virginia", _xlfn.XLOOKUP(R239, '2015 O3 Growth Surrogates'!A:A, '2015 O3 Growth Surrogates'!J:J)
)</f>
        <v>Employment</v>
      </c>
      <c r="M239" s="133" cm="1">
        <f t="array" ref="M239">_xlfn.SWITCH(L239,
"Employment", INDEX('Coop GFs_CFs'!C:D, MATCH(B239,'Coop GFs_CFs'!B:B,0),1),
"Population", INDEX('Coop GFs_CFs'!E:F, MATCH(B239,'Coop GFs_CFs'!B:B,0),1),
"Household", INDEX('Coop GFs_CFs'!G:H, MATCH(B239,'Coop GFs_CFs'!B:B,0),1),
"VMT", INDEX('Coop GFs_CFs'!I:J, MATCH(B239,'Coop GFs_CFs'!B:B,0),1),
"Lane Mile", INDEX('Coop GFs_CFs'!K:L, MATCH(B239,'Coop GFs_CFs'!B:B,0),1),
"Gas Sales", INDEX('Coop GFs_CFs'!M:N, MATCH(B239,'Coop GFs_CFs'!B:B,0),1),
"No Growth", INDEX('Coop GFs_CFs'!O:P, MATCH(B239,'Coop GFs_CFs'!B:B,0),1)
)</f>
        <v>1.0626817271189477</v>
      </c>
      <c r="N239" s="133" cm="1">
        <f t="array" ref="N239">_xlfn.SWITCH(L239,
"Employment", INDEX('Coop GFs_CFs'!C:D, MATCH(B239,'Coop GFs_CFs'!B:B,0),2),
"Population", INDEX('Coop GFs_CFs'!E:F, MATCH(B239,'Coop GFs_CFs'!B:B,0),2),
"Household", INDEX('Coop GFs_CFs'!G:H, MATCH(B239,'Coop GFs_CFs'!B:B,0),2),
"VMT", INDEX('Coop GFs_CFs'!I:J, MATCH(B239,'Coop GFs_CFs'!B:B,0),2),
"Lane Mile", INDEX('Coop GFs_CFs'!K:L, MATCH(B239,'Coop GFs_CFs'!B:B,0),2),
"Gas Sales", INDEX('Coop GFs_CFs'!M:N, MATCH(B239,'Coop GFs_CFs'!B:B,0),2),
"No Growth", INDEX('Coop GFs_CFs'!O:P, MATCH(B239,'Coop GFs_CFs'!B:B,0),2)
)</f>
        <v>1.0893103528916537</v>
      </c>
      <c r="O239" s="133"/>
      <c r="P239" s="86">
        <f t="shared" si="15"/>
        <v>4.9851194226772498E-4</v>
      </c>
      <c r="Q239" s="86">
        <f t="shared" si="16"/>
        <v>5.1100362967996767E-4</v>
      </c>
      <c r="R239" s="156" t="s">
        <v>911</v>
      </c>
      <c r="S239" s="85" t="s">
        <v>910</v>
      </c>
      <c r="T239" s="85" t="s">
        <v>436</v>
      </c>
      <c r="U239" s="85" t="s">
        <v>230</v>
      </c>
      <c r="V239" s="85" t="s">
        <v>759</v>
      </c>
      <c r="W239" s="85" t="s">
        <v>441</v>
      </c>
      <c r="X239" s="85" t="s">
        <v>330</v>
      </c>
      <c r="Z239" s="42" t="s">
        <v>1429</v>
      </c>
      <c r="AA239"/>
    </row>
    <row r="240" spans="1:27" s="39" customFormat="1" x14ac:dyDescent="0.35">
      <c r="A240" s="85" t="s">
        <v>811</v>
      </c>
      <c r="B240" s="87">
        <v>51683</v>
      </c>
      <c r="C240" s="87" t="s">
        <v>12</v>
      </c>
      <c r="D240" s="86">
        <v>1.030986E-3</v>
      </c>
      <c r="E240" s="86">
        <f>SUMIFS('Ratios_MARAMA-VA'!T:T, 'Ratios_MARAMA-VA'!AA:AA, Z240)</f>
        <v>1.0306866684529599E-3</v>
      </c>
      <c r="F240" s="86">
        <f>SUMIFS('Ratios_MARAMA-VA'!J:J, 'Ratios_MARAMA-VA'!AA:AA, Z240)</f>
        <v>2.1323067068137999E-6</v>
      </c>
      <c r="G240" s="122">
        <f t="shared" si="14"/>
        <v>2.068821468326887E-3</v>
      </c>
      <c r="H240" s="122">
        <v>9.5804465992859996E-4</v>
      </c>
      <c r="I240" s="86">
        <v>1.9820233600762193E-6</v>
      </c>
      <c r="J240" s="122">
        <v>8.2993760047560001E-4</v>
      </c>
      <c r="K240" s="86">
        <v>1.716992725235624E-6</v>
      </c>
      <c r="L240" s="122" t="str" cm="1">
        <f t="array" ref="L240">_xlfn.SWITCH(A240,
    "District of Columbia", _xlfn.XLOOKUP(R240, '2015 O3 Growth Surrogates'!A:A, '2015 O3 Growth Surrogates'!H:H),
    "Maryland", _xlfn.XLOOKUP(R240, '2015 O3 Growth Surrogates'!A:A, '2015 O3 Growth Surrogates'!I:I),
    "Virginia", _xlfn.XLOOKUP(R240, '2015 O3 Growth Surrogates'!A:A, '2015 O3 Growth Surrogates'!J:J)
)</f>
        <v>Employment</v>
      </c>
      <c r="M240" s="133" cm="1">
        <f t="array" ref="M240">_xlfn.SWITCH(L240,
"Employment", INDEX('Coop GFs_CFs'!C:D, MATCH(B240,'Coop GFs_CFs'!B:B,0),1),
"Population", INDEX('Coop GFs_CFs'!E:F, MATCH(B240,'Coop GFs_CFs'!B:B,0),1),
"Household", INDEX('Coop GFs_CFs'!G:H, MATCH(B240,'Coop GFs_CFs'!B:B,0),1),
"VMT", INDEX('Coop GFs_CFs'!I:J, MATCH(B240,'Coop GFs_CFs'!B:B,0),1),
"Lane Mile", INDEX('Coop GFs_CFs'!K:L, MATCH(B240,'Coop GFs_CFs'!B:B,0),1),
"Gas Sales", INDEX('Coop GFs_CFs'!M:N, MATCH(B240,'Coop GFs_CFs'!B:B,0),1),
"No Growth", INDEX('Coop GFs_CFs'!O:P, MATCH(B240,'Coop GFs_CFs'!B:B,0),1)
)</f>
        <v>1.0626817271189477</v>
      </c>
      <c r="N240" s="133" cm="1">
        <f t="array" ref="N240">_xlfn.SWITCH(L240,
"Employment", INDEX('Coop GFs_CFs'!C:D, MATCH(B240,'Coop GFs_CFs'!B:B,0),2),
"Population", INDEX('Coop GFs_CFs'!E:F, MATCH(B240,'Coop GFs_CFs'!B:B,0),2),
"Household", INDEX('Coop GFs_CFs'!G:H, MATCH(B240,'Coop GFs_CFs'!B:B,0),2),
"VMT", INDEX('Coop GFs_CFs'!I:J, MATCH(B240,'Coop GFs_CFs'!B:B,0),2),
"Lane Mile", INDEX('Coop GFs_CFs'!K:L, MATCH(B240,'Coop GFs_CFs'!B:B,0),2),
"Gas Sales", INDEX('Coop GFs_CFs'!M:N, MATCH(B240,'Coop GFs_CFs'!B:B,0),2),
"No Growth", INDEX('Coop GFs_CFs'!O:P, MATCH(B240,'Coop GFs_CFs'!B:B,0),2)
)</f>
        <v>1.0893103528916537</v>
      </c>
      <c r="O240" s="133"/>
      <c r="P240" s="86">
        <f t="shared" si="15"/>
        <v>2.2659633739442046E-6</v>
      </c>
      <c r="Q240" s="86">
        <f t="shared" si="16"/>
        <v>2.3227437712725802E-6</v>
      </c>
      <c r="R240" s="156" t="s">
        <v>911</v>
      </c>
      <c r="S240" s="85" t="s">
        <v>910</v>
      </c>
      <c r="T240" s="85" t="s">
        <v>436</v>
      </c>
      <c r="U240" s="85" t="s">
        <v>230</v>
      </c>
      <c r="V240" s="85" t="s">
        <v>759</v>
      </c>
      <c r="W240" s="85" t="s">
        <v>441</v>
      </c>
      <c r="X240" s="85" t="s">
        <v>330</v>
      </c>
      <c r="Z240" s="42" t="s">
        <v>1438</v>
      </c>
      <c r="AA240"/>
    </row>
    <row r="241" spans="1:27" s="39" customFormat="1" x14ac:dyDescent="0.35">
      <c r="A241" s="85" t="s">
        <v>811</v>
      </c>
      <c r="B241" s="87">
        <v>51685</v>
      </c>
      <c r="C241" s="87" t="s">
        <v>10</v>
      </c>
      <c r="D241" s="86">
        <v>2.4197256E-2</v>
      </c>
      <c r="E241" s="86">
        <f>SUMIFS('Ratios_MARAMA-VA'!T:T, 'Ratios_MARAMA-VA'!AA:AA, Z241)</f>
        <v>2.41902306843579E-2</v>
      </c>
      <c r="F241" s="86">
        <f>SUMIFS('Ratios_MARAMA-VA'!J:J, 'Ratios_MARAMA-VA'!AA:AA, Z241)</f>
        <v>5.0045268563579503E-5</v>
      </c>
      <c r="G241" s="122">
        <f t="shared" si="14"/>
        <v>2.0688214683268901E-3</v>
      </c>
      <c r="H241" s="122">
        <v>2.2485321717003501E-2</v>
      </c>
      <c r="I241" s="86">
        <v>4.651811629037369E-5</v>
      </c>
      <c r="J241" s="122">
        <v>1.9478647219976199E-2</v>
      </c>
      <c r="K241" s="86">
        <v>4.0297843542652657E-5</v>
      </c>
      <c r="L241" s="122" t="str" cm="1">
        <f t="array" ref="L241">_xlfn.SWITCH(A241,
    "District of Columbia", _xlfn.XLOOKUP(R241, '2015 O3 Growth Surrogates'!A:A, '2015 O3 Growth Surrogates'!H:H),
    "Maryland", _xlfn.XLOOKUP(R241, '2015 O3 Growth Surrogates'!A:A, '2015 O3 Growth Surrogates'!I:I),
    "Virginia", _xlfn.XLOOKUP(R241, '2015 O3 Growth Surrogates'!A:A, '2015 O3 Growth Surrogates'!J:J)
)</f>
        <v>Employment</v>
      </c>
      <c r="M241" s="133" cm="1">
        <f t="array" ref="M241">_xlfn.SWITCH(L241,
"Employment", INDEX('Coop GFs_CFs'!C:D, MATCH(B241,'Coop GFs_CFs'!B:B,0),1),
"Population", INDEX('Coop GFs_CFs'!E:F, MATCH(B241,'Coop GFs_CFs'!B:B,0),1),
"Household", INDEX('Coop GFs_CFs'!G:H, MATCH(B241,'Coop GFs_CFs'!B:B,0),1),
"VMT", INDEX('Coop GFs_CFs'!I:J, MATCH(B241,'Coop GFs_CFs'!B:B,0),1),
"Lane Mile", INDEX('Coop GFs_CFs'!K:L, MATCH(B241,'Coop GFs_CFs'!B:B,0),1),
"Gas Sales", INDEX('Coop GFs_CFs'!M:N, MATCH(B241,'Coop GFs_CFs'!B:B,0),1),
"No Growth", INDEX('Coop GFs_CFs'!O:P, MATCH(B241,'Coop GFs_CFs'!B:B,0),1)
)</f>
        <v>1.1233017518770112</v>
      </c>
      <c r="N241" s="133" cm="1">
        <f t="array" ref="N241">_xlfn.SWITCH(L241,
"Employment", INDEX('Coop GFs_CFs'!C:D, MATCH(B241,'Coop GFs_CFs'!B:B,0),2),
"Population", INDEX('Coop GFs_CFs'!E:F, MATCH(B241,'Coop GFs_CFs'!B:B,0),2),
"Household", INDEX('Coop GFs_CFs'!G:H, MATCH(B241,'Coop GFs_CFs'!B:B,0),2),
"VMT", INDEX('Coop GFs_CFs'!I:J, MATCH(B241,'Coop GFs_CFs'!B:B,0),2),
"Lane Mile", INDEX('Coop GFs_CFs'!K:L, MATCH(B241,'Coop GFs_CFs'!B:B,0),2),
"Gas Sales", INDEX('Coop GFs_CFs'!M:N, MATCH(B241,'Coop GFs_CFs'!B:B,0),2),
"No Growth", INDEX('Coop GFs_CFs'!O:P, MATCH(B241,'Coop GFs_CFs'!B:B,0),2)
)</f>
        <v>1.1478816589202718</v>
      </c>
      <c r="O241" s="133"/>
      <c r="P241" s="86">
        <f t="shared" si="15"/>
        <v>5.6215937850624373E-5</v>
      </c>
      <c r="Q241" s="86">
        <f t="shared" si="16"/>
        <v>5.7446045899872172E-5</v>
      </c>
      <c r="R241" s="156" t="s">
        <v>911</v>
      </c>
      <c r="S241" s="85" t="s">
        <v>910</v>
      </c>
      <c r="T241" s="85" t="s">
        <v>436</v>
      </c>
      <c r="U241" s="85" t="s">
        <v>230</v>
      </c>
      <c r="V241" s="85" t="s">
        <v>759</v>
      </c>
      <c r="W241" s="85" t="s">
        <v>441</v>
      </c>
      <c r="X241" s="85" t="s">
        <v>330</v>
      </c>
      <c r="Z241" s="42" t="s">
        <v>1430</v>
      </c>
      <c r="AA241"/>
    </row>
    <row r="242" spans="1:27" s="39" customFormat="1" x14ac:dyDescent="0.35">
      <c r="A242" s="85" t="s">
        <v>497</v>
      </c>
      <c r="B242" s="87">
        <v>24009</v>
      </c>
      <c r="C242" s="87" t="s">
        <v>10</v>
      </c>
      <c r="D242" s="86">
        <v>1.3014926930775601</v>
      </c>
      <c r="E242" s="86">
        <f>SUMIFS('Ratios_MARAMA-VA'!T:T, 'Ratios_MARAMA-VA'!AA:AA, Z242)</f>
        <v>1.3011148239103001</v>
      </c>
      <c r="F242" s="86">
        <f>SUMIFS('Ratios_MARAMA-VA'!J:J, 'Ratios_MARAMA-VA'!AA:AA, Z242)</f>
        <v>2.6917742804639902E-3</v>
      </c>
      <c r="G242" s="122">
        <f t="shared" si="14"/>
        <v>2.0688214683268901E-3</v>
      </c>
      <c r="H242" s="122">
        <v>1.3554349210971</v>
      </c>
      <c r="I242" s="86">
        <v>2.8041528636856446E-3</v>
      </c>
      <c r="J242" s="122">
        <v>1.3365487951457899</v>
      </c>
      <c r="K242" s="86">
        <v>2.765080840864049E-3</v>
      </c>
      <c r="L242" s="122" t="str" cm="1">
        <f t="array" ref="L242">_xlfn.SWITCH(A242,
    "District of Columbia", _xlfn.XLOOKUP(R242, '2015 O3 Growth Surrogates'!A:A, '2015 O3 Growth Surrogates'!H:H),
    "Maryland", _xlfn.XLOOKUP(R242, '2015 O3 Growth Surrogates'!A:A, '2015 O3 Growth Surrogates'!I:I),
    "Virginia", _xlfn.XLOOKUP(R242, '2015 O3 Growth Surrogates'!A:A, '2015 O3 Growth Surrogates'!J:J)
)</f>
        <v>Employment</v>
      </c>
      <c r="M242" s="133" cm="1">
        <f t="array" ref="M242">_xlfn.SWITCH(L242,
"Employment", INDEX('Coop GFs_CFs'!C:D, MATCH(B242,'Coop GFs_CFs'!B:B,0),1),
"Population", INDEX('Coop GFs_CFs'!E:F, MATCH(B242,'Coop GFs_CFs'!B:B,0),1),
"Household", INDEX('Coop GFs_CFs'!G:H, MATCH(B242,'Coop GFs_CFs'!B:B,0),1),
"VMT", INDEX('Coop GFs_CFs'!I:J, MATCH(B242,'Coop GFs_CFs'!B:B,0),1),
"Lane Mile", INDEX('Coop GFs_CFs'!K:L, MATCH(B242,'Coop GFs_CFs'!B:B,0),1),
"Gas Sales", INDEX('Coop GFs_CFs'!M:N, MATCH(B242,'Coop GFs_CFs'!B:B,0),1),
"No Growth", INDEX('Coop GFs_CFs'!O:P, MATCH(B242,'Coop GFs_CFs'!B:B,0),1)
)</f>
        <v>1.0339308317341065</v>
      </c>
      <c r="N242" s="133" cm="1">
        <f t="array" ref="N242">_xlfn.SWITCH(L242,
"Employment", INDEX('Coop GFs_CFs'!C:D, MATCH(B242,'Coop GFs_CFs'!B:B,0),2),
"Population", INDEX('Coop GFs_CFs'!E:F, MATCH(B242,'Coop GFs_CFs'!B:B,0),2),
"Household", INDEX('Coop GFs_CFs'!G:H, MATCH(B242,'Coop GFs_CFs'!B:B,0),2),
"VMT", INDEX('Coop GFs_CFs'!I:J, MATCH(B242,'Coop GFs_CFs'!B:B,0),2),
"Lane Mile", INDEX('Coop GFs_CFs'!K:L, MATCH(B242,'Coop GFs_CFs'!B:B,0),2),
"Gas Sales", INDEX('Coop GFs_CFs'!M:N, MATCH(B242,'Coop GFs_CFs'!B:B,0),2),
"No Growth", INDEX('Coop GFs_CFs'!O:P, MATCH(B242,'Coop GFs_CFs'!B:B,0),2)
)</f>
        <v>1.0518639500224574</v>
      </c>
      <c r="O242" s="133"/>
      <c r="P242" s="86">
        <f t="shared" si="15"/>
        <v>2.7831084206406094E-3</v>
      </c>
      <c r="Q242" s="86">
        <f t="shared" si="16"/>
        <v>2.8313803272177109E-3</v>
      </c>
      <c r="R242" s="156" t="s">
        <v>747</v>
      </c>
      <c r="S242" s="85" t="s">
        <v>198</v>
      </c>
      <c r="T242" s="85" t="s">
        <v>436</v>
      </c>
      <c r="U242" s="85" t="s">
        <v>230</v>
      </c>
      <c r="V242" s="85" t="s">
        <v>201</v>
      </c>
      <c r="W242" s="85" t="s">
        <v>748</v>
      </c>
      <c r="X242" s="85" t="s">
        <v>330</v>
      </c>
      <c r="Z242" s="42" t="s">
        <v>1440</v>
      </c>
      <c r="AA242"/>
    </row>
    <row r="243" spans="1:27" s="39" customFormat="1" x14ac:dyDescent="0.35">
      <c r="A243" s="85" t="s">
        <v>497</v>
      </c>
      <c r="B243" s="87">
        <v>24009</v>
      </c>
      <c r="C243" s="87" t="s">
        <v>12</v>
      </c>
      <c r="D243" s="86">
        <v>2.2125385562969099E-2</v>
      </c>
      <c r="E243" s="86">
        <f>SUMIFS('Ratios_MARAMA-VA'!T:T, 'Ratios_MARAMA-VA'!AA:AA, Z243)</f>
        <v>2.2118961784286E-2</v>
      </c>
      <c r="F243" s="86">
        <f>SUMIFS('Ratios_MARAMA-VA'!J:J, 'Ratios_MARAMA-VA'!AA:AA, Z243)</f>
        <v>4.57601829964331E-5</v>
      </c>
      <c r="G243" s="122">
        <f t="shared" si="14"/>
        <v>2.0688214683268979E-3</v>
      </c>
      <c r="H243" s="122">
        <v>2.3042403844674299E-2</v>
      </c>
      <c r="I243" s="86">
        <v>4.767061975572044E-5</v>
      </c>
      <c r="J243" s="122">
        <v>2.2721339561573801E-2</v>
      </c>
      <c r="K243" s="86">
        <v>4.7006395074129143E-5</v>
      </c>
      <c r="L243" s="122" t="str" cm="1">
        <f t="array" ref="L243">_xlfn.SWITCH(A243,
    "District of Columbia", _xlfn.XLOOKUP(R243, '2015 O3 Growth Surrogates'!A:A, '2015 O3 Growth Surrogates'!H:H),
    "Maryland", _xlfn.XLOOKUP(R243, '2015 O3 Growth Surrogates'!A:A, '2015 O3 Growth Surrogates'!I:I),
    "Virginia", _xlfn.XLOOKUP(R243, '2015 O3 Growth Surrogates'!A:A, '2015 O3 Growth Surrogates'!J:J)
)</f>
        <v>Employment</v>
      </c>
      <c r="M243" s="133" cm="1">
        <f t="array" ref="M243">_xlfn.SWITCH(L243,
"Employment", INDEX('Coop GFs_CFs'!C:D, MATCH(B243,'Coop GFs_CFs'!B:B,0),1),
"Population", INDEX('Coop GFs_CFs'!E:F, MATCH(B243,'Coop GFs_CFs'!B:B,0),1),
"Household", INDEX('Coop GFs_CFs'!G:H, MATCH(B243,'Coop GFs_CFs'!B:B,0),1),
"VMT", INDEX('Coop GFs_CFs'!I:J, MATCH(B243,'Coop GFs_CFs'!B:B,0),1),
"Lane Mile", INDEX('Coop GFs_CFs'!K:L, MATCH(B243,'Coop GFs_CFs'!B:B,0),1),
"Gas Sales", INDEX('Coop GFs_CFs'!M:N, MATCH(B243,'Coop GFs_CFs'!B:B,0),1),
"No Growth", INDEX('Coop GFs_CFs'!O:P, MATCH(B243,'Coop GFs_CFs'!B:B,0),1)
)</f>
        <v>1.0339308317341065</v>
      </c>
      <c r="N243" s="133" cm="1">
        <f t="array" ref="N243">_xlfn.SWITCH(L243,
"Employment", INDEX('Coop GFs_CFs'!C:D, MATCH(B243,'Coop GFs_CFs'!B:B,0),2),
"Population", INDEX('Coop GFs_CFs'!E:F, MATCH(B243,'Coop GFs_CFs'!B:B,0),2),
"Household", INDEX('Coop GFs_CFs'!G:H, MATCH(B243,'Coop GFs_CFs'!B:B,0),2),
"VMT", INDEX('Coop GFs_CFs'!I:J, MATCH(B243,'Coop GFs_CFs'!B:B,0),2),
"Lane Mile", INDEX('Coop GFs_CFs'!K:L, MATCH(B243,'Coop GFs_CFs'!B:B,0),2),
"Gas Sales", INDEX('Coop GFs_CFs'!M:N, MATCH(B243,'Coop GFs_CFs'!B:B,0),2),
"No Growth", INDEX('Coop GFs_CFs'!O:P, MATCH(B243,'Coop GFs_CFs'!B:B,0),2)
)</f>
        <v>1.0518639500224574</v>
      </c>
      <c r="O243" s="133"/>
      <c r="P243" s="86">
        <f t="shared" si="15"/>
        <v>4.7312864065806993E-5</v>
      </c>
      <c r="Q243" s="86">
        <f t="shared" si="16"/>
        <v>4.8133486840378607E-5</v>
      </c>
      <c r="R243" s="156" t="s">
        <v>747</v>
      </c>
      <c r="S243" s="85" t="s">
        <v>198</v>
      </c>
      <c r="T243" s="85" t="s">
        <v>436</v>
      </c>
      <c r="U243" s="85" t="s">
        <v>230</v>
      </c>
      <c r="V243" s="85" t="s">
        <v>201</v>
      </c>
      <c r="W243" s="85" t="s">
        <v>748</v>
      </c>
      <c r="X243" s="85" t="s">
        <v>330</v>
      </c>
      <c r="Z243" s="42" t="s">
        <v>1454</v>
      </c>
      <c r="AA243"/>
    </row>
    <row r="244" spans="1:27" s="39" customFormat="1" x14ac:dyDescent="0.35">
      <c r="A244" s="85" t="s">
        <v>497</v>
      </c>
      <c r="B244" s="87">
        <v>24017</v>
      </c>
      <c r="C244" s="87" t="s">
        <v>10</v>
      </c>
      <c r="D244" s="86">
        <v>2.4705879799833199</v>
      </c>
      <c r="E244" s="86">
        <f>SUMIFS('Ratios_MARAMA-VA'!T:T, 'Ratios_MARAMA-VA'!AA:AA, Z244)</f>
        <v>2.46987068127883</v>
      </c>
      <c r="F244" s="86">
        <f>SUMIFS('Ratios_MARAMA-VA'!J:J, 'Ratios_MARAMA-VA'!AA:AA, Z244)</f>
        <v>5.1097214894208097E-3</v>
      </c>
      <c r="G244" s="122">
        <f t="shared" si="14"/>
        <v>2.0688214683268918E-3</v>
      </c>
      <c r="H244" s="122">
        <v>2.5729850359694399</v>
      </c>
      <c r="I244" s="86">
        <v>5.3230466800974173E-3</v>
      </c>
      <c r="J244" s="122">
        <v>2.5371340196618299</v>
      </c>
      <c r="K244" s="86">
        <v>5.2488773278988963E-3</v>
      </c>
      <c r="L244" s="122" t="str" cm="1">
        <f t="array" ref="L244">_xlfn.SWITCH(A244,
    "District of Columbia", _xlfn.XLOOKUP(R244, '2015 O3 Growth Surrogates'!A:A, '2015 O3 Growth Surrogates'!H:H),
    "Maryland", _xlfn.XLOOKUP(R244, '2015 O3 Growth Surrogates'!A:A, '2015 O3 Growth Surrogates'!I:I),
    "Virginia", _xlfn.XLOOKUP(R244, '2015 O3 Growth Surrogates'!A:A, '2015 O3 Growth Surrogates'!J:J)
)</f>
        <v>Employment</v>
      </c>
      <c r="M244" s="133" cm="1">
        <f t="array" ref="M244">_xlfn.SWITCH(L244,
"Employment", INDEX('Coop GFs_CFs'!C:D, MATCH(B244,'Coop GFs_CFs'!B:B,0),1),
"Population", INDEX('Coop GFs_CFs'!E:F, MATCH(B244,'Coop GFs_CFs'!B:B,0),1),
"Household", INDEX('Coop GFs_CFs'!G:H, MATCH(B244,'Coop GFs_CFs'!B:B,0),1),
"VMT", INDEX('Coop GFs_CFs'!I:J, MATCH(B244,'Coop GFs_CFs'!B:B,0),1),
"Lane Mile", INDEX('Coop GFs_CFs'!K:L, MATCH(B244,'Coop GFs_CFs'!B:B,0),1),
"Gas Sales", INDEX('Coop GFs_CFs'!M:N, MATCH(B244,'Coop GFs_CFs'!B:B,0),1),
"No Growth", INDEX('Coop GFs_CFs'!O:P, MATCH(B244,'Coop GFs_CFs'!B:B,0),1)
)</f>
        <v>1.1494562546354627</v>
      </c>
      <c r="N244" s="133" cm="1">
        <f t="array" ref="N244">_xlfn.SWITCH(L244,
"Employment", INDEX('Coop GFs_CFs'!C:D, MATCH(B244,'Coop GFs_CFs'!B:B,0),2),
"Population", INDEX('Coop GFs_CFs'!E:F, MATCH(B244,'Coop GFs_CFs'!B:B,0),2),
"Household", INDEX('Coop GFs_CFs'!G:H, MATCH(B244,'Coop GFs_CFs'!B:B,0),2),
"VMT", INDEX('Coop GFs_CFs'!I:J, MATCH(B244,'Coop GFs_CFs'!B:B,0),2),
"Lane Mile", INDEX('Coop GFs_CFs'!K:L, MATCH(B244,'Coop GFs_CFs'!B:B,0),2),
"Gas Sales", INDEX('Coop GFs_CFs'!M:N, MATCH(B244,'Coop GFs_CFs'!B:B,0),2),
"No Growth", INDEX('Coop GFs_CFs'!O:P, MATCH(B244,'Coop GFs_CFs'!B:B,0),2)
)</f>
        <v>1.2365582750270308</v>
      </c>
      <c r="O244" s="133"/>
      <c r="P244" s="86">
        <f t="shared" si="15"/>
        <v>5.8734013254599822E-3</v>
      </c>
      <c r="Q244" s="86">
        <f t="shared" si="16"/>
        <v>6.3184683908267467E-3</v>
      </c>
      <c r="R244" s="156" t="s">
        <v>747</v>
      </c>
      <c r="S244" s="85" t="s">
        <v>198</v>
      </c>
      <c r="T244" s="85" t="s">
        <v>436</v>
      </c>
      <c r="U244" s="85" t="s">
        <v>230</v>
      </c>
      <c r="V244" s="85" t="s">
        <v>201</v>
      </c>
      <c r="W244" s="85" t="s">
        <v>748</v>
      </c>
      <c r="X244" s="85" t="s">
        <v>330</v>
      </c>
      <c r="Z244" s="42" t="s">
        <v>1441</v>
      </c>
      <c r="AA244"/>
    </row>
    <row r="245" spans="1:27" s="39" customFormat="1" x14ac:dyDescent="0.35">
      <c r="A245" s="85" t="s">
        <v>497</v>
      </c>
      <c r="B245" s="87">
        <v>24017</v>
      </c>
      <c r="C245" s="87" t="s">
        <v>12</v>
      </c>
      <c r="D245" s="86">
        <v>4.19999934862385E-2</v>
      </c>
      <c r="E245" s="86">
        <f>SUMIFS('Ratios_MARAMA-VA'!T:T, 'Ratios_MARAMA-VA'!AA:AA, Z245)</f>
        <v>4.1987799408893398E-2</v>
      </c>
      <c r="F245" s="86">
        <f>SUMIFS('Ratios_MARAMA-VA'!J:J, 'Ratios_MARAMA-VA'!AA:AA, Z245)</f>
        <v>8.6865260824921695E-5</v>
      </c>
      <c r="G245" s="122">
        <f t="shared" si="14"/>
        <v>2.0688214683268883E-3</v>
      </c>
      <c r="H245" s="122">
        <v>4.3740743347919699E-2</v>
      </c>
      <c r="I245" s="86">
        <v>9.0491788878752807E-5</v>
      </c>
      <c r="J245" s="122">
        <v>4.3131276102229901E-2</v>
      </c>
      <c r="K245" s="86">
        <v>8.9230909956627692E-5</v>
      </c>
      <c r="L245" s="122" t="str" cm="1">
        <f t="array" ref="L245">_xlfn.SWITCH(A245,
    "District of Columbia", _xlfn.XLOOKUP(R245, '2015 O3 Growth Surrogates'!A:A, '2015 O3 Growth Surrogates'!H:H),
    "Maryland", _xlfn.XLOOKUP(R245, '2015 O3 Growth Surrogates'!A:A, '2015 O3 Growth Surrogates'!I:I),
    "Virginia", _xlfn.XLOOKUP(R245, '2015 O3 Growth Surrogates'!A:A, '2015 O3 Growth Surrogates'!J:J)
)</f>
        <v>Employment</v>
      </c>
      <c r="M245" s="133" cm="1">
        <f t="array" ref="M245">_xlfn.SWITCH(L245,
"Employment", INDEX('Coop GFs_CFs'!C:D, MATCH(B245,'Coop GFs_CFs'!B:B,0),1),
"Population", INDEX('Coop GFs_CFs'!E:F, MATCH(B245,'Coop GFs_CFs'!B:B,0),1),
"Household", INDEX('Coop GFs_CFs'!G:H, MATCH(B245,'Coop GFs_CFs'!B:B,0),1),
"VMT", INDEX('Coop GFs_CFs'!I:J, MATCH(B245,'Coop GFs_CFs'!B:B,0),1),
"Lane Mile", INDEX('Coop GFs_CFs'!K:L, MATCH(B245,'Coop GFs_CFs'!B:B,0),1),
"Gas Sales", INDEX('Coop GFs_CFs'!M:N, MATCH(B245,'Coop GFs_CFs'!B:B,0),1),
"No Growth", INDEX('Coop GFs_CFs'!O:P, MATCH(B245,'Coop GFs_CFs'!B:B,0),1)
)</f>
        <v>1.1494562546354627</v>
      </c>
      <c r="N245" s="133" cm="1">
        <f t="array" ref="N245">_xlfn.SWITCH(L245,
"Employment", INDEX('Coop GFs_CFs'!C:D, MATCH(B245,'Coop GFs_CFs'!B:B,0),2),
"Population", INDEX('Coop GFs_CFs'!E:F, MATCH(B245,'Coop GFs_CFs'!B:B,0),2),
"Household", INDEX('Coop GFs_CFs'!G:H, MATCH(B245,'Coop GFs_CFs'!B:B,0),2),
"VMT", INDEX('Coop GFs_CFs'!I:J, MATCH(B245,'Coop GFs_CFs'!B:B,0),2),
"Lane Mile", INDEX('Coop GFs_CFs'!K:L, MATCH(B245,'Coop GFs_CFs'!B:B,0),2),
"Gas Sales", INDEX('Coop GFs_CFs'!M:N, MATCH(B245,'Coop GFs_CFs'!B:B,0),2),
"No Growth", INDEX('Coop GFs_CFs'!O:P, MATCH(B245,'Coop GFs_CFs'!B:B,0),2)
)</f>
        <v>1.2365582750270308</v>
      </c>
      <c r="O245" s="133"/>
      <c r="P245" s="86">
        <f t="shared" si="15"/>
        <v>9.9847817365747075E-5</v>
      </c>
      <c r="Q245" s="86">
        <f t="shared" si="16"/>
        <v>1.0741395708543828E-4</v>
      </c>
      <c r="R245" s="156" t="s">
        <v>747</v>
      </c>
      <c r="S245" s="85" t="s">
        <v>198</v>
      </c>
      <c r="T245" s="85" t="s">
        <v>436</v>
      </c>
      <c r="U245" s="85" t="s">
        <v>230</v>
      </c>
      <c r="V245" s="85" t="s">
        <v>201</v>
      </c>
      <c r="W245" s="85" t="s">
        <v>748</v>
      </c>
      <c r="X245" s="85" t="s">
        <v>330</v>
      </c>
      <c r="Z245" s="42" t="s">
        <v>1455</v>
      </c>
      <c r="AA245"/>
    </row>
    <row r="246" spans="1:27" s="39" customFormat="1" x14ac:dyDescent="0.35">
      <c r="A246" s="85" t="s">
        <v>497</v>
      </c>
      <c r="B246" s="87">
        <v>24021</v>
      </c>
      <c r="C246" s="87" t="s">
        <v>10</v>
      </c>
      <c r="D246" s="86">
        <v>6.2646218665554603</v>
      </c>
      <c r="E246" s="86">
        <f>SUMIFS('Ratios_MARAMA-VA'!T:T, 'Ratios_MARAMA-VA'!AA:AA, Z246)</f>
        <v>6.2628030261881502</v>
      </c>
      <c r="F246" s="86">
        <f>SUMIFS('Ratios_MARAMA-VA'!J:J, 'Ratios_MARAMA-VA'!AA:AA, Z246)</f>
        <v>1.29566213524806E-2</v>
      </c>
      <c r="G246" s="122">
        <f t="shared" si="14"/>
        <v>2.0688214683268805E-3</v>
      </c>
      <c r="H246" s="122">
        <v>6.5242680889117697</v>
      </c>
      <c r="I246" s="86">
        <v>1.3497545887460658E-2</v>
      </c>
      <c r="J246" s="122">
        <v>6.4333613644726704</v>
      </c>
      <c r="K246" s="86">
        <v>1.3309476104325773E-2</v>
      </c>
      <c r="L246" s="122" t="str" cm="1">
        <f t="array" ref="L246">_xlfn.SWITCH(A246,
    "District of Columbia", _xlfn.XLOOKUP(R246, '2015 O3 Growth Surrogates'!A:A, '2015 O3 Growth Surrogates'!H:H),
    "Maryland", _xlfn.XLOOKUP(R246, '2015 O3 Growth Surrogates'!A:A, '2015 O3 Growth Surrogates'!I:I),
    "Virginia", _xlfn.XLOOKUP(R246, '2015 O3 Growth Surrogates'!A:A, '2015 O3 Growth Surrogates'!J:J)
)</f>
        <v>Employment</v>
      </c>
      <c r="M246" s="133" cm="1">
        <f t="array" ref="M246">_xlfn.SWITCH(L246,
"Employment", INDEX('Coop GFs_CFs'!C:D, MATCH(B246,'Coop GFs_CFs'!B:B,0),1),
"Population", INDEX('Coop GFs_CFs'!E:F, MATCH(B246,'Coop GFs_CFs'!B:B,0),1),
"Household", INDEX('Coop GFs_CFs'!G:H, MATCH(B246,'Coop GFs_CFs'!B:B,0),1),
"VMT", INDEX('Coop GFs_CFs'!I:J, MATCH(B246,'Coop GFs_CFs'!B:B,0),1),
"Lane Mile", INDEX('Coop GFs_CFs'!K:L, MATCH(B246,'Coop GFs_CFs'!B:B,0),1),
"Gas Sales", INDEX('Coop GFs_CFs'!M:N, MATCH(B246,'Coop GFs_CFs'!B:B,0),1),
"No Growth", INDEX('Coop GFs_CFs'!O:P, MATCH(B246,'Coop GFs_CFs'!B:B,0),1)
)</f>
        <v>1.1441294512813505</v>
      </c>
      <c r="N246" s="133" cm="1">
        <f t="array" ref="N246">_xlfn.SWITCH(L246,
"Employment", INDEX('Coop GFs_CFs'!C:D, MATCH(B246,'Coop GFs_CFs'!B:B,0),2),
"Population", INDEX('Coop GFs_CFs'!E:F, MATCH(B246,'Coop GFs_CFs'!B:B,0),2),
"Household", INDEX('Coop GFs_CFs'!G:H, MATCH(B246,'Coop GFs_CFs'!B:B,0),2),
"VMT", INDEX('Coop GFs_CFs'!I:J, MATCH(B246,'Coop GFs_CFs'!B:B,0),2),
"Lane Mile", INDEX('Coop GFs_CFs'!K:L, MATCH(B246,'Coop GFs_CFs'!B:B,0),2),
"Gas Sales", INDEX('Coop GFs_CFs'!M:N, MATCH(B246,'Coop GFs_CFs'!B:B,0),2),
"No Growth", INDEX('Coop GFs_CFs'!O:P, MATCH(B246,'Coop GFs_CFs'!B:B,0),2)
)</f>
        <v>1.2247937540008487</v>
      </c>
      <c r="O246" s="133"/>
      <c r="P246" s="86">
        <f t="shared" si="15"/>
        <v>1.4824052078473858E-2</v>
      </c>
      <c r="Q246" s="86">
        <f t="shared" si="16"/>
        <v>1.5869188905472266E-2</v>
      </c>
      <c r="R246" s="156" t="s">
        <v>747</v>
      </c>
      <c r="S246" s="85" t="s">
        <v>198</v>
      </c>
      <c r="T246" s="85" t="s">
        <v>436</v>
      </c>
      <c r="U246" s="85" t="s">
        <v>230</v>
      </c>
      <c r="V246" s="85" t="s">
        <v>201</v>
      </c>
      <c r="W246" s="85" t="s">
        <v>748</v>
      </c>
      <c r="X246" s="85" t="s">
        <v>330</v>
      </c>
      <c r="Z246" s="42" t="s">
        <v>1442</v>
      </c>
      <c r="AA246"/>
    </row>
    <row r="247" spans="1:27" s="39" customFormat="1" x14ac:dyDescent="0.35">
      <c r="A247" s="85" t="s">
        <v>497</v>
      </c>
      <c r="B247" s="87">
        <v>24021</v>
      </c>
      <c r="C247" s="87" t="s">
        <v>12</v>
      </c>
      <c r="D247" s="86">
        <v>0.10649856955796499</v>
      </c>
      <c r="E247" s="86">
        <f>SUMIFS('Ratios_MARAMA-VA'!T:T, 'Ratios_MARAMA-VA'!AA:AA, Z247)</f>
        <v>0.106467649272352</v>
      </c>
      <c r="F247" s="86">
        <f>SUMIFS('Ratios_MARAMA-VA'!J:J, 'Ratios_MARAMA-VA'!AA:AA, Z247)</f>
        <v>2.20262558496939E-4</v>
      </c>
      <c r="G247" s="122">
        <f t="shared" si="14"/>
        <v>2.0688214683268844E-3</v>
      </c>
      <c r="H247" s="122">
        <v>0.110912555247939</v>
      </c>
      <c r="I247" s="86">
        <v>2.2945827540392784E-4</v>
      </c>
      <c r="J247" s="122">
        <v>0.109367140964014</v>
      </c>
      <c r="K247" s="86">
        <v>2.2626108915588478E-4</v>
      </c>
      <c r="L247" s="122" t="str" cm="1">
        <f t="array" ref="L247">_xlfn.SWITCH(A247,
    "District of Columbia", _xlfn.XLOOKUP(R247, '2015 O3 Growth Surrogates'!A:A, '2015 O3 Growth Surrogates'!H:H),
    "Maryland", _xlfn.XLOOKUP(R247, '2015 O3 Growth Surrogates'!A:A, '2015 O3 Growth Surrogates'!I:I),
    "Virginia", _xlfn.XLOOKUP(R247, '2015 O3 Growth Surrogates'!A:A, '2015 O3 Growth Surrogates'!J:J)
)</f>
        <v>Employment</v>
      </c>
      <c r="M247" s="133" cm="1">
        <f t="array" ref="M247">_xlfn.SWITCH(L247,
"Employment", INDEX('Coop GFs_CFs'!C:D, MATCH(B247,'Coop GFs_CFs'!B:B,0),1),
"Population", INDEX('Coop GFs_CFs'!E:F, MATCH(B247,'Coop GFs_CFs'!B:B,0),1),
"Household", INDEX('Coop GFs_CFs'!G:H, MATCH(B247,'Coop GFs_CFs'!B:B,0),1),
"VMT", INDEX('Coop GFs_CFs'!I:J, MATCH(B247,'Coop GFs_CFs'!B:B,0),1),
"Lane Mile", INDEX('Coop GFs_CFs'!K:L, MATCH(B247,'Coop GFs_CFs'!B:B,0),1),
"Gas Sales", INDEX('Coop GFs_CFs'!M:N, MATCH(B247,'Coop GFs_CFs'!B:B,0),1),
"No Growth", INDEX('Coop GFs_CFs'!O:P, MATCH(B247,'Coop GFs_CFs'!B:B,0),1)
)</f>
        <v>1.1441294512813505</v>
      </c>
      <c r="N247" s="133" cm="1">
        <f t="array" ref="N247">_xlfn.SWITCH(L247,
"Employment", INDEX('Coop GFs_CFs'!C:D, MATCH(B247,'Coop GFs_CFs'!B:B,0),2),
"Population", INDEX('Coop GFs_CFs'!E:F, MATCH(B247,'Coop GFs_CFs'!B:B,0),2),
"Household", INDEX('Coop GFs_CFs'!G:H, MATCH(B247,'Coop GFs_CFs'!B:B,0),2),
"VMT", INDEX('Coop GFs_CFs'!I:J, MATCH(B247,'Coop GFs_CFs'!B:B,0),2),
"Lane Mile", INDEX('Coop GFs_CFs'!K:L, MATCH(B247,'Coop GFs_CFs'!B:B,0),2),
"Gas Sales", INDEX('Coop GFs_CFs'!M:N, MATCH(B247,'Coop GFs_CFs'!B:B,0),2),
"No Growth", INDEX('Coop GFs_CFs'!O:P, MATCH(B247,'Coop GFs_CFs'!B:B,0),2)
)</f>
        <v>1.2247937540008487</v>
      </c>
      <c r="O247" s="133"/>
      <c r="P247" s="86">
        <f t="shared" si="15"/>
        <v>2.5200888019092917E-4</v>
      </c>
      <c r="Q247" s="86">
        <f t="shared" si="16"/>
        <v>2.6977620588729745E-4</v>
      </c>
      <c r="R247" s="156" t="s">
        <v>747</v>
      </c>
      <c r="S247" s="85" t="s">
        <v>198</v>
      </c>
      <c r="T247" s="85" t="s">
        <v>436</v>
      </c>
      <c r="U247" s="85" t="s">
        <v>230</v>
      </c>
      <c r="V247" s="85" t="s">
        <v>201</v>
      </c>
      <c r="W247" s="85" t="s">
        <v>748</v>
      </c>
      <c r="X247" s="85" t="s">
        <v>330</v>
      </c>
      <c r="Z247" s="42" t="s">
        <v>1456</v>
      </c>
      <c r="AA247"/>
    </row>
    <row r="248" spans="1:27" s="39" customFormat="1" x14ac:dyDescent="0.35">
      <c r="A248" s="85" t="s">
        <v>497</v>
      </c>
      <c r="B248" s="87">
        <v>24031</v>
      </c>
      <c r="C248" s="87" t="s">
        <v>10</v>
      </c>
      <c r="D248" s="86">
        <v>34.745087272727297</v>
      </c>
      <c r="E248" s="86">
        <f>SUMIFS('Ratios_MARAMA-VA'!T:T, 'Ratios_MARAMA-VA'!AA:AA, Z248)</f>
        <v>34.7349995501731</v>
      </c>
      <c r="F248" s="86">
        <f>SUMIFS('Ratios_MARAMA-VA'!J:J, 'Ratios_MARAMA-VA'!AA:AA, Z248)</f>
        <v>7.1860512771722701E-2</v>
      </c>
      <c r="G248" s="122">
        <f t="shared" si="14"/>
        <v>2.0688214683268823E-3</v>
      </c>
      <c r="H248" s="122">
        <v>36.185147159496502</v>
      </c>
      <c r="I248" s="86">
        <v>7.4860609278133872E-2</v>
      </c>
      <c r="J248" s="122">
        <v>35.680956780317103</v>
      </c>
      <c r="K248" s="86">
        <v>7.3817529397563655E-2</v>
      </c>
      <c r="L248" s="122" t="str" cm="1">
        <f t="array" ref="L248">_xlfn.SWITCH(A248,
    "District of Columbia", _xlfn.XLOOKUP(R248, '2015 O3 Growth Surrogates'!A:A, '2015 O3 Growth Surrogates'!H:H),
    "Maryland", _xlfn.XLOOKUP(R248, '2015 O3 Growth Surrogates'!A:A, '2015 O3 Growth Surrogates'!I:I),
    "Virginia", _xlfn.XLOOKUP(R248, '2015 O3 Growth Surrogates'!A:A, '2015 O3 Growth Surrogates'!J:J)
)</f>
        <v>Employment</v>
      </c>
      <c r="M248" s="133" cm="1">
        <f t="array" ref="M248">_xlfn.SWITCH(L248,
"Employment", INDEX('Coop GFs_CFs'!C:D, MATCH(B248,'Coop GFs_CFs'!B:B,0),1),
"Population", INDEX('Coop GFs_CFs'!E:F, MATCH(B248,'Coop GFs_CFs'!B:B,0),1),
"Household", INDEX('Coop GFs_CFs'!G:H, MATCH(B248,'Coop GFs_CFs'!B:B,0),1),
"VMT", INDEX('Coop GFs_CFs'!I:J, MATCH(B248,'Coop GFs_CFs'!B:B,0),1),
"Lane Mile", INDEX('Coop GFs_CFs'!K:L, MATCH(B248,'Coop GFs_CFs'!B:B,0),1),
"Gas Sales", INDEX('Coop GFs_CFs'!M:N, MATCH(B248,'Coop GFs_CFs'!B:B,0),1),
"No Growth", INDEX('Coop GFs_CFs'!O:P, MATCH(B248,'Coop GFs_CFs'!B:B,0),1)
)</f>
        <v>1.0977892034918355</v>
      </c>
      <c r="N248" s="133" cm="1">
        <f t="array" ref="N248">_xlfn.SWITCH(L248,
"Employment", INDEX('Coop GFs_CFs'!C:D, MATCH(B248,'Coop GFs_CFs'!B:B,0),2),
"Population", INDEX('Coop GFs_CFs'!E:F, MATCH(B248,'Coop GFs_CFs'!B:B,0),2),
"Household", INDEX('Coop GFs_CFs'!G:H, MATCH(B248,'Coop GFs_CFs'!B:B,0),2),
"VMT", INDEX('Coop GFs_CFs'!I:J, MATCH(B248,'Coop GFs_CFs'!B:B,0),2),
"Lane Mile", INDEX('Coop GFs_CFs'!K:L, MATCH(B248,'Coop GFs_CFs'!B:B,0),2),
"Gas Sales", INDEX('Coop GFs_CFs'!M:N, MATCH(B248,'Coop GFs_CFs'!B:B,0),2),
"No Growth", INDEX('Coop GFs_CFs'!O:P, MATCH(B248,'Coop GFs_CFs'!B:B,0),2)
)</f>
        <v>1.1427409443629737</v>
      </c>
      <c r="O248" s="133"/>
      <c r="P248" s="86">
        <f t="shared" si="15"/>
        <v>7.8887695078184342E-2</v>
      </c>
      <c r="Q248" s="86">
        <f t="shared" si="16"/>
        <v>8.2117950227165934E-2</v>
      </c>
      <c r="R248" s="156" t="s">
        <v>747</v>
      </c>
      <c r="S248" s="85" t="s">
        <v>198</v>
      </c>
      <c r="T248" s="85" t="s">
        <v>436</v>
      </c>
      <c r="U248" s="85" t="s">
        <v>230</v>
      </c>
      <c r="V248" s="85" t="s">
        <v>201</v>
      </c>
      <c r="W248" s="85" t="s">
        <v>748</v>
      </c>
      <c r="X248" s="85" t="s">
        <v>330</v>
      </c>
      <c r="Z248" s="42" t="s">
        <v>1443</v>
      </c>
      <c r="AA248"/>
    </row>
    <row r="249" spans="1:27" s="39" customFormat="1" x14ac:dyDescent="0.35">
      <c r="A249" s="85" t="s">
        <v>497</v>
      </c>
      <c r="B249" s="87">
        <v>24031</v>
      </c>
      <c r="C249" s="87" t="s">
        <v>12</v>
      </c>
      <c r="D249" s="86">
        <v>0.59066641843202705</v>
      </c>
      <c r="E249" s="86">
        <f>SUMIFS('Ratios_MARAMA-VA'!T:T, 'Ratios_MARAMA-VA'!AA:AA, Z249)</f>
        <v>0.59049492716753904</v>
      </c>
      <c r="F249" s="86">
        <f>SUMIFS('Ratios_MARAMA-VA'!J:J, 'Ratios_MARAMA-VA'!AA:AA, Z249)</f>
        <v>1.2216285822623199E-3</v>
      </c>
      <c r="G249" s="122">
        <f t="shared" si="14"/>
        <v>2.0688214683268762E-3</v>
      </c>
      <c r="H249" s="122">
        <v>0.61514743380461701</v>
      </c>
      <c r="I249" s="86">
        <v>1.2726302172411776E-3</v>
      </c>
      <c r="J249" s="122">
        <v>0.60657619830475396</v>
      </c>
      <c r="K249" s="86">
        <v>1.2548978612289755E-3</v>
      </c>
      <c r="L249" s="122" t="str" cm="1">
        <f t="array" ref="L249">_xlfn.SWITCH(A249,
    "District of Columbia", _xlfn.XLOOKUP(R249, '2015 O3 Growth Surrogates'!A:A, '2015 O3 Growth Surrogates'!H:H),
    "Maryland", _xlfn.XLOOKUP(R249, '2015 O3 Growth Surrogates'!A:A, '2015 O3 Growth Surrogates'!I:I),
    "Virginia", _xlfn.XLOOKUP(R249, '2015 O3 Growth Surrogates'!A:A, '2015 O3 Growth Surrogates'!J:J)
)</f>
        <v>Employment</v>
      </c>
      <c r="M249" s="133" cm="1">
        <f t="array" ref="M249">_xlfn.SWITCH(L249,
"Employment", INDEX('Coop GFs_CFs'!C:D, MATCH(B249,'Coop GFs_CFs'!B:B,0),1),
"Population", INDEX('Coop GFs_CFs'!E:F, MATCH(B249,'Coop GFs_CFs'!B:B,0),1),
"Household", INDEX('Coop GFs_CFs'!G:H, MATCH(B249,'Coop GFs_CFs'!B:B,0),1),
"VMT", INDEX('Coop GFs_CFs'!I:J, MATCH(B249,'Coop GFs_CFs'!B:B,0),1),
"Lane Mile", INDEX('Coop GFs_CFs'!K:L, MATCH(B249,'Coop GFs_CFs'!B:B,0),1),
"Gas Sales", INDEX('Coop GFs_CFs'!M:N, MATCH(B249,'Coop GFs_CFs'!B:B,0),1),
"No Growth", INDEX('Coop GFs_CFs'!O:P, MATCH(B249,'Coop GFs_CFs'!B:B,0),1)
)</f>
        <v>1.0977892034918355</v>
      </c>
      <c r="N249" s="133" cm="1">
        <f t="array" ref="N249">_xlfn.SWITCH(L249,
"Employment", INDEX('Coop GFs_CFs'!C:D, MATCH(B249,'Coop GFs_CFs'!B:B,0),2),
"Population", INDEX('Coop GFs_CFs'!E:F, MATCH(B249,'Coop GFs_CFs'!B:B,0),2),
"Household", INDEX('Coop GFs_CFs'!G:H, MATCH(B249,'Coop GFs_CFs'!B:B,0),2),
"VMT", INDEX('Coop GFs_CFs'!I:J, MATCH(B249,'Coop GFs_CFs'!B:B,0),2),
"Lane Mile", INDEX('Coop GFs_CFs'!K:L, MATCH(B249,'Coop GFs_CFs'!B:B,0),2),
"Gas Sales", INDEX('Coop GFs_CFs'!M:N, MATCH(B249,'Coop GFs_CFs'!B:B,0),2),
"No Growth", INDEX('Coop GFs_CFs'!O:P, MATCH(B249,'Coop GFs_CFs'!B:B,0),2)
)</f>
        <v>1.1427409443629737</v>
      </c>
      <c r="O249" s="133"/>
      <c r="P249" s="86">
        <f t="shared" si="15"/>
        <v>1.3410906682846124E-3</v>
      </c>
      <c r="Q249" s="86">
        <f t="shared" si="16"/>
        <v>1.3960049997552443E-3</v>
      </c>
      <c r="R249" s="156" t="s">
        <v>747</v>
      </c>
      <c r="S249" s="85" t="s">
        <v>198</v>
      </c>
      <c r="T249" s="85" t="s">
        <v>436</v>
      </c>
      <c r="U249" s="85" t="s">
        <v>230</v>
      </c>
      <c r="V249" s="85" t="s">
        <v>201</v>
      </c>
      <c r="W249" s="85" t="s">
        <v>748</v>
      </c>
      <c r="X249" s="85" t="s">
        <v>330</v>
      </c>
      <c r="Z249" s="42" t="s">
        <v>1457</v>
      </c>
      <c r="AA249"/>
    </row>
    <row r="250" spans="1:27" s="39" customFormat="1" x14ac:dyDescent="0.35">
      <c r="A250" s="85" t="s">
        <v>497</v>
      </c>
      <c r="B250" s="87">
        <v>24033</v>
      </c>
      <c r="C250" s="87" t="s">
        <v>10</v>
      </c>
      <c r="D250" s="86">
        <v>19.316534870725601</v>
      </c>
      <c r="E250" s="86">
        <f>SUMIFS('Ratios_MARAMA-VA'!T:T, 'Ratios_MARAMA-VA'!AA:AA, Z250)</f>
        <v>19.310926600325899</v>
      </c>
      <c r="F250" s="86">
        <f>SUMIFS('Ratios_MARAMA-VA'!J:J, 'Ratios_MARAMA-VA'!AA:AA, Z250)</f>
        <v>3.9950859524039102E-2</v>
      </c>
      <c r="G250" s="122">
        <f t="shared" si="14"/>
        <v>2.068821468326894E-3</v>
      </c>
      <c r="H250" s="122">
        <v>20.117136314042298</v>
      </c>
      <c r="I250" s="86">
        <v>4.1618763487749268E-2</v>
      </c>
      <c r="J250" s="122">
        <v>19.836831620476399</v>
      </c>
      <c r="K250" s="86">
        <v>4.1038863120027344E-2</v>
      </c>
      <c r="L250" s="122" t="str" cm="1">
        <f t="array" ref="L250">_xlfn.SWITCH(A250,
    "District of Columbia", _xlfn.XLOOKUP(R250, '2015 O3 Growth Surrogates'!A:A, '2015 O3 Growth Surrogates'!H:H),
    "Maryland", _xlfn.XLOOKUP(R250, '2015 O3 Growth Surrogates'!A:A, '2015 O3 Growth Surrogates'!I:I),
    "Virginia", _xlfn.XLOOKUP(R250, '2015 O3 Growth Surrogates'!A:A, '2015 O3 Growth Surrogates'!J:J)
)</f>
        <v>Employment</v>
      </c>
      <c r="M250" s="133" cm="1">
        <f t="array" ref="M250">_xlfn.SWITCH(L250,
"Employment", INDEX('Coop GFs_CFs'!C:D, MATCH(B250,'Coop GFs_CFs'!B:B,0),1),
"Population", INDEX('Coop GFs_CFs'!E:F, MATCH(B250,'Coop GFs_CFs'!B:B,0),1),
"Household", INDEX('Coop GFs_CFs'!G:H, MATCH(B250,'Coop GFs_CFs'!B:B,0),1),
"VMT", INDEX('Coop GFs_CFs'!I:J, MATCH(B250,'Coop GFs_CFs'!B:B,0),1),
"Lane Mile", INDEX('Coop GFs_CFs'!K:L, MATCH(B250,'Coop GFs_CFs'!B:B,0),1),
"Gas Sales", INDEX('Coop GFs_CFs'!M:N, MATCH(B250,'Coop GFs_CFs'!B:B,0),1),
"No Growth", INDEX('Coop GFs_CFs'!O:P, MATCH(B250,'Coop GFs_CFs'!B:B,0),1)
)</f>
        <v>1.0691583039570396</v>
      </c>
      <c r="N250" s="133" cm="1">
        <f t="array" ref="N250">_xlfn.SWITCH(L250,
"Employment", INDEX('Coop GFs_CFs'!C:D, MATCH(B250,'Coop GFs_CFs'!B:B,0),2),
"Population", INDEX('Coop GFs_CFs'!E:F, MATCH(B250,'Coop GFs_CFs'!B:B,0),2),
"Household", INDEX('Coop GFs_CFs'!G:H, MATCH(B250,'Coop GFs_CFs'!B:B,0),2),
"VMT", INDEX('Coop GFs_CFs'!I:J, MATCH(B250,'Coop GFs_CFs'!B:B,0),2),
"Lane Mile", INDEX('Coop GFs_CFs'!K:L, MATCH(B250,'Coop GFs_CFs'!B:B,0),2),
"Gas Sales", INDEX('Coop GFs_CFs'!M:N, MATCH(B250,'Coop GFs_CFs'!B:B,0),2),
"No Growth", INDEX('Coop GFs_CFs'!O:P, MATCH(B250,'Coop GFs_CFs'!B:B,0),2)
)</f>
        <v>1.1120864021452579</v>
      </c>
      <c r="O250" s="133"/>
      <c r="P250" s="86">
        <f t="shared" si="15"/>
        <v>4.2713793210347586E-2</v>
      </c>
      <c r="Q250" s="86">
        <f t="shared" si="16"/>
        <v>4.4428807630699257E-2</v>
      </c>
      <c r="R250" s="156" t="s">
        <v>747</v>
      </c>
      <c r="S250" s="85" t="s">
        <v>198</v>
      </c>
      <c r="T250" s="85" t="s">
        <v>436</v>
      </c>
      <c r="U250" s="85" t="s">
        <v>230</v>
      </c>
      <c r="V250" s="85" t="s">
        <v>201</v>
      </c>
      <c r="W250" s="85" t="s">
        <v>748</v>
      </c>
      <c r="X250" s="85" t="s">
        <v>330</v>
      </c>
      <c r="Z250" s="42" t="s">
        <v>1444</v>
      </c>
      <c r="AA250"/>
    </row>
    <row r="251" spans="1:27" s="39" customFormat="1" x14ac:dyDescent="0.35">
      <c r="A251" s="85" t="s">
        <v>497</v>
      </c>
      <c r="B251" s="87">
        <v>24033</v>
      </c>
      <c r="C251" s="87" t="s">
        <v>12</v>
      </c>
      <c r="D251" s="86">
        <v>0.32838121234362</v>
      </c>
      <c r="E251" s="86">
        <f>SUMIFS('Ratios_MARAMA-VA'!T:T, 'Ratios_MARAMA-VA'!AA:AA, Z251)</f>
        <v>0.32828587171211898</v>
      </c>
      <c r="F251" s="86">
        <f>SUMIFS('Ratios_MARAMA-VA'!J:J, 'Ratios_MARAMA-VA'!AA:AA, Z251)</f>
        <v>6.7916485914643998E-4</v>
      </c>
      <c r="G251" s="122">
        <f t="shared" si="14"/>
        <v>2.0688214683268927E-3</v>
      </c>
      <c r="H251" s="122">
        <v>0.34199144183456398</v>
      </c>
      <c r="I251" s="86">
        <v>7.0751923685141379E-4</v>
      </c>
      <c r="J251" s="122">
        <v>0.337226260309264</v>
      </c>
      <c r="K251" s="86">
        <v>6.9766092701139843E-4</v>
      </c>
      <c r="L251" s="122" t="str" cm="1">
        <f t="array" ref="L251">_xlfn.SWITCH(A251,
    "District of Columbia", _xlfn.XLOOKUP(R251, '2015 O3 Growth Surrogates'!A:A, '2015 O3 Growth Surrogates'!H:H),
    "Maryland", _xlfn.XLOOKUP(R251, '2015 O3 Growth Surrogates'!A:A, '2015 O3 Growth Surrogates'!I:I),
    "Virginia", _xlfn.XLOOKUP(R251, '2015 O3 Growth Surrogates'!A:A, '2015 O3 Growth Surrogates'!J:J)
)</f>
        <v>Employment</v>
      </c>
      <c r="M251" s="133" cm="1">
        <f t="array" ref="M251">_xlfn.SWITCH(L251,
"Employment", INDEX('Coop GFs_CFs'!C:D, MATCH(B251,'Coop GFs_CFs'!B:B,0),1),
"Population", INDEX('Coop GFs_CFs'!E:F, MATCH(B251,'Coop GFs_CFs'!B:B,0),1),
"Household", INDEX('Coop GFs_CFs'!G:H, MATCH(B251,'Coop GFs_CFs'!B:B,0),1),
"VMT", INDEX('Coop GFs_CFs'!I:J, MATCH(B251,'Coop GFs_CFs'!B:B,0),1),
"Lane Mile", INDEX('Coop GFs_CFs'!K:L, MATCH(B251,'Coop GFs_CFs'!B:B,0),1),
"Gas Sales", INDEX('Coop GFs_CFs'!M:N, MATCH(B251,'Coop GFs_CFs'!B:B,0),1),
"No Growth", INDEX('Coop GFs_CFs'!O:P, MATCH(B251,'Coop GFs_CFs'!B:B,0),1)
)</f>
        <v>1.0691583039570396</v>
      </c>
      <c r="N251" s="133" cm="1">
        <f t="array" ref="N251">_xlfn.SWITCH(L251,
"Employment", INDEX('Coop GFs_CFs'!C:D, MATCH(B251,'Coop GFs_CFs'!B:B,0),2),
"Population", INDEX('Coop GFs_CFs'!E:F, MATCH(B251,'Coop GFs_CFs'!B:B,0),2),
"Household", INDEX('Coop GFs_CFs'!G:H, MATCH(B251,'Coop GFs_CFs'!B:B,0),2),
"VMT", INDEX('Coop GFs_CFs'!I:J, MATCH(B251,'Coop GFs_CFs'!B:B,0),2),
"Lane Mile", INDEX('Coop GFs_CFs'!K:L, MATCH(B251,'Coop GFs_CFs'!B:B,0),2),
"Gas Sales", INDEX('Coop GFs_CFs'!M:N, MATCH(B251,'Coop GFs_CFs'!B:B,0),2),
"No Growth", INDEX('Coop GFs_CFs'!O:P, MATCH(B251,'Coop GFs_CFs'!B:B,0),2)
)</f>
        <v>1.1120864021452579</v>
      </c>
      <c r="O251" s="133"/>
      <c r="P251" s="86">
        <f t="shared" si="15"/>
        <v>7.2613474891222946E-4</v>
      </c>
      <c r="Q251" s="86">
        <f t="shared" si="16"/>
        <v>7.5529000467165525E-4</v>
      </c>
      <c r="R251" s="156" t="s">
        <v>747</v>
      </c>
      <c r="S251" s="85" t="s">
        <v>198</v>
      </c>
      <c r="T251" s="85" t="s">
        <v>436</v>
      </c>
      <c r="U251" s="85" t="s">
        <v>230</v>
      </c>
      <c r="V251" s="85" t="s">
        <v>201</v>
      </c>
      <c r="W251" s="85" t="s">
        <v>748</v>
      </c>
      <c r="X251" s="85" t="s">
        <v>330</v>
      </c>
      <c r="Z251" s="42" t="s">
        <v>1458</v>
      </c>
      <c r="AA251"/>
    </row>
    <row r="252" spans="1:27" s="39" customFormat="1" x14ac:dyDescent="0.35">
      <c r="A252" s="85" t="s">
        <v>811</v>
      </c>
      <c r="B252" s="87">
        <v>51013</v>
      </c>
      <c r="C252" s="87" t="s">
        <v>10</v>
      </c>
      <c r="D252" s="86">
        <v>12.141742062750399</v>
      </c>
      <c r="E252" s="86">
        <f>SUMIFS('Ratios_MARAMA-VA'!T:T, 'Ratios_MARAMA-VA'!AA:AA, Z252)</f>
        <v>12.1382168873984</v>
      </c>
      <c r="F252" s="86">
        <f>SUMIFS('Ratios_MARAMA-VA'!J:J, 'Ratios_MARAMA-VA'!AA:AA, Z252)</f>
        <v>2.5111803683857899E-2</v>
      </c>
      <c r="G252" s="122">
        <f t="shared" si="14"/>
        <v>2.0688214683268974E-3</v>
      </c>
      <c r="H252" s="122">
        <v>12.644973945946401</v>
      </c>
      <c r="I252" s="86">
        <v>2.6160193565808194E-2</v>
      </c>
      <c r="J252" s="122">
        <v>12.468783583076799</v>
      </c>
      <c r="K252" s="86">
        <v>2.5795687160591257E-2</v>
      </c>
      <c r="L252" s="122" t="str" cm="1">
        <f t="array" ref="L252">_xlfn.SWITCH(A252,
    "District of Columbia", _xlfn.XLOOKUP(R252, '2015 O3 Growth Surrogates'!A:A, '2015 O3 Growth Surrogates'!H:H),
    "Maryland", _xlfn.XLOOKUP(R252, '2015 O3 Growth Surrogates'!A:A, '2015 O3 Growth Surrogates'!I:I),
    "Virginia", _xlfn.XLOOKUP(R252, '2015 O3 Growth Surrogates'!A:A, '2015 O3 Growth Surrogates'!J:J)
)</f>
        <v>Employment</v>
      </c>
      <c r="M252" s="133" cm="1">
        <f t="array" ref="M252">_xlfn.SWITCH(L252,
"Employment", INDEX('Coop GFs_CFs'!C:D, MATCH(B252,'Coop GFs_CFs'!B:B,0),1),
"Population", INDEX('Coop GFs_CFs'!E:F, MATCH(B252,'Coop GFs_CFs'!B:B,0),1),
"Household", INDEX('Coop GFs_CFs'!G:H, MATCH(B252,'Coop GFs_CFs'!B:B,0),1),
"VMT", INDEX('Coop GFs_CFs'!I:J, MATCH(B252,'Coop GFs_CFs'!B:B,0),1),
"Lane Mile", INDEX('Coop GFs_CFs'!K:L, MATCH(B252,'Coop GFs_CFs'!B:B,0),1),
"Gas Sales", INDEX('Coop GFs_CFs'!M:N, MATCH(B252,'Coop GFs_CFs'!B:B,0),1),
"No Growth", INDEX('Coop GFs_CFs'!O:P, MATCH(B252,'Coop GFs_CFs'!B:B,0),1)
)</f>
        <v>1.1056036674427163</v>
      </c>
      <c r="N252" s="133" cm="1">
        <f t="array" ref="N252">_xlfn.SWITCH(L252,
"Employment", INDEX('Coop GFs_CFs'!C:D, MATCH(B252,'Coop GFs_CFs'!B:B,0),2),
"Population", INDEX('Coop GFs_CFs'!E:F, MATCH(B252,'Coop GFs_CFs'!B:B,0),2),
"Household", INDEX('Coop GFs_CFs'!G:H, MATCH(B252,'Coop GFs_CFs'!B:B,0),2),
"VMT", INDEX('Coop GFs_CFs'!I:J, MATCH(B252,'Coop GFs_CFs'!B:B,0),2),
"Lane Mile", INDEX('Coop GFs_CFs'!K:L, MATCH(B252,'Coop GFs_CFs'!B:B,0),2),
"Gas Sales", INDEX('Coop GFs_CFs'!M:N, MATCH(B252,'Coop GFs_CFs'!B:B,0),2),
"No Growth", INDEX('Coop GFs_CFs'!O:P, MATCH(B252,'Coop GFs_CFs'!B:B,0),2)
)</f>
        <v>1.1792000057596272</v>
      </c>
      <c r="O252" s="133"/>
      <c r="P252" s="86">
        <f t="shared" si="15"/>
        <v>2.7763702248974807E-2</v>
      </c>
      <c r="Q252" s="86">
        <f t="shared" si="16"/>
        <v>2.9611839048639864E-2</v>
      </c>
      <c r="R252" s="156" t="s">
        <v>747</v>
      </c>
      <c r="S252" s="85" t="s">
        <v>198</v>
      </c>
      <c r="T252" s="85" t="s">
        <v>436</v>
      </c>
      <c r="U252" s="85" t="s">
        <v>230</v>
      </c>
      <c r="V252" s="85" t="s">
        <v>201</v>
      </c>
      <c r="W252" s="85" t="s">
        <v>748</v>
      </c>
      <c r="X252" s="85" t="s">
        <v>330</v>
      </c>
      <c r="Z252" s="42" t="s">
        <v>1446</v>
      </c>
      <c r="AA252"/>
    </row>
    <row r="253" spans="1:27" s="39" customFormat="1" x14ac:dyDescent="0.35">
      <c r="A253" s="85" t="s">
        <v>811</v>
      </c>
      <c r="B253" s="87">
        <v>51013</v>
      </c>
      <c r="C253" s="87" t="s">
        <v>12</v>
      </c>
      <c r="D253" s="86">
        <v>0.20640970560747701</v>
      </c>
      <c r="E253" s="86">
        <f>SUMIFS('Ratios_MARAMA-VA'!T:T, 'Ratios_MARAMA-VA'!AA:AA, Z253)</f>
        <v>0.20634977760020701</v>
      </c>
      <c r="F253" s="86">
        <f>SUMIFS('Ratios_MARAMA-VA'!J:J, 'Ratios_MARAMA-VA'!AA:AA, Z253)</f>
        <v>4.2690084988378799E-4</v>
      </c>
      <c r="G253" s="122">
        <f t="shared" si="14"/>
        <v>2.0688214683268927E-3</v>
      </c>
      <c r="H253" s="122">
        <v>0.21496465137439999</v>
      </c>
      <c r="I253" s="86">
        <v>4.4472348569476479E-4</v>
      </c>
      <c r="J253" s="122">
        <v>0.21196941389176899</v>
      </c>
      <c r="K253" s="86">
        <v>4.3852687408796033E-4</v>
      </c>
      <c r="L253" s="122" t="str" cm="1">
        <f t="array" ref="L253">_xlfn.SWITCH(A253,
    "District of Columbia", _xlfn.XLOOKUP(R253, '2015 O3 Growth Surrogates'!A:A, '2015 O3 Growth Surrogates'!H:H),
    "Maryland", _xlfn.XLOOKUP(R253, '2015 O3 Growth Surrogates'!A:A, '2015 O3 Growth Surrogates'!I:I),
    "Virginia", _xlfn.XLOOKUP(R253, '2015 O3 Growth Surrogates'!A:A, '2015 O3 Growth Surrogates'!J:J)
)</f>
        <v>Employment</v>
      </c>
      <c r="M253" s="133" cm="1">
        <f t="array" ref="M253">_xlfn.SWITCH(L253,
"Employment", INDEX('Coop GFs_CFs'!C:D, MATCH(B253,'Coop GFs_CFs'!B:B,0),1),
"Population", INDEX('Coop GFs_CFs'!E:F, MATCH(B253,'Coop GFs_CFs'!B:B,0),1),
"Household", INDEX('Coop GFs_CFs'!G:H, MATCH(B253,'Coop GFs_CFs'!B:B,0),1),
"VMT", INDEX('Coop GFs_CFs'!I:J, MATCH(B253,'Coop GFs_CFs'!B:B,0),1),
"Lane Mile", INDEX('Coop GFs_CFs'!K:L, MATCH(B253,'Coop GFs_CFs'!B:B,0),1),
"Gas Sales", INDEX('Coop GFs_CFs'!M:N, MATCH(B253,'Coop GFs_CFs'!B:B,0),1),
"No Growth", INDEX('Coop GFs_CFs'!O:P, MATCH(B253,'Coop GFs_CFs'!B:B,0),1)
)</f>
        <v>1.1056036674427163</v>
      </c>
      <c r="N253" s="133" cm="1">
        <f t="array" ref="N253">_xlfn.SWITCH(L253,
"Employment", INDEX('Coop GFs_CFs'!C:D, MATCH(B253,'Coop GFs_CFs'!B:B,0),2),
"Population", INDEX('Coop GFs_CFs'!E:F, MATCH(B253,'Coop GFs_CFs'!B:B,0),2),
"Household", INDEX('Coop GFs_CFs'!G:H, MATCH(B253,'Coop GFs_CFs'!B:B,0),2),
"VMT", INDEX('Coop GFs_CFs'!I:J, MATCH(B253,'Coop GFs_CFs'!B:B,0),2),
"Lane Mile", INDEX('Coop GFs_CFs'!K:L, MATCH(B253,'Coop GFs_CFs'!B:B,0),2),
"Gas Sales", INDEX('Coop GFs_CFs'!M:N, MATCH(B253,'Coop GFs_CFs'!B:B,0),2),
"No Growth", INDEX('Coop GFs_CFs'!O:P, MATCH(B253,'Coop GFs_CFs'!B:B,0),2)
)</f>
        <v>1.1792000057596272</v>
      </c>
      <c r="O253" s="133"/>
      <c r="P253" s="86">
        <f t="shared" si="15"/>
        <v>4.719831452659285E-4</v>
      </c>
      <c r="Q253" s="86">
        <f t="shared" si="16"/>
        <v>5.0340148464175251E-4</v>
      </c>
      <c r="R253" s="156" t="s">
        <v>747</v>
      </c>
      <c r="S253" s="85" t="s">
        <v>198</v>
      </c>
      <c r="T253" s="85" t="s">
        <v>436</v>
      </c>
      <c r="U253" s="85" t="s">
        <v>230</v>
      </c>
      <c r="V253" s="85" t="s">
        <v>201</v>
      </c>
      <c r="W253" s="85" t="s">
        <v>748</v>
      </c>
      <c r="X253" s="85" t="s">
        <v>330</v>
      </c>
      <c r="Z253" s="42" t="s">
        <v>1460</v>
      </c>
      <c r="AA253"/>
    </row>
    <row r="254" spans="1:27" s="39" customFormat="1" x14ac:dyDescent="0.35">
      <c r="A254" s="85" t="s">
        <v>811</v>
      </c>
      <c r="B254" s="87">
        <v>51059</v>
      </c>
      <c r="C254" s="87" t="s">
        <v>10</v>
      </c>
      <c r="D254" s="86">
        <v>50.922988711615602</v>
      </c>
      <c r="E254" s="86">
        <f>SUMIFS('Ratios_MARAMA-VA'!T:T, 'Ratios_MARAMA-VA'!AA:AA, Z254)</f>
        <v>50.908203974489197</v>
      </c>
      <c r="F254" s="86">
        <f>SUMIFS('Ratios_MARAMA-VA'!J:J, 'Ratios_MARAMA-VA'!AA:AA, Z254)</f>
        <v>0.105319985296387</v>
      </c>
      <c r="G254" s="122">
        <f t="shared" si="14"/>
        <v>2.0688214683268792E-3</v>
      </c>
      <c r="H254" s="122">
        <v>53.0335648855187</v>
      </c>
      <c r="I254" s="86">
        <v>0.10971697757706762</v>
      </c>
      <c r="J254" s="122">
        <v>52.294614921573299</v>
      </c>
      <c r="K254" s="86">
        <v>0.108188222027638</v>
      </c>
      <c r="L254" s="122" t="str" cm="1">
        <f t="array" ref="L254">_xlfn.SWITCH(A254,
    "District of Columbia", _xlfn.XLOOKUP(R254, '2015 O3 Growth Surrogates'!A:A, '2015 O3 Growth Surrogates'!H:H),
    "Maryland", _xlfn.XLOOKUP(R254, '2015 O3 Growth Surrogates'!A:A, '2015 O3 Growth Surrogates'!I:I),
    "Virginia", _xlfn.XLOOKUP(R254, '2015 O3 Growth Surrogates'!A:A, '2015 O3 Growth Surrogates'!J:J)
)</f>
        <v>Employment</v>
      </c>
      <c r="M254" s="133" cm="1">
        <f t="array" ref="M254">_xlfn.SWITCH(L254,
"Employment", INDEX('Coop GFs_CFs'!C:D, MATCH(B254,'Coop GFs_CFs'!B:B,0),1),
"Population", INDEX('Coop GFs_CFs'!E:F, MATCH(B254,'Coop GFs_CFs'!B:B,0),1),
"Household", INDEX('Coop GFs_CFs'!G:H, MATCH(B254,'Coop GFs_CFs'!B:B,0),1),
"VMT", INDEX('Coop GFs_CFs'!I:J, MATCH(B254,'Coop GFs_CFs'!B:B,0),1),
"Lane Mile", INDEX('Coop GFs_CFs'!K:L, MATCH(B254,'Coop GFs_CFs'!B:B,0),1),
"Gas Sales", INDEX('Coop GFs_CFs'!M:N, MATCH(B254,'Coop GFs_CFs'!B:B,0),1),
"No Growth", INDEX('Coop GFs_CFs'!O:P, MATCH(B254,'Coop GFs_CFs'!B:B,0),1)
)</f>
        <v>1.1407331378648504</v>
      </c>
      <c r="N254" s="133" cm="1">
        <f t="array" ref="N254">_xlfn.SWITCH(L254,
"Employment", INDEX('Coop GFs_CFs'!C:D, MATCH(B254,'Coop GFs_CFs'!B:B,0),2),
"Population", INDEX('Coop GFs_CFs'!E:F, MATCH(B254,'Coop GFs_CFs'!B:B,0),2),
"Household", INDEX('Coop GFs_CFs'!G:H, MATCH(B254,'Coop GFs_CFs'!B:B,0),2),
"VMT", INDEX('Coop GFs_CFs'!I:J, MATCH(B254,'Coop GFs_CFs'!B:B,0),2),
"Lane Mile", INDEX('Coop GFs_CFs'!K:L, MATCH(B254,'Coop GFs_CFs'!B:B,0),2),
"Gas Sales", INDEX('Coop GFs_CFs'!M:N, MATCH(B254,'Coop GFs_CFs'!B:B,0),2),
"No Growth", INDEX('Coop GFs_CFs'!O:P, MATCH(B254,'Coop GFs_CFs'!B:B,0),2)
)</f>
        <v>1.1888354812229924</v>
      </c>
      <c r="O254" s="133"/>
      <c r="P254" s="86">
        <f t="shared" si="15"/>
        <v>0.12014199730702746</v>
      </c>
      <c r="Q254" s="86">
        <f t="shared" si="16"/>
        <v>0.12520813540222872</v>
      </c>
      <c r="R254" s="156" t="s">
        <v>747</v>
      </c>
      <c r="S254" s="85" t="s">
        <v>198</v>
      </c>
      <c r="T254" s="85" t="s">
        <v>436</v>
      </c>
      <c r="U254" s="85" t="s">
        <v>230</v>
      </c>
      <c r="V254" s="85" t="s">
        <v>201</v>
      </c>
      <c r="W254" s="85" t="s">
        <v>748</v>
      </c>
      <c r="X254" s="85" t="s">
        <v>330</v>
      </c>
      <c r="Z254" s="42" t="s">
        <v>1447</v>
      </c>
      <c r="AA254"/>
    </row>
    <row r="255" spans="1:27" s="39" customFormat="1" x14ac:dyDescent="0.35">
      <c r="A255" s="85" t="s">
        <v>811</v>
      </c>
      <c r="B255" s="87">
        <v>51059</v>
      </c>
      <c r="C255" s="87" t="s">
        <v>12</v>
      </c>
      <c r="D255" s="86">
        <v>0.86569081815754501</v>
      </c>
      <c r="E255" s="86">
        <f>SUMIFS('Ratios_MARAMA-VA'!T:T, 'Ratios_MARAMA-VA'!AA:AA, Z255)</f>
        <v>0.86543947762347995</v>
      </c>
      <c r="F255" s="86">
        <f>SUMIFS('Ratios_MARAMA-VA'!J:J, 'Ratios_MARAMA-VA'!AA:AA, Z255)</f>
        <v>1.7904397708450601E-3</v>
      </c>
      <c r="G255" s="122">
        <f t="shared" si="14"/>
        <v>2.0688214683268849E-3</v>
      </c>
      <c r="H255" s="122">
        <v>0.90157061353085099</v>
      </c>
      <c r="I255" s="86">
        <v>1.8651886404852656E-3</v>
      </c>
      <c r="J255" s="122">
        <v>0.88900846399779698</v>
      </c>
      <c r="K255" s="86">
        <v>1.8391997958429509E-3</v>
      </c>
      <c r="L255" s="122" t="str" cm="1">
        <f t="array" ref="L255">_xlfn.SWITCH(A255,
    "District of Columbia", _xlfn.XLOOKUP(R255, '2015 O3 Growth Surrogates'!A:A, '2015 O3 Growth Surrogates'!H:H),
    "Maryland", _xlfn.XLOOKUP(R255, '2015 O3 Growth Surrogates'!A:A, '2015 O3 Growth Surrogates'!I:I),
    "Virginia", _xlfn.XLOOKUP(R255, '2015 O3 Growth Surrogates'!A:A, '2015 O3 Growth Surrogates'!J:J)
)</f>
        <v>Employment</v>
      </c>
      <c r="M255" s="133" cm="1">
        <f t="array" ref="M255">_xlfn.SWITCH(L255,
"Employment", INDEX('Coop GFs_CFs'!C:D, MATCH(B255,'Coop GFs_CFs'!B:B,0),1),
"Population", INDEX('Coop GFs_CFs'!E:F, MATCH(B255,'Coop GFs_CFs'!B:B,0),1),
"Household", INDEX('Coop GFs_CFs'!G:H, MATCH(B255,'Coop GFs_CFs'!B:B,0),1),
"VMT", INDEX('Coop GFs_CFs'!I:J, MATCH(B255,'Coop GFs_CFs'!B:B,0),1),
"Lane Mile", INDEX('Coop GFs_CFs'!K:L, MATCH(B255,'Coop GFs_CFs'!B:B,0),1),
"Gas Sales", INDEX('Coop GFs_CFs'!M:N, MATCH(B255,'Coop GFs_CFs'!B:B,0),1),
"No Growth", INDEX('Coop GFs_CFs'!O:P, MATCH(B255,'Coop GFs_CFs'!B:B,0),1)
)</f>
        <v>1.1407331378648504</v>
      </c>
      <c r="N255" s="133" cm="1">
        <f t="array" ref="N255">_xlfn.SWITCH(L255,
"Employment", INDEX('Coop GFs_CFs'!C:D, MATCH(B255,'Coop GFs_CFs'!B:B,0),2),
"Population", INDEX('Coop GFs_CFs'!E:F, MATCH(B255,'Coop GFs_CFs'!B:B,0),2),
"Household", INDEX('Coop GFs_CFs'!G:H, MATCH(B255,'Coop GFs_CFs'!B:B,0),2),
"VMT", INDEX('Coop GFs_CFs'!I:J, MATCH(B255,'Coop GFs_CFs'!B:B,0),2),
"Lane Mile", INDEX('Coop GFs_CFs'!K:L, MATCH(B255,'Coop GFs_CFs'!B:B,0),2),
"Gas Sales", INDEX('Coop GFs_CFs'!M:N, MATCH(B255,'Coop GFs_CFs'!B:B,0),2),
"No Growth", INDEX('Coop GFs_CFs'!O:P, MATCH(B255,'Coop GFs_CFs'!B:B,0),2)
)</f>
        <v>1.1888354812229924</v>
      </c>
      <c r="O255" s="133"/>
      <c r="P255" s="86">
        <f t="shared" si="15"/>
        <v>2.0424139779541091E-3</v>
      </c>
      <c r="Q255" s="86">
        <f t="shared" si="16"/>
        <v>2.1285383265733713E-3</v>
      </c>
      <c r="R255" s="156" t="s">
        <v>747</v>
      </c>
      <c r="S255" s="85" t="s">
        <v>198</v>
      </c>
      <c r="T255" s="85" t="s">
        <v>436</v>
      </c>
      <c r="U255" s="85" t="s">
        <v>230</v>
      </c>
      <c r="V255" s="85" t="s">
        <v>201</v>
      </c>
      <c r="W255" s="85" t="s">
        <v>748</v>
      </c>
      <c r="X255" s="85" t="s">
        <v>330</v>
      </c>
      <c r="Z255" s="42" t="s">
        <v>1461</v>
      </c>
      <c r="AA255"/>
    </row>
    <row r="256" spans="1:27" s="39" customFormat="1" x14ac:dyDescent="0.35">
      <c r="A256" s="85" t="s">
        <v>811</v>
      </c>
      <c r="B256" s="87">
        <v>51107</v>
      </c>
      <c r="C256" s="87" t="s">
        <v>10</v>
      </c>
      <c r="D256" s="86">
        <v>11.947964799733001</v>
      </c>
      <c r="E256" s="86">
        <f>SUMIFS('Ratios_MARAMA-VA'!T:T, 'Ratios_MARAMA-VA'!AA:AA, Z256)</f>
        <v>11.944495884745301</v>
      </c>
      <c r="F256" s="86">
        <f>SUMIFS('Ratios_MARAMA-VA'!J:J, 'Ratios_MARAMA-VA'!AA:AA, Z256)</f>
        <v>2.47110295147033E-2</v>
      </c>
      <c r="G256" s="122">
        <f t="shared" si="14"/>
        <v>2.0688214683268927E-3</v>
      </c>
      <c r="H256" s="122">
        <v>12.443165306831199</v>
      </c>
      <c r="I256" s="86">
        <v>2.5742687520712772E-2</v>
      </c>
      <c r="J256" s="122">
        <v>12.269786870463699</v>
      </c>
      <c r="K256" s="86">
        <v>2.5383998489410739E-2</v>
      </c>
      <c r="L256" s="122" t="str" cm="1">
        <f t="array" ref="L256">_xlfn.SWITCH(A256,
    "District of Columbia", _xlfn.XLOOKUP(R256, '2015 O3 Growth Surrogates'!A:A, '2015 O3 Growth Surrogates'!H:H),
    "Maryland", _xlfn.XLOOKUP(R256, '2015 O3 Growth Surrogates'!A:A, '2015 O3 Growth Surrogates'!I:I),
    "Virginia", _xlfn.XLOOKUP(R256, '2015 O3 Growth Surrogates'!A:A, '2015 O3 Growth Surrogates'!J:J)
)</f>
        <v>Employment</v>
      </c>
      <c r="M256" s="133" cm="1">
        <f t="array" ref="M256">_xlfn.SWITCH(L256,
"Employment", INDEX('Coop GFs_CFs'!C:D, MATCH(B256,'Coop GFs_CFs'!B:B,0),1),
"Population", INDEX('Coop GFs_CFs'!E:F, MATCH(B256,'Coop GFs_CFs'!B:B,0),1),
"Household", INDEX('Coop GFs_CFs'!G:H, MATCH(B256,'Coop GFs_CFs'!B:B,0),1),
"VMT", INDEX('Coop GFs_CFs'!I:J, MATCH(B256,'Coop GFs_CFs'!B:B,0),1),
"Lane Mile", INDEX('Coop GFs_CFs'!K:L, MATCH(B256,'Coop GFs_CFs'!B:B,0),1),
"Gas Sales", INDEX('Coop GFs_CFs'!M:N, MATCH(B256,'Coop GFs_CFs'!B:B,0),1),
"No Growth", INDEX('Coop GFs_CFs'!O:P, MATCH(B256,'Coop GFs_CFs'!B:B,0),1)
)</f>
        <v>1.1820289336364709</v>
      </c>
      <c r="N256" s="133" cm="1">
        <f t="array" ref="N256">_xlfn.SWITCH(L256,
"Employment", INDEX('Coop GFs_CFs'!C:D, MATCH(B256,'Coop GFs_CFs'!B:B,0),2),
"Population", INDEX('Coop GFs_CFs'!E:F, MATCH(B256,'Coop GFs_CFs'!B:B,0),2),
"Household", INDEX('Coop GFs_CFs'!G:H, MATCH(B256,'Coop GFs_CFs'!B:B,0),2),
"VMT", INDEX('Coop GFs_CFs'!I:J, MATCH(B256,'Coop GFs_CFs'!B:B,0),2),
"Lane Mile", INDEX('Coop GFs_CFs'!K:L, MATCH(B256,'Coop GFs_CFs'!B:B,0),2),
"Gas Sales", INDEX('Coop GFs_CFs'!M:N, MATCH(B256,'Coop GFs_CFs'!B:B,0),2),
"No Growth", INDEX('Coop GFs_CFs'!O:P, MATCH(B256,'Coop GFs_CFs'!B:B,0),2)
)</f>
        <v>1.2460772431295832</v>
      </c>
      <c r="O256" s="133"/>
      <c r="P256" s="86">
        <f t="shared" si="15"/>
        <v>2.9209151866324098E-2</v>
      </c>
      <c r="Q256" s="86">
        <f t="shared" si="16"/>
        <v>3.079185153257525E-2</v>
      </c>
      <c r="R256" s="156" t="s">
        <v>747</v>
      </c>
      <c r="S256" s="85" t="s">
        <v>198</v>
      </c>
      <c r="T256" s="85" t="s">
        <v>436</v>
      </c>
      <c r="U256" s="85" t="s">
        <v>230</v>
      </c>
      <c r="V256" s="85" t="s">
        <v>201</v>
      </c>
      <c r="W256" s="85" t="s">
        <v>748</v>
      </c>
      <c r="X256" s="85" t="s">
        <v>330</v>
      </c>
      <c r="Z256" s="42" t="s">
        <v>1450</v>
      </c>
      <c r="AA256"/>
    </row>
    <row r="257" spans="1:27" s="39" customFormat="1" x14ac:dyDescent="0.35">
      <c r="A257" s="85" t="s">
        <v>811</v>
      </c>
      <c r="B257" s="87">
        <v>51107</v>
      </c>
      <c r="C257" s="87" t="s">
        <v>12</v>
      </c>
      <c r="D257" s="86">
        <v>0.20311543177570099</v>
      </c>
      <c r="E257" s="86">
        <f>SUMIFS('Ratios_MARAMA-VA'!T:T, 'Ratios_MARAMA-VA'!AA:AA, Z257)</f>
        <v>0.20305646021214899</v>
      </c>
      <c r="F257" s="86">
        <f>SUMIFS('Ratios_MARAMA-VA'!J:J, 'Ratios_MARAMA-VA'!AA:AA, Z257)</f>
        <v>4.2008756416935802E-4</v>
      </c>
      <c r="G257" s="122">
        <f t="shared" si="14"/>
        <v>2.0688214683268862E-3</v>
      </c>
      <c r="H257" s="122">
        <v>0.21153384164723399</v>
      </c>
      <c r="I257" s="86">
        <v>4.3762575287745767E-4</v>
      </c>
      <c r="J257" s="122">
        <v>0.20858640779103599</v>
      </c>
      <c r="K257" s="86">
        <v>4.3152803843928174E-4</v>
      </c>
      <c r="L257" s="122" t="str" cm="1">
        <f t="array" ref="L257">_xlfn.SWITCH(A257,
    "District of Columbia", _xlfn.XLOOKUP(R257, '2015 O3 Growth Surrogates'!A:A, '2015 O3 Growth Surrogates'!H:H),
    "Maryland", _xlfn.XLOOKUP(R257, '2015 O3 Growth Surrogates'!A:A, '2015 O3 Growth Surrogates'!I:I),
    "Virginia", _xlfn.XLOOKUP(R257, '2015 O3 Growth Surrogates'!A:A, '2015 O3 Growth Surrogates'!J:J)
)</f>
        <v>Employment</v>
      </c>
      <c r="M257" s="133" cm="1">
        <f t="array" ref="M257">_xlfn.SWITCH(L257,
"Employment", INDEX('Coop GFs_CFs'!C:D, MATCH(B257,'Coop GFs_CFs'!B:B,0),1),
"Population", INDEX('Coop GFs_CFs'!E:F, MATCH(B257,'Coop GFs_CFs'!B:B,0),1),
"Household", INDEX('Coop GFs_CFs'!G:H, MATCH(B257,'Coop GFs_CFs'!B:B,0),1),
"VMT", INDEX('Coop GFs_CFs'!I:J, MATCH(B257,'Coop GFs_CFs'!B:B,0),1),
"Lane Mile", INDEX('Coop GFs_CFs'!K:L, MATCH(B257,'Coop GFs_CFs'!B:B,0),1),
"Gas Sales", INDEX('Coop GFs_CFs'!M:N, MATCH(B257,'Coop GFs_CFs'!B:B,0),1),
"No Growth", INDEX('Coop GFs_CFs'!O:P, MATCH(B257,'Coop GFs_CFs'!B:B,0),1)
)</f>
        <v>1.1820289336364709</v>
      </c>
      <c r="N257" s="133" cm="1">
        <f t="array" ref="N257">_xlfn.SWITCH(L257,
"Employment", INDEX('Coop GFs_CFs'!C:D, MATCH(B257,'Coop GFs_CFs'!B:B,0),2),
"Population", INDEX('Coop GFs_CFs'!E:F, MATCH(B257,'Coop GFs_CFs'!B:B,0),2),
"Household", INDEX('Coop GFs_CFs'!G:H, MATCH(B257,'Coop GFs_CFs'!B:B,0),2),
"VMT", INDEX('Coop GFs_CFs'!I:J, MATCH(B257,'Coop GFs_CFs'!B:B,0),2),
"Lane Mile", INDEX('Coop GFs_CFs'!K:L, MATCH(B257,'Coop GFs_CFs'!B:B,0),2),
"Gas Sales", INDEX('Coop GFs_CFs'!M:N, MATCH(B257,'Coop GFs_CFs'!B:B,0),2),
"No Growth", INDEX('Coop GFs_CFs'!O:P, MATCH(B257,'Coop GFs_CFs'!B:B,0),2)
)</f>
        <v>1.2460772431295832</v>
      </c>
      <c r="O257" s="133"/>
      <c r="P257" s="86">
        <f t="shared" ref="P257:P288" si="17">F257*M257</f>
        <v>4.9655565550904882E-4</v>
      </c>
      <c r="Q257" s="86">
        <f t="shared" ref="Q257:Q288" si="18">F257*N257</f>
        <v>5.2346155383317552E-4</v>
      </c>
      <c r="R257" s="156" t="s">
        <v>747</v>
      </c>
      <c r="S257" s="85" t="s">
        <v>198</v>
      </c>
      <c r="T257" s="85" t="s">
        <v>436</v>
      </c>
      <c r="U257" s="85" t="s">
        <v>230</v>
      </c>
      <c r="V257" s="85" t="s">
        <v>201</v>
      </c>
      <c r="W257" s="85" t="s">
        <v>748</v>
      </c>
      <c r="X257" s="85" t="s">
        <v>330</v>
      </c>
      <c r="Z257" s="42" t="s">
        <v>1464</v>
      </c>
      <c r="AA257"/>
    </row>
    <row r="258" spans="1:27" s="39" customFormat="1" x14ac:dyDescent="0.35">
      <c r="A258" s="85" t="s">
        <v>811</v>
      </c>
      <c r="B258" s="87">
        <v>51153</v>
      </c>
      <c r="C258" s="87" t="s">
        <v>10</v>
      </c>
      <c r="D258" s="86">
        <v>7.3438886582109602</v>
      </c>
      <c r="E258" s="86">
        <f>SUMIFS('Ratios_MARAMA-VA'!T:T, 'Ratios_MARAMA-VA'!AA:AA, Z258)</f>
        <v>7.3417564686823402</v>
      </c>
      <c r="F258" s="86">
        <f>SUMIFS('Ratios_MARAMA-VA'!J:J, 'Ratios_MARAMA-VA'!AA:AA, Z258)</f>
        <v>1.51887833976378E-2</v>
      </c>
      <c r="G258" s="122">
        <f t="shared" si="14"/>
        <v>2.0688214683268844E-3</v>
      </c>
      <c r="H258" s="122">
        <v>7.6482666379402104</v>
      </c>
      <c r="I258" s="86">
        <v>1.5822898216058989E-2</v>
      </c>
      <c r="J258" s="122">
        <v>7.5416985358608901</v>
      </c>
      <c r="K258" s="86">
        <v>1.560242783863844E-2</v>
      </c>
      <c r="L258" s="122" t="str" cm="1">
        <f t="array" ref="L258">_xlfn.SWITCH(A258,
    "District of Columbia", _xlfn.XLOOKUP(R258, '2015 O3 Growth Surrogates'!A:A, '2015 O3 Growth Surrogates'!H:H),
    "Maryland", _xlfn.XLOOKUP(R258, '2015 O3 Growth Surrogates'!A:A, '2015 O3 Growth Surrogates'!I:I),
    "Virginia", _xlfn.XLOOKUP(R258, '2015 O3 Growth Surrogates'!A:A, '2015 O3 Growth Surrogates'!J:J)
)</f>
        <v>Employment</v>
      </c>
      <c r="M258" s="133" cm="1">
        <f t="array" ref="M258">_xlfn.SWITCH(L258,
"Employment", INDEX('Coop GFs_CFs'!C:D, MATCH(B258,'Coop GFs_CFs'!B:B,0),1),
"Population", INDEX('Coop GFs_CFs'!E:F, MATCH(B258,'Coop GFs_CFs'!B:B,0),1),
"Household", INDEX('Coop GFs_CFs'!G:H, MATCH(B258,'Coop GFs_CFs'!B:B,0),1),
"VMT", INDEX('Coop GFs_CFs'!I:J, MATCH(B258,'Coop GFs_CFs'!B:B,0),1),
"Lane Mile", INDEX('Coop GFs_CFs'!K:L, MATCH(B258,'Coop GFs_CFs'!B:B,0),1),
"Gas Sales", INDEX('Coop GFs_CFs'!M:N, MATCH(B258,'Coop GFs_CFs'!B:B,0),1),
"No Growth", INDEX('Coop GFs_CFs'!O:P, MATCH(B258,'Coop GFs_CFs'!B:B,0),1)
)</f>
        <v>1.1898949472362377</v>
      </c>
      <c r="N258" s="133" cm="1">
        <f t="array" ref="N258">_xlfn.SWITCH(L258,
"Employment", INDEX('Coop GFs_CFs'!C:D, MATCH(B258,'Coop GFs_CFs'!B:B,0),2),
"Population", INDEX('Coop GFs_CFs'!E:F, MATCH(B258,'Coop GFs_CFs'!B:B,0),2),
"Household", INDEX('Coop GFs_CFs'!G:H, MATCH(B258,'Coop GFs_CFs'!B:B,0),2),
"VMT", INDEX('Coop GFs_CFs'!I:J, MATCH(B258,'Coop GFs_CFs'!B:B,0),2),
"Lane Mile", INDEX('Coop GFs_CFs'!K:L, MATCH(B258,'Coop GFs_CFs'!B:B,0),2),
"Gas Sales", INDEX('Coop GFs_CFs'!M:N, MATCH(B258,'Coop GFs_CFs'!B:B,0),2),
"No Growth", INDEX('Coop GFs_CFs'!O:P, MATCH(B258,'Coop GFs_CFs'!B:B,0),2)
)</f>
        <v>1.2771251790739548</v>
      </c>
      <c r="O258" s="133"/>
      <c r="P258" s="86">
        <f t="shared" si="17"/>
        <v>1.8073056619514874E-2</v>
      </c>
      <c r="Q258" s="86">
        <f t="shared" si="18"/>
        <v>1.9397977716623688E-2</v>
      </c>
      <c r="R258" s="156" t="s">
        <v>747</v>
      </c>
      <c r="S258" s="85" t="s">
        <v>198</v>
      </c>
      <c r="T258" s="85" t="s">
        <v>436</v>
      </c>
      <c r="U258" s="85" t="s">
        <v>230</v>
      </c>
      <c r="V258" s="85" t="s">
        <v>201</v>
      </c>
      <c r="W258" s="85" t="s">
        <v>748</v>
      </c>
      <c r="X258" s="85" t="s">
        <v>330</v>
      </c>
      <c r="Z258" s="42" t="s">
        <v>1453</v>
      </c>
      <c r="AA258"/>
    </row>
    <row r="259" spans="1:27" s="39" customFormat="1" x14ac:dyDescent="0.35">
      <c r="A259" s="85" t="s">
        <v>811</v>
      </c>
      <c r="B259" s="87">
        <v>51153</v>
      </c>
      <c r="C259" s="87" t="s">
        <v>12</v>
      </c>
      <c r="D259" s="86">
        <v>0.12484609712950601</v>
      </c>
      <c r="E259" s="86">
        <f>SUMIFS('Ratios_MARAMA-VA'!T:T, 'Ratios_MARAMA-VA'!AA:AA, Z259)</f>
        <v>0.12480984991044</v>
      </c>
      <c r="F259" s="86">
        <f>SUMIFS('Ratios_MARAMA-VA'!J:J, 'Ratios_MARAMA-VA'!AA:AA, Z259)</f>
        <v>2.58209296953377E-4</v>
      </c>
      <c r="G259" s="122">
        <f t="shared" si="14"/>
        <v>2.0688214683269039E-3</v>
      </c>
      <c r="H259" s="122">
        <v>0.130020522367949</v>
      </c>
      <c r="I259" s="86">
        <v>2.6898924799789129E-4</v>
      </c>
      <c r="J259" s="122">
        <v>0.12820886477858401</v>
      </c>
      <c r="K259" s="86">
        <v>2.6524125188375565E-4</v>
      </c>
      <c r="L259" s="122" t="str" cm="1">
        <f t="array" ref="L259">_xlfn.SWITCH(A259,
    "District of Columbia", _xlfn.XLOOKUP(R259, '2015 O3 Growth Surrogates'!A:A, '2015 O3 Growth Surrogates'!H:H),
    "Maryland", _xlfn.XLOOKUP(R259, '2015 O3 Growth Surrogates'!A:A, '2015 O3 Growth Surrogates'!I:I),
    "Virginia", _xlfn.XLOOKUP(R259, '2015 O3 Growth Surrogates'!A:A, '2015 O3 Growth Surrogates'!J:J)
)</f>
        <v>Employment</v>
      </c>
      <c r="M259" s="133" cm="1">
        <f t="array" ref="M259">_xlfn.SWITCH(L259,
"Employment", INDEX('Coop GFs_CFs'!C:D, MATCH(B259,'Coop GFs_CFs'!B:B,0),1),
"Population", INDEX('Coop GFs_CFs'!E:F, MATCH(B259,'Coop GFs_CFs'!B:B,0),1),
"Household", INDEX('Coop GFs_CFs'!G:H, MATCH(B259,'Coop GFs_CFs'!B:B,0),1),
"VMT", INDEX('Coop GFs_CFs'!I:J, MATCH(B259,'Coop GFs_CFs'!B:B,0),1),
"Lane Mile", INDEX('Coop GFs_CFs'!K:L, MATCH(B259,'Coop GFs_CFs'!B:B,0),1),
"Gas Sales", INDEX('Coop GFs_CFs'!M:N, MATCH(B259,'Coop GFs_CFs'!B:B,0),1),
"No Growth", INDEX('Coop GFs_CFs'!O:P, MATCH(B259,'Coop GFs_CFs'!B:B,0),1)
)</f>
        <v>1.1898949472362377</v>
      </c>
      <c r="N259" s="133" cm="1">
        <f t="array" ref="N259">_xlfn.SWITCH(L259,
"Employment", INDEX('Coop GFs_CFs'!C:D, MATCH(B259,'Coop GFs_CFs'!B:B,0),2),
"Population", INDEX('Coop GFs_CFs'!E:F, MATCH(B259,'Coop GFs_CFs'!B:B,0),2),
"Household", INDEX('Coop GFs_CFs'!G:H, MATCH(B259,'Coop GFs_CFs'!B:B,0),2),
"VMT", INDEX('Coop GFs_CFs'!I:J, MATCH(B259,'Coop GFs_CFs'!B:B,0),2),
"Lane Mile", INDEX('Coop GFs_CFs'!K:L, MATCH(B259,'Coop GFs_CFs'!B:B,0),2),
"Gas Sales", INDEX('Coop GFs_CFs'!M:N, MATCH(B259,'Coop GFs_CFs'!B:B,0),2),
"No Growth", INDEX('Coop GFs_CFs'!O:P, MATCH(B259,'Coop GFs_CFs'!B:B,0),2)
)</f>
        <v>1.2771251790739548</v>
      </c>
      <c r="O259" s="133"/>
      <c r="P259" s="86">
        <f t="shared" si="17"/>
        <v>3.0724193777424458E-4</v>
      </c>
      <c r="Q259" s="86">
        <f t="shared" si="18"/>
        <v>3.297655946101416E-4</v>
      </c>
      <c r="R259" s="156" t="s">
        <v>747</v>
      </c>
      <c r="S259" s="85" t="s">
        <v>198</v>
      </c>
      <c r="T259" s="85" t="s">
        <v>436</v>
      </c>
      <c r="U259" s="85" t="s">
        <v>230</v>
      </c>
      <c r="V259" s="85" t="s">
        <v>201</v>
      </c>
      <c r="W259" s="85" t="s">
        <v>748</v>
      </c>
      <c r="X259" s="85" t="s">
        <v>330</v>
      </c>
      <c r="Z259" s="42" t="s">
        <v>1467</v>
      </c>
      <c r="AA259"/>
    </row>
    <row r="260" spans="1:27" s="39" customFormat="1" x14ac:dyDescent="0.35">
      <c r="A260" s="85" t="s">
        <v>811</v>
      </c>
      <c r="B260" s="87">
        <v>51510</v>
      </c>
      <c r="C260" s="87" t="s">
        <v>10</v>
      </c>
      <c r="D260" s="86">
        <v>6.27316314619494</v>
      </c>
      <c r="E260" s="86">
        <f>SUMIFS('Ratios_MARAMA-VA'!T:T, 'Ratios_MARAMA-VA'!AA:AA, Z260)</f>
        <v>6.2713418259933302</v>
      </c>
      <c r="F260" s="86">
        <f>SUMIFS('Ratios_MARAMA-VA'!J:J, 'Ratios_MARAMA-VA'!AA:AA, Z260)</f>
        <v>1.2974286604831299E-2</v>
      </c>
      <c r="G260" s="122">
        <f t="shared" si="14"/>
        <v>2.0688214683268801E-3</v>
      </c>
      <c r="H260" s="122">
        <v>6.5331633741145101</v>
      </c>
      <c r="I260" s="86">
        <v>1.3515948644454975E-2</v>
      </c>
      <c r="J260" s="122">
        <v>6.4421327060805504</v>
      </c>
      <c r="K260" s="86">
        <v>1.3327622444150181E-2</v>
      </c>
      <c r="L260" s="122" t="str" cm="1">
        <f t="array" ref="L260">_xlfn.SWITCH(A260,
    "District of Columbia", _xlfn.XLOOKUP(R260, '2015 O3 Growth Surrogates'!A:A, '2015 O3 Growth Surrogates'!H:H),
    "Maryland", _xlfn.XLOOKUP(R260, '2015 O3 Growth Surrogates'!A:A, '2015 O3 Growth Surrogates'!I:I),
    "Virginia", _xlfn.XLOOKUP(R260, '2015 O3 Growth Surrogates'!A:A, '2015 O3 Growth Surrogates'!J:J)
)</f>
        <v>Employment</v>
      </c>
      <c r="M260" s="133" cm="1">
        <f t="array" ref="M260">_xlfn.SWITCH(L260,
"Employment", INDEX('Coop GFs_CFs'!C:D, MATCH(B260,'Coop GFs_CFs'!B:B,0),1),
"Population", INDEX('Coop GFs_CFs'!E:F, MATCH(B260,'Coop GFs_CFs'!B:B,0),1),
"Household", INDEX('Coop GFs_CFs'!G:H, MATCH(B260,'Coop GFs_CFs'!B:B,0),1),
"VMT", INDEX('Coop GFs_CFs'!I:J, MATCH(B260,'Coop GFs_CFs'!B:B,0),1),
"Lane Mile", INDEX('Coop GFs_CFs'!K:L, MATCH(B260,'Coop GFs_CFs'!B:B,0),1),
"Gas Sales", INDEX('Coop GFs_CFs'!M:N, MATCH(B260,'Coop GFs_CFs'!B:B,0),1),
"No Growth", INDEX('Coop GFs_CFs'!O:P, MATCH(B260,'Coop GFs_CFs'!B:B,0),1)
)</f>
        <v>1.0072672441829524</v>
      </c>
      <c r="N260" s="133" cm="1">
        <f t="array" ref="N260">_xlfn.SWITCH(L260,
"Employment", INDEX('Coop GFs_CFs'!C:D, MATCH(B260,'Coop GFs_CFs'!B:B,0),2),
"Population", INDEX('Coop GFs_CFs'!E:F, MATCH(B260,'Coop GFs_CFs'!B:B,0),2),
"Household", INDEX('Coop GFs_CFs'!G:H, MATCH(B260,'Coop GFs_CFs'!B:B,0),2),
"VMT", INDEX('Coop GFs_CFs'!I:J, MATCH(B260,'Coop GFs_CFs'!B:B,0),2),
"Lane Mile", INDEX('Coop GFs_CFs'!K:L, MATCH(B260,'Coop GFs_CFs'!B:B,0),2),
"Gas Sales", INDEX('Coop GFs_CFs'!M:N, MATCH(B260,'Coop GFs_CFs'!B:B,0),2),
"No Growth", INDEX('Coop GFs_CFs'!O:P, MATCH(B260,'Coop GFs_CFs'!B:B,0),2)
)</f>
        <v>1.0751618720988678</v>
      </c>
      <c r="O260" s="133"/>
      <c r="P260" s="86">
        <f t="shared" si="17"/>
        <v>1.3068573913688217E-2</v>
      </c>
      <c r="Q260" s="86">
        <f t="shared" si="18"/>
        <v>1.3949458275197684E-2</v>
      </c>
      <c r="R260" s="156" t="s">
        <v>747</v>
      </c>
      <c r="S260" s="85" t="s">
        <v>198</v>
      </c>
      <c r="T260" s="85" t="s">
        <v>436</v>
      </c>
      <c r="U260" s="85" t="s">
        <v>230</v>
      </c>
      <c r="V260" s="85" t="s">
        <v>201</v>
      </c>
      <c r="W260" s="85" t="s">
        <v>748</v>
      </c>
      <c r="X260" s="85" t="s">
        <v>330</v>
      </c>
      <c r="Z260" s="42" t="s">
        <v>1445</v>
      </c>
      <c r="AA260"/>
    </row>
    <row r="261" spans="1:27" s="39" customFormat="1" x14ac:dyDescent="0.35">
      <c r="A261" s="85" t="s">
        <v>811</v>
      </c>
      <c r="B261" s="87">
        <v>51510</v>
      </c>
      <c r="C261" s="87" t="s">
        <v>12</v>
      </c>
      <c r="D261" s="86">
        <v>0.10664379058744999</v>
      </c>
      <c r="E261" s="86">
        <f>SUMIFS('Ratios_MARAMA-VA'!T:T, 'Ratios_MARAMA-VA'!AA:AA, Z261)</f>
        <v>0.10661282813905699</v>
      </c>
      <c r="F261" s="86">
        <f>SUMIFS('Ratios_MARAMA-VA'!J:J, 'Ratios_MARAMA-VA'!AA:AA, Z261)</f>
        <v>2.2056290765312699E-4</v>
      </c>
      <c r="G261" s="122">
        <f t="shared" si="14"/>
        <v>2.068821468326897E-3</v>
      </c>
      <c r="H261" s="122">
        <v>0.11106379517090501</v>
      </c>
      <c r="I261" s="86">
        <v>2.2977116380342943E-4</v>
      </c>
      <c r="J261" s="122">
        <v>0.10951627356615699</v>
      </c>
      <c r="K261" s="86">
        <v>2.2656961788482705E-4</v>
      </c>
      <c r="L261" s="122" t="str" cm="1">
        <f t="array" ref="L261">_xlfn.SWITCH(A261,
    "District of Columbia", _xlfn.XLOOKUP(R261, '2015 O3 Growth Surrogates'!A:A, '2015 O3 Growth Surrogates'!H:H),
    "Maryland", _xlfn.XLOOKUP(R261, '2015 O3 Growth Surrogates'!A:A, '2015 O3 Growth Surrogates'!I:I),
    "Virginia", _xlfn.XLOOKUP(R261, '2015 O3 Growth Surrogates'!A:A, '2015 O3 Growth Surrogates'!J:J)
)</f>
        <v>Employment</v>
      </c>
      <c r="M261" s="133" cm="1">
        <f t="array" ref="M261">_xlfn.SWITCH(L261,
"Employment", INDEX('Coop GFs_CFs'!C:D, MATCH(B261,'Coop GFs_CFs'!B:B,0),1),
"Population", INDEX('Coop GFs_CFs'!E:F, MATCH(B261,'Coop GFs_CFs'!B:B,0),1),
"Household", INDEX('Coop GFs_CFs'!G:H, MATCH(B261,'Coop GFs_CFs'!B:B,0),1),
"VMT", INDEX('Coop GFs_CFs'!I:J, MATCH(B261,'Coop GFs_CFs'!B:B,0),1),
"Lane Mile", INDEX('Coop GFs_CFs'!K:L, MATCH(B261,'Coop GFs_CFs'!B:B,0),1),
"Gas Sales", INDEX('Coop GFs_CFs'!M:N, MATCH(B261,'Coop GFs_CFs'!B:B,0),1),
"No Growth", INDEX('Coop GFs_CFs'!O:P, MATCH(B261,'Coop GFs_CFs'!B:B,0),1)
)</f>
        <v>1.0072672441829524</v>
      </c>
      <c r="N261" s="133" cm="1">
        <f t="array" ref="N261">_xlfn.SWITCH(L261,
"Employment", INDEX('Coop GFs_CFs'!C:D, MATCH(B261,'Coop GFs_CFs'!B:B,0),2),
"Population", INDEX('Coop GFs_CFs'!E:F, MATCH(B261,'Coop GFs_CFs'!B:B,0),2),
"Household", INDEX('Coop GFs_CFs'!G:H, MATCH(B261,'Coop GFs_CFs'!B:B,0),2),
"VMT", INDEX('Coop GFs_CFs'!I:J, MATCH(B261,'Coop GFs_CFs'!B:B,0),2),
"Lane Mile", INDEX('Coop GFs_CFs'!K:L, MATCH(B261,'Coop GFs_CFs'!B:B,0),2),
"Gas Sales", INDEX('Coop GFs_CFs'!M:N, MATCH(B261,'Coop GFs_CFs'!B:B,0),2),
"No Growth", INDEX('Coop GFs_CFs'!O:P, MATCH(B261,'Coop GFs_CFs'!B:B,0),2)
)</f>
        <v>1.0751618720988678</v>
      </c>
      <c r="O261" s="133"/>
      <c r="P261" s="86">
        <f t="shared" si="17"/>
        <v>2.2216579216074425E-4</v>
      </c>
      <c r="Q261" s="86">
        <f t="shared" si="18"/>
        <v>2.3714082870790573E-4</v>
      </c>
      <c r="R261" s="156" t="s">
        <v>747</v>
      </c>
      <c r="S261" s="85" t="s">
        <v>198</v>
      </c>
      <c r="T261" s="85" t="s">
        <v>436</v>
      </c>
      <c r="U261" s="85" t="s">
        <v>230</v>
      </c>
      <c r="V261" s="85" t="s">
        <v>201</v>
      </c>
      <c r="W261" s="85" t="s">
        <v>748</v>
      </c>
      <c r="X261" s="85" t="s">
        <v>330</v>
      </c>
      <c r="Z261" s="42" t="s">
        <v>1459</v>
      </c>
      <c r="AA261"/>
    </row>
    <row r="262" spans="1:27" s="39" customFormat="1" x14ac:dyDescent="0.35">
      <c r="A262" s="85" t="s">
        <v>811</v>
      </c>
      <c r="B262" s="87">
        <v>51600</v>
      </c>
      <c r="C262" s="87" t="s">
        <v>10</v>
      </c>
      <c r="D262" s="86">
        <v>2.0911315093458001</v>
      </c>
      <c r="E262" s="86">
        <f>SUMIFS('Ratios_MARAMA-VA'!T:T, 'Ratios_MARAMA-VA'!AA:AA, Z262)</f>
        <v>2.0905243802191702</v>
      </c>
      <c r="F262" s="86">
        <f>SUMIFS('Ratios_MARAMA-VA'!J:J, 'Ratios_MARAMA-VA'!AA:AA, Z262)</f>
        <v>4.3249217178581798E-3</v>
      </c>
      <c r="G262" s="122">
        <f t="shared" si="14"/>
        <v>2.0688214683268875E-3</v>
      </c>
      <c r="H262" s="122">
        <v>2.17780144863623</v>
      </c>
      <c r="I262" s="86">
        <v>4.5054823906920281E-3</v>
      </c>
      <c r="J262" s="122">
        <v>2.1474567734211298</v>
      </c>
      <c r="K262" s="86">
        <v>4.4427046751576221E-3</v>
      </c>
      <c r="L262" s="122" t="str" cm="1">
        <f t="array" ref="L262">_xlfn.SWITCH(A262,
    "District of Columbia", _xlfn.XLOOKUP(R262, '2015 O3 Growth Surrogates'!A:A, '2015 O3 Growth Surrogates'!H:H),
    "Maryland", _xlfn.XLOOKUP(R262, '2015 O3 Growth Surrogates'!A:A, '2015 O3 Growth Surrogates'!I:I),
    "Virginia", _xlfn.XLOOKUP(R262, '2015 O3 Growth Surrogates'!A:A, '2015 O3 Growth Surrogates'!J:J)
)</f>
        <v>Employment</v>
      </c>
      <c r="M262" s="133" cm="1">
        <f t="array" ref="M262">_xlfn.SWITCH(L262,
"Employment", INDEX('Coop GFs_CFs'!C:D, MATCH(B262,'Coop GFs_CFs'!B:B,0),1),
"Population", INDEX('Coop GFs_CFs'!E:F, MATCH(B262,'Coop GFs_CFs'!B:B,0),1),
"Household", INDEX('Coop GFs_CFs'!G:H, MATCH(B262,'Coop GFs_CFs'!B:B,0),1),
"VMT", INDEX('Coop GFs_CFs'!I:J, MATCH(B262,'Coop GFs_CFs'!B:B,0),1),
"Lane Mile", INDEX('Coop GFs_CFs'!K:L, MATCH(B262,'Coop GFs_CFs'!B:B,0),1),
"Gas Sales", INDEX('Coop GFs_CFs'!M:N, MATCH(B262,'Coop GFs_CFs'!B:B,0),1),
"No Growth", INDEX('Coop GFs_CFs'!O:P, MATCH(B262,'Coop GFs_CFs'!B:B,0),1)
)</f>
        <v>1.0625592417061611</v>
      </c>
      <c r="N262" s="133" cm="1">
        <f t="array" ref="N262">_xlfn.SWITCH(L262,
"Employment", INDEX('Coop GFs_CFs'!C:D, MATCH(B262,'Coop GFs_CFs'!B:B,0),2),
"Population", INDEX('Coop GFs_CFs'!E:F, MATCH(B262,'Coop GFs_CFs'!B:B,0),2),
"Household", INDEX('Coop GFs_CFs'!G:H, MATCH(B262,'Coop GFs_CFs'!B:B,0),2),
"VMT", INDEX('Coop GFs_CFs'!I:J, MATCH(B262,'Coop GFs_CFs'!B:B,0),2),
"Lane Mile", INDEX('Coop GFs_CFs'!K:L, MATCH(B262,'Coop GFs_CFs'!B:B,0),2),
"Gas Sales", INDEX('Coop GFs_CFs'!M:N, MATCH(B262,'Coop GFs_CFs'!B:B,0),2),
"No Growth", INDEX('Coop GFs_CFs'!O:P, MATCH(B262,'Coop GFs_CFs'!B:B,0),2)
)</f>
        <v>1.0767772511848339</v>
      </c>
      <c r="O262" s="133"/>
      <c r="P262" s="86">
        <f t="shared" si="17"/>
        <v>4.5954855409658952E-3</v>
      </c>
      <c r="Q262" s="86">
        <f t="shared" si="18"/>
        <v>4.6569773189449205E-3</v>
      </c>
      <c r="R262" s="156" t="s">
        <v>747</v>
      </c>
      <c r="S262" s="85" t="s">
        <v>198</v>
      </c>
      <c r="T262" s="85" t="s">
        <v>436</v>
      </c>
      <c r="U262" s="85" t="s">
        <v>230</v>
      </c>
      <c r="V262" s="85" t="s">
        <v>201</v>
      </c>
      <c r="W262" s="85" t="s">
        <v>748</v>
      </c>
      <c r="X262" s="85" t="s">
        <v>330</v>
      </c>
      <c r="Z262" s="42" t="s">
        <v>1448</v>
      </c>
      <c r="AA262"/>
    </row>
    <row r="263" spans="1:27" s="39" customFormat="1" x14ac:dyDescent="0.35">
      <c r="A263" s="85" t="s">
        <v>811</v>
      </c>
      <c r="B263" s="87">
        <v>51600</v>
      </c>
      <c r="C263" s="87" t="s">
        <v>12</v>
      </c>
      <c r="D263" s="86">
        <v>3.55492346528705E-2</v>
      </c>
      <c r="E263" s="86">
        <f>SUMIFS('Ratios_MARAMA-VA'!T:T, 'Ratios_MARAMA-VA'!AA:AA, Z263)</f>
        <v>3.5538913458009899E-2</v>
      </c>
      <c r="F263" s="86">
        <f>SUMIFS('Ratios_MARAMA-VA'!J:J, 'Ratios_MARAMA-VA'!AA:AA, Z263)</f>
        <v>7.3523667122942399E-5</v>
      </c>
      <c r="G263" s="122">
        <f t="shared" si="14"/>
        <v>2.0688214683268927E-3</v>
      </c>
      <c r="H263" s="122">
        <v>3.7022623579112499E-2</v>
      </c>
      <c r="I263" s="86">
        <v>7.6593198474253352E-5</v>
      </c>
      <c r="J263" s="122">
        <v>3.6506764115054102E-2</v>
      </c>
      <c r="K263" s="86">
        <v>7.5525977340369746E-5</v>
      </c>
      <c r="L263" s="122" t="str" cm="1">
        <f t="array" ref="L263">_xlfn.SWITCH(A263,
    "District of Columbia", _xlfn.XLOOKUP(R263, '2015 O3 Growth Surrogates'!A:A, '2015 O3 Growth Surrogates'!H:H),
    "Maryland", _xlfn.XLOOKUP(R263, '2015 O3 Growth Surrogates'!A:A, '2015 O3 Growth Surrogates'!I:I),
    "Virginia", _xlfn.XLOOKUP(R263, '2015 O3 Growth Surrogates'!A:A, '2015 O3 Growth Surrogates'!J:J)
)</f>
        <v>Employment</v>
      </c>
      <c r="M263" s="133" cm="1">
        <f t="array" ref="M263">_xlfn.SWITCH(L263,
"Employment", INDEX('Coop GFs_CFs'!C:D, MATCH(B263,'Coop GFs_CFs'!B:B,0),1),
"Population", INDEX('Coop GFs_CFs'!E:F, MATCH(B263,'Coop GFs_CFs'!B:B,0),1),
"Household", INDEX('Coop GFs_CFs'!G:H, MATCH(B263,'Coop GFs_CFs'!B:B,0),1),
"VMT", INDEX('Coop GFs_CFs'!I:J, MATCH(B263,'Coop GFs_CFs'!B:B,0),1),
"Lane Mile", INDEX('Coop GFs_CFs'!K:L, MATCH(B263,'Coop GFs_CFs'!B:B,0),1),
"Gas Sales", INDEX('Coop GFs_CFs'!M:N, MATCH(B263,'Coop GFs_CFs'!B:B,0),1),
"No Growth", INDEX('Coop GFs_CFs'!O:P, MATCH(B263,'Coop GFs_CFs'!B:B,0),1)
)</f>
        <v>1.0625592417061611</v>
      </c>
      <c r="N263" s="133" cm="1">
        <f t="array" ref="N263">_xlfn.SWITCH(L263,
"Employment", INDEX('Coop GFs_CFs'!C:D, MATCH(B263,'Coop GFs_CFs'!B:B,0),2),
"Population", INDEX('Coop GFs_CFs'!E:F, MATCH(B263,'Coop GFs_CFs'!B:B,0),2),
"Household", INDEX('Coop GFs_CFs'!G:H, MATCH(B263,'Coop GFs_CFs'!B:B,0),2),
"VMT", INDEX('Coop GFs_CFs'!I:J, MATCH(B263,'Coop GFs_CFs'!B:B,0),2),
"Lane Mile", INDEX('Coop GFs_CFs'!K:L, MATCH(B263,'Coop GFs_CFs'!B:B,0),2),
"Gas Sales", INDEX('Coop GFs_CFs'!M:N, MATCH(B263,'Coop GFs_CFs'!B:B,0),2),
"No Growth", INDEX('Coop GFs_CFs'!O:P, MATCH(B263,'Coop GFs_CFs'!B:B,0),2)
)</f>
        <v>1.0767772511848339</v>
      </c>
      <c r="O263" s="133"/>
      <c r="P263" s="86">
        <f t="shared" si="17"/>
        <v>7.8123251985609879E-5</v>
      </c>
      <c r="Q263" s="86">
        <f t="shared" si="18"/>
        <v>7.9168612181670657E-5</v>
      </c>
      <c r="R263" s="156" t="s">
        <v>747</v>
      </c>
      <c r="S263" s="85" t="s">
        <v>198</v>
      </c>
      <c r="T263" s="85" t="s">
        <v>436</v>
      </c>
      <c r="U263" s="85" t="s">
        <v>230</v>
      </c>
      <c r="V263" s="85" t="s">
        <v>201</v>
      </c>
      <c r="W263" s="85" t="s">
        <v>748</v>
      </c>
      <c r="X263" s="85" t="s">
        <v>330</v>
      </c>
      <c r="Z263" s="42" t="s">
        <v>1462</v>
      </c>
      <c r="AA263"/>
    </row>
    <row r="264" spans="1:27" s="39" customFormat="1" x14ac:dyDescent="0.35">
      <c r="A264" s="85" t="s">
        <v>811</v>
      </c>
      <c r="B264" s="87">
        <v>51610</v>
      </c>
      <c r="C264" s="87" t="s">
        <v>10</v>
      </c>
      <c r="D264" s="86">
        <v>0.77380928971962804</v>
      </c>
      <c r="E264" s="86">
        <f>SUMIFS('Ratios_MARAMA-VA'!T:T, 'Ratios_MARAMA-VA'!AA:AA, Z264)</f>
        <v>0.77358462562933095</v>
      </c>
      <c r="F264" s="86">
        <f>SUMIFS('Ratios_MARAMA-VA'!J:J, 'Ratios_MARAMA-VA'!AA:AA, Z264)</f>
        <v>1.60040848106957E-3</v>
      </c>
      <c r="G264" s="122">
        <f t="shared" si="14"/>
        <v>2.068821468326877E-3</v>
      </c>
      <c r="H264" s="122">
        <v>0.80588092359948604</v>
      </c>
      <c r="I264" s="86">
        <v>1.6672237556577085E-3</v>
      </c>
      <c r="J264" s="122">
        <v>0.79465207860813802</v>
      </c>
      <c r="K264" s="86">
        <v>1.643993280075093E-3</v>
      </c>
      <c r="L264" s="122" t="str" cm="1">
        <f t="array" ref="L264">_xlfn.SWITCH(A264,
    "District of Columbia", _xlfn.XLOOKUP(R264, '2015 O3 Growth Surrogates'!A:A, '2015 O3 Growth Surrogates'!H:H),
    "Maryland", _xlfn.XLOOKUP(R264, '2015 O3 Growth Surrogates'!A:A, '2015 O3 Growth Surrogates'!I:I),
    "Virginia", _xlfn.XLOOKUP(R264, '2015 O3 Growth Surrogates'!A:A, '2015 O3 Growth Surrogates'!J:J)
)</f>
        <v>Employment</v>
      </c>
      <c r="M264" s="133" cm="1">
        <f t="array" ref="M264">_xlfn.SWITCH(L264,
"Employment", INDEX('Coop GFs_CFs'!C:D, MATCH(B264,'Coop GFs_CFs'!B:B,0),1),
"Population", INDEX('Coop GFs_CFs'!E:F, MATCH(B264,'Coop GFs_CFs'!B:B,0),1),
"Household", INDEX('Coop GFs_CFs'!G:H, MATCH(B264,'Coop GFs_CFs'!B:B,0),1),
"VMT", INDEX('Coop GFs_CFs'!I:J, MATCH(B264,'Coop GFs_CFs'!B:B,0),1),
"Lane Mile", INDEX('Coop GFs_CFs'!K:L, MATCH(B264,'Coop GFs_CFs'!B:B,0),1),
"Gas Sales", INDEX('Coop GFs_CFs'!M:N, MATCH(B264,'Coop GFs_CFs'!B:B,0),1),
"No Growth", INDEX('Coop GFs_CFs'!O:P, MATCH(B264,'Coop GFs_CFs'!B:B,0),1)
)</f>
        <v>1.2446203080415557</v>
      </c>
      <c r="N264" s="133" cm="1">
        <f t="array" ref="N264">_xlfn.SWITCH(L264,
"Employment", INDEX('Coop GFs_CFs'!C:D, MATCH(B264,'Coop GFs_CFs'!B:B,0),2),
"Population", INDEX('Coop GFs_CFs'!E:F, MATCH(B264,'Coop GFs_CFs'!B:B,0),2),
"Household", INDEX('Coop GFs_CFs'!G:H, MATCH(B264,'Coop GFs_CFs'!B:B,0),2),
"VMT", INDEX('Coop GFs_CFs'!I:J, MATCH(B264,'Coop GFs_CFs'!B:B,0),2),
"Lane Mile", INDEX('Coop GFs_CFs'!K:L, MATCH(B264,'Coop GFs_CFs'!B:B,0),2),
"Gas Sales", INDEX('Coop GFs_CFs'!M:N, MATCH(B264,'Coop GFs_CFs'!B:B,0),2),
"No Growth", INDEX('Coop GFs_CFs'!O:P, MATCH(B264,'Coop GFs_CFs'!B:B,0),2)
)</f>
        <v>1.3259344505225987</v>
      </c>
      <c r="O264" s="133"/>
      <c r="P264" s="86">
        <f t="shared" si="17"/>
        <v>1.9919008967011266E-3</v>
      </c>
      <c r="Q264" s="86">
        <f t="shared" si="18"/>
        <v>2.1220367399586871E-3</v>
      </c>
      <c r="R264" s="156" t="s">
        <v>747</v>
      </c>
      <c r="S264" s="85" t="s">
        <v>198</v>
      </c>
      <c r="T264" s="85" t="s">
        <v>436</v>
      </c>
      <c r="U264" s="85" t="s">
        <v>230</v>
      </c>
      <c r="V264" s="85" t="s">
        <v>201</v>
      </c>
      <c r="W264" s="85" t="s">
        <v>748</v>
      </c>
      <c r="X264" s="85" t="s">
        <v>330</v>
      </c>
      <c r="Z264" s="42" t="s">
        <v>1449</v>
      </c>
      <c r="AA264"/>
    </row>
    <row r="265" spans="1:27" s="39" customFormat="1" x14ac:dyDescent="0.35">
      <c r="A265" s="85" t="s">
        <v>811</v>
      </c>
      <c r="B265" s="87">
        <v>51610</v>
      </c>
      <c r="C265" s="87" t="s">
        <v>12</v>
      </c>
      <c r="D265" s="86">
        <v>1.31547619492657E-2</v>
      </c>
      <c r="E265" s="86">
        <f>SUMIFS('Ratios_MARAMA-VA'!T:T, 'Ratios_MARAMA-VA'!AA:AA, Z265)</f>
        <v>1.3150942658562301E-2</v>
      </c>
      <c r="F265" s="86">
        <f>SUMIFS('Ratios_MARAMA-VA'!J:J, 'Ratios_MARAMA-VA'!AA:AA, Z265)</f>
        <v>2.7206952500769501E-5</v>
      </c>
      <c r="G265" s="122">
        <f t="shared" si="14"/>
        <v>2.0688214683268831E-3</v>
      </c>
      <c r="H265" s="122">
        <v>1.3699979892005E-2</v>
      </c>
      <c r="I265" s="86">
        <v>2.8342812516226559E-5</v>
      </c>
      <c r="J265" s="122">
        <v>1.35090894687589E-2</v>
      </c>
      <c r="K265" s="86">
        <v>2.7947894310517021E-5</v>
      </c>
      <c r="L265" s="122" t="str" cm="1">
        <f t="array" ref="L265">_xlfn.SWITCH(A265,
    "District of Columbia", _xlfn.XLOOKUP(R265, '2015 O3 Growth Surrogates'!A:A, '2015 O3 Growth Surrogates'!H:H),
    "Maryland", _xlfn.XLOOKUP(R265, '2015 O3 Growth Surrogates'!A:A, '2015 O3 Growth Surrogates'!I:I),
    "Virginia", _xlfn.XLOOKUP(R265, '2015 O3 Growth Surrogates'!A:A, '2015 O3 Growth Surrogates'!J:J)
)</f>
        <v>Employment</v>
      </c>
      <c r="M265" s="133" cm="1">
        <f t="array" ref="M265">_xlfn.SWITCH(L265,
"Employment", INDEX('Coop GFs_CFs'!C:D, MATCH(B265,'Coop GFs_CFs'!B:B,0),1),
"Population", INDEX('Coop GFs_CFs'!E:F, MATCH(B265,'Coop GFs_CFs'!B:B,0),1),
"Household", INDEX('Coop GFs_CFs'!G:H, MATCH(B265,'Coop GFs_CFs'!B:B,0),1),
"VMT", INDEX('Coop GFs_CFs'!I:J, MATCH(B265,'Coop GFs_CFs'!B:B,0),1),
"Lane Mile", INDEX('Coop GFs_CFs'!K:L, MATCH(B265,'Coop GFs_CFs'!B:B,0),1),
"Gas Sales", INDEX('Coop GFs_CFs'!M:N, MATCH(B265,'Coop GFs_CFs'!B:B,0),1),
"No Growth", INDEX('Coop GFs_CFs'!O:P, MATCH(B265,'Coop GFs_CFs'!B:B,0),1)
)</f>
        <v>1.2446203080415557</v>
      </c>
      <c r="N265" s="133" cm="1">
        <f t="array" ref="N265">_xlfn.SWITCH(L265,
"Employment", INDEX('Coop GFs_CFs'!C:D, MATCH(B265,'Coop GFs_CFs'!B:B,0),2),
"Population", INDEX('Coop GFs_CFs'!E:F, MATCH(B265,'Coop GFs_CFs'!B:B,0),2),
"Household", INDEX('Coop GFs_CFs'!G:H, MATCH(B265,'Coop GFs_CFs'!B:B,0),2),
"VMT", INDEX('Coop GFs_CFs'!I:J, MATCH(B265,'Coop GFs_CFs'!B:B,0),2),
"Lane Mile", INDEX('Coop GFs_CFs'!K:L, MATCH(B265,'Coop GFs_CFs'!B:B,0),2),
"Gas Sales", INDEX('Coop GFs_CFs'!M:N, MATCH(B265,'Coop GFs_CFs'!B:B,0),2),
"No Growth", INDEX('Coop GFs_CFs'!O:P, MATCH(B265,'Coop GFs_CFs'!B:B,0),2)
)</f>
        <v>1.3259344505225987</v>
      </c>
      <c r="O265" s="133"/>
      <c r="P265" s="86">
        <f t="shared" si="17"/>
        <v>3.3862325602379709E-5</v>
      </c>
      <c r="Q265" s="86">
        <f t="shared" si="18"/>
        <v>3.6074635614502255E-5</v>
      </c>
      <c r="R265" s="156" t="s">
        <v>747</v>
      </c>
      <c r="S265" s="85" t="s">
        <v>198</v>
      </c>
      <c r="T265" s="85" t="s">
        <v>436</v>
      </c>
      <c r="U265" s="85" t="s">
        <v>230</v>
      </c>
      <c r="V265" s="85" t="s">
        <v>201</v>
      </c>
      <c r="W265" s="85" t="s">
        <v>748</v>
      </c>
      <c r="X265" s="85" t="s">
        <v>330</v>
      </c>
      <c r="Z265" s="42" t="s">
        <v>1463</v>
      </c>
      <c r="AA265"/>
    </row>
    <row r="266" spans="1:27" s="39" customFormat="1" x14ac:dyDescent="0.35">
      <c r="A266" s="85" t="s">
        <v>811</v>
      </c>
      <c r="B266" s="87">
        <v>51683</v>
      </c>
      <c r="C266" s="87" t="s">
        <v>10</v>
      </c>
      <c r="D266" s="86">
        <v>1.12505195660881</v>
      </c>
      <c r="E266" s="86">
        <f>SUMIFS('Ratios_MARAMA-VA'!T:T, 'Ratios_MARAMA-VA'!AA:AA, Z266)</f>
        <v>1.1247253144015701</v>
      </c>
      <c r="F266" s="86">
        <f>SUMIFS('Ratios_MARAMA-VA'!J:J, 'Ratios_MARAMA-VA'!AA:AA, Z266)</f>
        <v>2.3268558764046902E-3</v>
      </c>
      <c r="G266" s="122">
        <f t="shared" si="14"/>
        <v>2.0688214683268996E-3</v>
      </c>
      <c r="H266" s="122">
        <v>1.17168134569414</v>
      </c>
      <c r="I266" s="86">
        <v>2.4239995220101881E-3</v>
      </c>
      <c r="J266" s="122">
        <v>1.1553555737037999</v>
      </c>
      <c r="K266" s="86">
        <v>2.390224414429563E-3</v>
      </c>
      <c r="L266" s="122" t="str" cm="1">
        <f t="array" ref="L266">_xlfn.SWITCH(A266,
    "District of Columbia", _xlfn.XLOOKUP(R266, '2015 O3 Growth Surrogates'!A:A, '2015 O3 Growth Surrogates'!H:H),
    "Maryland", _xlfn.XLOOKUP(R266, '2015 O3 Growth Surrogates'!A:A, '2015 O3 Growth Surrogates'!I:I),
    "Virginia", _xlfn.XLOOKUP(R266, '2015 O3 Growth Surrogates'!A:A, '2015 O3 Growth Surrogates'!J:J)
)</f>
        <v>Employment</v>
      </c>
      <c r="M266" s="133" cm="1">
        <f t="array" ref="M266">_xlfn.SWITCH(L266,
"Employment", INDEX('Coop GFs_CFs'!C:D, MATCH(B266,'Coop GFs_CFs'!B:B,0),1),
"Population", INDEX('Coop GFs_CFs'!E:F, MATCH(B266,'Coop GFs_CFs'!B:B,0),1),
"Household", INDEX('Coop GFs_CFs'!G:H, MATCH(B266,'Coop GFs_CFs'!B:B,0),1),
"VMT", INDEX('Coop GFs_CFs'!I:J, MATCH(B266,'Coop GFs_CFs'!B:B,0),1),
"Lane Mile", INDEX('Coop GFs_CFs'!K:L, MATCH(B266,'Coop GFs_CFs'!B:B,0),1),
"Gas Sales", INDEX('Coop GFs_CFs'!M:N, MATCH(B266,'Coop GFs_CFs'!B:B,0),1),
"No Growth", INDEX('Coop GFs_CFs'!O:P, MATCH(B266,'Coop GFs_CFs'!B:B,0),1)
)</f>
        <v>1.0626817271189477</v>
      </c>
      <c r="N266" s="133" cm="1">
        <f t="array" ref="N266">_xlfn.SWITCH(L266,
"Employment", INDEX('Coop GFs_CFs'!C:D, MATCH(B266,'Coop GFs_CFs'!B:B,0),2),
"Population", INDEX('Coop GFs_CFs'!E:F, MATCH(B266,'Coop GFs_CFs'!B:B,0),2),
"Household", INDEX('Coop GFs_CFs'!G:H, MATCH(B266,'Coop GFs_CFs'!B:B,0),2),
"VMT", INDEX('Coop GFs_CFs'!I:J, MATCH(B266,'Coop GFs_CFs'!B:B,0),2),
"Lane Mile", INDEX('Coop GFs_CFs'!K:L, MATCH(B266,'Coop GFs_CFs'!B:B,0),2),
"Gas Sales", INDEX('Coop GFs_CFs'!M:N, MATCH(B266,'Coop GFs_CFs'!B:B,0),2),
"No Growth", INDEX('Coop GFs_CFs'!O:P, MATCH(B266,'Coop GFs_CFs'!B:B,0),2)
)</f>
        <v>1.0893103528916537</v>
      </c>
      <c r="O266" s="133"/>
      <c r="P266" s="86">
        <f t="shared" si="17"/>
        <v>2.4727072214946089E-3</v>
      </c>
      <c r="Q266" s="86">
        <f t="shared" si="18"/>
        <v>2.5346681958544112E-3</v>
      </c>
      <c r="R266" s="156" t="s">
        <v>747</v>
      </c>
      <c r="S266" s="85" t="s">
        <v>198</v>
      </c>
      <c r="T266" s="85" t="s">
        <v>436</v>
      </c>
      <c r="U266" s="85" t="s">
        <v>230</v>
      </c>
      <c r="V266" s="85" t="s">
        <v>201</v>
      </c>
      <c r="W266" s="85" t="s">
        <v>748</v>
      </c>
      <c r="X266" s="85" t="s">
        <v>330</v>
      </c>
      <c r="Z266" s="42" t="s">
        <v>1451</v>
      </c>
      <c r="AA266"/>
    </row>
    <row r="267" spans="1:27" s="39" customFormat="1" x14ac:dyDescent="0.35">
      <c r="A267" s="85" t="s">
        <v>811</v>
      </c>
      <c r="B267" s="87">
        <v>51683</v>
      </c>
      <c r="C267" s="87" t="s">
        <v>12</v>
      </c>
      <c r="D267" s="86">
        <v>1.9125882256341799E-2</v>
      </c>
      <c r="E267" s="86">
        <f>SUMIFS('Ratios_MARAMA-VA'!T:T, 'Ratios_MARAMA-VA'!AA:AA, Z267)</f>
        <v>1.9120329339110901E-2</v>
      </c>
      <c r="F267" s="86">
        <f>SUMIFS('Ratios_MARAMA-VA'!J:J, 'Ratios_MARAMA-VA'!AA:AA, Z267)</f>
        <v>3.9556547818233002E-5</v>
      </c>
      <c r="G267" s="122">
        <f t="shared" si="14"/>
        <v>2.0688214683268836E-3</v>
      </c>
      <c r="H267" s="122">
        <v>1.99185818290969E-2</v>
      </c>
      <c r="I267" s="86">
        <v>4.1207989706661433E-5</v>
      </c>
      <c r="J267" s="122">
        <v>1.9641043719859301E-2</v>
      </c>
      <c r="K267" s="86">
        <v>4.0633812907991832E-5</v>
      </c>
      <c r="L267" s="122" t="str" cm="1">
        <f t="array" ref="L267">_xlfn.SWITCH(A267,
    "District of Columbia", _xlfn.XLOOKUP(R267, '2015 O3 Growth Surrogates'!A:A, '2015 O3 Growth Surrogates'!H:H),
    "Maryland", _xlfn.XLOOKUP(R267, '2015 O3 Growth Surrogates'!A:A, '2015 O3 Growth Surrogates'!I:I),
    "Virginia", _xlfn.XLOOKUP(R267, '2015 O3 Growth Surrogates'!A:A, '2015 O3 Growth Surrogates'!J:J)
)</f>
        <v>Employment</v>
      </c>
      <c r="M267" s="133" cm="1">
        <f t="array" ref="M267">_xlfn.SWITCH(L267,
"Employment", INDEX('Coop GFs_CFs'!C:D, MATCH(B267,'Coop GFs_CFs'!B:B,0),1),
"Population", INDEX('Coop GFs_CFs'!E:F, MATCH(B267,'Coop GFs_CFs'!B:B,0),1),
"Household", INDEX('Coop GFs_CFs'!G:H, MATCH(B267,'Coop GFs_CFs'!B:B,0),1),
"VMT", INDEX('Coop GFs_CFs'!I:J, MATCH(B267,'Coop GFs_CFs'!B:B,0),1),
"Lane Mile", INDEX('Coop GFs_CFs'!K:L, MATCH(B267,'Coop GFs_CFs'!B:B,0),1),
"Gas Sales", INDEX('Coop GFs_CFs'!M:N, MATCH(B267,'Coop GFs_CFs'!B:B,0),1),
"No Growth", INDEX('Coop GFs_CFs'!O:P, MATCH(B267,'Coop GFs_CFs'!B:B,0),1)
)</f>
        <v>1.0626817271189477</v>
      </c>
      <c r="N267" s="133" cm="1">
        <f t="array" ref="N267">_xlfn.SWITCH(L267,
"Employment", INDEX('Coop GFs_CFs'!C:D, MATCH(B267,'Coop GFs_CFs'!B:B,0),2),
"Population", INDEX('Coop GFs_CFs'!E:F, MATCH(B267,'Coop GFs_CFs'!B:B,0),2),
"Household", INDEX('Coop GFs_CFs'!G:H, MATCH(B267,'Coop GFs_CFs'!B:B,0),2),
"VMT", INDEX('Coop GFs_CFs'!I:J, MATCH(B267,'Coop GFs_CFs'!B:B,0),2),
"Lane Mile", INDEX('Coop GFs_CFs'!K:L, MATCH(B267,'Coop GFs_CFs'!B:B,0),2),
"Gas Sales", INDEX('Coop GFs_CFs'!M:N, MATCH(B267,'Coop GFs_CFs'!B:B,0),2),
"No Growth", INDEX('Coop GFs_CFs'!O:P, MATCH(B267,'Coop GFs_CFs'!B:B,0),2)
)</f>
        <v>1.0893103528916537</v>
      </c>
      <c r="O267" s="133"/>
      <c r="P267" s="86">
        <f t="shared" si="17"/>
        <v>4.2036020554343087E-5</v>
      </c>
      <c r="Q267" s="86">
        <f t="shared" si="18"/>
        <v>4.3089357063054966E-5</v>
      </c>
      <c r="R267" s="156" t="s">
        <v>747</v>
      </c>
      <c r="S267" s="85" t="s">
        <v>198</v>
      </c>
      <c r="T267" s="85" t="s">
        <v>436</v>
      </c>
      <c r="U267" s="85" t="s">
        <v>230</v>
      </c>
      <c r="V267" s="85" t="s">
        <v>201</v>
      </c>
      <c r="W267" s="85" t="s">
        <v>748</v>
      </c>
      <c r="X267" s="85" t="s">
        <v>330</v>
      </c>
      <c r="Z267" s="42" t="s">
        <v>1465</v>
      </c>
      <c r="AA267"/>
    </row>
    <row r="268" spans="1:27" s="39" customFormat="1" x14ac:dyDescent="0.35">
      <c r="A268" s="85" t="s">
        <v>811</v>
      </c>
      <c r="B268" s="87">
        <v>51685</v>
      </c>
      <c r="C268" s="87" t="s">
        <v>10</v>
      </c>
      <c r="D268" s="86">
        <v>0.12002269112149599</v>
      </c>
      <c r="E268" s="86">
        <f>SUMIFS('Ratios_MARAMA-VA'!T:T, 'Ratios_MARAMA-VA'!AA:AA, Z268)</f>
        <v>0.119987844307074</v>
      </c>
      <c r="F268" s="86">
        <f>SUMIFS('Ratios_MARAMA-VA'!J:J, 'Ratios_MARAMA-VA'!AA:AA, Z268)</f>
        <v>2.4823342824074001E-4</v>
      </c>
      <c r="G268" s="122">
        <f t="shared" si="14"/>
        <v>2.0688214683268974E-3</v>
      </c>
      <c r="H268" s="122">
        <v>0.12499720339223699</v>
      </c>
      <c r="I268" s="86">
        <v>2.585968978586836E-4</v>
      </c>
      <c r="J268" s="122">
        <v>0.12325553886074</v>
      </c>
      <c r="K268" s="86">
        <v>2.5499370488529913E-4</v>
      </c>
      <c r="L268" s="122" t="str" cm="1">
        <f t="array" ref="L268">_xlfn.SWITCH(A268,
    "District of Columbia", _xlfn.XLOOKUP(R268, '2015 O3 Growth Surrogates'!A:A, '2015 O3 Growth Surrogates'!H:H),
    "Maryland", _xlfn.XLOOKUP(R268, '2015 O3 Growth Surrogates'!A:A, '2015 O3 Growth Surrogates'!I:I),
    "Virginia", _xlfn.XLOOKUP(R268, '2015 O3 Growth Surrogates'!A:A, '2015 O3 Growth Surrogates'!J:J)
)</f>
        <v>Employment</v>
      </c>
      <c r="M268" s="133" cm="1">
        <f t="array" ref="M268">_xlfn.SWITCH(L268,
"Employment", INDEX('Coop GFs_CFs'!C:D, MATCH(B268,'Coop GFs_CFs'!B:B,0),1),
"Population", INDEX('Coop GFs_CFs'!E:F, MATCH(B268,'Coop GFs_CFs'!B:B,0),1),
"Household", INDEX('Coop GFs_CFs'!G:H, MATCH(B268,'Coop GFs_CFs'!B:B,0),1),
"VMT", INDEX('Coop GFs_CFs'!I:J, MATCH(B268,'Coop GFs_CFs'!B:B,0),1),
"Lane Mile", INDEX('Coop GFs_CFs'!K:L, MATCH(B268,'Coop GFs_CFs'!B:B,0),1),
"Gas Sales", INDEX('Coop GFs_CFs'!M:N, MATCH(B268,'Coop GFs_CFs'!B:B,0),1),
"No Growth", INDEX('Coop GFs_CFs'!O:P, MATCH(B268,'Coop GFs_CFs'!B:B,0),1)
)</f>
        <v>1.1233017518770112</v>
      </c>
      <c r="N268" s="133" cm="1">
        <f t="array" ref="N268">_xlfn.SWITCH(L268,
"Employment", INDEX('Coop GFs_CFs'!C:D, MATCH(B268,'Coop GFs_CFs'!B:B,0),2),
"Population", INDEX('Coop GFs_CFs'!E:F, MATCH(B268,'Coop GFs_CFs'!B:B,0),2),
"Household", INDEX('Coop GFs_CFs'!G:H, MATCH(B268,'Coop GFs_CFs'!B:B,0),2),
"VMT", INDEX('Coop GFs_CFs'!I:J, MATCH(B268,'Coop GFs_CFs'!B:B,0),2),
"Lane Mile", INDEX('Coop GFs_CFs'!K:L, MATCH(B268,'Coop GFs_CFs'!B:B,0),2),
"Gas Sales", INDEX('Coop GFs_CFs'!M:N, MATCH(B268,'Coop GFs_CFs'!B:B,0),2),
"No Growth", INDEX('Coop GFs_CFs'!O:P, MATCH(B268,'Coop GFs_CFs'!B:B,0),2)
)</f>
        <v>1.1478816589202718</v>
      </c>
      <c r="O268" s="133"/>
      <c r="P268" s="86">
        <f t="shared" si="17"/>
        <v>2.788410448172596E-4</v>
      </c>
      <c r="Q268" s="86">
        <f t="shared" si="18"/>
        <v>2.8494259940844692E-4</v>
      </c>
      <c r="R268" s="156" t="s">
        <v>747</v>
      </c>
      <c r="S268" s="85" t="s">
        <v>198</v>
      </c>
      <c r="T268" s="85" t="s">
        <v>436</v>
      </c>
      <c r="U268" s="85" t="s">
        <v>230</v>
      </c>
      <c r="V268" s="85" t="s">
        <v>201</v>
      </c>
      <c r="W268" s="85" t="s">
        <v>748</v>
      </c>
      <c r="X268" s="85" t="s">
        <v>330</v>
      </c>
      <c r="Z268" s="42" t="s">
        <v>1452</v>
      </c>
      <c r="AA268"/>
    </row>
    <row r="269" spans="1:27" s="39" customFormat="1" x14ac:dyDescent="0.35">
      <c r="A269" s="85" t="s">
        <v>811</v>
      </c>
      <c r="B269" s="87">
        <v>51685</v>
      </c>
      <c r="C269" s="87" t="s">
        <v>12</v>
      </c>
      <c r="D269" s="86">
        <v>2.0403854472630001E-3</v>
      </c>
      <c r="E269" s="86">
        <f>SUMIFS('Ratios_MARAMA-VA'!T:T, 'Ratios_MARAMA-VA'!AA:AA, Z269)</f>
        <v>2.0397930515054898E-3</v>
      </c>
      <c r="F269" s="86">
        <f>SUMIFS('Ratios_MARAMA-VA'!J:J, 'Ratios_MARAMA-VA'!AA:AA, Z269)</f>
        <v>4.2199676558985498E-6</v>
      </c>
      <c r="G269" s="122">
        <f t="shared" si="14"/>
        <v>2.0688214683268775E-3</v>
      </c>
      <c r="H269" s="122">
        <v>2.1249521433569E-3</v>
      </c>
      <c r="I269" s="86">
        <v>4.3961466133439671E-6</v>
      </c>
      <c r="J269" s="122">
        <v>2.095343850701E-3</v>
      </c>
      <c r="K269" s="86">
        <v>4.3348923418569363E-6</v>
      </c>
      <c r="L269" s="122" t="str" cm="1">
        <f t="array" ref="L269">_xlfn.SWITCH(A269,
    "District of Columbia", _xlfn.XLOOKUP(R269, '2015 O3 Growth Surrogates'!A:A, '2015 O3 Growth Surrogates'!H:H),
    "Maryland", _xlfn.XLOOKUP(R269, '2015 O3 Growth Surrogates'!A:A, '2015 O3 Growth Surrogates'!I:I),
    "Virginia", _xlfn.XLOOKUP(R269, '2015 O3 Growth Surrogates'!A:A, '2015 O3 Growth Surrogates'!J:J)
)</f>
        <v>Employment</v>
      </c>
      <c r="M269" s="133" cm="1">
        <f t="array" ref="M269">_xlfn.SWITCH(L269,
"Employment", INDEX('Coop GFs_CFs'!C:D, MATCH(B269,'Coop GFs_CFs'!B:B,0),1),
"Population", INDEX('Coop GFs_CFs'!E:F, MATCH(B269,'Coop GFs_CFs'!B:B,0),1),
"Household", INDEX('Coop GFs_CFs'!G:H, MATCH(B269,'Coop GFs_CFs'!B:B,0),1),
"VMT", INDEX('Coop GFs_CFs'!I:J, MATCH(B269,'Coop GFs_CFs'!B:B,0),1),
"Lane Mile", INDEX('Coop GFs_CFs'!K:L, MATCH(B269,'Coop GFs_CFs'!B:B,0),1),
"Gas Sales", INDEX('Coop GFs_CFs'!M:N, MATCH(B269,'Coop GFs_CFs'!B:B,0),1),
"No Growth", INDEX('Coop GFs_CFs'!O:P, MATCH(B269,'Coop GFs_CFs'!B:B,0),1)
)</f>
        <v>1.1233017518770112</v>
      </c>
      <c r="N269" s="133" cm="1">
        <f t="array" ref="N269">_xlfn.SWITCH(L269,
"Employment", INDEX('Coop GFs_CFs'!C:D, MATCH(B269,'Coop GFs_CFs'!B:B,0),2),
"Population", INDEX('Coop GFs_CFs'!E:F, MATCH(B269,'Coop GFs_CFs'!B:B,0),2),
"Household", INDEX('Coop GFs_CFs'!G:H, MATCH(B269,'Coop GFs_CFs'!B:B,0),2),
"VMT", INDEX('Coop GFs_CFs'!I:J, MATCH(B269,'Coop GFs_CFs'!B:B,0),2),
"Lane Mile", INDEX('Coop GFs_CFs'!K:L, MATCH(B269,'Coop GFs_CFs'!B:B,0),2),
"Gas Sales", INDEX('Coop GFs_CFs'!M:N, MATCH(B269,'Coop GFs_CFs'!B:B,0),2),
"No Growth", INDEX('Coop GFs_CFs'!O:P, MATCH(B269,'Coop GFs_CFs'!B:B,0),2)
)</f>
        <v>1.1478816589202718</v>
      </c>
      <c r="O269" s="133"/>
      <c r="P269" s="86">
        <f t="shared" si="17"/>
        <v>4.7402970607351654E-6</v>
      </c>
      <c r="Q269" s="86">
        <f t="shared" si="18"/>
        <v>4.8440234734427183E-6</v>
      </c>
      <c r="R269" s="156" t="s">
        <v>747</v>
      </c>
      <c r="S269" s="85" t="s">
        <v>198</v>
      </c>
      <c r="T269" s="85" t="s">
        <v>436</v>
      </c>
      <c r="U269" s="85" t="s">
        <v>230</v>
      </c>
      <c r="V269" s="85" t="s">
        <v>201</v>
      </c>
      <c r="W269" s="85" t="s">
        <v>748</v>
      </c>
      <c r="X269" s="85" t="s">
        <v>330</v>
      </c>
      <c r="Z269" s="42" t="s">
        <v>1466</v>
      </c>
      <c r="AA269"/>
    </row>
    <row r="270" spans="1:27" s="39" customFormat="1" x14ac:dyDescent="0.35">
      <c r="A270" s="85" t="s">
        <v>497</v>
      </c>
      <c r="B270" s="87">
        <v>24009</v>
      </c>
      <c r="C270" s="87" t="s">
        <v>10</v>
      </c>
      <c r="D270" s="86">
        <v>2.0686890950792298</v>
      </c>
      <c r="E270" s="86">
        <f>SUMIFS('Ratios_MARAMA-VA'!T:T, 'Ratios_MARAMA-VA'!AA:AA, Z270)</f>
        <v>2.0680884817758902</v>
      </c>
      <c r="F270" s="86">
        <f>SUMIFS('Ratios_MARAMA-VA'!J:J, 'Ratios_MARAMA-VA'!AA:AA, Z270)</f>
        <v>4.2785058494975003E-3</v>
      </c>
      <c r="G270" s="122">
        <f t="shared" si="14"/>
        <v>2.0688214683268775E-3</v>
      </c>
      <c r="H270" s="122">
        <v>2.1544288763794501</v>
      </c>
      <c r="I270" s="86">
        <v>4.4571287114371586E-3</v>
      </c>
      <c r="J270" s="122">
        <v>2.12440986589128</v>
      </c>
      <c r="K270" s="86">
        <v>4.3950247380813027E-3</v>
      </c>
      <c r="L270" s="122" t="str" cm="1">
        <f t="array" ref="L270">_xlfn.SWITCH(A270,
    "District of Columbia", _xlfn.XLOOKUP(R270, '2015 O3 Growth Surrogates'!A:A, '2015 O3 Growth Surrogates'!H:H),
    "Maryland", _xlfn.XLOOKUP(R270, '2015 O3 Growth Surrogates'!A:A, '2015 O3 Growth Surrogates'!I:I),
    "Virginia", _xlfn.XLOOKUP(R270, '2015 O3 Growth Surrogates'!A:A, '2015 O3 Growth Surrogates'!J:J)
)</f>
        <v>Employment</v>
      </c>
      <c r="M270" s="133" cm="1">
        <f t="array" ref="M270">_xlfn.SWITCH(L270,
"Employment", INDEX('Coop GFs_CFs'!C:D, MATCH(B270,'Coop GFs_CFs'!B:B,0),1),
"Population", INDEX('Coop GFs_CFs'!E:F, MATCH(B270,'Coop GFs_CFs'!B:B,0),1),
"Household", INDEX('Coop GFs_CFs'!G:H, MATCH(B270,'Coop GFs_CFs'!B:B,0),1),
"VMT", INDEX('Coop GFs_CFs'!I:J, MATCH(B270,'Coop GFs_CFs'!B:B,0),1),
"Lane Mile", INDEX('Coop GFs_CFs'!K:L, MATCH(B270,'Coop GFs_CFs'!B:B,0),1),
"Gas Sales", INDEX('Coop GFs_CFs'!M:N, MATCH(B270,'Coop GFs_CFs'!B:B,0),1),
"No Growth", INDEX('Coop GFs_CFs'!O:P, MATCH(B270,'Coop GFs_CFs'!B:B,0),1)
)</f>
        <v>1.0339308317341065</v>
      </c>
      <c r="N270" s="133" cm="1">
        <f t="array" ref="N270">_xlfn.SWITCH(L270,
"Employment", INDEX('Coop GFs_CFs'!C:D, MATCH(B270,'Coop GFs_CFs'!B:B,0),2),
"Population", INDEX('Coop GFs_CFs'!E:F, MATCH(B270,'Coop GFs_CFs'!B:B,0),2),
"Household", INDEX('Coop GFs_CFs'!G:H, MATCH(B270,'Coop GFs_CFs'!B:B,0),2),
"VMT", INDEX('Coop GFs_CFs'!I:J, MATCH(B270,'Coop GFs_CFs'!B:B,0),2),
"Lane Mile", INDEX('Coop GFs_CFs'!K:L, MATCH(B270,'Coop GFs_CFs'!B:B,0),2),
"Gas Sales", INDEX('Coop GFs_CFs'!M:N, MATCH(B270,'Coop GFs_CFs'!B:B,0),2),
"No Growth", INDEX('Coop GFs_CFs'!O:P, MATCH(B270,'Coop GFs_CFs'!B:B,0),2)
)</f>
        <v>1.0518639500224574</v>
      </c>
      <c r="O270" s="133"/>
      <c r="P270" s="86">
        <f t="shared" si="17"/>
        <v>4.4236791115501899E-3</v>
      </c>
      <c r="Q270" s="86">
        <f t="shared" si="18"/>
        <v>4.5004060630466297E-3</v>
      </c>
      <c r="R270" s="156" t="s">
        <v>749</v>
      </c>
      <c r="S270" s="85" t="s">
        <v>198</v>
      </c>
      <c r="T270" s="85" t="s">
        <v>436</v>
      </c>
      <c r="U270" s="85" t="s">
        <v>230</v>
      </c>
      <c r="V270" s="85" t="s">
        <v>201</v>
      </c>
      <c r="W270" s="85" t="s">
        <v>750</v>
      </c>
      <c r="X270" s="85" t="s">
        <v>330</v>
      </c>
      <c r="Z270" s="42" t="s">
        <v>1468</v>
      </c>
      <c r="AA270"/>
    </row>
    <row r="271" spans="1:27" s="39" customFormat="1" x14ac:dyDescent="0.35">
      <c r="A271" s="85" t="s">
        <v>497</v>
      </c>
      <c r="B271" s="87">
        <v>24009</v>
      </c>
      <c r="C271" s="87" t="s">
        <v>12</v>
      </c>
      <c r="D271" s="86">
        <v>0.14384924386989201</v>
      </c>
      <c r="E271" s="86">
        <f>SUMIFS('Ratios_MARAMA-VA'!T:T, 'Ratios_MARAMA-VA'!AA:AA, Z271)</f>
        <v>0.143807479368039</v>
      </c>
      <c r="F271" s="86">
        <f>SUMIFS('Ratios_MARAMA-VA'!J:J, 'Ratios_MARAMA-VA'!AA:AA, Z271)</f>
        <v>2.97512000622573E-4</v>
      </c>
      <c r="G271" s="122">
        <f t="shared" si="14"/>
        <v>2.0688214683268736E-3</v>
      </c>
      <c r="H271" s="122">
        <v>0.149811281731909</v>
      </c>
      <c r="I271" s="86">
        <v>3.0993279584453888E-4</v>
      </c>
      <c r="J271" s="122">
        <v>0.14772386706398399</v>
      </c>
      <c r="K271" s="86">
        <v>3.0561430756623523E-4</v>
      </c>
      <c r="L271" s="122" t="str" cm="1">
        <f t="array" ref="L271">_xlfn.SWITCH(A271,
    "District of Columbia", _xlfn.XLOOKUP(R271, '2015 O3 Growth Surrogates'!A:A, '2015 O3 Growth Surrogates'!H:H),
    "Maryland", _xlfn.XLOOKUP(R271, '2015 O3 Growth Surrogates'!A:A, '2015 O3 Growth Surrogates'!I:I),
    "Virginia", _xlfn.XLOOKUP(R271, '2015 O3 Growth Surrogates'!A:A, '2015 O3 Growth Surrogates'!J:J)
)</f>
        <v>Employment</v>
      </c>
      <c r="M271" s="133" cm="1">
        <f t="array" ref="M271">_xlfn.SWITCH(L271,
"Employment", INDEX('Coop GFs_CFs'!C:D, MATCH(B271,'Coop GFs_CFs'!B:B,0),1),
"Population", INDEX('Coop GFs_CFs'!E:F, MATCH(B271,'Coop GFs_CFs'!B:B,0),1),
"Household", INDEX('Coop GFs_CFs'!G:H, MATCH(B271,'Coop GFs_CFs'!B:B,0),1),
"VMT", INDEX('Coop GFs_CFs'!I:J, MATCH(B271,'Coop GFs_CFs'!B:B,0),1),
"Lane Mile", INDEX('Coop GFs_CFs'!K:L, MATCH(B271,'Coop GFs_CFs'!B:B,0),1),
"Gas Sales", INDEX('Coop GFs_CFs'!M:N, MATCH(B271,'Coop GFs_CFs'!B:B,0),1),
"No Growth", INDEX('Coop GFs_CFs'!O:P, MATCH(B271,'Coop GFs_CFs'!B:B,0),1)
)</f>
        <v>1.0339308317341065</v>
      </c>
      <c r="N271" s="133" cm="1">
        <f t="array" ref="N271">_xlfn.SWITCH(L271,
"Employment", INDEX('Coop GFs_CFs'!C:D, MATCH(B271,'Coop GFs_CFs'!B:B,0),2),
"Population", INDEX('Coop GFs_CFs'!E:F, MATCH(B271,'Coop GFs_CFs'!B:B,0),2),
"Household", INDEX('Coop GFs_CFs'!G:H, MATCH(B271,'Coop GFs_CFs'!B:B,0),2),
"VMT", INDEX('Coop GFs_CFs'!I:J, MATCH(B271,'Coop GFs_CFs'!B:B,0),2),
"Lane Mile", INDEX('Coop GFs_CFs'!K:L, MATCH(B271,'Coop GFs_CFs'!B:B,0),2),
"Gas Sales", INDEX('Coop GFs_CFs'!M:N, MATCH(B271,'Coop GFs_CFs'!B:B,0),2),
"No Growth", INDEX('Coop GFs_CFs'!O:P, MATCH(B271,'Coop GFs_CFs'!B:B,0),2)
)</f>
        <v>1.0518639500224574</v>
      </c>
      <c r="O271" s="133"/>
      <c r="P271" s="86">
        <f t="shared" si="17"/>
        <v>3.0760683025457492E-4</v>
      </c>
      <c r="Q271" s="86">
        <f t="shared" si="18"/>
        <v>3.1294214815394346E-4</v>
      </c>
      <c r="R271" s="156" t="s">
        <v>749</v>
      </c>
      <c r="S271" s="85" t="s">
        <v>198</v>
      </c>
      <c r="T271" s="85" t="s">
        <v>436</v>
      </c>
      <c r="U271" s="85" t="s">
        <v>230</v>
      </c>
      <c r="V271" s="85" t="s">
        <v>201</v>
      </c>
      <c r="W271" s="85" t="s">
        <v>750</v>
      </c>
      <c r="X271" s="85" t="s">
        <v>330</v>
      </c>
      <c r="Z271" s="42" t="s">
        <v>1482</v>
      </c>
      <c r="AA271"/>
    </row>
    <row r="272" spans="1:27" s="39" customFormat="1" x14ac:dyDescent="0.35">
      <c r="A272" s="85" t="s">
        <v>497</v>
      </c>
      <c r="B272" s="87">
        <v>24017</v>
      </c>
      <c r="C272" s="87" t="s">
        <v>10</v>
      </c>
      <c r="D272" s="86">
        <v>3.9269344528774002</v>
      </c>
      <c r="E272" s="86">
        <f>SUMIFS('Ratios_MARAMA-VA'!T:T, 'Ratios_MARAMA-VA'!AA:AA, Z272)</f>
        <v>3.9257943254994401</v>
      </c>
      <c r="F272" s="86">
        <f>SUMIFS('Ratios_MARAMA-VA'!J:J, 'Ratios_MARAMA-VA'!AA:AA, Z272)</f>
        <v>8.1217675808291194E-3</v>
      </c>
      <c r="G272" s="122">
        <f t="shared" ref="G272:G335" si="19">F272/E272</f>
        <v>2.0688214683268888E-3</v>
      </c>
      <c r="H272" s="122">
        <v>4.08969187349265</v>
      </c>
      <c r="I272" s="86">
        <v>8.4608423467236078E-3</v>
      </c>
      <c r="J272" s="122">
        <v>4.0327076283454701</v>
      </c>
      <c r="K272" s="86">
        <v>8.342952117006721E-3</v>
      </c>
      <c r="L272" s="122" t="str" cm="1">
        <f t="array" ref="L272">_xlfn.SWITCH(A272,
    "District of Columbia", _xlfn.XLOOKUP(R272, '2015 O3 Growth Surrogates'!A:A, '2015 O3 Growth Surrogates'!H:H),
    "Maryland", _xlfn.XLOOKUP(R272, '2015 O3 Growth Surrogates'!A:A, '2015 O3 Growth Surrogates'!I:I),
    "Virginia", _xlfn.XLOOKUP(R272, '2015 O3 Growth Surrogates'!A:A, '2015 O3 Growth Surrogates'!J:J)
)</f>
        <v>Employment</v>
      </c>
      <c r="M272" s="133" cm="1">
        <f t="array" ref="M272">_xlfn.SWITCH(L272,
"Employment", INDEX('Coop GFs_CFs'!C:D, MATCH(B272,'Coop GFs_CFs'!B:B,0),1),
"Population", INDEX('Coop GFs_CFs'!E:F, MATCH(B272,'Coop GFs_CFs'!B:B,0),1),
"Household", INDEX('Coop GFs_CFs'!G:H, MATCH(B272,'Coop GFs_CFs'!B:B,0),1),
"VMT", INDEX('Coop GFs_CFs'!I:J, MATCH(B272,'Coop GFs_CFs'!B:B,0),1),
"Lane Mile", INDEX('Coop GFs_CFs'!K:L, MATCH(B272,'Coop GFs_CFs'!B:B,0),1),
"Gas Sales", INDEX('Coop GFs_CFs'!M:N, MATCH(B272,'Coop GFs_CFs'!B:B,0),1),
"No Growth", INDEX('Coop GFs_CFs'!O:P, MATCH(B272,'Coop GFs_CFs'!B:B,0),1)
)</f>
        <v>1.1494562546354627</v>
      </c>
      <c r="N272" s="133" cm="1">
        <f t="array" ref="N272">_xlfn.SWITCH(L272,
"Employment", INDEX('Coop GFs_CFs'!C:D, MATCH(B272,'Coop GFs_CFs'!B:B,0),2),
"Population", INDEX('Coop GFs_CFs'!E:F, MATCH(B272,'Coop GFs_CFs'!B:B,0),2),
"Household", INDEX('Coop GFs_CFs'!G:H, MATCH(B272,'Coop GFs_CFs'!B:B,0),2),
"VMT", INDEX('Coop GFs_CFs'!I:J, MATCH(B272,'Coop GFs_CFs'!B:B,0),2),
"Lane Mile", INDEX('Coop GFs_CFs'!K:L, MATCH(B272,'Coop GFs_CFs'!B:B,0),2),
"Gas Sales", INDEX('Coop GFs_CFs'!M:N, MATCH(B272,'Coop GFs_CFs'!B:B,0),2),
"No Growth", INDEX('Coop GFs_CFs'!O:P, MATCH(B272,'Coop GFs_CFs'!B:B,0),2)
)</f>
        <v>1.2365582750270308</v>
      </c>
      <c r="O272" s="133"/>
      <c r="P272" s="86">
        <f t="shared" si="17"/>
        <v>9.3356165444795618E-3</v>
      </c>
      <c r="Q272" s="86">
        <f t="shared" si="18"/>
        <v>1.0043038909920516E-2</v>
      </c>
      <c r="R272" s="156" t="s">
        <v>749</v>
      </c>
      <c r="S272" s="85" t="s">
        <v>198</v>
      </c>
      <c r="T272" s="85" t="s">
        <v>436</v>
      </c>
      <c r="U272" s="85" t="s">
        <v>230</v>
      </c>
      <c r="V272" s="85" t="s">
        <v>201</v>
      </c>
      <c r="W272" s="85" t="s">
        <v>750</v>
      </c>
      <c r="X272" s="85" t="s">
        <v>330</v>
      </c>
      <c r="Z272" s="42" t="s">
        <v>1469</v>
      </c>
      <c r="AA272"/>
    </row>
    <row r="273" spans="1:27" s="39" customFormat="1" x14ac:dyDescent="0.35">
      <c r="A273" s="85" t="s">
        <v>497</v>
      </c>
      <c r="B273" s="87">
        <v>24017</v>
      </c>
      <c r="C273" s="87" t="s">
        <v>12</v>
      </c>
      <c r="D273" s="86">
        <v>0.27306500442034998</v>
      </c>
      <c r="E273" s="86">
        <f>SUMIFS('Ratios_MARAMA-VA'!T:T, 'Ratios_MARAMA-VA'!AA:AA, Z273)</f>
        <v>0.27298572403224097</v>
      </c>
      <c r="F273" s="86">
        <f>SUMIFS('Ratios_MARAMA-VA'!J:J, 'Ratios_MARAMA-VA'!AA:AA, Z273)</f>
        <v>5.6475872642465996E-4</v>
      </c>
      <c r="G273" s="122">
        <f t="shared" si="19"/>
        <v>2.0688214683268901E-3</v>
      </c>
      <c r="H273" s="122">
        <v>0.28438257447736598</v>
      </c>
      <c r="I273" s="86">
        <v>5.8833677529684545E-4</v>
      </c>
      <c r="J273" s="122">
        <v>0.28042009347857999</v>
      </c>
      <c r="K273" s="86">
        <v>5.8013910953871959E-4</v>
      </c>
      <c r="L273" s="122" t="str" cm="1">
        <f t="array" ref="L273">_xlfn.SWITCH(A273,
    "District of Columbia", _xlfn.XLOOKUP(R273, '2015 O3 Growth Surrogates'!A:A, '2015 O3 Growth Surrogates'!H:H),
    "Maryland", _xlfn.XLOOKUP(R273, '2015 O3 Growth Surrogates'!A:A, '2015 O3 Growth Surrogates'!I:I),
    "Virginia", _xlfn.XLOOKUP(R273, '2015 O3 Growth Surrogates'!A:A, '2015 O3 Growth Surrogates'!J:J)
)</f>
        <v>Employment</v>
      </c>
      <c r="M273" s="133" cm="1">
        <f t="array" ref="M273">_xlfn.SWITCH(L273,
"Employment", INDEX('Coop GFs_CFs'!C:D, MATCH(B273,'Coop GFs_CFs'!B:B,0),1),
"Population", INDEX('Coop GFs_CFs'!E:F, MATCH(B273,'Coop GFs_CFs'!B:B,0),1),
"Household", INDEX('Coop GFs_CFs'!G:H, MATCH(B273,'Coop GFs_CFs'!B:B,0),1),
"VMT", INDEX('Coop GFs_CFs'!I:J, MATCH(B273,'Coop GFs_CFs'!B:B,0),1),
"Lane Mile", INDEX('Coop GFs_CFs'!K:L, MATCH(B273,'Coop GFs_CFs'!B:B,0),1),
"Gas Sales", INDEX('Coop GFs_CFs'!M:N, MATCH(B273,'Coop GFs_CFs'!B:B,0),1),
"No Growth", INDEX('Coop GFs_CFs'!O:P, MATCH(B273,'Coop GFs_CFs'!B:B,0),1)
)</f>
        <v>1.1494562546354627</v>
      </c>
      <c r="N273" s="133" cm="1">
        <f t="array" ref="N273">_xlfn.SWITCH(L273,
"Employment", INDEX('Coop GFs_CFs'!C:D, MATCH(B273,'Coop GFs_CFs'!B:B,0),2),
"Population", INDEX('Coop GFs_CFs'!E:F, MATCH(B273,'Coop GFs_CFs'!B:B,0),2),
"Household", INDEX('Coop GFs_CFs'!G:H, MATCH(B273,'Coop GFs_CFs'!B:B,0),2),
"VMT", INDEX('Coop GFs_CFs'!I:J, MATCH(B273,'Coop GFs_CFs'!B:B,0),2),
"Lane Mile", INDEX('Coop GFs_CFs'!K:L, MATCH(B273,'Coop GFs_CFs'!B:B,0),2),
"Gas Sales", INDEX('Coop GFs_CFs'!M:N, MATCH(B273,'Coop GFs_CFs'!B:B,0),2),
"No Growth", INDEX('Coop GFs_CFs'!O:P, MATCH(B273,'Coop GFs_CFs'!B:B,0),2)
)</f>
        <v>1.2365582750270308</v>
      </c>
      <c r="O273" s="133"/>
      <c r="P273" s="86">
        <f t="shared" si="17"/>
        <v>6.4916545044878358E-4</v>
      </c>
      <c r="Q273" s="86">
        <f t="shared" si="18"/>
        <v>6.9835707655414023E-4</v>
      </c>
      <c r="R273" s="156" t="s">
        <v>749</v>
      </c>
      <c r="S273" s="85" t="s">
        <v>198</v>
      </c>
      <c r="T273" s="85" t="s">
        <v>436</v>
      </c>
      <c r="U273" s="85" t="s">
        <v>230</v>
      </c>
      <c r="V273" s="85" t="s">
        <v>201</v>
      </c>
      <c r="W273" s="85" t="s">
        <v>750</v>
      </c>
      <c r="X273" s="85" t="s">
        <v>330</v>
      </c>
      <c r="Z273" s="42" t="s">
        <v>1483</v>
      </c>
      <c r="AA273"/>
    </row>
    <row r="274" spans="1:27" s="39" customFormat="1" x14ac:dyDescent="0.35">
      <c r="A274" s="85" t="s">
        <v>497</v>
      </c>
      <c r="B274" s="87">
        <v>24021</v>
      </c>
      <c r="C274" s="87" t="s">
        <v>10</v>
      </c>
      <c r="D274" s="86">
        <v>9.9574510150125093</v>
      </c>
      <c r="E274" s="86">
        <f>SUMIFS('Ratios_MARAMA-VA'!T:T, 'Ratios_MARAMA-VA'!AA:AA, Z274)</f>
        <v>9.9545600162822794</v>
      </c>
      <c r="F274" s="86">
        <f>SUMIFS('Ratios_MARAMA-VA'!J:J, 'Ratios_MARAMA-VA'!AA:AA, Z274)</f>
        <v>2.05942074694332E-2</v>
      </c>
      <c r="G274" s="122">
        <f t="shared" si="19"/>
        <v>2.0688214683268844E-3</v>
      </c>
      <c r="H274" s="122">
        <v>10.3701518284724</v>
      </c>
      <c r="I274" s="86">
        <v>2.1453992732552996E-2</v>
      </c>
      <c r="J274" s="122">
        <v>10.225657990724599</v>
      </c>
      <c r="K274" s="86">
        <v>2.1155060778979405E-2</v>
      </c>
      <c r="L274" s="122" t="str" cm="1">
        <f t="array" ref="L274">_xlfn.SWITCH(A274,
    "District of Columbia", _xlfn.XLOOKUP(R274, '2015 O3 Growth Surrogates'!A:A, '2015 O3 Growth Surrogates'!H:H),
    "Maryland", _xlfn.XLOOKUP(R274, '2015 O3 Growth Surrogates'!A:A, '2015 O3 Growth Surrogates'!I:I),
    "Virginia", _xlfn.XLOOKUP(R274, '2015 O3 Growth Surrogates'!A:A, '2015 O3 Growth Surrogates'!J:J)
)</f>
        <v>Employment</v>
      </c>
      <c r="M274" s="133" cm="1">
        <f t="array" ref="M274">_xlfn.SWITCH(L274,
"Employment", INDEX('Coop GFs_CFs'!C:D, MATCH(B274,'Coop GFs_CFs'!B:B,0),1),
"Population", INDEX('Coop GFs_CFs'!E:F, MATCH(B274,'Coop GFs_CFs'!B:B,0),1),
"Household", INDEX('Coop GFs_CFs'!G:H, MATCH(B274,'Coop GFs_CFs'!B:B,0),1),
"VMT", INDEX('Coop GFs_CFs'!I:J, MATCH(B274,'Coop GFs_CFs'!B:B,0),1),
"Lane Mile", INDEX('Coop GFs_CFs'!K:L, MATCH(B274,'Coop GFs_CFs'!B:B,0),1),
"Gas Sales", INDEX('Coop GFs_CFs'!M:N, MATCH(B274,'Coop GFs_CFs'!B:B,0),1),
"No Growth", INDEX('Coop GFs_CFs'!O:P, MATCH(B274,'Coop GFs_CFs'!B:B,0),1)
)</f>
        <v>1.1441294512813505</v>
      </c>
      <c r="N274" s="133" cm="1">
        <f t="array" ref="N274">_xlfn.SWITCH(L274,
"Employment", INDEX('Coop GFs_CFs'!C:D, MATCH(B274,'Coop GFs_CFs'!B:B,0),2),
"Population", INDEX('Coop GFs_CFs'!E:F, MATCH(B274,'Coop GFs_CFs'!B:B,0),2),
"Household", INDEX('Coop GFs_CFs'!G:H, MATCH(B274,'Coop GFs_CFs'!B:B,0),2),
"VMT", INDEX('Coop GFs_CFs'!I:J, MATCH(B274,'Coop GFs_CFs'!B:B,0),2),
"Lane Mile", INDEX('Coop GFs_CFs'!K:L, MATCH(B274,'Coop GFs_CFs'!B:B,0),2),
"Gas Sales", INDEX('Coop GFs_CFs'!M:N, MATCH(B274,'Coop GFs_CFs'!B:B,0),2),
"No Growth", INDEX('Coop GFs_CFs'!O:P, MATCH(B274,'Coop GFs_CFs'!B:B,0),2)
)</f>
        <v>1.2247937540008487</v>
      </c>
      <c r="O274" s="133"/>
      <c r="P274" s="86">
        <f t="shared" si="17"/>
        <v>2.3562439291576896E-2</v>
      </c>
      <c r="Q274" s="86">
        <f t="shared" si="18"/>
        <v>2.5223656677159409E-2</v>
      </c>
      <c r="R274" s="156" t="s">
        <v>749</v>
      </c>
      <c r="S274" s="85" t="s">
        <v>198</v>
      </c>
      <c r="T274" s="85" t="s">
        <v>436</v>
      </c>
      <c r="U274" s="85" t="s">
        <v>230</v>
      </c>
      <c r="V274" s="85" t="s">
        <v>201</v>
      </c>
      <c r="W274" s="85" t="s">
        <v>750</v>
      </c>
      <c r="X274" s="85" t="s">
        <v>330</v>
      </c>
      <c r="Z274" s="42" t="s">
        <v>1470</v>
      </c>
      <c r="AA274"/>
    </row>
    <row r="275" spans="1:27" s="39" customFormat="1" x14ac:dyDescent="0.35">
      <c r="A275" s="85" t="s">
        <v>497</v>
      </c>
      <c r="B275" s="87">
        <v>24021</v>
      </c>
      <c r="C275" s="87" t="s">
        <v>12</v>
      </c>
      <c r="D275" s="86">
        <v>0.69240550608840701</v>
      </c>
      <c r="E275" s="86">
        <f>SUMIFS('Ratios_MARAMA-VA'!T:T, 'Ratios_MARAMA-VA'!AA:AA, Z275)</f>
        <v>0.692204476383528</v>
      </c>
      <c r="F275" s="86">
        <f>SUMIFS('Ratios_MARAMA-VA'!J:J, 'Ratios_MARAMA-VA'!AA:AA, Z275)</f>
        <v>1.4320474812142101E-3</v>
      </c>
      <c r="G275" s="122">
        <f t="shared" si="19"/>
        <v>2.0688214683268809E-3</v>
      </c>
      <c r="H275" s="122">
        <v>0.72110324360938105</v>
      </c>
      <c r="I275" s="86">
        <v>1.4918338712592363E-3</v>
      </c>
      <c r="J275" s="122">
        <v>0.71105565927262604</v>
      </c>
      <c r="K275" s="86">
        <v>1.4710472130785325E-3</v>
      </c>
      <c r="L275" s="122" t="str" cm="1">
        <f t="array" ref="L275">_xlfn.SWITCH(A275,
    "District of Columbia", _xlfn.XLOOKUP(R275, '2015 O3 Growth Surrogates'!A:A, '2015 O3 Growth Surrogates'!H:H),
    "Maryland", _xlfn.XLOOKUP(R275, '2015 O3 Growth Surrogates'!A:A, '2015 O3 Growth Surrogates'!I:I),
    "Virginia", _xlfn.XLOOKUP(R275, '2015 O3 Growth Surrogates'!A:A, '2015 O3 Growth Surrogates'!J:J)
)</f>
        <v>Employment</v>
      </c>
      <c r="M275" s="133" cm="1">
        <f t="array" ref="M275">_xlfn.SWITCH(L275,
"Employment", INDEX('Coop GFs_CFs'!C:D, MATCH(B275,'Coop GFs_CFs'!B:B,0),1),
"Population", INDEX('Coop GFs_CFs'!E:F, MATCH(B275,'Coop GFs_CFs'!B:B,0),1),
"Household", INDEX('Coop GFs_CFs'!G:H, MATCH(B275,'Coop GFs_CFs'!B:B,0),1),
"VMT", INDEX('Coop GFs_CFs'!I:J, MATCH(B275,'Coop GFs_CFs'!B:B,0),1),
"Lane Mile", INDEX('Coop GFs_CFs'!K:L, MATCH(B275,'Coop GFs_CFs'!B:B,0),1),
"Gas Sales", INDEX('Coop GFs_CFs'!M:N, MATCH(B275,'Coop GFs_CFs'!B:B,0),1),
"No Growth", INDEX('Coop GFs_CFs'!O:P, MATCH(B275,'Coop GFs_CFs'!B:B,0),1)
)</f>
        <v>1.1441294512813505</v>
      </c>
      <c r="N275" s="133" cm="1">
        <f t="array" ref="N275">_xlfn.SWITCH(L275,
"Employment", INDEX('Coop GFs_CFs'!C:D, MATCH(B275,'Coop GFs_CFs'!B:B,0),2),
"Population", INDEX('Coop GFs_CFs'!E:F, MATCH(B275,'Coop GFs_CFs'!B:B,0),2),
"Household", INDEX('Coop GFs_CFs'!G:H, MATCH(B275,'Coop GFs_CFs'!B:B,0),2),
"VMT", INDEX('Coop GFs_CFs'!I:J, MATCH(B275,'Coop GFs_CFs'!B:B,0),2),
"Lane Mile", INDEX('Coop GFs_CFs'!K:L, MATCH(B275,'Coop GFs_CFs'!B:B,0),2),
"Gas Sales", INDEX('Coop GFs_CFs'!M:N, MATCH(B275,'Coop GFs_CFs'!B:B,0),2),
"No Growth", INDEX('Coop GFs_CFs'!O:P, MATCH(B275,'Coop GFs_CFs'!B:B,0),2)
)</f>
        <v>1.2247937540008487</v>
      </c>
      <c r="O275" s="133"/>
      <c r="P275" s="86">
        <f t="shared" si="17"/>
        <v>1.6384476988904541E-3</v>
      </c>
      <c r="Q275" s="86">
        <f t="shared" si="18"/>
        <v>1.7539628104238122E-3</v>
      </c>
      <c r="R275" s="156" t="s">
        <v>749</v>
      </c>
      <c r="S275" s="85" t="s">
        <v>198</v>
      </c>
      <c r="T275" s="85" t="s">
        <v>436</v>
      </c>
      <c r="U275" s="85" t="s">
        <v>230</v>
      </c>
      <c r="V275" s="85" t="s">
        <v>201</v>
      </c>
      <c r="W275" s="85" t="s">
        <v>750</v>
      </c>
      <c r="X275" s="85" t="s">
        <v>330</v>
      </c>
      <c r="Z275" s="42" t="s">
        <v>1484</v>
      </c>
      <c r="AA275"/>
    </row>
    <row r="276" spans="1:27" s="39" customFormat="1" x14ac:dyDescent="0.35">
      <c r="A276" s="85" t="s">
        <v>497</v>
      </c>
      <c r="B276" s="87">
        <v>24031</v>
      </c>
      <c r="C276" s="87" t="s">
        <v>10</v>
      </c>
      <c r="D276" s="86">
        <v>55.226399816513798</v>
      </c>
      <c r="E276" s="86">
        <f>SUMIFS('Ratios_MARAMA-VA'!T:T, 'Ratios_MARAMA-VA'!AA:AA, Z276)</f>
        <v>55.210365647578001</v>
      </c>
      <c r="F276" s="86">
        <f>SUMIFS('Ratios_MARAMA-VA'!J:J, 'Ratios_MARAMA-VA'!AA:AA, Z276)</f>
        <v>0.11422038972588699</v>
      </c>
      <c r="G276" s="122">
        <f t="shared" si="19"/>
        <v>2.0688214683268935E-3</v>
      </c>
      <c r="H276" s="122">
        <v>57.515337024879003</v>
      </c>
      <c r="I276" s="86">
        <v>0.11898896399512632</v>
      </c>
      <c r="J276" s="122">
        <v>56.713939715220697</v>
      </c>
      <c r="K276" s="86">
        <v>0.11733101603624581</v>
      </c>
      <c r="L276" s="122" t="str" cm="1">
        <f t="array" ref="L276">_xlfn.SWITCH(A276,
    "District of Columbia", _xlfn.XLOOKUP(R276, '2015 O3 Growth Surrogates'!A:A, '2015 O3 Growth Surrogates'!H:H),
    "Maryland", _xlfn.XLOOKUP(R276, '2015 O3 Growth Surrogates'!A:A, '2015 O3 Growth Surrogates'!I:I),
    "Virginia", _xlfn.XLOOKUP(R276, '2015 O3 Growth Surrogates'!A:A, '2015 O3 Growth Surrogates'!J:J)
)</f>
        <v>Employment</v>
      </c>
      <c r="M276" s="133" cm="1">
        <f t="array" ref="M276">_xlfn.SWITCH(L276,
"Employment", INDEX('Coop GFs_CFs'!C:D, MATCH(B276,'Coop GFs_CFs'!B:B,0),1),
"Population", INDEX('Coop GFs_CFs'!E:F, MATCH(B276,'Coop GFs_CFs'!B:B,0),1),
"Household", INDEX('Coop GFs_CFs'!G:H, MATCH(B276,'Coop GFs_CFs'!B:B,0),1),
"VMT", INDEX('Coop GFs_CFs'!I:J, MATCH(B276,'Coop GFs_CFs'!B:B,0),1),
"Lane Mile", INDEX('Coop GFs_CFs'!K:L, MATCH(B276,'Coop GFs_CFs'!B:B,0),1),
"Gas Sales", INDEX('Coop GFs_CFs'!M:N, MATCH(B276,'Coop GFs_CFs'!B:B,0),1),
"No Growth", INDEX('Coop GFs_CFs'!O:P, MATCH(B276,'Coop GFs_CFs'!B:B,0),1)
)</f>
        <v>1.0977892034918355</v>
      </c>
      <c r="N276" s="133" cm="1">
        <f t="array" ref="N276">_xlfn.SWITCH(L276,
"Employment", INDEX('Coop GFs_CFs'!C:D, MATCH(B276,'Coop GFs_CFs'!B:B,0),2),
"Population", INDEX('Coop GFs_CFs'!E:F, MATCH(B276,'Coop GFs_CFs'!B:B,0),2),
"Household", INDEX('Coop GFs_CFs'!G:H, MATCH(B276,'Coop GFs_CFs'!B:B,0),2),
"VMT", INDEX('Coop GFs_CFs'!I:J, MATCH(B276,'Coop GFs_CFs'!B:B,0),2),
"Lane Mile", INDEX('Coop GFs_CFs'!K:L, MATCH(B276,'Coop GFs_CFs'!B:B,0),2),
"Gas Sales", INDEX('Coop GFs_CFs'!M:N, MATCH(B276,'Coop GFs_CFs'!B:B,0),2),
"No Growth", INDEX('Coop GFs_CFs'!O:P, MATCH(B276,'Coop GFs_CFs'!B:B,0),2)
)</f>
        <v>1.1427409443629737</v>
      </c>
      <c r="O276" s="133"/>
      <c r="P276" s="86">
        <f t="shared" si="17"/>
        <v>0.1253899106597085</v>
      </c>
      <c r="Q276" s="86">
        <f t="shared" si="18"/>
        <v>0.130524316020867</v>
      </c>
      <c r="R276" s="156" t="s">
        <v>749</v>
      </c>
      <c r="S276" s="85" t="s">
        <v>198</v>
      </c>
      <c r="T276" s="85" t="s">
        <v>436</v>
      </c>
      <c r="U276" s="85" t="s">
        <v>230</v>
      </c>
      <c r="V276" s="85" t="s">
        <v>201</v>
      </c>
      <c r="W276" s="85" t="s">
        <v>750</v>
      </c>
      <c r="X276" s="85" t="s">
        <v>330</v>
      </c>
      <c r="Z276" s="42" t="s">
        <v>1471</v>
      </c>
      <c r="AA276"/>
    </row>
    <row r="277" spans="1:27" s="39" customFormat="1" x14ac:dyDescent="0.35">
      <c r="A277" s="85" t="s">
        <v>497</v>
      </c>
      <c r="B277" s="87">
        <v>24031</v>
      </c>
      <c r="C277" s="87" t="s">
        <v>12</v>
      </c>
      <c r="D277" s="86">
        <v>3.8402463736447001</v>
      </c>
      <c r="E277" s="86">
        <f>SUMIFS('Ratios_MARAMA-VA'!T:T, 'Ratios_MARAMA-VA'!AA:AA, Z277)</f>
        <v>3.8391314148692999</v>
      </c>
      <c r="F277" s="86">
        <f>SUMIFS('Ratios_MARAMA-VA'!J:J, 'Ratios_MARAMA-VA'!AA:AA, Z277)</f>
        <v>7.9424774908097608E-3</v>
      </c>
      <c r="G277" s="122">
        <f t="shared" si="19"/>
        <v>2.0688214683268809E-3</v>
      </c>
      <c r="H277" s="122">
        <v>3.9994108827043102</v>
      </c>
      <c r="I277" s="86">
        <v>8.2740670947988385E-3</v>
      </c>
      <c r="J277" s="122">
        <v>3.94368457929709</v>
      </c>
      <c r="K277" s="86">
        <v>8.1587793219594831E-3</v>
      </c>
      <c r="L277" s="122" t="str" cm="1">
        <f t="array" ref="L277">_xlfn.SWITCH(A277,
    "District of Columbia", _xlfn.XLOOKUP(R277, '2015 O3 Growth Surrogates'!A:A, '2015 O3 Growth Surrogates'!H:H),
    "Maryland", _xlfn.XLOOKUP(R277, '2015 O3 Growth Surrogates'!A:A, '2015 O3 Growth Surrogates'!I:I),
    "Virginia", _xlfn.XLOOKUP(R277, '2015 O3 Growth Surrogates'!A:A, '2015 O3 Growth Surrogates'!J:J)
)</f>
        <v>Employment</v>
      </c>
      <c r="M277" s="133" cm="1">
        <f t="array" ref="M277">_xlfn.SWITCH(L277,
"Employment", INDEX('Coop GFs_CFs'!C:D, MATCH(B277,'Coop GFs_CFs'!B:B,0),1),
"Population", INDEX('Coop GFs_CFs'!E:F, MATCH(B277,'Coop GFs_CFs'!B:B,0),1),
"Household", INDEX('Coop GFs_CFs'!G:H, MATCH(B277,'Coop GFs_CFs'!B:B,0),1),
"VMT", INDEX('Coop GFs_CFs'!I:J, MATCH(B277,'Coop GFs_CFs'!B:B,0),1),
"Lane Mile", INDEX('Coop GFs_CFs'!K:L, MATCH(B277,'Coop GFs_CFs'!B:B,0),1),
"Gas Sales", INDEX('Coop GFs_CFs'!M:N, MATCH(B277,'Coop GFs_CFs'!B:B,0),1),
"No Growth", INDEX('Coop GFs_CFs'!O:P, MATCH(B277,'Coop GFs_CFs'!B:B,0),1)
)</f>
        <v>1.0977892034918355</v>
      </c>
      <c r="N277" s="133" cm="1">
        <f t="array" ref="N277">_xlfn.SWITCH(L277,
"Employment", INDEX('Coop GFs_CFs'!C:D, MATCH(B277,'Coop GFs_CFs'!B:B,0),2),
"Population", INDEX('Coop GFs_CFs'!E:F, MATCH(B277,'Coop GFs_CFs'!B:B,0),2),
"Household", INDEX('Coop GFs_CFs'!G:H, MATCH(B277,'Coop GFs_CFs'!B:B,0),2),
"VMT", INDEX('Coop GFs_CFs'!I:J, MATCH(B277,'Coop GFs_CFs'!B:B,0),2),
"Lane Mile", INDEX('Coop GFs_CFs'!K:L, MATCH(B277,'Coop GFs_CFs'!B:B,0),2),
"Gas Sales", INDEX('Coop GFs_CFs'!M:N, MATCH(B277,'Coop GFs_CFs'!B:B,0),2),
"No Growth", INDEX('Coop GFs_CFs'!O:P, MATCH(B277,'Coop GFs_CFs'!B:B,0),2)
)</f>
        <v>1.1427409443629737</v>
      </c>
      <c r="O277" s="133"/>
      <c r="P277" s="86">
        <f t="shared" si="17"/>
        <v>8.7191660383878801E-3</v>
      </c>
      <c r="Q277" s="86">
        <f t="shared" si="18"/>
        <v>9.0761942284296078E-3</v>
      </c>
      <c r="R277" s="156" t="s">
        <v>749</v>
      </c>
      <c r="S277" s="85" t="s">
        <v>198</v>
      </c>
      <c r="T277" s="85" t="s">
        <v>436</v>
      </c>
      <c r="U277" s="85" t="s">
        <v>230</v>
      </c>
      <c r="V277" s="85" t="s">
        <v>201</v>
      </c>
      <c r="W277" s="85" t="s">
        <v>750</v>
      </c>
      <c r="X277" s="85" t="s">
        <v>330</v>
      </c>
      <c r="Z277" s="42" t="s">
        <v>1485</v>
      </c>
      <c r="AA277"/>
    </row>
    <row r="278" spans="1:27" s="39" customFormat="1" x14ac:dyDescent="0.35">
      <c r="A278" s="85" t="s">
        <v>497</v>
      </c>
      <c r="B278" s="87">
        <v>24033</v>
      </c>
      <c r="C278" s="87" t="s">
        <v>10</v>
      </c>
      <c r="D278" s="86">
        <v>30.703135629691399</v>
      </c>
      <c r="E278" s="86">
        <f>SUMIFS('Ratios_MARAMA-VA'!T:T, 'Ratios_MARAMA-VA'!AA:AA, Z278)</f>
        <v>30.694221428056402</v>
      </c>
      <c r="F278" s="86">
        <f>SUMIFS('Ratios_MARAMA-VA'!J:J, 'Ratios_MARAMA-VA'!AA:AA, Z278)</f>
        <v>6.3500864243941996E-2</v>
      </c>
      <c r="G278" s="122">
        <f t="shared" si="19"/>
        <v>2.0688214683268788E-3</v>
      </c>
      <c r="H278" s="122">
        <v>31.9756710437285</v>
      </c>
      <c r="I278" s="86">
        <v>6.6151954719423658E-2</v>
      </c>
      <c r="J278" s="122">
        <v>31.530133938766799</v>
      </c>
      <c r="K278" s="86">
        <v>6.5230217991742681E-2</v>
      </c>
      <c r="L278" s="122" t="str" cm="1">
        <f t="array" ref="L278">_xlfn.SWITCH(A278,
    "District of Columbia", _xlfn.XLOOKUP(R278, '2015 O3 Growth Surrogates'!A:A, '2015 O3 Growth Surrogates'!H:H),
    "Maryland", _xlfn.XLOOKUP(R278, '2015 O3 Growth Surrogates'!A:A, '2015 O3 Growth Surrogates'!I:I),
    "Virginia", _xlfn.XLOOKUP(R278, '2015 O3 Growth Surrogates'!A:A, '2015 O3 Growth Surrogates'!J:J)
)</f>
        <v>Employment</v>
      </c>
      <c r="M278" s="133" cm="1">
        <f t="array" ref="M278">_xlfn.SWITCH(L278,
"Employment", INDEX('Coop GFs_CFs'!C:D, MATCH(B278,'Coop GFs_CFs'!B:B,0),1),
"Population", INDEX('Coop GFs_CFs'!E:F, MATCH(B278,'Coop GFs_CFs'!B:B,0),1),
"Household", INDEX('Coop GFs_CFs'!G:H, MATCH(B278,'Coop GFs_CFs'!B:B,0),1),
"VMT", INDEX('Coop GFs_CFs'!I:J, MATCH(B278,'Coop GFs_CFs'!B:B,0),1),
"Lane Mile", INDEX('Coop GFs_CFs'!K:L, MATCH(B278,'Coop GFs_CFs'!B:B,0),1),
"Gas Sales", INDEX('Coop GFs_CFs'!M:N, MATCH(B278,'Coop GFs_CFs'!B:B,0),1),
"No Growth", INDEX('Coop GFs_CFs'!O:P, MATCH(B278,'Coop GFs_CFs'!B:B,0),1)
)</f>
        <v>1.0691583039570396</v>
      </c>
      <c r="N278" s="133" cm="1">
        <f t="array" ref="N278">_xlfn.SWITCH(L278,
"Employment", INDEX('Coop GFs_CFs'!C:D, MATCH(B278,'Coop GFs_CFs'!B:B,0),2),
"Population", INDEX('Coop GFs_CFs'!E:F, MATCH(B278,'Coop GFs_CFs'!B:B,0),2),
"Household", INDEX('Coop GFs_CFs'!G:H, MATCH(B278,'Coop GFs_CFs'!B:B,0),2),
"VMT", INDEX('Coop GFs_CFs'!I:J, MATCH(B278,'Coop GFs_CFs'!B:B,0),2),
"Lane Mile", INDEX('Coop GFs_CFs'!K:L, MATCH(B278,'Coop GFs_CFs'!B:B,0),2),
"Gas Sales", INDEX('Coop GFs_CFs'!M:N, MATCH(B278,'Coop GFs_CFs'!B:B,0),2),
"No Growth", INDEX('Coop GFs_CFs'!O:P, MATCH(B278,'Coop GFs_CFs'!B:B,0),2)
)</f>
        <v>1.1120864021452579</v>
      </c>
      <c r="O278" s="133"/>
      <c r="P278" s="86">
        <f t="shared" si="17"/>
        <v>6.7892476314859243E-2</v>
      </c>
      <c r="Q278" s="86">
        <f t="shared" si="18"/>
        <v>7.0618447650159899E-2</v>
      </c>
      <c r="R278" s="156" t="s">
        <v>749</v>
      </c>
      <c r="S278" s="85" t="s">
        <v>198</v>
      </c>
      <c r="T278" s="85" t="s">
        <v>436</v>
      </c>
      <c r="U278" s="85" t="s">
        <v>230</v>
      </c>
      <c r="V278" s="85" t="s">
        <v>201</v>
      </c>
      <c r="W278" s="85" t="s">
        <v>750</v>
      </c>
      <c r="X278" s="85" t="s">
        <v>330</v>
      </c>
      <c r="Z278" s="42" t="s">
        <v>1472</v>
      </c>
      <c r="AA278"/>
    </row>
    <row r="279" spans="1:27" s="39" customFormat="1" x14ac:dyDescent="0.35">
      <c r="A279" s="85" t="s">
        <v>497</v>
      </c>
      <c r="B279" s="87">
        <v>24033</v>
      </c>
      <c r="C279" s="87" t="s">
        <v>12</v>
      </c>
      <c r="D279" s="86">
        <v>2.1349856046705602</v>
      </c>
      <c r="E279" s="86">
        <f>SUMIFS('Ratios_MARAMA-VA'!T:T, 'Ratios_MARAMA-VA'!AA:AA, Z279)</f>
        <v>2.1343657431555099</v>
      </c>
      <c r="F279" s="86">
        <f>SUMIFS('Ratios_MARAMA-VA'!J:J, 'Ratios_MARAMA-VA'!AA:AA, Z279)</f>
        <v>4.4156216707016104E-3</v>
      </c>
      <c r="G279" s="122">
        <f t="shared" si="19"/>
        <v>2.068821468326897E-3</v>
      </c>
      <c r="H279" s="122">
        <v>2.2234731397279002</v>
      </c>
      <c r="I279" s="86">
        <v>4.5999689657172903E-3</v>
      </c>
      <c r="J279" s="122">
        <v>2.1924920921595898</v>
      </c>
      <c r="K279" s="86">
        <v>4.5358747093967129E-3</v>
      </c>
      <c r="L279" s="122" t="str" cm="1">
        <f t="array" ref="L279">_xlfn.SWITCH(A279,
    "District of Columbia", _xlfn.XLOOKUP(R279, '2015 O3 Growth Surrogates'!A:A, '2015 O3 Growth Surrogates'!H:H),
    "Maryland", _xlfn.XLOOKUP(R279, '2015 O3 Growth Surrogates'!A:A, '2015 O3 Growth Surrogates'!I:I),
    "Virginia", _xlfn.XLOOKUP(R279, '2015 O3 Growth Surrogates'!A:A, '2015 O3 Growth Surrogates'!J:J)
)</f>
        <v>Employment</v>
      </c>
      <c r="M279" s="133" cm="1">
        <f t="array" ref="M279">_xlfn.SWITCH(L279,
"Employment", INDEX('Coop GFs_CFs'!C:D, MATCH(B279,'Coop GFs_CFs'!B:B,0),1),
"Population", INDEX('Coop GFs_CFs'!E:F, MATCH(B279,'Coop GFs_CFs'!B:B,0),1),
"Household", INDEX('Coop GFs_CFs'!G:H, MATCH(B279,'Coop GFs_CFs'!B:B,0),1),
"VMT", INDEX('Coop GFs_CFs'!I:J, MATCH(B279,'Coop GFs_CFs'!B:B,0),1),
"Lane Mile", INDEX('Coop GFs_CFs'!K:L, MATCH(B279,'Coop GFs_CFs'!B:B,0),1),
"Gas Sales", INDEX('Coop GFs_CFs'!M:N, MATCH(B279,'Coop GFs_CFs'!B:B,0),1),
"No Growth", INDEX('Coop GFs_CFs'!O:P, MATCH(B279,'Coop GFs_CFs'!B:B,0),1)
)</f>
        <v>1.0691583039570396</v>
      </c>
      <c r="N279" s="133" cm="1">
        <f t="array" ref="N279">_xlfn.SWITCH(L279,
"Employment", INDEX('Coop GFs_CFs'!C:D, MATCH(B279,'Coop GFs_CFs'!B:B,0),2),
"Population", INDEX('Coop GFs_CFs'!E:F, MATCH(B279,'Coop GFs_CFs'!B:B,0),2),
"Household", INDEX('Coop GFs_CFs'!G:H, MATCH(B279,'Coop GFs_CFs'!B:B,0),2),
"VMT", INDEX('Coop GFs_CFs'!I:J, MATCH(B279,'Coop GFs_CFs'!B:B,0),2),
"Lane Mile", INDEX('Coop GFs_CFs'!K:L, MATCH(B279,'Coop GFs_CFs'!B:B,0),2),
"Gas Sales", INDEX('Coop GFs_CFs'!M:N, MATCH(B279,'Coop GFs_CFs'!B:B,0),2),
"No Growth", INDEX('Coop GFs_CFs'!O:P, MATCH(B279,'Coop GFs_CFs'!B:B,0),2)
)</f>
        <v>1.1120864021452579</v>
      </c>
      <c r="O279" s="133"/>
      <c r="P279" s="86">
        <f t="shared" si="17"/>
        <v>4.7209985763632832E-3</v>
      </c>
      <c r="Q279" s="86">
        <f t="shared" si="18"/>
        <v>4.9105528170051869E-3</v>
      </c>
      <c r="R279" s="156" t="s">
        <v>749</v>
      </c>
      <c r="S279" s="85" t="s">
        <v>198</v>
      </c>
      <c r="T279" s="85" t="s">
        <v>436</v>
      </c>
      <c r="U279" s="85" t="s">
        <v>230</v>
      </c>
      <c r="V279" s="85" t="s">
        <v>201</v>
      </c>
      <c r="W279" s="85" t="s">
        <v>750</v>
      </c>
      <c r="X279" s="85" t="s">
        <v>330</v>
      </c>
      <c r="Z279" s="42" t="s">
        <v>1486</v>
      </c>
      <c r="AA279"/>
    </row>
    <row r="280" spans="1:27" s="39" customFormat="1" x14ac:dyDescent="0.35">
      <c r="A280" s="85" t="s">
        <v>811</v>
      </c>
      <c r="B280" s="87">
        <v>51013</v>
      </c>
      <c r="C280" s="87" t="s">
        <v>10</v>
      </c>
      <c r="D280" s="86">
        <v>19.2989860547397</v>
      </c>
      <c r="E280" s="86">
        <f>SUMIFS('Ratios_MARAMA-VA'!T:T, 'Ratios_MARAMA-VA'!AA:AA, Z280)</f>
        <v>19.293382879379401</v>
      </c>
      <c r="F280" s="86">
        <f>SUMIFS('Ratios_MARAMA-VA'!J:J, 'Ratios_MARAMA-VA'!AA:AA, Z280)</f>
        <v>3.99145646975105E-2</v>
      </c>
      <c r="G280" s="122">
        <f t="shared" si="19"/>
        <v>2.0688214683268862E-3</v>
      </c>
      <c r="H280" s="122">
        <v>20.0988601622531</v>
      </c>
      <c r="I280" s="86">
        <v>4.1580953392569217E-2</v>
      </c>
      <c r="J280" s="122">
        <v>19.818810121787301</v>
      </c>
      <c r="K280" s="86">
        <v>4.1001579856647756E-2</v>
      </c>
      <c r="L280" s="122" t="str" cm="1">
        <f t="array" ref="L280">_xlfn.SWITCH(A280,
    "District of Columbia", _xlfn.XLOOKUP(R280, '2015 O3 Growth Surrogates'!A:A, '2015 O3 Growth Surrogates'!H:H),
    "Maryland", _xlfn.XLOOKUP(R280, '2015 O3 Growth Surrogates'!A:A, '2015 O3 Growth Surrogates'!I:I),
    "Virginia", _xlfn.XLOOKUP(R280, '2015 O3 Growth Surrogates'!A:A, '2015 O3 Growth Surrogates'!J:J)
)</f>
        <v>Employment</v>
      </c>
      <c r="M280" s="133" cm="1">
        <f t="array" ref="M280">_xlfn.SWITCH(L280,
"Employment", INDEX('Coop GFs_CFs'!C:D, MATCH(B280,'Coop GFs_CFs'!B:B,0),1),
"Population", INDEX('Coop GFs_CFs'!E:F, MATCH(B280,'Coop GFs_CFs'!B:B,0),1),
"Household", INDEX('Coop GFs_CFs'!G:H, MATCH(B280,'Coop GFs_CFs'!B:B,0),1),
"VMT", INDEX('Coop GFs_CFs'!I:J, MATCH(B280,'Coop GFs_CFs'!B:B,0),1),
"Lane Mile", INDEX('Coop GFs_CFs'!K:L, MATCH(B280,'Coop GFs_CFs'!B:B,0),1),
"Gas Sales", INDEX('Coop GFs_CFs'!M:N, MATCH(B280,'Coop GFs_CFs'!B:B,0),1),
"No Growth", INDEX('Coop GFs_CFs'!O:P, MATCH(B280,'Coop GFs_CFs'!B:B,0),1)
)</f>
        <v>1.1056036674427163</v>
      </c>
      <c r="N280" s="133" cm="1">
        <f t="array" ref="N280">_xlfn.SWITCH(L280,
"Employment", INDEX('Coop GFs_CFs'!C:D, MATCH(B280,'Coop GFs_CFs'!B:B,0),2),
"Population", INDEX('Coop GFs_CFs'!E:F, MATCH(B280,'Coop GFs_CFs'!B:B,0),2),
"Household", INDEX('Coop GFs_CFs'!G:H, MATCH(B280,'Coop GFs_CFs'!B:B,0),2),
"VMT", INDEX('Coop GFs_CFs'!I:J, MATCH(B280,'Coop GFs_CFs'!B:B,0),2),
"Lane Mile", INDEX('Coop GFs_CFs'!K:L, MATCH(B280,'Coop GFs_CFs'!B:B,0),2),
"Gas Sales", INDEX('Coop GFs_CFs'!M:N, MATCH(B280,'Coop GFs_CFs'!B:B,0),2),
"No Growth", INDEX('Coop GFs_CFs'!O:P, MATCH(B280,'Coop GFs_CFs'!B:B,0),2)
)</f>
        <v>1.1792000057596272</v>
      </c>
      <c r="O280" s="133"/>
      <c r="P280" s="86">
        <f t="shared" si="17"/>
        <v>4.4129689113947185E-2</v>
      </c>
      <c r="Q280" s="86">
        <f t="shared" si="18"/>
        <v>4.7067254921197399E-2</v>
      </c>
      <c r="R280" s="156" t="s">
        <v>749</v>
      </c>
      <c r="S280" s="85" t="s">
        <v>198</v>
      </c>
      <c r="T280" s="85" t="s">
        <v>436</v>
      </c>
      <c r="U280" s="85" t="s">
        <v>230</v>
      </c>
      <c r="V280" s="85" t="s">
        <v>201</v>
      </c>
      <c r="W280" s="85" t="s">
        <v>750</v>
      </c>
      <c r="X280" s="85" t="s">
        <v>330</v>
      </c>
      <c r="Z280" s="42" t="s">
        <v>1474</v>
      </c>
      <c r="AA280"/>
    </row>
    <row r="281" spans="1:27" s="39" customFormat="1" x14ac:dyDescent="0.35">
      <c r="A281" s="85" t="s">
        <v>811</v>
      </c>
      <c r="B281" s="87">
        <v>51013</v>
      </c>
      <c r="C281" s="87" t="s">
        <v>12</v>
      </c>
      <c r="D281" s="86">
        <v>1.34198249399199</v>
      </c>
      <c r="E281" s="86">
        <f>SUMIFS('Ratios_MARAMA-VA'!T:T, 'Ratios_MARAMA-VA'!AA:AA, Z281)</f>
        <v>1.3415928692094701</v>
      </c>
      <c r="F281" s="86">
        <f>SUMIFS('Ratios_MARAMA-VA'!J:J, 'Ratios_MARAMA-VA'!AA:AA, Z281)</f>
        <v>2.77551612957483E-3</v>
      </c>
      <c r="G281" s="122">
        <f t="shared" si="19"/>
        <v>2.0688214683268966E-3</v>
      </c>
      <c r="H281" s="122">
        <v>1.39760287977992</v>
      </c>
      <c r="I281" s="86">
        <v>2.8913908418841932E-3</v>
      </c>
      <c r="J281" s="122">
        <v>1.37812920117935</v>
      </c>
      <c r="K281" s="86">
        <v>2.8511032775280359E-3</v>
      </c>
      <c r="L281" s="122" t="str" cm="1">
        <f t="array" ref="L281">_xlfn.SWITCH(A281,
    "District of Columbia", _xlfn.XLOOKUP(R281, '2015 O3 Growth Surrogates'!A:A, '2015 O3 Growth Surrogates'!H:H),
    "Maryland", _xlfn.XLOOKUP(R281, '2015 O3 Growth Surrogates'!A:A, '2015 O3 Growth Surrogates'!I:I),
    "Virginia", _xlfn.XLOOKUP(R281, '2015 O3 Growth Surrogates'!A:A, '2015 O3 Growth Surrogates'!J:J)
)</f>
        <v>Employment</v>
      </c>
      <c r="M281" s="133" cm="1">
        <f t="array" ref="M281">_xlfn.SWITCH(L281,
"Employment", INDEX('Coop GFs_CFs'!C:D, MATCH(B281,'Coop GFs_CFs'!B:B,0),1),
"Population", INDEX('Coop GFs_CFs'!E:F, MATCH(B281,'Coop GFs_CFs'!B:B,0),1),
"Household", INDEX('Coop GFs_CFs'!G:H, MATCH(B281,'Coop GFs_CFs'!B:B,0),1),
"VMT", INDEX('Coop GFs_CFs'!I:J, MATCH(B281,'Coop GFs_CFs'!B:B,0),1),
"Lane Mile", INDEX('Coop GFs_CFs'!K:L, MATCH(B281,'Coop GFs_CFs'!B:B,0),1),
"Gas Sales", INDEX('Coop GFs_CFs'!M:N, MATCH(B281,'Coop GFs_CFs'!B:B,0),1),
"No Growth", INDEX('Coop GFs_CFs'!O:P, MATCH(B281,'Coop GFs_CFs'!B:B,0),1)
)</f>
        <v>1.1056036674427163</v>
      </c>
      <c r="N281" s="133" cm="1">
        <f t="array" ref="N281">_xlfn.SWITCH(L281,
"Employment", INDEX('Coop GFs_CFs'!C:D, MATCH(B281,'Coop GFs_CFs'!B:B,0),2),
"Population", INDEX('Coop GFs_CFs'!E:F, MATCH(B281,'Coop GFs_CFs'!B:B,0),2),
"Household", INDEX('Coop GFs_CFs'!G:H, MATCH(B281,'Coop GFs_CFs'!B:B,0),2),
"VMT", INDEX('Coop GFs_CFs'!I:J, MATCH(B281,'Coop GFs_CFs'!B:B,0),2),
"Lane Mile", INDEX('Coop GFs_CFs'!K:L, MATCH(B281,'Coop GFs_CFs'!B:B,0),2),
"Gas Sales", INDEX('Coop GFs_CFs'!M:N, MATCH(B281,'Coop GFs_CFs'!B:B,0),2),
"No Growth", INDEX('Coop GFs_CFs'!O:P, MATCH(B281,'Coop GFs_CFs'!B:B,0),2)
)</f>
        <v>1.1792000057596272</v>
      </c>
      <c r="O281" s="133"/>
      <c r="P281" s="86">
        <f t="shared" si="17"/>
        <v>3.0686208119043456E-3</v>
      </c>
      <c r="Q281" s="86">
        <f t="shared" si="18"/>
        <v>3.2728886359805779E-3</v>
      </c>
      <c r="R281" s="156" t="s">
        <v>749</v>
      </c>
      <c r="S281" s="85" t="s">
        <v>198</v>
      </c>
      <c r="T281" s="85" t="s">
        <v>436</v>
      </c>
      <c r="U281" s="85" t="s">
        <v>230</v>
      </c>
      <c r="V281" s="85" t="s">
        <v>201</v>
      </c>
      <c r="W281" s="85" t="s">
        <v>750</v>
      </c>
      <c r="X281" s="85" t="s">
        <v>330</v>
      </c>
      <c r="Z281" s="42" t="s">
        <v>1488</v>
      </c>
      <c r="AA281"/>
    </row>
    <row r="282" spans="1:27" s="39" customFormat="1" x14ac:dyDescent="0.35">
      <c r="A282" s="85" t="s">
        <v>811</v>
      </c>
      <c r="B282" s="87">
        <v>51059</v>
      </c>
      <c r="C282" s="87" t="s">
        <v>10</v>
      </c>
      <c r="D282" s="86">
        <v>80.940748678237796</v>
      </c>
      <c r="E282" s="86">
        <f>SUMIFS('Ratios_MARAMA-VA'!T:T, 'Ratios_MARAMA-VA'!AA:AA, Z282)</f>
        <v>80.917248728170705</v>
      </c>
      <c r="F282" s="86">
        <f>SUMIFS('Ratios_MARAMA-VA'!J:J, 'Ratios_MARAMA-VA'!AA:AA, Z282)</f>
        <v>0.167403341326785</v>
      </c>
      <c r="G282" s="122">
        <f t="shared" si="19"/>
        <v>2.068821468326874E-3</v>
      </c>
      <c r="H282" s="122">
        <v>84.295453890565597</v>
      </c>
      <c r="I282" s="86">
        <v>0.17439224469116021</v>
      </c>
      <c r="J282" s="122">
        <v>83.120912395049402</v>
      </c>
      <c r="K282" s="86">
        <v>0.17196232802979555</v>
      </c>
      <c r="L282" s="122" t="str" cm="1">
        <f t="array" ref="L282">_xlfn.SWITCH(A282,
    "District of Columbia", _xlfn.XLOOKUP(R282, '2015 O3 Growth Surrogates'!A:A, '2015 O3 Growth Surrogates'!H:H),
    "Maryland", _xlfn.XLOOKUP(R282, '2015 O3 Growth Surrogates'!A:A, '2015 O3 Growth Surrogates'!I:I),
    "Virginia", _xlfn.XLOOKUP(R282, '2015 O3 Growth Surrogates'!A:A, '2015 O3 Growth Surrogates'!J:J)
)</f>
        <v>Employment</v>
      </c>
      <c r="M282" s="133" cm="1">
        <f t="array" ref="M282">_xlfn.SWITCH(L282,
"Employment", INDEX('Coop GFs_CFs'!C:D, MATCH(B282,'Coop GFs_CFs'!B:B,0),1),
"Population", INDEX('Coop GFs_CFs'!E:F, MATCH(B282,'Coop GFs_CFs'!B:B,0),1),
"Household", INDEX('Coop GFs_CFs'!G:H, MATCH(B282,'Coop GFs_CFs'!B:B,0),1),
"VMT", INDEX('Coop GFs_CFs'!I:J, MATCH(B282,'Coop GFs_CFs'!B:B,0),1),
"Lane Mile", INDEX('Coop GFs_CFs'!K:L, MATCH(B282,'Coop GFs_CFs'!B:B,0),1),
"Gas Sales", INDEX('Coop GFs_CFs'!M:N, MATCH(B282,'Coop GFs_CFs'!B:B,0),1),
"No Growth", INDEX('Coop GFs_CFs'!O:P, MATCH(B282,'Coop GFs_CFs'!B:B,0),1)
)</f>
        <v>1.1407331378648504</v>
      </c>
      <c r="N282" s="133" cm="1">
        <f t="array" ref="N282">_xlfn.SWITCH(L282,
"Employment", INDEX('Coop GFs_CFs'!C:D, MATCH(B282,'Coop GFs_CFs'!B:B,0),2),
"Population", INDEX('Coop GFs_CFs'!E:F, MATCH(B282,'Coop GFs_CFs'!B:B,0),2),
"Household", INDEX('Coop GFs_CFs'!G:H, MATCH(B282,'Coop GFs_CFs'!B:B,0),2),
"VMT", INDEX('Coop GFs_CFs'!I:J, MATCH(B282,'Coop GFs_CFs'!B:B,0),2),
"Lane Mile", INDEX('Coop GFs_CFs'!K:L, MATCH(B282,'Coop GFs_CFs'!B:B,0),2),
"Gas Sales", INDEX('Coop GFs_CFs'!M:N, MATCH(B282,'Coop GFs_CFs'!B:B,0),2),
"No Growth", INDEX('Coop GFs_CFs'!O:P, MATCH(B282,'Coop GFs_CFs'!B:B,0),2)
)</f>
        <v>1.1888354812229924</v>
      </c>
      <c r="O282" s="133"/>
      <c r="P282" s="86">
        <f t="shared" si="17"/>
        <v>0.19096253884076406</v>
      </c>
      <c r="Q282" s="86">
        <f t="shared" si="18"/>
        <v>0.19901503184456529</v>
      </c>
      <c r="R282" s="156" t="s">
        <v>749</v>
      </c>
      <c r="S282" s="85" t="s">
        <v>198</v>
      </c>
      <c r="T282" s="85" t="s">
        <v>436</v>
      </c>
      <c r="U282" s="85" t="s">
        <v>230</v>
      </c>
      <c r="V282" s="85" t="s">
        <v>201</v>
      </c>
      <c r="W282" s="85" t="s">
        <v>750</v>
      </c>
      <c r="X282" s="85" t="s">
        <v>330</v>
      </c>
      <c r="Z282" s="42" t="s">
        <v>1475</v>
      </c>
      <c r="AA282"/>
    </row>
    <row r="283" spans="1:27" s="39" customFormat="1" x14ac:dyDescent="0.35">
      <c r="A283" s="85" t="s">
        <v>811</v>
      </c>
      <c r="B283" s="87">
        <v>51059</v>
      </c>
      <c r="C283" s="87" t="s">
        <v>12</v>
      </c>
      <c r="D283" s="86">
        <v>5.62833011949267</v>
      </c>
      <c r="E283" s="86">
        <f>SUMIFS('Ratios_MARAMA-VA'!T:T, 'Ratios_MARAMA-VA'!AA:AA, Z283)</f>
        <v>5.6266960170297002</v>
      </c>
      <c r="F283" s="86">
        <f>SUMIFS('Ratios_MARAMA-VA'!J:J, 'Ratios_MARAMA-VA'!AA:AA, Z283)</f>
        <v>1.1640629515780401E-2</v>
      </c>
      <c r="G283" s="122">
        <f t="shared" si="19"/>
        <v>2.0688214683268814E-3</v>
      </c>
      <c r="H283" s="122">
        <v>5.8616043194092304</v>
      </c>
      <c r="I283" s="86">
        <v>1.2126612854831395E-2</v>
      </c>
      <c r="J283" s="122">
        <v>5.7799309054149104</v>
      </c>
      <c r="K283" s="86">
        <v>1.1957645142568396E-2</v>
      </c>
      <c r="L283" s="122" t="str" cm="1">
        <f t="array" ref="L283">_xlfn.SWITCH(A283,
    "District of Columbia", _xlfn.XLOOKUP(R283, '2015 O3 Growth Surrogates'!A:A, '2015 O3 Growth Surrogates'!H:H),
    "Maryland", _xlfn.XLOOKUP(R283, '2015 O3 Growth Surrogates'!A:A, '2015 O3 Growth Surrogates'!I:I),
    "Virginia", _xlfn.XLOOKUP(R283, '2015 O3 Growth Surrogates'!A:A, '2015 O3 Growth Surrogates'!J:J)
)</f>
        <v>Employment</v>
      </c>
      <c r="M283" s="133" cm="1">
        <f t="array" ref="M283">_xlfn.SWITCH(L283,
"Employment", INDEX('Coop GFs_CFs'!C:D, MATCH(B283,'Coop GFs_CFs'!B:B,0),1),
"Population", INDEX('Coop GFs_CFs'!E:F, MATCH(B283,'Coop GFs_CFs'!B:B,0),1),
"Household", INDEX('Coop GFs_CFs'!G:H, MATCH(B283,'Coop GFs_CFs'!B:B,0),1),
"VMT", INDEX('Coop GFs_CFs'!I:J, MATCH(B283,'Coop GFs_CFs'!B:B,0),1),
"Lane Mile", INDEX('Coop GFs_CFs'!K:L, MATCH(B283,'Coop GFs_CFs'!B:B,0),1),
"Gas Sales", INDEX('Coop GFs_CFs'!M:N, MATCH(B283,'Coop GFs_CFs'!B:B,0),1),
"No Growth", INDEX('Coop GFs_CFs'!O:P, MATCH(B283,'Coop GFs_CFs'!B:B,0),1)
)</f>
        <v>1.1407331378648504</v>
      </c>
      <c r="N283" s="133" cm="1">
        <f t="array" ref="N283">_xlfn.SWITCH(L283,
"Employment", INDEX('Coop GFs_CFs'!C:D, MATCH(B283,'Coop GFs_CFs'!B:B,0),2),
"Population", INDEX('Coop GFs_CFs'!E:F, MATCH(B283,'Coop GFs_CFs'!B:B,0),2),
"Household", INDEX('Coop GFs_CFs'!G:H, MATCH(B283,'Coop GFs_CFs'!B:B,0),2),
"VMT", INDEX('Coop GFs_CFs'!I:J, MATCH(B283,'Coop GFs_CFs'!B:B,0),2),
"Lane Mile", INDEX('Coop GFs_CFs'!K:L, MATCH(B283,'Coop GFs_CFs'!B:B,0),2),
"Gas Sales", INDEX('Coop GFs_CFs'!M:N, MATCH(B283,'Coop GFs_CFs'!B:B,0),2),
"No Growth", INDEX('Coop GFs_CFs'!O:P, MATCH(B283,'Coop GFs_CFs'!B:B,0),2)
)</f>
        <v>1.1888354812229924</v>
      </c>
      <c r="O283" s="133"/>
      <c r="P283" s="86">
        <f t="shared" si="17"/>
        <v>1.327885183425837E-2</v>
      </c>
      <c r="Q283" s="86">
        <f t="shared" si="18"/>
        <v>1.3838793392131362E-2</v>
      </c>
      <c r="R283" s="156" t="s">
        <v>749</v>
      </c>
      <c r="S283" s="85" t="s">
        <v>198</v>
      </c>
      <c r="T283" s="85" t="s">
        <v>436</v>
      </c>
      <c r="U283" s="85" t="s">
        <v>230</v>
      </c>
      <c r="V283" s="85" t="s">
        <v>201</v>
      </c>
      <c r="W283" s="85" t="s">
        <v>750</v>
      </c>
      <c r="X283" s="85" t="s">
        <v>330</v>
      </c>
      <c r="Z283" s="42" t="s">
        <v>1489</v>
      </c>
      <c r="AA283"/>
    </row>
    <row r="284" spans="1:27" s="39" customFormat="1" x14ac:dyDescent="0.35">
      <c r="A284" s="85" t="s">
        <v>811</v>
      </c>
      <c r="B284" s="87">
        <v>51107</v>
      </c>
      <c r="C284" s="87" t="s">
        <v>10</v>
      </c>
      <c r="D284" s="86">
        <v>18.9909765821095</v>
      </c>
      <c r="E284" s="86">
        <f>SUMIFS('Ratios_MARAMA-VA'!T:T, 'Ratios_MARAMA-VA'!AA:AA, Z284)</f>
        <v>18.985462832747199</v>
      </c>
      <c r="F284" s="86">
        <f>SUMIFS('Ratios_MARAMA-VA'!J:J, 'Ratios_MARAMA-VA'!AA:AA, Z284)</f>
        <v>3.9277533094509598E-2</v>
      </c>
      <c r="G284" s="122">
        <f t="shared" si="19"/>
        <v>2.068821468326887E-3</v>
      </c>
      <c r="H284" s="122">
        <v>19.778084796050798</v>
      </c>
      <c r="I284" s="86">
        <v>4.0917326428459494E-2</v>
      </c>
      <c r="J284" s="122">
        <v>19.502504320204999</v>
      </c>
      <c r="K284" s="86">
        <v>4.034719962377796E-2</v>
      </c>
      <c r="L284" s="122" t="str" cm="1">
        <f t="array" ref="L284">_xlfn.SWITCH(A284,
    "District of Columbia", _xlfn.XLOOKUP(R284, '2015 O3 Growth Surrogates'!A:A, '2015 O3 Growth Surrogates'!H:H),
    "Maryland", _xlfn.XLOOKUP(R284, '2015 O3 Growth Surrogates'!A:A, '2015 O3 Growth Surrogates'!I:I),
    "Virginia", _xlfn.XLOOKUP(R284, '2015 O3 Growth Surrogates'!A:A, '2015 O3 Growth Surrogates'!J:J)
)</f>
        <v>Employment</v>
      </c>
      <c r="M284" s="133" cm="1">
        <f t="array" ref="M284">_xlfn.SWITCH(L284,
"Employment", INDEX('Coop GFs_CFs'!C:D, MATCH(B284,'Coop GFs_CFs'!B:B,0),1),
"Population", INDEX('Coop GFs_CFs'!E:F, MATCH(B284,'Coop GFs_CFs'!B:B,0),1),
"Household", INDEX('Coop GFs_CFs'!G:H, MATCH(B284,'Coop GFs_CFs'!B:B,0),1),
"VMT", INDEX('Coop GFs_CFs'!I:J, MATCH(B284,'Coop GFs_CFs'!B:B,0),1),
"Lane Mile", INDEX('Coop GFs_CFs'!K:L, MATCH(B284,'Coop GFs_CFs'!B:B,0),1),
"Gas Sales", INDEX('Coop GFs_CFs'!M:N, MATCH(B284,'Coop GFs_CFs'!B:B,0),1),
"No Growth", INDEX('Coop GFs_CFs'!O:P, MATCH(B284,'Coop GFs_CFs'!B:B,0),1)
)</f>
        <v>1.1820289336364709</v>
      </c>
      <c r="N284" s="133" cm="1">
        <f t="array" ref="N284">_xlfn.SWITCH(L284,
"Employment", INDEX('Coop GFs_CFs'!C:D, MATCH(B284,'Coop GFs_CFs'!B:B,0),2),
"Population", INDEX('Coop GFs_CFs'!E:F, MATCH(B284,'Coop GFs_CFs'!B:B,0),2),
"Household", INDEX('Coop GFs_CFs'!G:H, MATCH(B284,'Coop GFs_CFs'!B:B,0),2),
"VMT", INDEX('Coop GFs_CFs'!I:J, MATCH(B284,'Coop GFs_CFs'!B:B,0),2),
"Lane Mile", INDEX('Coop GFs_CFs'!K:L, MATCH(B284,'Coop GFs_CFs'!B:B,0),2),
"Gas Sales", INDEX('Coop GFs_CFs'!M:N, MATCH(B284,'Coop GFs_CFs'!B:B,0),2),
"No Growth", INDEX('Coop GFs_CFs'!O:P, MATCH(B284,'Coop GFs_CFs'!B:B,0),2)
)</f>
        <v>1.2460772431295832</v>
      </c>
      <c r="O284" s="133"/>
      <c r="P284" s="86">
        <f t="shared" si="17"/>
        <v>4.6427180559574371E-2</v>
      </c>
      <c r="Q284" s="86">
        <f t="shared" si="18"/>
        <v>4.8942840155337487E-2</v>
      </c>
      <c r="R284" s="156" t="s">
        <v>749</v>
      </c>
      <c r="S284" s="85" t="s">
        <v>198</v>
      </c>
      <c r="T284" s="85" t="s">
        <v>436</v>
      </c>
      <c r="U284" s="85" t="s">
        <v>230</v>
      </c>
      <c r="V284" s="85" t="s">
        <v>201</v>
      </c>
      <c r="W284" s="85" t="s">
        <v>750</v>
      </c>
      <c r="X284" s="85" t="s">
        <v>330</v>
      </c>
      <c r="Z284" s="42" t="s">
        <v>1478</v>
      </c>
      <c r="AA284"/>
    </row>
    <row r="285" spans="1:27" s="39" customFormat="1" x14ac:dyDescent="0.35">
      <c r="A285" s="85" t="s">
        <v>811</v>
      </c>
      <c r="B285" s="87">
        <v>51107</v>
      </c>
      <c r="C285" s="87" t="s">
        <v>12</v>
      </c>
      <c r="D285" s="86">
        <v>1.3205645834446</v>
      </c>
      <c r="E285" s="86">
        <f>SUMIFS('Ratios_MARAMA-VA'!T:T, 'Ratios_MARAMA-VA'!AA:AA, Z285)</f>
        <v>1.32018117703586</v>
      </c>
      <c r="F285" s="86">
        <f>SUMIFS('Ratios_MARAMA-VA'!J:J, 'Ratios_MARAMA-VA'!AA:AA, Z285)</f>
        <v>2.7312191611328302E-3</v>
      </c>
      <c r="G285" s="122">
        <f t="shared" si="19"/>
        <v>2.0688214683268753E-3</v>
      </c>
      <c r="H285" s="122">
        <v>1.37529727326574</v>
      </c>
      <c r="I285" s="86">
        <v>2.8452445242635764E-3</v>
      </c>
      <c r="J285" s="122">
        <v>1.35613439268836</v>
      </c>
      <c r="K285" s="86">
        <v>2.8055999455301084E-3</v>
      </c>
      <c r="L285" s="122" t="str" cm="1">
        <f t="array" ref="L285">_xlfn.SWITCH(A285,
    "District of Columbia", _xlfn.XLOOKUP(R285, '2015 O3 Growth Surrogates'!A:A, '2015 O3 Growth Surrogates'!H:H),
    "Maryland", _xlfn.XLOOKUP(R285, '2015 O3 Growth Surrogates'!A:A, '2015 O3 Growth Surrogates'!I:I),
    "Virginia", _xlfn.XLOOKUP(R285, '2015 O3 Growth Surrogates'!A:A, '2015 O3 Growth Surrogates'!J:J)
)</f>
        <v>Employment</v>
      </c>
      <c r="M285" s="133" cm="1">
        <f t="array" ref="M285">_xlfn.SWITCH(L285,
"Employment", INDEX('Coop GFs_CFs'!C:D, MATCH(B285,'Coop GFs_CFs'!B:B,0),1),
"Population", INDEX('Coop GFs_CFs'!E:F, MATCH(B285,'Coop GFs_CFs'!B:B,0),1),
"Household", INDEX('Coop GFs_CFs'!G:H, MATCH(B285,'Coop GFs_CFs'!B:B,0),1),
"VMT", INDEX('Coop GFs_CFs'!I:J, MATCH(B285,'Coop GFs_CFs'!B:B,0),1),
"Lane Mile", INDEX('Coop GFs_CFs'!K:L, MATCH(B285,'Coop GFs_CFs'!B:B,0),1),
"Gas Sales", INDEX('Coop GFs_CFs'!M:N, MATCH(B285,'Coop GFs_CFs'!B:B,0),1),
"No Growth", INDEX('Coop GFs_CFs'!O:P, MATCH(B285,'Coop GFs_CFs'!B:B,0),1)
)</f>
        <v>1.1820289336364709</v>
      </c>
      <c r="N285" s="133" cm="1">
        <f t="array" ref="N285">_xlfn.SWITCH(L285,
"Employment", INDEX('Coop GFs_CFs'!C:D, MATCH(B285,'Coop GFs_CFs'!B:B,0),2),
"Population", INDEX('Coop GFs_CFs'!E:F, MATCH(B285,'Coop GFs_CFs'!B:B,0),2),
"Household", INDEX('Coop GFs_CFs'!G:H, MATCH(B285,'Coop GFs_CFs'!B:B,0),2),
"VMT", INDEX('Coop GFs_CFs'!I:J, MATCH(B285,'Coop GFs_CFs'!B:B,0),2),
"Lane Mile", INDEX('Coop GFs_CFs'!K:L, MATCH(B285,'Coop GFs_CFs'!B:B,0),2),
"Gas Sales", INDEX('Coop GFs_CFs'!M:N, MATCH(B285,'Coop GFs_CFs'!B:B,0),2),
"No Growth", INDEX('Coop GFs_CFs'!O:P, MATCH(B285,'Coop GFs_CFs'!B:B,0),2)
)</f>
        <v>1.2460772431295832</v>
      </c>
      <c r="O285" s="133"/>
      <c r="P285" s="86">
        <f t="shared" si="17"/>
        <v>3.2283800725613357E-3</v>
      </c>
      <c r="Q285" s="86">
        <f t="shared" si="18"/>
        <v>3.4033100426870901E-3</v>
      </c>
      <c r="R285" s="156" t="s">
        <v>749</v>
      </c>
      <c r="S285" s="85" t="s">
        <v>198</v>
      </c>
      <c r="T285" s="85" t="s">
        <v>436</v>
      </c>
      <c r="U285" s="85" t="s">
        <v>230</v>
      </c>
      <c r="V285" s="85" t="s">
        <v>201</v>
      </c>
      <c r="W285" s="85" t="s">
        <v>750</v>
      </c>
      <c r="X285" s="85" t="s">
        <v>330</v>
      </c>
      <c r="Z285" s="42" t="s">
        <v>1492</v>
      </c>
      <c r="AA285"/>
    </row>
    <row r="286" spans="1:27" s="39" customFormat="1" x14ac:dyDescent="0.35">
      <c r="A286" s="85" t="s">
        <v>811</v>
      </c>
      <c r="B286" s="87">
        <v>51153</v>
      </c>
      <c r="C286" s="87" t="s">
        <v>10</v>
      </c>
      <c r="D286" s="86">
        <v>11.6729222096128</v>
      </c>
      <c r="E286" s="86">
        <f>SUMIFS('Ratios_MARAMA-VA'!T:T, 'Ratios_MARAMA-VA'!AA:AA, Z286)</f>
        <v>11.6695331491761</v>
      </c>
      <c r="F286" s="86">
        <f>SUMIFS('Ratios_MARAMA-VA'!J:J, 'Ratios_MARAMA-VA'!AA:AA, Z286)</f>
        <v>2.4142180704367699E-2</v>
      </c>
      <c r="G286" s="122">
        <f t="shared" si="19"/>
        <v>2.0688214683268801E-3</v>
      </c>
      <c r="H286" s="122">
        <v>12.1567231827834</v>
      </c>
      <c r="I286" s="86">
        <v>2.5150089905049376E-2</v>
      </c>
      <c r="J286" s="122">
        <v>11.9873359244122</v>
      </c>
      <c r="K286" s="86">
        <v>2.4799657908470007E-2</v>
      </c>
      <c r="L286" s="122" t="str" cm="1">
        <f t="array" ref="L286">_xlfn.SWITCH(A286,
    "District of Columbia", _xlfn.XLOOKUP(R286, '2015 O3 Growth Surrogates'!A:A, '2015 O3 Growth Surrogates'!H:H),
    "Maryland", _xlfn.XLOOKUP(R286, '2015 O3 Growth Surrogates'!A:A, '2015 O3 Growth Surrogates'!I:I),
    "Virginia", _xlfn.XLOOKUP(R286, '2015 O3 Growth Surrogates'!A:A, '2015 O3 Growth Surrogates'!J:J)
)</f>
        <v>Employment</v>
      </c>
      <c r="M286" s="133" cm="1">
        <f t="array" ref="M286">_xlfn.SWITCH(L286,
"Employment", INDEX('Coop GFs_CFs'!C:D, MATCH(B286,'Coop GFs_CFs'!B:B,0),1),
"Population", INDEX('Coop GFs_CFs'!E:F, MATCH(B286,'Coop GFs_CFs'!B:B,0),1),
"Household", INDEX('Coop GFs_CFs'!G:H, MATCH(B286,'Coop GFs_CFs'!B:B,0),1),
"VMT", INDEX('Coop GFs_CFs'!I:J, MATCH(B286,'Coop GFs_CFs'!B:B,0),1),
"Lane Mile", INDEX('Coop GFs_CFs'!K:L, MATCH(B286,'Coop GFs_CFs'!B:B,0),1),
"Gas Sales", INDEX('Coop GFs_CFs'!M:N, MATCH(B286,'Coop GFs_CFs'!B:B,0),1),
"No Growth", INDEX('Coop GFs_CFs'!O:P, MATCH(B286,'Coop GFs_CFs'!B:B,0),1)
)</f>
        <v>1.1898949472362377</v>
      </c>
      <c r="N286" s="133" cm="1">
        <f t="array" ref="N286">_xlfn.SWITCH(L286,
"Employment", INDEX('Coop GFs_CFs'!C:D, MATCH(B286,'Coop GFs_CFs'!B:B,0),2),
"Population", INDEX('Coop GFs_CFs'!E:F, MATCH(B286,'Coop GFs_CFs'!B:B,0),2),
"Household", INDEX('Coop GFs_CFs'!G:H, MATCH(B286,'Coop GFs_CFs'!B:B,0),2),
"VMT", INDEX('Coop GFs_CFs'!I:J, MATCH(B286,'Coop GFs_CFs'!B:B,0),2),
"Lane Mile", INDEX('Coop GFs_CFs'!K:L, MATCH(B286,'Coop GFs_CFs'!B:B,0),2),
"Gas Sales", INDEX('Coop GFs_CFs'!M:N, MATCH(B286,'Coop GFs_CFs'!B:B,0),2),
"No Growth", INDEX('Coop GFs_CFs'!O:P, MATCH(B286,'Coop GFs_CFs'!B:B,0),2)
)</f>
        <v>1.2771251790739548</v>
      </c>
      <c r="O286" s="133"/>
      <c r="P286" s="86">
        <f t="shared" si="17"/>
        <v>2.8726658835391317E-2</v>
      </c>
      <c r="Q286" s="86">
        <f t="shared" si="18"/>
        <v>3.0832586855301373E-2</v>
      </c>
      <c r="R286" s="156" t="s">
        <v>749</v>
      </c>
      <c r="S286" s="85" t="s">
        <v>198</v>
      </c>
      <c r="T286" s="85" t="s">
        <v>436</v>
      </c>
      <c r="U286" s="85" t="s">
        <v>230</v>
      </c>
      <c r="V286" s="85" t="s">
        <v>201</v>
      </c>
      <c r="W286" s="85" t="s">
        <v>750</v>
      </c>
      <c r="X286" s="85" t="s">
        <v>330</v>
      </c>
      <c r="Z286" s="42" t="s">
        <v>1481</v>
      </c>
      <c r="AA286"/>
    </row>
    <row r="287" spans="1:27" s="39" customFormat="1" x14ac:dyDescent="0.35">
      <c r="A287" s="85" t="s">
        <v>811</v>
      </c>
      <c r="B287" s="87">
        <v>51153</v>
      </c>
      <c r="C287" s="87" t="s">
        <v>12</v>
      </c>
      <c r="D287" s="86">
        <v>0.81169293578104296</v>
      </c>
      <c r="E287" s="86">
        <f>SUMIFS('Ratios_MARAMA-VA'!T:T, 'Ratios_MARAMA-VA'!AA:AA, Z287)</f>
        <v>0.81145727273403101</v>
      </c>
      <c r="F287" s="86">
        <f>SUMIFS('Ratios_MARAMA-VA'!J:J, 'Ratios_MARAMA-VA'!AA:AA, Z287)</f>
        <v>1.6787602264621501E-3</v>
      </c>
      <c r="G287" s="122">
        <f t="shared" si="19"/>
        <v>2.0688214683268879E-3</v>
      </c>
      <c r="H287" s="122">
        <v>0.84533471161016105</v>
      </c>
      <c r="I287" s="86">
        <v>1.7488465993010197E-3</v>
      </c>
      <c r="J287" s="122">
        <v>0.83355613221399005</v>
      </c>
      <c r="K287" s="86">
        <v>1.7244788213798283E-3</v>
      </c>
      <c r="L287" s="122" t="str" cm="1">
        <f t="array" ref="L287">_xlfn.SWITCH(A287,
    "District of Columbia", _xlfn.XLOOKUP(R287, '2015 O3 Growth Surrogates'!A:A, '2015 O3 Growth Surrogates'!H:H),
    "Maryland", _xlfn.XLOOKUP(R287, '2015 O3 Growth Surrogates'!A:A, '2015 O3 Growth Surrogates'!I:I),
    "Virginia", _xlfn.XLOOKUP(R287, '2015 O3 Growth Surrogates'!A:A, '2015 O3 Growth Surrogates'!J:J)
)</f>
        <v>Employment</v>
      </c>
      <c r="M287" s="133" cm="1">
        <f t="array" ref="M287">_xlfn.SWITCH(L287,
"Employment", INDEX('Coop GFs_CFs'!C:D, MATCH(B287,'Coop GFs_CFs'!B:B,0),1),
"Population", INDEX('Coop GFs_CFs'!E:F, MATCH(B287,'Coop GFs_CFs'!B:B,0),1),
"Household", INDEX('Coop GFs_CFs'!G:H, MATCH(B287,'Coop GFs_CFs'!B:B,0),1),
"VMT", INDEX('Coop GFs_CFs'!I:J, MATCH(B287,'Coop GFs_CFs'!B:B,0),1),
"Lane Mile", INDEX('Coop GFs_CFs'!K:L, MATCH(B287,'Coop GFs_CFs'!B:B,0),1),
"Gas Sales", INDEX('Coop GFs_CFs'!M:N, MATCH(B287,'Coop GFs_CFs'!B:B,0),1),
"No Growth", INDEX('Coop GFs_CFs'!O:P, MATCH(B287,'Coop GFs_CFs'!B:B,0),1)
)</f>
        <v>1.1898949472362377</v>
      </c>
      <c r="N287" s="133" cm="1">
        <f t="array" ref="N287">_xlfn.SWITCH(L287,
"Employment", INDEX('Coop GFs_CFs'!C:D, MATCH(B287,'Coop GFs_CFs'!B:B,0),2),
"Population", INDEX('Coop GFs_CFs'!E:F, MATCH(B287,'Coop GFs_CFs'!B:B,0),2),
"Household", INDEX('Coop GFs_CFs'!G:H, MATCH(B287,'Coop GFs_CFs'!B:B,0),2),
"VMT", INDEX('Coop GFs_CFs'!I:J, MATCH(B287,'Coop GFs_CFs'!B:B,0),2),
"Lane Mile", INDEX('Coop GFs_CFs'!K:L, MATCH(B287,'Coop GFs_CFs'!B:B,0),2),
"Gas Sales", INDEX('Coop GFs_CFs'!M:N, MATCH(B287,'Coop GFs_CFs'!B:B,0),2),
"No Growth", INDEX('Coop GFs_CFs'!O:P, MATCH(B287,'Coop GFs_CFs'!B:B,0),2)
)</f>
        <v>1.2771251790739548</v>
      </c>
      <c r="O287" s="133"/>
      <c r="P287" s="86">
        <f t="shared" si="17"/>
        <v>1.9975483110884745E-3</v>
      </c>
      <c r="Q287" s="86">
        <f t="shared" si="18"/>
        <v>2.1439869548427063E-3</v>
      </c>
      <c r="R287" s="156" t="s">
        <v>749</v>
      </c>
      <c r="S287" s="85" t="s">
        <v>198</v>
      </c>
      <c r="T287" s="85" t="s">
        <v>436</v>
      </c>
      <c r="U287" s="85" t="s">
        <v>230</v>
      </c>
      <c r="V287" s="85" t="s">
        <v>201</v>
      </c>
      <c r="W287" s="85" t="s">
        <v>750</v>
      </c>
      <c r="X287" s="85" t="s">
        <v>330</v>
      </c>
      <c r="Z287" s="42" t="s">
        <v>1495</v>
      </c>
      <c r="AA287"/>
    </row>
    <row r="288" spans="1:27" s="39" customFormat="1" x14ac:dyDescent="0.35">
      <c r="A288" s="85" t="s">
        <v>811</v>
      </c>
      <c r="B288" s="87">
        <v>51510</v>
      </c>
      <c r="C288" s="87" t="s">
        <v>10</v>
      </c>
      <c r="D288" s="86">
        <v>9.9710272716956201</v>
      </c>
      <c r="E288" s="86">
        <f>SUMIFS('Ratios_MARAMA-VA'!T:T, 'Ratios_MARAMA-VA'!AA:AA, Z288)</f>
        <v>9.9681323312999801</v>
      </c>
      <c r="F288" s="86">
        <f>SUMIFS('Ratios_MARAMA-VA'!J:J, 'Ratios_MARAMA-VA'!AA:AA, Z288)</f>
        <v>2.06222861661166E-2</v>
      </c>
      <c r="G288" s="122">
        <f t="shared" si="19"/>
        <v>2.0688214683268727E-3</v>
      </c>
      <c r="H288" s="122">
        <v>10.3842907725509</v>
      </c>
      <c r="I288" s="86">
        <v>2.1483243683601948E-2</v>
      </c>
      <c r="J288" s="122">
        <v>10.239599928016199</v>
      </c>
      <c r="K288" s="86">
        <v>2.1183904158158212E-2</v>
      </c>
      <c r="L288" s="122" t="str" cm="1">
        <f t="array" ref="L288">_xlfn.SWITCH(A288,
    "District of Columbia", _xlfn.XLOOKUP(R288, '2015 O3 Growth Surrogates'!A:A, '2015 O3 Growth Surrogates'!H:H),
    "Maryland", _xlfn.XLOOKUP(R288, '2015 O3 Growth Surrogates'!A:A, '2015 O3 Growth Surrogates'!I:I),
    "Virginia", _xlfn.XLOOKUP(R288, '2015 O3 Growth Surrogates'!A:A, '2015 O3 Growth Surrogates'!J:J)
)</f>
        <v>Employment</v>
      </c>
      <c r="M288" s="133" cm="1">
        <f t="array" ref="M288">_xlfn.SWITCH(L288,
"Employment", INDEX('Coop GFs_CFs'!C:D, MATCH(B288,'Coop GFs_CFs'!B:B,0),1),
"Population", INDEX('Coop GFs_CFs'!E:F, MATCH(B288,'Coop GFs_CFs'!B:B,0),1),
"Household", INDEX('Coop GFs_CFs'!G:H, MATCH(B288,'Coop GFs_CFs'!B:B,0),1),
"VMT", INDEX('Coop GFs_CFs'!I:J, MATCH(B288,'Coop GFs_CFs'!B:B,0),1),
"Lane Mile", INDEX('Coop GFs_CFs'!K:L, MATCH(B288,'Coop GFs_CFs'!B:B,0),1),
"Gas Sales", INDEX('Coop GFs_CFs'!M:N, MATCH(B288,'Coop GFs_CFs'!B:B,0),1),
"No Growth", INDEX('Coop GFs_CFs'!O:P, MATCH(B288,'Coop GFs_CFs'!B:B,0),1)
)</f>
        <v>1.0072672441829524</v>
      </c>
      <c r="N288" s="133" cm="1">
        <f t="array" ref="N288">_xlfn.SWITCH(L288,
"Employment", INDEX('Coop GFs_CFs'!C:D, MATCH(B288,'Coop GFs_CFs'!B:B,0),2),
"Population", INDEX('Coop GFs_CFs'!E:F, MATCH(B288,'Coop GFs_CFs'!B:B,0),2),
"Household", INDEX('Coop GFs_CFs'!G:H, MATCH(B288,'Coop GFs_CFs'!B:B,0),2),
"VMT", INDEX('Coop GFs_CFs'!I:J, MATCH(B288,'Coop GFs_CFs'!B:B,0),2),
"Lane Mile", INDEX('Coop GFs_CFs'!K:L, MATCH(B288,'Coop GFs_CFs'!B:B,0),2),
"Gas Sales", INDEX('Coop GFs_CFs'!M:N, MATCH(B288,'Coop GFs_CFs'!B:B,0),2),
"No Growth", INDEX('Coop GFs_CFs'!O:P, MATCH(B288,'Coop GFs_CFs'!B:B,0),2)
)</f>
        <v>1.0751618720988678</v>
      </c>
      <c r="O288" s="133"/>
      <c r="P288" s="86">
        <f t="shared" si="17"/>
        <v>2.0772153355296492E-2</v>
      </c>
      <c r="Q288" s="86">
        <f t="shared" si="18"/>
        <v>2.2172295801320508E-2</v>
      </c>
      <c r="R288" s="156" t="s">
        <v>749</v>
      </c>
      <c r="S288" s="85" t="s">
        <v>198</v>
      </c>
      <c r="T288" s="85" t="s">
        <v>436</v>
      </c>
      <c r="U288" s="85" t="s">
        <v>230</v>
      </c>
      <c r="V288" s="85" t="s">
        <v>201</v>
      </c>
      <c r="W288" s="85" t="s">
        <v>750</v>
      </c>
      <c r="X288" s="85" t="s">
        <v>330</v>
      </c>
      <c r="Z288" s="42" t="s">
        <v>1473</v>
      </c>
      <c r="AA288"/>
    </row>
    <row r="289" spans="1:27" s="39" customFormat="1" x14ac:dyDescent="0.35">
      <c r="A289" s="85" t="s">
        <v>811</v>
      </c>
      <c r="B289" s="87">
        <v>51510</v>
      </c>
      <c r="C289" s="87" t="s">
        <v>12</v>
      </c>
      <c r="D289" s="86">
        <v>0.69334957383177698</v>
      </c>
      <c r="E289" s="86">
        <f>SUMIFS('Ratios_MARAMA-VA'!T:T, 'Ratios_MARAMA-VA'!AA:AA, Z289)</f>
        <v>0.69314827003078305</v>
      </c>
      <c r="F289" s="86">
        <f>SUMIFS('Ratios_MARAMA-VA'!J:J, 'Ratios_MARAMA-VA'!AA:AA, Z289)</f>
        <v>1.4340000217733201E-3</v>
      </c>
      <c r="G289" s="122">
        <f t="shared" si="19"/>
        <v>2.0688214683268783E-3</v>
      </c>
      <c r="H289" s="122">
        <v>0.72208643959200303</v>
      </c>
      <c r="I289" s="86">
        <v>1.4938679282156554E-3</v>
      </c>
      <c r="J289" s="122">
        <v>0.71202515576818703</v>
      </c>
      <c r="K289" s="86">
        <v>1.473052928242015E-3</v>
      </c>
      <c r="L289" s="122" t="str" cm="1">
        <f t="array" ref="L289">_xlfn.SWITCH(A289,
    "District of Columbia", _xlfn.XLOOKUP(R289, '2015 O3 Growth Surrogates'!A:A, '2015 O3 Growth Surrogates'!H:H),
    "Maryland", _xlfn.XLOOKUP(R289, '2015 O3 Growth Surrogates'!A:A, '2015 O3 Growth Surrogates'!I:I),
    "Virginia", _xlfn.XLOOKUP(R289, '2015 O3 Growth Surrogates'!A:A, '2015 O3 Growth Surrogates'!J:J)
)</f>
        <v>Employment</v>
      </c>
      <c r="M289" s="133" cm="1">
        <f t="array" ref="M289">_xlfn.SWITCH(L289,
"Employment", INDEX('Coop GFs_CFs'!C:D, MATCH(B289,'Coop GFs_CFs'!B:B,0),1),
"Population", INDEX('Coop GFs_CFs'!E:F, MATCH(B289,'Coop GFs_CFs'!B:B,0),1),
"Household", INDEX('Coop GFs_CFs'!G:H, MATCH(B289,'Coop GFs_CFs'!B:B,0),1),
"VMT", INDEX('Coop GFs_CFs'!I:J, MATCH(B289,'Coop GFs_CFs'!B:B,0),1),
"Lane Mile", INDEX('Coop GFs_CFs'!K:L, MATCH(B289,'Coop GFs_CFs'!B:B,0),1),
"Gas Sales", INDEX('Coop GFs_CFs'!M:N, MATCH(B289,'Coop GFs_CFs'!B:B,0),1),
"No Growth", INDEX('Coop GFs_CFs'!O:P, MATCH(B289,'Coop GFs_CFs'!B:B,0),1)
)</f>
        <v>1.0072672441829524</v>
      </c>
      <c r="N289" s="133" cm="1">
        <f t="array" ref="N289">_xlfn.SWITCH(L289,
"Employment", INDEX('Coop GFs_CFs'!C:D, MATCH(B289,'Coop GFs_CFs'!B:B,0),2),
"Population", INDEX('Coop GFs_CFs'!E:F, MATCH(B289,'Coop GFs_CFs'!B:B,0),2),
"Household", INDEX('Coop GFs_CFs'!G:H, MATCH(B289,'Coop GFs_CFs'!B:B,0),2),
"VMT", INDEX('Coop GFs_CFs'!I:J, MATCH(B289,'Coop GFs_CFs'!B:B,0),2),
"Lane Mile", INDEX('Coop GFs_CFs'!K:L, MATCH(B289,'Coop GFs_CFs'!B:B,0),2),
"Gas Sales", INDEX('Coop GFs_CFs'!M:N, MATCH(B289,'Coop GFs_CFs'!B:B,0),2),
"No Growth", INDEX('Coop GFs_CFs'!O:P, MATCH(B289,'Coop GFs_CFs'!B:B,0),2)
)</f>
        <v>1.0751618720988678</v>
      </c>
      <c r="O289" s="133"/>
      <c r="P289" s="86">
        <f t="shared" ref="P289:P297" si="20">F289*M289</f>
        <v>1.4444212500899058E-3</v>
      </c>
      <c r="Q289" s="86">
        <f t="shared" ref="Q289:Q297" si="21">F289*N289</f>
        <v>1.5417821479996199E-3</v>
      </c>
      <c r="R289" s="156" t="s">
        <v>749</v>
      </c>
      <c r="S289" s="85" t="s">
        <v>198</v>
      </c>
      <c r="T289" s="85" t="s">
        <v>436</v>
      </c>
      <c r="U289" s="85" t="s">
        <v>230</v>
      </c>
      <c r="V289" s="85" t="s">
        <v>201</v>
      </c>
      <c r="W289" s="85" t="s">
        <v>750</v>
      </c>
      <c r="X289" s="85" t="s">
        <v>330</v>
      </c>
      <c r="Z289" s="42" t="s">
        <v>1487</v>
      </c>
      <c r="AA289"/>
    </row>
    <row r="290" spans="1:27" s="39" customFormat="1" x14ac:dyDescent="0.35">
      <c r="A290" s="85" t="s">
        <v>811</v>
      </c>
      <c r="B290" s="87">
        <v>51600</v>
      </c>
      <c r="C290" s="87" t="s">
        <v>10</v>
      </c>
      <c r="D290" s="86">
        <v>3.3237991608811801</v>
      </c>
      <c r="E290" s="86">
        <f>SUMIFS('Ratios_MARAMA-VA'!T:T, 'Ratios_MARAMA-VA'!AA:AA, Z290)</f>
        <v>3.3228341449208498</v>
      </c>
      <c r="F290" s="86">
        <f>SUMIFS('Ratios_MARAMA-VA'!J:J, 'Ratios_MARAMA-VA'!AA:AA, Z290)</f>
        <v>6.8743506147018896E-3</v>
      </c>
      <c r="G290" s="122">
        <f t="shared" si="19"/>
        <v>2.0688214683268935E-3</v>
      </c>
      <c r="H290" s="122">
        <v>3.4615587758072102</v>
      </c>
      <c r="I290" s="86">
        <v>7.1613471092653166E-3</v>
      </c>
      <c r="J290" s="122">
        <v>3.41332670356958</v>
      </c>
      <c r="K290" s="86">
        <v>7.061563562758214E-3</v>
      </c>
      <c r="L290" s="122" t="str" cm="1">
        <f t="array" ref="L290">_xlfn.SWITCH(A290,
    "District of Columbia", _xlfn.XLOOKUP(R290, '2015 O3 Growth Surrogates'!A:A, '2015 O3 Growth Surrogates'!H:H),
    "Maryland", _xlfn.XLOOKUP(R290, '2015 O3 Growth Surrogates'!A:A, '2015 O3 Growth Surrogates'!I:I),
    "Virginia", _xlfn.XLOOKUP(R290, '2015 O3 Growth Surrogates'!A:A, '2015 O3 Growth Surrogates'!J:J)
)</f>
        <v>Employment</v>
      </c>
      <c r="M290" s="133" cm="1">
        <f t="array" ref="M290">_xlfn.SWITCH(L290,
"Employment", INDEX('Coop GFs_CFs'!C:D, MATCH(B290,'Coop GFs_CFs'!B:B,0),1),
"Population", INDEX('Coop GFs_CFs'!E:F, MATCH(B290,'Coop GFs_CFs'!B:B,0),1),
"Household", INDEX('Coop GFs_CFs'!G:H, MATCH(B290,'Coop GFs_CFs'!B:B,0),1),
"VMT", INDEX('Coop GFs_CFs'!I:J, MATCH(B290,'Coop GFs_CFs'!B:B,0),1),
"Lane Mile", INDEX('Coop GFs_CFs'!K:L, MATCH(B290,'Coop GFs_CFs'!B:B,0),1),
"Gas Sales", INDEX('Coop GFs_CFs'!M:N, MATCH(B290,'Coop GFs_CFs'!B:B,0),1),
"No Growth", INDEX('Coop GFs_CFs'!O:P, MATCH(B290,'Coop GFs_CFs'!B:B,0),1)
)</f>
        <v>1.0625592417061611</v>
      </c>
      <c r="N290" s="133" cm="1">
        <f t="array" ref="N290">_xlfn.SWITCH(L290,
"Employment", INDEX('Coop GFs_CFs'!C:D, MATCH(B290,'Coop GFs_CFs'!B:B,0),2),
"Population", INDEX('Coop GFs_CFs'!E:F, MATCH(B290,'Coop GFs_CFs'!B:B,0),2),
"Household", INDEX('Coop GFs_CFs'!G:H, MATCH(B290,'Coop GFs_CFs'!B:B,0),2),
"VMT", INDEX('Coop GFs_CFs'!I:J, MATCH(B290,'Coop GFs_CFs'!B:B,0),2),
"Lane Mile", INDEX('Coop GFs_CFs'!K:L, MATCH(B290,'Coop GFs_CFs'!B:B,0),2),
"Gas Sales", INDEX('Coop GFs_CFs'!M:N, MATCH(B290,'Coop GFs_CFs'!B:B,0),2),
"No Growth", INDEX('Coop GFs_CFs'!O:P, MATCH(B290,'Coop GFs_CFs'!B:B,0),2)
)</f>
        <v>1.0767772511848339</v>
      </c>
      <c r="O290" s="133"/>
      <c r="P290" s="86">
        <f t="shared" si="20"/>
        <v>7.3044047763799226E-3</v>
      </c>
      <c r="Q290" s="86">
        <f t="shared" si="21"/>
        <v>7.4021443585794737E-3</v>
      </c>
      <c r="R290" s="156" t="s">
        <v>749</v>
      </c>
      <c r="S290" s="85" t="s">
        <v>198</v>
      </c>
      <c r="T290" s="85" t="s">
        <v>436</v>
      </c>
      <c r="U290" s="85" t="s">
        <v>230</v>
      </c>
      <c r="V290" s="85" t="s">
        <v>201</v>
      </c>
      <c r="W290" s="85" t="s">
        <v>750</v>
      </c>
      <c r="X290" s="85" t="s">
        <v>330</v>
      </c>
      <c r="Z290" s="42" t="s">
        <v>1476</v>
      </c>
      <c r="AA290"/>
    </row>
    <row r="291" spans="1:27" s="39" customFormat="1" x14ac:dyDescent="0.35">
      <c r="A291" s="85" t="s">
        <v>811</v>
      </c>
      <c r="B291" s="87">
        <v>51600</v>
      </c>
      <c r="C291" s="87" t="s">
        <v>12</v>
      </c>
      <c r="D291" s="86">
        <v>0.23112510921228299</v>
      </c>
      <c r="E291" s="86">
        <f>SUMIFS('Ratios_MARAMA-VA'!T:T, 'Ratios_MARAMA-VA'!AA:AA, Z291)</f>
        <v>0.231058005452873</v>
      </c>
      <c r="F291" s="86">
        <f>SUMIFS('Ratios_MARAMA-VA'!J:J, 'Ratios_MARAMA-VA'!AA:AA, Z291)</f>
        <v>4.78017762109694E-4</v>
      </c>
      <c r="G291" s="122">
        <f t="shared" si="19"/>
        <v>2.0688214683268844E-3</v>
      </c>
      <c r="H291" s="122">
        <v>0.2407044202668</v>
      </c>
      <c r="I291" s="86">
        <v>4.9797447216913266E-4</v>
      </c>
      <c r="J291" s="122">
        <v>0.23735053441994799</v>
      </c>
      <c r="K291" s="86">
        <v>4.910358811268475E-4</v>
      </c>
      <c r="L291" s="122" t="str" cm="1">
        <f t="array" ref="L291">_xlfn.SWITCH(A291,
    "District of Columbia", _xlfn.XLOOKUP(R291, '2015 O3 Growth Surrogates'!A:A, '2015 O3 Growth Surrogates'!H:H),
    "Maryland", _xlfn.XLOOKUP(R291, '2015 O3 Growth Surrogates'!A:A, '2015 O3 Growth Surrogates'!I:I),
    "Virginia", _xlfn.XLOOKUP(R291, '2015 O3 Growth Surrogates'!A:A, '2015 O3 Growth Surrogates'!J:J)
)</f>
        <v>Employment</v>
      </c>
      <c r="M291" s="133" cm="1">
        <f t="array" ref="M291">_xlfn.SWITCH(L291,
"Employment", INDEX('Coop GFs_CFs'!C:D, MATCH(B291,'Coop GFs_CFs'!B:B,0),1),
"Population", INDEX('Coop GFs_CFs'!E:F, MATCH(B291,'Coop GFs_CFs'!B:B,0),1),
"Household", INDEX('Coop GFs_CFs'!G:H, MATCH(B291,'Coop GFs_CFs'!B:B,0),1),
"VMT", INDEX('Coop GFs_CFs'!I:J, MATCH(B291,'Coop GFs_CFs'!B:B,0),1),
"Lane Mile", INDEX('Coop GFs_CFs'!K:L, MATCH(B291,'Coop GFs_CFs'!B:B,0),1),
"Gas Sales", INDEX('Coop GFs_CFs'!M:N, MATCH(B291,'Coop GFs_CFs'!B:B,0),1),
"No Growth", INDEX('Coop GFs_CFs'!O:P, MATCH(B291,'Coop GFs_CFs'!B:B,0),1)
)</f>
        <v>1.0625592417061611</v>
      </c>
      <c r="N291" s="133" cm="1">
        <f t="array" ref="N291">_xlfn.SWITCH(L291,
"Employment", INDEX('Coop GFs_CFs'!C:D, MATCH(B291,'Coop GFs_CFs'!B:B,0),2),
"Population", INDEX('Coop GFs_CFs'!E:F, MATCH(B291,'Coop GFs_CFs'!B:B,0),2),
"Household", INDEX('Coop GFs_CFs'!G:H, MATCH(B291,'Coop GFs_CFs'!B:B,0),2),
"VMT", INDEX('Coop GFs_CFs'!I:J, MATCH(B291,'Coop GFs_CFs'!B:B,0),2),
"Lane Mile", INDEX('Coop GFs_CFs'!K:L, MATCH(B291,'Coop GFs_CFs'!B:B,0),2),
"Gas Sales", INDEX('Coop GFs_CFs'!M:N, MATCH(B291,'Coop GFs_CFs'!B:B,0),2),
"No Growth", INDEX('Coop GFs_CFs'!O:P, MATCH(B291,'Coop GFs_CFs'!B:B,0),2)
)</f>
        <v>1.0767772511848339</v>
      </c>
      <c r="O291" s="133"/>
      <c r="P291" s="86">
        <f t="shared" si="20"/>
        <v>5.079221908293526E-4</v>
      </c>
      <c r="Q291" s="86">
        <f t="shared" si="21"/>
        <v>5.1471865190200216E-4</v>
      </c>
      <c r="R291" s="156" t="s">
        <v>749</v>
      </c>
      <c r="S291" s="85" t="s">
        <v>198</v>
      </c>
      <c r="T291" s="85" t="s">
        <v>436</v>
      </c>
      <c r="U291" s="85" t="s">
        <v>230</v>
      </c>
      <c r="V291" s="85" t="s">
        <v>201</v>
      </c>
      <c r="W291" s="85" t="s">
        <v>750</v>
      </c>
      <c r="X291" s="85" t="s">
        <v>330</v>
      </c>
      <c r="Z291" s="42" t="s">
        <v>1490</v>
      </c>
      <c r="AA291"/>
    </row>
    <row r="292" spans="1:27" s="39" customFormat="1" x14ac:dyDescent="0.35">
      <c r="A292" s="85" t="s">
        <v>811</v>
      </c>
      <c r="B292" s="87">
        <v>51610</v>
      </c>
      <c r="C292" s="87" t="s">
        <v>10</v>
      </c>
      <c r="D292" s="86">
        <v>1.2299494178905199</v>
      </c>
      <c r="E292" s="86">
        <f>SUMIFS('Ratios_MARAMA-VA'!T:T, 'Ratios_MARAMA-VA'!AA:AA, Z292)</f>
        <v>1.2295923202557899</v>
      </c>
      <c r="F292" s="86">
        <f>SUMIFS('Ratios_MARAMA-VA'!J:J, 'Ratios_MARAMA-VA'!AA:AA, Z292)</f>
        <v>2.5438069894350599E-3</v>
      </c>
      <c r="G292" s="122">
        <f t="shared" si="19"/>
        <v>2.0688214683268974E-3</v>
      </c>
      <c r="H292" s="122">
        <v>1.2809264324409999</v>
      </c>
      <c r="I292" s="86">
        <v>2.650008102781324E-3</v>
      </c>
      <c r="J292" s="122">
        <v>1.2630784800524999</v>
      </c>
      <c r="K292" s="86">
        <v>2.6130838757143188E-3</v>
      </c>
      <c r="L292" s="122" t="str" cm="1">
        <f t="array" ref="L292">_xlfn.SWITCH(A292,
    "District of Columbia", _xlfn.XLOOKUP(R292, '2015 O3 Growth Surrogates'!A:A, '2015 O3 Growth Surrogates'!H:H),
    "Maryland", _xlfn.XLOOKUP(R292, '2015 O3 Growth Surrogates'!A:A, '2015 O3 Growth Surrogates'!I:I),
    "Virginia", _xlfn.XLOOKUP(R292, '2015 O3 Growth Surrogates'!A:A, '2015 O3 Growth Surrogates'!J:J)
)</f>
        <v>Employment</v>
      </c>
      <c r="M292" s="133" cm="1">
        <f t="array" ref="M292">_xlfn.SWITCH(L292,
"Employment", INDEX('Coop GFs_CFs'!C:D, MATCH(B292,'Coop GFs_CFs'!B:B,0),1),
"Population", INDEX('Coop GFs_CFs'!E:F, MATCH(B292,'Coop GFs_CFs'!B:B,0),1),
"Household", INDEX('Coop GFs_CFs'!G:H, MATCH(B292,'Coop GFs_CFs'!B:B,0),1),
"VMT", INDEX('Coop GFs_CFs'!I:J, MATCH(B292,'Coop GFs_CFs'!B:B,0),1),
"Lane Mile", INDEX('Coop GFs_CFs'!K:L, MATCH(B292,'Coop GFs_CFs'!B:B,0),1),
"Gas Sales", INDEX('Coop GFs_CFs'!M:N, MATCH(B292,'Coop GFs_CFs'!B:B,0),1),
"No Growth", INDEX('Coop GFs_CFs'!O:P, MATCH(B292,'Coop GFs_CFs'!B:B,0),1)
)</f>
        <v>1.2446203080415557</v>
      </c>
      <c r="N292" s="133" cm="1">
        <f t="array" ref="N292">_xlfn.SWITCH(L292,
"Employment", INDEX('Coop GFs_CFs'!C:D, MATCH(B292,'Coop GFs_CFs'!B:B,0),2),
"Population", INDEX('Coop GFs_CFs'!E:F, MATCH(B292,'Coop GFs_CFs'!B:B,0),2),
"Household", INDEX('Coop GFs_CFs'!G:H, MATCH(B292,'Coop GFs_CFs'!B:B,0),2),
"VMT", INDEX('Coop GFs_CFs'!I:J, MATCH(B292,'Coop GFs_CFs'!B:B,0),2),
"Lane Mile", INDEX('Coop GFs_CFs'!K:L, MATCH(B292,'Coop GFs_CFs'!B:B,0),2),
"Gas Sales", INDEX('Coop GFs_CFs'!M:N, MATCH(B292,'Coop GFs_CFs'!B:B,0),2),
"No Growth", INDEX('Coop GFs_CFs'!O:P, MATCH(B292,'Coop GFs_CFs'!B:B,0),2)
)</f>
        <v>1.3259344505225987</v>
      </c>
      <c r="O292" s="133"/>
      <c r="P292" s="86">
        <f t="shared" si="20"/>
        <v>3.1660738387889265E-3</v>
      </c>
      <c r="Q292" s="86">
        <f t="shared" si="21"/>
        <v>3.3729213227721225E-3</v>
      </c>
      <c r="R292" s="156" t="s">
        <v>749</v>
      </c>
      <c r="S292" s="85" t="s">
        <v>198</v>
      </c>
      <c r="T292" s="85" t="s">
        <v>436</v>
      </c>
      <c r="U292" s="85" t="s">
        <v>230</v>
      </c>
      <c r="V292" s="85" t="s">
        <v>201</v>
      </c>
      <c r="W292" s="85" t="s">
        <v>750</v>
      </c>
      <c r="X292" s="85" t="s">
        <v>330</v>
      </c>
      <c r="Z292" s="42" t="s">
        <v>1477</v>
      </c>
      <c r="AA292"/>
    </row>
    <row r="293" spans="1:27" s="39" customFormat="1" x14ac:dyDescent="0.35">
      <c r="A293" s="85" t="s">
        <v>811</v>
      </c>
      <c r="B293" s="87">
        <v>51610</v>
      </c>
      <c r="C293" s="87" t="s">
        <v>12</v>
      </c>
      <c r="D293" s="86">
        <v>8.5526284092122998E-2</v>
      </c>
      <c r="E293" s="86">
        <f>SUMIFS('Ratios_MARAMA-VA'!T:T, 'Ratios_MARAMA-VA'!AA:AA, Z293)</f>
        <v>8.5501452799623207E-2</v>
      </c>
      <c r="F293" s="86">
        <f>SUMIFS('Ratios_MARAMA-VA'!J:J, 'Ratios_MARAMA-VA'!AA:AA, Z293)</f>
        <v>1.7688724112499701E-4</v>
      </c>
      <c r="G293" s="122">
        <f t="shared" si="19"/>
        <v>2.0688214683268697E-3</v>
      </c>
      <c r="H293" s="122">
        <v>8.9071043384817902E-2</v>
      </c>
      <c r="I293" s="86">
        <v>1.842720867607853E-4</v>
      </c>
      <c r="J293" s="122">
        <v>8.7829960601869594E-2</v>
      </c>
      <c r="K293" s="86">
        <v>1.8170450805545096E-4</v>
      </c>
      <c r="L293" s="122" t="str" cm="1">
        <f t="array" ref="L293">_xlfn.SWITCH(A293,
    "District of Columbia", _xlfn.XLOOKUP(R293, '2015 O3 Growth Surrogates'!A:A, '2015 O3 Growth Surrogates'!H:H),
    "Maryland", _xlfn.XLOOKUP(R293, '2015 O3 Growth Surrogates'!A:A, '2015 O3 Growth Surrogates'!I:I),
    "Virginia", _xlfn.XLOOKUP(R293, '2015 O3 Growth Surrogates'!A:A, '2015 O3 Growth Surrogates'!J:J)
)</f>
        <v>Employment</v>
      </c>
      <c r="M293" s="133" cm="1">
        <f t="array" ref="M293">_xlfn.SWITCH(L293,
"Employment", INDEX('Coop GFs_CFs'!C:D, MATCH(B293,'Coop GFs_CFs'!B:B,0),1),
"Population", INDEX('Coop GFs_CFs'!E:F, MATCH(B293,'Coop GFs_CFs'!B:B,0),1),
"Household", INDEX('Coop GFs_CFs'!G:H, MATCH(B293,'Coop GFs_CFs'!B:B,0),1),
"VMT", INDEX('Coop GFs_CFs'!I:J, MATCH(B293,'Coop GFs_CFs'!B:B,0),1),
"Lane Mile", INDEX('Coop GFs_CFs'!K:L, MATCH(B293,'Coop GFs_CFs'!B:B,0),1),
"Gas Sales", INDEX('Coop GFs_CFs'!M:N, MATCH(B293,'Coop GFs_CFs'!B:B,0),1),
"No Growth", INDEX('Coop GFs_CFs'!O:P, MATCH(B293,'Coop GFs_CFs'!B:B,0),1)
)</f>
        <v>1.2446203080415557</v>
      </c>
      <c r="N293" s="133" cm="1">
        <f t="array" ref="N293">_xlfn.SWITCH(L293,
"Employment", INDEX('Coop GFs_CFs'!C:D, MATCH(B293,'Coop GFs_CFs'!B:B,0),2),
"Population", INDEX('Coop GFs_CFs'!E:F, MATCH(B293,'Coop GFs_CFs'!B:B,0),2),
"Household", INDEX('Coop GFs_CFs'!G:H, MATCH(B293,'Coop GFs_CFs'!B:B,0),2),
"VMT", INDEX('Coop GFs_CFs'!I:J, MATCH(B293,'Coop GFs_CFs'!B:B,0),2),
"Lane Mile", INDEX('Coop GFs_CFs'!K:L, MATCH(B293,'Coop GFs_CFs'!B:B,0),2),
"Gas Sales", INDEX('Coop GFs_CFs'!M:N, MATCH(B293,'Coop GFs_CFs'!B:B,0),2),
"No Growth", INDEX('Coop GFs_CFs'!O:P, MATCH(B293,'Coop GFs_CFs'!B:B,0),2)
)</f>
        <v>1.3259344505225987</v>
      </c>
      <c r="O293" s="133"/>
      <c r="P293" s="86">
        <f t="shared" si="20"/>
        <v>2.2015745253761471E-4</v>
      </c>
      <c r="Q293" s="86">
        <f t="shared" si="21"/>
        <v>2.3454088686553133E-4</v>
      </c>
      <c r="R293" s="156" t="s">
        <v>749</v>
      </c>
      <c r="S293" s="85" t="s">
        <v>198</v>
      </c>
      <c r="T293" s="85" t="s">
        <v>436</v>
      </c>
      <c r="U293" s="85" t="s">
        <v>230</v>
      </c>
      <c r="V293" s="85" t="s">
        <v>201</v>
      </c>
      <c r="W293" s="85" t="s">
        <v>750</v>
      </c>
      <c r="X293" s="85" t="s">
        <v>330</v>
      </c>
      <c r="Z293" s="42" t="s">
        <v>1491</v>
      </c>
      <c r="AA293"/>
    </row>
    <row r="294" spans="1:27" s="39" customFormat="1" x14ac:dyDescent="0.35">
      <c r="A294" s="85" t="s">
        <v>811</v>
      </c>
      <c r="B294" s="87">
        <v>51683</v>
      </c>
      <c r="C294" s="87" t="s">
        <v>10</v>
      </c>
      <c r="D294" s="86">
        <v>1.7882406054739699</v>
      </c>
      <c r="E294" s="86">
        <f>SUMIFS('Ratios_MARAMA-VA'!T:T, 'Ratios_MARAMA-VA'!AA:AA, Z294)</f>
        <v>1.7877214162445201</v>
      </c>
      <c r="F294" s="86">
        <f>SUMIFS('Ratios_MARAMA-VA'!J:J, 'Ratios_MARAMA-VA'!AA:AA, Z294)</f>
        <v>3.6984764453144E-3</v>
      </c>
      <c r="G294" s="122">
        <f t="shared" si="19"/>
        <v>2.0688214683268814E-3</v>
      </c>
      <c r="H294" s="122">
        <v>1.8623567976027</v>
      </c>
      <c r="I294" s="86">
        <v>3.8528837245649663E-3</v>
      </c>
      <c r="J294" s="122">
        <v>1.8364074108056301</v>
      </c>
      <c r="K294" s="86">
        <v>3.7991990760692699E-3</v>
      </c>
      <c r="L294" s="122" t="str" cm="1">
        <f t="array" ref="L294">_xlfn.SWITCH(A294,
    "District of Columbia", _xlfn.XLOOKUP(R294, '2015 O3 Growth Surrogates'!A:A, '2015 O3 Growth Surrogates'!H:H),
    "Maryland", _xlfn.XLOOKUP(R294, '2015 O3 Growth Surrogates'!A:A, '2015 O3 Growth Surrogates'!I:I),
    "Virginia", _xlfn.XLOOKUP(R294, '2015 O3 Growth Surrogates'!A:A, '2015 O3 Growth Surrogates'!J:J)
)</f>
        <v>Employment</v>
      </c>
      <c r="M294" s="133" cm="1">
        <f t="array" ref="M294">_xlfn.SWITCH(L294,
"Employment", INDEX('Coop GFs_CFs'!C:D, MATCH(B294,'Coop GFs_CFs'!B:B,0),1),
"Population", INDEX('Coop GFs_CFs'!E:F, MATCH(B294,'Coop GFs_CFs'!B:B,0),1),
"Household", INDEX('Coop GFs_CFs'!G:H, MATCH(B294,'Coop GFs_CFs'!B:B,0),1),
"VMT", INDEX('Coop GFs_CFs'!I:J, MATCH(B294,'Coop GFs_CFs'!B:B,0),1),
"Lane Mile", INDEX('Coop GFs_CFs'!K:L, MATCH(B294,'Coop GFs_CFs'!B:B,0),1),
"Gas Sales", INDEX('Coop GFs_CFs'!M:N, MATCH(B294,'Coop GFs_CFs'!B:B,0),1),
"No Growth", INDEX('Coop GFs_CFs'!O:P, MATCH(B294,'Coop GFs_CFs'!B:B,0),1)
)</f>
        <v>1.0626817271189477</v>
      </c>
      <c r="N294" s="133" cm="1">
        <f t="array" ref="N294">_xlfn.SWITCH(L294,
"Employment", INDEX('Coop GFs_CFs'!C:D, MATCH(B294,'Coop GFs_CFs'!B:B,0),2),
"Population", INDEX('Coop GFs_CFs'!E:F, MATCH(B294,'Coop GFs_CFs'!B:B,0),2),
"Household", INDEX('Coop GFs_CFs'!G:H, MATCH(B294,'Coop GFs_CFs'!B:B,0),2),
"VMT", INDEX('Coop GFs_CFs'!I:J, MATCH(B294,'Coop GFs_CFs'!B:B,0),2),
"Lane Mile", INDEX('Coop GFs_CFs'!K:L, MATCH(B294,'Coop GFs_CFs'!B:B,0),2),
"Gas Sales", INDEX('Coop GFs_CFs'!M:N, MATCH(B294,'Coop GFs_CFs'!B:B,0),2),
"No Growth", INDEX('Coop GFs_CFs'!O:P, MATCH(B294,'Coop GFs_CFs'!B:B,0),2)
)</f>
        <v>1.0893103528916537</v>
      </c>
      <c r="O294" s="133"/>
      <c r="P294" s="86">
        <f t="shared" si="20"/>
        <v>3.930303336615453E-3</v>
      </c>
      <c r="Q294" s="86">
        <f t="shared" si="21"/>
        <v>4.0287886818068976E-3</v>
      </c>
      <c r="R294" s="156" t="s">
        <v>749</v>
      </c>
      <c r="S294" s="85" t="s">
        <v>198</v>
      </c>
      <c r="T294" s="85" t="s">
        <v>436</v>
      </c>
      <c r="U294" s="85" t="s">
        <v>230</v>
      </c>
      <c r="V294" s="85" t="s">
        <v>201</v>
      </c>
      <c r="W294" s="85" t="s">
        <v>750</v>
      </c>
      <c r="X294" s="85" t="s">
        <v>330</v>
      </c>
      <c r="Z294" s="42" t="s">
        <v>1479</v>
      </c>
      <c r="AA294"/>
    </row>
    <row r="295" spans="1:27" s="39" customFormat="1" x14ac:dyDescent="0.35">
      <c r="A295" s="85" t="s">
        <v>811</v>
      </c>
      <c r="B295" s="87">
        <v>51683</v>
      </c>
      <c r="C295" s="87" t="s">
        <v>12</v>
      </c>
      <c r="D295" s="86">
        <v>0.124347821361816</v>
      </c>
      <c r="E295" s="86">
        <f>SUMIFS('Ratios_MARAMA-VA'!T:T, 'Ratios_MARAMA-VA'!AA:AA, Z295)</f>
        <v>0.124311718809755</v>
      </c>
      <c r="F295" s="86">
        <f>SUMIFS('Ratios_MARAMA-VA'!J:J, 'Ratios_MARAMA-VA'!AA:AA, Z295)</f>
        <v>2.5717875263823602E-4</v>
      </c>
      <c r="G295" s="122">
        <f t="shared" si="19"/>
        <v>2.0688214683268836E-3</v>
      </c>
      <c r="H295" s="122">
        <v>0.12950159484768201</v>
      </c>
      <c r="I295" s="86">
        <v>2.6791567960345465E-4</v>
      </c>
      <c r="J295" s="122">
        <v>0.127697167801337</v>
      </c>
      <c r="K295" s="86">
        <v>2.6418264219194644E-4</v>
      </c>
      <c r="L295" s="122" t="str" cm="1">
        <f t="array" ref="L295">_xlfn.SWITCH(A295,
    "District of Columbia", _xlfn.XLOOKUP(R295, '2015 O3 Growth Surrogates'!A:A, '2015 O3 Growth Surrogates'!H:H),
    "Maryland", _xlfn.XLOOKUP(R295, '2015 O3 Growth Surrogates'!A:A, '2015 O3 Growth Surrogates'!I:I),
    "Virginia", _xlfn.XLOOKUP(R295, '2015 O3 Growth Surrogates'!A:A, '2015 O3 Growth Surrogates'!J:J)
)</f>
        <v>Employment</v>
      </c>
      <c r="M295" s="133" cm="1">
        <f t="array" ref="M295">_xlfn.SWITCH(L295,
"Employment", INDEX('Coop GFs_CFs'!C:D, MATCH(B295,'Coop GFs_CFs'!B:B,0),1),
"Population", INDEX('Coop GFs_CFs'!E:F, MATCH(B295,'Coop GFs_CFs'!B:B,0),1),
"Household", INDEX('Coop GFs_CFs'!G:H, MATCH(B295,'Coop GFs_CFs'!B:B,0),1),
"VMT", INDEX('Coop GFs_CFs'!I:J, MATCH(B295,'Coop GFs_CFs'!B:B,0),1),
"Lane Mile", INDEX('Coop GFs_CFs'!K:L, MATCH(B295,'Coop GFs_CFs'!B:B,0),1),
"Gas Sales", INDEX('Coop GFs_CFs'!M:N, MATCH(B295,'Coop GFs_CFs'!B:B,0),1),
"No Growth", INDEX('Coop GFs_CFs'!O:P, MATCH(B295,'Coop GFs_CFs'!B:B,0),1)
)</f>
        <v>1.0626817271189477</v>
      </c>
      <c r="N295" s="133" cm="1">
        <f t="array" ref="N295">_xlfn.SWITCH(L295,
"Employment", INDEX('Coop GFs_CFs'!C:D, MATCH(B295,'Coop GFs_CFs'!B:B,0),2),
"Population", INDEX('Coop GFs_CFs'!E:F, MATCH(B295,'Coop GFs_CFs'!B:B,0),2),
"Household", INDEX('Coop GFs_CFs'!G:H, MATCH(B295,'Coop GFs_CFs'!B:B,0),2),
"VMT", INDEX('Coop GFs_CFs'!I:J, MATCH(B295,'Coop GFs_CFs'!B:B,0),2),
"Lane Mile", INDEX('Coop GFs_CFs'!K:L, MATCH(B295,'Coop GFs_CFs'!B:B,0),2),
"Gas Sales", INDEX('Coop GFs_CFs'!M:N, MATCH(B295,'Coop GFs_CFs'!B:B,0),2),
"No Growth", INDEX('Coop GFs_CFs'!O:P, MATCH(B295,'Coop GFs_CFs'!B:B,0),2)
)</f>
        <v>1.0893103528916537</v>
      </c>
      <c r="O295" s="133"/>
      <c r="P295" s="86">
        <f t="shared" si="20"/>
        <v>2.732991610318973E-4</v>
      </c>
      <c r="Q295" s="86">
        <f t="shared" si="21"/>
        <v>2.8014747779259218E-4</v>
      </c>
      <c r="R295" s="156" t="s">
        <v>749</v>
      </c>
      <c r="S295" s="85" t="s">
        <v>198</v>
      </c>
      <c r="T295" s="85" t="s">
        <v>436</v>
      </c>
      <c r="U295" s="85" t="s">
        <v>230</v>
      </c>
      <c r="V295" s="85" t="s">
        <v>201</v>
      </c>
      <c r="W295" s="85" t="s">
        <v>750</v>
      </c>
      <c r="X295" s="85" t="s">
        <v>330</v>
      </c>
      <c r="Z295" s="42" t="s">
        <v>1493</v>
      </c>
      <c r="AA295"/>
    </row>
    <row r="296" spans="1:27" s="39" customFormat="1" x14ac:dyDescent="0.35">
      <c r="A296" s="85" t="s">
        <v>811</v>
      </c>
      <c r="B296" s="87">
        <v>51685</v>
      </c>
      <c r="C296" s="87" t="s">
        <v>10</v>
      </c>
      <c r="D296" s="86">
        <v>0.190772920694259</v>
      </c>
      <c r="E296" s="86">
        <f>SUMIFS('Ratios_MARAMA-VA'!T:T, 'Ratios_MARAMA-VA'!AA:AA, Z296)</f>
        <v>0.190717532596376</v>
      </c>
      <c r="F296" s="86">
        <f>SUMIFS('Ratios_MARAMA-VA'!J:J, 'Ratios_MARAMA-VA'!AA:AA, Z296)</f>
        <v>3.9456052582171702E-4</v>
      </c>
      <c r="G296" s="122">
        <f t="shared" si="19"/>
        <v>2.0688214683268948E-3</v>
      </c>
      <c r="H296" s="122">
        <v>0.19867977752317401</v>
      </c>
      <c r="I296" s="86">
        <v>4.1103298906235364E-4</v>
      </c>
      <c r="J296" s="122">
        <v>0.19591144741460401</v>
      </c>
      <c r="K296" s="86">
        <v>4.0530580830232829E-4</v>
      </c>
      <c r="L296" s="122" t="str" cm="1">
        <f t="array" ref="L296">_xlfn.SWITCH(A296,
    "District of Columbia", _xlfn.XLOOKUP(R296, '2015 O3 Growth Surrogates'!A:A, '2015 O3 Growth Surrogates'!H:H),
    "Maryland", _xlfn.XLOOKUP(R296, '2015 O3 Growth Surrogates'!A:A, '2015 O3 Growth Surrogates'!I:I),
    "Virginia", _xlfn.XLOOKUP(R296, '2015 O3 Growth Surrogates'!A:A, '2015 O3 Growth Surrogates'!J:J)
)</f>
        <v>Employment</v>
      </c>
      <c r="M296" s="133" cm="1">
        <f t="array" ref="M296">_xlfn.SWITCH(L296,
"Employment", INDEX('Coop GFs_CFs'!C:D, MATCH(B296,'Coop GFs_CFs'!B:B,0),1),
"Population", INDEX('Coop GFs_CFs'!E:F, MATCH(B296,'Coop GFs_CFs'!B:B,0),1),
"Household", INDEX('Coop GFs_CFs'!G:H, MATCH(B296,'Coop GFs_CFs'!B:B,0),1),
"VMT", INDEX('Coop GFs_CFs'!I:J, MATCH(B296,'Coop GFs_CFs'!B:B,0),1),
"Lane Mile", INDEX('Coop GFs_CFs'!K:L, MATCH(B296,'Coop GFs_CFs'!B:B,0),1),
"Gas Sales", INDEX('Coop GFs_CFs'!M:N, MATCH(B296,'Coop GFs_CFs'!B:B,0),1),
"No Growth", INDEX('Coop GFs_CFs'!O:P, MATCH(B296,'Coop GFs_CFs'!B:B,0),1)
)</f>
        <v>1.1233017518770112</v>
      </c>
      <c r="N296" s="133" cm="1">
        <f t="array" ref="N296">_xlfn.SWITCH(L296,
"Employment", INDEX('Coop GFs_CFs'!C:D, MATCH(B296,'Coop GFs_CFs'!B:B,0),2),
"Population", INDEX('Coop GFs_CFs'!E:F, MATCH(B296,'Coop GFs_CFs'!B:B,0),2),
"Household", INDEX('Coop GFs_CFs'!G:H, MATCH(B296,'Coop GFs_CFs'!B:B,0),2),
"VMT", INDEX('Coop GFs_CFs'!I:J, MATCH(B296,'Coop GFs_CFs'!B:B,0),2),
"Lane Mile", INDEX('Coop GFs_CFs'!K:L, MATCH(B296,'Coop GFs_CFs'!B:B,0),2),
"Gas Sales", INDEX('Coop GFs_CFs'!M:N, MATCH(B296,'Coop GFs_CFs'!B:B,0),2),
"No Growth", INDEX('Coop GFs_CFs'!O:P, MATCH(B296,'Coop GFs_CFs'!B:B,0),2)
)</f>
        <v>1.1478816589202718</v>
      </c>
      <c r="O296" s="133"/>
      <c r="P296" s="86">
        <f t="shared" si="20"/>
        <v>4.4321052987704944E-4</v>
      </c>
      <c r="Q296" s="86">
        <f t="shared" si="21"/>
        <v>4.5290879092468731E-4</v>
      </c>
      <c r="R296" s="156" t="s">
        <v>749</v>
      </c>
      <c r="S296" s="85" t="s">
        <v>198</v>
      </c>
      <c r="T296" s="85" t="s">
        <v>436</v>
      </c>
      <c r="U296" s="85" t="s">
        <v>230</v>
      </c>
      <c r="V296" s="85" t="s">
        <v>201</v>
      </c>
      <c r="W296" s="85" t="s">
        <v>750</v>
      </c>
      <c r="X296" s="85" t="s">
        <v>330</v>
      </c>
      <c r="Z296" s="42" t="s">
        <v>1480</v>
      </c>
      <c r="AA296"/>
    </row>
    <row r="297" spans="1:27" s="39" customFormat="1" x14ac:dyDescent="0.35">
      <c r="A297" s="85" t="s">
        <v>811</v>
      </c>
      <c r="B297" s="87">
        <v>51685</v>
      </c>
      <c r="C297" s="87" t="s">
        <v>12</v>
      </c>
      <c r="D297" s="86">
        <v>1.3265664272363101E-2</v>
      </c>
      <c r="E297" s="86">
        <f>SUMIFS('Ratios_MARAMA-VA'!T:T, 'Ratios_MARAMA-VA'!AA:AA, Z297)</f>
        <v>1.32618127828094E-2</v>
      </c>
      <c r="F297" s="86">
        <f>SUMIFS('Ratios_MARAMA-VA'!J:J, 'Ratios_MARAMA-VA'!AA:AA, Z297)</f>
        <v>2.7436322994007899E-5</v>
      </c>
      <c r="G297" s="122">
        <f t="shared" si="19"/>
        <v>2.0688214683268775E-3</v>
      </c>
      <c r="H297" s="122">
        <v>1.3815478720662799E-2</v>
      </c>
      <c r="I297" s="86">
        <v>2.8581758972520343E-5</v>
      </c>
      <c r="J297" s="122">
        <v>1.36229789797052E-2</v>
      </c>
      <c r="K297" s="86">
        <v>2.8183511375779898E-5</v>
      </c>
      <c r="L297" s="122" t="str" cm="1">
        <f t="array" ref="L297">_xlfn.SWITCH(A297,
    "District of Columbia", _xlfn.XLOOKUP(R297, '2015 O3 Growth Surrogates'!A:A, '2015 O3 Growth Surrogates'!H:H),
    "Maryland", _xlfn.XLOOKUP(R297, '2015 O3 Growth Surrogates'!A:A, '2015 O3 Growth Surrogates'!I:I),
    "Virginia", _xlfn.XLOOKUP(R297, '2015 O3 Growth Surrogates'!A:A, '2015 O3 Growth Surrogates'!J:J)
)</f>
        <v>Employment</v>
      </c>
      <c r="M297" s="133" cm="1">
        <f t="array" ref="M297">_xlfn.SWITCH(L297,
"Employment", INDEX('Coop GFs_CFs'!C:D, MATCH(B297,'Coop GFs_CFs'!B:B,0),1),
"Population", INDEX('Coop GFs_CFs'!E:F, MATCH(B297,'Coop GFs_CFs'!B:B,0),1),
"Household", INDEX('Coop GFs_CFs'!G:H, MATCH(B297,'Coop GFs_CFs'!B:B,0),1),
"VMT", INDEX('Coop GFs_CFs'!I:J, MATCH(B297,'Coop GFs_CFs'!B:B,0),1),
"Lane Mile", INDEX('Coop GFs_CFs'!K:L, MATCH(B297,'Coop GFs_CFs'!B:B,0),1),
"Gas Sales", INDEX('Coop GFs_CFs'!M:N, MATCH(B297,'Coop GFs_CFs'!B:B,0),1),
"No Growth", INDEX('Coop GFs_CFs'!O:P, MATCH(B297,'Coop GFs_CFs'!B:B,0),1)
)</f>
        <v>1.1233017518770112</v>
      </c>
      <c r="N297" s="133" cm="1">
        <f t="array" ref="N297">_xlfn.SWITCH(L297,
"Employment", INDEX('Coop GFs_CFs'!C:D, MATCH(B297,'Coop GFs_CFs'!B:B,0),2),
"Population", INDEX('Coop GFs_CFs'!E:F, MATCH(B297,'Coop GFs_CFs'!B:B,0),2),
"Household", INDEX('Coop GFs_CFs'!G:H, MATCH(B297,'Coop GFs_CFs'!B:B,0),2),
"VMT", INDEX('Coop GFs_CFs'!I:J, MATCH(B297,'Coop GFs_CFs'!B:B,0),2),
"Lane Mile", INDEX('Coop GFs_CFs'!K:L, MATCH(B297,'Coop GFs_CFs'!B:B,0),2),
"Gas Sales", INDEX('Coop GFs_CFs'!M:N, MATCH(B297,'Coop GFs_CFs'!B:B,0),2),
"No Growth", INDEX('Coop GFs_CFs'!O:P, MATCH(B297,'Coop GFs_CFs'!B:B,0),2)
)</f>
        <v>1.1478816589202718</v>
      </c>
      <c r="O297" s="133"/>
      <c r="P297" s="86">
        <f t="shared" si="20"/>
        <v>3.0819269684232598E-5</v>
      </c>
      <c r="Q297" s="86">
        <f t="shared" si="21"/>
        <v>3.1493651953034186E-5</v>
      </c>
      <c r="R297" s="156" t="s">
        <v>749</v>
      </c>
      <c r="S297" s="85" t="s">
        <v>198</v>
      </c>
      <c r="T297" s="85" t="s">
        <v>436</v>
      </c>
      <c r="U297" s="85" t="s">
        <v>230</v>
      </c>
      <c r="V297" s="85" t="s">
        <v>201</v>
      </c>
      <c r="W297" s="85" t="s">
        <v>750</v>
      </c>
      <c r="X297" s="85" t="s">
        <v>330</v>
      </c>
      <c r="Z297" s="42" t="s">
        <v>1494</v>
      </c>
      <c r="AA297"/>
    </row>
    <row r="298" spans="1:27" s="39" customFormat="1" x14ac:dyDescent="0.35">
      <c r="A298" s="43" t="s">
        <v>9</v>
      </c>
      <c r="B298" s="54">
        <v>11001</v>
      </c>
      <c r="C298" s="54" t="s">
        <v>10</v>
      </c>
      <c r="D298" s="53">
        <v>445.25233107086001</v>
      </c>
      <c r="E298" s="53">
        <f>SUMIFS('Ratios_MARAMA-VA'!T:T, 'Ratios_MARAMA-VA'!AA:AA, Z298)</f>
        <v>445.12305863740198</v>
      </c>
      <c r="F298" s="53">
        <f>SUMIFS('Ratios_MARAMA-VA'!J:J, 'Ratios_MARAMA-VA'!AA:AA, Z298)</f>
        <v>0.92088013975638405</v>
      </c>
      <c r="G298" s="120">
        <f t="shared" si="19"/>
        <v>2.0688214683268849E-3</v>
      </c>
      <c r="H298" s="120">
        <v>385.79223390946902</v>
      </c>
      <c r="I298" s="53">
        <v>0.79813525582569667</v>
      </c>
      <c r="J298" s="120">
        <v>354.97622809547698</v>
      </c>
      <c r="K298" s="53">
        <v>0.73438244142962394</v>
      </c>
      <c r="L298" s="120" t="str" cm="1">
        <f t="array" ref="L298">_xlfn.SWITCH(A298,
    "District of Columbia", _xlfn.XLOOKUP(R298, '2015 O3 Growth Surrogates'!A:A, '2015 O3 Growth Surrogates'!H:H),
    "Maryland", _xlfn.XLOOKUP(R298, '2015 O3 Growth Surrogates'!A:A, '2015 O3 Growth Surrogates'!I:I),
    "Virginia", _xlfn.XLOOKUP(R298, '2015 O3 Growth Surrogates'!A:A, '2015 O3 Growth Surrogates'!J:J)
)</f>
        <v>No Growth</v>
      </c>
      <c r="M298" s="133" cm="1">
        <f t="array" ref="M298">_xlfn.SWITCH(L298,
"Employment", INDEX('Coop GFs_CFs'!C:D, MATCH(B298,'Coop GFs_CFs'!B:B,0),1),
"Population", INDEX('Coop GFs_CFs'!E:F, MATCH(B298,'Coop GFs_CFs'!B:B,0),1),
"Household", INDEX('Coop GFs_CFs'!G:H, MATCH(B298,'Coop GFs_CFs'!B:B,0),1),
"VMT", INDEX('Coop GFs_CFs'!I:J, MATCH(B298,'Coop GFs_CFs'!B:B,0),1),
"Lane Mile", INDEX('Coop GFs_CFs'!K:L, MATCH(B298,'Coop GFs_CFs'!B:B,0),1),
"Gas Sales", INDEX('Coop GFs_CFs'!M:N, MATCH(B298,'Coop GFs_CFs'!B:B,0),1),
"No Growth", INDEX('Coop GFs_CFs'!O:P, MATCH(B298,'Coop GFs_CFs'!B:B,0),1)
)</f>
        <v>1</v>
      </c>
      <c r="N298" s="133" cm="1">
        <f t="array" ref="N298">_xlfn.SWITCH(L298,
"Employment", INDEX('Coop GFs_CFs'!C:D, MATCH(B298,'Coop GFs_CFs'!B:B,0),2),
"Population", INDEX('Coop GFs_CFs'!E:F, MATCH(B298,'Coop GFs_CFs'!B:B,0),2),
"Household", INDEX('Coop GFs_CFs'!G:H, MATCH(B298,'Coop GFs_CFs'!B:B,0),2),
"VMT", INDEX('Coop GFs_CFs'!I:J, MATCH(B298,'Coop GFs_CFs'!B:B,0),2),
"Lane Mile", INDEX('Coop GFs_CFs'!K:L, MATCH(B298,'Coop GFs_CFs'!B:B,0),2),
"Gas Sales", INDEX('Coop GFs_CFs'!M:N, MATCH(B298,'Coop GFs_CFs'!B:B,0),2),
"No Growth", INDEX('Coop GFs_CFs'!O:P, MATCH(B298,'Coop GFs_CFs'!B:B,0),2)
)</f>
        <v>1</v>
      </c>
      <c r="O298" s="135">
        <f>1-(16.92483704/100)</f>
        <v>0.83075162960000004</v>
      </c>
      <c r="P298" s="53">
        <f>F298*M298*O298</f>
        <v>0.7650226767688918</v>
      </c>
      <c r="Q298" s="53">
        <f>F298*N298*O298</f>
        <v>0.7650226767688918</v>
      </c>
      <c r="R298" s="157" t="s">
        <v>438</v>
      </c>
      <c r="S298" s="43" t="s">
        <v>212</v>
      </c>
      <c r="T298" s="43" t="s">
        <v>436</v>
      </c>
      <c r="U298" s="43" t="s">
        <v>230</v>
      </c>
      <c r="V298" s="43" t="s">
        <v>213</v>
      </c>
      <c r="W298" s="43" t="s">
        <v>439</v>
      </c>
      <c r="X298" s="43" t="s">
        <v>330</v>
      </c>
      <c r="Z298" s="42" t="s">
        <v>1496</v>
      </c>
    </row>
    <row r="299" spans="1:27" s="39" customFormat="1" x14ac:dyDescent="0.35">
      <c r="A299" s="85" t="s">
        <v>9</v>
      </c>
      <c r="B299" s="87">
        <v>11001</v>
      </c>
      <c r="C299" s="87" t="s">
        <v>12</v>
      </c>
      <c r="D299" s="86">
        <v>24.488877695063699</v>
      </c>
      <c r="E299" s="86">
        <f>SUMIFS('Ratios_MARAMA-VA'!T:T, 'Ratios_MARAMA-VA'!AA:AA, Z299)</f>
        <v>24.481767711372701</v>
      </c>
      <c r="F299" s="86">
        <f>SUMIFS('Ratios_MARAMA-VA'!J:J, 'Ratios_MARAMA-VA'!AA:AA, Z299)</f>
        <v>5.0648406623879802E-2</v>
      </c>
      <c r="G299" s="122">
        <f t="shared" si="19"/>
        <v>2.0688214683268853E-3</v>
      </c>
      <c r="H299" s="122">
        <v>25.5414153445866</v>
      </c>
      <c r="I299" s="86">
        <v>5.2840628396334487E-2</v>
      </c>
      <c r="J299" s="122">
        <v>25.774628502990101</v>
      </c>
      <c r="K299" s="86">
        <v>5.3323104785135973E-2</v>
      </c>
      <c r="L299" s="122" t="str" cm="1">
        <f t="array" ref="L299">_xlfn.SWITCH(A299,
    "District of Columbia", _xlfn.XLOOKUP(R299, '2015 O3 Growth Surrogates'!A:A, '2015 O3 Growth Surrogates'!H:H),
    "Maryland", _xlfn.XLOOKUP(R299, '2015 O3 Growth Surrogates'!A:A, '2015 O3 Growth Surrogates'!I:I),
    "Virginia", _xlfn.XLOOKUP(R299, '2015 O3 Growth Surrogates'!A:A, '2015 O3 Growth Surrogates'!J:J)
)</f>
        <v>No Growth</v>
      </c>
      <c r="M299" s="133" cm="1">
        <f t="array" ref="M299">_xlfn.SWITCH(L299,
"Employment", INDEX('Coop GFs_CFs'!C:D, MATCH(B299,'Coop GFs_CFs'!B:B,0),1),
"Population", INDEX('Coop GFs_CFs'!E:F, MATCH(B299,'Coop GFs_CFs'!B:B,0),1),
"Household", INDEX('Coop GFs_CFs'!G:H, MATCH(B299,'Coop GFs_CFs'!B:B,0),1),
"VMT", INDEX('Coop GFs_CFs'!I:J, MATCH(B299,'Coop GFs_CFs'!B:B,0),1),
"Lane Mile", INDEX('Coop GFs_CFs'!K:L, MATCH(B299,'Coop GFs_CFs'!B:B,0),1),
"Gas Sales", INDEX('Coop GFs_CFs'!M:N, MATCH(B299,'Coop GFs_CFs'!B:B,0),1),
"No Growth", INDEX('Coop GFs_CFs'!O:P, MATCH(B299,'Coop GFs_CFs'!B:B,0),1)
)</f>
        <v>1</v>
      </c>
      <c r="N299" s="133" cm="1">
        <f t="array" ref="N299">_xlfn.SWITCH(L299,
"Employment", INDEX('Coop GFs_CFs'!C:D, MATCH(B299,'Coop GFs_CFs'!B:B,0),2),
"Population", INDEX('Coop GFs_CFs'!E:F, MATCH(B299,'Coop GFs_CFs'!B:B,0),2),
"Household", INDEX('Coop GFs_CFs'!G:H, MATCH(B299,'Coop GFs_CFs'!B:B,0),2),
"VMT", INDEX('Coop GFs_CFs'!I:J, MATCH(B299,'Coop GFs_CFs'!B:B,0),2),
"Lane Mile", INDEX('Coop GFs_CFs'!K:L, MATCH(B299,'Coop GFs_CFs'!B:B,0),2),
"Gas Sales", INDEX('Coop GFs_CFs'!M:N, MATCH(B299,'Coop GFs_CFs'!B:B,0),2),
"No Growth", INDEX('Coop GFs_CFs'!O:P, MATCH(B299,'Coop GFs_CFs'!B:B,0),2)
)</f>
        <v>1</v>
      </c>
      <c r="O299" s="134"/>
      <c r="P299" s="86">
        <f>F299*M299</f>
        <v>5.0648406623879802E-2</v>
      </c>
      <c r="Q299" s="86">
        <f>F299*N299</f>
        <v>5.0648406623879802E-2</v>
      </c>
      <c r="R299" s="156" t="s">
        <v>438</v>
      </c>
      <c r="S299" s="85" t="s">
        <v>212</v>
      </c>
      <c r="T299" s="85" t="s">
        <v>436</v>
      </c>
      <c r="U299" s="85" t="s">
        <v>230</v>
      </c>
      <c r="V299" s="85" t="s">
        <v>213</v>
      </c>
      <c r="W299" s="85" t="s">
        <v>439</v>
      </c>
      <c r="X299" s="85" t="s">
        <v>330</v>
      </c>
      <c r="Z299" s="42" t="s">
        <v>1511</v>
      </c>
      <c r="AA299"/>
    </row>
    <row r="300" spans="1:27" s="39" customFormat="1" x14ac:dyDescent="0.35">
      <c r="A300" s="43" t="s">
        <v>497</v>
      </c>
      <c r="B300" s="54">
        <v>24009</v>
      </c>
      <c r="C300" s="54" t="s">
        <v>10</v>
      </c>
      <c r="D300" s="53">
        <v>21.2301482030106</v>
      </c>
      <c r="E300" s="53">
        <f>SUMIFS('Ratios_MARAMA-VA'!T:T, 'Ratios_MARAMA-VA'!AA:AA, Z300)</f>
        <v>21.223984343263201</v>
      </c>
      <c r="F300" s="53">
        <f>SUMIFS('Ratios_MARAMA-VA'!J:J, 'Ratios_MARAMA-VA'!AA:AA, Z300)</f>
        <v>4.3908634452776797E-2</v>
      </c>
      <c r="G300" s="120">
        <f t="shared" si="19"/>
        <v>2.0688214683268948E-3</v>
      </c>
      <c r="H300" s="120">
        <v>18.395021721211499</v>
      </c>
      <c r="I300" s="53">
        <v>3.80560158471819E-2</v>
      </c>
      <c r="J300" s="120">
        <v>16.925678778340401</v>
      </c>
      <c r="K300" s="53">
        <v>3.5016207622635555E-2</v>
      </c>
      <c r="L300" s="120" t="str" cm="1">
        <f t="array" ref="L300">_xlfn.SWITCH(A300,
    "District of Columbia", _xlfn.XLOOKUP(R300, '2015 O3 Growth Surrogates'!A:A, '2015 O3 Growth Surrogates'!H:H),
    "Maryland", _xlfn.XLOOKUP(R300, '2015 O3 Growth Surrogates'!A:A, '2015 O3 Growth Surrogates'!I:I),
    "Virginia", _xlfn.XLOOKUP(R300, '2015 O3 Growth Surrogates'!A:A, '2015 O3 Growth Surrogates'!J:J)
)</f>
        <v>Employment</v>
      </c>
      <c r="M300" s="133" cm="1">
        <f t="array" ref="M300">_xlfn.SWITCH(L300,
"Employment", INDEX('Coop GFs_CFs'!C:D, MATCH(B300,'Coop GFs_CFs'!B:B,0),1),
"Population", INDEX('Coop GFs_CFs'!E:F, MATCH(B300,'Coop GFs_CFs'!B:B,0),1),
"Household", INDEX('Coop GFs_CFs'!G:H, MATCH(B300,'Coop GFs_CFs'!B:B,0),1),
"VMT", INDEX('Coop GFs_CFs'!I:J, MATCH(B300,'Coop GFs_CFs'!B:B,0),1),
"Lane Mile", INDEX('Coop GFs_CFs'!K:L, MATCH(B300,'Coop GFs_CFs'!B:B,0),1),
"Gas Sales", INDEX('Coop GFs_CFs'!M:N, MATCH(B300,'Coop GFs_CFs'!B:B,0),1),
"No Growth", INDEX('Coop GFs_CFs'!O:P, MATCH(B300,'Coop GFs_CFs'!B:B,0),1)
)</f>
        <v>1.0339308317341065</v>
      </c>
      <c r="N300" s="133" cm="1">
        <f t="array" ref="N300">_xlfn.SWITCH(L300,
"Employment", INDEX('Coop GFs_CFs'!C:D, MATCH(B300,'Coop GFs_CFs'!B:B,0),2),
"Population", INDEX('Coop GFs_CFs'!E:F, MATCH(B300,'Coop GFs_CFs'!B:B,0),2),
"Household", INDEX('Coop GFs_CFs'!G:H, MATCH(B300,'Coop GFs_CFs'!B:B,0),2),
"VMT", INDEX('Coop GFs_CFs'!I:J, MATCH(B300,'Coop GFs_CFs'!B:B,0),2),
"Lane Mile", INDEX('Coop GFs_CFs'!K:L, MATCH(B300,'Coop GFs_CFs'!B:B,0),2),
"Gas Sales", INDEX('Coop GFs_CFs'!M:N, MATCH(B300,'Coop GFs_CFs'!B:B,0),2),
"No Growth", INDEX('Coop GFs_CFs'!O:P, MATCH(B300,'Coop GFs_CFs'!B:B,0),2)
)</f>
        <v>1.0518639500224574</v>
      </c>
      <c r="O300" s="135">
        <f t="shared" ref="O300:O324" si="22">1-(16.92483704/100)</f>
        <v>0.83075162960000004</v>
      </c>
      <c r="P300" s="53">
        <f>F300*M300*O300</f>
        <v>3.7714870329842623E-2</v>
      </c>
      <c r="Q300" s="53">
        <f>F300*N300*O300</f>
        <v>3.8369019727554771E-2</v>
      </c>
      <c r="R300" s="157" t="s">
        <v>438</v>
      </c>
      <c r="S300" s="43" t="s">
        <v>212</v>
      </c>
      <c r="T300" s="43" t="s">
        <v>436</v>
      </c>
      <c r="U300" s="43" t="s">
        <v>230</v>
      </c>
      <c r="V300" s="43" t="s">
        <v>213</v>
      </c>
      <c r="W300" s="43" t="s">
        <v>439</v>
      </c>
      <c r="X300" s="43" t="s">
        <v>330</v>
      </c>
      <c r="Z300" s="42" t="s">
        <v>1497</v>
      </c>
    </row>
    <row r="301" spans="1:27" s="39" customFormat="1" x14ac:dyDescent="0.35">
      <c r="A301" s="85" t="s">
        <v>497</v>
      </c>
      <c r="B301" s="87">
        <v>24009</v>
      </c>
      <c r="C301" s="87" t="s">
        <v>12</v>
      </c>
      <c r="D301" s="86">
        <v>1.1676579323594301</v>
      </c>
      <c r="E301" s="86">
        <f>SUMIFS('Ratios_MARAMA-VA'!T:T, 'Ratios_MARAMA-VA'!AA:AA, Z301)</f>
        <v>1.1673189201368499</v>
      </c>
      <c r="F301" s="86">
        <f>SUMIFS('Ratios_MARAMA-VA'!J:J, 'Ratios_MARAMA-VA'!AA:AA, Z301)</f>
        <v>2.4149744423632899E-3</v>
      </c>
      <c r="G301" s="122">
        <f t="shared" si="19"/>
        <v>2.0688214683269009E-3</v>
      </c>
      <c r="H301" s="122">
        <v>1.2178441414162899</v>
      </c>
      <c r="I301" s="86">
        <v>2.5195021048381627E-3</v>
      </c>
      <c r="J301" s="122">
        <v>1.22896401378167</v>
      </c>
      <c r="K301" s="86">
        <v>2.5425071355127163E-3</v>
      </c>
      <c r="L301" s="122" t="str" cm="1">
        <f t="array" ref="L301">_xlfn.SWITCH(A301,
    "District of Columbia", _xlfn.XLOOKUP(R301, '2015 O3 Growth Surrogates'!A:A, '2015 O3 Growth Surrogates'!H:H),
    "Maryland", _xlfn.XLOOKUP(R301, '2015 O3 Growth Surrogates'!A:A, '2015 O3 Growth Surrogates'!I:I),
    "Virginia", _xlfn.XLOOKUP(R301, '2015 O3 Growth Surrogates'!A:A, '2015 O3 Growth Surrogates'!J:J)
)</f>
        <v>Employment</v>
      </c>
      <c r="M301" s="133" cm="1">
        <f t="array" ref="M301">_xlfn.SWITCH(L301,
"Employment", INDEX('Coop GFs_CFs'!C:D, MATCH(B301,'Coop GFs_CFs'!B:B,0),1),
"Population", INDEX('Coop GFs_CFs'!E:F, MATCH(B301,'Coop GFs_CFs'!B:B,0),1),
"Household", INDEX('Coop GFs_CFs'!G:H, MATCH(B301,'Coop GFs_CFs'!B:B,0),1),
"VMT", INDEX('Coop GFs_CFs'!I:J, MATCH(B301,'Coop GFs_CFs'!B:B,0),1),
"Lane Mile", INDEX('Coop GFs_CFs'!K:L, MATCH(B301,'Coop GFs_CFs'!B:B,0),1),
"Gas Sales", INDEX('Coop GFs_CFs'!M:N, MATCH(B301,'Coop GFs_CFs'!B:B,0),1),
"No Growth", INDEX('Coop GFs_CFs'!O:P, MATCH(B301,'Coop GFs_CFs'!B:B,0),1)
)</f>
        <v>1.0339308317341065</v>
      </c>
      <c r="N301" s="133" cm="1">
        <f t="array" ref="N301">_xlfn.SWITCH(L301,
"Employment", INDEX('Coop GFs_CFs'!C:D, MATCH(B301,'Coop GFs_CFs'!B:B,0),2),
"Population", INDEX('Coop GFs_CFs'!E:F, MATCH(B301,'Coop GFs_CFs'!B:B,0),2),
"Household", INDEX('Coop GFs_CFs'!G:H, MATCH(B301,'Coop GFs_CFs'!B:B,0),2),
"VMT", INDEX('Coop GFs_CFs'!I:J, MATCH(B301,'Coop GFs_CFs'!B:B,0),2),
"Lane Mile", INDEX('Coop GFs_CFs'!K:L, MATCH(B301,'Coop GFs_CFs'!B:B,0),2),
"Gas Sales", INDEX('Coop GFs_CFs'!M:N, MATCH(B301,'Coop GFs_CFs'!B:B,0),2),
"No Growth", INDEX('Coop GFs_CFs'!O:P, MATCH(B301,'Coop GFs_CFs'!B:B,0),2)
)</f>
        <v>1.0518639500224574</v>
      </c>
      <c r="O301" s="134"/>
      <c r="P301" s="86">
        <f>F301*M301</f>
        <v>2.4969165338092863E-3</v>
      </c>
      <c r="Q301" s="86">
        <f>F301*N301</f>
        <v>2.5402245561475315E-3</v>
      </c>
      <c r="R301" s="156" t="s">
        <v>438</v>
      </c>
      <c r="S301" s="85" t="s">
        <v>212</v>
      </c>
      <c r="T301" s="85" t="s">
        <v>436</v>
      </c>
      <c r="U301" s="85" t="s">
        <v>230</v>
      </c>
      <c r="V301" s="85" t="s">
        <v>213</v>
      </c>
      <c r="W301" s="85" t="s">
        <v>439</v>
      </c>
      <c r="X301" s="85" t="s">
        <v>330</v>
      </c>
      <c r="Z301" s="42" t="s">
        <v>1512</v>
      </c>
      <c r="AA301"/>
    </row>
    <row r="302" spans="1:27" s="39" customFormat="1" x14ac:dyDescent="0.35">
      <c r="A302" s="43" t="s">
        <v>497</v>
      </c>
      <c r="B302" s="54">
        <v>24017</v>
      </c>
      <c r="C302" s="54" t="s">
        <v>10</v>
      </c>
      <c r="D302" s="53">
        <v>40.3006031105784</v>
      </c>
      <c r="E302" s="53">
        <f>SUMIFS('Ratios_MARAMA-VA'!T:T, 'Ratios_MARAMA-VA'!AA:AA, Z302)</f>
        <v>40.288902426111498</v>
      </c>
      <c r="F302" s="53">
        <f>SUMIFS('Ratios_MARAMA-VA'!J:J, 'Ratios_MARAMA-VA'!AA:AA, Z302)</f>
        <v>8.3350546274467002E-2</v>
      </c>
      <c r="G302" s="120">
        <f t="shared" si="19"/>
        <v>2.0688214683268953E-3</v>
      </c>
      <c r="H302" s="120">
        <v>34.918760929416798</v>
      </c>
      <c r="I302" s="53">
        <v>7.2240682258151889E-2</v>
      </c>
      <c r="J302" s="120">
        <v>32.1295478628033</v>
      </c>
      <c r="K302" s="53">
        <v>6.6470298386203983E-2</v>
      </c>
      <c r="L302" s="120" t="str" cm="1">
        <f t="array" ref="L302">_xlfn.SWITCH(A302,
    "District of Columbia", _xlfn.XLOOKUP(R302, '2015 O3 Growth Surrogates'!A:A, '2015 O3 Growth Surrogates'!H:H),
    "Maryland", _xlfn.XLOOKUP(R302, '2015 O3 Growth Surrogates'!A:A, '2015 O3 Growth Surrogates'!I:I),
    "Virginia", _xlfn.XLOOKUP(R302, '2015 O3 Growth Surrogates'!A:A, '2015 O3 Growth Surrogates'!J:J)
)</f>
        <v>Employment</v>
      </c>
      <c r="M302" s="133" cm="1">
        <f t="array" ref="M302">_xlfn.SWITCH(L302,
"Employment", INDEX('Coop GFs_CFs'!C:D, MATCH(B302,'Coop GFs_CFs'!B:B,0),1),
"Population", INDEX('Coop GFs_CFs'!E:F, MATCH(B302,'Coop GFs_CFs'!B:B,0),1),
"Household", INDEX('Coop GFs_CFs'!G:H, MATCH(B302,'Coop GFs_CFs'!B:B,0),1),
"VMT", INDEX('Coop GFs_CFs'!I:J, MATCH(B302,'Coop GFs_CFs'!B:B,0),1),
"Lane Mile", INDEX('Coop GFs_CFs'!K:L, MATCH(B302,'Coop GFs_CFs'!B:B,0),1),
"Gas Sales", INDEX('Coop GFs_CFs'!M:N, MATCH(B302,'Coop GFs_CFs'!B:B,0),1),
"No Growth", INDEX('Coop GFs_CFs'!O:P, MATCH(B302,'Coop GFs_CFs'!B:B,0),1)
)</f>
        <v>1.1494562546354627</v>
      </c>
      <c r="N302" s="133" cm="1">
        <f t="array" ref="N302">_xlfn.SWITCH(L302,
"Employment", INDEX('Coop GFs_CFs'!C:D, MATCH(B302,'Coop GFs_CFs'!B:B,0),2),
"Population", INDEX('Coop GFs_CFs'!E:F, MATCH(B302,'Coop GFs_CFs'!B:B,0),2),
"Household", INDEX('Coop GFs_CFs'!G:H, MATCH(B302,'Coop GFs_CFs'!B:B,0),2),
"VMT", INDEX('Coop GFs_CFs'!I:J, MATCH(B302,'Coop GFs_CFs'!B:B,0),2),
"Lane Mile", INDEX('Coop GFs_CFs'!K:L, MATCH(B302,'Coop GFs_CFs'!B:B,0),2),
"Gas Sales", INDEX('Coop GFs_CFs'!M:N, MATCH(B302,'Coop GFs_CFs'!B:B,0),2),
"No Growth", INDEX('Coop GFs_CFs'!O:P, MATCH(B302,'Coop GFs_CFs'!B:B,0),2)
)</f>
        <v>1.2365582750270308</v>
      </c>
      <c r="O302" s="135">
        <f t="shared" si="22"/>
        <v>0.83075162960000004</v>
      </c>
      <c r="P302" s="53">
        <f>F302*M302*O302</f>
        <v>7.9592491579707714E-2</v>
      </c>
      <c r="Q302" s="53">
        <f>F302*N302*O302</f>
        <v>8.562374922577623E-2</v>
      </c>
      <c r="R302" s="157" t="s">
        <v>438</v>
      </c>
      <c r="S302" s="43" t="s">
        <v>212</v>
      </c>
      <c r="T302" s="43" t="s">
        <v>436</v>
      </c>
      <c r="U302" s="43" t="s">
        <v>230</v>
      </c>
      <c r="V302" s="43" t="s">
        <v>213</v>
      </c>
      <c r="W302" s="43" t="s">
        <v>439</v>
      </c>
      <c r="X302" s="43" t="s">
        <v>330</v>
      </c>
      <c r="Z302" s="42" t="s">
        <v>1498</v>
      </c>
    </row>
    <row r="303" spans="1:27" s="39" customFormat="1" x14ac:dyDescent="0.35">
      <c r="A303" s="85" t="s">
        <v>497</v>
      </c>
      <c r="B303" s="87">
        <v>24017</v>
      </c>
      <c r="C303" s="87" t="s">
        <v>12</v>
      </c>
      <c r="D303" s="86">
        <v>2.2165325693648898</v>
      </c>
      <c r="E303" s="86">
        <f>SUMIFS('Ratios_MARAMA-VA'!T:T, 'Ratios_MARAMA-VA'!AA:AA, Z303)</f>
        <v>2.2158890318939202</v>
      </c>
      <c r="F303" s="86">
        <f>SUMIFS('Ratios_MARAMA-VA'!J:J, 'Ratios_MARAMA-VA'!AA:AA, Z303)</f>
        <v>4.5842788006122204E-3</v>
      </c>
      <c r="G303" s="122">
        <f t="shared" si="19"/>
        <v>2.0688214683268853E-3</v>
      </c>
      <c r="H303" s="122">
        <v>2.31179965386344</v>
      </c>
      <c r="I303" s="86">
        <v>4.7827007543833474E-3</v>
      </c>
      <c r="J303" s="122">
        <v>2.3329081982256001</v>
      </c>
      <c r="K303" s="86">
        <v>4.8263705641249143E-3</v>
      </c>
      <c r="L303" s="122" t="str" cm="1">
        <f t="array" ref="L303">_xlfn.SWITCH(A303,
    "District of Columbia", _xlfn.XLOOKUP(R303, '2015 O3 Growth Surrogates'!A:A, '2015 O3 Growth Surrogates'!H:H),
    "Maryland", _xlfn.XLOOKUP(R303, '2015 O3 Growth Surrogates'!A:A, '2015 O3 Growth Surrogates'!I:I),
    "Virginia", _xlfn.XLOOKUP(R303, '2015 O3 Growth Surrogates'!A:A, '2015 O3 Growth Surrogates'!J:J)
)</f>
        <v>Employment</v>
      </c>
      <c r="M303" s="133" cm="1">
        <f t="array" ref="M303">_xlfn.SWITCH(L303,
"Employment", INDEX('Coop GFs_CFs'!C:D, MATCH(B303,'Coop GFs_CFs'!B:B,0),1),
"Population", INDEX('Coop GFs_CFs'!E:F, MATCH(B303,'Coop GFs_CFs'!B:B,0),1),
"Household", INDEX('Coop GFs_CFs'!G:H, MATCH(B303,'Coop GFs_CFs'!B:B,0),1),
"VMT", INDEX('Coop GFs_CFs'!I:J, MATCH(B303,'Coop GFs_CFs'!B:B,0),1),
"Lane Mile", INDEX('Coop GFs_CFs'!K:L, MATCH(B303,'Coop GFs_CFs'!B:B,0),1),
"Gas Sales", INDEX('Coop GFs_CFs'!M:N, MATCH(B303,'Coop GFs_CFs'!B:B,0),1),
"No Growth", INDEX('Coop GFs_CFs'!O:P, MATCH(B303,'Coop GFs_CFs'!B:B,0),1)
)</f>
        <v>1.1494562546354627</v>
      </c>
      <c r="N303" s="133" cm="1">
        <f t="array" ref="N303">_xlfn.SWITCH(L303,
"Employment", INDEX('Coop GFs_CFs'!C:D, MATCH(B303,'Coop GFs_CFs'!B:B,0),2),
"Population", INDEX('Coop GFs_CFs'!E:F, MATCH(B303,'Coop GFs_CFs'!B:B,0),2),
"Household", INDEX('Coop GFs_CFs'!G:H, MATCH(B303,'Coop GFs_CFs'!B:B,0),2),
"VMT", INDEX('Coop GFs_CFs'!I:J, MATCH(B303,'Coop GFs_CFs'!B:B,0),2),
"Lane Mile", INDEX('Coop GFs_CFs'!K:L, MATCH(B303,'Coop GFs_CFs'!B:B,0),2),
"Gas Sales", INDEX('Coop GFs_CFs'!M:N, MATCH(B303,'Coop GFs_CFs'!B:B,0),2),
"No Growth", INDEX('Coop GFs_CFs'!O:P, MATCH(B303,'Coop GFs_CFs'!B:B,0),2)
)</f>
        <v>1.2365582750270308</v>
      </c>
      <c r="O303" s="134"/>
      <c r="P303" s="86">
        <f>F303*M303</f>
        <v>5.2694279403564743E-3</v>
      </c>
      <c r="Q303" s="86">
        <f>F303*N303</f>
        <v>5.6687278859280325E-3</v>
      </c>
      <c r="R303" s="156" t="s">
        <v>438</v>
      </c>
      <c r="S303" s="85" t="s">
        <v>212</v>
      </c>
      <c r="T303" s="85" t="s">
        <v>436</v>
      </c>
      <c r="U303" s="85" t="s">
        <v>230</v>
      </c>
      <c r="V303" s="85" t="s">
        <v>213</v>
      </c>
      <c r="W303" s="85" t="s">
        <v>439</v>
      </c>
      <c r="X303" s="85" t="s">
        <v>330</v>
      </c>
      <c r="Z303" s="42" t="s">
        <v>1513</v>
      </c>
      <c r="AA303"/>
    </row>
    <row r="304" spans="1:27" s="39" customFormat="1" x14ac:dyDescent="0.35">
      <c r="A304" s="43" t="s">
        <v>497</v>
      </c>
      <c r="B304" s="54">
        <v>24021</v>
      </c>
      <c r="C304" s="54" t="s">
        <v>10</v>
      </c>
      <c r="D304" s="53">
        <v>102.189430690763</v>
      </c>
      <c r="E304" s="53">
        <f>SUMIFS('Ratios_MARAMA-VA'!T:T, 'Ratios_MARAMA-VA'!AA:AA, Z304)</f>
        <v>102.15976149993</v>
      </c>
      <c r="F304" s="53">
        <f>SUMIFS('Ratios_MARAMA-VA'!J:J, 'Ratios_MARAMA-VA'!AA:AA, Z304)</f>
        <v>0.211350307790211</v>
      </c>
      <c r="G304" s="120">
        <f t="shared" si="19"/>
        <v>2.0688214683268992E-3</v>
      </c>
      <c r="H304" s="120">
        <v>88.542801456668997</v>
      </c>
      <c r="I304" s="53">
        <v>0.18317924851936307</v>
      </c>
      <c r="J304" s="120">
        <v>81.470249848188203</v>
      </c>
      <c r="K304" s="53">
        <v>0.16854740191588805</v>
      </c>
      <c r="L304" s="120" t="str" cm="1">
        <f t="array" ref="L304">_xlfn.SWITCH(A304,
    "District of Columbia", _xlfn.XLOOKUP(R304, '2015 O3 Growth Surrogates'!A:A, '2015 O3 Growth Surrogates'!H:H),
    "Maryland", _xlfn.XLOOKUP(R304, '2015 O3 Growth Surrogates'!A:A, '2015 O3 Growth Surrogates'!I:I),
    "Virginia", _xlfn.XLOOKUP(R304, '2015 O3 Growth Surrogates'!A:A, '2015 O3 Growth Surrogates'!J:J)
)</f>
        <v>Employment</v>
      </c>
      <c r="M304" s="133" cm="1">
        <f t="array" ref="M304">_xlfn.SWITCH(L304,
"Employment", INDEX('Coop GFs_CFs'!C:D, MATCH(B304,'Coop GFs_CFs'!B:B,0),1),
"Population", INDEX('Coop GFs_CFs'!E:F, MATCH(B304,'Coop GFs_CFs'!B:B,0),1),
"Household", INDEX('Coop GFs_CFs'!G:H, MATCH(B304,'Coop GFs_CFs'!B:B,0),1),
"VMT", INDEX('Coop GFs_CFs'!I:J, MATCH(B304,'Coop GFs_CFs'!B:B,0),1),
"Lane Mile", INDEX('Coop GFs_CFs'!K:L, MATCH(B304,'Coop GFs_CFs'!B:B,0),1),
"Gas Sales", INDEX('Coop GFs_CFs'!M:N, MATCH(B304,'Coop GFs_CFs'!B:B,0),1),
"No Growth", INDEX('Coop GFs_CFs'!O:P, MATCH(B304,'Coop GFs_CFs'!B:B,0),1)
)</f>
        <v>1.1441294512813505</v>
      </c>
      <c r="N304" s="133" cm="1">
        <f t="array" ref="N304">_xlfn.SWITCH(L304,
"Employment", INDEX('Coop GFs_CFs'!C:D, MATCH(B304,'Coop GFs_CFs'!B:B,0),2),
"Population", INDEX('Coop GFs_CFs'!E:F, MATCH(B304,'Coop GFs_CFs'!B:B,0),2),
"Household", INDEX('Coop GFs_CFs'!G:H, MATCH(B304,'Coop GFs_CFs'!B:B,0),2),
"VMT", INDEX('Coop GFs_CFs'!I:J, MATCH(B304,'Coop GFs_CFs'!B:B,0),2),
"Lane Mile", INDEX('Coop GFs_CFs'!K:L, MATCH(B304,'Coop GFs_CFs'!B:B,0),2),
"Gas Sales", INDEX('Coop GFs_CFs'!M:N, MATCH(B304,'Coop GFs_CFs'!B:B,0),2),
"No Growth", INDEX('Coop GFs_CFs'!O:P, MATCH(B304,'Coop GFs_CFs'!B:B,0),2)
)</f>
        <v>1.2247937540008487</v>
      </c>
      <c r="O304" s="135">
        <v>1</v>
      </c>
      <c r="P304" s="53">
        <f>F304*M304*O304</f>
        <v>0.24181211168015865</v>
      </c>
      <c r="Q304" s="53">
        <f>F304*N304*O304</f>
        <v>0.25886053688760735</v>
      </c>
      <c r="R304" s="157" t="s">
        <v>438</v>
      </c>
      <c r="S304" s="43" t="s">
        <v>212</v>
      </c>
      <c r="T304" s="43" t="s">
        <v>436</v>
      </c>
      <c r="U304" s="43" t="s">
        <v>230</v>
      </c>
      <c r="V304" s="43" t="s">
        <v>213</v>
      </c>
      <c r="W304" s="43" t="s">
        <v>439</v>
      </c>
      <c r="X304" s="43" t="s">
        <v>330</v>
      </c>
      <c r="Z304" s="42" t="s">
        <v>1499</v>
      </c>
    </row>
    <row r="305" spans="1:27" s="39" customFormat="1" x14ac:dyDescent="0.35">
      <c r="A305" s="85" t="s">
        <v>497</v>
      </c>
      <c r="B305" s="87">
        <v>24021</v>
      </c>
      <c r="C305" s="87" t="s">
        <v>12</v>
      </c>
      <c r="D305" s="86">
        <v>5.6204189067981103</v>
      </c>
      <c r="E305" s="86">
        <f>SUMIFS('Ratios_MARAMA-VA'!T:T, 'Ratios_MARAMA-VA'!AA:AA, Z305)</f>
        <v>5.6187871012387998</v>
      </c>
      <c r="F305" s="86">
        <f>SUMIFS('Ratios_MARAMA-VA'!J:J, 'Ratios_MARAMA-VA'!AA:AA, Z305)</f>
        <v>1.1624267381001E-2</v>
      </c>
      <c r="G305" s="122">
        <f t="shared" si="19"/>
        <v>2.0688214683268823E-3</v>
      </c>
      <c r="H305" s="122">
        <v>5.8619858164441103</v>
      </c>
      <c r="I305" s="86">
        <v>1.2127402104087262E-2</v>
      </c>
      <c r="J305" s="122">
        <v>5.9155103454619997</v>
      </c>
      <c r="K305" s="86">
        <v>1.2238134798801557E-2</v>
      </c>
      <c r="L305" s="122" t="str" cm="1">
        <f t="array" ref="L305">_xlfn.SWITCH(A305,
    "District of Columbia", _xlfn.XLOOKUP(R305, '2015 O3 Growth Surrogates'!A:A, '2015 O3 Growth Surrogates'!H:H),
    "Maryland", _xlfn.XLOOKUP(R305, '2015 O3 Growth Surrogates'!A:A, '2015 O3 Growth Surrogates'!I:I),
    "Virginia", _xlfn.XLOOKUP(R305, '2015 O3 Growth Surrogates'!A:A, '2015 O3 Growth Surrogates'!J:J)
)</f>
        <v>Employment</v>
      </c>
      <c r="M305" s="133" cm="1">
        <f t="array" ref="M305">_xlfn.SWITCH(L305,
"Employment", INDEX('Coop GFs_CFs'!C:D, MATCH(B305,'Coop GFs_CFs'!B:B,0),1),
"Population", INDEX('Coop GFs_CFs'!E:F, MATCH(B305,'Coop GFs_CFs'!B:B,0),1),
"Household", INDEX('Coop GFs_CFs'!G:H, MATCH(B305,'Coop GFs_CFs'!B:B,0),1),
"VMT", INDEX('Coop GFs_CFs'!I:J, MATCH(B305,'Coop GFs_CFs'!B:B,0),1),
"Lane Mile", INDEX('Coop GFs_CFs'!K:L, MATCH(B305,'Coop GFs_CFs'!B:B,0),1),
"Gas Sales", INDEX('Coop GFs_CFs'!M:N, MATCH(B305,'Coop GFs_CFs'!B:B,0),1),
"No Growth", INDEX('Coop GFs_CFs'!O:P, MATCH(B305,'Coop GFs_CFs'!B:B,0),1)
)</f>
        <v>1.1441294512813505</v>
      </c>
      <c r="N305" s="133" cm="1">
        <f t="array" ref="N305">_xlfn.SWITCH(L305,
"Employment", INDEX('Coop GFs_CFs'!C:D, MATCH(B305,'Coop GFs_CFs'!B:B,0),2),
"Population", INDEX('Coop GFs_CFs'!E:F, MATCH(B305,'Coop GFs_CFs'!B:B,0),2),
"Household", INDEX('Coop GFs_CFs'!G:H, MATCH(B305,'Coop GFs_CFs'!B:B,0),2),
"VMT", INDEX('Coop GFs_CFs'!I:J, MATCH(B305,'Coop GFs_CFs'!B:B,0),2),
"Lane Mile", INDEX('Coop GFs_CFs'!K:L, MATCH(B305,'Coop GFs_CFs'!B:B,0),2),
"Gas Sales", INDEX('Coop GFs_CFs'!M:N, MATCH(B305,'Coop GFs_CFs'!B:B,0),2),
"No Growth", INDEX('Coop GFs_CFs'!O:P, MATCH(B305,'Coop GFs_CFs'!B:B,0),2)
)</f>
        <v>1.2247937540008487</v>
      </c>
      <c r="O305" s="134"/>
      <c r="P305" s="86">
        <f>F305*M305</f>
        <v>1.3299666660172375E-2</v>
      </c>
      <c r="Q305" s="86">
        <f>F305*N305</f>
        <v>1.4237330083085829E-2</v>
      </c>
      <c r="R305" s="156" t="s">
        <v>438</v>
      </c>
      <c r="S305" s="85" t="s">
        <v>212</v>
      </c>
      <c r="T305" s="85" t="s">
        <v>436</v>
      </c>
      <c r="U305" s="85" t="s">
        <v>230</v>
      </c>
      <c r="V305" s="85" t="s">
        <v>213</v>
      </c>
      <c r="W305" s="85" t="s">
        <v>439</v>
      </c>
      <c r="X305" s="85" t="s">
        <v>330</v>
      </c>
      <c r="Z305" s="42" t="s">
        <v>1514</v>
      </c>
      <c r="AA305"/>
    </row>
    <row r="306" spans="1:27" s="39" customFormat="1" x14ac:dyDescent="0.35">
      <c r="A306" s="43" t="s">
        <v>497</v>
      </c>
      <c r="B306" s="54">
        <v>24031</v>
      </c>
      <c r="C306" s="54" t="s">
        <v>10</v>
      </c>
      <c r="D306" s="53">
        <v>566.76700951704402</v>
      </c>
      <c r="E306" s="53">
        <f>SUMIFS('Ratios_MARAMA-VA'!T:T, 'Ratios_MARAMA-VA'!AA:AA, Z306)</f>
        <v>566.602457092696</v>
      </c>
      <c r="F306" s="53">
        <f>SUMIFS('Ratios_MARAMA-VA'!J:J, 'Ratios_MARAMA-VA'!AA:AA, Z306)</f>
        <v>1.1721993272401301</v>
      </c>
      <c r="G306" s="120">
        <f t="shared" si="19"/>
        <v>2.0688214683268814E-3</v>
      </c>
      <c r="H306" s="120">
        <v>491.07954175532802</v>
      </c>
      <c r="I306" s="53">
        <v>1.0159558986395498</v>
      </c>
      <c r="J306" s="120">
        <v>451.85347994347802</v>
      </c>
      <c r="K306" s="53">
        <v>0.93480417984527719</v>
      </c>
      <c r="L306" s="120" t="str" cm="1">
        <f t="array" ref="L306">_xlfn.SWITCH(A306,
    "District of Columbia", _xlfn.XLOOKUP(R306, '2015 O3 Growth Surrogates'!A:A, '2015 O3 Growth Surrogates'!H:H),
    "Maryland", _xlfn.XLOOKUP(R306, '2015 O3 Growth Surrogates'!A:A, '2015 O3 Growth Surrogates'!I:I),
    "Virginia", _xlfn.XLOOKUP(R306, '2015 O3 Growth Surrogates'!A:A, '2015 O3 Growth Surrogates'!J:J)
)</f>
        <v>Employment</v>
      </c>
      <c r="M306" s="133" cm="1">
        <f t="array" ref="M306">_xlfn.SWITCH(L306,
"Employment", INDEX('Coop GFs_CFs'!C:D, MATCH(B306,'Coop GFs_CFs'!B:B,0),1),
"Population", INDEX('Coop GFs_CFs'!E:F, MATCH(B306,'Coop GFs_CFs'!B:B,0),1),
"Household", INDEX('Coop GFs_CFs'!G:H, MATCH(B306,'Coop GFs_CFs'!B:B,0),1),
"VMT", INDEX('Coop GFs_CFs'!I:J, MATCH(B306,'Coop GFs_CFs'!B:B,0),1),
"Lane Mile", INDEX('Coop GFs_CFs'!K:L, MATCH(B306,'Coop GFs_CFs'!B:B,0),1),
"Gas Sales", INDEX('Coop GFs_CFs'!M:N, MATCH(B306,'Coop GFs_CFs'!B:B,0),1),
"No Growth", INDEX('Coop GFs_CFs'!O:P, MATCH(B306,'Coop GFs_CFs'!B:B,0),1)
)</f>
        <v>1.0977892034918355</v>
      </c>
      <c r="N306" s="133" cm="1">
        <f t="array" ref="N306">_xlfn.SWITCH(L306,
"Employment", INDEX('Coop GFs_CFs'!C:D, MATCH(B306,'Coop GFs_CFs'!B:B,0),2),
"Population", INDEX('Coop GFs_CFs'!E:F, MATCH(B306,'Coop GFs_CFs'!B:B,0),2),
"Household", INDEX('Coop GFs_CFs'!G:H, MATCH(B306,'Coop GFs_CFs'!B:B,0),2),
"VMT", INDEX('Coop GFs_CFs'!I:J, MATCH(B306,'Coop GFs_CFs'!B:B,0),2),
"Lane Mile", INDEX('Coop GFs_CFs'!K:L, MATCH(B306,'Coop GFs_CFs'!B:B,0),2),
"Gas Sales", INDEX('Coop GFs_CFs'!M:N, MATCH(B306,'Coop GFs_CFs'!B:B,0),2),
"No Growth", INDEX('Coop GFs_CFs'!O:P, MATCH(B306,'Coop GFs_CFs'!B:B,0),2)
)</f>
        <v>1.1427409443629737</v>
      </c>
      <c r="O306" s="135">
        <f t="shared" si="22"/>
        <v>0.83075162960000004</v>
      </c>
      <c r="P306" s="53">
        <f>F306*M306*O306</f>
        <v>1.0690342634400902</v>
      </c>
      <c r="Q306" s="53">
        <f>F306*N306*O306</f>
        <v>1.1128085609460907</v>
      </c>
      <c r="R306" s="157" t="s">
        <v>438</v>
      </c>
      <c r="S306" s="43" t="s">
        <v>212</v>
      </c>
      <c r="T306" s="43" t="s">
        <v>436</v>
      </c>
      <c r="U306" s="43" t="s">
        <v>230</v>
      </c>
      <c r="V306" s="43" t="s">
        <v>213</v>
      </c>
      <c r="W306" s="43" t="s">
        <v>439</v>
      </c>
      <c r="X306" s="43" t="s">
        <v>330</v>
      </c>
      <c r="Z306" s="42" t="s">
        <v>1500</v>
      </c>
    </row>
    <row r="307" spans="1:27" s="39" customFormat="1" x14ac:dyDescent="0.35">
      <c r="A307" s="85" t="s">
        <v>497</v>
      </c>
      <c r="B307" s="87">
        <v>24031</v>
      </c>
      <c r="C307" s="87" t="s">
        <v>12</v>
      </c>
      <c r="D307" s="86">
        <v>31.172185523437399</v>
      </c>
      <c r="E307" s="86">
        <f>SUMIFS('Ratios_MARAMA-VA'!T:T, 'Ratios_MARAMA-VA'!AA:AA, Z307)</f>
        <v>31.163135140098301</v>
      </c>
      <c r="F307" s="86">
        <f>SUMIFS('Ratios_MARAMA-VA'!J:J, 'Ratios_MARAMA-VA'!AA:AA, Z307)</f>
        <v>6.4470962998207496E-2</v>
      </c>
      <c r="G307" s="122">
        <f t="shared" si="19"/>
        <v>2.0688214683268909E-3</v>
      </c>
      <c r="H307" s="122">
        <v>32.511973295252901</v>
      </c>
      <c r="I307" s="86">
        <v>6.7261468330889779E-2</v>
      </c>
      <c r="J307" s="122">
        <v>32.808833115894103</v>
      </c>
      <c r="K307" s="86">
        <v>6.7875618300915957E-2</v>
      </c>
      <c r="L307" s="122" t="str" cm="1">
        <f t="array" ref="L307">_xlfn.SWITCH(A307,
    "District of Columbia", _xlfn.XLOOKUP(R307, '2015 O3 Growth Surrogates'!A:A, '2015 O3 Growth Surrogates'!H:H),
    "Maryland", _xlfn.XLOOKUP(R307, '2015 O3 Growth Surrogates'!A:A, '2015 O3 Growth Surrogates'!I:I),
    "Virginia", _xlfn.XLOOKUP(R307, '2015 O3 Growth Surrogates'!A:A, '2015 O3 Growth Surrogates'!J:J)
)</f>
        <v>Employment</v>
      </c>
      <c r="M307" s="133" cm="1">
        <f t="array" ref="M307">_xlfn.SWITCH(L307,
"Employment", INDEX('Coop GFs_CFs'!C:D, MATCH(B307,'Coop GFs_CFs'!B:B,0),1),
"Population", INDEX('Coop GFs_CFs'!E:F, MATCH(B307,'Coop GFs_CFs'!B:B,0),1),
"Household", INDEX('Coop GFs_CFs'!G:H, MATCH(B307,'Coop GFs_CFs'!B:B,0),1),
"VMT", INDEX('Coop GFs_CFs'!I:J, MATCH(B307,'Coop GFs_CFs'!B:B,0),1),
"Lane Mile", INDEX('Coop GFs_CFs'!K:L, MATCH(B307,'Coop GFs_CFs'!B:B,0),1),
"Gas Sales", INDEX('Coop GFs_CFs'!M:N, MATCH(B307,'Coop GFs_CFs'!B:B,0),1),
"No Growth", INDEX('Coop GFs_CFs'!O:P, MATCH(B307,'Coop GFs_CFs'!B:B,0),1)
)</f>
        <v>1.0977892034918355</v>
      </c>
      <c r="N307" s="133" cm="1">
        <f t="array" ref="N307">_xlfn.SWITCH(L307,
"Employment", INDEX('Coop GFs_CFs'!C:D, MATCH(B307,'Coop GFs_CFs'!B:B,0),2),
"Population", INDEX('Coop GFs_CFs'!E:F, MATCH(B307,'Coop GFs_CFs'!B:B,0),2),
"Household", INDEX('Coop GFs_CFs'!G:H, MATCH(B307,'Coop GFs_CFs'!B:B,0),2),
"VMT", INDEX('Coop GFs_CFs'!I:J, MATCH(B307,'Coop GFs_CFs'!B:B,0),2),
"Lane Mile", INDEX('Coop GFs_CFs'!K:L, MATCH(B307,'Coop GFs_CFs'!B:B,0),2),
"Gas Sales", INDEX('Coop GFs_CFs'!M:N, MATCH(B307,'Coop GFs_CFs'!B:B,0),2),
"No Growth", INDEX('Coop GFs_CFs'!O:P, MATCH(B307,'Coop GFs_CFs'!B:B,0),2)
)</f>
        <v>1.1427409443629737</v>
      </c>
      <c r="O307" s="134"/>
      <c r="P307" s="86">
        <f>F307*M307</f>
        <v>7.0775527118153811E-2</v>
      </c>
      <c r="Q307" s="86">
        <f>F307*N307</f>
        <v>7.3673609140561966E-2</v>
      </c>
      <c r="R307" s="156" t="s">
        <v>438</v>
      </c>
      <c r="S307" s="85" t="s">
        <v>212</v>
      </c>
      <c r="T307" s="85" t="s">
        <v>436</v>
      </c>
      <c r="U307" s="85" t="s">
        <v>230</v>
      </c>
      <c r="V307" s="85" t="s">
        <v>213</v>
      </c>
      <c r="W307" s="85" t="s">
        <v>439</v>
      </c>
      <c r="X307" s="85" t="s">
        <v>330</v>
      </c>
      <c r="Z307" s="42" t="s">
        <v>1515</v>
      </c>
      <c r="AA307"/>
    </row>
    <row r="308" spans="1:27" s="39" customFormat="1" x14ac:dyDescent="0.35">
      <c r="A308" s="43" t="s">
        <v>497</v>
      </c>
      <c r="B308" s="54">
        <v>24033</v>
      </c>
      <c r="C308" s="54" t="s">
        <v>10</v>
      </c>
      <c r="D308" s="53">
        <v>315.09420504122102</v>
      </c>
      <c r="E308" s="53">
        <f>SUMIFS('Ratios_MARAMA-VA'!T:T, 'Ratios_MARAMA-VA'!AA:AA, Z308)</f>
        <v>315.00272209590798</v>
      </c>
      <c r="F308" s="53">
        <f>SUMIFS('Ratios_MARAMA-VA'!J:J, 'Ratios_MARAMA-VA'!AA:AA, Z308)</f>
        <v>0.65168439405342105</v>
      </c>
      <c r="G308" s="120">
        <f t="shared" si="19"/>
        <v>2.0688214683268818E-3</v>
      </c>
      <c r="H308" s="120">
        <v>273.01574584105902</v>
      </c>
      <c r="I308" s="53">
        <v>0.56482083618725853</v>
      </c>
      <c r="J308" s="120">
        <v>251.20801081774701</v>
      </c>
      <c r="K308" s="53">
        <v>0.51970452579544657</v>
      </c>
      <c r="L308" s="120" t="str" cm="1">
        <f t="array" ref="L308">_xlfn.SWITCH(A308,
    "District of Columbia", _xlfn.XLOOKUP(R308, '2015 O3 Growth Surrogates'!A:A, '2015 O3 Growth Surrogates'!H:H),
    "Maryland", _xlfn.XLOOKUP(R308, '2015 O3 Growth Surrogates'!A:A, '2015 O3 Growth Surrogates'!I:I),
    "Virginia", _xlfn.XLOOKUP(R308, '2015 O3 Growth Surrogates'!A:A, '2015 O3 Growth Surrogates'!J:J)
)</f>
        <v>Employment</v>
      </c>
      <c r="M308" s="133" cm="1">
        <f t="array" ref="M308">_xlfn.SWITCH(L308,
"Employment", INDEX('Coop GFs_CFs'!C:D, MATCH(B308,'Coop GFs_CFs'!B:B,0),1),
"Population", INDEX('Coop GFs_CFs'!E:F, MATCH(B308,'Coop GFs_CFs'!B:B,0),1),
"Household", INDEX('Coop GFs_CFs'!G:H, MATCH(B308,'Coop GFs_CFs'!B:B,0),1),
"VMT", INDEX('Coop GFs_CFs'!I:J, MATCH(B308,'Coop GFs_CFs'!B:B,0),1),
"Lane Mile", INDEX('Coop GFs_CFs'!K:L, MATCH(B308,'Coop GFs_CFs'!B:B,0),1),
"Gas Sales", INDEX('Coop GFs_CFs'!M:N, MATCH(B308,'Coop GFs_CFs'!B:B,0),1),
"No Growth", INDEX('Coop GFs_CFs'!O:P, MATCH(B308,'Coop GFs_CFs'!B:B,0),1)
)</f>
        <v>1.0691583039570396</v>
      </c>
      <c r="N308" s="133" cm="1">
        <f t="array" ref="N308">_xlfn.SWITCH(L308,
"Employment", INDEX('Coop GFs_CFs'!C:D, MATCH(B308,'Coop GFs_CFs'!B:B,0),2),
"Population", INDEX('Coop GFs_CFs'!E:F, MATCH(B308,'Coop GFs_CFs'!B:B,0),2),
"Household", INDEX('Coop GFs_CFs'!G:H, MATCH(B308,'Coop GFs_CFs'!B:B,0),2),
"VMT", INDEX('Coop GFs_CFs'!I:J, MATCH(B308,'Coop GFs_CFs'!B:B,0),2),
"Lane Mile", INDEX('Coop GFs_CFs'!K:L, MATCH(B308,'Coop GFs_CFs'!B:B,0),2),
"Gas Sales", INDEX('Coop GFs_CFs'!M:N, MATCH(B308,'Coop GFs_CFs'!B:B,0),2),
"No Growth", INDEX('Coop GFs_CFs'!O:P, MATCH(B308,'Coop GFs_CFs'!B:B,0),2)
)</f>
        <v>1.1120864021452579</v>
      </c>
      <c r="O308" s="135">
        <f t="shared" si="22"/>
        <v>0.83075162960000004</v>
      </c>
      <c r="P308" s="53">
        <f>F308*M308*O308</f>
        <v>0.57882933937904257</v>
      </c>
      <c r="Q308" s="53">
        <f>F308*N308*O308</f>
        <v>0.60207009112096932</v>
      </c>
      <c r="R308" s="157" t="s">
        <v>438</v>
      </c>
      <c r="S308" s="43" t="s">
        <v>212</v>
      </c>
      <c r="T308" s="43" t="s">
        <v>436</v>
      </c>
      <c r="U308" s="43" t="s">
        <v>230</v>
      </c>
      <c r="V308" s="43" t="s">
        <v>213</v>
      </c>
      <c r="W308" s="43" t="s">
        <v>439</v>
      </c>
      <c r="X308" s="43" t="s">
        <v>330</v>
      </c>
      <c r="Z308" s="42" t="s">
        <v>1501</v>
      </c>
    </row>
    <row r="309" spans="1:27" s="39" customFormat="1" x14ac:dyDescent="0.35">
      <c r="A309" s="85" t="s">
        <v>497</v>
      </c>
      <c r="B309" s="87">
        <v>24033</v>
      </c>
      <c r="C309" s="87" t="s">
        <v>12</v>
      </c>
      <c r="D309" s="86">
        <v>17.330180183236401</v>
      </c>
      <c r="E309" s="86">
        <f>SUMIFS('Ratios_MARAMA-VA'!T:T, 'Ratios_MARAMA-VA'!AA:AA, Z309)</f>
        <v>17.325148621561802</v>
      </c>
      <c r="F309" s="86">
        <f>SUMIFS('Ratios_MARAMA-VA'!J:J, 'Ratios_MARAMA-VA'!AA:AA, Z309)</f>
        <v>3.5842639410240899E-2</v>
      </c>
      <c r="G309" s="122">
        <f t="shared" si="19"/>
        <v>2.0688214683268796E-3</v>
      </c>
      <c r="H309" s="122">
        <v>18.0750353514889</v>
      </c>
      <c r="I309" s="86">
        <v>3.7394021175927522E-2</v>
      </c>
      <c r="J309" s="122">
        <v>18.240074603453099</v>
      </c>
      <c r="K309" s="86">
        <v>3.7735457923507666E-2</v>
      </c>
      <c r="L309" s="122" t="str" cm="1">
        <f t="array" ref="L309">_xlfn.SWITCH(A309,
    "District of Columbia", _xlfn.XLOOKUP(R309, '2015 O3 Growth Surrogates'!A:A, '2015 O3 Growth Surrogates'!H:H),
    "Maryland", _xlfn.XLOOKUP(R309, '2015 O3 Growth Surrogates'!A:A, '2015 O3 Growth Surrogates'!I:I),
    "Virginia", _xlfn.XLOOKUP(R309, '2015 O3 Growth Surrogates'!A:A, '2015 O3 Growth Surrogates'!J:J)
)</f>
        <v>Employment</v>
      </c>
      <c r="M309" s="133" cm="1">
        <f t="array" ref="M309">_xlfn.SWITCH(L309,
"Employment", INDEX('Coop GFs_CFs'!C:D, MATCH(B309,'Coop GFs_CFs'!B:B,0),1),
"Population", INDEX('Coop GFs_CFs'!E:F, MATCH(B309,'Coop GFs_CFs'!B:B,0),1),
"Household", INDEX('Coop GFs_CFs'!G:H, MATCH(B309,'Coop GFs_CFs'!B:B,0),1),
"VMT", INDEX('Coop GFs_CFs'!I:J, MATCH(B309,'Coop GFs_CFs'!B:B,0),1),
"Lane Mile", INDEX('Coop GFs_CFs'!K:L, MATCH(B309,'Coop GFs_CFs'!B:B,0),1),
"Gas Sales", INDEX('Coop GFs_CFs'!M:N, MATCH(B309,'Coop GFs_CFs'!B:B,0),1),
"No Growth", INDEX('Coop GFs_CFs'!O:P, MATCH(B309,'Coop GFs_CFs'!B:B,0),1)
)</f>
        <v>1.0691583039570396</v>
      </c>
      <c r="N309" s="133" cm="1">
        <f t="array" ref="N309">_xlfn.SWITCH(L309,
"Employment", INDEX('Coop GFs_CFs'!C:D, MATCH(B309,'Coop GFs_CFs'!B:B,0),2),
"Population", INDEX('Coop GFs_CFs'!E:F, MATCH(B309,'Coop GFs_CFs'!B:B,0),2),
"Household", INDEX('Coop GFs_CFs'!G:H, MATCH(B309,'Coop GFs_CFs'!B:B,0),2),
"VMT", INDEX('Coop GFs_CFs'!I:J, MATCH(B309,'Coop GFs_CFs'!B:B,0),2),
"Lane Mile", INDEX('Coop GFs_CFs'!K:L, MATCH(B309,'Coop GFs_CFs'!B:B,0),2),
"Gas Sales", INDEX('Coop GFs_CFs'!M:N, MATCH(B309,'Coop GFs_CFs'!B:B,0),2),
"No Growth", INDEX('Coop GFs_CFs'!O:P, MATCH(B309,'Coop GFs_CFs'!B:B,0),2)
)</f>
        <v>1.1120864021452579</v>
      </c>
      <c r="O309" s="134"/>
      <c r="P309" s="86">
        <f>F309*M309</f>
        <v>3.8321455561196906E-2</v>
      </c>
      <c r="Q309" s="86">
        <f>F309*N309</f>
        <v>3.9860111905124632E-2</v>
      </c>
      <c r="R309" s="156" t="s">
        <v>438</v>
      </c>
      <c r="S309" s="85" t="s">
        <v>212</v>
      </c>
      <c r="T309" s="85" t="s">
        <v>436</v>
      </c>
      <c r="U309" s="85" t="s">
        <v>230</v>
      </c>
      <c r="V309" s="85" t="s">
        <v>213</v>
      </c>
      <c r="W309" s="85" t="s">
        <v>439</v>
      </c>
      <c r="X309" s="85" t="s">
        <v>330</v>
      </c>
      <c r="Z309" s="42" t="s">
        <v>1516</v>
      </c>
      <c r="AA309"/>
    </row>
    <row r="310" spans="1:27" s="39" customFormat="1" x14ac:dyDescent="0.35">
      <c r="A310" s="43" t="s">
        <v>811</v>
      </c>
      <c r="B310" s="54">
        <v>51013</v>
      </c>
      <c r="C310" s="54" t="s">
        <v>10</v>
      </c>
      <c r="D310" s="53">
        <v>185.061332301677</v>
      </c>
      <c r="E310" s="53">
        <f>SUMIFS('Ratios_MARAMA-VA'!T:T, 'Ratios_MARAMA-VA'!AA:AA, Z310)</f>
        <v>185.00760247906601</v>
      </c>
      <c r="F310" s="53">
        <f>SUMIFS('Ratios_MARAMA-VA'!J:J, 'Ratios_MARAMA-VA'!AA:AA, Z310)</f>
        <v>0.38274769981237899</v>
      </c>
      <c r="G310" s="120">
        <f t="shared" si="19"/>
        <v>2.0688214683268905E-3</v>
      </c>
      <c r="H310" s="120">
        <v>160.34778442870001</v>
      </c>
      <c r="I310" s="53">
        <v>0.33173093882474686</v>
      </c>
      <c r="J310" s="120">
        <v>147.53965138998601</v>
      </c>
      <c r="K310" s="53">
        <v>0.30523319822506839</v>
      </c>
      <c r="L310" s="120" t="str" cm="1">
        <f t="array" ref="L310">_xlfn.SWITCH(A310,
    "District of Columbia", _xlfn.XLOOKUP(R310, '2015 O3 Growth Surrogates'!A:A, '2015 O3 Growth Surrogates'!H:H),
    "Maryland", _xlfn.XLOOKUP(R310, '2015 O3 Growth Surrogates'!A:A, '2015 O3 Growth Surrogates'!I:I),
    "Virginia", _xlfn.XLOOKUP(R310, '2015 O3 Growth Surrogates'!A:A, '2015 O3 Growth Surrogates'!J:J)
)</f>
        <v>Employment</v>
      </c>
      <c r="M310" s="133" cm="1">
        <f t="array" ref="M310">_xlfn.SWITCH(L310,
"Employment", INDEX('Coop GFs_CFs'!C:D, MATCH(B310,'Coop GFs_CFs'!B:B,0),1),
"Population", INDEX('Coop GFs_CFs'!E:F, MATCH(B310,'Coop GFs_CFs'!B:B,0),1),
"Household", INDEX('Coop GFs_CFs'!G:H, MATCH(B310,'Coop GFs_CFs'!B:B,0),1),
"VMT", INDEX('Coop GFs_CFs'!I:J, MATCH(B310,'Coop GFs_CFs'!B:B,0),1),
"Lane Mile", INDEX('Coop GFs_CFs'!K:L, MATCH(B310,'Coop GFs_CFs'!B:B,0),1),
"Gas Sales", INDEX('Coop GFs_CFs'!M:N, MATCH(B310,'Coop GFs_CFs'!B:B,0),1),
"No Growth", INDEX('Coop GFs_CFs'!O:P, MATCH(B310,'Coop GFs_CFs'!B:B,0),1)
)</f>
        <v>1.1056036674427163</v>
      </c>
      <c r="N310" s="133" cm="1">
        <f t="array" ref="N310">_xlfn.SWITCH(L310,
"Employment", INDEX('Coop GFs_CFs'!C:D, MATCH(B310,'Coop GFs_CFs'!B:B,0),2),
"Population", INDEX('Coop GFs_CFs'!E:F, MATCH(B310,'Coop GFs_CFs'!B:B,0),2),
"Household", INDEX('Coop GFs_CFs'!G:H, MATCH(B310,'Coop GFs_CFs'!B:B,0),2),
"VMT", INDEX('Coop GFs_CFs'!I:J, MATCH(B310,'Coop GFs_CFs'!B:B,0),2),
"Lane Mile", INDEX('Coop GFs_CFs'!K:L, MATCH(B310,'Coop GFs_CFs'!B:B,0),2),
"Gas Sales", INDEX('Coop GFs_CFs'!M:N, MATCH(B310,'Coop GFs_CFs'!B:B,0),2),
"No Growth", INDEX('Coop GFs_CFs'!O:P, MATCH(B310,'Coop GFs_CFs'!B:B,0),2)
)</f>
        <v>1.1792000057596272</v>
      </c>
      <c r="O310" s="135">
        <v>1</v>
      </c>
      <c r="P310" s="53">
        <f>F310*M310*O310</f>
        <v>0.42316726061783005</v>
      </c>
      <c r="Q310" s="53">
        <f>F310*N310*O310</f>
        <v>0.45133608982324142</v>
      </c>
      <c r="R310" s="157" t="s">
        <v>438</v>
      </c>
      <c r="S310" s="43" t="s">
        <v>212</v>
      </c>
      <c r="T310" s="43" t="s">
        <v>436</v>
      </c>
      <c r="U310" s="43" t="s">
        <v>230</v>
      </c>
      <c r="V310" s="43" t="s">
        <v>213</v>
      </c>
      <c r="W310" s="43" t="s">
        <v>439</v>
      </c>
      <c r="X310" s="43" t="s">
        <v>330</v>
      </c>
      <c r="Z310" s="42" t="s">
        <v>1503</v>
      </c>
    </row>
    <row r="311" spans="1:27" s="39" customFormat="1" x14ac:dyDescent="0.35">
      <c r="A311" s="85" t="s">
        <v>811</v>
      </c>
      <c r="B311" s="87">
        <v>51013</v>
      </c>
      <c r="C311" s="87" t="s">
        <v>12</v>
      </c>
      <c r="D311" s="86">
        <v>10.178371624191101</v>
      </c>
      <c r="E311" s="86">
        <f>SUMIFS('Ratios_MARAMA-VA'!T:T, 'Ratios_MARAMA-VA'!AA:AA, Z311)</f>
        <v>10.1754164844271</v>
      </c>
      <c r="F311" s="86">
        <f>SUMIFS('Ratios_MARAMA-VA'!J:J, 'Ratios_MARAMA-VA'!AA:AA, Z311)</f>
        <v>2.1051120072150299E-2</v>
      </c>
      <c r="G311" s="122">
        <f t="shared" si="19"/>
        <v>2.0688214683269083E-3</v>
      </c>
      <c r="H311" s="122">
        <v>10.6158403999634</v>
      </c>
      <c r="I311" s="86">
        <v>2.1962278523776392E-2</v>
      </c>
      <c r="J311" s="122">
        <v>10.712771350554</v>
      </c>
      <c r="K311" s="86">
        <v>2.2162811355303562E-2</v>
      </c>
      <c r="L311" s="122" t="str" cm="1">
        <f t="array" ref="L311">_xlfn.SWITCH(A311,
    "District of Columbia", _xlfn.XLOOKUP(R311, '2015 O3 Growth Surrogates'!A:A, '2015 O3 Growth Surrogates'!H:H),
    "Maryland", _xlfn.XLOOKUP(R311, '2015 O3 Growth Surrogates'!A:A, '2015 O3 Growth Surrogates'!I:I),
    "Virginia", _xlfn.XLOOKUP(R311, '2015 O3 Growth Surrogates'!A:A, '2015 O3 Growth Surrogates'!J:J)
)</f>
        <v>Employment</v>
      </c>
      <c r="M311" s="133" cm="1">
        <f t="array" ref="M311">_xlfn.SWITCH(L311,
"Employment", INDEX('Coop GFs_CFs'!C:D, MATCH(B311,'Coop GFs_CFs'!B:B,0),1),
"Population", INDEX('Coop GFs_CFs'!E:F, MATCH(B311,'Coop GFs_CFs'!B:B,0),1),
"Household", INDEX('Coop GFs_CFs'!G:H, MATCH(B311,'Coop GFs_CFs'!B:B,0),1),
"VMT", INDEX('Coop GFs_CFs'!I:J, MATCH(B311,'Coop GFs_CFs'!B:B,0),1),
"Lane Mile", INDEX('Coop GFs_CFs'!K:L, MATCH(B311,'Coop GFs_CFs'!B:B,0),1),
"Gas Sales", INDEX('Coop GFs_CFs'!M:N, MATCH(B311,'Coop GFs_CFs'!B:B,0),1),
"No Growth", INDEX('Coop GFs_CFs'!O:P, MATCH(B311,'Coop GFs_CFs'!B:B,0),1)
)</f>
        <v>1.1056036674427163</v>
      </c>
      <c r="N311" s="133" cm="1">
        <f t="array" ref="N311">_xlfn.SWITCH(L311,
"Employment", INDEX('Coop GFs_CFs'!C:D, MATCH(B311,'Coop GFs_CFs'!B:B,0),2),
"Population", INDEX('Coop GFs_CFs'!E:F, MATCH(B311,'Coop GFs_CFs'!B:B,0),2),
"Household", INDEX('Coop GFs_CFs'!G:H, MATCH(B311,'Coop GFs_CFs'!B:B,0),2),
"VMT", INDEX('Coop GFs_CFs'!I:J, MATCH(B311,'Coop GFs_CFs'!B:B,0),2),
"Lane Mile", INDEX('Coop GFs_CFs'!K:L, MATCH(B311,'Coop GFs_CFs'!B:B,0),2),
"Gas Sales", INDEX('Coop GFs_CFs'!M:N, MATCH(B311,'Coop GFs_CFs'!B:B,0),2),
"No Growth", INDEX('Coop GFs_CFs'!O:P, MATCH(B311,'Coop GFs_CFs'!B:B,0),2)
)</f>
        <v>1.1792000057596272</v>
      </c>
      <c r="O311" s="134"/>
      <c r="P311" s="86">
        <f>F311*M311</f>
        <v>2.327419555554635E-2</v>
      </c>
      <c r="Q311" s="86">
        <f>F311*N311</f>
        <v>2.4823480910326236E-2</v>
      </c>
      <c r="R311" s="156" t="s">
        <v>438</v>
      </c>
      <c r="S311" s="85" t="s">
        <v>212</v>
      </c>
      <c r="T311" s="85" t="s">
        <v>436</v>
      </c>
      <c r="U311" s="85" t="s">
        <v>230</v>
      </c>
      <c r="V311" s="85" t="s">
        <v>213</v>
      </c>
      <c r="W311" s="85" t="s">
        <v>439</v>
      </c>
      <c r="X311" s="85" t="s">
        <v>330</v>
      </c>
      <c r="Z311" s="42" t="s">
        <v>1518</v>
      </c>
      <c r="AA311"/>
    </row>
    <row r="312" spans="1:27" s="39" customFormat="1" x14ac:dyDescent="0.35">
      <c r="A312" s="43" t="s">
        <v>811</v>
      </c>
      <c r="B312" s="54">
        <v>51059</v>
      </c>
      <c r="C312" s="54" t="s">
        <v>10</v>
      </c>
      <c r="D312" s="53">
        <v>776.15476108042299</v>
      </c>
      <c r="E312" s="53">
        <f>SUMIFS('Ratios_MARAMA-VA'!T:T, 'Ratios_MARAMA-VA'!AA:AA, Z312)</f>
        <v>775.929416017177</v>
      </c>
      <c r="F312" s="53">
        <f>SUMIFS('Ratios_MARAMA-VA'!J:J, 'Ratios_MARAMA-VA'!AA:AA, Z312)</f>
        <v>1.60525943376268</v>
      </c>
      <c r="G312" s="120">
        <f t="shared" si="19"/>
        <v>2.068821468326887E-3</v>
      </c>
      <c r="H312" s="120">
        <v>672.50513527133603</v>
      </c>
      <c r="I312" s="53">
        <v>1.3912930614094172</v>
      </c>
      <c r="J312" s="120">
        <v>618.78730391829697</v>
      </c>
      <c r="K312" s="53">
        <v>1.2801604586742867</v>
      </c>
      <c r="L312" s="120" t="str" cm="1">
        <f t="array" ref="L312">_xlfn.SWITCH(A312,
    "District of Columbia", _xlfn.XLOOKUP(R312, '2015 O3 Growth Surrogates'!A:A, '2015 O3 Growth Surrogates'!H:H),
    "Maryland", _xlfn.XLOOKUP(R312, '2015 O3 Growth Surrogates'!A:A, '2015 O3 Growth Surrogates'!I:I),
    "Virginia", _xlfn.XLOOKUP(R312, '2015 O3 Growth Surrogates'!A:A, '2015 O3 Growth Surrogates'!J:J)
)</f>
        <v>Employment</v>
      </c>
      <c r="M312" s="133" cm="1">
        <f t="array" ref="M312">_xlfn.SWITCH(L312,
"Employment", INDEX('Coop GFs_CFs'!C:D, MATCH(B312,'Coop GFs_CFs'!B:B,0),1),
"Population", INDEX('Coop GFs_CFs'!E:F, MATCH(B312,'Coop GFs_CFs'!B:B,0),1),
"Household", INDEX('Coop GFs_CFs'!G:H, MATCH(B312,'Coop GFs_CFs'!B:B,0),1),
"VMT", INDEX('Coop GFs_CFs'!I:J, MATCH(B312,'Coop GFs_CFs'!B:B,0),1),
"Lane Mile", INDEX('Coop GFs_CFs'!K:L, MATCH(B312,'Coop GFs_CFs'!B:B,0),1),
"Gas Sales", INDEX('Coop GFs_CFs'!M:N, MATCH(B312,'Coop GFs_CFs'!B:B,0),1),
"No Growth", INDEX('Coop GFs_CFs'!O:P, MATCH(B312,'Coop GFs_CFs'!B:B,0),1)
)</f>
        <v>1.1407331378648504</v>
      </c>
      <c r="N312" s="133" cm="1">
        <f t="array" ref="N312">_xlfn.SWITCH(L312,
"Employment", INDEX('Coop GFs_CFs'!C:D, MATCH(B312,'Coop GFs_CFs'!B:B,0),2),
"Population", INDEX('Coop GFs_CFs'!E:F, MATCH(B312,'Coop GFs_CFs'!B:B,0),2),
"Household", INDEX('Coop GFs_CFs'!G:H, MATCH(B312,'Coop GFs_CFs'!B:B,0),2),
"VMT", INDEX('Coop GFs_CFs'!I:J, MATCH(B312,'Coop GFs_CFs'!B:B,0),2),
"Lane Mile", INDEX('Coop GFs_CFs'!K:L, MATCH(B312,'Coop GFs_CFs'!B:B,0),2),
"Gas Sales", INDEX('Coop GFs_CFs'!M:N, MATCH(B312,'Coop GFs_CFs'!B:B,0),2),
"No Growth", INDEX('Coop GFs_CFs'!O:P, MATCH(B312,'Coop GFs_CFs'!B:B,0),2)
)</f>
        <v>1.1888354812229924</v>
      </c>
      <c r="O312" s="135">
        <v>1</v>
      </c>
      <c r="P312" s="53">
        <f>F312*M312*O312</f>
        <v>1.831172630963255</v>
      </c>
      <c r="Q312" s="53">
        <f>F312*N312*O312</f>
        <v>1.908389371425004</v>
      </c>
      <c r="R312" s="157" t="s">
        <v>438</v>
      </c>
      <c r="S312" s="43" t="s">
        <v>212</v>
      </c>
      <c r="T312" s="43" t="s">
        <v>436</v>
      </c>
      <c r="U312" s="43" t="s">
        <v>230</v>
      </c>
      <c r="V312" s="43" t="s">
        <v>213</v>
      </c>
      <c r="W312" s="43" t="s">
        <v>439</v>
      </c>
      <c r="X312" s="43" t="s">
        <v>330</v>
      </c>
      <c r="Z312" s="42" t="s">
        <v>1504</v>
      </c>
    </row>
    <row r="313" spans="1:27" s="39" customFormat="1" x14ac:dyDescent="0.35">
      <c r="A313" s="85" t="s">
        <v>811</v>
      </c>
      <c r="B313" s="87">
        <v>51059</v>
      </c>
      <c r="C313" s="87" t="s">
        <v>12</v>
      </c>
      <c r="D313" s="86">
        <v>42.6885069022197</v>
      </c>
      <c r="E313" s="86">
        <f>SUMIFS('Ratios_MARAMA-VA'!T:T, 'Ratios_MARAMA-VA'!AA:AA, Z313)</f>
        <v>42.676112925180703</v>
      </c>
      <c r="F313" s="86">
        <f>SUMIFS('Ratios_MARAMA-VA'!J:J, 'Ratios_MARAMA-VA'!AA:AA, Z313)</f>
        <v>8.8289258604356102E-2</v>
      </c>
      <c r="G313" s="122">
        <f t="shared" si="19"/>
        <v>2.0688214683268805E-3</v>
      </c>
      <c r="H313" s="122">
        <v>44.5232688409247</v>
      </c>
      <c r="I313" s="86">
        <v>9.2110694418194292E-2</v>
      </c>
      <c r="J313" s="122">
        <v>44.929801212320498</v>
      </c>
      <c r="K313" s="86">
        <v>9.2951737315707744E-2</v>
      </c>
      <c r="L313" s="122" t="str" cm="1">
        <f t="array" ref="L313">_xlfn.SWITCH(A313,
    "District of Columbia", _xlfn.XLOOKUP(R313, '2015 O3 Growth Surrogates'!A:A, '2015 O3 Growth Surrogates'!H:H),
    "Maryland", _xlfn.XLOOKUP(R313, '2015 O3 Growth Surrogates'!A:A, '2015 O3 Growth Surrogates'!I:I),
    "Virginia", _xlfn.XLOOKUP(R313, '2015 O3 Growth Surrogates'!A:A, '2015 O3 Growth Surrogates'!J:J)
)</f>
        <v>Employment</v>
      </c>
      <c r="M313" s="133" cm="1">
        <f t="array" ref="M313">_xlfn.SWITCH(L313,
"Employment", INDEX('Coop GFs_CFs'!C:D, MATCH(B313,'Coop GFs_CFs'!B:B,0),1),
"Population", INDEX('Coop GFs_CFs'!E:F, MATCH(B313,'Coop GFs_CFs'!B:B,0),1),
"Household", INDEX('Coop GFs_CFs'!G:H, MATCH(B313,'Coop GFs_CFs'!B:B,0),1),
"VMT", INDEX('Coop GFs_CFs'!I:J, MATCH(B313,'Coop GFs_CFs'!B:B,0),1),
"Lane Mile", INDEX('Coop GFs_CFs'!K:L, MATCH(B313,'Coop GFs_CFs'!B:B,0),1),
"Gas Sales", INDEX('Coop GFs_CFs'!M:N, MATCH(B313,'Coop GFs_CFs'!B:B,0),1),
"No Growth", INDEX('Coop GFs_CFs'!O:P, MATCH(B313,'Coop GFs_CFs'!B:B,0),1)
)</f>
        <v>1.1407331378648504</v>
      </c>
      <c r="N313" s="133" cm="1">
        <f t="array" ref="N313">_xlfn.SWITCH(L313,
"Employment", INDEX('Coop GFs_CFs'!C:D, MATCH(B313,'Coop GFs_CFs'!B:B,0),2),
"Population", INDEX('Coop GFs_CFs'!E:F, MATCH(B313,'Coop GFs_CFs'!B:B,0),2),
"Household", INDEX('Coop GFs_CFs'!G:H, MATCH(B313,'Coop GFs_CFs'!B:B,0),2),
"VMT", INDEX('Coop GFs_CFs'!I:J, MATCH(B313,'Coop GFs_CFs'!B:B,0),2),
"Lane Mile", INDEX('Coop GFs_CFs'!K:L, MATCH(B313,'Coop GFs_CFs'!B:B,0),2),
"Gas Sales", INDEX('Coop GFs_CFs'!M:N, MATCH(B313,'Coop GFs_CFs'!B:B,0),2),
"No Growth", INDEX('Coop GFs_CFs'!O:P, MATCH(B313,'Coop GFs_CFs'!B:B,0),2)
)</f>
        <v>1.1888354812229924</v>
      </c>
      <c r="O313" s="134"/>
      <c r="P313" s="86">
        <f>F313*M313</f>
        <v>0.10071448300750838</v>
      </c>
      <c r="Q313" s="86">
        <f>F313*N313</f>
        <v>0.10496140323973091</v>
      </c>
      <c r="R313" s="156" t="s">
        <v>438</v>
      </c>
      <c r="S313" s="85" t="s">
        <v>212</v>
      </c>
      <c r="T313" s="85" t="s">
        <v>436</v>
      </c>
      <c r="U313" s="85" t="s">
        <v>230</v>
      </c>
      <c r="V313" s="85" t="s">
        <v>213</v>
      </c>
      <c r="W313" s="85" t="s">
        <v>439</v>
      </c>
      <c r="X313" s="85" t="s">
        <v>330</v>
      </c>
      <c r="Z313" s="42" t="s">
        <v>1519</v>
      </c>
      <c r="AA313"/>
    </row>
    <row r="314" spans="1:27" s="39" customFormat="1" x14ac:dyDescent="0.35">
      <c r="A314" s="43" t="s">
        <v>811</v>
      </c>
      <c r="B314" s="54">
        <v>51107</v>
      </c>
      <c r="C314" s="54" t="s">
        <v>10</v>
      </c>
      <c r="D314" s="53">
        <v>182.10772025352</v>
      </c>
      <c r="E314" s="53">
        <f>SUMIFS('Ratios_MARAMA-VA'!T:T, 'Ratios_MARAMA-VA'!AA:AA, Z314)</f>
        <v>182.05484796851201</v>
      </c>
      <c r="F314" s="53">
        <f>SUMIFS('Ratios_MARAMA-VA'!J:J, 'Ratios_MARAMA-VA'!AA:AA, Z314)</f>
        <v>0.37663897789024697</v>
      </c>
      <c r="G314" s="120">
        <f t="shared" si="19"/>
        <v>2.068821468326897E-3</v>
      </c>
      <c r="H314" s="120">
        <v>157.788605036153</v>
      </c>
      <c r="I314" s="53">
        <v>0.32643645355614687</v>
      </c>
      <c r="J314" s="120">
        <v>145.18489209744999</v>
      </c>
      <c r="K314" s="53">
        <v>0.30036162164792857</v>
      </c>
      <c r="L314" s="120" t="str" cm="1">
        <f t="array" ref="L314">_xlfn.SWITCH(A314,
    "District of Columbia", _xlfn.XLOOKUP(R314, '2015 O3 Growth Surrogates'!A:A, '2015 O3 Growth Surrogates'!H:H),
    "Maryland", _xlfn.XLOOKUP(R314, '2015 O3 Growth Surrogates'!A:A, '2015 O3 Growth Surrogates'!I:I),
    "Virginia", _xlfn.XLOOKUP(R314, '2015 O3 Growth Surrogates'!A:A, '2015 O3 Growth Surrogates'!J:J)
)</f>
        <v>Employment</v>
      </c>
      <c r="M314" s="133" cm="1">
        <f t="array" ref="M314">_xlfn.SWITCH(L314,
"Employment", INDEX('Coop GFs_CFs'!C:D, MATCH(B314,'Coop GFs_CFs'!B:B,0),1),
"Population", INDEX('Coop GFs_CFs'!E:F, MATCH(B314,'Coop GFs_CFs'!B:B,0),1),
"Household", INDEX('Coop GFs_CFs'!G:H, MATCH(B314,'Coop GFs_CFs'!B:B,0),1),
"VMT", INDEX('Coop GFs_CFs'!I:J, MATCH(B314,'Coop GFs_CFs'!B:B,0),1),
"Lane Mile", INDEX('Coop GFs_CFs'!K:L, MATCH(B314,'Coop GFs_CFs'!B:B,0),1),
"Gas Sales", INDEX('Coop GFs_CFs'!M:N, MATCH(B314,'Coop GFs_CFs'!B:B,0),1),
"No Growth", INDEX('Coop GFs_CFs'!O:P, MATCH(B314,'Coop GFs_CFs'!B:B,0),1)
)</f>
        <v>1.1820289336364709</v>
      </c>
      <c r="N314" s="133" cm="1">
        <f t="array" ref="N314">_xlfn.SWITCH(L314,
"Employment", INDEX('Coop GFs_CFs'!C:D, MATCH(B314,'Coop GFs_CFs'!B:B,0),2),
"Population", INDEX('Coop GFs_CFs'!E:F, MATCH(B314,'Coop GFs_CFs'!B:B,0),2),
"Household", INDEX('Coop GFs_CFs'!G:H, MATCH(B314,'Coop GFs_CFs'!B:B,0),2),
"VMT", INDEX('Coop GFs_CFs'!I:J, MATCH(B314,'Coop GFs_CFs'!B:B,0),2),
"Lane Mile", INDEX('Coop GFs_CFs'!K:L, MATCH(B314,'Coop GFs_CFs'!B:B,0),2),
"Gas Sales", INDEX('Coop GFs_CFs'!M:N, MATCH(B314,'Coop GFs_CFs'!B:B,0),2),
"No Growth", INDEX('Coop GFs_CFs'!O:P, MATCH(B314,'Coop GFs_CFs'!B:B,0),2)
)</f>
        <v>1.2460772431295832</v>
      </c>
      <c r="O314" s="135">
        <f t="shared" si="22"/>
        <v>0.83075162960000004</v>
      </c>
      <c r="P314" s="53">
        <f>F314*M314*O314</f>
        <v>0.36984910472526533</v>
      </c>
      <c r="Q314" s="53">
        <f>F314*N314*O314</f>
        <v>0.38988940090677959</v>
      </c>
      <c r="R314" s="157" t="s">
        <v>438</v>
      </c>
      <c r="S314" s="43" t="s">
        <v>212</v>
      </c>
      <c r="T314" s="43" t="s">
        <v>436</v>
      </c>
      <c r="U314" s="43" t="s">
        <v>230</v>
      </c>
      <c r="V314" s="43" t="s">
        <v>213</v>
      </c>
      <c r="W314" s="43" t="s">
        <v>439</v>
      </c>
      <c r="X314" s="43" t="s">
        <v>330</v>
      </c>
      <c r="Z314" s="42" t="s">
        <v>1507</v>
      </c>
    </row>
    <row r="315" spans="1:27" s="39" customFormat="1" x14ac:dyDescent="0.35">
      <c r="A315" s="85" t="s">
        <v>811</v>
      </c>
      <c r="B315" s="87">
        <v>51107</v>
      </c>
      <c r="C315" s="87" t="s">
        <v>12</v>
      </c>
      <c r="D315" s="86">
        <v>10.015926266344801</v>
      </c>
      <c r="E315" s="86">
        <f>SUMIFS('Ratios_MARAMA-VA'!T:T, 'Ratios_MARAMA-VA'!AA:AA, Z315)</f>
        <v>10.013018290189599</v>
      </c>
      <c r="F315" s="86">
        <f>SUMIFS('Ratios_MARAMA-VA'!J:J, 'Ratios_MARAMA-VA'!AA:AA, Z315)</f>
        <v>2.0715147201494099E-2</v>
      </c>
      <c r="G315" s="122">
        <f t="shared" si="19"/>
        <v>2.0688214683268948E-3</v>
      </c>
      <c r="H315" s="122">
        <v>10.4464131029179</v>
      </c>
      <c r="I315" s="86">
        <v>2.1611763694327924E-2</v>
      </c>
      <c r="J315" s="122">
        <v>10.541797049376999</v>
      </c>
      <c r="K315" s="86">
        <v>2.180909605049625E-2</v>
      </c>
      <c r="L315" s="122" t="str" cm="1">
        <f t="array" ref="L315">_xlfn.SWITCH(A315,
    "District of Columbia", _xlfn.XLOOKUP(R315, '2015 O3 Growth Surrogates'!A:A, '2015 O3 Growth Surrogates'!H:H),
    "Maryland", _xlfn.XLOOKUP(R315, '2015 O3 Growth Surrogates'!A:A, '2015 O3 Growth Surrogates'!I:I),
    "Virginia", _xlfn.XLOOKUP(R315, '2015 O3 Growth Surrogates'!A:A, '2015 O3 Growth Surrogates'!J:J)
)</f>
        <v>Employment</v>
      </c>
      <c r="M315" s="133" cm="1">
        <f t="array" ref="M315">_xlfn.SWITCH(L315,
"Employment", INDEX('Coop GFs_CFs'!C:D, MATCH(B315,'Coop GFs_CFs'!B:B,0),1),
"Population", INDEX('Coop GFs_CFs'!E:F, MATCH(B315,'Coop GFs_CFs'!B:B,0),1),
"Household", INDEX('Coop GFs_CFs'!G:H, MATCH(B315,'Coop GFs_CFs'!B:B,0),1),
"VMT", INDEX('Coop GFs_CFs'!I:J, MATCH(B315,'Coop GFs_CFs'!B:B,0),1),
"Lane Mile", INDEX('Coop GFs_CFs'!K:L, MATCH(B315,'Coop GFs_CFs'!B:B,0),1),
"Gas Sales", INDEX('Coop GFs_CFs'!M:N, MATCH(B315,'Coop GFs_CFs'!B:B,0),1),
"No Growth", INDEX('Coop GFs_CFs'!O:P, MATCH(B315,'Coop GFs_CFs'!B:B,0),1)
)</f>
        <v>1.1820289336364709</v>
      </c>
      <c r="N315" s="133" cm="1">
        <f t="array" ref="N315">_xlfn.SWITCH(L315,
"Employment", INDEX('Coop GFs_CFs'!C:D, MATCH(B315,'Coop GFs_CFs'!B:B,0),2),
"Population", INDEX('Coop GFs_CFs'!E:F, MATCH(B315,'Coop GFs_CFs'!B:B,0),2),
"Household", INDEX('Coop GFs_CFs'!G:H, MATCH(B315,'Coop GFs_CFs'!B:B,0),2),
"VMT", INDEX('Coop GFs_CFs'!I:J, MATCH(B315,'Coop GFs_CFs'!B:B,0),2),
"Lane Mile", INDEX('Coop GFs_CFs'!K:L, MATCH(B315,'Coop GFs_CFs'!B:B,0),2),
"Gas Sales", INDEX('Coop GFs_CFs'!M:N, MATCH(B315,'Coop GFs_CFs'!B:B,0),2),
"No Growth", INDEX('Coop GFs_CFs'!O:P, MATCH(B315,'Coop GFs_CFs'!B:B,0),2)
)</f>
        <v>1.2460772431295832</v>
      </c>
      <c r="O315" s="134"/>
      <c r="P315" s="86">
        <f>F315*M315</f>
        <v>2.4485903356704593E-2</v>
      </c>
      <c r="Q315" s="86">
        <f>F315*N315</f>
        <v>2.5812673515861268E-2</v>
      </c>
      <c r="R315" s="156" t="s">
        <v>438</v>
      </c>
      <c r="S315" s="85" t="s">
        <v>212</v>
      </c>
      <c r="T315" s="85" t="s">
        <v>436</v>
      </c>
      <c r="U315" s="85" t="s">
        <v>230</v>
      </c>
      <c r="V315" s="85" t="s">
        <v>213</v>
      </c>
      <c r="W315" s="85" t="s">
        <v>439</v>
      </c>
      <c r="X315" s="85" t="s">
        <v>330</v>
      </c>
      <c r="Z315" s="42" t="s">
        <v>1522</v>
      </c>
      <c r="AA315"/>
    </row>
    <row r="316" spans="1:27" s="39" customFormat="1" x14ac:dyDescent="0.35">
      <c r="A316" s="43" t="s">
        <v>811</v>
      </c>
      <c r="B316" s="54">
        <v>51153</v>
      </c>
      <c r="C316" s="54" t="s">
        <v>10</v>
      </c>
      <c r="D316" s="53">
        <v>111.933656651216</v>
      </c>
      <c r="E316" s="53">
        <f>SUMIFS('Ratios_MARAMA-VA'!T:T, 'Ratios_MARAMA-VA'!AA:AA, Z316)</f>
        <v>111.90115836839701</v>
      </c>
      <c r="F316" s="53">
        <f>SUMIFS('Ratios_MARAMA-VA'!J:J, 'Ratios_MARAMA-VA'!AA:AA, Z316)</f>
        <v>0.23150351876318601</v>
      </c>
      <c r="G316" s="120">
        <f t="shared" si="19"/>
        <v>2.0688214683268814E-3</v>
      </c>
      <c r="H316" s="120">
        <v>96.985759390119298</v>
      </c>
      <c r="I316" s="53">
        <v>0.20064622114826422</v>
      </c>
      <c r="J316" s="120">
        <v>89.238807889945605</v>
      </c>
      <c r="K316" s="53">
        <v>0.18461916157061775</v>
      </c>
      <c r="L316" s="120" t="str" cm="1">
        <f t="array" ref="L316">_xlfn.SWITCH(A316,
    "District of Columbia", _xlfn.XLOOKUP(R316, '2015 O3 Growth Surrogates'!A:A, '2015 O3 Growth Surrogates'!H:H),
    "Maryland", _xlfn.XLOOKUP(R316, '2015 O3 Growth Surrogates'!A:A, '2015 O3 Growth Surrogates'!I:I),
    "Virginia", _xlfn.XLOOKUP(R316, '2015 O3 Growth Surrogates'!A:A, '2015 O3 Growth Surrogates'!J:J)
)</f>
        <v>Employment</v>
      </c>
      <c r="M316" s="133" cm="1">
        <f t="array" ref="M316">_xlfn.SWITCH(L316,
"Employment", INDEX('Coop GFs_CFs'!C:D, MATCH(B316,'Coop GFs_CFs'!B:B,0),1),
"Population", INDEX('Coop GFs_CFs'!E:F, MATCH(B316,'Coop GFs_CFs'!B:B,0),1),
"Household", INDEX('Coop GFs_CFs'!G:H, MATCH(B316,'Coop GFs_CFs'!B:B,0),1),
"VMT", INDEX('Coop GFs_CFs'!I:J, MATCH(B316,'Coop GFs_CFs'!B:B,0),1),
"Lane Mile", INDEX('Coop GFs_CFs'!K:L, MATCH(B316,'Coop GFs_CFs'!B:B,0),1),
"Gas Sales", INDEX('Coop GFs_CFs'!M:N, MATCH(B316,'Coop GFs_CFs'!B:B,0),1),
"No Growth", INDEX('Coop GFs_CFs'!O:P, MATCH(B316,'Coop GFs_CFs'!B:B,0),1)
)</f>
        <v>1.1898949472362377</v>
      </c>
      <c r="N316" s="133" cm="1">
        <f t="array" ref="N316">_xlfn.SWITCH(L316,
"Employment", INDEX('Coop GFs_CFs'!C:D, MATCH(B316,'Coop GFs_CFs'!B:B,0),2),
"Population", INDEX('Coop GFs_CFs'!E:F, MATCH(B316,'Coop GFs_CFs'!B:B,0),2),
"Household", INDEX('Coop GFs_CFs'!G:H, MATCH(B316,'Coop GFs_CFs'!B:B,0),2),
"VMT", INDEX('Coop GFs_CFs'!I:J, MATCH(B316,'Coop GFs_CFs'!B:B,0),2),
"Lane Mile", INDEX('Coop GFs_CFs'!K:L, MATCH(B316,'Coop GFs_CFs'!B:B,0),2),
"Gas Sales", INDEX('Coop GFs_CFs'!M:N, MATCH(B316,'Coop GFs_CFs'!B:B,0),2),
"No Growth", INDEX('Coop GFs_CFs'!O:P, MATCH(B316,'Coop GFs_CFs'!B:B,0),2)
)</f>
        <v>1.2771251790739548</v>
      </c>
      <c r="O316" s="135">
        <f t="shared" si="22"/>
        <v>0.83075162960000004</v>
      </c>
      <c r="P316" s="53">
        <f>F316*M316*O316</f>
        <v>0.22884288736027189</v>
      </c>
      <c r="Q316" s="53">
        <f>F316*N316*O316</f>
        <v>0.24561917350655288</v>
      </c>
      <c r="R316" s="157" t="s">
        <v>438</v>
      </c>
      <c r="S316" s="43" t="s">
        <v>212</v>
      </c>
      <c r="T316" s="43" t="s">
        <v>436</v>
      </c>
      <c r="U316" s="43" t="s">
        <v>230</v>
      </c>
      <c r="V316" s="43" t="s">
        <v>213</v>
      </c>
      <c r="W316" s="43" t="s">
        <v>439</v>
      </c>
      <c r="X316" s="43" t="s">
        <v>330</v>
      </c>
      <c r="Z316" s="42" t="s">
        <v>1510</v>
      </c>
    </row>
    <row r="317" spans="1:27" s="39" customFormat="1" x14ac:dyDescent="0.35">
      <c r="A317" s="85" t="s">
        <v>811</v>
      </c>
      <c r="B317" s="87">
        <v>51153</v>
      </c>
      <c r="C317" s="87" t="s">
        <v>12</v>
      </c>
      <c r="D317" s="86">
        <v>6.1563489126153099</v>
      </c>
      <c r="E317" s="86">
        <f>SUMIFS('Ratios_MARAMA-VA'!T:T, 'Ratios_MARAMA-VA'!AA:AA, Z317)</f>
        <v>6.1545615076999303</v>
      </c>
      <c r="F317" s="86">
        <f>SUMIFS('Ratios_MARAMA-VA'!J:J, 'Ratios_MARAMA-VA'!AA:AA, Z317)</f>
        <v>1.2732688975267799E-2</v>
      </c>
      <c r="G317" s="122">
        <f t="shared" si="19"/>
        <v>2.0688214683268692E-3</v>
      </c>
      <c r="H317" s="122">
        <v>6.4209502183514697</v>
      </c>
      <c r="I317" s="86">
        <v>1.3283799658783619E-2</v>
      </c>
      <c r="J317" s="122">
        <v>6.4795785308459299</v>
      </c>
      <c r="K317" s="86">
        <v>1.3405091170323935E-2</v>
      </c>
      <c r="L317" s="122" t="str" cm="1">
        <f t="array" ref="L317">_xlfn.SWITCH(A317,
    "District of Columbia", _xlfn.XLOOKUP(R317, '2015 O3 Growth Surrogates'!A:A, '2015 O3 Growth Surrogates'!H:H),
    "Maryland", _xlfn.XLOOKUP(R317, '2015 O3 Growth Surrogates'!A:A, '2015 O3 Growth Surrogates'!I:I),
    "Virginia", _xlfn.XLOOKUP(R317, '2015 O3 Growth Surrogates'!A:A, '2015 O3 Growth Surrogates'!J:J)
)</f>
        <v>Employment</v>
      </c>
      <c r="M317" s="133" cm="1">
        <f t="array" ref="M317">_xlfn.SWITCH(L317,
"Employment", INDEX('Coop GFs_CFs'!C:D, MATCH(B317,'Coop GFs_CFs'!B:B,0),1),
"Population", INDEX('Coop GFs_CFs'!E:F, MATCH(B317,'Coop GFs_CFs'!B:B,0),1),
"Household", INDEX('Coop GFs_CFs'!G:H, MATCH(B317,'Coop GFs_CFs'!B:B,0),1),
"VMT", INDEX('Coop GFs_CFs'!I:J, MATCH(B317,'Coop GFs_CFs'!B:B,0),1),
"Lane Mile", INDEX('Coop GFs_CFs'!K:L, MATCH(B317,'Coop GFs_CFs'!B:B,0),1),
"Gas Sales", INDEX('Coop GFs_CFs'!M:N, MATCH(B317,'Coop GFs_CFs'!B:B,0),1),
"No Growth", INDEX('Coop GFs_CFs'!O:P, MATCH(B317,'Coop GFs_CFs'!B:B,0),1)
)</f>
        <v>1.1898949472362377</v>
      </c>
      <c r="N317" s="133" cm="1">
        <f t="array" ref="N317">_xlfn.SWITCH(L317,
"Employment", INDEX('Coop GFs_CFs'!C:D, MATCH(B317,'Coop GFs_CFs'!B:B,0),2),
"Population", INDEX('Coop GFs_CFs'!E:F, MATCH(B317,'Coop GFs_CFs'!B:B,0),2),
"Household", INDEX('Coop GFs_CFs'!G:H, MATCH(B317,'Coop GFs_CFs'!B:B,0),2),
"VMT", INDEX('Coop GFs_CFs'!I:J, MATCH(B317,'Coop GFs_CFs'!B:B,0),2),
"Lane Mile", INDEX('Coop GFs_CFs'!K:L, MATCH(B317,'Coop GFs_CFs'!B:B,0),2),
"Gas Sales", INDEX('Coop GFs_CFs'!M:N, MATCH(B317,'Coop GFs_CFs'!B:B,0),2),
"No Growth", INDEX('Coop GFs_CFs'!O:P, MATCH(B317,'Coop GFs_CFs'!B:B,0),2)
)</f>
        <v>1.2771251790739548</v>
      </c>
      <c r="O317" s="134"/>
      <c r="P317" s="86">
        <f>F317*M317</f>
        <v>1.5150562276401703E-2</v>
      </c>
      <c r="Q317" s="86">
        <f>F317*N317</f>
        <v>1.6261237687631859E-2</v>
      </c>
      <c r="R317" s="156" t="s">
        <v>438</v>
      </c>
      <c r="S317" s="85" t="s">
        <v>212</v>
      </c>
      <c r="T317" s="85" t="s">
        <v>436</v>
      </c>
      <c r="U317" s="85" t="s">
        <v>230</v>
      </c>
      <c r="V317" s="85" t="s">
        <v>213</v>
      </c>
      <c r="W317" s="85" t="s">
        <v>439</v>
      </c>
      <c r="X317" s="85" t="s">
        <v>330</v>
      </c>
      <c r="Z317" s="42" t="s">
        <v>1525</v>
      </c>
      <c r="AA317"/>
    </row>
    <row r="318" spans="1:27" s="39" customFormat="1" x14ac:dyDescent="0.35">
      <c r="A318" s="43" t="s">
        <v>811</v>
      </c>
      <c r="B318" s="54">
        <v>51510</v>
      </c>
      <c r="C318" s="54" t="s">
        <v>10</v>
      </c>
      <c r="D318" s="53">
        <v>95.613892548386403</v>
      </c>
      <c r="E318" s="53">
        <f>SUMIFS('Ratios_MARAMA-VA'!T:T, 'Ratios_MARAMA-VA'!AA:AA, Z318)</f>
        <v>95.586132467866904</v>
      </c>
      <c r="F318" s="53">
        <f>SUMIFS('Ratios_MARAMA-VA'!J:J, 'Ratios_MARAMA-VA'!AA:AA, Z318)</f>
        <v>0.19775064292385999</v>
      </c>
      <c r="G318" s="120">
        <f t="shared" si="19"/>
        <v>2.0688214683268792E-3</v>
      </c>
      <c r="H318" s="120">
        <v>82.845376935604307</v>
      </c>
      <c r="I318" s="53">
        <v>0.17139229435601067</v>
      </c>
      <c r="J318" s="120">
        <v>76.227919680337195</v>
      </c>
      <c r="K318" s="53">
        <v>0.1577019567205786</v>
      </c>
      <c r="L318" s="120" t="str" cm="1">
        <f t="array" ref="L318">_xlfn.SWITCH(A318,
    "District of Columbia", _xlfn.XLOOKUP(R318, '2015 O3 Growth Surrogates'!A:A, '2015 O3 Growth Surrogates'!H:H),
    "Maryland", _xlfn.XLOOKUP(R318, '2015 O3 Growth Surrogates'!A:A, '2015 O3 Growth Surrogates'!I:I),
    "Virginia", _xlfn.XLOOKUP(R318, '2015 O3 Growth Surrogates'!A:A, '2015 O3 Growth Surrogates'!J:J)
)</f>
        <v>Employment</v>
      </c>
      <c r="M318" s="133" cm="1">
        <f t="array" ref="M318">_xlfn.SWITCH(L318,
"Employment", INDEX('Coop GFs_CFs'!C:D, MATCH(B318,'Coop GFs_CFs'!B:B,0),1),
"Population", INDEX('Coop GFs_CFs'!E:F, MATCH(B318,'Coop GFs_CFs'!B:B,0),1),
"Household", INDEX('Coop GFs_CFs'!G:H, MATCH(B318,'Coop GFs_CFs'!B:B,0),1),
"VMT", INDEX('Coop GFs_CFs'!I:J, MATCH(B318,'Coop GFs_CFs'!B:B,0),1),
"Lane Mile", INDEX('Coop GFs_CFs'!K:L, MATCH(B318,'Coop GFs_CFs'!B:B,0),1),
"Gas Sales", INDEX('Coop GFs_CFs'!M:N, MATCH(B318,'Coop GFs_CFs'!B:B,0),1),
"No Growth", INDEX('Coop GFs_CFs'!O:P, MATCH(B318,'Coop GFs_CFs'!B:B,0),1)
)</f>
        <v>1.0072672441829524</v>
      </c>
      <c r="N318" s="133" cm="1">
        <f t="array" ref="N318">_xlfn.SWITCH(L318,
"Employment", INDEX('Coop GFs_CFs'!C:D, MATCH(B318,'Coop GFs_CFs'!B:B,0),2),
"Population", INDEX('Coop GFs_CFs'!E:F, MATCH(B318,'Coop GFs_CFs'!B:B,0),2),
"Household", INDEX('Coop GFs_CFs'!G:H, MATCH(B318,'Coop GFs_CFs'!B:B,0),2),
"VMT", INDEX('Coop GFs_CFs'!I:J, MATCH(B318,'Coop GFs_CFs'!B:B,0),2),
"Lane Mile", INDEX('Coop GFs_CFs'!K:L, MATCH(B318,'Coop GFs_CFs'!B:B,0),2),
"Gas Sales", INDEX('Coop GFs_CFs'!M:N, MATCH(B318,'Coop GFs_CFs'!B:B,0),2),
"No Growth", INDEX('Coop GFs_CFs'!O:P, MATCH(B318,'Coop GFs_CFs'!B:B,0),2)
)</f>
        <v>1.0751618720988678</v>
      </c>
      <c r="O318" s="135">
        <f t="shared" si="22"/>
        <v>0.83075162960000004</v>
      </c>
      <c r="P318" s="53">
        <f>F318*M318*O318</f>
        <v>0.165475543865858</v>
      </c>
      <c r="Q318" s="53">
        <f>F318*N318*O318</f>
        <v>0.17662938664674718</v>
      </c>
      <c r="R318" s="157" t="s">
        <v>438</v>
      </c>
      <c r="S318" s="43" t="s">
        <v>212</v>
      </c>
      <c r="T318" s="43" t="s">
        <v>436</v>
      </c>
      <c r="U318" s="43" t="s">
        <v>230</v>
      </c>
      <c r="V318" s="43" t="s">
        <v>213</v>
      </c>
      <c r="W318" s="43" t="s">
        <v>439</v>
      </c>
      <c r="X318" s="43" t="s">
        <v>330</v>
      </c>
      <c r="Z318" s="42" t="s">
        <v>1502</v>
      </c>
    </row>
    <row r="319" spans="1:27" s="39" customFormat="1" x14ac:dyDescent="0.35">
      <c r="A319" s="85" t="s">
        <v>811</v>
      </c>
      <c r="B319" s="87">
        <v>51510</v>
      </c>
      <c r="C319" s="87" t="s">
        <v>12</v>
      </c>
      <c r="D319" s="86">
        <v>5.2587645858816101</v>
      </c>
      <c r="E319" s="86">
        <f>SUMIFS('Ratios_MARAMA-VA'!T:T, 'Ratios_MARAMA-VA'!AA:AA, Z319)</f>
        <v>5.2572377813091196</v>
      </c>
      <c r="F319" s="86">
        <f>SUMIFS('Ratios_MARAMA-VA'!J:J, 'Ratios_MARAMA-VA'!AA:AA, Z319)</f>
        <v>1.0876286386071399E-2</v>
      </c>
      <c r="G319" s="122">
        <f t="shared" si="19"/>
        <v>2.0688214683268645E-3</v>
      </c>
      <c r="H319" s="122">
        <v>5.4847875088403804</v>
      </c>
      <c r="I319" s="86">
        <v>1.1347046147500001E-2</v>
      </c>
      <c r="J319" s="122">
        <v>5.5348679214115499</v>
      </c>
      <c r="K319" s="86">
        <v>1.1450653580169903E-2</v>
      </c>
      <c r="L319" s="122" t="str" cm="1">
        <f t="array" ref="L319">_xlfn.SWITCH(A319,
    "District of Columbia", _xlfn.XLOOKUP(R319, '2015 O3 Growth Surrogates'!A:A, '2015 O3 Growth Surrogates'!H:H),
    "Maryland", _xlfn.XLOOKUP(R319, '2015 O3 Growth Surrogates'!A:A, '2015 O3 Growth Surrogates'!I:I),
    "Virginia", _xlfn.XLOOKUP(R319, '2015 O3 Growth Surrogates'!A:A, '2015 O3 Growth Surrogates'!J:J)
)</f>
        <v>Employment</v>
      </c>
      <c r="M319" s="133" cm="1">
        <f t="array" ref="M319">_xlfn.SWITCH(L319,
"Employment", INDEX('Coop GFs_CFs'!C:D, MATCH(B319,'Coop GFs_CFs'!B:B,0),1),
"Population", INDEX('Coop GFs_CFs'!E:F, MATCH(B319,'Coop GFs_CFs'!B:B,0),1),
"Household", INDEX('Coop GFs_CFs'!G:H, MATCH(B319,'Coop GFs_CFs'!B:B,0),1),
"VMT", INDEX('Coop GFs_CFs'!I:J, MATCH(B319,'Coop GFs_CFs'!B:B,0),1),
"Lane Mile", INDEX('Coop GFs_CFs'!K:L, MATCH(B319,'Coop GFs_CFs'!B:B,0),1),
"Gas Sales", INDEX('Coop GFs_CFs'!M:N, MATCH(B319,'Coop GFs_CFs'!B:B,0),1),
"No Growth", INDEX('Coop GFs_CFs'!O:P, MATCH(B319,'Coop GFs_CFs'!B:B,0),1)
)</f>
        <v>1.0072672441829524</v>
      </c>
      <c r="N319" s="133" cm="1">
        <f t="array" ref="N319">_xlfn.SWITCH(L319,
"Employment", INDEX('Coop GFs_CFs'!C:D, MATCH(B319,'Coop GFs_CFs'!B:B,0),2),
"Population", INDEX('Coop GFs_CFs'!E:F, MATCH(B319,'Coop GFs_CFs'!B:B,0),2),
"Household", INDEX('Coop GFs_CFs'!G:H, MATCH(B319,'Coop GFs_CFs'!B:B,0),2),
"VMT", INDEX('Coop GFs_CFs'!I:J, MATCH(B319,'Coop GFs_CFs'!B:B,0),2),
"Lane Mile", INDEX('Coop GFs_CFs'!K:L, MATCH(B319,'Coop GFs_CFs'!B:B,0),2),
"Gas Sales", INDEX('Coop GFs_CFs'!M:N, MATCH(B319,'Coop GFs_CFs'!B:B,0),2),
"No Growth", INDEX('Coop GFs_CFs'!O:P, MATCH(B319,'Coop GFs_CFs'!B:B,0),2)
)</f>
        <v>1.0751618720988678</v>
      </c>
      <c r="O319" s="134"/>
      <c r="P319" s="86">
        <f>F319*M319</f>
        <v>1.0955327015042702E-2</v>
      </c>
      <c r="Q319" s="86">
        <f>F319*N319</f>
        <v>1.1693768432331955E-2</v>
      </c>
      <c r="R319" s="156" t="s">
        <v>438</v>
      </c>
      <c r="S319" s="85" t="s">
        <v>212</v>
      </c>
      <c r="T319" s="85" t="s">
        <v>436</v>
      </c>
      <c r="U319" s="85" t="s">
        <v>230</v>
      </c>
      <c r="V319" s="85" t="s">
        <v>213</v>
      </c>
      <c r="W319" s="85" t="s">
        <v>439</v>
      </c>
      <c r="X319" s="85" t="s">
        <v>330</v>
      </c>
      <c r="Z319" s="42" t="s">
        <v>1517</v>
      </c>
      <c r="AA319"/>
    </row>
    <row r="320" spans="1:27" s="39" customFormat="1" x14ac:dyDescent="0.35">
      <c r="A320" s="43" t="s">
        <v>811</v>
      </c>
      <c r="B320" s="54">
        <v>51600</v>
      </c>
      <c r="C320" s="54" t="s">
        <v>10</v>
      </c>
      <c r="D320" s="53">
        <v>31.872483572983398</v>
      </c>
      <c r="E320" s="53">
        <f>SUMIFS('Ratios_MARAMA-VA'!T:T, 'Ratios_MARAMA-VA'!AA:AA, Z320)</f>
        <v>31.863229868456099</v>
      </c>
      <c r="F320" s="53">
        <f>SUMIFS('Ratios_MARAMA-VA'!J:J, 'Ratios_MARAMA-VA'!AA:AA, Z320)</f>
        <v>6.59193340020965E-2</v>
      </c>
      <c r="G320" s="120">
        <f t="shared" si="19"/>
        <v>2.0688214683268879E-3</v>
      </c>
      <c r="H320" s="120">
        <v>27.6161533130912</v>
      </c>
      <c r="I320" s="53">
        <v>5.7132890846729782E-2</v>
      </c>
      <c r="J320" s="120">
        <v>25.4102521407622</v>
      </c>
      <c r="K320" s="53">
        <v>5.2569275144408102E-2</v>
      </c>
      <c r="L320" s="120" t="str" cm="1">
        <f t="array" ref="L320">_xlfn.SWITCH(A320,
    "District of Columbia", _xlfn.XLOOKUP(R320, '2015 O3 Growth Surrogates'!A:A, '2015 O3 Growth Surrogates'!H:H),
    "Maryland", _xlfn.XLOOKUP(R320, '2015 O3 Growth Surrogates'!A:A, '2015 O3 Growth Surrogates'!I:I),
    "Virginia", _xlfn.XLOOKUP(R320, '2015 O3 Growth Surrogates'!A:A, '2015 O3 Growth Surrogates'!J:J)
)</f>
        <v>Employment</v>
      </c>
      <c r="M320" s="133" cm="1">
        <f t="array" ref="M320">_xlfn.SWITCH(L320,
"Employment", INDEX('Coop GFs_CFs'!C:D, MATCH(B320,'Coop GFs_CFs'!B:B,0),1),
"Population", INDEX('Coop GFs_CFs'!E:F, MATCH(B320,'Coop GFs_CFs'!B:B,0),1),
"Household", INDEX('Coop GFs_CFs'!G:H, MATCH(B320,'Coop GFs_CFs'!B:B,0),1),
"VMT", INDEX('Coop GFs_CFs'!I:J, MATCH(B320,'Coop GFs_CFs'!B:B,0),1),
"Lane Mile", INDEX('Coop GFs_CFs'!K:L, MATCH(B320,'Coop GFs_CFs'!B:B,0),1),
"Gas Sales", INDEX('Coop GFs_CFs'!M:N, MATCH(B320,'Coop GFs_CFs'!B:B,0),1),
"No Growth", INDEX('Coop GFs_CFs'!O:P, MATCH(B320,'Coop GFs_CFs'!B:B,0),1)
)</f>
        <v>1.0625592417061611</v>
      </c>
      <c r="N320" s="133" cm="1">
        <f t="array" ref="N320">_xlfn.SWITCH(L320,
"Employment", INDEX('Coop GFs_CFs'!C:D, MATCH(B320,'Coop GFs_CFs'!B:B,0),2),
"Population", INDEX('Coop GFs_CFs'!E:F, MATCH(B320,'Coop GFs_CFs'!B:B,0),2),
"Household", INDEX('Coop GFs_CFs'!G:H, MATCH(B320,'Coop GFs_CFs'!B:B,0),2),
"VMT", INDEX('Coop GFs_CFs'!I:J, MATCH(B320,'Coop GFs_CFs'!B:B,0),2),
"Lane Mile", INDEX('Coop GFs_CFs'!K:L, MATCH(B320,'Coop GFs_CFs'!B:B,0),2),
"Gas Sales", INDEX('Coop GFs_CFs'!M:N, MATCH(B320,'Coop GFs_CFs'!B:B,0),2),
"No Growth", INDEX('Coop GFs_CFs'!O:P, MATCH(B320,'Coop GFs_CFs'!B:B,0),2)
)</f>
        <v>1.0767772511848339</v>
      </c>
      <c r="O320" s="135">
        <f t="shared" si="22"/>
        <v>0.83075162960000004</v>
      </c>
      <c r="P320" s="53">
        <f>F320*M320*O320</f>
        <v>5.8188500507923561E-2</v>
      </c>
      <c r="Q320" s="53">
        <f>F320*N320*O320</f>
        <v>5.8967115590545176E-2</v>
      </c>
      <c r="R320" s="157" t="s">
        <v>438</v>
      </c>
      <c r="S320" s="43" t="s">
        <v>212</v>
      </c>
      <c r="T320" s="43" t="s">
        <v>436</v>
      </c>
      <c r="U320" s="43" t="s">
        <v>230</v>
      </c>
      <c r="V320" s="43" t="s">
        <v>213</v>
      </c>
      <c r="W320" s="43" t="s">
        <v>439</v>
      </c>
      <c r="X320" s="43" t="s">
        <v>330</v>
      </c>
      <c r="Z320" s="42" t="s">
        <v>1505</v>
      </c>
    </row>
    <row r="321" spans="1:27" s="39" customFormat="1" x14ac:dyDescent="0.35">
      <c r="A321" s="85" t="s">
        <v>811</v>
      </c>
      <c r="B321" s="87">
        <v>51600</v>
      </c>
      <c r="C321" s="87" t="s">
        <v>12</v>
      </c>
      <c r="D321" s="86">
        <v>1.75298615587377</v>
      </c>
      <c r="E321" s="86">
        <f>SUMIFS('Ratios_MARAMA-VA'!T:T, 'Ratios_MARAMA-VA'!AA:AA, Z321)</f>
        <v>1.75247720225269</v>
      </c>
      <c r="F321" s="86">
        <f>SUMIFS('Ratios_MARAMA-VA'!J:J, 'Ratios_MARAMA-VA'!AA:AA, Z321)</f>
        <v>3.6255624587738298E-3</v>
      </c>
      <c r="G321" s="122">
        <f t="shared" si="19"/>
        <v>2.0688214683269013E-3</v>
      </c>
      <c r="H321" s="122">
        <v>1.82832990788742</v>
      </c>
      <c r="I321" s="86">
        <v>3.7824881646216406E-3</v>
      </c>
      <c r="J321" s="122">
        <v>1.8450239942044599</v>
      </c>
      <c r="K321" s="86">
        <v>3.8170252487884351E-3</v>
      </c>
      <c r="L321" s="122" t="str" cm="1">
        <f t="array" ref="L321">_xlfn.SWITCH(A321,
    "District of Columbia", _xlfn.XLOOKUP(R321, '2015 O3 Growth Surrogates'!A:A, '2015 O3 Growth Surrogates'!H:H),
    "Maryland", _xlfn.XLOOKUP(R321, '2015 O3 Growth Surrogates'!A:A, '2015 O3 Growth Surrogates'!I:I),
    "Virginia", _xlfn.XLOOKUP(R321, '2015 O3 Growth Surrogates'!A:A, '2015 O3 Growth Surrogates'!J:J)
)</f>
        <v>Employment</v>
      </c>
      <c r="M321" s="133" cm="1">
        <f t="array" ref="M321">_xlfn.SWITCH(L321,
"Employment", INDEX('Coop GFs_CFs'!C:D, MATCH(B321,'Coop GFs_CFs'!B:B,0),1),
"Population", INDEX('Coop GFs_CFs'!E:F, MATCH(B321,'Coop GFs_CFs'!B:B,0),1),
"Household", INDEX('Coop GFs_CFs'!G:H, MATCH(B321,'Coop GFs_CFs'!B:B,0),1),
"VMT", INDEX('Coop GFs_CFs'!I:J, MATCH(B321,'Coop GFs_CFs'!B:B,0),1),
"Lane Mile", INDEX('Coop GFs_CFs'!K:L, MATCH(B321,'Coop GFs_CFs'!B:B,0),1),
"Gas Sales", INDEX('Coop GFs_CFs'!M:N, MATCH(B321,'Coop GFs_CFs'!B:B,0),1),
"No Growth", INDEX('Coop GFs_CFs'!O:P, MATCH(B321,'Coop GFs_CFs'!B:B,0),1)
)</f>
        <v>1.0625592417061611</v>
      </c>
      <c r="N321" s="133" cm="1">
        <f t="array" ref="N321">_xlfn.SWITCH(L321,
"Employment", INDEX('Coop GFs_CFs'!C:D, MATCH(B321,'Coop GFs_CFs'!B:B,0),2),
"Population", INDEX('Coop GFs_CFs'!E:F, MATCH(B321,'Coop GFs_CFs'!B:B,0),2),
"Household", INDEX('Coop GFs_CFs'!G:H, MATCH(B321,'Coop GFs_CFs'!B:B,0),2),
"VMT", INDEX('Coop GFs_CFs'!I:J, MATCH(B321,'Coop GFs_CFs'!B:B,0),2),
"Lane Mile", INDEX('Coop GFs_CFs'!K:L, MATCH(B321,'Coop GFs_CFs'!B:B,0),2),
"Gas Sales", INDEX('Coop GFs_CFs'!M:N, MATCH(B321,'Coop GFs_CFs'!B:B,0),2),
"No Growth", INDEX('Coop GFs_CFs'!O:P, MATCH(B321,'Coop GFs_CFs'!B:B,0),2)
)</f>
        <v>1.0767772511848339</v>
      </c>
      <c r="O321" s="134"/>
      <c r="P321" s="86">
        <f>F321*M321</f>
        <v>3.8523748969530457E-3</v>
      </c>
      <c r="Q321" s="86">
        <f>F321*N321</f>
        <v>3.9039231783574123E-3</v>
      </c>
      <c r="R321" s="156" t="s">
        <v>438</v>
      </c>
      <c r="S321" s="85" t="s">
        <v>212</v>
      </c>
      <c r="T321" s="85" t="s">
        <v>436</v>
      </c>
      <c r="U321" s="85" t="s">
        <v>230</v>
      </c>
      <c r="V321" s="85" t="s">
        <v>213</v>
      </c>
      <c r="W321" s="85" t="s">
        <v>439</v>
      </c>
      <c r="X321" s="85" t="s">
        <v>330</v>
      </c>
      <c r="Z321" s="42" t="s">
        <v>1520</v>
      </c>
      <c r="AA321"/>
    </row>
    <row r="322" spans="1:27" s="39" customFormat="1" x14ac:dyDescent="0.35">
      <c r="A322" s="43" t="s">
        <v>811</v>
      </c>
      <c r="B322" s="54">
        <v>51610</v>
      </c>
      <c r="C322" s="54" t="s">
        <v>10</v>
      </c>
      <c r="D322" s="53">
        <v>11.794200770039501</v>
      </c>
      <c r="E322" s="53">
        <f>SUMIFS('Ratios_MARAMA-VA'!T:T, 'Ratios_MARAMA-VA'!AA:AA, Z322)</f>
        <v>11.790776498165201</v>
      </c>
      <c r="F322" s="53">
        <f>SUMIFS('Ratios_MARAMA-VA'!J:J, 'Ratios_MARAMA-VA'!AA:AA, Z322)</f>
        <v>2.4393011547648401E-2</v>
      </c>
      <c r="G322" s="120">
        <f t="shared" si="19"/>
        <v>2.068821468326897E-3</v>
      </c>
      <c r="H322" s="120">
        <v>10.219174038476099</v>
      </c>
      <c r="I322" s="53">
        <v>2.1141646639368229E-2</v>
      </c>
      <c r="J322" s="120">
        <v>9.4028949667264197</v>
      </c>
      <c r="K322" s="53">
        <v>1.9452910971586541E-2</v>
      </c>
      <c r="L322" s="120" t="str" cm="1">
        <f t="array" ref="L322">_xlfn.SWITCH(A322,
    "District of Columbia", _xlfn.XLOOKUP(R322, '2015 O3 Growth Surrogates'!A:A, '2015 O3 Growth Surrogates'!H:H),
    "Maryland", _xlfn.XLOOKUP(R322, '2015 O3 Growth Surrogates'!A:A, '2015 O3 Growth Surrogates'!I:I),
    "Virginia", _xlfn.XLOOKUP(R322, '2015 O3 Growth Surrogates'!A:A, '2015 O3 Growth Surrogates'!J:J)
)</f>
        <v>Employment</v>
      </c>
      <c r="M322" s="133" cm="1">
        <f t="array" ref="M322">_xlfn.SWITCH(L322,
"Employment", INDEX('Coop GFs_CFs'!C:D, MATCH(B322,'Coop GFs_CFs'!B:B,0),1),
"Population", INDEX('Coop GFs_CFs'!E:F, MATCH(B322,'Coop GFs_CFs'!B:B,0),1),
"Household", INDEX('Coop GFs_CFs'!G:H, MATCH(B322,'Coop GFs_CFs'!B:B,0),1),
"VMT", INDEX('Coop GFs_CFs'!I:J, MATCH(B322,'Coop GFs_CFs'!B:B,0),1),
"Lane Mile", INDEX('Coop GFs_CFs'!K:L, MATCH(B322,'Coop GFs_CFs'!B:B,0),1),
"Gas Sales", INDEX('Coop GFs_CFs'!M:N, MATCH(B322,'Coop GFs_CFs'!B:B,0),1),
"No Growth", INDEX('Coop GFs_CFs'!O:P, MATCH(B322,'Coop GFs_CFs'!B:B,0),1)
)</f>
        <v>1.2446203080415557</v>
      </c>
      <c r="N322" s="133" cm="1">
        <f t="array" ref="N322">_xlfn.SWITCH(L322,
"Employment", INDEX('Coop GFs_CFs'!C:D, MATCH(B322,'Coop GFs_CFs'!B:B,0),2),
"Population", INDEX('Coop GFs_CFs'!E:F, MATCH(B322,'Coop GFs_CFs'!B:B,0),2),
"Household", INDEX('Coop GFs_CFs'!G:H, MATCH(B322,'Coop GFs_CFs'!B:B,0),2),
"VMT", INDEX('Coop GFs_CFs'!I:J, MATCH(B322,'Coop GFs_CFs'!B:B,0),2),
"Lane Mile", INDEX('Coop GFs_CFs'!K:L, MATCH(B322,'Coop GFs_CFs'!B:B,0),2),
"Gas Sales", INDEX('Coop GFs_CFs'!M:N, MATCH(B322,'Coop GFs_CFs'!B:B,0),2),
"No Growth", INDEX('Coop GFs_CFs'!O:P, MATCH(B322,'Coop GFs_CFs'!B:B,0),2)
)</f>
        <v>1.3259344505225987</v>
      </c>
      <c r="O322" s="135">
        <v>1</v>
      </c>
      <c r="P322" s="53">
        <f>F322*M322*O322</f>
        <v>3.0360037546495376E-2</v>
      </c>
      <c r="Q322" s="53">
        <f>F322*N322*O322</f>
        <v>3.2343534363022591E-2</v>
      </c>
      <c r="R322" s="157" t="s">
        <v>438</v>
      </c>
      <c r="S322" s="43" t="s">
        <v>212</v>
      </c>
      <c r="T322" s="43" t="s">
        <v>436</v>
      </c>
      <c r="U322" s="43" t="s">
        <v>230</v>
      </c>
      <c r="V322" s="43" t="s">
        <v>213</v>
      </c>
      <c r="W322" s="43" t="s">
        <v>439</v>
      </c>
      <c r="X322" s="43" t="s">
        <v>330</v>
      </c>
      <c r="Z322" s="42" t="s">
        <v>1506</v>
      </c>
    </row>
    <row r="323" spans="1:27" s="39" customFormat="1" x14ac:dyDescent="0.35">
      <c r="A323" s="85" t="s">
        <v>811</v>
      </c>
      <c r="B323" s="87">
        <v>51610</v>
      </c>
      <c r="C323" s="87" t="s">
        <v>12</v>
      </c>
      <c r="D323" s="86">
        <v>0.64868082203201405</v>
      </c>
      <c r="E323" s="86">
        <f>SUMIFS('Ratios_MARAMA-VA'!T:T, 'Ratios_MARAMA-VA'!AA:AA, Z323)</f>
        <v>0.64849248714289798</v>
      </c>
      <c r="F323" s="86">
        <f>SUMIFS('Ratios_MARAMA-VA'!J:J, 'Ratios_MARAMA-VA'!AA:AA, Z323)</f>
        <v>1.34161517944992E-3</v>
      </c>
      <c r="G323" s="122">
        <f t="shared" si="19"/>
        <v>2.0688214683268792E-3</v>
      </c>
      <c r="H323" s="122">
        <v>0.67656127438323799</v>
      </c>
      <c r="I323" s="86">
        <v>1.3996844890826351E-3</v>
      </c>
      <c r="J323" s="122">
        <v>0.682738809555964</v>
      </c>
      <c r="K323" s="86">
        <v>1.4124647064693149E-3</v>
      </c>
      <c r="L323" s="122" t="str" cm="1">
        <f t="array" ref="L323">_xlfn.SWITCH(A323,
    "District of Columbia", _xlfn.XLOOKUP(R323, '2015 O3 Growth Surrogates'!A:A, '2015 O3 Growth Surrogates'!H:H),
    "Maryland", _xlfn.XLOOKUP(R323, '2015 O3 Growth Surrogates'!A:A, '2015 O3 Growth Surrogates'!I:I),
    "Virginia", _xlfn.XLOOKUP(R323, '2015 O3 Growth Surrogates'!A:A, '2015 O3 Growth Surrogates'!J:J)
)</f>
        <v>Employment</v>
      </c>
      <c r="M323" s="133" cm="1">
        <f t="array" ref="M323">_xlfn.SWITCH(L323,
"Employment", INDEX('Coop GFs_CFs'!C:D, MATCH(B323,'Coop GFs_CFs'!B:B,0),1),
"Population", INDEX('Coop GFs_CFs'!E:F, MATCH(B323,'Coop GFs_CFs'!B:B,0),1),
"Household", INDEX('Coop GFs_CFs'!G:H, MATCH(B323,'Coop GFs_CFs'!B:B,0),1),
"VMT", INDEX('Coop GFs_CFs'!I:J, MATCH(B323,'Coop GFs_CFs'!B:B,0),1),
"Lane Mile", INDEX('Coop GFs_CFs'!K:L, MATCH(B323,'Coop GFs_CFs'!B:B,0),1),
"Gas Sales", INDEX('Coop GFs_CFs'!M:N, MATCH(B323,'Coop GFs_CFs'!B:B,0),1),
"No Growth", INDEX('Coop GFs_CFs'!O:P, MATCH(B323,'Coop GFs_CFs'!B:B,0),1)
)</f>
        <v>1.2446203080415557</v>
      </c>
      <c r="N323" s="133" cm="1">
        <f t="array" ref="N323">_xlfn.SWITCH(L323,
"Employment", INDEX('Coop GFs_CFs'!C:D, MATCH(B323,'Coop GFs_CFs'!B:B,0),2),
"Population", INDEX('Coop GFs_CFs'!E:F, MATCH(B323,'Coop GFs_CFs'!B:B,0),2),
"Household", INDEX('Coop GFs_CFs'!G:H, MATCH(B323,'Coop GFs_CFs'!B:B,0),2),
"VMT", INDEX('Coop GFs_CFs'!I:J, MATCH(B323,'Coop GFs_CFs'!B:B,0),2),
"Lane Mile", INDEX('Coop GFs_CFs'!K:L, MATCH(B323,'Coop GFs_CFs'!B:B,0),2),
"Gas Sales", INDEX('Coop GFs_CFs'!M:N, MATCH(B323,'Coop GFs_CFs'!B:B,0),2),
"No Growth", INDEX('Coop GFs_CFs'!O:P, MATCH(B323,'Coop GFs_CFs'!B:B,0),2)
)</f>
        <v>1.3259344505225987</v>
      </c>
      <c r="O323" s="134"/>
      <c r="P323" s="86">
        <f>F323*M323</f>
        <v>1.6698014979201865E-3</v>
      </c>
      <c r="Q323" s="86">
        <f>F323*N323</f>
        <v>1.7788937857767073E-3</v>
      </c>
      <c r="R323" s="156" t="s">
        <v>438</v>
      </c>
      <c r="S323" s="85" t="s">
        <v>212</v>
      </c>
      <c r="T323" s="85" t="s">
        <v>436</v>
      </c>
      <c r="U323" s="85" t="s">
        <v>230</v>
      </c>
      <c r="V323" s="85" t="s">
        <v>213</v>
      </c>
      <c r="W323" s="85" t="s">
        <v>439</v>
      </c>
      <c r="X323" s="85" t="s">
        <v>330</v>
      </c>
      <c r="Z323" s="42" t="s">
        <v>1521</v>
      </c>
      <c r="AA323"/>
    </row>
    <row r="324" spans="1:27" s="39" customFormat="1" x14ac:dyDescent="0.35">
      <c r="A324" s="43" t="s">
        <v>811</v>
      </c>
      <c r="B324" s="54">
        <v>51683</v>
      </c>
      <c r="C324" s="54" t="s">
        <v>10</v>
      </c>
      <c r="D324" s="53">
        <v>17.147749291415501</v>
      </c>
      <c r="E324" s="53">
        <f>SUMIFS('Ratios_MARAMA-VA'!T:T, 'Ratios_MARAMA-VA'!AA:AA, Z324)</f>
        <v>17.142770695853901</v>
      </c>
      <c r="F324" s="53">
        <f>SUMIFS('Ratios_MARAMA-VA'!J:J, 'Ratios_MARAMA-VA'!AA:AA, Z324)</f>
        <v>3.54653320421877E-2</v>
      </c>
      <c r="G324" s="120">
        <f t="shared" si="19"/>
        <v>2.0688214683268931E-3</v>
      </c>
      <c r="H324" s="120">
        <v>14.8577964538536</v>
      </c>
      <c r="I324" s="53">
        <v>3.0738128275763513E-2</v>
      </c>
      <c r="J324" s="120">
        <v>13.6709971829992</v>
      </c>
      <c r="K324" s="53">
        <v>2.8282852465625223E-2</v>
      </c>
      <c r="L324" s="120" t="str" cm="1">
        <f t="array" ref="L324">_xlfn.SWITCH(A324,
    "District of Columbia", _xlfn.XLOOKUP(R324, '2015 O3 Growth Surrogates'!A:A, '2015 O3 Growth Surrogates'!H:H),
    "Maryland", _xlfn.XLOOKUP(R324, '2015 O3 Growth Surrogates'!A:A, '2015 O3 Growth Surrogates'!I:I),
    "Virginia", _xlfn.XLOOKUP(R324, '2015 O3 Growth Surrogates'!A:A, '2015 O3 Growth Surrogates'!J:J)
)</f>
        <v>Employment</v>
      </c>
      <c r="M324" s="133" cm="1">
        <f t="array" ref="M324">_xlfn.SWITCH(L324,
"Employment", INDEX('Coop GFs_CFs'!C:D, MATCH(B324,'Coop GFs_CFs'!B:B,0),1),
"Population", INDEX('Coop GFs_CFs'!E:F, MATCH(B324,'Coop GFs_CFs'!B:B,0),1),
"Household", INDEX('Coop GFs_CFs'!G:H, MATCH(B324,'Coop GFs_CFs'!B:B,0),1),
"VMT", INDEX('Coop GFs_CFs'!I:J, MATCH(B324,'Coop GFs_CFs'!B:B,0),1),
"Lane Mile", INDEX('Coop GFs_CFs'!K:L, MATCH(B324,'Coop GFs_CFs'!B:B,0),1),
"Gas Sales", INDEX('Coop GFs_CFs'!M:N, MATCH(B324,'Coop GFs_CFs'!B:B,0),1),
"No Growth", INDEX('Coop GFs_CFs'!O:P, MATCH(B324,'Coop GFs_CFs'!B:B,0),1)
)</f>
        <v>1.0626817271189477</v>
      </c>
      <c r="N324" s="133" cm="1">
        <f t="array" ref="N324">_xlfn.SWITCH(L324,
"Employment", INDEX('Coop GFs_CFs'!C:D, MATCH(B324,'Coop GFs_CFs'!B:B,0),2),
"Population", INDEX('Coop GFs_CFs'!E:F, MATCH(B324,'Coop GFs_CFs'!B:B,0),2),
"Household", INDEX('Coop GFs_CFs'!G:H, MATCH(B324,'Coop GFs_CFs'!B:B,0),2),
"VMT", INDEX('Coop GFs_CFs'!I:J, MATCH(B324,'Coop GFs_CFs'!B:B,0),2),
"Lane Mile", INDEX('Coop GFs_CFs'!K:L, MATCH(B324,'Coop GFs_CFs'!B:B,0),2),
"Gas Sales", INDEX('Coop GFs_CFs'!M:N, MATCH(B324,'Coop GFs_CFs'!B:B,0),2),
"No Growth", INDEX('Coop GFs_CFs'!O:P, MATCH(B324,'Coop GFs_CFs'!B:B,0),2)
)</f>
        <v>1.0893103528916537</v>
      </c>
      <c r="O324" s="135">
        <f t="shared" si="22"/>
        <v>0.83075162960000004</v>
      </c>
      <c r="P324" s="53">
        <f>F324*M324*O324</f>
        <v>3.1309666742356891E-2</v>
      </c>
      <c r="Q324" s="53">
        <f>F324*N324*O324</f>
        <v>3.2094222811661584E-2</v>
      </c>
      <c r="R324" s="157" t="s">
        <v>438</v>
      </c>
      <c r="S324" s="43" t="s">
        <v>212</v>
      </c>
      <c r="T324" s="43" t="s">
        <v>436</v>
      </c>
      <c r="U324" s="43" t="s">
        <v>230</v>
      </c>
      <c r="V324" s="43" t="s">
        <v>213</v>
      </c>
      <c r="W324" s="43" t="s">
        <v>439</v>
      </c>
      <c r="X324" s="43" t="s">
        <v>330</v>
      </c>
      <c r="Z324" s="42" t="s">
        <v>1508</v>
      </c>
    </row>
    <row r="325" spans="1:27" s="39" customFormat="1" x14ac:dyDescent="0.35">
      <c r="A325" s="85" t="s">
        <v>811</v>
      </c>
      <c r="B325" s="87">
        <v>51683</v>
      </c>
      <c r="C325" s="87" t="s">
        <v>12</v>
      </c>
      <c r="D325" s="86">
        <v>0.94312615594781302</v>
      </c>
      <c r="E325" s="86">
        <f>SUMIFS('Ratios_MARAMA-VA'!T:T, 'Ratios_MARAMA-VA'!AA:AA, Z325)</f>
        <v>0.94285233320792305</v>
      </c>
      <c r="F325" s="86">
        <f>SUMIFS('Ratios_MARAMA-VA'!J:J, 'Ratios_MARAMA-VA'!AA:AA, Z325)</f>
        <v>1.95059314840264E-3</v>
      </c>
      <c r="G325" s="122">
        <f t="shared" si="19"/>
        <v>2.0688214683268801E-3</v>
      </c>
      <c r="H325" s="122">
        <v>0.98366193711940098</v>
      </c>
      <c r="I325" s="86">
        <v>2.0350209330886222E-3</v>
      </c>
      <c r="J325" s="122">
        <v>0.992643542252161</v>
      </c>
      <c r="K325" s="86">
        <v>2.0536022706073112E-3</v>
      </c>
      <c r="L325" s="122" t="str" cm="1">
        <f t="array" ref="L325">_xlfn.SWITCH(A325,
    "District of Columbia", _xlfn.XLOOKUP(R325, '2015 O3 Growth Surrogates'!A:A, '2015 O3 Growth Surrogates'!H:H),
    "Maryland", _xlfn.XLOOKUP(R325, '2015 O3 Growth Surrogates'!A:A, '2015 O3 Growth Surrogates'!I:I),
    "Virginia", _xlfn.XLOOKUP(R325, '2015 O3 Growth Surrogates'!A:A, '2015 O3 Growth Surrogates'!J:J)
)</f>
        <v>Employment</v>
      </c>
      <c r="M325" s="133" cm="1">
        <f t="array" ref="M325">_xlfn.SWITCH(L325,
"Employment", INDEX('Coop GFs_CFs'!C:D, MATCH(B325,'Coop GFs_CFs'!B:B,0),1),
"Population", INDEX('Coop GFs_CFs'!E:F, MATCH(B325,'Coop GFs_CFs'!B:B,0),1),
"Household", INDEX('Coop GFs_CFs'!G:H, MATCH(B325,'Coop GFs_CFs'!B:B,0),1),
"VMT", INDEX('Coop GFs_CFs'!I:J, MATCH(B325,'Coop GFs_CFs'!B:B,0),1),
"Lane Mile", INDEX('Coop GFs_CFs'!K:L, MATCH(B325,'Coop GFs_CFs'!B:B,0),1),
"Gas Sales", INDEX('Coop GFs_CFs'!M:N, MATCH(B325,'Coop GFs_CFs'!B:B,0),1),
"No Growth", INDEX('Coop GFs_CFs'!O:P, MATCH(B325,'Coop GFs_CFs'!B:B,0),1)
)</f>
        <v>1.0626817271189477</v>
      </c>
      <c r="N325" s="133" cm="1">
        <f t="array" ref="N325">_xlfn.SWITCH(L325,
"Employment", INDEX('Coop GFs_CFs'!C:D, MATCH(B325,'Coop GFs_CFs'!B:B,0),2),
"Population", INDEX('Coop GFs_CFs'!E:F, MATCH(B325,'Coop GFs_CFs'!B:B,0),2),
"Household", INDEX('Coop GFs_CFs'!G:H, MATCH(B325,'Coop GFs_CFs'!B:B,0),2),
"VMT", INDEX('Coop GFs_CFs'!I:J, MATCH(B325,'Coop GFs_CFs'!B:B,0),2),
"Lane Mile", INDEX('Coop GFs_CFs'!K:L, MATCH(B325,'Coop GFs_CFs'!B:B,0),2),
"Gas Sales", INDEX('Coop GFs_CFs'!M:N, MATCH(B325,'Coop GFs_CFs'!B:B,0),2),
"No Growth", INDEX('Coop GFs_CFs'!O:P, MATCH(B325,'Coop GFs_CFs'!B:B,0),2)
)</f>
        <v>1.0893103528916537</v>
      </c>
      <c r="O325" s="134"/>
      <c r="P325" s="86">
        <f>F325*M325</f>
        <v>2.0728596958509032E-3</v>
      </c>
      <c r="Q325" s="86">
        <f>F325*N325</f>
        <v>2.1248013108345217E-3</v>
      </c>
      <c r="R325" s="156" t="s">
        <v>438</v>
      </c>
      <c r="S325" s="85" t="s">
        <v>212</v>
      </c>
      <c r="T325" s="85" t="s">
        <v>436</v>
      </c>
      <c r="U325" s="85" t="s">
        <v>230</v>
      </c>
      <c r="V325" s="85" t="s">
        <v>213</v>
      </c>
      <c r="W325" s="85" t="s">
        <v>439</v>
      </c>
      <c r="X325" s="85" t="s">
        <v>330</v>
      </c>
      <c r="Z325" s="42" t="s">
        <v>1523</v>
      </c>
      <c r="AA325"/>
    </row>
    <row r="326" spans="1:27" s="39" customFormat="1" x14ac:dyDescent="0.35">
      <c r="A326" s="43" t="s">
        <v>811</v>
      </c>
      <c r="B326" s="54">
        <v>51685</v>
      </c>
      <c r="C326" s="54" t="s">
        <v>10</v>
      </c>
      <c r="D326" s="53">
        <v>1.8293535292985199</v>
      </c>
      <c r="E326" s="53">
        <f>SUMIFS('Ratios_MARAMA-VA'!T:T, 'Ratios_MARAMA-VA'!AA:AA, Z326)</f>
        <v>1.8288224035392899</v>
      </c>
      <c r="F326" s="53">
        <f>SUMIFS('Ratios_MARAMA-VA'!J:J, 'Ratios_MARAMA-VA'!AA:AA, Z326)</f>
        <v>3.7835070501992698E-3</v>
      </c>
      <c r="G326" s="120">
        <f t="shared" si="19"/>
        <v>2.0688214683268922E-3</v>
      </c>
      <c r="H326" s="120">
        <v>1.58505713598595</v>
      </c>
      <c r="I326" s="53">
        <v>3.2792002314524717E-3</v>
      </c>
      <c r="J326" s="120">
        <v>1.45844720031391</v>
      </c>
      <c r="K326" s="53">
        <v>3.0172668784306683E-3</v>
      </c>
      <c r="L326" s="120" t="str" cm="1">
        <f t="array" ref="L326">_xlfn.SWITCH(A326,
    "District of Columbia", _xlfn.XLOOKUP(R326, '2015 O3 Growth Surrogates'!A:A, '2015 O3 Growth Surrogates'!H:H),
    "Maryland", _xlfn.XLOOKUP(R326, '2015 O3 Growth Surrogates'!A:A, '2015 O3 Growth Surrogates'!I:I),
    "Virginia", _xlfn.XLOOKUP(R326, '2015 O3 Growth Surrogates'!A:A, '2015 O3 Growth Surrogates'!J:J)
)</f>
        <v>Employment</v>
      </c>
      <c r="M326" s="133" cm="1">
        <f t="array" ref="M326">_xlfn.SWITCH(L326,
"Employment", INDEX('Coop GFs_CFs'!C:D, MATCH(B326,'Coop GFs_CFs'!B:B,0),1),
"Population", INDEX('Coop GFs_CFs'!E:F, MATCH(B326,'Coop GFs_CFs'!B:B,0),1),
"Household", INDEX('Coop GFs_CFs'!G:H, MATCH(B326,'Coop GFs_CFs'!B:B,0),1),
"VMT", INDEX('Coop GFs_CFs'!I:J, MATCH(B326,'Coop GFs_CFs'!B:B,0),1),
"Lane Mile", INDEX('Coop GFs_CFs'!K:L, MATCH(B326,'Coop GFs_CFs'!B:B,0),1),
"Gas Sales", INDEX('Coop GFs_CFs'!M:N, MATCH(B326,'Coop GFs_CFs'!B:B,0),1),
"No Growth", INDEX('Coop GFs_CFs'!O:P, MATCH(B326,'Coop GFs_CFs'!B:B,0),1)
)</f>
        <v>1.1233017518770112</v>
      </c>
      <c r="N326" s="133" cm="1">
        <f t="array" ref="N326">_xlfn.SWITCH(L326,
"Employment", INDEX('Coop GFs_CFs'!C:D, MATCH(B326,'Coop GFs_CFs'!B:B,0),2),
"Population", INDEX('Coop GFs_CFs'!E:F, MATCH(B326,'Coop GFs_CFs'!B:B,0),2),
"Household", INDEX('Coop GFs_CFs'!G:H, MATCH(B326,'Coop GFs_CFs'!B:B,0),2),
"VMT", INDEX('Coop GFs_CFs'!I:J, MATCH(B326,'Coop GFs_CFs'!B:B,0),2),
"Lane Mile", INDEX('Coop GFs_CFs'!K:L, MATCH(B326,'Coop GFs_CFs'!B:B,0),2),
"Gas Sales", INDEX('Coop GFs_CFs'!M:N, MATCH(B326,'Coop GFs_CFs'!B:B,0),2),
"No Growth", INDEX('Coop GFs_CFs'!O:P, MATCH(B326,'Coop GFs_CFs'!B:B,0),2)
)</f>
        <v>1.1478816589202718</v>
      </c>
      <c r="O326" s="135">
        <v>1</v>
      </c>
      <c r="P326" s="53">
        <f>F326*M326*O326</f>
        <v>4.2500200977278624E-3</v>
      </c>
      <c r="Q326" s="53">
        <f>F326*N326*O326</f>
        <v>4.3430183493192824E-3</v>
      </c>
      <c r="R326" s="157" t="s">
        <v>438</v>
      </c>
      <c r="S326" s="43" t="s">
        <v>212</v>
      </c>
      <c r="T326" s="43" t="s">
        <v>436</v>
      </c>
      <c r="U326" s="43" t="s">
        <v>230</v>
      </c>
      <c r="V326" s="43" t="s">
        <v>213</v>
      </c>
      <c r="W326" s="43" t="s">
        <v>439</v>
      </c>
      <c r="X326" s="43" t="s">
        <v>330</v>
      </c>
      <c r="Z326" s="42" t="s">
        <v>1509</v>
      </c>
    </row>
    <row r="327" spans="1:27" s="39" customFormat="1" x14ac:dyDescent="0.35">
      <c r="A327" s="85" t="s">
        <v>811</v>
      </c>
      <c r="B327" s="87">
        <v>51685</v>
      </c>
      <c r="C327" s="87" t="s">
        <v>12</v>
      </c>
      <c r="D327" s="86">
        <v>0.100614466143434</v>
      </c>
      <c r="E327" s="86">
        <f>SUMIFS('Ratios_MARAMA-VA'!T:T, 'Ratios_MARAMA-VA'!AA:AA, Z327)</f>
        <v>0.10058525422028</v>
      </c>
      <c r="F327" s="86">
        <f>SUMIFS('Ratios_MARAMA-VA'!J:J, 'Ratios_MARAMA-VA'!AA:AA, Z327)</f>
        <v>2.08092933328033E-4</v>
      </c>
      <c r="G327" s="122">
        <f t="shared" si="19"/>
        <v>2.0688214683268883E-3</v>
      </c>
      <c r="H327" s="122">
        <v>0.104938899260431</v>
      </c>
      <c r="I327" s="86">
        <v>2.1709984765257227E-4</v>
      </c>
      <c r="J327" s="122">
        <v>0.10589707373141199</v>
      </c>
      <c r="K327" s="86">
        <v>2.1908213956854051E-4</v>
      </c>
      <c r="L327" s="122" t="str" cm="1">
        <f t="array" ref="L327">_xlfn.SWITCH(A327,
    "District of Columbia", _xlfn.XLOOKUP(R327, '2015 O3 Growth Surrogates'!A:A, '2015 O3 Growth Surrogates'!H:H),
    "Maryland", _xlfn.XLOOKUP(R327, '2015 O3 Growth Surrogates'!A:A, '2015 O3 Growth Surrogates'!I:I),
    "Virginia", _xlfn.XLOOKUP(R327, '2015 O3 Growth Surrogates'!A:A, '2015 O3 Growth Surrogates'!J:J)
)</f>
        <v>Employment</v>
      </c>
      <c r="M327" s="133" cm="1">
        <f t="array" ref="M327">_xlfn.SWITCH(L327,
"Employment", INDEX('Coop GFs_CFs'!C:D, MATCH(B327,'Coop GFs_CFs'!B:B,0),1),
"Population", INDEX('Coop GFs_CFs'!E:F, MATCH(B327,'Coop GFs_CFs'!B:B,0),1),
"Household", INDEX('Coop GFs_CFs'!G:H, MATCH(B327,'Coop GFs_CFs'!B:B,0),1),
"VMT", INDEX('Coop GFs_CFs'!I:J, MATCH(B327,'Coop GFs_CFs'!B:B,0),1),
"Lane Mile", INDEX('Coop GFs_CFs'!K:L, MATCH(B327,'Coop GFs_CFs'!B:B,0),1),
"Gas Sales", INDEX('Coop GFs_CFs'!M:N, MATCH(B327,'Coop GFs_CFs'!B:B,0),1),
"No Growth", INDEX('Coop GFs_CFs'!O:P, MATCH(B327,'Coop GFs_CFs'!B:B,0),1)
)</f>
        <v>1.1233017518770112</v>
      </c>
      <c r="N327" s="133" cm="1">
        <f t="array" ref="N327">_xlfn.SWITCH(L327,
"Employment", INDEX('Coop GFs_CFs'!C:D, MATCH(B327,'Coop GFs_CFs'!B:B,0),2),
"Population", INDEX('Coop GFs_CFs'!E:F, MATCH(B327,'Coop GFs_CFs'!B:B,0),2),
"Household", INDEX('Coop GFs_CFs'!G:H, MATCH(B327,'Coop GFs_CFs'!B:B,0),2),
"VMT", INDEX('Coop GFs_CFs'!I:J, MATCH(B327,'Coop GFs_CFs'!B:B,0),2),
"Lane Mile", INDEX('Coop GFs_CFs'!K:L, MATCH(B327,'Coop GFs_CFs'!B:B,0),2),
"Gas Sales", INDEX('Coop GFs_CFs'!M:N, MATCH(B327,'Coop GFs_CFs'!B:B,0),2),
"No Growth", INDEX('Coop GFs_CFs'!O:P, MATCH(B327,'Coop GFs_CFs'!B:B,0),2)
)</f>
        <v>1.1478816589202718</v>
      </c>
      <c r="O327" s="134"/>
      <c r="P327" s="86">
        <f t="shared" ref="P327:P390" si="23">F327*M327</f>
        <v>2.3375115656060555E-4</v>
      </c>
      <c r="Q327" s="86">
        <f t="shared" ref="Q327:Q390" si="24">F327*N327</f>
        <v>2.3886606151816804E-4</v>
      </c>
      <c r="R327" s="156" t="s">
        <v>438</v>
      </c>
      <c r="S327" s="85" t="s">
        <v>212</v>
      </c>
      <c r="T327" s="85" t="s">
        <v>436</v>
      </c>
      <c r="U327" s="85" t="s">
        <v>230</v>
      </c>
      <c r="V327" s="85" t="s">
        <v>213</v>
      </c>
      <c r="W327" s="85" t="s">
        <v>439</v>
      </c>
      <c r="X327" s="85" t="s">
        <v>330</v>
      </c>
      <c r="Z327" s="42" t="s">
        <v>1524</v>
      </c>
      <c r="AA327"/>
    </row>
    <row r="328" spans="1:27" s="39" customFormat="1" x14ac:dyDescent="0.35">
      <c r="A328" s="85" t="s">
        <v>9</v>
      </c>
      <c r="B328" s="87">
        <v>11001</v>
      </c>
      <c r="C328" s="87" t="s">
        <v>10</v>
      </c>
      <c r="D328" s="86">
        <v>0.278832007882166</v>
      </c>
      <c r="E328" s="86">
        <f>SUMIFS('Ratios_MARAMA-VA'!T:T, 'Ratios_MARAMA-VA'!AA:AA, Z328)</f>
        <v>0.278751053129839</v>
      </c>
      <c r="F328" s="86">
        <f>SUMIFS('Ratios_MARAMA-VA'!J:J, 'Ratios_MARAMA-VA'!AA:AA, Z328)</f>
        <v>5.7668616303373904E-4</v>
      </c>
      <c r="G328" s="122">
        <f t="shared" si="19"/>
        <v>2.0688214683268849E-3</v>
      </c>
      <c r="H328" s="122">
        <v>0.39707855352416899</v>
      </c>
      <c r="I328" s="86">
        <v>8.2148463614298685E-4</v>
      </c>
      <c r="J328" s="122">
        <v>0.442856427021526</v>
      </c>
      <c r="K328" s="86">
        <v>9.1619088360867136E-4</v>
      </c>
      <c r="L328" s="122" t="str" cm="1">
        <f t="array" ref="L328">_xlfn.SWITCH(A328,
    "District of Columbia", _xlfn.XLOOKUP(R328, '2015 O3 Growth Surrogates'!A:A, '2015 O3 Growth Surrogates'!H:H),
    "Maryland", _xlfn.XLOOKUP(R328, '2015 O3 Growth Surrogates'!A:A, '2015 O3 Growth Surrogates'!I:I),
    "Virginia", _xlfn.XLOOKUP(R328, '2015 O3 Growth Surrogates'!A:A, '2015 O3 Growth Surrogates'!J:J)
)</f>
        <v>No Growth</v>
      </c>
      <c r="M328" s="133" cm="1">
        <f t="array" ref="M328">_xlfn.SWITCH(L328,
"Employment", INDEX('Coop GFs_CFs'!C:D, MATCH(B328,'Coop GFs_CFs'!B:B,0),1),
"Population", INDEX('Coop GFs_CFs'!E:F, MATCH(B328,'Coop GFs_CFs'!B:B,0),1),
"Household", INDEX('Coop GFs_CFs'!G:H, MATCH(B328,'Coop GFs_CFs'!B:B,0),1),
"VMT", INDEX('Coop GFs_CFs'!I:J, MATCH(B328,'Coop GFs_CFs'!B:B,0),1),
"Lane Mile", INDEX('Coop GFs_CFs'!K:L, MATCH(B328,'Coop GFs_CFs'!B:B,0),1),
"Gas Sales", INDEX('Coop GFs_CFs'!M:N, MATCH(B328,'Coop GFs_CFs'!B:B,0),1),
"No Growth", INDEX('Coop GFs_CFs'!O:P, MATCH(B328,'Coop GFs_CFs'!B:B,0),1)
)</f>
        <v>1</v>
      </c>
      <c r="N328" s="133" cm="1">
        <f t="array" ref="N328">_xlfn.SWITCH(L328,
"Employment", INDEX('Coop GFs_CFs'!C:D, MATCH(B328,'Coop GFs_CFs'!B:B,0),2),
"Population", INDEX('Coop GFs_CFs'!E:F, MATCH(B328,'Coop GFs_CFs'!B:B,0),2),
"Household", INDEX('Coop GFs_CFs'!G:H, MATCH(B328,'Coop GFs_CFs'!B:B,0),2),
"VMT", INDEX('Coop GFs_CFs'!I:J, MATCH(B328,'Coop GFs_CFs'!B:B,0),2),
"Lane Mile", INDEX('Coop GFs_CFs'!K:L, MATCH(B328,'Coop GFs_CFs'!B:B,0),2),
"Gas Sales", INDEX('Coop GFs_CFs'!M:N, MATCH(B328,'Coop GFs_CFs'!B:B,0),2),
"No Growth", INDEX('Coop GFs_CFs'!O:P, MATCH(B328,'Coop GFs_CFs'!B:B,0),2)
)</f>
        <v>1</v>
      </c>
      <c r="O328" s="133"/>
      <c r="P328" s="86">
        <f t="shared" si="23"/>
        <v>5.7668616303373904E-4</v>
      </c>
      <c r="Q328" s="86">
        <f t="shared" si="24"/>
        <v>5.7668616303373904E-4</v>
      </c>
      <c r="R328" s="156" t="s">
        <v>435</v>
      </c>
      <c r="S328" s="85" t="s">
        <v>208</v>
      </c>
      <c r="T328" s="85" t="s">
        <v>436</v>
      </c>
      <c r="U328" s="85" t="s">
        <v>230</v>
      </c>
      <c r="V328" s="85" t="s">
        <v>209</v>
      </c>
      <c r="W328" s="85" t="s">
        <v>437</v>
      </c>
      <c r="X328" s="85" t="s">
        <v>330</v>
      </c>
      <c r="Z328" s="42" t="s">
        <v>1526</v>
      </c>
      <c r="AA328"/>
    </row>
    <row r="329" spans="1:27" s="39" customFormat="1" x14ac:dyDescent="0.35">
      <c r="A329" s="85" t="s">
        <v>9</v>
      </c>
      <c r="B329" s="87">
        <v>11001</v>
      </c>
      <c r="C329" s="87" t="s">
        <v>12</v>
      </c>
      <c r="D329" s="86">
        <v>1.01892246896894E-2</v>
      </c>
      <c r="E329" s="86">
        <f>SUMIFS('Ratios_MARAMA-VA'!T:T, 'Ratios_MARAMA-VA'!AA:AA, Z329)</f>
        <v>1.01862663988984E-2</v>
      </c>
      <c r="F329" s="86">
        <f>SUMIFS('Ratios_MARAMA-VA'!J:J, 'Ratios_MARAMA-VA'!AA:AA, Z329)</f>
        <v>2.10735666081379E-5</v>
      </c>
      <c r="G329" s="122">
        <f t="shared" si="19"/>
        <v>2.0688214683268948E-3</v>
      </c>
      <c r="H329" s="122">
        <v>1.45102516459461E-2</v>
      </c>
      <c r="I329" s="86">
        <v>3.0019120115958953E-5</v>
      </c>
      <c r="J329" s="122">
        <v>1.6183090580125601E-2</v>
      </c>
      <c r="K329" s="86">
        <v>3.3479925216042583E-5</v>
      </c>
      <c r="L329" s="122" t="str" cm="1">
        <f t="array" ref="L329">_xlfn.SWITCH(A329,
    "District of Columbia", _xlfn.XLOOKUP(R329, '2015 O3 Growth Surrogates'!A:A, '2015 O3 Growth Surrogates'!H:H),
    "Maryland", _xlfn.XLOOKUP(R329, '2015 O3 Growth Surrogates'!A:A, '2015 O3 Growth Surrogates'!I:I),
    "Virginia", _xlfn.XLOOKUP(R329, '2015 O3 Growth Surrogates'!A:A, '2015 O3 Growth Surrogates'!J:J)
)</f>
        <v>No Growth</v>
      </c>
      <c r="M329" s="133" cm="1">
        <f t="array" ref="M329">_xlfn.SWITCH(L329,
"Employment", INDEX('Coop GFs_CFs'!C:D, MATCH(B329,'Coop GFs_CFs'!B:B,0),1),
"Population", INDEX('Coop GFs_CFs'!E:F, MATCH(B329,'Coop GFs_CFs'!B:B,0),1),
"Household", INDEX('Coop GFs_CFs'!G:H, MATCH(B329,'Coop GFs_CFs'!B:B,0),1),
"VMT", INDEX('Coop GFs_CFs'!I:J, MATCH(B329,'Coop GFs_CFs'!B:B,0),1),
"Lane Mile", INDEX('Coop GFs_CFs'!K:L, MATCH(B329,'Coop GFs_CFs'!B:B,0),1),
"Gas Sales", INDEX('Coop GFs_CFs'!M:N, MATCH(B329,'Coop GFs_CFs'!B:B,0),1),
"No Growth", INDEX('Coop GFs_CFs'!O:P, MATCH(B329,'Coop GFs_CFs'!B:B,0),1)
)</f>
        <v>1</v>
      </c>
      <c r="N329" s="133" cm="1">
        <f t="array" ref="N329">_xlfn.SWITCH(L329,
"Employment", INDEX('Coop GFs_CFs'!C:D, MATCH(B329,'Coop GFs_CFs'!B:B,0),2),
"Population", INDEX('Coop GFs_CFs'!E:F, MATCH(B329,'Coop GFs_CFs'!B:B,0),2),
"Household", INDEX('Coop GFs_CFs'!G:H, MATCH(B329,'Coop GFs_CFs'!B:B,0),2),
"VMT", INDEX('Coop GFs_CFs'!I:J, MATCH(B329,'Coop GFs_CFs'!B:B,0),2),
"Lane Mile", INDEX('Coop GFs_CFs'!K:L, MATCH(B329,'Coop GFs_CFs'!B:B,0),2),
"Gas Sales", INDEX('Coop GFs_CFs'!M:N, MATCH(B329,'Coop GFs_CFs'!B:B,0),2),
"No Growth", INDEX('Coop GFs_CFs'!O:P, MATCH(B329,'Coop GFs_CFs'!B:B,0),2)
)</f>
        <v>1</v>
      </c>
      <c r="O329" s="133"/>
      <c r="P329" s="86">
        <f t="shared" si="23"/>
        <v>2.10735666081379E-5</v>
      </c>
      <c r="Q329" s="86">
        <f t="shared" si="24"/>
        <v>2.10735666081379E-5</v>
      </c>
      <c r="R329" s="156" t="s">
        <v>435</v>
      </c>
      <c r="S329" s="85" t="s">
        <v>208</v>
      </c>
      <c r="T329" s="85" t="s">
        <v>436</v>
      </c>
      <c r="U329" s="85" t="s">
        <v>230</v>
      </c>
      <c r="V329" s="85" t="s">
        <v>209</v>
      </c>
      <c r="W329" s="85" t="s">
        <v>437</v>
      </c>
      <c r="X329" s="85" t="s">
        <v>330</v>
      </c>
      <c r="Z329" s="42" t="s">
        <v>1541</v>
      </c>
      <c r="AA329"/>
    </row>
    <row r="330" spans="1:27" s="39" customFormat="1" x14ac:dyDescent="0.35">
      <c r="A330" s="85" t="s">
        <v>497</v>
      </c>
      <c r="B330" s="87">
        <v>24009</v>
      </c>
      <c r="C330" s="87" t="s">
        <v>10</v>
      </c>
      <c r="D330" s="86">
        <v>1.604327180439</v>
      </c>
      <c r="E330" s="86">
        <f>SUMIFS('Ratios_MARAMA-VA'!T:T, 'Ratios_MARAMA-VA'!AA:AA, Z330)</f>
        <v>1.60386138775425</v>
      </c>
      <c r="F330" s="86">
        <f>SUMIFS('Ratios_MARAMA-VA'!J:J, 'Ratios_MARAMA-VA'!AA:AA, Z330)</f>
        <v>3.3181028712065599E-3</v>
      </c>
      <c r="G330" s="122">
        <f t="shared" si="19"/>
        <v>2.0688214683268957E-3</v>
      </c>
      <c r="H330" s="122">
        <v>2.2846871886295101</v>
      </c>
      <c r="I330" s="86">
        <v>4.7266099042481509E-3</v>
      </c>
      <c r="J330" s="122">
        <v>2.5480812202987302</v>
      </c>
      <c r="K330" s="86">
        <v>5.2715251315946067E-3</v>
      </c>
      <c r="L330" s="122" t="str" cm="1">
        <f t="array" ref="L330">_xlfn.SWITCH(A330,
    "District of Columbia", _xlfn.XLOOKUP(R330, '2015 O3 Growth Surrogates'!A:A, '2015 O3 Growth Surrogates'!H:H),
    "Maryland", _xlfn.XLOOKUP(R330, '2015 O3 Growth Surrogates'!A:A, '2015 O3 Growth Surrogates'!I:I),
    "Virginia", _xlfn.XLOOKUP(R330, '2015 O3 Growth Surrogates'!A:A, '2015 O3 Growth Surrogates'!J:J)
)</f>
        <v>Employment</v>
      </c>
      <c r="M330" s="133" cm="1">
        <f t="array" ref="M330">_xlfn.SWITCH(L330,
"Employment", INDEX('Coop GFs_CFs'!C:D, MATCH(B330,'Coop GFs_CFs'!B:B,0),1),
"Population", INDEX('Coop GFs_CFs'!E:F, MATCH(B330,'Coop GFs_CFs'!B:B,0),1),
"Household", INDEX('Coop GFs_CFs'!G:H, MATCH(B330,'Coop GFs_CFs'!B:B,0),1),
"VMT", INDEX('Coop GFs_CFs'!I:J, MATCH(B330,'Coop GFs_CFs'!B:B,0),1),
"Lane Mile", INDEX('Coop GFs_CFs'!K:L, MATCH(B330,'Coop GFs_CFs'!B:B,0),1),
"Gas Sales", INDEX('Coop GFs_CFs'!M:N, MATCH(B330,'Coop GFs_CFs'!B:B,0),1),
"No Growth", INDEX('Coop GFs_CFs'!O:P, MATCH(B330,'Coop GFs_CFs'!B:B,0),1)
)</f>
        <v>1.0339308317341065</v>
      </c>
      <c r="N330" s="133" cm="1">
        <f t="array" ref="N330">_xlfn.SWITCH(L330,
"Employment", INDEX('Coop GFs_CFs'!C:D, MATCH(B330,'Coop GFs_CFs'!B:B,0),2),
"Population", INDEX('Coop GFs_CFs'!E:F, MATCH(B330,'Coop GFs_CFs'!B:B,0),2),
"Household", INDEX('Coop GFs_CFs'!G:H, MATCH(B330,'Coop GFs_CFs'!B:B,0),2),
"VMT", INDEX('Coop GFs_CFs'!I:J, MATCH(B330,'Coop GFs_CFs'!B:B,0),2),
"Lane Mile", INDEX('Coop GFs_CFs'!K:L, MATCH(B330,'Coop GFs_CFs'!B:B,0),2),
"Gas Sales", INDEX('Coop GFs_CFs'!M:N, MATCH(B330,'Coop GFs_CFs'!B:B,0),2),
"No Growth", INDEX('Coop GFs_CFs'!O:P, MATCH(B330,'Coop GFs_CFs'!B:B,0),2)
)</f>
        <v>1.0518639500224574</v>
      </c>
      <c r="O330" s="133"/>
      <c r="P330" s="86">
        <f t="shared" si="23"/>
        <v>3.4306888614059252E-3</v>
      </c>
      <c r="Q330" s="86">
        <f t="shared" si="24"/>
        <v>3.490192792688189E-3</v>
      </c>
      <c r="R330" s="156" t="s">
        <v>435</v>
      </c>
      <c r="S330" s="85" t="s">
        <v>208</v>
      </c>
      <c r="T330" s="85" t="s">
        <v>436</v>
      </c>
      <c r="U330" s="85" t="s">
        <v>230</v>
      </c>
      <c r="V330" s="85" t="s">
        <v>209</v>
      </c>
      <c r="W330" s="85" t="s">
        <v>437</v>
      </c>
      <c r="X330" s="85" t="s">
        <v>330</v>
      </c>
      <c r="Z330" s="42" t="s">
        <v>1527</v>
      </c>
      <c r="AA330"/>
    </row>
    <row r="331" spans="1:27" s="39" customFormat="1" x14ac:dyDescent="0.35">
      <c r="A331" s="85" t="s">
        <v>497</v>
      </c>
      <c r="B331" s="87">
        <v>24009</v>
      </c>
      <c r="C331" s="87" t="s">
        <v>12</v>
      </c>
      <c r="D331" s="86">
        <v>5.86261652969821E-2</v>
      </c>
      <c r="E331" s="86">
        <f>SUMIFS('Ratios_MARAMA-VA'!T:T, 'Ratios_MARAMA-VA'!AA:AA, Z331)</f>
        <v>5.8609144056388202E-2</v>
      </c>
      <c r="F331" s="86">
        <f>SUMIFS('Ratios_MARAMA-VA'!J:J, 'Ratios_MARAMA-VA'!AA:AA, Z331)</f>
        <v>1.21251855464118E-4</v>
      </c>
      <c r="G331" s="122">
        <f t="shared" si="19"/>
        <v>2.0688214683268684E-3</v>
      </c>
      <c r="H331" s="122">
        <v>8.34882375650082E-2</v>
      </c>
      <c r="I331" s="86">
        <v>1.7272225822726267E-4</v>
      </c>
      <c r="J331" s="122">
        <v>9.3113320420397494E-2</v>
      </c>
      <c r="K331" s="86">
        <v>1.9263483627291692E-4</v>
      </c>
      <c r="L331" s="122" t="str" cm="1">
        <f t="array" ref="L331">_xlfn.SWITCH(A331,
    "District of Columbia", _xlfn.XLOOKUP(R331, '2015 O3 Growth Surrogates'!A:A, '2015 O3 Growth Surrogates'!H:H),
    "Maryland", _xlfn.XLOOKUP(R331, '2015 O3 Growth Surrogates'!A:A, '2015 O3 Growth Surrogates'!I:I),
    "Virginia", _xlfn.XLOOKUP(R331, '2015 O3 Growth Surrogates'!A:A, '2015 O3 Growth Surrogates'!J:J)
)</f>
        <v>Employment</v>
      </c>
      <c r="M331" s="133" cm="1">
        <f t="array" ref="M331">_xlfn.SWITCH(L331,
"Employment", INDEX('Coop GFs_CFs'!C:D, MATCH(B331,'Coop GFs_CFs'!B:B,0),1),
"Population", INDEX('Coop GFs_CFs'!E:F, MATCH(B331,'Coop GFs_CFs'!B:B,0),1),
"Household", INDEX('Coop GFs_CFs'!G:H, MATCH(B331,'Coop GFs_CFs'!B:B,0),1),
"VMT", INDEX('Coop GFs_CFs'!I:J, MATCH(B331,'Coop GFs_CFs'!B:B,0),1),
"Lane Mile", INDEX('Coop GFs_CFs'!K:L, MATCH(B331,'Coop GFs_CFs'!B:B,0),1),
"Gas Sales", INDEX('Coop GFs_CFs'!M:N, MATCH(B331,'Coop GFs_CFs'!B:B,0),1),
"No Growth", INDEX('Coop GFs_CFs'!O:P, MATCH(B331,'Coop GFs_CFs'!B:B,0),1)
)</f>
        <v>1.0339308317341065</v>
      </c>
      <c r="N331" s="133" cm="1">
        <f t="array" ref="N331">_xlfn.SWITCH(L331,
"Employment", INDEX('Coop GFs_CFs'!C:D, MATCH(B331,'Coop GFs_CFs'!B:B,0),2),
"Population", INDEX('Coop GFs_CFs'!E:F, MATCH(B331,'Coop GFs_CFs'!B:B,0),2),
"Household", INDEX('Coop GFs_CFs'!G:H, MATCH(B331,'Coop GFs_CFs'!B:B,0),2),
"VMT", INDEX('Coop GFs_CFs'!I:J, MATCH(B331,'Coop GFs_CFs'!B:B,0),2),
"Lane Mile", INDEX('Coop GFs_CFs'!K:L, MATCH(B331,'Coop GFs_CFs'!B:B,0),2),
"Gas Sales", INDEX('Coop GFs_CFs'!M:N, MATCH(B331,'Coop GFs_CFs'!B:B,0),2),
"No Growth", INDEX('Coop GFs_CFs'!O:P, MATCH(B331,'Coop GFs_CFs'!B:B,0),2)
)</f>
        <v>1.0518639500224574</v>
      </c>
      <c r="O331" s="133"/>
      <c r="P331" s="86">
        <f t="shared" si="23"/>
        <v>1.2536603176931918E-4</v>
      </c>
      <c r="Q331" s="86">
        <f t="shared" si="24"/>
        <v>1.2754045563603922E-4</v>
      </c>
      <c r="R331" s="156" t="s">
        <v>435</v>
      </c>
      <c r="S331" s="85" t="s">
        <v>208</v>
      </c>
      <c r="T331" s="85" t="s">
        <v>436</v>
      </c>
      <c r="U331" s="85" t="s">
        <v>230</v>
      </c>
      <c r="V331" s="85" t="s">
        <v>209</v>
      </c>
      <c r="W331" s="85" t="s">
        <v>437</v>
      </c>
      <c r="X331" s="85" t="s">
        <v>330</v>
      </c>
      <c r="Z331" s="42" t="s">
        <v>1542</v>
      </c>
      <c r="AA331"/>
    </row>
    <row r="332" spans="1:27" s="39" customFormat="1" x14ac:dyDescent="0.35">
      <c r="A332" s="85" t="s">
        <v>497</v>
      </c>
      <c r="B332" s="87">
        <v>24017</v>
      </c>
      <c r="C332" s="87" t="s">
        <v>10</v>
      </c>
      <c r="D332" s="86">
        <v>3.0454501347187102</v>
      </c>
      <c r="E332" s="86">
        <f>SUMIFS('Ratios_MARAMA-VA'!T:T, 'Ratios_MARAMA-VA'!AA:AA, Z332)</f>
        <v>3.0445659332841002</v>
      </c>
      <c r="F332" s="86">
        <f>SUMIFS('Ratios_MARAMA-VA'!J:J, 'Ratios_MARAMA-VA'!AA:AA, Z332)</f>
        <v>6.2986633645148796E-3</v>
      </c>
      <c r="G332" s="122">
        <f t="shared" si="19"/>
        <v>2.0688214683269031E-3</v>
      </c>
      <c r="H332" s="122">
        <v>4.3369588144096198</v>
      </c>
      <c r="I332" s="86">
        <v>8.9723935025002137E-3</v>
      </c>
      <c r="J332" s="122">
        <v>4.83695245598817</v>
      </c>
      <c r="K332" s="86">
        <v>1.0006791082224865E-2</v>
      </c>
      <c r="L332" s="122" t="str" cm="1">
        <f t="array" ref="L332">_xlfn.SWITCH(A332,
    "District of Columbia", _xlfn.XLOOKUP(R332, '2015 O3 Growth Surrogates'!A:A, '2015 O3 Growth Surrogates'!H:H),
    "Maryland", _xlfn.XLOOKUP(R332, '2015 O3 Growth Surrogates'!A:A, '2015 O3 Growth Surrogates'!I:I),
    "Virginia", _xlfn.XLOOKUP(R332, '2015 O3 Growth Surrogates'!A:A, '2015 O3 Growth Surrogates'!J:J)
)</f>
        <v>Employment</v>
      </c>
      <c r="M332" s="133" cm="1">
        <f t="array" ref="M332">_xlfn.SWITCH(L332,
"Employment", INDEX('Coop GFs_CFs'!C:D, MATCH(B332,'Coop GFs_CFs'!B:B,0),1),
"Population", INDEX('Coop GFs_CFs'!E:F, MATCH(B332,'Coop GFs_CFs'!B:B,0),1),
"Household", INDEX('Coop GFs_CFs'!G:H, MATCH(B332,'Coop GFs_CFs'!B:B,0),1),
"VMT", INDEX('Coop GFs_CFs'!I:J, MATCH(B332,'Coop GFs_CFs'!B:B,0),1),
"Lane Mile", INDEX('Coop GFs_CFs'!K:L, MATCH(B332,'Coop GFs_CFs'!B:B,0),1),
"Gas Sales", INDEX('Coop GFs_CFs'!M:N, MATCH(B332,'Coop GFs_CFs'!B:B,0),1),
"No Growth", INDEX('Coop GFs_CFs'!O:P, MATCH(B332,'Coop GFs_CFs'!B:B,0),1)
)</f>
        <v>1.1494562546354627</v>
      </c>
      <c r="N332" s="133" cm="1">
        <f t="array" ref="N332">_xlfn.SWITCH(L332,
"Employment", INDEX('Coop GFs_CFs'!C:D, MATCH(B332,'Coop GFs_CFs'!B:B,0),2),
"Population", INDEX('Coop GFs_CFs'!E:F, MATCH(B332,'Coop GFs_CFs'!B:B,0),2),
"Household", INDEX('Coop GFs_CFs'!G:H, MATCH(B332,'Coop GFs_CFs'!B:B,0),2),
"VMT", INDEX('Coop GFs_CFs'!I:J, MATCH(B332,'Coop GFs_CFs'!B:B,0),2),
"Lane Mile", INDEX('Coop GFs_CFs'!K:L, MATCH(B332,'Coop GFs_CFs'!B:B,0),2),
"Gas Sales", INDEX('Coop GFs_CFs'!M:N, MATCH(B332,'Coop GFs_CFs'!B:B,0),2),
"No Growth", INDEX('Coop GFs_CFs'!O:P, MATCH(B332,'Coop GFs_CFs'!B:B,0),2)
)</f>
        <v>1.2365582750270308</v>
      </c>
      <c r="O332" s="133"/>
      <c r="P332" s="86">
        <f t="shared" si="23"/>
        <v>7.2400380001848763E-3</v>
      </c>
      <c r="Q332" s="86">
        <f t="shared" si="24"/>
        <v>7.7886643050004735E-3</v>
      </c>
      <c r="R332" s="156" t="s">
        <v>435</v>
      </c>
      <c r="S332" s="85" t="s">
        <v>208</v>
      </c>
      <c r="T332" s="85" t="s">
        <v>436</v>
      </c>
      <c r="U332" s="85" t="s">
        <v>230</v>
      </c>
      <c r="V332" s="85" t="s">
        <v>209</v>
      </c>
      <c r="W332" s="85" t="s">
        <v>437</v>
      </c>
      <c r="X332" s="85" t="s">
        <v>330</v>
      </c>
      <c r="Z332" s="42" t="s">
        <v>1528</v>
      </c>
      <c r="AA332"/>
    </row>
    <row r="333" spans="1:27" s="39" customFormat="1" x14ac:dyDescent="0.35">
      <c r="A333" s="85" t="s">
        <v>497</v>
      </c>
      <c r="B333" s="87">
        <v>24017</v>
      </c>
      <c r="C333" s="87" t="s">
        <v>12</v>
      </c>
      <c r="D333" s="86">
        <v>0.111288418850555</v>
      </c>
      <c r="E333" s="86">
        <f>SUMIFS('Ratios_MARAMA-VA'!T:T, 'Ratios_MARAMA-VA'!AA:AA, Z333)</f>
        <v>0.11125610790299301</v>
      </c>
      <c r="F333" s="86">
        <f>SUMIFS('Ratios_MARAMA-VA'!J:J, 'Ratios_MARAMA-VA'!AA:AA, Z333)</f>
        <v>2.30169024512206E-4</v>
      </c>
      <c r="G333" s="122">
        <f t="shared" si="19"/>
        <v>2.0688214683269E-3</v>
      </c>
      <c r="H333" s="122">
        <v>0.15848339907893499</v>
      </c>
      <c r="I333" s="86">
        <v>3.2787385838792038E-4</v>
      </c>
      <c r="J333" s="122">
        <v>0.176754426134102</v>
      </c>
      <c r="K333" s="86">
        <v>3.6567335140803148E-4</v>
      </c>
      <c r="L333" s="122" t="str" cm="1">
        <f t="array" ref="L333">_xlfn.SWITCH(A333,
    "District of Columbia", _xlfn.XLOOKUP(R333, '2015 O3 Growth Surrogates'!A:A, '2015 O3 Growth Surrogates'!H:H),
    "Maryland", _xlfn.XLOOKUP(R333, '2015 O3 Growth Surrogates'!A:A, '2015 O3 Growth Surrogates'!I:I),
    "Virginia", _xlfn.XLOOKUP(R333, '2015 O3 Growth Surrogates'!A:A, '2015 O3 Growth Surrogates'!J:J)
)</f>
        <v>Employment</v>
      </c>
      <c r="M333" s="133" cm="1">
        <f t="array" ref="M333">_xlfn.SWITCH(L333,
"Employment", INDEX('Coop GFs_CFs'!C:D, MATCH(B333,'Coop GFs_CFs'!B:B,0),1),
"Population", INDEX('Coop GFs_CFs'!E:F, MATCH(B333,'Coop GFs_CFs'!B:B,0),1),
"Household", INDEX('Coop GFs_CFs'!G:H, MATCH(B333,'Coop GFs_CFs'!B:B,0),1),
"VMT", INDEX('Coop GFs_CFs'!I:J, MATCH(B333,'Coop GFs_CFs'!B:B,0),1),
"Lane Mile", INDEX('Coop GFs_CFs'!K:L, MATCH(B333,'Coop GFs_CFs'!B:B,0),1),
"Gas Sales", INDEX('Coop GFs_CFs'!M:N, MATCH(B333,'Coop GFs_CFs'!B:B,0),1),
"No Growth", INDEX('Coop GFs_CFs'!O:P, MATCH(B333,'Coop GFs_CFs'!B:B,0),1)
)</f>
        <v>1.1494562546354627</v>
      </c>
      <c r="N333" s="133" cm="1">
        <f t="array" ref="N333">_xlfn.SWITCH(L333,
"Employment", INDEX('Coop GFs_CFs'!C:D, MATCH(B333,'Coop GFs_CFs'!B:B,0),2),
"Population", INDEX('Coop GFs_CFs'!E:F, MATCH(B333,'Coop GFs_CFs'!B:B,0),2),
"Household", INDEX('Coop GFs_CFs'!G:H, MATCH(B333,'Coop GFs_CFs'!B:B,0),2),
"VMT", INDEX('Coop GFs_CFs'!I:J, MATCH(B333,'Coop GFs_CFs'!B:B,0),2),
"Lane Mile", INDEX('Coop GFs_CFs'!K:L, MATCH(B333,'Coop GFs_CFs'!B:B,0),2),
"Gas Sales", INDEX('Coop GFs_CFs'!M:N, MATCH(B333,'Coop GFs_CFs'!B:B,0),2),
"No Growth", INDEX('Coop GFs_CFs'!O:P, MATCH(B333,'Coop GFs_CFs'!B:B,0),2)
)</f>
        <v>1.2365582750270308</v>
      </c>
      <c r="O333" s="133"/>
      <c r="P333" s="86">
        <f t="shared" si="23"/>
        <v>2.6456922484889832E-4</v>
      </c>
      <c r="Q333" s="86">
        <f t="shared" si="24"/>
        <v>2.846174119154678E-4</v>
      </c>
      <c r="R333" s="156" t="s">
        <v>435</v>
      </c>
      <c r="S333" s="85" t="s">
        <v>208</v>
      </c>
      <c r="T333" s="85" t="s">
        <v>436</v>
      </c>
      <c r="U333" s="85" t="s">
        <v>230</v>
      </c>
      <c r="V333" s="85" t="s">
        <v>209</v>
      </c>
      <c r="W333" s="85" t="s">
        <v>437</v>
      </c>
      <c r="X333" s="85" t="s">
        <v>330</v>
      </c>
      <c r="Z333" s="42" t="s">
        <v>1543</v>
      </c>
      <c r="AA333"/>
    </row>
    <row r="334" spans="1:27" s="39" customFormat="1" x14ac:dyDescent="0.35">
      <c r="A334" s="85" t="s">
        <v>497</v>
      </c>
      <c r="B334" s="87">
        <v>24021</v>
      </c>
      <c r="C334" s="87" t="s">
        <v>10</v>
      </c>
      <c r="D334" s="86">
        <v>7.7222893946686897</v>
      </c>
      <c r="E334" s="86">
        <f>SUMIFS('Ratios_MARAMA-VA'!T:T, 'Ratios_MARAMA-VA'!AA:AA, Z334)</f>
        <v>7.7200473420790603</v>
      </c>
      <c r="F334" s="86">
        <f>SUMIFS('Ratios_MARAMA-VA'!J:J, 'Ratios_MARAMA-VA'!AA:AA, Z334)</f>
        <v>1.59713996777931E-2</v>
      </c>
      <c r="G334" s="122">
        <f t="shared" si="19"/>
        <v>2.0688214683268892E-3</v>
      </c>
      <c r="H334" s="122">
        <v>10.997143140130101</v>
      </c>
      <c r="I334" s="86">
        <v>2.2751125818564932E-2</v>
      </c>
      <c r="J334" s="122">
        <v>12.2649674107516</v>
      </c>
      <c r="K334" s="86">
        <v>2.5374027887692569E-2</v>
      </c>
      <c r="L334" s="122" t="str" cm="1">
        <f t="array" ref="L334">_xlfn.SWITCH(A334,
    "District of Columbia", _xlfn.XLOOKUP(R334, '2015 O3 Growth Surrogates'!A:A, '2015 O3 Growth Surrogates'!H:H),
    "Maryland", _xlfn.XLOOKUP(R334, '2015 O3 Growth Surrogates'!A:A, '2015 O3 Growth Surrogates'!I:I),
    "Virginia", _xlfn.XLOOKUP(R334, '2015 O3 Growth Surrogates'!A:A, '2015 O3 Growth Surrogates'!J:J)
)</f>
        <v>Employment</v>
      </c>
      <c r="M334" s="133" cm="1">
        <f t="array" ref="M334">_xlfn.SWITCH(L334,
"Employment", INDEX('Coop GFs_CFs'!C:D, MATCH(B334,'Coop GFs_CFs'!B:B,0),1),
"Population", INDEX('Coop GFs_CFs'!E:F, MATCH(B334,'Coop GFs_CFs'!B:B,0),1),
"Household", INDEX('Coop GFs_CFs'!G:H, MATCH(B334,'Coop GFs_CFs'!B:B,0),1),
"VMT", INDEX('Coop GFs_CFs'!I:J, MATCH(B334,'Coop GFs_CFs'!B:B,0),1),
"Lane Mile", INDEX('Coop GFs_CFs'!K:L, MATCH(B334,'Coop GFs_CFs'!B:B,0),1),
"Gas Sales", INDEX('Coop GFs_CFs'!M:N, MATCH(B334,'Coop GFs_CFs'!B:B,0),1),
"No Growth", INDEX('Coop GFs_CFs'!O:P, MATCH(B334,'Coop GFs_CFs'!B:B,0),1)
)</f>
        <v>1.1441294512813505</v>
      </c>
      <c r="N334" s="133" cm="1">
        <f t="array" ref="N334">_xlfn.SWITCH(L334,
"Employment", INDEX('Coop GFs_CFs'!C:D, MATCH(B334,'Coop GFs_CFs'!B:B,0),2),
"Population", INDEX('Coop GFs_CFs'!E:F, MATCH(B334,'Coop GFs_CFs'!B:B,0),2),
"Household", INDEX('Coop GFs_CFs'!G:H, MATCH(B334,'Coop GFs_CFs'!B:B,0),2),
"VMT", INDEX('Coop GFs_CFs'!I:J, MATCH(B334,'Coop GFs_CFs'!B:B,0),2),
"Lane Mile", INDEX('Coop GFs_CFs'!K:L, MATCH(B334,'Coop GFs_CFs'!B:B,0),2),
"Gas Sales", INDEX('Coop GFs_CFs'!M:N, MATCH(B334,'Coop GFs_CFs'!B:B,0),2),
"No Growth", INDEX('Coop GFs_CFs'!O:P, MATCH(B334,'Coop GFs_CFs'!B:B,0),2)
)</f>
        <v>1.2247937540008487</v>
      </c>
      <c r="O334" s="133"/>
      <c r="P334" s="86">
        <f t="shared" si="23"/>
        <v>1.8273348749548557E-2</v>
      </c>
      <c r="Q334" s="86">
        <f t="shared" si="24"/>
        <v>1.9561670568012154E-2</v>
      </c>
      <c r="R334" s="156" t="s">
        <v>435</v>
      </c>
      <c r="S334" s="85" t="s">
        <v>208</v>
      </c>
      <c r="T334" s="85" t="s">
        <v>436</v>
      </c>
      <c r="U334" s="85" t="s">
        <v>230</v>
      </c>
      <c r="V334" s="85" t="s">
        <v>209</v>
      </c>
      <c r="W334" s="85" t="s">
        <v>437</v>
      </c>
      <c r="X334" s="85" t="s">
        <v>330</v>
      </c>
      <c r="Z334" s="42" t="s">
        <v>1529</v>
      </c>
      <c r="AA334"/>
    </row>
    <row r="335" spans="1:27" s="39" customFormat="1" x14ac:dyDescent="0.35">
      <c r="A335" s="85" t="s">
        <v>497</v>
      </c>
      <c r="B335" s="87">
        <v>24021</v>
      </c>
      <c r="C335" s="87" t="s">
        <v>12</v>
      </c>
      <c r="D335" s="86">
        <v>0.28219188645856502</v>
      </c>
      <c r="E335" s="86">
        <f>SUMIFS('Ratios_MARAMA-VA'!T:T, 'Ratios_MARAMA-VA'!AA:AA, Z335)</f>
        <v>0.282109956215154</v>
      </c>
      <c r="F335" s="86">
        <f>SUMIFS('Ratios_MARAMA-VA'!J:J, 'Ratios_MARAMA-VA'!AA:AA, Z335)</f>
        <v>5.8363513384666595E-4</v>
      </c>
      <c r="G335" s="122">
        <f t="shared" si="19"/>
        <v>2.068821468326877E-3</v>
      </c>
      <c r="H335" s="122">
        <v>0.40186328299359703</v>
      </c>
      <c r="I335" s="86">
        <v>8.3138338718947275E-4</v>
      </c>
      <c r="J335" s="122">
        <v>0.448192772130798</v>
      </c>
      <c r="K335" s="86">
        <v>9.2723082893313093E-4</v>
      </c>
      <c r="L335" s="122" t="str" cm="1">
        <f t="array" ref="L335">_xlfn.SWITCH(A335,
    "District of Columbia", _xlfn.XLOOKUP(R335, '2015 O3 Growth Surrogates'!A:A, '2015 O3 Growth Surrogates'!H:H),
    "Maryland", _xlfn.XLOOKUP(R335, '2015 O3 Growth Surrogates'!A:A, '2015 O3 Growth Surrogates'!I:I),
    "Virginia", _xlfn.XLOOKUP(R335, '2015 O3 Growth Surrogates'!A:A, '2015 O3 Growth Surrogates'!J:J)
)</f>
        <v>Employment</v>
      </c>
      <c r="M335" s="133" cm="1">
        <f t="array" ref="M335">_xlfn.SWITCH(L335,
"Employment", INDEX('Coop GFs_CFs'!C:D, MATCH(B335,'Coop GFs_CFs'!B:B,0),1),
"Population", INDEX('Coop GFs_CFs'!E:F, MATCH(B335,'Coop GFs_CFs'!B:B,0),1),
"Household", INDEX('Coop GFs_CFs'!G:H, MATCH(B335,'Coop GFs_CFs'!B:B,0),1),
"VMT", INDEX('Coop GFs_CFs'!I:J, MATCH(B335,'Coop GFs_CFs'!B:B,0),1),
"Lane Mile", INDEX('Coop GFs_CFs'!K:L, MATCH(B335,'Coop GFs_CFs'!B:B,0),1),
"Gas Sales", INDEX('Coop GFs_CFs'!M:N, MATCH(B335,'Coop GFs_CFs'!B:B,0),1),
"No Growth", INDEX('Coop GFs_CFs'!O:P, MATCH(B335,'Coop GFs_CFs'!B:B,0),1)
)</f>
        <v>1.1441294512813505</v>
      </c>
      <c r="N335" s="133" cm="1">
        <f t="array" ref="N335">_xlfn.SWITCH(L335,
"Employment", INDEX('Coop GFs_CFs'!C:D, MATCH(B335,'Coop GFs_CFs'!B:B,0),2),
"Population", INDEX('Coop GFs_CFs'!E:F, MATCH(B335,'Coop GFs_CFs'!B:B,0),2),
"Household", INDEX('Coop GFs_CFs'!G:H, MATCH(B335,'Coop GFs_CFs'!B:B,0),2),
"VMT", INDEX('Coop GFs_CFs'!I:J, MATCH(B335,'Coop GFs_CFs'!B:B,0),2),
"Lane Mile", INDEX('Coop GFs_CFs'!K:L, MATCH(B335,'Coop GFs_CFs'!B:B,0),2),
"Gas Sales", INDEX('Coop GFs_CFs'!M:N, MATCH(B335,'Coop GFs_CFs'!B:B,0),2),
"No Growth", INDEX('Coop GFs_CFs'!O:P, MATCH(B335,'Coop GFs_CFs'!B:B,0),2)
)</f>
        <v>1.2247937540008487</v>
      </c>
      <c r="O335" s="133"/>
      <c r="P335" s="86">
        <f t="shared" si="23"/>
        <v>6.6775414543650345E-4</v>
      </c>
      <c r="Q335" s="86">
        <f t="shared" si="24"/>
        <v>7.1483266655084576E-4</v>
      </c>
      <c r="R335" s="156" t="s">
        <v>435</v>
      </c>
      <c r="S335" s="85" t="s">
        <v>208</v>
      </c>
      <c r="T335" s="85" t="s">
        <v>436</v>
      </c>
      <c r="U335" s="85" t="s">
        <v>230</v>
      </c>
      <c r="V335" s="85" t="s">
        <v>209</v>
      </c>
      <c r="W335" s="85" t="s">
        <v>437</v>
      </c>
      <c r="X335" s="85" t="s">
        <v>330</v>
      </c>
      <c r="Z335" s="42" t="s">
        <v>1544</v>
      </c>
      <c r="AA335"/>
    </row>
    <row r="336" spans="1:27" s="39" customFormat="1" x14ac:dyDescent="0.35">
      <c r="A336" s="85" t="s">
        <v>497</v>
      </c>
      <c r="B336" s="87">
        <v>24031</v>
      </c>
      <c r="C336" s="87" t="s">
        <v>10</v>
      </c>
      <c r="D336" s="86">
        <v>42.829663070023599</v>
      </c>
      <c r="E336" s="86">
        <f>SUMIFS('Ratios_MARAMA-VA'!T:T, 'Ratios_MARAMA-VA'!AA:AA, Z336)</f>
        <v>42.8172281103774</v>
      </c>
      <c r="F336" s="86">
        <f>SUMIFS('Ratios_MARAMA-VA'!J:J, 'Ratios_MARAMA-VA'!AA:AA, Z336)</f>
        <v>8.8581200728998097E-2</v>
      </c>
      <c r="G336" s="122">
        <f t="shared" ref="G336:G399" si="25">F336/E336</f>
        <v>2.068821468326884E-3</v>
      </c>
      <c r="H336" s="122">
        <v>60.992784827484797</v>
      </c>
      <c r="I336" s="86">
        <v>0.1261831826641428</v>
      </c>
      <c r="J336" s="122">
        <v>68.024441317877901</v>
      </c>
      <c r="K336" s="86">
        <v>0.1407304245693681</v>
      </c>
      <c r="L336" s="122" t="str" cm="1">
        <f t="array" ref="L336">_xlfn.SWITCH(A336,
    "District of Columbia", _xlfn.XLOOKUP(R336, '2015 O3 Growth Surrogates'!A:A, '2015 O3 Growth Surrogates'!H:H),
    "Maryland", _xlfn.XLOOKUP(R336, '2015 O3 Growth Surrogates'!A:A, '2015 O3 Growth Surrogates'!I:I),
    "Virginia", _xlfn.XLOOKUP(R336, '2015 O3 Growth Surrogates'!A:A, '2015 O3 Growth Surrogates'!J:J)
)</f>
        <v>Employment</v>
      </c>
      <c r="M336" s="133" cm="1">
        <f t="array" ref="M336">_xlfn.SWITCH(L336,
"Employment", INDEX('Coop GFs_CFs'!C:D, MATCH(B336,'Coop GFs_CFs'!B:B,0),1),
"Population", INDEX('Coop GFs_CFs'!E:F, MATCH(B336,'Coop GFs_CFs'!B:B,0),1),
"Household", INDEX('Coop GFs_CFs'!G:H, MATCH(B336,'Coop GFs_CFs'!B:B,0),1),
"VMT", INDEX('Coop GFs_CFs'!I:J, MATCH(B336,'Coop GFs_CFs'!B:B,0),1),
"Lane Mile", INDEX('Coop GFs_CFs'!K:L, MATCH(B336,'Coop GFs_CFs'!B:B,0),1),
"Gas Sales", INDEX('Coop GFs_CFs'!M:N, MATCH(B336,'Coop GFs_CFs'!B:B,0),1),
"No Growth", INDEX('Coop GFs_CFs'!O:P, MATCH(B336,'Coop GFs_CFs'!B:B,0),1)
)</f>
        <v>1.0977892034918355</v>
      </c>
      <c r="N336" s="133" cm="1">
        <f t="array" ref="N336">_xlfn.SWITCH(L336,
"Employment", INDEX('Coop GFs_CFs'!C:D, MATCH(B336,'Coop GFs_CFs'!B:B,0),2),
"Population", INDEX('Coop GFs_CFs'!E:F, MATCH(B336,'Coop GFs_CFs'!B:B,0),2),
"Household", INDEX('Coop GFs_CFs'!G:H, MATCH(B336,'Coop GFs_CFs'!B:B,0),2),
"VMT", INDEX('Coop GFs_CFs'!I:J, MATCH(B336,'Coop GFs_CFs'!B:B,0),2),
"Lane Mile", INDEX('Coop GFs_CFs'!K:L, MATCH(B336,'Coop GFs_CFs'!B:B,0),2),
"Gas Sales", INDEX('Coop GFs_CFs'!M:N, MATCH(B336,'Coop GFs_CFs'!B:B,0),2),
"No Growth", INDEX('Coop GFs_CFs'!O:P, MATCH(B336,'Coop GFs_CFs'!B:B,0),2)
)</f>
        <v>1.1427409443629737</v>
      </c>
      <c r="O336" s="133"/>
      <c r="P336" s="86">
        <f t="shared" si="23"/>
        <v>9.7243485792637224E-2</v>
      </c>
      <c r="Q336" s="86">
        <f t="shared" si="24"/>
        <v>0.10122536497386142</v>
      </c>
      <c r="R336" s="156" t="s">
        <v>435</v>
      </c>
      <c r="S336" s="85" t="s">
        <v>208</v>
      </c>
      <c r="T336" s="85" t="s">
        <v>436</v>
      </c>
      <c r="U336" s="85" t="s">
        <v>230</v>
      </c>
      <c r="V336" s="85" t="s">
        <v>209</v>
      </c>
      <c r="W336" s="85" t="s">
        <v>437</v>
      </c>
      <c r="X336" s="85" t="s">
        <v>330</v>
      </c>
      <c r="Z336" s="42" t="s">
        <v>1530</v>
      </c>
      <c r="AA336"/>
    </row>
    <row r="337" spans="1:27" s="39" customFormat="1" x14ac:dyDescent="0.35">
      <c r="A337" s="85" t="s">
        <v>497</v>
      </c>
      <c r="B337" s="87">
        <v>24031</v>
      </c>
      <c r="C337" s="87" t="s">
        <v>12</v>
      </c>
      <c r="D337" s="86">
        <v>1.5651039897577099</v>
      </c>
      <c r="E337" s="86">
        <f>SUMIFS('Ratios_MARAMA-VA'!T:T, 'Ratios_MARAMA-VA'!AA:AA, Z337)</f>
        <v>1.56464958494666</v>
      </c>
      <c r="F337" s="86">
        <f>SUMIFS('Ratios_MARAMA-VA'!J:J, 'Ratios_MARAMA-VA'!AA:AA, Z337)</f>
        <v>3.2369806517463999E-3</v>
      </c>
      <c r="G337" s="122">
        <f t="shared" si="25"/>
        <v>2.0688214683268849E-3</v>
      </c>
      <c r="H337" s="122">
        <v>2.2288303021170002</v>
      </c>
      <c r="I337" s="86">
        <v>4.6110519782771465E-3</v>
      </c>
      <c r="J337" s="122">
        <v>2.48578477803074</v>
      </c>
      <c r="K337" s="86">
        <v>5.1426449144301748E-3</v>
      </c>
      <c r="L337" s="122" t="str" cm="1">
        <f t="array" ref="L337">_xlfn.SWITCH(A337,
    "District of Columbia", _xlfn.XLOOKUP(R337, '2015 O3 Growth Surrogates'!A:A, '2015 O3 Growth Surrogates'!H:H),
    "Maryland", _xlfn.XLOOKUP(R337, '2015 O3 Growth Surrogates'!A:A, '2015 O3 Growth Surrogates'!I:I),
    "Virginia", _xlfn.XLOOKUP(R337, '2015 O3 Growth Surrogates'!A:A, '2015 O3 Growth Surrogates'!J:J)
)</f>
        <v>Employment</v>
      </c>
      <c r="M337" s="133" cm="1">
        <f t="array" ref="M337">_xlfn.SWITCH(L337,
"Employment", INDEX('Coop GFs_CFs'!C:D, MATCH(B337,'Coop GFs_CFs'!B:B,0),1),
"Population", INDEX('Coop GFs_CFs'!E:F, MATCH(B337,'Coop GFs_CFs'!B:B,0),1),
"Household", INDEX('Coop GFs_CFs'!G:H, MATCH(B337,'Coop GFs_CFs'!B:B,0),1),
"VMT", INDEX('Coop GFs_CFs'!I:J, MATCH(B337,'Coop GFs_CFs'!B:B,0),1),
"Lane Mile", INDEX('Coop GFs_CFs'!K:L, MATCH(B337,'Coop GFs_CFs'!B:B,0),1),
"Gas Sales", INDEX('Coop GFs_CFs'!M:N, MATCH(B337,'Coop GFs_CFs'!B:B,0),1),
"No Growth", INDEX('Coop GFs_CFs'!O:P, MATCH(B337,'Coop GFs_CFs'!B:B,0),1)
)</f>
        <v>1.0977892034918355</v>
      </c>
      <c r="N337" s="133" cm="1">
        <f t="array" ref="N337">_xlfn.SWITCH(L337,
"Employment", INDEX('Coop GFs_CFs'!C:D, MATCH(B337,'Coop GFs_CFs'!B:B,0),2),
"Population", INDEX('Coop GFs_CFs'!E:F, MATCH(B337,'Coop GFs_CFs'!B:B,0),2),
"Household", INDEX('Coop GFs_CFs'!G:H, MATCH(B337,'Coop GFs_CFs'!B:B,0),2),
"VMT", INDEX('Coop GFs_CFs'!I:J, MATCH(B337,'Coop GFs_CFs'!B:B,0),2),
"Lane Mile", INDEX('Coop GFs_CFs'!K:L, MATCH(B337,'Coop GFs_CFs'!B:B,0),2),
"Gas Sales", INDEX('Coop GFs_CFs'!M:N, MATCH(B337,'Coop GFs_CFs'!B:B,0),2),
"No Growth", INDEX('Coop GFs_CFs'!O:P, MATCH(B337,'Coop GFs_CFs'!B:B,0),2)
)</f>
        <v>1.1427409443629737</v>
      </c>
      <c r="O337" s="133"/>
      <c r="P337" s="86">
        <f t="shared" si="23"/>
        <v>3.5535224113991629E-3</v>
      </c>
      <c r="Q337" s="86">
        <f t="shared" si="24"/>
        <v>3.6990303268613551E-3</v>
      </c>
      <c r="R337" s="156" t="s">
        <v>435</v>
      </c>
      <c r="S337" s="85" t="s">
        <v>208</v>
      </c>
      <c r="T337" s="85" t="s">
        <v>436</v>
      </c>
      <c r="U337" s="85" t="s">
        <v>230</v>
      </c>
      <c r="V337" s="85" t="s">
        <v>209</v>
      </c>
      <c r="W337" s="85" t="s">
        <v>437</v>
      </c>
      <c r="X337" s="85" t="s">
        <v>330</v>
      </c>
      <c r="Z337" s="42" t="s">
        <v>1545</v>
      </c>
      <c r="AA337"/>
    </row>
    <row r="338" spans="1:27" s="39" customFormat="1" x14ac:dyDescent="0.35">
      <c r="A338" s="85" t="s">
        <v>497</v>
      </c>
      <c r="B338" s="87">
        <v>24033</v>
      </c>
      <c r="C338" s="87" t="s">
        <v>10</v>
      </c>
      <c r="D338" s="86">
        <v>23.811163683080999</v>
      </c>
      <c r="E338" s="86">
        <f>SUMIFS('Ratios_MARAMA-VA'!T:T, 'Ratios_MARAMA-VA'!AA:AA, Z338)</f>
        <v>23.804250463636698</v>
      </c>
      <c r="F338" s="86">
        <f>SUMIFS('Ratios_MARAMA-VA'!J:J, 'Ratios_MARAMA-VA'!AA:AA, Z338)</f>
        <v>4.9246744396601899E-2</v>
      </c>
      <c r="G338" s="122">
        <f t="shared" si="25"/>
        <v>2.0688214683268888E-3</v>
      </c>
      <c r="H338" s="122">
        <v>33.908956524821498</v>
      </c>
      <c r="I338" s="86">
        <v>7.0151577227113848E-2</v>
      </c>
      <c r="J338" s="122">
        <v>37.818208002756499</v>
      </c>
      <c r="K338" s="86">
        <v>7.8239120609754395E-2</v>
      </c>
      <c r="L338" s="122" t="str" cm="1">
        <f t="array" ref="L338">_xlfn.SWITCH(A338,
    "District of Columbia", _xlfn.XLOOKUP(R338, '2015 O3 Growth Surrogates'!A:A, '2015 O3 Growth Surrogates'!H:H),
    "Maryland", _xlfn.XLOOKUP(R338, '2015 O3 Growth Surrogates'!A:A, '2015 O3 Growth Surrogates'!I:I),
    "Virginia", _xlfn.XLOOKUP(R338, '2015 O3 Growth Surrogates'!A:A, '2015 O3 Growth Surrogates'!J:J)
)</f>
        <v>Employment</v>
      </c>
      <c r="M338" s="133" cm="1">
        <f t="array" ref="M338">_xlfn.SWITCH(L338,
"Employment", INDEX('Coop GFs_CFs'!C:D, MATCH(B338,'Coop GFs_CFs'!B:B,0),1),
"Population", INDEX('Coop GFs_CFs'!E:F, MATCH(B338,'Coop GFs_CFs'!B:B,0),1),
"Household", INDEX('Coop GFs_CFs'!G:H, MATCH(B338,'Coop GFs_CFs'!B:B,0),1),
"VMT", INDEX('Coop GFs_CFs'!I:J, MATCH(B338,'Coop GFs_CFs'!B:B,0),1),
"Lane Mile", INDEX('Coop GFs_CFs'!K:L, MATCH(B338,'Coop GFs_CFs'!B:B,0),1),
"Gas Sales", INDEX('Coop GFs_CFs'!M:N, MATCH(B338,'Coop GFs_CFs'!B:B,0),1),
"No Growth", INDEX('Coop GFs_CFs'!O:P, MATCH(B338,'Coop GFs_CFs'!B:B,0),1)
)</f>
        <v>1.0691583039570396</v>
      </c>
      <c r="N338" s="133" cm="1">
        <f t="array" ref="N338">_xlfn.SWITCH(L338,
"Employment", INDEX('Coop GFs_CFs'!C:D, MATCH(B338,'Coop GFs_CFs'!B:B,0),2),
"Population", INDEX('Coop GFs_CFs'!E:F, MATCH(B338,'Coop GFs_CFs'!B:B,0),2),
"Household", INDEX('Coop GFs_CFs'!G:H, MATCH(B338,'Coop GFs_CFs'!B:B,0),2),
"VMT", INDEX('Coop GFs_CFs'!I:J, MATCH(B338,'Coop GFs_CFs'!B:B,0),2),
"Lane Mile", INDEX('Coop GFs_CFs'!K:L, MATCH(B338,'Coop GFs_CFs'!B:B,0),2),
"Gas Sales", INDEX('Coop GFs_CFs'!M:N, MATCH(B338,'Coop GFs_CFs'!B:B,0),2),
"No Growth", INDEX('Coop GFs_CFs'!O:P, MATCH(B338,'Coop GFs_CFs'!B:B,0),2)
)</f>
        <v>1.1120864021452579</v>
      </c>
      <c r="O338" s="133"/>
      <c r="P338" s="86">
        <f t="shared" si="23"/>
        <v>5.2652565714476726E-2</v>
      </c>
      <c r="Q338" s="86">
        <f t="shared" si="24"/>
        <v>5.4766634793384145E-2</v>
      </c>
      <c r="R338" s="156" t="s">
        <v>435</v>
      </c>
      <c r="S338" s="85" t="s">
        <v>208</v>
      </c>
      <c r="T338" s="85" t="s">
        <v>436</v>
      </c>
      <c r="U338" s="85" t="s">
        <v>230</v>
      </c>
      <c r="V338" s="85" t="s">
        <v>209</v>
      </c>
      <c r="W338" s="85" t="s">
        <v>437</v>
      </c>
      <c r="X338" s="85" t="s">
        <v>330</v>
      </c>
      <c r="Z338" s="42" t="s">
        <v>1531</v>
      </c>
      <c r="AA338"/>
    </row>
    <row r="339" spans="1:27" s="39" customFormat="1" x14ac:dyDescent="0.35">
      <c r="A339" s="85" t="s">
        <v>497</v>
      </c>
      <c r="B339" s="87">
        <v>24033</v>
      </c>
      <c r="C339" s="87" t="s">
        <v>12</v>
      </c>
      <c r="D339" s="86">
        <v>0.87011963886742905</v>
      </c>
      <c r="E339" s="86">
        <f>SUMIFS('Ratios_MARAMA-VA'!T:T, 'Ratios_MARAMA-VA'!AA:AA, Z339)</f>
        <v>0.86986701249072895</v>
      </c>
      <c r="F339" s="86">
        <f>SUMIFS('Ratios_MARAMA-VA'!J:J, 'Ratios_MARAMA-VA'!AA:AA, Z339)</f>
        <v>1.79959955003019E-3</v>
      </c>
      <c r="G339" s="122">
        <f t="shared" si="25"/>
        <v>2.0688214683268844E-3</v>
      </c>
      <c r="H339" s="122">
        <v>1.23911831435242</v>
      </c>
      <c r="I339" s="86">
        <v>2.5635145705293076E-3</v>
      </c>
      <c r="J339" s="122">
        <v>1.3819721676750001</v>
      </c>
      <c r="K339" s="86">
        <v>2.8590536891162808E-3</v>
      </c>
      <c r="L339" s="122" t="str" cm="1">
        <f t="array" ref="L339">_xlfn.SWITCH(A339,
    "District of Columbia", _xlfn.XLOOKUP(R339, '2015 O3 Growth Surrogates'!A:A, '2015 O3 Growth Surrogates'!H:H),
    "Maryland", _xlfn.XLOOKUP(R339, '2015 O3 Growth Surrogates'!A:A, '2015 O3 Growth Surrogates'!I:I),
    "Virginia", _xlfn.XLOOKUP(R339, '2015 O3 Growth Surrogates'!A:A, '2015 O3 Growth Surrogates'!J:J)
)</f>
        <v>Employment</v>
      </c>
      <c r="M339" s="133" cm="1">
        <f t="array" ref="M339">_xlfn.SWITCH(L339,
"Employment", INDEX('Coop GFs_CFs'!C:D, MATCH(B339,'Coop GFs_CFs'!B:B,0),1),
"Population", INDEX('Coop GFs_CFs'!E:F, MATCH(B339,'Coop GFs_CFs'!B:B,0),1),
"Household", INDEX('Coop GFs_CFs'!G:H, MATCH(B339,'Coop GFs_CFs'!B:B,0),1),
"VMT", INDEX('Coop GFs_CFs'!I:J, MATCH(B339,'Coop GFs_CFs'!B:B,0),1),
"Lane Mile", INDEX('Coop GFs_CFs'!K:L, MATCH(B339,'Coop GFs_CFs'!B:B,0),1),
"Gas Sales", INDEX('Coop GFs_CFs'!M:N, MATCH(B339,'Coop GFs_CFs'!B:B,0),1),
"No Growth", INDEX('Coop GFs_CFs'!O:P, MATCH(B339,'Coop GFs_CFs'!B:B,0),1)
)</f>
        <v>1.0691583039570396</v>
      </c>
      <c r="N339" s="133" cm="1">
        <f t="array" ref="N339">_xlfn.SWITCH(L339,
"Employment", INDEX('Coop GFs_CFs'!C:D, MATCH(B339,'Coop GFs_CFs'!B:B,0),2),
"Population", INDEX('Coop GFs_CFs'!E:F, MATCH(B339,'Coop GFs_CFs'!B:B,0),2),
"Household", INDEX('Coop GFs_CFs'!G:H, MATCH(B339,'Coop GFs_CFs'!B:B,0),2),
"VMT", INDEX('Coop GFs_CFs'!I:J, MATCH(B339,'Coop GFs_CFs'!B:B,0),2),
"Lane Mile", INDEX('Coop GFs_CFs'!K:L, MATCH(B339,'Coop GFs_CFs'!B:B,0),2),
"Gas Sales", INDEX('Coop GFs_CFs'!M:N, MATCH(B339,'Coop GFs_CFs'!B:B,0),2),
"No Growth", INDEX('Coop GFs_CFs'!O:P, MATCH(B339,'Coop GFs_CFs'!B:B,0),2)
)</f>
        <v>1.1120864021452579</v>
      </c>
      <c r="O339" s="133"/>
      <c r="P339" s="86">
        <f t="shared" si="23"/>
        <v>1.9240568027121296E-3</v>
      </c>
      <c r="Q339" s="86">
        <f t="shared" si="24"/>
        <v>2.0013101888952992E-3</v>
      </c>
      <c r="R339" s="156" t="s">
        <v>435</v>
      </c>
      <c r="S339" s="85" t="s">
        <v>208</v>
      </c>
      <c r="T339" s="85" t="s">
        <v>436</v>
      </c>
      <c r="U339" s="85" t="s">
        <v>230</v>
      </c>
      <c r="V339" s="85" t="s">
        <v>209</v>
      </c>
      <c r="W339" s="85" t="s">
        <v>437</v>
      </c>
      <c r="X339" s="85" t="s">
        <v>330</v>
      </c>
      <c r="Z339" s="42" t="s">
        <v>1546</v>
      </c>
      <c r="AA339"/>
    </row>
    <row r="340" spans="1:27" s="39" customFormat="1" x14ac:dyDescent="0.35">
      <c r="A340" s="85" t="s">
        <v>811</v>
      </c>
      <c r="B340" s="87">
        <v>51013</v>
      </c>
      <c r="C340" s="87" t="s">
        <v>10</v>
      </c>
      <c r="D340" s="86">
        <v>26.401383230908099</v>
      </c>
      <c r="E340" s="86">
        <f>SUMIFS('Ratios_MARAMA-VA'!T:T, 'Ratios_MARAMA-VA'!AA:AA, Z340)</f>
        <v>26.393717979501702</v>
      </c>
      <c r="F340" s="86">
        <f>SUMIFS('Ratios_MARAMA-VA'!J:J, 'Ratios_MARAMA-VA'!AA:AA, Z340)</f>
        <v>5.4603890384958699E-2</v>
      </c>
      <c r="G340" s="122">
        <f t="shared" si="25"/>
        <v>2.0688214683268957E-3</v>
      </c>
      <c r="H340" s="122">
        <v>37.597631434037297</v>
      </c>
      <c r="I340" s="86">
        <v>7.7782787068978496E-2</v>
      </c>
      <c r="J340" s="122">
        <v>41.9321380456689</v>
      </c>
      <c r="K340" s="86">
        <v>8.6750107401726825E-2</v>
      </c>
      <c r="L340" s="122" t="str" cm="1">
        <f t="array" ref="L340">_xlfn.SWITCH(A340,
    "District of Columbia", _xlfn.XLOOKUP(R340, '2015 O3 Growth Surrogates'!A:A, '2015 O3 Growth Surrogates'!H:H),
    "Maryland", _xlfn.XLOOKUP(R340, '2015 O3 Growth Surrogates'!A:A, '2015 O3 Growth Surrogates'!I:I),
    "Virginia", _xlfn.XLOOKUP(R340, '2015 O3 Growth Surrogates'!A:A, '2015 O3 Growth Surrogates'!J:J)
)</f>
        <v>Employment</v>
      </c>
      <c r="M340" s="133" cm="1">
        <f t="array" ref="M340">_xlfn.SWITCH(L340,
"Employment", INDEX('Coop GFs_CFs'!C:D, MATCH(B340,'Coop GFs_CFs'!B:B,0),1),
"Population", INDEX('Coop GFs_CFs'!E:F, MATCH(B340,'Coop GFs_CFs'!B:B,0),1),
"Household", INDEX('Coop GFs_CFs'!G:H, MATCH(B340,'Coop GFs_CFs'!B:B,0),1),
"VMT", INDEX('Coop GFs_CFs'!I:J, MATCH(B340,'Coop GFs_CFs'!B:B,0),1),
"Lane Mile", INDEX('Coop GFs_CFs'!K:L, MATCH(B340,'Coop GFs_CFs'!B:B,0),1),
"Gas Sales", INDEX('Coop GFs_CFs'!M:N, MATCH(B340,'Coop GFs_CFs'!B:B,0),1),
"No Growth", INDEX('Coop GFs_CFs'!O:P, MATCH(B340,'Coop GFs_CFs'!B:B,0),1)
)</f>
        <v>1.1056036674427163</v>
      </c>
      <c r="N340" s="133" cm="1">
        <f t="array" ref="N340">_xlfn.SWITCH(L340,
"Employment", INDEX('Coop GFs_CFs'!C:D, MATCH(B340,'Coop GFs_CFs'!B:B,0),2),
"Population", INDEX('Coop GFs_CFs'!E:F, MATCH(B340,'Coop GFs_CFs'!B:B,0),2),
"Household", INDEX('Coop GFs_CFs'!G:H, MATCH(B340,'Coop GFs_CFs'!B:B,0),2),
"VMT", INDEX('Coop GFs_CFs'!I:J, MATCH(B340,'Coop GFs_CFs'!B:B,0),2),
"Lane Mile", INDEX('Coop GFs_CFs'!K:L, MATCH(B340,'Coop GFs_CFs'!B:B,0),2),
"Gas Sales", INDEX('Coop GFs_CFs'!M:N, MATCH(B340,'Coop GFs_CFs'!B:B,0),2),
"No Growth", INDEX('Coop GFs_CFs'!O:P, MATCH(B340,'Coop GFs_CFs'!B:B,0),2)
)</f>
        <v>1.1792000057596272</v>
      </c>
      <c r="O340" s="133"/>
      <c r="P340" s="86">
        <f t="shared" si="23"/>
        <v>6.0370261466250415E-2</v>
      </c>
      <c r="Q340" s="86">
        <f t="shared" si="24"/>
        <v>6.4388907856441358E-2</v>
      </c>
      <c r="R340" s="156" t="s">
        <v>435</v>
      </c>
      <c r="S340" s="85" t="s">
        <v>208</v>
      </c>
      <c r="T340" s="85" t="s">
        <v>436</v>
      </c>
      <c r="U340" s="85" t="s">
        <v>230</v>
      </c>
      <c r="V340" s="85" t="s">
        <v>209</v>
      </c>
      <c r="W340" s="85" t="s">
        <v>437</v>
      </c>
      <c r="X340" s="85" t="s">
        <v>330</v>
      </c>
      <c r="Z340" s="42" t="s">
        <v>1533</v>
      </c>
      <c r="AA340"/>
    </row>
    <row r="341" spans="1:27" s="39" customFormat="1" x14ac:dyDescent="0.35">
      <c r="A341" s="85" t="s">
        <v>811</v>
      </c>
      <c r="B341" s="87">
        <v>51013</v>
      </c>
      <c r="C341" s="87" t="s">
        <v>12</v>
      </c>
      <c r="D341" s="86">
        <v>0.96477294202490504</v>
      </c>
      <c r="E341" s="86">
        <f>SUMIFS('Ratios_MARAMA-VA'!T:T, 'Ratios_MARAMA-VA'!AA:AA, Z341)</f>
        <v>0.96449283446061795</v>
      </c>
      <c r="F341" s="86">
        <f>SUMIFS('Ratios_MARAMA-VA'!J:J, 'Ratios_MARAMA-VA'!AA:AA, Z341)</f>
        <v>1.99536348197957E-3</v>
      </c>
      <c r="G341" s="122">
        <f t="shared" si="25"/>
        <v>2.0688214683268801E-3</v>
      </c>
      <c r="H341" s="122">
        <v>1.3739120096298301</v>
      </c>
      <c r="I341" s="86">
        <v>2.8423786611143195E-3</v>
      </c>
      <c r="J341" s="122">
        <v>1.5323057823861901</v>
      </c>
      <c r="K341" s="86">
        <v>3.1700670986419665E-3</v>
      </c>
      <c r="L341" s="122" t="str" cm="1">
        <f t="array" ref="L341">_xlfn.SWITCH(A341,
    "District of Columbia", _xlfn.XLOOKUP(R341, '2015 O3 Growth Surrogates'!A:A, '2015 O3 Growth Surrogates'!H:H),
    "Maryland", _xlfn.XLOOKUP(R341, '2015 O3 Growth Surrogates'!A:A, '2015 O3 Growth Surrogates'!I:I),
    "Virginia", _xlfn.XLOOKUP(R341, '2015 O3 Growth Surrogates'!A:A, '2015 O3 Growth Surrogates'!J:J)
)</f>
        <v>Employment</v>
      </c>
      <c r="M341" s="133" cm="1">
        <f t="array" ref="M341">_xlfn.SWITCH(L341,
"Employment", INDEX('Coop GFs_CFs'!C:D, MATCH(B341,'Coop GFs_CFs'!B:B,0),1),
"Population", INDEX('Coop GFs_CFs'!E:F, MATCH(B341,'Coop GFs_CFs'!B:B,0),1),
"Household", INDEX('Coop GFs_CFs'!G:H, MATCH(B341,'Coop GFs_CFs'!B:B,0),1),
"VMT", INDEX('Coop GFs_CFs'!I:J, MATCH(B341,'Coop GFs_CFs'!B:B,0),1),
"Lane Mile", INDEX('Coop GFs_CFs'!K:L, MATCH(B341,'Coop GFs_CFs'!B:B,0),1),
"Gas Sales", INDEX('Coop GFs_CFs'!M:N, MATCH(B341,'Coop GFs_CFs'!B:B,0),1),
"No Growth", INDEX('Coop GFs_CFs'!O:P, MATCH(B341,'Coop GFs_CFs'!B:B,0),1)
)</f>
        <v>1.1056036674427163</v>
      </c>
      <c r="N341" s="133" cm="1">
        <f t="array" ref="N341">_xlfn.SWITCH(L341,
"Employment", INDEX('Coop GFs_CFs'!C:D, MATCH(B341,'Coop GFs_CFs'!B:B,0),2),
"Population", INDEX('Coop GFs_CFs'!E:F, MATCH(B341,'Coop GFs_CFs'!B:B,0),2),
"Household", INDEX('Coop GFs_CFs'!G:H, MATCH(B341,'Coop GFs_CFs'!B:B,0),2),
"VMT", INDEX('Coop GFs_CFs'!I:J, MATCH(B341,'Coop GFs_CFs'!B:B,0),2),
"Lane Mile", INDEX('Coop GFs_CFs'!K:L, MATCH(B341,'Coop GFs_CFs'!B:B,0),2),
"Gas Sales", INDEX('Coop GFs_CFs'!M:N, MATCH(B341,'Coop GFs_CFs'!B:B,0),2),
"No Growth", INDEX('Coop GFs_CFs'!O:P, MATCH(B341,'Coop GFs_CFs'!B:B,0),2)
)</f>
        <v>1.1792000057596272</v>
      </c>
      <c r="O341" s="133"/>
      <c r="P341" s="86">
        <f t="shared" si="23"/>
        <v>2.2060811835578811E-3</v>
      </c>
      <c r="Q341" s="86">
        <f t="shared" si="24"/>
        <v>2.3529326294428588E-3</v>
      </c>
      <c r="R341" s="156" t="s">
        <v>435</v>
      </c>
      <c r="S341" s="85" t="s">
        <v>208</v>
      </c>
      <c r="T341" s="85" t="s">
        <v>436</v>
      </c>
      <c r="U341" s="85" t="s">
        <v>230</v>
      </c>
      <c r="V341" s="85" t="s">
        <v>209</v>
      </c>
      <c r="W341" s="85" t="s">
        <v>437</v>
      </c>
      <c r="X341" s="85" t="s">
        <v>330</v>
      </c>
      <c r="Z341" s="42" t="s">
        <v>1548</v>
      </c>
      <c r="AA341"/>
    </row>
    <row r="342" spans="1:27" s="39" customFormat="1" x14ac:dyDescent="0.35">
      <c r="A342" s="85" t="s">
        <v>811</v>
      </c>
      <c r="B342" s="87">
        <v>51059</v>
      </c>
      <c r="C342" s="87" t="s">
        <v>10</v>
      </c>
      <c r="D342" s="86">
        <v>110.728505382872</v>
      </c>
      <c r="E342" s="86">
        <f>SUMIFS('Ratios_MARAMA-VA'!T:T, 'Ratios_MARAMA-VA'!AA:AA, Z342)</f>
        <v>110.696356997911</v>
      </c>
      <c r="F342" s="86">
        <f>SUMIFS('Ratios_MARAMA-VA'!J:J, 'Ratios_MARAMA-VA'!AA:AA, Z342)</f>
        <v>0.229010999822856</v>
      </c>
      <c r="G342" s="122">
        <f t="shared" si="25"/>
        <v>2.0688214683268914E-3</v>
      </c>
      <c r="H342" s="122">
        <v>157.68603857669299</v>
      </c>
      <c r="I342" s="86">
        <v>0.32622426186288483</v>
      </c>
      <c r="J342" s="122">
        <v>175.86514057602599</v>
      </c>
      <c r="K342" s="86">
        <v>0.36383357835400926</v>
      </c>
      <c r="L342" s="122" t="str" cm="1">
        <f t="array" ref="L342">_xlfn.SWITCH(A342,
    "District of Columbia", _xlfn.XLOOKUP(R342, '2015 O3 Growth Surrogates'!A:A, '2015 O3 Growth Surrogates'!H:H),
    "Maryland", _xlfn.XLOOKUP(R342, '2015 O3 Growth Surrogates'!A:A, '2015 O3 Growth Surrogates'!I:I),
    "Virginia", _xlfn.XLOOKUP(R342, '2015 O3 Growth Surrogates'!A:A, '2015 O3 Growth Surrogates'!J:J)
)</f>
        <v>Employment</v>
      </c>
      <c r="M342" s="133" cm="1">
        <f t="array" ref="M342">_xlfn.SWITCH(L342,
"Employment", INDEX('Coop GFs_CFs'!C:D, MATCH(B342,'Coop GFs_CFs'!B:B,0),1),
"Population", INDEX('Coop GFs_CFs'!E:F, MATCH(B342,'Coop GFs_CFs'!B:B,0),1),
"Household", INDEX('Coop GFs_CFs'!G:H, MATCH(B342,'Coop GFs_CFs'!B:B,0),1),
"VMT", INDEX('Coop GFs_CFs'!I:J, MATCH(B342,'Coop GFs_CFs'!B:B,0),1),
"Lane Mile", INDEX('Coop GFs_CFs'!K:L, MATCH(B342,'Coop GFs_CFs'!B:B,0),1),
"Gas Sales", INDEX('Coop GFs_CFs'!M:N, MATCH(B342,'Coop GFs_CFs'!B:B,0),1),
"No Growth", INDEX('Coop GFs_CFs'!O:P, MATCH(B342,'Coop GFs_CFs'!B:B,0),1)
)</f>
        <v>1.1407331378648504</v>
      </c>
      <c r="N342" s="133" cm="1">
        <f t="array" ref="N342">_xlfn.SWITCH(L342,
"Employment", INDEX('Coop GFs_CFs'!C:D, MATCH(B342,'Coop GFs_CFs'!B:B,0),2),
"Population", INDEX('Coop GFs_CFs'!E:F, MATCH(B342,'Coop GFs_CFs'!B:B,0),2),
"Household", INDEX('Coop GFs_CFs'!G:H, MATCH(B342,'Coop GFs_CFs'!B:B,0),2),
"VMT", INDEX('Coop GFs_CFs'!I:J, MATCH(B342,'Coop GFs_CFs'!B:B,0),2),
"Lane Mile", INDEX('Coop GFs_CFs'!K:L, MATCH(B342,'Coop GFs_CFs'!B:B,0),2),
"Gas Sales", INDEX('Coop GFs_CFs'!M:N, MATCH(B342,'Coop GFs_CFs'!B:B,0),2),
"No Growth", INDEX('Coop GFs_CFs'!O:P, MATCH(B342,'Coop GFs_CFs'!B:B,0),2)
)</f>
        <v>1.1888354812229924</v>
      </c>
      <c r="O342" s="133"/>
      <c r="P342" s="86">
        <f t="shared" si="23"/>
        <v>0.26124043643349321</v>
      </c>
      <c r="Q342" s="86">
        <f t="shared" si="24"/>
        <v>0.27225640217976366</v>
      </c>
      <c r="R342" s="156" t="s">
        <v>435</v>
      </c>
      <c r="S342" s="85" t="s">
        <v>208</v>
      </c>
      <c r="T342" s="85" t="s">
        <v>436</v>
      </c>
      <c r="U342" s="85" t="s">
        <v>230</v>
      </c>
      <c r="V342" s="85" t="s">
        <v>209</v>
      </c>
      <c r="W342" s="85" t="s">
        <v>437</v>
      </c>
      <c r="X342" s="85" t="s">
        <v>330</v>
      </c>
      <c r="Z342" s="42" t="s">
        <v>1534</v>
      </c>
      <c r="AA342"/>
    </row>
    <row r="343" spans="1:27" s="39" customFormat="1" x14ac:dyDescent="0.35">
      <c r="A343" s="85" t="s">
        <v>811</v>
      </c>
      <c r="B343" s="87">
        <v>51059</v>
      </c>
      <c r="C343" s="87" t="s">
        <v>12</v>
      </c>
      <c r="D343" s="86">
        <v>4.0462975866664603</v>
      </c>
      <c r="E343" s="86">
        <f>SUMIFS('Ratios_MARAMA-VA'!T:T, 'Ratios_MARAMA-VA'!AA:AA, Z343)</f>
        <v>4.0451228039668097</v>
      </c>
      <c r="F343" s="86">
        <f>SUMIFS('Ratios_MARAMA-VA'!J:J, 'Ratios_MARAMA-VA'!AA:AA, Z343)</f>
        <v>8.3686368988651599E-3</v>
      </c>
      <c r="G343" s="122">
        <f t="shared" si="25"/>
        <v>2.0688214683268796E-3</v>
      </c>
      <c r="H343" s="122">
        <v>5.7622437432679599</v>
      </c>
      <c r="I343" s="86">
        <v>1.1921053561804996E-2</v>
      </c>
      <c r="J343" s="122">
        <v>6.4265537715964101</v>
      </c>
      <c r="K343" s="86">
        <v>1.3295392410035731E-2</v>
      </c>
      <c r="L343" s="122" t="str" cm="1">
        <f t="array" ref="L343">_xlfn.SWITCH(A343,
    "District of Columbia", _xlfn.XLOOKUP(R343, '2015 O3 Growth Surrogates'!A:A, '2015 O3 Growth Surrogates'!H:H),
    "Maryland", _xlfn.XLOOKUP(R343, '2015 O3 Growth Surrogates'!A:A, '2015 O3 Growth Surrogates'!I:I),
    "Virginia", _xlfn.XLOOKUP(R343, '2015 O3 Growth Surrogates'!A:A, '2015 O3 Growth Surrogates'!J:J)
)</f>
        <v>Employment</v>
      </c>
      <c r="M343" s="133" cm="1">
        <f t="array" ref="M343">_xlfn.SWITCH(L343,
"Employment", INDEX('Coop GFs_CFs'!C:D, MATCH(B343,'Coop GFs_CFs'!B:B,0),1),
"Population", INDEX('Coop GFs_CFs'!E:F, MATCH(B343,'Coop GFs_CFs'!B:B,0),1),
"Household", INDEX('Coop GFs_CFs'!G:H, MATCH(B343,'Coop GFs_CFs'!B:B,0),1),
"VMT", INDEX('Coop GFs_CFs'!I:J, MATCH(B343,'Coop GFs_CFs'!B:B,0),1),
"Lane Mile", INDEX('Coop GFs_CFs'!K:L, MATCH(B343,'Coop GFs_CFs'!B:B,0),1),
"Gas Sales", INDEX('Coop GFs_CFs'!M:N, MATCH(B343,'Coop GFs_CFs'!B:B,0),1),
"No Growth", INDEX('Coop GFs_CFs'!O:P, MATCH(B343,'Coop GFs_CFs'!B:B,0),1)
)</f>
        <v>1.1407331378648504</v>
      </c>
      <c r="N343" s="133" cm="1">
        <f t="array" ref="N343">_xlfn.SWITCH(L343,
"Employment", INDEX('Coop GFs_CFs'!C:D, MATCH(B343,'Coop GFs_CFs'!B:B,0),2),
"Population", INDEX('Coop GFs_CFs'!E:F, MATCH(B343,'Coop GFs_CFs'!B:B,0),2),
"Household", INDEX('Coop GFs_CFs'!G:H, MATCH(B343,'Coop GFs_CFs'!B:B,0),2),
"VMT", INDEX('Coop GFs_CFs'!I:J, MATCH(B343,'Coop GFs_CFs'!B:B,0),2),
"Lane Mile", INDEX('Coop GFs_CFs'!K:L, MATCH(B343,'Coop GFs_CFs'!B:B,0),2),
"Gas Sales", INDEX('Coop GFs_CFs'!M:N, MATCH(B343,'Coop GFs_CFs'!B:B,0),2),
"No Growth", INDEX('Coop GFs_CFs'!O:P, MATCH(B343,'Coop GFs_CFs'!B:B,0),2)
)</f>
        <v>1.1888354812229924</v>
      </c>
      <c r="O343" s="133"/>
      <c r="P343" s="86">
        <f t="shared" si="23"/>
        <v>9.5463814292940253E-3</v>
      </c>
      <c r="Q343" s="86">
        <f t="shared" si="24"/>
        <v>9.9489324748428531E-3</v>
      </c>
      <c r="R343" s="156" t="s">
        <v>435</v>
      </c>
      <c r="S343" s="85" t="s">
        <v>208</v>
      </c>
      <c r="T343" s="85" t="s">
        <v>436</v>
      </c>
      <c r="U343" s="85" t="s">
        <v>230</v>
      </c>
      <c r="V343" s="85" t="s">
        <v>209</v>
      </c>
      <c r="W343" s="85" t="s">
        <v>437</v>
      </c>
      <c r="X343" s="85" t="s">
        <v>330</v>
      </c>
      <c r="Z343" s="42" t="s">
        <v>1549</v>
      </c>
      <c r="AA343"/>
    </row>
    <row r="344" spans="1:27" s="39" customFormat="1" x14ac:dyDescent="0.35">
      <c r="A344" s="85" t="s">
        <v>811</v>
      </c>
      <c r="B344" s="87">
        <v>51107</v>
      </c>
      <c r="C344" s="87" t="s">
        <v>10</v>
      </c>
      <c r="D344" s="86">
        <v>25.980020927305201</v>
      </c>
      <c r="E344" s="86">
        <f>SUMIFS('Ratios_MARAMA-VA'!T:T, 'Ratios_MARAMA-VA'!AA:AA, Z344)</f>
        <v>25.972478012216001</v>
      </c>
      <c r="F344" s="86">
        <f>SUMIFS('Ratios_MARAMA-VA'!J:J, 'Ratios_MARAMA-VA'!AA:AA, Z344)</f>
        <v>5.3732420097320502E-2</v>
      </c>
      <c r="G344" s="122">
        <f t="shared" si="25"/>
        <v>2.0688214683268875E-3</v>
      </c>
      <c r="H344" s="122">
        <v>36.997578609058301</v>
      </c>
      <c r="I344" s="86">
        <v>7.6541384902531442E-2</v>
      </c>
      <c r="J344" s="122">
        <v>41.262907114569998</v>
      </c>
      <c r="K344" s="86">
        <v>8.536558808420068E-2</v>
      </c>
      <c r="L344" s="122" t="str" cm="1">
        <f t="array" ref="L344">_xlfn.SWITCH(A344,
    "District of Columbia", _xlfn.XLOOKUP(R344, '2015 O3 Growth Surrogates'!A:A, '2015 O3 Growth Surrogates'!H:H),
    "Maryland", _xlfn.XLOOKUP(R344, '2015 O3 Growth Surrogates'!A:A, '2015 O3 Growth Surrogates'!I:I),
    "Virginia", _xlfn.XLOOKUP(R344, '2015 O3 Growth Surrogates'!A:A, '2015 O3 Growth Surrogates'!J:J)
)</f>
        <v>Employment</v>
      </c>
      <c r="M344" s="133" cm="1">
        <f t="array" ref="M344">_xlfn.SWITCH(L344,
"Employment", INDEX('Coop GFs_CFs'!C:D, MATCH(B344,'Coop GFs_CFs'!B:B,0),1),
"Population", INDEX('Coop GFs_CFs'!E:F, MATCH(B344,'Coop GFs_CFs'!B:B,0),1),
"Household", INDEX('Coop GFs_CFs'!G:H, MATCH(B344,'Coop GFs_CFs'!B:B,0),1),
"VMT", INDEX('Coop GFs_CFs'!I:J, MATCH(B344,'Coop GFs_CFs'!B:B,0),1),
"Lane Mile", INDEX('Coop GFs_CFs'!K:L, MATCH(B344,'Coop GFs_CFs'!B:B,0),1),
"Gas Sales", INDEX('Coop GFs_CFs'!M:N, MATCH(B344,'Coop GFs_CFs'!B:B,0),1),
"No Growth", INDEX('Coop GFs_CFs'!O:P, MATCH(B344,'Coop GFs_CFs'!B:B,0),1)
)</f>
        <v>1.1820289336364709</v>
      </c>
      <c r="N344" s="133" cm="1">
        <f t="array" ref="N344">_xlfn.SWITCH(L344,
"Employment", INDEX('Coop GFs_CFs'!C:D, MATCH(B344,'Coop GFs_CFs'!B:B,0),2),
"Population", INDEX('Coop GFs_CFs'!E:F, MATCH(B344,'Coop GFs_CFs'!B:B,0),2),
"Household", INDEX('Coop GFs_CFs'!G:H, MATCH(B344,'Coop GFs_CFs'!B:B,0),2),
"VMT", INDEX('Coop GFs_CFs'!I:J, MATCH(B344,'Coop GFs_CFs'!B:B,0),2),
"Lane Mile", INDEX('Coop GFs_CFs'!K:L, MATCH(B344,'Coop GFs_CFs'!B:B,0),2),
"Gas Sales", INDEX('Coop GFs_CFs'!M:N, MATCH(B344,'Coop GFs_CFs'!B:B,0),2),
"No Growth", INDEX('Coop GFs_CFs'!O:P, MATCH(B344,'Coop GFs_CFs'!B:B,0),2)
)</f>
        <v>1.2460772431295832</v>
      </c>
      <c r="O344" s="133"/>
      <c r="P344" s="86">
        <f t="shared" si="23"/>
        <v>6.3513275229342636E-2</v>
      </c>
      <c r="Q344" s="86">
        <f t="shared" si="24"/>
        <v>6.6954745901549748E-2</v>
      </c>
      <c r="R344" s="156" t="s">
        <v>435</v>
      </c>
      <c r="S344" s="85" t="s">
        <v>208</v>
      </c>
      <c r="T344" s="85" t="s">
        <v>436</v>
      </c>
      <c r="U344" s="85" t="s">
        <v>230</v>
      </c>
      <c r="V344" s="85" t="s">
        <v>209</v>
      </c>
      <c r="W344" s="85" t="s">
        <v>437</v>
      </c>
      <c r="X344" s="85" t="s">
        <v>330</v>
      </c>
      <c r="Z344" s="42" t="s">
        <v>1537</v>
      </c>
      <c r="AA344"/>
    </row>
    <row r="345" spans="1:27" s="39" customFormat="1" x14ac:dyDescent="0.35">
      <c r="A345" s="85" t="s">
        <v>811</v>
      </c>
      <c r="B345" s="87">
        <v>51107</v>
      </c>
      <c r="C345" s="87" t="s">
        <v>12</v>
      </c>
      <c r="D345" s="86">
        <v>0.94937531693050203</v>
      </c>
      <c r="E345" s="86">
        <f>SUMIFS('Ratios_MARAMA-VA'!T:T, 'Ratios_MARAMA-VA'!AA:AA, Z345)</f>
        <v>0.94909967983908405</v>
      </c>
      <c r="F345" s="86">
        <f>SUMIFS('Ratios_MARAMA-VA'!J:J, 'Ratios_MARAMA-VA'!AA:AA, Z345)</f>
        <v>1.96351779323326E-3</v>
      </c>
      <c r="G345" s="122">
        <f t="shared" si="25"/>
        <v>2.068821468326874E-3</v>
      </c>
      <c r="H345" s="122">
        <v>1.3519845890778199</v>
      </c>
      <c r="I345" s="86">
        <v>2.797014742731281E-3</v>
      </c>
      <c r="J345" s="122">
        <v>1.50785042202166</v>
      </c>
      <c r="K345" s="86">
        <v>3.1194733241041474E-3</v>
      </c>
      <c r="L345" s="122" t="str" cm="1">
        <f t="array" ref="L345">_xlfn.SWITCH(A345,
    "District of Columbia", _xlfn.XLOOKUP(R345, '2015 O3 Growth Surrogates'!A:A, '2015 O3 Growth Surrogates'!H:H),
    "Maryland", _xlfn.XLOOKUP(R345, '2015 O3 Growth Surrogates'!A:A, '2015 O3 Growth Surrogates'!I:I),
    "Virginia", _xlfn.XLOOKUP(R345, '2015 O3 Growth Surrogates'!A:A, '2015 O3 Growth Surrogates'!J:J)
)</f>
        <v>Employment</v>
      </c>
      <c r="M345" s="133" cm="1">
        <f t="array" ref="M345">_xlfn.SWITCH(L345,
"Employment", INDEX('Coop GFs_CFs'!C:D, MATCH(B345,'Coop GFs_CFs'!B:B,0),1),
"Population", INDEX('Coop GFs_CFs'!E:F, MATCH(B345,'Coop GFs_CFs'!B:B,0),1),
"Household", INDEX('Coop GFs_CFs'!G:H, MATCH(B345,'Coop GFs_CFs'!B:B,0),1),
"VMT", INDEX('Coop GFs_CFs'!I:J, MATCH(B345,'Coop GFs_CFs'!B:B,0),1),
"Lane Mile", INDEX('Coop GFs_CFs'!K:L, MATCH(B345,'Coop GFs_CFs'!B:B,0),1),
"Gas Sales", INDEX('Coop GFs_CFs'!M:N, MATCH(B345,'Coop GFs_CFs'!B:B,0),1),
"No Growth", INDEX('Coop GFs_CFs'!O:P, MATCH(B345,'Coop GFs_CFs'!B:B,0),1)
)</f>
        <v>1.1820289336364709</v>
      </c>
      <c r="N345" s="133" cm="1">
        <f t="array" ref="N345">_xlfn.SWITCH(L345,
"Employment", INDEX('Coop GFs_CFs'!C:D, MATCH(B345,'Coop GFs_CFs'!B:B,0),2),
"Population", INDEX('Coop GFs_CFs'!E:F, MATCH(B345,'Coop GFs_CFs'!B:B,0),2),
"Household", INDEX('Coop GFs_CFs'!G:H, MATCH(B345,'Coop GFs_CFs'!B:B,0),2),
"VMT", INDEX('Coop GFs_CFs'!I:J, MATCH(B345,'Coop GFs_CFs'!B:B,0),2),
"Lane Mile", INDEX('Coop GFs_CFs'!K:L, MATCH(B345,'Coop GFs_CFs'!B:B,0),2),
"Gas Sales", INDEX('Coop GFs_CFs'!M:N, MATCH(B345,'Coop GFs_CFs'!B:B,0),2),
"No Growth", INDEX('Coop GFs_CFs'!O:P, MATCH(B345,'Coop GFs_CFs'!B:B,0),2)
)</f>
        <v>1.2460772431295832</v>
      </c>
      <c r="O345" s="133"/>
      <c r="P345" s="86">
        <f t="shared" si="23"/>
        <v>2.320934843311747E-3</v>
      </c>
      <c r="Q345" s="86">
        <f t="shared" si="24"/>
        <v>2.4466948386279836E-3</v>
      </c>
      <c r="R345" s="156" t="s">
        <v>435</v>
      </c>
      <c r="S345" s="85" t="s">
        <v>208</v>
      </c>
      <c r="T345" s="85" t="s">
        <v>436</v>
      </c>
      <c r="U345" s="85" t="s">
        <v>230</v>
      </c>
      <c r="V345" s="85" t="s">
        <v>209</v>
      </c>
      <c r="W345" s="85" t="s">
        <v>437</v>
      </c>
      <c r="X345" s="85" t="s">
        <v>330</v>
      </c>
      <c r="Z345" s="42" t="s">
        <v>1552</v>
      </c>
      <c r="AA345"/>
    </row>
    <row r="346" spans="1:27" s="39" customFormat="1" x14ac:dyDescent="0.35">
      <c r="A346" s="85" t="s">
        <v>811</v>
      </c>
      <c r="B346" s="87">
        <v>51153</v>
      </c>
      <c r="C346" s="87" t="s">
        <v>10</v>
      </c>
      <c r="D346" s="86">
        <v>15.9687720579306</v>
      </c>
      <c r="E346" s="86">
        <f>SUMIFS('Ratios_MARAMA-VA'!T:T, 'Ratios_MARAMA-VA'!AA:AA, Z346)</f>
        <v>15.964135760983501</v>
      </c>
      <c r="F346" s="86">
        <f>SUMIFS('Ratios_MARAMA-VA'!J:J, 'Ratios_MARAMA-VA'!AA:AA, Z346)</f>
        <v>3.3026946785607497E-2</v>
      </c>
      <c r="G346" s="122">
        <f t="shared" si="25"/>
        <v>2.0688214683268775E-3</v>
      </c>
      <c r="H346" s="122">
        <v>22.7407784295693</v>
      </c>
      <c r="I346" s="86">
        <v>4.7046610621557738E-2</v>
      </c>
      <c r="J346" s="122">
        <v>25.3624875824332</v>
      </c>
      <c r="K346" s="86">
        <v>5.2470458800711647E-2</v>
      </c>
      <c r="L346" s="122" t="str" cm="1">
        <f t="array" ref="L346">_xlfn.SWITCH(A346,
    "District of Columbia", _xlfn.XLOOKUP(R346, '2015 O3 Growth Surrogates'!A:A, '2015 O3 Growth Surrogates'!H:H),
    "Maryland", _xlfn.XLOOKUP(R346, '2015 O3 Growth Surrogates'!A:A, '2015 O3 Growth Surrogates'!I:I),
    "Virginia", _xlfn.XLOOKUP(R346, '2015 O3 Growth Surrogates'!A:A, '2015 O3 Growth Surrogates'!J:J)
)</f>
        <v>Employment</v>
      </c>
      <c r="M346" s="133" cm="1">
        <f t="array" ref="M346">_xlfn.SWITCH(L346,
"Employment", INDEX('Coop GFs_CFs'!C:D, MATCH(B346,'Coop GFs_CFs'!B:B,0),1),
"Population", INDEX('Coop GFs_CFs'!E:F, MATCH(B346,'Coop GFs_CFs'!B:B,0),1),
"Household", INDEX('Coop GFs_CFs'!G:H, MATCH(B346,'Coop GFs_CFs'!B:B,0),1),
"VMT", INDEX('Coop GFs_CFs'!I:J, MATCH(B346,'Coop GFs_CFs'!B:B,0),1),
"Lane Mile", INDEX('Coop GFs_CFs'!K:L, MATCH(B346,'Coop GFs_CFs'!B:B,0),1),
"Gas Sales", INDEX('Coop GFs_CFs'!M:N, MATCH(B346,'Coop GFs_CFs'!B:B,0),1),
"No Growth", INDEX('Coop GFs_CFs'!O:P, MATCH(B346,'Coop GFs_CFs'!B:B,0),1)
)</f>
        <v>1.1898949472362377</v>
      </c>
      <c r="N346" s="133" cm="1">
        <f t="array" ref="N346">_xlfn.SWITCH(L346,
"Employment", INDEX('Coop GFs_CFs'!C:D, MATCH(B346,'Coop GFs_CFs'!B:B,0),2),
"Population", INDEX('Coop GFs_CFs'!E:F, MATCH(B346,'Coop GFs_CFs'!B:B,0),2),
"Household", INDEX('Coop GFs_CFs'!G:H, MATCH(B346,'Coop GFs_CFs'!B:B,0),2),
"VMT", INDEX('Coop GFs_CFs'!I:J, MATCH(B346,'Coop GFs_CFs'!B:B,0),2),
"Lane Mile", INDEX('Coop GFs_CFs'!K:L, MATCH(B346,'Coop GFs_CFs'!B:B,0),2),
"Gas Sales", INDEX('Coop GFs_CFs'!M:N, MATCH(B346,'Coop GFs_CFs'!B:B,0),2),
"No Growth", INDEX('Coop GFs_CFs'!O:P, MATCH(B346,'Coop GFs_CFs'!B:B,0),2)
)</f>
        <v>1.2771251790739548</v>
      </c>
      <c r="O346" s="133"/>
      <c r="P346" s="86">
        <f t="shared" si="23"/>
        <v>3.9298597102834461E-2</v>
      </c>
      <c r="Q346" s="86">
        <f t="shared" si="24"/>
        <v>4.2179545327834952E-2</v>
      </c>
      <c r="R346" s="156" t="s">
        <v>435</v>
      </c>
      <c r="S346" s="85" t="s">
        <v>208</v>
      </c>
      <c r="T346" s="85" t="s">
        <v>436</v>
      </c>
      <c r="U346" s="85" t="s">
        <v>230</v>
      </c>
      <c r="V346" s="85" t="s">
        <v>209</v>
      </c>
      <c r="W346" s="85" t="s">
        <v>437</v>
      </c>
      <c r="X346" s="85" t="s">
        <v>330</v>
      </c>
      <c r="Z346" s="42" t="s">
        <v>1540</v>
      </c>
      <c r="AA346"/>
    </row>
    <row r="347" spans="1:27" s="39" customFormat="1" x14ac:dyDescent="0.35">
      <c r="A347" s="85" t="s">
        <v>811</v>
      </c>
      <c r="B347" s="87">
        <v>51153</v>
      </c>
      <c r="C347" s="87" t="s">
        <v>12</v>
      </c>
      <c r="D347" s="86">
        <v>0.58353920133572101</v>
      </c>
      <c r="E347" s="86">
        <f>SUMIFS('Ratios_MARAMA-VA'!T:T, 'Ratios_MARAMA-VA'!AA:AA, Z347)</f>
        <v>0.58336977935337597</v>
      </c>
      <c r="F347" s="86">
        <f>SUMIFS('Ratios_MARAMA-VA'!J:J, 'Ratios_MARAMA-VA'!AA:AA, Z347)</f>
        <v>1.2068879234993801E-3</v>
      </c>
      <c r="G347" s="122">
        <f t="shared" si="25"/>
        <v>2.0688214683268814E-3</v>
      </c>
      <c r="H347" s="122">
        <v>0.83100539192386302</v>
      </c>
      <c r="I347" s="86">
        <v>1.7192017951074819E-3</v>
      </c>
      <c r="J347" s="122">
        <v>0.92680925584318896</v>
      </c>
      <c r="K347" s="86">
        <v>1.9174028855324504E-3</v>
      </c>
      <c r="L347" s="122" t="str" cm="1">
        <f t="array" ref="L347">_xlfn.SWITCH(A347,
    "District of Columbia", _xlfn.XLOOKUP(R347, '2015 O3 Growth Surrogates'!A:A, '2015 O3 Growth Surrogates'!H:H),
    "Maryland", _xlfn.XLOOKUP(R347, '2015 O3 Growth Surrogates'!A:A, '2015 O3 Growth Surrogates'!I:I),
    "Virginia", _xlfn.XLOOKUP(R347, '2015 O3 Growth Surrogates'!A:A, '2015 O3 Growth Surrogates'!J:J)
)</f>
        <v>Employment</v>
      </c>
      <c r="M347" s="133" cm="1">
        <f t="array" ref="M347">_xlfn.SWITCH(L347,
"Employment", INDEX('Coop GFs_CFs'!C:D, MATCH(B347,'Coop GFs_CFs'!B:B,0),1),
"Population", INDEX('Coop GFs_CFs'!E:F, MATCH(B347,'Coop GFs_CFs'!B:B,0),1),
"Household", INDEX('Coop GFs_CFs'!G:H, MATCH(B347,'Coop GFs_CFs'!B:B,0),1),
"VMT", INDEX('Coop GFs_CFs'!I:J, MATCH(B347,'Coop GFs_CFs'!B:B,0),1),
"Lane Mile", INDEX('Coop GFs_CFs'!K:L, MATCH(B347,'Coop GFs_CFs'!B:B,0),1),
"Gas Sales", INDEX('Coop GFs_CFs'!M:N, MATCH(B347,'Coop GFs_CFs'!B:B,0),1),
"No Growth", INDEX('Coop GFs_CFs'!O:P, MATCH(B347,'Coop GFs_CFs'!B:B,0),1)
)</f>
        <v>1.1898949472362377</v>
      </c>
      <c r="N347" s="133" cm="1">
        <f t="array" ref="N347">_xlfn.SWITCH(L347,
"Employment", INDEX('Coop GFs_CFs'!C:D, MATCH(B347,'Coop GFs_CFs'!B:B,0),2),
"Population", INDEX('Coop GFs_CFs'!E:F, MATCH(B347,'Coop GFs_CFs'!B:B,0),2),
"Household", INDEX('Coop GFs_CFs'!G:H, MATCH(B347,'Coop GFs_CFs'!B:B,0),2),
"VMT", INDEX('Coop GFs_CFs'!I:J, MATCH(B347,'Coop GFs_CFs'!B:B,0),2),
"Lane Mile", INDEX('Coop GFs_CFs'!K:L, MATCH(B347,'Coop GFs_CFs'!B:B,0),2),
"Gas Sales", INDEX('Coop GFs_CFs'!M:N, MATCH(B347,'Coop GFs_CFs'!B:B,0),2),
"No Growth", INDEX('Coop GFs_CFs'!O:P, MATCH(B347,'Coop GFs_CFs'!B:B,0),2)
)</f>
        <v>1.2771251790739548</v>
      </c>
      <c r="O347" s="133"/>
      <c r="P347" s="86">
        <f t="shared" si="23"/>
        <v>1.4360698420523472E-3</v>
      </c>
      <c r="Q347" s="86">
        <f t="shared" si="24"/>
        <v>1.5413469554213393E-3</v>
      </c>
      <c r="R347" s="156" t="s">
        <v>435</v>
      </c>
      <c r="S347" s="85" t="s">
        <v>208</v>
      </c>
      <c r="T347" s="85" t="s">
        <v>436</v>
      </c>
      <c r="U347" s="85" t="s">
        <v>230</v>
      </c>
      <c r="V347" s="85" t="s">
        <v>209</v>
      </c>
      <c r="W347" s="85" t="s">
        <v>437</v>
      </c>
      <c r="X347" s="85" t="s">
        <v>330</v>
      </c>
      <c r="Z347" s="42" t="s">
        <v>1555</v>
      </c>
      <c r="AA347"/>
    </row>
    <row r="348" spans="1:27" s="39" customFormat="1" x14ac:dyDescent="0.35">
      <c r="A348" s="85" t="s">
        <v>811</v>
      </c>
      <c r="B348" s="87">
        <v>51510</v>
      </c>
      <c r="C348" s="87" t="s">
        <v>10</v>
      </c>
      <c r="D348" s="86">
        <v>13.640560812391699</v>
      </c>
      <c r="E348" s="86">
        <f>SUMIFS('Ratios_MARAMA-VA'!T:T, 'Ratios_MARAMA-VA'!AA:AA, Z348)</f>
        <v>13.6366004771685</v>
      </c>
      <c r="F348" s="86">
        <f>SUMIFS('Ratios_MARAMA-VA'!J:J, 'Ratios_MARAMA-VA'!AA:AA, Z348)</f>
        <v>2.82116918221628E-2</v>
      </c>
      <c r="G348" s="122">
        <f t="shared" si="25"/>
        <v>2.0688214683268823E-3</v>
      </c>
      <c r="H348" s="122">
        <v>19.425223803329999</v>
      </c>
      <c r="I348" s="86">
        <v>4.0187320031383471E-2</v>
      </c>
      <c r="J348" s="122">
        <v>21.6646936262011</v>
      </c>
      <c r="K348" s="86">
        <v>4.4820383278609405E-2</v>
      </c>
      <c r="L348" s="122" t="str" cm="1">
        <f t="array" ref="L348">_xlfn.SWITCH(A348,
    "District of Columbia", _xlfn.XLOOKUP(R348, '2015 O3 Growth Surrogates'!A:A, '2015 O3 Growth Surrogates'!H:H),
    "Maryland", _xlfn.XLOOKUP(R348, '2015 O3 Growth Surrogates'!A:A, '2015 O3 Growth Surrogates'!I:I),
    "Virginia", _xlfn.XLOOKUP(R348, '2015 O3 Growth Surrogates'!A:A, '2015 O3 Growth Surrogates'!J:J)
)</f>
        <v>Employment</v>
      </c>
      <c r="M348" s="133" cm="1">
        <f t="array" ref="M348">_xlfn.SWITCH(L348,
"Employment", INDEX('Coop GFs_CFs'!C:D, MATCH(B348,'Coop GFs_CFs'!B:B,0),1),
"Population", INDEX('Coop GFs_CFs'!E:F, MATCH(B348,'Coop GFs_CFs'!B:B,0),1),
"Household", INDEX('Coop GFs_CFs'!G:H, MATCH(B348,'Coop GFs_CFs'!B:B,0),1),
"VMT", INDEX('Coop GFs_CFs'!I:J, MATCH(B348,'Coop GFs_CFs'!B:B,0),1),
"Lane Mile", INDEX('Coop GFs_CFs'!K:L, MATCH(B348,'Coop GFs_CFs'!B:B,0),1),
"Gas Sales", INDEX('Coop GFs_CFs'!M:N, MATCH(B348,'Coop GFs_CFs'!B:B,0),1),
"No Growth", INDEX('Coop GFs_CFs'!O:P, MATCH(B348,'Coop GFs_CFs'!B:B,0),1)
)</f>
        <v>1.0072672441829524</v>
      </c>
      <c r="N348" s="133" cm="1">
        <f t="array" ref="N348">_xlfn.SWITCH(L348,
"Employment", INDEX('Coop GFs_CFs'!C:D, MATCH(B348,'Coop GFs_CFs'!B:B,0),2),
"Population", INDEX('Coop GFs_CFs'!E:F, MATCH(B348,'Coop GFs_CFs'!B:B,0),2),
"Household", INDEX('Coop GFs_CFs'!G:H, MATCH(B348,'Coop GFs_CFs'!B:B,0),2),
"VMT", INDEX('Coop GFs_CFs'!I:J, MATCH(B348,'Coop GFs_CFs'!B:B,0),2),
"Lane Mile", INDEX('Coop GFs_CFs'!K:L, MATCH(B348,'Coop GFs_CFs'!B:B,0),2),
"Gas Sales", INDEX('Coop GFs_CFs'!M:N, MATCH(B348,'Coop GFs_CFs'!B:B,0),2),
"No Growth", INDEX('Coop GFs_CFs'!O:P, MATCH(B348,'Coop GFs_CFs'!B:B,0),2)
)</f>
        <v>1.0751618720988678</v>
      </c>
      <c r="O348" s="133"/>
      <c r="P348" s="86">
        <f t="shared" si="23"/>
        <v>2.8416713075448661E-2</v>
      </c>
      <c r="Q348" s="86">
        <f t="shared" si="24"/>
        <v>3.0332135394592875E-2</v>
      </c>
      <c r="R348" s="156" t="s">
        <v>435</v>
      </c>
      <c r="S348" s="85" t="s">
        <v>208</v>
      </c>
      <c r="T348" s="85" t="s">
        <v>436</v>
      </c>
      <c r="U348" s="85" t="s">
        <v>230</v>
      </c>
      <c r="V348" s="85" t="s">
        <v>209</v>
      </c>
      <c r="W348" s="85" t="s">
        <v>437</v>
      </c>
      <c r="X348" s="85" t="s">
        <v>330</v>
      </c>
      <c r="Z348" s="42" t="s">
        <v>1532</v>
      </c>
      <c r="AA348"/>
    </row>
    <row r="349" spans="1:27" s="39" customFormat="1" x14ac:dyDescent="0.35">
      <c r="A349" s="85" t="s">
        <v>811</v>
      </c>
      <c r="B349" s="87">
        <v>51510</v>
      </c>
      <c r="C349" s="87" t="s">
        <v>12</v>
      </c>
      <c r="D349" s="86">
        <v>0.49846025867405003</v>
      </c>
      <c r="E349" s="86">
        <f>SUMIFS('Ratios_MARAMA-VA'!T:T, 'Ratios_MARAMA-VA'!AA:AA, Z349)</f>
        <v>0.49831553810522999</v>
      </c>
      <c r="F349" s="86">
        <f>SUMIFS('Ratios_MARAMA-VA'!J:J, 'Ratios_MARAMA-VA'!AA:AA, Z349)</f>
        <v>1.0309258832329601E-3</v>
      </c>
      <c r="G349" s="122">
        <f t="shared" si="25"/>
        <v>2.0688214683268779E-3</v>
      </c>
      <c r="H349" s="122">
        <v>0.70984633366488903</v>
      </c>
      <c r="I349" s="86">
        <v>1.4685453342990467E-3</v>
      </c>
      <c r="J349" s="122">
        <v>0.79168217036941702</v>
      </c>
      <c r="K349" s="86">
        <v>1.6378490701518668E-3</v>
      </c>
      <c r="L349" s="122" t="str" cm="1">
        <f t="array" ref="L349">_xlfn.SWITCH(A349,
    "District of Columbia", _xlfn.XLOOKUP(R349, '2015 O3 Growth Surrogates'!A:A, '2015 O3 Growth Surrogates'!H:H),
    "Maryland", _xlfn.XLOOKUP(R349, '2015 O3 Growth Surrogates'!A:A, '2015 O3 Growth Surrogates'!I:I),
    "Virginia", _xlfn.XLOOKUP(R349, '2015 O3 Growth Surrogates'!A:A, '2015 O3 Growth Surrogates'!J:J)
)</f>
        <v>Employment</v>
      </c>
      <c r="M349" s="133" cm="1">
        <f t="array" ref="M349">_xlfn.SWITCH(L349,
"Employment", INDEX('Coop GFs_CFs'!C:D, MATCH(B349,'Coop GFs_CFs'!B:B,0),1),
"Population", INDEX('Coop GFs_CFs'!E:F, MATCH(B349,'Coop GFs_CFs'!B:B,0),1),
"Household", INDEX('Coop GFs_CFs'!G:H, MATCH(B349,'Coop GFs_CFs'!B:B,0),1),
"VMT", INDEX('Coop GFs_CFs'!I:J, MATCH(B349,'Coop GFs_CFs'!B:B,0),1),
"Lane Mile", INDEX('Coop GFs_CFs'!K:L, MATCH(B349,'Coop GFs_CFs'!B:B,0),1),
"Gas Sales", INDEX('Coop GFs_CFs'!M:N, MATCH(B349,'Coop GFs_CFs'!B:B,0),1),
"No Growth", INDEX('Coop GFs_CFs'!O:P, MATCH(B349,'Coop GFs_CFs'!B:B,0),1)
)</f>
        <v>1.0072672441829524</v>
      </c>
      <c r="N349" s="133" cm="1">
        <f t="array" ref="N349">_xlfn.SWITCH(L349,
"Employment", INDEX('Coop GFs_CFs'!C:D, MATCH(B349,'Coop GFs_CFs'!B:B,0),2),
"Population", INDEX('Coop GFs_CFs'!E:F, MATCH(B349,'Coop GFs_CFs'!B:B,0),2),
"Household", INDEX('Coop GFs_CFs'!G:H, MATCH(B349,'Coop GFs_CFs'!B:B,0),2),
"VMT", INDEX('Coop GFs_CFs'!I:J, MATCH(B349,'Coop GFs_CFs'!B:B,0),2),
"Lane Mile", INDEX('Coop GFs_CFs'!K:L, MATCH(B349,'Coop GFs_CFs'!B:B,0),2),
"Gas Sales", INDEX('Coop GFs_CFs'!M:N, MATCH(B349,'Coop GFs_CFs'!B:B,0),2),
"No Growth", INDEX('Coop GFs_CFs'!O:P, MATCH(B349,'Coop GFs_CFs'!B:B,0),2)
)</f>
        <v>1.0751618720988678</v>
      </c>
      <c r="O349" s="133"/>
      <c r="P349" s="86">
        <f t="shared" si="23"/>
        <v>1.03841787336094E-3</v>
      </c>
      <c r="Q349" s="86">
        <f t="shared" si="24"/>
        <v>1.1084122026119281E-3</v>
      </c>
      <c r="R349" s="156" t="s">
        <v>435</v>
      </c>
      <c r="S349" s="85" t="s">
        <v>208</v>
      </c>
      <c r="T349" s="85" t="s">
        <v>436</v>
      </c>
      <c r="U349" s="85" t="s">
        <v>230</v>
      </c>
      <c r="V349" s="85" t="s">
        <v>209</v>
      </c>
      <c r="W349" s="85" t="s">
        <v>437</v>
      </c>
      <c r="X349" s="85" t="s">
        <v>330</v>
      </c>
      <c r="Z349" s="42" t="s">
        <v>1547</v>
      </c>
      <c r="AA349"/>
    </row>
    <row r="350" spans="1:27" s="39" customFormat="1" x14ac:dyDescent="0.35">
      <c r="A350" s="85" t="s">
        <v>811</v>
      </c>
      <c r="B350" s="87">
        <v>51600</v>
      </c>
      <c r="C350" s="87" t="s">
        <v>10</v>
      </c>
      <c r="D350" s="86">
        <v>4.5470203130506803</v>
      </c>
      <c r="E350" s="86">
        <f>SUMIFS('Ratios_MARAMA-VA'!T:T, 'Ratios_MARAMA-VA'!AA:AA, Z350)</f>
        <v>4.5457001529081396</v>
      </c>
      <c r="F350" s="86">
        <f>SUMIFS('Ratios_MARAMA-VA'!J:J, 'Ratios_MARAMA-VA'!AA:AA, Z350)</f>
        <v>9.4042420649131896E-3</v>
      </c>
      <c r="G350" s="122">
        <f t="shared" si="25"/>
        <v>2.0688214683268909E-3</v>
      </c>
      <c r="H350" s="122">
        <v>6.4753120076307402</v>
      </c>
      <c r="I350" s="86">
        <v>1.3396264495501376E-2</v>
      </c>
      <c r="J350" s="122">
        <v>7.2218293184005704</v>
      </c>
      <c r="K350" s="86">
        <v>1.4940675534499659E-2</v>
      </c>
      <c r="L350" s="122" t="str" cm="1">
        <f t="array" ref="L350">_xlfn.SWITCH(A350,
    "District of Columbia", _xlfn.XLOOKUP(R350, '2015 O3 Growth Surrogates'!A:A, '2015 O3 Growth Surrogates'!H:H),
    "Maryland", _xlfn.XLOOKUP(R350, '2015 O3 Growth Surrogates'!A:A, '2015 O3 Growth Surrogates'!I:I),
    "Virginia", _xlfn.XLOOKUP(R350, '2015 O3 Growth Surrogates'!A:A, '2015 O3 Growth Surrogates'!J:J)
)</f>
        <v>Employment</v>
      </c>
      <c r="M350" s="133" cm="1">
        <f t="array" ref="M350">_xlfn.SWITCH(L350,
"Employment", INDEX('Coop GFs_CFs'!C:D, MATCH(B350,'Coop GFs_CFs'!B:B,0),1),
"Population", INDEX('Coop GFs_CFs'!E:F, MATCH(B350,'Coop GFs_CFs'!B:B,0),1),
"Household", INDEX('Coop GFs_CFs'!G:H, MATCH(B350,'Coop GFs_CFs'!B:B,0),1),
"VMT", INDEX('Coop GFs_CFs'!I:J, MATCH(B350,'Coop GFs_CFs'!B:B,0),1),
"Lane Mile", INDEX('Coop GFs_CFs'!K:L, MATCH(B350,'Coop GFs_CFs'!B:B,0),1),
"Gas Sales", INDEX('Coop GFs_CFs'!M:N, MATCH(B350,'Coop GFs_CFs'!B:B,0),1),
"No Growth", INDEX('Coop GFs_CFs'!O:P, MATCH(B350,'Coop GFs_CFs'!B:B,0),1)
)</f>
        <v>1.0625592417061611</v>
      </c>
      <c r="N350" s="133" cm="1">
        <f t="array" ref="N350">_xlfn.SWITCH(L350,
"Employment", INDEX('Coop GFs_CFs'!C:D, MATCH(B350,'Coop GFs_CFs'!B:B,0),2),
"Population", INDEX('Coop GFs_CFs'!E:F, MATCH(B350,'Coop GFs_CFs'!B:B,0),2),
"Household", INDEX('Coop GFs_CFs'!G:H, MATCH(B350,'Coop GFs_CFs'!B:B,0),2),
"VMT", INDEX('Coop GFs_CFs'!I:J, MATCH(B350,'Coop GFs_CFs'!B:B,0),2),
"Lane Mile", INDEX('Coop GFs_CFs'!K:L, MATCH(B350,'Coop GFs_CFs'!B:B,0),2),
"Gas Sales", INDEX('Coop GFs_CFs'!M:N, MATCH(B350,'Coop GFs_CFs'!B:B,0),2),
"No Growth", INDEX('Coop GFs_CFs'!O:P, MATCH(B350,'Coop GFs_CFs'!B:B,0),2)
)</f>
        <v>1.0767772511848339</v>
      </c>
      <c r="O350" s="133"/>
      <c r="P350" s="86">
        <f t="shared" si="23"/>
        <v>9.9925643173153413E-3</v>
      </c>
      <c r="Q350" s="86">
        <f t="shared" si="24"/>
        <v>1.0126273920134011E-2</v>
      </c>
      <c r="R350" s="156" t="s">
        <v>435</v>
      </c>
      <c r="S350" s="85" t="s">
        <v>208</v>
      </c>
      <c r="T350" s="85" t="s">
        <v>436</v>
      </c>
      <c r="U350" s="85" t="s">
        <v>230</v>
      </c>
      <c r="V350" s="85" t="s">
        <v>209</v>
      </c>
      <c r="W350" s="85" t="s">
        <v>437</v>
      </c>
      <c r="X350" s="85" t="s">
        <v>330</v>
      </c>
      <c r="Z350" s="42" t="s">
        <v>1535</v>
      </c>
      <c r="AA350"/>
    </row>
    <row r="351" spans="1:27" s="39" customFormat="1" x14ac:dyDescent="0.35">
      <c r="A351" s="85" t="s">
        <v>811</v>
      </c>
      <c r="B351" s="87">
        <v>51600</v>
      </c>
      <c r="C351" s="87" t="s">
        <v>12</v>
      </c>
      <c r="D351" s="86">
        <v>0.166159515082409</v>
      </c>
      <c r="E351" s="86">
        <f>SUMIFS('Ratios_MARAMA-VA'!T:T, 'Ratios_MARAMA-VA'!AA:AA, Z351)</f>
        <v>0.16611127312305601</v>
      </c>
      <c r="F351" s="86">
        <f>SUMIFS('Ratios_MARAMA-VA'!J:J, 'Ratios_MARAMA-VA'!AA:AA, Z351)</f>
        <v>3.4365456796809003E-4</v>
      </c>
      <c r="G351" s="122">
        <f t="shared" si="25"/>
        <v>2.0688214683268914E-3</v>
      </c>
      <c r="H351" s="122">
        <v>0.236624125057703</v>
      </c>
      <c r="I351" s="86">
        <v>4.895330698434431E-4</v>
      </c>
      <c r="J351" s="122">
        <v>0.26390373803900502</v>
      </c>
      <c r="K351" s="86">
        <v>5.459697188268097E-4</v>
      </c>
      <c r="L351" s="122" t="str" cm="1">
        <f t="array" ref="L351">_xlfn.SWITCH(A351,
    "District of Columbia", _xlfn.XLOOKUP(R351, '2015 O3 Growth Surrogates'!A:A, '2015 O3 Growth Surrogates'!H:H),
    "Maryland", _xlfn.XLOOKUP(R351, '2015 O3 Growth Surrogates'!A:A, '2015 O3 Growth Surrogates'!I:I),
    "Virginia", _xlfn.XLOOKUP(R351, '2015 O3 Growth Surrogates'!A:A, '2015 O3 Growth Surrogates'!J:J)
)</f>
        <v>Employment</v>
      </c>
      <c r="M351" s="133" cm="1">
        <f t="array" ref="M351">_xlfn.SWITCH(L351,
"Employment", INDEX('Coop GFs_CFs'!C:D, MATCH(B351,'Coop GFs_CFs'!B:B,0),1),
"Population", INDEX('Coop GFs_CFs'!E:F, MATCH(B351,'Coop GFs_CFs'!B:B,0),1),
"Household", INDEX('Coop GFs_CFs'!G:H, MATCH(B351,'Coop GFs_CFs'!B:B,0),1),
"VMT", INDEX('Coop GFs_CFs'!I:J, MATCH(B351,'Coop GFs_CFs'!B:B,0),1),
"Lane Mile", INDEX('Coop GFs_CFs'!K:L, MATCH(B351,'Coop GFs_CFs'!B:B,0),1),
"Gas Sales", INDEX('Coop GFs_CFs'!M:N, MATCH(B351,'Coop GFs_CFs'!B:B,0),1),
"No Growth", INDEX('Coop GFs_CFs'!O:P, MATCH(B351,'Coop GFs_CFs'!B:B,0),1)
)</f>
        <v>1.0625592417061611</v>
      </c>
      <c r="N351" s="133" cm="1">
        <f t="array" ref="N351">_xlfn.SWITCH(L351,
"Employment", INDEX('Coop GFs_CFs'!C:D, MATCH(B351,'Coop GFs_CFs'!B:B,0),2),
"Population", INDEX('Coop GFs_CFs'!E:F, MATCH(B351,'Coop GFs_CFs'!B:B,0),2),
"Household", INDEX('Coop GFs_CFs'!G:H, MATCH(B351,'Coop GFs_CFs'!B:B,0),2),
"VMT", INDEX('Coop GFs_CFs'!I:J, MATCH(B351,'Coop GFs_CFs'!B:B,0),2),
"Lane Mile", INDEX('Coop GFs_CFs'!K:L, MATCH(B351,'Coop GFs_CFs'!B:B,0),2),
"Gas Sales", INDEX('Coop GFs_CFs'!M:N, MATCH(B351,'Coop GFs_CFs'!B:B,0),2),
"No Growth", INDEX('Coop GFs_CFs'!O:P, MATCH(B351,'Coop GFs_CFs'!B:B,0),2)
)</f>
        <v>1.0767772511848339</v>
      </c>
      <c r="O351" s="133"/>
      <c r="P351" s="86">
        <f t="shared" si="23"/>
        <v>3.6515333714903217E-4</v>
      </c>
      <c r="Q351" s="86">
        <f t="shared" si="24"/>
        <v>3.7003942105379167E-4</v>
      </c>
      <c r="R351" s="156" t="s">
        <v>435</v>
      </c>
      <c r="S351" s="85" t="s">
        <v>208</v>
      </c>
      <c r="T351" s="85" t="s">
        <v>436</v>
      </c>
      <c r="U351" s="85" t="s">
        <v>230</v>
      </c>
      <c r="V351" s="85" t="s">
        <v>209</v>
      </c>
      <c r="W351" s="85" t="s">
        <v>437</v>
      </c>
      <c r="X351" s="85" t="s">
        <v>330</v>
      </c>
      <c r="Z351" s="42" t="s">
        <v>1550</v>
      </c>
      <c r="AA351"/>
    </row>
    <row r="352" spans="1:27" s="39" customFormat="1" x14ac:dyDescent="0.35">
      <c r="A352" s="85" t="s">
        <v>811</v>
      </c>
      <c r="B352" s="87">
        <v>51610</v>
      </c>
      <c r="C352" s="87" t="s">
        <v>10</v>
      </c>
      <c r="D352" s="86">
        <v>1.68259386515423</v>
      </c>
      <c r="E352" s="86">
        <f>SUMIFS('Ratios_MARAMA-VA'!T:T, 'Ratios_MARAMA-VA'!AA:AA, Z352)</f>
        <v>1.68210534889436</v>
      </c>
      <c r="F352" s="86">
        <f>SUMIFS('Ratios_MARAMA-VA'!J:J, 'Ratios_MARAMA-VA'!AA:AA, Z352)</f>
        <v>3.47997565778014E-3</v>
      </c>
      <c r="G352" s="122">
        <f t="shared" si="25"/>
        <v>2.0688214683268866E-3</v>
      </c>
      <c r="H352" s="122">
        <v>2.3961450595959901</v>
      </c>
      <c r="I352" s="86">
        <v>4.9571963405175912E-3</v>
      </c>
      <c r="J352" s="122">
        <v>2.6723887006739901</v>
      </c>
      <c r="K352" s="86">
        <v>5.5286951156685452E-3</v>
      </c>
      <c r="L352" s="122" t="str" cm="1">
        <f t="array" ref="L352">_xlfn.SWITCH(A352,
    "District of Columbia", _xlfn.XLOOKUP(R352, '2015 O3 Growth Surrogates'!A:A, '2015 O3 Growth Surrogates'!H:H),
    "Maryland", _xlfn.XLOOKUP(R352, '2015 O3 Growth Surrogates'!A:A, '2015 O3 Growth Surrogates'!I:I),
    "Virginia", _xlfn.XLOOKUP(R352, '2015 O3 Growth Surrogates'!A:A, '2015 O3 Growth Surrogates'!J:J)
)</f>
        <v>Employment</v>
      </c>
      <c r="M352" s="133" cm="1">
        <f t="array" ref="M352">_xlfn.SWITCH(L352,
"Employment", INDEX('Coop GFs_CFs'!C:D, MATCH(B352,'Coop GFs_CFs'!B:B,0),1),
"Population", INDEX('Coop GFs_CFs'!E:F, MATCH(B352,'Coop GFs_CFs'!B:B,0),1),
"Household", INDEX('Coop GFs_CFs'!G:H, MATCH(B352,'Coop GFs_CFs'!B:B,0),1),
"VMT", INDEX('Coop GFs_CFs'!I:J, MATCH(B352,'Coop GFs_CFs'!B:B,0),1),
"Lane Mile", INDEX('Coop GFs_CFs'!K:L, MATCH(B352,'Coop GFs_CFs'!B:B,0),1),
"Gas Sales", INDEX('Coop GFs_CFs'!M:N, MATCH(B352,'Coop GFs_CFs'!B:B,0),1),
"No Growth", INDEX('Coop GFs_CFs'!O:P, MATCH(B352,'Coop GFs_CFs'!B:B,0),1)
)</f>
        <v>1.2446203080415557</v>
      </c>
      <c r="N352" s="133" cm="1">
        <f t="array" ref="N352">_xlfn.SWITCH(L352,
"Employment", INDEX('Coop GFs_CFs'!C:D, MATCH(B352,'Coop GFs_CFs'!B:B,0),2),
"Population", INDEX('Coop GFs_CFs'!E:F, MATCH(B352,'Coop GFs_CFs'!B:B,0),2),
"Household", INDEX('Coop GFs_CFs'!G:H, MATCH(B352,'Coop GFs_CFs'!B:B,0),2),
"VMT", INDEX('Coop GFs_CFs'!I:J, MATCH(B352,'Coop GFs_CFs'!B:B,0),2),
"Lane Mile", INDEX('Coop GFs_CFs'!K:L, MATCH(B352,'Coop GFs_CFs'!B:B,0),2),
"Gas Sales", INDEX('Coop GFs_CFs'!M:N, MATCH(B352,'Coop GFs_CFs'!B:B,0),2),
"No Growth", INDEX('Coop GFs_CFs'!O:P, MATCH(B352,'Coop GFs_CFs'!B:B,0),2)
)</f>
        <v>1.3259344505225987</v>
      </c>
      <c r="O352" s="133"/>
      <c r="P352" s="86">
        <f t="shared" si="23"/>
        <v>4.3312483751634335E-3</v>
      </c>
      <c r="Q352" s="86">
        <f t="shared" si="24"/>
        <v>4.6142196116307288E-3</v>
      </c>
      <c r="R352" s="156" t="s">
        <v>435</v>
      </c>
      <c r="S352" s="85" t="s">
        <v>208</v>
      </c>
      <c r="T352" s="85" t="s">
        <v>436</v>
      </c>
      <c r="U352" s="85" t="s">
        <v>230</v>
      </c>
      <c r="V352" s="85" t="s">
        <v>209</v>
      </c>
      <c r="W352" s="85" t="s">
        <v>437</v>
      </c>
      <c r="X352" s="85" t="s">
        <v>330</v>
      </c>
      <c r="Z352" s="42" t="s">
        <v>1536</v>
      </c>
      <c r="AA352"/>
    </row>
    <row r="353" spans="1:27" s="39" customFormat="1" x14ac:dyDescent="0.35">
      <c r="A353" s="85" t="s">
        <v>811</v>
      </c>
      <c r="B353" s="87">
        <v>51610</v>
      </c>
      <c r="C353" s="87" t="s">
        <v>12</v>
      </c>
      <c r="D353" s="86">
        <v>6.1486233862488499E-2</v>
      </c>
      <c r="E353" s="86">
        <f>SUMIFS('Ratios_MARAMA-VA'!T:T, 'Ratios_MARAMA-VA'!AA:AA, Z353)</f>
        <v>6.14683822432587E-2</v>
      </c>
      <c r="F353" s="86">
        <f>SUMIFS('Ratios_MARAMA-VA'!J:J, 'Ratios_MARAMA-VA'!AA:AA, Z353)</f>
        <v>1.2716710880817601E-4</v>
      </c>
      <c r="G353" s="122">
        <f t="shared" si="25"/>
        <v>2.068821468326874E-3</v>
      </c>
      <c r="H353" s="122">
        <v>8.7561198548207597E-2</v>
      </c>
      <c r="I353" s="86">
        <v>1.8114848734896379E-4</v>
      </c>
      <c r="J353" s="122">
        <v>9.7655839608122894E-2</v>
      </c>
      <c r="K353" s="86">
        <v>2.020324974887705E-4</v>
      </c>
      <c r="L353" s="122" t="str" cm="1">
        <f t="array" ref="L353">_xlfn.SWITCH(A353,
    "District of Columbia", _xlfn.XLOOKUP(R353, '2015 O3 Growth Surrogates'!A:A, '2015 O3 Growth Surrogates'!H:H),
    "Maryland", _xlfn.XLOOKUP(R353, '2015 O3 Growth Surrogates'!A:A, '2015 O3 Growth Surrogates'!I:I),
    "Virginia", _xlfn.XLOOKUP(R353, '2015 O3 Growth Surrogates'!A:A, '2015 O3 Growth Surrogates'!J:J)
)</f>
        <v>Employment</v>
      </c>
      <c r="M353" s="133" cm="1">
        <f t="array" ref="M353">_xlfn.SWITCH(L353,
"Employment", INDEX('Coop GFs_CFs'!C:D, MATCH(B353,'Coop GFs_CFs'!B:B,0),1),
"Population", INDEX('Coop GFs_CFs'!E:F, MATCH(B353,'Coop GFs_CFs'!B:B,0),1),
"Household", INDEX('Coop GFs_CFs'!G:H, MATCH(B353,'Coop GFs_CFs'!B:B,0),1),
"VMT", INDEX('Coop GFs_CFs'!I:J, MATCH(B353,'Coop GFs_CFs'!B:B,0),1),
"Lane Mile", INDEX('Coop GFs_CFs'!K:L, MATCH(B353,'Coop GFs_CFs'!B:B,0),1),
"Gas Sales", INDEX('Coop GFs_CFs'!M:N, MATCH(B353,'Coop GFs_CFs'!B:B,0),1),
"No Growth", INDEX('Coop GFs_CFs'!O:P, MATCH(B353,'Coop GFs_CFs'!B:B,0),1)
)</f>
        <v>1.2446203080415557</v>
      </c>
      <c r="N353" s="133" cm="1">
        <f t="array" ref="N353">_xlfn.SWITCH(L353,
"Employment", INDEX('Coop GFs_CFs'!C:D, MATCH(B353,'Coop GFs_CFs'!B:B,0),2),
"Population", INDEX('Coop GFs_CFs'!E:F, MATCH(B353,'Coop GFs_CFs'!B:B,0),2),
"Household", INDEX('Coop GFs_CFs'!G:H, MATCH(B353,'Coop GFs_CFs'!B:B,0),2),
"VMT", INDEX('Coop GFs_CFs'!I:J, MATCH(B353,'Coop GFs_CFs'!B:B,0),2),
"Lane Mile", INDEX('Coop GFs_CFs'!K:L, MATCH(B353,'Coop GFs_CFs'!B:B,0),2),
"Gas Sales", INDEX('Coop GFs_CFs'!M:N, MATCH(B353,'Coop GFs_CFs'!B:B,0),2),
"No Growth", INDEX('Coop GFs_CFs'!O:P, MATCH(B353,'Coop GFs_CFs'!B:B,0),2)
)</f>
        <v>1.3259344505225987</v>
      </c>
      <c r="O353" s="133"/>
      <c r="P353" s="86">
        <f t="shared" si="23"/>
        <v>1.5827476613758604E-4</v>
      </c>
      <c r="Q353" s="86">
        <f t="shared" si="24"/>
        <v>1.6861525054211637E-4</v>
      </c>
      <c r="R353" s="156" t="s">
        <v>435</v>
      </c>
      <c r="S353" s="85" t="s">
        <v>208</v>
      </c>
      <c r="T353" s="85" t="s">
        <v>436</v>
      </c>
      <c r="U353" s="85" t="s">
        <v>230</v>
      </c>
      <c r="V353" s="85" t="s">
        <v>209</v>
      </c>
      <c r="W353" s="85" t="s">
        <v>437</v>
      </c>
      <c r="X353" s="85" t="s">
        <v>330</v>
      </c>
      <c r="Z353" s="42" t="s">
        <v>1551</v>
      </c>
      <c r="AA353"/>
    </row>
    <row r="354" spans="1:27" s="39" customFormat="1" x14ac:dyDescent="0.35">
      <c r="A354" s="85" t="s">
        <v>811</v>
      </c>
      <c r="B354" s="87">
        <v>51683</v>
      </c>
      <c r="C354" s="87" t="s">
        <v>10</v>
      </c>
      <c r="D354" s="86">
        <v>2.4463469146588799</v>
      </c>
      <c r="E354" s="86">
        <f>SUMIFS('Ratios_MARAMA-VA'!T:T, 'Ratios_MARAMA-VA'!AA:AA, Z354)</f>
        <v>2.4456366539894301</v>
      </c>
      <c r="F354" s="86">
        <f>SUMIFS('Ratios_MARAMA-VA'!J:J, 'Ratios_MARAMA-VA'!AA:AA, Z354)</f>
        <v>5.0595856135004702E-3</v>
      </c>
      <c r="G354" s="122">
        <f t="shared" si="25"/>
        <v>2.0688214683268879E-3</v>
      </c>
      <c r="H354" s="122">
        <v>3.4837890444111799</v>
      </c>
      <c r="I354" s="86">
        <v>7.2073375661998625E-3</v>
      </c>
      <c r="J354" s="122">
        <v>3.8854235642086001</v>
      </c>
      <c r="K354" s="86">
        <v>8.0382476831779258E-3</v>
      </c>
      <c r="L354" s="122" t="str" cm="1">
        <f t="array" ref="L354">_xlfn.SWITCH(A354,
    "District of Columbia", _xlfn.XLOOKUP(R354, '2015 O3 Growth Surrogates'!A:A, '2015 O3 Growth Surrogates'!H:H),
    "Maryland", _xlfn.XLOOKUP(R354, '2015 O3 Growth Surrogates'!A:A, '2015 O3 Growth Surrogates'!I:I),
    "Virginia", _xlfn.XLOOKUP(R354, '2015 O3 Growth Surrogates'!A:A, '2015 O3 Growth Surrogates'!J:J)
)</f>
        <v>Employment</v>
      </c>
      <c r="M354" s="133" cm="1">
        <f t="array" ref="M354">_xlfn.SWITCH(L354,
"Employment", INDEX('Coop GFs_CFs'!C:D, MATCH(B354,'Coop GFs_CFs'!B:B,0),1),
"Population", INDEX('Coop GFs_CFs'!E:F, MATCH(B354,'Coop GFs_CFs'!B:B,0),1),
"Household", INDEX('Coop GFs_CFs'!G:H, MATCH(B354,'Coop GFs_CFs'!B:B,0),1),
"VMT", INDEX('Coop GFs_CFs'!I:J, MATCH(B354,'Coop GFs_CFs'!B:B,0),1),
"Lane Mile", INDEX('Coop GFs_CFs'!K:L, MATCH(B354,'Coop GFs_CFs'!B:B,0),1),
"Gas Sales", INDEX('Coop GFs_CFs'!M:N, MATCH(B354,'Coop GFs_CFs'!B:B,0),1),
"No Growth", INDEX('Coop GFs_CFs'!O:P, MATCH(B354,'Coop GFs_CFs'!B:B,0),1)
)</f>
        <v>1.0626817271189477</v>
      </c>
      <c r="N354" s="133" cm="1">
        <f t="array" ref="N354">_xlfn.SWITCH(L354,
"Employment", INDEX('Coop GFs_CFs'!C:D, MATCH(B354,'Coop GFs_CFs'!B:B,0),2),
"Population", INDEX('Coop GFs_CFs'!E:F, MATCH(B354,'Coop GFs_CFs'!B:B,0),2),
"Household", INDEX('Coop GFs_CFs'!G:H, MATCH(B354,'Coop GFs_CFs'!B:B,0),2),
"VMT", INDEX('Coop GFs_CFs'!I:J, MATCH(B354,'Coop GFs_CFs'!B:B,0),2),
"Lane Mile", INDEX('Coop GFs_CFs'!K:L, MATCH(B354,'Coop GFs_CFs'!B:B,0),2),
"Gas Sales", INDEX('Coop GFs_CFs'!M:N, MATCH(B354,'Coop GFs_CFs'!B:B,0),2),
"No Growth", INDEX('Coop GFs_CFs'!O:P, MATCH(B354,'Coop GFs_CFs'!B:B,0),2)
)</f>
        <v>1.0893103528916537</v>
      </c>
      <c r="O354" s="133"/>
      <c r="P354" s="86">
        <f t="shared" si="23"/>
        <v>5.3767291782608603E-3</v>
      </c>
      <c r="Q354" s="86">
        <f t="shared" si="24"/>
        <v>5.511458990127731E-3</v>
      </c>
      <c r="R354" s="156" t="s">
        <v>435</v>
      </c>
      <c r="S354" s="85" t="s">
        <v>208</v>
      </c>
      <c r="T354" s="85" t="s">
        <v>436</v>
      </c>
      <c r="U354" s="85" t="s">
        <v>230</v>
      </c>
      <c r="V354" s="85" t="s">
        <v>209</v>
      </c>
      <c r="W354" s="85" t="s">
        <v>437</v>
      </c>
      <c r="X354" s="85" t="s">
        <v>330</v>
      </c>
      <c r="Z354" s="42" t="s">
        <v>1538</v>
      </c>
      <c r="AA354"/>
    </row>
    <row r="355" spans="1:27" s="39" customFormat="1" x14ac:dyDescent="0.35">
      <c r="A355" s="85" t="s">
        <v>811</v>
      </c>
      <c r="B355" s="87">
        <v>51683</v>
      </c>
      <c r="C355" s="87" t="s">
        <v>12</v>
      </c>
      <c r="D355" s="86">
        <v>8.9395686548001299E-2</v>
      </c>
      <c r="E355" s="86">
        <f>SUMIFS('Ratios_MARAMA-VA'!T:T, 'Ratios_MARAMA-VA'!AA:AA, Z355)</f>
        <v>8.9369731831688407E-2</v>
      </c>
      <c r="F355" s="86">
        <f>SUMIFS('Ratios_MARAMA-VA'!J:J, 'Ratios_MARAMA-VA'!AA:AA, Z355)</f>
        <v>1.8489001983201301E-4</v>
      </c>
      <c r="G355" s="122">
        <f t="shared" si="25"/>
        <v>2.0688214683268788E-3</v>
      </c>
      <c r="H355" s="122">
        <v>0.12730643865241401</v>
      </c>
      <c r="I355" s="86">
        <v>2.6337429334035285E-4</v>
      </c>
      <c r="J355" s="122">
        <v>0.141983177026486</v>
      </c>
      <c r="K355" s="86">
        <v>2.9373784477364993E-4</v>
      </c>
      <c r="L355" s="122" t="str" cm="1">
        <f t="array" ref="L355">_xlfn.SWITCH(A355,
    "District of Columbia", _xlfn.XLOOKUP(R355, '2015 O3 Growth Surrogates'!A:A, '2015 O3 Growth Surrogates'!H:H),
    "Maryland", _xlfn.XLOOKUP(R355, '2015 O3 Growth Surrogates'!A:A, '2015 O3 Growth Surrogates'!I:I),
    "Virginia", _xlfn.XLOOKUP(R355, '2015 O3 Growth Surrogates'!A:A, '2015 O3 Growth Surrogates'!J:J)
)</f>
        <v>Employment</v>
      </c>
      <c r="M355" s="133" cm="1">
        <f t="array" ref="M355">_xlfn.SWITCH(L355,
"Employment", INDEX('Coop GFs_CFs'!C:D, MATCH(B355,'Coop GFs_CFs'!B:B,0),1),
"Population", INDEX('Coop GFs_CFs'!E:F, MATCH(B355,'Coop GFs_CFs'!B:B,0),1),
"Household", INDEX('Coop GFs_CFs'!G:H, MATCH(B355,'Coop GFs_CFs'!B:B,0),1),
"VMT", INDEX('Coop GFs_CFs'!I:J, MATCH(B355,'Coop GFs_CFs'!B:B,0),1),
"Lane Mile", INDEX('Coop GFs_CFs'!K:L, MATCH(B355,'Coop GFs_CFs'!B:B,0),1),
"Gas Sales", INDEX('Coop GFs_CFs'!M:N, MATCH(B355,'Coop GFs_CFs'!B:B,0),1),
"No Growth", INDEX('Coop GFs_CFs'!O:P, MATCH(B355,'Coop GFs_CFs'!B:B,0),1)
)</f>
        <v>1.0626817271189477</v>
      </c>
      <c r="N355" s="133" cm="1">
        <f t="array" ref="N355">_xlfn.SWITCH(L355,
"Employment", INDEX('Coop GFs_CFs'!C:D, MATCH(B355,'Coop GFs_CFs'!B:B,0),2),
"Population", INDEX('Coop GFs_CFs'!E:F, MATCH(B355,'Coop GFs_CFs'!B:B,0),2),
"Household", INDEX('Coop GFs_CFs'!G:H, MATCH(B355,'Coop GFs_CFs'!B:B,0),2),
"VMT", INDEX('Coop GFs_CFs'!I:J, MATCH(B355,'Coop GFs_CFs'!B:B,0),2),
"Lane Mile", INDEX('Coop GFs_CFs'!K:L, MATCH(B355,'Coop GFs_CFs'!B:B,0),2),
"Gas Sales", INDEX('Coop GFs_CFs'!M:N, MATCH(B355,'Coop GFs_CFs'!B:B,0),2),
"No Growth", INDEX('Coop GFs_CFs'!O:P, MATCH(B355,'Coop GFs_CFs'!B:B,0),2)
)</f>
        <v>1.0893103528916537</v>
      </c>
      <c r="O355" s="133"/>
      <c r="P355" s="86">
        <f t="shared" si="23"/>
        <v>1.9647924560214008E-4</v>
      </c>
      <c r="Q355" s="86">
        <f t="shared" si="24"/>
        <v>2.0140261274935494E-4</v>
      </c>
      <c r="R355" s="156" t="s">
        <v>435</v>
      </c>
      <c r="S355" s="85" t="s">
        <v>208</v>
      </c>
      <c r="T355" s="85" t="s">
        <v>436</v>
      </c>
      <c r="U355" s="85" t="s">
        <v>230</v>
      </c>
      <c r="V355" s="85" t="s">
        <v>209</v>
      </c>
      <c r="W355" s="85" t="s">
        <v>437</v>
      </c>
      <c r="X355" s="85" t="s">
        <v>330</v>
      </c>
      <c r="Z355" s="42" t="s">
        <v>1553</v>
      </c>
      <c r="AA355"/>
    </row>
    <row r="356" spans="1:27" s="39" customFormat="1" x14ac:dyDescent="0.35">
      <c r="A356" s="85" t="s">
        <v>811</v>
      </c>
      <c r="B356" s="87">
        <v>51685</v>
      </c>
      <c r="C356" s="87" t="s">
        <v>10</v>
      </c>
      <c r="D356" s="86">
        <v>0.26098090500377602</v>
      </c>
      <c r="E356" s="86">
        <f>SUMIFS('Ratios_MARAMA-VA'!T:T, 'Ratios_MARAMA-VA'!AA:AA, Z356)</f>
        <v>0.26090513305532798</v>
      </c>
      <c r="F356" s="86">
        <f>SUMIFS('Ratios_MARAMA-VA'!J:J, 'Ratios_MARAMA-VA'!AA:AA, Z356)</f>
        <v>5.3976614046154605E-4</v>
      </c>
      <c r="G356" s="122">
        <f t="shared" si="25"/>
        <v>2.0688214683268892E-3</v>
      </c>
      <c r="H356" s="122">
        <v>0.37165718901296901</v>
      </c>
      <c r="I356" s="86">
        <v>7.688923714880547E-4</v>
      </c>
      <c r="J356" s="122">
        <v>0.41450431745145699</v>
      </c>
      <c r="K356" s="86">
        <v>8.5753543065775824E-4</v>
      </c>
      <c r="L356" s="122" t="str" cm="1">
        <f t="array" ref="L356">_xlfn.SWITCH(A356,
    "District of Columbia", _xlfn.XLOOKUP(R356, '2015 O3 Growth Surrogates'!A:A, '2015 O3 Growth Surrogates'!H:H),
    "Maryland", _xlfn.XLOOKUP(R356, '2015 O3 Growth Surrogates'!A:A, '2015 O3 Growth Surrogates'!I:I),
    "Virginia", _xlfn.XLOOKUP(R356, '2015 O3 Growth Surrogates'!A:A, '2015 O3 Growth Surrogates'!J:J)
)</f>
        <v>Employment</v>
      </c>
      <c r="M356" s="133" cm="1">
        <f t="array" ref="M356">_xlfn.SWITCH(L356,
"Employment", INDEX('Coop GFs_CFs'!C:D, MATCH(B356,'Coop GFs_CFs'!B:B,0),1),
"Population", INDEX('Coop GFs_CFs'!E:F, MATCH(B356,'Coop GFs_CFs'!B:B,0),1),
"Household", INDEX('Coop GFs_CFs'!G:H, MATCH(B356,'Coop GFs_CFs'!B:B,0),1),
"VMT", INDEX('Coop GFs_CFs'!I:J, MATCH(B356,'Coop GFs_CFs'!B:B,0),1),
"Lane Mile", INDEX('Coop GFs_CFs'!K:L, MATCH(B356,'Coop GFs_CFs'!B:B,0),1),
"Gas Sales", INDEX('Coop GFs_CFs'!M:N, MATCH(B356,'Coop GFs_CFs'!B:B,0),1),
"No Growth", INDEX('Coop GFs_CFs'!O:P, MATCH(B356,'Coop GFs_CFs'!B:B,0),1)
)</f>
        <v>1.1233017518770112</v>
      </c>
      <c r="N356" s="133" cm="1">
        <f t="array" ref="N356">_xlfn.SWITCH(L356,
"Employment", INDEX('Coop GFs_CFs'!C:D, MATCH(B356,'Coop GFs_CFs'!B:B,0),2),
"Population", INDEX('Coop GFs_CFs'!E:F, MATCH(B356,'Coop GFs_CFs'!B:B,0),2),
"Household", INDEX('Coop GFs_CFs'!G:H, MATCH(B356,'Coop GFs_CFs'!B:B,0),2),
"VMT", INDEX('Coop GFs_CFs'!I:J, MATCH(B356,'Coop GFs_CFs'!B:B,0),2),
"Lane Mile", INDEX('Coop GFs_CFs'!K:L, MATCH(B356,'Coop GFs_CFs'!B:B,0),2),
"Gas Sales", INDEX('Coop GFs_CFs'!M:N, MATCH(B356,'Coop GFs_CFs'!B:B,0),2),
"No Growth", INDEX('Coop GFs_CFs'!O:P, MATCH(B356,'Coop GFs_CFs'!B:B,0),2)
)</f>
        <v>1.1478816589202718</v>
      </c>
      <c r="O356" s="133"/>
      <c r="P356" s="86">
        <f t="shared" si="23"/>
        <v>6.0632025118434755E-4</v>
      </c>
      <c r="Q356" s="86">
        <f t="shared" si="24"/>
        <v>6.1958765274199197E-4</v>
      </c>
      <c r="R356" s="156" t="s">
        <v>435</v>
      </c>
      <c r="S356" s="85" t="s">
        <v>208</v>
      </c>
      <c r="T356" s="85" t="s">
        <v>436</v>
      </c>
      <c r="U356" s="85" t="s">
        <v>230</v>
      </c>
      <c r="V356" s="85" t="s">
        <v>209</v>
      </c>
      <c r="W356" s="85" t="s">
        <v>437</v>
      </c>
      <c r="X356" s="85" t="s">
        <v>330</v>
      </c>
      <c r="Z356" s="42" t="s">
        <v>1539</v>
      </c>
      <c r="AA356"/>
    </row>
    <row r="357" spans="1:27" s="39" customFormat="1" x14ac:dyDescent="0.35">
      <c r="A357" s="85" t="s">
        <v>811</v>
      </c>
      <c r="B357" s="87">
        <v>51685</v>
      </c>
      <c r="C357" s="87" t="s">
        <v>12</v>
      </c>
      <c r="D357" s="86">
        <v>9.5368995675931007E-3</v>
      </c>
      <c r="E357" s="86">
        <f>SUMIFS('Ratios_MARAMA-VA'!T:T, 'Ratios_MARAMA-VA'!AA:AA, Z357)</f>
        <v>9.5341306697599298E-3</v>
      </c>
      <c r="F357" s="86">
        <f>SUMIFS('Ratios_MARAMA-VA'!J:J, 'Ratios_MARAMA-VA'!AA:AA, Z357)</f>
        <v>1.97244142114331E-5</v>
      </c>
      <c r="G357" s="122">
        <f t="shared" si="25"/>
        <v>2.0688214683268823E-3</v>
      </c>
      <c r="H357" s="122">
        <v>1.35812897312904E-2</v>
      </c>
      <c r="I357" s="86">
        <v>2.8097263763661014E-5</v>
      </c>
      <c r="J357" s="122">
        <v>1.5147031717937701E-2</v>
      </c>
      <c r="K357" s="86">
        <v>3.1336504399497734E-5</v>
      </c>
      <c r="L357" s="122" t="str" cm="1">
        <f t="array" ref="L357">_xlfn.SWITCH(A357,
    "District of Columbia", _xlfn.XLOOKUP(R357, '2015 O3 Growth Surrogates'!A:A, '2015 O3 Growth Surrogates'!H:H),
    "Maryland", _xlfn.XLOOKUP(R357, '2015 O3 Growth Surrogates'!A:A, '2015 O3 Growth Surrogates'!I:I),
    "Virginia", _xlfn.XLOOKUP(R357, '2015 O3 Growth Surrogates'!A:A, '2015 O3 Growth Surrogates'!J:J)
)</f>
        <v>Employment</v>
      </c>
      <c r="M357" s="133" cm="1">
        <f t="array" ref="M357">_xlfn.SWITCH(L357,
"Employment", INDEX('Coop GFs_CFs'!C:D, MATCH(B357,'Coop GFs_CFs'!B:B,0),1),
"Population", INDEX('Coop GFs_CFs'!E:F, MATCH(B357,'Coop GFs_CFs'!B:B,0),1),
"Household", INDEX('Coop GFs_CFs'!G:H, MATCH(B357,'Coop GFs_CFs'!B:B,0),1),
"VMT", INDEX('Coop GFs_CFs'!I:J, MATCH(B357,'Coop GFs_CFs'!B:B,0),1),
"Lane Mile", INDEX('Coop GFs_CFs'!K:L, MATCH(B357,'Coop GFs_CFs'!B:B,0),1),
"Gas Sales", INDEX('Coop GFs_CFs'!M:N, MATCH(B357,'Coop GFs_CFs'!B:B,0),1),
"No Growth", INDEX('Coop GFs_CFs'!O:P, MATCH(B357,'Coop GFs_CFs'!B:B,0),1)
)</f>
        <v>1.1233017518770112</v>
      </c>
      <c r="N357" s="133" cm="1">
        <f t="array" ref="N357">_xlfn.SWITCH(L357,
"Employment", INDEX('Coop GFs_CFs'!C:D, MATCH(B357,'Coop GFs_CFs'!B:B,0),2),
"Population", INDEX('Coop GFs_CFs'!E:F, MATCH(B357,'Coop GFs_CFs'!B:B,0),2),
"Household", INDEX('Coop GFs_CFs'!G:H, MATCH(B357,'Coop GFs_CFs'!B:B,0),2),
"VMT", INDEX('Coop GFs_CFs'!I:J, MATCH(B357,'Coop GFs_CFs'!B:B,0),2),
"Lane Mile", INDEX('Coop GFs_CFs'!K:L, MATCH(B357,'Coop GFs_CFs'!B:B,0),2),
"Gas Sales", INDEX('Coop GFs_CFs'!M:N, MATCH(B357,'Coop GFs_CFs'!B:B,0),2),
"No Growth", INDEX('Coop GFs_CFs'!O:P, MATCH(B357,'Coop GFs_CFs'!B:B,0),2)
)</f>
        <v>1.1478816589202718</v>
      </c>
      <c r="O357" s="133"/>
      <c r="P357" s="86">
        <f t="shared" si="23"/>
        <v>2.2156469038450619E-5</v>
      </c>
      <c r="Q357" s="86">
        <f t="shared" si="24"/>
        <v>2.2641293306250414E-5</v>
      </c>
      <c r="R357" s="156" t="s">
        <v>435</v>
      </c>
      <c r="S357" s="85" t="s">
        <v>208</v>
      </c>
      <c r="T357" s="85" t="s">
        <v>436</v>
      </c>
      <c r="U357" s="85" t="s">
        <v>230</v>
      </c>
      <c r="V357" s="85" t="s">
        <v>209</v>
      </c>
      <c r="W357" s="85" t="s">
        <v>437</v>
      </c>
      <c r="X357" s="85" t="s">
        <v>330</v>
      </c>
      <c r="Z357" s="42" t="s">
        <v>1554</v>
      </c>
      <c r="AA357"/>
    </row>
    <row r="358" spans="1:27" s="39" customFormat="1" x14ac:dyDescent="0.35">
      <c r="A358" s="85" t="s">
        <v>497</v>
      </c>
      <c r="B358" s="87">
        <v>24009</v>
      </c>
      <c r="C358" s="87" t="s">
        <v>10</v>
      </c>
      <c r="D358" s="86">
        <v>0.80150118277099802</v>
      </c>
      <c r="E358" s="86">
        <f>SUMIFS('Ratios_MARAMA-VA'!T:T, 'Ratios_MARAMA-VA'!AA:AA, Z358)</f>
        <v>0.801268478748838</v>
      </c>
      <c r="F358" s="86">
        <f>SUMIFS('Ratios_MARAMA-VA'!J:J, 'Ratios_MARAMA-VA'!AA:AA, Z358)</f>
        <v>1.6576814307292199E-3</v>
      </c>
      <c r="G358" s="122">
        <f t="shared" si="25"/>
        <v>2.0688214683268844E-3</v>
      </c>
      <c r="H358" s="122">
        <v>0.80150118277099802</v>
      </c>
      <c r="I358" s="86">
        <v>1.6581628538060308E-3</v>
      </c>
      <c r="J358" s="122">
        <v>0.80150118277099802</v>
      </c>
      <c r="K358" s="86">
        <v>1.6581628538060308E-3</v>
      </c>
      <c r="L358" s="122" t="str" cm="1">
        <f t="array" ref="L358">_xlfn.SWITCH(A358,
    "District of Columbia", _xlfn.XLOOKUP(R358, '2015 O3 Growth Surrogates'!A:A, '2015 O3 Growth Surrogates'!H:H),
    "Maryland", _xlfn.XLOOKUP(R358, '2015 O3 Growth Surrogates'!A:A, '2015 O3 Growth Surrogates'!I:I),
    "Virginia", _xlfn.XLOOKUP(R358, '2015 O3 Growth Surrogates'!A:A, '2015 O3 Growth Surrogates'!J:J)
)</f>
        <v>Employment</v>
      </c>
      <c r="M358" s="133" cm="1">
        <f t="array" ref="M358">_xlfn.SWITCH(L358,
"Employment", INDEX('Coop GFs_CFs'!C:D, MATCH(B358,'Coop GFs_CFs'!B:B,0),1),
"Population", INDEX('Coop GFs_CFs'!E:F, MATCH(B358,'Coop GFs_CFs'!B:B,0),1),
"Household", INDEX('Coop GFs_CFs'!G:H, MATCH(B358,'Coop GFs_CFs'!B:B,0),1),
"VMT", INDEX('Coop GFs_CFs'!I:J, MATCH(B358,'Coop GFs_CFs'!B:B,0),1),
"Lane Mile", INDEX('Coop GFs_CFs'!K:L, MATCH(B358,'Coop GFs_CFs'!B:B,0),1),
"Gas Sales", INDEX('Coop GFs_CFs'!M:N, MATCH(B358,'Coop GFs_CFs'!B:B,0),1),
"No Growth", INDEX('Coop GFs_CFs'!O:P, MATCH(B358,'Coop GFs_CFs'!B:B,0),1)
)</f>
        <v>1.0339308317341065</v>
      </c>
      <c r="N358" s="133" cm="1">
        <f t="array" ref="N358">_xlfn.SWITCH(L358,
"Employment", INDEX('Coop GFs_CFs'!C:D, MATCH(B358,'Coop GFs_CFs'!B:B,0),2),
"Population", INDEX('Coop GFs_CFs'!E:F, MATCH(B358,'Coop GFs_CFs'!B:B,0),2),
"Household", INDEX('Coop GFs_CFs'!G:H, MATCH(B358,'Coop GFs_CFs'!B:B,0),2),
"VMT", INDEX('Coop GFs_CFs'!I:J, MATCH(B358,'Coop GFs_CFs'!B:B,0),2),
"Lane Mile", INDEX('Coop GFs_CFs'!K:L, MATCH(B358,'Coop GFs_CFs'!B:B,0),2),
"Gas Sales", INDEX('Coop GFs_CFs'!M:N, MATCH(B358,'Coop GFs_CFs'!B:B,0),2),
"No Growth", INDEX('Coop GFs_CFs'!O:P, MATCH(B358,'Coop GFs_CFs'!B:B,0),2)
)</f>
        <v>1.0518639500224574</v>
      </c>
      <c r="O358" s="133"/>
      <c r="P358" s="86">
        <f t="shared" si="23"/>
        <v>1.713927940424046E-3</v>
      </c>
      <c r="Q358" s="86">
        <f t="shared" si="24"/>
        <v>1.7436553376057157E-3</v>
      </c>
      <c r="R358" s="156" t="s">
        <v>753</v>
      </c>
      <c r="S358" s="85" t="s">
        <v>754</v>
      </c>
      <c r="T358" s="85" t="s">
        <v>436</v>
      </c>
      <c r="U358" s="85" t="s">
        <v>230</v>
      </c>
      <c r="V358" s="85" t="s">
        <v>453</v>
      </c>
      <c r="W358" s="85" t="s">
        <v>441</v>
      </c>
      <c r="X358" s="85" t="s">
        <v>330</v>
      </c>
      <c r="Z358" s="42" t="s">
        <v>1556</v>
      </c>
      <c r="AA358"/>
    </row>
    <row r="359" spans="1:27" s="39" customFormat="1" x14ac:dyDescent="0.35">
      <c r="A359" s="85" t="s">
        <v>497</v>
      </c>
      <c r="B359" s="87">
        <v>24009</v>
      </c>
      <c r="C359" s="87" t="s">
        <v>12</v>
      </c>
      <c r="D359" s="86">
        <v>6.1934185599425602E-2</v>
      </c>
      <c r="E359" s="86">
        <f>SUMIFS('Ratios_MARAMA-VA'!T:T, 'Ratios_MARAMA-VA'!AA:AA, Z359)</f>
        <v>6.1916203924029599E-2</v>
      </c>
      <c r="F359" s="86">
        <f>SUMIFS('Ratios_MARAMA-VA'!J:J, 'Ratios_MARAMA-VA'!AA:AA, Z359)</f>
        <v>1.28093571915337E-4</v>
      </c>
      <c r="G359" s="122">
        <f t="shared" si="25"/>
        <v>2.0688214683268727E-3</v>
      </c>
      <c r="H359" s="122">
        <v>6.1934185599425602E-2</v>
      </c>
      <c r="I359" s="86">
        <v>1.2813077279143274E-4</v>
      </c>
      <c r="J359" s="122">
        <v>6.1934185599425602E-2</v>
      </c>
      <c r="K359" s="86">
        <v>1.2813077279143274E-4</v>
      </c>
      <c r="L359" s="122" t="str" cm="1">
        <f t="array" ref="L359">_xlfn.SWITCH(A359,
    "District of Columbia", _xlfn.XLOOKUP(R359, '2015 O3 Growth Surrogates'!A:A, '2015 O3 Growth Surrogates'!H:H),
    "Maryland", _xlfn.XLOOKUP(R359, '2015 O3 Growth Surrogates'!A:A, '2015 O3 Growth Surrogates'!I:I),
    "Virginia", _xlfn.XLOOKUP(R359, '2015 O3 Growth Surrogates'!A:A, '2015 O3 Growth Surrogates'!J:J)
)</f>
        <v>Employment</v>
      </c>
      <c r="M359" s="133" cm="1">
        <f t="array" ref="M359">_xlfn.SWITCH(L359,
"Employment", INDEX('Coop GFs_CFs'!C:D, MATCH(B359,'Coop GFs_CFs'!B:B,0),1),
"Population", INDEX('Coop GFs_CFs'!E:F, MATCH(B359,'Coop GFs_CFs'!B:B,0),1),
"Household", INDEX('Coop GFs_CFs'!G:H, MATCH(B359,'Coop GFs_CFs'!B:B,0),1),
"VMT", INDEX('Coop GFs_CFs'!I:J, MATCH(B359,'Coop GFs_CFs'!B:B,0),1),
"Lane Mile", INDEX('Coop GFs_CFs'!K:L, MATCH(B359,'Coop GFs_CFs'!B:B,0),1),
"Gas Sales", INDEX('Coop GFs_CFs'!M:N, MATCH(B359,'Coop GFs_CFs'!B:B,0),1),
"No Growth", INDEX('Coop GFs_CFs'!O:P, MATCH(B359,'Coop GFs_CFs'!B:B,0),1)
)</f>
        <v>1.0339308317341065</v>
      </c>
      <c r="N359" s="133" cm="1">
        <f t="array" ref="N359">_xlfn.SWITCH(L359,
"Employment", INDEX('Coop GFs_CFs'!C:D, MATCH(B359,'Coop GFs_CFs'!B:B,0),2),
"Population", INDEX('Coop GFs_CFs'!E:F, MATCH(B359,'Coop GFs_CFs'!B:B,0),2),
"Household", INDEX('Coop GFs_CFs'!G:H, MATCH(B359,'Coop GFs_CFs'!B:B,0),2),
"VMT", INDEX('Coop GFs_CFs'!I:J, MATCH(B359,'Coop GFs_CFs'!B:B,0),2),
"Lane Mile", INDEX('Coop GFs_CFs'!K:L, MATCH(B359,'Coop GFs_CFs'!B:B,0),2),
"Gas Sales", INDEX('Coop GFs_CFs'!M:N, MATCH(B359,'Coop GFs_CFs'!B:B,0),2),
"No Growth", INDEX('Coop GFs_CFs'!O:P, MATCH(B359,'Coop GFs_CFs'!B:B,0),2)
)</f>
        <v>1.0518639500224574</v>
      </c>
      <c r="O359" s="133"/>
      <c r="P359" s="86">
        <f t="shared" si="23"/>
        <v>1.3243989335021697E-4</v>
      </c>
      <c r="Q359" s="86">
        <f t="shared" si="24"/>
        <v>1.3473701052735208E-4</v>
      </c>
      <c r="R359" s="156" t="s">
        <v>753</v>
      </c>
      <c r="S359" s="85" t="s">
        <v>754</v>
      </c>
      <c r="T359" s="85" t="s">
        <v>436</v>
      </c>
      <c r="U359" s="85" t="s">
        <v>230</v>
      </c>
      <c r="V359" s="85" t="s">
        <v>453</v>
      </c>
      <c r="W359" s="85" t="s">
        <v>441</v>
      </c>
      <c r="X359" s="85" t="s">
        <v>330</v>
      </c>
      <c r="Z359" s="42" t="s">
        <v>1570</v>
      </c>
      <c r="AA359"/>
    </row>
    <row r="360" spans="1:27" s="39" customFormat="1" x14ac:dyDescent="0.35">
      <c r="A360" s="85" t="s">
        <v>497</v>
      </c>
      <c r="B360" s="87">
        <v>24017</v>
      </c>
      <c r="C360" s="87" t="s">
        <v>10</v>
      </c>
      <c r="D360" s="86">
        <v>1.5214673811916699</v>
      </c>
      <c r="E360" s="86">
        <f>SUMIFS('Ratios_MARAMA-VA'!T:T, 'Ratios_MARAMA-VA'!AA:AA, Z360)</f>
        <v>1.52102564562496</v>
      </c>
      <c r="F360" s="86">
        <f>SUMIFS('Ratios_MARAMA-VA'!J:J, 'Ratios_MARAMA-VA'!AA:AA, Z360)</f>
        <v>3.1467305095446898E-3</v>
      </c>
      <c r="G360" s="122">
        <f t="shared" si="25"/>
        <v>2.0688214683268927E-3</v>
      </c>
      <c r="H360" s="122">
        <v>1.5214673811916699</v>
      </c>
      <c r="I360" s="86">
        <v>3.1476443815684225E-3</v>
      </c>
      <c r="J360" s="122">
        <v>1.5214673811916699</v>
      </c>
      <c r="K360" s="86">
        <v>3.1476443815684225E-3</v>
      </c>
      <c r="L360" s="122" t="str" cm="1">
        <f t="array" ref="L360">_xlfn.SWITCH(A360,
    "District of Columbia", _xlfn.XLOOKUP(R360, '2015 O3 Growth Surrogates'!A:A, '2015 O3 Growth Surrogates'!H:H),
    "Maryland", _xlfn.XLOOKUP(R360, '2015 O3 Growth Surrogates'!A:A, '2015 O3 Growth Surrogates'!I:I),
    "Virginia", _xlfn.XLOOKUP(R360, '2015 O3 Growth Surrogates'!A:A, '2015 O3 Growth Surrogates'!J:J)
)</f>
        <v>Employment</v>
      </c>
      <c r="M360" s="133" cm="1">
        <f t="array" ref="M360">_xlfn.SWITCH(L360,
"Employment", INDEX('Coop GFs_CFs'!C:D, MATCH(B360,'Coop GFs_CFs'!B:B,0),1),
"Population", INDEX('Coop GFs_CFs'!E:F, MATCH(B360,'Coop GFs_CFs'!B:B,0),1),
"Household", INDEX('Coop GFs_CFs'!G:H, MATCH(B360,'Coop GFs_CFs'!B:B,0),1),
"VMT", INDEX('Coop GFs_CFs'!I:J, MATCH(B360,'Coop GFs_CFs'!B:B,0),1),
"Lane Mile", INDEX('Coop GFs_CFs'!K:L, MATCH(B360,'Coop GFs_CFs'!B:B,0),1),
"Gas Sales", INDEX('Coop GFs_CFs'!M:N, MATCH(B360,'Coop GFs_CFs'!B:B,0),1),
"No Growth", INDEX('Coop GFs_CFs'!O:P, MATCH(B360,'Coop GFs_CFs'!B:B,0),1)
)</f>
        <v>1.1494562546354627</v>
      </c>
      <c r="N360" s="133" cm="1">
        <f t="array" ref="N360">_xlfn.SWITCH(L360,
"Employment", INDEX('Coop GFs_CFs'!C:D, MATCH(B360,'Coop GFs_CFs'!B:B,0),2),
"Population", INDEX('Coop GFs_CFs'!E:F, MATCH(B360,'Coop GFs_CFs'!B:B,0),2),
"Household", INDEX('Coop GFs_CFs'!G:H, MATCH(B360,'Coop GFs_CFs'!B:B,0),2),
"VMT", INDEX('Coop GFs_CFs'!I:J, MATCH(B360,'Coop GFs_CFs'!B:B,0),2),
"Lane Mile", INDEX('Coop GFs_CFs'!K:L, MATCH(B360,'Coop GFs_CFs'!B:B,0),2),
"Gas Sales", INDEX('Coop GFs_CFs'!M:N, MATCH(B360,'Coop GFs_CFs'!B:B,0),2),
"No Growth", INDEX('Coop GFs_CFs'!O:P, MATCH(B360,'Coop GFs_CFs'!B:B,0),2)
)</f>
        <v>1.2365582750270308</v>
      </c>
      <c r="O360" s="133"/>
      <c r="P360" s="86">
        <f t="shared" si="23"/>
        <v>3.6170290658483805E-3</v>
      </c>
      <c r="Q360" s="86">
        <f t="shared" si="24"/>
        <v>3.8911156508575112E-3</v>
      </c>
      <c r="R360" s="156" t="s">
        <v>753</v>
      </c>
      <c r="S360" s="85" t="s">
        <v>754</v>
      </c>
      <c r="T360" s="85" t="s">
        <v>436</v>
      </c>
      <c r="U360" s="85" t="s">
        <v>230</v>
      </c>
      <c r="V360" s="85" t="s">
        <v>453</v>
      </c>
      <c r="W360" s="85" t="s">
        <v>441</v>
      </c>
      <c r="X360" s="85" t="s">
        <v>330</v>
      </c>
      <c r="Z360" s="42" t="s">
        <v>1557</v>
      </c>
      <c r="AA360"/>
    </row>
    <row r="361" spans="1:27" s="39" customFormat="1" x14ac:dyDescent="0.35">
      <c r="A361" s="85" t="s">
        <v>497</v>
      </c>
      <c r="B361" s="87">
        <v>24017</v>
      </c>
      <c r="C361" s="87" t="s">
        <v>12</v>
      </c>
      <c r="D361" s="86">
        <v>0.11756793811916701</v>
      </c>
      <c r="E361" s="86">
        <f>SUMIFS('Ratios_MARAMA-VA'!T:T, 'Ratios_MARAMA-VA'!AA:AA, Z361)</f>
        <v>0.117533804005998</v>
      </c>
      <c r="F361" s="86">
        <f>SUMIFS('Ratios_MARAMA-VA'!J:J, 'Ratios_MARAMA-VA'!AA:AA, Z361)</f>
        <v>2.4315645698173499E-4</v>
      </c>
      <c r="G361" s="122">
        <f t="shared" si="25"/>
        <v>2.0688214683269009E-3</v>
      </c>
      <c r="H361" s="122">
        <v>0.11756793811916701</v>
      </c>
      <c r="I361" s="86">
        <v>2.4322707436786131E-4</v>
      </c>
      <c r="J361" s="122">
        <v>0.11756793811916701</v>
      </c>
      <c r="K361" s="86">
        <v>2.4322707436786131E-4</v>
      </c>
      <c r="L361" s="122" t="str" cm="1">
        <f t="array" ref="L361">_xlfn.SWITCH(A361,
    "District of Columbia", _xlfn.XLOOKUP(R361, '2015 O3 Growth Surrogates'!A:A, '2015 O3 Growth Surrogates'!H:H),
    "Maryland", _xlfn.XLOOKUP(R361, '2015 O3 Growth Surrogates'!A:A, '2015 O3 Growth Surrogates'!I:I),
    "Virginia", _xlfn.XLOOKUP(R361, '2015 O3 Growth Surrogates'!A:A, '2015 O3 Growth Surrogates'!J:J)
)</f>
        <v>Employment</v>
      </c>
      <c r="M361" s="133" cm="1">
        <f t="array" ref="M361">_xlfn.SWITCH(L361,
"Employment", INDEX('Coop GFs_CFs'!C:D, MATCH(B361,'Coop GFs_CFs'!B:B,0),1),
"Population", INDEX('Coop GFs_CFs'!E:F, MATCH(B361,'Coop GFs_CFs'!B:B,0),1),
"Household", INDEX('Coop GFs_CFs'!G:H, MATCH(B361,'Coop GFs_CFs'!B:B,0),1),
"VMT", INDEX('Coop GFs_CFs'!I:J, MATCH(B361,'Coop GFs_CFs'!B:B,0),1),
"Lane Mile", INDEX('Coop GFs_CFs'!K:L, MATCH(B361,'Coop GFs_CFs'!B:B,0),1),
"Gas Sales", INDEX('Coop GFs_CFs'!M:N, MATCH(B361,'Coop GFs_CFs'!B:B,0),1),
"No Growth", INDEX('Coop GFs_CFs'!O:P, MATCH(B361,'Coop GFs_CFs'!B:B,0),1)
)</f>
        <v>1.1494562546354627</v>
      </c>
      <c r="N361" s="133" cm="1">
        <f t="array" ref="N361">_xlfn.SWITCH(L361,
"Employment", INDEX('Coop GFs_CFs'!C:D, MATCH(B361,'Coop GFs_CFs'!B:B,0),2),
"Population", INDEX('Coop GFs_CFs'!E:F, MATCH(B361,'Coop GFs_CFs'!B:B,0),2),
"Household", INDEX('Coop GFs_CFs'!G:H, MATCH(B361,'Coop GFs_CFs'!B:B,0),2),
"VMT", INDEX('Coop GFs_CFs'!I:J, MATCH(B361,'Coop GFs_CFs'!B:B,0),2),
"Lane Mile", INDEX('Coop GFs_CFs'!K:L, MATCH(B361,'Coop GFs_CFs'!B:B,0),2),
"Gas Sales", INDEX('Coop GFs_CFs'!M:N, MATCH(B361,'Coop GFs_CFs'!B:B,0),2),
"No Growth", INDEX('Coop GFs_CFs'!O:P, MATCH(B361,'Coop GFs_CFs'!B:B,0),2)
)</f>
        <v>1.2365582750270308</v>
      </c>
      <c r="O361" s="133"/>
      <c r="P361" s="86">
        <f t="shared" si="23"/>
        <v>2.794977103326541E-4</v>
      </c>
      <c r="Q361" s="86">
        <f t="shared" si="24"/>
        <v>3.0067712900701862E-4</v>
      </c>
      <c r="R361" s="156" t="s">
        <v>753</v>
      </c>
      <c r="S361" s="85" t="s">
        <v>754</v>
      </c>
      <c r="T361" s="85" t="s">
        <v>436</v>
      </c>
      <c r="U361" s="85" t="s">
        <v>230</v>
      </c>
      <c r="V361" s="85" t="s">
        <v>453</v>
      </c>
      <c r="W361" s="85" t="s">
        <v>441</v>
      </c>
      <c r="X361" s="85" t="s">
        <v>330</v>
      </c>
      <c r="Z361" s="42" t="s">
        <v>1571</v>
      </c>
      <c r="AA361"/>
    </row>
    <row r="362" spans="1:27" s="39" customFormat="1" x14ac:dyDescent="0.35">
      <c r="A362" s="85" t="s">
        <v>497</v>
      </c>
      <c r="B362" s="87">
        <v>24021</v>
      </c>
      <c r="C362" s="87" t="s">
        <v>10</v>
      </c>
      <c r="D362" s="86">
        <v>3.8579557430007201</v>
      </c>
      <c r="E362" s="86">
        <f>SUMIFS('Ratios_MARAMA-VA'!T:T, 'Ratios_MARAMA-VA'!AA:AA, Z362)</f>
        <v>3.8568356425716499</v>
      </c>
      <c r="F362" s="86">
        <f>SUMIFS('Ratios_MARAMA-VA'!J:J, 'Ratios_MARAMA-VA'!AA:AA, Z362)</f>
        <v>7.97910437716059E-3</v>
      </c>
      <c r="G362" s="122">
        <f t="shared" si="25"/>
        <v>2.0688214683268966E-3</v>
      </c>
      <c r="H362" s="122">
        <v>3.8579557430007201</v>
      </c>
      <c r="I362" s="86">
        <v>7.9814216649749335E-3</v>
      </c>
      <c r="J362" s="122">
        <v>3.8579557430007201</v>
      </c>
      <c r="K362" s="86">
        <v>7.9814216649749335E-3</v>
      </c>
      <c r="L362" s="122" t="str" cm="1">
        <f t="array" ref="L362">_xlfn.SWITCH(A362,
    "District of Columbia", _xlfn.XLOOKUP(R362, '2015 O3 Growth Surrogates'!A:A, '2015 O3 Growth Surrogates'!H:H),
    "Maryland", _xlfn.XLOOKUP(R362, '2015 O3 Growth Surrogates'!A:A, '2015 O3 Growth Surrogates'!I:I),
    "Virginia", _xlfn.XLOOKUP(R362, '2015 O3 Growth Surrogates'!A:A, '2015 O3 Growth Surrogates'!J:J)
)</f>
        <v>Employment</v>
      </c>
      <c r="M362" s="133" cm="1">
        <f t="array" ref="M362">_xlfn.SWITCH(L362,
"Employment", INDEX('Coop GFs_CFs'!C:D, MATCH(B362,'Coop GFs_CFs'!B:B,0),1),
"Population", INDEX('Coop GFs_CFs'!E:F, MATCH(B362,'Coop GFs_CFs'!B:B,0),1),
"Household", INDEX('Coop GFs_CFs'!G:H, MATCH(B362,'Coop GFs_CFs'!B:B,0),1),
"VMT", INDEX('Coop GFs_CFs'!I:J, MATCH(B362,'Coop GFs_CFs'!B:B,0),1),
"Lane Mile", INDEX('Coop GFs_CFs'!K:L, MATCH(B362,'Coop GFs_CFs'!B:B,0),1),
"Gas Sales", INDEX('Coop GFs_CFs'!M:N, MATCH(B362,'Coop GFs_CFs'!B:B,0),1),
"No Growth", INDEX('Coop GFs_CFs'!O:P, MATCH(B362,'Coop GFs_CFs'!B:B,0),1)
)</f>
        <v>1.1441294512813505</v>
      </c>
      <c r="N362" s="133" cm="1">
        <f t="array" ref="N362">_xlfn.SWITCH(L362,
"Employment", INDEX('Coop GFs_CFs'!C:D, MATCH(B362,'Coop GFs_CFs'!B:B,0),2),
"Population", INDEX('Coop GFs_CFs'!E:F, MATCH(B362,'Coop GFs_CFs'!B:B,0),2),
"Household", INDEX('Coop GFs_CFs'!G:H, MATCH(B362,'Coop GFs_CFs'!B:B,0),2),
"VMT", INDEX('Coop GFs_CFs'!I:J, MATCH(B362,'Coop GFs_CFs'!B:B,0),2),
"Lane Mile", INDEX('Coop GFs_CFs'!K:L, MATCH(B362,'Coop GFs_CFs'!B:B,0),2),
"Gas Sales", INDEX('Coop GFs_CFs'!M:N, MATCH(B362,'Coop GFs_CFs'!B:B,0),2),
"No Growth", INDEX('Coop GFs_CFs'!O:P, MATCH(B362,'Coop GFs_CFs'!B:B,0),2)
)</f>
        <v>1.2247937540008487</v>
      </c>
      <c r="O362" s="133"/>
      <c r="P362" s="86">
        <f t="shared" si="23"/>
        <v>9.1291283127573671E-3</v>
      </c>
      <c r="Q362" s="86">
        <f t="shared" si="24"/>
        <v>9.7727572036671231E-3</v>
      </c>
      <c r="R362" s="156" t="s">
        <v>753</v>
      </c>
      <c r="S362" s="85" t="s">
        <v>754</v>
      </c>
      <c r="T362" s="85" t="s">
        <v>436</v>
      </c>
      <c r="U362" s="85" t="s">
        <v>230</v>
      </c>
      <c r="V362" s="85" t="s">
        <v>453</v>
      </c>
      <c r="W362" s="85" t="s">
        <v>441</v>
      </c>
      <c r="X362" s="85" t="s">
        <v>330</v>
      </c>
      <c r="Z362" s="42" t="s">
        <v>1558</v>
      </c>
      <c r="AA362"/>
    </row>
    <row r="363" spans="1:27" s="39" customFormat="1" x14ac:dyDescent="0.35">
      <c r="A363" s="85" t="s">
        <v>497</v>
      </c>
      <c r="B363" s="87">
        <v>24021</v>
      </c>
      <c r="C363" s="87" t="s">
        <v>12</v>
      </c>
      <c r="D363" s="86">
        <v>0.29811474960516898</v>
      </c>
      <c r="E363" s="86">
        <f>SUMIFS('Ratios_MARAMA-VA'!T:T, 'Ratios_MARAMA-VA'!AA:AA, Z363)</f>
        <v>0.29802819639378297</v>
      </c>
      <c r="F363" s="86">
        <f>SUMIFS('Ratios_MARAMA-VA'!J:J, 'Ratios_MARAMA-VA'!AA:AA, Z363)</f>
        <v>6.16567130866199E-4</v>
      </c>
      <c r="G363" s="122">
        <f t="shared" si="25"/>
        <v>2.068821468326884E-3</v>
      </c>
      <c r="H363" s="122">
        <v>0.29811474960516898</v>
      </c>
      <c r="I363" s="86">
        <v>6.1674619400806704E-4</v>
      </c>
      <c r="J363" s="122">
        <v>0.29811474960516898</v>
      </c>
      <c r="K363" s="86">
        <v>6.1674619400806704E-4</v>
      </c>
      <c r="L363" s="122" t="str" cm="1">
        <f t="array" ref="L363">_xlfn.SWITCH(A363,
    "District of Columbia", _xlfn.XLOOKUP(R363, '2015 O3 Growth Surrogates'!A:A, '2015 O3 Growth Surrogates'!H:H),
    "Maryland", _xlfn.XLOOKUP(R363, '2015 O3 Growth Surrogates'!A:A, '2015 O3 Growth Surrogates'!I:I),
    "Virginia", _xlfn.XLOOKUP(R363, '2015 O3 Growth Surrogates'!A:A, '2015 O3 Growth Surrogates'!J:J)
)</f>
        <v>Employment</v>
      </c>
      <c r="M363" s="133" cm="1">
        <f t="array" ref="M363">_xlfn.SWITCH(L363,
"Employment", INDEX('Coop GFs_CFs'!C:D, MATCH(B363,'Coop GFs_CFs'!B:B,0),1),
"Population", INDEX('Coop GFs_CFs'!E:F, MATCH(B363,'Coop GFs_CFs'!B:B,0),1),
"Household", INDEX('Coop GFs_CFs'!G:H, MATCH(B363,'Coop GFs_CFs'!B:B,0),1),
"VMT", INDEX('Coop GFs_CFs'!I:J, MATCH(B363,'Coop GFs_CFs'!B:B,0),1),
"Lane Mile", INDEX('Coop GFs_CFs'!K:L, MATCH(B363,'Coop GFs_CFs'!B:B,0),1),
"Gas Sales", INDEX('Coop GFs_CFs'!M:N, MATCH(B363,'Coop GFs_CFs'!B:B,0),1),
"No Growth", INDEX('Coop GFs_CFs'!O:P, MATCH(B363,'Coop GFs_CFs'!B:B,0),1)
)</f>
        <v>1.1441294512813505</v>
      </c>
      <c r="N363" s="133" cm="1">
        <f t="array" ref="N363">_xlfn.SWITCH(L363,
"Employment", INDEX('Coop GFs_CFs'!C:D, MATCH(B363,'Coop GFs_CFs'!B:B,0),2),
"Population", INDEX('Coop GFs_CFs'!E:F, MATCH(B363,'Coop GFs_CFs'!B:B,0),2),
"Household", INDEX('Coop GFs_CFs'!G:H, MATCH(B363,'Coop GFs_CFs'!B:B,0),2),
"VMT", INDEX('Coop GFs_CFs'!I:J, MATCH(B363,'Coop GFs_CFs'!B:B,0),2),
"Lane Mile", INDEX('Coop GFs_CFs'!K:L, MATCH(B363,'Coop GFs_CFs'!B:B,0),2),
"Gas Sales", INDEX('Coop GFs_CFs'!M:N, MATCH(B363,'Coop GFs_CFs'!B:B,0),2),
"No Growth", INDEX('Coop GFs_CFs'!O:P, MATCH(B363,'Coop GFs_CFs'!B:B,0),2)
)</f>
        <v>1.2247937540008487</v>
      </c>
      <c r="O363" s="133"/>
      <c r="P363" s="86">
        <f t="shared" si="23"/>
        <v>7.0543261311606083E-4</v>
      </c>
      <c r="Q363" s="86">
        <f t="shared" si="24"/>
        <v>7.5516757080714445E-4</v>
      </c>
      <c r="R363" s="156" t="s">
        <v>753</v>
      </c>
      <c r="S363" s="85" t="s">
        <v>754</v>
      </c>
      <c r="T363" s="85" t="s">
        <v>436</v>
      </c>
      <c r="U363" s="85" t="s">
        <v>230</v>
      </c>
      <c r="V363" s="85" t="s">
        <v>453</v>
      </c>
      <c r="W363" s="85" t="s">
        <v>441</v>
      </c>
      <c r="X363" s="85" t="s">
        <v>330</v>
      </c>
      <c r="Z363" s="42" t="s">
        <v>1572</v>
      </c>
      <c r="AA363"/>
    </row>
    <row r="364" spans="1:27" s="39" customFormat="1" x14ac:dyDescent="0.35">
      <c r="A364" s="85" t="s">
        <v>497</v>
      </c>
      <c r="B364" s="87">
        <v>24031</v>
      </c>
      <c r="C364" s="87" t="s">
        <v>10</v>
      </c>
      <c r="D364" s="86">
        <v>21.3971420531227</v>
      </c>
      <c r="E364" s="86">
        <f>SUMIFS('Ratios_MARAMA-VA'!T:T, 'Ratios_MARAMA-VA'!AA:AA, Z364)</f>
        <v>21.3909297091793</v>
      </c>
      <c r="F364" s="86">
        <f>SUMIFS('Ratios_MARAMA-VA'!J:J, 'Ratios_MARAMA-VA'!AA:AA, Z364)</f>
        <v>4.42540146098215E-2</v>
      </c>
      <c r="G364" s="122">
        <f t="shared" si="25"/>
        <v>2.0688214683268849E-3</v>
      </c>
      <c r="H364" s="122">
        <v>21.3971420531227</v>
      </c>
      <c r="I364" s="86">
        <v>4.4266866840340237E-2</v>
      </c>
      <c r="J364" s="122">
        <v>21.3971420531227</v>
      </c>
      <c r="K364" s="86">
        <v>4.4266866840340237E-2</v>
      </c>
      <c r="L364" s="122" t="str" cm="1">
        <f t="array" ref="L364">_xlfn.SWITCH(A364,
    "District of Columbia", _xlfn.XLOOKUP(R364, '2015 O3 Growth Surrogates'!A:A, '2015 O3 Growth Surrogates'!H:H),
    "Maryland", _xlfn.XLOOKUP(R364, '2015 O3 Growth Surrogates'!A:A, '2015 O3 Growth Surrogates'!I:I),
    "Virginia", _xlfn.XLOOKUP(R364, '2015 O3 Growth Surrogates'!A:A, '2015 O3 Growth Surrogates'!J:J)
)</f>
        <v>Employment</v>
      </c>
      <c r="M364" s="133" cm="1">
        <f t="array" ref="M364">_xlfn.SWITCH(L364,
"Employment", INDEX('Coop GFs_CFs'!C:D, MATCH(B364,'Coop GFs_CFs'!B:B,0),1),
"Population", INDEX('Coop GFs_CFs'!E:F, MATCH(B364,'Coop GFs_CFs'!B:B,0),1),
"Household", INDEX('Coop GFs_CFs'!G:H, MATCH(B364,'Coop GFs_CFs'!B:B,0),1),
"VMT", INDEX('Coop GFs_CFs'!I:J, MATCH(B364,'Coop GFs_CFs'!B:B,0),1),
"Lane Mile", INDEX('Coop GFs_CFs'!K:L, MATCH(B364,'Coop GFs_CFs'!B:B,0),1),
"Gas Sales", INDEX('Coop GFs_CFs'!M:N, MATCH(B364,'Coop GFs_CFs'!B:B,0),1),
"No Growth", INDEX('Coop GFs_CFs'!O:P, MATCH(B364,'Coop GFs_CFs'!B:B,0),1)
)</f>
        <v>1.0977892034918355</v>
      </c>
      <c r="N364" s="133" cm="1">
        <f t="array" ref="N364">_xlfn.SWITCH(L364,
"Employment", INDEX('Coop GFs_CFs'!C:D, MATCH(B364,'Coop GFs_CFs'!B:B,0),2),
"Population", INDEX('Coop GFs_CFs'!E:F, MATCH(B364,'Coop GFs_CFs'!B:B,0),2),
"Household", INDEX('Coop GFs_CFs'!G:H, MATCH(B364,'Coop GFs_CFs'!B:B,0),2),
"VMT", INDEX('Coop GFs_CFs'!I:J, MATCH(B364,'Coop GFs_CFs'!B:B,0),2),
"Lane Mile", INDEX('Coop GFs_CFs'!K:L, MATCH(B364,'Coop GFs_CFs'!B:B,0),2),
"Gas Sales", INDEX('Coop GFs_CFs'!M:N, MATCH(B364,'Coop GFs_CFs'!B:B,0),2),
"No Growth", INDEX('Coop GFs_CFs'!O:P, MATCH(B364,'Coop GFs_CFs'!B:B,0),2)
)</f>
        <v>1.1427409443629737</v>
      </c>
      <c r="O364" s="133"/>
      <c r="P364" s="86">
        <f t="shared" si="23"/>
        <v>4.8581579449831998E-2</v>
      </c>
      <c r="Q364" s="86">
        <f t="shared" si="24"/>
        <v>5.0570874447080257E-2</v>
      </c>
      <c r="R364" s="156" t="s">
        <v>753</v>
      </c>
      <c r="S364" s="85" t="s">
        <v>754</v>
      </c>
      <c r="T364" s="85" t="s">
        <v>436</v>
      </c>
      <c r="U364" s="85" t="s">
        <v>230</v>
      </c>
      <c r="V364" s="85" t="s">
        <v>453</v>
      </c>
      <c r="W364" s="85" t="s">
        <v>441</v>
      </c>
      <c r="X364" s="85" t="s">
        <v>330</v>
      </c>
      <c r="Z364" s="42" t="s">
        <v>1559</v>
      </c>
      <c r="AA364"/>
    </row>
    <row r="365" spans="1:27" s="39" customFormat="1" x14ac:dyDescent="0.35">
      <c r="A365" s="85" t="s">
        <v>497</v>
      </c>
      <c r="B365" s="87">
        <v>24031</v>
      </c>
      <c r="C365" s="87" t="s">
        <v>12</v>
      </c>
      <c r="D365" s="86">
        <v>1.65341568700646</v>
      </c>
      <c r="E365" s="86">
        <f>SUMIFS('Ratios_MARAMA-VA'!T:T, 'Ratios_MARAMA-VA'!AA:AA, Z365)</f>
        <v>1.65293564219936</v>
      </c>
      <c r="F365" s="86">
        <f>SUMIFS('Ratios_MARAMA-VA'!J:J, 'Ratios_MARAMA-VA'!AA:AA, Z365)</f>
        <v>3.41962874234474E-3</v>
      </c>
      <c r="G365" s="122">
        <f t="shared" si="25"/>
        <v>2.0688214683268957E-3</v>
      </c>
      <c r="H365" s="122">
        <v>1.65341568700646</v>
      </c>
      <c r="I365" s="86">
        <v>3.4206218693474278E-3</v>
      </c>
      <c r="J365" s="122">
        <v>1.65341568700646</v>
      </c>
      <c r="K365" s="86">
        <v>3.4206218693474278E-3</v>
      </c>
      <c r="L365" s="122" t="str" cm="1">
        <f t="array" ref="L365">_xlfn.SWITCH(A365,
    "District of Columbia", _xlfn.XLOOKUP(R365, '2015 O3 Growth Surrogates'!A:A, '2015 O3 Growth Surrogates'!H:H),
    "Maryland", _xlfn.XLOOKUP(R365, '2015 O3 Growth Surrogates'!A:A, '2015 O3 Growth Surrogates'!I:I),
    "Virginia", _xlfn.XLOOKUP(R365, '2015 O3 Growth Surrogates'!A:A, '2015 O3 Growth Surrogates'!J:J)
)</f>
        <v>Employment</v>
      </c>
      <c r="M365" s="133" cm="1">
        <f t="array" ref="M365">_xlfn.SWITCH(L365,
"Employment", INDEX('Coop GFs_CFs'!C:D, MATCH(B365,'Coop GFs_CFs'!B:B,0),1),
"Population", INDEX('Coop GFs_CFs'!E:F, MATCH(B365,'Coop GFs_CFs'!B:B,0),1),
"Household", INDEX('Coop GFs_CFs'!G:H, MATCH(B365,'Coop GFs_CFs'!B:B,0),1),
"VMT", INDEX('Coop GFs_CFs'!I:J, MATCH(B365,'Coop GFs_CFs'!B:B,0),1),
"Lane Mile", INDEX('Coop GFs_CFs'!K:L, MATCH(B365,'Coop GFs_CFs'!B:B,0),1),
"Gas Sales", INDEX('Coop GFs_CFs'!M:N, MATCH(B365,'Coop GFs_CFs'!B:B,0),1),
"No Growth", INDEX('Coop GFs_CFs'!O:P, MATCH(B365,'Coop GFs_CFs'!B:B,0),1)
)</f>
        <v>1.0977892034918355</v>
      </c>
      <c r="N365" s="133" cm="1">
        <f t="array" ref="N365">_xlfn.SWITCH(L365,
"Employment", INDEX('Coop GFs_CFs'!C:D, MATCH(B365,'Coop GFs_CFs'!B:B,0),2),
"Population", INDEX('Coop GFs_CFs'!E:F, MATCH(B365,'Coop GFs_CFs'!B:B,0),2),
"Household", INDEX('Coop GFs_CFs'!G:H, MATCH(B365,'Coop GFs_CFs'!B:B,0),2),
"VMT", INDEX('Coop GFs_CFs'!I:J, MATCH(B365,'Coop GFs_CFs'!B:B,0),2),
"Lane Mile", INDEX('Coop GFs_CFs'!K:L, MATCH(B365,'Coop GFs_CFs'!B:B,0),2),
"Gas Sales", INDEX('Coop GFs_CFs'!M:N, MATCH(B365,'Coop GFs_CFs'!B:B,0),2),
"No Growth", INDEX('Coop GFs_CFs'!O:P, MATCH(B365,'Coop GFs_CFs'!B:B,0),2)
)</f>
        <v>1.1427409443629737</v>
      </c>
      <c r="O365" s="133"/>
      <c r="P365" s="86">
        <f t="shared" si="23"/>
        <v>3.7540315132964194E-3</v>
      </c>
      <c r="Q365" s="86">
        <f t="shared" si="24"/>
        <v>3.9077497783977962E-3</v>
      </c>
      <c r="R365" s="156" t="s">
        <v>753</v>
      </c>
      <c r="S365" s="85" t="s">
        <v>754</v>
      </c>
      <c r="T365" s="85" t="s">
        <v>436</v>
      </c>
      <c r="U365" s="85" t="s">
        <v>230</v>
      </c>
      <c r="V365" s="85" t="s">
        <v>453</v>
      </c>
      <c r="W365" s="85" t="s">
        <v>441</v>
      </c>
      <c r="X365" s="85" t="s">
        <v>330</v>
      </c>
      <c r="Z365" s="42" t="s">
        <v>1573</v>
      </c>
      <c r="AA365"/>
    </row>
    <row r="366" spans="1:27" s="39" customFormat="1" x14ac:dyDescent="0.35">
      <c r="A366" s="85" t="s">
        <v>497</v>
      </c>
      <c r="B366" s="87">
        <v>24033</v>
      </c>
      <c r="C366" s="87" t="s">
        <v>10</v>
      </c>
      <c r="D366" s="86">
        <v>11.8957497056712</v>
      </c>
      <c r="E366" s="86">
        <f>SUMIFS('Ratios_MARAMA-VA'!T:T, 'Ratios_MARAMA-VA'!AA:AA, Z366)</f>
        <v>11.8922959505643</v>
      </c>
      <c r="F366" s="86">
        <f>SUMIFS('Ratios_MARAMA-VA'!J:J, 'Ratios_MARAMA-VA'!AA:AA, Z366)</f>
        <v>2.4603037170224398E-2</v>
      </c>
      <c r="G366" s="122">
        <f t="shared" si="25"/>
        <v>2.0688214683268931E-3</v>
      </c>
      <c r="H366" s="122">
        <v>11.8957497056712</v>
      </c>
      <c r="I366" s="86">
        <v>2.4610182372935899E-2</v>
      </c>
      <c r="J366" s="122">
        <v>11.8957497056712</v>
      </c>
      <c r="K366" s="86">
        <v>2.4610182372935899E-2</v>
      </c>
      <c r="L366" s="122" t="str" cm="1">
        <f t="array" ref="L366">_xlfn.SWITCH(A366,
    "District of Columbia", _xlfn.XLOOKUP(R366, '2015 O3 Growth Surrogates'!A:A, '2015 O3 Growth Surrogates'!H:H),
    "Maryland", _xlfn.XLOOKUP(R366, '2015 O3 Growth Surrogates'!A:A, '2015 O3 Growth Surrogates'!I:I),
    "Virginia", _xlfn.XLOOKUP(R366, '2015 O3 Growth Surrogates'!A:A, '2015 O3 Growth Surrogates'!J:J)
)</f>
        <v>Employment</v>
      </c>
      <c r="M366" s="133" cm="1">
        <f t="array" ref="M366">_xlfn.SWITCH(L366,
"Employment", INDEX('Coop GFs_CFs'!C:D, MATCH(B366,'Coop GFs_CFs'!B:B,0),1),
"Population", INDEX('Coop GFs_CFs'!E:F, MATCH(B366,'Coop GFs_CFs'!B:B,0),1),
"Household", INDEX('Coop GFs_CFs'!G:H, MATCH(B366,'Coop GFs_CFs'!B:B,0),1),
"VMT", INDEX('Coop GFs_CFs'!I:J, MATCH(B366,'Coop GFs_CFs'!B:B,0),1),
"Lane Mile", INDEX('Coop GFs_CFs'!K:L, MATCH(B366,'Coop GFs_CFs'!B:B,0),1),
"Gas Sales", INDEX('Coop GFs_CFs'!M:N, MATCH(B366,'Coop GFs_CFs'!B:B,0),1),
"No Growth", INDEX('Coop GFs_CFs'!O:P, MATCH(B366,'Coop GFs_CFs'!B:B,0),1)
)</f>
        <v>1.0691583039570396</v>
      </c>
      <c r="N366" s="133" cm="1">
        <f t="array" ref="N366">_xlfn.SWITCH(L366,
"Employment", INDEX('Coop GFs_CFs'!C:D, MATCH(B366,'Coop GFs_CFs'!B:B,0),2),
"Population", INDEX('Coop GFs_CFs'!E:F, MATCH(B366,'Coop GFs_CFs'!B:B,0),2),
"Household", INDEX('Coop GFs_CFs'!G:H, MATCH(B366,'Coop GFs_CFs'!B:B,0),2),
"VMT", INDEX('Coop GFs_CFs'!I:J, MATCH(B366,'Coop GFs_CFs'!B:B,0),2),
"Lane Mile", INDEX('Coop GFs_CFs'!K:L, MATCH(B366,'Coop GFs_CFs'!B:B,0),2),
"Gas Sales", INDEX('Coop GFs_CFs'!M:N, MATCH(B366,'Coop GFs_CFs'!B:B,0),2),
"No Growth", INDEX('Coop GFs_CFs'!O:P, MATCH(B366,'Coop GFs_CFs'!B:B,0),2)
)</f>
        <v>1.1120864021452579</v>
      </c>
      <c r="O366" s="133"/>
      <c r="P366" s="86">
        <f t="shared" si="23"/>
        <v>2.630454149310912E-2</v>
      </c>
      <c r="Q366" s="86">
        <f t="shared" si="24"/>
        <v>2.7360703088480896E-2</v>
      </c>
      <c r="R366" s="156" t="s">
        <v>753</v>
      </c>
      <c r="S366" s="85" t="s">
        <v>754</v>
      </c>
      <c r="T366" s="85" t="s">
        <v>436</v>
      </c>
      <c r="U366" s="85" t="s">
        <v>230</v>
      </c>
      <c r="V366" s="85" t="s">
        <v>453</v>
      </c>
      <c r="W366" s="85" t="s">
        <v>441</v>
      </c>
      <c r="X366" s="85" t="s">
        <v>330</v>
      </c>
      <c r="Z366" s="42" t="s">
        <v>1560</v>
      </c>
      <c r="AA366"/>
    </row>
    <row r="367" spans="1:27" s="39" customFormat="1" x14ac:dyDescent="0.35">
      <c r="A367" s="85" t="s">
        <v>497</v>
      </c>
      <c r="B367" s="87">
        <v>24033</v>
      </c>
      <c r="C367" s="87" t="s">
        <v>12</v>
      </c>
      <c r="D367" s="86">
        <v>0.91921706389088198</v>
      </c>
      <c r="E367" s="86">
        <f>SUMIFS('Ratios_MARAMA-VA'!T:T, 'Ratios_MARAMA-VA'!AA:AA, Z367)</f>
        <v>0.91895018280249297</v>
      </c>
      <c r="F367" s="86">
        <f>SUMIFS('Ratios_MARAMA-VA'!J:J, 'Ratios_MARAMA-VA'!AA:AA, Z367)</f>
        <v>1.9011438665047101E-3</v>
      </c>
      <c r="G367" s="122">
        <f t="shared" si="25"/>
        <v>2.0688214683268818E-3</v>
      </c>
      <c r="H367" s="122">
        <v>0.91921706389088198</v>
      </c>
      <c r="I367" s="86">
        <v>1.9016959958298597E-3</v>
      </c>
      <c r="J367" s="122">
        <v>0.91921706389088198</v>
      </c>
      <c r="K367" s="86">
        <v>1.9016959958298597E-3</v>
      </c>
      <c r="L367" s="122" t="str" cm="1">
        <f t="array" ref="L367">_xlfn.SWITCH(A367,
    "District of Columbia", _xlfn.XLOOKUP(R367, '2015 O3 Growth Surrogates'!A:A, '2015 O3 Growth Surrogates'!H:H),
    "Maryland", _xlfn.XLOOKUP(R367, '2015 O3 Growth Surrogates'!A:A, '2015 O3 Growth Surrogates'!I:I),
    "Virginia", _xlfn.XLOOKUP(R367, '2015 O3 Growth Surrogates'!A:A, '2015 O3 Growth Surrogates'!J:J)
)</f>
        <v>Employment</v>
      </c>
      <c r="M367" s="133" cm="1">
        <f t="array" ref="M367">_xlfn.SWITCH(L367,
"Employment", INDEX('Coop GFs_CFs'!C:D, MATCH(B367,'Coop GFs_CFs'!B:B,0),1),
"Population", INDEX('Coop GFs_CFs'!E:F, MATCH(B367,'Coop GFs_CFs'!B:B,0),1),
"Household", INDEX('Coop GFs_CFs'!G:H, MATCH(B367,'Coop GFs_CFs'!B:B,0),1),
"VMT", INDEX('Coop GFs_CFs'!I:J, MATCH(B367,'Coop GFs_CFs'!B:B,0),1),
"Lane Mile", INDEX('Coop GFs_CFs'!K:L, MATCH(B367,'Coop GFs_CFs'!B:B,0),1),
"Gas Sales", INDEX('Coop GFs_CFs'!M:N, MATCH(B367,'Coop GFs_CFs'!B:B,0),1),
"No Growth", INDEX('Coop GFs_CFs'!O:P, MATCH(B367,'Coop GFs_CFs'!B:B,0),1)
)</f>
        <v>1.0691583039570396</v>
      </c>
      <c r="N367" s="133" cm="1">
        <f t="array" ref="N367">_xlfn.SWITCH(L367,
"Employment", INDEX('Coop GFs_CFs'!C:D, MATCH(B367,'Coop GFs_CFs'!B:B,0),2),
"Population", INDEX('Coop GFs_CFs'!E:F, MATCH(B367,'Coop GFs_CFs'!B:B,0),2),
"Household", INDEX('Coop GFs_CFs'!G:H, MATCH(B367,'Coop GFs_CFs'!B:B,0),2),
"VMT", INDEX('Coop GFs_CFs'!I:J, MATCH(B367,'Coop GFs_CFs'!B:B,0),2),
"Lane Mile", INDEX('Coop GFs_CFs'!K:L, MATCH(B367,'Coop GFs_CFs'!B:B,0),2),
"Gas Sales", INDEX('Coop GFs_CFs'!M:N, MATCH(B367,'Coop GFs_CFs'!B:B,0),2),
"No Growth", INDEX('Coop GFs_CFs'!O:P, MATCH(B367,'Coop GFs_CFs'!B:B,0),2)
)</f>
        <v>1.1120864021452579</v>
      </c>
      <c r="O367" s="133"/>
      <c r="P367" s="86">
        <f t="shared" si="23"/>
        <v>2.0326237518905042E-3</v>
      </c>
      <c r="Q367" s="86">
        <f t="shared" si="24"/>
        <v>2.1142362424617475E-3</v>
      </c>
      <c r="R367" s="156" t="s">
        <v>753</v>
      </c>
      <c r="S367" s="85" t="s">
        <v>754</v>
      </c>
      <c r="T367" s="85" t="s">
        <v>436</v>
      </c>
      <c r="U367" s="85" t="s">
        <v>230</v>
      </c>
      <c r="V367" s="85" t="s">
        <v>453</v>
      </c>
      <c r="W367" s="85" t="s">
        <v>441</v>
      </c>
      <c r="X367" s="85" t="s">
        <v>330</v>
      </c>
      <c r="Z367" s="42" t="s">
        <v>1574</v>
      </c>
      <c r="AA367"/>
    </row>
    <row r="368" spans="1:27" s="39" customFormat="1" x14ac:dyDescent="0.35">
      <c r="A368" s="85" t="s">
        <v>811</v>
      </c>
      <c r="B368" s="87">
        <v>51013</v>
      </c>
      <c r="C368" s="87" t="s">
        <v>10</v>
      </c>
      <c r="D368" s="86">
        <v>10.647719667013501</v>
      </c>
      <c r="E368" s="86">
        <f>SUMIFS('Ratios_MARAMA-VA'!T:T, 'Ratios_MARAMA-VA'!AA:AA, Z368)</f>
        <v>10.644628258982401</v>
      </c>
      <c r="F368" s="86">
        <f>SUMIFS('Ratios_MARAMA-VA'!J:J, 'Ratios_MARAMA-VA'!AA:AA, Z368)</f>
        <v>2.2021835464541901E-2</v>
      </c>
      <c r="G368" s="122">
        <f t="shared" si="25"/>
        <v>2.0688214683268922E-3</v>
      </c>
      <c r="H368" s="122">
        <v>10.647719667013501</v>
      </c>
      <c r="I368" s="86">
        <v>2.2028231035844E-2</v>
      </c>
      <c r="J368" s="122">
        <v>10.647719667013501</v>
      </c>
      <c r="K368" s="86">
        <v>2.2028231035844E-2</v>
      </c>
      <c r="L368" s="122" t="str" cm="1">
        <f t="array" ref="L368">_xlfn.SWITCH(A368,
    "District of Columbia", _xlfn.XLOOKUP(R368, '2015 O3 Growth Surrogates'!A:A, '2015 O3 Growth Surrogates'!H:H),
    "Maryland", _xlfn.XLOOKUP(R368, '2015 O3 Growth Surrogates'!A:A, '2015 O3 Growth Surrogates'!I:I),
    "Virginia", _xlfn.XLOOKUP(R368, '2015 O3 Growth Surrogates'!A:A, '2015 O3 Growth Surrogates'!J:J)
)</f>
        <v>Employment</v>
      </c>
      <c r="M368" s="133" cm="1">
        <f t="array" ref="M368">_xlfn.SWITCH(L368,
"Employment", INDEX('Coop GFs_CFs'!C:D, MATCH(B368,'Coop GFs_CFs'!B:B,0),1),
"Population", INDEX('Coop GFs_CFs'!E:F, MATCH(B368,'Coop GFs_CFs'!B:B,0),1),
"Household", INDEX('Coop GFs_CFs'!G:H, MATCH(B368,'Coop GFs_CFs'!B:B,0),1),
"VMT", INDEX('Coop GFs_CFs'!I:J, MATCH(B368,'Coop GFs_CFs'!B:B,0),1),
"Lane Mile", INDEX('Coop GFs_CFs'!K:L, MATCH(B368,'Coop GFs_CFs'!B:B,0),1),
"Gas Sales", INDEX('Coop GFs_CFs'!M:N, MATCH(B368,'Coop GFs_CFs'!B:B,0),1),
"No Growth", INDEX('Coop GFs_CFs'!O:P, MATCH(B368,'Coop GFs_CFs'!B:B,0),1)
)</f>
        <v>1.1056036674427163</v>
      </c>
      <c r="N368" s="133" cm="1">
        <f t="array" ref="N368">_xlfn.SWITCH(L368,
"Employment", INDEX('Coop GFs_CFs'!C:D, MATCH(B368,'Coop GFs_CFs'!B:B,0),2),
"Population", INDEX('Coop GFs_CFs'!E:F, MATCH(B368,'Coop GFs_CFs'!B:B,0),2),
"Household", INDEX('Coop GFs_CFs'!G:H, MATCH(B368,'Coop GFs_CFs'!B:B,0),2),
"VMT", INDEX('Coop GFs_CFs'!I:J, MATCH(B368,'Coop GFs_CFs'!B:B,0),2),
"Lane Mile", INDEX('Coop GFs_CFs'!K:L, MATCH(B368,'Coop GFs_CFs'!B:B,0),2),
"Gas Sales", INDEX('Coop GFs_CFs'!M:N, MATCH(B368,'Coop GFs_CFs'!B:B,0),2),
"No Growth", INDEX('Coop GFs_CFs'!O:P, MATCH(B368,'Coop GFs_CFs'!B:B,0),2)
)</f>
        <v>1.1792000057596272</v>
      </c>
      <c r="O368" s="133"/>
      <c r="P368" s="86">
        <f t="shared" si="23"/>
        <v>2.4347422053417601E-2</v>
      </c>
      <c r="Q368" s="86">
        <f t="shared" si="24"/>
        <v>2.5968148506625374E-2</v>
      </c>
      <c r="R368" s="156" t="s">
        <v>753</v>
      </c>
      <c r="S368" s="85" t="s">
        <v>754</v>
      </c>
      <c r="T368" s="85" t="s">
        <v>436</v>
      </c>
      <c r="U368" s="85" t="s">
        <v>230</v>
      </c>
      <c r="V368" s="85" t="s">
        <v>453</v>
      </c>
      <c r="W368" s="85" t="s">
        <v>441</v>
      </c>
      <c r="X368" s="85" t="s">
        <v>330</v>
      </c>
      <c r="Z368" s="42" t="s">
        <v>1562</v>
      </c>
      <c r="AA368"/>
    </row>
    <row r="369" spans="1:27" s="39" customFormat="1" x14ac:dyDescent="0.35">
      <c r="A369" s="85" t="s">
        <v>811</v>
      </c>
      <c r="B369" s="87">
        <v>51013</v>
      </c>
      <c r="C369" s="87" t="s">
        <v>12</v>
      </c>
      <c r="D369" s="86">
        <v>0.82277837356919903</v>
      </c>
      <c r="E369" s="86">
        <f>SUMIFS('Ratios_MARAMA-VA'!T:T, 'Ratios_MARAMA-VA'!AA:AA, Z369)</f>
        <v>0.82253949202917198</v>
      </c>
      <c r="F369" s="86">
        <f>SUMIFS('Ratios_MARAMA-VA'!J:J, 'Ratios_MARAMA-VA'!AA:AA, Z369)</f>
        <v>1.7016873596566299E-3</v>
      </c>
      <c r="G369" s="122">
        <f t="shared" si="25"/>
        <v>2.0688214683268705E-3</v>
      </c>
      <c r="H369" s="122">
        <v>0.82277837356919903</v>
      </c>
      <c r="I369" s="86">
        <v>1.7021815629150248E-3</v>
      </c>
      <c r="J369" s="122">
        <v>0.82277837356919903</v>
      </c>
      <c r="K369" s="86">
        <v>1.7021815629150248E-3</v>
      </c>
      <c r="L369" s="122" t="str" cm="1">
        <f t="array" ref="L369">_xlfn.SWITCH(A369,
    "District of Columbia", _xlfn.XLOOKUP(R369, '2015 O3 Growth Surrogates'!A:A, '2015 O3 Growth Surrogates'!H:H),
    "Maryland", _xlfn.XLOOKUP(R369, '2015 O3 Growth Surrogates'!A:A, '2015 O3 Growth Surrogates'!I:I),
    "Virginia", _xlfn.XLOOKUP(R369, '2015 O3 Growth Surrogates'!A:A, '2015 O3 Growth Surrogates'!J:J)
)</f>
        <v>Employment</v>
      </c>
      <c r="M369" s="133" cm="1">
        <f t="array" ref="M369">_xlfn.SWITCH(L369,
"Employment", INDEX('Coop GFs_CFs'!C:D, MATCH(B369,'Coop GFs_CFs'!B:B,0),1),
"Population", INDEX('Coop GFs_CFs'!E:F, MATCH(B369,'Coop GFs_CFs'!B:B,0),1),
"Household", INDEX('Coop GFs_CFs'!G:H, MATCH(B369,'Coop GFs_CFs'!B:B,0),1),
"VMT", INDEX('Coop GFs_CFs'!I:J, MATCH(B369,'Coop GFs_CFs'!B:B,0),1),
"Lane Mile", INDEX('Coop GFs_CFs'!K:L, MATCH(B369,'Coop GFs_CFs'!B:B,0),1),
"Gas Sales", INDEX('Coop GFs_CFs'!M:N, MATCH(B369,'Coop GFs_CFs'!B:B,0),1),
"No Growth", INDEX('Coop GFs_CFs'!O:P, MATCH(B369,'Coop GFs_CFs'!B:B,0),1)
)</f>
        <v>1.1056036674427163</v>
      </c>
      <c r="N369" s="133" cm="1">
        <f t="array" ref="N369">_xlfn.SWITCH(L369,
"Employment", INDEX('Coop GFs_CFs'!C:D, MATCH(B369,'Coop GFs_CFs'!B:B,0),2),
"Population", INDEX('Coop GFs_CFs'!E:F, MATCH(B369,'Coop GFs_CFs'!B:B,0),2),
"Household", INDEX('Coop GFs_CFs'!G:H, MATCH(B369,'Coop GFs_CFs'!B:B,0),2),
"VMT", INDEX('Coop GFs_CFs'!I:J, MATCH(B369,'Coop GFs_CFs'!B:B,0),2),
"Lane Mile", INDEX('Coop GFs_CFs'!K:L, MATCH(B369,'Coop GFs_CFs'!B:B,0),2),
"Gas Sales", INDEX('Coop GFs_CFs'!M:N, MATCH(B369,'Coop GFs_CFs'!B:B,0),2),
"No Growth", INDEX('Coop GFs_CFs'!O:P, MATCH(B369,'Coop GFs_CFs'!B:B,0),2)
)</f>
        <v>1.1792000057596272</v>
      </c>
      <c r="O369" s="133"/>
      <c r="P369" s="86">
        <f t="shared" si="23"/>
        <v>1.8813917856772826E-3</v>
      </c>
      <c r="Q369" s="86">
        <f t="shared" si="24"/>
        <v>2.006629744308183E-3</v>
      </c>
      <c r="R369" s="156" t="s">
        <v>753</v>
      </c>
      <c r="S369" s="85" t="s">
        <v>754</v>
      </c>
      <c r="T369" s="85" t="s">
        <v>436</v>
      </c>
      <c r="U369" s="85" t="s">
        <v>230</v>
      </c>
      <c r="V369" s="85" t="s">
        <v>453</v>
      </c>
      <c r="W369" s="85" t="s">
        <v>441</v>
      </c>
      <c r="X369" s="85" t="s">
        <v>330</v>
      </c>
      <c r="Z369" s="42" t="s">
        <v>1576</v>
      </c>
      <c r="AA369"/>
    </row>
    <row r="370" spans="1:27" s="39" customFormat="1" x14ac:dyDescent="0.35">
      <c r="A370" s="85" t="s">
        <v>811</v>
      </c>
      <c r="B370" s="87">
        <v>51059</v>
      </c>
      <c r="C370" s="87" t="s">
        <v>10</v>
      </c>
      <c r="D370" s="86">
        <v>44.656974011446401</v>
      </c>
      <c r="E370" s="86">
        <f>SUMIFS('Ratios_MARAMA-VA'!T:T, 'Ratios_MARAMA-VA'!AA:AA, Z370)</f>
        <v>44.644008519076202</v>
      </c>
      <c r="F370" s="86">
        <f>SUMIFS('Ratios_MARAMA-VA'!J:J, 'Ratios_MARAMA-VA'!AA:AA, Z370)</f>
        <v>9.2360483256433298E-2</v>
      </c>
      <c r="G370" s="122">
        <f t="shared" si="25"/>
        <v>2.0688214683268875E-3</v>
      </c>
      <c r="H370" s="122">
        <v>44.656974011446401</v>
      </c>
      <c r="I370" s="86">
        <v>9.2387306545396203E-2</v>
      </c>
      <c r="J370" s="122">
        <v>44.656974011446401</v>
      </c>
      <c r="K370" s="86">
        <v>9.2387306545396203E-2</v>
      </c>
      <c r="L370" s="122" t="str" cm="1">
        <f t="array" ref="L370">_xlfn.SWITCH(A370,
    "District of Columbia", _xlfn.XLOOKUP(R370, '2015 O3 Growth Surrogates'!A:A, '2015 O3 Growth Surrogates'!H:H),
    "Maryland", _xlfn.XLOOKUP(R370, '2015 O3 Growth Surrogates'!A:A, '2015 O3 Growth Surrogates'!I:I),
    "Virginia", _xlfn.XLOOKUP(R370, '2015 O3 Growth Surrogates'!A:A, '2015 O3 Growth Surrogates'!J:J)
)</f>
        <v>Employment</v>
      </c>
      <c r="M370" s="133" cm="1">
        <f t="array" ref="M370">_xlfn.SWITCH(L370,
"Employment", INDEX('Coop GFs_CFs'!C:D, MATCH(B370,'Coop GFs_CFs'!B:B,0),1),
"Population", INDEX('Coop GFs_CFs'!E:F, MATCH(B370,'Coop GFs_CFs'!B:B,0),1),
"Household", INDEX('Coop GFs_CFs'!G:H, MATCH(B370,'Coop GFs_CFs'!B:B,0),1),
"VMT", INDEX('Coop GFs_CFs'!I:J, MATCH(B370,'Coop GFs_CFs'!B:B,0),1),
"Lane Mile", INDEX('Coop GFs_CFs'!K:L, MATCH(B370,'Coop GFs_CFs'!B:B,0),1),
"Gas Sales", INDEX('Coop GFs_CFs'!M:N, MATCH(B370,'Coop GFs_CFs'!B:B,0),1),
"No Growth", INDEX('Coop GFs_CFs'!O:P, MATCH(B370,'Coop GFs_CFs'!B:B,0),1)
)</f>
        <v>1.1407331378648504</v>
      </c>
      <c r="N370" s="133" cm="1">
        <f t="array" ref="N370">_xlfn.SWITCH(L370,
"Employment", INDEX('Coop GFs_CFs'!C:D, MATCH(B370,'Coop GFs_CFs'!B:B,0),2),
"Population", INDEX('Coop GFs_CFs'!E:F, MATCH(B370,'Coop GFs_CFs'!B:B,0),2),
"Household", INDEX('Coop GFs_CFs'!G:H, MATCH(B370,'Coop GFs_CFs'!B:B,0),2),
"VMT", INDEX('Coop GFs_CFs'!I:J, MATCH(B370,'Coop GFs_CFs'!B:B,0),2),
"Lane Mile", INDEX('Coop GFs_CFs'!K:L, MATCH(B370,'Coop GFs_CFs'!B:B,0),2),
"Gas Sales", INDEX('Coop GFs_CFs'!M:N, MATCH(B370,'Coop GFs_CFs'!B:B,0),2),
"No Growth", INDEX('Coop GFs_CFs'!O:P, MATCH(B370,'Coop GFs_CFs'!B:B,0),2)
)</f>
        <v>1.1888354812229924</v>
      </c>
      <c r="O370" s="133"/>
      <c r="P370" s="86">
        <f t="shared" si="23"/>
        <v>0.10535866387982513</v>
      </c>
      <c r="Q370" s="86">
        <f t="shared" si="24"/>
        <v>0.10980141955815001</v>
      </c>
      <c r="R370" s="156" t="s">
        <v>753</v>
      </c>
      <c r="S370" s="85" t="s">
        <v>754</v>
      </c>
      <c r="T370" s="85" t="s">
        <v>436</v>
      </c>
      <c r="U370" s="85" t="s">
        <v>230</v>
      </c>
      <c r="V370" s="85" t="s">
        <v>453</v>
      </c>
      <c r="W370" s="85" t="s">
        <v>441</v>
      </c>
      <c r="X370" s="85" t="s">
        <v>330</v>
      </c>
      <c r="Z370" s="42" t="s">
        <v>1563</v>
      </c>
      <c r="AA370"/>
    </row>
    <row r="371" spans="1:27" s="39" customFormat="1" x14ac:dyDescent="0.35">
      <c r="A371" s="85" t="s">
        <v>811</v>
      </c>
      <c r="B371" s="87">
        <v>51059</v>
      </c>
      <c r="C371" s="87" t="s">
        <v>12</v>
      </c>
      <c r="D371" s="86">
        <v>3.4507661290322602</v>
      </c>
      <c r="E371" s="86">
        <f>SUMIFS('Ratios_MARAMA-VA'!T:T, 'Ratios_MARAMA-VA'!AA:AA, Z371)</f>
        <v>3.4497642500893102</v>
      </c>
      <c r="F371" s="86">
        <f>SUMIFS('Ratios_MARAMA-VA'!J:J, 'Ratios_MARAMA-VA'!AA:AA, Z371)</f>
        <v>7.1369463412513804E-3</v>
      </c>
      <c r="G371" s="122">
        <f t="shared" si="25"/>
        <v>2.0688214683268905E-3</v>
      </c>
      <c r="H371" s="122">
        <v>3.4507661290322602</v>
      </c>
      <c r="I371" s="86">
        <v>7.1390190499172205E-3</v>
      </c>
      <c r="J371" s="122">
        <v>3.4507661290322602</v>
      </c>
      <c r="K371" s="86">
        <v>7.1390190499172205E-3</v>
      </c>
      <c r="L371" s="122" t="str" cm="1">
        <f t="array" ref="L371">_xlfn.SWITCH(A371,
    "District of Columbia", _xlfn.XLOOKUP(R371, '2015 O3 Growth Surrogates'!A:A, '2015 O3 Growth Surrogates'!H:H),
    "Maryland", _xlfn.XLOOKUP(R371, '2015 O3 Growth Surrogates'!A:A, '2015 O3 Growth Surrogates'!I:I),
    "Virginia", _xlfn.XLOOKUP(R371, '2015 O3 Growth Surrogates'!A:A, '2015 O3 Growth Surrogates'!J:J)
)</f>
        <v>Employment</v>
      </c>
      <c r="M371" s="133" cm="1">
        <f t="array" ref="M371">_xlfn.SWITCH(L371,
"Employment", INDEX('Coop GFs_CFs'!C:D, MATCH(B371,'Coop GFs_CFs'!B:B,0),1),
"Population", INDEX('Coop GFs_CFs'!E:F, MATCH(B371,'Coop GFs_CFs'!B:B,0),1),
"Household", INDEX('Coop GFs_CFs'!G:H, MATCH(B371,'Coop GFs_CFs'!B:B,0),1),
"VMT", INDEX('Coop GFs_CFs'!I:J, MATCH(B371,'Coop GFs_CFs'!B:B,0),1),
"Lane Mile", INDEX('Coop GFs_CFs'!K:L, MATCH(B371,'Coop GFs_CFs'!B:B,0),1),
"Gas Sales", INDEX('Coop GFs_CFs'!M:N, MATCH(B371,'Coop GFs_CFs'!B:B,0),1),
"No Growth", INDEX('Coop GFs_CFs'!O:P, MATCH(B371,'Coop GFs_CFs'!B:B,0),1)
)</f>
        <v>1.1407331378648504</v>
      </c>
      <c r="N371" s="133" cm="1">
        <f t="array" ref="N371">_xlfn.SWITCH(L371,
"Employment", INDEX('Coop GFs_CFs'!C:D, MATCH(B371,'Coop GFs_CFs'!B:B,0),2),
"Population", INDEX('Coop GFs_CFs'!E:F, MATCH(B371,'Coop GFs_CFs'!B:B,0),2),
"Household", INDEX('Coop GFs_CFs'!G:H, MATCH(B371,'Coop GFs_CFs'!B:B,0),2),
"VMT", INDEX('Coop GFs_CFs'!I:J, MATCH(B371,'Coop GFs_CFs'!B:B,0),2),
"Lane Mile", INDEX('Coop GFs_CFs'!K:L, MATCH(B371,'Coop GFs_CFs'!B:B,0),2),
"Gas Sales", INDEX('Coop GFs_CFs'!M:N, MATCH(B371,'Coop GFs_CFs'!B:B,0),2),
"No Growth", INDEX('Coop GFs_CFs'!O:P, MATCH(B371,'Coop GFs_CFs'!B:B,0),2)
)</f>
        <v>1.1888354812229924</v>
      </c>
      <c r="O371" s="133"/>
      <c r="P371" s="86">
        <f t="shared" si="23"/>
        <v>8.1413511946287504E-3</v>
      </c>
      <c r="Q371" s="86">
        <f t="shared" si="24"/>
        <v>8.4846550380642607E-3</v>
      </c>
      <c r="R371" s="156" t="s">
        <v>753</v>
      </c>
      <c r="S371" s="85" t="s">
        <v>754</v>
      </c>
      <c r="T371" s="85" t="s">
        <v>436</v>
      </c>
      <c r="U371" s="85" t="s">
        <v>230</v>
      </c>
      <c r="V371" s="85" t="s">
        <v>453</v>
      </c>
      <c r="W371" s="85" t="s">
        <v>441</v>
      </c>
      <c r="X371" s="85" t="s">
        <v>330</v>
      </c>
      <c r="Z371" s="42" t="s">
        <v>1577</v>
      </c>
      <c r="AA371"/>
    </row>
    <row r="372" spans="1:27" s="39" customFormat="1" x14ac:dyDescent="0.35">
      <c r="A372" s="85" t="s">
        <v>811</v>
      </c>
      <c r="B372" s="87">
        <v>51107</v>
      </c>
      <c r="C372" s="87" t="s">
        <v>10</v>
      </c>
      <c r="D372" s="86">
        <v>10.477785249739901</v>
      </c>
      <c r="E372" s="86">
        <f>SUMIFS('Ratios_MARAMA-VA'!T:T, 'Ratios_MARAMA-VA'!AA:AA, Z372)</f>
        <v>10.4747431796551</v>
      </c>
      <c r="F372" s="86">
        <f>SUMIFS('Ratios_MARAMA-VA'!J:J, 'Ratios_MARAMA-VA'!AA:AA, Z372)</f>
        <v>2.1670373565281301E-2</v>
      </c>
      <c r="G372" s="122">
        <f t="shared" si="25"/>
        <v>2.0688214683269052E-3</v>
      </c>
      <c r="H372" s="122">
        <v>10.477785249739901</v>
      </c>
      <c r="I372" s="86">
        <v>2.1676667065180892E-2</v>
      </c>
      <c r="J372" s="122">
        <v>10.477785249739901</v>
      </c>
      <c r="K372" s="86">
        <v>2.1676667065180892E-2</v>
      </c>
      <c r="L372" s="122" t="str" cm="1">
        <f t="array" ref="L372">_xlfn.SWITCH(A372,
    "District of Columbia", _xlfn.XLOOKUP(R372, '2015 O3 Growth Surrogates'!A:A, '2015 O3 Growth Surrogates'!H:H),
    "Maryland", _xlfn.XLOOKUP(R372, '2015 O3 Growth Surrogates'!A:A, '2015 O3 Growth Surrogates'!I:I),
    "Virginia", _xlfn.XLOOKUP(R372, '2015 O3 Growth Surrogates'!A:A, '2015 O3 Growth Surrogates'!J:J)
)</f>
        <v>Employment</v>
      </c>
      <c r="M372" s="133" cm="1">
        <f t="array" ref="M372">_xlfn.SWITCH(L372,
"Employment", INDEX('Coop GFs_CFs'!C:D, MATCH(B372,'Coop GFs_CFs'!B:B,0),1),
"Population", INDEX('Coop GFs_CFs'!E:F, MATCH(B372,'Coop GFs_CFs'!B:B,0),1),
"Household", INDEX('Coop GFs_CFs'!G:H, MATCH(B372,'Coop GFs_CFs'!B:B,0),1),
"VMT", INDEX('Coop GFs_CFs'!I:J, MATCH(B372,'Coop GFs_CFs'!B:B,0),1),
"Lane Mile", INDEX('Coop GFs_CFs'!K:L, MATCH(B372,'Coop GFs_CFs'!B:B,0),1),
"Gas Sales", INDEX('Coop GFs_CFs'!M:N, MATCH(B372,'Coop GFs_CFs'!B:B,0),1),
"No Growth", INDEX('Coop GFs_CFs'!O:P, MATCH(B372,'Coop GFs_CFs'!B:B,0),1)
)</f>
        <v>1.1820289336364709</v>
      </c>
      <c r="N372" s="133" cm="1">
        <f t="array" ref="N372">_xlfn.SWITCH(L372,
"Employment", INDEX('Coop GFs_CFs'!C:D, MATCH(B372,'Coop GFs_CFs'!B:B,0),2),
"Population", INDEX('Coop GFs_CFs'!E:F, MATCH(B372,'Coop GFs_CFs'!B:B,0),2),
"Household", INDEX('Coop GFs_CFs'!G:H, MATCH(B372,'Coop GFs_CFs'!B:B,0),2),
"VMT", INDEX('Coop GFs_CFs'!I:J, MATCH(B372,'Coop GFs_CFs'!B:B,0),2),
"Lane Mile", INDEX('Coop GFs_CFs'!K:L, MATCH(B372,'Coop GFs_CFs'!B:B,0),2),
"Gas Sales", INDEX('Coop GFs_CFs'!M:N, MATCH(B372,'Coop GFs_CFs'!B:B,0),2),
"No Growth", INDEX('Coop GFs_CFs'!O:P, MATCH(B372,'Coop GFs_CFs'!B:B,0),2)
)</f>
        <v>1.2460772431295832</v>
      </c>
      <c r="O372" s="133"/>
      <c r="P372" s="86">
        <f t="shared" si="23"/>
        <v>2.5615008556873424E-2</v>
      </c>
      <c r="Q372" s="86">
        <f t="shared" si="24"/>
        <v>2.7002959349813921E-2</v>
      </c>
      <c r="R372" s="156" t="s">
        <v>753</v>
      </c>
      <c r="S372" s="85" t="s">
        <v>754</v>
      </c>
      <c r="T372" s="85" t="s">
        <v>436</v>
      </c>
      <c r="U372" s="85" t="s">
        <v>230</v>
      </c>
      <c r="V372" s="85" t="s">
        <v>453</v>
      </c>
      <c r="W372" s="85" t="s">
        <v>441</v>
      </c>
      <c r="X372" s="85" t="s">
        <v>330</v>
      </c>
      <c r="Z372" s="42" t="s">
        <v>1566</v>
      </c>
      <c r="AA372"/>
    </row>
    <row r="373" spans="1:27" s="39" customFormat="1" x14ac:dyDescent="0.35">
      <c r="A373" s="85" t="s">
        <v>811</v>
      </c>
      <c r="B373" s="87">
        <v>51107</v>
      </c>
      <c r="C373" s="87" t="s">
        <v>12</v>
      </c>
      <c r="D373" s="86">
        <v>0.80964692611862599</v>
      </c>
      <c r="E373" s="86">
        <f>SUMIFS('Ratios_MARAMA-VA'!T:T, 'Ratios_MARAMA-VA'!AA:AA, Z373)</f>
        <v>0.80941185710028096</v>
      </c>
      <c r="F373" s="86">
        <f>SUMIFS('Ratios_MARAMA-VA'!J:J, 'Ratios_MARAMA-VA'!AA:AA, Z373)</f>
        <v>1.6745286266873899E-3</v>
      </c>
      <c r="G373" s="122">
        <f t="shared" si="25"/>
        <v>2.0688214683268796E-3</v>
      </c>
      <c r="H373" s="122">
        <v>0.80964692611862599</v>
      </c>
      <c r="I373" s="86">
        <v>1.6750149425190804E-3</v>
      </c>
      <c r="J373" s="122">
        <v>0.80964692611862599</v>
      </c>
      <c r="K373" s="86">
        <v>1.6750149425190804E-3</v>
      </c>
      <c r="L373" s="122" t="str" cm="1">
        <f t="array" ref="L373">_xlfn.SWITCH(A373,
    "District of Columbia", _xlfn.XLOOKUP(R373, '2015 O3 Growth Surrogates'!A:A, '2015 O3 Growth Surrogates'!H:H),
    "Maryland", _xlfn.XLOOKUP(R373, '2015 O3 Growth Surrogates'!A:A, '2015 O3 Growth Surrogates'!I:I),
    "Virginia", _xlfn.XLOOKUP(R373, '2015 O3 Growth Surrogates'!A:A, '2015 O3 Growth Surrogates'!J:J)
)</f>
        <v>Employment</v>
      </c>
      <c r="M373" s="133" cm="1">
        <f t="array" ref="M373">_xlfn.SWITCH(L373,
"Employment", INDEX('Coop GFs_CFs'!C:D, MATCH(B373,'Coop GFs_CFs'!B:B,0),1),
"Population", INDEX('Coop GFs_CFs'!E:F, MATCH(B373,'Coop GFs_CFs'!B:B,0),1),
"Household", INDEX('Coop GFs_CFs'!G:H, MATCH(B373,'Coop GFs_CFs'!B:B,0),1),
"VMT", INDEX('Coop GFs_CFs'!I:J, MATCH(B373,'Coop GFs_CFs'!B:B,0),1),
"Lane Mile", INDEX('Coop GFs_CFs'!K:L, MATCH(B373,'Coop GFs_CFs'!B:B,0),1),
"Gas Sales", INDEX('Coop GFs_CFs'!M:N, MATCH(B373,'Coop GFs_CFs'!B:B,0),1),
"No Growth", INDEX('Coop GFs_CFs'!O:P, MATCH(B373,'Coop GFs_CFs'!B:B,0),1)
)</f>
        <v>1.1820289336364709</v>
      </c>
      <c r="N373" s="133" cm="1">
        <f t="array" ref="N373">_xlfn.SWITCH(L373,
"Employment", INDEX('Coop GFs_CFs'!C:D, MATCH(B373,'Coop GFs_CFs'!B:B,0),2),
"Population", INDEX('Coop GFs_CFs'!E:F, MATCH(B373,'Coop GFs_CFs'!B:B,0),2),
"Household", INDEX('Coop GFs_CFs'!G:H, MATCH(B373,'Coop GFs_CFs'!B:B,0),2),
"VMT", INDEX('Coop GFs_CFs'!I:J, MATCH(B373,'Coop GFs_CFs'!B:B,0),2),
"Lane Mile", INDEX('Coop GFs_CFs'!K:L, MATCH(B373,'Coop GFs_CFs'!B:B,0),2),
"Gas Sales", INDEX('Coop GFs_CFs'!M:N, MATCH(B373,'Coop GFs_CFs'!B:B,0),2),
"No Growth", INDEX('Coop GFs_CFs'!O:P, MATCH(B373,'Coop GFs_CFs'!B:B,0),2)
)</f>
        <v>1.2460772431295832</v>
      </c>
      <c r="O373" s="133"/>
      <c r="P373" s="86">
        <f t="shared" si="23"/>
        <v>1.9793412869470394E-3</v>
      </c>
      <c r="Q373" s="86">
        <f t="shared" si="24"/>
        <v>2.08659201468419E-3</v>
      </c>
      <c r="R373" s="156" t="s">
        <v>753</v>
      </c>
      <c r="S373" s="85" t="s">
        <v>754</v>
      </c>
      <c r="T373" s="85" t="s">
        <v>436</v>
      </c>
      <c r="U373" s="85" t="s">
        <v>230</v>
      </c>
      <c r="V373" s="85" t="s">
        <v>453</v>
      </c>
      <c r="W373" s="85" t="s">
        <v>441</v>
      </c>
      <c r="X373" s="85" t="s">
        <v>330</v>
      </c>
      <c r="Z373" s="42" t="s">
        <v>1580</v>
      </c>
      <c r="AA373"/>
    </row>
    <row r="374" spans="1:27" s="39" customFormat="1" x14ac:dyDescent="0.35">
      <c r="A374" s="85" t="s">
        <v>811</v>
      </c>
      <c r="B374" s="87">
        <v>51153</v>
      </c>
      <c r="C374" s="87" t="s">
        <v>10</v>
      </c>
      <c r="D374" s="86">
        <v>6.4402319588969803</v>
      </c>
      <c r="E374" s="86">
        <f>SUMIFS('Ratios_MARAMA-VA'!T:T, 'Ratios_MARAMA-VA'!AA:AA, Z374)</f>
        <v>6.4383621327349196</v>
      </c>
      <c r="F374" s="86">
        <f>SUMIFS('Ratios_MARAMA-VA'!J:J, 'Ratios_MARAMA-VA'!AA:AA, Z374)</f>
        <v>1.33198218010648E-2</v>
      </c>
      <c r="G374" s="122">
        <f t="shared" si="25"/>
        <v>2.068821468326874E-3</v>
      </c>
      <c r="H374" s="122">
        <v>6.4402319588969803</v>
      </c>
      <c r="I374" s="86">
        <v>1.332369013757091E-2</v>
      </c>
      <c r="J374" s="122">
        <v>6.4402319588969803</v>
      </c>
      <c r="K374" s="86">
        <v>1.332369013757091E-2</v>
      </c>
      <c r="L374" s="122" t="str" cm="1">
        <f t="array" ref="L374">_xlfn.SWITCH(A374,
    "District of Columbia", _xlfn.XLOOKUP(R374, '2015 O3 Growth Surrogates'!A:A, '2015 O3 Growth Surrogates'!H:H),
    "Maryland", _xlfn.XLOOKUP(R374, '2015 O3 Growth Surrogates'!A:A, '2015 O3 Growth Surrogates'!I:I),
    "Virginia", _xlfn.XLOOKUP(R374, '2015 O3 Growth Surrogates'!A:A, '2015 O3 Growth Surrogates'!J:J)
)</f>
        <v>Employment</v>
      </c>
      <c r="M374" s="133" cm="1">
        <f t="array" ref="M374">_xlfn.SWITCH(L374,
"Employment", INDEX('Coop GFs_CFs'!C:D, MATCH(B374,'Coop GFs_CFs'!B:B,0),1),
"Population", INDEX('Coop GFs_CFs'!E:F, MATCH(B374,'Coop GFs_CFs'!B:B,0),1),
"Household", INDEX('Coop GFs_CFs'!G:H, MATCH(B374,'Coop GFs_CFs'!B:B,0),1),
"VMT", INDEX('Coop GFs_CFs'!I:J, MATCH(B374,'Coop GFs_CFs'!B:B,0),1),
"Lane Mile", INDEX('Coop GFs_CFs'!K:L, MATCH(B374,'Coop GFs_CFs'!B:B,0),1),
"Gas Sales", INDEX('Coop GFs_CFs'!M:N, MATCH(B374,'Coop GFs_CFs'!B:B,0),1),
"No Growth", INDEX('Coop GFs_CFs'!O:P, MATCH(B374,'Coop GFs_CFs'!B:B,0),1)
)</f>
        <v>1.1898949472362377</v>
      </c>
      <c r="N374" s="133" cm="1">
        <f t="array" ref="N374">_xlfn.SWITCH(L374,
"Employment", INDEX('Coop GFs_CFs'!C:D, MATCH(B374,'Coop GFs_CFs'!B:B,0),2),
"Population", INDEX('Coop GFs_CFs'!E:F, MATCH(B374,'Coop GFs_CFs'!B:B,0),2),
"Household", INDEX('Coop GFs_CFs'!G:H, MATCH(B374,'Coop GFs_CFs'!B:B,0),2),
"VMT", INDEX('Coop GFs_CFs'!I:J, MATCH(B374,'Coop GFs_CFs'!B:B,0),2),
"Lane Mile", INDEX('Coop GFs_CFs'!K:L, MATCH(B374,'Coop GFs_CFs'!B:B,0),2),
"Gas Sales", INDEX('Coop GFs_CFs'!M:N, MATCH(B374,'Coop GFs_CFs'!B:B,0),2),
"No Growth", INDEX('Coop GFs_CFs'!O:P, MATCH(B374,'Coop GFs_CFs'!B:B,0),2)
)</f>
        <v>1.2771251790739548</v>
      </c>
      <c r="O374" s="133"/>
      <c r="P374" s="86">
        <f t="shared" si="23"/>
        <v>1.584918865917409E-2</v>
      </c>
      <c r="Q374" s="86">
        <f t="shared" si="24"/>
        <v>1.701107980291805E-2</v>
      </c>
      <c r="R374" s="156" t="s">
        <v>753</v>
      </c>
      <c r="S374" s="85" t="s">
        <v>754</v>
      </c>
      <c r="T374" s="85" t="s">
        <v>436</v>
      </c>
      <c r="U374" s="85" t="s">
        <v>230</v>
      </c>
      <c r="V374" s="85" t="s">
        <v>453</v>
      </c>
      <c r="W374" s="85" t="s">
        <v>441</v>
      </c>
      <c r="X374" s="85" t="s">
        <v>330</v>
      </c>
      <c r="Z374" s="42" t="s">
        <v>1569</v>
      </c>
      <c r="AA374"/>
    </row>
    <row r="375" spans="1:27" s="39" customFormat="1" x14ac:dyDescent="0.35">
      <c r="A375" s="85" t="s">
        <v>811</v>
      </c>
      <c r="B375" s="87">
        <v>51153</v>
      </c>
      <c r="C375" s="87" t="s">
        <v>12</v>
      </c>
      <c r="D375" s="86">
        <v>0.49765431893860501</v>
      </c>
      <c r="E375" s="86">
        <f>SUMIFS('Ratios_MARAMA-VA'!T:T, 'Ratios_MARAMA-VA'!AA:AA, Z375)</f>
        <v>0.49750983236247598</v>
      </c>
      <c r="F375" s="86">
        <f>SUMIFS('Ratios_MARAMA-VA'!J:J, 'Ratios_MARAMA-VA'!AA:AA, Z375)</f>
        <v>1.0292590218952001E-3</v>
      </c>
      <c r="G375" s="122">
        <f t="shared" si="25"/>
        <v>2.0688214683268853E-3</v>
      </c>
      <c r="H375" s="122">
        <v>0.49765431893860501</v>
      </c>
      <c r="I375" s="86">
        <v>1.029557938825781E-3</v>
      </c>
      <c r="J375" s="122">
        <v>0.49765431893860501</v>
      </c>
      <c r="K375" s="86">
        <v>1.029557938825781E-3</v>
      </c>
      <c r="L375" s="122" t="str" cm="1">
        <f t="array" ref="L375">_xlfn.SWITCH(A375,
    "District of Columbia", _xlfn.XLOOKUP(R375, '2015 O3 Growth Surrogates'!A:A, '2015 O3 Growth Surrogates'!H:H),
    "Maryland", _xlfn.XLOOKUP(R375, '2015 O3 Growth Surrogates'!A:A, '2015 O3 Growth Surrogates'!I:I),
    "Virginia", _xlfn.XLOOKUP(R375, '2015 O3 Growth Surrogates'!A:A, '2015 O3 Growth Surrogates'!J:J)
)</f>
        <v>Employment</v>
      </c>
      <c r="M375" s="133" cm="1">
        <f t="array" ref="M375">_xlfn.SWITCH(L375,
"Employment", INDEX('Coop GFs_CFs'!C:D, MATCH(B375,'Coop GFs_CFs'!B:B,0),1),
"Population", INDEX('Coop GFs_CFs'!E:F, MATCH(B375,'Coop GFs_CFs'!B:B,0),1),
"Household", INDEX('Coop GFs_CFs'!G:H, MATCH(B375,'Coop GFs_CFs'!B:B,0),1),
"VMT", INDEX('Coop GFs_CFs'!I:J, MATCH(B375,'Coop GFs_CFs'!B:B,0),1),
"Lane Mile", INDEX('Coop GFs_CFs'!K:L, MATCH(B375,'Coop GFs_CFs'!B:B,0),1),
"Gas Sales", INDEX('Coop GFs_CFs'!M:N, MATCH(B375,'Coop GFs_CFs'!B:B,0),1),
"No Growth", INDEX('Coop GFs_CFs'!O:P, MATCH(B375,'Coop GFs_CFs'!B:B,0),1)
)</f>
        <v>1.1898949472362377</v>
      </c>
      <c r="N375" s="133" cm="1">
        <f t="array" ref="N375">_xlfn.SWITCH(L375,
"Employment", INDEX('Coop GFs_CFs'!C:D, MATCH(B375,'Coop GFs_CFs'!B:B,0),2),
"Population", INDEX('Coop GFs_CFs'!E:F, MATCH(B375,'Coop GFs_CFs'!B:B,0),2),
"Household", INDEX('Coop GFs_CFs'!G:H, MATCH(B375,'Coop GFs_CFs'!B:B,0),2),
"VMT", INDEX('Coop GFs_CFs'!I:J, MATCH(B375,'Coop GFs_CFs'!B:B,0),2),
"Lane Mile", INDEX('Coop GFs_CFs'!K:L, MATCH(B375,'Coop GFs_CFs'!B:B,0),2),
"Gas Sales", INDEX('Coop GFs_CFs'!M:N, MATCH(B375,'Coop GFs_CFs'!B:B,0),2),
"No Growth", INDEX('Coop GFs_CFs'!O:P, MATCH(B375,'Coop GFs_CFs'!B:B,0),2)
)</f>
        <v>1.2771251790739548</v>
      </c>
      <c r="O375" s="133"/>
      <c r="P375" s="86">
        <f t="shared" si="23"/>
        <v>1.2247101095504108E-3</v>
      </c>
      <c r="Q375" s="86">
        <f t="shared" si="24"/>
        <v>1.314492612651391E-3</v>
      </c>
      <c r="R375" s="156" t="s">
        <v>753</v>
      </c>
      <c r="S375" s="85" t="s">
        <v>754</v>
      </c>
      <c r="T375" s="85" t="s">
        <v>436</v>
      </c>
      <c r="U375" s="85" t="s">
        <v>230</v>
      </c>
      <c r="V375" s="85" t="s">
        <v>453</v>
      </c>
      <c r="W375" s="85" t="s">
        <v>441</v>
      </c>
      <c r="X375" s="85" t="s">
        <v>330</v>
      </c>
      <c r="Z375" s="42" t="s">
        <v>1583</v>
      </c>
      <c r="AA375"/>
    </row>
    <row r="376" spans="1:27" s="39" customFormat="1" x14ac:dyDescent="0.35">
      <c r="A376" s="85" t="s">
        <v>811</v>
      </c>
      <c r="B376" s="87">
        <v>51510</v>
      </c>
      <c r="C376" s="87" t="s">
        <v>10</v>
      </c>
      <c r="D376" s="86">
        <v>5.50125775234131</v>
      </c>
      <c r="E376" s="86">
        <f>SUMIFS('Ratios_MARAMA-VA'!T:T, 'Ratios_MARAMA-VA'!AA:AA, Z376)</f>
        <v>5.4996605434619701</v>
      </c>
      <c r="F376" s="86">
        <f>SUMIFS('Ratios_MARAMA-VA'!J:J, 'Ratios_MARAMA-VA'!AA:AA, Z376)</f>
        <v>1.13778158008245E-2</v>
      </c>
      <c r="G376" s="122">
        <f t="shared" si="25"/>
        <v>2.0688214683268983E-3</v>
      </c>
      <c r="H376" s="122">
        <v>5.50125775234131</v>
      </c>
      <c r="I376" s="86">
        <v>1.1381120140843481E-2</v>
      </c>
      <c r="J376" s="122">
        <v>5.50125775234131</v>
      </c>
      <c r="K376" s="86">
        <v>1.1381120140843481E-2</v>
      </c>
      <c r="L376" s="122" t="str" cm="1">
        <f t="array" ref="L376">_xlfn.SWITCH(A376,
    "District of Columbia", _xlfn.XLOOKUP(R376, '2015 O3 Growth Surrogates'!A:A, '2015 O3 Growth Surrogates'!H:H),
    "Maryland", _xlfn.XLOOKUP(R376, '2015 O3 Growth Surrogates'!A:A, '2015 O3 Growth Surrogates'!I:I),
    "Virginia", _xlfn.XLOOKUP(R376, '2015 O3 Growth Surrogates'!A:A, '2015 O3 Growth Surrogates'!J:J)
)</f>
        <v>Employment</v>
      </c>
      <c r="M376" s="133" cm="1">
        <f t="array" ref="M376">_xlfn.SWITCH(L376,
"Employment", INDEX('Coop GFs_CFs'!C:D, MATCH(B376,'Coop GFs_CFs'!B:B,0),1),
"Population", INDEX('Coop GFs_CFs'!E:F, MATCH(B376,'Coop GFs_CFs'!B:B,0),1),
"Household", INDEX('Coop GFs_CFs'!G:H, MATCH(B376,'Coop GFs_CFs'!B:B,0),1),
"VMT", INDEX('Coop GFs_CFs'!I:J, MATCH(B376,'Coop GFs_CFs'!B:B,0),1),
"Lane Mile", INDEX('Coop GFs_CFs'!K:L, MATCH(B376,'Coop GFs_CFs'!B:B,0),1),
"Gas Sales", INDEX('Coop GFs_CFs'!M:N, MATCH(B376,'Coop GFs_CFs'!B:B,0),1),
"No Growth", INDEX('Coop GFs_CFs'!O:P, MATCH(B376,'Coop GFs_CFs'!B:B,0),1)
)</f>
        <v>1.0072672441829524</v>
      </c>
      <c r="N376" s="133" cm="1">
        <f t="array" ref="N376">_xlfn.SWITCH(L376,
"Employment", INDEX('Coop GFs_CFs'!C:D, MATCH(B376,'Coop GFs_CFs'!B:B,0),2),
"Population", INDEX('Coop GFs_CFs'!E:F, MATCH(B376,'Coop GFs_CFs'!B:B,0),2),
"Household", INDEX('Coop GFs_CFs'!G:H, MATCH(B376,'Coop GFs_CFs'!B:B,0),2),
"VMT", INDEX('Coop GFs_CFs'!I:J, MATCH(B376,'Coop GFs_CFs'!B:B,0),2),
"Lane Mile", INDEX('Coop GFs_CFs'!K:L, MATCH(B376,'Coop GFs_CFs'!B:B,0),2),
"Gas Sales", INDEX('Coop GFs_CFs'!M:N, MATCH(B376,'Coop GFs_CFs'!B:B,0),2),
"No Growth", INDEX('Coop GFs_CFs'!O:P, MATCH(B376,'Coop GFs_CFs'!B:B,0),2)
)</f>
        <v>1.0751618720988678</v>
      </c>
      <c r="O376" s="133"/>
      <c r="P376" s="86">
        <f t="shared" si="23"/>
        <v>1.1460501166517745E-2</v>
      </c>
      <c r="Q376" s="86">
        <f t="shared" si="24"/>
        <v>1.2232993736810548E-2</v>
      </c>
      <c r="R376" s="156" t="s">
        <v>753</v>
      </c>
      <c r="S376" s="85" t="s">
        <v>754</v>
      </c>
      <c r="T376" s="85" t="s">
        <v>436</v>
      </c>
      <c r="U376" s="85" t="s">
        <v>230</v>
      </c>
      <c r="V376" s="85" t="s">
        <v>453</v>
      </c>
      <c r="W376" s="85" t="s">
        <v>441</v>
      </c>
      <c r="X376" s="85" t="s">
        <v>330</v>
      </c>
      <c r="Z376" s="42" t="s">
        <v>1561</v>
      </c>
      <c r="AA376"/>
    </row>
    <row r="377" spans="1:27" s="39" customFormat="1" x14ac:dyDescent="0.35">
      <c r="A377" s="85" t="s">
        <v>811</v>
      </c>
      <c r="B377" s="87">
        <v>51510</v>
      </c>
      <c r="C377" s="87" t="s">
        <v>12</v>
      </c>
      <c r="D377" s="86">
        <v>0.42509721670135298</v>
      </c>
      <c r="E377" s="86">
        <f>SUMIFS('Ratios_MARAMA-VA'!T:T, 'Ratios_MARAMA-VA'!AA:AA, Z377)</f>
        <v>0.42497379600745699</v>
      </c>
      <c r="F377" s="86">
        <f>SUMIFS('Ratios_MARAMA-VA'!J:J, 'Ratios_MARAMA-VA'!AA:AA, Z377)</f>
        <v>8.7919491265659995E-4</v>
      </c>
      <c r="G377" s="122">
        <f t="shared" si="25"/>
        <v>2.0688214683268914E-3</v>
      </c>
      <c r="H377" s="122">
        <v>0.42509721670135298</v>
      </c>
      <c r="I377" s="86">
        <v>8.7945024803776778E-4</v>
      </c>
      <c r="J377" s="122">
        <v>0.42509721670135298</v>
      </c>
      <c r="K377" s="86">
        <v>8.7945024803776778E-4</v>
      </c>
      <c r="L377" s="122" t="str" cm="1">
        <f t="array" ref="L377">_xlfn.SWITCH(A377,
    "District of Columbia", _xlfn.XLOOKUP(R377, '2015 O3 Growth Surrogates'!A:A, '2015 O3 Growth Surrogates'!H:H),
    "Maryland", _xlfn.XLOOKUP(R377, '2015 O3 Growth Surrogates'!A:A, '2015 O3 Growth Surrogates'!I:I),
    "Virginia", _xlfn.XLOOKUP(R377, '2015 O3 Growth Surrogates'!A:A, '2015 O3 Growth Surrogates'!J:J)
)</f>
        <v>Employment</v>
      </c>
      <c r="M377" s="133" cm="1">
        <f t="array" ref="M377">_xlfn.SWITCH(L377,
"Employment", INDEX('Coop GFs_CFs'!C:D, MATCH(B377,'Coop GFs_CFs'!B:B,0),1),
"Population", INDEX('Coop GFs_CFs'!E:F, MATCH(B377,'Coop GFs_CFs'!B:B,0),1),
"Household", INDEX('Coop GFs_CFs'!G:H, MATCH(B377,'Coop GFs_CFs'!B:B,0),1),
"VMT", INDEX('Coop GFs_CFs'!I:J, MATCH(B377,'Coop GFs_CFs'!B:B,0),1),
"Lane Mile", INDEX('Coop GFs_CFs'!K:L, MATCH(B377,'Coop GFs_CFs'!B:B,0),1),
"Gas Sales", INDEX('Coop GFs_CFs'!M:N, MATCH(B377,'Coop GFs_CFs'!B:B,0),1),
"No Growth", INDEX('Coop GFs_CFs'!O:P, MATCH(B377,'Coop GFs_CFs'!B:B,0),1)
)</f>
        <v>1.0072672441829524</v>
      </c>
      <c r="N377" s="133" cm="1">
        <f t="array" ref="N377">_xlfn.SWITCH(L377,
"Employment", INDEX('Coop GFs_CFs'!C:D, MATCH(B377,'Coop GFs_CFs'!B:B,0),2),
"Population", INDEX('Coop GFs_CFs'!E:F, MATCH(B377,'Coop GFs_CFs'!B:B,0),2),
"Household", INDEX('Coop GFs_CFs'!G:H, MATCH(B377,'Coop GFs_CFs'!B:B,0),2),
"VMT", INDEX('Coop GFs_CFs'!I:J, MATCH(B377,'Coop GFs_CFs'!B:B,0),2),
"Lane Mile", INDEX('Coop GFs_CFs'!K:L, MATCH(B377,'Coop GFs_CFs'!B:B,0),2),
"Gas Sales", INDEX('Coop GFs_CFs'!M:N, MATCH(B377,'Coop GFs_CFs'!B:B,0),2),
"No Growth", INDEX('Coop GFs_CFs'!O:P, MATCH(B377,'Coop GFs_CFs'!B:B,0),2)
)</f>
        <v>1.0751618720988678</v>
      </c>
      <c r="O377" s="133"/>
      <c r="P377" s="86">
        <f t="shared" si="23"/>
        <v>8.85584236771285E-4</v>
      </c>
      <c r="Q377" s="86">
        <f t="shared" si="24"/>
        <v>9.4527684823167055E-4</v>
      </c>
      <c r="R377" s="156" t="s">
        <v>753</v>
      </c>
      <c r="S377" s="85" t="s">
        <v>754</v>
      </c>
      <c r="T377" s="85" t="s">
        <v>436</v>
      </c>
      <c r="U377" s="85" t="s">
        <v>230</v>
      </c>
      <c r="V377" s="85" t="s">
        <v>453</v>
      </c>
      <c r="W377" s="85" t="s">
        <v>441</v>
      </c>
      <c r="X377" s="85" t="s">
        <v>330</v>
      </c>
      <c r="Z377" s="42" t="s">
        <v>1575</v>
      </c>
      <c r="AA377"/>
    </row>
    <row r="378" spans="1:27" s="39" customFormat="1" x14ac:dyDescent="0.35">
      <c r="A378" s="85" t="s">
        <v>811</v>
      </c>
      <c r="B378" s="87">
        <v>51600</v>
      </c>
      <c r="C378" s="87" t="s">
        <v>10</v>
      </c>
      <c r="D378" s="86">
        <v>1.8338205827263301</v>
      </c>
      <c r="E378" s="86">
        <f>SUMIFS('Ratios_MARAMA-VA'!T:T, 'Ratios_MARAMA-VA'!AA:AA, Z378)</f>
        <v>1.83328816002415</v>
      </c>
      <c r="F378" s="86">
        <f>SUMIFS('Ratios_MARAMA-VA'!J:J, 'Ratios_MARAMA-VA'!AA:AA, Z378)</f>
        <v>3.7927459030874799E-3</v>
      </c>
      <c r="G378" s="122">
        <f t="shared" si="25"/>
        <v>2.0688214683268983E-3</v>
      </c>
      <c r="H378" s="122">
        <v>1.8338205827263301</v>
      </c>
      <c r="I378" s="86">
        <v>3.7938473906039744E-3</v>
      </c>
      <c r="J378" s="122">
        <v>1.8338205827263301</v>
      </c>
      <c r="K378" s="86">
        <v>3.7938473906039744E-3</v>
      </c>
      <c r="L378" s="122" t="str" cm="1">
        <f t="array" ref="L378">_xlfn.SWITCH(A378,
    "District of Columbia", _xlfn.XLOOKUP(R378, '2015 O3 Growth Surrogates'!A:A, '2015 O3 Growth Surrogates'!H:H),
    "Maryland", _xlfn.XLOOKUP(R378, '2015 O3 Growth Surrogates'!A:A, '2015 O3 Growth Surrogates'!I:I),
    "Virginia", _xlfn.XLOOKUP(R378, '2015 O3 Growth Surrogates'!A:A, '2015 O3 Growth Surrogates'!J:J)
)</f>
        <v>Employment</v>
      </c>
      <c r="M378" s="133" cm="1">
        <f t="array" ref="M378">_xlfn.SWITCH(L378,
"Employment", INDEX('Coop GFs_CFs'!C:D, MATCH(B378,'Coop GFs_CFs'!B:B,0),1),
"Population", INDEX('Coop GFs_CFs'!E:F, MATCH(B378,'Coop GFs_CFs'!B:B,0),1),
"Household", INDEX('Coop GFs_CFs'!G:H, MATCH(B378,'Coop GFs_CFs'!B:B,0),1),
"VMT", INDEX('Coop GFs_CFs'!I:J, MATCH(B378,'Coop GFs_CFs'!B:B,0),1),
"Lane Mile", INDEX('Coop GFs_CFs'!K:L, MATCH(B378,'Coop GFs_CFs'!B:B,0),1),
"Gas Sales", INDEX('Coop GFs_CFs'!M:N, MATCH(B378,'Coop GFs_CFs'!B:B,0),1),
"No Growth", INDEX('Coop GFs_CFs'!O:P, MATCH(B378,'Coop GFs_CFs'!B:B,0),1)
)</f>
        <v>1.0625592417061611</v>
      </c>
      <c r="N378" s="133" cm="1">
        <f t="array" ref="N378">_xlfn.SWITCH(L378,
"Employment", INDEX('Coop GFs_CFs'!C:D, MATCH(B378,'Coop GFs_CFs'!B:B,0),2),
"Population", INDEX('Coop GFs_CFs'!E:F, MATCH(B378,'Coop GFs_CFs'!B:B,0),2),
"Household", INDEX('Coop GFs_CFs'!G:H, MATCH(B378,'Coop GFs_CFs'!B:B,0),2),
"VMT", INDEX('Coop GFs_CFs'!I:J, MATCH(B378,'Coop GFs_CFs'!B:B,0),2),
"Lane Mile", INDEX('Coop GFs_CFs'!K:L, MATCH(B378,'Coop GFs_CFs'!B:B,0),2),
"Gas Sales", INDEX('Coop GFs_CFs'!M:N, MATCH(B378,'Coop GFs_CFs'!B:B,0),2),
"No Growth", INDEX('Coop GFs_CFs'!O:P, MATCH(B378,'Coop GFs_CFs'!B:B,0),2)
)</f>
        <v>1.0767772511848339</v>
      </c>
      <c r="O378" s="133"/>
      <c r="P378" s="86">
        <f t="shared" si="23"/>
        <v>4.0300172107687821E-3</v>
      </c>
      <c r="Q378" s="86">
        <f t="shared" si="24"/>
        <v>4.0839425079690775E-3</v>
      </c>
      <c r="R378" s="156" t="s">
        <v>753</v>
      </c>
      <c r="S378" s="85" t="s">
        <v>754</v>
      </c>
      <c r="T378" s="85" t="s">
        <v>436</v>
      </c>
      <c r="U378" s="85" t="s">
        <v>230</v>
      </c>
      <c r="V378" s="85" t="s">
        <v>453</v>
      </c>
      <c r="W378" s="85" t="s">
        <v>441</v>
      </c>
      <c r="X378" s="85" t="s">
        <v>330</v>
      </c>
      <c r="Z378" s="42" t="s">
        <v>1564</v>
      </c>
      <c r="AA378"/>
    </row>
    <row r="379" spans="1:27" s="39" customFormat="1" x14ac:dyDescent="0.35">
      <c r="A379" s="85" t="s">
        <v>811</v>
      </c>
      <c r="B379" s="87">
        <v>51600</v>
      </c>
      <c r="C379" s="87" t="s">
        <v>12</v>
      </c>
      <c r="D379" s="86">
        <v>0.141704335587929</v>
      </c>
      <c r="E379" s="86">
        <f>SUMIFS('Ratios_MARAMA-VA'!T:T, 'Ratios_MARAMA-VA'!AA:AA, Z379)</f>
        <v>0.14166319382849299</v>
      </c>
      <c r="F379" s="86">
        <f>SUMIFS('Ratios_MARAMA-VA'!J:J, 'Ratios_MARAMA-VA'!AA:AA, Z379)</f>
        <v>2.93075856664141E-4</v>
      </c>
      <c r="G379" s="122">
        <f t="shared" si="25"/>
        <v>2.0688214683268992E-3</v>
      </c>
      <c r="H379" s="122">
        <v>0.141704335587929</v>
      </c>
      <c r="I379" s="86">
        <v>2.9316097161930692E-4</v>
      </c>
      <c r="J379" s="122">
        <v>0.141704335587929</v>
      </c>
      <c r="K379" s="86">
        <v>2.9316097161930692E-4</v>
      </c>
      <c r="L379" s="122" t="str" cm="1">
        <f t="array" ref="L379">_xlfn.SWITCH(A379,
    "District of Columbia", _xlfn.XLOOKUP(R379, '2015 O3 Growth Surrogates'!A:A, '2015 O3 Growth Surrogates'!H:H),
    "Maryland", _xlfn.XLOOKUP(R379, '2015 O3 Growth Surrogates'!A:A, '2015 O3 Growth Surrogates'!I:I),
    "Virginia", _xlfn.XLOOKUP(R379, '2015 O3 Growth Surrogates'!A:A, '2015 O3 Growth Surrogates'!J:J)
)</f>
        <v>Employment</v>
      </c>
      <c r="M379" s="133" cm="1">
        <f t="array" ref="M379">_xlfn.SWITCH(L379,
"Employment", INDEX('Coop GFs_CFs'!C:D, MATCH(B379,'Coop GFs_CFs'!B:B,0),1),
"Population", INDEX('Coop GFs_CFs'!E:F, MATCH(B379,'Coop GFs_CFs'!B:B,0),1),
"Household", INDEX('Coop GFs_CFs'!G:H, MATCH(B379,'Coop GFs_CFs'!B:B,0),1),
"VMT", INDEX('Coop GFs_CFs'!I:J, MATCH(B379,'Coop GFs_CFs'!B:B,0),1),
"Lane Mile", INDEX('Coop GFs_CFs'!K:L, MATCH(B379,'Coop GFs_CFs'!B:B,0),1),
"Gas Sales", INDEX('Coop GFs_CFs'!M:N, MATCH(B379,'Coop GFs_CFs'!B:B,0),1),
"No Growth", INDEX('Coop GFs_CFs'!O:P, MATCH(B379,'Coop GFs_CFs'!B:B,0),1)
)</f>
        <v>1.0625592417061611</v>
      </c>
      <c r="N379" s="133" cm="1">
        <f t="array" ref="N379">_xlfn.SWITCH(L379,
"Employment", INDEX('Coop GFs_CFs'!C:D, MATCH(B379,'Coop GFs_CFs'!B:B,0),2),
"Population", INDEX('Coop GFs_CFs'!E:F, MATCH(B379,'Coop GFs_CFs'!B:B,0),2),
"Household", INDEX('Coop GFs_CFs'!G:H, MATCH(B379,'Coop GFs_CFs'!B:B,0),2),
"VMT", INDEX('Coop GFs_CFs'!I:J, MATCH(B379,'Coop GFs_CFs'!B:B,0),2),
"Lane Mile", INDEX('Coop GFs_CFs'!K:L, MATCH(B379,'Coop GFs_CFs'!B:B,0),2),
"Gas Sales", INDEX('Coop GFs_CFs'!M:N, MATCH(B379,'Coop GFs_CFs'!B:B,0),2),
"No Growth", INDEX('Coop GFs_CFs'!O:P, MATCH(B379,'Coop GFs_CFs'!B:B,0),2)
)</f>
        <v>1.0767772511848339</v>
      </c>
      <c r="O379" s="133"/>
      <c r="P379" s="86">
        <f t="shared" si="23"/>
        <v>3.1141046001943322E-4</v>
      </c>
      <c r="Q379" s="86">
        <f t="shared" si="24"/>
        <v>3.1557741532745411E-4</v>
      </c>
      <c r="R379" s="156" t="s">
        <v>753</v>
      </c>
      <c r="S379" s="85" t="s">
        <v>754</v>
      </c>
      <c r="T379" s="85" t="s">
        <v>436</v>
      </c>
      <c r="U379" s="85" t="s">
        <v>230</v>
      </c>
      <c r="V379" s="85" t="s">
        <v>453</v>
      </c>
      <c r="W379" s="85" t="s">
        <v>441</v>
      </c>
      <c r="X379" s="85" t="s">
        <v>330</v>
      </c>
      <c r="Z379" s="42" t="s">
        <v>1578</v>
      </c>
      <c r="AA379"/>
    </row>
    <row r="380" spans="1:27" s="39" customFormat="1" x14ac:dyDescent="0.35">
      <c r="A380" s="85" t="s">
        <v>811</v>
      </c>
      <c r="B380" s="87">
        <v>51610</v>
      </c>
      <c r="C380" s="87" t="s">
        <v>10</v>
      </c>
      <c r="D380" s="86">
        <v>0.67859303668054105</v>
      </c>
      <c r="E380" s="86">
        <f>SUMIFS('Ratios_MARAMA-VA'!T:T, 'Ratios_MARAMA-VA'!AA:AA, Z380)</f>
        <v>0.67839601722200304</v>
      </c>
      <c r="F380" s="86">
        <f>SUMIFS('Ratios_MARAMA-VA'!J:J, 'Ratios_MARAMA-VA'!AA:AA, Z380)</f>
        <v>1.4034802444563401E-3</v>
      </c>
      <c r="G380" s="122">
        <f t="shared" si="25"/>
        <v>2.0688214683268922E-3</v>
      </c>
      <c r="H380" s="122">
        <v>0.67859303668054105</v>
      </c>
      <c r="I380" s="86">
        <v>1.4038878425418416E-3</v>
      </c>
      <c r="J380" s="122">
        <v>0.67859303668054105</v>
      </c>
      <c r="K380" s="86">
        <v>1.4038878425418416E-3</v>
      </c>
      <c r="L380" s="122" t="str" cm="1">
        <f t="array" ref="L380">_xlfn.SWITCH(A380,
    "District of Columbia", _xlfn.XLOOKUP(R380, '2015 O3 Growth Surrogates'!A:A, '2015 O3 Growth Surrogates'!H:H),
    "Maryland", _xlfn.XLOOKUP(R380, '2015 O3 Growth Surrogates'!A:A, '2015 O3 Growth Surrogates'!I:I),
    "Virginia", _xlfn.XLOOKUP(R380, '2015 O3 Growth Surrogates'!A:A, '2015 O3 Growth Surrogates'!J:J)
)</f>
        <v>Employment</v>
      </c>
      <c r="M380" s="133" cm="1">
        <f t="array" ref="M380">_xlfn.SWITCH(L380,
"Employment", INDEX('Coop GFs_CFs'!C:D, MATCH(B380,'Coop GFs_CFs'!B:B,0),1),
"Population", INDEX('Coop GFs_CFs'!E:F, MATCH(B380,'Coop GFs_CFs'!B:B,0),1),
"Household", INDEX('Coop GFs_CFs'!G:H, MATCH(B380,'Coop GFs_CFs'!B:B,0),1),
"VMT", INDEX('Coop GFs_CFs'!I:J, MATCH(B380,'Coop GFs_CFs'!B:B,0),1),
"Lane Mile", INDEX('Coop GFs_CFs'!K:L, MATCH(B380,'Coop GFs_CFs'!B:B,0),1),
"Gas Sales", INDEX('Coop GFs_CFs'!M:N, MATCH(B380,'Coop GFs_CFs'!B:B,0),1),
"No Growth", INDEX('Coop GFs_CFs'!O:P, MATCH(B380,'Coop GFs_CFs'!B:B,0),1)
)</f>
        <v>1.2446203080415557</v>
      </c>
      <c r="N380" s="133" cm="1">
        <f t="array" ref="N380">_xlfn.SWITCH(L380,
"Employment", INDEX('Coop GFs_CFs'!C:D, MATCH(B380,'Coop GFs_CFs'!B:B,0),2),
"Population", INDEX('Coop GFs_CFs'!E:F, MATCH(B380,'Coop GFs_CFs'!B:B,0),2),
"Household", INDEX('Coop GFs_CFs'!G:H, MATCH(B380,'Coop GFs_CFs'!B:B,0),2),
"VMT", INDEX('Coop GFs_CFs'!I:J, MATCH(B380,'Coop GFs_CFs'!B:B,0),2),
"Lane Mile", INDEX('Coop GFs_CFs'!K:L, MATCH(B380,'Coop GFs_CFs'!B:B,0),2),
"Gas Sales", INDEX('Coop GFs_CFs'!M:N, MATCH(B380,'Coop GFs_CFs'!B:B,0),2),
"No Growth", INDEX('Coop GFs_CFs'!O:P, MATCH(B380,'Coop GFs_CFs'!B:B,0),2)
)</f>
        <v>1.3259344505225987</v>
      </c>
      <c r="O380" s="133"/>
      <c r="P380" s="86">
        <f t="shared" si="23"/>
        <v>1.7468000141854878E-3</v>
      </c>
      <c r="Q380" s="86">
        <f t="shared" si="24"/>
        <v>1.8609228067525399E-3</v>
      </c>
      <c r="R380" s="156" t="s">
        <v>753</v>
      </c>
      <c r="S380" s="85" t="s">
        <v>754</v>
      </c>
      <c r="T380" s="85" t="s">
        <v>436</v>
      </c>
      <c r="U380" s="85" t="s">
        <v>230</v>
      </c>
      <c r="V380" s="85" t="s">
        <v>453</v>
      </c>
      <c r="W380" s="85" t="s">
        <v>441</v>
      </c>
      <c r="X380" s="85" t="s">
        <v>330</v>
      </c>
      <c r="Z380" s="42" t="s">
        <v>1565</v>
      </c>
      <c r="AA380"/>
    </row>
    <row r="381" spans="1:27" s="39" customFormat="1" x14ac:dyDescent="0.35">
      <c r="A381" s="85" t="s">
        <v>811</v>
      </c>
      <c r="B381" s="87">
        <v>51610</v>
      </c>
      <c r="C381" s="87" t="s">
        <v>12</v>
      </c>
      <c r="D381" s="86">
        <v>5.24367279656607E-2</v>
      </c>
      <c r="E381" s="86">
        <f>SUMIFS('Ratios_MARAMA-VA'!T:T, 'Ratios_MARAMA-VA'!AA:AA, Z381)</f>
        <v>5.2421503736715398E-2</v>
      </c>
      <c r="F381" s="86">
        <f>SUMIFS('Ratios_MARAMA-VA'!J:J, 'Ratios_MARAMA-VA'!AA:AA, Z381)</f>
        <v>1.08450732332495E-4</v>
      </c>
      <c r="G381" s="122">
        <f t="shared" si="25"/>
        <v>2.0688214683268879E-3</v>
      </c>
      <c r="H381" s="122">
        <v>5.24367279656607E-2</v>
      </c>
      <c r="I381" s="86">
        <v>1.0848222854417575E-4</v>
      </c>
      <c r="J381" s="122">
        <v>5.24367279656607E-2</v>
      </c>
      <c r="K381" s="86">
        <v>1.0848222854417575E-4</v>
      </c>
      <c r="L381" s="122" t="str" cm="1">
        <f t="array" ref="L381">_xlfn.SWITCH(A381,
    "District of Columbia", _xlfn.XLOOKUP(R381, '2015 O3 Growth Surrogates'!A:A, '2015 O3 Growth Surrogates'!H:H),
    "Maryland", _xlfn.XLOOKUP(R381, '2015 O3 Growth Surrogates'!A:A, '2015 O3 Growth Surrogates'!I:I),
    "Virginia", _xlfn.XLOOKUP(R381, '2015 O3 Growth Surrogates'!A:A, '2015 O3 Growth Surrogates'!J:J)
)</f>
        <v>Employment</v>
      </c>
      <c r="M381" s="133" cm="1">
        <f t="array" ref="M381">_xlfn.SWITCH(L381,
"Employment", INDEX('Coop GFs_CFs'!C:D, MATCH(B381,'Coop GFs_CFs'!B:B,0),1),
"Population", INDEX('Coop GFs_CFs'!E:F, MATCH(B381,'Coop GFs_CFs'!B:B,0),1),
"Household", INDEX('Coop GFs_CFs'!G:H, MATCH(B381,'Coop GFs_CFs'!B:B,0),1),
"VMT", INDEX('Coop GFs_CFs'!I:J, MATCH(B381,'Coop GFs_CFs'!B:B,0),1),
"Lane Mile", INDEX('Coop GFs_CFs'!K:L, MATCH(B381,'Coop GFs_CFs'!B:B,0),1),
"Gas Sales", INDEX('Coop GFs_CFs'!M:N, MATCH(B381,'Coop GFs_CFs'!B:B,0),1),
"No Growth", INDEX('Coop GFs_CFs'!O:P, MATCH(B381,'Coop GFs_CFs'!B:B,0),1)
)</f>
        <v>1.2446203080415557</v>
      </c>
      <c r="N381" s="133" cm="1">
        <f t="array" ref="N381">_xlfn.SWITCH(L381,
"Employment", INDEX('Coop GFs_CFs'!C:D, MATCH(B381,'Coop GFs_CFs'!B:B,0),2),
"Population", INDEX('Coop GFs_CFs'!E:F, MATCH(B381,'Coop GFs_CFs'!B:B,0),2),
"Household", INDEX('Coop GFs_CFs'!G:H, MATCH(B381,'Coop GFs_CFs'!B:B,0),2),
"VMT", INDEX('Coop GFs_CFs'!I:J, MATCH(B381,'Coop GFs_CFs'!B:B,0),2),
"Lane Mile", INDEX('Coop GFs_CFs'!K:L, MATCH(B381,'Coop GFs_CFs'!B:B,0),2),
"Gas Sales", INDEX('Coop GFs_CFs'!M:N, MATCH(B381,'Coop GFs_CFs'!B:B,0),2),
"No Growth", INDEX('Coop GFs_CFs'!O:P, MATCH(B381,'Coop GFs_CFs'!B:B,0),2)
)</f>
        <v>1.3259344505225987</v>
      </c>
      <c r="O381" s="133"/>
      <c r="P381" s="86">
        <f t="shared" si="23"/>
        <v>1.3497998388300222E-4</v>
      </c>
      <c r="Q381" s="86">
        <f t="shared" si="24"/>
        <v>1.4379856218406018E-4</v>
      </c>
      <c r="R381" s="156" t="s">
        <v>753</v>
      </c>
      <c r="S381" s="85" t="s">
        <v>754</v>
      </c>
      <c r="T381" s="85" t="s">
        <v>436</v>
      </c>
      <c r="U381" s="85" t="s">
        <v>230</v>
      </c>
      <c r="V381" s="85" t="s">
        <v>453</v>
      </c>
      <c r="W381" s="85" t="s">
        <v>441</v>
      </c>
      <c r="X381" s="85" t="s">
        <v>330</v>
      </c>
      <c r="Z381" s="42" t="s">
        <v>1579</v>
      </c>
      <c r="AA381"/>
    </row>
    <row r="382" spans="1:27" s="39" customFormat="1" x14ac:dyDescent="0.35">
      <c r="A382" s="85" t="s">
        <v>811</v>
      </c>
      <c r="B382" s="87">
        <v>51683</v>
      </c>
      <c r="C382" s="87" t="s">
        <v>10</v>
      </c>
      <c r="D382" s="86">
        <v>0.98661606139437996</v>
      </c>
      <c r="E382" s="86">
        <f>SUMIFS('Ratios_MARAMA-VA'!T:T, 'Ratios_MARAMA-VA'!AA:AA, Z382)</f>
        <v>0.986329612003225</v>
      </c>
      <c r="F382" s="86">
        <f>SUMIFS('Ratios_MARAMA-VA'!J:J, 'Ratios_MARAMA-VA'!AA:AA, Z382)</f>
        <v>2.0405398761588001E-3</v>
      </c>
      <c r="G382" s="122">
        <f t="shared" si="25"/>
        <v>2.0688214683268866E-3</v>
      </c>
      <c r="H382" s="122">
        <v>0.98661606139437996</v>
      </c>
      <c r="I382" s="86">
        <v>2.0411324888088109E-3</v>
      </c>
      <c r="J382" s="122">
        <v>0.98661606139437996</v>
      </c>
      <c r="K382" s="86">
        <v>2.0411324888088109E-3</v>
      </c>
      <c r="L382" s="122" t="str" cm="1">
        <f t="array" ref="L382">_xlfn.SWITCH(A382,
    "District of Columbia", _xlfn.XLOOKUP(R382, '2015 O3 Growth Surrogates'!A:A, '2015 O3 Growth Surrogates'!H:H),
    "Maryland", _xlfn.XLOOKUP(R382, '2015 O3 Growth Surrogates'!A:A, '2015 O3 Growth Surrogates'!I:I),
    "Virginia", _xlfn.XLOOKUP(R382, '2015 O3 Growth Surrogates'!A:A, '2015 O3 Growth Surrogates'!J:J)
)</f>
        <v>Employment</v>
      </c>
      <c r="M382" s="133" cm="1">
        <f t="array" ref="M382">_xlfn.SWITCH(L382,
"Employment", INDEX('Coop GFs_CFs'!C:D, MATCH(B382,'Coop GFs_CFs'!B:B,0),1),
"Population", INDEX('Coop GFs_CFs'!E:F, MATCH(B382,'Coop GFs_CFs'!B:B,0),1),
"Household", INDEX('Coop GFs_CFs'!G:H, MATCH(B382,'Coop GFs_CFs'!B:B,0),1),
"VMT", INDEX('Coop GFs_CFs'!I:J, MATCH(B382,'Coop GFs_CFs'!B:B,0),1),
"Lane Mile", INDEX('Coop GFs_CFs'!K:L, MATCH(B382,'Coop GFs_CFs'!B:B,0),1),
"Gas Sales", INDEX('Coop GFs_CFs'!M:N, MATCH(B382,'Coop GFs_CFs'!B:B,0),1),
"No Growth", INDEX('Coop GFs_CFs'!O:P, MATCH(B382,'Coop GFs_CFs'!B:B,0),1)
)</f>
        <v>1.0626817271189477</v>
      </c>
      <c r="N382" s="133" cm="1">
        <f t="array" ref="N382">_xlfn.SWITCH(L382,
"Employment", INDEX('Coop GFs_CFs'!C:D, MATCH(B382,'Coop GFs_CFs'!B:B,0),2),
"Population", INDEX('Coop GFs_CFs'!E:F, MATCH(B382,'Coop GFs_CFs'!B:B,0),2),
"Household", INDEX('Coop GFs_CFs'!G:H, MATCH(B382,'Coop GFs_CFs'!B:B,0),2),
"VMT", INDEX('Coop GFs_CFs'!I:J, MATCH(B382,'Coop GFs_CFs'!B:B,0),2),
"Lane Mile", INDEX('Coop GFs_CFs'!K:L, MATCH(B382,'Coop GFs_CFs'!B:B,0),2),
"Gas Sales", INDEX('Coop GFs_CFs'!M:N, MATCH(B382,'Coop GFs_CFs'!B:B,0),2),
"No Growth", INDEX('Coop GFs_CFs'!O:P, MATCH(B382,'Coop GFs_CFs'!B:B,0),2)
)</f>
        <v>1.0893103528916537</v>
      </c>
      <c r="O382" s="133"/>
      <c r="P382" s="86">
        <f t="shared" si="23"/>
        <v>2.1684444398515175E-3</v>
      </c>
      <c r="Q382" s="86">
        <f t="shared" si="24"/>
        <v>2.2227812125880336E-3</v>
      </c>
      <c r="R382" s="156" t="s">
        <v>753</v>
      </c>
      <c r="S382" s="85" t="s">
        <v>754</v>
      </c>
      <c r="T382" s="85" t="s">
        <v>436</v>
      </c>
      <c r="U382" s="85" t="s">
        <v>230</v>
      </c>
      <c r="V382" s="85" t="s">
        <v>453</v>
      </c>
      <c r="W382" s="85" t="s">
        <v>441</v>
      </c>
      <c r="X382" s="85" t="s">
        <v>330</v>
      </c>
      <c r="Z382" s="42" t="s">
        <v>1567</v>
      </c>
      <c r="AA382"/>
    </row>
    <row r="383" spans="1:27" s="39" customFormat="1" x14ac:dyDescent="0.35">
      <c r="A383" s="85" t="s">
        <v>811</v>
      </c>
      <c r="B383" s="87">
        <v>51683</v>
      </c>
      <c r="C383" s="87" t="s">
        <v>12</v>
      </c>
      <c r="D383" s="86">
        <v>7.6238501352757504E-2</v>
      </c>
      <c r="E383" s="86">
        <f>SUMIFS('Ratios_MARAMA-VA'!T:T, 'Ratios_MARAMA-VA'!AA:AA, Z383)</f>
        <v>7.6216366630701707E-2</v>
      </c>
      <c r="F383" s="86">
        <f>SUMIFS('Ratios_MARAMA-VA'!J:J, 'Ratios_MARAMA-VA'!AA:AA, Z383)</f>
        <v>1.57678055523468E-4</v>
      </c>
      <c r="G383" s="122">
        <f t="shared" si="25"/>
        <v>2.0688214683268783E-3</v>
      </c>
      <c r="H383" s="122">
        <v>7.6238501352757504E-2</v>
      </c>
      <c r="I383" s="86">
        <v>1.5772384831165247E-4</v>
      </c>
      <c r="J383" s="122">
        <v>7.6238501352757504E-2</v>
      </c>
      <c r="K383" s="86">
        <v>1.5772384831165247E-4</v>
      </c>
      <c r="L383" s="122" t="str" cm="1">
        <f t="array" ref="L383">_xlfn.SWITCH(A383,
    "District of Columbia", _xlfn.XLOOKUP(R383, '2015 O3 Growth Surrogates'!A:A, '2015 O3 Growth Surrogates'!H:H),
    "Maryland", _xlfn.XLOOKUP(R383, '2015 O3 Growth Surrogates'!A:A, '2015 O3 Growth Surrogates'!I:I),
    "Virginia", _xlfn.XLOOKUP(R383, '2015 O3 Growth Surrogates'!A:A, '2015 O3 Growth Surrogates'!J:J)
)</f>
        <v>Employment</v>
      </c>
      <c r="M383" s="133" cm="1">
        <f t="array" ref="M383">_xlfn.SWITCH(L383,
"Employment", INDEX('Coop GFs_CFs'!C:D, MATCH(B383,'Coop GFs_CFs'!B:B,0),1),
"Population", INDEX('Coop GFs_CFs'!E:F, MATCH(B383,'Coop GFs_CFs'!B:B,0),1),
"Household", INDEX('Coop GFs_CFs'!G:H, MATCH(B383,'Coop GFs_CFs'!B:B,0),1),
"VMT", INDEX('Coop GFs_CFs'!I:J, MATCH(B383,'Coop GFs_CFs'!B:B,0),1),
"Lane Mile", INDEX('Coop GFs_CFs'!K:L, MATCH(B383,'Coop GFs_CFs'!B:B,0),1),
"Gas Sales", INDEX('Coop GFs_CFs'!M:N, MATCH(B383,'Coop GFs_CFs'!B:B,0),1),
"No Growth", INDEX('Coop GFs_CFs'!O:P, MATCH(B383,'Coop GFs_CFs'!B:B,0),1)
)</f>
        <v>1.0626817271189477</v>
      </c>
      <c r="N383" s="133" cm="1">
        <f t="array" ref="N383">_xlfn.SWITCH(L383,
"Employment", INDEX('Coop GFs_CFs'!C:D, MATCH(B383,'Coop GFs_CFs'!B:B,0),2),
"Population", INDEX('Coop GFs_CFs'!E:F, MATCH(B383,'Coop GFs_CFs'!B:B,0),2),
"Household", INDEX('Coop GFs_CFs'!G:H, MATCH(B383,'Coop GFs_CFs'!B:B,0),2),
"VMT", INDEX('Coop GFs_CFs'!I:J, MATCH(B383,'Coop GFs_CFs'!B:B,0),2),
"Lane Mile", INDEX('Coop GFs_CFs'!K:L, MATCH(B383,'Coop GFs_CFs'!B:B,0),2),
"Gas Sales", INDEX('Coop GFs_CFs'!M:N, MATCH(B383,'Coop GFs_CFs'!B:B,0),2),
"No Growth", INDEX('Coop GFs_CFs'!O:P, MATCH(B383,'Coop GFs_CFs'!B:B,0),2)
)</f>
        <v>1.0893103528916537</v>
      </c>
      <c r="O383" s="133"/>
      <c r="P383" s="86">
        <f t="shared" si="23"/>
        <v>1.6756158837243632E-4</v>
      </c>
      <c r="Q383" s="86">
        <f t="shared" si="24"/>
        <v>1.7176033830553869E-4</v>
      </c>
      <c r="R383" s="156" t="s">
        <v>753</v>
      </c>
      <c r="S383" s="85" t="s">
        <v>754</v>
      </c>
      <c r="T383" s="85" t="s">
        <v>436</v>
      </c>
      <c r="U383" s="85" t="s">
        <v>230</v>
      </c>
      <c r="V383" s="85" t="s">
        <v>453</v>
      </c>
      <c r="W383" s="85" t="s">
        <v>441</v>
      </c>
      <c r="X383" s="85" t="s">
        <v>330</v>
      </c>
      <c r="Z383" s="42" t="s">
        <v>1581</v>
      </c>
      <c r="AA383"/>
    </row>
    <row r="384" spans="1:27" s="39" customFormat="1" x14ac:dyDescent="0.35">
      <c r="A384" s="85" t="s">
        <v>811</v>
      </c>
      <c r="B384" s="87">
        <v>51685</v>
      </c>
      <c r="C384" s="87" t="s">
        <v>10</v>
      </c>
      <c r="D384" s="86">
        <v>0.105254006243496</v>
      </c>
      <c r="E384" s="86">
        <f>SUMIFS('Ratios_MARAMA-VA'!T:T, 'Ratios_MARAMA-VA'!AA:AA, Z384)</f>
        <v>0.105223447298447</v>
      </c>
      <c r="F384" s="86">
        <f>SUMIFS('Ratios_MARAMA-VA'!J:J, 'Ratios_MARAMA-VA'!AA:AA, Z384)</f>
        <v>2.17688526742389E-4</v>
      </c>
      <c r="G384" s="122">
        <f t="shared" si="25"/>
        <v>2.0688214683268779E-3</v>
      </c>
      <c r="H384" s="122">
        <v>0.105254006243496</v>
      </c>
      <c r="I384" s="86">
        <v>2.1775174774395578E-4</v>
      </c>
      <c r="J384" s="122">
        <v>0.105254006243496</v>
      </c>
      <c r="K384" s="86">
        <v>2.1775174774395578E-4</v>
      </c>
      <c r="L384" s="122" t="str" cm="1">
        <f t="array" ref="L384">_xlfn.SWITCH(A384,
    "District of Columbia", _xlfn.XLOOKUP(R384, '2015 O3 Growth Surrogates'!A:A, '2015 O3 Growth Surrogates'!H:H),
    "Maryland", _xlfn.XLOOKUP(R384, '2015 O3 Growth Surrogates'!A:A, '2015 O3 Growth Surrogates'!I:I),
    "Virginia", _xlfn.XLOOKUP(R384, '2015 O3 Growth Surrogates'!A:A, '2015 O3 Growth Surrogates'!J:J)
)</f>
        <v>Employment</v>
      </c>
      <c r="M384" s="133" cm="1">
        <f t="array" ref="M384">_xlfn.SWITCH(L384,
"Employment", INDEX('Coop GFs_CFs'!C:D, MATCH(B384,'Coop GFs_CFs'!B:B,0),1),
"Population", INDEX('Coop GFs_CFs'!E:F, MATCH(B384,'Coop GFs_CFs'!B:B,0),1),
"Household", INDEX('Coop GFs_CFs'!G:H, MATCH(B384,'Coop GFs_CFs'!B:B,0),1),
"VMT", INDEX('Coop GFs_CFs'!I:J, MATCH(B384,'Coop GFs_CFs'!B:B,0),1),
"Lane Mile", INDEX('Coop GFs_CFs'!K:L, MATCH(B384,'Coop GFs_CFs'!B:B,0),1),
"Gas Sales", INDEX('Coop GFs_CFs'!M:N, MATCH(B384,'Coop GFs_CFs'!B:B,0),1),
"No Growth", INDEX('Coop GFs_CFs'!O:P, MATCH(B384,'Coop GFs_CFs'!B:B,0),1)
)</f>
        <v>1.1233017518770112</v>
      </c>
      <c r="N384" s="133" cm="1">
        <f t="array" ref="N384">_xlfn.SWITCH(L384,
"Employment", INDEX('Coop GFs_CFs'!C:D, MATCH(B384,'Coop GFs_CFs'!B:B,0),2),
"Population", INDEX('Coop GFs_CFs'!E:F, MATCH(B384,'Coop GFs_CFs'!B:B,0),2),
"Household", INDEX('Coop GFs_CFs'!G:H, MATCH(B384,'Coop GFs_CFs'!B:B,0),2),
"VMT", INDEX('Coop GFs_CFs'!I:J, MATCH(B384,'Coop GFs_CFs'!B:B,0),2),
"Lane Mile", INDEX('Coop GFs_CFs'!K:L, MATCH(B384,'Coop GFs_CFs'!B:B,0),2),
"Gas Sales", INDEX('Coop GFs_CFs'!M:N, MATCH(B384,'Coop GFs_CFs'!B:B,0),2),
"No Growth", INDEX('Coop GFs_CFs'!O:P, MATCH(B384,'Coop GFs_CFs'!B:B,0),2)
)</f>
        <v>1.1478816589202718</v>
      </c>
      <c r="O384" s="133"/>
      <c r="P384" s="86">
        <f t="shared" si="23"/>
        <v>2.4452990345325118E-4</v>
      </c>
      <c r="Q384" s="86">
        <f t="shared" si="24"/>
        <v>2.4988066720496344E-4</v>
      </c>
      <c r="R384" s="156" t="s">
        <v>753</v>
      </c>
      <c r="S384" s="85" t="s">
        <v>754</v>
      </c>
      <c r="T384" s="85" t="s">
        <v>436</v>
      </c>
      <c r="U384" s="85" t="s">
        <v>230</v>
      </c>
      <c r="V384" s="85" t="s">
        <v>453</v>
      </c>
      <c r="W384" s="85" t="s">
        <v>441</v>
      </c>
      <c r="X384" s="85" t="s">
        <v>330</v>
      </c>
      <c r="Z384" s="42" t="s">
        <v>1568</v>
      </c>
      <c r="AA384"/>
    </row>
    <row r="385" spans="1:27" s="39" customFormat="1" x14ac:dyDescent="0.35">
      <c r="A385" s="85" t="s">
        <v>811</v>
      </c>
      <c r="B385" s="87">
        <v>51685</v>
      </c>
      <c r="C385" s="87" t="s">
        <v>12</v>
      </c>
      <c r="D385" s="86">
        <v>8.1332659911550007E-3</v>
      </c>
      <c r="E385" s="86">
        <f>SUMIFS('Ratios_MARAMA-VA'!T:T, 'Ratios_MARAMA-VA'!AA:AA, Z385)</f>
        <v>8.13090461758487E-3</v>
      </c>
      <c r="F385" s="86">
        <f>SUMIFS('Ratios_MARAMA-VA'!J:J, 'Ratios_MARAMA-VA'!AA:AA, Z385)</f>
        <v>1.68213900297778E-5</v>
      </c>
      <c r="G385" s="122">
        <f t="shared" si="25"/>
        <v>2.0688214683268875E-3</v>
      </c>
      <c r="H385" s="122">
        <v>8.1332659911550007E-3</v>
      </c>
      <c r="I385" s="86">
        <v>1.6826275290114426E-5</v>
      </c>
      <c r="J385" s="122">
        <v>8.1332659911550007E-3</v>
      </c>
      <c r="K385" s="86">
        <v>1.6826275290114426E-5</v>
      </c>
      <c r="L385" s="122" t="str" cm="1">
        <f t="array" ref="L385">_xlfn.SWITCH(A385,
    "District of Columbia", _xlfn.XLOOKUP(R385, '2015 O3 Growth Surrogates'!A:A, '2015 O3 Growth Surrogates'!H:H),
    "Maryland", _xlfn.XLOOKUP(R385, '2015 O3 Growth Surrogates'!A:A, '2015 O3 Growth Surrogates'!I:I),
    "Virginia", _xlfn.XLOOKUP(R385, '2015 O3 Growth Surrogates'!A:A, '2015 O3 Growth Surrogates'!J:J)
)</f>
        <v>Employment</v>
      </c>
      <c r="M385" s="133" cm="1">
        <f t="array" ref="M385">_xlfn.SWITCH(L385,
"Employment", INDEX('Coop GFs_CFs'!C:D, MATCH(B385,'Coop GFs_CFs'!B:B,0),1),
"Population", INDEX('Coop GFs_CFs'!E:F, MATCH(B385,'Coop GFs_CFs'!B:B,0),1),
"Household", INDEX('Coop GFs_CFs'!G:H, MATCH(B385,'Coop GFs_CFs'!B:B,0),1),
"VMT", INDEX('Coop GFs_CFs'!I:J, MATCH(B385,'Coop GFs_CFs'!B:B,0),1),
"Lane Mile", INDEX('Coop GFs_CFs'!K:L, MATCH(B385,'Coop GFs_CFs'!B:B,0),1),
"Gas Sales", INDEX('Coop GFs_CFs'!M:N, MATCH(B385,'Coop GFs_CFs'!B:B,0),1),
"No Growth", INDEX('Coop GFs_CFs'!O:P, MATCH(B385,'Coop GFs_CFs'!B:B,0),1)
)</f>
        <v>1.1233017518770112</v>
      </c>
      <c r="N385" s="133" cm="1">
        <f t="array" ref="N385">_xlfn.SWITCH(L385,
"Employment", INDEX('Coop GFs_CFs'!C:D, MATCH(B385,'Coop GFs_CFs'!B:B,0),2),
"Population", INDEX('Coop GFs_CFs'!E:F, MATCH(B385,'Coop GFs_CFs'!B:B,0),2),
"Household", INDEX('Coop GFs_CFs'!G:H, MATCH(B385,'Coop GFs_CFs'!B:B,0),2),
"VMT", INDEX('Coop GFs_CFs'!I:J, MATCH(B385,'Coop GFs_CFs'!B:B,0),2),
"Lane Mile", INDEX('Coop GFs_CFs'!K:L, MATCH(B385,'Coop GFs_CFs'!B:B,0),2),
"Gas Sales", INDEX('Coop GFs_CFs'!M:N, MATCH(B385,'Coop GFs_CFs'!B:B,0),2),
"No Growth", INDEX('Coop GFs_CFs'!O:P, MATCH(B385,'Coop GFs_CFs'!B:B,0),2)
)</f>
        <v>1.1478816589202718</v>
      </c>
      <c r="O385" s="133"/>
      <c r="P385" s="86">
        <f t="shared" si="23"/>
        <v>1.8895496889455892E-5</v>
      </c>
      <c r="Q385" s="86">
        <f t="shared" si="24"/>
        <v>1.9308965092726261E-5</v>
      </c>
      <c r="R385" s="156" t="s">
        <v>753</v>
      </c>
      <c r="S385" s="85" t="s">
        <v>754</v>
      </c>
      <c r="T385" s="85" t="s">
        <v>436</v>
      </c>
      <c r="U385" s="85" t="s">
        <v>230</v>
      </c>
      <c r="V385" s="85" t="s">
        <v>453</v>
      </c>
      <c r="W385" s="85" t="s">
        <v>441</v>
      </c>
      <c r="X385" s="85" t="s">
        <v>330</v>
      </c>
      <c r="Z385" s="42" t="s">
        <v>1582</v>
      </c>
      <c r="AA385"/>
    </row>
    <row r="386" spans="1:27" s="39" customFormat="1" x14ac:dyDescent="0.35">
      <c r="A386" s="85" t="s">
        <v>497</v>
      </c>
      <c r="B386" s="87">
        <v>24009</v>
      </c>
      <c r="C386" s="87" t="s">
        <v>10</v>
      </c>
      <c r="D386" s="86">
        <v>2.67513679999999E-2</v>
      </c>
      <c r="E386" s="86">
        <f>SUMIFS('Ratios_MARAMA-VA'!T:T, 'Ratios_MARAMA-VA'!AA:AA, Z386)</f>
        <v>2.6743601135688699E-2</v>
      </c>
      <c r="F386" s="86">
        <f>SUMIFS('Ratios_MARAMA-VA'!J:J, 'Ratios_MARAMA-VA'!AA:AA, Z386)</f>
        <v>5.5327736169884202E-5</v>
      </c>
      <c r="G386" s="122">
        <f t="shared" si="25"/>
        <v>2.0688214683268909E-3</v>
      </c>
      <c r="H386" s="122">
        <v>1.71054420384615E-2</v>
      </c>
      <c r="I386" s="86">
        <v>3.5388105714390449E-5</v>
      </c>
      <c r="J386" s="122">
        <v>1.4275970423076901E-2</v>
      </c>
      <c r="K386" s="86">
        <v>2.9534434092461221E-5</v>
      </c>
      <c r="L386" s="122" t="str" cm="1">
        <f t="array" ref="L386">_xlfn.SWITCH(A386,
    "District of Columbia", _xlfn.XLOOKUP(R386, '2015 O3 Growth Surrogates'!A:A, '2015 O3 Growth Surrogates'!H:H),
    "Maryland", _xlfn.XLOOKUP(R386, '2015 O3 Growth Surrogates'!A:A, '2015 O3 Growth Surrogates'!I:I),
    "Virginia", _xlfn.XLOOKUP(R386, '2015 O3 Growth Surrogates'!A:A, '2015 O3 Growth Surrogates'!J:J)
)</f>
        <v>Employment</v>
      </c>
      <c r="M386" s="133" cm="1">
        <f t="array" ref="M386">_xlfn.SWITCH(L386,
"Employment", INDEX('Coop GFs_CFs'!C:D, MATCH(B386,'Coop GFs_CFs'!B:B,0),1),
"Population", INDEX('Coop GFs_CFs'!E:F, MATCH(B386,'Coop GFs_CFs'!B:B,0),1),
"Household", INDEX('Coop GFs_CFs'!G:H, MATCH(B386,'Coop GFs_CFs'!B:B,0),1),
"VMT", INDEX('Coop GFs_CFs'!I:J, MATCH(B386,'Coop GFs_CFs'!B:B,0),1),
"Lane Mile", INDEX('Coop GFs_CFs'!K:L, MATCH(B386,'Coop GFs_CFs'!B:B,0),1),
"Gas Sales", INDEX('Coop GFs_CFs'!M:N, MATCH(B386,'Coop GFs_CFs'!B:B,0),1),
"No Growth", INDEX('Coop GFs_CFs'!O:P, MATCH(B386,'Coop GFs_CFs'!B:B,0),1)
)</f>
        <v>1.0339308317341065</v>
      </c>
      <c r="N386" s="133" cm="1">
        <f t="array" ref="N386">_xlfn.SWITCH(L386,
"Employment", INDEX('Coop GFs_CFs'!C:D, MATCH(B386,'Coop GFs_CFs'!B:B,0),2),
"Population", INDEX('Coop GFs_CFs'!E:F, MATCH(B386,'Coop GFs_CFs'!B:B,0),2),
"Household", INDEX('Coop GFs_CFs'!G:H, MATCH(B386,'Coop GFs_CFs'!B:B,0),2),
"VMT", INDEX('Coop GFs_CFs'!I:J, MATCH(B386,'Coop GFs_CFs'!B:B,0),2),
"Lane Mile", INDEX('Coop GFs_CFs'!K:L, MATCH(B386,'Coop GFs_CFs'!B:B,0),2),
"Gas Sales", INDEX('Coop GFs_CFs'!M:N, MATCH(B386,'Coop GFs_CFs'!B:B,0),2),
"No Growth", INDEX('Coop GFs_CFs'!O:P, MATCH(B386,'Coop GFs_CFs'!B:B,0),2)
)</f>
        <v>1.0518639500224574</v>
      </c>
      <c r="O386" s="133"/>
      <c r="P386" s="86">
        <f t="shared" si="23"/>
        <v>5.7205052276093582E-5</v>
      </c>
      <c r="Q386" s="86">
        <f t="shared" si="24"/>
        <v>5.8197251113454783E-5</v>
      </c>
      <c r="R386" s="156" t="s">
        <v>751</v>
      </c>
      <c r="S386" s="85" t="s">
        <v>198</v>
      </c>
      <c r="T386" s="85" t="s">
        <v>436</v>
      </c>
      <c r="U386" s="85" t="s">
        <v>230</v>
      </c>
      <c r="V386" s="85" t="s">
        <v>752</v>
      </c>
      <c r="W386" s="85" t="s">
        <v>437</v>
      </c>
      <c r="X386" s="85" t="s">
        <v>330</v>
      </c>
      <c r="Z386" s="42" t="s">
        <v>1584</v>
      </c>
      <c r="AA386"/>
    </row>
    <row r="387" spans="1:27" s="39" customFormat="1" x14ac:dyDescent="0.35">
      <c r="A387" s="43" t="s">
        <v>497</v>
      </c>
      <c r="B387" s="54">
        <v>24009</v>
      </c>
      <c r="C387" s="54" t="s">
        <v>12</v>
      </c>
      <c r="D387" s="53">
        <v>4.5477326999989999E-4</v>
      </c>
      <c r="E387" s="53">
        <f>SUMIFS('Ratios_MARAMA-VA'!T:T, 'Ratios_MARAMA-VA'!AA:AA, Z387)</f>
        <v>4.5464123330264401E-4</v>
      </c>
      <c r="F387" s="53">
        <f>SUMIFS('Ratios_MARAMA-VA'!J:J, 'Ratios_MARAMA-VA'!AA:AA, Z387)</f>
        <v>9.4057154384312098E-7</v>
      </c>
      <c r="G387" s="120">
        <f t="shared" si="25"/>
        <v>2.0688214683268831E-3</v>
      </c>
      <c r="H387" s="120">
        <v>2.9079252360569998E-4</v>
      </c>
      <c r="I387" s="53">
        <v>6.0159781566442408E-7</v>
      </c>
      <c r="J387" s="123" t="s">
        <v>14</v>
      </c>
      <c r="K387" s="53">
        <f>I387</f>
        <v>6.0159781566442408E-7</v>
      </c>
      <c r="L387" s="122" t="str" cm="1">
        <f t="array" ref="L387">_xlfn.SWITCH(A387,
    "District of Columbia", _xlfn.XLOOKUP(R387, '2015 O3 Growth Surrogates'!A:A, '2015 O3 Growth Surrogates'!H:H),
    "Maryland", _xlfn.XLOOKUP(R387, '2015 O3 Growth Surrogates'!A:A, '2015 O3 Growth Surrogates'!I:I),
    "Virginia", _xlfn.XLOOKUP(R387, '2015 O3 Growth Surrogates'!A:A, '2015 O3 Growth Surrogates'!J:J)
)</f>
        <v>Employment</v>
      </c>
      <c r="M387" s="133" cm="1">
        <f t="array" ref="M387">_xlfn.SWITCH(L387,
"Employment", INDEX('Coop GFs_CFs'!C:D, MATCH(B387,'Coop GFs_CFs'!B:B,0),1),
"Population", INDEX('Coop GFs_CFs'!E:F, MATCH(B387,'Coop GFs_CFs'!B:B,0),1),
"Household", INDEX('Coop GFs_CFs'!G:H, MATCH(B387,'Coop GFs_CFs'!B:B,0),1),
"VMT", INDEX('Coop GFs_CFs'!I:J, MATCH(B387,'Coop GFs_CFs'!B:B,0),1),
"Lane Mile", INDEX('Coop GFs_CFs'!K:L, MATCH(B387,'Coop GFs_CFs'!B:B,0),1),
"Gas Sales", INDEX('Coop GFs_CFs'!M:N, MATCH(B387,'Coop GFs_CFs'!B:B,0),1),
"No Growth", INDEX('Coop GFs_CFs'!O:P, MATCH(B387,'Coop GFs_CFs'!B:B,0),1)
)</f>
        <v>1.0339308317341065</v>
      </c>
      <c r="N387" s="133" cm="1">
        <f t="array" ref="N387">_xlfn.SWITCH(L387,
"Employment", INDEX('Coop GFs_CFs'!C:D, MATCH(B387,'Coop GFs_CFs'!B:B,0),2),
"Population", INDEX('Coop GFs_CFs'!E:F, MATCH(B387,'Coop GFs_CFs'!B:B,0),2),
"Household", INDEX('Coop GFs_CFs'!G:H, MATCH(B387,'Coop GFs_CFs'!B:B,0),2),
"VMT", INDEX('Coop GFs_CFs'!I:J, MATCH(B387,'Coop GFs_CFs'!B:B,0),2),
"Lane Mile", INDEX('Coop GFs_CFs'!K:L, MATCH(B387,'Coop GFs_CFs'!B:B,0),2),
"Gas Sales", INDEX('Coop GFs_CFs'!M:N, MATCH(B387,'Coop GFs_CFs'!B:B,0),2),
"No Growth", INDEX('Coop GFs_CFs'!O:P, MATCH(B387,'Coop GFs_CFs'!B:B,0),2)
)</f>
        <v>1.0518639500224574</v>
      </c>
      <c r="O387" s="133"/>
      <c r="P387" s="86">
        <f t="shared" si="23"/>
        <v>9.7248591863115068E-7</v>
      </c>
      <c r="Q387" s="86">
        <f t="shared" si="24"/>
        <v>9.8935329938554621E-7</v>
      </c>
      <c r="R387" s="157" t="s">
        <v>751</v>
      </c>
      <c r="S387" s="43" t="s">
        <v>198</v>
      </c>
      <c r="T387" s="43" t="s">
        <v>436</v>
      </c>
      <c r="U387" s="43" t="s">
        <v>230</v>
      </c>
      <c r="V387" s="43" t="s">
        <v>752</v>
      </c>
      <c r="W387" s="43" t="s">
        <v>437</v>
      </c>
      <c r="X387" s="43" t="s">
        <v>330</v>
      </c>
      <c r="Z387" s="42" t="s">
        <v>1598</v>
      </c>
    </row>
    <row r="388" spans="1:27" s="39" customFormat="1" x14ac:dyDescent="0.35">
      <c r="A388" s="85" t="s">
        <v>497</v>
      </c>
      <c r="B388" s="87">
        <v>24017</v>
      </c>
      <c r="C388" s="87" t="s">
        <v>10</v>
      </c>
      <c r="D388" s="86">
        <v>5.0781387999999997E-2</v>
      </c>
      <c r="E388" s="86">
        <f>SUMIFS('Ratios_MARAMA-VA'!T:T, 'Ratios_MARAMA-VA'!AA:AA, Z388)</f>
        <v>5.0766644374547698E-2</v>
      </c>
      <c r="F388" s="86">
        <f>SUMIFS('Ratios_MARAMA-VA'!J:J, 'Ratios_MARAMA-VA'!AA:AA, Z388)</f>
        <v>1.0502712375698E-4</v>
      </c>
      <c r="G388" s="122">
        <f t="shared" si="25"/>
        <v>2.068821468326874E-3</v>
      </c>
      <c r="H388" s="122">
        <v>3.2470791365384603E-2</v>
      </c>
      <c r="I388" s="86">
        <v>6.7176270270270555E-5</v>
      </c>
      <c r="J388" s="122">
        <v>2.70996830192307E-2</v>
      </c>
      <c r="K388" s="86">
        <v>5.6064406015037709E-5</v>
      </c>
      <c r="L388" s="122" t="str" cm="1">
        <f t="array" ref="L388">_xlfn.SWITCH(A388,
    "District of Columbia", _xlfn.XLOOKUP(R388, '2015 O3 Growth Surrogates'!A:A, '2015 O3 Growth Surrogates'!H:H),
    "Maryland", _xlfn.XLOOKUP(R388, '2015 O3 Growth Surrogates'!A:A, '2015 O3 Growth Surrogates'!I:I),
    "Virginia", _xlfn.XLOOKUP(R388, '2015 O3 Growth Surrogates'!A:A, '2015 O3 Growth Surrogates'!J:J)
)</f>
        <v>Employment</v>
      </c>
      <c r="M388" s="133" cm="1">
        <f t="array" ref="M388">_xlfn.SWITCH(L388,
"Employment", INDEX('Coop GFs_CFs'!C:D, MATCH(B388,'Coop GFs_CFs'!B:B,0),1),
"Population", INDEX('Coop GFs_CFs'!E:F, MATCH(B388,'Coop GFs_CFs'!B:B,0),1),
"Household", INDEX('Coop GFs_CFs'!G:H, MATCH(B388,'Coop GFs_CFs'!B:B,0),1),
"VMT", INDEX('Coop GFs_CFs'!I:J, MATCH(B388,'Coop GFs_CFs'!B:B,0),1),
"Lane Mile", INDEX('Coop GFs_CFs'!K:L, MATCH(B388,'Coop GFs_CFs'!B:B,0),1),
"Gas Sales", INDEX('Coop GFs_CFs'!M:N, MATCH(B388,'Coop GFs_CFs'!B:B,0),1),
"No Growth", INDEX('Coop GFs_CFs'!O:P, MATCH(B388,'Coop GFs_CFs'!B:B,0),1)
)</f>
        <v>1.1494562546354627</v>
      </c>
      <c r="N388" s="133" cm="1">
        <f t="array" ref="N388">_xlfn.SWITCH(L388,
"Employment", INDEX('Coop GFs_CFs'!C:D, MATCH(B388,'Coop GFs_CFs'!B:B,0),2),
"Population", INDEX('Coop GFs_CFs'!E:F, MATCH(B388,'Coop GFs_CFs'!B:B,0),2),
"Household", INDEX('Coop GFs_CFs'!G:H, MATCH(B388,'Coop GFs_CFs'!B:B,0),2),
"VMT", INDEX('Coop GFs_CFs'!I:J, MATCH(B388,'Coop GFs_CFs'!B:B,0),2),
"Lane Mile", INDEX('Coop GFs_CFs'!K:L, MATCH(B388,'Coop GFs_CFs'!B:B,0),2),
"Gas Sales", INDEX('Coop GFs_CFs'!M:N, MATCH(B388,'Coop GFs_CFs'!B:B,0),2),
"No Growth", INDEX('Coop GFs_CFs'!O:P, MATCH(B388,'Coop GFs_CFs'!B:B,0),2)
)</f>
        <v>1.2365582750270308</v>
      </c>
      <c r="O388" s="133"/>
      <c r="P388" s="86">
        <f t="shared" si="23"/>
        <v>1.2072408430883347E-4</v>
      </c>
      <c r="Q388" s="86">
        <f t="shared" si="24"/>
        <v>1.2987215898398167E-4</v>
      </c>
      <c r="R388" s="156" t="s">
        <v>751</v>
      </c>
      <c r="S388" s="85" t="s">
        <v>198</v>
      </c>
      <c r="T388" s="85" t="s">
        <v>436</v>
      </c>
      <c r="U388" s="85" t="s">
        <v>230</v>
      </c>
      <c r="V388" s="85" t="s">
        <v>752</v>
      </c>
      <c r="W388" s="85" t="s">
        <v>437</v>
      </c>
      <c r="X388" s="85" t="s">
        <v>330</v>
      </c>
      <c r="Z388" s="42" t="s">
        <v>1585</v>
      </c>
      <c r="AA388"/>
    </row>
    <row r="389" spans="1:27" s="39" customFormat="1" x14ac:dyDescent="0.35">
      <c r="A389" s="85" t="s">
        <v>497</v>
      </c>
      <c r="B389" s="87">
        <v>24017</v>
      </c>
      <c r="C389" s="87" t="s">
        <v>12</v>
      </c>
      <c r="D389" s="86">
        <v>8.6328339999990002E-4</v>
      </c>
      <c r="E389" s="86">
        <f>SUMIFS('Ratios_MARAMA-VA'!T:T, 'Ratios_MARAMA-VA'!AA:AA, Z389)</f>
        <v>8.6303275842421505E-4</v>
      </c>
      <c r="F389" s="86">
        <f>SUMIFS('Ratios_MARAMA-VA'!J:J, 'Ratios_MARAMA-VA'!AA:AA, Z389)</f>
        <v>1.7854606984973799E-6</v>
      </c>
      <c r="G389" s="122">
        <f t="shared" si="25"/>
        <v>2.0688214683268775E-3</v>
      </c>
      <c r="H389" s="122">
        <v>5.5200332788460003E-4</v>
      </c>
      <c r="I389" s="86">
        <v>1.1419963353155409E-6</v>
      </c>
      <c r="J389" s="122">
        <v>4.6069450673069998E-4</v>
      </c>
      <c r="K389" s="86">
        <v>9.5309468586473331E-7</v>
      </c>
      <c r="L389" s="122" t="str" cm="1">
        <f t="array" ref="L389">_xlfn.SWITCH(A389,
    "District of Columbia", _xlfn.XLOOKUP(R389, '2015 O3 Growth Surrogates'!A:A, '2015 O3 Growth Surrogates'!H:H),
    "Maryland", _xlfn.XLOOKUP(R389, '2015 O3 Growth Surrogates'!A:A, '2015 O3 Growth Surrogates'!I:I),
    "Virginia", _xlfn.XLOOKUP(R389, '2015 O3 Growth Surrogates'!A:A, '2015 O3 Growth Surrogates'!J:J)
)</f>
        <v>Employment</v>
      </c>
      <c r="M389" s="133" cm="1">
        <f t="array" ref="M389">_xlfn.SWITCH(L389,
"Employment", INDEX('Coop GFs_CFs'!C:D, MATCH(B389,'Coop GFs_CFs'!B:B,0),1),
"Population", INDEX('Coop GFs_CFs'!E:F, MATCH(B389,'Coop GFs_CFs'!B:B,0),1),
"Household", INDEX('Coop GFs_CFs'!G:H, MATCH(B389,'Coop GFs_CFs'!B:B,0),1),
"VMT", INDEX('Coop GFs_CFs'!I:J, MATCH(B389,'Coop GFs_CFs'!B:B,0),1),
"Lane Mile", INDEX('Coop GFs_CFs'!K:L, MATCH(B389,'Coop GFs_CFs'!B:B,0),1),
"Gas Sales", INDEX('Coop GFs_CFs'!M:N, MATCH(B389,'Coop GFs_CFs'!B:B,0),1),
"No Growth", INDEX('Coop GFs_CFs'!O:P, MATCH(B389,'Coop GFs_CFs'!B:B,0),1)
)</f>
        <v>1.1494562546354627</v>
      </c>
      <c r="N389" s="133" cm="1">
        <f t="array" ref="N389">_xlfn.SWITCH(L389,
"Employment", INDEX('Coop GFs_CFs'!C:D, MATCH(B389,'Coop GFs_CFs'!B:B,0),2),
"Population", INDEX('Coop GFs_CFs'!E:F, MATCH(B389,'Coop GFs_CFs'!B:B,0),2),
"Household", INDEX('Coop GFs_CFs'!G:H, MATCH(B389,'Coop GFs_CFs'!B:B,0),2),
"VMT", INDEX('Coop GFs_CFs'!I:J, MATCH(B389,'Coop GFs_CFs'!B:B,0),2),
"Lane Mile", INDEX('Coop GFs_CFs'!K:L, MATCH(B389,'Coop GFs_CFs'!B:B,0),2),
"Gas Sales", INDEX('Coop GFs_CFs'!M:N, MATCH(B389,'Coop GFs_CFs'!B:B,0),2),
"No Growth", INDEX('Coop GFs_CFs'!O:P, MATCH(B389,'Coop GFs_CFs'!B:B,0),2)
)</f>
        <v>1.2365582750270308</v>
      </c>
      <c r="O389" s="133"/>
      <c r="P389" s="86">
        <f t="shared" si="23"/>
        <v>2.0523089672936153E-6</v>
      </c>
      <c r="Q389" s="86">
        <f t="shared" si="24"/>
        <v>2.2078262014624774E-6</v>
      </c>
      <c r="R389" s="156" t="s">
        <v>751</v>
      </c>
      <c r="S389" s="85" t="s">
        <v>198</v>
      </c>
      <c r="T389" s="85" t="s">
        <v>436</v>
      </c>
      <c r="U389" s="85" t="s">
        <v>230</v>
      </c>
      <c r="V389" s="85" t="s">
        <v>752</v>
      </c>
      <c r="W389" s="85" t="s">
        <v>437</v>
      </c>
      <c r="X389" s="85" t="s">
        <v>330</v>
      </c>
      <c r="Z389" s="42" t="s">
        <v>1599</v>
      </c>
      <c r="AA389"/>
    </row>
    <row r="390" spans="1:27" s="39" customFormat="1" x14ac:dyDescent="0.35">
      <c r="A390" s="85" t="s">
        <v>497</v>
      </c>
      <c r="B390" s="87">
        <v>24021</v>
      </c>
      <c r="C390" s="87" t="s">
        <v>10</v>
      </c>
      <c r="D390" s="86">
        <v>0.12876535</v>
      </c>
      <c r="E390" s="86">
        <f>SUMIFS('Ratios_MARAMA-VA'!T:T, 'Ratios_MARAMA-VA'!AA:AA, Z390)</f>
        <v>0.12872796488379001</v>
      </c>
      <c r="F390" s="86">
        <f>SUMIFS('Ratios_MARAMA-VA'!J:J, 'Ratios_MARAMA-VA'!AA:AA, Z390)</f>
        <v>2.6631517732561598E-4</v>
      </c>
      <c r="G390" s="122">
        <f t="shared" si="25"/>
        <v>2.0688214683268992E-3</v>
      </c>
      <c r="H390" s="122">
        <v>8.2335536298076897E-2</v>
      </c>
      <c r="I390" s="86">
        <v>1.7033752509967016E-4</v>
      </c>
      <c r="J390" s="122">
        <v>6.8716124278846102E-2</v>
      </c>
      <c r="K390" s="86">
        <v>1.4216139312829608E-4</v>
      </c>
      <c r="L390" s="122" t="str" cm="1">
        <f t="array" ref="L390">_xlfn.SWITCH(A390,
    "District of Columbia", _xlfn.XLOOKUP(R390, '2015 O3 Growth Surrogates'!A:A, '2015 O3 Growth Surrogates'!H:H),
    "Maryland", _xlfn.XLOOKUP(R390, '2015 O3 Growth Surrogates'!A:A, '2015 O3 Growth Surrogates'!I:I),
    "Virginia", _xlfn.XLOOKUP(R390, '2015 O3 Growth Surrogates'!A:A, '2015 O3 Growth Surrogates'!J:J)
)</f>
        <v>Employment</v>
      </c>
      <c r="M390" s="133" cm="1">
        <f t="array" ref="M390">_xlfn.SWITCH(L390,
"Employment", INDEX('Coop GFs_CFs'!C:D, MATCH(B390,'Coop GFs_CFs'!B:B,0),1),
"Population", INDEX('Coop GFs_CFs'!E:F, MATCH(B390,'Coop GFs_CFs'!B:B,0),1),
"Household", INDEX('Coop GFs_CFs'!G:H, MATCH(B390,'Coop GFs_CFs'!B:B,0),1),
"VMT", INDEX('Coop GFs_CFs'!I:J, MATCH(B390,'Coop GFs_CFs'!B:B,0),1),
"Lane Mile", INDEX('Coop GFs_CFs'!K:L, MATCH(B390,'Coop GFs_CFs'!B:B,0),1),
"Gas Sales", INDEX('Coop GFs_CFs'!M:N, MATCH(B390,'Coop GFs_CFs'!B:B,0),1),
"No Growth", INDEX('Coop GFs_CFs'!O:P, MATCH(B390,'Coop GFs_CFs'!B:B,0),1)
)</f>
        <v>1.1441294512813505</v>
      </c>
      <c r="N390" s="133" cm="1">
        <f t="array" ref="N390">_xlfn.SWITCH(L390,
"Employment", INDEX('Coop GFs_CFs'!C:D, MATCH(B390,'Coop GFs_CFs'!B:B,0),2),
"Population", INDEX('Coop GFs_CFs'!E:F, MATCH(B390,'Coop GFs_CFs'!B:B,0),2),
"Household", INDEX('Coop GFs_CFs'!G:H, MATCH(B390,'Coop GFs_CFs'!B:B,0),2),
"VMT", INDEX('Coop GFs_CFs'!I:J, MATCH(B390,'Coop GFs_CFs'!B:B,0),2),
"Lane Mile", INDEX('Coop GFs_CFs'!K:L, MATCH(B390,'Coop GFs_CFs'!B:B,0),2),
"Gas Sales", INDEX('Coop GFs_CFs'!M:N, MATCH(B390,'Coop GFs_CFs'!B:B,0),2),
"No Growth", INDEX('Coop GFs_CFs'!O:P, MATCH(B390,'Coop GFs_CFs'!B:B,0),2)
)</f>
        <v>1.2247937540008487</v>
      </c>
      <c r="O390" s="133"/>
      <c r="P390" s="86">
        <f t="shared" si="23"/>
        <v>3.0469903770145255E-4</v>
      </c>
      <c r="Q390" s="86">
        <f t="shared" si="24"/>
        <v>3.2618116578404289E-4</v>
      </c>
      <c r="R390" s="156" t="s">
        <v>751</v>
      </c>
      <c r="S390" s="85" t="s">
        <v>198</v>
      </c>
      <c r="T390" s="85" t="s">
        <v>436</v>
      </c>
      <c r="U390" s="85" t="s">
        <v>230</v>
      </c>
      <c r="V390" s="85" t="s">
        <v>752</v>
      </c>
      <c r="W390" s="85" t="s">
        <v>437</v>
      </c>
      <c r="X390" s="85" t="s">
        <v>330</v>
      </c>
      <c r="Z390" s="42" t="s">
        <v>1586</v>
      </c>
      <c r="AA390"/>
    </row>
    <row r="391" spans="1:27" s="39" customFormat="1" x14ac:dyDescent="0.35">
      <c r="A391" s="85" t="s">
        <v>497</v>
      </c>
      <c r="B391" s="87">
        <v>24021</v>
      </c>
      <c r="C391" s="87" t="s">
        <v>12</v>
      </c>
      <c r="D391" s="86">
        <v>2.1890112999999999E-3</v>
      </c>
      <c r="E391" s="86">
        <f>SUMIFS('Ratios_MARAMA-VA'!T:T, 'Ratios_MARAMA-VA'!AA:AA, Z391)</f>
        <v>2.1883757529228198E-3</v>
      </c>
      <c r="F391" s="86">
        <f>SUMIFS('Ratios_MARAMA-VA'!J:J, 'Ratios_MARAMA-VA'!AA:AA, Z391)</f>
        <v>4.5273587384127499E-6</v>
      </c>
      <c r="G391" s="122">
        <f t="shared" si="25"/>
        <v>2.0688214683268892E-3</v>
      </c>
      <c r="H391" s="122">
        <v>1.3997043408653001E-3</v>
      </c>
      <c r="I391" s="86">
        <v>2.8957383896924705E-6</v>
      </c>
      <c r="J391" s="122">
        <v>1.1681742995191999E-3</v>
      </c>
      <c r="K391" s="86">
        <v>2.4167440695930465E-6</v>
      </c>
      <c r="L391" s="122" t="str" cm="1">
        <f t="array" ref="L391">_xlfn.SWITCH(A391,
    "District of Columbia", _xlfn.XLOOKUP(R391, '2015 O3 Growth Surrogates'!A:A, '2015 O3 Growth Surrogates'!H:H),
    "Maryland", _xlfn.XLOOKUP(R391, '2015 O3 Growth Surrogates'!A:A, '2015 O3 Growth Surrogates'!I:I),
    "Virginia", _xlfn.XLOOKUP(R391, '2015 O3 Growth Surrogates'!A:A, '2015 O3 Growth Surrogates'!J:J)
)</f>
        <v>Employment</v>
      </c>
      <c r="M391" s="133" cm="1">
        <f t="array" ref="M391">_xlfn.SWITCH(L391,
"Employment", INDEX('Coop GFs_CFs'!C:D, MATCH(B391,'Coop GFs_CFs'!B:B,0),1),
"Population", INDEX('Coop GFs_CFs'!E:F, MATCH(B391,'Coop GFs_CFs'!B:B,0),1),
"Household", INDEX('Coop GFs_CFs'!G:H, MATCH(B391,'Coop GFs_CFs'!B:B,0),1),
"VMT", INDEX('Coop GFs_CFs'!I:J, MATCH(B391,'Coop GFs_CFs'!B:B,0),1),
"Lane Mile", INDEX('Coop GFs_CFs'!K:L, MATCH(B391,'Coop GFs_CFs'!B:B,0),1),
"Gas Sales", INDEX('Coop GFs_CFs'!M:N, MATCH(B391,'Coop GFs_CFs'!B:B,0),1),
"No Growth", INDEX('Coop GFs_CFs'!O:P, MATCH(B391,'Coop GFs_CFs'!B:B,0),1)
)</f>
        <v>1.1441294512813505</v>
      </c>
      <c r="N391" s="133" cm="1">
        <f t="array" ref="N391">_xlfn.SWITCH(L391,
"Employment", INDEX('Coop GFs_CFs'!C:D, MATCH(B391,'Coop GFs_CFs'!B:B,0),2),
"Population", INDEX('Coop GFs_CFs'!E:F, MATCH(B391,'Coop GFs_CFs'!B:B,0),2),
"Household", INDEX('Coop GFs_CFs'!G:H, MATCH(B391,'Coop GFs_CFs'!B:B,0),2),
"VMT", INDEX('Coop GFs_CFs'!I:J, MATCH(B391,'Coop GFs_CFs'!B:B,0),2),
"Lane Mile", INDEX('Coop GFs_CFs'!K:L, MATCH(B391,'Coop GFs_CFs'!B:B,0),2),
"Gas Sales", INDEX('Coop GFs_CFs'!M:N, MATCH(B391,'Coop GFs_CFs'!B:B,0),2),
"No Growth", INDEX('Coop GFs_CFs'!O:P, MATCH(B391,'Coop GFs_CFs'!B:B,0),2)
)</f>
        <v>1.2247937540008487</v>
      </c>
      <c r="O391" s="133"/>
      <c r="P391" s="86">
        <f t="shared" ref="P391:P454" si="26">F391*M391</f>
        <v>5.179884469134007E-6</v>
      </c>
      <c r="Q391" s="86">
        <f t="shared" ref="Q391:Q454" si="27">F391*N391</f>
        <v>5.5450807049290985E-6</v>
      </c>
      <c r="R391" s="156" t="s">
        <v>751</v>
      </c>
      <c r="S391" s="85" t="s">
        <v>198</v>
      </c>
      <c r="T391" s="85" t="s">
        <v>436</v>
      </c>
      <c r="U391" s="85" t="s">
        <v>230</v>
      </c>
      <c r="V391" s="85" t="s">
        <v>752</v>
      </c>
      <c r="W391" s="85" t="s">
        <v>437</v>
      </c>
      <c r="X391" s="85" t="s">
        <v>330</v>
      </c>
      <c r="Z391" s="42" t="s">
        <v>1600</v>
      </c>
      <c r="AA391"/>
    </row>
    <row r="392" spans="1:27" s="39" customFormat="1" x14ac:dyDescent="0.35">
      <c r="A392" s="85" t="s">
        <v>497</v>
      </c>
      <c r="B392" s="87">
        <v>24031</v>
      </c>
      <c r="C392" s="87" t="s">
        <v>10</v>
      </c>
      <c r="D392" s="86">
        <v>0.71416310000000005</v>
      </c>
      <c r="E392" s="86">
        <f>SUMIFS('Ratios_MARAMA-VA'!T:T, 'Ratios_MARAMA-VA'!AA:AA, Z392)</f>
        <v>0.71395575329930805</v>
      </c>
      <c r="F392" s="86">
        <f>SUMIFS('Ratios_MARAMA-VA'!J:J, 'Ratios_MARAMA-VA'!AA:AA, Z392)</f>
        <v>1.4770469898611001E-3</v>
      </c>
      <c r="G392" s="122">
        <f t="shared" si="25"/>
        <v>2.0688214683268827E-3</v>
      </c>
      <c r="H392" s="122">
        <v>0.45665236682692301</v>
      </c>
      <c r="I392" s="86">
        <v>9.4473222005382108E-4</v>
      </c>
      <c r="J392" s="122">
        <v>0.38111588509615402</v>
      </c>
      <c r="K392" s="86">
        <v>7.8846072500732484E-4</v>
      </c>
      <c r="L392" s="122" t="str" cm="1">
        <f t="array" ref="L392">_xlfn.SWITCH(A392,
    "District of Columbia", _xlfn.XLOOKUP(R392, '2015 O3 Growth Surrogates'!A:A, '2015 O3 Growth Surrogates'!H:H),
    "Maryland", _xlfn.XLOOKUP(R392, '2015 O3 Growth Surrogates'!A:A, '2015 O3 Growth Surrogates'!I:I),
    "Virginia", _xlfn.XLOOKUP(R392, '2015 O3 Growth Surrogates'!A:A, '2015 O3 Growth Surrogates'!J:J)
)</f>
        <v>Employment</v>
      </c>
      <c r="M392" s="133" cm="1">
        <f t="array" ref="M392">_xlfn.SWITCH(L392,
"Employment", INDEX('Coop GFs_CFs'!C:D, MATCH(B392,'Coop GFs_CFs'!B:B,0),1),
"Population", INDEX('Coop GFs_CFs'!E:F, MATCH(B392,'Coop GFs_CFs'!B:B,0),1),
"Household", INDEX('Coop GFs_CFs'!G:H, MATCH(B392,'Coop GFs_CFs'!B:B,0),1),
"VMT", INDEX('Coop GFs_CFs'!I:J, MATCH(B392,'Coop GFs_CFs'!B:B,0),1),
"Lane Mile", INDEX('Coop GFs_CFs'!K:L, MATCH(B392,'Coop GFs_CFs'!B:B,0),1),
"Gas Sales", INDEX('Coop GFs_CFs'!M:N, MATCH(B392,'Coop GFs_CFs'!B:B,0),1),
"No Growth", INDEX('Coop GFs_CFs'!O:P, MATCH(B392,'Coop GFs_CFs'!B:B,0),1)
)</f>
        <v>1.0977892034918355</v>
      </c>
      <c r="N392" s="133" cm="1">
        <f t="array" ref="N392">_xlfn.SWITCH(L392,
"Employment", INDEX('Coop GFs_CFs'!C:D, MATCH(B392,'Coop GFs_CFs'!B:B,0),2),
"Population", INDEX('Coop GFs_CFs'!E:F, MATCH(B392,'Coop GFs_CFs'!B:B,0),2),
"Household", INDEX('Coop GFs_CFs'!G:H, MATCH(B392,'Coop GFs_CFs'!B:B,0),2),
"VMT", INDEX('Coop GFs_CFs'!I:J, MATCH(B392,'Coop GFs_CFs'!B:B,0),2),
"Lane Mile", INDEX('Coop GFs_CFs'!K:L, MATCH(B392,'Coop GFs_CFs'!B:B,0),2),
"Gas Sales", INDEX('Coop GFs_CFs'!M:N, MATCH(B392,'Coop GFs_CFs'!B:B,0),2),
"No Growth", INDEX('Coop GFs_CFs'!O:P, MATCH(B392,'Coop GFs_CFs'!B:B,0),2)
)</f>
        <v>1.1427409443629737</v>
      </c>
      <c r="O392" s="133"/>
      <c r="P392" s="86">
        <f t="shared" si="26"/>
        <v>1.6214862385196304E-3</v>
      </c>
      <c r="Q392" s="86">
        <f t="shared" si="27"/>
        <v>1.6878820720623612E-3</v>
      </c>
      <c r="R392" s="156" t="s">
        <v>751</v>
      </c>
      <c r="S392" s="85" t="s">
        <v>198</v>
      </c>
      <c r="T392" s="85" t="s">
        <v>436</v>
      </c>
      <c r="U392" s="85" t="s">
        <v>230</v>
      </c>
      <c r="V392" s="85" t="s">
        <v>752</v>
      </c>
      <c r="W392" s="85" t="s">
        <v>437</v>
      </c>
      <c r="X392" s="85" t="s">
        <v>330</v>
      </c>
      <c r="Z392" s="42" t="s">
        <v>1587</v>
      </c>
      <c r="AA392"/>
    </row>
    <row r="393" spans="1:27" s="39" customFormat="1" x14ac:dyDescent="0.35">
      <c r="A393" s="85" t="s">
        <v>497</v>
      </c>
      <c r="B393" s="87">
        <v>24031</v>
      </c>
      <c r="C393" s="87" t="s">
        <v>12</v>
      </c>
      <c r="D393" s="86">
        <v>1.21407789999999E-2</v>
      </c>
      <c r="E393" s="86">
        <f>SUMIFS('Ratios_MARAMA-VA'!T:T, 'Ratios_MARAMA-VA'!AA:AA, Z393)</f>
        <v>1.21372541042591E-2</v>
      </c>
      <c r="F393" s="86">
        <f>SUMIFS('Ratios_MARAMA-VA'!J:J, 'Ratios_MARAMA-VA'!AA:AA, Z393)</f>
        <v>2.5109811857429899E-5</v>
      </c>
      <c r="G393" s="122">
        <f t="shared" si="25"/>
        <v>2.0688214683268914E-3</v>
      </c>
      <c r="H393" s="122">
        <v>7.7630942644229999E-3</v>
      </c>
      <c r="I393" s="86">
        <v>1.6060456074883658E-5</v>
      </c>
      <c r="J393" s="122">
        <v>6.4789734086537999E-3</v>
      </c>
      <c r="K393" s="86">
        <v>1.3403839280542039E-5</v>
      </c>
      <c r="L393" s="122" t="str" cm="1">
        <f t="array" ref="L393">_xlfn.SWITCH(A393,
    "District of Columbia", _xlfn.XLOOKUP(R393, '2015 O3 Growth Surrogates'!A:A, '2015 O3 Growth Surrogates'!H:H),
    "Maryland", _xlfn.XLOOKUP(R393, '2015 O3 Growth Surrogates'!A:A, '2015 O3 Growth Surrogates'!I:I),
    "Virginia", _xlfn.XLOOKUP(R393, '2015 O3 Growth Surrogates'!A:A, '2015 O3 Growth Surrogates'!J:J)
)</f>
        <v>Employment</v>
      </c>
      <c r="M393" s="133" cm="1">
        <f t="array" ref="M393">_xlfn.SWITCH(L393,
"Employment", INDEX('Coop GFs_CFs'!C:D, MATCH(B393,'Coop GFs_CFs'!B:B,0),1),
"Population", INDEX('Coop GFs_CFs'!E:F, MATCH(B393,'Coop GFs_CFs'!B:B,0),1),
"Household", INDEX('Coop GFs_CFs'!G:H, MATCH(B393,'Coop GFs_CFs'!B:B,0),1),
"VMT", INDEX('Coop GFs_CFs'!I:J, MATCH(B393,'Coop GFs_CFs'!B:B,0),1),
"Lane Mile", INDEX('Coop GFs_CFs'!K:L, MATCH(B393,'Coop GFs_CFs'!B:B,0),1),
"Gas Sales", INDEX('Coop GFs_CFs'!M:N, MATCH(B393,'Coop GFs_CFs'!B:B,0),1),
"No Growth", INDEX('Coop GFs_CFs'!O:P, MATCH(B393,'Coop GFs_CFs'!B:B,0),1)
)</f>
        <v>1.0977892034918355</v>
      </c>
      <c r="N393" s="133" cm="1">
        <f t="array" ref="N393">_xlfn.SWITCH(L393,
"Employment", INDEX('Coop GFs_CFs'!C:D, MATCH(B393,'Coop GFs_CFs'!B:B,0),2),
"Population", INDEX('Coop GFs_CFs'!E:F, MATCH(B393,'Coop GFs_CFs'!B:B,0),2),
"Household", INDEX('Coop GFs_CFs'!G:H, MATCH(B393,'Coop GFs_CFs'!B:B,0),2),
"VMT", INDEX('Coop GFs_CFs'!I:J, MATCH(B393,'Coop GFs_CFs'!B:B,0),2),
"Lane Mile", INDEX('Coop GFs_CFs'!K:L, MATCH(B393,'Coop GFs_CFs'!B:B,0),2),
"Gas Sales", INDEX('Coop GFs_CFs'!M:N, MATCH(B393,'Coop GFs_CFs'!B:B,0),2),
"No Growth", INDEX('Coop GFs_CFs'!O:P, MATCH(B393,'Coop GFs_CFs'!B:B,0),2)
)</f>
        <v>1.1427409443629737</v>
      </c>
      <c r="O393" s="133"/>
      <c r="P393" s="86">
        <f t="shared" si="26"/>
        <v>2.7565280358797814E-5</v>
      </c>
      <c r="Q393" s="86">
        <f t="shared" si="27"/>
        <v>2.8694010114736038E-5</v>
      </c>
      <c r="R393" s="156" t="s">
        <v>751</v>
      </c>
      <c r="S393" s="85" t="s">
        <v>198</v>
      </c>
      <c r="T393" s="85" t="s">
        <v>436</v>
      </c>
      <c r="U393" s="85" t="s">
        <v>230</v>
      </c>
      <c r="V393" s="85" t="s">
        <v>752</v>
      </c>
      <c r="W393" s="85" t="s">
        <v>437</v>
      </c>
      <c r="X393" s="85" t="s">
        <v>330</v>
      </c>
      <c r="Z393" s="42" t="s">
        <v>1601</v>
      </c>
      <c r="AA393"/>
    </row>
    <row r="394" spans="1:27" s="39" customFormat="1" x14ac:dyDescent="0.35">
      <c r="A394" s="85" t="s">
        <v>497</v>
      </c>
      <c r="B394" s="87">
        <v>24033</v>
      </c>
      <c r="C394" s="87" t="s">
        <v>10</v>
      </c>
      <c r="D394" s="86">
        <v>0.39703929999999998</v>
      </c>
      <c r="E394" s="86">
        <f>SUMIFS('Ratios_MARAMA-VA'!T:T, 'Ratios_MARAMA-VA'!AA:AA, Z394)</f>
        <v>0.39692402550751998</v>
      </c>
      <c r="F394" s="86">
        <f>SUMIFS('Ratios_MARAMA-VA'!J:J, 'Ratios_MARAMA-VA'!AA:AA, Z394)</f>
        <v>8.2116494526468596E-4</v>
      </c>
      <c r="G394" s="122">
        <f t="shared" si="25"/>
        <v>2.0688214683268862E-3</v>
      </c>
      <c r="H394" s="122">
        <v>0.25387609086538498</v>
      </c>
      <c r="I394" s="86">
        <v>5.2522430707721579E-4</v>
      </c>
      <c r="J394" s="122">
        <v>0.21188154951923099</v>
      </c>
      <c r="K394" s="86">
        <v>4.3834509838775132E-4</v>
      </c>
      <c r="L394" s="122" t="str" cm="1">
        <f t="array" ref="L394">_xlfn.SWITCH(A394,
    "District of Columbia", _xlfn.XLOOKUP(R394, '2015 O3 Growth Surrogates'!A:A, '2015 O3 Growth Surrogates'!H:H),
    "Maryland", _xlfn.XLOOKUP(R394, '2015 O3 Growth Surrogates'!A:A, '2015 O3 Growth Surrogates'!I:I),
    "Virginia", _xlfn.XLOOKUP(R394, '2015 O3 Growth Surrogates'!A:A, '2015 O3 Growth Surrogates'!J:J)
)</f>
        <v>Employment</v>
      </c>
      <c r="M394" s="133" cm="1">
        <f t="array" ref="M394">_xlfn.SWITCH(L394,
"Employment", INDEX('Coop GFs_CFs'!C:D, MATCH(B394,'Coop GFs_CFs'!B:B,0),1),
"Population", INDEX('Coop GFs_CFs'!E:F, MATCH(B394,'Coop GFs_CFs'!B:B,0),1),
"Household", INDEX('Coop GFs_CFs'!G:H, MATCH(B394,'Coop GFs_CFs'!B:B,0),1),
"VMT", INDEX('Coop GFs_CFs'!I:J, MATCH(B394,'Coop GFs_CFs'!B:B,0),1),
"Lane Mile", INDEX('Coop GFs_CFs'!K:L, MATCH(B394,'Coop GFs_CFs'!B:B,0),1),
"Gas Sales", INDEX('Coop GFs_CFs'!M:N, MATCH(B394,'Coop GFs_CFs'!B:B,0),1),
"No Growth", INDEX('Coop GFs_CFs'!O:P, MATCH(B394,'Coop GFs_CFs'!B:B,0),1)
)</f>
        <v>1.0691583039570396</v>
      </c>
      <c r="N394" s="133" cm="1">
        <f t="array" ref="N394">_xlfn.SWITCH(L394,
"Employment", INDEX('Coop GFs_CFs'!C:D, MATCH(B394,'Coop GFs_CFs'!B:B,0),2),
"Population", INDEX('Coop GFs_CFs'!E:F, MATCH(B394,'Coop GFs_CFs'!B:B,0),2),
"Household", INDEX('Coop GFs_CFs'!G:H, MATCH(B394,'Coop GFs_CFs'!B:B,0),2),
"VMT", INDEX('Coop GFs_CFs'!I:J, MATCH(B394,'Coop GFs_CFs'!B:B,0),2),
"Lane Mile", INDEX('Coop GFs_CFs'!K:L, MATCH(B394,'Coop GFs_CFs'!B:B,0),2),
"Gas Sales", INDEX('Coop GFs_CFs'!M:N, MATCH(B394,'Coop GFs_CFs'!B:B,0),2),
"No Growth", INDEX('Coop GFs_CFs'!O:P, MATCH(B394,'Coop GFs_CFs'!B:B,0),2)
)</f>
        <v>1.1120864021452579</v>
      </c>
      <c r="O394" s="133"/>
      <c r="P394" s="86">
        <f t="shared" si="26"/>
        <v>8.7795532014816691E-4</v>
      </c>
      <c r="Q394" s="86">
        <f t="shared" si="27"/>
        <v>9.1320636954721223E-4</v>
      </c>
      <c r="R394" s="156" t="s">
        <v>751</v>
      </c>
      <c r="S394" s="85" t="s">
        <v>198</v>
      </c>
      <c r="T394" s="85" t="s">
        <v>436</v>
      </c>
      <c r="U394" s="85" t="s">
        <v>230</v>
      </c>
      <c r="V394" s="85" t="s">
        <v>752</v>
      </c>
      <c r="W394" s="85" t="s">
        <v>437</v>
      </c>
      <c r="X394" s="85" t="s">
        <v>330</v>
      </c>
      <c r="Z394" s="42" t="s">
        <v>1588</v>
      </c>
      <c r="AA394"/>
    </row>
    <row r="395" spans="1:27" s="39" customFormat="1" x14ac:dyDescent="0.35">
      <c r="A395" s="85" t="s">
        <v>497</v>
      </c>
      <c r="B395" s="87">
        <v>24033</v>
      </c>
      <c r="C395" s="87" t="s">
        <v>12</v>
      </c>
      <c r="D395" s="86">
        <v>6.7496687999999997E-3</v>
      </c>
      <c r="E395" s="86">
        <f>SUMIFS('Ratios_MARAMA-VA'!T:T, 'Ratios_MARAMA-VA'!AA:AA, Z395)</f>
        <v>6.7477091334246101E-3</v>
      </c>
      <c r="F395" s="86">
        <f>SUMIFS('Ratios_MARAMA-VA'!J:J, 'Ratios_MARAMA-VA'!AA:AA, Z395)</f>
        <v>1.39598055172542E-5</v>
      </c>
      <c r="G395" s="122">
        <f t="shared" si="25"/>
        <v>2.0688214683268796E-3</v>
      </c>
      <c r="H395" s="122">
        <v>4.3158939923076001E-3</v>
      </c>
      <c r="I395" s="86">
        <v>8.9288141463089682E-6</v>
      </c>
      <c r="J395" s="122">
        <v>3.6019867153845998E-3</v>
      </c>
      <c r="K395" s="86">
        <v>7.4518674454158823E-6</v>
      </c>
      <c r="L395" s="122" t="str" cm="1">
        <f t="array" ref="L395">_xlfn.SWITCH(A395,
    "District of Columbia", _xlfn.XLOOKUP(R395, '2015 O3 Growth Surrogates'!A:A, '2015 O3 Growth Surrogates'!H:H),
    "Maryland", _xlfn.XLOOKUP(R395, '2015 O3 Growth Surrogates'!A:A, '2015 O3 Growth Surrogates'!I:I),
    "Virginia", _xlfn.XLOOKUP(R395, '2015 O3 Growth Surrogates'!A:A, '2015 O3 Growth Surrogates'!J:J)
)</f>
        <v>Employment</v>
      </c>
      <c r="M395" s="133" cm="1">
        <f t="array" ref="M395">_xlfn.SWITCH(L395,
"Employment", INDEX('Coop GFs_CFs'!C:D, MATCH(B395,'Coop GFs_CFs'!B:B,0),1),
"Population", INDEX('Coop GFs_CFs'!E:F, MATCH(B395,'Coop GFs_CFs'!B:B,0),1),
"Household", INDEX('Coop GFs_CFs'!G:H, MATCH(B395,'Coop GFs_CFs'!B:B,0),1),
"VMT", INDEX('Coop GFs_CFs'!I:J, MATCH(B395,'Coop GFs_CFs'!B:B,0),1),
"Lane Mile", INDEX('Coop GFs_CFs'!K:L, MATCH(B395,'Coop GFs_CFs'!B:B,0),1),
"Gas Sales", INDEX('Coop GFs_CFs'!M:N, MATCH(B395,'Coop GFs_CFs'!B:B,0),1),
"No Growth", INDEX('Coop GFs_CFs'!O:P, MATCH(B395,'Coop GFs_CFs'!B:B,0),1)
)</f>
        <v>1.0691583039570396</v>
      </c>
      <c r="N395" s="133" cm="1">
        <f t="array" ref="N395">_xlfn.SWITCH(L395,
"Employment", INDEX('Coop GFs_CFs'!C:D, MATCH(B395,'Coop GFs_CFs'!B:B,0),2),
"Population", INDEX('Coop GFs_CFs'!E:F, MATCH(B395,'Coop GFs_CFs'!B:B,0),2),
"Household", INDEX('Coop GFs_CFs'!G:H, MATCH(B395,'Coop GFs_CFs'!B:B,0),2),
"VMT", INDEX('Coop GFs_CFs'!I:J, MATCH(B395,'Coop GFs_CFs'!B:B,0),2),
"Lane Mile", INDEX('Coop GFs_CFs'!K:L, MATCH(B395,'Coop GFs_CFs'!B:B,0),2),
"Gas Sales", INDEX('Coop GFs_CFs'!M:N, MATCH(B395,'Coop GFs_CFs'!B:B,0),2),
"No Growth", INDEX('Coop GFs_CFs'!O:P, MATCH(B395,'Coop GFs_CFs'!B:B,0),2)
)</f>
        <v>1.1120864021452579</v>
      </c>
      <c r="O395" s="133"/>
      <c r="P395" s="86">
        <f t="shared" si="26"/>
        <v>1.4925241990397623E-5</v>
      </c>
      <c r="Q395" s="86">
        <f t="shared" si="27"/>
        <v>1.5524509892330743E-5</v>
      </c>
      <c r="R395" s="156" t="s">
        <v>751</v>
      </c>
      <c r="S395" s="85" t="s">
        <v>198</v>
      </c>
      <c r="T395" s="85" t="s">
        <v>436</v>
      </c>
      <c r="U395" s="85" t="s">
        <v>230</v>
      </c>
      <c r="V395" s="85" t="s">
        <v>752</v>
      </c>
      <c r="W395" s="85" t="s">
        <v>437</v>
      </c>
      <c r="X395" s="85" t="s">
        <v>330</v>
      </c>
      <c r="Z395" s="42" t="s">
        <v>1602</v>
      </c>
      <c r="AA395"/>
    </row>
    <row r="396" spans="1:27" s="39" customFormat="1" x14ac:dyDescent="0.35">
      <c r="A396" s="85" t="s">
        <v>811</v>
      </c>
      <c r="B396" s="87">
        <v>51013</v>
      </c>
      <c r="C396" s="87" t="s">
        <v>10</v>
      </c>
      <c r="D396" s="86">
        <v>0.28037879999999998</v>
      </c>
      <c r="E396" s="86">
        <f>SUMIFS('Ratios_MARAMA-VA'!T:T, 'Ratios_MARAMA-VA'!AA:AA, Z396)</f>
        <v>0.28029739615944499</v>
      </c>
      <c r="F396" s="86">
        <f>SUMIFS('Ratios_MARAMA-VA'!J:J, 'Ratios_MARAMA-VA'!AA:AA, Z396)</f>
        <v>5.79885270690782E-4</v>
      </c>
      <c r="G396" s="122">
        <f t="shared" si="25"/>
        <v>2.0688214683268723E-3</v>
      </c>
      <c r="H396" s="122">
        <v>0.179280675</v>
      </c>
      <c r="I396" s="86">
        <v>3.7089970929613279E-4</v>
      </c>
      <c r="J396" s="122">
        <v>0.149625225</v>
      </c>
      <c r="K396" s="86">
        <v>3.0954787768323866E-4</v>
      </c>
      <c r="L396" s="122" t="str" cm="1">
        <f t="array" ref="L396">_xlfn.SWITCH(A396,
    "District of Columbia", _xlfn.XLOOKUP(R396, '2015 O3 Growth Surrogates'!A:A, '2015 O3 Growth Surrogates'!H:H),
    "Maryland", _xlfn.XLOOKUP(R396, '2015 O3 Growth Surrogates'!A:A, '2015 O3 Growth Surrogates'!I:I),
    "Virginia", _xlfn.XLOOKUP(R396, '2015 O3 Growth Surrogates'!A:A, '2015 O3 Growth Surrogates'!J:J)
)</f>
        <v>Employment</v>
      </c>
      <c r="M396" s="133" cm="1">
        <f t="array" ref="M396">_xlfn.SWITCH(L396,
"Employment", INDEX('Coop GFs_CFs'!C:D, MATCH(B396,'Coop GFs_CFs'!B:B,0),1),
"Population", INDEX('Coop GFs_CFs'!E:F, MATCH(B396,'Coop GFs_CFs'!B:B,0),1),
"Household", INDEX('Coop GFs_CFs'!G:H, MATCH(B396,'Coop GFs_CFs'!B:B,0),1),
"VMT", INDEX('Coop GFs_CFs'!I:J, MATCH(B396,'Coop GFs_CFs'!B:B,0),1),
"Lane Mile", INDEX('Coop GFs_CFs'!K:L, MATCH(B396,'Coop GFs_CFs'!B:B,0),1),
"Gas Sales", INDEX('Coop GFs_CFs'!M:N, MATCH(B396,'Coop GFs_CFs'!B:B,0),1),
"No Growth", INDEX('Coop GFs_CFs'!O:P, MATCH(B396,'Coop GFs_CFs'!B:B,0),1)
)</f>
        <v>1.1056036674427163</v>
      </c>
      <c r="N396" s="133" cm="1">
        <f t="array" ref="N396">_xlfn.SWITCH(L396,
"Employment", INDEX('Coop GFs_CFs'!C:D, MATCH(B396,'Coop GFs_CFs'!B:B,0),2),
"Population", INDEX('Coop GFs_CFs'!E:F, MATCH(B396,'Coop GFs_CFs'!B:B,0),2),
"Household", INDEX('Coop GFs_CFs'!G:H, MATCH(B396,'Coop GFs_CFs'!B:B,0),2),
"VMT", INDEX('Coop GFs_CFs'!I:J, MATCH(B396,'Coop GFs_CFs'!B:B,0),2),
"Lane Mile", INDEX('Coop GFs_CFs'!K:L, MATCH(B396,'Coop GFs_CFs'!B:B,0),2),
"Gas Sales", INDEX('Coop GFs_CFs'!M:N, MATCH(B396,'Coop GFs_CFs'!B:B,0),2),
"No Growth", INDEX('Coop GFs_CFs'!O:P, MATCH(B396,'Coop GFs_CFs'!B:B,0),2)
)</f>
        <v>1.1792000057596272</v>
      </c>
      <c r="O396" s="133"/>
      <c r="P396" s="86">
        <f t="shared" si="26"/>
        <v>6.4112328197174083E-4</v>
      </c>
      <c r="Q396" s="86">
        <f t="shared" si="27"/>
        <v>6.8380071453849319E-4</v>
      </c>
      <c r="R396" s="156" t="s">
        <v>751</v>
      </c>
      <c r="S396" s="85" t="s">
        <v>198</v>
      </c>
      <c r="T396" s="85" t="s">
        <v>436</v>
      </c>
      <c r="U396" s="85" t="s">
        <v>230</v>
      </c>
      <c r="V396" s="85" t="s">
        <v>752</v>
      </c>
      <c r="W396" s="85" t="s">
        <v>437</v>
      </c>
      <c r="X396" s="85" t="s">
        <v>330</v>
      </c>
      <c r="Z396" s="42" t="s">
        <v>1590</v>
      </c>
      <c r="AA396"/>
    </row>
    <row r="397" spans="1:27" s="39" customFormat="1" x14ac:dyDescent="0.35">
      <c r="A397" s="85" t="s">
        <v>811</v>
      </c>
      <c r="B397" s="87">
        <v>51013</v>
      </c>
      <c r="C397" s="87" t="s">
        <v>12</v>
      </c>
      <c r="D397" s="86">
        <v>4.7664404666665997E-3</v>
      </c>
      <c r="E397" s="86">
        <f>SUMIFS('Ratios_MARAMA-VA'!T:T, 'Ratios_MARAMA-VA'!AA:AA, Z397)</f>
        <v>4.7650566011255696E-3</v>
      </c>
      <c r="F397" s="86">
        <f>SUMIFS('Ratios_MARAMA-VA'!J:J, 'Ratios_MARAMA-VA'!AA:AA, Z397)</f>
        <v>9.8580513942013602E-6</v>
      </c>
      <c r="G397" s="122">
        <f t="shared" si="25"/>
        <v>2.068821468326894E-3</v>
      </c>
      <c r="H397" s="122">
        <v>3.0477720291665999E-3</v>
      </c>
      <c r="I397" s="86">
        <v>6.3052962045060825E-6</v>
      </c>
      <c r="J397" s="122">
        <v>2.5436292874999999E-3</v>
      </c>
      <c r="K397" s="86">
        <v>5.2623148774450405E-6</v>
      </c>
      <c r="L397" s="122" t="str" cm="1">
        <f t="array" ref="L397">_xlfn.SWITCH(A397,
    "District of Columbia", _xlfn.XLOOKUP(R397, '2015 O3 Growth Surrogates'!A:A, '2015 O3 Growth Surrogates'!H:H),
    "Maryland", _xlfn.XLOOKUP(R397, '2015 O3 Growth Surrogates'!A:A, '2015 O3 Growth Surrogates'!I:I),
    "Virginia", _xlfn.XLOOKUP(R397, '2015 O3 Growth Surrogates'!A:A, '2015 O3 Growth Surrogates'!J:J)
)</f>
        <v>Employment</v>
      </c>
      <c r="M397" s="133" cm="1">
        <f t="array" ref="M397">_xlfn.SWITCH(L397,
"Employment", INDEX('Coop GFs_CFs'!C:D, MATCH(B397,'Coop GFs_CFs'!B:B,0),1),
"Population", INDEX('Coop GFs_CFs'!E:F, MATCH(B397,'Coop GFs_CFs'!B:B,0),1),
"Household", INDEX('Coop GFs_CFs'!G:H, MATCH(B397,'Coop GFs_CFs'!B:B,0),1),
"VMT", INDEX('Coop GFs_CFs'!I:J, MATCH(B397,'Coop GFs_CFs'!B:B,0),1),
"Lane Mile", INDEX('Coop GFs_CFs'!K:L, MATCH(B397,'Coop GFs_CFs'!B:B,0),1),
"Gas Sales", INDEX('Coop GFs_CFs'!M:N, MATCH(B397,'Coop GFs_CFs'!B:B,0),1),
"No Growth", INDEX('Coop GFs_CFs'!O:P, MATCH(B397,'Coop GFs_CFs'!B:B,0),1)
)</f>
        <v>1.1056036674427163</v>
      </c>
      <c r="N397" s="133" cm="1">
        <f t="array" ref="N397">_xlfn.SWITCH(L397,
"Employment", INDEX('Coop GFs_CFs'!C:D, MATCH(B397,'Coop GFs_CFs'!B:B,0),2),
"Population", INDEX('Coop GFs_CFs'!E:F, MATCH(B397,'Coop GFs_CFs'!B:B,0),2),
"Household", INDEX('Coop GFs_CFs'!G:H, MATCH(B397,'Coop GFs_CFs'!B:B,0),2),
"VMT", INDEX('Coop GFs_CFs'!I:J, MATCH(B397,'Coop GFs_CFs'!B:B,0),2),
"Lane Mile", INDEX('Coop GFs_CFs'!K:L, MATCH(B397,'Coop GFs_CFs'!B:B,0),2),
"Gas Sales", INDEX('Coop GFs_CFs'!M:N, MATCH(B397,'Coop GFs_CFs'!B:B,0),2),
"No Growth", INDEX('Coop GFs_CFs'!O:P, MATCH(B397,'Coop GFs_CFs'!B:B,0),2)
)</f>
        <v>1.1792000057596272</v>
      </c>
      <c r="O397" s="133"/>
      <c r="P397" s="86">
        <f t="shared" si="26"/>
        <v>1.0899097775267807E-5</v>
      </c>
      <c r="Q397" s="86">
        <f t="shared" si="27"/>
        <v>1.1624614260820945E-5</v>
      </c>
      <c r="R397" s="156" t="s">
        <v>751</v>
      </c>
      <c r="S397" s="85" t="s">
        <v>198</v>
      </c>
      <c r="T397" s="85" t="s">
        <v>436</v>
      </c>
      <c r="U397" s="85" t="s">
        <v>230</v>
      </c>
      <c r="V397" s="85" t="s">
        <v>752</v>
      </c>
      <c r="W397" s="85" t="s">
        <v>437</v>
      </c>
      <c r="X397" s="85" t="s">
        <v>330</v>
      </c>
      <c r="Z397" s="42" t="s">
        <v>1604</v>
      </c>
      <c r="AA397"/>
    </row>
    <row r="398" spans="1:27" s="39" customFormat="1" x14ac:dyDescent="0.35">
      <c r="A398" s="85" t="s">
        <v>811</v>
      </c>
      <c r="B398" s="87">
        <v>51059</v>
      </c>
      <c r="C398" s="87" t="s">
        <v>10</v>
      </c>
      <c r="D398" s="86">
        <v>1.1759202</v>
      </c>
      <c r="E398" s="86">
        <f>SUMIFS('Ratios_MARAMA-VA'!T:T, 'Ratios_MARAMA-VA'!AA:AA, Z398)</f>
        <v>1.1755787889501299</v>
      </c>
      <c r="F398" s="86">
        <f>SUMIFS('Ratios_MARAMA-VA'!J:J, 'Ratios_MARAMA-VA'!AA:AA, Z398)</f>
        <v>2.4320626362897601E-3</v>
      </c>
      <c r="G398" s="122">
        <f t="shared" si="25"/>
        <v>2.0688214683268944E-3</v>
      </c>
      <c r="H398" s="122">
        <v>0.75191051249999996</v>
      </c>
      <c r="I398" s="86">
        <v>1.5555686105206776E-3</v>
      </c>
      <c r="J398" s="122">
        <v>0.62753433749999998</v>
      </c>
      <c r="K398" s="86">
        <v>1.2982565095322948E-3</v>
      </c>
      <c r="L398" s="122" t="str" cm="1">
        <f t="array" ref="L398">_xlfn.SWITCH(A398,
    "District of Columbia", _xlfn.XLOOKUP(R398, '2015 O3 Growth Surrogates'!A:A, '2015 O3 Growth Surrogates'!H:H),
    "Maryland", _xlfn.XLOOKUP(R398, '2015 O3 Growth Surrogates'!A:A, '2015 O3 Growth Surrogates'!I:I),
    "Virginia", _xlfn.XLOOKUP(R398, '2015 O3 Growth Surrogates'!A:A, '2015 O3 Growth Surrogates'!J:J)
)</f>
        <v>Employment</v>
      </c>
      <c r="M398" s="133" cm="1">
        <f t="array" ref="M398">_xlfn.SWITCH(L398,
"Employment", INDEX('Coop GFs_CFs'!C:D, MATCH(B398,'Coop GFs_CFs'!B:B,0),1),
"Population", INDEX('Coop GFs_CFs'!E:F, MATCH(B398,'Coop GFs_CFs'!B:B,0),1),
"Household", INDEX('Coop GFs_CFs'!G:H, MATCH(B398,'Coop GFs_CFs'!B:B,0),1),
"VMT", INDEX('Coop GFs_CFs'!I:J, MATCH(B398,'Coop GFs_CFs'!B:B,0),1),
"Lane Mile", INDEX('Coop GFs_CFs'!K:L, MATCH(B398,'Coop GFs_CFs'!B:B,0),1),
"Gas Sales", INDEX('Coop GFs_CFs'!M:N, MATCH(B398,'Coop GFs_CFs'!B:B,0),1),
"No Growth", INDEX('Coop GFs_CFs'!O:P, MATCH(B398,'Coop GFs_CFs'!B:B,0),1)
)</f>
        <v>1.1407331378648504</v>
      </c>
      <c r="N398" s="133" cm="1">
        <f t="array" ref="N398">_xlfn.SWITCH(L398,
"Employment", INDEX('Coop GFs_CFs'!C:D, MATCH(B398,'Coop GFs_CFs'!B:B,0),2),
"Population", INDEX('Coop GFs_CFs'!E:F, MATCH(B398,'Coop GFs_CFs'!B:B,0),2),
"Household", INDEX('Coop GFs_CFs'!G:H, MATCH(B398,'Coop GFs_CFs'!B:B,0),2),
"VMT", INDEX('Coop GFs_CFs'!I:J, MATCH(B398,'Coop GFs_CFs'!B:B,0),2),
"Lane Mile", INDEX('Coop GFs_CFs'!K:L, MATCH(B398,'Coop GFs_CFs'!B:B,0),2),
"Gas Sales", INDEX('Coop GFs_CFs'!M:N, MATCH(B398,'Coop GFs_CFs'!B:B,0),2),
"No Growth", INDEX('Coop GFs_CFs'!O:P, MATCH(B398,'Coop GFs_CFs'!B:B,0),2)
)</f>
        <v>1.1888354812229924</v>
      </c>
      <c r="O398" s="133"/>
      <c r="P398" s="86">
        <f t="shared" si="26"/>
        <v>2.7743344425786784E-3</v>
      </c>
      <c r="Q398" s="86">
        <f t="shared" si="27"/>
        <v>2.8913223545779963E-3</v>
      </c>
      <c r="R398" s="156" t="s">
        <v>751</v>
      </c>
      <c r="S398" s="85" t="s">
        <v>198</v>
      </c>
      <c r="T398" s="85" t="s">
        <v>436</v>
      </c>
      <c r="U398" s="85" t="s">
        <v>230</v>
      </c>
      <c r="V398" s="85" t="s">
        <v>752</v>
      </c>
      <c r="W398" s="85" t="s">
        <v>437</v>
      </c>
      <c r="X398" s="85" t="s">
        <v>330</v>
      </c>
      <c r="Z398" s="42" t="s">
        <v>1591</v>
      </c>
      <c r="AA398"/>
    </row>
    <row r="399" spans="1:27" s="39" customFormat="1" x14ac:dyDescent="0.35">
      <c r="A399" s="85" t="s">
        <v>811</v>
      </c>
      <c r="B399" s="87">
        <v>51059</v>
      </c>
      <c r="C399" s="87" t="s">
        <v>12</v>
      </c>
      <c r="D399" s="86">
        <v>1.9990646000000001E-2</v>
      </c>
      <c r="E399" s="86">
        <f>SUMIFS('Ratios_MARAMA-VA'!T:T, 'Ratios_MARAMA-VA'!AA:AA, Z399)</f>
        <v>1.9984842011397299E-2</v>
      </c>
      <c r="F399" s="86">
        <f>SUMIFS('Ratios_MARAMA-VA'!J:J, 'Ratios_MARAMA-VA'!AA:AA, Z399)</f>
        <v>4.1345070194300003E-5</v>
      </c>
      <c r="G399" s="122">
        <f t="shared" si="25"/>
        <v>2.0688214683268961E-3</v>
      </c>
      <c r="H399" s="122">
        <v>1.2782480375E-2</v>
      </c>
      <c r="I399" s="86">
        <v>2.6444669818267234E-5</v>
      </c>
      <c r="J399" s="122">
        <v>1.0668085125000001E-2</v>
      </c>
      <c r="K399" s="86">
        <v>2.207036353253882E-5</v>
      </c>
      <c r="L399" s="122" t="str" cm="1">
        <f t="array" ref="L399">_xlfn.SWITCH(A399,
    "District of Columbia", _xlfn.XLOOKUP(R399, '2015 O3 Growth Surrogates'!A:A, '2015 O3 Growth Surrogates'!H:H),
    "Maryland", _xlfn.XLOOKUP(R399, '2015 O3 Growth Surrogates'!A:A, '2015 O3 Growth Surrogates'!I:I),
    "Virginia", _xlfn.XLOOKUP(R399, '2015 O3 Growth Surrogates'!A:A, '2015 O3 Growth Surrogates'!J:J)
)</f>
        <v>Employment</v>
      </c>
      <c r="M399" s="133" cm="1">
        <f t="array" ref="M399">_xlfn.SWITCH(L399,
"Employment", INDEX('Coop GFs_CFs'!C:D, MATCH(B399,'Coop GFs_CFs'!B:B,0),1),
"Population", INDEX('Coop GFs_CFs'!E:F, MATCH(B399,'Coop GFs_CFs'!B:B,0),1),
"Household", INDEX('Coop GFs_CFs'!G:H, MATCH(B399,'Coop GFs_CFs'!B:B,0),1),
"VMT", INDEX('Coop GFs_CFs'!I:J, MATCH(B399,'Coop GFs_CFs'!B:B,0),1),
"Lane Mile", INDEX('Coop GFs_CFs'!K:L, MATCH(B399,'Coop GFs_CFs'!B:B,0),1),
"Gas Sales", INDEX('Coop GFs_CFs'!M:N, MATCH(B399,'Coop GFs_CFs'!B:B,0),1),
"No Growth", INDEX('Coop GFs_CFs'!O:P, MATCH(B399,'Coop GFs_CFs'!B:B,0),1)
)</f>
        <v>1.1407331378648504</v>
      </c>
      <c r="N399" s="133" cm="1">
        <f t="array" ref="N399">_xlfn.SWITCH(L399,
"Employment", INDEX('Coop GFs_CFs'!C:D, MATCH(B399,'Coop GFs_CFs'!B:B,0),2),
"Population", INDEX('Coop GFs_CFs'!E:F, MATCH(B399,'Coop GFs_CFs'!B:B,0),2),
"Household", INDEX('Coop GFs_CFs'!G:H, MATCH(B399,'Coop GFs_CFs'!B:B,0),2),
"VMT", INDEX('Coop GFs_CFs'!I:J, MATCH(B399,'Coop GFs_CFs'!B:B,0),2),
"Lane Mile", INDEX('Coop GFs_CFs'!K:L, MATCH(B399,'Coop GFs_CFs'!B:B,0),2),
"Gas Sales", INDEX('Coop GFs_CFs'!M:N, MATCH(B399,'Coop GFs_CFs'!B:B,0),2),
"No Growth", INDEX('Coop GFs_CFs'!O:P, MATCH(B399,'Coop GFs_CFs'!B:B,0),2)
)</f>
        <v>1.1888354812229924</v>
      </c>
      <c r="O399" s="133"/>
      <c r="P399" s="86">
        <f t="shared" si="26"/>
        <v>4.7163691657986346E-5</v>
      </c>
      <c r="Q399" s="86">
        <f t="shared" si="27"/>
        <v>4.9152486420639044E-5</v>
      </c>
      <c r="R399" s="156" t="s">
        <v>751</v>
      </c>
      <c r="S399" s="85" t="s">
        <v>198</v>
      </c>
      <c r="T399" s="85" t="s">
        <v>436</v>
      </c>
      <c r="U399" s="85" t="s">
        <v>230</v>
      </c>
      <c r="V399" s="85" t="s">
        <v>752</v>
      </c>
      <c r="W399" s="85" t="s">
        <v>437</v>
      </c>
      <c r="X399" s="85" t="s">
        <v>330</v>
      </c>
      <c r="Z399" s="42" t="s">
        <v>1605</v>
      </c>
      <c r="AA399"/>
    </row>
    <row r="400" spans="1:27" s="39" customFormat="1" x14ac:dyDescent="0.35">
      <c r="A400" s="85" t="s">
        <v>811</v>
      </c>
      <c r="B400" s="87">
        <v>51107</v>
      </c>
      <c r="C400" s="87" t="s">
        <v>10</v>
      </c>
      <c r="D400" s="86">
        <v>0.27590402666666702</v>
      </c>
      <c r="E400" s="86">
        <f>SUMIFS('Ratios_MARAMA-VA'!T:T, 'Ratios_MARAMA-VA'!AA:AA, Z400)</f>
        <v>0.27582392201040901</v>
      </c>
      <c r="F400" s="86">
        <f>SUMIFS('Ratios_MARAMA-VA'!J:J, 'Ratios_MARAMA-VA'!AA:AA, Z400)</f>
        <v>5.7063045133325596E-4</v>
      </c>
      <c r="G400" s="122">
        <f t="shared" ref="G400:G463" si="28">F400/E400</f>
        <v>2.0688214683268901E-3</v>
      </c>
      <c r="H400" s="122">
        <v>0.176419401666667</v>
      </c>
      <c r="I400" s="86">
        <v>3.6498024559738541E-4</v>
      </c>
      <c r="J400" s="122">
        <v>0.14723724499999999</v>
      </c>
      <c r="K400" s="86">
        <v>3.0460757339330601E-4</v>
      </c>
      <c r="L400" s="122" t="str" cm="1">
        <f t="array" ref="L400">_xlfn.SWITCH(A400,
    "District of Columbia", _xlfn.XLOOKUP(R400, '2015 O3 Growth Surrogates'!A:A, '2015 O3 Growth Surrogates'!H:H),
    "Maryland", _xlfn.XLOOKUP(R400, '2015 O3 Growth Surrogates'!A:A, '2015 O3 Growth Surrogates'!I:I),
    "Virginia", _xlfn.XLOOKUP(R400, '2015 O3 Growth Surrogates'!A:A, '2015 O3 Growth Surrogates'!J:J)
)</f>
        <v>Employment</v>
      </c>
      <c r="M400" s="133" cm="1">
        <f t="array" ref="M400">_xlfn.SWITCH(L400,
"Employment", INDEX('Coop GFs_CFs'!C:D, MATCH(B400,'Coop GFs_CFs'!B:B,0),1),
"Population", INDEX('Coop GFs_CFs'!E:F, MATCH(B400,'Coop GFs_CFs'!B:B,0),1),
"Household", INDEX('Coop GFs_CFs'!G:H, MATCH(B400,'Coop GFs_CFs'!B:B,0),1),
"VMT", INDEX('Coop GFs_CFs'!I:J, MATCH(B400,'Coop GFs_CFs'!B:B,0),1),
"Lane Mile", INDEX('Coop GFs_CFs'!K:L, MATCH(B400,'Coop GFs_CFs'!B:B,0),1),
"Gas Sales", INDEX('Coop GFs_CFs'!M:N, MATCH(B400,'Coop GFs_CFs'!B:B,0),1),
"No Growth", INDEX('Coop GFs_CFs'!O:P, MATCH(B400,'Coop GFs_CFs'!B:B,0),1)
)</f>
        <v>1.1820289336364709</v>
      </c>
      <c r="N400" s="133" cm="1">
        <f t="array" ref="N400">_xlfn.SWITCH(L400,
"Employment", INDEX('Coop GFs_CFs'!C:D, MATCH(B400,'Coop GFs_CFs'!B:B,0),2),
"Population", INDEX('Coop GFs_CFs'!E:F, MATCH(B400,'Coop GFs_CFs'!B:B,0),2),
"Household", INDEX('Coop GFs_CFs'!G:H, MATCH(B400,'Coop GFs_CFs'!B:B,0),2),
"VMT", INDEX('Coop GFs_CFs'!I:J, MATCH(B400,'Coop GFs_CFs'!B:B,0),2),
"Lane Mile", INDEX('Coop GFs_CFs'!K:L, MATCH(B400,'Coop GFs_CFs'!B:B,0),2),
"Gas Sales", INDEX('Coop GFs_CFs'!M:N, MATCH(B400,'Coop GFs_CFs'!B:B,0),2),
"No Growth", INDEX('Coop GFs_CFs'!O:P, MATCH(B400,'Coop GFs_CFs'!B:B,0),2)
)</f>
        <v>1.2460772431295832</v>
      </c>
      <c r="O400" s="133"/>
      <c r="P400" s="86">
        <f t="shared" si="26"/>
        <v>6.7450170388994664E-4</v>
      </c>
      <c r="Q400" s="86">
        <f t="shared" si="27"/>
        <v>7.1104961964313341E-4</v>
      </c>
      <c r="R400" s="156" t="s">
        <v>751</v>
      </c>
      <c r="S400" s="85" t="s">
        <v>198</v>
      </c>
      <c r="T400" s="85" t="s">
        <v>436</v>
      </c>
      <c r="U400" s="85" t="s">
        <v>230</v>
      </c>
      <c r="V400" s="85" t="s">
        <v>752</v>
      </c>
      <c r="W400" s="85" t="s">
        <v>437</v>
      </c>
      <c r="X400" s="85" t="s">
        <v>330</v>
      </c>
      <c r="Z400" s="42" t="s">
        <v>1594</v>
      </c>
      <c r="AA400"/>
    </row>
    <row r="401" spans="1:27" s="39" customFormat="1" x14ac:dyDescent="0.35">
      <c r="A401" s="85" t="s">
        <v>811</v>
      </c>
      <c r="B401" s="87">
        <v>51107</v>
      </c>
      <c r="C401" s="87" t="s">
        <v>12</v>
      </c>
      <c r="D401" s="86">
        <v>4.6903687999999997E-3</v>
      </c>
      <c r="E401" s="86">
        <f>SUMIFS('Ratios_MARAMA-VA'!T:T, 'Ratios_MARAMA-VA'!AA:AA, Z401)</f>
        <v>4.6890070207429701E-3</v>
      </c>
      <c r="F401" s="86">
        <f>SUMIFS('Ratios_MARAMA-VA'!J:J, 'Ratios_MARAMA-VA'!AA:AA, Z401)</f>
        <v>9.7007183896485907E-6</v>
      </c>
      <c r="G401" s="122">
        <f t="shared" si="28"/>
        <v>2.0688214683268948E-3</v>
      </c>
      <c r="H401" s="122">
        <v>2.9991300499999998E-3</v>
      </c>
      <c r="I401" s="86">
        <v>6.2046646337443133E-6</v>
      </c>
      <c r="J401" s="122">
        <v>2.5030333499999999E-3</v>
      </c>
      <c r="K401" s="86">
        <v>5.1783291304181866E-6</v>
      </c>
      <c r="L401" s="122" t="str" cm="1">
        <f t="array" ref="L401">_xlfn.SWITCH(A401,
    "District of Columbia", _xlfn.XLOOKUP(R401, '2015 O3 Growth Surrogates'!A:A, '2015 O3 Growth Surrogates'!H:H),
    "Maryland", _xlfn.XLOOKUP(R401, '2015 O3 Growth Surrogates'!A:A, '2015 O3 Growth Surrogates'!I:I),
    "Virginia", _xlfn.XLOOKUP(R401, '2015 O3 Growth Surrogates'!A:A, '2015 O3 Growth Surrogates'!J:J)
)</f>
        <v>Employment</v>
      </c>
      <c r="M401" s="133" cm="1">
        <f t="array" ref="M401">_xlfn.SWITCH(L401,
"Employment", INDEX('Coop GFs_CFs'!C:D, MATCH(B401,'Coop GFs_CFs'!B:B,0),1),
"Population", INDEX('Coop GFs_CFs'!E:F, MATCH(B401,'Coop GFs_CFs'!B:B,0),1),
"Household", INDEX('Coop GFs_CFs'!G:H, MATCH(B401,'Coop GFs_CFs'!B:B,0),1),
"VMT", INDEX('Coop GFs_CFs'!I:J, MATCH(B401,'Coop GFs_CFs'!B:B,0),1),
"Lane Mile", INDEX('Coop GFs_CFs'!K:L, MATCH(B401,'Coop GFs_CFs'!B:B,0),1),
"Gas Sales", INDEX('Coop GFs_CFs'!M:N, MATCH(B401,'Coop GFs_CFs'!B:B,0),1),
"No Growth", INDEX('Coop GFs_CFs'!O:P, MATCH(B401,'Coop GFs_CFs'!B:B,0),1)
)</f>
        <v>1.1820289336364709</v>
      </c>
      <c r="N401" s="133" cm="1">
        <f t="array" ref="N401">_xlfn.SWITCH(L401,
"Employment", INDEX('Coop GFs_CFs'!C:D, MATCH(B401,'Coop GFs_CFs'!B:B,0),2),
"Population", INDEX('Coop GFs_CFs'!E:F, MATCH(B401,'Coop GFs_CFs'!B:B,0),2),
"Household", INDEX('Coop GFs_CFs'!G:H, MATCH(B401,'Coop GFs_CFs'!B:B,0),2),
"VMT", INDEX('Coop GFs_CFs'!I:J, MATCH(B401,'Coop GFs_CFs'!B:B,0),2),
"Lane Mile", INDEX('Coop GFs_CFs'!K:L, MATCH(B401,'Coop GFs_CFs'!B:B,0),2),
"Gas Sales", INDEX('Coop GFs_CFs'!M:N, MATCH(B401,'Coop GFs_CFs'!B:B,0),2),
"No Growth", INDEX('Coop GFs_CFs'!O:P, MATCH(B401,'Coop GFs_CFs'!B:B,0),2)
)</f>
        <v>1.2460772431295832</v>
      </c>
      <c r="O401" s="133"/>
      <c r="P401" s="86">
        <f t="shared" si="26"/>
        <v>1.1466529813624027E-5</v>
      </c>
      <c r="Q401" s="86">
        <f t="shared" si="27"/>
        <v>1.2087844427349765E-5</v>
      </c>
      <c r="R401" s="156" t="s">
        <v>751</v>
      </c>
      <c r="S401" s="85" t="s">
        <v>198</v>
      </c>
      <c r="T401" s="85" t="s">
        <v>436</v>
      </c>
      <c r="U401" s="85" t="s">
        <v>230</v>
      </c>
      <c r="V401" s="85" t="s">
        <v>752</v>
      </c>
      <c r="W401" s="85" t="s">
        <v>437</v>
      </c>
      <c r="X401" s="85" t="s">
        <v>330</v>
      </c>
      <c r="Z401" s="42" t="s">
        <v>1607</v>
      </c>
      <c r="AA401"/>
    </row>
    <row r="402" spans="1:27" s="39" customFormat="1" x14ac:dyDescent="0.35">
      <c r="A402" s="85" t="s">
        <v>811</v>
      </c>
      <c r="B402" s="87">
        <v>51153</v>
      </c>
      <c r="C402" s="87" t="s">
        <v>10</v>
      </c>
      <c r="D402" s="86">
        <v>0.16958603999999999</v>
      </c>
      <c r="E402" s="86">
        <f>SUMIFS('Ratios_MARAMA-VA'!T:T, 'Ratios_MARAMA-VA'!AA:AA, Z402)</f>
        <v>0.16953680319978201</v>
      </c>
      <c r="F402" s="86">
        <f>SUMIFS('Ratios_MARAMA-VA'!J:J, 'Ratios_MARAMA-VA'!AA:AA, Z402)</f>
        <v>3.5074137813121997E-4</v>
      </c>
      <c r="G402" s="122">
        <f t="shared" si="28"/>
        <v>2.0688214683268901E-3</v>
      </c>
      <c r="H402" s="122">
        <v>0.1084372275</v>
      </c>
      <c r="I402" s="86">
        <v>2.2433726421784703E-4</v>
      </c>
      <c r="J402" s="122">
        <v>9.0500242499999994E-2</v>
      </c>
      <c r="K402" s="86">
        <v>1.8722884457278961E-4</v>
      </c>
      <c r="L402" s="122" t="str" cm="1">
        <f t="array" ref="L402">_xlfn.SWITCH(A402,
    "District of Columbia", _xlfn.XLOOKUP(R402, '2015 O3 Growth Surrogates'!A:A, '2015 O3 Growth Surrogates'!H:H),
    "Maryland", _xlfn.XLOOKUP(R402, '2015 O3 Growth Surrogates'!A:A, '2015 O3 Growth Surrogates'!I:I),
    "Virginia", _xlfn.XLOOKUP(R402, '2015 O3 Growth Surrogates'!A:A, '2015 O3 Growth Surrogates'!J:J)
)</f>
        <v>Employment</v>
      </c>
      <c r="M402" s="133" cm="1">
        <f t="array" ref="M402">_xlfn.SWITCH(L402,
"Employment", INDEX('Coop GFs_CFs'!C:D, MATCH(B402,'Coop GFs_CFs'!B:B,0),1),
"Population", INDEX('Coop GFs_CFs'!E:F, MATCH(B402,'Coop GFs_CFs'!B:B,0),1),
"Household", INDEX('Coop GFs_CFs'!G:H, MATCH(B402,'Coop GFs_CFs'!B:B,0),1),
"VMT", INDEX('Coop GFs_CFs'!I:J, MATCH(B402,'Coop GFs_CFs'!B:B,0),1),
"Lane Mile", INDEX('Coop GFs_CFs'!K:L, MATCH(B402,'Coop GFs_CFs'!B:B,0),1),
"Gas Sales", INDEX('Coop GFs_CFs'!M:N, MATCH(B402,'Coop GFs_CFs'!B:B,0),1),
"No Growth", INDEX('Coop GFs_CFs'!O:P, MATCH(B402,'Coop GFs_CFs'!B:B,0),1)
)</f>
        <v>1.1898949472362377</v>
      </c>
      <c r="N402" s="133" cm="1">
        <f t="array" ref="N402">_xlfn.SWITCH(L402,
"Employment", INDEX('Coop GFs_CFs'!C:D, MATCH(B402,'Coop GFs_CFs'!B:B,0),2),
"Population", INDEX('Coop GFs_CFs'!E:F, MATCH(B402,'Coop GFs_CFs'!B:B,0),2),
"Household", INDEX('Coop GFs_CFs'!G:H, MATCH(B402,'Coop GFs_CFs'!B:B,0),2),
"VMT", INDEX('Coop GFs_CFs'!I:J, MATCH(B402,'Coop GFs_CFs'!B:B,0),2),
"Lane Mile", INDEX('Coop GFs_CFs'!K:L, MATCH(B402,'Coop GFs_CFs'!B:B,0),2),
"Gas Sales", INDEX('Coop GFs_CFs'!M:N, MATCH(B402,'Coop GFs_CFs'!B:B,0),2),
"No Growth", INDEX('Coop GFs_CFs'!O:P, MATCH(B402,'Coop GFs_CFs'!B:B,0),2)
)</f>
        <v>1.2771251790739548</v>
      </c>
      <c r="O402" s="133"/>
      <c r="P402" s="86">
        <f t="shared" si="26"/>
        <v>4.1734539362501329E-4</v>
      </c>
      <c r="Q402" s="86">
        <f t="shared" si="27"/>
        <v>4.4794064535448E-4</v>
      </c>
      <c r="R402" s="156" t="s">
        <v>751</v>
      </c>
      <c r="S402" s="85" t="s">
        <v>198</v>
      </c>
      <c r="T402" s="85" t="s">
        <v>436</v>
      </c>
      <c r="U402" s="85" t="s">
        <v>230</v>
      </c>
      <c r="V402" s="85" t="s">
        <v>752</v>
      </c>
      <c r="W402" s="85" t="s">
        <v>437</v>
      </c>
      <c r="X402" s="85" t="s">
        <v>330</v>
      </c>
      <c r="Z402" s="42" t="s">
        <v>1597</v>
      </c>
      <c r="AA402"/>
    </row>
    <row r="403" spans="1:27" s="39" customFormat="1" x14ac:dyDescent="0.35">
      <c r="A403" s="85" t="s">
        <v>811</v>
      </c>
      <c r="B403" s="87">
        <v>51153</v>
      </c>
      <c r="C403" s="87" t="s">
        <v>12</v>
      </c>
      <c r="D403" s="86">
        <v>2.8829632000000002E-3</v>
      </c>
      <c r="E403" s="86">
        <f>SUMIFS('Ratios_MARAMA-VA'!T:T, 'Ratios_MARAMA-VA'!AA:AA, Z403)</f>
        <v>2.88212617424533E-3</v>
      </c>
      <c r="F403" s="86">
        <f>SUMIFS('Ratios_MARAMA-VA'!J:J, 'Ratios_MARAMA-VA'!AA:AA, Z403)</f>
        <v>5.9626045037055897E-6</v>
      </c>
      <c r="G403" s="122">
        <f t="shared" si="28"/>
        <v>2.0688214683268914E-3</v>
      </c>
      <c r="H403" s="122">
        <v>1.8434332000000001E-3</v>
      </c>
      <c r="I403" s="86">
        <v>3.8137341795865403E-6</v>
      </c>
      <c r="J403" s="122">
        <v>1.5385043999999999E-3</v>
      </c>
      <c r="K403" s="86">
        <v>3.1828909318353827E-6</v>
      </c>
      <c r="L403" s="122" t="str" cm="1">
        <f t="array" ref="L403">_xlfn.SWITCH(A403,
    "District of Columbia", _xlfn.XLOOKUP(R403, '2015 O3 Growth Surrogates'!A:A, '2015 O3 Growth Surrogates'!H:H),
    "Maryland", _xlfn.XLOOKUP(R403, '2015 O3 Growth Surrogates'!A:A, '2015 O3 Growth Surrogates'!I:I),
    "Virginia", _xlfn.XLOOKUP(R403, '2015 O3 Growth Surrogates'!A:A, '2015 O3 Growth Surrogates'!J:J)
)</f>
        <v>Employment</v>
      </c>
      <c r="M403" s="133" cm="1">
        <f t="array" ref="M403">_xlfn.SWITCH(L403,
"Employment", INDEX('Coop GFs_CFs'!C:D, MATCH(B403,'Coop GFs_CFs'!B:B,0),1),
"Population", INDEX('Coop GFs_CFs'!E:F, MATCH(B403,'Coop GFs_CFs'!B:B,0),1),
"Household", INDEX('Coop GFs_CFs'!G:H, MATCH(B403,'Coop GFs_CFs'!B:B,0),1),
"VMT", INDEX('Coop GFs_CFs'!I:J, MATCH(B403,'Coop GFs_CFs'!B:B,0),1),
"Lane Mile", INDEX('Coop GFs_CFs'!K:L, MATCH(B403,'Coop GFs_CFs'!B:B,0),1),
"Gas Sales", INDEX('Coop GFs_CFs'!M:N, MATCH(B403,'Coop GFs_CFs'!B:B,0),1),
"No Growth", INDEX('Coop GFs_CFs'!O:P, MATCH(B403,'Coop GFs_CFs'!B:B,0),1)
)</f>
        <v>1.1898949472362377</v>
      </c>
      <c r="N403" s="133" cm="1">
        <f t="array" ref="N403">_xlfn.SWITCH(L403,
"Employment", INDEX('Coop GFs_CFs'!C:D, MATCH(B403,'Coop GFs_CFs'!B:B,0),2),
"Population", INDEX('Coop GFs_CFs'!E:F, MATCH(B403,'Coop GFs_CFs'!B:B,0),2),
"Household", INDEX('Coop GFs_CFs'!G:H, MATCH(B403,'Coop GFs_CFs'!B:B,0),2),
"VMT", INDEX('Coop GFs_CFs'!I:J, MATCH(B403,'Coop GFs_CFs'!B:B,0),2),
"Lane Mile", INDEX('Coop GFs_CFs'!K:L, MATCH(B403,'Coop GFs_CFs'!B:B,0),2),
"Gas Sales", INDEX('Coop GFs_CFs'!M:N, MATCH(B403,'Coop GFs_CFs'!B:B,0),2),
"No Growth", INDEX('Coop GFs_CFs'!O:P, MATCH(B403,'Coop GFs_CFs'!B:B,0),2)
)</f>
        <v>1.2771251790739548</v>
      </c>
      <c r="O403" s="133"/>
      <c r="P403" s="86">
        <f t="shared" si="26"/>
        <v>7.0948729713273155E-6</v>
      </c>
      <c r="Q403" s="86">
        <f t="shared" si="27"/>
        <v>7.6149923445421707E-6</v>
      </c>
      <c r="R403" s="156" t="s">
        <v>751</v>
      </c>
      <c r="S403" s="85" t="s">
        <v>198</v>
      </c>
      <c r="T403" s="85" t="s">
        <v>436</v>
      </c>
      <c r="U403" s="85" t="s">
        <v>230</v>
      </c>
      <c r="V403" s="85" t="s">
        <v>752</v>
      </c>
      <c r="W403" s="85" t="s">
        <v>437</v>
      </c>
      <c r="X403" s="85" t="s">
        <v>330</v>
      </c>
      <c r="Z403" s="42" t="s">
        <v>1609</v>
      </c>
      <c r="AA403"/>
    </row>
    <row r="404" spans="1:27" s="39" customFormat="1" x14ac:dyDescent="0.35">
      <c r="A404" s="85" t="s">
        <v>811</v>
      </c>
      <c r="B404" s="87">
        <v>51510</v>
      </c>
      <c r="C404" s="87" t="s">
        <v>10</v>
      </c>
      <c r="D404" s="86">
        <v>0.14486073333333299</v>
      </c>
      <c r="E404" s="86">
        <f>SUMIFS('Ratios_MARAMA-VA'!T:T, 'Ratios_MARAMA-VA'!AA:AA, Z404)</f>
        <v>0.14481867516046301</v>
      </c>
      <c r="F404" s="86">
        <f>SUMIFS('Ratios_MARAMA-VA'!J:J, 'Ratios_MARAMA-VA'!AA:AA, Z404)</f>
        <v>2.9960398418662598E-4</v>
      </c>
      <c r="G404" s="122">
        <f t="shared" si="28"/>
        <v>2.0688214683269035E-3</v>
      </c>
      <c r="H404" s="122">
        <v>9.2627295833333304E-2</v>
      </c>
      <c r="I404" s="86">
        <v>1.9162933817306707E-4</v>
      </c>
      <c r="J404" s="122">
        <v>7.7305487500000006E-2</v>
      </c>
      <c r="K404" s="86">
        <v>1.5993125215947709E-4</v>
      </c>
      <c r="L404" s="122" t="str" cm="1">
        <f t="array" ref="L404">_xlfn.SWITCH(A404,
    "District of Columbia", _xlfn.XLOOKUP(R404, '2015 O3 Growth Surrogates'!A:A, '2015 O3 Growth Surrogates'!H:H),
    "Maryland", _xlfn.XLOOKUP(R404, '2015 O3 Growth Surrogates'!A:A, '2015 O3 Growth Surrogates'!I:I),
    "Virginia", _xlfn.XLOOKUP(R404, '2015 O3 Growth Surrogates'!A:A, '2015 O3 Growth Surrogates'!J:J)
)</f>
        <v>Employment</v>
      </c>
      <c r="M404" s="133" cm="1">
        <f t="array" ref="M404">_xlfn.SWITCH(L404,
"Employment", INDEX('Coop GFs_CFs'!C:D, MATCH(B404,'Coop GFs_CFs'!B:B,0),1),
"Population", INDEX('Coop GFs_CFs'!E:F, MATCH(B404,'Coop GFs_CFs'!B:B,0),1),
"Household", INDEX('Coop GFs_CFs'!G:H, MATCH(B404,'Coop GFs_CFs'!B:B,0),1),
"VMT", INDEX('Coop GFs_CFs'!I:J, MATCH(B404,'Coop GFs_CFs'!B:B,0),1),
"Lane Mile", INDEX('Coop GFs_CFs'!K:L, MATCH(B404,'Coop GFs_CFs'!B:B,0),1),
"Gas Sales", INDEX('Coop GFs_CFs'!M:N, MATCH(B404,'Coop GFs_CFs'!B:B,0),1),
"No Growth", INDEX('Coop GFs_CFs'!O:P, MATCH(B404,'Coop GFs_CFs'!B:B,0),1)
)</f>
        <v>1.0072672441829524</v>
      </c>
      <c r="N404" s="133" cm="1">
        <f t="array" ref="N404">_xlfn.SWITCH(L404,
"Employment", INDEX('Coop GFs_CFs'!C:D, MATCH(B404,'Coop GFs_CFs'!B:B,0),2),
"Population", INDEX('Coop GFs_CFs'!E:F, MATCH(B404,'Coop GFs_CFs'!B:B,0),2),
"Household", INDEX('Coop GFs_CFs'!G:H, MATCH(B404,'Coop GFs_CFs'!B:B,0),2),
"VMT", INDEX('Coop GFs_CFs'!I:J, MATCH(B404,'Coop GFs_CFs'!B:B,0),2),
"Lane Mile", INDEX('Coop GFs_CFs'!K:L, MATCH(B404,'Coop GFs_CFs'!B:B,0),2),
"Gas Sales", INDEX('Coop GFs_CFs'!M:N, MATCH(B404,'Coop GFs_CFs'!B:B,0),2),
"No Growth", INDEX('Coop GFs_CFs'!O:P, MATCH(B404,'Coop GFs_CFs'!B:B,0),2)
)</f>
        <v>1.0751618720988678</v>
      </c>
      <c r="O404" s="133"/>
      <c r="P404" s="86">
        <f t="shared" si="26"/>
        <v>3.0178127949789563E-4</v>
      </c>
      <c r="Q404" s="86">
        <f t="shared" si="27"/>
        <v>3.2212278052637237E-4</v>
      </c>
      <c r="R404" s="156" t="s">
        <v>751</v>
      </c>
      <c r="S404" s="85" t="s">
        <v>198</v>
      </c>
      <c r="T404" s="85" t="s">
        <v>436</v>
      </c>
      <c r="U404" s="85" t="s">
        <v>230</v>
      </c>
      <c r="V404" s="85" t="s">
        <v>752</v>
      </c>
      <c r="W404" s="85" t="s">
        <v>437</v>
      </c>
      <c r="X404" s="85" t="s">
        <v>330</v>
      </c>
      <c r="Z404" s="42" t="s">
        <v>1589</v>
      </c>
      <c r="AA404"/>
    </row>
    <row r="405" spans="1:27" s="39" customFormat="1" x14ac:dyDescent="0.35">
      <c r="A405" s="85" t="s">
        <v>811</v>
      </c>
      <c r="B405" s="87">
        <v>51510</v>
      </c>
      <c r="C405" s="87" t="s">
        <v>12</v>
      </c>
      <c r="D405" s="86">
        <v>2.4626324666666001E-3</v>
      </c>
      <c r="E405" s="86">
        <f>SUMIFS('Ratios_MARAMA-VA'!T:T, 'Ratios_MARAMA-VA'!AA:AA, Z405)</f>
        <v>2.4619174777278899E-3</v>
      </c>
      <c r="F405" s="86">
        <f>SUMIFS('Ratios_MARAMA-VA'!J:J, 'Ratios_MARAMA-VA'!AA:AA, Z405)</f>
        <v>5.0932677311726498E-6</v>
      </c>
      <c r="G405" s="122">
        <f t="shared" si="28"/>
        <v>2.0688214683268914E-3</v>
      </c>
      <c r="H405" s="122">
        <v>1.5746640291666E-3</v>
      </c>
      <c r="I405" s="86">
        <v>3.2576987489419844E-6</v>
      </c>
      <c r="J405" s="122">
        <v>1.3141932874999999E-3</v>
      </c>
      <c r="K405" s="86">
        <v>2.7188312867110942E-6</v>
      </c>
      <c r="L405" s="122" t="str" cm="1">
        <f t="array" ref="L405">_xlfn.SWITCH(A405,
    "District of Columbia", _xlfn.XLOOKUP(R405, '2015 O3 Growth Surrogates'!A:A, '2015 O3 Growth Surrogates'!H:H),
    "Maryland", _xlfn.XLOOKUP(R405, '2015 O3 Growth Surrogates'!A:A, '2015 O3 Growth Surrogates'!I:I),
    "Virginia", _xlfn.XLOOKUP(R405, '2015 O3 Growth Surrogates'!A:A, '2015 O3 Growth Surrogates'!J:J)
)</f>
        <v>Employment</v>
      </c>
      <c r="M405" s="133" cm="1">
        <f t="array" ref="M405">_xlfn.SWITCH(L405,
"Employment", INDEX('Coop GFs_CFs'!C:D, MATCH(B405,'Coop GFs_CFs'!B:B,0),1),
"Population", INDEX('Coop GFs_CFs'!E:F, MATCH(B405,'Coop GFs_CFs'!B:B,0),1),
"Household", INDEX('Coop GFs_CFs'!G:H, MATCH(B405,'Coop GFs_CFs'!B:B,0),1),
"VMT", INDEX('Coop GFs_CFs'!I:J, MATCH(B405,'Coop GFs_CFs'!B:B,0),1),
"Lane Mile", INDEX('Coop GFs_CFs'!K:L, MATCH(B405,'Coop GFs_CFs'!B:B,0),1),
"Gas Sales", INDEX('Coop GFs_CFs'!M:N, MATCH(B405,'Coop GFs_CFs'!B:B,0),1),
"No Growth", INDEX('Coop GFs_CFs'!O:P, MATCH(B405,'Coop GFs_CFs'!B:B,0),1)
)</f>
        <v>1.0072672441829524</v>
      </c>
      <c r="N405" s="133" cm="1">
        <f t="array" ref="N405">_xlfn.SWITCH(L405,
"Employment", INDEX('Coop GFs_CFs'!C:D, MATCH(B405,'Coop GFs_CFs'!B:B,0),2),
"Population", INDEX('Coop GFs_CFs'!E:F, MATCH(B405,'Coop GFs_CFs'!B:B,0),2),
"Household", INDEX('Coop GFs_CFs'!G:H, MATCH(B405,'Coop GFs_CFs'!B:B,0),2),
"VMT", INDEX('Coop GFs_CFs'!I:J, MATCH(B405,'Coop GFs_CFs'!B:B,0),2),
"Lane Mile", INDEX('Coop GFs_CFs'!K:L, MATCH(B405,'Coop GFs_CFs'!B:B,0),2),
"Gas Sales", INDEX('Coop GFs_CFs'!M:N, MATCH(B405,'Coop GFs_CFs'!B:B,0),2),
"No Growth", INDEX('Coop GFs_CFs'!O:P, MATCH(B405,'Coop GFs_CFs'!B:B,0),2)
)</f>
        <v>1.0751618720988678</v>
      </c>
      <c r="O405" s="133"/>
      <c r="P405" s="86">
        <f t="shared" si="26"/>
        <v>5.1302817514642336E-6</v>
      </c>
      <c r="Q405" s="86">
        <f t="shared" si="27"/>
        <v>5.4760872689483389E-6</v>
      </c>
      <c r="R405" s="156" t="s">
        <v>751</v>
      </c>
      <c r="S405" s="85" t="s">
        <v>198</v>
      </c>
      <c r="T405" s="85" t="s">
        <v>436</v>
      </c>
      <c r="U405" s="85" t="s">
        <v>230</v>
      </c>
      <c r="V405" s="85" t="s">
        <v>752</v>
      </c>
      <c r="W405" s="85" t="s">
        <v>437</v>
      </c>
      <c r="X405" s="85" t="s">
        <v>330</v>
      </c>
      <c r="Z405" s="42" t="s">
        <v>1603</v>
      </c>
      <c r="AA405"/>
    </row>
    <row r="406" spans="1:27" s="39" customFormat="1" x14ac:dyDescent="0.35">
      <c r="A406" s="85" t="s">
        <v>811</v>
      </c>
      <c r="B406" s="87">
        <v>51600</v>
      </c>
      <c r="C406" s="87" t="s">
        <v>10</v>
      </c>
      <c r="D406" s="86">
        <v>4.8288690666666599E-2</v>
      </c>
      <c r="E406" s="86">
        <f>SUMIFS('Ratios_MARAMA-VA'!T:T, 'Ratios_MARAMA-VA'!AA:AA, Z406)</f>
        <v>4.8274670759042702E-2</v>
      </c>
      <c r="F406" s="86">
        <f>SUMIFS('Ratios_MARAMA-VA'!J:J, 'Ratios_MARAMA-VA'!AA:AA, Z406)</f>
        <v>9.9871675242719601E-5</v>
      </c>
      <c r="G406" s="122">
        <f t="shared" si="28"/>
        <v>2.0688214683268836E-3</v>
      </c>
      <c r="H406" s="122">
        <v>3.0876903166666601E-2</v>
      </c>
      <c r="I406" s="86">
        <v>6.3878800146650205E-5</v>
      </c>
      <c r="J406" s="122">
        <v>2.5769445500000002E-2</v>
      </c>
      <c r="K406" s="86">
        <v>5.3312382077279605E-5</v>
      </c>
      <c r="L406" s="122" t="str" cm="1">
        <f t="array" ref="L406">_xlfn.SWITCH(A406,
    "District of Columbia", _xlfn.XLOOKUP(R406, '2015 O3 Growth Surrogates'!A:A, '2015 O3 Growth Surrogates'!H:H),
    "Maryland", _xlfn.XLOOKUP(R406, '2015 O3 Growth Surrogates'!A:A, '2015 O3 Growth Surrogates'!I:I),
    "Virginia", _xlfn.XLOOKUP(R406, '2015 O3 Growth Surrogates'!A:A, '2015 O3 Growth Surrogates'!J:J)
)</f>
        <v>Employment</v>
      </c>
      <c r="M406" s="133" cm="1">
        <f t="array" ref="M406">_xlfn.SWITCH(L406,
"Employment", INDEX('Coop GFs_CFs'!C:D, MATCH(B406,'Coop GFs_CFs'!B:B,0),1),
"Population", INDEX('Coop GFs_CFs'!E:F, MATCH(B406,'Coop GFs_CFs'!B:B,0),1),
"Household", INDEX('Coop GFs_CFs'!G:H, MATCH(B406,'Coop GFs_CFs'!B:B,0),1),
"VMT", INDEX('Coop GFs_CFs'!I:J, MATCH(B406,'Coop GFs_CFs'!B:B,0),1),
"Lane Mile", INDEX('Coop GFs_CFs'!K:L, MATCH(B406,'Coop GFs_CFs'!B:B,0),1),
"Gas Sales", INDEX('Coop GFs_CFs'!M:N, MATCH(B406,'Coop GFs_CFs'!B:B,0),1),
"No Growth", INDEX('Coop GFs_CFs'!O:P, MATCH(B406,'Coop GFs_CFs'!B:B,0),1)
)</f>
        <v>1.0625592417061611</v>
      </c>
      <c r="N406" s="133" cm="1">
        <f t="array" ref="N406">_xlfn.SWITCH(L406,
"Employment", INDEX('Coop GFs_CFs'!C:D, MATCH(B406,'Coop GFs_CFs'!B:B,0),2),
"Population", INDEX('Coop GFs_CFs'!E:F, MATCH(B406,'Coop GFs_CFs'!B:B,0),2),
"Household", INDEX('Coop GFs_CFs'!G:H, MATCH(B406,'Coop GFs_CFs'!B:B,0),2),
"VMT", INDEX('Coop GFs_CFs'!I:J, MATCH(B406,'Coop GFs_CFs'!B:B,0),2),
"Lane Mile", INDEX('Coop GFs_CFs'!K:L, MATCH(B406,'Coop GFs_CFs'!B:B,0),2),
"Gas Sales", INDEX('Coop GFs_CFs'!M:N, MATCH(B406,'Coop GFs_CFs'!B:B,0),2),
"No Growth", INDEX('Coop GFs_CFs'!O:P, MATCH(B406,'Coop GFs_CFs'!B:B,0),2)
)</f>
        <v>1.0767772511848339</v>
      </c>
      <c r="O406" s="133"/>
      <c r="P406" s="86">
        <f t="shared" si="26"/>
        <v>1.0611957151382813E-4</v>
      </c>
      <c r="Q406" s="86">
        <f t="shared" si="27"/>
        <v>1.0753954793908004E-4</v>
      </c>
      <c r="R406" s="156" t="s">
        <v>751</v>
      </c>
      <c r="S406" s="85" t="s">
        <v>198</v>
      </c>
      <c r="T406" s="85" t="s">
        <v>436</v>
      </c>
      <c r="U406" s="85" t="s">
        <v>230</v>
      </c>
      <c r="V406" s="85" t="s">
        <v>752</v>
      </c>
      <c r="W406" s="85" t="s">
        <v>437</v>
      </c>
      <c r="X406" s="85" t="s">
        <v>330</v>
      </c>
      <c r="Z406" s="42" t="s">
        <v>1592</v>
      </c>
      <c r="AA406"/>
    </row>
    <row r="407" spans="1:27" s="39" customFormat="1" x14ac:dyDescent="0.35">
      <c r="A407" s="85" t="s">
        <v>811</v>
      </c>
      <c r="B407" s="87">
        <v>51600</v>
      </c>
      <c r="C407" s="87" t="s">
        <v>12</v>
      </c>
      <c r="D407" s="86">
        <v>8.2090779333330005E-4</v>
      </c>
      <c r="E407" s="86">
        <f>SUMIFS('Ratios_MARAMA-VA'!T:T, 'Ratios_MARAMA-VA'!AA:AA, Z407)</f>
        <v>8.2066945488863305E-4</v>
      </c>
      <c r="F407" s="86">
        <f>SUMIFS('Ratios_MARAMA-VA'!J:J, 'Ratios_MARAMA-VA'!AA:AA, Z407)</f>
        <v>1.69781858667372E-6</v>
      </c>
      <c r="G407" s="122">
        <f t="shared" si="28"/>
        <v>2.0688214683268775E-3</v>
      </c>
      <c r="H407" s="122">
        <v>5.249073870833E-4</v>
      </c>
      <c r="I407" s="86">
        <v>1.0859396712812974E-6</v>
      </c>
      <c r="J407" s="122">
        <v>4.3808060125000002E-4</v>
      </c>
      <c r="K407" s="86">
        <v>9.063105527235463E-7</v>
      </c>
      <c r="L407" s="122" t="str" cm="1">
        <f t="array" ref="L407">_xlfn.SWITCH(A407,
    "District of Columbia", _xlfn.XLOOKUP(R407, '2015 O3 Growth Surrogates'!A:A, '2015 O3 Growth Surrogates'!H:H),
    "Maryland", _xlfn.XLOOKUP(R407, '2015 O3 Growth Surrogates'!A:A, '2015 O3 Growth Surrogates'!I:I),
    "Virginia", _xlfn.XLOOKUP(R407, '2015 O3 Growth Surrogates'!A:A, '2015 O3 Growth Surrogates'!J:J)
)</f>
        <v>Employment</v>
      </c>
      <c r="M407" s="133" cm="1">
        <f t="array" ref="M407">_xlfn.SWITCH(L407,
"Employment", INDEX('Coop GFs_CFs'!C:D, MATCH(B407,'Coop GFs_CFs'!B:B,0),1),
"Population", INDEX('Coop GFs_CFs'!E:F, MATCH(B407,'Coop GFs_CFs'!B:B,0),1),
"Household", INDEX('Coop GFs_CFs'!G:H, MATCH(B407,'Coop GFs_CFs'!B:B,0),1),
"VMT", INDEX('Coop GFs_CFs'!I:J, MATCH(B407,'Coop GFs_CFs'!B:B,0),1),
"Lane Mile", INDEX('Coop GFs_CFs'!K:L, MATCH(B407,'Coop GFs_CFs'!B:B,0),1),
"Gas Sales", INDEX('Coop GFs_CFs'!M:N, MATCH(B407,'Coop GFs_CFs'!B:B,0),1),
"No Growth", INDEX('Coop GFs_CFs'!O:P, MATCH(B407,'Coop GFs_CFs'!B:B,0),1)
)</f>
        <v>1.0625592417061611</v>
      </c>
      <c r="N407" s="133" cm="1">
        <f t="array" ref="N407">_xlfn.SWITCH(L407,
"Employment", INDEX('Coop GFs_CFs'!C:D, MATCH(B407,'Coop GFs_CFs'!B:B,0),2),
"Population", INDEX('Coop GFs_CFs'!E:F, MATCH(B407,'Coop GFs_CFs'!B:B,0),2),
"Household", INDEX('Coop GFs_CFs'!G:H, MATCH(B407,'Coop GFs_CFs'!B:B,0),2),
"VMT", INDEX('Coop GFs_CFs'!I:J, MATCH(B407,'Coop GFs_CFs'!B:B,0),2),
"Lane Mile", INDEX('Coop GFs_CFs'!K:L, MATCH(B407,'Coop GFs_CFs'!B:B,0),2),
"Gas Sales", INDEX('Coop GFs_CFs'!M:N, MATCH(B407,'Coop GFs_CFs'!B:B,0),2),
"No Growth", INDEX('Coop GFs_CFs'!O:P, MATCH(B407,'Coop GFs_CFs'!B:B,0),2)
)</f>
        <v>1.0767772511848339</v>
      </c>
      <c r="O407" s="133"/>
      <c r="P407" s="86">
        <f t="shared" si="26"/>
        <v>1.8040328300106541E-6</v>
      </c>
      <c r="Q407" s="86">
        <f t="shared" si="27"/>
        <v>1.828172430769048E-6</v>
      </c>
      <c r="R407" s="156" t="s">
        <v>751</v>
      </c>
      <c r="S407" s="85" t="s">
        <v>198</v>
      </c>
      <c r="T407" s="85" t="s">
        <v>436</v>
      </c>
      <c r="U407" s="85" t="s">
        <v>230</v>
      </c>
      <c r="V407" s="85" t="s">
        <v>752</v>
      </c>
      <c r="W407" s="85" t="s">
        <v>437</v>
      </c>
      <c r="X407" s="85" t="s">
        <v>330</v>
      </c>
      <c r="Z407" s="42" t="s">
        <v>1606</v>
      </c>
      <c r="AA407"/>
    </row>
    <row r="408" spans="1:27" s="39" customFormat="1" x14ac:dyDescent="0.35">
      <c r="A408" s="85" t="s">
        <v>811</v>
      </c>
      <c r="B408" s="87">
        <v>51610</v>
      </c>
      <c r="C408" s="87" t="s">
        <v>10</v>
      </c>
      <c r="D408" s="86">
        <v>1.7868907333333298E-2</v>
      </c>
      <c r="E408" s="86">
        <f>SUMIFS('Ratios_MARAMA-VA'!T:T, 'Ratios_MARAMA-VA'!AA:AA, Z408)</f>
        <v>1.7863719360193001E-2</v>
      </c>
      <c r="F408" s="86">
        <f>SUMIFS('Ratios_MARAMA-VA'!J:J, 'Ratios_MARAMA-VA'!AA:AA, Z408)</f>
        <v>3.6956846116534201E-5</v>
      </c>
      <c r="G408" s="122">
        <f t="shared" si="28"/>
        <v>2.0688214683269026E-3</v>
      </c>
      <c r="H408" s="122">
        <v>1.1425791708333299E-2</v>
      </c>
      <c r="I408" s="86">
        <v>2.3637923178831446E-5</v>
      </c>
      <c r="J408" s="122">
        <v>9.5358111249999999E-3</v>
      </c>
      <c r="K408" s="86">
        <v>1.9727890773310514E-5</v>
      </c>
      <c r="L408" s="122" t="str" cm="1">
        <f t="array" ref="L408">_xlfn.SWITCH(A408,
    "District of Columbia", _xlfn.XLOOKUP(R408, '2015 O3 Growth Surrogates'!A:A, '2015 O3 Growth Surrogates'!H:H),
    "Maryland", _xlfn.XLOOKUP(R408, '2015 O3 Growth Surrogates'!A:A, '2015 O3 Growth Surrogates'!I:I),
    "Virginia", _xlfn.XLOOKUP(R408, '2015 O3 Growth Surrogates'!A:A, '2015 O3 Growth Surrogates'!J:J)
)</f>
        <v>Employment</v>
      </c>
      <c r="M408" s="133" cm="1">
        <f t="array" ref="M408">_xlfn.SWITCH(L408,
"Employment", INDEX('Coop GFs_CFs'!C:D, MATCH(B408,'Coop GFs_CFs'!B:B,0),1),
"Population", INDEX('Coop GFs_CFs'!E:F, MATCH(B408,'Coop GFs_CFs'!B:B,0),1),
"Household", INDEX('Coop GFs_CFs'!G:H, MATCH(B408,'Coop GFs_CFs'!B:B,0),1),
"VMT", INDEX('Coop GFs_CFs'!I:J, MATCH(B408,'Coop GFs_CFs'!B:B,0),1),
"Lane Mile", INDEX('Coop GFs_CFs'!K:L, MATCH(B408,'Coop GFs_CFs'!B:B,0),1),
"Gas Sales", INDEX('Coop GFs_CFs'!M:N, MATCH(B408,'Coop GFs_CFs'!B:B,0),1),
"No Growth", INDEX('Coop GFs_CFs'!O:P, MATCH(B408,'Coop GFs_CFs'!B:B,0),1)
)</f>
        <v>1.2446203080415557</v>
      </c>
      <c r="N408" s="133" cm="1">
        <f t="array" ref="N408">_xlfn.SWITCH(L408,
"Employment", INDEX('Coop GFs_CFs'!C:D, MATCH(B408,'Coop GFs_CFs'!B:B,0),2),
"Population", INDEX('Coop GFs_CFs'!E:F, MATCH(B408,'Coop GFs_CFs'!B:B,0),2),
"Household", INDEX('Coop GFs_CFs'!G:H, MATCH(B408,'Coop GFs_CFs'!B:B,0),2),
"VMT", INDEX('Coop GFs_CFs'!I:J, MATCH(B408,'Coop GFs_CFs'!B:B,0),2),
"Lane Mile", INDEX('Coop GFs_CFs'!K:L, MATCH(B408,'Coop GFs_CFs'!B:B,0),2),
"Gas Sales", INDEX('Coop GFs_CFs'!M:N, MATCH(B408,'Coop GFs_CFs'!B:B,0),2),
"No Growth", INDEX('Coop GFs_CFs'!O:P, MATCH(B408,'Coop GFs_CFs'!B:B,0),2)
)</f>
        <v>1.3259344505225987</v>
      </c>
      <c r="O408" s="133"/>
      <c r="P408" s="86">
        <f t="shared" si="26"/>
        <v>4.5997241197805164E-5</v>
      </c>
      <c r="Q408" s="86">
        <f t="shared" si="27"/>
        <v>4.9002355448575016E-5</v>
      </c>
      <c r="R408" s="156" t="s">
        <v>751</v>
      </c>
      <c r="S408" s="85" t="s">
        <v>198</v>
      </c>
      <c r="T408" s="85" t="s">
        <v>436</v>
      </c>
      <c r="U408" s="85" t="s">
        <v>230</v>
      </c>
      <c r="V408" s="85" t="s">
        <v>752</v>
      </c>
      <c r="W408" s="85" t="s">
        <v>437</v>
      </c>
      <c r="X408" s="85" t="s">
        <v>330</v>
      </c>
      <c r="Z408" s="42" t="s">
        <v>1593</v>
      </c>
      <c r="AA408"/>
    </row>
    <row r="409" spans="1:27" s="39" customFormat="1" x14ac:dyDescent="0.35">
      <c r="A409" s="85" t="s">
        <v>811</v>
      </c>
      <c r="B409" s="87">
        <v>51683</v>
      </c>
      <c r="C409" s="87" t="s">
        <v>10</v>
      </c>
      <c r="D409" s="86">
        <v>2.5979849999999999E-2</v>
      </c>
      <c r="E409" s="86">
        <f>SUMIFS('Ratios_MARAMA-VA'!T:T, 'Ratios_MARAMA-VA'!AA:AA, Z409)</f>
        <v>2.5972307134537E-2</v>
      </c>
      <c r="F409" s="86">
        <f>SUMIFS('Ratios_MARAMA-VA'!J:J, 'Ratios_MARAMA-VA'!AA:AA, Z409)</f>
        <v>5.3732066581909697E-5</v>
      </c>
      <c r="G409" s="122">
        <f t="shared" si="28"/>
        <v>2.0688214683268862E-3</v>
      </c>
      <c r="H409" s="122">
        <v>1.6612115625E-2</v>
      </c>
      <c r="I409" s="86">
        <v>3.4367501439328507E-5</v>
      </c>
      <c r="J409" s="122">
        <v>1.3864246875E-2</v>
      </c>
      <c r="K409" s="86">
        <v>2.8682651577183942E-5</v>
      </c>
      <c r="L409" s="122" t="str" cm="1">
        <f t="array" ref="L409">_xlfn.SWITCH(A409,
    "District of Columbia", _xlfn.XLOOKUP(R409, '2015 O3 Growth Surrogates'!A:A, '2015 O3 Growth Surrogates'!H:H),
    "Maryland", _xlfn.XLOOKUP(R409, '2015 O3 Growth Surrogates'!A:A, '2015 O3 Growth Surrogates'!I:I),
    "Virginia", _xlfn.XLOOKUP(R409, '2015 O3 Growth Surrogates'!A:A, '2015 O3 Growth Surrogates'!J:J)
)</f>
        <v>Employment</v>
      </c>
      <c r="M409" s="133" cm="1">
        <f t="array" ref="M409">_xlfn.SWITCH(L409,
"Employment", INDEX('Coop GFs_CFs'!C:D, MATCH(B409,'Coop GFs_CFs'!B:B,0),1),
"Population", INDEX('Coop GFs_CFs'!E:F, MATCH(B409,'Coop GFs_CFs'!B:B,0),1),
"Household", INDEX('Coop GFs_CFs'!G:H, MATCH(B409,'Coop GFs_CFs'!B:B,0),1),
"VMT", INDEX('Coop GFs_CFs'!I:J, MATCH(B409,'Coop GFs_CFs'!B:B,0),1),
"Lane Mile", INDEX('Coop GFs_CFs'!K:L, MATCH(B409,'Coop GFs_CFs'!B:B,0),1),
"Gas Sales", INDEX('Coop GFs_CFs'!M:N, MATCH(B409,'Coop GFs_CFs'!B:B,0),1),
"No Growth", INDEX('Coop GFs_CFs'!O:P, MATCH(B409,'Coop GFs_CFs'!B:B,0),1)
)</f>
        <v>1.0626817271189477</v>
      </c>
      <c r="N409" s="133" cm="1">
        <f t="array" ref="N409">_xlfn.SWITCH(L409,
"Employment", INDEX('Coop GFs_CFs'!C:D, MATCH(B409,'Coop GFs_CFs'!B:B,0),2),
"Population", INDEX('Coop GFs_CFs'!E:F, MATCH(B409,'Coop GFs_CFs'!B:B,0),2),
"Household", INDEX('Coop GFs_CFs'!G:H, MATCH(B409,'Coop GFs_CFs'!B:B,0),2),
"VMT", INDEX('Coop GFs_CFs'!I:J, MATCH(B409,'Coop GFs_CFs'!B:B,0),2),
"Lane Mile", INDEX('Coop GFs_CFs'!K:L, MATCH(B409,'Coop GFs_CFs'!B:B,0),2),
"Gas Sales", INDEX('Coop GFs_CFs'!M:N, MATCH(B409,'Coop GFs_CFs'!B:B,0),2),
"No Growth", INDEX('Coop GFs_CFs'!O:P, MATCH(B409,'Coop GFs_CFs'!B:B,0),2)
)</f>
        <v>1.0893103528916537</v>
      </c>
      <c r="O409" s="133"/>
      <c r="P409" s="86">
        <f t="shared" si="26"/>
        <v>5.7100085316934092E-5</v>
      </c>
      <c r="Q409" s="86">
        <f t="shared" si="27"/>
        <v>5.8530896409937886E-5</v>
      </c>
      <c r="R409" s="156" t="s">
        <v>751</v>
      </c>
      <c r="S409" s="85" t="s">
        <v>198</v>
      </c>
      <c r="T409" s="85" t="s">
        <v>436</v>
      </c>
      <c r="U409" s="85" t="s">
        <v>230</v>
      </c>
      <c r="V409" s="85" t="s">
        <v>752</v>
      </c>
      <c r="W409" s="85" t="s">
        <v>437</v>
      </c>
      <c r="X409" s="85" t="s">
        <v>330</v>
      </c>
      <c r="Z409" s="42" t="s">
        <v>1595</v>
      </c>
      <c r="AA409"/>
    </row>
    <row r="410" spans="1:27" s="39" customFormat="1" x14ac:dyDescent="0.35">
      <c r="A410" s="43" t="s">
        <v>811</v>
      </c>
      <c r="B410" s="54">
        <v>51683</v>
      </c>
      <c r="C410" s="54" t="s">
        <v>12</v>
      </c>
      <c r="D410" s="53">
        <v>4.4165749333330002E-4</v>
      </c>
      <c r="E410" s="53">
        <f>SUMIFS('Ratios_MARAMA-VA'!T:T, 'Ratios_MARAMA-VA'!AA:AA, Z410)</f>
        <v>4.4152926460788201E-4</v>
      </c>
      <c r="F410" s="53">
        <f>SUMIFS('Ratios_MARAMA-VA'!J:J, 'Ratios_MARAMA-VA'!AA:AA, Z410)</f>
        <v>9.1344522151536697E-7</v>
      </c>
      <c r="G410" s="120">
        <f t="shared" si="28"/>
        <v>2.0688214683268823E-3</v>
      </c>
      <c r="H410" s="120">
        <v>2.824059933333E-4</v>
      </c>
      <c r="I410" s="53">
        <v>5.8424758179210939E-7</v>
      </c>
      <c r="J410" s="123" t="s">
        <v>14</v>
      </c>
      <c r="K410" s="53">
        <f>I410</f>
        <v>5.8424758179210939E-7</v>
      </c>
      <c r="L410" s="122" t="str" cm="1">
        <f t="array" ref="L410">_xlfn.SWITCH(A410,
    "District of Columbia", _xlfn.XLOOKUP(R410, '2015 O3 Growth Surrogates'!A:A, '2015 O3 Growth Surrogates'!H:H),
    "Maryland", _xlfn.XLOOKUP(R410, '2015 O3 Growth Surrogates'!A:A, '2015 O3 Growth Surrogates'!I:I),
    "Virginia", _xlfn.XLOOKUP(R410, '2015 O3 Growth Surrogates'!A:A, '2015 O3 Growth Surrogates'!J:J)
)</f>
        <v>Employment</v>
      </c>
      <c r="M410" s="133" cm="1">
        <f t="array" ref="M410">_xlfn.SWITCH(L410,
"Employment", INDEX('Coop GFs_CFs'!C:D, MATCH(B410,'Coop GFs_CFs'!B:B,0),1),
"Population", INDEX('Coop GFs_CFs'!E:F, MATCH(B410,'Coop GFs_CFs'!B:B,0),1),
"Household", INDEX('Coop GFs_CFs'!G:H, MATCH(B410,'Coop GFs_CFs'!B:B,0),1),
"VMT", INDEX('Coop GFs_CFs'!I:J, MATCH(B410,'Coop GFs_CFs'!B:B,0),1),
"Lane Mile", INDEX('Coop GFs_CFs'!K:L, MATCH(B410,'Coop GFs_CFs'!B:B,0),1),
"Gas Sales", INDEX('Coop GFs_CFs'!M:N, MATCH(B410,'Coop GFs_CFs'!B:B,0),1),
"No Growth", INDEX('Coop GFs_CFs'!O:P, MATCH(B410,'Coop GFs_CFs'!B:B,0),1)
)</f>
        <v>1.0626817271189477</v>
      </c>
      <c r="N410" s="133" cm="1">
        <f t="array" ref="N410">_xlfn.SWITCH(L410,
"Employment", INDEX('Coop GFs_CFs'!C:D, MATCH(B410,'Coop GFs_CFs'!B:B,0),2),
"Population", INDEX('Coop GFs_CFs'!E:F, MATCH(B410,'Coop GFs_CFs'!B:B,0),2),
"Household", INDEX('Coop GFs_CFs'!G:H, MATCH(B410,'Coop GFs_CFs'!B:B,0),2),
"VMT", INDEX('Coop GFs_CFs'!I:J, MATCH(B410,'Coop GFs_CFs'!B:B,0),2),
"Lane Mile", INDEX('Coop GFs_CFs'!K:L, MATCH(B410,'Coop GFs_CFs'!B:B,0),2),
"Gas Sales", INDEX('Coop GFs_CFs'!M:N, MATCH(B410,'Coop GFs_CFs'!B:B,0),2),
"No Growth", INDEX('Coop GFs_CFs'!O:P, MATCH(B410,'Coop GFs_CFs'!B:B,0),2)
)</f>
        <v>1.0893103528916537</v>
      </c>
      <c r="O410" s="133"/>
      <c r="P410" s="86">
        <f t="shared" si="26"/>
        <v>9.707015456285E-7</v>
      </c>
      <c r="Q410" s="86">
        <f t="shared" si="27"/>
        <v>9.9502533659609923E-7</v>
      </c>
      <c r="R410" s="157" t="s">
        <v>751</v>
      </c>
      <c r="S410" s="43" t="s">
        <v>198</v>
      </c>
      <c r="T410" s="43" t="s">
        <v>436</v>
      </c>
      <c r="U410" s="43" t="s">
        <v>230</v>
      </c>
      <c r="V410" s="43" t="s">
        <v>752</v>
      </c>
      <c r="W410" s="43" t="s">
        <v>437</v>
      </c>
      <c r="X410" s="43" t="s">
        <v>330</v>
      </c>
      <c r="Z410" s="42" t="s">
        <v>1608</v>
      </c>
    </row>
    <row r="411" spans="1:27" s="39" customFormat="1" x14ac:dyDescent="0.35">
      <c r="A411" s="85" t="s">
        <v>811</v>
      </c>
      <c r="B411" s="87">
        <v>51685</v>
      </c>
      <c r="C411" s="87" t="s">
        <v>10</v>
      </c>
      <c r="D411" s="86">
        <v>2.7715792000000002E-3</v>
      </c>
      <c r="E411" s="86">
        <f>SUMIFS('Ratios_MARAMA-VA'!T:T, 'Ratios_MARAMA-VA'!AA:AA, Z411)</f>
        <v>2.77077451294347E-3</v>
      </c>
      <c r="F411" s="86">
        <f>SUMIFS('Ratios_MARAMA-VA'!J:J, 'Ratios_MARAMA-VA'!AA:AA, Z411)</f>
        <v>5.7322377962704003E-6</v>
      </c>
      <c r="G411" s="122">
        <f t="shared" si="28"/>
        <v>2.0688214683268783E-3</v>
      </c>
      <c r="H411" s="122">
        <v>1.7722116999999999E-3</v>
      </c>
      <c r="I411" s="86">
        <v>3.6663896113800729E-6</v>
      </c>
      <c r="J411" s="122">
        <v>1.4790639E-3</v>
      </c>
      <c r="K411" s="86">
        <v>3.0599191493472789E-6</v>
      </c>
      <c r="L411" s="122" t="str" cm="1">
        <f t="array" ref="L411">_xlfn.SWITCH(A411,
    "District of Columbia", _xlfn.XLOOKUP(R411, '2015 O3 Growth Surrogates'!A:A, '2015 O3 Growth Surrogates'!H:H),
    "Maryland", _xlfn.XLOOKUP(R411, '2015 O3 Growth Surrogates'!A:A, '2015 O3 Growth Surrogates'!I:I),
    "Virginia", _xlfn.XLOOKUP(R411, '2015 O3 Growth Surrogates'!A:A, '2015 O3 Growth Surrogates'!J:J)
)</f>
        <v>Employment</v>
      </c>
      <c r="M411" s="133" cm="1">
        <f t="array" ref="M411">_xlfn.SWITCH(L411,
"Employment", INDEX('Coop GFs_CFs'!C:D, MATCH(B411,'Coop GFs_CFs'!B:B,0),1),
"Population", INDEX('Coop GFs_CFs'!E:F, MATCH(B411,'Coop GFs_CFs'!B:B,0),1),
"Household", INDEX('Coop GFs_CFs'!G:H, MATCH(B411,'Coop GFs_CFs'!B:B,0),1),
"VMT", INDEX('Coop GFs_CFs'!I:J, MATCH(B411,'Coop GFs_CFs'!B:B,0),1),
"Lane Mile", INDEX('Coop GFs_CFs'!K:L, MATCH(B411,'Coop GFs_CFs'!B:B,0),1),
"Gas Sales", INDEX('Coop GFs_CFs'!M:N, MATCH(B411,'Coop GFs_CFs'!B:B,0),1),
"No Growth", INDEX('Coop GFs_CFs'!O:P, MATCH(B411,'Coop GFs_CFs'!B:B,0),1)
)</f>
        <v>1.1233017518770112</v>
      </c>
      <c r="N411" s="133" cm="1">
        <f t="array" ref="N411">_xlfn.SWITCH(L411,
"Employment", INDEX('Coop GFs_CFs'!C:D, MATCH(B411,'Coop GFs_CFs'!B:B,0),2),
"Population", INDEX('Coop GFs_CFs'!E:F, MATCH(B411,'Coop GFs_CFs'!B:B,0),2),
"Household", INDEX('Coop GFs_CFs'!G:H, MATCH(B411,'Coop GFs_CFs'!B:B,0),2),
"VMT", INDEX('Coop GFs_CFs'!I:J, MATCH(B411,'Coop GFs_CFs'!B:B,0),2),
"Lane Mile", INDEX('Coop GFs_CFs'!K:L, MATCH(B411,'Coop GFs_CFs'!B:B,0),2),
"Gas Sales", INDEX('Coop GFs_CFs'!M:N, MATCH(B411,'Coop GFs_CFs'!B:B,0),2),
"No Growth", INDEX('Coop GFs_CFs'!O:P, MATCH(B411,'Coop GFs_CFs'!B:B,0),2)
)</f>
        <v>1.1478816589202718</v>
      </c>
      <c r="O411" s="133"/>
      <c r="P411" s="86">
        <f t="shared" si="26"/>
        <v>6.4390327587261589E-6</v>
      </c>
      <c r="Q411" s="86">
        <f t="shared" si="27"/>
        <v>6.5799306309083503E-6</v>
      </c>
      <c r="R411" s="156" t="s">
        <v>751</v>
      </c>
      <c r="S411" s="85" t="s">
        <v>198</v>
      </c>
      <c r="T411" s="85" t="s">
        <v>436</v>
      </c>
      <c r="U411" s="85" t="s">
        <v>230</v>
      </c>
      <c r="V411" s="85" t="s">
        <v>752</v>
      </c>
      <c r="W411" s="85" t="s">
        <v>437</v>
      </c>
      <c r="X411" s="85" t="s">
        <v>330</v>
      </c>
      <c r="Z411" s="42" t="s">
        <v>1596</v>
      </c>
      <c r="AA411"/>
    </row>
    <row r="412" spans="1:27" s="39" customFormat="1" x14ac:dyDescent="0.35">
      <c r="A412" s="85" t="s">
        <v>9</v>
      </c>
      <c r="B412" s="87">
        <v>11001</v>
      </c>
      <c r="C412" s="87" t="s">
        <v>10</v>
      </c>
      <c r="D412" s="86">
        <v>3.4398</v>
      </c>
      <c r="E412" s="86">
        <f>SUMIFS('Ratios_MARAMA-VA'!T:T, 'Ratios_MARAMA-VA'!AA:AA, Z412)</f>
        <v>3.43979999999602</v>
      </c>
      <c r="F412" s="86">
        <f>SUMIFS('Ratios_MARAMA-VA'!J:J, 'Ratios_MARAMA-VA'!AA:AA, Z412)</f>
        <v>3.45537160971785E-3</v>
      </c>
      <c r="G412" s="122">
        <f t="shared" si="28"/>
        <v>1.0045268939246027E-3</v>
      </c>
      <c r="H412" s="122">
        <v>1.9406297074398799</v>
      </c>
      <c r="I412" s="86">
        <v>1.9494147322723931E-3</v>
      </c>
      <c r="J412" s="122">
        <v>1.5055408455595101</v>
      </c>
      <c r="K412" s="86">
        <v>1.5123562692665145E-3</v>
      </c>
      <c r="L412" s="122" t="str" cm="1">
        <f t="array" ref="L412">_xlfn.SWITCH(A412,
    "District of Columbia", _xlfn.XLOOKUP(R412, '2015 O3 Growth Surrogates'!A:A, '2015 O3 Growth Surrogates'!H:H),
    "Maryland", _xlfn.XLOOKUP(R412, '2015 O3 Growth Surrogates'!A:A, '2015 O3 Growth Surrogates'!I:I),
    "Virginia", _xlfn.XLOOKUP(R412, '2015 O3 Growth Surrogates'!A:A, '2015 O3 Growth Surrogates'!J:J)
)</f>
        <v>No Growth</v>
      </c>
      <c r="M412" s="133" cm="1">
        <f t="array" ref="M412">_xlfn.SWITCH(L412,
"Employment", INDEX('Coop GFs_CFs'!C:D, MATCH(B412,'Coop GFs_CFs'!B:B,0),1),
"Population", INDEX('Coop GFs_CFs'!E:F, MATCH(B412,'Coop GFs_CFs'!B:B,0),1),
"Household", INDEX('Coop GFs_CFs'!G:H, MATCH(B412,'Coop GFs_CFs'!B:B,0),1),
"VMT", INDEX('Coop GFs_CFs'!I:J, MATCH(B412,'Coop GFs_CFs'!B:B,0),1),
"Lane Mile", INDEX('Coop GFs_CFs'!K:L, MATCH(B412,'Coop GFs_CFs'!B:B,0),1),
"Gas Sales", INDEX('Coop GFs_CFs'!M:N, MATCH(B412,'Coop GFs_CFs'!B:B,0),1),
"No Growth", INDEX('Coop GFs_CFs'!O:P, MATCH(B412,'Coop GFs_CFs'!B:B,0),1)
)</f>
        <v>1</v>
      </c>
      <c r="N412" s="133" cm="1">
        <f t="array" ref="N412">_xlfn.SWITCH(L412,
"Employment", INDEX('Coop GFs_CFs'!C:D, MATCH(B412,'Coop GFs_CFs'!B:B,0),2),
"Population", INDEX('Coop GFs_CFs'!E:F, MATCH(B412,'Coop GFs_CFs'!B:B,0),2),
"Household", INDEX('Coop GFs_CFs'!G:H, MATCH(B412,'Coop GFs_CFs'!B:B,0),2),
"VMT", INDEX('Coop GFs_CFs'!I:J, MATCH(B412,'Coop GFs_CFs'!B:B,0),2),
"Lane Mile", INDEX('Coop GFs_CFs'!K:L, MATCH(B412,'Coop GFs_CFs'!B:B,0),2),
"Gas Sales", INDEX('Coop GFs_CFs'!M:N, MATCH(B412,'Coop GFs_CFs'!B:B,0),2),
"No Growth", INDEX('Coop GFs_CFs'!O:P, MATCH(B412,'Coop GFs_CFs'!B:B,0),2)
)</f>
        <v>1</v>
      </c>
      <c r="O412" s="133"/>
      <c r="P412" s="86">
        <f t="shared" si="26"/>
        <v>3.45537160971785E-3</v>
      </c>
      <c r="Q412" s="86">
        <f t="shared" si="27"/>
        <v>3.45537160971785E-3</v>
      </c>
      <c r="R412" s="156" t="s">
        <v>442</v>
      </c>
      <c r="S412" s="85" t="s">
        <v>443</v>
      </c>
      <c r="T412" s="85" t="s">
        <v>436</v>
      </c>
      <c r="U412" s="85" t="s">
        <v>444</v>
      </c>
      <c r="V412" s="85" t="s">
        <v>201</v>
      </c>
      <c r="W412" s="85" t="s">
        <v>437</v>
      </c>
      <c r="X412" s="85" t="s">
        <v>330</v>
      </c>
      <c r="Z412" s="42" t="s">
        <v>1610</v>
      </c>
      <c r="AA412"/>
    </row>
    <row r="413" spans="1:27" s="39" customFormat="1" x14ac:dyDescent="0.35">
      <c r="A413" s="85" t="s">
        <v>9</v>
      </c>
      <c r="B413" s="87">
        <v>11001</v>
      </c>
      <c r="C413" s="87" t="s">
        <v>12</v>
      </c>
      <c r="D413" s="86">
        <v>0.13625429999999999</v>
      </c>
      <c r="E413" s="86">
        <f>SUMIFS('Ratios_MARAMA-VA'!T:T, 'Ratios_MARAMA-VA'!AA:AA, Z413)</f>
        <v>0.13625429999984201</v>
      </c>
      <c r="F413" s="86">
        <f>SUMIFS('Ratios_MARAMA-VA'!J:J, 'Ratios_MARAMA-VA'!AA:AA, Z413)</f>
        <v>1.36871108762712E-4</v>
      </c>
      <c r="G413" s="122">
        <f t="shared" si="28"/>
        <v>1.0045268939246005E-3</v>
      </c>
      <c r="H413" s="122">
        <v>7.6870498966924203E-2</v>
      </c>
      <c r="I413" s="86">
        <v>7.7218483561678579E-5</v>
      </c>
      <c r="J413" s="122">
        <v>5.96361457157739E-2</v>
      </c>
      <c r="K413" s="86">
        <v>5.9906112221501228E-5</v>
      </c>
      <c r="L413" s="122" t="str" cm="1">
        <f t="array" ref="L413">_xlfn.SWITCH(A413,
    "District of Columbia", _xlfn.XLOOKUP(R413, '2015 O3 Growth Surrogates'!A:A, '2015 O3 Growth Surrogates'!H:H),
    "Maryland", _xlfn.XLOOKUP(R413, '2015 O3 Growth Surrogates'!A:A, '2015 O3 Growth Surrogates'!I:I),
    "Virginia", _xlfn.XLOOKUP(R413, '2015 O3 Growth Surrogates'!A:A, '2015 O3 Growth Surrogates'!J:J)
)</f>
        <v>No Growth</v>
      </c>
      <c r="M413" s="133" cm="1">
        <f t="array" ref="M413">_xlfn.SWITCH(L413,
"Employment", INDEX('Coop GFs_CFs'!C:D, MATCH(B413,'Coop GFs_CFs'!B:B,0),1),
"Population", INDEX('Coop GFs_CFs'!E:F, MATCH(B413,'Coop GFs_CFs'!B:B,0),1),
"Household", INDEX('Coop GFs_CFs'!G:H, MATCH(B413,'Coop GFs_CFs'!B:B,0),1),
"VMT", INDEX('Coop GFs_CFs'!I:J, MATCH(B413,'Coop GFs_CFs'!B:B,0),1),
"Lane Mile", INDEX('Coop GFs_CFs'!K:L, MATCH(B413,'Coop GFs_CFs'!B:B,0),1),
"Gas Sales", INDEX('Coop GFs_CFs'!M:N, MATCH(B413,'Coop GFs_CFs'!B:B,0),1),
"No Growth", INDEX('Coop GFs_CFs'!O:P, MATCH(B413,'Coop GFs_CFs'!B:B,0),1)
)</f>
        <v>1</v>
      </c>
      <c r="N413" s="133" cm="1">
        <f t="array" ref="N413">_xlfn.SWITCH(L413,
"Employment", INDEX('Coop GFs_CFs'!C:D, MATCH(B413,'Coop GFs_CFs'!B:B,0),2),
"Population", INDEX('Coop GFs_CFs'!E:F, MATCH(B413,'Coop GFs_CFs'!B:B,0),2),
"Household", INDEX('Coop GFs_CFs'!G:H, MATCH(B413,'Coop GFs_CFs'!B:B,0),2),
"VMT", INDEX('Coop GFs_CFs'!I:J, MATCH(B413,'Coop GFs_CFs'!B:B,0),2),
"Lane Mile", INDEX('Coop GFs_CFs'!K:L, MATCH(B413,'Coop GFs_CFs'!B:B,0),2),
"Gas Sales", INDEX('Coop GFs_CFs'!M:N, MATCH(B413,'Coop GFs_CFs'!B:B,0),2),
"No Growth", INDEX('Coop GFs_CFs'!O:P, MATCH(B413,'Coop GFs_CFs'!B:B,0),2)
)</f>
        <v>1</v>
      </c>
      <c r="O413" s="133"/>
      <c r="P413" s="86">
        <f t="shared" si="26"/>
        <v>1.36871108762712E-4</v>
      </c>
      <c r="Q413" s="86">
        <f t="shared" si="27"/>
        <v>1.36871108762712E-4</v>
      </c>
      <c r="R413" s="156" t="s">
        <v>442</v>
      </c>
      <c r="S413" s="85" t="s">
        <v>443</v>
      </c>
      <c r="T413" s="85" t="s">
        <v>436</v>
      </c>
      <c r="U413" s="85" t="s">
        <v>444</v>
      </c>
      <c r="V413" s="85" t="s">
        <v>201</v>
      </c>
      <c r="W413" s="85" t="s">
        <v>437</v>
      </c>
      <c r="X413" s="85" t="s">
        <v>330</v>
      </c>
      <c r="Z413" s="42" t="s">
        <v>1624</v>
      </c>
      <c r="AA413"/>
    </row>
    <row r="414" spans="1:27" s="39" customFormat="1" x14ac:dyDescent="0.35">
      <c r="A414" s="85" t="s">
        <v>497</v>
      </c>
      <c r="B414" s="87">
        <v>24009</v>
      </c>
      <c r="C414" s="87" t="s">
        <v>10</v>
      </c>
      <c r="D414" s="86">
        <v>18.449145000000001</v>
      </c>
      <c r="E414" s="86">
        <f>SUMIFS('Ratios_MARAMA-VA'!T:T, 'Ratios_MARAMA-VA'!AA:AA, Z414)</f>
        <v>18.4491449999785</v>
      </c>
      <c r="F414" s="86">
        <f>SUMIFS('Ratios_MARAMA-VA'!J:J, 'Ratios_MARAMA-VA'!AA:AA, Z414)</f>
        <v>1.8532662322393201E-2</v>
      </c>
      <c r="G414" s="122">
        <f t="shared" si="28"/>
        <v>1.0045268939246127E-3</v>
      </c>
      <c r="H414" s="122">
        <v>10.408442021008799</v>
      </c>
      <c r="I414" s="86">
        <v>1.0455559933958388E-2</v>
      </c>
      <c r="J414" s="122">
        <v>8.0748710283010698</v>
      </c>
      <c r="K414" s="86">
        <v>8.1114251129011175E-3</v>
      </c>
      <c r="L414" s="122" t="str" cm="1">
        <f t="array" ref="L414">_xlfn.SWITCH(A414,
    "District of Columbia", _xlfn.XLOOKUP(R414, '2015 O3 Growth Surrogates'!A:A, '2015 O3 Growth Surrogates'!H:H),
    "Maryland", _xlfn.XLOOKUP(R414, '2015 O3 Growth Surrogates'!A:A, '2015 O3 Growth Surrogates'!I:I),
    "Virginia", _xlfn.XLOOKUP(R414, '2015 O3 Growth Surrogates'!A:A, '2015 O3 Growth Surrogates'!J:J)
)</f>
        <v>Household</v>
      </c>
      <c r="M414" s="133" cm="1">
        <f t="array" ref="M414">_xlfn.SWITCH(L414,
"Employment", INDEX('Coop GFs_CFs'!C:D, MATCH(B414,'Coop GFs_CFs'!B:B,0),1),
"Population", INDEX('Coop GFs_CFs'!E:F, MATCH(B414,'Coop GFs_CFs'!B:B,0),1),
"Household", INDEX('Coop GFs_CFs'!G:H, MATCH(B414,'Coop GFs_CFs'!B:B,0),1),
"VMT", INDEX('Coop GFs_CFs'!I:J, MATCH(B414,'Coop GFs_CFs'!B:B,0),1),
"Lane Mile", INDEX('Coop GFs_CFs'!K:L, MATCH(B414,'Coop GFs_CFs'!B:B,0),1),
"Gas Sales", INDEX('Coop GFs_CFs'!M:N, MATCH(B414,'Coop GFs_CFs'!B:B,0),1),
"No Growth", INDEX('Coop GFs_CFs'!O:P, MATCH(B414,'Coop GFs_CFs'!B:B,0),1)
)</f>
        <v>1.0717053327861332</v>
      </c>
      <c r="N414" s="133" cm="1">
        <f t="array" ref="N414">_xlfn.SWITCH(L414,
"Employment", INDEX('Coop GFs_CFs'!C:D, MATCH(B414,'Coop GFs_CFs'!B:B,0),2),
"Population", INDEX('Coop GFs_CFs'!E:F, MATCH(B414,'Coop GFs_CFs'!B:B,0),2),
"Household", INDEX('Coop GFs_CFs'!G:H, MATCH(B414,'Coop GFs_CFs'!B:B,0),2),
"VMT", INDEX('Coop GFs_CFs'!I:J, MATCH(B414,'Coop GFs_CFs'!B:B,0),2),
"Lane Mile", INDEX('Coop GFs_CFs'!K:L, MATCH(B414,'Coop GFs_CFs'!B:B,0),2),
"Gas Sales", INDEX('Coop GFs_CFs'!M:N, MATCH(B414,'Coop GFs_CFs'!B:B,0),2),
"No Growth", INDEX('Coop GFs_CFs'!O:P, MATCH(B414,'Coop GFs_CFs'!B:B,0),2)
)</f>
        <v>1.0941988750211236</v>
      </c>
      <c r="O414" s="133"/>
      <c r="P414" s="86">
        <f t="shared" si="26"/>
        <v>1.9861553041633437E-2</v>
      </c>
      <c r="Q414" s="86">
        <f t="shared" si="27"/>
        <v>2.0278418264309005E-2</v>
      </c>
      <c r="R414" s="156" t="s">
        <v>442</v>
      </c>
      <c r="S414" s="85" t="s">
        <v>443</v>
      </c>
      <c r="T414" s="85" t="s">
        <v>436</v>
      </c>
      <c r="U414" s="85" t="s">
        <v>444</v>
      </c>
      <c r="V414" s="85" t="s">
        <v>201</v>
      </c>
      <c r="W414" s="85" t="s">
        <v>437</v>
      </c>
      <c r="X414" s="85" t="s">
        <v>330</v>
      </c>
      <c r="Z414" s="42" t="s">
        <v>1611</v>
      </c>
      <c r="AA414"/>
    </row>
    <row r="415" spans="1:27" s="39" customFormat="1" x14ac:dyDescent="0.35">
      <c r="A415" s="85" t="s">
        <v>497</v>
      </c>
      <c r="B415" s="87">
        <v>24009</v>
      </c>
      <c r="C415" s="87" t="s">
        <v>12</v>
      </c>
      <c r="D415" s="86">
        <v>0.73079123000000001</v>
      </c>
      <c r="E415" s="86">
        <f>SUMIFS('Ratios_MARAMA-VA'!T:T, 'Ratios_MARAMA-VA'!AA:AA, Z415)</f>
        <v>0.73079122999915203</v>
      </c>
      <c r="F415" s="86">
        <f>SUMIFS('Ratios_MARAMA-VA'!J:J, 'Ratios_MARAMA-VA'!AA:AA, Z415)</f>
        <v>7.3409944437838901E-4</v>
      </c>
      <c r="G415" s="122">
        <f t="shared" si="28"/>
        <v>1.004526893924604E-3</v>
      </c>
      <c r="H415" s="122">
        <v>0.41229000839424701</v>
      </c>
      <c r="I415" s="86">
        <v>4.1415640152842184E-4</v>
      </c>
      <c r="J415" s="122">
        <v>0.31985465618398601</v>
      </c>
      <c r="K415" s="86">
        <v>3.2130260428382158E-4</v>
      </c>
      <c r="L415" s="122" t="str" cm="1">
        <f t="array" ref="L415">_xlfn.SWITCH(A415,
    "District of Columbia", _xlfn.XLOOKUP(R415, '2015 O3 Growth Surrogates'!A:A, '2015 O3 Growth Surrogates'!H:H),
    "Maryland", _xlfn.XLOOKUP(R415, '2015 O3 Growth Surrogates'!A:A, '2015 O3 Growth Surrogates'!I:I),
    "Virginia", _xlfn.XLOOKUP(R415, '2015 O3 Growth Surrogates'!A:A, '2015 O3 Growth Surrogates'!J:J)
)</f>
        <v>Household</v>
      </c>
      <c r="M415" s="133" cm="1">
        <f t="array" ref="M415">_xlfn.SWITCH(L415,
"Employment", INDEX('Coop GFs_CFs'!C:D, MATCH(B415,'Coop GFs_CFs'!B:B,0),1),
"Population", INDEX('Coop GFs_CFs'!E:F, MATCH(B415,'Coop GFs_CFs'!B:B,0),1),
"Household", INDEX('Coop GFs_CFs'!G:H, MATCH(B415,'Coop GFs_CFs'!B:B,0),1),
"VMT", INDEX('Coop GFs_CFs'!I:J, MATCH(B415,'Coop GFs_CFs'!B:B,0),1),
"Lane Mile", INDEX('Coop GFs_CFs'!K:L, MATCH(B415,'Coop GFs_CFs'!B:B,0),1),
"Gas Sales", INDEX('Coop GFs_CFs'!M:N, MATCH(B415,'Coop GFs_CFs'!B:B,0),1),
"No Growth", INDEX('Coop GFs_CFs'!O:P, MATCH(B415,'Coop GFs_CFs'!B:B,0),1)
)</f>
        <v>1.0717053327861332</v>
      </c>
      <c r="N415" s="133" cm="1">
        <f t="array" ref="N415">_xlfn.SWITCH(L415,
"Employment", INDEX('Coop GFs_CFs'!C:D, MATCH(B415,'Coop GFs_CFs'!B:B,0),2),
"Population", INDEX('Coop GFs_CFs'!E:F, MATCH(B415,'Coop GFs_CFs'!B:B,0),2),
"Household", INDEX('Coop GFs_CFs'!G:H, MATCH(B415,'Coop GFs_CFs'!B:B,0),2),
"VMT", INDEX('Coop GFs_CFs'!I:J, MATCH(B415,'Coop GFs_CFs'!B:B,0),2),
"Lane Mile", INDEX('Coop GFs_CFs'!K:L, MATCH(B415,'Coop GFs_CFs'!B:B,0),2),
"Gas Sales", INDEX('Coop GFs_CFs'!M:N, MATCH(B415,'Coop GFs_CFs'!B:B,0),2),
"No Growth", INDEX('Coop GFs_CFs'!O:P, MATCH(B415,'Coop GFs_CFs'!B:B,0),2)
)</f>
        <v>1.0941988750211236</v>
      </c>
      <c r="O415" s="133"/>
      <c r="P415" s="86">
        <f t="shared" si="26"/>
        <v>7.8673828933565693E-4</v>
      </c>
      <c r="Q415" s="86">
        <f t="shared" si="27"/>
        <v>8.0325078619246512E-4</v>
      </c>
      <c r="R415" s="156" t="s">
        <v>442</v>
      </c>
      <c r="S415" s="85" t="s">
        <v>443</v>
      </c>
      <c r="T415" s="85" t="s">
        <v>436</v>
      </c>
      <c r="U415" s="85" t="s">
        <v>444</v>
      </c>
      <c r="V415" s="85" t="s">
        <v>201</v>
      </c>
      <c r="W415" s="85" t="s">
        <v>437</v>
      </c>
      <c r="X415" s="85" t="s">
        <v>330</v>
      </c>
      <c r="Z415" s="42" t="s">
        <v>1625</v>
      </c>
      <c r="AA415"/>
    </row>
    <row r="416" spans="1:27" s="39" customFormat="1" x14ac:dyDescent="0.35">
      <c r="A416" s="85" t="s">
        <v>497</v>
      </c>
      <c r="B416" s="87">
        <v>24017</v>
      </c>
      <c r="C416" s="87" t="s">
        <v>10</v>
      </c>
      <c r="D416" s="86">
        <v>39.844037999999998</v>
      </c>
      <c r="E416" s="86">
        <f>SUMIFS('Ratios_MARAMA-VA'!T:T, 'Ratios_MARAMA-VA'!AA:AA, Z416)</f>
        <v>39.844037999953798</v>
      </c>
      <c r="F416" s="86">
        <f>SUMIFS('Ratios_MARAMA-VA'!J:J, 'Ratios_MARAMA-VA'!AA:AA, Z416)</f>
        <v>4.0024407733507399E-2</v>
      </c>
      <c r="G416" s="122">
        <f t="shared" si="28"/>
        <v>1.004526893924602E-3</v>
      </c>
      <c r="H416" s="122">
        <v>22.4787847570102</v>
      </c>
      <c r="I416" s="86">
        <v>2.2580543831159147E-2</v>
      </c>
      <c r="J416" s="122">
        <v>17.439044904071501</v>
      </c>
      <c r="K416" s="86">
        <v>1.7517989610498604E-2</v>
      </c>
      <c r="L416" s="122" t="str" cm="1">
        <f t="array" ref="L416">_xlfn.SWITCH(A416,
    "District of Columbia", _xlfn.XLOOKUP(R416, '2015 O3 Growth Surrogates'!A:A, '2015 O3 Growth Surrogates'!H:H),
    "Maryland", _xlfn.XLOOKUP(R416, '2015 O3 Growth Surrogates'!A:A, '2015 O3 Growth Surrogates'!I:I),
    "Virginia", _xlfn.XLOOKUP(R416, '2015 O3 Growth Surrogates'!A:A, '2015 O3 Growth Surrogates'!J:J)
)</f>
        <v>Household</v>
      </c>
      <c r="M416" s="133" cm="1">
        <f t="array" ref="M416">_xlfn.SWITCH(L416,
"Employment", INDEX('Coop GFs_CFs'!C:D, MATCH(B416,'Coop GFs_CFs'!B:B,0),1),
"Population", INDEX('Coop GFs_CFs'!E:F, MATCH(B416,'Coop GFs_CFs'!B:B,0),1),
"Household", INDEX('Coop GFs_CFs'!G:H, MATCH(B416,'Coop GFs_CFs'!B:B,0),1),
"VMT", INDEX('Coop GFs_CFs'!I:J, MATCH(B416,'Coop GFs_CFs'!B:B,0),1),
"Lane Mile", INDEX('Coop GFs_CFs'!K:L, MATCH(B416,'Coop GFs_CFs'!B:B,0),1),
"Gas Sales", INDEX('Coop GFs_CFs'!M:N, MATCH(B416,'Coop GFs_CFs'!B:B,0),1),
"No Growth", INDEX('Coop GFs_CFs'!O:P, MATCH(B416,'Coop GFs_CFs'!B:B,0),1)
)</f>
        <v>1.1901345613926138</v>
      </c>
      <c r="N416" s="133" cm="1">
        <f t="array" ref="N416">_xlfn.SWITCH(L416,
"Employment", INDEX('Coop GFs_CFs'!C:D, MATCH(B416,'Coop GFs_CFs'!B:B,0),2),
"Population", INDEX('Coop GFs_CFs'!E:F, MATCH(B416,'Coop GFs_CFs'!B:B,0),2),
"Household", INDEX('Coop GFs_CFs'!G:H, MATCH(B416,'Coop GFs_CFs'!B:B,0),2),
"VMT", INDEX('Coop GFs_CFs'!I:J, MATCH(B416,'Coop GFs_CFs'!B:B,0),2),
"Lane Mile", INDEX('Coop GFs_CFs'!K:L, MATCH(B416,'Coop GFs_CFs'!B:B,0),2),
"Gas Sales", INDEX('Coop GFs_CFs'!M:N, MATCH(B416,'Coop GFs_CFs'!B:B,0),2),
"No Growth", INDEX('Coop GFs_CFs'!O:P, MATCH(B416,'Coop GFs_CFs'!B:B,0),2)
)</f>
        <v>1.2607033014443205</v>
      </c>
      <c r="O416" s="133"/>
      <c r="P416" s="86">
        <f t="shared" si="26"/>
        <v>4.7634430942916965E-2</v>
      </c>
      <c r="Q416" s="86">
        <f t="shared" si="27"/>
        <v>5.0458902967986372E-2</v>
      </c>
      <c r="R416" s="156" t="s">
        <v>442</v>
      </c>
      <c r="S416" s="85" t="s">
        <v>443</v>
      </c>
      <c r="T416" s="85" t="s">
        <v>436</v>
      </c>
      <c r="U416" s="85" t="s">
        <v>444</v>
      </c>
      <c r="V416" s="85" t="s">
        <v>201</v>
      </c>
      <c r="W416" s="85" t="s">
        <v>437</v>
      </c>
      <c r="X416" s="85" t="s">
        <v>330</v>
      </c>
      <c r="Z416" s="42" t="s">
        <v>1612</v>
      </c>
      <c r="AA416"/>
    </row>
    <row r="417" spans="1:27" s="39" customFormat="1" x14ac:dyDescent="0.35">
      <c r="A417" s="85" t="s">
        <v>497</v>
      </c>
      <c r="B417" s="87">
        <v>24017</v>
      </c>
      <c r="C417" s="87" t="s">
        <v>12</v>
      </c>
      <c r="D417" s="86">
        <v>1.5782662999999999</v>
      </c>
      <c r="E417" s="86">
        <f>SUMIFS('Ratios_MARAMA-VA'!T:T, 'Ratios_MARAMA-VA'!AA:AA, Z417)</f>
        <v>1.57826629999816</v>
      </c>
      <c r="F417" s="86">
        <f>SUMIFS('Ratios_MARAMA-VA'!J:J, 'Ratios_MARAMA-VA'!AA:AA, Z417)</f>
        <v>1.5854109441230399E-3</v>
      </c>
      <c r="G417" s="122">
        <f t="shared" si="28"/>
        <v>1.0045268939246109E-3</v>
      </c>
      <c r="H417" s="122">
        <v>0.89040946218711103</v>
      </c>
      <c r="I417" s="86">
        <v>8.9444025137190195E-4</v>
      </c>
      <c r="J417" s="122">
        <v>0.69077980691321605</v>
      </c>
      <c r="K417" s="86">
        <v>6.939068938243754E-4</v>
      </c>
      <c r="L417" s="122" t="str" cm="1">
        <f t="array" ref="L417">_xlfn.SWITCH(A417,
    "District of Columbia", _xlfn.XLOOKUP(R417, '2015 O3 Growth Surrogates'!A:A, '2015 O3 Growth Surrogates'!H:H),
    "Maryland", _xlfn.XLOOKUP(R417, '2015 O3 Growth Surrogates'!A:A, '2015 O3 Growth Surrogates'!I:I),
    "Virginia", _xlfn.XLOOKUP(R417, '2015 O3 Growth Surrogates'!A:A, '2015 O3 Growth Surrogates'!J:J)
)</f>
        <v>Household</v>
      </c>
      <c r="M417" s="133" cm="1">
        <f t="array" ref="M417">_xlfn.SWITCH(L417,
"Employment", INDEX('Coop GFs_CFs'!C:D, MATCH(B417,'Coop GFs_CFs'!B:B,0),1),
"Population", INDEX('Coop GFs_CFs'!E:F, MATCH(B417,'Coop GFs_CFs'!B:B,0),1),
"Household", INDEX('Coop GFs_CFs'!G:H, MATCH(B417,'Coop GFs_CFs'!B:B,0),1),
"VMT", INDEX('Coop GFs_CFs'!I:J, MATCH(B417,'Coop GFs_CFs'!B:B,0),1),
"Lane Mile", INDEX('Coop GFs_CFs'!K:L, MATCH(B417,'Coop GFs_CFs'!B:B,0),1),
"Gas Sales", INDEX('Coop GFs_CFs'!M:N, MATCH(B417,'Coop GFs_CFs'!B:B,0),1),
"No Growth", INDEX('Coop GFs_CFs'!O:P, MATCH(B417,'Coop GFs_CFs'!B:B,0),1)
)</f>
        <v>1.1901345613926138</v>
      </c>
      <c r="N417" s="133" cm="1">
        <f t="array" ref="N417">_xlfn.SWITCH(L417,
"Employment", INDEX('Coop GFs_CFs'!C:D, MATCH(B417,'Coop GFs_CFs'!B:B,0),2),
"Population", INDEX('Coop GFs_CFs'!E:F, MATCH(B417,'Coop GFs_CFs'!B:B,0),2),
"Household", INDEX('Coop GFs_CFs'!G:H, MATCH(B417,'Coop GFs_CFs'!B:B,0),2),
"VMT", INDEX('Coop GFs_CFs'!I:J, MATCH(B417,'Coop GFs_CFs'!B:B,0),2),
"Lane Mile", INDEX('Coop GFs_CFs'!K:L, MATCH(B417,'Coop GFs_CFs'!B:B,0),2),
"Gas Sales", INDEX('Coop GFs_CFs'!M:N, MATCH(B417,'Coop GFs_CFs'!B:B,0),2),
"No Growth", INDEX('Coop GFs_CFs'!O:P, MATCH(B417,'Coop GFs_CFs'!B:B,0),2)
)</f>
        <v>1.2607033014443205</v>
      </c>
      <c r="O417" s="133"/>
      <c r="P417" s="86">
        <f t="shared" si="26"/>
        <v>1.8868523586109238E-3</v>
      </c>
      <c r="Q417" s="86">
        <f t="shared" si="27"/>
        <v>1.9987328114018737E-3</v>
      </c>
      <c r="R417" s="156" t="s">
        <v>442</v>
      </c>
      <c r="S417" s="85" t="s">
        <v>443</v>
      </c>
      <c r="T417" s="85" t="s">
        <v>436</v>
      </c>
      <c r="U417" s="85" t="s">
        <v>444</v>
      </c>
      <c r="V417" s="85" t="s">
        <v>201</v>
      </c>
      <c r="W417" s="85" t="s">
        <v>437</v>
      </c>
      <c r="X417" s="85" t="s">
        <v>330</v>
      </c>
      <c r="Z417" s="42" t="s">
        <v>1626</v>
      </c>
      <c r="AA417"/>
    </row>
    <row r="418" spans="1:27" s="39" customFormat="1" x14ac:dyDescent="0.35">
      <c r="A418" s="85" t="s">
        <v>497</v>
      </c>
      <c r="B418" s="87">
        <v>24021</v>
      </c>
      <c r="C418" s="87" t="s">
        <v>10</v>
      </c>
      <c r="D418" s="86">
        <v>51.825800000000001</v>
      </c>
      <c r="E418" s="86">
        <f>SUMIFS('Ratios_MARAMA-VA'!T:T, 'Ratios_MARAMA-VA'!AA:AA, Z418)</f>
        <v>51.825799999939797</v>
      </c>
      <c r="F418" s="86">
        <f>SUMIFS('Ratios_MARAMA-VA'!J:J, 'Ratios_MARAMA-VA'!AA:AA, Z418)</f>
        <v>5.2060409899097299E-2</v>
      </c>
      <c r="G418" s="122">
        <f t="shared" si="28"/>
        <v>1.0045268939246046E-3</v>
      </c>
      <c r="H418" s="122">
        <v>29.238527557369</v>
      </c>
      <c r="I418" s="86">
        <v>2.9370887270132838E-2</v>
      </c>
      <c r="J418" s="122">
        <v>22.683254478108601</v>
      </c>
      <c r="K418" s="86">
        <v>2.2785939164995814E-2</v>
      </c>
      <c r="L418" s="122" t="str" cm="1">
        <f t="array" ref="L418">_xlfn.SWITCH(A418,
    "District of Columbia", _xlfn.XLOOKUP(R418, '2015 O3 Growth Surrogates'!A:A, '2015 O3 Growth Surrogates'!H:H),
    "Maryland", _xlfn.XLOOKUP(R418, '2015 O3 Growth Surrogates'!A:A, '2015 O3 Growth Surrogates'!I:I),
    "Virginia", _xlfn.XLOOKUP(R418, '2015 O3 Growth Surrogates'!A:A, '2015 O3 Growth Surrogates'!J:J)
)</f>
        <v>Household</v>
      </c>
      <c r="M418" s="133" cm="1">
        <f t="array" ref="M418">_xlfn.SWITCH(L418,
"Employment", INDEX('Coop GFs_CFs'!C:D, MATCH(B418,'Coop GFs_CFs'!B:B,0),1),
"Population", INDEX('Coop GFs_CFs'!E:F, MATCH(B418,'Coop GFs_CFs'!B:B,0),1),
"Household", INDEX('Coop GFs_CFs'!G:H, MATCH(B418,'Coop GFs_CFs'!B:B,0),1),
"VMT", INDEX('Coop GFs_CFs'!I:J, MATCH(B418,'Coop GFs_CFs'!B:B,0),1),
"Lane Mile", INDEX('Coop GFs_CFs'!K:L, MATCH(B418,'Coop GFs_CFs'!B:B,0),1),
"Gas Sales", INDEX('Coop GFs_CFs'!M:N, MATCH(B418,'Coop GFs_CFs'!B:B,0),1),
"No Growth", INDEX('Coop GFs_CFs'!O:P, MATCH(B418,'Coop GFs_CFs'!B:B,0),1)
)</f>
        <v>1.1641130653464411</v>
      </c>
      <c r="N418" s="133" cm="1">
        <f t="array" ref="N418">_xlfn.SWITCH(L418,
"Employment", INDEX('Coop GFs_CFs'!C:D, MATCH(B418,'Coop GFs_CFs'!B:B,0),2),
"Population", INDEX('Coop GFs_CFs'!E:F, MATCH(B418,'Coop GFs_CFs'!B:B,0),2),
"Household", INDEX('Coop GFs_CFs'!G:H, MATCH(B418,'Coop GFs_CFs'!B:B,0),2),
"VMT", INDEX('Coop GFs_CFs'!I:J, MATCH(B418,'Coop GFs_CFs'!B:B,0),2),
"Lane Mile", INDEX('Coop GFs_CFs'!K:L, MATCH(B418,'Coop GFs_CFs'!B:B,0),2),
"Gas Sales", INDEX('Coop GFs_CFs'!M:N, MATCH(B418,'Coop GFs_CFs'!B:B,0),2),
"No Growth", INDEX('Coop GFs_CFs'!O:P, MATCH(B418,'Coop GFs_CFs'!B:B,0),2)
)</f>
        <v>1.2555086048546673</v>
      </c>
      <c r="O418" s="133"/>
      <c r="P418" s="86">
        <f t="shared" si="26"/>
        <v>6.060420335083036E-2</v>
      </c>
      <c r="Q418" s="86">
        <f t="shared" si="27"/>
        <v>6.5362292600577757E-2</v>
      </c>
      <c r="R418" s="156" t="s">
        <v>442</v>
      </c>
      <c r="S418" s="85" t="s">
        <v>443</v>
      </c>
      <c r="T418" s="85" t="s">
        <v>436</v>
      </c>
      <c r="U418" s="85" t="s">
        <v>444</v>
      </c>
      <c r="V418" s="85" t="s">
        <v>201</v>
      </c>
      <c r="W418" s="85" t="s">
        <v>437</v>
      </c>
      <c r="X418" s="85" t="s">
        <v>330</v>
      </c>
      <c r="Z418" s="42" t="s">
        <v>1613</v>
      </c>
      <c r="AA418"/>
    </row>
    <row r="419" spans="1:27" s="39" customFormat="1" x14ac:dyDescent="0.35">
      <c r="A419" s="85" t="s">
        <v>497</v>
      </c>
      <c r="B419" s="87">
        <v>24021</v>
      </c>
      <c r="C419" s="87" t="s">
        <v>12</v>
      </c>
      <c r="D419" s="86">
        <v>2.0528767999999999</v>
      </c>
      <c r="E419" s="86">
        <f>SUMIFS('Ratios_MARAMA-VA'!T:T, 'Ratios_MARAMA-VA'!AA:AA, Z419)</f>
        <v>2.0528767999976099</v>
      </c>
      <c r="F419" s="86">
        <f>SUMIFS('Ratios_MARAMA-VA'!J:J, 'Ratios_MARAMA-VA'!AA:AA, Z419)</f>
        <v>2.0621699555114898E-3</v>
      </c>
      <c r="G419" s="122">
        <f t="shared" si="28"/>
        <v>1.004526893924609E-3</v>
      </c>
      <c r="H419" s="122">
        <v>1.1581701563445901</v>
      </c>
      <c r="I419" s="86">
        <v>1.1634130697890099E-3</v>
      </c>
      <c r="J419" s="122">
        <v>0.89850859738982003</v>
      </c>
      <c r="K419" s="86">
        <v>9.0257605050055294E-4</v>
      </c>
      <c r="L419" s="122" t="str" cm="1">
        <f t="array" ref="L419">_xlfn.SWITCH(A419,
    "District of Columbia", _xlfn.XLOOKUP(R419, '2015 O3 Growth Surrogates'!A:A, '2015 O3 Growth Surrogates'!H:H),
    "Maryland", _xlfn.XLOOKUP(R419, '2015 O3 Growth Surrogates'!A:A, '2015 O3 Growth Surrogates'!I:I),
    "Virginia", _xlfn.XLOOKUP(R419, '2015 O3 Growth Surrogates'!A:A, '2015 O3 Growth Surrogates'!J:J)
)</f>
        <v>Household</v>
      </c>
      <c r="M419" s="133" cm="1">
        <f t="array" ref="M419">_xlfn.SWITCH(L419,
"Employment", INDEX('Coop GFs_CFs'!C:D, MATCH(B419,'Coop GFs_CFs'!B:B,0),1),
"Population", INDEX('Coop GFs_CFs'!E:F, MATCH(B419,'Coop GFs_CFs'!B:B,0),1),
"Household", INDEX('Coop GFs_CFs'!G:H, MATCH(B419,'Coop GFs_CFs'!B:B,0),1),
"VMT", INDEX('Coop GFs_CFs'!I:J, MATCH(B419,'Coop GFs_CFs'!B:B,0),1),
"Lane Mile", INDEX('Coop GFs_CFs'!K:L, MATCH(B419,'Coop GFs_CFs'!B:B,0),1),
"Gas Sales", INDEX('Coop GFs_CFs'!M:N, MATCH(B419,'Coop GFs_CFs'!B:B,0),1),
"No Growth", INDEX('Coop GFs_CFs'!O:P, MATCH(B419,'Coop GFs_CFs'!B:B,0),1)
)</f>
        <v>1.1641130653464411</v>
      </c>
      <c r="N419" s="133" cm="1">
        <f t="array" ref="N419">_xlfn.SWITCH(L419,
"Employment", INDEX('Coop GFs_CFs'!C:D, MATCH(B419,'Coop GFs_CFs'!B:B,0),2),
"Population", INDEX('Coop GFs_CFs'!E:F, MATCH(B419,'Coop GFs_CFs'!B:B,0),2),
"Household", INDEX('Coop GFs_CFs'!G:H, MATCH(B419,'Coop GFs_CFs'!B:B,0),2),
"VMT", INDEX('Coop GFs_CFs'!I:J, MATCH(B419,'Coop GFs_CFs'!B:B,0),2),
"Lane Mile", INDEX('Coop GFs_CFs'!K:L, MATCH(B419,'Coop GFs_CFs'!B:B,0),2),
"Gas Sales", INDEX('Coop GFs_CFs'!M:N, MATCH(B419,'Coop GFs_CFs'!B:B,0),2),
"No Growth", INDEX('Coop GFs_CFs'!O:P, MATCH(B419,'Coop GFs_CFs'!B:B,0),2)
)</f>
        <v>1.2555086048546673</v>
      </c>
      <c r="O419" s="133"/>
      <c r="P419" s="86">
        <f t="shared" si="26"/>
        <v>2.4005989881758145E-3</v>
      </c>
      <c r="Q419" s="86">
        <f t="shared" si="27"/>
        <v>2.589072123817442E-3</v>
      </c>
      <c r="R419" s="156" t="s">
        <v>442</v>
      </c>
      <c r="S419" s="85" t="s">
        <v>443</v>
      </c>
      <c r="T419" s="85" t="s">
        <v>436</v>
      </c>
      <c r="U419" s="85" t="s">
        <v>444</v>
      </c>
      <c r="V419" s="85" t="s">
        <v>201</v>
      </c>
      <c r="W419" s="85" t="s">
        <v>437</v>
      </c>
      <c r="X419" s="85" t="s">
        <v>330</v>
      </c>
      <c r="Z419" s="42" t="s">
        <v>1627</v>
      </c>
      <c r="AA419"/>
    </row>
    <row r="420" spans="1:27" s="39" customFormat="1" x14ac:dyDescent="0.35">
      <c r="A420" s="85" t="s">
        <v>497</v>
      </c>
      <c r="B420" s="87">
        <v>24031</v>
      </c>
      <c r="C420" s="87" t="s">
        <v>10</v>
      </c>
      <c r="D420" s="86">
        <v>59.225842</v>
      </c>
      <c r="E420" s="86">
        <f>SUMIFS('Ratios_MARAMA-VA'!T:T, 'Ratios_MARAMA-VA'!AA:AA, Z420)</f>
        <v>59.225841999931397</v>
      </c>
      <c r="F420" s="86">
        <f>SUMIFS('Ratios_MARAMA-VA'!J:J, 'Ratios_MARAMA-VA'!AA:AA, Z420)</f>
        <v>5.9493951104260298E-2</v>
      </c>
      <c r="G420" s="122">
        <f t="shared" si="28"/>
        <v>1.0045268939246016E-3</v>
      </c>
      <c r="H420" s="122">
        <v>33.413404393668401</v>
      </c>
      <c r="I420" s="86">
        <v>3.3564663331018353E-2</v>
      </c>
      <c r="J420" s="122">
        <v>25.922124612958299</v>
      </c>
      <c r="K420" s="86">
        <v>2.6039471321381465E-2</v>
      </c>
      <c r="L420" s="122" t="str" cm="1">
        <f t="array" ref="L420">_xlfn.SWITCH(A420,
    "District of Columbia", _xlfn.XLOOKUP(R420, '2015 O3 Growth Surrogates'!A:A, '2015 O3 Growth Surrogates'!H:H),
    "Maryland", _xlfn.XLOOKUP(R420, '2015 O3 Growth Surrogates'!A:A, '2015 O3 Growth Surrogates'!I:I),
    "Virginia", _xlfn.XLOOKUP(R420, '2015 O3 Growth Surrogates'!A:A, '2015 O3 Growth Surrogates'!J:J)
)</f>
        <v>Household</v>
      </c>
      <c r="M420" s="133" cm="1">
        <f t="array" ref="M420">_xlfn.SWITCH(L420,
"Employment", INDEX('Coop GFs_CFs'!C:D, MATCH(B420,'Coop GFs_CFs'!B:B,0),1),
"Population", INDEX('Coop GFs_CFs'!E:F, MATCH(B420,'Coop GFs_CFs'!B:B,0),1),
"Household", INDEX('Coop GFs_CFs'!G:H, MATCH(B420,'Coop GFs_CFs'!B:B,0),1),
"VMT", INDEX('Coop GFs_CFs'!I:J, MATCH(B420,'Coop GFs_CFs'!B:B,0),1),
"Lane Mile", INDEX('Coop GFs_CFs'!K:L, MATCH(B420,'Coop GFs_CFs'!B:B,0),1),
"Gas Sales", INDEX('Coop GFs_CFs'!M:N, MATCH(B420,'Coop GFs_CFs'!B:B,0),1),
"No Growth", INDEX('Coop GFs_CFs'!O:P, MATCH(B420,'Coop GFs_CFs'!B:B,0),1)
)</f>
        <v>1.0822577125548798</v>
      </c>
      <c r="N420" s="133" cm="1">
        <f t="array" ref="N420">_xlfn.SWITCH(L420,
"Employment", INDEX('Coop GFs_CFs'!C:D, MATCH(B420,'Coop GFs_CFs'!B:B,0),2),
"Population", INDEX('Coop GFs_CFs'!E:F, MATCH(B420,'Coop GFs_CFs'!B:B,0),2),
"Household", INDEX('Coop GFs_CFs'!G:H, MATCH(B420,'Coop GFs_CFs'!B:B,0),2),
"VMT", INDEX('Coop GFs_CFs'!I:J, MATCH(B420,'Coop GFs_CFs'!B:B,0),2),
"Lane Mile", INDEX('Coop GFs_CFs'!K:L, MATCH(B420,'Coop GFs_CFs'!B:B,0),2),
"Gas Sales", INDEX('Coop GFs_CFs'!M:N, MATCH(B420,'Coop GFs_CFs'!B:B,0),2),
"No Growth", INDEX('Coop GFs_CFs'!O:P, MATCH(B420,'Coop GFs_CFs'!B:B,0),2)
)</f>
        <v>1.1254828731122657</v>
      </c>
      <c r="O420" s="133"/>
      <c r="P420" s="86">
        <f t="shared" si="26"/>
        <v>6.4387787432948609E-2</v>
      </c>
      <c r="Q420" s="86">
        <f t="shared" si="27"/>
        <v>6.6959423021623526E-2</v>
      </c>
      <c r="R420" s="156" t="s">
        <v>442</v>
      </c>
      <c r="S420" s="85" t="s">
        <v>443</v>
      </c>
      <c r="T420" s="85" t="s">
        <v>436</v>
      </c>
      <c r="U420" s="85" t="s">
        <v>444</v>
      </c>
      <c r="V420" s="85" t="s">
        <v>201</v>
      </c>
      <c r="W420" s="85" t="s">
        <v>437</v>
      </c>
      <c r="X420" s="85" t="s">
        <v>330</v>
      </c>
      <c r="Z420" s="42" t="s">
        <v>1614</v>
      </c>
      <c r="AA420"/>
    </row>
    <row r="421" spans="1:27" s="39" customFormat="1" x14ac:dyDescent="0.35">
      <c r="A421" s="85" t="s">
        <v>497</v>
      </c>
      <c r="B421" s="87">
        <v>24031</v>
      </c>
      <c r="C421" s="87" t="s">
        <v>12</v>
      </c>
      <c r="D421" s="86">
        <v>2.3460008000000001</v>
      </c>
      <c r="E421" s="86">
        <f>SUMIFS('Ratios_MARAMA-VA'!T:T, 'Ratios_MARAMA-VA'!AA:AA, Z421)</f>
        <v>2.3460007999972698</v>
      </c>
      <c r="F421" s="86">
        <f>SUMIFS('Ratios_MARAMA-VA'!J:J, 'Ratios_MARAMA-VA'!AA:AA, Z421)</f>
        <v>2.3566208967659001E-3</v>
      </c>
      <c r="G421" s="122">
        <f t="shared" si="28"/>
        <v>1.0045268939246068E-3</v>
      </c>
      <c r="H421" s="122">
        <v>1.32354173096044</v>
      </c>
      <c r="I421" s="86">
        <v>1.3295332639812884E-3</v>
      </c>
      <c r="J421" s="122">
        <v>1.02680389212027</v>
      </c>
      <c r="K421" s="86">
        <v>1.0314521244212719E-3</v>
      </c>
      <c r="L421" s="122" t="str" cm="1">
        <f t="array" ref="L421">_xlfn.SWITCH(A421,
    "District of Columbia", _xlfn.XLOOKUP(R421, '2015 O3 Growth Surrogates'!A:A, '2015 O3 Growth Surrogates'!H:H),
    "Maryland", _xlfn.XLOOKUP(R421, '2015 O3 Growth Surrogates'!A:A, '2015 O3 Growth Surrogates'!I:I),
    "Virginia", _xlfn.XLOOKUP(R421, '2015 O3 Growth Surrogates'!A:A, '2015 O3 Growth Surrogates'!J:J)
)</f>
        <v>Household</v>
      </c>
      <c r="M421" s="133" cm="1">
        <f t="array" ref="M421">_xlfn.SWITCH(L421,
"Employment", INDEX('Coop GFs_CFs'!C:D, MATCH(B421,'Coop GFs_CFs'!B:B,0),1),
"Population", INDEX('Coop GFs_CFs'!E:F, MATCH(B421,'Coop GFs_CFs'!B:B,0),1),
"Household", INDEX('Coop GFs_CFs'!G:H, MATCH(B421,'Coop GFs_CFs'!B:B,0),1),
"VMT", INDEX('Coop GFs_CFs'!I:J, MATCH(B421,'Coop GFs_CFs'!B:B,0),1),
"Lane Mile", INDEX('Coop GFs_CFs'!K:L, MATCH(B421,'Coop GFs_CFs'!B:B,0),1),
"Gas Sales", INDEX('Coop GFs_CFs'!M:N, MATCH(B421,'Coop GFs_CFs'!B:B,0),1),
"No Growth", INDEX('Coop GFs_CFs'!O:P, MATCH(B421,'Coop GFs_CFs'!B:B,0),1)
)</f>
        <v>1.0822577125548798</v>
      </c>
      <c r="N421" s="133" cm="1">
        <f t="array" ref="N421">_xlfn.SWITCH(L421,
"Employment", INDEX('Coop GFs_CFs'!C:D, MATCH(B421,'Coop GFs_CFs'!B:B,0),2),
"Population", INDEX('Coop GFs_CFs'!E:F, MATCH(B421,'Coop GFs_CFs'!B:B,0),2),
"Household", INDEX('Coop GFs_CFs'!G:H, MATCH(B421,'Coop GFs_CFs'!B:B,0),2),
"VMT", INDEX('Coop GFs_CFs'!I:J, MATCH(B421,'Coop GFs_CFs'!B:B,0),2),
"Lane Mile", INDEX('Coop GFs_CFs'!K:L, MATCH(B421,'Coop GFs_CFs'!B:B,0),2),
"Gas Sales", INDEX('Coop GFs_CFs'!M:N, MATCH(B421,'Coop GFs_CFs'!B:B,0),2),
"No Growth", INDEX('Coop GFs_CFs'!O:P, MATCH(B421,'Coop GFs_CFs'!B:B,0),2)
)</f>
        <v>1.1254828731122657</v>
      </c>
      <c r="O421" s="133"/>
      <c r="P421" s="86">
        <f t="shared" si="26"/>
        <v>2.5504711410928925E-3</v>
      </c>
      <c r="Q421" s="86">
        <f t="shared" si="27"/>
        <v>2.6523364577284892E-3</v>
      </c>
      <c r="R421" s="156" t="s">
        <v>442</v>
      </c>
      <c r="S421" s="85" t="s">
        <v>443</v>
      </c>
      <c r="T421" s="85" t="s">
        <v>436</v>
      </c>
      <c r="U421" s="85" t="s">
        <v>444</v>
      </c>
      <c r="V421" s="85" t="s">
        <v>201</v>
      </c>
      <c r="W421" s="85" t="s">
        <v>437</v>
      </c>
      <c r="X421" s="85" t="s">
        <v>330</v>
      </c>
      <c r="Z421" s="42" t="s">
        <v>1628</v>
      </c>
      <c r="AA421"/>
    </row>
    <row r="422" spans="1:27" s="39" customFormat="1" x14ac:dyDescent="0.35">
      <c r="A422" s="85" t="s">
        <v>497</v>
      </c>
      <c r="B422" s="87">
        <v>24033</v>
      </c>
      <c r="C422" s="87" t="s">
        <v>10</v>
      </c>
      <c r="D422" s="86">
        <v>60.015787000000003</v>
      </c>
      <c r="E422" s="86">
        <f>SUMIFS('Ratios_MARAMA-VA'!T:T, 'Ratios_MARAMA-VA'!AA:AA, Z422)</f>
        <v>60.015786999930398</v>
      </c>
      <c r="F422" s="86">
        <f>SUMIFS('Ratios_MARAMA-VA'!J:J, 'Ratios_MARAMA-VA'!AA:AA, Z422)</f>
        <v>6.0287472101480603E-2</v>
      </c>
      <c r="G422" s="122">
        <f t="shared" si="28"/>
        <v>1.0045268939246023E-3</v>
      </c>
      <c r="H422" s="122">
        <v>33.859067145643401</v>
      </c>
      <c r="I422" s="86">
        <v>3.4012343550997713E-2</v>
      </c>
      <c r="J422" s="122">
        <v>26.267869849089902</v>
      </c>
      <c r="K422" s="86">
        <v>2.6386781709521988E-2</v>
      </c>
      <c r="L422" s="122" t="str" cm="1">
        <f t="array" ref="L422">_xlfn.SWITCH(A422,
    "District of Columbia", _xlfn.XLOOKUP(R422, '2015 O3 Growth Surrogates'!A:A, '2015 O3 Growth Surrogates'!H:H),
    "Maryland", _xlfn.XLOOKUP(R422, '2015 O3 Growth Surrogates'!A:A, '2015 O3 Growth Surrogates'!I:I),
    "Virginia", _xlfn.XLOOKUP(R422, '2015 O3 Growth Surrogates'!A:A, '2015 O3 Growth Surrogates'!J:J)
)</f>
        <v>Household</v>
      </c>
      <c r="M422" s="133" cm="1">
        <f t="array" ref="M422">_xlfn.SWITCH(L422,
"Employment", INDEX('Coop GFs_CFs'!C:D, MATCH(B422,'Coop GFs_CFs'!B:B,0),1),
"Population", INDEX('Coop GFs_CFs'!E:F, MATCH(B422,'Coop GFs_CFs'!B:B,0),1),
"Household", INDEX('Coop GFs_CFs'!G:H, MATCH(B422,'Coop GFs_CFs'!B:B,0),1),
"VMT", INDEX('Coop GFs_CFs'!I:J, MATCH(B422,'Coop GFs_CFs'!B:B,0),1),
"Lane Mile", INDEX('Coop GFs_CFs'!K:L, MATCH(B422,'Coop GFs_CFs'!B:B,0),1),
"Gas Sales", INDEX('Coop GFs_CFs'!M:N, MATCH(B422,'Coop GFs_CFs'!B:B,0),1),
"No Growth", INDEX('Coop GFs_CFs'!O:P, MATCH(B422,'Coop GFs_CFs'!B:B,0),1)
)</f>
        <v>1.0807753566942964</v>
      </c>
      <c r="N422" s="133" cm="1">
        <f t="array" ref="N422">_xlfn.SWITCH(L422,
"Employment", INDEX('Coop GFs_CFs'!C:D, MATCH(B422,'Coop GFs_CFs'!B:B,0),2),
"Population", INDEX('Coop GFs_CFs'!E:F, MATCH(B422,'Coop GFs_CFs'!B:B,0),2),
"Household", INDEX('Coop GFs_CFs'!G:H, MATCH(B422,'Coop GFs_CFs'!B:B,0),2),
"VMT", INDEX('Coop GFs_CFs'!I:J, MATCH(B422,'Coop GFs_CFs'!B:B,0),2),
"Lane Mile", INDEX('Coop GFs_CFs'!K:L, MATCH(B422,'Coop GFs_CFs'!B:B,0),2),
"Gas Sales", INDEX('Coop GFs_CFs'!M:N, MATCH(B422,'Coop GFs_CFs'!B:B,0),2),
"No Growth", INDEX('Coop GFs_CFs'!O:P, MATCH(B422,'Coop GFs_CFs'!B:B,0),2)
)</f>
        <v>1.1296393901683737</v>
      </c>
      <c r="O422" s="133"/>
      <c r="P422" s="86">
        <f t="shared" si="26"/>
        <v>6.515721416467514E-2</v>
      </c>
      <c r="Q422" s="86">
        <f t="shared" si="27"/>
        <v>6.8103103219509395E-2</v>
      </c>
      <c r="R422" s="156" t="s">
        <v>442</v>
      </c>
      <c r="S422" s="85" t="s">
        <v>443</v>
      </c>
      <c r="T422" s="85" t="s">
        <v>436</v>
      </c>
      <c r="U422" s="85" t="s">
        <v>444</v>
      </c>
      <c r="V422" s="85" t="s">
        <v>201</v>
      </c>
      <c r="W422" s="85" t="s">
        <v>437</v>
      </c>
      <c r="X422" s="85" t="s">
        <v>330</v>
      </c>
      <c r="Z422" s="42" t="s">
        <v>1615</v>
      </c>
      <c r="AA422"/>
    </row>
    <row r="423" spans="1:27" s="39" customFormat="1" x14ac:dyDescent="0.35">
      <c r="A423" s="85" t="s">
        <v>497</v>
      </c>
      <c r="B423" s="87">
        <v>24033</v>
      </c>
      <c r="C423" s="87" t="s">
        <v>12</v>
      </c>
      <c r="D423" s="86">
        <v>2.3772918000000001</v>
      </c>
      <c r="E423" s="86">
        <f>SUMIFS('Ratios_MARAMA-VA'!T:T, 'Ratios_MARAMA-VA'!AA:AA, Z423)</f>
        <v>2.3772917999972401</v>
      </c>
      <c r="F423" s="86">
        <f>SUMIFS('Ratios_MARAMA-VA'!J:J, 'Ratios_MARAMA-VA'!AA:AA, Z423)</f>
        <v>2.3880535478036599E-3</v>
      </c>
      <c r="G423" s="122">
        <f t="shared" si="28"/>
        <v>1.0045268939246046E-3</v>
      </c>
      <c r="H423" s="122">
        <v>1.3411951538848901</v>
      </c>
      <c r="I423" s="86">
        <v>1.3472666020787208E-3</v>
      </c>
      <c r="J423" s="122">
        <v>1.0404994205226099</v>
      </c>
      <c r="K423" s="86">
        <v>1.0452096510279282E-3</v>
      </c>
      <c r="L423" s="122" t="str" cm="1">
        <f t="array" ref="L423">_xlfn.SWITCH(A423,
    "District of Columbia", _xlfn.XLOOKUP(R423, '2015 O3 Growth Surrogates'!A:A, '2015 O3 Growth Surrogates'!H:H),
    "Maryland", _xlfn.XLOOKUP(R423, '2015 O3 Growth Surrogates'!A:A, '2015 O3 Growth Surrogates'!I:I),
    "Virginia", _xlfn.XLOOKUP(R423, '2015 O3 Growth Surrogates'!A:A, '2015 O3 Growth Surrogates'!J:J)
)</f>
        <v>Household</v>
      </c>
      <c r="M423" s="133" cm="1">
        <f t="array" ref="M423">_xlfn.SWITCH(L423,
"Employment", INDEX('Coop GFs_CFs'!C:D, MATCH(B423,'Coop GFs_CFs'!B:B,0),1),
"Population", INDEX('Coop GFs_CFs'!E:F, MATCH(B423,'Coop GFs_CFs'!B:B,0),1),
"Household", INDEX('Coop GFs_CFs'!G:H, MATCH(B423,'Coop GFs_CFs'!B:B,0),1),
"VMT", INDEX('Coop GFs_CFs'!I:J, MATCH(B423,'Coop GFs_CFs'!B:B,0),1),
"Lane Mile", INDEX('Coop GFs_CFs'!K:L, MATCH(B423,'Coop GFs_CFs'!B:B,0),1),
"Gas Sales", INDEX('Coop GFs_CFs'!M:N, MATCH(B423,'Coop GFs_CFs'!B:B,0),1),
"No Growth", INDEX('Coop GFs_CFs'!O:P, MATCH(B423,'Coop GFs_CFs'!B:B,0),1)
)</f>
        <v>1.0807753566942964</v>
      </c>
      <c r="N423" s="133" cm="1">
        <f t="array" ref="N423">_xlfn.SWITCH(L423,
"Employment", INDEX('Coop GFs_CFs'!C:D, MATCH(B423,'Coop GFs_CFs'!B:B,0),2),
"Population", INDEX('Coop GFs_CFs'!E:F, MATCH(B423,'Coop GFs_CFs'!B:B,0),2),
"Household", INDEX('Coop GFs_CFs'!G:H, MATCH(B423,'Coop GFs_CFs'!B:B,0),2),
"VMT", INDEX('Coop GFs_CFs'!I:J, MATCH(B423,'Coop GFs_CFs'!B:B,0),2),
"Lane Mile", INDEX('Coop GFs_CFs'!K:L, MATCH(B423,'Coop GFs_CFs'!B:B,0),2),
"Gas Sales", INDEX('Coop GFs_CFs'!M:N, MATCH(B423,'Coop GFs_CFs'!B:B,0),2),
"No Growth", INDEX('Coop GFs_CFs'!O:P, MATCH(B423,'Coop GFs_CFs'!B:B,0),2)
)</f>
        <v>1.1296393901683737</v>
      </c>
      <c r="O423" s="133"/>
      <c r="P423" s="86">
        <f t="shared" si="26"/>
        <v>2.5809494249325804E-3</v>
      </c>
      <c r="Q423" s="86">
        <f t="shared" si="27"/>
        <v>2.6976393534303474E-3</v>
      </c>
      <c r="R423" s="156" t="s">
        <v>442</v>
      </c>
      <c r="S423" s="85" t="s">
        <v>443</v>
      </c>
      <c r="T423" s="85" t="s">
        <v>436</v>
      </c>
      <c r="U423" s="85" t="s">
        <v>444</v>
      </c>
      <c r="V423" s="85" t="s">
        <v>201</v>
      </c>
      <c r="W423" s="85" t="s">
        <v>437</v>
      </c>
      <c r="X423" s="85" t="s">
        <v>330</v>
      </c>
      <c r="Z423" s="42" t="s">
        <v>1629</v>
      </c>
      <c r="AA423"/>
    </row>
    <row r="424" spans="1:27" s="39" customFormat="1" x14ac:dyDescent="0.35">
      <c r="A424" s="85" t="s">
        <v>811</v>
      </c>
      <c r="B424" s="87">
        <v>51013</v>
      </c>
      <c r="C424" s="87" t="s">
        <v>10</v>
      </c>
      <c r="D424" s="86">
        <v>5.0719304999999997</v>
      </c>
      <c r="E424" s="86">
        <f>SUMIFS('Ratios_MARAMA-VA'!T:T, 'Ratios_MARAMA-VA'!AA:AA, Z424)</f>
        <v>5.0719304999941199</v>
      </c>
      <c r="F424" s="86">
        <f>SUMIFS('Ratios_MARAMA-VA'!J:J, 'Ratios_MARAMA-VA'!AA:AA, Z424)</f>
        <v>5.0948905913605503E-3</v>
      </c>
      <c r="G424" s="122">
        <f t="shared" si="28"/>
        <v>1.0045268939246027E-3</v>
      </c>
      <c r="H424" s="122">
        <v>2.8614276999739601</v>
      </c>
      <c r="I424" s="86">
        <v>2.874381079644662E-3</v>
      </c>
      <c r="J424" s="122">
        <v>2.2198960793037599</v>
      </c>
      <c r="K424" s="86">
        <v>2.2299453133784093E-3</v>
      </c>
      <c r="L424" s="122" t="str" cm="1">
        <f t="array" ref="L424">_xlfn.SWITCH(A424,
    "District of Columbia", _xlfn.XLOOKUP(R424, '2015 O3 Growth Surrogates'!A:A, '2015 O3 Growth Surrogates'!H:H),
    "Maryland", _xlfn.XLOOKUP(R424, '2015 O3 Growth Surrogates'!A:A, '2015 O3 Growth Surrogates'!I:I),
    "Virginia", _xlfn.XLOOKUP(R424, '2015 O3 Growth Surrogates'!A:A, '2015 O3 Growth Surrogates'!J:J)
)</f>
        <v>No Growth</v>
      </c>
      <c r="M424" s="133" cm="1">
        <f t="array" ref="M424">_xlfn.SWITCH(L424,
"Employment", INDEX('Coop GFs_CFs'!C:D, MATCH(B424,'Coop GFs_CFs'!B:B,0),1),
"Population", INDEX('Coop GFs_CFs'!E:F, MATCH(B424,'Coop GFs_CFs'!B:B,0),1),
"Household", INDEX('Coop GFs_CFs'!G:H, MATCH(B424,'Coop GFs_CFs'!B:B,0),1),
"VMT", INDEX('Coop GFs_CFs'!I:J, MATCH(B424,'Coop GFs_CFs'!B:B,0),1),
"Lane Mile", INDEX('Coop GFs_CFs'!K:L, MATCH(B424,'Coop GFs_CFs'!B:B,0),1),
"Gas Sales", INDEX('Coop GFs_CFs'!M:N, MATCH(B424,'Coop GFs_CFs'!B:B,0),1),
"No Growth", INDEX('Coop GFs_CFs'!O:P, MATCH(B424,'Coop GFs_CFs'!B:B,0),1)
)</f>
        <v>1</v>
      </c>
      <c r="N424" s="133" cm="1">
        <f t="array" ref="N424">_xlfn.SWITCH(L424,
"Employment", INDEX('Coop GFs_CFs'!C:D, MATCH(B424,'Coop GFs_CFs'!B:B,0),2),
"Population", INDEX('Coop GFs_CFs'!E:F, MATCH(B424,'Coop GFs_CFs'!B:B,0),2),
"Household", INDEX('Coop GFs_CFs'!G:H, MATCH(B424,'Coop GFs_CFs'!B:B,0),2),
"VMT", INDEX('Coop GFs_CFs'!I:J, MATCH(B424,'Coop GFs_CFs'!B:B,0),2),
"Lane Mile", INDEX('Coop GFs_CFs'!K:L, MATCH(B424,'Coop GFs_CFs'!B:B,0),2),
"Gas Sales", INDEX('Coop GFs_CFs'!M:N, MATCH(B424,'Coop GFs_CFs'!B:B,0),2),
"No Growth", INDEX('Coop GFs_CFs'!O:P, MATCH(B424,'Coop GFs_CFs'!B:B,0),2)
)</f>
        <v>1</v>
      </c>
      <c r="O424" s="133"/>
      <c r="P424" s="86">
        <f t="shared" si="26"/>
        <v>5.0948905913605503E-3</v>
      </c>
      <c r="Q424" s="86">
        <f t="shared" si="27"/>
        <v>5.0948905913605503E-3</v>
      </c>
      <c r="R424" s="156" t="s">
        <v>442</v>
      </c>
      <c r="S424" s="85" t="s">
        <v>443</v>
      </c>
      <c r="T424" s="85" t="s">
        <v>436</v>
      </c>
      <c r="U424" s="85" t="s">
        <v>444</v>
      </c>
      <c r="V424" s="85" t="s">
        <v>201</v>
      </c>
      <c r="W424" s="85" t="s">
        <v>437</v>
      </c>
      <c r="X424" s="85" t="s">
        <v>330</v>
      </c>
      <c r="Z424" s="42" t="s">
        <v>1617</v>
      </c>
      <c r="AA424"/>
    </row>
    <row r="425" spans="1:27" s="39" customFormat="1" x14ac:dyDescent="0.35">
      <c r="A425" s="85" t="s">
        <v>811</v>
      </c>
      <c r="B425" s="87">
        <v>51013</v>
      </c>
      <c r="C425" s="87" t="s">
        <v>12</v>
      </c>
      <c r="D425" s="86">
        <v>0.20090473</v>
      </c>
      <c r="E425" s="86">
        <f>SUMIFS('Ratios_MARAMA-VA'!T:T, 'Ratios_MARAMA-VA'!AA:AA, Z425)</f>
        <v>0.200904729999766</v>
      </c>
      <c r="F425" s="86">
        <f>SUMIFS('Ratios_MARAMA-VA'!J:J, 'Ratios_MARAMA-VA'!AA:AA, Z425)</f>
        <v>2.0181420440142699E-4</v>
      </c>
      <c r="G425" s="122">
        <f t="shared" si="28"/>
        <v>1.0045268939246083E-3</v>
      </c>
      <c r="H425" s="122">
        <v>0.113344289610788</v>
      </c>
      <c r="I425" s="86">
        <v>1.1385738718681613E-4</v>
      </c>
      <c r="J425" s="122">
        <v>8.7932518483954003E-2</v>
      </c>
      <c r="K425" s="86">
        <v>8.8330579667654524E-5</v>
      </c>
      <c r="L425" s="122" t="str" cm="1">
        <f t="array" ref="L425">_xlfn.SWITCH(A425,
    "District of Columbia", _xlfn.XLOOKUP(R425, '2015 O3 Growth Surrogates'!A:A, '2015 O3 Growth Surrogates'!H:H),
    "Maryland", _xlfn.XLOOKUP(R425, '2015 O3 Growth Surrogates'!A:A, '2015 O3 Growth Surrogates'!I:I),
    "Virginia", _xlfn.XLOOKUP(R425, '2015 O3 Growth Surrogates'!A:A, '2015 O3 Growth Surrogates'!J:J)
)</f>
        <v>No Growth</v>
      </c>
      <c r="M425" s="133" cm="1">
        <f t="array" ref="M425">_xlfn.SWITCH(L425,
"Employment", INDEX('Coop GFs_CFs'!C:D, MATCH(B425,'Coop GFs_CFs'!B:B,0),1),
"Population", INDEX('Coop GFs_CFs'!E:F, MATCH(B425,'Coop GFs_CFs'!B:B,0),1),
"Household", INDEX('Coop GFs_CFs'!G:H, MATCH(B425,'Coop GFs_CFs'!B:B,0),1),
"VMT", INDEX('Coop GFs_CFs'!I:J, MATCH(B425,'Coop GFs_CFs'!B:B,0),1),
"Lane Mile", INDEX('Coop GFs_CFs'!K:L, MATCH(B425,'Coop GFs_CFs'!B:B,0),1),
"Gas Sales", INDEX('Coop GFs_CFs'!M:N, MATCH(B425,'Coop GFs_CFs'!B:B,0),1),
"No Growth", INDEX('Coop GFs_CFs'!O:P, MATCH(B425,'Coop GFs_CFs'!B:B,0),1)
)</f>
        <v>1</v>
      </c>
      <c r="N425" s="133" cm="1">
        <f t="array" ref="N425">_xlfn.SWITCH(L425,
"Employment", INDEX('Coop GFs_CFs'!C:D, MATCH(B425,'Coop GFs_CFs'!B:B,0),2),
"Population", INDEX('Coop GFs_CFs'!E:F, MATCH(B425,'Coop GFs_CFs'!B:B,0),2),
"Household", INDEX('Coop GFs_CFs'!G:H, MATCH(B425,'Coop GFs_CFs'!B:B,0),2),
"VMT", INDEX('Coop GFs_CFs'!I:J, MATCH(B425,'Coop GFs_CFs'!B:B,0),2),
"Lane Mile", INDEX('Coop GFs_CFs'!K:L, MATCH(B425,'Coop GFs_CFs'!B:B,0),2),
"Gas Sales", INDEX('Coop GFs_CFs'!M:N, MATCH(B425,'Coop GFs_CFs'!B:B,0),2),
"No Growth", INDEX('Coop GFs_CFs'!O:P, MATCH(B425,'Coop GFs_CFs'!B:B,0),2)
)</f>
        <v>1</v>
      </c>
      <c r="O425" s="133"/>
      <c r="P425" s="86">
        <f t="shared" si="26"/>
        <v>2.0181420440142699E-4</v>
      </c>
      <c r="Q425" s="86">
        <f t="shared" si="27"/>
        <v>2.0181420440142699E-4</v>
      </c>
      <c r="R425" s="156" t="s">
        <v>442</v>
      </c>
      <c r="S425" s="85" t="s">
        <v>443</v>
      </c>
      <c r="T425" s="85" t="s">
        <v>436</v>
      </c>
      <c r="U425" s="85" t="s">
        <v>444</v>
      </c>
      <c r="V425" s="85" t="s">
        <v>201</v>
      </c>
      <c r="W425" s="85" t="s">
        <v>437</v>
      </c>
      <c r="X425" s="85" t="s">
        <v>330</v>
      </c>
      <c r="Z425" s="42" t="s">
        <v>1631</v>
      </c>
      <c r="AA425"/>
    </row>
    <row r="426" spans="1:27" s="39" customFormat="1" x14ac:dyDescent="0.35">
      <c r="A426" s="85" t="s">
        <v>811</v>
      </c>
      <c r="B426" s="87">
        <v>51059</v>
      </c>
      <c r="C426" s="87" t="s">
        <v>10</v>
      </c>
      <c r="D426" s="86">
        <v>38.704132999999999</v>
      </c>
      <c r="E426" s="86">
        <f>SUMIFS('Ratios_MARAMA-VA'!T:T, 'Ratios_MARAMA-VA'!AA:AA, Z426)</f>
        <v>38.704132999955</v>
      </c>
      <c r="F426" s="86">
        <f>SUMIFS('Ratios_MARAMA-VA'!J:J, 'Ratios_MARAMA-VA'!AA:AA, Z426)</f>
        <v>3.8879342504489697E-2</v>
      </c>
      <c r="G426" s="122">
        <f t="shared" si="28"/>
        <v>1.0045268939246075E-3</v>
      </c>
      <c r="H426" s="122">
        <v>21.835685301617598</v>
      </c>
      <c r="I426" s="86">
        <v>2.193453313274913E-2</v>
      </c>
      <c r="J426" s="122">
        <v>16.940128241022101</v>
      </c>
      <c r="K426" s="86">
        <v>1.7016814404638456E-2</v>
      </c>
      <c r="L426" s="122" t="str" cm="1">
        <f t="array" ref="L426">_xlfn.SWITCH(A426,
    "District of Columbia", _xlfn.XLOOKUP(R426, '2015 O3 Growth Surrogates'!A:A, '2015 O3 Growth Surrogates'!H:H),
    "Maryland", _xlfn.XLOOKUP(R426, '2015 O3 Growth Surrogates'!A:A, '2015 O3 Growth Surrogates'!I:I),
    "Virginia", _xlfn.XLOOKUP(R426, '2015 O3 Growth Surrogates'!A:A, '2015 O3 Growth Surrogates'!J:J)
)</f>
        <v>No Growth</v>
      </c>
      <c r="M426" s="133" cm="1">
        <f t="array" ref="M426">_xlfn.SWITCH(L426,
"Employment", INDEX('Coop GFs_CFs'!C:D, MATCH(B426,'Coop GFs_CFs'!B:B,0),1),
"Population", INDEX('Coop GFs_CFs'!E:F, MATCH(B426,'Coop GFs_CFs'!B:B,0),1),
"Household", INDEX('Coop GFs_CFs'!G:H, MATCH(B426,'Coop GFs_CFs'!B:B,0),1),
"VMT", INDEX('Coop GFs_CFs'!I:J, MATCH(B426,'Coop GFs_CFs'!B:B,0),1),
"Lane Mile", INDEX('Coop GFs_CFs'!K:L, MATCH(B426,'Coop GFs_CFs'!B:B,0),1),
"Gas Sales", INDEX('Coop GFs_CFs'!M:N, MATCH(B426,'Coop GFs_CFs'!B:B,0),1),
"No Growth", INDEX('Coop GFs_CFs'!O:P, MATCH(B426,'Coop GFs_CFs'!B:B,0),1)
)</f>
        <v>1</v>
      </c>
      <c r="N426" s="133" cm="1">
        <f t="array" ref="N426">_xlfn.SWITCH(L426,
"Employment", INDEX('Coop GFs_CFs'!C:D, MATCH(B426,'Coop GFs_CFs'!B:B,0),2),
"Population", INDEX('Coop GFs_CFs'!E:F, MATCH(B426,'Coop GFs_CFs'!B:B,0),2),
"Household", INDEX('Coop GFs_CFs'!G:H, MATCH(B426,'Coop GFs_CFs'!B:B,0),2),
"VMT", INDEX('Coop GFs_CFs'!I:J, MATCH(B426,'Coop GFs_CFs'!B:B,0),2),
"Lane Mile", INDEX('Coop GFs_CFs'!K:L, MATCH(B426,'Coop GFs_CFs'!B:B,0),2),
"Gas Sales", INDEX('Coop GFs_CFs'!M:N, MATCH(B426,'Coop GFs_CFs'!B:B,0),2),
"No Growth", INDEX('Coop GFs_CFs'!O:P, MATCH(B426,'Coop GFs_CFs'!B:B,0),2)
)</f>
        <v>1</v>
      </c>
      <c r="O426" s="133"/>
      <c r="P426" s="86">
        <f t="shared" si="26"/>
        <v>3.8879342504489697E-2</v>
      </c>
      <c r="Q426" s="86">
        <f t="shared" si="27"/>
        <v>3.8879342504489697E-2</v>
      </c>
      <c r="R426" s="156" t="s">
        <v>442</v>
      </c>
      <c r="S426" s="85" t="s">
        <v>443</v>
      </c>
      <c r="T426" s="85" t="s">
        <v>436</v>
      </c>
      <c r="U426" s="85" t="s">
        <v>444</v>
      </c>
      <c r="V426" s="85" t="s">
        <v>201</v>
      </c>
      <c r="W426" s="85" t="s">
        <v>437</v>
      </c>
      <c r="X426" s="85" t="s">
        <v>330</v>
      </c>
      <c r="Z426" s="42" t="s">
        <v>1618</v>
      </c>
      <c r="AA426"/>
    </row>
    <row r="427" spans="1:27" s="39" customFormat="1" x14ac:dyDescent="0.35">
      <c r="A427" s="85" t="s">
        <v>811</v>
      </c>
      <c r="B427" s="87">
        <v>51059</v>
      </c>
      <c r="C427" s="87" t="s">
        <v>12</v>
      </c>
      <c r="D427" s="86">
        <v>1.5331134</v>
      </c>
      <c r="E427" s="86">
        <f>SUMIFS('Ratios_MARAMA-VA'!T:T, 'Ratios_MARAMA-VA'!AA:AA, Z427)</f>
        <v>1.53311339999822</v>
      </c>
      <c r="F427" s="86">
        <f>SUMIFS('Ratios_MARAMA-VA'!J:J, 'Ratios_MARAMA-VA'!AA:AA, Z427)</f>
        <v>1.5400536417344E-3</v>
      </c>
      <c r="G427" s="122">
        <f t="shared" si="28"/>
        <v>1.0045268939246033E-3</v>
      </c>
      <c r="H427" s="122">
        <v>0.86493558024134098</v>
      </c>
      <c r="I427" s="86">
        <v>8.6885105186470873E-4</v>
      </c>
      <c r="J427" s="122">
        <v>0.67101716511849996</v>
      </c>
      <c r="K427" s="86">
        <v>6.7405478864657946E-4</v>
      </c>
      <c r="L427" s="122" t="str" cm="1">
        <f t="array" ref="L427">_xlfn.SWITCH(A427,
    "District of Columbia", _xlfn.XLOOKUP(R427, '2015 O3 Growth Surrogates'!A:A, '2015 O3 Growth Surrogates'!H:H),
    "Maryland", _xlfn.XLOOKUP(R427, '2015 O3 Growth Surrogates'!A:A, '2015 O3 Growth Surrogates'!I:I),
    "Virginia", _xlfn.XLOOKUP(R427, '2015 O3 Growth Surrogates'!A:A, '2015 O3 Growth Surrogates'!J:J)
)</f>
        <v>No Growth</v>
      </c>
      <c r="M427" s="133" cm="1">
        <f t="array" ref="M427">_xlfn.SWITCH(L427,
"Employment", INDEX('Coop GFs_CFs'!C:D, MATCH(B427,'Coop GFs_CFs'!B:B,0),1),
"Population", INDEX('Coop GFs_CFs'!E:F, MATCH(B427,'Coop GFs_CFs'!B:B,0),1),
"Household", INDEX('Coop GFs_CFs'!G:H, MATCH(B427,'Coop GFs_CFs'!B:B,0),1),
"VMT", INDEX('Coop GFs_CFs'!I:J, MATCH(B427,'Coop GFs_CFs'!B:B,0),1),
"Lane Mile", INDEX('Coop GFs_CFs'!K:L, MATCH(B427,'Coop GFs_CFs'!B:B,0),1),
"Gas Sales", INDEX('Coop GFs_CFs'!M:N, MATCH(B427,'Coop GFs_CFs'!B:B,0),1),
"No Growth", INDEX('Coop GFs_CFs'!O:P, MATCH(B427,'Coop GFs_CFs'!B:B,0),1)
)</f>
        <v>1</v>
      </c>
      <c r="N427" s="133" cm="1">
        <f t="array" ref="N427">_xlfn.SWITCH(L427,
"Employment", INDEX('Coop GFs_CFs'!C:D, MATCH(B427,'Coop GFs_CFs'!B:B,0),2),
"Population", INDEX('Coop GFs_CFs'!E:F, MATCH(B427,'Coop GFs_CFs'!B:B,0),2),
"Household", INDEX('Coop GFs_CFs'!G:H, MATCH(B427,'Coop GFs_CFs'!B:B,0),2),
"VMT", INDEX('Coop GFs_CFs'!I:J, MATCH(B427,'Coop GFs_CFs'!B:B,0),2),
"Lane Mile", INDEX('Coop GFs_CFs'!K:L, MATCH(B427,'Coop GFs_CFs'!B:B,0),2),
"Gas Sales", INDEX('Coop GFs_CFs'!M:N, MATCH(B427,'Coop GFs_CFs'!B:B,0),2),
"No Growth", INDEX('Coop GFs_CFs'!O:P, MATCH(B427,'Coop GFs_CFs'!B:B,0),2)
)</f>
        <v>1</v>
      </c>
      <c r="O427" s="133"/>
      <c r="P427" s="86">
        <f t="shared" si="26"/>
        <v>1.5400536417344E-3</v>
      </c>
      <c r="Q427" s="86">
        <f t="shared" si="27"/>
        <v>1.5400536417344E-3</v>
      </c>
      <c r="R427" s="156" t="s">
        <v>442</v>
      </c>
      <c r="S427" s="85" t="s">
        <v>443</v>
      </c>
      <c r="T427" s="85" t="s">
        <v>436</v>
      </c>
      <c r="U427" s="85" t="s">
        <v>444</v>
      </c>
      <c r="V427" s="85" t="s">
        <v>201</v>
      </c>
      <c r="W427" s="85" t="s">
        <v>437</v>
      </c>
      <c r="X427" s="85" t="s">
        <v>330</v>
      </c>
      <c r="Z427" s="42" t="s">
        <v>1632</v>
      </c>
      <c r="AA427"/>
    </row>
    <row r="428" spans="1:27" s="39" customFormat="1" x14ac:dyDescent="0.35">
      <c r="A428" s="85" t="s">
        <v>811</v>
      </c>
      <c r="B428" s="87">
        <v>51107</v>
      </c>
      <c r="C428" s="87" t="s">
        <v>10</v>
      </c>
      <c r="D428" s="86">
        <v>16.784716</v>
      </c>
      <c r="E428" s="86">
        <f>SUMIFS('Ratios_MARAMA-VA'!T:T, 'Ratios_MARAMA-VA'!AA:AA, Z428)</f>
        <v>16.784715999980499</v>
      </c>
      <c r="F428" s="86">
        <f>SUMIFS('Ratios_MARAMA-VA'!J:J, 'Ratios_MARAMA-VA'!AA:AA, Z428)</f>
        <v>1.6860698628867E-2</v>
      </c>
      <c r="G428" s="122">
        <f t="shared" si="28"/>
        <v>1.0045268939246031E-3</v>
      </c>
      <c r="H428" s="122">
        <v>9.4694222049367696</v>
      </c>
      <c r="I428" s="86">
        <v>9.5122892747858002E-3</v>
      </c>
      <c r="J428" s="122">
        <v>7.34637930086524</v>
      </c>
      <c r="K428" s="86">
        <v>7.3796355806901573E-3</v>
      </c>
      <c r="L428" s="122" t="str" cm="1">
        <f t="array" ref="L428">_xlfn.SWITCH(A428,
    "District of Columbia", _xlfn.XLOOKUP(R428, '2015 O3 Growth Surrogates'!A:A, '2015 O3 Growth Surrogates'!H:H),
    "Maryland", _xlfn.XLOOKUP(R428, '2015 O3 Growth Surrogates'!A:A, '2015 O3 Growth Surrogates'!I:I),
    "Virginia", _xlfn.XLOOKUP(R428, '2015 O3 Growth Surrogates'!A:A, '2015 O3 Growth Surrogates'!J:J)
)</f>
        <v>No Growth</v>
      </c>
      <c r="M428" s="133" cm="1">
        <f t="array" ref="M428">_xlfn.SWITCH(L428,
"Employment", INDEX('Coop GFs_CFs'!C:D, MATCH(B428,'Coop GFs_CFs'!B:B,0),1),
"Population", INDEX('Coop GFs_CFs'!E:F, MATCH(B428,'Coop GFs_CFs'!B:B,0),1),
"Household", INDEX('Coop GFs_CFs'!G:H, MATCH(B428,'Coop GFs_CFs'!B:B,0),1),
"VMT", INDEX('Coop GFs_CFs'!I:J, MATCH(B428,'Coop GFs_CFs'!B:B,0),1),
"Lane Mile", INDEX('Coop GFs_CFs'!K:L, MATCH(B428,'Coop GFs_CFs'!B:B,0),1),
"Gas Sales", INDEX('Coop GFs_CFs'!M:N, MATCH(B428,'Coop GFs_CFs'!B:B,0),1),
"No Growth", INDEX('Coop GFs_CFs'!O:P, MATCH(B428,'Coop GFs_CFs'!B:B,0),1)
)</f>
        <v>1</v>
      </c>
      <c r="N428" s="133" cm="1">
        <f t="array" ref="N428">_xlfn.SWITCH(L428,
"Employment", INDEX('Coop GFs_CFs'!C:D, MATCH(B428,'Coop GFs_CFs'!B:B,0),2),
"Population", INDEX('Coop GFs_CFs'!E:F, MATCH(B428,'Coop GFs_CFs'!B:B,0),2),
"Household", INDEX('Coop GFs_CFs'!G:H, MATCH(B428,'Coop GFs_CFs'!B:B,0),2),
"VMT", INDEX('Coop GFs_CFs'!I:J, MATCH(B428,'Coop GFs_CFs'!B:B,0),2),
"Lane Mile", INDEX('Coop GFs_CFs'!K:L, MATCH(B428,'Coop GFs_CFs'!B:B,0),2),
"Gas Sales", INDEX('Coop GFs_CFs'!M:N, MATCH(B428,'Coop GFs_CFs'!B:B,0),2),
"No Growth", INDEX('Coop GFs_CFs'!O:P, MATCH(B428,'Coop GFs_CFs'!B:B,0),2)
)</f>
        <v>1</v>
      </c>
      <c r="O428" s="133"/>
      <c r="P428" s="86">
        <f t="shared" si="26"/>
        <v>1.6860698628867E-2</v>
      </c>
      <c r="Q428" s="86">
        <f t="shared" si="27"/>
        <v>1.6860698628867E-2</v>
      </c>
      <c r="R428" s="156" t="s">
        <v>442</v>
      </c>
      <c r="S428" s="85" t="s">
        <v>443</v>
      </c>
      <c r="T428" s="85" t="s">
        <v>436</v>
      </c>
      <c r="U428" s="85" t="s">
        <v>444</v>
      </c>
      <c r="V428" s="85" t="s">
        <v>201</v>
      </c>
      <c r="W428" s="85" t="s">
        <v>437</v>
      </c>
      <c r="X428" s="85" t="s">
        <v>330</v>
      </c>
      <c r="Z428" s="42" t="s">
        <v>1621</v>
      </c>
      <c r="AA428"/>
    </row>
    <row r="429" spans="1:27" s="39" customFormat="1" x14ac:dyDescent="0.35">
      <c r="A429" s="85" t="s">
        <v>811</v>
      </c>
      <c r="B429" s="87">
        <v>51107</v>
      </c>
      <c r="C429" s="87" t="s">
        <v>12</v>
      </c>
      <c r="D429" s="86">
        <v>0.66486146999999995</v>
      </c>
      <c r="E429" s="86">
        <f>SUMIFS('Ratios_MARAMA-VA'!T:T, 'Ratios_MARAMA-VA'!AA:AA, Z429)</f>
        <v>0.66486146999922902</v>
      </c>
      <c r="F429" s="86">
        <f>SUMIFS('Ratios_MARAMA-VA'!J:J, 'Ratios_MARAMA-VA'!AA:AA, Z429)</f>
        <v>6.67871227348471E-4</v>
      </c>
      <c r="G429" s="122">
        <f t="shared" si="28"/>
        <v>1.0045268939246027E-3</v>
      </c>
      <c r="H429" s="122">
        <v>0.375094458984287</v>
      </c>
      <c r="I429" s="86">
        <v>3.7679247181181513E-4</v>
      </c>
      <c r="J429" s="122">
        <v>0.29099834284660098</v>
      </c>
      <c r="K429" s="86">
        <v>2.9231566147690268E-4</v>
      </c>
      <c r="L429" s="122" t="str" cm="1">
        <f t="array" ref="L429">_xlfn.SWITCH(A429,
    "District of Columbia", _xlfn.XLOOKUP(R429, '2015 O3 Growth Surrogates'!A:A, '2015 O3 Growth Surrogates'!H:H),
    "Maryland", _xlfn.XLOOKUP(R429, '2015 O3 Growth Surrogates'!A:A, '2015 O3 Growth Surrogates'!I:I),
    "Virginia", _xlfn.XLOOKUP(R429, '2015 O3 Growth Surrogates'!A:A, '2015 O3 Growth Surrogates'!J:J)
)</f>
        <v>No Growth</v>
      </c>
      <c r="M429" s="133" cm="1">
        <f t="array" ref="M429">_xlfn.SWITCH(L429,
"Employment", INDEX('Coop GFs_CFs'!C:D, MATCH(B429,'Coop GFs_CFs'!B:B,0),1),
"Population", INDEX('Coop GFs_CFs'!E:F, MATCH(B429,'Coop GFs_CFs'!B:B,0),1),
"Household", INDEX('Coop GFs_CFs'!G:H, MATCH(B429,'Coop GFs_CFs'!B:B,0),1),
"VMT", INDEX('Coop GFs_CFs'!I:J, MATCH(B429,'Coop GFs_CFs'!B:B,0),1),
"Lane Mile", INDEX('Coop GFs_CFs'!K:L, MATCH(B429,'Coop GFs_CFs'!B:B,0),1),
"Gas Sales", INDEX('Coop GFs_CFs'!M:N, MATCH(B429,'Coop GFs_CFs'!B:B,0),1),
"No Growth", INDEX('Coop GFs_CFs'!O:P, MATCH(B429,'Coop GFs_CFs'!B:B,0),1)
)</f>
        <v>1</v>
      </c>
      <c r="N429" s="133" cm="1">
        <f t="array" ref="N429">_xlfn.SWITCH(L429,
"Employment", INDEX('Coop GFs_CFs'!C:D, MATCH(B429,'Coop GFs_CFs'!B:B,0),2),
"Population", INDEX('Coop GFs_CFs'!E:F, MATCH(B429,'Coop GFs_CFs'!B:B,0),2),
"Household", INDEX('Coop GFs_CFs'!G:H, MATCH(B429,'Coop GFs_CFs'!B:B,0),2),
"VMT", INDEX('Coop GFs_CFs'!I:J, MATCH(B429,'Coop GFs_CFs'!B:B,0),2),
"Lane Mile", INDEX('Coop GFs_CFs'!K:L, MATCH(B429,'Coop GFs_CFs'!B:B,0),2),
"Gas Sales", INDEX('Coop GFs_CFs'!M:N, MATCH(B429,'Coop GFs_CFs'!B:B,0),2),
"No Growth", INDEX('Coop GFs_CFs'!O:P, MATCH(B429,'Coop GFs_CFs'!B:B,0),2)
)</f>
        <v>1</v>
      </c>
      <c r="O429" s="133"/>
      <c r="P429" s="86">
        <f t="shared" si="26"/>
        <v>6.67871227348471E-4</v>
      </c>
      <c r="Q429" s="86">
        <f t="shared" si="27"/>
        <v>6.67871227348471E-4</v>
      </c>
      <c r="R429" s="156" t="s">
        <v>442</v>
      </c>
      <c r="S429" s="85" t="s">
        <v>443</v>
      </c>
      <c r="T429" s="85" t="s">
        <v>436</v>
      </c>
      <c r="U429" s="85" t="s">
        <v>444</v>
      </c>
      <c r="V429" s="85" t="s">
        <v>201</v>
      </c>
      <c r="W429" s="85" t="s">
        <v>437</v>
      </c>
      <c r="X429" s="85" t="s">
        <v>330</v>
      </c>
      <c r="Z429" s="42" t="s">
        <v>1635</v>
      </c>
      <c r="AA429"/>
    </row>
    <row r="430" spans="1:27" s="39" customFormat="1" x14ac:dyDescent="0.35">
      <c r="A430" s="85" t="s">
        <v>811</v>
      </c>
      <c r="B430" s="87">
        <v>51153</v>
      </c>
      <c r="C430" s="87" t="s">
        <v>10</v>
      </c>
      <c r="D430" s="86">
        <v>15.826252</v>
      </c>
      <c r="E430" s="86">
        <f>SUMIFS('Ratios_MARAMA-VA'!T:T, 'Ratios_MARAMA-VA'!AA:AA, Z430)</f>
        <v>15.826251999981499</v>
      </c>
      <c r="F430" s="86">
        <f>SUMIFS('Ratios_MARAMA-VA'!J:J, 'Ratios_MARAMA-VA'!AA:AA, Z430)</f>
        <v>1.58978957640095E-2</v>
      </c>
      <c r="G430" s="122">
        <f t="shared" si="28"/>
        <v>1.0045268939246062E-3</v>
      </c>
      <c r="H430" s="122">
        <v>8.9286861993807296</v>
      </c>
      <c r="I430" s="86">
        <v>8.9691054146914216E-3</v>
      </c>
      <c r="J430" s="122">
        <v>6.9268762190004898</v>
      </c>
      <c r="K430" s="86">
        <v>6.9582334528727821E-3</v>
      </c>
      <c r="L430" s="122" t="str" cm="1">
        <f t="array" ref="L430">_xlfn.SWITCH(A430,
    "District of Columbia", _xlfn.XLOOKUP(R430, '2015 O3 Growth Surrogates'!A:A, '2015 O3 Growth Surrogates'!H:H),
    "Maryland", _xlfn.XLOOKUP(R430, '2015 O3 Growth Surrogates'!A:A, '2015 O3 Growth Surrogates'!I:I),
    "Virginia", _xlfn.XLOOKUP(R430, '2015 O3 Growth Surrogates'!A:A, '2015 O3 Growth Surrogates'!J:J)
)</f>
        <v>No Growth</v>
      </c>
      <c r="M430" s="133" cm="1">
        <f t="array" ref="M430">_xlfn.SWITCH(L430,
"Employment", INDEX('Coop GFs_CFs'!C:D, MATCH(B430,'Coop GFs_CFs'!B:B,0),1),
"Population", INDEX('Coop GFs_CFs'!E:F, MATCH(B430,'Coop GFs_CFs'!B:B,0),1),
"Household", INDEX('Coop GFs_CFs'!G:H, MATCH(B430,'Coop GFs_CFs'!B:B,0),1),
"VMT", INDEX('Coop GFs_CFs'!I:J, MATCH(B430,'Coop GFs_CFs'!B:B,0),1),
"Lane Mile", INDEX('Coop GFs_CFs'!K:L, MATCH(B430,'Coop GFs_CFs'!B:B,0),1),
"Gas Sales", INDEX('Coop GFs_CFs'!M:N, MATCH(B430,'Coop GFs_CFs'!B:B,0),1),
"No Growth", INDEX('Coop GFs_CFs'!O:P, MATCH(B430,'Coop GFs_CFs'!B:B,0),1)
)</f>
        <v>1</v>
      </c>
      <c r="N430" s="133" cm="1">
        <f t="array" ref="N430">_xlfn.SWITCH(L430,
"Employment", INDEX('Coop GFs_CFs'!C:D, MATCH(B430,'Coop GFs_CFs'!B:B,0),2),
"Population", INDEX('Coop GFs_CFs'!E:F, MATCH(B430,'Coop GFs_CFs'!B:B,0),2),
"Household", INDEX('Coop GFs_CFs'!G:H, MATCH(B430,'Coop GFs_CFs'!B:B,0),2),
"VMT", INDEX('Coop GFs_CFs'!I:J, MATCH(B430,'Coop GFs_CFs'!B:B,0),2),
"Lane Mile", INDEX('Coop GFs_CFs'!K:L, MATCH(B430,'Coop GFs_CFs'!B:B,0),2),
"Gas Sales", INDEX('Coop GFs_CFs'!M:N, MATCH(B430,'Coop GFs_CFs'!B:B,0),2),
"No Growth", INDEX('Coop GFs_CFs'!O:P, MATCH(B430,'Coop GFs_CFs'!B:B,0),2)
)</f>
        <v>1</v>
      </c>
      <c r="O430" s="133"/>
      <c r="P430" s="86">
        <f t="shared" si="26"/>
        <v>1.58978957640095E-2</v>
      </c>
      <c r="Q430" s="86">
        <f t="shared" si="27"/>
        <v>1.58978957640095E-2</v>
      </c>
      <c r="R430" s="156" t="s">
        <v>442</v>
      </c>
      <c r="S430" s="85" t="s">
        <v>443</v>
      </c>
      <c r="T430" s="85" t="s">
        <v>436</v>
      </c>
      <c r="U430" s="85" t="s">
        <v>444</v>
      </c>
      <c r="V430" s="85" t="s">
        <v>201</v>
      </c>
      <c r="W430" s="85" t="s">
        <v>437</v>
      </c>
      <c r="X430" s="85" t="s">
        <v>330</v>
      </c>
      <c r="Z430" s="42" t="s">
        <v>1623</v>
      </c>
      <c r="AA430"/>
    </row>
    <row r="431" spans="1:27" s="39" customFormat="1" x14ac:dyDescent="0.35">
      <c r="A431" s="85" t="s">
        <v>811</v>
      </c>
      <c r="B431" s="87">
        <v>51153</v>
      </c>
      <c r="C431" s="87" t="s">
        <v>12</v>
      </c>
      <c r="D431" s="86">
        <v>0.62689523000000003</v>
      </c>
      <c r="E431" s="86">
        <f>SUMIFS('Ratios_MARAMA-VA'!T:T, 'Ratios_MARAMA-VA'!AA:AA, Z431)</f>
        <v>0.62689522999927005</v>
      </c>
      <c r="F431" s="86">
        <f>SUMIFS('Ratios_MARAMA-VA'!J:J, 'Ratios_MARAMA-VA'!AA:AA, Z431)</f>
        <v>6.2973311820731996E-4</v>
      </c>
      <c r="G431" s="122">
        <f t="shared" si="28"/>
        <v>1.0045268939246088E-3</v>
      </c>
      <c r="H431" s="122">
        <v>0.35367507029198098</v>
      </c>
      <c r="I431" s="86">
        <v>3.5527611981897133E-4</v>
      </c>
      <c r="J431" s="122">
        <v>0.27438117758341302</v>
      </c>
      <c r="K431" s="86">
        <v>2.7562327206924237E-4</v>
      </c>
      <c r="L431" s="122" t="str" cm="1">
        <f t="array" ref="L431">_xlfn.SWITCH(A431,
    "District of Columbia", _xlfn.XLOOKUP(R431, '2015 O3 Growth Surrogates'!A:A, '2015 O3 Growth Surrogates'!H:H),
    "Maryland", _xlfn.XLOOKUP(R431, '2015 O3 Growth Surrogates'!A:A, '2015 O3 Growth Surrogates'!I:I),
    "Virginia", _xlfn.XLOOKUP(R431, '2015 O3 Growth Surrogates'!A:A, '2015 O3 Growth Surrogates'!J:J)
)</f>
        <v>No Growth</v>
      </c>
      <c r="M431" s="133" cm="1">
        <f t="array" ref="M431">_xlfn.SWITCH(L431,
"Employment", INDEX('Coop GFs_CFs'!C:D, MATCH(B431,'Coop GFs_CFs'!B:B,0),1),
"Population", INDEX('Coop GFs_CFs'!E:F, MATCH(B431,'Coop GFs_CFs'!B:B,0),1),
"Household", INDEX('Coop GFs_CFs'!G:H, MATCH(B431,'Coop GFs_CFs'!B:B,0),1),
"VMT", INDEX('Coop GFs_CFs'!I:J, MATCH(B431,'Coop GFs_CFs'!B:B,0),1),
"Lane Mile", INDEX('Coop GFs_CFs'!K:L, MATCH(B431,'Coop GFs_CFs'!B:B,0),1),
"Gas Sales", INDEX('Coop GFs_CFs'!M:N, MATCH(B431,'Coop GFs_CFs'!B:B,0),1),
"No Growth", INDEX('Coop GFs_CFs'!O:P, MATCH(B431,'Coop GFs_CFs'!B:B,0),1)
)</f>
        <v>1</v>
      </c>
      <c r="N431" s="133" cm="1">
        <f t="array" ref="N431">_xlfn.SWITCH(L431,
"Employment", INDEX('Coop GFs_CFs'!C:D, MATCH(B431,'Coop GFs_CFs'!B:B,0),2),
"Population", INDEX('Coop GFs_CFs'!E:F, MATCH(B431,'Coop GFs_CFs'!B:B,0),2),
"Household", INDEX('Coop GFs_CFs'!G:H, MATCH(B431,'Coop GFs_CFs'!B:B,0),2),
"VMT", INDEX('Coop GFs_CFs'!I:J, MATCH(B431,'Coop GFs_CFs'!B:B,0),2),
"Lane Mile", INDEX('Coop GFs_CFs'!K:L, MATCH(B431,'Coop GFs_CFs'!B:B,0),2),
"Gas Sales", INDEX('Coop GFs_CFs'!M:N, MATCH(B431,'Coop GFs_CFs'!B:B,0),2),
"No Growth", INDEX('Coop GFs_CFs'!O:P, MATCH(B431,'Coop GFs_CFs'!B:B,0),2)
)</f>
        <v>1</v>
      </c>
      <c r="O431" s="133"/>
      <c r="P431" s="86">
        <f t="shared" si="26"/>
        <v>6.2973311820731996E-4</v>
      </c>
      <c r="Q431" s="86">
        <f t="shared" si="27"/>
        <v>6.2973311820731996E-4</v>
      </c>
      <c r="R431" s="156" t="s">
        <v>442</v>
      </c>
      <c r="S431" s="85" t="s">
        <v>443</v>
      </c>
      <c r="T431" s="85" t="s">
        <v>436</v>
      </c>
      <c r="U431" s="85" t="s">
        <v>444</v>
      </c>
      <c r="V431" s="85" t="s">
        <v>201</v>
      </c>
      <c r="W431" s="85" t="s">
        <v>437</v>
      </c>
      <c r="X431" s="85" t="s">
        <v>330</v>
      </c>
      <c r="Z431" s="42" t="s">
        <v>1637</v>
      </c>
      <c r="AA431"/>
    </row>
    <row r="432" spans="1:27" s="39" customFormat="1" x14ac:dyDescent="0.35">
      <c r="A432" s="85" t="s">
        <v>811</v>
      </c>
      <c r="B432" s="87">
        <v>51510</v>
      </c>
      <c r="C432" s="87" t="s">
        <v>10</v>
      </c>
      <c r="D432" s="86">
        <v>3.6171017999999999</v>
      </c>
      <c r="E432" s="86">
        <f>SUMIFS('Ratios_MARAMA-VA'!T:T, 'Ratios_MARAMA-VA'!AA:AA, Z432)</f>
        <v>3.6171017999958099</v>
      </c>
      <c r="F432" s="86">
        <f>SUMIFS('Ratios_MARAMA-VA'!J:J, 'Ratios_MARAMA-VA'!AA:AA, Z432)</f>
        <v>3.6334760361588802E-3</v>
      </c>
      <c r="G432" s="122">
        <f t="shared" si="28"/>
        <v>1.0045268939246027E-3</v>
      </c>
      <c r="H432" s="122">
        <v>2.0406579475301698</v>
      </c>
      <c r="I432" s="86">
        <v>2.0498957895950364E-3</v>
      </c>
      <c r="J432" s="122">
        <v>1.58314277063981</v>
      </c>
      <c r="K432" s="86">
        <v>1.590309490029998E-3</v>
      </c>
      <c r="L432" s="122" t="str" cm="1">
        <f t="array" ref="L432">_xlfn.SWITCH(A432,
    "District of Columbia", _xlfn.XLOOKUP(R432, '2015 O3 Growth Surrogates'!A:A, '2015 O3 Growth Surrogates'!H:H),
    "Maryland", _xlfn.XLOOKUP(R432, '2015 O3 Growth Surrogates'!A:A, '2015 O3 Growth Surrogates'!I:I),
    "Virginia", _xlfn.XLOOKUP(R432, '2015 O3 Growth Surrogates'!A:A, '2015 O3 Growth Surrogates'!J:J)
)</f>
        <v>No Growth</v>
      </c>
      <c r="M432" s="133" cm="1">
        <f t="array" ref="M432">_xlfn.SWITCH(L432,
"Employment", INDEX('Coop GFs_CFs'!C:D, MATCH(B432,'Coop GFs_CFs'!B:B,0),1),
"Population", INDEX('Coop GFs_CFs'!E:F, MATCH(B432,'Coop GFs_CFs'!B:B,0),1),
"Household", INDEX('Coop GFs_CFs'!G:H, MATCH(B432,'Coop GFs_CFs'!B:B,0),1),
"VMT", INDEX('Coop GFs_CFs'!I:J, MATCH(B432,'Coop GFs_CFs'!B:B,0),1),
"Lane Mile", INDEX('Coop GFs_CFs'!K:L, MATCH(B432,'Coop GFs_CFs'!B:B,0),1),
"Gas Sales", INDEX('Coop GFs_CFs'!M:N, MATCH(B432,'Coop GFs_CFs'!B:B,0),1),
"No Growth", INDEX('Coop GFs_CFs'!O:P, MATCH(B432,'Coop GFs_CFs'!B:B,0),1)
)</f>
        <v>1</v>
      </c>
      <c r="N432" s="133" cm="1">
        <f t="array" ref="N432">_xlfn.SWITCH(L432,
"Employment", INDEX('Coop GFs_CFs'!C:D, MATCH(B432,'Coop GFs_CFs'!B:B,0),2),
"Population", INDEX('Coop GFs_CFs'!E:F, MATCH(B432,'Coop GFs_CFs'!B:B,0),2),
"Household", INDEX('Coop GFs_CFs'!G:H, MATCH(B432,'Coop GFs_CFs'!B:B,0),2),
"VMT", INDEX('Coop GFs_CFs'!I:J, MATCH(B432,'Coop GFs_CFs'!B:B,0),2),
"Lane Mile", INDEX('Coop GFs_CFs'!K:L, MATCH(B432,'Coop GFs_CFs'!B:B,0),2),
"Gas Sales", INDEX('Coop GFs_CFs'!M:N, MATCH(B432,'Coop GFs_CFs'!B:B,0),2),
"No Growth", INDEX('Coop GFs_CFs'!O:P, MATCH(B432,'Coop GFs_CFs'!B:B,0),2)
)</f>
        <v>1</v>
      </c>
      <c r="O432" s="133"/>
      <c r="P432" s="86">
        <f t="shared" si="26"/>
        <v>3.6334760361588802E-3</v>
      </c>
      <c r="Q432" s="86">
        <f t="shared" si="27"/>
        <v>3.6334760361588802E-3</v>
      </c>
      <c r="R432" s="156" t="s">
        <v>442</v>
      </c>
      <c r="S432" s="85" t="s">
        <v>443</v>
      </c>
      <c r="T432" s="85" t="s">
        <v>436</v>
      </c>
      <c r="U432" s="85" t="s">
        <v>444</v>
      </c>
      <c r="V432" s="85" t="s">
        <v>201</v>
      </c>
      <c r="W432" s="85" t="s">
        <v>437</v>
      </c>
      <c r="X432" s="85" t="s">
        <v>330</v>
      </c>
      <c r="Z432" s="42" t="s">
        <v>1616</v>
      </c>
      <c r="AA432"/>
    </row>
    <row r="433" spans="1:27" s="39" customFormat="1" x14ac:dyDescent="0.35">
      <c r="A433" s="85" t="s">
        <v>811</v>
      </c>
      <c r="B433" s="87">
        <v>51510</v>
      </c>
      <c r="C433" s="87" t="s">
        <v>12</v>
      </c>
      <c r="D433" s="86">
        <v>0.14327741999999999</v>
      </c>
      <c r="E433" s="86">
        <f>SUMIFS('Ratios_MARAMA-VA'!T:T, 'Ratios_MARAMA-VA'!AA:AA, Z433)</f>
        <v>0.14327741999983301</v>
      </c>
      <c r="F433" s="86">
        <f>SUMIFS('Ratios_MARAMA-VA'!J:J, 'Ratios_MARAMA-VA'!AA:AA, Z433)</f>
        <v>1.4392602168196401E-4</v>
      </c>
      <c r="G433" s="122">
        <f t="shared" si="28"/>
        <v>1.0045268939246096E-3</v>
      </c>
      <c r="H433" s="122">
        <v>8.0832727965969201E-2</v>
      </c>
      <c r="I433" s="86">
        <v>8.1198649151107967E-5</v>
      </c>
      <c r="J433" s="122">
        <v>6.2710043623578404E-2</v>
      </c>
      <c r="K433" s="86">
        <v>6.2993925339069988E-5</v>
      </c>
      <c r="L433" s="122" t="str" cm="1">
        <f t="array" ref="L433">_xlfn.SWITCH(A433,
    "District of Columbia", _xlfn.XLOOKUP(R433, '2015 O3 Growth Surrogates'!A:A, '2015 O3 Growth Surrogates'!H:H),
    "Maryland", _xlfn.XLOOKUP(R433, '2015 O3 Growth Surrogates'!A:A, '2015 O3 Growth Surrogates'!I:I),
    "Virginia", _xlfn.XLOOKUP(R433, '2015 O3 Growth Surrogates'!A:A, '2015 O3 Growth Surrogates'!J:J)
)</f>
        <v>No Growth</v>
      </c>
      <c r="M433" s="133" cm="1">
        <f t="array" ref="M433">_xlfn.SWITCH(L433,
"Employment", INDEX('Coop GFs_CFs'!C:D, MATCH(B433,'Coop GFs_CFs'!B:B,0),1),
"Population", INDEX('Coop GFs_CFs'!E:F, MATCH(B433,'Coop GFs_CFs'!B:B,0),1),
"Household", INDEX('Coop GFs_CFs'!G:H, MATCH(B433,'Coop GFs_CFs'!B:B,0),1),
"VMT", INDEX('Coop GFs_CFs'!I:J, MATCH(B433,'Coop GFs_CFs'!B:B,0),1),
"Lane Mile", INDEX('Coop GFs_CFs'!K:L, MATCH(B433,'Coop GFs_CFs'!B:B,0),1),
"Gas Sales", INDEX('Coop GFs_CFs'!M:N, MATCH(B433,'Coop GFs_CFs'!B:B,0),1),
"No Growth", INDEX('Coop GFs_CFs'!O:P, MATCH(B433,'Coop GFs_CFs'!B:B,0),1)
)</f>
        <v>1</v>
      </c>
      <c r="N433" s="133" cm="1">
        <f t="array" ref="N433">_xlfn.SWITCH(L433,
"Employment", INDEX('Coop GFs_CFs'!C:D, MATCH(B433,'Coop GFs_CFs'!B:B,0),2),
"Population", INDEX('Coop GFs_CFs'!E:F, MATCH(B433,'Coop GFs_CFs'!B:B,0),2),
"Household", INDEX('Coop GFs_CFs'!G:H, MATCH(B433,'Coop GFs_CFs'!B:B,0),2),
"VMT", INDEX('Coop GFs_CFs'!I:J, MATCH(B433,'Coop GFs_CFs'!B:B,0),2),
"Lane Mile", INDEX('Coop GFs_CFs'!K:L, MATCH(B433,'Coop GFs_CFs'!B:B,0),2),
"Gas Sales", INDEX('Coop GFs_CFs'!M:N, MATCH(B433,'Coop GFs_CFs'!B:B,0),2),
"No Growth", INDEX('Coop GFs_CFs'!O:P, MATCH(B433,'Coop GFs_CFs'!B:B,0),2)
)</f>
        <v>1</v>
      </c>
      <c r="O433" s="133"/>
      <c r="P433" s="86">
        <f t="shared" si="26"/>
        <v>1.4392602168196401E-4</v>
      </c>
      <c r="Q433" s="86">
        <f t="shared" si="27"/>
        <v>1.4392602168196401E-4</v>
      </c>
      <c r="R433" s="156" t="s">
        <v>442</v>
      </c>
      <c r="S433" s="85" t="s">
        <v>443</v>
      </c>
      <c r="T433" s="85" t="s">
        <v>436</v>
      </c>
      <c r="U433" s="85" t="s">
        <v>444</v>
      </c>
      <c r="V433" s="85" t="s">
        <v>201</v>
      </c>
      <c r="W433" s="85" t="s">
        <v>437</v>
      </c>
      <c r="X433" s="85" t="s">
        <v>330</v>
      </c>
      <c r="Z433" s="42" t="s">
        <v>1630</v>
      </c>
      <c r="AA433"/>
    </row>
    <row r="434" spans="1:27" s="39" customFormat="1" x14ac:dyDescent="0.35">
      <c r="A434" s="85" t="s">
        <v>811</v>
      </c>
      <c r="B434" s="87">
        <v>51600</v>
      </c>
      <c r="C434" s="87" t="s">
        <v>10</v>
      </c>
      <c r="D434" s="86">
        <v>3.6570377999999999</v>
      </c>
      <c r="E434" s="86">
        <f>SUMIFS('Ratios_MARAMA-VA'!T:T, 'Ratios_MARAMA-VA'!AA:AA, Z434)</f>
        <v>3.6570377999957402</v>
      </c>
      <c r="F434" s="86">
        <f>SUMIFS('Ratios_MARAMA-VA'!J:J, 'Ratios_MARAMA-VA'!AA:AA, Z434)</f>
        <v>3.6735928221946E-3</v>
      </c>
      <c r="G434" s="122">
        <f t="shared" si="28"/>
        <v>1.0045268939246072E-3</v>
      </c>
      <c r="H434" s="122">
        <v>2.06318861442834</v>
      </c>
      <c r="I434" s="86">
        <v>2.0725284504323144E-3</v>
      </c>
      <c r="J434" s="122">
        <v>1.6006220657175101</v>
      </c>
      <c r="K434" s="86">
        <v>1.607867912022399E-3</v>
      </c>
      <c r="L434" s="122" t="str" cm="1">
        <f t="array" ref="L434">_xlfn.SWITCH(A434,
    "District of Columbia", _xlfn.XLOOKUP(R434, '2015 O3 Growth Surrogates'!A:A, '2015 O3 Growth Surrogates'!H:H),
    "Maryland", _xlfn.XLOOKUP(R434, '2015 O3 Growth Surrogates'!A:A, '2015 O3 Growth Surrogates'!I:I),
    "Virginia", _xlfn.XLOOKUP(R434, '2015 O3 Growth Surrogates'!A:A, '2015 O3 Growth Surrogates'!J:J)
)</f>
        <v>No Growth</v>
      </c>
      <c r="M434" s="133" cm="1">
        <f t="array" ref="M434">_xlfn.SWITCH(L434,
"Employment", INDEX('Coop GFs_CFs'!C:D, MATCH(B434,'Coop GFs_CFs'!B:B,0),1),
"Population", INDEX('Coop GFs_CFs'!E:F, MATCH(B434,'Coop GFs_CFs'!B:B,0),1),
"Household", INDEX('Coop GFs_CFs'!G:H, MATCH(B434,'Coop GFs_CFs'!B:B,0),1),
"VMT", INDEX('Coop GFs_CFs'!I:J, MATCH(B434,'Coop GFs_CFs'!B:B,0),1),
"Lane Mile", INDEX('Coop GFs_CFs'!K:L, MATCH(B434,'Coop GFs_CFs'!B:B,0),1),
"Gas Sales", INDEX('Coop GFs_CFs'!M:N, MATCH(B434,'Coop GFs_CFs'!B:B,0),1),
"No Growth", INDEX('Coop GFs_CFs'!O:P, MATCH(B434,'Coop GFs_CFs'!B:B,0),1)
)</f>
        <v>1</v>
      </c>
      <c r="N434" s="133" cm="1">
        <f t="array" ref="N434">_xlfn.SWITCH(L434,
"Employment", INDEX('Coop GFs_CFs'!C:D, MATCH(B434,'Coop GFs_CFs'!B:B,0),2),
"Population", INDEX('Coop GFs_CFs'!E:F, MATCH(B434,'Coop GFs_CFs'!B:B,0),2),
"Household", INDEX('Coop GFs_CFs'!G:H, MATCH(B434,'Coop GFs_CFs'!B:B,0),2),
"VMT", INDEX('Coop GFs_CFs'!I:J, MATCH(B434,'Coop GFs_CFs'!B:B,0),2),
"Lane Mile", INDEX('Coop GFs_CFs'!K:L, MATCH(B434,'Coop GFs_CFs'!B:B,0),2),
"Gas Sales", INDEX('Coop GFs_CFs'!M:N, MATCH(B434,'Coop GFs_CFs'!B:B,0),2),
"No Growth", INDEX('Coop GFs_CFs'!O:P, MATCH(B434,'Coop GFs_CFs'!B:B,0),2)
)</f>
        <v>1</v>
      </c>
      <c r="O434" s="133"/>
      <c r="P434" s="86">
        <f t="shared" si="26"/>
        <v>3.6735928221946E-3</v>
      </c>
      <c r="Q434" s="86">
        <f t="shared" si="27"/>
        <v>3.6735928221946E-3</v>
      </c>
      <c r="R434" s="156" t="s">
        <v>442</v>
      </c>
      <c r="S434" s="85" t="s">
        <v>443</v>
      </c>
      <c r="T434" s="85" t="s">
        <v>436</v>
      </c>
      <c r="U434" s="85" t="s">
        <v>444</v>
      </c>
      <c r="V434" s="85" t="s">
        <v>201</v>
      </c>
      <c r="W434" s="85" t="s">
        <v>437</v>
      </c>
      <c r="X434" s="85" t="s">
        <v>330</v>
      </c>
      <c r="Z434" s="42" t="s">
        <v>1619</v>
      </c>
      <c r="AA434"/>
    </row>
    <row r="435" spans="1:27" s="39" customFormat="1" x14ac:dyDescent="0.35">
      <c r="A435" s="85" t="s">
        <v>811</v>
      </c>
      <c r="B435" s="87">
        <v>51600</v>
      </c>
      <c r="C435" s="87" t="s">
        <v>12</v>
      </c>
      <c r="D435" s="86">
        <v>0.14485939</v>
      </c>
      <c r="E435" s="86">
        <f>SUMIFS('Ratios_MARAMA-VA'!T:T, 'Ratios_MARAMA-VA'!AA:AA, Z435)</f>
        <v>0.144859389999833</v>
      </c>
      <c r="F435" s="86">
        <f>SUMIFS('Ratios_MARAMA-VA'!J:J, 'Ratios_MARAMA-VA'!AA:AA, Z435)</f>
        <v>1.4551515309234401E-4</v>
      </c>
      <c r="G435" s="122">
        <f t="shared" si="28"/>
        <v>1.0045268939245966E-3</v>
      </c>
      <c r="H435" s="122">
        <v>8.1725226942153506E-2</v>
      </c>
      <c r="I435" s="86">
        <v>8.2095188375484217E-5</v>
      </c>
      <c r="J435" s="122">
        <v>6.3402444475793601E-2</v>
      </c>
      <c r="K435" s="86">
        <v>6.3689460616495649E-5</v>
      </c>
      <c r="L435" s="122" t="str" cm="1">
        <f t="array" ref="L435">_xlfn.SWITCH(A435,
    "District of Columbia", _xlfn.XLOOKUP(R435, '2015 O3 Growth Surrogates'!A:A, '2015 O3 Growth Surrogates'!H:H),
    "Maryland", _xlfn.XLOOKUP(R435, '2015 O3 Growth Surrogates'!A:A, '2015 O3 Growth Surrogates'!I:I),
    "Virginia", _xlfn.XLOOKUP(R435, '2015 O3 Growth Surrogates'!A:A, '2015 O3 Growth Surrogates'!J:J)
)</f>
        <v>No Growth</v>
      </c>
      <c r="M435" s="133" cm="1">
        <f t="array" ref="M435">_xlfn.SWITCH(L435,
"Employment", INDEX('Coop GFs_CFs'!C:D, MATCH(B435,'Coop GFs_CFs'!B:B,0),1),
"Population", INDEX('Coop GFs_CFs'!E:F, MATCH(B435,'Coop GFs_CFs'!B:B,0),1),
"Household", INDEX('Coop GFs_CFs'!G:H, MATCH(B435,'Coop GFs_CFs'!B:B,0),1),
"VMT", INDEX('Coop GFs_CFs'!I:J, MATCH(B435,'Coop GFs_CFs'!B:B,0),1),
"Lane Mile", INDEX('Coop GFs_CFs'!K:L, MATCH(B435,'Coop GFs_CFs'!B:B,0),1),
"Gas Sales", INDEX('Coop GFs_CFs'!M:N, MATCH(B435,'Coop GFs_CFs'!B:B,0),1),
"No Growth", INDEX('Coop GFs_CFs'!O:P, MATCH(B435,'Coop GFs_CFs'!B:B,0),1)
)</f>
        <v>1</v>
      </c>
      <c r="N435" s="133" cm="1">
        <f t="array" ref="N435">_xlfn.SWITCH(L435,
"Employment", INDEX('Coop GFs_CFs'!C:D, MATCH(B435,'Coop GFs_CFs'!B:B,0),2),
"Population", INDEX('Coop GFs_CFs'!E:F, MATCH(B435,'Coop GFs_CFs'!B:B,0),2),
"Household", INDEX('Coop GFs_CFs'!G:H, MATCH(B435,'Coop GFs_CFs'!B:B,0),2),
"VMT", INDEX('Coop GFs_CFs'!I:J, MATCH(B435,'Coop GFs_CFs'!B:B,0),2),
"Lane Mile", INDEX('Coop GFs_CFs'!K:L, MATCH(B435,'Coop GFs_CFs'!B:B,0),2),
"Gas Sales", INDEX('Coop GFs_CFs'!M:N, MATCH(B435,'Coop GFs_CFs'!B:B,0),2),
"No Growth", INDEX('Coop GFs_CFs'!O:P, MATCH(B435,'Coop GFs_CFs'!B:B,0),2)
)</f>
        <v>1</v>
      </c>
      <c r="O435" s="133"/>
      <c r="P435" s="86">
        <f t="shared" si="26"/>
        <v>1.4551515309234401E-4</v>
      </c>
      <c r="Q435" s="86">
        <f t="shared" si="27"/>
        <v>1.4551515309234401E-4</v>
      </c>
      <c r="R435" s="156" t="s">
        <v>442</v>
      </c>
      <c r="S435" s="85" t="s">
        <v>443</v>
      </c>
      <c r="T435" s="85" t="s">
        <v>436</v>
      </c>
      <c r="U435" s="85" t="s">
        <v>444</v>
      </c>
      <c r="V435" s="85" t="s">
        <v>201</v>
      </c>
      <c r="W435" s="85" t="s">
        <v>437</v>
      </c>
      <c r="X435" s="85" t="s">
        <v>330</v>
      </c>
      <c r="Z435" s="42" t="s">
        <v>1633</v>
      </c>
      <c r="AA435"/>
    </row>
    <row r="436" spans="1:27" s="39" customFormat="1" x14ac:dyDescent="0.35">
      <c r="A436" s="85" t="s">
        <v>811</v>
      </c>
      <c r="B436" s="87">
        <v>51610</v>
      </c>
      <c r="C436" s="87" t="s">
        <v>10</v>
      </c>
      <c r="D436" s="86">
        <v>0.33090213000000002</v>
      </c>
      <c r="E436" s="86">
        <f>SUMIFS('Ratios_MARAMA-VA'!T:T, 'Ratios_MARAMA-VA'!AA:AA, Z436)</f>
        <v>0.33090212999961699</v>
      </c>
      <c r="F436" s="86">
        <f>SUMIFS('Ratios_MARAMA-VA'!J:J, 'Ratios_MARAMA-VA'!AA:AA, Z436)</f>
        <v>3.3240008884154897E-4</v>
      </c>
      <c r="G436" s="122">
        <f t="shared" si="28"/>
        <v>1.0045268939245986E-3</v>
      </c>
      <c r="H436" s="122">
        <v>0.18668483741297001</v>
      </c>
      <c r="I436" s="86">
        <v>1.8752993986926946E-4</v>
      </c>
      <c r="J436" s="122">
        <v>0.144830127506728</v>
      </c>
      <c r="K436" s="86">
        <v>1.4548575813103703E-4</v>
      </c>
      <c r="L436" s="122" t="str" cm="1">
        <f t="array" ref="L436">_xlfn.SWITCH(A436,
    "District of Columbia", _xlfn.XLOOKUP(R436, '2015 O3 Growth Surrogates'!A:A, '2015 O3 Growth Surrogates'!H:H),
    "Maryland", _xlfn.XLOOKUP(R436, '2015 O3 Growth Surrogates'!A:A, '2015 O3 Growth Surrogates'!I:I),
    "Virginia", _xlfn.XLOOKUP(R436, '2015 O3 Growth Surrogates'!A:A, '2015 O3 Growth Surrogates'!J:J)
)</f>
        <v>No Growth</v>
      </c>
      <c r="M436" s="133" cm="1">
        <f t="array" ref="M436">_xlfn.SWITCH(L436,
"Employment", INDEX('Coop GFs_CFs'!C:D, MATCH(B436,'Coop GFs_CFs'!B:B,0),1),
"Population", INDEX('Coop GFs_CFs'!E:F, MATCH(B436,'Coop GFs_CFs'!B:B,0),1),
"Household", INDEX('Coop GFs_CFs'!G:H, MATCH(B436,'Coop GFs_CFs'!B:B,0),1),
"VMT", INDEX('Coop GFs_CFs'!I:J, MATCH(B436,'Coop GFs_CFs'!B:B,0),1),
"Lane Mile", INDEX('Coop GFs_CFs'!K:L, MATCH(B436,'Coop GFs_CFs'!B:B,0),1),
"Gas Sales", INDEX('Coop GFs_CFs'!M:N, MATCH(B436,'Coop GFs_CFs'!B:B,0),1),
"No Growth", INDEX('Coop GFs_CFs'!O:P, MATCH(B436,'Coop GFs_CFs'!B:B,0),1)
)</f>
        <v>1</v>
      </c>
      <c r="N436" s="133" cm="1">
        <f t="array" ref="N436">_xlfn.SWITCH(L436,
"Employment", INDEX('Coop GFs_CFs'!C:D, MATCH(B436,'Coop GFs_CFs'!B:B,0),2),
"Population", INDEX('Coop GFs_CFs'!E:F, MATCH(B436,'Coop GFs_CFs'!B:B,0),2),
"Household", INDEX('Coop GFs_CFs'!G:H, MATCH(B436,'Coop GFs_CFs'!B:B,0),2),
"VMT", INDEX('Coop GFs_CFs'!I:J, MATCH(B436,'Coop GFs_CFs'!B:B,0),2),
"Lane Mile", INDEX('Coop GFs_CFs'!K:L, MATCH(B436,'Coop GFs_CFs'!B:B,0),2),
"Gas Sales", INDEX('Coop GFs_CFs'!M:N, MATCH(B436,'Coop GFs_CFs'!B:B,0),2),
"No Growth", INDEX('Coop GFs_CFs'!O:P, MATCH(B436,'Coop GFs_CFs'!B:B,0),2)
)</f>
        <v>1</v>
      </c>
      <c r="O436" s="133"/>
      <c r="P436" s="86">
        <f t="shared" si="26"/>
        <v>3.3240008884154897E-4</v>
      </c>
      <c r="Q436" s="86">
        <f t="shared" si="27"/>
        <v>3.3240008884154897E-4</v>
      </c>
      <c r="R436" s="156" t="s">
        <v>442</v>
      </c>
      <c r="S436" s="85" t="s">
        <v>443</v>
      </c>
      <c r="T436" s="85" t="s">
        <v>436</v>
      </c>
      <c r="U436" s="85" t="s">
        <v>444</v>
      </c>
      <c r="V436" s="85" t="s">
        <v>201</v>
      </c>
      <c r="W436" s="85" t="s">
        <v>437</v>
      </c>
      <c r="X436" s="85" t="s">
        <v>330</v>
      </c>
      <c r="Z436" s="42" t="s">
        <v>1620</v>
      </c>
      <c r="AA436"/>
    </row>
    <row r="437" spans="1:27" s="39" customFormat="1" x14ac:dyDescent="0.35">
      <c r="A437" s="85" t="s">
        <v>811</v>
      </c>
      <c r="B437" s="87">
        <v>51610</v>
      </c>
      <c r="C437" s="87" t="s">
        <v>12</v>
      </c>
      <c r="D437" s="86">
        <v>1.3107393E-2</v>
      </c>
      <c r="E437" s="86">
        <f>SUMIFS('Ratios_MARAMA-VA'!T:T, 'Ratios_MARAMA-VA'!AA:AA, Z437)</f>
        <v>1.31073929999847E-2</v>
      </c>
      <c r="F437" s="86">
        <f>SUMIFS('Ratios_MARAMA-VA'!J:J, 'Ratios_MARAMA-VA'!AA:AA, Z437)</f>
        <v>1.3166728777723699E-5</v>
      </c>
      <c r="G437" s="122">
        <f t="shared" si="28"/>
        <v>1.0045268939246018E-3</v>
      </c>
      <c r="H437" s="122">
        <v>7.3947893025436001E-3</v>
      </c>
      <c r="I437" s="86">
        <v>7.4282647293109949E-6</v>
      </c>
      <c r="J437" s="122">
        <v>5.7368787546662001E-3</v>
      </c>
      <c r="K437" s="86">
        <v>5.7628489962468758E-6</v>
      </c>
      <c r="L437" s="122" t="str" cm="1">
        <f t="array" ref="L437">_xlfn.SWITCH(A437,
    "District of Columbia", _xlfn.XLOOKUP(R437, '2015 O3 Growth Surrogates'!A:A, '2015 O3 Growth Surrogates'!H:H),
    "Maryland", _xlfn.XLOOKUP(R437, '2015 O3 Growth Surrogates'!A:A, '2015 O3 Growth Surrogates'!I:I),
    "Virginia", _xlfn.XLOOKUP(R437, '2015 O3 Growth Surrogates'!A:A, '2015 O3 Growth Surrogates'!J:J)
)</f>
        <v>No Growth</v>
      </c>
      <c r="M437" s="133" cm="1">
        <f t="array" ref="M437">_xlfn.SWITCH(L437,
"Employment", INDEX('Coop GFs_CFs'!C:D, MATCH(B437,'Coop GFs_CFs'!B:B,0),1),
"Population", INDEX('Coop GFs_CFs'!E:F, MATCH(B437,'Coop GFs_CFs'!B:B,0),1),
"Household", INDEX('Coop GFs_CFs'!G:H, MATCH(B437,'Coop GFs_CFs'!B:B,0),1),
"VMT", INDEX('Coop GFs_CFs'!I:J, MATCH(B437,'Coop GFs_CFs'!B:B,0),1),
"Lane Mile", INDEX('Coop GFs_CFs'!K:L, MATCH(B437,'Coop GFs_CFs'!B:B,0),1),
"Gas Sales", INDEX('Coop GFs_CFs'!M:N, MATCH(B437,'Coop GFs_CFs'!B:B,0),1),
"No Growth", INDEX('Coop GFs_CFs'!O:P, MATCH(B437,'Coop GFs_CFs'!B:B,0),1)
)</f>
        <v>1</v>
      </c>
      <c r="N437" s="133" cm="1">
        <f t="array" ref="N437">_xlfn.SWITCH(L437,
"Employment", INDEX('Coop GFs_CFs'!C:D, MATCH(B437,'Coop GFs_CFs'!B:B,0),2),
"Population", INDEX('Coop GFs_CFs'!E:F, MATCH(B437,'Coop GFs_CFs'!B:B,0),2),
"Household", INDEX('Coop GFs_CFs'!G:H, MATCH(B437,'Coop GFs_CFs'!B:B,0),2),
"VMT", INDEX('Coop GFs_CFs'!I:J, MATCH(B437,'Coop GFs_CFs'!B:B,0),2),
"Lane Mile", INDEX('Coop GFs_CFs'!K:L, MATCH(B437,'Coop GFs_CFs'!B:B,0),2),
"Gas Sales", INDEX('Coop GFs_CFs'!M:N, MATCH(B437,'Coop GFs_CFs'!B:B,0),2),
"No Growth", INDEX('Coop GFs_CFs'!O:P, MATCH(B437,'Coop GFs_CFs'!B:B,0),2)
)</f>
        <v>1</v>
      </c>
      <c r="O437" s="133"/>
      <c r="P437" s="86">
        <f t="shared" si="26"/>
        <v>1.3166728777723699E-5</v>
      </c>
      <c r="Q437" s="86">
        <f t="shared" si="27"/>
        <v>1.3166728777723699E-5</v>
      </c>
      <c r="R437" s="156" t="s">
        <v>442</v>
      </c>
      <c r="S437" s="85" t="s">
        <v>443</v>
      </c>
      <c r="T437" s="85" t="s">
        <v>436</v>
      </c>
      <c r="U437" s="85" t="s">
        <v>444</v>
      </c>
      <c r="V437" s="85" t="s">
        <v>201</v>
      </c>
      <c r="W437" s="85" t="s">
        <v>437</v>
      </c>
      <c r="X437" s="85" t="s">
        <v>330</v>
      </c>
      <c r="Z437" s="42" t="s">
        <v>1634</v>
      </c>
      <c r="AA437"/>
    </row>
    <row r="438" spans="1:27" s="39" customFormat="1" x14ac:dyDescent="0.35">
      <c r="A438" s="85" t="s">
        <v>811</v>
      </c>
      <c r="B438" s="87">
        <v>51683</v>
      </c>
      <c r="C438" s="87" t="s">
        <v>10</v>
      </c>
      <c r="D438" s="86">
        <v>0.79302391999999999</v>
      </c>
      <c r="E438" s="86">
        <f>SUMIFS('Ratios_MARAMA-VA'!T:T, 'Ratios_MARAMA-VA'!AA:AA, Z438)</f>
        <v>0.79302391999908495</v>
      </c>
      <c r="F438" s="86">
        <f>SUMIFS('Ratios_MARAMA-VA'!J:J, 'Ratios_MARAMA-VA'!AA:AA, Z438)</f>
        <v>7.9661385516459099E-4</v>
      </c>
      <c r="G438" s="122">
        <f t="shared" si="28"/>
        <v>1.0045268939245997E-3</v>
      </c>
      <c r="H438" s="122">
        <v>0.44739978424978999</v>
      </c>
      <c r="I438" s="86">
        <v>4.4942511561497754E-4</v>
      </c>
      <c r="J438" s="122">
        <v>0.34709282605550201</v>
      </c>
      <c r="K438" s="86">
        <v>3.4866407846104478E-4</v>
      </c>
      <c r="L438" s="122" t="str" cm="1">
        <f t="array" ref="L438">_xlfn.SWITCH(A438,
    "District of Columbia", _xlfn.XLOOKUP(R438, '2015 O3 Growth Surrogates'!A:A, '2015 O3 Growth Surrogates'!H:H),
    "Maryland", _xlfn.XLOOKUP(R438, '2015 O3 Growth Surrogates'!A:A, '2015 O3 Growth Surrogates'!I:I),
    "Virginia", _xlfn.XLOOKUP(R438, '2015 O3 Growth Surrogates'!A:A, '2015 O3 Growth Surrogates'!J:J)
)</f>
        <v>No Growth</v>
      </c>
      <c r="M438" s="133" cm="1">
        <f t="array" ref="M438">_xlfn.SWITCH(L438,
"Employment", INDEX('Coop GFs_CFs'!C:D, MATCH(B438,'Coop GFs_CFs'!B:B,0),1),
"Population", INDEX('Coop GFs_CFs'!E:F, MATCH(B438,'Coop GFs_CFs'!B:B,0),1),
"Household", INDEX('Coop GFs_CFs'!G:H, MATCH(B438,'Coop GFs_CFs'!B:B,0),1),
"VMT", INDEX('Coop GFs_CFs'!I:J, MATCH(B438,'Coop GFs_CFs'!B:B,0),1),
"Lane Mile", INDEX('Coop GFs_CFs'!K:L, MATCH(B438,'Coop GFs_CFs'!B:B,0),1),
"Gas Sales", INDEX('Coop GFs_CFs'!M:N, MATCH(B438,'Coop GFs_CFs'!B:B,0),1),
"No Growth", INDEX('Coop GFs_CFs'!O:P, MATCH(B438,'Coop GFs_CFs'!B:B,0),1)
)</f>
        <v>1</v>
      </c>
      <c r="N438" s="133" cm="1">
        <f t="array" ref="N438">_xlfn.SWITCH(L438,
"Employment", INDEX('Coop GFs_CFs'!C:D, MATCH(B438,'Coop GFs_CFs'!B:B,0),2),
"Population", INDEX('Coop GFs_CFs'!E:F, MATCH(B438,'Coop GFs_CFs'!B:B,0),2),
"Household", INDEX('Coop GFs_CFs'!G:H, MATCH(B438,'Coop GFs_CFs'!B:B,0),2),
"VMT", INDEX('Coop GFs_CFs'!I:J, MATCH(B438,'Coop GFs_CFs'!B:B,0),2),
"Lane Mile", INDEX('Coop GFs_CFs'!K:L, MATCH(B438,'Coop GFs_CFs'!B:B,0),2),
"Gas Sales", INDEX('Coop GFs_CFs'!M:N, MATCH(B438,'Coop GFs_CFs'!B:B,0),2),
"No Growth", INDEX('Coop GFs_CFs'!O:P, MATCH(B438,'Coop GFs_CFs'!B:B,0),2)
)</f>
        <v>1</v>
      </c>
      <c r="O438" s="133"/>
      <c r="P438" s="86">
        <f t="shared" si="26"/>
        <v>7.9661385516459099E-4</v>
      </c>
      <c r="Q438" s="86">
        <f t="shared" si="27"/>
        <v>7.9661385516459099E-4</v>
      </c>
      <c r="R438" s="156" t="s">
        <v>442</v>
      </c>
      <c r="S438" s="85" t="s">
        <v>443</v>
      </c>
      <c r="T438" s="85" t="s">
        <v>436</v>
      </c>
      <c r="U438" s="85" t="s">
        <v>444</v>
      </c>
      <c r="V438" s="85" t="s">
        <v>201</v>
      </c>
      <c r="W438" s="85" t="s">
        <v>437</v>
      </c>
      <c r="X438" s="85" t="s">
        <v>330</v>
      </c>
      <c r="Z438" s="42" t="s">
        <v>1622</v>
      </c>
      <c r="AA438"/>
    </row>
    <row r="439" spans="1:27" s="39" customFormat="1" x14ac:dyDescent="0.35">
      <c r="A439" s="85" t="s">
        <v>811</v>
      </c>
      <c r="B439" s="87">
        <v>51683</v>
      </c>
      <c r="C439" s="87" t="s">
        <v>12</v>
      </c>
      <c r="D439" s="86">
        <v>3.1412562999999998E-2</v>
      </c>
      <c r="E439" s="86">
        <f>SUMIFS('Ratios_MARAMA-VA'!T:T, 'Ratios_MARAMA-VA'!AA:AA, Z439)</f>
        <v>3.1412562999963603E-2</v>
      </c>
      <c r="F439" s="86">
        <f>SUMIFS('Ratios_MARAMA-VA'!J:J, 'Ratios_MARAMA-VA'!AA:AA, Z439)</f>
        <v>3.1554764340564301E-5</v>
      </c>
      <c r="G439" s="122">
        <f t="shared" si="28"/>
        <v>1.0045268939246016E-3</v>
      </c>
      <c r="H439" s="122">
        <v>1.7722005042335801E-2</v>
      </c>
      <c r="I439" s="86">
        <v>1.7802230679293711E-5</v>
      </c>
      <c r="J439" s="122">
        <v>1.37487344206673E-2</v>
      </c>
      <c r="K439" s="86">
        <v>1.381097348298718E-5</v>
      </c>
      <c r="L439" s="122" t="str" cm="1">
        <f t="array" ref="L439">_xlfn.SWITCH(A439,
    "District of Columbia", _xlfn.XLOOKUP(R439, '2015 O3 Growth Surrogates'!A:A, '2015 O3 Growth Surrogates'!H:H),
    "Maryland", _xlfn.XLOOKUP(R439, '2015 O3 Growth Surrogates'!A:A, '2015 O3 Growth Surrogates'!I:I),
    "Virginia", _xlfn.XLOOKUP(R439, '2015 O3 Growth Surrogates'!A:A, '2015 O3 Growth Surrogates'!J:J)
)</f>
        <v>No Growth</v>
      </c>
      <c r="M439" s="133" cm="1">
        <f t="array" ref="M439">_xlfn.SWITCH(L439,
"Employment", INDEX('Coop GFs_CFs'!C:D, MATCH(B439,'Coop GFs_CFs'!B:B,0),1),
"Population", INDEX('Coop GFs_CFs'!E:F, MATCH(B439,'Coop GFs_CFs'!B:B,0),1),
"Household", INDEX('Coop GFs_CFs'!G:H, MATCH(B439,'Coop GFs_CFs'!B:B,0),1),
"VMT", INDEX('Coop GFs_CFs'!I:J, MATCH(B439,'Coop GFs_CFs'!B:B,0),1),
"Lane Mile", INDEX('Coop GFs_CFs'!K:L, MATCH(B439,'Coop GFs_CFs'!B:B,0),1),
"Gas Sales", INDEX('Coop GFs_CFs'!M:N, MATCH(B439,'Coop GFs_CFs'!B:B,0),1),
"No Growth", INDEX('Coop GFs_CFs'!O:P, MATCH(B439,'Coop GFs_CFs'!B:B,0),1)
)</f>
        <v>1</v>
      </c>
      <c r="N439" s="133" cm="1">
        <f t="array" ref="N439">_xlfn.SWITCH(L439,
"Employment", INDEX('Coop GFs_CFs'!C:D, MATCH(B439,'Coop GFs_CFs'!B:B,0),2),
"Population", INDEX('Coop GFs_CFs'!E:F, MATCH(B439,'Coop GFs_CFs'!B:B,0),2),
"Household", INDEX('Coop GFs_CFs'!G:H, MATCH(B439,'Coop GFs_CFs'!B:B,0),2),
"VMT", INDEX('Coop GFs_CFs'!I:J, MATCH(B439,'Coop GFs_CFs'!B:B,0),2),
"Lane Mile", INDEX('Coop GFs_CFs'!K:L, MATCH(B439,'Coop GFs_CFs'!B:B,0),2),
"Gas Sales", INDEX('Coop GFs_CFs'!M:N, MATCH(B439,'Coop GFs_CFs'!B:B,0),2),
"No Growth", INDEX('Coop GFs_CFs'!O:P, MATCH(B439,'Coop GFs_CFs'!B:B,0),2)
)</f>
        <v>1</v>
      </c>
      <c r="O439" s="133"/>
      <c r="P439" s="86">
        <f t="shared" si="26"/>
        <v>3.1554764340564301E-5</v>
      </c>
      <c r="Q439" s="86">
        <f t="shared" si="27"/>
        <v>3.1554764340564301E-5</v>
      </c>
      <c r="R439" s="156" t="s">
        <v>442</v>
      </c>
      <c r="S439" s="85" t="s">
        <v>443</v>
      </c>
      <c r="T439" s="85" t="s">
        <v>436</v>
      </c>
      <c r="U439" s="85" t="s">
        <v>444</v>
      </c>
      <c r="V439" s="85" t="s">
        <v>201</v>
      </c>
      <c r="W439" s="85" t="s">
        <v>437</v>
      </c>
      <c r="X439" s="85" t="s">
        <v>330</v>
      </c>
      <c r="Z439" s="42" t="s">
        <v>1636</v>
      </c>
      <c r="AA439"/>
    </row>
    <row r="440" spans="1:27" s="39" customFormat="1" x14ac:dyDescent="0.35">
      <c r="A440" s="85" t="s">
        <v>9</v>
      </c>
      <c r="B440" s="87">
        <v>11001</v>
      </c>
      <c r="C440" s="87" t="s">
        <v>10</v>
      </c>
      <c r="D440" s="86">
        <v>558.54799999999898</v>
      </c>
      <c r="E440" s="86">
        <f>SUMIFS('Ratios_MARAMA-VA'!T:T, 'Ratios_MARAMA-VA'!AA:AA, Z440)</f>
        <v>558.54799999935005</v>
      </c>
      <c r="F440" s="86">
        <f>SUMIFS('Ratios_MARAMA-VA'!J:J, 'Ratios_MARAMA-VA'!AA:AA, Z440)</f>
        <v>0.56107648754714901</v>
      </c>
      <c r="G440" s="122">
        <f t="shared" si="28"/>
        <v>1.0045268939246079E-3</v>
      </c>
      <c r="H440" s="122">
        <v>531.82799498661996</v>
      </c>
      <c r="I440" s="86">
        <v>0.53423552390606133</v>
      </c>
      <c r="J440" s="122">
        <v>528.45245795561902</v>
      </c>
      <c r="K440" s="86">
        <v>0.53084470617698243</v>
      </c>
      <c r="L440" s="122" t="str" cm="1">
        <f t="array" ref="L440">_xlfn.SWITCH(A440,
    "District of Columbia", _xlfn.XLOOKUP(R440, '2015 O3 Growth Surrogates'!A:A, '2015 O3 Growth Surrogates'!H:H),
    "Maryland", _xlfn.XLOOKUP(R440, '2015 O3 Growth Surrogates'!A:A, '2015 O3 Growth Surrogates'!I:I),
    "Virginia", _xlfn.XLOOKUP(R440, '2015 O3 Growth Surrogates'!A:A, '2015 O3 Growth Surrogates'!J:J)
)</f>
        <v>No Growth</v>
      </c>
      <c r="M440" s="133" cm="1">
        <f t="array" ref="M440">_xlfn.SWITCH(L440,
"Employment", INDEX('Coop GFs_CFs'!C:D, MATCH(B440,'Coop GFs_CFs'!B:B,0),1),
"Population", INDEX('Coop GFs_CFs'!E:F, MATCH(B440,'Coop GFs_CFs'!B:B,0),1),
"Household", INDEX('Coop GFs_CFs'!G:H, MATCH(B440,'Coop GFs_CFs'!B:B,0),1),
"VMT", INDEX('Coop GFs_CFs'!I:J, MATCH(B440,'Coop GFs_CFs'!B:B,0),1),
"Lane Mile", INDEX('Coop GFs_CFs'!K:L, MATCH(B440,'Coop GFs_CFs'!B:B,0),1),
"Gas Sales", INDEX('Coop GFs_CFs'!M:N, MATCH(B440,'Coop GFs_CFs'!B:B,0),1),
"No Growth", INDEX('Coop GFs_CFs'!O:P, MATCH(B440,'Coop GFs_CFs'!B:B,0),1)
)</f>
        <v>1</v>
      </c>
      <c r="N440" s="133" cm="1">
        <f t="array" ref="N440">_xlfn.SWITCH(L440,
"Employment", INDEX('Coop GFs_CFs'!C:D, MATCH(B440,'Coop GFs_CFs'!B:B,0),2),
"Population", INDEX('Coop GFs_CFs'!E:F, MATCH(B440,'Coop GFs_CFs'!B:B,0),2),
"Household", INDEX('Coop GFs_CFs'!G:H, MATCH(B440,'Coop GFs_CFs'!B:B,0),2),
"VMT", INDEX('Coop GFs_CFs'!I:J, MATCH(B440,'Coop GFs_CFs'!B:B,0),2),
"Lane Mile", INDEX('Coop GFs_CFs'!K:L, MATCH(B440,'Coop GFs_CFs'!B:B,0),2),
"Gas Sales", INDEX('Coop GFs_CFs'!M:N, MATCH(B440,'Coop GFs_CFs'!B:B,0),2),
"No Growth", INDEX('Coop GFs_CFs'!O:P, MATCH(B440,'Coop GFs_CFs'!B:B,0),2)
)</f>
        <v>1</v>
      </c>
      <c r="O440" s="133"/>
      <c r="P440" s="86">
        <f t="shared" si="26"/>
        <v>0.56107648754714901</v>
      </c>
      <c r="Q440" s="86">
        <f t="shared" si="27"/>
        <v>0.56107648754714901</v>
      </c>
      <c r="R440" s="156" t="s">
        <v>450</v>
      </c>
      <c r="S440" s="85" t="s">
        <v>451</v>
      </c>
      <c r="T440" s="85" t="s">
        <v>436</v>
      </c>
      <c r="U440" s="85" t="s">
        <v>444</v>
      </c>
      <c r="V440" s="85" t="s">
        <v>213</v>
      </c>
      <c r="W440" s="85" t="s">
        <v>437</v>
      </c>
      <c r="X440" s="85" t="s">
        <v>330</v>
      </c>
      <c r="Z440" s="42" t="s">
        <v>1638</v>
      </c>
      <c r="AA440"/>
    </row>
    <row r="441" spans="1:27" s="39" customFormat="1" x14ac:dyDescent="0.35">
      <c r="A441" s="85" t="s">
        <v>9</v>
      </c>
      <c r="B441" s="87">
        <v>11001</v>
      </c>
      <c r="C441" s="87" t="s">
        <v>12</v>
      </c>
      <c r="D441" s="86">
        <v>32.680999999999898</v>
      </c>
      <c r="E441" s="86">
        <f>SUMIFS('Ratios_MARAMA-VA'!T:T, 'Ratios_MARAMA-VA'!AA:AA, Z441)</f>
        <v>32.680999999961898</v>
      </c>
      <c r="F441" s="86">
        <f>SUMIFS('Ratios_MARAMA-VA'!J:J, 'Ratios_MARAMA-VA'!AA:AA, Z441)</f>
        <v>3.2828943420311799E-2</v>
      </c>
      <c r="G441" s="122">
        <f t="shared" si="28"/>
        <v>1.0045268939246068E-3</v>
      </c>
      <c r="H441" s="122">
        <v>31.117595451344801</v>
      </c>
      <c r="I441" s="86">
        <v>3.1258461505141867E-2</v>
      </c>
      <c r="J441" s="122">
        <v>30.920090625062802</v>
      </c>
      <c r="K441" s="86">
        <v>3.106006259546169E-2</v>
      </c>
      <c r="L441" s="122" t="str" cm="1">
        <f t="array" ref="L441">_xlfn.SWITCH(A441,
    "District of Columbia", _xlfn.XLOOKUP(R441, '2015 O3 Growth Surrogates'!A:A, '2015 O3 Growth Surrogates'!H:H),
    "Maryland", _xlfn.XLOOKUP(R441, '2015 O3 Growth Surrogates'!A:A, '2015 O3 Growth Surrogates'!I:I),
    "Virginia", _xlfn.XLOOKUP(R441, '2015 O3 Growth Surrogates'!A:A, '2015 O3 Growth Surrogates'!J:J)
)</f>
        <v>No Growth</v>
      </c>
      <c r="M441" s="133" cm="1">
        <f t="array" ref="M441">_xlfn.SWITCH(L441,
"Employment", INDEX('Coop GFs_CFs'!C:D, MATCH(B441,'Coop GFs_CFs'!B:B,0),1),
"Population", INDEX('Coop GFs_CFs'!E:F, MATCH(B441,'Coop GFs_CFs'!B:B,0),1),
"Household", INDEX('Coop GFs_CFs'!G:H, MATCH(B441,'Coop GFs_CFs'!B:B,0),1),
"VMT", INDEX('Coop GFs_CFs'!I:J, MATCH(B441,'Coop GFs_CFs'!B:B,0),1),
"Lane Mile", INDEX('Coop GFs_CFs'!K:L, MATCH(B441,'Coop GFs_CFs'!B:B,0),1),
"Gas Sales", INDEX('Coop GFs_CFs'!M:N, MATCH(B441,'Coop GFs_CFs'!B:B,0),1),
"No Growth", INDEX('Coop GFs_CFs'!O:P, MATCH(B441,'Coop GFs_CFs'!B:B,0),1)
)</f>
        <v>1</v>
      </c>
      <c r="N441" s="133" cm="1">
        <f t="array" ref="N441">_xlfn.SWITCH(L441,
"Employment", INDEX('Coop GFs_CFs'!C:D, MATCH(B441,'Coop GFs_CFs'!B:B,0),2),
"Population", INDEX('Coop GFs_CFs'!E:F, MATCH(B441,'Coop GFs_CFs'!B:B,0),2),
"Household", INDEX('Coop GFs_CFs'!G:H, MATCH(B441,'Coop GFs_CFs'!B:B,0),2),
"VMT", INDEX('Coop GFs_CFs'!I:J, MATCH(B441,'Coop GFs_CFs'!B:B,0),2),
"Lane Mile", INDEX('Coop GFs_CFs'!K:L, MATCH(B441,'Coop GFs_CFs'!B:B,0),2),
"Gas Sales", INDEX('Coop GFs_CFs'!M:N, MATCH(B441,'Coop GFs_CFs'!B:B,0),2),
"No Growth", INDEX('Coop GFs_CFs'!O:P, MATCH(B441,'Coop GFs_CFs'!B:B,0),2)
)</f>
        <v>1</v>
      </c>
      <c r="O441" s="133"/>
      <c r="P441" s="86">
        <f t="shared" si="26"/>
        <v>3.2828943420311799E-2</v>
      </c>
      <c r="Q441" s="86">
        <f t="shared" si="27"/>
        <v>3.2828943420311799E-2</v>
      </c>
      <c r="R441" s="156" t="s">
        <v>450</v>
      </c>
      <c r="S441" s="85" t="s">
        <v>451</v>
      </c>
      <c r="T441" s="85" t="s">
        <v>436</v>
      </c>
      <c r="U441" s="85" t="s">
        <v>444</v>
      </c>
      <c r="V441" s="85" t="s">
        <v>213</v>
      </c>
      <c r="W441" s="85" t="s">
        <v>437</v>
      </c>
      <c r="X441" s="85" t="s">
        <v>330</v>
      </c>
      <c r="Z441" s="42" t="s">
        <v>1653</v>
      </c>
      <c r="AA441"/>
    </row>
    <row r="442" spans="1:27" s="39" customFormat="1" x14ac:dyDescent="0.35">
      <c r="A442" s="85" t="s">
        <v>497</v>
      </c>
      <c r="B442" s="87">
        <v>24009</v>
      </c>
      <c r="C442" s="87" t="s">
        <v>10</v>
      </c>
      <c r="D442" s="86">
        <v>5.72291075890986</v>
      </c>
      <c r="E442" s="86">
        <f>SUMIFS('Ratios_MARAMA-VA'!T:T, 'Ratios_MARAMA-VA'!AA:AA, Z442)</f>
        <v>5.7229107589032102</v>
      </c>
      <c r="F442" s="86">
        <f>SUMIFS('Ratios_MARAMA-VA'!J:J, 'Ratios_MARAMA-VA'!AA:AA, Z442)</f>
        <v>5.7488177688487596E-3</v>
      </c>
      <c r="G442" s="122">
        <f t="shared" si="28"/>
        <v>1.0045268939246075E-3</v>
      </c>
      <c r="H442" s="122">
        <v>5.44913625041786</v>
      </c>
      <c r="I442" s="86">
        <v>5.4738039122042351E-3</v>
      </c>
      <c r="J442" s="122">
        <v>5.4145503290792796</v>
      </c>
      <c r="K442" s="86">
        <v>5.4390614240684698E-3</v>
      </c>
      <c r="L442" s="122" t="str" cm="1">
        <f t="array" ref="L442">_xlfn.SWITCH(A442,
    "District of Columbia", _xlfn.XLOOKUP(R442, '2015 O3 Growth Surrogates'!A:A, '2015 O3 Growth Surrogates'!H:H),
    "Maryland", _xlfn.XLOOKUP(R442, '2015 O3 Growth Surrogates'!A:A, '2015 O3 Growth Surrogates'!I:I),
    "Virginia", _xlfn.XLOOKUP(R442, '2015 O3 Growth Surrogates'!A:A, '2015 O3 Growth Surrogates'!J:J)
)</f>
        <v>Household</v>
      </c>
      <c r="M442" s="133" cm="1">
        <f t="array" ref="M442">_xlfn.SWITCH(L442,
"Employment", INDEX('Coop GFs_CFs'!C:D, MATCH(B442,'Coop GFs_CFs'!B:B,0),1),
"Population", INDEX('Coop GFs_CFs'!E:F, MATCH(B442,'Coop GFs_CFs'!B:B,0),1),
"Household", INDEX('Coop GFs_CFs'!G:H, MATCH(B442,'Coop GFs_CFs'!B:B,0),1),
"VMT", INDEX('Coop GFs_CFs'!I:J, MATCH(B442,'Coop GFs_CFs'!B:B,0),1),
"Lane Mile", INDEX('Coop GFs_CFs'!K:L, MATCH(B442,'Coop GFs_CFs'!B:B,0),1),
"Gas Sales", INDEX('Coop GFs_CFs'!M:N, MATCH(B442,'Coop GFs_CFs'!B:B,0),1),
"No Growth", INDEX('Coop GFs_CFs'!O:P, MATCH(B442,'Coop GFs_CFs'!B:B,0),1)
)</f>
        <v>1.0717053327861332</v>
      </c>
      <c r="N442" s="133" cm="1">
        <f t="array" ref="N442">_xlfn.SWITCH(L442,
"Employment", INDEX('Coop GFs_CFs'!C:D, MATCH(B442,'Coop GFs_CFs'!B:B,0),2),
"Population", INDEX('Coop GFs_CFs'!E:F, MATCH(B442,'Coop GFs_CFs'!B:B,0),2),
"Household", INDEX('Coop GFs_CFs'!G:H, MATCH(B442,'Coop GFs_CFs'!B:B,0),2),
"VMT", INDEX('Coop GFs_CFs'!I:J, MATCH(B442,'Coop GFs_CFs'!B:B,0),2),
"Lane Mile", INDEX('Coop GFs_CFs'!K:L, MATCH(B442,'Coop GFs_CFs'!B:B,0),2),
"Gas Sales", INDEX('Coop GFs_CFs'!M:N, MATCH(B442,'Coop GFs_CFs'!B:B,0),2),
"No Growth", INDEX('Coop GFs_CFs'!O:P, MATCH(B442,'Coop GFs_CFs'!B:B,0),2)
)</f>
        <v>1.0941988750211236</v>
      </c>
      <c r="O442" s="133"/>
      <c r="P442" s="86">
        <f t="shared" si="26"/>
        <v>6.1610386600908958E-3</v>
      </c>
      <c r="Q442" s="86">
        <f t="shared" si="27"/>
        <v>6.2903499353757584E-3</v>
      </c>
      <c r="R442" s="156" t="s">
        <v>450</v>
      </c>
      <c r="S442" s="85" t="s">
        <v>451</v>
      </c>
      <c r="T442" s="85" t="s">
        <v>436</v>
      </c>
      <c r="U442" s="85" t="s">
        <v>444</v>
      </c>
      <c r="V442" s="85" t="s">
        <v>213</v>
      </c>
      <c r="W442" s="85" t="s">
        <v>437</v>
      </c>
      <c r="X442" s="85" t="s">
        <v>330</v>
      </c>
      <c r="Z442" s="42" t="s">
        <v>1639</v>
      </c>
      <c r="AA442"/>
    </row>
    <row r="443" spans="1:27" s="39" customFormat="1" x14ac:dyDescent="0.35">
      <c r="A443" s="85" t="s">
        <v>497</v>
      </c>
      <c r="B443" s="87">
        <v>24009</v>
      </c>
      <c r="C443" s="87" t="s">
        <v>12</v>
      </c>
      <c r="D443" s="86">
        <v>0.33485110234231402</v>
      </c>
      <c r="E443" s="86">
        <f>SUMIFS('Ratios_MARAMA-VA'!T:T, 'Ratios_MARAMA-VA'!AA:AA, Z443)</f>
        <v>0.334851102341926</v>
      </c>
      <c r="F443" s="86">
        <f>SUMIFS('Ratios_MARAMA-VA'!J:J, 'Ratios_MARAMA-VA'!AA:AA, Z443)</f>
        <v>3.3636693776276398E-4</v>
      </c>
      <c r="G443" s="122">
        <f t="shared" si="28"/>
        <v>1.004526893924602E-3</v>
      </c>
      <c r="H443" s="122">
        <v>0.31883238392720598</v>
      </c>
      <c r="I443" s="86">
        <v>3.2027570430897244E-4</v>
      </c>
      <c r="J443" s="122">
        <v>0.31680873995063102</v>
      </c>
      <c r="K443" s="86">
        <v>3.1824289951077434E-4</v>
      </c>
      <c r="L443" s="122" t="str" cm="1">
        <f t="array" ref="L443">_xlfn.SWITCH(A443,
    "District of Columbia", _xlfn.XLOOKUP(R443, '2015 O3 Growth Surrogates'!A:A, '2015 O3 Growth Surrogates'!H:H),
    "Maryland", _xlfn.XLOOKUP(R443, '2015 O3 Growth Surrogates'!A:A, '2015 O3 Growth Surrogates'!I:I),
    "Virginia", _xlfn.XLOOKUP(R443, '2015 O3 Growth Surrogates'!A:A, '2015 O3 Growth Surrogates'!J:J)
)</f>
        <v>Household</v>
      </c>
      <c r="M443" s="133" cm="1">
        <f t="array" ref="M443">_xlfn.SWITCH(L443,
"Employment", INDEX('Coop GFs_CFs'!C:D, MATCH(B443,'Coop GFs_CFs'!B:B,0),1),
"Population", INDEX('Coop GFs_CFs'!E:F, MATCH(B443,'Coop GFs_CFs'!B:B,0),1),
"Household", INDEX('Coop GFs_CFs'!G:H, MATCH(B443,'Coop GFs_CFs'!B:B,0),1),
"VMT", INDEX('Coop GFs_CFs'!I:J, MATCH(B443,'Coop GFs_CFs'!B:B,0),1),
"Lane Mile", INDEX('Coop GFs_CFs'!K:L, MATCH(B443,'Coop GFs_CFs'!B:B,0),1),
"Gas Sales", INDEX('Coop GFs_CFs'!M:N, MATCH(B443,'Coop GFs_CFs'!B:B,0),1),
"No Growth", INDEX('Coop GFs_CFs'!O:P, MATCH(B443,'Coop GFs_CFs'!B:B,0),1)
)</f>
        <v>1.0717053327861332</v>
      </c>
      <c r="N443" s="133" cm="1">
        <f t="array" ref="N443">_xlfn.SWITCH(L443,
"Employment", INDEX('Coop GFs_CFs'!C:D, MATCH(B443,'Coop GFs_CFs'!B:B,0),2),
"Population", INDEX('Coop GFs_CFs'!E:F, MATCH(B443,'Coop GFs_CFs'!B:B,0),2),
"Household", INDEX('Coop GFs_CFs'!G:H, MATCH(B443,'Coop GFs_CFs'!B:B,0),2),
"VMT", INDEX('Coop GFs_CFs'!I:J, MATCH(B443,'Coop GFs_CFs'!B:B,0),2),
"Lane Mile", INDEX('Coop GFs_CFs'!K:L, MATCH(B443,'Coop GFs_CFs'!B:B,0),2),
"Gas Sales", INDEX('Coop GFs_CFs'!M:N, MATCH(B443,'Coop GFs_CFs'!B:B,0),2),
"No Growth", INDEX('Coop GFs_CFs'!O:P, MATCH(B443,'Coop GFs_CFs'!B:B,0),2)
)</f>
        <v>1.0941988750211236</v>
      </c>
      <c r="O443" s="133"/>
      <c r="P443" s="86">
        <f t="shared" si="26"/>
        <v>3.6048624097329555E-4</v>
      </c>
      <c r="Q443" s="86">
        <f t="shared" si="27"/>
        <v>3.6805232489431664E-4</v>
      </c>
      <c r="R443" s="156" t="s">
        <v>450</v>
      </c>
      <c r="S443" s="85" t="s">
        <v>451</v>
      </c>
      <c r="T443" s="85" t="s">
        <v>436</v>
      </c>
      <c r="U443" s="85" t="s">
        <v>444</v>
      </c>
      <c r="V443" s="85" t="s">
        <v>213</v>
      </c>
      <c r="W443" s="85" t="s">
        <v>437</v>
      </c>
      <c r="X443" s="85" t="s">
        <v>330</v>
      </c>
      <c r="Z443" s="42" t="s">
        <v>1654</v>
      </c>
      <c r="AA443"/>
    </row>
    <row r="444" spans="1:27" s="39" customFormat="1" x14ac:dyDescent="0.35">
      <c r="A444" s="85" t="s">
        <v>497</v>
      </c>
      <c r="B444" s="87">
        <v>24017</v>
      </c>
      <c r="C444" s="87" t="s">
        <v>10</v>
      </c>
      <c r="D444" s="86">
        <v>57.092942712425902</v>
      </c>
      <c r="E444" s="86">
        <f>SUMIFS('Ratios_MARAMA-VA'!T:T, 'Ratios_MARAMA-VA'!AA:AA, Z444)</f>
        <v>57.0929427123598</v>
      </c>
      <c r="F444" s="86">
        <f>SUMIFS('Ratios_MARAMA-VA'!J:J, 'Ratios_MARAMA-VA'!AA:AA, Z444)</f>
        <v>5.7351396407862E-2</v>
      </c>
      <c r="G444" s="122">
        <f t="shared" si="28"/>
        <v>1.0045268939246014E-3</v>
      </c>
      <c r="H444" s="122">
        <v>54.361711528168598</v>
      </c>
      <c r="I444" s="86">
        <v>5.46078012298164E-2</v>
      </c>
      <c r="J444" s="122">
        <v>54.016675215560497</v>
      </c>
      <c r="K444" s="86">
        <v>5.4261202974420983E-2</v>
      </c>
      <c r="L444" s="122" t="str" cm="1">
        <f t="array" ref="L444">_xlfn.SWITCH(A444,
    "District of Columbia", _xlfn.XLOOKUP(R444, '2015 O3 Growth Surrogates'!A:A, '2015 O3 Growth Surrogates'!H:H),
    "Maryland", _xlfn.XLOOKUP(R444, '2015 O3 Growth Surrogates'!A:A, '2015 O3 Growth Surrogates'!I:I),
    "Virginia", _xlfn.XLOOKUP(R444, '2015 O3 Growth Surrogates'!A:A, '2015 O3 Growth Surrogates'!J:J)
)</f>
        <v>Household</v>
      </c>
      <c r="M444" s="133" cm="1">
        <f t="array" ref="M444">_xlfn.SWITCH(L444,
"Employment", INDEX('Coop GFs_CFs'!C:D, MATCH(B444,'Coop GFs_CFs'!B:B,0),1),
"Population", INDEX('Coop GFs_CFs'!E:F, MATCH(B444,'Coop GFs_CFs'!B:B,0),1),
"Household", INDEX('Coop GFs_CFs'!G:H, MATCH(B444,'Coop GFs_CFs'!B:B,0),1),
"VMT", INDEX('Coop GFs_CFs'!I:J, MATCH(B444,'Coop GFs_CFs'!B:B,0),1),
"Lane Mile", INDEX('Coop GFs_CFs'!K:L, MATCH(B444,'Coop GFs_CFs'!B:B,0),1),
"Gas Sales", INDEX('Coop GFs_CFs'!M:N, MATCH(B444,'Coop GFs_CFs'!B:B,0),1),
"No Growth", INDEX('Coop GFs_CFs'!O:P, MATCH(B444,'Coop GFs_CFs'!B:B,0),1)
)</f>
        <v>1.1901345613926138</v>
      </c>
      <c r="N444" s="133" cm="1">
        <f t="array" ref="N444">_xlfn.SWITCH(L444,
"Employment", INDEX('Coop GFs_CFs'!C:D, MATCH(B444,'Coop GFs_CFs'!B:B,0),2),
"Population", INDEX('Coop GFs_CFs'!E:F, MATCH(B444,'Coop GFs_CFs'!B:B,0),2),
"Household", INDEX('Coop GFs_CFs'!G:H, MATCH(B444,'Coop GFs_CFs'!B:B,0),2),
"VMT", INDEX('Coop GFs_CFs'!I:J, MATCH(B444,'Coop GFs_CFs'!B:B,0),2),
"Lane Mile", INDEX('Coop GFs_CFs'!K:L, MATCH(B444,'Coop GFs_CFs'!B:B,0),2),
"Gas Sales", INDEX('Coop GFs_CFs'!M:N, MATCH(B444,'Coop GFs_CFs'!B:B,0),2),
"No Growth", INDEX('Coop GFs_CFs'!O:P, MATCH(B444,'Coop GFs_CFs'!B:B,0),2)
)</f>
        <v>1.2607033014443205</v>
      </c>
      <c r="O444" s="133"/>
      <c r="P444" s="86">
        <f t="shared" si="26"/>
        <v>6.8255879009124762E-2</v>
      </c>
      <c r="Q444" s="86">
        <f t="shared" si="27"/>
        <v>7.2303094793833567E-2</v>
      </c>
      <c r="R444" s="156" t="s">
        <v>450</v>
      </c>
      <c r="S444" s="85" t="s">
        <v>451</v>
      </c>
      <c r="T444" s="85" t="s">
        <v>436</v>
      </c>
      <c r="U444" s="85" t="s">
        <v>444</v>
      </c>
      <c r="V444" s="85" t="s">
        <v>213</v>
      </c>
      <c r="W444" s="85" t="s">
        <v>437</v>
      </c>
      <c r="X444" s="85" t="s">
        <v>330</v>
      </c>
      <c r="Z444" s="42" t="s">
        <v>1640</v>
      </c>
      <c r="AA444"/>
    </row>
    <row r="445" spans="1:27" s="39" customFormat="1" x14ac:dyDescent="0.35">
      <c r="A445" s="85" t="s">
        <v>497</v>
      </c>
      <c r="B445" s="87">
        <v>24017</v>
      </c>
      <c r="C445" s="87" t="s">
        <v>12</v>
      </c>
      <c r="D445" s="86">
        <v>3.3405444863214</v>
      </c>
      <c r="E445" s="86">
        <f>SUMIFS('Ratios_MARAMA-VA'!T:T, 'Ratios_MARAMA-VA'!AA:AA, Z445)</f>
        <v>3.34054448631752</v>
      </c>
      <c r="F445" s="86">
        <f>SUMIFS('Ratios_MARAMA-VA'!J:J, 'Ratios_MARAMA-VA'!AA:AA, Z445)</f>
        <v>3.3556667768575099E-3</v>
      </c>
      <c r="G445" s="122">
        <f t="shared" si="28"/>
        <v>1.004526893924607E-3</v>
      </c>
      <c r="H445" s="122">
        <v>3.1807384080221</v>
      </c>
      <c r="I445" s="86">
        <v>3.1951372733971394E-3</v>
      </c>
      <c r="J445" s="122">
        <v>3.1605501133414502</v>
      </c>
      <c r="K445" s="86">
        <v>3.1748575884479515E-3</v>
      </c>
      <c r="L445" s="122" t="str" cm="1">
        <f t="array" ref="L445">_xlfn.SWITCH(A445,
    "District of Columbia", _xlfn.XLOOKUP(R445, '2015 O3 Growth Surrogates'!A:A, '2015 O3 Growth Surrogates'!H:H),
    "Maryland", _xlfn.XLOOKUP(R445, '2015 O3 Growth Surrogates'!A:A, '2015 O3 Growth Surrogates'!I:I),
    "Virginia", _xlfn.XLOOKUP(R445, '2015 O3 Growth Surrogates'!A:A, '2015 O3 Growth Surrogates'!J:J)
)</f>
        <v>Household</v>
      </c>
      <c r="M445" s="133" cm="1">
        <f t="array" ref="M445">_xlfn.SWITCH(L445,
"Employment", INDEX('Coop GFs_CFs'!C:D, MATCH(B445,'Coop GFs_CFs'!B:B,0),1),
"Population", INDEX('Coop GFs_CFs'!E:F, MATCH(B445,'Coop GFs_CFs'!B:B,0),1),
"Household", INDEX('Coop GFs_CFs'!G:H, MATCH(B445,'Coop GFs_CFs'!B:B,0),1),
"VMT", INDEX('Coop GFs_CFs'!I:J, MATCH(B445,'Coop GFs_CFs'!B:B,0),1),
"Lane Mile", INDEX('Coop GFs_CFs'!K:L, MATCH(B445,'Coop GFs_CFs'!B:B,0),1),
"Gas Sales", INDEX('Coop GFs_CFs'!M:N, MATCH(B445,'Coop GFs_CFs'!B:B,0),1),
"No Growth", INDEX('Coop GFs_CFs'!O:P, MATCH(B445,'Coop GFs_CFs'!B:B,0),1)
)</f>
        <v>1.1901345613926138</v>
      </c>
      <c r="N445" s="133" cm="1">
        <f t="array" ref="N445">_xlfn.SWITCH(L445,
"Employment", INDEX('Coop GFs_CFs'!C:D, MATCH(B445,'Coop GFs_CFs'!B:B,0),2),
"Population", INDEX('Coop GFs_CFs'!E:F, MATCH(B445,'Coop GFs_CFs'!B:B,0),2),
"Household", INDEX('Coop GFs_CFs'!G:H, MATCH(B445,'Coop GFs_CFs'!B:B,0),2),
"VMT", INDEX('Coop GFs_CFs'!I:J, MATCH(B445,'Coop GFs_CFs'!B:B,0),2),
"Lane Mile", INDEX('Coop GFs_CFs'!K:L, MATCH(B445,'Coop GFs_CFs'!B:B,0),2),
"Gas Sales", INDEX('Coop GFs_CFs'!M:N, MATCH(B445,'Coop GFs_CFs'!B:B,0),2),
"No Growth", INDEX('Coop GFs_CFs'!O:P, MATCH(B445,'Coop GFs_CFs'!B:B,0),2)
)</f>
        <v>1.2607033014443205</v>
      </c>
      <c r="O445" s="133"/>
      <c r="P445" s="86">
        <f t="shared" si="26"/>
        <v>3.9936950076550782E-3</v>
      </c>
      <c r="Q445" s="86">
        <f t="shared" si="27"/>
        <v>4.2305001841312848E-3</v>
      </c>
      <c r="R445" s="156" t="s">
        <v>450</v>
      </c>
      <c r="S445" s="85" t="s">
        <v>451</v>
      </c>
      <c r="T445" s="85" t="s">
        <v>436</v>
      </c>
      <c r="U445" s="85" t="s">
        <v>444</v>
      </c>
      <c r="V445" s="85" t="s">
        <v>213</v>
      </c>
      <c r="W445" s="85" t="s">
        <v>437</v>
      </c>
      <c r="X445" s="85" t="s">
        <v>330</v>
      </c>
      <c r="Z445" s="42" t="s">
        <v>1655</v>
      </c>
      <c r="AA445"/>
    </row>
    <row r="446" spans="1:27" s="39" customFormat="1" x14ac:dyDescent="0.35">
      <c r="A446" s="85" t="s">
        <v>497</v>
      </c>
      <c r="B446" s="87">
        <v>24021</v>
      </c>
      <c r="C446" s="87" t="s">
        <v>10</v>
      </c>
      <c r="D446" s="86">
        <v>118.55913941041</v>
      </c>
      <c r="E446" s="86">
        <f>SUMIFS('Ratios_MARAMA-VA'!T:T, 'Ratios_MARAMA-VA'!AA:AA, Z446)</f>
        <v>118.559139410272</v>
      </c>
      <c r="F446" s="86">
        <f>SUMIFS('Ratios_MARAMA-VA'!J:J, 'Ratios_MARAMA-VA'!AA:AA, Z446)</f>
        <v>0.119095844058174</v>
      </c>
      <c r="G446" s="122">
        <f t="shared" si="28"/>
        <v>1.0045268939245986E-3</v>
      </c>
      <c r="H446" s="122">
        <v>112.887467863062</v>
      </c>
      <c r="I446" s="86">
        <v>0.11339849745549462</v>
      </c>
      <c r="J446" s="122">
        <v>112.170965851698</v>
      </c>
      <c r="K446" s="86">
        <v>0.11267875191552841</v>
      </c>
      <c r="L446" s="122" t="str" cm="1">
        <f t="array" ref="L446">_xlfn.SWITCH(A446,
    "District of Columbia", _xlfn.XLOOKUP(R446, '2015 O3 Growth Surrogates'!A:A, '2015 O3 Growth Surrogates'!H:H),
    "Maryland", _xlfn.XLOOKUP(R446, '2015 O3 Growth Surrogates'!A:A, '2015 O3 Growth Surrogates'!I:I),
    "Virginia", _xlfn.XLOOKUP(R446, '2015 O3 Growth Surrogates'!A:A, '2015 O3 Growth Surrogates'!J:J)
)</f>
        <v>Household</v>
      </c>
      <c r="M446" s="133" cm="1">
        <f t="array" ref="M446">_xlfn.SWITCH(L446,
"Employment", INDEX('Coop GFs_CFs'!C:D, MATCH(B446,'Coop GFs_CFs'!B:B,0),1),
"Population", INDEX('Coop GFs_CFs'!E:F, MATCH(B446,'Coop GFs_CFs'!B:B,0),1),
"Household", INDEX('Coop GFs_CFs'!G:H, MATCH(B446,'Coop GFs_CFs'!B:B,0),1),
"VMT", INDEX('Coop GFs_CFs'!I:J, MATCH(B446,'Coop GFs_CFs'!B:B,0),1),
"Lane Mile", INDEX('Coop GFs_CFs'!K:L, MATCH(B446,'Coop GFs_CFs'!B:B,0),1),
"Gas Sales", INDEX('Coop GFs_CFs'!M:N, MATCH(B446,'Coop GFs_CFs'!B:B,0),1),
"No Growth", INDEX('Coop GFs_CFs'!O:P, MATCH(B446,'Coop GFs_CFs'!B:B,0),1)
)</f>
        <v>1.1641130653464411</v>
      </c>
      <c r="N446" s="133" cm="1">
        <f t="array" ref="N446">_xlfn.SWITCH(L446,
"Employment", INDEX('Coop GFs_CFs'!C:D, MATCH(B446,'Coop GFs_CFs'!B:B,0),2),
"Population", INDEX('Coop GFs_CFs'!E:F, MATCH(B446,'Coop GFs_CFs'!B:B,0),2),
"Household", INDEX('Coop GFs_CFs'!G:H, MATCH(B446,'Coop GFs_CFs'!B:B,0),2),
"VMT", INDEX('Coop GFs_CFs'!I:J, MATCH(B446,'Coop GFs_CFs'!B:B,0),2),
"Lane Mile", INDEX('Coop GFs_CFs'!K:L, MATCH(B446,'Coop GFs_CFs'!B:B,0),2),
"Gas Sales", INDEX('Coop GFs_CFs'!M:N, MATCH(B446,'Coop GFs_CFs'!B:B,0),2),
"No Growth", INDEX('Coop GFs_CFs'!O:P, MATCH(B446,'Coop GFs_CFs'!B:B,0),2)
)</f>
        <v>1.2555086048546673</v>
      </c>
      <c r="O446" s="133"/>
      <c r="P446" s="86">
        <f t="shared" si="26"/>
        <v>0.13864102809658266</v>
      </c>
      <c r="Q446" s="86">
        <f t="shared" si="27"/>
        <v>0.14952585701746707</v>
      </c>
      <c r="R446" s="156" t="s">
        <v>450</v>
      </c>
      <c r="S446" s="85" t="s">
        <v>451</v>
      </c>
      <c r="T446" s="85" t="s">
        <v>436</v>
      </c>
      <c r="U446" s="85" t="s">
        <v>444</v>
      </c>
      <c r="V446" s="85" t="s">
        <v>213</v>
      </c>
      <c r="W446" s="85" t="s">
        <v>437</v>
      </c>
      <c r="X446" s="85" t="s">
        <v>330</v>
      </c>
      <c r="Z446" s="42" t="s">
        <v>1641</v>
      </c>
      <c r="AA446"/>
    </row>
    <row r="447" spans="1:27" s="39" customFormat="1" x14ac:dyDescent="0.35">
      <c r="A447" s="85" t="s">
        <v>497</v>
      </c>
      <c r="B447" s="87">
        <v>24021</v>
      </c>
      <c r="C447" s="87" t="s">
        <v>12</v>
      </c>
      <c r="D447" s="86">
        <v>6.9369719228201001</v>
      </c>
      <c r="E447" s="86">
        <f>SUMIFS('Ratios_MARAMA-VA'!T:T, 'Ratios_MARAMA-VA'!AA:AA, Z447)</f>
        <v>6.9369719228120399</v>
      </c>
      <c r="F447" s="86">
        <f>SUMIFS('Ratios_MARAMA-VA'!J:J, 'Ratios_MARAMA-VA'!AA:AA, Z447)</f>
        <v>6.96837485886457E-3</v>
      </c>
      <c r="G447" s="122">
        <f t="shared" si="28"/>
        <v>1.0045268939246046E-3</v>
      </c>
      <c r="H447" s="122">
        <v>6.6051187525367601</v>
      </c>
      <c r="I447" s="86">
        <v>6.6350194244889108E-3</v>
      </c>
      <c r="J447" s="122">
        <v>6.5631957564674899</v>
      </c>
      <c r="K447" s="86">
        <v>6.5929066474634335E-3</v>
      </c>
      <c r="L447" s="122" t="str" cm="1">
        <f t="array" ref="L447">_xlfn.SWITCH(A447,
    "District of Columbia", _xlfn.XLOOKUP(R447, '2015 O3 Growth Surrogates'!A:A, '2015 O3 Growth Surrogates'!H:H),
    "Maryland", _xlfn.XLOOKUP(R447, '2015 O3 Growth Surrogates'!A:A, '2015 O3 Growth Surrogates'!I:I),
    "Virginia", _xlfn.XLOOKUP(R447, '2015 O3 Growth Surrogates'!A:A, '2015 O3 Growth Surrogates'!J:J)
)</f>
        <v>Household</v>
      </c>
      <c r="M447" s="133" cm="1">
        <f t="array" ref="M447">_xlfn.SWITCH(L447,
"Employment", INDEX('Coop GFs_CFs'!C:D, MATCH(B447,'Coop GFs_CFs'!B:B,0),1),
"Population", INDEX('Coop GFs_CFs'!E:F, MATCH(B447,'Coop GFs_CFs'!B:B,0),1),
"Household", INDEX('Coop GFs_CFs'!G:H, MATCH(B447,'Coop GFs_CFs'!B:B,0),1),
"VMT", INDEX('Coop GFs_CFs'!I:J, MATCH(B447,'Coop GFs_CFs'!B:B,0),1),
"Lane Mile", INDEX('Coop GFs_CFs'!K:L, MATCH(B447,'Coop GFs_CFs'!B:B,0),1),
"Gas Sales", INDEX('Coop GFs_CFs'!M:N, MATCH(B447,'Coop GFs_CFs'!B:B,0),1),
"No Growth", INDEX('Coop GFs_CFs'!O:P, MATCH(B447,'Coop GFs_CFs'!B:B,0),1)
)</f>
        <v>1.1641130653464411</v>
      </c>
      <c r="N447" s="133" cm="1">
        <f t="array" ref="N447">_xlfn.SWITCH(L447,
"Employment", INDEX('Coop GFs_CFs'!C:D, MATCH(B447,'Coop GFs_CFs'!B:B,0),2),
"Population", INDEX('Coop GFs_CFs'!E:F, MATCH(B447,'Coop GFs_CFs'!B:B,0),2),
"Household", INDEX('Coop GFs_CFs'!G:H, MATCH(B447,'Coop GFs_CFs'!B:B,0),2),
"VMT", INDEX('Coop GFs_CFs'!I:J, MATCH(B447,'Coop GFs_CFs'!B:B,0),2),
"Lane Mile", INDEX('Coop GFs_CFs'!K:L, MATCH(B447,'Coop GFs_CFs'!B:B,0),2),
"Gas Sales", INDEX('Coop GFs_CFs'!M:N, MATCH(B447,'Coop GFs_CFs'!B:B,0),2),
"No Growth", INDEX('Coop GFs_CFs'!O:P, MATCH(B447,'Coop GFs_CFs'!B:B,0),2)
)</f>
        <v>1.2555086048546673</v>
      </c>
      <c r="O447" s="133"/>
      <c r="P447" s="86">
        <f t="shared" si="26"/>
        <v>8.1119762174359077E-3</v>
      </c>
      <c r="Q447" s="86">
        <f t="shared" si="27"/>
        <v>8.7488545971573951E-3</v>
      </c>
      <c r="R447" s="156" t="s">
        <v>450</v>
      </c>
      <c r="S447" s="85" t="s">
        <v>451</v>
      </c>
      <c r="T447" s="85" t="s">
        <v>436</v>
      </c>
      <c r="U447" s="85" t="s">
        <v>444</v>
      </c>
      <c r="V447" s="85" t="s">
        <v>213</v>
      </c>
      <c r="W447" s="85" t="s">
        <v>437</v>
      </c>
      <c r="X447" s="85" t="s">
        <v>330</v>
      </c>
      <c r="Z447" s="42" t="s">
        <v>1656</v>
      </c>
      <c r="AA447"/>
    </row>
    <row r="448" spans="1:27" s="39" customFormat="1" x14ac:dyDescent="0.35">
      <c r="A448" s="85" t="s">
        <v>497</v>
      </c>
      <c r="B448" s="87">
        <v>24031</v>
      </c>
      <c r="C448" s="87" t="s">
        <v>10</v>
      </c>
      <c r="D448" s="86">
        <v>798.51221281672997</v>
      </c>
      <c r="E448" s="86">
        <f>SUMIFS('Ratios_MARAMA-VA'!T:T, 'Ratios_MARAMA-VA'!AA:AA, Z448)</f>
        <v>798.51221281579706</v>
      </c>
      <c r="F448" s="86">
        <f>SUMIFS('Ratios_MARAMA-VA'!J:J, 'Ratios_MARAMA-VA'!AA:AA, Z448)</f>
        <v>0.80212699290072398</v>
      </c>
      <c r="G448" s="122">
        <f t="shared" si="28"/>
        <v>1.0045268939246153E-3</v>
      </c>
      <c r="H448" s="122">
        <v>760.31271997151896</v>
      </c>
      <c r="I448" s="86">
        <v>0.76375457500436572</v>
      </c>
      <c r="J448" s="122">
        <v>755.48697975927303</v>
      </c>
      <c r="K448" s="86">
        <v>0.7589069891780712</v>
      </c>
      <c r="L448" s="122" t="str" cm="1">
        <f t="array" ref="L448">_xlfn.SWITCH(A448,
    "District of Columbia", _xlfn.XLOOKUP(R448, '2015 O3 Growth Surrogates'!A:A, '2015 O3 Growth Surrogates'!H:H),
    "Maryland", _xlfn.XLOOKUP(R448, '2015 O3 Growth Surrogates'!A:A, '2015 O3 Growth Surrogates'!I:I),
    "Virginia", _xlfn.XLOOKUP(R448, '2015 O3 Growth Surrogates'!A:A, '2015 O3 Growth Surrogates'!J:J)
)</f>
        <v>Household</v>
      </c>
      <c r="M448" s="133" cm="1">
        <f t="array" ref="M448">_xlfn.SWITCH(L448,
"Employment", INDEX('Coop GFs_CFs'!C:D, MATCH(B448,'Coop GFs_CFs'!B:B,0),1),
"Population", INDEX('Coop GFs_CFs'!E:F, MATCH(B448,'Coop GFs_CFs'!B:B,0),1),
"Household", INDEX('Coop GFs_CFs'!G:H, MATCH(B448,'Coop GFs_CFs'!B:B,0),1),
"VMT", INDEX('Coop GFs_CFs'!I:J, MATCH(B448,'Coop GFs_CFs'!B:B,0),1),
"Lane Mile", INDEX('Coop GFs_CFs'!K:L, MATCH(B448,'Coop GFs_CFs'!B:B,0),1),
"Gas Sales", INDEX('Coop GFs_CFs'!M:N, MATCH(B448,'Coop GFs_CFs'!B:B,0),1),
"No Growth", INDEX('Coop GFs_CFs'!O:P, MATCH(B448,'Coop GFs_CFs'!B:B,0),1)
)</f>
        <v>1.0822577125548798</v>
      </c>
      <c r="N448" s="133" cm="1">
        <f t="array" ref="N448">_xlfn.SWITCH(L448,
"Employment", INDEX('Coop GFs_CFs'!C:D, MATCH(B448,'Coop GFs_CFs'!B:B,0),2),
"Population", INDEX('Coop GFs_CFs'!E:F, MATCH(B448,'Coop GFs_CFs'!B:B,0),2),
"Household", INDEX('Coop GFs_CFs'!G:H, MATCH(B448,'Coop GFs_CFs'!B:B,0),2),
"VMT", INDEX('Coop GFs_CFs'!I:J, MATCH(B448,'Coop GFs_CFs'!B:B,0),2),
"Lane Mile", INDEX('Coop GFs_CFs'!K:L, MATCH(B448,'Coop GFs_CFs'!B:B,0),2),
"Gas Sales", INDEX('Coop GFs_CFs'!M:N, MATCH(B448,'Coop GFs_CFs'!B:B,0),2),
"No Growth", INDEX('Coop GFs_CFs'!O:P, MATCH(B448,'Coop GFs_CFs'!B:B,0),2)
)</f>
        <v>1.1254828731122657</v>
      </c>
      <c r="O448" s="133"/>
      <c r="P448" s="86">
        <f t="shared" si="26"/>
        <v>0.86810812451526187</v>
      </c>
      <c r="Q448" s="86">
        <f t="shared" si="27"/>
        <v>0.90278019257080877</v>
      </c>
      <c r="R448" s="156" t="s">
        <v>450</v>
      </c>
      <c r="S448" s="85" t="s">
        <v>451</v>
      </c>
      <c r="T448" s="85" t="s">
        <v>436</v>
      </c>
      <c r="U448" s="85" t="s">
        <v>444</v>
      </c>
      <c r="V448" s="85" t="s">
        <v>213</v>
      </c>
      <c r="W448" s="85" t="s">
        <v>437</v>
      </c>
      <c r="X448" s="85" t="s">
        <v>330</v>
      </c>
      <c r="Z448" s="42" t="s">
        <v>1642</v>
      </c>
      <c r="AA448"/>
    </row>
    <row r="449" spans="1:27" s="39" customFormat="1" x14ac:dyDescent="0.35">
      <c r="A449" s="85" t="s">
        <v>497</v>
      </c>
      <c r="B449" s="87">
        <v>24031</v>
      </c>
      <c r="C449" s="87" t="s">
        <v>12</v>
      </c>
      <c r="D449" s="86">
        <v>46.7214598286617</v>
      </c>
      <c r="E449" s="86">
        <f>SUMIFS('Ratios_MARAMA-VA'!T:T, 'Ratios_MARAMA-VA'!AA:AA, Z449)</f>
        <v>46.721459828607301</v>
      </c>
      <c r="F449" s="86">
        <f>SUMIFS('Ratios_MARAMA-VA'!J:J, 'Ratios_MARAMA-VA'!AA:AA, Z449)</f>
        <v>4.69329629212542E-2</v>
      </c>
      <c r="G449" s="122">
        <f t="shared" si="28"/>
        <v>1.004526893924607E-3</v>
      </c>
      <c r="H449" s="122">
        <v>44.486383092456002</v>
      </c>
      <c r="I449" s="86">
        <v>4.4687768229804983E-2</v>
      </c>
      <c r="J449" s="122">
        <v>44.204025948944398</v>
      </c>
      <c r="K449" s="86">
        <v>4.4404132885455846E-2</v>
      </c>
      <c r="L449" s="122" t="str" cm="1">
        <f t="array" ref="L449">_xlfn.SWITCH(A449,
    "District of Columbia", _xlfn.XLOOKUP(R449, '2015 O3 Growth Surrogates'!A:A, '2015 O3 Growth Surrogates'!H:H),
    "Maryland", _xlfn.XLOOKUP(R449, '2015 O3 Growth Surrogates'!A:A, '2015 O3 Growth Surrogates'!I:I),
    "Virginia", _xlfn.XLOOKUP(R449, '2015 O3 Growth Surrogates'!A:A, '2015 O3 Growth Surrogates'!J:J)
)</f>
        <v>Household</v>
      </c>
      <c r="M449" s="133" cm="1">
        <f t="array" ref="M449">_xlfn.SWITCH(L449,
"Employment", INDEX('Coop GFs_CFs'!C:D, MATCH(B449,'Coop GFs_CFs'!B:B,0),1),
"Population", INDEX('Coop GFs_CFs'!E:F, MATCH(B449,'Coop GFs_CFs'!B:B,0),1),
"Household", INDEX('Coop GFs_CFs'!G:H, MATCH(B449,'Coop GFs_CFs'!B:B,0),1),
"VMT", INDEX('Coop GFs_CFs'!I:J, MATCH(B449,'Coop GFs_CFs'!B:B,0),1),
"Lane Mile", INDEX('Coop GFs_CFs'!K:L, MATCH(B449,'Coop GFs_CFs'!B:B,0),1),
"Gas Sales", INDEX('Coop GFs_CFs'!M:N, MATCH(B449,'Coop GFs_CFs'!B:B,0),1),
"No Growth", INDEX('Coop GFs_CFs'!O:P, MATCH(B449,'Coop GFs_CFs'!B:B,0),1)
)</f>
        <v>1.0822577125548798</v>
      </c>
      <c r="N449" s="133" cm="1">
        <f t="array" ref="N449">_xlfn.SWITCH(L449,
"Employment", INDEX('Coop GFs_CFs'!C:D, MATCH(B449,'Coop GFs_CFs'!B:B,0),2),
"Population", INDEX('Coop GFs_CFs'!E:F, MATCH(B449,'Coop GFs_CFs'!B:B,0),2),
"Household", INDEX('Coop GFs_CFs'!G:H, MATCH(B449,'Coop GFs_CFs'!B:B,0),2),
"VMT", INDEX('Coop GFs_CFs'!I:J, MATCH(B449,'Coop GFs_CFs'!B:B,0),2),
"Lane Mile", INDEX('Coop GFs_CFs'!K:L, MATCH(B449,'Coop GFs_CFs'!B:B,0),2),
"Gas Sales", INDEX('Coop GFs_CFs'!M:N, MATCH(B449,'Coop GFs_CFs'!B:B,0),2),
"No Growth", INDEX('Coop GFs_CFs'!O:P, MATCH(B449,'Coop GFs_CFs'!B:B,0),2)
)</f>
        <v>1.1254828731122657</v>
      </c>
      <c r="O449" s="133"/>
      <c r="P449" s="86">
        <f t="shared" si="26"/>
        <v>5.079356109457956E-2</v>
      </c>
      <c r="Q449" s="86">
        <f t="shared" si="27"/>
        <v>5.2822245952284609E-2</v>
      </c>
      <c r="R449" s="156" t="s">
        <v>450</v>
      </c>
      <c r="S449" s="85" t="s">
        <v>451</v>
      </c>
      <c r="T449" s="85" t="s">
        <v>436</v>
      </c>
      <c r="U449" s="85" t="s">
        <v>444</v>
      </c>
      <c r="V449" s="85" t="s">
        <v>213</v>
      </c>
      <c r="W449" s="85" t="s">
        <v>437</v>
      </c>
      <c r="X449" s="85" t="s">
        <v>330</v>
      </c>
      <c r="Z449" s="42" t="s">
        <v>1657</v>
      </c>
      <c r="AA449"/>
    </row>
    <row r="450" spans="1:27" s="39" customFormat="1" x14ac:dyDescent="0.35">
      <c r="A450" s="85" t="s">
        <v>497</v>
      </c>
      <c r="B450" s="87">
        <v>24033</v>
      </c>
      <c r="C450" s="87" t="s">
        <v>10</v>
      </c>
      <c r="D450" s="86">
        <v>687.02159946165602</v>
      </c>
      <c r="E450" s="86">
        <f>SUMIFS('Ratios_MARAMA-VA'!T:T, 'Ratios_MARAMA-VA'!AA:AA, Z450)</f>
        <v>687.02159946085601</v>
      </c>
      <c r="F450" s="86">
        <f>SUMIFS('Ratios_MARAMA-VA'!J:J, 'Ratios_MARAMA-VA'!AA:AA, Z450)</f>
        <v>0.69013167336553205</v>
      </c>
      <c r="G450" s="122">
        <f t="shared" si="28"/>
        <v>1.0045268939246111E-3</v>
      </c>
      <c r="H450" s="122">
        <v>654.15563166315997</v>
      </c>
      <c r="I450" s="86">
        <v>0.65711692481788608</v>
      </c>
      <c r="J450" s="122">
        <v>650.00367543006803</v>
      </c>
      <c r="K450" s="86">
        <v>0.65294617311934733</v>
      </c>
      <c r="L450" s="122" t="str" cm="1">
        <f t="array" ref="L450">_xlfn.SWITCH(A450,
    "District of Columbia", _xlfn.XLOOKUP(R450, '2015 O3 Growth Surrogates'!A:A, '2015 O3 Growth Surrogates'!H:H),
    "Maryland", _xlfn.XLOOKUP(R450, '2015 O3 Growth Surrogates'!A:A, '2015 O3 Growth Surrogates'!I:I),
    "Virginia", _xlfn.XLOOKUP(R450, '2015 O3 Growth Surrogates'!A:A, '2015 O3 Growth Surrogates'!J:J)
)</f>
        <v>Household</v>
      </c>
      <c r="M450" s="133" cm="1">
        <f t="array" ref="M450">_xlfn.SWITCH(L450,
"Employment", INDEX('Coop GFs_CFs'!C:D, MATCH(B450,'Coop GFs_CFs'!B:B,0),1),
"Population", INDEX('Coop GFs_CFs'!E:F, MATCH(B450,'Coop GFs_CFs'!B:B,0),1),
"Household", INDEX('Coop GFs_CFs'!G:H, MATCH(B450,'Coop GFs_CFs'!B:B,0),1),
"VMT", INDEX('Coop GFs_CFs'!I:J, MATCH(B450,'Coop GFs_CFs'!B:B,0),1),
"Lane Mile", INDEX('Coop GFs_CFs'!K:L, MATCH(B450,'Coop GFs_CFs'!B:B,0),1),
"Gas Sales", INDEX('Coop GFs_CFs'!M:N, MATCH(B450,'Coop GFs_CFs'!B:B,0),1),
"No Growth", INDEX('Coop GFs_CFs'!O:P, MATCH(B450,'Coop GFs_CFs'!B:B,0),1)
)</f>
        <v>1.0807753566942964</v>
      </c>
      <c r="N450" s="133" cm="1">
        <f t="array" ref="N450">_xlfn.SWITCH(L450,
"Employment", INDEX('Coop GFs_CFs'!C:D, MATCH(B450,'Coop GFs_CFs'!B:B,0),2),
"Population", INDEX('Coop GFs_CFs'!E:F, MATCH(B450,'Coop GFs_CFs'!B:B,0),2),
"Household", INDEX('Coop GFs_CFs'!G:H, MATCH(B450,'Coop GFs_CFs'!B:B,0),2),
"VMT", INDEX('Coop GFs_CFs'!I:J, MATCH(B450,'Coop GFs_CFs'!B:B,0),2),
"Lane Mile", INDEX('Coop GFs_CFs'!K:L, MATCH(B450,'Coop GFs_CFs'!B:B,0),2),
"Gas Sales", INDEX('Coop GFs_CFs'!M:N, MATCH(B450,'Coop GFs_CFs'!B:B,0),2),
"No Growth", INDEX('Coop GFs_CFs'!O:P, MATCH(B450,'Coop GFs_CFs'!B:B,0),2)
)</f>
        <v>1.1296393901683737</v>
      </c>
      <c r="O450" s="133"/>
      <c r="P450" s="86">
        <f t="shared" si="26"/>
        <v>0.74587730544766451</v>
      </c>
      <c r="Q450" s="86">
        <f t="shared" si="27"/>
        <v>0.77959992263651889</v>
      </c>
      <c r="R450" s="156" t="s">
        <v>450</v>
      </c>
      <c r="S450" s="85" t="s">
        <v>451</v>
      </c>
      <c r="T450" s="85" t="s">
        <v>436</v>
      </c>
      <c r="U450" s="85" t="s">
        <v>444</v>
      </c>
      <c r="V450" s="85" t="s">
        <v>213</v>
      </c>
      <c r="W450" s="85" t="s">
        <v>437</v>
      </c>
      <c r="X450" s="85" t="s">
        <v>330</v>
      </c>
      <c r="Z450" s="42" t="s">
        <v>1643</v>
      </c>
      <c r="AA450"/>
    </row>
    <row r="451" spans="1:27" s="39" customFormat="1" x14ac:dyDescent="0.35">
      <c r="A451" s="85" t="s">
        <v>497</v>
      </c>
      <c r="B451" s="87">
        <v>24033</v>
      </c>
      <c r="C451" s="87" t="s">
        <v>12</v>
      </c>
      <c r="D451" s="86">
        <v>40.198073899629897</v>
      </c>
      <c r="E451" s="86">
        <f>SUMIFS('Ratios_MARAMA-VA'!T:T, 'Ratios_MARAMA-VA'!AA:AA, Z451)</f>
        <v>40.198073899583299</v>
      </c>
      <c r="F451" s="86">
        <f>SUMIFS('Ratios_MARAMA-VA'!J:J, 'Ratios_MARAMA-VA'!AA:AA, Z451)</f>
        <v>4.03800463161001E-2</v>
      </c>
      <c r="G451" s="122">
        <f t="shared" si="28"/>
        <v>1.0045268939246038E-3</v>
      </c>
      <c r="H451" s="122">
        <v>38.275065069366001</v>
      </c>
      <c r="I451" s="86">
        <v>3.844833222889233E-2</v>
      </c>
      <c r="J451" s="122">
        <v>38.032131450369697</v>
      </c>
      <c r="K451" s="86">
        <v>3.8204298875172106E-2</v>
      </c>
      <c r="L451" s="122" t="str" cm="1">
        <f t="array" ref="L451">_xlfn.SWITCH(A451,
    "District of Columbia", _xlfn.XLOOKUP(R451, '2015 O3 Growth Surrogates'!A:A, '2015 O3 Growth Surrogates'!H:H),
    "Maryland", _xlfn.XLOOKUP(R451, '2015 O3 Growth Surrogates'!A:A, '2015 O3 Growth Surrogates'!I:I),
    "Virginia", _xlfn.XLOOKUP(R451, '2015 O3 Growth Surrogates'!A:A, '2015 O3 Growth Surrogates'!J:J)
)</f>
        <v>Household</v>
      </c>
      <c r="M451" s="133" cm="1">
        <f t="array" ref="M451">_xlfn.SWITCH(L451,
"Employment", INDEX('Coop GFs_CFs'!C:D, MATCH(B451,'Coop GFs_CFs'!B:B,0),1),
"Population", INDEX('Coop GFs_CFs'!E:F, MATCH(B451,'Coop GFs_CFs'!B:B,0),1),
"Household", INDEX('Coop GFs_CFs'!G:H, MATCH(B451,'Coop GFs_CFs'!B:B,0),1),
"VMT", INDEX('Coop GFs_CFs'!I:J, MATCH(B451,'Coop GFs_CFs'!B:B,0),1),
"Lane Mile", INDEX('Coop GFs_CFs'!K:L, MATCH(B451,'Coop GFs_CFs'!B:B,0),1),
"Gas Sales", INDEX('Coop GFs_CFs'!M:N, MATCH(B451,'Coop GFs_CFs'!B:B,0),1),
"No Growth", INDEX('Coop GFs_CFs'!O:P, MATCH(B451,'Coop GFs_CFs'!B:B,0),1)
)</f>
        <v>1.0807753566942964</v>
      </c>
      <c r="N451" s="133" cm="1">
        <f t="array" ref="N451">_xlfn.SWITCH(L451,
"Employment", INDEX('Coop GFs_CFs'!C:D, MATCH(B451,'Coop GFs_CFs'!B:B,0),2),
"Population", INDEX('Coop GFs_CFs'!E:F, MATCH(B451,'Coop GFs_CFs'!B:B,0),2),
"Household", INDEX('Coop GFs_CFs'!G:H, MATCH(B451,'Coop GFs_CFs'!B:B,0),2),
"VMT", INDEX('Coop GFs_CFs'!I:J, MATCH(B451,'Coop GFs_CFs'!B:B,0),2),
"Lane Mile", INDEX('Coop GFs_CFs'!K:L, MATCH(B451,'Coop GFs_CFs'!B:B,0),2),
"Gas Sales", INDEX('Coop GFs_CFs'!M:N, MATCH(B451,'Coop GFs_CFs'!B:B,0),2),
"No Growth", INDEX('Coop GFs_CFs'!O:P, MATCH(B451,'Coop GFs_CFs'!B:B,0),2)
)</f>
        <v>1.1296393901683737</v>
      </c>
      <c r="O451" s="133"/>
      <c r="P451" s="86">
        <f t="shared" si="26"/>
        <v>4.3641758960615291E-2</v>
      </c>
      <c r="Q451" s="86">
        <f t="shared" si="27"/>
        <v>4.561489089549E-2</v>
      </c>
      <c r="R451" s="156" t="s">
        <v>450</v>
      </c>
      <c r="S451" s="85" t="s">
        <v>451</v>
      </c>
      <c r="T451" s="85" t="s">
        <v>436</v>
      </c>
      <c r="U451" s="85" t="s">
        <v>444</v>
      </c>
      <c r="V451" s="85" t="s">
        <v>213</v>
      </c>
      <c r="W451" s="85" t="s">
        <v>437</v>
      </c>
      <c r="X451" s="85" t="s">
        <v>330</v>
      </c>
      <c r="Z451" s="42" t="s">
        <v>1658</v>
      </c>
      <c r="AA451"/>
    </row>
    <row r="452" spans="1:27" s="39" customFormat="1" x14ac:dyDescent="0.35">
      <c r="A452" s="85" t="s">
        <v>811</v>
      </c>
      <c r="B452" s="87">
        <v>51013</v>
      </c>
      <c r="C452" s="87" t="s">
        <v>10</v>
      </c>
      <c r="D452" s="86">
        <v>202.55567406728301</v>
      </c>
      <c r="E452" s="86">
        <f>SUMIFS('Ratios_MARAMA-VA'!T:T, 'Ratios_MARAMA-VA'!AA:AA, Z452)</f>
        <v>202.55567406704699</v>
      </c>
      <c r="F452" s="86">
        <f>SUMIFS('Ratios_MARAMA-VA'!J:J, 'Ratios_MARAMA-VA'!AA:AA, Z452)</f>
        <v>0.20347262211737699</v>
      </c>
      <c r="G452" s="122">
        <f t="shared" si="28"/>
        <v>1.0045268939246129E-3</v>
      </c>
      <c r="H452" s="122">
        <v>192.865748355319</v>
      </c>
      <c r="I452" s="86">
        <v>0.1937388311398146</v>
      </c>
      <c r="J452" s="122">
        <v>191.64162047615099</v>
      </c>
      <c r="K452" s="86">
        <v>0.19250916176358746</v>
      </c>
      <c r="L452" s="122" t="str" cm="1">
        <f t="array" ref="L452">_xlfn.SWITCH(A452,
    "District of Columbia", _xlfn.XLOOKUP(R452, '2015 O3 Growth Surrogates'!A:A, '2015 O3 Growth Surrogates'!H:H),
    "Maryland", _xlfn.XLOOKUP(R452, '2015 O3 Growth Surrogates'!A:A, '2015 O3 Growth Surrogates'!I:I),
    "Virginia", _xlfn.XLOOKUP(R452, '2015 O3 Growth Surrogates'!A:A, '2015 O3 Growth Surrogates'!J:J)
)</f>
        <v>No Growth</v>
      </c>
      <c r="M452" s="133" cm="1">
        <f t="array" ref="M452">_xlfn.SWITCH(L452,
"Employment", INDEX('Coop GFs_CFs'!C:D, MATCH(B452,'Coop GFs_CFs'!B:B,0),1),
"Population", INDEX('Coop GFs_CFs'!E:F, MATCH(B452,'Coop GFs_CFs'!B:B,0),1),
"Household", INDEX('Coop GFs_CFs'!G:H, MATCH(B452,'Coop GFs_CFs'!B:B,0),1),
"VMT", INDEX('Coop GFs_CFs'!I:J, MATCH(B452,'Coop GFs_CFs'!B:B,0),1),
"Lane Mile", INDEX('Coop GFs_CFs'!K:L, MATCH(B452,'Coop GFs_CFs'!B:B,0),1),
"Gas Sales", INDEX('Coop GFs_CFs'!M:N, MATCH(B452,'Coop GFs_CFs'!B:B,0),1),
"No Growth", INDEX('Coop GFs_CFs'!O:P, MATCH(B452,'Coop GFs_CFs'!B:B,0),1)
)</f>
        <v>1</v>
      </c>
      <c r="N452" s="133" cm="1">
        <f t="array" ref="N452">_xlfn.SWITCH(L452,
"Employment", INDEX('Coop GFs_CFs'!C:D, MATCH(B452,'Coop GFs_CFs'!B:B,0),2),
"Population", INDEX('Coop GFs_CFs'!E:F, MATCH(B452,'Coop GFs_CFs'!B:B,0),2),
"Household", INDEX('Coop GFs_CFs'!G:H, MATCH(B452,'Coop GFs_CFs'!B:B,0),2),
"VMT", INDEX('Coop GFs_CFs'!I:J, MATCH(B452,'Coop GFs_CFs'!B:B,0),2),
"Lane Mile", INDEX('Coop GFs_CFs'!K:L, MATCH(B452,'Coop GFs_CFs'!B:B,0),2),
"Gas Sales", INDEX('Coop GFs_CFs'!M:N, MATCH(B452,'Coop GFs_CFs'!B:B,0),2),
"No Growth", INDEX('Coop GFs_CFs'!O:P, MATCH(B452,'Coop GFs_CFs'!B:B,0),2)
)</f>
        <v>1</v>
      </c>
      <c r="O452" s="133"/>
      <c r="P452" s="86">
        <f t="shared" si="26"/>
        <v>0.20347262211737699</v>
      </c>
      <c r="Q452" s="86">
        <f t="shared" si="27"/>
        <v>0.20347262211737699</v>
      </c>
      <c r="R452" s="156" t="s">
        <v>450</v>
      </c>
      <c r="S452" s="85" t="s">
        <v>451</v>
      </c>
      <c r="T452" s="85" t="s">
        <v>436</v>
      </c>
      <c r="U452" s="85" t="s">
        <v>444</v>
      </c>
      <c r="V452" s="85" t="s">
        <v>213</v>
      </c>
      <c r="W452" s="85" t="s">
        <v>437</v>
      </c>
      <c r="X452" s="85" t="s">
        <v>330</v>
      </c>
      <c r="Z452" s="42" t="s">
        <v>1645</v>
      </c>
      <c r="AA452"/>
    </row>
    <row r="453" spans="1:27" s="39" customFormat="1" x14ac:dyDescent="0.35">
      <c r="A453" s="85" t="s">
        <v>811</v>
      </c>
      <c r="B453" s="87">
        <v>51013</v>
      </c>
      <c r="C453" s="87" t="s">
        <v>12</v>
      </c>
      <c r="D453" s="86">
        <v>11.851661780532501</v>
      </c>
      <c r="E453" s="86">
        <f>SUMIFS('Ratios_MARAMA-VA'!T:T, 'Ratios_MARAMA-VA'!AA:AA, Z453)</f>
        <v>11.8516617805188</v>
      </c>
      <c r="F453" s="86">
        <f>SUMIFS('Ratios_MARAMA-VA'!J:J, 'Ratios_MARAMA-VA'!AA:AA, Z453)</f>
        <v>1.1905312996229401E-2</v>
      </c>
      <c r="G453" s="122">
        <f t="shared" si="28"/>
        <v>1.0045268939245964E-3</v>
      </c>
      <c r="H453" s="122">
        <v>11.2846980420665</v>
      </c>
      <c r="I453" s="86">
        <v>1.1335782673074037E-2</v>
      </c>
      <c r="J453" s="122">
        <v>11.2130735384982</v>
      </c>
      <c r="K453" s="86">
        <v>1.126383393297568E-2</v>
      </c>
      <c r="L453" s="122" t="str" cm="1">
        <f t="array" ref="L453">_xlfn.SWITCH(A453,
    "District of Columbia", _xlfn.XLOOKUP(R453, '2015 O3 Growth Surrogates'!A:A, '2015 O3 Growth Surrogates'!H:H),
    "Maryland", _xlfn.XLOOKUP(R453, '2015 O3 Growth Surrogates'!A:A, '2015 O3 Growth Surrogates'!I:I),
    "Virginia", _xlfn.XLOOKUP(R453, '2015 O3 Growth Surrogates'!A:A, '2015 O3 Growth Surrogates'!J:J)
)</f>
        <v>No Growth</v>
      </c>
      <c r="M453" s="133" cm="1">
        <f t="array" ref="M453">_xlfn.SWITCH(L453,
"Employment", INDEX('Coop GFs_CFs'!C:D, MATCH(B453,'Coop GFs_CFs'!B:B,0),1),
"Population", INDEX('Coop GFs_CFs'!E:F, MATCH(B453,'Coop GFs_CFs'!B:B,0),1),
"Household", INDEX('Coop GFs_CFs'!G:H, MATCH(B453,'Coop GFs_CFs'!B:B,0),1),
"VMT", INDEX('Coop GFs_CFs'!I:J, MATCH(B453,'Coop GFs_CFs'!B:B,0),1),
"Lane Mile", INDEX('Coop GFs_CFs'!K:L, MATCH(B453,'Coop GFs_CFs'!B:B,0),1),
"Gas Sales", INDEX('Coop GFs_CFs'!M:N, MATCH(B453,'Coop GFs_CFs'!B:B,0),1),
"No Growth", INDEX('Coop GFs_CFs'!O:P, MATCH(B453,'Coop GFs_CFs'!B:B,0),1)
)</f>
        <v>1</v>
      </c>
      <c r="N453" s="133" cm="1">
        <f t="array" ref="N453">_xlfn.SWITCH(L453,
"Employment", INDEX('Coop GFs_CFs'!C:D, MATCH(B453,'Coop GFs_CFs'!B:B,0),2),
"Population", INDEX('Coop GFs_CFs'!E:F, MATCH(B453,'Coop GFs_CFs'!B:B,0),2),
"Household", INDEX('Coop GFs_CFs'!G:H, MATCH(B453,'Coop GFs_CFs'!B:B,0),2),
"VMT", INDEX('Coop GFs_CFs'!I:J, MATCH(B453,'Coop GFs_CFs'!B:B,0),2),
"Lane Mile", INDEX('Coop GFs_CFs'!K:L, MATCH(B453,'Coop GFs_CFs'!B:B,0),2),
"Gas Sales", INDEX('Coop GFs_CFs'!M:N, MATCH(B453,'Coop GFs_CFs'!B:B,0),2),
"No Growth", INDEX('Coop GFs_CFs'!O:P, MATCH(B453,'Coop GFs_CFs'!B:B,0),2)
)</f>
        <v>1</v>
      </c>
      <c r="O453" s="133"/>
      <c r="P453" s="86">
        <f t="shared" si="26"/>
        <v>1.1905312996229401E-2</v>
      </c>
      <c r="Q453" s="86">
        <f t="shared" si="27"/>
        <v>1.1905312996229401E-2</v>
      </c>
      <c r="R453" s="156" t="s">
        <v>450</v>
      </c>
      <c r="S453" s="85" t="s">
        <v>451</v>
      </c>
      <c r="T453" s="85" t="s">
        <v>436</v>
      </c>
      <c r="U453" s="85" t="s">
        <v>444</v>
      </c>
      <c r="V453" s="85" t="s">
        <v>213</v>
      </c>
      <c r="W453" s="85" t="s">
        <v>437</v>
      </c>
      <c r="X453" s="85" t="s">
        <v>330</v>
      </c>
      <c r="Z453" s="42" t="s">
        <v>1660</v>
      </c>
      <c r="AA453"/>
    </row>
    <row r="454" spans="1:27" s="39" customFormat="1" x14ac:dyDescent="0.35">
      <c r="A454" s="85" t="s">
        <v>811</v>
      </c>
      <c r="B454" s="87">
        <v>51059</v>
      </c>
      <c r="C454" s="87" t="s">
        <v>10</v>
      </c>
      <c r="D454" s="86">
        <v>833.07355141900496</v>
      </c>
      <c r="E454" s="86">
        <f>SUMIFS('Ratios_MARAMA-VA'!T:T, 'Ratios_MARAMA-VA'!AA:AA, Z454)</f>
        <v>833.07355141803703</v>
      </c>
      <c r="F454" s="86">
        <f>SUMIFS('Ratios_MARAMA-VA'!J:J, 'Ratios_MARAMA-VA'!AA:AA, Z454)</f>
        <v>0.83684478701670095</v>
      </c>
      <c r="G454" s="122">
        <f t="shared" si="28"/>
        <v>1.0045268939246055E-3</v>
      </c>
      <c r="H454" s="122">
        <v>793.22070176162697</v>
      </c>
      <c r="I454" s="86">
        <v>0.79681152773730302</v>
      </c>
      <c r="J454" s="122">
        <v>788.18609305769701</v>
      </c>
      <c r="K454" s="86">
        <v>0.79175412789381849</v>
      </c>
      <c r="L454" s="122" t="str" cm="1">
        <f t="array" ref="L454">_xlfn.SWITCH(A454,
    "District of Columbia", _xlfn.XLOOKUP(R454, '2015 O3 Growth Surrogates'!A:A, '2015 O3 Growth Surrogates'!H:H),
    "Maryland", _xlfn.XLOOKUP(R454, '2015 O3 Growth Surrogates'!A:A, '2015 O3 Growth Surrogates'!I:I),
    "Virginia", _xlfn.XLOOKUP(R454, '2015 O3 Growth Surrogates'!A:A, '2015 O3 Growth Surrogates'!J:J)
)</f>
        <v>No Growth</v>
      </c>
      <c r="M454" s="133" cm="1">
        <f t="array" ref="M454">_xlfn.SWITCH(L454,
"Employment", INDEX('Coop GFs_CFs'!C:D, MATCH(B454,'Coop GFs_CFs'!B:B,0),1),
"Population", INDEX('Coop GFs_CFs'!E:F, MATCH(B454,'Coop GFs_CFs'!B:B,0),1),
"Household", INDEX('Coop GFs_CFs'!G:H, MATCH(B454,'Coop GFs_CFs'!B:B,0),1),
"VMT", INDEX('Coop GFs_CFs'!I:J, MATCH(B454,'Coop GFs_CFs'!B:B,0),1),
"Lane Mile", INDEX('Coop GFs_CFs'!K:L, MATCH(B454,'Coop GFs_CFs'!B:B,0),1),
"Gas Sales", INDEX('Coop GFs_CFs'!M:N, MATCH(B454,'Coop GFs_CFs'!B:B,0),1),
"No Growth", INDEX('Coop GFs_CFs'!O:P, MATCH(B454,'Coop GFs_CFs'!B:B,0),1)
)</f>
        <v>1</v>
      </c>
      <c r="N454" s="133" cm="1">
        <f t="array" ref="N454">_xlfn.SWITCH(L454,
"Employment", INDEX('Coop GFs_CFs'!C:D, MATCH(B454,'Coop GFs_CFs'!B:B,0),2),
"Population", INDEX('Coop GFs_CFs'!E:F, MATCH(B454,'Coop GFs_CFs'!B:B,0),2),
"Household", INDEX('Coop GFs_CFs'!G:H, MATCH(B454,'Coop GFs_CFs'!B:B,0),2),
"VMT", INDEX('Coop GFs_CFs'!I:J, MATCH(B454,'Coop GFs_CFs'!B:B,0),2),
"Lane Mile", INDEX('Coop GFs_CFs'!K:L, MATCH(B454,'Coop GFs_CFs'!B:B,0),2),
"Gas Sales", INDEX('Coop GFs_CFs'!M:N, MATCH(B454,'Coop GFs_CFs'!B:B,0),2),
"No Growth", INDEX('Coop GFs_CFs'!O:P, MATCH(B454,'Coop GFs_CFs'!B:B,0),2)
)</f>
        <v>1</v>
      </c>
      <c r="O454" s="133"/>
      <c r="P454" s="86">
        <f t="shared" si="26"/>
        <v>0.83684478701670095</v>
      </c>
      <c r="Q454" s="86">
        <f t="shared" si="27"/>
        <v>0.83684478701670095</v>
      </c>
      <c r="R454" s="156" t="s">
        <v>450</v>
      </c>
      <c r="S454" s="85" t="s">
        <v>451</v>
      </c>
      <c r="T454" s="85" t="s">
        <v>436</v>
      </c>
      <c r="U454" s="85" t="s">
        <v>444</v>
      </c>
      <c r="V454" s="85" t="s">
        <v>213</v>
      </c>
      <c r="W454" s="85" t="s">
        <v>437</v>
      </c>
      <c r="X454" s="85" t="s">
        <v>330</v>
      </c>
      <c r="Z454" s="42" t="s">
        <v>1646</v>
      </c>
      <c r="AA454"/>
    </row>
    <row r="455" spans="1:27" s="39" customFormat="1" x14ac:dyDescent="0.35">
      <c r="A455" s="85" t="s">
        <v>811</v>
      </c>
      <c r="B455" s="87">
        <v>51059</v>
      </c>
      <c r="C455" s="87" t="s">
        <v>12</v>
      </c>
      <c r="D455" s="86">
        <v>48.743662384406903</v>
      </c>
      <c r="E455" s="86">
        <f>SUMIFS('Ratios_MARAMA-VA'!T:T, 'Ratios_MARAMA-VA'!AA:AA, Z455)</f>
        <v>48.743662384350102</v>
      </c>
      <c r="F455" s="86">
        <f>SUMIFS('Ratios_MARAMA-VA'!J:J, 'Ratios_MARAMA-VA'!AA:AA, Z455)</f>
        <v>4.8964319773460899E-2</v>
      </c>
      <c r="G455" s="122">
        <f t="shared" si="28"/>
        <v>1.0045268939246068E-3</v>
      </c>
      <c r="H455" s="122">
        <v>46.411846849695799</v>
      </c>
      <c r="I455" s="86">
        <v>4.6621948357229472E-2</v>
      </c>
      <c r="J455" s="122">
        <v>46.117268698122103</v>
      </c>
      <c r="K455" s="86">
        <v>4.6326036681611095E-2</v>
      </c>
      <c r="L455" s="122" t="str" cm="1">
        <f t="array" ref="L455">_xlfn.SWITCH(A455,
    "District of Columbia", _xlfn.XLOOKUP(R455, '2015 O3 Growth Surrogates'!A:A, '2015 O3 Growth Surrogates'!H:H),
    "Maryland", _xlfn.XLOOKUP(R455, '2015 O3 Growth Surrogates'!A:A, '2015 O3 Growth Surrogates'!I:I),
    "Virginia", _xlfn.XLOOKUP(R455, '2015 O3 Growth Surrogates'!A:A, '2015 O3 Growth Surrogates'!J:J)
)</f>
        <v>No Growth</v>
      </c>
      <c r="M455" s="133" cm="1">
        <f t="array" ref="M455">_xlfn.SWITCH(L455,
"Employment", INDEX('Coop GFs_CFs'!C:D, MATCH(B455,'Coop GFs_CFs'!B:B,0),1),
"Population", INDEX('Coop GFs_CFs'!E:F, MATCH(B455,'Coop GFs_CFs'!B:B,0),1),
"Household", INDEX('Coop GFs_CFs'!G:H, MATCH(B455,'Coop GFs_CFs'!B:B,0),1),
"VMT", INDEX('Coop GFs_CFs'!I:J, MATCH(B455,'Coop GFs_CFs'!B:B,0),1),
"Lane Mile", INDEX('Coop GFs_CFs'!K:L, MATCH(B455,'Coop GFs_CFs'!B:B,0),1),
"Gas Sales", INDEX('Coop GFs_CFs'!M:N, MATCH(B455,'Coop GFs_CFs'!B:B,0),1),
"No Growth", INDEX('Coop GFs_CFs'!O:P, MATCH(B455,'Coop GFs_CFs'!B:B,0),1)
)</f>
        <v>1</v>
      </c>
      <c r="N455" s="133" cm="1">
        <f t="array" ref="N455">_xlfn.SWITCH(L455,
"Employment", INDEX('Coop GFs_CFs'!C:D, MATCH(B455,'Coop GFs_CFs'!B:B,0),2),
"Population", INDEX('Coop GFs_CFs'!E:F, MATCH(B455,'Coop GFs_CFs'!B:B,0),2),
"Household", INDEX('Coop GFs_CFs'!G:H, MATCH(B455,'Coop GFs_CFs'!B:B,0),2),
"VMT", INDEX('Coop GFs_CFs'!I:J, MATCH(B455,'Coop GFs_CFs'!B:B,0),2),
"Lane Mile", INDEX('Coop GFs_CFs'!K:L, MATCH(B455,'Coop GFs_CFs'!B:B,0),2),
"Gas Sales", INDEX('Coop GFs_CFs'!M:N, MATCH(B455,'Coop GFs_CFs'!B:B,0),2),
"No Growth", INDEX('Coop GFs_CFs'!O:P, MATCH(B455,'Coop GFs_CFs'!B:B,0),2)
)</f>
        <v>1</v>
      </c>
      <c r="O455" s="133"/>
      <c r="P455" s="86">
        <f t="shared" ref="P455:P518" si="29">F455*M455</f>
        <v>4.8964319773460899E-2</v>
      </c>
      <c r="Q455" s="86">
        <f t="shared" ref="Q455:Q518" si="30">F455*N455</f>
        <v>4.8964319773460899E-2</v>
      </c>
      <c r="R455" s="156" t="s">
        <v>450</v>
      </c>
      <c r="S455" s="85" t="s">
        <v>451</v>
      </c>
      <c r="T455" s="85" t="s">
        <v>436</v>
      </c>
      <c r="U455" s="85" t="s">
        <v>444</v>
      </c>
      <c r="V455" s="85" t="s">
        <v>213</v>
      </c>
      <c r="W455" s="85" t="s">
        <v>437</v>
      </c>
      <c r="X455" s="85" t="s">
        <v>330</v>
      </c>
      <c r="Z455" s="42" t="s">
        <v>1661</v>
      </c>
      <c r="AA455"/>
    </row>
    <row r="456" spans="1:27" s="39" customFormat="1" x14ac:dyDescent="0.35">
      <c r="A456" s="85" t="s">
        <v>811</v>
      </c>
      <c r="B456" s="87">
        <v>51107</v>
      </c>
      <c r="C456" s="87" t="s">
        <v>10</v>
      </c>
      <c r="D456" s="86">
        <v>293.70273844068902</v>
      </c>
      <c r="E456" s="86">
        <f>SUMIFS('Ratios_MARAMA-VA'!T:T, 'Ratios_MARAMA-VA'!AA:AA, Z456)</f>
        <v>293.70273844034801</v>
      </c>
      <c r="F456" s="86">
        <f>SUMIFS('Ratios_MARAMA-VA'!J:J, 'Ratios_MARAMA-VA'!AA:AA, Z456)</f>
        <v>0.295032299582633</v>
      </c>
      <c r="G456" s="122">
        <f t="shared" si="28"/>
        <v>1.0045268939246033E-3</v>
      </c>
      <c r="H456" s="122">
        <v>279.65248914505401</v>
      </c>
      <c r="I456" s="86">
        <v>0.28091844629916496</v>
      </c>
      <c r="J456" s="122">
        <v>277.87752178376502</v>
      </c>
      <c r="K456" s="86">
        <v>0.27913544384891176</v>
      </c>
      <c r="L456" s="122" t="str" cm="1">
        <f t="array" ref="L456">_xlfn.SWITCH(A456,
    "District of Columbia", _xlfn.XLOOKUP(R456, '2015 O3 Growth Surrogates'!A:A, '2015 O3 Growth Surrogates'!H:H),
    "Maryland", _xlfn.XLOOKUP(R456, '2015 O3 Growth Surrogates'!A:A, '2015 O3 Growth Surrogates'!I:I),
    "Virginia", _xlfn.XLOOKUP(R456, '2015 O3 Growth Surrogates'!A:A, '2015 O3 Growth Surrogates'!J:J)
)</f>
        <v>No Growth</v>
      </c>
      <c r="M456" s="133" cm="1">
        <f t="array" ref="M456">_xlfn.SWITCH(L456,
"Employment", INDEX('Coop GFs_CFs'!C:D, MATCH(B456,'Coop GFs_CFs'!B:B,0),1),
"Population", INDEX('Coop GFs_CFs'!E:F, MATCH(B456,'Coop GFs_CFs'!B:B,0),1),
"Household", INDEX('Coop GFs_CFs'!G:H, MATCH(B456,'Coop GFs_CFs'!B:B,0),1),
"VMT", INDEX('Coop GFs_CFs'!I:J, MATCH(B456,'Coop GFs_CFs'!B:B,0),1),
"Lane Mile", INDEX('Coop GFs_CFs'!K:L, MATCH(B456,'Coop GFs_CFs'!B:B,0),1),
"Gas Sales", INDEX('Coop GFs_CFs'!M:N, MATCH(B456,'Coop GFs_CFs'!B:B,0),1),
"No Growth", INDEX('Coop GFs_CFs'!O:P, MATCH(B456,'Coop GFs_CFs'!B:B,0),1)
)</f>
        <v>1</v>
      </c>
      <c r="N456" s="133" cm="1">
        <f t="array" ref="N456">_xlfn.SWITCH(L456,
"Employment", INDEX('Coop GFs_CFs'!C:D, MATCH(B456,'Coop GFs_CFs'!B:B,0),2),
"Population", INDEX('Coop GFs_CFs'!E:F, MATCH(B456,'Coop GFs_CFs'!B:B,0),2),
"Household", INDEX('Coop GFs_CFs'!G:H, MATCH(B456,'Coop GFs_CFs'!B:B,0),2),
"VMT", INDEX('Coop GFs_CFs'!I:J, MATCH(B456,'Coop GFs_CFs'!B:B,0),2),
"Lane Mile", INDEX('Coop GFs_CFs'!K:L, MATCH(B456,'Coop GFs_CFs'!B:B,0),2),
"Gas Sales", INDEX('Coop GFs_CFs'!M:N, MATCH(B456,'Coop GFs_CFs'!B:B,0),2),
"No Growth", INDEX('Coop GFs_CFs'!O:P, MATCH(B456,'Coop GFs_CFs'!B:B,0),2)
)</f>
        <v>1</v>
      </c>
      <c r="O456" s="133"/>
      <c r="P456" s="86">
        <f t="shared" si="29"/>
        <v>0.295032299582633</v>
      </c>
      <c r="Q456" s="86">
        <f t="shared" si="30"/>
        <v>0.295032299582633</v>
      </c>
      <c r="R456" s="156" t="s">
        <v>450</v>
      </c>
      <c r="S456" s="85" t="s">
        <v>451</v>
      </c>
      <c r="T456" s="85" t="s">
        <v>436</v>
      </c>
      <c r="U456" s="85" t="s">
        <v>444</v>
      </c>
      <c r="V456" s="85" t="s">
        <v>213</v>
      </c>
      <c r="W456" s="85" t="s">
        <v>437</v>
      </c>
      <c r="X456" s="85" t="s">
        <v>330</v>
      </c>
      <c r="Z456" s="42" t="s">
        <v>1649</v>
      </c>
      <c r="AA456"/>
    </row>
    <row r="457" spans="1:27" s="39" customFormat="1" x14ac:dyDescent="0.35">
      <c r="A457" s="85" t="s">
        <v>811</v>
      </c>
      <c r="B457" s="87">
        <v>51107</v>
      </c>
      <c r="C457" s="87" t="s">
        <v>12</v>
      </c>
      <c r="D457" s="86">
        <v>17.184733266900501</v>
      </c>
      <c r="E457" s="86">
        <f>SUMIFS('Ratios_MARAMA-VA'!T:T, 'Ratios_MARAMA-VA'!AA:AA, Z457)</f>
        <v>17.1847332668805</v>
      </c>
      <c r="F457" s="86">
        <f>SUMIFS('Ratios_MARAMA-VA'!J:J, 'Ratios_MARAMA-VA'!AA:AA, Z457)</f>
        <v>1.72625267315023E-2</v>
      </c>
      <c r="G457" s="122">
        <f t="shared" si="28"/>
        <v>1.0045268939246051E-3</v>
      </c>
      <c r="H457" s="122">
        <v>16.362644280734301</v>
      </c>
      <c r="I457" s="86">
        <v>1.6436716235719233E-2</v>
      </c>
      <c r="J457" s="122">
        <v>16.258789816103999</v>
      </c>
      <c r="K457" s="86">
        <v>1.6332391632943952E-2</v>
      </c>
      <c r="L457" s="122" t="str" cm="1">
        <f t="array" ref="L457">_xlfn.SWITCH(A457,
    "District of Columbia", _xlfn.XLOOKUP(R457, '2015 O3 Growth Surrogates'!A:A, '2015 O3 Growth Surrogates'!H:H),
    "Maryland", _xlfn.XLOOKUP(R457, '2015 O3 Growth Surrogates'!A:A, '2015 O3 Growth Surrogates'!I:I),
    "Virginia", _xlfn.XLOOKUP(R457, '2015 O3 Growth Surrogates'!A:A, '2015 O3 Growth Surrogates'!J:J)
)</f>
        <v>No Growth</v>
      </c>
      <c r="M457" s="133" cm="1">
        <f t="array" ref="M457">_xlfn.SWITCH(L457,
"Employment", INDEX('Coop GFs_CFs'!C:D, MATCH(B457,'Coop GFs_CFs'!B:B,0),1),
"Population", INDEX('Coop GFs_CFs'!E:F, MATCH(B457,'Coop GFs_CFs'!B:B,0),1),
"Household", INDEX('Coop GFs_CFs'!G:H, MATCH(B457,'Coop GFs_CFs'!B:B,0),1),
"VMT", INDEX('Coop GFs_CFs'!I:J, MATCH(B457,'Coop GFs_CFs'!B:B,0),1),
"Lane Mile", INDEX('Coop GFs_CFs'!K:L, MATCH(B457,'Coop GFs_CFs'!B:B,0),1),
"Gas Sales", INDEX('Coop GFs_CFs'!M:N, MATCH(B457,'Coop GFs_CFs'!B:B,0),1),
"No Growth", INDEX('Coop GFs_CFs'!O:P, MATCH(B457,'Coop GFs_CFs'!B:B,0),1)
)</f>
        <v>1</v>
      </c>
      <c r="N457" s="133" cm="1">
        <f t="array" ref="N457">_xlfn.SWITCH(L457,
"Employment", INDEX('Coop GFs_CFs'!C:D, MATCH(B457,'Coop GFs_CFs'!B:B,0),2),
"Population", INDEX('Coop GFs_CFs'!E:F, MATCH(B457,'Coop GFs_CFs'!B:B,0),2),
"Household", INDEX('Coop GFs_CFs'!G:H, MATCH(B457,'Coop GFs_CFs'!B:B,0),2),
"VMT", INDEX('Coop GFs_CFs'!I:J, MATCH(B457,'Coop GFs_CFs'!B:B,0),2),
"Lane Mile", INDEX('Coop GFs_CFs'!K:L, MATCH(B457,'Coop GFs_CFs'!B:B,0),2),
"Gas Sales", INDEX('Coop GFs_CFs'!M:N, MATCH(B457,'Coop GFs_CFs'!B:B,0),2),
"No Growth", INDEX('Coop GFs_CFs'!O:P, MATCH(B457,'Coop GFs_CFs'!B:B,0),2)
)</f>
        <v>1</v>
      </c>
      <c r="O457" s="133"/>
      <c r="P457" s="86">
        <f t="shared" si="29"/>
        <v>1.72625267315023E-2</v>
      </c>
      <c r="Q457" s="86">
        <f t="shared" si="30"/>
        <v>1.72625267315023E-2</v>
      </c>
      <c r="R457" s="156" t="s">
        <v>450</v>
      </c>
      <c r="S457" s="85" t="s">
        <v>451</v>
      </c>
      <c r="T457" s="85" t="s">
        <v>436</v>
      </c>
      <c r="U457" s="85" t="s">
        <v>444</v>
      </c>
      <c r="V457" s="85" t="s">
        <v>213</v>
      </c>
      <c r="W457" s="85" t="s">
        <v>437</v>
      </c>
      <c r="X457" s="85" t="s">
        <v>330</v>
      </c>
      <c r="Z457" s="42" t="s">
        <v>1664</v>
      </c>
      <c r="AA457"/>
    </row>
    <row r="458" spans="1:27" s="39" customFormat="1" x14ac:dyDescent="0.35">
      <c r="A458" s="85" t="s">
        <v>811</v>
      </c>
      <c r="B458" s="87">
        <v>51153</v>
      </c>
      <c r="C458" s="87" t="s">
        <v>10</v>
      </c>
      <c r="D458" s="86">
        <v>298.13400693558702</v>
      </c>
      <c r="E458" s="86">
        <f>SUMIFS('Ratios_MARAMA-VA'!T:T, 'Ratios_MARAMA-VA'!AA:AA, Z458)</f>
        <v>298.13400693524</v>
      </c>
      <c r="F458" s="86">
        <f>SUMIFS('Ratios_MARAMA-VA'!J:J, 'Ratios_MARAMA-VA'!AA:AA, Z458)</f>
        <v>0.29948362795995398</v>
      </c>
      <c r="G458" s="122">
        <f t="shared" si="28"/>
        <v>1.0045268939246075E-3</v>
      </c>
      <c r="H458" s="122">
        <v>283.871773143724</v>
      </c>
      <c r="I458" s="86">
        <v>0.28515683054893587</v>
      </c>
      <c r="J458" s="122">
        <v>282.07002579056501</v>
      </c>
      <c r="K458" s="86">
        <v>0.28334692687663021</v>
      </c>
      <c r="L458" s="122" t="str" cm="1">
        <f t="array" ref="L458">_xlfn.SWITCH(A458,
    "District of Columbia", _xlfn.XLOOKUP(R458, '2015 O3 Growth Surrogates'!A:A, '2015 O3 Growth Surrogates'!H:H),
    "Maryland", _xlfn.XLOOKUP(R458, '2015 O3 Growth Surrogates'!A:A, '2015 O3 Growth Surrogates'!I:I),
    "Virginia", _xlfn.XLOOKUP(R458, '2015 O3 Growth Surrogates'!A:A, '2015 O3 Growth Surrogates'!J:J)
)</f>
        <v>No Growth</v>
      </c>
      <c r="M458" s="133" cm="1">
        <f t="array" ref="M458">_xlfn.SWITCH(L458,
"Employment", INDEX('Coop GFs_CFs'!C:D, MATCH(B458,'Coop GFs_CFs'!B:B,0),1),
"Population", INDEX('Coop GFs_CFs'!E:F, MATCH(B458,'Coop GFs_CFs'!B:B,0),1),
"Household", INDEX('Coop GFs_CFs'!G:H, MATCH(B458,'Coop GFs_CFs'!B:B,0),1),
"VMT", INDEX('Coop GFs_CFs'!I:J, MATCH(B458,'Coop GFs_CFs'!B:B,0),1),
"Lane Mile", INDEX('Coop GFs_CFs'!K:L, MATCH(B458,'Coop GFs_CFs'!B:B,0),1),
"Gas Sales", INDEX('Coop GFs_CFs'!M:N, MATCH(B458,'Coop GFs_CFs'!B:B,0),1),
"No Growth", INDEX('Coop GFs_CFs'!O:P, MATCH(B458,'Coop GFs_CFs'!B:B,0),1)
)</f>
        <v>1</v>
      </c>
      <c r="N458" s="133" cm="1">
        <f t="array" ref="N458">_xlfn.SWITCH(L458,
"Employment", INDEX('Coop GFs_CFs'!C:D, MATCH(B458,'Coop GFs_CFs'!B:B,0),2),
"Population", INDEX('Coop GFs_CFs'!E:F, MATCH(B458,'Coop GFs_CFs'!B:B,0),2),
"Household", INDEX('Coop GFs_CFs'!G:H, MATCH(B458,'Coop GFs_CFs'!B:B,0),2),
"VMT", INDEX('Coop GFs_CFs'!I:J, MATCH(B458,'Coop GFs_CFs'!B:B,0),2),
"Lane Mile", INDEX('Coop GFs_CFs'!K:L, MATCH(B458,'Coop GFs_CFs'!B:B,0),2),
"Gas Sales", INDEX('Coop GFs_CFs'!M:N, MATCH(B458,'Coop GFs_CFs'!B:B,0),2),
"No Growth", INDEX('Coop GFs_CFs'!O:P, MATCH(B458,'Coop GFs_CFs'!B:B,0),2)
)</f>
        <v>1</v>
      </c>
      <c r="O458" s="133"/>
      <c r="P458" s="86">
        <f t="shared" si="29"/>
        <v>0.29948362795995398</v>
      </c>
      <c r="Q458" s="86">
        <f t="shared" si="30"/>
        <v>0.29948362795995398</v>
      </c>
      <c r="R458" s="156" t="s">
        <v>450</v>
      </c>
      <c r="S458" s="85" t="s">
        <v>451</v>
      </c>
      <c r="T458" s="85" t="s">
        <v>436</v>
      </c>
      <c r="U458" s="85" t="s">
        <v>444</v>
      </c>
      <c r="V458" s="85" t="s">
        <v>213</v>
      </c>
      <c r="W458" s="85" t="s">
        <v>437</v>
      </c>
      <c r="X458" s="85" t="s">
        <v>330</v>
      </c>
      <c r="Z458" s="42" t="s">
        <v>1652</v>
      </c>
      <c r="AA458"/>
    </row>
    <row r="459" spans="1:27" s="39" customFormat="1" x14ac:dyDescent="0.35">
      <c r="A459" s="85" t="s">
        <v>811</v>
      </c>
      <c r="B459" s="87">
        <v>51153</v>
      </c>
      <c r="C459" s="87" t="s">
        <v>12</v>
      </c>
      <c r="D459" s="86">
        <v>17.444011282286301</v>
      </c>
      <c r="E459" s="86">
        <f>SUMIFS('Ratios_MARAMA-VA'!T:T, 'Ratios_MARAMA-VA'!AA:AA, Z459)</f>
        <v>17.4440112822661</v>
      </c>
      <c r="F459" s="86">
        <f>SUMIFS('Ratios_MARAMA-VA'!J:J, 'Ratios_MARAMA-VA'!AA:AA, Z459)</f>
        <v>1.7522978470960501E-2</v>
      </c>
      <c r="G459" s="122">
        <f t="shared" si="28"/>
        <v>1.0045268939246033E-3</v>
      </c>
      <c r="H459" s="122">
        <v>16.6095188681767</v>
      </c>
      <c r="I459" s="86">
        <v>1.6684708398231635E-2</v>
      </c>
      <c r="J459" s="122">
        <v>16.504097479052401</v>
      </c>
      <c r="K459" s="86">
        <v>1.6578809777661383E-2</v>
      </c>
      <c r="L459" s="122" t="str" cm="1">
        <f t="array" ref="L459">_xlfn.SWITCH(A459,
    "District of Columbia", _xlfn.XLOOKUP(R459, '2015 O3 Growth Surrogates'!A:A, '2015 O3 Growth Surrogates'!H:H),
    "Maryland", _xlfn.XLOOKUP(R459, '2015 O3 Growth Surrogates'!A:A, '2015 O3 Growth Surrogates'!I:I),
    "Virginia", _xlfn.XLOOKUP(R459, '2015 O3 Growth Surrogates'!A:A, '2015 O3 Growth Surrogates'!J:J)
)</f>
        <v>No Growth</v>
      </c>
      <c r="M459" s="133" cm="1">
        <f t="array" ref="M459">_xlfn.SWITCH(L459,
"Employment", INDEX('Coop GFs_CFs'!C:D, MATCH(B459,'Coop GFs_CFs'!B:B,0),1),
"Population", INDEX('Coop GFs_CFs'!E:F, MATCH(B459,'Coop GFs_CFs'!B:B,0),1),
"Household", INDEX('Coop GFs_CFs'!G:H, MATCH(B459,'Coop GFs_CFs'!B:B,0),1),
"VMT", INDEX('Coop GFs_CFs'!I:J, MATCH(B459,'Coop GFs_CFs'!B:B,0),1),
"Lane Mile", INDEX('Coop GFs_CFs'!K:L, MATCH(B459,'Coop GFs_CFs'!B:B,0),1),
"Gas Sales", INDEX('Coop GFs_CFs'!M:N, MATCH(B459,'Coop GFs_CFs'!B:B,0),1),
"No Growth", INDEX('Coop GFs_CFs'!O:P, MATCH(B459,'Coop GFs_CFs'!B:B,0),1)
)</f>
        <v>1</v>
      </c>
      <c r="N459" s="133" cm="1">
        <f t="array" ref="N459">_xlfn.SWITCH(L459,
"Employment", INDEX('Coop GFs_CFs'!C:D, MATCH(B459,'Coop GFs_CFs'!B:B,0),2),
"Population", INDEX('Coop GFs_CFs'!E:F, MATCH(B459,'Coop GFs_CFs'!B:B,0),2),
"Household", INDEX('Coop GFs_CFs'!G:H, MATCH(B459,'Coop GFs_CFs'!B:B,0),2),
"VMT", INDEX('Coop GFs_CFs'!I:J, MATCH(B459,'Coop GFs_CFs'!B:B,0),2),
"Lane Mile", INDEX('Coop GFs_CFs'!K:L, MATCH(B459,'Coop GFs_CFs'!B:B,0),2),
"Gas Sales", INDEX('Coop GFs_CFs'!M:N, MATCH(B459,'Coop GFs_CFs'!B:B,0),2),
"No Growth", INDEX('Coop GFs_CFs'!O:P, MATCH(B459,'Coop GFs_CFs'!B:B,0),2)
)</f>
        <v>1</v>
      </c>
      <c r="O459" s="133"/>
      <c r="P459" s="86">
        <f t="shared" si="29"/>
        <v>1.7522978470960501E-2</v>
      </c>
      <c r="Q459" s="86">
        <f t="shared" si="30"/>
        <v>1.7522978470960501E-2</v>
      </c>
      <c r="R459" s="156" t="s">
        <v>450</v>
      </c>
      <c r="S459" s="85" t="s">
        <v>451</v>
      </c>
      <c r="T459" s="85" t="s">
        <v>436</v>
      </c>
      <c r="U459" s="85" t="s">
        <v>444</v>
      </c>
      <c r="V459" s="85" t="s">
        <v>213</v>
      </c>
      <c r="W459" s="85" t="s">
        <v>437</v>
      </c>
      <c r="X459" s="85" t="s">
        <v>330</v>
      </c>
      <c r="Z459" s="42" t="s">
        <v>1667</v>
      </c>
      <c r="AA459"/>
    </row>
    <row r="460" spans="1:27" s="39" customFormat="1" x14ac:dyDescent="0.35">
      <c r="A460" s="85" t="s">
        <v>811</v>
      </c>
      <c r="B460" s="87">
        <v>51510</v>
      </c>
      <c r="C460" s="87" t="s">
        <v>10</v>
      </c>
      <c r="D460" s="86">
        <v>133.54245103236599</v>
      </c>
      <c r="E460" s="86">
        <f>SUMIFS('Ratios_MARAMA-VA'!T:T, 'Ratios_MARAMA-VA'!AA:AA, Z460)</f>
        <v>133.54245103221101</v>
      </c>
      <c r="F460" s="86">
        <f>SUMIFS('Ratios_MARAMA-VA'!J:J, 'Ratios_MARAMA-VA'!AA:AA, Z460)</f>
        <v>0.13414698354246499</v>
      </c>
      <c r="G460" s="122">
        <f t="shared" si="28"/>
        <v>1.0045268939246005E-3</v>
      </c>
      <c r="H460" s="122">
        <v>127.15400283976</v>
      </c>
      <c r="I460" s="86">
        <v>0.12772961552270395</v>
      </c>
      <c r="J460" s="122">
        <v>126.346950467054</v>
      </c>
      <c r="K460" s="86">
        <v>0.12691890970951511</v>
      </c>
      <c r="L460" s="122" t="str" cm="1">
        <f t="array" ref="L460">_xlfn.SWITCH(A460,
    "District of Columbia", _xlfn.XLOOKUP(R460, '2015 O3 Growth Surrogates'!A:A, '2015 O3 Growth Surrogates'!H:H),
    "Maryland", _xlfn.XLOOKUP(R460, '2015 O3 Growth Surrogates'!A:A, '2015 O3 Growth Surrogates'!I:I),
    "Virginia", _xlfn.XLOOKUP(R460, '2015 O3 Growth Surrogates'!A:A, '2015 O3 Growth Surrogates'!J:J)
)</f>
        <v>No Growth</v>
      </c>
      <c r="M460" s="133" cm="1">
        <f t="array" ref="M460">_xlfn.SWITCH(L460,
"Employment", INDEX('Coop GFs_CFs'!C:D, MATCH(B460,'Coop GFs_CFs'!B:B,0),1),
"Population", INDEX('Coop GFs_CFs'!E:F, MATCH(B460,'Coop GFs_CFs'!B:B,0),1),
"Household", INDEX('Coop GFs_CFs'!G:H, MATCH(B460,'Coop GFs_CFs'!B:B,0),1),
"VMT", INDEX('Coop GFs_CFs'!I:J, MATCH(B460,'Coop GFs_CFs'!B:B,0),1),
"Lane Mile", INDEX('Coop GFs_CFs'!K:L, MATCH(B460,'Coop GFs_CFs'!B:B,0),1),
"Gas Sales", INDEX('Coop GFs_CFs'!M:N, MATCH(B460,'Coop GFs_CFs'!B:B,0),1),
"No Growth", INDEX('Coop GFs_CFs'!O:P, MATCH(B460,'Coop GFs_CFs'!B:B,0),1)
)</f>
        <v>1</v>
      </c>
      <c r="N460" s="133" cm="1">
        <f t="array" ref="N460">_xlfn.SWITCH(L460,
"Employment", INDEX('Coop GFs_CFs'!C:D, MATCH(B460,'Coop GFs_CFs'!B:B,0),2),
"Population", INDEX('Coop GFs_CFs'!E:F, MATCH(B460,'Coop GFs_CFs'!B:B,0),2),
"Household", INDEX('Coop GFs_CFs'!G:H, MATCH(B460,'Coop GFs_CFs'!B:B,0),2),
"VMT", INDEX('Coop GFs_CFs'!I:J, MATCH(B460,'Coop GFs_CFs'!B:B,0),2),
"Lane Mile", INDEX('Coop GFs_CFs'!K:L, MATCH(B460,'Coop GFs_CFs'!B:B,0),2),
"Gas Sales", INDEX('Coop GFs_CFs'!M:N, MATCH(B460,'Coop GFs_CFs'!B:B,0),2),
"No Growth", INDEX('Coop GFs_CFs'!O:P, MATCH(B460,'Coop GFs_CFs'!B:B,0),2)
)</f>
        <v>1</v>
      </c>
      <c r="O460" s="133"/>
      <c r="P460" s="86">
        <f t="shared" si="29"/>
        <v>0.13414698354246499</v>
      </c>
      <c r="Q460" s="86">
        <f t="shared" si="30"/>
        <v>0.13414698354246499</v>
      </c>
      <c r="R460" s="156" t="s">
        <v>450</v>
      </c>
      <c r="S460" s="85" t="s">
        <v>451</v>
      </c>
      <c r="T460" s="85" t="s">
        <v>436</v>
      </c>
      <c r="U460" s="85" t="s">
        <v>444</v>
      </c>
      <c r="V460" s="85" t="s">
        <v>213</v>
      </c>
      <c r="W460" s="85" t="s">
        <v>437</v>
      </c>
      <c r="X460" s="85" t="s">
        <v>330</v>
      </c>
      <c r="Z460" s="42" t="s">
        <v>1644</v>
      </c>
      <c r="AA460"/>
    </row>
    <row r="461" spans="1:27" s="39" customFormat="1" x14ac:dyDescent="0.35">
      <c r="A461" s="85" t="s">
        <v>811</v>
      </c>
      <c r="B461" s="87">
        <v>51510</v>
      </c>
      <c r="C461" s="87" t="s">
        <v>12</v>
      </c>
      <c r="D461" s="86">
        <v>7.81365045320472</v>
      </c>
      <c r="E461" s="86">
        <f>SUMIFS('Ratios_MARAMA-VA'!T:T, 'Ratios_MARAMA-VA'!AA:AA, Z461)</f>
        <v>7.8136504531956898</v>
      </c>
      <c r="F461" s="86">
        <f>SUMIFS('Ratios_MARAMA-VA'!J:J, 'Ratios_MARAMA-VA'!AA:AA, Z461)</f>
        <v>7.8490220199612295E-3</v>
      </c>
      <c r="G461" s="122">
        <f t="shared" si="28"/>
        <v>1.0045268939246025E-3</v>
      </c>
      <c r="H461" s="122">
        <v>7.4398584437759503</v>
      </c>
      <c r="I461" s="86">
        <v>7.4735378937649819E-3</v>
      </c>
      <c r="J461" s="122">
        <v>7.3926373160445902</v>
      </c>
      <c r="K461" s="86">
        <v>7.4261030009973817E-3</v>
      </c>
      <c r="L461" s="122" t="str" cm="1">
        <f t="array" ref="L461">_xlfn.SWITCH(A461,
    "District of Columbia", _xlfn.XLOOKUP(R461, '2015 O3 Growth Surrogates'!A:A, '2015 O3 Growth Surrogates'!H:H),
    "Maryland", _xlfn.XLOOKUP(R461, '2015 O3 Growth Surrogates'!A:A, '2015 O3 Growth Surrogates'!I:I),
    "Virginia", _xlfn.XLOOKUP(R461, '2015 O3 Growth Surrogates'!A:A, '2015 O3 Growth Surrogates'!J:J)
)</f>
        <v>No Growth</v>
      </c>
      <c r="M461" s="133" cm="1">
        <f t="array" ref="M461">_xlfn.SWITCH(L461,
"Employment", INDEX('Coop GFs_CFs'!C:D, MATCH(B461,'Coop GFs_CFs'!B:B,0),1),
"Population", INDEX('Coop GFs_CFs'!E:F, MATCH(B461,'Coop GFs_CFs'!B:B,0),1),
"Household", INDEX('Coop GFs_CFs'!G:H, MATCH(B461,'Coop GFs_CFs'!B:B,0),1),
"VMT", INDEX('Coop GFs_CFs'!I:J, MATCH(B461,'Coop GFs_CFs'!B:B,0),1),
"Lane Mile", INDEX('Coop GFs_CFs'!K:L, MATCH(B461,'Coop GFs_CFs'!B:B,0),1),
"Gas Sales", INDEX('Coop GFs_CFs'!M:N, MATCH(B461,'Coop GFs_CFs'!B:B,0),1),
"No Growth", INDEX('Coop GFs_CFs'!O:P, MATCH(B461,'Coop GFs_CFs'!B:B,0),1)
)</f>
        <v>1</v>
      </c>
      <c r="N461" s="133" cm="1">
        <f t="array" ref="N461">_xlfn.SWITCH(L461,
"Employment", INDEX('Coop GFs_CFs'!C:D, MATCH(B461,'Coop GFs_CFs'!B:B,0),2),
"Population", INDEX('Coop GFs_CFs'!E:F, MATCH(B461,'Coop GFs_CFs'!B:B,0),2),
"Household", INDEX('Coop GFs_CFs'!G:H, MATCH(B461,'Coop GFs_CFs'!B:B,0),2),
"VMT", INDEX('Coop GFs_CFs'!I:J, MATCH(B461,'Coop GFs_CFs'!B:B,0),2),
"Lane Mile", INDEX('Coop GFs_CFs'!K:L, MATCH(B461,'Coop GFs_CFs'!B:B,0),2),
"Gas Sales", INDEX('Coop GFs_CFs'!M:N, MATCH(B461,'Coop GFs_CFs'!B:B,0),2),
"No Growth", INDEX('Coop GFs_CFs'!O:P, MATCH(B461,'Coop GFs_CFs'!B:B,0),2)
)</f>
        <v>1</v>
      </c>
      <c r="O461" s="133"/>
      <c r="P461" s="86">
        <f t="shared" si="29"/>
        <v>7.8490220199612295E-3</v>
      </c>
      <c r="Q461" s="86">
        <f t="shared" si="30"/>
        <v>7.8490220199612295E-3</v>
      </c>
      <c r="R461" s="156" t="s">
        <v>450</v>
      </c>
      <c r="S461" s="85" t="s">
        <v>451</v>
      </c>
      <c r="T461" s="85" t="s">
        <v>436</v>
      </c>
      <c r="U461" s="85" t="s">
        <v>444</v>
      </c>
      <c r="V461" s="85" t="s">
        <v>213</v>
      </c>
      <c r="W461" s="85" t="s">
        <v>437</v>
      </c>
      <c r="X461" s="85" t="s">
        <v>330</v>
      </c>
      <c r="Z461" s="42" t="s">
        <v>1659</v>
      </c>
      <c r="AA461"/>
    </row>
    <row r="462" spans="1:27" s="39" customFormat="1" x14ac:dyDescent="0.35">
      <c r="A462" s="85" t="s">
        <v>811</v>
      </c>
      <c r="B462" s="87">
        <v>51600</v>
      </c>
      <c r="C462" s="87" t="s">
        <v>10</v>
      </c>
      <c r="D462" s="86">
        <v>19.408561957908201</v>
      </c>
      <c r="E462" s="86">
        <f>SUMIFS('Ratios_MARAMA-VA'!T:T, 'Ratios_MARAMA-VA'!AA:AA, Z462)</f>
        <v>19.408561957885599</v>
      </c>
      <c r="F462" s="86">
        <f>SUMIFS('Ratios_MARAMA-VA'!J:J, 'Ratios_MARAMA-VA'!AA:AA, Z462)</f>
        <v>1.9496422459097999E-2</v>
      </c>
      <c r="G462" s="122">
        <f t="shared" si="28"/>
        <v>1.0045268939246012E-3</v>
      </c>
      <c r="H462" s="122">
        <v>18.480088715111201</v>
      </c>
      <c r="I462" s="86">
        <v>1.8563746116441727E-2</v>
      </c>
      <c r="J462" s="122">
        <v>18.362794732127799</v>
      </c>
      <c r="K462" s="86">
        <v>1.8445921156039366E-2</v>
      </c>
      <c r="L462" s="122" t="str" cm="1">
        <f t="array" ref="L462">_xlfn.SWITCH(A462,
    "District of Columbia", _xlfn.XLOOKUP(R462, '2015 O3 Growth Surrogates'!A:A, '2015 O3 Growth Surrogates'!H:H),
    "Maryland", _xlfn.XLOOKUP(R462, '2015 O3 Growth Surrogates'!A:A, '2015 O3 Growth Surrogates'!I:I),
    "Virginia", _xlfn.XLOOKUP(R462, '2015 O3 Growth Surrogates'!A:A, '2015 O3 Growth Surrogates'!J:J)
)</f>
        <v>No Growth</v>
      </c>
      <c r="M462" s="133" cm="1">
        <f t="array" ref="M462">_xlfn.SWITCH(L462,
"Employment", INDEX('Coop GFs_CFs'!C:D, MATCH(B462,'Coop GFs_CFs'!B:B,0),1),
"Population", INDEX('Coop GFs_CFs'!E:F, MATCH(B462,'Coop GFs_CFs'!B:B,0),1),
"Household", INDEX('Coop GFs_CFs'!G:H, MATCH(B462,'Coop GFs_CFs'!B:B,0),1),
"VMT", INDEX('Coop GFs_CFs'!I:J, MATCH(B462,'Coop GFs_CFs'!B:B,0),1),
"Lane Mile", INDEX('Coop GFs_CFs'!K:L, MATCH(B462,'Coop GFs_CFs'!B:B,0),1),
"Gas Sales", INDEX('Coop GFs_CFs'!M:N, MATCH(B462,'Coop GFs_CFs'!B:B,0),1),
"No Growth", INDEX('Coop GFs_CFs'!O:P, MATCH(B462,'Coop GFs_CFs'!B:B,0),1)
)</f>
        <v>1</v>
      </c>
      <c r="N462" s="133" cm="1">
        <f t="array" ref="N462">_xlfn.SWITCH(L462,
"Employment", INDEX('Coop GFs_CFs'!C:D, MATCH(B462,'Coop GFs_CFs'!B:B,0),2),
"Population", INDEX('Coop GFs_CFs'!E:F, MATCH(B462,'Coop GFs_CFs'!B:B,0),2),
"Household", INDEX('Coop GFs_CFs'!G:H, MATCH(B462,'Coop GFs_CFs'!B:B,0),2),
"VMT", INDEX('Coop GFs_CFs'!I:J, MATCH(B462,'Coop GFs_CFs'!B:B,0),2),
"Lane Mile", INDEX('Coop GFs_CFs'!K:L, MATCH(B462,'Coop GFs_CFs'!B:B,0),2),
"Gas Sales", INDEX('Coop GFs_CFs'!M:N, MATCH(B462,'Coop GFs_CFs'!B:B,0),2),
"No Growth", INDEX('Coop GFs_CFs'!O:P, MATCH(B462,'Coop GFs_CFs'!B:B,0),2)
)</f>
        <v>1</v>
      </c>
      <c r="O462" s="133"/>
      <c r="P462" s="86">
        <f t="shared" si="29"/>
        <v>1.9496422459097999E-2</v>
      </c>
      <c r="Q462" s="86">
        <f t="shared" si="30"/>
        <v>1.9496422459097999E-2</v>
      </c>
      <c r="R462" s="156" t="s">
        <v>450</v>
      </c>
      <c r="S462" s="85" t="s">
        <v>451</v>
      </c>
      <c r="T462" s="85" t="s">
        <v>436</v>
      </c>
      <c r="U462" s="85" t="s">
        <v>444</v>
      </c>
      <c r="V462" s="85" t="s">
        <v>213</v>
      </c>
      <c r="W462" s="85" t="s">
        <v>437</v>
      </c>
      <c r="X462" s="85" t="s">
        <v>330</v>
      </c>
      <c r="Z462" s="42" t="s">
        <v>1647</v>
      </c>
      <c r="AA462"/>
    </row>
    <row r="463" spans="1:27" s="39" customFormat="1" x14ac:dyDescent="0.35">
      <c r="A463" s="85" t="s">
        <v>811</v>
      </c>
      <c r="B463" s="87">
        <v>51600</v>
      </c>
      <c r="C463" s="87" t="s">
        <v>12</v>
      </c>
      <c r="D463" s="86">
        <v>1.13560770587532</v>
      </c>
      <c r="E463" s="86">
        <f>SUMIFS('Ratios_MARAMA-VA'!T:T, 'Ratios_MARAMA-VA'!AA:AA, Z463)</f>
        <v>1.135607705874</v>
      </c>
      <c r="F463" s="86">
        <f>SUMIFS('Ratios_MARAMA-VA'!J:J, 'Ratios_MARAMA-VA'!AA:AA, Z463)</f>
        <v>1.1407484814984501E-3</v>
      </c>
      <c r="G463" s="122">
        <f t="shared" si="28"/>
        <v>1.0045268939246001E-3</v>
      </c>
      <c r="H463" s="122">
        <v>1.0812821267053601</v>
      </c>
      <c r="I463" s="86">
        <v>1.0861769761955212E-3</v>
      </c>
      <c r="J463" s="122">
        <v>1.0744191787333499</v>
      </c>
      <c r="K463" s="86">
        <v>1.0792829603860318E-3</v>
      </c>
      <c r="L463" s="122" t="str" cm="1">
        <f t="array" ref="L463">_xlfn.SWITCH(A463,
    "District of Columbia", _xlfn.XLOOKUP(R463, '2015 O3 Growth Surrogates'!A:A, '2015 O3 Growth Surrogates'!H:H),
    "Maryland", _xlfn.XLOOKUP(R463, '2015 O3 Growth Surrogates'!A:A, '2015 O3 Growth Surrogates'!I:I),
    "Virginia", _xlfn.XLOOKUP(R463, '2015 O3 Growth Surrogates'!A:A, '2015 O3 Growth Surrogates'!J:J)
)</f>
        <v>No Growth</v>
      </c>
      <c r="M463" s="133" cm="1">
        <f t="array" ref="M463">_xlfn.SWITCH(L463,
"Employment", INDEX('Coop GFs_CFs'!C:D, MATCH(B463,'Coop GFs_CFs'!B:B,0),1),
"Population", INDEX('Coop GFs_CFs'!E:F, MATCH(B463,'Coop GFs_CFs'!B:B,0),1),
"Household", INDEX('Coop GFs_CFs'!G:H, MATCH(B463,'Coop GFs_CFs'!B:B,0),1),
"VMT", INDEX('Coop GFs_CFs'!I:J, MATCH(B463,'Coop GFs_CFs'!B:B,0),1),
"Lane Mile", INDEX('Coop GFs_CFs'!K:L, MATCH(B463,'Coop GFs_CFs'!B:B,0),1),
"Gas Sales", INDEX('Coop GFs_CFs'!M:N, MATCH(B463,'Coop GFs_CFs'!B:B,0),1),
"No Growth", INDEX('Coop GFs_CFs'!O:P, MATCH(B463,'Coop GFs_CFs'!B:B,0),1)
)</f>
        <v>1</v>
      </c>
      <c r="N463" s="133" cm="1">
        <f t="array" ref="N463">_xlfn.SWITCH(L463,
"Employment", INDEX('Coop GFs_CFs'!C:D, MATCH(B463,'Coop GFs_CFs'!B:B,0),2),
"Population", INDEX('Coop GFs_CFs'!E:F, MATCH(B463,'Coop GFs_CFs'!B:B,0),2),
"Household", INDEX('Coop GFs_CFs'!G:H, MATCH(B463,'Coop GFs_CFs'!B:B,0),2),
"VMT", INDEX('Coop GFs_CFs'!I:J, MATCH(B463,'Coop GFs_CFs'!B:B,0),2),
"Lane Mile", INDEX('Coop GFs_CFs'!K:L, MATCH(B463,'Coop GFs_CFs'!B:B,0),2),
"Gas Sales", INDEX('Coop GFs_CFs'!M:N, MATCH(B463,'Coop GFs_CFs'!B:B,0),2),
"No Growth", INDEX('Coop GFs_CFs'!O:P, MATCH(B463,'Coop GFs_CFs'!B:B,0),2)
)</f>
        <v>1</v>
      </c>
      <c r="O463" s="133"/>
      <c r="P463" s="86">
        <f t="shared" si="29"/>
        <v>1.1407484814984501E-3</v>
      </c>
      <c r="Q463" s="86">
        <f t="shared" si="30"/>
        <v>1.1407484814984501E-3</v>
      </c>
      <c r="R463" s="156" t="s">
        <v>450</v>
      </c>
      <c r="S463" s="85" t="s">
        <v>451</v>
      </c>
      <c r="T463" s="85" t="s">
        <v>436</v>
      </c>
      <c r="U463" s="85" t="s">
        <v>444</v>
      </c>
      <c r="V463" s="85" t="s">
        <v>213</v>
      </c>
      <c r="W463" s="85" t="s">
        <v>437</v>
      </c>
      <c r="X463" s="85" t="s">
        <v>330</v>
      </c>
      <c r="Z463" s="42" t="s">
        <v>1662</v>
      </c>
      <c r="AA463"/>
    </row>
    <row r="464" spans="1:27" s="39" customFormat="1" x14ac:dyDescent="0.35">
      <c r="A464" s="85" t="s">
        <v>811</v>
      </c>
      <c r="B464" s="87">
        <v>51610</v>
      </c>
      <c r="C464" s="87" t="s">
        <v>10</v>
      </c>
      <c r="D464" s="86">
        <v>12.4143804886798</v>
      </c>
      <c r="E464" s="86">
        <f>SUMIFS('Ratios_MARAMA-VA'!T:T, 'Ratios_MARAMA-VA'!AA:AA, Z464)</f>
        <v>12.414380488665399</v>
      </c>
      <c r="F464" s="86">
        <f>SUMIFS('Ratios_MARAMA-VA'!J:J, 'Ratios_MARAMA-VA'!AA:AA, Z464)</f>
        <v>1.2470579072277299E-2</v>
      </c>
      <c r="G464" s="122">
        <f t="shared" ref="G464:G527" si="31">F464/E464</f>
        <v>1.004526893924607E-3</v>
      </c>
      <c r="H464" s="122">
        <v>11.820497225476799</v>
      </c>
      <c r="I464" s="86">
        <v>1.1874007362552645E-2</v>
      </c>
      <c r="J464" s="122">
        <v>11.745471979559801</v>
      </c>
      <c r="K464" s="86">
        <v>1.1798642485305712E-2</v>
      </c>
      <c r="L464" s="122" t="str" cm="1">
        <f t="array" ref="L464">_xlfn.SWITCH(A464,
    "District of Columbia", _xlfn.XLOOKUP(R464, '2015 O3 Growth Surrogates'!A:A, '2015 O3 Growth Surrogates'!H:H),
    "Maryland", _xlfn.XLOOKUP(R464, '2015 O3 Growth Surrogates'!A:A, '2015 O3 Growth Surrogates'!I:I),
    "Virginia", _xlfn.XLOOKUP(R464, '2015 O3 Growth Surrogates'!A:A, '2015 O3 Growth Surrogates'!J:J)
)</f>
        <v>No Growth</v>
      </c>
      <c r="M464" s="133" cm="1">
        <f t="array" ref="M464">_xlfn.SWITCH(L464,
"Employment", INDEX('Coop GFs_CFs'!C:D, MATCH(B464,'Coop GFs_CFs'!B:B,0),1),
"Population", INDEX('Coop GFs_CFs'!E:F, MATCH(B464,'Coop GFs_CFs'!B:B,0),1),
"Household", INDEX('Coop GFs_CFs'!G:H, MATCH(B464,'Coop GFs_CFs'!B:B,0),1),
"VMT", INDEX('Coop GFs_CFs'!I:J, MATCH(B464,'Coop GFs_CFs'!B:B,0),1),
"Lane Mile", INDEX('Coop GFs_CFs'!K:L, MATCH(B464,'Coop GFs_CFs'!B:B,0),1),
"Gas Sales", INDEX('Coop GFs_CFs'!M:N, MATCH(B464,'Coop GFs_CFs'!B:B,0),1),
"No Growth", INDEX('Coop GFs_CFs'!O:P, MATCH(B464,'Coop GFs_CFs'!B:B,0),1)
)</f>
        <v>1</v>
      </c>
      <c r="N464" s="133" cm="1">
        <f t="array" ref="N464">_xlfn.SWITCH(L464,
"Employment", INDEX('Coop GFs_CFs'!C:D, MATCH(B464,'Coop GFs_CFs'!B:B,0),2),
"Population", INDEX('Coop GFs_CFs'!E:F, MATCH(B464,'Coop GFs_CFs'!B:B,0),2),
"Household", INDEX('Coop GFs_CFs'!G:H, MATCH(B464,'Coop GFs_CFs'!B:B,0),2),
"VMT", INDEX('Coop GFs_CFs'!I:J, MATCH(B464,'Coop GFs_CFs'!B:B,0),2),
"Lane Mile", INDEX('Coop GFs_CFs'!K:L, MATCH(B464,'Coop GFs_CFs'!B:B,0),2),
"Gas Sales", INDEX('Coop GFs_CFs'!M:N, MATCH(B464,'Coop GFs_CFs'!B:B,0),2),
"No Growth", INDEX('Coop GFs_CFs'!O:P, MATCH(B464,'Coop GFs_CFs'!B:B,0),2)
)</f>
        <v>1</v>
      </c>
      <c r="O464" s="133"/>
      <c r="P464" s="86">
        <f t="shared" si="29"/>
        <v>1.2470579072277299E-2</v>
      </c>
      <c r="Q464" s="86">
        <f t="shared" si="30"/>
        <v>1.2470579072277299E-2</v>
      </c>
      <c r="R464" s="156" t="s">
        <v>450</v>
      </c>
      <c r="S464" s="85" t="s">
        <v>451</v>
      </c>
      <c r="T464" s="85" t="s">
        <v>436</v>
      </c>
      <c r="U464" s="85" t="s">
        <v>444</v>
      </c>
      <c r="V464" s="85" t="s">
        <v>213</v>
      </c>
      <c r="W464" s="85" t="s">
        <v>437</v>
      </c>
      <c r="X464" s="85" t="s">
        <v>330</v>
      </c>
      <c r="Z464" s="42" t="s">
        <v>1648</v>
      </c>
      <c r="AA464"/>
    </row>
    <row r="465" spans="1:27" s="39" customFormat="1" x14ac:dyDescent="0.35">
      <c r="A465" s="85" t="s">
        <v>811</v>
      </c>
      <c r="B465" s="87">
        <v>51610</v>
      </c>
      <c r="C465" s="87" t="s">
        <v>12</v>
      </c>
      <c r="D465" s="86">
        <v>0.72637361228475705</v>
      </c>
      <c r="E465" s="86">
        <f>SUMIFS('Ratios_MARAMA-VA'!T:T, 'Ratios_MARAMA-VA'!AA:AA, Z465)</f>
        <v>0.72637361228391395</v>
      </c>
      <c r="F465" s="86">
        <f>SUMIFS('Ratios_MARAMA-VA'!J:J, 'Ratios_MARAMA-VA'!AA:AA, Z465)</f>
        <v>7.2966182857635504E-4</v>
      </c>
      <c r="G465" s="122">
        <f t="shared" si="31"/>
        <v>1.0045268939246044E-3</v>
      </c>
      <c r="H465" s="122">
        <v>0.69162510980720004</v>
      </c>
      <c r="I465" s="86">
        <v>6.947560233148901E-4</v>
      </c>
      <c r="J465" s="122">
        <v>0.68723533305281304</v>
      </c>
      <c r="K465" s="86">
        <v>6.9034637450678333E-4</v>
      </c>
      <c r="L465" s="122" t="str" cm="1">
        <f t="array" ref="L465">_xlfn.SWITCH(A465,
    "District of Columbia", _xlfn.XLOOKUP(R465, '2015 O3 Growth Surrogates'!A:A, '2015 O3 Growth Surrogates'!H:H),
    "Maryland", _xlfn.XLOOKUP(R465, '2015 O3 Growth Surrogates'!A:A, '2015 O3 Growth Surrogates'!I:I),
    "Virginia", _xlfn.XLOOKUP(R465, '2015 O3 Growth Surrogates'!A:A, '2015 O3 Growth Surrogates'!J:J)
)</f>
        <v>No Growth</v>
      </c>
      <c r="M465" s="133" cm="1">
        <f t="array" ref="M465">_xlfn.SWITCH(L465,
"Employment", INDEX('Coop GFs_CFs'!C:D, MATCH(B465,'Coop GFs_CFs'!B:B,0),1),
"Population", INDEX('Coop GFs_CFs'!E:F, MATCH(B465,'Coop GFs_CFs'!B:B,0),1),
"Household", INDEX('Coop GFs_CFs'!G:H, MATCH(B465,'Coop GFs_CFs'!B:B,0),1),
"VMT", INDEX('Coop GFs_CFs'!I:J, MATCH(B465,'Coop GFs_CFs'!B:B,0),1),
"Lane Mile", INDEX('Coop GFs_CFs'!K:L, MATCH(B465,'Coop GFs_CFs'!B:B,0),1),
"Gas Sales", INDEX('Coop GFs_CFs'!M:N, MATCH(B465,'Coop GFs_CFs'!B:B,0),1),
"No Growth", INDEX('Coop GFs_CFs'!O:P, MATCH(B465,'Coop GFs_CFs'!B:B,0),1)
)</f>
        <v>1</v>
      </c>
      <c r="N465" s="133" cm="1">
        <f t="array" ref="N465">_xlfn.SWITCH(L465,
"Employment", INDEX('Coop GFs_CFs'!C:D, MATCH(B465,'Coop GFs_CFs'!B:B,0),2),
"Population", INDEX('Coop GFs_CFs'!E:F, MATCH(B465,'Coop GFs_CFs'!B:B,0),2),
"Household", INDEX('Coop GFs_CFs'!G:H, MATCH(B465,'Coop GFs_CFs'!B:B,0),2),
"VMT", INDEX('Coop GFs_CFs'!I:J, MATCH(B465,'Coop GFs_CFs'!B:B,0),2),
"Lane Mile", INDEX('Coop GFs_CFs'!K:L, MATCH(B465,'Coop GFs_CFs'!B:B,0),2),
"Gas Sales", INDEX('Coop GFs_CFs'!M:N, MATCH(B465,'Coop GFs_CFs'!B:B,0),2),
"No Growth", INDEX('Coop GFs_CFs'!O:P, MATCH(B465,'Coop GFs_CFs'!B:B,0),2)
)</f>
        <v>1</v>
      </c>
      <c r="O465" s="133"/>
      <c r="P465" s="86">
        <f t="shared" si="29"/>
        <v>7.2966182857635504E-4</v>
      </c>
      <c r="Q465" s="86">
        <f t="shared" si="30"/>
        <v>7.2966182857635504E-4</v>
      </c>
      <c r="R465" s="156" t="s">
        <v>450</v>
      </c>
      <c r="S465" s="85" t="s">
        <v>451</v>
      </c>
      <c r="T465" s="85" t="s">
        <v>436</v>
      </c>
      <c r="U465" s="85" t="s">
        <v>444</v>
      </c>
      <c r="V465" s="85" t="s">
        <v>213</v>
      </c>
      <c r="W465" s="85" t="s">
        <v>437</v>
      </c>
      <c r="X465" s="85" t="s">
        <v>330</v>
      </c>
      <c r="Z465" s="42" t="s">
        <v>1663</v>
      </c>
      <c r="AA465"/>
    </row>
    <row r="466" spans="1:27" s="39" customFormat="1" x14ac:dyDescent="0.35">
      <c r="A466" s="85" t="s">
        <v>811</v>
      </c>
      <c r="B466" s="87">
        <v>51683</v>
      </c>
      <c r="C466" s="87" t="s">
        <v>10</v>
      </c>
      <c r="D466" s="86">
        <v>21.918614054528099</v>
      </c>
      <c r="E466" s="86">
        <f>SUMIFS('Ratios_MARAMA-VA'!T:T, 'Ratios_MARAMA-VA'!AA:AA, Z466)</f>
        <v>21.918614054502701</v>
      </c>
      <c r="F466" s="86">
        <f>SUMIFS('Ratios_MARAMA-VA'!J:J, 'Ratios_MARAMA-VA'!AA:AA, Z466)</f>
        <v>2.2017837295301601E-2</v>
      </c>
      <c r="G466" s="122">
        <f t="shared" si="31"/>
        <v>1.0045268939245964E-3</v>
      </c>
      <c r="H466" s="122">
        <v>20.870064104616301</v>
      </c>
      <c r="I466" s="86">
        <v>2.0964540671017426E-2</v>
      </c>
      <c r="J466" s="122">
        <v>20.737600836626299</v>
      </c>
      <c r="K466" s="86">
        <v>2.0831477755864327E-2</v>
      </c>
      <c r="L466" s="122" t="str" cm="1">
        <f t="array" ref="L466">_xlfn.SWITCH(A466,
    "District of Columbia", _xlfn.XLOOKUP(R466, '2015 O3 Growth Surrogates'!A:A, '2015 O3 Growth Surrogates'!H:H),
    "Maryland", _xlfn.XLOOKUP(R466, '2015 O3 Growth Surrogates'!A:A, '2015 O3 Growth Surrogates'!I:I),
    "Virginia", _xlfn.XLOOKUP(R466, '2015 O3 Growth Surrogates'!A:A, '2015 O3 Growth Surrogates'!J:J)
)</f>
        <v>No Growth</v>
      </c>
      <c r="M466" s="133" cm="1">
        <f t="array" ref="M466">_xlfn.SWITCH(L466,
"Employment", INDEX('Coop GFs_CFs'!C:D, MATCH(B466,'Coop GFs_CFs'!B:B,0),1),
"Population", INDEX('Coop GFs_CFs'!E:F, MATCH(B466,'Coop GFs_CFs'!B:B,0),1),
"Household", INDEX('Coop GFs_CFs'!G:H, MATCH(B466,'Coop GFs_CFs'!B:B,0),1),
"VMT", INDEX('Coop GFs_CFs'!I:J, MATCH(B466,'Coop GFs_CFs'!B:B,0),1),
"Lane Mile", INDEX('Coop GFs_CFs'!K:L, MATCH(B466,'Coop GFs_CFs'!B:B,0),1),
"Gas Sales", INDEX('Coop GFs_CFs'!M:N, MATCH(B466,'Coop GFs_CFs'!B:B,0),1),
"No Growth", INDEX('Coop GFs_CFs'!O:P, MATCH(B466,'Coop GFs_CFs'!B:B,0),1)
)</f>
        <v>1</v>
      </c>
      <c r="N466" s="133" cm="1">
        <f t="array" ref="N466">_xlfn.SWITCH(L466,
"Employment", INDEX('Coop GFs_CFs'!C:D, MATCH(B466,'Coop GFs_CFs'!B:B,0),2),
"Population", INDEX('Coop GFs_CFs'!E:F, MATCH(B466,'Coop GFs_CFs'!B:B,0),2),
"Household", INDEX('Coop GFs_CFs'!G:H, MATCH(B466,'Coop GFs_CFs'!B:B,0),2),
"VMT", INDEX('Coop GFs_CFs'!I:J, MATCH(B466,'Coop GFs_CFs'!B:B,0),2),
"Lane Mile", INDEX('Coop GFs_CFs'!K:L, MATCH(B466,'Coop GFs_CFs'!B:B,0),2),
"Gas Sales", INDEX('Coop GFs_CFs'!M:N, MATCH(B466,'Coop GFs_CFs'!B:B,0),2),
"No Growth", INDEX('Coop GFs_CFs'!O:P, MATCH(B466,'Coop GFs_CFs'!B:B,0),2)
)</f>
        <v>1</v>
      </c>
      <c r="O466" s="133"/>
      <c r="P466" s="86">
        <f t="shared" si="29"/>
        <v>2.2017837295301601E-2</v>
      </c>
      <c r="Q466" s="86">
        <f t="shared" si="30"/>
        <v>2.2017837295301601E-2</v>
      </c>
      <c r="R466" s="156" t="s">
        <v>450</v>
      </c>
      <c r="S466" s="85" t="s">
        <v>451</v>
      </c>
      <c r="T466" s="85" t="s">
        <v>436</v>
      </c>
      <c r="U466" s="85" t="s">
        <v>444</v>
      </c>
      <c r="V466" s="85" t="s">
        <v>213</v>
      </c>
      <c r="W466" s="85" t="s">
        <v>437</v>
      </c>
      <c r="X466" s="85" t="s">
        <v>330</v>
      </c>
      <c r="Z466" s="42" t="s">
        <v>1650</v>
      </c>
      <c r="AA466"/>
    </row>
    <row r="467" spans="1:27" s="39" customFormat="1" x14ac:dyDescent="0.35">
      <c r="A467" s="85" t="s">
        <v>811</v>
      </c>
      <c r="B467" s="87">
        <v>51683</v>
      </c>
      <c r="C467" s="87" t="s">
        <v>12</v>
      </c>
      <c r="D467" s="86">
        <v>1.28247183693399</v>
      </c>
      <c r="E467" s="86">
        <f>SUMIFS('Ratios_MARAMA-VA'!T:T, 'Ratios_MARAMA-VA'!AA:AA, Z467)</f>
        <v>1.2824718369325001</v>
      </c>
      <c r="F467" s="86">
        <f>SUMIFS('Ratios_MARAMA-VA'!J:J, 'Ratios_MARAMA-VA'!AA:AA, Z467)</f>
        <v>1.28827745089959E-3</v>
      </c>
      <c r="G467" s="122">
        <f t="shared" si="31"/>
        <v>1.0045268939246075E-3</v>
      </c>
      <c r="H467" s="122">
        <v>1.2211205226111499</v>
      </c>
      <c r="I467" s="86">
        <v>1.2266484056861718E-3</v>
      </c>
      <c r="J467" s="122">
        <v>1.21337001383342</v>
      </c>
      <c r="K467" s="86">
        <v>1.2188628111773434E-3</v>
      </c>
      <c r="L467" s="122" t="str" cm="1">
        <f t="array" ref="L467">_xlfn.SWITCH(A467,
    "District of Columbia", _xlfn.XLOOKUP(R467, '2015 O3 Growth Surrogates'!A:A, '2015 O3 Growth Surrogates'!H:H),
    "Maryland", _xlfn.XLOOKUP(R467, '2015 O3 Growth Surrogates'!A:A, '2015 O3 Growth Surrogates'!I:I),
    "Virginia", _xlfn.XLOOKUP(R467, '2015 O3 Growth Surrogates'!A:A, '2015 O3 Growth Surrogates'!J:J)
)</f>
        <v>No Growth</v>
      </c>
      <c r="M467" s="133" cm="1">
        <f t="array" ref="M467">_xlfn.SWITCH(L467,
"Employment", INDEX('Coop GFs_CFs'!C:D, MATCH(B467,'Coop GFs_CFs'!B:B,0),1),
"Population", INDEX('Coop GFs_CFs'!E:F, MATCH(B467,'Coop GFs_CFs'!B:B,0),1),
"Household", INDEX('Coop GFs_CFs'!G:H, MATCH(B467,'Coop GFs_CFs'!B:B,0),1),
"VMT", INDEX('Coop GFs_CFs'!I:J, MATCH(B467,'Coop GFs_CFs'!B:B,0),1),
"Lane Mile", INDEX('Coop GFs_CFs'!K:L, MATCH(B467,'Coop GFs_CFs'!B:B,0),1),
"Gas Sales", INDEX('Coop GFs_CFs'!M:N, MATCH(B467,'Coop GFs_CFs'!B:B,0),1),
"No Growth", INDEX('Coop GFs_CFs'!O:P, MATCH(B467,'Coop GFs_CFs'!B:B,0),1)
)</f>
        <v>1</v>
      </c>
      <c r="N467" s="133" cm="1">
        <f t="array" ref="N467">_xlfn.SWITCH(L467,
"Employment", INDEX('Coop GFs_CFs'!C:D, MATCH(B467,'Coop GFs_CFs'!B:B,0),2),
"Population", INDEX('Coop GFs_CFs'!E:F, MATCH(B467,'Coop GFs_CFs'!B:B,0),2),
"Household", INDEX('Coop GFs_CFs'!G:H, MATCH(B467,'Coop GFs_CFs'!B:B,0),2),
"VMT", INDEX('Coop GFs_CFs'!I:J, MATCH(B467,'Coop GFs_CFs'!B:B,0),2),
"Lane Mile", INDEX('Coop GFs_CFs'!K:L, MATCH(B467,'Coop GFs_CFs'!B:B,0),2),
"Gas Sales", INDEX('Coop GFs_CFs'!M:N, MATCH(B467,'Coop GFs_CFs'!B:B,0),2),
"No Growth", INDEX('Coop GFs_CFs'!O:P, MATCH(B467,'Coop GFs_CFs'!B:B,0),2)
)</f>
        <v>1</v>
      </c>
      <c r="O467" s="133"/>
      <c r="P467" s="86">
        <f t="shared" si="29"/>
        <v>1.28827745089959E-3</v>
      </c>
      <c r="Q467" s="86">
        <f t="shared" si="30"/>
        <v>1.28827745089959E-3</v>
      </c>
      <c r="R467" s="156" t="s">
        <v>450</v>
      </c>
      <c r="S467" s="85" t="s">
        <v>451</v>
      </c>
      <c r="T467" s="85" t="s">
        <v>436</v>
      </c>
      <c r="U467" s="85" t="s">
        <v>444</v>
      </c>
      <c r="V467" s="85" t="s">
        <v>213</v>
      </c>
      <c r="W467" s="85" t="s">
        <v>437</v>
      </c>
      <c r="X467" s="85" t="s">
        <v>330</v>
      </c>
      <c r="Z467" s="42" t="s">
        <v>1665</v>
      </c>
      <c r="AA467"/>
    </row>
    <row r="468" spans="1:27" s="39" customFormat="1" x14ac:dyDescent="0.35">
      <c r="A468" s="85" t="s">
        <v>811</v>
      </c>
      <c r="B468" s="87">
        <v>51685</v>
      </c>
      <c r="C468" s="87" t="s">
        <v>10</v>
      </c>
      <c r="D468" s="86">
        <v>11.9085974908323</v>
      </c>
      <c r="E468" s="86">
        <f>SUMIFS('Ratios_MARAMA-VA'!T:T, 'Ratios_MARAMA-VA'!AA:AA, Z468)</f>
        <v>11.9085974908184</v>
      </c>
      <c r="F468" s="86">
        <f>SUMIFS('Ratios_MARAMA-VA'!J:J, 'Ratios_MARAMA-VA'!AA:AA, Z468)</f>
        <v>1.1962506448450099E-2</v>
      </c>
      <c r="G468" s="122">
        <f t="shared" si="31"/>
        <v>1.0045268939246005E-3</v>
      </c>
      <c r="H468" s="122">
        <v>11.338910042918499</v>
      </c>
      <c r="I468" s="86">
        <v>1.1390240085903379E-2</v>
      </c>
      <c r="J468" s="122">
        <v>11.2669414532582</v>
      </c>
      <c r="K468" s="86">
        <v>1.1317945702071784E-2</v>
      </c>
      <c r="L468" s="122" t="str" cm="1">
        <f t="array" ref="L468">_xlfn.SWITCH(A468,
    "District of Columbia", _xlfn.XLOOKUP(R468, '2015 O3 Growth Surrogates'!A:A, '2015 O3 Growth Surrogates'!H:H),
    "Maryland", _xlfn.XLOOKUP(R468, '2015 O3 Growth Surrogates'!A:A, '2015 O3 Growth Surrogates'!I:I),
    "Virginia", _xlfn.XLOOKUP(R468, '2015 O3 Growth Surrogates'!A:A, '2015 O3 Growth Surrogates'!J:J)
)</f>
        <v>No Growth</v>
      </c>
      <c r="M468" s="133" cm="1">
        <f t="array" ref="M468">_xlfn.SWITCH(L468,
"Employment", INDEX('Coop GFs_CFs'!C:D, MATCH(B468,'Coop GFs_CFs'!B:B,0),1),
"Population", INDEX('Coop GFs_CFs'!E:F, MATCH(B468,'Coop GFs_CFs'!B:B,0),1),
"Household", INDEX('Coop GFs_CFs'!G:H, MATCH(B468,'Coop GFs_CFs'!B:B,0),1),
"VMT", INDEX('Coop GFs_CFs'!I:J, MATCH(B468,'Coop GFs_CFs'!B:B,0),1),
"Lane Mile", INDEX('Coop GFs_CFs'!K:L, MATCH(B468,'Coop GFs_CFs'!B:B,0),1),
"Gas Sales", INDEX('Coop GFs_CFs'!M:N, MATCH(B468,'Coop GFs_CFs'!B:B,0),1),
"No Growth", INDEX('Coop GFs_CFs'!O:P, MATCH(B468,'Coop GFs_CFs'!B:B,0),1)
)</f>
        <v>1</v>
      </c>
      <c r="N468" s="133" cm="1">
        <f t="array" ref="N468">_xlfn.SWITCH(L468,
"Employment", INDEX('Coop GFs_CFs'!C:D, MATCH(B468,'Coop GFs_CFs'!B:B,0),2),
"Population", INDEX('Coop GFs_CFs'!E:F, MATCH(B468,'Coop GFs_CFs'!B:B,0),2),
"Household", INDEX('Coop GFs_CFs'!G:H, MATCH(B468,'Coop GFs_CFs'!B:B,0),2),
"VMT", INDEX('Coop GFs_CFs'!I:J, MATCH(B468,'Coop GFs_CFs'!B:B,0),2),
"Lane Mile", INDEX('Coop GFs_CFs'!K:L, MATCH(B468,'Coop GFs_CFs'!B:B,0),2),
"Gas Sales", INDEX('Coop GFs_CFs'!M:N, MATCH(B468,'Coop GFs_CFs'!B:B,0),2),
"No Growth", INDEX('Coop GFs_CFs'!O:P, MATCH(B468,'Coop GFs_CFs'!B:B,0),2)
)</f>
        <v>1</v>
      </c>
      <c r="O468" s="133"/>
      <c r="P468" s="86">
        <f t="shared" si="29"/>
        <v>1.1962506448450099E-2</v>
      </c>
      <c r="Q468" s="86">
        <f t="shared" si="30"/>
        <v>1.1962506448450099E-2</v>
      </c>
      <c r="R468" s="156" t="s">
        <v>450</v>
      </c>
      <c r="S468" s="85" t="s">
        <v>451</v>
      </c>
      <c r="T468" s="85" t="s">
        <v>436</v>
      </c>
      <c r="U468" s="85" t="s">
        <v>444</v>
      </c>
      <c r="V468" s="85" t="s">
        <v>213</v>
      </c>
      <c r="W468" s="85" t="s">
        <v>437</v>
      </c>
      <c r="X468" s="85" t="s">
        <v>330</v>
      </c>
      <c r="Z468" s="42" t="s">
        <v>1651</v>
      </c>
      <c r="AA468"/>
    </row>
    <row r="469" spans="1:27" s="39" customFormat="1" x14ac:dyDescent="0.35">
      <c r="A469" s="85" t="s">
        <v>811</v>
      </c>
      <c r="B469" s="87">
        <v>51685</v>
      </c>
      <c r="C469" s="87" t="s">
        <v>12</v>
      </c>
      <c r="D469" s="86">
        <v>0.69677980476721901</v>
      </c>
      <c r="E469" s="86">
        <f>SUMIFS('Ratios_MARAMA-VA'!T:T, 'Ratios_MARAMA-VA'!AA:AA, Z469)</f>
        <v>0.69677980476641099</v>
      </c>
      <c r="F469" s="86">
        <f>SUMIFS('Ratios_MARAMA-VA'!J:J, 'Ratios_MARAMA-VA'!AA:AA, Z469)</f>
        <v>6.9993405303139496E-4</v>
      </c>
      <c r="G469" s="122">
        <f t="shared" si="31"/>
        <v>1.0045268939246042E-3</v>
      </c>
      <c r="H469" s="122">
        <v>0.66344702069745098</v>
      </c>
      <c r="I469" s="86">
        <v>6.6645037498474298E-4</v>
      </c>
      <c r="J469" s="122">
        <v>0.65923609158581498</v>
      </c>
      <c r="K469" s="86">
        <v>6.6222038344369459E-4</v>
      </c>
      <c r="L469" s="122" t="str" cm="1">
        <f t="array" ref="L469">_xlfn.SWITCH(A469,
    "District of Columbia", _xlfn.XLOOKUP(R469, '2015 O3 Growth Surrogates'!A:A, '2015 O3 Growth Surrogates'!H:H),
    "Maryland", _xlfn.XLOOKUP(R469, '2015 O3 Growth Surrogates'!A:A, '2015 O3 Growth Surrogates'!I:I),
    "Virginia", _xlfn.XLOOKUP(R469, '2015 O3 Growth Surrogates'!A:A, '2015 O3 Growth Surrogates'!J:J)
)</f>
        <v>No Growth</v>
      </c>
      <c r="M469" s="133" cm="1">
        <f t="array" ref="M469">_xlfn.SWITCH(L469,
"Employment", INDEX('Coop GFs_CFs'!C:D, MATCH(B469,'Coop GFs_CFs'!B:B,0),1),
"Population", INDEX('Coop GFs_CFs'!E:F, MATCH(B469,'Coop GFs_CFs'!B:B,0),1),
"Household", INDEX('Coop GFs_CFs'!G:H, MATCH(B469,'Coop GFs_CFs'!B:B,0),1),
"VMT", INDEX('Coop GFs_CFs'!I:J, MATCH(B469,'Coop GFs_CFs'!B:B,0),1),
"Lane Mile", INDEX('Coop GFs_CFs'!K:L, MATCH(B469,'Coop GFs_CFs'!B:B,0),1),
"Gas Sales", INDEX('Coop GFs_CFs'!M:N, MATCH(B469,'Coop GFs_CFs'!B:B,0),1),
"No Growth", INDEX('Coop GFs_CFs'!O:P, MATCH(B469,'Coop GFs_CFs'!B:B,0),1)
)</f>
        <v>1</v>
      </c>
      <c r="N469" s="133" cm="1">
        <f t="array" ref="N469">_xlfn.SWITCH(L469,
"Employment", INDEX('Coop GFs_CFs'!C:D, MATCH(B469,'Coop GFs_CFs'!B:B,0),2),
"Population", INDEX('Coop GFs_CFs'!E:F, MATCH(B469,'Coop GFs_CFs'!B:B,0),2),
"Household", INDEX('Coop GFs_CFs'!G:H, MATCH(B469,'Coop GFs_CFs'!B:B,0),2),
"VMT", INDEX('Coop GFs_CFs'!I:J, MATCH(B469,'Coop GFs_CFs'!B:B,0),2),
"Lane Mile", INDEX('Coop GFs_CFs'!K:L, MATCH(B469,'Coop GFs_CFs'!B:B,0),2),
"Gas Sales", INDEX('Coop GFs_CFs'!M:N, MATCH(B469,'Coop GFs_CFs'!B:B,0),2),
"No Growth", INDEX('Coop GFs_CFs'!O:P, MATCH(B469,'Coop GFs_CFs'!B:B,0),2)
)</f>
        <v>1</v>
      </c>
      <c r="O469" s="133"/>
      <c r="P469" s="86">
        <f t="shared" si="29"/>
        <v>6.9993405303139496E-4</v>
      </c>
      <c r="Q469" s="86">
        <f t="shared" si="30"/>
        <v>6.9993405303139496E-4</v>
      </c>
      <c r="R469" s="156" t="s">
        <v>450</v>
      </c>
      <c r="S469" s="85" t="s">
        <v>451</v>
      </c>
      <c r="T469" s="85" t="s">
        <v>436</v>
      </c>
      <c r="U469" s="85" t="s">
        <v>444</v>
      </c>
      <c r="V469" s="85" t="s">
        <v>213</v>
      </c>
      <c r="W469" s="85" t="s">
        <v>437</v>
      </c>
      <c r="X469" s="85" t="s">
        <v>330</v>
      </c>
      <c r="Z469" s="42" t="s">
        <v>1666</v>
      </c>
      <c r="AA469"/>
    </row>
    <row r="470" spans="1:27" s="39" customFormat="1" x14ac:dyDescent="0.35">
      <c r="A470" s="85" t="s">
        <v>9</v>
      </c>
      <c r="B470" s="87">
        <v>11001</v>
      </c>
      <c r="C470" s="87" t="s">
        <v>10</v>
      </c>
      <c r="D470" s="86">
        <v>0.59525767176931099</v>
      </c>
      <c r="E470" s="86">
        <f>SUMIFS('Ratios_MARAMA-VA'!T:T, 'Ratios_MARAMA-VA'!AA:AA, Z470)</f>
        <v>0.59525767176861899</v>
      </c>
      <c r="F470" s="86">
        <f>SUMIFS('Ratios_MARAMA-VA'!J:J, 'Ratios_MARAMA-VA'!AA:AA, Z470)</f>
        <v>5.9795234010652401E-4</v>
      </c>
      <c r="G470" s="122">
        <f t="shared" si="31"/>
        <v>1.004526893924607E-3</v>
      </c>
      <c r="H470" s="122">
        <v>0.52285484147078898</v>
      </c>
      <c r="I470" s="86">
        <v>5.2522174987609447E-4</v>
      </c>
      <c r="J470" s="122">
        <v>0.52241070909323895</v>
      </c>
      <c r="K470" s="86">
        <v>5.2477560695838275E-4</v>
      </c>
      <c r="L470" s="122" t="str" cm="1">
        <f t="array" ref="L470">_xlfn.SWITCH(A470,
    "District of Columbia", _xlfn.XLOOKUP(R470, '2015 O3 Growth Surrogates'!A:A, '2015 O3 Growth Surrogates'!H:H),
    "Maryland", _xlfn.XLOOKUP(R470, '2015 O3 Growth Surrogates'!A:A, '2015 O3 Growth Surrogates'!I:I),
    "Virginia", _xlfn.XLOOKUP(R470, '2015 O3 Growth Surrogates'!A:A, '2015 O3 Growth Surrogates'!J:J)
)</f>
        <v>No Growth</v>
      </c>
      <c r="M470" s="133" cm="1">
        <f t="array" ref="M470">_xlfn.SWITCH(L470,
"Employment", INDEX('Coop GFs_CFs'!C:D, MATCH(B470,'Coop GFs_CFs'!B:B,0),1),
"Population", INDEX('Coop GFs_CFs'!E:F, MATCH(B470,'Coop GFs_CFs'!B:B,0),1),
"Household", INDEX('Coop GFs_CFs'!G:H, MATCH(B470,'Coop GFs_CFs'!B:B,0),1),
"VMT", INDEX('Coop GFs_CFs'!I:J, MATCH(B470,'Coop GFs_CFs'!B:B,0),1),
"Lane Mile", INDEX('Coop GFs_CFs'!K:L, MATCH(B470,'Coop GFs_CFs'!B:B,0),1),
"Gas Sales", INDEX('Coop GFs_CFs'!M:N, MATCH(B470,'Coop GFs_CFs'!B:B,0),1),
"No Growth", INDEX('Coop GFs_CFs'!O:P, MATCH(B470,'Coop GFs_CFs'!B:B,0),1)
)</f>
        <v>1</v>
      </c>
      <c r="N470" s="133" cm="1">
        <f t="array" ref="N470">_xlfn.SWITCH(L470,
"Employment", INDEX('Coop GFs_CFs'!C:D, MATCH(B470,'Coop GFs_CFs'!B:B,0),2),
"Population", INDEX('Coop GFs_CFs'!E:F, MATCH(B470,'Coop GFs_CFs'!B:B,0),2),
"Household", INDEX('Coop GFs_CFs'!G:H, MATCH(B470,'Coop GFs_CFs'!B:B,0),2),
"VMT", INDEX('Coop GFs_CFs'!I:J, MATCH(B470,'Coop GFs_CFs'!B:B,0),2),
"Lane Mile", INDEX('Coop GFs_CFs'!K:L, MATCH(B470,'Coop GFs_CFs'!B:B,0),2),
"Gas Sales", INDEX('Coop GFs_CFs'!M:N, MATCH(B470,'Coop GFs_CFs'!B:B,0),2),
"No Growth", INDEX('Coop GFs_CFs'!O:P, MATCH(B470,'Coop GFs_CFs'!B:B,0),2)
)</f>
        <v>1</v>
      </c>
      <c r="O470" s="133"/>
      <c r="P470" s="86">
        <f t="shared" si="29"/>
        <v>5.9795234010652401E-4</v>
      </c>
      <c r="Q470" s="86">
        <f t="shared" si="30"/>
        <v>5.9795234010652401E-4</v>
      </c>
      <c r="R470" s="156" t="s">
        <v>448</v>
      </c>
      <c r="S470" s="85" t="s">
        <v>449</v>
      </c>
      <c r="T470" s="85" t="s">
        <v>436</v>
      </c>
      <c r="U470" s="85" t="s">
        <v>444</v>
      </c>
      <c r="V470" s="85" t="s">
        <v>209</v>
      </c>
      <c r="W470" s="85" t="s">
        <v>437</v>
      </c>
      <c r="X470" s="85" t="s">
        <v>330</v>
      </c>
      <c r="Z470" s="42" t="s">
        <v>1668</v>
      </c>
      <c r="AA470"/>
    </row>
    <row r="471" spans="1:27" s="39" customFormat="1" x14ac:dyDescent="0.35">
      <c r="A471" s="85" t="s">
        <v>9</v>
      </c>
      <c r="B471" s="87">
        <v>11001</v>
      </c>
      <c r="C471" s="87" t="s">
        <v>12</v>
      </c>
      <c r="D471" s="86">
        <v>2.3173588465645999E-2</v>
      </c>
      <c r="E471" s="86">
        <f>SUMIFS('Ratios_MARAMA-VA'!T:T, 'Ratios_MARAMA-VA'!AA:AA, Z471)</f>
        <v>2.3173588465619101E-2</v>
      </c>
      <c r="F471" s="86">
        <f>SUMIFS('Ratios_MARAMA-VA'!J:J, 'Ratios_MARAMA-VA'!AA:AA, Z471)</f>
        <v>2.3278492842455401E-5</v>
      </c>
      <c r="G471" s="122">
        <f t="shared" si="31"/>
        <v>1.0045268939246046E-3</v>
      </c>
      <c r="H471" s="122">
        <v>2.0354921067208501E-2</v>
      </c>
      <c r="I471" s="86">
        <v>2.0447065635723455E-5</v>
      </c>
      <c r="J471" s="122">
        <v>2.0337630839077501E-2</v>
      </c>
      <c r="K471" s="86">
        <v>2.0429697136563772E-5</v>
      </c>
      <c r="L471" s="122" t="str" cm="1">
        <f t="array" ref="L471">_xlfn.SWITCH(A471,
    "District of Columbia", _xlfn.XLOOKUP(R471, '2015 O3 Growth Surrogates'!A:A, '2015 O3 Growth Surrogates'!H:H),
    "Maryland", _xlfn.XLOOKUP(R471, '2015 O3 Growth Surrogates'!A:A, '2015 O3 Growth Surrogates'!I:I),
    "Virginia", _xlfn.XLOOKUP(R471, '2015 O3 Growth Surrogates'!A:A, '2015 O3 Growth Surrogates'!J:J)
)</f>
        <v>No Growth</v>
      </c>
      <c r="M471" s="133" cm="1">
        <f t="array" ref="M471">_xlfn.SWITCH(L471,
"Employment", INDEX('Coop GFs_CFs'!C:D, MATCH(B471,'Coop GFs_CFs'!B:B,0),1),
"Population", INDEX('Coop GFs_CFs'!E:F, MATCH(B471,'Coop GFs_CFs'!B:B,0),1),
"Household", INDEX('Coop GFs_CFs'!G:H, MATCH(B471,'Coop GFs_CFs'!B:B,0),1),
"VMT", INDEX('Coop GFs_CFs'!I:J, MATCH(B471,'Coop GFs_CFs'!B:B,0),1),
"Lane Mile", INDEX('Coop GFs_CFs'!K:L, MATCH(B471,'Coop GFs_CFs'!B:B,0),1),
"Gas Sales", INDEX('Coop GFs_CFs'!M:N, MATCH(B471,'Coop GFs_CFs'!B:B,0),1),
"No Growth", INDEX('Coop GFs_CFs'!O:P, MATCH(B471,'Coop GFs_CFs'!B:B,0),1)
)</f>
        <v>1</v>
      </c>
      <c r="N471" s="133" cm="1">
        <f t="array" ref="N471">_xlfn.SWITCH(L471,
"Employment", INDEX('Coop GFs_CFs'!C:D, MATCH(B471,'Coop GFs_CFs'!B:B,0),2),
"Population", INDEX('Coop GFs_CFs'!E:F, MATCH(B471,'Coop GFs_CFs'!B:B,0),2),
"Household", INDEX('Coop GFs_CFs'!G:H, MATCH(B471,'Coop GFs_CFs'!B:B,0),2),
"VMT", INDEX('Coop GFs_CFs'!I:J, MATCH(B471,'Coop GFs_CFs'!B:B,0),2),
"Lane Mile", INDEX('Coop GFs_CFs'!K:L, MATCH(B471,'Coop GFs_CFs'!B:B,0),2),
"Gas Sales", INDEX('Coop GFs_CFs'!M:N, MATCH(B471,'Coop GFs_CFs'!B:B,0),2),
"No Growth", INDEX('Coop GFs_CFs'!O:P, MATCH(B471,'Coop GFs_CFs'!B:B,0),2)
)</f>
        <v>1</v>
      </c>
      <c r="O471" s="133"/>
      <c r="P471" s="86">
        <f t="shared" si="29"/>
        <v>2.3278492842455401E-5</v>
      </c>
      <c r="Q471" s="86">
        <f t="shared" si="30"/>
        <v>2.3278492842455401E-5</v>
      </c>
      <c r="R471" s="156" t="s">
        <v>448</v>
      </c>
      <c r="S471" s="85" t="s">
        <v>449</v>
      </c>
      <c r="T471" s="85" t="s">
        <v>436</v>
      </c>
      <c r="U471" s="85" t="s">
        <v>444</v>
      </c>
      <c r="V471" s="85" t="s">
        <v>209</v>
      </c>
      <c r="W471" s="85" t="s">
        <v>437</v>
      </c>
      <c r="X471" s="85" t="s">
        <v>330</v>
      </c>
      <c r="Z471" s="42" t="s">
        <v>1683</v>
      </c>
      <c r="AA471"/>
    </row>
    <row r="472" spans="1:27" s="39" customFormat="1" x14ac:dyDescent="0.35">
      <c r="A472" s="85" t="s">
        <v>497</v>
      </c>
      <c r="B472" s="87">
        <v>24009</v>
      </c>
      <c r="C472" s="87" t="s">
        <v>10</v>
      </c>
      <c r="D472" s="86">
        <v>16.083913999016499</v>
      </c>
      <c r="E472" s="86">
        <f>SUMIFS('Ratios_MARAMA-VA'!T:T, 'Ratios_MARAMA-VA'!AA:AA, Z472)</f>
        <v>16.083913998997801</v>
      </c>
      <c r="F472" s="86">
        <f>SUMIFS('Ratios_MARAMA-VA'!J:J, 'Ratios_MARAMA-VA'!AA:AA, Z472)</f>
        <v>1.6156724171563702E-2</v>
      </c>
      <c r="G472" s="122">
        <f t="shared" si="31"/>
        <v>1.0045268939246031E-3</v>
      </c>
      <c r="H472" s="122">
        <v>14.1275832349871</v>
      </c>
      <c r="I472" s="86">
        <v>1.4191537305702887E-2</v>
      </c>
      <c r="J472" s="122">
        <v>14.1155827395656</v>
      </c>
      <c r="K472" s="86">
        <v>1.4179482485311572E-2</v>
      </c>
      <c r="L472" s="122" t="str" cm="1">
        <f t="array" ref="L472">_xlfn.SWITCH(A472,
    "District of Columbia", _xlfn.XLOOKUP(R472, '2015 O3 Growth Surrogates'!A:A, '2015 O3 Growth Surrogates'!H:H),
    "Maryland", _xlfn.XLOOKUP(R472, '2015 O3 Growth Surrogates'!A:A, '2015 O3 Growth Surrogates'!I:I),
    "Virginia", _xlfn.XLOOKUP(R472, '2015 O3 Growth Surrogates'!A:A, '2015 O3 Growth Surrogates'!J:J)
)</f>
        <v>Household</v>
      </c>
      <c r="M472" s="133" cm="1">
        <f t="array" ref="M472">_xlfn.SWITCH(L472,
"Employment", INDEX('Coop GFs_CFs'!C:D, MATCH(B472,'Coop GFs_CFs'!B:B,0),1),
"Population", INDEX('Coop GFs_CFs'!E:F, MATCH(B472,'Coop GFs_CFs'!B:B,0),1),
"Household", INDEX('Coop GFs_CFs'!G:H, MATCH(B472,'Coop GFs_CFs'!B:B,0),1),
"VMT", INDEX('Coop GFs_CFs'!I:J, MATCH(B472,'Coop GFs_CFs'!B:B,0),1),
"Lane Mile", INDEX('Coop GFs_CFs'!K:L, MATCH(B472,'Coop GFs_CFs'!B:B,0),1),
"Gas Sales", INDEX('Coop GFs_CFs'!M:N, MATCH(B472,'Coop GFs_CFs'!B:B,0),1),
"No Growth", INDEX('Coop GFs_CFs'!O:P, MATCH(B472,'Coop GFs_CFs'!B:B,0),1)
)</f>
        <v>1.0717053327861332</v>
      </c>
      <c r="N472" s="133" cm="1">
        <f t="array" ref="N472">_xlfn.SWITCH(L472,
"Employment", INDEX('Coop GFs_CFs'!C:D, MATCH(B472,'Coop GFs_CFs'!B:B,0),2),
"Population", INDEX('Coop GFs_CFs'!E:F, MATCH(B472,'Coop GFs_CFs'!B:B,0),2),
"Household", INDEX('Coop GFs_CFs'!G:H, MATCH(B472,'Coop GFs_CFs'!B:B,0),2),
"VMT", INDEX('Coop GFs_CFs'!I:J, MATCH(B472,'Coop GFs_CFs'!B:B,0),2),
"Lane Mile", INDEX('Coop GFs_CFs'!K:L, MATCH(B472,'Coop GFs_CFs'!B:B,0),2),
"Gas Sales", INDEX('Coop GFs_CFs'!M:N, MATCH(B472,'Coop GFs_CFs'!B:B,0),2),
"No Growth", INDEX('Coop GFs_CFs'!O:P, MATCH(B472,'Coop GFs_CFs'!B:B,0),2)
)</f>
        <v>1.0941988750211236</v>
      </c>
      <c r="O472" s="133"/>
      <c r="P472" s="86">
        <f t="shared" si="29"/>
        <v>1.7315247455019438E-2</v>
      </c>
      <c r="Q472" s="86">
        <f t="shared" si="30"/>
        <v>1.7678669412551598E-2</v>
      </c>
      <c r="R472" s="156" t="s">
        <v>448</v>
      </c>
      <c r="S472" s="85" t="s">
        <v>449</v>
      </c>
      <c r="T472" s="85" t="s">
        <v>436</v>
      </c>
      <c r="U472" s="85" t="s">
        <v>444</v>
      </c>
      <c r="V472" s="85" t="s">
        <v>209</v>
      </c>
      <c r="W472" s="85" t="s">
        <v>437</v>
      </c>
      <c r="X472" s="85" t="s">
        <v>330</v>
      </c>
      <c r="Z472" s="42" t="s">
        <v>1669</v>
      </c>
      <c r="AA472"/>
    </row>
    <row r="473" spans="1:27" s="39" customFormat="1" x14ac:dyDescent="0.35">
      <c r="A473" s="85" t="s">
        <v>497</v>
      </c>
      <c r="B473" s="87">
        <v>24009</v>
      </c>
      <c r="C473" s="87" t="s">
        <v>12</v>
      </c>
      <c r="D473" s="86">
        <v>0.62615230028211299</v>
      </c>
      <c r="E473" s="86">
        <f>SUMIFS('Ratios_MARAMA-VA'!T:T, 'Ratios_MARAMA-VA'!AA:AA, Z473)</f>
        <v>0.62615230028138502</v>
      </c>
      <c r="F473" s="86">
        <f>SUMIFS('Ratios_MARAMA-VA'!J:J, 'Ratios_MARAMA-VA'!AA:AA, Z473)</f>
        <v>6.2898682532540795E-4</v>
      </c>
      <c r="G473" s="122">
        <f t="shared" si="31"/>
        <v>1.0045268939246077E-3</v>
      </c>
      <c r="H473" s="122">
        <v>0.54999167121604198</v>
      </c>
      <c r="I473" s="86">
        <v>5.5248142517105468E-4</v>
      </c>
      <c r="J473" s="122">
        <v>0.54952448780451901</v>
      </c>
      <c r="K473" s="86">
        <v>5.5201212686978448E-4</v>
      </c>
      <c r="L473" s="122" t="str" cm="1">
        <f t="array" ref="L473">_xlfn.SWITCH(A473,
    "District of Columbia", _xlfn.XLOOKUP(R473, '2015 O3 Growth Surrogates'!A:A, '2015 O3 Growth Surrogates'!H:H),
    "Maryland", _xlfn.XLOOKUP(R473, '2015 O3 Growth Surrogates'!A:A, '2015 O3 Growth Surrogates'!I:I),
    "Virginia", _xlfn.XLOOKUP(R473, '2015 O3 Growth Surrogates'!A:A, '2015 O3 Growth Surrogates'!J:J)
)</f>
        <v>Household</v>
      </c>
      <c r="M473" s="133" cm="1">
        <f t="array" ref="M473">_xlfn.SWITCH(L473,
"Employment", INDEX('Coop GFs_CFs'!C:D, MATCH(B473,'Coop GFs_CFs'!B:B,0),1),
"Population", INDEX('Coop GFs_CFs'!E:F, MATCH(B473,'Coop GFs_CFs'!B:B,0),1),
"Household", INDEX('Coop GFs_CFs'!G:H, MATCH(B473,'Coop GFs_CFs'!B:B,0),1),
"VMT", INDEX('Coop GFs_CFs'!I:J, MATCH(B473,'Coop GFs_CFs'!B:B,0),1),
"Lane Mile", INDEX('Coop GFs_CFs'!K:L, MATCH(B473,'Coop GFs_CFs'!B:B,0),1),
"Gas Sales", INDEX('Coop GFs_CFs'!M:N, MATCH(B473,'Coop GFs_CFs'!B:B,0),1),
"No Growth", INDEX('Coop GFs_CFs'!O:P, MATCH(B473,'Coop GFs_CFs'!B:B,0),1)
)</f>
        <v>1.0717053327861332</v>
      </c>
      <c r="N473" s="133" cm="1">
        <f t="array" ref="N473">_xlfn.SWITCH(L473,
"Employment", INDEX('Coop GFs_CFs'!C:D, MATCH(B473,'Coop GFs_CFs'!B:B,0),2),
"Population", INDEX('Coop GFs_CFs'!E:F, MATCH(B473,'Coop GFs_CFs'!B:B,0),2),
"Household", INDEX('Coop GFs_CFs'!G:H, MATCH(B473,'Coop GFs_CFs'!B:B,0),2),
"VMT", INDEX('Coop GFs_CFs'!I:J, MATCH(B473,'Coop GFs_CFs'!B:B,0),2),
"Lane Mile", INDEX('Coop GFs_CFs'!K:L, MATCH(B473,'Coop GFs_CFs'!B:B,0),2),
"Gas Sales", INDEX('Coop GFs_CFs'!M:N, MATCH(B473,'Coop GFs_CFs'!B:B,0),2),
"No Growth", INDEX('Coop GFs_CFs'!O:P, MATCH(B473,'Coop GFs_CFs'!B:B,0),2)
)</f>
        <v>1.0941988750211236</v>
      </c>
      <c r="O473" s="133"/>
      <c r="P473" s="86">
        <f t="shared" si="29"/>
        <v>6.7408853495345977E-4</v>
      </c>
      <c r="Q473" s="86">
        <f t="shared" si="30"/>
        <v>6.8823667667416934E-4</v>
      </c>
      <c r="R473" s="156" t="s">
        <v>448</v>
      </c>
      <c r="S473" s="85" t="s">
        <v>449</v>
      </c>
      <c r="T473" s="85" t="s">
        <v>436</v>
      </c>
      <c r="U473" s="85" t="s">
        <v>444</v>
      </c>
      <c r="V473" s="85" t="s">
        <v>209</v>
      </c>
      <c r="W473" s="85" t="s">
        <v>437</v>
      </c>
      <c r="X473" s="85" t="s">
        <v>330</v>
      </c>
      <c r="Z473" s="42" t="s">
        <v>1684</v>
      </c>
      <c r="AA473"/>
    </row>
    <row r="474" spans="1:27" s="39" customFormat="1" x14ac:dyDescent="0.35">
      <c r="A474" s="85" t="s">
        <v>497</v>
      </c>
      <c r="B474" s="87">
        <v>24017</v>
      </c>
      <c r="C474" s="87" t="s">
        <v>10</v>
      </c>
      <c r="D474" s="86">
        <v>15.3440054445221</v>
      </c>
      <c r="E474" s="86">
        <f>SUMIFS('Ratios_MARAMA-VA'!T:T, 'Ratios_MARAMA-VA'!AA:AA, Z474)</f>
        <v>15.3440054445042</v>
      </c>
      <c r="F474" s="86">
        <f>SUMIFS('Ratios_MARAMA-VA'!J:J, 'Ratios_MARAMA-VA'!AA:AA, Z474)</f>
        <v>1.5413466129530101E-2</v>
      </c>
      <c r="G474" s="122">
        <f t="shared" si="31"/>
        <v>1.0045268939246094E-3</v>
      </c>
      <c r="H474" s="122">
        <v>13.4776717961086</v>
      </c>
      <c r="I474" s="86">
        <v>1.3538683786680284E-2</v>
      </c>
      <c r="J474" s="122">
        <v>13.466223359671</v>
      </c>
      <c r="K474" s="86">
        <v>1.3527183524385328E-2</v>
      </c>
      <c r="L474" s="122" t="str" cm="1">
        <f t="array" ref="L474">_xlfn.SWITCH(A474,
    "District of Columbia", _xlfn.XLOOKUP(R474, '2015 O3 Growth Surrogates'!A:A, '2015 O3 Growth Surrogates'!H:H),
    "Maryland", _xlfn.XLOOKUP(R474, '2015 O3 Growth Surrogates'!A:A, '2015 O3 Growth Surrogates'!I:I),
    "Virginia", _xlfn.XLOOKUP(R474, '2015 O3 Growth Surrogates'!A:A, '2015 O3 Growth Surrogates'!J:J)
)</f>
        <v>Household</v>
      </c>
      <c r="M474" s="133" cm="1">
        <f t="array" ref="M474">_xlfn.SWITCH(L474,
"Employment", INDEX('Coop GFs_CFs'!C:D, MATCH(B474,'Coop GFs_CFs'!B:B,0),1),
"Population", INDEX('Coop GFs_CFs'!E:F, MATCH(B474,'Coop GFs_CFs'!B:B,0),1),
"Household", INDEX('Coop GFs_CFs'!G:H, MATCH(B474,'Coop GFs_CFs'!B:B,0),1),
"VMT", INDEX('Coop GFs_CFs'!I:J, MATCH(B474,'Coop GFs_CFs'!B:B,0),1),
"Lane Mile", INDEX('Coop GFs_CFs'!K:L, MATCH(B474,'Coop GFs_CFs'!B:B,0),1),
"Gas Sales", INDEX('Coop GFs_CFs'!M:N, MATCH(B474,'Coop GFs_CFs'!B:B,0),1),
"No Growth", INDEX('Coop GFs_CFs'!O:P, MATCH(B474,'Coop GFs_CFs'!B:B,0),1)
)</f>
        <v>1.1901345613926138</v>
      </c>
      <c r="N474" s="133" cm="1">
        <f t="array" ref="N474">_xlfn.SWITCH(L474,
"Employment", INDEX('Coop GFs_CFs'!C:D, MATCH(B474,'Coop GFs_CFs'!B:B,0),2),
"Population", INDEX('Coop GFs_CFs'!E:F, MATCH(B474,'Coop GFs_CFs'!B:B,0),2),
"Household", INDEX('Coop GFs_CFs'!G:H, MATCH(B474,'Coop GFs_CFs'!B:B,0),2),
"VMT", INDEX('Coop GFs_CFs'!I:J, MATCH(B474,'Coop GFs_CFs'!B:B,0),2),
"Lane Mile", INDEX('Coop GFs_CFs'!K:L, MATCH(B474,'Coop GFs_CFs'!B:B,0),2),
"Gas Sales", INDEX('Coop GFs_CFs'!M:N, MATCH(B474,'Coop GFs_CFs'!B:B,0),2),
"No Growth", INDEX('Coop GFs_CFs'!O:P, MATCH(B474,'Coop GFs_CFs'!B:B,0),2)
)</f>
        <v>1.2607033014443205</v>
      </c>
      <c r="O474" s="133"/>
      <c r="P474" s="86">
        <f t="shared" si="29"/>
        <v>1.8344098751608213E-2</v>
      </c>
      <c r="Q474" s="86">
        <f t="shared" si="30"/>
        <v>1.9431807636198811E-2</v>
      </c>
      <c r="R474" s="156" t="s">
        <v>448</v>
      </c>
      <c r="S474" s="85" t="s">
        <v>449</v>
      </c>
      <c r="T474" s="85" t="s">
        <v>436</v>
      </c>
      <c r="U474" s="85" t="s">
        <v>444</v>
      </c>
      <c r="V474" s="85" t="s">
        <v>209</v>
      </c>
      <c r="W474" s="85" t="s">
        <v>437</v>
      </c>
      <c r="X474" s="85" t="s">
        <v>330</v>
      </c>
      <c r="Z474" s="42" t="s">
        <v>1670</v>
      </c>
      <c r="AA474"/>
    </row>
    <row r="475" spans="1:27" s="39" customFormat="1" x14ac:dyDescent="0.35">
      <c r="A475" s="85" t="s">
        <v>497</v>
      </c>
      <c r="B475" s="87">
        <v>24017</v>
      </c>
      <c r="C475" s="87" t="s">
        <v>12</v>
      </c>
      <c r="D475" s="86">
        <v>0.59734759200766097</v>
      </c>
      <c r="E475" s="86">
        <f>SUMIFS('Ratios_MARAMA-VA'!T:T, 'Ratios_MARAMA-VA'!AA:AA, Z475)</f>
        <v>0.59734759200696697</v>
      </c>
      <c r="F475" s="86">
        <f>SUMIFS('Ratios_MARAMA-VA'!J:J, 'Ratios_MARAMA-VA'!AA:AA, Z475)</f>
        <v>6.0005172119209995E-4</v>
      </c>
      <c r="G475" s="122">
        <f t="shared" si="31"/>
        <v>1.0045268939246038E-3</v>
      </c>
      <c r="H475" s="122">
        <v>0.52469055895370798</v>
      </c>
      <c r="I475" s="86">
        <v>5.2706577745733252E-4</v>
      </c>
      <c r="J475" s="122">
        <v>0.52424486724935204</v>
      </c>
      <c r="K475" s="86">
        <v>5.2661806815390783E-4</v>
      </c>
      <c r="L475" s="122" t="str" cm="1">
        <f t="array" ref="L475">_xlfn.SWITCH(A475,
    "District of Columbia", _xlfn.XLOOKUP(R475, '2015 O3 Growth Surrogates'!A:A, '2015 O3 Growth Surrogates'!H:H),
    "Maryland", _xlfn.XLOOKUP(R475, '2015 O3 Growth Surrogates'!A:A, '2015 O3 Growth Surrogates'!I:I),
    "Virginia", _xlfn.XLOOKUP(R475, '2015 O3 Growth Surrogates'!A:A, '2015 O3 Growth Surrogates'!J:J)
)</f>
        <v>Household</v>
      </c>
      <c r="M475" s="133" cm="1">
        <f t="array" ref="M475">_xlfn.SWITCH(L475,
"Employment", INDEX('Coop GFs_CFs'!C:D, MATCH(B475,'Coop GFs_CFs'!B:B,0),1),
"Population", INDEX('Coop GFs_CFs'!E:F, MATCH(B475,'Coop GFs_CFs'!B:B,0),1),
"Household", INDEX('Coop GFs_CFs'!G:H, MATCH(B475,'Coop GFs_CFs'!B:B,0),1),
"VMT", INDEX('Coop GFs_CFs'!I:J, MATCH(B475,'Coop GFs_CFs'!B:B,0),1),
"Lane Mile", INDEX('Coop GFs_CFs'!K:L, MATCH(B475,'Coop GFs_CFs'!B:B,0),1),
"Gas Sales", INDEX('Coop GFs_CFs'!M:N, MATCH(B475,'Coop GFs_CFs'!B:B,0),1),
"No Growth", INDEX('Coop GFs_CFs'!O:P, MATCH(B475,'Coop GFs_CFs'!B:B,0),1)
)</f>
        <v>1.1901345613926138</v>
      </c>
      <c r="N475" s="133" cm="1">
        <f t="array" ref="N475">_xlfn.SWITCH(L475,
"Employment", INDEX('Coop GFs_CFs'!C:D, MATCH(B475,'Coop GFs_CFs'!B:B,0),2),
"Population", INDEX('Coop GFs_CFs'!E:F, MATCH(B475,'Coop GFs_CFs'!B:B,0),2),
"Household", INDEX('Coop GFs_CFs'!G:H, MATCH(B475,'Coop GFs_CFs'!B:B,0),2),
"VMT", INDEX('Coop GFs_CFs'!I:J, MATCH(B475,'Coop GFs_CFs'!B:B,0),2),
"Lane Mile", INDEX('Coop GFs_CFs'!K:L, MATCH(B475,'Coop GFs_CFs'!B:B,0),2),
"Gas Sales", INDEX('Coop GFs_CFs'!M:N, MATCH(B475,'Coop GFs_CFs'!B:B,0),2),
"No Growth", INDEX('Coop GFs_CFs'!O:P, MATCH(B475,'Coop GFs_CFs'!B:B,0),2)
)</f>
        <v>1.2607033014443205</v>
      </c>
      <c r="O475" s="133"/>
      <c r="P475" s="86">
        <f t="shared" si="29"/>
        <v>7.1414229201384287E-4</v>
      </c>
      <c r="Q475" s="86">
        <f t="shared" si="30"/>
        <v>7.5648718594422738E-4</v>
      </c>
      <c r="R475" s="156" t="s">
        <v>448</v>
      </c>
      <c r="S475" s="85" t="s">
        <v>449</v>
      </c>
      <c r="T475" s="85" t="s">
        <v>436</v>
      </c>
      <c r="U475" s="85" t="s">
        <v>444</v>
      </c>
      <c r="V475" s="85" t="s">
        <v>209</v>
      </c>
      <c r="W475" s="85" t="s">
        <v>437</v>
      </c>
      <c r="X475" s="85" t="s">
        <v>330</v>
      </c>
      <c r="Z475" s="42" t="s">
        <v>1685</v>
      </c>
      <c r="AA475"/>
    </row>
    <row r="476" spans="1:27" s="39" customFormat="1" x14ac:dyDescent="0.35">
      <c r="A476" s="85" t="s">
        <v>497</v>
      </c>
      <c r="B476" s="87">
        <v>24021</v>
      </c>
      <c r="C476" s="87" t="s">
        <v>10</v>
      </c>
      <c r="D476" s="86">
        <v>25.178251724512801</v>
      </c>
      <c r="E476" s="86">
        <f>SUMIFS('Ratios_MARAMA-VA'!T:T, 'Ratios_MARAMA-VA'!AA:AA, Z476)</f>
        <v>25.178251724483399</v>
      </c>
      <c r="F476" s="86">
        <f>SUMIFS('Ratios_MARAMA-VA'!J:J, 'Ratios_MARAMA-VA'!AA:AA, Z476)</f>
        <v>2.5292230999247298E-2</v>
      </c>
      <c r="G476" s="122">
        <f t="shared" si="31"/>
        <v>1.0045268939246114E-3</v>
      </c>
      <c r="H476" s="122">
        <v>22.115751611906301</v>
      </c>
      <c r="I476" s="86">
        <v>2.2215867273516453E-2</v>
      </c>
      <c r="J476" s="122">
        <v>22.096965668723499</v>
      </c>
      <c r="K476" s="86">
        <v>2.2196996288361588E-2</v>
      </c>
      <c r="L476" s="122" t="str" cm="1">
        <f t="array" ref="L476">_xlfn.SWITCH(A476,
    "District of Columbia", _xlfn.XLOOKUP(R476, '2015 O3 Growth Surrogates'!A:A, '2015 O3 Growth Surrogates'!H:H),
    "Maryland", _xlfn.XLOOKUP(R476, '2015 O3 Growth Surrogates'!A:A, '2015 O3 Growth Surrogates'!I:I),
    "Virginia", _xlfn.XLOOKUP(R476, '2015 O3 Growth Surrogates'!A:A, '2015 O3 Growth Surrogates'!J:J)
)</f>
        <v>Household</v>
      </c>
      <c r="M476" s="133" cm="1">
        <f t="array" ref="M476">_xlfn.SWITCH(L476,
"Employment", INDEX('Coop GFs_CFs'!C:D, MATCH(B476,'Coop GFs_CFs'!B:B,0),1),
"Population", INDEX('Coop GFs_CFs'!E:F, MATCH(B476,'Coop GFs_CFs'!B:B,0),1),
"Household", INDEX('Coop GFs_CFs'!G:H, MATCH(B476,'Coop GFs_CFs'!B:B,0),1),
"VMT", INDEX('Coop GFs_CFs'!I:J, MATCH(B476,'Coop GFs_CFs'!B:B,0),1),
"Lane Mile", INDEX('Coop GFs_CFs'!K:L, MATCH(B476,'Coop GFs_CFs'!B:B,0),1),
"Gas Sales", INDEX('Coop GFs_CFs'!M:N, MATCH(B476,'Coop GFs_CFs'!B:B,0),1),
"No Growth", INDEX('Coop GFs_CFs'!O:P, MATCH(B476,'Coop GFs_CFs'!B:B,0),1)
)</f>
        <v>1.1641130653464411</v>
      </c>
      <c r="N476" s="133" cm="1">
        <f t="array" ref="N476">_xlfn.SWITCH(L476,
"Employment", INDEX('Coop GFs_CFs'!C:D, MATCH(B476,'Coop GFs_CFs'!B:B,0),2),
"Population", INDEX('Coop GFs_CFs'!E:F, MATCH(B476,'Coop GFs_CFs'!B:B,0),2),
"Household", INDEX('Coop GFs_CFs'!G:H, MATCH(B476,'Coop GFs_CFs'!B:B,0),2),
"VMT", INDEX('Coop GFs_CFs'!I:J, MATCH(B476,'Coop GFs_CFs'!B:B,0),2),
"Lane Mile", INDEX('Coop GFs_CFs'!K:L, MATCH(B476,'Coop GFs_CFs'!B:B,0),2),
"Gas Sales", INDEX('Coop GFs_CFs'!M:N, MATCH(B476,'Coop GFs_CFs'!B:B,0),2),
"No Growth", INDEX('Coop GFs_CFs'!O:P, MATCH(B476,'Coop GFs_CFs'!B:B,0),2)
)</f>
        <v>1.2555086048546673</v>
      </c>
      <c r="O476" s="133"/>
      <c r="P476" s="86">
        <f t="shared" si="29"/>
        <v>2.9443016557984054E-2</v>
      </c>
      <c r="Q476" s="86">
        <f t="shared" si="30"/>
        <v>3.1754613655526946E-2</v>
      </c>
      <c r="R476" s="156" t="s">
        <v>448</v>
      </c>
      <c r="S476" s="85" t="s">
        <v>449</v>
      </c>
      <c r="T476" s="85" t="s">
        <v>436</v>
      </c>
      <c r="U476" s="85" t="s">
        <v>444</v>
      </c>
      <c r="V476" s="85" t="s">
        <v>209</v>
      </c>
      <c r="W476" s="85" t="s">
        <v>437</v>
      </c>
      <c r="X476" s="85" t="s">
        <v>330</v>
      </c>
      <c r="Z476" s="42" t="s">
        <v>1671</v>
      </c>
      <c r="AA476"/>
    </row>
    <row r="477" spans="1:27" s="39" customFormat="1" x14ac:dyDescent="0.35">
      <c r="A477" s="85" t="s">
        <v>497</v>
      </c>
      <c r="B477" s="87">
        <v>24021</v>
      </c>
      <c r="C477" s="87" t="s">
        <v>12</v>
      </c>
      <c r="D477" s="86">
        <v>0.98019828193700398</v>
      </c>
      <c r="E477" s="86">
        <f>SUMIFS('Ratios_MARAMA-VA'!T:T, 'Ratios_MARAMA-VA'!AA:AA, Z477)</f>
        <v>0.980198281935869</v>
      </c>
      <c r="F477" s="86">
        <f>SUMIFS('Ratios_MARAMA-VA'!J:J, 'Ratios_MARAMA-VA'!AA:AA, Z477)</f>
        <v>9.8463553558327107E-4</v>
      </c>
      <c r="G477" s="122">
        <f t="shared" si="31"/>
        <v>1.0045268939246033E-3</v>
      </c>
      <c r="H477" s="122">
        <v>0.86097406487644301</v>
      </c>
      <c r="I477" s="86">
        <v>8.6487160313997321E-4</v>
      </c>
      <c r="J477" s="122">
        <v>0.86024272143632696</v>
      </c>
      <c r="K477" s="86">
        <v>8.6413694898568132E-4</v>
      </c>
      <c r="L477" s="122" t="str" cm="1">
        <f t="array" ref="L477">_xlfn.SWITCH(A477,
    "District of Columbia", _xlfn.XLOOKUP(R477, '2015 O3 Growth Surrogates'!A:A, '2015 O3 Growth Surrogates'!H:H),
    "Maryland", _xlfn.XLOOKUP(R477, '2015 O3 Growth Surrogates'!A:A, '2015 O3 Growth Surrogates'!I:I),
    "Virginia", _xlfn.XLOOKUP(R477, '2015 O3 Growth Surrogates'!A:A, '2015 O3 Growth Surrogates'!J:J)
)</f>
        <v>Household</v>
      </c>
      <c r="M477" s="133" cm="1">
        <f t="array" ref="M477">_xlfn.SWITCH(L477,
"Employment", INDEX('Coop GFs_CFs'!C:D, MATCH(B477,'Coop GFs_CFs'!B:B,0),1),
"Population", INDEX('Coop GFs_CFs'!E:F, MATCH(B477,'Coop GFs_CFs'!B:B,0),1),
"Household", INDEX('Coop GFs_CFs'!G:H, MATCH(B477,'Coop GFs_CFs'!B:B,0),1),
"VMT", INDEX('Coop GFs_CFs'!I:J, MATCH(B477,'Coop GFs_CFs'!B:B,0),1),
"Lane Mile", INDEX('Coop GFs_CFs'!K:L, MATCH(B477,'Coop GFs_CFs'!B:B,0),1),
"Gas Sales", INDEX('Coop GFs_CFs'!M:N, MATCH(B477,'Coop GFs_CFs'!B:B,0),1),
"No Growth", INDEX('Coop GFs_CFs'!O:P, MATCH(B477,'Coop GFs_CFs'!B:B,0),1)
)</f>
        <v>1.1641130653464411</v>
      </c>
      <c r="N477" s="133" cm="1">
        <f t="array" ref="N477">_xlfn.SWITCH(L477,
"Employment", INDEX('Coop GFs_CFs'!C:D, MATCH(B477,'Coop GFs_CFs'!B:B,0),2),
"Population", INDEX('Coop GFs_CFs'!E:F, MATCH(B477,'Coop GFs_CFs'!B:B,0),2),
"Household", INDEX('Coop GFs_CFs'!G:H, MATCH(B477,'Coop GFs_CFs'!B:B,0),2),
"VMT", INDEX('Coop GFs_CFs'!I:J, MATCH(B477,'Coop GFs_CFs'!B:B,0),2),
"Lane Mile", INDEX('Coop GFs_CFs'!K:L, MATCH(B477,'Coop GFs_CFs'!B:B,0),2),
"Gas Sales", INDEX('Coop GFs_CFs'!M:N, MATCH(B477,'Coop GFs_CFs'!B:B,0),2),
"No Growth", INDEX('Coop GFs_CFs'!O:P, MATCH(B477,'Coop GFs_CFs'!B:B,0),2)
)</f>
        <v>1.2555086048546673</v>
      </c>
      <c r="O477" s="133"/>
      <c r="P477" s="86">
        <f t="shared" si="29"/>
        <v>1.1462270915768764E-3</v>
      </c>
      <c r="Q477" s="86">
        <f t="shared" si="30"/>
        <v>1.2362183875704808E-3</v>
      </c>
      <c r="R477" s="156" t="s">
        <v>448</v>
      </c>
      <c r="S477" s="85" t="s">
        <v>449</v>
      </c>
      <c r="T477" s="85" t="s">
        <v>436</v>
      </c>
      <c r="U477" s="85" t="s">
        <v>444</v>
      </c>
      <c r="V477" s="85" t="s">
        <v>209</v>
      </c>
      <c r="W477" s="85" t="s">
        <v>437</v>
      </c>
      <c r="X477" s="85" t="s">
        <v>330</v>
      </c>
      <c r="Z477" s="42" t="s">
        <v>1686</v>
      </c>
      <c r="AA477"/>
    </row>
    <row r="478" spans="1:27" s="39" customFormat="1" x14ac:dyDescent="0.35">
      <c r="A478" s="85" t="s">
        <v>497</v>
      </c>
      <c r="B478" s="87">
        <v>24031</v>
      </c>
      <c r="C478" s="87" t="s">
        <v>10</v>
      </c>
      <c r="D478" s="86">
        <v>38.532427887258301</v>
      </c>
      <c r="E478" s="86">
        <f>SUMIFS('Ratios_MARAMA-VA'!T:T, 'Ratios_MARAMA-VA'!AA:AA, Z478)</f>
        <v>38.5324278872138</v>
      </c>
      <c r="F478" s="86">
        <f>SUMIFS('Ratios_MARAMA-VA'!J:J, 'Ratios_MARAMA-VA'!AA:AA, Z478)</f>
        <v>3.87068601009165E-2</v>
      </c>
      <c r="G478" s="122">
        <f t="shared" si="31"/>
        <v>1.0045268939245997E-3</v>
      </c>
      <c r="H478" s="122">
        <v>33.845622542912601</v>
      </c>
      <c r="I478" s="86">
        <v>3.3998838085976403E-2</v>
      </c>
      <c r="J478" s="122">
        <v>33.8168728104488</v>
      </c>
      <c r="K478" s="86">
        <v>3.3969958206523376E-2</v>
      </c>
      <c r="L478" s="122" t="str" cm="1">
        <f t="array" ref="L478">_xlfn.SWITCH(A478,
    "District of Columbia", _xlfn.XLOOKUP(R478, '2015 O3 Growth Surrogates'!A:A, '2015 O3 Growth Surrogates'!H:H),
    "Maryland", _xlfn.XLOOKUP(R478, '2015 O3 Growth Surrogates'!A:A, '2015 O3 Growth Surrogates'!I:I),
    "Virginia", _xlfn.XLOOKUP(R478, '2015 O3 Growth Surrogates'!A:A, '2015 O3 Growth Surrogates'!J:J)
)</f>
        <v>Household</v>
      </c>
      <c r="M478" s="133" cm="1">
        <f t="array" ref="M478">_xlfn.SWITCH(L478,
"Employment", INDEX('Coop GFs_CFs'!C:D, MATCH(B478,'Coop GFs_CFs'!B:B,0),1),
"Population", INDEX('Coop GFs_CFs'!E:F, MATCH(B478,'Coop GFs_CFs'!B:B,0),1),
"Household", INDEX('Coop GFs_CFs'!G:H, MATCH(B478,'Coop GFs_CFs'!B:B,0),1),
"VMT", INDEX('Coop GFs_CFs'!I:J, MATCH(B478,'Coop GFs_CFs'!B:B,0),1),
"Lane Mile", INDEX('Coop GFs_CFs'!K:L, MATCH(B478,'Coop GFs_CFs'!B:B,0),1),
"Gas Sales", INDEX('Coop GFs_CFs'!M:N, MATCH(B478,'Coop GFs_CFs'!B:B,0),1),
"No Growth", INDEX('Coop GFs_CFs'!O:P, MATCH(B478,'Coop GFs_CFs'!B:B,0),1)
)</f>
        <v>1.0822577125548798</v>
      </c>
      <c r="N478" s="133" cm="1">
        <f t="array" ref="N478">_xlfn.SWITCH(L478,
"Employment", INDEX('Coop GFs_CFs'!C:D, MATCH(B478,'Coop GFs_CFs'!B:B,0),2),
"Population", INDEX('Coop GFs_CFs'!E:F, MATCH(B478,'Coop GFs_CFs'!B:B,0),2),
"Household", INDEX('Coop GFs_CFs'!G:H, MATCH(B478,'Coop GFs_CFs'!B:B,0),2),
"VMT", INDEX('Coop GFs_CFs'!I:J, MATCH(B478,'Coop GFs_CFs'!B:B,0),2),
"Lane Mile", INDEX('Coop GFs_CFs'!K:L, MATCH(B478,'Coop GFs_CFs'!B:B,0),2),
"Gas Sales", INDEX('Coop GFs_CFs'!M:N, MATCH(B478,'Coop GFs_CFs'!B:B,0),2),
"No Growth", INDEX('Coop GFs_CFs'!O:P, MATCH(B478,'Coop GFs_CFs'!B:B,0),2)
)</f>
        <v>1.1254828731122657</v>
      </c>
      <c r="O478" s="133"/>
      <c r="P478" s="86">
        <f t="shared" si="29"/>
        <v>4.1890797872999638E-2</v>
      </c>
      <c r="Q478" s="86">
        <f t="shared" si="30"/>
        <v>4.3563908115534025E-2</v>
      </c>
      <c r="R478" s="156" t="s">
        <v>448</v>
      </c>
      <c r="S478" s="85" t="s">
        <v>449</v>
      </c>
      <c r="T478" s="85" t="s">
        <v>436</v>
      </c>
      <c r="U478" s="85" t="s">
        <v>444</v>
      </c>
      <c r="V478" s="85" t="s">
        <v>209</v>
      </c>
      <c r="W478" s="85" t="s">
        <v>437</v>
      </c>
      <c r="X478" s="85" t="s">
        <v>330</v>
      </c>
      <c r="Z478" s="42" t="s">
        <v>1672</v>
      </c>
      <c r="AA478"/>
    </row>
    <row r="479" spans="1:27" s="39" customFormat="1" x14ac:dyDescent="0.35">
      <c r="A479" s="85" t="s">
        <v>497</v>
      </c>
      <c r="B479" s="87">
        <v>24031</v>
      </c>
      <c r="C479" s="87" t="s">
        <v>12</v>
      </c>
      <c r="D479" s="86">
        <v>1.50008109993012</v>
      </c>
      <c r="E479" s="86">
        <f>SUMIFS('Ratios_MARAMA-VA'!T:T, 'Ratios_MARAMA-VA'!AA:AA, Z479)</f>
        <v>1.50008109992838</v>
      </c>
      <c r="F479" s="86">
        <f>SUMIFS('Ratios_MARAMA-VA'!J:J, 'Ratios_MARAMA-VA'!AA:AA, Z479)</f>
        <v>1.50687180794606E-3</v>
      </c>
      <c r="G479" s="122">
        <f t="shared" si="31"/>
        <v>1.0045268939246046E-3</v>
      </c>
      <c r="H479" s="122">
        <v>1.3176221036614399</v>
      </c>
      <c r="I479" s="86">
        <v>1.3235868391574296E-3</v>
      </c>
      <c r="J479" s="122">
        <v>1.31650286636803</v>
      </c>
      <c r="K479" s="86">
        <v>1.3224625351955161E-3</v>
      </c>
      <c r="L479" s="122" t="str" cm="1">
        <f t="array" ref="L479">_xlfn.SWITCH(A479,
    "District of Columbia", _xlfn.XLOOKUP(R479, '2015 O3 Growth Surrogates'!A:A, '2015 O3 Growth Surrogates'!H:H),
    "Maryland", _xlfn.XLOOKUP(R479, '2015 O3 Growth Surrogates'!A:A, '2015 O3 Growth Surrogates'!I:I),
    "Virginia", _xlfn.XLOOKUP(R479, '2015 O3 Growth Surrogates'!A:A, '2015 O3 Growth Surrogates'!J:J)
)</f>
        <v>Household</v>
      </c>
      <c r="M479" s="133" cm="1">
        <f t="array" ref="M479">_xlfn.SWITCH(L479,
"Employment", INDEX('Coop GFs_CFs'!C:D, MATCH(B479,'Coop GFs_CFs'!B:B,0),1),
"Population", INDEX('Coop GFs_CFs'!E:F, MATCH(B479,'Coop GFs_CFs'!B:B,0),1),
"Household", INDEX('Coop GFs_CFs'!G:H, MATCH(B479,'Coop GFs_CFs'!B:B,0),1),
"VMT", INDEX('Coop GFs_CFs'!I:J, MATCH(B479,'Coop GFs_CFs'!B:B,0),1),
"Lane Mile", INDEX('Coop GFs_CFs'!K:L, MATCH(B479,'Coop GFs_CFs'!B:B,0),1),
"Gas Sales", INDEX('Coop GFs_CFs'!M:N, MATCH(B479,'Coop GFs_CFs'!B:B,0),1),
"No Growth", INDEX('Coop GFs_CFs'!O:P, MATCH(B479,'Coop GFs_CFs'!B:B,0),1)
)</f>
        <v>1.0822577125548798</v>
      </c>
      <c r="N479" s="133" cm="1">
        <f t="array" ref="N479">_xlfn.SWITCH(L479,
"Employment", INDEX('Coop GFs_CFs'!C:D, MATCH(B479,'Coop GFs_CFs'!B:B,0),2),
"Population", INDEX('Coop GFs_CFs'!E:F, MATCH(B479,'Coop GFs_CFs'!B:B,0),2),
"Household", INDEX('Coop GFs_CFs'!G:H, MATCH(B479,'Coop GFs_CFs'!B:B,0),2),
"VMT", INDEX('Coop GFs_CFs'!I:J, MATCH(B479,'Coop GFs_CFs'!B:B,0),2),
"Lane Mile", INDEX('Coop GFs_CFs'!K:L, MATCH(B479,'Coop GFs_CFs'!B:B,0),2),
"Gas Sales", INDEX('Coop GFs_CFs'!M:N, MATCH(B479,'Coop GFs_CFs'!B:B,0),2),
"No Growth", INDEX('Coop GFs_CFs'!O:P, MATCH(B479,'Coop GFs_CFs'!B:B,0),2)
)</f>
        <v>1.1254828731122657</v>
      </c>
      <c r="O479" s="133"/>
      <c r="P479" s="86">
        <f t="shared" si="29"/>
        <v>1.6308236359811391E-3</v>
      </c>
      <c r="Q479" s="86">
        <f t="shared" si="30"/>
        <v>1.6959584118190058E-3</v>
      </c>
      <c r="R479" s="156" t="s">
        <v>448</v>
      </c>
      <c r="S479" s="85" t="s">
        <v>449</v>
      </c>
      <c r="T479" s="85" t="s">
        <v>436</v>
      </c>
      <c r="U479" s="85" t="s">
        <v>444</v>
      </c>
      <c r="V479" s="85" t="s">
        <v>209</v>
      </c>
      <c r="W479" s="85" t="s">
        <v>437</v>
      </c>
      <c r="X479" s="85" t="s">
        <v>330</v>
      </c>
      <c r="Z479" s="42" t="s">
        <v>1687</v>
      </c>
      <c r="AA479"/>
    </row>
    <row r="480" spans="1:27" s="39" customFormat="1" x14ac:dyDescent="0.35">
      <c r="A480" s="85" t="s">
        <v>497</v>
      </c>
      <c r="B480" s="87">
        <v>24033</v>
      </c>
      <c r="C480" s="87" t="s">
        <v>10</v>
      </c>
      <c r="D480" s="86">
        <v>29.071729851178901</v>
      </c>
      <c r="E480" s="86">
        <f>SUMIFS('Ratios_MARAMA-VA'!T:T, 'Ratios_MARAMA-VA'!AA:AA, Z480)</f>
        <v>29.071729851145101</v>
      </c>
      <c r="F480" s="86">
        <f>SUMIFS('Ratios_MARAMA-VA'!J:J, 'Ratios_MARAMA-VA'!AA:AA, Z480)</f>
        <v>2.92033344883861E-2</v>
      </c>
      <c r="G480" s="122">
        <f t="shared" si="31"/>
        <v>1.0045268939246081E-3</v>
      </c>
      <c r="H480" s="122">
        <v>25.535655269153001</v>
      </c>
      <c r="I480" s="86">
        <v>2.5651252471851817E-2</v>
      </c>
      <c r="J480" s="122">
        <v>25.5139643324198</v>
      </c>
      <c r="K480" s="86">
        <v>2.5629463342548901E-2</v>
      </c>
      <c r="L480" s="122" t="str" cm="1">
        <f t="array" ref="L480">_xlfn.SWITCH(A480,
    "District of Columbia", _xlfn.XLOOKUP(R480, '2015 O3 Growth Surrogates'!A:A, '2015 O3 Growth Surrogates'!H:H),
    "Maryland", _xlfn.XLOOKUP(R480, '2015 O3 Growth Surrogates'!A:A, '2015 O3 Growth Surrogates'!I:I),
    "Virginia", _xlfn.XLOOKUP(R480, '2015 O3 Growth Surrogates'!A:A, '2015 O3 Growth Surrogates'!J:J)
)</f>
        <v>Household</v>
      </c>
      <c r="M480" s="133" cm="1">
        <f t="array" ref="M480">_xlfn.SWITCH(L480,
"Employment", INDEX('Coop GFs_CFs'!C:D, MATCH(B480,'Coop GFs_CFs'!B:B,0),1),
"Population", INDEX('Coop GFs_CFs'!E:F, MATCH(B480,'Coop GFs_CFs'!B:B,0),1),
"Household", INDEX('Coop GFs_CFs'!G:H, MATCH(B480,'Coop GFs_CFs'!B:B,0),1),
"VMT", INDEX('Coop GFs_CFs'!I:J, MATCH(B480,'Coop GFs_CFs'!B:B,0),1),
"Lane Mile", INDEX('Coop GFs_CFs'!K:L, MATCH(B480,'Coop GFs_CFs'!B:B,0),1),
"Gas Sales", INDEX('Coop GFs_CFs'!M:N, MATCH(B480,'Coop GFs_CFs'!B:B,0),1),
"No Growth", INDEX('Coop GFs_CFs'!O:P, MATCH(B480,'Coop GFs_CFs'!B:B,0),1)
)</f>
        <v>1.0807753566942964</v>
      </c>
      <c r="N480" s="133" cm="1">
        <f t="array" ref="N480">_xlfn.SWITCH(L480,
"Employment", INDEX('Coop GFs_CFs'!C:D, MATCH(B480,'Coop GFs_CFs'!B:B,0),2),
"Population", INDEX('Coop GFs_CFs'!E:F, MATCH(B480,'Coop GFs_CFs'!B:B,0),2),
"Household", INDEX('Coop GFs_CFs'!G:H, MATCH(B480,'Coop GFs_CFs'!B:B,0),2),
"VMT", INDEX('Coop GFs_CFs'!I:J, MATCH(B480,'Coop GFs_CFs'!B:B,0),2),
"Lane Mile", INDEX('Coop GFs_CFs'!K:L, MATCH(B480,'Coop GFs_CFs'!B:B,0),2),
"Gas Sales", INDEX('Coop GFs_CFs'!M:N, MATCH(B480,'Coop GFs_CFs'!B:B,0),2),
"No Growth", INDEX('Coop GFs_CFs'!O:P, MATCH(B480,'Coop GFs_CFs'!B:B,0),2)
)</f>
        <v>1.1296393901683737</v>
      </c>
      <c r="O480" s="133"/>
      <c r="P480" s="86">
        <f t="shared" si="29"/>
        <v>3.1562244248348331E-2</v>
      </c>
      <c r="Q480" s="86">
        <f t="shared" si="30"/>
        <v>3.2989236962343509E-2</v>
      </c>
      <c r="R480" s="156" t="s">
        <v>448</v>
      </c>
      <c r="S480" s="85" t="s">
        <v>449</v>
      </c>
      <c r="T480" s="85" t="s">
        <v>436</v>
      </c>
      <c r="U480" s="85" t="s">
        <v>444</v>
      </c>
      <c r="V480" s="85" t="s">
        <v>209</v>
      </c>
      <c r="W480" s="85" t="s">
        <v>437</v>
      </c>
      <c r="X480" s="85" t="s">
        <v>330</v>
      </c>
      <c r="Z480" s="42" t="s">
        <v>1673</v>
      </c>
      <c r="AA480"/>
    </row>
    <row r="481" spans="1:27" s="39" customFormat="1" x14ac:dyDescent="0.35">
      <c r="A481" s="85" t="s">
        <v>497</v>
      </c>
      <c r="B481" s="87">
        <v>24033</v>
      </c>
      <c r="C481" s="87" t="s">
        <v>12</v>
      </c>
      <c r="D481" s="86">
        <v>1.13177267784766</v>
      </c>
      <c r="E481" s="86">
        <f>SUMIFS('Ratios_MARAMA-VA'!T:T, 'Ratios_MARAMA-VA'!AA:AA, Z481)</f>
        <v>1.1317726778463399</v>
      </c>
      <c r="F481" s="86">
        <f>SUMIFS('Ratios_MARAMA-VA'!J:J, 'Ratios_MARAMA-VA'!AA:AA, Z481)</f>
        <v>1.1368960927057199E-3</v>
      </c>
      <c r="G481" s="122">
        <f t="shared" si="31"/>
        <v>1.0045268939246081E-3</v>
      </c>
      <c r="H481" s="122">
        <v>0.99411204948961696</v>
      </c>
      <c r="I481" s="86">
        <v>9.9861228928683132E-4</v>
      </c>
      <c r="J481" s="122">
        <v>0.99326761368627103</v>
      </c>
      <c r="K481" s="86">
        <v>9.977640308121774E-4</v>
      </c>
      <c r="L481" s="122" t="str" cm="1">
        <f t="array" ref="L481">_xlfn.SWITCH(A481,
    "District of Columbia", _xlfn.XLOOKUP(R481, '2015 O3 Growth Surrogates'!A:A, '2015 O3 Growth Surrogates'!H:H),
    "Maryland", _xlfn.XLOOKUP(R481, '2015 O3 Growth Surrogates'!A:A, '2015 O3 Growth Surrogates'!I:I),
    "Virginia", _xlfn.XLOOKUP(R481, '2015 O3 Growth Surrogates'!A:A, '2015 O3 Growth Surrogates'!J:J)
)</f>
        <v>Household</v>
      </c>
      <c r="M481" s="133" cm="1">
        <f t="array" ref="M481">_xlfn.SWITCH(L481,
"Employment", INDEX('Coop GFs_CFs'!C:D, MATCH(B481,'Coop GFs_CFs'!B:B,0),1),
"Population", INDEX('Coop GFs_CFs'!E:F, MATCH(B481,'Coop GFs_CFs'!B:B,0),1),
"Household", INDEX('Coop GFs_CFs'!G:H, MATCH(B481,'Coop GFs_CFs'!B:B,0),1),
"VMT", INDEX('Coop GFs_CFs'!I:J, MATCH(B481,'Coop GFs_CFs'!B:B,0),1),
"Lane Mile", INDEX('Coop GFs_CFs'!K:L, MATCH(B481,'Coop GFs_CFs'!B:B,0),1),
"Gas Sales", INDEX('Coop GFs_CFs'!M:N, MATCH(B481,'Coop GFs_CFs'!B:B,0),1),
"No Growth", INDEX('Coop GFs_CFs'!O:P, MATCH(B481,'Coop GFs_CFs'!B:B,0),1)
)</f>
        <v>1.0807753566942964</v>
      </c>
      <c r="N481" s="133" cm="1">
        <f t="array" ref="N481">_xlfn.SWITCH(L481,
"Employment", INDEX('Coop GFs_CFs'!C:D, MATCH(B481,'Coop GFs_CFs'!B:B,0),2),
"Population", INDEX('Coop GFs_CFs'!E:F, MATCH(B481,'Coop GFs_CFs'!B:B,0),2),
"Household", INDEX('Coop GFs_CFs'!G:H, MATCH(B481,'Coop GFs_CFs'!B:B,0),2),
"VMT", INDEX('Coop GFs_CFs'!I:J, MATCH(B481,'Coop GFs_CFs'!B:B,0),2),
"Lane Mile", INDEX('Coop GFs_CFs'!K:L, MATCH(B481,'Coop GFs_CFs'!B:B,0),2),
"Gas Sales", INDEX('Coop GFs_CFs'!M:N, MATCH(B481,'Coop GFs_CFs'!B:B,0),2),
"No Growth", INDEX('Coop GFs_CFs'!O:P, MATCH(B481,'Coop GFs_CFs'!B:B,0),2)
)</f>
        <v>1.1296393901683737</v>
      </c>
      <c r="O481" s="133"/>
      <c r="P481" s="86">
        <f t="shared" si="29"/>
        <v>1.2287292801183762E-3</v>
      </c>
      <c r="Q481" s="86">
        <f t="shared" si="30"/>
        <v>1.2842826088488963E-3</v>
      </c>
      <c r="R481" s="156" t="s">
        <v>448</v>
      </c>
      <c r="S481" s="85" t="s">
        <v>449</v>
      </c>
      <c r="T481" s="85" t="s">
        <v>436</v>
      </c>
      <c r="U481" s="85" t="s">
        <v>444</v>
      </c>
      <c r="V481" s="85" t="s">
        <v>209</v>
      </c>
      <c r="W481" s="85" t="s">
        <v>437</v>
      </c>
      <c r="X481" s="85" t="s">
        <v>330</v>
      </c>
      <c r="Z481" s="42" t="s">
        <v>1688</v>
      </c>
      <c r="AA481"/>
    </row>
    <row r="482" spans="1:27" s="39" customFormat="1" x14ac:dyDescent="0.35">
      <c r="A482" s="85" t="s">
        <v>811</v>
      </c>
      <c r="B482" s="87">
        <v>51013</v>
      </c>
      <c r="C482" s="87" t="s">
        <v>10</v>
      </c>
      <c r="D482" s="86">
        <v>8.6276710277822009</v>
      </c>
      <c r="E482" s="86">
        <f>SUMIFS('Ratios_MARAMA-VA'!T:T, 'Ratios_MARAMA-VA'!AA:AA, Z482)</f>
        <v>8.6276710277722106</v>
      </c>
      <c r="F482" s="86">
        <f>SUMIFS('Ratios_MARAMA-VA'!J:J, 'Ratios_MARAMA-VA'!AA:AA, Z482)</f>
        <v>8.6667275793312903E-3</v>
      </c>
      <c r="G482" s="122">
        <f t="shared" si="31"/>
        <v>1.0045268939246012E-3</v>
      </c>
      <c r="H482" s="122">
        <v>7.5782636351159898</v>
      </c>
      <c r="I482" s="86">
        <v>7.6125696307248227E-3</v>
      </c>
      <c r="J482" s="122">
        <v>7.57182637571049</v>
      </c>
      <c r="K482" s="86">
        <v>7.606103230528829E-3</v>
      </c>
      <c r="L482" s="122" t="str" cm="1">
        <f t="array" ref="L482">_xlfn.SWITCH(A482,
    "District of Columbia", _xlfn.XLOOKUP(R482, '2015 O3 Growth Surrogates'!A:A, '2015 O3 Growth Surrogates'!H:H),
    "Maryland", _xlfn.XLOOKUP(R482, '2015 O3 Growth Surrogates'!A:A, '2015 O3 Growth Surrogates'!I:I),
    "Virginia", _xlfn.XLOOKUP(R482, '2015 O3 Growth Surrogates'!A:A, '2015 O3 Growth Surrogates'!J:J)
)</f>
        <v>No Growth</v>
      </c>
      <c r="M482" s="133" cm="1">
        <f t="array" ref="M482">_xlfn.SWITCH(L482,
"Employment", INDEX('Coop GFs_CFs'!C:D, MATCH(B482,'Coop GFs_CFs'!B:B,0),1),
"Population", INDEX('Coop GFs_CFs'!E:F, MATCH(B482,'Coop GFs_CFs'!B:B,0),1),
"Household", INDEX('Coop GFs_CFs'!G:H, MATCH(B482,'Coop GFs_CFs'!B:B,0),1),
"VMT", INDEX('Coop GFs_CFs'!I:J, MATCH(B482,'Coop GFs_CFs'!B:B,0),1),
"Lane Mile", INDEX('Coop GFs_CFs'!K:L, MATCH(B482,'Coop GFs_CFs'!B:B,0),1),
"Gas Sales", INDEX('Coop GFs_CFs'!M:N, MATCH(B482,'Coop GFs_CFs'!B:B,0),1),
"No Growth", INDEX('Coop GFs_CFs'!O:P, MATCH(B482,'Coop GFs_CFs'!B:B,0),1)
)</f>
        <v>1</v>
      </c>
      <c r="N482" s="133" cm="1">
        <f t="array" ref="N482">_xlfn.SWITCH(L482,
"Employment", INDEX('Coop GFs_CFs'!C:D, MATCH(B482,'Coop GFs_CFs'!B:B,0),2),
"Population", INDEX('Coop GFs_CFs'!E:F, MATCH(B482,'Coop GFs_CFs'!B:B,0),2),
"Household", INDEX('Coop GFs_CFs'!G:H, MATCH(B482,'Coop GFs_CFs'!B:B,0),2),
"VMT", INDEX('Coop GFs_CFs'!I:J, MATCH(B482,'Coop GFs_CFs'!B:B,0),2),
"Lane Mile", INDEX('Coop GFs_CFs'!K:L, MATCH(B482,'Coop GFs_CFs'!B:B,0),2),
"Gas Sales", INDEX('Coop GFs_CFs'!M:N, MATCH(B482,'Coop GFs_CFs'!B:B,0),2),
"No Growth", INDEX('Coop GFs_CFs'!O:P, MATCH(B482,'Coop GFs_CFs'!B:B,0),2)
)</f>
        <v>1</v>
      </c>
      <c r="O482" s="133"/>
      <c r="P482" s="86">
        <f t="shared" si="29"/>
        <v>8.6667275793312903E-3</v>
      </c>
      <c r="Q482" s="86">
        <f t="shared" si="30"/>
        <v>8.6667275793312903E-3</v>
      </c>
      <c r="R482" s="156" t="s">
        <v>448</v>
      </c>
      <c r="S482" s="85" t="s">
        <v>449</v>
      </c>
      <c r="T482" s="85" t="s">
        <v>436</v>
      </c>
      <c r="U482" s="85" t="s">
        <v>444</v>
      </c>
      <c r="V482" s="85" t="s">
        <v>209</v>
      </c>
      <c r="W482" s="85" t="s">
        <v>437</v>
      </c>
      <c r="X482" s="85" t="s">
        <v>330</v>
      </c>
      <c r="Z482" s="42" t="s">
        <v>1675</v>
      </c>
      <c r="AA482"/>
    </row>
    <row r="483" spans="1:27" s="39" customFormat="1" x14ac:dyDescent="0.35">
      <c r="A483" s="85" t="s">
        <v>811</v>
      </c>
      <c r="B483" s="87">
        <v>51013</v>
      </c>
      <c r="C483" s="87" t="s">
        <v>12</v>
      </c>
      <c r="D483" s="86">
        <v>0.33587826325334802</v>
      </c>
      <c r="E483" s="86">
        <f>SUMIFS('Ratios_MARAMA-VA'!T:T, 'Ratios_MARAMA-VA'!AA:AA, Z483)</f>
        <v>0.335878263252958</v>
      </c>
      <c r="F483" s="86">
        <f>SUMIFS('Ratios_MARAMA-VA'!J:J, 'Ratios_MARAMA-VA'!AA:AA, Z483)</f>
        <v>3.3739874852228499E-4</v>
      </c>
      <c r="G483" s="122">
        <f t="shared" si="31"/>
        <v>1.0045268939246059E-3</v>
      </c>
      <c r="H483" s="122">
        <v>0.29502446489236001</v>
      </c>
      <c r="I483" s="86">
        <v>2.9636000935009135E-4</v>
      </c>
      <c r="J483" s="122">
        <v>0.294773860122861</v>
      </c>
      <c r="K483" s="86">
        <v>2.9610827011938384E-4</v>
      </c>
      <c r="L483" s="122" t="str" cm="1">
        <f t="array" ref="L483">_xlfn.SWITCH(A483,
    "District of Columbia", _xlfn.XLOOKUP(R483, '2015 O3 Growth Surrogates'!A:A, '2015 O3 Growth Surrogates'!H:H),
    "Maryland", _xlfn.XLOOKUP(R483, '2015 O3 Growth Surrogates'!A:A, '2015 O3 Growth Surrogates'!I:I),
    "Virginia", _xlfn.XLOOKUP(R483, '2015 O3 Growth Surrogates'!A:A, '2015 O3 Growth Surrogates'!J:J)
)</f>
        <v>No Growth</v>
      </c>
      <c r="M483" s="133" cm="1">
        <f t="array" ref="M483">_xlfn.SWITCH(L483,
"Employment", INDEX('Coop GFs_CFs'!C:D, MATCH(B483,'Coop GFs_CFs'!B:B,0),1),
"Population", INDEX('Coop GFs_CFs'!E:F, MATCH(B483,'Coop GFs_CFs'!B:B,0),1),
"Household", INDEX('Coop GFs_CFs'!G:H, MATCH(B483,'Coop GFs_CFs'!B:B,0),1),
"VMT", INDEX('Coop GFs_CFs'!I:J, MATCH(B483,'Coop GFs_CFs'!B:B,0),1),
"Lane Mile", INDEX('Coop GFs_CFs'!K:L, MATCH(B483,'Coop GFs_CFs'!B:B,0),1),
"Gas Sales", INDEX('Coop GFs_CFs'!M:N, MATCH(B483,'Coop GFs_CFs'!B:B,0),1),
"No Growth", INDEX('Coop GFs_CFs'!O:P, MATCH(B483,'Coop GFs_CFs'!B:B,0),1)
)</f>
        <v>1</v>
      </c>
      <c r="N483" s="133" cm="1">
        <f t="array" ref="N483">_xlfn.SWITCH(L483,
"Employment", INDEX('Coop GFs_CFs'!C:D, MATCH(B483,'Coop GFs_CFs'!B:B,0),2),
"Population", INDEX('Coop GFs_CFs'!E:F, MATCH(B483,'Coop GFs_CFs'!B:B,0),2),
"Household", INDEX('Coop GFs_CFs'!G:H, MATCH(B483,'Coop GFs_CFs'!B:B,0),2),
"VMT", INDEX('Coop GFs_CFs'!I:J, MATCH(B483,'Coop GFs_CFs'!B:B,0),2),
"Lane Mile", INDEX('Coop GFs_CFs'!K:L, MATCH(B483,'Coop GFs_CFs'!B:B,0),2),
"Gas Sales", INDEX('Coop GFs_CFs'!M:N, MATCH(B483,'Coop GFs_CFs'!B:B,0),2),
"No Growth", INDEX('Coop GFs_CFs'!O:P, MATCH(B483,'Coop GFs_CFs'!B:B,0),2)
)</f>
        <v>1</v>
      </c>
      <c r="O483" s="133"/>
      <c r="P483" s="86">
        <f t="shared" si="29"/>
        <v>3.3739874852228499E-4</v>
      </c>
      <c r="Q483" s="86">
        <f t="shared" si="30"/>
        <v>3.3739874852228499E-4</v>
      </c>
      <c r="R483" s="156" t="s">
        <v>448</v>
      </c>
      <c r="S483" s="85" t="s">
        <v>449</v>
      </c>
      <c r="T483" s="85" t="s">
        <v>436</v>
      </c>
      <c r="U483" s="85" t="s">
        <v>444</v>
      </c>
      <c r="V483" s="85" t="s">
        <v>209</v>
      </c>
      <c r="W483" s="85" t="s">
        <v>437</v>
      </c>
      <c r="X483" s="85" t="s">
        <v>330</v>
      </c>
      <c r="Z483" s="42" t="s">
        <v>1690</v>
      </c>
      <c r="AA483"/>
    </row>
    <row r="484" spans="1:27" s="39" customFormat="1" x14ac:dyDescent="0.35">
      <c r="A484" s="85" t="s">
        <v>811</v>
      </c>
      <c r="B484" s="87">
        <v>51059</v>
      </c>
      <c r="C484" s="87" t="s">
        <v>10</v>
      </c>
      <c r="D484" s="86">
        <v>44.044887846779297</v>
      </c>
      <c r="E484" s="86">
        <f>SUMIFS('Ratios_MARAMA-VA'!T:T, 'Ratios_MARAMA-VA'!AA:AA, Z484)</f>
        <v>44.044887846728301</v>
      </c>
      <c r="F484" s="86">
        <f>SUMIFS('Ratios_MARAMA-VA'!J:J, 'Ratios_MARAMA-VA'!AA:AA, Z484)</f>
        <v>4.42442743819315E-2</v>
      </c>
      <c r="G484" s="122">
        <f t="shared" si="31"/>
        <v>1.0045268939246036E-3</v>
      </c>
      <c r="H484" s="122">
        <v>38.687586813078902</v>
      </c>
      <c r="I484" s="86">
        <v>3.8862721414780602E-2</v>
      </c>
      <c r="J484" s="122">
        <v>38.654724135811499</v>
      </c>
      <c r="K484" s="86">
        <v>3.8829709971659132E-2</v>
      </c>
      <c r="L484" s="122" t="str" cm="1">
        <f t="array" ref="L484">_xlfn.SWITCH(A484,
    "District of Columbia", _xlfn.XLOOKUP(R484, '2015 O3 Growth Surrogates'!A:A, '2015 O3 Growth Surrogates'!H:H),
    "Maryland", _xlfn.XLOOKUP(R484, '2015 O3 Growth Surrogates'!A:A, '2015 O3 Growth Surrogates'!I:I),
    "Virginia", _xlfn.XLOOKUP(R484, '2015 O3 Growth Surrogates'!A:A, '2015 O3 Growth Surrogates'!J:J)
)</f>
        <v>No Growth</v>
      </c>
      <c r="M484" s="133" cm="1">
        <f t="array" ref="M484">_xlfn.SWITCH(L484,
"Employment", INDEX('Coop GFs_CFs'!C:D, MATCH(B484,'Coop GFs_CFs'!B:B,0),1),
"Population", INDEX('Coop GFs_CFs'!E:F, MATCH(B484,'Coop GFs_CFs'!B:B,0),1),
"Household", INDEX('Coop GFs_CFs'!G:H, MATCH(B484,'Coop GFs_CFs'!B:B,0),1),
"VMT", INDEX('Coop GFs_CFs'!I:J, MATCH(B484,'Coop GFs_CFs'!B:B,0),1),
"Lane Mile", INDEX('Coop GFs_CFs'!K:L, MATCH(B484,'Coop GFs_CFs'!B:B,0),1),
"Gas Sales", INDEX('Coop GFs_CFs'!M:N, MATCH(B484,'Coop GFs_CFs'!B:B,0),1),
"No Growth", INDEX('Coop GFs_CFs'!O:P, MATCH(B484,'Coop GFs_CFs'!B:B,0),1)
)</f>
        <v>1</v>
      </c>
      <c r="N484" s="133" cm="1">
        <f t="array" ref="N484">_xlfn.SWITCH(L484,
"Employment", INDEX('Coop GFs_CFs'!C:D, MATCH(B484,'Coop GFs_CFs'!B:B,0),2),
"Population", INDEX('Coop GFs_CFs'!E:F, MATCH(B484,'Coop GFs_CFs'!B:B,0),2),
"Household", INDEX('Coop GFs_CFs'!G:H, MATCH(B484,'Coop GFs_CFs'!B:B,0),2),
"VMT", INDEX('Coop GFs_CFs'!I:J, MATCH(B484,'Coop GFs_CFs'!B:B,0),2),
"Lane Mile", INDEX('Coop GFs_CFs'!K:L, MATCH(B484,'Coop GFs_CFs'!B:B,0),2),
"Gas Sales", INDEX('Coop GFs_CFs'!M:N, MATCH(B484,'Coop GFs_CFs'!B:B,0),2),
"No Growth", INDEX('Coop GFs_CFs'!O:P, MATCH(B484,'Coop GFs_CFs'!B:B,0),2)
)</f>
        <v>1</v>
      </c>
      <c r="O484" s="133"/>
      <c r="P484" s="86">
        <f t="shared" si="29"/>
        <v>4.42442743819315E-2</v>
      </c>
      <c r="Q484" s="86">
        <f t="shared" si="30"/>
        <v>4.42442743819315E-2</v>
      </c>
      <c r="R484" s="156" t="s">
        <v>448</v>
      </c>
      <c r="S484" s="85" t="s">
        <v>449</v>
      </c>
      <c r="T484" s="85" t="s">
        <v>436</v>
      </c>
      <c r="U484" s="85" t="s">
        <v>444</v>
      </c>
      <c r="V484" s="85" t="s">
        <v>209</v>
      </c>
      <c r="W484" s="85" t="s">
        <v>437</v>
      </c>
      <c r="X484" s="85" t="s">
        <v>330</v>
      </c>
      <c r="Z484" s="42" t="s">
        <v>1676</v>
      </c>
      <c r="AA484"/>
    </row>
    <row r="485" spans="1:27" s="39" customFormat="1" x14ac:dyDescent="0.35">
      <c r="A485" s="85" t="s">
        <v>811</v>
      </c>
      <c r="B485" s="87">
        <v>51059</v>
      </c>
      <c r="C485" s="87" t="s">
        <v>12</v>
      </c>
      <c r="D485" s="86">
        <v>1.71468283681441</v>
      </c>
      <c r="E485" s="86">
        <f>SUMIFS('Ratios_MARAMA-VA'!T:T, 'Ratios_MARAMA-VA'!AA:AA, Z485)</f>
        <v>1.7146828368124201</v>
      </c>
      <c r="F485" s="86">
        <f>SUMIFS('Ratios_MARAMA-VA'!J:J, 'Ratios_MARAMA-VA'!AA:AA, Z485)</f>
        <v>1.722445024129E-3</v>
      </c>
      <c r="G485" s="122">
        <f t="shared" si="31"/>
        <v>1.0045268939245988E-3</v>
      </c>
      <c r="H485" s="122">
        <v>1.50612124015216</v>
      </c>
      <c r="I485" s="86">
        <v>1.512939291243914E-3</v>
      </c>
      <c r="J485" s="122">
        <v>1.5048418846710401</v>
      </c>
      <c r="K485" s="86">
        <v>1.5116541442562392E-3</v>
      </c>
      <c r="L485" s="122" t="str" cm="1">
        <f t="array" ref="L485">_xlfn.SWITCH(A485,
    "District of Columbia", _xlfn.XLOOKUP(R485, '2015 O3 Growth Surrogates'!A:A, '2015 O3 Growth Surrogates'!H:H),
    "Maryland", _xlfn.XLOOKUP(R485, '2015 O3 Growth Surrogates'!A:A, '2015 O3 Growth Surrogates'!I:I),
    "Virginia", _xlfn.XLOOKUP(R485, '2015 O3 Growth Surrogates'!A:A, '2015 O3 Growth Surrogates'!J:J)
)</f>
        <v>No Growth</v>
      </c>
      <c r="M485" s="133" cm="1">
        <f t="array" ref="M485">_xlfn.SWITCH(L485,
"Employment", INDEX('Coop GFs_CFs'!C:D, MATCH(B485,'Coop GFs_CFs'!B:B,0),1),
"Population", INDEX('Coop GFs_CFs'!E:F, MATCH(B485,'Coop GFs_CFs'!B:B,0),1),
"Household", INDEX('Coop GFs_CFs'!G:H, MATCH(B485,'Coop GFs_CFs'!B:B,0),1),
"VMT", INDEX('Coop GFs_CFs'!I:J, MATCH(B485,'Coop GFs_CFs'!B:B,0),1),
"Lane Mile", INDEX('Coop GFs_CFs'!K:L, MATCH(B485,'Coop GFs_CFs'!B:B,0),1),
"Gas Sales", INDEX('Coop GFs_CFs'!M:N, MATCH(B485,'Coop GFs_CFs'!B:B,0),1),
"No Growth", INDEX('Coop GFs_CFs'!O:P, MATCH(B485,'Coop GFs_CFs'!B:B,0),1)
)</f>
        <v>1</v>
      </c>
      <c r="N485" s="133" cm="1">
        <f t="array" ref="N485">_xlfn.SWITCH(L485,
"Employment", INDEX('Coop GFs_CFs'!C:D, MATCH(B485,'Coop GFs_CFs'!B:B,0),2),
"Population", INDEX('Coop GFs_CFs'!E:F, MATCH(B485,'Coop GFs_CFs'!B:B,0),2),
"Household", INDEX('Coop GFs_CFs'!G:H, MATCH(B485,'Coop GFs_CFs'!B:B,0),2),
"VMT", INDEX('Coop GFs_CFs'!I:J, MATCH(B485,'Coop GFs_CFs'!B:B,0),2),
"Lane Mile", INDEX('Coop GFs_CFs'!K:L, MATCH(B485,'Coop GFs_CFs'!B:B,0),2),
"Gas Sales", INDEX('Coop GFs_CFs'!M:N, MATCH(B485,'Coop GFs_CFs'!B:B,0),2),
"No Growth", INDEX('Coop GFs_CFs'!O:P, MATCH(B485,'Coop GFs_CFs'!B:B,0),2)
)</f>
        <v>1</v>
      </c>
      <c r="O485" s="133"/>
      <c r="P485" s="86">
        <f t="shared" si="29"/>
        <v>1.722445024129E-3</v>
      </c>
      <c r="Q485" s="86">
        <f t="shared" si="30"/>
        <v>1.722445024129E-3</v>
      </c>
      <c r="R485" s="156" t="s">
        <v>448</v>
      </c>
      <c r="S485" s="85" t="s">
        <v>449</v>
      </c>
      <c r="T485" s="85" t="s">
        <v>436</v>
      </c>
      <c r="U485" s="85" t="s">
        <v>444</v>
      </c>
      <c r="V485" s="85" t="s">
        <v>209</v>
      </c>
      <c r="W485" s="85" t="s">
        <v>437</v>
      </c>
      <c r="X485" s="85" t="s">
        <v>330</v>
      </c>
      <c r="Z485" s="42" t="s">
        <v>1691</v>
      </c>
      <c r="AA485"/>
    </row>
    <row r="486" spans="1:27" s="39" customFormat="1" x14ac:dyDescent="0.35">
      <c r="A486" s="85" t="s">
        <v>811</v>
      </c>
      <c r="B486" s="87">
        <v>51107</v>
      </c>
      <c r="C486" s="87" t="s">
        <v>10</v>
      </c>
      <c r="D486" s="86">
        <v>66.004809956951505</v>
      </c>
      <c r="E486" s="86">
        <f>SUMIFS('Ratios_MARAMA-VA'!T:T, 'Ratios_MARAMA-VA'!AA:AA, Z486)</f>
        <v>66.004809956874894</v>
      </c>
      <c r="F486" s="86">
        <f>SUMIFS('Ratios_MARAMA-VA'!J:J, 'Ratios_MARAMA-VA'!AA:AA, Z486)</f>
        <v>6.63036067300634E-2</v>
      </c>
      <c r="G486" s="122">
        <f t="shared" si="31"/>
        <v>1.0045268939246053E-3</v>
      </c>
      <c r="H486" s="122">
        <v>57.976463106763497</v>
      </c>
      <c r="I486" s="86">
        <v>5.8238916405371606E-2</v>
      </c>
      <c r="J486" s="122">
        <v>57.927215739503602</v>
      </c>
      <c r="K486" s="86">
        <v>5.8189446100504062E-2</v>
      </c>
      <c r="L486" s="122" t="str" cm="1">
        <f t="array" ref="L486">_xlfn.SWITCH(A486,
    "District of Columbia", _xlfn.XLOOKUP(R486, '2015 O3 Growth Surrogates'!A:A, '2015 O3 Growth Surrogates'!H:H),
    "Maryland", _xlfn.XLOOKUP(R486, '2015 O3 Growth Surrogates'!A:A, '2015 O3 Growth Surrogates'!I:I),
    "Virginia", _xlfn.XLOOKUP(R486, '2015 O3 Growth Surrogates'!A:A, '2015 O3 Growth Surrogates'!J:J)
)</f>
        <v>No Growth</v>
      </c>
      <c r="M486" s="133" cm="1">
        <f t="array" ref="M486">_xlfn.SWITCH(L486,
"Employment", INDEX('Coop GFs_CFs'!C:D, MATCH(B486,'Coop GFs_CFs'!B:B,0),1),
"Population", INDEX('Coop GFs_CFs'!E:F, MATCH(B486,'Coop GFs_CFs'!B:B,0),1),
"Household", INDEX('Coop GFs_CFs'!G:H, MATCH(B486,'Coop GFs_CFs'!B:B,0),1),
"VMT", INDEX('Coop GFs_CFs'!I:J, MATCH(B486,'Coop GFs_CFs'!B:B,0),1),
"Lane Mile", INDEX('Coop GFs_CFs'!K:L, MATCH(B486,'Coop GFs_CFs'!B:B,0),1),
"Gas Sales", INDEX('Coop GFs_CFs'!M:N, MATCH(B486,'Coop GFs_CFs'!B:B,0),1),
"No Growth", INDEX('Coop GFs_CFs'!O:P, MATCH(B486,'Coop GFs_CFs'!B:B,0),1)
)</f>
        <v>1</v>
      </c>
      <c r="N486" s="133" cm="1">
        <f t="array" ref="N486">_xlfn.SWITCH(L486,
"Employment", INDEX('Coop GFs_CFs'!C:D, MATCH(B486,'Coop GFs_CFs'!B:B,0),2),
"Population", INDEX('Coop GFs_CFs'!E:F, MATCH(B486,'Coop GFs_CFs'!B:B,0),2),
"Household", INDEX('Coop GFs_CFs'!G:H, MATCH(B486,'Coop GFs_CFs'!B:B,0),2),
"VMT", INDEX('Coop GFs_CFs'!I:J, MATCH(B486,'Coop GFs_CFs'!B:B,0),2),
"Lane Mile", INDEX('Coop GFs_CFs'!K:L, MATCH(B486,'Coop GFs_CFs'!B:B,0),2),
"Gas Sales", INDEX('Coop GFs_CFs'!M:N, MATCH(B486,'Coop GFs_CFs'!B:B,0),2),
"No Growth", INDEX('Coop GFs_CFs'!O:P, MATCH(B486,'Coop GFs_CFs'!B:B,0),2)
)</f>
        <v>1</v>
      </c>
      <c r="O486" s="133"/>
      <c r="P486" s="86">
        <f t="shared" si="29"/>
        <v>6.63036067300634E-2</v>
      </c>
      <c r="Q486" s="86">
        <f t="shared" si="30"/>
        <v>6.63036067300634E-2</v>
      </c>
      <c r="R486" s="156" t="s">
        <v>448</v>
      </c>
      <c r="S486" s="85" t="s">
        <v>449</v>
      </c>
      <c r="T486" s="85" t="s">
        <v>436</v>
      </c>
      <c r="U486" s="85" t="s">
        <v>444</v>
      </c>
      <c r="V486" s="85" t="s">
        <v>209</v>
      </c>
      <c r="W486" s="85" t="s">
        <v>437</v>
      </c>
      <c r="X486" s="85" t="s">
        <v>330</v>
      </c>
      <c r="Z486" s="42" t="s">
        <v>1679</v>
      </c>
      <c r="AA486"/>
    </row>
    <row r="487" spans="1:27" s="39" customFormat="1" x14ac:dyDescent="0.35">
      <c r="A487" s="85" t="s">
        <v>811</v>
      </c>
      <c r="B487" s="87">
        <v>51107</v>
      </c>
      <c r="C487" s="87" t="s">
        <v>12</v>
      </c>
      <c r="D487" s="86">
        <v>2.56959055026307</v>
      </c>
      <c r="E487" s="86">
        <f>SUMIFS('Ratios_MARAMA-VA'!T:T, 'Ratios_MARAMA-VA'!AA:AA, Z487)</f>
        <v>2.56959055026008</v>
      </c>
      <c r="F487" s="86">
        <f>SUMIFS('Ratios_MARAMA-VA'!J:J, 'Ratios_MARAMA-VA'!AA:AA, Z487)</f>
        <v>2.5812228141107799E-3</v>
      </c>
      <c r="G487" s="122">
        <f t="shared" si="31"/>
        <v>1.004526893924607E-3</v>
      </c>
      <c r="H487" s="122">
        <v>2.2570441735076199</v>
      </c>
      <c r="I487" s="86">
        <v>2.267261573064241E-3</v>
      </c>
      <c r="J487" s="122">
        <v>2.2551269561166598</v>
      </c>
      <c r="K487" s="86">
        <v>2.265335676633522E-3</v>
      </c>
      <c r="L487" s="122" t="str" cm="1">
        <f t="array" ref="L487">_xlfn.SWITCH(A487,
    "District of Columbia", _xlfn.XLOOKUP(R487, '2015 O3 Growth Surrogates'!A:A, '2015 O3 Growth Surrogates'!H:H),
    "Maryland", _xlfn.XLOOKUP(R487, '2015 O3 Growth Surrogates'!A:A, '2015 O3 Growth Surrogates'!I:I),
    "Virginia", _xlfn.XLOOKUP(R487, '2015 O3 Growth Surrogates'!A:A, '2015 O3 Growth Surrogates'!J:J)
)</f>
        <v>No Growth</v>
      </c>
      <c r="M487" s="133" cm="1">
        <f t="array" ref="M487">_xlfn.SWITCH(L487,
"Employment", INDEX('Coop GFs_CFs'!C:D, MATCH(B487,'Coop GFs_CFs'!B:B,0),1),
"Population", INDEX('Coop GFs_CFs'!E:F, MATCH(B487,'Coop GFs_CFs'!B:B,0),1),
"Household", INDEX('Coop GFs_CFs'!G:H, MATCH(B487,'Coop GFs_CFs'!B:B,0),1),
"VMT", INDEX('Coop GFs_CFs'!I:J, MATCH(B487,'Coop GFs_CFs'!B:B,0),1),
"Lane Mile", INDEX('Coop GFs_CFs'!K:L, MATCH(B487,'Coop GFs_CFs'!B:B,0),1),
"Gas Sales", INDEX('Coop GFs_CFs'!M:N, MATCH(B487,'Coop GFs_CFs'!B:B,0),1),
"No Growth", INDEX('Coop GFs_CFs'!O:P, MATCH(B487,'Coop GFs_CFs'!B:B,0),1)
)</f>
        <v>1</v>
      </c>
      <c r="N487" s="133" cm="1">
        <f t="array" ref="N487">_xlfn.SWITCH(L487,
"Employment", INDEX('Coop GFs_CFs'!C:D, MATCH(B487,'Coop GFs_CFs'!B:B,0),2),
"Population", INDEX('Coop GFs_CFs'!E:F, MATCH(B487,'Coop GFs_CFs'!B:B,0),2),
"Household", INDEX('Coop GFs_CFs'!G:H, MATCH(B487,'Coop GFs_CFs'!B:B,0),2),
"VMT", INDEX('Coop GFs_CFs'!I:J, MATCH(B487,'Coop GFs_CFs'!B:B,0),2),
"Lane Mile", INDEX('Coop GFs_CFs'!K:L, MATCH(B487,'Coop GFs_CFs'!B:B,0),2),
"Gas Sales", INDEX('Coop GFs_CFs'!M:N, MATCH(B487,'Coop GFs_CFs'!B:B,0),2),
"No Growth", INDEX('Coop GFs_CFs'!O:P, MATCH(B487,'Coop GFs_CFs'!B:B,0),2)
)</f>
        <v>1</v>
      </c>
      <c r="O487" s="133"/>
      <c r="P487" s="86">
        <f t="shared" si="29"/>
        <v>2.5812228141107799E-3</v>
      </c>
      <c r="Q487" s="86">
        <f t="shared" si="30"/>
        <v>2.5812228141107799E-3</v>
      </c>
      <c r="R487" s="156" t="s">
        <v>448</v>
      </c>
      <c r="S487" s="85" t="s">
        <v>449</v>
      </c>
      <c r="T487" s="85" t="s">
        <v>436</v>
      </c>
      <c r="U487" s="85" t="s">
        <v>444</v>
      </c>
      <c r="V487" s="85" t="s">
        <v>209</v>
      </c>
      <c r="W487" s="85" t="s">
        <v>437</v>
      </c>
      <c r="X487" s="85" t="s">
        <v>330</v>
      </c>
      <c r="Z487" s="42" t="s">
        <v>1694</v>
      </c>
      <c r="AA487"/>
    </row>
    <row r="488" spans="1:27" s="39" customFormat="1" x14ac:dyDescent="0.35">
      <c r="A488" s="85" t="s">
        <v>811</v>
      </c>
      <c r="B488" s="87">
        <v>51153</v>
      </c>
      <c r="C488" s="87" t="s">
        <v>10</v>
      </c>
      <c r="D488" s="86">
        <v>30.618851805644098</v>
      </c>
      <c r="E488" s="86">
        <f>SUMIFS('Ratios_MARAMA-VA'!T:T, 'Ratios_MARAMA-VA'!AA:AA, Z488)</f>
        <v>30.618851805608699</v>
      </c>
      <c r="F488" s="86">
        <f>SUMIFS('Ratios_MARAMA-VA'!J:J, 'Ratios_MARAMA-VA'!AA:AA, Z488)</f>
        <v>3.0757460099825801E-2</v>
      </c>
      <c r="G488" s="122">
        <f t="shared" si="31"/>
        <v>1.004526893924602E-3</v>
      </c>
      <c r="H488" s="122">
        <v>26.894596518634899</v>
      </c>
      <c r="I488" s="86">
        <v>2.7016345504219729E-2</v>
      </c>
      <c r="J488" s="122">
        <v>26.8717512465868</v>
      </c>
      <c r="K488" s="86">
        <v>2.6993396814048391E-2</v>
      </c>
      <c r="L488" s="122" t="str" cm="1">
        <f t="array" ref="L488">_xlfn.SWITCH(A488,
    "District of Columbia", _xlfn.XLOOKUP(R488, '2015 O3 Growth Surrogates'!A:A, '2015 O3 Growth Surrogates'!H:H),
    "Maryland", _xlfn.XLOOKUP(R488, '2015 O3 Growth Surrogates'!A:A, '2015 O3 Growth Surrogates'!I:I),
    "Virginia", _xlfn.XLOOKUP(R488, '2015 O3 Growth Surrogates'!A:A, '2015 O3 Growth Surrogates'!J:J)
)</f>
        <v>No Growth</v>
      </c>
      <c r="M488" s="133" cm="1">
        <f t="array" ref="M488">_xlfn.SWITCH(L488,
"Employment", INDEX('Coop GFs_CFs'!C:D, MATCH(B488,'Coop GFs_CFs'!B:B,0),1),
"Population", INDEX('Coop GFs_CFs'!E:F, MATCH(B488,'Coop GFs_CFs'!B:B,0),1),
"Household", INDEX('Coop GFs_CFs'!G:H, MATCH(B488,'Coop GFs_CFs'!B:B,0),1),
"VMT", INDEX('Coop GFs_CFs'!I:J, MATCH(B488,'Coop GFs_CFs'!B:B,0),1),
"Lane Mile", INDEX('Coop GFs_CFs'!K:L, MATCH(B488,'Coop GFs_CFs'!B:B,0),1),
"Gas Sales", INDEX('Coop GFs_CFs'!M:N, MATCH(B488,'Coop GFs_CFs'!B:B,0),1),
"No Growth", INDEX('Coop GFs_CFs'!O:P, MATCH(B488,'Coop GFs_CFs'!B:B,0),1)
)</f>
        <v>1</v>
      </c>
      <c r="N488" s="133" cm="1">
        <f t="array" ref="N488">_xlfn.SWITCH(L488,
"Employment", INDEX('Coop GFs_CFs'!C:D, MATCH(B488,'Coop GFs_CFs'!B:B,0),2),
"Population", INDEX('Coop GFs_CFs'!E:F, MATCH(B488,'Coop GFs_CFs'!B:B,0),2),
"Household", INDEX('Coop GFs_CFs'!G:H, MATCH(B488,'Coop GFs_CFs'!B:B,0),2),
"VMT", INDEX('Coop GFs_CFs'!I:J, MATCH(B488,'Coop GFs_CFs'!B:B,0),2),
"Lane Mile", INDEX('Coop GFs_CFs'!K:L, MATCH(B488,'Coop GFs_CFs'!B:B,0),2),
"Gas Sales", INDEX('Coop GFs_CFs'!M:N, MATCH(B488,'Coop GFs_CFs'!B:B,0),2),
"No Growth", INDEX('Coop GFs_CFs'!O:P, MATCH(B488,'Coop GFs_CFs'!B:B,0),2)
)</f>
        <v>1</v>
      </c>
      <c r="O488" s="133"/>
      <c r="P488" s="86">
        <f t="shared" si="29"/>
        <v>3.0757460099825801E-2</v>
      </c>
      <c r="Q488" s="86">
        <f t="shared" si="30"/>
        <v>3.0757460099825801E-2</v>
      </c>
      <c r="R488" s="156" t="s">
        <v>448</v>
      </c>
      <c r="S488" s="85" t="s">
        <v>449</v>
      </c>
      <c r="T488" s="85" t="s">
        <v>436</v>
      </c>
      <c r="U488" s="85" t="s">
        <v>444</v>
      </c>
      <c r="V488" s="85" t="s">
        <v>209</v>
      </c>
      <c r="W488" s="85" t="s">
        <v>437</v>
      </c>
      <c r="X488" s="85" t="s">
        <v>330</v>
      </c>
      <c r="Z488" s="42" t="s">
        <v>1682</v>
      </c>
      <c r="AA488"/>
    </row>
    <row r="489" spans="1:27" s="39" customFormat="1" x14ac:dyDescent="0.35">
      <c r="A489" s="85" t="s">
        <v>811</v>
      </c>
      <c r="B489" s="87">
        <v>51153</v>
      </c>
      <c r="C489" s="87" t="s">
        <v>12</v>
      </c>
      <c r="D489" s="86">
        <v>1.19200271723533</v>
      </c>
      <c r="E489" s="86">
        <f>SUMIFS('Ratios_MARAMA-VA'!T:T, 'Ratios_MARAMA-VA'!AA:AA, Z489)</f>
        <v>1.19200271723394</v>
      </c>
      <c r="F489" s="86">
        <f>SUMIFS('Ratios_MARAMA-VA'!J:J, 'Ratios_MARAMA-VA'!AA:AA, Z489)</f>
        <v>1.1973987870927E-3</v>
      </c>
      <c r="G489" s="122">
        <f t="shared" si="31"/>
        <v>1.0045268939246057E-3</v>
      </c>
      <c r="H489" s="122">
        <v>1.0470161432784699</v>
      </c>
      <c r="I489" s="86">
        <v>1.0517558742964414E-3</v>
      </c>
      <c r="J489" s="122">
        <v>1.0461267687672999</v>
      </c>
      <c r="K489" s="86">
        <v>1.0508624736812E-3</v>
      </c>
      <c r="L489" s="122" t="str" cm="1">
        <f t="array" ref="L489">_xlfn.SWITCH(A489,
    "District of Columbia", _xlfn.XLOOKUP(R489, '2015 O3 Growth Surrogates'!A:A, '2015 O3 Growth Surrogates'!H:H),
    "Maryland", _xlfn.XLOOKUP(R489, '2015 O3 Growth Surrogates'!A:A, '2015 O3 Growth Surrogates'!I:I),
    "Virginia", _xlfn.XLOOKUP(R489, '2015 O3 Growth Surrogates'!A:A, '2015 O3 Growth Surrogates'!J:J)
)</f>
        <v>No Growth</v>
      </c>
      <c r="M489" s="133" cm="1">
        <f t="array" ref="M489">_xlfn.SWITCH(L489,
"Employment", INDEX('Coop GFs_CFs'!C:D, MATCH(B489,'Coop GFs_CFs'!B:B,0),1),
"Population", INDEX('Coop GFs_CFs'!E:F, MATCH(B489,'Coop GFs_CFs'!B:B,0),1),
"Household", INDEX('Coop GFs_CFs'!G:H, MATCH(B489,'Coop GFs_CFs'!B:B,0),1),
"VMT", INDEX('Coop GFs_CFs'!I:J, MATCH(B489,'Coop GFs_CFs'!B:B,0),1),
"Lane Mile", INDEX('Coop GFs_CFs'!K:L, MATCH(B489,'Coop GFs_CFs'!B:B,0),1),
"Gas Sales", INDEX('Coop GFs_CFs'!M:N, MATCH(B489,'Coop GFs_CFs'!B:B,0),1),
"No Growth", INDEX('Coop GFs_CFs'!O:P, MATCH(B489,'Coop GFs_CFs'!B:B,0),1)
)</f>
        <v>1</v>
      </c>
      <c r="N489" s="133" cm="1">
        <f t="array" ref="N489">_xlfn.SWITCH(L489,
"Employment", INDEX('Coop GFs_CFs'!C:D, MATCH(B489,'Coop GFs_CFs'!B:B,0),2),
"Population", INDEX('Coop GFs_CFs'!E:F, MATCH(B489,'Coop GFs_CFs'!B:B,0),2),
"Household", INDEX('Coop GFs_CFs'!G:H, MATCH(B489,'Coop GFs_CFs'!B:B,0),2),
"VMT", INDEX('Coop GFs_CFs'!I:J, MATCH(B489,'Coop GFs_CFs'!B:B,0),2),
"Lane Mile", INDEX('Coop GFs_CFs'!K:L, MATCH(B489,'Coop GFs_CFs'!B:B,0),2),
"Gas Sales", INDEX('Coop GFs_CFs'!M:N, MATCH(B489,'Coop GFs_CFs'!B:B,0),2),
"No Growth", INDEX('Coop GFs_CFs'!O:P, MATCH(B489,'Coop GFs_CFs'!B:B,0),2)
)</f>
        <v>1</v>
      </c>
      <c r="O489" s="133"/>
      <c r="P489" s="86">
        <f t="shared" si="29"/>
        <v>1.1973987870927E-3</v>
      </c>
      <c r="Q489" s="86">
        <f t="shared" si="30"/>
        <v>1.1973987870927E-3</v>
      </c>
      <c r="R489" s="156" t="s">
        <v>448</v>
      </c>
      <c r="S489" s="85" t="s">
        <v>449</v>
      </c>
      <c r="T489" s="85" t="s">
        <v>436</v>
      </c>
      <c r="U489" s="85" t="s">
        <v>444</v>
      </c>
      <c r="V489" s="85" t="s">
        <v>209</v>
      </c>
      <c r="W489" s="85" t="s">
        <v>437</v>
      </c>
      <c r="X489" s="85" t="s">
        <v>330</v>
      </c>
      <c r="Z489" s="42" t="s">
        <v>1697</v>
      </c>
      <c r="AA489"/>
    </row>
    <row r="490" spans="1:27" s="39" customFormat="1" x14ac:dyDescent="0.35">
      <c r="A490" s="85" t="s">
        <v>811</v>
      </c>
      <c r="B490" s="87">
        <v>51510</v>
      </c>
      <c r="C490" s="87" t="s">
        <v>10</v>
      </c>
      <c r="D490" s="86">
        <v>5.8533749934231496</v>
      </c>
      <c r="E490" s="86">
        <f>SUMIFS('Ratios_MARAMA-VA'!T:T, 'Ratios_MARAMA-VA'!AA:AA, Z490)</f>
        <v>5.8533749934163302</v>
      </c>
      <c r="F490" s="86">
        <f>SUMIFS('Ratios_MARAMA-VA'!J:J, 'Ratios_MARAMA-VA'!AA:AA, Z490)</f>
        <v>5.8798726011124701E-3</v>
      </c>
      <c r="G490" s="122">
        <f t="shared" si="31"/>
        <v>1.0045268939246066E-3</v>
      </c>
      <c r="H490" s="122">
        <v>5.1414128694193497</v>
      </c>
      <c r="I490" s="86">
        <v>5.1646875001018187E-3</v>
      </c>
      <c r="J490" s="122">
        <v>5.1370455618216297</v>
      </c>
      <c r="K490" s="86">
        <v>5.160300422165867E-3</v>
      </c>
      <c r="L490" s="122" t="str" cm="1">
        <f t="array" ref="L490">_xlfn.SWITCH(A490,
    "District of Columbia", _xlfn.XLOOKUP(R490, '2015 O3 Growth Surrogates'!A:A, '2015 O3 Growth Surrogates'!H:H),
    "Maryland", _xlfn.XLOOKUP(R490, '2015 O3 Growth Surrogates'!A:A, '2015 O3 Growth Surrogates'!I:I),
    "Virginia", _xlfn.XLOOKUP(R490, '2015 O3 Growth Surrogates'!A:A, '2015 O3 Growth Surrogates'!J:J)
)</f>
        <v>No Growth</v>
      </c>
      <c r="M490" s="133" cm="1">
        <f t="array" ref="M490">_xlfn.SWITCH(L490,
"Employment", INDEX('Coop GFs_CFs'!C:D, MATCH(B490,'Coop GFs_CFs'!B:B,0),1),
"Population", INDEX('Coop GFs_CFs'!E:F, MATCH(B490,'Coop GFs_CFs'!B:B,0),1),
"Household", INDEX('Coop GFs_CFs'!G:H, MATCH(B490,'Coop GFs_CFs'!B:B,0),1),
"VMT", INDEX('Coop GFs_CFs'!I:J, MATCH(B490,'Coop GFs_CFs'!B:B,0),1),
"Lane Mile", INDEX('Coop GFs_CFs'!K:L, MATCH(B490,'Coop GFs_CFs'!B:B,0),1),
"Gas Sales", INDEX('Coop GFs_CFs'!M:N, MATCH(B490,'Coop GFs_CFs'!B:B,0),1),
"No Growth", INDEX('Coop GFs_CFs'!O:P, MATCH(B490,'Coop GFs_CFs'!B:B,0),1)
)</f>
        <v>1</v>
      </c>
      <c r="N490" s="133" cm="1">
        <f t="array" ref="N490">_xlfn.SWITCH(L490,
"Employment", INDEX('Coop GFs_CFs'!C:D, MATCH(B490,'Coop GFs_CFs'!B:B,0),2),
"Population", INDEX('Coop GFs_CFs'!E:F, MATCH(B490,'Coop GFs_CFs'!B:B,0),2),
"Household", INDEX('Coop GFs_CFs'!G:H, MATCH(B490,'Coop GFs_CFs'!B:B,0),2),
"VMT", INDEX('Coop GFs_CFs'!I:J, MATCH(B490,'Coop GFs_CFs'!B:B,0),2),
"Lane Mile", INDEX('Coop GFs_CFs'!K:L, MATCH(B490,'Coop GFs_CFs'!B:B,0),2),
"Gas Sales", INDEX('Coop GFs_CFs'!M:N, MATCH(B490,'Coop GFs_CFs'!B:B,0),2),
"No Growth", INDEX('Coop GFs_CFs'!O:P, MATCH(B490,'Coop GFs_CFs'!B:B,0),2)
)</f>
        <v>1</v>
      </c>
      <c r="O490" s="133"/>
      <c r="P490" s="86">
        <f t="shared" si="29"/>
        <v>5.8798726011124701E-3</v>
      </c>
      <c r="Q490" s="86">
        <f t="shared" si="30"/>
        <v>5.8798726011124701E-3</v>
      </c>
      <c r="R490" s="156" t="s">
        <v>448</v>
      </c>
      <c r="S490" s="85" t="s">
        <v>449</v>
      </c>
      <c r="T490" s="85" t="s">
        <v>436</v>
      </c>
      <c r="U490" s="85" t="s">
        <v>444</v>
      </c>
      <c r="V490" s="85" t="s">
        <v>209</v>
      </c>
      <c r="W490" s="85" t="s">
        <v>437</v>
      </c>
      <c r="X490" s="85" t="s">
        <v>330</v>
      </c>
      <c r="Z490" s="42" t="s">
        <v>1674</v>
      </c>
      <c r="AA490"/>
    </row>
    <row r="491" spans="1:27" s="39" customFormat="1" x14ac:dyDescent="0.35">
      <c r="A491" s="85" t="s">
        <v>811</v>
      </c>
      <c r="B491" s="87">
        <v>51510</v>
      </c>
      <c r="C491" s="87" t="s">
        <v>12</v>
      </c>
      <c r="D491" s="86">
        <v>0.227873929906728</v>
      </c>
      <c r="E491" s="86">
        <f>SUMIFS('Ratios_MARAMA-VA'!T:T, 'Ratios_MARAMA-VA'!AA:AA, Z491)</f>
        <v>0.22787392990646199</v>
      </c>
      <c r="F491" s="86">
        <f>SUMIFS('Ratios_MARAMA-VA'!J:J, 'Ratios_MARAMA-VA'!AA:AA, Z491)</f>
        <v>2.28905491015333E-4</v>
      </c>
      <c r="G491" s="122">
        <f t="shared" si="31"/>
        <v>1.004526893924612E-3</v>
      </c>
      <c r="H491" s="122">
        <v>0.20015699611660301</v>
      </c>
      <c r="I491" s="86">
        <v>2.0106308560629185E-4</v>
      </c>
      <c r="J491" s="122">
        <v>0.199986975308689</v>
      </c>
      <c r="K491" s="86">
        <v>2.0089229513221545E-4</v>
      </c>
      <c r="L491" s="122" t="str" cm="1">
        <f t="array" ref="L491">_xlfn.SWITCH(A491,
    "District of Columbia", _xlfn.XLOOKUP(R491, '2015 O3 Growth Surrogates'!A:A, '2015 O3 Growth Surrogates'!H:H),
    "Maryland", _xlfn.XLOOKUP(R491, '2015 O3 Growth Surrogates'!A:A, '2015 O3 Growth Surrogates'!I:I),
    "Virginia", _xlfn.XLOOKUP(R491, '2015 O3 Growth Surrogates'!A:A, '2015 O3 Growth Surrogates'!J:J)
)</f>
        <v>No Growth</v>
      </c>
      <c r="M491" s="133" cm="1">
        <f t="array" ref="M491">_xlfn.SWITCH(L491,
"Employment", INDEX('Coop GFs_CFs'!C:D, MATCH(B491,'Coop GFs_CFs'!B:B,0),1),
"Population", INDEX('Coop GFs_CFs'!E:F, MATCH(B491,'Coop GFs_CFs'!B:B,0),1),
"Household", INDEX('Coop GFs_CFs'!G:H, MATCH(B491,'Coop GFs_CFs'!B:B,0),1),
"VMT", INDEX('Coop GFs_CFs'!I:J, MATCH(B491,'Coop GFs_CFs'!B:B,0),1),
"Lane Mile", INDEX('Coop GFs_CFs'!K:L, MATCH(B491,'Coop GFs_CFs'!B:B,0),1),
"Gas Sales", INDEX('Coop GFs_CFs'!M:N, MATCH(B491,'Coop GFs_CFs'!B:B,0),1),
"No Growth", INDEX('Coop GFs_CFs'!O:P, MATCH(B491,'Coop GFs_CFs'!B:B,0),1)
)</f>
        <v>1</v>
      </c>
      <c r="N491" s="133" cm="1">
        <f t="array" ref="N491">_xlfn.SWITCH(L491,
"Employment", INDEX('Coop GFs_CFs'!C:D, MATCH(B491,'Coop GFs_CFs'!B:B,0),2),
"Population", INDEX('Coop GFs_CFs'!E:F, MATCH(B491,'Coop GFs_CFs'!B:B,0),2),
"Household", INDEX('Coop GFs_CFs'!G:H, MATCH(B491,'Coop GFs_CFs'!B:B,0),2),
"VMT", INDEX('Coop GFs_CFs'!I:J, MATCH(B491,'Coop GFs_CFs'!B:B,0),2),
"Lane Mile", INDEX('Coop GFs_CFs'!K:L, MATCH(B491,'Coop GFs_CFs'!B:B,0),2),
"Gas Sales", INDEX('Coop GFs_CFs'!M:N, MATCH(B491,'Coop GFs_CFs'!B:B,0),2),
"No Growth", INDEX('Coop GFs_CFs'!O:P, MATCH(B491,'Coop GFs_CFs'!B:B,0),2)
)</f>
        <v>1</v>
      </c>
      <c r="O491" s="133"/>
      <c r="P491" s="86">
        <f t="shared" si="29"/>
        <v>2.28905491015333E-4</v>
      </c>
      <c r="Q491" s="86">
        <f t="shared" si="30"/>
        <v>2.28905491015333E-4</v>
      </c>
      <c r="R491" s="156" t="s">
        <v>448</v>
      </c>
      <c r="S491" s="85" t="s">
        <v>449</v>
      </c>
      <c r="T491" s="85" t="s">
        <v>436</v>
      </c>
      <c r="U491" s="85" t="s">
        <v>444</v>
      </c>
      <c r="V491" s="85" t="s">
        <v>209</v>
      </c>
      <c r="W491" s="85" t="s">
        <v>437</v>
      </c>
      <c r="X491" s="85" t="s">
        <v>330</v>
      </c>
      <c r="Z491" s="42" t="s">
        <v>1689</v>
      </c>
      <c r="AA491"/>
    </row>
    <row r="492" spans="1:27" s="39" customFormat="1" x14ac:dyDescent="0.35">
      <c r="A492" s="85" t="s">
        <v>811</v>
      </c>
      <c r="B492" s="87">
        <v>51600</v>
      </c>
      <c r="C492" s="87" t="s">
        <v>10</v>
      </c>
      <c r="D492" s="86">
        <v>0.96123509646045902</v>
      </c>
      <c r="E492" s="86">
        <f>SUMIFS('Ratios_MARAMA-VA'!T:T, 'Ratios_MARAMA-VA'!AA:AA, Z492)</f>
        <v>0.96123509645934502</v>
      </c>
      <c r="F492" s="86">
        <f>SUMIFS('Ratios_MARAMA-VA'!J:J, 'Ratios_MARAMA-VA'!AA:AA, Z492)</f>
        <v>9.6558650577762101E-4</v>
      </c>
      <c r="G492" s="122">
        <f t="shared" si="31"/>
        <v>1.004526893924602E-3</v>
      </c>
      <c r="H492" s="122">
        <v>0.84431742388490505</v>
      </c>
      <c r="I492" s="86">
        <v>8.4813955930152527E-4</v>
      </c>
      <c r="J492" s="122">
        <v>0.84360022921607103</v>
      </c>
      <c r="K492" s="86">
        <v>8.4741911796850213E-4</v>
      </c>
      <c r="L492" s="122" t="str" cm="1">
        <f t="array" ref="L492">_xlfn.SWITCH(A492,
    "District of Columbia", _xlfn.XLOOKUP(R492, '2015 O3 Growth Surrogates'!A:A, '2015 O3 Growth Surrogates'!H:H),
    "Maryland", _xlfn.XLOOKUP(R492, '2015 O3 Growth Surrogates'!A:A, '2015 O3 Growth Surrogates'!I:I),
    "Virginia", _xlfn.XLOOKUP(R492, '2015 O3 Growth Surrogates'!A:A, '2015 O3 Growth Surrogates'!J:J)
)</f>
        <v>No Growth</v>
      </c>
      <c r="M492" s="133" cm="1">
        <f t="array" ref="M492">_xlfn.SWITCH(L492,
"Employment", INDEX('Coop GFs_CFs'!C:D, MATCH(B492,'Coop GFs_CFs'!B:B,0),1),
"Population", INDEX('Coop GFs_CFs'!E:F, MATCH(B492,'Coop GFs_CFs'!B:B,0),1),
"Household", INDEX('Coop GFs_CFs'!G:H, MATCH(B492,'Coop GFs_CFs'!B:B,0),1),
"VMT", INDEX('Coop GFs_CFs'!I:J, MATCH(B492,'Coop GFs_CFs'!B:B,0),1),
"Lane Mile", INDEX('Coop GFs_CFs'!K:L, MATCH(B492,'Coop GFs_CFs'!B:B,0),1),
"Gas Sales", INDEX('Coop GFs_CFs'!M:N, MATCH(B492,'Coop GFs_CFs'!B:B,0),1),
"No Growth", INDEX('Coop GFs_CFs'!O:P, MATCH(B492,'Coop GFs_CFs'!B:B,0),1)
)</f>
        <v>1</v>
      </c>
      <c r="N492" s="133" cm="1">
        <f t="array" ref="N492">_xlfn.SWITCH(L492,
"Employment", INDEX('Coop GFs_CFs'!C:D, MATCH(B492,'Coop GFs_CFs'!B:B,0),2),
"Population", INDEX('Coop GFs_CFs'!E:F, MATCH(B492,'Coop GFs_CFs'!B:B,0),2),
"Household", INDEX('Coop GFs_CFs'!G:H, MATCH(B492,'Coop GFs_CFs'!B:B,0),2),
"VMT", INDEX('Coop GFs_CFs'!I:J, MATCH(B492,'Coop GFs_CFs'!B:B,0),2),
"Lane Mile", INDEX('Coop GFs_CFs'!K:L, MATCH(B492,'Coop GFs_CFs'!B:B,0),2),
"Gas Sales", INDEX('Coop GFs_CFs'!M:N, MATCH(B492,'Coop GFs_CFs'!B:B,0),2),
"No Growth", INDEX('Coop GFs_CFs'!O:P, MATCH(B492,'Coop GFs_CFs'!B:B,0),2)
)</f>
        <v>1</v>
      </c>
      <c r="O492" s="133"/>
      <c r="P492" s="86">
        <f t="shared" si="29"/>
        <v>9.6558650577762101E-4</v>
      </c>
      <c r="Q492" s="86">
        <f t="shared" si="30"/>
        <v>9.6558650577762101E-4</v>
      </c>
      <c r="R492" s="156" t="s">
        <v>448</v>
      </c>
      <c r="S492" s="85" t="s">
        <v>449</v>
      </c>
      <c r="T492" s="85" t="s">
        <v>436</v>
      </c>
      <c r="U492" s="85" t="s">
        <v>444</v>
      </c>
      <c r="V492" s="85" t="s">
        <v>209</v>
      </c>
      <c r="W492" s="85" t="s">
        <v>437</v>
      </c>
      <c r="X492" s="85" t="s">
        <v>330</v>
      </c>
      <c r="Z492" s="42" t="s">
        <v>1677</v>
      </c>
      <c r="AA492"/>
    </row>
    <row r="493" spans="1:27" s="39" customFormat="1" x14ac:dyDescent="0.35">
      <c r="A493" s="85" t="s">
        <v>811</v>
      </c>
      <c r="B493" s="87">
        <v>51600</v>
      </c>
      <c r="C493" s="87" t="s">
        <v>12</v>
      </c>
      <c r="D493" s="86">
        <v>3.7421213889110301E-2</v>
      </c>
      <c r="E493" s="86">
        <f>SUMIFS('Ratios_MARAMA-VA'!T:T, 'Ratios_MARAMA-VA'!AA:AA, Z493)</f>
        <v>3.7421213889066898E-2</v>
      </c>
      <c r="F493" s="86">
        <f>SUMIFS('Ratios_MARAMA-VA'!J:J, 'Ratios_MARAMA-VA'!AA:AA, Z493)</f>
        <v>3.7590615754872598E-5</v>
      </c>
      <c r="G493" s="122">
        <f t="shared" si="31"/>
        <v>1.0045268939246033E-3</v>
      </c>
      <c r="H493" s="122">
        <v>3.2869568564280298E-2</v>
      </c>
      <c r="I493" s="86">
        <v>3.3018365614518269E-5</v>
      </c>
      <c r="J493" s="122">
        <v>3.2841647928421903E-2</v>
      </c>
      <c r="K493" s="86">
        <v>3.2990318584903041E-5</v>
      </c>
      <c r="L493" s="122" t="str" cm="1">
        <f t="array" ref="L493">_xlfn.SWITCH(A493,
    "District of Columbia", _xlfn.XLOOKUP(R493, '2015 O3 Growth Surrogates'!A:A, '2015 O3 Growth Surrogates'!H:H),
    "Maryland", _xlfn.XLOOKUP(R493, '2015 O3 Growth Surrogates'!A:A, '2015 O3 Growth Surrogates'!I:I),
    "Virginia", _xlfn.XLOOKUP(R493, '2015 O3 Growth Surrogates'!A:A, '2015 O3 Growth Surrogates'!J:J)
)</f>
        <v>No Growth</v>
      </c>
      <c r="M493" s="133" cm="1">
        <f t="array" ref="M493">_xlfn.SWITCH(L493,
"Employment", INDEX('Coop GFs_CFs'!C:D, MATCH(B493,'Coop GFs_CFs'!B:B,0),1),
"Population", INDEX('Coop GFs_CFs'!E:F, MATCH(B493,'Coop GFs_CFs'!B:B,0),1),
"Household", INDEX('Coop GFs_CFs'!G:H, MATCH(B493,'Coop GFs_CFs'!B:B,0),1),
"VMT", INDEX('Coop GFs_CFs'!I:J, MATCH(B493,'Coop GFs_CFs'!B:B,0),1),
"Lane Mile", INDEX('Coop GFs_CFs'!K:L, MATCH(B493,'Coop GFs_CFs'!B:B,0),1),
"Gas Sales", INDEX('Coop GFs_CFs'!M:N, MATCH(B493,'Coop GFs_CFs'!B:B,0),1),
"No Growth", INDEX('Coop GFs_CFs'!O:P, MATCH(B493,'Coop GFs_CFs'!B:B,0),1)
)</f>
        <v>1</v>
      </c>
      <c r="N493" s="133" cm="1">
        <f t="array" ref="N493">_xlfn.SWITCH(L493,
"Employment", INDEX('Coop GFs_CFs'!C:D, MATCH(B493,'Coop GFs_CFs'!B:B,0),2),
"Population", INDEX('Coop GFs_CFs'!E:F, MATCH(B493,'Coop GFs_CFs'!B:B,0),2),
"Household", INDEX('Coop GFs_CFs'!G:H, MATCH(B493,'Coop GFs_CFs'!B:B,0),2),
"VMT", INDEX('Coop GFs_CFs'!I:J, MATCH(B493,'Coop GFs_CFs'!B:B,0),2),
"Lane Mile", INDEX('Coop GFs_CFs'!K:L, MATCH(B493,'Coop GFs_CFs'!B:B,0),2),
"Gas Sales", INDEX('Coop GFs_CFs'!M:N, MATCH(B493,'Coop GFs_CFs'!B:B,0),2),
"No Growth", INDEX('Coop GFs_CFs'!O:P, MATCH(B493,'Coop GFs_CFs'!B:B,0),2)
)</f>
        <v>1</v>
      </c>
      <c r="O493" s="133"/>
      <c r="P493" s="86">
        <f t="shared" si="29"/>
        <v>3.7590615754872598E-5</v>
      </c>
      <c r="Q493" s="86">
        <f t="shared" si="30"/>
        <v>3.7590615754872598E-5</v>
      </c>
      <c r="R493" s="156" t="s">
        <v>448</v>
      </c>
      <c r="S493" s="85" t="s">
        <v>449</v>
      </c>
      <c r="T493" s="85" t="s">
        <v>436</v>
      </c>
      <c r="U493" s="85" t="s">
        <v>444</v>
      </c>
      <c r="V493" s="85" t="s">
        <v>209</v>
      </c>
      <c r="W493" s="85" t="s">
        <v>437</v>
      </c>
      <c r="X493" s="85" t="s">
        <v>330</v>
      </c>
      <c r="Z493" s="42" t="s">
        <v>1692</v>
      </c>
      <c r="AA493"/>
    </row>
    <row r="494" spans="1:27" s="39" customFormat="1" x14ac:dyDescent="0.35">
      <c r="A494" s="85" t="s">
        <v>811</v>
      </c>
      <c r="B494" s="87">
        <v>51610</v>
      </c>
      <c r="C494" s="87" t="s">
        <v>10</v>
      </c>
      <c r="D494" s="86">
        <v>0.23444761999760799</v>
      </c>
      <c r="E494" s="86">
        <f>SUMIFS('Ratios_MARAMA-VA'!T:T, 'Ratios_MARAMA-VA'!AA:AA, Z494)</f>
        <v>0.23444761999733499</v>
      </c>
      <c r="F494" s="86">
        <f>SUMIFS('Ratios_MARAMA-VA'!J:J, 'Ratios_MARAMA-VA'!AA:AA, Z494)</f>
        <v>2.35508939503939E-4</v>
      </c>
      <c r="G494" s="122">
        <f t="shared" si="31"/>
        <v>1.0045268939246049E-3</v>
      </c>
      <c r="H494" s="122">
        <v>0.205931110174014</v>
      </c>
      <c r="I494" s="86">
        <v>2.0686333846554788E-4</v>
      </c>
      <c r="J494" s="122">
        <v>0.205756184618547</v>
      </c>
      <c r="K494" s="86">
        <v>2.0668762104064658E-4</v>
      </c>
      <c r="L494" s="122" t="str" cm="1">
        <f t="array" ref="L494">_xlfn.SWITCH(A494,
    "District of Columbia", _xlfn.XLOOKUP(R494, '2015 O3 Growth Surrogates'!A:A, '2015 O3 Growth Surrogates'!H:H),
    "Maryland", _xlfn.XLOOKUP(R494, '2015 O3 Growth Surrogates'!A:A, '2015 O3 Growth Surrogates'!I:I),
    "Virginia", _xlfn.XLOOKUP(R494, '2015 O3 Growth Surrogates'!A:A, '2015 O3 Growth Surrogates'!J:J)
)</f>
        <v>No Growth</v>
      </c>
      <c r="M494" s="133" cm="1">
        <f t="array" ref="M494">_xlfn.SWITCH(L494,
"Employment", INDEX('Coop GFs_CFs'!C:D, MATCH(B494,'Coop GFs_CFs'!B:B,0),1),
"Population", INDEX('Coop GFs_CFs'!E:F, MATCH(B494,'Coop GFs_CFs'!B:B,0),1),
"Household", INDEX('Coop GFs_CFs'!G:H, MATCH(B494,'Coop GFs_CFs'!B:B,0),1),
"VMT", INDEX('Coop GFs_CFs'!I:J, MATCH(B494,'Coop GFs_CFs'!B:B,0),1),
"Lane Mile", INDEX('Coop GFs_CFs'!K:L, MATCH(B494,'Coop GFs_CFs'!B:B,0),1),
"Gas Sales", INDEX('Coop GFs_CFs'!M:N, MATCH(B494,'Coop GFs_CFs'!B:B,0),1),
"No Growth", INDEX('Coop GFs_CFs'!O:P, MATCH(B494,'Coop GFs_CFs'!B:B,0),1)
)</f>
        <v>1</v>
      </c>
      <c r="N494" s="133" cm="1">
        <f t="array" ref="N494">_xlfn.SWITCH(L494,
"Employment", INDEX('Coop GFs_CFs'!C:D, MATCH(B494,'Coop GFs_CFs'!B:B,0),2),
"Population", INDEX('Coop GFs_CFs'!E:F, MATCH(B494,'Coop GFs_CFs'!B:B,0),2),
"Household", INDEX('Coop GFs_CFs'!G:H, MATCH(B494,'Coop GFs_CFs'!B:B,0),2),
"VMT", INDEX('Coop GFs_CFs'!I:J, MATCH(B494,'Coop GFs_CFs'!B:B,0),2),
"Lane Mile", INDEX('Coop GFs_CFs'!K:L, MATCH(B494,'Coop GFs_CFs'!B:B,0),2),
"Gas Sales", INDEX('Coop GFs_CFs'!M:N, MATCH(B494,'Coop GFs_CFs'!B:B,0),2),
"No Growth", INDEX('Coop GFs_CFs'!O:P, MATCH(B494,'Coop GFs_CFs'!B:B,0),2)
)</f>
        <v>1</v>
      </c>
      <c r="O494" s="133"/>
      <c r="P494" s="86">
        <f t="shared" si="29"/>
        <v>2.35508939503939E-4</v>
      </c>
      <c r="Q494" s="86">
        <f t="shared" si="30"/>
        <v>2.35508939503939E-4</v>
      </c>
      <c r="R494" s="156" t="s">
        <v>448</v>
      </c>
      <c r="S494" s="85" t="s">
        <v>449</v>
      </c>
      <c r="T494" s="85" t="s">
        <v>436</v>
      </c>
      <c r="U494" s="85" t="s">
        <v>444</v>
      </c>
      <c r="V494" s="85" t="s">
        <v>209</v>
      </c>
      <c r="W494" s="85" t="s">
        <v>437</v>
      </c>
      <c r="X494" s="85" t="s">
        <v>330</v>
      </c>
      <c r="Z494" s="42" t="s">
        <v>1678</v>
      </c>
      <c r="AA494"/>
    </row>
    <row r="495" spans="1:27" s="39" customFormat="1" x14ac:dyDescent="0.35">
      <c r="A495" s="85" t="s">
        <v>811</v>
      </c>
      <c r="B495" s="87">
        <v>51610</v>
      </c>
      <c r="C495" s="87" t="s">
        <v>12</v>
      </c>
      <c r="D495" s="86">
        <v>9.1271257210618004E-3</v>
      </c>
      <c r="E495" s="86">
        <f>SUMIFS('Ratios_MARAMA-VA'!T:T, 'Ratios_MARAMA-VA'!AA:AA, Z495)</f>
        <v>9.1271257210512793E-3</v>
      </c>
      <c r="F495" s="86">
        <f>SUMIFS('Ratios_MARAMA-VA'!J:J, 'Ratios_MARAMA-VA'!AA:AA, Z495)</f>
        <v>9.1684432510270107E-6</v>
      </c>
      <c r="G495" s="122">
        <f t="shared" si="31"/>
        <v>1.0045268939246049E-3</v>
      </c>
      <c r="H495" s="122">
        <v>8.0169682782670997E-3</v>
      </c>
      <c r="I495" s="86">
        <v>8.0532602432597362E-6</v>
      </c>
      <c r="J495" s="122">
        <v>8.0101583667970006E-3</v>
      </c>
      <c r="K495" s="86">
        <v>8.0464195040427762E-6</v>
      </c>
      <c r="L495" s="122" t="str" cm="1">
        <f t="array" ref="L495">_xlfn.SWITCH(A495,
    "District of Columbia", _xlfn.XLOOKUP(R495, '2015 O3 Growth Surrogates'!A:A, '2015 O3 Growth Surrogates'!H:H),
    "Maryland", _xlfn.XLOOKUP(R495, '2015 O3 Growth Surrogates'!A:A, '2015 O3 Growth Surrogates'!I:I),
    "Virginia", _xlfn.XLOOKUP(R495, '2015 O3 Growth Surrogates'!A:A, '2015 O3 Growth Surrogates'!J:J)
)</f>
        <v>No Growth</v>
      </c>
      <c r="M495" s="133" cm="1">
        <f t="array" ref="M495">_xlfn.SWITCH(L495,
"Employment", INDEX('Coop GFs_CFs'!C:D, MATCH(B495,'Coop GFs_CFs'!B:B,0),1),
"Population", INDEX('Coop GFs_CFs'!E:F, MATCH(B495,'Coop GFs_CFs'!B:B,0),1),
"Household", INDEX('Coop GFs_CFs'!G:H, MATCH(B495,'Coop GFs_CFs'!B:B,0),1),
"VMT", INDEX('Coop GFs_CFs'!I:J, MATCH(B495,'Coop GFs_CFs'!B:B,0),1),
"Lane Mile", INDEX('Coop GFs_CFs'!K:L, MATCH(B495,'Coop GFs_CFs'!B:B,0),1),
"Gas Sales", INDEX('Coop GFs_CFs'!M:N, MATCH(B495,'Coop GFs_CFs'!B:B,0),1),
"No Growth", INDEX('Coop GFs_CFs'!O:P, MATCH(B495,'Coop GFs_CFs'!B:B,0),1)
)</f>
        <v>1</v>
      </c>
      <c r="N495" s="133" cm="1">
        <f t="array" ref="N495">_xlfn.SWITCH(L495,
"Employment", INDEX('Coop GFs_CFs'!C:D, MATCH(B495,'Coop GFs_CFs'!B:B,0),2),
"Population", INDEX('Coop GFs_CFs'!E:F, MATCH(B495,'Coop GFs_CFs'!B:B,0),2),
"Household", INDEX('Coop GFs_CFs'!G:H, MATCH(B495,'Coop GFs_CFs'!B:B,0),2),
"VMT", INDEX('Coop GFs_CFs'!I:J, MATCH(B495,'Coop GFs_CFs'!B:B,0),2),
"Lane Mile", INDEX('Coop GFs_CFs'!K:L, MATCH(B495,'Coop GFs_CFs'!B:B,0),2),
"Gas Sales", INDEX('Coop GFs_CFs'!M:N, MATCH(B495,'Coop GFs_CFs'!B:B,0),2),
"No Growth", INDEX('Coop GFs_CFs'!O:P, MATCH(B495,'Coop GFs_CFs'!B:B,0),2)
)</f>
        <v>1</v>
      </c>
      <c r="O495" s="133"/>
      <c r="P495" s="86">
        <f t="shared" si="29"/>
        <v>9.1684432510270107E-6</v>
      </c>
      <c r="Q495" s="86">
        <f t="shared" si="30"/>
        <v>9.1684432510270107E-6</v>
      </c>
      <c r="R495" s="156" t="s">
        <v>448</v>
      </c>
      <c r="S495" s="85" t="s">
        <v>449</v>
      </c>
      <c r="T495" s="85" t="s">
        <v>436</v>
      </c>
      <c r="U495" s="85" t="s">
        <v>444</v>
      </c>
      <c r="V495" s="85" t="s">
        <v>209</v>
      </c>
      <c r="W495" s="85" t="s">
        <v>437</v>
      </c>
      <c r="X495" s="85" t="s">
        <v>330</v>
      </c>
      <c r="Z495" s="42" t="s">
        <v>1693</v>
      </c>
      <c r="AA495"/>
    </row>
    <row r="496" spans="1:27" s="39" customFormat="1" x14ac:dyDescent="0.35">
      <c r="A496" s="85" t="s">
        <v>811</v>
      </c>
      <c r="B496" s="87">
        <v>51683</v>
      </c>
      <c r="C496" s="87" t="s">
        <v>10</v>
      </c>
      <c r="D496" s="86">
        <v>0.70334274804687502</v>
      </c>
      <c r="E496" s="86">
        <f>SUMIFS('Ratios_MARAMA-VA'!T:T, 'Ratios_MARAMA-VA'!AA:AA, Z496)</f>
        <v>0.70334274804605801</v>
      </c>
      <c r="F496" s="86">
        <f>SUMIFS('Ratios_MARAMA-VA'!J:J, 'Ratios_MARAMA-VA'!AA:AA, Z496)</f>
        <v>7.0652670605910297E-4</v>
      </c>
      <c r="G496" s="122">
        <f t="shared" si="31"/>
        <v>1.0045268939246053E-3</v>
      </c>
      <c r="H496" s="122">
        <v>0.61779323219238602</v>
      </c>
      <c r="I496" s="86">
        <v>6.2058991662185996E-4</v>
      </c>
      <c r="J496" s="122">
        <v>0.61726845560950905</v>
      </c>
      <c r="K496" s="86">
        <v>6.2006276443105828E-4</v>
      </c>
      <c r="L496" s="122" t="str" cm="1">
        <f t="array" ref="L496">_xlfn.SWITCH(A496,
    "District of Columbia", _xlfn.XLOOKUP(R496, '2015 O3 Growth Surrogates'!A:A, '2015 O3 Growth Surrogates'!H:H),
    "Maryland", _xlfn.XLOOKUP(R496, '2015 O3 Growth Surrogates'!A:A, '2015 O3 Growth Surrogates'!I:I),
    "Virginia", _xlfn.XLOOKUP(R496, '2015 O3 Growth Surrogates'!A:A, '2015 O3 Growth Surrogates'!J:J)
)</f>
        <v>No Growth</v>
      </c>
      <c r="M496" s="133" cm="1">
        <f t="array" ref="M496">_xlfn.SWITCH(L496,
"Employment", INDEX('Coop GFs_CFs'!C:D, MATCH(B496,'Coop GFs_CFs'!B:B,0),1),
"Population", INDEX('Coop GFs_CFs'!E:F, MATCH(B496,'Coop GFs_CFs'!B:B,0),1),
"Household", INDEX('Coop GFs_CFs'!G:H, MATCH(B496,'Coop GFs_CFs'!B:B,0),1),
"VMT", INDEX('Coop GFs_CFs'!I:J, MATCH(B496,'Coop GFs_CFs'!B:B,0),1),
"Lane Mile", INDEX('Coop GFs_CFs'!K:L, MATCH(B496,'Coop GFs_CFs'!B:B,0),1),
"Gas Sales", INDEX('Coop GFs_CFs'!M:N, MATCH(B496,'Coop GFs_CFs'!B:B,0),1),
"No Growth", INDEX('Coop GFs_CFs'!O:P, MATCH(B496,'Coop GFs_CFs'!B:B,0),1)
)</f>
        <v>1</v>
      </c>
      <c r="N496" s="133" cm="1">
        <f t="array" ref="N496">_xlfn.SWITCH(L496,
"Employment", INDEX('Coop GFs_CFs'!C:D, MATCH(B496,'Coop GFs_CFs'!B:B,0),2),
"Population", INDEX('Coop GFs_CFs'!E:F, MATCH(B496,'Coop GFs_CFs'!B:B,0),2),
"Household", INDEX('Coop GFs_CFs'!G:H, MATCH(B496,'Coop GFs_CFs'!B:B,0),2),
"VMT", INDEX('Coop GFs_CFs'!I:J, MATCH(B496,'Coop GFs_CFs'!B:B,0),2),
"Lane Mile", INDEX('Coop GFs_CFs'!K:L, MATCH(B496,'Coop GFs_CFs'!B:B,0),2),
"Gas Sales", INDEX('Coop GFs_CFs'!M:N, MATCH(B496,'Coop GFs_CFs'!B:B,0),2),
"No Growth", INDEX('Coop GFs_CFs'!O:P, MATCH(B496,'Coop GFs_CFs'!B:B,0),2)
)</f>
        <v>1</v>
      </c>
      <c r="O496" s="133"/>
      <c r="P496" s="86">
        <f t="shared" si="29"/>
        <v>7.0652670605910297E-4</v>
      </c>
      <c r="Q496" s="86">
        <f t="shared" si="30"/>
        <v>7.0652670605910297E-4</v>
      </c>
      <c r="R496" s="156" t="s">
        <v>448</v>
      </c>
      <c r="S496" s="85" t="s">
        <v>449</v>
      </c>
      <c r="T496" s="85" t="s">
        <v>436</v>
      </c>
      <c r="U496" s="85" t="s">
        <v>444</v>
      </c>
      <c r="V496" s="85" t="s">
        <v>209</v>
      </c>
      <c r="W496" s="85" t="s">
        <v>437</v>
      </c>
      <c r="X496" s="85" t="s">
        <v>330</v>
      </c>
      <c r="Z496" s="42" t="s">
        <v>1680</v>
      </c>
      <c r="AA496"/>
    </row>
    <row r="497" spans="1:27" s="39" customFormat="1" x14ac:dyDescent="0.35">
      <c r="A497" s="85" t="s">
        <v>811</v>
      </c>
      <c r="B497" s="87">
        <v>51683</v>
      </c>
      <c r="C497" s="87" t="s">
        <v>12</v>
      </c>
      <c r="D497" s="86">
        <v>2.73813749242665E-2</v>
      </c>
      <c r="E497" s="86">
        <f>SUMIFS('Ratios_MARAMA-VA'!T:T, 'Ratios_MARAMA-VA'!AA:AA, Z497)</f>
        <v>2.7381374924234699E-2</v>
      </c>
      <c r="F497" s="86">
        <f>SUMIFS('Ratios_MARAMA-VA'!J:J, 'Ratios_MARAMA-VA'!AA:AA, Z497)</f>
        <v>2.7505327504026599E-5</v>
      </c>
      <c r="G497" s="122">
        <f t="shared" si="31"/>
        <v>1.0045268939246068E-3</v>
      </c>
      <c r="H497" s="122">
        <v>2.40509028682084E-2</v>
      </c>
      <c r="I497" s="86">
        <v>2.41597787542838E-5</v>
      </c>
      <c r="J497" s="122">
        <v>2.40304731354684E-2</v>
      </c>
      <c r="K497" s="86">
        <v>2.4139256538310781E-5</v>
      </c>
      <c r="L497" s="122" t="str" cm="1">
        <f t="array" ref="L497">_xlfn.SWITCH(A497,
    "District of Columbia", _xlfn.XLOOKUP(R497, '2015 O3 Growth Surrogates'!A:A, '2015 O3 Growth Surrogates'!H:H),
    "Maryland", _xlfn.XLOOKUP(R497, '2015 O3 Growth Surrogates'!A:A, '2015 O3 Growth Surrogates'!I:I),
    "Virginia", _xlfn.XLOOKUP(R497, '2015 O3 Growth Surrogates'!A:A, '2015 O3 Growth Surrogates'!J:J)
)</f>
        <v>No Growth</v>
      </c>
      <c r="M497" s="133" cm="1">
        <f t="array" ref="M497">_xlfn.SWITCH(L497,
"Employment", INDEX('Coop GFs_CFs'!C:D, MATCH(B497,'Coop GFs_CFs'!B:B,0),1),
"Population", INDEX('Coop GFs_CFs'!E:F, MATCH(B497,'Coop GFs_CFs'!B:B,0),1),
"Household", INDEX('Coop GFs_CFs'!G:H, MATCH(B497,'Coop GFs_CFs'!B:B,0),1),
"VMT", INDEX('Coop GFs_CFs'!I:J, MATCH(B497,'Coop GFs_CFs'!B:B,0),1),
"Lane Mile", INDEX('Coop GFs_CFs'!K:L, MATCH(B497,'Coop GFs_CFs'!B:B,0),1),
"Gas Sales", INDEX('Coop GFs_CFs'!M:N, MATCH(B497,'Coop GFs_CFs'!B:B,0),1),
"No Growth", INDEX('Coop GFs_CFs'!O:P, MATCH(B497,'Coop GFs_CFs'!B:B,0),1)
)</f>
        <v>1</v>
      </c>
      <c r="N497" s="133" cm="1">
        <f t="array" ref="N497">_xlfn.SWITCH(L497,
"Employment", INDEX('Coop GFs_CFs'!C:D, MATCH(B497,'Coop GFs_CFs'!B:B,0),2),
"Population", INDEX('Coop GFs_CFs'!E:F, MATCH(B497,'Coop GFs_CFs'!B:B,0),2),
"Household", INDEX('Coop GFs_CFs'!G:H, MATCH(B497,'Coop GFs_CFs'!B:B,0),2),
"VMT", INDEX('Coop GFs_CFs'!I:J, MATCH(B497,'Coop GFs_CFs'!B:B,0),2),
"Lane Mile", INDEX('Coop GFs_CFs'!K:L, MATCH(B497,'Coop GFs_CFs'!B:B,0),2),
"Gas Sales", INDEX('Coop GFs_CFs'!M:N, MATCH(B497,'Coop GFs_CFs'!B:B,0),2),
"No Growth", INDEX('Coop GFs_CFs'!O:P, MATCH(B497,'Coop GFs_CFs'!B:B,0),2)
)</f>
        <v>1</v>
      </c>
      <c r="O497" s="133"/>
      <c r="P497" s="86">
        <f t="shared" si="29"/>
        <v>2.7505327504026599E-5</v>
      </c>
      <c r="Q497" s="86">
        <f t="shared" si="30"/>
        <v>2.7505327504026599E-5</v>
      </c>
      <c r="R497" s="156" t="s">
        <v>448</v>
      </c>
      <c r="S497" s="85" t="s">
        <v>449</v>
      </c>
      <c r="T497" s="85" t="s">
        <v>436</v>
      </c>
      <c r="U497" s="85" t="s">
        <v>444</v>
      </c>
      <c r="V497" s="85" t="s">
        <v>209</v>
      </c>
      <c r="W497" s="85" t="s">
        <v>437</v>
      </c>
      <c r="X497" s="85" t="s">
        <v>330</v>
      </c>
      <c r="Z497" s="42" t="s">
        <v>1695</v>
      </c>
      <c r="AA497"/>
    </row>
    <row r="498" spans="1:27" s="39" customFormat="1" x14ac:dyDescent="0.35">
      <c r="A498" s="85" t="s">
        <v>811</v>
      </c>
      <c r="B498" s="87">
        <v>51685</v>
      </c>
      <c r="C498" s="87" t="s">
        <v>10</v>
      </c>
      <c r="D498" s="86">
        <v>0.55485931881776096</v>
      </c>
      <c r="E498" s="86">
        <f>SUMIFS('Ratios_MARAMA-VA'!T:T, 'Ratios_MARAMA-VA'!AA:AA, Z498)</f>
        <v>0.55485931881711603</v>
      </c>
      <c r="F498" s="86">
        <f>SUMIFS('Ratios_MARAMA-VA'!J:J, 'Ratios_MARAMA-VA'!AA:AA, Z498)</f>
        <v>5.5737110809648096E-4</v>
      </c>
      <c r="G498" s="122">
        <f t="shared" si="31"/>
        <v>1.0045268939246072E-3</v>
      </c>
      <c r="H498" s="122">
        <v>0.487370251468982</v>
      </c>
      <c r="I498" s="86">
        <v>4.8957652489939124E-4</v>
      </c>
      <c r="J498" s="122">
        <v>0.48695626102390399</v>
      </c>
      <c r="K498" s="86">
        <v>4.8916066036348252E-4</v>
      </c>
      <c r="L498" s="122" t="str" cm="1">
        <f t="array" ref="L498">_xlfn.SWITCH(A498,
    "District of Columbia", _xlfn.XLOOKUP(R498, '2015 O3 Growth Surrogates'!A:A, '2015 O3 Growth Surrogates'!H:H),
    "Maryland", _xlfn.XLOOKUP(R498, '2015 O3 Growth Surrogates'!A:A, '2015 O3 Growth Surrogates'!I:I),
    "Virginia", _xlfn.XLOOKUP(R498, '2015 O3 Growth Surrogates'!A:A, '2015 O3 Growth Surrogates'!J:J)
)</f>
        <v>No Growth</v>
      </c>
      <c r="M498" s="133" cm="1">
        <f t="array" ref="M498">_xlfn.SWITCH(L498,
"Employment", INDEX('Coop GFs_CFs'!C:D, MATCH(B498,'Coop GFs_CFs'!B:B,0),1),
"Population", INDEX('Coop GFs_CFs'!E:F, MATCH(B498,'Coop GFs_CFs'!B:B,0),1),
"Household", INDEX('Coop GFs_CFs'!G:H, MATCH(B498,'Coop GFs_CFs'!B:B,0),1),
"VMT", INDEX('Coop GFs_CFs'!I:J, MATCH(B498,'Coop GFs_CFs'!B:B,0),1),
"Lane Mile", INDEX('Coop GFs_CFs'!K:L, MATCH(B498,'Coop GFs_CFs'!B:B,0),1),
"Gas Sales", INDEX('Coop GFs_CFs'!M:N, MATCH(B498,'Coop GFs_CFs'!B:B,0),1),
"No Growth", INDEX('Coop GFs_CFs'!O:P, MATCH(B498,'Coop GFs_CFs'!B:B,0),1)
)</f>
        <v>1</v>
      </c>
      <c r="N498" s="133" cm="1">
        <f t="array" ref="N498">_xlfn.SWITCH(L498,
"Employment", INDEX('Coop GFs_CFs'!C:D, MATCH(B498,'Coop GFs_CFs'!B:B,0),2),
"Population", INDEX('Coop GFs_CFs'!E:F, MATCH(B498,'Coop GFs_CFs'!B:B,0),2),
"Household", INDEX('Coop GFs_CFs'!G:H, MATCH(B498,'Coop GFs_CFs'!B:B,0),2),
"VMT", INDEX('Coop GFs_CFs'!I:J, MATCH(B498,'Coop GFs_CFs'!B:B,0),2),
"Lane Mile", INDEX('Coop GFs_CFs'!K:L, MATCH(B498,'Coop GFs_CFs'!B:B,0),2),
"Gas Sales", INDEX('Coop GFs_CFs'!M:N, MATCH(B498,'Coop GFs_CFs'!B:B,0),2),
"No Growth", INDEX('Coop GFs_CFs'!O:P, MATCH(B498,'Coop GFs_CFs'!B:B,0),2)
)</f>
        <v>1</v>
      </c>
      <c r="O498" s="133"/>
      <c r="P498" s="86">
        <f t="shared" si="29"/>
        <v>5.5737110809648096E-4</v>
      </c>
      <c r="Q498" s="86">
        <f t="shared" si="30"/>
        <v>5.5737110809648096E-4</v>
      </c>
      <c r="R498" s="156" t="s">
        <v>448</v>
      </c>
      <c r="S498" s="85" t="s">
        <v>449</v>
      </c>
      <c r="T498" s="85" t="s">
        <v>436</v>
      </c>
      <c r="U498" s="85" t="s">
        <v>444</v>
      </c>
      <c r="V498" s="85" t="s">
        <v>209</v>
      </c>
      <c r="W498" s="85" t="s">
        <v>437</v>
      </c>
      <c r="X498" s="85" t="s">
        <v>330</v>
      </c>
      <c r="Z498" s="42" t="s">
        <v>1681</v>
      </c>
      <c r="AA498"/>
    </row>
    <row r="499" spans="1:27" s="39" customFormat="1" x14ac:dyDescent="0.35">
      <c r="A499" s="85" t="s">
        <v>811</v>
      </c>
      <c r="B499" s="87">
        <v>51685</v>
      </c>
      <c r="C499" s="87" t="s">
        <v>12</v>
      </c>
      <c r="D499" s="86">
        <v>2.1600866669323902E-2</v>
      </c>
      <c r="E499" s="86">
        <f>SUMIFS('Ratios_MARAMA-VA'!T:T, 'Ratios_MARAMA-VA'!AA:AA, Z499)</f>
        <v>2.16008666692988E-2</v>
      </c>
      <c r="F499" s="86">
        <f>SUMIFS('Ratios_MARAMA-VA'!J:J, 'Ratios_MARAMA-VA'!AA:AA, Z499)</f>
        <v>2.1698651501390401E-5</v>
      </c>
      <c r="G499" s="122">
        <f t="shared" si="31"/>
        <v>1.004526893924612E-3</v>
      </c>
      <c r="H499" s="122">
        <v>1.8973493755151401E-2</v>
      </c>
      <c r="I499" s="86">
        <v>1.9059384748760258E-5</v>
      </c>
      <c r="J499" s="122">
        <v>1.89573769628344E-2</v>
      </c>
      <c r="K499" s="86">
        <v>1.9043194997434036E-5</v>
      </c>
      <c r="L499" s="122" t="str" cm="1">
        <f t="array" ref="L499">_xlfn.SWITCH(A499,
    "District of Columbia", _xlfn.XLOOKUP(R499, '2015 O3 Growth Surrogates'!A:A, '2015 O3 Growth Surrogates'!H:H),
    "Maryland", _xlfn.XLOOKUP(R499, '2015 O3 Growth Surrogates'!A:A, '2015 O3 Growth Surrogates'!I:I),
    "Virginia", _xlfn.XLOOKUP(R499, '2015 O3 Growth Surrogates'!A:A, '2015 O3 Growth Surrogates'!J:J)
)</f>
        <v>No Growth</v>
      </c>
      <c r="M499" s="133" cm="1">
        <f t="array" ref="M499">_xlfn.SWITCH(L499,
"Employment", INDEX('Coop GFs_CFs'!C:D, MATCH(B499,'Coop GFs_CFs'!B:B,0),1),
"Population", INDEX('Coop GFs_CFs'!E:F, MATCH(B499,'Coop GFs_CFs'!B:B,0),1),
"Household", INDEX('Coop GFs_CFs'!G:H, MATCH(B499,'Coop GFs_CFs'!B:B,0),1),
"VMT", INDEX('Coop GFs_CFs'!I:J, MATCH(B499,'Coop GFs_CFs'!B:B,0),1),
"Lane Mile", INDEX('Coop GFs_CFs'!K:L, MATCH(B499,'Coop GFs_CFs'!B:B,0),1),
"Gas Sales", INDEX('Coop GFs_CFs'!M:N, MATCH(B499,'Coop GFs_CFs'!B:B,0),1),
"No Growth", INDEX('Coop GFs_CFs'!O:P, MATCH(B499,'Coop GFs_CFs'!B:B,0),1)
)</f>
        <v>1</v>
      </c>
      <c r="N499" s="133" cm="1">
        <f t="array" ref="N499">_xlfn.SWITCH(L499,
"Employment", INDEX('Coop GFs_CFs'!C:D, MATCH(B499,'Coop GFs_CFs'!B:B,0),2),
"Population", INDEX('Coop GFs_CFs'!E:F, MATCH(B499,'Coop GFs_CFs'!B:B,0),2),
"Household", INDEX('Coop GFs_CFs'!G:H, MATCH(B499,'Coop GFs_CFs'!B:B,0),2),
"VMT", INDEX('Coop GFs_CFs'!I:J, MATCH(B499,'Coop GFs_CFs'!B:B,0),2),
"Lane Mile", INDEX('Coop GFs_CFs'!K:L, MATCH(B499,'Coop GFs_CFs'!B:B,0),2),
"Gas Sales", INDEX('Coop GFs_CFs'!M:N, MATCH(B499,'Coop GFs_CFs'!B:B,0),2),
"No Growth", INDEX('Coop GFs_CFs'!O:P, MATCH(B499,'Coop GFs_CFs'!B:B,0),2)
)</f>
        <v>1</v>
      </c>
      <c r="O499" s="133"/>
      <c r="P499" s="86">
        <f t="shared" si="29"/>
        <v>2.1698651501390401E-5</v>
      </c>
      <c r="Q499" s="86">
        <f t="shared" si="30"/>
        <v>2.1698651501390401E-5</v>
      </c>
      <c r="R499" s="156" t="s">
        <v>448</v>
      </c>
      <c r="S499" s="85" t="s">
        <v>449</v>
      </c>
      <c r="T499" s="85" t="s">
        <v>436</v>
      </c>
      <c r="U499" s="85" t="s">
        <v>444</v>
      </c>
      <c r="V499" s="85" t="s">
        <v>209</v>
      </c>
      <c r="W499" s="85" t="s">
        <v>437</v>
      </c>
      <c r="X499" s="85" t="s">
        <v>330</v>
      </c>
      <c r="Z499" s="42" t="s">
        <v>1696</v>
      </c>
      <c r="AA499"/>
    </row>
    <row r="500" spans="1:27" s="39" customFormat="1" x14ac:dyDescent="0.35">
      <c r="A500" s="85" t="s">
        <v>9</v>
      </c>
      <c r="B500" s="87">
        <v>11001</v>
      </c>
      <c r="C500" s="87" t="s">
        <v>10</v>
      </c>
      <c r="D500" s="86">
        <v>2.7603050000000001E-2</v>
      </c>
      <c r="E500" s="86">
        <f>SUMIFS('Ratios_MARAMA-VA'!T:T, 'Ratios_MARAMA-VA'!AA:AA, Z500)</f>
        <v>2.7603049999967901E-2</v>
      </c>
      <c r="F500" s="86">
        <f>SUMIFS('Ratios_MARAMA-VA'!J:J, 'Ratios_MARAMA-VA'!AA:AA, Z500)</f>
        <v>2.7728006079313301E-5</v>
      </c>
      <c r="G500" s="122">
        <f t="shared" si="31"/>
        <v>1.0045268939246042E-3</v>
      </c>
      <c r="H500" s="122">
        <v>2.7603050000000001E-2</v>
      </c>
      <c r="I500" s="86">
        <v>2.7728006079345546E-5</v>
      </c>
      <c r="J500" s="122">
        <v>2.7603050000000001E-2</v>
      </c>
      <c r="K500" s="86">
        <v>2.7728006079345546E-5</v>
      </c>
      <c r="L500" s="122" t="str" cm="1">
        <f t="array" ref="L500">_xlfn.SWITCH(A500,
    "District of Columbia", _xlfn.XLOOKUP(R500, '2015 O3 Growth Surrogates'!A:A, '2015 O3 Growth Surrogates'!H:H),
    "Maryland", _xlfn.XLOOKUP(R500, '2015 O3 Growth Surrogates'!A:A, '2015 O3 Growth Surrogates'!I:I),
    "Virginia", _xlfn.XLOOKUP(R500, '2015 O3 Growth Surrogates'!A:A, '2015 O3 Growth Surrogates'!J:J)
)</f>
        <v>No Growth</v>
      </c>
      <c r="M500" s="133" cm="1">
        <f t="array" ref="M500">_xlfn.SWITCH(L500,
"Employment", INDEX('Coop GFs_CFs'!C:D, MATCH(B500,'Coop GFs_CFs'!B:B,0),1),
"Population", INDEX('Coop GFs_CFs'!E:F, MATCH(B500,'Coop GFs_CFs'!B:B,0),1),
"Household", INDEX('Coop GFs_CFs'!G:H, MATCH(B500,'Coop GFs_CFs'!B:B,0),1),
"VMT", INDEX('Coop GFs_CFs'!I:J, MATCH(B500,'Coop GFs_CFs'!B:B,0),1),
"Lane Mile", INDEX('Coop GFs_CFs'!K:L, MATCH(B500,'Coop GFs_CFs'!B:B,0),1),
"Gas Sales", INDEX('Coop GFs_CFs'!M:N, MATCH(B500,'Coop GFs_CFs'!B:B,0),1),
"No Growth", INDEX('Coop GFs_CFs'!O:P, MATCH(B500,'Coop GFs_CFs'!B:B,0),1)
)</f>
        <v>1</v>
      </c>
      <c r="N500" s="133" cm="1">
        <f t="array" ref="N500">_xlfn.SWITCH(L500,
"Employment", INDEX('Coop GFs_CFs'!C:D, MATCH(B500,'Coop GFs_CFs'!B:B,0),2),
"Population", INDEX('Coop GFs_CFs'!E:F, MATCH(B500,'Coop GFs_CFs'!B:B,0),2),
"Household", INDEX('Coop GFs_CFs'!G:H, MATCH(B500,'Coop GFs_CFs'!B:B,0),2),
"VMT", INDEX('Coop GFs_CFs'!I:J, MATCH(B500,'Coop GFs_CFs'!B:B,0),2),
"Lane Mile", INDEX('Coop GFs_CFs'!K:L, MATCH(B500,'Coop GFs_CFs'!B:B,0),2),
"Gas Sales", INDEX('Coop GFs_CFs'!M:N, MATCH(B500,'Coop GFs_CFs'!B:B,0),2),
"No Growth", INDEX('Coop GFs_CFs'!O:P, MATCH(B500,'Coop GFs_CFs'!B:B,0),2)
)</f>
        <v>1</v>
      </c>
      <c r="O500" s="133"/>
      <c r="P500" s="86">
        <f t="shared" si="29"/>
        <v>2.7728006079313301E-5</v>
      </c>
      <c r="Q500" s="86">
        <f t="shared" si="30"/>
        <v>2.7728006079313301E-5</v>
      </c>
      <c r="R500" s="156" t="s">
        <v>452</v>
      </c>
      <c r="S500" s="85" t="s">
        <v>446</v>
      </c>
      <c r="T500" s="85" t="s">
        <v>436</v>
      </c>
      <c r="U500" s="85" t="s">
        <v>444</v>
      </c>
      <c r="V500" s="85" t="s">
        <v>453</v>
      </c>
      <c r="W500" s="85" t="s">
        <v>454</v>
      </c>
      <c r="X500" s="85" t="s">
        <v>330</v>
      </c>
      <c r="Z500" s="42" t="s">
        <v>1698</v>
      </c>
      <c r="AA500"/>
    </row>
    <row r="501" spans="1:27" s="39" customFormat="1" x14ac:dyDescent="0.35">
      <c r="A501" s="85" t="s">
        <v>9</v>
      </c>
      <c r="B501" s="87">
        <v>11001</v>
      </c>
      <c r="C501" s="87" t="s">
        <v>12</v>
      </c>
      <c r="D501" s="86">
        <v>0.2006529</v>
      </c>
      <c r="E501" s="86">
        <f>SUMIFS('Ratios_MARAMA-VA'!T:T, 'Ratios_MARAMA-VA'!AA:AA, Z501)</f>
        <v>0.20065289999976699</v>
      </c>
      <c r="F501" s="86">
        <f>SUMIFS('Ratios_MARAMA-VA'!J:J, 'Ratios_MARAMA-VA'!AA:AA, Z501)</f>
        <v>2.0156123439372999E-4</v>
      </c>
      <c r="G501" s="122">
        <f t="shared" si="31"/>
        <v>1.0045268939246033E-3</v>
      </c>
      <c r="H501" s="122">
        <v>0.2006529</v>
      </c>
      <c r="I501" s="86">
        <v>2.0156123439396404E-4</v>
      </c>
      <c r="J501" s="122">
        <v>0.2006529</v>
      </c>
      <c r="K501" s="86">
        <v>2.0156123439396404E-4</v>
      </c>
      <c r="L501" s="122" t="str" cm="1">
        <f t="array" ref="L501">_xlfn.SWITCH(A501,
    "District of Columbia", _xlfn.XLOOKUP(R501, '2015 O3 Growth Surrogates'!A:A, '2015 O3 Growth Surrogates'!H:H),
    "Maryland", _xlfn.XLOOKUP(R501, '2015 O3 Growth Surrogates'!A:A, '2015 O3 Growth Surrogates'!I:I),
    "Virginia", _xlfn.XLOOKUP(R501, '2015 O3 Growth Surrogates'!A:A, '2015 O3 Growth Surrogates'!J:J)
)</f>
        <v>No Growth</v>
      </c>
      <c r="M501" s="133" cm="1">
        <f t="array" ref="M501">_xlfn.SWITCH(L501,
"Employment", INDEX('Coop GFs_CFs'!C:D, MATCH(B501,'Coop GFs_CFs'!B:B,0),1),
"Population", INDEX('Coop GFs_CFs'!E:F, MATCH(B501,'Coop GFs_CFs'!B:B,0),1),
"Household", INDEX('Coop GFs_CFs'!G:H, MATCH(B501,'Coop GFs_CFs'!B:B,0),1),
"VMT", INDEX('Coop GFs_CFs'!I:J, MATCH(B501,'Coop GFs_CFs'!B:B,0),1),
"Lane Mile", INDEX('Coop GFs_CFs'!K:L, MATCH(B501,'Coop GFs_CFs'!B:B,0),1),
"Gas Sales", INDEX('Coop GFs_CFs'!M:N, MATCH(B501,'Coop GFs_CFs'!B:B,0),1),
"No Growth", INDEX('Coop GFs_CFs'!O:P, MATCH(B501,'Coop GFs_CFs'!B:B,0),1)
)</f>
        <v>1</v>
      </c>
      <c r="N501" s="133" cm="1">
        <f t="array" ref="N501">_xlfn.SWITCH(L501,
"Employment", INDEX('Coop GFs_CFs'!C:D, MATCH(B501,'Coop GFs_CFs'!B:B,0),2),
"Population", INDEX('Coop GFs_CFs'!E:F, MATCH(B501,'Coop GFs_CFs'!B:B,0),2),
"Household", INDEX('Coop GFs_CFs'!G:H, MATCH(B501,'Coop GFs_CFs'!B:B,0),2),
"VMT", INDEX('Coop GFs_CFs'!I:J, MATCH(B501,'Coop GFs_CFs'!B:B,0),2),
"Lane Mile", INDEX('Coop GFs_CFs'!K:L, MATCH(B501,'Coop GFs_CFs'!B:B,0),2),
"Gas Sales", INDEX('Coop GFs_CFs'!M:N, MATCH(B501,'Coop GFs_CFs'!B:B,0),2),
"No Growth", INDEX('Coop GFs_CFs'!O:P, MATCH(B501,'Coop GFs_CFs'!B:B,0),2)
)</f>
        <v>1</v>
      </c>
      <c r="O501" s="133"/>
      <c r="P501" s="86">
        <f t="shared" si="29"/>
        <v>2.0156123439372999E-4</v>
      </c>
      <c r="Q501" s="86">
        <f t="shared" si="30"/>
        <v>2.0156123439372999E-4</v>
      </c>
      <c r="R501" s="156" t="s">
        <v>452</v>
      </c>
      <c r="S501" s="85" t="s">
        <v>446</v>
      </c>
      <c r="T501" s="85" t="s">
        <v>436</v>
      </c>
      <c r="U501" s="85" t="s">
        <v>444</v>
      </c>
      <c r="V501" s="85" t="s">
        <v>453</v>
      </c>
      <c r="W501" s="85" t="s">
        <v>454</v>
      </c>
      <c r="X501" s="85" t="s">
        <v>330</v>
      </c>
      <c r="Z501" s="42" t="s">
        <v>1713</v>
      </c>
      <c r="AA501"/>
    </row>
    <row r="502" spans="1:27" s="39" customFormat="1" x14ac:dyDescent="0.35">
      <c r="A502" s="85" t="s">
        <v>497</v>
      </c>
      <c r="B502" s="87">
        <v>24009</v>
      </c>
      <c r="C502" s="87" t="s">
        <v>10</v>
      </c>
      <c r="D502" s="86">
        <v>1.04877908443416</v>
      </c>
      <c r="E502" s="86">
        <f>SUMIFS('Ratios_MARAMA-VA'!T:T, 'Ratios_MARAMA-VA'!AA:AA, Z502)</f>
        <v>1.0487790844329401</v>
      </c>
      <c r="F502" s="86">
        <f>SUMIFS('Ratios_MARAMA-VA'!J:J, 'Ratios_MARAMA-VA'!AA:AA, Z502)</f>
        <v>1.05352679609851E-3</v>
      </c>
      <c r="G502" s="122">
        <f t="shared" si="31"/>
        <v>1.0045268939246027E-3</v>
      </c>
      <c r="H502" s="122">
        <v>1.04877908443416</v>
      </c>
      <c r="I502" s="86">
        <v>1.0535267960997353E-3</v>
      </c>
      <c r="J502" s="122">
        <v>1.04877908443416</v>
      </c>
      <c r="K502" s="86">
        <v>1.0535267960997353E-3</v>
      </c>
      <c r="L502" s="122" t="str" cm="1">
        <f t="array" ref="L502">_xlfn.SWITCH(A502,
    "District of Columbia", _xlfn.XLOOKUP(R502, '2015 O3 Growth Surrogates'!A:A, '2015 O3 Growth Surrogates'!H:H),
    "Maryland", _xlfn.XLOOKUP(R502, '2015 O3 Growth Surrogates'!A:A, '2015 O3 Growth Surrogates'!I:I),
    "Virginia", _xlfn.XLOOKUP(R502, '2015 O3 Growth Surrogates'!A:A, '2015 O3 Growth Surrogates'!J:J)
)</f>
        <v>Household</v>
      </c>
      <c r="M502" s="133" cm="1">
        <f t="array" ref="M502">_xlfn.SWITCH(L502,
"Employment", INDEX('Coop GFs_CFs'!C:D, MATCH(B502,'Coop GFs_CFs'!B:B,0),1),
"Population", INDEX('Coop GFs_CFs'!E:F, MATCH(B502,'Coop GFs_CFs'!B:B,0),1),
"Household", INDEX('Coop GFs_CFs'!G:H, MATCH(B502,'Coop GFs_CFs'!B:B,0),1),
"VMT", INDEX('Coop GFs_CFs'!I:J, MATCH(B502,'Coop GFs_CFs'!B:B,0),1),
"Lane Mile", INDEX('Coop GFs_CFs'!K:L, MATCH(B502,'Coop GFs_CFs'!B:B,0),1),
"Gas Sales", INDEX('Coop GFs_CFs'!M:N, MATCH(B502,'Coop GFs_CFs'!B:B,0),1),
"No Growth", INDEX('Coop GFs_CFs'!O:P, MATCH(B502,'Coop GFs_CFs'!B:B,0),1)
)</f>
        <v>1.0717053327861332</v>
      </c>
      <c r="N502" s="133" cm="1">
        <f t="array" ref="N502">_xlfn.SWITCH(L502,
"Employment", INDEX('Coop GFs_CFs'!C:D, MATCH(B502,'Coop GFs_CFs'!B:B,0),2),
"Population", INDEX('Coop GFs_CFs'!E:F, MATCH(B502,'Coop GFs_CFs'!B:B,0),2),
"Household", INDEX('Coop GFs_CFs'!G:H, MATCH(B502,'Coop GFs_CFs'!B:B,0),2),
"VMT", INDEX('Coop GFs_CFs'!I:J, MATCH(B502,'Coop GFs_CFs'!B:B,0),2),
"Lane Mile", INDEX('Coop GFs_CFs'!K:L, MATCH(B502,'Coop GFs_CFs'!B:B,0),2),
"Gas Sales", INDEX('Coop GFs_CFs'!M:N, MATCH(B502,'Coop GFs_CFs'!B:B,0),2),
"No Growth", INDEX('Coop GFs_CFs'!O:P, MATCH(B502,'Coop GFs_CFs'!B:B,0),2)
)</f>
        <v>1.0941988750211236</v>
      </c>
      <c r="O502" s="133"/>
      <c r="P502" s="86">
        <f t="shared" si="29"/>
        <v>1.1290702856118623E-3</v>
      </c>
      <c r="Q502" s="86">
        <f t="shared" si="30"/>
        <v>1.1527678350955982E-3</v>
      </c>
      <c r="R502" s="156" t="s">
        <v>452</v>
      </c>
      <c r="S502" s="85" t="s">
        <v>446</v>
      </c>
      <c r="T502" s="85" t="s">
        <v>436</v>
      </c>
      <c r="U502" s="85" t="s">
        <v>444</v>
      </c>
      <c r="V502" s="85" t="s">
        <v>453</v>
      </c>
      <c r="W502" s="85" t="s">
        <v>454</v>
      </c>
      <c r="X502" s="85" t="s">
        <v>330</v>
      </c>
      <c r="Z502" s="42" t="s">
        <v>1699</v>
      </c>
      <c r="AA502"/>
    </row>
    <row r="503" spans="1:27" s="39" customFormat="1" x14ac:dyDescent="0.35">
      <c r="A503" s="85" t="s">
        <v>497</v>
      </c>
      <c r="B503" s="87">
        <v>24009</v>
      </c>
      <c r="C503" s="87" t="s">
        <v>12</v>
      </c>
      <c r="D503" s="86">
        <v>7.6238153043612797</v>
      </c>
      <c r="E503" s="86">
        <f>SUMIFS('Ratios_MARAMA-VA'!T:T, 'Ratios_MARAMA-VA'!AA:AA, Z503)</f>
        <v>7.6238153043524504</v>
      </c>
      <c r="F503" s="86">
        <f>SUMIFS('Ratios_MARAMA-VA'!J:J, 'Ratios_MARAMA-VA'!AA:AA, Z503)</f>
        <v>7.6583275075360301E-3</v>
      </c>
      <c r="G503" s="122">
        <f t="shared" si="31"/>
        <v>1.0045268939246044E-3</v>
      </c>
      <c r="H503" s="122">
        <v>7.6238153043612797</v>
      </c>
      <c r="I503" s="86">
        <v>7.6583275075448988E-3</v>
      </c>
      <c r="J503" s="122">
        <v>7.6238153043612797</v>
      </c>
      <c r="K503" s="86">
        <v>7.6583275075448988E-3</v>
      </c>
      <c r="L503" s="122" t="str" cm="1">
        <f t="array" ref="L503">_xlfn.SWITCH(A503,
    "District of Columbia", _xlfn.XLOOKUP(R503, '2015 O3 Growth Surrogates'!A:A, '2015 O3 Growth Surrogates'!H:H),
    "Maryland", _xlfn.XLOOKUP(R503, '2015 O3 Growth Surrogates'!A:A, '2015 O3 Growth Surrogates'!I:I),
    "Virginia", _xlfn.XLOOKUP(R503, '2015 O3 Growth Surrogates'!A:A, '2015 O3 Growth Surrogates'!J:J)
)</f>
        <v>Household</v>
      </c>
      <c r="M503" s="133" cm="1">
        <f t="array" ref="M503">_xlfn.SWITCH(L503,
"Employment", INDEX('Coop GFs_CFs'!C:D, MATCH(B503,'Coop GFs_CFs'!B:B,0),1),
"Population", INDEX('Coop GFs_CFs'!E:F, MATCH(B503,'Coop GFs_CFs'!B:B,0),1),
"Household", INDEX('Coop GFs_CFs'!G:H, MATCH(B503,'Coop GFs_CFs'!B:B,0),1),
"VMT", INDEX('Coop GFs_CFs'!I:J, MATCH(B503,'Coop GFs_CFs'!B:B,0),1),
"Lane Mile", INDEX('Coop GFs_CFs'!K:L, MATCH(B503,'Coop GFs_CFs'!B:B,0),1),
"Gas Sales", INDEX('Coop GFs_CFs'!M:N, MATCH(B503,'Coop GFs_CFs'!B:B,0),1),
"No Growth", INDEX('Coop GFs_CFs'!O:P, MATCH(B503,'Coop GFs_CFs'!B:B,0),1)
)</f>
        <v>1.0717053327861332</v>
      </c>
      <c r="N503" s="133" cm="1">
        <f t="array" ref="N503">_xlfn.SWITCH(L503,
"Employment", INDEX('Coop GFs_CFs'!C:D, MATCH(B503,'Coop GFs_CFs'!B:B,0),2),
"Population", INDEX('Coop GFs_CFs'!E:F, MATCH(B503,'Coop GFs_CFs'!B:B,0),2),
"Household", INDEX('Coop GFs_CFs'!G:H, MATCH(B503,'Coop GFs_CFs'!B:B,0),2),
"VMT", INDEX('Coop GFs_CFs'!I:J, MATCH(B503,'Coop GFs_CFs'!B:B,0),2),
"Lane Mile", INDEX('Coop GFs_CFs'!K:L, MATCH(B503,'Coop GFs_CFs'!B:B,0),2),
"Gas Sales", INDEX('Coop GFs_CFs'!M:N, MATCH(B503,'Coop GFs_CFs'!B:B,0),2),
"No Growth", INDEX('Coop GFs_CFs'!O:P, MATCH(B503,'Coop GFs_CFs'!B:B,0),2)
)</f>
        <v>1.0941988750211236</v>
      </c>
      <c r="O503" s="133"/>
      <c r="P503" s="86">
        <f t="shared" si="29"/>
        <v>8.2074704300490985E-3</v>
      </c>
      <c r="Q503" s="86">
        <f t="shared" si="30"/>
        <v>8.3797333432892498E-3</v>
      </c>
      <c r="R503" s="156" t="s">
        <v>452</v>
      </c>
      <c r="S503" s="85" t="s">
        <v>446</v>
      </c>
      <c r="T503" s="85" t="s">
        <v>436</v>
      </c>
      <c r="U503" s="85" t="s">
        <v>444</v>
      </c>
      <c r="V503" s="85" t="s">
        <v>453</v>
      </c>
      <c r="W503" s="85" t="s">
        <v>454</v>
      </c>
      <c r="X503" s="85" t="s">
        <v>330</v>
      </c>
      <c r="Z503" s="42" t="s">
        <v>1714</v>
      </c>
      <c r="AA503"/>
    </row>
    <row r="504" spans="1:27" s="39" customFormat="1" x14ac:dyDescent="0.35">
      <c r="A504" s="85" t="s">
        <v>497</v>
      </c>
      <c r="B504" s="87">
        <v>24017</v>
      </c>
      <c r="C504" s="87" t="s">
        <v>10</v>
      </c>
      <c r="D504" s="86">
        <v>2.9304114395521901</v>
      </c>
      <c r="E504" s="86">
        <f>SUMIFS('Ratios_MARAMA-VA'!T:T, 'Ratios_MARAMA-VA'!AA:AA, Z504)</f>
        <v>2.9304114395487901</v>
      </c>
      <c r="F504" s="86">
        <f>SUMIFS('Ratios_MARAMA-VA'!J:J, 'Ratios_MARAMA-VA'!AA:AA, Z504)</f>
        <v>2.9436771012910702E-3</v>
      </c>
      <c r="G504" s="122">
        <f t="shared" si="31"/>
        <v>1.0045268939246029E-3</v>
      </c>
      <c r="H504" s="122">
        <v>2.9304114395521901</v>
      </c>
      <c r="I504" s="86">
        <v>2.9436771012944858E-3</v>
      </c>
      <c r="J504" s="122">
        <v>2.9304114395521901</v>
      </c>
      <c r="K504" s="86">
        <v>2.9436771012944858E-3</v>
      </c>
      <c r="L504" s="122" t="str" cm="1">
        <f t="array" ref="L504">_xlfn.SWITCH(A504,
    "District of Columbia", _xlfn.XLOOKUP(R504, '2015 O3 Growth Surrogates'!A:A, '2015 O3 Growth Surrogates'!H:H),
    "Maryland", _xlfn.XLOOKUP(R504, '2015 O3 Growth Surrogates'!A:A, '2015 O3 Growth Surrogates'!I:I),
    "Virginia", _xlfn.XLOOKUP(R504, '2015 O3 Growth Surrogates'!A:A, '2015 O3 Growth Surrogates'!J:J)
)</f>
        <v>Household</v>
      </c>
      <c r="M504" s="133" cm="1">
        <f t="array" ref="M504">_xlfn.SWITCH(L504,
"Employment", INDEX('Coop GFs_CFs'!C:D, MATCH(B504,'Coop GFs_CFs'!B:B,0),1),
"Population", INDEX('Coop GFs_CFs'!E:F, MATCH(B504,'Coop GFs_CFs'!B:B,0),1),
"Household", INDEX('Coop GFs_CFs'!G:H, MATCH(B504,'Coop GFs_CFs'!B:B,0),1),
"VMT", INDEX('Coop GFs_CFs'!I:J, MATCH(B504,'Coop GFs_CFs'!B:B,0),1),
"Lane Mile", INDEX('Coop GFs_CFs'!K:L, MATCH(B504,'Coop GFs_CFs'!B:B,0),1),
"Gas Sales", INDEX('Coop GFs_CFs'!M:N, MATCH(B504,'Coop GFs_CFs'!B:B,0),1),
"No Growth", INDEX('Coop GFs_CFs'!O:P, MATCH(B504,'Coop GFs_CFs'!B:B,0),1)
)</f>
        <v>1.1901345613926138</v>
      </c>
      <c r="N504" s="133" cm="1">
        <f t="array" ref="N504">_xlfn.SWITCH(L504,
"Employment", INDEX('Coop GFs_CFs'!C:D, MATCH(B504,'Coop GFs_CFs'!B:B,0),2),
"Population", INDEX('Coop GFs_CFs'!E:F, MATCH(B504,'Coop GFs_CFs'!B:B,0),2),
"Household", INDEX('Coop GFs_CFs'!G:H, MATCH(B504,'Coop GFs_CFs'!B:B,0),2),
"VMT", INDEX('Coop GFs_CFs'!I:J, MATCH(B504,'Coop GFs_CFs'!B:B,0),2),
"Lane Mile", INDEX('Coop GFs_CFs'!K:L, MATCH(B504,'Coop GFs_CFs'!B:B,0),2),
"Gas Sales", INDEX('Coop GFs_CFs'!M:N, MATCH(B504,'Coop GFs_CFs'!B:B,0),2),
"No Growth", INDEX('Coop GFs_CFs'!O:P, MATCH(B504,'Coop GFs_CFs'!B:B,0),2)
)</f>
        <v>1.2607033014443205</v>
      </c>
      <c r="O504" s="133"/>
      <c r="P504" s="86">
        <f t="shared" si="29"/>
        <v>3.5033718558265285E-3</v>
      </c>
      <c r="Q504" s="86">
        <f t="shared" si="30"/>
        <v>3.7111034399836995E-3</v>
      </c>
      <c r="R504" s="156" t="s">
        <v>452</v>
      </c>
      <c r="S504" s="85" t="s">
        <v>446</v>
      </c>
      <c r="T504" s="85" t="s">
        <v>436</v>
      </c>
      <c r="U504" s="85" t="s">
        <v>444</v>
      </c>
      <c r="V504" s="85" t="s">
        <v>453</v>
      </c>
      <c r="W504" s="85" t="s">
        <v>454</v>
      </c>
      <c r="X504" s="85" t="s">
        <v>330</v>
      </c>
      <c r="Z504" s="42" t="s">
        <v>1700</v>
      </c>
      <c r="AA504"/>
    </row>
    <row r="505" spans="1:27" s="39" customFormat="1" x14ac:dyDescent="0.35">
      <c r="A505" s="85" t="s">
        <v>497</v>
      </c>
      <c r="B505" s="87">
        <v>24017</v>
      </c>
      <c r="C505" s="87" t="s">
        <v>12</v>
      </c>
      <c r="D505" s="86">
        <v>21.3018356996139</v>
      </c>
      <c r="E505" s="86">
        <f>SUMIFS('Ratios_MARAMA-VA'!T:T, 'Ratios_MARAMA-VA'!AA:AA, Z505)</f>
        <v>21.301835699589098</v>
      </c>
      <c r="F505" s="86">
        <f>SUMIFS('Ratios_MARAMA-VA'!J:J, 'Ratios_MARAMA-VA'!AA:AA, Z505)</f>
        <v>2.1398266850200499E-2</v>
      </c>
      <c r="G505" s="122">
        <f t="shared" si="31"/>
        <v>1.0045268939246049E-3</v>
      </c>
      <c r="H505" s="122">
        <v>21.3018356996139</v>
      </c>
      <c r="I505" s="86">
        <v>2.1398266850225413E-2</v>
      </c>
      <c r="J505" s="122">
        <v>21.3018356996139</v>
      </c>
      <c r="K505" s="86">
        <v>2.1398266850225413E-2</v>
      </c>
      <c r="L505" s="122" t="str" cm="1">
        <f t="array" ref="L505">_xlfn.SWITCH(A505,
    "District of Columbia", _xlfn.XLOOKUP(R505, '2015 O3 Growth Surrogates'!A:A, '2015 O3 Growth Surrogates'!H:H),
    "Maryland", _xlfn.XLOOKUP(R505, '2015 O3 Growth Surrogates'!A:A, '2015 O3 Growth Surrogates'!I:I),
    "Virginia", _xlfn.XLOOKUP(R505, '2015 O3 Growth Surrogates'!A:A, '2015 O3 Growth Surrogates'!J:J)
)</f>
        <v>Household</v>
      </c>
      <c r="M505" s="133" cm="1">
        <f t="array" ref="M505">_xlfn.SWITCH(L505,
"Employment", INDEX('Coop GFs_CFs'!C:D, MATCH(B505,'Coop GFs_CFs'!B:B,0),1),
"Population", INDEX('Coop GFs_CFs'!E:F, MATCH(B505,'Coop GFs_CFs'!B:B,0),1),
"Household", INDEX('Coop GFs_CFs'!G:H, MATCH(B505,'Coop GFs_CFs'!B:B,0),1),
"VMT", INDEX('Coop GFs_CFs'!I:J, MATCH(B505,'Coop GFs_CFs'!B:B,0),1),
"Lane Mile", INDEX('Coop GFs_CFs'!K:L, MATCH(B505,'Coop GFs_CFs'!B:B,0),1),
"Gas Sales", INDEX('Coop GFs_CFs'!M:N, MATCH(B505,'Coop GFs_CFs'!B:B,0),1),
"No Growth", INDEX('Coop GFs_CFs'!O:P, MATCH(B505,'Coop GFs_CFs'!B:B,0),1)
)</f>
        <v>1.1901345613926138</v>
      </c>
      <c r="N505" s="133" cm="1">
        <f t="array" ref="N505">_xlfn.SWITCH(L505,
"Employment", INDEX('Coop GFs_CFs'!C:D, MATCH(B505,'Coop GFs_CFs'!B:B,0),2),
"Population", INDEX('Coop GFs_CFs'!E:F, MATCH(B505,'Coop GFs_CFs'!B:B,0),2),
"Household", INDEX('Coop GFs_CFs'!G:H, MATCH(B505,'Coop GFs_CFs'!B:B,0),2),
"VMT", INDEX('Coop GFs_CFs'!I:J, MATCH(B505,'Coop GFs_CFs'!B:B,0),2),
"Lane Mile", INDEX('Coop GFs_CFs'!K:L, MATCH(B505,'Coop GFs_CFs'!B:B,0),2),
"Gas Sales", INDEX('Coop GFs_CFs'!M:N, MATCH(B505,'Coop GFs_CFs'!B:B,0),2),
"No Growth", INDEX('Coop GFs_CFs'!O:P, MATCH(B505,'Coop GFs_CFs'!B:B,0),2)
)</f>
        <v>1.2607033014443205</v>
      </c>
      <c r="O505" s="133"/>
      <c r="P505" s="86">
        <f t="shared" si="29"/>
        <v>2.5466816932325477E-2</v>
      </c>
      <c r="Q505" s="86">
        <f t="shared" si="30"/>
        <v>2.6976865663234331E-2</v>
      </c>
      <c r="R505" s="156" t="s">
        <v>452</v>
      </c>
      <c r="S505" s="85" t="s">
        <v>446</v>
      </c>
      <c r="T505" s="85" t="s">
        <v>436</v>
      </c>
      <c r="U505" s="85" t="s">
        <v>444</v>
      </c>
      <c r="V505" s="85" t="s">
        <v>453</v>
      </c>
      <c r="W505" s="85" t="s">
        <v>454</v>
      </c>
      <c r="X505" s="85" t="s">
        <v>330</v>
      </c>
      <c r="Z505" s="42" t="s">
        <v>1715</v>
      </c>
      <c r="AA505"/>
    </row>
    <row r="506" spans="1:27" s="39" customFormat="1" x14ac:dyDescent="0.35">
      <c r="A506" s="85" t="s">
        <v>497</v>
      </c>
      <c r="B506" s="87">
        <v>24021</v>
      </c>
      <c r="C506" s="87" t="s">
        <v>10</v>
      </c>
      <c r="D506" s="86">
        <v>3.8206808505476602</v>
      </c>
      <c r="E506" s="86">
        <f>SUMIFS('Ratios_MARAMA-VA'!T:T, 'Ratios_MARAMA-VA'!AA:AA, Z506)</f>
        <v>3.8206808505432202</v>
      </c>
      <c r="F506" s="86">
        <f>SUMIFS('Ratios_MARAMA-VA'!J:J, 'Ratios_MARAMA-VA'!AA:AA, Z506)</f>
        <v>3.8379766674733998E-3</v>
      </c>
      <c r="G506" s="122">
        <f t="shared" si="31"/>
        <v>1.0045268939246053E-3</v>
      </c>
      <c r="H506" s="122">
        <v>3.8206808505476602</v>
      </c>
      <c r="I506" s="86">
        <v>3.8379766674778602E-3</v>
      </c>
      <c r="J506" s="122">
        <v>3.8206808505476602</v>
      </c>
      <c r="K506" s="86">
        <v>3.8379766674778602E-3</v>
      </c>
      <c r="L506" s="122" t="str" cm="1">
        <f t="array" ref="L506">_xlfn.SWITCH(A506,
    "District of Columbia", _xlfn.XLOOKUP(R506, '2015 O3 Growth Surrogates'!A:A, '2015 O3 Growth Surrogates'!H:H),
    "Maryland", _xlfn.XLOOKUP(R506, '2015 O3 Growth Surrogates'!A:A, '2015 O3 Growth Surrogates'!I:I),
    "Virginia", _xlfn.XLOOKUP(R506, '2015 O3 Growth Surrogates'!A:A, '2015 O3 Growth Surrogates'!J:J)
)</f>
        <v>Household</v>
      </c>
      <c r="M506" s="133" cm="1">
        <f t="array" ref="M506">_xlfn.SWITCH(L506,
"Employment", INDEX('Coop GFs_CFs'!C:D, MATCH(B506,'Coop GFs_CFs'!B:B,0),1),
"Population", INDEX('Coop GFs_CFs'!E:F, MATCH(B506,'Coop GFs_CFs'!B:B,0),1),
"Household", INDEX('Coop GFs_CFs'!G:H, MATCH(B506,'Coop GFs_CFs'!B:B,0),1),
"VMT", INDEX('Coop GFs_CFs'!I:J, MATCH(B506,'Coop GFs_CFs'!B:B,0),1),
"Lane Mile", INDEX('Coop GFs_CFs'!K:L, MATCH(B506,'Coop GFs_CFs'!B:B,0),1),
"Gas Sales", INDEX('Coop GFs_CFs'!M:N, MATCH(B506,'Coop GFs_CFs'!B:B,0),1),
"No Growth", INDEX('Coop GFs_CFs'!O:P, MATCH(B506,'Coop GFs_CFs'!B:B,0),1)
)</f>
        <v>1.1641130653464411</v>
      </c>
      <c r="N506" s="133" cm="1">
        <f t="array" ref="N506">_xlfn.SWITCH(L506,
"Employment", INDEX('Coop GFs_CFs'!C:D, MATCH(B506,'Coop GFs_CFs'!B:B,0),2),
"Population", INDEX('Coop GFs_CFs'!E:F, MATCH(B506,'Coop GFs_CFs'!B:B,0),2),
"Household", INDEX('Coop GFs_CFs'!G:H, MATCH(B506,'Coop GFs_CFs'!B:B,0),2),
"VMT", INDEX('Coop GFs_CFs'!I:J, MATCH(B506,'Coop GFs_CFs'!B:B,0),2),
"Lane Mile", INDEX('Coop GFs_CFs'!K:L, MATCH(B506,'Coop GFs_CFs'!B:B,0),2),
"Gas Sales", INDEX('Coop GFs_CFs'!M:N, MATCH(B506,'Coop GFs_CFs'!B:B,0),2),
"No Growth", INDEX('Coop GFs_CFs'!O:P, MATCH(B506,'Coop GFs_CFs'!B:B,0),2)
)</f>
        <v>1.2555086048546673</v>
      </c>
      <c r="O506" s="133"/>
      <c r="P506" s="86">
        <f t="shared" si="29"/>
        <v>4.4678387831005783E-3</v>
      </c>
      <c r="Q506" s="86">
        <f t="shared" si="30"/>
        <v>4.8186127312442933E-3</v>
      </c>
      <c r="R506" s="156" t="s">
        <v>452</v>
      </c>
      <c r="S506" s="85" t="s">
        <v>446</v>
      </c>
      <c r="T506" s="85" t="s">
        <v>436</v>
      </c>
      <c r="U506" s="85" t="s">
        <v>444</v>
      </c>
      <c r="V506" s="85" t="s">
        <v>453</v>
      </c>
      <c r="W506" s="85" t="s">
        <v>454</v>
      </c>
      <c r="X506" s="85" t="s">
        <v>330</v>
      </c>
      <c r="Z506" s="42" t="s">
        <v>1701</v>
      </c>
      <c r="AA506"/>
    </row>
    <row r="507" spans="1:27" s="39" customFormat="1" x14ac:dyDescent="0.35">
      <c r="A507" s="85" t="s">
        <v>497</v>
      </c>
      <c r="B507" s="87">
        <v>24021</v>
      </c>
      <c r="C507" s="87" t="s">
        <v>12</v>
      </c>
      <c r="D507" s="86">
        <v>27.773403733036702</v>
      </c>
      <c r="E507" s="86">
        <f>SUMIFS('Ratios_MARAMA-VA'!T:T, 'Ratios_MARAMA-VA'!AA:AA, Z507)</f>
        <v>27.773403733004599</v>
      </c>
      <c r="F507" s="86">
        <f>SUMIFS('Ratios_MARAMA-VA'!J:J, 'Ratios_MARAMA-VA'!AA:AA, Z507)</f>
        <v>2.7899130985629E-2</v>
      </c>
      <c r="G507" s="122">
        <f t="shared" si="31"/>
        <v>1.0045268939245999E-3</v>
      </c>
      <c r="H507" s="122">
        <v>27.773403733036702</v>
      </c>
      <c r="I507" s="86">
        <v>2.7899130985661245E-2</v>
      </c>
      <c r="J507" s="122">
        <v>27.773403733036702</v>
      </c>
      <c r="K507" s="86">
        <v>2.7899130985661245E-2</v>
      </c>
      <c r="L507" s="122" t="str" cm="1">
        <f t="array" ref="L507">_xlfn.SWITCH(A507,
    "District of Columbia", _xlfn.XLOOKUP(R507, '2015 O3 Growth Surrogates'!A:A, '2015 O3 Growth Surrogates'!H:H),
    "Maryland", _xlfn.XLOOKUP(R507, '2015 O3 Growth Surrogates'!A:A, '2015 O3 Growth Surrogates'!I:I),
    "Virginia", _xlfn.XLOOKUP(R507, '2015 O3 Growth Surrogates'!A:A, '2015 O3 Growth Surrogates'!J:J)
)</f>
        <v>Household</v>
      </c>
      <c r="M507" s="133" cm="1">
        <f t="array" ref="M507">_xlfn.SWITCH(L507,
"Employment", INDEX('Coop GFs_CFs'!C:D, MATCH(B507,'Coop GFs_CFs'!B:B,0),1),
"Population", INDEX('Coop GFs_CFs'!E:F, MATCH(B507,'Coop GFs_CFs'!B:B,0),1),
"Household", INDEX('Coop GFs_CFs'!G:H, MATCH(B507,'Coop GFs_CFs'!B:B,0),1),
"VMT", INDEX('Coop GFs_CFs'!I:J, MATCH(B507,'Coop GFs_CFs'!B:B,0),1),
"Lane Mile", INDEX('Coop GFs_CFs'!K:L, MATCH(B507,'Coop GFs_CFs'!B:B,0),1),
"Gas Sales", INDEX('Coop GFs_CFs'!M:N, MATCH(B507,'Coop GFs_CFs'!B:B,0),1),
"No Growth", INDEX('Coop GFs_CFs'!O:P, MATCH(B507,'Coop GFs_CFs'!B:B,0),1)
)</f>
        <v>1.1641130653464411</v>
      </c>
      <c r="N507" s="133" cm="1">
        <f t="array" ref="N507">_xlfn.SWITCH(L507,
"Employment", INDEX('Coop GFs_CFs'!C:D, MATCH(B507,'Coop GFs_CFs'!B:B,0),2),
"Population", INDEX('Coop GFs_CFs'!E:F, MATCH(B507,'Coop GFs_CFs'!B:B,0),2),
"Household", INDEX('Coop GFs_CFs'!G:H, MATCH(B507,'Coop GFs_CFs'!B:B,0),2),
"VMT", INDEX('Coop GFs_CFs'!I:J, MATCH(B507,'Coop GFs_CFs'!B:B,0),2),
"Lane Mile", INDEX('Coop GFs_CFs'!K:L, MATCH(B507,'Coop GFs_CFs'!B:B,0),2),
"Gas Sales", INDEX('Coop GFs_CFs'!M:N, MATCH(B507,'Coop GFs_CFs'!B:B,0),2),
"No Growth", INDEX('Coop GFs_CFs'!O:P, MATCH(B507,'Coop GFs_CFs'!B:B,0),2)
)</f>
        <v>1.2555086048546673</v>
      </c>
      <c r="O507" s="133"/>
      <c r="P507" s="86">
        <f t="shared" si="29"/>
        <v>3.247774289218245E-2</v>
      </c>
      <c r="Q507" s="86">
        <f t="shared" si="30"/>
        <v>3.5027599020424682E-2</v>
      </c>
      <c r="R507" s="156" t="s">
        <v>452</v>
      </c>
      <c r="S507" s="85" t="s">
        <v>446</v>
      </c>
      <c r="T507" s="85" t="s">
        <v>436</v>
      </c>
      <c r="U507" s="85" t="s">
        <v>444</v>
      </c>
      <c r="V507" s="85" t="s">
        <v>453</v>
      </c>
      <c r="W507" s="85" t="s">
        <v>454</v>
      </c>
      <c r="X507" s="85" t="s">
        <v>330</v>
      </c>
      <c r="Z507" s="42" t="s">
        <v>1716</v>
      </c>
      <c r="AA507"/>
    </row>
    <row r="508" spans="1:27" s="39" customFormat="1" x14ac:dyDescent="0.35">
      <c r="A508" s="85" t="s">
        <v>497</v>
      </c>
      <c r="B508" s="87">
        <v>24031</v>
      </c>
      <c r="C508" s="87" t="s">
        <v>10</v>
      </c>
      <c r="D508" s="86">
        <v>10.360622493564399</v>
      </c>
      <c r="E508" s="86">
        <f>SUMIFS('Ratios_MARAMA-VA'!T:T, 'Ratios_MARAMA-VA'!AA:AA, Z508)</f>
        <v>10.3606224935524</v>
      </c>
      <c r="F508" s="86">
        <f>SUMIFS('Ratios_MARAMA-VA'!J:J, 'Ratios_MARAMA-VA'!AA:AA, Z508)</f>
        <v>1.04075239325736E-2</v>
      </c>
      <c r="G508" s="122">
        <f t="shared" si="31"/>
        <v>1.0045268939246062E-3</v>
      </c>
      <c r="H508" s="122">
        <v>10.360622493564399</v>
      </c>
      <c r="I508" s="86">
        <v>1.0407523932585655E-2</v>
      </c>
      <c r="J508" s="122">
        <v>10.360622493564399</v>
      </c>
      <c r="K508" s="86">
        <v>1.0407523932585655E-2</v>
      </c>
      <c r="L508" s="122" t="str" cm="1">
        <f t="array" ref="L508">_xlfn.SWITCH(A508,
    "District of Columbia", _xlfn.XLOOKUP(R508, '2015 O3 Growth Surrogates'!A:A, '2015 O3 Growth Surrogates'!H:H),
    "Maryland", _xlfn.XLOOKUP(R508, '2015 O3 Growth Surrogates'!A:A, '2015 O3 Growth Surrogates'!I:I),
    "Virginia", _xlfn.XLOOKUP(R508, '2015 O3 Growth Surrogates'!A:A, '2015 O3 Growth Surrogates'!J:J)
)</f>
        <v>Household</v>
      </c>
      <c r="M508" s="133" cm="1">
        <f t="array" ref="M508">_xlfn.SWITCH(L508,
"Employment", INDEX('Coop GFs_CFs'!C:D, MATCH(B508,'Coop GFs_CFs'!B:B,0),1),
"Population", INDEX('Coop GFs_CFs'!E:F, MATCH(B508,'Coop GFs_CFs'!B:B,0),1),
"Household", INDEX('Coop GFs_CFs'!G:H, MATCH(B508,'Coop GFs_CFs'!B:B,0),1),
"VMT", INDEX('Coop GFs_CFs'!I:J, MATCH(B508,'Coop GFs_CFs'!B:B,0),1),
"Lane Mile", INDEX('Coop GFs_CFs'!K:L, MATCH(B508,'Coop GFs_CFs'!B:B,0),1),
"Gas Sales", INDEX('Coop GFs_CFs'!M:N, MATCH(B508,'Coop GFs_CFs'!B:B,0),1),
"No Growth", INDEX('Coop GFs_CFs'!O:P, MATCH(B508,'Coop GFs_CFs'!B:B,0),1)
)</f>
        <v>1.0822577125548798</v>
      </c>
      <c r="N508" s="133" cm="1">
        <f t="array" ref="N508">_xlfn.SWITCH(L508,
"Employment", INDEX('Coop GFs_CFs'!C:D, MATCH(B508,'Coop GFs_CFs'!B:B,0),2),
"Population", INDEX('Coop GFs_CFs'!E:F, MATCH(B508,'Coop GFs_CFs'!B:B,0),2),
"Household", INDEX('Coop GFs_CFs'!G:H, MATCH(B508,'Coop GFs_CFs'!B:B,0),2),
"VMT", INDEX('Coop GFs_CFs'!I:J, MATCH(B508,'Coop GFs_CFs'!B:B,0),2),
"Lane Mile", INDEX('Coop GFs_CFs'!K:L, MATCH(B508,'Coop GFs_CFs'!B:B,0),2),
"Gas Sales", INDEX('Coop GFs_CFs'!M:N, MATCH(B508,'Coop GFs_CFs'!B:B,0),2),
"No Growth", INDEX('Coop GFs_CFs'!O:P, MATCH(B508,'Coop GFs_CFs'!B:B,0),2)
)</f>
        <v>1.1254828731122657</v>
      </c>
      <c r="O508" s="133"/>
      <c r="P508" s="86">
        <f t="shared" si="29"/>
        <v>1.1263623044627271E-2</v>
      </c>
      <c r="Q508" s="86">
        <f t="shared" si="30"/>
        <v>1.1713489937617602E-2</v>
      </c>
      <c r="R508" s="156" t="s">
        <v>452</v>
      </c>
      <c r="S508" s="85" t="s">
        <v>446</v>
      </c>
      <c r="T508" s="85" t="s">
        <v>436</v>
      </c>
      <c r="U508" s="85" t="s">
        <v>444</v>
      </c>
      <c r="V508" s="85" t="s">
        <v>453</v>
      </c>
      <c r="W508" s="85" t="s">
        <v>454</v>
      </c>
      <c r="X508" s="85" t="s">
        <v>330</v>
      </c>
      <c r="Z508" s="42" t="s">
        <v>1702</v>
      </c>
      <c r="AA508"/>
    </row>
    <row r="509" spans="1:27" s="39" customFormat="1" x14ac:dyDescent="0.35">
      <c r="A509" s="85" t="s">
        <v>497</v>
      </c>
      <c r="B509" s="87">
        <v>24031</v>
      </c>
      <c r="C509" s="87" t="s">
        <v>12</v>
      </c>
      <c r="D509" s="86">
        <v>75.313741413877096</v>
      </c>
      <c r="E509" s="86">
        <f>SUMIFS('Ratios_MARAMA-VA'!T:T, 'Ratios_MARAMA-VA'!AA:AA, Z509)</f>
        <v>75.3137414137897</v>
      </c>
      <c r="F509" s="86">
        <f>SUMIFS('Ratios_MARAMA-VA'!J:J, 'Ratios_MARAMA-VA'!AA:AA, Z509)</f>
        <v>7.5654678732234998E-2</v>
      </c>
      <c r="G509" s="122">
        <f t="shared" si="31"/>
        <v>1.0045268939246042E-3</v>
      </c>
      <c r="H509" s="122">
        <v>75.313741413877096</v>
      </c>
      <c r="I509" s="86">
        <v>7.5654678732322789E-2</v>
      </c>
      <c r="J509" s="122">
        <v>75.313741413877096</v>
      </c>
      <c r="K509" s="86">
        <v>7.5654678732322789E-2</v>
      </c>
      <c r="L509" s="122" t="str" cm="1">
        <f t="array" ref="L509">_xlfn.SWITCH(A509,
    "District of Columbia", _xlfn.XLOOKUP(R509, '2015 O3 Growth Surrogates'!A:A, '2015 O3 Growth Surrogates'!H:H),
    "Maryland", _xlfn.XLOOKUP(R509, '2015 O3 Growth Surrogates'!A:A, '2015 O3 Growth Surrogates'!I:I),
    "Virginia", _xlfn.XLOOKUP(R509, '2015 O3 Growth Surrogates'!A:A, '2015 O3 Growth Surrogates'!J:J)
)</f>
        <v>Household</v>
      </c>
      <c r="M509" s="133" cm="1">
        <f t="array" ref="M509">_xlfn.SWITCH(L509,
"Employment", INDEX('Coop GFs_CFs'!C:D, MATCH(B509,'Coop GFs_CFs'!B:B,0),1),
"Population", INDEX('Coop GFs_CFs'!E:F, MATCH(B509,'Coop GFs_CFs'!B:B,0),1),
"Household", INDEX('Coop GFs_CFs'!G:H, MATCH(B509,'Coop GFs_CFs'!B:B,0),1),
"VMT", INDEX('Coop GFs_CFs'!I:J, MATCH(B509,'Coop GFs_CFs'!B:B,0),1),
"Lane Mile", INDEX('Coop GFs_CFs'!K:L, MATCH(B509,'Coop GFs_CFs'!B:B,0),1),
"Gas Sales", INDEX('Coop GFs_CFs'!M:N, MATCH(B509,'Coop GFs_CFs'!B:B,0),1),
"No Growth", INDEX('Coop GFs_CFs'!O:P, MATCH(B509,'Coop GFs_CFs'!B:B,0),1)
)</f>
        <v>1.0822577125548798</v>
      </c>
      <c r="N509" s="133" cm="1">
        <f t="array" ref="N509">_xlfn.SWITCH(L509,
"Employment", INDEX('Coop GFs_CFs'!C:D, MATCH(B509,'Coop GFs_CFs'!B:B,0),2),
"Population", INDEX('Coop GFs_CFs'!E:F, MATCH(B509,'Coop GFs_CFs'!B:B,0),2),
"Household", INDEX('Coop GFs_CFs'!G:H, MATCH(B509,'Coop GFs_CFs'!B:B,0),2),
"VMT", INDEX('Coop GFs_CFs'!I:J, MATCH(B509,'Coop GFs_CFs'!B:B,0),2),
"Lane Mile", INDEX('Coop GFs_CFs'!K:L, MATCH(B509,'Coop GFs_CFs'!B:B,0),2),
"Gas Sales", INDEX('Coop GFs_CFs'!M:N, MATCH(B509,'Coop GFs_CFs'!B:B,0),2),
"No Growth", INDEX('Coop GFs_CFs'!O:P, MATCH(B509,'Coop GFs_CFs'!B:B,0),2)
)</f>
        <v>1.1254828731122657</v>
      </c>
      <c r="O509" s="133"/>
      <c r="P509" s="86">
        <f t="shared" si="29"/>
        <v>8.1877859548822957E-2</v>
      </c>
      <c r="Q509" s="86">
        <f t="shared" si="30"/>
        <v>8.5148045183941271E-2</v>
      </c>
      <c r="R509" s="156" t="s">
        <v>452</v>
      </c>
      <c r="S509" s="85" t="s">
        <v>446</v>
      </c>
      <c r="T509" s="85" t="s">
        <v>436</v>
      </c>
      <c r="U509" s="85" t="s">
        <v>444</v>
      </c>
      <c r="V509" s="85" t="s">
        <v>453</v>
      </c>
      <c r="W509" s="85" t="s">
        <v>454</v>
      </c>
      <c r="X509" s="85" t="s">
        <v>330</v>
      </c>
      <c r="Z509" s="42" t="s">
        <v>1717</v>
      </c>
      <c r="AA509"/>
    </row>
    <row r="510" spans="1:27" s="39" customFormat="1" x14ac:dyDescent="0.35">
      <c r="A510" s="85" t="s">
        <v>497</v>
      </c>
      <c r="B510" s="87">
        <v>24033</v>
      </c>
      <c r="C510" s="87" t="s">
        <v>10</v>
      </c>
      <c r="D510" s="86">
        <v>10.7227415284644</v>
      </c>
      <c r="E510" s="86">
        <f>SUMIFS('Ratios_MARAMA-VA'!T:T, 'Ratios_MARAMA-VA'!AA:AA, Z510)</f>
        <v>10.7227415284519</v>
      </c>
      <c r="F510" s="86">
        <f>SUMIFS('Ratios_MARAMA-VA'!J:J, 'Ratios_MARAMA-VA'!AA:AA, Z510)</f>
        <v>1.07712822419322E-2</v>
      </c>
      <c r="G510" s="122">
        <f t="shared" si="31"/>
        <v>1.0045268939246088E-3</v>
      </c>
      <c r="H510" s="122">
        <v>10.7227415284644</v>
      </c>
      <c r="I510" s="86">
        <v>1.0771282241944756E-2</v>
      </c>
      <c r="J510" s="122">
        <v>10.7227415284644</v>
      </c>
      <c r="K510" s="86">
        <v>1.0771282241944756E-2</v>
      </c>
      <c r="L510" s="122" t="str" cm="1">
        <f t="array" ref="L510">_xlfn.SWITCH(A510,
    "District of Columbia", _xlfn.XLOOKUP(R510, '2015 O3 Growth Surrogates'!A:A, '2015 O3 Growth Surrogates'!H:H),
    "Maryland", _xlfn.XLOOKUP(R510, '2015 O3 Growth Surrogates'!A:A, '2015 O3 Growth Surrogates'!I:I),
    "Virginia", _xlfn.XLOOKUP(R510, '2015 O3 Growth Surrogates'!A:A, '2015 O3 Growth Surrogates'!J:J)
)</f>
        <v>Household</v>
      </c>
      <c r="M510" s="133" cm="1">
        <f t="array" ref="M510">_xlfn.SWITCH(L510,
"Employment", INDEX('Coop GFs_CFs'!C:D, MATCH(B510,'Coop GFs_CFs'!B:B,0),1),
"Population", INDEX('Coop GFs_CFs'!E:F, MATCH(B510,'Coop GFs_CFs'!B:B,0),1),
"Household", INDEX('Coop GFs_CFs'!G:H, MATCH(B510,'Coop GFs_CFs'!B:B,0),1),
"VMT", INDEX('Coop GFs_CFs'!I:J, MATCH(B510,'Coop GFs_CFs'!B:B,0),1),
"Lane Mile", INDEX('Coop GFs_CFs'!K:L, MATCH(B510,'Coop GFs_CFs'!B:B,0),1),
"Gas Sales", INDEX('Coop GFs_CFs'!M:N, MATCH(B510,'Coop GFs_CFs'!B:B,0),1),
"No Growth", INDEX('Coop GFs_CFs'!O:P, MATCH(B510,'Coop GFs_CFs'!B:B,0),1)
)</f>
        <v>1.0807753566942964</v>
      </c>
      <c r="N510" s="133" cm="1">
        <f t="array" ref="N510">_xlfn.SWITCH(L510,
"Employment", INDEX('Coop GFs_CFs'!C:D, MATCH(B510,'Coop GFs_CFs'!B:B,0),2),
"Population", INDEX('Coop GFs_CFs'!E:F, MATCH(B510,'Coop GFs_CFs'!B:B,0),2),
"Household", INDEX('Coop GFs_CFs'!G:H, MATCH(B510,'Coop GFs_CFs'!B:B,0),2),
"VMT", INDEX('Coop GFs_CFs'!I:J, MATCH(B510,'Coop GFs_CFs'!B:B,0),2),
"Lane Mile", INDEX('Coop GFs_CFs'!K:L, MATCH(B510,'Coop GFs_CFs'!B:B,0),2),
"Gas Sales", INDEX('Coop GFs_CFs'!M:N, MATCH(B510,'Coop GFs_CFs'!B:B,0),2),
"No Growth", INDEX('Coop GFs_CFs'!O:P, MATCH(B510,'Coop GFs_CFs'!B:B,0),2)
)</f>
        <v>1.1296393901683737</v>
      </c>
      <c r="O510" s="133"/>
      <c r="P510" s="86">
        <f t="shared" si="29"/>
        <v>1.1641336407079214E-2</v>
      </c>
      <c r="Q510" s="86">
        <f t="shared" si="30"/>
        <v>1.2167664703107723E-2</v>
      </c>
      <c r="R510" s="156" t="s">
        <v>452</v>
      </c>
      <c r="S510" s="85" t="s">
        <v>446</v>
      </c>
      <c r="T510" s="85" t="s">
        <v>436</v>
      </c>
      <c r="U510" s="85" t="s">
        <v>444</v>
      </c>
      <c r="V510" s="85" t="s">
        <v>453</v>
      </c>
      <c r="W510" s="85" t="s">
        <v>454</v>
      </c>
      <c r="X510" s="85" t="s">
        <v>330</v>
      </c>
      <c r="Z510" s="42" t="s">
        <v>1703</v>
      </c>
      <c r="AA510"/>
    </row>
    <row r="511" spans="1:27" s="39" customFormat="1" x14ac:dyDescent="0.35">
      <c r="A511" s="85" t="s">
        <v>497</v>
      </c>
      <c r="B511" s="87">
        <v>24033</v>
      </c>
      <c r="C511" s="87" t="s">
        <v>12</v>
      </c>
      <c r="D511" s="86">
        <v>77.946111115704397</v>
      </c>
      <c r="E511" s="86">
        <f>SUMIFS('Ratios_MARAMA-VA'!T:T, 'Ratios_MARAMA-VA'!AA:AA, Z511)</f>
        <v>77.946111115613704</v>
      </c>
      <c r="F511" s="86">
        <f>SUMIFS('Ratios_MARAMA-VA'!J:J, 'Ratios_MARAMA-VA'!AA:AA, Z511)</f>
        <v>7.8298964892469902E-2</v>
      </c>
      <c r="G511" s="122">
        <f t="shared" si="31"/>
        <v>1.0045268939246094E-3</v>
      </c>
      <c r="H511" s="122">
        <v>77.946111115704397</v>
      </c>
      <c r="I511" s="86">
        <v>7.829896489256101E-2</v>
      </c>
      <c r="J511" s="122">
        <v>77.946111115704397</v>
      </c>
      <c r="K511" s="86">
        <v>7.829896489256101E-2</v>
      </c>
      <c r="L511" s="122" t="str" cm="1">
        <f t="array" ref="L511">_xlfn.SWITCH(A511,
    "District of Columbia", _xlfn.XLOOKUP(R511, '2015 O3 Growth Surrogates'!A:A, '2015 O3 Growth Surrogates'!H:H),
    "Maryland", _xlfn.XLOOKUP(R511, '2015 O3 Growth Surrogates'!A:A, '2015 O3 Growth Surrogates'!I:I),
    "Virginia", _xlfn.XLOOKUP(R511, '2015 O3 Growth Surrogates'!A:A, '2015 O3 Growth Surrogates'!J:J)
)</f>
        <v>Household</v>
      </c>
      <c r="M511" s="133" cm="1">
        <f t="array" ref="M511">_xlfn.SWITCH(L511,
"Employment", INDEX('Coop GFs_CFs'!C:D, MATCH(B511,'Coop GFs_CFs'!B:B,0),1),
"Population", INDEX('Coop GFs_CFs'!E:F, MATCH(B511,'Coop GFs_CFs'!B:B,0),1),
"Household", INDEX('Coop GFs_CFs'!G:H, MATCH(B511,'Coop GFs_CFs'!B:B,0),1),
"VMT", INDEX('Coop GFs_CFs'!I:J, MATCH(B511,'Coop GFs_CFs'!B:B,0),1),
"Lane Mile", INDEX('Coop GFs_CFs'!K:L, MATCH(B511,'Coop GFs_CFs'!B:B,0),1),
"Gas Sales", INDEX('Coop GFs_CFs'!M:N, MATCH(B511,'Coop GFs_CFs'!B:B,0),1),
"No Growth", INDEX('Coop GFs_CFs'!O:P, MATCH(B511,'Coop GFs_CFs'!B:B,0),1)
)</f>
        <v>1.0807753566942964</v>
      </c>
      <c r="N511" s="133" cm="1">
        <f t="array" ref="N511">_xlfn.SWITCH(L511,
"Employment", INDEX('Coop GFs_CFs'!C:D, MATCH(B511,'Coop GFs_CFs'!B:B,0),2),
"Population", INDEX('Coop GFs_CFs'!E:F, MATCH(B511,'Coop GFs_CFs'!B:B,0),2),
"Household", INDEX('Coop GFs_CFs'!G:H, MATCH(B511,'Coop GFs_CFs'!B:B,0),2),
"VMT", INDEX('Coop GFs_CFs'!I:J, MATCH(B511,'Coop GFs_CFs'!B:B,0),2),
"Lane Mile", INDEX('Coop GFs_CFs'!K:L, MATCH(B511,'Coop GFs_CFs'!B:B,0),2),
"Gas Sales", INDEX('Coop GFs_CFs'!M:N, MATCH(B511,'Coop GFs_CFs'!B:B,0),2),
"No Growth", INDEX('Coop GFs_CFs'!O:P, MATCH(B511,'Coop GFs_CFs'!B:B,0),2)
)</f>
        <v>1.1296393901683737</v>
      </c>
      <c r="O511" s="133"/>
      <c r="P511" s="86">
        <f t="shared" si="29"/>
        <v>8.4623591710453347E-2</v>
      </c>
      <c r="Q511" s="86">
        <f t="shared" si="30"/>
        <v>8.8449594951944599E-2</v>
      </c>
      <c r="R511" s="156" t="s">
        <v>452</v>
      </c>
      <c r="S511" s="85" t="s">
        <v>446</v>
      </c>
      <c r="T511" s="85" t="s">
        <v>436</v>
      </c>
      <c r="U511" s="85" t="s">
        <v>444</v>
      </c>
      <c r="V511" s="85" t="s">
        <v>453</v>
      </c>
      <c r="W511" s="85" t="s">
        <v>454</v>
      </c>
      <c r="X511" s="85" t="s">
        <v>330</v>
      </c>
      <c r="Z511" s="42" t="s">
        <v>1718</v>
      </c>
      <c r="AA511"/>
    </row>
    <row r="512" spans="1:27" s="39" customFormat="1" x14ac:dyDescent="0.35">
      <c r="A512" s="85" t="s">
        <v>811</v>
      </c>
      <c r="B512" s="87">
        <v>51013</v>
      </c>
      <c r="C512" s="87" t="s">
        <v>10</v>
      </c>
      <c r="D512" s="86">
        <v>0.28237962808537598</v>
      </c>
      <c r="E512" s="86">
        <f>SUMIFS('Ratios_MARAMA-VA'!T:T, 'Ratios_MARAMA-VA'!AA:AA, Z512)</f>
        <v>0.28237962808504802</v>
      </c>
      <c r="F512" s="86">
        <f>SUMIFS('Ratios_MARAMA-VA'!J:J, 'Ratios_MARAMA-VA'!AA:AA, Z512)</f>
        <v>2.8365793070785902E-4</v>
      </c>
      <c r="G512" s="122">
        <f t="shared" si="31"/>
        <v>1.004526893924607E-3</v>
      </c>
      <c r="H512" s="122">
        <v>0.28237962808537598</v>
      </c>
      <c r="I512" s="86">
        <v>2.8365793070818845E-4</v>
      </c>
      <c r="J512" s="122">
        <v>0.28237962808537598</v>
      </c>
      <c r="K512" s="86">
        <v>2.8365793070818845E-4</v>
      </c>
      <c r="L512" s="122" t="str" cm="1">
        <f t="array" ref="L512">_xlfn.SWITCH(A512,
    "District of Columbia", _xlfn.XLOOKUP(R512, '2015 O3 Growth Surrogates'!A:A, '2015 O3 Growth Surrogates'!H:H),
    "Maryland", _xlfn.XLOOKUP(R512, '2015 O3 Growth Surrogates'!A:A, '2015 O3 Growth Surrogates'!I:I),
    "Virginia", _xlfn.XLOOKUP(R512, '2015 O3 Growth Surrogates'!A:A, '2015 O3 Growth Surrogates'!J:J)
)</f>
        <v>No Growth</v>
      </c>
      <c r="M512" s="133" cm="1">
        <f t="array" ref="M512">_xlfn.SWITCH(L512,
"Employment", INDEX('Coop GFs_CFs'!C:D, MATCH(B512,'Coop GFs_CFs'!B:B,0),1),
"Population", INDEX('Coop GFs_CFs'!E:F, MATCH(B512,'Coop GFs_CFs'!B:B,0),1),
"Household", INDEX('Coop GFs_CFs'!G:H, MATCH(B512,'Coop GFs_CFs'!B:B,0),1),
"VMT", INDEX('Coop GFs_CFs'!I:J, MATCH(B512,'Coop GFs_CFs'!B:B,0),1),
"Lane Mile", INDEX('Coop GFs_CFs'!K:L, MATCH(B512,'Coop GFs_CFs'!B:B,0),1),
"Gas Sales", INDEX('Coop GFs_CFs'!M:N, MATCH(B512,'Coop GFs_CFs'!B:B,0),1),
"No Growth", INDEX('Coop GFs_CFs'!O:P, MATCH(B512,'Coop GFs_CFs'!B:B,0),1)
)</f>
        <v>1</v>
      </c>
      <c r="N512" s="133" cm="1">
        <f t="array" ref="N512">_xlfn.SWITCH(L512,
"Employment", INDEX('Coop GFs_CFs'!C:D, MATCH(B512,'Coop GFs_CFs'!B:B,0),2),
"Population", INDEX('Coop GFs_CFs'!E:F, MATCH(B512,'Coop GFs_CFs'!B:B,0),2),
"Household", INDEX('Coop GFs_CFs'!G:H, MATCH(B512,'Coop GFs_CFs'!B:B,0),2),
"VMT", INDEX('Coop GFs_CFs'!I:J, MATCH(B512,'Coop GFs_CFs'!B:B,0),2),
"Lane Mile", INDEX('Coop GFs_CFs'!K:L, MATCH(B512,'Coop GFs_CFs'!B:B,0),2),
"Gas Sales", INDEX('Coop GFs_CFs'!M:N, MATCH(B512,'Coop GFs_CFs'!B:B,0),2),
"No Growth", INDEX('Coop GFs_CFs'!O:P, MATCH(B512,'Coop GFs_CFs'!B:B,0),2)
)</f>
        <v>1</v>
      </c>
      <c r="O512" s="133"/>
      <c r="P512" s="86">
        <f t="shared" si="29"/>
        <v>2.8365793070785902E-4</v>
      </c>
      <c r="Q512" s="86">
        <f t="shared" si="30"/>
        <v>2.8365793070785902E-4</v>
      </c>
      <c r="R512" s="156" t="s">
        <v>452</v>
      </c>
      <c r="S512" s="85" t="s">
        <v>446</v>
      </c>
      <c r="T512" s="85" t="s">
        <v>436</v>
      </c>
      <c r="U512" s="85" t="s">
        <v>444</v>
      </c>
      <c r="V512" s="85" t="s">
        <v>453</v>
      </c>
      <c r="W512" s="85" t="s">
        <v>454</v>
      </c>
      <c r="X512" s="85" t="s">
        <v>330</v>
      </c>
      <c r="Z512" s="42" t="s">
        <v>1705</v>
      </c>
      <c r="AA512"/>
    </row>
    <row r="513" spans="1:27" s="39" customFormat="1" x14ac:dyDescent="0.35">
      <c r="A513" s="85" t="s">
        <v>811</v>
      </c>
      <c r="B513" s="87">
        <v>51013</v>
      </c>
      <c r="C513" s="87" t="s">
        <v>12</v>
      </c>
      <c r="D513" s="86">
        <v>2.0526820188419199</v>
      </c>
      <c r="E513" s="86">
        <f>SUMIFS('Ratios_MARAMA-VA'!T:T, 'Ratios_MARAMA-VA'!AA:AA, Z513)</f>
        <v>2.0526820188395498</v>
      </c>
      <c r="F513" s="86">
        <f>SUMIFS('Ratios_MARAMA-VA'!J:J, 'Ratios_MARAMA-VA'!AA:AA, Z513)</f>
        <v>2.0619742925997598E-3</v>
      </c>
      <c r="G513" s="122">
        <f t="shared" si="31"/>
        <v>1.0045268939245949E-3</v>
      </c>
      <c r="H513" s="122">
        <v>2.0526820188419199</v>
      </c>
      <c r="I513" s="86">
        <v>2.0619742926021407E-3</v>
      </c>
      <c r="J513" s="122">
        <v>2.0526820188419199</v>
      </c>
      <c r="K513" s="86">
        <v>2.0619742926021407E-3</v>
      </c>
      <c r="L513" s="122" t="str" cm="1">
        <f t="array" ref="L513">_xlfn.SWITCH(A513,
    "District of Columbia", _xlfn.XLOOKUP(R513, '2015 O3 Growth Surrogates'!A:A, '2015 O3 Growth Surrogates'!H:H),
    "Maryland", _xlfn.XLOOKUP(R513, '2015 O3 Growth Surrogates'!A:A, '2015 O3 Growth Surrogates'!I:I),
    "Virginia", _xlfn.XLOOKUP(R513, '2015 O3 Growth Surrogates'!A:A, '2015 O3 Growth Surrogates'!J:J)
)</f>
        <v>No Growth</v>
      </c>
      <c r="M513" s="133" cm="1">
        <f t="array" ref="M513">_xlfn.SWITCH(L513,
"Employment", INDEX('Coop GFs_CFs'!C:D, MATCH(B513,'Coop GFs_CFs'!B:B,0),1),
"Population", INDEX('Coop GFs_CFs'!E:F, MATCH(B513,'Coop GFs_CFs'!B:B,0),1),
"Household", INDEX('Coop GFs_CFs'!G:H, MATCH(B513,'Coop GFs_CFs'!B:B,0),1),
"VMT", INDEX('Coop GFs_CFs'!I:J, MATCH(B513,'Coop GFs_CFs'!B:B,0),1),
"Lane Mile", INDEX('Coop GFs_CFs'!K:L, MATCH(B513,'Coop GFs_CFs'!B:B,0),1),
"Gas Sales", INDEX('Coop GFs_CFs'!M:N, MATCH(B513,'Coop GFs_CFs'!B:B,0),1),
"No Growth", INDEX('Coop GFs_CFs'!O:P, MATCH(B513,'Coop GFs_CFs'!B:B,0),1)
)</f>
        <v>1</v>
      </c>
      <c r="N513" s="133" cm="1">
        <f t="array" ref="N513">_xlfn.SWITCH(L513,
"Employment", INDEX('Coop GFs_CFs'!C:D, MATCH(B513,'Coop GFs_CFs'!B:B,0),2),
"Population", INDEX('Coop GFs_CFs'!E:F, MATCH(B513,'Coop GFs_CFs'!B:B,0),2),
"Household", INDEX('Coop GFs_CFs'!G:H, MATCH(B513,'Coop GFs_CFs'!B:B,0),2),
"VMT", INDEX('Coop GFs_CFs'!I:J, MATCH(B513,'Coop GFs_CFs'!B:B,0),2),
"Lane Mile", INDEX('Coop GFs_CFs'!K:L, MATCH(B513,'Coop GFs_CFs'!B:B,0),2),
"Gas Sales", INDEX('Coop GFs_CFs'!M:N, MATCH(B513,'Coop GFs_CFs'!B:B,0),2),
"No Growth", INDEX('Coop GFs_CFs'!O:P, MATCH(B513,'Coop GFs_CFs'!B:B,0),2)
)</f>
        <v>1</v>
      </c>
      <c r="O513" s="133"/>
      <c r="P513" s="86">
        <f t="shared" si="29"/>
        <v>2.0619742925997598E-3</v>
      </c>
      <c r="Q513" s="86">
        <f t="shared" si="30"/>
        <v>2.0619742925997598E-3</v>
      </c>
      <c r="R513" s="156" t="s">
        <v>452</v>
      </c>
      <c r="S513" s="85" t="s">
        <v>446</v>
      </c>
      <c r="T513" s="85" t="s">
        <v>436</v>
      </c>
      <c r="U513" s="85" t="s">
        <v>444</v>
      </c>
      <c r="V513" s="85" t="s">
        <v>453</v>
      </c>
      <c r="W513" s="85" t="s">
        <v>454</v>
      </c>
      <c r="X513" s="85" t="s">
        <v>330</v>
      </c>
      <c r="Z513" s="42" t="s">
        <v>1720</v>
      </c>
      <c r="AA513"/>
    </row>
    <row r="514" spans="1:27" s="39" customFormat="1" x14ac:dyDescent="0.35">
      <c r="A514" s="85" t="s">
        <v>811</v>
      </c>
      <c r="B514" s="87">
        <v>51059</v>
      </c>
      <c r="C514" s="87" t="s">
        <v>10</v>
      </c>
      <c r="D514" s="86">
        <v>11.742902568774401</v>
      </c>
      <c r="E514" s="86">
        <f>SUMIFS('Ratios_MARAMA-VA'!T:T, 'Ratios_MARAMA-VA'!AA:AA, Z514)</f>
        <v>11.7429025687607</v>
      </c>
      <c r="F514" s="86">
        <f>SUMIFS('Ratios_MARAMA-VA'!J:J, 'Ratios_MARAMA-VA'!AA:AA, Z514)</f>
        <v>1.17960614430565E-2</v>
      </c>
      <c r="G514" s="122">
        <f t="shared" si="31"/>
        <v>1.0045268939246092E-3</v>
      </c>
      <c r="H514" s="122">
        <v>11.742902568774401</v>
      </c>
      <c r="I514" s="86">
        <v>1.1796061443070263E-2</v>
      </c>
      <c r="J514" s="122">
        <v>11.742902568774401</v>
      </c>
      <c r="K514" s="86">
        <v>1.1796061443070263E-2</v>
      </c>
      <c r="L514" s="122" t="str" cm="1">
        <f t="array" ref="L514">_xlfn.SWITCH(A514,
    "District of Columbia", _xlfn.XLOOKUP(R514, '2015 O3 Growth Surrogates'!A:A, '2015 O3 Growth Surrogates'!H:H),
    "Maryland", _xlfn.XLOOKUP(R514, '2015 O3 Growth Surrogates'!A:A, '2015 O3 Growth Surrogates'!I:I),
    "Virginia", _xlfn.XLOOKUP(R514, '2015 O3 Growth Surrogates'!A:A, '2015 O3 Growth Surrogates'!J:J)
)</f>
        <v>No Growth</v>
      </c>
      <c r="M514" s="133" cm="1">
        <f t="array" ref="M514">_xlfn.SWITCH(L514,
"Employment", INDEX('Coop GFs_CFs'!C:D, MATCH(B514,'Coop GFs_CFs'!B:B,0),1),
"Population", INDEX('Coop GFs_CFs'!E:F, MATCH(B514,'Coop GFs_CFs'!B:B,0),1),
"Household", INDEX('Coop GFs_CFs'!G:H, MATCH(B514,'Coop GFs_CFs'!B:B,0),1),
"VMT", INDEX('Coop GFs_CFs'!I:J, MATCH(B514,'Coop GFs_CFs'!B:B,0),1),
"Lane Mile", INDEX('Coop GFs_CFs'!K:L, MATCH(B514,'Coop GFs_CFs'!B:B,0),1),
"Gas Sales", INDEX('Coop GFs_CFs'!M:N, MATCH(B514,'Coop GFs_CFs'!B:B,0),1),
"No Growth", INDEX('Coop GFs_CFs'!O:P, MATCH(B514,'Coop GFs_CFs'!B:B,0),1)
)</f>
        <v>1</v>
      </c>
      <c r="N514" s="133" cm="1">
        <f t="array" ref="N514">_xlfn.SWITCH(L514,
"Employment", INDEX('Coop GFs_CFs'!C:D, MATCH(B514,'Coop GFs_CFs'!B:B,0),2),
"Population", INDEX('Coop GFs_CFs'!E:F, MATCH(B514,'Coop GFs_CFs'!B:B,0),2),
"Household", INDEX('Coop GFs_CFs'!G:H, MATCH(B514,'Coop GFs_CFs'!B:B,0),2),
"VMT", INDEX('Coop GFs_CFs'!I:J, MATCH(B514,'Coop GFs_CFs'!B:B,0),2),
"Lane Mile", INDEX('Coop GFs_CFs'!K:L, MATCH(B514,'Coop GFs_CFs'!B:B,0),2),
"Gas Sales", INDEX('Coop GFs_CFs'!M:N, MATCH(B514,'Coop GFs_CFs'!B:B,0),2),
"No Growth", INDEX('Coop GFs_CFs'!O:P, MATCH(B514,'Coop GFs_CFs'!B:B,0),2)
)</f>
        <v>1</v>
      </c>
      <c r="O514" s="133"/>
      <c r="P514" s="86">
        <f t="shared" si="29"/>
        <v>1.17960614430565E-2</v>
      </c>
      <c r="Q514" s="86">
        <f t="shared" si="30"/>
        <v>1.17960614430565E-2</v>
      </c>
      <c r="R514" s="156" t="s">
        <v>452</v>
      </c>
      <c r="S514" s="85" t="s">
        <v>446</v>
      </c>
      <c r="T514" s="85" t="s">
        <v>436</v>
      </c>
      <c r="U514" s="85" t="s">
        <v>444</v>
      </c>
      <c r="V514" s="85" t="s">
        <v>453</v>
      </c>
      <c r="W514" s="85" t="s">
        <v>454</v>
      </c>
      <c r="X514" s="85" t="s">
        <v>330</v>
      </c>
      <c r="Z514" s="42" t="s">
        <v>1706</v>
      </c>
      <c r="AA514"/>
    </row>
    <row r="515" spans="1:27" s="39" customFormat="1" x14ac:dyDescent="0.35">
      <c r="A515" s="85" t="s">
        <v>811</v>
      </c>
      <c r="B515" s="87">
        <v>51059</v>
      </c>
      <c r="C515" s="87" t="s">
        <v>12</v>
      </c>
      <c r="D515" s="86">
        <v>85.361881466291194</v>
      </c>
      <c r="E515" s="86">
        <f>SUMIFS('Ratios_MARAMA-VA'!T:T, 'Ratios_MARAMA-VA'!AA:AA, Z515)</f>
        <v>85.361881466192102</v>
      </c>
      <c r="F515" s="86">
        <f>SUMIFS('Ratios_MARAMA-VA'!J:J, 'Ratios_MARAMA-VA'!AA:AA, Z515)</f>
        <v>8.5748305648794099E-2</v>
      </c>
      <c r="G515" s="122">
        <f t="shared" si="31"/>
        <v>1.0045268939246031E-3</v>
      </c>
      <c r="H515" s="122">
        <v>85.361881466291194</v>
      </c>
      <c r="I515" s="86">
        <v>8.5748305648893644E-2</v>
      </c>
      <c r="J515" s="122">
        <v>85.361881466291194</v>
      </c>
      <c r="K515" s="86">
        <v>8.5748305648893644E-2</v>
      </c>
      <c r="L515" s="122" t="str" cm="1">
        <f t="array" ref="L515">_xlfn.SWITCH(A515,
    "District of Columbia", _xlfn.XLOOKUP(R515, '2015 O3 Growth Surrogates'!A:A, '2015 O3 Growth Surrogates'!H:H),
    "Maryland", _xlfn.XLOOKUP(R515, '2015 O3 Growth Surrogates'!A:A, '2015 O3 Growth Surrogates'!I:I),
    "Virginia", _xlfn.XLOOKUP(R515, '2015 O3 Growth Surrogates'!A:A, '2015 O3 Growth Surrogates'!J:J)
)</f>
        <v>No Growth</v>
      </c>
      <c r="M515" s="133" cm="1">
        <f t="array" ref="M515">_xlfn.SWITCH(L515,
"Employment", INDEX('Coop GFs_CFs'!C:D, MATCH(B515,'Coop GFs_CFs'!B:B,0),1),
"Population", INDEX('Coop GFs_CFs'!E:F, MATCH(B515,'Coop GFs_CFs'!B:B,0),1),
"Household", INDEX('Coop GFs_CFs'!G:H, MATCH(B515,'Coop GFs_CFs'!B:B,0),1),
"VMT", INDEX('Coop GFs_CFs'!I:J, MATCH(B515,'Coop GFs_CFs'!B:B,0),1),
"Lane Mile", INDEX('Coop GFs_CFs'!K:L, MATCH(B515,'Coop GFs_CFs'!B:B,0),1),
"Gas Sales", INDEX('Coop GFs_CFs'!M:N, MATCH(B515,'Coop GFs_CFs'!B:B,0),1),
"No Growth", INDEX('Coop GFs_CFs'!O:P, MATCH(B515,'Coop GFs_CFs'!B:B,0),1)
)</f>
        <v>1</v>
      </c>
      <c r="N515" s="133" cm="1">
        <f t="array" ref="N515">_xlfn.SWITCH(L515,
"Employment", INDEX('Coop GFs_CFs'!C:D, MATCH(B515,'Coop GFs_CFs'!B:B,0),2),
"Population", INDEX('Coop GFs_CFs'!E:F, MATCH(B515,'Coop GFs_CFs'!B:B,0),2),
"Household", INDEX('Coop GFs_CFs'!G:H, MATCH(B515,'Coop GFs_CFs'!B:B,0),2),
"VMT", INDEX('Coop GFs_CFs'!I:J, MATCH(B515,'Coop GFs_CFs'!B:B,0),2),
"Lane Mile", INDEX('Coop GFs_CFs'!K:L, MATCH(B515,'Coop GFs_CFs'!B:B,0),2),
"Gas Sales", INDEX('Coop GFs_CFs'!M:N, MATCH(B515,'Coop GFs_CFs'!B:B,0),2),
"No Growth", INDEX('Coop GFs_CFs'!O:P, MATCH(B515,'Coop GFs_CFs'!B:B,0),2)
)</f>
        <v>1</v>
      </c>
      <c r="O515" s="133"/>
      <c r="P515" s="86">
        <f t="shared" si="29"/>
        <v>8.5748305648794099E-2</v>
      </c>
      <c r="Q515" s="86">
        <f t="shared" si="30"/>
        <v>8.5748305648794099E-2</v>
      </c>
      <c r="R515" s="156" t="s">
        <v>452</v>
      </c>
      <c r="S515" s="85" t="s">
        <v>446</v>
      </c>
      <c r="T515" s="85" t="s">
        <v>436</v>
      </c>
      <c r="U515" s="85" t="s">
        <v>444</v>
      </c>
      <c r="V515" s="85" t="s">
        <v>453</v>
      </c>
      <c r="W515" s="85" t="s">
        <v>454</v>
      </c>
      <c r="X515" s="85" t="s">
        <v>330</v>
      </c>
      <c r="Z515" s="42" t="s">
        <v>1721</v>
      </c>
      <c r="AA515"/>
    </row>
    <row r="516" spans="1:27" s="39" customFormat="1" x14ac:dyDescent="0.35">
      <c r="A516" s="85" t="s">
        <v>811</v>
      </c>
      <c r="B516" s="87">
        <v>51107</v>
      </c>
      <c r="C516" s="87" t="s">
        <v>10</v>
      </c>
      <c r="D516" s="86">
        <v>8.06521139433376</v>
      </c>
      <c r="E516" s="86">
        <f>SUMIFS('Ratios_MARAMA-VA'!T:T, 'Ratios_MARAMA-VA'!AA:AA, Z516)</f>
        <v>8.0652113943244199</v>
      </c>
      <c r="F516" s="86">
        <f>SUMIFS('Ratios_MARAMA-VA'!J:J, 'Ratios_MARAMA-VA'!AA:AA, Z516)</f>
        <v>8.1017217507860194E-3</v>
      </c>
      <c r="G516" s="122">
        <f t="shared" si="31"/>
        <v>1.0045268939246023E-3</v>
      </c>
      <c r="H516" s="122">
        <v>8.06521139433376</v>
      </c>
      <c r="I516" s="86">
        <v>8.1017217507954025E-3</v>
      </c>
      <c r="J516" s="122">
        <v>8.06521139433376</v>
      </c>
      <c r="K516" s="86">
        <v>8.1017217507954025E-3</v>
      </c>
      <c r="L516" s="122" t="str" cm="1">
        <f t="array" ref="L516">_xlfn.SWITCH(A516,
    "District of Columbia", _xlfn.XLOOKUP(R516, '2015 O3 Growth Surrogates'!A:A, '2015 O3 Growth Surrogates'!H:H),
    "Maryland", _xlfn.XLOOKUP(R516, '2015 O3 Growth Surrogates'!A:A, '2015 O3 Growth Surrogates'!I:I),
    "Virginia", _xlfn.XLOOKUP(R516, '2015 O3 Growth Surrogates'!A:A, '2015 O3 Growth Surrogates'!J:J)
)</f>
        <v>No Growth</v>
      </c>
      <c r="M516" s="133" cm="1">
        <f t="array" ref="M516">_xlfn.SWITCH(L516,
"Employment", INDEX('Coop GFs_CFs'!C:D, MATCH(B516,'Coop GFs_CFs'!B:B,0),1),
"Population", INDEX('Coop GFs_CFs'!E:F, MATCH(B516,'Coop GFs_CFs'!B:B,0),1),
"Household", INDEX('Coop GFs_CFs'!G:H, MATCH(B516,'Coop GFs_CFs'!B:B,0),1),
"VMT", INDEX('Coop GFs_CFs'!I:J, MATCH(B516,'Coop GFs_CFs'!B:B,0),1),
"Lane Mile", INDEX('Coop GFs_CFs'!K:L, MATCH(B516,'Coop GFs_CFs'!B:B,0),1),
"Gas Sales", INDEX('Coop GFs_CFs'!M:N, MATCH(B516,'Coop GFs_CFs'!B:B,0),1),
"No Growth", INDEX('Coop GFs_CFs'!O:P, MATCH(B516,'Coop GFs_CFs'!B:B,0),1)
)</f>
        <v>1</v>
      </c>
      <c r="N516" s="133" cm="1">
        <f t="array" ref="N516">_xlfn.SWITCH(L516,
"Employment", INDEX('Coop GFs_CFs'!C:D, MATCH(B516,'Coop GFs_CFs'!B:B,0),2),
"Population", INDEX('Coop GFs_CFs'!E:F, MATCH(B516,'Coop GFs_CFs'!B:B,0),2),
"Household", INDEX('Coop GFs_CFs'!G:H, MATCH(B516,'Coop GFs_CFs'!B:B,0),2),
"VMT", INDEX('Coop GFs_CFs'!I:J, MATCH(B516,'Coop GFs_CFs'!B:B,0),2),
"Lane Mile", INDEX('Coop GFs_CFs'!K:L, MATCH(B516,'Coop GFs_CFs'!B:B,0),2),
"Gas Sales", INDEX('Coop GFs_CFs'!M:N, MATCH(B516,'Coop GFs_CFs'!B:B,0),2),
"No Growth", INDEX('Coop GFs_CFs'!O:P, MATCH(B516,'Coop GFs_CFs'!B:B,0),2)
)</f>
        <v>1</v>
      </c>
      <c r="O516" s="133"/>
      <c r="P516" s="86">
        <f t="shared" si="29"/>
        <v>8.1017217507860194E-3</v>
      </c>
      <c r="Q516" s="86">
        <f t="shared" si="30"/>
        <v>8.1017217507860194E-3</v>
      </c>
      <c r="R516" s="156" t="s">
        <v>452</v>
      </c>
      <c r="S516" s="85" t="s">
        <v>446</v>
      </c>
      <c r="T516" s="85" t="s">
        <v>436</v>
      </c>
      <c r="U516" s="85" t="s">
        <v>444</v>
      </c>
      <c r="V516" s="85" t="s">
        <v>453</v>
      </c>
      <c r="W516" s="85" t="s">
        <v>454</v>
      </c>
      <c r="X516" s="85" t="s">
        <v>330</v>
      </c>
      <c r="Z516" s="42" t="s">
        <v>1709</v>
      </c>
      <c r="AA516"/>
    </row>
    <row r="517" spans="1:27" s="39" customFormat="1" x14ac:dyDescent="0.35">
      <c r="A517" s="85" t="s">
        <v>811</v>
      </c>
      <c r="B517" s="87">
        <v>51107</v>
      </c>
      <c r="C517" s="87" t="s">
        <v>12</v>
      </c>
      <c r="D517" s="86">
        <v>58.627883542959999</v>
      </c>
      <c r="E517" s="86">
        <f>SUMIFS('Ratios_MARAMA-VA'!T:T, 'Ratios_MARAMA-VA'!AA:AA, Z517)</f>
        <v>58.627883542892</v>
      </c>
      <c r="F517" s="86">
        <f>SUMIFS('Ratios_MARAMA-VA'!J:J, 'Ratios_MARAMA-VA'!AA:AA, Z517)</f>
        <v>5.88932857527147E-2</v>
      </c>
      <c r="G517" s="122">
        <f t="shared" si="31"/>
        <v>1.0045268939246038E-3</v>
      </c>
      <c r="H517" s="122">
        <v>58.627883542959999</v>
      </c>
      <c r="I517" s="86">
        <v>5.8893285752782999E-2</v>
      </c>
      <c r="J517" s="122">
        <v>58.627883542959999</v>
      </c>
      <c r="K517" s="86">
        <v>5.8893285752782999E-2</v>
      </c>
      <c r="L517" s="122" t="str" cm="1">
        <f t="array" ref="L517">_xlfn.SWITCH(A517,
    "District of Columbia", _xlfn.XLOOKUP(R517, '2015 O3 Growth Surrogates'!A:A, '2015 O3 Growth Surrogates'!H:H),
    "Maryland", _xlfn.XLOOKUP(R517, '2015 O3 Growth Surrogates'!A:A, '2015 O3 Growth Surrogates'!I:I),
    "Virginia", _xlfn.XLOOKUP(R517, '2015 O3 Growth Surrogates'!A:A, '2015 O3 Growth Surrogates'!J:J)
)</f>
        <v>No Growth</v>
      </c>
      <c r="M517" s="133" cm="1">
        <f t="array" ref="M517">_xlfn.SWITCH(L517,
"Employment", INDEX('Coop GFs_CFs'!C:D, MATCH(B517,'Coop GFs_CFs'!B:B,0),1),
"Population", INDEX('Coop GFs_CFs'!E:F, MATCH(B517,'Coop GFs_CFs'!B:B,0),1),
"Household", INDEX('Coop GFs_CFs'!G:H, MATCH(B517,'Coop GFs_CFs'!B:B,0),1),
"VMT", INDEX('Coop GFs_CFs'!I:J, MATCH(B517,'Coop GFs_CFs'!B:B,0),1),
"Lane Mile", INDEX('Coop GFs_CFs'!K:L, MATCH(B517,'Coop GFs_CFs'!B:B,0),1),
"Gas Sales", INDEX('Coop GFs_CFs'!M:N, MATCH(B517,'Coop GFs_CFs'!B:B,0),1),
"No Growth", INDEX('Coop GFs_CFs'!O:P, MATCH(B517,'Coop GFs_CFs'!B:B,0),1)
)</f>
        <v>1</v>
      </c>
      <c r="N517" s="133" cm="1">
        <f t="array" ref="N517">_xlfn.SWITCH(L517,
"Employment", INDEX('Coop GFs_CFs'!C:D, MATCH(B517,'Coop GFs_CFs'!B:B,0),2),
"Population", INDEX('Coop GFs_CFs'!E:F, MATCH(B517,'Coop GFs_CFs'!B:B,0),2),
"Household", INDEX('Coop GFs_CFs'!G:H, MATCH(B517,'Coop GFs_CFs'!B:B,0),2),
"VMT", INDEX('Coop GFs_CFs'!I:J, MATCH(B517,'Coop GFs_CFs'!B:B,0),2),
"Lane Mile", INDEX('Coop GFs_CFs'!K:L, MATCH(B517,'Coop GFs_CFs'!B:B,0),2),
"Gas Sales", INDEX('Coop GFs_CFs'!M:N, MATCH(B517,'Coop GFs_CFs'!B:B,0),2),
"No Growth", INDEX('Coop GFs_CFs'!O:P, MATCH(B517,'Coop GFs_CFs'!B:B,0),2)
)</f>
        <v>1</v>
      </c>
      <c r="O517" s="133"/>
      <c r="P517" s="86">
        <f t="shared" si="29"/>
        <v>5.88932857527147E-2</v>
      </c>
      <c r="Q517" s="86">
        <f t="shared" si="30"/>
        <v>5.88932857527147E-2</v>
      </c>
      <c r="R517" s="156" t="s">
        <v>452</v>
      </c>
      <c r="S517" s="85" t="s">
        <v>446</v>
      </c>
      <c r="T517" s="85" t="s">
        <v>436</v>
      </c>
      <c r="U517" s="85" t="s">
        <v>444</v>
      </c>
      <c r="V517" s="85" t="s">
        <v>453</v>
      </c>
      <c r="W517" s="85" t="s">
        <v>454</v>
      </c>
      <c r="X517" s="85" t="s">
        <v>330</v>
      </c>
      <c r="Z517" s="42" t="s">
        <v>1724</v>
      </c>
      <c r="AA517"/>
    </row>
    <row r="518" spans="1:27" s="39" customFormat="1" x14ac:dyDescent="0.35">
      <c r="A518" s="85" t="s">
        <v>811</v>
      </c>
      <c r="B518" s="87">
        <v>51153</v>
      </c>
      <c r="C518" s="87" t="s">
        <v>10</v>
      </c>
      <c r="D518" s="86">
        <v>7.9874827527068799</v>
      </c>
      <c r="E518" s="86">
        <f>SUMIFS('Ratios_MARAMA-VA'!T:T, 'Ratios_MARAMA-VA'!AA:AA, Z518)</f>
        <v>7.9874827526975798</v>
      </c>
      <c r="F518" s="86">
        <f>SUMIFS('Ratios_MARAMA-VA'!J:J, 'Ratios_MARAMA-VA'!AA:AA, Z518)</f>
        <v>8.0236412398436898E-3</v>
      </c>
      <c r="G518" s="122">
        <f t="shared" si="31"/>
        <v>1.0045268939246096E-3</v>
      </c>
      <c r="H518" s="122">
        <v>7.9874827527068799</v>
      </c>
      <c r="I518" s="86">
        <v>8.023641239853033E-3</v>
      </c>
      <c r="J518" s="122">
        <v>7.9874827527068799</v>
      </c>
      <c r="K518" s="86">
        <v>8.023641239853033E-3</v>
      </c>
      <c r="L518" s="122" t="str" cm="1">
        <f t="array" ref="L518">_xlfn.SWITCH(A518,
    "District of Columbia", _xlfn.XLOOKUP(R518, '2015 O3 Growth Surrogates'!A:A, '2015 O3 Growth Surrogates'!H:H),
    "Maryland", _xlfn.XLOOKUP(R518, '2015 O3 Growth Surrogates'!A:A, '2015 O3 Growth Surrogates'!I:I),
    "Virginia", _xlfn.XLOOKUP(R518, '2015 O3 Growth Surrogates'!A:A, '2015 O3 Growth Surrogates'!J:J)
)</f>
        <v>No Growth</v>
      </c>
      <c r="M518" s="133" cm="1">
        <f t="array" ref="M518">_xlfn.SWITCH(L518,
"Employment", INDEX('Coop GFs_CFs'!C:D, MATCH(B518,'Coop GFs_CFs'!B:B,0),1),
"Population", INDEX('Coop GFs_CFs'!E:F, MATCH(B518,'Coop GFs_CFs'!B:B,0),1),
"Household", INDEX('Coop GFs_CFs'!G:H, MATCH(B518,'Coop GFs_CFs'!B:B,0),1),
"VMT", INDEX('Coop GFs_CFs'!I:J, MATCH(B518,'Coop GFs_CFs'!B:B,0),1),
"Lane Mile", INDEX('Coop GFs_CFs'!K:L, MATCH(B518,'Coop GFs_CFs'!B:B,0),1),
"Gas Sales", INDEX('Coop GFs_CFs'!M:N, MATCH(B518,'Coop GFs_CFs'!B:B,0),1),
"No Growth", INDEX('Coop GFs_CFs'!O:P, MATCH(B518,'Coop GFs_CFs'!B:B,0),1)
)</f>
        <v>1</v>
      </c>
      <c r="N518" s="133" cm="1">
        <f t="array" ref="N518">_xlfn.SWITCH(L518,
"Employment", INDEX('Coop GFs_CFs'!C:D, MATCH(B518,'Coop GFs_CFs'!B:B,0),2),
"Population", INDEX('Coop GFs_CFs'!E:F, MATCH(B518,'Coop GFs_CFs'!B:B,0),2),
"Household", INDEX('Coop GFs_CFs'!G:H, MATCH(B518,'Coop GFs_CFs'!B:B,0),2),
"VMT", INDEX('Coop GFs_CFs'!I:J, MATCH(B518,'Coop GFs_CFs'!B:B,0),2),
"Lane Mile", INDEX('Coop GFs_CFs'!K:L, MATCH(B518,'Coop GFs_CFs'!B:B,0),2),
"Gas Sales", INDEX('Coop GFs_CFs'!M:N, MATCH(B518,'Coop GFs_CFs'!B:B,0),2),
"No Growth", INDEX('Coop GFs_CFs'!O:P, MATCH(B518,'Coop GFs_CFs'!B:B,0),2)
)</f>
        <v>1</v>
      </c>
      <c r="O518" s="133"/>
      <c r="P518" s="86">
        <f t="shared" si="29"/>
        <v>8.0236412398436898E-3</v>
      </c>
      <c r="Q518" s="86">
        <f t="shared" si="30"/>
        <v>8.0236412398436898E-3</v>
      </c>
      <c r="R518" s="156" t="s">
        <v>452</v>
      </c>
      <c r="S518" s="85" t="s">
        <v>446</v>
      </c>
      <c r="T518" s="85" t="s">
        <v>436</v>
      </c>
      <c r="U518" s="85" t="s">
        <v>444</v>
      </c>
      <c r="V518" s="85" t="s">
        <v>453</v>
      </c>
      <c r="W518" s="85" t="s">
        <v>454</v>
      </c>
      <c r="X518" s="85" t="s">
        <v>330</v>
      </c>
      <c r="Z518" s="42" t="s">
        <v>1712</v>
      </c>
      <c r="AA518"/>
    </row>
    <row r="519" spans="1:27" s="39" customFormat="1" x14ac:dyDescent="0.35">
      <c r="A519" s="85" t="s">
        <v>811</v>
      </c>
      <c r="B519" s="87">
        <v>51153</v>
      </c>
      <c r="C519" s="87" t="s">
        <v>12</v>
      </c>
      <c r="D519" s="86">
        <v>58.062851142793598</v>
      </c>
      <c r="E519" s="86">
        <f>SUMIFS('Ratios_MARAMA-VA'!T:T, 'Ratios_MARAMA-VA'!AA:AA, Z519)</f>
        <v>58.062851142726203</v>
      </c>
      <c r="F519" s="86">
        <f>SUMIFS('Ratios_MARAMA-VA'!J:J, 'Ratios_MARAMA-VA'!AA:AA, Z519)</f>
        <v>5.8325695510809399E-2</v>
      </c>
      <c r="G519" s="122">
        <f t="shared" si="31"/>
        <v>1.004526893924604E-3</v>
      </c>
      <c r="H519" s="122">
        <v>58.062851142793598</v>
      </c>
      <c r="I519" s="86">
        <v>5.8325695510877094E-2</v>
      </c>
      <c r="J519" s="122">
        <v>58.062851142793598</v>
      </c>
      <c r="K519" s="86">
        <v>5.8325695510877094E-2</v>
      </c>
      <c r="L519" s="122" t="str" cm="1">
        <f t="array" ref="L519">_xlfn.SWITCH(A519,
    "District of Columbia", _xlfn.XLOOKUP(R519, '2015 O3 Growth Surrogates'!A:A, '2015 O3 Growth Surrogates'!H:H),
    "Maryland", _xlfn.XLOOKUP(R519, '2015 O3 Growth Surrogates'!A:A, '2015 O3 Growth Surrogates'!I:I),
    "Virginia", _xlfn.XLOOKUP(R519, '2015 O3 Growth Surrogates'!A:A, '2015 O3 Growth Surrogates'!J:J)
)</f>
        <v>No Growth</v>
      </c>
      <c r="M519" s="133" cm="1">
        <f t="array" ref="M519">_xlfn.SWITCH(L519,
"Employment", INDEX('Coop GFs_CFs'!C:D, MATCH(B519,'Coop GFs_CFs'!B:B,0),1),
"Population", INDEX('Coop GFs_CFs'!E:F, MATCH(B519,'Coop GFs_CFs'!B:B,0),1),
"Household", INDEX('Coop GFs_CFs'!G:H, MATCH(B519,'Coop GFs_CFs'!B:B,0),1),
"VMT", INDEX('Coop GFs_CFs'!I:J, MATCH(B519,'Coop GFs_CFs'!B:B,0),1),
"Lane Mile", INDEX('Coop GFs_CFs'!K:L, MATCH(B519,'Coop GFs_CFs'!B:B,0),1),
"Gas Sales", INDEX('Coop GFs_CFs'!M:N, MATCH(B519,'Coop GFs_CFs'!B:B,0),1),
"No Growth", INDEX('Coop GFs_CFs'!O:P, MATCH(B519,'Coop GFs_CFs'!B:B,0),1)
)</f>
        <v>1</v>
      </c>
      <c r="N519" s="133" cm="1">
        <f t="array" ref="N519">_xlfn.SWITCH(L519,
"Employment", INDEX('Coop GFs_CFs'!C:D, MATCH(B519,'Coop GFs_CFs'!B:B,0),2),
"Population", INDEX('Coop GFs_CFs'!E:F, MATCH(B519,'Coop GFs_CFs'!B:B,0),2),
"Household", INDEX('Coop GFs_CFs'!G:H, MATCH(B519,'Coop GFs_CFs'!B:B,0),2),
"VMT", INDEX('Coop GFs_CFs'!I:J, MATCH(B519,'Coop GFs_CFs'!B:B,0),2),
"Lane Mile", INDEX('Coop GFs_CFs'!K:L, MATCH(B519,'Coop GFs_CFs'!B:B,0),2),
"Gas Sales", INDEX('Coop GFs_CFs'!M:N, MATCH(B519,'Coop GFs_CFs'!B:B,0),2),
"No Growth", INDEX('Coop GFs_CFs'!O:P, MATCH(B519,'Coop GFs_CFs'!B:B,0),2)
)</f>
        <v>1</v>
      </c>
      <c r="O519" s="133"/>
      <c r="P519" s="86">
        <f t="shared" ref="P519:P582" si="32">F519*M519</f>
        <v>5.8325695510809399E-2</v>
      </c>
      <c r="Q519" s="86">
        <f t="shared" ref="Q519:Q582" si="33">F519*N519</f>
        <v>5.8325695510809399E-2</v>
      </c>
      <c r="R519" s="156" t="s">
        <v>452</v>
      </c>
      <c r="S519" s="85" t="s">
        <v>446</v>
      </c>
      <c r="T519" s="85" t="s">
        <v>436</v>
      </c>
      <c r="U519" s="85" t="s">
        <v>444</v>
      </c>
      <c r="V519" s="85" t="s">
        <v>453</v>
      </c>
      <c r="W519" s="85" t="s">
        <v>454</v>
      </c>
      <c r="X519" s="85" t="s">
        <v>330</v>
      </c>
      <c r="Z519" s="42" t="s">
        <v>1727</v>
      </c>
      <c r="AA519"/>
    </row>
    <row r="520" spans="1:27" s="39" customFormat="1" x14ac:dyDescent="0.35">
      <c r="A520" s="85" t="s">
        <v>811</v>
      </c>
      <c r="B520" s="87">
        <v>51510</v>
      </c>
      <c r="C520" s="87" t="s">
        <v>10</v>
      </c>
      <c r="D520" s="86">
        <v>0.12599412483494399</v>
      </c>
      <c r="E520" s="86">
        <f>SUMIFS('Ratios_MARAMA-VA'!T:T, 'Ratios_MARAMA-VA'!AA:AA, Z520)</f>
        <v>0.12599412483479699</v>
      </c>
      <c r="F520" s="86">
        <f>SUMIFS('Ratios_MARAMA-VA'!J:J, 'Ratios_MARAMA-VA'!AA:AA, Z520)</f>
        <v>1.26564486873048E-4</v>
      </c>
      <c r="G520" s="122">
        <f t="shared" si="31"/>
        <v>1.0045268939246085E-3</v>
      </c>
      <c r="H520" s="122">
        <v>0.12599412483494399</v>
      </c>
      <c r="I520" s="86">
        <v>1.2656448687319567E-4</v>
      </c>
      <c r="J520" s="122">
        <v>0.12599412483494399</v>
      </c>
      <c r="K520" s="86">
        <v>1.2656448687319567E-4</v>
      </c>
      <c r="L520" s="122" t="str" cm="1">
        <f t="array" ref="L520">_xlfn.SWITCH(A520,
    "District of Columbia", _xlfn.XLOOKUP(R520, '2015 O3 Growth Surrogates'!A:A, '2015 O3 Growth Surrogates'!H:H),
    "Maryland", _xlfn.XLOOKUP(R520, '2015 O3 Growth Surrogates'!A:A, '2015 O3 Growth Surrogates'!I:I),
    "Virginia", _xlfn.XLOOKUP(R520, '2015 O3 Growth Surrogates'!A:A, '2015 O3 Growth Surrogates'!J:J)
)</f>
        <v>No Growth</v>
      </c>
      <c r="M520" s="133" cm="1">
        <f t="array" ref="M520">_xlfn.SWITCH(L520,
"Employment", INDEX('Coop GFs_CFs'!C:D, MATCH(B520,'Coop GFs_CFs'!B:B,0),1),
"Population", INDEX('Coop GFs_CFs'!E:F, MATCH(B520,'Coop GFs_CFs'!B:B,0),1),
"Household", INDEX('Coop GFs_CFs'!G:H, MATCH(B520,'Coop GFs_CFs'!B:B,0),1),
"VMT", INDEX('Coop GFs_CFs'!I:J, MATCH(B520,'Coop GFs_CFs'!B:B,0),1),
"Lane Mile", INDEX('Coop GFs_CFs'!K:L, MATCH(B520,'Coop GFs_CFs'!B:B,0),1),
"Gas Sales", INDEX('Coop GFs_CFs'!M:N, MATCH(B520,'Coop GFs_CFs'!B:B,0),1),
"No Growth", INDEX('Coop GFs_CFs'!O:P, MATCH(B520,'Coop GFs_CFs'!B:B,0),1)
)</f>
        <v>1</v>
      </c>
      <c r="N520" s="133" cm="1">
        <f t="array" ref="N520">_xlfn.SWITCH(L520,
"Employment", INDEX('Coop GFs_CFs'!C:D, MATCH(B520,'Coop GFs_CFs'!B:B,0),2),
"Population", INDEX('Coop GFs_CFs'!E:F, MATCH(B520,'Coop GFs_CFs'!B:B,0),2),
"Household", INDEX('Coop GFs_CFs'!G:H, MATCH(B520,'Coop GFs_CFs'!B:B,0),2),
"VMT", INDEX('Coop GFs_CFs'!I:J, MATCH(B520,'Coop GFs_CFs'!B:B,0),2),
"Lane Mile", INDEX('Coop GFs_CFs'!K:L, MATCH(B520,'Coop GFs_CFs'!B:B,0),2),
"Gas Sales", INDEX('Coop GFs_CFs'!M:N, MATCH(B520,'Coop GFs_CFs'!B:B,0),2),
"No Growth", INDEX('Coop GFs_CFs'!O:P, MATCH(B520,'Coop GFs_CFs'!B:B,0),2)
)</f>
        <v>1</v>
      </c>
      <c r="O520" s="133"/>
      <c r="P520" s="86">
        <f t="shared" si="32"/>
        <v>1.26564486873048E-4</v>
      </c>
      <c r="Q520" s="86">
        <f t="shared" si="33"/>
        <v>1.26564486873048E-4</v>
      </c>
      <c r="R520" s="156" t="s">
        <v>452</v>
      </c>
      <c r="S520" s="85" t="s">
        <v>446</v>
      </c>
      <c r="T520" s="85" t="s">
        <v>436</v>
      </c>
      <c r="U520" s="85" t="s">
        <v>444</v>
      </c>
      <c r="V520" s="85" t="s">
        <v>453</v>
      </c>
      <c r="W520" s="85" t="s">
        <v>454</v>
      </c>
      <c r="X520" s="85" t="s">
        <v>330</v>
      </c>
      <c r="Z520" s="42" t="s">
        <v>1704</v>
      </c>
      <c r="AA520"/>
    </row>
    <row r="521" spans="1:27" s="39" customFormat="1" x14ac:dyDescent="0.35">
      <c r="A521" s="85" t="s">
        <v>811</v>
      </c>
      <c r="B521" s="87">
        <v>51510</v>
      </c>
      <c r="C521" s="87" t="s">
        <v>12</v>
      </c>
      <c r="D521" s="86">
        <v>0.91588018838150398</v>
      </c>
      <c r="E521" s="86">
        <f>SUMIFS('Ratios_MARAMA-VA'!T:T, 'Ratios_MARAMA-VA'!AA:AA, Z521)</f>
        <v>0.91588018838044105</v>
      </c>
      <c r="F521" s="86">
        <f>SUMIFS('Ratios_MARAMA-VA'!J:J, 'Ratios_MARAMA-VA'!AA:AA, Z521)</f>
        <v>9.2002628084088896E-4</v>
      </c>
      <c r="G521" s="122">
        <f t="shared" si="31"/>
        <v>1.0045268939246077E-3</v>
      </c>
      <c r="H521" s="122">
        <v>0.91588018838150398</v>
      </c>
      <c r="I521" s="86">
        <v>9.2002628084195679E-4</v>
      </c>
      <c r="J521" s="122">
        <v>0.91588018838150398</v>
      </c>
      <c r="K521" s="86">
        <v>9.2002628084195679E-4</v>
      </c>
      <c r="L521" s="122" t="str" cm="1">
        <f t="array" ref="L521">_xlfn.SWITCH(A521,
    "District of Columbia", _xlfn.XLOOKUP(R521, '2015 O3 Growth Surrogates'!A:A, '2015 O3 Growth Surrogates'!H:H),
    "Maryland", _xlfn.XLOOKUP(R521, '2015 O3 Growth Surrogates'!A:A, '2015 O3 Growth Surrogates'!I:I),
    "Virginia", _xlfn.XLOOKUP(R521, '2015 O3 Growth Surrogates'!A:A, '2015 O3 Growth Surrogates'!J:J)
)</f>
        <v>No Growth</v>
      </c>
      <c r="M521" s="133" cm="1">
        <f t="array" ref="M521">_xlfn.SWITCH(L521,
"Employment", INDEX('Coop GFs_CFs'!C:D, MATCH(B521,'Coop GFs_CFs'!B:B,0),1),
"Population", INDEX('Coop GFs_CFs'!E:F, MATCH(B521,'Coop GFs_CFs'!B:B,0),1),
"Household", INDEX('Coop GFs_CFs'!G:H, MATCH(B521,'Coop GFs_CFs'!B:B,0),1),
"VMT", INDEX('Coop GFs_CFs'!I:J, MATCH(B521,'Coop GFs_CFs'!B:B,0),1),
"Lane Mile", INDEX('Coop GFs_CFs'!K:L, MATCH(B521,'Coop GFs_CFs'!B:B,0),1),
"Gas Sales", INDEX('Coop GFs_CFs'!M:N, MATCH(B521,'Coop GFs_CFs'!B:B,0),1),
"No Growth", INDEX('Coop GFs_CFs'!O:P, MATCH(B521,'Coop GFs_CFs'!B:B,0),1)
)</f>
        <v>1</v>
      </c>
      <c r="N521" s="133" cm="1">
        <f t="array" ref="N521">_xlfn.SWITCH(L521,
"Employment", INDEX('Coop GFs_CFs'!C:D, MATCH(B521,'Coop GFs_CFs'!B:B,0),2),
"Population", INDEX('Coop GFs_CFs'!E:F, MATCH(B521,'Coop GFs_CFs'!B:B,0),2),
"Household", INDEX('Coop GFs_CFs'!G:H, MATCH(B521,'Coop GFs_CFs'!B:B,0),2),
"VMT", INDEX('Coop GFs_CFs'!I:J, MATCH(B521,'Coop GFs_CFs'!B:B,0),2),
"Lane Mile", INDEX('Coop GFs_CFs'!K:L, MATCH(B521,'Coop GFs_CFs'!B:B,0),2),
"Gas Sales", INDEX('Coop GFs_CFs'!M:N, MATCH(B521,'Coop GFs_CFs'!B:B,0),2),
"No Growth", INDEX('Coop GFs_CFs'!O:P, MATCH(B521,'Coop GFs_CFs'!B:B,0),2)
)</f>
        <v>1</v>
      </c>
      <c r="O521" s="133"/>
      <c r="P521" s="86">
        <f t="shared" si="32"/>
        <v>9.2002628084088896E-4</v>
      </c>
      <c r="Q521" s="86">
        <f t="shared" si="33"/>
        <v>9.2002628084088896E-4</v>
      </c>
      <c r="R521" s="156" t="s">
        <v>452</v>
      </c>
      <c r="S521" s="85" t="s">
        <v>446</v>
      </c>
      <c r="T521" s="85" t="s">
        <v>436</v>
      </c>
      <c r="U521" s="85" t="s">
        <v>444</v>
      </c>
      <c r="V521" s="85" t="s">
        <v>453</v>
      </c>
      <c r="W521" s="85" t="s">
        <v>454</v>
      </c>
      <c r="X521" s="85" t="s">
        <v>330</v>
      </c>
      <c r="Z521" s="42" t="s">
        <v>1719</v>
      </c>
      <c r="AA521"/>
    </row>
    <row r="522" spans="1:27" s="39" customFormat="1" x14ac:dyDescent="0.35">
      <c r="A522" s="85" t="s">
        <v>811</v>
      </c>
      <c r="B522" s="87">
        <v>51600</v>
      </c>
      <c r="C522" s="87" t="s">
        <v>10</v>
      </c>
      <c r="D522" s="86">
        <v>0.232109001849088</v>
      </c>
      <c r="E522" s="86">
        <f>SUMIFS('Ratios_MARAMA-VA'!T:T, 'Ratios_MARAMA-VA'!AA:AA, Z522)</f>
        <v>0.232109001848818</v>
      </c>
      <c r="F522" s="86">
        <f>SUMIFS('Ratios_MARAMA-VA'!J:J, 'Ratios_MARAMA-VA'!AA:AA, Z522)</f>
        <v>2.33159734679134E-4</v>
      </c>
      <c r="G522" s="122">
        <f t="shared" si="31"/>
        <v>1.004526893924607E-3</v>
      </c>
      <c r="H522" s="122">
        <v>0.232109001849088</v>
      </c>
      <c r="I522" s="86">
        <v>2.3315973467940524E-4</v>
      </c>
      <c r="J522" s="122">
        <v>0.232109001849088</v>
      </c>
      <c r="K522" s="86">
        <v>2.3315973467940524E-4</v>
      </c>
      <c r="L522" s="122" t="str" cm="1">
        <f t="array" ref="L522">_xlfn.SWITCH(A522,
    "District of Columbia", _xlfn.XLOOKUP(R522, '2015 O3 Growth Surrogates'!A:A, '2015 O3 Growth Surrogates'!H:H),
    "Maryland", _xlfn.XLOOKUP(R522, '2015 O3 Growth Surrogates'!A:A, '2015 O3 Growth Surrogates'!I:I),
    "Virginia", _xlfn.XLOOKUP(R522, '2015 O3 Growth Surrogates'!A:A, '2015 O3 Growth Surrogates'!J:J)
)</f>
        <v>No Growth</v>
      </c>
      <c r="M522" s="133" cm="1">
        <f t="array" ref="M522">_xlfn.SWITCH(L522,
"Employment", INDEX('Coop GFs_CFs'!C:D, MATCH(B522,'Coop GFs_CFs'!B:B,0),1),
"Population", INDEX('Coop GFs_CFs'!E:F, MATCH(B522,'Coop GFs_CFs'!B:B,0),1),
"Household", INDEX('Coop GFs_CFs'!G:H, MATCH(B522,'Coop GFs_CFs'!B:B,0),1),
"VMT", INDEX('Coop GFs_CFs'!I:J, MATCH(B522,'Coop GFs_CFs'!B:B,0),1),
"Lane Mile", INDEX('Coop GFs_CFs'!K:L, MATCH(B522,'Coop GFs_CFs'!B:B,0),1),
"Gas Sales", INDEX('Coop GFs_CFs'!M:N, MATCH(B522,'Coop GFs_CFs'!B:B,0),1),
"No Growth", INDEX('Coop GFs_CFs'!O:P, MATCH(B522,'Coop GFs_CFs'!B:B,0),1)
)</f>
        <v>1</v>
      </c>
      <c r="N522" s="133" cm="1">
        <f t="array" ref="N522">_xlfn.SWITCH(L522,
"Employment", INDEX('Coop GFs_CFs'!C:D, MATCH(B522,'Coop GFs_CFs'!B:B,0),2),
"Population", INDEX('Coop GFs_CFs'!E:F, MATCH(B522,'Coop GFs_CFs'!B:B,0),2),
"Household", INDEX('Coop GFs_CFs'!G:H, MATCH(B522,'Coop GFs_CFs'!B:B,0),2),
"VMT", INDEX('Coop GFs_CFs'!I:J, MATCH(B522,'Coop GFs_CFs'!B:B,0),2),
"Lane Mile", INDEX('Coop GFs_CFs'!K:L, MATCH(B522,'Coop GFs_CFs'!B:B,0),2),
"Gas Sales", INDEX('Coop GFs_CFs'!M:N, MATCH(B522,'Coop GFs_CFs'!B:B,0),2),
"No Growth", INDEX('Coop GFs_CFs'!O:P, MATCH(B522,'Coop GFs_CFs'!B:B,0),2)
)</f>
        <v>1</v>
      </c>
      <c r="O522" s="133"/>
      <c r="P522" s="86">
        <f t="shared" si="32"/>
        <v>2.33159734679134E-4</v>
      </c>
      <c r="Q522" s="86">
        <f t="shared" si="33"/>
        <v>2.33159734679134E-4</v>
      </c>
      <c r="R522" s="156" t="s">
        <v>452</v>
      </c>
      <c r="S522" s="85" t="s">
        <v>446</v>
      </c>
      <c r="T522" s="85" t="s">
        <v>436</v>
      </c>
      <c r="U522" s="85" t="s">
        <v>444</v>
      </c>
      <c r="V522" s="85" t="s">
        <v>453</v>
      </c>
      <c r="W522" s="85" t="s">
        <v>454</v>
      </c>
      <c r="X522" s="85" t="s">
        <v>330</v>
      </c>
      <c r="Z522" s="42" t="s">
        <v>1707</v>
      </c>
      <c r="AA522"/>
    </row>
    <row r="523" spans="1:27" s="39" customFormat="1" x14ac:dyDescent="0.35">
      <c r="A523" s="85" t="s">
        <v>811</v>
      </c>
      <c r="B523" s="87">
        <v>51600</v>
      </c>
      <c r="C523" s="87" t="s">
        <v>12</v>
      </c>
      <c r="D523" s="86">
        <v>1.68725311540928</v>
      </c>
      <c r="E523" s="86">
        <f>SUMIFS('Ratios_MARAMA-VA'!T:T, 'Ratios_MARAMA-VA'!AA:AA, Z523)</f>
        <v>1.68725311540732</v>
      </c>
      <c r="F523" s="86">
        <f>SUMIFS('Ratios_MARAMA-VA'!J:J, 'Ratios_MARAMA-VA'!AA:AA, Z523)</f>
        <v>1.6948911312847201E-3</v>
      </c>
      <c r="G523" s="122">
        <f t="shared" si="31"/>
        <v>1.0045268939246001E-3</v>
      </c>
      <c r="H523" s="122">
        <v>1.68725311540928</v>
      </c>
      <c r="I523" s="86">
        <v>1.6948911312866888E-3</v>
      </c>
      <c r="J523" s="122">
        <v>1.68725311540928</v>
      </c>
      <c r="K523" s="86">
        <v>1.6948911312866888E-3</v>
      </c>
      <c r="L523" s="122" t="str" cm="1">
        <f t="array" ref="L523">_xlfn.SWITCH(A523,
    "District of Columbia", _xlfn.XLOOKUP(R523, '2015 O3 Growth Surrogates'!A:A, '2015 O3 Growth Surrogates'!H:H),
    "Maryland", _xlfn.XLOOKUP(R523, '2015 O3 Growth Surrogates'!A:A, '2015 O3 Growth Surrogates'!I:I),
    "Virginia", _xlfn.XLOOKUP(R523, '2015 O3 Growth Surrogates'!A:A, '2015 O3 Growth Surrogates'!J:J)
)</f>
        <v>No Growth</v>
      </c>
      <c r="M523" s="133" cm="1">
        <f t="array" ref="M523">_xlfn.SWITCH(L523,
"Employment", INDEX('Coop GFs_CFs'!C:D, MATCH(B523,'Coop GFs_CFs'!B:B,0),1),
"Population", INDEX('Coop GFs_CFs'!E:F, MATCH(B523,'Coop GFs_CFs'!B:B,0),1),
"Household", INDEX('Coop GFs_CFs'!G:H, MATCH(B523,'Coop GFs_CFs'!B:B,0),1),
"VMT", INDEX('Coop GFs_CFs'!I:J, MATCH(B523,'Coop GFs_CFs'!B:B,0),1),
"Lane Mile", INDEX('Coop GFs_CFs'!K:L, MATCH(B523,'Coop GFs_CFs'!B:B,0),1),
"Gas Sales", INDEX('Coop GFs_CFs'!M:N, MATCH(B523,'Coop GFs_CFs'!B:B,0),1),
"No Growth", INDEX('Coop GFs_CFs'!O:P, MATCH(B523,'Coop GFs_CFs'!B:B,0),1)
)</f>
        <v>1</v>
      </c>
      <c r="N523" s="133" cm="1">
        <f t="array" ref="N523">_xlfn.SWITCH(L523,
"Employment", INDEX('Coop GFs_CFs'!C:D, MATCH(B523,'Coop GFs_CFs'!B:B,0),2),
"Population", INDEX('Coop GFs_CFs'!E:F, MATCH(B523,'Coop GFs_CFs'!B:B,0),2),
"Household", INDEX('Coop GFs_CFs'!G:H, MATCH(B523,'Coop GFs_CFs'!B:B,0),2),
"VMT", INDEX('Coop GFs_CFs'!I:J, MATCH(B523,'Coop GFs_CFs'!B:B,0),2),
"Lane Mile", INDEX('Coop GFs_CFs'!K:L, MATCH(B523,'Coop GFs_CFs'!B:B,0),2),
"Gas Sales", INDEX('Coop GFs_CFs'!M:N, MATCH(B523,'Coop GFs_CFs'!B:B,0),2),
"No Growth", INDEX('Coop GFs_CFs'!O:P, MATCH(B523,'Coop GFs_CFs'!B:B,0),2)
)</f>
        <v>1</v>
      </c>
      <c r="O523" s="133"/>
      <c r="P523" s="86">
        <f t="shared" si="32"/>
        <v>1.6948911312847201E-3</v>
      </c>
      <c r="Q523" s="86">
        <f t="shared" si="33"/>
        <v>1.6948911312847201E-3</v>
      </c>
      <c r="R523" s="156" t="s">
        <v>452</v>
      </c>
      <c r="S523" s="85" t="s">
        <v>446</v>
      </c>
      <c r="T523" s="85" t="s">
        <v>436</v>
      </c>
      <c r="U523" s="85" t="s">
        <v>444</v>
      </c>
      <c r="V523" s="85" t="s">
        <v>453</v>
      </c>
      <c r="W523" s="85" t="s">
        <v>454</v>
      </c>
      <c r="X523" s="85" t="s">
        <v>330</v>
      </c>
      <c r="Z523" s="42" t="s">
        <v>1722</v>
      </c>
      <c r="AA523"/>
    </row>
    <row r="524" spans="1:27" s="39" customFormat="1" x14ac:dyDescent="0.35">
      <c r="A524" s="85" t="s">
        <v>811</v>
      </c>
      <c r="B524" s="87">
        <v>51610</v>
      </c>
      <c r="C524" s="87" t="s">
        <v>10</v>
      </c>
      <c r="D524" s="86">
        <v>4.53854282645536E-2</v>
      </c>
      <c r="E524" s="86">
        <f>SUMIFS('Ratios_MARAMA-VA'!T:T, 'Ratios_MARAMA-VA'!AA:AA, Z524)</f>
        <v>4.5385428264500899E-2</v>
      </c>
      <c r="F524" s="86">
        <f>SUMIFS('Ratios_MARAMA-VA'!J:J, 'Ratios_MARAMA-VA'!AA:AA, Z524)</f>
        <v>4.5590883283977002E-5</v>
      </c>
      <c r="G524" s="122">
        <f t="shared" si="31"/>
        <v>1.0045268939246036E-3</v>
      </c>
      <c r="H524" s="122">
        <v>4.53854282645536E-2</v>
      </c>
      <c r="I524" s="86">
        <v>4.5590883284029938E-5</v>
      </c>
      <c r="J524" s="122">
        <v>4.53854282645536E-2</v>
      </c>
      <c r="K524" s="86">
        <v>4.5590883284029938E-5</v>
      </c>
      <c r="L524" s="122" t="str" cm="1">
        <f t="array" ref="L524">_xlfn.SWITCH(A524,
    "District of Columbia", _xlfn.XLOOKUP(R524, '2015 O3 Growth Surrogates'!A:A, '2015 O3 Growth Surrogates'!H:H),
    "Maryland", _xlfn.XLOOKUP(R524, '2015 O3 Growth Surrogates'!A:A, '2015 O3 Growth Surrogates'!I:I),
    "Virginia", _xlfn.XLOOKUP(R524, '2015 O3 Growth Surrogates'!A:A, '2015 O3 Growth Surrogates'!J:J)
)</f>
        <v>No Growth</v>
      </c>
      <c r="M524" s="133" cm="1">
        <f t="array" ref="M524">_xlfn.SWITCH(L524,
"Employment", INDEX('Coop GFs_CFs'!C:D, MATCH(B524,'Coop GFs_CFs'!B:B,0),1),
"Population", INDEX('Coop GFs_CFs'!E:F, MATCH(B524,'Coop GFs_CFs'!B:B,0),1),
"Household", INDEX('Coop GFs_CFs'!G:H, MATCH(B524,'Coop GFs_CFs'!B:B,0),1),
"VMT", INDEX('Coop GFs_CFs'!I:J, MATCH(B524,'Coop GFs_CFs'!B:B,0),1),
"Lane Mile", INDEX('Coop GFs_CFs'!K:L, MATCH(B524,'Coop GFs_CFs'!B:B,0),1),
"Gas Sales", INDEX('Coop GFs_CFs'!M:N, MATCH(B524,'Coop GFs_CFs'!B:B,0),1),
"No Growth", INDEX('Coop GFs_CFs'!O:P, MATCH(B524,'Coop GFs_CFs'!B:B,0),1)
)</f>
        <v>1</v>
      </c>
      <c r="N524" s="133" cm="1">
        <f t="array" ref="N524">_xlfn.SWITCH(L524,
"Employment", INDEX('Coop GFs_CFs'!C:D, MATCH(B524,'Coop GFs_CFs'!B:B,0),2),
"Population", INDEX('Coop GFs_CFs'!E:F, MATCH(B524,'Coop GFs_CFs'!B:B,0),2),
"Household", INDEX('Coop GFs_CFs'!G:H, MATCH(B524,'Coop GFs_CFs'!B:B,0),2),
"VMT", INDEX('Coop GFs_CFs'!I:J, MATCH(B524,'Coop GFs_CFs'!B:B,0),2),
"Lane Mile", INDEX('Coop GFs_CFs'!K:L, MATCH(B524,'Coop GFs_CFs'!B:B,0),2),
"Gas Sales", INDEX('Coop GFs_CFs'!M:N, MATCH(B524,'Coop GFs_CFs'!B:B,0),2),
"No Growth", INDEX('Coop GFs_CFs'!O:P, MATCH(B524,'Coop GFs_CFs'!B:B,0),2)
)</f>
        <v>1</v>
      </c>
      <c r="O524" s="133"/>
      <c r="P524" s="86">
        <f t="shared" si="32"/>
        <v>4.5590883283977002E-5</v>
      </c>
      <c r="Q524" s="86">
        <f t="shared" si="33"/>
        <v>4.5590883283977002E-5</v>
      </c>
      <c r="R524" s="156" t="s">
        <v>452</v>
      </c>
      <c r="S524" s="85" t="s">
        <v>446</v>
      </c>
      <c r="T524" s="85" t="s">
        <v>436</v>
      </c>
      <c r="U524" s="85" t="s">
        <v>444</v>
      </c>
      <c r="V524" s="85" t="s">
        <v>453</v>
      </c>
      <c r="W524" s="85" t="s">
        <v>454</v>
      </c>
      <c r="X524" s="85" t="s">
        <v>330</v>
      </c>
      <c r="Z524" s="42" t="s">
        <v>1708</v>
      </c>
      <c r="AA524"/>
    </row>
    <row r="525" spans="1:27" s="39" customFormat="1" x14ac:dyDescent="0.35">
      <c r="A525" s="85" t="s">
        <v>811</v>
      </c>
      <c r="B525" s="87">
        <v>51610</v>
      </c>
      <c r="C525" s="87" t="s">
        <v>12</v>
      </c>
      <c r="D525" s="86">
        <v>0.32991715123913601</v>
      </c>
      <c r="E525" s="86">
        <f>SUMIFS('Ratios_MARAMA-VA'!T:T, 'Ratios_MARAMA-VA'!AA:AA, Z525)</f>
        <v>0.32991715123875298</v>
      </c>
      <c r="F525" s="86">
        <f>SUMIFS('Ratios_MARAMA-VA'!J:J, 'Ratios_MARAMA-VA'!AA:AA, Z525)</f>
        <v>3.31410651186318E-4</v>
      </c>
      <c r="G525" s="122">
        <f t="shared" si="31"/>
        <v>1.0045268939246029E-3</v>
      </c>
      <c r="H525" s="122">
        <v>0.32991715123913601</v>
      </c>
      <c r="I525" s="86">
        <v>3.3141065118670273E-4</v>
      </c>
      <c r="J525" s="122">
        <v>0.32991715123913601</v>
      </c>
      <c r="K525" s="86">
        <v>3.3141065118670273E-4</v>
      </c>
      <c r="L525" s="122" t="str" cm="1">
        <f t="array" ref="L525">_xlfn.SWITCH(A525,
    "District of Columbia", _xlfn.XLOOKUP(R525, '2015 O3 Growth Surrogates'!A:A, '2015 O3 Growth Surrogates'!H:H),
    "Maryland", _xlfn.XLOOKUP(R525, '2015 O3 Growth Surrogates'!A:A, '2015 O3 Growth Surrogates'!I:I),
    "Virginia", _xlfn.XLOOKUP(R525, '2015 O3 Growth Surrogates'!A:A, '2015 O3 Growth Surrogates'!J:J)
)</f>
        <v>No Growth</v>
      </c>
      <c r="M525" s="133" cm="1">
        <f t="array" ref="M525">_xlfn.SWITCH(L525,
"Employment", INDEX('Coop GFs_CFs'!C:D, MATCH(B525,'Coop GFs_CFs'!B:B,0),1),
"Population", INDEX('Coop GFs_CFs'!E:F, MATCH(B525,'Coop GFs_CFs'!B:B,0),1),
"Household", INDEX('Coop GFs_CFs'!G:H, MATCH(B525,'Coop GFs_CFs'!B:B,0),1),
"VMT", INDEX('Coop GFs_CFs'!I:J, MATCH(B525,'Coop GFs_CFs'!B:B,0),1),
"Lane Mile", INDEX('Coop GFs_CFs'!K:L, MATCH(B525,'Coop GFs_CFs'!B:B,0),1),
"Gas Sales", INDEX('Coop GFs_CFs'!M:N, MATCH(B525,'Coop GFs_CFs'!B:B,0),1),
"No Growth", INDEX('Coop GFs_CFs'!O:P, MATCH(B525,'Coop GFs_CFs'!B:B,0),1)
)</f>
        <v>1</v>
      </c>
      <c r="N525" s="133" cm="1">
        <f t="array" ref="N525">_xlfn.SWITCH(L525,
"Employment", INDEX('Coop GFs_CFs'!C:D, MATCH(B525,'Coop GFs_CFs'!B:B,0),2),
"Population", INDEX('Coop GFs_CFs'!E:F, MATCH(B525,'Coop GFs_CFs'!B:B,0),2),
"Household", INDEX('Coop GFs_CFs'!G:H, MATCH(B525,'Coop GFs_CFs'!B:B,0),2),
"VMT", INDEX('Coop GFs_CFs'!I:J, MATCH(B525,'Coop GFs_CFs'!B:B,0),2),
"Lane Mile", INDEX('Coop GFs_CFs'!K:L, MATCH(B525,'Coop GFs_CFs'!B:B,0),2),
"Gas Sales", INDEX('Coop GFs_CFs'!M:N, MATCH(B525,'Coop GFs_CFs'!B:B,0),2),
"No Growth", INDEX('Coop GFs_CFs'!O:P, MATCH(B525,'Coop GFs_CFs'!B:B,0),2)
)</f>
        <v>1</v>
      </c>
      <c r="O525" s="133"/>
      <c r="P525" s="86">
        <f t="shared" si="32"/>
        <v>3.31410651186318E-4</v>
      </c>
      <c r="Q525" s="86">
        <f t="shared" si="33"/>
        <v>3.31410651186318E-4</v>
      </c>
      <c r="R525" s="156" t="s">
        <v>452</v>
      </c>
      <c r="S525" s="85" t="s">
        <v>446</v>
      </c>
      <c r="T525" s="85" t="s">
        <v>436</v>
      </c>
      <c r="U525" s="85" t="s">
        <v>444</v>
      </c>
      <c r="V525" s="85" t="s">
        <v>453</v>
      </c>
      <c r="W525" s="85" t="s">
        <v>454</v>
      </c>
      <c r="X525" s="85" t="s">
        <v>330</v>
      </c>
      <c r="Z525" s="42" t="s">
        <v>1723</v>
      </c>
      <c r="AA525"/>
    </row>
    <row r="526" spans="1:27" s="39" customFormat="1" x14ac:dyDescent="0.35">
      <c r="A526" s="85" t="s">
        <v>811</v>
      </c>
      <c r="B526" s="87">
        <v>51683</v>
      </c>
      <c r="C526" s="87" t="s">
        <v>10</v>
      </c>
      <c r="D526" s="86">
        <v>0.21247423355734399</v>
      </c>
      <c r="E526" s="86">
        <f>SUMIFS('Ratios_MARAMA-VA'!T:T, 'Ratios_MARAMA-VA'!AA:AA, Z526)</f>
        <v>0.21247423355709799</v>
      </c>
      <c r="F526" s="86">
        <f>SUMIFS('Ratios_MARAMA-VA'!J:J, 'Ratios_MARAMA-VA'!AA:AA, Z526)</f>
        <v>2.1343608187412099E-4</v>
      </c>
      <c r="G526" s="122">
        <f t="shared" si="31"/>
        <v>1.0045268939245968E-3</v>
      </c>
      <c r="H526" s="122">
        <v>0.21247423355734399</v>
      </c>
      <c r="I526" s="86">
        <v>2.1343608187436811E-4</v>
      </c>
      <c r="J526" s="122">
        <v>0.21247423355734399</v>
      </c>
      <c r="K526" s="86">
        <v>2.1343608187436811E-4</v>
      </c>
      <c r="L526" s="122" t="str" cm="1">
        <f t="array" ref="L526">_xlfn.SWITCH(A526,
    "District of Columbia", _xlfn.XLOOKUP(R526, '2015 O3 Growth Surrogates'!A:A, '2015 O3 Growth Surrogates'!H:H),
    "Maryland", _xlfn.XLOOKUP(R526, '2015 O3 Growth Surrogates'!A:A, '2015 O3 Growth Surrogates'!I:I),
    "Virginia", _xlfn.XLOOKUP(R526, '2015 O3 Growth Surrogates'!A:A, '2015 O3 Growth Surrogates'!J:J)
)</f>
        <v>No Growth</v>
      </c>
      <c r="M526" s="133" cm="1">
        <f t="array" ref="M526">_xlfn.SWITCH(L526,
"Employment", INDEX('Coop GFs_CFs'!C:D, MATCH(B526,'Coop GFs_CFs'!B:B,0),1),
"Population", INDEX('Coop GFs_CFs'!E:F, MATCH(B526,'Coop GFs_CFs'!B:B,0),1),
"Household", INDEX('Coop GFs_CFs'!G:H, MATCH(B526,'Coop GFs_CFs'!B:B,0),1),
"VMT", INDEX('Coop GFs_CFs'!I:J, MATCH(B526,'Coop GFs_CFs'!B:B,0),1),
"Lane Mile", INDEX('Coop GFs_CFs'!K:L, MATCH(B526,'Coop GFs_CFs'!B:B,0),1),
"Gas Sales", INDEX('Coop GFs_CFs'!M:N, MATCH(B526,'Coop GFs_CFs'!B:B,0),1),
"No Growth", INDEX('Coop GFs_CFs'!O:P, MATCH(B526,'Coop GFs_CFs'!B:B,0),1)
)</f>
        <v>1</v>
      </c>
      <c r="N526" s="133" cm="1">
        <f t="array" ref="N526">_xlfn.SWITCH(L526,
"Employment", INDEX('Coop GFs_CFs'!C:D, MATCH(B526,'Coop GFs_CFs'!B:B,0),2),
"Population", INDEX('Coop GFs_CFs'!E:F, MATCH(B526,'Coop GFs_CFs'!B:B,0),2),
"Household", INDEX('Coop GFs_CFs'!G:H, MATCH(B526,'Coop GFs_CFs'!B:B,0),2),
"VMT", INDEX('Coop GFs_CFs'!I:J, MATCH(B526,'Coop GFs_CFs'!B:B,0),2),
"Lane Mile", INDEX('Coop GFs_CFs'!K:L, MATCH(B526,'Coop GFs_CFs'!B:B,0),2),
"Gas Sales", INDEX('Coop GFs_CFs'!M:N, MATCH(B526,'Coop GFs_CFs'!B:B,0),2),
"No Growth", INDEX('Coop GFs_CFs'!O:P, MATCH(B526,'Coop GFs_CFs'!B:B,0),2)
)</f>
        <v>1</v>
      </c>
      <c r="O526" s="133"/>
      <c r="P526" s="86">
        <f t="shared" si="32"/>
        <v>2.1343608187412099E-4</v>
      </c>
      <c r="Q526" s="86">
        <f t="shared" si="33"/>
        <v>2.1343608187412099E-4</v>
      </c>
      <c r="R526" s="156" t="s">
        <v>452</v>
      </c>
      <c r="S526" s="85" t="s">
        <v>446</v>
      </c>
      <c r="T526" s="85" t="s">
        <v>436</v>
      </c>
      <c r="U526" s="85" t="s">
        <v>444</v>
      </c>
      <c r="V526" s="85" t="s">
        <v>453</v>
      </c>
      <c r="W526" s="85" t="s">
        <v>454</v>
      </c>
      <c r="X526" s="85" t="s">
        <v>330</v>
      </c>
      <c r="Z526" s="42" t="s">
        <v>1710</v>
      </c>
      <c r="AA526"/>
    </row>
    <row r="527" spans="1:27" s="39" customFormat="1" x14ac:dyDescent="0.35">
      <c r="A527" s="85" t="s">
        <v>811</v>
      </c>
      <c r="B527" s="87">
        <v>51683</v>
      </c>
      <c r="C527" s="87" t="s">
        <v>12</v>
      </c>
      <c r="D527" s="86">
        <v>1.54452461627936</v>
      </c>
      <c r="E527" s="86">
        <f>SUMIFS('Ratios_MARAMA-VA'!T:T, 'Ratios_MARAMA-VA'!AA:AA, Z527)</f>
        <v>1.5445246162775701</v>
      </c>
      <c r="F527" s="86">
        <f>SUMIFS('Ratios_MARAMA-VA'!J:J, 'Ratios_MARAMA-VA'!AA:AA, Z527)</f>
        <v>1.55151651537939E-3</v>
      </c>
      <c r="G527" s="122">
        <f t="shared" si="31"/>
        <v>1.0045268939245986E-3</v>
      </c>
      <c r="H527" s="122">
        <v>1.54452461627936</v>
      </c>
      <c r="I527" s="86">
        <v>1.551516515381188E-3</v>
      </c>
      <c r="J527" s="122">
        <v>1.54452461627936</v>
      </c>
      <c r="K527" s="86">
        <v>1.551516515381188E-3</v>
      </c>
      <c r="L527" s="122" t="str" cm="1">
        <f t="array" ref="L527">_xlfn.SWITCH(A527,
    "District of Columbia", _xlfn.XLOOKUP(R527, '2015 O3 Growth Surrogates'!A:A, '2015 O3 Growth Surrogates'!H:H),
    "Maryland", _xlfn.XLOOKUP(R527, '2015 O3 Growth Surrogates'!A:A, '2015 O3 Growth Surrogates'!I:I),
    "Virginia", _xlfn.XLOOKUP(R527, '2015 O3 Growth Surrogates'!A:A, '2015 O3 Growth Surrogates'!J:J)
)</f>
        <v>No Growth</v>
      </c>
      <c r="M527" s="133" cm="1">
        <f t="array" ref="M527">_xlfn.SWITCH(L527,
"Employment", INDEX('Coop GFs_CFs'!C:D, MATCH(B527,'Coop GFs_CFs'!B:B,0),1),
"Population", INDEX('Coop GFs_CFs'!E:F, MATCH(B527,'Coop GFs_CFs'!B:B,0),1),
"Household", INDEX('Coop GFs_CFs'!G:H, MATCH(B527,'Coop GFs_CFs'!B:B,0),1),
"VMT", INDEX('Coop GFs_CFs'!I:J, MATCH(B527,'Coop GFs_CFs'!B:B,0),1),
"Lane Mile", INDEX('Coop GFs_CFs'!K:L, MATCH(B527,'Coop GFs_CFs'!B:B,0),1),
"Gas Sales", INDEX('Coop GFs_CFs'!M:N, MATCH(B527,'Coop GFs_CFs'!B:B,0),1),
"No Growth", INDEX('Coop GFs_CFs'!O:P, MATCH(B527,'Coop GFs_CFs'!B:B,0),1)
)</f>
        <v>1</v>
      </c>
      <c r="N527" s="133" cm="1">
        <f t="array" ref="N527">_xlfn.SWITCH(L527,
"Employment", INDEX('Coop GFs_CFs'!C:D, MATCH(B527,'Coop GFs_CFs'!B:B,0),2),
"Population", INDEX('Coop GFs_CFs'!E:F, MATCH(B527,'Coop GFs_CFs'!B:B,0),2),
"Household", INDEX('Coop GFs_CFs'!G:H, MATCH(B527,'Coop GFs_CFs'!B:B,0),2),
"VMT", INDEX('Coop GFs_CFs'!I:J, MATCH(B527,'Coop GFs_CFs'!B:B,0),2),
"Lane Mile", INDEX('Coop GFs_CFs'!K:L, MATCH(B527,'Coop GFs_CFs'!B:B,0),2),
"Gas Sales", INDEX('Coop GFs_CFs'!M:N, MATCH(B527,'Coop GFs_CFs'!B:B,0),2),
"No Growth", INDEX('Coop GFs_CFs'!O:P, MATCH(B527,'Coop GFs_CFs'!B:B,0),2)
)</f>
        <v>1</v>
      </c>
      <c r="O527" s="133"/>
      <c r="P527" s="86">
        <f t="shared" si="32"/>
        <v>1.55151651537939E-3</v>
      </c>
      <c r="Q527" s="86">
        <f t="shared" si="33"/>
        <v>1.55151651537939E-3</v>
      </c>
      <c r="R527" s="156" t="s">
        <v>452</v>
      </c>
      <c r="S527" s="85" t="s">
        <v>446</v>
      </c>
      <c r="T527" s="85" t="s">
        <v>436</v>
      </c>
      <c r="U527" s="85" t="s">
        <v>444</v>
      </c>
      <c r="V527" s="85" t="s">
        <v>453</v>
      </c>
      <c r="W527" s="85" t="s">
        <v>454</v>
      </c>
      <c r="X527" s="85" t="s">
        <v>330</v>
      </c>
      <c r="Z527" s="42" t="s">
        <v>1725</v>
      </c>
      <c r="AA527"/>
    </row>
    <row r="528" spans="1:27" s="39" customFormat="1" x14ac:dyDescent="0.35">
      <c r="A528" s="85" t="s">
        <v>811</v>
      </c>
      <c r="B528" s="87">
        <v>51685</v>
      </c>
      <c r="C528" s="87" t="s">
        <v>10</v>
      </c>
      <c r="D528" s="86">
        <v>7.6773009399699194E-2</v>
      </c>
      <c r="E528" s="86">
        <f>SUMIFS('Ratios_MARAMA-VA'!T:T, 'Ratios_MARAMA-VA'!AA:AA, Z528)</f>
        <v>7.6773009399610001E-2</v>
      </c>
      <c r="F528" s="86">
        <f>SUMIFS('Ratios_MARAMA-VA'!J:J, 'Ratios_MARAMA-VA'!AA:AA, Z528)</f>
        <v>7.7120552669434896E-5</v>
      </c>
      <c r="G528" s="122">
        <f t="shared" ref="G528:G591" si="34">F528/E528</f>
        <v>1.004526893924607E-3</v>
      </c>
      <c r="H528" s="122">
        <v>7.6773009399699194E-2</v>
      </c>
      <c r="I528" s="86">
        <v>7.7120552669524491E-5</v>
      </c>
      <c r="J528" s="122">
        <v>7.6773009399699194E-2</v>
      </c>
      <c r="K528" s="86">
        <v>7.7120552669524491E-5</v>
      </c>
      <c r="L528" s="122" t="str" cm="1">
        <f t="array" ref="L528">_xlfn.SWITCH(A528,
    "District of Columbia", _xlfn.XLOOKUP(R528, '2015 O3 Growth Surrogates'!A:A, '2015 O3 Growth Surrogates'!H:H),
    "Maryland", _xlfn.XLOOKUP(R528, '2015 O3 Growth Surrogates'!A:A, '2015 O3 Growth Surrogates'!I:I),
    "Virginia", _xlfn.XLOOKUP(R528, '2015 O3 Growth Surrogates'!A:A, '2015 O3 Growth Surrogates'!J:J)
)</f>
        <v>No Growth</v>
      </c>
      <c r="M528" s="133" cm="1">
        <f t="array" ref="M528">_xlfn.SWITCH(L528,
"Employment", INDEX('Coop GFs_CFs'!C:D, MATCH(B528,'Coop GFs_CFs'!B:B,0),1),
"Population", INDEX('Coop GFs_CFs'!E:F, MATCH(B528,'Coop GFs_CFs'!B:B,0),1),
"Household", INDEX('Coop GFs_CFs'!G:H, MATCH(B528,'Coop GFs_CFs'!B:B,0),1),
"VMT", INDEX('Coop GFs_CFs'!I:J, MATCH(B528,'Coop GFs_CFs'!B:B,0),1),
"Lane Mile", INDEX('Coop GFs_CFs'!K:L, MATCH(B528,'Coop GFs_CFs'!B:B,0),1),
"Gas Sales", INDEX('Coop GFs_CFs'!M:N, MATCH(B528,'Coop GFs_CFs'!B:B,0),1),
"No Growth", INDEX('Coop GFs_CFs'!O:P, MATCH(B528,'Coop GFs_CFs'!B:B,0),1)
)</f>
        <v>1</v>
      </c>
      <c r="N528" s="133" cm="1">
        <f t="array" ref="N528">_xlfn.SWITCH(L528,
"Employment", INDEX('Coop GFs_CFs'!C:D, MATCH(B528,'Coop GFs_CFs'!B:B,0),2),
"Population", INDEX('Coop GFs_CFs'!E:F, MATCH(B528,'Coop GFs_CFs'!B:B,0),2),
"Household", INDEX('Coop GFs_CFs'!G:H, MATCH(B528,'Coop GFs_CFs'!B:B,0),2),
"VMT", INDEX('Coop GFs_CFs'!I:J, MATCH(B528,'Coop GFs_CFs'!B:B,0),2),
"Lane Mile", INDEX('Coop GFs_CFs'!K:L, MATCH(B528,'Coop GFs_CFs'!B:B,0),2),
"Gas Sales", INDEX('Coop GFs_CFs'!M:N, MATCH(B528,'Coop GFs_CFs'!B:B,0),2),
"No Growth", INDEX('Coop GFs_CFs'!O:P, MATCH(B528,'Coop GFs_CFs'!B:B,0),2)
)</f>
        <v>1</v>
      </c>
      <c r="O528" s="133"/>
      <c r="P528" s="86">
        <f t="shared" si="32"/>
        <v>7.7120552669434896E-5</v>
      </c>
      <c r="Q528" s="86">
        <f t="shared" si="33"/>
        <v>7.7120552669434896E-5</v>
      </c>
      <c r="R528" s="156" t="s">
        <v>452</v>
      </c>
      <c r="S528" s="85" t="s">
        <v>446</v>
      </c>
      <c r="T528" s="85" t="s">
        <v>436</v>
      </c>
      <c r="U528" s="85" t="s">
        <v>444</v>
      </c>
      <c r="V528" s="85" t="s">
        <v>453</v>
      </c>
      <c r="W528" s="85" t="s">
        <v>454</v>
      </c>
      <c r="X528" s="85" t="s">
        <v>330</v>
      </c>
      <c r="Z528" s="42" t="s">
        <v>1711</v>
      </c>
      <c r="AA528"/>
    </row>
    <row r="529" spans="1:27" s="39" customFormat="1" x14ac:dyDescent="0.35">
      <c r="A529" s="85" t="s">
        <v>811</v>
      </c>
      <c r="B529" s="87">
        <v>51685</v>
      </c>
      <c r="C529" s="87" t="s">
        <v>12</v>
      </c>
      <c r="D529" s="86">
        <v>0.55808072894764804</v>
      </c>
      <c r="E529" s="86">
        <f>SUMIFS('Ratios_MARAMA-VA'!T:T, 'Ratios_MARAMA-VA'!AA:AA, Z529)</f>
        <v>0.558080728947002</v>
      </c>
      <c r="F529" s="86">
        <f>SUMIFS('Ratios_MARAMA-VA'!J:J, 'Ratios_MARAMA-VA'!AA:AA, Z529)</f>
        <v>5.6060710120830895E-4</v>
      </c>
      <c r="G529" s="122">
        <f t="shared" si="34"/>
        <v>1.0045268939246007E-3</v>
      </c>
      <c r="H529" s="122">
        <v>0.55808072894764804</v>
      </c>
      <c r="I529" s="86">
        <v>5.6060710120895785E-4</v>
      </c>
      <c r="J529" s="122">
        <v>0.55808072894764804</v>
      </c>
      <c r="K529" s="86">
        <v>5.6060710120895785E-4</v>
      </c>
      <c r="L529" s="122" t="str" cm="1">
        <f t="array" ref="L529">_xlfn.SWITCH(A529,
    "District of Columbia", _xlfn.XLOOKUP(R529, '2015 O3 Growth Surrogates'!A:A, '2015 O3 Growth Surrogates'!H:H),
    "Maryland", _xlfn.XLOOKUP(R529, '2015 O3 Growth Surrogates'!A:A, '2015 O3 Growth Surrogates'!I:I),
    "Virginia", _xlfn.XLOOKUP(R529, '2015 O3 Growth Surrogates'!A:A, '2015 O3 Growth Surrogates'!J:J)
)</f>
        <v>No Growth</v>
      </c>
      <c r="M529" s="133" cm="1">
        <f t="array" ref="M529">_xlfn.SWITCH(L529,
"Employment", INDEX('Coop GFs_CFs'!C:D, MATCH(B529,'Coop GFs_CFs'!B:B,0),1),
"Population", INDEX('Coop GFs_CFs'!E:F, MATCH(B529,'Coop GFs_CFs'!B:B,0),1),
"Household", INDEX('Coop GFs_CFs'!G:H, MATCH(B529,'Coop GFs_CFs'!B:B,0),1),
"VMT", INDEX('Coop GFs_CFs'!I:J, MATCH(B529,'Coop GFs_CFs'!B:B,0),1),
"Lane Mile", INDEX('Coop GFs_CFs'!K:L, MATCH(B529,'Coop GFs_CFs'!B:B,0),1),
"Gas Sales", INDEX('Coop GFs_CFs'!M:N, MATCH(B529,'Coop GFs_CFs'!B:B,0),1),
"No Growth", INDEX('Coop GFs_CFs'!O:P, MATCH(B529,'Coop GFs_CFs'!B:B,0),1)
)</f>
        <v>1</v>
      </c>
      <c r="N529" s="133" cm="1">
        <f t="array" ref="N529">_xlfn.SWITCH(L529,
"Employment", INDEX('Coop GFs_CFs'!C:D, MATCH(B529,'Coop GFs_CFs'!B:B,0),2),
"Population", INDEX('Coop GFs_CFs'!E:F, MATCH(B529,'Coop GFs_CFs'!B:B,0),2),
"Household", INDEX('Coop GFs_CFs'!G:H, MATCH(B529,'Coop GFs_CFs'!B:B,0),2),
"VMT", INDEX('Coop GFs_CFs'!I:J, MATCH(B529,'Coop GFs_CFs'!B:B,0),2),
"Lane Mile", INDEX('Coop GFs_CFs'!K:L, MATCH(B529,'Coop GFs_CFs'!B:B,0),2),
"Gas Sales", INDEX('Coop GFs_CFs'!M:N, MATCH(B529,'Coop GFs_CFs'!B:B,0),2),
"No Growth", INDEX('Coop GFs_CFs'!O:P, MATCH(B529,'Coop GFs_CFs'!B:B,0),2)
)</f>
        <v>1</v>
      </c>
      <c r="O529" s="133"/>
      <c r="P529" s="86">
        <f t="shared" si="32"/>
        <v>5.6060710120830895E-4</v>
      </c>
      <c r="Q529" s="86">
        <f t="shared" si="33"/>
        <v>5.6060710120830895E-4</v>
      </c>
      <c r="R529" s="156" t="s">
        <v>452</v>
      </c>
      <c r="S529" s="85" t="s">
        <v>446</v>
      </c>
      <c r="T529" s="85" t="s">
        <v>436</v>
      </c>
      <c r="U529" s="85" t="s">
        <v>444</v>
      </c>
      <c r="V529" s="85" t="s">
        <v>453</v>
      </c>
      <c r="W529" s="85" t="s">
        <v>454</v>
      </c>
      <c r="X529" s="85" t="s">
        <v>330</v>
      </c>
      <c r="Z529" s="42" t="s">
        <v>1726</v>
      </c>
      <c r="AA529"/>
    </row>
    <row r="530" spans="1:27" s="39" customFormat="1" x14ac:dyDescent="0.35">
      <c r="A530" s="85" t="s">
        <v>9</v>
      </c>
      <c r="B530" s="87">
        <v>11001</v>
      </c>
      <c r="C530" s="87" t="s">
        <v>10</v>
      </c>
      <c r="D530" s="86">
        <v>2.9274459999999999E-2</v>
      </c>
      <c r="E530" s="86">
        <f>SUMIFS('Ratios_MARAMA-VA'!T:T, 'Ratios_MARAMA-VA'!AA:AA, Z530)</f>
        <v>2.9274459999966002E-2</v>
      </c>
      <c r="F530" s="86">
        <f>SUMIFS('Ratios_MARAMA-VA'!J:J, 'Ratios_MARAMA-VA'!AA:AA, Z530)</f>
        <v>2.94069823750859E-5</v>
      </c>
      <c r="G530" s="122">
        <f t="shared" si="34"/>
        <v>1.0045268939246036E-3</v>
      </c>
      <c r="H530" s="122">
        <v>2.9274459999999999E-2</v>
      </c>
      <c r="I530" s="86">
        <v>2.9406982375120049E-5</v>
      </c>
      <c r="J530" s="122">
        <v>2.9274459999999999E-2</v>
      </c>
      <c r="K530" s="86">
        <v>2.9406982375120049E-5</v>
      </c>
      <c r="L530" s="122" t="str" cm="1">
        <f t="array" ref="L530">_xlfn.SWITCH(A530,
    "District of Columbia", _xlfn.XLOOKUP(R530, '2015 O3 Growth Surrogates'!A:A, '2015 O3 Growth Surrogates'!H:H),
    "Maryland", _xlfn.XLOOKUP(R530, '2015 O3 Growth Surrogates'!A:A, '2015 O3 Growth Surrogates'!I:I),
    "Virginia", _xlfn.XLOOKUP(R530, '2015 O3 Growth Surrogates'!A:A, '2015 O3 Growth Surrogates'!J:J)
)</f>
        <v>No Growth</v>
      </c>
      <c r="M530" s="133" cm="1">
        <f t="array" ref="M530">_xlfn.SWITCH(L530,
"Employment", INDEX('Coop GFs_CFs'!C:D, MATCH(B530,'Coop GFs_CFs'!B:B,0),1),
"Population", INDEX('Coop GFs_CFs'!E:F, MATCH(B530,'Coop GFs_CFs'!B:B,0),1),
"Household", INDEX('Coop GFs_CFs'!G:H, MATCH(B530,'Coop GFs_CFs'!B:B,0),1),
"VMT", INDEX('Coop GFs_CFs'!I:J, MATCH(B530,'Coop GFs_CFs'!B:B,0),1),
"Lane Mile", INDEX('Coop GFs_CFs'!K:L, MATCH(B530,'Coop GFs_CFs'!B:B,0),1),
"Gas Sales", INDEX('Coop GFs_CFs'!M:N, MATCH(B530,'Coop GFs_CFs'!B:B,0),1),
"No Growth", INDEX('Coop GFs_CFs'!O:P, MATCH(B530,'Coop GFs_CFs'!B:B,0),1)
)</f>
        <v>1</v>
      </c>
      <c r="N530" s="133" cm="1">
        <f t="array" ref="N530">_xlfn.SWITCH(L530,
"Employment", INDEX('Coop GFs_CFs'!C:D, MATCH(B530,'Coop GFs_CFs'!B:B,0),2),
"Population", INDEX('Coop GFs_CFs'!E:F, MATCH(B530,'Coop GFs_CFs'!B:B,0),2),
"Household", INDEX('Coop GFs_CFs'!G:H, MATCH(B530,'Coop GFs_CFs'!B:B,0),2),
"VMT", INDEX('Coop GFs_CFs'!I:J, MATCH(B530,'Coop GFs_CFs'!B:B,0),2),
"Lane Mile", INDEX('Coop GFs_CFs'!K:L, MATCH(B530,'Coop GFs_CFs'!B:B,0),2),
"Gas Sales", INDEX('Coop GFs_CFs'!M:N, MATCH(B530,'Coop GFs_CFs'!B:B,0),2),
"No Growth", INDEX('Coop GFs_CFs'!O:P, MATCH(B530,'Coop GFs_CFs'!B:B,0),2)
)</f>
        <v>1</v>
      </c>
      <c r="O530" s="133"/>
      <c r="P530" s="86">
        <f t="shared" si="32"/>
        <v>2.94069823750859E-5</v>
      </c>
      <c r="Q530" s="86">
        <f t="shared" si="33"/>
        <v>2.94069823750859E-5</v>
      </c>
      <c r="R530" s="156" t="s">
        <v>459</v>
      </c>
      <c r="S530" s="85" t="s">
        <v>446</v>
      </c>
      <c r="T530" s="85" t="s">
        <v>436</v>
      </c>
      <c r="U530" s="85" t="s">
        <v>444</v>
      </c>
      <c r="V530" s="85" t="s">
        <v>453</v>
      </c>
      <c r="W530" s="85" t="s">
        <v>460</v>
      </c>
      <c r="X530" s="85" t="s">
        <v>330</v>
      </c>
      <c r="Z530" s="42" t="s">
        <v>1728</v>
      </c>
      <c r="AA530"/>
    </row>
    <row r="531" spans="1:27" s="39" customFormat="1" x14ac:dyDescent="0.35">
      <c r="A531" s="85" t="s">
        <v>9</v>
      </c>
      <c r="B531" s="87">
        <v>11001</v>
      </c>
      <c r="C531" s="87" t="s">
        <v>12</v>
      </c>
      <c r="D531" s="86">
        <v>0.55412360000000005</v>
      </c>
      <c r="E531" s="86">
        <f>SUMIFS('Ratios_MARAMA-VA'!T:T, 'Ratios_MARAMA-VA'!AA:AA, Z531)</f>
        <v>0.55412359999935701</v>
      </c>
      <c r="F531" s="86">
        <f>SUMIFS('Ratios_MARAMA-VA'!J:J, 'Ratios_MARAMA-VA'!AA:AA, Z531)</f>
        <v>5.5663205875767401E-4</v>
      </c>
      <c r="G531" s="122">
        <f t="shared" si="34"/>
        <v>1.0045268939246044E-3</v>
      </c>
      <c r="H531" s="122">
        <v>0.55412360000000005</v>
      </c>
      <c r="I531" s="86">
        <v>5.5663205875831998E-4</v>
      </c>
      <c r="J531" s="122">
        <v>0.55412360000000005</v>
      </c>
      <c r="K531" s="86">
        <v>5.5663205875831998E-4</v>
      </c>
      <c r="L531" s="122" t="str" cm="1">
        <f t="array" ref="L531">_xlfn.SWITCH(A531,
    "District of Columbia", _xlfn.XLOOKUP(R531, '2015 O3 Growth Surrogates'!A:A, '2015 O3 Growth Surrogates'!H:H),
    "Maryland", _xlfn.XLOOKUP(R531, '2015 O3 Growth Surrogates'!A:A, '2015 O3 Growth Surrogates'!I:I),
    "Virginia", _xlfn.XLOOKUP(R531, '2015 O3 Growth Surrogates'!A:A, '2015 O3 Growth Surrogates'!J:J)
)</f>
        <v>No Growth</v>
      </c>
      <c r="M531" s="133" cm="1">
        <f t="array" ref="M531">_xlfn.SWITCH(L531,
"Employment", INDEX('Coop GFs_CFs'!C:D, MATCH(B531,'Coop GFs_CFs'!B:B,0),1),
"Population", INDEX('Coop GFs_CFs'!E:F, MATCH(B531,'Coop GFs_CFs'!B:B,0),1),
"Household", INDEX('Coop GFs_CFs'!G:H, MATCH(B531,'Coop GFs_CFs'!B:B,0),1),
"VMT", INDEX('Coop GFs_CFs'!I:J, MATCH(B531,'Coop GFs_CFs'!B:B,0),1),
"Lane Mile", INDEX('Coop GFs_CFs'!K:L, MATCH(B531,'Coop GFs_CFs'!B:B,0),1),
"Gas Sales", INDEX('Coop GFs_CFs'!M:N, MATCH(B531,'Coop GFs_CFs'!B:B,0),1),
"No Growth", INDEX('Coop GFs_CFs'!O:P, MATCH(B531,'Coop GFs_CFs'!B:B,0),1)
)</f>
        <v>1</v>
      </c>
      <c r="N531" s="133" cm="1">
        <f t="array" ref="N531">_xlfn.SWITCH(L531,
"Employment", INDEX('Coop GFs_CFs'!C:D, MATCH(B531,'Coop GFs_CFs'!B:B,0),2),
"Population", INDEX('Coop GFs_CFs'!E:F, MATCH(B531,'Coop GFs_CFs'!B:B,0),2),
"Household", INDEX('Coop GFs_CFs'!G:H, MATCH(B531,'Coop GFs_CFs'!B:B,0),2),
"VMT", INDEX('Coop GFs_CFs'!I:J, MATCH(B531,'Coop GFs_CFs'!B:B,0),2),
"Lane Mile", INDEX('Coop GFs_CFs'!K:L, MATCH(B531,'Coop GFs_CFs'!B:B,0),2),
"Gas Sales", INDEX('Coop GFs_CFs'!M:N, MATCH(B531,'Coop GFs_CFs'!B:B,0),2),
"No Growth", INDEX('Coop GFs_CFs'!O:P, MATCH(B531,'Coop GFs_CFs'!B:B,0),2)
)</f>
        <v>1</v>
      </c>
      <c r="O531" s="133"/>
      <c r="P531" s="86">
        <f t="shared" si="32"/>
        <v>5.5663205875767401E-4</v>
      </c>
      <c r="Q531" s="86">
        <f t="shared" si="33"/>
        <v>5.5663205875767401E-4</v>
      </c>
      <c r="R531" s="156" t="s">
        <v>459</v>
      </c>
      <c r="S531" s="85" t="s">
        <v>446</v>
      </c>
      <c r="T531" s="85" t="s">
        <v>436</v>
      </c>
      <c r="U531" s="85" t="s">
        <v>444</v>
      </c>
      <c r="V531" s="85" t="s">
        <v>453</v>
      </c>
      <c r="W531" s="85" t="s">
        <v>460</v>
      </c>
      <c r="X531" s="85" t="s">
        <v>330</v>
      </c>
      <c r="Z531" s="42" t="s">
        <v>1743</v>
      </c>
      <c r="AA531"/>
    </row>
    <row r="532" spans="1:27" s="39" customFormat="1" x14ac:dyDescent="0.35">
      <c r="A532" s="85" t="s">
        <v>497</v>
      </c>
      <c r="B532" s="87">
        <v>24009</v>
      </c>
      <c r="C532" s="87" t="s">
        <v>10</v>
      </c>
      <c r="D532" s="86">
        <v>0.69190943349993095</v>
      </c>
      <c r="E532" s="86">
        <f>SUMIFS('Ratios_MARAMA-VA'!T:T, 'Ratios_MARAMA-VA'!AA:AA, Z532)</f>
        <v>0.69190943349912803</v>
      </c>
      <c r="F532" s="86">
        <f>SUMIFS('Ratios_MARAMA-VA'!J:J, 'Ratios_MARAMA-VA'!AA:AA, Z532)</f>
        <v>6.9504163411001198E-4</v>
      </c>
      <c r="G532" s="122">
        <f t="shared" si="34"/>
        <v>1.0045268939246049E-3</v>
      </c>
      <c r="H532" s="122">
        <v>0.69190943349993095</v>
      </c>
      <c r="I532" s="86">
        <v>6.9504163411081862E-4</v>
      </c>
      <c r="J532" s="122">
        <v>0.69190943349993095</v>
      </c>
      <c r="K532" s="86">
        <v>6.9504163411081862E-4</v>
      </c>
      <c r="L532" s="122" t="str" cm="1">
        <f t="array" ref="L532">_xlfn.SWITCH(A532,
    "District of Columbia", _xlfn.XLOOKUP(R532, '2015 O3 Growth Surrogates'!A:A, '2015 O3 Growth Surrogates'!H:H),
    "Maryland", _xlfn.XLOOKUP(R532, '2015 O3 Growth Surrogates'!A:A, '2015 O3 Growth Surrogates'!I:I),
    "Virginia", _xlfn.XLOOKUP(R532, '2015 O3 Growth Surrogates'!A:A, '2015 O3 Growth Surrogates'!J:J)
)</f>
        <v>Household</v>
      </c>
      <c r="M532" s="133" cm="1">
        <f t="array" ref="M532">_xlfn.SWITCH(L532,
"Employment", INDEX('Coop GFs_CFs'!C:D, MATCH(B532,'Coop GFs_CFs'!B:B,0),1),
"Population", INDEX('Coop GFs_CFs'!E:F, MATCH(B532,'Coop GFs_CFs'!B:B,0),1),
"Household", INDEX('Coop GFs_CFs'!G:H, MATCH(B532,'Coop GFs_CFs'!B:B,0),1),
"VMT", INDEX('Coop GFs_CFs'!I:J, MATCH(B532,'Coop GFs_CFs'!B:B,0),1),
"Lane Mile", INDEX('Coop GFs_CFs'!K:L, MATCH(B532,'Coop GFs_CFs'!B:B,0),1),
"Gas Sales", INDEX('Coop GFs_CFs'!M:N, MATCH(B532,'Coop GFs_CFs'!B:B,0),1),
"No Growth", INDEX('Coop GFs_CFs'!O:P, MATCH(B532,'Coop GFs_CFs'!B:B,0),1)
)</f>
        <v>1.0717053327861332</v>
      </c>
      <c r="N532" s="133" cm="1">
        <f t="array" ref="N532">_xlfn.SWITCH(L532,
"Employment", INDEX('Coop GFs_CFs'!C:D, MATCH(B532,'Coop GFs_CFs'!B:B,0),2),
"Population", INDEX('Coop GFs_CFs'!E:F, MATCH(B532,'Coop GFs_CFs'!B:B,0),2),
"Household", INDEX('Coop GFs_CFs'!G:H, MATCH(B532,'Coop GFs_CFs'!B:B,0),2),
"VMT", INDEX('Coop GFs_CFs'!I:J, MATCH(B532,'Coop GFs_CFs'!B:B,0),2),
"Lane Mile", INDEX('Coop GFs_CFs'!K:L, MATCH(B532,'Coop GFs_CFs'!B:B,0),2),
"Gas Sales", INDEX('Coop GFs_CFs'!M:N, MATCH(B532,'Coop GFs_CFs'!B:B,0),2),
"No Growth", INDEX('Coop GFs_CFs'!O:P, MATCH(B532,'Coop GFs_CFs'!B:B,0),2)
)</f>
        <v>1.0941988750211236</v>
      </c>
      <c r="O532" s="133"/>
      <c r="P532" s="86">
        <f t="shared" si="32"/>
        <v>7.4487982578408819E-4</v>
      </c>
      <c r="Q532" s="86">
        <f t="shared" si="33"/>
        <v>7.6051377413601851E-4</v>
      </c>
      <c r="R532" s="156" t="s">
        <v>459</v>
      </c>
      <c r="S532" s="85" t="s">
        <v>446</v>
      </c>
      <c r="T532" s="85" t="s">
        <v>436</v>
      </c>
      <c r="U532" s="85" t="s">
        <v>444</v>
      </c>
      <c r="V532" s="85" t="s">
        <v>453</v>
      </c>
      <c r="W532" s="85" t="s">
        <v>460</v>
      </c>
      <c r="X532" s="85" t="s">
        <v>330</v>
      </c>
      <c r="Z532" s="42" t="s">
        <v>1729</v>
      </c>
      <c r="AA532"/>
    </row>
    <row r="533" spans="1:27" s="39" customFormat="1" x14ac:dyDescent="0.35">
      <c r="A533" s="85" t="s">
        <v>497</v>
      </c>
      <c r="B533" s="87">
        <v>24009</v>
      </c>
      <c r="C533" s="87" t="s">
        <v>12</v>
      </c>
      <c r="D533" s="86">
        <v>13.0968598729636</v>
      </c>
      <c r="E533" s="86">
        <f>SUMIFS('Ratios_MARAMA-VA'!T:T, 'Ratios_MARAMA-VA'!AA:AA, Z533)</f>
        <v>13.0968598729484</v>
      </c>
      <c r="F533" s="86">
        <f>SUMIFS('Ratios_MARAMA-VA'!J:J, 'Ratios_MARAMA-VA'!AA:AA, Z533)</f>
        <v>1.31561479683386E-2</v>
      </c>
      <c r="G533" s="122">
        <f t="shared" si="34"/>
        <v>1.004526893924601E-3</v>
      </c>
      <c r="H533" s="122">
        <v>13.0968598729636</v>
      </c>
      <c r="I533" s="86">
        <v>1.3156147968353869E-2</v>
      </c>
      <c r="J533" s="122">
        <v>13.0968598729636</v>
      </c>
      <c r="K533" s="86">
        <v>1.3156147968353869E-2</v>
      </c>
      <c r="L533" s="122" t="str" cm="1">
        <f t="array" ref="L533">_xlfn.SWITCH(A533,
    "District of Columbia", _xlfn.XLOOKUP(R533, '2015 O3 Growth Surrogates'!A:A, '2015 O3 Growth Surrogates'!H:H),
    "Maryland", _xlfn.XLOOKUP(R533, '2015 O3 Growth Surrogates'!A:A, '2015 O3 Growth Surrogates'!I:I),
    "Virginia", _xlfn.XLOOKUP(R533, '2015 O3 Growth Surrogates'!A:A, '2015 O3 Growth Surrogates'!J:J)
)</f>
        <v>Household</v>
      </c>
      <c r="M533" s="133" cm="1">
        <f t="array" ref="M533">_xlfn.SWITCH(L533,
"Employment", INDEX('Coop GFs_CFs'!C:D, MATCH(B533,'Coop GFs_CFs'!B:B,0),1),
"Population", INDEX('Coop GFs_CFs'!E:F, MATCH(B533,'Coop GFs_CFs'!B:B,0),1),
"Household", INDEX('Coop GFs_CFs'!G:H, MATCH(B533,'Coop GFs_CFs'!B:B,0),1),
"VMT", INDEX('Coop GFs_CFs'!I:J, MATCH(B533,'Coop GFs_CFs'!B:B,0),1),
"Lane Mile", INDEX('Coop GFs_CFs'!K:L, MATCH(B533,'Coop GFs_CFs'!B:B,0),1),
"Gas Sales", INDEX('Coop GFs_CFs'!M:N, MATCH(B533,'Coop GFs_CFs'!B:B,0),1),
"No Growth", INDEX('Coop GFs_CFs'!O:P, MATCH(B533,'Coop GFs_CFs'!B:B,0),1)
)</f>
        <v>1.0717053327861332</v>
      </c>
      <c r="N533" s="133" cm="1">
        <f t="array" ref="N533">_xlfn.SWITCH(L533,
"Employment", INDEX('Coop GFs_CFs'!C:D, MATCH(B533,'Coop GFs_CFs'!B:B,0),2),
"Population", INDEX('Coop GFs_CFs'!E:F, MATCH(B533,'Coop GFs_CFs'!B:B,0),2),
"Household", INDEX('Coop GFs_CFs'!G:H, MATCH(B533,'Coop GFs_CFs'!B:B,0),2),
"VMT", INDEX('Coop GFs_CFs'!I:J, MATCH(B533,'Coop GFs_CFs'!B:B,0),2),
"Lane Mile", INDEX('Coop GFs_CFs'!K:L, MATCH(B533,'Coop GFs_CFs'!B:B,0),2),
"Gas Sales", INDEX('Coop GFs_CFs'!M:N, MATCH(B533,'Coop GFs_CFs'!B:B,0),2),
"No Growth", INDEX('Coop GFs_CFs'!O:P, MATCH(B533,'Coop GFs_CFs'!B:B,0),2)
)</f>
        <v>1.0941988750211236</v>
      </c>
      <c r="O533" s="133"/>
      <c r="P533" s="86">
        <f t="shared" si="32"/>
        <v>1.409951393659193E-2</v>
      </c>
      <c r="Q533" s="86">
        <f t="shared" si="33"/>
        <v>1.4395442306567537E-2</v>
      </c>
      <c r="R533" s="156" t="s">
        <v>459</v>
      </c>
      <c r="S533" s="85" t="s">
        <v>446</v>
      </c>
      <c r="T533" s="85" t="s">
        <v>436</v>
      </c>
      <c r="U533" s="85" t="s">
        <v>444</v>
      </c>
      <c r="V533" s="85" t="s">
        <v>453</v>
      </c>
      <c r="W533" s="85" t="s">
        <v>460</v>
      </c>
      <c r="X533" s="85" t="s">
        <v>330</v>
      </c>
      <c r="Z533" s="42" t="s">
        <v>1744</v>
      </c>
      <c r="AA533"/>
    </row>
    <row r="534" spans="1:27" s="39" customFormat="1" x14ac:dyDescent="0.35">
      <c r="A534" s="85" t="s">
        <v>497</v>
      </c>
      <c r="B534" s="87">
        <v>24017</v>
      </c>
      <c r="C534" s="87" t="s">
        <v>10</v>
      </c>
      <c r="D534" s="86">
        <v>1.2899905426317899</v>
      </c>
      <c r="E534" s="86">
        <f>SUMIFS('Ratios_MARAMA-VA'!T:T, 'Ratios_MARAMA-VA'!AA:AA, Z534)</f>
        <v>1.28999054263029</v>
      </c>
      <c r="F534" s="86">
        <f>SUMIFS('Ratios_MARAMA-VA'!J:J, 'Ratios_MARAMA-VA'!AA:AA, Z534)</f>
        <v>1.29583019298052E-3</v>
      </c>
      <c r="G534" s="122">
        <f t="shared" si="34"/>
        <v>1.0045268939246042E-3</v>
      </c>
      <c r="H534" s="122">
        <v>1.2899905426317899</v>
      </c>
      <c r="I534" s="86">
        <v>1.2958301929820266E-3</v>
      </c>
      <c r="J534" s="122">
        <v>1.2899905426317899</v>
      </c>
      <c r="K534" s="86">
        <v>1.2958301929820266E-3</v>
      </c>
      <c r="L534" s="122" t="str" cm="1">
        <f t="array" ref="L534">_xlfn.SWITCH(A534,
    "District of Columbia", _xlfn.XLOOKUP(R534, '2015 O3 Growth Surrogates'!A:A, '2015 O3 Growth Surrogates'!H:H),
    "Maryland", _xlfn.XLOOKUP(R534, '2015 O3 Growth Surrogates'!A:A, '2015 O3 Growth Surrogates'!I:I),
    "Virginia", _xlfn.XLOOKUP(R534, '2015 O3 Growth Surrogates'!A:A, '2015 O3 Growth Surrogates'!J:J)
)</f>
        <v>Household</v>
      </c>
      <c r="M534" s="133" cm="1">
        <f t="array" ref="M534">_xlfn.SWITCH(L534,
"Employment", INDEX('Coop GFs_CFs'!C:D, MATCH(B534,'Coop GFs_CFs'!B:B,0),1),
"Population", INDEX('Coop GFs_CFs'!E:F, MATCH(B534,'Coop GFs_CFs'!B:B,0),1),
"Household", INDEX('Coop GFs_CFs'!G:H, MATCH(B534,'Coop GFs_CFs'!B:B,0),1),
"VMT", INDEX('Coop GFs_CFs'!I:J, MATCH(B534,'Coop GFs_CFs'!B:B,0),1),
"Lane Mile", INDEX('Coop GFs_CFs'!K:L, MATCH(B534,'Coop GFs_CFs'!B:B,0),1),
"Gas Sales", INDEX('Coop GFs_CFs'!M:N, MATCH(B534,'Coop GFs_CFs'!B:B,0),1),
"No Growth", INDEX('Coop GFs_CFs'!O:P, MATCH(B534,'Coop GFs_CFs'!B:B,0),1)
)</f>
        <v>1.1901345613926138</v>
      </c>
      <c r="N534" s="133" cm="1">
        <f t="array" ref="N534">_xlfn.SWITCH(L534,
"Employment", INDEX('Coop GFs_CFs'!C:D, MATCH(B534,'Coop GFs_CFs'!B:B,0),2),
"Population", INDEX('Coop GFs_CFs'!E:F, MATCH(B534,'Coop GFs_CFs'!B:B,0),2),
"Household", INDEX('Coop GFs_CFs'!G:H, MATCH(B534,'Coop GFs_CFs'!B:B,0),2),
"VMT", INDEX('Coop GFs_CFs'!I:J, MATCH(B534,'Coop GFs_CFs'!B:B,0),2),
"Lane Mile", INDEX('Coop GFs_CFs'!K:L, MATCH(B534,'Coop GFs_CFs'!B:B,0),2),
"Gas Sales", INDEX('Coop GFs_CFs'!M:N, MATCH(B534,'Coop GFs_CFs'!B:B,0),2),
"No Growth", INDEX('Coop GFs_CFs'!O:P, MATCH(B534,'Coop GFs_CFs'!B:B,0),2)
)</f>
        <v>1.2607033014443205</v>
      </c>
      <c r="O534" s="133"/>
      <c r="P534" s="86">
        <f t="shared" si="32"/>
        <v>1.5422122983621772E-3</v>
      </c>
      <c r="Q534" s="86">
        <f t="shared" si="33"/>
        <v>1.6336574024017724E-3</v>
      </c>
      <c r="R534" s="156" t="s">
        <v>459</v>
      </c>
      <c r="S534" s="85" t="s">
        <v>446</v>
      </c>
      <c r="T534" s="85" t="s">
        <v>436</v>
      </c>
      <c r="U534" s="85" t="s">
        <v>444</v>
      </c>
      <c r="V534" s="85" t="s">
        <v>453</v>
      </c>
      <c r="W534" s="85" t="s">
        <v>460</v>
      </c>
      <c r="X534" s="85" t="s">
        <v>330</v>
      </c>
      <c r="Z534" s="42" t="s">
        <v>1730</v>
      </c>
      <c r="AA534"/>
    </row>
    <row r="535" spans="1:27" s="39" customFormat="1" x14ac:dyDescent="0.35">
      <c r="A535" s="85" t="s">
        <v>497</v>
      </c>
      <c r="B535" s="87">
        <v>24017</v>
      </c>
      <c r="C535" s="87" t="s">
        <v>12</v>
      </c>
      <c r="D535" s="86">
        <v>24.4176698481198</v>
      </c>
      <c r="E535" s="86">
        <f>SUMIFS('Ratios_MARAMA-VA'!T:T, 'Ratios_MARAMA-VA'!AA:AA, Z535)</f>
        <v>24.417669848091499</v>
      </c>
      <c r="F535" s="86">
        <f>SUMIFS('Ratios_MARAMA-VA'!J:J, 'Ratios_MARAMA-VA'!AA:AA, Z535)</f>
        <v>2.4528206049379799E-2</v>
      </c>
      <c r="G535" s="122">
        <f t="shared" si="34"/>
        <v>1.0045268939246036E-3</v>
      </c>
      <c r="H535" s="122">
        <v>24.4176698481198</v>
      </c>
      <c r="I535" s="86">
        <v>2.4528206049408228E-2</v>
      </c>
      <c r="J535" s="122">
        <v>24.4176698481198</v>
      </c>
      <c r="K535" s="86">
        <v>2.4528206049408228E-2</v>
      </c>
      <c r="L535" s="122" t="str" cm="1">
        <f t="array" ref="L535">_xlfn.SWITCH(A535,
    "District of Columbia", _xlfn.XLOOKUP(R535, '2015 O3 Growth Surrogates'!A:A, '2015 O3 Growth Surrogates'!H:H),
    "Maryland", _xlfn.XLOOKUP(R535, '2015 O3 Growth Surrogates'!A:A, '2015 O3 Growth Surrogates'!I:I),
    "Virginia", _xlfn.XLOOKUP(R535, '2015 O3 Growth Surrogates'!A:A, '2015 O3 Growth Surrogates'!J:J)
)</f>
        <v>Household</v>
      </c>
      <c r="M535" s="133" cm="1">
        <f t="array" ref="M535">_xlfn.SWITCH(L535,
"Employment", INDEX('Coop GFs_CFs'!C:D, MATCH(B535,'Coop GFs_CFs'!B:B,0),1),
"Population", INDEX('Coop GFs_CFs'!E:F, MATCH(B535,'Coop GFs_CFs'!B:B,0),1),
"Household", INDEX('Coop GFs_CFs'!G:H, MATCH(B535,'Coop GFs_CFs'!B:B,0),1),
"VMT", INDEX('Coop GFs_CFs'!I:J, MATCH(B535,'Coop GFs_CFs'!B:B,0),1),
"Lane Mile", INDEX('Coop GFs_CFs'!K:L, MATCH(B535,'Coop GFs_CFs'!B:B,0),1),
"Gas Sales", INDEX('Coop GFs_CFs'!M:N, MATCH(B535,'Coop GFs_CFs'!B:B,0),1),
"No Growth", INDEX('Coop GFs_CFs'!O:P, MATCH(B535,'Coop GFs_CFs'!B:B,0),1)
)</f>
        <v>1.1901345613926138</v>
      </c>
      <c r="N535" s="133" cm="1">
        <f t="array" ref="N535">_xlfn.SWITCH(L535,
"Employment", INDEX('Coop GFs_CFs'!C:D, MATCH(B535,'Coop GFs_CFs'!B:B,0),2),
"Population", INDEX('Coop GFs_CFs'!E:F, MATCH(B535,'Coop GFs_CFs'!B:B,0),2),
"Household", INDEX('Coop GFs_CFs'!G:H, MATCH(B535,'Coop GFs_CFs'!B:B,0),2),
"VMT", INDEX('Coop GFs_CFs'!I:J, MATCH(B535,'Coop GFs_CFs'!B:B,0),2),
"Lane Mile", INDEX('Coop GFs_CFs'!K:L, MATCH(B535,'Coop GFs_CFs'!B:B,0),2),
"Gas Sales", INDEX('Coop GFs_CFs'!M:N, MATCH(B535,'Coop GFs_CFs'!B:B,0),2),
"No Growth", INDEX('Coop GFs_CFs'!O:P, MATCH(B535,'Coop GFs_CFs'!B:B,0),2)
)</f>
        <v>1.2607033014443205</v>
      </c>
      <c r="O535" s="133"/>
      <c r="P535" s="86">
        <f t="shared" si="32"/>
        <v>2.9191865748326284E-2</v>
      </c>
      <c r="Q535" s="86">
        <f t="shared" si="33"/>
        <v>3.0922790344959667E-2</v>
      </c>
      <c r="R535" s="156" t="s">
        <v>459</v>
      </c>
      <c r="S535" s="85" t="s">
        <v>446</v>
      </c>
      <c r="T535" s="85" t="s">
        <v>436</v>
      </c>
      <c r="U535" s="85" t="s">
        <v>444</v>
      </c>
      <c r="V535" s="85" t="s">
        <v>453</v>
      </c>
      <c r="W535" s="85" t="s">
        <v>460</v>
      </c>
      <c r="X535" s="85" t="s">
        <v>330</v>
      </c>
      <c r="Z535" s="42" t="s">
        <v>1745</v>
      </c>
      <c r="AA535"/>
    </row>
    <row r="536" spans="1:27" s="39" customFormat="1" x14ac:dyDescent="0.35">
      <c r="A536" s="85" t="s">
        <v>497</v>
      </c>
      <c r="B536" s="87">
        <v>24021</v>
      </c>
      <c r="C536" s="87" t="s">
        <v>10</v>
      </c>
      <c r="D536" s="86">
        <v>1.3376191517875899</v>
      </c>
      <c r="E536" s="86">
        <f>SUMIFS('Ratios_MARAMA-VA'!T:T, 'Ratios_MARAMA-VA'!AA:AA, Z536)</f>
        <v>1.3376191517860301</v>
      </c>
      <c r="F536" s="86">
        <f>SUMIFS('Ratios_MARAMA-VA'!J:J, 'Ratios_MARAMA-VA'!AA:AA, Z536)</f>
        <v>1.3436744117976799E-3</v>
      </c>
      <c r="G536" s="122">
        <f t="shared" si="34"/>
        <v>1.0045268939246007E-3</v>
      </c>
      <c r="H536" s="122">
        <v>1.3376191517875899</v>
      </c>
      <c r="I536" s="86">
        <v>1.3436744117992468E-3</v>
      </c>
      <c r="J536" s="122">
        <v>1.3376191517875899</v>
      </c>
      <c r="K536" s="86">
        <v>1.3436744117992468E-3</v>
      </c>
      <c r="L536" s="122" t="str" cm="1">
        <f t="array" ref="L536">_xlfn.SWITCH(A536,
    "District of Columbia", _xlfn.XLOOKUP(R536, '2015 O3 Growth Surrogates'!A:A, '2015 O3 Growth Surrogates'!H:H),
    "Maryland", _xlfn.XLOOKUP(R536, '2015 O3 Growth Surrogates'!A:A, '2015 O3 Growth Surrogates'!I:I),
    "Virginia", _xlfn.XLOOKUP(R536, '2015 O3 Growth Surrogates'!A:A, '2015 O3 Growth Surrogates'!J:J)
)</f>
        <v>Household</v>
      </c>
      <c r="M536" s="133" cm="1">
        <f t="array" ref="M536">_xlfn.SWITCH(L536,
"Employment", INDEX('Coop GFs_CFs'!C:D, MATCH(B536,'Coop GFs_CFs'!B:B,0),1),
"Population", INDEX('Coop GFs_CFs'!E:F, MATCH(B536,'Coop GFs_CFs'!B:B,0),1),
"Household", INDEX('Coop GFs_CFs'!G:H, MATCH(B536,'Coop GFs_CFs'!B:B,0),1),
"VMT", INDEX('Coop GFs_CFs'!I:J, MATCH(B536,'Coop GFs_CFs'!B:B,0),1),
"Lane Mile", INDEX('Coop GFs_CFs'!K:L, MATCH(B536,'Coop GFs_CFs'!B:B,0),1),
"Gas Sales", INDEX('Coop GFs_CFs'!M:N, MATCH(B536,'Coop GFs_CFs'!B:B,0),1),
"No Growth", INDEX('Coop GFs_CFs'!O:P, MATCH(B536,'Coop GFs_CFs'!B:B,0),1)
)</f>
        <v>1.1641130653464411</v>
      </c>
      <c r="N536" s="133" cm="1">
        <f t="array" ref="N536">_xlfn.SWITCH(L536,
"Employment", INDEX('Coop GFs_CFs'!C:D, MATCH(B536,'Coop GFs_CFs'!B:B,0),2),
"Population", INDEX('Coop GFs_CFs'!E:F, MATCH(B536,'Coop GFs_CFs'!B:B,0),2),
"Household", INDEX('Coop GFs_CFs'!G:H, MATCH(B536,'Coop GFs_CFs'!B:B,0),2),
"VMT", INDEX('Coop GFs_CFs'!I:J, MATCH(B536,'Coop GFs_CFs'!B:B,0),2),
"Lane Mile", INDEX('Coop GFs_CFs'!K:L, MATCH(B536,'Coop GFs_CFs'!B:B,0),2),
"Gas Sales", INDEX('Coop GFs_CFs'!M:N, MATCH(B536,'Coop GFs_CFs'!B:B,0),2),
"No Growth", INDEX('Coop GFs_CFs'!O:P, MATCH(B536,'Coop GFs_CFs'!B:B,0),2)
)</f>
        <v>1.2555086048546673</v>
      </c>
      <c r="O536" s="133"/>
      <c r="P536" s="86">
        <f t="shared" si="32"/>
        <v>1.5641889383453734E-3</v>
      </c>
      <c r="Q536" s="86">
        <f t="shared" si="33"/>
        <v>1.6869947861350208E-3</v>
      </c>
      <c r="R536" s="156" t="s">
        <v>459</v>
      </c>
      <c r="S536" s="85" t="s">
        <v>446</v>
      </c>
      <c r="T536" s="85" t="s">
        <v>436</v>
      </c>
      <c r="U536" s="85" t="s">
        <v>444</v>
      </c>
      <c r="V536" s="85" t="s">
        <v>453</v>
      </c>
      <c r="W536" s="85" t="s">
        <v>460</v>
      </c>
      <c r="X536" s="85" t="s">
        <v>330</v>
      </c>
      <c r="Z536" s="42" t="s">
        <v>1731</v>
      </c>
      <c r="AA536"/>
    </row>
    <row r="537" spans="1:27" s="39" customFormat="1" x14ac:dyDescent="0.35">
      <c r="A537" s="85" t="s">
        <v>497</v>
      </c>
      <c r="B537" s="87">
        <v>24021</v>
      </c>
      <c r="C537" s="87" t="s">
        <v>12</v>
      </c>
      <c r="D537" s="86">
        <v>25.3192177480054</v>
      </c>
      <c r="E537" s="86">
        <f>SUMIFS('Ratios_MARAMA-VA'!T:T, 'Ratios_MARAMA-VA'!AA:AA, Z537)</f>
        <v>25.319217747976101</v>
      </c>
      <c r="F537" s="86">
        <f>SUMIFS('Ratios_MARAMA-VA'!J:J, 'Ratios_MARAMA-VA'!AA:AA, Z537)</f>
        <v>2.54338351609751E-2</v>
      </c>
      <c r="G537" s="122">
        <f t="shared" si="34"/>
        <v>1.0045268939246025E-3</v>
      </c>
      <c r="H537" s="122">
        <v>25.3192177480054</v>
      </c>
      <c r="I537" s="86">
        <v>2.5433835161004531E-2</v>
      </c>
      <c r="J537" s="122">
        <v>25.3192177480054</v>
      </c>
      <c r="K537" s="86">
        <v>2.5433835161004531E-2</v>
      </c>
      <c r="L537" s="122" t="str" cm="1">
        <f t="array" ref="L537">_xlfn.SWITCH(A537,
    "District of Columbia", _xlfn.XLOOKUP(R537, '2015 O3 Growth Surrogates'!A:A, '2015 O3 Growth Surrogates'!H:H),
    "Maryland", _xlfn.XLOOKUP(R537, '2015 O3 Growth Surrogates'!A:A, '2015 O3 Growth Surrogates'!I:I),
    "Virginia", _xlfn.XLOOKUP(R537, '2015 O3 Growth Surrogates'!A:A, '2015 O3 Growth Surrogates'!J:J)
)</f>
        <v>Household</v>
      </c>
      <c r="M537" s="133" cm="1">
        <f t="array" ref="M537">_xlfn.SWITCH(L537,
"Employment", INDEX('Coop GFs_CFs'!C:D, MATCH(B537,'Coop GFs_CFs'!B:B,0),1),
"Population", INDEX('Coop GFs_CFs'!E:F, MATCH(B537,'Coop GFs_CFs'!B:B,0),1),
"Household", INDEX('Coop GFs_CFs'!G:H, MATCH(B537,'Coop GFs_CFs'!B:B,0),1),
"VMT", INDEX('Coop GFs_CFs'!I:J, MATCH(B537,'Coop GFs_CFs'!B:B,0),1),
"Lane Mile", INDEX('Coop GFs_CFs'!K:L, MATCH(B537,'Coop GFs_CFs'!B:B,0),1),
"Gas Sales", INDEX('Coop GFs_CFs'!M:N, MATCH(B537,'Coop GFs_CFs'!B:B,0),1),
"No Growth", INDEX('Coop GFs_CFs'!O:P, MATCH(B537,'Coop GFs_CFs'!B:B,0),1)
)</f>
        <v>1.1641130653464411</v>
      </c>
      <c r="N537" s="133" cm="1">
        <f t="array" ref="N537">_xlfn.SWITCH(L537,
"Employment", INDEX('Coop GFs_CFs'!C:D, MATCH(B537,'Coop GFs_CFs'!B:B,0),2),
"Population", INDEX('Coop GFs_CFs'!E:F, MATCH(B537,'Coop GFs_CFs'!B:B,0),2),
"Household", INDEX('Coop GFs_CFs'!G:H, MATCH(B537,'Coop GFs_CFs'!B:B,0),2),
"VMT", INDEX('Coop GFs_CFs'!I:J, MATCH(B537,'Coop GFs_CFs'!B:B,0),2),
"Lane Mile", INDEX('Coop GFs_CFs'!K:L, MATCH(B537,'Coop GFs_CFs'!B:B,0),2),
"Gas Sales", INDEX('Coop GFs_CFs'!M:N, MATCH(B537,'Coop GFs_CFs'!B:B,0),2),
"No Growth", INDEX('Coop GFs_CFs'!O:P, MATCH(B537,'Coop GFs_CFs'!B:B,0),2)
)</f>
        <v>1.2555086048546673</v>
      </c>
      <c r="O537" s="133"/>
      <c r="P537" s="86">
        <f t="shared" si="32"/>
        <v>2.9607859812758819E-2</v>
      </c>
      <c r="Q537" s="86">
        <f t="shared" si="33"/>
        <v>3.1932398899059432E-2</v>
      </c>
      <c r="R537" s="156" t="s">
        <v>459</v>
      </c>
      <c r="S537" s="85" t="s">
        <v>446</v>
      </c>
      <c r="T537" s="85" t="s">
        <v>436</v>
      </c>
      <c r="U537" s="85" t="s">
        <v>444</v>
      </c>
      <c r="V537" s="85" t="s">
        <v>453</v>
      </c>
      <c r="W537" s="85" t="s">
        <v>460</v>
      </c>
      <c r="X537" s="85" t="s">
        <v>330</v>
      </c>
      <c r="Z537" s="42" t="s">
        <v>1746</v>
      </c>
      <c r="AA537"/>
    </row>
    <row r="538" spans="1:27" s="39" customFormat="1" x14ac:dyDescent="0.35">
      <c r="A538" s="85" t="s">
        <v>497</v>
      </c>
      <c r="B538" s="87">
        <v>24031</v>
      </c>
      <c r="C538" s="87" t="s">
        <v>10</v>
      </c>
      <c r="D538" s="86">
        <v>3.3617735121507399</v>
      </c>
      <c r="E538" s="86">
        <f>SUMIFS('Ratios_MARAMA-VA'!T:T, 'Ratios_MARAMA-VA'!AA:AA, Z538)</f>
        <v>3.36177351214682</v>
      </c>
      <c r="F538" s="86">
        <f>SUMIFS('Ratios_MARAMA-VA'!J:J, 'Ratios_MARAMA-VA'!AA:AA, Z538)</f>
        <v>3.3769919042348699E-3</v>
      </c>
      <c r="G538" s="122">
        <f t="shared" si="34"/>
        <v>1.0045268939246094E-3</v>
      </c>
      <c r="H538" s="122">
        <v>3.3617735121507399</v>
      </c>
      <c r="I538" s="86">
        <v>3.3769919042388082E-3</v>
      </c>
      <c r="J538" s="122">
        <v>3.3617735121507399</v>
      </c>
      <c r="K538" s="86">
        <v>3.3769919042388082E-3</v>
      </c>
      <c r="L538" s="122" t="str" cm="1">
        <f t="array" ref="L538">_xlfn.SWITCH(A538,
    "District of Columbia", _xlfn.XLOOKUP(R538, '2015 O3 Growth Surrogates'!A:A, '2015 O3 Growth Surrogates'!H:H),
    "Maryland", _xlfn.XLOOKUP(R538, '2015 O3 Growth Surrogates'!A:A, '2015 O3 Growth Surrogates'!I:I),
    "Virginia", _xlfn.XLOOKUP(R538, '2015 O3 Growth Surrogates'!A:A, '2015 O3 Growth Surrogates'!J:J)
)</f>
        <v>Household</v>
      </c>
      <c r="M538" s="133" cm="1">
        <f t="array" ref="M538">_xlfn.SWITCH(L538,
"Employment", INDEX('Coop GFs_CFs'!C:D, MATCH(B538,'Coop GFs_CFs'!B:B,0),1),
"Population", INDEX('Coop GFs_CFs'!E:F, MATCH(B538,'Coop GFs_CFs'!B:B,0),1),
"Household", INDEX('Coop GFs_CFs'!G:H, MATCH(B538,'Coop GFs_CFs'!B:B,0),1),
"VMT", INDEX('Coop GFs_CFs'!I:J, MATCH(B538,'Coop GFs_CFs'!B:B,0),1),
"Lane Mile", INDEX('Coop GFs_CFs'!K:L, MATCH(B538,'Coop GFs_CFs'!B:B,0),1),
"Gas Sales", INDEX('Coop GFs_CFs'!M:N, MATCH(B538,'Coop GFs_CFs'!B:B,0),1),
"No Growth", INDEX('Coop GFs_CFs'!O:P, MATCH(B538,'Coop GFs_CFs'!B:B,0),1)
)</f>
        <v>1.0822577125548798</v>
      </c>
      <c r="N538" s="133" cm="1">
        <f t="array" ref="N538">_xlfn.SWITCH(L538,
"Employment", INDEX('Coop GFs_CFs'!C:D, MATCH(B538,'Coop GFs_CFs'!B:B,0),2),
"Population", INDEX('Coop GFs_CFs'!E:F, MATCH(B538,'Coop GFs_CFs'!B:B,0),2),
"Household", INDEX('Coop GFs_CFs'!G:H, MATCH(B538,'Coop GFs_CFs'!B:B,0),2),
"VMT", INDEX('Coop GFs_CFs'!I:J, MATCH(B538,'Coop GFs_CFs'!B:B,0),2),
"Lane Mile", INDEX('Coop GFs_CFs'!K:L, MATCH(B538,'Coop GFs_CFs'!B:B,0),2),
"Gas Sales", INDEX('Coop GFs_CFs'!M:N, MATCH(B538,'Coop GFs_CFs'!B:B,0),2),
"No Growth", INDEX('Coop GFs_CFs'!O:P, MATCH(B538,'Coop GFs_CFs'!B:B,0),2)
)</f>
        <v>1.1254828731122657</v>
      </c>
      <c r="O538" s="133"/>
      <c r="P538" s="86">
        <f t="shared" si="32"/>
        <v>3.654775533593578E-3</v>
      </c>
      <c r="Q538" s="86">
        <f t="shared" si="33"/>
        <v>3.8007465508551226E-3</v>
      </c>
      <c r="R538" s="156" t="s">
        <v>459</v>
      </c>
      <c r="S538" s="85" t="s">
        <v>446</v>
      </c>
      <c r="T538" s="85" t="s">
        <v>436</v>
      </c>
      <c r="U538" s="85" t="s">
        <v>444</v>
      </c>
      <c r="V538" s="85" t="s">
        <v>453</v>
      </c>
      <c r="W538" s="85" t="s">
        <v>460</v>
      </c>
      <c r="X538" s="85" t="s">
        <v>330</v>
      </c>
      <c r="Z538" s="42" t="s">
        <v>1732</v>
      </c>
      <c r="AA538"/>
    </row>
    <row r="539" spans="1:27" s="39" customFormat="1" x14ac:dyDescent="0.35">
      <c r="A539" s="85" t="s">
        <v>497</v>
      </c>
      <c r="B539" s="87">
        <v>24031</v>
      </c>
      <c r="C539" s="87" t="s">
        <v>12</v>
      </c>
      <c r="D539" s="86">
        <v>63.633567822121897</v>
      </c>
      <c r="E539" s="86">
        <f>SUMIFS('Ratios_MARAMA-VA'!T:T, 'Ratios_MARAMA-VA'!AA:AA, Z539)</f>
        <v>63.633567822048299</v>
      </c>
      <c r="F539" s="86">
        <f>SUMIFS('Ratios_MARAMA-VA'!J:J, 'Ratios_MARAMA-VA'!AA:AA, Z539)</f>
        <v>6.3921630233622601E-2</v>
      </c>
      <c r="G539" s="122">
        <f t="shared" si="34"/>
        <v>1.0045268939246007E-3</v>
      </c>
      <c r="H539" s="122">
        <v>63.633567822121897</v>
      </c>
      <c r="I539" s="86">
        <v>6.3921630233696528E-2</v>
      </c>
      <c r="J539" s="122">
        <v>63.633567822121897</v>
      </c>
      <c r="K539" s="86">
        <v>6.3921630233696528E-2</v>
      </c>
      <c r="L539" s="122" t="str" cm="1">
        <f t="array" ref="L539">_xlfn.SWITCH(A539,
    "District of Columbia", _xlfn.XLOOKUP(R539, '2015 O3 Growth Surrogates'!A:A, '2015 O3 Growth Surrogates'!H:H),
    "Maryland", _xlfn.XLOOKUP(R539, '2015 O3 Growth Surrogates'!A:A, '2015 O3 Growth Surrogates'!I:I),
    "Virginia", _xlfn.XLOOKUP(R539, '2015 O3 Growth Surrogates'!A:A, '2015 O3 Growth Surrogates'!J:J)
)</f>
        <v>Household</v>
      </c>
      <c r="M539" s="133" cm="1">
        <f t="array" ref="M539">_xlfn.SWITCH(L539,
"Employment", INDEX('Coop GFs_CFs'!C:D, MATCH(B539,'Coop GFs_CFs'!B:B,0),1),
"Population", INDEX('Coop GFs_CFs'!E:F, MATCH(B539,'Coop GFs_CFs'!B:B,0),1),
"Household", INDEX('Coop GFs_CFs'!G:H, MATCH(B539,'Coop GFs_CFs'!B:B,0),1),
"VMT", INDEX('Coop GFs_CFs'!I:J, MATCH(B539,'Coop GFs_CFs'!B:B,0),1),
"Lane Mile", INDEX('Coop GFs_CFs'!K:L, MATCH(B539,'Coop GFs_CFs'!B:B,0),1),
"Gas Sales", INDEX('Coop GFs_CFs'!M:N, MATCH(B539,'Coop GFs_CFs'!B:B,0),1),
"No Growth", INDEX('Coop GFs_CFs'!O:P, MATCH(B539,'Coop GFs_CFs'!B:B,0),1)
)</f>
        <v>1.0822577125548798</v>
      </c>
      <c r="N539" s="133" cm="1">
        <f t="array" ref="N539">_xlfn.SWITCH(L539,
"Employment", INDEX('Coop GFs_CFs'!C:D, MATCH(B539,'Coop GFs_CFs'!B:B,0),2),
"Population", INDEX('Coop GFs_CFs'!E:F, MATCH(B539,'Coop GFs_CFs'!B:B,0),2),
"Household", INDEX('Coop GFs_CFs'!G:H, MATCH(B539,'Coop GFs_CFs'!B:B,0),2),
"VMT", INDEX('Coop GFs_CFs'!I:J, MATCH(B539,'Coop GFs_CFs'!B:B,0),2),
"Lane Mile", INDEX('Coop GFs_CFs'!K:L, MATCH(B539,'Coop GFs_CFs'!B:B,0),2),
"Gas Sales", INDEX('Coop GFs_CFs'!M:N, MATCH(B539,'Coop GFs_CFs'!B:B,0),2),
"No Growth", INDEX('Coop GFs_CFs'!O:P, MATCH(B539,'Coop GFs_CFs'!B:B,0),2)
)</f>
        <v>1.1254828731122657</v>
      </c>
      <c r="O539" s="133"/>
      <c r="P539" s="86">
        <f t="shared" si="32"/>
        <v>6.9179677319419236E-2</v>
      </c>
      <c r="Q539" s="86">
        <f t="shared" si="33"/>
        <v>7.1942700049357433E-2</v>
      </c>
      <c r="R539" s="156" t="s">
        <v>459</v>
      </c>
      <c r="S539" s="85" t="s">
        <v>446</v>
      </c>
      <c r="T539" s="85" t="s">
        <v>436</v>
      </c>
      <c r="U539" s="85" t="s">
        <v>444</v>
      </c>
      <c r="V539" s="85" t="s">
        <v>453</v>
      </c>
      <c r="W539" s="85" t="s">
        <v>460</v>
      </c>
      <c r="X539" s="85" t="s">
        <v>330</v>
      </c>
      <c r="Z539" s="42" t="s">
        <v>1747</v>
      </c>
      <c r="AA539"/>
    </row>
    <row r="540" spans="1:27" s="39" customFormat="1" x14ac:dyDescent="0.35">
      <c r="A540" s="85" t="s">
        <v>497</v>
      </c>
      <c r="B540" s="87">
        <v>24033</v>
      </c>
      <c r="C540" s="87" t="s">
        <v>10</v>
      </c>
      <c r="D540" s="86">
        <v>3.5321457518217199</v>
      </c>
      <c r="E540" s="86">
        <f>SUMIFS('Ratios_MARAMA-VA'!T:T, 'Ratios_MARAMA-VA'!AA:AA, Z540)</f>
        <v>3.5321457518176098</v>
      </c>
      <c r="F540" s="86">
        <f>SUMIFS('Ratios_MARAMA-VA'!J:J, 'Ratios_MARAMA-VA'!AA:AA, Z540)</f>
        <v>3.5481354009623302E-3</v>
      </c>
      <c r="G540" s="122">
        <f t="shared" si="34"/>
        <v>1.0045268939246044E-3</v>
      </c>
      <c r="H540" s="122">
        <v>3.5321457518217199</v>
      </c>
      <c r="I540" s="86">
        <v>3.5481354009664588E-3</v>
      </c>
      <c r="J540" s="122">
        <v>3.5321457518217199</v>
      </c>
      <c r="K540" s="86">
        <v>3.5481354009664588E-3</v>
      </c>
      <c r="L540" s="122" t="str" cm="1">
        <f t="array" ref="L540">_xlfn.SWITCH(A540,
    "District of Columbia", _xlfn.XLOOKUP(R540, '2015 O3 Growth Surrogates'!A:A, '2015 O3 Growth Surrogates'!H:H),
    "Maryland", _xlfn.XLOOKUP(R540, '2015 O3 Growth Surrogates'!A:A, '2015 O3 Growth Surrogates'!I:I),
    "Virginia", _xlfn.XLOOKUP(R540, '2015 O3 Growth Surrogates'!A:A, '2015 O3 Growth Surrogates'!J:J)
)</f>
        <v>Household</v>
      </c>
      <c r="M540" s="133" cm="1">
        <f t="array" ref="M540">_xlfn.SWITCH(L540,
"Employment", INDEX('Coop GFs_CFs'!C:D, MATCH(B540,'Coop GFs_CFs'!B:B,0),1),
"Population", INDEX('Coop GFs_CFs'!E:F, MATCH(B540,'Coop GFs_CFs'!B:B,0),1),
"Household", INDEX('Coop GFs_CFs'!G:H, MATCH(B540,'Coop GFs_CFs'!B:B,0),1),
"VMT", INDEX('Coop GFs_CFs'!I:J, MATCH(B540,'Coop GFs_CFs'!B:B,0),1),
"Lane Mile", INDEX('Coop GFs_CFs'!K:L, MATCH(B540,'Coop GFs_CFs'!B:B,0),1),
"Gas Sales", INDEX('Coop GFs_CFs'!M:N, MATCH(B540,'Coop GFs_CFs'!B:B,0),1),
"No Growth", INDEX('Coop GFs_CFs'!O:P, MATCH(B540,'Coop GFs_CFs'!B:B,0),1)
)</f>
        <v>1.0807753566942964</v>
      </c>
      <c r="N540" s="133" cm="1">
        <f t="array" ref="N540">_xlfn.SWITCH(L540,
"Employment", INDEX('Coop GFs_CFs'!C:D, MATCH(B540,'Coop GFs_CFs'!B:B,0),2),
"Population", INDEX('Coop GFs_CFs'!E:F, MATCH(B540,'Coop GFs_CFs'!B:B,0),2),
"Household", INDEX('Coop GFs_CFs'!G:H, MATCH(B540,'Coop GFs_CFs'!B:B,0),2),
"VMT", INDEX('Coop GFs_CFs'!I:J, MATCH(B540,'Coop GFs_CFs'!B:B,0),2),
"Lane Mile", INDEX('Coop GFs_CFs'!K:L, MATCH(B540,'Coop GFs_CFs'!B:B,0),2),
"Gas Sales", INDEX('Coop GFs_CFs'!M:N, MATCH(B540,'Coop GFs_CFs'!B:B,0),2),
"No Growth", INDEX('Coop GFs_CFs'!O:P, MATCH(B540,'Coop GFs_CFs'!B:B,0),2)
)</f>
        <v>1.1296393901683737</v>
      </c>
      <c r="O540" s="133"/>
      <c r="P540" s="86">
        <f t="shared" si="32"/>
        <v>3.8347373035747226E-3</v>
      </c>
      <c r="Q540" s="86">
        <f t="shared" si="33"/>
        <v>4.0081135105779044E-3</v>
      </c>
      <c r="R540" s="156" t="s">
        <v>459</v>
      </c>
      <c r="S540" s="85" t="s">
        <v>446</v>
      </c>
      <c r="T540" s="85" t="s">
        <v>436</v>
      </c>
      <c r="U540" s="85" t="s">
        <v>444</v>
      </c>
      <c r="V540" s="85" t="s">
        <v>453</v>
      </c>
      <c r="W540" s="85" t="s">
        <v>460</v>
      </c>
      <c r="X540" s="85" t="s">
        <v>330</v>
      </c>
      <c r="Z540" s="42" t="s">
        <v>1733</v>
      </c>
      <c r="AA540"/>
    </row>
    <row r="541" spans="1:27" s="39" customFormat="1" x14ac:dyDescent="0.35">
      <c r="A541" s="85" t="s">
        <v>497</v>
      </c>
      <c r="B541" s="87">
        <v>24033</v>
      </c>
      <c r="C541" s="87" t="s">
        <v>12</v>
      </c>
      <c r="D541" s="86">
        <v>66.858477299616396</v>
      </c>
      <c r="E541" s="86">
        <f>SUMIFS('Ratios_MARAMA-VA'!T:T, 'Ratios_MARAMA-VA'!AA:AA, Z541)</f>
        <v>66.858477299539004</v>
      </c>
      <c r="F541" s="86">
        <f>SUMIFS('Ratios_MARAMA-VA'!J:J, 'Ratios_MARAMA-VA'!AA:AA, Z541)</f>
        <v>6.7161138534234499E-2</v>
      </c>
      <c r="G541" s="122">
        <f t="shared" si="34"/>
        <v>1.0045268939246031E-3</v>
      </c>
      <c r="H541" s="122">
        <v>66.858477299616396</v>
      </c>
      <c r="I541" s="86">
        <v>6.7161138534312242E-2</v>
      </c>
      <c r="J541" s="122">
        <v>66.858477299616396</v>
      </c>
      <c r="K541" s="86">
        <v>6.7161138534312242E-2</v>
      </c>
      <c r="L541" s="122" t="str" cm="1">
        <f t="array" ref="L541">_xlfn.SWITCH(A541,
    "District of Columbia", _xlfn.XLOOKUP(R541, '2015 O3 Growth Surrogates'!A:A, '2015 O3 Growth Surrogates'!H:H),
    "Maryland", _xlfn.XLOOKUP(R541, '2015 O3 Growth Surrogates'!A:A, '2015 O3 Growth Surrogates'!I:I),
    "Virginia", _xlfn.XLOOKUP(R541, '2015 O3 Growth Surrogates'!A:A, '2015 O3 Growth Surrogates'!J:J)
)</f>
        <v>Household</v>
      </c>
      <c r="M541" s="133" cm="1">
        <f t="array" ref="M541">_xlfn.SWITCH(L541,
"Employment", INDEX('Coop GFs_CFs'!C:D, MATCH(B541,'Coop GFs_CFs'!B:B,0),1),
"Population", INDEX('Coop GFs_CFs'!E:F, MATCH(B541,'Coop GFs_CFs'!B:B,0),1),
"Household", INDEX('Coop GFs_CFs'!G:H, MATCH(B541,'Coop GFs_CFs'!B:B,0),1),
"VMT", INDEX('Coop GFs_CFs'!I:J, MATCH(B541,'Coop GFs_CFs'!B:B,0),1),
"Lane Mile", INDEX('Coop GFs_CFs'!K:L, MATCH(B541,'Coop GFs_CFs'!B:B,0),1),
"Gas Sales", INDEX('Coop GFs_CFs'!M:N, MATCH(B541,'Coop GFs_CFs'!B:B,0),1),
"No Growth", INDEX('Coop GFs_CFs'!O:P, MATCH(B541,'Coop GFs_CFs'!B:B,0),1)
)</f>
        <v>1.0807753566942964</v>
      </c>
      <c r="N541" s="133" cm="1">
        <f t="array" ref="N541">_xlfn.SWITCH(L541,
"Employment", INDEX('Coop GFs_CFs'!C:D, MATCH(B541,'Coop GFs_CFs'!B:B,0),2),
"Population", INDEX('Coop GFs_CFs'!E:F, MATCH(B541,'Coop GFs_CFs'!B:B,0),2),
"Household", INDEX('Coop GFs_CFs'!G:H, MATCH(B541,'Coop GFs_CFs'!B:B,0),2),
"VMT", INDEX('Coop GFs_CFs'!I:J, MATCH(B541,'Coop GFs_CFs'!B:B,0),2),
"Lane Mile", INDEX('Coop GFs_CFs'!K:L, MATCH(B541,'Coop GFs_CFs'!B:B,0),2),
"Gas Sales", INDEX('Coop GFs_CFs'!M:N, MATCH(B541,'Coop GFs_CFs'!B:B,0),2),
"No Growth", INDEX('Coop GFs_CFs'!O:P, MATCH(B541,'Coop GFs_CFs'!B:B,0),2)
)</f>
        <v>1.1296393901683737</v>
      </c>
      <c r="O541" s="133"/>
      <c r="P541" s="86">
        <f t="shared" si="32"/>
        <v>7.258610345533234E-2</v>
      </c>
      <c r="Q541" s="86">
        <f t="shared" si="33"/>
        <v>7.5867867576826314E-2</v>
      </c>
      <c r="R541" s="156" t="s">
        <v>459</v>
      </c>
      <c r="S541" s="85" t="s">
        <v>446</v>
      </c>
      <c r="T541" s="85" t="s">
        <v>436</v>
      </c>
      <c r="U541" s="85" t="s">
        <v>444</v>
      </c>
      <c r="V541" s="85" t="s">
        <v>453</v>
      </c>
      <c r="W541" s="85" t="s">
        <v>460</v>
      </c>
      <c r="X541" s="85" t="s">
        <v>330</v>
      </c>
      <c r="Z541" s="42" t="s">
        <v>1748</v>
      </c>
      <c r="AA541"/>
    </row>
    <row r="542" spans="1:27" s="39" customFormat="1" x14ac:dyDescent="0.35">
      <c r="A542" s="85" t="s">
        <v>811</v>
      </c>
      <c r="B542" s="87">
        <v>51013</v>
      </c>
      <c r="C542" s="87" t="s">
        <v>10</v>
      </c>
      <c r="D542" s="86">
        <v>0.42227709535782398</v>
      </c>
      <c r="E542" s="86">
        <f>SUMIFS('Ratios_MARAMA-VA'!T:T, 'Ratios_MARAMA-VA'!AA:AA, Z542)</f>
        <v>0.42227709535733499</v>
      </c>
      <c r="F542" s="86">
        <f>SUMIFS('Ratios_MARAMA-VA'!J:J, 'Ratios_MARAMA-VA'!AA:AA, Z542)</f>
        <v>4.2418869897480603E-4</v>
      </c>
      <c r="G542" s="122">
        <f t="shared" si="34"/>
        <v>1.0045268939246005E-3</v>
      </c>
      <c r="H542" s="122">
        <v>0.42227709535782398</v>
      </c>
      <c r="I542" s="86">
        <v>4.2418869897529728E-4</v>
      </c>
      <c r="J542" s="122">
        <v>0.42227709535782398</v>
      </c>
      <c r="K542" s="86">
        <v>4.2418869897529728E-4</v>
      </c>
      <c r="L542" s="122" t="str" cm="1">
        <f t="array" ref="L542">_xlfn.SWITCH(A542,
    "District of Columbia", _xlfn.XLOOKUP(R542, '2015 O3 Growth Surrogates'!A:A, '2015 O3 Growth Surrogates'!H:H),
    "Maryland", _xlfn.XLOOKUP(R542, '2015 O3 Growth Surrogates'!A:A, '2015 O3 Growth Surrogates'!I:I),
    "Virginia", _xlfn.XLOOKUP(R542, '2015 O3 Growth Surrogates'!A:A, '2015 O3 Growth Surrogates'!J:J)
)</f>
        <v>No Growth</v>
      </c>
      <c r="M542" s="133" cm="1">
        <f t="array" ref="M542">_xlfn.SWITCH(L542,
"Employment", INDEX('Coop GFs_CFs'!C:D, MATCH(B542,'Coop GFs_CFs'!B:B,0),1),
"Population", INDEX('Coop GFs_CFs'!E:F, MATCH(B542,'Coop GFs_CFs'!B:B,0),1),
"Household", INDEX('Coop GFs_CFs'!G:H, MATCH(B542,'Coop GFs_CFs'!B:B,0),1),
"VMT", INDEX('Coop GFs_CFs'!I:J, MATCH(B542,'Coop GFs_CFs'!B:B,0),1),
"Lane Mile", INDEX('Coop GFs_CFs'!K:L, MATCH(B542,'Coop GFs_CFs'!B:B,0),1),
"Gas Sales", INDEX('Coop GFs_CFs'!M:N, MATCH(B542,'Coop GFs_CFs'!B:B,0),1),
"No Growth", INDEX('Coop GFs_CFs'!O:P, MATCH(B542,'Coop GFs_CFs'!B:B,0),1)
)</f>
        <v>1</v>
      </c>
      <c r="N542" s="133" cm="1">
        <f t="array" ref="N542">_xlfn.SWITCH(L542,
"Employment", INDEX('Coop GFs_CFs'!C:D, MATCH(B542,'Coop GFs_CFs'!B:B,0),2),
"Population", INDEX('Coop GFs_CFs'!E:F, MATCH(B542,'Coop GFs_CFs'!B:B,0),2),
"Household", INDEX('Coop GFs_CFs'!G:H, MATCH(B542,'Coop GFs_CFs'!B:B,0),2),
"VMT", INDEX('Coop GFs_CFs'!I:J, MATCH(B542,'Coop GFs_CFs'!B:B,0),2),
"Lane Mile", INDEX('Coop GFs_CFs'!K:L, MATCH(B542,'Coop GFs_CFs'!B:B,0),2),
"Gas Sales", INDEX('Coop GFs_CFs'!M:N, MATCH(B542,'Coop GFs_CFs'!B:B,0),2),
"No Growth", INDEX('Coop GFs_CFs'!O:P, MATCH(B542,'Coop GFs_CFs'!B:B,0),2)
)</f>
        <v>1</v>
      </c>
      <c r="O542" s="133"/>
      <c r="P542" s="86">
        <f t="shared" si="32"/>
        <v>4.2418869897480603E-4</v>
      </c>
      <c r="Q542" s="86">
        <f t="shared" si="33"/>
        <v>4.2418869897480603E-4</v>
      </c>
      <c r="R542" s="156" t="s">
        <v>459</v>
      </c>
      <c r="S542" s="85" t="s">
        <v>446</v>
      </c>
      <c r="T542" s="85" t="s">
        <v>436</v>
      </c>
      <c r="U542" s="85" t="s">
        <v>444</v>
      </c>
      <c r="V542" s="85" t="s">
        <v>453</v>
      </c>
      <c r="W542" s="85" t="s">
        <v>460</v>
      </c>
      <c r="X542" s="85" t="s">
        <v>330</v>
      </c>
      <c r="Z542" s="42" t="s">
        <v>1735</v>
      </c>
      <c r="AA542"/>
    </row>
    <row r="543" spans="1:27" s="39" customFormat="1" x14ac:dyDescent="0.35">
      <c r="A543" s="85" t="s">
        <v>811</v>
      </c>
      <c r="B543" s="87">
        <v>51013</v>
      </c>
      <c r="C543" s="87" t="s">
        <v>12</v>
      </c>
      <c r="D543" s="86">
        <v>7.9931021621302403</v>
      </c>
      <c r="E543" s="86">
        <f>SUMIFS('Ratios_MARAMA-VA'!T:T, 'Ratios_MARAMA-VA'!AA:AA, Z543)</f>
        <v>7.9931021621209704</v>
      </c>
      <c r="F543" s="86">
        <f>SUMIFS('Ratios_MARAMA-VA'!J:J, 'Ratios_MARAMA-VA'!AA:AA, Z543)</f>
        <v>8.0292860877374198E-3</v>
      </c>
      <c r="G543" s="122">
        <f t="shared" si="34"/>
        <v>1.0045268939246046E-3</v>
      </c>
      <c r="H543" s="122">
        <v>7.9931021621302403</v>
      </c>
      <c r="I543" s="86">
        <v>8.0292860877467318E-3</v>
      </c>
      <c r="J543" s="122">
        <v>7.9931021621302403</v>
      </c>
      <c r="K543" s="86">
        <v>8.0292860877467318E-3</v>
      </c>
      <c r="L543" s="122" t="str" cm="1">
        <f t="array" ref="L543">_xlfn.SWITCH(A543,
    "District of Columbia", _xlfn.XLOOKUP(R543, '2015 O3 Growth Surrogates'!A:A, '2015 O3 Growth Surrogates'!H:H),
    "Maryland", _xlfn.XLOOKUP(R543, '2015 O3 Growth Surrogates'!A:A, '2015 O3 Growth Surrogates'!I:I),
    "Virginia", _xlfn.XLOOKUP(R543, '2015 O3 Growth Surrogates'!A:A, '2015 O3 Growth Surrogates'!J:J)
)</f>
        <v>No Growth</v>
      </c>
      <c r="M543" s="133" cm="1">
        <f t="array" ref="M543">_xlfn.SWITCH(L543,
"Employment", INDEX('Coop GFs_CFs'!C:D, MATCH(B543,'Coop GFs_CFs'!B:B,0),1),
"Population", INDEX('Coop GFs_CFs'!E:F, MATCH(B543,'Coop GFs_CFs'!B:B,0),1),
"Household", INDEX('Coop GFs_CFs'!G:H, MATCH(B543,'Coop GFs_CFs'!B:B,0),1),
"VMT", INDEX('Coop GFs_CFs'!I:J, MATCH(B543,'Coop GFs_CFs'!B:B,0),1),
"Lane Mile", INDEX('Coop GFs_CFs'!K:L, MATCH(B543,'Coop GFs_CFs'!B:B,0),1),
"Gas Sales", INDEX('Coop GFs_CFs'!M:N, MATCH(B543,'Coop GFs_CFs'!B:B,0),1),
"No Growth", INDEX('Coop GFs_CFs'!O:P, MATCH(B543,'Coop GFs_CFs'!B:B,0),1)
)</f>
        <v>1</v>
      </c>
      <c r="N543" s="133" cm="1">
        <f t="array" ref="N543">_xlfn.SWITCH(L543,
"Employment", INDEX('Coop GFs_CFs'!C:D, MATCH(B543,'Coop GFs_CFs'!B:B,0),2),
"Population", INDEX('Coop GFs_CFs'!E:F, MATCH(B543,'Coop GFs_CFs'!B:B,0),2),
"Household", INDEX('Coop GFs_CFs'!G:H, MATCH(B543,'Coop GFs_CFs'!B:B,0),2),
"VMT", INDEX('Coop GFs_CFs'!I:J, MATCH(B543,'Coop GFs_CFs'!B:B,0),2),
"Lane Mile", INDEX('Coop GFs_CFs'!K:L, MATCH(B543,'Coop GFs_CFs'!B:B,0),2),
"Gas Sales", INDEX('Coop GFs_CFs'!M:N, MATCH(B543,'Coop GFs_CFs'!B:B,0),2),
"No Growth", INDEX('Coop GFs_CFs'!O:P, MATCH(B543,'Coop GFs_CFs'!B:B,0),2)
)</f>
        <v>1</v>
      </c>
      <c r="O543" s="133"/>
      <c r="P543" s="86">
        <f t="shared" si="32"/>
        <v>8.0292860877374198E-3</v>
      </c>
      <c r="Q543" s="86">
        <f t="shared" si="33"/>
        <v>8.0292860877374198E-3</v>
      </c>
      <c r="R543" s="156" t="s">
        <v>459</v>
      </c>
      <c r="S543" s="85" t="s">
        <v>446</v>
      </c>
      <c r="T543" s="85" t="s">
        <v>436</v>
      </c>
      <c r="U543" s="85" t="s">
        <v>444</v>
      </c>
      <c r="V543" s="85" t="s">
        <v>453</v>
      </c>
      <c r="W543" s="85" t="s">
        <v>460</v>
      </c>
      <c r="X543" s="85" t="s">
        <v>330</v>
      </c>
      <c r="Z543" s="42" t="s">
        <v>1750</v>
      </c>
      <c r="AA543"/>
    </row>
    <row r="544" spans="1:27" s="39" customFormat="1" x14ac:dyDescent="0.35">
      <c r="A544" s="85" t="s">
        <v>811</v>
      </c>
      <c r="B544" s="87">
        <v>51059</v>
      </c>
      <c r="C544" s="87" t="s">
        <v>10</v>
      </c>
      <c r="D544" s="86">
        <v>4.4354270548604804</v>
      </c>
      <c r="E544" s="86">
        <f>SUMIFS('Ratios_MARAMA-VA'!T:T, 'Ratios_MARAMA-VA'!AA:AA, Z544)</f>
        <v>4.4354270548553298</v>
      </c>
      <c r="F544" s="86">
        <f>SUMIFS('Ratios_MARAMA-VA'!J:J, 'Ratios_MARAMA-VA'!AA:AA, Z544)</f>
        <v>4.4555057626429698E-3</v>
      </c>
      <c r="G544" s="122">
        <f t="shared" si="34"/>
        <v>1.004526893924602E-3</v>
      </c>
      <c r="H544" s="122">
        <v>4.4354270548604804</v>
      </c>
      <c r="I544" s="86">
        <v>4.4555057626481437E-3</v>
      </c>
      <c r="J544" s="122">
        <v>4.4354270548604804</v>
      </c>
      <c r="K544" s="86">
        <v>4.4555057626481437E-3</v>
      </c>
      <c r="L544" s="122" t="str" cm="1">
        <f t="array" ref="L544">_xlfn.SWITCH(A544,
    "District of Columbia", _xlfn.XLOOKUP(R544, '2015 O3 Growth Surrogates'!A:A, '2015 O3 Growth Surrogates'!H:H),
    "Maryland", _xlfn.XLOOKUP(R544, '2015 O3 Growth Surrogates'!A:A, '2015 O3 Growth Surrogates'!I:I),
    "Virginia", _xlfn.XLOOKUP(R544, '2015 O3 Growth Surrogates'!A:A, '2015 O3 Growth Surrogates'!J:J)
)</f>
        <v>No Growth</v>
      </c>
      <c r="M544" s="133" cm="1">
        <f t="array" ref="M544">_xlfn.SWITCH(L544,
"Employment", INDEX('Coop GFs_CFs'!C:D, MATCH(B544,'Coop GFs_CFs'!B:B,0),1),
"Population", INDEX('Coop GFs_CFs'!E:F, MATCH(B544,'Coop GFs_CFs'!B:B,0),1),
"Household", INDEX('Coop GFs_CFs'!G:H, MATCH(B544,'Coop GFs_CFs'!B:B,0),1),
"VMT", INDEX('Coop GFs_CFs'!I:J, MATCH(B544,'Coop GFs_CFs'!B:B,0),1),
"Lane Mile", INDEX('Coop GFs_CFs'!K:L, MATCH(B544,'Coop GFs_CFs'!B:B,0),1),
"Gas Sales", INDEX('Coop GFs_CFs'!M:N, MATCH(B544,'Coop GFs_CFs'!B:B,0),1),
"No Growth", INDEX('Coop GFs_CFs'!O:P, MATCH(B544,'Coop GFs_CFs'!B:B,0),1)
)</f>
        <v>1</v>
      </c>
      <c r="N544" s="133" cm="1">
        <f t="array" ref="N544">_xlfn.SWITCH(L544,
"Employment", INDEX('Coop GFs_CFs'!C:D, MATCH(B544,'Coop GFs_CFs'!B:B,0),2),
"Population", INDEX('Coop GFs_CFs'!E:F, MATCH(B544,'Coop GFs_CFs'!B:B,0),2),
"Household", INDEX('Coop GFs_CFs'!G:H, MATCH(B544,'Coop GFs_CFs'!B:B,0),2),
"VMT", INDEX('Coop GFs_CFs'!I:J, MATCH(B544,'Coop GFs_CFs'!B:B,0),2),
"Lane Mile", INDEX('Coop GFs_CFs'!K:L, MATCH(B544,'Coop GFs_CFs'!B:B,0),2),
"Gas Sales", INDEX('Coop GFs_CFs'!M:N, MATCH(B544,'Coop GFs_CFs'!B:B,0),2),
"No Growth", INDEX('Coop GFs_CFs'!O:P, MATCH(B544,'Coop GFs_CFs'!B:B,0),2)
)</f>
        <v>1</v>
      </c>
      <c r="O544" s="133"/>
      <c r="P544" s="86">
        <f t="shared" si="32"/>
        <v>4.4555057626429698E-3</v>
      </c>
      <c r="Q544" s="86">
        <f t="shared" si="33"/>
        <v>4.4555057626429698E-3</v>
      </c>
      <c r="R544" s="156" t="s">
        <v>459</v>
      </c>
      <c r="S544" s="85" t="s">
        <v>446</v>
      </c>
      <c r="T544" s="85" t="s">
        <v>436</v>
      </c>
      <c r="U544" s="85" t="s">
        <v>444</v>
      </c>
      <c r="V544" s="85" t="s">
        <v>453</v>
      </c>
      <c r="W544" s="85" t="s">
        <v>460</v>
      </c>
      <c r="X544" s="85" t="s">
        <v>330</v>
      </c>
      <c r="Z544" s="42" t="s">
        <v>1736</v>
      </c>
      <c r="AA544"/>
    </row>
    <row r="545" spans="1:27" s="39" customFormat="1" x14ac:dyDescent="0.35">
      <c r="A545" s="85" t="s">
        <v>811</v>
      </c>
      <c r="B545" s="87">
        <v>51059</v>
      </c>
      <c r="C545" s="87" t="s">
        <v>12</v>
      </c>
      <c r="D545" s="86">
        <v>83.956295378371195</v>
      </c>
      <c r="E545" s="86">
        <f>SUMIFS('Ratios_MARAMA-VA'!T:T, 'Ratios_MARAMA-VA'!AA:AA, Z545)</f>
        <v>83.956295378273396</v>
      </c>
      <c r="F545" s="86">
        <f>SUMIFS('Ratios_MARAMA-VA'!J:J, 'Ratios_MARAMA-VA'!AA:AA, Z545)</f>
        <v>8.43363566217539E-2</v>
      </c>
      <c r="G545" s="122">
        <f t="shared" si="34"/>
        <v>1.0045268939246081E-3</v>
      </c>
      <c r="H545" s="122">
        <v>83.956295378371195</v>
      </c>
      <c r="I545" s="86">
        <v>8.433635662185214E-2</v>
      </c>
      <c r="J545" s="122">
        <v>83.956295378371195</v>
      </c>
      <c r="K545" s="86">
        <v>8.433635662185214E-2</v>
      </c>
      <c r="L545" s="122" t="str" cm="1">
        <f t="array" ref="L545">_xlfn.SWITCH(A545,
    "District of Columbia", _xlfn.XLOOKUP(R545, '2015 O3 Growth Surrogates'!A:A, '2015 O3 Growth Surrogates'!H:H),
    "Maryland", _xlfn.XLOOKUP(R545, '2015 O3 Growth Surrogates'!A:A, '2015 O3 Growth Surrogates'!I:I),
    "Virginia", _xlfn.XLOOKUP(R545, '2015 O3 Growth Surrogates'!A:A, '2015 O3 Growth Surrogates'!J:J)
)</f>
        <v>No Growth</v>
      </c>
      <c r="M545" s="133" cm="1">
        <f t="array" ref="M545">_xlfn.SWITCH(L545,
"Employment", INDEX('Coop GFs_CFs'!C:D, MATCH(B545,'Coop GFs_CFs'!B:B,0),1),
"Population", INDEX('Coop GFs_CFs'!E:F, MATCH(B545,'Coop GFs_CFs'!B:B,0),1),
"Household", INDEX('Coop GFs_CFs'!G:H, MATCH(B545,'Coop GFs_CFs'!B:B,0),1),
"VMT", INDEX('Coop GFs_CFs'!I:J, MATCH(B545,'Coop GFs_CFs'!B:B,0),1),
"Lane Mile", INDEX('Coop GFs_CFs'!K:L, MATCH(B545,'Coop GFs_CFs'!B:B,0),1),
"Gas Sales", INDEX('Coop GFs_CFs'!M:N, MATCH(B545,'Coop GFs_CFs'!B:B,0),1),
"No Growth", INDEX('Coop GFs_CFs'!O:P, MATCH(B545,'Coop GFs_CFs'!B:B,0),1)
)</f>
        <v>1</v>
      </c>
      <c r="N545" s="133" cm="1">
        <f t="array" ref="N545">_xlfn.SWITCH(L545,
"Employment", INDEX('Coop GFs_CFs'!C:D, MATCH(B545,'Coop GFs_CFs'!B:B,0),2),
"Population", INDEX('Coop GFs_CFs'!E:F, MATCH(B545,'Coop GFs_CFs'!B:B,0),2),
"Household", INDEX('Coop GFs_CFs'!G:H, MATCH(B545,'Coop GFs_CFs'!B:B,0),2),
"VMT", INDEX('Coop GFs_CFs'!I:J, MATCH(B545,'Coop GFs_CFs'!B:B,0),2),
"Lane Mile", INDEX('Coop GFs_CFs'!K:L, MATCH(B545,'Coop GFs_CFs'!B:B,0),2),
"Gas Sales", INDEX('Coop GFs_CFs'!M:N, MATCH(B545,'Coop GFs_CFs'!B:B,0),2),
"No Growth", INDEX('Coop GFs_CFs'!O:P, MATCH(B545,'Coop GFs_CFs'!B:B,0),2)
)</f>
        <v>1</v>
      </c>
      <c r="O545" s="133"/>
      <c r="P545" s="86">
        <f t="shared" si="32"/>
        <v>8.43363566217539E-2</v>
      </c>
      <c r="Q545" s="86">
        <f t="shared" si="33"/>
        <v>8.43363566217539E-2</v>
      </c>
      <c r="R545" s="156" t="s">
        <v>459</v>
      </c>
      <c r="S545" s="85" t="s">
        <v>446</v>
      </c>
      <c r="T545" s="85" t="s">
        <v>436</v>
      </c>
      <c r="U545" s="85" t="s">
        <v>444</v>
      </c>
      <c r="V545" s="85" t="s">
        <v>453</v>
      </c>
      <c r="W545" s="85" t="s">
        <v>460</v>
      </c>
      <c r="X545" s="85" t="s">
        <v>330</v>
      </c>
      <c r="Z545" s="42" t="s">
        <v>1751</v>
      </c>
      <c r="AA545"/>
    </row>
    <row r="546" spans="1:27" s="39" customFormat="1" x14ac:dyDescent="0.35">
      <c r="A546" s="85" t="s">
        <v>811</v>
      </c>
      <c r="B546" s="87">
        <v>51107</v>
      </c>
      <c r="C546" s="87" t="s">
        <v>10</v>
      </c>
      <c r="D546" s="86">
        <v>1.5871779295539199</v>
      </c>
      <c r="E546" s="86">
        <f>SUMIFS('Ratios_MARAMA-VA'!T:T, 'Ratios_MARAMA-VA'!AA:AA, Z546)</f>
        <v>1.58717792955208</v>
      </c>
      <c r="F546" s="86">
        <f>SUMIFS('Ratios_MARAMA-VA'!J:J, 'Ratios_MARAMA-VA'!AA:AA, Z546)</f>
        <v>1.5943629156786299E-3</v>
      </c>
      <c r="G546" s="122">
        <f t="shared" si="34"/>
        <v>1.004526893924601E-3</v>
      </c>
      <c r="H546" s="122">
        <v>1.5871779295539199</v>
      </c>
      <c r="I546" s="86">
        <v>1.5943629156804783E-3</v>
      </c>
      <c r="J546" s="122">
        <v>1.5871779295539199</v>
      </c>
      <c r="K546" s="86">
        <v>1.5943629156804783E-3</v>
      </c>
      <c r="L546" s="122" t="str" cm="1">
        <f t="array" ref="L546">_xlfn.SWITCH(A546,
    "District of Columbia", _xlfn.XLOOKUP(R546, '2015 O3 Growth Surrogates'!A:A, '2015 O3 Growth Surrogates'!H:H),
    "Maryland", _xlfn.XLOOKUP(R546, '2015 O3 Growth Surrogates'!A:A, '2015 O3 Growth Surrogates'!I:I),
    "Virginia", _xlfn.XLOOKUP(R546, '2015 O3 Growth Surrogates'!A:A, '2015 O3 Growth Surrogates'!J:J)
)</f>
        <v>No Growth</v>
      </c>
      <c r="M546" s="133" cm="1">
        <f t="array" ref="M546">_xlfn.SWITCH(L546,
"Employment", INDEX('Coop GFs_CFs'!C:D, MATCH(B546,'Coop GFs_CFs'!B:B,0),1),
"Population", INDEX('Coop GFs_CFs'!E:F, MATCH(B546,'Coop GFs_CFs'!B:B,0),1),
"Household", INDEX('Coop GFs_CFs'!G:H, MATCH(B546,'Coop GFs_CFs'!B:B,0),1),
"VMT", INDEX('Coop GFs_CFs'!I:J, MATCH(B546,'Coop GFs_CFs'!B:B,0),1),
"Lane Mile", INDEX('Coop GFs_CFs'!K:L, MATCH(B546,'Coop GFs_CFs'!B:B,0),1),
"Gas Sales", INDEX('Coop GFs_CFs'!M:N, MATCH(B546,'Coop GFs_CFs'!B:B,0),1),
"No Growth", INDEX('Coop GFs_CFs'!O:P, MATCH(B546,'Coop GFs_CFs'!B:B,0),1)
)</f>
        <v>1</v>
      </c>
      <c r="N546" s="133" cm="1">
        <f t="array" ref="N546">_xlfn.SWITCH(L546,
"Employment", INDEX('Coop GFs_CFs'!C:D, MATCH(B546,'Coop GFs_CFs'!B:B,0),2),
"Population", INDEX('Coop GFs_CFs'!E:F, MATCH(B546,'Coop GFs_CFs'!B:B,0),2),
"Household", INDEX('Coop GFs_CFs'!G:H, MATCH(B546,'Coop GFs_CFs'!B:B,0),2),
"VMT", INDEX('Coop GFs_CFs'!I:J, MATCH(B546,'Coop GFs_CFs'!B:B,0),2),
"Lane Mile", INDEX('Coop GFs_CFs'!K:L, MATCH(B546,'Coop GFs_CFs'!B:B,0),2),
"Gas Sales", INDEX('Coop GFs_CFs'!M:N, MATCH(B546,'Coop GFs_CFs'!B:B,0),2),
"No Growth", INDEX('Coop GFs_CFs'!O:P, MATCH(B546,'Coop GFs_CFs'!B:B,0),2)
)</f>
        <v>1</v>
      </c>
      <c r="O546" s="133"/>
      <c r="P546" s="86">
        <f t="shared" si="32"/>
        <v>1.5943629156786299E-3</v>
      </c>
      <c r="Q546" s="86">
        <f t="shared" si="33"/>
        <v>1.5943629156786299E-3</v>
      </c>
      <c r="R546" s="156" t="s">
        <v>459</v>
      </c>
      <c r="S546" s="85" t="s">
        <v>446</v>
      </c>
      <c r="T546" s="85" t="s">
        <v>436</v>
      </c>
      <c r="U546" s="85" t="s">
        <v>444</v>
      </c>
      <c r="V546" s="85" t="s">
        <v>453</v>
      </c>
      <c r="W546" s="85" t="s">
        <v>460</v>
      </c>
      <c r="X546" s="85" t="s">
        <v>330</v>
      </c>
      <c r="Z546" s="42" t="s">
        <v>1739</v>
      </c>
      <c r="AA546"/>
    </row>
    <row r="547" spans="1:27" s="39" customFormat="1" x14ac:dyDescent="0.35">
      <c r="A547" s="85" t="s">
        <v>811</v>
      </c>
      <c r="B547" s="87">
        <v>51107</v>
      </c>
      <c r="C547" s="87" t="s">
        <v>12</v>
      </c>
      <c r="D547" s="86">
        <v>30.043012206998402</v>
      </c>
      <c r="E547" s="86">
        <f>SUMIFS('Ratios_MARAMA-VA'!T:T, 'Ratios_MARAMA-VA'!AA:AA, Z547)</f>
        <v>30.0430122069635</v>
      </c>
      <c r="F547" s="86">
        <f>SUMIFS('Ratios_MARAMA-VA'!J:J, 'Ratios_MARAMA-VA'!AA:AA, Z547)</f>
        <v>3.0179013736400102E-2</v>
      </c>
      <c r="G547" s="122">
        <f t="shared" si="34"/>
        <v>1.0045268939246072E-3</v>
      </c>
      <c r="H547" s="122">
        <v>30.043012206998402</v>
      </c>
      <c r="I547" s="86">
        <v>3.0179013736435164E-2</v>
      </c>
      <c r="J547" s="122">
        <v>30.043012206998402</v>
      </c>
      <c r="K547" s="86">
        <v>3.0179013736435164E-2</v>
      </c>
      <c r="L547" s="122" t="str" cm="1">
        <f t="array" ref="L547">_xlfn.SWITCH(A547,
    "District of Columbia", _xlfn.XLOOKUP(R547, '2015 O3 Growth Surrogates'!A:A, '2015 O3 Growth Surrogates'!H:H),
    "Maryland", _xlfn.XLOOKUP(R547, '2015 O3 Growth Surrogates'!A:A, '2015 O3 Growth Surrogates'!I:I),
    "Virginia", _xlfn.XLOOKUP(R547, '2015 O3 Growth Surrogates'!A:A, '2015 O3 Growth Surrogates'!J:J)
)</f>
        <v>No Growth</v>
      </c>
      <c r="M547" s="133" cm="1">
        <f t="array" ref="M547">_xlfn.SWITCH(L547,
"Employment", INDEX('Coop GFs_CFs'!C:D, MATCH(B547,'Coop GFs_CFs'!B:B,0),1),
"Population", INDEX('Coop GFs_CFs'!E:F, MATCH(B547,'Coop GFs_CFs'!B:B,0),1),
"Household", INDEX('Coop GFs_CFs'!G:H, MATCH(B547,'Coop GFs_CFs'!B:B,0),1),
"VMT", INDEX('Coop GFs_CFs'!I:J, MATCH(B547,'Coop GFs_CFs'!B:B,0),1),
"Lane Mile", INDEX('Coop GFs_CFs'!K:L, MATCH(B547,'Coop GFs_CFs'!B:B,0),1),
"Gas Sales", INDEX('Coop GFs_CFs'!M:N, MATCH(B547,'Coop GFs_CFs'!B:B,0),1),
"No Growth", INDEX('Coop GFs_CFs'!O:P, MATCH(B547,'Coop GFs_CFs'!B:B,0),1)
)</f>
        <v>1</v>
      </c>
      <c r="N547" s="133" cm="1">
        <f t="array" ref="N547">_xlfn.SWITCH(L547,
"Employment", INDEX('Coop GFs_CFs'!C:D, MATCH(B547,'Coop GFs_CFs'!B:B,0),2),
"Population", INDEX('Coop GFs_CFs'!E:F, MATCH(B547,'Coop GFs_CFs'!B:B,0),2),
"Household", INDEX('Coop GFs_CFs'!G:H, MATCH(B547,'Coop GFs_CFs'!B:B,0),2),
"VMT", INDEX('Coop GFs_CFs'!I:J, MATCH(B547,'Coop GFs_CFs'!B:B,0),2),
"Lane Mile", INDEX('Coop GFs_CFs'!K:L, MATCH(B547,'Coop GFs_CFs'!B:B,0),2),
"Gas Sales", INDEX('Coop GFs_CFs'!M:N, MATCH(B547,'Coop GFs_CFs'!B:B,0),2),
"No Growth", INDEX('Coop GFs_CFs'!O:P, MATCH(B547,'Coop GFs_CFs'!B:B,0),2)
)</f>
        <v>1</v>
      </c>
      <c r="O547" s="133"/>
      <c r="P547" s="86">
        <f t="shared" si="32"/>
        <v>3.0179013736400102E-2</v>
      </c>
      <c r="Q547" s="86">
        <f t="shared" si="33"/>
        <v>3.0179013736400102E-2</v>
      </c>
      <c r="R547" s="156" t="s">
        <v>459</v>
      </c>
      <c r="S547" s="85" t="s">
        <v>446</v>
      </c>
      <c r="T547" s="85" t="s">
        <v>436</v>
      </c>
      <c r="U547" s="85" t="s">
        <v>444</v>
      </c>
      <c r="V547" s="85" t="s">
        <v>453</v>
      </c>
      <c r="W547" s="85" t="s">
        <v>460</v>
      </c>
      <c r="X547" s="85" t="s">
        <v>330</v>
      </c>
      <c r="Z547" s="42" t="s">
        <v>1754</v>
      </c>
      <c r="AA547"/>
    </row>
    <row r="548" spans="1:27" s="39" customFormat="1" x14ac:dyDescent="0.35">
      <c r="A548" s="85" t="s">
        <v>811</v>
      </c>
      <c r="B548" s="87">
        <v>51153</v>
      </c>
      <c r="C548" s="87" t="s">
        <v>10</v>
      </c>
      <c r="D548" s="86">
        <v>2.3035577350166401</v>
      </c>
      <c r="E548" s="86">
        <f>SUMIFS('Ratios_MARAMA-VA'!T:T, 'Ratios_MARAMA-VA'!AA:AA, Z548)</f>
        <v>2.30355773501396</v>
      </c>
      <c r="F548" s="86">
        <f>SUMIFS('Ratios_MARAMA-VA'!J:J, 'Ratios_MARAMA-VA'!AA:AA, Z548)</f>
        <v>2.3139856965295699E-3</v>
      </c>
      <c r="G548" s="122">
        <f t="shared" si="34"/>
        <v>1.0045268939246042E-3</v>
      </c>
      <c r="H548" s="122">
        <v>2.3035577350166401</v>
      </c>
      <c r="I548" s="86">
        <v>2.3139856965322617E-3</v>
      </c>
      <c r="J548" s="122">
        <v>2.3035577350166401</v>
      </c>
      <c r="K548" s="86">
        <v>2.3139856965322617E-3</v>
      </c>
      <c r="L548" s="122" t="str" cm="1">
        <f t="array" ref="L548">_xlfn.SWITCH(A548,
    "District of Columbia", _xlfn.XLOOKUP(R548, '2015 O3 Growth Surrogates'!A:A, '2015 O3 Growth Surrogates'!H:H),
    "Maryland", _xlfn.XLOOKUP(R548, '2015 O3 Growth Surrogates'!A:A, '2015 O3 Growth Surrogates'!I:I),
    "Virginia", _xlfn.XLOOKUP(R548, '2015 O3 Growth Surrogates'!A:A, '2015 O3 Growth Surrogates'!J:J)
)</f>
        <v>No Growth</v>
      </c>
      <c r="M548" s="133" cm="1">
        <f t="array" ref="M548">_xlfn.SWITCH(L548,
"Employment", INDEX('Coop GFs_CFs'!C:D, MATCH(B548,'Coop GFs_CFs'!B:B,0),1),
"Population", INDEX('Coop GFs_CFs'!E:F, MATCH(B548,'Coop GFs_CFs'!B:B,0),1),
"Household", INDEX('Coop GFs_CFs'!G:H, MATCH(B548,'Coop GFs_CFs'!B:B,0),1),
"VMT", INDEX('Coop GFs_CFs'!I:J, MATCH(B548,'Coop GFs_CFs'!B:B,0),1),
"Lane Mile", INDEX('Coop GFs_CFs'!K:L, MATCH(B548,'Coop GFs_CFs'!B:B,0),1),
"Gas Sales", INDEX('Coop GFs_CFs'!M:N, MATCH(B548,'Coop GFs_CFs'!B:B,0),1),
"No Growth", INDEX('Coop GFs_CFs'!O:P, MATCH(B548,'Coop GFs_CFs'!B:B,0),1)
)</f>
        <v>1</v>
      </c>
      <c r="N548" s="133" cm="1">
        <f t="array" ref="N548">_xlfn.SWITCH(L548,
"Employment", INDEX('Coop GFs_CFs'!C:D, MATCH(B548,'Coop GFs_CFs'!B:B,0),2),
"Population", INDEX('Coop GFs_CFs'!E:F, MATCH(B548,'Coop GFs_CFs'!B:B,0),2),
"Household", INDEX('Coop GFs_CFs'!G:H, MATCH(B548,'Coop GFs_CFs'!B:B,0),2),
"VMT", INDEX('Coop GFs_CFs'!I:J, MATCH(B548,'Coop GFs_CFs'!B:B,0),2),
"Lane Mile", INDEX('Coop GFs_CFs'!K:L, MATCH(B548,'Coop GFs_CFs'!B:B,0),2),
"Gas Sales", INDEX('Coop GFs_CFs'!M:N, MATCH(B548,'Coop GFs_CFs'!B:B,0),2),
"No Growth", INDEX('Coop GFs_CFs'!O:P, MATCH(B548,'Coop GFs_CFs'!B:B,0),2)
)</f>
        <v>1</v>
      </c>
      <c r="O548" s="133"/>
      <c r="P548" s="86">
        <f t="shared" si="32"/>
        <v>2.3139856965295699E-3</v>
      </c>
      <c r="Q548" s="86">
        <f t="shared" si="33"/>
        <v>2.3139856965295699E-3</v>
      </c>
      <c r="R548" s="156" t="s">
        <v>459</v>
      </c>
      <c r="S548" s="85" t="s">
        <v>446</v>
      </c>
      <c r="T548" s="85" t="s">
        <v>436</v>
      </c>
      <c r="U548" s="85" t="s">
        <v>444</v>
      </c>
      <c r="V548" s="85" t="s">
        <v>453</v>
      </c>
      <c r="W548" s="85" t="s">
        <v>460</v>
      </c>
      <c r="X548" s="85" t="s">
        <v>330</v>
      </c>
      <c r="Z548" s="42" t="s">
        <v>1742</v>
      </c>
      <c r="AA548"/>
    </row>
    <row r="549" spans="1:27" s="39" customFormat="1" x14ac:dyDescent="0.35">
      <c r="A549" s="85" t="s">
        <v>811</v>
      </c>
      <c r="B549" s="87">
        <v>51153</v>
      </c>
      <c r="C549" s="87" t="s">
        <v>12</v>
      </c>
      <c r="D549" s="86">
        <v>43.603065862006403</v>
      </c>
      <c r="E549" s="86">
        <f>SUMIFS('Ratios_MARAMA-VA'!T:T, 'Ratios_MARAMA-VA'!AA:AA, Z549)</f>
        <v>43.603065861955699</v>
      </c>
      <c r="F549" s="86">
        <f>SUMIFS('Ratios_MARAMA-VA'!J:J, 'Ratios_MARAMA-VA'!AA:AA, Z549)</f>
        <v>4.38004523159004E-2</v>
      </c>
      <c r="G549" s="122">
        <f t="shared" si="34"/>
        <v>1.0045268939246064E-3</v>
      </c>
      <c r="H549" s="122">
        <v>43.603065862006403</v>
      </c>
      <c r="I549" s="86">
        <v>4.3800452315951331E-2</v>
      </c>
      <c r="J549" s="122">
        <v>43.603065862006403</v>
      </c>
      <c r="K549" s="86">
        <v>4.3800452315951331E-2</v>
      </c>
      <c r="L549" s="122" t="str" cm="1">
        <f t="array" ref="L549">_xlfn.SWITCH(A549,
    "District of Columbia", _xlfn.XLOOKUP(R549, '2015 O3 Growth Surrogates'!A:A, '2015 O3 Growth Surrogates'!H:H),
    "Maryland", _xlfn.XLOOKUP(R549, '2015 O3 Growth Surrogates'!A:A, '2015 O3 Growth Surrogates'!I:I),
    "Virginia", _xlfn.XLOOKUP(R549, '2015 O3 Growth Surrogates'!A:A, '2015 O3 Growth Surrogates'!J:J)
)</f>
        <v>No Growth</v>
      </c>
      <c r="M549" s="133" cm="1">
        <f t="array" ref="M549">_xlfn.SWITCH(L549,
"Employment", INDEX('Coop GFs_CFs'!C:D, MATCH(B549,'Coop GFs_CFs'!B:B,0),1),
"Population", INDEX('Coop GFs_CFs'!E:F, MATCH(B549,'Coop GFs_CFs'!B:B,0),1),
"Household", INDEX('Coop GFs_CFs'!G:H, MATCH(B549,'Coop GFs_CFs'!B:B,0),1),
"VMT", INDEX('Coop GFs_CFs'!I:J, MATCH(B549,'Coop GFs_CFs'!B:B,0),1),
"Lane Mile", INDEX('Coop GFs_CFs'!K:L, MATCH(B549,'Coop GFs_CFs'!B:B,0),1),
"Gas Sales", INDEX('Coop GFs_CFs'!M:N, MATCH(B549,'Coop GFs_CFs'!B:B,0),1),
"No Growth", INDEX('Coop GFs_CFs'!O:P, MATCH(B549,'Coop GFs_CFs'!B:B,0),1)
)</f>
        <v>1</v>
      </c>
      <c r="N549" s="133" cm="1">
        <f t="array" ref="N549">_xlfn.SWITCH(L549,
"Employment", INDEX('Coop GFs_CFs'!C:D, MATCH(B549,'Coop GFs_CFs'!B:B,0),2),
"Population", INDEX('Coop GFs_CFs'!E:F, MATCH(B549,'Coop GFs_CFs'!B:B,0),2),
"Household", INDEX('Coop GFs_CFs'!G:H, MATCH(B549,'Coop GFs_CFs'!B:B,0),2),
"VMT", INDEX('Coop GFs_CFs'!I:J, MATCH(B549,'Coop GFs_CFs'!B:B,0),2),
"Lane Mile", INDEX('Coop GFs_CFs'!K:L, MATCH(B549,'Coop GFs_CFs'!B:B,0),2),
"Gas Sales", INDEX('Coop GFs_CFs'!M:N, MATCH(B549,'Coop GFs_CFs'!B:B,0),2),
"No Growth", INDEX('Coop GFs_CFs'!O:P, MATCH(B549,'Coop GFs_CFs'!B:B,0),2)
)</f>
        <v>1</v>
      </c>
      <c r="O549" s="133"/>
      <c r="P549" s="86">
        <f t="shared" si="32"/>
        <v>4.38004523159004E-2</v>
      </c>
      <c r="Q549" s="86">
        <f t="shared" si="33"/>
        <v>4.38004523159004E-2</v>
      </c>
      <c r="R549" s="156" t="s">
        <v>459</v>
      </c>
      <c r="S549" s="85" t="s">
        <v>446</v>
      </c>
      <c r="T549" s="85" t="s">
        <v>436</v>
      </c>
      <c r="U549" s="85" t="s">
        <v>444</v>
      </c>
      <c r="V549" s="85" t="s">
        <v>453</v>
      </c>
      <c r="W549" s="85" t="s">
        <v>460</v>
      </c>
      <c r="X549" s="85" t="s">
        <v>330</v>
      </c>
      <c r="Z549" s="42" t="s">
        <v>1757</v>
      </c>
      <c r="AA549"/>
    </row>
    <row r="550" spans="1:27" s="39" customFormat="1" x14ac:dyDescent="0.35">
      <c r="A550" s="85" t="s">
        <v>811</v>
      </c>
      <c r="B550" s="87">
        <v>51510</v>
      </c>
      <c r="C550" s="87" t="s">
        <v>10</v>
      </c>
      <c r="D550" s="86">
        <v>0.154400806889504</v>
      </c>
      <c r="E550" s="86">
        <f>SUMIFS('Ratios_MARAMA-VA'!T:T, 'Ratios_MARAMA-VA'!AA:AA, Z550)</f>
        <v>0.154400806889324</v>
      </c>
      <c r="F550" s="86">
        <f>SUMIFS('Ratios_MARAMA-VA'!J:J, 'Ratios_MARAMA-VA'!AA:AA, Z550)</f>
        <v>1.55099762963986E-4</v>
      </c>
      <c r="G550" s="122">
        <f t="shared" si="34"/>
        <v>1.004526893924609E-3</v>
      </c>
      <c r="H550" s="122">
        <v>0.154400806889504</v>
      </c>
      <c r="I550" s="86">
        <v>1.5509976296416682E-4</v>
      </c>
      <c r="J550" s="122">
        <v>0.154400806889504</v>
      </c>
      <c r="K550" s="86">
        <v>1.5509976296416682E-4</v>
      </c>
      <c r="L550" s="122" t="str" cm="1">
        <f t="array" ref="L550">_xlfn.SWITCH(A550,
    "District of Columbia", _xlfn.XLOOKUP(R550, '2015 O3 Growth Surrogates'!A:A, '2015 O3 Growth Surrogates'!H:H),
    "Maryland", _xlfn.XLOOKUP(R550, '2015 O3 Growth Surrogates'!A:A, '2015 O3 Growth Surrogates'!I:I),
    "Virginia", _xlfn.XLOOKUP(R550, '2015 O3 Growth Surrogates'!A:A, '2015 O3 Growth Surrogates'!J:J)
)</f>
        <v>No Growth</v>
      </c>
      <c r="M550" s="133" cm="1">
        <f t="array" ref="M550">_xlfn.SWITCH(L550,
"Employment", INDEX('Coop GFs_CFs'!C:D, MATCH(B550,'Coop GFs_CFs'!B:B,0),1),
"Population", INDEX('Coop GFs_CFs'!E:F, MATCH(B550,'Coop GFs_CFs'!B:B,0),1),
"Household", INDEX('Coop GFs_CFs'!G:H, MATCH(B550,'Coop GFs_CFs'!B:B,0),1),
"VMT", INDEX('Coop GFs_CFs'!I:J, MATCH(B550,'Coop GFs_CFs'!B:B,0),1),
"Lane Mile", INDEX('Coop GFs_CFs'!K:L, MATCH(B550,'Coop GFs_CFs'!B:B,0),1),
"Gas Sales", INDEX('Coop GFs_CFs'!M:N, MATCH(B550,'Coop GFs_CFs'!B:B,0),1),
"No Growth", INDEX('Coop GFs_CFs'!O:P, MATCH(B550,'Coop GFs_CFs'!B:B,0),1)
)</f>
        <v>1</v>
      </c>
      <c r="N550" s="133" cm="1">
        <f t="array" ref="N550">_xlfn.SWITCH(L550,
"Employment", INDEX('Coop GFs_CFs'!C:D, MATCH(B550,'Coop GFs_CFs'!B:B,0),2),
"Population", INDEX('Coop GFs_CFs'!E:F, MATCH(B550,'Coop GFs_CFs'!B:B,0),2),
"Household", INDEX('Coop GFs_CFs'!G:H, MATCH(B550,'Coop GFs_CFs'!B:B,0),2),
"VMT", INDEX('Coop GFs_CFs'!I:J, MATCH(B550,'Coop GFs_CFs'!B:B,0),2),
"Lane Mile", INDEX('Coop GFs_CFs'!K:L, MATCH(B550,'Coop GFs_CFs'!B:B,0),2),
"Gas Sales", INDEX('Coop GFs_CFs'!M:N, MATCH(B550,'Coop GFs_CFs'!B:B,0),2),
"No Growth", INDEX('Coop GFs_CFs'!O:P, MATCH(B550,'Coop GFs_CFs'!B:B,0),2)
)</f>
        <v>1</v>
      </c>
      <c r="O550" s="133"/>
      <c r="P550" s="86">
        <f t="shared" si="32"/>
        <v>1.55099762963986E-4</v>
      </c>
      <c r="Q550" s="86">
        <f t="shared" si="33"/>
        <v>1.55099762963986E-4</v>
      </c>
      <c r="R550" s="156" t="s">
        <v>459</v>
      </c>
      <c r="S550" s="85" t="s">
        <v>446</v>
      </c>
      <c r="T550" s="85" t="s">
        <v>436</v>
      </c>
      <c r="U550" s="85" t="s">
        <v>444</v>
      </c>
      <c r="V550" s="85" t="s">
        <v>453</v>
      </c>
      <c r="W550" s="85" t="s">
        <v>460</v>
      </c>
      <c r="X550" s="85" t="s">
        <v>330</v>
      </c>
      <c r="Z550" s="42" t="s">
        <v>1734</v>
      </c>
      <c r="AA550"/>
    </row>
    <row r="551" spans="1:27" s="39" customFormat="1" x14ac:dyDescent="0.35">
      <c r="A551" s="85" t="s">
        <v>811</v>
      </c>
      <c r="B551" s="87">
        <v>51510</v>
      </c>
      <c r="C551" s="87" t="s">
        <v>12</v>
      </c>
      <c r="D551" s="86">
        <v>2.92258596810496</v>
      </c>
      <c r="E551" s="86">
        <f>SUMIFS('Ratios_MARAMA-VA'!T:T, 'Ratios_MARAMA-VA'!AA:AA, Z551)</f>
        <v>2.9225859681015698</v>
      </c>
      <c r="F551" s="86">
        <f>SUMIFS('Ratios_MARAMA-VA'!J:J, 'Ratios_MARAMA-VA'!AA:AA, Z551)</f>
        <v>2.9358162047646999E-3</v>
      </c>
      <c r="G551" s="122">
        <f t="shared" si="34"/>
        <v>1.0045268939246033E-3</v>
      </c>
      <c r="H551" s="122">
        <v>2.92258596810496</v>
      </c>
      <c r="I551" s="86">
        <v>2.9358162047681052E-3</v>
      </c>
      <c r="J551" s="122">
        <v>2.92258596810496</v>
      </c>
      <c r="K551" s="86">
        <v>2.9358162047681052E-3</v>
      </c>
      <c r="L551" s="122" t="str" cm="1">
        <f t="array" ref="L551">_xlfn.SWITCH(A551,
    "District of Columbia", _xlfn.XLOOKUP(R551, '2015 O3 Growth Surrogates'!A:A, '2015 O3 Growth Surrogates'!H:H),
    "Maryland", _xlfn.XLOOKUP(R551, '2015 O3 Growth Surrogates'!A:A, '2015 O3 Growth Surrogates'!I:I),
    "Virginia", _xlfn.XLOOKUP(R551, '2015 O3 Growth Surrogates'!A:A, '2015 O3 Growth Surrogates'!J:J)
)</f>
        <v>No Growth</v>
      </c>
      <c r="M551" s="133" cm="1">
        <f t="array" ref="M551">_xlfn.SWITCH(L551,
"Employment", INDEX('Coop GFs_CFs'!C:D, MATCH(B551,'Coop GFs_CFs'!B:B,0),1),
"Population", INDEX('Coop GFs_CFs'!E:F, MATCH(B551,'Coop GFs_CFs'!B:B,0),1),
"Household", INDEX('Coop GFs_CFs'!G:H, MATCH(B551,'Coop GFs_CFs'!B:B,0),1),
"VMT", INDEX('Coop GFs_CFs'!I:J, MATCH(B551,'Coop GFs_CFs'!B:B,0),1),
"Lane Mile", INDEX('Coop GFs_CFs'!K:L, MATCH(B551,'Coop GFs_CFs'!B:B,0),1),
"Gas Sales", INDEX('Coop GFs_CFs'!M:N, MATCH(B551,'Coop GFs_CFs'!B:B,0),1),
"No Growth", INDEX('Coop GFs_CFs'!O:P, MATCH(B551,'Coop GFs_CFs'!B:B,0),1)
)</f>
        <v>1</v>
      </c>
      <c r="N551" s="133" cm="1">
        <f t="array" ref="N551">_xlfn.SWITCH(L551,
"Employment", INDEX('Coop GFs_CFs'!C:D, MATCH(B551,'Coop GFs_CFs'!B:B,0),2),
"Population", INDEX('Coop GFs_CFs'!E:F, MATCH(B551,'Coop GFs_CFs'!B:B,0),2),
"Household", INDEX('Coop GFs_CFs'!G:H, MATCH(B551,'Coop GFs_CFs'!B:B,0),2),
"VMT", INDEX('Coop GFs_CFs'!I:J, MATCH(B551,'Coop GFs_CFs'!B:B,0),2),
"Lane Mile", INDEX('Coop GFs_CFs'!K:L, MATCH(B551,'Coop GFs_CFs'!B:B,0),2),
"Gas Sales", INDEX('Coop GFs_CFs'!M:N, MATCH(B551,'Coop GFs_CFs'!B:B,0),2),
"No Growth", INDEX('Coop GFs_CFs'!O:P, MATCH(B551,'Coop GFs_CFs'!B:B,0),2)
)</f>
        <v>1</v>
      </c>
      <c r="O551" s="133"/>
      <c r="P551" s="86">
        <f t="shared" si="32"/>
        <v>2.9358162047646999E-3</v>
      </c>
      <c r="Q551" s="86">
        <f t="shared" si="33"/>
        <v>2.9358162047646999E-3</v>
      </c>
      <c r="R551" s="156" t="s">
        <v>459</v>
      </c>
      <c r="S551" s="85" t="s">
        <v>446</v>
      </c>
      <c r="T551" s="85" t="s">
        <v>436</v>
      </c>
      <c r="U551" s="85" t="s">
        <v>444</v>
      </c>
      <c r="V551" s="85" t="s">
        <v>453</v>
      </c>
      <c r="W551" s="85" t="s">
        <v>460</v>
      </c>
      <c r="X551" s="85" t="s">
        <v>330</v>
      </c>
      <c r="Z551" s="42" t="s">
        <v>1749</v>
      </c>
      <c r="AA551"/>
    </row>
    <row r="552" spans="1:27" s="39" customFormat="1" x14ac:dyDescent="0.35">
      <c r="A552" s="85" t="s">
        <v>811</v>
      </c>
      <c r="B552" s="87">
        <v>51600</v>
      </c>
      <c r="C552" s="87" t="s">
        <v>10</v>
      </c>
      <c r="D552" s="86">
        <v>0.112679137694656</v>
      </c>
      <c r="E552" s="86">
        <f>SUMIFS('Ratios_MARAMA-VA'!T:T, 'Ratios_MARAMA-VA'!AA:AA, Z552)</f>
        <v>0.11267913769452501</v>
      </c>
      <c r="F552" s="86">
        <f>SUMIFS('Ratios_MARAMA-VA'!J:J, 'Ratios_MARAMA-VA'!AA:AA, Z552)</f>
        <v>1.13189224198384E-4</v>
      </c>
      <c r="G552" s="122">
        <f t="shared" si="34"/>
        <v>1.0045268939246042E-3</v>
      </c>
      <c r="H552" s="122">
        <v>0.112679137694656</v>
      </c>
      <c r="I552" s="86">
        <v>1.1318922419851558E-4</v>
      </c>
      <c r="J552" s="122">
        <v>0.112679137694656</v>
      </c>
      <c r="K552" s="86">
        <v>1.1318922419851558E-4</v>
      </c>
      <c r="L552" s="122" t="str" cm="1">
        <f t="array" ref="L552">_xlfn.SWITCH(A552,
    "District of Columbia", _xlfn.XLOOKUP(R552, '2015 O3 Growth Surrogates'!A:A, '2015 O3 Growth Surrogates'!H:H),
    "Maryland", _xlfn.XLOOKUP(R552, '2015 O3 Growth Surrogates'!A:A, '2015 O3 Growth Surrogates'!I:I),
    "Virginia", _xlfn.XLOOKUP(R552, '2015 O3 Growth Surrogates'!A:A, '2015 O3 Growth Surrogates'!J:J)
)</f>
        <v>No Growth</v>
      </c>
      <c r="M552" s="133" cm="1">
        <f t="array" ref="M552">_xlfn.SWITCH(L552,
"Employment", INDEX('Coop GFs_CFs'!C:D, MATCH(B552,'Coop GFs_CFs'!B:B,0),1),
"Population", INDEX('Coop GFs_CFs'!E:F, MATCH(B552,'Coop GFs_CFs'!B:B,0),1),
"Household", INDEX('Coop GFs_CFs'!G:H, MATCH(B552,'Coop GFs_CFs'!B:B,0),1),
"VMT", INDEX('Coop GFs_CFs'!I:J, MATCH(B552,'Coop GFs_CFs'!B:B,0),1),
"Lane Mile", INDEX('Coop GFs_CFs'!K:L, MATCH(B552,'Coop GFs_CFs'!B:B,0),1),
"Gas Sales", INDEX('Coop GFs_CFs'!M:N, MATCH(B552,'Coop GFs_CFs'!B:B,0),1),
"No Growth", INDEX('Coop GFs_CFs'!O:P, MATCH(B552,'Coop GFs_CFs'!B:B,0),1)
)</f>
        <v>1</v>
      </c>
      <c r="N552" s="133" cm="1">
        <f t="array" ref="N552">_xlfn.SWITCH(L552,
"Employment", INDEX('Coop GFs_CFs'!C:D, MATCH(B552,'Coop GFs_CFs'!B:B,0),2),
"Population", INDEX('Coop GFs_CFs'!E:F, MATCH(B552,'Coop GFs_CFs'!B:B,0),2),
"Household", INDEX('Coop GFs_CFs'!G:H, MATCH(B552,'Coop GFs_CFs'!B:B,0),2),
"VMT", INDEX('Coop GFs_CFs'!I:J, MATCH(B552,'Coop GFs_CFs'!B:B,0),2),
"Lane Mile", INDEX('Coop GFs_CFs'!K:L, MATCH(B552,'Coop GFs_CFs'!B:B,0),2),
"Gas Sales", INDEX('Coop GFs_CFs'!M:N, MATCH(B552,'Coop GFs_CFs'!B:B,0),2),
"No Growth", INDEX('Coop GFs_CFs'!O:P, MATCH(B552,'Coop GFs_CFs'!B:B,0),2)
)</f>
        <v>1</v>
      </c>
      <c r="O552" s="133"/>
      <c r="P552" s="86">
        <f t="shared" si="32"/>
        <v>1.13189224198384E-4</v>
      </c>
      <c r="Q552" s="86">
        <f t="shared" si="33"/>
        <v>1.13189224198384E-4</v>
      </c>
      <c r="R552" s="156" t="s">
        <v>459</v>
      </c>
      <c r="S552" s="85" t="s">
        <v>446</v>
      </c>
      <c r="T552" s="85" t="s">
        <v>436</v>
      </c>
      <c r="U552" s="85" t="s">
        <v>444</v>
      </c>
      <c r="V552" s="85" t="s">
        <v>453</v>
      </c>
      <c r="W552" s="85" t="s">
        <v>460</v>
      </c>
      <c r="X552" s="85" t="s">
        <v>330</v>
      </c>
      <c r="Z552" s="42" t="s">
        <v>1737</v>
      </c>
      <c r="AA552"/>
    </row>
    <row r="553" spans="1:27" s="39" customFormat="1" x14ac:dyDescent="0.35">
      <c r="A553" s="85" t="s">
        <v>811</v>
      </c>
      <c r="B553" s="87">
        <v>51600</v>
      </c>
      <c r="C553" s="87" t="s">
        <v>12</v>
      </c>
      <c r="D553" s="86">
        <v>2.1328544774499201</v>
      </c>
      <c r="E553" s="86">
        <f>SUMIFS('Ratios_MARAMA-VA'!T:T, 'Ratios_MARAMA-VA'!AA:AA, Z553)</f>
        <v>2.1328544774474398</v>
      </c>
      <c r="F553" s="86">
        <f>SUMIFS('Ratios_MARAMA-VA'!J:J, 'Ratios_MARAMA-VA'!AA:AA, Z553)</f>
        <v>2.1425096834234701E-3</v>
      </c>
      <c r="G553" s="122">
        <f t="shared" si="34"/>
        <v>1.0045268939246081E-3</v>
      </c>
      <c r="H553" s="122">
        <v>2.1328544774499201</v>
      </c>
      <c r="I553" s="86">
        <v>2.1425096834259611E-3</v>
      </c>
      <c r="J553" s="122">
        <v>2.1328544774499201</v>
      </c>
      <c r="K553" s="86">
        <v>2.1425096834259611E-3</v>
      </c>
      <c r="L553" s="122" t="str" cm="1">
        <f t="array" ref="L553">_xlfn.SWITCH(A553,
    "District of Columbia", _xlfn.XLOOKUP(R553, '2015 O3 Growth Surrogates'!A:A, '2015 O3 Growth Surrogates'!H:H),
    "Maryland", _xlfn.XLOOKUP(R553, '2015 O3 Growth Surrogates'!A:A, '2015 O3 Growth Surrogates'!I:I),
    "Virginia", _xlfn.XLOOKUP(R553, '2015 O3 Growth Surrogates'!A:A, '2015 O3 Growth Surrogates'!J:J)
)</f>
        <v>No Growth</v>
      </c>
      <c r="M553" s="133" cm="1">
        <f t="array" ref="M553">_xlfn.SWITCH(L553,
"Employment", INDEX('Coop GFs_CFs'!C:D, MATCH(B553,'Coop GFs_CFs'!B:B,0),1),
"Population", INDEX('Coop GFs_CFs'!E:F, MATCH(B553,'Coop GFs_CFs'!B:B,0),1),
"Household", INDEX('Coop GFs_CFs'!G:H, MATCH(B553,'Coop GFs_CFs'!B:B,0),1),
"VMT", INDEX('Coop GFs_CFs'!I:J, MATCH(B553,'Coop GFs_CFs'!B:B,0),1),
"Lane Mile", INDEX('Coop GFs_CFs'!K:L, MATCH(B553,'Coop GFs_CFs'!B:B,0),1),
"Gas Sales", INDEX('Coop GFs_CFs'!M:N, MATCH(B553,'Coop GFs_CFs'!B:B,0),1),
"No Growth", INDEX('Coop GFs_CFs'!O:P, MATCH(B553,'Coop GFs_CFs'!B:B,0),1)
)</f>
        <v>1</v>
      </c>
      <c r="N553" s="133" cm="1">
        <f t="array" ref="N553">_xlfn.SWITCH(L553,
"Employment", INDEX('Coop GFs_CFs'!C:D, MATCH(B553,'Coop GFs_CFs'!B:B,0),2),
"Population", INDEX('Coop GFs_CFs'!E:F, MATCH(B553,'Coop GFs_CFs'!B:B,0),2),
"Household", INDEX('Coop GFs_CFs'!G:H, MATCH(B553,'Coop GFs_CFs'!B:B,0),2),
"VMT", INDEX('Coop GFs_CFs'!I:J, MATCH(B553,'Coop GFs_CFs'!B:B,0),2),
"Lane Mile", INDEX('Coop GFs_CFs'!K:L, MATCH(B553,'Coop GFs_CFs'!B:B,0),2),
"Gas Sales", INDEX('Coop GFs_CFs'!M:N, MATCH(B553,'Coop GFs_CFs'!B:B,0),2),
"No Growth", INDEX('Coop GFs_CFs'!O:P, MATCH(B553,'Coop GFs_CFs'!B:B,0),2)
)</f>
        <v>1</v>
      </c>
      <c r="O553" s="133"/>
      <c r="P553" s="86">
        <f t="shared" si="32"/>
        <v>2.1425096834234701E-3</v>
      </c>
      <c r="Q553" s="86">
        <f t="shared" si="33"/>
        <v>2.1425096834234701E-3</v>
      </c>
      <c r="R553" s="156" t="s">
        <v>459</v>
      </c>
      <c r="S553" s="85" t="s">
        <v>446</v>
      </c>
      <c r="T553" s="85" t="s">
        <v>436</v>
      </c>
      <c r="U553" s="85" t="s">
        <v>444</v>
      </c>
      <c r="V553" s="85" t="s">
        <v>453</v>
      </c>
      <c r="W553" s="85" t="s">
        <v>460</v>
      </c>
      <c r="X553" s="85" t="s">
        <v>330</v>
      </c>
      <c r="Z553" s="42" t="s">
        <v>1752</v>
      </c>
      <c r="AA553"/>
    </row>
    <row r="554" spans="1:27" s="39" customFormat="1" x14ac:dyDescent="0.35">
      <c r="A554" s="85" t="s">
        <v>811</v>
      </c>
      <c r="B554" s="87">
        <v>51610</v>
      </c>
      <c r="C554" s="87" t="s">
        <v>10</v>
      </c>
      <c r="D554" s="86">
        <v>4.1873532169219199E-2</v>
      </c>
      <c r="E554" s="86">
        <f>SUMIFS('Ratios_MARAMA-VA'!T:T, 'Ratios_MARAMA-VA'!AA:AA, Z554)</f>
        <v>4.1873532169170398E-2</v>
      </c>
      <c r="F554" s="86">
        <f>SUMIFS('Ratios_MARAMA-VA'!J:J, 'Ratios_MARAMA-VA'!AA:AA, Z554)</f>
        <v>4.20630892075489E-5</v>
      </c>
      <c r="G554" s="122">
        <f t="shared" si="34"/>
        <v>1.0045268939246081E-3</v>
      </c>
      <c r="H554" s="122">
        <v>4.1873532169219199E-2</v>
      </c>
      <c r="I554" s="86">
        <v>4.206308920759792E-5</v>
      </c>
      <c r="J554" s="122">
        <v>4.1873532169219199E-2</v>
      </c>
      <c r="K554" s="86">
        <v>4.206308920759792E-5</v>
      </c>
      <c r="L554" s="122" t="str" cm="1">
        <f t="array" ref="L554">_xlfn.SWITCH(A554,
    "District of Columbia", _xlfn.XLOOKUP(R554, '2015 O3 Growth Surrogates'!A:A, '2015 O3 Growth Surrogates'!H:H),
    "Maryland", _xlfn.XLOOKUP(R554, '2015 O3 Growth Surrogates'!A:A, '2015 O3 Growth Surrogates'!I:I),
    "Virginia", _xlfn.XLOOKUP(R554, '2015 O3 Growth Surrogates'!A:A, '2015 O3 Growth Surrogates'!J:J)
)</f>
        <v>No Growth</v>
      </c>
      <c r="M554" s="133" cm="1">
        <f t="array" ref="M554">_xlfn.SWITCH(L554,
"Employment", INDEX('Coop GFs_CFs'!C:D, MATCH(B554,'Coop GFs_CFs'!B:B,0),1),
"Population", INDEX('Coop GFs_CFs'!E:F, MATCH(B554,'Coop GFs_CFs'!B:B,0),1),
"Household", INDEX('Coop GFs_CFs'!G:H, MATCH(B554,'Coop GFs_CFs'!B:B,0),1),
"VMT", INDEX('Coop GFs_CFs'!I:J, MATCH(B554,'Coop GFs_CFs'!B:B,0),1),
"Lane Mile", INDEX('Coop GFs_CFs'!K:L, MATCH(B554,'Coop GFs_CFs'!B:B,0),1),
"Gas Sales", INDEX('Coop GFs_CFs'!M:N, MATCH(B554,'Coop GFs_CFs'!B:B,0),1),
"No Growth", INDEX('Coop GFs_CFs'!O:P, MATCH(B554,'Coop GFs_CFs'!B:B,0),1)
)</f>
        <v>1</v>
      </c>
      <c r="N554" s="133" cm="1">
        <f t="array" ref="N554">_xlfn.SWITCH(L554,
"Employment", INDEX('Coop GFs_CFs'!C:D, MATCH(B554,'Coop GFs_CFs'!B:B,0),2),
"Population", INDEX('Coop GFs_CFs'!E:F, MATCH(B554,'Coop GFs_CFs'!B:B,0),2),
"Household", INDEX('Coop GFs_CFs'!G:H, MATCH(B554,'Coop GFs_CFs'!B:B,0),2),
"VMT", INDEX('Coop GFs_CFs'!I:J, MATCH(B554,'Coop GFs_CFs'!B:B,0),2),
"Lane Mile", INDEX('Coop GFs_CFs'!K:L, MATCH(B554,'Coop GFs_CFs'!B:B,0),2),
"Gas Sales", INDEX('Coop GFs_CFs'!M:N, MATCH(B554,'Coop GFs_CFs'!B:B,0),2),
"No Growth", INDEX('Coop GFs_CFs'!O:P, MATCH(B554,'Coop GFs_CFs'!B:B,0),2)
)</f>
        <v>1</v>
      </c>
      <c r="O554" s="133"/>
      <c r="P554" s="86">
        <f t="shared" si="32"/>
        <v>4.20630892075489E-5</v>
      </c>
      <c r="Q554" s="86">
        <f t="shared" si="33"/>
        <v>4.20630892075489E-5</v>
      </c>
      <c r="R554" s="156" t="s">
        <v>459</v>
      </c>
      <c r="S554" s="85" t="s">
        <v>446</v>
      </c>
      <c r="T554" s="85" t="s">
        <v>436</v>
      </c>
      <c r="U554" s="85" t="s">
        <v>444</v>
      </c>
      <c r="V554" s="85" t="s">
        <v>453</v>
      </c>
      <c r="W554" s="85" t="s">
        <v>460</v>
      </c>
      <c r="X554" s="85" t="s">
        <v>330</v>
      </c>
      <c r="Z554" s="42" t="s">
        <v>1738</v>
      </c>
      <c r="AA554"/>
    </row>
    <row r="555" spans="1:27" s="39" customFormat="1" x14ac:dyDescent="0.35">
      <c r="A555" s="85" t="s">
        <v>811</v>
      </c>
      <c r="B555" s="87">
        <v>51610</v>
      </c>
      <c r="C555" s="87" t="s">
        <v>12</v>
      </c>
      <c r="D555" s="86">
        <v>0.79260615511353605</v>
      </c>
      <c r="E555" s="86">
        <f>SUMIFS('Ratios_MARAMA-VA'!T:T, 'Ratios_MARAMA-VA'!AA:AA, Z555)</f>
        <v>0.79260615511261301</v>
      </c>
      <c r="F555" s="86">
        <f>SUMIFS('Ratios_MARAMA-VA'!J:J, 'Ratios_MARAMA-VA'!AA:AA, Z555)</f>
        <v>7.9619419910080004E-4</v>
      </c>
      <c r="G555" s="122">
        <f t="shared" si="34"/>
        <v>1.004526893924609E-3</v>
      </c>
      <c r="H555" s="122">
        <v>0.79260615511353605</v>
      </c>
      <c r="I555" s="86">
        <v>7.9619419910172714E-4</v>
      </c>
      <c r="J555" s="122">
        <v>0.79260615511353605</v>
      </c>
      <c r="K555" s="86">
        <v>7.9619419910172714E-4</v>
      </c>
      <c r="L555" s="122" t="str" cm="1">
        <f t="array" ref="L555">_xlfn.SWITCH(A555,
    "District of Columbia", _xlfn.XLOOKUP(R555, '2015 O3 Growth Surrogates'!A:A, '2015 O3 Growth Surrogates'!H:H),
    "Maryland", _xlfn.XLOOKUP(R555, '2015 O3 Growth Surrogates'!A:A, '2015 O3 Growth Surrogates'!I:I),
    "Virginia", _xlfn.XLOOKUP(R555, '2015 O3 Growth Surrogates'!A:A, '2015 O3 Growth Surrogates'!J:J)
)</f>
        <v>No Growth</v>
      </c>
      <c r="M555" s="133" cm="1">
        <f t="array" ref="M555">_xlfn.SWITCH(L555,
"Employment", INDEX('Coop GFs_CFs'!C:D, MATCH(B555,'Coop GFs_CFs'!B:B,0),1),
"Population", INDEX('Coop GFs_CFs'!E:F, MATCH(B555,'Coop GFs_CFs'!B:B,0),1),
"Household", INDEX('Coop GFs_CFs'!G:H, MATCH(B555,'Coop GFs_CFs'!B:B,0),1),
"VMT", INDEX('Coop GFs_CFs'!I:J, MATCH(B555,'Coop GFs_CFs'!B:B,0),1),
"Lane Mile", INDEX('Coop GFs_CFs'!K:L, MATCH(B555,'Coop GFs_CFs'!B:B,0),1),
"Gas Sales", INDEX('Coop GFs_CFs'!M:N, MATCH(B555,'Coop GFs_CFs'!B:B,0),1),
"No Growth", INDEX('Coop GFs_CFs'!O:P, MATCH(B555,'Coop GFs_CFs'!B:B,0),1)
)</f>
        <v>1</v>
      </c>
      <c r="N555" s="133" cm="1">
        <f t="array" ref="N555">_xlfn.SWITCH(L555,
"Employment", INDEX('Coop GFs_CFs'!C:D, MATCH(B555,'Coop GFs_CFs'!B:B,0),2),
"Population", INDEX('Coop GFs_CFs'!E:F, MATCH(B555,'Coop GFs_CFs'!B:B,0),2),
"Household", INDEX('Coop GFs_CFs'!G:H, MATCH(B555,'Coop GFs_CFs'!B:B,0),2),
"VMT", INDEX('Coop GFs_CFs'!I:J, MATCH(B555,'Coop GFs_CFs'!B:B,0),2),
"Lane Mile", INDEX('Coop GFs_CFs'!K:L, MATCH(B555,'Coop GFs_CFs'!B:B,0),2),
"Gas Sales", INDEX('Coop GFs_CFs'!M:N, MATCH(B555,'Coop GFs_CFs'!B:B,0),2),
"No Growth", INDEX('Coop GFs_CFs'!O:P, MATCH(B555,'Coop GFs_CFs'!B:B,0),2)
)</f>
        <v>1</v>
      </c>
      <c r="O555" s="133"/>
      <c r="P555" s="86">
        <f t="shared" si="32"/>
        <v>7.9619419910080004E-4</v>
      </c>
      <c r="Q555" s="86">
        <f t="shared" si="33"/>
        <v>7.9619419910080004E-4</v>
      </c>
      <c r="R555" s="156" t="s">
        <v>459</v>
      </c>
      <c r="S555" s="85" t="s">
        <v>446</v>
      </c>
      <c r="T555" s="85" t="s">
        <v>436</v>
      </c>
      <c r="U555" s="85" t="s">
        <v>444</v>
      </c>
      <c r="V555" s="85" t="s">
        <v>453</v>
      </c>
      <c r="W555" s="85" t="s">
        <v>460</v>
      </c>
      <c r="X555" s="85" t="s">
        <v>330</v>
      </c>
      <c r="Z555" s="42" t="s">
        <v>1753</v>
      </c>
      <c r="AA555"/>
    </row>
    <row r="556" spans="1:27" s="39" customFormat="1" x14ac:dyDescent="0.35">
      <c r="A556" s="85" t="s">
        <v>811</v>
      </c>
      <c r="B556" s="87">
        <v>51683</v>
      </c>
      <c r="C556" s="87" t="s">
        <v>10</v>
      </c>
      <c r="D556" s="86">
        <v>0.14063051453584</v>
      </c>
      <c r="E556" s="86">
        <f>SUMIFS('Ratios_MARAMA-VA'!T:T, 'Ratios_MARAMA-VA'!AA:AA, Z556)</f>
        <v>0.14063051453567599</v>
      </c>
      <c r="F556" s="86">
        <f>SUMIFS('Ratios_MARAMA-VA'!J:J, 'Ratios_MARAMA-VA'!AA:AA, Z556)</f>
        <v>1.4126713395754199E-4</v>
      </c>
      <c r="G556" s="122">
        <f t="shared" si="34"/>
        <v>1.0045268939246077E-3</v>
      </c>
      <c r="H556" s="122">
        <v>0.14063051453584</v>
      </c>
      <c r="I556" s="86">
        <v>1.4126713395770673E-4</v>
      </c>
      <c r="J556" s="122">
        <v>0.14063051453584</v>
      </c>
      <c r="K556" s="86">
        <v>1.4126713395770673E-4</v>
      </c>
      <c r="L556" s="122" t="str" cm="1">
        <f t="array" ref="L556">_xlfn.SWITCH(A556,
    "District of Columbia", _xlfn.XLOOKUP(R556, '2015 O3 Growth Surrogates'!A:A, '2015 O3 Growth Surrogates'!H:H),
    "Maryland", _xlfn.XLOOKUP(R556, '2015 O3 Growth Surrogates'!A:A, '2015 O3 Growth Surrogates'!I:I),
    "Virginia", _xlfn.XLOOKUP(R556, '2015 O3 Growth Surrogates'!A:A, '2015 O3 Growth Surrogates'!J:J)
)</f>
        <v>No Growth</v>
      </c>
      <c r="M556" s="133" cm="1">
        <f t="array" ref="M556">_xlfn.SWITCH(L556,
"Employment", INDEX('Coop GFs_CFs'!C:D, MATCH(B556,'Coop GFs_CFs'!B:B,0),1),
"Population", INDEX('Coop GFs_CFs'!E:F, MATCH(B556,'Coop GFs_CFs'!B:B,0),1),
"Household", INDEX('Coop GFs_CFs'!G:H, MATCH(B556,'Coop GFs_CFs'!B:B,0),1),
"VMT", INDEX('Coop GFs_CFs'!I:J, MATCH(B556,'Coop GFs_CFs'!B:B,0),1),
"Lane Mile", INDEX('Coop GFs_CFs'!K:L, MATCH(B556,'Coop GFs_CFs'!B:B,0),1),
"Gas Sales", INDEX('Coop GFs_CFs'!M:N, MATCH(B556,'Coop GFs_CFs'!B:B,0),1),
"No Growth", INDEX('Coop GFs_CFs'!O:P, MATCH(B556,'Coop GFs_CFs'!B:B,0),1)
)</f>
        <v>1</v>
      </c>
      <c r="N556" s="133" cm="1">
        <f t="array" ref="N556">_xlfn.SWITCH(L556,
"Employment", INDEX('Coop GFs_CFs'!C:D, MATCH(B556,'Coop GFs_CFs'!B:B,0),2),
"Population", INDEX('Coop GFs_CFs'!E:F, MATCH(B556,'Coop GFs_CFs'!B:B,0),2),
"Household", INDEX('Coop GFs_CFs'!G:H, MATCH(B556,'Coop GFs_CFs'!B:B,0),2),
"VMT", INDEX('Coop GFs_CFs'!I:J, MATCH(B556,'Coop GFs_CFs'!B:B,0),2),
"Lane Mile", INDEX('Coop GFs_CFs'!K:L, MATCH(B556,'Coop GFs_CFs'!B:B,0),2),
"Gas Sales", INDEX('Coop GFs_CFs'!M:N, MATCH(B556,'Coop GFs_CFs'!B:B,0),2),
"No Growth", INDEX('Coop GFs_CFs'!O:P, MATCH(B556,'Coop GFs_CFs'!B:B,0),2)
)</f>
        <v>1</v>
      </c>
      <c r="O556" s="133"/>
      <c r="P556" s="86">
        <f t="shared" si="32"/>
        <v>1.4126713395754199E-4</v>
      </c>
      <c r="Q556" s="86">
        <f t="shared" si="33"/>
        <v>1.4126713395754199E-4</v>
      </c>
      <c r="R556" s="156" t="s">
        <v>459</v>
      </c>
      <c r="S556" s="85" t="s">
        <v>446</v>
      </c>
      <c r="T556" s="85" t="s">
        <v>436</v>
      </c>
      <c r="U556" s="85" t="s">
        <v>444</v>
      </c>
      <c r="V556" s="85" t="s">
        <v>453</v>
      </c>
      <c r="W556" s="85" t="s">
        <v>460</v>
      </c>
      <c r="X556" s="85" t="s">
        <v>330</v>
      </c>
      <c r="Z556" s="42" t="s">
        <v>1740</v>
      </c>
      <c r="AA556"/>
    </row>
    <row r="557" spans="1:27" s="39" customFormat="1" x14ac:dyDescent="0.35">
      <c r="A557" s="85" t="s">
        <v>811</v>
      </c>
      <c r="B557" s="87">
        <v>51683</v>
      </c>
      <c r="C557" s="87" t="s">
        <v>12</v>
      </c>
      <c r="D557" s="86">
        <v>2.66193498400576</v>
      </c>
      <c r="E557" s="86">
        <f>SUMIFS('Ratios_MARAMA-VA'!T:T, 'Ratios_MARAMA-VA'!AA:AA, Z557)</f>
        <v>2.66193498400267</v>
      </c>
      <c r="F557" s="86">
        <f>SUMIFS('Ratios_MARAMA-VA'!J:J, 'Ratios_MARAMA-VA'!AA:AA, Z557)</f>
        <v>2.67398528130944E-3</v>
      </c>
      <c r="G557" s="122">
        <f t="shared" si="34"/>
        <v>1.0045268939246031E-3</v>
      </c>
      <c r="H557" s="122">
        <v>2.66193498400576</v>
      </c>
      <c r="I557" s="86">
        <v>2.6739852813125443E-3</v>
      </c>
      <c r="J557" s="122">
        <v>2.66193498400576</v>
      </c>
      <c r="K557" s="86">
        <v>2.6739852813125443E-3</v>
      </c>
      <c r="L557" s="122" t="str" cm="1">
        <f t="array" ref="L557">_xlfn.SWITCH(A557,
    "District of Columbia", _xlfn.XLOOKUP(R557, '2015 O3 Growth Surrogates'!A:A, '2015 O3 Growth Surrogates'!H:H),
    "Maryland", _xlfn.XLOOKUP(R557, '2015 O3 Growth Surrogates'!A:A, '2015 O3 Growth Surrogates'!I:I),
    "Virginia", _xlfn.XLOOKUP(R557, '2015 O3 Growth Surrogates'!A:A, '2015 O3 Growth Surrogates'!J:J)
)</f>
        <v>No Growth</v>
      </c>
      <c r="M557" s="133" cm="1">
        <f t="array" ref="M557">_xlfn.SWITCH(L557,
"Employment", INDEX('Coop GFs_CFs'!C:D, MATCH(B557,'Coop GFs_CFs'!B:B,0),1),
"Population", INDEX('Coop GFs_CFs'!E:F, MATCH(B557,'Coop GFs_CFs'!B:B,0),1),
"Household", INDEX('Coop GFs_CFs'!G:H, MATCH(B557,'Coop GFs_CFs'!B:B,0),1),
"VMT", INDEX('Coop GFs_CFs'!I:J, MATCH(B557,'Coop GFs_CFs'!B:B,0),1),
"Lane Mile", INDEX('Coop GFs_CFs'!K:L, MATCH(B557,'Coop GFs_CFs'!B:B,0),1),
"Gas Sales", INDEX('Coop GFs_CFs'!M:N, MATCH(B557,'Coop GFs_CFs'!B:B,0),1),
"No Growth", INDEX('Coop GFs_CFs'!O:P, MATCH(B557,'Coop GFs_CFs'!B:B,0),1)
)</f>
        <v>1</v>
      </c>
      <c r="N557" s="133" cm="1">
        <f t="array" ref="N557">_xlfn.SWITCH(L557,
"Employment", INDEX('Coop GFs_CFs'!C:D, MATCH(B557,'Coop GFs_CFs'!B:B,0),2),
"Population", INDEX('Coop GFs_CFs'!E:F, MATCH(B557,'Coop GFs_CFs'!B:B,0),2),
"Household", INDEX('Coop GFs_CFs'!G:H, MATCH(B557,'Coop GFs_CFs'!B:B,0),2),
"VMT", INDEX('Coop GFs_CFs'!I:J, MATCH(B557,'Coop GFs_CFs'!B:B,0),2),
"Lane Mile", INDEX('Coop GFs_CFs'!K:L, MATCH(B557,'Coop GFs_CFs'!B:B,0),2),
"Gas Sales", INDEX('Coop GFs_CFs'!M:N, MATCH(B557,'Coop GFs_CFs'!B:B,0),2),
"No Growth", INDEX('Coop GFs_CFs'!O:P, MATCH(B557,'Coop GFs_CFs'!B:B,0),2)
)</f>
        <v>1</v>
      </c>
      <c r="O557" s="133"/>
      <c r="P557" s="86">
        <f t="shared" si="32"/>
        <v>2.67398528130944E-3</v>
      </c>
      <c r="Q557" s="86">
        <f t="shared" si="33"/>
        <v>2.67398528130944E-3</v>
      </c>
      <c r="R557" s="156" t="s">
        <v>459</v>
      </c>
      <c r="S557" s="85" t="s">
        <v>446</v>
      </c>
      <c r="T557" s="85" t="s">
        <v>436</v>
      </c>
      <c r="U557" s="85" t="s">
        <v>444</v>
      </c>
      <c r="V557" s="85" t="s">
        <v>453</v>
      </c>
      <c r="W557" s="85" t="s">
        <v>460</v>
      </c>
      <c r="X557" s="85" t="s">
        <v>330</v>
      </c>
      <c r="Z557" s="42" t="s">
        <v>1755</v>
      </c>
      <c r="AA557"/>
    </row>
    <row r="558" spans="1:27" s="39" customFormat="1" x14ac:dyDescent="0.35">
      <c r="A558" s="85" t="s">
        <v>811</v>
      </c>
      <c r="B558" s="87">
        <v>51685</v>
      </c>
      <c r="C558" s="87" t="s">
        <v>10</v>
      </c>
      <c r="D558" s="86">
        <v>5.1677200416742397E-2</v>
      </c>
      <c r="E558" s="86">
        <f>SUMIFS('Ratios_MARAMA-VA'!T:T, 'Ratios_MARAMA-VA'!AA:AA, Z558)</f>
        <v>5.1677200416682403E-2</v>
      </c>
      <c r="F558" s="86">
        <f>SUMIFS('Ratios_MARAMA-VA'!J:J, 'Ratios_MARAMA-VA'!AA:AA, Z558)</f>
        <v>5.1911137621289302E-5</v>
      </c>
      <c r="G558" s="122">
        <f t="shared" si="34"/>
        <v>1.0045268939246055E-3</v>
      </c>
      <c r="H558" s="122">
        <v>5.1677200416742397E-2</v>
      </c>
      <c r="I558" s="86">
        <v>5.191113762134957E-5</v>
      </c>
      <c r="J558" s="122">
        <v>5.1677200416742397E-2</v>
      </c>
      <c r="K558" s="86">
        <v>5.191113762134957E-5</v>
      </c>
      <c r="L558" s="122" t="str" cm="1">
        <f t="array" ref="L558">_xlfn.SWITCH(A558,
    "District of Columbia", _xlfn.XLOOKUP(R558, '2015 O3 Growth Surrogates'!A:A, '2015 O3 Growth Surrogates'!H:H),
    "Maryland", _xlfn.XLOOKUP(R558, '2015 O3 Growth Surrogates'!A:A, '2015 O3 Growth Surrogates'!I:I),
    "Virginia", _xlfn.XLOOKUP(R558, '2015 O3 Growth Surrogates'!A:A, '2015 O3 Growth Surrogates'!J:J)
)</f>
        <v>No Growth</v>
      </c>
      <c r="M558" s="133" cm="1">
        <f t="array" ref="M558">_xlfn.SWITCH(L558,
"Employment", INDEX('Coop GFs_CFs'!C:D, MATCH(B558,'Coop GFs_CFs'!B:B,0),1),
"Population", INDEX('Coop GFs_CFs'!E:F, MATCH(B558,'Coop GFs_CFs'!B:B,0),1),
"Household", INDEX('Coop GFs_CFs'!G:H, MATCH(B558,'Coop GFs_CFs'!B:B,0),1),
"VMT", INDEX('Coop GFs_CFs'!I:J, MATCH(B558,'Coop GFs_CFs'!B:B,0),1),
"Lane Mile", INDEX('Coop GFs_CFs'!K:L, MATCH(B558,'Coop GFs_CFs'!B:B,0),1),
"Gas Sales", INDEX('Coop GFs_CFs'!M:N, MATCH(B558,'Coop GFs_CFs'!B:B,0),1),
"No Growth", INDEX('Coop GFs_CFs'!O:P, MATCH(B558,'Coop GFs_CFs'!B:B,0),1)
)</f>
        <v>1</v>
      </c>
      <c r="N558" s="133" cm="1">
        <f t="array" ref="N558">_xlfn.SWITCH(L558,
"Employment", INDEX('Coop GFs_CFs'!C:D, MATCH(B558,'Coop GFs_CFs'!B:B,0),2),
"Population", INDEX('Coop GFs_CFs'!E:F, MATCH(B558,'Coop GFs_CFs'!B:B,0),2),
"Household", INDEX('Coop GFs_CFs'!G:H, MATCH(B558,'Coop GFs_CFs'!B:B,0),2),
"VMT", INDEX('Coop GFs_CFs'!I:J, MATCH(B558,'Coop GFs_CFs'!B:B,0),2),
"Lane Mile", INDEX('Coop GFs_CFs'!K:L, MATCH(B558,'Coop GFs_CFs'!B:B,0),2),
"Gas Sales", INDEX('Coop GFs_CFs'!M:N, MATCH(B558,'Coop GFs_CFs'!B:B,0),2),
"No Growth", INDEX('Coop GFs_CFs'!O:P, MATCH(B558,'Coop GFs_CFs'!B:B,0),2)
)</f>
        <v>1</v>
      </c>
      <c r="O558" s="133"/>
      <c r="P558" s="86">
        <f t="shared" si="32"/>
        <v>5.1911137621289302E-5</v>
      </c>
      <c r="Q558" s="86">
        <f t="shared" si="33"/>
        <v>5.1911137621289302E-5</v>
      </c>
      <c r="R558" s="156" t="s">
        <v>459</v>
      </c>
      <c r="S558" s="85" t="s">
        <v>446</v>
      </c>
      <c r="T558" s="85" t="s">
        <v>436</v>
      </c>
      <c r="U558" s="85" t="s">
        <v>444</v>
      </c>
      <c r="V558" s="85" t="s">
        <v>453</v>
      </c>
      <c r="W558" s="85" t="s">
        <v>460</v>
      </c>
      <c r="X558" s="85" t="s">
        <v>330</v>
      </c>
      <c r="Z558" s="42" t="s">
        <v>1741</v>
      </c>
      <c r="AA558"/>
    </row>
    <row r="559" spans="1:27" s="39" customFormat="1" x14ac:dyDescent="0.35">
      <c r="A559" s="85" t="s">
        <v>811</v>
      </c>
      <c r="B559" s="87">
        <v>51685</v>
      </c>
      <c r="C559" s="87" t="s">
        <v>12</v>
      </c>
      <c r="D559" s="86">
        <v>0.97817550943766396</v>
      </c>
      <c r="E559" s="86">
        <f>SUMIFS('Ratios_MARAMA-VA'!T:T, 'Ratios_MARAMA-VA'!AA:AA, Z559)</f>
        <v>0.97817550943652998</v>
      </c>
      <c r="F559" s="86">
        <f>SUMIFS('Ratios_MARAMA-VA'!J:J, 'Ratios_MARAMA-VA'!AA:AA, Z559)</f>
        <v>9.8260360620739404E-4</v>
      </c>
      <c r="G559" s="122">
        <f t="shared" si="34"/>
        <v>1.0045268939246033E-3</v>
      </c>
      <c r="H559" s="122">
        <v>0.97817550943766396</v>
      </c>
      <c r="I559" s="86">
        <v>9.826036062085331E-4</v>
      </c>
      <c r="J559" s="122">
        <v>0.97817550943766396</v>
      </c>
      <c r="K559" s="86">
        <v>9.826036062085331E-4</v>
      </c>
      <c r="L559" s="122" t="str" cm="1">
        <f t="array" ref="L559">_xlfn.SWITCH(A559,
    "District of Columbia", _xlfn.XLOOKUP(R559, '2015 O3 Growth Surrogates'!A:A, '2015 O3 Growth Surrogates'!H:H),
    "Maryland", _xlfn.XLOOKUP(R559, '2015 O3 Growth Surrogates'!A:A, '2015 O3 Growth Surrogates'!I:I),
    "Virginia", _xlfn.XLOOKUP(R559, '2015 O3 Growth Surrogates'!A:A, '2015 O3 Growth Surrogates'!J:J)
)</f>
        <v>No Growth</v>
      </c>
      <c r="M559" s="133" cm="1">
        <f t="array" ref="M559">_xlfn.SWITCH(L559,
"Employment", INDEX('Coop GFs_CFs'!C:D, MATCH(B559,'Coop GFs_CFs'!B:B,0),1),
"Population", INDEX('Coop GFs_CFs'!E:F, MATCH(B559,'Coop GFs_CFs'!B:B,0),1),
"Household", INDEX('Coop GFs_CFs'!G:H, MATCH(B559,'Coop GFs_CFs'!B:B,0),1),
"VMT", INDEX('Coop GFs_CFs'!I:J, MATCH(B559,'Coop GFs_CFs'!B:B,0),1),
"Lane Mile", INDEX('Coop GFs_CFs'!K:L, MATCH(B559,'Coop GFs_CFs'!B:B,0),1),
"Gas Sales", INDEX('Coop GFs_CFs'!M:N, MATCH(B559,'Coop GFs_CFs'!B:B,0),1),
"No Growth", INDEX('Coop GFs_CFs'!O:P, MATCH(B559,'Coop GFs_CFs'!B:B,0),1)
)</f>
        <v>1</v>
      </c>
      <c r="N559" s="133" cm="1">
        <f t="array" ref="N559">_xlfn.SWITCH(L559,
"Employment", INDEX('Coop GFs_CFs'!C:D, MATCH(B559,'Coop GFs_CFs'!B:B,0),2),
"Population", INDEX('Coop GFs_CFs'!E:F, MATCH(B559,'Coop GFs_CFs'!B:B,0),2),
"Household", INDEX('Coop GFs_CFs'!G:H, MATCH(B559,'Coop GFs_CFs'!B:B,0),2),
"VMT", INDEX('Coop GFs_CFs'!I:J, MATCH(B559,'Coop GFs_CFs'!B:B,0),2),
"Lane Mile", INDEX('Coop GFs_CFs'!K:L, MATCH(B559,'Coop GFs_CFs'!B:B,0),2),
"Gas Sales", INDEX('Coop GFs_CFs'!M:N, MATCH(B559,'Coop GFs_CFs'!B:B,0),2),
"No Growth", INDEX('Coop GFs_CFs'!O:P, MATCH(B559,'Coop GFs_CFs'!B:B,0),2)
)</f>
        <v>1</v>
      </c>
      <c r="O559" s="133"/>
      <c r="P559" s="86">
        <f t="shared" si="32"/>
        <v>9.8260360620739404E-4</v>
      </c>
      <c r="Q559" s="86">
        <f t="shared" si="33"/>
        <v>9.8260360620739404E-4</v>
      </c>
      <c r="R559" s="156" t="s">
        <v>459</v>
      </c>
      <c r="S559" s="85" t="s">
        <v>446</v>
      </c>
      <c r="T559" s="85" t="s">
        <v>436</v>
      </c>
      <c r="U559" s="85" t="s">
        <v>444</v>
      </c>
      <c r="V559" s="85" t="s">
        <v>453</v>
      </c>
      <c r="W559" s="85" t="s">
        <v>460</v>
      </c>
      <c r="X559" s="85" t="s">
        <v>330</v>
      </c>
      <c r="Z559" s="42" t="s">
        <v>1756</v>
      </c>
      <c r="AA559"/>
    </row>
    <row r="560" spans="1:27" s="39" customFormat="1" x14ac:dyDescent="0.35">
      <c r="A560" s="85" t="s">
        <v>9</v>
      </c>
      <c r="B560" s="87">
        <v>11001</v>
      </c>
      <c r="C560" s="87" t="s">
        <v>10</v>
      </c>
      <c r="D560" s="86">
        <v>2.332383E-2</v>
      </c>
      <c r="E560" s="86">
        <f>SUMIFS('Ratios_MARAMA-VA'!T:T, 'Ratios_MARAMA-VA'!AA:AA, Z560)</f>
        <v>2.33238299999729E-2</v>
      </c>
      <c r="F560" s="86">
        <f>SUMIFS('Ratios_MARAMA-VA'!J:J, 'Ratios_MARAMA-VA'!AA:AA, Z560)</f>
        <v>2.34294145042982E-5</v>
      </c>
      <c r="G560" s="122">
        <f t="shared" si="34"/>
        <v>1.0045268939246007E-3</v>
      </c>
      <c r="H560" s="122">
        <v>2.332383E-2</v>
      </c>
      <c r="I560" s="86">
        <v>2.3429414504325421E-5</v>
      </c>
      <c r="J560" s="122">
        <v>2.332383E-2</v>
      </c>
      <c r="K560" s="86">
        <v>2.3429414504325421E-5</v>
      </c>
      <c r="L560" s="122" t="str" cm="1">
        <f t="array" ref="L560">_xlfn.SWITCH(A560,
    "District of Columbia", _xlfn.XLOOKUP(R560, '2015 O3 Growth Surrogates'!A:A, '2015 O3 Growth Surrogates'!H:H),
    "Maryland", _xlfn.XLOOKUP(R560, '2015 O3 Growth Surrogates'!A:A, '2015 O3 Growth Surrogates'!I:I),
    "Virginia", _xlfn.XLOOKUP(R560, '2015 O3 Growth Surrogates'!A:A, '2015 O3 Growth Surrogates'!J:J)
)</f>
        <v>No Growth</v>
      </c>
      <c r="M560" s="133" cm="1">
        <f t="array" ref="M560">_xlfn.SWITCH(L560,
"Employment", INDEX('Coop GFs_CFs'!C:D, MATCH(B560,'Coop GFs_CFs'!B:B,0),1),
"Population", INDEX('Coop GFs_CFs'!E:F, MATCH(B560,'Coop GFs_CFs'!B:B,0),1),
"Household", INDEX('Coop GFs_CFs'!G:H, MATCH(B560,'Coop GFs_CFs'!B:B,0),1),
"VMT", INDEX('Coop GFs_CFs'!I:J, MATCH(B560,'Coop GFs_CFs'!B:B,0),1),
"Lane Mile", INDEX('Coop GFs_CFs'!K:L, MATCH(B560,'Coop GFs_CFs'!B:B,0),1),
"Gas Sales", INDEX('Coop GFs_CFs'!M:N, MATCH(B560,'Coop GFs_CFs'!B:B,0),1),
"No Growth", INDEX('Coop GFs_CFs'!O:P, MATCH(B560,'Coop GFs_CFs'!B:B,0),1)
)</f>
        <v>1</v>
      </c>
      <c r="N560" s="133" cm="1">
        <f t="array" ref="N560">_xlfn.SWITCH(L560,
"Employment", INDEX('Coop GFs_CFs'!C:D, MATCH(B560,'Coop GFs_CFs'!B:B,0),2),
"Population", INDEX('Coop GFs_CFs'!E:F, MATCH(B560,'Coop GFs_CFs'!B:B,0),2),
"Household", INDEX('Coop GFs_CFs'!G:H, MATCH(B560,'Coop GFs_CFs'!B:B,0),2),
"VMT", INDEX('Coop GFs_CFs'!I:J, MATCH(B560,'Coop GFs_CFs'!B:B,0),2),
"Lane Mile", INDEX('Coop GFs_CFs'!K:L, MATCH(B560,'Coop GFs_CFs'!B:B,0),2),
"Gas Sales", INDEX('Coop GFs_CFs'!M:N, MATCH(B560,'Coop GFs_CFs'!B:B,0),2),
"No Growth", INDEX('Coop GFs_CFs'!O:P, MATCH(B560,'Coop GFs_CFs'!B:B,0),2)
)</f>
        <v>1</v>
      </c>
      <c r="O560" s="133"/>
      <c r="P560" s="86">
        <f t="shared" si="32"/>
        <v>2.34294145042982E-5</v>
      </c>
      <c r="Q560" s="86">
        <f t="shared" si="33"/>
        <v>2.34294145042982E-5</v>
      </c>
      <c r="R560" s="156" t="s">
        <v>457</v>
      </c>
      <c r="S560" s="85" t="s">
        <v>446</v>
      </c>
      <c r="T560" s="85" t="s">
        <v>436</v>
      </c>
      <c r="U560" s="85" t="s">
        <v>444</v>
      </c>
      <c r="V560" s="85" t="s">
        <v>453</v>
      </c>
      <c r="W560" s="85" t="s">
        <v>458</v>
      </c>
      <c r="X560" s="85" t="s">
        <v>330</v>
      </c>
      <c r="Z560" s="42" t="s">
        <v>1758</v>
      </c>
      <c r="AA560"/>
    </row>
    <row r="561" spans="1:27" s="39" customFormat="1" x14ac:dyDescent="0.35">
      <c r="A561" s="85" t="s">
        <v>9</v>
      </c>
      <c r="B561" s="87">
        <v>11001</v>
      </c>
      <c r="C561" s="87" t="s">
        <v>12</v>
      </c>
      <c r="D561" s="86">
        <v>0.16593359999999999</v>
      </c>
      <c r="E561" s="86">
        <f>SUMIFS('Ratios_MARAMA-VA'!T:T, 'Ratios_MARAMA-VA'!AA:AA, Z561)</f>
        <v>0.165933599999807</v>
      </c>
      <c r="F561" s="86">
        <f>SUMIFS('Ratios_MARAMA-VA'!J:J, 'Ratios_MARAMA-VA'!AA:AA, Z561)</f>
        <v>1.6668476380553399E-4</v>
      </c>
      <c r="G561" s="122">
        <f t="shared" si="34"/>
        <v>1.0045268939246051E-3</v>
      </c>
      <c r="H561" s="122">
        <v>0.16593359999999999</v>
      </c>
      <c r="I561" s="86">
        <v>1.6668476380572785E-4</v>
      </c>
      <c r="J561" s="122">
        <v>0.16593359999999999</v>
      </c>
      <c r="K561" s="86">
        <v>1.6668476380572785E-4</v>
      </c>
      <c r="L561" s="122" t="str" cm="1">
        <f t="array" ref="L561">_xlfn.SWITCH(A561,
    "District of Columbia", _xlfn.XLOOKUP(R561, '2015 O3 Growth Surrogates'!A:A, '2015 O3 Growth Surrogates'!H:H),
    "Maryland", _xlfn.XLOOKUP(R561, '2015 O3 Growth Surrogates'!A:A, '2015 O3 Growth Surrogates'!I:I),
    "Virginia", _xlfn.XLOOKUP(R561, '2015 O3 Growth Surrogates'!A:A, '2015 O3 Growth Surrogates'!J:J)
)</f>
        <v>No Growth</v>
      </c>
      <c r="M561" s="133" cm="1">
        <f t="array" ref="M561">_xlfn.SWITCH(L561,
"Employment", INDEX('Coop GFs_CFs'!C:D, MATCH(B561,'Coop GFs_CFs'!B:B,0),1),
"Population", INDEX('Coop GFs_CFs'!E:F, MATCH(B561,'Coop GFs_CFs'!B:B,0),1),
"Household", INDEX('Coop GFs_CFs'!G:H, MATCH(B561,'Coop GFs_CFs'!B:B,0),1),
"VMT", INDEX('Coop GFs_CFs'!I:J, MATCH(B561,'Coop GFs_CFs'!B:B,0),1),
"Lane Mile", INDEX('Coop GFs_CFs'!K:L, MATCH(B561,'Coop GFs_CFs'!B:B,0),1),
"Gas Sales", INDEX('Coop GFs_CFs'!M:N, MATCH(B561,'Coop GFs_CFs'!B:B,0),1),
"No Growth", INDEX('Coop GFs_CFs'!O:P, MATCH(B561,'Coop GFs_CFs'!B:B,0),1)
)</f>
        <v>1</v>
      </c>
      <c r="N561" s="133" cm="1">
        <f t="array" ref="N561">_xlfn.SWITCH(L561,
"Employment", INDEX('Coop GFs_CFs'!C:D, MATCH(B561,'Coop GFs_CFs'!B:B,0),2),
"Population", INDEX('Coop GFs_CFs'!E:F, MATCH(B561,'Coop GFs_CFs'!B:B,0),2),
"Household", INDEX('Coop GFs_CFs'!G:H, MATCH(B561,'Coop GFs_CFs'!B:B,0),2),
"VMT", INDEX('Coop GFs_CFs'!I:J, MATCH(B561,'Coop GFs_CFs'!B:B,0),2),
"Lane Mile", INDEX('Coop GFs_CFs'!K:L, MATCH(B561,'Coop GFs_CFs'!B:B,0),2),
"Gas Sales", INDEX('Coop GFs_CFs'!M:N, MATCH(B561,'Coop GFs_CFs'!B:B,0),2),
"No Growth", INDEX('Coop GFs_CFs'!O:P, MATCH(B561,'Coop GFs_CFs'!B:B,0),2)
)</f>
        <v>1</v>
      </c>
      <c r="O561" s="133"/>
      <c r="P561" s="86">
        <f t="shared" si="32"/>
        <v>1.6668476380553399E-4</v>
      </c>
      <c r="Q561" s="86">
        <f t="shared" si="33"/>
        <v>1.6668476380553399E-4</v>
      </c>
      <c r="R561" s="156" t="s">
        <v>457</v>
      </c>
      <c r="S561" s="85" t="s">
        <v>446</v>
      </c>
      <c r="T561" s="85" t="s">
        <v>436</v>
      </c>
      <c r="U561" s="85" t="s">
        <v>444</v>
      </c>
      <c r="V561" s="85" t="s">
        <v>453</v>
      </c>
      <c r="W561" s="85" t="s">
        <v>458</v>
      </c>
      <c r="X561" s="85" t="s">
        <v>330</v>
      </c>
      <c r="Z561" s="42" t="s">
        <v>1773</v>
      </c>
      <c r="AA561"/>
    </row>
    <row r="562" spans="1:27" s="39" customFormat="1" x14ac:dyDescent="0.35">
      <c r="A562" s="85" t="s">
        <v>497</v>
      </c>
      <c r="B562" s="87">
        <v>24009</v>
      </c>
      <c r="C562" s="87" t="s">
        <v>10</v>
      </c>
      <c r="D562" s="86">
        <v>0.55126476875611197</v>
      </c>
      <c r="E562" s="86">
        <f>SUMIFS('Ratios_MARAMA-VA'!T:T, 'Ratios_MARAMA-VA'!AA:AA, Z562)</f>
        <v>0.55126476875547603</v>
      </c>
      <c r="F562" s="86">
        <f>SUMIFS('Ratios_MARAMA-VA'!J:J, 'Ratios_MARAMA-VA'!AA:AA, Z562)</f>
        <v>5.5376028588800005E-4</v>
      </c>
      <c r="G562" s="122">
        <f t="shared" si="34"/>
        <v>1.0045268939245979E-3</v>
      </c>
      <c r="H562" s="122">
        <v>0.55126476875611197</v>
      </c>
      <c r="I562" s="86">
        <v>5.5376028588863886E-4</v>
      </c>
      <c r="J562" s="122">
        <v>0.55126476875611197</v>
      </c>
      <c r="K562" s="86">
        <v>5.5376028588863886E-4</v>
      </c>
      <c r="L562" s="122" t="str" cm="1">
        <f t="array" ref="L562">_xlfn.SWITCH(A562,
    "District of Columbia", _xlfn.XLOOKUP(R562, '2015 O3 Growth Surrogates'!A:A, '2015 O3 Growth Surrogates'!H:H),
    "Maryland", _xlfn.XLOOKUP(R562, '2015 O3 Growth Surrogates'!A:A, '2015 O3 Growth Surrogates'!I:I),
    "Virginia", _xlfn.XLOOKUP(R562, '2015 O3 Growth Surrogates'!A:A, '2015 O3 Growth Surrogates'!J:J)
)</f>
        <v>Household</v>
      </c>
      <c r="M562" s="133" cm="1">
        <f t="array" ref="M562">_xlfn.SWITCH(L562,
"Employment", INDEX('Coop GFs_CFs'!C:D, MATCH(B562,'Coop GFs_CFs'!B:B,0),1),
"Population", INDEX('Coop GFs_CFs'!E:F, MATCH(B562,'Coop GFs_CFs'!B:B,0),1),
"Household", INDEX('Coop GFs_CFs'!G:H, MATCH(B562,'Coop GFs_CFs'!B:B,0),1),
"VMT", INDEX('Coop GFs_CFs'!I:J, MATCH(B562,'Coop GFs_CFs'!B:B,0),1),
"Lane Mile", INDEX('Coop GFs_CFs'!K:L, MATCH(B562,'Coop GFs_CFs'!B:B,0),1),
"Gas Sales", INDEX('Coop GFs_CFs'!M:N, MATCH(B562,'Coop GFs_CFs'!B:B,0),1),
"No Growth", INDEX('Coop GFs_CFs'!O:P, MATCH(B562,'Coop GFs_CFs'!B:B,0),1)
)</f>
        <v>1.0717053327861332</v>
      </c>
      <c r="N562" s="133" cm="1">
        <f t="array" ref="N562">_xlfn.SWITCH(L562,
"Employment", INDEX('Coop GFs_CFs'!C:D, MATCH(B562,'Coop GFs_CFs'!B:B,0),2),
"Population", INDEX('Coop GFs_CFs'!E:F, MATCH(B562,'Coop GFs_CFs'!B:B,0),2),
"Household", INDEX('Coop GFs_CFs'!G:H, MATCH(B562,'Coop GFs_CFs'!B:B,0),2),
"VMT", INDEX('Coop GFs_CFs'!I:J, MATCH(B562,'Coop GFs_CFs'!B:B,0),2),
"Lane Mile", INDEX('Coop GFs_CFs'!K:L, MATCH(B562,'Coop GFs_CFs'!B:B,0),2),
"Gas Sales", INDEX('Coop GFs_CFs'!M:N, MATCH(B562,'Coop GFs_CFs'!B:B,0),2),
"No Growth", INDEX('Coop GFs_CFs'!O:P, MATCH(B562,'Coop GFs_CFs'!B:B,0),2)
)</f>
        <v>1.0941988750211236</v>
      </c>
      <c r="O562" s="133"/>
      <c r="P562" s="86">
        <f t="shared" si="32"/>
        <v>5.9346785147134339E-4</v>
      </c>
      <c r="Q562" s="86">
        <f t="shared" si="33"/>
        <v>6.0592388185002548E-4</v>
      </c>
      <c r="R562" s="156" t="s">
        <v>457</v>
      </c>
      <c r="S562" s="85" t="s">
        <v>446</v>
      </c>
      <c r="T562" s="85" t="s">
        <v>436</v>
      </c>
      <c r="U562" s="85" t="s">
        <v>444</v>
      </c>
      <c r="V562" s="85" t="s">
        <v>453</v>
      </c>
      <c r="W562" s="85" t="s">
        <v>458</v>
      </c>
      <c r="X562" s="85" t="s">
        <v>330</v>
      </c>
      <c r="Z562" s="42" t="s">
        <v>1759</v>
      </c>
      <c r="AA562"/>
    </row>
    <row r="563" spans="1:27" s="39" customFormat="1" x14ac:dyDescent="0.35">
      <c r="A563" s="85" t="s">
        <v>497</v>
      </c>
      <c r="B563" s="87">
        <v>24009</v>
      </c>
      <c r="C563" s="87" t="s">
        <v>12</v>
      </c>
      <c r="D563" s="86">
        <v>3.92188317365297</v>
      </c>
      <c r="E563" s="86">
        <f>SUMIFS('Ratios_MARAMA-VA'!T:T, 'Ratios_MARAMA-VA'!AA:AA, Z563)</f>
        <v>3.9218831736484101</v>
      </c>
      <c r="F563" s="86">
        <f>SUMIFS('Ratios_MARAMA-VA'!J:J, 'Ratios_MARAMA-VA'!AA:AA, Z563)</f>
        <v>3.9396371227602197E-3</v>
      </c>
      <c r="G563" s="122">
        <f t="shared" si="34"/>
        <v>1.0045268939246075E-3</v>
      </c>
      <c r="H563" s="122">
        <v>3.92188317365297</v>
      </c>
      <c r="I563" s="86">
        <v>3.9396371227648002E-3</v>
      </c>
      <c r="J563" s="122">
        <v>3.92188317365297</v>
      </c>
      <c r="K563" s="86">
        <v>3.9396371227648002E-3</v>
      </c>
      <c r="L563" s="122" t="str" cm="1">
        <f t="array" ref="L563">_xlfn.SWITCH(A563,
    "District of Columbia", _xlfn.XLOOKUP(R563, '2015 O3 Growth Surrogates'!A:A, '2015 O3 Growth Surrogates'!H:H),
    "Maryland", _xlfn.XLOOKUP(R563, '2015 O3 Growth Surrogates'!A:A, '2015 O3 Growth Surrogates'!I:I),
    "Virginia", _xlfn.XLOOKUP(R563, '2015 O3 Growth Surrogates'!A:A, '2015 O3 Growth Surrogates'!J:J)
)</f>
        <v>Household</v>
      </c>
      <c r="M563" s="133" cm="1">
        <f t="array" ref="M563">_xlfn.SWITCH(L563,
"Employment", INDEX('Coop GFs_CFs'!C:D, MATCH(B563,'Coop GFs_CFs'!B:B,0),1),
"Population", INDEX('Coop GFs_CFs'!E:F, MATCH(B563,'Coop GFs_CFs'!B:B,0),1),
"Household", INDEX('Coop GFs_CFs'!G:H, MATCH(B563,'Coop GFs_CFs'!B:B,0),1),
"VMT", INDEX('Coop GFs_CFs'!I:J, MATCH(B563,'Coop GFs_CFs'!B:B,0),1),
"Lane Mile", INDEX('Coop GFs_CFs'!K:L, MATCH(B563,'Coop GFs_CFs'!B:B,0),1),
"Gas Sales", INDEX('Coop GFs_CFs'!M:N, MATCH(B563,'Coop GFs_CFs'!B:B,0),1),
"No Growth", INDEX('Coop GFs_CFs'!O:P, MATCH(B563,'Coop GFs_CFs'!B:B,0),1)
)</f>
        <v>1.0717053327861332</v>
      </c>
      <c r="N563" s="133" cm="1">
        <f t="array" ref="N563">_xlfn.SWITCH(L563,
"Employment", INDEX('Coop GFs_CFs'!C:D, MATCH(B563,'Coop GFs_CFs'!B:B,0),2),
"Population", INDEX('Coop GFs_CFs'!E:F, MATCH(B563,'Coop GFs_CFs'!B:B,0),2),
"Household", INDEX('Coop GFs_CFs'!G:H, MATCH(B563,'Coop GFs_CFs'!B:B,0),2),
"VMT", INDEX('Coop GFs_CFs'!I:J, MATCH(B563,'Coop GFs_CFs'!B:B,0),2),
"Lane Mile", INDEX('Coop GFs_CFs'!K:L, MATCH(B563,'Coop GFs_CFs'!B:B,0),2),
"Gas Sales", INDEX('Coop GFs_CFs'!M:N, MATCH(B563,'Coop GFs_CFs'!B:B,0),2),
"No Growth", INDEX('Coop GFs_CFs'!O:P, MATCH(B563,'Coop GFs_CFs'!B:B,0),2)
)</f>
        <v>1.0941988750211236</v>
      </c>
      <c r="O563" s="133"/>
      <c r="P563" s="86">
        <f t="shared" si="32"/>
        <v>4.2221301137043456E-3</v>
      </c>
      <c r="Q563" s="86">
        <f t="shared" si="33"/>
        <v>4.3107465077156888E-3</v>
      </c>
      <c r="R563" s="156" t="s">
        <v>457</v>
      </c>
      <c r="S563" s="85" t="s">
        <v>446</v>
      </c>
      <c r="T563" s="85" t="s">
        <v>436</v>
      </c>
      <c r="U563" s="85" t="s">
        <v>444</v>
      </c>
      <c r="V563" s="85" t="s">
        <v>453</v>
      </c>
      <c r="W563" s="85" t="s">
        <v>458</v>
      </c>
      <c r="X563" s="85" t="s">
        <v>330</v>
      </c>
      <c r="Z563" s="42" t="s">
        <v>1774</v>
      </c>
      <c r="AA563"/>
    </row>
    <row r="564" spans="1:27" s="39" customFormat="1" x14ac:dyDescent="0.35">
      <c r="A564" s="85" t="s">
        <v>497</v>
      </c>
      <c r="B564" s="87">
        <v>24017</v>
      </c>
      <c r="C564" s="87" t="s">
        <v>10</v>
      </c>
      <c r="D564" s="86">
        <v>1.02777370142521</v>
      </c>
      <c r="E564" s="86">
        <f>SUMIFS('Ratios_MARAMA-VA'!T:T, 'Ratios_MARAMA-VA'!AA:AA, Z564)</f>
        <v>1.02777370142401</v>
      </c>
      <c r="F564" s="86">
        <f>SUMIFS('Ratios_MARAMA-VA'!J:J, 'Ratios_MARAMA-VA'!AA:AA, Z564)</f>
        <v>1.0324263239488601E-3</v>
      </c>
      <c r="G564" s="122">
        <f t="shared" si="34"/>
        <v>1.0045268939246098E-3</v>
      </c>
      <c r="H564" s="122">
        <v>1.02777370142521</v>
      </c>
      <c r="I564" s="86">
        <v>1.0324263239500655E-3</v>
      </c>
      <c r="J564" s="122">
        <v>1.02777370142521</v>
      </c>
      <c r="K564" s="86">
        <v>1.0324263239500655E-3</v>
      </c>
      <c r="L564" s="122" t="str" cm="1">
        <f t="array" ref="L564">_xlfn.SWITCH(A564,
    "District of Columbia", _xlfn.XLOOKUP(R564, '2015 O3 Growth Surrogates'!A:A, '2015 O3 Growth Surrogates'!H:H),
    "Maryland", _xlfn.XLOOKUP(R564, '2015 O3 Growth Surrogates'!A:A, '2015 O3 Growth Surrogates'!I:I),
    "Virginia", _xlfn.XLOOKUP(R564, '2015 O3 Growth Surrogates'!A:A, '2015 O3 Growth Surrogates'!J:J)
)</f>
        <v>Household</v>
      </c>
      <c r="M564" s="133" cm="1">
        <f t="array" ref="M564">_xlfn.SWITCH(L564,
"Employment", INDEX('Coop GFs_CFs'!C:D, MATCH(B564,'Coop GFs_CFs'!B:B,0),1),
"Population", INDEX('Coop GFs_CFs'!E:F, MATCH(B564,'Coop GFs_CFs'!B:B,0),1),
"Household", INDEX('Coop GFs_CFs'!G:H, MATCH(B564,'Coop GFs_CFs'!B:B,0),1),
"VMT", INDEX('Coop GFs_CFs'!I:J, MATCH(B564,'Coop GFs_CFs'!B:B,0),1),
"Lane Mile", INDEX('Coop GFs_CFs'!K:L, MATCH(B564,'Coop GFs_CFs'!B:B,0),1),
"Gas Sales", INDEX('Coop GFs_CFs'!M:N, MATCH(B564,'Coop GFs_CFs'!B:B,0),1),
"No Growth", INDEX('Coop GFs_CFs'!O:P, MATCH(B564,'Coop GFs_CFs'!B:B,0),1)
)</f>
        <v>1.1901345613926138</v>
      </c>
      <c r="N564" s="133" cm="1">
        <f t="array" ref="N564">_xlfn.SWITCH(L564,
"Employment", INDEX('Coop GFs_CFs'!C:D, MATCH(B564,'Coop GFs_CFs'!B:B,0),2),
"Population", INDEX('Coop GFs_CFs'!E:F, MATCH(B564,'Coop GFs_CFs'!B:B,0),2),
"Household", INDEX('Coop GFs_CFs'!G:H, MATCH(B564,'Coop GFs_CFs'!B:B,0),2),
"VMT", INDEX('Coop GFs_CFs'!I:J, MATCH(B564,'Coop GFs_CFs'!B:B,0),2),
"Lane Mile", INDEX('Coop GFs_CFs'!K:L, MATCH(B564,'Coop GFs_CFs'!B:B,0),2),
"Gas Sales", INDEX('Coop GFs_CFs'!M:N, MATCH(B564,'Coop GFs_CFs'!B:B,0),2),
"No Growth", INDEX('Coop GFs_CFs'!O:P, MATCH(B564,'Coop GFs_CFs'!B:B,0),2)
)</f>
        <v>1.2607033014443205</v>
      </c>
      <c r="O564" s="133"/>
      <c r="P564" s="86">
        <f t="shared" si="32"/>
        <v>1.2287262502230652E-3</v>
      </c>
      <c r="Q564" s="86">
        <f t="shared" si="33"/>
        <v>1.3015832751003514E-3</v>
      </c>
      <c r="R564" s="156" t="s">
        <v>457</v>
      </c>
      <c r="S564" s="85" t="s">
        <v>446</v>
      </c>
      <c r="T564" s="85" t="s">
        <v>436</v>
      </c>
      <c r="U564" s="85" t="s">
        <v>444</v>
      </c>
      <c r="V564" s="85" t="s">
        <v>453</v>
      </c>
      <c r="W564" s="85" t="s">
        <v>458</v>
      </c>
      <c r="X564" s="85" t="s">
        <v>330</v>
      </c>
      <c r="Z564" s="42" t="s">
        <v>1760</v>
      </c>
      <c r="AA564"/>
    </row>
    <row r="565" spans="1:27" s="39" customFormat="1" x14ac:dyDescent="0.35">
      <c r="A565" s="85" t="s">
        <v>497</v>
      </c>
      <c r="B565" s="87">
        <v>24017</v>
      </c>
      <c r="C565" s="87" t="s">
        <v>12</v>
      </c>
      <c r="D565" s="86">
        <v>7.31192513744094</v>
      </c>
      <c r="E565" s="86">
        <f>SUMIFS('Ratios_MARAMA-VA'!T:T, 'Ratios_MARAMA-VA'!AA:AA, Z565)</f>
        <v>7.3119251374324401</v>
      </c>
      <c r="F565" s="86">
        <f>SUMIFS('Ratios_MARAMA-VA'!J:J, 'Ratios_MARAMA-VA'!AA:AA, Z565)</f>
        <v>7.3450254469142598E-3</v>
      </c>
      <c r="G565" s="122">
        <f t="shared" si="34"/>
        <v>1.0045268939246064E-3</v>
      </c>
      <c r="H565" s="122">
        <v>7.31192513744094</v>
      </c>
      <c r="I565" s="86">
        <v>7.3450254469227981E-3</v>
      </c>
      <c r="J565" s="122">
        <v>7.31192513744094</v>
      </c>
      <c r="K565" s="86">
        <v>7.3450254469227981E-3</v>
      </c>
      <c r="L565" s="122" t="str" cm="1">
        <f t="array" ref="L565">_xlfn.SWITCH(A565,
    "District of Columbia", _xlfn.XLOOKUP(R565, '2015 O3 Growth Surrogates'!A:A, '2015 O3 Growth Surrogates'!H:H),
    "Maryland", _xlfn.XLOOKUP(R565, '2015 O3 Growth Surrogates'!A:A, '2015 O3 Growth Surrogates'!I:I),
    "Virginia", _xlfn.XLOOKUP(R565, '2015 O3 Growth Surrogates'!A:A, '2015 O3 Growth Surrogates'!J:J)
)</f>
        <v>Household</v>
      </c>
      <c r="M565" s="133" cm="1">
        <f t="array" ref="M565">_xlfn.SWITCH(L565,
"Employment", INDEX('Coop GFs_CFs'!C:D, MATCH(B565,'Coop GFs_CFs'!B:B,0),1),
"Population", INDEX('Coop GFs_CFs'!E:F, MATCH(B565,'Coop GFs_CFs'!B:B,0),1),
"Household", INDEX('Coop GFs_CFs'!G:H, MATCH(B565,'Coop GFs_CFs'!B:B,0),1),
"VMT", INDEX('Coop GFs_CFs'!I:J, MATCH(B565,'Coop GFs_CFs'!B:B,0),1),
"Lane Mile", INDEX('Coop GFs_CFs'!K:L, MATCH(B565,'Coop GFs_CFs'!B:B,0),1),
"Gas Sales", INDEX('Coop GFs_CFs'!M:N, MATCH(B565,'Coop GFs_CFs'!B:B,0),1),
"No Growth", INDEX('Coop GFs_CFs'!O:P, MATCH(B565,'Coop GFs_CFs'!B:B,0),1)
)</f>
        <v>1.1901345613926138</v>
      </c>
      <c r="N565" s="133" cm="1">
        <f t="array" ref="N565">_xlfn.SWITCH(L565,
"Employment", INDEX('Coop GFs_CFs'!C:D, MATCH(B565,'Coop GFs_CFs'!B:B,0),2),
"Population", INDEX('Coop GFs_CFs'!E:F, MATCH(B565,'Coop GFs_CFs'!B:B,0),2),
"Household", INDEX('Coop GFs_CFs'!G:H, MATCH(B565,'Coop GFs_CFs'!B:B,0),2),
"VMT", INDEX('Coop GFs_CFs'!I:J, MATCH(B565,'Coop GFs_CFs'!B:B,0),2),
"Lane Mile", INDEX('Coop GFs_CFs'!K:L, MATCH(B565,'Coop GFs_CFs'!B:B,0),2),
"Gas Sales", INDEX('Coop GFs_CFs'!M:N, MATCH(B565,'Coop GFs_CFs'!B:B,0),2),
"No Growth", INDEX('Coop GFs_CFs'!O:P, MATCH(B565,'Coop GFs_CFs'!B:B,0),2)
)</f>
        <v>1.2607033014443205</v>
      </c>
      <c r="O565" s="133"/>
      <c r="P565" s="86">
        <f t="shared" si="32"/>
        <v>8.7415686386808893E-3</v>
      </c>
      <c r="Q565" s="86">
        <f t="shared" si="33"/>
        <v>9.2598978301173529E-3</v>
      </c>
      <c r="R565" s="156" t="s">
        <v>457</v>
      </c>
      <c r="S565" s="85" t="s">
        <v>446</v>
      </c>
      <c r="T565" s="85" t="s">
        <v>436</v>
      </c>
      <c r="U565" s="85" t="s">
        <v>444</v>
      </c>
      <c r="V565" s="85" t="s">
        <v>453</v>
      </c>
      <c r="W565" s="85" t="s">
        <v>458</v>
      </c>
      <c r="X565" s="85" t="s">
        <v>330</v>
      </c>
      <c r="Z565" s="42" t="s">
        <v>1775</v>
      </c>
      <c r="AA565"/>
    </row>
    <row r="566" spans="1:27" s="39" customFormat="1" x14ac:dyDescent="0.35">
      <c r="A566" s="85" t="s">
        <v>497</v>
      </c>
      <c r="B566" s="87">
        <v>24021</v>
      </c>
      <c r="C566" s="87" t="s">
        <v>10</v>
      </c>
      <c r="D566" s="86">
        <v>1.06572089424002</v>
      </c>
      <c r="E566" s="86">
        <f>SUMIFS('Ratios_MARAMA-VA'!T:T, 'Ratios_MARAMA-VA'!AA:AA, Z566)</f>
        <v>1.0657208942387899</v>
      </c>
      <c r="F566" s="86">
        <f>SUMIFS('Ratios_MARAMA-VA'!J:J, 'Ratios_MARAMA-VA'!AA:AA, Z566)</f>
        <v>1.07054529968024E-3</v>
      </c>
      <c r="G566" s="122">
        <f t="shared" si="34"/>
        <v>1.0045268939246012E-3</v>
      </c>
      <c r="H566" s="122">
        <v>1.06572089424002</v>
      </c>
      <c r="I566" s="86">
        <v>1.0705452996814756E-3</v>
      </c>
      <c r="J566" s="122">
        <v>1.06572089424002</v>
      </c>
      <c r="K566" s="86">
        <v>1.0705452996814756E-3</v>
      </c>
      <c r="L566" s="122" t="str" cm="1">
        <f t="array" ref="L566">_xlfn.SWITCH(A566,
    "District of Columbia", _xlfn.XLOOKUP(R566, '2015 O3 Growth Surrogates'!A:A, '2015 O3 Growth Surrogates'!H:H),
    "Maryland", _xlfn.XLOOKUP(R566, '2015 O3 Growth Surrogates'!A:A, '2015 O3 Growth Surrogates'!I:I),
    "Virginia", _xlfn.XLOOKUP(R566, '2015 O3 Growth Surrogates'!A:A, '2015 O3 Growth Surrogates'!J:J)
)</f>
        <v>Household</v>
      </c>
      <c r="M566" s="133" cm="1">
        <f t="array" ref="M566">_xlfn.SWITCH(L566,
"Employment", INDEX('Coop GFs_CFs'!C:D, MATCH(B566,'Coop GFs_CFs'!B:B,0),1),
"Population", INDEX('Coop GFs_CFs'!E:F, MATCH(B566,'Coop GFs_CFs'!B:B,0),1),
"Household", INDEX('Coop GFs_CFs'!G:H, MATCH(B566,'Coop GFs_CFs'!B:B,0),1),
"VMT", INDEX('Coop GFs_CFs'!I:J, MATCH(B566,'Coop GFs_CFs'!B:B,0),1),
"Lane Mile", INDEX('Coop GFs_CFs'!K:L, MATCH(B566,'Coop GFs_CFs'!B:B,0),1),
"Gas Sales", INDEX('Coop GFs_CFs'!M:N, MATCH(B566,'Coop GFs_CFs'!B:B,0),1),
"No Growth", INDEX('Coop GFs_CFs'!O:P, MATCH(B566,'Coop GFs_CFs'!B:B,0),1)
)</f>
        <v>1.1641130653464411</v>
      </c>
      <c r="N566" s="133" cm="1">
        <f t="array" ref="N566">_xlfn.SWITCH(L566,
"Employment", INDEX('Coop GFs_CFs'!C:D, MATCH(B566,'Coop GFs_CFs'!B:B,0),2),
"Population", INDEX('Coop GFs_CFs'!E:F, MATCH(B566,'Coop GFs_CFs'!B:B,0),2),
"Household", INDEX('Coop GFs_CFs'!G:H, MATCH(B566,'Coop GFs_CFs'!B:B,0),2),
"VMT", INDEX('Coop GFs_CFs'!I:J, MATCH(B566,'Coop GFs_CFs'!B:B,0),2),
"Lane Mile", INDEX('Coop GFs_CFs'!K:L, MATCH(B566,'Coop GFs_CFs'!B:B,0),2),
"Gas Sales", INDEX('Coop GFs_CFs'!M:N, MATCH(B566,'Coop GFs_CFs'!B:B,0),2),
"No Growth", INDEX('Coop GFs_CFs'!O:P, MATCH(B566,'Coop GFs_CFs'!B:B,0),2)
)</f>
        <v>1.2555086048546673</v>
      </c>
      <c r="O566" s="133"/>
      <c r="P566" s="86">
        <f t="shared" si="32"/>
        <v>1.2462357704029886E-3</v>
      </c>
      <c r="Q566" s="86">
        <f t="shared" si="33"/>
        <v>1.3440788356352598E-3</v>
      </c>
      <c r="R566" s="156" t="s">
        <v>457</v>
      </c>
      <c r="S566" s="85" t="s">
        <v>446</v>
      </c>
      <c r="T566" s="85" t="s">
        <v>436</v>
      </c>
      <c r="U566" s="85" t="s">
        <v>444</v>
      </c>
      <c r="V566" s="85" t="s">
        <v>453</v>
      </c>
      <c r="W566" s="85" t="s">
        <v>458</v>
      </c>
      <c r="X566" s="85" t="s">
        <v>330</v>
      </c>
      <c r="Z566" s="42" t="s">
        <v>1761</v>
      </c>
      <c r="AA566"/>
    </row>
    <row r="567" spans="1:27" s="39" customFormat="1" x14ac:dyDescent="0.35">
      <c r="A567" s="85" t="s">
        <v>497</v>
      </c>
      <c r="B567" s="87">
        <v>24021</v>
      </c>
      <c r="C567" s="87" t="s">
        <v>12</v>
      </c>
      <c r="D567" s="86">
        <v>7.5818954938989496</v>
      </c>
      <c r="E567" s="86">
        <f>SUMIFS('Ratios_MARAMA-VA'!T:T, 'Ratios_MARAMA-VA'!AA:AA, Z567)</f>
        <v>7.5818954938901504</v>
      </c>
      <c r="F567" s="86">
        <f>SUMIFS('Ratios_MARAMA-VA'!J:J, 'Ratios_MARAMA-VA'!AA:AA, Z567)</f>
        <v>7.6162179305384204E-3</v>
      </c>
      <c r="G567" s="122">
        <f t="shared" si="34"/>
        <v>1.0045268939246036E-3</v>
      </c>
      <c r="H567" s="122">
        <v>7.5818954938989496</v>
      </c>
      <c r="I567" s="86">
        <v>7.6162179305472597E-3</v>
      </c>
      <c r="J567" s="122">
        <v>7.5818954938989496</v>
      </c>
      <c r="K567" s="86">
        <v>7.6162179305472597E-3</v>
      </c>
      <c r="L567" s="122" t="str" cm="1">
        <f t="array" ref="L567">_xlfn.SWITCH(A567,
    "District of Columbia", _xlfn.XLOOKUP(R567, '2015 O3 Growth Surrogates'!A:A, '2015 O3 Growth Surrogates'!H:H),
    "Maryland", _xlfn.XLOOKUP(R567, '2015 O3 Growth Surrogates'!A:A, '2015 O3 Growth Surrogates'!I:I),
    "Virginia", _xlfn.XLOOKUP(R567, '2015 O3 Growth Surrogates'!A:A, '2015 O3 Growth Surrogates'!J:J)
)</f>
        <v>Household</v>
      </c>
      <c r="M567" s="133" cm="1">
        <f t="array" ref="M567">_xlfn.SWITCH(L567,
"Employment", INDEX('Coop GFs_CFs'!C:D, MATCH(B567,'Coop GFs_CFs'!B:B,0),1),
"Population", INDEX('Coop GFs_CFs'!E:F, MATCH(B567,'Coop GFs_CFs'!B:B,0),1),
"Household", INDEX('Coop GFs_CFs'!G:H, MATCH(B567,'Coop GFs_CFs'!B:B,0),1),
"VMT", INDEX('Coop GFs_CFs'!I:J, MATCH(B567,'Coop GFs_CFs'!B:B,0),1),
"Lane Mile", INDEX('Coop GFs_CFs'!K:L, MATCH(B567,'Coop GFs_CFs'!B:B,0),1),
"Gas Sales", INDEX('Coop GFs_CFs'!M:N, MATCH(B567,'Coop GFs_CFs'!B:B,0),1),
"No Growth", INDEX('Coop GFs_CFs'!O:P, MATCH(B567,'Coop GFs_CFs'!B:B,0),1)
)</f>
        <v>1.1641130653464411</v>
      </c>
      <c r="N567" s="133" cm="1">
        <f t="array" ref="N567">_xlfn.SWITCH(L567,
"Employment", INDEX('Coop GFs_CFs'!C:D, MATCH(B567,'Coop GFs_CFs'!B:B,0),2),
"Population", INDEX('Coop GFs_CFs'!E:F, MATCH(B567,'Coop GFs_CFs'!B:B,0),2),
"Household", INDEX('Coop GFs_CFs'!G:H, MATCH(B567,'Coop GFs_CFs'!B:B,0),2),
"VMT", INDEX('Coop GFs_CFs'!I:J, MATCH(B567,'Coop GFs_CFs'!B:B,0),2),
"Lane Mile", INDEX('Coop GFs_CFs'!K:L, MATCH(B567,'Coop GFs_CFs'!B:B,0),2),
"Gas Sales", INDEX('Coop GFs_CFs'!M:N, MATCH(B567,'Coop GFs_CFs'!B:B,0),2),
"No Growth", INDEX('Coop GFs_CFs'!O:P, MATCH(B567,'Coop GFs_CFs'!B:B,0),2)
)</f>
        <v>1.2555086048546673</v>
      </c>
      <c r="O567" s="133"/>
      <c r="P567" s="86">
        <f t="shared" si="32"/>
        <v>8.8661388014656083E-3</v>
      </c>
      <c r="Q567" s="86">
        <f t="shared" si="33"/>
        <v>9.5622271482393943E-3</v>
      </c>
      <c r="R567" s="156" t="s">
        <v>457</v>
      </c>
      <c r="S567" s="85" t="s">
        <v>446</v>
      </c>
      <c r="T567" s="85" t="s">
        <v>436</v>
      </c>
      <c r="U567" s="85" t="s">
        <v>444</v>
      </c>
      <c r="V567" s="85" t="s">
        <v>453</v>
      </c>
      <c r="W567" s="85" t="s">
        <v>458</v>
      </c>
      <c r="X567" s="85" t="s">
        <v>330</v>
      </c>
      <c r="Z567" s="42" t="s">
        <v>1776</v>
      </c>
      <c r="AA567"/>
    </row>
    <row r="568" spans="1:27" s="39" customFormat="1" x14ac:dyDescent="0.35">
      <c r="A568" s="85" t="s">
        <v>497</v>
      </c>
      <c r="B568" s="87">
        <v>24031</v>
      </c>
      <c r="C568" s="87" t="s">
        <v>10</v>
      </c>
      <c r="D568" s="86">
        <v>2.67842442318338</v>
      </c>
      <c r="E568" s="86">
        <f>SUMIFS('Ratios_MARAMA-VA'!T:T, 'Ratios_MARAMA-VA'!AA:AA, Z568)</f>
        <v>2.6784244231802599</v>
      </c>
      <c r="F568" s="86">
        <f>SUMIFS('Ratios_MARAMA-VA'!J:J, 'Ratios_MARAMA-VA'!AA:AA, Z568)</f>
        <v>2.6905493664290802E-3</v>
      </c>
      <c r="G568" s="122">
        <f t="shared" si="34"/>
        <v>1.0045268939246094E-3</v>
      </c>
      <c r="H568" s="122">
        <v>2.67842442318338</v>
      </c>
      <c r="I568" s="86">
        <v>2.6905493664322144E-3</v>
      </c>
      <c r="J568" s="122">
        <v>2.67842442318338</v>
      </c>
      <c r="K568" s="86">
        <v>2.6905493664322144E-3</v>
      </c>
      <c r="L568" s="122" t="str" cm="1">
        <f t="array" ref="L568">_xlfn.SWITCH(A568,
    "District of Columbia", _xlfn.XLOOKUP(R568, '2015 O3 Growth Surrogates'!A:A, '2015 O3 Growth Surrogates'!H:H),
    "Maryland", _xlfn.XLOOKUP(R568, '2015 O3 Growth Surrogates'!A:A, '2015 O3 Growth Surrogates'!I:I),
    "Virginia", _xlfn.XLOOKUP(R568, '2015 O3 Growth Surrogates'!A:A, '2015 O3 Growth Surrogates'!J:J)
)</f>
        <v>Household</v>
      </c>
      <c r="M568" s="133" cm="1">
        <f t="array" ref="M568">_xlfn.SWITCH(L568,
"Employment", INDEX('Coop GFs_CFs'!C:D, MATCH(B568,'Coop GFs_CFs'!B:B,0),1),
"Population", INDEX('Coop GFs_CFs'!E:F, MATCH(B568,'Coop GFs_CFs'!B:B,0),1),
"Household", INDEX('Coop GFs_CFs'!G:H, MATCH(B568,'Coop GFs_CFs'!B:B,0),1),
"VMT", INDEX('Coop GFs_CFs'!I:J, MATCH(B568,'Coop GFs_CFs'!B:B,0),1),
"Lane Mile", INDEX('Coop GFs_CFs'!K:L, MATCH(B568,'Coop GFs_CFs'!B:B,0),1),
"Gas Sales", INDEX('Coop GFs_CFs'!M:N, MATCH(B568,'Coop GFs_CFs'!B:B,0),1),
"No Growth", INDEX('Coop GFs_CFs'!O:P, MATCH(B568,'Coop GFs_CFs'!B:B,0),1)
)</f>
        <v>1.0822577125548798</v>
      </c>
      <c r="N568" s="133" cm="1">
        <f t="array" ref="N568">_xlfn.SWITCH(L568,
"Employment", INDEX('Coop GFs_CFs'!C:D, MATCH(B568,'Coop GFs_CFs'!B:B,0),2),
"Population", INDEX('Coop GFs_CFs'!E:F, MATCH(B568,'Coop GFs_CFs'!B:B,0),2),
"Household", INDEX('Coop GFs_CFs'!G:H, MATCH(B568,'Coop GFs_CFs'!B:B,0),2),
"VMT", INDEX('Coop GFs_CFs'!I:J, MATCH(B568,'Coop GFs_CFs'!B:B,0),2),
"Lane Mile", INDEX('Coop GFs_CFs'!K:L, MATCH(B568,'Coop GFs_CFs'!B:B,0),2),
"Gas Sales", INDEX('Coop GFs_CFs'!M:N, MATCH(B568,'Coop GFs_CFs'!B:B,0),2),
"No Growth", INDEX('Coop GFs_CFs'!O:P, MATCH(B568,'Coop GFs_CFs'!B:B,0),2)
)</f>
        <v>1.1254828731122657</v>
      </c>
      <c r="O568" s="133"/>
      <c r="P568" s="86">
        <f t="shared" si="32"/>
        <v>2.9118678028275174E-3</v>
      </c>
      <c r="Q568" s="86">
        <f t="shared" si="33"/>
        <v>3.0281672311789874E-3</v>
      </c>
      <c r="R568" s="156" t="s">
        <v>457</v>
      </c>
      <c r="S568" s="85" t="s">
        <v>446</v>
      </c>
      <c r="T568" s="85" t="s">
        <v>436</v>
      </c>
      <c r="U568" s="85" t="s">
        <v>444</v>
      </c>
      <c r="V568" s="85" t="s">
        <v>453</v>
      </c>
      <c r="W568" s="85" t="s">
        <v>458</v>
      </c>
      <c r="X568" s="85" t="s">
        <v>330</v>
      </c>
      <c r="Z568" s="42" t="s">
        <v>1762</v>
      </c>
      <c r="AA568"/>
    </row>
    <row r="569" spans="1:27" s="39" customFormat="1" x14ac:dyDescent="0.35">
      <c r="A569" s="85" t="s">
        <v>497</v>
      </c>
      <c r="B569" s="87">
        <v>24031</v>
      </c>
      <c r="C569" s="87" t="s">
        <v>12</v>
      </c>
      <c r="D569" s="86">
        <v>19.055215642711001</v>
      </c>
      <c r="E569" s="86">
        <f>SUMIFS('Ratios_MARAMA-VA'!T:T, 'Ratios_MARAMA-VA'!AA:AA, Z569)</f>
        <v>19.0552156426888</v>
      </c>
      <c r="F569" s="86">
        <f>SUMIFS('Ratios_MARAMA-VA'!J:J, 'Ratios_MARAMA-VA'!AA:AA, Z569)</f>
        <v>1.9141476582613701E-2</v>
      </c>
      <c r="G569" s="122">
        <f t="shared" si="34"/>
        <v>1.0045268939246038E-3</v>
      </c>
      <c r="H569" s="122">
        <v>19.055215642711001</v>
      </c>
      <c r="I569" s="86">
        <v>1.9141476582636003E-2</v>
      </c>
      <c r="J569" s="122">
        <v>19.055215642711001</v>
      </c>
      <c r="K569" s="86">
        <v>1.9141476582636003E-2</v>
      </c>
      <c r="L569" s="122" t="str" cm="1">
        <f t="array" ref="L569">_xlfn.SWITCH(A569,
    "District of Columbia", _xlfn.XLOOKUP(R569, '2015 O3 Growth Surrogates'!A:A, '2015 O3 Growth Surrogates'!H:H),
    "Maryland", _xlfn.XLOOKUP(R569, '2015 O3 Growth Surrogates'!A:A, '2015 O3 Growth Surrogates'!I:I),
    "Virginia", _xlfn.XLOOKUP(R569, '2015 O3 Growth Surrogates'!A:A, '2015 O3 Growth Surrogates'!J:J)
)</f>
        <v>Household</v>
      </c>
      <c r="M569" s="133" cm="1">
        <f t="array" ref="M569">_xlfn.SWITCH(L569,
"Employment", INDEX('Coop GFs_CFs'!C:D, MATCH(B569,'Coop GFs_CFs'!B:B,0),1),
"Population", INDEX('Coop GFs_CFs'!E:F, MATCH(B569,'Coop GFs_CFs'!B:B,0),1),
"Household", INDEX('Coop GFs_CFs'!G:H, MATCH(B569,'Coop GFs_CFs'!B:B,0),1),
"VMT", INDEX('Coop GFs_CFs'!I:J, MATCH(B569,'Coop GFs_CFs'!B:B,0),1),
"Lane Mile", INDEX('Coop GFs_CFs'!K:L, MATCH(B569,'Coop GFs_CFs'!B:B,0),1),
"Gas Sales", INDEX('Coop GFs_CFs'!M:N, MATCH(B569,'Coop GFs_CFs'!B:B,0),1),
"No Growth", INDEX('Coop GFs_CFs'!O:P, MATCH(B569,'Coop GFs_CFs'!B:B,0),1)
)</f>
        <v>1.0822577125548798</v>
      </c>
      <c r="N569" s="133" cm="1">
        <f t="array" ref="N569">_xlfn.SWITCH(L569,
"Employment", INDEX('Coop GFs_CFs'!C:D, MATCH(B569,'Coop GFs_CFs'!B:B,0),2),
"Population", INDEX('Coop GFs_CFs'!E:F, MATCH(B569,'Coop GFs_CFs'!B:B,0),2),
"Household", INDEX('Coop GFs_CFs'!G:H, MATCH(B569,'Coop GFs_CFs'!B:B,0),2),
"VMT", INDEX('Coop GFs_CFs'!I:J, MATCH(B569,'Coop GFs_CFs'!B:B,0),2),
"Lane Mile", INDEX('Coop GFs_CFs'!K:L, MATCH(B569,'Coop GFs_CFs'!B:B,0),2),
"Gas Sales", INDEX('Coop GFs_CFs'!M:N, MATCH(B569,'Coop GFs_CFs'!B:B,0),2),
"No Growth", INDEX('Coop GFs_CFs'!O:P, MATCH(B569,'Coop GFs_CFs'!B:B,0),2)
)</f>
        <v>1.1254828731122657</v>
      </c>
      <c r="O569" s="133"/>
      <c r="P569" s="86">
        <f t="shared" si="32"/>
        <v>2.0716010661222303E-2</v>
      </c>
      <c r="Q569" s="86">
        <f t="shared" si="33"/>
        <v>2.1543404059811221E-2</v>
      </c>
      <c r="R569" s="156" t="s">
        <v>457</v>
      </c>
      <c r="S569" s="85" t="s">
        <v>446</v>
      </c>
      <c r="T569" s="85" t="s">
        <v>436</v>
      </c>
      <c r="U569" s="85" t="s">
        <v>444</v>
      </c>
      <c r="V569" s="85" t="s">
        <v>453</v>
      </c>
      <c r="W569" s="85" t="s">
        <v>458</v>
      </c>
      <c r="X569" s="85" t="s">
        <v>330</v>
      </c>
      <c r="Z569" s="42" t="s">
        <v>1777</v>
      </c>
      <c r="AA569"/>
    </row>
    <row r="570" spans="1:27" s="39" customFormat="1" x14ac:dyDescent="0.35">
      <c r="A570" s="85" t="s">
        <v>497</v>
      </c>
      <c r="B570" s="87">
        <v>24033</v>
      </c>
      <c r="C570" s="87" t="s">
        <v>10</v>
      </c>
      <c r="D570" s="86">
        <v>2.8141657809331702</v>
      </c>
      <c r="E570" s="86">
        <f>SUMIFS('Ratios_MARAMA-VA'!T:T, 'Ratios_MARAMA-VA'!AA:AA, Z570)</f>
        <v>2.8141657809299101</v>
      </c>
      <c r="F570" s="86">
        <f>SUMIFS('Ratios_MARAMA-VA'!J:J, 'Ratios_MARAMA-VA'!AA:AA, Z570)</f>
        <v>2.8269052109064301E-3</v>
      </c>
      <c r="G570" s="122">
        <f t="shared" si="34"/>
        <v>1.004526893924604E-3</v>
      </c>
      <c r="H570" s="122">
        <v>2.8141657809331702</v>
      </c>
      <c r="I570" s="86">
        <v>2.8269052109097048E-3</v>
      </c>
      <c r="J570" s="122">
        <v>2.8141657809331702</v>
      </c>
      <c r="K570" s="86">
        <v>2.8269052109097048E-3</v>
      </c>
      <c r="L570" s="122" t="str" cm="1">
        <f t="array" ref="L570">_xlfn.SWITCH(A570,
    "District of Columbia", _xlfn.XLOOKUP(R570, '2015 O3 Growth Surrogates'!A:A, '2015 O3 Growth Surrogates'!H:H),
    "Maryland", _xlfn.XLOOKUP(R570, '2015 O3 Growth Surrogates'!A:A, '2015 O3 Growth Surrogates'!I:I),
    "Virginia", _xlfn.XLOOKUP(R570, '2015 O3 Growth Surrogates'!A:A, '2015 O3 Growth Surrogates'!J:J)
)</f>
        <v>Household</v>
      </c>
      <c r="M570" s="133" cm="1">
        <f t="array" ref="M570">_xlfn.SWITCH(L570,
"Employment", INDEX('Coop GFs_CFs'!C:D, MATCH(B570,'Coop GFs_CFs'!B:B,0),1),
"Population", INDEX('Coop GFs_CFs'!E:F, MATCH(B570,'Coop GFs_CFs'!B:B,0),1),
"Household", INDEX('Coop GFs_CFs'!G:H, MATCH(B570,'Coop GFs_CFs'!B:B,0),1),
"VMT", INDEX('Coop GFs_CFs'!I:J, MATCH(B570,'Coop GFs_CFs'!B:B,0),1),
"Lane Mile", INDEX('Coop GFs_CFs'!K:L, MATCH(B570,'Coop GFs_CFs'!B:B,0),1),
"Gas Sales", INDEX('Coop GFs_CFs'!M:N, MATCH(B570,'Coop GFs_CFs'!B:B,0),1),
"No Growth", INDEX('Coop GFs_CFs'!O:P, MATCH(B570,'Coop GFs_CFs'!B:B,0),1)
)</f>
        <v>1.0807753566942964</v>
      </c>
      <c r="N570" s="133" cm="1">
        <f t="array" ref="N570">_xlfn.SWITCH(L570,
"Employment", INDEX('Coop GFs_CFs'!C:D, MATCH(B570,'Coop GFs_CFs'!B:B,0),2),
"Population", INDEX('Coop GFs_CFs'!E:F, MATCH(B570,'Coop GFs_CFs'!B:B,0),2),
"Household", INDEX('Coop GFs_CFs'!G:H, MATCH(B570,'Coop GFs_CFs'!B:B,0),2),
"VMT", INDEX('Coop GFs_CFs'!I:J, MATCH(B570,'Coop GFs_CFs'!B:B,0),2),
"Lane Mile", INDEX('Coop GFs_CFs'!K:L, MATCH(B570,'Coop GFs_CFs'!B:B,0),2),
"Gas Sales", INDEX('Coop GFs_CFs'!M:N, MATCH(B570,'Coop GFs_CFs'!B:B,0),2),
"No Growth", INDEX('Coop GFs_CFs'!O:P, MATCH(B570,'Coop GFs_CFs'!B:B,0),2)
)</f>
        <v>1.1296393901683737</v>
      </c>
      <c r="O570" s="133"/>
      <c r="P570" s="86">
        <f t="shared" si="32"/>
        <v>3.0552494876583619E-3</v>
      </c>
      <c r="Q570" s="86">
        <f t="shared" si="33"/>
        <v>3.1933834785121376E-3</v>
      </c>
      <c r="R570" s="156" t="s">
        <v>457</v>
      </c>
      <c r="S570" s="85" t="s">
        <v>446</v>
      </c>
      <c r="T570" s="85" t="s">
        <v>436</v>
      </c>
      <c r="U570" s="85" t="s">
        <v>444</v>
      </c>
      <c r="V570" s="85" t="s">
        <v>453</v>
      </c>
      <c r="W570" s="85" t="s">
        <v>458</v>
      </c>
      <c r="X570" s="85" t="s">
        <v>330</v>
      </c>
      <c r="Z570" s="42" t="s">
        <v>1763</v>
      </c>
      <c r="AA570"/>
    </row>
    <row r="571" spans="1:27" s="39" customFormat="1" x14ac:dyDescent="0.35">
      <c r="A571" s="85" t="s">
        <v>497</v>
      </c>
      <c r="B571" s="87">
        <v>24033</v>
      </c>
      <c r="C571" s="87" t="s">
        <v>12</v>
      </c>
      <c r="D571" s="86">
        <v>20.020922878116</v>
      </c>
      <c r="E571" s="86">
        <f>SUMIFS('Ratios_MARAMA-VA'!T:T, 'Ratios_MARAMA-VA'!AA:AA, Z571)</f>
        <v>20.020922878092598</v>
      </c>
      <c r="F571" s="86">
        <f>SUMIFS('Ratios_MARAMA-VA'!J:J, 'Ratios_MARAMA-VA'!AA:AA, Z571)</f>
        <v>2.0111555472234598E-2</v>
      </c>
      <c r="G571" s="122">
        <f t="shared" si="34"/>
        <v>1.004526893924614E-3</v>
      </c>
      <c r="H571" s="122">
        <v>20.020922878116</v>
      </c>
      <c r="I571" s="86">
        <v>2.0111555472258107E-2</v>
      </c>
      <c r="J571" s="122">
        <v>20.020922878116</v>
      </c>
      <c r="K571" s="86">
        <v>2.0111555472258107E-2</v>
      </c>
      <c r="L571" s="122" t="str" cm="1">
        <f t="array" ref="L571">_xlfn.SWITCH(A571,
    "District of Columbia", _xlfn.XLOOKUP(R571, '2015 O3 Growth Surrogates'!A:A, '2015 O3 Growth Surrogates'!H:H),
    "Maryland", _xlfn.XLOOKUP(R571, '2015 O3 Growth Surrogates'!A:A, '2015 O3 Growth Surrogates'!I:I),
    "Virginia", _xlfn.XLOOKUP(R571, '2015 O3 Growth Surrogates'!A:A, '2015 O3 Growth Surrogates'!J:J)
)</f>
        <v>Household</v>
      </c>
      <c r="M571" s="133" cm="1">
        <f t="array" ref="M571">_xlfn.SWITCH(L571,
"Employment", INDEX('Coop GFs_CFs'!C:D, MATCH(B571,'Coop GFs_CFs'!B:B,0),1),
"Population", INDEX('Coop GFs_CFs'!E:F, MATCH(B571,'Coop GFs_CFs'!B:B,0),1),
"Household", INDEX('Coop GFs_CFs'!G:H, MATCH(B571,'Coop GFs_CFs'!B:B,0),1),
"VMT", INDEX('Coop GFs_CFs'!I:J, MATCH(B571,'Coop GFs_CFs'!B:B,0),1),
"Lane Mile", INDEX('Coop GFs_CFs'!K:L, MATCH(B571,'Coop GFs_CFs'!B:B,0),1),
"Gas Sales", INDEX('Coop GFs_CFs'!M:N, MATCH(B571,'Coop GFs_CFs'!B:B,0),1),
"No Growth", INDEX('Coop GFs_CFs'!O:P, MATCH(B571,'Coop GFs_CFs'!B:B,0),1)
)</f>
        <v>1.0807753566942964</v>
      </c>
      <c r="N571" s="133" cm="1">
        <f t="array" ref="N571">_xlfn.SWITCH(L571,
"Employment", INDEX('Coop GFs_CFs'!C:D, MATCH(B571,'Coop GFs_CFs'!B:B,0),2),
"Population", INDEX('Coop GFs_CFs'!E:F, MATCH(B571,'Coop GFs_CFs'!B:B,0),2),
"Household", INDEX('Coop GFs_CFs'!G:H, MATCH(B571,'Coop GFs_CFs'!B:B,0),2),
"VMT", INDEX('Coop GFs_CFs'!I:J, MATCH(B571,'Coop GFs_CFs'!B:B,0),2),
"Lane Mile", INDEX('Coop GFs_CFs'!K:L, MATCH(B571,'Coop GFs_CFs'!B:B,0),2),
"Gas Sales", INDEX('Coop GFs_CFs'!M:N, MATCH(B571,'Coop GFs_CFs'!B:B,0),2),
"No Growth", INDEX('Coop GFs_CFs'!O:P, MATCH(B571,'Coop GFs_CFs'!B:B,0),2)
)</f>
        <v>1.1296393901683737</v>
      </c>
      <c r="O571" s="133"/>
      <c r="P571" s="86">
        <f t="shared" si="32"/>
        <v>2.1736073539181475E-2</v>
      </c>
      <c r="Q571" s="86">
        <f t="shared" si="33"/>
        <v>2.271880525899251E-2</v>
      </c>
      <c r="R571" s="156" t="s">
        <v>457</v>
      </c>
      <c r="S571" s="85" t="s">
        <v>446</v>
      </c>
      <c r="T571" s="85" t="s">
        <v>436</v>
      </c>
      <c r="U571" s="85" t="s">
        <v>444</v>
      </c>
      <c r="V571" s="85" t="s">
        <v>453</v>
      </c>
      <c r="W571" s="85" t="s">
        <v>458</v>
      </c>
      <c r="X571" s="85" t="s">
        <v>330</v>
      </c>
      <c r="Z571" s="42" t="s">
        <v>1778</v>
      </c>
      <c r="AA571"/>
    </row>
    <row r="572" spans="1:27" s="39" customFormat="1" x14ac:dyDescent="0.35">
      <c r="A572" s="85" t="s">
        <v>811</v>
      </c>
      <c r="B572" s="87">
        <v>51013</v>
      </c>
      <c r="C572" s="87" t="s">
        <v>10</v>
      </c>
      <c r="D572" s="86">
        <v>0.33644071424694399</v>
      </c>
      <c r="E572" s="86">
        <f>SUMIFS('Ratios_MARAMA-VA'!T:T, 'Ratios_MARAMA-VA'!AA:AA, Z572)</f>
        <v>0.33644071424655297</v>
      </c>
      <c r="F572" s="86">
        <f>SUMIFS('Ratios_MARAMA-VA'!J:J, 'Ratios_MARAMA-VA'!AA:AA, Z572)</f>
        <v>3.3796374567186599E-4</v>
      </c>
      <c r="G572" s="122">
        <f t="shared" si="34"/>
        <v>1.0045268939246066E-3</v>
      </c>
      <c r="H572" s="122">
        <v>0.33644071424694399</v>
      </c>
      <c r="I572" s="86">
        <v>3.3796374567225879E-4</v>
      </c>
      <c r="J572" s="122">
        <v>0.33644071424694399</v>
      </c>
      <c r="K572" s="86">
        <v>3.3796374567225879E-4</v>
      </c>
      <c r="L572" s="122" t="str" cm="1">
        <f t="array" ref="L572">_xlfn.SWITCH(A572,
    "District of Columbia", _xlfn.XLOOKUP(R572, '2015 O3 Growth Surrogates'!A:A, '2015 O3 Growth Surrogates'!H:H),
    "Maryland", _xlfn.XLOOKUP(R572, '2015 O3 Growth Surrogates'!A:A, '2015 O3 Growth Surrogates'!I:I),
    "Virginia", _xlfn.XLOOKUP(R572, '2015 O3 Growth Surrogates'!A:A, '2015 O3 Growth Surrogates'!J:J)
)</f>
        <v>No Growth</v>
      </c>
      <c r="M572" s="133" cm="1">
        <f t="array" ref="M572">_xlfn.SWITCH(L572,
"Employment", INDEX('Coop GFs_CFs'!C:D, MATCH(B572,'Coop GFs_CFs'!B:B,0),1),
"Population", INDEX('Coop GFs_CFs'!E:F, MATCH(B572,'Coop GFs_CFs'!B:B,0),1),
"Household", INDEX('Coop GFs_CFs'!G:H, MATCH(B572,'Coop GFs_CFs'!B:B,0),1),
"VMT", INDEX('Coop GFs_CFs'!I:J, MATCH(B572,'Coop GFs_CFs'!B:B,0),1),
"Lane Mile", INDEX('Coop GFs_CFs'!K:L, MATCH(B572,'Coop GFs_CFs'!B:B,0),1),
"Gas Sales", INDEX('Coop GFs_CFs'!M:N, MATCH(B572,'Coop GFs_CFs'!B:B,0),1),
"No Growth", INDEX('Coop GFs_CFs'!O:P, MATCH(B572,'Coop GFs_CFs'!B:B,0),1)
)</f>
        <v>1</v>
      </c>
      <c r="N572" s="133" cm="1">
        <f t="array" ref="N572">_xlfn.SWITCH(L572,
"Employment", INDEX('Coop GFs_CFs'!C:D, MATCH(B572,'Coop GFs_CFs'!B:B,0),2),
"Population", INDEX('Coop GFs_CFs'!E:F, MATCH(B572,'Coop GFs_CFs'!B:B,0),2),
"Household", INDEX('Coop GFs_CFs'!G:H, MATCH(B572,'Coop GFs_CFs'!B:B,0),2),
"VMT", INDEX('Coop GFs_CFs'!I:J, MATCH(B572,'Coop GFs_CFs'!B:B,0),2),
"Lane Mile", INDEX('Coop GFs_CFs'!K:L, MATCH(B572,'Coop GFs_CFs'!B:B,0),2),
"Gas Sales", INDEX('Coop GFs_CFs'!M:N, MATCH(B572,'Coop GFs_CFs'!B:B,0),2),
"No Growth", INDEX('Coop GFs_CFs'!O:P, MATCH(B572,'Coop GFs_CFs'!B:B,0),2)
)</f>
        <v>1</v>
      </c>
      <c r="O572" s="133"/>
      <c r="P572" s="86">
        <f t="shared" si="32"/>
        <v>3.3796374567186599E-4</v>
      </c>
      <c r="Q572" s="86">
        <f t="shared" si="33"/>
        <v>3.3796374567186599E-4</v>
      </c>
      <c r="R572" s="156" t="s">
        <v>457</v>
      </c>
      <c r="S572" s="85" t="s">
        <v>446</v>
      </c>
      <c r="T572" s="85" t="s">
        <v>436</v>
      </c>
      <c r="U572" s="85" t="s">
        <v>444</v>
      </c>
      <c r="V572" s="85" t="s">
        <v>453</v>
      </c>
      <c r="W572" s="85" t="s">
        <v>458</v>
      </c>
      <c r="X572" s="85" t="s">
        <v>330</v>
      </c>
      <c r="Z572" s="42" t="s">
        <v>1765</v>
      </c>
      <c r="AA572"/>
    </row>
    <row r="573" spans="1:27" s="39" customFormat="1" x14ac:dyDescent="0.35">
      <c r="A573" s="85" t="s">
        <v>811</v>
      </c>
      <c r="B573" s="87">
        <v>51013</v>
      </c>
      <c r="C573" s="87" t="s">
        <v>12</v>
      </c>
      <c r="D573" s="86">
        <v>2.3935524204022398</v>
      </c>
      <c r="E573" s="86">
        <f>SUMIFS('Ratios_MARAMA-VA'!T:T, 'Ratios_MARAMA-VA'!AA:AA, Z573)</f>
        <v>2.39355242039945</v>
      </c>
      <c r="F573" s="86">
        <f>SUMIFS('Ratios_MARAMA-VA'!J:J, 'Ratios_MARAMA-VA'!AA:AA, Z573)</f>
        <v>2.40438777830959E-3</v>
      </c>
      <c r="G573" s="122">
        <f t="shared" si="34"/>
        <v>1.0045268939246092E-3</v>
      </c>
      <c r="H573" s="122">
        <v>2.3935524204022398</v>
      </c>
      <c r="I573" s="86">
        <v>2.4043877783123924E-3</v>
      </c>
      <c r="J573" s="122">
        <v>2.3935524204022398</v>
      </c>
      <c r="K573" s="86">
        <v>2.4043877783123924E-3</v>
      </c>
      <c r="L573" s="122" t="str" cm="1">
        <f t="array" ref="L573">_xlfn.SWITCH(A573,
    "District of Columbia", _xlfn.XLOOKUP(R573, '2015 O3 Growth Surrogates'!A:A, '2015 O3 Growth Surrogates'!H:H),
    "Maryland", _xlfn.XLOOKUP(R573, '2015 O3 Growth Surrogates'!A:A, '2015 O3 Growth Surrogates'!I:I),
    "Virginia", _xlfn.XLOOKUP(R573, '2015 O3 Growth Surrogates'!A:A, '2015 O3 Growth Surrogates'!J:J)
)</f>
        <v>No Growth</v>
      </c>
      <c r="M573" s="133" cm="1">
        <f t="array" ref="M573">_xlfn.SWITCH(L573,
"Employment", INDEX('Coop GFs_CFs'!C:D, MATCH(B573,'Coop GFs_CFs'!B:B,0),1),
"Population", INDEX('Coop GFs_CFs'!E:F, MATCH(B573,'Coop GFs_CFs'!B:B,0),1),
"Household", INDEX('Coop GFs_CFs'!G:H, MATCH(B573,'Coop GFs_CFs'!B:B,0),1),
"VMT", INDEX('Coop GFs_CFs'!I:J, MATCH(B573,'Coop GFs_CFs'!B:B,0),1),
"Lane Mile", INDEX('Coop GFs_CFs'!K:L, MATCH(B573,'Coop GFs_CFs'!B:B,0),1),
"Gas Sales", INDEX('Coop GFs_CFs'!M:N, MATCH(B573,'Coop GFs_CFs'!B:B,0),1),
"No Growth", INDEX('Coop GFs_CFs'!O:P, MATCH(B573,'Coop GFs_CFs'!B:B,0),1)
)</f>
        <v>1</v>
      </c>
      <c r="N573" s="133" cm="1">
        <f t="array" ref="N573">_xlfn.SWITCH(L573,
"Employment", INDEX('Coop GFs_CFs'!C:D, MATCH(B573,'Coop GFs_CFs'!B:B,0),2),
"Population", INDEX('Coop GFs_CFs'!E:F, MATCH(B573,'Coop GFs_CFs'!B:B,0),2),
"Household", INDEX('Coop GFs_CFs'!G:H, MATCH(B573,'Coop GFs_CFs'!B:B,0),2),
"VMT", INDEX('Coop GFs_CFs'!I:J, MATCH(B573,'Coop GFs_CFs'!B:B,0),2),
"Lane Mile", INDEX('Coop GFs_CFs'!K:L, MATCH(B573,'Coop GFs_CFs'!B:B,0),2),
"Gas Sales", INDEX('Coop GFs_CFs'!M:N, MATCH(B573,'Coop GFs_CFs'!B:B,0),2),
"No Growth", INDEX('Coop GFs_CFs'!O:P, MATCH(B573,'Coop GFs_CFs'!B:B,0),2)
)</f>
        <v>1</v>
      </c>
      <c r="O573" s="133"/>
      <c r="P573" s="86">
        <f t="shared" si="32"/>
        <v>2.40438777830959E-3</v>
      </c>
      <c r="Q573" s="86">
        <f t="shared" si="33"/>
        <v>2.40438777830959E-3</v>
      </c>
      <c r="R573" s="156" t="s">
        <v>457</v>
      </c>
      <c r="S573" s="85" t="s">
        <v>446</v>
      </c>
      <c r="T573" s="85" t="s">
        <v>436</v>
      </c>
      <c r="U573" s="85" t="s">
        <v>444</v>
      </c>
      <c r="V573" s="85" t="s">
        <v>453</v>
      </c>
      <c r="W573" s="85" t="s">
        <v>458</v>
      </c>
      <c r="X573" s="85" t="s">
        <v>330</v>
      </c>
      <c r="Z573" s="42" t="s">
        <v>1780</v>
      </c>
      <c r="AA573"/>
    </row>
    <row r="574" spans="1:27" s="39" customFormat="1" x14ac:dyDescent="0.35">
      <c r="A574" s="85" t="s">
        <v>811</v>
      </c>
      <c r="B574" s="87">
        <v>51059</v>
      </c>
      <c r="C574" s="87" t="s">
        <v>10</v>
      </c>
      <c r="D574" s="86">
        <v>3.53383664114528</v>
      </c>
      <c r="E574" s="86">
        <f>SUMIFS('Ratios_MARAMA-VA'!T:T, 'Ratios_MARAMA-VA'!AA:AA, Z574)</f>
        <v>3.5338366411411699</v>
      </c>
      <c r="F574" s="86">
        <f>SUMIFS('Ratios_MARAMA-VA'!J:J, 'Ratios_MARAMA-VA'!AA:AA, Z574)</f>
        <v>3.54983394476252E-3</v>
      </c>
      <c r="G574" s="122">
        <f t="shared" si="34"/>
        <v>1.0045268939246111E-3</v>
      </c>
      <c r="H574" s="122">
        <v>3.53383664114528</v>
      </c>
      <c r="I574" s="86">
        <v>3.5498339447666487E-3</v>
      </c>
      <c r="J574" s="122">
        <v>3.53383664114528</v>
      </c>
      <c r="K574" s="86">
        <v>3.5498339447666487E-3</v>
      </c>
      <c r="L574" s="122" t="str" cm="1">
        <f t="array" ref="L574">_xlfn.SWITCH(A574,
    "District of Columbia", _xlfn.XLOOKUP(R574, '2015 O3 Growth Surrogates'!A:A, '2015 O3 Growth Surrogates'!H:H),
    "Maryland", _xlfn.XLOOKUP(R574, '2015 O3 Growth Surrogates'!A:A, '2015 O3 Growth Surrogates'!I:I),
    "Virginia", _xlfn.XLOOKUP(R574, '2015 O3 Growth Surrogates'!A:A, '2015 O3 Growth Surrogates'!J:J)
)</f>
        <v>No Growth</v>
      </c>
      <c r="M574" s="133" cm="1">
        <f t="array" ref="M574">_xlfn.SWITCH(L574,
"Employment", INDEX('Coop GFs_CFs'!C:D, MATCH(B574,'Coop GFs_CFs'!B:B,0),1),
"Population", INDEX('Coop GFs_CFs'!E:F, MATCH(B574,'Coop GFs_CFs'!B:B,0),1),
"Household", INDEX('Coop GFs_CFs'!G:H, MATCH(B574,'Coop GFs_CFs'!B:B,0),1),
"VMT", INDEX('Coop GFs_CFs'!I:J, MATCH(B574,'Coop GFs_CFs'!B:B,0),1),
"Lane Mile", INDEX('Coop GFs_CFs'!K:L, MATCH(B574,'Coop GFs_CFs'!B:B,0),1),
"Gas Sales", INDEX('Coop GFs_CFs'!M:N, MATCH(B574,'Coop GFs_CFs'!B:B,0),1),
"No Growth", INDEX('Coop GFs_CFs'!O:P, MATCH(B574,'Coop GFs_CFs'!B:B,0),1)
)</f>
        <v>1</v>
      </c>
      <c r="N574" s="133" cm="1">
        <f t="array" ref="N574">_xlfn.SWITCH(L574,
"Employment", INDEX('Coop GFs_CFs'!C:D, MATCH(B574,'Coop GFs_CFs'!B:B,0),2),
"Population", INDEX('Coop GFs_CFs'!E:F, MATCH(B574,'Coop GFs_CFs'!B:B,0),2),
"Household", INDEX('Coop GFs_CFs'!G:H, MATCH(B574,'Coop GFs_CFs'!B:B,0),2),
"VMT", INDEX('Coop GFs_CFs'!I:J, MATCH(B574,'Coop GFs_CFs'!B:B,0),2),
"Lane Mile", INDEX('Coop GFs_CFs'!K:L, MATCH(B574,'Coop GFs_CFs'!B:B,0),2),
"Gas Sales", INDEX('Coop GFs_CFs'!M:N, MATCH(B574,'Coop GFs_CFs'!B:B,0),2),
"No Growth", INDEX('Coop GFs_CFs'!O:P, MATCH(B574,'Coop GFs_CFs'!B:B,0),2)
)</f>
        <v>1</v>
      </c>
      <c r="O574" s="133"/>
      <c r="P574" s="86">
        <f t="shared" si="32"/>
        <v>3.54983394476252E-3</v>
      </c>
      <c r="Q574" s="86">
        <f t="shared" si="33"/>
        <v>3.54983394476252E-3</v>
      </c>
      <c r="R574" s="156" t="s">
        <v>457</v>
      </c>
      <c r="S574" s="85" t="s">
        <v>446</v>
      </c>
      <c r="T574" s="85" t="s">
        <v>436</v>
      </c>
      <c r="U574" s="85" t="s">
        <v>444</v>
      </c>
      <c r="V574" s="85" t="s">
        <v>453</v>
      </c>
      <c r="W574" s="85" t="s">
        <v>458</v>
      </c>
      <c r="X574" s="85" t="s">
        <v>330</v>
      </c>
      <c r="Z574" s="42" t="s">
        <v>1766</v>
      </c>
      <c r="AA574"/>
    </row>
    <row r="575" spans="1:27" s="39" customFormat="1" x14ac:dyDescent="0.35">
      <c r="A575" s="85" t="s">
        <v>811</v>
      </c>
      <c r="B575" s="87">
        <v>51059</v>
      </c>
      <c r="C575" s="87" t="s">
        <v>12</v>
      </c>
      <c r="D575" s="86">
        <v>25.1408992650464</v>
      </c>
      <c r="E575" s="86">
        <f>SUMIFS('Ratios_MARAMA-VA'!T:T, 'Ratios_MARAMA-VA'!AA:AA, Z575)</f>
        <v>25.1408992650172</v>
      </c>
      <c r="F575" s="86">
        <f>SUMIFS('Ratios_MARAMA-VA'!J:J, 'Ratios_MARAMA-VA'!AA:AA, Z575)</f>
        <v>2.52547094491592E-2</v>
      </c>
      <c r="G575" s="122">
        <f t="shared" si="34"/>
        <v>1.0045268939246085E-3</v>
      </c>
      <c r="H575" s="122">
        <v>25.1408992650464</v>
      </c>
      <c r="I575" s="86">
        <v>2.5254709449188534E-2</v>
      </c>
      <c r="J575" s="122">
        <v>25.1408992650464</v>
      </c>
      <c r="K575" s="86">
        <v>2.5254709449188534E-2</v>
      </c>
      <c r="L575" s="122" t="str" cm="1">
        <f t="array" ref="L575">_xlfn.SWITCH(A575,
    "District of Columbia", _xlfn.XLOOKUP(R575, '2015 O3 Growth Surrogates'!A:A, '2015 O3 Growth Surrogates'!H:H),
    "Maryland", _xlfn.XLOOKUP(R575, '2015 O3 Growth Surrogates'!A:A, '2015 O3 Growth Surrogates'!I:I),
    "Virginia", _xlfn.XLOOKUP(R575, '2015 O3 Growth Surrogates'!A:A, '2015 O3 Growth Surrogates'!J:J)
)</f>
        <v>No Growth</v>
      </c>
      <c r="M575" s="133" cm="1">
        <f t="array" ref="M575">_xlfn.SWITCH(L575,
"Employment", INDEX('Coop GFs_CFs'!C:D, MATCH(B575,'Coop GFs_CFs'!B:B,0),1),
"Population", INDEX('Coop GFs_CFs'!E:F, MATCH(B575,'Coop GFs_CFs'!B:B,0),1),
"Household", INDEX('Coop GFs_CFs'!G:H, MATCH(B575,'Coop GFs_CFs'!B:B,0),1),
"VMT", INDEX('Coop GFs_CFs'!I:J, MATCH(B575,'Coop GFs_CFs'!B:B,0),1),
"Lane Mile", INDEX('Coop GFs_CFs'!K:L, MATCH(B575,'Coop GFs_CFs'!B:B,0),1),
"Gas Sales", INDEX('Coop GFs_CFs'!M:N, MATCH(B575,'Coop GFs_CFs'!B:B,0),1),
"No Growth", INDEX('Coop GFs_CFs'!O:P, MATCH(B575,'Coop GFs_CFs'!B:B,0),1)
)</f>
        <v>1</v>
      </c>
      <c r="N575" s="133" cm="1">
        <f t="array" ref="N575">_xlfn.SWITCH(L575,
"Employment", INDEX('Coop GFs_CFs'!C:D, MATCH(B575,'Coop GFs_CFs'!B:B,0),2),
"Population", INDEX('Coop GFs_CFs'!E:F, MATCH(B575,'Coop GFs_CFs'!B:B,0),2),
"Household", INDEX('Coop GFs_CFs'!G:H, MATCH(B575,'Coop GFs_CFs'!B:B,0),2),
"VMT", INDEX('Coop GFs_CFs'!I:J, MATCH(B575,'Coop GFs_CFs'!B:B,0),2),
"Lane Mile", INDEX('Coop GFs_CFs'!K:L, MATCH(B575,'Coop GFs_CFs'!B:B,0),2),
"Gas Sales", INDEX('Coop GFs_CFs'!M:N, MATCH(B575,'Coop GFs_CFs'!B:B,0),2),
"No Growth", INDEX('Coop GFs_CFs'!O:P, MATCH(B575,'Coop GFs_CFs'!B:B,0),2)
)</f>
        <v>1</v>
      </c>
      <c r="O575" s="133"/>
      <c r="P575" s="86">
        <f t="shared" si="32"/>
        <v>2.52547094491592E-2</v>
      </c>
      <c r="Q575" s="86">
        <f t="shared" si="33"/>
        <v>2.52547094491592E-2</v>
      </c>
      <c r="R575" s="156" t="s">
        <v>457</v>
      </c>
      <c r="S575" s="85" t="s">
        <v>446</v>
      </c>
      <c r="T575" s="85" t="s">
        <v>436</v>
      </c>
      <c r="U575" s="85" t="s">
        <v>444</v>
      </c>
      <c r="V575" s="85" t="s">
        <v>453</v>
      </c>
      <c r="W575" s="85" t="s">
        <v>458</v>
      </c>
      <c r="X575" s="85" t="s">
        <v>330</v>
      </c>
      <c r="Z575" s="42" t="s">
        <v>1781</v>
      </c>
      <c r="AA575"/>
    </row>
    <row r="576" spans="1:27" s="39" customFormat="1" x14ac:dyDescent="0.35">
      <c r="A576" s="85" t="s">
        <v>811</v>
      </c>
      <c r="B576" s="87">
        <v>51107</v>
      </c>
      <c r="C576" s="87" t="s">
        <v>10</v>
      </c>
      <c r="D576" s="86">
        <v>1.2645520207401599</v>
      </c>
      <c r="E576" s="86">
        <f>SUMIFS('Ratios_MARAMA-VA'!T:T, 'Ratios_MARAMA-VA'!AA:AA, Z576)</f>
        <v>1.26455202073869</v>
      </c>
      <c r="F576" s="86">
        <f>SUMIFS('Ratios_MARAMA-VA'!J:J, 'Ratios_MARAMA-VA'!AA:AA, Z576)</f>
        <v>1.2702765135987201E-3</v>
      </c>
      <c r="G576" s="122">
        <f t="shared" si="34"/>
        <v>1.0045268939246059E-3</v>
      </c>
      <c r="H576" s="122">
        <v>1.2645520207401599</v>
      </c>
      <c r="I576" s="86">
        <v>1.2702765136001967E-3</v>
      </c>
      <c r="J576" s="122">
        <v>1.2645520207401599</v>
      </c>
      <c r="K576" s="86">
        <v>1.2702765136001967E-3</v>
      </c>
      <c r="L576" s="122" t="str" cm="1">
        <f t="array" ref="L576">_xlfn.SWITCH(A576,
    "District of Columbia", _xlfn.XLOOKUP(R576, '2015 O3 Growth Surrogates'!A:A, '2015 O3 Growth Surrogates'!H:H),
    "Maryland", _xlfn.XLOOKUP(R576, '2015 O3 Growth Surrogates'!A:A, '2015 O3 Growth Surrogates'!I:I),
    "Virginia", _xlfn.XLOOKUP(R576, '2015 O3 Growth Surrogates'!A:A, '2015 O3 Growth Surrogates'!J:J)
)</f>
        <v>No Growth</v>
      </c>
      <c r="M576" s="133" cm="1">
        <f t="array" ref="M576">_xlfn.SWITCH(L576,
"Employment", INDEX('Coop GFs_CFs'!C:D, MATCH(B576,'Coop GFs_CFs'!B:B,0),1),
"Population", INDEX('Coop GFs_CFs'!E:F, MATCH(B576,'Coop GFs_CFs'!B:B,0),1),
"Household", INDEX('Coop GFs_CFs'!G:H, MATCH(B576,'Coop GFs_CFs'!B:B,0),1),
"VMT", INDEX('Coop GFs_CFs'!I:J, MATCH(B576,'Coop GFs_CFs'!B:B,0),1),
"Lane Mile", INDEX('Coop GFs_CFs'!K:L, MATCH(B576,'Coop GFs_CFs'!B:B,0),1),
"Gas Sales", INDEX('Coop GFs_CFs'!M:N, MATCH(B576,'Coop GFs_CFs'!B:B,0),1),
"No Growth", INDEX('Coop GFs_CFs'!O:P, MATCH(B576,'Coop GFs_CFs'!B:B,0),1)
)</f>
        <v>1</v>
      </c>
      <c r="N576" s="133" cm="1">
        <f t="array" ref="N576">_xlfn.SWITCH(L576,
"Employment", INDEX('Coop GFs_CFs'!C:D, MATCH(B576,'Coop GFs_CFs'!B:B,0),2),
"Population", INDEX('Coop GFs_CFs'!E:F, MATCH(B576,'Coop GFs_CFs'!B:B,0),2),
"Household", INDEX('Coop GFs_CFs'!G:H, MATCH(B576,'Coop GFs_CFs'!B:B,0),2),
"VMT", INDEX('Coop GFs_CFs'!I:J, MATCH(B576,'Coop GFs_CFs'!B:B,0),2),
"Lane Mile", INDEX('Coop GFs_CFs'!K:L, MATCH(B576,'Coop GFs_CFs'!B:B,0),2),
"Gas Sales", INDEX('Coop GFs_CFs'!M:N, MATCH(B576,'Coop GFs_CFs'!B:B,0),2),
"No Growth", INDEX('Coop GFs_CFs'!O:P, MATCH(B576,'Coop GFs_CFs'!B:B,0),2)
)</f>
        <v>1</v>
      </c>
      <c r="O576" s="133"/>
      <c r="P576" s="86">
        <f t="shared" si="32"/>
        <v>1.2702765135987201E-3</v>
      </c>
      <c r="Q576" s="86">
        <f t="shared" si="33"/>
        <v>1.2702765135987201E-3</v>
      </c>
      <c r="R576" s="156" t="s">
        <v>457</v>
      </c>
      <c r="S576" s="85" t="s">
        <v>446</v>
      </c>
      <c r="T576" s="85" t="s">
        <v>436</v>
      </c>
      <c r="U576" s="85" t="s">
        <v>444</v>
      </c>
      <c r="V576" s="85" t="s">
        <v>453</v>
      </c>
      <c r="W576" s="85" t="s">
        <v>458</v>
      </c>
      <c r="X576" s="85" t="s">
        <v>330</v>
      </c>
      <c r="Z576" s="42" t="s">
        <v>1769</v>
      </c>
      <c r="AA576"/>
    </row>
    <row r="577" spans="1:27" s="39" customFormat="1" x14ac:dyDescent="0.35">
      <c r="A577" s="85" t="s">
        <v>811</v>
      </c>
      <c r="B577" s="87">
        <v>51107</v>
      </c>
      <c r="C577" s="87" t="s">
        <v>12</v>
      </c>
      <c r="D577" s="86">
        <v>8.9964455623904005</v>
      </c>
      <c r="E577" s="86">
        <f>SUMIFS('Ratios_MARAMA-VA'!T:T, 'Ratios_MARAMA-VA'!AA:AA, Z577)</f>
        <v>8.9964455623799608</v>
      </c>
      <c r="F577" s="86">
        <f>SUMIFS('Ratios_MARAMA-VA'!J:J, 'Ratios_MARAMA-VA'!AA:AA, Z577)</f>
        <v>9.0371715171393505E-3</v>
      </c>
      <c r="G577" s="122">
        <f t="shared" si="34"/>
        <v>1.0045268939246064E-3</v>
      </c>
      <c r="H577" s="122">
        <v>8.9964455623904005</v>
      </c>
      <c r="I577" s="86">
        <v>9.0371715171498369E-3</v>
      </c>
      <c r="J577" s="122">
        <v>8.9964455623904005</v>
      </c>
      <c r="K577" s="86">
        <v>9.0371715171498369E-3</v>
      </c>
      <c r="L577" s="122" t="str" cm="1">
        <f t="array" ref="L577">_xlfn.SWITCH(A577,
    "District of Columbia", _xlfn.XLOOKUP(R577, '2015 O3 Growth Surrogates'!A:A, '2015 O3 Growth Surrogates'!H:H),
    "Maryland", _xlfn.XLOOKUP(R577, '2015 O3 Growth Surrogates'!A:A, '2015 O3 Growth Surrogates'!I:I),
    "Virginia", _xlfn.XLOOKUP(R577, '2015 O3 Growth Surrogates'!A:A, '2015 O3 Growth Surrogates'!J:J)
)</f>
        <v>No Growth</v>
      </c>
      <c r="M577" s="133" cm="1">
        <f t="array" ref="M577">_xlfn.SWITCH(L577,
"Employment", INDEX('Coop GFs_CFs'!C:D, MATCH(B577,'Coop GFs_CFs'!B:B,0),1),
"Population", INDEX('Coop GFs_CFs'!E:F, MATCH(B577,'Coop GFs_CFs'!B:B,0),1),
"Household", INDEX('Coop GFs_CFs'!G:H, MATCH(B577,'Coop GFs_CFs'!B:B,0),1),
"VMT", INDEX('Coop GFs_CFs'!I:J, MATCH(B577,'Coop GFs_CFs'!B:B,0),1),
"Lane Mile", INDEX('Coop GFs_CFs'!K:L, MATCH(B577,'Coop GFs_CFs'!B:B,0),1),
"Gas Sales", INDEX('Coop GFs_CFs'!M:N, MATCH(B577,'Coop GFs_CFs'!B:B,0),1),
"No Growth", INDEX('Coop GFs_CFs'!O:P, MATCH(B577,'Coop GFs_CFs'!B:B,0),1)
)</f>
        <v>1</v>
      </c>
      <c r="N577" s="133" cm="1">
        <f t="array" ref="N577">_xlfn.SWITCH(L577,
"Employment", INDEX('Coop GFs_CFs'!C:D, MATCH(B577,'Coop GFs_CFs'!B:B,0),2),
"Population", INDEX('Coop GFs_CFs'!E:F, MATCH(B577,'Coop GFs_CFs'!B:B,0),2),
"Household", INDEX('Coop GFs_CFs'!G:H, MATCH(B577,'Coop GFs_CFs'!B:B,0),2),
"VMT", INDEX('Coop GFs_CFs'!I:J, MATCH(B577,'Coop GFs_CFs'!B:B,0),2),
"Lane Mile", INDEX('Coop GFs_CFs'!K:L, MATCH(B577,'Coop GFs_CFs'!B:B,0),2),
"Gas Sales", INDEX('Coop GFs_CFs'!M:N, MATCH(B577,'Coop GFs_CFs'!B:B,0),2),
"No Growth", INDEX('Coop GFs_CFs'!O:P, MATCH(B577,'Coop GFs_CFs'!B:B,0),2)
)</f>
        <v>1</v>
      </c>
      <c r="O577" s="133"/>
      <c r="P577" s="86">
        <f t="shared" si="32"/>
        <v>9.0371715171393505E-3</v>
      </c>
      <c r="Q577" s="86">
        <f t="shared" si="33"/>
        <v>9.0371715171393505E-3</v>
      </c>
      <c r="R577" s="156" t="s">
        <v>457</v>
      </c>
      <c r="S577" s="85" t="s">
        <v>446</v>
      </c>
      <c r="T577" s="85" t="s">
        <v>436</v>
      </c>
      <c r="U577" s="85" t="s">
        <v>444</v>
      </c>
      <c r="V577" s="85" t="s">
        <v>453</v>
      </c>
      <c r="W577" s="85" t="s">
        <v>458</v>
      </c>
      <c r="X577" s="85" t="s">
        <v>330</v>
      </c>
      <c r="Z577" s="42" t="s">
        <v>1784</v>
      </c>
      <c r="AA577"/>
    </row>
    <row r="578" spans="1:27" s="39" customFormat="1" x14ac:dyDescent="0.35">
      <c r="A578" s="85" t="s">
        <v>811</v>
      </c>
      <c r="B578" s="87">
        <v>51153</v>
      </c>
      <c r="C578" s="87" t="s">
        <v>10</v>
      </c>
      <c r="D578" s="86">
        <v>1.8353134009872001</v>
      </c>
      <c r="E578" s="86">
        <f>SUMIFS('Ratios_MARAMA-VA'!T:T, 'Ratios_MARAMA-VA'!AA:AA, Z578)</f>
        <v>1.83531340098507</v>
      </c>
      <c r="F578" s="86">
        <f>SUMIFS('Ratios_MARAMA-VA'!J:J, 'Ratios_MARAMA-VA'!AA:AA, Z578)</f>
        <v>1.8436216700697401E-3</v>
      </c>
      <c r="G578" s="122">
        <f t="shared" si="34"/>
        <v>1.0045268939246075E-3</v>
      </c>
      <c r="H578" s="122">
        <v>1.8353134009872001</v>
      </c>
      <c r="I578" s="86">
        <v>1.8436216700718796E-3</v>
      </c>
      <c r="J578" s="122">
        <v>1.8353134009872001</v>
      </c>
      <c r="K578" s="86">
        <v>1.8436216700718796E-3</v>
      </c>
      <c r="L578" s="122" t="str" cm="1">
        <f t="array" ref="L578">_xlfn.SWITCH(A578,
    "District of Columbia", _xlfn.XLOOKUP(R578, '2015 O3 Growth Surrogates'!A:A, '2015 O3 Growth Surrogates'!H:H),
    "Maryland", _xlfn.XLOOKUP(R578, '2015 O3 Growth Surrogates'!A:A, '2015 O3 Growth Surrogates'!I:I),
    "Virginia", _xlfn.XLOOKUP(R578, '2015 O3 Growth Surrogates'!A:A, '2015 O3 Growth Surrogates'!J:J)
)</f>
        <v>No Growth</v>
      </c>
      <c r="M578" s="133" cm="1">
        <f t="array" ref="M578">_xlfn.SWITCH(L578,
"Employment", INDEX('Coop GFs_CFs'!C:D, MATCH(B578,'Coop GFs_CFs'!B:B,0),1),
"Population", INDEX('Coop GFs_CFs'!E:F, MATCH(B578,'Coop GFs_CFs'!B:B,0),1),
"Household", INDEX('Coop GFs_CFs'!G:H, MATCH(B578,'Coop GFs_CFs'!B:B,0),1),
"VMT", INDEX('Coop GFs_CFs'!I:J, MATCH(B578,'Coop GFs_CFs'!B:B,0),1),
"Lane Mile", INDEX('Coop GFs_CFs'!K:L, MATCH(B578,'Coop GFs_CFs'!B:B,0),1),
"Gas Sales", INDEX('Coop GFs_CFs'!M:N, MATCH(B578,'Coop GFs_CFs'!B:B,0),1),
"No Growth", INDEX('Coop GFs_CFs'!O:P, MATCH(B578,'Coop GFs_CFs'!B:B,0),1)
)</f>
        <v>1</v>
      </c>
      <c r="N578" s="133" cm="1">
        <f t="array" ref="N578">_xlfn.SWITCH(L578,
"Employment", INDEX('Coop GFs_CFs'!C:D, MATCH(B578,'Coop GFs_CFs'!B:B,0),2),
"Population", INDEX('Coop GFs_CFs'!E:F, MATCH(B578,'Coop GFs_CFs'!B:B,0),2),
"Household", INDEX('Coop GFs_CFs'!G:H, MATCH(B578,'Coop GFs_CFs'!B:B,0),2),
"VMT", INDEX('Coop GFs_CFs'!I:J, MATCH(B578,'Coop GFs_CFs'!B:B,0),2),
"Lane Mile", INDEX('Coop GFs_CFs'!K:L, MATCH(B578,'Coop GFs_CFs'!B:B,0),2),
"Gas Sales", INDEX('Coop GFs_CFs'!M:N, MATCH(B578,'Coop GFs_CFs'!B:B,0),2),
"No Growth", INDEX('Coop GFs_CFs'!O:P, MATCH(B578,'Coop GFs_CFs'!B:B,0),2)
)</f>
        <v>1</v>
      </c>
      <c r="O578" s="133"/>
      <c r="P578" s="86">
        <f t="shared" si="32"/>
        <v>1.8436216700697401E-3</v>
      </c>
      <c r="Q578" s="86">
        <f t="shared" si="33"/>
        <v>1.8436216700697401E-3</v>
      </c>
      <c r="R578" s="156" t="s">
        <v>457</v>
      </c>
      <c r="S578" s="85" t="s">
        <v>446</v>
      </c>
      <c r="T578" s="85" t="s">
        <v>436</v>
      </c>
      <c r="U578" s="85" t="s">
        <v>444</v>
      </c>
      <c r="V578" s="85" t="s">
        <v>453</v>
      </c>
      <c r="W578" s="85" t="s">
        <v>458</v>
      </c>
      <c r="X578" s="85" t="s">
        <v>330</v>
      </c>
      <c r="Z578" s="42" t="s">
        <v>1772</v>
      </c>
      <c r="AA578"/>
    </row>
    <row r="579" spans="1:27" s="39" customFormat="1" x14ac:dyDescent="0.35">
      <c r="A579" s="85" t="s">
        <v>811</v>
      </c>
      <c r="B579" s="87">
        <v>51153</v>
      </c>
      <c r="C579" s="87" t="s">
        <v>12</v>
      </c>
      <c r="D579" s="86">
        <v>13.0570362902432</v>
      </c>
      <c r="E579" s="86">
        <f>SUMIFS('Ratios_MARAMA-VA'!T:T, 'Ratios_MARAMA-VA'!AA:AA, Z579)</f>
        <v>13.057036290228</v>
      </c>
      <c r="F579" s="86">
        <f>SUMIFS('Ratios_MARAMA-VA'!J:J, 'Ratios_MARAMA-VA'!AA:AA, Z579)</f>
        <v>1.31161441084836E-2</v>
      </c>
      <c r="G579" s="122">
        <f t="shared" si="34"/>
        <v>1.0045268939246066E-3</v>
      </c>
      <c r="H579" s="122">
        <v>13.0570362902432</v>
      </c>
      <c r="I579" s="86">
        <v>1.3116144108498869E-2</v>
      </c>
      <c r="J579" s="122">
        <v>13.0570362902432</v>
      </c>
      <c r="K579" s="86">
        <v>1.3116144108498869E-2</v>
      </c>
      <c r="L579" s="122" t="str" cm="1">
        <f t="array" ref="L579">_xlfn.SWITCH(A579,
    "District of Columbia", _xlfn.XLOOKUP(R579, '2015 O3 Growth Surrogates'!A:A, '2015 O3 Growth Surrogates'!H:H),
    "Maryland", _xlfn.XLOOKUP(R579, '2015 O3 Growth Surrogates'!A:A, '2015 O3 Growth Surrogates'!I:I),
    "Virginia", _xlfn.XLOOKUP(R579, '2015 O3 Growth Surrogates'!A:A, '2015 O3 Growth Surrogates'!J:J)
)</f>
        <v>No Growth</v>
      </c>
      <c r="M579" s="133" cm="1">
        <f t="array" ref="M579">_xlfn.SWITCH(L579,
"Employment", INDEX('Coop GFs_CFs'!C:D, MATCH(B579,'Coop GFs_CFs'!B:B,0),1),
"Population", INDEX('Coop GFs_CFs'!E:F, MATCH(B579,'Coop GFs_CFs'!B:B,0),1),
"Household", INDEX('Coop GFs_CFs'!G:H, MATCH(B579,'Coop GFs_CFs'!B:B,0),1),
"VMT", INDEX('Coop GFs_CFs'!I:J, MATCH(B579,'Coop GFs_CFs'!B:B,0),1),
"Lane Mile", INDEX('Coop GFs_CFs'!K:L, MATCH(B579,'Coop GFs_CFs'!B:B,0),1),
"Gas Sales", INDEX('Coop GFs_CFs'!M:N, MATCH(B579,'Coop GFs_CFs'!B:B,0),1),
"No Growth", INDEX('Coop GFs_CFs'!O:P, MATCH(B579,'Coop GFs_CFs'!B:B,0),1)
)</f>
        <v>1</v>
      </c>
      <c r="N579" s="133" cm="1">
        <f t="array" ref="N579">_xlfn.SWITCH(L579,
"Employment", INDEX('Coop GFs_CFs'!C:D, MATCH(B579,'Coop GFs_CFs'!B:B,0),2),
"Population", INDEX('Coop GFs_CFs'!E:F, MATCH(B579,'Coop GFs_CFs'!B:B,0),2),
"Household", INDEX('Coop GFs_CFs'!G:H, MATCH(B579,'Coop GFs_CFs'!B:B,0),2),
"VMT", INDEX('Coop GFs_CFs'!I:J, MATCH(B579,'Coop GFs_CFs'!B:B,0),2),
"Lane Mile", INDEX('Coop GFs_CFs'!K:L, MATCH(B579,'Coop GFs_CFs'!B:B,0),2),
"Gas Sales", INDEX('Coop GFs_CFs'!M:N, MATCH(B579,'Coop GFs_CFs'!B:B,0),2),
"No Growth", INDEX('Coop GFs_CFs'!O:P, MATCH(B579,'Coop GFs_CFs'!B:B,0),2)
)</f>
        <v>1</v>
      </c>
      <c r="O579" s="133"/>
      <c r="P579" s="86">
        <f t="shared" si="32"/>
        <v>1.31161441084836E-2</v>
      </c>
      <c r="Q579" s="86">
        <f t="shared" si="33"/>
        <v>1.31161441084836E-2</v>
      </c>
      <c r="R579" s="156" t="s">
        <v>457</v>
      </c>
      <c r="S579" s="85" t="s">
        <v>446</v>
      </c>
      <c r="T579" s="85" t="s">
        <v>436</v>
      </c>
      <c r="U579" s="85" t="s">
        <v>444</v>
      </c>
      <c r="V579" s="85" t="s">
        <v>453</v>
      </c>
      <c r="W579" s="85" t="s">
        <v>458</v>
      </c>
      <c r="X579" s="85" t="s">
        <v>330</v>
      </c>
      <c r="Z579" s="42" t="s">
        <v>1787</v>
      </c>
      <c r="AA579"/>
    </row>
    <row r="580" spans="1:27" s="39" customFormat="1" x14ac:dyDescent="0.35">
      <c r="A580" s="85" t="s">
        <v>811</v>
      </c>
      <c r="B580" s="87">
        <v>51510</v>
      </c>
      <c r="C580" s="87" t="s">
        <v>10</v>
      </c>
      <c r="D580" s="86">
        <v>0.123015661744864</v>
      </c>
      <c r="E580" s="86">
        <f>SUMIFS('Ratios_MARAMA-VA'!T:T, 'Ratios_MARAMA-VA'!AA:AA, Z580)</f>
        <v>0.12301566174472101</v>
      </c>
      <c r="F580" s="86">
        <f>SUMIFS('Ratios_MARAMA-VA'!J:J, 'Ratios_MARAMA-VA'!AA:AA, Z580)</f>
        <v>1.2357254059650399E-4</v>
      </c>
      <c r="G580" s="122">
        <f t="shared" si="34"/>
        <v>1.0045268939246014E-3</v>
      </c>
      <c r="H580" s="122">
        <v>0.123015661744864</v>
      </c>
      <c r="I580" s="86">
        <v>1.2357254059664765E-4</v>
      </c>
      <c r="J580" s="122">
        <v>0.123015661744864</v>
      </c>
      <c r="K580" s="86">
        <v>1.2357254059664765E-4</v>
      </c>
      <c r="L580" s="122" t="str" cm="1">
        <f t="array" ref="L580">_xlfn.SWITCH(A580,
    "District of Columbia", _xlfn.XLOOKUP(R580, '2015 O3 Growth Surrogates'!A:A, '2015 O3 Growth Surrogates'!H:H),
    "Maryland", _xlfn.XLOOKUP(R580, '2015 O3 Growth Surrogates'!A:A, '2015 O3 Growth Surrogates'!I:I),
    "Virginia", _xlfn.XLOOKUP(R580, '2015 O3 Growth Surrogates'!A:A, '2015 O3 Growth Surrogates'!J:J)
)</f>
        <v>No Growth</v>
      </c>
      <c r="M580" s="133" cm="1">
        <f t="array" ref="M580">_xlfn.SWITCH(L580,
"Employment", INDEX('Coop GFs_CFs'!C:D, MATCH(B580,'Coop GFs_CFs'!B:B,0),1),
"Population", INDEX('Coop GFs_CFs'!E:F, MATCH(B580,'Coop GFs_CFs'!B:B,0),1),
"Household", INDEX('Coop GFs_CFs'!G:H, MATCH(B580,'Coop GFs_CFs'!B:B,0),1),
"VMT", INDEX('Coop GFs_CFs'!I:J, MATCH(B580,'Coop GFs_CFs'!B:B,0),1),
"Lane Mile", INDEX('Coop GFs_CFs'!K:L, MATCH(B580,'Coop GFs_CFs'!B:B,0),1),
"Gas Sales", INDEX('Coop GFs_CFs'!M:N, MATCH(B580,'Coop GFs_CFs'!B:B,0),1),
"No Growth", INDEX('Coop GFs_CFs'!O:P, MATCH(B580,'Coop GFs_CFs'!B:B,0),1)
)</f>
        <v>1</v>
      </c>
      <c r="N580" s="133" cm="1">
        <f t="array" ref="N580">_xlfn.SWITCH(L580,
"Employment", INDEX('Coop GFs_CFs'!C:D, MATCH(B580,'Coop GFs_CFs'!B:B,0),2),
"Population", INDEX('Coop GFs_CFs'!E:F, MATCH(B580,'Coop GFs_CFs'!B:B,0),2),
"Household", INDEX('Coop GFs_CFs'!G:H, MATCH(B580,'Coop GFs_CFs'!B:B,0),2),
"VMT", INDEX('Coop GFs_CFs'!I:J, MATCH(B580,'Coop GFs_CFs'!B:B,0),2),
"Lane Mile", INDEX('Coop GFs_CFs'!K:L, MATCH(B580,'Coop GFs_CFs'!B:B,0),2),
"Gas Sales", INDEX('Coop GFs_CFs'!M:N, MATCH(B580,'Coop GFs_CFs'!B:B,0),2),
"No Growth", INDEX('Coop GFs_CFs'!O:P, MATCH(B580,'Coop GFs_CFs'!B:B,0),2)
)</f>
        <v>1</v>
      </c>
      <c r="O580" s="133"/>
      <c r="P580" s="86">
        <f t="shared" si="32"/>
        <v>1.2357254059650399E-4</v>
      </c>
      <c r="Q580" s="86">
        <f t="shared" si="33"/>
        <v>1.2357254059650399E-4</v>
      </c>
      <c r="R580" s="156" t="s">
        <v>457</v>
      </c>
      <c r="S580" s="85" t="s">
        <v>446</v>
      </c>
      <c r="T580" s="85" t="s">
        <v>436</v>
      </c>
      <c r="U580" s="85" t="s">
        <v>444</v>
      </c>
      <c r="V580" s="85" t="s">
        <v>453</v>
      </c>
      <c r="W580" s="85" t="s">
        <v>458</v>
      </c>
      <c r="X580" s="85" t="s">
        <v>330</v>
      </c>
      <c r="Z580" s="42" t="s">
        <v>1764</v>
      </c>
      <c r="AA580"/>
    </row>
    <row r="581" spans="1:27" s="39" customFormat="1" x14ac:dyDescent="0.35">
      <c r="A581" s="85" t="s">
        <v>811</v>
      </c>
      <c r="B581" s="87">
        <v>51510</v>
      </c>
      <c r="C581" s="87" t="s">
        <v>12</v>
      </c>
      <c r="D581" s="86">
        <v>0.87517488486387196</v>
      </c>
      <c r="E581" s="86">
        <f>SUMIFS('Ratios_MARAMA-VA'!T:T, 'Ratios_MARAMA-VA'!AA:AA, Z581)</f>
        <v>0.875174884862852</v>
      </c>
      <c r="F581" s="86">
        <f>SUMIFS('Ratios_MARAMA-VA'!J:J, 'Ratios_MARAMA-VA'!AA:AA, Z581)</f>
        <v>8.7913670873211096E-4</v>
      </c>
      <c r="G581" s="122">
        <f t="shared" si="34"/>
        <v>1.0045268939246124E-3</v>
      </c>
      <c r="H581" s="122">
        <v>0.87517488486387196</v>
      </c>
      <c r="I581" s="86">
        <v>8.7913670873313564E-4</v>
      </c>
      <c r="J581" s="122">
        <v>0.87517488486387196</v>
      </c>
      <c r="K581" s="86">
        <v>8.7913670873313564E-4</v>
      </c>
      <c r="L581" s="122" t="str" cm="1">
        <f t="array" ref="L581">_xlfn.SWITCH(A581,
    "District of Columbia", _xlfn.XLOOKUP(R581, '2015 O3 Growth Surrogates'!A:A, '2015 O3 Growth Surrogates'!H:H),
    "Maryland", _xlfn.XLOOKUP(R581, '2015 O3 Growth Surrogates'!A:A, '2015 O3 Growth Surrogates'!I:I),
    "Virginia", _xlfn.XLOOKUP(R581, '2015 O3 Growth Surrogates'!A:A, '2015 O3 Growth Surrogates'!J:J)
)</f>
        <v>No Growth</v>
      </c>
      <c r="M581" s="133" cm="1">
        <f t="array" ref="M581">_xlfn.SWITCH(L581,
"Employment", INDEX('Coop GFs_CFs'!C:D, MATCH(B581,'Coop GFs_CFs'!B:B,0),1),
"Population", INDEX('Coop GFs_CFs'!E:F, MATCH(B581,'Coop GFs_CFs'!B:B,0),1),
"Household", INDEX('Coop GFs_CFs'!G:H, MATCH(B581,'Coop GFs_CFs'!B:B,0),1),
"VMT", INDEX('Coop GFs_CFs'!I:J, MATCH(B581,'Coop GFs_CFs'!B:B,0),1),
"Lane Mile", INDEX('Coop GFs_CFs'!K:L, MATCH(B581,'Coop GFs_CFs'!B:B,0),1),
"Gas Sales", INDEX('Coop GFs_CFs'!M:N, MATCH(B581,'Coop GFs_CFs'!B:B,0),1),
"No Growth", INDEX('Coop GFs_CFs'!O:P, MATCH(B581,'Coop GFs_CFs'!B:B,0),1)
)</f>
        <v>1</v>
      </c>
      <c r="N581" s="133" cm="1">
        <f t="array" ref="N581">_xlfn.SWITCH(L581,
"Employment", INDEX('Coop GFs_CFs'!C:D, MATCH(B581,'Coop GFs_CFs'!B:B,0),2),
"Population", INDEX('Coop GFs_CFs'!E:F, MATCH(B581,'Coop GFs_CFs'!B:B,0),2),
"Household", INDEX('Coop GFs_CFs'!G:H, MATCH(B581,'Coop GFs_CFs'!B:B,0),2),
"VMT", INDEX('Coop GFs_CFs'!I:J, MATCH(B581,'Coop GFs_CFs'!B:B,0),2),
"Lane Mile", INDEX('Coop GFs_CFs'!K:L, MATCH(B581,'Coop GFs_CFs'!B:B,0),2),
"Gas Sales", INDEX('Coop GFs_CFs'!M:N, MATCH(B581,'Coop GFs_CFs'!B:B,0),2),
"No Growth", INDEX('Coop GFs_CFs'!O:P, MATCH(B581,'Coop GFs_CFs'!B:B,0),2)
)</f>
        <v>1</v>
      </c>
      <c r="O581" s="133"/>
      <c r="P581" s="86">
        <f t="shared" si="32"/>
        <v>8.7913670873211096E-4</v>
      </c>
      <c r="Q581" s="86">
        <f t="shared" si="33"/>
        <v>8.7913670873211096E-4</v>
      </c>
      <c r="R581" s="156" t="s">
        <v>457</v>
      </c>
      <c r="S581" s="85" t="s">
        <v>446</v>
      </c>
      <c r="T581" s="85" t="s">
        <v>436</v>
      </c>
      <c r="U581" s="85" t="s">
        <v>444</v>
      </c>
      <c r="V581" s="85" t="s">
        <v>453</v>
      </c>
      <c r="W581" s="85" t="s">
        <v>458</v>
      </c>
      <c r="X581" s="85" t="s">
        <v>330</v>
      </c>
      <c r="Z581" s="42" t="s">
        <v>1779</v>
      </c>
      <c r="AA581"/>
    </row>
    <row r="582" spans="1:27" s="39" customFormat="1" x14ac:dyDescent="0.35">
      <c r="A582" s="85" t="s">
        <v>811</v>
      </c>
      <c r="B582" s="87">
        <v>51600</v>
      </c>
      <c r="C582" s="87" t="s">
        <v>10</v>
      </c>
      <c r="D582" s="86">
        <v>8.9774780989676797E-2</v>
      </c>
      <c r="E582" s="86">
        <f>SUMIFS('Ratios_MARAMA-VA'!T:T, 'Ratios_MARAMA-VA'!AA:AA, Z582)</f>
        <v>8.97747809895727E-2</v>
      </c>
      <c r="F582" s="86">
        <f>SUMIFS('Ratios_MARAMA-VA'!J:J, 'Ratios_MARAMA-VA'!AA:AA, Z582)</f>
        <v>9.0181181900217093E-5</v>
      </c>
      <c r="G582" s="122">
        <f t="shared" si="34"/>
        <v>1.0045268939246044E-3</v>
      </c>
      <c r="H582" s="122">
        <v>8.9774780989676797E-2</v>
      </c>
      <c r="I582" s="86">
        <v>9.0181181900321651E-5</v>
      </c>
      <c r="J582" s="122">
        <v>8.9774780989676797E-2</v>
      </c>
      <c r="K582" s="86">
        <v>9.0181181900321651E-5</v>
      </c>
      <c r="L582" s="122" t="str" cm="1">
        <f t="array" ref="L582">_xlfn.SWITCH(A582,
    "District of Columbia", _xlfn.XLOOKUP(R582, '2015 O3 Growth Surrogates'!A:A, '2015 O3 Growth Surrogates'!H:H),
    "Maryland", _xlfn.XLOOKUP(R582, '2015 O3 Growth Surrogates'!A:A, '2015 O3 Growth Surrogates'!I:I),
    "Virginia", _xlfn.XLOOKUP(R582, '2015 O3 Growth Surrogates'!A:A, '2015 O3 Growth Surrogates'!J:J)
)</f>
        <v>No Growth</v>
      </c>
      <c r="M582" s="133" cm="1">
        <f t="array" ref="M582">_xlfn.SWITCH(L582,
"Employment", INDEX('Coop GFs_CFs'!C:D, MATCH(B582,'Coop GFs_CFs'!B:B,0),1),
"Population", INDEX('Coop GFs_CFs'!E:F, MATCH(B582,'Coop GFs_CFs'!B:B,0),1),
"Household", INDEX('Coop GFs_CFs'!G:H, MATCH(B582,'Coop GFs_CFs'!B:B,0),1),
"VMT", INDEX('Coop GFs_CFs'!I:J, MATCH(B582,'Coop GFs_CFs'!B:B,0),1),
"Lane Mile", INDEX('Coop GFs_CFs'!K:L, MATCH(B582,'Coop GFs_CFs'!B:B,0),1),
"Gas Sales", INDEX('Coop GFs_CFs'!M:N, MATCH(B582,'Coop GFs_CFs'!B:B,0),1),
"No Growth", INDEX('Coop GFs_CFs'!O:P, MATCH(B582,'Coop GFs_CFs'!B:B,0),1)
)</f>
        <v>1</v>
      </c>
      <c r="N582" s="133" cm="1">
        <f t="array" ref="N582">_xlfn.SWITCH(L582,
"Employment", INDEX('Coop GFs_CFs'!C:D, MATCH(B582,'Coop GFs_CFs'!B:B,0),2),
"Population", INDEX('Coop GFs_CFs'!E:F, MATCH(B582,'Coop GFs_CFs'!B:B,0),2),
"Household", INDEX('Coop GFs_CFs'!G:H, MATCH(B582,'Coop GFs_CFs'!B:B,0),2),
"VMT", INDEX('Coop GFs_CFs'!I:J, MATCH(B582,'Coop GFs_CFs'!B:B,0),2),
"Lane Mile", INDEX('Coop GFs_CFs'!K:L, MATCH(B582,'Coop GFs_CFs'!B:B,0),2),
"Gas Sales", INDEX('Coop GFs_CFs'!M:N, MATCH(B582,'Coop GFs_CFs'!B:B,0),2),
"No Growth", INDEX('Coop GFs_CFs'!O:P, MATCH(B582,'Coop GFs_CFs'!B:B,0),2)
)</f>
        <v>1</v>
      </c>
      <c r="O582" s="133"/>
      <c r="P582" s="86">
        <f t="shared" si="32"/>
        <v>9.0181181900217093E-5</v>
      </c>
      <c r="Q582" s="86">
        <f t="shared" si="33"/>
        <v>9.0181181900217093E-5</v>
      </c>
      <c r="R582" s="156" t="s">
        <v>457</v>
      </c>
      <c r="S582" s="85" t="s">
        <v>446</v>
      </c>
      <c r="T582" s="85" t="s">
        <v>436</v>
      </c>
      <c r="U582" s="85" t="s">
        <v>444</v>
      </c>
      <c r="V582" s="85" t="s">
        <v>453</v>
      </c>
      <c r="W582" s="85" t="s">
        <v>458</v>
      </c>
      <c r="X582" s="85" t="s">
        <v>330</v>
      </c>
      <c r="Z582" s="42" t="s">
        <v>1767</v>
      </c>
      <c r="AA582"/>
    </row>
    <row r="583" spans="1:27" s="39" customFormat="1" x14ac:dyDescent="0.35">
      <c r="A583" s="85" t="s">
        <v>811</v>
      </c>
      <c r="B583" s="87">
        <v>51600</v>
      </c>
      <c r="C583" s="87" t="s">
        <v>12</v>
      </c>
      <c r="D583" s="86">
        <v>0.63868794827078401</v>
      </c>
      <c r="E583" s="86">
        <f>SUMIFS('Ratios_MARAMA-VA'!T:T, 'Ratios_MARAMA-VA'!AA:AA, Z583)</f>
        <v>0.63868794827004205</v>
      </c>
      <c r="F583" s="86">
        <f>SUMIFS('Ratios_MARAMA-VA'!J:J, 'Ratios_MARAMA-VA'!AA:AA, Z583)</f>
        <v>6.4157922086278496E-4</v>
      </c>
      <c r="G583" s="122">
        <f t="shared" si="34"/>
        <v>1.0045268939246064E-3</v>
      </c>
      <c r="H583" s="122">
        <v>0.63868794827078401</v>
      </c>
      <c r="I583" s="86">
        <v>6.4157922086353035E-4</v>
      </c>
      <c r="J583" s="122">
        <v>0.63868794827078401</v>
      </c>
      <c r="K583" s="86">
        <v>6.4157922086353035E-4</v>
      </c>
      <c r="L583" s="122" t="str" cm="1">
        <f t="array" ref="L583">_xlfn.SWITCH(A583,
    "District of Columbia", _xlfn.XLOOKUP(R583, '2015 O3 Growth Surrogates'!A:A, '2015 O3 Growth Surrogates'!H:H),
    "Maryland", _xlfn.XLOOKUP(R583, '2015 O3 Growth Surrogates'!A:A, '2015 O3 Growth Surrogates'!I:I),
    "Virginia", _xlfn.XLOOKUP(R583, '2015 O3 Growth Surrogates'!A:A, '2015 O3 Growth Surrogates'!J:J)
)</f>
        <v>No Growth</v>
      </c>
      <c r="M583" s="133" cm="1">
        <f t="array" ref="M583">_xlfn.SWITCH(L583,
"Employment", INDEX('Coop GFs_CFs'!C:D, MATCH(B583,'Coop GFs_CFs'!B:B,0),1),
"Population", INDEX('Coop GFs_CFs'!E:F, MATCH(B583,'Coop GFs_CFs'!B:B,0),1),
"Household", INDEX('Coop GFs_CFs'!G:H, MATCH(B583,'Coop GFs_CFs'!B:B,0),1),
"VMT", INDEX('Coop GFs_CFs'!I:J, MATCH(B583,'Coop GFs_CFs'!B:B,0),1),
"Lane Mile", INDEX('Coop GFs_CFs'!K:L, MATCH(B583,'Coop GFs_CFs'!B:B,0),1),
"Gas Sales", INDEX('Coop GFs_CFs'!M:N, MATCH(B583,'Coop GFs_CFs'!B:B,0),1),
"No Growth", INDEX('Coop GFs_CFs'!O:P, MATCH(B583,'Coop GFs_CFs'!B:B,0),1)
)</f>
        <v>1</v>
      </c>
      <c r="N583" s="133" cm="1">
        <f t="array" ref="N583">_xlfn.SWITCH(L583,
"Employment", INDEX('Coop GFs_CFs'!C:D, MATCH(B583,'Coop GFs_CFs'!B:B,0),2),
"Population", INDEX('Coop GFs_CFs'!E:F, MATCH(B583,'Coop GFs_CFs'!B:B,0),2),
"Household", INDEX('Coop GFs_CFs'!G:H, MATCH(B583,'Coop GFs_CFs'!B:B,0),2),
"VMT", INDEX('Coop GFs_CFs'!I:J, MATCH(B583,'Coop GFs_CFs'!B:B,0),2),
"Lane Mile", INDEX('Coop GFs_CFs'!K:L, MATCH(B583,'Coop GFs_CFs'!B:B,0),2),
"Gas Sales", INDEX('Coop GFs_CFs'!M:N, MATCH(B583,'Coop GFs_CFs'!B:B,0),2),
"No Growth", INDEX('Coop GFs_CFs'!O:P, MATCH(B583,'Coop GFs_CFs'!B:B,0),2)
)</f>
        <v>1</v>
      </c>
      <c r="O583" s="133"/>
      <c r="P583" s="86">
        <f t="shared" ref="P583:P646" si="35">F583*M583</f>
        <v>6.4157922086278496E-4</v>
      </c>
      <c r="Q583" s="86">
        <f t="shared" ref="Q583:Q646" si="36">F583*N583</f>
        <v>6.4157922086278496E-4</v>
      </c>
      <c r="R583" s="156" t="s">
        <v>457</v>
      </c>
      <c r="S583" s="85" t="s">
        <v>446</v>
      </c>
      <c r="T583" s="85" t="s">
        <v>436</v>
      </c>
      <c r="U583" s="85" t="s">
        <v>444</v>
      </c>
      <c r="V583" s="85" t="s">
        <v>453</v>
      </c>
      <c r="W583" s="85" t="s">
        <v>458</v>
      </c>
      <c r="X583" s="85" t="s">
        <v>330</v>
      </c>
      <c r="Z583" s="42" t="s">
        <v>1782</v>
      </c>
      <c r="AA583"/>
    </row>
    <row r="584" spans="1:27" s="39" customFormat="1" x14ac:dyDescent="0.35">
      <c r="A584" s="85" t="s">
        <v>811</v>
      </c>
      <c r="B584" s="87">
        <v>51610</v>
      </c>
      <c r="C584" s="87" t="s">
        <v>10</v>
      </c>
      <c r="D584" s="86">
        <v>3.3361887849820797E-2</v>
      </c>
      <c r="E584" s="86">
        <f>SUMIFS('Ratios_MARAMA-VA'!T:T, 'Ratios_MARAMA-VA'!AA:AA, Z584)</f>
        <v>3.3361887849782002E-2</v>
      </c>
      <c r="F584" s="86">
        <f>SUMIFS('Ratios_MARAMA-VA'!J:J, 'Ratios_MARAMA-VA'!AA:AA, Z584)</f>
        <v>3.3512913577202502E-5</v>
      </c>
      <c r="G584" s="122">
        <f t="shared" si="34"/>
        <v>1.004526893924604E-3</v>
      </c>
      <c r="H584" s="122">
        <v>3.3361887849820797E-2</v>
      </c>
      <c r="I584" s="86">
        <v>3.3512913577241472E-5</v>
      </c>
      <c r="J584" s="122">
        <v>3.3361887849820797E-2</v>
      </c>
      <c r="K584" s="86">
        <v>3.3512913577241472E-5</v>
      </c>
      <c r="L584" s="122" t="str" cm="1">
        <f t="array" ref="L584">_xlfn.SWITCH(A584,
    "District of Columbia", _xlfn.XLOOKUP(R584, '2015 O3 Growth Surrogates'!A:A, '2015 O3 Growth Surrogates'!H:H),
    "Maryland", _xlfn.XLOOKUP(R584, '2015 O3 Growth Surrogates'!A:A, '2015 O3 Growth Surrogates'!I:I),
    "Virginia", _xlfn.XLOOKUP(R584, '2015 O3 Growth Surrogates'!A:A, '2015 O3 Growth Surrogates'!J:J)
)</f>
        <v>No Growth</v>
      </c>
      <c r="M584" s="133" cm="1">
        <f t="array" ref="M584">_xlfn.SWITCH(L584,
"Employment", INDEX('Coop GFs_CFs'!C:D, MATCH(B584,'Coop GFs_CFs'!B:B,0),1),
"Population", INDEX('Coop GFs_CFs'!E:F, MATCH(B584,'Coop GFs_CFs'!B:B,0),1),
"Household", INDEX('Coop GFs_CFs'!G:H, MATCH(B584,'Coop GFs_CFs'!B:B,0),1),
"VMT", INDEX('Coop GFs_CFs'!I:J, MATCH(B584,'Coop GFs_CFs'!B:B,0),1),
"Lane Mile", INDEX('Coop GFs_CFs'!K:L, MATCH(B584,'Coop GFs_CFs'!B:B,0),1),
"Gas Sales", INDEX('Coop GFs_CFs'!M:N, MATCH(B584,'Coop GFs_CFs'!B:B,0),1),
"No Growth", INDEX('Coop GFs_CFs'!O:P, MATCH(B584,'Coop GFs_CFs'!B:B,0),1)
)</f>
        <v>1</v>
      </c>
      <c r="N584" s="133" cm="1">
        <f t="array" ref="N584">_xlfn.SWITCH(L584,
"Employment", INDEX('Coop GFs_CFs'!C:D, MATCH(B584,'Coop GFs_CFs'!B:B,0),2),
"Population", INDEX('Coop GFs_CFs'!E:F, MATCH(B584,'Coop GFs_CFs'!B:B,0),2),
"Household", INDEX('Coop GFs_CFs'!G:H, MATCH(B584,'Coop GFs_CFs'!B:B,0),2),
"VMT", INDEX('Coop GFs_CFs'!I:J, MATCH(B584,'Coop GFs_CFs'!B:B,0),2),
"Lane Mile", INDEX('Coop GFs_CFs'!K:L, MATCH(B584,'Coop GFs_CFs'!B:B,0),2),
"Gas Sales", INDEX('Coop GFs_CFs'!M:N, MATCH(B584,'Coop GFs_CFs'!B:B,0),2),
"No Growth", INDEX('Coop GFs_CFs'!O:P, MATCH(B584,'Coop GFs_CFs'!B:B,0),2)
)</f>
        <v>1</v>
      </c>
      <c r="O584" s="133"/>
      <c r="P584" s="86">
        <f t="shared" si="35"/>
        <v>3.3512913577202502E-5</v>
      </c>
      <c r="Q584" s="86">
        <f t="shared" si="36"/>
        <v>3.3512913577202502E-5</v>
      </c>
      <c r="R584" s="156" t="s">
        <v>457</v>
      </c>
      <c r="S584" s="85" t="s">
        <v>446</v>
      </c>
      <c r="T584" s="85" t="s">
        <v>436</v>
      </c>
      <c r="U584" s="85" t="s">
        <v>444</v>
      </c>
      <c r="V584" s="85" t="s">
        <v>453</v>
      </c>
      <c r="W584" s="85" t="s">
        <v>458</v>
      </c>
      <c r="X584" s="85" t="s">
        <v>330</v>
      </c>
      <c r="Z584" s="42" t="s">
        <v>1768</v>
      </c>
      <c r="AA584"/>
    </row>
    <row r="585" spans="1:27" s="39" customFormat="1" x14ac:dyDescent="0.35">
      <c r="A585" s="85" t="s">
        <v>811</v>
      </c>
      <c r="B585" s="87">
        <v>51610</v>
      </c>
      <c r="C585" s="87" t="s">
        <v>12</v>
      </c>
      <c r="D585" s="86">
        <v>0.23734765323840001</v>
      </c>
      <c r="E585" s="86">
        <f>SUMIFS('Ratios_MARAMA-VA'!T:T, 'Ratios_MARAMA-VA'!AA:AA, Z585)</f>
        <v>0.23734765323812401</v>
      </c>
      <c r="F585" s="86">
        <f>SUMIFS('Ratios_MARAMA-VA'!J:J, 'Ratios_MARAMA-VA'!AA:AA, Z585)</f>
        <v>2.3842210088758601E-4</v>
      </c>
      <c r="G585" s="122">
        <f t="shared" si="34"/>
        <v>1.0045268939246012E-3</v>
      </c>
      <c r="H585" s="122">
        <v>0.23734765323840001</v>
      </c>
      <c r="I585" s="86">
        <v>2.3842210088786326E-4</v>
      </c>
      <c r="J585" s="122">
        <v>0.23734765323840001</v>
      </c>
      <c r="K585" s="86">
        <v>2.3842210088786326E-4</v>
      </c>
      <c r="L585" s="122" t="str" cm="1">
        <f t="array" ref="L585">_xlfn.SWITCH(A585,
    "District of Columbia", _xlfn.XLOOKUP(R585, '2015 O3 Growth Surrogates'!A:A, '2015 O3 Growth Surrogates'!H:H),
    "Maryland", _xlfn.XLOOKUP(R585, '2015 O3 Growth Surrogates'!A:A, '2015 O3 Growth Surrogates'!I:I),
    "Virginia", _xlfn.XLOOKUP(R585, '2015 O3 Growth Surrogates'!A:A, '2015 O3 Growth Surrogates'!J:J)
)</f>
        <v>No Growth</v>
      </c>
      <c r="M585" s="133" cm="1">
        <f t="array" ref="M585">_xlfn.SWITCH(L585,
"Employment", INDEX('Coop GFs_CFs'!C:D, MATCH(B585,'Coop GFs_CFs'!B:B,0),1),
"Population", INDEX('Coop GFs_CFs'!E:F, MATCH(B585,'Coop GFs_CFs'!B:B,0),1),
"Household", INDEX('Coop GFs_CFs'!G:H, MATCH(B585,'Coop GFs_CFs'!B:B,0),1),
"VMT", INDEX('Coop GFs_CFs'!I:J, MATCH(B585,'Coop GFs_CFs'!B:B,0),1),
"Lane Mile", INDEX('Coop GFs_CFs'!K:L, MATCH(B585,'Coop GFs_CFs'!B:B,0),1),
"Gas Sales", INDEX('Coop GFs_CFs'!M:N, MATCH(B585,'Coop GFs_CFs'!B:B,0),1),
"No Growth", INDEX('Coop GFs_CFs'!O:P, MATCH(B585,'Coop GFs_CFs'!B:B,0),1)
)</f>
        <v>1</v>
      </c>
      <c r="N585" s="133" cm="1">
        <f t="array" ref="N585">_xlfn.SWITCH(L585,
"Employment", INDEX('Coop GFs_CFs'!C:D, MATCH(B585,'Coop GFs_CFs'!B:B,0),2),
"Population", INDEX('Coop GFs_CFs'!E:F, MATCH(B585,'Coop GFs_CFs'!B:B,0),2),
"Household", INDEX('Coop GFs_CFs'!G:H, MATCH(B585,'Coop GFs_CFs'!B:B,0),2),
"VMT", INDEX('Coop GFs_CFs'!I:J, MATCH(B585,'Coop GFs_CFs'!B:B,0),2),
"Lane Mile", INDEX('Coop GFs_CFs'!K:L, MATCH(B585,'Coop GFs_CFs'!B:B,0),2),
"Gas Sales", INDEX('Coop GFs_CFs'!M:N, MATCH(B585,'Coop GFs_CFs'!B:B,0),2),
"No Growth", INDEX('Coop GFs_CFs'!O:P, MATCH(B585,'Coop GFs_CFs'!B:B,0),2)
)</f>
        <v>1</v>
      </c>
      <c r="O585" s="133"/>
      <c r="P585" s="86">
        <f t="shared" si="35"/>
        <v>2.3842210088758601E-4</v>
      </c>
      <c r="Q585" s="86">
        <f t="shared" si="36"/>
        <v>2.3842210088758601E-4</v>
      </c>
      <c r="R585" s="156" t="s">
        <v>457</v>
      </c>
      <c r="S585" s="85" t="s">
        <v>446</v>
      </c>
      <c r="T585" s="85" t="s">
        <v>436</v>
      </c>
      <c r="U585" s="85" t="s">
        <v>444</v>
      </c>
      <c r="V585" s="85" t="s">
        <v>453</v>
      </c>
      <c r="W585" s="85" t="s">
        <v>458</v>
      </c>
      <c r="X585" s="85" t="s">
        <v>330</v>
      </c>
      <c r="Z585" s="42" t="s">
        <v>1783</v>
      </c>
      <c r="AA585"/>
    </row>
    <row r="586" spans="1:27" s="39" customFormat="1" x14ac:dyDescent="0.35">
      <c r="A586" s="85" t="s">
        <v>811</v>
      </c>
      <c r="B586" s="87">
        <v>51683</v>
      </c>
      <c r="C586" s="87" t="s">
        <v>10</v>
      </c>
      <c r="D586" s="86">
        <v>0.112044508360928</v>
      </c>
      <c r="E586" s="86">
        <f>SUMIFS('Ratios_MARAMA-VA'!T:T, 'Ratios_MARAMA-VA'!AA:AA, Z586)</f>
        <v>0.112044508360797</v>
      </c>
      <c r="F586" s="86">
        <f>SUMIFS('Ratios_MARAMA-VA'!J:J, 'Ratios_MARAMA-VA'!AA:AA, Z586)</f>
        <v>1.12551721964981E-4</v>
      </c>
      <c r="G586" s="122">
        <f t="shared" si="34"/>
        <v>1.0045268939246064E-3</v>
      </c>
      <c r="H586" s="122">
        <v>0.112044508360928</v>
      </c>
      <c r="I586" s="86">
        <v>1.1255172196511259E-4</v>
      </c>
      <c r="J586" s="122">
        <v>0.112044508360928</v>
      </c>
      <c r="K586" s="86">
        <v>1.1255172196511259E-4</v>
      </c>
      <c r="L586" s="122" t="str" cm="1">
        <f t="array" ref="L586">_xlfn.SWITCH(A586,
    "District of Columbia", _xlfn.XLOOKUP(R586, '2015 O3 Growth Surrogates'!A:A, '2015 O3 Growth Surrogates'!H:H),
    "Maryland", _xlfn.XLOOKUP(R586, '2015 O3 Growth Surrogates'!A:A, '2015 O3 Growth Surrogates'!I:I),
    "Virginia", _xlfn.XLOOKUP(R586, '2015 O3 Growth Surrogates'!A:A, '2015 O3 Growth Surrogates'!J:J)
)</f>
        <v>No Growth</v>
      </c>
      <c r="M586" s="133" cm="1">
        <f t="array" ref="M586">_xlfn.SWITCH(L586,
"Employment", INDEX('Coop GFs_CFs'!C:D, MATCH(B586,'Coop GFs_CFs'!B:B,0),1),
"Population", INDEX('Coop GFs_CFs'!E:F, MATCH(B586,'Coop GFs_CFs'!B:B,0),1),
"Household", INDEX('Coop GFs_CFs'!G:H, MATCH(B586,'Coop GFs_CFs'!B:B,0),1),
"VMT", INDEX('Coop GFs_CFs'!I:J, MATCH(B586,'Coop GFs_CFs'!B:B,0),1),
"Lane Mile", INDEX('Coop GFs_CFs'!K:L, MATCH(B586,'Coop GFs_CFs'!B:B,0),1),
"Gas Sales", INDEX('Coop GFs_CFs'!M:N, MATCH(B586,'Coop GFs_CFs'!B:B,0),1),
"No Growth", INDEX('Coop GFs_CFs'!O:P, MATCH(B586,'Coop GFs_CFs'!B:B,0),1)
)</f>
        <v>1</v>
      </c>
      <c r="N586" s="133" cm="1">
        <f t="array" ref="N586">_xlfn.SWITCH(L586,
"Employment", INDEX('Coop GFs_CFs'!C:D, MATCH(B586,'Coop GFs_CFs'!B:B,0),2),
"Population", INDEX('Coop GFs_CFs'!E:F, MATCH(B586,'Coop GFs_CFs'!B:B,0),2),
"Household", INDEX('Coop GFs_CFs'!G:H, MATCH(B586,'Coop GFs_CFs'!B:B,0),2),
"VMT", INDEX('Coop GFs_CFs'!I:J, MATCH(B586,'Coop GFs_CFs'!B:B,0),2),
"Lane Mile", INDEX('Coop GFs_CFs'!K:L, MATCH(B586,'Coop GFs_CFs'!B:B,0),2),
"Gas Sales", INDEX('Coop GFs_CFs'!M:N, MATCH(B586,'Coop GFs_CFs'!B:B,0),2),
"No Growth", INDEX('Coop GFs_CFs'!O:P, MATCH(B586,'Coop GFs_CFs'!B:B,0),2)
)</f>
        <v>1</v>
      </c>
      <c r="O586" s="133"/>
      <c r="P586" s="86">
        <f t="shared" si="35"/>
        <v>1.12551721964981E-4</v>
      </c>
      <c r="Q586" s="86">
        <f t="shared" si="36"/>
        <v>1.12551721964981E-4</v>
      </c>
      <c r="R586" s="156" t="s">
        <v>457</v>
      </c>
      <c r="S586" s="85" t="s">
        <v>446</v>
      </c>
      <c r="T586" s="85" t="s">
        <v>436</v>
      </c>
      <c r="U586" s="85" t="s">
        <v>444</v>
      </c>
      <c r="V586" s="85" t="s">
        <v>453</v>
      </c>
      <c r="W586" s="85" t="s">
        <v>458</v>
      </c>
      <c r="X586" s="85" t="s">
        <v>330</v>
      </c>
      <c r="Z586" s="42" t="s">
        <v>1770</v>
      </c>
      <c r="AA586"/>
    </row>
    <row r="587" spans="1:27" s="39" customFormat="1" x14ac:dyDescent="0.35">
      <c r="A587" s="85" t="s">
        <v>811</v>
      </c>
      <c r="B587" s="87">
        <v>51683</v>
      </c>
      <c r="C587" s="87" t="s">
        <v>12</v>
      </c>
      <c r="D587" s="86">
        <v>0.797122324981408</v>
      </c>
      <c r="E587" s="86">
        <f>SUMIFS('Ratios_MARAMA-VA'!T:T, 'Ratios_MARAMA-VA'!AA:AA, Z587)</f>
        <v>0.79712232498048397</v>
      </c>
      <c r="F587" s="86">
        <f>SUMIFS('Ratios_MARAMA-VA'!J:J, 'Ratios_MARAMA-VA'!AA:AA, Z587)</f>
        <v>8.0073081319060701E-4</v>
      </c>
      <c r="G587" s="122">
        <f t="shared" si="34"/>
        <v>1.0045268939246075E-3</v>
      </c>
      <c r="H587" s="122">
        <v>0.797122324981408</v>
      </c>
      <c r="I587" s="86">
        <v>8.0073081319153531E-4</v>
      </c>
      <c r="J587" s="122">
        <v>0.797122324981408</v>
      </c>
      <c r="K587" s="86">
        <v>8.0073081319153531E-4</v>
      </c>
      <c r="L587" s="122" t="str" cm="1">
        <f t="array" ref="L587">_xlfn.SWITCH(A587,
    "District of Columbia", _xlfn.XLOOKUP(R587, '2015 O3 Growth Surrogates'!A:A, '2015 O3 Growth Surrogates'!H:H),
    "Maryland", _xlfn.XLOOKUP(R587, '2015 O3 Growth Surrogates'!A:A, '2015 O3 Growth Surrogates'!I:I),
    "Virginia", _xlfn.XLOOKUP(R587, '2015 O3 Growth Surrogates'!A:A, '2015 O3 Growth Surrogates'!J:J)
)</f>
        <v>No Growth</v>
      </c>
      <c r="M587" s="133" cm="1">
        <f t="array" ref="M587">_xlfn.SWITCH(L587,
"Employment", INDEX('Coop GFs_CFs'!C:D, MATCH(B587,'Coop GFs_CFs'!B:B,0),1),
"Population", INDEX('Coop GFs_CFs'!E:F, MATCH(B587,'Coop GFs_CFs'!B:B,0),1),
"Household", INDEX('Coop GFs_CFs'!G:H, MATCH(B587,'Coop GFs_CFs'!B:B,0),1),
"VMT", INDEX('Coop GFs_CFs'!I:J, MATCH(B587,'Coop GFs_CFs'!B:B,0),1),
"Lane Mile", INDEX('Coop GFs_CFs'!K:L, MATCH(B587,'Coop GFs_CFs'!B:B,0),1),
"Gas Sales", INDEX('Coop GFs_CFs'!M:N, MATCH(B587,'Coop GFs_CFs'!B:B,0),1),
"No Growth", INDEX('Coop GFs_CFs'!O:P, MATCH(B587,'Coop GFs_CFs'!B:B,0),1)
)</f>
        <v>1</v>
      </c>
      <c r="N587" s="133" cm="1">
        <f t="array" ref="N587">_xlfn.SWITCH(L587,
"Employment", INDEX('Coop GFs_CFs'!C:D, MATCH(B587,'Coop GFs_CFs'!B:B,0),2),
"Population", INDEX('Coop GFs_CFs'!E:F, MATCH(B587,'Coop GFs_CFs'!B:B,0),2),
"Household", INDEX('Coop GFs_CFs'!G:H, MATCH(B587,'Coop GFs_CFs'!B:B,0),2),
"VMT", INDEX('Coop GFs_CFs'!I:J, MATCH(B587,'Coop GFs_CFs'!B:B,0),2),
"Lane Mile", INDEX('Coop GFs_CFs'!K:L, MATCH(B587,'Coop GFs_CFs'!B:B,0),2),
"Gas Sales", INDEX('Coop GFs_CFs'!M:N, MATCH(B587,'Coop GFs_CFs'!B:B,0),2),
"No Growth", INDEX('Coop GFs_CFs'!O:P, MATCH(B587,'Coop GFs_CFs'!B:B,0),2)
)</f>
        <v>1</v>
      </c>
      <c r="O587" s="133"/>
      <c r="P587" s="86">
        <f t="shared" si="35"/>
        <v>8.0073081319060701E-4</v>
      </c>
      <c r="Q587" s="86">
        <f t="shared" si="36"/>
        <v>8.0073081319060701E-4</v>
      </c>
      <c r="R587" s="156" t="s">
        <v>457</v>
      </c>
      <c r="S587" s="85" t="s">
        <v>446</v>
      </c>
      <c r="T587" s="85" t="s">
        <v>436</v>
      </c>
      <c r="U587" s="85" t="s">
        <v>444</v>
      </c>
      <c r="V587" s="85" t="s">
        <v>453</v>
      </c>
      <c r="W587" s="85" t="s">
        <v>458</v>
      </c>
      <c r="X587" s="85" t="s">
        <v>330</v>
      </c>
      <c r="Z587" s="42" t="s">
        <v>1785</v>
      </c>
      <c r="AA587"/>
    </row>
    <row r="588" spans="1:27" s="39" customFormat="1" x14ac:dyDescent="0.35">
      <c r="A588" s="85" t="s">
        <v>811</v>
      </c>
      <c r="B588" s="87">
        <v>51685</v>
      </c>
      <c r="C588" s="87" t="s">
        <v>10</v>
      </c>
      <c r="D588" s="86">
        <v>4.1172759334252698E-2</v>
      </c>
      <c r="E588" s="86">
        <f>SUMIFS('Ratios_MARAMA-VA'!T:T, 'Ratios_MARAMA-VA'!AA:AA, Z588)</f>
        <v>4.1172759334205E-2</v>
      </c>
      <c r="F588" s="86">
        <f>SUMIFS('Ratios_MARAMA-VA'!J:J, 'Ratios_MARAMA-VA'!AA:AA, Z588)</f>
        <v>4.1359144048294202E-5</v>
      </c>
      <c r="G588" s="122">
        <f t="shared" si="34"/>
        <v>1.0045268939246042E-3</v>
      </c>
      <c r="H588" s="122">
        <v>4.1172759334252698E-2</v>
      </c>
      <c r="I588" s="86">
        <v>4.1359144048342117E-5</v>
      </c>
      <c r="J588" s="122">
        <v>4.1172759334252698E-2</v>
      </c>
      <c r="K588" s="86">
        <v>4.1359144048342117E-5</v>
      </c>
      <c r="L588" s="122" t="str" cm="1">
        <f t="array" ref="L588">_xlfn.SWITCH(A588,
    "District of Columbia", _xlfn.XLOOKUP(R588, '2015 O3 Growth Surrogates'!A:A, '2015 O3 Growth Surrogates'!H:H),
    "Maryland", _xlfn.XLOOKUP(R588, '2015 O3 Growth Surrogates'!A:A, '2015 O3 Growth Surrogates'!I:I),
    "Virginia", _xlfn.XLOOKUP(R588, '2015 O3 Growth Surrogates'!A:A, '2015 O3 Growth Surrogates'!J:J)
)</f>
        <v>No Growth</v>
      </c>
      <c r="M588" s="133" cm="1">
        <f t="array" ref="M588">_xlfn.SWITCH(L588,
"Employment", INDEX('Coop GFs_CFs'!C:D, MATCH(B588,'Coop GFs_CFs'!B:B,0),1),
"Population", INDEX('Coop GFs_CFs'!E:F, MATCH(B588,'Coop GFs_CFs'!B:B,0),1),
"Household", INDEX('Coop GFs_CFs'!G:H, MATCH(B588,'Coop GFs_CFs'!B:B,0),1),
"VMT", INDEX('Coop GFs_CFs'!I:J, MATCH(B588,'Coop GFs_CFs'!B:B,0),1),
"Lane Mile", INDEX('Coop GFs_CFs'!K:L, MATCH(B588,'Coop GFs_CFs'!B:B,0),1),
"Gas Sales", INDEX('Coop GFs_CFs'!M:N, MATCH(B588,'Coop GFs_CFs'!B:B,0),1),
"No Growth", INDEX('Coop GFs_CFs'!O:P, MATCH(B588,'Coop GFs_CFs'!B:B,0),1)
)</f>
        <v>1</v>
      </c>
      <c r="N588" s="133" cm="1">
        <f t="array" ref="N588">_xlfn.SWITCH(L588,
"Employment", INDEX('Coop GFs_CFs'!C:D, MATCH(B588,'Coop GFs_CFs'!B:B,0),2),
"Population", INDEX('Coop GFs_CFs'!E:F, MATCH(B588,'Coop GFs_CFs'!B:B,0),2),
"Household", INDEX('Coop GFs_CFs'!G:H, MATCH(B588,'Coop GFs_CFs'!B:B,0),2),
"VMT", INDEX('Coop GFs_CFs'!I:J, MATCH(B588,'Coop GFs_CFs'!B:B,0),2),
"Lane Mile", INDEX('Coop GFs_CFs'!K:L, MATCH(B588,'Coop GFs_CFs'!B:B,0),2),
"Gas Sales", INDEX('Coop GFs_CFs'!M:N, MATCH(B588,'Coop GFs_CFs'!B:B,0),2),
"No Growth", INDEX('Coop GFs_CFs'!O:P, MATCH(B588,'Coop GFs_CFs'!B:B,0),2)
)</f>
        <v>1</v>
      </c>
      <c r="O588" s="133"/>
      <c r="P588" s="86">
        <f t="shared" si="35"/>
        <v>4.1359144048294202E-5</v>
      </c>
      <c r="Q588" s="86">
        <f t="shared" si="36"/>
        <v>4.1359144048294202E-5</v>
      </c>
      <c r="R588" s="156" t="s">
        <v>457</v>
      </c>
      <c r="S588" s="85" t="s">
        <v>446</v>
      </c>
      <c r="T588" s="85" t="s">
        <v>436</v>
      </c>
      <c r="U588" s="85" t="s">
        <v>444</v>
      </c>
      <c r="V588" s="85" t="s">
        <v>453</v>
      </c>
      <c r="W588" s="85" t="s">
        <v>458</v>
      </c>
      <c r="X588" s="85" t="s">
        <v>330</v>
      </c>
      <c r="Z588" s="42" t="s">
        <v>1771</v>
      </c>
      <c r="AA588"/>
    </row>
    <row r="589" spans="1:27" s="39" customFormat="1" x14ac:dyDescent="0.35">
      <c r="A589" s="85" t="s">
        <v>811</v>
      </c>
      <c r="B589" s="87">
        <v>51685</v>
      </c>
      <c r="C589" s="87" t="s">
        <v>12</v>
      </c>
      <c r="D589" s="86">
        <v>0.29291680340172799</v>
      </c>
      <c r="E589" s="86">
        <f>SUMIFS('Ratios_MARAMA-VA'!T:T, 'Ratios_MARAMA-VA'!AA:AA, Z589)</f>
        <v>0.29291680340138898</v>
      </c>
      <c r="F589" s="86">
        <f>SUMIFS('Ratios_MARAMA-VA'!J:J, 'Ratios_MARAMA-VA'!AA:AA, Z589)</f>
        <v>2.9424280669912E-4</v>
      </c>
      <c r="G589" s="122">
        <f t="shared" si="34"/>
        <v>1.0045268939246001E-3</v>
      </c>
      <c r="H589" s="122">
        <v>0.29291680340172799</v>
      </c>
      <c r="I589" s="86">
        <v>2.9424280669946055E-4</v>
      </c>
      <c r="J589" s="122">
        <v>0.29291680340172799</v>
      </c>
      <c r="K589" s="86">
        <v>2.9424280669946055E-4</v>
      </c>
      <c r="L589" s="122" t="str" cm="1">
        <f t="array" ref="L589">_xlfn.SWITCH(A589,
    "District of Columbia", _xlfn.XLOOKUP(R589, '2015 O3 Growth Surrogates'!A:A, '2015 O3 Growth Surrogates'!H:H),
    "Maryland", _xlfn.XLOOKUP(R589, '2015 O3 Growth Surrogates'!A:A, '2015 O3 Growth Surrogates'!I:I),
    "Virginia", _xlfn.XLOOKUP(R589, '2015 O3 Growth Surrogates'!A:A, '2015 O3 Growth Surrogates'!J:J)
)</f>
        <v>No Growth</v>
      </c>
      <c r="M589" s="133" cm="1">
        <f t="array" ref="M589">_xlfn.SWITCH(L589,
"Employment", INDEX('Coop GFs_CFs'!C:D, MATCH(B589,'Coop GFs_CFs'!B:B,0),1),
"Population", INDEX('Coop GFs_CFs'!E:F, MATCH(B589,'Coop GFs_CFs'!B:B,0),1),
"Household", INDEX('Coop GFs_CFs'!G:H, MATCH(B589,'Coop GFs_CFs'!B:B,0),1),
"VMT", INDEX('Coop GFs_CFs'!I:J, MATCH(B589,'Coop GFs_CFs'!B:B,0),1),
"Lane Mile", INDEX('Coop GFs_CFs'!K:L, MATCH(B589,'Coop GFs_CFs'!B:B,0),1),
"Gas Sales", INDEX('Coop GFs_CFs'!M:N, MATCH(B589,'Coop GFs_CFs'!B:B,0),1),
"No Growth", INDEX('Coop GFs_CFs'!O:P, MATCH(B589,'Coop GFs_CFs'!B:B,0),1)
)</f>
        <v>1</v>
      </c>
      <c r="N589" s="133" cm="1">
        <f t="array" ref="N589">_xlfn.SWITCH(L589,
"Employment", INDEX('Coop GFs_CFs'!C:D, MATCH(B589,'Coop GFs_CFs'!B:B,0),2),
"Population", INDEX('Coop GFs_CFs'!E:F, MATCH(B589,'Coop GFs_CFs'!B:B,0),2),
"Household", INDEX('Coop GFs_CFs'!G:H, MATCH(B589,'Coop GFs_CFs'!B:B,0),2),
"VMT", INDEX('Coop GFs_CFs'!I:J, MATCH(B589,'Coop GFs_CFs'!B:B,0),2),
"Lane Mile", INDEX('Coop GFs_CFs'!K:L, MATCH(B589,'Coop GFs_CFs'!B:B,0),2),
"Gas Sales", INDEX('Coop GFs_CFs'!M:N, MATCH(B589,'Coop GFs_CFs'!B:B,0),2),
"No Growth", INDEX('Coop GFs_CFs'!O:P, MATCH(B589,'Coop GFs_CFs'!B:B,0),2)
)</f>
        <v>1</v>
      </c>
      <c r="O589" s="133"/>
      <c r="P589" s="86">
        <f t="shared" si="35"/>
        <v>2.9424280669912E-4</v>
      </c>
      <c r="Q589" s="86">
        <f t="shared" si="36"/>
        <v>2.9424280669912E-4</v>
      </c>
      <c r="R589" s="156" t="s">
        <v>457</v>
      </c>
      <c r="S589" s="85" t="s">
        <v>446</v>
      </c>
      <c r="T589" s="85" t="s">
        <v>436</v>
      </c>
      <c r="U589" s="85" t="s">
        <v>444</v>
      </c>
      <c r="V589" s="85" t="s">
        <v>453</v>
      </c>
      <c r="W589" s="85" t="s">
        <v>458</v>
      </c>
      <c r="X589" s="85" t="s">
        <v>330</v>
      </c>
      <c r="Z589" s="42" t="s">
        <v>1786</v>
      </c>
      <c r="AA589"/>
    </row>
    <row r="590" spans="1:27" s="39" customFormat="1" x14ac:dyDescent="0.35">
      <c r="A590" s="85" t="s">
        <v>9</v>
      </c>
      <c r="B590" s="87">
        <v>11001</v>
      </c>
      <c r="C590" s="87" t="s">
        <v>10</v>
      </c>
      <c r="D590" s="86">
        <v>1.8886750000000001E-2</v>
      </c>
      <c r="E590" s="86">
        <f>SUMIFS('Ratios_MARAMA-VA'!T:T, 'Ratios_MARAMA-VA'!AA:AA, Z590)</f>
        <v>1.8886749999978001E-2</v>
      </c>
      <c r="F590" s="86">
        <f>SUMIFS('Ratios_MARAMA-VA'!J:J, 'Ratios_MARAMA-VA'!AA:AA, Z590)</f>
        <v>1.8972248313808501E-5</v>
      </c>
      <c r="G590" s="122">
        <f t="shared" si="34"/>
        <v>1.0045268939246085E-3</v>
      </c>
      <c r="H590" s="122">
        <v>1.8886750000000001E-2</v>
      </c>
      <c r="I590" s="86">
        <v>1.8972248313830602E-5</v>
      </c>
      <c r="J590" s="122">
        <v>1.8886750000000001E-2</v>
      </c>
      <c r="K590" s="86">
        <v>1.8972248313830602E-5</v>
      </c>
      <c r="L590" s="122" t="str" cm="1">
        <f t="array" ref="L590">_xlfn.SWITCH(A590,
    "District of Columbia", _xlfn.XLOOKUP(R590, '2015 O3 Growth Surrogates'!A:A, '2015 O3 Growth Surrogates'!H:H),
    "Maryland", _xlfn.XLOOKUP(R590, '2015 O3 Growth Surrogates'!A:A, '2015 O3 Growth Surrogates'!I:I),
    "Virginia", _xlfn.XLOOKUP(R590, '2015 O3 Growth Surrogates'!A:A, '2015 O3 Growth Surrogates'!J:J)
)</f>
        <v>No Growth</v>
      </c>
      <c r="M590" s="133" cm="1">
        <f t="array" ref="M590">_xlfn.SWITCH(L590,
"Employment", INDEX('Coop GFs_CFs'!C:D, MATCH(B590,'Coop GFs_CFs'!B:B,0),1),
"Population", INDEX('Coop GFs_CFs'!E:F, MATCH(B590,'Coop GFs_CFs'!B:B,0),1),
"Household", INDEX('Coop GFs_CFs'!G:H, MATCH(B590,'Coop GFs_CFs'!B:B,0),1),
"VMT", INDEX('Coop GFs_CFs'!I:J, MATCH(B590,'Coop GFs_CFs'!B:B,0),1),
"Lane Mile", INDEX('Coop GFs_CFs'!K:L, MATCH(B590,'Coop GFs_CFs'!B:B,0),1),
"Gas Sales", INDEX('Coop GFs_CFs'!M:N, MATCH(B590,'Coop GFs_CFs'!B:B,0),1),
"No Growth", INDEX('Coop GFs_CFs'!O:P, MATCH(B590,'Coop GFs_CFs'!B:B,0),1)
)</f>
        <v>1</v>
      </c>
      <c r="N590" s="133" cm="1">
        <f t="array" ref="N590">_xlfn.SWITCH(L590,
"Employment", INDEX('Coop GFs_CFs'!C:D, MATCH(B590,'Coop GFs_CFs'!B:B,0),2),
"Population", INDEX('Coop GFs_CFs'!E:F, MATCH(B590,'Coop GFs_CFs'!B:B,0),2),
"Household", INDEX('Coop GFs_CFs'!G:H, MATCH(B590,'Coop GFs_CFs'!B:B,0),2),
"VMT", INDEX('Coop GFs_CFs'!I:J, MATCH(B590,'Coop GFs_CFs'!B:B,0),2),
"Lane Mile", INDEX('Coop GFs_CFs'!K:L, MATCH(B590,'Coop GFs_CFs'!B:B,0),2),
"Gas Sales", INDEX('Coop GFs_CFs'!M:N, MATCH(B590,'Coop GFs_CFs'!B:B,0),2),
"No Growth", INDEX('Coop GFs_CFs'!O:P, MATCH(B590,'Coop GFs_CFs'!B:B,0),2)
)</f>
        <v>1</v>
      </c>
      <c r="O590" s="133"/>
      <c r="P590" s="86">
        <f t="shared" si="35"/>
        <v>1.8972248313808501E-5</v>
      </c>
      <c r="Q590" s="86">
        <f t="shared" si="36"/>
        <v>1.8972248313808501E-5</v>
      </c>
      <c r="R590" s="156" t="s">
        <v>455</v>
      </c>
      <c r="S590" s="85" t="s">
        <v>446</v>
      </c>
      <c r="T590" s="85" t="s">
        <v>436</v>
      </c>
      <c r="U590" s="85" t="s">
        <v>444</v>
      </c>
      <c r="V590" s="85" t="s">
        <v>453</v>
      </c>
      <c r="W590" s="85" t="s">
        <v>456</v>
      </c>
      <c r="X590" s="85" t="s">
        <v>330</v>
      </c>
      <c r="Z590" s="42" t="s">
        <v>1788</v>
      </c>
      <c r="AA590"/>
    </row>
    <row r="591" spans="1:27" s="39" customFormat="1" x14ac:dyDescent="0.35">
      <c r="A591" s="85" t="s">
        <v>9</v>
      </c>
      <c r="B591" s="87">
        <v>11001</v>
      </c>
      <c r="C591" s="87" t="s">
        <v>12</v>
      </c>
      <c r="D591" s="86">
        <v>0.14165059999999999</v>
      </c>
      <c r="E591" s="86">
        <f>SUMIFS('Ratios_MARAMA-VA'!T:T, 'Ratios_MARAMA-VA'!AA:AA, Z591)</f>
        <v>0.14165059999983501</v>
      </c>
      <c r="F591" s="86">
        <f>SUMIFS('Ratios_MARAMA-VA'!J:J, 'Ratios_MARAMA-VA'!AA:AA, Z591)</f>
        <v>1.4229183724039101E-4</v>
      </c>
      <c r="G591" s="122">
        <f t="shared" si="34"/>
        <v>1.0045268939246057E-3</v>
      </c>
      <c r="H591" s="122">
        <v>0.14165059999999999</v>
      </c>
      <c r="I591" s="86">
        <v>1.4229183724055673E-4</v>
      </c>
      <c r="J591" s="122">
        <v>0.14165059999999999</v>
      </c>
      <c r="K591" s="86">
        <v>1.4229183724055673E-4</v>
      </c>
      <c r="L591" s="122" t="str" cm="1">
        <f t="array" ref="L591">_xlfn.SWITCH(A591,
    "District of Columbia", _xlfn.XLOOKUP(R591, '2015 O3 Growth Surrogates'!A:A, '2015 O3 Growth Surrogates'!H:H),
    "Maryland", _xlfn.XLOOKUP(R591, '2015 O3 Growth Surrogates'!A:A, '2015 O3 Growth Surrogates'!I:I),
    "Virginia", _xlfn.XLOOKUP(R591, '2015 O3 Growth Surrogates'!A:A, '2015 O3 Growth Surrogates'!J:J)
)</f>
        <v>No Growth</v>
      </c>
      <c r="M591" s="133" cm="1">
        <f t="array" ref="M591">_xlfn.SWITCH(L591,
"Employment", INDEX('Coop GFs_CFs'!C:D, MATCH(B591,'Coop GFs_CFs'!B:B,0),1),
"Population", INDEX('Coop GFs_CFs'!E:F, MATCH(B591,'Coop GFs_CFs'!B:B,0),1),
"Household", INDEX('Coop GFs_CFs'!G:H, MATCH(B591,'Coop GFs_CFs'!B:B,0),1),
"VMT", INDEX('Coop GFs_CFs'!I:J, MATCH(B591,'Coop GFs_CFs'!B:B,0),1),
"Lane Mile", INDEX('Coop GFs_CFs'!K:L, MATCH(B591,'Coop GFs_CFs'!B:B,0),1),
"Gas Sales", INDEX('Coop GFs_CFs'!M:N, MATCH(B591,'Coop GFs_CFs'!B:B,0),1),
"No Growth", INDEX('Coop GFs_CFs'!O:P, MATCH(B591,'Coop GFs_CFs'!B:B,0),1)
)</f>
        <v>1</v>
      </c>
      <c r="N591" s="133" cm="1">
        <f t="array" ref="N591">_xlfn.SWITCH(L591,
"Employment", INDEX('Coop GFs_CFs'!C:D, MATCH(B591,'Coop GFs_CFs'!B:B,0),2),
"Population", INDEX('Coop GFs_CFs'!E:F, MATCH(B591,'Coop GFs_CFs'!B:B,0),2),
"Household", INDEX('Coop GFs_CFs'!G:H, MATCH(B591,'Coop GFs_CFs'!B:B,0),2),
"VMT", INDEX('Coop GFs_CFs'!I:J, MATCH(B591,'Coop GFs_CFs'!B:B,0),2),
"Lane Mile", INDEX('Coop GFs_CFs'!K:L, MATCH(B591,'Coop GFs_CFs'!B:B,0),2),
"Gas Sales", INDEX('Coop GFs_CFs'!M:N, MATCH(B591,'Coop GFs_CFs'!B:B,0),2),
"No Growth", INDEX('Coop GFs_CFs'!O:P, MATCH(B591,'Coop GFs_CFs'!B:B,0),2)
)</f>
        <v>1</v>
      </c>
      <c r="O591" s="133"/>
      <c r="P591" s="86">
        <f t="shared" si="35"/>
        <v>1.4229183724039101E-4</v>
      </c>
      <c r="Q591" s="86">
        <f t="shared" si="36"/>
        <v>1.4229183724039101E-4</v>
      </c>
      <c r="R591" s="156" t="s">
        <v>455</v>
      </c>
      <c r="S591" s="85" t="s">
        <v>446</v>
      </c>
      <c r="T591" s="85" t="s">
        <v>436</v>
      </c>
      <c r="U591" s="85" t="s">
        <v>444</v>
      </c>
      <c r="V591" s="85" t="s">
        <v>453</v>
      </c>
      <c r="W591" s="85" t="s">
        <v>456</v>
      </c>
      <c r="X591" s="85" t="s">
        <v>330</v>
      </c>
      <c r="Z591" s="42" t="s">
        <v>1803</v>
      </c>
      <c r="AA591"/>
    </row>
    <row r="592" spans="1:27" s="39" customFormat="1" x14ac:dyDescent="0.35">
      <c r="A592" s="85" t="s">
        <v>497</v>
      </c>
      <c r="B592" s="87">
        <v>24009</v>
      </c>
      <c r="C592" s="87" t="s">
        <v>10</v>
      </c>
      <c r="D592" s="86">
        <v>0.44639319153274098</v>
      </c>
      <c r="E592" s="86">
        <f>SUMIFS('Ratios_MARAMA-VA'!T:T, 'Ratios_MARAMA-VA'!AA:AA, Z592)</f>
        <v>0.44639319153222501</v>
      </c>
      <c r="F592" s="86">
        <f>SUMIFS('Ratios_MARAMA-VA'!J:J, 'Ratios_MARAMA-VA'!AA:AA, Z592)</f>
        <v>4.4841396615895399E-4</v>
      </c>
      <c r="G592" s="122">
        <f t="shared" ref="G592:G655" si="37">F592/E592</f>
        <v>1.0045268939245977E-3</v>
      </c>
      <c r="H592" s="122">
        <v>0.44639319153274098</v>
      </c>
      <c r="I592" s="86">
        <v>4.4841396615947235E-4</v>
      </c>
      <c r="J592" s="122">
        <v>0.44639319153274098</v>
      </c>
      <c r="K592" s="86">
        <v>4.4841396615947235E-4</v>
      </c>
      <c r="L592" s="122" t="str" cm="1">
        <f t="array" ref="L592">_xlfn.SWITCH(A592,
    "District of Columbia", _xlfn.XLOOKUP(R592, '2015 O3 Growth Surrogates'!A:A, '2015 O3 Growth Surrogates'!H:H),
    "Maryland", _xlfn.XLOOKUP(R592, '2015 O3 Growth Surrogates'!A:A, '2015 O3 Growth Surrogates'!I:I),
    "Virginia", _xlfn.XLOOKUP(R592, '2015 O3 Growth Surrogates'!A:A, '2015 O3 Growth Surrogates'!J:J)
)</f>
        <v>Household</v>
      </c>
      <c r="M592" s="133" cm="1">
        <f t="array" ref="M592">_xlfn.SWITCH(L592,
"Employment", INDEX('Coop GFs_CFs'!C:D, MATCH(B592,'Coop GFs_CFs'!B:B,0),1),
"Population", INDEX('Coop GFs_CFs'!E:F, MATCH(B592,'Coop GFs_CFs'!B:B,0),1),
"Household", INDEX('Coop GFs_CFs'!G:H, MATCH(B592,'Coop GFs_CFs'!B:B,0),1),
"VMT", INDEX('Coop GFs_CFs'!I:J, MATCH(B592,'Coop GFs_CFs'!B:B,0),1),
"Lane Mile", INDEX('Coop GFs_CFs'!K:L, MATCH(B592,'Coop GFs_CFs'!B:B,0),1),
"Gas Sales", INDEX('Coop GFs_CFs'!M:N, MATCH(B592,'Coop GFs_CFs'!B:B,0),1),
"No Growth", INDEX('Coop GFs_CFs'!O:P, MATCH(B592,'Coop GFs_CFs'!B:B,0),1)
)</f>
        <v>1.0717053327861332</v>
      </c>
      <c r="N592" s="133" cm="1">
        <f t="array" ref="N592">_xlfn.SWITCH(L592,
"Employment", INDEX('Coop GFs_CFs'!C:D, MATCH(B592,'Coop GFs_CFs'!B:B,0),2),
"Population", INDEX('Coop GFs_CFs'!E:F, MATCH(B592,'Coop GFs_CFs'!B:B,0),2),
"Household", INDEX('Coop GFs_CFs'!G:H, MATCH(B592,'Coop GFs_CFs'!B:B,0),2),
"VMT", INDEX('Coop GFs_CFs'!I:J, MATCH(B592,'Coop GFs_CFs'!B:B,0),2),
"Lane Mile", INDEX('Coop GFs_CFs'!K:L, MATCH(B592,'Coop GFs_CFs'!B:B,0),2),
"Gas Sales", INDEX('Coop GFs_CFs'!M:N, MATCH(B592,'Coop GFs_CFs'!B:B,0),2),
"No Growth", INDEX('Coop GFs_CFs'!O:P, MATCH(B592,'Coop GFs_CFs'!B:B,0),2)
)</f>
        <v>1.0941988750211236</v>
      </c>
      <c r="O592" s="133"/>
      <c r="P592" s="86">
        <f t="shared" si="35"/>
        <v>4.8056763882833165E-4</v>
      </c>
      <c r="Q592" s="86">
        <f t="shared" si="36"/>
        <v>4.9065405731488763E-4</v>
      </c>
      <c r="R592" s="156" t="s">
        <v>455</v>
      </c>
      <c r="S592" s="85" t="s">
        <v>446</v>
      </c>
      <c r="T592" s="85" t="s">
        <v>436</v>
      </c>
      <c r="U592" s="85" t="s">
        <v>444</v>
      </c>
      <c r="V592" s="85" t="s">
        <v>453</v>
      </c>
      <c r="W592" s="85" t="s">
        <v>456</v>
      </c>
      <c r="X592" s="85" t="s">
        <v>330</v>
      </c>
      <c r="Z592" s="42" t="s">
        <v>1789</v>
      </c>
      <c r="AA592"/>
    </row>
    <row r="593" spans="1:27" s="39" customFormat="1" x14ac:dyDescent="0.35">
      <c r="A593" s="85" t="s">
        <v>497</v>
      </c>
      <c r="B593" s="87">
        <v>24009</v>
      </c>
      <c r="C593" s="87" t="s">
        <v>12</v>
      </c>
      <c r="D593" s="86">
        <v>3.3479491594258399</v>
      </c>
      <c r="E593" s="86">
        <f>SUMIFS('Ratios_MARAMA-VA'!T:T, 'Ratios_MARAMA-VA'!AA:AA, Z593)</f>
        <v>3.3479491594219599</v>
      </c>
      <c r="F593" s="86">
        <f>SUMIFS('Ratios_MARAMA-VA'!J:J, 'Ratios_MARAMA-VA'!AA:AA, Z593)</f>
        <v>3.36310497013161E-3</v>
      </c>
      <c r="G593" s="122">
        <f t="shared" si="37"/>
        <v>1.0045268939245979E-3</v>
      </c>
      <c r="H593" s="122">
        <v>3.3479491594258399</v>
      </c>
      <c r="I593" s="86">
        <v>3.3631049701355075E-3</v>
      </c>
      <c r="J593" s="122">
        <v>3.3479491594258399</v>
      </c>
      <c r="K593" s="86">
        <v>3.3631049701355075E-3</v>
      </c>
      <c r="L593" s="122" t="str" cm="1">
        <f t="array" ref="L593">_xlfn.SWITCH(A593,
    "District of Columbia", _xlfn.XLOOKUP(R593, '2015 O3 Growth Surrogates'!A:A, '2015 O3 Growth Surrogates'!H:H),
    "Maryland", _xlfn.XLOOKUP(R593, '2015 O3 Growth Surrogates'!A:A, '2015 O3 Growth Surrogates'!I:I),
    "Virginia", _xlfn.XLOOKUP(R593, '2015 O3 Growth Surrogates'!A:A, '2015 O3 Growth Surrogates'!J:J)
)</f>
        <v>Household</v>
      </c>
      <c r="M593" s="133" cm="1">
        <f t="array" ref="M593">_xlfn.SWITCH(L593,
"Employment", INDEX('Coop GFs_CFs'!C:D, MATCH(B593,'Coop GFs_CFs'!B:B,0),1),
"Population", INDEX('Coop GFs_CFs'!E:F, MATCH(B593,'Coop GFs_CFs'!B:B,0),1),
"Household", INDEX('Coop GFs_CFs'!G:H, MATCH(B593,'Coop GFs_CFs'!B:B,0),1),
"VMT", INDEX('Coop GFs_CFs'!I:J, MATCH(B593,'Coop GFs_CFs'!B:B,0),1),
"Lane Mile", INDEX('Coop GFs_CFs'!K:L, MATCH(B593,'Coop GFs_CFs'!B:B,0),1),
"Gas Sales", INDEX('Coop GFs_CFs'!M:N, MATCH(B593,'Coop GFs_CFs'!B:B,0),1),
"No Growth", INDEX('Coop GFs_CFs'!O:P, MATCH(B593,'Coop GFs_CFs'!B:B,0),1)
)</f>
        <v>1.0717053327861332</v>
      </c>
      <c r="N593" s="133" cm="1">
        <f t="array" ref="N593">_xlfn.SWITCH(L593,
"Employment", INDEX('Coop GFs_CFs'!C:D, MATCH(B593,'Coop GFs_CFs'!B:B,0),2),
"Population", INDEX('Coop GFs_CFs'!E:F, MATCH(B593,'Coop GFs_CFs'!B:B,0),2),
"Household", INDEX('Coop GFs_CFs'!G:H, MATCH(B593,'Coop GFs_CFs'!B:B,0),2),
"VMT", INDEX('Coop GFs_CFs'!I:J, MATCH(B593,'Coop GFs_CFs'!B:B,0),2),
"Lane Mile", INDEX('Coop GFs_CFs'!K:L, MATCH(B593,'Coop GFs_CFs'!B:B,0),2),
"Gas Sales", INDEX('Coop GFs_CFs'!M:N, MATCH(B593,'Coop GFs_CFs'!B:B,0),2),
"No Growth", INDEX('Coop GFs_CFs'!O:P, MATCH(B593,'Coop GFs_CFs'!B:B,0),2)
)</f>
        <v>1.0941988750211236</v>
      </c>
      <c r="O593" s="133"/>
      <c r="P593" s="86">
        <f t="shared" si="35"/>
        <v>3.6042575312095959E-3</v>
      </c>
      <c r="Q593" s="86">
        <f t="shared" si="36"/>
        <v>3.6799056748959571E-3</v>
      </c>
      <c r="R593" s="156" t="s">
        <v>455</v>
      </c>
      <c r="S593" s="85" t="s">
        <v>446</v>
      </c>
      <c r="T593" s="85" t="s">
        <v>436</v>
      </c>
      <c r="U593" s="85" t="s">
        <v>444</v>
      </c>
      <c r="V593" s="85" t="s">
        <v>453</v>
      </c>
      <c r="W593" s="85" t="s">
        <v>456</v>
      </c>
      <c r="X593" s="85" t="s">
        <v>330</v>
      </c>
      <c r="Z593" s="42" t="s">
        <v>1804</v>
      </c>
      <c r="AA593"/>
    </row>
    <row r="594" spans="1:27" s="39" customFormat="1" x14ac:dyDescent="0.35">
      <c r="A594" s="85" t="s">
        <v>497</v>
      </c>
      <c r="B594" s="87">
        <v>24017</v>
      </c>
      <c r="C594" s="87" t="s">
        <v>10</v>
      </c>
      <c r="D594" s="86">
        <v>0.83225171560754996</v>
      </c>
      <c r="E594" s="86">
        <f>SUMIFS('Ratios_MARAMA-VA'!T:T, 'Ratios_MARAMA-VA'!AA:AA, Z594)</f>
        <v>0.83225171560658295</v>
      </c>
      <c r="F594" s="86">
        <f>SUMIFS('Ratios_MARAMA-VA'!J:J, 'Ratios_MARAMA-VA'!AA:AA, Z594)</f>
        <v>8.3601923084170699E-4</v>
      </c>
      <c r="G594" s="122">
        <f t="shared" si="37"/>
        <v>1.0045268939246081E-3</v>
      </c>
      <c r="H594" s="122">
        <v>0.83225171560754996</v>
      </c>
      <c r="I594" s="86">
        <v>8.3601923084267843E-4</v>
      </c>
      <c r="J594" s="122">
        <v>0.83225171560754996</v>
      </c>
      <c r="K594" s="86">
        <v>8.3601923084267843E-4</v>
      </c>
      <c r="L594" s="122" t="str" cm="1">
        <f t="array" ref="L594">_xlfn.SWITCH(A594,
    "District of Columbia", _xlfn.XLOOKUP(R594, '2015 O3 Growth Surrogates'!A:A, '2015 O3 Growth Surrogates'!H:H),
    "Maryland", _xlfn.XLOOKUP(R594, '2015 O3 Growth Surrogates'!A:A, '2015 O3 Growth Surrogates'!I:I),
    "Virginia", _xlfn.XLOOKUP(R594, '2015 O3 Growth Surrogates'!A:A, '2015 O3 Growth Surrogates'!J:J)
)</f>
        <v>Household</v>
      </c>
      <c r="M594" s="133" cm="1">
        <f t="array" ref="M594">_xlfn.SWITCH(L594,
"Employment", INDEX('Coop GFs_CFs'!C:D, MATCH(B594,'Coop GFs_CFs'!B:B,0),1),
"Population", INDEX('Coop GFs_CFs'!E:F, MATCH(B594,'Coop GFs_CFs'!B:B,0),1),
"Household", INDEX('Coop GFs_CFs'!G:H, MATCH(B594,'Coop GFs_CFs'!B:B,0),1),
"VMT", INDEX('Coop GFs_CFs'!I:J, MATCH(B594,'Coop GFs_CFs'!B:B,0),1),
"Lane Mile", INDEX('Coop GFs_CFs'!K:L, MATCH(B594,'Coop GFs_CFs'!B:B,0),1),
"Gas Sales", INDEX('Coop GFs_CFs'!M:N, MATCH(B594,'Coop GFs_CFs'!B:B,0),1),
"No Growth", INDEX('Coop GFs_CFs'!O:P, MATCH(B594,'Coop GFs_CFs'!B:B,0),1)
)</f>
        <v>1.1901345613926138</v>
      </c>
      <c r="N594" s="133" cm="1">
        <f t="array" ref="N594">_xlfn.SWITCH(L594,
"Employment", INDEX('Coop GFs_CFs'!C:D, MATCH(B594,'Coop GFs_CFs'!B:B,0),2),
"Population", INDEX('Coop GFs_CFs'!E:F, MATCH(B594,'Coop GFs_CFs'!B:B,0),2),
"Household", INDEX('Coop GFs_CFs'!G:H, MATCH(B594,'Coop GFs_CFs'!B:B,0),2),
"VMT", INDEX('Coop GFs_CFs'!I:J, MATCH(B594,'Coop GFs_CFs'!B:B,0),2),
"Lane Mile", INDEX('Coop GFs_CFs'!K:L, MATCH(B594,'Coop GFs_CFs'!B:B,0),2),
"Gas Sales", INDEX('Coop GFs_CFs'!M:N, MATCH(B594,'Coop GFs_CFs'!B:B,0),2),
"No Growth", INDEX('Coop GFs_CFs'!O:P, MATCH(B594,'Coop GFs_CFs'!B:B,0),2)
)</f>
        <v>1.2607033014443205</v>
      </c>
      <c r="O594" s="133"/>
      <c r="P594" s="86">
        <f t="shared" si="35"/>
        <v>9.9497538061358529E-4</v>
      </c>
      <c r="Q594" s="86">
        <f t="shared" si="36"/>
        <v>1.0539722043930815E-3</v>
      </c>
      <c r="R594" s="156" t="s">
        <v>455</v>
      </c>
      <c r="S594" s="85" t="s">
        <v>446</v>
      </c>
      <c r="T594" s="85" t="s">
        <v>436</v>
      </c>
      <c r="U594" s="85" t="s">
        <v>444</v>
      </c>
      <c r="V594" s="85" t="s">
        <v>453</v>
      </c>
      <c r="W594" s="85" t="s">
        <v>456</v>
      </c>
      <c r="X594" s="85" t="s">
        <v>330</v>
      </c>
      <c r="Z594" s="42" t="s">
        <v>1790</v>
      </c>
      <c r="AA594"/>
    </row>
    <row r="595" spans="1:27" s="39" customFormat="1" x14ac:dyDescent="0.35">
      <c r="A595" s="85" t="s">
        <v>497</v>
      </c>
      <c r="B595" s="87">
        <v>24017</v>
      </c>
      <c r="C595" s="87" t="s">
        <v>12</v>
      </c>
      <c r="D595" s="86">
        <v>6.2418874211960604</v>
      </c>
      <c r="E595" s="86">
        <f>SUMIFS('Ratios_MARAMA-VA'!T:T, 'Ratios_MARAMA-VA'!AA:AA, Z595)</f>
        <v>6.2418874211888298</v>
      </c>
      <c r="F595" s="86">
        <f>SUMIFS('Ratios_MARAMA-VA'!J:J, 'Ratios_MARAMA-VA'!AA:AA, Z595)</f>
        <v>6.2701437834338696E-3</v>
      </c>
      <c r="G595" s="122">
        <f t="shared" si="37"/>
        <v>1.0045268939246038E-3</v>
      </c>
      <c r="H595" s="122">
        <v>6.2418874211960604</v>
      </c>
      <c r="I595" s="86">
        <v>6.2701437834411337E-3</v>
      </c>
      <c r="J595" s="122">
        <v>6.2418874211960604</v>
      </c>
      <c r="K595" s="86">
        <v>6.2701437834411337E-3</v>
      </c>
      <c r="L595" s="122" t="str" cm="1">
        <f t="array" ref="L595">_xlfn.SWITCH(A595,
    "District of Columbia", _xlfn.XLOOKUP(R595, '2015 O3 Growth Surrogates'!A:A, '2015 O3 Growth Surrogates'!H:H),
    "Maryland", _xlfn.XLOOKUP(R595, '2015 O3 Growth Surrogates'!A:A, '2015 O3 Growth Surrogates'!I:I),
    "Virginia", _xlfn.XLOOKUP(R595, '2015 O3 Growth Surrogates'!A:A, '2015 O3 Growth Surrogates'!J:J)
)</f>
        <v>Household</v>
      </c>
      <c r="M595" s="133" cm="1">
        <f t="array" ref="M595">_xlfn.SWITCH(L595,
"Employment", INDEX('Coop GFs_CFs'!C:D, MATCH(B595,'Coop GFs_CFs'!B:B,0),1),
"Population", INDEX('Coop GFs_CFs'!E:F, MATCH(B595,'Coop GFs_CFs'!B:B,0),1),
"Household", INDEX('Coop GFs_CFs'!G:H, MATCH(B595,'Coop GFs_CFs'!B:B,0),1),
"VMT", INDEX('Coop GFs_CFs'!I:J, MATCH(B595,'Coop GFs_CFs'!B:B,0),1),
"Lane Mile", INDEX('Coop GFs_CFs'!K:L, MATCH(B595,'Coop GFs_CFs'!B:B,0),1),
"Gas Sales", INDEX('Coop GFs_CFs'!M:N, MATCH(B595,'Coop GFs_CFs'!B:B,0),1),
"No Growth", INDEX('Coop GFs_CFs'!O:P, MATCH(B595,'Coop GFs_CFs'!B:B,0),1)
)</f>
        <v>1.1901345613926138</v>
      </c>
      <c r="N595" s="133" cm="1">
        <f t="array" ref="N595">_xlfn.SWITCH(L595,
"Employment", INDEX('Coop GFs_CFs'!C:D, MATCH(B595,'Coop GFs_CFs'!B:B,0),2),
"Population", INDEX('Coop GFs_CFs'!E:F, MATCH(B595,'Coop GFs_CFs'!B:B,0),2),
"Household", INDEX('Coop GFs_CFs'!G:H, MATCH(B595,'Coop GFs_CFs'!B:B,0),2),
"VMT", INDEX('Coop GFs_CFs'!I:J, MATCH(B595,'Coop GFs_CFs'!B:B,0),2),
"Lane Mile", INDEX('Coop GFs_CFs'!K:L, MATCH(B595,'Coop GFs_CFs'!B:B,0),2),
"Gas Sales", INDEX('Coop GFs_CFs'!M:N, MATCH(B595,'Coop GFs_CFs'!B:B,0),2),
"No Growth", INDEX('Coop GFs_CFs'!O:P, MATCH(B595,'Coop GFs_CFs'!B:B,0),2)
)</f>
        <v>1.2607033014443205</v>
      </c>
      <c r="O595" s="133"/>
      <c r="P595" s="86">
        <f t="shared" si="35"/>
        <v>7.4623148215656925E-3</v>
      </c>
      <c r="Q595" s="86">
        <f t="shared" si="36"/>
        <v>7.9047909683056614E-3</v>
      </c>
      <c r="R595" s="156" t="s">
        <v>455</v>
      </c>
      <c r="S595" s="85" t="s">
        <v>446</v>
      </c>
      <c r="T595" s="85" t="s">
        <v>436</v>
      </c>
      <c r="U595" s="85" t="s">
        <v>444</v>
      </c>
      <c r="V595" s="85" t="s">
        <v>453</v>
      </c>
      <c r="W595" s="85" t="s">
        <v>456</v>
      </c>
      <c r="X595" s="85" t="s">
        <v>330</v>
      </c>
      <c r="Z595" s="42" t="s">
        <v>1805</v>
      </c>
      <c r="AA595"/>
    </row>
    <row r="596" spans="1:27" s="39" customFormat="1" x14ac:dyDescent="0.35">
      <c r="A596" s="85" t="s">
        <v>497</v>
      </c>
      <c r="B596" s="87">
        <v>24021</v>
      </c>
      <c r="C596" s="87" t="s">
        <v>10</v>
      </c>
      <c r="D596" s="86">
        <v>0.86297997999016396</v>
      </c>
      <c r="E596" s="86">
        <f>SUMIFS('Ratios_MARAMA-VA'!T:T, 'Ratios_MARAMA-VA'!AA:AA, Z596)</f>
        <v>0.86297997998916198</v>
      </c>
      <c r="F596" s="86">
        <f>SUMIFS('Ratios_MARAMA-VA'!J:J, 'Ratios_MARAMA-VA'!AA:AA, Z596)</f>
        <v>8.6688659881763099E-4</v>
      </c>
      <c r="G596" s="122">
        <f t="shared" si="37"/>
        <v>1.0045268939246053E-3</v>
      </c>
      <c r="H596" s="122">
        <v>0.86297997999016396</v>
      </c>
      <c r="I596" s="86">
        <v>8.6688659881863745E-4</v>
      </c>
      <c r="J596" s="122">
        <v>0.86297997999016396</v>
      </c>
      <c r="K596" s="86">
        <v>8.6688659881863745E-4</v>
      </c>
      <c r="L596" s="122" t="str" cm="1">
        <f t="array" ref="L596">_xlfn.SWITCH(A596,
    "District of Columbia", _xlfn.XLOOKUP(R596, '2015 O3 Growth Surrogates'!A:A, '2015 O3 Growth Surrogates'!H:H),
    "Maryland", _xlfn.XLOOKUP(R596, '2015 O3 Growth Surrogates'!A:A, '2015 O3 Growth Surrogates'!I:I),
    "Virginia", _xlfn.XLOOKUP(R596, '2015 O3 Growth Surrogates'!A:A, '2015 O3 Growth Surrogates'!J:J)
)</f>
        <v>Household</v>
      </c>
      <c r="M596" s="133" cm="1">
        <f t="array" ref="M596">_xlfn.SWITCH(L596,
"Employment", INDEX('Coop GFs_CFs'!C:D, MATCH(B596,'Coop GFs_CFs'!B:B,0),1),
"Population", INDEX('Coop GFs_CFs'!E:F, MATCH(B596,'Coop GFs_CFs'!B:B,0),1),
"Household", INDEX('Coop GFs_CFs'!G:H, MATCH(B596,'Coop GFs_CFs'!B:B,0),1),
"VMT", INDEX('Coop GFs_CFs'!I:J, MATCH(B596,'Coop GFs_CFs'!B:B,0),1),
"Lane Mile", INDEX('Coop GFs_CFs'!K:L, MATCH(B596,'Coop GFs_CFs'!B:B,0),1),
"Gas Sales", INDEX('Coop GFs_CFs'!M:N, MATCH(B596,'Coop GFs_CFs'!B:B,0),1),
"No Growth", INDEX('Coop GFs_CFs'!O:P, MATCH(B596,'Coop GFs_CFs'!B:B,0),1)
)</f>
        <v>1.1641130653464411</v>
      </c>
      <c r="N596" s="133" cm="1">
        <f t="array" ref="N596">_xlfn.SWITCH(L596,
"Employment", INDEX('Coop GFs_CFs'!C:D, MATCH(B596,'Coop GFs_CFs'!B:B,0),2),
"Population", INDEX('Coop GFs_CFs'!E:F, MATCH(B596,'Coop GFs_CFs'!B:B,0),2),
"Household", INDEX('Coop GFs_CFs'!G:H, MATCH(B596,'Coop GFs_CFs'!B:B,0),2),
"VMT", INDEX('Coop GFs_CFs'!I:J, MATCH(B596,'Coop GFs_CFs'!B:B,0),2),
"Lane Mile", INDEX('Coop GFs_CFs'!K:L, MATCH(B596,'Coop GFs_CFs'!B:B,0),2),
"Gas Sales", INDEX('Coop GFs_CFs'!M:N, MATCH(B596,'Coop GFs_CFs'!B:B,0),2),
"No Growth", INDEX('Coop GFs_CFs'!O:P, MATCH(B596,'Coop GFs_CFs'!B:B,0),2)
)</f>
        <v>1.2555086048546673</v>
      </c>
      <c r="O596" s="133"/>
      <c r="P596" s="86">
        <f t="shared" si="35"/>
        <v>1.009154015857343E-3</v>
      </c>
      <c r="Q596" s="86">
        <f t="shared" si="36"/>
        <v>1.0883835842487315E-3</v>
      </c>
      <c r="R596" s="156" t="s">
        <v>455</v>
      </c>
      <c r="S596" s="85" t="s">
        <v>446</v>
      </c>
      <c r="T596" s="85" t="s">
        <v>436</v>
      </c>
      <c r="U596" s="85" t="s">
        <v>444</v>
      </c>
      <c r="V596" s="85" t="s">
        <v>453</v>
      </c>
      <c r="W596" s="85" t="s">
        <v>456</v>
      </c>
      <c r="X596" s="85" t="s">
        <v>330</v>
      </c>
      <c r="Z596" s="42" t="s">
        <v>1791</v>
      </c>
      <c r="AA596"/>
    </row>
    <row r="597" spans="1:27" s="39" customFormat="1" x14ac:dyDescent="0.35">
      <c r="A597" s="85" t="s">
        <v>497</v>
      </c>
      <c r="B597" s="87">
        <v>24021</v>
      </c>
      <c r="C597" s="87" t="s">
        <v>12</v>
      </c>
      <c r="D597" s="86">
        <v>6.4723500728565098</v>
      </c>
      <c r="E597" s="86">
        <f>SUMIFS('Ratios_MARAMA-VA'!T:T, 'Ratios_MARAMA-VA'!AA:AA, Z597)</f>
        <v>6.4723500728489904</v>
      </c>
      <c r="F597" s="86">
        <f>SUMIFS('Ratios_MARAMA-VA'!J:J, 'Ratios_MARAMA-VA'!AA:AA, Z597)</f>
        <v>6.5016497150716702E-3</v>
      </c>
      <c r="G597" s="122">
        <f t="shared" si="37"/>
        <v>1.0045268939246025E-3</v>
      </c>
      <c r="H597" s="122">
        <v>6.4723500728565098</v>
      </c>
      <c r="I597" s="86">
        <v>6.5016497150792241E-3</v>
      </c>
      <c r="J597" s="122">
        <v>6.4723500728565098</v>
      </c>
      <c r="K597" s="86">
        <v>6.5016497150792241E-3</v>
      </c>
      <c r="L597" s="122" t="str" cm="1">
        <f t="array" ref="L597">_xlfn.SWITCH(A597,
    "District of Columbia", _xlfn.XLOOKUP(R597, '2015 O3 Growth Surrogates'!A:A, '2015 O3 Growth Surrogates'!H:H),
    "Maryland", _xlfn.XLOOKUP(R597, '2015 O3 Growth Surrogates'!A:A, '2015 O3 Growth Surrogates'!I:I),
    "Virginia", _xlfn.XLOOKUP(R597, '2015 O3 Growth Surrogates'!A:A, '2015 O3 Growth Surrogates'!J:J)
)</f>
        <v>Household</v>
      </c>
      <c r="M597" s="133" cm="1">
        <f t="array" ref="M597">_xlfn.SWITCH(L597,
"Employment", INDEX('Coop GFs_CFs'!C:D, MATCH(B597,'Coop GFs_CFs'!B:B,0),1),
"Population", INDEX('Coop GFs_CFs'!E:F, MATCH(B597,'Coop GFs_CFs'!B:B,0),1),
"Household", INDEX('Coop GFs_CFs'!G:H, MATCH(B597,'Coop GFs_CFs'!B:B,0),1),
"VMT", INDEX('Coop GFs_CFs'!I:J, MATCH(B597,'Coop GFs_CFs'!B:B,0),1),
"Lane Mile", INDEX('Coop GFs_CFs'!K:L, MATCH(B597,'Coop GFs_CFs'!B:B,0),1),
"Gas Sales", INDEX('Coop GFs_CFs'!M:N, MATCH(B597,'Coop GFs_CFs'!B:B,0),1),
"No Growth", INDEX('Coop GFs_CFs'!O:P, MATCH(B597,'Coop GFs_CFs'!B:B,0),1)
)</f>
        <v>1.1641130653464411</v>
      </c>
      <c r="N597" s="133" cm="1">
        <f t="array" ref="N597">_xlfn.SWITCH(L597,
"Employment", INDEX('Coop GFs_CFs'!C:D, MATCH(B597,'Coop GFs_CFs'!B:B,0),2),
"Population", INDEX('Coop GFs_CFs'!E:F, MATCH(B597,'Coop GFs_CFs'!B:B,0),2),
"Household", INDEX('Coop GFs_CFs'!G:H, MATCH(B597,'Coop GFs_CFs'!B:B,0),2),
"VMT", INDEX('Coop GFs_CFs'!I:J, MATCH(B597,'Coop GFs_CFs'!B:B,0),2),
"Lane Mile", INDEX('Coop GFs_CFs'!K:L, MATCH(B597,'Coop GFs_CFs'!B:B,0),2),
"Gas Sales", INDEX('Coop GFs_CFs'!M:N, MATCH(B597,'Coop GFs_CFs'!B:B,0),2),
"No Growth", INDEX('Coop GFs_CFs'!O:P, MATCH(B597,'Coop GFs_CFs'!B:B,0),2)
)</f>
        <v>1.2555086048546673</v>
      </c>
      <c r="O597" s="133"/>
      <c r="P597" s="86">
        <f t="shared" si="35"/>
        <v>7.5686553796208977E-3</v>
      </c>
      <c r="Q597" s="86">
        <f t="shared" si="36"/>
        <v>8.1628771630233785E-3</v>
      </c>
      <c r="R597" s="156" t="s">
        <v>455</v>
      </c>
      <c r="S597" s="85" t="s">
        <v>446</v>
      </c>
      <c r="T597" s="85" t="s">
        <v>436</v>
      </c>
      <c r="U597" s="85" t="s">
        <v>444</v>
      </c>
      <c r="V597" s="85" t="s">
        <v>453</v>
      </c>
      <c r="W597" s="85" t="s">
        <v>456</v>
      </c>
      <c r="X597" s="85" t="s">
        <v>330</v>
      </c>
      <c r="Z597" s="42" t="s">
        <v>1806</v>
      </c>
      <c r="AA597"/>
    </row>
    <row r="598" spans="1:27" s="39" customFormat="1" x14ac:dyDescent="0.35">
      <c r="A598" s="85" t="s">
        <v>497</v>
      </c>
      <c r="B598" s="87">
        <v>24031</v>
      </c>
      <c r="C598" s="87" t="s">
        <v>10</v>
      </c>
      <c r="D598" s="86">
        <v>2.1688860505758498</v>
      </c>
      <c r="E598" s="86">
        <f>SUMIFS('Ratios_MARAMA-VA'!T:T, 'Ratios_MARAMA-VA'!AA:AA, Z598)</f>
        <v>2.1688860505733301</v>
      </c>
      <c r="F598" s="86">
        <f>SUMIFS('Ratios_MARAMA-VA'!J:J, 'Ratios_MARAMA-VA'!AA:AA, Z598)</f>
        <v>2.1787043676588301E-3</v>
      </c>
      <c r="G598" s="122">
        <f t="shared" si="37"/>
        <v>1.0045268939246046E-3</v>
      </c>
      <c r="H598" s="122">
        <v>2.1688860505758498</v>
      </c>
      <c r="I598" s="86">
        <v>2.1787043676613615E-3</v>
      </c>
      <c r="J598" s="122">
        <v>2.1688860505758498</v>
      </c>
      <c r="K598" s="86">
        <v>2.1787043676613615E-3</v>
      </c>
      <c r="L598" s="122" t="str" cm="1">
        <f t="array" ref="L598">_xlfn.SWITCH(A598,
    "District of Columbia", _xlfn.XLOOKUP(R598, '2015 O3 Growth Surrogates'!A:A, '2015 O3 Growth Surrogates'!H:H),
    "Maryland", _xlfn.XLOOKUP(R598, '2015 O3 Growth Surrogates'!A:A, '2015 O3 Growth Surrogates'!I:I),
    "Virginia", _xlfn.XLOOKUP(R598, '2015 O3 Growth Surrogates'!A:A, '2015 O3 Growth Surrogates'!J:J)
)</f>
        <v>Household</v>
      </c>
      <c r="M598" s="133" cm="1">
        <f t="array" ref="M598">_xlfn.SWITCH(L598,
"Employment", INDEX('Coop GFs_CFs'!C:D, MATCH(B598,'Coop GFs_CFs'!B:B,0),1),
"Population", INDEX('Coop GFs_CFs'!E:F, MATCH(B598,'Coop GFs_CFs'!B:B,0),1),
"Household", INDEX('Coop GFs_CFs'!G:H, MATCH(B598,'Coop GFs_CFs'!B:B,0),1),
"VMT", INDEX('Coop GFs_CFs'!I:J, MATCH(B598,'Coop GFs_CFs'!B:B,0),1),
"Lane Mile", INDEX('Coop GFs_CFs'!K:L, MATCH(B598,'Coop GFs_CFs'!B:B,0),1),
"Gas Sales", INDEX('Coop GFs_CFs'!M:N, MATCH(B598,'Coop GFs_CFs'!B:B,0),1),
"No Growth", INDEX('Coop GFs_CFs'!O:P, MATCH(B598,'Coop GFs_CFs'!B:B,0),1)
)</f>
        <v>1.0822577125548798</v>
      </c>
      <c r="N598" s="133" cm="1">
        <f t="array" ref="N598">_xlfn.SWITCH(L598,
"Employment", INDEX('Coop GFs_CFs'!C:D, MATCH(B598,'Coop GFs_CFs'!B:B,0),2),
"Population", INDEX('Coop GFs_CFs'!E:F, MATCH(B598,'Coop GFs_CFs'!B:B,0),2),
"Household", INDEX('Coop GFs_CFs'!G:H, MATCH(B598,'Coop GFs_CFs'!B:B,0),2),
"VMT", INDEX('Coop GFs_CFs'!I:J, MATCH(B598,'Coop GFs_CFs'!B:B,0),2),
"Lane Mile", INDEX('Coop GFs_CFs'!K:L, MATCH(B598,'Coop GFs_CFs'!B:B,0),2),
"Gas Sales", INDEX('Coop GFs_CFs'!M:N, MATCH(B598,'Coop GFs_CFs'!B:B,0),2),
"No Growth", INDEX('Coop GFs_CFs'!O:P, MATCH(B598,'Coop GFs_CFs'!B:B,0),2)
)</f>
        <v>1.1254828731122657</v>
      </c>
      <c r="O598" s="133"/>
      <c r="P598" s="86">
        <f t="shared" si="35"/>
        <v>2.3579196052757713E-3</v>
      </c>
      <c r="Q598" s="86">
        <f t="shared" si="36"/>
        <v>2.452094451374902E-3</v>
      </c>
      <c r="R598" s="156" t="s">
        <v>455</v>
      </c>
      <c r="S598" s="85" t="s">
        <v>446</v>
      </c>
      <c r="T598" s="85" t="s">
        <v>436</v>
      </c>
      <c r="U598" s="85" t="s">
        <v>444</v>
      </c>
      <c r="V598" s="85" t="s">
        <v>453</v>
      </c>
      <c r="W598" s="85" t="s">
        <v>456</v>
      </c>
      <c r="X598" s="85" t="s">
        <v>330</v>
      </c>
      <c r="Z598" s="42" t="s">
        <v>1792</v>
      </c>
      <c r="AA598"/>
    </row>
    <row r="599" spans="1:27" s="39" customFormat="1" x14ac:dyDescent="0.35">
      <c r="A599" s="85" t="s">
        <v>497</v>
      </c>
      <c r="B599" s="87">
        <v>24031</v>
      </c>
      <c r="C599" s="87" t="s">
        <v>12</v>
      </c>
      <c r="D599" s="86">
        <v>16.266643150016002</v>
      </c>
      <c r="E599" s="86">
        <f>SUMIFS('Ratios_MARAMA-VA'!T:T, 'Ratios_MARAMA-VA'!AA:AA, Z599)</f>
        <v>16.266643149997101</v>
      </c>
      <c r="F599" s="86">
        <f>SUMIFS('Ratios_MARAMA-VA'!J:J, 'Ratios_MARAMA-VA'!AA:AA, Z599)</f>
        <v>1.63402805180465E-2</v>
      </c>
      <c r="G599" s="122">
        <f t="shared" si="37"/>
        <v>1.0045268939246025E-3</v>
      </c>
      <c r="H599" s="122">
        <v>16.266643150016002</v>
      </c>
      <c r="I599" s="86">
        <v>1.6340280518065485E-2</v>
      </c>
      <c r="J599" s="122">
        <v>16.266643150016002</v>
      </c>
      <c r="K599" s="86">
        <v>1.6340280518065485E-2</v>
      </c>
      <c r="L599" s="122" t="str" cm="1">
        <f t="array" ref="L599">_xlfn.SWITCH(A599,
    "District of Columbia", _xlfn.XLOOKUP(R599, '2015 O3 Growth Surrogates'!A:A, '2015 O3 Growth Surrogates'!H:H),
    "Maryland", _xlfn.XLOOKUP(R599, '2015 O3 Growth Surrogates'!A:A, '2015 O3 Growth Surrogates'!I:I),
    "Virginia", _xlfn.XLOOKUP(R599, '2015 O3 Growth Surrogates'!A:A, '2015 O3 Growth Surrogates'!J:J)
)</f>
        <v>Household</v>
      </c>
      <c r="M599" s="133" cm="1">
        <f t="array" ref="M599">_xlfn.SWITCH(L599,
"Employment", INDEX('Coop GFs_CFs'!C:D, MATCH(B599,'Coop GFs_CFs'!B:B,0),1),
"Population", INDEX('Coop GFs_CFs'!E:F, MATCH(B599,'Coop GFs_CFs'!B:B,0),1),
"Household", INDEX('Coop GFs_CFs'!G:H, MATCH(B599,'Coop GFs_CFs'!B:B,0),1),
"VMT", INDEX('Coop GFs_CFs'!I:J, MATCH(B599,'Coop GFs_CFs'!B:B,0),1),
"Lane Mile", INDEX('Coop GFs_CFs'!K:L, MATCH(B599,'Coop GFs_CFs'!B:B,0),1),
"Gas Sales", INDEX('Coop GFs_CFs'!M:N, MATCH(B599,'Coop GFs_CFs'!B:B,0),1),
"No Growth", INDEX('Coop GFs_CFs'!O:P, MATCH(B599,'Coop GFs_CFs'!B:B,0),1)
)</f>
        <v>1.0822577125548798</v>
      </c>
      <c r="N599" s="133" cm="1">
        <f t="array" ref="N599">_xlfn.SWITCH(L599,
"Employment", INDEX('Coop GFs_CFs'!C:D, MATCH(B599,'Coop GFs_CFs'!B:B,0),2),
"Population", INDEX('Coop GFs_CFs'!E:F, MATCH(B599,'Coop GFs_CFs'!B:B,0),2),
"Household", INDEX('Coop GFs_CFs'!G:H, MATCH(B599,'Coop GFs_CFs'!B:B,0),2),
"VMT", INDEX('Coop GFs_CFs'!I:J, MATCH(B599,'Coop GFs_CFs'!B:B,0),2),
"Lane Mile", INDEX('Coop GFs_CFs'!K:L, MATCH(B599,'Coop GFs_CFs'!B:B,0),2),
"Gas Sales", INDEX('Coop GFs_CFs'!M:N, MATCH(B599,'Coop GFs_CFs'!B:B,0),2),
"No Growth", INDEX('Coop GFs_CFs'!O:P, MATCH(B599,'Coop GFs_CFs'!B:B,0),2)
)</f>
        <v>1.1254828731122657</v>
      </c>
      <c r="O599" s="133"/>
      <c r="P599" s="86">
        <f t="shared" si="35"/>
        <v>1.7684394615966072E-2</v>
      </c>
      <c r="Q599" s="86">
        <f t="shared" si="36"/>
        <v>1.8390705864911355E-2</v>
      </c>
      <c r="R599" s="156" t="s">
        <v>455</v>
      </c>
      <c r="S599" s="85" t="s">
        <v>446</v>
      </c>
      <c r="T599" s="85" t="s">
        <v>436</v>
      </c>
      <c r="U599" s="85" t="s">
        <v>444</v>
      </c>
      <c r="V599" s="85" t="s">
        <v>453</v>
      </c>
      <c r="W599" s="85" t="s">
        <v>456</v>
      </c>
      <c r="X599" s="85" t="s">
        <v>330</v>
      </c>
      <c r="Z599" s="42" t="s">
        <v>1807</v>
      </c>
      <c r="AA599"/>
    </row>
    <row r="600" spans="1:27" s="39" customFormat="1" x14ac:dyDescent="0.35">
      <c r="A600" s="85" t="s">
        <v>497</v>
      </c>
      <c r="B600" s="87">
        <v>24033</v>
      </c>
      <c r="C600" s="87" t="s">
        <v>10</v>
      </c>
      <c r="D600" s="86">
        <v>2.2788040560351002</v>
      </c>
      <c r="E600" s="86">
        <f>SUMIFS('Ratios_MARAMA-VA'!T:T, 'Ratios_MARAMA-VA'!AA:AA, Z600)</f>
        <v>2.2788040560324401</v>
      </c>
      <c r="F600" s="86">
        <f>SUMIFS('Ratios_MARAMA-VA'!J:J, 'Ratios_MARAMA-VA'!AA:AA, Z600)</f>
        <v>2.28911996026907E-3</v>
      </c>
      <c r="G600" s="122">
        <f t="shared" si="37"/>
        <v>1.0045268939246101E-3</v>
      </c>
      <c r="H600" s="122">
        <v>2.2788040560351002</v>
      </c>
      <c r="I600" s="86">
        <v>2.2891199602717424E-3</v>
      </c>
      <c r="J600" s="122">
        <v>2.2788040560351002</v>
      </c>
      <c r="K600" s="86">
        <v>2.2891199602717424E-3</v>
      </c>
      <c r="L600" s="122" t="str" cm="1">
        <f t="array" ref="L600">_xlfn.SWITCH(A600,
    "District of Columbia", _xlfn.XLOOKUP(R600, '2015 O3 Growth Surrogates'!A:A, '2015 O3 Growth Surrogates'!H:H),
    "Maryland", _xlfn.XLOOKUP(R600, '2015 O3 Growth Surrogates'!A:A, '2015 O3 Growth Surrogates'!I:I),
    "Virginia", _xlfn.XLOOKUP(R600, '2015 O3 Growth Surrogates'!A:A, '2015 O3 Growth Surrogates'!J:J)
)</f>
        <v>Household</v>
      </c>
      <c r="M600" s="133" cm="1">
        <f t="array" ref="M600">_xlfn.SWITCH(L600,
"Employment", INDEX('Coop GFs_CFs'!C:D, MATCH(B600,'Coop GFs_CFs'!B:B,0),1),
"Population", INDEX('Coop GFs_CFs'!E:F, MATCH(B600,'Coop GFs_CFs'!B:B,0),1),
"Household", INDEX('Coop GFs_CFs'!G:H, MATCH(B600,'Coop GFs_CFs'!B:B,0),1),
"VMT", INDEX('Coop GFs_CFs'!I:J, MATCH(B600,'Coop GFs_CFs'!B:B,0),1),
"Lane Mile", INDEX('Coop GFs_CFs'!K:L, MATCH(B600,'Coop GFs_CFs'!B:B,0),1),
"Gas Sales", INDEX('Coop GFs_CFs'!M:N, MATCH(B600,'Coop GFs_CFs'!B:B,0),1),
"No Growth", INDEX('Coop GFs_CFs'!O:P, MATCH(B600,'Coop GFs_CFs'!B:B,0),1)
)</f>
        <v>1.0807753566942964</v>
      </c>
      <c r="N600" s="133" cm="1">
        <f t="array" ref="N600">_xlfn.SWITCH(L600,
"Employment", INDEX('Coop GFs_CFs'!C:D, MATCH(B600,'Coop GFs_CFs'!B:B,0),2),
"Population", INDEX('Coop GFs_CFs'!E:F, MATCH(B600,'Coop GFs_CFs'!B:B,0),2),
"Household", INDEX('Coop GFs_CFs'!G:H, MATCH(B600,'Coop GFs_CFs'!B:B,0),2),
"VMT", INDEX('Coop GFs_CFs'!I:J, MATCH(B600,'Coop GFs_CFs'!B:B,0),2),
"Lane Mile", INDEX('Coop GFs_CFs'!K:L, MATCH(B600,'Coop GFs_CFs'!B:B,0),2),
"Gas Sales", INDEX('Coop GFs_CFs'!M:N, MATCH(B600,'Coop GFs_CFs'!B:B,0),2),
"No Growth", INDEX('Coop GFs_CFs'!O:P, MATCH(B600,'Coop GFs_CFs'!B:B,0),2)
)</f>
        <v>1.1296393901683737</v>
      </c>
      <c r="O600" s="133"/>
      <c r="P600" s="86">
        <f t="shared" si="35"/>
        <v>2.4740244415758375E-3</v>
      </c>
      <c r="Q600" s="86">
        <f t="shared" si="36"/>
        <v>2.5858800759406041E-3</v>
      </c>
      <c r="R600" s="156" t="s">
        <v>455</v>
      </c>
      <c r="S600" s="85" t="s">
        <v>446</v>
      </c>
      <c r="T600" s="85" t="s">
        <v>436</v>
      </c>
      <c r="U600" s="85" t="s">
        <v>444</v>
      </c>
      <c r="V600" s="85" t="s">
        <v>453</v>
      </c>
      <c r="W600" s="85" t="s">
        <v>456</v>
      </c>
      <c r="X600" s="85" t="s">
        <v>330</v>
      </c>
      <c r="Z600" s="42" t="s">
        <v>1793</v>
      </c>
      <c r="AA600"/>
    </row>
    <row r="601" spans="1:27" s="39" customFormat="1" x14ac:dyDescent="0.35">
      <c r="A601" s="85" t="s">
        <v>497</v>
      </c>
      <c r="B601" s="87">
        <v>24033</v>
      </c>
      <c r="C601" s="87" t="s">
        <v>12</v>
      </c>
      <c r="D601" s="86">
        <v>17.091030420263198</v>
      </c>
      <c r="E601" s="86">
        <f>SUMIFS('Ratios_MARAMA-VA'!T:T, 'Ratios_MARAMA-VA'!AA:AA, Z601)</f>
        <v>17.091030420243399</v>
      </c>
      <c r="F601" s="86">
        <f>SUMIFS('Ratios_MARAMA-VA'!J:J, 'Ratios_MARAMA-VA'!AA:AA, Z601)</f>
        <v>1.71683997020179E-2</v>
      </c>
      <c r="G601" s="122">
        <f t="shared" si="37"/>
        <v>1.0045268939245968E-3</v>
      </c>
      <c r="H601" s="122">
        <v>17.091030420263198</v>
      </c>
      <c r="I601" s="86">
        <v>1.7168399702037786E-2</v>
      </c>
      <c r="J601" s="122">
        <v>17.091030420263198</v>
      </c>
      <c r="K601" s="86">
        <v>1.7168399702037786E-2</v>
      </c>
      <c r="L601" s="122" t="str" cm="1">
        <f t="array" ref="L601">_xlfn.SWITCH(A601,
    "District of Columbia", _xlfn.XLOOKUP(R601, '2015 O3 Growth Surrogates'!A:A, '2015 O3 Growth Surrogates'!H:H),
    "Maryland", _xlfn.XLOOKUP(R601, '2015 O3 Growth Surrogates'!A:A, '2015 O3 Growth Surrogates'!I:I),
    "Virginia", _xlfn.XLOOKUP(R601, '2015 O3 Growth Surrogates'!A:A, '2015 O3 Growth Surrogates'!J:J)
)</f>
        <v>Household</v>
      </c>
      <c r="M601" s="133" cm="1">
        <f t="array" ref="M601">_xlfn.SWITCH(L601,
"Employment", INDEX('Coop GFs_CFs'!C:D, MATCH(B601,'Coop GFs_CFs'!B:B,0),1),
"Population", INDEX('Coop GFs_CFs'!E:F, MATCH(B601,'Coop GFs_CFs'!B:B,0),1),
"Household", INDEX('Coop GFs_CFs'!G:H, MATCH(B601,'Coop GFs_CFs'!B:B,0),1),
"VMT", INDEX('Coop GFs_CFs'!I:J, MATCH(B601,'Coop GFs_CFs'!B:B,0),1),
"Lane Mile", INDEX('Coop GFs_CFs'!K:L, MATCH(B601,'Coop GFs_CFs'!B:B,0),1),
"Gas Sales", INDEX('Coop GFs_CFs'!M:N, MATCH(B601,'Coop GFs_CFs'!B:B,0),1),
"No Growth", INDEX('Coop GFs_CFs'!O:P, MATCH(B601,'Coop GFs_CFs'!B:B,0),1)
)</f>
        <v>1.0807753566942964</v>
      </c>
      <c r="N601" s="133" cm="1">
        <f t="array" ref="N601">_xlfn.SWITCH(L601,
"Employment", INDEX('Coop GFs_CFs'!C:D, MATCH(B601,'Coop GFs_CFs'!B:B,0),2),
"Population", INDEX('Coop GFs_CFs'!E:F, MATCH(B601,'Coop GFs_CFs'!B:B,0),2),
"Household", INDEX('Coop GFs_CFs'!G:H, MATCH(B601,'Coop GFs_CFs'!B:B,0),2),
"VMT", INDEX('Coop GFs_CFs'!I:J, MATCH(B601,'Coop GFs_CFs'!B:B,0),2),
"Lane Mile", INDEX('Coop GFs_CFs'!K:L, MATCH(B601,'Coop GFs_CFs'!B:B,0),2),
"Gas Sales", INDEX('Coop GFs_CFs'!M:N, MATCH(B601,'Coop GFs_CFs'!B:B,0),2),
"No Growth", INDEX('Coop GFs_CFs'!O:P, MATCH(B601,'Coop GFs_CFs'!B:B,0),2)
)</f>
        <v>1.1296393901683737</v>
      </c>
      <c r="O601" s="133"/>
      <c r="P601" s="86">
        <f t="shared" si="35"/>
        <v>1.8555183311818647E-2</v>
      </c>
      <c r="Q601" s="86">
        <f t="shared" si="36"/>
        <v>1.9394100569554387E-2</v>
      </c>
      <c r="R601" s="156" t="s">
        <v>455</v>
      </c>
      <c r="S601" s="85" t="s">
        <v>446</v>
      </c>
      <c r="T601" s="85" t="s">
        <v>436</v>
      </c>
      <c r="U601" s="85" t="s">
        <v>444</v>
      </c>
      <c r="V601" s="85" t="s">
        <v>453</v>
      </c>
      <c r="W601" s="85" t="s">
        <v>456</v>
      </c>
      <c r="X601" s="85" t="s">
        <v>330</v>
      </c>
      <c r="Z601" s="42" t="s">
        <v>1808</v>
      </c>
      <c r="AA601"/>
    </row>
    <row r="602" spans="1:27" s="39" customFormat="1" x14ac:dyDescent="0.35">
      <c r="A602" s="85" t="s">
        <v>811</v>
      </c>
      <c r="B602" s="87">
        <v>51013</v>
      </c>
      <c r="C602" s="87" t="s">
        <v>10</v>
      </c>
      <c r="D602" s="86">
        <v>0.27243677575382402</v>
      </c>
      <c r="E602" s="86">
        <f>SUMIFS('Ratios_MARAMA-VA'!T:T, 'Ratios_MARAMA-VA'!AA:AA, Z602)</f>
        <v>0.272436775753508</v>
      </c>
      <c r="F602" s="86">
        <f>SUMIFS('Ratios_MARAMA-VA'!J:J, 'Ratios_MARAMA-VA'!AA:AA, Z602)</f>
        <v>2.7367006813850498E-4</v>
      </c>
      <c r="G602" s="122">
        <f t="shared" si="37"/>
        <v>1.0045268939246029E-3</v>
      </c>
      <c r="H602" s="122">
        <v>0.27243677575382402</v>
      </c>
      <c r="I602" s="86">
        <v>2.7367006813882244E-4</v>
      </c>
      <c r="J602" s="122">
        <v>0.27243677575382402</v>
      </c>
      <c r="K602" s="86">
        <v>2.7367006813882244E-4</v>
      </c>
      <c r="L602" s="122" t="str" cm="1">
        <f t="array" ref="L602">_xlfn.SWITCH(A602,
    "District of Columbia", _xlfn.XLOOKUP(R602, '2015 O3 Growth Surrogates'!A:A, '2015 O3 Growth Surrogates'!H:H),
    "Maryland", _xlfn.XLOOKUP(R602, '2015 O3 Growth Surrogates'!A:A, '2015 O3 Growth Surrogates'!I:I),
    "Virginia", _xlfn.XLOOKUP(R602, '2015 O3 Growth Surrogates'!A:A, '2015 O3 Growth Surrogates'!J:J)
)</f>
        <v>No Growth</v>
      </c>
      <c r="M602" s="133" cm="1">
        <f t="array" ref="M602">_xlfn.SWITCH(L602,
"Employment", INDEX('Coop GFs_CFs'!C:D, MATCH(B602,'Coop GFs_CFs'!B:B,0),1),
"Population", INDEX('Coop GFs_CFs'!E:F, MATCH(B602,'Coop GFs_CFs'!B:B,0),1),
"Household", INDEX('Coop GFs_CFs'!G:H, MATCH(B602,'Coop GFs_CFs'!B:B,0),1),
"VMT", INDEX('Coop GFs_CFs'!I:J, MATCH(B602,'Coop GFs_CFs'!B:B,0),1),
"Lane Mile", INDEX('Coop GFs_CFs'!K:L, MATCH(B602,'Coop GFs_CFs'!B:B,0),1),
"Gas Sales", INDEX('Coop GFs_CFs'!M:N, MATCH(B602,'Coop GFs_CFs'!B:B,0),1),
"No Growth", INDEX('Coop GFs_CFs'!O:P, MATCH(B602,'Coop GFs_CFs'!B:B,0),1)
)</f>
        <v>1</v>
      </c>
      <c r="N602" s="133" cm="1">
        <f t="array" ref="N602">_xlfn.SWITCH(L602,
"Employment", INDEX('Coop GFs_CFs'!C:D, MATCH(B602,'Coop GFs_CFs'!B:B,0),2),
"Population", INDEX('Coop GFs_CFs'!E:F, MATCH(B602,'Coop GFs_CFs'!B:B,0),2),
"Household", INDEX('Coop GFs_CFs'!G:H, MATCH(B602,'Coop GFs_CFs'!B:B,0),2),
"VMT", INDEX('Coop GFs_CFs'!I:J, MATCH(B602,'Coop GFs_CFs'!B:B,0),2),
"Lane Mile", INDEX('Coop GFs_CFs'!K:L, MATCH(B602,'Coop GFs_CFs'!B:B,0),2),
"Gas Sales", INDEX('Coop GFs_CFs'!M:N, MATCH(B602,'Coop GFs_CFs'!B:B,0),2),
"No Growth", INDEX('Coop GFs_CFs'!O:P, MATCH(B602,'Coop GFs_CFs'!B:B,0),2)
)</f>
        <v>1</v>
      </c>
      <c r="O602" s="133"/>
      <c r="P602" s="86">
        <f t="shared" si="35"/>
        <v>2.7367006813850498E-4</v>
      </c>
      <c r="Q602" s="86">
        <f t="shared" si="36"/>
        <v>2.7367006813850498E-4</v>
      </c>
      <c r="R602" s="156" t="s">
        <v>455</v>
      </c>
      <c r="S602" s="85" t="s">
        <v>446</v>
      </c>
      <c r="T602" s="85" t="s">
        <v>436</v>
      </c>
      <c r="U602" s="85" t="s">
        <v>444</v>
      </c>
      <c r="V602" s="85" t="s">
        <v>453</v>
      </c>
      <c r="W602" s="85" t="s">
        <v>456</v>
      </c>
      <c r="X602" s="85" t="s">
        <v>330</v>
      </c>
      <c r="Z602" s="42" t="s">
        <v>1795</v>
      </c>
      <c r="AA602"/>
    </row>
    <row r="603" spans="1:27" s="39" customFormat="1" x14ac:dyDescent="0.35">
      <c r="A603" s="85" t="s">
        <v>811</v>
      </c>
      <c r="B603" s="87">
        <v>51013</v>
      </c>
      <c r="C603" s="87" t="s">
        <v>12</v>
      </c>
      <c r="D603" s="86">
        <v>2.0432765518857599</v>
      </c>
      <c r="E603" s="86">
        <f>SUMIFS('Ratios_MARAMA-VA'!T:T, 'Ratios_MARAMA-VA'!AA:AA, Z603)</f>
        <v>2.04327655188338</v>
      </c>
      <c r="F603" s="86">
        <f>SUMIFS('Ratios_MARAMA-VA'!J:J, 'Ratios_MARAMA-VA'!AA:AA, Z603)</f>
        <v>2.0525262480923902E-3</v>
      </c>
      <c r="G603" s="122">
        <f t="shared" si="37"/>
        <v>1.0045268939246057E-3</v>
      </c>
      <c r="H603" s="122">
        <v>2.0432765518857599</v>
      </c>
      <c r="I603" s="86">
        <v>2.0525262480947807E-3</v>
      </c>
      <c r="J603" s="122">
        <v>2.0432765518857599</v>
      </c>
      <c r="K603" s="86">
        <v>2.0525262480947807E-3</v>
      </c>
      <c r="L603" s="122" t="str" cm="1">
        <f t="array" ref="L603">_xlfn.SWITCH(A603,
    "District of Columbia", _xlfn.XLOOKUP(R603, '2015 O3 Growth Surrogates'!A:A, '2015 O3 Growth Surrogates'!H:H),
    "Maryland", _xlfn.XLOOKUP(R603, '2015 O3 Growth Surrogates'!A:A, '2015 O3 Growth Surrogates'!I:I),
    "Virginia", _xlfn.XLOOKUP(R603, '2015 O3 Growth Surrogates'!A:A, '2015 O3 Growth Surrogates'!J:J)
)</f>
        <v>No Growth</v>
      </c>
      <c r="M603" s="133" cm="1">
        <f t="array" ref="M603">_xlfn.SWITCH(L603,
"Employment", INDEX('Coop GFs_CFs'!C:D, MATCH(B603,'Coop GFs_CFs'!B:B,0),1),
"Population", INDEX('Coop GFs_CFs'!E:F, MATCH(B603,'Coop GFs_CFs'!B:B,0),1),
"Household", INDEX('Coop GFs_CFs'!G:H, MATCH(B603,'Coop GFs_CFs'!B:B,0),1),
"VMT", INDEX('Coop GFs_CFs'!I:J, MATCH(B603,'Coop GFs_CFs'!B:B,0),1),
"Lane Mile", INDEX('Coop GFs_CFs'!K:L, MATCH(B603,'Coop GFs_CFs'!B:B,0),1),
"Gas Sales", INDEX('Coop GFs_CFs'!M:N, MATCH(B603,'Coop GFs_CFs'!B:B,0),1),
"No Growth", INDEX('Coop GFs_CFs'!O:P, MATCH(B603,'Coop GFs_CFs'!B:B,0),1)
)</f>
        <v>1</v>
      </c>
      <c r="N603" s="133" cm="1">
        <f t="array" ref="N603">_xlfn.SWITCH(L603,
"Employment", INDEX('Coop GFs_CFs'!C:D, MATCH(B603,'Coop GFs_CFs'!B:B,0),2),
"Population", INDEX('Coop GFs_CFs'!E:F, MATCH(B603,'Coop GFs_CFs'!B:B,0),2),
"Household", INDEX('Coop GFs_CFs'!G:H, MATCH(B603,'Coop GFs_CFs'!B:B,0),2),
"VMT", INDEX('Coop GFs_CFs'!I:J, MATCH(B603,'Coop GFs_CFs'!B:B,0),2),
"Lane Mile", INDEX('Coop GFs_CFs'!K:L, MATCH(B603,'Coop GFs_CFs'!B:B,0),2),
"Gas Sales", INDEX('Coop GFs_CFs'!M:N, MATCH(B603,'Coop GFs_CFs'!B:B,0),2),
"No Growth", INDEX('Coop GFs_CFs'!O:P, MATCH(B603,'Coop GFs_CFs'!B:B,0),2)
)</f>
        <v>1</v>
      </c>
      <c r="O603" s="133"/>
      <c r="P603" s="86">
        <f t="shared" si="35"/>
        <v>2.0525262480923902E-3</v>
      </c>
      <c r="Q603" s="86">
        <f t="shared" si="36"/>
        <v>2.0525262480923902E-3</v>
      </c>
      <c r="R603" s="156" t="s">
        <v>455</v>
      </c>
      <c r="S603" s="85" t="s">
        <v>446</v>
      </c>
      <c r="T603" s="85" t="s">
        <v>436</v>
      </c>
      <c r="U603" s="85" t="s">
        <v>444</v>
      </c>
      <c r="V603" s="85" t="s">
        <v>453</v>
      </c>
      <c r="W603" s="85" t="s">
        <v>456</v>
      </c>
      <c r="X603" s="85" t="s">
        <v>330</v>
      </c>
      <c r="Z603" s="42" t="s">
        <v>1810</v>
      </c>
      <c r="AA603"/>
    </row>
    <row r="604" spans="1:27" s="39" customFormat="1" x14ac:dyDescent="0.35">
      <c r="A604" s="85" t="s">
        <v>811</v>
      </c>
      <c r="B604" s="87">
        <v>51059</v>
      </c>
      <c r="C604" s="87" t="s">
        <v>10</v>
      </c>
      <c r="D604" s="86">
        <v>2.8615658734038401</v>
      </c>
      <c r="E604" s="86">
        <f>SUMIFS('Ratios_MARAMA-VA'!T:T, 'Ratios_MARAMA-VA'!AA:AA, Z604)</f>
        <v>2.86156587340054</v>
      </c>
      <c r="F604" s="86">
        <f>SUMIFS('Ratios_MARAMA-VA'!J:J, 'Ratios_MARAMA-VA'!AA:AA, Z604)</f>
        <v>2.8745198785676699E-3</v>
      </c>
      <c r="G604" s="122">
        <f t="shared" si="37"/>
        <v>1.0045268939245966E-3</v>
      </c>
      <c r="H604" s="122">
        <v>2.8615658734038401</v>
      </c>
      <c r="I604" s="86">
        <v>2.8745198785709849E-3</v>
      </c>
      <c r="J604" s="122">
        <v>2.8615658734038401</v>
      </c>
      <c r="K604" s="86">
        <v>2.8745198785709849E-3</v>
      </c>
      <c r="L604" s="122" t="str" cm="1">
        <f t="array" ref="L604">_xlfn.SWITCH(A604,
    "District of Columbia", _xlfn.XLOOKUP(R604, '2015 O3 Growth Surrogates'!A:A, '2015 O3 Growth Surrogates'!H:H),
    "Maryland", _xlfn.XLOOKUP(R604, '2015 O3 Growth Surrogates'!A:A, '2015 O3 Growth Surrogates'!I:I),
    "Virginia", _xlfn.XLOOKUP(R604, '2015 O3 Growth Surrogates'!A:A, '2015 O3 Growth Surrogates'!J:J)
)</f>
        <v>No Growth</v>
      </c>
      <c r="M604" s="133" cm="1">
        <f t="array" ref="M604">_xlfn.SWITCH(L604,
"Employment", INDEX('Coop GFs_CFs'!C:D, MATCH(B604,'Coop GFs_CFs'!B:B,0),1),
"Population", INDEX('Coop GFs_CFs'!E:F, MATCH(B604,'Coop GFs_CFs'!B:B,0),1),
"Household", INDEX('Coop GFs_CFs'!G:H, MATCH(B604,'Coop GFs_CFs'!B:B,0),1),
"VMT", INDEX('Coop GFs_CFs'!I:J, MATCH(B604,'Coop GFs_CFs'!B:B,0),1),
"Lane Mile", INDEX('Coop GFs_CFs'!K:L, MATCH(B604,'Coop GFs_CFs'!B:B,0),1),
"Gas Sales", INDEX('Coop GFs_CFs'!M:N, MATCH(B604,'Coop GFs_CFs'!B:B,0),1),
"No Growth", INDEX('Coop GFs_CFs'!O:P, MATCH(B604,'Coop GFs_CFs'!B:B,0),1)
)</f>
        <v>1</v>
      </c>
      <c r="N604" s="133" cm="1">
        <f t="array" ref="N604">_xlfn.SWITCH(L604,
"Employment", INDEX('Coop GFs_CFs'!C:D, MATCH(B604,'Coop GFs_CFs'!B:B,0),2),
"Population", INDEX('Coop GFs_CFs'!E:F, MATCH(B604,'Coop GFs_CFs'!B:B,0),2),
"Household", INDEX('Coop GFs_CFs'!G:H, MATCH(B604,'Coop GFs_CFs'!B:B,0),2),
"VMT", INDEX('Coop GFs_CFs'!I:J, MATCH(B604,'Coop GFs_CFs'!B:B,0),2),
"Lane Mile", INDEX('Coop GFs_CFs'!K:L, MATCH(B604,'Coop GFs_CFs'!B:B,0),2),
"Gas Sales", INDEX('Coop GFs_CFs'!M:N, MATCH(B604,'Coop GFs_CFs'!B:B,0),2),
"No Growth", INDEX('Coop GFs_CFs'!O:P, MATCH(B604,'Coop GFs_CFs'!B:B,0),2)
)</f>
        <v>1</v>
      </c>
      <c r="O604" s="133"/>
      <c r="P604" s="86">
        <f t="shared" si="35"/>
        <v>2.8745198785676699E-3</v>
      </c>
      <c r="Q604" s="86">
        <f t="shared" si="36"/>
        <v>2.8745198785676699E-3</v>
      </c>
      <c r="R604" s="156" t="s">
        <v>455</v>
      </c>
      <c r="S604" s="85" t="s">
        <v>446</v>
      </c>
      <c r="T604" s="85" t="s">
        <v>436</v>
      </c>
      <c r="U604" s="85" t="s">
        <v>444</v>
      </c>
      <c r="V604" s="85" t="s">
        <v>453</v>
      </c>
      <c r="W604" s="85" t="s">
        <v>456</v>
      </c>
      <c r="X604" s="85" t="s">
        <v>330</v>
      </c>
      <c r="Z604" s="42" t="s">
        <v>1796</v>
      </c>
      <c r="AA604"/>
    </row>
    <row r="605" spans="1:27" s="39" customFormat="1" x14ac:dyDescent="0.35">
      <c r="A605" s="85" t="s">
        <v>811</v>
      </c>
      <c r="B605" s="87">
        <v>51059</v>
      </c>
      <c r="C605" s="87" t="s">
        <v>12</v>
      </c>
      <c r="D605" s="86">
        <v>21.461741604755201</v>
      </c>
      <c r="E605" s="86">
        <f>SUMIFS('Ratios_MARAMA-VA'!T:T, 'Ratios_MARAMA-VA'!AA:AA, Z605)</f>
        <v>21.4617416047303</v>
      </c>
      <c r="F605" s="86">
        <f>SUMIFS('Ratios_MARAMA-VA'!J:J, 'Ratios_MARAMA-VA'!AA:AA, Z605)</f>
        <v>2.1558896632412099E-2</v>
      </c>
      <c r="G605" s="122">
        <f t="shared" si="37"/>
        <v>1.0045268939246005E-3</v>
      </c>
      <c r="H605" s="122">
        <v>21.461741604755201</v>
      </c>
      <c r="I605" s="86">
        <v>2.1558896632437114E-2</v>
      </c>
      <c r="J605" s="122">
        <v>21.461741604755201</v>
      </c>
      <c r="K605" s="86">
        <v>2.1558896632437114E-2</v>
      </c>
      <c r="L605" s="122" t="str" cm="1">
        <f t="array" ref="L605">_xlfn.SWITCH(A605,
    "District of Columbia", _xlfn.XLOOKUP(R605, '2015 O3 Growth Surrogates'!A:A, '2015 O3 Growth Surrogates'!H:H),
    "Maryland", _xlfn.XLOOKUP(R605, '2015 O3 Growth Surrogates'!A:A, '2015 O3 Growth Surrogates'!I:I),
    "Virginia", _xlfn.XLOOKUP(R605, '2015 O3 Growth Surrogates'!A:A, '2015 O3 Growth Surrogates'!J:J)
)</f>
        <v>No Growth</v>
      </c>
      <c r="M605" s="133" cm="1">
        <f t="array" ref="M605">_xlfn.SWITCH(L605,
"Employment", INDEX('Coop GFs_CFs'!C:D, MATCH(B605,'Coop GFs_CFs'!B:B,0),1),
"Population", INDEX('Coop GFs_CFs'!E:F, MATCH(B605,'Coop GFs_CFs'!B:B,0),1),
"Household", INDEX('Coop GFs_CFs'!G:H, MATCH(B605,'Coop GFs_CFs'!B:B,0),1),
"VMT", INDEX('Coop GFs_CFs'!I:J, MATCH(B605,'Coop GFs_CFs'!B:B,0),1),
"Lane Mile", INDEX('Coop GFs_CFs'!K:L, MATCH(B605,'Coop GFs_CFs'!B:B,0),1),
"Gas Sales", INDEX('Coop GFs_CFs'!M:N, MATCH(B605,'Coop GFs_CFs'!B:B,0),1),
"No Growth", INDEX('Coop GFs_CFs'!O:P, MATCH(B605,'Coop GFs_CFs'!B:B,0),1)
)</f>
        <v>1</v>
      </c>
      <c r="N605" s="133" cm="1">
        <f t="array" ref="N605">_xlfn.SWITCH(L605,
"Employment", INDEX('Coop GFs_CFs'!C:D, MATCH(B605,'Coop GFs_CFs'!B:B,0),2),
"Population", INDEX('Coop GFs_CFs'!E:F, MATCH(B605,'Coop GFs_CFs'!B:B,0),2),
"Household", INDEX('Coop GFs_CFs'!G:H, MATCH(B605,'Coop GFs_CFs'!B:B,0),2),
"VMT", INDEX('Coop GFs_CFs'!I:J, MATCH(B605,'Coop GFs_CFs'!B:B,0),2),
"Lane Mile", INDEX('Coop GFs_CFs'!K:L, MATCH(B605,'Coop GFs_CFs'!B:B,0),2),
"Gas Sales", INDEX('Coop GFs_CFs'!M:N, MATCH(B605,'Coop GFs_CFs'!B:B,0),2),
"No Growth", INDEX('Coop GFs_CFs'!O:P, MATCH(B605,'Coop GFs_CFs'!B:B,0),2)
)</f>
        <v>1</v>
      </c>
      <c r="O605" s="133"/>
      <c r="P605" s="86">
        <f t="shared" si="35"/>
        <v>2.1558896632412099E-2</v>
      </c>
      <c r="Q605" s="86">
        <f t="shared" si="36"/>
        <v>2.1558896632412099E-2</v>
      </c>
      <c r="R605" s="156" t="s">
        <v>455</v>
      </c>
      <c r="S605" s="85" t="s">
        <v>446</v>
      </c>
      <c r="T605" s="85" t="s">
        <v>436</v>
      </c>
      <c r="U605" s="85" t="s">
        <v>444</v>
      </c>
      <c r="V605" s="85" t="s">
        <v>453</v>
      </c>
      <c r="W605" s="85" t="s">
        <v>456</v>
      </c>
      <c r="X605" s="85" t="s">
        <v>330</v>
      </c>
      <c r="Z605" s="42" t="s">
        <v>1811</v>
      </c>
      <c r="AA605"/>
    </row>
    <row r="606" spans="1:27" s="39" customFormat="1" x14ac:dyDescent="0.35">
      <c r="A606" s="85" t="s">
        <v>811</v>
      </c>
      <c r="B606" s="87">
        <v>51107</v>
      </c>
      <c r="C606" s="87" t="s">
        <v>10</v>
      </c>
      <c r="D606" s="86">
        <v>1.0239857294441601</v>
      </c>
      <c r="E606" s="86">
        <f>SUMIFS('Ratios_MARAMA-VA'!T:T, 'Ratios_MARAMA-VA'!AA:AA, Z606)</f>
        <v>1.02398572944296</v>
      </c>
      <c r="F606" s="86">
        <f>SUMIFS('Ratios_MARAMA-VA'!J:J, 'Ratios_MARAMA-VA'!AA:AA, Z606)</f>
        <v>1.0286212042204599E-3</v>
      </c>
      <c r="G606" s="122">
        <f t="shared" si="37"/>
        <v>1.0045268939246075E-3</v>
      </c>
      <c r="H606" s="122">
        <v>1.0239857294441601</v>
      </c>
      <c r="I606" s="86">
        <v>1.0286212042216656E-3</v>
      </c>
      <c r="J606" s="122">
        <v>1.0239857294441601</v>
      </c>
      <c r="K606" s="86">
        <v>1.0286212042216656E-3</v>
      </c>
      <c r="L606" s="122" t="str" cm="1">
        <f t="array" ref="L606">_xlfn.SWITCH(A606,
    "District of Columbia", _xlfn.XLOOKUP(R606, '2015 O3 Growth Surrogates'!A:A, '2015 O3 Growth Surrogates'!H:H),
    "Maryland", _xlfn.XLOOKUP(R606, '2015 O3 Growth Surrogates'!A:A, '2015 O3 Growth Surrogates'!I:I),
    "Virginia", _xlfn.XLOOKUP(R606, '2015 O3 Growth Surrogates'!A:A, '2015 O3 Growth Surrogates'!J:J)
)</f>
        <v>No Growth</v>
      </c>
      <c r="M606" s="133" cm="1">
        <f t="array" ref="M606">_xlfn.SWITCH(L606,
"Employment", INDEX('Coop GFs_CFs'!C:D, MATCH(B606,'Coop GFs_CFs'!B:B,0),1),
"Population", INDEX('Coop GFs_CFs'!E:F, MATCH(B606,'Coop GFs_CFs'!B:B,0),1),
"Household", INDEX('Coop GFs_CFs'!G:H, MATCH(B606,'Coop GFs_CFs'!B:B,0),1),
"VMT", INDEX('Coop GFs_CFs'!I:J, MATCH(B606,'Coop GFs_CFs'!B:B,0),1),
"Lane Mile", INDEX('Coop GFs_CFs'!K:L, MATCH(B606,'Coop GFs_CFs'!B:B,0),1),
"Gas Sales", INDEX('Coop GFs_CFs'!M:N, MATCH(B606,'Coop GFs_CFs'!B:B,0),1),
"No Growth", INDEX('Coop GFs_CFs'!O:P, MATCH(B606,'Coop GFs_CFs'!B:B,0),1)
)</f>
        <v>1</v>
      </c>
      <c r="N606" s="133" cm="1">
        <f t="array" ref="N606">_xlfn.SWITCH(L606,
"Employment", INDEX('Coop GFs_CFs'!C:D, MATCH(B606,'Coop GFs_CFs'!B:B,0),2),
"Population", INDEX('Coop GFs_CFs'!E:F, MATCH(B606,'Coop GFs_CFs'!B:B,0),2),
"Household", INDEX('Coop GFs_CFs'!G:H, MATCH(B606,'Coop GFs_CFs'!B:B,0),2),
"VMT", INDEX('Coop GFs_CFs'!I:J, MATCH(B606,'Coop GFs_CFs'!B:B,0),2),
"Lane Mile", INDEX('Coop GFs_CFs'!K:L, MATCH(B606,'Coop GFs_CFs'!B:B,0),2),
"Gas Sales", INDEX('Coop GFs_CFs'!M:N, MATCH(B606,'Coop GFs_CFs'!B:B,0),2),
"No Growth", INDEX('Coop GFs_CFs'!O:P, MATCH(B606,'Coop GFs_CFs'!B:B,0),2)
)</f>
        <v>1</v>
      </c>
      <c r="O606" s="133"/>
      <c r="P606" s="86">
        <f t="shared" si="35"/>
        <v>1.0286212042204599E-3</v>
      </c>
      <c r="Q606" s="86">
        <f t="shared" si="36"/>
        <v>1.0286212042204599E-3</v>
      </c>
      <c r="R606" s="156" t="s">
        <v>455</v>
      </c>
      <c r="S606" s="85" t="s">
        <v>446</v>
      </c>
      <c r="T606" s="85" t="s">
        <v>436</v>
      </c>
      <c r="U606" s="85" t="s">
        <v>444</v>
      </c>
      <c r="V606" s="85" t="s">
        <v>453</v>
      </c>
      <c r="W606" s="85" t="s">
        <v>456</v>
      </c>
      <c r="X606" s="85" t="s">
        <v>330</v>
      </c>
      <c r="Z606" s="42" t="s">
        <v>1799</v>
      </c>
      <c r="AA606"/>
    </row>
    <row r="607" spans="1:27" s="39" customFormat="1" x14ac:dyDescent="0.35">
      <c r="A607" s="85" t="s">
        <v>811</v>
      </c>
      <c r="B607" s="87">
        <v>51107</v>
      </c>
      <c r="C607" s="87" t="s">
        <v>12</v>
      </c>
      <c r="D607" s="86">
        <v>7.6798924816764798</v>
      </c>
      <c r="E607" s="86">
        <f>SUMIFS('Ratios_MARAMA-VA'!T:T, 'Ratios_MARAMA-VA'!AA:AA, Z607)</f>
        <v>7.6798924816675802</v>
      </c>
      <c r="F607" s="86">
        <f>SUMIFS('Ratios_MARAMA-VA'!J:J, 'Ratios_MARAMA-VA'!AA:AA, Z607)</f>
        <v>7.7146585402844397E-3</v>
      </c>
      <c r="G607" s="122">
        <f t="shared" si="37"/>
        <v>1.0045268939246023E-3</v>
      </c>
      <c r="H607" s="122">
        <v>7.6798924816764798</v>
      </c>
      <c r="I607" s="86">
        <v>7.7146585402933796E-3</v>
      </c>
      <c r="J607" s="122">
        <v>7.6798924816764798</v>
      </c>
      <c r="K607" s="86">
        <v>7.7146585402933796E-3</v>
      </c>
      <c r="L607" s="122" t="str" cm="1">
        <f t="array" ref="L607">_xlfn.SWITCH(A607,
    "District of Columbia", _xlfn.XLOOKUP(R607, '2015 O3 Growth Surrogates'!A:A, '2015 O3 Growth Surrogates'!H:H),
    "Maryland", _xlfn.XLOOKUP(R607, '2015 O3 Growth Surrogates'!A:A, '2015 O3 Growth Surrogates'!I:I),
    "Virginia", _xlfn.XLOOKUP(R607, '2015 O3 Growth Surrogates'!A:A, '2015 O3 Growth Surrogates'!J:J)
)</f>
        <v>No Growth</v>
      </c>
      <c r="M607" s="133" cm="1">
        <f t="array" ref="M607">_xlfn.SWITCH(L607,
"Employment", INDEX('Coop GFs_CFs'!C:D, MATCH(B607,'Coop GFs_CFs'!B:B,0),1),
"Population", INDEX('Coop GFs_CFs'!E:F, MATCH(B607,'Coop GFs_CFs'!B:B,0),1),
"Household", INDEX('Coop GFs_CFs'!G:H, MATCH(B607,'Coop GFs_CFs'!B:B,0),1),
"VMT", INDEX('Coop GFs_CFs'!I:J, MATCH(B607,'Coop GFs_CFs'!B:B,0),1),
"Lane Mile", INDEX('Coop GFs_CFs'!K:L, MATCH(B607,'Coop GFs_CFs'!B:B,0),1),
"Gas Sales", INDEX('Coop GFs_CFs'!M:N, MATCH(B607,'Coop GFs_CFs'!B:B,0),1),
"No Growth", INDEX('Coop GFs_CFs'!O:P, MATCH(B607,'Coop GFs_CFs'!B:B,0),1)
)</f>
        <v>1</v>
      </c>
      <c r="N607" s="133" cm="1">
        <f t="array" ref="N607">_xlfn.SWITCH(L607,
"Employment", INDEX('Coop GFs_CFs'!C:D, MATCH(B607,'Coop GFs_CFs'!B:B,0),2),
"Population", INDEX('Coop GFs_CFs'!E:F, MATCH(B607,'Coop GFs_CFs'!B:B,0),2),
"Household", INDEX('Coop GFs_CFs'!G:H, MATCH(B607,'Coop GFs_CFs'!B:B,0),2),
"VMT", INDEX('Coop GFs_CFs'!I:J, MATCH(B607,'Coop GFs_CFs'!B:B,0),2),
"Lane Mile", INDEX('Coop GFs_CFs'!K:L, MATCH(B607,'Coop GFs_CFs'!B:B,0),2),
"Gas Sales", INDEX('Coop GFs_CFs'!M:N, MATCH(B607,'Coop GFs_CFs'!B:B,0),2),
"No Growth", INDEX('Coop GFs_CFs'!O:P, MATCH(B607,'Coop GFs_CFs'!B:B,0),2)
)</f>
        <v>1</v>
      </c>
      <c r="O607" s="133"/>
      <c r="P607" s="86">
        <f t="shared" si="35"/>
        <v>7.7146585402844397E-3</v>
      </c>
      <c r="Q607" s="86">
        <f t="shared" si="36"/>
        <v>7.7146585402844397E-3</v>
      </c>
      <c r="R607" s="156" t="s">
        <v>455</v>
      </c>
      <c r="S607" s="85" t="s">
        <v>446</v>
      </c>
      <c r="T607" s="85" t="s">
        <v>436</v>
      </c>
      <c r="U607" s="85" t="s">
        <v>444</v>
      </c>
      <c r="V607" s="85" t="s">
        <v>453</v>
      </c>
      <c r="W607" s="85" t="s">
        <v>456</v>
      </c>
      <c r="X607" s="85" t="s">
        <v>330</v>
      </c>
      <c r="Z607" s="42" t="s">
        <v>1814</v>
      </c>
      <c r="AA607"/>
    </row>
    <row r="608" spans="1:27" s="39" customFormat="1" x14ac:dyDescent="0.35">
      <c r="A608" s="85" t="s">
        <v>811</v>
      </c>
      <c r="B608" s="87">
        <v>51153</v>
      </c>
      <c r="C608" s="87" t="s">
        <v>10</v>
      </c>
      <c r="D608" s="86">
        <v>1.48616650156448</v>
      </c>
      <c r="E608" s="86">
        <f>SUMIFS('Ratios_MARAMA-VA'!T:T, 'Ratios_MARAMA-VA'!AA:AA, Z608)</f>
        <v>1.4861665015627501</v>
      </c>
      <c r="F608" s="86">
        <f>SUMIFS('Ratios_MARAMA-VA'!J:J, 'Ratios_MARAMA-VA'!AA:AA, Z608)</f>
        <v>1.49289421966963E-3</v>
      </c>
      <c r="G608" s="122">
        <f t="shared" si="37"/>
        <v>1.0045268939246077E-3</v>
      </c>
      <c r="H608" s="122">
        <v>1.48616650156448</v>
      </c>
      <c r="I608" s="86">
        <v>1.4928942196713677E-3</v>
      </c>
      <c r="J608" s="122">
        <v>1.48616650156448</v>
      </c>
      <c r="K608" s="86">
        <v>1.4928942196713677E-3</v>
      </c>
      <c r="L608" s="122" t="str" cm="1">
        <f t="array" ref="L608">_xlfn.SWITCH(A608,
    "District of Columbia", _xlfn.XLOOKUP(R608, '2015 O3 Growth Surrogates'!A:A, '2015 O3 Growth Surrogates'!H:H),
    "Maryland", _xlfn.XLOOKUP(R608, '2015 O3 Growth Surrogates'!A:A, '2015 O3 Growth Surrogates'!I:I),
    "Virginia", _xlfn.XLOOKUP(R608, '2015 O3 Growth Surrogates'!A:A, '2015 O3 Growth Surrogates'!J:J)
)</f>
        <v>No Growth</v>
      </c>
      <c r="M608" s="133" cm="1">
        <f t="array" ref="M608">_xlfn.SWITCH(L608,
"Employment", INDEX('Coop GFs_CFs'!C:D, MATCH(B608,'Coop GFs_CFs'!B:B,0),1),
"Population", INDEX('Coop GFs_CFs'!E:F, MATCH(B608,'Coop GFs_CFs'!B:B,0),1),
"Household", INDEX('Coop GFs_CFs'!G:H, MATCH(B608,'Coop GFs_CFs'!B:B,0),1),
"VMT", INDEX('Coop GFs_CFs'!I:J, MATCH(B608,'Coop GFs_CFs'!B:B,0),1),
"Lane Mile", INDEX('Coop GFs_CFs'!K:L, MATCH(B608,'Coop GFs_CFs'!B:B,0),1),
"Gas Sales", INDEX('Coop GFs_CFs'!M:N, MATCH(B608,'Coop GFs_CFs'!B:B,0),1),
"No Growth", INDEX('Coop GFs_CFs'!O:P, MATCH(B608,'Coop GFs_CFs'!B:B,0),1)
)</f>
        <v>1</v>
      </c>
      <c r="N608" s="133" cm="1">
        <f t="array" ref="N608">_xlfn.SWITCH(L608,
"Employment", INDEX('Coop GFs_CFs'!C:D, MATCH(B608,'Coop GFs_CFs'!B:B,0),2),
"Population", INDEX('Coop GFs_CFs'!E:F, MATCH(B608,'Coop GFs_CFs'!B:B,0),2),
"Household", INDEX('Coop GFs_CFs'!G:H, MATCH(B608,'Coop GFs_CFs'!B:B,0),2),
"VMT", INDEX('Coop GFs_CFs'!I:J, MATCH(B608,'Coop GFs_CFs'!B:B,0),2),
"Lane Mile", INDEX('Coop GFs_CFs'!K:L, MATCH(B608,'Coop GFs_CFs'!B:B,0),2),
"Gas Sales", INDEX('Coop GFs_CFs'!M:N, MATCH(B608,'Coop GFs_CFs'!B:B,0),2),
"No Growth", INDEX('Coop GFs_CFs'!O:P, MATCH(B608,'Coop GFs_CFs'!B:B,0),2)
)</f>
        <v>1</v>
      </c>
      <c r="O608" s="133"/>
      <c r="P608" s="86">
        <f t="shared" si="35"/>
        <v>1.49289421966963E-3</v>
      </c>
      <c r="Q608" s="86">
        <f t="shared" si="36"/>
        <v>1.49289421966963E-3</v>
      </c>
      <c r="R608" s="156" t="s">
        <v>455</v>
      </c>
      <c r="S608" s="85" t="s">
        <v>446</v>
      </c>
      <c r="T608" s="85" t="s">
        <v>436</v>
      </c>
      <c r="U608" s="85" t="s">
        <v>444</v>
      </c>
      <c r="V608" s="85" t="s">
        <v>453</v>
      </c>
      <c r="W608" s="85" t="s">
        <v>456</v>
      </c>
      <c r="X608" s="85" t="s">
        <v>330</v>
      </c>
      <c r="Z608" s="42" t="s">
        <v>1802</v>
      </c>
      <c r="AA608"/>
    </row>
    <row r="609" spans="1:27" s="39" customFormat="1" x14ac:dyDescent="0.35">
      <c r="A609" s="85" t="s">
        <v>811</v>
      </c>
      <c r="B609" s="87">
        <v>51153</v>
      </c>
      <c r="C609" s="87" t="s">
        <v>12</v>
      </c>
      <c r="D609" s="86">
        <v>11.1462512075072</v>
      </c>
      <c r="E609" s="86">
        <f>SUMIFS('Ratios_MARAMA-VA'!T:T, 'Ratios_MARAMA-VA'!AA:AA, Z609)</f>
        <v>11.1462512074943</v>
      </c>
      <c r="F609" s="86">
        <f>SUMIFS('Ratios_MARAMA-VA'!J:J, 'Ratios_MARAMA-VA'!AA:AA, Z609)</f>
        <v>1.1196709104367601E-2</v>
      </c>
      <c r="G609" s="122">
        <f t="shared" si="37"/>
        <v>1.0045268939246027E-3</v>
      </c>
      <c r="H609" s="122">
        <v>11.1462512075072</v>
      </c>
      <c r="I609" s="86">
        <v>1.1196709104380561E-2</v>
      </c>
      <c r="J609" s="122">
        <v>11.1462512075072</v>
      </c>
      <c r="K609" s="86">
        <v>1.1196709104380561E-2</v>
      </c>
      <c r="L609" s="122" t="str" cm="1">
        <f t="array" ref="L609">_xlfn.SWITCH(A609,
    "District of Columbia", _xlfn.XLOOKUP(R609, '2015 O3 Growth Surrogates'!A:A, '2015 O3 Growth Surrogates'!H:H),
    "Maryland", _xlfn.XLOOKUP(R609, '2015 O3 Growth Surrogates'!A:A, '2015 O3 Growth Surrogates'!I:I),
    "Virginia", _xlfn.XLOOKUP(R609, '2015 O3 Growth Surrogates'!A:A, '2015 O3 Growth Surrogates'!J:J)
)</f>
        <v>No Growth</v>
      </c>
      <c r="M609" s="133" cm="1">
        <f t="array" ref="M609">_xlfn.SWITCH(L609,
"Employment", INDEX('Coop GFs_CFs'!C:D, MATCH(B609,'Coop GFs_CFs'!B:B,0),1),
"Population", INDEX('Coop GFs_CFs'!E:F, MATCH(B609,'Coop GFs_CFs'!B:B,0),1),
"Household", INDEX('Coop GFs_CFs'!G:H, MATCH(B609,'Coop GFs_CFs'!B:B,0),1),
"VMT", INDEX('Coop GFs_CFs'!I:J, MATCH(B609,'Coop GFs_CFs'!B:B,0),1),
"Lane Mile", INDEX('Coop GFs_CFs'!K:L, MATCH(B609,'Coop GFs_CFs'!B:B,0),1),
"Gas Sales", INDEX('Coop GFs_CFs'!M:N, MATCH(B609,'Coop GFs_CFs'!B:B,0),1),
"No Growth", INDEX('Coop GFs_CFs'!O:P, MATCH(B609,'Coop GFs_CFs'!B:B,0),1)
)</f>
        <v>1</v>
      </c>
      <c r="N609" s="133" cm="1">
        <f t="array" ref="N609">_xlfn.SWITCH(L609,
"Employment", INDEX('Coop GFs_CFs'!C:D, MATCH(B609,'Coop GFs_CFs'!B:B,0),2),
"Population", INDEX('Coop GFs_CFs'!E:F, MATCH(B609,'Coop GFs_CFs'!B:B,0),2),
"Household", INDEX('Coop GFs_CFs'!G:H, MATCH(B609,'Coop GFs_CFs'!B:B,0),2),
"VMT", INDEX('Coop GFs_CFs'!I:J, MATCH(B609,'Coop GFs_CFs'!B:B,0),2),
"Lane Mile", INDEX('Coop GFs_CFs'!K:L, MATCH(B609,'Coop GFs_CFs'!B:B,0),2),
"Gas Sales", INDEX('Coop GFs_CFs'!M:N, MATCH(B609,'Coop GFs_CFs'!B:B,0),2),
"No Growth", INDEX('Coop GFs_CFs'!O:P, MATCH(B609,'Coop GFs_CFs'!B:B,0),2)
)</f>
        <v>1</v>
      </c>
      <c r="O609" s="133"/>
      <c r="P609" s="86">
        <f t="shared" si="35"/>
        <v>1.1196709104367601E-2</v>
      </c>
      <c r="Q609" s="86">
        <f t="shared" si="36"/>
        <v>1.1196709104367601E-2</v>
      </c>
      <c r="R609" s="156" t="s">
        <v>455</v>
      </c>
      <c r="S609" s="85" t="s">
        <v>446</v>
      </c>
      <c r="T609" s="85" t="s">
        <v>436</v>
      </c>
      <c r="U609" s="85" t="s">
        <v>444</v>
      </c>
      <c r="V609" s="85" t="s">
        <v>453</v>
      </c>
      <c r="W609" s="85" t="s">
        <v>456</v>
      </c>
      <c r="X609" s="85" t="s">
        <v>330</v>
      </c>
      <c r="Z609" s="42" t="s">
        <v>1817</v>
      </c>
      <c r="AA609"/>
    </row>
    <row r="610" spans="1:27" s="39" customFormat="1" x14ac:dyDescent="0.35">
      <c r="A610" s="85" t="s">
        <v>811</v>
      </c>
      <c r="B610" s="87">
        <v>51510</v>
      </c>
      <c r="C610" s="87" t="s">
        <v>10</v>
      </c>
      <c r="D610" s="86">
        <v>9.9613423799679995E-2</v>
      </c>
      <c r="E610" s="86">
        <f>SUMIFS('Ratios_MARAMA-VA'!T:T, 'Ratios_MARAMA-VA'!AA:AA, Z610)</f>
        <v>9.9613423799564199E-2</v>
      </c>
      <c r="F610" s="86">
        <f>SUMIFS('Ratios_MARAMA-VA'!J:J, 'Ratios_MARAMA-VA'!AA:AA, Z610)</f>
        <v>1.00064363202572E-4</v>
      </c>
      <c r="G610" s="122">
        <f t="shared" si="37"/>
        <v>1.0045268939246096E-3</v>
      </c>
      <c r="H610" s="122">
        <v>9.9613423799679995E-2</v>
      </c>
      <c r="I610" s="86">
        <v>1.0006436320268833E-4</v>
      </c>
      <c r="J610" s="122">
        <v>9.9613423799679995E-2</v>
      </c>
      <c r="K610" s="86">
        <v>1.0006436320268833E-4</v>
      </c>
      <c r="L610" s="122" t="str" cm="1">
        <f t="array" ref="L610">_xlfn.SWITCH(A610,
    "District of Columbia", _xlfn.XLOOKUP(R610, '2015 O3 Growth Surrogates'!A:A, '2015 O3 Growth Surrogates'!H:H),
    "Maryland", _xlfn.XLOOKUP(R610, '2015 O3 Growth Surrogates'!A:A, '2015 O3 Growth Surrogates'!I:I),
    "Virginia", _xlfn.XLOOKUP(R610, '2015 O3 Growth Surrogates'!A:A, '2015 O3 Growth Surrogates'!J:J)
)</f>
        <v>No Growth</v>
      </c>
      <c r="M610" s="133" cm="1">
        <f t="array" ref="M610">_xlfn.SWITCH(L610,
"Employment", INDEX('Coop GFs_CFs'!C:D, MATCH(B610,'Coop GFs_CFs'!B:B,0),1),
"Population", INDEX('Coop GFs_CFs'!E:F, MATCH(B610,'Coop GFs_CFs'!B:B,0),1),
"Household", INDEX('Coop GFs_CFs'!G:H, MATCH(B610,'Coop GFs_CFs'!B:B,0),1),
"VMT", INDEX('Coop GFs_CFs'!I:J, MATCH(B610,'Coop GFs_CFs'!B:B,0),1),
"Lane Mile", INDEX('Coop GFs_CFs'!K:L, MATCH(B610,'Coop GFs_CFs'!B:B,0),1),
"Gas Sales", INDEX('Coop GFs_CFs'!M:N, MATCH(B610,'Coop GFs_CFs'!B:B,0),1),
"No Growth", INDEX('Coop GFs_CFs'!O:P, MATCH(B610,'Coop GFs_CFs'!B:B,0),1)
)</f>
        <v>1</v>
      </c>
      <c r="N610" s="133" cm="1">
        <f t="array" ref="N610">_xlfn.SWITCH(L610,
"Employment", INDEX('Coop GFs_CFs'!C:D, MATCH(B610,'Coop GFs_CFs'!B:B,0),2),
"Population", INDEX('Coop GFs_CFs'!E:F, MATCH(B610,'Coop GFs_CFs'!B:B,0),2),
"Household", INDEX('Coop GFs_CFs'!G:H, MATCH(B610,'Coop GFs_CFs'!B:B,0),2),
"VMT", INDEX('Coop GFs_CFs'!I:J, MATCH(B610,'Coop GFs_CFs'!B:B,0),2),
"Lane Mile", INDEX('Coop GFs_CFs'!K:L, MATCH(B610,'Coop GFs_CFs'!B:B,0),2),
"Gas Sales", INDEX('Coop GFs_CFs'!M:N, MATCH(B610,'Coop GFs_CFs'!B:B,0),2),
"No Growth", INDEX('Coop GFs_CFs'!O:P, MATCH(B610,'Coop GFs_CFs'!B:B,0),2)
)</f>
        <v>1</v>
      </c>
      <c r="O610" s="133"/>
      <c r="P610" s="86">
        <f t="shared" si="35"/>
        <v>1.00064363202572E-4</v>
      </c>
      <c r="Q610" s="86">
        <f t="shared" si="36"/>
        <v>1.00064363202572E-4</v>
      </c>
      <c r="R610" s="156" t="s">
        <v>455</v>
      </c>
      <c r="S610" s="85" t="s">
        <v>446</v>
      </c>
      <c r="T610" s="85" t="s">
        <v>436</v>
      </c>
      <c r="U610" s="85" t="s">
        <v>444</v>
      </c>
      <c r="V610" s="85" t="s">
        <v>453</v>
      </c>
      <c r="W610" s="85" t="s">
        <v>456</v>
      </c>
      <c r="X610" s="85" t="s">
        <v>330</v>
      </c>
      <c r="Z610" s="42" t="s">
        <v>1794</v>
      </c>
      <c r="AA610"/>
    </row>
    <row r="611" spans="1:27" s="39" customFormat="1" x14ac:dyDescent="0.35">
      <c r="A611" s="85" t="s">
        <v>811</v>
      </c>
      <c r="B611" s="87">
        <v>51510</v>
      </c>
      <c r="C611" s="87" t="s">
        <v>12</v>
      </c>
      <c r="D611" s="86">
        <v>0.74710048283571195</v>
      </c>
      <c r="E611" s="86">
        <f>SUMIFS('Ratios_MARAMA-VA'!T:T, 'Ratios_MARAMA-VA'!AA:AA, Z611)</f>
        <v>0.74710048283484298</v>
      </c>
      <c r="F611" s="86">
        <f>SUMIFS('Ratios_MARAMA-VA'!J:J, 'Ratios_MARAMA-VA'!AA:AA, Z611)</f>
        <v>7.5048252747166001E-4</v>
      </c>
      <c r="G611" s="122">
        <f t="shared" si="37"/>
        <v>1.0045268939246083E-3</v>
      </c>
      <c r="H611" s="122">
        <v>0.74710048283571195</v>
      </c>
      <c r="I611" s="86">
        <v>7.504825274725329E-4</v>
      </c>
      <c r="J611" s="122">
        <v>0.74710048283571195</v>
      </c>
      <c r="K611" s="86">
        <v>7.504825274725329E-4</v>
      </c>
      <c r="L611" s="122" t="str" cm="1">
        <f t="array" ref="L611">_xlfn.SWITCH(A611,
    "District of Columbia", _xlfn.XLOOKUP(R611, '2015 O3 Growth Surrogates'!A:A, '2015 O3 Growth Surrogates'!H:H),
    "Maryland", _xlfn.XLOOKUP(R611, '2015 O3 Growth Surrogates'!A:A, '2015 O3 Growth Surrogates'!I:I),
    "Virginia", _xlfn.XLOOKUP(R611, '2015 O3 Growth Surrogates'!A:A, '2015 O3 Growth Surrogates'!J:J)
)</f>
        <v>No Growth</v>
      </c>
      <c r="M611" s="133" cm="1">
        <f t="array" ref="M611">_xlfn.SWITCH(L611,
"Employment", INDEX('Coop GFs_CFs'!C:D, MATCH(B611,'Coop GFs_CFs'!B:B,0),1),
"Population", INDEX('Coop GFs_CFs'!E:F, MATCH(B611,'Coop GFs_CFs'!B:B,0),1),
"Household", INDEX('Coop GFs_CFs'!G:H, MATCH(B611,'Coop GFs_CFs'!B:B,0),1),
"VMT", INDEX('Coop GFs_CFs'!I:J, MATCH(B611,'Coop GFs_CFs'!B:B,0),1),
"Lane Mile", INDEX('Coop GFs_CFs'!K:L, MATCH(B611,'Coop GFs_CFs'!B:B,0),1),
"Gas Sales", INDEX('Coop GFs_CFs'!M:N, MATCH(B611,'Coop GFs_CFs'!B:B,0),1),
"No Growth", INDEX('Coop GFs_CFs'!O:P, MATCH(B611,'Coop GFs_CFs'!B:B,0),1)
)</f>
        <v>1</v>
      </c>
      <c r="N611" s="133" cm="1">
        <f t="array" ref="N611">_xlfn.SWITCH(L611,
"Employment", INDEX('Coop GFs_CFs'!C:D, MATCH(B611,'Coop GFs_CFs'!B:B,0),2),
"Population", INDEX('Coop GFs_CFs'!E:F, MATCH(B611,'Coop GFs_CFs'!B:B,0),2),
"Household", INDEX('Coop GFs_CFs'!G:H, MATCH(B611,'Coop GFs_CFs'!B:B,0),2),
"VMT", INDEX('Coop GFs_CFs'!I:J, MATCH(B611,'Coop GFs_CFs'!B:B,0),2),
"Lane Mile", INDEX('Coop GFs_CFs'!K:L, MATCH(B611,'Coop GFs_CFs'!B:B,0),2),
"Gas Sales", INDEX('Coop GFs_CFs'!M:N, MATCH(B611,'Coop GFs_CFs'!B:B,0),2),
"No Growth", INDEX('Coop GFs_CFs'!O:P, MATCH(B611,'Coop GFs_CFs'!B:B,0),2)
)</f>
        <v>1</v>
      </c>
      <c r="O611" s="133"/>
      <c r="P611" s="86">
        <f t="shared" si="35"/>
        <v>7.5048252747166001E-4</v>
      </c>
      <c r="Q611" s="86">
        <f t="shared" si="36"/>
        <v>7.5048252747166001E-4</v>
      </c>
      <c r="R611" s="156" t="s">
        <v>455</v>
      </c>
      <c r="S611" s="85" t="s">
        <v>446</v>
      </c>
      <c r="T611" s="85" t="s">
        <v>436</v>
      </c>
      <c r="U611" s="85" t="s">
        <v>444</v>
      </c>
      <c r="V611" s="85" t="s">
        <v>453</v>
      </c>
      <c r="W611" s="85" t="s">
        <v>456</v>
      </c>
      <c r="X611" s="85" t="s">
        <v>330</v>
      </c>
      <c r="Z611" s="42" t="s">
        <v>1809</v>
      </c>
      <c r="AA611"/>
    </row>
    <row r="612" spans="1:27" s="39" customFormat="1" x14ac:dyDescent="0.35">
      <c r="A612" s="85" t="s">
        <v>811</v>
      </c>
      <c r="B612" s="87">
        <v>51600</v>
      </c>
      <c r="C612" s="87" t="s">
        <v>10</v>
      </c>
      <c r="D612" s="86">
        <v>7.2696188518236796E-2</v>
      </c>
      <c r="E612" s="86">
        <f>SUMIFS('Ratios_MARAMA-VA'!T:T, 'Ratios_MARAMA-VA'!AA:AA, Z612)</f>
        <v>7.2696188518152294E-2</v>
      </c>
      <c r="F612" s="86">
        <f>SUMIFS('Ratios_MARAMA-VA'!J:J, 'Ratios_MARAMA-VA'!AA:AA, Z612)</f>
        <v>7.3025276452296994E-5</v>
      </c>
      <c r="G612" s="122">
        <f t="shared" si="37"/>
        <v>1.0045268939246042E-3</v>
      </c>
      <c r="H612" s="122">
        <v>7.2696188518236796E-2</v>
      </c>
      <c r="I612" s="86">
        <v>7.3025276452381887E-5</v>
      </c>
      <c r="J612" s="122">
        <v>7.2696188518236796E-2</v>
      </c>
      <c r="K612" s="86">
        <v>7.3025276452381887E-5</v>
      </c>
      <c r="L612" s="122" t="str" cm="1">
        <f t="array" ref="L612">_xlfn.SWITCH(A612,
    "District of Columbia", _xlfn.XLOOKUP(R612, '2015 O3 Growth Surrogates'!A:A, '2015 O3 Growth Surrogates'!H:H),
    "Maryland", _xlfn.XLOOKUP(R612, '2015 O3 Growth Surrogates'!A:A, '2015 O3 Growth Surrogates'!I:I),
    "Virginia", _xlfn.XLOOKUP(R612, '2015 O3 Growth Surrogates'!A:A, '2015 O3 Growth Surrogates'!J:J)
)</f>
        <v>No Growth</v>
      </c>
      <c r="M612" s="133" cm="1">
        <f t="array" ref="M612">_xlfn.SWITCH(L612,
"Employment", INDEX('Coop GFs_CFs'!C:D, MATCH(B612,'Coop GFs_CFs'!B:B,0),1),
"Population", INDEX('Coop GFs_CFs'!E:F, MATCH(B612,'Coop GFs_CFs'!B:B,0),1),
"Household", INDEX('Coop GFs_CFs'!G:H, MATCH(B612,'Coop GFs_CFs'!B:B,0),1),
"VMT", INDEX('Coop GFs_CFs'!I:J, MATCH(B612,'Coop GFs_CFs'!B:B,0),1),
"Lane Mile", INDEX('Coop GFs_CFs'!K:L, MATCH(B612,'Coop GFs_CFs'!B:B,0),1),
"Gas Sales", INDEX('Coop GFs_CFs'!M:N, MATCH(B612,'Coop GFs_CFs'!B:B,0),1),
"No Growth", INDEX('Coop GFs_CFs'!O:P, MATCH(B612,'Coop GFs_CFs'!B:B,0),1)
)</f>
        <v>1</v>
      </c>
      <c r="N612" s="133" cm="1">
        <f t="array" ref="N612">_xlfn.SWITCH(L612,
"Employment", INDEX('Coop GFs_CFs'!C:D, MATCH(B612,'Coop GFs_CFs'!B:B,0),2),
"Population", INDEX('Coop GFs_CFs'!E:F, MATCH(B612,'Coop GFs_CFs'!B:B,0),2),
"Household", INDEX('Coop GFs_CFs'!G:H, MATCH(B612,'Coop GFs_CFs'!B:B,0),2),
"VMT", INDEX('Coop GFs_CFs'!I:J, MATCH(B612,'Coop GFs_CFs'!B:B,0),2),
"Lane Mile", INDEX('Coop GFs_CFs'!K:L, MATCH(B612,'Coop GFs_CFs'!B:B,0),2),
"Gas Sales", INDEX('Coop GFs_CFs'!M:N, MATCH(B612,'Coop GFs_CFs'!B:B,0),2),
"No Growth", INDEX('Coop GFs_CFs'!O:P, MATCH(B612,'Coop GFs_CFs'!B:B,0),2)
)</f>
        <v>1</v>
      </c>
      <c r="O612" s="133"/>
      <c r="P612" s="86">
        <f t="shared" si="35"/>
        <v>7.3025276452296994E-5</v>
      </c>
      <c r="Q612" s="86">
        <f t="shared" si="36"/>
        <v>7.3025276452296994E-5</v>
      </c>
      <c r="R612" s="156" t="s">
        <v>455</v>
      </c>
      <c r="S612" s="85" t="s">
        <v>446</v>
      </c>
      <c r="T612" s="85" t="s">
        <v>436</v>
      </c>
      <c r="U612" s="85" t="s">
        <v>444</v>
      </c>
      <c r="V612" s="85" t="s">
        <v>453</v>
      </c>
      <c r="W612" s="85" t="s">
        <v>456</v>
      </c>
      <c r="X612" s="85" t="s">
        <v>330</v>
      </c>
      <c r="Z612" s="42" t="s">
        <v>1797</v>
      </c>
      <c r="AA612"/>
    </row>
    <row r="613" spans="1:27" s="39" customFormat="1" x14ac:dyDescent="0.35">
      <c r="A613" s="85" t="s">
        <v>811</v>
      </c>
      <c r="B613" s="87">
        <v>51600</v>
      </c>
      <c r="C613" s="87" t="s">
        <v>12</v>
      </c>
      <c r="D613" s="86">
        <v>0.54522143834451198</v>
      </c>
      <c r="E613" s="86">
        <f>SUMIFS('Ratios_MARAMA-VA'!T:T, 'Ratios_MARAMA-VA'!AA:AA, Z613)</f>
        <v>0.54522143834387904</v>
      </c>
      <c r="F613" s="86">
        <f>SUMIFS('Ratios_MARAMA-VA'!J:J, 'Ratios_MARAMA-VA'!AA:AA, Z613)</f>
        <v>5.47689597960683E-4</v>
      </c>
      <c r="G613" s="122">
        <f t="shared" si="37"/>
        <v>1.0045268939246062E-3</v>
      </c>
      <c r="H613" s="122">
        <v>0.54522143834451198</v>
      </c>
      <c r="I613" s="86">
        <v>5.4768959796131877E-4</v>
      </c>
      <c r="J613" s="122">
        <v>0.54522143834451198</v>
      </c>
      <c r="K613" s="86">
        <v>5.4768959796131877E-4</v>
      </c>
      <c r="L613" s="122" t="str" cm="1">
        <f t="array" ref="L613">_xlfn.SWITCH(A613,
    "District of Columbia", _xlfn.XLOOKUP(R613, '2015 O3 Growth Surrogates'!A:A, '2015 O3 Growth Surrogates'!H:H),
    "Maryland", _xlfn.XLOOKUP(R613, '2015 O3 Growth Surrogates'!A:A, '2015 O3 Growth Surrogates'!I:I),
    "Virginia", _xlfn.XLOOKUP(R613, '2015 O3 Growth Surrogates'!A:A, '2015 O3 Growth Surrogates'!J:J)
)</f>
        <v>No Growth</v>
      </c>
      <c r="M613" s="133" cm="1">
        <f t="array" ref="M613">_xlfn.SWITCH(L613,
"Employment", INDEX('Coop GFs_CFs'!C:D, MATCH(B613,'Coop GFs_CFs'!B:B,0),1),
"Population", INDEX('Coop GFs_CFs'!E:F, MATCH(B613,'Coop GFs_CFs'!B:B,0),1),
"Household", INDEX('Coop GFs_CFs'!G:H, MATCH(B613,'Coop GFs_CFs'!B:B,0),1),
"VMT", INDEX('Coop GFs_CFs'!I:J, MATCH(B613,'Coop GFs_CFs'!B:B,0),1),
"Lane Mile", INDEX('Coop GFs_CFs'!K:L, MATCH(B613,'Coop GFs_CFs'!B:B,0),1),
"Gas Sales", INDEX('Coop GFs_CFs'!M:N, MATCH(B613,'Coop GFs_CFs'!B:B,0),1),
"No Growth", INDEX('Coop GFs_CFs'!O:P, MATCH(B613,'Coop GFs_CFs'!B:B,0),1)
)</f>
        <v>1</v>
      </c>
      <c r="N613" s="133" cm="1">
        <f t="array" ref="N613">_xlfn.SWITCH(L613,
"Employment", INDEX('Coop GFs_CFs'!C:D, MATCH(B613,'Coop GFs_CFs'!B:B,0),2),
"Population", INDEX('Coop GFs_CFs'!E:F, MATCH(B613,'Coop GFs_CFs'!B:B,0),2),
"Household", INDEX('Coop GFs_CFs'!G:H, MATCH(B613,'Coop GFs_CFs'!B:B,0),2),
"VMT", INDEX('Coop GFs_CFs'!I:J, MATCH(B613,'Coop GFs_CFs'!B:B,0),2),
"Lane Mile", INDEX('Coop GFs_CFs'!K:L, MATCH(B613,'Coop GFs_CFs'!B:B,0),2),
"Gas Sales", INDEX('Coop GFs_CFs'!M:N, MATCH(B613,'Coop GFs_CFs'!B:B,0),2),
"No Growth", INDEX('Coop GFs_CFs'!O:P, MATCH(B613,'Coop GFs_CFs'!B:B,0),2)
)</f>
        <v>1</v>
      </c>
      <c r="O613" s="133"/>
      <c r="P613" s="86">
        <f t="shared" si="35"/>
        <v>5.47689597960683E-4</v>
      </c>
      <c r="Q613" s="86">
        <f t="shared" si="36"/>
        <v>5.47689597960683E-4</v>
      </c>
      <c r="R613" s="156" t="s">
        <v>455</v>
      </c>
      <c r="S613" s="85" t="s">
        <v>446</v>
      </c>
      <c r="T613" s="85" t="s">
        <v>436</v>
      </c>
      <c r="U613" s="85" t="s">
        <v>444</v>
      </c>
      <c r="V613" s="85" t="s">
        <v>453</v>
      </c>
      <c r="W613" s="85" t="s">
        <v>456</v>
      </c>
      <c r="X613" s="85" t="s">
        <v>330</v>
      </c>
      <c r="Z613" s="42" t="s">
        <v>1812</v>
      </c>
      <c r="AA613"/>
    </row>
    <row r="614" spans="1:27" s="39" customFormat="1" x14ac:dyDescent="0.35">
      <c r="A614" s="85" t="s">
        <v>811</v>
      </c>
      <c r="B614" s="87">
        <v>51610</v>
      </c>
      <c r="C614" s="87" t="s">
        <v>10</v>
      </c>
      <c r="D614" s="86">
        <v>2.7015183622575999E-2</v>
      </c>
      <c r="E614" s="86">
        <f>SUMIFS('Ratios_MARAMA-VA'!T:T, 'Ratios_MARAMA-VA'!AA:AA, Z614)</f>
        <v>2.7015183622544701E-2</v>
      </c>
      <c r="F614" s="86">
        <f>SUMIFS('Ratios_MARAMA-VA'!J:J, 'Ratios_MARAMA-VA'!AA:AA, Z614)</f>
        <v>2.7137478493157698E-5</v>
      </c>
      <c r="G614" s="122">
        <f t="shared" si="37"/>
        <v>1.0045268939246055E-3</v>
      </c>
      <c r="H614" s="122">
        <v>2.7015183622575999E-2</v>
      </c>
      <c r="I614" s="86">
        <v>2.713747849318914E-5</v>
      </c>
      <c r="J614" s="122">
        <v>2.7015183622575999E-2</v>
      </c>
      <c r="K614" s="86">
        <v>2.713747849318914E-5</v>
      </c>
      <c r="L614" s="122" t="str" cm="1">
        <f t="array" ref="L614">_xlfn.SWITCH(A614,
    "District of Columbia", _xlfn.XLOOKUP(R614, '2015 O3 Growth Surrogates'!A:A, '2015 O3 Growth Surrogates'!H:H),
    "Maryland", _xlfn.XLOOKUP(R614, '2015 O3 Growth Surrogates'!A:A, '2015 O3 Growth Surrogates'!I:I),
    "Virginia", _xlfn.XLOOKUP(R614, '2015 O3 Growth Surrogates'!A:A, '2015 O3 Growth Surrogates'!J:J)
)</f>
        <v>No Growth</v>
      </c>
      <c r="M614" s="133" cm="1">
        <f t="array" ref="M614">_xlfn.SWITCH(L614,
"Employment", INDEX('Coop GFs_CFs'!C:D, MATCH(B614,'Coop GFs_CFs'!B:B,0),1),
"Population", INDEX('Coop GFs_CFs'!E:F, MATCH(B614,'Coop GFs_CFs'!B:B,0),1),
"Household", INDEX('Coop GFs_CFs'!G:H, MATCH(B614,'Coop GFs_CFs'!B:B,0),1),
"VMT", INDEX('Coop GFs_CFs'!I:J, MATCH(B614,'Coop GFs_CFs'!B:B,0),1),
"Lane Mile", INDEX('Coop GFs_CFs'!K:L, MATCH(B614,'Coop GFs_CFs'!B:B,0),1),
"Gas Sales", INDEX('Coop GFs_CFs'!M:N, MATCH(B614,'Coop GFs_CFs'!B:B,0),1),
"No Growth", INDEX('Coop GFs_CFs'!O:P, MATCH(B614,'Coop GFs_CFs'!B:B,0),1)
)</f>
        <v>1</v>
      </c>
      <c r="N614" s="133" cm="1">
        <f t="array" ref="N614">_xlfn.SWITCH(L614,
"Employment", INDEX('Coop GFs_CFs'!C:D, MATCH(B614,'Coop GFs_CFs'!B:B,0),2),
"Population", INDEX('Coop GFs_CFs'!E:F, MATCH(B614,'Coop GFs_CFs'!B:B,0),2),
"Household", INDEX('Coop GFs_CFs'!G:H, MATCH(B614,'Coop GFs_CFs'!B:B,0),2),
"VMT", INDEX('Coop GFs_CFs'!I:J, MATCH(B614,'Coop GFs_CFs'!B:B,0),2),
"Lane Mile", INDEX('Coop GFs_CFs'!K:L, MATCH(B614,'Coop GFs_CFs'!B:B,0),2),
"Gas Sales", INDEX('Coop GFs_CFs'!M:N, MATCH(B614,'Coop GFs_CFs'!B:B,0),2),
"No Growth", INDEX('Coop GFs_CFs'!O:P, MATCH(B614,'Coop GFs_CFs'!B:B,0),2)
)</f>
        <v>1</v>
      </c>
      <c r="O614" s="133"/>
      <c r="P614" s="86">
        <f t="shared" si="35"/>
        <v>2.7137478493157698E-5</v>
      </c>
      <c r="Q614" s="86">
        <f t="shared" si="36"/>
        <v>2.7137478493157698E-5</v>
      </c>
      <c r="R614" s="156" t="s">
        <v>455</v>
      </c>
      <c r="S614" s="85" t="s">
        <v>446</v>
      </c>
      <c r="T614" s="85" t="s">
        <v>436</v>
      </c>
      <c r="U614" s="85" t="s">
        <v>444</v>
      </c>
      <c r="V614" s="85" t="s">
        <v>453</v>
      </c>
      <c r="W614" s="85" t="s">
        <v>456</v>
      </c>
      <c r="X614" s="85" t="s">
        <v>330</v>
      </c>
      <c r="Z614" s="42" t="s">
        <v>1798</v>
      </c>
      <c r="AA614"/>
    </row>
    <row r="615" spans="1:27" s="39" customFormat="1" x14ac:dyDescent="0.35">
      <c r="A615" s="85" t="s">
        <v>811</v>
      </c>
      <c r="B615" s="87">
        <v>51610</v>
      </c>
      <c r="C615" s="87" t="s">
        <v>12</v>
      </c>
      <c r="D615" s="86">
        <v>0.202613852711584</v>
      </c>
      <c r="E615" s="86">
        <f>SUMIFS('Ratios_MARAMA-VA'!T:T, 'Ratios_MARAMA-VA'!AA:AA, Z615)</f>
        <v>0.20261385271134899</v>
      </c>
      <c r="F615" s="86">
        <f>SUMIFS('Ratios_MARAMA-VA'!J:J, 'Ratios_MARAMA-VA'!AA:AA, Z615)</f>
        <v>2.03531064130228E-4</v>
      </c>
      <c r="G615" s="122">
        <f t="shared" si="37"/>
        <v>1.004526893924601E-3</v>
      </c>
      <c r="H615" s="122">
        <v>0.202613852711584</v>
      </c>
      <c r="I615" s="86">
        <v>2.0353106413046405E-4</v>
      </c>
      <c r="J615" s="122">
        <v>0.202613852711584</v>
      </c>
      <c r="K615" s="86">
        <v>2.0353106413046405E-4</v>
      </c>
      <c r="L615" s="122" t="str" cm="1">
        <f t="array" ref="L615">_xlfn.SWITCH(A615,
    "District of Columbia", _xlfn.XLOOKUP(R615, '2015 O3 Growth Surrogates'!A:A, '2015 O3 Growth Surrogates'!H:H),
    "Maryland", _xlfn.XLOOKUP(R615, '2015 O3 Growth Surrogates'!A:A, '2015 O3 Growth Surrogates'!I:I),
    "Virginia", _xlfn.XLOOKUP(R615, '2015 O3 Growth Surrogates'!A:A, '2015 O3 Growth Surrogates'!J:J)
)</f>
        <v>No Growth</v>
      </c>
      <c r="M615" s="133" cm="1">
        <f t="array" ref="M615">_xlfn.SWITCH(L615,
"Employment", INDEX('Coop GFs_CFs'!C:D, MATCH(B615,'Coop GFs_CFs'!B:B,0),1),
"Population", INDEX('Coop GFs_CFs'!E:F, MATCH(B615,'Coop GFs_CFs'!B:B,0),1),
"Household", INDEX('Coop GFs_CFs'!G:H, MATCH(B615,'Coop GFs_CFs'!B:B,0),1),
"VMT", INDEX('Coop GFs_CFs'!I:J, MATCH(B615,'Coop GFs_CFs'!B:B,0),1),
"Lane Mile", INDEX('Coop GFs_CFs'!K:L, MATCH(B615,'Coop GFs_CFs'!B:B,0),1),
"Gas Sales", INDEX('Coop GFs_CFs'!M:N, MATCH(B615,'Coop GFs_CFs'!B:B,0),1),
"No Growth", INDEX('Coop GFs_CFs'!O:P, MATCH(B615,'Coop GFs_CFs'!B:B,0),1)
)</f>
        <v>1</v>
      </c>
      <c r="N615" s="133" cm="1">
        <f t="array" ref="N615">_xlfn.SWITCH(L615,
"Employment", INDEX('Coop GFs_CFs'!C:D, MATCH(B615,'Coop GFs_CFs'!B:B,0),2),
"Population", INDEX('Coop GFs_CFs'!E:F, MATCH(B615,'Coop GFs_CFs'!B:B,0),2),
"Household", INDEX('Coop GFs_CFs'!G:H, MATCH(B615,'Coop GFs_CFs'!B:B,0),2),
"VMT", INDEX('Coop GFs_CFs'!I:J, MATCH(B615,'Coop GFs_CFs'!B:B,0),2),
"Lane Mile", INDEX('Coop GFs_CFs'!K:L, MATCH(B615,'Coop GFs_CFs'!B:B,0),2),
"Gas Sales", INDEX('Coop GFs_CFs'!M:N, MATCH(B615,'Coop GFs_CFs'!B:B,0),2),
"No Growth", INDEX('Coop GFs_CFs'!O:P, MATCH(B615,'Coop GFs_CFs'!B:B,0),2)
)</f>
        <v>1</v>
      </c>
      <c r="O615" s="133"/>
      <c r="P615" s="86">
        <f t="shared" si="35"/>
        <v>2.03531064130228E-4</v>
      </c>
      <c r="Q615" s="86">
        <f t="shared" si="36"/>
        <v>2.03531064130228E-4</v>
      </c>
      <c r="R615" s="156" t="s">
        <v>455</v>
      </c>
      <c r="S615" s="85" t="s">
        <v>446</v>
      </c>
      <c r="T615" s="85" t="s">
        <v>436</v>
      </c>
      <c r="U615" s="85" t="s">
        <v>444</v>
      </c>
      <c r="V615" s="85" t="s">
        <v>453</v>
      </c>
      <c r="W615" s="85" t="s">
        <v>456</v>
      </c>
      <c r="X615" s="85" t="s">
        <v>330</v>
      </c>
      <c r="Z615" s="42" t="s">
        <v>1813</v>
      </c>
      <c r="AA615"/>
    </row>
    <row r="616" spans="1:27" s="39" customFormat="1" x14ac:dyDescent="0.35">
      <c r="A616" s="85" t="s">
        <v>811</v>
      </c>
      <c r="B616" s="87">
        <v>51683</v>
      </c>
      <c r="C616" s="87" t="s">
        <v>10</v>
      </c>
      <c r="D616" s="86">
        <v>9.0729366425756797E-2</v>
      </c>
      <c r="E616" s="86">
        <f>SUMIFS('Ratios_MARAMA-VA'!T:T, 'Ratios_MARAMA-VA'!AA:AA, Z616)</f>
        <v>9.0729366425651603E-2</v>
      </c>
      <c r="F616" s="86">
        <f>SUMIFS('Ratios_MARAMA-VA'!J:J, 'Ratios_MARAMA-VA'!AA:AA, Z616)</f>
        <v>9.1140088643307197E-5</v>
      </c>
      <c r="G616" s="122">
        <f t="shared" si="37"/>
        <v>1.0045268939246055E-3</v>
      </c>
      <c r="H616" s="122">
        <v>9.0729366425756797E-2</v>
      </c>
      <c r="I616" s="86">
        <v>9.1140088643412866E-5</v>
      </c>
      <c r="J616" s="122">
        <v>9.0729366425756797E-2</v>
      </c>
      <c r="K616" s="86">
        <v>9.1140088643412866E-5</v>
      </c>
      <c r="L616" s="122" t="str" cm="1">
        <f t="array" ref="L616">_xlfn.SWITCH(A616,
    "District of Columbia", _xlfn.XLOOKUP(R616, '2015 O3 Growth Surrogates'!A:A, '2015 O3 Growth Surrogates'!H:H),
    "Maryland", _xlfn.XLOOKUP(R616, '2015 O3 Growth Surrogates'!A:A, '2015 O3 Growth Surrogates'!I:I),
    "Virginia", _xlfn.XLOOKUP(R616, '2015 O3 Growth Surrogates'!A:A, '2015 O3 Growth Surrogates'!J:J)
)</f>
        <v>No Growth</v>
      </c>
      <c r="M616" s="133" cm="1">
        <f t="array" ref="M616">_xlfn.SWITCH(L616,
"Employment", INDEX('Coop GFs_CFs'!C:D, MATCH(B616,'Coop GFs_CFs'!B:B,0),1),
"Population", INDEX('Coop GFs_CFs'!E:F, MATCH(B616,'Coop GFs_CFs'!B:B,0),1),
"Household", INDEX('Coop GFs_CFs'!G:H, MATCH(B616,'Coop GFs_CFs'!B:B,0),1),
"VMT", INDEX('Coop GFs_CFs'!I:J, MATCH(B616,'Coop GFs_CFs'!B:B,0),1),
"Lane Mile", INDEX('Coop GFs_CFs'!K:L, MATCH(B616,'Coop GFs_CFs'!B:B,0),1),
"Gas Sales", INDEX('Coop GFs_CFs'!M:N, MATCH(B616,'Coop GFs_CFs'!B:B,0),1),
"No Growth", INDEX('Coop GFs_CFs'!O:P, MATCH(B616,'Coop GFs_CFs'!B:B,0),1)
)</f>
        <v>1</v>
      </c>
      <c r="N616" s="133" cm="1">
        <f t="array" ref="N616">_xlfn.SWITCH(L616,
"Employment", INDEX('Coop GFs_CFs'!C:D, MATCH(B616,'Coop GFs_CFs'!B:B,0),2),
"Population", INDEX('Coop GFs_CFs'!E:F, MATCH(B616,'Coop GFs_CFs'!B:B,0),2),
"Household", INDEX('Coop GFs_CFs'!G:H, MATCH(B616,'Coop GFs_CFs'!B:B,0),2),
"VMT", INDEX('Coop GFs_CFs'!I:J, MATCH(B616,'Coop GFs_CFs'!B:B,0),2),
"Lane Mile", INDEX('Coop GFs_CFs'!K:L, MATCH(B616,'Coop GFs_CFs'!B:B,0),2),
"Gas Sales", INDEX('Coop GFs_CFs'!M:N, MATCH(B616,'Coop GFs_CFs'!B:B,0),2),
"No Growth", INDEX('Coop GFs_CFs'!O:P, MATCH(B616,'Coop GFs_CFs'!B:B,0),2)
)</f>
        <v>1</v>
      </c>
      <c r="O616" s="133"/>
      <c r="P616" s="86">
        <f t="shared" si="35"/>
        <v>9.1140088643307197E-5</v>
      </c>
      <c r="Q616" s="86">
        <f t="shared" si="36"/>
        <v>9.1140088643307197E-5</v>
      </c>
      <c r="R616" s="156" t="s">
        <v>455</v>
      </c>
      <c r="S616" s="85" t="s">
        <v>446</v>
      </c>
      <c r="T616" s="85" t="s">
        <v>436</v>
      </c>
      <c r="U616" s="85" t="s">
        <v>444</v>
      </c>
      <c r="V616" s="85" t="s">
        <v>453</v>
      </c>
      <c r="W616" s="85" t="s">
        <v>456</v>
      </c>
      <c r="X616" s="85" t="s">
        <v>330</v>
      </c>
      <c r="Z616" s="42" t="s">
        <v>1800</v>
      </c>
      <c r="AA616"/>
    </row>
    <row r="617" spans="1:27" s="39" customFormat="1" x14ac:dyDescent="0.35">
      <c r="A617" s="85" t="s">
        <v>811</v>
      </c>
      <c r="B617" s="87">
        <v>51683</v>
      </c>
      <c r="C617" s="87" t="s">
        <v>12</v>
      </c>
      <c r="D617" s="86">
        <v>0.68047027265091198</v>
      </c>
      <c r="E617" s="86">
        <f>SUMIFS('Ratios_MARAMA-VA'!T:T, 'Ratios_MARAMA-VA'!AA:AA, Z617)</f>
        <v>0.68047027265012605</v>
      </c>
      <c r="F617" s="86">
        <f>SUMIFS('Ratios_MARAMA-VA'!J:J, 'Ratios_MARAMA-VA'!AA:AA, Z617)</f>
        <v>6.8355068939325602E-4</v>
      </c>
      <c r="G617" s="122">
        <f t="shared" si="37"/>
        <v>1.0045268939245988E-3</v>
      </c>
      <c r="H617" s="122">
        <v>0.68047027265091198</v>
      </c>
      <c r="I617" s="86">
        <v>6.8355068939404543E-4</v>
      </c>
      <c r="J617" s="122">
        <v>0.68047027265091198</v>
      </c>
      <c r="K617" s="86">
        <v>6.8355068939404543E-4</v>
      </c>
      <c r="L617" s="122" t="str" cm="1">
        <f t="array" ref="L617">_xlfn.SWITCH(A617,
    "District of Columbia", _xlfn.XLOOKUP(R617, '2015 O3 Growth Surrogates'!A:A, '2015 O3 Growth Surrogates'!H:H),
    "Maryland", _xlfn.XLOOKUP(R617, '2015 O3 Growth Surrogates'!A:A, '2015 O3 Growth Surrogates'!I:I),
    "Virginia", _xlfn.XLOOKUP(R617, '2015 O3 Growth Surrogates'!A:A, '2015 O3 Growth Surrogates'!J:J)
)</f>
        <v>No Growth</v>
      </c>
      <c r="M617" s="133" cm="1">
        <f t="array" ref="M617">_xlfn.SWITCH(L617,
"Employment", INDEX('Coop GFs_CFs'!C:D, MATCH(B617,'Coop GFs_CFs'!B:B,0),1),
"Population", INDEX('Coop GFs_CFs'!E:F, MATCH(B617,'Coop GFs_CFs'!B:B,0),1),
"Household", INDEX('Coop GFs_CFs'!G:H, MATCH(B617,'Coop GFs_CFs'!B:B,0),1),
"VMT", INDEX('Coop GFs_CFs'!I:J, MATCH(B617,'Coop GFs_CFs'!B:B,0),1),
"Lane Mile", INDEX('Coop GFs_CFs'!K:L, MATCH(B617,'Coop GFs_CFs'!B:B,0),1),
"Gas Sales", INDEX('Coop GFs_CFs'!M:N, MATCH(B617,'Coop GFs_CFs'!B:B,0),1),
"No Growth", INDEX('Coop GFs_CFs'!O:P, MATCH(B617,'Coop GFs_CFs'!B:B,0),1)
)</f>
        <v>1</v>
      </c>
      <c r="N617" s="133" cm="1">
        <f t="array" ref="N617">_xlfn.SWITCH(L617,
"Employment", INDEX('Coop GFs_CFs'!C:D, MATCH(B617,'Coop GFs_CFs'!B:B,0),2),
"Population", INDEX('Coop GFs_CFs'!E:F, MATCH(B617,'Coop GFs_CFs'!B:B,0),2),
"Household", INDEX('Coop GFs_CFs'!G:H, MATCH(B617,'Coop GFs_CFs'!B:B,0),2),
"VMT", INDEX('Coop GFs_CFs'!I:J, MATCH(B617,'Coop GFs_CFs'!B:B,0),2),
"Lane Mile", INDEX('Coop GFs_CFs'!K:L, MATCH(B617,'Coop GFs_CFs'!B:B,0),2),
"Gas Sales", INDEX('Coop GFs_CFs'!M:N, MATCH(B617,'Coop GFs_CFs'!B:B,0),2),
"No Growth", INDEX('Coop GFs_CFs'!O:P, MATCH(B617,'Coop GFs_CFs'!B:B,0),2)
)</f>
        <v>1</v>
      </c>
      <c r="O617" s="133"/>
      <c r="P617" s="86">
        <f t="shared" si="35"/>
        <v>6.8355068939325602E-4</v>
      </c>
      <c r="Q617" s="86">
        <f t="shared" si="36"/>
        <v>6.8355068939325602E-4</v>
      </c>
      <c r="R617" s="156" t="s">
        <v>455</v>
      </c>
      <c r="S617" s="85" t="s">
        <v>446</v>
      </c>
      <c r="T617" s="85" t="s">
        <v>436</v>
      </c>
      <c r="U617" s="85" t="s">
        <v>444</v>
      </c>
      <c r="V617" s="85" t="s">
        <v>453</v>
      </c>
      <c r="W617" s="85" t="s">
        <v>456</v>
      </c>
      <c r="X617" s="85" t="s">
        <v>330</v>
      </c>
      <c r="Z617" s="42" t="s">
        <v>1815</v>
      </c>
      <c r="AA617"/>
    </row>
    <row r="618" spans="1:27" s="39" customFormat="1" x14ac:dyDescent="0.35">
      <c r="A618" s="85" t="s">
        <v>811</v>
      </c>
      <c r="B618" s="87">
        <v>51685</v>
      </c>
      <c r="C618" s="87" t="s">
        <v>10</v>
      </c>
      <c r="D618" s="86">
        <v>3.3340130247875098E-2</v>
      </c>
      <c r="E618" s="86">
        <f>SUMIFS('Ratios_MARAMA-VA'!T:T, 'Ratios_MARAMA-VA'!AA:AA, Z618)</f>
        <v>3.3340130247836303E-2</v>
      </c>
      <c r="F618" s="86">
        <f>SUMIFS('Ratios_MARAMA-VA'!J:J, 'Ratios_MARAMA-VA'!AA:AA, Z618)</f>
        <v>3.3491057480901097E-5</v>
      </c>
      <c r="G618" s="122">
        <f t="shared" si="37"/>
        <v>1.0045268939246148E-3</v>
      </c>
      <c r="H618" s="122">
        <v>3.3340130247875098E-2</v>
      </c>
      <c r="I618" s="86">
        <v>3.3491057480940074E-5</v>
      </c>
      <c r="J618" s="122">
        <v>3.3340130247875098E-2</v>
      </c>
      <c r="K618" s="86">
        <v>3.3491057480940074E-5</v>
      </c>
      <c r="L618" s="122" t="str" cm="1">
        <f t="array" ref="L618">_xlfn.SWITCH(A618,
    "District of Columbia", _xlfn.XLOOKUP(R618, '2015 O3 Growth Surrogates'!A:A, '2015 O3 Growth Surrogates'!H:H),
    "Maryland", _xlfn.XLOOKUP(R618, '2015 O3 Growth Surrogates'!A:A, '2015 O3 Growth Surrogates'!I:I),
    "Virginia", _xlfn.XLOOKUP(R618, '2015 O3 Growth Surrogates'!A:A, '2015 O3 Growth Surrogates'!J:J)
)</f>
        <v>No Growth</v>
      </c>
      <c r="M618" s="133" cm="1">
        <f t="array" ref="M618">_xlfn.SWITCH(L618,
"Employment", INDEX('Coop GFs_CFs'!C:D, MATCH(B618,'Coop GFs_CFs'!B:B,0),1),
"Population", INDEX('Coop GFs_CFs'!E:F, MATCH(B618,'Coop GFs_CFs'!B:B,0),1),
"Household", INDEX('Coop GFs_CFs'!G:H, MATCH(B618,'Coop GFs_CFs'!B:B,0),1),
"VMT", INDEX('Coop GFs_CFs'!I:J, MATCH(B618,'Coop GFs_CFs'!B:B,0),1),
"Lane Mile", INDEX('Coop GFs_CFs'!K:L, MATCH(B618,'Coop GFs_CFs'!B:B,0),1),
"Gas Sales", INDEX('Coop GFs_CFs'!M:N, MATCH(B618,'Coop GFs_CFs'!B:B,0),1),
"No Growth", INDEX('Coop GFs_CFs'!O:P, MATCH(B618,'Coop GFs_CFs'!B:B,0),1)
)</f>
        <v>1</v>
      </c>
      <c r="N618" s="133" cm="1">
        <f t="array" ref="N618">_xlfn.SWITCH(L618,
"Employment", INDEX('Coop GFs_CFs'!C:D, MATCH(B618,'Coop GFs_CFs'!B:B,0),2),
"Population", INDEX('Coop GFs_CFs'!E:F, MATCH(B618,'Coop GFs_CFs'!B:B,0),2),
"Household", INDEX('Coop GFs_CFs'!G:H, MATCH(B618,'Coop GFs_CFs'!B:B,0),2),
"VMT", INDEX('Coop GFs_CFs'!I:J, MATCH(B618,'Coop GFs_CFs'!B:B,0),2),
"Lane Mile", INDEX('Coop GFs_CFs'!K:L, MATCH(B618,'Coop GFs_CFs'!B:B,0),2),
"Gas Sales", INDEX('Coop GFs_CFs'!M:N, MATCH(B618,'Coop GFs_CFs'!B:B,0),2),
"No Growth", INDEX('Coop GFs_CFs'!O:P, MATCH(B618,'Coop GFs_CFs'!B:B,0),2)
)</f>
        <v>1</v>
      </c>
      <c r="O618" s="133"/>
      <c r="P618" s="86">
        <f t="shared" si="35"/>
        <v>3.3491057480901097E-5</v>
      </c>
      <c r="Q618" s="86">
        <f t="shared" si="36"/>
        <v>3.3491057480901097E-5</v>
      </c>
      <c r="R618" s="156" t="s">
        <v>455</v>
      </c>
      <c r="S618" s="85" t="s">
        <v>446</v>
      </c>
      <c r="T618" s="85" t="s">
        <v>436</v>
      </c>
      <c r="U618" s="85" t="s">
        <v>444</v>
      </c>
      <c r="V618" s="85" t="s">
        <v>453</v>
      </c>
      <c r="W618" s="85" t="s">
        <v>456</v>
      </c>
      <c r="X618" s="85" t="s">
        <v>330</v>
      </c>
      <c r="Z618" s="42" t="s">
        <v>1801</v>
      </c>
      <c r="AA618"/>
    </row>
    <row r="619" spans="1:27" s="39" customFormat="1" x14ac:dyDescent="0.35">
      <c r="A619" s="85" t="s">
        <v>811</v>
      </c>
      <c r="B619" s="87">
        <v>51685</v>
      </c>
      <c r="C619" s="87" t="s">
        <v>12</v>
      </c>
      <c r="D619" s="86">
        <v>0.25005090348585601</v>
      </c>
      <c r="E619" s="86">
        <f>SUMIFS('Ratios_MARAMA-VA'!T:T, 'Ratios_MARAMA-VA'!AA:AA, Z619)</f>
        <v>0.25005090348556502</v>
      </c>
      <c r="F619" s="86">
        <f>SUMIFS('Ratios_MARAMA-VA'!J:J, 'Ratios_MARAMA-VA'!AA:AA, Z619)</f>
        <v>2.5118285740139697E-4</v>
      </c>
      <c r="G619" s="122">
        <f t="shared" si="37"/>
        <v>1.0045268939246096E-3</v>
      </c>
      <c r="H619" s="122">
        <v>0.25005090348585601</v>
      </c>
      <c r="I619" s="86">
        <v>2.5118285740168927E-4</v>
      </c>
      <c r="J619" s="122">
        <v>0.25005090348585601</v>
      </c>
      <c r="K619" s="86">
        <v>2.5118285740168927E-4</v>
      </c>
      <c r="L619" s="122" t="str" cm="1">
        <f t="array" ref="L619">_xlfn.SWITCH(A619,
    "District of Columbia", _xlfn.XLOOKUP(R619, '2015 O3 Growth Surrogates'!A:A, '2015 O3 Growth Surrogates'!H:H),
    "Maryland", _xlfn.XLOOKUP(R619, '2015 O3 Growth Surrogates'!A:A, '2015 O3 Growth Surrogates'!I:I),
    "Virginia", _xlfn.XLOOKUP(R619, '2015 O3 Growth Surrogates'!A:A, '2015 O3 Growth Surrogates'!J:J)
)</f>
        <v>No Growth</v>
      </c>
      <c r="M619" s="133" cm="1">
        <f t="array" ref="M619">_xlfn.SWITCH(L619,
"Employment", INDEX('Coop GFs_CFs'!C:D, MATCH(B619,'Coop GFs_CFs'!B:B,0),1),
"Population", INDEX('Coop GFs_CFs'!E:F, MATCH(B619,'Coop GFs_CFs'!B:B,0),1),
"Household", INDEX('Coop GFs_CFs'!G:H, MATCH(B619,'Coop GFs_CFs'!B:B,0),1),
"VMT", INDEX('Coop GFs_CFs'!I:J, MATCH(B619,'Coop GFs_CFs'!B:B,0),1),
"Lane Mile", INDEX('Coop GFs_CFs'!K:L, MATCH(B619,'Coop GFs_CFs'!B:B,0),1),
"Gas Sales", INDEX('Coop GFs_CFs'!M:N, MATCH(B619,'Coop GFs_CFs'!B:B,0),1),
"No Growth", INDEX('Coop GFs_CFs'!O:P, MATCH(B619,'Coop GFs_CFs'!B:B,0),1)
)</f>
        <v>1</v>
      </c>
      <c r="N619" s="133" cm="1">
        <f t="array" ref="N619">_xlfn.SWITCH(L619,
"Employment", INDEX('Coop GFs_CFs'!C:D, MATCH(B619,'Coop GFs_CFs'!B:B,0),2),
"Population", INDEX('Coop GFs_CFs'!E:F, MATCH(B619,'Coop GFs_CFs'!B:B,0),2),
"Household", INDEX('Coop GFs_CFs'!G:H, MATCH(B619,'Coop GFs_CFs'!B:B,0),2),
"VMT", INDEX('Coop GFs_CFs'!I:J, MATCH(B619,'Coop GFs_CFs'!B:B,0),2),
"Lane Mile", INDEX('Coop GFs_CFs'!K:L, MATCH(B619,'Coop GFs_CFs'!B:B,0),2),
"Gas Sales", INDEX('Coop GFs_CFs'!M:N, MATCH(B619,'Coop GFs_CFs'!B:B,0),2),
"No Growth", INDEX('Coop GFs_CFs'!O:P, MATCH(B619,'Coop GFs_CFs'!B:B,0),2)
)</f>
        <v>1</v>
      </c>
      <c r="O619" s="133"/>
      <c r="P619" s="86">
        <f t="shared" si="35"/>
        <v>2.5118285740139697E-4</v>
      </c>
      <c r="Q619" s="86">
        <f t="shared" si="36"/>
        <v>2.5118285740139697E-4</v>
      </c>
      <c r="R619" s="156" t="s">
        <v>455</v>
      </c>
      <c r="S619" s="85" t="s">
        <v>446</v>
      </c>
      <c r="T619" s="85" t="s">
        <v>436</v>
      </c>
      <c r="U619" s="85" t="s">
        <v>444</v>
      </c>
      <c r="V619" s="85" t="s">
        <v>453</v>
      </c>
      <c r="W619" s="85" t="s">
        <v>456</v>
      </c>
      <c r="X619" s="85" t="s">
        <v>330</v>
      </c>
      <c r="Z619" s="42" t="s">
        <v>1816</v>
      </c>
      <c r="AA619"/>
    </row>
    <row r="620" spans="1:27" s="39" customFormat="1" x14ac:dyDescent="0.35">
      <c r="A620" s="85" t="s">
        <v>9</v>
      </c>
      <c r="B620" s="87">
        <v>11001</v>
      </c>
      <c r="C620" s="87" t="s">
        <v>10</v>
      </c>
      <c r="D620" s="86">
        <v>1.7643929999999999E-2</v>
      </c>
      <c r="E620" s="86">
        <f>SUMIFS('Ratios_MARAMA-VA'!T:T, 'Ratios_MARAMA-VA'!AA:AA, Z620)</f>
        <v>1.7643929999979501E-2</v>
      </c>
      <c r="F620" s="86">
        <f>SUMIFS('Ratios_MARAMA-VA'!J:J, 'Ratios_MARAMA-VA'!AA:AA, Z620)</f>
        <v>1.77238021995025E-5</v>
      </c>
      <c r="G620" s="122">
        <f t="shared" si="37"/>
        <v>1.0045268939246014E-3</v>
      </c>
      <c r="H620" s="122">
        <v>1.7643929999999999E-2</v>
      </c>
      <c r="I620" s="86">
        <v>1.772380219952309E-5</v>
      </c>
      <c r="J620" s="122">
        <v>1.7643929999999999E-2</v>
      </c>
      <c r="K620" s="86">
        <v>1.772380219952309E-5</v>
      </c>
      <c r="L620" s="122" t="str" cm="1">
        <f t="array" ref="L620">_xlfn.SWITCH(A620,
    "District of Columbia", _xlfn.XLOOKUP(R620, '2015 O3 Growth Surrogates'!A:A, '2015 O3 Growth Surrogates'!H:H),
    "Maryland", _xlfn.XLOOKUP(R620, '2015 O3 Growth Surrogates'!A:A, '2015 O3 Growth Surrogates'!I:I),
    "Virginia", _xlfn.XLOOKUP(R620, '2015 O3 Growth Surrogates'!A:A, '2015 O3 Growth Surrogates'!J:J)
)</f>
        <v>No Growth</v>
      </c>
      <c r="M620" s="133" cm="1">
        <f t="array" ref="M620">_xlfn.SWITCH(L620,
"Employment", INDEX('Coop GFs_CFs'!C:D, MATCH(B620,'Coop GFs_CFs'!B:B,0),1),
"Population", INDEX('Coop GFs_CFs'!E:F, MATCH(B620,'Coop GFs_CFs'!B:B,0),1),
"Household", INDEX('Coop GFs_CFs'!G:H, MATCH(B620,'Coop GFs_CFs'!B:B,0),1),
"VMT", INDEX('Coop GFs_CFs'!I:J, MATCH(B620,'Coop GFs_CFs'!B:B,0),1),
"Lane Mile", INDEX('Coop GFs_CFs'!K:L, MATCH(B620,'Coop GFs_CFs'!B:B,0),1),
"Gas Sales", INDEX('Coop GFs_CFs'!M:N, MATCH(B620,'Coop GFs_CFs'!B:B,0),1),
"No Growth", INDEX('Coop GFs_CFs'!O:P, MATCH(B620,'Coop GFs_CFs'!B:B,0),1)
)</f>
        <v>1</v>
      </c>
      <c r="N620" s="133" cm="1">
        <f t="array" ref="N620">_xlfn.SWITCH(L620,
"Employment", INDEX('Coop GFs_CFs'!C:D, MATCH(B620,'Coop GFs_CFs'!B:B,0),2),
"Population", INDEX('Coop GFs_CFs'!E:F, MATCH(B620,'Coop GFs_CFs'!B:B,0),2),
"Household", INDEX('Coop GFs_CFs'!G:H, MATCH(B620,'Coop GFs_CFs'!B:B,0),2),
"VMT", INDEX('Coop GFs_CFs'!I:J, MATCH(B620,'Coop GFs_CFs'!B:B,0),2),
"Lane Mile", INDEX('Coop GFs_CFs'!K:L, MATCH(B620,'Coop GFs_CFs'!B:B,0),2),
"Gas Sales", INDEX('Coop GFs_CFs'!M:N, MATCH(B620,'Coop GFs_CFs'!B:B,0),2),
"No Growth", INDEX('Coop GFs_CFs'!O:P, MATCH(B620,'Coop GFs_CFs'!B:B,0),2)
)</f>
        <v>1</v>
      </c>
      <c r="O620" s="133"/>
      <c r="P620" s="86">
        <f t="shared" si="35"/>
        <v>1.77238021995025E-5</v>
      </c>
      <c r="Q620" s="86">
        <f t="shared" si="36"/>
        <v>1.77238021995025E-5</v>
      </c>
      <c r="R620" s="156" t="s">
        <v>465</v>
      </c>
      <c r="S620" s="85" t="s">
        <v>446</v>
      </c>
      <c r="T620" s="85" t="s">
        <v>436</v>
      </c>
      <c r="U620" s="85" t="s">
        <v>444</v>
      </c>
      <c r="V620" s="85" t="s">
        <v>453</v>
      </c>
      <c r="W620" s="85" t="s">
        <v>466</v>
      </c>
      <c r="X620" s="85" t="s">
        <v>330</v>
      </c>
      <c r="Z620" s="42" t="s">
        <v>1818</v>
      </c>
      <c r="AA620"/>
    </row>
    <row r="621" spans="1:27" s="39" customFormat="1" x14ac:dyDescent="0.35">
      <c r="A621" s="85" t="s">
        <v>9</v>
      </c>
      <c r="B621" s="87">
        <v>11001</v>
      </c>
      <c r="C621" s="87" t="s">
        <v>12</v>
      </c>
      <c r="D621" s="86">
        <v>0.3339744</v>
      </c>
      <c r="E621" s="86">
        <f>SUMIFS('Ratios_MARAMA-VA'!T:T, 'Ratios_MARAMA-VA'!AA:AA, Z621)</f>
        <v>0.33397439999961398</v>
      </c>
      <c r="F621" s="86">
        <f>SUMIFS('Ratios_MARAMA-VA'!J:J, 'Ratios_MARAMA-VA'!AA:AA, Z621)</f>
        <v>3.3548626668194402E-4</v>
      </c>
      <c r="G621" s="122">
        <f t="shared" si="37"/>
        <v>1.0045268939245997E-3</v>
      </c>
      <c r="H621" s="122">
        <v>0.3339744</v>
      </c>
      <c r="I621" s="86">
        <v>3.3548626668233184E-4</v>
      </c>
      <c r="J621" s="122">
        <v>0.3339744</v>
      </c>
      <c r="K621" s="86">
        <v>3.3548626668233184E-4</v>
      </c>
      <c r="L621" s="122" t="str" cm="1">
        <f t="array" ref="L621">_xlfn.SWITCH(A621,
    "District of Columbia", _xlfn.XLOOKUP(R621, '2015 O3 Growth Surrogates'!A:A, '2015 O3 Growth Surrogates'!H:H),
    "Maryland", _xlfn.XLOOKUP(R621, '2015 O3 Growth Surrogates'!A:A, '2015 O3 Growth Surrogates'!I:I),
    "Virginia", _xlfn.XLOOKUP(R621, '2015 O3 Growth Surrogates'!A:A, '2015 O3 Growth Surrogates'!J:J)
)</f>
        <v>No Growth</v>
      </c>
      <c r="M621" s="133" cm="1">
        <f t="array" ref="M621">_xlfn.SWITCH(L621,
"Employment", INDEX('Coop GFs_CFs'!C:D, MATCH(B621,'Coop GFs_CFs'!B:B,0),1),
"Population", INDEX('Coop GFs_CFs'!E:F, MATCH(B621,'Coop GFs_CFs'!B:B,0),1),
"Household", INDEX('Coop GFs_CFs'!G:H, MATCH(B621,'Coop GFs_CFs'!B:B,0),1),
"VMT", INDEX('Coop GFs_CFs'!I:J, MATCH(B621,'Coop GFs_CFs'!B:B,0),1),
"Lane Mile", INDEX('Coop GFs_CFs'!K:L, MATCH(B621,'Coop GFs_CFs'!B:B,0),1),
"Gas Sales", INDEX('Coop GFs_CFs'!M:N, MATCH(B621,'Coop GFs_CFs'!B:B,0),1),
"No Growth", INDEX('Coop GFs_CFs'!O:P, MATCH(B621,'Coop GFs_CFs'!B:B,0),1)
)</f>
        <v>1</v>
      </c>
      <c r="N621" s="133" cm="1">
        <f t="array" ref="N621">_xlfn.SWITCH(L621,
"Employment", INDEX('Coop GFs_CFs'!C:D, MATCH(B621,'Coop GFs_CFs'!B:B,0),2),
"Population", INDEX('Coop GFs_CFs'!E:F, MATCH(B621,'Coop GFs_CFs'!B:B,0),2),
"Household", INDEX('Coop GFs_CFs'!G:H, MATCH(B621,'Coop GFs_CFs'!B:B,0),2),
"VMT", INDEX('Coop GFs_CFs'!I:J, MATCH(B621,'Coop GFs_CFs'!B:B,0),2),
"Lane Mile", INDEX('Coop GFs_CFs'!K:L, MATCH(B621,'Coop GFs_CFs'!B:B,0),2),
"Gas Sales", INDEX('Coop GFs_CFs'!M:N, MATCH(B621,'Coop GFs_CFs'!B:B,0),2),
"No Growth", INDEX('Coop GFs_CFs'!O:P, MATCH(B621,'Coop GFs_CFs'!B:B,0),2)
)</f>
        <v>1</v>
      </c>
      <c r="O621" s="133"/>
      <c r="P621" s="86">
        <f t="shared" si="35"/>
        <v>3.3548626668194402E-4</v>
      </c>
      <c r="Q621" s="86">
        <f t="shared" si="36"/>
        <v>3.3548626668194402E-4</v>
      </c>
      <c r="R621" s="156" t="s">
        <v>465</v>
      </c>
      <c r="S621" s="85" t="s">
        <v>446</v>
      </c>
      <c r="T621" s="85" t="s">
        <v>436</v>
      </c>
      <c r="U621" s="85" t="s">
        <v>444</v>
      </c>
      <c r="V621" s="85" t="s">
        <v>453</v>
      </c>
      <c r="W621" s="85" t="s">
        <v>466</v>
      </c>
      <c r="X621" s="85" t="s">
        <v>330</v>
      </c>
      <c r="Z621" s="42" t="s">
        <v>1833</v>
      </c>
      <c r="AA621"/>
    </row>
    <row r="622" spans="1:27" s="39" customFormat="1" x14ac:dyDescent="0.35">
      <c r="A622" s="85" t="s">
        <v>497</v>
      </c>
      <c r="B622" s="87">
        <v>24009</v>
      </c>
      <c r="C622" s="87" t="s">
        <v>10</v>
      </c>
      <c r="D622" s="86">
        <v>2.2853590980837799</v>
      </c>
      <c r="E622" s="86">
        <f>SUMIFS('Ratios_MARAMA-VA'!T:T, 'Ratios_MARAMA-VA'!AA:AA, Z622)</f>
        <v>2.28535909808113</v>
      </c>
      <c r="F622" s="86">
        <f>SUMIFS('Ratios_MARAMA-VA'!J:J, 'Ratios_MARAMA-VA'!AA:AA, Z622)</f>
        <v>2.2957046762977699E-3</v>
      </c>
      <c r="G622" s="122">
        <f t="shared" si="37"/>
        <v>1.0045268939246031E-3</v>
      </c>
      <c r="H622" s="122">
        <v>2.2853590980837799</v>
      </c>
      <c r="I622" s="86">
        <v>2.2957046763004319E-3</v>
      </c>
      <c r="J622" s="122">
        <v>2.2853590980837799</v>
      </c>
      <c r="K622" s="86">
        <v>2.2957046763004319E-3</v>
      </c>
      <c r="L622" s="122" t="str" cm="1">
        <f t="array" ref="L622">_xlfn.SWITCH(A622,
    "District of Columbia", _xlfn.XLOOKUP(R622, '2015 O3 Growth Surrogates'!A:A, '2015 O3 Growth Surrogates'!H:H),
    "Maryland", _xlfn.XLOOKUP(R622, '2015 O3 Growth Surrogates'!A:A, '2015 O3 Growth Surrogates'!I:I),
    "Virginia", _xlfn.XLOOKUP(R622, '2015 O3 Growth Surrogates'!A:A, '2015 O3 Growth Surrogates'!J:J)
)</f>
        <v>Household</v>
      </c>
      <c r="M622" s="133" cm="1">
        <f t="array" ref="M622">_xlfn.SWITCH(L622,
"Employment", INDEX('Coop GFs_CFs'!C:D, MATCH(B622,'Coop GFs_CFs'!B:B,0),1),
"Population", INDEX('Coop GFs_CFs'!E:F, MATCH(B622,'Coop GFs_CFs'!B:B,0),1),
"Household", INDEX('Coop GFs_CFs'!G:H, MATCH(B622,'Coop GFs_CFs'!B:B,0),1),
"VMT", INDEX('Coop GFs_CFs'!I:J, MATCH(B622,'Coop GFs_CFs'!B:B,0),1),
"Lane Mile", INDEX('Coop GFs_CFs'!K:L, MATCH(B622,'Coop GFs_CFs'!B:B,0),1),
"Gas Sales", INDEX('Coop GFs_CFs'!M:N, MATCH(B622,'Coop GFs_CFs'!B:B,0),1),
"No Growth", INDEX('Coop GFs_CFs'!O:P, MATCH(B622,'Coop GFs_CFs'!B:B,0),1)
)</f>
        <v>1.0717053327861332</v>
      </c>
      <c r="N622" s="133" cm="1">
        <f t="array" ref="N622">_xlfn.SWITCH(L622,
"Employment", INDEX('Coop GFs_CFs'!C:D, MATCH(B622,'Coop GFs_CFs'!B:B,0),2),
"Population", INDEX('Coop GFs_CFs'!E:F, MATCH(B622,'Coop GFs_CFs'!B:B,0),2),
"Household", INDEX('Coop GFs_CFs'!G:H, MATCH(B622,'Coop GFs_CFs'!B:B,0),2),
"VMT", INDEX('Coop GFs_CFs'!I:J, MATCH(B622,'Coop GFs_CFs'!B:B,0),2),
"Lane Mile", INDEX('Coop GFs_CFs'!K:L, MATCH(B622,'Coop GFs_CFs'!B:B,0),2),
"Gas Sales", INDEX('Coop GFs_CFs'!M:N, MATCH(B622,'Coop GFs_CFs'!B:B,0),2),
"No Growth", INDEX('Coop GFs_CFs'!O:P, MATCH(B622,'Coop GFs_CFs'!B:B,0),2)
)</f>
        <v>1.0941988750211236</v>
      </c>
      <c r="O622" s="133"/>
      <c r="P622" s="86">
        <f t="shared" si="35"/>
        <v>2.460318944090384E-3</v>
      </c>
      <c r="Q622" s="86">
        <f t="shared" si="36"/>
        <v>2.5119574741857523E-3</v>
      </c>
      <c r="R622" s="156" t="s">
        <v>465</v>
      </c>
      <c r="S622" s="85" t="s">
        <v>446</v>
      </c>
      <c r="T622" s="85" t="s">
        <v>436</v>
      </c>
      <c r="U622" s="85" t="s">
        <v>444</v>
      </c>
      <c r="V622" s="85" t="s">
        <v>453</v>
      </c>
      <c r="W622" s="85" t="s">
        <v>466</v>
      </c>
      <c r="X622" s="85" t="s">
        <v>330</v>
      </c>
      <c r="Z622" s="42" t="s">
        <v>1819</v>
      </c>
      <c r="AA622"/>
    </row>
    <row r="623" spans="1:27" s="39" customFormat="1" x14ac:dyDescent="0.35">
      <c r="A623" s="85" t="s">
        <v>497</v>
      </c>
      <c r="B623" s="87">
        <v>24009</v>
      </c>
      <c r="C623" s="87" t="s">
        <v>12</v>
      </c>
      <c r="D623" s="86">
        <v>43.258578150936899</v>
      </c>
      <c r="E623" s="86">
        <f>SUMIFS('Ratios_MARAMA-VA'!T:T, 'Ratios_MARAMA-VA'!AA:AA, Z623)</f>
        <v>43.258578150886599</v>
      </c>
      <c r="F623" s="86">
        <f>SUMIFS('Ratios_MARAMA-VA'!J:J, 'Ratios_MARAMA-VA'!AA:AA, Z623)</f>
        <v>4.3454405145504998E-2</v>
      </c>
      <c r="G623" s="122">
        <f t="shared" si="37"/>
        <v>1.0045268939246072E-3</v>
      </c>
      <c r="H623" s="122">
        <v>43.258578150936899</v>
      </c>
      <c r="I623" s="86">
        <v>4.3454405145555521E-2</v>
      </c>
      <c r="J623" s="122">
        <v>43.258578150936899</v>
      </c>
      <c r="K623" s="86">
        <v>4.3454405145555521E-2</v>
      </c>
      <c r="L623" s="122" t="str" cm="1">
        <f t="array" ref="L623">_xlfn.SWITCH(A623,
    "District of Columbia", _xlfn.XLOOKUP(R623, '2015 O3 Growth Surrogates'!A:A, '2015 O3 Growth Surrogates'!H:H),
    "Maryland", _xlfn.XLOOKUP(R623, '2015 O3 Growth Surrogates'!A:A, '2015 O3 Growth Surrogates'!I:I),
    "Virginia", _xlfn.XLOOKUP(R623, '2015 O3 Growth Surrogates'!A:A, '2015 O3 Growth Surrogates'!J:J)
)</f>
        <v>Household</v>
      </c>
      <c r="M623" s="133" cm="1">
        <f t="array" ref="M623">_xlfn.SWITCH(L623,
"Employment", INDEX('Coop GFs_CFs'!C:D, MATCH(B623,'Coop GFs_CFs'!B:B,0),1),
"Population", INDEX('Coop GFs_CFs'!E:F, MATCH(B623,'Coop GFs_CFs'!B:B,0),1),
"Household", INDEX('Coop GFs_CFs'!G:H, MATCH(B623,'Coop GFs_CFs'!B:B,0),1),
"VMT", INDEX('Coop GFs_CFs'!I:J, MATCH(B623,'Coop GFs_CFs'!B:B,0),1),
"Lane Mile", INDEX('Coop GFs_CFs'!K:L, MATCH(B623,'Coop GFs_CFs'!B:B,0),1),
"Gas Sales", INDEX('Coop GFs_CFs'!M:N, MATCH(B623,'Coop GFs_CFs'!B:B,0),1),
"No Growth", INDEX('Coop GFs_CFs'!O:P, MATCH(B623,'Coop GFs_CFs'!B:B,0),1)
)</f>
        <v>1.0717053327861332</v>
      </c>
      <c r="N623" s="133" cm="1">
        <f t="array" ref="N623">_xlfn.SWITCH(L623,
"Employment", INDEX('Coop GFs_CFs'!C:D, MATCH(B623,'Coop GFs_CFs'!B:B,0),2),
"Population", INDEX('Coop GFs_CFs'!E:F, MATCH(B623,'Coop GFs_CFs'!B:B,0),2),
"Household", INDEX('Coop GFs_CFs'!G:H, MATCH(B623,'Coop GFs_CFs'!B:B,0),2),
"VMT", INDEX('Coop GFs_CFs'!I:J, MATCH(B623,'Coop GFs_CFs'!B:B,0),2),
"Lane Mile", INDEX('Coop GFs_CFs'!K:L, MATCH(B623,'Coop GFs_CFs'!B:B,0),2),
"Gas Sales", INDEX('Coop GFs_CFs'!M:N, MATCH(B623,'Coop GFs_CFs'!B:B,0),2),
"No Growth", INDEX('Coop GFs_CFs'!O:P, MATCH(B623,'Coop GFs_CFs'!B:B,0),2)
)</f>
        <v>1.0941988750211236</v>
      </c>
      <c r="O623" s="133"/>
      <c r="P623" s="86">
        <f t="shared" si="35"/>
        <v>4.6570317727486897E-2</v>
      </c>
      <c r="Q623" s="86">
        <f t="shared" si="36"/>
        <v>4.7547761224923692E-2</v>
      </c>
      <c r="R623" s="156" t="s">
        <v>465</v>
      </c>
      <c r="S623" s="85" t="s">
        <v>446</v>
      </c>
      <c r="T623" s="85" t="s">
        <v>436</v>
      </c>
      <c r="U623" s="85" t="s">
        <v>444</v>
      </c>
      <c r="V623" s="85" t="s">
        <v>453</v>
      </c>
      <c r="W623" s="85" t="s">
        <v>466</v>
      </c>
      <c r="X623" s="85" t="s">
        <v>330</v>
      </c>
      <c r="Z623" s="42" t="s">
        <v>1834</v>
      </c>
      <c r="AA623"/>
    </row>
    <row r="624" spans="1:27" s="39" customFormat="1" x14ac:dyDescent="0.35">
      <c r="A624" s="85" t="s">
        <v>497</v>
      </c>
      <c r="B624" s="87">
        <v>24017</v>
      </c>
      <c r="C624" s="87" t="s">
        <v>10</v>
      </c>
      <c r="D624" s="86">
        <v>3.1757203563559502</v>
      </c>
      <c r="E624" s="86">
        <f>SUMIFS('Ratios_MARAMA-VA'!T:T, 'Ratios_MARAMA-VA'!AA:AA, Z624)</f>
        <v>3.17572035635227</v>
      </c>
      <c r="F624" s="86">
        <f>SUMIFS('Ratios_MARAMA-VA'!J:J, 'Ratios_MARAMA-VA'!AA:AA, Z624)</f>
        <v>3.1900965055396799E-3</v>
      </c>
      <c r="G624" s="122">
        <f t="shared" si="37"/>
        <v>1.0045268939246031E-3</v>
      </c>
      <c r="H624" s="122">
        <v>3.1757203563559502</v>
      </c>
      <c r="I624" s="86">
        <v>3.1900965055433766E-3</v>
      </c>
      <c r="J624" s="122">
        <v>3.1757203563559502</v>
      </c>
      <c r="K624" s="86">
        <v>3.1900965055433766E-3</v>
      </c>
      <c r="L624" s="122" t="str" cm="1">
        <f t="array" ref="L624">_xlfn.SWITCH(A624,
    "District of Columbia", _xlfn.XLOOKUP(R624, '2015 O3 Growth Surrogates'!A:A, '2015 O3 Growth Surrogates'!H:H),
    "Maryland", _xlfn.XLOOKUP(R624, '2015 O3 Growth Surrogates'!A:A, '2015 O3 Growth Surrogates'!I:I),
    "Virginia", _xlfn.XLOOKUP(R624, '2015 O3 Growth Surrogates'!A:A, '2015 O3 Growth Surrogates'!J:J)
)</f>
        <v>Household</v>
      </c>
      <c r="M624" s="133" cm="1">
        <f t="array" ref="M624">_xlfn.SWITCH(L624,
"Employment", INDEX('Coop GFs_CFs'!C:D, MATCH(B624,'Coop GFs_CFs'!B:B,0),1),
"Population", INDEX('Coop GFs_CFs'!E:F, MATCH(B624,'Coop GFs_CFs'!B:B,0),1),
"Household", INDEX('Coop GFs_CFs'!G:H, MATCH(B624,'Coop GFs_CFs'!B:B,0),1),
"VMT", INDEX('Coop GFs_CFs'!I:J, MATCH(B624,'Coop GFs_CFs'!B:B,0),1),
"Lane Mile", INDEX('Coop GFs_CFs'!K:L, MATCH(B624,'Coop GFs_CFs'!B:B,0),1),
"Gas Sales", INDEX('Coop GFs_CFs'!M:N, MATCH(B624,'Coop GFs_CFs'!B:B,0),1),
"No Growth", INDEX('Coop GFs_CFs'!O:P, MATCH(B624,'Coop GFs_CFs'!B:B,0),1)
)</f>
        <v>1.1901345613926138</v>
      </c>
      <c r="N624" s="133" cm="1">
        <f t="array" ref="N624">_xlfn.SWITCH(L624,
"Employment", INDEX('Coop GFs_CFs'!C:D, MATCH(B624,'Coop GFs_CFs'!B:B,0),2),
"Population", INDEX('Coop GFs_CFs'!E:F, MATCH(B624,'Coop GFs_CFs'!B:B,0),2),
"Household", INDEX('Coop GFs_CFs'!G:H, MATCH(B624,'Coop GFs_CFs'!B:B,0),2),
"VMT", INDEX('Coop GFs_CFs'!I:J, MATCH(B624,'Coop GFs_CFs'!B:B,0),2),
"Lane Mile", INDEX('Coop GFs_CFs'!K:L, MATCH(B624,'Coop GFs_CFs'!B:B,0),2),
"Gas Sales", INDEX('Coop GFs_CFs'!M:N, MATCH(B624,'Coop GFs_CFs'!B:B,0),2),
"No Growth", INDEX('Coop GFs_CFs'!O:P, MATCH(B624,'Coop GFs_CFs'!B:B,0),2)
)</f>
        <v>1.2607033014443205</v>
      </c>
      <c r="O624" s="133"/>
      <c r="P624" s="86">
        <f t="shared" si="35"/>
        <v>3.7966441054205768E-3</v>
      </c>
      <c r="Q624" s="86">
        <f t="shared" si="36"/>
        <v>4.0217651964598649E-3</v>
      </c>
      <c r="R624" s="156" t="s">
        <v>465</v>
      </c>
      <c r="S624" s="85" t="s">
        <v>446</v>
      </c>
      <c r="T624" s="85" t="s">
        <v>436</v>
      </c>
      <c r="U624" s="85" t="s">
        <v>444</v>
      </c>
      <c r="V624" s="85" t="s">
        <v>453</v>
      </c>
      <c r="W624" s="85" t="s">
        <v>466</v>
      </c>
      <c r="X624" s="85" t="s">
        <v>330</v>
      </c>
      <c r="Z624" s="42" t="s">
        <v>1820</v>
      </c>
      <c r="AA624"/>
    </row>
    <row r="625" spans="1:27" s="39" customFormat="1" x14ac:dyDescent="0.35">
      <c r="A625" s="85" t="s">
        <v>497</v>
      </c>
      <c r="B625" s="87">
        <v>24017</v>
      </c>
      <c r="C625" s="87" t="s">
        <v>12</v>
      </c>
      <c r="D625" s="86">
        <v>60.111848965508301</v>
      </c>
      <c r="E625" s="86">
        <f>SUMIFS('Ratios_MARAMA-VA'!T:T, 'Ratios_MARAMA-VA'!AA:AA, Z625)</f>
        <v>60.111848965438597</v>
      </c>
      <c r="F625" s="86">
        <f>SUMIFS('Ratios_MARAMA-VA'!J:J, 'Ratios_MARAMA-VA'!AA:AA, Z625)</f>
        <v>6.0383968929317099E-2</v>
      </c>
      <c r="G625" s="122">
        <f t="shared" si="37"/>
        <v>1.0045268939246064E-3</v>
      </c>
      <c r="H625" s="122">
        <v>60.111848965508301</v>
      </c>
      <c r="I625" s="86">
        <v>6.0383968929387119E-2</v>
      </c>
      <c r="J625" s="122">
        <v>60.111848965508301</v>
      </c>
      <c r="K625" s="86">
        <v>6.0383968929387119E-2</v>
      </c>
      <c r="L625" s="122" t="str" cm="1">
        <f t="array" ref="L625">_xlfn.SWITCH(A625,
    "District of Columbia", _xlfn.XLOOKUP(R625, '2015 O3 Growth Surrogates'!A:A, '2015 O3 Growth Surrogates'!H:H),
    "Maryland", _xlfn.XLOOKUP(R625, '2015 O3 Growth Surrogates'!A:A, '2015 O3 Growth Surrogates'!I:I),
    "Virginia", _xlfn.XLOOKUP(R625, '2015 O3 Growth Surrogates'!A:A, '2015 O3 Growth Surrogates'!J:J)
)</f>
        <v>Household</v>
      </c>
      <c r="M625" s="133" cm="1">
        <f t="array" ref="M625">_xlfn.SWITCH(L625,
"Employment", INDEX('Coop GFs_CFs'!C:D, MATCH(B625,'Coop GFs_CFs'!B:B,0),1),
"Population", INDEX('Coop GFs_CFs'!E:F, MATCH(B625,'Coop GFs_CFs'!B:B,0),1),
"Household", INDEX('Coop GFs_CFs'!G:H, MATCH(B625,'Coop GFs_CFs'!B:B,0),1),
"VMT", INDEX('Coop GFs_CFs'!I:J, MATCH(B625,'Coop GFs_CFs'!B:B,0),1),
"Lane Mile", INDEX('Coop GFs_CFs'!K:L, MATCH(B625,'Coop GFs_CFs'!B:B,0),1),
"Gas Sales", INDEX('Coop GFs_CFs'!M:N, MATCH(B625,'Coop GFs_CFs'!B:B,0),1),
"No Growth", INDEX('Coop GFs_CFs'!O:P, MATCH(B625,'Coop GFs_CFs'!B:B,0),1)
)</f>
        <v>1.1901345613926138</v>
      </c>
      <c r="N625" s="133" cm="1">
        <f t="array" ref="N625">_xlfn.SWITCH(L625,
"Employment", INDEX('Coop GFs_CFs'!C:D, MATCH(B625,'Coop GFs_CFs'!B:B,0),2),
"Population", INDEX('Coop GFs_CFs'!E:F, MATCH(B625,'Coop GFs_CFs'!B:B,0),2),
"Household", INDEX('Coop GFs_CFs'!G:H, MATCH(B625,'Coop GFs_CFs'!B:B,0),2),
"VMT", INDEX('Coop GFs_CFs'!I:J, MATCH(B625,'Coop GFs_CFs'!B:B,0),2),
"Lane Mile", INDEX('Coop GFs_CFs'!K:L, MATCH(B625,'Coop GFs_CFs'!B:B,0),2),
"Gas Sales", INDEX('Coop GFs_CFs'!M:N, MATCH(B625,'Coop GFs_CFs'!B:B,0),2),
"No Growth", INDEX('Coop GFs_CFs'!O:P, MATCH(B625,'Coop GFs_CFs'!B:B,0),2)
)</f>
        <v>1.2607033014443205</v>
      </c>
      <c r="O625" s="133"/>
      <c r="P625" s="86">
        <f t="shared" si="35"/>
        <v>7.186504837683802E-2</v>
      </c>
      <c r="Q625" s="86">
        <f t="shared" si="36"/>
        <v>7.6126268983501333E-2</v>
      </c>
      <c r="R625" s="156" t="s">
        <v>465</v>
      </c>
      <c r="S625" s="85" t="s">
        <v>446</v>
      </c>
      <c r="T625" s="85" t="s">
        <v>436</v>
      </c>
      <c r="U625" s="85" t="s">
        <v>444</v>
      </c>
      <c r="V625" s="85" t="s">
        <v>453</v>
      </c>
      <c r="W625" s="85" t="s">
        <v>466</v>
      </c>
      <c r="X625" s="85" t="s">
        <v>330</v>
      </c>
      <c r="Z625" s="42" t="s">
        <v>1835</v>
      </c>
      <c r="AA625"/>
    </row>
    <row r="626" spans="1:27" s="39" customFormat="1" x14ac:dyDescent="0.35">
      <c r="A626" s="85" t="s">
        <v>497</v>
      </c>
      <c r="B626" s="87">
        <v>24021</v>
      </c>
      <c r="C626" s="87" t="s">
        <v>10</v>
      </c>
      <c r="D626" s="86">
        <v>4.3120183031095296</v>
      </c>
      <c r="E626" s="86">
        <f>SUMIFS('Ratios_MARAMA-VA'!T:T, 'Ratios_MARAMA-VA'!AA:AA, Z626)</f>
        <v>4.3120183031045096</v>
      </c>
      <c r="F626" s="86">
        <f>SUMIFS('Ratios_MARAMA-VA'!J:J, 'Ratios_MARAMA-VA'!AA:AA, Z626)</f>
        <v>4.3315383525636304E-3</v>
      </c>
      <c r="G626" s="122">
        <f t="shared" si="37"/>
        <v>1.0045268939246077E-3</v>
      </c>
      <c r="H626" s="122">
        <v>4.3120183031095296</v>
      </c>
      <c r="I626" s="86">
        <v>4.3315383525686733E-3</v>
      </c>
      <c r="J626" s="122">
        <v>4.3120183031095296</v>
      </c>
      <c r="K626" s="86">
        <v>4.3315383525686733E-3</v>
      </c>
      <c r="L626" s="122" t="str" cm="1">
        <f t="array" ref="L626">_xlfn.SWITCH(A626,
    "District of Columbia", _xlfn.XLOOKUP(R626, '2015 O3 Growth Surrogates'!A:A, '2015 O3 Growth Surrogates'!H:H),
    "Maryland", _xlfn.XLOOKUP(R626, '2015 O3 Growth Surrogates'!A:A, '2015 O3 Growth Surrogates'!I:I),
    "Virginia", _xlfn.XLOOKUP(R626, '2015 O3 Growth Surrogates'!A:A, '2015 O3 Growth Surrogates'!J:J)
)</f>
        <v>Household</v>
      </c>
      <c r="M626" s="133" cm="1">
        <f t="array" ref="M626">_xlfn.SWITCH(L626,
"Employment", INDEX('Coop GFs_CFs'!C:D, MATCH(B626,'Coop GFs_CFs'!B:B,0),1),
"Population", INDEX('Coop GFs_CFs'!E:F, MATCH(B626,'Coop GFs_CFs'!B:B,0),1),
"Household", INDEX('Coop GFs_CFs'!G:H, MATCH(B626,'Coop GFs_CFs'!B:B,0),1),
"VMT", INDEX('Coop GFs_CFs'!I:J, MATCH(B626,'Coop GFs_CFs'!B:B,0),1),
"Lane Mile", INDEX('Coop GFs_CFs'!K:L, MATCH(B626,'Coop GFs_CFs'!B:B,0),1),
"Gas Sales", INDEX('Coop GFs_CFs'!M:N, MATCH(B626,'Coop GFs_CFs'!B:B,0),1),
"No Growth", INDEX('Coop GFs_CFs'!O:P, MATCH(B626,'Coop GFs_CFs'!B:B,0),1)
)</f>
        <v>1.1641130653464411</v>
      </c>
      <c r="N626" s="133" cm="1">
        <f t="array" ref="N626">_xlfn.SWITCH(L626,
"Employment", INDEX('Coop GFs_CFs'!C:D, MATCH(B626,'Coop GFs_CFs'!B:B,0),2),
"Population", INDEX('Coop GFs_CFs'!E:F, MATCH(B626,'Coop GFs_CFs'!B:B,0),2),
"Household", INDEX('Coop GFs_CFs'!G:H, MATCH(B626,'Coop GFs_CFs'!B:B,0),2),
"VMT", INDEX('Coop GFs_CFs'!I:J, MATCH(B626,'Coop GFs_CFs'!B:B,0),2),
"Lane Mile", INDEX('Coop GFs_CFs'!K:L, MATCH(B626,'Coop GFs_CFs'!B:B,0),2),
"Gas Sales", INDEX('Coop GFs_CFs'!M:N, MATCH(B626,'Coop GFs_CFs'!B:B,0),2),
"No Growth", INDEX('Coop GFs_CFs'!O:P, MATCH(B626,'Coop GFs_CFs'!B:B,0),2)
)</f>
        <v>1.2555086048546673</v>
      </c>
      <c r="O626" s="133"/>
      <c r="P626" s="86">
        <f t="shared" si="35"/>
        <v>5.0424003892685218E-3</v>
      </c>
      <c r="Q626" s="86">
        <f t="shared" si="36"/>
        <v>5.4382836739016475E-3</v>
      </c>
      <c r="R626" s="156" t="s">
        <v>465</v>
      </c>
      <c r="S626" s="85" t="s">
        <v>446</v>
      </c>
      <c r="T626" s="85" t="s">
        <v>436</v>
      </c>
      <c r="U626" s="85" t="s">
        <v>444</v>
      </c>
      <c r="V626" s="85" t="s">
        <v>453</v>
      </c>
      <c r="W626" s="85" t="s">
        <v>466</v>
      </c>
      <c r="X626" s="85" t="s">
        <v>330</v>
      </c>
      <c r="Z626" s="42" t="s">
        <v>1821</v>
      </c>
      <c r="AA626"/>
    </row>
    <row r="627" spans="1:27" s="39" customFormat="1" x14ac:dyDescent="0.35">
      <c r="A627" s="85" t="s">
        <v>497</v>
      </c>
      <c r="B627" s="87">
        <v>24021</v>
      </c>
      <c r="C627" s="87" t="s">
        <v>12</v>
      </c>
      <c r="D627" s="86">
        <v>81.620349954906203</v>
      </c>
      <c r="E627" s="86">
        <f>SUMIFS('Ratios_MARAMA-VA'!T:T, 'Ratios_MARAMA-VA'!AA:AA, Z627)</f>
        <v>81.620349954811601</v>
      </c>
      <c r="F627" s="86">
        <f>SUMIFS('Ratios_MARAMA-VA'!J:J, 'Ratios_MARAMA-VA'!AA:AA, Z627)</f>
        <v>8.1989836621145895E-2</v>
      </c>
      <c r="G627" s="122">
        <f t="shared" si="37"/>
        <v>1.0045268939246016E-3</v>
      </c>
      <c r="H627" s="122">
        <v>81.620349954906203</v>
      </c>
      <c r="I627" s="86">
        <v>8.198983662124093E-2</v>
      </c>
      <c r="J627" s="122">
        <v>81.620349954906203</v>
      </c>
      <c r="K627" s="86">
        <v>8.198983662124093E-2</v>
      </c>
      <c r="L627" s="122" t="str" cm="1">
        <f t="array" ref="L627">_xlfn.SWITCH(A627,
    "District of Columbia", _xlfn.XLOOKUP(R627, '2015 O3 Growth Surrogates'!A:A, '2015 O3 Growth Surrogates'!H:H),
    "Maryland", _xlfn.XLOOKUP(R627, '2015 O3 Growth Surrogates'!A:A, '2015 O3 Growth Surrogates'!I:I),
    "Virginia", _xlfn.XLOOKUP(R627, '2015 O3 Growth Surrogates'!A:A, '2015 O3 Growth Surrogates'!J:J)
)</f>
        <v>Household</v>
      </c>
      <c r="M627" s="133" cm="1">
        <f t="array" ref="M627">_xlfn.SWITCH(L627,
"Employment", INDEX('Coop GFs_CFs'!C:D, MATCH(B627,'Coop GFs_CFs'!B:B,0),1),
"Population", INDEX('Coop GFs_CFs'!E:F, MATCH(B627,'Coop GFs_CFs'!B:B,0),1),
"Household", INDEX('Coop GFs_CFs'!G:H, MATCH(B627,'Coop GFs_CFs'!B:B,0),1),
"VMT", INDEX('Coop GFs_CFs'!I:J, MATCH(B627,'Coop GFs_CFs'!B:B,0),1),
"Lane Mile", INDEX('Coop GFs_CFs'!K:L, MATCH(B627,'Coop GFs_CFs'!B:B,0),1),
"Gas Sales", INDEX('Coop GFs_CFs'!M:N, MATCH(B627,'Coop GFs_CFs'!B:B,0),1),
"No Growth", INDEX('Coop GFs_CFs'!O:P, MATCH(B627,'Coop GFs_CFs'!B:B,0),1)
)</f>
        <v>1.1641130653464411</v>
      </c>
      <c r="N627" s="133" cm="1">
        <f t="array" ref="N627">_xlfn.SWITCH(L627,
"Employment", INDEX('Coop GFs_CFs'!C:D, MATCH(B627,'Coop GFs_CFs'!B:B,0),2),
"Population", INDEX('Coop GFs_CFs'!E:F, MATCH(B627,'Coop GFs_CFs'!B:B,0),2),
"Household", INDEX('Coop GFs_CFs'!G:H, MATCH(B627,'Coop GFs_CFs'!B:B,0),2),
"VMT", INDEX('Coop GFs_CFs'!I:J, MATCH(B627,'Coop GFs_CFs'!B:B,0),2),
"Lane Mile", INDEX('Coop GFs_CFs'!K:L, MATCH(B627,'Coop GFs_CFs'!B:B,0),2),
"Gas Sales", INDEX('Coop GFs_CFs'!M:N, MATCH(B627,'Coop GFs_CFs'!B:B,0),2),
"No Growth", INDEX('Coop GFs_CFs'!O:P, MATCH(B627,'Coop GFs_CFs'!B:B,0),2)
)</f>
        <v>1.2555086048546673</v>
      </c>
      <c r="O627" s="133"/>
      <c r="P627" s="86">
        <f t="shared" si="35"/>
        <v>9.5445440036296042E-2</v>
      </c>
      <c r="Q627" s="86">
        <f t="shared" si="36"/>
        <v>0.10293894538847699</v>
      </c>
      <c r="R627" s="156" t="s">
        <v>465</v>
      </c>
      <c r="S627" s="85" t="s">
        <v>446</v>
      </c>
      <c r="T627" s="85" t="s">
        <v>436</v>
      </c>
      <c r="U627" s="85" t="s">
        <v>444</v>
      </c>
      <c r="V627" s="85" t="s">
        <v>453</v>
      </c>
      <c r="W627" s="85" t="s">
        <v>466</v>
      </c>
      <c r="X627" s="85" t="s">
        <v>330</v>
      </c>
      <c r="Z627" s="42" t="s">
        <v>1836</v>
      </c>
      <c r="AA627"/>
    </row>
    <row r="628" spans="1:27" s="39" customFormat="1" x14ac:dyDescent="0.35">
      <c r="A628" s="85" t="s">
        <v>497</v>
      </c>
      <c r="B628" s="87">
        <v>24031</v>
      </c>
      <c r="C628" s="87" t="s">
        <v>10</v>
      </c>
      <c r="D628" s="86">
        <v>6.1631377444985596</v>
      </c>
      <c r="E628" s="86">
        <f>SUMIFS('Ratios_MARAMA-VA'!T:T, 'Ratios_MARAMA-VA'!AA:AA, Z628)</f>
        <v>6.1631377444913999</v>
      </c>
      <c r="F628" s="86">
        <f>SUMIFS('Ratios_MARAMA-VA'!J:J, 'Ratios_MARAMA-VA'!AA:AA, Z628)</f>
        <v>6.1910376153034496E-3</v>
      </c>
      <c r="G628" s="122">
        <f t="shared" si="37"/>
        <v>1.0045268939246062E-3</v>
      </c>
      <c r="H628" s="122">
        <v>6.1631377444985596</v>
      </c>
      <c r="I628" s="86">
        <v>6.1910376153106409E-3</v>
      </c>
      <c r="J628" s="122">
        <v>6.1631377444985596</v>
      </c>
      <c r="K628" s="86">
        <v>6.1910376153106409E-3</v>
      </c>
      <c r="L628" s="122" t="str" cm="1">
        <f t="array" ref="L628">_xlfn.SWITCH(A628,
    "District of Columbia", _xlfn.XLOOKUP(R628, '2015 O3 Growth Surrogates'!A:A, '2015 O3 Growth Surrogates'!H:H),
    "Maryland", _xlfn.XLOOKUP(R628, '2015 O3 Growth Surrogates'!A:A, '2015 O3 Growth Surrogates'!I:I),
    "Virginia", _xlfn.XLOOKUP(R628, '2015 O3 Growth Surrogates'!A:A, '2015 O3 Growth Surrogates'!J:J)
)</f>
        <v>Household</v>
      </c>
      <c r="M628" s="133" cm="1">
        <f t="array" ref="M628">_xlfn.SWITCH(L628,
"Employment", INDEX('Coop GFs_CFs'!C:D, MATCH(B628,'Coop GFs_CFs'!B:B,0),1),
"Population", INDEX('Coop GFs_CFs'!E:F, MATCH(B628,'Coop GFs_CFs'!B:B,0),1),
"Household", INDEX('Coop GFs_CFs'!G:H, MATCH(B628,'Coop GFs_CFs'!B:B,0),1),
"VMT", INDEX('Coop GFs_CFs'!I:J, MATCH(B628,'Coop GFs_CFs'!B:B,0),1),
"Lane Mile", INDEX('Coop GFs_CFs'!K:L, MATCH(B628,'Coop GFs_CFs'!B:B,0),1),
"Gas Sales", INDEX('Coop GFs_CFs'!M:N, MATCH(B628,'Coop GFs_CFs'!B:B,0),1),
"No Growth", INDEX('Coop GFs_CFs'!O:P, MATCH(B628,'Coop GFs_CFs'!B:B,0),1)
)</f>
        <v>1.0822577125548798</v>
      </c>
      <c r="N628" s="133" cm="1">
        <f t="array" ref="N628">_xlfn.SWITCH(L628,
"Employment", INDEX('Coop GFs_CFs'!C:D, MATCH(B628,'Coop GFs_CFs'!B:B,0),2),
"Population", INDEX('Coop GFs_CFs'!E:F, MATCH(B628,'Coop GFs_CFs'!B:B,0),2),
"Household", INDEX('Coop GFs_CFs'!G:H, MATCH(B628,'Coop GFs_CFs'!B:B,0),2),
"VMT", INDEX('Coop GFs_CFs'!I:J, MATCH(B628,'Coop GFs_CFs'!B:B,0),2),
"Lane Mile", INDEX('Coop GFs_CFs'!K:L, MATCH(B628,'Coop GFs_CFs'!B:B,0),2),
"Gas Sales", INDEX('Coop GFs_CFs'!M:N, MATCH(B628,'Coop GFs_CFs'!B:B,0),2),
"No Growth", INDEX('Coop GFs_CFs'!O:P, MATCH(B628,'Coop GFs_CFs'!B:B,0),2)
)</f>
        <v>1.1254828731122657</v>
      </c>
      <c r="O628" s="133"/>
      <c r="P628" s="86">
        <f t="shared" si="35"/>
        <v>6.7002982078795291E-3</v>
      </c>
      <c r="Q628" s="86">
        <f t="shared" si="36"/>
        <v>6.9679068028178368E-3</v>
      </c>
      <c r="R628" s="156" t="s">
        <v>465</v>
      </c>
      <c r="S628" s="85" t="s">
        <v>446</v>
      </c>
      <c r="T628" s="85" t="s">
        <v>436</v>
      </c>
      <c r="U628" s="85" t="s">
        <v>444</v>
      </c>
      <c r="V628" s="85" t="s">
        <v>453</v>
      </c>
      <c r="W628" s="85" t="s">
        <v>466</v>
      </c>
      <c r="X628" s="85" t="s">
        <v>330</v>
      </c>
      <c r="Z628" s="42" t="s">
        <v>1822</v>
      </c>
      <c r="AA628"/>
    </row>
    <row r="629" spans="1:27" s="39" customFormat="1" x14ac:dyDescent="0.35">
      <c r="A629" s="85" t="s">
        <v>497</v>
      </c>
      <c r="B629" s="87">
        <v>24031</v>
      </c>
      <c r="C629" s="87" t="s">
        <v>12</v>
      </c>
      <c r="D629" s="86">
        <v>116.659417224725</v>
      </c>
      <c r="E629" s="86">
        <f>SUMIFS('Ratios_MARAMA-VA'!T:T, 'Ratios_MARAMA-VA'!AA:AA, Z629)</f>
        <v>116.65941722458901</v>
      </c>
      <c r="F629" s="86">
        <f>SUMIFS('Ratios_MARAMA-VA'!J:J, 'Ratios_MARAMA-VA'!AA:AA, Z629)</f>
        <v>0.117187522031671</v>
      </c>
      <c r="G629" s="122">
        <f t="shared" si="37"/>
        <v>1.0045268939246053E-3</v>
      </c>
      <c r="H629" s="122">
        <v>116.659417224725</v>
      </c>
      <c r="I629" s="86">
        <v>0.1171875220318076</v>
      </c>
      <c r="J629" s="122">
        <v>116.659417224725</v>
      </c>
      <c r="K629" s="86">
        <v>0.1171875220318076</v>
      </c>
      <c r="L629" s="122" t="str" cm="1">
        <f t="array" ref="L629">_xlfn.SWITCH(A629,
    "District of Columbia", _xlfn.XLOOKUP(R629, '2015 O3 Growth Surrogates'!A:A, '2015 O3 Growth Surrogates'!H:H),
    "Maryland", _xlfn.XLOOKUP(R629, '2015 O3 Growth Surrogates'!A:A, '2015 O3 Growth Surrogates'!I:I),
    "Virginia", _xlfn.XLOOKUP(R629, '2015 O3 Growth Surrogates'!A:A, '2015 O3 Growth Surrogates'!J:J)
)</f>
        <v>Household</v>
      </c>
      <c r="M629" s="133" cm="1">
        <f t="array" ref="M629">_xlfn.SWITCH(L629,
"Employment", INDEX('Coop GFs_CFs'!C:D, MATCH(B629,'Coop GFs_CFs'!B:B,0),1),
"Population", INDEX('Coop GFs_CFs'!E:F, MATCH(B629,'Coop GFs_CFs'!B:B,0),1),
"Household", INDEX('Coop GFs_CFs'!G:H, MATCH(B629,'Coop GFs_CFs'!B:B,0),1),
"VMT", INDEX('Coop GFs_CFs'!I:J, MATCH(B629,'Coop GFs_CFs'!B:B,0),1),
"Lane Mile", INDEX('Coop GFs_CFs'!K:L, MATCH(B629,'Coop GFs_CFs'!B:B,0),1),
"Gas Sales", INDEX('Coop GFs_CFs'!M:N, MATCH(B629,'Coop GFs_CFs'!B:B,0),1),
"No Growth", INDEX('Coop GFs_CFs'!O:P, MATCH(B629,'Coop GFs_CFs'!B:B,0),1)
)</f>
        <v>1.0822577125548798</v>
      </c>
      <c r="N629" s="133" cm="1">
        <f t="array" ref="N629">_xlfn.SWITCH(L629,
"Employment", INDEX('Coop GFs_CFs'!C:D, MATCH(B629,'Coop GFs_CFs'!B:B,0),2),
"Population", INDEX('Coop GFs_CFs'!E:F, MATCH(B629,'Coop GFs_CFs'!B:B,0),2),
"Household", INDEX('Coop GFs_CFs'!G:H, MATCH(B629,'Coop GFs_CFs'!B:B,0),2),
"VMT", INDEX('Coop GFs_CFs'!I:J, MATCH(B629,'Coop GFs_CFs'!B:B,0),2),
"Lane Mile", INDEX('Coop GFs_CFs'!K:L, MATCH(B629,'Coop GFs_CFs'!B:B,0),2),
"Gas Sales", INDEX('Coop GFs_CFs'!M:N, MATCH(B629,'Coop GFs_CFs'!B:B,0),2),
"No Growth", INDEX('Coop GFs_CFs'!O:P, MATCH(B629,'Coop GFs_CFs'!B:B,0),2)
)</f>
        <v>1.1254828731122657</v>
      </c>
      <c r="O629" s="133"/>
      <c r="P629" s="86">
        <f t="shared" si="35"/>
        <v>0.12682709953397084</v>
      </c>
      <c r="Q629" s="86">
        <f t="shared" si="36"/>
        <v>0.13189254898911201</v>
      </c>
      <c r="R629" s="156" t="s">
        <v>465</v>
      </c>
      <c r="S629" s="85" t="s">
        <v>446</v>
      </c>
      <c r="T629" s="85" t="s">
        <v>436</v>
      </c>
      <c r="U629" s="85" t="s">
        <v>444</v>
      </c>
      <c r="V629" s="85" t="s">
        <v>453</v>
      </c>
      <c r="W629" s="85" t="s">
        <v>466</v>
      </c>
      <c r="X629" s="85" t="s">
        <v>330</v>
      </c>
      <c r="Z629" s="42" t="s">
        <v>1837</v>
      </c>
      <c r="AA629"/>
    </row>
    <row r="630" spans="1:27" s="39" customFormat="1" x14ac:dyDescent="0.35">
      <c r="A630" s="85" t="s">
        <v>497</v>
      </c>
      <c r="B630" s="87">
        <v>24033</v>
      </c>
      <c r="C630" s="87" t="s">
        <v>10</v>
      </c>
      <c r="D630" s="86">
        <v>5.4404771293829004</v>
      </c>
      <c r="E630" s="86">
        <f>SUMIFS('Ratios_MARAMA-VA'!T:T, 'Ratios_MARAMA-VA'!AA:AA, Z630)</f>
        <v>5.4404771293766201</v>
      </c>
      <c r="F630" s="86">
        <f>SUMIFS('Ratios_MARAMA-VA'!J:J, 'Ratios_MARAMA-VA'!AA:AA, Z630)</f>
        <v>5.4651055922405002E-3</v>
      </c>
      <c r="G630" s="122">
        <f t="shared" si="37"/>
        <v>1.0045268939245964E-3</v>
      </c>
      <c r="H630" s="122">
        <v>5.4404771293829004</v>
      </c>
      <c r="I630" s="86">
        <v>5.4651055922468094E-3</v>
      </c>
      <c r="J630" s="122">
        <v>5.4404771293829004</v>
      </c>
      <c r="K630" s="86">
        <v>5.4651055922468094E-3</v>
      </c>
      <c r="L630" s="122" t="str" cm="1">
        <f t="array" ref="L630">_xlfn.SWITCH(A630,
    "District of Columbia", _xlfn.XLOOKUP(R630, '2015 O3 Growth Surrogates'!A:A, '2015 O3 Growth Surrogates'!H:H),
    "Maryland", _xlfn.XLOOKUP(R630, '2015 O3 Growth Surrogates'!A:A, '2015 O3 Growth Surrogates'!I:I),
    "Virginia", _xlfn.XLOOKUP(R630, '2015 O3 Growth Surrogates'!A:A, '2015 O3 Growth Surrogates'!J:J)
)</f>
        <v>Household</v>
      </c>
      <c r="M630" s="133" cm="1">
        <f t="array" ref="M630">_xlfn.SWITCH(L630,
"Employment", INDEX('Coop GFs_CFs'!C:D, MATCH(B630,'Coop GFs_CFs'!B:B,0),1),
"Population", INDEX('Coop GFs_CFs'!E:F, MATCH(B630,'Coop GFs_CFs'!B:B,0),1),
"Household", INDEX('Coop GFs_CFs'!G:H, MATCH(B630,'Coop GFs_CFs'!B:B,0),1),
"VMT", INDEX('Coop GFs_CFs'!I:J, MATCH(B630,'Coop GFs_CFs'!B:B,0),1),
"Lane Mile", INDEX('Coop GFs_CFs'!K:L, MATCH(B630,'Coop GFs_CFs'!B:B,0),1),
"Gas Sales", INDEX('Coop GFs_CFs'!M:N, MATCH(B630,'Coop GFs_CFs'!B:B,0),1),
"No Growth", INDEX('Coop GFs_CFs'!O:P, MATCH(B630,'Coop GFs_CFs'!B:B,0),1)
)</f>
        <v>1.0807753566942964</v>
      </c>
      <c r="N630" s="133" cm="1">
        <f t="array" ref="N630">_xlfn.SWITCH(L630,
"Employment", INDEX('Coop GFs_CFs'!C:D, MATCH(B630,'Coop GFs_CFs'!B:B,0),2),
"Population", INDEX('Coop GFs_CFs'!E:F, MATCH(B630,'Coop GFs_CFs'!B:B,0),2),
"Household", INDEX('Coop GFs_CFs'!G:H, MATCH(B630,'Coop GFs_CFs'!B:B,0),2),
"VMT", INDEX('Coop GFs_CFs'!I:J, MATCH(B630,'Coop GFs_CFs'!B:B,0),2),
"Lane Mile", INDEX('Coop GFs_CFs'!K:L, MATCH(B630,'Coop GFs_CFs'!B:B,0),2),
"Gas Sales", INDEX('Coop GFs_CFs'!M:N, MATCH(B630,'Coop GFs_CFs'!B:B,0),2),
"No Growth", INDEX('Coop GFs_CFs'!O:P, MATCH(B630,'Coop GFs_CFs'!B:B,0),2)
)</f>
        <v>1.1296393901683737</v>
      </c>
      <c r="O630" s="133"/>
      <c r="P630" s="86">
        <f t="shared" si="35"/>
        <v>5.9065514458257204E-3</v>
      </c>
      <c r="Q630" s="86">
        <f t="shared" si="36"/>
        <v>6.1735985484243274E-3</v>
      </c>
      <c r="R630" s="156" t="s">
        <v>465</v>
      </c>
      <c r="S630" s="85" t="s">
        <v>446</v>
      </c>
      <c r="T630" s="85" t="s">
        <v>436</v>
      </c>
      <c r="U630" s="85" t="s">
        <v>444</v>
      </c>
      <c r="V630" s="85" t="s">
        <v>453</v>
      </c>
      <c r="W630" s="85" t="s">
        <v>466</v>
      </c>
      <c r="X630" s="85" t="s">
        <v>330</v>
      </c>
      <c r="Z630" s="42" t="s">
        <v>1823</v>
      </c>
      <c r="AA630"/>
    </row>
    <row r="631" spans="1:27" s="39" customFormat="1" x14ac:dyDescent="0.35">
      <c r="A631" s="85" t="s">
        <v>497</v>
      </c>
      <c r="B631" s="87">
        <v>24033</v>
      </c>
      <c r="C631" s="87" t="s">
        <v>12</v>
      </c>
      <c r="D631" s="86">
        <v>102.980504216618</v>
      </c>
      <c r="E631" s="86">
        <f>SUMIFS('Ratios_MARAMA-VA'!T:T, 'Ratios_MARAMA-VA'!AA:AA, Z631)</f>
        <v>102.98050421649801</v>
      </c>
      <c r="F631" s="86">
        <f>SUMIFS('Ratios_MARAMA-VA'!J:J, 'Ratios_MARAMA-VA'!AA:AA, Z631)</f>
        <v>0.10344668603538899</v>
      </c>
      <c r="G631" s="122">
        <f t="shared" si="37"/>
        <v>1.0045268939246105E-3</v>
      </c>
      <c r="H631" s="122">
        <v>102.980504216618</v>
      </c>
      <c r="I631" s="86">
        <v>0.10344668603550954</v>
      </c>
      <c r="J631" s="122">
        <v>102.980504216618</v>
      </c>
      <c r="K631" s="86">
        <v>0.10344668603550954</v>
      </c>
      <c r="L631" s="122" t="str" cm="1">
        <f t="array" ref="L631">_xlfn.SWITCH(A631,
    "District of Columbia", _xlfn.XLOOKUP(R631, '2015 O3 Growth Surrogates'!A:A, '2015 O3 Growth Surrogates'!H:H),
    "Maryland", _xlfn.XLOOKUP(R631, '2015 O3 Growth Surrogates'!A:A, '2015 O3 Growth Surrogates'!I:I),
    "Virginia", _xlfn.XLOOKUP(R631, '2015 O3 Growth Surrogates'!A:A, '2015 O3 Growth Surrogates'!J:J)
)</f>
        <v>Household</v>
      </c>
      <c r="M631" s="133" cm="1">
        <f t="array" ref="M631">_xlfn.SWITCH(L631,
"Employment", INDEX('Coop GFs_CFs'!C:D, MATCH(B631,'Coop GFs_CFs'!B:B,0),1),
"Population", INDEX('Coop GFs_CFs'!E:F, MATCH(B631,'Coop GFs_CFs'!B:B,0),1),
"Household", INDEX('Coop GFs_CFs'!G:H, MATCH(B631,'Coop GFs_CFs'!B:B,0),1),
"VMT", INDEX('Coop GFs_CFs'!I:J, MATCH(B631,'Coop GFs_CFs'!B:B,0),1),
"Lane Mile", INDEX('Coop GFs_CFs'!K:L, MATCH(B631,'Coop GFs_CFs'!B:B,0),1),
"Gas Sales", INDEX('Coop GFs_CFs'!M:N, MATCH(B631,'Coop GFs_CFs'!B:B,0),1),
"No Growth", INDEX('Coop GFs_CFs'!O:P, MATCH(B631,'Coop GFs_CFs'!B:B,0),1)
)</f>
        <v>1.0807753566942964</v>
      </c>
      <c r="N631" s="133" cm="1">
        <f t="array" ref="N631">_xlfn.SWITCH(L631,
"Employment", INDEX('Coop GFs_CFs'!C:D, MATCH(B631,'Coop GFs_CFs'!B:B,0),2),
"Population", INDEX('Coop GFs_CFs'!E:F, MATCH(B631,'Coop GFs_CFs'!B:B,0),2),
"Household", INDEX('Coop GFs_CFs'!G:H, MATCH(B631,'Coop GFs_CFs'!B:B,0),2),
"VMT", INDEX('Coop GFs_CFs'!I:J, MATCH(B631,'Coop GFs_CFs'!B:B,0),2),
"Lane Mile", INDEX('Coop GFs_CFs'!K:L, MATCH(B631,'Coop GFs_CFs'!B:B,0),2),
"Gas Sales", INDEX('Coop GFs_CFs'!M:N, MATCH(B631,'Coop GFs_CFs'!B:B,0),2),
"No Growth", INDEX('Coop GFs_CFs'!O:P, MATCH(B631,'Coop GFs_CFs'!B:B,0),2)
)</f>
        <v>1.1296393901683737</v>
      </c>
      <c r="O631" s="133"/>
      <c r="P631" s="86">
        <f t="shared" si="35"/>
        <v>0.11180262899874042</v>
      </c>
      <c r="Q631" s="86">
        <f t="shared" si="36"/>
        <v>0.11685745132795604</v>
      </c>
      <c r="R631" s="156" t="s">
        <v>465</v>
      </c>
      <c r="S631" s="85" t="s">
        <v>446</v>
      </c>
      <c r="T631" s="85" t="s">
        <v>436</v>
      </c>
      <c r="U631" s="85" t="s">
        <v>444</v>
      </c>
      <c r="V631" s="85" t="s">
        <v>453</v>
      </c>
      <c r="W631" s="85" t="s">
        <v>466</v>
      </c>
      <c r="X631" s="85" t="s">
        <v>330</v>
      </c>
      <c r="Z631" s="42" t="s">
        <v>1838</v>
      </c>
      <c r="AA631"/>
    </row>
    <row r="632" spans="1:27" s="39" customFormat="1" x14ac:dyDescent="0.35">
      <c r="A632" s="85" t="s">
        <v>811</v>
      </c>
      <c r="B632" s="87">
        <v>51013</v>
      </c>
      <c r="C632" s="87" t="s">
        <v>10</v>
      </c>
      <c r="D632" s="86">
        <v>0.28960933484697599</v>
      </c>
      <c r="E632" s="86">
        <f>SUMIFS('Ratios_MARAMA-VA'!T:T, 'Ratios_MARAMA-VA'!AA:AA, Z632)</f>
        <v>0.28960933484663998</v>
      </c>
      <c r="F632" s="86">
        <f>SUMIFS('Ratios_MARAMA-VA'!J:J, 'Ratios_MARAMA-VA'!AA:AA, Z632)</f>
        <v>2.9092036558506598E-4</v>
      </c>
      <c r="G632" s="122">
        <f t="shared" si="37"/>
        <v>1.0045268939246044E-3</v>
      </c>
      <c r="H632" s="122">
        <v>0.28960933484697599</v>
      </c>
      <c r="I632" s="86">
        <v>2.9092036558540349E-4</v>
      </c>
      <c r="J632" s="122">
        <v>0.28960933484697599</v>
      </c>
      <c r="K632" s="86">
        <v>2.9092036558540349E-4</v>
      </c>
      <c r="L632" s="122" t="str" cm="1">
        <f t="array" ref="L632">_xlfn.SWITCH(A632,
    "District of Columbia", _xlfn.XLOOKUP(R632, '2015 O3 Growth Surrogates'!A:A, '2015 O3 Growth Surrogates'!H:H),
    "Maryland", _xlfn.XLOOKUP(R632, '2015 O3 Growth Surrogates'!A:A, '2015 O3 Growth Surrogates'!I:I),
    "Virginia", _xlfn.XLOOKUP(R632, '2015 O3 Growth Surrogates'!A:A, '2015 O3 Growth Surrogates'!J:J)
)</f>
        <v>No Growth</v>
      </c>
      <c r="M632" s="133" cm="1">
        <f t="array" ref="M632">_xlfn.SWITCH(L632,
"Employment", INDEX('Coop GFs_CFs'!C:D, MATCH(B632,'Coop GFs_CFs'!B:B,0),1),
"Population", INDEX('Coop GFs_CFs'!E:F, MATCH(B632,'Coop GFs_CFs'!B:B,0),1),
"Household", INDEX('Coop GFs_CFs'!G:H, MATCH(B632,'Coop GFs_CFs'!B:B,0),1),
"VMT", INDEX('Coop GFs_CFs'!I:J, MATCH(B632,'Coop GFs_CFs'!B:B,0),1),
"Lane Mile", INDEX('Coop GFs_CFs'!K:L, MATCH(B632,'Coop GFs_CFs'!B:B,0),1),
"Gas Sales", INDEX('Coop GFs_CFs'!M:N, MATCH(B632,'Coop GFs_CFs'!B:B,0),1),
"No Growth", INDEX('Coop GFs_CFs'!O:P, MATCH(B632,'Coop GFs_CFs'!B:B,0),1)
)</f>
        <v>1</v>
      </c>
      <c r="N632" s="133" cm="1">
        <f t="array" ref="N632">_xlfn.SWITCH(L632,
"Employment", INDEX('Coop GFs_CFs'!C:D, MATCH(B632,'Coop GFs_CFs'!B:B,0),2),
"Population", INDEX('Coop GFs_CFs'!E:F, MATCH(B632,'Coop GFs_CFs'!B:B,0),2),
"Household", INDEX('Coop GFs_CFs'!G:H, MATCH(B632,'Coop GFs_CFs'!B:B,0),2),
"VMT", INDEX('Coop GFs_CFs'!I:J, MATCH(B632,'Coop GFs_CFs'!B:B,0),2),
"Lane Mile", INDEX('Coop GFs_CFs'!K:L, MATCH(B632,'Coop GFs_CFs'!B:B,0),2),
"Gas Sales", INDEX('Coop GFs_CFs'!M:N, MATCH(B632,'Coop GFs_CFs'!B:B,0),2),
"No Growth", INDEX('Coop GFs_CFs'!O:P, MATCH(B632,'Coop GFs_CFs'!B:B,0),2)
)</f>
        <v>1</v>
      </c>
      <c r="O632" s="133"/>
      <c r="P632" s="86">
        <f t="shared" si="35"/>
        <v>2.9092036558506598E-4</v>
      </c>
      <c r="Q632" s="86">
        <f t="shared" si="36"/>
        <v>2.9092036558506598E-4</v>
      </c>
      <c r="R632" s="156" t="s">
        <v>465</v>
      </c>
      <c r="S632" s="85" t="s">
        <v>446</v>
      </c>
      <c r="T632" s="85" t="s">
        <v>436</v>
      </c>
      <c r="U632" s="85" t="s">
        <v>444</v>
      </c>
      <c r="V632" s="85" t="s">
        <v>453</v>
      </c>
      <c r="W632" s="85" t="s">
        <v>466</v>
      </c>
      <c r="X632" s="85" t="s">
        <v>330</v>
      </c>
      <c r="Z632" s="42" t="s">
        <v>1825</v>
      </c>
      <c r="AA632"/>
    </row>
    <row r="633" spans="1:27" s="39" customFormat="1" x14ac:dyDescent="0.35">
      <c r="A633" s="85" t="s">
        <v>811</v>
      </c>
      <c r="B633" s="87">
        <v>51013</v>
      </c>
      <c r="C633" s="87" t="s">
        <v>12</v>
      </c>
      <c r="D633" s="86">
        <v>5.4818914003075196</v>
      </c>
      <c r="E633" s="86">
        <f>SUMIFS('Ratios_MARAMA-VA'!T:T, 'Ratios_MARAMA-VA'!AA:AA, Z633)</f>
        <v>5.4818914003011301</v>
      </c>
      <c r="F633" s="86">
        <f>SUMIFS('Ratios_MARAMA-VA'!J:J, 'Ratios_MARAMA-VA'!AA:AA, Z633)</f>
        <v>5.5067073411765198E-3</v>
      </c>
      <c r="G633" s="122">
        <f t="shared" si="37"/>
        <v>1.004526893924609E-3</v>
      </c>
      <c r="H633" s="122">
        <v>5.4818914003075196</v>
      </c>
      <c r="I633" s="86">
        <v>5.5067073411829382E-3</v>
      </c>
      <c r="J633" s="122">
        <v>5.4818914003075196</v>
      </c>
      <c r="K633" s="86">
        <v>5.5067073411829382E-3</v>
      </c>
      <c r="L633" s="122" t="str" cm="1">
        <f t="array" ref="L633">_xlfn.SWITCH(A633,
    "District of Columbia", _xlfn.XLOOKUP(R633, '2015 O3 Growth Surrogates'!A:A, '2015 O3 Growth Surrogates'!H:H),
    "Maryland", _xlfn.XLOOKUP(R633, '2015 O3 Growth Surrogates'!A:A, '2015 O3 Growth Surrogates'!I:I),
    "Virginia", _xlfn.XLOOKUP(R633, '2015 O3 Growth Surrogates'!A:A, '2015 O3 Growth Surrogates'!J:J)
)</f>
        <v>No Growth</v>
      </c>
      <c r="M633" s="133" cm="1">
        <f t="array" ref="M633">_xlfn.SWITCH(L633,
"Employment", INDEX('Coop GFs_CFs'!C:D, MATCH(B633,'Coop GFs_CFs'!B:B,0),1),
"Population", INDEX('Coop GFs_CFs'!E:F, MATCH(B633,'Coop GFs_CFs'!B:B,0),1),
"Household", INDEX('Coop GFs_CFs'!G:H, MATCH(B633,'Coop GFs_CFs'!B:B,0),1),
"VMT", INDEX('Coop GFs_CFs'!I:J, MATCH(B633,'Coop GFs_CFs'!B:B,0),1),
"Lane Mile", INDEX('Coop GFs_CFs'!K:L, MATCH(B633,'Coop GFs_CFs'!B:B,0),1),
"Gas Sales", INDEX('Coop GFs_CFs'!M:N, MATCH(B633,'Coop GFs_CFs'!B:B,0),1),
"No Growth", INDEX('Coop GFs_CFs'!O:P, MATCH(B633,'Coop GFs_CFs'!B:B,0),1)
)</f>
        <v>1</v>
      </c>
      <c r="N633" s="133" cm="1">
        <f t="array" ref="N633">_xlfn.SWITCH(L633,
"Employment", INDEX('Coop GFs_CFs'!C:D, MATCH(B633,'Coop GFs_CFs'!B:B,0),2),
"Population", INDEX('Coop GFs_CFs'!E:F, MATCH(B633,'Coop GFs_CFs'!B:B,0),2),
"Household", INDEX('Coop GFs_CFs'!G:H, MATCH(B633,'Coop GFs_CFs'!B:B,0),2),
"VMT", INDEX('Coop GFs_CFs'!I:J, MATCH(B633,'Coop GFs_CFs'!B:B,0),2),
"Lane Mile", INDEX('Coop GFs_CFs'!K:L, MATCH(B633,'Coop GFs_CFs'!B:B,0),2),
"Gas Sales", INDEX('Coop GFs_CFs'!M:N, MATCH(B633,'Coop GFs_CFs'!B:B,0),2),
"No Growth", INDEX('Coop GFs_CFs'!O:P, MATCH(B633,'Coop GFs_CFs'!B:B,0),2)
)</f>
        <v>1</v>
      </c>
      <c r="O633" s="133"/>
      <c r="P633" s="86">
        <f t="shared" si="35"/>
        <v>5.5067073411765198E-3</v>
      </c>
      <c r="Q633" s="86">
        <f t="shared" si="36"/>
        <v>5.5067073411765198E-3</v>
      </c>
      <c r="R633" s="156" t="s">
        <v>465</v>
      </c>
      <c r="S633" s="85" t="s">
        <v>446</v>
      </c>
      <c r="T633" s="85" t="s">
        <v>436</v>
      </c>
      <c r="U633" s="85" t="s">
        <v>444</v>
      </c>
      <c r="V633" s="85" t="s">
        <v>453</v>
      </c>
      <c r="W633" s="85" t="s">
        <v>466</v>
      </c>
      <c r="X633" s="85" t="s">
        <v>330</v>
      </c>
      <c r="Z633" s="42" t="s">
        <v>1840</v>
      </c>
      <c r="AA633"/>
    </row>
    <row r="634" spans="1:27" s="39" customFormat="1" x14ac:dyDescent="0.35">
      <c r="A634" s="85" t="s">
        <v>811</v>
      </c>
      <c r="B634" s="87">
        <v>51059</v>
      </c>
      <c r="C634" s="87" t="s">
        <v>10</v>
      </c>
      <c r="D634" s="86">
        <v>6.4318582375212801</v>
      </c>
      <c r="E634" s="86">
        <f>SUMIFS('Ratios_MARAMA-VA'!T:T, 'Ratios_MARAMA-VA'!AA:AA, Z634)</f>
        <v>6.4318582375137998</v>
      </c>
      <c r="F634" s="86">
        <f>SUMIFS('Ratios_MARAMA-VA'!J:J, 'Ratios_MARAMA-VA'!AA:AA, Z634)</f>
        <v>6.4609745774931197E-3</v>
      </c>
      <c r="G634" s="122">
        <f t="shared" si="37"/>
        <v>1.0045268939246046E-3</v>
      </c>
      <c r="H634" s="122">
        <v>6.4318582375212801</v>
      </c>
      <c r="I634" s="86">
        <v>6.4609745775006337E-3</v>
      </c>
      <c r="J634" s="122">
        <v>6.4318582375212801</v>
      </c>
      <c r="K634" s="86">
        <v>6.4609745775006337E-3</v>
      </c>
      <c r="L634" s="122" t="str" cm="1">
        <f t="array" ref="L634">_xlfn.SWITCH(A634,
    "District of Columbia", _xlfn.XLOOKUP(R634, '2015 O3 Growth Surrogates'!A:A, '2015 O3 Growth Surrogates'!H:H),
    "Maryland", _xlfn.XLOOKUP(R634, '2015 O3 Growth Surrogates'!A:A, '2015 O3 Growth Surrogates'!I:I),
    "Virginia", _xlfn.XLOOKUP(R634, '2015 O3 Growth Surrogates'!A:A, '2015 O3 Growth Surrogates'!J:J)
)</f>
        <v>No Growth</v>
      </c>
      <c r="M634" s="133" cm="1">
        <f t="array" ref="M634">_xlfn.SWITCH(L634,
"Employment", INDEX('Coop GFs_CFs'!C:D, MATCH(B634,'Coop GFs_CFs'!B:B,0),1),
"Population", INDEX('Coop GFs_CFs'!E:F, MATCH(B634,'Coop GFs_CFs'!B:B,0),1),
"Household", INDEX('Coop GFs_CFs'!G:H, MATCH(B634,'Coop GFs_CFs'!B:B,0),1),
"VMT", INDEX('Coop GFs_CFs'!I:J, MATCH(B634,'Coop GFs_CFs'!B:B,0),1),
"Lane Mile", INDEX('Coop GFs_CFs'!K:L, MATCH(B634,'Coop GFs_CFs'!B:B,0),1),
"Gas Sales", INDEX('Coop GFs_CFs'!M:N, MATCH(B634,'Coop GFs_CFs'!B:B,0),1),
"No Growth", INDEX('Coop GFs_CFs'!O:P, MATCH(B634,'Coop GFs_CFs'!B:B,0),1)
)</f>
        <v>1</v>
      </c>
      <c r="N634" s="133" cm="1">
        <f t="array" ref="N634">_xlfn.SWITCH(L634,
"Employment", INDEX('Coop GFs_CFs'!C:D, MATCH(B634,'Coop GFs_CFs'!B:B,0),2),
"Population", INDEX('Coop GFs_CFs'!E:F, MATCH(B634,'Coop GFs_CFs'!B:B,0),2),
"Household", INDEX('Coop GFs_CFs'!G:H, MATCH(B634,'Coop GFs_CFs'!B:B,0),2),
"VMT", INDEX('Coop GFs_CFs'!I:J, MATCH(B634,'Coop GFs_CFs'!B:B,0),2),
"Lane Mile", INDEX('Coop GFs_CFs'!K:L, MATCH(B634,'Coop GFs_CFs'!B:B,0),2),
"Gas Sales", INDEX('Coop GFs_CFs'!M:N, MATCH(B634,'Coop GFs_CFs'!B:B,0),2),
"No Growth", INDEX('Coop GFs_CFs'!O:P, MATCH(B634,'Coop GFs_CFs'!B:B,0),2)
)</f>
        <v>1</v>
      </c>
      <c r="O634" s="133"/>
      <c r="P634" s="86">
        <f t="shared" si="35"/>
        <v>6.4609745774931197E-3</v>
      </c>
      <c r="Q634" s="86">
        <f t="shared" si="36"/>
        <v>6.4609745774931197E-3</v>
      </c>
      <c r="R634" s="156" t="s">
        <v>465</v>
      </c>
      <c r="S634" s="85" t="s">
        <v>446</v>
      </c>
      <c r="T634" s="85" t="s">
        <v>436</v>
      </c>
      <c r="U634" s="85" t="s">
        <v>444</v>
      </c>
      <c r="V634" s="85" t="s">
        <v>453</v>
      </c>
      <c r="W634" s="85" t="s">
        <v>466</v>
      </c>
      <c r="X634" s="85" t="s">
        <v>330</v>
      </c>
      <c r="Z634" s="42" t="s">
        <v>1826</v>
      </c>
      <c r="AA634"/>
    </row>
    <row r="635" spans="1:27" s="39" customFormat="1" x14ac:dyDescent="0.35">
      <c r="A635" s="85" t="s">
        <v>811</v>
      </c>
      <c r="B635" s="87">
        <v>51059</v>
      </c>
      <c r="C635" s="87" t="s">
        <v>12</v>
      </c>
      <c r="D635" s="86">
        <v>121.745913922688</v>
      </c>
      <c r="E635" s="86">
        <f>SUMIFS('Ratios_MARAMA-VA'!T:T, 'Ratios_MARAMA-VA'!AA:AA, Z635)</f>
        <v>121.74591392254599</v>
      </c>
      <c r="F635" s="86">
        <f>SUMIFS('Ratios_MARAMA-VA'!J:J, 'Ratios_MARAMA-VA'!AA:AA, Z635)</f>
        <v>0.122297044760628</v>
      </c>
      <c r="G635" s="122">
        <f t="shared" si="37"/>
        <v>1.0045268939246094E-3</v>
      </c>
      <c r="H635" s="122">
        <v>121.745913922688</v>
      </c>
      <c r="I635" s="86">
        <v>0.12229704476077063</v>
      </c>
      <c r="J635" s="122">
        <v>121.745913922688</v>
      </c>
      <c r="K635" s="86">
        <v>0.12229704476077063</v>
      </c>
      <c r="L635" s="122" t="str" cm="1">
        <f t="array" ref="L635">_xlfn.SWITCH(A635,
    "District of Columbia", _xlfn.XLOOKUP(R635, '2015 O3 Growth Surrogates'!A:A, '2015 O3 Growth Surrogates'!H:H),
    "Maryland", _xlfn.XLOOKUP(R635, '2015 O3 Growth Surrogates'!A:A, '2015 O3 Growth Surrogates'!I:I),
    "Virginia", _xlfn.XLOOKUP(R635, '2015 O3 Growth Surrogates'!A:A, '2015 O3 Growth Surrogates'!J:J)
)</f>
        <v>No Growth</v>
      </c>
      <c r="M635" s="133" cm="1">
        <f t="array" ref="M635">_xlfn.SWITCH(L635,
"Employment", INDEX('Coop GFs_CFs'!C:D, MATCH(B635,'Coop GFs_CFs'!B:B,0),1),
"Population", INDEX('Coop GFs_CFs'!E:F, MATCH(B635,'Coop GFs_CFs'!B:B,0),1),
"Household", INDEX('Coop GFs_CFs'!G:H, MATCH(B635,'Coop GFs_CFs'!B:B,0),1),
"VMT", INDEX('Coop GFs_CFs'!I:J, MATCH(B635,'Coop GFs_CFs'!B:B,0),1),
"Lane Mile", INDEX('Coop GFs_CFs'!K:L, MATCH(B635,'Coop GFs_CFs'!B:B,0),1),
"Gas Sales", INDEX('Coop GFs_CFs'!M:N, MATCH(B635,'Coop GFs_CFs'!B:B,0),1),
"No Growth", INDEX('Coop GFs_CFs'!O:P, MATCH(B635,'Coop GFs_CFs'!B:B,0),1)
)</f>
        <v>1</v>
      </c>
      <c r="N635" s="133" cm="1">
        <f t="array" ref="N635">_xlfn.SWITCH(L635,
"Employment", INDEX('Coop GFs_CFs'!C:D, MATCH(B635,'Coop GFs_CFs'!B:B,0),2),
"Population", INDEX('Coop GFs_CFs'!E:F, MATCH(B635,'Coop GFs_CFs'!B:B,0),2),
"Household", INDEX('Coop GFs_CFs'!G:H, MATCH(B635,'Coop GFs_CFs'!B:B,0),2),
"VMT", INDEX('Coop GFs_CFs'!I:J, MATCH(B635,'Coop GFs_CFs'!B:B,0),2),
"Lane Mile", INDEX('Coop GFs_CFs'!K:L, MATCH(B635,'Coop GFs_CFs'!B:B,0),2),
"Gas Sales", INDEX('Coop GFs_CFs'!M:N, MATCH(B635,'Coop GFs_CFs'!B:B,0),2),
"No Growth", INDEX('Coop GFs_CFs'!O:P, MATCH(B635,'Coop GFs_CFs'!B:B,0),2)
)</f>
        <v>1</v>
      </c>
      <c r="O635" s="133"/>
      <c r="P635" s="86">
        <f t="shared" si="35"/>
        <v>0.122297044760628</v>
      </c>
      <c r="Q635" s="86">
        <f t="shared" si="36"/>
        <v>0.122297044760628</v>
      </c>
      <c r="R635" s="156" t="s">
        <v>465</v>
      </c>
      <c r="S635" s="85" t="s">
        <v>446</v>
      </c>
      <c r="T635" s="85" t="s">
        <v>436</v>
      </c>
      <c r="U635" s="85" t="s">
        <v>444</v>
      </c>
      <c r="V635" s="85" t="s">
        <v>453</v>
      </c>
      <c r="W635" s="85" t="s">
        <v>466</v>
      </c>
      <c r="X635" s="85" t="s">
        <v>330</v>
      </c>
      <c r="Z635" s="42" t="s">
        <v>1841</v>
      </c>
      <c r="AA635"/>
    </row>
    <row r="636" spans="1:27" s="39" customFormat="1" x14ac:dyDescent="0.35">
      <c r="A636" s="85" t="s">
        <v>811</v>
      </c>
      <c r="B636" s="87">
        <v>51107</v>
      </c>
      <c r="C636" s="87" t="s">
        <v>10</v>
      </c>
      <c r="D636" s="86">
        <v>3.9965359172688002</v>
      </c>
      <c r="E636" s="86">
        <f>SUMIFS('Ratios_MARAMA-VA'!T:T, 'Ratios_MARAMA-VA'!AA:AA, Z636)</f>
        <v>3.9965359172641599</v>
      </c>
      <c r="F636" s="86">
        <f>SUMIFS('Ratios_MARAMA-VA'!J:J, 'Ratios_MARAMA-VA'!AA:AA, Z636)</f>
        <v>4.0146278114274901E-3</v>
      </c>
      <c r="G636" s="122">
        <f t="shared" si="37"/>
        <v>1.0045268939246053E-3</v>
      </c>
      <c r="H636" s="122">
        <v>3.9965359172688002</v>
      </c>
      <c r="I636" s="86">
        <v>4.0146278114321513E-3</v>
      </c>
      <c r="J636" s="122">
        <v>3.9965359172688002</v>
      </c>
      <c r="K636" s="86">
        <v>4.0146278114321513E-3</v>
      </c>
      <c r="L636" s="122" t="str" cm="1">
        <f t="array" ref="L636">_xlfn.SWITCH(A636,
    "District of Columbia", _xlfn.XLOOKUP(R636, '2015 O3 Growth Surrogates'!A:A, '2015 O3 Growth Surrogates'!H:H),
    "Maryland", _xlfn.XLOOKUP(R636, '2015 O3 Growth Surrogates'!A:A, '2015 O3 Growth Surrogates'!I:I),
    "Virginia", _xlfn.XLOOKUP(R636, '2015 O3 Growth Surrogates'!A:A, '2015 O3 Growth Surrogates'!J:J)
)</f>
        <v>No Growth</v>
      </c>
      <c r="M636" s="133" cm="1">
        <f t="array" ref="M636">_xlfn.SWITCH(L636,
"Employment", INDEX('Coop GFs_CFs'!C:D, MATCH(B636,'Coop GFs_CFs'!B:B,0),1),
"Population", INDEX('Coop GFs_CFs'!E:F, MATCH(B636,'Coop GFs_CFs'!B:B,0),1),
"Household", INDEX('Coop GFs_CFs'!G:H, MATCH(B636,'Coop GFs_CFs'!B:B,0),1),
"VMT", INDEX('Coop GFs_CFs'!I:J, MATCH(B636,'Coop GFs_CFs'!B:B,0),1),
"Lane Mile", INDEX('Coop GFs_CFs'!K:L, MATCH(B636,'Coop GFs_CFs'!B:B,0),1),
"Gas Sales", INDEX('Coop GFs_CFs'!M:N, MATCH(B636,'Coop GFs_CFs'!B:B,0),1),
"No Growth", INDEX('Coop GFs_CFs'!O:P, MATCH(B636,'Coop GFs_CFs'!B:B,0),1)
)</f>
        <v>1</v>
      </c>
      <c r="N636" s="133" cm="1">
        <f t="array" ref="N636">_xlfn.SWITCH(L636,
"Employment", INDEX('Coop GFs_CFs'!C:D, MATCH(B636,'Coop GFs_CFs'!B:B,0),2),
"Population", INDEX('Coop GFs_CFs'!E:F, MATCH(B636,'Coop GFs_CFs'!B:B,0),2),
"Household", INDEX('Coop GFs_CFs'!G:H, MATCH(B636,'Coop GFs_CFs'!B:B,0),2),
"VMT", INDEX('Coop GFs_CFs'!I:J, MATCH(B636,'Coop GFs_CFs'!B:B,0),2),
"Lane Mile", INDEX('Coop GFs_CFs'!K:L, MATCH(B636,'Coop GFs_CFs'!B:B,0),2),
"Gas Sales", INDEX('Coop GFs_CFs'!M:N, MATCH(B636,'Coop GFs_CFs'!B:B,0),2),
"No Growth", INDEX('Coop GFs_CFs'!O:P, MATCH(B636,'Coop GFs_CFs'!B:B,0),2)
)</f>
        <v>1</v>
      </c>
      <c r="O636" s="133"/>
      <c r="P636" s="86">
        <f t="shared" si="35"/>
        <v>4.0146278114274901E-3</v>
      </c>
      <c r="Q636" s="86">
        <f t="shared" si="36"/>
        <v>4.0146278114274901E-3</v>
      </c>
      <c r="R636" s="156" t="s">
        <v>465</v>
      </c>
      <c r="S636" s="85" t="s">
        <v>446</v>
      </c>
      <c r="T636" s="85" t="s">
        <v>436</v>
      </c>
      <c r="U636" s="85" t="s">
        <v>444</v>
      </c>
      <c r="V636" s="85" t="s">
        <v>453</v>
      </c>
      <c r="W636" s="85" t="s">
        <v>466</v>
      </c>
      <c r="X636" s="85" t="s">
        <v>330</v>
      </c>
      <c r="Z636" s="42" t="s">
        <v>1829</v>
      </c>
      <c r="AA636"/>
    </row>
    <row r="637" spans="1:27" s="39" customFormat="1" x14ac:dyDescent="0.35">
      <c r="A637" s="85" t="s">
        <v>811</v>
      </c>
      <c r="B637" s="87">
        <v>51107</v>
      </c>
      <c r="C637" s="87" t="s">
        <v>12</v>
      </c>
      <c r="D637" s="86">
        <v>75.648716625062406</v>
      </c>
      <c r="E637" s="86">
        <f>SUMIFS('Ratios_MARAMA-VA'!T:T, 'Ratios_MARAMA-VA'!AA:AA, Z637)</f>
        <v>75.648716624974796</v>
      </c>
      <c r="F637" s="86">
        <f>SUMIFS('Ratios_MARAMA-VA'!J:J, 'Ratios_MARAMA-VA'!AA:AA, Z637)</f>
        <v>7.5991170340668102E-2</v>
      </c>
      <c r="G637" s="122">
        <f t="shared" si="37"/>
        <v>1.004526893924599E-3</v>
      </c>
      <c r="H637" s="122">
        <v>75.648716625062406</v>
      </c>
      <c r="I637" s="86">
        <v>7.5991170340756115E-2</v>
      </c>
      <c r="J637" s="122">
        <v>75.648716625062406</v>
      </c>
      <c r="K637" s="86">
        <v>7.5991170340756115E-2</v>
      </c>
      <c r="L637" s="122" t="str" cm="1">
        <f t="array" ref="L637">_xlfn.SWITCH(A637,
    "District of Columbia", _xlfn.XLOOKUP(R637, '2015 O3 Growth Surrogates'!A:A, '2015 O3 Growth Surrogates'!H:H),
    "Maryland", _xlfn.XLOOKUP(R637, '2015 O3 Growth Surrogates'!A:A, '2015 O3 Growth Surrogates'!I:I),
    "Virginia", _xlfn.XLOOKUP(R637, '2015 O3 Growth Surrogates'!A:A, '2015 O3 Growth Surrogates'!J:J)
)</f>
        <v>No Growth</v>
      </c>
      <c r="M637" s="133" cm="1">
        <f t="array" ref="M637">_xlfn.SWITCH(L637,
"Employment", INDEX('Coop GFs_CFs'!C:D, MATCH(B637,'Coop GFs_CFs'!B:B,0),1),
"Population", INDEX('Coop GFs_CFs'!E:F, MATCH(B637,'Coop GFs_CFs'!B:B,0),1),
"Household", INDEX('Coop GFs_CFs'!G:H, MATCH(B637,'Coop GFs_CFs'!B:B,0),1),
"VMT", INDEX('Coop GFs_CFs'!I:J, MATCH(B637,'Coop GFs_CFs'!B:B,0),1),
"Lane Mile", INDEX('Coop GFs_CFs'!K:L, MATCH(B637,'Coop GFs_CFs'!B:B,0),1),
"Gas Sales", INDEX('Coop GFs_CFs'!M:N, MATCH(B637,'Coop GFs_CFs'!B:B,0),1),
"No Growth", INDEX('Coop GFs_CFs'!O:P, MATCH(B637,'Coop GFs_CFs'!B:B,0),1)
)</f>
        <v>1</v>
      </c>
      <c r="N637" s="133" cm="1">
        <f t="array" ref="N637">_xlfn.SWITCH(L637,
"Employment", INDEX('Coop GFs_CFs'!C:D, MATCH(B637,'Coop GFs_CFs'!B:B,0),2),
"Population", INDEX('Coop GFs_CFs'!E:F, MATCH(B637,'Coop GFs_CFs'!B:B,0),2),
"Household", INDEX('Coop GFs_CFs'!G:H, MATCH(B637,'Coop GFs_CFs'!B:B,0),2),
"VMT", INDEX('Coop GFs_CFs'!I:J, MATCH(B637,'Coop GFs_CFs'!B:B,0),2),
"Lane Mile", INDEX('Coop GFs_CFs'!K:L, MATCH(B637,'Coop GFs_CFs'!B:B,0),2),
"Gas Sales", INDEX('Coop GFs_CFs'!M:N, MATCH(B637,'Coop GFs_CFs'!B:B,0),2),
"No Growth", INDEX('Coop GFs_CFs'!O:P, MATCH(B637,'Coop GFs_CFs'!B:B,0),2)
)</f>
        <v>1</v>
      </c>
      <c r="O637" s="133"/>
      <c r="P637" s="86">
        <f t="shared" si="35"/>
        <v>7.5991170340668102E-2</v>
      </c>
      <c r="Q637" s="86">
        <f t="shared" si="36"/>
        <v>7.5991170340668102E-2</v>
      </c>
      <c r="R637" s="156" t="s">
        <v>465</v>
      </c>
      <c r="S637" s="85" t="s">
        <v>446</v>
      </c>
      <c r="T637" s="85" t="s">
        <v>436</v>
      </c>
      <c r="U637" s="85" t="s">
        <v>444</v>
      </c>
      <c r="V637" s="85" t="s">
        <v>453</v>
      </c>
      <c r="W637" s="85" t="s">
        <v>466</v>
      </c>
      <c r="X637" s="85" t="s">
        <v>330</v>
      </c>
      <c r="Z637" s="42" t="s">
        <v>1844</v>
      </c>
      <c r="AA637"/>
    </row>
    <row r="638" spans="1:27" s="39" customFormat="1" x14ac:dyDescent="0.35">
      <c r="A638" s="85" t="s">
        <v>811</v>
      </c>
      <c r="B638" s="87">
        <v>51153</v>
      </c>
      <c r="C638" s="87" t="s">
        <v>10</v>
      </c>
      <c r="D638" s="86">
        <v>4.0202432899283203</v>
      </c>
      <c r="E638" s="86">
        <f>SUMIFS('Ratios_MARAMA-VA'!T:T, 'Ratios_MARAMA-VA'!AA:AA, Z638)</f>
        <v>4.02024328992366</v>
      </c>
      <c r="F638" s="86">
        <f>SUMIFS('Ratios_MARAMA-VA'!J:J, 'Ratios_MARAMA-VA'!AA:AA, Z638)</f>
        <v>4.0384425048482402E-3</v>
      </c>
      <c r="G638" s="122">
        <f t="shared" si="37"/>
        <v>1.0045268939246027E-3</v>
      </c>
      <c r="H638" s="122">
        <v>4.0202432899283203</v>
      </c>
      <c r="I638" s="86">
        <v>4.0384425048529213E-3</v>
      </c>
      <c r="J638" s="122">
        <v>4.0202432899283203</v>
      </c>
      <c r="K638" s="86">
        <v>4.0384425048529213E-3</v>
      </c>
      <c r="L638" s="122" t="str" cm="1">
        <f t="array" ref="L638">_xlfn.SWITCH(A638,
    "District of Columbia", _xlfn.XLOOKUP(R638, '2015 O3 Growth Surrogates'!A:A, '2015 O3 Growth Surrogates'!H:H),
    "Maryland", _xlfn.XLOOKUP(R638, '2015 O3 Growth Surrogates'!A:A, '2015 O3 Growth Surrogates'!I:I),
    "Virginia", _xlfn.XLOOKUP(R638, '2015 O3 Growth Surrogates'!A:A, '2015 O3 Growth Surrogates'!J:J)
)</f>
        <v>No Growth</v>
      </c>
      <c r="M638" s="133" cm="1">
        <f t="array" ref="M638">_xlfn.SWITCH(L638,
"Employment", INDEX('Coop GFs_CFs'!C:D, MATCH(B638,'Coop GFs_CFs'!B:B,0),1),
"Population", INDEX('Coop GFs_CFs'!E:F, MATCH(B638,'Coop GFs_CFs'!B:B,0),1),
"Household", INDEX('Coop GFs_CFs'!G:H, MATCH(B638,'Coop GFs_CFs'!B:B,0),1),
"VMT", INDEX('Coop GFs_CFs'!I:J, MATCH(B638,'Coop GFs_CFs'!B:B,0),1),
"Lane Mile", INDEX('Coop GFs_CFs'!K:L, MATCH(B638,'Coop GFs_CFs'!B:B,0),1),
"Gas Sales", INDEX('Coop GFs_CFs'!M:N, MATCH(B638,'Coop GFs_CFs'!B:B,0),1),
"No Growth", INDEX('Coop GFs_CFs'!O:P, MATCH(B638,'Coop GFs_CFs'!B:B,0),1)
)</f>
        <v>1</v>
      </c>
      <c r="N638" s="133" cm="1">
        <f t="array" ref="N638">_xlfn.SWITCH(L638,
"Employment", INDEX('Coop GFs_CFs'!C:D, MATCH(B638,'Coop GFs_CFs'!B:B,0),2),
"Population", INDEX('Coop GFs_CFs'!E:F, MATCH(B638,'Coop GFs_CFs'!B:B,0),2),
"Household", INDEX('Coop GFs_CFs'!G:H, MATCH(B638,'Coop GFs_CFs'!B:B,0),2),
"VMT", INDEX('Coop GFs_CFs'!I:J, MATCH(B638,'Coop GFs_CFs'!B:B,0),2),
"Lane Mile", INDEX('Coop GFs_CFs'!K:L, MATCH(B638,'Coop GFs_CFs'!B:B,0),2),
"Gas Sales", INDEX('Coop GFs_CFs'!M:N, MATCH(B638,'Coop GFs_CFs'!B:B,0),2),
"No Growth", INDEX('Coop GFs_CFs'!O:P, MATCH(B638,'Coop GFs_CFs'!B:B,0),2)
)</f>
        <v>1</v>
      </c>
      <c r="O638" s="133"/>
      <c r="P638" s="86">
        <f t="shared" si="35"/>
        <v>4.0384425048482402E-3</v>
      </c>
      <c r="Q638" s="86">
        <f t="shared" si="36"/>
        <v>4.0384425048482402E-3</v>
      </c>
      <c r="R638" s="156" t="s">
        <v>465</v>
      </c>
      <c r="S638" s="85" t="s">
        <v>446</v>
      </c>
      <c r="T638" s="85" t="s">
        <v>436</v>
      </c>
      <c r="U638" s="85" t="s">
        <v>444</v>
      </c>
      <c r="V638" s="85" t="s">
        <v>453</v>
      </c>
      <c r="W638" s="85" t="s">
        <v>466</v>
      </c>
      <c r="X638" s="85" t="s">
        <v>330</v>
      </c>
      <c r="Z638" s="42" t="s">
        <v>1832</v>
      </c>
      <c r="AA638"/>
    </row>
    <row r="639" spans="1:27" s="39" customFormat="1" x14ac:dyDescent="0.35">
      <c r="A639" s="85" t="s">
        <v>811</v>
      </c>
      <c r="B639" s="87">
        <v>51153</v>
      </c>
      <c r="C639" s="87" t="s">
        <v>12</v>
      </c>
      <c r="D639" s="86">
        <v>76.097467165190395</v>
      </c>
      <c r="E639" s="86">
        <f>SUMIFS('Ratios_MARAMA-VA'!T:T, 'Ratios_MARAMA-VA'!AA:AA, Z639)</f>
        <v>76.097467165102003</v>
      </c>
      <c r="F639" s="86">
        <f>SUMIFS('Ratios_MARAMA-VA'!J:J, 'Ratios_MARAMA-VA'!AA:AA, Z639)</f>
        <v>7.6441952326889703E-2</v>
      </c>
      <c r="G639" s="122">
        <f t="shared" si="37"/>
        <v>1.0045268939246072E-3</v>
      </c>
      <c r="H639" s="122">
        <v>76.097467165190395</v>
      </c>
      <c r="I639" s="86">
        <v>7.6441952326978493E-2</v>
      </c>
      <c r="J639" s="122">
        <v>76.097467165190395</v>
      </c>
      <c r="K639" s="86">
        <v>7.6441952326978493E-2</v>
      </c>
      <c r="L639" s="122" t="str" cm="1">
        <f t="array" ref="L639">_xlfn.SWITCH(A639,
    "District of Columbia", _xlfn.XLOOKUP(R639, '2015 O3 Growth Surrogates'!A:A, '2015 O3 Growth Surrogates'!H:H),
    "Maryland", _xlfn.XLOOKUP(R639, '2015 O3 Growth Surrogates'!A:A, '2015 O3 Growth Surrogates'!I:I),
    "Virginia", _xlfn.XLOOKUP(R639, '2015 O3 Growth Surrogates'!A:A, '2015 O3 Growth Surrogates'!J:J)
)</f>
        <v>No Growth</v>
      </c>
      <c r="M639" s="133" cm="1">
        <f t="array" ref="M639">_xlfn.SWITCH(L639,
"Employment", INDEX('Coop GFs_CFs'!C:D, MATCH(B639,'Coop GFs_CFs'!B:B,0),1),
"Population", INDEX('Coop GFs_CFs'!E:F, MATCH(B639,'Coop GFs_CFs'!B:B,0),1),
"Household", INDEX('Coop GFs_CFs'!G:H, MATCH(B639,'Coop GFs_CFs'!B:B,0),1),
"VMT", INDEX('Coop GFs_CFs'!I:J, MATCH(B639,'Coop GFs_CFs'!B:B,0),1),
"Lane Mile", INDEX('Coop GFs_CFs'!K:L, MATCH(B639,'Coop GFs_CFs'!B:B,0),1),
"Gas Sales", INDEX('Coop GFs_CFs'!M:N, MATCH(B639,'Coop GFs_CFs'!B:B,0),1),
"No Growth", INDEX('Coop GFs_CFs'!O:P, MATCH(B639,'Coop GFs_CFs'!B:B,0),1)
)</f>
        <v>1</v>
      </c>
      <c r="N639" s="133" cm="1">
        <f t="array" ref="N639">_xlfn.SWITCH(L639,
"Employment", INDEX('Coop GFs_CFs'!C:D, MATCH(B639,'Coop GFs_CFs'!B:B,0),2),
"Population", INDEX('Coop GFs_CFs'!E:F, MATCH(B639,'Coop GFs_CFs'!B:B,0),2),
"Household", INDEX('Coop GFs_CFs'!G:H, MATCH(B639,'Coop GFs_CFs'!B:B,0),2),
"VMT", INDEX('Coop GFs_CFs'!I:J, MATCH(B639,'Coop GFs_CFs'!B:B,0),2),
"Lane Mile", INDEX('Coop GFs_CFs'!K:L, MATCH(B639,'Coop GFs_CFs'!B:B,0),2),
"Gas Sales", INDEX('Coop GFs_CFs'!M:N, MATCH(B639,'Coop GFs_CFs'!B:B,0),2),
"No Growth", INDEX('Coop GFs_CFs'!O:P, MATCH(B639,'Coop GFs_CFs'!B:B,0),2)
)</f>
        <v>1</v>
      </c>
      <c r="O639" s="133"/>
      <c r="P639" s="86">
        <f t="shared" si="35"/>
        <v>7.6441952326889703E-2</v>
      </c>
      <c r="Q639" s="86">
        <f t="shared" si="36"/>
        <v>7.6441952326889703E-2</v>
      </c>
      <c r="R639" s="156" t="s">
        <v>465</v>
      </c>
      <c r="S639" s="85" t="s">
        <v>446</v>
      </c>
      <c r="T639" s="85" t="s">
        <v>436</v>
      </c>
      <c r="U639" s="85" t="s">
        <v>444</v>
      </c>
      <c r="V639" s="85" t="s">
        <v>453</v>
      </c>
      <c r="W639" s="85" t="s">
        <v>466</v>
      </c>
      <c r="X639" s="85" t="s">
        <v>330</v>
      </c>
      <c r="Z639" s="42" t="s">
        <v>1847</v>
      </c>
      <c r="AA639"/>
    </row>
    <row r="640" spans="1:27" s="39" customFormat="1" x14ac:dyDescent="0.35">
      <c r="A640" s="85" t="s">
        <v>811</v>
      </c>
      <c r="B640" s="87">
        <v>51510</v>
      </c>
      <c r="C640" s="87" t="s">
        <v>10</v>
      </c>
      <c r="D640" s="86">
        <v>9.9209675493791893E-2</v>
      </c>
      <c r="E640" s="86">
        <f>SUMIFS('Ratios_MARAMA-VA'!T:T, 'Ratios_MARAMA-VA'!AA:AA, Z640)</f>
        <v>9.9209675493677402E-2</v>
      </c>
      <c r="F640" s="86">
        <f>SUMIFS('Ratios_MARAMA-VA'!J:J, 'Ratios_MARAMA-VA'!AA:AA, Z640)</f>
        <v>9.9658787170930896E-5</v>
      </c>
      <c r="G640" s="122">
        <f t="shared" si="37"/>
        <v>1.0045268939245962E-3</v>
      </c>
      <c r="H640" s="122">
        <v>9.9209675493791893E-2</v>
      </c>
      <c r="I640" s="86">
        <v>9.9658787171045903E-5</v>
      </c>
      <c r="J640" s="122">
        <v>9.9209675493791893E-2</v>
      </c>
      <c r="K640" s="86">
        <v>9.9658787171045903E-5</v>
      </c>
      <c r="L640" s="122" t="str" cm="1">
        <f t="array" ref="L640">_xlfn.SWITCH(A640,
    "District of Columbia", _xlfn.XLOOKUP(R640, '2015 O3 Growth Surrogates'!A:A, '2015 O3 Growth Surrogates'!H:H),
    "Maryland", _xlfn.XLOOKUP(R640, '2015 O3 Growth Surrogates'!A:A, '2015 O3 Growth Surrogates'!I:I),
    "Virginia", _xlfn.XLOOKUP(R640, '2015 O3 Growth Surrogates'!A:A, '2015 O3 Growth Surrogates'!J:J)
)</f>
        <v>No Growth</v>
      </c>
      <c r="M640" s="133" cm="1">
        <f t="array" ref="M640">_xlfn.SWITCH(L640,
"Employment", INDEX('Coop GFs_CFs'!C:D, MATCH(B640,'Coop GFs_CFs'!B:B,0),1),
"Population", INDEX('Coop GFs_CFs'!E:F, MATCH(B640,'Coop GFs_CFs'!B:B,0),1),
"Household", INDEX('Coop GFs_CFs'!G:H, MATCH(B640,'Coop GFs_CFs'!B:B,0),1),
"VMT", INDEX('Coop GFs_CFs'!I:J, MATCH(B640,'Coop GFs_CFs'!B:B,0),1),
"Lane Mile", INDEX('Coop GFs_CFs'!K:L, MATCH(B640,'Coop GFs_CFs'!B:B,0),1),
"Gas Sales", INDEX('Coop GFs_CFs'!M:N, MATCH(B640,'Coop GFs_CFs'!B:B,0),1),
"No Growth", INDEX('Coop GFs_CFs'!O:P, MATCH(B640,'Coop GFs_CFs'!B:B,0),1)
)</f>
        <v>1</v>
      </c>
      <c r="N640" s="133" cm="1">
        <f t="array" ref="N640">_xlfn.SWITCH(L640,
"Employment", INDEX('Coop GFs_CFs'!C:D, MATCH(B640,'Coop GFs_CFs'!B:B,0),2),
"Population", INDEX('Coop GFs_CFs'!E:F, MATCH(B640,'Coop GFs_CFs'!B:B,0),2),
"Household", INDEX('Coop GFs_CFs'!G:H, MATCH(B640,'Coop GFs_CFs'!B:B,0),2),
"VMT", INDEX('Coop GFs_CFs'!I:J, MATCH(B640,'Coop GFs_CFs'!B:B,0),2),
"Lane Mile", INDEX('Coop GFs_CFs'!K:L, MATCH(B640,'Coop GFs_CFs'!B:B,0),2),
"Gas Sales", INDEX('Coop GFs_CFs'!M:N, MATCH(B640,'Coop GFs_CFs'!B:B,0),2),
"No Growth", INDEX('Coop GFs_CFs'!O:P, MATCH(B640,'Coop GFs_CFs'!B:B,0),2)
)</f>
        <v>1</v>
      </c>
      <c r="O640" s="133"/>
      <c r="P640" s="86">
        <f t="shared" si="35"/>
        <v>9.9658787170930896E-5</v>
      </c>
      <c r="Q640" s="86">
        <f t="shared" si="36"/>
        <v>9.9658787170930896E-5</v>
      </c>
      <c r="R640" s="156" t="s">
        <v>465</v>
      </c>
      <c r="S640" s="85" t="s">
        <v>446</v>
      </c>
      <c r="T640" s="85" t="s">
        <v>436</v>
      </c>
      <c r="U640" s="85" t="s">
        <v>444</v>
      </c>
      <c r="V640" s="85" t="s">
        <v>453</v>
      </c>
      <c r="W640" s="85" t="s">
        <v>466</v>
      </c>
      <c r="X640" s="85" t="s">
        <v>330</v>
      </c>
      <c r="Z640" s="42" t="s">
        <v>1824</v>
      </c>
      <c r="AA640"/>
    </row>
    <row r="641" spans="1:27" s="39" customFormat="1" x14ac:dyDescent="0.35">
      <c r="A641" s="85" t="s">
        <v>811</v>
      </c>
      <c r="B641" s="87">
        <v>51510</v>
      </c>
      <c r="C641" s="87" t="s">
        <v>12</v>
      </c>
      <c r="D641" s="86">
        <v>1.87789725429152</v>
      </c>
      <c r="E641" s="86">
        <f>SUMIFS('Ratios_MARAMA-VA'!T:T, 'Ratios_MARAMA-VA'!AA:AA, Z641)</f>
        <v>1.87789725428933</v>
      </c>
      <c r="F641" s="86">
        <f>SUMIFS('Ratios_MARAMA-VA'!J:J, 'Ratios_MARAMA-VA'!AA:AA, Z641)</f>
        <v>1.8863982959608E-3</v>
      </c>
      <c r="G641" s="122">
        <f t="shared" si="37"/>
        <v>1.0045268939246025E-3</v>
      </c>
      <c r="H641" s="122">
        <v>1.87789725429152</v>
      </c>
      <c r="I641" s="86">
        <v>1.8863982959629998E-3</v>
      </c>
      <c r="J641" s="122">
        <v>1.87789725429152</v>
      </c>
      <c r="K641" s="86">
        <v>1.8863982959629998E-3</v>
      </c>
      <c r="L641" s="122" t="str" cm="1">
        <f t="array" ref="L641">_xlfn.SWITCH(A641,
    "District of Columbia", _xlfn.XLOOKUP(R641, '2015 O3 Growth Surrogates'!A:A, '2015 O3 Growth Surrogates'!H:H),
    "Maryland", _xlfn.XLOOKUP(R641, '2015 O3 Growth Surrogates'!A:A, '2015 O3 Growth Surrogates'!I:I),
    "Virginia", _xlfn.XLOOKUP(R641, '2015 O3 Growth Surrogates'!A:A, '2015 O3 Growth Surrogates'!J:J)
)</f>
        <v>No Growth</v>
      </c>
      <c r="M641" s="133" cm="1">
        <f t="array" ref="M641">_xlfn.SWITCH(L641,
"Employment", INDEX('Coop GFs_CFs'!C:D, MATCH(B641,'Coop GFs_CFs'!B:B,0),1),
"Population", INDEX('Coop GFs_CFs'!E:F, MATCH(B641,'Coop GFs_CFs'!B:B,0),1),
"Household", INDEX('Coop GFs_CFs'!G:H, MATCH(B641,'Coop GFs_CFs'!B:B,0),1),
"VMT", INDEX('Coop GFs_CFs'!I:J, MATCH(B641,'Coop GFs_CFs'!B:B,0),1),
"Lane Mile", INDEX('Coop GFs_CFs'!K:L, MATCH(B641,'Coop GFs_CFs'!B:B,0),1),
"Gas Sales", INDEX('Coop GFs_CFs'!M:N, MATCH(B641,'Coop GFs_CFs'!B:B,0),1),
"No Growth", INDEX('Coop GFs_CFs'!O:P, MATCH(B641,'Coop GFs_CFs'!B:B,0),1)
)</f>
        <v>1</v>
      </c>
      <c r="N641" s="133" cm="1">
        <f t="array" ref="N641">_xlfn.SWITCH(L641,
"Employment", INDEX('Coop GFs_CFs'!C:D, MATCH(B641,'Coop GFs_CFs'!B:B,0),2),
"Population", INDEX('Coop GFs_CFs'!E:F, MATCH(B641,'Coop GFs_CFs'!B:B,0),2),
"Household", INDEX('Coop GFs_CFs'!G:H, MATCH(B641,'Coop GFs_CFs'!B:B,0),2),
"VMT", INDEX('Coop GFs_CFs'!I:J, MATCH(B641,'Coop GFs_CFs'!B:B,0),2),
"Lane Mile", INDEX('Coop GFs_CFs'!K:L, MATCH(B641,'Coop GFs_CFs'!B:B,0),2),
"Gas Sales", INDEX('Coop GFs_CFs'!M:N, MATCH(B641,'Coop GFs_CFs'!B:B,0),2),
"No Growth", INDEX('Coop GFs_CFs'!O:P, MATCH(B641,'Coop GFs_CFs'!B:B,0),2)
)</f>
        <v>1</v>
      </c>
      <c r="O641" s="133"/>
      <c r="P641" s="86">
        <f t="shared" si="35"/>
        <v>1.8863982959608E-3</v>
      </c>
      <c r="Q641" s="86">
        <f t="shared" si="36"/>
        <v>1.8863982959608E-3</v>
      </c>
      <c r="R641" s="156" t="s">
        <v>465</v>
      </c>
      <c r="S641" s="85" t="s">
        <v>446</v>
      </c>
      <c r="T641" s="85" t="s">
        <v>436</v>
      </c>
      <c r="U641" s="85" t="s">
        <v>444</v>
      </c>
      <c r="V641" s="85" t="s">
        <v>453</v>
      </c>
      <c r="W641" s="85" t="s">
        <v>466</v>
      </c>
      <c r="X641" s="85" t="s">
        <v>330</v>
      </c>
      <c r="Z641" s="42" t="s">
        <v>1839</v>
      </c>
      <c r="AA641"/>
    </row>
    <row r="642" spans="1:27" s="39" customFormat="1" x14ac:dyDescent="0.35">
      <c r="A642" s="85" t="s">
        <v>811</v>
      </c>
      <c r="B642" s="87">
        <v>51600</v>
      </c>
      <c r="C642" s="87" t="s">
        <v>10</v>
      </c>
      <c r="D642" s="86">
        <v>0.11760336042995199</v>
      </c>
      <c r="E642" s="86">
        <f>SUMIFS('Ratios_MARAMA-VA'!T:T, 'Ratios_MARAMA-VA'!AA:AA, Z642)</f>
        <v>0.11760336042981499</v>
      </c>
      <c r="F642" s="86">
        <f>SUMIFS('Ratios_MARAMA-VA'!J:J, 'Ratios_MARAMA-VA'!AA:AA, Z642)</f>
        <v>1.18135738367658E-4</v>
      </c>
      <c r="G642" s="122">
        <f t="shared" si="37"/>
        <v>1.0045268939246062E-3</v>
      </c>
      <c r="H642" s="122">
        <v>0.11760336042995199</v>
      </c>
      <c r="I642" s="86">
        <v>1.1813573836779561E-4</v>
      </c>
      <c r="J642" s="122">
        <v>0.11760336042995199</v>
      </c>
      <c r="K642" s="86">
        <v>1.1813573836779561E-4</v>
      </c>
      <c r="L642" s="122" t="str" cm="1">
        <f t="array" ref="L642">_xlfn.SWITCH(A642,
    "District of Columbia", _xlfn.XLOOKUP(R642, '2015 O3 Growth Surrogates'!A:A, '2015 O3 Growth Surrogates'!H:H),
    "Maryland", _xlfn.XLOOKUP(R642, '2015 O3 Growth Surrogates'!A:A, '2015 O3 Growth Surrogates'!I:I),
    "Virginia", _xlfn.XLOOKUP(R642, '2015 O3 Growth Surrogates'!A:A, '2015 O3 Growth Surrogates'!J:J)
)</f>
        <v>No Growth</v>
      </c>
      <c r="M642" s="133" cm="1">
        <f t="array" ref="M642">_xlfn.SWITCH(L642,
"Employment", INDEX('Coop GFs_CFs'!C:D, MATCH(B642,'Coop GFs_CFs'!B:B,0),1),
"Population", INDEX('Coop GFs_CFs'!E:F, MATCH(B642,'Coop GFs_CFs'!B:B,0),1),
"Household", INDEX('Coop GFs_CFs'!G:H, MATCH(B642,'Coop GFs_CFs'!B:B,0),1),
"VMT", INDEX('Coop GFs_CFs'!I:J, MATCH(B642,'Coop GFs_CFs'!B:B,0),1),
"Lane Mile", INDEX('Coop GFs_CFs'!K:L, MATCH(B642,'Coop GFs_CFs'!B:B,0),1),
"Gas Sales", INDEX('Coop GFs_CFs'!M:N, MATCH(B642,'Coop GFs_CFs'!B:B,0),1),
"No Growth", INDEX('Coop GFs_CFs'!O:P, MATCH(B642,'Coop GFs_CFs'!B:B,0),1)
)</f>
        <v>1</v>
      </c>
      <c r="N642" s="133" cm="1">
        <f t="array" ref="N642">_xlfn.SWITCH(L642,
"Employment", INDEX('Coop GFs_CFs'!C:D, MATCH(B642,'Coop GFs_CFs'!B:B,0),2),
"Population", INDEX('Coop GFs_CFs'!E:F, MATCH(B642,'Coop GFs_CFs'!B:B,0),2),
"Household", INDEX('Coop GFs_CFs'!G:H, MATCH(B642,'Coop GFs_CFs'!B:B,0),2),
"VMT", INDEX('Coop GFs_CFs'!I:J, MATCH(B642,'Coop GFs_CFs'!B:B,0),2),
"Lane Mile", INDEX('Coop GFs_CFs'!K:L, MATCH(B642,'Coop GFs_CFs'!B:B,0),2),
"Gas Sales", INDEX('Coop GFs_CFs'!M:N, MATCH(B642,'Coop GFs_CFs'!B:B,0),2),
"No Growth", INDEX('Coop GFs_CFs'!O:P, MATCH(B642,'Coop GFs_CFs'!B:B,0),2)
)</f>
        <v>1</v>
      </c>
      <c r="O642" s="133"/>
      <c r="P642" s="86">
        <f t="shared" si="35"/>
        <v>1.18135738367658E-4</v>
      </c>
      <c r="Q642" s="86">
        <f t="shared" si="36"/>
        <v>1.18135738367658E-4</v>
      </c>
      <c r="R642" s="156" t="s">
        <v>465</v>
      </c>
      <c r="S642" s="85" t="s">
        <v>446</v>
      </c>
      <c r="T642" s="85" t="s">
        <v>436</v>
      </c>
      <c r="U642" s="85" t="s">
        <v>444</v>
      </c>
      <c r="V642" s="85" t="s">
        <v>453</v>
      </c>
      <c r="W642" s="85" t="s">
        <v>466</v>
      </c>
      <c r="X642" s="85" t="s">
        <v>330</v>
      </c>
      <c r="Z642" s="42" t="s">
        <v>1827</v>
      </c>
      <c r="AA642"/>
    </row>
    <row r="643" spans="1:27" s="39" customFormat="1" x14ac:dyDescent="0.35">
      <c r="A643" s="85" t="s">
        <v>811</v>
      </c>
      <c r="B643" s="87">
        <v>51600</v>
      </c>
      <c r="C643" s="87" t="s">
        <v>12</v>
      </c>
      <c r="D643" s="86">
        <v>2.2260638876553598</v>
      </c>
      <c r="E643" s="86">
        <f>SUMIFS('Ratios_MARAMA-VA'!T:T, 'Ratios_MARAMA-VA'!AA:AA, Z643)</f>
        <v>2.2260638876527801</v>
      </c>
      <c r="F643" s="86">
        <f>SUMIFS('Ratios_MARAMA-VA'!J:J, 'Ratios_MARAMA-VA'!AA:AA, Z643)</f>
        <v>2.2361410427415699E-3</v>
      </c>
      <c r="G643" s="122">
        <f t="shared" si="37"/>
        <v>1.0045268939246014E-3</v>
      </c>
      <c r="H643" s="122">
        <v>2.2260638876553598</v>
      </c>
      <c r="I643" s="86">
        <v>2.2361410427441612E-3</v>
      </c>
      <c r="J643" s="122">
        <v>2.2260638876553598</v>
      </c>
      <c r="K643" s="86">
        <v>2.2361410427441612E-3</v>
      </c>
      <c r="L643" s="122" t="str" cm="1">
        <f t="array" ref="L643">_xlfn.SWITCH(A643,
    "District of Columbia", _xlfn.XLOOKUP(R643, '2015 O3 Growth Surrogates'!A:A, '2015 O3 Growth Surrogates'!H:H),
    "Maryland", _xlfn.XLOOKUP(R643, '2015 O3 Growth Surrogates'!A:A, '2015 O3 Growth Surrogates'!I:I),
    "Virginia", _xlfn.XLOOKUP(R643, '2015 O3 Growth Surrogates'!A:A, '2015 O3 Growth Surrogates'!J:J)
)</f>
        <v>No Growth</v>
      </c>
      <c r="M643" s="133" cm="1">
        <f t="array" ref="M643">_xlfn.SWITCH(L643,
"Employment", INDEX('Coop GFs_CFs'!C:D, MATCH(B643,'Coop GFs_CFs'!B:B,0),1),
"Population", INDEX('Coop GFs_CFs'!E:F, MATCH(B643,'Coop GFs_CFs'!B:B,0),1),
"Household", INDEX('Coop GFs_CFs'!G:H, MATCH(B643,'Coop GFs_CFs'!B:B,0),1),
"VMT", INDEX('Coop GFs_CFs'!I:J, MATCH(B643,'Coop GFs_CFs'!B:B,0),1),
"Lane Mile", INDEX('Coop GFs_CFs'!K:L, MATCH(B643,'Coop GFs_CFs'!B:B,0),1),
"Gas Sales", INDEX('Coop GFs_CFs'!M:N, MATCH(B643,'Coop GFs_CFs'!B:B,0),1),
"No Growth", INDEX('Coop GFs_CFs'!O:P, MATCH(B643,'Coop GFs_CFs'!B:B,0),1)
)</f>
        <v>1</v>
      </c>
      <c r="N643" s="133" cm="1">
        <f t="array" ref="N643">_xlfn.SWITCH(L643,
"Employment", INDEX('Coop GFs_CFs'!C:D, MATCH(B643,'Coop GFs_CFs'!B:B,0),2),
"Population", INDEX('Coop GFs_CFs'!E:F, MATCH(B643,'Coop GFs_CFs'!B:B,0),2),
"Household", INDEX('Coop GFs_CFs'!G:H, MATCH(B643,'Coop GFs_CFs'!B:B,0),2),
"VMT", INDEX('Coop GFs_CFs'!I:J, MATCH(B643,'Coop GFs_CFs'!B:B,0),2),
"Lane Mile", INDEX('Coop GFs_CFs'!K:L, MATCH(B643,'Coop GFs_CFs'!B:B,0),2),
"Gas Sales", INDEX('Coop GFs_CFs'!M:N, MATCH(B643,'Coop GFs_CFs'!B:B,0),2),
"No Growth", INDEX('Coop GFs_CFs'!O:P, MATCH(B643,'Coop GFs_CFs'!B:B,0),2)
)</f>
        <v>1</v>
      </c>
      <c r="O643" s="133"/>
      <c r="P643" s="86">
        <f t="shared" si="35"/>
        <v>2.2361410427415699E-3</v>
      </c>
      <c r="Q643" s="86">
        <f t="shared" si="36"/>
        <v>2.2361410427415699E-3</v>
      </c>
      <c r="R643" s="156" t="s">
        <v>465</v>
      </c>
      <c r="S643" s="85" t="s">
        <v>446</v>
      </c>
      <c r="T643" s="85" t="s">
        <v>436</v>
      </c>
      <c r="U643" s="85" t="s">
        <v>444</v>
      </c>
      <c r="V643" s="85" t="s">
        <v>453</v>
      </c>
      <c r="W643" s="85" t="s">
        <v>466</v>
      </c>
      <c r="X643" s="85" t="s">
        <v>330</v>
      </c>
      <c r="Z643" s="42" t="s">
        <v>1842</v>
      </c>
      <c r="AA643"/>
    </row>
    <row r="644" spans="1:27" s="39" customFormat="1" x14ac:dyDescent="0.35">
      <c r="A644" s="85" t="s">
        <v>811</v>
      </c>
      <c r="B644" s="87">
        <v>51610</v>
      </c>
      <c r="C644" s="87" t="s">
        <v>10</v>
      </c>
      <c r="D644" s="86">
        <v>3.1609246488060801E-2</v>
      </c>
      <c r="E644" s="86">
        <f>SUMIFS('Ratios_MARAMA-VA'!T:T, 'Ratios_MARAMA-VA'!AA:AA, Z644)</f>
        <v>3.1609246488024302E-2</v>
      </c>
      <c r="F644" s="86">
        <f>SUMIFS('Ratios_MARAMA-VA'!J:J, 'Ratios_MARAMA-VA'!AA:AA, Z644)</f>
        <v>3.1752338193912101E-5</v>
      </c>
      <c r="G644" s="122">
        <f t="shared" si="37"/>
        <v>1.0045268939245992E-3</v>
      </c>
      <c r="H644" s="122">
        <v>3.1609246488060801E-2</v>
      </c>
      <c r="I644" s="86">
        <v>3.1752338193948761E-5</v>
      </c>
      <c r="J644" s="122">
        <v>3.1609246488060801E-2</v>
      </c>
      <c r="K644" s="86">
        <v>3.1752338193948761E-5</v>
      </c>
      <c r="L644" s="122" t="str" cm="1">
        <f t="array" ref="L644">_xlfn.SWITCH(A644,
    "District of Columbia", _xlfn.XLOOKUP(R644, '2015 O3 Growth Surrogates'!A:A, '2015 O3 Growth Surrogates'!H:H),
    "Maryland", _xlfn.XLOOKUP(R644, '2015 O3 Growth Surrogates'!A:A, '2015 O3 Growth Surrogates'!I:I),
    "Virginia", _xlfn.XLOOKUP(R644, '2015 O3 Growth Surrogates'!A:A, '2015 O3 Growth Surrogates'!J:J)
)</f>
        <v>No Growth</v>
      </c>
      <c r="M644" s="133" cm="1">
        <f t="array" ref="M644">_xlfn.SWITCH(L644,
"Employment", INDEX('Coop GFs_CFs'!C:D, MATCH(B644,'Coop GFs_CFs'!B:B,0),1),
"Population", INDEX('Coop GFs_CFs'!E:F, MATCH(B644,'Coop GFs_CFs'!B:B,0),1),
"Household", INDEX('Coop GFs_CFs'!G:H, MATCH(B644,'Coop GFs_CFs'!B:B,0),1),
"VMT", INDEX('Coop GFs_CFs'!I:J, MATCH(B644,'Coop GFs_CFs'!B:B,0),1),
"Lane Mile", INDEX('Coop GFs_CFs'!K:L, MATCH(B644,'Coop GFs_CFs'!B:B,0),1),
"Gas Sales", INDEX('Coop GFs_CFs'!M:N, MATCH(B644,'Coop GFs_CFs'!B:B,0),1),
"No Growth", INDEX('Coop GFs_CFs'!O:P, MATCH(B644,'Coop GFs_CFs'!B:B,0),1)
)</f>
        <v>1</v>
      </c>
      <c r="N644" s="133" cm="1">
        <f t="array" ref="N644">_xlfn.SWITCH(L644,
"Employment", INDEX('Coop GFs_CFs'!C:D, MATCH(B644,'Coop GFs_CFs'!B:B,0),2),
"Population", INDEX('Coop GFs_CFs'!E:F, MATCH(B644,'Coop GFs_CFs'!B:B,0),2),
"Household", INDEX('Coop GFs_CFs'!G:H, MATCH(B644,'Coop GFs_CFs'!B:B,0),2),
"VMT", INDEX('Coop GFs_CFs'!I:J, MATCH(B644,'Coop GFs_CFs'!B:B,0),2),
"Lane Mile", INDEX('Coop GFs_CFs'!K:L, MATCH(B644,'Coop GFs_CFs'!B:B,0),2),
"Gas Sales", INDEX('Coop GFs_CFs'!M:N, MATCH(B644,'Coop GFs_CFs'!B:B,0),2),
"No Growth", INDEX('Coop GFs_CFs'!O:P, MATCH(B644,'Coop GFs_CFs'!B:B,0),2)
)</f>
        <v>1</v>
      </c>
      <c r="O644" s="133"/>
      <c r="P644" s="86">
        <f t="shared" si="35"/>
        <v>3.1752338193912101E-5</v>
      </c>
      <c r="Q644" s="86">
        <f t="shared" si="36"/>
        <v>3.1752338193912101E-5</v>
      </c>
      <c r="R644" s="156" t="s">
        <v>465</v>
      </c>
      <c r="S644" s="85" t="s">
        <v>446</v>
      </c>
      <c r="T644" s="85" t="s">
        <v>436</v>
      </c>
      <c r="U644" s="85" t="s">
        <v>444</v>
      </c>
      <c r="V644" s="85" t="s">
        <v>453</v>
      </c>
      <c r="W644" s="85" t="s">
        <v>466</v>
      </c>
      <c r="X644" s="85" t="s">
        <v>330</v>
      </c>
      <c r="Z644" s="42" t="s">
        <v>1828</v>
      </c>
      <c r="AA644"/>
    </row>
    <row r="645" spans="1:27" s="39" customFormat="1" x14ac:dyDescent="0.35">
      <c r="A645" s="85" t="s">
        <v>811</v>
      </c>
      <c r="B645" s="87">
        <v>51610</v>
      </c>
      <c r="C645" s="87" t="s">
        <v>12</v>
      </c>
      <c r="D645" s="86">
        <v>0.59831791139823998</v>
      </c>
      <c r="E645" s="86">
        <f>SUMIFS('Ratios_MARAMA-VA'!T:T, 'Ratios_MARAMA-VA'!AA:AA, Z645)</f>
        <v>0.59831791139754198</v>
      </c>
      <c r="F645" s="86">
        <f>SUMIFS('Ratios_MARAMA-VA'!J:J, 'Ratios_MARAMA-VA'!AA:AA, Z645)</f>
        <v>6.0102643311563499E-4</v>
      </c>
      <c r="G645" s="122">
        <f t="shared" si="37"/>
        <v>1.0045268939246135E-3</v>
      </c>
      <c r="H645" s="122">
        <v>0.59831791139823998</v>
      </c>
      <c r="I645" s="86">
        <v>6.0102643311633615E-4</v>
      </c>
      <c r="J645" s="122">
        <v>0.59831791139823998</v>
      </c>
      <c r="K645" s="86">
        <v>6.0102643311633615E-4</v>
      </c>
      <c r="L645" s="122" t="str" cm="1">
        <f t="array" ref="L645">_xlfn.SWITCH(A645,
    "District of Columbia", _xlfn.XLOOKUP(R645, '2015 O3 Growth Surrogates'!A:A, '2015 O3 Growth Surrogates'!H:H),
    "Maryland", _xlfn.XLOOKUP(R645, '2015 O3 Growth Surrogates'!A:A, '2015 O3 Growth Surrogates'!I:I),
    "Virginia", _xlfn.XLOOKUP(R645, '2015 O3 Growth Surrogates'!A:A, '2015 O3 Growth Surrogates'!J:J)
)</f>
        <v>No Growth</v>
      </c>
      <c r="M645" s="133" cm="1">
        <f t="array" ref="M645">_xlfn.SWITCH(L645,
"Employment", INDEX('Coop GFs_CFs'!C:D, MATCH(B645,'Coop GFs_CFs'!B:B,0),1),
"Population", INDEX('Coop GFs_CFs'!E:F, MATCH(B645,'Coop GFs_CFs'!B:B,0),1),
"Household", INDEX('Coop GFs_CFs'!G:H, MATCH(B645,'Coop GFs_CFs'!B:B,0),1),
"VMT", INDEX('Coop GFs_CFs'!I:J, MATCH(B645,'Coop GFs_CFs'!B:B,0),1),
"Lane Mile", INDEX('Coop GFs_CFs'!K:L, MATCH(B645,'Coop GFs_CFs'!B:B,0),1),
"Gas Sales", INDEX('Coop GFs_CFs'!M:N, MATCH(B645,'Coop GFs_CFs'!B:B,0),1),
"No Growth", INDEX('Coop GFs_CFs'!O:P, MATCH(B645,'Coop GFs_CFs'!B:B,0),1)
)</f>
        <v>1</v>
      </c>
      <c r="N645" s="133" cm="1">
        <f t="array" ref="N645">_xlfn.SWITCH(L645,
"Employment", INDEX('Coop GFs_CFs'!C:D, MATCH(B645,'Coop GFs_CFs'!B:B,0),2),
"Population", INDEX('Coop GFs_CFs'!E:F, MATCH(B645,'Coop GFs_CFs'!B:B,0),2),
"Household", INDEX('Coop GFs_CFs'!G:H, MATCH(B645,'Coop GFs_CFs'!B:B,0),2),
"VMT", INDEX('Coop GFs_CFs'!I:J, MATCH(B645,'Coop GFs_CFs'!B:B,0),2),
"Lane Mile", INDEX('Coop GFs_CFs'!K:L, MATCH(B645,'Coop GFs_CFs'!B:B,0),2),
"Gas Sales", INDEX('Coop GFs_CFs'!M:N, MATCH(B645,'Coop GFs_CFs'!B:B,0),2),
"No Growth", INDEX('Coop GFs_CFs'!O:P, MATCH(B645,'Coop GFs_CFs'!B:B,0),2)
)</f>
        <v>1</v>
      </c>
      <c r="O645" s="133"/>
      <c r="P645" s="86">
        <f t="shared" si="35"/>
        <v>6.0102643311563499E-4</v>
      </c>
      <c r="Q645" s="86">
        <f t="shared" si="36"/>
        <v>6.0102643311563499E-4</v>
      </c>
      <c r="R645" s="156" t="s">
        <v>465</v>
      </c>
      <c r="S645" s="85" t="s">
        <v>446</v>
      </c>
      <c r="T645" s="85" t="s">
        <v>436</v>
      </c>
      <c r="U645" s="85" t="s">
        <v>444</v>
      </c>
      <c r="V645" s="85" t="s">
        <v>453</v>
      </c>
      <c r="W645" s="85" t="s">
        <v>466</v>
      </c>
      <c r="X645" s="85" t="s">
        <v>330</v>
      </c>
      <c r="Z645" s="42" t="s">
        <v>1843</v>
      </c>
      <c r="AA645"/>
    </row>
    <row r="646" spans="1:27" s="39" customFormat="1" x14ac:dyDescent="0.35">
      <c r="A646" s="85" t="s">
        <v>811</v>
      </c>
      <c r="B646" s="87">
        <v>51683</v>
      </c>
      <c r="C646" s="87" t="s">
        <v>10</v>
      </c>
      <c r="D646" s="86">
        <v>0.16093170721811201</v>
      </c>
      <c r="E646" s="86">
        <f>SUMIFS('Ratios_MARAMA-VA'!T:T, 'Ratios_MARAMA-VA'!AA:AA, Z646)</f>
        <v>0.16093170721792499</v>
      </c>
      <c r="F646" s="86">
        <f>SUMIFS('Ratios_MARAMA-VA'!J:J, 'Ratios_MARAMA-VA'!AA:AA, Z646)</f>
        <v>1.61660227985606E-4</v>
      </c>
      <c r="G646" s="122">
        <f t="shared" si="37"/>
        <v>1.0045268939246042E-3</v>
      </c>
      <c r="H646" s="122">
        <v>0.16093170721811201</v>
      </c>
      <c r="I646" s="86">
        <v>1.6166022798579387E-4</v>
      </c>
      <c r="J646" s="122">
        <v>0.16093170721811201</v>
      </c>
      <c r="K646" s="86">
        <v>1.6166022798579387E-4</v>
      </c>
      <c r="L646" s="122" t="str" cm="1">
        <f t="array" ref="L646">_xlfn.SWITCH(A646,
    "District of Columbia", _xlfn.XLOOKUP(R646, '2015 O3 Growth Surrogates'!A:A, '2015 O3 Growth Surrogates'!H:H),
    "Maryland", _xlfn.XLOOKUP(R646, '2015 O3 Growth Surrogates'!A:A, '2015 O3 Growth Surrogates'!I:I),
    "Virginia", _xlfn.XLOOKUP(R646, '2015 O3 Growth Surrogates'!A:A, '2015 O3 Growth Surrogates'!J:J)
)</f>
        <v>No Growth</v>
      </c>
      <c r="M646" s="133" cm="1">
        <f t="array" ref="M646">_xlfn.SWITCH(L646,
"Employment", INDEX('Coop GFs_CFs'!C:D, MATCH(B646,'Coop GFs_CFs'!B:B,0),1),
"Population", INDEX('Coop GFs_CFs'!E:F, MATCH(B646,'Coop GFs_CFs'!B:B,0),1),
"Household", INDEX('Coop GFs_CFs'!G:H, MATCH(B646,'Coop GFs_CFs'!B:B,0),1),
"VMT", INDEX('Coop GFs_CFs'!I:J, MATCH(B646,'Coop GFs_CFs'!B:B,0),1),
"Lane Mile", INDEX('Coop GFs_CFs'!K:L, MATCH(B646,'Coop GFs_CFs'!B:B,0),1),
"Gas Sales", INDEX('Coop GFs_CFs'!M:N, MATCH(B646,'Coop GFs_CFs'!B:B,0),1),
"No Growth", INDEX('Coop GFs_CFs'!O:P, MATCH(B646,'Coop GFs_CFs'!B:B,0),1)
)</f>
        <v>1</v>
      </c>
      <c r="N646" s="133" cm="1">
        <f t="array" ref="N646">_xlfn.SWITCH(L646,
"Employment", INDEX('Coop GFs_CFs'!C:D, MATCH(B646,'Coop GFs_CFs'!B:B,0),2),
"Population", INDEX('Coop GFs_CFs'!E:F, MATCH(B646,'Coop GFs_CFs'!B:B,0),2),
"Household", INDEX('Coop GFs_CFs'!G:H, MATCH(B646,'Coop GFs_CFs'!B:B,0),2),
"VMT", INDEX('Coop GFs_CFs'!I:J, MATCH(B646,'Coop GFs_CFs'!B:B,0),2),
"Lane Mile", INDEX('Coop GFs_CFs'!K:L, MATCH(B646,'Coop GFs_CFs'!B:B,0),2),
"Gas Sales", INDEX('Coop GFs_CFs'!M:N, MATCH(B646,'Coop GFs_CFs'!B:B,0),2),
"No Growth", INDEX('Coop GFs_CFs'!O:P, MATCH(B646,'Coop GFs_CFs'!B:B,0),2)
)</f>
        <v>1</v>
      </c>
      <c r="O646" s="133"/>
      <c r="P646" s="86">
        <f t="shared" si="35"/>
        <v>1.61660227985606E-4</v>
      </c>
      <c r="Q646" s="86">
        <f t="shared" si="36"/>
        <v>1.61660227985606E-4</v>
      </c>
      <c r="R646" s="156" t="s">
        <v>465</v>
      </c>
      <c r="S646" s="85" t="s">
        <v>446</v>
      </c>
      <c r="T646" s="85" t="s">
        <v>436</v>
      </c>
      <c r="U646" s="85" t="s">
        <v>444</v>
      </c>
      <c r="V646" s="85" t="s">
        <v>453</v>
      </c>
      <c r="W646" s="85" t="s">
        <v>466</v>
      </c>
      <c r="X646" s="85" t="s">
        <v>330</v>
      </c>
      <c r="Z646" s="42" t="s">
        <v>1830</v>
      </c>
      <c r="AA646"/>
    </row>
    <row r="647" spans="1:27" s="39" customFormat="1" x14ac:dyDescent="0.35">
      <c r="A647" s="85" t="s">
        <v>811</v>
      </c>
      <c r="B647" s="87">
        <v>51683</v>
      </c>
      <c r="C647" s="87" t="s">
        <v>12</v>
      </c>
      <c r="D647" s="86">
        <v>3.0462071055622402</v>
      </c>
      <c r="E647" s="86">
        <f>SUMIFS('Ratios_MARAMA-VA'!T:T, 'Ratios_MARAMA-VA'!AA:AA, Z647)</f>
        <v>3.0462071055586999</v>
      </c>
      <c r="F647" s="86">
        <f>SUMIFS('Ratios_MARAMA-VA'!J:J, 'Ratios_MARAMA-VA'!AA:AA, Z647)</f>
        <v>3.0599969619979398E-3</v>
      </c>
      <c r="G647" s="122">
        <f t="shared" si="37"/>
        <v>1.0045268939246042E-3</v>
      </c>
      <c r="H647" s="122">
        <v>3.0462071055622402</v>
      </c>
      <c r="I647" s="86">
        <v>3.059996962001496E-3</v>
      </c>
      <c r="J647" s="122">
        <v>3.0462071055622402</v>
      </c>
      <c r="K647" s="86">
        <v>3.059996962001496E-3</v>
      </c>
      <c r="L647" s="122" t="str" cm="1">
        <f t="array" ref="L647">_xlfn.SWITCH(A647,
    "District of Columbia", _xlfn.XLOOKUP(R647, '2015 O3 Growth Surrogates'!A:A, '2015 O3 Growth Surrogates'!H:H),
    "Maryland", _xlfn.XLOOKUP(R647, '2015 O3 Growth Surrogates'!A:A, '2015 O3 Growth Surrogates'!I:I),
    "Virginia", _xlfn.XLOOKUP(R647, '2015 O3 Growth Surrogates'!A:A, '2015 O3 Growth Surrogates'!J:J)
)</f>
        <v>No Growth</v>
      </c>
      <c r="M647" s="133" cm="1">
        <f t="array" ref="M647">_xlfn.SWITCH(L647,
"Employment", INDEX('Coop GFs_CFs'!C:D, MATCH(B647,'Coop GFs_CFs'!B:B,0),1),
"Population", INDEX('Coop GFs_CFs'!E:F, MATCH(B647,'Coop GFs_CFs'!B:B,0),1),
"Household", INDEX('Coop GFs_CFs'!G:H, MATCH(B647,'Coop GFs_CFs'!B:B,0),1),
"VMT", INDEX('Coop GFs_CFs'!I:J, MATCH(B647,'Coop GFs_CFs'!B:B,0),1),
"Lane Mile", INDEX('Coop GFs_CFs'!K:L, MATCH(B647,'Coop GFs_CFs'!B:B,0),1),
"Gas Sales", INDEX('Coop GFs_CFs'!M:N, MATCH(B647,'Coop GFs_CFs'!B:B,0),1),
"No Growth", INDEX('Coop GFs_CFs'!O:P, MATCH(B647,'Coop GFs_CFs'!B:B,0),1)
)</f>
        <v>1</v>
      </c>
      <c r="N647" s="133" cm="1">
        <f t="array" ref="N647">_xlfn.SWITCH(L647,
"Employment", INDEX('Coop GFs_CFs'!C:D, MATCH(B647,'Coop GFs_CFs'!B:B,0),2),
"Population", INDEX('Coop GFs_CFs'!E:F, MATCH(B647,'Coop GFs_CFs'!B:B,0),2),
"Household", INDEX('Coop GFs_CFs'!G:H, MATCH(B647,'Coop GFs_CFs'!B:B,0),2),
"VMT", INDEX('Coop GFs_CFs'!I:J, MATCH(B647,'Coop GFs_CFs'!B:B,0),2),
"Lane Mile", INDEX('Coop GFs_CFs'!K:L, MATCH(B647,'Coop GFs_CFs'!B:B,0),2),
"Gas Sales", INDEX('Coop GFs_CFs'!M:N, MATCH(B647,'Coop GFs_CFs'!B:B,0),2),
"No Growth", INDEX('Coop GFs_CFs'!O:P, MATCH(B647,'Coop GFs_CFs'!B:B,0),2)
)</f>
        <v>1</v>
      </c>
      <c r="O647" s="133"/>
      <c r="P647" s="86">
        <f t="shared" ref="P647:P710" si="38">F647*M647</f>
        <v>3.0599969619979398E-3</v>
      </c>
      <c r="Q647" s="86">
        <f t="shared" ref="Q647:Q710" si="39">F647*N647</f>
        <v>3.0599969619979398E-3</v>
      </c>
      <c r="R647" s="156" t="s">
        <v>465</v>
      </c>
      <c r="S647" s="85" t="s">
        <v>446</v>
      </c>
      <c r="T647" s="85" t="s">
        <v>436</v>
      </c>
      <c r="U647" s="85" t="s">
        <v>444</v>
      </c>
      <c r="V647" s="85" t="s">
        <v>453</v>
      </c>
      <c r="W647" s="85" t="s">
        <v>466</v>
      </c>
      <c r="X647" s="85" t="s">
        <v>330</v>
      </c>
      <c r="Z647" s="42" t="s">
        <v>1845</v>
      </c>
      <c r="AA647"/>
    </row>
    <row r="648" spans="1:27" s="39" customFormat="1" x14ac:dyDescent="0.35">
      <c r="A648" s="85" t="s">
        <v>811</v>
      </c>
      <c r="B648" s="87">
        <v>51685</v>
      </c>
      <c r="C648" s="87" t="s">
        <v>10</v>
      </c>
      <c r="D648" s="86">
        <v>3.94294119121728E-2</v>
      </c>
      <c r="E648" s="86">
        <f>SUMIFS('Ratios_MARAMA-VA'!T:T, 'Ratios_MARAMA-VA'!AA:AA, Z648)</f>
        <v>3.9429411912126899E-2</v>
      </c>
      <c r="F648" s="86">
        <f>SUMIFS('Ratios_MARAMA-VA'!J:J, 'Ratios_MARAMA-VA'!AA:AA, Z648)</f>
        <v>3.9607904677362797E-5</v>
      </c>
      <c r="G648" s="122">
        <f t="shared" si="37"/>
        <v>1.0045268939246085E-3</v>
      </c>
      <c r="H648" s="122">
        <v>3.94294119121728E-2</v>
      </c>
      <c r="I648" s="86">
        <v>3.9607904677408902E-5</v>
      </c>
      <c r="J648" s="122">
        <v>3.94294119121728E-2</v>
      </c>
      <c r="K648" s="86">
        <v>3.9607904677408902E-5</v>
      </c>
      <c r="L648" s="122" t="str" cm="1">
        <f t="array" ref="L648">_xlfn.SWITCH(A648,
    "District of Columbia", _xlfn.XLOOKUP(R648, '2015 O3 Growth Surrogates'!A:A, '2015 O3 Growth Surrogates'!H:H),
    "Maryland", _xlfn.XLOOKUP(R648, '2015 O3 Growth Surrogates'!A:A, '2015 O3 Growth Surrogates'!I:I),
    "Virginia", _xlfn.XLOOKUP(R648, '2015 O3 Growth Surrogates'!A:A, '2015 O3 Growth Surrogates'!J:J)
)</f>
        <v>No Growth</v>
      </c>
      <c r="M648" s="133" cm="1">
        <f t="array" ref="M648">_xlfn.SWITCH(L648,
"Employment", INDEX('Coop GFs_CFs'!C:D, MATCH(B648,'Coop GFs_CFs'!B:B,0),1),
"Population", INDEX('Coop GFs_CFs'!E:F, MATCH(B648,'Coop GFs_CFs'!B:B,0),1),
"Household", INDEX('Coop GFs_CFs'!G:H, MATCH(B648,'Coop GFs_CFs'!B:B,0),1),
"VMT", INDEX('Coop GFs_CFs'!I:J, MATCH(B648,'Coop GFs_CFs'!B:B,0),1),
"Lane Mile", INDEX('Coop GFs_CFs'!K:L, MATCH(B648,'Coop GFs_CFs'!B:B,0),1),
"Gas Sales", INDEX('Coop GFs_CFs'!M:N, MATCH(B648,'Coop GFs_CFs'!B:B,0),1),
"No Growth", INDEX('Coop GFs_CFs'!O:P, MATCH(B648,'Coop GFs_CFs'!B:B,0),1)
)</f>
        <v>1</v>
      </c>
      <c r="N648" s="133" cm="1">
        <f t="array" ref="N648">_xlfn.SWITCH(L648,
"Employment", INDEX('Coop GFs_CFs'!C:D, MATCH(B648,'Coop GFs_CFs'!B:B,0),2),
"Population", INDEX('Coop GFs_CFs'!E:F, MATCH(B648,'Coop GFs_CFs'!B:B,0),2),
"Household", INDEX('Coop GFs_CFs'!G:H, MATCH(B648,'Coop GFs_CFs'!B:B,0),2),
"VMT", INDEX('Coop GFs_CFs'!I:J, MATCH(B648,'Coop GFs_CFs'!B:B,0),2),
"Lane Mile", INDEX('Coop GFs_CFs'!K:L, MATCH(B648,'Coop GFs_CFs'!B:B,0),2),
"Gas Sales", INDEX('Coop GFs_CFs'!M:N, MATCH(B648,'Coop GFs_CFs'!B:B,0),2),
"No Growth", INDEX('Coop GFs_CFs'!O:P, MATCH(B648,'Coop GFs_CFs'!B:B,0),2)
)</f>
        <v>1</v>
      </c>
      <c r="O648" s="133"/>
      <c r="P648" s="86">
        <f t="shared" si="38"/>
        <v>3.9607904677362797E-5</v>
      </c>
      <c r="Q648" s="86">
        <f t="shared" si="39"/>
        <v>3.9607904677362797E-5</v>
      </c>
      <c r="R648" s="156" t="s">
        <v>465</v>
      </c>
      <c r="S648" s="85" t="s">
        <v>446</v>
      </c>
      <c r="T648" s="85" t="s">
        <v>436</v>
      </c>
      <c r="U648" s="85" t="s">
        <v>444</v>
      </c>
      <c r="V648" s="85" t="s">
        <v>453</v>
      </c>
      <c r="W648" s="85" t="s">
        <v>466</v>
      </c>
      <c r="X648" s="85" t="s">
        <v>330</v>
      </c>
      <c r="Z648" s="42" t="s">
        <v>1831</v>
      </c>
      <c r="AA648"/>
    </row>
    <row r="649" spans="1:27" s="39" customFormat="1" x14ac:dyDescent="0.35">
      <c r="A649" s="85" t="s">
        <v>811</v>
      </c>
      <c r="B649" s="87">
        <v>51685</v>
      </c>
      <c r="C649" s="87" t="s">
        <v>12</v>
      </c>
      <c r="D649" s="86">
        <v>0.74634239085065601</v>
      </c>
      <c r="E649" s="86">
        <f>SUMIFS('Ratios_MARAMA-VA'!T:T, 'Ratios_MARAMA-VA'!AA:AA, Z649)</f>
        <v>0.74634239084978604</v>
      </c>
      <c r="F649" s="86">
        <f>SUMIFS('Ratios_MARAMA-VA'!J:J, 'Ratios_MARAMA-VA'!AA:AA, Z649)</f>
        <v>7.4972100368460195E-4</v>
      </c>
      <c r="G649" s="122">
        <f t="shared" si="37"/>
        <v>1.0045268939246088E-3</v>
      </c>
      <c r="H649" s="122">
        <v>0.74634239085065601</v>
      </c>
      <c r="I649" s="86">
        <v>7.4972100368547582E-4</v>
      </c>
      <c r="J649" s="122">
        <v>0.74634239085065601</v>
      </c>
      <c r="K649" s="86">
        <v>7.4972100368547582E-4</v>
      </c>
      <c r="L649" s="122" t="str" cm="1">
        <f t="array" ref="L649">_xlfn.SWITCH(A649,
    "District of Columbia", _xlfn.XLOOKUP(R649, '2015 O3 Growth Surrogates'!A:A, '2015 O3 Growth Surrogates'!H:H),
    "Maryland", _xlfn.XLOOKUP(R649, '2015 O3 Growth Surrogates'!A:A, '2015 O3 Growth Surrogates'!I:I),
    "Virginia", _xlfn.XLOOKUP(R649, '2015 O3 Growth Surrogates'!A:A, '2015 O3 Growth Surrogates'!J:J)
)</f>
        <v>No Growth</v>
      </c>
      <c r="M649" s="133" cm="1">
        <f t="array" ref="M649">_xlfn.SWITCH(L649,
"Employment", INDEX('Coop GFs_CFs'!C:D, MATCH(B649,'Coop GFs_CFs'!B:B,0),1),
"Population", INDEX('Coop GFs_CFs'!E:F, MATCH(B649,'Coop GFs_CFs'!B:B,0),1),
"Household", INDEX('Coop GFs_CFs'!G:H, MATCH(B649,'Coop GFs_CFs'!B:B,0),1),
"VMT", INDEX('Coop GFs_CFs'!I:J, MATCH(B649,'Coop GFs_CFs'!B:B,0),1),
"Lane Mile", INDEX('Coop GFs_CFs'!K:L, MATCH(B649,'Coop GFs_CFs'!B:B,0),1),
"Gas Sales", INDEX('Coop GFs_CFs'!M:N, MATCH(B649,'Coop GFs_CFs'!B:B,0),1),
"No Growth", INDEX('Coop GFs_CFs'!O:P, MATCH(B649,'Coop GFs_CFs'!B:B,0),1)
)</f>
        <v>1</v>
      </c>
      <c r="N649" s="133" cm="1">
        <f t="array" ref="N649">_xlfn.SWITCH(L649,
"Employment", INDEX('Coop GFs_CFs'!C:D, MATCH(B649,'Coop GFs_CFs'!B:B,0),2),
"Population", INDEX('Coop GFs_CFs'!E:F, MATCH(B649,'Coop GFs_CFs'!B:B,0),2),
"Household", INDEX('Coop GFs_CFs'!G:H, MATCH(B649,'Coop GFs_CFs'!B:B,0),2),
"VMT", INDEX('Coop GFs_CFs'!I:J, MATCH(B649,'Coop GFs_CFs'!B:B,0),2),
"Lane Mile", INDEX('Coop GFs_CFs'!K:L, MATCH(B649,'Coop GFs_CFs'!B:B,0),2),
"Gas Sales", INDEX('Coop GFs_CFs'!M:N, MATCH(B649,'Coop GFs_CFs'!B:B,0),2),
"No Growth", INDEX('Coop GFs_CFs'!O:P, MATCH(B649,'Coop GFs_CFs'!B:B,0),2)
)</f>
        <v>1</v>
      </c>
      <c r="O649" s="133"/>
      <c r="P649" s="86">
        <f t="shared" si="38"/>
        <v>7.4972100368460195E-4</v>
      </c>
      <c r="Q649" s="86">
        <f t="shared" si="39"/>
        <v>7.4972100368460195E-4</v>
      </c>
      <c r="R649" s="156" t="s">
        <v>465</v>
      </c>
      <c r="S649" s="85" t="s">
        <v>446</v>
      </c>
      <c r="T649" s="85" t="s">
        <v>436</v>
      </c>
      <c r="U649" s="85" t="s">
        <v>444</v>
      </c>
      <c r="V649" s="85" t="s">
        <v>453</v>
      </c>
      <c r="W649" s="85" t="s">
        <v>466</v>
      </c>
      <c r="X649" s="85" t="s">
        <v>330</v>
      </c>
      <c r="Z649" s="42" t="s">
        <v>1846</v>
      </c>
      <c r="AA649"/>
    </row>
    <row r="650" spans="1:27" s="39" customFormat="1" x14ac:dyDescent="0.35">
      <c r="A650" s="85" t="s">
        <v>9</v>
      </c>
      <c r="B650" s="87">
        <v>11001</v>
      </c>
      <c r="C650" s="87" t="s">
        <v>10</v>
      </c>
      <c r="D650" s="86">
        <v>1.4057439999999999E-2</v>
      </c>
      <c r="E650" s="86">
        <f>SUMIFS('Ratios_MARAMA-VA'!T:T, 'Ratios_MARAMA-VA'!AA:AA, Z650)</f>
        <v>1.40574399999837E-2</v>
      </c>
      <c r="F650" s="86">
        <f>SUMIFS('Ratios_MARAMA-VA'!J:J, 'Ratios_MARAMA-VA'!AA:AA, Z650)</f>
        <v>1.4121076539715E-5</v>
      </c>
      <c r="G650" s="122">
        <f t="shared" si="37"/>
        <v>1.0045268939245962E-3</v>
      </c>
      <c r="H650" s="122">
        <v>1.4057439999999999E-2</v>
      </c>
      <c r="I650" s="86">
        <v>1.4121076539731375E-5</v>
      </c>
      <c r="J650" s="122">
        <v>1.4057439999999999E-2</v>
      </c>
      <c r="K650" s="86">
        <v>1.4121076539731375E-5</v>
      </c>
      <c r="L650" s="122" t="str" cm="1">
        <f t="array" ref="L650">_xlfn.SWITCH(A650,
    "District of Columbia", _xlfn.XLOOKUP(R650, '2015 O3 Growth Surrogates'!A:A, '2015 O3 Growth Surrogates'!H:H),
    "Maryland", _xlfn.XLOOKUP(R650, '2015 O3 Growth Surrogates'!A:A, '2015 O3 Growth Surrogates'!I:I),
    "Virginia", _xlfn.XLOOKUP(R650, '2015 O3 Growth Surrogates'!A:A, '2015 O3 Growth Surrogates'!J:J)
)</f>
        <v>No Growth</v>
      </c>
      <c r="M650" s="133" cm="1">
        <f t="array" ref="M650">_xlfn.SWITCH(L650,
"Employment", INDEX('Coop GFs_CFs'!C:D, MATCH(B650,'Coop GFs_CFs'!B:B,0),1),
"Population", INDEX('Coop GFs_CFs'!E:F, MATCH(B650,'Coop GFs_CFs'!B:B,0),1),
"Household", INDEX('Coop GFs_CFs'!G:H, MATCH(B650,'Coop GFs_CFs'!B:B,0),1),
"VMT", INDEX('Coop GFs_CFs'!I:J, MATCH(B650,'Coop GFs_CFs'!B:B,0),1),
"Lane Mile", INDEX('Coop GFs_CFs'!K:L, MATCH(B650,'Coop GFs_CFs'!B:B,0),1),
"Gas Sales", INDEX('Coop GFs_CFs'!M:N, MATCH(B650,'Coop GFs_CFs'!B:B,0),1),
"No Growth", INDEX('Coop GFs_CFs'!O:P, MATCH(B650,'Coop GFs_CFs'!B:B,0),1)
)</f>
        <v>1</v>
      </c>
      <c r="N650" s="133" cm="1">
        <f t="array" ref="N650">_xlfn.SWITCH(L650,
"Employment", INDEX('Coop GFs_CFs'!C:D, MATCH(B650,'Coop GFs_CFs'!B:B,0),2),
"Population", INDEX('Coop GFs_CFs'!E:F, MATCH(B650,'Coop GFs_CFs'!B:B,0),2),
"Household", INDEX('Coop GFs_CFs'!G:H, MATCH(B650,'Coop GFs_CFs'!B:B,0),2),
"VMT", INDEX('Coop GFs_CFs'!I:J, MATCH(B650,'Coop GFs_CFs'!B:B,0),2),
"Lane Mile", INDEX('Coop GFs_CFs'!K:L, MATCH(B650,'Coop GFs_CFs'!B:B,0),2),
"Gas Sales", INDEX('Coop GFs_CFs'!M:N, MATCH(B650,'Coop GFs_CFs'!B:B,0),2),
"No Growth", INDEX('Coop GFs_CFs'!O:P, MATCH(B650,'Coop GFs_CFs'!B:B,0),2)
)</f>
        <v>1</v>
      </c>
      <c r="O650" s="133"/>
      <c r="P650" s="86">
        <f t="shared" si="38"/>
        <v>1.4121076539715E-5</v>
      </c>
      <c r="Q650" s="86">
        <f t="shared" si="39"/>
        <v>1.4121076539715E-5</v>
      </c>
      <c r="R650" s="156" t="s">
        <v>463</v>
      </c>
      <c r="S650" s="85" t="s">
        <v>446</v>
      </c>
      <c r="T650" s="85" t="s">
        <v>436</v>
      </c>
      <c r="U650" s="85" t="s">
        <v>444</v>
      </c>
      <c r="V650" s="85" t="s">
        <v>453</v>
      </c>
      <c r="W650" s="85" t="s">
        <v>464</v>
      </c>
      <c r="X650" s="85" t="s">
        <v>330</v>
      </c>
      <c r="Z650" s="42" t="s">
        <v>1848</v>
      </c>
      <c r="AA650"/>
    </row>
    <row r="651" spans="1:27" s="39" customFormat="1" x14ac:dyDescent="0.35">
      <c r="A651" s="85" t="s">
        <v>9</v>
      </c>
      <c r="B651" s="87">
        <v>11001</v>
      </c>
      <c r="C651" s="87" t="s">
        <v>12</v>
      </c>
      <c r="D651" s="86">
        <v>0.1000094</v>
      </c>
      <c r="E651" s="86">
        <f>SUMIFS('Ratios_MARAMA-VA'!T:T, 'Ratios_MARAMA-VA'!AA:AA, Z651)</f>
        <v>0.10000939999988399</v>
      </c>
      <c r="F651" s="86">
        <f>SUMIFS('Ratios_MARAMA-VA'!J:J, 'Ratios_MARAMA-VA'!AA:AA, Z651)</f>
        <v>1.00462131945146E-4</v>
      </c>
      <c r="G651" s="122">
        <f t="shared" si="37"/>
        <v>1.0045268939245964E-3</v>
      </c>
      <c r="H651" s="122">
        <v>0.1000094</v>
      </c>
      <c r="I651" s="86">
        <v>1.0046213194526252E-4</v>
      </c>
      <c r="J651" s="122">
        <v>0.1000094</v>
      </c>
      <c r="K651" s="86">
        <v>1.0046213194526252E-4</v>
      </c>
      <c r="L651" s="122" t="str" cm="1">
        <f t="array" ref="L651">_xlfn.SWITCH(A651,
    "District of Columbia", _xlfn.XLOOKUP(R651, '2015 O3 Growth Surrogates'!A:A, '2015 O3 Growth Surrogates'!H:H),
    "Maryland", _xlfn.XLOOKUP(R651, '2015 O3 Growth Surrogates'!A:A, '2015 O3 Growth Surrogates'!I:I),
    "Virginia", _xlfn.XLOOKUP(R651, '2015 O3 Growth Surrogates'!A:A, '2015 O3 Growth Surrogates'!J:J)
)</f>
        <v>No Growth</v>
      </c>
      <c r="M651" s="133" cm="1">
        <f t="array" ref="M651">_xlfn.SWITCH(L651,
"Employment", INDEX('Coop GFs_CFs'!C:D, MATCH(B651,'Coop GFs_CFs'!B:B,0),1),
"Population", INDEX('Coop GFs_CFs'!E:F, MATCH(B651,'Coop GFs_CFs'!B:B,0),1),
"Household", INDEX('Coop GFs_CFs'!G:H, MATCH(B651,'Coop GFs_CFs'!B:B,0),1),
"VMT", INDEX('Coop GFs_CFs'!I:J, MATCH(B651,'Coop GFs_CFs'!B:B,0),1),
"Lane Mile", INDEX('Coop GFs_CFs'!K:L, MATCH(B651,'Coop GFs_CFs'!B:B,0),1),
"Gas Sales", INDEX('Coop GFs_CFs'!M:N, MATCH(B651,'Coop GFs_CFs'!B:B,0),1),
"No Growth", INDEX('Coop GFs_CFs'!O:P, MATCH(B651,'Coop GFs_CFs'!B:B,0),1)
)</f>
        <v>1</v>
      </c>
      <c r="N651" s="133" cm="1">
        <f t="array" ref="N651">_xlfn.SWITCH(L651,
"Employment", INDEX('Coop GFs_CFs'!C:D, MATCH(B651,'Coop GFs_CFs'!B:B,0),2),
"Population", INDEX('Coop GFs_CFs'!E:F, MATCH(B651,'Coop GFs_CFs'!B:B,0),2),
"Household", INDEX('Coop GFs_CFs'!G:H, MATCH(B651,'Coop GFs_CFs'!B:B,0),2),
"VMT", INDEX('Coop GFs_CFs'!I:J, MATCH(B651,'Coop GFs_CFs'!B:B,0),2),
"Lane Mile", INDEX('Coop GFs_CFs'!K:L, MATCH(B651,'Coop GFs_CFs'!B:B,0),2),
"Gas Sales", INDEX('Coop GFs_CFs'!M:N, MATCH(B651,'Coop GFs_CFs'!B:B,0),2),
"No Growth", INDEX('Coop GFs_CFs'!O:P, MATCH(B651,'Coop GFs_CFs'!B:B,0),2)
)</f>
        <v>1</v>
      </c>
      <c r="O651" s="133"/>
      <c r="P651" s="86">
        <f t="shared" si="38"/>
        <v>1.00462131945146E-4</v>
      </c>
      <c r="Q651" s="86">
        <f t="shared" si="39"/>
        <v>1.00462131945146E-4</v>
      </c>
      <c r="R651" s="156" t="s">
        <v>463</v>
      </c>
      <c r="S651" s="85" t="s">
        <v>446</v>
      </c>
      <c r="T651" s="85" t="s">
        <v>436</v>
      </c>
      <c r="U651" s="85" t="s">
        <v>444</v>
      </c>
      <c r="V651" s="85" t="s">
        <v>453</v>
      </c>
      <c r="W651" s="85" t="s">
        <v>464</v>
      </c>
      <c r="X651" s="85" t="s">
        <v>330</v>
      </c>
      <c r="Z651" s="42" t="s">
        <v>1863</v>
      </c>
      <c r="AA651"/>
    </row>
    <row r="652" spans="1:27" s="39" customFormat="1" x14ac:dyDescent="0.35">
      <c r="A652" s="85" t="s">
        <v>497</v>
      </c>
      <c r="B652" s="87">
        <v>24009</v>
      </c>
      <c r="C652" s="87" t="s">
        <v>10</v>
      </c>
      <c r="D652" s="86">
        <v>1.8208134069629001</v>
      </c>
      <c r="E652" s="86">
        <f>SUMIFS('Ratios_MARAMA-VA'!T:T, 'Ratios_MARAMA-VA'!AA:AA, Z652)</f>
        <v>1.82081340696078</v>
      </c>
      <c r="F652" s="86">
        <f>SUMIFS('Ratios_MARAMA-VA'!J:J, 'Ratios_MARAMA-VA'!AA:AA, Z652)</f>
        <v>1.8290560361105899E-3</v>
      </c>
      <c r="G652" s="122">
        <f t="shared" si="37"/>
        <v>1.0045268939246049E-3</v>
      </c>
      <c r="H652" s="122">
        <v>1.8208134069629001</v>
      </c>
      <c r="I652" s="86">
        <v>1.8290560361127195E-3</v>
      </c>
      <c r="J652" s="122">
        <v>1.8208134069629001</v>
      </c>
      <c r="K652" s="86">
        <v>1.8290560361127195E-3</v>
      </c>
      <c r="L652" s="122" t="str" cm="1">
        <f t="array" ref="L652">_xlfn.SWITCH(A652,
    "District of Columbia", _xlfn.XLOOKUP(R652, '2015 O3 Growth Surrogates'!A:A, '2015 O3 Growth Surrogates'!H:H),
    "Maryland", _xlfn.XLOOKUP(R652, '2015 O3 Growth Surrogates'!A:A, '2015 O3 Growth Surrogates'!I:I),
    "Virginia", _xlfn.XLOOKUP(R652, '2015 O3 Growth Surrogates'!A:A, '2015 O3 Growth Surrogates'!J:J)
)</f>
        <v>Household</v>
      </c>
      <c r="M652" s="133" cm="1">
        <f t="array" ref="M652">_xlfn.SWITCH(L652,
"Employment", INDEX('Coop GFs_CFs'!C:D, MATCH(B652,'Coop GFs_CFs'!B:B,0),1),
"Population", INDEX('Coop GFs_CFs'!E:F, MATCH(B652,'Coop GFs_CFs'!B:B,0),1),
"Household", INDEX('Coop GFs_CFs'!G:H, MATCH(B652,'Coop GFs_CFs'!B:B,0),1),
"VMT", INDEX('Coop GFs_CFs'!I:J, MATCH(B652,'Coop GFs_CFs'!B:B,0),1),
"Lane Mile", INDEX('Coop GFs_CFs'!K:L, MATCH(B652,'Coop GFs_CFs'!B:B,0),1),
"Gas Sales", INDEX('Coop GFs_CFs'!M:N, MATCH(B652,'Coop GFs_CFs'!B:B,0),1),
"No Growth", INDEX('Coop GFs_CFs'!O:P, MATCH(B652,'Coop GFs_CFs'!B:B,0),1)
)</f>
        <v>1.0717053327861332</v>
      </c>
      <c r="N652" s="133" cm="1">
        <f t="array" ref="N652">_xlfn.SWITCH(L652,
"Employment", INDEX('Coop GFs_CFs'!C:D, MATCH(B652,'Coop GFs_CFs'!B:B,0),2),
"Population", INDEX('Coop GFs_CFs'!E:F, MATCH(B652,'Coop GFs_CFs'!B:B,0),2),
"Household", INDEX('Coop GFs_CFs'!G:H, MATCH(B652,'Coop GFs_CFs'!B:B,0),2),
"VMT", INDEX('Coop GFs_CFs'!I:J, MATCH(B652,'Coop GFs_CFs'!B:B,0),2),
"Lane Mile", INDEX('Coop GFs_CFs'!K:L, MATCH(B652,'Coop GFs_CFs'!B:B,0),2),
"Gas Sales", INDEX('Coop GFs_CFs'!M:N, MATCH(B652,'Coop GFs_CFs'!B:B,0),2),
"No Growth", INDEX('Coop GFs_CFs'!O:P, MATCH(B652,'Coop GFs_CFs'!B:B,0),2)
)</f>
        <v>1.0941988750211236</v>
      </c>
      <c r="O652" s="133"/>
      <c r="P652" s="86">
        <f t="shared" si="38"/>
        <v>1.9602091078643855E-3</v>
      </c>
      <c r="Q652" s="86">
        <f t="shared" si="39"/>
        <v>2.001351057062803E-3</v>
      </c>
      <c r="R652" s="156" t="s">
        <v>463</v>
      </c>
      <c r="S652" s="85" t="s">
        <v>446</v>
      </c>
      <c r="T652" s="85" t="s">
        <v>436</v>
      </c>
      <c r="U652" s="85" t="s">
        <v>444</v>
      </c>
      <c r="V652" s="85" t="s">
        <v>453</v>
      </c>
      <c r="W652" s="85" t="s">
        <v>464</v>
      </c>
      <c r="X652" s="85" t="s">
        <v>330</v>
      </c>
      <c r="Z652" s="42" t="s">
        <v>1849</v>
      </c>
      <c r="AA652"/>
    </row>
    <row r="653" spans="1:27" s="39" customFormat="1" x14ac:dyDescent="0.35">
      <c r="A653" s="85" t="s">
        <v>497</v>
      </c>
      <c r="B653" s="87">
        <v>24009</v>
      </c>
      <c r="C653" s="87" t="s">
        <v>12</v>
      </c>
      <c r="D653" s="86">
        <v>12.953881306498401</v>
      </c>
      <c r="E653" s="86">
        <f>SUMIFS('Ratios_MARAMA-VA'!T:T, 'Ratios_MARAMA-VA'!AA:AA, Z653)</f>
        <v>12.9538813064833</v>
      </c>
      <c r="F653" s="86">
        <f>SUMIFS('Ratios_MARAMA-VA'!J:J, 'Ratios_MARAMA-VA'!AA:AA, Z653)</f>
        <v>1.30125221530697E-2</v>
      </c>
      <c r="G653" s="122">
        <f t="shared" si="37"/>
        <v>1.004526893924607E-3</v>
      </c>
      <c r="H653" s="122">
        <v>12.953881306498401</v>
      </c>
      <c r="I653" s="86">
        <v>1.301252215308487E-2</v>
      </c>
      <c r="J653" s="122">
        <v>12.953881306498401</v>
      </c>
      <c r="K653" s="86">
        <v>1.301252215308487E-2</v>
      </c>
      <c r="L653" s="122" t="str" cm="1">
        <f t="array" ref="L653">_xlfn.SWITCH(A653,
    "District of Columbia", _xlfn.XLOOKUP(R653, '2015 O3 Growth Surrogates'!A:A, '2015 O3 Growth Surrogates'!H:H),
    "Maryland", _xlfn.XLOOKUP(R653, '2015 O3 Growth Surrogates'!A:A, '2015 O3 Growth Surrogates'!I:I),
    "Virginia", _xlfn.XLOOKUP(R653, '2015 O3 Growth Surrogates'!A:A, '2015 O3 Growth Surrogates'!J:J)
)</f>
        <v>Household</v>
      </c>
      <c r="M653" s="133" cm="1">
        <f t="array" ref="M653">_xlfn.SWITCH(L653,
"Employment", INDEX('Coop GFs_CFs'!C:D, MATCH(B653,'Coop GFs_CFs'!B:B,0),1),
"Population", INDEX('Coop GFs_CFs'!E:F, MATCH(B653,'Coop GFs_CFs'!B:B,0),1),
"Household", INDEX('Coop GFs_CFs'!G:H, MATCH(B653,'Coop GFs_CFs'!B:B,0),1),
"VMT", INDEX('Coop GFs_CFs'!I:J, MATCH(B653,'Coop GFs_CFs'!B:B,0),1),
"Lane Mile", INDEX('Coop GFs_CFs'!K:L, MATCH(B653,'Coop GFs_CFs'!B:B,0),1),
"Gas Sales", INDEX('Coop GFs_CFs'!M:N, MATCH(B653,'Coop GFs_CFs'!B:B,0),1),
"No Growth", INDEX('Coop GFs_CFs'!O:P, MATCH(B653,'Coop GFs_CFs'!B:B,0),1)
)</f>
        <v>1.0717053327861332</v>
      </c>
      <c r="N653" s="133" cm="1">
        <f t="array" ref="N653">_xlfn.SWITCH(L653,
"Employment", INDEX('Coop GFs_CFs'!C:D, MATCH(B653,'Coop GFs_CFs'!B:B,0),2),
"Population", INDEX('Coop GFs_CFs'!E:F, MATCH(B653,'Coop GFs_CFs'!B:B,0),2),
"Household", INDEX('Coop GFs_CFs'!G:H, MATCH(B653,'Coop GFs_CFs'!B:B,0),2),
"VMT", INDEX('Coop GFs_CFs'!I:J, MATCH(B653,'Coop GFs_CFs'!B:B,0),2),
"Lane Mile", INDEX('Coop GFs_CFs'!K:L, MATCH(B653,'Coop GFs_CFs'!B:B,0),2),
"Gas Sales", INDEX('Coop GFs_CFs'!M:N, MATCH(B653,'Coop GFs_CFs'!B:B,0),2),
"No Growth", INDEX('Coop GFs_CFs'!O:P, MATCH(B653,'Coop GFs_CFs'!B:B,0),2)
)</f>
        <v>1.0941988750211236</v>
      </c>
      <c r="O653" s="133"/>
      <c r="P653" s="86">
        <f t="shared" si="38"/>
        <v>1.3945589384442493E-2</v>
      </c>
      <c r="Q653" s="86">
        <f t="shared" si="39"/>
        <v>1.4238287101076314E-2</v>
      </c>
      <c r="R653" s="156" t="s">
        <v>463</v>
      </c>
      <c r="S653" s="85" t="s">
        <v>446</v>
      </c>
      <c r="T653" s="85" t="s">
        <v>436</v>
      </c>
      <c r="U653" s="85" t="s">
        <v>444</v>
      </c>
      <c r="V653" s="85" t="s">
        <v>453</v>
      </c>
      <c r="W653" s="85" t="s">
        <v>464</v>
      </c>
      <c r="X653" s="85" t="s">
        <v>330</v>
      </c>
      <c r="Z653" s="42" t="s">
        <v>1864</v>
      </c>
      <c r="AA653"/>
    </row>
    <row r="654" spans="1:27" s="39" customFormat="1" x14ac:dyDescent="0.35">
      <c r="A654" s="85" t="s">
        <v>497</v>
      </c>
      <c r="B654" s="87">
        <v>24017</v>
      </c>
      <c r="C654" s="87" t="s">
        <v>10</v>
      </c>
      <c r="D654" s="86">
        <v>2.5301909440813901</v>
      </c>
      <c r="E654" s="86">
        <f>SUMIFS('Ratios_MARAMA-VA'!T:T, 'Ratios_MARAMA-VA'!AA:AA, Z654)</f>
        <v>2.53019094407846</v>
      </c>
      <c r="F654" s="86">
        <f>SUMIFS('Ratios_MARAMA-VA'!J:J, 'Ratios_MARAMA-VA'!AA:AA, Z654)</f>
        <v>2.5416448500912899E-3</v>
      </c>
      <c r="G654" s="122">
        <f t="shared" si="37"/>
        <v>1.0045268939246012E-3</v>
      </c>
      <c r="H654" s="122">
        <v>2.5301909440813901</v>
      </c>
      <c r="I654" s="86">
        <v>2.5416448500942329E-3</v>
      </c>
      <c r="J654" s="122">
        <v>2.5301909440813901</v>
      </c>
      <c r="K654" s="86">
        <v>2.5416448500942329E-3</v>
      </c>
      <c r="L654" s="122" t="str" cm="1">
        <f t="array" ref="L654">_xlfn.SWITCH(A654,
    "District of Columbia", _xlfn.XLOOKUP(R654, '2015 O3 Growth Surrogates'!A:A, '2015 O3 Growth Surrogates'!H:H),
    "Maryland", _xlfn.XLOOKUP(R654, '2015 O3 Growth Surrogates'!A:A, '2015 O3 Growth Surrogates'!I:I),
    "Virginia", _xlfn.XLOOKUP(R654, '2015 O3 Growth Surrogates'!A:A, '2015 O3 Growth Surrogates'!J:J)
)</f>
        <v>Household</v>
      </c>
      <c r="M654" s="133" cm="1">
        <f t="array" ref="M654">_xlfn.SWITCH(L654,
"Employment", INDEX('Coop GFs_CFs'!C:D, MATCH(B654,'Coop GFs_CFs'!B:B,0),1),
"Population", INDEX('Coop GFs_CFs'!E:F, MATCH(B654,'Coop GFs_CFs'!B:B,0),1),
"Household", INDEX('Coop GFs_CFs'!G:H, MATCH(B654,'Coop GFs_CFs'!B:B,0),1),
"VMT", INDEX('Coop GFs_CFs'!I:J, MATCH(B654,'Coop GFs_CFs'!B:B,0),1),
"Lane Mile", INDEX('Coop GFs_CFs'!K:L, MATCH(B654,'Coop GFs_CFs'!B:B,0),1),
"Gas Sales", INDEX('Coop GFs_CFs'!M:N, MATCH(B654,'Coop GFs_CFs'!B:B,0),1),
"No Growth", INDEX('Coop GFs_CFs'!O:P, MATCH(B654,'Coop GFs_CFs'!B:B,0),1)
)</f>
        <v>1.1901345613926138</v>
      </c>
      <c r="N654" s="133" cm="1">
        <f t="array" ref="N654">_xlfn.SWITCH(L654,
"Employment", INDEX('Coop GFs_CFs'!C:D, MATCH(B654,'Coop GFs_CFs'!B:B,0),2),
"Population", INDEX('Coop GFs_CFs'!E:F, MATCH(B654,'Coop GFs_CFs'!B:B,0),2),
"Household", INDEX('Coop GFs_CFs'!G:H, MATCH(B654,'Coop GFs_CFs'!B:B,0),2),
"VMT", INDEX('Coop GFs_CFs'!I:J, MATCH(B654,'Coop GFs_CFs'!B:B,0),2),
"Lane Mile", INDEX('Coop GFs_CFs'!K:L, MATCH(B654,'Coop GFs_CFs'!B:B,0),2),
"Gas Sales", INDEX('Coop GFs_CFs'!M:N, MATCH(B654,'Coop GFs_CFs'!B:B,0),2),
"No Growth", INDEX('Coop GFs_CFs'!O:P, MATCH(B654,'Coop GFs_CFs'!B:B,0),2)
)</f>
        <v>1.2607033014443205</v>
      </c>
      <c r="O654" s="133"/>
      <c r="P654" s="86">
        <f t="shared" si="38"/>
        <v>3.0248993788791929E-3</v>
      </c>
      <c r="Q654" s="86">
        <f t="shared" si="39"/>
        <v>3.2042600536090443E-3</v>
      </c>
      <c r="R654" s="156" t="s">
        <v>463</v>
      </c>
      <c r="S654" s="85" t="s">
        <v>446</v>
      </c>
      <c r="T654" s="85" t="s">
        <v>436</v>
      </c>
      <c r="U654" s="85" t="s">
        <v>444</v>
      </c>
      <c r="V654" s="85" t="s">
        <v>453</v>
      </c>
      <c r="W654" s="85" t="s">
        <v>464</v>
      </c>
      <c r="X654" s="85" t="s">
        <v>330</v>
      </c>
      <c r="Z654" s="42" t="s">
        <v>1850</v>
      </c>
      <c r="AA654"/>
    </row>
    <row r="655" spans="1:27" s="39" customFormat="1" x14ac:dyDescent="0.35">
      <c r="A655" s="85" t="s">
        <v>497</v>
      </c>
      <c r="B655" s="87">
        <v>24017</v>
      </c>
      <c r="C655" s="87" t="s">
        <v>12</v>
      </c>
      <c r="D655" s="86">
        <v>18.0006305619799</v>
      </c>
      <c r="E655" s="86">
        <f>SUMIFS('Ratios_MARAMA-VA'!T:T, 'Ratios_MARAMA-VA'!AA:AA, Z655)</f>
        <v>18.0006305619589</v>
      </c>
      <c r="F655" s="86">
        <f>SUMIFS('Ratios_MARAMA-VA'!J:J, 'Ratios_MARAMA-VA'!AA:AA, Z655)</f>
        <v>1.8082117507089001E-2</v>
      </c>
      <c r="G655" s="122">
        <f t="shared" si="37"/>
        <v>1.0045268939246111E-3</v>
      </c>
      <c r="H655" s="122">
        <v>18.0006305619799</v>
      </c>
      <c r="I655" s="86">
        <v>1.8082117507110095E-2</v>
      </c>
      <c r="J655" s="122">
        <v>18.0006305619799</v>
      </c>
      <c r="K655" s="86">
        <v>1.8082117507110095E-2</v>
      </c>
      <c r="L655" s="122" t="str" cm="1">
        <f t="array" ref="L655">_xlfn.SWITCH(A655,
    "District of Columbia", _xlfn.XLOOKUP(R655, '2015 O3 Growth Surrogates'!A:A, '2015 O3 Growth Surrogates'!H:H),
    "Maryland", _xlfn.XLOOKUP(R655, '2015 O3 Growth Surrogates'!A:A, '2015 O3 Growth Surrogates'!I:I),
    "Virginia", _xlfn.XLOOKUP(R655, '2015 O3 Growth Surrogates'!A:A, '2015 O3 Growth Surrogates'!J:J)
)</f>
        <v>Household</v>
      </c>
      <c r="M655" s="133" cm="1">
        <f t="array" ref="M655">_xlfn.SWITCH(L655,
"Employment", INDEX('Coop GFs_CFs'!C:D, MATCH(B655,'Coop GFs_CFs'!B:B,0),1),
"Population", INDEX('Coop GFs_CFs'!E:F, MATCH(B655,'Coop GFs_CFs'!B:B,0),1),
"Household", INDEX('Coop GFs_CFs'!G:H, MATCH(B655,'Coop GFs_CFs'!B:B,0),1),
"VMT", INDEX('Coop GFs_CFs'!I:J, MATCH(B655,'Coop GFs_CFs'!B:B,0),1),
"Lane Mile", INDEX('Coop GFs_CFs'!K:L, MATCH(B655,'Coop GFs_CFs'!B:B,0),1),
"Gas Sales", INDEX('Coop GFs_CFs'!M:N, MATCH(B655,'Coop GFs_CFs'!B:B,0),1),
"No Growth", INDEX('Coop GFs_CFs'!O:P, MATCH(B655,'Coop GFs_CFs'!B:B,0),1)
)</f>
        <v>1.1901345613926138</v>
      </c>
      <c r="N655" s="133" cm="1">
        <f t="array" ref="N655">_xlfn.SWITCH(L655,
"Employment", INDEX('Coop GFs_CFs'!C:D, MATCH(B655,'Coop GFs_CFs'!B:B,0),2),
"Population", INDEX('Coop GFs_CFs'!E:F, MATCH(B655,'Coop GFs_CFs'!B:B,0),2),
"Household", INDEX('Coop GFs_CFs'!G:H, MATCH(B655,'Coop GFs_CFs'!B:B,0),2),
"VMT", INDEX('Coop GFs_CFs'!I:J, MATCH(B655,'Coop GFs_CFs'!B:B,0),2),
"Lane Mile", INDEX('Coop GFs_CFs'!K:L, MATCH(B655,'Coop GFs_CFs'!B:B,0),2),
"Gas Sales", INDEX('Coop GFs_CFs'!M:N, MATCH(B655,'Coop GFs_CFs'!B:B,0),2),
"No Growth", INDEX('Coop GFs_CFs'!O:P, MATCH(B655,'Coop GFs_CFs'!B:B,0),2)
)</f>
        <v>1.2607033014443205</v>
      </c>
      <c r="O655" s="133"/>
      <c r="P655" s="86">
        <f t="shared" si="38"/>
        <v>2.152015298834907E-2</v>
      </c>
      <c r="Q655" s="86">
        <f t="shared" si="39"/>
        <v>2.2796185238291251E-2</v>
      </c>
      <c r="R655" s="156" t="s">
        <v>463</v>
      </c>
      <c r="S655" s="85" t="s">
        <v>446</v>
      </c>
      <c r="T655" s="85" t="s">
        <v>436</v>
      </c>
      <c r="U655" s="85" t="s">
        <v>444</v>
      </c>
      <c r="V655" s="85" t="s">
        <v>453</v>
      </c>
      <c r="W655" s="85" t="s">
        <v>464</v>
      </c>
      <c r="X655" s="85" t="s">
        <v>330</v>
      </c>
      <c r="Z655" s="42" t="s">
        <v>1865</v>
      </c>
      <c r="AA655"/>
    </row>
    <row r="656" spans="1:27" s="39" customFormat="1" x14ac:dyDescent="0.35">
      <c r="A656" s="85" t="s">
        <v>497</v>
      </c>
      <c r="B656" s="87">
        <v>24021</v>
      </c>
      <c r="C656" s="87" t="s">
        <v>10</v>
      </c>
      <c r="D656" s="86">
        <v>3.4355126078019098</v>
      </c>
      <c r="E656" s="86">
        <f>SUMIFS('Ratios_MARAMA-VA'!T:T, 'Ratios_MARAMA-VA'!AA:AA, Z656)</f>
        <v>3.4355126077979001</v>
      </c>
      <c r="F656" s="86">
        <f>SUMIFS('Ratios_MARAMA-VA'!J:J, 'Ratios_MARAMA-VA'!AA:AA, Z656)</f>
        <v>3.4510648089500699E-3</v>
      </c>
      <c r="G656" s="122">
        <f t="shared" ref="G656:G719" si="40">F656/E656</f>
        <v>1.0045268939246124E-3</v>
      </c>
      <c r="H656" s="122">
        <v>3.4355126078019098</v>
      </c>
      <c r="I656" s="86">
        <v>3.4510648089540979E-3</v>
      </c>
      <c r="J656" s="122">
        <v>3.4355126078019098</v>
      </c>
      <c r="K656" s="86">
        <v>3.4510648089540979E-3</v>
      </c>
      <c r="L656" s="122" t="str" cm="1">
        <f t="array" ref="L656">_xlfn.SWITCH(A656,
    "District of Columbia", _xlfn.XLOOKUP(R656, '2015 O3 Growth Surrogates'!A:A, '2015 O3 Growth Surrogates'!H:H),
    "Maryland", _xlfn.XLOOKUP(R656, '2015 O3 Growth Surrogates'!A:A, '2015 O3 Growth Surrogates'!I:I),
    "Virginia", _xlfn.XLOOKUP(R656, '2015 O3 Growth Surrogates'!A:A, '2015 O3 Growth Surrogates'!J:J)
)</f>
        <v>Household</v>
      </c>
      <c r="M656" s="133" cm="1">
        <f t="array" ref="M656">_xlfn.SWITCH(L656,
"Employment", INDEX('Coop GFs_CFs'!C:D, MATCH(B656,'Coop GFs_CFs'!B:B,0),1),
"Population", INDEX('Coop GFs_CFs'!E:F, MATCH(B656,'Coop GFs_CFs'!B:B,0),1),
"Household", INDEX('Coop GFs_CFs'!G:H, MATCH(B656,'Coop GFs_CFs'!B:B,0),1),
"VMT", INDEX('Coop GFs_CFs'!I:J, MATCH(B656,'Coop GFs_CFs'!B:B,0),1),
"Lane Mile", INDEX('Coop GFs_CFs'!K:L, MATCH(B656,'Coop GFs_CFs'!B:B,0),1),
"Gas Sales", INDEX('Coop GFs_CFs'!M:N, MATCH(B656,'Coop GFs_CFs'!B:B,0),1),
"No Growth", INDEX('Coop GFs_CFs'!O:P, MATCH(B656,'Coop GFs_CFs'!B:B,0),1)
)</f>
        <v>1.1641130653464411</v>
      </c>
      <c r="N656" s="133" cm="1">
        <f t="array" ref="N656">_xlfn.SWITCH(L656,
"Employment", INDEX('Coop GFs_CFs'!C:D, MATCH(B656,'Coop GFs_CFs'!B:B,0),2),
"Population", INDEX('Coop GFs_CFs'!E:F, MATCH(B656,'Coop GFs_CFs'!B:B,0),2),
"Household", INDEX('Coop GFs_CFs'!G:H, MATCH(B656,'Coop GFs_CFs'!B:B,0),2),
"VMT", INDEX('Coop GFs_CFs'!I:J, MATCH(B656,'Coop GFs_CFs'!B:B,0),2),
"Lane Mile", INDEX('Coop GFs_CFs'!K:L, MATCH(B656,'Coop GFs_CFs'!B:B,0),2),
"Gas Sales", INDEX('Coop GFs_CFs'!M:N, MATCH(B656,'Coop GFs_CFs'!B:B,0),2),
"No Growth", INDEX('Coop GFs_CFs'!O:P, MATCH(B656,'Coop GFs_CFs'!B:B,0),2)
)</f>
        <v>1.2555086048546673</v>
      </c>
      <c r="O656" s="133"/>
      <c r="P656" s="86">
        <f t="shared" si="38"/>
        <v>4.017429633456096E-3</v>
      </c>
      <c r="Q656" s="86">
        <f t="shared" si="39"/>
        <v>4.3328415635479414E-3</v>
      </c>
      <c r="R656" s="156" t="s">
        <v>463</v>
      </c>
      <c r="S656" s="85" t="s">
        <v>446</v>
      </c>
      <c r="T656" s="85" t="s">
        <v>436</v>
      </c>
      <c r="U656" s="85" t="s">
        <v>444</v>
      </c>
      <c r="V656" s="85" t="s">
        <v>453</v>
      </c>
      <c r="W656" s="85" t="s">
        <v>464</v>
      </c>
      <c r="X656" s="85" t="s">
        <v>330</v>
      </c>
      <c r="Z656" s="42" t="s">
        <v>1851</v>
      </c>
      <c r="AA656"/>
    </row>
    <row r="657" spans="1:27" s="39" customFormat="1" x14ac:dyDescent="0.35">
      <c r="A657" s="85" t="s">
        <v>497</v>
      </c>
      <c r="B657" s="87">
        <v>24021</v>
      </c>
      <c r="C657" s="87" t="s">
        <v>12</v>
      </c>
      <c r="D657" s="86">
        <v>24.4413985474689</v>
      </c>
      <c r="E657" s="86">
        <f>SUMIFS('Ratios_MARAMA-VA'!T:T, 'Ratios_MARAMA-VA'!AA:AA, Z657)</f>
        <v>24.4413985474405</v>
      </c>
      <c r="F657" s="86">
        <f>SUMIFS('Ratios_MARAMA-VA'!J:J, 'Ratios_MARAMA-VA'!AA:AA, Z657)</f>
        <v>2.4552042166033801E-2</v>
      </c>
      <c r="G657" s="122">
        <f t="shared" si="40"/>
        <v>1.0045268939246068E-3</v>
      </c>
      <c r="H657" s="122">
        <v>24.4413985474689</v>
      </c>
      <c r="I657" s="86">
        <v>2.455204216606233E-2</v>
      </c>
      <c r="J657" s="122">
        <v>24.4413985474689</v>
      </c>
      <c r="K657" s="86">
        <v>2.455204216606233E-2</v>
      </c>
      <c r="L657" s="122" t="str" cm="1">
        <f t="array" ref="L657">_xlfn.SWITCH(A657,
    "District of Columbia", _xlfn.XLOOKUP(R657, '2015 O3 Growth Surrogates'!A:A, '2015 O3 Growth Surrogates'!H:H),
    "Maryland", _xlfn.XLOOKUP(R657, '2015 O3 Growth Surrogates'!A:A, '2015 O3 Growth Surrogates'!I:I),
    "Virginia", _xlfn.XLOOKUP(R657, '2015 O3 Growth Surrogates'!A:A, '2015 O3 Growth Surrogates'!J:J)
)</f>
        <v>Household</v>
      </c>
      <c r="M657" s="133" cm="1">
        <f t="array" ref="M657">_xlfn.SWITCH(L657,
"Employment", INDEX('Coop GFs_CFs'!C:D, MATCH(B657,'Coop GFs_CFs'!B:B,0),1),
"Population", INDEX('Coop GFs_CFs'!E:F, MATCH(B657,'Coop GFs_CFs'!B:B,0),1),
"Household", INDEX('Coop GFs_CFs'!G:H, MATCH(B657,'Coop GFs_CFs'!B:B,0),1),
"VMT", INDEX('Coop GFs_CFs'!I:J, MATCH(B657,'Coop GFs_CFs'!B:B,0),1),
"Lane Mile", INDEX('Coop GFs_CFs'!K:L, MATCH(B657,'Coop GFs_CFs'!B:B,0),1),
"Gas Sales", INDEX('Coop GFs_CFs'!M:N, MATCH(B657,'Coop GFs_CFs'!B:B,0),1),
"No Growth", INDEX('Coop GFs_CFs'!O:P, MATCH(B657,'Coop GFs_CFs'!B:B,0),1)
)</f>
        <v>1.1641130653464411</v>
      </c>
      <c r="N657" s="133" cm="1">
        <f t="array" ref="N657">_xlfn.SWITCH(L657,
"Employment", INDEX('Coop GFs_CFs'!C:D, MATCH(B657,'Coop GFs_CFs'!B:B,0),2),
"Population", INDEX('Coop GFs_CFs'!E:F, MATCH(B657,'Coop GFs_CFs'!B:B,0),2),
"Household", INDEX('Coop GFs_CFs'!G:H, MATCH(B657,'Coop GFs_CFs'!B:B,0),2),
"VMT", INDEX('Coop GFs_CFs'!I:J, MATCH(B657,'Coop GFs_CFs'!B:B,0),2),
"Lane Mile", INDEX('Coop GFs_CFs'!K:L, MATCH(B657,'Coop GFs_CFs'!B:B,0),2),
"Gas Sales", INDEX('Coop GFs_CFs'!M:N, MATCH(B657,'Coop GFs_CFs'!B:B,0),2),
"No Growth", INDEX('Coop GFs_CFs'!O:P, MATCH(B657,'Coop GFs_CFs'!B:B,0),2)
)</f>
        <v>1.2555086048546673</v>
      </c>
      <c r="O657" s="133"/>
      <c r="P657" s="86">
        <f t="shared" si="38"/>
        <v>2.8581353066416685E-2</v>
      </c>
      <c r="Q657" s="86">
        <f t="shared" si="39"/>
        <v>3.0825300206210063E-2</v>
      </c>
      <c r="R657" s="156" t="s">
        <v>463</v>
      </c>
      <c r="S657" s="85" t="s">
        <v>446</v>
      </c>
      <c r="T657" s="85" t="s">
        <v>436</v>
      </c>
      <c r="U657" s="85" t="s">
        <v>444</v>
      </c>
      <c r="V657" s="85" t="s">
        <v>453</v>
      </c>
      <c r="W657" s="85" t="s">
        <v>464</v>
      </c>
      <c r="X657" s="85" t="s">
        <v>330</v>
      </c>
      <c r="Z657" s="42" t="s">
        <v>1866</v>
      </c>
      <c r="AA657"/>
    </row>
    <row r="658" spans="1:27" s="39" customFormat="1" x14ac:dyDescent="0.35">
      <c r="A658" s="85" t="s">
        <v>497</v>
      </c>
      <c r="B658" s="87">
        <v>24031</v>
      </c>
      <c r="C658" s="87" t="s">
        <v>10</v>
      </c>
      <c r="D658" s="86">
        <v>4.9103551578623303</v>
      </c>
      <c r="E658" s="86">
        <f>SUMIFS('Ratios_MARAMA-VA'!T:T, 'Ratios_MARAMA-VA'!AA:AA, Z658)</f>
        <v>4.9103551578565998</v>
      </c>
      <c r="F658" s="86">
        <f>SUMIFS('Ratios_MARAMA-VA'!J:J, 'Ratios_MARAMA-VA'!AA:AA, Z658)</f>
        <v>4.9325838147883903E-3</v>
      </c>
      <c r="G658" s="122">
        <f t="shared" si="40"/>
        <v>1.0045268939246124E-3</v>
      </c>
      <c r="H658" s="122">
        <v>4.9103551578623303</v>
      </c>
      <c r="I658" s="86">
        <v>4.932583814794147E-3</v>
      </c>
      <c r="J658" s="122">
        <v>4.9103551578623303</v>
      </c>
      <c r="K658" s="86">
        <v>4.932583814794147E-3</v>
      </c>
      <c r="L658" s="122" t="str" cm="1">
        <f t="array" ref="L658">_xlfn.SWITCH(A658,
    "District of Columbia", _xlfn.XLOOKUP(R658, '2015 O3 Growth Surrogates'!A:A, '2015 O3 Growth Surrogates'!H:H),
    "Maryland", _xlfn.XLOOKUP(R658, '2015 O3 Growth Surrogates'!A:A, '2015 O3 Growth Surrogates'!I:I),
    "Virginia", _xlfn.XLOOKUP(R658, '2015 O3 Growth Surrogates'!A:A, '2015 O3 Growth Surrogates'!J:J)
)</f>
        <v>Household</v>
      </c>
      <c r="M658" s="133" cm="1">
        <f t="array" ref="M658">_xlfn.SWITCH(L658,
"Employment", INDEX('Coop GFs_CFs'!C:D, MATCH(B658,'Coop GFs_CFs'!B:B,0),1),
"Population", INDEX('Coop GFs_CFs'!E:F, MATCH(B658,'Coop GFs_CFs'!B:B,0),1),
"Household", INDEX('Coop GFs_CFs'!G:H, MATCH(B658,'Coop GFs_CFs'!B:B,0),1),
"VMT", INDEX('Coop GFs_CFs'!I:J, MATCH(B658,'Coop GFs_CFs'!B:B,0),1),
"Lane Mile", INDEX('Coop GFs_CFs'!K:L, MATCH(B658,'Coop GFs_CFs'!B:B,0),1),
"Gas Sales", INDEX('Coop GFs_CFs'!M:N, MATCH(B658,'Coop GFs_CFs'!B:B,0),1),
"No Growth", INDEX('Coop GFs_CFs'!O:P, MATCH(B658,'Coop GFs_CFs'!B:B,0),1)
)</f>
        <v>1.0822577125548798</v>
      </c>
      <c r="N658" s="133" cm="1">
        <f t="array" ref="N658">_xlfn.SWITCH(L658,
"Employment", INDEX('Coop GFs_CFs'!C:D, MATCH(B658,'Coop GFs_CFs'!B:B,0),2),
"Population", INDEX('Coop GFs_CFs'!E:F, MATCH(B658,'Coop GFs_CFs'!B:B,0),2),
"Household", INDEX('Coop GFs_CFs'!G:H, MATCH(B658,'Coop GFs_CFs'!B:B,0),2),
"VMT", INDEX('Coop GFs_CFs'!I:J, MATCH(B658,'Coop GFs_CFs'!B:B,0),2),
"Lane Mile", INDEX('Coop GFs_CFs'!K:L, MATCH(B658,'Coop GFs_CFs'!B:B,0),2),
"Gas Sales", INDEX('Coop GFs_CFs'!M:N, MATCH(B658,'Coop GFs_CFs'!B:B,0),2),
"No Growth", INDEX('Coop GFs_CFs'!O:P, MATCH(B658,'Coop GFs_CFs'!B:B,0),2)
)</f>
        <v>1.1254828731122657</v>
      </c>
      <c r="O658" s="133"/>
      <c r="P658" s="86">
        <f t="shared" si="38"/>
        <v>5.3383268763781064E-3</v>
      </c>
      <c r="Q658" s="86">
        <f t="shared" si="39"/>
        <v>5.5515386037350975E-3</v>
      </c>
      <c r="R658" s="156" t="s">
        <v>463</v>
      </c>
      <c r="S658" s="85" t="s">
        <v>446</v>
      </c>
      <c r="T658" s="85" t="s">
        <v>436</v>
      </c>
      <c r="U658" s="85" t="s">
        <v>444</v>
      </c>
      <c r="V658" s="85" t="s">
        <v>453</v>
      </c>
      <c r="W658" s="85" t="s">
        <v>464</v>
      </c>
      <c r="X658" s="85" t="s">
        <v>330</v>
      </c>
      <c r="Z658" s="42" t="s">
        <v>1852</v>
      </c>
      <c r="AA658"/>
    </row>
    <row r="659" spans="1:27" s="39" customFormat="1" x14ac:dyDescent="0.35">
      <c r="A659" s="85" t="s">
        <v>497</v>
      </c>
      <c r="B659" s="87">
        <v>24031</v>
      </c>
      <c r="C659" s="87" t="s">
        <v>12</v>
      </c>
      <c r="D659" s="86">
        <v>34.9339155138154</v>
      </c>
      <c r="E659" s="86">
        <f>SUMIFS('Ratios_MARAMA-VA'!T:T, 'Ratios_MARAMA-VA'!AA:AA, Z659)</f>
        <v>34.933915513774799</v>
      </c>
      <c r="F659" s="86">
        <f>SUMIFS('Ratios_MARAMA-VA'!J:J, 'Ratios_MARAMA-VA'!AA:AA, Z659)</f>
        <v>3.5092057643676802E-2</v>
      </c>
      <c r="G659" s="122">
        <f t="shared" si="40"/>
        <v>1.0045268939246059E-3</v>
      </c>
      <c r="H659" s="122">
        <v>34.9339155138154</v>
      </c>
      <c r="I659" s="86">
        <v>3.5092057643717589E-2</v>
      </c>
      <c r="J659" s="122">
        <v>34.9339155138154</v>
      </c>
      <c r="K659" s="86">
        <v>3.5092057643717589E-2</v>
      </c>
      <c r="L659" s="122" t="str" cm="1">
        <f t="array" ref="L659">_xlfn.SWITCH(A659,
    "District of Columbia", _xlfn.XLOOKUP(R659, '2015 O3 Growth Surrogates'!A:A, '2015 O3 Growth Surrogates'!H:H),
    "Maryland", _xlfn.XLOOKUP(R659, '2015 O3 Growth Surrogates'!A:A, '2015 O3 Growth Surrogates'!I:I),
    "Virginia", _xlfn.XLOOKUP(R659, '2015 O3 Growth Surrogates'!A:A, '2015 O3 Growth Surrogates'!J:J)
)</f>
        <v>Household</v>
      </c>
      <c r="M659" s="133" cm="1">
        <f t="array" ref="M659">_xlfn.SWITCH(L659,
"Employment", INDEX('Coop GFs_CFs'!C:D, MATCH(B659,'Coop GFs_CFs'!B:B,0),1),
"Population", INDEX('Coop GFs_CFs'!E:F, MATCH(B659,'Coop GFs_CFs'!B:B,0),1),
"Household", INDEX('Coop GFs_CFs'!G:H, MATCH(B659,'Coop GFs_CFs'!B:B,0),1),
"VMT", INDEX('Coop GFs_CFs'!I:J, MATCH(B659,'Coop GFs_CFs'!B:B,0),1),
"Lane Mile", INDEX('Coop GFs_CFs'!K:L, MATCH(B659,'Coop GFs_CFs'!B:B,0),1),
"Gas Sales", INDEX('Coop GFs_CFs'!M:N, MATCH(B659,'Coop GFs_CFs'!B:B,0),1),
"No Growth", INDEX('Coop GFs_CFs'!O:P, MATCH(B659,'Coop GFs_CFs'!B:B,0),1)
)</f>
        <v>1.0822577125548798</v>
      </c>
      <c r="N659" s="133" cm="1">
        <f t="array" ref="N659">_xlfn.SWITCH(L659,
"Employment", INDEX('Coop GFs_CFs'!C:D, MATCH(B659,'Coop GFs_CFs'!B:B,0),2),
"Population", INDEX('Coop GFs_CFs'!E:F, MATCH(B659,'Coop GFs_CFs'!B:B,0),2),
"Household", INDEX('Coop GFs_CFs'!G:H, MATCH(B659,'Coop GFs_CFs'!B:B,0),2),
"VMT", INDEX('Coop GFs_CFs'!I:J, MATCH(B659,'Coop GFs_CFs'!B:B,0),2),
"Lane Mile", INDEX('Coop GFs_CFs'!K:L, MATCH(B659,'Coop GFs_CFs'!B:B,0),2),
"Gas Sales", INDEX('Coop GFs_CFs'!M:N, MATCH(B659,'Coop GFs_CFs'!B:B,0),2),
"No Growth", INDEX('Coop GFs_CFs'!O:P, MATCH(B659,'Coop GFs_CFs'!B:B,0),2)
)</f>
        <v>1.1254828731122657</v>
      </c>
      <c r="O659" s="133"/>
      <c r="P659" s="86">
        <f t="shared" si="38"/>
        <v>3.7978650034289643E-2</v>
      </c>
      <c r="Q659" s="86">
        <f t="shared" si="39"/>
        <v>3.949550986022661E-2</v>
      </c>
      <c r="R659" s="156" t="s">
        <v>463</v>
      </c>
      <c r="S659" s="85" t="s">
        <v>446</v>
      </c>
      <c r="T659" s="85" t="s">
        <v>436</v>
      </c>
      <c r="U659" s="85" t="s">
        <v>444</v>
      </c>
      <c r="V659" s="85" t="s">
        <v>453</v>
      </c>
      <c r="W659" s="85" t="s">
        <v>464</v>
      </c>
      <c r="X659" s="85" t="s">
        <v>330</v>
      </c>
      <c r="Z659" s="42" t="s">
        <v>1867</v>
      </c>
      <c r="AA659"/>
    </row>
    <row r="660" spans="1:27" s="39" customFormat="1" x14ac:dyDescent="0.35">
      <c r="A660" s="85" t="s">
        <v>497</v>
      </c>
      <c r="B660" s="87">
        <v>24033</v>
      </c>
      <c r="C660" s="87" t="s">
        <v>10</v>
      </c>
      <c r="D660" s="86">
        <v>4.3345895484280197</v>
      </c>
      <c r="E660" s="86">
        <f>SUMIFS('Ratios_MARAMA-VA'!T:T, 'Ratios_MARAMA-VA'!AA:AA, Z660)</f>
        <v>4.3345895484229899</v>
      </c>
      <c r="F660" s="86">
        <f>SUMIFS('Ratios_MARAMA-VA'!J:J, 'Ratios_MARAMA-VA'!AA:AA, Z660)</f>
        <v>4.3542117755154004E-3</v>
      </c>
      <c r="G660" s="122">
        <f t="shared" si="40"/>
        <v>1.0045268939246046E-3</v>
      </c>
      <c r="H660" s="122">
        <v>4.3345895484280197</v>
      </c>
      <c r="I660" s="86">
        <v>4.3542117755204536E-3</v>
      </c>
      <c r="J660" s="122">
        <v>4.3345895484280197</v>
      </c>
      <c r="K660" s="86">
        <v>4.3542117755204536E-3</v>
      </c>
      <c r="L660" s="122" t="str" cm="1">
        <f t="array" ref="L660">_xlfn.SWITCH(A660,
    "District of Columbia", _xlfn.XLOOKUP(R660, '2015 O3 Growth Surrogates'!A:A, '2015 O3 Growth Surrogates'!H:H),
    "Maryland", _xlfn.XLOOKUP(R660, '2015 O3 Growth Surrogates'!A:A, '2015 O3 Growth Surrogates'!I:I),
    "Virginia", _xlfn.XLOOKUP(R660, '2015 O3 Growth Surrogates'!A:A, '2015 O3 Growth Surrogates'!J:J)
)</f>
        <v>Household</v>
      </c>
      <c r="M660" s="133" cm="1">
        <f t="array" ref="M660">_xlfn.SWITCH(L660,
"Employment", INDEX('Coop GFs_CFs'!C:D, MATCH(B660,'Coop GFs_CFs'!B:B,0),1),
"Population", INDEX('Coop GFs_CFs'!E:F, MATCH(B660,'Coop GFs_CFs'!B:B,0),1),
"Household", INDEX('Coop GFs_CFs'!G:H, MATCH(B660,'Coop GFs_CFs'!B:B,0),1),
"VMT", INDEX('Coop GFs_CFs'!I:J, MATCH(B660,'Coop GFs_CFs'!B:B,0),1),
"Lane Mile", INDEX('Coop GFs_CFs'!K:L, MATCH(B660,'Coop GFs_CFs'!B:B,0),1),
"Gas Sales", INDEX('Coop GFs_CFs'!M:N, MATCH(B660,'Coop GFs_CFs'!B:B,0),1),
"No Growth", INDEX('Coop GFs_CFs'!O:P, MATCH(B660,'Coop GFs_CFs'!B:B,0),1)
)</f>
        <v>1.0807753566942964</v>
      </c>
      <c r="N660" s="133" cm="1">
        <f t="array" ref="N660">_xlfn.SWITCH(L660,
"Employment", INDEX('Coop GFs_CFs'!C:D, MATCH(B660,'Coop GFs_CFs'!B:B,0),2),
"Population", INDEX('Coop GFs_CFs'!E:F, MATCH(B660,'Coop GFs_CFs'!B:B,0),2),
"Household", INDEX('Coop GFs_CFs'!G:H, MATCH(B660,'Coop GFs_CFs'!B:B,0),2),
"VMT", INDEX('Coop GFs_CFs'!I:J, MATCH(B660,'Coop GFs_CFs'!B:B,0),2),
"Lane Mile", INDEX('Coop GFs_CFs'!K:L, MATCH(B660,'Coop GFs_CFs'!B:B,0),2),
"Gas Sales", INDEX('Coop GFs_CFs'!M:N, MATCH(B660,'Coop GFs_CFs'!B:B,0),2),
"No Growth", INDEX('Coop GFs_CFs'!O:P, MATCH(B660,'Coop GFs_CFs'!B:B,0),2)
)</f>
        <v>1.1296393901683737</v>
      </c>
      <c r="O660" s="133"/>
      <c r="P660" s="86">
        <f t="shared" si="38"/>
        <v>4.705924784805162E-3</v>
      </c>
      <c r="Q660" s="86">
        <f t="shared" si="39"/>
        <v>4.9186891347571685E-3</v>
      </c>
      <c r="R660" s="156" t="s">
        <v>463</v>
      </c>
      <c r="S660" s="85" t="s">
        <v>446</v>
      </c>
      <c r="T660" s="85" t="s">
        <v>436</v>
      </c>
      <c r="U660" s="85" t="s">
        <v>444</v>
      </c>
      <c r="V660" s="85" t="s">
        <v>453</v>
      </c>
      <c r="W660" s="85" t="s">
        <v>464</v>
      </c>
      <c r="X660" s="85" t="s">
        <v>330</v>
      </c>
      <c r="Z660" s="42" t="s">
        <v>1853</v>
      </c>
      <c r="AA660"/>
    </row>
    <row r="661" spans="1:27" s="39" customFormat="1" x14ac:dyDescent="0.35">
      <c r="A661" s="85" t="s">
        <v>497</v>
      </c>
      <c r="B661" s="87">
        <v>24033</v>
      </c>
      <c r="C661" s="87" t="s">
        <v>12</v>
      </c>
      <c r="D661" s="86">
        <v>30.8377320689006</v>
      </c>
      <c r="E661" s="86">
        <f>SUMIFS('Ratios_MARAMA-VA'!T:T, 'Ratios_MARAMA-VA'!AA:AA, Z661)</f>
        <v>30.837732068864799</v>
      </c>
      <c r="F661" s="86">
        <f>SUMIFS('Ratios_MARAMA-VA'!J:J, 'Ratios_MARAMA-VA'!AA:AA, Z661)</f>
        <v>3.09773312108159E-2</v>
      </c>
      <c r="G661" s="122">
        <f t="shared" si="40"/>
        <v>1.0045268939246038E-3</v>
      </c>
      <c r="H661" s="122">
        <v>30.8377320689006</v>
      </c>
      <c r="I661" s="86">
        <v>3.0977331210851864E-2</v>
      </c>
      <c r="J661" s="122">
        <v>30.8377320689006</v>
      </c>
      <c r="K661" s="86">
        <v>3.0977331210851864E-2</v>
      </c>
      <c r="L661" s="122" t="str" cm="1">
        <f t="array" ref="L661">_xlfn.SWITCH(A661,
    "District of Columbia", _xlfn.XLOOKUP(R661, '2015 O3 Growth Surrogates'!A:A, '2015 O3 Growth Surrogates'!H:H),
    "Maryland", _xlfn.XLOOKUP(R661, '2015 O3 Growth Surrogates'!A:A, '2015 O3 Growth Surrogates'!I:I),
    "Virginia", _xlfn.XLOOKUP(R661, '2015 O3 Growth Surrogates'!A:A, '2015 O3 Growth Surrogates'!J:J)
)</f>
        <v>Household</v>
      </c>
      <c r="M661" s="133" cm="1">
        <f t="array" ref="M661">_xlfn.SWITCH(L661,
"Employment", INDEX('Coop GFs_CFs'!C:D, MATCH(B661,'Coop GFs_CFs'!B:B,0),1),
"Population", INDEX('Coop GFs_CFs'!E:F, MATCH(B661,'Coop GFs_CFs'!B:B,0),1),
"Household", INDEX('Coop GFs_CFs'!G:H, MATCH(B661,'Coop GFs_CFs'!B:B,0),1),
"VMT", INDEX('Coop GFs_CFs'!I:J, MATCH(B661,'Coop GFs_CFs'!B:B,0),1),
"Lane Mile", INDEX('Coop GFs_CFs'!K:L, MATCH(B661,'Coop GFs_CFs'!B:B,0),1),
"Gas Sales", INDEX('Coop GFs_CFs'!M:N, MATCH(B661,'Coop GFs_CFs'!B:B,0),1),
"No Growth", INDEX('Coop GFs_CFs'!O:P, MATCH(B661,'Coop GFs_CFs'!B:B,0),1)
)</f>
        <v>1.0807753566942964</v>
      </c>
      <c r="N661" s="133" cm="1">
        <f t="array" ref="N661">_xlfn.SWITCH(L661,
"Employment", INDEX('Coop GFs_CFs'!C:D, MATCH(B661,'Coop GFs_CFs'!B:B,0),2),
"Population", INDEX('Coop GFs_CFs'!E:F, MATCH(B661,'Coop GFs_CFs'!B:B,0),2),
"Household", INDEX('Coop GFs_CFs'!G:H, MATCH(B661,'Coop GFs_CFs'!B:B,0),2),
"VMT", INDEX('Coop GFs_CFs'!I:J, MATCH(B661,'Coop GFs_CFs'!B:B,0),2),
"Lane Mile", INDEX('Coop GFs_CFs'!K:L, MATCH(B661,'Coop GFs_CFs'!B:B,0),2),
"Gas Sales", INDEX('Coop GFs_CFs'!M:N, MATCH(B661,'Coop GFs_CFs'!B:B,0),2),
"No Growth", INDEX('Coop GFs_CFs'!O:P, MATCH(B661,'Coop GFs_CFs'!B:B,0),2)
)</f>
        <v>1.1296393901683737</v>
      </c>
      <c r="O661" s="133"/>
      <c r="P661" s="86">
        <f t="shared" si="38"/>
        <v>3.3479536188806912E-2</v>
      </c>
      <c r="Q661" s="86">
        <f t="shared" si="39"/>
        <v>3.4993213538029803E-2</v>
      </c>
      <c r="R661" s="156" t="s">
        <v>463</v>
      </c>
      <c r="S661" s="85" t="s">
        <v>446</v>
      </c>
      <c r="T661" s="85" t="s">
        <v>436</v>
      </c>
      <c r="U661" s="85" t="s">
        <v>444</v>
      </c>
      <c r="V661" s="85" t="s">
        <v>453</v>
      </c>
      <c r="W661" s="85" t="s">
        <v>464</v>
      </c>
      <c r="X661" s="85" t="s">
        <v>330</v>
      </c>
      <c r="Z661" s="42" t="s">
        <v>1868</v>
      </c>
      <c r="AA661"/>
    </row>
    <row r="662" spans="1:27" s="39" customFormat="1" x14ac:dyDescent="0.35">
      <c r="A662" s="85" t="s">
        <v>811</v>
      </c>
      <c r="B662" s="87">
        <v>51013</v>
      </c>
      <c r="C662" s="87" t="s">
        <v>10</v>
      </c>
      <c r="D662" s="86">
        <v>0.23074034694252801</v>
      </c>
      <c r="E662" s="86">
        <f>SUMIFS('Ratios_MARAMA-VA'!T:T, 'Ratios_MARAMA-VA'!AA:AA, Z662)</f>
        <v>0.23074034694225901</v>
      </c>
      <c r="F662" s="86">
        <f>SUMIFS('Ratios_MARAMA-VA'!J:J, 'Ratios_MARAMA-VA'!AA:AA, Z662)</f>
        <v>2.3178488401699501E-4</v>
      </c>
      <c r="G662" s="122">
        <f t="shared" si="40"/>
        <v>1.0045268939246131E-3</v>
      </c>
      <c r="H662" s="122">
        <v>0.23074034694252801</v>
      </c>
      <c r="I662" s="86">
        <v>2.3178488401726525E-4</v>
      </c>
      <c r="J662" s="122">
        <v>0.23074034694252801</v>
      </c>
      <c r="K662" s="86">
        <v>2.3178488401726525E-4</v>
      </c>
      <c r="L662" s="122" t="str" cm="1">
        <f t="array" ref="L662">_xlfn.SWITCH(A662,
    "District of Columbia", _xlfn.XLOOKUP(R662, '2015 O3 Growth Surrogates'!A:A, '2015 O3 Growth Surrogates'!H:H),
    "Maryland", _xlfn.XLOOKUP(R662, '2015 O3 Growth Surrogates'!A:A, '2015 O3 Growth Surrogates'!I:I),
    "Virginia", _xlfn.XLOOKUP(R662, '2015 O3 Growth Surrogates'!A:A, '2015 O3 Growth Surrogates'!J:J)
)</f>
        <v>No Growth</v>
      </c>
      <c r="M662" s="133" cm="1">
        <f t="array" ref="M662">_xlfn.SWITCH(L662,
"Employment", INDEX('Coop GFs_CFs'!C:D, MATCH(B662,'Coop GFs_CFs'!B:B,0),1),
"Population", INDEX('Coop GFs_CFs'!E:F, MATCH(B662,'Coop GFs_CFs'!B:B,0),1),
"Household", INDEX('Coop GFs_CFs'!G:H, MATCH(B662,'Coop GFs_CFs'!B:B,0),1),
"VMT", INDEX('Coop GFs_CFs'!I:J, MATCH(B662,'Coop GFs_CFs'!B:B,0),1),
"Lane Mile", INDEX('Coop GFs_CFs'!K:L, MATCH(B662,'Coop GFs_CFs'!B:B,0),1),
"Gas Sales", INDEX('Coop GFs_CFs'!M:N, MATCH(B662,'Coop GFs_CFs'!B:B,0),1),
"No Growth", INDEX('Coop GFs_CFs'!O:P, MATCH(B662,'Coop GFs_CFs'!B:B,0),1)
)</f>
        <v>1</v>
      </c>
      <c r="N662" s="133" cm="1">
        <f t="array" ref="N662">_xlfn.SWITCH(L662,
"Employment", INDEX('Coop GFs_CFs'!C:D, MATCH(B662,'Coop GFs_CFs'!B:B,0),2),
"Population", INDEX('Coop GFs_CFs'!E:F, MATCH(B662,'Coop GFs_CFs'!B:B,0),2),
"Household", INDEX('Coop GFs_CFs'!G:H, MATCH(B662,'Coop GFs_CFs'!B:B,0),2),
"VMT", INDEX('Coop GFs_CFs'!I:J, MATCH(B662,'Coop GFs_CFs'!B:B,0),2),
"Lane Mile", INDEX('Coop GFs_CFs'!K:L, MATCH(B662,'Coop GFs_CFs'!B:B,0),2),
"Gas Sales", INDEX('Coop GFs_CFs'!M:N, MATCH(B662,'Coop GFs_CFs'!B:B,0),2),
"No Growth", INDEX('Coop GFs_CFs'!O:P, MATCH(B662,'Coop GFs_CFs'!B:B,0),2)
)</f>
        <v>1</v>
      </c>
      <c r="O662" s="133"/>
      <c r="P662" s="86">
        <f t="shared" si="38"/>
        <v>2.3178488401699501E-4</v>
      </c>
      <c r="Q662" s="86">
        <f t="shared" si="39"/>
        <v>2.3178488401699501E-4</v>
      </c>
      <c r="R662" s="156" t="s">
        <v>463</v>
      </c>
      <c r="S662" s="85" t="s">
        <v>446</v>
      </c>
      <c r="T662" s="85" t="s">
        <v>436</v>
      </c>
      <c r="U662" s="85" t="s">
        <v>444</v>
      </c>
      <c r="V662" s="85" t="s">
        <v>453</v>
      </c>
      <c r="W662" s="85" t="s">
        <v>464</v>
      </c>
      <c r="X662" s="85" t="s">
        <v>330</v>
      </c>
      <c r="Z662" s="42" t="s">
        <v>1855</v>
      </c>
      <c r="AA662"/>
    </row>
    <row r="663" spans="1:27" s="39" customFormat="1" x14ac:dyDescent="0.35">
      <c r="A663" s="85" t="s">
        <v>811</v>
      </c>
      <c r="B663" s="87">
        <v>51013</v>
      </c>
      <c r="C663" s="87" t="s">
        <v>12</v>
      </c>
      <c r="D663" s="86">
        <v>1.6415650862518401</v>
      </c>
      <c r="E663" s="86">
        <f>SUMIFS('Ratios_MARAMA-VA'!T:T, 'Ratios_MARAMA-VA'!AA:AA, Z663)</f>
        <v>1.64156508624993</v>
      </c>
      <c r="F663" s="86">
        <f>SUMIFS('Ratios_MARAMA-VA'!J:J, 'Ratios_MARAMA-VA'!AA:AA, Z663)</f>
        <v>1.6489962772657199E-3</v>
      </c>
      <c r="G663" s="122">
        <f t="shared" si="40"/>
        <v>1.0045268939246059E-3</v>
      </c>
      <c r="H663" s="122">
        <v>1.6415650862518401</v>
      </c>
      <c r="I663" s="86">
        <v>1.6489962772676388E-3</v>
      </c>
      <c r="J663" s="122">
        <v>1.6415650862518401</v>
      </c>
      <c r="K663" s="86">
        <v>1.6489962772676388E-3</v>
      </c>
      <c r="L663" s="122" t="str" cm="1">
        <f t="array" ref="L663">_xlfn.SWITCH(A663,
    "District of Columbia", _xlfn.XLOOKUP(R663, '2015 O3 Growth Surrogates'!A:A, '2015 O3 Growth Surrogates'!H:H),
    "Maryland", _xlfn.XLOOKUP(R663, '2015 O3 Growth Surrogates'!A:A, '2015 O3 Growth Surrogates'!I:I),
    "Virginia", _xlfn.XLOOKUP(R663, '2015 O3 Growth Surrogates'!A:A, '2015 O3 Growth Surrogates'!J:J)
)</f>
        <v>No Growth</v>
      </c>
      <c r="M663" s="133" cm="1">
        <f t="array" ref="M663">_xlfn.SWITCH(L663,
"Employment", INDEX('Coop GFs_CFs'!C:D, MATCH(B663,'Coop GFs_CFs'!B:B,0),1),
"Population", INDEX('Coop GFs_CFs'!E:F, MATCH(B663,'Coop GFs_CFs'!B:B,0),1),
"Household", INDEX('Coop GFs_CFs'!G:H, MATCH(B663,'Coop GFs_CFs'!B:B,0),1),
"VMT", INDEX('Coop GFs_CFs'!I:J, MATCH(B663,'Coop GFs_CFs'!B:B,0),1),
"Lane Mile", INDEX('Coop GFs_CFs'!K:L, MATCH(B663,'Coop GFs_CFs'!B:B,0),1),
"Gas Sales", INDEX('Coop GFs_CFs'!M:N, MATCH(B663,'Coop GFs_CFs'!B:B,0),1),
"No Growth", INDEX('Coop GFs_CFs'!O:P, MATCH(B663,'Coop GFs_CFs'!B:B,0),1)
)</f>
        <v>1</v>
      </c>
      <c r="N663" s="133" cm="1">
        <f t="array" ref="N663">_xlfn.SWITCH(L663,
"Employment", INDEX('Coop GFs_CFs'!C:D, MATCH(B663,'Coop GFs_CFs'!B:B,0),2),
"Population", INDEX('Coop GFs_CFs'!E:F, MATCH(B663,'Coop GFs_CFs'!B:B,0),2),
"Household", INDEX('Coop GFs_CFs'!G:H, MATCH(B663,'Coop GFs_CFs'!B:B,0),2),
"VMT", INDEX('Coop GFs_CFs'!I:J, MATCH(B663,'Coop GFs_CFs'!B:B,0),2),
"Lane Mile", INDEX('Coop GFs_CFs'!K:L, MATCH(B663,'Coop GFs_CFs'!B:B,0),2),
"Gas Sales", INDEX('Coop GFs_CFs'!M:N, MATCH(B663,'Coop GFs_CFs'!B:B,0),2),
"No Growth", INDEX('Coop GFs_CFs'!O:P, MATCH(B663,'Coop GFs_CFs'!B:B,0),2)
)</f>
        <v>1</v>
      </c>
      <c r="O663" s="133"/>
      <c r="P663" s="86">
        <f t="shared" si="38"/>
        <v>1.6489962772657199E-3</v>
      </c>
      <c r="Q663" s="86">
        <f t="shared" si="39"/>
        <v>1.6489962772657199E-3</v>
      </c>
      <c r="R663" s="156" t="s">
        <v>463</v>
      </c>
      <c r="S663" s="85" t="s">
        <v>446</v>
      </c>
      <c r="T663" s="85" t="s">
        <v>436</v>
      </c>
      <c r="U663" s="85" t="s">
        <v>444</v>
      </c>
      <c r="V663" s="85" t="s">
        <v>453</v>
      </c>
      <c r="W663" s="85" t="s">
        <v>464</v>
      </c>
      <c r="X663" s="85" t="s">
        <v>330</v>
      </c>
      <c r="Z663" s="42" t="s">
        <v>1870</v>
      </c>
      <c r="AA663"/>
    </row>
    <row r="664" spans="1:27" s="39" customFormat="1" x14ac:dyDescent="0.35">
      <c r="A664" s="85" t="s">
        <v>811</v>
      </c>
      <c r="B664" s="87">
        <v>51059</v>
      </c>
      <c r="C664" s="87" t="s">
        <v>10</v>
      </c>
      <c r="D664" s="86">
        <v>5.1244523500713601</v>
      </c>
      <c r="E664" s="86">
        <f>SUMIFS('Ratios_MARAMA-VA'!T:T, 'Ratios_MARAMA-VA'!AA:AA, Z664)</f>
        <v>5.1244523500653996</v>
      </c>
      <c r="F664" s="86">
        <f>SUMIFS('Ratios_MARAMA-VA'!J:J, 'Ratios_MARAMA-VA'!AA:AA, Z664)</f>
        <v>5.1476502022758403E-3</v>
      </c>
      <c r="G664" s="122">
        <f t="shared" si="40"/>
        <v>1.0045268939246053E-3</v>
      </c>
      <c r="H664" s="122">
        <v>5.1244523500713601</v>
      </c>
      <c r="I664" s="86">
        <v>5.1476502022818277E-3</v>
      </c>
      <c r="J664" s="122">
        <v>5.1244523500713601</v>
      </c>
      <c r="K664" s="86">
        <v>5.1476502022818277E-3</v>
      </c>
      <c r="L664" s="122" t="str" cm="1">
        <f t="array" ref="L664">_xlfn.SWITCH(A664,
    "District of Columbia", _xlfn.XLOOKUP(R664, '2015 O3 Growth Surrogates'!A:A, '2015 O3 Growth Surrogates'!H:H),
    "Maryland", _xlfn.XLOOKUP(R664, '2015 O3 Growth Surrogates'!A:A, '2015 O3 Growth Surrogates'!I:I),
    "Virginia", _xlfn.XLOOKUP(R664, '2015 O3 Growth Surrogates'!A:A, '2015 O3 Growth Surrogates'!J:J)
)</f>
        <v>No Growth</v>
      </c>
      <c r="M664" s="133" cm="1">
        <f t="array" ref="M664">_xlfn.SWITCH(L664,
"Employment", INDEX('Coop GFs_CFs'!C:D, MATCH(B664,'Coop GFs_CFs'!B:B,0),1),
"Population", INDEX('Coop GFs_CFs'!E:F, MATCH(B664,'Coop GFs_CFs'!B:B,0),1),
"Household", INDEX('Coop GFs_CFs'!G:H, MATCH(B664,'Coop GFs_CFs'!B:B,0),1),
"VMT", INDEX('Coop GFs_CFs'!I:J, MATCH(B664,'Coop GFs_CFs'!B:B,0),1),
"Lane Mile", INDEX('Coop GFs_CFs'!K:L, MATCH(B664,'Coop GFs_CFs'!B:B,0),1),
"Gas Sales", INDEX('Coop GFs_CFs'!M:N, MATCH(B664,'Coop GFs_CFs'!B:B,0),1),
"No Growth", INDEX('Coop GFs_CFs'!O:P, MATCH(B664,'Coop GFs_CFs'!B:B,0),1)
)</f>
        <v>1</v>
      </c>
      <c r="N664" s="133" cm="1">
        <f t="array" ref="N664">_xlfn.SWITCH(L664,
"Employment", INDEX('Coop GFs_CFs'!C:D, MATCH(B664,'Coop GFs_CFs'!B:B,0),2),
"Population", INDEX('Coop GFs_CFs'!E:F, MATCH(B664,'Coop GFs_CFs'!B:B,0),2),
"Household", INDEX('Coop GFs_CFs'!G:H, MATCH(B664,'Coop GFs_CFs'!B:B,0),2),
"VMT", INDEX('Coop GFs_CFs'!I:J, MATCH(B664,'Coop GFs_CFs'!B:B,0),2),
"Lane Mile", INDEX('Coop GFs_CFs'!K:L, MATCH(B664,'Coop GFs_CFs'!B:B,0),2),
"Gas Sales", INDEX('Coop GFs_CFs'!M:N, MATCH(B664,'Coop GFs_CFs'!B:B,0),2),
"No Growth", INDEX('Coop GFs_CFs'!O:P, MATCH(B664,'Coop GFs_CFs'!B:B,0),2)
)</f>
        <v>1</v>
      </c>
      <c r="O664" s="133"/>
      <c r="P664" s="86">
        <f t="shared" si="38"/>
        <v>5.1476502022758403E-3</v>
      </c>
      <c r="Q664" s="86">
        <f t="shared" si="39"/>
        <v>5.1476502022758403E-3</v>
      </c>
      <c r="R664" s="156" t="s">
        <v>463</v>
      </c>
      <c r="S664" s="85" t="s">
        <v>446</v>
      </c>
      <c r="T664" s="85" t="s">
        <v>436</v>
      </c>
      <c r="U664" s="85" t="s">
        <v>444</v>
      </c>
      <c r="V664" s="85" t="s">
        <v>453</v>
      </c>
      <c r="W664" s="85" t="s">
        <v>464</v>
      </c>
      <c r="X664" s="85" t="s">
        <v>330</v>
      </c>
      <c r="Z664" s="42" t="s">
        <v>1856</v>
      </c>
      <c r="AA664"/>
    </row>
    <row r="665" spans="1:27" s="39" customFormat="1" x14ac:dyDescent="0.35">
      <c r="A665" s="85" t="s">
        <v>811</v>
      </c>
      <c r="B665" s="87">
        <v>51059</v>
      </c>
      <c r="C665" s="87" t="s">
        <v>12</v>
      </c>
      <c r="D665" s="86">
        <v>36.457082822281599</v>
      </c>
      <c r="E665" s="86">
        <f>SUMIFS('Ratios_MARAMA-VA'!T:T, 'Ratios_MARAMA-VA'!AA:AA, Z665)</f>
        <v>36.457082822239201</v>
      </c>
      <c r="F665" s="86">
        <f>SUMIFS('Ratios_MARAMA-VA'!J:J, 'Ratios_MARAMA-VA'!AA:AA, Z665)</f>
        <v>3.6622120168976202E-2</v>
      </c>
      <c r="G665" s="122">
        <f t="shared" si="40"/>
        <v>1.0045268939246101E-3</v>
      </c>
      <c r="H665" s="122">
        <v>36.457082822281599</v>
      </c>
      <c r="I665" s="86">
        <v>3.6622120169018793E-2</v>
      </c>
      <c r="J665" s="122">
        <v>36.457082822281599</v>
      </c>
      <c r="K665" s="86">
        <v>3.6622120169018793E-2</v>
      </c>
      <c r="L665" s="122" t="str" cm="1">
        <f t="array" ref="L665">_xlfn.SWITCH(A665,
    "District of Columbia", _xlfn.XLOOKUP(R665, '2015 O3 Growth Surrogates'!A:A, '2015 O3 Growth Surrogates'!H:H),
    "Maryland", _xlfn.XLOOKUP(R665, '2015 O3 Growth Surrogates'!A:A, '2015 O3 Growth Surrogates'!I:I),
    "Virginia", _xlfn.XLOOKUP(R665, '2015 O3 Growth Surrogates'!A:A, '2015 O3 Growth Surrogates'!J:J)
)</f>
        <v>No Growth</v>
      </c>
      <c r="M665" s="133" cm="1">
        <f t="array" ref="M665">_xlfn.SWITCH(L665,
"Employment", INDEX('Coop GFs_CFs'!C:D, MATCH(B665,'Coop GFs_CFs'!B:B,0),1),
"Population", INDEX('Coop GFs_CFs'!E:F, MATCH(B665,'Coop GFs_CFs'!B:B,0),1),
"Household", INDEX('Coop GFs_CFs'!G:H, MATCH(B665,'Coop GFs_CFs'!B:B,0),1),
"VMT", INDEX('Coop GFs_CFs'!I:J, MATCH(B665,'Coop GFs_CFs'!B:B,0),1),
"Lane Mile", INDEX('Coop GFs_CFs'!K:L, MATCH(B665,'Coop GFs_CFs'!B:B,0),1),
"Gas Sales", INDEX('Coop GFs_CFs'!M:N, MATCH(B665,'Coop GFs_CFs'!B:B,0),1),
"No Growth", INDEX('Coop GFs_CFs'!O:P, MATCH(B665,'Coop GFs_CFs'!B:B,0),1)
)</f>
        <v>1</v>
      </c>
      <c r="N665" s="133" cm="1">
        <f t="array" ref="N665">_xlfn.SWITCH(L665,
"Employment", INDEX('Coop GFs_CFs'!C:D, MATCH(B665,'Coop GFs_CFs'!B:B,0),2),
"Population", INDEX('Coop GFs_CFs'!E:F, MATCH(B665,'Coop GFs_CFs'!B:B,0),2),
"Household", INDEX('Coop GFs_CFs'!G:H, MATCH(B665,'Coop GFs_CFs'!B:B,0),2),
"VMT", INDEX('Coop GFs_CFs'!I:J, MATCH(B665,'Coop GFs_CFs'!B:B,0),2),
"Lane Mile", INDEX('Coop GFs_CFs'!K:L, MATCH(B665,'Coop GFs_CFs'!B:B,0),2),
"Gas Sales", INDEX('Coop GFs_CFs'!M:N, MATCH(B665,'Coop GFs_CFs'!B:B,0),2),
"No Growth", INDEX('Coop GFs_CFs'!O:P, MATCH(B665,'Coop GFs_CFs'!B:B,0),2)
)</f>
        <v>1</v>
      </c>
      <c r="O665" s="133"/>
      <c r="P665" s="86">
        <f t="shared" si="38"/>
        <v>3.6622120168976202E-2</v>
      </c>
      <c r="Q665" s="86">
        <f t="shared" si="39"/>
        <v>3.6622120168976202E-2</v>
      </c>
      <c r="R665" s="156" t="s">
        <v>463</v>
      </c>
      <c r="S665" s="85" t="s">
        <v>446</v>
      </c>
      <c r="T665" s="85" t="s">
        <v>436</v>
      </c>
      <c r="U665" s="85" t="s">
        <v>444</v>
      </c>
      <c r="V665" s="85" t="s">
        <v>453</v>
      </c>
      <c r="W665" s="85" t="s">
        <v>464</v>
      </c>
      <c r="X665" s="85" t="s">
        <v>330</v>
      </c>
      <c r="Z665" s="42" t="s">
        <v>1871</v>
      </c>
      <c r="AA665"/>
    </row>
    <row r="666" spans="1:27" s="39" customFormat="1" x14ac:dyDescent="0.35">
      <c r="A666" s="85" t="s">
        <v>811</v>
      </c>
      <c r="B666" s="87">
        <v>51107</v>
      </c>
      <c r="C666" s="87" t="s">
        <v>10</v>
      </c>
      <c r="D666" s="86">
        <v>3.18415851969664</v>
      </c>
      <c r="E666" s="86">
        <f>SUMIFS('Ratios_MARAMA-VA'!T:T, 'Ratios_MARAMA-VA'!AA:AA, Z666)</f>
        <v>3.1841585196929598</v>
      </c>
      <c r="F666" s="86">
        <f>SUMIFS('Ratios_MARAMA-VA'!J:J, 'Ratios_MARAMA-VA'!AA:AA, Z666)</f>
        <v>3.1985728675507199E-3</v>
      </c>
      <c r="G666" s="122">
        <f t="shared" si="40"/>
        <v>1.0045268939245997E-3</v>
      </c>
      <c r="H666" s="122">
        <v>3.18415851969664</v>
      </c>
      <c r="I666" s="86">
        <v>3.198572867554417E-3</v>
      </c>
      <c r="J666" s="122">
        <v>3.18415851969664</v>
      </c>
      <c r="K666" s="86">
        <v>3.198572867554417E-3</v>
      </c>
      <c r="L666" s="122" t="str" cm="1">
        <f t="array" ref="L666">_xlfn.SWITCH(A666,
    "District of Columbia", _xlfn.XLOOKUP(R666, '2015 O3 Growth Surrogates'!A:A, '2015 O3 Growth Surrogates'!H:H),
    "Maryland", _xlfn.XLOOKUP(R666, '2015 O3 Growth Surrogates'!A:A, '2015 O3 Growth Surrogates'!I:I),
    "Virginia", _xlfn.XLOOKUP(R666, '2015 O3 Growth Surrogates'!A:A, '2015 O3 Growth Surrogates'!J:J)
)</f>
        <v>No Growth</v>
      </c>
      <c r="M666" s="133" cm="1">
        <f t="array" ref="M666">_xlfn.SWITCH(L666,
"Employment", INDEX('Coop GFs_CFs'!C:D, MATCH(B666,'Coop GFs_CFs'!B:B,0),1),
"Population", INDEX('Coop GFs_CFs'!E:F, MATCH(B666,'Coop GFs_CFs'!B:B,0),1),
"Household", INDEX('Coop GFs_CFs'!G:H, MATCH(B666,'Coop GFs_CFs'!B:B,0),1),
"VMT", INDEX('Coop GFs_CFs'!I:J, MATCH(B666,'Coop GFs_CFs'!B:B,0),1),
"Lane Mile", INDEX('Coop GFs_CFs'!K:L, MATCH(B666,'Coop GFs_CFs'!B:B,0),1),
"Gas Sales", INDEX('Coop GFs_CFs'!M:N, MATCH(B666,'Coop GFs_CFs'!B:B,0),1),
"No Growth", INDEX('Coop GFs_CFs'!O:P, MATCH(B666,'Coop GFs_CFs'!B:B,0),1)
)</f>
        <v>1</v>
      </c>
      <c r="N666" s="133" cm="1">
        <f t="array" ref="N666">_xlfn.SWITCH(L666,
"Employment", INDEX('Coop GFs_CFs'!C:D, MATCH(B666,'Coop GFs_CFs'!B:B,0),2),
"Population", INDEX('Coop GFs_CFs'!E:F, MATCH(B666,'Coop GFs_CFs'!B:B,0),2),
"Household", INDEX('Coop GFs_CFs'!G:H, MATCH(B666,'Coop GFs_CFs'!B:B,0),2),
"VMT", INDEX('Coop GFs_CFs'!I:J, MATCH(B666,'Coop GFs_CFs'!B:B,0),2),
"Lane Mile", INDEX('Coop GFs_CFs'!K:L, MATCH(B666,'Coop GFs_CFs'!B:B,0),2),
"Gas Sales", INDEX('Coop GFs_CFs'!M:N, MATCH(B666,'Coop GFs_CFs'!B:B,0),2),
"No Growth", INDEX('Coop GFs_CFs'!O:P, MATCH(B666,'Coop GFs_CFs'!B:B,0),2)
)</f>
        <v>1</v>
      </c>
      <c r="O666" s="133"/>
      <c r="P666" s="86">
        <f t="shared" si="38"/>
        <v>3.1985728675507199E-3</v>
      </c>
      <c r="Q666" s="86">
        <f t="shared" si="39"/>
        <v>3.1985728675507199E-3</v>
      </c>
      <c r="R666" s="156" t="s">
        <v>463</v>
      </c>
      <c r="S666" s="85" t="s">
        <v>446</v>
      </c>
      <c r="T666" s="85" t="s">
        <v>436</v>
      </c>
      <c r="U666" s="85" t="s">
        <v>444</v>
      </c>
      <c r="V666" s="85" t="s">
        <v>453</v>
      </c>
      <c r="W666" s="85" t="s">
        <v>464</v>
      </c>
      <c r="X666" s="85" t="s">
        <v>330</v>
      </c>
      <c r="Z666" s="42" t="s">
        <v>1859</v>
      </c>
      <c r="AA666"/>
    </row>
    <row r="667" spans="1:27" s="39" customFormat="1" x14ac:dyDescent="0.35">
      <c r="A667" s="85" t="s">
        <v>811</v>
      </c>
      <c r="B667" s="87">
        <v>51107</v>
      </c>
      <c r="C667" s="87" t="s">
        <v>12</v>
      </c>
      <c r="D667" s="86">
        <v>22.653175756259198</v>
      </c>
      <c r="E667" s="86">
        <f>SUMIFS('Ratios_MARAMA-VA'!T:T, 'Ratios_MARAMA-VA'!AA:AA, Z667)</f>
        <v>22.653175756232901</v>
      </c>
      <c r="F667" s="86">
        <f>SUMIFS('Ratios_MARAMA-VA'!J:J, 'Ratios_MARAMA-VA'!AA:AA, Z667)</f>
        <v>2.27557242799367E-2</v>
      </c>
      <c r="G667" s="122">
        <f t="shared" si="40"/>
        <v>1.0045268939246005E-3</v>
      </c>
      <c r="H667" s="122">
        <v>22.653175756259198</v>
      </c>
      <c r="I667" s="86">
        <v>2.2755724279963117E-2</v>
      </c>
      <c r="J667" s="122">
        <v>22.653175756259198</v>
      </c>
      <c r="K667" s="86">
        <v>2.2755724279963117E-2</v>
      </c>
      <c r="L667" s="122" t="str" cm="1">
        <f t="array" ref="L667">_xlfn.SWITCH(A667,
    "District of Columbia", _xlfn.XLOOKUP(R667, '2015 O3 Growth Surrogates'!A:A, '2015 O3 Growth Surrogates'!H:H),
    "Maryland", _xlfn.XLOOKUP(R667, '2015 O3 Growth Surrogates'!A:A, '2015 O3 Growth Surrogates'!I:I),
    "Virginia", _xlfn.XLOOKUP(R667, '2015 O3 Growth Surrogates'!A:A, '2015 O3 Growth Surrogates'!J:J)
)</f>
        <v>No Growth</v>
      </c>
      <c r="M667" s="133" cm="1">
        <f t="array" ref="M667">_xlfn.SWITCH(L667,
"Employment", INDEX('Coop GFs_CFs'!C:D, MATCH(B667,'Coop GFs_CFs'!B:B,0),1),
"Population", INDEX('Coop GFs_CFs'!E:F, MATCH(B667,'Coop GFs_CFs'!B:B,0),1),
"Household", INDEX('Coop GFs_CFs'!G:H, MATCH(B667,'Coop GFs_CFs'!B:B,0),1),
"VMT", INDEX('Coop GFs_CFs'!I:J, MATCH(B667,'Coop GFs_CFs'!B:B,0),1),
"Lane Mile", INDEX('Coop GFs_CFs'!K:L, MATCH(B667,'Coop GFs_CFs'!B:B,0),1),
"Gas Sales", INDEX('Coop GFs_CFs'!M:N, MATCH(B667,'Coop GFs_CFs'!B:B,0),1),
"No Growth", INDEX('Coop GFs_CFs'!O:P, MATCH(B667,'Coop GFs_CFs'!B:B,0),1)
)</f>
        <v>1</v>
      </c>
      <c r="N667" s="133" cm="1">
        <f t="array" ref="N667">_xlfn.SWITCH(L667,
"Employment", INDEX('Coop GFs_CFs'!C:D, MATCH(B667,'Coop GFs_CFs'!B:B,0),2),
"Population", INDEX('Coop GFs_CFs'!E:F, MATCH(B667,'Coop GFs_CFs'!B:B,0),2),
"Household", INDEX('Coop GFs_CFs'!G:H, MATCH(B667,'Coop GFs_CFs'!B:B,0),2),
"VMT", INDEX('Coop GFs_CFs'!I:J, MATCH(B667,'Coop GFs_CFs'!B:B,0),2),
"Lane Mile", INDEX('Coop GFs_CFs'!K:L, MATCH(B667,'Coop GFs_CFs'!B:B,0),2),
"Gas Sales", INDEX('Coop GFs_CFs'!M:N, MATCH(B667,'Coop GFs_CFs'!B:B,0),2),
"No Growth", INDEX('Coop GFs_CFs'!O:P, MATCH(B667,'Coop GFs_CFs'!B:B,0),2)
)</f>
        <v>1</v>
      </c>
      <c r="O667" s="133"/>
      <c r="P667" s="86">
        <f t="shared" si="38"/>
        <v>2.27557242799367E-2</v>
      </c>
      <c r="Q667" s="86">
        <f t="shared" si="39"/>
        <v>2.27557242799367E-2</v>
      </c>
      <c r="R667" s="156" t="s">
        <v>463</v>
      </c>
      <c r="S667" s="85" t="s">
        <v>446</v>
      </c>
      <c r="T667" s="85" t="s">
        <v>436</v>
      </c>
      <c r="U667" s="85" t="s">
        <v>444</v>
      </c>
      <c r="V667" s="85" t="s">
        <v>453</v>
      </c>
      <c r="W667" s="85" t="s">
        <v>464</v>
      </c>
      <c r="X667" s="85" t="s">
        <v>330</v>
      </c>
      <c r="Z667" s="42" t="s">
        <v>1874</v>
      </c>
      <c r="AA667"/>
    </row>
    <row r="668" spans="1:27" s="39" customFormat="1" x14ac:dyDescent="0.35">
      <c r="A668" s="85" t="s">
        <v>811</v>
      </c>
      <c r="B668" s="87">
        <v>51153</v>
      </c>
      <c r="C668" s="87" t="s">
        <v>10</v>
      </c>
      <c r="D668" s="86">
        <v>3.2030467400547198</v>
      </c>
      <c r="E668" s="86">
        <f>SUMIFS('Ratios_MARAMA-VA'!T:T, 'Ratios_MARAMA-VA'!AA:AA, Z668)</f>
        <v>3.2030467400509899</v>
      </c>
      <c r="F668" s="86">
        <f>SUMIFS('Ratios_MARAMA-VA'!J:J, 'Ratios_MARAMA-VA'!AA:AA, Z668)</f>
        <v>3.2175465928787699E-3</v>
      </c>
      <c r="G668" s="122">
        <f t="shared" si="40"/>
        <v>1.0045268939246105E-3</v>
      </c>
      <c r="H668" s="122">
        <v>3.2030467400547198</v>
      </c>
      <c r="I668" s="86">
        <v>3.2175465928825169E-3</v>
      </c>
      <c r="J668" s="122">
        <v>3.2030467400547198</v>
      </c>
      <c r="K668" s="86">
        <v>3.2175465928825169E-3</v>
      </c>
      <c r="L668" s="122" t="str" cm="1">
        <f t="array" ref="L668">_xlfn.SWITCH(A668,
    "District of Columbia", _xlfn.XLOOKUP(R668, '2015 O3 Growth Surrogates'!A:A, '2015 O3 Growth Surrogates'!H:H),
    "Maryland", _xlfn.XLOOKUP(R668, '2015 O3 Growth Surrogates'!A:A, '2015 O3 Growth Surrogates'!I:I),
    "Virginia", _xlfn.XLOOKUP(R668, '2015 O3 Growth Surrogates'!A:A, '2015 O3 Growth Surrogates'!J:J)
)</f>
        <v>No Growth</v>
      </c>
      <c r="M668" s="133" cm="1">
        <f t="array" ref="M668">_xlfn.SWITCH(L668,
"Employment", INDEX('Coop GFs_CFs'!C:D, MATCH(B668,'Coop GFs_CFs'!B:B,0),1),
"Population", INDEX('Coop GFs_CFs'!E:F, MATCH(B668,'Coop GFs_CFs'!B:B,0),1),
"Household", INDEX('Coop GFs_CFs'!G:H, MATCH(B668,'Coop GFs_CFs'!B:B,0),1),
"VMT", INDEX('Coop GFs_CFs'!I:J, MATCH(B668,'Coop GFs_CFs'!B:B,0),1),
"Lane Mile", INDEX('Coop GFs_CFs'!K:L, MATCH(B668,'Coop GFs_CFs'!B:B,0),1),
"Gas Sales", INDEX('Coop GFs_CFs'!M:N, MATCH(B668,'Coop GFs_CFs'!B:B,0),1),
"No Growth", INDEX('Coop GFs_CFs'!O:P, MATCH(B668,'Coop GFs_CFs'!B:B,0),1)
)</f>
        <v>1</v>
      </c>
      <c r="N668" s="133" cm="1">
        <f t="array" ref="N668">_xlfn.SWITCH(L668,
"Employment", INDEX('Coop GFs_CFs'!C:D, MATCH(B668,'Coop GFs_CFs'!B:B,0),2),
"Population", INDEX('Coop GFs_CFs'!E:F, MATCH(B668,'Coop GFs_CFs'!B:B,0),2),
"Household", INDEX('Coop GFs_CFs'!G:H, MATCH(B668,'Coop GFs_CFs'!B:B,0),2),
"VMT", INDEX('Coop GFs_CFs'!I:J, MATCH(B668,'Coop GFs_CFs'!B:B,0),2),
"Lane Mile", INDEX('Coop GFs_CFs'!K:L, MATCH(B668,'Coop GFs_CFs'!B:B,0),2),
"Gas Sales", INDEX('Coop GFs_CFs'!M:N, MATCH(B668,'Coop GFs_CFs'!B:B,0),2),
"No Growth", INDEX('Coop GFs_CFs'!O:P, MATCH(B668,'Coop GFs_CFs'!B:B,0),2)
)</f>
        <v>1</v>
      </c>
      <c r="O668" s="133"/>
      <c r="P668" s="86">
        <f t="shared" si="38"/>
        <v>3.2175465928787699E-3</v>
      </c>
      <c r="Q668" s="86">
        <f t="shared" si="39"/>
        <v>3.2175465928787699E-3</v>
      </c>
      <c r="R668" s="156" t="s">
        <v>463</v>
      </c>
      <c r="S668" s="85" t="s">
        <v>446</v>
      </c>
      <c r="T668" s="85" t="s">
        <v>436</v>
      </c>
      <c r="U668" s="85" t="s">
        <v>444</v>
      </c>
      <c r="V668" s="85" t="s">
        <v>453</v>
      </c>
      <c r="W668" s="85" t="s">
        <v>464</v>
      </c>
      <c r="X668" s="85" t="s">
        <v>330</v>
      </c>
      <c r="Z668" s="42" t="s">
        <v>1862</v>
      </c>
      <c r="AA668"/>
    </row>
    <row r="669" spans="1:27" s="39" customFormat="1" x14ac:dyDescent="0.35">
      <c r="A669" s="85" t="s">
        <v>811</v>
      </c>
      <c r="B669" s="87">
        <v>51153</v>
      </c>
      <c r="C669" s="87" t="s">
        <v>12</v>
      </c>
      <c r="D669" s="86">
        <v>22.787556340937599</v>
      </c>
      <c r="E669" s="86">
        <f>SUMIFS('Ratios_MARAMA-VA'!T:T, 'Ratios_MARAMA-VA'!AA:AA, Z669)</f>
        <v>22.787556340910999</v>
      </c>
      <c r="F669" s="86">
        <f>SUMIFS('Ratios_MARAMA-VA'!J:J, 'Ratios_MARAMA-VA'!AA:AA, Z669)</f>
        <v>2.2890713191267401E-2</v>
      </c>
      <c r="G669" s="122">
        <f t="shared" si="40"/>
        <v>1.0045268939246111E-3</v>
      </c>
      <c r="H669" s="122">
        <v>22.787556340937599</v>
      </c>
      <c r="I669" s="86">
        <v>2.2890713191294123E-2</v>
      </c>
      <c r="J669" s="122">
        <v>22.787556340937599</v>
      </c>
      <c r="K669" s="86">
        <v>2.2890713191294123E-2</v>
      </c>
      <c r="L669" s="122" t="str" cm="1">
        <f t="array" ref="L669">_xlfn.SWITCH(A669,
    "District of Columbia", _xlfn.XLOOKUP(R669, '2015 O3 Growth Surrogates'!A:A, '2015 O3 Growth Surrogates'!H:H),
    "Maryland", _xlfn.XLOOKUP(R669, '2015 O3 Growth Surrogates'!A:A, '2015 O3 Growth Surrogates'!I:I),
    "Virginia", _xlfn.XLOOKUP(R669, '2015 O3 Growth Surrogates'!A:A, '2015 O3 Growth Surrogates'!J:J)
)</f>
        <v>No Growth</v>
      </c>
      <c r="M669" s="133" cm="1">
        <f t="array" ref="M669">_xlfn.SWITCH(L669,
"Employment", INDEX('Coop GFs_CFs'!C:D, MATCH(B669,'Coop GFs_CFs'!B:B,0),1),
"Population", INDEX('Coop GFs_CFs'!E:F, MATCH(B669,'Coop GFs_CFs'!B:B,0),1),
"Household", INDEX('Coop GFs_CFs'!G:H, MATCH(B669,'Coop GFs_CFs'!B:B,0),1),
"VMT", INDEX('Coop GFs_CFs'!I:J, MATCH(B669,'Coop GFs_CFs'!B:B,0),1),
"Lane Mile", INDEX('Coop GFs_CFs'!K:L, MATCH(B669,'Coop GFs_CFs'!B:B,0),1),
"Gas Sales", INDEX('Coop GFs_CFs'!M:N, MATCH(B669,'Coop GFs_CFs'!B:B,0),1),
"No Growth", INDEX('Coop GFs_CFs'!O:P, MATCH(B669,'Coop GFs_CFs'!B:B,0),1)
)</f>
        <v>1</v>
      </c>
      <c r="N669" s="133" cm="1">
        <f t="array" ref="N669">_xlfn.SWITCH(L669,
"Employment", INDEX('Coop GFs_CFs'!C:D, MATCH(B669,'Coop GFs_CFs'!B:B,0),2),
"Population", INDEX('Coop GFs_CFs'!E:F, MATCH(B669,'Coop GFs_CFs'!B:B,0),2),
"Household", INDEX('Coop GFs_CFs'!G:H, MATCH(B669,'Coop GFs_CFs'!B:B,0),2),
"VMT", INDEX('Coop GFs_CFs'!I:J, MATCH(B669,'Coop GFs_CFs'!B:B,0),2),
"Lane Mile", INDEX('Coop GFs_CFs'!K:L, MATCH(B669,'Coop GFs_CFs'!B:B,0),2),
"Gas Sales", INDEX('Coop GFs_CFs'!M:N, MATCH(B669,'Coop GFs_CFs'!B:B,0),2),
"No Growth", INDEX('Coop GFs_CFs'!O:P, MATCH(B669,'Coop GFs_CFs'!B:B,0),2)
)</f>
        <v>1</v>
      </c>
      <c r="O669" s="133"/>
      <c r="P669" s="86">
        <f t="shared" si="38"/>
        <v>2.2890713191267401E-2</v>
      </c>
      <c r="Q669" s="86">
        <f t="shared" si="39"/>
        <v>2.2890713191267401E-2</v>
      </c>
      <c r="R669" s="156" t="s">
        <v>463</v>
      </c>
      <c r="S669" s="85" t="s">
        <v>446</v>
      </c>
      <c r="T669" s="85" t="s">
        <v>436</v>
      </c>
      <c r="U669" s="85" t="s">
        <v>444</v>
      </c>
      <c r="V669" s="85" t="s">
        <v>453</v>
      </c>
      <c r="W669" s="85" t="s">
        <v>464</v>
      </c>
      <c r="X669" s="85" t="s">
        <v>330</v>
      </c>
      <c r="Z669" s="42" t="s">
        <v>1877</v>
      </c>
      <c r="AA669"/>
    </row>
    <row r="670" spans="1:27" s="39" customFormat="1" x14ac:dyDescent="0.35">
      <c r="A670" s="85" t="s">
        <v>811</v>
      </c>
      <c r="B670" s="87">
        <v>51510</v>
      </c>
      <c r="C670" s="87" t="s">
        <v>10</v>
      </c>
      <c r="D670" s="86">
        <v>7.9043293852351995E-2</v>
      </c>
      <c r="E670" s="86">
        <f>SUMIFS('Ratios_MARAMA-VA'!T:T, 'Ratios_MARAMA-VA'!AA:AA, Z670)</f>
        <v>7.9043293852260096E-2</v>
      </c>
      <c r="F670" s="86">
        <f>SUMIFS('Ratios_MARAMA-VA'!J:J, 'Ratios_MARAMA-VA'!AA:AA, Z670)</f>
        <v>7.9401114458980794E-5</v>
      </c>
      <c r="G670" s="122">
        <f t="shared" si="40"/>
        <v>1.0045268939246066E-3</v>
      </c>
      <c r="H670" s="122">
        <v>7.9043293852351995E-2</v>
      </c>
      <c r="I670" s="86">
        <v>7.94011144590731E-5</v>
      </c>
      <c r="J670" s="122">
        <v>7.9043293852351995E-2</v>
      </c>
      <c r="K670" s="86">
        <v>7.94011144590731E-5</v>
      </c>
      <c r="L670" s="122" t="str" cm="1">
        <f t="array" ref="L670">_xlfn.SWITCH(A670,
    "District of Columbia", _xlfn.XLOOKUP(R670, '2015 O3 Growth Surrogates'!A:A, '2015 O3 Growth Surrogates'!H:H),
    "Maryland", _xlfn.XLOOKUP(R670, '2015 O3 Growth Surrogates'!A:A, '2015 O3 Growth Surrogates'!I:I),
    "Virginia", _xlfn.XLOOKUP(R670, '2015 O3 Growth Surrogates'!A:A, '2015 O3 Growth Surrogates'!J:J)
)</f>
        <v>No Growth</v>
      </c>
      <c r="M670" s="133" cm="1">
        <f t="array" ref="M670">_xlfn.SWITCH(L670,
"Employment", INDEX('Coop GFs_CFs'!C:D, MATCH(B670,'Coop GFs_CFs'!B:B,0),1),
"Population", INDEX('Coop GFs_CFs'!E:F, MATCH(B670,'Coop GFs_CFs'!B:B,0),1),
"Household", INDEX('Coop GFs_CFs'!G:H, MATCH(B670,'Coop GFs_CFs'!B:B,0),1),
"VMT", INDEX('Coop GFs_CFs'!I:J, MATCH(B670,'Coop GFs_CFs'!B:B,0),1),
"Lane Mile", INDEX('Coop GFs_CFs'!K:L, MATCH(B670,'Coop GFs_CFs'!B:B,0),1),
"Gas Sales", INDEX('Coop GFs_CFs'!M:N, MATCH(B670,'Coop GFs_CFs'!B:B,0),1),
"No Growth", INDEX('Coop GFs_CFs'!O:P, MATCH(B670,'Coop GFs_CFs'!B:B,0),1)
)</f>
        <v>1</v>
      </c>
      <c r="N670" s="133" cm="1">
        <f t="array" ref="N670">_xlfn.SWITCH(L670,
"Employment", INDEX('Coop GFs_CFs'!C:D, MATCH(B670,'Coop GFs_CFs'!B:B,0),2),
"Population", INDEX('Coop GFs_CFs'!E:F, MATCH(B670,'Coop GFs_CFs'!B:B,0),2),
"Household", INDEX('Coop GFs_CFs'!G:H, MATCH(B670,'Coop GFs_CFs'!B:B,0),2),
"VMT", INDEX('Coop GFs_CFs'!I:J, MATCH(B670,'Coop GFs_CFs'!B:B,0),2),
"Lane Mile", INDEX('Coop GFs_CFs'!K:L, MATCH(B670,'Coop GFs_CFs'!B:B,0),2),
"Gas Sales", INDEX('Coop GFs_CFs'!M:N, MATCH(B670,'Coop GFs_CFs'!B:B,0),2),
"No Growth", INDEX('Coop GFs_CFs'!O:P, MATCH(B670,'Coop GFs_CFs'!B:B,0),2)
)</f>
        <v>1</v>
      </c>
      <c r="O670" s="133"/>
      <c r="P670" s="86">
        <f t="shared" si="38"/>
        <v>7.9401114458980794E-5</v>
      </c>
      <c r="Q670" s="86">
        <f t="shared" si="39"/>
        <v>7.9401114458980794E-5</v>
      </c>
      <c r="R670" s="156" t="s">
        <v>463</v>
      </c>
      <c r="S670" s="85" t="s">
        <v>446</v>
      </c>
      <c r="T670" s="85" t="s">
        <v>436</v>
      </c>
      <c r="U670" s="85" t="s">
        <v>444</v>
      </c>
      <c r="V670" s="85" t="s">
        <v>453</v>
      </c>
      <c r="W670" s="85" t="s">
        <v>464</v>
      </c>
      <c r="X670" s="85" t="s">
        <v>330</v>
      </c>
      <c r="Z670" s="42" t="s">
        <v>1854</v>
      </c>
      <c r="AA670"/>
    </row>
    <row r="671" spans="1:27" s="39" customFormat="1" x14ac:dyDescent="0.35">
      <c r="A671" s="85" t="s">
        <v>811</v>
      </c>
      <c r="B671" s="87">
        <v>51510</v>
      </c>
      <c r="C671" s="87" t="s">
        <v>12</v>
      </c>
      <c r="D671" s="86">
        <v>0.56234058174224</v>
      </c>
      <c r="E671" s="86">
        <f>SUMIFS('Ratios_MARAMA-VA'!T:T, 'Ratios_MARAMA-VA'!AA:AA, Z671)</f>
        <v>0.56234058174158696</v>
      </c>
      <c r="F671" s="86">
        <f>SUMIFS('Ratios_MARAMA-VA'!J:J, 'Ratios_MARAMA-VA'!AA:AA, Z671)</f>
        <v>5.6488623790463296E-4</v>
      </c>
      <c r="G671" s="122">
        <f t="shared" si="40"/>
        <v>1.004526893924607E-3</v>
      </c>
      <c r="H671" s="122">
        <v>0.56234058174224</v>
      </c>
      <c r="I671" s="86">
        <v>5.6488623790528891E-4</v>
      </c>
      <c r="J671" s="122">
        <v>0.56234058174224</v>
      </c>
      <c r="K671" s="86">
        <v>5.6488623790528891E-4</v>
      </c>
      <c r="L671" s="122" t="str" cm="1">
        <f t="array" ref="L671">_xlfn.SWITCH(A671,
    "District of Columbia", _xlfn.XLOOKUP(R671, '2015 O3 Growth Surrogates'!A:A, '2015 O3 Growth Surrogates'!H:H),
    "Maryland", _xlfn.XLOOKUP(R671, '2015 O3 Growth Surrogates'!A:A, '2015 O3 Growth Surrogates'!I:I),
    "Virginia", _xlfn.XLOOKUP(R671, '2015 O3 Growth Surrogates'!A:A, '2015 O3 Growth Surrogates'!J:J)
)</f>
        <v>No Growth</v>
      </c>
      <c r="M671" s="133" cm="1">
        <f t="array" ref="M671">_xlfn.SWITCH(L671,
"Employment", INDEX('Coop GFs_CFs'!C:D, MATCH(B671,'Coop GFs_CFs'!B:B,0),1),
"Population", INDEX('Coop GFs_CFs'!E:F, MATCH(B671,'Coop GFs_CFs'!B:B,0),1),
"Household", INDEX('Coop GFs_CFs'!G:H, MATCH(B671,'Coop GFs_CFs'!B:B,0),1),
"VMT", INDEX('Coop GFs_CFs'!I:J, MATCH(B671,'Coop GFs_CFs'!B:B,0),1),
"Lane Mile", INDEX('Coop GFs_CFs'!K:L, MATCH(B671,'Coop GFs_CFs'!B:B,0),1),
"Gas Sales", INDEX('Coop GFs_CFs'!M:N, MATCH(B671,'Coop GFs_CFs'!B:B,0),1),
"No Growth", INDEX('Coop GFs_CFs'!O:P, MATCH(B671,'Coop GFs_CFs'!B:B,0),1)
)</f>
        <v>1</v>
      </c>
      <c r="N671" s="133" cm="1">
        <f t="array" ref="N671">_xlfn.SWITCH(L671,
"Employment", INDEX('Coop GFs_CFs'!C:D, MATCH(B671,'Coop GFs_CFs'!B:B,0),2),
"Population", INDEX('Coop GFs_CFs'!E:F, MATCH(B671,'Coop GFs_CFs'!B:B,0),2),
"Household", INDEX('Coop GFs_CFs'!G:H, MATCH(B671,'Coop GFs_CFs'!B:B,0),2),
"VMT", INDEX('Coop GFs_CFs'!I:J, MATCH(B671,'Coop GFs_CFs'!B:B,0),2),
"Lane Mile", INDEX('Coop GFs_CFs'!K:L, MATCH(B671,'Coop GFs_CFs'!B:B,0),2),
"Gas Sales", INDEX('Coop GFs_CFs'!M:N, MATCH(B671,'Coop GFs_CFs'!B:B,0),2),
"No Growth", INDEX('Coop GFs_CFs'!O:P, MATCH(B671,'Coop GFs_CFs'!B:B,0),2)
)</f>
        <v>1</v>
      </c>
      <c r="O671" s="133"/>
      <c r="P671" s="86">
        <f t="shared" si="38"/>
        <v>5.6488623790463296E-4</v>
      </c>
      <c r="Q671" s="86">
        <f t="shared" si="39"/>
        <v>5.6488623790463296E-4</v>
      </c>
      <c r="R671" s="156" t="s">
        <v>463</v>
      </c>
      <c r="S671" s="85" t="s">
        <v>446</v>
      </c>
      <c r="T671" s="85" t="s">
        <v>436</v>
      </c>
      <c r="U671" s="85" t="s">
        <v>444</v>
      </c>
      <c r="V671" s="85" t="s">
        <v>453</v>
      </c>
      <c r="W671" s="85" t="s">
        <v>464</v>
      </c>
      <c r="X671" s="85" t="s">
        <v>330</v>
      </c>
      <c r="Z671" s="42" t="s">
        <v>1869</v>
      </c>
      <c r="AA671"/>
    </row>
    <row r="672" spans="1:27" s="39" customFormat="1" x14ac:dyDescent="0.35">
      <c r="A672" s="85" t="s">
        <v>811</v>
      </c>
      <c r="B672" s="87">
        <v>51600</v>
      </c>
      <c r="C672" s="87" t="s">
        <v>10</v>
      </c>
      <c r="D672" s="86">
        <v>9.3698085553814398E-2</v>
      </c>
      <c r="E672" s="86">
        <f>SUMIFS('Ratios_MARAMA-VA'!T:T, 'Ratios_MARAMA-VA'!AA:AA, Z672)</f>
        <v>9.3698085553705998E-2</v>
      </c>
      <c r="F672" s="86">
        <f>SUMIFS('Ratios_MARAMA-VA'!J:J, 'Ratios_MARAMA-VA'!AA:AA, Z672)</f>
        <v>9.4122246847945694E-5</v>
      </c>
      <c r="G672" s="122">
        <f t="shared" si="40"/>
        <v>1.0045268939245997E-3</v>
      </c>
      <c r="H672" s="122">
        <v>9.3698085553814398E-2</v>
      </c>
      <c r="I672" s="86">
        <v>9.4122246848054575E-5</v>
      </c>
      <c r="J672" s="122">
        <v>9.3698085553814398E-2</v>
      </c>
      <c r="K672" s="86">
        <v>9.4122246848054575E-5</v>
      </c>
      <c r="L672" s="122" t="str" cm="1">
        <f t="array" ref="L672">_xlfn.SWITCH(A672,
    "District of Columbia", _xlfn.XLOOKUP(R672, '2015 O3 Growth Surrogates'!A:A, '2015 O3 Growth Surrogates'!H:H),
    "Maryland", _xlfn.XLOOKUP(R672, '2015 O3 Growth Surrogates'!A:A, '2015 O3 Growth Surrogates'!I:I),
    "Virginia", _xlfn.XLOOKUP(R672, '2015 O3 Growth Surrogates'!A:A, '2015 O3 Growth Surrogates'!J:J)
)</f>
        <v>No Growth</v>
      </c>
      <c r="M672" s="133" cm="1">
        <f t="array" ref="M672">_xlfn.SWITCH(L672,
"Employment", INDEX('Coop GFs_CFs'!C:D, MATCH(B672,'Coop GFs_CFs'!B:B,0),1),
"Population", INDEX('Coop GFs_CFs'!E:F, MATCH(B672,'Coop GFs_CFs'!B:B,0),1),
"Household", INDEX('Coop GFs_CFs'!G:H, MATCH(B672,'Coop GFs_CFs'!B:B,0),1),
"VMT", INDEX('Coop GFs_CFs'!I:J, MATCH(B672,'Coop GFs_CFs'!B:B,0),1),
"Lane Mile", INDEX('Coop GFs_CFs'!K:L, MATCH(B672,'Coop GFs_CFs'!B:B,0),1),
"Gas Sales", INDEX('Coop GFs_CFs'!M:N, MATCH(B672,'Coop GFs_CFs'!B:B,0),1),
"No Growth", INDEX('Coop GFs_CFs'!O:P, MATCH(B672,'Coop GFs_CFs'!B:B,0),1)
)</f>
        <v>1</v>
      </c>
      <c r="N672" s="133" cm="1">
        <f t="array" ref="N672">_xlfn.SWITCH(L672,
"Employment", INDEX('Coop GFs_CFs'!C:D, MATCH(B672,'Coop GFs_CFs'!B:B,0),2),
"Population", INDEX('Coop GFs_CFs'!E:F, MATCH(B672,'Coop GFs_CFs'!B:B,0),2),
"Household", INDEX('Coop GFs_CFs'!G:H, MATCH(B672,'Coop GFs_CFs'!B:B,0),2),
"VMT", INDEX('Coop GFs_CFs'!I:J, MATCH(B672,'Coop GFs_CFs'!B:B,0),2),
"Lane Mile", INDEX('Coop GFs_CFs'!K:L, MATCH(B672,'Coop GFs_CFs'!B:B,0),2),
"Gas Sales", INDEX('Coop GFs_CFs'!M:N, MATCH(B672,'Coop GFs_CFs'!B:B,0),2),
"No Growth", INDEX('Coop GFs_CFs'!O:P, MATCH(B672,'Coop GFs_CFs'!B:B,0),2)
)</f>
        <v>1</v>
      </c>
      <c r="O672" s="133"/>
      <c r="P672" s="86">
        <f t="shared" si="38"/>
        <v>9.4122246847945694E-5</v>
      </c>
      <c r="Q672" s="86">
        <f t="shared" si="39"/>
        <v>9.4122246847945694E-5</v>
      </c>
      <c r="R672" s="156" t="s">
        <v>463</v>
      </c>
      <c r="S672" s="85" t="s">
        <v>446</v>
      </c>
      <c r="T672" s="85" t="s">
        <v>436</v>
      </c>
      <c r="U672" s="85" t="s">
        <v>444</v>
      </c>
      <c r="V672" s="85" t="s">
        <v>453</v>
      </c>
      <c r="W672" s="85" t="s">
        <v>464</v>
      </c>
      <c r="X672" s="85" t="s">
        <v>330</v>
      </c>
      <c r="Z672" s="42" t="s">
        <v>1857</v>
      </c>
      <c r="AA672"/>
    </row>
    <row r="673" spans="1:27" s="39" customFormat="1" x14ac:dyDescent="0.35">
      <c r="A673" s="85" t="s">
        <v>811</v>
      </c>
      <c r="B673" s="87">
        <v>51600</v>
      </c>
      <c r="C673" s="87" t="s">
        <v>12</v>
      </c>
      <c r="D673" s="86">
        <v>0.66659970357964804</v>
      </c>
      <c r="E673" s="86">
        <f>SUMIFS('Ratios_MARAMA-VA'!T:T, 'Ratios_MARAMA-VA'!AA:AA, Z673)</f>
        <v>0.66659970357887299</v>
      </c>
      <c r="F673" s="86">
        <f>SUMIFS('Ratios_MARAMA-VA'!J:J, 'Ratios_MARAMA-VA'!AA:AA, Z673)</f>
        <v>6.6961732972714799E-4</v>
      </c>
      <c r="G673" s="122">
        <f t="shared" si="40"/>
        <v>1.0045268939246055E-3</v>
      </c>
      <c r="H673" s="122">
        <v>0.66659970357964804</v>
      </c>
      <c r="I673" s="86">
        <v>6.6961732972792656E-4</v>
      </c>
      <c r="J673" s="122">
        <v>0.66659970357964804</v>
      </c>
      <c r="K673" s="86">
        <v>6.6961732972792656E-4</v>
      </c>
      <c r="L673" s="122" t="str" cm="1">
        <f t="array" ref="L673">_xlfn.SWITCH(A673,
    "District of Columbia", _xlfn.XLOOKUP(R673, '2015 O3 Growth Surrogates'!A:A, '2015 O3 Growth Surrogates'!H:H),
    "Maryland", _xlfn.XLOOKUP(R673, '2015 O3 Growth Surrogates'!A:A, '2015 O3 Growth Surrogates'!I:I),
    "Virginia", _xlfn.XLOOKUP(R673, '2015 O3 Growth Surrogates'!A:A, '2015 O3 Growth Surrogates'!J:J)
)</f>
        <v>No Growth</v>
      </c>
      <c r="M673" s="133" cm="1">
        <f t="array" ref="M673">_xlfn.SWITCH(L673,
"Employment", INDEX('Coop GFs_CFs'!C:D, MATCH(B673,'Coop GFs_CFs'!B:B,0),1),
"Population", INDEX('Coop GFs_CFs'!E:F, MATCH(B673,'Coop GFs_CFs'!B:B,0),1),
"Household", INDEX('Coop GFs_CFs'!G:H, MATCH(B673,'Coop GFs_CFs'!B:B,0),1),
"VMT", INDEX('Coop GFs_CFs'!I:J, MATCH(B673,'Coop GFs_CFs'!B:B,0),1),
"Lane Mile", INDEX('Coop GFs_CFs'!K:L, MATCH(B673,'Coop GFs_CFs'!B:B,0),1),
"Gas Sales", INDEX('Coop GFs_CFs'!M:N, MATCH(B673,'Coop GFs_CFs'!B:B,0),1),
"No Growth", INDEX('Coop GFs_CFs'!O:P, MATCH(B673,'Coop GFs_CFs'!B:B,0),1)
)</f>
        <v>1</v>
      </c>
      <c r="N673" s="133" cm="1">
        <f t="array" ref="N673">_xlfn.SWITCH(L673,
"Employment", INDEX('Coop GFs_CFs'!C:D, MATCH(B673,'Coop GFs_CFs'!B:B,0),2),
"Population", INDEX('Coop GFs_CFs'!E:F, MATCH(B673,'Coop GFs_CFs'!B:B,0),2),
"Household", INDEX('Coop GFs_CFs'!G:H, MATCH(B673,'Coop GFs_CFs'!B:B,0),2),
"VMT", INDEX('Coop GFs_CFs'!I:J, MATCH(B673,'Coop GFs_CFs'!B:B,0),2),
"Lane Mile", INDEX('Coop GFs_CFs'!K:L, MATCH(B673,'Coop GFs_CFs'!B:B,0),2),
"Gas Sales", INDEX('Coop GFs_CFs'!M:N, MATCH(B673,'Coop GFs_CFs'!B:B,0),2),
"No Growth", INDEX('Coop GFs_CFs'!O:P, MATCH(B673,'Coop GFs_CFs'!B:B,0),2)
)</f>
        <v>1</v>
      </c>
      <c r="O673" s="133"/>
      <c r="P673" s="86">
        <f t="shared" si="38"/>
        <v>6.6961732972714799E-4</v>
      </c>
      <c r="Q673" s="86">
        <f t="shared" si="39"/>
        <v>6.6961732972714799E-4</v>
      </c>
      <c r="R673" s="156" t="s">
        <v>463</v>
      </c>
      <c r="S673" s="85" t="s">
        <v>446</v>
      </c>
      <c r="T673" s="85" t="s">
        <v>436</v>
      </c>
      <c r="U673" s="85" t="s">
        <v>444</v>
      </c>
      <c r="V673" s="85" t="s">
        <v>453</v>
      </c>
      <c r="W673" s="85" t="s">
        <v>464</v>
      </c>
      <c r="X673" s="85" t="s">
        <v>330</v>
      </c>
      <c r="Z673" s="42" t="s">
        <v>1872</v>
      </c>
      <c r="AA673"/>
    </row>
    <row r="674" spans="1:27" s="39" customFormat="1" x14ac:dyDescent="0.35">
      <c r="A674" s="85" t="s">
        <v>811</v>
      </c>
      <c r="B674" s="87">
        <v>51610</v>
      </c>
      <c r="C674" s="87" t="s">
        <v>10</v>
      </c>
      <c r="D674" s="86">
        <v>2.5184023145161601E-2</v>
      </c>
      <c r="E674" s="86">
        <f>SUMIFS('Ratios_MARAMA-VA'!T:T, 'Ratios_MARAMA-VA'!AA:AA, Z674)</f>
        <v>2.5184023145132399E-2</v>
      </c>
      <c r="F674" s="86">
        <f>SUMIFS('Ratios_MARAMA-VA'!J:J, 'Ratios_MARAMA-VA'!AA:AA, Z674)</f>
        <v>2.5298028546505201E-5</v>
      </c>
      <c r="G674" s="122">
        <f t="shared" si="40"/>
        <v>1.0045268939246046E-3</v>
      </c>
      <c r="H674" s="122">
        <v>2.5184023145161601E-2</v>
      </c>
      <c r="I674" s="86">
        <v>2.5298028546534535E-5</v>
      </c>
      <c r="J674" s="122">
        <v>2.5184023145161601E-2</v>
      </c>
      <c r="K674" s="86">
        <v>2.5298028546534535E-5</v>
      </c>
      <c r="L674" s="122" t="str" cm="1">
        <f t="array" ref="L674">_xlfn.SWITCH(A674,
    "District of Columbia", _xlfn.XLOOKUP(R674, '2015 O3 Growth Surrogates'!A:A, '2015 O3 Growth Surrogates'!H:H),
    "Maryland", _xlfn.XLOOKUP(R674, '2015 O3 Growth Surrogates'!A:A, '2015 O3 Growth Surrogates'!I:I),
    "Virginia", _xlfn.XLOOKUP(R674, '2015 O3 Growth Surrogates'!A:A, '2015 O3 Growth Surrogates'!J:J)
)</f>
        <v>No Growth</v>
      </c>
      <c r="M674" s="133" cm="1">
        <f t="array" ref="M674">_xlfn.SWITCH(L674,
"Employment", INDEX('Coop GFs_CFs'!C:D, MATCH(B674,'Coop GFs_CFs'!B:B,0),1),
"Population", INDEX('Coop GFs_CFs'!E:F, MATCH(B674,'Coop GFs_CFs'!B:B,0),1),
"Household", INDEX('Coop GFs_CFs'!G:H, MATCH(B674,'Coop GFs_CFs'!B:B,0),1),
"VMT", INDEX('Coop GFs_CFs'!I:J, MATCH(B674,'Coop GFs_CFs'!B:B,0),1),
"Lane Mile", INDEX('Coop GFs_CFs'!K:L, MATCH(B674,'Coop GFs_CFs'!B:B,0),1),
"Gas Sales", INDEX('Coop GFs_CFs'!M:N, MATCH(B674,'Coop GFs_CFs'!B:B,0),1),
"No Growth", INDEX('Coop GFs_CFs'!O:P, MATCH(B674,'Coop GFs_CFs'!B:B,0),1)
)</f>
        <v>1</v>
      </c>
      <c r="N674" s="133" cm="1">
        <f t="array" ref="N674">_xlfn.SWITCH(L674,
"Employment", INDEX('Coop GFs_CFs'!C:D, MATCH(B674,'Coop GFs_CFs'!B:B,0),2),
"Population", INDEX('Coop GFs_CFs'!E:F, MATCH(B674,'Coop GFs_CFs'!B:B,0),2),
"Household", INDEX('Coop GFs_CFs'!G:H, MATCH(B674,'Coop GFs_CFs'!B:B,0),2),
"VMT", INDEX('Coop GFs_CFs'!I:J, MATCH(B674,'Coop GFs_CFs'!B:B,0),2),
"Lane Mile", INDEX('Coop GFs_CFs'!K:L, MATCH(B674,'Coop GFs_CFs'!B:B,0),2),
"Gas Sales", INDEX('Coop GFs_CFs'!M:N, MATCH(B674,'Coop GFs_CFs'!B:B,0),2),
"No Growth", INDEX('Coop GFs_CFs'!O:P, MATCH(B674,'Coop GFs_CFs'!B:B,0),2)
)</f>
        <v>1</v>
      </c>
      <c r="O674" s="133"/>
      <c r="P674" s="86">
        <f t="shared" si="38"/>
        <v>2.5298028546505201E-5</v>
      </c>
      <c r="Q674" s="86">
        <f t="shared" si="39"/>
        <v>2.5298028546505201E-5</v>
      </c>
      <c r="R674" s="156" t="s">
        <v>463</v>
      </c>
      <c r="S674" s="85" t="s">
        <v>446</v>
      </c>
      <c r="T674" s="85" t="s">
        <v>436</v>
      </c>
      <c r="U674" s="85" t="s">
        <v>444</v>
      </c>
      <c r="V674" s="85" t="s">
        <v>453</v>
      </c>
      <c r="W674" s="85" t="s">
        <v>464</v>
      </c>
      <c r="X674" s="85" t="s">
        <v>330</v>
      </c>
      <c r="Z674" s="42" t="s">
        <v>1858</v>
      </c>
      <c r="AA674"/>
    </row>
    <row r="675" spans="1:27" s="39" customFormat="1" x14ac:dyDescent="0.35">
      <c r="A675" s="85" t="s">
        <v>811</v>
      </c>
      <c r="B675" s="87">
        <v>51610</v>
      </c>
      <c r="C675" s="87" t="s">
        <v>12</v>
      </c>
      <c r="D675" s="86">
        <v>0.1791675908416</v>
      </c>
      <c r="E675" s="86">
        <f>SUMIFS('Ratios_MARAMA-VA'!T:T, 'Ratios_MARAMA-VA'!AA:AA, Z675)</f>
        <v>0.179167590841391</v>
      </c>
      <c r="F675" s="86">
        <f>SUMIFS('Ratios_MARAMA-VA'!J:J, 'Ratios_MARAMA-VA'!AA:AA, Z675)</f>
        <v>1.79978663519858E-4</v>
      </c>
      <c r="G675" s="122">
        <f t="shared" si="40"/>
        <v>1.0045268939246105E-3</v>
      </c>
      <c r="H675" s="122">
        <v>0.1791675908416</v>
      </c>
      <c r="I675" s="86">
        <v>1.7997866352006793E-4</v>
      </c>
      <c r="J675" s="122">
        <v>0.1791675908416</v>
      </c>
      <c r="K675" s="86">
        <v>1.7997866352006793E-4</v>
      </c>
      <c r="L675" s="122" t="str" cm="1">
        <f t="array" ref="L675">_xlfn.SWITCH(A675,
    "District of Columbia", _xlfn.XLOOKUP(R675, '2015 O3 Growth Surrogates'!A:A, '2015 O3 Growth Surrogates'!H:H),
    "Maryland", _xlfn.XLOOKUP(R675, '2015 O3 Growth Surrogates'!A:A, '2015 O3 Growth Surrogates'!I:I),
    "Virginia", _xlfn.XLOOKUP(R675, '2015 O3 Growth Surrogates'!A:A, '2015 O3 Growth Surrogates'!J:J)
)</f>
        <v>No Growth</v>
      </c>
      <c r="M675" s="133" cm="1">
        <f t="array" ref="M675">_xlfn.SWITCH(L675,
"Employment", INDEX('Coop GFs_CFs'!C:D, MATCH(B675,'Coop GFs_CFs'!B:B,0),1),
"Population", INDEX('Coop GFs_CFs'!E:F, MATCH(B675,'Coop GFs_CFs'!B:B,0),1),
"Household", INDEX('Coop GFs_CFs'!G:H, MATCH(B675,'Coop GFs_CFs'!B:B,0),1),
"VMT", INDEX('Coop GFs_CFs'!I:J, MATCH(B675,'Coop GFs_CFs'!B:B,0),1),
"Lane Mile", INDEX('Coop GFs_CFs'!K:L, MATCH(B675,'Coop GFs_CFs'!B:B,0),1),
"Gas Sales", INDEX('Coop GFs_CFs'!M:N, MATCH(B675,'Coop GFs_CFs'!B:B,0),1),
"No Growth", INDEX('Coop GFs_CFs'!O:P, MATCH(B675,'Coop GFs_CFs'!B:B,0),1)
)</f>
        <v>1</v>
      </c>
      <c r="N675" s="133" cm="1">
        <f t="array" ref="N675">_xlfn.SWITCH(L675,
"Employment", INDEX('Coop GFs_CFs'!C:D, MATCH(B675,'Coop GFs_CFs'!B:B,0),2),
"Population", INDEX('Coop GFs_CFs'!E:F, MATCH(B675,'Coop GFs_CFs'!B:B,0),2),
"Household", INDEX('Coop GFs_CFs'!G:H, MATCH(B675,'Coop GFs_CFs'!B:B,0),2),
"VMT", INDEX('Coop GFs_CFs'!I:J, MATCH(B675,'Coop GFs_CFs'!B:B,0),2),
"Lane Mile", INDEX('Coop GFs_CFs'!K:L, MATCH(B675,'Coop GFs_CFs'!B:B,0),2),
"Gas Sales", INDEX('Coop GFs_CFs'!M:N, MATCH(B675,'Coop GFs_CFs'!B:B,0),2),
"No Growth", INDEX('Coop GFs_CFs'!O:P, MATCH(B675,'Coop GFs_CFs'!B:B,0),2)
)</f>
        <v>1</v>
      </c>
      <c r="O675" s="133"/>
      <c r="P675" s="86">
        <f t="shared" si="38"/>
        <v>1.79978663519858E-4</v>
      </c>
      <c r="Q675" s="86">
        <f t="shared" si="39"/>
        <v>1.79978663519858E-4</v>
      </c>
      <c r="R675" s="156" t="s">
        <v>463</v>
      </c>
      <c r="S675" s="85" t="s">
        <v>446</v>
      </c>
      <c r="T675" s="85" t="s">
        <v>436</v>
      </c>
      <c r="U675" s="85" t="s">
        <v>444</v>
      </c>
      <c r="V675" s="85" t="s">
        <v>453</v>
      </c>
      <c r="W675" s="85" t="s">
        <v>464</v>
      </c>
      <c r="X675" s="85" t="s">
        <v>330</v>
      </c>
      <c r="Z675" s="42" t="s">
        <v>1873</v>
      </c>
      <c r="AA675"/>
    </row>
    <row r="676" spans="1:27" s="39" customFormat="1" x14ac:dyDescent="0.35">
      <c r="A676" s="85" t="s">
        <v>811</v>
      </c>
      <c r="B676" s="87">
        <v>51683</v>
      </c>
      <c r="C676" s="87" t="s">
        <v>10</v>
      </c>
      <c r="D676" s="86">
        <v>0.128218996163392</v>
      </c>
      <c r="E676" s="86">
        <f>SUMIFS('Ratios_MARAMA-VA'!T:T, 'Ratios_MARAMA-VA'!AA:AA, Z676)</f>
        <v>0.128218996163242</v>
      </c>
      <c r="F676" s="86">
        <f>SUMIFS('Ratios_MARAMA-VA'!J:J, 'Ratios_MARAMA-VA'!AA:AA, Z676)</f>
        <v>1.2879942995799301E-4</v>
      </c>
      <c r="G676" s="122">
        <f t="shared" si="40"/>
        <v>1.0045268939246103E-3</v>
      </c>
      <c r="H676" s="122">
        <v>0.128218996163392</v>
      </c>
      <c r="I676" s="86">
        <v>1.2879942995814368E-4</v>
      </c>
      <c r="J676" s="122">
        <v>0.128218996163392</v>
      </c>
      <c r="K676" s="86">
        <v>1.2879942995814368E-4</v>
      </c>
      <c r="L676" s="122" t="str" cm="1">
        <f t="array" ref="L676">_xlfn.SWITCH(A676,
    "District of Columbia", _xlfn.XLOOKUP(R676, '2015 O3 Growth Surrogates'!A:A, '2015 O3 Growth Surrogates'!H:H),
    "Maryland", _xlfn.XLOOKUP(R676, '2015 O3 Growth Surrogates'!A:A, '2015 O3 Growth Surrogates'!I:I),
    "Virginia", _xlfn.XLOOKUP(R676, '2015 O3 Growth Surrogates'!A:A, '2015 O3 Growth Surrogates'!J:J)
)</f>
        <v>No Growth</v>
      </c>
      <c r="M676" s="133" cm="1">
        <f t="array" ref="M676">_xlfn.SWITCH(L676,
"Employment", INDEX('Coop GFs_CFs'!C:D, MATCH(B676,'Coop GFs_CFs'!B:B,0),1),
"Population", INDEX('Coop GFs_CFs'!E:F, MATCH(B676,'Coop GFs_CFs'!B:B,0),1),
"Household", INDEX('Coop GFs_CFs'!G:H, MATCH(B676,'Coop GFs_CFs'!B:B,0),1),
"VMT", INDEX('Coop GFs_CFs'!I:J, MATCH(B676,'Coop GFs_CFs'!B:B,0),1),
"Lane Mile", INDEX('Coop GFs_CFs'!K:L, MATCH(B676,'Coop GFs_CFs'!B:B,0),1),
"Gas Sales", INDEX('Coop GFs_CFs'!M:N, MATCH(B676,'Coop GFs_CFs'!B:B,0),1),
"No Growth", INDEX('Coop GFs_CFs'!O:P, MATCH(B676,'Coop GFs_CFs'!B:B,0),1)
)</f>
        <v>1</v>
      </c>
      <c r="N676" s="133" cm="1">
        <f t="array" ref="N676">_xlfn.SWITCH(L676,
"Employment", INDEX('Coop GFs_CFs'!C:D, MATCH(B676,'Coop GFs_CFs'!B:B,0),2),
"Population", INDEX('Coop GFs_CFs'!E:F, MATCH(B676,'Coop GFs_CFs'!B:B,0),2),
"Household", INDEX('Coop GFs_CFs'!G:H, MATCH(B676,'Coop GFs_CFs'!B:B,0),2),
"VMT", INDEX('Coop GFs_CFs'!I:J, MATCH(B676,'Coop GFs_CFs'!B:B,0),2),
"Lane Mile", INDEX('Coop GFs_CFs'!K:L, MATCH(B676,'Coop GFs_CFs'!B:B,0),2),
"Gas Sales", INDEX('Coop GFs_CFs'!M:N, MATCH(B676,'Coop GFs_CFs'!B:B,0),2),
"No Growth", INDEX('Coop GFs_CFs'!O:P, MATCH(B676,'Coop GFs_CFs'!B:B,0),2)
)</f>
        <v>1</v>
      </c>
      <c r="O676" s="133"/>
      <c r="P676" s="86">
        <f t="shared" si="38"/>
        <v>1.2879942995799301E-4</v>
      </c>
      <c r="Q676" s="86">
        <f t="shared" si="39"/>
        <v>1.2879942995799301E-4</v>
      </c>
      <c r="R676" s="156" t="s">
        <v>463</v>
      </c>
      <c r="S676" s="85" t="s">
        <v>446</v>
      </c>
      <c r="T676" s="85" t="s">
        <v>436</v>
      </c>
      <c r="U676" s="85" t="s">
        <v>444</v>
      </c>
      <c r="V676" s="85" t="s">
        <v>453</v>
      </c>
      <c r="W676" s="85" t="s">
        <v>464</v>
      </c>
      <c r="X676" s="85" t="s">
        <v>330</v>
      </c>
      <c r="Z676" s="42" t="s">
        <v>1860</v>
      </c>
      <c r="AA676"/>
    </row>
    <row r="677" spans="1:27" s="39" customFormat="1" x14ac:dyDescent="0.35">
      <c r="A677" s="85" t="s">
        <v>811</v>
      </c>
      <c r="B677" s="87">
        <v>51683</v>
      </c>
      <c r="C677" s="87" t="s">
        <v>12</v>
      </c>
      <c r="D677" s="86">
        <v>0.91219333142591996</v>
      </c>
      <c r="E677" s="86">
        <f>SUMIFS('Ratios_MARAMA-VA'!T:T, 'Ratios_MARAMA-VA'!AA:AA, Z677)</f>
        <v>0.91219333142486203</v>
      </c>
      <c r="F677" s="86">
        <f>SUMIFS('Ratios_MARAMA-VA'!J:J, 'Ratios_MARAMA-VA'!AA:AA, Z677)</f>
        <v>9.1632273387495496E-4</v>
      </c>
      <c r="G677" s="122">
        <f t="shared" si="40"/>
        <v>1.0045268939246055E-3</v>
      </c>
      <c r="H677" s="122">
        <v>0.91219333142591996</v>
      </c>
      <c r="I677" s="86">
        <v>9.1632273387601759E-4</v>
      </c>
      <c r="J677" s="122">
        <v>0.91219333142591996</v>
      </c>
      <c r="K677" s="86">
        <v>9.1632273387601759E-4</v>
      </c>
      <c r="L677" s="122" t="str" cm="1">
        <f t="array" ref="L677">_xlfn.SWITCH(A677,
    "District of Columbia", _xlfn.XLOOKUP(R677, '2015 O3 Growth Surrogates'!A:A, '2015 O3 Growth Surrogates'!H:H),
    "Maryland", _xlfn.XLOOKUP(R677, '2015 O3 Growth Surrogates'!A:A, '2015 O3 Growth Surrogates'!I:I),
    "Virginia", _xlfn.XLOOKUP(R677, '2015 O3 Growth Surrogates'!A:A, '2015 O3 Growth Surrogates'!J:J)
)</f>
        <v>No Growth</v>
      </c>
      <c r="M677" s="133" cm="1">
        <f t="array" ref="M677">_xlfn.SWITCH(L677,
"Employment", INDEX('Coop GFs_CFs'!C:D, MATCH(B677,'Coop GFs_CFs'!B:B,0),1),
"Population", INDEX('Coop GFs_CFs'!E:F, MATCH(B677,'Coop GFs_CFs'!B:B,0),1),
"Household", INDEX('Coop GFs_CFs'!G:H, MATCH(B677,'Coop GFs_CFs'!B:B,0),1),
"VMT", INDEX('Coop GFs_CFs'!I:J, MATCH(B677,'Coop GFs_CFs'!B:B,0),1),
"Lane Mile", INDEX('Coop GFs_CFs'!K:L, MATCH(B677,'Coop GFs_CFs'!B:B,0),1),
"Gas Sales", INDEX('Coop GFs_CFs'!M:N, MATCH(B677,'Coop GFs_CFs'!B:B,0),1),
"No Growth", INDEX('Coop GFs_CFs'!O:P, MATCH(B677,'Coop GFs_CFs'!B:B,0),1)
)</f>
        <v>1</v>
      </c>
      <c r="N677" s="133" cm="1">
        <f t="array" ref="N677">_xlfn.SWITCH(L677,
"Employment", INDEX('Coop GFs_CFs'!C:D, MATCH(B677,'Coop GFs_CFs'!B:B,0),2),
"Population", INDEX('Coop GFs_CFs'!E:F, MATCH(B677,'Coop GFs_CFs'!B:B,0),2),
"Household", INDEX('Coop GFs_CFs'!G:H, MATCH(B677,'Coop GFs_CFs'!B:B,0),2),
"VMT", INDEX('Coop GFs_CFs'!I:J, MATCH(B677,'Coop GFs_CFs'!B:B,0),2),
"Lane Mile", INDEX('Coop GFs_CFs'!K:L, MATCH(B677,'Coop GFs_CFs'!B:B,0),2),
"Gas Sales", INDEX('Coop GFs_CFs'!M:N, MATCH(B677,'Coop GFs_CFs'!B:B,0),2),
"No Growth", INDEX('Coop GFs_CFs'!O:P, MATCH(B677,'Coop GFs_CFs'!B:B,0),2)
)</f>
        <v>1</v>
      </c>
      <c r="O677" s="133"/>
      <c r="P677" s="86">
        <f t="shared" si="38"/>
        <v>9.1632273387495496E-4</v>
      </c>
      <c r="Q677" s="86">
        <f t="shared" si="39"/>
        <v>9.1632273387495496E-4</v>
      </c>
      <c r="R677" s="156" t="s">
        <v>463</v>
      </c>
      <c r="S677" s="85" t="s">
        <v>446</v>
      </c>
      <c r="T677" s="85" t="s">
        <v>436</v>
      </c>
      <c r="U677" s="85" t="s">
        <v>444</v>
      </c>
      <c r="V677" s="85" t="s">
        <v>453</v>
      </c>
      <c r="W677" s="85" t="s">
        <v>464</v>
      </c>
      <c r="X677" s="85" t="s">
        <v>330</v>
      </c>
      <c r="Z677" s="42" t="s">
        <v>1875</v>
      </c>
      <c r="AA677"/>
    </row>
    <row r="678" spans="1:27" s="39" customFormat="1" x14ac:dyDescent="0.35">
      <c r="A678" s="85" t="s">
        <v>811</v>
      </c>
      <c r="B678" s="87">
        <v>51685</v>
      </c>
      <c r="C678" s="87" t="s">
        <v>10</v>
      </c>
      <c r="D678" s="86">
        <v>3.1414582475689602E-2</v>
      </c>
      <c r="E678" s="86">
        <f>SUMIFS('Ratios_MARAMA-VA'!T:T, 'Ratios_MARAMA-VA'!AA:AA, Z678)</f>
        <v>3.1414582475653097E-2</v>
      </c>
      <c r="F678" s="86">
        <f>SUMIFS('Ratios_MARAMA-VA'!J:J, 'Ratios_MARAMA-VA'!AA:AA, Z678)</f>
        <v>3.1556792958206097E-5</v>
      </c>
      <c r="G678" s="122">
        <f t="shared" si="40"/>
        <v>1.0045268939246038E-3</v>
      </c>
      <c r="H678" s="122">
        <v>3.1414582475689602E-2</v>
      </c>
      <c r="I678" s="86">
        <v>3.1556792958242763E-5</v>
      </c>
      <c r="J678" s="122">
        <v>3.1414582475689602E-2</v>
      </c>
      <c r="K678" s="86">
        <v>3.1556792958242763E-5</v>
      </c>
      <c r="L678" s="122" t="str" cm="1">
        <f t="array" ref="L678">_xlfn.SWITCH(A678,
    "District of Columbia", _xlfn.XLOOKUP(R678, '2015 O3 Growth Surrogates'!A:A, '2015 O3 Growth Surrogates'!H:H),
    "Maryland", _xlfn.XLOOKUP(R678, '2015 O3 Growth Surrogates'!A:A, '2015 O3 Growth Surrogates'!I:I),
    "Virginia", _xlfn.XLOOKUP(R678, '2015 O3 Growth Surrogates'!A:A, '2015 O3 Growth Surrogates'!J:J)
)</f>
        <v>No Growth</v>
      </c>
      <c r="M678" s="133" cm="1">
        <f t="array" ref="M678">_xlfn.SWITCH(L678,
"Employment", INDEX('Coop GFs_CFs'!C:D, MATCH(B678,'Coop GFs_CFs'!B:B,0),1),
"Population", INDEX('Coop GFs_CFs'!E:F, MATCH(B678,'Coop GFs_CFs'!B:B,0),1),
"Household", INDEX('Coop GFs_CFs'!G:H, MATCH(B678,'Coop GFs_CFs'!B:B,0),1),
"VMT", INDEX('Coop GFs_CFs'!I:J, MATCH(B678,'Coop GFs_CFs'!B:B,0),1),
"Lane Mile", INDEX('Coop GFs_CFs'!K:L, MATCH(B678,'Coop GFs_CFs'!B:B,0),1),
"Gas Sales", INDEX('Coop GFs_CFs'!M:N, MATCH(B678,'Coop GFs_CFs'!B:B,0),1),
"No Growth", INDEX('Coop GFs_CFs'!O:P, MATCH(B678,'Coop GFs_CFs'!B:B,0),1)
)</f>
        <v>1</v>
      </c>
      <c r="N678" s="133" cm="1">
        <f t="array" ref="N678">_xlfn.SWITCH(L678,
"Employment", INDEX('Coop GFs_CFs'!C:D, MATCH(B678,'Coop GFs_CFs'!B:B,0),2),
"Population", INDEX('Coop GFs_CFs'!E:F, MATCH(B678,'Coop GFs_CFs'!B:B,0),2),
"Household", INDEX('Coop GFs_CFs'!G:H, MATCH(B678,'Coop GFs_CFs'!B:B,0),2),
"VMT", INDEX('Coop GFs_CFs'!I:J, MATCH(B678,'Coop GFs_CFs'!B:B,0),2),
"Lane Mile", INDEX('Coop GFs_CFs'!K:L, MATCH(B678,'Coop GFs_CFs'!B:B,0),2),
"Gas Sales", INDEX('Coop GFs_CFs'!M:N, MATCH(B678,'Coop GFs_CFs'!B:B,0),2),
"No Growth", INDEX('Coop GFs_CFs'!O:P, MATCH(B678,'Coop GFs_CFs'!B:B,0),2)
)</f>
        <v>1</v>
      </c>
      <c r="O678" s="133"/>
      <c r="P678" s="86">
        <f t="shared" si="38"/>
        <v>3.1556792958206097E-5</v>
      </c>
      <c r="Q678" s="86">
        <f t="shared" si="39"/>
        <v>3.1556792958206097E-5</v>
      </c>
      <c r="R678" s="156" t="s">
        <v>463</v>
      </c>
      <c r="S678" s="85" t="s">
        <v>446</v>
      </c>
      <c r="T678" s="85" t="s">
        <v>436</v>
      </c>
      <c r="U678" s="85" t="s">
        <v>444</v>
      </c>
      <c r="V678" s="85" t="s">
        <v>453</v>
      </c>
      <c r="W678" s="85" t="s">
        <v>464</v>
      </c>
      <c r="X678" s="85" t="s">
        <v>330</v>
      </c>
      <c r="Z678" s="42" t="s">
        <v>1861</v>
      </c>
      <c r="AA678"/>
    </row>
    <row r="679" spans="1:27" s="39" customFormat="1" x14ac:dyDescent="0.35">
      <c r="A679" s="85" t="s">
        <v>811</v>
      </c>
      <c r="B679" s="87">
        <v>51685</v>
      </c>
      <c r="C679" s="87" t="s">
        <v>12</v>
      </c>
      <c r="D679" s="86">
        <v>0.223493911089504</v>
      </c>
      <c r="E679" s="86">
        <f>SUMIFS('Ratios_MARAMA-VA'!T:T, 'Ratios_MARAMA-VA'!AA:AA, Z679)</f>
        <v>0.22349391108924399</v>
      </c>
      <c r="F679" s="86">
        <f>SUMIFS('Ratios_MARAMA-VA'!J:J, 'Ratios_MARAMA-VA'!AA:AA, Z679)</f>
        <v>2.2450564431754E-4</v>
      </c>
      <c r="G679" s="122">
        <f t="shared" si="40"/>
        <v>1.0045268939246046E-3</v>
      </c>
      <c r="H679" s="122">
        <v>0.223493911089504</v>
      </c>
      <c r="I679" s="86">
        <v>2.2450564431780121E-4</v>
      </c>
      <c r="J679" s="122">
        <v>0.223493911089504</v>
      </c>
      <c r="K679" s="86">
        <v>2.2450564431780121E-4</v>
      </c>
      <c r="L679" s="122" t="str" cm="1">
        <f t="array" ref="L679">_xlfn.SWITCH(A679,
    "District of Columbia", _xlfn.XLOOKUP(R679, '2015 O3 Growth Surrogates'!A:A, '2015 O3 Growth Surrogates'!H:H),
    "Maryland", _xlfn.XLOOKUP(R679, '2015 O3 Growth Surrogates'!A:A, '2015 O3 Growth Surrogates'!I:I),
    "Virginia", _xlfn.XLOOKUP(R679, '2015 O3 Growth Surrogates'!A:A, '2015 O3 Growth Surrogates'!J:J)
)</f>
        <v>No Growth</v>
      </c>
      <c r="M679" s="133" cm="1">
        <f t="array" ref="M679">_xlfn.SWITCH(L679,
"Employment", INDEX('Coop GFs_CFs'!C:D, MATCH(B679,'Coop GFs_CFs'!B:B,0),1),
"Population", INDEX('Coop GFs_CFs'!E:F, MATCH(B679,'Coop GFs_CFs'!B:B,0),1),
"Household", INDEX('Coop GFs_CFs'!G:H, MATCH(B679,'Coop GFs_CFs'!B:B,0),1),
"VMT", INDEX('Coop GFs_CFs'!I:J, MATCH(B679,'Coop GFs_CFs'!B:B,0),1),
"Lane Mile", INDEX('Coop GFs_CFs'!K:L, MATCH(B679,'Coop GFs_CFs'!B:B,0),1),
"Gas Sales", INDEX('Coop GFs_CFs'!M:N, MATCH(B679,'Coop GFs_CFs'!B:B,0),1),
"No Growth", INDEX('Coop GFs_CFs'!O:P, MATCH(B679,'Coop GFs_CFs'!B:B,0),1)
)</f>
        <v>1</v>
      </c>
      <c r="N679" s="133" cm="1">
        <f t="array" ref="N679">_xlfn.SWITCH(L679,
"Employment", INDEX('Coop GFs_CFs'!C:D, MATCH(B679,'Coop GFs_CFs'!B:B,0),2),
"Population", INDEX('Coop GFs_CFs'!E:F, MATCH(B679,'Coop GFs_CFs'!B:B,0),2),
"Household", INDEX('Coop GFs_CFs'!G:H, MATCH(B679,'Coop GFs_CFs'!B:B,0),2),
"VMT", INDEX('Coop GFs_CFs'!I:J, MATCH(B679,'Coop GFs_CFs'!B:B,0),2),
"Lane Mile", INDEX('Coop GFs_CFs'!K:L, MATCH(B679,'Coop GFs_CFs'!B:B,0),2),
"Gas Sales", INDEX('Coop GFs_CFs'!M:N, MATCH(B679,'Coop GFs_CFs'!B:B,0),2),
"No Growth", INDEX('Coop GFs_CFs'!O:P, MATCH(B679,'Coop GFs_CFs'!B:B,0),2)
)</f>
        <v>1</v>
      </c>
      <c r="O679" s="133"/>
      <c r="P679" s="86">
        <f t="shared" si="38"/>
        <v>2.2450564431754E-4</v>
      </c>
      <c r="Q679" s="86">
        <f t="shared" si="39"/>
        <v>2.2450564431754E-4</v>
      </c>
      <c r="R679" s="156" t="s">
        <v>463</v>
      </c>
      <c r="S679" s="85" t="s">
        <v>446</v>
      </c>
      <c r="T679" s="85" t="s">
        <v>436</v>
      </c>
      <c r="U679" s="85" t="s">
        <v>444</v>
      </c>
      <c r="V679" s="85" t="s">
        <v>453</v>
      </c>
      <c r="W679" s="85" t="s">
        <v>464</v>
      </c>
      <c r="X679" s="85" t="s">
        <v>330</v>
      </c>
      <c r="Z679" s="42" t="s">
        <v>1876</v>
      </c>
      <c r="AA679"/>
    </row>
    <row r="680" spans="1:27" s="39" customFormat="1" x14ac:dyDescent="0.35">
      <c r="A680" s="85" t="s">
        <v>9</v>
      </c>
      <c r="B680" s="87">
        <v>11001</v>
      </c>
      <c r="C680" s="87" t="s">
        <v>10</v>
      </c>
      <c r="D680" s="86">
        <v>1.138318E-2</v>
      </c>
      <c r="E680" s="86">
        <f>SUMIFS('Ratios_MARAMA-VA'!T:T, 'Ratios_MARAMA-VA'!AA:AA, Z680)</f>
        <v>1.13831799999867E-2</v>
      </c>
      <c r="F680" s="86">
        <f>SUMIFS('Ratios_MARAMA-VA'!J:J, 'Ratios_MARAMA-VA'!AA:AA, Z680)</f>
        <v>1.14347104483714E-5</v>
      </c>
      <c r="G680" s="122">
        <f t="shared" si="40"/>
        <v>1.0045268939246116E-3</v>
      </c>
      <c r="H680" s="122">
        <v>1.138318E-2</v>
      </c>
      <c r="I680" s="86">
        <v>1.1434710448384759E-5</v>
      </c>
      <c r="J680" s="122">
        <v>1.138318E-2</v>
      </c>
      <c r="K680" s="86">
        <v>1.1434710448384759E-5</v>
      </c>
      <c r="L680" s="122" t="str" cm="1">
        <f t="array" ref="L680">_xlfn.SWITCH(A680,
    "District of Columbia", _xlfn.XLOOKUP(R680, '2015 O3 Growth Surrogates'!A:A, '2015 O3 Growth Surrogates'!H:H),
    "Maryland", _xlfn.XLOOKUP(R680, '2015 O3 Growth Surrogates'!A:A, '2015 O3 Growth Surrogates'!I:I),
    "Virginia", _xlfn.XLOOKUP(R680, '2015 O3 Growth Surrogates'!A:A, '2015 O3 Growth Surrogates'!J:J)
)</f>
        <v>No Growth</v>
      </c>
      <c r="M680" s="133" cm="1">
        <f t="array" ref="M680">_xlfn.SWITCH(L680,
"Employment", INDEX('Coop GFs_CFs'!C:D, MATCH(B680,'Coop GFs_CFs'!B:B,0),1),
"Population", INDEX('Coop GFs_CFs'!E:F, MATCH(B680,'Coop GFs_CFs'!B:B,0),1),
"Household", INDEX('Coop GFs_CFs'!G:H, MATCH(B680,'Coop GFs_CFs'!B:B,0),1),
"VMT", INDEX('Coop GFs_CFs'!I:J, MATCH(B680,'Coop GFs_CFs'!B:B,0),1),
"Lane Mile", INDEX('Coop GFs_CFs'!K:L, MATCH(B680,'Coop GFs_CFs'!B:B,0),1),
"Gas Sales", INDEX('Coop GFs_CFs'!M:N, MATCH(B680,'Coop GFs_CFs'!B:B,0),1),
"No Growth", INDEX('Coop GFs_CFs'!O:P, MATCH(B680,'Coop GFs_CFs'!B:B,0),1)
)</f>
        <v>1</v>
      </c>
      <c r="N680" s="133" cm="1">
        <f t="array" ref="N680">_xlfn.SWITCH(L680,
"Employment", INDEX('Coop GFs_CFs'!C:D, MATCH(B680,'Coop GFs_CFs'!B:B,0),2),
"Population", INDEX('Coop GFs_CFs'!E:F, MATCH(B680,'Coop GFs_CFs'!B:B,0),2),
"Household", INDEX('Coop GFs_CFs'!G:H, MATCH(B680,'Coop GFs_CFs'!B:B,0),2),
"VMT", INDEX('Coop GFs_CFs'!I:J, MATCH(B680,'Coop GFs_CFs'!B:B,0),2),
"Lane Mile", INDEX('Coop GFs_CFs'!K:L, MATCH(B680,'Coop GFs_CFs'!B:B,0),2),
"Gas Sales", INDEX('Coop GFs_CFs'!M:N, MATCH(B680,'Coop GFs_CFs'!B:B,0),2),
"No Growth", INDEX('Coop GFs_CFs'!O:P, MATCH(B680,'Coop GFs_CFs'!B:B,0),2)
)</f>
        <v>1</v>
      </c>
      <c r="O680" s="133"/>
      <c r="P680" s="86">
        <f t="shared" si="38"/>
        <v>1.14347104483714E-5</v>
      </c>
      <c r="Q680" s="86">
        <f t="shared" si="39"/>
        <v>1.14347104483714E-5</v>
      </c>
      <c r="R680" s="156" t="s">
        <v>461</v>
      </c>
      <c r="S680" s="85" t="s">
        <v>446</v>
      </c>
      <c r="T680" s="85" t="s">
        <v>436</v>
      </c>
      <c r="U680" s="85" t="s">
        <v>444</v>
      </c>
      <c r="V680" s="85" t="s">
        <v>453</v>
      </c>
      <c r="W680" s="85" t="s">
        <v>462</v>
      </c>
      <c r="X680" s="85" t="s">
        <v>330</v>
      </c>
      <c r="Z680" s="42" t="s">
        <v>1878</v>
      </c>
      <c r="AA680"/>
    </row>
    <row r="681" spans="1:27" s="39" customFormat="1" x14ac:dyDescent="0.35">
      <c r="A681" s="85" t="s">
        <v>9</v>
      </c>
      <c r="B681" s="87">
        <v>11001</v>
      </c>
      <c r="C681" s="87" t="s">
        <v>12</v>
      </c>
      <c r="D681" s="86">
        <v>8.5373859999999996E-2</v>
      </c>
      <c r="E681" s="86">
        <f>SUMIFS('Ratios_MARAMA-VA'!T:T, 'Ratios_MARAMA-VA'!AA:AA, Z681)</f>
        <v>8.5373859999901103E-2</v>
      </c>
      <c r="F681" s="86">
        <f>SUMIFS('Ratios_MARAMA-VA'!J:J, 'Ratios_MARAMA-VA'!AA:AA, Z681)</f>
        <v>8.5760338408054501E-5</v>
      </c>
      <c r="G681" s="122">
        <f t="shared" si="40"/>
        <v>1.0045268939246023E-3</v>
      </c>
      <c r="H681" s="122">
        <v>8.5373859999999996E-2</v>
      </c>
      <c r="I681" s="86">
        <v>8.5760338408153841E-5</v>
      </c>
      <c r="J681" s="122">
        <v>8.5373859999999996E-2</v>
      </c>
      <c r="K681" s="86">
        <v>8.5760338408153841E-5</v>
      </c>
      <c r="L681" s="122" t="str" cm="1">
        <f t="array" ref="L681">_xlfn.SWITCH(A681,
    "District of Columbia", _xlfn.XLOOKUP(R681, '2015 O3 Growth Surrogates'!A:A, '2015 O3 Growth Surrogates'!H:H),
    "Maryland", _xlfn.XLOOKUP(R681, '2015 O3 Growth Surrogates'!A:A, '2015 O3 Growth Surrogates'!I:I),
    "Virginia", _xlfn.XLOOKUP(R681, '2015 O3 Growth Surrogates'!A:A, '2015 O3 Growth Surrogates'!J:J)
)</f>
        <v>No Growth</v>
      </c>
      <c r="M681" s="133" cm="1">
        <f t="array" ref="M681">_xlfn.SWITCH(L681,
"Employment", INDEX('Coop GFs_CFs'!C:D, MATCH(B681,'Coop GFs_CFs'!B:B,0),1),
"Population", INDEX('Coop GFs_CFs'!E:F, MATCH(B681,'Coop GFs_CFs'!B:B,0),1),
"Household", INDEX('Coop GFs_CFs'!G:H, MATCH(B681,'Coop GFs_CFs'!B:B,0),1),
"VMT", INDEX('Coop GFs_CFs'!I:J, MATCH(B681,'Coop GFs_CFs'!B:B,0),1),
"Lane Mile", INDEX('Coop GFs_CFs'!K:L, MATCH(B681,'Coop GFs_CFs'!B:B,0),1),
"Gas Sales", INDEX('Coop GFs_CFs'!M:N, MATCH(B681,'Coop GFs_CFs'!B:B,0),1),
"No Growth", INDEX('Coop GFs_CFs'!O:P, MATCH(B681,'Coop GFs_CFs'!B:B,0),1)
)</f>
        <v>1</v>
      </c>
      <c r="N681" s="133" cm="1">
        <f t="array" ref="N681">_xlfn.SWITCH(L681,
"Employment", INDEX('Coop GFs_CFs'!C:D, MATCH(B681,'Coop GFs_CFs'!B:B,0),2),
"Population", INDEX('Coop GFs_CFs'!E:F, MATCH(B681,'Coop GFs_CFs'!B:B,0),2),
"Household", INDEX('Coop GFs_CFs'!G:H, MATCH(B681,'Coop GFs_CFs'!B:B,0),2),
"VMT", INDEX('Coop GFs_CFs'!I:J, MATCH(B681,'Coop GFs_CFs'!B:B,0),2),
"Lane Mile", INDEX('Coop GFs_CFs'!K:L, MATCH(B681,'Coop GFs_CFs'!B:B,0),2),
"Gas Sales", INDEX('Coop GFs_CFs'!M:N, MATCH(B681,'Coop GFs_CFs'!B:B,0),2),
"No Growth", INDEX('Coop GFs_CFs'!O:P, MATCH(B681,'Coop GFs_CFs'!B:B,0),2)
)</f>
        <v>1</v>
      </c>
      <c r="O681" s="133"/>
      <c r="P681" s="86">
        <f t="shared" si="38"/>
        <v>8.5760338408054501E-5</v>
      </c>
      <c r="Q681" s="86">
        <f t="shared" si="39"/>
        <v>8.5760338408054501E-5</v>
      </c>
      <c r="R681" s="156" t="s">
        <v>461</v>
      </c>
      <c r="S681" s="85" t="s">
        <v>446</v>
      </c>
      <c r="T681" s="85" t="s">
        <v>436</v>
      </c>
      <c r="U681" s="85" t="s">
        <v>444</v>
      </c>
      <c r="V681" s="85" t="s">
        <v>453</v>
      </c>
      <c r="W681" s="85" t="s">
        <v>462</v>
      </c>
      <c r="X681" s="85" t="s">
        <v>330</v>
      </c>
      <c r="Z681" s="42" t="s">
        <v>1893</v>
      </c>
      <c r="AA681"/>
    </row>
    <row r="682" spans="1:27" s="39" customFormat="1" x14ac:dyDescent="0.35">
      <c r="A682" s="85" t="s">
        <v>497</v>
      </c>
      <c r="B682" s="87">
        <v>24009</v>
      </c>
      <c r="C682" s="87" t="s">
        <v>10</v>
      </c>
      <c r="D682" s="86">
        <v>1.4744252245701801</v>
      </c>
      <c r="E682" s="86">
        <f>SUMIFS('Ratios_MARAMA-VA'!T:T, 'Ratios_MARAMA-VA'!AA:AA, Z682)</f>
        <v>1.4744252245684699</v>
      </c>
      <c r="F682" s="86">
        <f>SUMIFS('Ratios_MARAMA-VA'!J:J, 'Ratios_MARAMA-VA'!AA:AA, Z682)</f>
        <v>1.4810997911598499E-3</v>
      </c>
      <c r="G682" s="122">
        <f t="shared" si="40"/>
        <v>1.0045268939246027E-3</v>
      </c>
      <c r="H682" s="122">
        <v>1.4744252245701801</v>
      </c>
      <c r="I682" s="86">
        <v>1.4810997911615677E-3</v>
      </c>
      <c r="J682" s="122">
        <v>1.4744252245701801</v>
      </c>
      <c r="K682" s="86">
        <v>1.4810997911615677E-3</v>
      </c>
      <c r="L682" s="122" t="str" cm="1">
        <f t="array" ref="L682">_xlfn.SWITCH(A682,
    "District of Columbia", _xlfn.XLOOKUP(R682, '2015 O3 Growth Surrogates'!A:A, '2015 O3 Growth Surrogates'!H:H),
    "Maryland", _xlfn.XLOOKUP(R682, '2015 O3 Growth Surrogates'!A:A, '2015 O3 Growth Surrogates'!I:I),
    "Virginia", _xlfn.XLOOKUP(R682, '2015 O3 Growth Surrogates'!A:A, '2015 O3 Growth Surrogates'!J:J)
)</f>
        <v>Household</v>
      </c>
      <c r="M682" s="133" cm="1">
        <f t="array" ref="M682">_xlfn.SWITCH(L682,
"Employment", INDEX('Coop GFs_CFs'!C:D, MATCH(B682,'Coop GFs_CFs'!B:B,0),1),
"Population", INDEX('Coop GFs_CFs'!E:F, MATCH(B682,'Coop GFs_CFs'!B:B,0),1),
"Household", INDEX('Coop GFs_CFs'!G:H, MATCH(B682,'Coop GFs_CFs'!B:B,0),1),
"VMT", INDEX('Coop GFs_CFs'!I:J, MATCH(B682,'Coop GFs_CFs'!B:B,0),1),
"Lane Mile", INDEX('Coop GFs_CFs'!K:L, MATCH(B682,'Coop GFs_CFs'!B:B,0),1),
"Gas Sales", INDEX('Coop GFs_CFs'!M:N, MATCH(B682,'Coop GFs_CFs'!B:B,0),1),
"No Growth", INDEX('Coop GFs_CFs'!O:P, MATCH(B682,'Coop GFs_CFs'!B:B,0),1)
)</f>
        <v>1.0717053327861332</v>
      </c>
      <c r="N682" s="133" cm="1">
        <f t="array" ref="N682">_xlfn.SWITCH(L682,
"Employment", INDEX('Coop GFs_CFs'!C:D, MATCH(B682,'Coop GFs_CFs'!B:B,0),2),
"Population", INDEX('Coop GFs_CFs'!E:F, MATCH(B682,'Coop GFs_CFs'!B:B,0),2),
"Household", INDEX('Coop GFs_CFs'!G:H, MATCH(B682,'Coop GFs_CFs'!B:B,0),2),
"VMT", INDEX('Coop GFs_CFs'!I:J, MATCH(B682,'Coop GFs_CFs'!B:B,0),2),
"Lane Mile", INDEX('Coop GFs_CFs'!K:L, MATCH(B682,'Coop GFs_CFs'!B:B,0),2),
"Gas Sales", INDEX('Coop GFs_CFs'!M:N, MATCH(B682,'Coop GFs_CFs'!B:B,0),2),
"No Growth", INDEX('Coop GFs_CFs'!O:P, MATCH(B682,'Coop GFs_CFs'!B:B,0),2)
)</f>
        <v>1.0941988750211236</v>
      </c>
      <c r="O682" s="133"/>
      <c r="P682" s="86">
        <f t="shared" si="38"/>
        <v>1.5873025445744394E-3</v>
      </c>
      <c r="Q682" s="86">
        <f t="shared" si="39"/>
        <v>1.6206177252811288E-3</v>
      </c>
      <c r="R682" s="156" t="s">
        <v>461</v>
      </c>
      <c r="S682" s="85" t="s">
        <v>446</v>
      </c>
      <c r="T682" s="85" t="s">
        <v>436</v>
      </c>
      <c r="U682" s="85" t="s">
        <v>444</v>
      </c>
      <c r="V682" s="85" t="s">
        <v>453</v>
      </c>
      <c r="W682" s="85" t="s">
        <v>462</v>
      </c>
      <c r="X682" s="85" t="s">
        <v>330</v>
      </c>
      <c r="Z682" s="42" t="s">
        <v>1879</v>
      </c>
      <c r="AA682"/>
    </row>
    <row r="683" spans="1:27" s="39" customFormat="1" x14ac:dyDescent="0.35">
      <c r="A683" s="85" t="s">
        <v>497</v>
      </c>
      <c r="B683" s="87">
        <v>24009</v>
      </c>
      <c r="C683" s="87" t="s">
        <v>12</v>
      </c>
      <c r="D683" s="86">
        <v>11.0581891842763</v>
      </c>
      <c r="E683" s="86">
        <f>SUMIFS('Ratios_MARAMA-VA'!T:T, 'Ratios_MARAMA-VA'!AA:AA, Z683)</f>
        <v>11.058189184263499</v>
      </c>
      <c r="F683" s="86">
        <f>SUMIFS('Ratios_MARAMA-VA'!J:J, 'Ratios_MARAMA-VA'!AA:AA, Z683)</f>
        <v>1.1108248433698901E-2</v>
      </c>
      <c r="G683" s="122">
        <f t="shared" si="40"/>
        <v>1.0045268939246075E-3</v>
      </c>
      <c r="H683" s="122">
        <v>11.0581891842763</v>
      </c>
      <c r="I683" s="86">
        <v>1.110824843371176E-2</v>
      </c>
      <c r="J683" s="122">
        <v>11.0581891842763</v>
      </c>
      <c r="K683" s="86">
        <v>1.110824843371176E-2</v>
      </c>
      <c r="L683" s="122" t="str" cm="1">
        <f t="array" ref="L683">_xlfn.SWITCH(A683,
    "District of Columbia", _xlfn.XLOOKUP(R683, '2015 O3 Growth Surrogates'!A:A, '2015 O3 Growth Surrogates'!H:H),
    "Maryland", _xlfn.XLOOKUP(R683, '2015 O3 Growth Surrogates'!A:A, '2015 O3 Growth Surrogates'!I:I),
    "Virginia", _xlfn.XLOOKUP(R683, '2015 O3 Growth Surrogates'!A:A, '2015 O3 Growth Surrogates'!J:J)
)</f>
        <v>Household</v>
      </c>
      <c r="M683" s="133" cm="1">
        <f t="array" ref="M683">_xlfn.SWITCH(L683,
"Employment", INDEX('Coop GFs_CFs'!C:D, MATCH(B683,'Coop GFs_CFs'!B:B,0),1),
"Population", INDEX('Coop GFs_CFs'!E:F, MATCH(B683,'Coop GFs_CFs'!B:B,0),1),
"Household", INDEX('Coop GFs_CFs'!G:H, MATCH(B683,'Coop GFs_CFs'!B:B,0),1),
"VMT", INDEX('Coop GFs_CFs'!I:J, MATCH(B683,'Coop GFs_CFs'!B:B,0),1),
"Lane Mile", INDEX('Coop GFs_CFs'!K:L, MATCH(B683,'Coop GFs_CFs'!B:B,0),1),
"Gas Sales", INDEX('Coop GFs_CFs'!M:N, MATCH(B683,'Coop GFs_CFs'!B:B,0),1),
"No Growth", INDEX('Coop GFs_CFs'!O:P, MATCH(B683,'Coop GFs_CFs'!B:B,0),1)
)</f>
        <v>1.0717053327861332</v>
      </c>
      <c r="N683" s="133" cm="1">
        <f t="array" ref="N683">_xlfn.SWITCH(L683,
"Employment", INDEX('Coop GFs_CFs'!C:D, MATCH(B683,'Coop GFs_CFs'!B:B,0),2),
"Population", INDEX('Coop GFs_CFs'!E:F, MATCH(B683,'Coop GFs_CFs'!B:B,0),2),
"Household", INDEX('Coop GFs_CFs'!G:H, MATCH(B683,'Coop GFs_CFs'!B:B,0),2),
"VMT", INDEX('Coop GFs_CFs'!I:J, MATCH(B683,'Coop GFs_CFs'!B:B,0),2),
"Lane Mile", INDEX('Coop GFs_CFs'!K:L, MATCH(B683,'Coop GFs_CFs'!B:B,0),2),
"Gas Sales", INDEX('Coop GFs_CFs'!M:N, MATCH(B683,'Coop GFs_CFs'!B:B,0),2),
"No Growth", INDEX('Coop GFs_CFs'!O:P, MATCH(B683,'Coop GFs_CFs'!B:B,0),2)
)</f>
        <v>1.0941988750211236</v>
      </c>
      <c r="O683" s="133"/>
      <c r="P683" s="86">
        <f t="shared" si="38"/>
        <v>1.1904769084308323E-2</v>
      </c>
      <c r="Q683" s="86">
        <f t="shared" si="39"/>
        <v>1.2154632939608495E-2</v>
      </c>
      <c r="R683" s="156" t="s">
        <v>461</v>
      </c>
      <c r="S683" s="85" t="s">
        <v>446</v>
      </c>
      <c r="T683" s="85" t="s">
        <v>436</v>
      </c>
      <c r="U683" s="85" t="s">
        <v>444</v>
      </c>
      <c r="V683" s="85" t="s">
        <v>453</v>
      </c>
      <c r="W683" s="85" t="s">
        <v>462</v>
      </c>
      <c r="X683" s="85" t="s">
        <v>330</v>
      </c>
      <c r="Z683" s="42" t="s">
        <v>1894</v>
      </c>
      <c r="AA683"/>
    </row>
    <row r="684" spans="1:27" s="39" customFormat="1" x14ac:dyDescent="0.35">
      <c r="A684" s="85" t="s">
        <v>497</v>
      </c>
      <c r="B684" s="87">
        <v>24017</v>
      </c>
      <c r="C684" s="87" t="s">
        <v>10</v>
      </c>
      <c r="D684" s="86">
        <v>2.0488514688627202</v>
      </c>
      <c r="E684" s="86">
        <f>SUMIFS('Ratios_MARAMA-VA'!T:T, 'Ratios_MARAMA-VA'!AA:AA, Z684)</f>
        <v>2.0488514688603399</v>
      </c>
      <c r="F684" s="86">
        <f>SUMIFS('Ratios_MARAMA-VA'!J:J, 'Ratios_MARAMA-VA'!AA:AA, Z684)</f>
        <v>2.0581264021271401E-3</v>
      </c>
      <c r="G684" s="122">
        <f t="shared" si="40"/>
        <v>1.0045268939246042E-3</v>
      </c>
      <c r="H684" s="122">
        <v>2.0488514688627202</v>
      </c>
      <c r="I684" s="86">
        <v>2.058126402129531E-3</v>
      </c>
      <c r="J684" s="122">
        <v>2.0488514688627202</v>
      </c>
      <c r="K684" s="86">
        <v>2.058126402129531E-3</v>
      </c>
      <c r="L684" s="122" t="str" cm="1">
        <f t="array" ref="L684">_xlfn.SWITCH(A684,
    "District of Columbia", _xlfn.XLOOKUP(R684, '2015 O3 Growth Surrogates'!A:A, '2015 O3 Growth Surrogates'!H:H),
    "Maryland", _xlfn.XLOOKUP(R684, '2015 O3 Growth Surrogates'!A:A, '2015 O3 Growth Surrogates'!I:I),
    "Virginia", _xlfn.XLOOKUP(R684, '2015 O3 Growth Surrogates'!A:A, '2015 O3 Growth Surrogates'!J:J)
)</f>
        <v>Household</v>
      </c>
      <c r="M684" s="133" cm="1">
        <f t="array" ref="M684">_xlfn.SWITCH(L684,
"Employment", INDEX('Coop GFs_CFs'!C:D, MATCH(B684,'Coop GFs_CFs'!B:B,0),1),
"Population", INDEX('Coop GFs_CFs'!E:F, MATCH(B684,'Coop GFs_CFs'!B:B,0),1),
"Household", INDEX('Coop GFs_CFs'!G:H, MATCH(B684,'Coop GFs_CFs'!B:B,0),1),
"VMT", INDEX('Coop GFs_CFs'!I:J, MATCH(B684,'Coop GFs_CFs'!B:B,0),1),
"Lane Mile", INDEX('Coop GFs_CFs'!K:L, MATCH(B684,'Coop GFs_CFs'!B:B,0),1),
"Gas Sales", INDEX('Coop GFs_CFs'!M:N, MATCH(B684,'Coop GFs_CFs'!B:B,0),1),
"No Growth", INDEX('Coop GFs_CFs'!O:P, MATCH(B684,'Coop GFs_CFs'!B:B,0),1)
)</f>
        <v>1.1901345613926138</v>
      </c>
      <c r="N684" s="133" cm="1">
        <f t="array" ref="N684">_xlfn.SWITCH(L684,
"Employment", INDEX('Coop GFs_CFs'!C:D, MATCH(B684,'Coop GFs_CFs'!B:B,0),2),
"Population", INDEX('Coop GFs_CFs'!E:F, MATCH(B684,'Coop GFs_CFs'!B:B,0),2),
"Household", INDEX('Coop GFs_CFs'!G:H, MATCH(B684,'Coop GFs_CFs'!B:B,0),2),
"VMT", INDEX('Coop GFs_CFs'!I:J, MATCH(B684,'Coop GFs_CFs'!B:B,0),2),
"Lane Mile", INDEX('Coop GFs_CFs'!K:L, MATCH(B684,'Coop GFs_CFs'!B:B,0),2),
"Gas Sales", INDEX('Coop GFs_CFs'!M:N, MATCH(B684,'Coop GFs_CFs'!B:B,0),2),
"No Growth", INDEX('Coop GFs_CFs'!O:P, MATCH(B684,'Coop GFs_CFs'!B:B,0),2)
)</f>
        <v>1.2607033014443205</v>
      </c>
      <c r="O684" s="133"/>
      <c r="P684" s="86">
        <f t="shared" si="38"/>
        <v>2.4494473628861421E-3</v>
      </c>
      <c r="Q684" s="86">
        <f t="shared" si="39"/>
        <v>2.5946867499514067E-3</v>
      </c>
      <c r="R684" s="156" t="s">
        <v>461</v>
      </c>
      <c r="S684" s="85" t="s">
        <v>446</v>
      </c>
      <c r="T684" s="85" t="s">
        <v>436</v>
      </c>
      <c r="U684" s="85" t="s">
        <v>444</v>
      </c>
      <c r="V684" s="85" t="s">
        <v>453</v>
      </c>
      <c r="W684" s="85" t="s">
        <v>462</v>
      </c>
      <c r="X684" s="85" t="s">
        <v>330</v>
      </c>
      <c r="Z684" s="42" t="s">
        <v>1880</v>
      </c>
      <c r="AA684"/>
    </row>
    <row r="685" spans="1:27" s="39" customFormat="1" x14ac:dyDescent="0.35">
      <c r="A685" s="85" t="s">
        <v>497</v>
      </c>
      <c r="B685" s="87">
        <v>24017</v>
      </c>
      <c r="C685" s="87" t="s">
        <v>12</v>
      </c>
      <c r="D685" s="86">
        <v>15.3663882457732</v>
      </c>
      <c r="E685" s="86">
        <f>SUMIFS('Ratios_MARAMA-VA'!T:T, 'Ratios_MARAMA-VA'!AA:AA, Z685)</f>
        <v>15.366388245755299</v>
      </c>
      <c r="F685" s="86">
        <f>SUMIFS('Ratios_MARAMA-VA'!J:J, 'Ratios_MARAMA-VA'!AA:AA, Z685)</f>
        <v>1.54359502553482E-2</v>
      </c>
      <c r="G685" s="122">
        <f t="shared" si="40"/>
        <v>1.0045268939246094E-3</v>
      </c>
      <c r="H685" s="122">
        <v>15.3663882457732</v>
      </c>
      <c r="I685" s="86">
        <v>1.543595025536618E-2</v>
      </c>
      <c r="J685" s="122">
        <v>15.3663882457732</v>
      </c>
      <c r="K685" s="86">
        <v>1.543595025536618E-2</v>
      </c>
      <c r="L685" s="122" t="str" cm="1">
        <f t="array" ref="L685">_xlfn.SWITCH(A685,
    "District of Columbia", _xlfn.XLOOKUP(R685, '2015 O3 Growth Surrogates'!A:A, '2015 O3 Growth Surrogates'!H:H),
    "Maryland", _xlfn.XLOOKUP(R685, '2015 O3 Growth Surrogates'!A:A, '2015 O3 Growth Surrogates'!I:I),
    "Virginia", _xlfn.XLOOKUP(R685, '2015 O3 Growth Surrogates'!A:A, '2015 O3 Growth Surrogates'!J:J)
)</f>
        <v>Household</v>
      </c>
      <c r="M685" s="133" cm="1">
        <f t="array" ref="M685">_xlfn.SWITCH(L685,
"Employment", INDEX('Coop GFs_CFs'!C:D, MATCH(B685,'Coop GFs_CFs'!B:B,0),1),
"Population", INDEX('Coop GFs_CFs'!E:F, MATCH(B685,'Coop GFs_CFs'!B:B,0),1),
"Household", INDEX('Coop GFs_CFs'!G:H, MATCH(B685,'Coop GFs_CFs'!B:B,0),1),
"VMT", INDEX('Coop GFs_CFs'!I:J, MATCH(B685,'Coop GFs_CFs'!B:B,0),1),
"Lane Mile", INDEX('Coop GFs_CFs'!K:L, MATCH(B685,'Coop GFs_CFs'!B:B,0),1),
"Gas Sales", INDEX('Coop GFs_CFs'!M:N, MATCH(B685,'Coop GFs_CFs'!B:B,0),1),
"No Growth", INDEX('Coop GFs_CFs'!O:P, MATCH(B685,'Coop GFs_CFs'!B:B,0),1)
)</f>
        <v>1.1901345613926138</v>
      </c>
      <c r="N685" s="133" cm="1">
        <f t="array" ref="N685">_xlfn.SWITCH(L685,
"Employment", INDEX('Coop GFs_CFs'!C:D, MATCH(B685,'Coop GFs_CFs'!B:B,0),2),
"Population", INDEX('Coop GFs_CFs'!E:F, MATCH(B685,'Coop GFs_CFs'!B:B,0),2),
"Household", INDEX('Coop GFs_CFs'!G:H, MATCH(B685,'Coop GFs_CFs'!B:B,0),2),
"VMT", INDEX('Coop GFs_CFs'!I:J, MATCH(B685,'Coop GFs_CFs'!B:B,0),2),
"Lane Mile", INDEX('Coop GFs_CFs'!K:L, MATCH(B685,'Coop GFs_CFs'!B:B,0),2),
"Gas Sales", INDEX('Coop GFs_CFs'!M:N, MATCH(B685,'Coop GFs_CFs'!B:B,0),2),
"No Growth", INDEX('Coop GFs_CFs'!O:P, MATCH(B685,'Coop GFs_CFs'!B:B,0),2)
)</f>
        <v>1.2607033014443205</v>
      </c>
      <c r="O685" s="133"/>
      <c r="P685" s="86">
        <f t="shared" si="38"/>
        <v>1.8370857886827033E-2</v>
      </c>
      <c r="Q685" s="86">
        <f t="shared" si="39"/>
        <v>1.9460153447847777E-2</v>
      </c>
      <c r="R685" s="156" t="s">
        <v>461</v>
      </c>
      <c r="S685" s="85" t="s">
        <v>446</v>
      </c>
      <c r="T685" s="85" t="s">
        <v>436</v>
      </c>
      <c r="U685" s="85" t="s">
        <v>444</v>
      </c>
      <c r="V685" s="85" t="s">
        <v>453</v>
      </c>
      <c r="W685" s="85" t="s">
        <v>462</v>
      </c>
      <c r="X685" s="85" t="s">
        <v>330</v>
      </c>
      <c r="Z685" s="42" t="s">
        <v>1895</v>
      </c>
      <c r="AA685"/>
    </row>
    <row r="686" spans="1:27" s="39" customFormat="1" x14ac:dyDescent="0.35">
      <c r="A686" s="85" t="s">
        <v>497</v>
      </c>
      <c r="B686" s="87">
        <v>24021</v>
      </c>
      <c r="C686" s="87" t="s">
        <v>10</v>
      </c>
      <c r="D686" s="86">
        <v>2.7819470046767498</v>
      </c>
      <c r="E686" s="86">
        <f>SUMIFS('Ratios_MARAMA-VA'!T:T, 'Ratios_MARAMA-VA'!AA:AA, Z686)</f>
        <v>2.78194700467352</v>
      </c>
      <c r="F686" s="86">
        <f>SUMIFS('Ratios_MARAMA-VA'!J:J, 'Ratios_MARAMA-VA'!AA:AA, Z686)</f>
        <v>2.7945405836675499E-3</v>
      </c>
      <c r="G686" s="122">
        <f t="shared" si="40"/>
        <v>1.0045268939246051E-3</v>
      </c>
      <c r="H686" s="122">
        <v>2.7819470046767498</v>
      </c>
      <c r="I686" s="86">
        <v>2.7945405836707943E-3</v>
      </c>
      <c r="J686" s="122">
        <v>2.7819470046767498</v>
      </c>
      <c r="K686" s="86">
        <v>2.7945405836707943E-3</v>
      </c>
      <c r="L686" s="122" t="str" cm="1">
        <f t="array" ref="L686">_xlfn.SWITCH(A686,
    "District of Columbia", _xlfn.XLOOKUP(R686, '2015 O3 Growth Surrogates'!A:A, '2015 O3 Growth Surrogates'!H:H),
    "Maryland", _xlfn.XLOOKUP(R686, '2015 O3 Growth Surrogates'!A:A, '2015 O3 Growth Surrogates'!I:I),
    "Virginia", _xlfn.XLOOKUP(R686, '2015 O3 Growth Surrogates'!A:A, '2015 O3 Growth Surrogates'!J:J)
)</f>
        <v>Household</v>
      </c>
      <c r="M686" s="133" cm="1">
        <f t="array" ref="M686">_xlfn.SWITCH(L686,
"Employment", INDEX('Coop GFs_CFs'!C:D, MATCH(B686,'Coop GFs_CFs'!B:B,0),1),
"Population", INDEX('Coop GFs_CFs'!E:F, MATCH(B686,'Coop GFs_CFs'!B:B,0),1),
"Household", INDEX('Coop GFs_CFs'!G:H, MATCH(B686,'Coop GFs_CFs'!B:B,0),1),
"VMT", INDEX('Coop GFs_CFs'!I:J, MATCH(B686,'Coop GFs_CFs'!B:B,0),1),
"Lane Mile", INDEX('Coop GFs_CFs'!K:L, MATCH(B686,'Coop GFs_CFs'!B:B,0),1),
"Gas Sales", INDEX('Coop GFs_CFs'!M:N, MATCH(B686,'Coop GFs_CFs'!B:B,0),1),
"No Growth", INDEX('Coop GFs_CFs'!O:P, MATCH(B686,'Coop GFs_CFs'!B:B,0),1)
)</f>
        <v>1.1641130653464411</v>
      </c>
      <c r="N686" s="133" cm="1">
        <f t="array" ref="N686">_xlfn.SWITCH(L686,
"Employment", INDEX('Coop GFs_CFs'!C:D, MATCH(B686,'Coop GFs_CFs'!B:B,0),2),
"Population", INDEX('Coop GFs_CFs'!E:F, MATCH(B686,'Coop GFs_CFs'!B:B,0),2),
"Household", INDEX('Coop GFs_CFs'!G:H, MATCH(B686,'Coop GFs_CFs'!B:B,0),2),
"VMT", INDEX('Coop GFs_CFs'!I:J, MATCH(B686,'Coop GFs_CFs'!B:B,0),2),
"Lane Mile", INDEX('Coop GFs_CFs'!K:L, MATCH(B686,'Coop GFs_CFs'!B:B,0),2),
"Gas Sales", INDEX('Coop GFs_CFs'!M:N, MATCH(B686,'Coop GFs_CFs'!B:B,0),2),
"No Growth", INDEX('Coop GFs_CFs'!O:P, MATCH(B686,'Coop GFs_CFs'!B:B,0),2)
)</f>
        <v>1.2555086048546673</v>
      </c>
      <c r="O686" s="133"/>
      <c r="P686" s="86">
        <f t="shared" si="38"/>
        <v>3.2531612050882642E-3</v>
      </c>
      <c r="Q686" s="86">
        <f t="shared" si="39"/>
        <v>3.5085697494101932E-3</v>
      </c>
      <c r="R686" s="156" t="s">
        <v>461</v>
      </c>
      <c r="S686" s="85" t="s">
        <v>446</v>
      </c>
      <c r="T686" s="85" t="s">
        <v>436</v>
      </c>
      <c r="U686" s="85" t="s">
        <v>444</v>
      </c>
      <c r="V686" s="85" t="s">
        <v>453</v>
      </c>
      <c r="W686" s="85" t="s">
        <v>462</v>
      </c>
      <c r="X686" s="85" t="s">
        <v>330</v>
      </c>
      <c r="Z686" s="42" t="s">
        <v>1881</v>
      </c>
      <c r="AA686"/>
    </row>
    <row r="687" spans="1:27" s="39" customFormat="1" x14ac:dyDescent="0.35">
      <c r="A687" s="85" t="s">
        <v>497</v>
      </c>
      <c r="B687" s="87">
        <v>24021</v>
      </c>
      <c r="C687" s="87" t="s">
        <v>12</v>
      </c>
      <c r="D687" s="86">
        <v>20.864606993681299</v>
      </c>
      <c r="E687" s="86">
        <f>SUMIFS('Ratios_MARAMA-VA'!T:T, 'Ratios_MARAMA-VA'!AA:AA, Z687)</f>
        <v>20.864606993656999</v>
      </c>
      <c r="F687" s="86">
        <f>SUMIFS('Ratios_MARAMA-VA'!J:J, 'Ratios_MARAMA-VA'!AA:AA, Z687)</f>
        <v>2.0959058856295901E-2</v>
      </c>
      <c r="G687" s="122">
        <f t="shared" si="40"/>
        <v>1.0045268939246072E-3</v>
      </c>
      <c r="H687" s="122">
        <v>20.864606993681299</v>
      </c>
      <c r="I687" s="86">
        <v>2.0959058856320312E-2</v>
      </c>
      <c r="J687" s="122">
        <v>20.864606993681299</v>
      </c>
      <c r="K687" s="86">
        <v>2.0959058856320312E-2</v>
      </c>
      <c r="L687" s="122" t="str" cm="1">
        <f t="array" ref="L687">_xlfn.SWITCH(A687,
    "District of Columbia", _xlfn.XLOOKUP(R687, '2015 O3 Growth Surrogates'!A:A, '2015 O3 Growth Surrogates'!H:H),
    "Maryland", _xlfn.XLOOKUP(R687, '2015 O3 Growth Surrogates'!A:A, '2015 O3 Growth Surrogates'!I:I),
    "Virginia", _xlfn.XLOOKUP(R687, '2015 O3 Growth Surrogates'!A:A, '2015 O3 Growth Surrogates'!J:J)
)</f>
        <v>Household</v>
      </c>
      <c r="M687" s="133" cm="1">
        <f t="array" ref="M687">_xlfn.SWITCH(L687,
"Employment", INDEX('Coop GFs_CFs'!C:D, MATCH(B687,'Coop GFs_CFs'!B:B,0),1),
"Population", INDEX('Coop GFs_CFs'!E:F, MATCH(B687,'Coop GFs_CFs'!B:B,0),1),
"Household", INDEX('Coop GFs_CFs'!G:H, MATCH(B687,'Coop GFs_CFs'!B:B,0),1),
"VMT", INDEX('Coop GFs_CFs'!I:J, MATCH(B687,'Coop GFs_CFs'!B:B,0),1),
"Lane Mile", INDEX('Coop GFs_CFs'!K:L, MATCH(B687,'Coop GFs_CFs'!B:B,0),1),
"Gas Sales", INDEX('Coop GFs_CFs'!M:N, MATCH(B687,'Coop GFs_CFs'!B:B,0),1),
"No Growth", INDEX('Coop GFs_CFs'!O:P, MATCH(B687,'Coop GFs_CFs'!B:B,0),1)
)</f>
        <v>1.1641130653464411</v>
      </c>
      <c r="N687" s="133" cm="1">
        <f t="array" ref="N687">_xlfn.SWITCH(L687,
"Employment", INDEX('Coop GFs_CFs'!C:D, MATCH(B687,'Coop GFs_CFs'!B:B,0),2),
"Population", INDEX('Coop GFs_CFs'!E:F, MATCH(B687,'Coop GFs_CFs'!B:B,0),2),
"Household", INDEX('Coop GFs_CFs'!G:H, MATCH(B687,'Coop GFs_CFs'!B:B,0),2),
"VMT", INDEX('Coop GFs_CFs'!I:J, MATCH(B687,'Coop GFs_CFs'!B:B,0),2),
"Lane Mile", INDEX('Coop GFs_CFs'!K:L, MATCH(B687,'Coop GFs_CFs'!B:B,0),2),
"Gas Sales", INDEX('Coop GFs_CFs'!M:N, MATCH(B687,'Coop GFs_CFs'!B:B,0),2),
"No Growth", INDEX('Coop GFs_CFs'!O:P, MATCH(B687,'Coop GFs_CFs'!B:B,0),2)
)</f>
        <v>1.2555086048546673</v>
      </c>
      <c r="O687" s="133"/>
      <c r="P687" s="86">
        <f t="shared" si="38"/>
        <v>2.4398714251979096E-2</v>
      </c>
      <c r="Q687" s="86">
        <f t="shared" si="39"/>
        <v>2.6314278743734928E-2</v>
      </c>
      <c r="R687" s="156" t="s">
        <v>461</v>
      </c>
      <c r="S687" s="85" t="s">
        <v>446</v>
      </c>
      <c r="T687" s="85" t="s">
        <v>436</v>
      </c>
      <c r="U687" s="85" t="s">
        <v>444</v>
      </c>
      <c r="V687" s="85" t="s">
        <v>453</v>
      </c>
      <c r="W687" s="85" t="s">
        <v>462</v>
      </c>
      <c r="X687" s="85" t="s">
        <v>330</v>
      </c>
      <c r="Z687" s="42" t="s">
        <v>1896</v>
      </c>
      <c r="AA687"/>
    </row>
    <row r="688" spans="1:27" s="39" customFormat="1" x14ac:dyDescent="0.35">
      <c r="A688" s="85" t="s">
        <v>497</v>
      </c>
      <c r="B688" s="87">
        <v>24031</v>
      </c>
      <c r="C688" s="87" t="s">
        <v>10</v>
      </c>
      <c r="D688" s="86">
        <v>3.9762184174500499</v>
      </c>
      <c r="E688" s="86">
        <f>SUMIFS('Ratios_MARAMA-VA'!T:T, 'Ratios_MARAMA-VA'!AA:AA, Z688)</f>
        <v>3.97621841744545</v>
      </c>
      <c r="F688" s="86">
        <f>SUMIFS('Ratios_MARAMA-VA'!J:J, 'Ratios_MARAMA-VA'!AA:AA, Z688)</f>
        <v>3.9942183364422802E-3</v>
      </c>
      <c r="G688" s="122">
        <f t="shared" si="40"/>
        <v>1.0045268939246036E-3</v>
      </c>
      <c r="H688" s="122">
        <v>3.9762184174500499</v>
      </c>
      <c r="I688" s="86">
        <v>3.9942183364469015E-3</v>
      </c>
      <c r="J688" s="122">
        <v>3.9762184174500499</v>
      </c>
      <c r="K688" s="86">
        <v>3.9942183364469015E-3</v>
      </c>
      <c r="L688" s="122" t="str" cm="1">
        <f t="array" ref="L688">_xlfn.SWITCH(A688,
    "District of Columbia", _xlfn.XLOOKUP(R688, '2015 O3 Growth Surrogates'!A:A, '2015 O3 Growth Surrogates'!H:H),
    "Maryland", _xlfn.XLOOKUP(R688, '2015 O3 Growth Surrogates'!A:A, '2015 O3 Growth Surrogates'!I:I),
    "Virginia", _xlfn.XLOOKUP(R688, '2015 O3 Growth Surrogates'!A:A, '2015 O3 Growth Surrogates'!J:J)
)</f>
        <v>Household</v>
      </c>
      <c r="M688" s="133" cm="1">
        <f t="array" ref="M688">_xlfn.SWITCH(L688,
"Employment", INDEX('Coop GFs_CFs'!C:D, MATCH(B688,'Coop GFs_CFs'!B:B,0),1),
"Population", INDEX('Coop GFs_CFs'!E:F, MATCH(B688,'Coop GFs_CFs'!B:B,0),1),
"Household", INDEX('Coop GFs_CFs'!G:H, MATCH(B688,'Coop GFs_CFs'!B:B,0),1),
"VMT", INDEX('Coop GFs_CFs'!I:J, MATCH(B688,'Coop GFs_CFs'!B:B,0),1),
"Lane Mile", INDEX('Coop GFs_CFs'!K:L, MATCH(B688,'Coop GFs_CFs'!B:B,0),1),
"Gas Sales", INDEX('Coop GFs_CFs'!M:N, MATCH(B688,'Coop GFs_CFs'!B:B,0),1),
"No Growth", INDEX('Coop GFs_CFs'!O:P, MATCH(B688,'Coop GFs_CFs'!B:B,0),1)
)</f>
        <v>1.0822577125548798</v>
      </c>
      <c r="N688" s="133" cm="1">
        <f t="array" ref="N688">_xlfn.SWITCH(L688,
"Employment", INDEX('Coop GFs_CFs'!C:D, MATCH(B688,'Coop GFs_CFs'!B:B,0),2),
"Population", INDEX('Coop GFs_CFs'!E:F, MATCH(B688,'Coop GFs_CFs'!B:B,0),2),
"Household", INDEX('Coop GFs_CFs'!G:H, MATCH(B688,'Coop GFs_CFs'!B:B,0),2),
"VMT", INDEX('Coop GFs_CFs'!I:J, MATCH(B688,'Coop GFs_CFs'!B:B,0),2),
"Lane Mile", INDEX('Coop GFs_CFs'!K:L, MATCH(B688,'Coop GFs_CFs'!B:B,0),2),
"Gas Sales", INDEX('Coop GFs_CFs'!M:N, MATCH(B688,'Coop GFs_CFs'!B:B,0),2),
"No Growth", INDEX('Coop GFs_CFs'!O:P, MATCH(B688,'Coop GFs_CFs'!B:B,0),2)
)</f>
        <v>1.1254828731122657</v>
      </c>
      <c r="O688" s="133"/>
      <c r="P688" s="86">
        <f t="shared" si="38"/>
        <v>4.3227736002427793E-3</v>
      </c>
      <c r="Q688" s="86">
        <f t="shared" si="39"/>
        <v>4.4954243291367522E-3</v>
      </c>
      <c r="R688" s="156" t="s">
        <v>461</v>
      </c>
      <c r="S688" s="85" t="s">
        <v>446</v>
      </c>
      <c r="T688" s="85" t="s">
        <v>436</v>
      </c>
      <c r="U688" s="85" t="s">
        <v>444</v>
      </c>
      <c r="V688" s="85" t="s">
        <v>453</v>
      </c>
      <c r="W688" s="85" t="s">
        <v>462</v>
      </c>
      <c r="X688" s="85" t="s">
        <v>330</v>
      </c>
      <c r="Z688" s="42" t="s">
        <v>1882</v>
      </c>
      <c r="AA688"/>
    </row>
    <row r="689" spans="1:27" s="39" customFormat="1" x14ac:dyDescent="0.35">
      <c r="A689" s="85" t="s">
        <v>497</v>
      </c>
      <c r="B689" s="87">
        <v>24031</v>
      </c>
      <c r="C689" s="87" t="s">
        <v>12</v>
      </c>
      <c r="D689" s="86">
        <v>29.821633672269702</v>
      </c>
      <c r="E689" s="86">
        <f>SUMIFS('Ratios_MARAMA-VA'!T:T, 'Ratios_MARAMA-VA'!AA:AA, Z689)</f>
        <v>29.821633672234999</v>
      </c>
      <c r="F689" s="86">
        <f>SUMIFS('Ratios_MARAMA-VA'!J:J, 'Ratios_MARAMA-VA'!AA:AA, Z689)</f>
        <v>2.9956633044527701E-2</v>
      </c>
      <c r="G689" s="122">
        <f t="shared" si="40"/>
        <v>1.0045268939246072E-3</v>
      </c>
      <c r="H689" s="122">
        <v>29.821633672269702</v>
      </c>
      <c r="I689" s="86">
        <v>2.9956633044562562E-2</v>
      </c>
      <c r="J689" s="122">
        <v>29.821633672269702</v>
      </c>
      <c r="K689" s="86">
        <v>2.9956633044562562E-2</v>
      </c>
      <c r="L689" s="122" t="str" cm="1">
        <f t="array" ref="L689">_xlfn.SWITCH(A689,
    "District of Columbia", _xlfn.XLOOKUP(R689, '2015 O3 Growth Surrogates'!A:A, '2015 O3 Growth Surrogates'!H:H),
    "Maryland", _xlfn.XLOOKUP(R689, '2015 O3 Growth Surrogates'!A:A, '2015 O3 Growth Surrogates'!I:I),
    "Virginia", _xlfn.XLOOKUP(R689, '2015 O3 Growth Surrogates'!A:A, '2015 O3 Growth Surrogates'!J:J)
)</f>
        <v>Household</v>
      </c>
      <c r="M689" s="133" cm="1">
        <f t="array" ref="M689">_xlfn.SWITCH(L689,
"Employment", INDEX('Coop GFs_CFs'!C:D, MATCH(B689,'Coop GFs_CFs'!B:B,0),1),
"Population", INDEX('Coop GFs_CFs'!E:F, MATCH(B689,'Coop GFs_CFs'!B:B,0),1),
"Household", INDEX('Coop GFs_CFs'!G:H, MATCH(B689,'Coop GFs_CFs'!B:B,0),1),
"VMT", INDEX('Coop GFs_CFs'!I:J, MATCH(B689,'Coop GFs_CFs'!B:B,0),1),
"Lane Mile", INDEX('Coop GFs_CFs'!K:L, MATCH(B689,'Coop GFs_CFs'!B:B,0),1),
"Gas Sales", INDEX('Coop GFs_CFs'!M:N, MATCH(B689,'Coop GFs_CFs'!B:B,0),1),
"No Growth", INDEX('Coop GFs_CFs'!O:P, MATCH(B689,'Coop GFs_CFs'!B:B,0),1)
)</f>
        <v>1.0822577125548798</v>
      </c>
      <c r="N689" s="133" cm="1">
        <f t="array" ref="N689">_xlfn.SWITCH(L689,
"Employment", INDEX('Coop GFs_CFs'!C:D, MATCH(B689,'Coop GFs_CFs'!B:B,0),2),
"Population", INDEX('Coop GFs_CFs'!E:F, MATCH(B689,'Coop GFs_CFs'!B:B,0),2),
"Household", INDEX('Coop GFs_CFs'!G:H, MATCH(B689,'Coop GFs_CFs'!B:B,0),2),
"VMT", INDEX('Coop GFs_CFs'!I:J, MATCH(B689,'Coop GFs_CFs'!B:B,0),2),
"Lane Mile", INDEX('Coop GFs_CFs'!K:L, MATCH(B689,'Coop GFs_CFs'!B:B,0),2),
"Gas Sales", INDEX('Coop GFs_CFs'!M:N, MATCH(B689,'Coop GFs_CFs'!B:B,0),2),
"No Growth", INDEX('Coop GFs_CFs'!O:P, MATCH(B689,'Coop GFs_CFs'!B:B,0),2)
)</f>
        <v>1.1254828731122657</v>
      </c>
      <c r="O689" s="133"/>
      <c r="P689" s="86">
        <f t="shared" si="38"/>
        <v>3.2420797154616474E-2</v>
      </c>
      <c r="Q689" s="86">
        <f t="shared" si="39"/>
        <v>3.3715677427724876E-2</v>
      </c>
      <c r="R689" s="156" t="s">
        <v>461</v>
      </c>
      <c r="S689" s="85" t="s">
        <v>446</v>
      </c>
      <c r="T689" s="85" t="s">
        <v>436</v>
      </c>
      <c r="U689" s="85" t="s">
        <v>444</v>
      </c>
      <c r="V689" s="85" t="s">
        <v>453</v>
      </c>
      <c r="W689" s="85" t="s">
        <v>462</v>
      </c>
      <c r="X689" s="85" t="s">
        <v>330</v>
      </c>
      <c r="Z689" s="42" t="s">
        <v>1897</v>
      </c>
      <c r="AA689"/>
    </row>
    <row r="690" spans="1:27" s="39" customFormat="1" x14ac:dyDescent="0.35">
      <c r="A690" s="85" t="s">
        <v>497</v>
      </c>
      <c r="B690" s="87">
        <v>24033</v>
      </c>
      <c r="C690" s="87" t="s">
        <v>10</v>
      </c>
      <c r="D690" s="86">
        <v>3.5099855899455399</v>
      </c>
      <c r="E690" s="86">
        <f>SUMIFS('Ratios_MARAMA-VA'!T:T, 'Ratios_MARAMA-VA'!AA:AA, Z690)</f>
        <v>3.5099855899414698</v>
      </c>
      <c r="F690" s="86">
        <f>SUMIFS('Ratios_MARAMA-VA'!J:J, 'Ratios_MARAMA-VA'!AA:AA, Z690)</f>
        <v>3.5258749223840299E-3</v>
      </c>
      <c r="G690" s="122">
        <f t="shared" si="40"/>
        <v>1.0045268939246057E-3</v>
      </c>
      <c r="H690" s="122">
        <v>3.5099855899455399</v>
      </c>
      <c r="I690" s="86">
        <v>3.5258749223881182E-3</v>
      </c>
      <c r="J690" s="122">
        <v>3.5099855899455399</v>
      </c>
      <c r="K690" s="86">
        <v>3.5258749223881182E-3</v>
      </c>
      <c r="L690" s="122" t="str" cm="1">
        <f t="array" ref="L690">_xlfn.SWITCH(A690,
    "District of Columbia", _xlfn.XLOOKUP(R690, '2015 O3 Growth Surrogates'!A:A, '2015 O3 Growth Surrogates'!H:H),
    "Maryland", _xlfn.XLOOKUP(R690, '2015 O3 Growth Surrogates'!A:A, '2015 O3 Growth Surrogates'!I:I),
    "Virginia", _xlfn.XLOOKUP(R690, '2015 O3 Growth Surrogates'!A:A, '2015 O3 Growth Surrogates'!J:J)
)</f>
        <v>Household</v>
      </c>
      <c r="M690" s="133" cm="1">
        <f t="array" ref="M690">_xlfn.SWITCH(L690,
"Employment", INDEX('Coop GFs_CFs'!C:D, MATCH(B690,'Coop GFs_CFs'!B:B,0),1),
"Population", INDEX('Coop GFs_CFs'!E:F, MATCH(B690,'Coop GFs_CFs'!B:B,0),1),
"Household", INDEX('Coop GFs_CFs'!G:H, MATCH(B690,'Coop GFs_CFs'!B:B,0),1),
"VMT", INDEX('Coop GFs_CFs'!I:J, MATCH(B690,'Coop GFs_CFs'!B:B,0),1),
"Lane Mile", INDEX('Coop GFs_CFs'!K:L, MATCH(B690,'Coop GFs_CFs'!B:B,0),1),
"Gas Sales", INDEX('Coop GFs_CFs'!M:N, MATCH(B690,'Coop GFs_CFs'!B:B,0),1),
"No Growth", INDEX('Coop GFs_CFs'!O:P, MATCH(B690,'Coop GFs_CFs'!B:B,0),1)
)</f>
        <v>1.0807753566942964</v>
      </c>
      <c r="N690" s="133" cm="1">
        <f t="array" ref="N690">_xlfn.SWITCH(L690,
"Employment", INDEX('Coop GFs_CFs'!C:D, MATCH(B690,'Coop GFs_CFs'!B:B,0),2),
"Population", INDEX('Coop GFs_CFs'!E:F, MATCH(B690,'Coop GFs_CFs'!B:B,0),2),
"Household", INDEX('Coop GFs_CFs'!G:H, MATCH(B690,'Coop GFs_CFs'!B:B,0),2),
"VMT", INDEX('Coop GFs_CFs'!I:J, MATCH(B690,'Coop GFs_CFs'!B:B,0),2),
"Lane Mile", INDEX('Coop GFs_CFs'!K:L, MATCH(B690,'Coop GFs_CFs'!B:B,0),2),
"Gas Sales", INDEX('Coop GFs_CFs'!M:N, MATCH(B690,'Coop GFs_CFs'!B:B,0),2),
"No Growth", INDEX('Coop GFs_CFs'!O:P, MATCH(B690,'Coop GFs_CFs'!B:B,0),2)
)</f>
        <v>1.1296393901683737</v>
      </c>
      <c r="O690" s="133"/>
      <c r="P690" s="86">
        <f t="shared" si="38"/>
        <v>3.8106787268990744E-3</v>
      </c>
      <c r="Q690" s="86">
        <f t="shared" si="39"/>
        <v>3.9829671971318573E-3</v>
      </c>
      <c r="R690" s="156" t="s">
        <v>461</v>
      </c>
      <c r="S690" s="85" t="s">
        <v>446</v>
      </c>
      <c r="T690" s="85" t="s">
        <v>436</v>
      </c>
      <c r="U690" s="85" t="s">
        <v>444</v>
      </c>
      <c r="V690" s="85" t="s">
        <v>453</v>
      </c>
      <c r="W690" s="85" t="s">
        <v>462</v>
      </c>
      <c r="X690" s="85" t="s">
        <v>330</v>
      </c>
      <c r="Z690" s="42" t="s">
        <v>1883</v>
      </c>
      <c r="AA690"/>
    </row>
    <row r="691" spans="1:27" s="39" customFormat="1" x14ac:dyDescent="0.35">
      <c r="A691" s="85" t="s">
        <v>497</v>
      </c>
      <c r="B691" s="87">
        <v>24033</v>
      </c>
      <c r="C691" s="87" t="s">
        <v>12</v>
      </c>
      <c r="D691" s="86">
        <v>26.324891924591501</v>
      </c>
      <c r="E691" s="86">
        <f>SUMIFS('Ratios_MARAMA-VA'!T:T, 'Ratios_MARAMA-VA'!AA:AA, Z691)</f>
        <v>26.324891924561001</v>
      </c>
      <c r="F691" s="86">
        <f>SUMIFS('Ratios_MARAMA-VA'!J:J, 'Ratios_MARAMA-VA'!AA:AA, Z691)</f>
        <v>2.64440619178802E-2</v>
      </c>
      <c r="G691" s="122">
        <f t="shared" si="40"/>
        <v>1.0045268939246057E-3</v>
      </c>
      <c r="H691" s="122">
        <v>26.324891924591501</v>
      </c>
      <c r="I691" s="86">
        <v>2.6444061917910835E-2</v>
      </c>
      <c r="J691" s="122">
        <v>26.324891924591501</v>
      </c>
      <c r="K691" s="86">
        <v>2.6444061917910835E-2</v>
      </c>
      <c r="L691" s="122" t="str" cm="1">
        <f t="array" ref="L691">_xlfn.SWITCH(A691,
    "District of Columbia", _xlfn.XLOOKUP(R691, '2015 O3 Growth Surrogates'!A:A, '2015 O3 Growth Surrogates'!H:H),
    "Maryland", _xlfn.XLOOKUP(R691, '2015 O3 Growth Surrogates'!A:A, '2015 O3 Growth Surrogates'!I:I),
    "Virginia", _xlfn.XLOOKUP(R691, '2015 O3 Growth Surrogates'!A:A, '2015 O3 Growth Surrogates'!J:J)
)</f>
        <v>Household</v>
      </c>
      <c r="M691" s="133" cm="1">
        <f t="array" ref="M691">_xlfn.SWITCH(L691,
"Employment", INDEX('Coop GFs_CFs'!C:D, MATCH(B691,'Coop GFs_CFs'!B:B,0),1),
"Population", INDEX('Coop GFs_CFs'!E:F, MATCH(B691,'Coop GFs_CFs'!B:B,0),1),
"Household", INDEX('Coop GFs_CFs'!G:H, MATCH(B691,'Coop GFs_CFs'!B:B,0),1),
"VMT", INDEX('Coop GFs_CFs'!I:J, MATCH(B691,'Coop GFs_CFs'!B:B,0),1),
"Lane Mile", INDEX('Coop GFs_CFs'!K:L, MATCH(B691,'Coop GFs_CFs'!B:B,0),1),
"Gas Sales", INDEX('Coop GFs_CFs'!M:N, MATCH(B691,'Coop GFs_CFs'!B:B,0),1),
"No Growth", INDEX('Coop GFs_CFs'!O:P, MATCH(B691,'Coop GFs_CFs'!B:B,0),1)
)</f>
        <v>1.0807753566942964</v>
      </c>
      <c r="N691" s="133" cm="1">
        <f t="array" ref="N691">_xlfn.SWITCH(L691,
"Employment", INDEX('Coop GFs_CFs'!C:D, MATCH(B691,'Coop GFs_CFs'!B:B,0),2),
"Population", INDEX('Coop GFs_CFs'!E:F, MATCH(B691,'Coop GFs_CFs'!B:B,0),2),
"Household", INDEX('Coop GFs_CFs'!G:H, MATCH(B691,'Coop GFs_CFs'!B:B,0),2),
"VMT", INDEX('Coop GFs_CFs'!I:J, MATCH(B691,'Coop GFs_CFs'!B:B,0),2),
"Lane Mile", INDEX('Coop GFs_CFs'!K:L, MATCH(B691,'Coop GFs_CFs'!B:B,0),2),
"Gas Sales", INDEX('Coop GFs_CFs'!M:N, MATCH(B691,'Coop GFs_CFs'!B:B,0),2),
"No Growth", INDEX('Coop GFs_CFs'!O:P, MATCH(B691,'Coop GFs_CFs'!B:B,0),2)
)</f>
        <v>1.1296393901683737</v>
      </c>
      <c r="O691" s="133"/>
      <c r="P691" s="86">
        <f t="shared" si="38"/>
        <v>2.8580090451743031E-2</v>
      </c>
      <c r="Q691" s="86">
        <f t="shared" si="39"/>
        <v>2.9872253978488902E-2</v>
      </c>
      <c r="R691" s="156" t="s">
        <v>461</v>
      </c>
      <c r="S691" s="85" t="s">
        <v>446</v>
      </c>
      <c r="T691" s="85" t="s">
        <v>436</v>
      </c>
      <c r="U691" s="85" t="s">
        <v>444</v>
      </c>
      <c r="V691" s="85" t="s">
        <v>453</v>
      </c>
      <c r="W691" s="85" t="s">
        <v>462</v>
      </c>
      <c r="X691" s="85" t="s">
        <v>330</v>
      </c>
      <c r="Z691" s="42" t="s">
        <v>1898</v>
      </c>
      <c r="AA691"/>
    </row>
    <row r="692" spans="1:27" s="39" customFormat="1" x14ac:dyDescent="0.35">
      <c r="A692" s="85" t="s">
        <v>811</v>
      </c>
      <c r="B692" s="87">
        <v>51013</v>
      </c>
      <c r="C692" s="87" t="s">
        <v>10</v>
      </c>
      <c r="D692" s="86">
        <v>0.18684477634105601</v>
      </c>
      <c r="E692" s="86">
        <f>SUMIFS('Ratios_MARAMA-VA'!T:T, 'Ratios_MARAMA-VA'!AA:AA, Z692)</f>
        <v>0.18684477634083901</v>
      </c>
      <c r="F692" s="86">
        <f>SUMIFS('Ratios_MARAMA-VA'!J:J, 'Ratios_MARAMA-VA'!AA:AA, Z692)</f>
        <v>1.8769060282370099E-4</v>
      </c>
      <c r="G692" s="122">
        <f t="shared" si="40"/>
        <v>1.0045268939246075E-3</v>
      </c>
      <c r="H692" s="122">
        <v>0.18684477634105601</v>
      </c>
      <c r="I692" s="86">
        <v>1.8769060282391897E-4</v>
      </c>
      <c r="J692" s="122">
        <v>0.18684477634105601</v>
      </c>
      <c r="K692" s="86">
        <v>1.8769060282391897E-4</v>
      </c>
      <c r="L692" s="122" t="str" cm="1">
        <f t="array" ref="L692">_xlfn.SWITCH(A692,
    "District of Columbia", _xlfn.XLOOKUP(R692, '2015 O3 Growth Surrogates'!A:A, '2015 O3 Growth Surrogates'!H:H),
    "Maryland", _xlfn.XLOOKUP(R692, '2015 O3 Growth Surrogates'!A:A, '2015 O3 Growth Surrogates'!I:I),
    "Virginia", _xlfn.XLOOKUP(R692, '2015 O3 Growth Surrogates'!A:A, '2015 O3 Growth Surrogates'!J:J)
)</f>
        <v>No Growth</v>
      </c>
      <c r="M692" s="133" cm="1">
        <f t="array" ref="M692">_xlfn.SWITCH(L692,
"Employment", INDEX('Coop GFs_CFs'!C:D, MATCH(B692,'Coop GFs_CFs'!B:B,0),1),
"Population", INDEX('Coop GFs_CFs'!E:F, MATCH(B692,'Coop GFs_CFs'!B:B,0),1),
"Household", INDEX('Coop GFs_CFs'!G:H, MATCH(B692,'Coop GFs_CFs'!B:B,0),1),
"VMT", INDEX('Coop GFs_CFs'!I:J, MATCH(B692,'Coop GFs_CFs'!B:B,0),1),
"Lane Mile", INDEX('Coop GFs_CFs'!K:L, MATCH(B692,'Coop GFs_CFs'!B:B,0),1),
"Gas Sales", INDEX('Coop GFs_CFs'!M:N, MATCH(B692,'Coop GFs_CFs'!B:B,0),1),
"No Growth", INDEX('Coop GFs_CFs'!O:P, MATCH(B692,'Coop GFs_CFs'!B:B,0),1)
)</f>
        <v>1</v>
      </c>
      <c r="N692" s="133" cm="1">
        <f t="array" ref="N692">_xlfn.SWITCH(L692,
"Employment", INDEX('Coop GFs_CFs'!C:D, MATCH(B692,'Coop GFs_CFs'!B:B,0),2),
"Population", INDEX('Coop GFs_CFs'!E:F, MATCH(B692,'Coop GFs_CFs'!B:B,0),2),
"Household", INDEX('Coop GFs_CFs'!G:H, MATCH(B692,'Coop GFs_CFs'!B:B,0),2),
"VMT", INDEX('Coop GFs_CFs'!I:J, MATCH(B692,'Coop GFs_CFs'!B:B,0),2),
"Lane Mile", INDEX('Coop GFs_CFs'!K:L, MATCH(B692,'Coop GFs_CFs'!B:B,0),2),
"Gas Sales", INDEX('Coop GFs_CFs'!M:N, MATCH(B692,'Coop GFs_CFs'!B:B,0),2),
"No Growth", INDEX('Coop GFs_CFs'!O:P, MATCH(B692,'Coop GFs_CFs'!B:B,0),2)
)</f>
        <v>1</v>
      </c>
      <c r="O692" s="133"/>
      <c r="P692" s="86">
        <f t="shared" si="38"/>
        <v>1.8769060282370099E-4</v>
      </c>
      <c r="Q692" s="86">
        <f t="shared" si="39"/>
        <v>1.8769060282370099E-4</v>
      </c>
      <c r="R692" s="156" t="s">
        <v>461</v>
      </c>
      <c r="S692" s="85" t="s">
        <v>446</v>
      </c>
      <c r="T692" s="85" t="s">
        <v>436</v>
      </c>
      <c r="U692" s="85" t="s">
        <v>444</v>
      </c>
      <c r="V692" s="85" t="s">
        <v>453</v>
      </c>
      <c r="W692" s="85" t="s">
        <v>462</v>
      </c>
      <c r="X692" s="85" t="s">
        <v>330</v>
      </c>
      <c r="Z692" s="42" t="s">
        <v>1885</v>
      </c>
      <c r="AA692"/>
    </row>
    <row r="693" spans="1:27" s="39" customFormat="1" x14ac:dyDescent="0.35">
      <c r="A693" s="85" t="s">
        <v>811</v>
      </c>
      <c r="B693" s="87">
        <v>51013</v>
      </c>
      <c r="C693" s="87" t="s">
        <v>12</v>
      </c>
      <c r="D693" s="86">
        <v>1.4013353334031999</v>
      </c>
      <c r="E693" s="86">
        <f>SUMIFS('Ratios_MARAMA-VA'!T:T, 'Ratios_MARAMA-VA'!AA:AA, Z693)</f>
        <v>1.4013353334015699</v>
      </c>
      <c r="F693" s="86">
        <f>SUMIFS('Ratios_MARAMA-VA'!J:J, 'Ratios_MARAMA-VA'!AA:AA, Z693)</f>
        <v>1.4076790298086701E-3</v>
      </c>
      <c r="G693" s="122">
        <f t="shared" si="40"/>
        <v>1.0045268939245981E-3</v>
      </c>
      <c r="H693" s="122">
        <v>1.4013353334031999</v>
      </c>
      <c r="I693" s="86">
        <v>1.4076790298103077E-3</v>
      </c>
      <c r="J693" s="122">
        <v>1.4013353334031999</v>
      </c>
      <c r="K693" s="86">
        <v>1.4076790298103077E-3</v>
      </c>
      <c r="L693" s="122" t="str" cm="1">
        <f t="array" ref="L693">_xlfn.SWITCH(A693,
    "District of Columbia", _xlfn.XLOOKUP(R693, '2015 O3 Growth Surrogates'!A:A, '2015 O3 Growth Surrogates'!H:H),
    "Maryland", _xlfn.XLOOKUP(R693, '2015 O3 Growth Surrogates'!A:A, '2015 O3 Growth Surrogates'!I:I),
    "Virginia", _xlfn.XLOOKUP(R693, '2015 O3 Growth Surrogates'!A:A, '2015 O3 Growth Surrogates'!J:J)
)</f>
        <v>No Growth</v>
      </c>
      <c r="M693" s="133" cm="1">
        <f t="array" ref="M693">_xlfn.SWITCH(L693,
"Employment", INDEX('Coop GFs_CFs'!C:D, MATCH(B693,'Coop GFs_CFs'!B:B,0),1),
"Population", INDEX('Coop GFs_CFs'!E:F, MATCH(B693,'Coop GFs_CFs'!B:B,0),1),
"Household", INDEX('Coop GFs_CFs'!G:H, MATCH(B693,'Coop GFs_CFs'!B:B,0),1),
"VMT", INDEX('Coop GFs_CFs'!I:J, MATCH(B693,'Coop GFs_CFs'!B:B,0),1),
"Lane Mile", INDEX('Coop GFs_CFs'!K:L, MATCH(B693,'Coop GFs_CFs'!B:B,0),1),
"Gas Sales", INDEX('Coop GFs_CFs'!M:N, MATCH(B693,'Coop GFs_CFs'!B:B,0),1),
"No Growth", INDEX('Coop GFs_CFs'!O:P, MATCH(B693,'Coop GFs_CFs'!B:B,0),1)
)</f>
        <v>1</v>
      </c>
      <c r="N693" s="133" cm="1">
        <f t="array" ref="N693">_xlfn.SWITCH(L693,
"Employment", INDEX('Coop GFs_CFs'!C:D, MATCH(B693,'Coop GFs_CFs'!B:B,0),2),
"Population", INDEX('Coop GFs_CFs'!E:F, MATCH(B693,'Coop GFs_CFs'!B:B,0),2),
"Household", INDEX('Coop GFs_CFs'!G:H, MATCH(B693,'Coop GFs_CFs'!B:B,0),2),
"VMT", INDEX('Coop GFs_CFs'!I:J, MATCH(B693,'Coop GFs_CFs'!B:B,0),2),
"Lane Mile", INDEX('Coop GFs_CFs'!K:L, MATCH(B693,'Coop GFs_CFs'!B:B,0),2),
"Gas Sales", INDEX('Coop GFs_CFs'!M:N, MATCH(B693,'Coop GFs_CFs'!B:B,0),2),
"No Growth", INDEX('Coop GFs_CFs'!O:P, MATCH(B693,'Coop GFs_CFs'!B:B,0),2)
)</f>
        <v>1</v>
      </c>
      <c r="O693" s="133"/>
      <c r="P693" s="86">
        <f t="shared" si="38"/>
        <v>1.4076790298086701E-3</v>
      </c>
      <c r="Q693" s="86">
        <f t="shared" si="39"/>
        <v>1.4076790298086701E-3</v>
      </c>
      <c r="R693" s="156" t="s">
        <v>461</v>
      </c>
      <c r="S693" s="85" t="s">
        <v>446</v>
      </c>
      <c r="T693" s="85" t="s">
        <v>436</v>
      </c>
      <c r="U693" s="85" t="s">
        <v>444</v>
      </c>
      <c r="V693" s="85" t="s">
        <v>453</v>
      </c>
      <c r="W693" s="85" t="s">
        <v>462</v>
      </c>
      <c r="X693" s="85" t="s">
        <v>330</v>
      </c>
      <c r="Z693" s="42" t="s">
        <v>1900</v>
      </c>
      <c r="AA693"/>
    </row>
    <row r="694" spans="1:27" s="39" customFormat="1" x14ac:dyDescent="0.35">
      <c r="A694" s="85" t="s">
        <v>811</v>
      </c>
      <c r="B694" s="87">
        <v>51059</v>
      </c>
      <c r="C694" s="87" t="s">
        <v>10</v>
      </c>
      <c r="D694" s="86">
        <v>4.1495865593001602</v>
      </c>
      <c r="E694" s="86">
        <f>SUMIFS('Ratios_MARAMA-VA'!T:T, 'Ratios_MARAMA-VA'!AA:AA, Z694)</f>
        <v>4.1495865592953596</v>
      </c>
      <c r="F694" s="86">
        <f>SUMIFS('Ratios_MARAMA-VA'!J:J, 'Ratios_MARAMA-VA'!AA:AA, Z694)</f>
        <v>4.1683712974802398E-3</v>
      </c>
      <c r="G694" s="122">
        <f t="shared" si="40"/>
        <v>1.004526893924601E-3</v>
      </c>
      <c r="H694" s="122">
        <v>4.1495865593001602</v>
      </c>
      <c r="I694" s="86">
        <v>4.1683712974850615E-3</v>
      </c>
      <c r="J694" s="122">
        <v>4.1495865593001602</v>
      </c>
      <c r="K694" s="86">
        <v>4.1683712974850615E-3</v>
      </c>
      <c r="L694" s="122" t="str" cm="1">
        <f t="array" ref="L694">_xlfn.SWITCH(A694,
    "District of Columbia", _xlfn.XLOOKUP(R694, '2015 O3 Growth Surrogates'!A:A, '2015 O3 Growth Surrogates'!H:H),
    "Maryland", _xlfn.XLOOKUP(R694, '2015 O3 Growth Surrogates'!A:A, '2015 O3 Growth Surrogates'!I:I),
    "Virginia", _xlfn.XLOOKUP(R694, '2015 O3 Growth Surrogates'!A:A, '2015 O3 Growth Surrogates'!J:J)
)</f>
        <v>No Growth</v>
      </c>
      <c r="M694" s="133" cm="1">
        <f t="array" ref="M694">_xlfn.SWITCH(L694,
"Employment", INDEX('Coop GFs_CFs'!C:D, MATCH(B694,'Coop GFs_CFs'!B:B,0),1),
"Population", INDEX('Coop GFs_CFs'!E:F, MATCH(B694,'Coop GFs_CFs'!B:B,0),1),
"Household", INDEX('Coop GFs_CFs'!G:H, MATCH(B694,'Coop GFs_CFs'!B:B,0),1),
"VMT", INDEX('Coop GFs_CFs'!I:J, MATCH(B694,'Coop GFs_CFs'!B:B,0),1),
"Lane Mile", INDEX('Coop GFs_CFs'!K:L, MATCH(B694,'Coop GFs_CFs'!B:B,0),1),
"Gas Sales", INDEX('Coop GFs_CFs'!M:N, MATCH(B694,'Coop GFs_CFs'!B:B,0),1),
"No Growth", INDEX('Coop GFs_CFs'!O:P, MATCH(B694,'Coop GFs_CFs'!B:B,0),1)
)</f>
        <v>1</v>
      </c>
      <c r="N694" s="133" cm="1">
        <f t="array" ref="N694">_xlfn.SWITCH(L694,
"Employment", INDEX('Coop GFs_CFs'!C:D, MATCH(B694,'Coop GFs_CFs'!B:B,0),2),
"Population", INDEX('Coop GFs_CFs'!E:F, MATCH(B694,'Coop GFs_CFs'!B:B,0),2),
"Household", INDEX('Coop GFs_CFs'!G:H, MATCH(B694,'Coop GFs_CFs'!B:B,0),2),
"VMT", INDEX('Coop GFs_CFs'!I:J, MATCH(B694,'Coop GFs_CFs'!B:B,0),2),
"Lane Mile", INDEX('Coop GFs_CFs'!K:L, MATCH(B694,'Coop GFs_CFs'!B:B,0),2),
"Gas Sales", INDEX('Coop GFs_CFs'!M:N, MATCH(B694,'Coop GFs_CFs'!B:B,0),2),
"No Growth", INDEX('Coop GFs_CFs'!O:P, MATCH(B694,'Coop GFs_CFs'!B:B,0),2)
)</f>
        <v>1</v>
      </c>
      <c r="O694" s="133"/>
      <c r="P694" s="86">
        <f t="shared" si="38"/>
        <v>4.1683712974802398E-3</v>
      </c>
      <c r="Q694" s="86">
        <f t="shared" si="39"/>
        <v>4.1683712974802398E-3</v>
      </c>
      <c r="R694" s="156" t="s">
        <v>461</v>
      </c>
      <c r="S694" s="85" t="s">
        <v>446</v>
      </c>
      <c r="T694" s="85" t="s">
        <v>436</v>
      </c>
      <c r="U694" s="85" t="s">
        <v>444</v>
      </c>
      <c r="V694" s="85" t="s">
        <v>453</v>
      </c>
      <c r="W694" s="85" t="s">
        <v>462</v>
      </c>
      <c r="X694" s="85" t="s">
        <v>330</v>
      </c>
      <c r="Z694" s="42" t="s">
        <v>1886</v>
      </c>
      <c r="AA694"/>
    </row>
    <row r="695" spans="1:27" s="39" customFormat="1" x14ac:dyDescent="0.35">
      <c r="A695" s="85" t="s">
        <v>811</v>
      </c>
      <c r="B695" s="87">
        <v>51059</v>
      </c>
      <c r="C695" s="87" t="s">
        <v>12</v>
      </c>
      <c r="D695" s="86">
        <v>31.121901640524801</v>
      </c>
      <c r="E695" s="86">
        <f>SUMIFS('Ratios_MARAMA-VA'!T:T, 'Ratios_MARAMA-VA'!AA:AA, Z695)</f>
        <v>31.121901640488701</v>
      </c>
      <c r="F695" s="86">
        <f>SUMIFS('Ratios_MARAMA-VA'!J:J, 'Ratios_MARAMA-VA'!AA:AA, Z695)</f>
        <v>3.1262787187947103E-2</v>
      </c>
      <c r="G695" s="122">
        <f t="shared" si="40"/>
        <v>1.0045268939246025E-3</v>
      </c>
      <c r="H695" s="122">
        <v>31.121901640524801</v>
      </c>
      <c r="I695" s="86">
        <v>3.1262787187983365E-2</v>
      </c>
      <c r="J695" s="122">
        <v>31.121901640524801</v>
      </c>
      <c r="K695" s="86">
        <v>3.1262787187983365E-2</v>
      </c>
      <c r="L695" s="122" t="str" cm="1">
        <f t="array" ref="L695">_xlfn.SWITCH(A695,
    "District of Columbia", _xlfn.XLOOKUP(R695, '2015 O3 Growth Surrogates'!A:A, '2015 O3 Growth Surrogates'!H:H),
    "Maryland", _xlfn.XLOOKUP(R695, '2015 O3 Growth Surrogates'!A:A, '2015 O3 Growth Surrogates'!I:I),
    "Virginia", _xlfn.XLOOKUP(R695, '2015 O3 Growth Surrogates'!A:A, '2015 O3 Growth Surrogates'!J:J)
)</f>
        <v>No Growth</v>
      </c>
      <c r="M695" s="133" cm="1">
        <f t="array" ref="M695">_xlfn.SWITCH(L695,
"Employment", INDEX('Coop GFs_CFs'!C:D, MATCH(B695,'Coop GFs_CFs'!B:B,0),1),
"Population", INDEX('Coop GFs_CFs'!E:F, MATCH(B695,'Coop GFs_CFs'!B:B,0),1),
"Household", INDEX('Coop GFs_CFs'!G:H, MATCH(B695,'Coop GFs_CFs'!B:B,0),1),
"VMT", INDEX('Coop GFs_CFs'!I:J, MATCH(B695,'Coop GFs_CFs'!B:B,0),1),
"Lane Mile", INDEX('Coop GFs_CFs'!K:L, MATCH(B695,'Coop GFs_CFs'!B:B,0),1),
"Gas Sales", INDEX('Coop GFs_CFs'!M:N, MATCH(B695,'Coop GFs_CFs'!B:B,0),1),
"No Growth", INDEX('Coop GFs_CFs'!O:P, MATCH(B695,'Coop GFs_CFs'!B:B,0),1)
)</f>
        <v>1</v>
      </c>
      <c r="N695" s="133" cm="1">
        <f t="array" ref="N695">_xlfn.SWITCH(L695,
"Employment", INDEX('Coop GFs_CFs'!C:D, MATCH(B695,'Coop GFs_CFs'!B:B,0),2),
"Population", INDEX('Coop GFs_CFs'!E:F, MATCH(B695,'Coop GFs_CFs'!B:B,0),2),
"Household", INDEX('Coop GFs_CFs'!G:H, MATCH(B695,'Coop GFs_CFs'!B:B,0),2),
"VMT", INDEX('Coop GFs_CFs'!I:J, MATCH(B695,'Coop GFs_CFs'!B:B,0),2),
"Lane Mile", INDEX('Coop GFs_CFs'!K:L, MATCH(B695,'Coop GFs_CFs'!B:B,0),2),
"Gas Sales", INDEX('Coop GFs_CFs'!M:N, MATCH(B695,'Coop GFs_CFs'!B:B,0),2),
"No Growth", INDEX('Coop GFs_CFs'!O:P, MATCH(B695,'Coop GFs_CFs'!B:B,0),2)
)</f>
        <v>1</v>
      </c>
      <c r="O695" s="133"/>
      <c r="P695" s="86">
        <f t="shared" si="38"/>
        <v>3.1262787187947103E-2</v>
      </c>
      <c r="Q695" s="86">
        <f t="shared" si="39"/>
        <v>3.1262787187947103E-2</v>
      </c>
      <c r="R695" s="156" t="s">
        <v>461</v>
      </c>
      <c r="S695" s="85" t="s">
        <v>446</v>
      </c>
      <c r="T695" s="85" t="s">
        <v>436</v>
      </c>
      <c r="U695" s="85" t="s">
        <v>444</v>
      </c>
      <c r="V695" s="85" t="s">
        <v>453</v>
      </c>
      <c r="W695" s="85" t="s">
        <v>462</v>
      </c>
      <c r="X695" s="85" t="s">
        <v>330</v>
      </c>
      <c r="Z695" s="42" t="s">
        <v>1901</v>
      </c>
      <c r="AA695"/>
    </row>
    <row r="696" spans="1:27" s="39" customFormat="1" x14ac:dyDescent="0.35">
      <c r="A696" s="85" t="s">
        <v>811</v>
      </c>
      <c r="B696" s="87">
        <v>51107</v>
      </c>
      <c r="C696" s="87" t="s">
        <v>10</v>
      </c>
      <c r="D696" s="86">
        <v>2.57840985894688</v>
      </c>
      <c r="E696" s="86">
        <f>SUMIFS('Ratios_MARAMA-VA'!T:T, 'Ratios_MARAMA-VA'!AA:AA, Z696)</f>
        <v>2.57840985894389</v>
      </c>
      <c r="F696" s="86">
        <f>SUMIFS('Ratios_MARAMA-VA'!J:J, 'Ratios_MARAMA-VA'!AA:AA, Z696)</f>
        <v>2.5900820468694801E-3</v>
      </c>
      <c r="G696" s="122">
        <f t="shared" si="40"/>
        <v>1.0045268939246033E-3</v>
      </c>
      <c r="H696" s="122">
        <v>2.57840985894688</v>
      </c>
      <c r="I696" s="86">
        <v>2.5900820468724838E-3</v>
      </c>
      <c r="J696" s="122">
        <v>2.57840985894688</v>
      </c>
      <c r="K696" s="86">
        <v>2.5900820468724838E-3</v>
      </c>
      <c r="L696" s="122" t="str" cm="1">
        <f t="array" ref="L696">_xlfn.SWITCH(A696,
    "District of Columbia", _xlfn.XLOOKUP(R696, '2015 O3 Growth Surrogates'!A:A, '2015 O3 Growth Surrogates'!H:H),
    "Maryland", _xlfn.XLOOKUP(R696, '2015 O3 Growth Surrogates'!A:A, '2015 O3 Growth Surrogates'!I:I),
    "Virginia", _xlfn.XLOOKUP(R696, '2015 O3 Growth Surrogates'!A:A, '2015 O3 Growth Surrogates'!J:J)
)</f>
        <v>No Growth</v>
      </c>
      <c r="M696" s="133" cm="1">
        <f t="array" ref="M696">_xlfn.SWITCH(L696,
"Employment", INDEX('Coop GFs_CFs'!C:D, MATCH(B696,'Coop GFs_CFs'!B:B,0),1),
"Population", INDEX('Coop GFs_CFs'!E:F, MATCH(B696,'Coop GFs_CFs'!B:B,0),1),
"Household", INDEX('Coop GFs_CFs'!G:H, MATCH(B696,'Coop GFs_CFs'!B:B,0),1),
"VMT", INDEX('Coop GFs_CFs'!I:J, MATCH(B696,'Coop GFs_CFs'!B:B,0),1),
"Lane Mile", INDEX('Coop GFs_CFs'!K:L, MATCH(B696,'Coop GFs_CFs'!B:B,0),1),
"Gas Sales", INDEX('Coop GFs_CFs'!M:N, MATCH(B696,'Coop GFs_CFs'!B:B,0),1),
"No Growth", INDEX('Coop GFs_CFs'!O:P, MATCH(B696,'Coop GFs_CFs'!B:B,0),1)
)</f>
        <v>1</v>
      </c>
      <c r="N696" s="133" cm="1">
        <f t="array" ref="N696">_xlfn.SWITCH(L696,
"Employment", INDEX('Coop GFs_CFs'!C:D, MATCH(B696,'Coop GFs_CFs'!B:B,0),2),
"Population", INDEX('Coop GFs_CFs'!E:F, MATCH(B696,'Coop GFs_CFs'!B:B,0),2),
"Household", INDEX('Coop GFs_CFs'!G:H, MATCH(B696,'Coop GFs_CFs'!B:B,0),2),
"VMT", INDEX('Coop GFs_CFs'!I:J, MATCH(B696,'Coop GFs_CFs'!B:B,0),2),
"Lane Mile", INDEX('Coop GFs_CFs'!K:L, MATCH(B696,'Coop GFs_CFs'!B:B,0),2),
"Gas Sales", INDEX('Coop GFs_CFs'!M:N, MATCH(B696,'Coop GFs_CFs'!B:B,0),2),
"No Growth", INDEX('Coop GFs_CFs'!O:P, MATCH(B696,'Coop GFs_CFs'!B:B,0),2)
)</f>
        <v>1</v>
      </c>
      <c r="O696" s="133"/>
      <c r="P696" s="86">
        <f t="shared" si="38"/>
        <v>2.5900820468694801E-3</v>
      </c>
      <c r="Q696" s="86">
        <f t="shared" si="39"/>
        <v>2.5900820468694801E-3</v>
      </c>
      <c r="R696" s="156" t="s">
        <v>461</v>
      </c>
      <c r="S696" s="85" t="s">
        <v>446</v>
      </c>
      <c r="T696" s="85" t="s">
        <v>436</v>
      </c>
      <c r="U696" s="85" t="s">
        <v>444</v>
      </c>
      <c r="V696" s="85" t="s">
        <v>453</v>
      </c>
      <c r="W696" s="85" t="s">
        <v>462</v>
      </c>
      <c r="X696" s="85" t="s">
        <v>330</v>
      </c>
      <c r="Z696" s="42" t="s">
        <v>1889</v>
      </c>
      <c r="AA696"/>
    </row>
    <row r="697" spans="1:27" s="39" customFormat="1" x14ac:dyDescent="0.35">
      <c r="A697" s="85" t="s">
        <v>811</v>
      </c>
      <c r="B697" s="87">
        <v>51107</v>
      </c>
      <c r="C697" s="87" t="s">
        <v>12</v>
      </c>
      <c r="D697" s="86">
        <v>19.338076387875201</v>
      </c>
      <c r="E697" s="86">
        <f>SUMIFS('Ratios_MARAMA-VA'!T:T, 'Ratios_MARAMA-VA'!AA:AA, Z697)</f>
        <v>19.338076387852698</v>
      </c>
      <c r="F697" s="86">
        <f>SUMIFS('Ratios_MARAMA-VA'!J:J, 'Ratios_MARAMA-VA'!AA:AA, Z697)</f>
        <v>1.9425617808366501E-2</v>
      </c>
      <c r="G697" s="122">
        <f t="shared" si="40"/>
        <v>1.0045268939246094E-3</v>
      </c>
      <c r="H697" s="122">
        <v>19.338076387875201</v>
      </c>
      <c r="I697" s="86">
        <v>1.9425617808389105E-2</v>
      </c>
      <c r="J697" s="122">
        <v>19.338076387875201</v>
      </c>
      <c r="K697" s="86">
        <v>1.9425617808389105E-2</v>
      </c>
      <c r="L697" s="122" t="str" cm="1">
        <f t="array" ref="L697">_xlfn.SWITCH(A697,
    "District of Columbia", _xlfn.XLOOKUP(R697, '2015 O3 Growth Surrogates'!A:A, '2015 O3 Growth Surrogates'!H:H),
    "Maryland", _xlfn.XLOOKUP(R697, '2015 O3 Growth Surrogates'!A:A, '2015 O3 Growth Surrogates'!I:I),
    "Virginia", _xlfn.XLOOKUP(R697, '2015 O3 Growth Surrogates'!A:A, '2015 O3 Growth Surrogates'!J:J)
)</f>
        <v>No Growth</v>
      </c>
      <c r="M697" s="133" cm="1">
        <f t="array" ref="M697">_xlfn.SWITCH(L697,
"Employment", INDEX('Coop GFs_CFs'!C:D, MATCH(B697,'Coop GFs_CFs'!B:B,0),1),
"Population", INDEX('Coop GFs_CFs'!E:F, MATCH(B697,'Coop GFs_CFs'!B:B,0),1),
"Household", INDEX('Coop GFs_CFs'!G:H, MATCH(B697,'Coop GFs_CFs'!B:B,0),1),
"VMT", INDEX('Coop GFs_CFs'!I:J, MATCH(B697,'Coop GFs_CFs'!B:B,0),1),
"Lane Mile", INDEX('Coop GFs_CFs'!K:L, MATCH(B697,'Coop GFs_CFs'!B:B,0),1),
"Gas Sales", INDEX('Coop GFs_CFs'!M:N, MATCH(B697,'Coop GFs_CFs'!B:B,0),1),
"No Growth", INDEX('Coop GFs_CFs'!O:P, MATCH(B697,'Coop GFs_CFs'!B:B,0),1)
)</f>
        <v>1</v>
      </c>
      <c r="N697" s="133" cm="1">
        <f t="array" ref="N697">_xlfn.SWITCH(L697,
"Employment", INDEX('Coop GFs_CFs'!C:D, MATCH(B697,'Coop GFs_CFs'!B:B,0),2),
"Population", INDEX('Coop GFs_CFs'!E:F, MATCH(B697,'Coop GFs_CFs'!B:B,0),2),
"Household", INDEX('Coop GFs_CFs'!G:H, MATCH(B697,'Coop GFs_CFs'!B:B,0),2),
"VMT", INDEX('Coop GFs_CFs'!I:J, MATCH(B697,'Coop GFs_CFs'!B:B,0),2),
"Lane Mile", INDEX('Coop GFs_CFs'!K:L, MATCH(B697,'Coop GFs_CFs'!B:B,0),2),
"Gas Sales", INDEX('Coop GFs_CFs'!M:N, MATCH(B697,'Coop GFs_CFs'!B:B,0),2),
"No Growth", INDEX('Coop GFs_CFs'!O:P, MATCH(B697,'Coop GFs_CFs'!B:B,0),2)
)</f>
        <v>1</v>
      </c>
      <c r="O697" s="133"/>
      <c r="P697" s="86">
        <f t="shared" si="38"/>
        <v>1.9425617808366501E-2</v>
      </c>
      <c r="Q697" s="86">
        <f t="shared" si="39"/>
        <v>1.9425617808366501E-2</v>
      </c>
      <c r="R697" s="156" t="s">
        <v>461</v>
      </c>
      <c r="S697" s="85" t="s">
        <v>446</v>
      </c>
      <c r="T697" s="85" t="s">
        <v>436</v>
      </c>
      <c r="U697" s="85" t="s">
        <v>444</v>
      </c>
      <c r="V697" s="85" t="s">
        <v>453</v>
      </c>
      <c r="W697" s="85" t="s">
        <v>462</v>
      </c>
      <c r="X697" s="85" t="s">
        <v>330</v>
      </c>
      <c r="Z697" s="42" t="s">
        <v>1904</v>
      </c>
      <c r="AA697"/>
    </row>
    <row r="698" spans="1:27" s="39" customFormat="1" x14ac:dyDescent="0.35">
      <c r="A698" s="85" t="s">
        <v>811</v>
      </c>
      <c r="B698" s="87">
        <v>51153</v>
      </c>
      <c r="C698" s="87" t="s">
        <v>10</v>
      </c>
      <c r="D698" s="86">
        <v>2.59370572704128</v>
      </c>
      <c r="E698" s="86">
        <f>SUMIFS('Ratios_MARAMA-VA'!T:T, 'Ratios_MARAMA-VA'!AA:AA, Z698)</f>
        <v>2.5937057270382602</v>
      </c>
      <c r="F698" s="86">
        <f>SUMIFS('Ratios_MARAMA-VA'!J:J, 'Ratios_MARAMA-VA'!AA:AA, Z698)</f>
        <v>2.6054471577362098E-3</v>
      </c>
      <c r="G698" s="122">
        <f t="shared" si="40"/>
        <v>1.0045268939246077E-3</v>
      </c>
      <c r="H698" s="122">
        <v>2.59370572704128</v>
      </c>
      <c r="I698" s="86">
        <v>2.6054471577392434E-3</v>
      </c>
      <c r="J698" s="122">
        <v>2.59370572704128</v>
      </c>
      <c r="K698" s="86">
        <v>2.6054471577392434E-3</v>
      </c>
      <c r="L698" s="122" t="str" cm="1">
        <f t="array" ref="L698">_xlfn.SWITCH(A698,
    "District of Columbia", _xlfn.XLOOKUP(R698, '2015 O3 Growth Surrogates'!A:A, '2015 O3 Growth Surrogates'!H:H),
    "Maryland", _xlfn.XLOOKUP(R698, '2015 O3 Growth Surrogates'!A:A, '2015 O3 Growth Surrogates'!I:I),
    "Virginia", _xlfn.XLOOKUP(R698, '2015 O3 Growth Surrogates'!A:A, '2015 O3 Growth Surrogates'!J:J)
)</f>
        <v>No Growth</v>
      </c>
      <c r="M698" s="133" cm="1">
        <f t="array" ref="M698">_xlfn.SWITCH(L698,
"Employment", INDEX('Coop GFs_CFs'!C:D, MATCH(B698,'Coop GFs_CFs'!B:B,0),1),
"Population", INDEX('Coop GFs_CFs'!E:F, MATCH(B698,'Coop GFs_CFs'!B:B,0),1),
"Household", INDEX('Coop GFs_CFs'!G:H, MATCH(B698,'Coop GFs_CFs'!B:B,0),1),
"VMT", INDEX('Coop GFs_CFs'!I:J, MATCH(B698,'Coop GFs_CFs'!B:B,0),1),
"Lane Mile", INDEX('Coop GFs_CFs'!K:L, MATCH(B698,'Coop GFs_CFs'!B:B,0),1),
"Gas Sales", INDEX('Coop GFs_CFs'!M:N, MATCH(B698,'Coop GFs_CFs'!B:B,0),1),
"No Growth", INDEX('Coop GFs_CFs'!O:P, MATCH(B698,'Coop GFs_CFs'!B:B,0),1)
)</f>
        <v>1</v>
      </c>
      <c r="N698" s="133" cm="1">
        <f t="array" ref="N698">_xlfn.SWITCH(L698,
"Employment", INDEX('Coop GFs_CFs'!C:D, MATCH(B698,'Coop GFs_CFs'!B:B,0),2),
"Population", INDEX('Coop GFs_CFs'!E:F, MATCH(B698,'Coop GFs_CFs'!B:B,0),2),
"Household", INDEX('Coop GFs_CFs'!G:H, MATCH(B698,'Coop GFs_CFs'!B:B,0),2),
"VMT", INDEX('Coop GFs_CFs'!I:J, MATCH(B698,'Coop GFs_CFs'!B:B,0),2),
"Lane Mile", INDEX('Coop GFs_CFs'!K:L, MATCH(B698,'Coop GFs_CFs'!B:B,0),2),
"Gas Sales", INDEX('Coop GFs_CFs'!M:N, MATCH(B698,'Coop GFs_CFs'!B:B,0),2),
"No Growth", INDEX('Coop GFs_CFs'!O:P, MATCH(B698,'Coop GFs_CFs'!B:B,0),2)
)</f>
        <v>1</v>
      </c>
      <c r="O698" s="133"/>
      <c r="P698" s="86">
        <f t="shared" si="38"/>
        <v>2.6054471577362098E-3</v>
      </c>
      <c r="Q698" s="86">
        <f t="shared" si="39"/>
        <v>2.6054471577362098E-3</v>
      </c>
      <c r="R698" s="156" t="s">
        <v>461</v>
      </c>
      <c r="S698" s="85" t="s">
        <v>446</v>
      </c>
      <c r="T698" s="85" t="s">
        <v>436</v>
      </c>
      <c r="U698" s="85" t="s">
        <v>444</v>
      </c>
      <c r="V698" s="85" t="s">
        <v>453</v>
      </c>
      <c r="W698" s="85" t="s">
        <v>462</v>
      </c>
      <c r="X698" s="85" t="s">
        <v>330</v>
      </c>
      <c r="Z698" s="42" t="s">
        <v>1892</v>
      </c>
      <c r="AA698"/>
    </row>
    <row r="699" spans="1:27" s="39" customFormat="1" x14ac:dyDescent="0.35">
      <c r="A699" s="85" t="s">
        <v>811</v>
      </c>
      <c r="B699" s="87">
        <v>51153</v>
      </c>
      <c r="C699" s="87" t="s">
        <v>12</v>
      </c>
      <c r="D699" s="86">
        <v>19.452792952809599</v>
      </c>
      <c r="E699" s="86">
        <f>SUMIFS('Ratios_MARAMA-VA'!T:T, 'Ratios_MARAMA-VA'!AA:AA, Z699)</f>
        <v>19.452792952787</v>
      </c>
      <c r="F699" s="86">
        <f>SUMIFS('Ratios_MARAMA-VA'!J:J, 'Ratios_MARAMA-VA'!AA:AA, Z699)</f>
        <v>1.9540853683021601E-2</v>
      </c>
      <c r="G699" s="122">
        <f t="shared" si="40"/>
        <v>1.0045268939246066E-3</v>
      </c>
      <c r="H699" s="122">
        <v>19.452792952809599</v>
      </c>
      <c r="I699" s="86">
        <v>1.9540853683044302E-2</v>
      </c>
      <c r="J699" s="122">
        <v>19.452792952809599</v>
      </c>
      <c r="K699" s="86">
        <v>1.9540853683044302E-2</v>
      </c>
      <c r="L699" s="122" t="str" cm="1">
        <f t="array" ref="L699">_xlfn.SWITCH(A699,
    "District of Columbia", _xlfn.XLOOKUP(R699, '2015 O3 Growth Surrogates'!A:A, '2015 O3 Growth Surrogates'!H:H),
    "Maryland", _xlfn.XLOOKUP(R699, '2015 O3 Growth Surrogates'!A:A, '2015 O3 Growth Surrogates'!I:I),
    "Virginia", _xlfn.XLOOKUP(R699, '2015 O3 Growth Surrogates'!A:A, '2015 O3 Growth Surrogates'!J:J)
)</f>
        <v>No Growth</v>
      </c>
      <c r="M699" s="133" cm="1">
        <f t="array" ref="M699">_xlfn.SWITCH(L699,
"Employment", INDEX('Coop GFs_CFs'!C:D, MATCH(B699,'Coop GFs_CFs'!B:B,0),1),
"Population", INDEX('Coop GFs_CFs'!E:F, MATCH(B699,'Coop GFs_CFs'!B:B,0),1),
"Household", INDEX('Coop GFs_CFs'!G:H, MATCH(B699,'Coop GFs_CFs'!B:B,0),1),
"VMT", INDEX('Coop GFs_CFs'!I:J, MATCH(B699,'Coop GFs_CFs'!B:B,0),1),
"Lane Mile", INDEX('Coop GFs_CFs'!K:L, MATCH(B699,'Coop GFs_CFs'!B:B,0),1),
"Gas Sales", INDEX('Coop GFs_CFs'!M:N, MATCH(B699,'Coop GFs_CFs'!B:B,0),1),
"No Growth", INDEX('Coop GFs_CFs'!O:P, MATCH(B699,'Coop GFs_CFs'!B:B,0),1)
)</f>
        <v>1</v>
      </c>
      <c r="N699" s="133" cm="1">
        <f t="array" ref="N699">_xlfn.SWITCH(L699,
"Employment", INDEX('Coop GFs_CFs'!C:D, MATCH(B699,'Coop GFs_CFs'!B:B,0),2),
"Population", INDEX('Coop GFs_CFs'!E:F, MATCH(B699,'Coop GFs_CFs'!B:B,0),2),
"Household", INDEX('Coop GFs_CFs'!G:H, MATCH(B699,'Coop GFs_CFs'!B:B,0),2),
"VMT", INDEX('Coop GFs_CFs'!I:J, MATCH(B699,'Coop GFs_CFs'!B:B,0),2),
"Lane Mile", INDEX('Coop GFs_CFs'!K:L, MATCH(B699,'Coop GFs_CFs'!B:B,0),2),
"Gas Sales", INDEX('Coop GFs_CFs'!M:N, MATCH(B699,'Coop GFs_CFs'!B:B,0),2),
"No Growth", INDEX('Coop GFs_CFs'!O:P, MATCH(B699,'Coop GFs_CFs'!B:B,0),2)
)</f>
        <v>1</v>
      </c>
      <c r="O699" s="133"/>
      <c r="P699" s="86">
        <f t="shared" si="38"/>
        <v>1.9540853683021601E-2</v>
      </c>
      <c r="Q699" s="86">
        <f t="shared" si="39"/>
        <v>1.9540853683021601E-2</v>
      </c>
      <c r="R699" s="156" t="s">
        <v>461</v>
      </c>
      <c r="S699" s="85" t="s">
        <v>446</v>
      </c>
      <c r="T699" s="85" t="s">
        <v>436</v>
      </c>
      <c r="U699" s="85" t="s">
        <v>444</v>
      </c>
      <c r="V699" s="85" t="s">
        <v>453</v>
      </c>
      <c r="W699" s="85" t="s">
        <v>462</v>
      </c>
      <c r="X699" s="85" t="s">
        <v>330</v>
      </c>
      <c r="Z699" s="42" t="s">
        <v>1907</v>
      </c>
      <c r="AA699"/>
    </row>
    <row r="700" spans="1:27" s="39" customFormat="1" x14ac:dyDescent="0.35">
      <c r="A700" s="85" t="s">
        <v>811</v>
      </c>
      <c r="B700" s="87">
        <v>51510</v>
      </c>
      <c r="C700" s="87" t="s">
        <v>10</v>
      </c>
      <c r="D700" s="86">
        <v>6.4006247303398406E-2</v>
      </c>
      <c r="E700" s="86">
        <f>SUMIFS('Ratios_MARAMA-VA'!T:T, 'Ratios_MARAMA-VA'!AA:AA, Z700)</f>
        <v>6.4006247303323993E-2</v>
      </c>
      <c r="F700" s="86">
        <f>SUMIFS('Ratios_MARAMA-VA'!J:J, 'Ratios_MARAMA-VA'!AA:AA, Z700)</f>
        <v>6.4295996795378098E-5</v>
      </c>
      <c r="G700" s="122">
        <f t="shared" si="40"/>
        <v>1.0045268939246038E-3</v>
      </c>
      <c r="H700" s="122">
        <v>6.4006247303398406E-2</v>
      </c>
      <c r="I700" s="86">
        <v>6.429599679545284E-5</v>
      </c>
      <c r="J700" s="122">
        <v>6.4006247303398406E-2</v>
      </c>
      <c r="K700" s="86">
        <v>6.429599679545284E-5</v>
      </c>
      <c r="L700" s="122" t="str" cm="1">
        <f t="array" ref="L700">_xlfn.SWITCH(A700,
    "District of Columbia", _xlfn.XLOOKUP(R700, '2015 O3 Growth Surrogates'!A:A, '2015 O3 Growth Surrogates'!H:H),
    "Maryland", _xlfn.XLOOKUP(R700, '2015 O3 Growth Surrogates'!A:A, '2015 O3 Growth Surrogates'!I:I),
    "Virginia", _xlfn.XLOOKUP(R700, '2015 O3 Growth Surrogates'!A:A, '2015 O3 Growth Surrogates'!J:J)
)</f>
        <v>No Growth</v>
      </c>
      <c r="M700" s="133" cm="1">
        <f t="array" ref="M700">_xlfn.SWITCH(L700,
"Employment", INDEX('Coop GFs_CFs'!C:D, MATCH(B700,'Coop GFs_CFs'!B:B,0),1),
"Population", INDEX('Coop GFs_CFs'!E:F, MATCH(B700,'Coop GFs_CFs'!B:B,0),1),
"Household", INDEX('Coop GFs_CFs'!G:H, MATCH(B700,'Coop GFs_CFs'!B:B,0),1),
"VMT", INDEX('Coop GFs_CFs'!I:J, MATCH(B700,'Coop GFs_CFs'!B:B,0),1),
"Lane Mile", INDEX('Coop GFs_CFs'!K:L, MATCH(B700,'Coop GFs_CFs'!B:B,0),1),
"Gas Sales", INDEX('Coop GFs_CFs'!M:N, MATCH(B700,'Coop GFs_CFs'!B:B,0),1),
"No Growth", INDEX('Coop GFs_CFs'!O:P, MATCH(B700,'Coop GFs_CFs'!B:B,0),1)
)</f>
        <v>1</v>
      </c>
      <c r="N700" s="133" cm="1">
        <f t="array" ref="N700">_xlfn.SWITCH(L700,
"Employment", INDEX('Coop GFs_CFs'!C:D, MATCH(B700,'Coop GFs_CFs'!B:B,0),2),
"Population", INDEX('Coop GFs_CFs'!E:F, MATCH(B700,'Coop GFs_CFs'!B:B,0),2),
"Household", INDEX('Coop GFs_CFs'!G:H, MATCH(B700,'Coop GFs_CFs'!B:B,0),2),
"VMT", INDEX('Coop GFs_CFs'!I:J, MATCH(B700,'Coop GFs_CFs'!B:B,0),2),
"Lane Mile", INDEX('Coop GFs_CFs'!K:L, MATCH(B700,'Coop GFs_CFs'!B:B,0),2),
"Gas Sales", INDEX('Coop GFs_CFs'!M:N, MATCH(B700,'Coop GFs_CFs'!B:B,0),2),
"No Growth", INDEX('Coop GFs_CFs'!O:P, MATCH(B700,'Coop GFs_CFs'!B:B,0),2)
)</f>
        <v>1</v>
      </c>
      <c r="O700" s="133"/>
      <c r="P700" s="86">
        <f t="shared" si="38"/>
        <v>6.4295996795378098E-5</v>
      </c>
      <c r="Q700" s="86">
        <f t="shared" si="39"/>
        <v>6.4295996795378098E-5</v>
      </c>
      <c r="R700" s="156" t="s">
        <v>461</v>
      </c>
      <c r="S700" s="85" t="s">
        <v>446</v>
      </c>
      <c r="T700" s="85" t="s">
        <v>436</v>
      </c>
      <c r="U700" s="85" t="s">
        <v>444</v>
      </c>
      <c r="V700" s="85" t="s">
        <v>453</v>
      </c>
      <c r="W700" s="85" t="s">
        <v>462</v>
      </c>
      <c r="X700" s="85" t="s">
        <v>330</v>
      </c>
      <c r="Z700" s="42" t="s">
        <v>1884</v>
      </c>
      <c r="AA700"/>
    </row>
    <row r="701" spans="1:27" s="39" customFormat="1" x14ac:dyDescent="0.35">
      <c r="A701" s="85" t="s">
        <v>811</v>
      </c>
      <c r="B701" s="87">
        <v>51510</v>
      </c>
      <c r="C701" s="87" t="s">
        <v>12</v>
      </c>
      <c r="D701" s="86">
        <v>0.48004685477548797</v>
      </c>
      <c r="E701" s="86">
        <f>SUMIFS('Ratios_MARAMA-VA'!T:T, 'Ratios_MARAMA-VA'!AA:AA, Z701)</f>
        <v>0.48004685477493098</v>
      </c>
      <c r="F701" s="86">
        <f>SUMIFS('Ratios_MARAMA-VA'!J:J, 'Ratios_MARAMA-VA'!AA:AA, Z701)</f>
        <v>4.8221997596533501E-4</v>
      </c>
      <c r="G701" s="122">
        <f t="shared" si="40"/>
        <v>1.0045268939246001E-3</v>
      </c>
      <c r="H701" s="122">
        <v>0.48004685477548797</v>
      </c>
      <c r="I701" s="86">
        <v>4.8221997596589451E-4</v>
      </c>
      <c r="J701" s="122">
        <v>0.48004685477548797</v>
      </c>
      <c r="K701" s="86">
        <v>4.8221997596589451E-4</v>
      </c>
      <c r="L701" s="122" t="str" cm="1">
        <f t="array" ref="L701">_xlfn.SWITCH(A701,
    "District of Columbia", _xlfn.XLOOKUP(R701, '2015 O3 Growth Surrogates'!A:A, '2015 O3 Growth Surrogates'!H:H),
    "Maryland", _xlfn.XLOOKUP(R701, '2015 O3 Growth Surrogates'!A:A, '2015 O3 Growth Surrogates'!I:I),
    "Virginia", _xlfn.XLOOKUP(R701, '2015 O3 Growth Surrogates'!A:A, '2015 O3 Growth Surrogates'!J:J)
)</f>
        <v>No Growth</v>
      </c>
      <c r="M701" s="133" cm="1">
        <f t="array" ref="M701">_xlfn.SWITCH(L701,
"Employment", INDEX('Coop GFs_CFs'!C:D, MATCH(B701,'Coop GFs_CFs'!B:B,0),1),
"Population", INDEX('Coop GFs_CFs'!E:F, MATCH(B701,'Coop GFs_CFs'!B:B,0),1),
"Household", INDEX('Coop GFs_CFs'!G:H, MATCH(B701,'Coop GFs_CFs'!B:B,0),1),
"VMT", INDEX('Coop GFs_CFs'!I:J, MATCH(B701,'Coop GFs_CFs'!B:B,0),1),
"Lane Mile", INDEX('Coop GFs_CFs'!K:L, MATCH(B701,'Coop GFs_CFs'!B:B,0),1),
"Gas Sales", INDEX('Coop GFs_CFs'!M:N, MATCH(B701,'Coop GFs_CFs'!B:B,0),1),
"No Growth", INDEX('Coop GFs_CFs'!O:P, MATCH(B701,'Coop GFs_CFs'!B:B,0),1)
)</f>
        <v>1</v>
      </c>
      <c r="N701" s="133" cm="1">
        <f t="array" ref="N701">_xlfn.SWITCH(L701,
"Employment", INDEX('Coop GFs_CFs'!C:D, MATCH(B701,'Coop GFs_CFs'!B:B,0),2),
"Population", INDEX('Coop GFs_CFs'!E:F, MATCH(B701,'Coop GFs_CFs'!B:B,0),2),
"Household", INDEX('Coop GFs_CFs'!G:H, MATCH(B701,'Coop GFs_CFs'!B:B,0),2),
"VMT", INDEX('Coop GFs_CFs'!I:J, MATCH(B701,'Coop GFs_CFs'!B:B,0),2),
"Lane Mile", INDEX('Coop GFs_CFs'!K:L, MATCH(B701,'Coop GFs_CFs'!B:B,0),2),
"Gas Sales", INDEX('Coop GFs_CFs'!M:N, MATCH(B701,'Coop GFs_CFs'!B:B,0),2),
"No Growth", INDEX('Coop GFs_CFs'!O:P, MATCH(B701,'Coop GFs_CFs'!B:B,0),2)
)</f>
        <v>1</v>
      </c>
      <c r="O701" s="133"/>
      <c r="P701" s="86">
        <f t="shared" si="38"/>
        <v>4.8221997596533501E-4</v>
      </c>
      <c r="Q701" s="86">
        <f t="shared" si="39"/>
        <v>4.8221997596533501E-4</v>
      </c>
      <c r="R701" s="156" t="s">
        <v>461</v>
      </c>
      <c r="S701" s="85" t="s">
        <v>446</v>
      </c>
      <c r="T701" s="85" t="s">
        <v>436</v>
      </c>
      <c r="U701" s="85" t="s">
        <v>444</v>
      </c>
      <c r="V701" s="85" t="s">
        <v>453</v>
      </c>
      <c r="W701" s="85" t="s">
        <v>462</v>
      </c>
      <c r="X701" s="85" t="s">
        <v>330</v>
      </c>
      <c r="Z701" s="42" t="s">
        <v>1899</v>
      </c>
      <c r="AA701"/>
    </row>
    <row r="702" spans="1:27" s="39" customFormat="1" x14ac:dyDescent="0.35">
      <c r="A702" s="85" t="s">
        <v>811</v>
      </c>
      <c r="B702" s="87">
        <v>51600</v>
      </c>
      <c r="C702" s="87" t="s">
        <v>10</v>
      </c>
      <c r="D702" s="86">
        <v>7.58731408105984E-2</v>
      </c>
      <c r="E702" s="86">
        <f>SUMIFS('Ratios_MARAMA-VA'!T:T, 'Ratios_MARAMA-VA'!AA:AA, Z702)</f>
        <v>7.5873140810510706E-2</v>
      </c>
      <c r="F702" s="86">
        <f>SUMIFS('Ratios_MARAMA-VA'!J:J, 'Ratios_MARAMA-VA'!AA:AA, Z702)</f>
        <v>7.6216610470686294E-5</v>
      </c>
      <c r="G702" s="122">
        <f t="shared" si="40"/>
        <v>1.0045268939246023E-3</v>
      </c>
      <c r="H702" s="122">
        <v>7.58731408105984E-2</v>
      </c>
      <c r="I702" s="86">
        <v>7.6216610470774385E-5</v>
      </c>
      <c r="J702" s="122">
        <v>7.58731408105984E-2</v>
      </c>
      <c r="K702" s="86">
        <v>7.6216610470774385E-5</v>
      </c>
      <c r="L702" s="122" t="str" cm="1">
        <f t="array" ref="L702">_xlfn.SWITCH(A702,
    "District of Columbia", _xlfn.XLOOKUP(R702, '2015 O3 Growth Surrogates'!A:A, '2015 O3 Growth Surrogates'!H:H),
    "Maryland", _xlfn.XLOOKUP(R702, '2015 O3 Growth Surrogates'!A:A, '2015 O3 Growth Surrogates'!I:I),
    "Virginia", _xlfn.XLOOKUP(R702, '2015 O3 Growth Surrogates'!A:A, '2015 O3 Growth Surrogates'!J:J)
)</f>
        <v>No Growth</v>
      </c>
      <c r="M702" s="133" cm="1">
        <f t="array" ref="M702">_xlfn.SWITCH(L702,
"Employment", INDEX('Coop GFs_CFs'!C:D, MATCH(B702,'Coop GFs_CFs'!B:B,0),1),
"Population", INDEX('Coop GFs_CFs'!E:F, MATCH(B702,'Coop GFs_CFs'!B:B,0),1),
"Household", INDEX('Coop GFs_CFs'!G:H, MATCH(B702,'Coop GFs_CFs'!B:B,0),1),
"VMT", INDEX('Coop GFs_CFs'!I:J, MATCH(B702,'Coop GFs_CFs'!B:B,0),1),
"Lane Mile", INDEX('Coop GFs_CFs'!K:L, MATCH(B702,'Coop GFs_CFs'!B:B,0),1),
"Gas Sales", INDEX('Coop GFs_CFs'!M:N, MATCH(B702,'Coop GFs_CFs'!B:B,0),1),
"No Growth", INDEX('Coop GFs_CFs'!O:P, MATCH(B702,'Coop GFs_CFs'!B:B,0),1)
)</f>
        <v>1</v>
      </c>
      <c r="N702" s="133" cm="1">
        <f t="array" ref="N702">_xlfn.SWITCH(L702,
"Employment", INDEX('Coop GFs_CFs'!C:D, MATCH(B702,'Coop GFs_CFs'!B:B,0),2),
"Population", INDEX('Coop GFs_CFs'!E:F, MATCH(B702,'Coop GFs_CFs'!B:B,0),2),
"Household", INDEX('Coop GFs_CFs'!G:H, MATCH(B702,'Coop GFs_CFs'!B:B,0),2),
"VMT", INDEX('Coop GFs_CFs'!I:J, MATCH(B702,'Coop GFs_CFs'!B:B,0),2),
"Lane Mile", INDEX('Coop GFs_CFs'!K:L, MATCH(B702,'Coop GFs_CFs'!B:B,0),2),
"Gas Sales", INDEX('Coop GFs_CFs'!M:N, MATCH(B702,'Coop GFs_CFs'!B:B,0),2),
"No Growth", INDEX('Coop GFs_CFs'!O:P, MATCH(B702,'Coop GFs_CFs'!B:B,0),2)
)</f>
        <v>1</v>
      </c>
      <c r="O702" s="133"/>
      <c r="P702" s="86">
        <f t="shared" si="38"/>
        <v>7.6216610470686294E-5</v>
      </c>
      <c r="Q702" s="86">
        <f t="shared" si="39"/>
        <v>7.6216610470686294E-5</v>
      </c>
      <c r="R702" s="156" t="s">
        <v>461</v>
      </c>
      <c r="S702" s="85" t="s">
        <v>446</v>
      </c>
      <c r="T702" s="85" t="s">
        <v>436</v>
      </c>
      <c r="U702" s="85" t="s">
        <v>444</v>
      </c>
      <c r="V702" s="85" t="s">
        <v>453</v>
      </c>
      <c r="W702" s="85" t="s">
        <v>462</v>
      </c>
      <c r="X702" s="85" t="s">
        <v>330</v>
      </c>
      <c r="Z702" s="42" t="s">
        <v>1887</v>
      </c>
      <c r="AA702"/>
    </row>
    <row r="703" spans="1:27" s="39" customFormat="1" x14ac:dyDescent="0.35">
      <c r="A703" s="85" t="s">
        <v>811</v>
      </c>
      <c r="B703" s="87">
        <v>51600</v>
      </c>
      <c r="C703" s="87" t="s">
        <v>12</v>
      </c>
      <c r="D703" s="86">
        <v>0.56904855607948801</v>
      </c>
      <c r="E703" s="86">
        <f>SUMIFS('Ratios_MARAMA-VA'!T:T, 'Ratios_MARAMA-VA'!AA:AA, Z703)</f>
        <v>0.56904855607882698</v>
      </c>
      <c r="F703" s="86">
        <f>SUMIFS('Ratios_MARAMA-VA'!J:J, 'Ratios_MARAMA-VA'!AA:AA, Z703)</f>
        <v>5.7162457853014497E-4</v>
      </c>
      <c r="G703" s="122">
        <f t="shared" si="40"/>
        <v>1.0045268939246042E-3</v>
      </c>
      <c r="H703" s="122">
        <v>0.56904855607948801</v>
      </c>
      <c r="I703" s="86">
        <v>5.7162457853080905E-4</v>
      </c>
      <c r="J703" s="122">
        <v>0.56904855607948801</v>
      </c>
      <c r="K703" s="86">
        <v>5.7162457853080905E-4</v>
      </c>
      <c r="L703" s="122" t="str" cm="1">
        <f t="array" ref="L703">_xlfn.SWITCH(A703,
    "District of Columbia", _xlfn.XLOOKUP(R703, '2015 O3 Growth Surrogates'!A:A, '2015 O3 Growth Surrogates'!H:H),
    "Maryland", _xlfn.XLOOKUP(R703, '2015 O3 Growth Surrogates'!A:A, '2015 O3 Growth Surrogates'!I:I),
    "Virginia", _xlfn.XLOOKUP(R703, '2015 O3 Growth Surrogates'!A:A, '2015 O3 Growth Surrogates'!J:J)
)</f>
        <v>No Growth</v>
      </c>
      <c r="M703" s="133" cm="1">
        <f t="array" ref="M703">_xlfn.SWITCH(L703,
"Employment", INDEX('Coop GFs_CFs'!C:D, MATCH(B703,'Coop GFs_CFs'!B:B,0),1),
"Population", INDEX('Coop GFs_CFs'!E:F, MATCH(B703,'Coop GFs_CFs'!B:B,0),1),
"Household", INDEX('Coop GFs_CFs'!G:H, MATCH(B703,'Coop GFs_CFs'!B:B,0),1),
"VMT", INDEX('Coop GFs_CFs'!I:J, MATCH(B703,'Coop GFs_CFs'!B:B,0),1),
"Lane Mile", INDEX('Coop GFs_CFs'!K:L, MATCH(B703,'Coop GFs_CFs'!B:B,0),1),
"Gas Sales", INDEX('Coop GFs_CFs'!M:N, MATCH(B703,'Coop GFs_CFs'!B:B,0),1),
"No Growth", INDEX('Coop GFs_CFs'!O:P, MATCH(B703,'Coop GFs_CFs'!B:B,0),1)
)</f>
        <v>1</v>
      </c>
      <c r="N703" s="133" cm="1">
        <f t="array" ref="N703">_xlfn.SWITCH(L703,
"Employment", INDEX('Coop GFs_CFs'!C:D, MATCH(B703,'Coop GFs_CFs'!B:B,0),2),
"Population", INDEX('Coop GFs_CFs'!E:F, MATCH(B703,'Coop GFs_CFs'!B:B,0),2),
"Household", INDEX('Coop GFs_CFs'!G:H, MATCH(B703,'Coop GFs_CFs'!B:B,0),2),
"VMT", INDEX('Coop GFs_CFs'!I:J, MATCH(B703,'Coop GFs_CFs'!B:B,0),2),
"Lane Mile", INDEX('Coop GFs_CFs'!K:L, MATCH(B703,'Coop GFs_CFs'!B:B,0),2),
"Gas Sales", INDEX('Coop GFs_CFs'!M:N, MATCH(B703,'Coop GFs_CFs'!B:B,0),2),
"No Growth", INDEX('Coop GFs_CFs'!O:P, MATCH(B703,'Coop GFs_CFs'!B:B,0),2)
)</f>
        <v>1</v>
      </c>
      <c r="O703" s="133"/>
      <c r="P703" s="86">
        <f t="shared" si="38"/>
        <v>5.7162457853014497E-4</v>
      </c>
      <c r="Q703" s="86">
        <f t="shared" si="39"/>
        <v>5.7162457853014497E-4</v>
      </c>
      <c r="R703" s="156" t="s">
        <v>461</v>
      </c>
      <c r="S703" s="85" t="s">
        <v>446</v>
      </c>
      <c r="T703" s="85" t="s">
        <v>436</v>
      </c>
      <c r="U703" s="85" t="s">
        <v>444</v>
      </c>
      <c r="V703" s="85" t="s">
        <v>453</v>
      </c>
      <c r="W703" s="85" t="s">
        <v>462</v>
      </c>
      <c r="X703" s="85" t="s">
        <v>330</v>
      </c>
      <c r="Z703" s="42" t="s">
        <v>1902</v>
      </c>
      <c r="AA703"/>
    </row>
    <row r="704" spans="1:27" s="39" customFormat="1" x14ac:dyDescent="0.35">
      <c r="A704" s="85" t="s">
        <v>811</v>
      </c>
      <c r="B704" s="87">
        <v>51610</v>
      </c>
      <c r="C704" s="87" t="s">
        <v>10</v>
      </c>
      <c r="D704" s="86">
        <v>2.03930657217824E-2</v>
      </c>
      <c r="E704" s="86">
        <f>SUMIFS('Ratios_MARAMA-VA'!T:T, 'Ratios_MARAMA-VA'!AA:AA, Z704)</f>
        <v>2.03930657217587E-2</v>
      </c>
      <c r="F704" s="86">
        <f>SUMIFS('Ratios_MARAMA-VA'!J:J, 'Ratios_MARAMA-VA'!AA:AA, Z704)</f>
        <v>2.0485382967078501E-5</v>
      </c>
      <c r="G704" s="122">
        <f t="shared" si="40"/>
        <v>1.0045268939246001E-3</v>
      </c>
      <c r="H704" s="122">
        <v>2.03930657217824E-2</v>
      </c>
      <c r="I704" s="86">
        <v>2.0485382967102306E-5</v>
      </c>
      <c r="J704" s="122">
        <v>2.03930657217824E-2</v>
      </c>
      <c r="K704" s="86">
        <v>2.0485382967102306E-5</v>
      </c>
      <c r="L704" s="122" t="str" cm="1">
        <f t="array" ref="L704">_xlfn.SWITCH(A704,
    "District of Columbia", _xlfn.XLOOKUP(R704, '2015 O3 Growth Surrogates'!A:A, '2015 O3 Growth Surrogates'!H:H),
    "Maryland", _xlfn.XLOOKUP(R704, '2015 O3 Growth Surrogates'!A:A, '2015 O3 Growth Surrogates'!I:I),
    "Virginia", _xlfn.XLOOKUP(R704, '2015 O3 Growth Surrogates'!A:A, '2015 O3 Growth Surrogates'!J:J)
)</f>
        <v>No Growth</v>
      </c>
      <c r="M704" s="133" cm="1">
        <f t="array" ref="M704">_xlfn.SWITCH(L704,
"Employment", INDEX('Coop GFs_CFs'!C:D, MATCH(B704,'Coop GFs_CFs'!B:B,0),1),
"Population", INDEX('Coop GFs_CFs'!E:F, MATCH(B704,'Coop GFs_CFs'!B:B,0),1),
"Household", INDEX('Coop GFs_CFs'!G:H, MATCH(B704,'Coop GFs_CFs'!B:B,0),1),
"VMT", INDEX('Coop GFs_CFs'!I:J, MATCH(B704,'Coop GFs_CFs'!B:B,0),1),
"Lane Mile", INDEX('Coop GFs_CFs'!K:L, MATCH(B704,'Coop GFs_CFs'!B:B,0),1),
"Gas Sales", INDEX('Coop GFs_CFs'!M:N, MATCH(B704,'Coop GFs_CFs'!B:B,0),1),
"No Growth", INDEX('Coop GFs_CFs'!O:P, MATCH(B704,'Coop GFs_CFs'!B:B,0),1)
)</f>
        <v>1</v>
      </c>
      <c r="N704" s="133" cm="1">
        <f t="array" ref="N704">_xlfn.SWITCH(L704,
"Employment", INDEX('Coop GFs_CFs'!C:D, MATCH(B704,'Coop GFs_CFs'!B:B,0),2),
"Population", INDEX('Coop GFs_CFs'!E:F, MATCH(B704,'Coop GFs_CFs'!B:B,0),2),
"Household", INDEX('Coop GFs_CFs'!G:H, MATCH(B704,'Coop GFs_CFs'!B:B,0),2),
"VMT", INDEX('Coop GFs_CFs'!I:J, MATCH(B704,'Coop GFs_CFs'!B:B,0),2),
"Lane Mile", INDEX('Coop GFs_CFs'!K:L, MATCH(B704,'Coop GFs_CFs'!B:B,0),2),
"Gas Sales", INDEX('Coop GFs_CFs'!M:N, MATCH(B704,'Coop GFs_CFs'!B:B,0),2),
"No Growth", INDEX('Coop GFs_CFs'!O:P, MATCH(B704,'Coop GFs_CFs'!B:B,0),2)
)</f>
        <v>1</v>
      </c>
      <c r="O704" s="133"/>
      <c r="P704" s="86">
        <f t="shared" si="38"/>
        <v>2.0485382967078501E-5</v>
      </c>
      <c r="Q704" s="86">
        <f t="shared" si="39"/>
        <v>2.0485382967078501E-5</v>
      </c>
      <c r="R704" s="156" t="s">
        <v>461</v>
      </c>
      <c r="S704" s="85" t="s">
        <v>446</v>
      </c>
      <c r="T704" s="85" t="s">
        <v>436</v>
      </c>
      <c r="U704" s="85" t="s">
        <v>444</v>
      </c>
      <c r="V704" s="85" t="s">
        <v>453</v>
      </c>
      <c r="W704" s="85" t="s">
        <v>462</v>
      </c>
      <c r="X704" s="85" t="s">
        <v>330</v>
      </c>
      <c r="Z704" s="42" t="s">
        <v>1888</v>
      </c>
      <c r="AA704"/>
    </row>
    <row r="705" spans="1:27" s="39" customFormat="1" x14ac:dyDescent="0.35">
      <c r="A705" s="85" t="s">
        <v>811</v>
      </c>
      <c r="B705" s="87">
        <v>51610</v>
      </c>
      <c r="C705" s="87" t="s">
        <v>12</v>
      </c>
      <c r="D705" s="86">
        <v>0.15294791954015999</v>
      </c>
      <c r="E705" s="86">
        <f>SUMIFS('Ratios_MARAMA-VA'!T:T, 'Ratios_MARAMA-VA'!AA:AA, Z705)</f>
        <v>0.15294791953998199</v>
      </c>
      <c r="F705" s="86">
        <f>SUMIFS('Ratios_MARAMA-VA'!J:J, 'Ratios_MARAMA-VA'!AA:AA, Z705)</f>
        <v>1.5364029854772899E-4</v>
      </c>
      <c r="G705" s="122">
        <f t="shared" si="40"/>
        <v>1.0045268939246081E-3</v>
      </c>
      <c r="H705" s="122">
        <v>0.15294791954015999</v>
      </c>
      <c r="I705" s="86">
        <v>1.5364029854790778E-4</v>
      </c>
      <c r="J705" s="122">
        <v>0.15294791954015999</v>
      </c>
      <c r="K705" s="86">
        <v>1.5364029854790778E-4</v>
      </c>
      <c r="L705" s="122" t="str" cm="1">
        <f t="array" ref="L705">_xlfn.SWITCH(A705,
    "District of Columbia", _xlfn.XLOOKUP(R705, '2015 O3 Growth Surrogates'!A:A, '2015 O3 Growth Surrogates'!H:H),
    "Maryland", _xlfn.XLOOKUP(R705, '2015 O3 Growth Surrogates'!A:A, '2015 O3 Growth Surrogates'!I:I),
    "Virginia", _xlfn.XLOOKUP(R705, '2015 O3 Growth Surrogates'!A:A, '2015 O3 Growth Surrogates'!J:J)
)</f>
        <v>No Growth</v>
      </c>
      <c r="M705" s="133" cm="1">
        <f t="array" ref="M705">_xlfn.SWITCH(L705,
"Employment", INDEX('Coop GFs_CFs'!C:D, MATCH(B705,'Coop GFs_CFs'!B:B,0),1),
"Population", INDEX('Coop GFs_CFs'!E:F, MATCH(B705,'Coop GFs_CFs'!B:B,0),1),
"Household", INDEX('Coop GFs_CFs'!G:H, MATCH(B705,'Coop GFs_CFs'!B:B,0),1),
"VMT", INDEX('Coop GFs_CFs'!I:J, MATCH(B705,'Coop GFs_CFs'!B:B,0),1),
"Lane Mile", INDEX('Coop GFs_CFs'!K:L, MATCH(B705,'Coop GFs_CFs'!B:B,0),1),
"Gas Sales", INDEX('Coop GFs_CFs'!M:N, MATCH(B705,'Coop GFs_CFs'!B:B,0),1),
"No Growth", INDEX('Coop GFs_CFs'!O:P, MATCH(B705,'Coop GFs_CFs'!B:B,0),1)
)</f>
        <v>1</v>
      </c>
      <c r="N705" s="133" cm="1">
        <f t="array" ref="N705">_xlfn.SWITCH(L705,
"Employment", INDEX('Coop GFs_CFs'!C:D, MATCH(B705,'Coop GFs_CFs'!B:B,0),2),
"Population", INDEX('Coop GFs_CFs'!E:F, MATCH(B705,'Coop GFs_CFs'!B:B,0),2),
"Household", INDEX('Coop GFs_CFs'!G:H, MATCH(B705,'Coop GFs_CFs'!B:B,0),2),
"VMT", INDEX('Coop GFs_CFs'!I:J, MATCH(B705,'Coop GFs_CFs'!B:B,0),2),
"Lane Mile", INDEX('Coop GFs_CFs'!K:L, MATCH(B705,'Coop GFs_CFs'!B:B,0),2),
"Gas Sales", INDEX('Coop GFs_CFs'!M:N, MATCH(B705,'Coop GFs_CFs'!B:B,0),2),
"No Growth", INDEX('Coop GFs_CFs'!O:P, MATCH(B705,'Coop GFs_CFs'!B:B,0),2)
)</f>
        <v>1</v>
      </c>
      <c r="O705" s="133"/>
      <c r="P705" s="86">
        <f t="shared" si="38"/>
        <v>1.5364029854772899E-4</v>
      </c>
      <c r="Q705" s="86">
        <f t="shared" si="39"/>
        <v>1.5364029854772899E-4</v>
      </c>
      <c r="R705" s="156" t="s">
        <v>461</v>
      </c>
      <c r="S705" s="85" t="s">
        <v>446</v>
      </c>
      <c r="T705" s="85" t="s">
        <v>436</v>
      </c>
      <c r="U705" s="85" t="s">
        <v>444</v>
      </c>
      <c r="V705" s="85" t="s">
        <v>453</v>
      </c>
      <c r="W705" s="85" t="s">
        <v>462</v>
      </c>
      <c r="X705" s="85" t="s">
        <v>330</v>
      </c>
      <c r="Z705" s="42" t="s">
        <v>1903</v>
      </c>
      <c r="AA705"/>
    </row>
    <row r="706" spans="1:27" s="39" customFormat="1" x14ac:dyDescent="0.35">
      <c r="A706" s="85" t="s">
        <v>811</v>
      </c>
      <c r="B706" s="87">
        <v>51683</v>
      </c>
      <c r="C706" s="87" t="s">
        <v>10</v>
      </c>
      <c r="D706" s="86">
        <v>0.10382690472681599</v>
      </c>
      <c r="E706" s="86">
        <f>SUMIFS('Ratios_MARAMA-VA'!T:T, 'Ratios_MARAMA-VA'!AA:AA, Z706)</f>
        <v>0.10382690472669399</v>
      </c>
      <c r="F706" s="86">
        <f>SUMIFS('Ratios_MARAMA-VA'!J:J, 'Ratios_MARAMA-VA'!AA:AA, Z706)</f>
        <v>1.04296918110913E-4</v>
      </c>
      <c r="G706" s="122">
        <f t="shared" si="40"/>
        <v>1.0045268939246166E-3</v>
      </c>
      <c r="H706" s="122">
        <v>0.10382690472681599</v>
      </c>
      <c r="I706" s="86">
        <v>1.0429691811103555E-4</v>
      </c>
      <c r="J706" s="122">
        <v>0.10382690472681599</v>
      </c>
      <c r="K706" s="86">
        <v>1.0429691811103555E-4</v>
      </c>
      <c r="L706" s="122" t="str" cm="1">
        <f t="array" ref="L706">_xlfn.SWITCH(A706,
    "District of Columbia", _xlfn.XLOOKUP(R706, '2015 O3 Growth Surrogates'!A:A, '2015 O3 Growth Surrogates'!H:H),
    "Maryland", _xlfn.XLOOKUP(R706, '2015 O3 Growth Surrogates'!A:A, '2015 O3 Growth Surrogates'!I:I),
    "Virginia", _xlfn.XLOOKUP(R706, '2015 O3 Growth Surrogates'!A:A, '2015 O3 Growth Surrogates'!J:J)
)</f>
        <v>No Growth</v>
      </c>
      <c r="M706" s="133" cm="1">
        <f t="array" ref="M706">_xlfn.SWITCH(L706,
"Employment", INDEX('Coop GFs_CFs'!C:D, MATCH(B706,'Coop GFs_CFs'!B:B,0),1),
"Population", INDEX('Coop GFs_CFs'!E:F, MATCH(B706,'Coop GFs_CFs'!B:B,0),1),
"Household", INDEX('Coop GFs_CFs'!G:H, MATCH(B706,'Coop GFs_CFs'!B:B,0),1),
"VMT", INDEX('Coop GFs_CFs'!I:J, MATCH(B706,'Coop GFs_CFs'!B:B,0),1),
"Lane Mile", INDEX('Coop GFs_CFs'!K:L, MATCH(B706,'Coop GFs_CFs'!B:B,0),1),
"Gas Sales", INDEX('Coop GFs_CFs'!M:N, MATCH(B706,'Coop GFs_CFs'!B:B,0),1),
"No Growth", INDEX('Coop GFs_CFs'!O:P, MATCH(B706,'Coop GFs_CFs'!B:B,0),1)
)</f>
        <v>1</v>
      </c>
      <c r="N706" s="133" cm="1">
        <f t="array" ref="N706">_xlfn.SWITCH(L706,
"Employment", INDEX('Coop GFs_CFs'!C:D, MATCH(B706,'Coop GFs_CFs'!B:B,0),2),
"Population", INDEX('Coop GFs_CFs'!E:F, MATCH(B706,'Coop GFs_CFs'!B:B,0),2),
"Household", INDEX('Coop GFs_CFs'!G:H, MATCH(B706,'Coop GFs_CFs'!B:B,0),2),
"VMT", INDEX('Coop GFs_CFs'!I:J, MATCH(B706,'Coop GFs_CFs'!B:B,0),2),
"Lane Mile", INDEX('Coop GFs_CFs'!K:L, MATCH(B706,'Coop GFs_CFs'!B:B,0),2),
"Gas Sales", INDEX('Coop GFs_CFs'!M:N, MATCH(B706,'Coop GFs_CFs'!B:B,0),2),
"No Growth", INDEX('Coop GFs_CFs'!O:P, MATCH(B706,'Coop GFs_CFs'!B:B,0),2)
)</f>
        <v>1</v>
      </c>
      <c r="O706" s="133"/>
      <c r="P706" s="86">
        <f t="shared" si="38"/>
        <v>1.04296918110913E-4</v>
      </c>
      <c r="Q706" s="86">
        <f t="shared" si="39"/>
        <v>1.04296918110913E-4</v>
      </c>
      <c r="R706" s="156" t="s">
        <v>461</v>
      </c>
      <c r="S706" s="85" t="s">
        <v>446</v>
      </c>
      <c r="T706" s="85" t="s">
        <v>436</v>
      </c>
      <c r="U706" s="85" t="s">
        <v>444</v>
      </c>
      <c r="V706" s="85" t="s">
        <v>453</v>
      </c>
      <c r="W706" s="85" t="s">
        <v>462</v>
      </c>
      <c r="X706" s="85" t="s">
        <v>330</v>
      </c>
      <c r="Z706" s="42" t="s">
        <v>1890</v>
      </c>
      <c r="AA706"/>
    </row>
    <row r="707" spans="1:27" s="39" customFormat="1" x14ac:dyDescent="0.35">
      <c r="A707" s="85" t="s">
        <v>811</v>
      </c>
      <c r="B707" s="87">
        <v>51683</v>
      </c>
      <c r="C707" s="87" t="s">
        <v>12</v>
      </c>
      <c r="D707" s="86">
        <v>0.77870163870470399</v>
      </c>
      <c r="E707" s="86">
        <f>SUMIFS('Ratios_MARAMA-VA'!T:T, 'Ratios_MARAMA-VA'!AA:AA, Z707)</f>
        <v>0.77870163870380604</v>
      </c>
      <c r="F707" s="86">
        <f>SUMIFS('Ratios_MARAMA-VA'!J:J, 'Ratios_MARAMA-VA'!AA:AA, Z707)</f>
        <v>7.8222673842112905E-4</v>
      </c>
      <c r="G707" s="122">
        <f t="shared" si="40"/>
        <v>1.0045268939245983E-3</v>
      </c>
      <c r="H707" s="122">
        <v>0.77870163870470399</v>
      </c>
      <c r="I707" s="86">
        <v>7.8222673842203111E-4</v>
      </c>
      <c r="J707" s="122">
        <v>0.77870163870470399</v>
      </c>
      <c r="K707" s="86">
        <v>7.8222673842203111E-4</v>
      </c>
      <c r="L707" s="122" t="str" cm="1">
        <f t="array" ref="L707">_xlfn.SWITCH(A707,
    "District of Columbia", _xlfn.XLOOKUP(R707, '2015 O3 Growth Surrogates'!A:A, '2015 O3 Growth Surrogates'!H:H),
    "Maryland", _xlfn.XLOOKUP(R707, '2015 O3 Growth Surrogates'!A:A, '2015 O3 Growth Surrogates'!I:I),
    "Virginia", _xlfn.XLOOKUP(R707, '2015 O3 Growth Surrogates'!A:A, '2015 O3 Growth Surrogates'!J:J)
)</f>
        <v>No Growth</v>
      </c>
      <c r="M707" s="133" cm="1">
        <f t="array" ref="M707">_xlfn.SWITCH(L707,
"Employment", INDEX('Coop GFs_CFs'!C:D, MATCH(B707,'Coop GFs_CFs'!B:B,0),1),
"Population", INDEX('Coop GFs_CFs'!E:F, MATCH(B707,'Coop GFs_CFs'!B:B,0),1),
"Household", INDEX('Coop GFs_CFs'!G:H, MATCH(B707,'Coop GFs_CFs'!B:B,0),1),
"VMT", INDEX('Coop GFs_CFs'!I:J, MATCH(B707,'Coop GFs_CFs'!B:B,0),1),
"Lane Mile", INDEX('Coop GFs_CFs'!K:L, MATCH(B707,'Coop GFs_CFs'!B:B,0),1),
"Gas Sales", INDEX('Coop GFs_CFs'!M:N, MATCH(B707,'Coop GFs_CFs'!B:B,0),1),
"No Growth", INDEX('Coop GFs_CFs'!O:P, MATCH(B707,'Coop GFs_CFs'!B:B,0),1)
)</f>
        <v>1</v>
      </c>
      <c r="N707" s="133" cm="1">
        <f t="array" ref="N707">_xlfn.SWITCH(L707,
"Employment", INDEX('Coop GFs_CFs'!C:D, MATCH(B707,'Coop GFs_CFs'!B:B,0),2),
"Population", INDEX('Coop GFs_CFs'!E:F, MATCH(B707,'Coop GFs_CFs'!B:B,0),2),
"Household", INDEX('Coop GFs_CFs'!G:H, MATCH(B707,'Coop GFs_CFs'!B:B,0),2),
"VMT", INDEX('Coop GFs_CFs'!I:J, MATCH(B707,'Coop GFs_CFs'!B:B,0),2),
"Lane Mile", INDEX('Coop GFs_CFs'!K:L, MATCH(B707,'Coop GFs_CFs'!B:B,0),2),
"Gas Sales", INDEX('Coop GFs_CFs'!M:N, MATCH(B707,'Coop GFs_CFs'!B:B,0),2),
"No Growth", INDEX('Coop GFs_CFs'!O:P, MATCH(B707,'Coop GFs_CFs'!B:B,0),2)
)</f>
        <v>1</v>
      </c>
      <c r="O707" s="133"/>
      <c r="P707" s="86">
        <f t="shared" si="38"/>
        <v>7.8222673842112905E-4</v>
      </c>
      <c r="Q707" s="86">
        <f t="shared" si="39"/>
        <v>7.8222673842112905E-4</v>
      </c>
      <c r="R707" s="156" t="s">
        <v>461</v>
      </c>
      <c r="S707" s="85" t="s">
        <v>446</v>
      </c>
      <c r="T707" s="85" t="s">
        <v>436</v>
      </c>
      <c r="U707" s="85" t="s">
        <v>444</v>
      </c>
      <c r="V707" s="85" t="s">
        <v>453</v>
      </c>
      <c r="W707" s="85" t="s">
        <v>462</v>
      </c>
      <c r="X707" s="85" t="s">
        <v>330</v>
      </c>
      <c r="Z707" s="42" t="s">
        <v>1905</v>
      </c>
      <c r="AA707"/>
    </row>
    <row r="708" spans="1:27" s="39" customFormat="1" x14ac:dyDescent="0.35">
      <c r="A708" s="85" t="s">
        <v>811</v>
      </c>
      <c r="B708" s="87">
        <v>51685</v>
      </c>
      <c r="C708" s="87" t="s">
        <v>10</v>
      </c>
      <c r="D708" s="86">
        <v>2.54383249009952E-2</v>
      </c>
      <c r="E708" s="86">
        <f>SUMIFS('Ratios_MARAMA-VA'!T:T, 'Ratios_MARAMA-VA'!AA:AA, Z708)</f>
        <v>2.5438324900965599E-2</v>
      </c>
      <c r="F708" s="86">
        <f>SUMIFS('Ratios_MARAMA-VA'!J:J, 'Ratios_MARAMA-VA'!AA:AA, Z708)</f>
        <v>2.5553481499412001E-5</v>
      </c>
      <c r="G708" s="122">
        <f t="shared" si="40"/>
        <v>1.0045268939246088E-3</v>
      </c>
      <c r="H708" s="122">
        <v>2.54383249009952E-2</v>
      </c>
      <c r="I708" s="86">
        <v>2.5553481499441739E-5</v>
      </c>
      <c r="J708" s="122">
        <v>2.54383249009952E-2</v>
      </c>
      <c r="K708" s="86">
        <v>2.5553481499441739E-5</v>
      </c>
      <c r="L708" s="122" t="str" cm="1">
        <f t="array" ref="L708">_xlfn.SWITCH(A708,
    "District of Columbia", _xlfn.XLOOKUP(R708, '2015 O3 Growth Surrogates'!A:A, '2015 O3 Growth Surrogates'!H:H),
    "Maryland", _xlfn.XLOOKUP(R708, '2015 O3 Growth Surrogates'!A:A, '2015 O3 Growth Surrogates'!I:I),
    "Virginia", _xlfn.XLOOKUP(R708, '2015 O3 Growth Surrogates'!A:A, '2015 O3 Growth Surrogates'!J:J)
)</f>
        <v>No Growth</v>
      </c>
      <c r="M708" s="133" cm="1">
        <f t="array" ref="M708">_xlfn.SWITCH(L708,
"Employment", INDEX('Coop GFs_CFs'!C:D, MATCH(B708,'Coop GFs_CFs'!B:B,0),1),
"Population", INDEX('Coop GFs_CFs'!E:F, MATCH(B708,'Coop GFs_CFs'!B:B,0),1),
"Household", INDEX('Coop GFs_CFs'!G:H, MATCH(B708,'Coop GFs_CFs'!B:B,0),1),
"VMT", INDEX('Coop GFs_CFs'!I:J, MATCH(B708,'Coop GFs_CFs'!B:B,0),1),
"Lane Mile", INDEX('Coop GFs_CFs'!K:L, MATCH(B708,'Coop GFs_CFs'!B:B,0),1),
"Gas Sales", INDEX('Coop GFs_CFs'!M:N, MATCH(B708,'Coop GFs_CFs'!B:B,0),1),
"No Growth", INDEX('Coop GFs_CFs'!O:P, MATCH(B708,'Coop GFs_CFs'!B:B,0),1)
)</f>
        <v>1</v>
      </c>
      <c r="N708" s="133" cm="1">
        <f t="array" ref="N708">_xlfn.SWITCH(L708,
"Employment", INDEX('Coop GFs_CFs'!C:D, MATCH(B708,'Coop GFs_CFs'!B:B,0),2),
"Population", INDEX('Coop GFs_CFs'!E:F, MATCH(B708,'Coop GFs_CFs'!B:B,0),2),
"Household", INDEX('Coop GFs_CFs'!G:H, MATCH(B708,'Coop GFs_CFs'!B:B,0),2),
"VMT", INDEX('Coop GFs_CFs'!I:J, MATCH(B708,'Coop GFs_CFs'!B:B,0),2),
"Lane Mile", INDEX('Coop GFs_CFs'!K:L, MATCH(B708,'Coop GFs_CFs'!B:B,0),2),
"Gas Sales", INDEX('Coop GFs_CFs'!M:N, MATCH(B708,'Coop GFs_CFs'!B:B,0),2),
"No Growth", INDEX('Coop GFs_CFs'!O:P, MATCH(B708,'Coop GFs_CFs'!B:B,0),2)
)</f>
        <v>1</v>
      </c>
      <c r="O708" s="133"/>
      <c r="P708" s="86">
        <f t="shared" si="38"/>
        <v>2.5553481499412001E-5</v>
      </c>
      <c r="Q708" s="86">
        <f t="shared" si="39"/>
        <v>2.5553481499412001E-5</v>
      </c>
      <c r="R708" s="156" t="s">
        <v>461</v>
      </c>
      <c r="S708" s="85" t="s">
        <v>446</v>
      </c>
      <c r="T708" s="85" t="s">
        <v>436</v>
      </c>
      <c r="U708" s="85" t="s">
        <v>444</v>
      </c>
      <c r="V708" s="85" t="s">
        <v>453</v>
      </c>
      <c r="W708" s="85" t="s">
        <v>462</v>
      </c>
      <c r="X708" s="85" t="s">
        <v>330</v>
      </c>
      <c r="Z708" s="42" t="s">
        <v>1891</v>
      </c>
      <c r="AA708"/>
    </row>
    <row r="709" spans="1:27" s="39" customFormat="1" x14ac:dyDescent="0.35">
      <c r="A709" s="85" t="s">
        <v>811</v>
      </c>
      <c r="B709" s="87">
        <v>51685</v>
      </c>
      <c r="C709" s="87" t="s">
        <v>12</v>
      </c>
      <c r="D709" s="86">
        <v>0.19078746121519999</v>
      </c>
      <c r="E709" s="86">
        <f>SUMIFS('Ratios_MARAMA-VA'!T:T, 'Ratios_MARAMA-VA'!AA:AA, Z709)</f>
        <v>0.190787461214978</v>
      </c>
      <c r="F709" s="86">
        <f>SUMIFS('Ratios_MARAMA-VA'!J:J, 'Ratios_MARAMA-VA'!AA:AA, Z709)</f>
        <v>1.9165113581404299E-4</v>
      </c>
      <c r="G709" s="122">
        <f t="shared" si="40"/>
        <v>1.0045268939246055E-3</v>
      </c>
      <c r="H709" s="122">
        <v>0.19078746121519999</v>
      </c>
      <c r="I709" s="86">
        <v>1.9165113581426599E-4</v>
      </c>
      <c r="J709" s="122">
        <v>0.19078746121519999</v>
      </c>
      <c r="K709" s="86">
        <v>1.9165113581426599E-4</v>
      </c>
      <c r="L709" s="122" t="str" cm="1">
        <f t="array" ref="L709">_xlfn.SWITCH(A709,
    "District of Columbia", _xlfn.XLOOKUP(R709, '2015 O3 Growth Surrogates'!A:A, '2015 O3 Growth Surrogates'!H:H),
    "Maryland", _xlfn.XLOOKUP(R709, '2015 O3 Growth Surrogates'!A:A, '2015 O3 Growth Surrogates'!I:I),
    "Virginia", _xlfn.XLOOKUP(R709, '2015 O3 Growth Surrogates'!A:A, '2015 O3 Growth Surrogates'!J:J)
)</f>
        <v>No Growth</v>
      </c>
      <c r="M709" s="133" cm="1">
        <f t="array" ref="M709">_xlfn.SWITCH(L709,
"Employment", INDEX('Coop GFs_CFs'!C:D, MATCH(B709,'Coop GFs_CFs'!B:B,0),1),
"Population", INDEX('Coop GFs_CFs'!E:F, MATCH(B709,'Coop GFs_CFs'!B:B,0),1),
"Household", INDEX('Coop GFs_CFs'!G:H, MATCH(B709,'Coop GFs_CFs'!B:B,0),1),
"VMT", INDEX('Coop GFs_CFs'!I:J, MATCH(B709,'Coop GFs_CFs'!B:B,0),1),
"Lane Mile", INDEX('Coop GFs_CFs'!K:L, MATCH(B709,'Coop GFs_CFs'!B:B,0),1),
"Gas Sales", INDEX('Coop GFs_CFs'!M:N, MATCH(B709,'Coop GFs_CFs'!B:B,0),1),
"No Growth", INDEX('Coop GFs_CFs'!O:P, MATCH(B709,'Coop GFs_CFs'!B:B,0),1)
)</f>
        <v>1</v>
      </c>
      <c r="N709" s="133" cm="1">
        <f t="array" ref="N709">_xlfn.SWITCH(L709,
"Employment", INDEX('Coop GFs_CFs'!C:D, MATCH(B709,'Coop GFs_CFs'!B:B,0),2),
"Population", INDEX('Coop GFs_CFs'!E:F, MATCH(B709,'Coop GFs_CFs'!B:B,0),2),
"Household", INDEX('Coop GFs_CFs'!G:H, MATCH(B709,'Coop GFs_CFs'!B:B,0),2),
"VMT", INDEX('Coop GFs_CFs'!I:J, MATCH(B709,'Coop GFs_CFs'!B:B,0),2),
"Lane Mile", INDEX('Coop GFs_CFs'!K:L, MATCH(B709,'Coop GFs_CFs'!B:B,0),2),
"Gas Sales", INDEX('Coop GFs_CFs'!M:N, MATCH(B709,'Coop GFs_CFs'!B:B,0),2),
"No Growth", INDEX('Coop GFs_CFs'!O:P, MATCH(B709,'Coop GFs_CFs'!B:B,0),2)
)</f>
        <v>1</v>
      </c>
      <c r="O709" s="133"/>
      <c r="P709" s="86">
        <f t="shared" si="38"/>
        <v>1.9165113581404299E-4</v>
      </c>
      <c r="Q709" s="86">
        <f t="shared" si="39"/>
        <v>1.9165113581404299E-4</v>
      </c>
      <c r="R709" s="156" t="s">
        <v>461</v>
      </c>
      <c r="S709" s="85" t="s">
        <v>446</v>
      </c>
      <c r="T709" s="85" t="s">
        <v>436</v>
      </c>
      <c r="U709" s="85" t="s">
        <v>444</v>
      </c>
      <c r="V709" s="85" t="s">
        <v>453</v>
      </c>
      <c r="W709" s="85" t="s">
        <v>462</v>
      </c>
      <c r="X709" s="85" t="s">
        <v>330</v>
      </c>
      <c r="Z709" s="42" t="s">
        <v>1906</v>
      </c>
      <c r="AA709"/>
    </row>
    <row r="710" spans="1:27" s="39" customFormat="1" x14ac:dyDescent="0.35">
      <c r="A710" s="85" t="s">
        <v>497</v>
      </c>
      <c r="B710" s="87">
        <v>24009</v>
      </c>
      <c r="C710" s="87" t="s">
        <v>10</v>
      </c>
      <c r="D710" s="86">
        <v>0.79191239168134897</v>
      </c>
      <c r="E710" s="86">
        <f>SUMIFS('Ratios_MARAMA-VA'!T:T, 'Ratios_MARAMA-VA'!AA:AA, Z710)</f>
        <v>0.79191239168043004</v>
      </c>
      <c r="F710" s="86">
        <f>SUMIFS('Ratios_MARAMA-VA'!J:J, 'Ratios_MARAMA-VA'!AA:AA, Z710)</f>
        <v>7.9549729507515099E-4</v>
      </c>
      <c r="G710" s="122">
        <f t="shared" si="40"/>
        <v>1.0045268939246092E-3</v>
      </c>
      <c r="H710" s="122">
        <v>0.79191239168134897</v>
      </c>
      <c r="I710" s="86">
        <v>7.9549729507607397E-4</v>
      </c>
      <c r="J710" s="122">
        <v>0.79191239168134897</v>
      </c>
      <c r="K710" s="86">
        <v>7.9549729507607397E-4</v>
      </c>
      <c r="L710" s="122" t="str" cm="1">
        <f t="array" ref="L710">_xlfn.SWITCH(A710,
    "District of Columbia", _xlfn.XLOOKUP(R710, '2015 O3 Growth Surrogates'!A:A, '2015 O3 Growth Surrogates'!H:H),
    "Maryland", _xlfn.XLOOKUP(R710, '2015 O3 Growth Surrogates'!A:A, '2015 O3 Growth Surrogates'!I:I),
    "Virginia", _xlfn.XLOOKUP(R710, '2015 O3 Growth Surrogates'!A:A, '2015 O3 Growth Surrogates'!J:J)
)</f>
        <v>Household</v>
      </c>
      <c r="M710" s="133" cm="1">
        <f t="array" ref="M710">_xlfn.SWITCH(L710,
"Employment", INDEX('Coop GFs_CFs'!C:D, MATCH(B710,'Coop GFs_CFs'!B:B,0),1),
"Population", INDEX('Coop GFs_CFs'!E:F, MATCH(B710,'Coop GFs_CFs'!B:B,0),1),
"Household", INDEX('Coop GFs_CFs'!G:H, MATCH(B710,'Coop GFs_CFs'!B:B,0),1),
"VMT", INDEX('Coop GFs_CFs'!I:J, MATCH(B710,'Coop GFs_CFs'!B:B,0),1),
"Lane Mile", INDEX('Coop GFs_CFs'!K:L, MATCH(B710,'Coop GFs_CFs'!B:B,0),1),
"Gas Sales", INDEX('Coop GFs_CFs'!M:N, MATCH(B710,'Coop GFs_CFs'!B:B,0),1),
"No Growth", INDEX('Coop GFs_CFs'!O:P, MATCH(B710,'Coop GFs_CFs'!B:B,0),1)
)</f>
        <v>1.0717053327861332</v>
      </c>
      <c r="N710" s="133" cm="1">
        <f t="array" ref="N710">_xlfn.SWITCH(L710,
"Employment", INDEX('Coop GFs_CFs'!C:D, MATCH(B710,'Coop GFs_CFs'!B:B,0),2),
"Population", INDEX('Coop GFs_CFs'!E:F, MATCH(B710,'Coop GFs_CFs'!B:B,0),2),
"Household", INDEX('Coop GFs_CFs'!G:H, MATCH(B710,'Coop GFs_CFs'!B:B,0),2),
"VMT", INDEX('Coop GFs_CFs'!I:J, MATCH(B710,'Coop GFs_CFs'!B:B,0),2),
"Lane Mile", INDEX('Coop GFs_CFs'!K:L, MATCH(B710,'Coop GFs_CFs'!B:B,0),2),
"Gas Sales", INDEX('Coop GFs_CFs'!M:N, MATCH(B710,'Coop GFs_CFs'!B:B,0),2),
"No Growth", INDEX('Coop GFs_CFs'!O:P, MATCH(B710,'Coop GFs_CFs'!B:B,0),2)
)</f>
        <v>1.0941988750211236</v>
      </c>
      <c r="O710" s="133"/>
      <c r="P710" s="86">
        <f t="shared" si="38"/>
        <v>8.5253869334898349E-4</v>
      </c>
      <c r="Q710" s="86">
        <f t="shared" si="39"/>
        <v>8.7043224535357695E-4</v>
      </c>
      <c r="R710" s="156" t="s">
        <v>777</v>
      </c>
      <c r="S710" s="85" t="s">
        <v>446</v>
      </c>
      <c r="T710" s="85" t="s">
        <v>436</v>
      </c>
      <c r="U710" s="85" t="s">
        <v>444</v>
      </c>
      <c r="V710" s="85" t="s">
        <v>453</v>
      </c>
      <c r="W710" s="85" t="s">
        <v>778</v>
      </c>
      <c r="X710" s="85" t="s">
        <v>330</v>
      </c>
      <c r="Z710" s="42" t="s">
        <v>1908</v>
      </c>
      <c r="AA710"/>
    </row>
    <row r="711" spans="1:27" s="39" customFormat="1" x14ac:dyDescent="0.35">
      <c r="A711" s="85" t="s">
        <v>497</v>
      </c>
      <c r="B711" s="87">
        <v>24009</v>
      </c>
      <c r="C711" s="87" t="s">
        <v>12</v>
      </c>
      <c r="D711" s="86">
        <v>0.45805877656675997</v>
      </c>
      <c r="E711" s="86">
        <f>SUMIFS('Ratios_MARAMA-VA'!T:T, 'Ratios_MARAMA-VA'!AA:AA, Z711)</f>
        <v>0.45805877656622901</v>
      </c>
      <c r="F711" s="86">
        <f>SUMIFS('Ratios_MARAMA-VA'!J:J, 'Ratios_MARAMA-VA'!AA:AA, Z711)</f>
        <v>4.6013236005897898E-4</v>
      </c>
      <c r="G711" s="122">
        <f t="shared" si="40"/>
        <v>1.0045268939246057E-3</v>
      </c>
      <c r="H711" s="122">
        <v>0.45805877656675997</v>
      </c>
      <c r="I711" s="86">
        <v>4.6013236005951235E-4</v>
      </c>
      <c r="J711" s="122">
        <v>0.45805877656675997</v>
      </c>
      <c r="K711" s="86">
        <v>4.6013236005951235E-4</v>
      </c>
      <c r="L711" s="122" t="str" cm="1">
        <f t="array" ref="L711">_xlfn.SWITCH(A711,
    "District of Columbia", _xlfn.XLOOKUP(R711, '2015 O3 Growth Surrogates'!A:A, '2015 O3 Growth Surrogates'!H:H),
    "Maryland", _xlfn.XLOOKUP(R711, '2015 O3 Growth Surrogates'!A:A, '2015 O3 Growth Surrogates'!I:I),
    "Virginia", _xlfn.XLOOKUP(R711, '2015 O3 Growth Surrogates'!A:A, '2015 O3 Growth Surrogates'!J:J)
)</f>
        <v>Household</v>
      </c>
      <c r="M711" s="133" cm="1">
        <f t="array" ref="M711">_xlfn.SWITCH(L711,
"Employment", INDEX('Coop GFs_CFs'!C:D, MATCH(B711,'Coop GFs_CFs'!B:B,0),1),
"Population", INDEX('Coop GFs_CFs'!E:F, MATCH(B711,'Coop GFs_CFs'!B:B,0),1),
"Household", INDEX('Coop GFs_CFs'!G:H, MATCH(B711,'Coop GFs_CFs'!B:B,0),1),
"VMT", INDEX('Coop GFs_CFs'!I:J, MATCH(B711,'Coop GFs_CFs'!B:B,0),1),
"Lane Mile", INDEX('Coop GFs_CFs'!K:L, MATCH(B711,'Coop GFs_CFs'!B:B,0),1),
"Gas Sales", INDEX('Coop GFs_CFs'!M:N, MATCH(B711,'Coop GFs_CFs'!B:B,0),1),
"No Growth", INDEX('Coop GFs_CFs'!O:P, MATCH(B711,'Coop GFs_CFs'!B:B,0),1)
)</f>
        <v>1.0717053327861332</v>
      </c>
      <c r="N711" s="133" cm="1">
        <f t="array" ref="N711">_xlfn.SWITCH(L711,
"Employment", INDEX('Coop GFs_CFs'!C:D, MATCH(B711,'Coop GFs_CFs'!B:B,0),2),
"Population", INDEX('Coop GFs_CFs'!E:F, MATCH(B711,'Coop GFs_CFs'!B:B,0),2),
"Household", INDEX('Coop GFs_CFs'!G:H, MATCH(B711,'Coop GFs_CFs'!B:B,0),2),
"VMT", INDEX('Coop GFs_CFs'!I:J, MATCH(B711,'Coop GFs_CFs'!B:B,0),2),
"Lane Mile", INDEX('Coop GFs_CFs'!K:L, MATCH(B711,'Coop GFs_CFs'!B:B,0),2),
"Gas Sales", INDEX('Coop GFs_CFs'!M:N, MATCH(B711,'Coop GFs_CFs'!B:B,0),2),
"No Growth", INDEX('Coop GFs_CFs'!O:P, MATCH(B711,'Coop GFs_CFs'!B:B,0),2)
)</f>
        <v>1.0941988750211236</v>
      </c>
      <c r="O711" s="133"/>
      <c r="P711" s="86">
        <f t="shared" ref="P711:P774" si="41">F711*M711</f>
        <v>4.9312630406267693E-4</v>
      </c>
      <c r="Q711" s="86">
        <f t="shared" ref="Q711:Q774" si="42">F711*N711</f>
        <v>5.0347631073734936E-4</v>
      </c>
      <c r="R711" s="156" t="s">
        <v>777</v>
      </c>
      <c r="S711" s="85" t="s">
        <v>446</v>
      </c>
      <c r="T711" s="85" t="s">
        <v>436</v>
      </c>
      <c r="U711" s="85" t="s">
        <v>444</v>
      </c>
      <c r="V711" s="85" t="s">
        <v>453</v>
      </c>
      <c r="W711" s="85" t="s">
        <v>778</v>
      </c>
      <c r="X711" s="85" t="s">
        <v>330</v>
      </c>
      <c r="Z711" s="42" t="s">
        <v>1918</v>
      </c>
      <c r="AA711"/>
    </row>
    <row r="712" spans="1:27" s="39" customFormat="1" x14ac:dyDescent="0.35">
      <c r="A712" s="85" t="s">
        <v>497</v>
      </c>
      <c r="B712" s="87">
        <v>24017</v>
      </c>
      <c r="C712" s="87" t="s">
        <v>10</v>
      </c>
      <c r="D712" s="86">
        <v>1.1204645463160301</v>
      </c>
      <c r="E712" s="86">
        <f>SUMIFS('Ratios_MARAMA-VA'!T:T, 'Ratios_MARAMA-VA'!AA:AA, Z712)</f>
        <v>1.12046454631472</v>
      </c>
      <c r="F712" s="86">
        <f>SUMIFS('Ratios_MARAMA-VA'!J:J, 'Ratios_MARAMA-VA'!AA:AA, Z712)</f>
        <v>1.1255367704621701E-3</v>
      </c>
      <c r="G712" s="122">
        <f t="shared" si="40"/>
        <v>1.0045268939246075E-3</v>
      </c>
      <c r="H712" s="122">
        <v>1.1204645463160301</v>
      </c>
      <c r="I712" s="86">
        <v>1.1255367704634861E-3</v>
      </c>
      <c r="J712" s="122">
        <v>1.1204645463160301</v>
      </c>
      <c r="K712" s="86">
        <v>1.1255367704634861E-3</v>
      </c>
      <c r="L712" s="122" t="str" cm="1">
        <f t="array" ref="L712">_xlfn.SWITCH(A712,
    "District of Columbia", _xlfn.XLOOKUP(R712, '2015 O3 Growth Surrogates'!A:A, '2015 O3 Growth Surrogates'!H:H),
    "Maryland", _xlfn.XLOOKUP(R712, '2015 O3 Growth Surrogates'!A:A, '2015 O3 Growth Surrogates'!I:I),
    "Virginia", _xlfn.XLOOKUP(R712, '2015 O3 Growth Surrogates'!A:A, '2015 O3 Growth Surrogates'!J:J)
)</f>
        <v>Household</v>
      </c>
      <c r="M712" s="133" cm="1">
        <f t="array" ref="M712">_xlfn.SWITCH(L712,
"Employment", INDEX('Coop GFs_CFs'!C:D, MATCH(B712,'Coop GFs_CFs'!B:B,0),1),
"Population", INDEX('Coop GFs_CFs'!E:F, MATCH(B712,'Coop GFs_CFs'!B:B,0),1),
"Household", INDEX('Coop GFs_CFs'!G:H, MATCH(B712,'Coop GFs_CFs'!B:B,0),1),
"VMT", INDEX('Coop GFs_CFs'!I:J, MATCH(B712,'Coop GFs_CFs'!B:B,0),1),
"Lane Mile", INDEX('Coop GFs_CFs'!K:L, MATCH(B712,'Coop GFs_CFs'!B:B,0),1),
"Gas Sales", INDEX('Coop GFs_CFs'!M:N, MATCH(B712,'Coop GFs_CFs'!B:B,0),1),
"No Growth", INDEX('Coop GFs_CFs'!O:P, MATCH(B712,'Coop GFs_CFs'!B:B,0),1)
)</f>
        <v>1.1901345613926138</v>
      </c>
      <c r="N712" s="133" cm="1">
        <f t="array" ref="N712">_xlfn.SWITCH(L712,
"Employment", INDEX('Coop GFs_CFs'!C:D, MATCH(B712,'Coop GFs_CFs'!B:B,0),2),
"Population", INDEX('Coop GFs_CFs'!E:F, MATCH(B712,'Coop GFs_CFs'!B:B,0),2),
"Household", INDEX('Coop GFs_CFs'!G:H, MATCH(B712,'Coop GFs_CFs'!B:B,0),2),
"VMT", INDEX('Coop GFs_CFs'!I:J, MATCH(B712,'Coop GFs_CFs'!B:B,0),2),
"Lane Mile", INDEX('Coop GFs_CFs'!K:L, MATCH(B712,'Coop GFs_CFs'!B:B,0),2),
"Gas Sales", INDEX('Coop GFs_CFs'!M:N, MATCH(B712,'Coop GFs_CFs'!B:B,0),2),
"No Growth", INDEX('Coop GFs_CFs'!O:P, MATCH(B712,'Coop GFs_CFs'!B:B,0),2)
)</f>
        <v>1.2607033014443205</v>
      </c>
      <c r="O712" s="133"/>
      <c r="P712" s="86">
        <f t="shared" si="41"/>
        <v>1.3395402106452538E-3</v>
      </c>
      <c r="Q712" s="86">
        <f t="shared" si="42"/>
        <v>1.4189679224186362E-3</v>
      </c>
      <c r="R712" s="156" t="s">
        <v>777</v>
      </c>
      <c r="S712" s="85" t="s">
        <v>446</v>
      </c>
      <c r="T712" s="85" t="s">
        <v>436</v>
      </c>
      <c r="U712" s="85" t="s">
        <v>444</v>
      </c>
      <c r="V712" s="85" t="s">
        <v>453</v>
      </c>
      <c r="W712" s="85" t="s">
        <v>778</v>
      </c>
      <c r="X712" s="85" t="s">
        <v>330</v>
      </c>
      <c r="Z712" s="42" t="s">
        <v>1909</v>
      </c>
      <c r="AA712"/>
    </row>
    <row r="713" spans="1:27" s="39" customFormat="1" x14ac:dyDescent="0.35">
      <c r="A713" s="85" t="s">
        <v>497</v>
      </c>
      <c r="B713" s="87">
        <v>24017</v>
      </c>
      <c r="C713" s="87" t="s">
        <v>12</v>
      </c>
      <c r="D713" s="86">
        <v>0.64810042264522805</v>
      </c>
      <c r="E713" s="86">
        <f>SUMIFS('Ratios_MARAMA-VA'!T:T, 'Ratios_MARAMA-VA'!AA:AA, Z713)</f>
        <v>0.64810042264447498</v>
      </c>
      <c r="F713" s="86">
        <f>SUMIFS('Ratios_MARAMA-VA'!J:J, 'Ratios_MARAMA-VA'!AA:AA, Z713)</f>
        <v>6.5103430451027798E-4</v>
      </c>
      <c r="G713" s="122">
        <f t="shared" si="40"/>
        <v>1.0045268939246046E-3</v>
      </c>
      <c r="H713" s="122">
        <v>0.64810042264522805</v>
      </c>
      <c r="I713" s="86">
        <v>6.5103430451103443E-4</v>
      </c>
      <c r="J713" s="122">
        <v>0.64810042264522805</v>
      </c>
      <c r="K713" s="86">
        <v>6.5103430451103443E-4</v>
      </c>
      <c r="L713" s="122" t="str" cm="1">
        <f t="array" ref="L713">_xlfn.SWITCH(A713,
    "District of Columbia", _xlfn.XLOOKUP(R713, '2015 O3 Growth Surrogates'!A:A, '2015 O3 Growth Surrogates'!H:H),
    "Maryland", _xlfn.XLOOKUP(R713, '2015 O3 Growth Surrogates'!A:A, '2015 O3 Growth Surrogates'!I:I),
    "Virginia", _xlfn.XLOOKUP(R713, '2015 O3 Growth Surrogates'!A:A, '2015 O3 Growth Surrogates'!J:J)
)</f>
        <v>Household</v>
      </c>
      <c r="M713" s="133" cm="1">
        <f t="array" ref="M713">_xlfn.SWITCH(L713,
"Employment", INDEX('Coop GFs_CFs'!C:D, MATCH(B713,'Coop GFs_CFs'!B:B,0),1),
"Population", INDEX('Coop GFs_CFs'!E:F, MATCH(B713,'Coop GFs_CFs'!B:B,0),1),
"Household", INDEX('Coop GFs_CFs'!G:H, MATCH(B713,'Coop GFs_CFs'!B:B,0),1),
"VMT", INDEX('Coop GFs_CFs'!I:J, MATCH(B713,'Coop GFs_CFs'!B:B,0),1),
"Lane Mile", INDEX('Coop GFs_CFs'!K:L, MATCH(B713,'Coop GFs_CFs'!B:B,0),1),
"Gas Sales", INDEX('Coop GFs_CFs'!M:N, MATCH(B713,'Coop GFs_CFs'!B:B,0),1),
"No Growth", INDEX('Coop GFs_CFs'!O:P, MATCH(B713,'Coop GFs_CFs'!B:B,0),1)
)</f>
        <v>1.1901345613926138</v>
      </c>
      <c r="N713" s="133" cm="1">
        <f t="array" ref="N713">_xlfn.SWITCH(L713,
"Employment", INDEX('Coop GFs_CFs'!C:D, MATCH(B713,'Coop GFs_CFs'!B:B,0),2),
"Population", INDEX('Coop GFs_CFs'!E:F, MATCH(B713,'Coop GFs_CFs'!B:B,0),2),
"Household", INDEX('Coop GFs_CFs'!G:H, MATCH(B713,'Coop GFs_CFs'!B:B,0),2),
"VMT", INDEX('Coop GFs_CFs'!I:J, MATCH(B713,'Coop GFs_CFs'!B:B,0),2),
"Lane Mile", INDEX('Coop GFs_CFs'!K:L, MATCH(B713,'Coop GFs_CFs'!B:B,0),2),
"Gas Sales", INDEX('Coop GFs_CFs'!M:N, MATCH(B713,'Coop GFs_CFs'!B:B,0),2),
"No Growth", INDEX('Coop GFs_CFs'!O:P, MATCH(B713,'Coop GFs_CFs'!B:B,0),2)
)</f>
        <v>1.2607033014443205</v>
      </c>
      <c r="O713" s="133"/>
      <c r="P713" s="86">
        <f t="shared" si="41"/>
        <v>7.7481842644988499E-4</v>
      </c>
      <c r="Q713" s="86">
        <f t="shared" si="42"/>
        <v>8.2076109704961459E-4</v>
      </c>
      <c r="R713" s="156" t="s">
        <v>777</v>
      </c>
      <c r="S713" s="85" t="s">
        <v>446</v>
      </c>
      <c r="T713" s="85" t="s">
        <v>436</v>
      </c>
      <c r="U713" s="85" t="s">
        <v>444</v>
      </c>
      <c r="V713" s="85" t="s">
        <v>453</v>
      </c>
      <c r="W713" s="85" t="s">
        <v>778</v>
      </c>
      <c r="X713" s="85" t="s">
        <v>330</v>
      </c>
      <c r="Z713" s="42" t="s">
        <v>1919</v>
      </c>
      <c r="AA713"/>
    </row>
    <row r="714" spans="1:27" s="39" customFormat="1" x14ac:dyDescent="0.35">
      <c r="A714" s="85" t="s">
        <v>497</v>
      </c>
      <c r="B714" s="87">
        <v>24021</v>
      </c>
      <c r="C714" s="87" t="s">
        <v>10</v>
      </c>
      <c r="D714" s="86">
        <v>1.5798730319897001</v>
      </c>
      <c r="E714" s="86">
        <f>SUMIFS('Ratios_MARAMA-VA'!T:T, 'Ratios_MARAMA-VA'!AA:AA, Z714)</f>
        <v>1.57987303198786</v>
      </c>
      <c r="F714" s="86">
        <f>SUMIFS('Ratios_MARAMA-VA'!J:J, 'Ratios_MARAMA-VA'!AA:AA, Z714)</f>
        <v>1.5870249496180099E-3</v>
      </c>
      <c r="G714" s="122">
        <f t="shared" si="40"/>
        <v>1.0045268939246029E-3</v>
      </c>
      <c r="H714" s="122">
        <v>1.5798730319897001</v>
      </c>
      <c r="I714" s="86">
        <v>1.5870249496198583E-3</v>
      </c>
      <c r="J714" s="122">
        <v>1.5798730319897001</v>
      </c>
      <c r="K714" s="86">
        <v>1.5870249496198583E-3</v>
      </c>
      <c r="L714" s="122" t="str" cm="1">
        <f t="array" ref="L714">_xlfn.SWITCH(A714,
    "District of Columbia", _xlfn.XLOOKUP(R714, '2015 O3 Growth Surrogates'!A:A, '2015 O3 Growth Surrogates'!H:H),
    "Maryland", _xlfn.XLOOKUP(R714, '2015 O3 Growth Surrogates'!A:A, '2015 O3 Growth Surrogates'!I:I),
    "Virginia", _xlfn.XLOOKUP(R714, '2015 O3 Growth Surrogates'!A:A, '2015 O3 Growth Surrogates'!J:J)
)</f>
        <v>Household</v>
      </c>
      <c r="M714" s="133" cm="1">
        <f t="array" ref="M714">_xlfn.SWITCH(L714,
"Employment", INDEX('Coop GFs_CFs'!C:D, MATCH(B714,'Coop GFs_CFs'!B:B,0),1),
"Population", INDEX('Coop GFs_CFs'!E:F, MATCH(B714,'Coop GFs_CFs'!B:B,0),1),
"Household", INDEX('Coop GFs_CFs'!G:H, MATCH(B714,'Coop GFs_CFs'!B:B,0),1),
"VMT", INDEX('Coop GFs_CFs'!I:J, MATCH(B714,'Coop GFs_CFs'!B:B,0),1),
"Lane Mile", INDEX('Coop GFs_CFs'!K:L, MATCH(B714,'Coop GFs_CFs'!B:B,0),1),
"Gas Sales", INDEX('Coop GFs_CFs'!M:N, MATCH(B714,'Coop GFs_CFs'!B:B,0),1),
"No Growth", INDEX('Coop GFs_CFs'!O:P, MATCH(B714,'Coop GFs_CFs'!B:B,0),1)
)</f>
        <v>1.1641130653464411</v>
      </c>
      <c r="N714" s="133" cm="1">
        <f t="array" ref="N714">_xlfn.SWITCH(L714,
"Employment", INDEX('Coop GFs_CFs'!C:D, MATCH(B714,'Coop GFs_CFs'!B:B,0),2),
"Population", INDEX('Coop GFs_CFs'!E:F, MATCH(B714,'Coop GFs_CFs'!B:B,0),2),
"Household", INDEX('Coop GFs_CFs'!G:H, MATCH(B714,'Coop GFs_CFs'!B:B,0),2),
"VMT", INDEX('Coop GFs_CFs'!I:J, MATCH(B714,'Coop GFs_CFs'!B:B,0),2),
"Lane Mile", INDEX('Coop GFs_CFs'!K:L, MATCH(B714,'Coop GFs_CFs'!B:B,0),2),
"Gas Sales", INDEX('Coop GFs_CFs'!M:N, MATCH(B714,'Coop GFs_CFs'!B:B,0),2),
"No Growth", INDEX('Coop GFs_CFs'!O:P, MATCH(B714,'Coop GFs_CFs'!B:B,0),2)
)</f>
        <v>1.2555086048546673</v>
      </c>
      <c r="O714" s="133"/>
      <c r="P714" s="86">
        <f t="shared" si="41"/>
        <v>1.8474764788811028E-3</v>
      </c>
      <c r="Q714" s="86">
        <f t="shared" si="42"/>
        <v>1.9925234803644565E-3</v>
      </c>
      <c r="R714" s="156" t="s">
        <v>777</v>
      </c>
      <c r="S714" s="85" t="s">
        <v>446</v>
      </c>
      <c r="T714" s="85" t="s">
        <v>436</v>
      </c>
      <c r="U714" s="85" t="s">
        <v>444</v>
      </c>
      <c r="V714" s="85" t="s">
        <v>453</v>
      </c>
      <c r="W714" s="85" t="s">
        <v>778</v>
      </c>
      <c r="X714" s="85" t="s">
        <v>330</v>
      </c>
      <c r="Z714" s="42" t="s">
        <v>1910</v>
      </c>
      <c r="AA714"/>
    </row>
    <row r="715" spans="1:27" s="39" customFormat="1" x14ac:dyDescent="0.35">
      <c r="A715" s="85" t="s">
        <v>497</v>
      </c>
      <c r="B715" s="87">
        <v>24021</v>
      </c>
      <c r="C715" s="87" t="s">
        <v>12</v>
      </c>
      <c r="D715" s="86">
        <v>0.91383225021386805</v>
      </c>
      <c r="E715" s="86">
        <f>SUMIFS('Ratios_MARAMA-VA'!T:T, 'Ratios_MARAMA-VA'!AA:AA, Z715)</f>
        <v>0.91383225021280901</v>
      </c>
      <c r="F715" s="86">
        <f>SUMIFS('Ratios_MARAMA-VA'!J:J, 'Ratios_MARAMA-VA'!AA:AA, Z715)</f>
        <v>9.1796907187440295E-4</v>
      </c>
      <c r="G715" s="122">
        <f t="shared" si="40"/>
        <v>1.0045268939246023E-3</v>
      </c>
      <c r="H715" s="122">
        <v>0.91383225021386805</v>
      </c>
      <c r="I715" s="86">
        <v>9.1796907187546677E-4</v>
      </c>
      <c r="J715" s="122">
        <v>0.91383225021386805</v>
      </c>
      <c r="K715" s="86">
        <v>9.1796907187546677E-4</v>
      </c>
      <c r="L715" s="122" t="str" cm="1">
        <f t="array" ref="L715">_xlfn.SWITCH(A715,
    "District of Columbia", _xlfn.XLOOKUP(R715, '2015 O3 Growth Surrogates'!A:A, '2015 O3 Growth Surrogates'!H:H),
    "Maryland", _xlfn.XLOOKUP(R715, '2015 O3 Growth Surrogates'!A:A, '2015 O3 Growth Surrogates'!I:I),
    "Virginia", _xlfn.XLOOKUP(R715, '2015 O3 Growth Surrogates'!A:A, '2015 O3 Growth Surrogates'!J:J)
)</f>
        <v>Household</v>
      </c>
      <c r="M715" s="133" cm="1">
        <f t="array" ref="M715">_xlfn.SWITCH(L715,
"Employment", INDEX('Coop GFs_CFs'!C:D, MATCH(B715,'Coop GFs_CFs'!B:B,0),1),
"Population", INDEX('Coop GFs_CFs'!E:F, MATCH(B715,'Coop GFs_CFs'!B:B,0),1),
"Household", INDEX('Coop GFs_CFs'!G:H, MATCH(B715,'Coop GFs_CFs'!B:B,0),1),
"VMT", INDEX('Coop GFs_CFs'!I:J, MATCH(B715,'Coop GFs_CFs'!B:B,0),1),
"Lane Mile", INDEX('Coop GFs_CFs'!K:L, MATCH(B715,'Coop GFs_CFs'!B:B,0),1),
"Gas Sales", INDEX('Coop GFs_CFs'!M:N, MATCH(B715,'Coop GFs_CFs'!B:B,0),1),
"No Growth", INDEX('Coop GFs_CFs'!O:P, MATCH(B715,'Coop GFs_CFs'!B:B,0),1)
)</f>
        <v>1.1641130653464411</v>
      </c>
      <c r="N715" s="133" cm="1">
        <f t="array" ref="N715">_xlfn.SWITCH(L715,
"Employment", INDEX('Coop GFs_CFs'!C:D, MATCH(B715,'Coop GFs_CFs'!B:B,0),2),
"Population", INDEX('Coop GFs_CFs'!E:F, MATCH(B715,'Coop GFs_CFs'!B:B,0),2),
"Household", INDEX('Coop GFs_CFs'!G:H, MATCH(B715,'Coop GFs_CFs'!B:B,0),2),
"VMT", INDEX('Coop GFs_CFs'!I:J, MATCH(B715,'Coop GFs_CFs'!B:B,0),2),
"Lane Mile", INDEX('Coop GFs_CFs'!K:L, MATCH(B715,'Coop GFs_CFs'!B:B,0),2),
"Gas Sales", INDEX('Coop GFs_CFs'!M:N, MATCH(B715,'Coop GFs_CFs'!B:B,0),2),
"No Growth", INDEX('Coop GFs_CFs'!O:P, MATCH(B715,'Coop GFs_CFs'!B:B,0),2)
)</f>
        <v>1.2555086048546673</v>
      </c>
      <c r="O715" s="133"/>
      <c r="P715" s="86">
        <f t="shared" si="41"/>
        <v>1.0686197901529388E-3</v>
      </c>
      <c r="Q715" s="86">
        <f t="shared" si="42"/>
        <v>1.1525180687287655E-3</v>
      </c>
      <c r="R715" s="156" t="s">
        <v>777</v>
      </c>
      <c r="S715" s="85" t="s">
        <v>446</v>
      </c>
      <c r="T715" s="85" t="s">
        <v>436</v>
      </c>
      <c r="U715" s="85" t="s">
        <v>444</v>
      </c>
      <c r="V715" s="85" t="s">
        <v>453</v>
      </c>
      <c r="W715" s="85" t="s">
        <v>778</v>
      </c>
      <c r="X715" s="85" t="s">
        <v>330</v>
      </c>
      <c r="Z715" s="42" t="s">
        <v>1920</v>
      </c>
      <c r="AA715"/>
    </row>
    <row r="716" spans="1:27" s="39" customFormat="1" x14ac:dyDescent="0.35">
      <c r="A716" s="85" t="s">
        <v>497</v>
      </c>
      <c r="B716" s="87">
        <v>24031</v>
      </c>
      <c r="C716" s="87" t="s">
        <v>10</v>
      </c>
      <c r="D716" s="86">
        <v>7.6032263551214498</v>
      </c>
      <c r="E716" s="86">
        <f>SUMIFS('Ratios_MARAMA-VA'!T:T, 'Ratios_MARAMA-VA'!AA:AA, Z716)</f>
        <v>7.6032263551126196</v>
      </c>
      <c r="F716" s="86">
        <f>SUMIFS('Ratios_MARAMA-VA'!J:J, 'Ratios_MARAMA-VA'!AA:AA, Z716)</f>
        <v>7.6376453543069702E-3</v>
      </c>
      <c r="G716" s="122">
        <f t="shared" si="40"/>
        <v>1.0045268939246042E-3</v>
      </c>
      <c r="H716" s="122">
        <v>7.6032263551214498</v>
      </c>
      <c r="I716" s="86">
        <v>7.6376453543158399E-3</v>
      </c>
      <c r="J716" s="122">
        <v>7.6032263551214498</v>
      </c>
      <c r="K716" s="86">
        <v>7.6376453543158399E-3</v>
      </c>
      <c r="L716" s="122" t="str" cm="1">
        <f t="array" ref="L716">_xlfn.SWITCH(A716,
    "District of Columbia", _xlfn.XLOOKUP(R716, '2015 O3 Growth Surrogates'!A:A, '2015 O3 Growth Surrogates'!H:H),
    "Maryland", _xlfn.XLOOKUP(R716, '2015 O3 Growth Surrogates'!A:A, '2015 O3 Growth Surrogates'!I:I),
    "Virginia", _xlfn.XLOOKUP(R716, '2015 O3 Growth Surrogates'!A:A, '2015 O3 Growth Surrogates'!J:J)
)</f>
        <v>Household</v>
      </c>
      <c r="M716" s="133" cm="1">
        <f t="array" ref="M716">_xlfn.SWITCH(L716,
"Employment", INDEX('Coop GFs_CFs'!C:D, MATCH(B716,'Coop GFs_CFs'!B:B,0),1),
"Population", INDEX('Coop GFs_CFs'!E:F, MATCH(B716,'Coop GFs_CFs'!B:B,0),1),
"Household", INDEX('Coop GFs_CFs'!G:H, MATCH(B716,'Coop GFs_CFs'!B:B,0),1),
"VMT", INDEX('Coop GFs_CFs'!I:J, MATCH(B716,'Coop GFs_CFs'!B:B,0),1),
"Lane Mile", INDEX('Coop GFs_CFs'!K:L, MATCH(B716,'Coop GFs_CFs'!B:B,0),1),
"Gas Sales", INDEX('Coop GFs_CFs'!M:N, MATCH(B716,'Coop GFs_CFs'!B:B,0),1),
"No Growth", INDEX('Coop GFs_CFs'!O:P, MATCH(B716,'Coop GFs_CFs'!B:B,0),1)
)</f>
        <v>1.0822577125548798</v>
      </c>
      <c r="N716" s="133" cm="1">
        <f t="array" ref="N716">_xlfn.SWITCH(L716,
"Employment", INDEX('Coop GFs_CFs'!C:D, MATCH(B716,'Coop GFs_CFs'!B:B,0),2),
"Population", INDEX('Coop GFs_CFs'!E:F, MATCH(B716,'Coop GFs_CFs'!B:B,0),2),
"Household", INDEX('Coop GFs_CFs'!G:H, MATCH(B716,'Coop GFs_CFs'!B:B,0),2),
"VMT", INDEX('Coop GFs_CFs'!I:J, MATCH(B716,'Coop GFs_CFs'!B:B,0),2),
"Lane Mile", INDEX('Coop GFs_CFs'!K:L, MATCH(B716,'Coop GFs_CFs'!B:B,0),2),
"Gas Sales", INDEX('Coop GFs_CFs'!M:N, MATCH(B716,'Coop GFs_CFs'!B:B,0),2),
"No Growth", INDEX('Coop GFs_CFs'!O:P, MATCH(B716,'Coop GFs_CFs'!B:B,0),2)
)</f>
        <v>1.1254828731122657</v>
      </c>
      <c r="O716" s="133"/>
      <c r="P716" s="86">
        <f t="shared" si="41"/>
        <v>8.2659005904576668E-3</v>
      </c>
      <c r="Q716" s="86">
        <f t="shared" si="42"/>
        <v>8.5960390371779567E-3</v>
      </c>
      <c r="R716" s="156" t="s">
        <v>777</v>
      </c>
      <c r="S716" s="85" t="s">
        <v>446</v>
      </c>
      <c r="T716" s="85" t="s">
        <v>436</v>
      </c>
      <c r="U716" s="85" t="s">
        <v>444</v>
      </c>
      <c r="V716" s="85" t="s">
        <v>453</v>
      </c>
      <c r="W716" s="85" t="s">
        <v>778</v>
      </c>
      <c r="X716" s="85" t="s">
        <v>330</v>
      </c>
      <c r="Z716" s="42" t="s">
        <v>1911</v>
      </c>
      <c r="AA716"/>
    </row>
    <row r="717" spans="1:27" s="39" customFormat="1" x14ac:dyDescent="0.35">
      <c r="A717" s="85" t="s">
        <v>497</v>
      </c>
      <c r="B717" s="87">
        <v>24031</v>
      </c>
      <c r="C717" s="87" t="s">
        <v>12</v>
      </c>
      <c r="D717" s="86">
        <v>4.3978660800257101</v>
      </c>
      <c r="E717" s="86">
        <f>SUMIFS('Ratios_MARAMA-VA'!T:T, 'Ratios_MARAMA-VA'!AA:AA, Z717)</f>
        <v>4.39786608002058</v>
      </c>
      <c r="F717" s="86">
        <f>SUMIFS('Ratios_MARAMA-VA'!J:J, 'Ratios_MARAMA-VA'!AA:AA, Z717)</f>
        <v>4.4177747532594498E-3</v>
      </c>
      <c r="G717" s="122">
        <f t="shared" si="40"/>
        <v>1.0045268939246046E-3</v>
      </c>
      <c r="H717" s="122">
        <v>4.3978660800257101</v>
      </c>
      <c r="I717" s="86">
        <v>4.4177747532646037E-3</v>
      </c>
      <c r="J717" s="122">
        <v>4.3978660800257101</v>
      </c>
      <c r="K717" s="86">
        <v>4.4177747532646037E-3</v>
      </c>
      <c r="L717" s="122" t="str" cm="1">
        <f t="array" ref="L717">_xlfn.SWITCH(A717,
    "District of Columbia", _xlfn.XLOOKUP(R717, '2015 O3 Growth Surrogates'!A:A, '2015 O3 Growth Surrogates'!H:H),
    "Maryland", _xlfn.XLOOKUP(R717, '2015 O3 Growth Surrogates'!A:A, '2015 O3 Growth Surrogates'!I:I),
    "Virginia", _xlfn.XLOOKUP(R717, '2015 O3 Growth Surrogates'!A:A, '2015 O3 Growth Surrogates'!J:J)
)</f>
        <v>Household</v>
      </c>
      <c r="M717" s="133" cm="1">
        <f t="array" ref="M717">_xlfn.SWITCH(L717,
"Employment", INDEX('Coop GFs_CFs'!C:D, MATCH(B717,'Coop GFs_CFs'!B:B,0),1),
"Population", INDEX('Coop GFs_CFs'!E:F, MATCH(B717,'Coop GFs_CFs'!B:B,0),1),
"Household", INDEX('Coop GFs_CFs'!G:H, MATCH(B717,'Coop GFs_CFs'!B:B,0),1),
"VMT", INDEX('Coop GFs_CFs'!I:J, MATCH(B717,'Coop GFs_CFs'!B:B,0),1),
"Lane Mile", INDEX('Coop GFs_CFs'!K:L, MATCH(B717,'Coop GFs_CFs'!B:B,0),1),
"Gas Sales", INDEX('Coop GFs_CFs'!M:N, MATCH(B717,'Coop GFs_CFs'!B:B,0),1),
"No Growth", INDEX('Coop GFs_CFs'!O:P, MATCH(B717,'Coop GFs_CFs'!B:B,0),1)
)</f>
        <v>1.0822577125548798</v>
      </c>
      <c r="N717" s="133" cm="1">
        <f t="array" ref="N717">_xlfn.SWITCH(L717,
"Employment", INDEX('Coop GFs_CFs'!C:D, MATCH(B717,'Coop GFs_CFs'!B:B,0),2),
"Population", INDEX('Coop GFs_CFs'!E:F, MATCH(B717,'Coop GFs_CFs'!B:B,0),2),
"Household", INDEX('Coop GFs_CFs'!G:H, MATCH(B717,'Coop GFs_CFs'!B:B,0),2),
"VMT", INDEX('Coop GFs_CFs'!I:J, MATCH(B717,'Coop GFs_CFs'!B:B,0),2),
"Lane Mile", INDEX('Coop GFs_CFs'!K:L, MATCH(B717,'Coop GFs_CFs'!B:B,0),2),
"Gas Sales", INDEX('Coop GFs_CFs'!M:N, MATCH(B717,'Coop GFs_CFs'!B:B,0),2),
"No Growth", INDEX('Coop GFs_CFs'!O:P, MATCH(B717,'Coop GFs_CFs'!B:B,0),2)
)</f>
        <v>1.1254828731122657</v>
      </c>
      <c r="O717" s="133"/>
      <c r="P717" s="86">
        <f t="shared" si="41"/>
        <v>4.7811707990452704E-3</v>
      </c>
      <c r="Q717" s="86">
        <f t="shared" si="42"/>
        <v>4.9721298220612763E-3</v>
      </c>
      <c r="R717" s="156" t="s">
        <v>777</v>
      </c>
      <c r="S717" s="85" t="s">
        <v>446</v>
      </c>
      <c r="T717" s="85" t="s">
        <v>436</v>
      </c>
      <c r="U717" s="85" t="s">
        <v>444</v>
      </c>
      <c r="V717" s="85" t="s">
        <v>453</v>
      </c>
      <c r="W717" s="85" t="s">
        <v>778</v>
      </c>
      <c r="X717" s="85" t="s">
        <v>330</v>
      </c>
      <c r="Z717" s="42" t="s">
        <v>1921</v>
      </c>
      <c r="AA717"/>
    </row>
    <row r="718" spans="1:27" s="39" customFormat="1" x14ac:dyDescent="0.35">
      <c r="A718" s="85" t="s">
        <v>497</v>
      </c>
      <c r="B718" s="87">
        <v>24033</v>
      </c>
      <c r="C718" s="87" t="s">
        <v>10</v>
      </c>
      <c r="D718" s="86">
        <v>5.5963267986818401</v>
      </c>
      <c r="E718" s="86">
        <f>SUMIFS('Ratios_MARAMA-VA'!T:T, 'Ratios_MARAMA-VA'!AA:AA, Z718)</f>
        <v>5.5963267986753298</v>
      </c>
      <c r="F718" s="86">
        <f>SUMIFS('Ratios_MARAMA-VA'!J:J, 'Ratios_MARAMA-VA'!AA:AA, Z718)</f>
        <v>5.6216607764603696E-3</v>
      </c>
      <c r="G718" s="122">
        <f t="shared" si="40"/>
        <v>1.0045268939246072E-3</v>
      </c>
      <c r="H718" s="122">
        <v>5.5963267986818401</v>
      </c>
      <c r="I718" s="86">
        <v>5.6216607764669095E-3</v>
      </c>
      <c r="J718" s="122">
        <v>5.5963267986818401</v>
      </c>
      <c r="K718" s="86">
        <v>5.6216607764669095E-3</v>
      </c>
      <c r="L718" s="122" t="str" cm="1">
        <f t="array" ref="L718">_xlfn.SWITCH(A718,
    "District of Columbia", _xlfn.XLOOKUP(R718, '2015 O3 Growth Surrogates'!A:A, '2015 O3 Growth Surrogates'!H:H),
    "Maryland", _xlfn.XLOOKUP(R718, '2015 O3 Growth Surrogates'!A:A, '2015 O3 Growth Surrogates'!I:I),
    "Virginia", _xlfn.XLOOKUP(R718, '2015 O3 Growth Surrogates'!A:A, '2015 O3 Growth Surrogates'!J:J)
)</f>
        <v>Household</v>
      </c>
      <c r="M718" s="133" cm="1">
        <f t="array" ref="M718">_xlfn.SWITCH(L718,
"Employment", INDEX('Coop GFs_CFs'!C:D, MATCH(B718,'Coop GFs_CFs'!B:B,0),1),
"Population", INDEX('Coop GFs_CFs'!E:F, MATCH(B718,'Coop GFs_CFs'!B:B,0),1),
"Household", INDEX('Coop GFs_CFs'!G:H, MATCH(B718,'Coop GFs_CFs'!B:B,0),1),
"VMT", INDEX('Coop GFs_CFs'!I:J, MATCH(B718,'Coop GFs_CFs'!B:B,0),1),
"Lane Mile", INDEX('Coop GFs_CFs'!K:L, MATCH(B718,'Coop GFs_CFs'!B:B,0),1),
"Gas Sales", INDEX('Coop GFs_CFs'!M:N, MATCH(B718,'Coop GFs_CFs'!B:B,0),1),
"No Growth", INDEX('Coop GFs_CFs'!O:P, MATCH(B718,'Coop GFs_CFs'!B:B,0),1)
)</f>
        <v>1.0807753566942964</v>
      </c>
      <c r="N718" s="133" cm="1">
        <f t="array" ref="N718">_xlfn.SWITCH(L718,
"Employment", INDEX('Coop GFs_CFs'!C:D, MATCH(B718,'Coop GFs_CFs'!B:B,0),2),
"Population", INDEX('Coop GFs_CFs'!E:F, MATCH(B718,'Coop GFs_CFs'!B:B,0),2),
"Household", INDEX('Coop GFs_CFs'!G:H, MATCH(B718,'Coop GFs_CFs'!B:B,0),2),
"VMT", INDEX('Coop GFs_CFs'!I:J, MATCH(B718,'Coop GFs_CFs'!B:B,0),2),
"Lane Mile", INDEX('Coop GFs_CFs'!K:L, MATCH(B718,'Coop GFs_CFs'!B:B,0),2),
"Gas Sales", INDEX('Coop GFs_CFs'!M:N, MATCH(B718,'Coop GFs_CFs'!B:B,0),2),
"No Growth", INDEX('Coop GFs_CFs'!O:P, MATCH(B718,'Coop GFs_CFs'!B:B,0),2)
)</f>
        <v>1.1296393901683737</v>
      </c>
      <c r="O718" s="133"/>
      <c r="P718" s="86">
        <f t="shared" si="41"/>
        <v>6.0757524308932909E-3</v>
      </c>
      <c r="Q718" s="86">
        <f t="shared" si="42"/>
        <v>6.3504494512541584E-3</v>
      </c>
      <c r="R718" s="156" t="s">
        <v>777</v>
      </c>
      <c r="S718" s="85" t="s">
        <v>446</v>
      </c>
      <c r="T718" s="85" t="s">
        <v>436</v>
      </c>
      <c r="U718" s="85" t="s">
        <v>444</v>
      </c>
      <c r="V718" s="85" t="s">
        <v>453</v>
      </c>
      <c r="W718" s="85" t="s">
        <v>778</v>
      </c>
      <c r="X718" s="85" t="s">
        <v>330</v>
      </c>
      <c r="Z718" s="42" t="s">
        <v>1912</v>
      </c>
      <c r="AA718"/>
    </row>
    <row r="719" spans="1:27" s="39" customFormat="1" x14ac:dyDescent="0.35">
      <c r="A719" s="85" t="s">
        <v>497</v>
      </c>
      <c r="B719" s="87">
        <v>24033</v>
      </c>
      <c r="C719" s="87" t="s">
        <v>12</v>
      </c>
      <c r="D719" s="86">
        <v>3.2370333180187698</v>
      </c>
      <c r="E719" s="86">
        <f>SUMIFS('Ratios_MARAMA-VA'!T:T, 'Ratios_MARAMA-VA'!AA:AA, Z719)</f>
        <v>3.2370333180150199</v>
      </c>
      <c r="F719" s="86">
        <f>SUMIFS('Ratios_MARAMA-VA'!J:J, 'Ratios_MARAMA-VA'!AA:AA, Z719)</f>
        <v>3.2516870244760701E-3</v>
      </c>
      <c r="G719" s="122">
        <f t="shared" si="40"/>
        <v>1.0045268939246001E-3</v>
      </c>
      <c r="H719" s="122">
        <v>3.2370333180187698</v>
      </c>
      <c r="I719" s="86">
        <v>3.2516870244798371E-3</v>
      </c>
      <c r="J719" s="122">
        <v>3.2370333180187698</v>
      </c>
      <c r="K719" s="86">
        <v>3.2516870244798371E-3</v>
      </c>
      <c r="L719" s="122" t="str" cm="1">
        <f t="array" ref="L719">_xlfn.SWITCH(A719,
    "District of Columbia", _xlfn.XLOOKUP(R719, '2015 O3 Growth Surrogates'!A:A, '2015 O3 Growth Surrogates'!H:H),
    "Maryland", _xlfn.XLOOKUP(R719, '2015 O3 Growth Surrogates'!A:A, '2015 O3 Growth Surrogates'!I:I),
    "Virginia", _xlfn.XLOOKUP(R719, '2015 O3 Growth Surrogates'!A:A, '2015 O3 Growth Surrogates'!J:J)
)</f>
        <v>Household</v>
      </c>
      <c r="M719" s="133" cm="1">
        <f t="array" ref="M719">_xlfn.SWITCH(L719,
"Employment", INDEX('Coop GFs_CFs'!C:D, MATCH(B719,'Coop GFs_CFs'!B:B,0),1),
"Population", INDEX('Coop GFs_CFs'!E:F, MATCH(B719,'Coop GFs_CFs'!B:B,0),1),
"Household", INDEX('Coop GFs_CFs'!G:H, MATCH(B719,'Coop GFs_CFs'!B:B,0),1),
"VMT", INDEX('Coop GFs_CFs'!I:J, MATCH(B719,'Coop GFs_CFs'!B:B,0),1),
"Lane Mile", INDEX('Coop GFs_CFs'!K:L, MATCH(B719,'Coop GFs_CFs'!B:B,0),1),
"Gas Sales", INDEX('Coop GFs_CFs'!M:N, MATCH(B719,'Coop GFs_CFs'!B:B,0),1),
"No Growth", INDEX('Coop GFs_CFs'!O:P, MATCH(B719,'Coop GFs_CFs'!B:B,0),1)
)</f>
        <v>1.0807753566942964</v>
      </c>
      <c r="N719" s="133" cm="1">
        <f t="array" ref="N719">_xlfn.SWITCH(L719,
"Employment", INDEX('Coop GFs_CFs'!C:D, MATCH(B719,'Coop GFs_CFs'!B:B,0),2),
"Population", INDEX('Coop GFs_CFs'!E:F, MATCH(B719,'Coop GFs_CFs'!B:B,0),2),
"Household", INDEX('Coop GFs_CFs'!G:H, MATCH(B719,'Coop GFs_CFs'!B:B,0),2),
"VMT", INDEX('Coop GFs_CFs'!I:J, MATCH(B719,'Coop GFs_CFs'!B:B,0),2),
"Lane Mile", INDEX('Coop GFs_CFs'!K:L, MATCH(B719,'Coop GFs_CFs'!B:B,0),2),
"Gas Sales", INDEX('Coop GFs_CFs'!M:N, MATCH(B719,'Coop GFs_CFs'!B:B,0),2),
"No Growth", INDEX('Coop GFs_CFs'!O:P, MATCH(B719,'Coop GFs_CFs'!B:B,0),2)
)</f>
        <v>1.1296393901683737</v>
      </c>
      <c r="O719" s="133"/>
      <c r="P719" s="86">
        <f t="shared" si="41"/>
        <v>3.5143432037363399E-3</v>
      </c>
      <c r="Q719" s="86">
        <f t="shared" si="42"/>
        <v>3.6732337473475616E-3</v>
      </c>
      <c r="R719" s="156" t="s">
        <v>777</v>
      </c>
      <c r="S719" s="85" t="s">
        <v>446</v>
      </c>
      <c r="T719" s="85" t="s">
        <v>436</v>
      </c>
      <c r="U719" s="85" t="s">
        <v>444</v>
      </c>
      <c r="V719" s="85" t="s">
        <v>453</v>
      </c>
      <c r="W719" s="85" t="s">
        <v>778</v>
      </c>
      <c r="X719" s="85" t="s">
        <v>330</v>
      </c>
      <c r="Z719" s="42" t="s">
        <v>1922</v>
      </c>
      <c r="AA719"/>
    </row>
    <row r="720" spans="1:27" s="39" customFormat="1" x14ac:dyDescent="0.35">
      <c r="A720" s="85" t="s">
        <v>811</v>
      </c>
      <c r="B720" s="87">
        <v>51059</v>
      </c>
      <c r="C720" s="87" t="s">
        <v>10</v>
      </c>
      <c r="D720" s="86">
        <v>13.5696117382368</v>
      </c>
      <c r="E720" s="86">
        <f>SUMIFS('Ratios_MARAMA-VA'!T:T, 'Ratios_MARAMA-VA'!AA:AA, Z720)</f>
        <v>13.569611738221001</v>
      </c>
      <c r="F720" s="86">
        <f>SUMIFS('Ratios_MARAMA-VA'!J:J, 'Ratios_MARAMA-VA'!AA:AA, Z720)</f>
        <v>1.3631039931158001E-2</v>
      </c>
      <c r="G720" s="122">
        <f t="shared" ref="G720:G783" si="43">F720/E720</f>
        <v>1.0045268939246049E-3</v>
      </c>
      <c r="H720" s="122">
        <v>13.5696117382368</v>
      </c>
      <c r="I720" s="86">
        <v>1.363103993117387E-2</v>
      </c>
      <c r="J720" s="122">
        <v>13.5696117382368</v>
      </c>
      <c r="K720" s="86">
        <v>1.363103993117387E-2</v>
      </c>
      <c r="L720" s="122" t="str" cm="1">
        <f t="array" ref="L720">_xlfn.SWITCH(A720,
    "District of Columbia", _xlfn.XLOOKUP(R720, '2015 O3 Growth Surrogates'!A:A, '2015 O3 Growth Surrogates'!H:H),
    "Maryland", _xlfn.XLOOKUP(R720, '2015 O3 Growth Surrogates'!A:A, '2015 O3 Growth Surrogates'!I:I),
    "Virginia", _xlfn.XLOOKUP(R720, '2015 O3 Growth Surrogates'!A:A, '2015 O3 Growth Surrogates'!J:J)
)</f>
        <v>No Growth</v>
      </c>
      <c r="M720" s="133" cm="1">
        <f t="array" ref="M720">_xlfn.SWITCH(L720,
"Employment", INDEX('Coop GFs_CFs'!C:D, MATCH(B720,'Coop GFs_CFs'!B:B,0),1),
"Population", INDEX('Coop GFs_CFs'!E:F, MATCH(B720,'Coop GFs_CFs'!B:B,0),1),
"Household", INDEX('Coop GFs_CFs'!G:H, MATCH(B720,'Coop GFs_CFs'!B:B,0),1),
"VMT", INDEX('Coop GFs_CFs'!I:J, MATCH(B720,'Coop GFs_CFs'!B:B,0),1),
"Lane Mile", INDEX('Coop GFs_CFs'!K:L, MATCH(B720,'Coop GFs_CFs'!B:B,0),1),
"Gas Sales", INDEX('Coop GFs_CFs'!M:N, MATCH(B720,'Coop GFs_CFs'!B:B,0),1),
"No Growth", INDEX('Coop GFs_CFs'!O:P, MATCH(B720,'Coop GFs_CFs'!B:B,0),1)
)</f>
        <v>1</v>
      </c>
      <c r="N720" s="133" cm="1">
        <f t="array" ref="N720">_xlfn.SWITCH(L720,
"Employment", INDEX('Coop GFs_CFs'!C:D, MATCH(B720,'Coop GFs_CFs'!B:B,0),2),
"Population", INDEX('Coop GFs_CFs'!E:F, MATCH(B720,'Coop GFs_CFs'!B:B,0),2),
"Household", INDEX('Coop GFs_CFs'!G:H, MATCH(B720,'Coop GFs_CFs'!B:B,0),2),
"VMT", INDEX('Coop GFs_CFs'!I:J, MATCH(B720,'Coop GFs_CFs'!B:B,0),2),
"Lane Mile", INDEX('Coop GFs_CFs'!K:L, MATCH(B720,'Coop GFs_CFs'!B:B,0),2),
"Gas Sales", INDEX('Coop GFs_CFs'!M:N, MATCH(B720,'Coop GFs_CFs'!B:B,0),2),
"No Growth", INDEX('Coop GFs_CFs'!O:P, MATCH(B720,'Coop GFs_CFs'!B:B,0),2)
)</f>
        <v>1</v>
      </c>
      <c r="O720" s="133"/>
      <c r="P720" s="86">
        <f t="shared" si="41"/>
        <v>1.3631039931158001E-2</v>
      </c>
      <c r="Q720" s="86">
        <f t="shared" si="42"/>
        <v>1.3631039931158001E-2</v>
      </c>
      <c r="R720" s="156" t="s">
        <v>777</v>
      </c>
      <c r="S720" s="85" t="s">
        <v>446</v>
      </c>
      <c r="T720" s="85" t="s">
        <v>436</v>
      </c>
      <c r="U720" s="85" t="s">
        <v>444</v>
      </c>
      <c r="V720" s="85" t="s">
        <v>453</v>
      </c>
      <c r="W720" s="85" t="s">
        <v>778</v>
      </c>
      <c r="X720" s="85" t="s">
        <v>330</v>
      </c>
      <c r="Z720" s="42" t="s">
        <v>1913</v>
      </c>
      <c r="AA720"/>
    </row>
    <row r="721" spans="1:27" s="39" customFormat="1" x14ac:dyDescent="0.35">
      <c r="A721" s="85" t="s">
        <v>811</v>
      </c>
      <c r="B721" s="87">
        <v>51059</v>
      </c>
      <c r="C721" s="87" t="s">
        <v>12</v>
      </c>
      <c r="D721" s="86">
        <v>7.8489502227651204</v>
      </c>
      <c r="E721" s="86">
        <f>SUMIFS('Ratios_MARAMA-VA'!T:T, 'Ratios_MARAMA-VA'!AA:AA, Z721)</f>
        <v>7.84895022275599</v>
      </c>
      <c r="F721" s="86">
        <f>SUMIFS('Ratios_MARAMA-VA'!J:J, 'Ratios_MARAMA-VA'!AA:AA, Z721)</f>
        <v>7.8844815878339695E-3</v>
      </c>
      <c r="G721" s="122">
        <f t="shared" si="43"/>
        <v>1.0045268939246124E-3</v>
      </c>
      <c r="H721" s="122">
        <v>7.8489502227651204</v>
      </c>
      <c r="I721" s="86">
        <v>7.884481587843141E-3</v>
      </c>
      <c r="J721" s="122">
        <v>7.8489502227651204</v>
      </c>
      <c r="K721" s="86">
        <v>7.884481587843141E-3</v>
      </c>
      <c r="L721" s="122" t="str" cm="1">
        <f t="array" ref="L721">_xlfn.SWITCH(A721,
    "District of Columbia", _xlfn.XLOOKUP(R721, '2015 O3 Growth Surrogates'!A:A, '2015 O3 Growth Surrogates'!H:H),
    "Maryland", _xlfn.XLOOKUP(R721, '2015 O3 Growth Surrogates'!A:A, '2015 O3 Growth Surrogates'!I:I),
    "Virginia", _xlfn.XLOOKUP(R721, '2015 O3 Growth Surrogates'!A:A, '2015 O3 Growth Surrogates'!J:J)
)</f>
        <v>No Growth</v>
      </c>
      <c r="M721" s="133" cm="1">
        <f t="array" ref="M721">_xlfn.SWITCH(L721,
"Employment", INDEX('Coop GFs_CFs'!C:D, MATCH(B721,'Coop GFs_CFs'!B:B,0),1),
"Population", INDEX('Coop GFs_CFs'!E:F, MATCH(B721,'Coop GFs_CFs'!B:B,0),1),
"Household", INDEX('Coop GFs_CFs'!G:H, MATCH(B721,'Coop GFs_CFs'!B:B,0),1),
"VMT", INDEX('Coop GFs_CFs'!I:J, MATCH(B721,'Coop GFs_CFs'!B:B,0),1),
"Lane Mile", INDEX('Coop GFs_CFs'!K:L, MATCH(B721,'Coop GFs_CFs'!B:B,0),1),
"Gas Sales", INDEX('Coop GFs_CFs'!M:N, MATCH(B721,'Coop GFs_CFs'!B:B,0),1),
"No Growth", INDEX('Coop GFs_CFs'!O:P, MATCH(B721,'Coop GFs_CFs'!B:B,0),1)
)</f>
        <v>1</v>
      </c>
      <c r="N721" s="133" cm="1">
        <f t="array" ref="N721">_xlfn.SWITCH(L721,
"Employment", INDEX('Coop GFs_CFs'!C:D, MATCH(B721,'Coop GFs_CFs'!B:B,0),2),
"Population", INDEX('Coop GFs_CFs'!E:F, MATCH(B721,'Coop GFs_CFs'!B:B,0),2),
"Household", INDEX('Coop GFs_CFs'!G:H, MATCH(B721,'Coop GFs_CFs'!B:B,0),2),
"VMT", INDEX('Coop GFs_CFs'!I:J, MATCH(B721,'Coop GFs_CFs'!B:B,0),2),
"Lane Mile", INDEX('Coop GFs_CFs'!K:L, MATCH(B721,'Coop GFs_CFs'!B:B,0),2),
"Gas Sales", INDEX('Coop GFs_CFs'!M:N, MATCH(B721,'Coop GFs_CFs'!B:B,0),2),
"No Growth", INDEX('Coop GFs_CFs'!O:P, MATCH(B721,'Coop GFs_CFs'!B:B,0),2)
)</f>
        <v>1</v>
      </c>
      <c r="O721" s="133"/>
      <c r="P721" s="86">
        <f t="shared" si="41"/>
        <v>7.8844815878339695E-3</v>
      </c>
      <c r="Q721" s="86">
        <f t="shared" si="42"/>
        <v>7.8844815878339695E-3</v>
      </c>
      <c r="R721" s="156" t="s">
        <v>777</v>
      </c>
      <c r="S721" s="85" t="s">
        <v>446</v>
      </c>
      <c r="T721" s="85" t="s">
        <v>436</v>
      </c>
      <c r="U721" s="85" t="s">
        <v>444</v>
      </c>
      <c r="V721" s="85" t="s">
        <v>453</v>
      </c>
      <c r="W721" s="85" t="s">
        <v>778</v>
      </c>
      <c r="X721" s="85" t="s">
        <v>330</v>
      </c>
      <c r="Z721" s="42" t="s">
        <v>1923</v>
      </c>
      <c r="AA721"/>
    </row>
    <row r="722" spans="1:27" s="39" customFormat="1" x14ac:dyDescent="0.35">
      <c r="A722" s="85" t="s">
        <v>811</v>
      </c>
      <c r="B722" s="87">
        <v>51107</v>
      </c>
      <c r="C722" s="87" t="s">
        <v>10</v>
      </c>
      <c r="D722" s="86">
        <v>1.7511259604374401</v>
      </c>
      <c r="E722" s="86">
        <f>SUMIFS('Ratios_MARAMA-VA'!T:T, 'Ratios_MARAMA-VA'!AA:AA, Z722)</f>
        <v>1.7511259604353999</v>
      </c>
      <c r="F722" s="86">
        <f>SUMIFS('Ratios_MARAMA-VA'!J:J, 'Ratios_MARAMA-VA'!AA:AA, Z722)</f>
        <v>1.7590531219069199E-3</v>
      </c>
      <c r="G722" s="122">
        <f t="shared" si="43"/>
        <v>1.004526893924609E-3</v>
      </c>
      <c r="H722" s="122">
        <v>1.7511259604374401</v>
      </c>
      <c r="I722" s="86">
        <v>1.7590531219089695E-3</v>
      </c>
      <c r="J722" s="122">
        <v>1.7511259604374401</v>
      </c>
      <c r="K722" s="86">
        <v>1.7590531219089695E-3</v>
      </c>
      <c r="L722" s="122" t="str" cm="1">
        <f t="array" ref="L722">_xlfn.SWITCH(A722,
    "District of Columbia", _xlfn.XLOOKUP(R722, '2015 O3 Growth Surrogates'!A:A, '2015 O3 Growth Surrogates'!H:H),
    "Maryland", _xlfn.XLOOKUP(R722, '2015 O3 Growth Surrogates'!A:A, '2015 O3 Growth Surrogates'!I:I),
    "Virginia", _xlfn.XLOOKUP(R722, '2015 O3 Growth Surrogates'!A:A, '2015 O3 Growth Surrogates'!J:J)
)</f>
        <v>No Growth</v>
      </c>
      <c r="M722" s="133" cm="1">
        <f t="array" ref="M722">_xlfn.SWITCH(L722,
"Employment", INDEX('Coop GFs_CFs'!C:D, MATCH(B722,'Coop GFs_CFs'!B:B,0),1),
"Population", INDEX('Coop GFs_CFs'!E:F, MATCH(B722,'Coop GFs_CFs'!B:B,0),1),
"Household", INDEX('Coop GFs_CFs'!G:H, MATCH(B722,'Coop GFs_CFs'!B:B,0),1),
"VMT", INDEX('Coop GFs_CFs'!I:J, MATCH(B722,'Coop GFs_CFs'!B:B,0),1),
"Lane Mile", INDEX('Coop GFs_CFs'!K:L, MATCH(B722,'Coop GFs_CFs'!B:B,0),1),
"Gas Sales", INDEX('Coop GFs_CFs'!M:N, MATCH(B722,'Coop GFs_CFs'!B:B,0),1),
"No Growth", INDEX('Coop GFs_CFs'!O:P, MATCH(B722,'Coop GFs_CFs'!B:B,0),1)
)</f>
        <v>1</v>
      </c>
      <c r="N722" s="133" cm="1">
        <f t="array" ref="N722">_xlfn.SWITCH(L722,
"Employment", INDEX('Coop GFs_CFs'!C:D, MATCH(B722,'Coop GFs_CFs'!B:B,0),2),
"Population", INDEX('Coop GFs_CFs'!E:F, MATCH(B722,'Coop GFs_CFs'!B:B,0),2),
"Household", INDEX('Coop GFs_CFs'!G:H, MATCH(B722,'Coop GFs_CFs'!B:B,0),2),
"VMT", INDEX('Coop GFs_CFs'!I:J, MATCH(B722,'Coop GFs_CFs'!B:B,0),2),
"Lane Mile", INDEX('Coop GFs_CFs'!K:L, MATCH(B722,'Coop GFs_CFs'!B:B,0),2),
"Gas Sales", INDEX('Coop GFs_CFs'!M:N, MATCH(B722,'Coop GFs_CFs'!B:B,0),2),
"No Growth", INDEX('Coop GFs_CFs'!O:P, MATCH(B722,'Coop GFs_CFs'!B:B,0),2)
)</f>
        <v>1</v>
      </c>
      <c r="O722" s="133"/>
      <c r="P722" s="86">
        <f t="shared" si="41"/>
        <v>1.7590531219069199E-3</v>
      </c>
      <c r="Q722" s="86">
        <f t="shared" si="42"/>
        <v>1.7590531219069199E-3</v>
      </c>
      <c r="R722" s="156" t="s">
        <v>777</v>
      </c>
      <c r="S722" s="85" t="s">
        <v>446</v>
      </c>
      <c r="T722" s="85" t="s">
        <v>436</v>
      </c>
      <c r="U722" s="85" t="s">
        <v>444</v>
      </c>
      <c r="V722" s="85" t="s">
        <v>453</v>
      </c>
      <c r="W722" s="85" t="s">
        <v>778</v>
      </c>
      <c r="X722" s="85" t="s">
        <v>330</v>
      </c>
      <c r="Z722" s="42" t="s">
        <v>1915</v>
      </c>
      <c r="AA722"/>
    </row>
    <row r="723" spans="1:27" s="39" customFormat="1" x14ac:dyDescent="0.35">
      <c r="A723" s="85" t="s">
        <v>811</v>
      </c>
      <c r="B723" s="87">
        <v>51107</v>
      </c>
      <c r="C723" s="87" t="s">
        <v>12</v>
      </c>
      <c r="D723" s="86">
        <v>1.01288876546624</v>
      </c>
      <c r="E723" s="86">
        <f>SUMIFS('Ratios_MARAMA-VA'!T:T, 'Ratios_MARAMA-VA'!AA:AA, Z723)</f>
        <v>1.01288876546506</v>
      </c>
      <c r="F723" s="86">
        <f>SUMIFS('Ratios_MARAMA-VA'!J:J, 'Ratios_MARAMA-VA'!AA:AA, Z723)</f>
        <v>1.0174740054637399E-3</v>
      </c>
      <c r="G723" s="122">
        <f t="shared" si="43"/>
        <v>1.0045268939246005E-3</v>
      </c>
      <c r="H723" s="122">
        <v>1.01288876546624</v>
      </c>
      <c r="I723" s="86">
        <v>1.0174740054649252E-3</v>
      </c>
      <c r="J723" s="122">
        <v>1.01288876546624</v>
      </c>
      <c r="K723" s="86">
        <v>1.0174740054649252E-3</v>
      </c>
      <c r="L723" s="122" t="str" cm="1">
        <f t="array" ref="L723">_xlfn.SWITCH(A723,
    "District of Columbia", _xlfn.XLOOKUP(R723, '2015 O3 Growth Surrogates'!A:A, '2015 O3 Growth Surrogates'!H:H),
    "Maryland", _xlfn.XLOOKUP(R723, '2015 O3 Growth Surrogates'!A:A, '2015 O3 Growth Surrogates'!I:I),
    "Virginia", _xlfn.XLOOKUP(R723, '2015 O3 Growth Surrogates'!A:A, '2015 O3 Growth Surrogates'!J:J)
)</f>
        <v>No Growth</v>
      </c>
      <c r="M723" s="133" cm="1">
        <f t="array" ref="M723">_xlfn.SWITCH(L723,
"Employment", INDEX('Coop GFs_CFs'!C:D, MATCH(B723,'Coop GFs_CFs'!B:B,0),1),
"Population", INDEX('Coop GFs_CFs'!E:F, MATCH(B723,'Coop GFs_CFs'!B:B,0),1),
"Household", INDEX('Coop GFs_CFs'!G:H, MATCH(B723,'Coop GFs_CFs'!B:B,0),1),
"VMT", INDEX('Coop GFs_CFs'!I:J, MATCH(B723,'Coop GFs_CFs'!B:B,0),1),
"Lane Mile", INDEX('Coop GFs_CFs'!K:L, MATCH(B723,'Coop GFs_CFs'!B:B,0),1),
"Gas Sales", INDEX('Coop GFs_CFs'!M:N, MATCH(B723,'Coop GFs_CFs'!B:B,0),1),
"No Growth", INDEX('Coop GFs_CFs'!O:P, MATCH(B723,'Coop GFs_CFs'!B:B,0),1)
)</f>
        <v>1</v>
      </c>
      <c r="N723" s="133" cm="1">
        <f t="array" ref="N723">_xlfn.SWITCH(L723,
"Employment", INDEX('Coop GFs_CFs'!C:D, MATCH(B723,'Coop GFs_CFs'!B:B,0),2),
"Population", INDEX('Coop GFs_CFs'!E:F, MATCH(B723,'Coop GFs_CFs'!B:B,0),2),
"Household", INDEX('Coop GFs_CFs'!G:H, MATCH(B723,'Coop GFs_CFs'!B:B,0),2),
"VMT", INDEX('Coop GFs_CFs'!I:J, MATCH(B723,'Coop GFs_CFs'!B:B,0),2),
"Lane Mile", INDEX('Coop GFs_CFs'!K:L, MATCH(B723,'Coop GFs_CFs'!B:B,0),2),
"Gas Sales", INDEX('Coop GFs_CFs'!M:N, MATCH(B723,'Coop GFs_CFs'!B:B,0),2),
"No Growth", INDEX('Coop GFs_CFs'!O:P, MATCH(B723,'Coop GFs_CFs'!B:B,0),2)
)</f>
        <v>1</v>
      </c>
      <c r="O723" s="133"/>
      <c r="P723" s="86">
        <f t="shared" si="41"/>
        <v>1.0174740054637399E-3</v>
      </c>
      <c r="Q723" s="86">
        <f t="shared" si="42"/>
        <v>1.0174740054637399E-3</v>
      </c>
      <c r="R723" s="156" t="s">
        <v>777</v>
      </c>
      <c r="S723" s="85" t="s">
        <v>446</v>
      </c>
      <c r="T723" s="85" t="s">
        <v>436</v>
      </c>
      <c r="U723" s="85" t="s">
        <v>444</v>
      </c>
      <c r="V723" s="85" t="s">
        <v>453</v>
      </c>
      <c r="W723" s="85" t="s">
        <v>778</v>
      </c>
      <c r="X723" s="85" t="s">
        <v>330</v>
      </c>
      <c r="Z723" s="42" t="s">
        <v>1925</v>
      </c>
      <c r="AA723"/>
    </row>
    <row r="724" spans="1:27" s="39" customFormat="1" x14ac:dyDescent="0.35">
      <c r="A724" s="85" t="s">
        <v>811</v>
      </c>
      <c r="B724" s="87">
        <v>51153</v>
      </c>
      <c r="C724" s="87" t="s">
        <v>10</v>
      </c>
      <c r="D724" s="86">
        <v>2.89072536457248</v>
      </c>
      <c r="E724" s="86">
        <f>SUMIFS('Ratios_MARAMA-VA'!T:T, 'Ratios_MARAMA-VA'!AA:AA, Z724)</f>
        <v>2.89072536456912</v>
      </c>
      <c r="F724" s="86">
        <f>SUMIFS('Ratios_MARAMA-VA'!J:J, 'Ratios_MARAMA-VA'!AA:AA, Z724)</f>
        <v>2.9038113716596801E-3</v>
      </c>
      <c r="G724" s="122">
        <f t="shared" si="43"/>
        <v>1.0045268939246018E-3</v>
      </c>
      <c r="H724" s="122">
        <v>2.89072536457248</v>
      </c>
      <c r="I724" s="86">
        <v>2.9038113716630554E-3</v>
      </c>
      <c r="J724" s="122">
        <v>2.89072536457248</v>
      </c>
      <c r="K724" s="86">
        <v>2.9038113716630554E-3</v>
      </c>
      <c r="L724" s="122" t="str" cm="1">
        <f t="array" ref="L724">_xlfn.SWITCH(A724,
    "District of Columbia", _xlfn.XLOOKUP(R724, '2015 O3 Growth Surrogates'!A:A, '2015 O3 Growth Surrogates'!H:H),
    "Maryland", _xlfn.XLOOKUP(R724, '2015 O3 Growth Surrogates'!A:A, '2015 O3 Growth Surrogates'!I:I),
    "Virginia", _xlfn.XLOOKUP(R724, '2015 O3 Growth Surrogates'!A:A, '2015 O3 Growth Surrogates'!J:J)
)</f>
        <v>No Growth</v>
      </c>
      <c r="M724" s="133" cm="1">
        <f t="array" ref="M724">_xlfn.SWITCH(L724,
"Employment", INDEX('Coop GFs_CFs'!C:D, MATCH(B724,'Coop GFs_CFs'!B:B,0),1),
"Population", INDEX('Coop GFs_CFs'!E:F, MATCH(B724,'Coop GFs_CFs'!B:B,0),1),
"Household", INDEX('Coop GFs_CFs'!G:H, MATCH(B724,'Coop GFs_CFs'!B:B,0),1),
"VMT", INDEX('Coop GFs_CFs'!I:J, MATCH(B724,'Coop GFs_CFs'!B:B,0),1),
"Lane Mile", INDEX('Coop GFs_CFs'!K:L, MATCH(B724,'Coop GFs_CFs'!B:B,0),1),
"Gas Sales", INDEX('Coop GFs_CFs'!M:N, MATCH(B724,'Coop GFs_CFs'!B:B,0),1),
"No Growth", INDEX('Coop GFs_CFs'!O:P, MATCH(B724,'Coop GFs_CFs'!B:B,0),1)
)</f>
        <v>1</v>
      </c>
      <c r="N724" s="133" cm="1">
        <f t="array" ref="N724">_xlfn.SWITCH(L724,
"Employment", INDEX('Coop GFs_CFs'!C:D, MATCH(B724,'Coop GFs_CFs'!B:B,0),2),
"Population", INDEX('Coop GFs_CFs'!E:F, MATCH(B724,'Coop GFs_CFs'!B:B,0),2),
"Household", INDEX('Coop GFs_CFs'!G:H, MATCH(B724,'Coop GFs_CFs'!B:B,0),2),
"VMT", INDEX('Coop GFs_CFs'!I:J, MATCH(B724,'Coop GFs_CFs'!B:B,0),2),
"Lane Mile", INDEX('Coop GFs_CFs'!K:L, MATCH(B724,'Coop GFs_CFs'!B:B,0),2),
"Gas Sales", INDEX('Coop GFs_CFs'!M:N, MATCH(B724,'Coop GFs_CFs'!B:B,0),2),
"No Growth", INDEX('Coop GFs_CFs'!O:P, MATCH(B724,'Coop GFs_CFs'!B:B,0),2)
)</f>
        <v>1</v>
      </c>
      <c r="O724" s="133"/>
      <c r="P724" s="86">
        <f t="shared" si="41"/>
        <v>2.9038113716596801E-3</v>
      </c>
      <c r="Q724" s="86">
        <f t="shared" si="42"/>
        <v>2.9038113716596801E-3</v>
      </c>
      <c r="R724" s="156" t="s">
        <v>777</v>
      </c>
      <c r="S724" s="85" t="s">
        <v>446</v>
      </c>
      <c r="T724" s="85" t="s">
        <v>436</v>
      </c>
      <c r="U724" s="85" t="s">
        <v>444</v>
      </c>
      <c r="V724" s="85" t="s">
        <v>453</v>
      </c>
      <c r="W724" s="85" t="s">
        <v>778</v>
      </c>
      <c r="X724" s="85" t="s">
        <v>330</v>
      </c>
      <c r="Z724" s="42" t="s">
        <v>1917</v>
      </c>
      <c r="AA724"/>
    </row>
    <row r="725" spans="1:27" s="39" customFormat="1" x14ac:dyDescent="0.35">
      <c r="A725" s="85" t="s">
        <v>811</v>
      </c>
      <c r="B725" s="87">
        <v>51153</v>
      </c>
      <c r="C725" s="87" t="s">
        <v>12</v>
      </c>
      <c r="D725" s="86">
        <v>1.6720570348777599</v>
      </c>
      <c r="E725" s="86">
        <f>SUMIFS('Ratios_MARAMA-VA'!T:T, 'Ratios_MARAMA-VA'!AA:AA, Z725)</f>
        <v>1.6720570348758199</v>
      </c>
      <c r="F725" s="86">
        <f>SUMIFS('Ratios_MARAMA-VA'!J:J, 'Ratios_MARAMA-VA'!AA:AA, Z725)</f>
        <v>1.67962625970858E-3</v>
      </c>
      <c r="G725" s="122">
        <f t="shared" si="43"/>
        <v>1.0045268939245977E-3</v>
      </c>
      <c r="H725" s="122">
        <v>1.6720570348777599</v>
      </c>
      <c r="I725" s="86">
        <v>1.6796262597105289E-3</v>
      </c>
      <c r="J725" s="122">
        <v>1.6720570348777599</v>
      </c>
      <c r="K725" s="86">
        <v>1.6796262597105289E-3</v>
      </c>
      <c r="L725" s="122" t="str" cm="1">
        <f t="array" ref="L725">_xlfn.SWITCH(A725,
    "District of Columbia", _xlfn.XLOOKUP(R725, '2015 O3 Growth Surrogates'!A:A, '2015 O3 Growth Surrogates'!H:H),
    "Maryland", _xlfn.XLOOKUP(R725, '2015 O3 Growth Surrogates'!A:A, '2015 O3 Growth Surrogates'!I:I),
    "Virginia", _xlfn.XLOOKUP(R725, '2015 O3 Growth Surrogates'!A:A, '2015 O3 Growth Surrogates'!J:J)
)</f>
        <v>No Growth</v>
      </c>
      <c r="M725" s="133" cm="1">
        <f t="array" ref="M725">_xlfn.SWITCH(L725,
"Employment", INDEX('Coop GFs_CFs'!C:D, MATCH(B725,'Coop GFs_CFs'!B:B,0),1),
"Population", INDEX('Coop GFs_CFs'!E:F, MATCH(B725,'Coop GFs_CFs'!B:B,0),1),
"Household", INDEX('Coop GFs_CFs'!G:H, MATCH(B725,'Coop GFs_CFs'!B:B,0),1),
"VMT", INDEX('Coop GFs_CFs'!I:J, MATCH(B725,'Coop GFs_CFs'!B:B,0),1),
"Lane Mile", INDEX('Coop GFs_CFs'!K:L, MATCH(B725,'Coop GFs_CFs'!B:B,0),1),
"Gas Sales", INDEX('Coop GFs_CFs'!M:N, MATCH(B725,'Coop GFs_CFs'!B:B,0),1),
"No Growth", INDEX('Coop GFs_CFs'!O:P, MATCH(B725,'Coop GFs_CFs'!B:B,0),1)
)</f>
        <v>1</v>
      </c>
      <c r="N725" s="133" cm="1">
        <f t="array" ref="N725">_xlfn.SWITCH(L725,
"Employment", INDEX('Coop GFs_CFs'!C:D, MATCH(B725,'Coop GFs_CFs'!B:B,0),2),
"Population", INDEX('Coop GFs_CFs'!E:F, MATCH(B725,'Coop GFs_CFs'!B:B,0),2),
"Household", INDEX('Coop GFs_CFs'!G:H, MATCH(B725,'Coop GFs_CFs'!B:B,0),2),
"VMT", INDEX('Coop GFs_CFs'!I:J, MATCH(B725,'Coop GFs_CFs'!B:B,0),2),
"Lane Mile", INDEX('Coop GFs_CFs'!K:L, MATCH(B725,'Coop GFs_CFs'!B:B,0),2),
"Gas Sales", INDEX('Coop GFs_CFs'!M:N, MATCH(B725,'Coop GFs_CFs'!B:B,0),2),
"No Growth", INDEX('Coop GFs_CFs'!O:P, MATCH(B725,'Coop GFs_CFs'!B:B,0),2)
)</f>
        <v>1</v>
      </c>
      <c r="O725" s="133"/>
      <c r="P725" s="86">
        <f t="shared" si="41"/>
        <v>1.67962625970858E-3</v>
      </c>
      <c r="Q725" s="86">
        <f t="shared" si="42"/>
        <v>1.67962625970858E-3</v>
      </c>
      <c r="R725" s="156" t="s">
        <v>777</v>
      </c>
      <c r="S725" s="85" t="s">
        <v>446</v>
      </c>
      <c r="T725" s="85" t="s">
        <v>436</v>
      </c>
      <c r="U725" s="85" t="s">
        <v>444</v>
      </c>
      <c r="V725" s="85" t="s">
        <v>453</v>
      </c>
      <c r="W725" s="85" t="s">
        <v>778</v>
      </c>
      <c r="X725" s="85" t="s">
        <v>330</v>
      </c>
      <c r="Z725" s="42" t="s">
        <v>1927</v>
      </c>
      <c r="AA725"/>
    </row>
    <row r="726" spans="1:27" s="39" customFormat="1" x14ac:dyDescent="0.35">
      <c r="A726" s="85" t="s">
        <v>811</v>
      </c>
      <c r="B726" s="87">
        <v>51600</v>
      </c>
      <c r="C726" s="87" t="s">
        <v>10</v>
      </c>
      <c r="D726" s="86">
        <v>0.60687606454841603</v>
      </c>
      <c r="E726" s="86">
        <f>SUMIFS('Ratios_MARAMA-VA'!T:T, 'Ratios_MARAMA-VA'!AA:AA, Z726)</f>
        <v>0.60687606454771303</v>
      </c>
      <c r="F726" s="86">
        <f>SUMIFS('Ratios_MARAMA-VA'!J:J, 'Ratios_MARAMA-VA'!AA:AA, Z726)</f>
        <v>6.0962332811729798E-4</v>
      </c>
      <c r="G726" s="122">
        <f t="shared" si="43"/>
        <v>1.0045268939245979E-3</v>
      </c>
      <c r="H726" s="122">
        <v>0.60687606454841603</v>
      </c>
      <c r="I726" s="86">
        <v>6.0962332811800412E-4</v>
      </c>
      <c r="J726" s="122">
        <v>0.60687606454841603</v>
      </c>
      <c r="K726" s="86">
        <v>6.0962332811800412E-4</v>
      </c>
      <c r="L726" s="122" t="str" cm="1">
        <f t="array" ref="L726">_xlfn.SWITCH(A726,
    "District of Columbia", _xlfn.XLOOKUP(R726, '2015 O3 Growth Surrogates'!A:A, '2015 O3 Growth Surrogates'!H:H),
    "Maryland", _xlfn.XLOOKUP(R726, '2015 O3 Growth Surrogates'!A:A, '2015 O3 Growth Surrogates'!I:I),
    "Virginia", _xlfn.XLOOKUP(R726, '2015 O3 Growth Surrogates'!A:A, '2015 O3 Growth Surrogates'!J:J)
)</f>
        <v>No Growth</v>
      </c>
      <c r="M726" s="133" cm="1">
        <f t="array" ref="M726">_xlfn.SWITCH(L726,
"Employment", INDEX('Coop GFs_CFs'!C:D, MATCH(B726,'Coop GFs_CFs'!B:B,0),1),
"Population", INDEX('Coop GFs_CFs'!E:F, MATCH(B726,'Coop GFs_CFs'!B:B,0),1),
"Household", INDEX('Coop GFs_CFs'!G:H, MATCH(B726,'Coop GFs_CFs'!B:B,0),1),
"VMT", INDEX('Coop GFs_CFs'!I:J, MATCH(B726,'Coop GFs_CFs'!B:B,0),1),
"Lane Mile", INDEX('Coop GFs_CFs'!K:L, MATCH(B726,'Coop GFs_CFs'!B:B,0),1),
"Gas Sales", INDEX('Coop GFs_CFs'!M:N, MATCH(B726,'Coop GFs_CFs'!B:B,0),1),
"No Growth", INDEX('Coop GFs_CFs'!O:P, MATCH(B726,'Coop GFs_CFs'!B:B,0),1)
)</f>
        <v>1</v>
      </c>
      <c r="N726" s="133" cm="1">
        <f t="array" ref="N726">_xlfn.SWITCH(L726,
"Employment", INDEX('Coop GFs_CFs'!C:D, MATCH(B726,'Coop GFs_CFs'!B:B,0),2),
"Population", INDEX('Coop GFs_CFs'!E:F, MATCH(B726,'Coop GFs_CFs'!B:B,0),2),
"Household", INDEX('Coop GFs_CFs'!G:H, MATCH(B726,'Coop GFs_CFs'!B:B,0),2),
"VMT", INDEX('Coop GFs_CFs'!I:J, MATCH(B726,'Coop GFs_CFs'!B:B,0),2),
"Lane Mile", INDEX('Coop GFs_CFs'!K:L, MATCH(B726,'Coop GFs_CFs'!B:B,0),2),
"Gas Sales", INDEX('Coop GFs_CFs'!M:N, MATCH(B726,'Coop GFs_CFs'!B:B,0),2),
"No Growth", INDEX('Coop GFs_CFs'!O:P, MATCH(B726,'Coop GFs_CFs'!B:B,0),2)
)</f>
        <v>1</v>
      </c>
      <c r="O726" s="133"/>
      <c r="P726" s="86">
        <f t="shared" si="41"/>
        <v>6.0962332811729798E-4</v>
      </c>
      <c r="Q726" s="86">
        <f t="shared" si="42"/>
        <v>6.0962332811729798E-4</v>
      </c>
      <c r="R726" s="156" t="s">
        <v>777</v>
      </c>
      <c r="S726" s="85" t="s">
        <v>446</v>
      </c>
      <c r="T726" s="85" t="s">
        <v>436</v>
      </c>
      <c r="U726" s="85" t="s">
        <v>444</v>
      </c>
      <c r="V726" s="85" t="s">
        <v>453</v>
      </c>
      <c r="W726" s="85" t="s">
        <v>778</v>
      </c>
      <c r="X726" s="85" t="s">
        <v>330</v>
      </c>
      <c r="Z726" s="42" t="s">
        <v>1914</v>
      </c>
      <c r="AA726"/>
    </row>
    <row r="727" spans="1:27" s="39" customFormat="1" x14ac:dyDescent="0.35">
      <c r="A727" s="85" t="s">
        <v>811</v>
      </c>
      <c r="B727" s="87">
        <v>51600</v>
      </c>
      <c r="C727" s="87" t="s">
        <v>12</v>
      </c>
      <c r="D727" s="86">
        <v>0.35102985160188799</v>
      </c>
      <c r="E727" s="86">
        <f>SUMIFS('Ratios_MARAMA-VA'!T:T, 'Ratios_MARAMA-VA'!AA:AA, Z727)</f>
        <v>0.35102985160147998</v>
      </c>
      <c r="F727" s="86">
        <f>SUMIFS('Ratios_MARAMA-VA'!J:J, 'Ratios_MARAMA-VA'!AA:AA, Z727)</f>
        <v>3.5261892650404998E-4</v>
      </c>
      <c r="G727" s="122">
        <f t="shared" si="43"/>
        <v>1.0045268939246057E-3</v>
      </c>
      <c r="H727" s="122">
        <v>0.35102985160188799</v>
      </c>
      <c r="I727" s="86">
        <v>3.5261892650445981E-4</v>
      </c>
      <c r="J727" s="122">
        <v>0.35102985160188799</v>
      </c>
      <c r="K727" s="86">
        <v>3.5261892650445981E-4</v>
      </c>
      <c r="L727" s="122" t="str" cm="1">
        <f t="array" ref="L727">_xlfn.SWITCH(A727,
    "District of Columbia", _xlfn.XLOOKUP(R727, '2015 O3 Growth Surrogates'!A:A, '2015 O3 Growth Surrogates'!H:H),
    "Maryland", _xlfn.XLOOKUP(R727, '2015 O3 Growth Surrogates'!A:A, '2015 O3 Growth Surrogates'!I:I),
    "Virginia", _xlfn.XLOOKUP(R727, '2015 O3 Growth Surrogates'!A:A, '2015 O3 Growth Surrogates'!J:J)
)</f>
        <v>No Growth</v>
      </c>
      <c r="M727" s="133" cm="1">
        <f t="array" ref="M727">_xlfn.SWITCH(L727,
"Employment", INDEX('Coop GFs_CFs'!C:D, MATCH(B727,'Coop GFs_CFs'!B:B,0),1),
"Population", INDEX('Coop GFs_CFs'!E:F, MATCH(B727,'Coop GFs_CFs'!B:B,0),1),
"Household", INDEX('Coop GFs_CFs'!G:H, MATCH(B727,'Coop GFs_CFs'!B:B,0),1),
"VMT", INDEX('Coop GFs_CFs'!I:J, MATCH(B727,'Coop GFs_CFs'!B:B,0),1),
"Lane Mile", INDEX('Coop GFs_CFs'!K:L, MATCH(B727,'Coop GFs_CFs'!B:B,0),1),
"Gas Sales", INDEX('Coop GFs_CFs'!M:N, MATCH(B727,'Coop GFs_CFs'!B:B,0),1),
"No Growth", INDEX('Coop GFs_CFs'!O:P, MATCH(B727,'Coop GFs_CFs'!B:B,0),1)
)</f>
        <v>1</v>
      </c>
      <c r="N727" s="133" cm="1">
        <f t="array" ref="N727">_xlfn.SWITCH(L727,
"Employment", INDEX('Coop GFs_CFs'!C:D, MATCH(B727,'Coop GFs_CFs'!B:B,0),2),
"Population", INDEX('Coop GFs_CFs'!E:F, MATCH(B727,'Coop GFs_CFs'!B:B,0),2),
"Household", INDEX('Coop GFs_CFs'!G:H, MATCH(B727,'Coop GFs_CFs'!B:B,0),2),
"VMT", INDEX('Coop GFs_CFs'!I:J, MATCH(B727,'Coop GFs_CFs'!B:B,0),2),
"Lane Mile", INDEX('Coop GFs_CFs'!K:L, MATCH(B727,'Coop GFs_CFs'!B:B,0),2),
"Gas Sales", INDEX('Coop GFs_CFs'!M:N, MATCH(B727,'Coop GFs_CFs'!B:B,0),2),
"No Growth", INDEX('Coop GFs_CFs'!O:P, MATCH(B727,'Coop GFs_CFs'!B:B,0),2)
)</f>
        <v>1</v>
      </c>
      <c r="O727" s="133"/>
      <c r="P727" s="86">
        <f t="shared" si="41"/>
        <v>3.5261892650404998E-4</v>
      </c>
      <c r="Q727" s="86">
        <f t="shared" si="42"/>
        <v>3.5261892650404998E-4</v>
      </c>
      <c r="R727" s="156" t="s">
        <v>777</v>
      </c>
      <c r="S727" s="85" t="s">
        <v>446</v>
      </c>
      <c r="T727" s="85" t="s">
        <v>436</v>
      </c>
      <c r="U727" s="85" t="s">
        <v>444</v>
      </c>
      <c r="V727" s="85" t="s">
        <v>453</v>
      </c>
      <c r="W727" s="85" t="s">
        <v>778</v>
      </c>
      <c r="X727" s="85" t="s">
        <v>330</v>
      </c>
      <c r="Z727" s="42" t="s">
        <v>1924</v>
      </c>
      <c r="AA727"/>
    </row>
    <row r="728" spans="1:27" s="39" customFormat="1" x14ac:dyDescent="0.35">
      <c r="A728" s="85" t="s">
        <v>811</v>
      </c>
      <c r="B728" s="87">
        <v>51683</v>
      </c>
      <c r="C728" s="87" t="s">
        <v>10</v>
      </c>
      <c r="D728" s="86">
        <v>0.927739059751296</v>
      </c>
      <c r="E728" s="86">
        <f>SUMIFS('Ratios_MARAMA-VA'!T:T, 'Ratios_MARAMA-VA'!AA:AA, Z728)</f>
        <v>0.92773905975021997</v>
      </c>
      <c r="F728" s="86">
        <f>SUMIFS('Ratios_MARAMA-VA'!J:J, 'Ratios_MARAMA-VA'!AA:AA, Z728)</f>
        <v>9.3193883606342096E-4</v>
      </c>
      <c r="G728" s="122">
        <f t="shared" si="43"/>
        <v>1.004526893924604E-3</v>
      </c>
      <c r="H728" s="122">
        <v>0.927739059751296</v>
      </c>
      <c r="I728" s="86">
        <v>9.3193883606450191E-4</v>
      </c>
      <c r="J728" s="122">
        <v>0.927739059751296</v>
      </c>
      <c r="K728" s="86">
        <v>9.3193883606450191E-4</v>
      </c>
      <c r="L728" s="122" t="str" cm="1">
        <f t="array" ref="L728">_xlfn.SWITCH(A728,
    "District of Columbia", _xlfn.XLOOKUP(R728, '2015 O3 Growth Surrogates'!A:A, '2015 O3 Growth Surrogates'!H:H),
    "Maryland", _xlfn.XLOOKUP(R728, '2015 O3 Growth Surrogates'!A:A, '2015 O3 Growth Surrogates'!I:I),
    "Virginia", _xlfn.XLOOKUP(R728, '2015 O3 Growth Surrogates'!A:A, '2015 O3 Growth Surrogates'!J:J)
)</f>
        <v>No Growth</v>
      </c>
      <c r="M728" s="133" cm="1">
        <f t="array" ref="M728">_xlfn.SWITCH(L728,
"Employment", INDEX('Coop GFs_CFs'!C:D, MATCH(B728,'Coop GFs_CFs'!B:B,0),1),
"Population", INDEX('Coop GFs_CFs'!E:F, MATCH(B728,'Coop GFs_CFs'!B:B,0),1),
"Household", INDEX('Coop GFs_CFs'!G:H, MATCH(B728,'Coop GFs_CFs'!B:B,0),1),
"VMT", INDEX('Coop GFs_CFs'!I:J, MATCH(B728,'Coop GFs_CFs'!B:B,0),1),
"Lane Mile", INDEX('Coop GFs_CFs'!K:L, MATCH(B728,'Coop GFs_CFs'!B:B,0),1),
"Gas Sales", INDEX('Coop GFs_CFs'!M:N, MATCH(B728,'Coop GFs_CFs'!B:B,0),1),
"No Growth", INDEX('Coop GFs_CFs'!O:P, MATCH(B728,'Coop GFs_CFs'!B:B,0),1)
)</f>
        <v>1</v>
      </c>
      <c r="N728" s="133" cm="1">
        <f t="array" ref="N728">_xlfn.SWITCH(L728,
"Employment", INDEX('Coop GFs_CFs'!C:D, MATCH(B728,'Coop GFs_CFs'!B:B,0),2),
"Population", INDEX('Coop GFs_CFs'!E:F, MATCH(B728,'Coop GFs_CFs'!B:B,0),2),
"Household", INDEX('Coop GFs_CFs'!G:H, MATCH(B728,'Coop GFs_CFs'!B:B,0),2),
"VMT", INDEX('Coop GFs_CFs'!I:J, MATCH(B728,'Coop GFs_CFs'!B:B,0),2),
"Lane Mile", INDEX('Coop GFs_CFs'!K:L, MATCH(B728,'Coop GFs_CFs'!B:B,0),2),
"Gas Sales", INDEX('Coop GFs_CFs'!M:N, MATCH(B728,'Coop GFs_CFs'!B:B,0),2),
"No Growth", INDEX('Coop GFs_CFs'!O:P, MATCH(B728,'Coop GFs_CFs'!B:B,0),2)
)</f>
        <v>1</v>
      </c>
      <c r="O728" s="133"/>
      <c r="P728" s="86">
        <f t="shared" si="41"/>
        <v>9.3193883606342096E-4</v>
      </c>
      <c r="Q728" s="86">
        <f t="shared" si="42"/>
        <v>9.3193883606342096E-4</v>
      </c>
      <c r="R728" s="156" t="s">
        <v>777</v>
      </c>
      <c r="S728" s="85" t="s">
        <v>446</v>
      </c>
      <c r="T728" s="85" t="s">
        <v>436</v>
      </c>
      <c r="U728" s="85" t="s">
        <v>444</v>
      </c>
      <c r="V728" s="85" t="s">
        <v>453</v>
      </c>
      <c r="W728" s="85" t="s">
        <v>778</v>
      </c>
      <c r="X728" s="85" t="s">
        <v>330</v>
      </c>
      <c r="Z728" s="42" t="s">
        <v>1916</v>
      </c>
      <c r="AA728"/>
    </row>
    <row r="729" spans="1:27" s="39" customFormat="1" x14ac:dyDescent="0.35">
      <c r="A729" s="85" t="s">
        <v>811</v>
      </c>
      <c r="B729" s="87">
        <v>51683</v>
      </c>
      <c r="C729" s="87" t="s">
        <v>12</v>
      </c>
      <c r="D729" s="86">
        <v>0.53662376149295998</v>
      </c>
      <c r="E729" s="86">
        <f>SUMIFS('Ratios_MARAMA-VA'!T:T, 'Ratios_MARAMA-VA'!AA:AA, Z729)</f>
        <v>0.53662376149233604</v>
      </c>
      <c r="F729" s="86">
        <f>SUMIFS('Ratios_MARAMA-VA'!J:J, 'Ratios_MARAMA-VA'!AA:AA, Z729)</f>
        <v>5.39053000338035E-4</v>
      </c>
      <c r="G729" s="122">
        <f t="shared" si="43"/>
        <v>1.0045268939246062E-3</v>
      </c>
      <c r="H729" s="122">
        <v>0.53662376149295998</v>
      </c>
      <c r="I729" s="86">
        <v>5.3905300033866177E-4</v>
      </c>
      <c r="J729" s="122">
        <v>0.53662376149295998</v>
      </c>
      <c r="K729" s="86">
        <v>5.3905300033866177E-4</v>
      </c>
      <c r="L729" s="122" t="str" cm="1">
        <f t="array" ref="L729">_xlfn.SWITCH(A729,
    "District of Columbia", _xlfn.XLOOKUP(R729, '2015 O3 Growth Surrogates'!A:A, '2015 O3 Growth Surrogates'!H:H),
    "Maryland", _xlfn.XLOOKUP(R729, '2015 O3 Growth Surrogates'!A:A, '2015 O3 Growth Surrogates'!I:I),
    "Virginia", _xlfn.XLOOKUP(R729, '2015 O3 Growth Surrogates'!A:A, '2015 O3 Growth Surrogates'!J:J)
)</f>
        <v>No Growth</v>
      </c>
      <c r="M729" s="133" cm="1">
        <f t="array" ref="M729">_xlfn.SWITCH(L729,
"Employment", INDEX('Coop GFs_CFs'!C:D, MATCH(B729,'Coop GFs_CFs'!B:B,0),1),
"Population", INDEX('Coop GFs_CFs'!E:F, MATCH(B729,'Coop GFs_CFs'!B:B,0),1),
"Household", INDEX('Coop GFs_CFs'!G:H, MATCH(B729,'Coop GFs_CFs'!B:B,0),1),
"VMT", INDEX('Coop GFs_CFs'!I:J, MATCH(B729,'Coop GFs_CFs'!B:B,0),1),
"Lane Mile", INDEX('Coop GFs_CFs'!K:L, MATCH(B729,'Coop GFs_CFs'!B:B,0),1),
"Gas Sales", INDEX('Coop GFs_CFs'!M:N, MATCH(B729,'Coop GFs_CFs'!B:B,0),1),
"No Growth", INDEX('Coop GFs_CFs'!O:P, MATCH(B729,'Coop GFs_CFs'!B:B,0),1)
)</f>
        <v>1</v>
      </c>
      <c r="N729" s="133" cm="1">
        <f t="array" ref="N729">_xlfn.SWITCH(L729,
"Employment", INDEX('Coop GFs_CFs'!C:D, MATCH(B729,'Coop GFs_CFs'!B:B,0),2),
"Population", INDEX('Coop GFs_CFs'!E:F, MATCH(B729,'Coop GFs_CFs'!B:B,0),2),
"Household", INDEX('Coop GFs_CFs'!G:H, MATCH(B729,'Coop GFs_CFs'!B:B,0),2),
"VMT", INDEX('Coop GFs_CFs'!I:J, MATCH(B729,'Coop GFs_CFs'!B:B,0),2),
"Lane Mile", INDEX('Coop GFs_CFs'!K:L, MATCH(B729,'Coop GFs_CFs'!B:B,0),2),
"Gas Sales", INDEX('Coop GFs_CFs'!M:N, MATCH(B729,'Coop GFs_CFs'!B:B,0),2),
"No Growth", INDEX('Coop GFs_CFs'!O:P, MATCH(B729,'Coop GFs_CFs'!B:B,0),2)
)</f>
        <v>1</v>
      </c>
      <c r="O729" s="133"/>
      <c r="P729" s="86">
        <f t="shared" si="41"/>
        <v>5.39053000338035E-4</v>
      </c>
      <c r="Q729" s="86">
        <f t="shared" si="42"/>
        <v>5.39053000338035E-4</v>
      </c>
      <c r="R729" s="156" t="s">
        <v>777</v>
      </c>
      <c r="S729" s="85" t="s">
        <v>446</v>
      </c>
      <c r="T729" s="85" t="s">
        <v>436</v>
      </c>
      <c r="U729" s="85" t="s">
        <v>444</v>
      </c>
      <c r="V729" s="85" t="s">
        <v>453</v>
      </c>
      <c r="W729" s="85" t="s">
        <v>778</v>
      </c>
      <c r="X729" s="85" t="s">
        <v>330</v>
      </c>
      <c r="Z729" s="42" t="s">
        <v>1926</v>
      </c>
      <c r="AA729"/>
    </row>
    <row r="730" spans="1:27" s="39" customFormat="1" x14ac:dyDescent="0.35">
      <c r="A730" s="85" t="s">
        <v>497</v>
      </c>
      <c r="B730" s="87">
        <v>24009</v>
      </c>
      <c r="C730" s="87" t="s">
        <v>10</v>
      </c>
      <c r="D730" s="86">
        <v>0.49938880267172397</v>
      </c>
      <c r="E730" s="86">
        <f>SUMIFS('Ratios_MARAMA-VA'!T:T, 'Ratios_MARAMA-VA'!AA:AA, Z730)</f>
        <v>0.49938880267114499</v>
      </c>
      <c r="F730" s="86">
        <f>SUMIFS('Ratios_MARAMA-VA'!J:J, 'Ratios_MARAMA-VA'!AA:AA, Z730)</f>
        <v>5.0164948280797303E-4</v>
      </c>
      <c r="G730" s="122">
        <f t="shared" si="43"/>
        <v>1.0045268939246055E-3</v>
      </c>
      <c r="H730" s="122">
        <v>0.49938880267172397</v>
      </c>
      <c r="I730" s="86">
        <v>5.0164948280855459E-4</v>
      </c>
      <c r="J730" s="122">
        <v>0.49938880267172397</v>
      </c>
      <c r="K730" s="86">
        <v>5.0164948280855459E-4</v>
      </c>
      <c r="L730" s="122" t="str" cm="1">
        <f t="array" ref="L730">_xlfn.SWITCH(A730,
    "District of Columbia", _xlfn.XLOOKUP(R730, '2015 O3 Growth Surrogates'!A:A, '2015 O3 Growth Surrogates'!H:H),
    "Maryland", _xlfn.XLOOKUP(R730, '2015 O3 Growth Surrogates'!A:A, '2015 O3 Growth Surrogates'!I:I),
    "Virginia", _xlfn.XLOOKUP(R730, '2015 O3 Growth Surrogates'!A:A, '2015 O3 Growth Surrogates'!J:J)
)</f>
        <v>Household</v>
      </c>
      <c r="M730" s="133" cm="1">
        <f t="array" ref="M730">_xlfn.SWITCH(L730,
"Employment", INDEX('Coop GFs_CFs'!C:D, MATCH(B730,'Coop GFs_CFs'!B:B,0),1),
"Population", INDEX('Coop GFs_CFs'!E:F, MATCH(B730,'Coop GFs_CFs'!B:B,0),1),
"Household", INDEX('Coop GFs_CFs'!G:H, MATCH(B730,'Coop GFs_CFs'!B:B,0),1),
"VMT", INDEX('Coop GFs_CFs'!I:J, MATCH(B730,'Coop GFs_CFs'!B:B,0),1),
"Lane Mile", INDEX('Coop GFs_CFs'!K:L, MATCH(B730,'Coop GFs_CFs'!B:B,0),1),
"Gas Sales", INDEX('Coop GFs_CFs'!M:N, MATCH(B730,'Coop GFs_CFs'!B:B,0),1),
"No Growth", INDEX('Coop GFs_CFs'!O:P, MATCH(B730,'Coop GFs_CFs'!B:B,0),1)
)</f>
        <v>1.0717053327861332</v>
      </c>
      <c r="N730" s="133" cm="1">
        <f t="array" ref="N730">_xlfn.SWITCH(L730,
"Employment", INDEX('Coop GFs_CFs'!C:D, MATCH(B730,'Coop GFs_CFs'!B:B,0),2),
"Population", INDEX('Coop GFs_CFs'!E:F, MATCH(B730,'Coop GFs_CFs'!B:B,0),2),
"Household", INDEX('Coop GFs_CFs'!G:H, MATCH(B730,'Coop GFs_CFs'!B:B,0),2),
"VMT", INDEX('Coop GFs_CFs'!I:J, MATCH(B730,'Coop GFs_CFs'!B:B,0),2),
"Lane Mile", INDEX('Coop GFs_CFs'!K:L, MATCH(B730,'Coop GFs_CFs'!B:B,0),2),
"Gas Sales", INDEX('Coop GFs_CFs'!M:N, MATCH(B730,'Coop GFs_CFs'!B:B,0),2),
"No Growth", INDEX('Coop GFs_CFs'!O:P, MATCH(B730,'Coop GFs_CFs'!B:B,0),2)
)</f>
        <v>1.0941988750211236</v>
      </c>
      <c r="O730" s="133"/>
      <c r="P730" s="86">
        <f t="shared" si="41"/>
        <v>5.3762042591471034E-4</v>
      </c>
      <c r="Q730" s="86">
        <f t="shared" si="42"/>
        <v>5.4890429974341251E-4</v>
      </c>
      <c r="R730" s="156" t="s">
        <v>765</v>
      </c>
      <c r="S730" s="85" t="s">
        <v>446</v>
      </c>
      <c r="T730" s="85" t="s">
        <v>436</v>
      </c>
      <c r="U730" s="85" t="s">
        <v>444</v>
      </c>
      <c r="V730" s="85" t="s">
        <v>453</v>
      </c>
      <c r="W730" s="85" t="s">
        <v>766</v>
      </c>
      <c r="X730" s="85" t="s">
        <v>330</v>
      </c>
      <c r="Z730" s="42" t="s">
        <v>1928</v>
      </c>
      <c r="AA730"/>
    </row>
    <row r="731" spans="1:27" s="39" customFormat="1" x14ac:dyDescent="0.35">
      <c r="A731" s="85" t="s">
        <v>497</v>
      </c>
      <c r="B731" s="87">
        <v>24009</v>
      </c>
      <c r="C731" s="87" t="s">
        <v>12</v>
      </c>
      <c r="D731" s="86">
        <v>3.2460272173662101</v>
      </c>
      <c r="E731" s="86">
        <f>SUMIFS('Ratios_MARAMA-VA'!T:T, 'Ratios_MARAMA-VA'!AA:AA, Z731)</f>
        <v>3.2460272173624301</v>
      </c>
      <c r="F731" s="86">
        <f>SUMIFS('Ratios_MARAMA-VA'!J:J, 'Ratios_MARAMA-VA'!AA:AA, Z731)</f>
        <v>3.2607216382518202E-3</v>
      </c>
      <c r="G731" s="122">
        <f t="shared" si="43"/>
        <v>1.0045268939246079E-3</v>
      </c>
      <c r="H731" s="122">
        <v>3.2460272173662101</v>
      </c>
      <c r="I731" s="86">
        <v>3.260721638255617E-3</v>
      </c>
      <c r="J731" s="122">
        <v>3.2460272173662101</v>
      </c>
      <c r="K731" s="86">
        <v>3.260721638255617E-3</v>
      </c>
      <c r="L731" s="122" t="str" cm="1">
        <f t="array" ref="L731">_xlfn.SWITCH(A731,
    "District of Columbia", _xlfn.XLOOKUP(R731, '2015 O3 Growth Surrogates'!A:A, '2015 O3 Growth Surrogates'!H:H),
    "Maryland", _xlfn.XLOOKUP(R731, '2015 O3 Growth Surrogates'!A:A, '2015 O3 Growth Surrogates'!I:I),
    "Virginia", _xlfn.XLOOKUP(R731, '2015 O3 Growth Surrogates'!A:A, '2015 O3 Growth Surrogates'!J:J)
)</f>
        <v>Household</v>
      </c>
      <c r="M731" s="133" cm="1">
        <f t="array" ref="M731">_xlfn.SWITCH(L731,
"Employment", INDEX('Coop GFs_CFs'!C:D, MATCH(B731,'Coop GFs_CFs'!B:B,0),1),
"Population", INDEX('Coop GFs_CFs'!E:F, MATCH(B731,'Coop GFs_CFs'!B:B,0),1),
"Household", INDEX('Coop GFs_CFs'!G:H, MATCH(B731,'Coop GFs_CFs'!B:B,0),1),
"VMT", INDEX('Coop GFs_CFs'!I:J, MATCH(B731,'Coop GFs_CFs'!B:B,0),1),
"Lane Mile", INDEX('Coop GFs_CFs'!K:L, MATCH(B731,'Coop GFs_CFs'!B:B,0),1),
"Gas Sales", INDEX('Coop GFs_CFs'!M:N, MATCH(B731,'Coop GFs_CFs'!B:B,0),1),
"No Growth", INDEX('Coop GFs_CFs'!O:P, MATCH(B731,'Coop GFs_CFs'!B:B,0),1)
)</f>
        <v>1.0717053327861332</v>
      </c>
      <c r="N731" s="133" cm="1">
        <f t="array" ref="N731">_xlfn.SWITCH(L731,
"Employment", INDEX('Coop GFs_CFs'!C:D, MATCH(B731,'Coop GFs_CFs'!B:B,0),2),
"Population", INDEX('Coop GFs_CFs'!E:F, MATCH(B731,'Coop GFs_CFs'!B:B,0),2),
"Household", INDEX('Coop GFs_CFs'!G:H, MATCH(B731,'Coop GFs_CFs'!B:B,0),2),
"VMT", INDEX('Coop GFs_CFs'!I:J, MATCH(B731,'Coop GFs_CFs'!B:B,0),2),
"Lane Mile", INDEX('Coop GFs_CFs'!K:L, MATCH(B731,'Coop GFs_CFs'!B:B,0),2),
"Gas Sales", INDEX('Coop GFs_CFs'!M:N, MATCH(B731,'Coop GFs_CFs'!B:B,0),2),
"No Growth", INDEX('Coop GFs_CFs'!O:P, MATCH(B731,'Coop GFs_CFs'!B:B,0),2)
)</f>
        <v>1.0941988750211236</v>
      </c>
      <c r="O731" s="133"/>
      <c r="P731" s="86">
        <f t="shared" si="41"/>
        <v>3.4945327684456125E-3</v>
      </c>
      <c r="Q731" s="86">
        <f t="shared" si="42"/>
        <v>3.5678779483321768E-3</v>
      </c>
      <c r="R731" s="156" t="s">
        <v>765</v>
      </c>
      <c r="S731" s="85" t="s">
        <v>446</v>
      </c>
      <c r="T731" s="85" t="s">
        <v>436</v>
      </c>
      <c r="U731" s="85" t="s">
        <v>444</v>
      </c>
      <c r="V731" s="85" t="s">
        <v>453</v>
      </c>
      <c r="W731" s="85" t="s">
        <v>766</v>
      </c>
      <c r="X731" s="85" t="s">
        <v>330</v>
      </c>
      <c r="Z731" s="42" t="s">
        <v>1936</v>
      </c>
      <c r="AA731"/>
    </row>
    <row r="732" spans="1:27" s="39" customFormat="1" x14ac:dyDescent="0.35">
      <c r="A732" s="85" t="s">
        <v>497</v>
      </c>
      <c r="B732" s="87">
        <v>24017</v>
      </c>
      <c r="C732" s="87" t="s">
        <v>10</v>
      </c>
      <c r="D732" s="86">
        <v>0.74991946008611299</v>
      </c>
      <c r="E732" s="86">
        <f>SUMIFS('Ratios_MARAMA-VA'!T:T, 'Ratios_MARAMA-VA'!AA:AA, Z732)</f>
        <v>0.74991946008524502</v>
      </c>
      <c r="F732" s="86">
        <f>SUMIFS('Ratios_MARAMA-VA'!J:J, 'Ratios_MARAMA-VA'!AA:AA, Z732)</f>
        <v>7.5331426593304603E-4</v>
      </c>
      <c r="G732" s="122">
        <f t="shared" si="43"/>
        <v>1.0045268939246025E-3</v>
      </c>
      <c r="H732" s="122">
        <v>0.74991946008611299</v>
      </c>
      <c r="I732" s="86">
        <v>7.5331426593391794E-4</v>
      </c>
      <c r="J732" s="122">
        <v>0.74991946008611299</v>
      </c>
      <c r="K732" s="86">
        <v>7.5331426593391794E-4</v>
      </c>
      <c r="L732" s="122" t="str" cm="1">
        <f t="array" ref="L732">_xlfn.SWITCH(A732,
    "District of Columbia", _xlfn.XLOOKUP(R732, '2015 O3 Growth Surrogates'!A:A, '2015 O3 Growth Surrogates'!H:H),
    "Maryland", _xlfn.XLOOKUP(R732, '2015 O3 Growth Surrogates'!A:A, '2015 O3 Growth Surrogates'!I:I),
    "Virginia", _xlfn.XLOOKUP(R732, '2015 O3 Growth Surrogates'!A:A, '2015 O3 Growth Surrogates'!J:J)
)</f>
        <v>Household</v>
      </c>
      <c r="M732" s="133" cm="1">
        <f t="array" ref="M732">_xlfn.SWITCH(L732,
"Employment", INDEX('Coop GFs_CFs'!C:D, MATCH(B732,'Coop GFs_CFs'!B:B,0),1),
"Population", INDEX('Coop GFs_CFs'!E:F, MATCH(B732,'Coop GFs_CFs'!B:B,0),1),
"Household", INDEX('Coop GFs_CFs'!G:H, MATCH(B732,'Coop GFs_CFs'!B:B,0),1),
"VMT", INDEX('Coop GFs_CFs'!I:J, MATCH(B732,'Coop GFs_CFs'!B:B,0),1),
"Lane Mile", INDEX('Coop GFs_CFs'!K:L, MATCH(B732,'Coop GFs_CFs'!B:B,0),1),
"Gas Sales", INDEX('Coop GFs_CFs'!M:N, MATCH(B732,'Coop GFs_CFs'!B:B,0),1),
"No Growth", INDEX('Coop GFs_CFs'!O:P, MATCH(B732,'Coop GFs_CFs'!B:B,0),1)
)</f>
        <v>1.1901345613926138</v>
      </c>
      <c r="N732" s="133" cm="1">
        <f t="array" ref="N732">_xlfn.SWITCH(L732,
"Employment", INDEX('Coop GFs_CFs'!C:D, MATCH(B732,'Coop GFs_CFs'!B:B,0),2),
"Population", INDEX('Coop GFs_CFs'!E:F, MATCH(B732,'Coop GFs_CFs'!B:B,0),2),
"Household", INDEX('Coop GFs_CFs'!G:H, MATCH(B732,'Coop GFs_CFs'!B:B,0),2),
"VMT", INDEX('Coop GFs_CFs'!I:J, MATCH(B732,'Coop GFs_CFs'!B:B,0),2),
"Lane Mile", INDEX('Coop GFs_CFs'!K:L, MATCH(B732,'Coop GFs_CFs'!B:B,0),2),
"Gas Sales", INDEX('Coop GFs_CFs'!M:N, MATCH(B732,'Coop GFs_CFs'!B:B,0),2),
"No Growth", INDEX('Coop GFs_CFs'!O:P, MATCH(B732,'Coop GFs_CFs'!B:B,0),2)
)</f>
        <v>1.2607033014443205</v>
      </c>
      <c r="O732" s="133"/>
      <c r="P732" s="86">
        <f t="shared" si="41"/>
        <v>8.9654534347702449E-4</v>
      </c>
      <c r="Q732" s="86">
        <f t="shared" si="42"/>
        <v>9.4970578208689591E-4</v>
      </c>
      <c r="R732" s="156" t="s">
        <v>765</v>
      </c>
      <c r="S732" s="85" t="s">
        <v>446</v>
      </c>
      <c r="T732" s="85" t="s">
        <v>436</v>
      </c>
      <c r="U732" s="85" t="s">
        <v>444</v>
      </c>
      <c r="V732" s="85" t="s">
        <v>453</v>
      </c>
      <c r="W732" s="85" t="s">
        <v>766</v>
      </c>
      <c r="X732" s="85" t="s">
        <v>330</v>
      </c>
      <c r="Z732" s="42" t="s">
        <v>1929</v>
      </c>
      <c r="AA732"/>
    </row>
    <row r="733" spans="1:27" s="39" customFormat="1" x14ac:dyDescent="0.35">
      <c r="A733" s="85" t="s">
        <v>497</v>
      </c>
      <c r="B733" s="87">
        <v>24017</v>
      </c>
      <c r="C733" s="87" t="s">
        <v>12</v>
      </c>
      <c r="D733" s="86">
        <v>4.8744767580760797</v>
      </c>
      <c r="E733" s="86">
        <f>SUMIFS('Ratios_MARAMA-VA'!T:T, 'Ratios_MARAMA-VA'!AA:AA, Z733)</f>
        <v>4.8744767580704202</v>
      </c>
      <c r="F733" s="86">
        <f>SUMIFS('Ratios_MARAMA-VA'!J:J, 'Ratios_MARAMA-VA'!AA:AA, Z733)</f>
        <v>4.8965429972921398E-3</v>
      </c>
      <c r="G733" s="122">
        <f t="shared" si="43"/>
        <v>1.0045268939246014E-3</v>
      </c>
      <c r="H733" s="122">
        <v>4.8744767580760797</v>
      </c>
      <c r="I733" s="86">
        <v>4.8965429972978253E-3</v>
      </c>
      <c r="J733" s="122">
        <v>4.8744767580760797</v>
      </c>
      <c r="K733" s="86">
        <v>4.8965429972978253E-3</v>
      </c>
      <c r="L733" s="122" t="str" cm="1">
        <f t="array" ref="L733">_xlfn.SWITCH(A733,
    "District of Columbia", _xlfn.XLOOKUP(R733, '2015 O3 Growth Surrogates'!A:A, '2015 O3 Growth Surrogates'!H:H),
    "Maryland", _xlfn.XLOOKUP(R733, '2015 O3 Growth Surrogates'!A:A, '2015 O3 Growth Surrogates'!I:I),
    "Virginia", _xlfn.XLOOKUP(R733, '2015 O3 Growth Surrogates'!A:A, '2015 O3 Growth Surrogates'!J:J)
)</f>
        <v>Household</v>
      </c>
      <c r="M733" s="133" cm="1">
        <f t="array" ref="M733">_xlfn.SWITCH(L733,
"Employment", INDEX('Coop GFs_CFs'!C:D, MATCH(B733,'Coop GFs_CFs'!B:B,0),1),
"Population", INDEX('Coop GFs_CFs'!E:F, MATCH(B733,'Coop GFs_CFs'!B:B,0),1),
"Household", INDEX('Coop GFs_CFs'!G:H, MATCH(B733,'Coop GFs_CFs'!B:B,0),1),
"VMT", INDEX('Coop GFs_CFs'!I:J, MATCH(B733,'Coop GFs_CFs'!B:B,0),1),
"Lane Mile", INDEX('Coop GFs_CFs'!K:L, MATCH(B733,'Coop GFs_CFs'!B:B,0),1),
"Gas Sales", INDEX('Coop GFs_CFs'!M:N, MATCH(B733,'Coop GFs_CFs'!B:B,0),1),
"No Growth", INDEX('Coop GFs_CFs'!O:P, MATCH(B733,'Coop GFs_CFs'!B:B,0),1)
)</f>
        <v>1.1901345613926138</v>
      </c>
      <c r="N733" s="133" cm="1">
        <f t="array" ref="N733">_xlfn.SWITCH(L733,
"Employment", INDEX('Coop GFs_CFs'!C:D, MATCH(B733,'Coop GFs_CFs'!B:B,0),2),
"Population", INDEX('Coop GFs_CFs'!E:F, MATCH(B733,'Coop GFs_CFs'!B:B,0),2),
"Household", INDEX('Coop GFs_CFs'!G:H, MATCH(B733,'Coop GFs_CFs'!B:B,0),2),
"VMT", INDEX('Coop GFs_CFs'!I:J, MATCH(B733,'Coop GFs_CFs'!B:B,0),2),
"Lane Mile", INDEX('Coop GFs_CFs'!K:L, MATCH(B733,'Coop GFs_CFs'!B:B,0),2),
"Gas Sales", INDEX('Coop GFs_CFs'!M:N, MATCH(B733,'Coop GFs_CFs'!B:B,0),2),
"No Growth", INDEX('Coop GFs_CFs'!O:P, MATCH(B733,'Coop GFs_CFs'!B:B,0),2)
)</f>
        <v>1.2607033014443205</v>
      </c>
      <c r="O733" s="133"/>
      <c r="P733" s="86">
        <f t="shared" si="41"/>
        <v>5.8275450524223555E-3</v>
      </c>
      <c r="Q733" s="86">
        <f t="shared" si="42"/>
        <v>6.1730879223502689E-3</v>
      </c>
      <c r="R733" s="156" t="s">
        <v>765</v>
      </c>
      <c r="S733" s="85" t="s">
        <v>446</v>
      </c>
      <c r="T733" s="85" t="s">
        <v>436</v>
      </c>
      <c r="U733" s="85" t="s">
        <v>444</v>
      </c>
      <c r="V733" s="85" t="s">
        <v>453</v>
      </c>
      <c r="W733" s="85" t="s">
        <v>766</v>
      </c>
      <c r="X733" s="85" t="s">
        <v>330</v>
      </c>
      <c r="Z733" s="42" t="s">
        <v>1937</v>
      </c>
      <c r="AA733"/>
    </row>
    <row r="734" spans="1:27" s="39" customFormat="1" x14ac:dyDescent="0.35">
      <c r="A734" s="85" t="s">
        <v>497</v>
      </c>
      <c r="B734" s="87">
        <v>24021</v>
      </c>
      <c r="C734" s="87" t="s">
        <v>10</v>
      </c>
      <c r="D734" s="86">
        <v>1.17057392366383</v>
      </c>
      <c r="E734" s="86">
        <f>SUMIFS('Ratios_MARAMA-VA'!T:T, 'Ratios_MARAMA-VA'!AA:AA, Z734)</f>
        <v>1.1705739236624699</v>
      </c>
      <c r="F734" s="86">
        <f>SUMIFS('Ratios_MARAMA-VA'!J:J, 'Ratios_MARAMA-VA'!AA:AA, Z734)</f>
        <v>1.1758729876457899E-3</v>
      </c>
      <c r="G734" s="122">
        <f t="shared" si="43"/>
        <v>1.0045268939245975E-3</v>
      </c>
      <c r="H734" s="122">
        <v>1.17057392366383</v>
      </c>
      <c r="I734" s="86">
        <v>1.175872987647156E-3</v>
      </c>
      <c r="J734" s="122">
        <v>1.17057392366383</v>
      </c>
      <c r="K734" s="86">
        <v>1.175872987647156E-3</v>
      </c>
      <c r="L734" s="122" t="str" cm="1">
        <f t="array" ref="L734">_xlfn.SWITCH(A734,
    "District of Columbia", _xlfn.XLOOKUP(R734, '2015 O3 Growth Surrogates'!A:A, '2015 O3 Growth Surrogates'!H:H),
    "Maryland", _xlfn.XLOOKUP(R734, '2015 O3 Growth Surrogates'!A:A, '2015 O3 Growth Surrogates'!I:I),
    "Virginia", _xlfn.XLOOKUP(R734, '2015 O3 Growth Surrogates'!A:A, '2015 O3 Growth Surrogates'!J:J)
)</f>
        <v>Household</v>
      </c>
      <c r="M734" s="133" cm="1">
        <f t="array" ref="M734">_xlfn.SWITCH(L734,
"Employment", INDEX('Coop GFs_CFs'!C:D, MATCH(B734,'Coop GFs_CFs'!B:B,0),1),
"Population", INDEX('Coop GFs_CFs'!E:F, MATCH(B734,'Coop GFs_CFs'!B:B,0),1),
"Household", INDEX('Coop GFs_CFs'!G:H, MATCH(B734,'Coop GFs_CFs'!B:B,0),1),
"VMT", INDEX('Coop GFs_CFs'!I:J, MATCH(B734,'Coop GFs_CFs'!B:B,0),1),
"Lane Mile", INDEX('Coop GFs_CFs'!K:L, MATCH(B734,'Coop GFs_CFs'!B:B,0),1),
"Gas Sales", INDEX('Coop GFs_CFs'!M:N, MATCH(B734,'Coop GFs_CFs'!B:B,0),1),
"No Growth", INDEX('Coop GFs_CFs'!O:P, MATCH(B734,'Coop GFs_CFs'!B:B,0),1)
)</f>
        <v>1.1641130653464411</v>
      </c>
      <c r="N734" s="133" cm="1">
        <f t="array" ref="N734">_xlfn.SWITCH(L734,
"Employment", INDEX('Coop GFs_CFs'!C:D, MATCH(B734,'Coop GFs_CFs'!B:B,0),2),
"Population", INDEX('Coop GFs_CFs'!E:F, MATCH(B734,'Coop GFs_CFs'!B:B,0),2),
"Household", INDEX('Coop GFs_CFs'!G:H, MATCH(B734,'Coop GFs_CFs'!B:B,0),2),
"VMT", INDEX('Coop GFs_CFs'!I:J, MATCH(B734,'Coop GFs_CFs'!B:B,0),2),
"Lane Mile", INDEX('Coop GFs_CFs'!K:L, MATCH(B734,'Coop GFs_CFs'!B:B,0),2),
"Gas Sales", INDEX('Coop GFs_CFs'!M:N, MATCH(B734,'Coop GFs_CFs'!B:B,0),2),
"No Growth", INDEX('Coop GFs_CFs'!O:P, MATCH(B734,'Coop GFs_CFs'!B:B,0),2)
)</f>
        <v>1.2555086048546673</v>
      </c>
      <c r="O734" s="133"/>
      <c r="P734" s="86">
        <f t="shared" si="41"/>
        <v>1.3688491081064185E-3</v>
      </c>
      <c r="Q734" s="86">
        <f t="shared" si="42"/>
        <v>1.4763186542054551E-3</v>
      </c>
      <c r="R734" s="156" t="s">
        <v>765</v>
      </c>
      <c r="S734" s="85" t="s">
        <v>446</v>
      </c>
      <c r="T734" s="85" t="s">
        <v>436</v>
      </c>
      <c r="U734" s="85" t="s">
        <v>444</v>
      </c>
      <c r="V734" s="85" t="s">
        <v>453</v>
      </c>
      <c r="W734" s="85" t="s">
        <v>766</v>
      </c>
      <c r="X734" s="85" t="s">
        <v>330</v>
      </c>
      <c r="Z734" s="42" t="s">
        <v>1930</v>
      </c>
      <c r="AA734"/>
    </row>
    <row r="735" spans="1:27" s="39" customFormat="1" x14ac:dyDescent="0.35">
      <c r="A735" s="85" t="s">
        <v>497</v>
      </c>
      <c r="B735" s="87">
        <v>24021</v>
      </c>
      <c r="C735" s="87" t="s">
        <v>12</v>
      </c>
      <c r="D735" s="86">
        <v>7.60873005795432</v>
      </c>
      <c r="E735" s="86">
        <f>SUMIFS('Ratios_MARAMA-VA'!T:T, 'Ratios_MARAMA-VA'!AA:AA, Z735)</f>
        <v>7.6087300579455004</v>
      </c>
      <c r="F735" s="86">
        <f>SUMIFS('Ratios_MARAMA-VA'!J:J, 'Ratios_MARAMA-VA'!AA:AA, Z735)</f>
        <v>7.6431739718187302E-3</v>
      </c>
      <c r="G735" s="122">
        <f t="shared" si="43"/>
        <v>1.0045268939245994E-3</v>
      </c>
      <c r="H735" s="122">
        <v>7.60873005795432</v>
      </c>
      <c r="I735" s="86">
        <v>7.6431739718275903E-3</v>
      </c>
      <c r="J735" s="122">
        <v>7.60873005795432</v>
      </c>
      <c r="K735" s="86">
        <v>7.6431739718275903E-3</v>
      </c>
      <c r="L735" s="122" t="str" cm="1">
        <f t="array" ref="L735">_xlfn.SWITCH(A735,
    "District of Columbia", _xlfn.XLOOKUP(R735, '2015 O3 Growth Surrogates'!A:A, '2015 O3 Growth Surrogates'!H:H),
    "Maryland", _xlfn.XLOOKUP(R735, '2015 O3 Growth Surrogates'!A:A, '2015 O3 Growth Surrogates'!I:I),
    "Virginia", _xlfn.XLOOKUP(R735, '2015 O3 Growth Surrogates'!A:A, '2015 O3 Growth Surrogates'!J:J)
)</f>
        <v>Household</v>
      </c>
      <c r="M735" s="133" cm="1">
        <f t="array" ref="M735">_xlfn.SWITCH(L735,
"Employment", INDEX('Coop GFs_CFs'!C:D, MATCH(B735,'Coop GFs_CFs'!B:B,0),1),
"Population", INDEX('Coop GFs_CFs'!E:F, MATCH(B735,'Coop GFs_CFs'!B:B,0),1),
"Household", INDEX('Coop GFs_CFs'!G:H, MATCH(B735,'Coop GFs_CFs'!B:B,0),1),
"VMT", INDEX('Coop GFs_CFs'!I:J, MATCH(B735,'Coop GFs_CFs'!B:B,0),1),
"Lane Mile", INDEX('Coop GFs_CFs'!K:L, MATCH(B735,'Coop GFs_CFs'!B:B,0),1),
"Gas Sales", INDEX('Coop GFs_CFs'!M:N, MATCH(B735,'Coop GFs_CFs'!B:B,0),1),
"No Growth", INDEX('Coop GFs_CFs'!O:P, MATCH(B735,'Coop GFs_CFs'!B:B,0),1)
)</f>
        <v>1.1641130653464411</v>
      </c>
      <c r="N735" s="133" cm="1">
        <f t="array" ref="N735">_xlfn.SWITCH(L735,
"Employment", INDEX('Coop GFs_CFs'!C:D, MATCH(B735,'Coop GFs_CFs'!B:B,0),2),
"Population", INDEX('Coop GFs_CFs'!E:F, MATCH(B735,'Coop GFs_CFs'!B:B,0),2),
"Household", INDEX('Coop GFs_CFs'!G:H, MATCH(B735,'Coop GFs_CFs'!B:B,0),2),
"VMT", INDEX('Coop GFs_CFs'!I:J, MATCH(B735,'Coop GFs_CFs'!B:B,0),2),
"Lane Mile", INDEX('Coop GFs_CFs'!K:L, MATCH(B735,'Coop GFs_CFs'!B:B,0),2),
"Gas Sales", INDEX('Coop GFs_CFs'!M:N, MATCH(B735,'Coop GFs_CFs'!B:B,0),2),
"No Growth", INDEX('Coop GFs_CFs'!O:P, MATCH(B735,'Coop GFs_CFs'!B:B,0),2)
)</f>
        <v>1.2555086048546673</v>
      </c>
      <c r="O735" s="133"/>
      <c r="P735" s="86">
        <f t="shared" si="41"/>
        <v>8.8975186813100345E-3</v>
      </c>
      <c r="Q735" s="86">
        <f t="shared" si="42"/>
        <v>9.5960706900196403E-3</v>
      </c>
      <c r="R735" s="156" t="s">
        <v>765</v>
      </c>
      <c r="S735" s="85" t="s">
        <v>446</v>
      </c>
      <c r="T735" s="85" t="s">
        <v>436</v>
      </c>
      <c r="U735" s="85" t="s">
        <v>444</v>
      </c>
      <c r="V735" s="85" t="s">
        <v>453</v>
      </c>
      <c r="W735" s="85" t="s">
        <v>766</v>
      </c>
      <c r="X735" s="85" t="s">
        <v>330</v>
      </c>
      <c r="Z735" s="42" t="s">
        <v>1938</v>
      </c>
      <c r="AA735"/>
    </row>
    <row r="736" spans="1:27" s="39" customFormat="1" x14ac:dyDescent="0.35">
      <c r="A736" s="85" t="s">
        <v>497</v>
      </c>
      <c r="B736" s="87">
        <v>24031</v>
      </c>
      <c r="C736" s="87" t="s">
        <v>10</v>
      </c>
      <c r="D736" s="86">
        <v>0.19756081701615</v>
      </c>
      <c r="E736" s="86">
        <f>SUMIFS('Ratios_MARAMA-VA'!T:T, 'Ratios_MARAMA-VA'!AA:AA, Z736)</f>
        <v>0.19756081701591999</v>
      </c>
      <c r="F736" s="86">
        <f>SUMIFS('Ratios_MARAMA-VA'!J:J, 'Ratios_MARAMA-VA'!AA:AA, Z736)</f>
        <v>1.98455153878209E-4</v>
      </c>
      <c r="G736" s="122">
        <f t="shared" si="43"/>
        <v>1.0045268939246031E-3</v>
      </c>
      <c r="H736" s="122">
        <v>0.19756081701615</v>
      </c>
      <c r="I736" s="86">
        <v>1.9845515387844004E-4</v>
      </c>
      <c r="J736" s="122">
        <v>0.19756081701615</v>
      </c>
      <c r="K736" s="86">
        <v>1.9845515387844004E-4</v>
      </c>
      <c r="L736" s="122" t="str" cm="1">
        <f t="array" ref="L736">_xlfn.SWITCH(A736,
    "District of Columbia", _xlfn.XLOOKUP(R736, '2015 O3 Growth Surrogates'!A:A, '2015 O3 Growth Surrogates'!H:H),
    "Maryland", _xlfn.XLOOKUP(R736, '2015 O3 Growth Surrogates'!A:A, '2015 O3 Growth Surrogates'!I:I),
    "Virginia", _xlfn.XLOOKUP(R736, '2015 O3 Growth Surrogates'!A:A, '2015 O3 Growth Surrogates'!J:J)
)</f>
        <v>Household</v>
      </c>
      <c r="M736" s="133" cm="1">
        <f t="array" ref="M736">_xlfn.SWITCH(L736,
"Employment", INDEX('Coop GFs_CFs'!C:D, MATCH(B736,'Coop GFs_CFs'!B:B,0),1),
"Population", INDEX('Coop GFs_CFs'!E:F, MATCH(B736,'Coop GFs_CFs'!B:B,0),1),
"Household", INDEX('Coop GFs_CFs'!G:H, MATCH(B736,'Coop GFs_CFs'!B:B,0),1),
"VMT", INDEX('Coop GFs_CFs'!I:J, MATCH(B736,'Coop GFs_CFs'!B:B,0),1),
"Lane Mile", INDEX('Coop GFs_CFs'!K:L, MATCH(B736,'Coop GFs_CFs'!B:B,0),1),
"Gas Sales", INDEX('Coop GFs_CFs'!M:N, MATCH(B736,'Coop GFs_CFs'!B:B,0),1),
"No Growth", INDEX('Coop GFs_CFs'!O:P, MATCH(B736,'Coop GFs_CFs'!B:B,0),1)
)</f>
        <v>1.0822577125548798</v>
      </c>
      <c r="N736" s="133" cm="1">
        <f t="array" ref="N736">_xlfn.SWITCH(L736,
"Employment", INDEX('Coop GFs_CFs'!C:D, MATCH(B736,'Coop GFs_CFs'!B:B,0),2),
"Population", INDEX('Coop GFs_CFs'!E:F, MATCH(B736,'Coop GFs_CFs'!B:B,0),2),
"Household", INDEX('Coop GFs_CFs'!G:H, MATCH(B736,'Coop GFs_CFs'!B:B,0),2),
"VMT", INDEX('Coop GFs_CFs'!I:J, MATCH(B736,'Coop GFs_CFs'!B:B,0),2),
"Lane Mile", INDEX('Coop GFs_CFs'!K:L, MATCH(B736,'Coop GFs_CFs'!B:B,0),2),
"Gas Sales", INDEX('Coop GFs_CFs'!M:N, MATCH(B736,'Coop GFs_CFs'!B:B,0),2),
"No Growth", INDEX('Coop GFs_CFs'!O:P, MATCH(B736,'Coop GFs_CFs'!B:B,0),2)
)</f>
        <v>1.1254828731122657</v>
      </c>
      <c r="O736" s="133"/>
      <c r="P736" s="86">
        <f t="shared" si="41"/>
        <v>2.1477962088095715E-4</v>
      </c>
      <c r="Q736" s="86">
        <f t="shared" si="42"/>
        <v>2.2335787677078345E-4</v>
      </c>
      <c r="R736" s="156" t="s">
        <v>765</v>
      </c>
      <c r="S736" s="85" t="s">
        <v>446</v>
      </c>
      <c r="T736" s="85" t="s">
        <v>436</v>
      </c>
      <c r="U736" s="85" t="s">
        <v>444</v>
      </c>
      <c r="V736" s="85" t="s">
        <v>453</v>
      </c>
      <c r="W736" s="85" t="s">
        <v>766</v>
      </c>
      <c r="X736" s="85" t="s">
        <v>330</v>
      </c>
      <c r="Z736" s="42" t="s">
        <v>1931</v>
      </c>
      <c r="AA736"/>
    </row>
    <row r="737" spans="1:27" s="39" customFormat="1" x14ac:dyDescent="0.35">
      <c r="A737" s="85" t="s">
        <v>497</v>
      </c>
      <c r="B737" s="87">
        <v>24031</v>
      </c>
      <c r="C737" s="87" t="s">
        <v>12</v>
      </c>
      <c r="D737" s="86">
        <v>1.2841453106049701</v>
      </c>
      <c r="E737" s="86">
        <f>SUMIFS('Ratios_MARAMA-VA'!T:T, 'Ratios_MARAMA-VA'!AA:AA, Z737)</f>
        <v>1.2841453106034799</v>
      </c>
      <c r="F737" s="86">
        <f>SUMIFS('Ratios_MARAMA-VA'!J:J, 'Ratios_MARAMA-VA'!AA:AA, Z737)</f>
        <v>1.2899585002083601E-3</v>
      </c>
      <c r="G737" s="122">
        <f t="shared" si="43"/>
        <v>1.0045268939246044E-3</v>
      </c>
      <c r="H737" s="122">
        <v>1.2841453106049701</v>
      </c>
      <c r="I737" s="86">
        <v>1.2899585002098569E-3</v>
      </c>
      <c r="J737" s="122">
        <v>1.2841453106049701</v>
      </c>
      <c r="K737" s="86">
        <v>1.2899585002098569E-3</v>
      </c>
      <c r="L737" s="122" t="str" cm="1">
        <f t="array" ref="L737">_xlfn.SWITCH(A737,
    "District of Columbia", _xlfn.XLOOKUP(R737, '2015 O3 Growth Surrogates'!A:A, '2015 O3 Growth Surrogates'!H:H),
    "Maryland", _xlfn.XLOOKUP(R737, '2015 O3 Growth Surrogates'!A:A, '2015 O3 Growth Surrogates'!I:I),
    "Virginia", _xlfn.XLOOKUP(R737, '2015 O3 Growth Surrogates'!A:A, '2015 O3 Growth Surrogates'!J:J)
)</f>
        <v>Household</v>
      </c>
      <c r="M737" s="133" cm="1">
        <f t="array" ref="M737">_xlfn.SWITCH(L737,
"Employment", INDEX('Coop GFs_CFs'!C:D, MATCH(B737,'Coop GFs_CFs'!B:B,0),1),
"Population", INDEX('Coop GFs_CFs'!E:F, MATCH(B737,'Coop GFs_CFs'!B:B,0),1),
"Household", INDEX('Coop GFs_CFs'!G:H, MATCH(B737,'Coop GFs_CFs'!B:B,0),1),
"VMT", INDEX('Coop GFs_CFs'!I:J, MATCH(B737,'Coop GFs_CFs'!B:B,0),1),
"Lane Mile", INDEX('Coop GFs_CFs'!K:L, MATCH(B737,'Coop GFs_CFs'!B:B,0),1),
"Gas Sales", INDEX('Coop GFs_CFs'!M:N, MATCH(B737,'Coop GFs_CFs'!B:B,0),1),
"No Growth", INDEX('Coop GFs_CFs'!O:P, MATCH(B737,'Coop GFs_CFs'!B:B,0),1)
)</f>
        <v>1.0822577125548798</v>
      </c>
      <c r="N737" s="133" cm="1">
        <f t="array" ref="N737">_xlfn.SWITCH(L737,
"Employment", INDEX('Coop GFs_CFs'!C:D, MATCH(B737,'Coop GFs_CFs'!B:B,0),2),
"Population", INDEX('Coop GFs_CFs'!E:F, MATCH(B737,'Coop GFs_CFs'!B:B,0),2),
"Household", INDEX('Coop GFs_CFs'!G:H, MATCH(B737,'Coop GFs_CFs'!B:B,0),2),
"VMT", INDEX('Coop GFs_CFs'!I:J, MATCH(B737,'Coop GFs_CFs'!B:B,0),2),
"Lane Mile", INDEX('Coop GFs_CFs'!K:L, MATCH(B737,'Coop GFs_CFs'!B:B,0),2),
"Gas Sales", INDEX('Coop GFs_CFs'!M:N, MATCH(B737,'Coop GFs_CFs'!B:B,0),2),
"No Growth", INDEX('Coop GFs_CFs'!O:P, MATCH(B737,'Coop GFs_CFs'!B:B,0),2)
)</f>
        <v>1.1254828731122657</v>
      </c>
      <c r="O737" s="133"/>
      <c r="P737" s="86">
        <f t="shared" si="41"/>
        <v>1.3960675357262231E-3</v>
      </c>
      <c r="Q737" s="86">
        <f t="shared" si="42"/>
        <v>1.4518261990100942E-3</v>
      </c>
      <c r="R737" s="156" t="s">
        <v>765</v>
      </c>
      <c r="S737" s="85" t="s">
        <v>446</v>
      </c>
      <c r="T737" s="85" t="s">
        <v>436</v>
      </c>
      <c r="U737" s="85" t="s">
        <v>444</v>
      </c>
      <c r="V737" s="85" t="s">
        <v>453</v>
      </c>
      <c r="W737" s="85" t="s">
        <v>766</v>
      </c>
      <c r="X737" s="85" t="s">
        <v>330</v>
      </c>
      <c r="Z737" s="42" t="s">
        <v>1939</v>
      </c>
      <c r="AA737"/>
    </row>
    <row r="738" spans="1:27" s="39" customFormat="1" x14ac:dyDescent="0.35">
      <c r="A738" s="85" t="s">
        <v>497</v>
      </c>
      <c r="B738" s="87">
        <v>24033</v>
      </c>
      <c r="C738" s="87" t="s">
        <v>10</v>
      </c>
      <c r="D738" s="86">
        <v>0.38769698553471499</v>
      </c>
      <c r="E738" s="86">
        <f>SUMIFS('Ratios_MARAMA-VA'!T:T, 'Ratios_MARAMA-VA'!AA:AA, Z738)</f>
        <v>0.38769698553426601</v>
      </c>
      <c r="F738" s="86">
        <f>SUMIFS('Ratios_MARAMA-VA'!J:J, 'Ratios_MARAMA-VA'!AA:AA, Z738)</f>
        <v>3.8945204866266801E-4</v>
      </c>
      <c r="G738" s="122">
        <f t="shared" si="43"/>
        <v>1.0045268939246031E-3</v>
      </c>
      <c r="H738" s="122">
        <v>0.38769698553471499</v>
      </c>
      <c r="I738" s="86">
        <v>3.8945204866311904E-4</v>
      </c>
      <c r="J738" s="122">
        <v>0.38769698553471499</v>
      </c>
      <c r="K738" s="86">
        <v>3.8945204866311904E-4</v>
      </c>
      <c r="L738" s="122" t="str" cm="1">
        <f t="array" ref="L738">_xlfn.SWITCH(A738,
    "District of Columbia", _xlfn.XLOOKUP(R738, '2015 O3 Growth Surrogates'!A:A, '2015 O3 Growth Surrogates'!H:H),
    "Maryland", _xlfn.XLOOKUP(R738, '2015 O3 Growth Surrogates'!A:A, '2015 O3 Growth Surrogates'!I:I),
    "Virginia", _xlfn.XLOOKUP(R738, '2015 O3 Growth Surrogates'!A:A, '2015 O3 Growth Surrogates'!J:J)
)</f>
        <v>Household</v>
      </c>
      <c r="M738" s="133" cm="1">
        <f t="array" ref="M738">_xlfn.SWITCH(L738,
"Employment", INDEX('Coop GFs_CFs'!C:D, MATCH(B738,'Coop GFs_CFs'!B:B,0),1),
"Population", INDEX('Coop GFs_CFs'!E:F, MATCH(B738,'Coop GFs_CFs'!B:B,0),1),
"Household", INDEX('Coop GFs_CFs'!G:H, MATCH(B738,'Coop GFs_CFs'!B:B,0),1),
"VMT", INDEX('Coop GFs_CFs'!I:J, MATCH(B738,'Coop GFs_CFs'!B:B,0),1),
"Lane Mile", INDEX('Coop GFs_CFs'!K:L, MATCH(B738,'Coop GFs_CFs'!B:B,0),1),
"Gas Sales", INDEX('Coop GFs_CFs'!M:N, MATCH(B738,'Coop GFs_CFs'!B:B,0),1),
"No Growth", INDEX('Coop GFs_CFs'!O:P, MATCH(B738,'Coop GFs_CFs'!B:B,0),1)
)</f>
        <v>1.0807753566942964</v>
      </c>
      <c r="N738" s="133" cm="1">
        <f t="array" ref="N738">_xlfn.SWITCH(L738,
"Employment", INDEX('Coop GFs_CFs'!C:D, MATCH(B738,'Coop GFs_CFs'!B:B,0),2),
"Population", INDEX('Coop GFs_CFs'!E:F, MATCH(B738,'Coop GFs_CFs'!B:B,0),2),
"Household", INDEX('Coop GFs_CFs'!G:H, MATCH(B738,'Coop GFs_CFs'!B:B,0),2),
"VMT", INDEX('Coop GFs_CFs'!I:J, MATCH(B738,'Coop GFs_CFs'!B:B,0),2),
"Lane Mile", INDEX('Coop GFs_CFs'!K:L, MATCH(B738,'Coop GFs_CFs'!B:B,0),2),
"Gas Sales", INDEX('Coop GFs_CFs'!M:N, MATCH(B738,'Coop GFs_CFs'!B:B,0),2),
"No Growth", INDEX('Coop GFs_CFs'!O:P, MATCH(B738,'Coop GFs_CFs'!B:B,0),2)
)</f>
        <v>1.1296393901683737</v>
      </c>
      <c r="O738" s="133"/>
      <c r="P738" s="86">
        <f t="shared" si="41"/>
        <v>4.209101768087195E-4</v>
      </c>
      <c r="Q738" s="86">
        <f t="shared" si="42"/>
        <v>4.399403747511201E-4</v>
      </c>
      <c r="R738" s="156" t="s">
        <v>765</v>
      </c>
      <c r="S738" s="85" t="s">
        <v>446</v>
      </c>
      <c r="T738" s="85" t="s">
        <v>436</v>
      </c>
      <c r="U738" s="85" t="s">
        <v>444</v>
      </c>
      <c r="V738" s="85" t="s">
        <v>453</v>
      </c>
      <c r="W738" s="85" t="s">
        <v>766</v>
      </c>
      <c r="X738" s="85" t="s">
        <v>330</v>
      </c>
      <c r="Z738" s="42" t="s">
        <v>1932</v>
      </c>
      <c r="AA738"/>
    </row>
    <row r="739" spans="1:27" s="39" customFormat="1" x14ac:dyDescent="0.35">
      <c r="A739" s="85" t="s">
        <v>497</v>
      </c>
      <c r="B739" s="87">
        <v>24033</v>
      </c>
      <c r="C739" s="87" t="s">
        <v>12</v>
      </c>
      <c r="D739" s="86">
        <v>2.5200306734919899</v>
      </c>
      <c r="E739" s="86">
        <f>SUMIFS('Ratios_MARAMA-VA'!T:T, 'Ratios_MARAMA-VA'!AA:AA, Z739)</f>
        <v>2.5200306734890501</v>
      </c>
      <c r="F739" s="86">
        <f>SUMIFS('Ratios_MARAMA-VA'!J:J, 'Ratios_MARAMA-VA'!AA:AA, Z739)</f>
        <v>2.5314385850346999E-3</v>
      </c>
      <c r="G739" s="122">
        <f t="shared" si="43"/>
        <v>1.0045268939246105E-3</v>
      </c>
      <c r="H739" s="122">
        <v>2.5200306734919899</v>
      </c>
      <c r="I739" s="86">
        <v>2.5314385850376529E-3</v>
      </c>
      <c r="J739" s="122">
        <v>2.5200306734919899</v>
      </c>
      <c r="K739" s="86">
        <v>2.5314385850376529E-3</v>
      </c>
      <c r="L739" s="122" t="str" cm="1">
        <f t="array" ref="L739">_xlfn.SWITCH(A739,
    "District of Columbia", _xlfn.XLOOKUP(R739, '2015 O3 Growth Surrogates'!A:A, '2015 O3 Growth Surrogates'!H:H),
    "Maryland", _xlfn.XLOOKUP(R739, '2015 O3 Growth Surrogates'!A:A, '2015 O3 Growth Surrogates'!I:I),
    "Virginia", _xlfn.XLOOKUP(R739, '2015 O3 Growth Surrogates'!A:A, '2015 O3 Growth Surrogates'!J:J)
)</f>
        <v>Household</v>
      </c>
      <c r="M739" s="133" cm="1">
        <f t="array" ref="M739">_xlfn.SWITCH(L739,
"Employment", INDEX('Coop GFs_CFs'!C:D, MATCH(B739,'Coop GFs_CFs'!B:B,0),1),
"Population", INDEX('Coop GFs_CFs'!E:F, MATCH(B739,'Coop GFs_CFs'!B:B,0),1),
"Household", INDEX('Coop GFs_CFs'!G:H, MATCH(B739,'Coop GFs_CFs'!B:B,0),1),
"VMT", INDEX('Coop GFs_CFs'!I:J, MATCH(B739,'Coop GFs_CFs'!B:B,0),1),
"Lane Mile", INDEX('Coop GFs_CFs'!K:L, MATCH(B739,'Coop GFs_CFs'!B:B,0),1),
"Gas Sales", INDEX('Coop GFs_CFs'!M:N, MATCH(B739,'Coop GFs_CFs'!B:B,0),1),
"No Growth", INDEX('Coop GFs_CFs'!O:P, MATCH(B739,'Coop GFs_CFs'!B:B,0),1)
)</f>
        <v>1.0807753566942964</v>
      </c>
      <c r="N739" s="133" cm="1">
        <f t="array" ref="N739">_xlfn.SWITCH(L739,
"Employment", INDEX('Coop GFs_CFs'!C:D, MATCH(B739,'Coop GFs_CFs'!B:B,0),2),
"Population", INDEX('Coop GFs_CFs'!E:F, MATCH(B739,'Coop GFs_CFs'!B:B,0),2),
"Household", INDEX('Coop GFs_CFs'!G:H, MATCH(B739,'Coop GFs_CFs'!B:B,0),2),
"VMT", INDEX('Coop GFs_CFs'!I:J, MATCH(B739,'Coop GFs_CFs'!B:B,0),2),
"Lane Mile", INDEX('Coop GFs_CFs'!K:L, MATCH(B739,'Coop GFs_CFs'!B:B,0),2),
"Gas Sales", INDEX('Coop GFs_CFs'!M:N, MATCH(B739,'Coop GFs_CFs'!B:B,0),2),
"No Growth", INDEX('Coop GFs_CFs'!O:P, MATCH(B739,'Coop GFs_CFs'!B:B,0),2)
)</f>
        <v>1.1296393901683737</v>
      </c>
      <c r="O739" s="133"/>
      <c r="P739" s="86">
        <f t="shared" si="41"/>
        <v>2.7359164396905827E-3</v>
      </c>
      <c r="Q739" s="86">
        <f t="shared" si="42"/>
        <v>2.8596127394472891E-3</v>
      </c>
      <c r="R739" s="156" t="s">
        <v>765</v>
      </c>
      <c r="S739" s="85" t="s">
        <v>446</v>
      </c>
      <c r="T739" s="85" t="s">
        <v>436</v>
      </c>
      <c r="U739" s="85" t="s">
        <v>444</v>
      </c>
      <c r="V739" s="85" t="s">
        <v>453</v>
      </c>
      <c r="W739" s="85" t="s">
        <v>766</v>
      </c>
      <c r="X739" s="85" t="s">
        <v>330</v>
      </c>
      <c r="Z739" s="42" t="s">
        <v>1940</v>
      </c>
      <c r="AA739"/>
    </row>
    <row r="740" spans="1:27" s="39" customFormat="1" x14ac:dyDescent="0.35">
      <c r="A740" s="85" t="s">
        <v>811</v>
      </c>
      <c r="B740" s="87">
        <v>51059</v>
      </c>
      <c r="C740" s="87" t="s">
        <v>10</v>
      </c>
      <c r="D740" s="86">
        <v>2.21336934436192E-2</v>
      </c>
      <c r="E740" s="86">
        <f>SUMIFS('Ratios_MARAMA-VA'!T:T, 'Ratios_MARAMA-VA'!AA:AA, Z740)</f>
        <v>2.2133693443593401E-2</v>
      </c>
      <c r="F740" s="86">
        <f>SUMIFS('Ratios_MARAMA-VA'!J:J, 'Ratios_MARAMA-VA'!AA:AA, Z740)</f>
        <v>2.22338903259724E-5</v>
      </c>
      <c r="G740" s="122">
        <f t="shared" si="43"/>
        <v>1.0045268939246107E-3</v>
      </c>
      <c r="H740" s="122">
        <v>2.21336934436192E-2</v>
      </c>
      <c r="I740" s="86">
        <v>2.2233890325998316E-5</v>
      </c>
      <c r="J740" s="122">
        <v>2.21336934436192E-2</v>
      </c>
      <c r="K740" s="86">
        <v>2.2233890325998316E-5</v>
      </c>
      <c r="L740" s="122" t="str" cm="1">
        <f t="array" ref="L740">_xlfn.SWITCH(A740,
    "District of Columbia", _xlfn.XLOOKUP(R740, '2015 O3 Growth Surrogates'!A:A, '2015 O3 Growth Surrogates'!H:H),
    "Maryland", _xlfn.XLOOKUP(R740, '2015 O3 Growth Surrogates'!A:A, '2015 O3 Growth Surrogates'!I:I),
    "Virginia", _xlfn.XLOOKUP(R740, '2015 O3 Growth Surrogates'!A:A, '2015 O3 Growth Surrogates'!J:J)
)</f>
        <v>No Growth</v>
      </c>
      <c r="M740" s="133" cm="1">
        <f t="array" ref="M740">_xlfn.SWITCH(L740,
"Employment", INDEX('Coop GFs_CFs'!C:D, MATCH(B740,'Coop GFs_CFs'!B:B,0),1),
"Population", INDEX('Coop GFs_CFs'!E:F, MATCH(B740,'Coop GFs_CFs'!B:B,0),1),
"Household", INDEX('Coop GFs_CFs'!G:H, MATCH(B740,'Coop GFs_CFs'!B:B,0),1),
"VMT", INDEX('Coop GFs_CFs'!I:J, MATCH(B740,'Coop GFs_CFs'!B:B,0),1),
"Lane Mile", INDEX('Coop GFs_CFs'!K:L, MATCH(B740,'Coop GFs_CFs'!B:B,0),1),
"Gas Sales", INDEX('Coop GFs_CFs'!M:N, MATCH(B740,'Coop GFs_CFs'!B:B,0),1),
"No Growth", INDEX('Coop GFs_CFs'!O:P, MATCH(B740,'Coop GFs_CFs'!B:B,0),1)
)</f>
        <v>1</v>
      </c>
      <c r="N740" s="133" cm="1">
        <f t="array" ref="N740">_xlfn.SWITCH(L740,
"Employment", INDEX('Coop GFs_CFs'!C:D, MATCH(B740,'Coop GFs_CFs'!B:B,0),2),
"Population", INDEX('Coop GFs_CFs'!E:F, MATCH(B740,'Coop GFs_CFs'!B:B,0),2),
"Household", INDEX('Coop GFs_CFs'!G:H, MATCH(B740,'Coop GFs_CFs'!B:B,0),2),
"VMT", INDEX('Coop GFs_CFs'!I:J, MATCH(B740,'Coop GFs_CFs'!B:B,0),2),
"Lane Mile", INDEX('Coop GFs_CFs'!K:L, MATCH(B740,'Coop GFs_CFs'!B:B,0),2),
"Gas Sales", INDEX('Coop GFs_CFs'!M:N, MATCH(B740,'Coop GFs_CFs'!B:B,0),2),
"No Growth", INDEX('Coop GFs_CFs'!O:P, MATCH(B740,'Coop GFs_CFs'!B:B,0),2)
)</f>
        <v>1</v>
      </c>
      <c r="O740" s="133"/>
      <c r="P740" s="86">
        <f t="shared" si="41"/>
        <v>2.22338903259724E-5</v>
      </c>
      <c r="Q740" s="86">
        <f t="shared" si="42"/>
        <v>2.22338903259724E-5</v>
      </c>
      <c r="R740" s="156" t="s">
        <v>765</v>
      </c>
      <c r="S740" s="85" t="s">
        <v>446</v>
      </c>
      <c r="T740" s="85" t="s">
        <v>436</v>
      </c>
      <c r="U740" s="85" t="s">
        <v>444</v>
      </c>
      <c r="V740" s="85" t="s">
        <v>453</v>
      </c>
      <c r="W740" s="85" t="s">
        <v>766</v>
      </c>
      <c r="X740" s="85" t="s">
        <v>330</v>
      </c>
      <c r="Z740" s="42" t="s">
        <v>1933</v>
      </c>
      <c r="AA740"/>
    </row>
    <row r="741" spans="1:27" s="39" customFormat="1" x14ac:dyDescent="0.35">
      <c r="A741" s="85" t="s">
        <v>811</v>
      </c>
      <c r="B741" s="87">
        <v>51059</v>
      </c>
      <c r="C741" s="87" t="s">
        <v>12</v>
      </c>
      <c r="D741" s="86">
        <v>0.14386901227507201</v>
      </c>
      <c r="E741" s="86">
        <f>SUMIFS('Ratios_MARAMA-VA'!T:T, 'Ratios_MARAMA-VA'!AA:AA, Z741)</f>
        <v>0.14386901227490401</v>
      </c>
      <c r="F741" s="86">
        <f>SUMIFS('Ratios_MARAMA-VA'!J:J, 'Ratios_MARAMA-VA'!AA:AA, Z741)</f>
        <v>1.44520292032511E-4</v>
      </c>
      <c r="G741" s="122">
        <f t="shared" si="43"/>
        <v>1.0045268939246107E-3</v>
      </c>
      <c r="H741" s="122">
        <v>0.14386901227507201</v>
      </c>
      <c r="I741" s="86">
        <v>1.4452029203267978E-4</v>
      </c>
      <c r="J741" s="122">
        <v>0.14386901227507201</v>
      </c>
      <c r="K741" s="86">
        <v>1.4452029203267978E-4</v>
      </c>
      <c r="L741" s="122" t="str" cm="1">
        <f t="array" ref="L741">_xlfn.SWITCH(A741,
    "District of Columbia", _xlfn.XLOOKUP(R741, '2015 O3 Growth Surrogates'!A:A, '2015 O3 Growth Surrogates'!H:H),
    "Maryland", _xlfn.XLOOKUP(R741, '2015 O3 Growth Surrogates'!A:A, '2015 O3 Growth Surrogates'!I:I),
    "Virginia", _xlfn.XLOOKUP(R741, '2015 O3 Growth Surrogates'!A:A, '2015 O3 Growth Surrogates'!J:J)
)</f>
        <v>No Growth</v>
      </c>
      <c r="M741" s="133" cm="1">
        <f t="array" ref="M741">_xlfn.SWITCH(L741,
"Employment", INDEX('Coop GFs_CFs'!C:D, MATCH(B741,'Coop GFs_CFs'!B:B,0),1),
"Population", INDEX('Coop GFs_CFs'!E:F, MATCH(B741,'Coop GFs_CFs'!B:B,0),1),
"Household", INDEX('Coop GFs_CFs'!G:H, MATCH(B741,'Coop GFs_CFs'!B:B,0),1),
"VMT", INDEX('Coop GFs_CFs'!I:J, MATCH(B741,'Coop GFs_CFs'!B:B,0),1),
"Lane Mile", INDEX('Coop GFs_CFs'!K:L, MATCH(B741,'Coop GFs_CFs'!B:B,0),1),
"Gas Sales", INDEX('Coop GFs_CFs'!M:N, MATCH(B741,'Coop GFs_CFs'!B:B,0),1),
"No Growth", INDEX('Coop GFs_CFs'!O:P, MATCH(B741,'Coop GFs_CFs'!B:B,0),1)
)</f>
        <v>1</v>
      </c>
      <c r="N741" s="133" cm="1">
        <f t="array" ref="N741">_xlfn.SWITCH(L741,
"Employment", INDEX('Coop GFs_CFs'!C:D, MATCH(B741,'Coop GFs_CFs'!B:B,0),2),
"Population", INDEX('Coop GFs_CFs'!E:F, MATCH(B741,'Coop GFs_CFs'!B:B,0),2),
"Household", INDEX('Coop GFs_CFs'!G:H, MATCH(B741,'Coop GFs_CFs'!B:B,0),2),
"VMT", INDEX('Coop GFs_CFs'!I:J, MATCH(B741,'Coop GFs_CFs'!B:B,0),2),
"Lane Mile", INDEX('Coop GFs_CFs'!K:L, MATCH(B741,'Coop GFs_CFs'!B:B,0),2),
"Gas Sales", INDEX('Coop GFs_CFs'!M:N, MATCH(B741,'Coop GFs_CFs'!B:B,0),2),
"No Growth", INDEX('Coop GFs_CFs'!O:P, MATCH(B741,'Coop GFs_CFs'!B:B,0),2)
)</f>
        <v>1</v>
      </c>
      <c r="O741" s="133"/>
      <c r="P741" s="86">
        <f t="shared" si="41"/>
        <v>1.44520292032511E-4</v>
      </c>
      <c r="Q741" s="86">
        <f t="shared" si="42"/>
        <v>1.44520292032511E-4</v>
      </c>
      <c r="R741" s="156" t="s">
        <v>765</v>
      </c>
      <c r="S741" s="85" t="s">
        <v>446</v>
      </c>
      <c r="T741" s="85" t="s">
        <v>436</v>
      </c>
      <c r="U741" s="85" t="s">
        <v>444</v>
      </c>
      <c r="V741" s="85" t="s">
        <v>453</v>
      </c>
      <c r="W741" s="85" t="s">
        <v>766</v>
      </c>
      <c r="X741" s="85" t="s">
        <v>330</v>
      </c>
      <c r="Z741" s="42" t="s">
        <v>1941</v>
      </c>
      <c r="AA741"/>
    </row>
    <row r="742" spans="1:27" s="39" customFormat="1" x14ac:dyDescent="0.35">
      <c r="A742" s="85" t="s">
        <v>811</v>
      </c>
      <c r="B742" s="87">
        <v>51107</v>
      </c>
      <c r="C742" s="87" t="s">
        <v>10</v>
      </c>
      <c r="D742" s="86">
        <v>1.17493300617952</v>
      </c>
      <c r="E742" s="86">
        <f>SUMIFS('Ratios_MARAMA-VA'!T:T, 'Ratios_MARAMA-VA'!AA:AA, Z742)</f>
        <v>1.17493300617815</v>
      </c>
      <c r="F742" s="86">
        <f>SUMIFS('Ratios_MARAMA-VA'!J:J, 'Ratios_MARAMA-VA'!AA:AA, Z742)</f>
        <v>1.18025180326564E-3</v>
      </c>
      <c r="G742" s="122">
        <f t="shared" si="43"/>
        <v>1.0045268939246085E-3</v>
      </c>
      <c r="H742" s="122">
        <v>1.17493300617952</v>
      </c>
      <c r="I742" s="86">
        <v>1.1802518032670161E-3</v>
      </c>
      <c r="J742" s="122">
        <v>1.17493300617952</v>
      </c>
      <c r="K742" s="86">
        <v>1.1802518032670161E-3</v>
      </c>
      <c r="L742" s="122" t="str" cm="1">
        <f t="array" ref="L742">_xlfn.SWITCH(A742,
    "District of Columbia", _xlfn.XLOOKUP(R742, '2015 O3 Growth Surrogates'!A:A, '2015 O3 Growth Surrogates'!H:H),
    "Maryland", _xlfn.XLOOKUP(R742, '2015 O3 Growth Surrogates'!A:A, '2015 O3 Growth Surrogates'!I:I),
    "Virginia", _xlfn.XLOOKUP(R742, '2015 O3 Growth Surrogates'!A:A, '2015 O3 Growth Surrogates'!J:J)
)</f>
        <v>No Growth</v>
      </c>
      <c r="M742" s="133" cm="1">
        <f t="array" ref="M742">_xlfn.SWITCH(L742,
"Employment", INDEX('Coop GFs_CFs'!C:D, MATCH(B742,'Coop GFs_CFs'!B:B,0),1),
"Population", INDEX('Coop GFs_CFs'!E:F, MATCH(B742,'Coop GFs_CFs'!B:B,0),1),
"Household", INDEX('Coop GFs_CFs'!G:H, MATCH(B742,'Coop GFs_CFs'!B:B,0),1),
"VMT", INDEX('Coop GFs_CFs'!I:J, MATCH(B742,'Coop GFs_CFs'!B:B,0),1),
"Lane Mile", INDEX('Coop GFs_CFs'!K:L, MATCH(B742,'Coop GFs_CFs'!B:B,0),1),
"Gas Sales", INDEX('Coop GFs_CFs'!M:N, MATCH(B742,'Coop GFs_CFs'!B:B,0),1),
"No Growth", INDEX('Coop GFs_CFs'!O:P, MATCH(B742,'Coop GFs_CFs'!B:B,0),1)
)</f>
        <v>1</v>
      </c>
      <c r="N742" s="133" cm="1">
        <f t="array" ref="N742">_xlfn.SWITCH(L742,
"Employment", INDEX('Coop GFs_CFs'!C:D, MATCH(B742,'Coop GFs_CFs'!B:B,0),2),
"Population", INDEX('Coop GFs_CFs'!E:F, MATCH(B742,'Coop GFs_CFs'!B:B,0),2),
"Household", INDEX('Coop GFs_CFs'!G:H, MATCH(B742,'Coop GFs_CFs'!B:B,0),2),
"VMT", INDEX('Coop GFs_CFs'!I:J, MATCH(B742,'Coop GFs_CFs'!B:B,0),2),
"Lane Mile", INDEX('Coop GFs_CFs'!K:L, MATCH(B742,'Coop GFs_CFs'!B:B,0),2),
"Gas Sales", INDEX('Coop GFs_CFs'!M:N, MATCH(B742,'Coop GFs_CFs'!B:B,0),2),
"No Growth", INDEX('Coop GFs_CFs'!O:P, MATCH(B742,'Coop GFs_CFs'!B:B,0),2)
)</f>
        <v>1</v>
      </c>
      <c r="O742" s="133"/>
      <c r="P742" s="86">
        <f t="shared" si="41"/>
        <v>1.18025180326564E-3</v>
      </c>
      <c r="Q742" s="86">
        <f t="shared" si="42"/>
        <v>1.18025180326564E-3</v>
      </c>
      <c r="R742" s="156" t="s">
        <v>765</v>
      </c>
      <c r="S742" s="85" t="s">
        <v>446</v>
      </c>
      <c r="T742" s="85" t="s">
        <v>436</v>
      </c>
      <c r="U742" s="85" t="s">
        <v>444</v>
      </c>
      <c r="V742" s="85" t="s">
        <v>453</v>
      </c>
      <c r="W742" s="85" t="s">
        <v>766</v>
      </c>
      <c r="X742" s="85" t="s">
        <v>330</v>
      </c>
      <c r="Z742" s="42" t="s">
        <v>1934</v>
      </c>
      <c r="AA742"/>
    </row>
    <row r="743" spans="1:27" s="39" customFormat="1" x14ac:dyDescent="0.35">
      <c r="A743" s="85" t="s">
        <v>811</v>
      </c>
      <c r="B743" s="87">
        <v>51107</v>
      </c>
      <c r="C743" s="87" t="s">
        <v>12</v>
      </c>
      <c r="D743" s="86">
        <v>7.6370660076310397</v>
      </c>
      <c r="E743" s="86">
        <f>SUMIFS('Ratios_MARAMA-VA'!T:T, 'Ratios_MARAMA-VA'!AA:AA, Z743)</f>
        <v>7.6370660076221402</v>
      </c>
      <c r="F743" s="86">
        <f>SUMIFS('Ratios_MARAMA-VA'!J:J, 'Ratios_MARAMA-VA'!AA:AA, Z743)</f>
        <v>7.6716381953339102E-3</v>
      </c>
      <c r="G743" s="122">
        <f t="shared" si="43"/>
        <v>1.0045268939246127E-3</v>
      </c>
      <c r="H743" s="122">
        <v>7.6370660076310397</v>
      </c>
      <c r="I743" s="86">
        <v>7.6716381953428501E-3</v>
      </c>
      <c r="J743" s="122">
        <v>7.6370660076310397</v>
      </c>
      <c r="K743" s="86">
        <v>7.6716381953428501E-3</v>
      </c>
      <c r="L743" s="122" t="str" cm="1">
        <f t="array" ref="L743">_xlfn.SWITCH(A743,
    "District of Columbia", _xlfn.XLOOKUP(R743, '2015 O3 Growth Surrogates'!A:A, '2015 O3 Growth Surrogates'!H:H),
    "Maryland", _xlfn.XLOOKUP(R743, '2015 O3 Growth Surrogates'!A:A, '2015 O3 Growth Surrogates'!I:I),
    "Virginia", _xlfn.XLOOKUP(R743, '2015 O3 Growth Surrogates'!A:A, '2015 O3 Growth Surrogates'!J:J)
)</f>
        <v>No Growth</v>
      </c>
      <c r="M743" s="133" cm="1">
        <f t="array" ref="M743">_xlfn.SWITCH(L743,
"Employment", INDEX('Coop GFs_CFs'!C:D, MATCH(B743,'Coop GFs_CFs'!B:B,0),1),
"Population", INDEX('Coop GFs_CFs'!E:F, MATCH(B743,'Coop GFs_CFs'!B:B,0),1),
"Household", INDEX('Coop GFs_CFs'!G:H, MATCH(B743,'Coop GFs_CFs'!B:B,0),1),
"VMT", INDEX('Coop GFs_CFs'!I:J, MATCH(B743,'Coop GFs_CFs'!B:B,0),1),
"Lane Mile", INDEX('Coop GFs_CFs'!K:L, MATCH(B743,'Coop GFs_CFs'!B:B,0),1),
"Gas Sales", INDEX('Coop GFs_CFs'!M:N, MATCH(B743,'Coop GFs_CFs'!B:B,0),1),
"No Growth", INDEX('Coop GFs_CFs'!O:P, MATCH(B743,'Coop GFs_CFs'!B:B,0),1)
)</f>
        <v>1</v>
      </c>
      <c r="N743" s="133" cm="1">
        <f t="array" ref="N743">_xlfn.SWITCH(L743,
"Employment", INDEX('Coop GFs_CFs'!C:D, MATCH(B743,'Coop GFs_CFs'!B:B,0),2),
"Population", INDEX('Coop GFs_CFs'!E:F, MATCH(B743,'Coop GFs_CFs'!B:B,0),2),
"Household", INDEX('Coop GFs_CFs'!G:H, MATCH(B743,'Coop GFs_CFs'!B:B,0),2),
"VMT", INDEX('Coop GFs_CFs'!I:J, MATCH(B743,'Coop GFs_CFs'!B:B,0),2),
"Lane Mile", INDEX('Coop GFs_CFs'!K:L, MATCH(B743,'Coop GFs_CFs'!B:B,0),2),
"Gas Sales", INDEX('Coop GFs_CFs'!M:N, MATCH(B743,'Coop GFs_CFs'!B:B,0),2),
"No Growth", INDEX('Coop GFs_CFs'!O:P, MATCH(B743,'Coop GFs_CFs'!B:B,0),2)
)</f>
        <v>1</v>
      </c>
      <c r="O743" s="133"/>
      <c r="P743" s="86">
        <f t="shared" si="41"/>
        <v>7.6716381953339102E-3</v>
      </c>
      <c r="Q743" s="86">
        <f t="shared" si="42"/>
        <v>7.6716381953339102E-3</v>
      </c>
      <c r="R743" s="156" t="s">
        <v>765</v>
      </c>
      <c r="S743" s="85" t="s">
        <v>446</v>
      </c>
      <c r="T743" s="85" t="s">
        <v>436</v>
      </c>
      <c r="U743" s="85" t="s">
        <v>444</v>
      </c>
      <c r="V743" s="85" t="s">
        <v>453</v>
      </c>
      <c r="W743" s="85" t="s">
        <v>766</v>
      </c>
      <c r="X743" s="85" t="s">
        <v>330</v>
      </c>
      <c r="Z743" s="42" t="s">
        <v>1942</v>
      </c>
      <c r="AA743"/>
    </row>
    <row r="744" spans="1:27" s="39" customFormat="1" x14ac:dyDescent="0.35">
      <c r="A744" s="85" t="s">
        <v>811</v>
      </c>
      <c r="B744" s="87">
        <v>51153</v>
      </c>
      <c r="C744" s="87" t="s">
        <v>10</v>
      </c>
      <c r="D744" s="86">
        <v>0.99858979469120002</v>
      </c>
      <c r="E744" s="86">
        <f>SUMIFS('Ratios_MARAMA-VA'!T:T, 'Ratios_MARAMA-VA'!AA:AA, Z744)</f>
        <v>0.99858979469003895</v>
      </c>
      <c r="F744" s="86">
        <f>SUMIFS('Ratios_MARAMA-VA'!J:J, 'Ratios_MARAMA-VA'!AA:AA, Z744)</f>
        <v>1.00311030476479E-3</v>
      </c>
      <c r="G744" s="122">
        <f t="shared" si="43"/>
        <v>1.0045268939246012E-3</v>
      </c>
      <c r="H744" s="122">
        <v>0.99858979469120002</v>
      </c>
      <c r="I744" s="86">
        <v>1.0031103047659564E-3</v>
      </c>
      <c r="J744" s="122">
        <v>0.99858979469120002</v>
      </c>
      <c r="K744" s="86">
        <v>1.0031103047659564E-3</v>
      </c>
      <c r="L744" s="122" t="str" cm="1">
        <f t="array" ref="L744">_xlfn.SWITCH(A744,
    "District of Columbia", _xlfn.XLOOKUP(R744, '2015 O3 Growth Surrogates'!A:A, '2015 O3 Growth Surrogates'!H:H),
    "Maryland", _xlfn.XLOOKUP(R744, '2015 O3 Growth Surrogates'!A:A, '2015 O3 Growth Surrogates'!I:I),
    "Virginia", _xlfn.XLOOKUP(R744, '2015 O3 Growth Surrogates'!A:A, '2015 O3 Growth Surrogates'!J:J)
)</f>
        <v>No Growth</v>
      </c>
      <c r="M744" s="133" cm="1">
        <f t="array" ref="M744">_xlfn.SWITCH(L744,
"Employment", INDEX('Coop GFs_CFs'!C:D, MATCH(B744,'Coop GFs_CFs'!B:B,0),1),
"Population", INDEX('Coop GFs_CFs'!E:F, MATCH(B744,'Coop GFs_CFs'!B:B,0),1),
"Household", INDEX('Coop GFs_CFs'!G:H, MATCH(B744,'Coop GFs_CFs'!B:B,0),1),
"VMT", INDEX('Coop GFs_CFs'!I:J, MATCH(B744,'Coop GFs_CFs'!B:B,0),1),
"Lane Mile", INDEX('Coop GFs_CFs'!K:L, MATCH(B744,'Coop GFs_CFs'!B:B,0),1),
"Gas Sales", INDEX('Coop GFs_CFs'!M:N, MATCH(B744,'Coop GFs_CFs'!B:B,0),1),
"No Growth", INDEX('Coop GFs_CFs'!O:P, MATCH(B744,'Coop GFs_CFs'!B:B,0),1)
)</f>
        <v>1</v>
      </c>
      <c r="N744" s="133" cm="1">
        <f t="array" ref="N744">_xlfn.SWITCH(L744,
"Employment", INDEX('Coop GFs_CFs'!C:D, MATCH(B744,'Coop GFs_CFs'!B:B,0),2),
"Population", INDEX('Coop GFs_CFs'!E:F, MATCH(B744,'Coop GFs_CFs'!B:B,0),2),
"Household", INDEX('Coop GFs_CFs'!G:H, MATCH(B744,'Coop GFs_CFs'!B:B,0),2),
"VMT", INDEX('Coop GFs_CFs'!I:J, MATCH(B744,'Coop GFs_CFs'!B:B,0),2),
"Lane Mile", INDEX('Coop GFs_CFs'!K:L, MATCH(B744,'Coop GFs_CFs'!B:B,0),2),
"Gas Sales", INDEX('Coop GFs_CFs'!M:N, MATCH(B744,'Coop GFs_CFs'!B:B,0),2),
"No Growth", INDEX('Coop GFs_CFs'!O:P, MATCH(B744,'Coop GFs_CFs'!B:B,0),2)
)</f>
        <v>1</v>
      </c>
      <c r="O744" s="133"/>
      <c r="P744" s="86">
        <f t="shared" si="41"/>
        <v>1.00311030476479E-3</v>
      </c>
      <c r="Q744" s="86">
        <f t="shared" si="42"/>
        <v>1.00311030476479E-3</v>
      </c>
      <c r="R744" s="156" t="s">
        <v>765</v>
      </c>
      <c r="S744" s="85" t="s">
        <v>446</v>
      </c>
      <c r="T744" s="85" t="s">
        <v>436</v>
      </c>
      <c r="U744" s="85" t="s">
        <v>444</v>
      </c>
      <c r="V744" s="85" t="s">
        <v>453</v>
      </c>
      <c r="W744" s="85" t="s">
        <v>766</v>
      </c>
      <c r="X744" s="85" t="s">
        <v>330</v>
      </c>
      <c r="Z744" s="42" t="s">
        <v>1935</v>
      </c>
      <c r="AA744"/>
    </row>
    <row r="745" spans="1:27" s="39" customFormat="1" x14ac:dyDescent="0.35">
      <c r="A745" s="85" t="s">
        <v>811</v>
      </c>
      <c r="B745" s="87">
        <v>51153</v>
      </c>
      <c r="C745" s="87" t="s">
        <v>12</v>
      </c>
      <c r="D745" s="86">
        <v>6.4908336654927998</v>
      </c>
      <c r="E745" s="86">
        <f>SUMIFS('Ratios_MARAMA-VA'!T:T, 'Ratios_MARAMA-VA'!AA:AA, Z745)</f>
        <v>6.4908336654852503</v>
      </c>
      <c r="F745" s="86">
        <f>SUMIFS('Ratios_MARAMA-VA'!J:J, 'Ratios_MARAMA-VA'!AA:AA, Z745)</f>
        <v>6.5202169809711798E-3</v>
      </c>
      <c r="G745" s="122">
        <f t="shared" si="43"/>
        <v>1.0045268939246085E-3</v>
      </c>
      <c r="H745" s="122">
        <v>6.4908336654927998</v>
      </c>
      <c r="I745" s="86">
        <v>6.5202169809787641E-3</v>
      </c>
      <c r="J745" s="122">
        <v>6.4908336654927998</v>
      </c>
      <c r="K745" s="86">
        <v>6.5202169809787641E-3</v>
      </c>
      <c r="L745" s="122" t="str" cm="1">
        <f t="array" ref="L745">_xlfn.SWITCH(A745,
    "District of Columbia", _xlfn.XLOOKUP(R745, '2015 O3 Growth Surrogates'!A:A, '2015 O3 Growth Surrogates'!H:H),
    "Maryland", _xlfn.XLOOKUP(R745, '2015 O3 Growth Surrogates'!A:A, '2015 O3 Growth Surrogates'!I:I),
    "Virginia", _xlfn.XLOOKUP(R745, '2015 O3 Growth Surrogates'!A:A, '2015 O3 Growth Surrogates'!J:J)
)</f>
        <v>No Growth</v>
      </c>
      <c r="M745" s="133" cm="1">
        <f t="array" ref="M745">_xlfn.SWITCH(L745,
"Employment", INDEX('Coop GFs_CFs'!C:D, MATCH(B745,'Coop GFs_CFs'!B:B,0),1),
"Population", INDEX('Coop GFs_CFs'!E:F, MATCH(B745,'Coop GFs_CFs'!B:B,0),1),
"Household", INDEX('Coop GFs_CFs'!G:H, MATCH(B745,'Coop GFs_CFs'!B:B,0),1),
"VMT", INDEX('Coop GFs_CFs'!I:J, MATCH(B745,'Coop GFs_CFs'!B:B,0),1),
"Lane Mile", INDEX('Coop GFs_CFs'!K:L, MATCH(B745,'Coop GFs_CFs'!B:B,0),1),
"Gas Sales", INDEX('Coop GFs_CFs'!M:N, MATCH(B745,'Coop GFs_CFs'!B:B,0),1),
"No Growth", INDEX('Coop GFs_CFs'!O:P, MATCH(B745,'Coop GFs_CFs'!B:B,0),1)
)</f>
        <v>1</v>
      </c>
      <c r="N745" s="133" cm="1">
        <f t="array" ref="N745">_xlfn.SWITCH(L745,
"Employment", INDEX('Coop GFs_CFs'!C:D, MATCH(B745,'Coop GFs_CFs'!B:B,0),2),
"Population", INDEX('Coop GFs_CFs'!E:F, MATCH(B745,'Coop GFs_CFs'!B:B,0),2),
"Household", INDEX('Coop GFs_CFs'!G:H, MATCH(B745,'Coop GFs_CFs'!B:B,0),2),
"VMT", INDEX('Coop GFs_CFs'!I:J, MATCH(B745,'Coop GFs_CFs'!B:B,0),2),
"Lane Mile", INDEX('Coop GFs_CFs'!K:L, MATCH(B745,'Coop GFs_CFs'!B:B,0),2),
"Gas Sales", INDEX('Coop GFs_CFs'!M:N, MATCH(B745,'Coop GFs_CFs'!B:B,0),2),
"No Growth", INDEX('Coop GFs_CFs'!O:P, MATCH(B745,'Coop GFs_CFs'!B:B,0),2)
)</f>
        <v>1</v>
      </c>
      <c r="O745" s="133"/>
      <c r="P745" s="86">
        <f t="shared" si="41"/>
        <v>6.5202169809711798E-3</v>
      </c>
      <c r="Q745" s="86">
        <f t="shared" si="42"/>
        <v>6.5202169809711798E-3</v>
      </c>
      <c r="R745" s="156" t="s">
        <v>765</v>
      </c>
      <c r="S745" s="85" t="s">
        <v>446</v>
      </c>
      <c r="T745" s="85" t="s">
        <v>436</v>
      </c>
      <c r="U745" s="85" t="s">
        <v>444</v>
      </c>
      <c r="V745" s="85" t="s">
        <v>453</v>
      </c>
      <c r="W745" s="85" t="s">
        <v>766</v>
      </c>
      <c r="X745" s="85" t="s">
        <v>330</v>
      </c>
      <c r="Z745" s="42" t="s">
        <v>1944</v>
      </c>
      <c r="AA745"/>
    </row>
    <row r="746" spans="1:27" s="39" customFormat="1" x14ac:dyDescent="0.35">
      <c r="A746" s="85" t="s">
        <v>811</v>
      </c>
      <c r="B746" s="87">
        <v>51683</v>
      </c>
      <c r="C746" s="87" t="s">
        <v>12</v>
      </c>
      <c r="D746" s="86">
        <v>4.2431305513340002E-4</v>
      </c>
      <c r="E746" s="86">
        <f>SUMIFS('Ratios_MARAMA-VA'!T:T, 'Ratios_MARAMA-VA'!AA:AA, Z746)</f>
        <v>4.24313055132915E-4</v>
      </c>
      <c r="F746" s="86">
        <f>SUMIFS('Ratios_MARAMA-VA'!J:J, 'Ratios_MARAMA-VA'!AA:AA, Z746)</f>
        <v>4.2623387532432802E-7</v>
      </c>
      <c r="G746" s="122">
        <f t="shared" si="43"/>
        <v>1.0045268939246079E-3</v>
      </c>
      <c r="H746" s="122">
        <v>4.2431305513340002E-4</v>
      </c>
      <c r="I746" s="86">
        <v>4.2623387532481522E-7</v>
      </c>
      <c r="J746" s="122">
        <v>4.2431305513340002E-4</v>
      </c>
      <c r="K746" s="86">
        <v>4.2623387532481522E-7</v>
      </c>
      <c r="L746" s="122" t="str" cm="1">
        <f t="array" ref="L746">_xlfn.SWITCH(A746,
    "District of Columbia", _xlfn.XLOOKUP(R746, '2015 O3 Growth Surrogates'!A:A, '2015 O3 Growth Surrogates'!H:H),
    "Maryland", _xlfn.XLOOKUP(R746, '2015 O3 Growth Surrogates'!A:A, '2015 O3 Growth Surrogates'!I:I),
    "Virginia", _xlfn.XLOOKUP(R746, '2015 O3 Growth Surrogates'!A:A, '2015 O3 Growth Surrogates'!J:J)
)</f>
        <v>No Growth</v>
      </c>
      <c r="M746" s="133" cm="1">
        <f t="array" ref="M746">_xlfn.SWITCH(L746,
"Employment", INDEX('Coop GFs_CFs'!C:D, MATCH(B746,'Coop GFs_CFs'!B:B,0),1),
"Population", INDEX('Coop GFs_CFs'!E:F, MATCH(B746,'Coop GFs_CFs'!B:B,0),1),
"Household", INDEX('Coop GFs_CFs'!G:H, MATCH(B746,'Coop GFs_CFs'!B:B,0),1),
"VMT", INDEX('Coop GFs_CFs'!I:J, MATCH(B746,'Coop GFs_CFs'!B:B,0),1),
"Lane Mile", INDEX('Coop GFs_CFs'!K:L, MATCH(B746,'Coop GFs_CFs'!B:B,0),1),
"Gas Sales", INDEX('Coop GFs_CFs'!M:N, MATCH(B746,'Coop GFs_CFs'!B:B,0),1),
"No Growth", INDEX('Coop GFs_CFs'!O:P, MATCH(B746,'Coop GFs_CFs'!B:B,0),1)
)</f>
        <v>1</v>
      </c>
      <c r="N746" s="133" cm="1">
        <f t="array" ref="N746">_xlfn.SWITCH(L746,
"Employment", INDEX('Coop GFs_CFs'!C:D, MATCH(B746,'Coop GFs_CFs'!B:B,0),2),
"Population", INDEX('Coop GFs_CFs'!E:F, MATCH(B746,'Coop GFs_CFs'!B:B,0),2),
"Household", INDEX('Coop GFs_CFs'!G:H, MATCH(B746,'Coop GFs_CFs'!B:B,0),2),
"VMT", INDEX('Coop GFs_CFs'!I:J, MATCH(B746,'Coop GFs_CFs'!B:B,0),2),
"Lane Mile", INDEX('Coop GFs_CFs'!K:L, MATCH(B746,'Coop GFs_CFs'!B:B,0),2),
"Gas Sales", INDEX('Coop GFs_CFs'!M:N, MATCH(B746,'Coop GFs_CFs'!B:B,0),2),
"No Growth", INDEX('Coop GFs_CFs'!O:P, MATCH(B746,'Coop GFs_CFs'!B:B,0),2)
)</f>
        <v>1</v>
      </c>
      <c r="O746" s="133"/>
      <c r="P746" s="86">
        <f t="shared" si="41"/>
        <v>4.2623387532432802E-7</v>
      </c>
      <c r="Q746" s="86">
        <f t="shared" si="42"/>
        <v>4.2623387532432802E-7</v>
      </c>
      <c r="R746" s="156" t="s">
        <v>765</v>
      </c>
      <c r="S746" s="85" t="s">
        <v>446</v>
      </c>
      <c r="T746" s="85" t="s">
        <v>436</v>
      </c>
      <c r="U746" s="85" t="s">
        <v>444</v>
      </c>
      <c r="V746" s="85" t="s">
        <v>453</v>
      </c>
      <c r="W746" s="85" t="s">
        <v>766</v>
      </c>
      <c r="X746" s="85" t="s">
        <v>330</v>
      </c>
      <c r="Z746" s="42" t="s">
        <v>1943</v>
      </c>
      <c r="AA746"/>
    </row>
    <row r="747" spans="1:27" s="39" customFormat="1" x14ac:dyDescent="0.35">
      <c r="A747" s="85" t="s">
        <v>497</v>
      </c>
      <c r="B747" s="87">
        <v>24009</v>
      </c>
      <c r="C747" s="87" t="s">
        <v>10</v>
      </c>
      <c r="D747" s="86">
        <v>8.5480976345327697E-2</v>
      </c>
      <c r="E747" s="86">
        <f>SUMIFS('Burning_No Wildfires'!D:D, 'Burning_No Wildfires'!F:F, Z747)</f>
        <v>8.5480976345327697E-2</v>
      </c>
      <c r="F747" s="86">
        <f>SUMIFS('Burning_No Wildfires'!E:E, 'Burning_No Wildfires'!F:F, Z747)</f>
        <v>0</v>
      </c>
      <c r="G747" s="122">
        <f t="shared" si="43"/>
        <v>0</v>
      </c>
      <c r="H747" s="122">
        <v>8.5480976345327697E-2</v>
      </c>
      <c r="I747" s="86">
        <f t="shared" ref="I747:I762" si="44">G747*H747</f>
        <v>0</v>
      </c>
      <c r="J747" s="122">
        <v>8.5480976345327697E-2</v>
      </c>
      <c r="K747" s="86">
        <f t="shared" ref="K747:K762" si="45">G747*J747</f>
        <v>0</v>
      </c>
      <c r="L747" s="122" t="str" cm="1">
        <f t="array" ref="L747">_xlfn.SWITCH(A747,
    "District of Columbia", _xlfn.XLOOKUP(R747, '2015 O3 Growth Surrogates'!A:A, '2015 O3 Growth Surrogates'!H:H),
    "Maryland", _xlfn.XLOOKUP(R747, '2015 O3 Growth Surrogates'!A:A, '2015 O3 Growth Surrogates'!I:I),
    "Virginia", _xlfn.XLOOKUP(R747, '2015 O3 Growth Surrogates'!A:A, '2015 O3 Growth Surrogates'!J:J)
)</f>
        <v>Household</v>
      </c>
      <c r="M747" s="133" cm="1">
        <f t="array" ref="M747">_xlfn.SWITCH(L747,
"Employment", INDEX('Coop GFs_CFs'!C:D, MATCH(B747,'Coop GFs_CFs'!B:B,0),1),
"Population", INDEX('Coop GFs_CFs'!E:F, MATCH(B747,'Coop GFs_CFs'!B:B,0),1),
"Household", INDEX('Coop GFs_CFs'!G:H, MATCH(B747,'Coop GFs_CFs'!B:B,0),1),
"VMT", INDEX('Coop GFs_CFs'!I:J, MATCH(B747,'Coop GFs_CFs'!B:B,0),1),
"Lane Mile", INDEX('Coop GFs_CFs'!K:L, MATCH(B747,'Coop GFs_CFs'!B:B,0),1),
"Gas Sales", INDEX('Coop GFs_CFs'!M:N, MATCH(B747,'Coop GFs_CFs'!B:B,0),1),
"No Growth", INDEX('Coop GFs_CFs'!O:P, MATCH(B747,'Coop GFs_CFs'!B:B,0),1)
)</f>
        <v>1.0717053327861332</v>
      </c>
      <c r="N747" s="133" cm="1">
        <f t="array" ref="N747">_xlfn.SWITCH(L747,
"Employment", INDEX('Coop GFs_CFs'!C:D, MATCH(B747,'Coop GFs_CFs'!B:B,0),2),
"Population", INDEX('Coop GFs_CFs'!E:F, MATCH(B747,'Coop GFs_CFs'!B:B,0),2),
"Household", INDEX('Coop GFs_CFs'!G:H, MATCH(B747,'Coop GFs_CFs'!B:B,0),2),
"VMT", INDEX('Coop GFs_CFs'!I:J, MATCH(B747,'Coop GFs_CFs'!B:B,0),2),
"Lane Mile", INDEX('Coop GFs_CFs'!K:L, MATCH(B747,'Coop GFs_CFs'!B:B,0),2),
"Gas Sales", INDEX('Coop GFs_CFs'!M:N, MATCH(B747,'Coop GFs_CFs'!B:B,0),2),
"No Growth", INDEX('Coop GFs_CFs'!O:P, MATCH(B747,'Coop GFs_CFs'!B:B,0),2)
)</f>
        <v>1.0941988750211236</v>
      </c>
      <c r="O747" s="133"/>
      <c r="P747" s="86">
        <f t="shared" si="41"/>
        <v>0</v>
      </c>
      <c r="Q747" s="86">
        <f t="shared" si="42"/>
        <v>0</v>
      </c>
      <c r="R747" s="156" t="s">
        <v>767</v>
      </c>
      <c r="S747" s="85" t="s">
        <v>446</v>
      </c>
      <c r="T747" s="85" t="s">
        <v>436</v>
      </c>
      <c r="U747" s="85" t="s">
        <v>444</v>
      </c>
      <c r="V747" s="85" t="s">
        <v>453</v>
      </c>
      <c r="W747" s="85" t="s">
        <v>768</v>
      </c>
      <c r="X747" s="85" t="s">
        <v>330</v>
      </c>
      <c r="Z747" s="42" t="s">
        <v>1251</v>
      </c>
      <c r="AA747"/>
    </row>
    <row r="748" spans="1:27" s="39" customFormat="1" x14ac:dyDescent="0.35">
      <c r="A748" s="85" t="s">
        <v>497</v>
      </c>
      <c r="B748" s="87">
        <v>24009</v>
      </c>
      <c r="C748" s="87" t="s">
        <v>12</v>
      </c>
      <c r="D748" s="86">
        <v>4.944399287278E-2</v>
      </c>
      <c r="E748" s="86">
        <f>SUMIFS('Burning_No Wildfires'!D:D, 'Burning_No Wildfires'!F:F, Z748)</f>
        <v>4.944399287278E-2</v>
      </c>
      <c r="F748" s="86">
        <f>SUMIFS('Burning_No Wildfires'!E:E, 'Burning_No Wildfires'!F:F, Z748)</f>
        <v>0</v>
      </c>
      <c r="G748" s="122">
        <f t="shared" si="43"/>
        <v>0</v>
      </c>
      <c r="H748" s="122">
        <v>4.944399287278E-2</v>
      </c>
      <c r="I748" s="86">
        <f t="shared" si="44"/>
        <v>0</v>
      </c>
      <c r="J748" s="122">
        <v>4.944399287278E-2</v>
      </c>
      <c r="K748" s="86">
        <f t="shared" si="45"/>
        <v>0</v>
      </c>
      <c r="L748" s="122" t="str" cm="1">
        <f t="array" ref="L748">_xlfn.SWITCH(A748,
    "District of Columbia", _xlfn.XLOOKUP(R748, '2015 O3 Growth Surrogates'!A:A, '2015 O3 Growth Surrogates'!H:H),
    "Maryland", _xlfn.XLOOKUP(R748, '2015 O3 Growth Surrogates'!A:A, '2015 O3 Growth Surrogates'!I:I),
    "Virginia", _xlfn.XLOOKUP(R748, '2015 O3 Growth Surrogates'!A:A, '2015 O3 Growth Surrogates'!J:J)
)</f>
        <v>Household</v>
      </c>
      <c r="M748" s="133" cm="1">
        <f t="array" ref="M748">_xlfn.SWITCH(L748,
"Employment", INDEX('Coop GFs_CFs'!C:D, MATCH(B748,'Coop GFs_CFs'!B:B,0),1),
"Population", INDEX('Coop GFs_CFs'!E:F, MATCH(B748,'Coop GFs_CFs'!B:B,0),1),
"Household", INDEX('Coop GFs_CFs'!G:H, MATCH(B748,'Coop GFs_CFs'!B:B,0),1),
"VMT", INDEX('Coop GFs_CFs'!I:J, MATCH(B748,'Coop GFs_CFs'!B:B,0),1),
"Lane Mile", INDEX('Coop GFs_CFs'!K:L, MATCH(B748,'Coop GFs_CFs'!B:B,0),1),
"Gas Sales", INDEX('Coop GFs_CFs'!M:N, MATCH(B748,'Coop GFs_CFs'!B:B,0),1),
"No Growth", INDEX('Coop GFs_CFs'!O:P, MATCH(B748,'Coop GFs_CFs'!B:B,0),1)
)</f>
        <v>1.0717053327861332</v>
      </c>
      <c r="N748" s="133" cm="1">
        <f t="array" ref="N748">_xlfn.SWITCH(L748,
"Employment", INDEX('Coop GFs_CFs'!C:D, MATCH(B748,'Coop GFs_CFs'!B:B,0),2),
"Population", INDEX('Coop GFs_CFs'!E:F, MATCH(B748,'Coop GFs_CFs'!B:B,0),2),
"Household", INDEX('Coop GFs_CFs'!G:H, MATCH(B748,'Coop GFs_CFs'!B:B,0),2),
"VMT", INDEX('Coop GFs_CFs'!I:J, MATCH(B748,'Coop GFs_CFs'!B:B,0),2),
"Lane Mile", INDEX('Coop GFs_CFs'!K:L, MATCH(B748,'Coop GFs_CFs'!B:B,0),2),
"Gas Sales", INDEX('Coop GFs_CFs'!M:N, MATCH(B748,'Coop GFs_CFs'!B:B,0),2),
"No Growth", INDEX('Coop GFs_CFs'!O:P, MATCH(B748,'Coop GFs_CFs'!B:B,0),2)
)</f>
        <v>1.0941988750211236</v>
      </c>
      <c r="O748" s="133"/>
      <c r="P748" s="86">
        <f t="shared" si="41"/>
        <v>0</v>
      </c>
      <c r="Q748" s="86">
        <f t="shared" si="42"/>
        <v>0</v>
      </c>
      <c r="R748" s="156" t="s">
        <v>767</v>
      </c>
      <c r="S748" s="85" t="s">
        <v>446</v>
      </c>
      <c r="T748" s="85" t="s">
        <v>436</v>
      </c>
      <c r="U748" s="85" t="s">
        <v>444</v>
      </c>
      <c r="V748" s="85" t="s">
        <v>453</v>
      </c>
      <c r="W748" s="85" t="s">
        <v>768</v>
      </c>
      <c r="X748" s="85" t="s">
        <v>330</v>
      </c>
      <c r="Z748" s="42" t="s">
        <v>1259</v>
      </c>
      <c r="AA748"/>
    </row>
    <row r="749" spans="1:27" s="39" customFormat="1" x14ac:dyDescent="0.35">
      <c r="A749" s="85" t="s">
        <v>497</v>
      </c>
      <c r="B749" s="87">
        <v>24017</v>
      </c>
      <c r="C749" s="87" t="s">
        <v>10</v>
      </c>
      <c r="D749" s="86">
        <v>0.128364594677049</v>
      </c>
      <c r="E749" s="86">
        <f>SUMIFS('Burning_No Wildfires'!D:D, 'Burning_No Wildfires'!F:F, Z749)</f>
        <v>0.128364594677049</v>
      </c>
      <c r="F749" s="86">
        <f>SUMIFS('Burning_No Wildfires'!E:E, 'Burning_No Wildfires'!F:F, Z749)</f>
        <v>0</v>
      </c>
      <c r="G749" s="122">
        <f t="shared" si="43"/>
        <v>0</v>
      </c>
      <c r="H749" s="122">
        <v>0.128364594677049</v>
      </c>
      <c r="I749" s="86">
        <f t="shared" si="44"/>
        <v>0</v>
      </c>
      <c r="J749" s="122">
        <v>0.128364594677049</v>
      </c>
      <c r="K749" s="86">
        <f t="shared" si="45"/>
        <v>0</v>
      </c>
      <c r="L749" s="122" t="str" cm="1">
        <f t="array" ref="L749">_xlfn.SWITCH(A749,
    "District of Columbia", _xlfn.XLOOKUP(R749, '2015 O3 Growth Surrogates'!A:A, '2015 O3 Growth Surrogates'!H:H),
    "Maryland", _xlfn.XLOOKUP(R749, '2015 O3 Growth Surrogates'!A:A, '2015 O3 Growth Surrogates'!I:I),
    "Virginia", _xlfn.XLOOKUP(R749, '2015 O3 Growth Surrogates'!A:A, '2015 O3 Growth Surrogates'!J:J)
)</f>
        <v>Household</v>
      </c>
      <c r="M749" s="133" cm="1">
        <f t="array" ref="M749">_xlfn.SWITCH(L749,
"Employment", INDEX('Coop GFs_CFs'!C:D, MATCH(B749,'Coop GFs_CFs'!B:B,0),1),
"Population", INDEX('Coop GFs_CFs'!E:F, MATCH(B749,'Coop GFs_CFs'!B:B,0),1),
"Household", INDEX('Coop GFs_CFs'!G:H, MATCH(B749,'Coop GFs_CFs'!B:B,0),1),
"VMT", INDEX('Coop GFs_CFs'!I:J, MATCH(B749,'Coop GFs_CFs'!B:B,0),1),
"Lane Mile", INDEX('Coop GFs_CFs'!K:L, MATCH(B749,'Coop GFs_CFs'!B:B,0),1),
"Gas Sales", INDEX('Coop GFs_CFs'!M:N, MATCH(B749,'Coop GFs_CFs'!B:B,0),1),
"No Growth", INDEX('Coop GFs_CFs'!O:P, MATCH(B749,'Coop GFs_CFs'!B:B,0),1)
)</f>
        <v>1.1901345613926138</v>
      </c>
      <c r="N749" s="133" cm="1">
        <f t="array" ref="N749">_xlfn.SWITCH(L749,
"Employment", INDEX('Coop GFs_CFs'!C:D, MATCH(B749,'Coop GFs_CFs'!B:B,0),2),
"Population", INDEX('Coop GFs_CFs'!E:F, MATCH(B749,'Coop GFs_CFs'!B:B,0),2),
"Household", INDEX('Coop GFs_CFs'!G:H, MATCH(B749,'Coop GFs_CFs'!B:B,0),2),
"VMT", INDEX('Coop GFs_CFs'!I:J, MATCH(B749,'Coop GFs_CFs'!B:B,0),2),
"Lane Mile", INDEX('Coop GFs_CFs'!K:L, MATCH(B749,'Coop GFs_CFs'!B:B,0),2),
"Gas Sales", INDEX('Coop GFs_CFs'!M:N, MATCH(B749,'Coop GFs_CFs'!B:B,0),2),
"No Growth", INDEX('Coop GFs_CFs'!O:P, MATCH(B749,'Coop GFs_CFs'!B:B,0),2)
)</f>
        <v>1.2607033014443205</v>
      </c>
      <c r="O749" s="133"/>
      <c r="P749" s="86">
        <f t="shared" si="41"/>
        <v>0</v>
      </c>
      <c r="Q749" s="86">
        <f t="shared" si="42"/>
        <v>0</v>
      </c>
      <c r="R749" s="156" t="s">
        <v>767</v>
      </c>
      <c r="S749" s="85" t="s">
        <v>446</v>
      </c>
      <c r="T749" s="85" t="s">
        <v>436</v>
      </c>
      <c r="U749" s="85" t="s">
        <v>444</v>
      </c>
      <c r="V749" s="85" t="s">
        <v>453</v>
      </c>
      <c r="W749" s="85" t="s">
        <v>768</v>
      </c>
      <c r="X749" s="85" t="s">
        <v>330</v>
      </c>
      <c r="Z749" s="42" t="s">
        <v>1252</v>
      </c>
      <c r="AA749"/>
    </row>
    <row r="750" spans="1:27" s="39" customFormat="1" x14ac:dyDescent="0.35">
      <c r="A750" s="85" t="s">
        <v>497</v>
      </c>
      <c r="B750" s="87">
        <v>24017</v>
      </c>
      <c r="C750" s="87" t="s">
        <v>12</v>
      </c>
      <c r="D750" s="86">
        <v>7.4248785616369106E-2</v>
      </c>
      <c r="E750" s="86">
        <f>SUMIFS('Burning_No Wildfires'!D:D, 'Burning_No Wildfires'!F:F, Z750)</f>
        <v>7.4248785616369106E-2</v>
      </c>
      <c r="F750" s="86">
        <f>SUMIFS('Burning_No Wildfires'!E:E, 'Burning_No Wildfires'!F:F, Z750)</f>
        <v>0</v>
      </c>
      <c r="G750" s="122">
        <f t="shared" si="43"/>
        <v>0</v>
      </c>
      <c r="H750" s="122">
        <v>7.4248785616369106E-2</v>
      </c>
      <c r="I750" s="86">
        <f t="shared" si="44"/>
        <v>0</v>
      </c>
      <c r="J750" s="122">
        <v>7.4248785616369106E-2</v>
      </c>
      <c r="K750" s="86">
        <f t="shared" si="45"/>
        <v>0</v>
      </c>
      <c r="L750" s="122" t="str" cm="1">
        <f t="array" ref="L750">_xlfn.SWITCH(A750,
    "District of Columbia", _xlfn.XLOOKUP(R750, '2015 O3 Growth Surrogates'!A:A, '2015 O3 Growth Surrogates'!H:H),
    "Maryland", _xlfn.XLOOKUP(R750, '2015 O3 Growth Surrogates'!A:A, '2015 O3 Growth Surrogates'!I:I),
    "Virginia", _xlfn.XLOOKUP(R750, '2015 O3 Growth Surrogates'!A:A, '2015 O3 Growth Surrogates'!J:J)
)</f>
        <v>Household</v>
      </c>
      <c r="M750" s="133" cm="1">
        <f t="array" ref="M750">_xlfn.SWITCH(L750,
"Employment", INDEX('Coop GFs_CFs'!C:D, MATCH(B750,'Coop GFs_CFs'!B:B,0),1),
"Population", INDEX('Coop GFs_CFs'!E:F, MATCH(B750,'Coop GFs_CFs'!B:B,0),1),
"Household", INDEX('Coop GFs_CFs'!G:H, MATCH(B750,'Coop GFs_CFs'!B:B,0),1),
"VMT", INDEX('Coop GFs_CFs'!I:J, MATCH(B750,'Coop GFs_CFs'!B:B,0),1),
"Lane Mile", INDEX('Coop GFs_CFs'!K:L, MATCH(B750,'Coop GFs_CFs'!B:B,0),1),
"Gas Sales", INDEX('Coop GFs_CFs'!M:N, MATCH(B750,'Coop GFs_CFs'!B:B,0),1),
"No Growth", INDEX('Coop GFs_CFs'!O:P, MATCH(B750,'Coop GFs_CFs'!B:B,0),1)
)</f>
        <v>1.1901345613926138</v>
      </c>
      <c r="N750" s="133" cm="1">
        <f t="array" ref="N750">_xlfn.SWITCH(L750,
"Employment", INDEX('Coop GFs_CFs'!C:D, MATCH(B750,'Coop GFs_CFs'!B:B,0),2),
"Population", INDEX('Coop GFs_CFs'!E:F, MATCH(B750,'Coop GFs_CFs'!B:B,0),2),
"Household", INDEX('Coop GFs_CFs'!G:H, MATCH(B750,'Coop GFs_CFs'!B:B,0),2),
"VMT", INDEX('Coop GFs_CFs'!I:J, MATCH(B750,'Coop GFs_CFs'!B:B,0),2),
"Lane Mile", INDEX('Coop GFs_CFs'!K:L, MATCH(B750,'Coop GFs_CFs'!B:B,0),2),
"Gas Sales", INDEX('Coop GFs_CFs'!M:N, MATCH(B750,'Coop GFs_CFs'!B:B,0),2),
"No Growth", INDEX('Coop GFs_CFs'!O:P, MATCH(B750,'Coop GFs_CFs'!B:B,0),2)
)</f>
        <v>1.2607033014443205</v>
      </c>
      <c r="O750" s="133"/>
      <c r="P750" s="86">
        <f t="shared" si="41"/>
        <v>0</v>
      </c>
      <c r="Q750" s="86">
        <f t="shared" si="42"/>
        <v>0</v>
      </c>
      <c r="R750" s="156" t="s">
        <v>767</v>
      </c>
      <c r="S750" s="85" t="s">
        <v>446</v>
      </c>
      <c r="T750" s="85" t="s">
        <v>436</v>
      </c>
      <c r="U750" s="85" t="s">
        <v>444</v>
      </c>
      <c r="V750" s="85" t="s">
        <v>453</v>
      </c>
      <c r="W750" s="85" t="s">
        <v>768</v>
      </c>
      <c r="X750" s="85" t="s">
        <v>330</v>
      </c>
      <c r="Z750" s="42" t="s">
        <v>1260</v>
      </c>
      <c r="AA750"/>
    </row>
    <row r="751" spans="1:27" s="39" customFormat="1" x14ac:dyDescent="0.35">
      <c r="A751" s="85" t="s">
        <v>497</v>
      </c>
      <c r="B751" s="87">
        <v>24021</v>
      </c>
      <c r="C751" s="87" t="s">
        <v>10</v>
      </c>
      <c r="D751" s="86">
        <v>0.200368490175514</v>
      </c>
      <c r="E751" s="86">
        <f>SUMIFS('Burning_No Wildfires'!D:D, 'Burning_No Wildfires'!F:F, Z751)</f>
        <v>0.200368490175514</v>
      </c>
      <c r="F751" s="86">
        <f>SUMIFS('Burning_No Wildfires'!E:E, 'Burning_No Wildfires'!F:F, Z751)</f>
        <v>0</v>
      </c>
      <c r="G751" s="122">
        <f t="shared" si="43"/>
        <v>0</v>
      </c>
      <c r="H751" s="122">
        <v>0.200368490175514</v>
      </c>
      <c r="I751" s="86">
        <f t="shared" si="44"/>
        <v>0</v>
      </c>
      <c r="J751" s="122">
        <v>0.200368490175514</v>
      </c>
      <c r="K751" s="86">
        <f t="shared" si="45"/>
        <v>0</v>
      </c>
      <c r="L751" s="122" t="str" cm="1">
        <f t="array" ref="L751">_xlfn.SWITCH(A751,
    "District of Columbia", _xlfn.XLOOKUP(R751, '2015 O3 Growth Surrogates'!A:A, '2015 O3 Growth Surrogates'!H:H),
    "Maryland", _xlfn.XLOOKUP(R751, '2015 O3 Growth Surrogates'!A:A, '2015 O3 Growth Surrogates'!I:I),
    "Virginia", _xlfn.XLOOKUP(R751, '2015 O3 Growth Surrogates'!A:A, '2015 O3 Growth Surrogates'!J:J)
)</f>
        <v>Household</v>
      </c>
      <c r="M751" s="133" cm="1">
        <f t="array" ref="M751">_xlfn.SWITCH(L751,
"Employment", INDEX('Coop GFs_CFs'!C:D, MATCH(B751,'Coop GFs_CFs'!B:B,0),1),
"Population", INDEX('Coop GFs_CFs'!E:F, MATCH(B751,'Coop GFs_CFs'!B:B,0),1),
"Household", INDEX('Coop GFs_CFs'!G:H, MATCH(B751,'Coop GFs_CFs'!B:B,0),1),
"VMT", INDEX('Coop GFs_CFs'!I:J, MATCH(B751,'Coop GFs_CFs'!B:B,0),1),
"Lane Mile", INDEX('Coop GFs_CFs'!K:L, MATCH(B751,'Coop GFs_CFs'!B:B,0),1),
"Gas Sales", INDEX('Coop GFs_CFs'!M:N, MATCH(B751,'Coop GFs_CFs'!B:B,0),1),
"No Growth", INDEX('Coop GFs_CFs'!O:P, MATCH(B751,'Coop GFs_CFs'!B:B,0),1)
)</f>
        <v>1.1641130653464411</v>
      </c>
      <c r="N751" s="133" cm="1">
        <f t="array" ref="N751">_xlfn.SWITCH(L751,
"Employment", INDEX('Coop GFs_CFs'!C:D, MATCH(B751,'Coop GFs_CFs'!B:B,0),2),
"Population", INDEX('Coop GFs_CFs'!E:F, MATCH(B751,'Coop GFs_CFs'!B:B,0),2),
"Household", INDEX('Coop GFs_CFs'!G:H, MATCH(B751,'Coop GFs_CFs'!B:B,0),2),
"VMT", INDEX('Coop GFs_CFs'!I:J, MATCH(B751,'Coop GFs_CFs'!B:B,0),2),
"Lane Mile", INDEX('Coop GFs_CFs'!K:L, MATCH(B751,'Coop GFs_CFs'!B:B,0),2),
"Gas Sales", INDEX('Coop GFs_CFs'!M:N, MATCH(B751,'Coop GFs_CFs'!B:B,0),2),
"No Growth", INDEX('Coop GFs_CFs'!O:P, MATCH(B751,'Coop GFs_CFs'!B:B,0),2)
)</f>
        <v>1.2555086048546673</v>
      </c>
      <c r="O751" s="133"/>
      <c r="P751" s="86">
        <f t="shared" si="41"/>
        <v>0</v>
      </c>
      <c r="Q751" s="86">
        <f t="shared" si="42"/>
        <v>0</v>
      </c>
      <c r="R751" s="156" t="s">
        <v>767</v>
      </c>
      <c r="S751" s="85" t="s">
        <v>446</v>
      </c>
      <c r="T751" s="85" t="s">
        <v>436</v>
      </c>
      <c r="U751" s="85" t="s">
        <v>444</v>
      </c>
      <c r="V751" s="85" t="s">
        <v>453</v>
      </c>
      <c r="W751" s="85" t="s">
        <v>768</v>
      </c>
      <c r="X751" s="85" t="s">
        <v>330</v>
      </c>
      <c r="Z751" s="42" t="s">
        <v>1253</v>
      </c>
      <c r="AA751"/>
    </row>
    <row r="752" spans="1:27" s="39" customFormat="1" x14ac:dyDescent="0.35">
      <c r="A752" s="85" t="s">
        <v>497</v>
      </c>
      <c r="B752" s="87">
        <v>24021</v>
      </c>
      <c r="C752" s="87" t="s">
        <v>12</v>
      </c>
      <c r="D752" s="86">
        <v>0.11589735234446299</v>
      </c>
      <c r="E752" s="86">
        <f>SUMIFS('Burning_No Wildfires'!D:D, 'Burning_No Wildfires'!F:F, Z752)</f>
        <v>0.11589735234446299</v>
      </c>
      <c r="F752" s="86">
        <f>SUMIFS('Burning_No Wildfires'!E:E, 'Burning_No Wildfires'!F:F, Z752)</f>
        <v>0</v>
      </c>
      <c r="G752" s="122">
        <f t="shared" si="43"/>
        <v>0</v>
      </c>
      <c r="H752" s="122">
        <v>0.11589735234446299</v>
      </c>
      <c r="I752" s="86">
        <f t="shared" si="44"/>
        <v>0</v>
      </c>
      <c r="J752" s="122">
        <v>0.11589735234446299</v>
      </c>
      <c r="K752" s="86">
        <f t="shared" si="45"/>
        <v>0</v>
      </c>
      <c r="L752" s="122" t="str" cm="1">
        <f t="array" ref="L752">_xlfn.SWITCH(A752,
    "District of Columbia", _xlfn.XLOOKUP(R752, '2015 O3 Growth Surrogates'!A:A, '2015 O3 Growth Surrogates'!H:H),
    "Maryland", _xlfn.XLOOKUP(R752, '2015 O3 Growth Surrogates'!A:A, '2015 O3 Growth Surrogates'!I:I),
    "Virginia", _xlfn.XLOOKUP(R752, '2015 O3 Growth Surrogates'!A:A, '2015 O3 Growth Surrogates'!J:J)
)</f>
        <v>Household</v>
      </c>
      <c r="M752" s="133" cm="1">
        <f t="array" ref="M752">_xlfn.SWITCH(L752,
"Employment", INDEX('Coop GFs_CFs'!C:D, MATCH(B752,'Coop GFs_CFs'!B:B,0),1),
"Population", INDEX('Coop GFs_CFs'!E:F, MATCH(B752,'Coop GFs_CFs'!B:B,0),1),
"Household", INDEX('Coop GFs_CFs'!G:H, MATCH(B752,'Coop GFs_CFs'!B:B,0),1),
"VMT", INDEX('Coop GFs_CFs'!I:J, MATCH(B752,'Coop GFs_CFs'!B:B,0),1),
"Lane Mile", INDEX('Coop GFs_CFs'!K:L, MATCH(B752,'Coop GFs_CFs'!B:B,0),1),
"Gas Sales", INDEX('Coop GFs_CFs'!M:N, MATCH(B752,'Coop GFs_CFs'!B:B,0),1),
"No Growth", INDEX('Coop GFs_CFs'!O:P, MATCH(B752,'Coop GFs_CFs'!B:B,0),1)
)</f>
        <v>1.1641130653464411</v>
      </c>
      <c r="N752" s="133" cm="1">
        <f t="array" ref="N752">_xlfn.SWITCH(L752,
"Employment", INDEX('Coop GFs_CFs'!C:D, MATCH(B752,'Coop GFs_CFs'!B:B,0),2),
"Population", INDEX('Coop GFs_CFs'!E:F, MATCH(B752,'Coop GFs_CFs'!B:B,0),2),
"Household", INDEX('Coop GFs_CFs'!G:H, MATCH(B752,'Coop GFs_CFs'!B:B,0),2),
"VMT", INDEX('Coop GFs_CFs'!I:J, MATCH(B752,'Coop GFs_CFs'!B:B,0),2),
"Lane Mile", INDEX('Coop GFs_CFs'!K:L, MATCH(B752,'Coop GFs_CFs'!B:B,0),2),
"Gas Sales", INDEX('Coop GFs_CFs'!M:N, MATCH(B752,'Coop GFs_CFs'!B:B,0),2),
"No Growth", INDEX('Coop GFs_CFs'!O:P, MATCH(B752,'Coop GFs_CFs'!B:B,0),2)
)</f>
        <v>1.2555086048546673</v>
      </c>
      <c r="O752" s="133"/>
      <c r="P752" s="86">
        <f t="shared" si="41"/>
        <v>0</v>
      </c>
      <c r="Q752" s="86">
        <f t="shared" si="42"/>
        <v>0</v>
      </c>
      <c r="R752" s="156" t="s">
        <v>767</v>
      </c>
      <c r="S752" s="85" t="s">
        <v>446</v>
      </c>
      <c r="T752" s="85" t="s">
        <v>436</v>
      </c>
      <c r="U752" s="85" t="s">
        <v>444</v>
      </c>
      <c r="V752" s="85" t="s">
        <v>453</v>
      </c>
      <c r="W752" s="85" t="s">
        <v>768</v>
      </c>
      <c r="X752" s="85" t="s">
        <v>330</v>
      </c>
      <c r="Z752" s="42" t="s">
        <v>1261</v>
      </c>
      <c r="AA752"/>
    </row>
    <row r="753" spans="1:27" s="39" customFormat="1" x14ac:dyDescent="0.35">
      <c r="A753" s="85" t="s">
        <v>497</v>
      </c>
      <c r="B753" s="87">
        <v>24031</v>
      </c>
      <c r="C753" s="87" t="s">
        <v>10</v>
      </c>
      <c r="D753" s="86">
        <v>3.3816713775124997E-2</v>
      </c>
      <c r="E753" s="86">
        <f>SUMIFS('Burning_No Wildfires'!D:D, 'Burning_No Wildfires'!F:F, Z753)</f>
        <v>3.3816713775124997E-2</v>
      </c>
      <c r="F753" s="86">
        <f>SUMIFS('Burning_No Wildfires'!E:E, 'Burning_No Wildfires'!F:F, Z753)</f>
        <v>0</v>
      </c>
      <c r="G753" s="122">
        <f t="shared" si="43"/>
        <v>0</v>
      </c>
      <c r="H753" s="122">
        <v>3.3816713775124997E-2</v>
      </c>
      <c r="I753" s="86">
        <f t="shared" si="44"/>
        <v>0</v>
      </c>
      <c r="J753" s="122">
        <v>3.3816713775124997E-2</v>
      </c>
      <c r="K753" s="86">
        <f t="shared" si="45"/>
        <v>0</v>
      </c>
      <c r="L753" s="122" t="str" cm="1">
        <f t="array" ref="L753">_xlfn.SWITCH(A753,
    "District of Columbia", _xlfn.XLOOKUP(R753, '2015 O3 Growth Surrogates'!A:A, '2015 O3 Growth Surrogates'!H:H),
    "Maryland", _xlfn.XLOOKUP(R753, '2015 O3 Growth Surrogates'!A:A, '2015 O3 Growth Surrogates'!I:I),
    "Virginia", _xlfn.XLOOKUP(R753, '2015 O3 Growth Surrogates'!A:A, '2015 O3 Growth Surrogates'!J:J)
)</f>
        <v>Household</v>
      </c>
      <c r="M753" s="133" cm="1">
        <f t="array" ref="M753">_xlfn.SWITCH(L753,
"Employment", INDEX('Coop GFs_CFs'!C:D, MATCH(B753,'Coop GFs_CFs'!B:B,0),1),
"Population", INDEX('Coop GFs_CFs'!E:F, MATCH(B753,'Coop GFs_CFs'!B:B,0),1),
"Household", INDEX('Coop GFs_CFs'!G:H, MATCH(B753,'Coop GFs_CFs'!B:B,0),1),
"VMT", INDEX('Coop GFs_CFs'!I:J, MATCH(B753,'Coop GFs_CFs'!B:B,0),1),
"Lane Mile", INDEX('Coop GFs_CFs'!K:L, MATCH(B753,'Coop GFs_CFs'!B:B,0),1),
"Gas Sales", INDEX('Coop GFs_CFs'!M:N, MATCH(B753,'Coop GFs_CFs'!B:B,0),1),
"No Growth", INDEX('Coop GFs_CFs'!O:P, MATCH(B753,'Coop GFs_CFs'!B:B,0),1)
)</f>
        <v>1.0822577125548798</v>
      </c>
      <c r="N753" s="133" cm="1">
        <f t="array" ref="N753">_xlfn.SWITCH(L753,
"Employment", INDEX('Coop GFs_CFs'!C:D, MATCH(B753,'Coop GFs_CFs'!B:B,0),2),
"Population", INDEX('Coop GFs_CFs'!E:F, MATCH(B753,'Coop GFs_CFs'!B:B,0),2),
"Household", INDEX('Coop GFs_CFs'!G:H, MATCH(B753,'Coop GFs_CFs'!B:B,0),2),
"VMT", INDEX('Coop GFs_CFs'!I:J, MATCH(B753,'Coop GFs_CFs'!B:B,0),2),
"Lane Mile", INDEX('Coop GFs_CFs'!K:L, MATCH(B753,'Coop GFs_CFs'!B:B,0),2),
"Gas Sales", INDEX('Coop GFs_CFs'!M:N, MATCH(B753,'Coop GFs_CFs'!B:B,0),2),
"No Growth", INDEX('Coop GFs_CFs'!O:P, MATCH(B753,'Coop GFs_CFs'!B:B,0),2)
)</f>
        <v>1.1254828731122657</v>
      </c>
      <c r="O753" s="133"/>
      <c r="P753" s="86">
        <f t="shared" si="41"/>
        <v>0</v>
      </c>
      <c r="Q753" s="86">
        <f t="shared" si="42"/>
        <v>0</v>
      </c>
      <c r="R753" s="156" t="s">
        <v>767</v>
      </c>
      <c r="S753" s="85" t="s">
        <v>446</v>
      </c>
      <c r="T753" s="85" t="s">
        <v>436</v>
      </c>
      <c r="U753" s="85" t="s">
        <v>444</v>
      </c>
      <c r="V753" s="85" t="s">
        <v>453</v>
      </c>
      <c r="W753" s="85" t="s">
        <v>768</v>
      </c>
      <c r="X753" s="85" t="s">
        <v>330</v>
      </c>
      <c r="Z753" s="42" t="s">
        <v>1254</v>
      </c>
      <c r="AA753"/>
    </row>
    <row r="754" spans="1:27" s="39" customFormat="1" x14ac:dyDescent="0.35">
      <c r="A754" s="85" t="s">
        <v>497</v>
      </c>
      <c r="B754" s="87">
        <v>24031</v>
      </c>
      <c r="C754" s="87" t="s">
        <v>12</v>
      </c>
      <c r="D754" s="86">
        <v>1.95602954096535E-2</v>
      </c>
      <c r="E754" s="86">
        <f>SUMIFS('Burning_No Wildfires'!D:D, 'Burning_No Wildfires'!F:F, Z754)</f>
        <v>1.95602954096535E-2</v>
      </c>
      <c r="F754" s="86">
        <f>SUMIFS('Burning_No Wildfires'!E:E, 'Burning_No Wildfires'!F:F, Z754)</f>
        <v>0</v>
      </c>
      <c r="G754" s="122">
        <f t="shared" si="43"/>
        <v>0</v>
      </c>
      <c r="H754" s="122">
        <v>1.95602954096535E-2</v>
      </c>
      <c r="I754" s="86">
        <f t="shared" si="44"/>
        <v>0</v>
      </c>
      <c r="J754" s="122">
        <v>1.95602954096535E-2</v>
      </c>
      <c r="K754" s="86">
        <f t="shared" si="45"/>
        <v>0</v>
      </c>
      <c r="L754" s="122" t="str" cm="1">
        <f t="array" ref="L754">_xlfn.SWITCH(A754,
    "District of Columbia", _xlfn.XLOOKUP(R754, '2015 O3 Growth Surrogates'!A:A, '2015 O3 Growth Surrogates'!H:H),
    "Maryland", _xlfn.XLOOKUP(R754, '2015 O3 Growth Surrogates'!A:A, '2015 O3 Growth Surrogates'!I:I),
    "Virginia", _xlfn.XLOOKUP(R754, '2015 O3 Growth Surrogates'!A:A, '2015 O3 Growth Surrogates'!J:J)
)</f>
        <v>Household</v>
      </c>
      <c r="M754" s="133" cm="1">
        <f t="array" ref="M754">_xlfn.SWITCH(L754,
"Employment", INDEX('Coop GFs_CFs'!C:D, MATCH(B754,'Coop GFs_CFs'!B:B,0),1),
"Population", INDEX('Coop GFs_CFs'!E:F, MATCH(B754,'Coop GFs_CFs'!B:B,0),1),
"Household", INDEX('Coop GFs_CFs'!G:H, MATCH(B754,'Coop GFs_CFs'!B:B,0),1),
"VMT", INDEX('Coop GFs_CFs'!I:J, MATCH(B754,'Coop GFs_CFs'!B:B,0),1),
"Lane Mile", INDEX('Coop GFs_CFs'!K:L, MATCH(B754,'Coop GFs_CFs'!B:B,0),1),
"Gas Sales", INDEX('Coop GFs_CFs'!M:N, MATCH(B754,'Coop GFs_CFs'!B:B,0),1),
"No Growth", INDEX('Coop GFs_CFs'!O:P, MATCH(B754,'Coop GFs_CFs'!B:B,0),1)
)</f>
        <v>1.0822577125548798</v>
      </c>
      <c r="N754" s="133" cm="1">
        <f t="array" ref="N754">_xlfn.SWITCH(L754,
"Employment", INDEX('Coop GFs_CFs'!C:D, MATCH(B754,'Coop GFs_CFs'!B:B,0),2),
"Population", INDEX('Coop GFs_CFs'!E:F, MATCH(B754,'Coop GFs_CFs'!B:B,0),2),
"Household", INDEX('Coop GFs_CFs'!G:H, MATCH(B754,'Coop GFs_CFs'!B:B,0),2),
"VMT", INDEX('Coop GFs_CFs'!I:J, MATCH(B754,'Coop GFs_CFs'!B:B,0),2),
"Lane Mile", INDEX('Coop GFs_CFs'!K:L, MATCH(B754,'Coop GFs_CFs'!B:B,0),2),
"Gas Sales", INDEX('Coop GFs_CFs'!M:N, MATCH(B754,'Coop GFs_CFs'!B:B,0),2),
"No Growth", INDEX('Coop GFs_CFs'!O:P, MATCH(B754,'Coop GFs_CFs'!B:B,0),2)
)</f>
        <v>1.1254828731122657</v>
      </c>
      <c r="O754" s="133"/>
      <c r="P754" s="86">
        <f t="shared" si="41"/>
        <v>0</v>
      </c>
      <c r="Q754" s="86">
        <f t="shared" si="42"/>
        <v>0</v>
      </c>
      <c r="R754" s="156" t="s">
        <v>767</v>
      </c>
      <c r="S754" s="85" t="s">
        <v>446</v>
      </c>
      <c r="T754" s="85" t="s">
        <v>436</v>
      </c>
      <c r="U754" s="85" t="s">
        <v>444</v>
      </c>
      <c r="V754" s="85" t="s">
        <v>453</v>
      </c>
      <c r="W754" s="85" t="s">
        <v>768</v>
      </c>
      <c r="X754" s="85" t="s">
        <v>330</v>
      </c>
      <c r="Z754" s="42" t="s">
        <v>1262</v>
      </c>
      <c r="AA754"/>
    </row>
    <row r="755" spans="1:27" s="39" customFormat="1" x14ac:dyDescent="0.35">
      <c r="A755" s="85" t="s">
        <v>497</v>
      </c>
      <c r="B755" s="87">
        <v>24033</v>
      </c>
      <c r="C755" s="87" t="s">
        <v>10</v>
      </c>
      <c r="D755" s="86">
        <v>6.63625465914984E-2</v>
      </c>
      <c r="E755" s="86">
        <f>SUMIFS('Burning_No Wildfires'!D:D, 'Burning_No Wildfires'!F:F, Z755)</f>
        <v>6.63625465914984E-2</v>
      </c>
      <c r="F755" s="86">
        <f>SUMIFS('Burning_No Wildfires'!E:E, 'Burning_No Wildfires'!F:F, Z755)</f>
        <v>0</v>
      </c>
      <c r="G755" s="122">
        <f t="shared" si="43"/>
        <v>0</v>
      </c>
      <c r="H755" s="122">
        <v>6.63625465914984E-2</v>
      </c>
      <c r="I755" s="86">
        <f t="shared" si="44"/>
        <v>0</v>
      </c>
      <c r="J755" s="122">
        <v>6.63625465914984E-2</v>
      </c>
      <c r="K755" s="86">
        <f t="shared" si="45"/>
        <v>0</v>
      </c>
      <c r="L755" s="122" t="str" cm="1">
        <f t="array" ref="L755">_xlfn.SWITCH(A755,
    "District of Columbia", _xlfn.XLOOKUP(R755, '2015 O3 Growth Surrogates'!A:A, '2015 O3 Growth Surrogates'!H:H),
    "Maryland", _xlfn.XLOOKUP(R755, '2015 O3 Growth Surrogates'!A:A, '2015 O3 Growth Surrogates'!I:I),
    "Virginia", _xlfn.XLOOKUP(R755, '2015 O3 Growth Surrogates'!A:A, '2015 O3 Growth Surrogates'!J:J)
)</f>
        <v>Household</v>
      </c>
      <c r="M755" s="133" cm="1">
        <f t="array" ref="M755">_xlfn.SWITCH(L755,
"Employment", INDEX('Coop GFs_CFs'!C:D, MATCH(B755,'Coop GFs_CFs'!B:B,0),1),
"Population", INDEX('Coop GFs_CFs'!E:F, MATCH(B755,'Coop GFs_CFs'!B:B,0),1),
"Household", INDEX('Coop GFs_CFs'!G:H, MATCH(B755,'Coop GFs_CFs'!B:B,0),1),
"VMT", INDEX('Coop GFs_CFs'!I:J, MATCH(B755,'Coop GFs_CFs'!B:B,0),1),
"Lane Mile", INDEX('Coop GFs_CFs'!K:L, MATCH(B755,'Coop GFs_CFs'!B:B,0),1),
"Gas Sales", INDEX('Coop GFs_CFs'!M:N, MATCH(B755,'Coop GFs_CFs'!B:B,0),1),
"No Growth", INDEX('Coop GFs_CFs'!O:P, MATCH(B755,'Coop GFs_CFs'!B:B,0),1)
)</f>
        <v>1.0807753566942964</v>
      </c>
      <c r="N755" s="133" cm="1">
        <f t="array" ref="N755">_xlfn.SWITCH(L755,
"Employment", INDEX('Coop GFs_CFs'!C:D, MATCH(B755,'Coop GFs_CFs'!B:B,0),2),
"Population", INDEX('Coop GFs_CFs'!E:F, MATCH(B755,'Coop GFs_CFs'!B:B,0),2),
"Household", INDEX('Coop GFs_CFs'!G:H, MATCH(B755,'Coop GFs_CFs'!B:B,0),2),
"VMT", INDEX('Coop GFs_CFs'!I:J, MATCH(B755,'Coop GFs_CFs'!B:B,0),2),
"Lane Mile", INDEX('Coop GFs_CFs'!K:L, MATCH(B755,'Coop GFs_CFs'!B:B,0),2),
"Gas Sales", INDEX('Coop GFs_CFs'!M:N, MATCH(B755,'Coop GFs_CFs'!B:B,0),2),
"No Growth", INDEX('Coop GFs_CFs'!O:P, MATCH(B755,'Coop GFs_CFs'!B:B,0),2)
)</f>
        <v>1.1296393901683737</v>
      </c>
      <c r="O755" s="133"/>
      <c r="P755" s="86">
        <f t="shared" si="41"/>
        <v>0</v>
      </c>
      <c r="Q755" s="86">
        <f t="shared" si="42"/>
        <v>0</v>
      </c>
      <c r="R755" s="156" t="s">
        <v>767</v>
      </c>
      <c r="S755" s="85" t="s">
        <v>446</v>
      </c>
      <c r="T755" s="85" t="s">
        <v>436</v>
      </c>
      <c r="U755" s="85" t="s">
        <v>444</v>
      </c>
      <c r="V755" s="85" t="s">
        <v>453</v>
      </c>
      <c r="W755" s="85" t="s">
        <v>768</v>
      </c>
      <c r="X755" s="85" t="s">
        <v>330</v>
      </c>
      <c r="Z755" s="42" t="s">
        <v>1255</v>
      </c>
      <c r="AA755"/>
    </row>
    <row r="756" spans="1:27" s="39" customFormat="1" x14ac:dyDescent="0.35">
      <c r="A756" s="85" t="s">
        <v>497</v>
      </c>
      <c r="B756" s="87">
        <v>24033</v>
      </c>
      <c r="C756" s="87" t="s">
        <v>12</v>
      </c>
      <c r="D756" s="86">
        <v>3.8385491586107101E-2</v>
      </c>
      <c r="E756" s="86">
        <f>SUMIFS('Burning_No Wildfires'!D:D, 'Burning_No Wildfires'!F:F, Z756)</f>
        <v>3.8385491586107101E-2</v>
      </c>
      <c r="F756" s="86">
        <f>SUMIFS('Burning_No Wildfires'!E:E, 'Burning_No Wildfires'!F:F, Z756)</f>
        <v>0</v>
      </c>
      <c r="G756" s="122">
        <f t="shared" si="43"/>
        <v>0</v>
      </c>
      <c r="H756" s="122">
        <v>3.8385491586107101E-2</v>
      </c>
      <c r="I756" s="86">
        <f t="shared" si="44"/>
        <v>0</v>
      </c>
      <c r="J756" s="122">
        <v>3.8385491586107101E-2</v>
      </c>
      <c r="K756" s="86">
        <f t="shared" si="45"/>
        <v>0</v>
      </c>
      <c r="L756" s="122" t="str" cm="1">
        <f t="array" ref="L756">_xlfn.SWITCH(A756,
    "District of Columbia", _xlfn.XLOOKUP(R756, '2015 O3 Growth Surrogates'!A:A, '2015 O3 Growth Surrogates'!H:H),
    "Maryland", _xlfn.XLOOKUP(R756, '2015 O3 Growth Surrogates'!A:A, '2015 O3 Growth Surrogates'!I:I),
    "Virginia", _xlfn.XLOOKUP(R756, '2015 O3 Growth Surrogates'!A:A, '2015 O3 Growth Surrogates'!J:J)
)</f>
        <v>Household</v>
      </c>
      <c r="M756" s="133" cm="1">
        <f t="array" ref="M756">_xlfn.SWITCH(L756,
"Employment", INDEX('Coop GFs_CFs'!C:D, MATCH(B756,'Coop GFs_CFs'!B:B,0),1),
"Population", INDEX('Coop GFs_CFs'!E:F, MATCH(B756,'Coop GFs_CFs'!B:B,0),1),
"Household", INDEX('Coop GFs_CFs'!G:H, MATCH(B756,'Coop GFs_CFs'!B:B,0),1),
"VMT", INDEX('Coop GFs_CFs'!I:J, MATCH(B756,'Coop GFs_CFs'!B:B,0),1),
"Lane Mile", INDEX('Coop GFs_CFs'!K:L, MATCH(B756,'Coop GFs_CFs'!B:B,0),1),
"Gas Sales", INDEX('Coop GFs_CFs'!M:N, MATCH(B756,'Coop GFs_CFs'!B:B,0),1),
"No Growth", INDEX('Coop GFs_CFs'!O:P, MATCH(B756,'Coop GFs_CFs'!B:B,0),1)
)</f>
        <v>1.0807753566942964</v>
      </c>
      <c r="N756" s="133" cm="1">
        <f t="array" ref="N756">_xlfn.SWITCH(L756,
"Employment", INDEX('Coop GFs_CFs'!C:D, MATCH(B756,'Coop GFs_CFs'!B:B,0),2),
"Population", INDEX('Coop GFs_CFs'!E:F, MATCH(B756,'Coop GFs_CFs'!B:B,0),2),
"Household", INDEX('Coop GFs_CFs'!G:H, MATCH(B756,'Coop GFs_CFs'!B:B,0),2),
"VMT", INDEX('Coop GFs_CFs'!I:J, MATCH(B756,'Coop GFs_CFs'!B:B,0),2),
"Lane Mile", INDEX('Coop GFs_CFs'!K:L, MATCH(B756,'Coop GFs_CFs'!B:B,0),2),
"Gas Sales", INDEX('Coop GFs_CFs'!M:N, MATCH(B756,'Coop GFs_CFs'!B:B,0),2),
"No Growth", INDEX('Coop GFs_CFs'!O:P, MATCH(B756,'Coop GFs_CFs'!B:B,0),2)
)</f>
        <v>1.1296393901683737</v>
      </c>
      <c r="O756" s="133"/>
      <c r="P756" s="86">
        <f t="shared" si="41"/>
        <v>0</v>
      </c>
      <c r="Q756" s="86">
        <f t="shared" si="42"/>
        <v>0</v>
      </c>
      <c r="R756" s="156" t="s">
        <v>767</v>
      </c>
      <c r="S756" s="85" t="s">
        <v>446</v>
      </c>
      <c r="T756" s="85" t="s">
        <v>436</v>
      </c>
      <c r="U756" s="85" t="s">
        <v>444</v>
      </c>
      <c r="V756" s="85" t="s">
        <v>453</v>
      </c>
      <c r="W756" s="85" t="s">
        <v>768</v>
      </c>
      <c r="X756" s="85" t="s">
        <v>330</v>
      </c>
      <c r="Z756" s="42" t="s">
        <v>1263</v>
      </c>
      <c r="AA756"/>
    </row>
    <row r="757" spans="1:27" s="39" customFormat="1" x14ac:dyDescent="0.35">
      <c r="A757" s="85" t="s">
        <v>811</v>
      </c>
      <c r="B757" s="87">
        <v>51059</v>
      </c>
      <c r="C757" s="87" t="s">
        <v>10</v>
      </c>
      <c r="D757" s="86">
        <v>3.788650052816E-3</v>
      </c>
      <c r="E757" s="86">
        <f>SUMIFS('Burning_No Wildfires'!D:D, 'Burning_No Wildfires'!F:F, Z757)</f>
        <v>3.788650052816E-3</v>
      </c>
      <c r="F757" s="86">
        <f>SUMIFS('Burning_No Wildfires'!E:E, 'Burning_No Wildfires'!F:F, Z757)</f>
        <v>0</v>
      </c>
      <c r="G757" s="122">
        <f t="shared" si="43"/>
        <v>0</v>
      </c>
      <c r="H757" s="122">
        <v>3.788650052816E-3</v>
      </c>
      <c r="I757" s="86">
        <f t="shared" si="44"/>
        <v>0</v>
      </c>
      <c r="J757" s="122">
        <v>3.788650052816E-3</v>
      </c>
      <c r="K757" s="86">
        <f t="shared" si="45"/>
        <v>0</v>
      </c>
      <c r="L757" s="122" t="str" cm="1">
        <f t="array" ref="L757">_xlfn.SWITCH(A757,
    "District of Columbia", _xlfn.XLOOKUP(R757, '2015 O3 Growth Surrogates'!A:A, '2015 O3 Growth Surrogates'!H:H),
    "Maryland", _xlfn.XLOOKUP(R757, '2015 O3 Growth Surrogates'!A:A, '2015 O3 Growth Surrogates'!I:I),
    "Virginia", _xlfn.XLOOKUP(R757, '2015 O3 Growth Surrogates'!A:A, '2015 O3 Growth Surrogates'!J:J)
)</f>
        <v>No Growth</v>
      </c>
      <c r="M757" s="133" cm="1">
        <f t="array" ref="M757">_xlfn.SWITCH(L757,
"Employment", INDEX('Coop GFs_CFs'!C:D, MATCH(B757,'Coop GFs_CFs'!B:B,0),1),
"Population", INDEX('Coop GFs_CFs'!E:F, MATCH(B757,'Coop GFs_CFs'!B:B,0),1),
"Household", INDEX('Coop GFs_CFs'!G:H, MATCH(B757,'Coop GFs_CFs'!B:B,0),1),
"VMT", INDEX('Coop GFs_CFs'!I:J, MATCH(B757,'Coop GFs_CFs'!B:B,0),1),
"Lane Mile", INDEX('Coop GFs_CFs'!K:L, MATCH(B757,'Coop GFs_CFs'!B:B,0),1),
"Gas Sales", INDEX('Coop GFs_CFs'!M:N, MATCH(B757,'Coop GFs_CFs'!B:B,0),1),
"No Growth", INDEX('Coop GFs_CFs'!O:P, MATCH(B757,'Coop GFs_CFs'!B:B,0),1)
)</f>
        <v>1</v>
      </c>
      <c r="N757" s="133" cm="1">
        <f t="array" ref="N757">_xlfn.SWITCH(L757,
"Employment", INDEX('Coop GFs_CFs'!C:D, MATCH(B757,'Coop GFs_CFs'!B:B,0),2),
"Population", INDEX('Coop GFs_CFs'!E:F, MATCH(B757,'Coop GFs_CFs'!B:B,0),2),
"Household", INDEX('Coop GFs_CFs'!G:H, MATCH(B757,'Coop GFs_CFs'!B:B,0),2),
"VMT", INDEX('Coop GFs_CFs'!I:J, MATCH(B757,'Coop GFs_CFs'!B:B,0),2),
"Lane Mile", INDEX('Coop GFs_CFs'!K:L, MATCH(B757,'Coop GFs_CFs'!B:B,0),2),
"Gas Sales", INDEX('Coop GFs_CFs'!M:N, MATCH(B757,'Coop GFs_CFs'!B:B,0),2),
"No Growth", INDEX('Coop GFs_CFs'!O:P, MATCH(B757,'Coop GFs_CFs'!B:B,0),2)
)</f>
        <v>1</v>
      </c>
      <c r="O757" s="133"/>
      <c r="P757" s="86">
        <f t="shared" si="41"/>
        <v>0</v>
      </c>
      <c r="Q757" s="86">
        <f t="shared" si="42"/>
        <v>0</v>
      </c>
      <c r="R757" s="156" t="s">
        <v>767</v>
      </c>
      <c r="S757" s="85" t="s">
        <v>446</v>
      </c>
      <c r="T757" s="85" t="s">
        <v>436</v>
      </c>
      <c r="U757" s="85" t="s">
        <v>444</v>
      </c>
      <c r="V757" s="85" t="s">
        <v>453</v>
      </c>
      <c r="W757" s="85" t="s">
        <v>768</v>
      </c>
      <c r="X757" s="85" t="s">
        <v>330</v>
      </c>
      <c r="Z757" s="42" t="s">
        <v>1256</v>
      </c>
      <c r="AA757"/>
    </row>
    <row r="758" spans="1:27" s="39" customFormat="1" x14ac:dyDescent="0.35">
      <c r="A758" s="85" t="s">
        <v>811</v>
      </c>
      <c r="B758" s="87">
        <v>51059</v>
      </c>
      <c r="C758" s="87" t="s">
        <v>12</v>
      </c>
      <c r="D758" s="86">
        <v>2.1914346684076E-3</v>
      </c>
      <c r="E758" s="86">
        <f>SUMIFS('Burning_No Wildfires'!D:D, 'Burning_No Wildfires'!F:F, Z758)</f>
        <v>2.1914346684076E-3</v>
      </c>
      <c r="F758" s="86">
        <f>SUMIFS('Burning_No Wildfires'!E:E, 'Burning_No Wildfires'!F:F, Z758)</f>
        <v>0</v>
      </c>
      <c r="G758" s="122">
        <f t="shared" si="43"/>
        <v>0</v>
      </c>
      <c r="H758" s="122">
        <v>2.1914346684076E-3</v>
      </c>
      <c r="I758" s="86">
        <f t="shared" si="44"/>
        <v>0</v>
      </c>
      <c r="J758" s="122">
        <v>2.1914346684076E-3</v>
      </c>
      <c r="K758" s="86">
        <f t="shared" si="45"/>
        <v>0</v>
      </c>
      <c r="L758" s="122" t="str" cm="1">
        <f t="array" ref="L758">_xlfn.SWITCH(A758,
    "District of Columbia", _xlfn.XLOOKUP(R758, '2015 O3 Growth Surrogates'!A:A, '2015 O3 Growth Surrogates'!H:H),
    "Maryland", _xlfn.XLOOKUP(R758, '2015 O3 Growth Surrogates'!A:A, '2015 O3 Growth Surrogates'!I:I),
    "Virginia", _xlfn.XLOOKUP(R758, '2015 O3 Growth Surrogates'!A:A, '2015 O3 Growth Surrogates'!J:J)
)</f>
        <v>No Growth</v>
      </c>
      <c r="M758" s="133" cm="1">
        <f t="array" ref="M758">_xlfn.SWITCH(L758,
"Employment", INDEX('Coop GFs_CFs'!C:D, MATCH(B758,'Coop GFs_CFs'!B:B,0),1),
"Population", INDEX('Coop GFs_CFs'!E:F, MATCH(B758,'Coop GFs_CFs'!B:B,0),1),
"Household", INDEX('Coop GFs_CFs'!G:H, MATCH(B758,'Coop GFs_CFs'!B:B,0),1),
"VMT", INDEX('Coop GFs_CFs'!I:J, MATCH(B758,'Coop GFs_CFs'!B:B,0),1),
"Lane Mile", INDEX('Coop GFs_CFs'!K:L, MATCH(B758,'Coop GFs_CFs'!B:B,0),1),
"Gas Sales", INDEX('Coop GFs_CFs'!M:N, MATCH(B758,'Coop GFs_CFs'!B:B,0),1),
"No Growth", INDEX('Coop GFs_CFs'!O:P, MATCH(B758,'Coop GFs_CFs'!B:B,0),1)
)</f>
        <v>1</v>
      </c>
      <c r="N758" s="133" cm="1">
        <f t="array" ref="N758">_xlfn.SWITCH(L758,
"Employment", INDEX('Coop GFs_CFs'!C:D, MATCH(B758,'Coop GFs_CFs'!B:B,0),2),
"Population", INDEX('Coop GFs_CFs'!E:F, MATCH(B758,'Coop GFs_CFs'!B:B,0),2),
"Household", INDEX('Coop GFs_CFs'!G:H, MATCH(B758,'Coop GFs_CFs'!B:B,0),2),
"VMT", INDEX('Coop GFs_CFs'!I:J, MATCH(B758,'Coop GFs_CFs'!B:B,0),2),
"Lane Mile", INDEX('Coop GFs_CFs'!K:L, MATCH(B758,'Coop GFs_CFs'!B:B,0),2),
"Gas Sales", INDEX('Coop GFs_CFs'!M:N, MATCH(B758,'Coop GFs_CFs'!B:B,0),2),
"No Growth", INDEX('Coop GFs_CFs'!O:P, MATCH(B758,'Coop GFs_CFs'!B:B,0),2)
)</f>
        <v>1</v>
      </c>
      <c r="O758" s="133"/>
      <c r="P758" s="86">
        <f t="shared" si="41"/>
        <v>0</v>
      </c>
      <c r="Q758" s="86">
        <f t="shared" si="42"/>
        <v>0</v>
      </c>
      <c r="R758" s="156" t="s">
        <v>767</v>
      </c>
      <c r="S758" s="85" t="s">
        <v>446</v>
      </c>
      <c r="T758" s="85" t="s">
        <v>436</v>
      </c>
      <c r="U758" s="85" t="s">
        <v>444</v>
      </c>
      <c r="V758" s="85" t="s">
        <v>453</v>
      </c>
      <c r="W758" s="85" t="s">
        <v>768</v>
      </c>
      <c r="X758" s="85" t="s">
        <v>330</v>
      </c>
      <c r="Z758" s="42" t="s">
        <v>1264</v>
      </c>
      <c r="AA758"/>
    </row>
    <row r="759" spans="1:27" s="39" customFormat="1" x14ac:dyDescent="0.35">
      <c r="A759" s="85" t="s">
        <v>811</v>
      </c>
      <c r="B759" s="87">
        <v>51107</v>
      </c>
      <c r="C759" s="87" t="s">
        <v>10</v>
      </c>
      <c r="D759" s="86">
        <v>0.20111469132572801</v>
      </c>
      <c r="E759" s="86">
        <f>SUMIFS('Burning_No Wildfires'!D:D, 'Burning_No Wildfires'!F:F, Z759)</f>
        <v>0.20111469132572801</v>
      </c>
      <c r="F759" s="86">
        <f>SUMIFS('Burning_No Wildfires'!E:E, 'Burning_No Wildfires'!F:F, Z759)</f>
        <v>0</v>
      </c>
      <c r="G759" s="122">
        <f t="shared" si="43"/>
        <v>0</v>
      </c>
      <c r="H759" s="122">
        <v>0.20111469132572801</v>
      </c>
      <c r="I759" s="86">
        <f t="shared" si="44"/>
        <v>0</v>
      </c>
      <c r="J759" s="122">
        <v>0.20111469132572801</v>
      </c>
      <c r="K759" s="86">
        <f t="shared" si="45"/>
        <v>0</v>
      </c>
      <c r="L759" s="122" t="str" cm="1">
        <f t="array" ref="L759">_xlfn.SWITCH(A759,
    "District of Columbia", _xlfn.XLOOKUP(R759, '2015 O3 Growth Surrogates'!A:A, '2015 O3 Growth Surrogates'!H:H),
    "Maryland", _xlfn.XLOOKUP(R759, '2015 O3 Growth Surrogates'!A:A, '2015 O3 Growth Surrogates'!I:I),
    "Virginia", _xlfn.XLOOKUP(R759, '2015 O3 Growth Surrogates'!A:A, '2015 O3 Growth Surrogates'!J:J)
)</f>
        <v>No Growth</v>
      </c>
      <c r="M759" s="133" cm="1">
        <f t="array" ref="M759">_xlfn.SWITCH(L759,
"Employment", INDEX('Coop GFs_CFs'!C:D, MATCH(B759,'Coop GFs_CFs'!B:B,0),1),
"Population", INDEX('Coop GFs_CFs'!E:F, MATCH(B759,'Coop GFs_CFs'!B:B,0),1),
"Household", INDEX('Coop GFs_CFs'!G:H, MATCH(B759,'Coop GFs_CFs'!B:B,0),1),
"VMT", INDEX('Coop GFs_CFs'!I:J, MATCH(B759,'Coop GFs_CFs'!B:B,0),1),
"Lane Mile", INDEX('Coop GFs_CFs'!K:L, MATCH(B759,'Coop GFs_CFs'!B:B,0),1),
"Gas Sales", INDEX('Coop GFs_CFs'!M:N, MATCH(B759,'Coop GFs_CFs'!B:B,0),1),
"No Growth", INDEX('Coop GFs_CFs'!O:P, MATCH(B759,'Coop GFs_CFs'!B:B,0),1)
)</f>
        <v>1</v>
      </c>
      <c r="N759" s="133" cm="1">
        <f t="array" ref="N759">_xlfn.SWITCH(L759,
"Employment", INDEX('Coop GFs_CFs'!C:D, MATCH(B759,'Coop GFs_CFs'!B:B,0),2),
"Population", INDEX('Coop GFs_CFs'!E:F, MATCH(B759,'Coop GFs_CFs'!B:B,0),2),
"Household", INDEX('Coop GFs_CFs'!G:H, MATCH(B759,'Coop GFs_CFs'!B:B,0),2),
"VMT", INDEX('Coop GFs_CFs'!I:J, MATCH(B759,'Coop GFs_CFs'!B:B,0),2),
"Lane Mile", INDEX('Coop GFs_CFs'!K:L, MATCH(B759,'Coop GFs_CFs'!B:B,0),2),
"Gas Sales", INDEX('Coop GFs_CFs'!M:N, MATCH(B759,'Coop GFs_CFs'!B:B,0),2),
"No Growth", INDEX('Coop GFs_CFs'!O:P, MATCH(B759,'Coop GFs_CFs'!B:B,0),2)
)</f>
        <v>1</v>
      </c>
      <c r="O759" s="133"/>
      <c r="P759" s="86">
        <f t="shared" si="41"/>
        <v>0</v>
      </c>
      <c r="Q759" s="86">
        <f t="shared" si="42"/>
        <v>0</v>
      </c>
      <c r="R759" s="156" t="s">
        <v>767</v>
      </c>
      <c r="S759" s="85" t="s">
        <v>446</v>
      </c>
      <c r="T759" s="85" t="s">
        <v>436</v>
      </c>
      <c r="U759" s="85" t="s">
        <v>444</v>
      </c>
      <c r="V759" s="85" t="s">
        <v>453</v>
      </c>
      <c r="W759" s="85" t="s">
        <v>768</v>
      </c>
      <c r="X759" s="85" t="s">
        <v>330</v>
      </c>
      <c r="Z759" s="42" t="s">
        <v>1257</v>
      </c>
      <c r="AA759"/>
    </row>
    <row r="760" spans="1:27" s="39" customFormat="1" x14ac:dyDescent="0.35">
      <c r="A760" s="85" t="s">
        <v>811</v>
      </c>
      <c r="B760" s="87">
        <v>51107</v>
      </c>
      <c r="C760" s="87" t="s">
        <v>12</v>
      </c>
      <c r="D760" s="86">
        <v>0.11632901455340799</v>
      </c>
      <c r="E760" s="86">
        <f>SUMIFS('Burning_No Wildfires'!D:D, 'Burning_No Wildfires'!F:F, Z760)</f>
        <v>0.11632901455340799</v>
      </c>
      <c r="F760" s="86">
        <f>SUMIFS('Burning_No Wildfires'!E:E, 'Burning_No Wildfires'!F:F, Z760)</f>
        <v>0</v>
      </c>
      <c r="G760" s="122">
        <f t="shared" si="43"/>
        <v>0</v>
      </c>
      <c r="H760" s="122">
        <v>0.11632901455340799</v>
      </c>
      <c r="I760" s="86">
        <f t="shared" si="44"/>
        <v>0</v>
      </c>
      <c r="J760" s="122">
        <v>0.11632901455340799</v>
      </c>
      <c r="K760" s="86">
        <f t="shared" si="45"/>
        <v>0</v>
      </c>
      <c r="L760" s="122" t="str" cm="1">
        <f t="array" ref="L760">_xlfn.SWITCH(A760,
    "District of Columbia", _xlfn.XLOOKUP(R760, '2015 O3 Growth Surrogates'!A:A, '2015 O3 Growth Surrogates'!H:H),
    "Maryland", _xlfn.XLOOKUP(R760, '2015 O3 Growth Surrogates'!A:A, '2015 O3 Growth Surrogates'!I:I),
    "Virginia", _xlfn.XLOOKUP(R760, '2015 O3 Growth Surrogates'!A:A, '2015 O3 Growth Surrogates'!J:J)
)</f>
        <v>No Growth</v>
      </c>
      <c r="M760" s="133" cm="1">
        <f t="array" ref="M760">_xlfn.SWITCH(L760,
"Employment", INDEX('Coop GFs_CFs'!C:D, MATCH(B760,'Coop GFs_CFs'!B:B,0),1),
"Population", INDEX('Coop GFs_CFs'!E:F, MATCH(B760,'Coop GFs_CFs'!B:B,0),1),
"Household", INDEX('Coop GFs_CFs'!G:H, MATCH(B760,'Coop GFs_CFs'!B:B,0),1),
"VMT", INDEX('Coop GFs_CFs'!I:J, MATCH(B760,'Coop GFs_CFs'!B:B,0),1),
"Lane Mile", INDEX('Coop GFs_CFs'!K:L, MATCH(B760,'Coop GFs_CFs'!B:B,0),1),
"Gas Sales", INDEX('Coop GFs_CFs'!M:N, MATCH(B760,'Coop GFs_CFs'!B:B,0),1),
"No Growth", INDEX('Coop GFs_CFs'!O:P, MATCH(B760,'Coop GFs_CFs'!B:B,0),1)
)</f>
        <v>1</v>
      </c>
      <c r="N760" s="133" cm="1">
        <f t="array" ref="N760">_xlfn.SWITCH(L760,
"Employment", INDEX('Coop GFs_CFs'!C:D, MATCH(B760,'Coop GFs_CFs'!B:B,0),2),
"Population", INDEX('Coop GFs_CFs'!E:F, MATCH(B760,'Coop GFs_CFs'!B:B,0),2),
"Household", INDEX('Coop GFs_CFs'!G:H, MATCH(B760,'Coop GFs_CFs'!B:B,0),2),
"VMT", INDEX('Coop GFs_CFs'!I:J, MATCH(B760,'Coop GFs_CFs'!B:B,0),2),
"Lane Mile", INDEX('Coop GFs_CFs'!K:L, MATCH(B760,'Coop GFs_CFs'!B:B,0),2),
"Gas Sales", INDEX('Coop GFs_CFs'!M:N, MATCH(B760,'Coop GFs_CFs'!B:B,0),2),
"No Growth", INDEX('Coop GFs_CFs'!O:P, MATCH(B760,'Coop GFs_CFs'!B:B,0),2)
)</f>
        <v>1</v>
      </c>
      <c r="O760" s="133"/>
      <c r="P760" s="86">
        <f t="shared" si="41"/>
        <v>0</v>
      </c>
      <c r="Q760" s="86">
        <f t="shared" si="42"/>
        <v>0</v>
      </c>
      <c r="R760" s="156" t="s">
        <v>767</v>
      </c>
      <c r="S760" s="85" t="s">
        <v>446</v>
      </c>
      <c r="T760" s="85" t="s">
        <v>436</v>
      </c>
      <c r="U760" s="85" t="s">
        <v>444</v>
      </c>
      <c r="V760" s="85" t="s">
        <v>453</v>
      </c>
      <c r="W760" s="85" t="s">
        <v>768</v>
      </c>
      <c r="X760" s="85" t="s">
        <v>330</v>
      </c>
      <c r="Z760" s="42" t="s">
        <v>1265</v>
      </c>
      <c r="AA760"/>
    </row>
    <row r="761" spans="1:27" s="39" customFormat="1" x14ac:dyDescent="0.35">
      <c r="A761" s="85" t="s">
        <v>811</v>
      </c>
      <c r="B761" s="87">
        <v>51153</v>
      </c>
      <c r="C761" s="87" t="s">
        <v>10</v>
      </c>
      <c r="D761" s="86">
        <v>0.17092973620207999</v>
      </c>
      <c r="E761" s="86">
        <f>SUMIFS('Burning_No Wildfires'!D:D, 'Burning_No Wildfires'!F:F, Z761)</f>
        <v>0.17092973620207999</v>
      </c>
      <c r="F761" s="86">
        <f>SUMIFS('Burning_No Wildfires'!E:E, 'Burning_No Wildfires'!F:F, Z761)</f>
        <v>0</v>
      </c>
      <c r="G761" s="122">
        <f t="shared" si="43"/>
        <v>0</v>
      </c>
      <c r="H761" s="122">
        <v>0.17092973620207999</v>
      </c>
      <c r="I761" s="86">
        <f t="shared" si="44"/>
        <v>0</v>
      </c>
      <c r="J761" s="122">
        <v>0.17092973620207999</v>
      </c>
      <c r="K761" s="86">
        <f t="shared" si="45"/>
        <v>0</v>
      </c>
      <c r="L761" s="122" t="str" cm="1">
        <f t="array" ref="L761">_xlfn.SWITCH(A761,
    "District of Columbia", _xlfn.XLOOKUP(R761, '2015 O3 Growth Surrogates'!A:A, '2015 O3 Growth Surrogates'!H:H),
    "Maryland", _xlfn.XLOOKUP(R761, '2015 O3 Growth Surrogates'!A:A, '2015 O3 Growth Surrogates'!I:I),
    "Virginia", _xlfn.XLOOKUP(R761, '2015 O3 Growth Surrogates'!A:A, '2015 O3 Growth Surrogates'!J:J)
)</f>
        <v>No Growth</v>
      </c>
      <c r="M761" s="133" cm="1">
        <f t="array" ref="M761">_xlfn.SWITCH(L761,
"Employment", INDEX('Coop GFs_CFs'!C:D, MATCH(B761,'Coop GFs_CFs'!B:B,0),1),
"Population", INDEX('Coop GFs_CFs'!E:F, MATCH(B761,'Coop GFs_CFs'!B:B,0),1),
"Household", INDEX('Coop GFs_CFs'!G:H, MATCH(B761,'Coop GFs_CFs'!B:B,0),1),
"VMT", INDEX('Coop GFs_CFs'!I:J, MATCH(B761,'Coop GFs_CFs'!B:B,0),1),
"Lane Mile", INDEX('Coop GFs_CFs'!K:L, MATCH(B761,'Coop GFs_CFs'!B:B,0),1),
"Gas Sales", INDEX('Coop GFs_CFs'!M:N, MATCH(B761,'Coop GFs_CFs'!B:B,0),1),
"No Growth", INDEX('Coop GFs_CFs'!O:P, MATCH(B761,'Coop GFs_CFs'!B:B,0),1)
)</f>
        <v>1</v>
      </c>
      <c r="N761" s="133" cm="1">
        <f t="array" ref="N761">_xlfn.SWITCH(L761,
"Employment", INDEX('Coop GFs_CFs'!C:D, MATCH(B761,'Coop GFs_CFs'!B:B,0),2),
"Population", INDEX('Coop GFs_CFs'!E:F, MATCH(B761,'Coop GFs_CFs'!B:B,0),2),
"Household", INDEX('Coop GFs_CFs'!G:H, MATCH(B761,'Coop GFs_CFs'!B:B,0),2),
"VMT", INDEX('Coop GFs_CFs'!I:J, MATCH(B761,'Coop GFs_CFs'!B:B,0),2),
"Lane Mile", INDEX('Coop GFs_CFs'!K:L, MATCH(B761,'Coop GFs_CFs'!B:B,0),2),
"Gas Sales", INDEX('Coop GFs_CFs'!M:N, MATCH(B761,'Coop GFs_CFs'!B:B,0),2),
"No Growth", INDEX('Coop GFs_CFs'!O:P, MATCH(B761,'Coop GFs_CFs'!B:B,0),2)
)</f>
        <v>1</v>
      </c>
      <c r="O761" s="133"/>
      <c r="P761" s="86">
        <f t="shared" si="41"/>
        <v>0</v>
      </c>
      <c r="Q761" s="86">
        <f t="shared" si="42"/>
        <v>0</v>
      </c>
      <c r="R761" s="156" t="s">
        <v>767</v>
      </c>
      <c r="S761" s="85" t="s">
        <v>446</v>
      </c>
      <c r="T761" s="85" t="s">
        <v>436</v>
      </c>
      <c r="U761" s="85" t="s">
        <v>444</v>
      </c>
      <c r="V761" s="85" t="s">
        <v>453</v>
      </c>
      <c r="W761" s="85" t="s">
        <v>768</v>
      </c>
      <c r="X761" s="85" t="s">
        <v>330</v>
      </c>
      <c r="Z761" s="42" t="s">
        <v>1258</v>
      </c>
      <c r="AA761"/>
    </row>
    <row r="762" spans="1:27" s="39" customFormat="1" x14ac:dyDescent="0.35">
      <c r="A762" s="85" t="s">
        <v>811</v>
      </c>
      <c r="B762" s="87">
        <v>51153</v>
      </c>
      <c r="C762" s="87" t="s">
        <v>12</v>
      </c>
      <c r="D762" s="86">
        <v>9.8869419470559994E-2</v>
      </c>
      <c r="E762" s="86">
        <f>SUMIFS('Burning_No Wildfires'!D:D, 'Burning_No Wildfires'!F:F, Z762)</f>
        <v>9.8869419470559994E-2</v>
      </c>
      <c r="F762" s="86">
        <f>SUMIFS('Burning_No Wildfires'!E:E, 'Burning_No Wildfires'!F:F, Z762)</f>
        <v>0</v>
      </c>
      <c r="G762" s="122">
        <f t="shared" si="43"/>
        <v>0</v>
      </c>
      <c r="H762" s="122">
        <v>9.8869419470559994E-2</v>
      </c>
      <c r="I762" s="86">
        <f t="shared" si="44"/>
        <v>0</v>
      </c>
      <c r="J762" s="122">
        <v>9.8869419470559994E-2</v>
      </c>
      <c r="K762" s="86">
        <f t="shared" si="45"/>
        <v>0</v>
      </c>
      <c r="L762" s="122" t="str" cm="1">
        <f t="array" ref="L762">_xlfn.SWITCH(A762,
    "District of Columbia", _xlfn.XLOOKUP(R762, '2015 O3 Growth Surrogates'!A:A, '2015 O3 Growth Surrogates'!H:H),
    "Maryland", _xlfn.XLOOKUP(R762, '2015 O3 Growth Surrogates'!A:A, '2015 O3 Growth Surrogates'!I:I),
    "Virginia", _xlfn.XLOOKUP(R762, '2015 O3 Growth Surrogates'!A:A, '2015 O3 Growth Surrogates'!J:J)
)</f>
        <v>No Growth</v>
      </c>
      <c r="M762" s="133" cm="1">
        <f t="array" ref="M762">_xlfn.SWITCH(L762,
"Employment", INDEX('Coop GFs_CFs'!C:D, MATCH(B762,'Coop GFs_CFs'!B:B,0),1),
"Population", INDEX('Coop GFs_CFs'!E:F, MATCH(B762,'Coop GFs_CFs'!B:B,0),1),
"Household", INDEX('Coop GFs_CFs'!G:H, MATCH(B762,'Coop GFs_CFs'!B:B,0),1),
"VMT", INDEX('Coop GFs_CFs'!I:J, MATCH(B762,'Coop GFs_CFs'!B:B,0),1),
"Lane Mile", INDEX('Coop GFs_CFs'!K:L, MATCH(B762,'Coop GFs_CFs'!B:B,0),1),
"Gas Sales", INDEX('Coop GFs_CFs'!M:N, MATCH(B762,'Coop GFs_CFs'!B:B,0),1),
"No Growth", INDEX('Coop GFs_CFs'!O:P, MATCH(B762,'Coop GFs_CFs'!B:B,0),1)
)</f>
        <v>1</v>
      </c>
      <c r="N762" s="133" cm="1">
        <f t="array" ref="N762">_xlfn.SWITCH(L762,
"Employment", INDEX('Coop GFs_CFs'!C:D, MATCH(B762,'Coop GFs_CFs'!B:B,0),2),
"Population", INDEX('Coop GFs_CFs'!E:F, MATCH(B762,'Coop GFs_CFs'!B:B,0),2),
"Household", INDEX('Coop GFs_CFs'!G:H, MATCH(B762,'Coop GFs_CFs'!B:B,0),2),
"VMT", INDEX('Coop GFs_CFs'!I:J, MATCH(B762,'Coop GFs_CFs'!B:B,0),2),
"Lane Mile", INDEX('Coop GFs_CFs'!K:L, MATCH(B762,'Coop GFs_CFs'!B:B,0),2),
"Gas Sales", INDEX('Coop GFs_CFs'!M:N, MATCH(B762,'Coop GFs_CFs'!B:B,0),2),
"No Growth", INDEX('Coop GFs_CFs'!O:P, MATCH(B762,'Coop GFs_CFs'!B:B,0),2)
)</f>
        <v>1</v>
      </c>
      <c r="O762" s="133"/>
      <c r="P762" s="86">
        <f t="shared" si="41"/>
        <v>0</v>
      </c>
      <c r="Q762" s="86">
        <f t="shared" si="42"/>
        <v>0</v>
      </c>
      <c r="R762" s="156" t="s">
        <v>767</v>
      </c>
      <c r="S762" s="85" t="s">
        <v>446</v>
      </c>
      <c r="T762" s="85" t="s">
        <v>436</v>
      </c>
      <c r="U762" s="85" t="s">
        <v>444</v>
      </c>
      <c r="V762" s="85" t="s">
        <v>453</v>
      </c>
      <c r="W762" s="85" t="s">
        <v>768</v>
      </c>
      <c r="X762" s="85" t="s">
        <v>330</v>
      </c>
      <c r="Z762" s="42" t="s">
        <v>1266</v>
      </c>
      <c r="AA762"/>
    </row>
    <row r="763" spans="1:27" s="39" customFormat="1" x14ac:dyDescent="0.35">
      <c r="A763" s="85" t="s">
        <v>497</v>
      </c>
      <c r="B763" s="87">
        <v>24009</v>
      </c>
      <c r="C763" s="87" t="s">
        <v>10</v>
      </c>
      <c r="D763" s="86">
        <v>0.53987980836264804</v>
      </c>
      <c r="E763" s="86">
        <f>SUMIFS('Ratios_MARAMA-VA'!T:T, 'Ratios_MARAMA-VA'!AA:AA, Z763)</f>
        <v>0.53987980836202198</v>
      </c>
      <c r="F763" s="86">
        <f>SUMIFS('Ratios_MARAMA-VA'!J:J, 'Ratios_MARAMA-VA'!AA:AA, Z763)</f>
        <v>5.4232378698651203E-4</v>
      </c>
      <c r="G763" s="122">
        <f t="shared" si="43"/>
        <v>1.0045268939246033E-3</v>
      </c>
      <c r="H763" s="122">
        <v>0.53987980836264804</v>
      </c>
      <c r="I763" s="86">
        <v>5.4232378698714097E-4</v>
      </c>
      <c r="J763" s="122">
        <v>0.53987980836264804</v>
      </c>
      <c r="K763" s="86">
        <v>5.4232378698714097E-4</v>
      </c>
      <c r="L763" s="122" t="str" cm="1">
        <f t="array" ref="L763">_xlfn.SWITCH(A763,
    "District of Columbia", _xlfn.XLOOKUP(R763, '2015 O3 Growth Surrogates'!A:A, '2015 O3 Growth Surrogates'!H:H),
    "Maryland", _xlfn.XLOOKUP(R763, '2015 O3 Growth Surrogates'!A:A, '2015 O3 Growth Surrogates'!I:I),
    "Virginia", _xlfn.XLOOKUP(R763, '2015 O3 Growth Surrogates'!A:A, '2015 O3 Growth Surrogates'!J:J)
)</f>
        <v>Household</v>
      </c>
      <c r="M763" s="133" cm="1">
        <f t="array" ref="M763">_xlfn.SWITCH(L763,
"Employment", INDEX('Coop GFs_CFs'!C:D, MATCH(B763,'Coop GFs_CFs'!B:B,0),1),
"Population", INDEX('Coop GFs_CFs'!E:F, MATCH(B763,'Coop GFs_CFs'!B:B,0),1),
"Household", INDEX('Coop GFs_CFs'!G:H, MATCH(B763,'Coop GFs_CFs'!B:B,0),1),
"VMT", INDEX('Coop GFs_CFs'!I:J, MATCH(B763,'Coop GFs_CFs'!B:B,0),1),
"Lane Mile", INDEX('Coop GFs_CFs'!K:L, MATCH(B763,'Coop GFs_CFs'!B:B,0),1),
"Gas Sales", INDEX('Coop GFs_CFs'!M:N, MATCH(B763,'Coop GFs_CFs'!B:B,0),1),
"No Growth", INDEX('Coop GFs_CFs'!O:P, MATCH(B763,'Coop GFs_CFs'!B:B,0),1)
)</f>
        <v>1.0717053327861332</v>
      </c>
      <c r="N763" s="133" cm="1">
        <f t="array" ref="N763">_xlfn.SWITCH(L763,
"Employment", INDEX('Coop GFs_CFs'!C:D, MATCH(B763,'Coop GFs_CFs'!B:B,0),2),
"Population", INDEX('Coop GFs_CFs'!E:F, MATCH(B763,'Coop GFs_CFs'!B:B,0),2),
"Household", INDEX('Coop GFs_CFs'!G:H, MATCH(B763,'Coop GFs_CFs'!B:B,0),2),
"VMT", INDEX('Coop GFs_CFs'!I:J, MATCH(B763,'Coop GFs_CFs'!B:B,0),2),
"Lane Mile", INDEX('Coop GFs_CFs'!K:L, MATCH(B763,'Coop GFs_CFs'!B:B,0),2),
"Gas Sales", INDEX('Coop GFs_CFs'!M:N, MATCH(B763,'Coop GFs_CFs'!B:B,0),2),
"No Growth", INDEX('Coop GFs_CFs'!O:P, MATCH(B763,'Coop GFs_CFs'!B:B,0),2)
)</f>
        <v>1.0941988750211236</v>
      </c>
      <c r="O763" s="133"/>
      <c r="P763" s="86">
        <f t="shared" si="41"/>
        <v>5.8121129461021588E-4</v>
      </c>
      <c r="Q763" s="86">
        <f t="shared" si="42"/>
        <v>5.9341007761783691E-4</v>
      </c>
      <c r="R763" s="156" t="s">
        <v>771</v>
      </c>
      <c r="S763" s="85" t="s">
        <v>446</v>
      </c>
      <c r="T763" s="85" t="s">
        <v>436</v>
      </c>
      <c r="U763" s="85" t="s">
        <v>444</v>
      </c>
      <c r="V763" s="85" t="s">
        <v>453</v>
      </c>
      <c r="W763" s="85" t="s">
        <v>772</v>
      </c>
      <c r="X763" s="85" t="s">
        <v>330</v>
      </c>
      <c r="Z763" s="42" t="s">
        <v>1945</v>
      </c>
      <c r="AA763"/>
    </row>
    <row r="764" spans="1:27" s="39" customFormat="1" x14ac:dyDescent="0.35">
      <c r="A764" s="85" t="s">
        <v>497</v>
      </c>
      <c r="B764" s="87">
        <v>24009</v>
      </c>
      <c r="C764" s="87" t="s">
        <v>12</v>
      </c>
      <c r="D764" s="86">
        <v>18.193946786402901</v>
      </c>
      <c r="E764" s="86">
        <f>SUMIFS('Ratios_MARAMA-VA'!T:T, 'Ratios_MARAMA-VA'!AA:AA, Z764)</f>
        <v>18.193946786381701</v>
      </c>
      <c r="F764" s="86">
        <f>SUMIFS('Ratios_MARAMA-VA'!J:J, 'Ratios_MARAMA-VA'!AA:AA, Z764)</f>
        <v>1.8276308853553701E-2</v>
      </c>
      <c r="G764" s="122">
        <f t="shared" si="43"/>
        <v>1.0045268939246129E-3</v>
      </c>
      <c r="H764" s="122">
        <v>18.193946786402901</v>
      </c>
      <c r="I764" s="86">
        <v>1.8276308853574997E-2</v>
      </c>
      <c r="J764" s="122">
        <v>18.193946786402901</v>
      </c>
      <c r="K764" s="86">
        <v>1.8276308853574997E-2</v>
      </c>
      <c r="L764" s="122" t="str" cm="1">
        <f t="array" ref="L764">_xlfn.SWITCH(A764,
    "District of Columbia", _xlfn.XLOOKUP(R764, '2015 O3 Growth Surrogates'!A:A, '2015 O3 Growth Surrogates'!H:H),
    "Maryland", _xlfn.XLOOKUP(R764, '2015 O3 Growth Surrogates'!A:A, '2015 O3 Growth Surrogates'!I:I),
    "Virginia", _xlfn.XLOOKUP(R764, '2015 O3 Growth Surrogates'!A:A, '2015 O3 Growth Surrogates'!J:J)
)</f>
        <v>Household</v>
      </c>
      <c r="M764" s="133" cm="1">
        <f t="array" ref="M764">_xlfn.SWITCH(L764,
"Employment", INDEX('Coop GFs_CFs'!C:D, MATCH(B764,'Coop GFs_CFs'!B:B,0),1),
"Population", INDEX('Coop GFs_CFs'!E:F, MATCH(B764,'Coop GFs_CFs'!B:B,0),1),
"Household", INDEX('Coop GFs_CFs'!G:H, MATCH(B764,'Coop GFs_CFs'!B:B,0),1),
"VMT", INDEX('Coop GFs_CFs'!I:J, MATCH(B764,'Coop GFs_CFs'!B:B,0),1),
"Lane Mile", INDEX('Coop GFs_CFs'!K:L, MATCH(B764,'Coop GFs_CFs'!B:B,0),1),
"Gas Sales", INDEX('Coop GFs_CFs'!M:N, MATCH(B764,'Coop GFs_CFs'!B:B,0),1),
"No Growth", INDEX('Coop GFs_CFs'!O:P, MATCH(B764,'Coop GFs_CFs'!B:B,0),1)
)</f>
        <v>1.0717053327861332</v>
      </c>
      <c r="N764" s="133" cm="1">
        <f t="array" ref="N764">_xlfn.SWITCH(L764,
"Employment", INDEX('Coop GFs_CFs'!C:D, MATCH(B764,'Coop GFs_CFs'!B:B,0),2),
"Population", INDEX('Coop GFs_CFs'!E:F, MATCH(B764,'Coop GFs_CFs'!B:B,0),2),
"Household", INDEX('Coop GFs_CFs'!G:H, MATCH(B764,'Coop GFs_CFs'!B:B,0),2),
"VMT", INDEX('Coop GFs_CFs'!I:J, MATCH(B764,'Coop GFs_CFs'!B:B,0),2),
"Lane Mile", INDEX('Coop GFs_CFs'!K:L, MATCH(B764,'Coop GFs_CFs'!B:B,0),2),
"Gas Sales", INDEX('Coop GFs_CFs'!M:N, MATCH(B764,'Coop GFs_CFs'!B:B,0),2),
"No Growth", INDEX('Coop GFs_CFs'!O:P, MATCH(B764,'Coop GFs_CFs'!B:B,0),2)
)</f>
        <v>1.0941988750211236</v>
      </c>
      <c r="O764" s="133"/>
      <c r="P764" s="86">
        <f t="shared" si="41"/>
        <v>1.9586817661999923E-2</v>
      </c>
      <c r="Q764" s="86">
        <f t="shared" si="42"/>
        <v>1.9997916587097059E-2</v>
      </c>
      <c r="R764" s="156" t="s">
        <v>771</v>
      </c>
      <c r="S764" s="85" t="s">
        <v>446</v>
      </c>
      <c r="T764" s="85" t="s">
        <v>436</v>
      </c>
      <c r="U764" s="85" t="s">
        <v>444</v>
      </c>
      <c r="V764" s="85" t="s">
        <v>453</v>
      </c>
      <c r="W764" s="85" t="s">
        <v>772</v>
      </c>
      <c r="X764" s="85" t="s">
        <v>330</v>
      </c>
      <c r="Z764" s="42" t="s">
        <v>1953</v>
      </c>
      <c r="AA764"/>
    </row>
    <row r="765" spans="1:27" s="39" customFormat="1" x14ac:dyDescent="0.35">
      <c r="A765" s="85" t="s">
        <v>497</v>
      </c>
      <c r="B765" s="87">
        <v>24017</v>
      </c>
      <c r="C765" s="87" t="s">
        <v>10</v>
      </c>
      <c r="D765" s="86">
        <v>0.81072369484255102</v>
      </c>
      <c r="E765" s="86">
        <f>SUMIFS('Ratios_MARAMA-VA'!T:T, 'Ratios_MARAMA-VA'!AA:AA, Z765)</f>
        <v>0.810723694841611</v>
      </c>
      <c r="F765" s="86">
        <f>SUMIFS('Ratios_MARAMA-VA'!J:J, 'Ratios_MARAMA-VA'!AA:AA, Z765)</f>
        <v>8.1439375501032602E-4</v>
      </c>
      <c r="G765" s="122">
        <f t="shared" si="43"/>
        <v>1.004526893924609E-3</v>
      </c>
      <c r="H765" s="122">
        <v>0.81072369484255102</v>
      </c>
      <c r="I765" s="86">
        <v>8.1439375501127036E-4</v>
      </c>
      <c r="J765" s="122">
        <v>0.81072369484255102</v>
      </c>
      <c r="K765" s="86">
        <v>8.1439375501127036E-4</v>
      </c>
      <c r="L765" s="122" t="str" cm="1">
        <f t="array" ref="L765">_xlfn.SWITCH(A765,
    "District of Columbia", _xlfn.XLOOKUP(R765, '2015 O3 Growth Surrogates'!A:A, '2015 O3 Growth Surrogates'!H:H),
    "Maryland", _xlfn.XLOOKUP(R765, '2015 O3 Growth Surrogates'!A:A, '2015 O3 Growth Surrogates'!I:I),
    "Virginia", _xlfn.XLOOKUP(R765, '2015 O3 Growth Surrogates'!A:A, '2015 O3 Growth Surrogates'!J:J)
)</f>
        <v>Household</v>
      </c>
      <c r="M765" s="133" cm="1">
        <f t="array" ref="M765">_xlfn.SWITCH(L765,
"Employment", INDEX('Coop GFs_CFs'!C:D, MATCH(B765,'Coop GFs_CFs'!B:B,0),1),
"Population", INDEX('Coop GFs_CFs'!E:F, MATCH(B765,'Coop GFs_CFs'!B:B,0),1),
"Household", INDEX('Coop GFs_CFs'!G:H, MATCH(B765,'Coop GFs_CFs'!B:B,0),1),
"VMT", INDEX('Coop GFs_CFs'!I:J, MATCH(B765,'Coop GFs_CFs'!B:B,0),1),
"Lane Mile", INDEX('Coop GFs_CFs'!K:L, MATCH(B765,'Coop GFs_CFs'!B:B,0),1),
"Gas Sales", INDEX('Coop GFs_CFs'!M:N, MATCH(B765,'Coop GFs_CFs'!B:B,0),1),
"No Growth", INDEX('Coop GFs_CFs'!O:P, MATCH(B765,'Coop GFs_CFs'!B:B,0),1)
)</f>
        <v>1.1901345613926138</v>
      </c>
      <c r="N765" s="133" cm="1">
        <f t="array" ref="N765">_xlfn.SWITCH(L765,
"Employment", INDEX('Coop GFs_CFs'!C:D, MATCH(B765,'Coop GFs_CFs'!B:B,0),2),
"Population", INDEX('Coop GFs_CFs'!E:F, MATCH(B765,'Coop GFs_CFs'!B:B,0),2),
"Household", INDEX('Coop GFs_CFs'!G:H, MATCH(B765,'Coop GFs_CFs'!B:B,0),2),
"VMT", INDEX('Coop GFs_CFs'!I:J, MATCH(B765,'Coop GFs_CFs'!B:B,0),2),
"Lane Mile", INDEX('Coop GFs_CFs'!K:L, MATCH(B765,'Coop GFs_CFs'!B:B,0),2),
"Gas Sales", INDEX('Coop GFs_CFs'!M:N, MATCH(B765,'Coop GFs_CFs'!B:B,0),2),
"No Growth", INDEX('Coop GFs_CFs'!O:P, MATCH(B765,'Coop GFs_CFs'!B:B,0),2)
)</f>
        <v>1.2607033014443205</v>
      </c>
      <c r="O765" s="133"/>
      <c r="P765" s="86">
        <f t="shared" si="41"/>
        <v>9.6923815442009811E-4</v>
      </c>
      <c r="Q765" s="86">
        <f t="shared" si="42"/>
        <v>1.0267088956171552E-3</v>
      </c>
      <c r="R765" s="156" t="s">
        <v>771</v>
      </c>
      <c r="S765" s="85" t="s">
        <v>446</v>
      </c>
      <c r="T765" s="85" t="s">
        <v>436</v>
      </c>
      <c r="U765" s="85" t="s">
        <v>444</v>
      </c>
      <c r="V765" s="85" t="s">
        <v>453</v>
      </c>
      <c r="W765" s="85" t="s">
        <v>772</v>
      </c>
      <c r="X765" s="85" t="s">
        <v>330</v>
      </c>
      <c r="Z765" s="42" t="s">
        <v>1946</v>
      </c>
      <c r="AA765"/>
    </row>
    <row r="766" spans="1:27" s="39" customFormat="1" x14ac:dyDescent="0.35">
      <c r="A766" s="85" t="s">
        <v>497</v>
      </c>
      <c r="B766" s="87">
        <v>24017</v>
      </c>
      <c r="C766" s="87" t="s">
        <v>12</v>
      </c>
      <c r="D766" s="86">
        <v>27.321390290718998</v>
      </c>
      <c r="E766" s="86">
        <f>SUMIFS('Ratios_MARAMA-VA'!T:T, 'Ratios_MARAMA-VA'!AA:AA, Z766)</f>
        <v>27.3213902906874</v>
      </c>
      <c r="F766" s="86">
        <f>SUMIFS('Ratios_MARAMA-VA'!J:J, 'Ratios_MARAMA-VA'!AA:AA, Z766)</f>
        <v>2.7445071326406001E-2</v>
      </c>
      <c r="G766" s="122">
        <f t="shared" si="43"/>
        <v>1.0045268939246023E-3</v>
      </c>
      <c r="H766" s="122">
        <v>27.321390290718998</v>
      </c>
      <c r="I766" s="86">
        <v>2.7445071326437739E-2</v>
      </c>
      <c r="J766" s="122">
        <v>27.321390290718998</v>
      </c>
      <c r="K766" s="86">
        <v>2.7445071326437739E-2</v>
      </c>
      <c r="L766" s="122" t="str" cm="1">
        <f t="array" ref="L766">_xlfn.SWITCH(A766,
    "District of Columbia", _xlfn.XLOOKUP(R766, '2015 O3 Growth Surrogates'!A:A, '2015 O3 Growth Surrogates'!H:H),
    "Maryland", _xlfn.XLOOKUP(R766, '2015 O3 Growth Surrogates'!A:A, '2015 O3 Growth Surrogates'!I:I),
    "Virginia", _xlfn.XLOOKUP(R766, '2015 O3 Growth Surrogates'!A:A, '2015 O3 Growth Surrogates'!J:J)
)</f>
        <v>Household</v>
      </c>
      <c r="M766" s="133" cm="1">
        <f t="array" ref="M766">_xlfn.SWITCH(L766,
"Employment", INDEX('Coop GFs_CFs'!C:D, MATCH(B766,'Coop GFs_CFs'!B:B,0),1),
"Population", INDEX('Coop GFs_CFs'!E:F, MATCH(B766,'Coop GFs_CFs'!B:B,0),1),
"Household", INDEX('Coop GFs_CFs'!G:H, MATCH(B766,'Coop GFs_CFs'!B:B,0),1),
"VMT", INDEX('Coop GFs_CFs'!I:J, MATCH(B766,'Coop GFs_CFs'!B:B,0),1),
"Lane Mile", INDEX('Coop GFs_CFs'!K:L, MATCH(B766,'Coop GFs_CFs'!B:B,0),1),
"Gas Sales", INDEX('Coop GFs_CFs'!M:N, MATCH(B766,'Coop GFs_CFs'!B:B,0),1),
"No Growth", INDEX('Coop GFs_CFs'!O:P, MATCH(B766,'Coop GFs_CFs'!B:B,0),1)
)</f>
        <v>1.1901345613926138</v>
      </c>
      <c r="N766" s="133" cm="1">
        <f t="array" ref="N766">_xlfn.SWITCH(L766,
"Employment", INDEX('Coop GFs_CFs'!C:D, MATCH(B766,'Coop GFs_CFs'!B:B,0),2),
"Population", INDEX('Coop GFs_CFs'!E:F, MATCH(B766,'Coop GFs_CFs'!B:B,0),2),
"Household", INDEX('Coop GFs_CFs'!G:H, MATCH(B766,'Coop GFs_CFs'!B:B,0),2),
"VMT", INDEX('Coop GFs_CFs'!I:J, MATCH(B766,'Coop GFs_CFs'!B:B,0),2),
"Lane Mile", INDEX('Coop GFs_CFs'!K:L, MATCH(B766,'Coop GFs_CFs'!B:B,0),2),
"Gas Sales", INDEX('Coop GFs_CFs'!M:N, MATCH(B766,'Coop GFs_CFs'!B:B,0),2),
"No Growth", INDEX('Coop GFs_CFs'!O:P, MATCH(B766,'Coop GFs_CFs'!B:B,0),2)
)</f>
        <v>1.2607033014443205</v>
      </c>
      <c r="O766" s="133"/>
      <c r="P766" s="86">
        <f t="shared" si="41"/>
        <v>3.2663327925441209E-2</v>
      </c>
      <c r="Q766" s="86">
        <f t="shared" si="42"/>
        <v>3.4600092029574904E-2</v>
      </c>
      <c r="R766" s="156" t="s">
        <v>771</v>
      </c>
      <c r="S766" s="85" t="s">
        <v>446</v>
      </c>
      <c r="T766" s="85" t="s">
        <v>436</v>
      </c>
      <c r="U766" s="85" t="s">
        <v>444</v>
      </c>
      <c r="V766" s="85" t="s">
        <v>453</v>
      </c>
      <c r="W766" s="85" t="s">
        <v>772</v>
      </c>
      <c r="X766" s="85" t="s">
        <v>330</v>
      </c>
      <c r="Z766" s="42" t="s">
        <v>1954</v>
      </c>
      <c r="AA766"/>
    </row>
    <row r="767" spans="1:27" s="39" customFormat="1" x14ac:dyDescent="0.35">
      <c r="A767" s="85" t="s">
        <v>497</v>
      </c>
      <c r="B767" s="87">
        <v>24021</v>
      </c>
      <c r="C767" s="87" t="s">
        <v>10</v>
      </c>
      <c r="D767" s="86">
        <v>1.2654851541758201</v>
      </c>
      <c r="E767" s="86">
        <f>SUMIFS('Ratios_MARAMA-VA'!T:T, 'Ratios_MARAMA-VA'!AA:AA, Z767)</f>
        <v>1.2654851541743499</v>
      </c>
      <c r="F767" s="86">
        <f>SUMIFS('Ratios_MARAMA-VA'!J:J, 'Ratios_MARAMA-VA'!AA:AA, Z767)</f>
        <v>1.2712138712304599E-3</v>
      </c>
      <c r="G767" s="122">
        <f t="shared" si="43"/>
        <v>1.0045268939246053E-3</v>
      </c>
      <c r="H767" s="122">
        <v>1.2654851541758201</v>
      </c>
      <c r="I767" s="86">
        <v>1.2712138712319368E-3</v>
      </c>
      <c r="J767" s="122">
        <v>1.2654851541758201</v>
      </c>
      <c r="K767" s="86">
        <v>1.2712138712319368E-3</v>
      </c>
      <c r="L767" s="122" t="str" cm="1">
        <f t="array" ref="L767">_xlfn.SWITCH(A767,
    "District of Columbia", _xlfn.XLOOKUP(R767, '2015 O3 Growth Surrogates'!A:A, '2015 O3 Growth Surrogates'!H:H),
    "Maryland", _xlfn.XLOOKUP(R767, '2015 O3 Growth Surrogates'!A:A, '2015 O3 Growth Surrogates'!I:I),
    "Virginia", _xlfn.XLOOKUP(R767, '2015 O3 Growth Surrogates'!A:A, '2015 O3 Growth Surrogates'!J:J)
)</f>
        <v>Household</v>
      </c>
      <c r="M767" s="133" cm="1">
        <f t="array" ref="M767">_xlfn.SWITCH(L767,
"Employment", INDEX('Coop GFs_CFs'!C:D, MATCH(B767,'Coop GFs_CFs'!B:B,0),1),
"Population", INDEX('Coop GFs_CFs'!E:F, MATCH(B767,'Coop GFs_CFs'!B:B,0),1),
"Household", INDEX('Coop GFs_CFs'!G:H, MATCH(B767,'Coop GFs_CFs'!B:B,0),1),
"VMT", INDEX('Coop GFs_CFs'!I:J, MATCH(B767,'Coop GFs_CFs'!B:B,0),1),
"Lane Mile", INDEX('Coop GFs_CFs'!K:L, MATCH(B767,'Coop GFs_CFs'!B:B,0),1),
"Gas Sales", INDEX('Coop GFs_CFs'!M:N, MATCH(B767,'Coop GFs_CFs'!B:B,0),1),
"No Growth", INDEX('Coop GFs_CFs'!O:P, MATCH(B767,'Coop GFs_CFs'!B:B,0),1)
)</f>
        <v>1.1641130653464411</v>
      </c>
      <c r="N767" s="133" cm="1">
        <f t="array" ref="N767">_xlfn.SWITCH(L767,
"Employment", INDEX('Coop GFs_CFs'!C:D, MATCH(B767,'Coop GFs_CFs'!B:B,0),2),
"Population", INDEX('Coop GFs_CFs'!E:F, MATCH(B767,'Coop GFs_CFs'!B:B,0),2),
"Household", INDEX('Coop GFs_CFs'!G:H, MATCH(B767,'Coop GFs_CFs'!B:B,0),2),
"VMT", INDEX('Coop GFs_CFs'!I:J, MATCH(B767,'Coop GFs_CFs'!B:B,0),2),
"Lane Mile", INDEX('Coop GFs_CFs'!K:L, MATCH(B767,'Coop GFs_CFs'!B:B,0),2),
"Gas Sales", INDEX('Coop GFs_CFs'!M:N, MATCH(B767,'Coop GFs_CFs'!B:B,0),2),
"No Growth", INDEX('Coop GFs_CFs'!O:P, MATCH(B767,'Coop GFs_CFs'!B:B,0),2)
)</f>
        <v>1.2555086048546673</v>
      </c>
      <c r="O767" s="133"/>
      <c r="P767" s="86">
        <f t="shared" si="41"/>
        <v>1.4798366763490067E-3</v>
      </c>
      <c r="Q767" s="86">
        <f t="shared" si="42"/>
        <v>1.5960199539404554E-3</v>
      </c>
      <c r="R767" s="156" t="s">
        <v>771</v>
      </c>
      <c r="S767" s="85" t="s">
        <v>446</v>
      </c>
      <c r="T767" s="85" t="s">
        <v>436</v>
      </c>
      <c r="U767" s="85" t="s">
        <v>444</v>
      </c>
      <c r="V767" s="85" t="s">
        <v>453</v>
      </c>
      <c r="W767" s="85" t="s">
        <v>772</v>
      </c>
      <c r="X767" s="85" t="s">
        <v>330</v>
      </c>
      <c r="Z767" s="42" t="s">
        <v>1947</v>
      </c>
      <c r="AA767"/>
    </row>
    <row r="768" spans="1:27" s="39" customFormat="1" x14ac:dyDescent="0.35">
      <c r="A768" s="85" t="s">
        <v>497</v>
      </c>
      <c r="B768" s="87">
        <v>24021</v>
      </c>
      <c r="C768" s="87" t="s">
        <v>12</v>
      </c>
      <c r="D768" s="86">
        <v>42.646848536487603</v>
      </c>
      <c r="E768" s="86">
        <f>SUMIFS('Ratios_MARAMA-VA'!T:T, 'Ratios_MARAMA-VA'!AA:AA, Z768)</f>
        <v>42.646848536438</v>
      </c>
      <c r="F768" s="86">
        <f>SUMIFS('Ratios_MARAMA-VA'!J:J, 'Ratios_MARAMA-VA'!AA:AA, Z768)</f>
        <v>4.2839906295981001E-2</v>
      </c>
      <c r="G768" s="122">
        <f t="shared" si="43"/>
        <v>1.0045268939246014E-3</v>
      </c>
      <c r="H768" s="122">
        <v>42.646848536487603</v>
      </c>
      <c r="I768" s="86">
        <v>4.2839906296030822E-2</v>
      </c>
      <c r="J768" s="122">
        <v>42.646848536487603</v>
      </c>
      <c r="K768" s="86">
        <v>4.2839906296030822E-2</v>
      </c>
      <c r="L768" s="122" t="str" cm="1">
        <f t="array" ref="L768">_xlfn.SWITCH(A768,
    "District of Columbia", _xlfn.XLOOKUP(R768, '2015 O3 Growth Surrogates'!A:A, '2015 O3 Growth Surrogates'!H:H),
    "Maryland", _xlfn.XLOOKUP(R768, '2015 O3 Growth Surrogates'!A:A, '2015 O3 Growth Surrogates'!I:I),
    "Virginia", _xlfn.XLOOKUP(R768, '2015 O3 Growth Surrogates'!A:A, '2015 O3 Growth Surrogates'!J:J)
)</f>
        <v>Household</v>
      </c>
      <c r="M768" s="133" cm="1">
        <f t="array" ref="M768">_xlfn.SWITCH(L768,
"Employment", INDEX('Coop GFs_CFs'!C:D, MATCH(B768,'Coop GFs_CFs'!B:B,0),1),
"Population", INDEX('Coop GFs_CFs'!E:F, MATCH(B768,'Coop GFs_CFs'!B:B,0),1),
"Household", INDEX('Coop GFs_CFs'!G:H, MATCH(B768,'Coop GFs_CFs'!B:B,0),1),
"VMT", INDEX('Coop GFs_CFs'!I:J, MATCH(B768,'Coop GFs_CFs'!B:B,0),1),
"Lane Mile", INDEX('Coop GFs_CFs'!K:L, MATCH(B768,'Coop GFs_CFs'!B:B,0),1),
"Gas Sales", INDEX('Coop GFs_CFs'!M:N, MATCH(B768,'Coop GFs_CFs'!B:B,0),1),
"No Growth", INDEX('Coop GFs_CFs'!O:P, MATCH(B768,'Coop GFs_CFs'!B:B,0),1)
)</f>
        <v>1.1641130653464411</v>
      </c>
      <c r="N768" s="133" cm="1">
        <f t="array" ref="N768">_xlfn.SWITCH(L768,
"Employment", INDEX('Coop GFs_CFs'!C:D, MATCH(B768,'Coop GFs_CFs'!B:B,0),2),
"Population", INDEX('Coop GFs_CFs'!E:F, MATCH(B768,'Coop GFs_CFs'!B:B,0),2),
"Household", INDEX('Coop GFs_CFs'!G:H, MATCH(B768,'Coop GFs_CFs'!B:B,0),2),
"VMT", INDEX('Coop GFs_CFs'!I:J, MATCH(B768,'Coop GFs_CFs'!B:B,0),2),
"Lane Mile", INDEX('Coop GFs_CFs'!K:L, MATCH(B768,'Coop GFs_CFs'!B:B,0),2),
"Gas Sales", INDEX('Coop GFs_CFs'!M:N, MATCH(B768,'Coop GFs_CFs'!B:B,0),2),
"No Growth", INDEX('Coop GFs_CFs'!O:P, MATCH(B768,'Coop GFs_CFs'!B:B,0),2)
)</f>
        <v>1.2555086048546673</v>
      </c>
      <c r="O768" s="133"/>
      <c r="P768" s="86">
        <f t="shared" si="41"/>
        <v>4.9870494637368742E-2</v>
      </c>
      <c r="Q768" s="86">
        <f t="shared" si="42"/>
        <v>5.3785870985771783E-2</v>
      </c>
      <c r="R768" s="156" t="s">
        <v>771</v>
      </c>
      <c r="S768" s="85" t="s">
        <v>446</v>
      </c>
      <c r="T768" s="85" t="s">
        <v>436</v>
      </c>
      <c r="U768" s="85" t="s">
        <v>444</v>
      </c>
      <c r="V768" s="85" t="s">
        <v>453</v>
      </c>
      <c r="W768" s="85" t="s">
        <v>772</v>
      </c>
      <c r="X768" s="85" t="s">
        <v>330</v>
      </c>
      <c r="Z768" s="42" t="s">
        <v>1955</v>
      </c>
      <c r="AA768"/>
    </row>
    <row r="769" spans="1:27" s="39" customFormat="1" x14ac:dyDescent="0.35">
      <c r="A769" s="85" t="s">
        <v>497</v>
      </c>
      <c r="B769" s="87">
        <v>24031</v>
      </c>
      <c r="C769" s="87" t="s">
        <v>10</v>
      </c>
      <c r="D769" s="86">
        <v>0.21357924958879501</v>
      </c>
      <c r="E769" s="86">
        <f>SUMIFS('Ratios_MARAMA-VA'!T:T, 'Ratios_MARAMA-VA'!AA:AA, Z769)</f>
        <v>0.21357924958854699</v>
      </c>
      <c r="F769" s="86">
        <f>SUMIFS('Ratios_MARAMA-VA'!J:J, 'Ratios_MARAMA-VA'!AA:AA, Z769)</f>
        <v>2.1454610019593101E-4</v>
      </c>
      <c r="G769" s="122">
        <f t="shared" si="43"/>
        <v>1.0045268939246046E-3</v>
      </c>
      <c r="H769" s="122">
        <v>0.21357924958879501</v>
      </c>
      <c r="I769" s="86">
        <v>2.1454610019618016E-4</v>
      </c>
      <c r="J769" s="122">
        <v>0.21357924958879501</v>
      </c>
      <c r="K769" s="86">
        <v>2.1454610019618016E-4</v>
      </c>
      <c r="L769" s="122" t="str" cm="1">
        <f t="array" ref="L769">_xlfn.SWITCH(A769,
    "District of Columbia", _xlfn.XLOOKUP(R769, '2015 O3 Growth Surrogates'!A:A, '2015 O3 Growth Surrogates'!H:H),
    "Maryland", _xlfn.XLOOKUP(R769, '2015 O3 Growth Surrogates'!A:A, '2015 O3 Growth Surrogates'!I:I),
    "Virginia", _xlfn.XLOOKUP(R769, '2015 O3 Growth Surrogates'!A:A, '2015 O3 Growth Surrogates'!J:J)
)</f>
        <v>Household</v>
      </c>
      <c r="M769" s="133" cm="1">
        <f t="array" ref="M769">_xlfn.SWITCH(L769,
"Employment", INDEX('Coop GFs_CFs'!C:D, MATCH(B769,'Coop GFs_CFs'!B:B,0),1),
"Population", INDEX('Coop GFs_CFs'!E:F, MATCH(B769,'Coop GFs_CFs'!B:B,0),1),
"Household", INDEX('Coop GFs_CFs'!G:H, MATCH(B769,'Coop GFs_CFs'!B:B,0),1),
"VMT", INDEX('Coop GFs_CFs'!I:J, MATCH(B769,'Coop GFs_CFs'!B:B,0),1),
"Lane Mile", INDEX('Coop GFs_CFs'!K:L, MATCH(B769,'Coop GFs_CFs'!B:B,0),1),
"Gas Sales", INDEX('Coop GFs_CFs'!M:N, MATCH(B769,'Coop GFs_CFs'!B:B,0),1),
"No Growth", INDEX('Coop GFs_CFs'!O:P, MATCH(B769,'Coop GFs_CFs'!B:B,0),1)
)</f>
        <v>1.0822577125548798</v>
      </c>
      <c r="N769" s="133" cm="1">
        <f t="array" ref="N769">_xlfn.SWITCH(L769,
"Employment", INDEX('Coop GFs_CFs'!C:D, MATCH(B769,'Coop GFs_CFs'!B:B,0),2),
"Population", INDEX('Coop GFs_CFs'!E:F, MATCH(B769,'Coop GFs_CFs'!B:B,0),2),
"Household", INDEX('Coop GFs_CFs'!G:H, MATCH(B769,'Coop GFs_CFs'!B:B,0),2),
"VMT", INDEX('Coop GFs_CFs'!I:J, MATCH(B769,'Coop GFs_CFs'!B:B,0),2),
"Lane Mile", INDEX('Coop GFs_CFs'!K:L, MATCH(B769,'Coop GFs_CFs'!B:B,0),2),
"Gas Sales", INDEX('Coop GFs_CFs'!M:N, MATCH(B769,'Coop GFs_CFs'!B:B,0),2),
"No Growth", INDEX('Coop GFs_CFs'!O:P, MATCH(B769,'Coop GFs_CFs'!B:B,0),2)
)</f>
        <v>1.1254828731122657</v>
      </c>
      <c r="O769" s="133"/>
      <c r="P769" s="86">
        <f t="shared" si="41"/>
        <v>2.3219417163561834E-4</v>
      </c>
      <c r="Q769" s="86">
        <f t="shared" si="42"/>
        <v>2.4146796126354845E-4</v>
      </c>
      <c r="R769" s="156" t="s">
        <v>771</v>
      </c>
      <c r="S769" s="85" t="s">
        <v>446</v>
      </c>
      <c r="T769" s="85" t="s">
        <v>436</v>
      </c>
      <c r="U769" s="85" t="s">
        <v>444</v>
      </c>
      <c r="V769" s="85" t="s">
        <v>453</v>
      </c>
      <c r="W769" s="85" t="s">
        <v>772</v>
      </c>
      <c r="X769" s="85" t="s">
        <v>330</v>
      </c>
      <c r="Z769" s="42" t="s">
        <v>1948</v>
      </c>
      <c r="AA769"/>
    </row>
    <row r="770" spans="1:27" s="39" customFormat="1" x14ac:dyDescent="0.35">
      <c r="A770" s="85" t="s">
        <v>497</v>
      </c>
      <c r="B770" s="87">
        <v>24031</v>
      </c>
      <c r="C770" s="87" t="s">
        <v>12</v>
      </c>
      <c r="D770" s="86">
        <v>7.1976207557284697</v>
      </c>
      <c r="E770" s="86">
        <f>SUMIFS('Ratios_MARAMA-VA'!T:T, 'Ratios_MARAMA-VA'!AA:AA, Z770)</f>
        <v>7.1976207557201297</v>
      </c>
      <c r="F770" s="86">
        <f>SUMIFS('Ratios_MARAMA-VA'!J:J, 'Ratios_MARAMA-VA'!AA:AA, Z770)</f>
        <v>7.2302036213907697E-3</v>
      </c>
      <c r="G770" s="122">
        <f t="shared" si="43"/>
        <v>1.0045268939245994E-3</v>
      </c>
      <c r="H770" s="122">
        <v>7.1976207557284697</v>
      </c>
      <c r="I770" s="86">
        <v>7.2302036213991476E-3</v>
      </c>
      <c r="J770" s="122">
        <v>7.1976207557284697</v>
      </c>
      <c r="K770" s="86">
        <v>7.2302036213991476E-3</v>
      </c>
      <c r="L770" s="122" t="str" cm="1">
        <f t="array" ref="L770">_xlfn.SWITCH(A770,
    "District of Columbia", _xlfn.XLOOKUP(R770, '2015 O3 Growth Surrogates'!A:A, '2015 O3 Growth Surrogates'!H:H),
    "Maryland", _xlfn.XLOOKUP(R770, '2015 O3 Growth Surrogates'!A:A, '2015 O3 Growth Surrogates'!I:I),
    "Virginia", _xlfn.XLOOKUP(R770, '2015 O3 Growth Surrogates'!A:A, '2015 O3 Growth Surrogates'!J:J)
)</f>
        <v>Household</v>
      </c>
      <c r="M770" s="133" cm="1">
        <f t="array" ref="M770">_xlfn.SWITCH(L770,
"Employment", INDEX('Coop GFs_CFs'!C:D, MATCH(B770,'Coop GFs_CFs'!B:B,0),1),
"Population", INDEX('Coop GFs_CFs'!E:F, MATCH(B770,'Coop GFs_CFs'!B:B,0),1),
"Household", INDEX('Coop GFs_CFs'!G:H, MATCH(B770,'Coop GFs_CFs'!B:B,0),1),
"VMT", INDEX('Coop GFs_CFs'!I:J, MATCH(B770,'Coop GFs_CFs'!B:B,0),1),
"Lane Mile", INDEX('Coop GFs_CFs'!K:L, MATCH(B770,'Coop GFs_CFs'!B:B,0),1),
"Gas Sales", INDEX('Coop GFs_CFs'!M:N, MATCH(B770,'Coop GFs_CFs'!B:B,0),1),
"No Growth", INDEX('Coop GFs_CFs'!O:P, MATCH(B770,'Coop GFs_CFs'!B:B,0),1)
)</f>
        <v>1.0822577125548798</v>
      </c>
      <c r="N770" s="133" cm="1">
        <f t="array" ref="N770">_xlfn.SWITCH(L770,
"Employment", INDEX('Coop GFs_CFs'!C:D, MATCH(B770,'Coop GFs_CFs'!B:B,0),2),
"Population", INDEX('Coop GFs_CFs'!E:F, MATCH(B770,'Coop GFs_CFs'!B:B,0),2),
"Household", INDEX('Coop GFs_CFs'!G:H, MATCH(B770,'Coop GFs_CFs'!B:B,0),2),
"VMT", INDEX('Coop GFs_CFs'!I:J, MATCH(B770,'Coop GFs_CFs'!B:B,0),2),
"Lane Mile", INDEX('Coop GFs_CFs'!K:L, MATCH(B770,'Coop GFs_CFs'!B:B,0),2),
"Gas Sales", INDEX('Coop GFs_CFs'!M:N, MATCH(B770,'Coop GFs_CFs'!B:B,0),2),
"No Growth", INDEX('Coop GFs_CFs'!O:P, MATCH(B770,'Coop GFs_CFs'!B:B,0),2)
)</f>
        <v>1.1254828731122657</v>
      </c>
      <c r="O770" s="133"/>
      <c r="P770" s="86">
        <f t="shared" si="41"/>
        <v>7.8249436325923821E-3</v>
      </c>
      <c r="Q770" s="86">
        <f t="shared" si="42"/>
        <v>8.1374703449895915E-3</v>
      </c>
      <c r="R770" s="156" t="s">
        <v>771</v>
      </c>
      <c r="S770" s="85" t="s">
        <v>446</v>
      </c>
      <c r="T770" s="85" t="s">
        <v>436</v>
      </c>
      <c r="U770" s="85" t="s">
        <v>444</v>
      </c>
      <c r="V770" s="85" t="s">
        <v>453</v>
      </c>
      <c r="W770" s="85" t="s">
        <v>772</v>
      </c>
      <c r="X770" s="85" t="s">
        <v>330</v>
      </c>
      <c r="Z770" s="42" t="s">
        <v>1956</v>
      </c>
      <c r="AA770"/>
    </row>
    <row r="771" spans="1:27" s="39" customFormat="1" x14ac:dyDescent="0.35">
      <c r="A771" s="85" t="s">
        <v>497</v>
      </c>
      <c r="B771" s="87">
        <v>24033</v>
      </c>
      <c r="C771" s="87" t="s">
        <v>10</v>
      </c>
      <c r="D771" s="86">
        <v>0.41913184974311801</v>
      </c>
      <c r="E771" s="86">
        <f>SUMIFS('Ratios_MARAMA-VA'!T:T, 'Ratios_MARAMA-VA'!AA:AA, Z771)</f>
        <v>0.41913184974263101</v>
      </c>
      <c r="F771" s="86">
        <f>SUMIFS('Ratios_MARAMA-VA'!J:J, 'Ratios_MARAMA-VA'!AA:AA, Z771)</f>
        <v>4.21029215166839E-4</v>
      </c>
      <c r="G771" s="122">
        <f t="shared" si="43"/>
        <v>1.004526893924604E-3</v>
      </c>
      <c r="H771" s="122">
        <v>0.41913184974311801</v>
      </c>
      <c r="I771" s="86">
        <v>4.2102921516732814E-4</v>
      </c>
      <c r="J771" s="122">
        <v>0.41913184974311801</v>
      </c>
      <c r="K771" s="86">
        <v>4.2102921516732814E-4</v>
      </c>
      <c r="L771" s="122" t="str" cm="1">
        <f t="array" ref="L771">_xlfn.SWITCH(A771,
    "District of Columbia", _xlfn.XLOOKUP(R771, '2015 O3 Growth Surrogates'!A:A, '2015 O3 Growth Surrogates'!H:H),
    "Maryland", _xlfn.XLOOKUP(R771, '2015 O3 Growth Surrogates'!A:A, '2015 O3 Growth Surrogates'!I:I),
    "Virginia", _xlfn.XLOOKUP(R771, '2015 O3 Growth Surrogates'!A:A, '2015 O3 Growth Surrogates'!J:J)
)</f>
        <v>Household</v>
      </c>
      <c r="M771" s="133" cm="1">
        <f t="array" ref="M771">_xlfn.SWITCH(L771,
"Employment", INDEX('Coop GFs_CFs'!C:D, MATCH(B771,'Coop GFs_CFs'!B:B,0),1),
"Population", INDEX('Coop GFs_CFs'!E:F, MATCH(B771,'Coop GFs_CFs'!B:B,0),1),
"Household", INDEX('Coop GFs_CFs'!G:H, MATCH(B771,'Coop GFs_CFs'!B:B,0),1),
"VMT", INDEX('Coop GFs_CFs'!I:J, MATCH(B771,'Coop GFs_CFs'!B:B,0),1),
"Lane Mile", INDEX('Coop GFs_CFs'!K:L, MATCH(B771,'Coop GFs_CFs'!B:B,0),1),
"Gas Sales", INDEX('Coop GFs_CFs'!M:N, MATCH(B771,'Coop GFs_CFs'!B:B,0),1),
"No Growth", INDEX('Coop GFs_CFs'!O:P, MATCH(B771,'Coop GFs_CFs'!B:B,0),1)
)</f>
        <v>1.0807753566942964</v>
      </c>
      <c r="N771" s="133" cm="1">
        <f t="array" ref="N771">_xlfn.SWITCH(L771,
"Employment", INDEX('Coop GFs_CFs'!C:D, MATCH(B771,'Coop GFs_CFs'!B:B,0),2),
"Population", INDEX('Coop GFs_CFs'!E:F, MATCH(B771,'Coop GFs_CFs'!B:B,0),2),
"Household", INDEX('Coop GFs_CFs'!G:H, MATCH(B771,'Coop GFs_CFs'!B:B,0),2),
"VMT", INDEX('Coop GFs_CFs'!I:J, MATCH(B771,'Coop GFs_CFs'!B:B,0),2),
"Lane Mile", INDEX('Coop GFs_CFs'!K:L, MATCH(B771,'Coop GFs_CFs'!B:B,0),2),
"Gas Sales", INDEX('Coop GFs_CFs'!M:N, MATCH(B771,'Coop GFs_CFs'!B:B,0),2),
"No Growth", INDEX('Coop GFs_CFs'!O:P, MATCH(B771,'Coop GFs_CFs'!B:B,0),2)
)</f>
        <v>1.1296393901683737</v>
      </c>
      <c r="O771" s="133"/>
      <c r="P771" s="86">
        <f t="shared" si="41"/>
        <v>4.5503800020066008E-4</v>
      </c>
      <c r="Q771" s="86">
        <f t="shared" si="42"/>
        <v>4.7561118586413699E-4</v>
      </c>
      <c r="R771" s="156" t="s">
        <v>771</v>
      </c>
      <c r="S771" s="85" t="s">
        <v>446</v>
      </c>
      <c r="T771" s="85" t="s">
        <v>436</v>
      </c>
      <c r="U771" s="85" t="s">
        <v>444</v>
      </c>
      <c r="V771" s="85" t="s">
        <v>453</v>
      </c>
      <c r="W771" s="85" t="s">
        <v>772</v>
      </c>
      <c r="X771" s="85" t="s">
        <v>330</v>
      </c>
      <c r="Z771" s="42" t="s">
        <v>1949</v>
      </c>
      <c r="AA771"/>
    </row>
    <row r="772" spans="1:27" s="39" customFormat="1" x14ac:dyDescent="0.35">
      <c r="A772" s="85" t="s">
        <v>497</v>
      </c>
      <c r="B772" s="87">
        <v>24033</v>
      </c>
      <c r="C772" s="87" t="s">
        <v>12</v>
      </c>
      <c r="D772" s="86">
        <v>14.1247468229727</v>
      </c>
      <c r="E772" s="86">
        <f>SUMIFS('Ratios_MARAMA-VA'!T:T, 'Ratios_MARAMA-VA'!AA:AA, Z772)</f>
        <v>14.1247468229563</v>
      </c>
      <c r="F772" s="86">
        <f>SUMIFS('Ratios_MARAMA-VA'!J:J, 'Ratios_MARAMA-VA'!AA:AA, Z772)</f>
        <v>1.41886880535357E-2</v>
      </c>
      <c r="G772" s="122">
        <f t="shared" si="43"/>
        <v>1.0045268939246031E-3</v>
      </c>
      <c r="H772" s="122">
        <v>14.1247468229727</v>
      </c>
      <c r="I772" s="86">
        <v>1.4188688053552173E-2</v>
      </c>
      <c r="J772" s="122">
        <v>14.1247468229727</v>
      </c>
      <c r="K772" s="86">
        <v>1.4188688053552173E-2</v>
      </c>
      <c r="L772" s="122" t="str" cm="1">
        <f t="array" ref="L772">_xlfn.SWITCH(A772,
    "District of Columbia", _xlfn.XLOOKUP(R772, '2015 O3 Growth Surrogates'!A:A, '2015 O3 Growth Surrogates'!H:H),
    "Maryland", _xlfn.XLOOKUP(R772, '2015 O3 Growth Surrogates'!A:A, '2015 O3 Growth Surrogates'!I:I),
    "Virginia", _xlfn.XLOOKUP(R772, '2015 O3 Growth Surrogates'!A:A, '2015 O3 Growth Surrogates'!J:J)
)</f>
        <v>Household</v>
      </c>
      <c r="M772" s="133" cm="1">
        <f t="array" ref="M772">_xlfn.SWITCH(L772,
"Employment", INDEX('Coop GFs_CFs'!C:D, MATCH(B772,'Coop GFs_CFs'!B:B,0),1),
"Population", INDEX('Coop GFs_CFs'!E:F, MATCH(B772,'Coop GFs_CFs'!B:B,0),1),
"Household", INDEX('Coop GFs_CFs'!G:H, MATCH(B772,'Coop GFs_CFs'!B:B,0),1),
"VMT", INDEX('Coop GFs_CFs'!I:J, MATCH(B772,'Coop GFs_CFs'!B:B,0),1),
"Lane Mile", INDEX('Coop GFs_CFs'!K:L, MATCH(B772,'Coop GFs_CFs'!B:B,0),1),
"Gas Sales", INDEX('Coop GFs_CFs'!M:N, MATCH(B772,'Coop GFs_CFs'!B:B,0),1),
"No Growth", INDEX('Coop GFs_CFs'!O:P, MATCH(B772,'Coop GFs_CFs'!B:B,0),1)
)</f>
        <v>1.0807753566942964</v>
      </c>
      <c r="N772" s="133" cm="1">
        <f t="array" ref="N772">_xlfn.SWITCH(L772,
"Employment", INDEX('Coop GFs_CFs'!C:D, MATCH(B772,'Coop GFs_CFs'!B:B,0),2),
"Population", INDEX('Coop GFs_CFs'!E:F, MATCH(B772,'Coop GFs_CFs'!B:B,0),2),
"Household", INDEX('Coop GFs_CFs'!G:H, MATCH(B772,'Coop GFs_CFs'!B:B,0),2),
"VMT", INDEX('Coop GFs_CFs'!I:J, MATCH(B772,'Coop GFs_CFs'!B:B,0),2),
"Lane Mile", INDEX('Coop GFs_CFs'!K:L, MATCH(B772,'Coop GFs_CFs'!B:B,0),2),
"Gas Sales", INDEX('Coop GFs_CFs'!M:N, MATCH(B772,'Coop GFs_CFs'!B:B,0),2),
"No Growth", INDEX('Coop GFs_CFs'!O:P, MATCH(B772,'Coop GFs_CFs'!B:B,0),2)
)</f>
        <v>1.1296393901683737</v>
      </c>
      <c r="O772" s="133"/>
      <c r="P772" s="86">
        <f t="shared" si="41"/>
        <v>1.5334784392084147E-2</v>
      </c>
      <c r="Q772" s="86">
        <f t="shared" si="42"/>
        <v>1.6028100920085355E-2</v>
      </c>
      <c r="R772" s="156" t="s">
        <v>771</v>
      </c>
      <c r="S772" s="85" t="s">
        <v>446</v>
      </c>
      <c r="T772" s="85" t="s">
        <v>436</v>
      </c>
      <c r="U772" s="85" t="s">
        <v>444</v>
      </c>
      <c r="V772" s="85" t="s">
        <v>453</v>
      </c>
      <c r="W772" s="85" t="s">
        <v>772</v>
      </c>
      <c r="X772" s="85" t="s">
        <v>330</v>
      </c>
      <c r="Z772" s="42" t="s">
        <v>1957</v>
      </c>
      <c r="AA772"/>
    </row>
    <row r="773" spans="1:27" s="39" customFormat="1" x14ac:dyDescent="0.35">
      <c r="A773" s="85" t="s">
        <v>811</v>
      </c>
      <c r="B773" s="87">
        <v>51059</v>
      </c>
      <c r="C773" s="87" t="s">
        <v>10</v>
      </c>
      <c r="D773" s="86">
        <v>2.3928314063449599E-2</v>
      </c>
      <c r="E773" s="86">
        <f>SUMIFS('Ratios_MARAMA-VA'!T:T, 'Ratios_MARAMA-VA'!AA:AA, Z773)</f>
        <v>2.3928314063421701E-2</v>
      </c>
      <c r="F773" s="86">
        <f>SUMIFS('Ratios_MARAMA-VA'!J:J, 'Ratios_MARAMA-VA'!AA:AA, Z773)</f>
        <v>2.4036635002981599E-5</v>
      </c>
      <c r="G773" s="122">
        <f t="shared" si="43"/>
        <v>1.0045268939246114E-3</v>
      </c>
      <c r="H773" s="122">
        <v>2.3928314063449599E-2</v>
      </c>
      <c r="I773" s="86">
        <v>2.4036635003009622E-5</v>
      </c>
      <c r="J773" s="122">
        <v>2.3928314063449599E-2</v>
      </c>
      <c r="K773" s="86">
        <v>2.4036635003009622E-5</v>
      </c>
      <c r="L773" s="122" t="str" cm="1">
        <f t="array" ref="L773">_xlfn.SWITCH(A773,
    "District of Columbia", _xlfn.XLOOKUP(R773, '2015 O3 Growth Surrogates'!A:A, '2015 O3 Growth Surrogates'!H:H),
    "Maryland", _xlfn.XLOOKUP(R773, '2015 O3 Growth Surrogates'!A:A, '2015 O3 Growth Surrogates'!I:I),
    "Virginia", _xlfn.XLOOKUP(R773, '2015 O3 Growth Surrogates'!A:A, '2015 O3 Growth Surrogates'!J:J)
)</f>
        <v>No Growth</v>
      </c>
      <c r="M773" s="133" cm="1">
        <f t="array" ref="M773">_xlfn.SWITCH(L773,
"Employment", INDEX('Coop GFs_CFs'!C:D, MATCH(B773,'Coop GFs_CFs'!B:B,0),1),
"Population", INDEX('Coop GFs_CFs'!E:F, MATCH(B773,'Coop GFs_CFs'!B:B,0),1),
"Household", INDEX('Coop GFs_CFs'!G:H, MATCH(B773,'Coop GFs_CFs'!B:B,0),1),
"VMT", INDEX('Coop GFs_CFs'!I:J, MATCH(B773,'Coop GFs_CFs'!B:B,0),1),
"Lane Mile", INDEX('Coop GFs_CFs'!K:L, MATCH(B773,'Coop GFs_CFs'!B:B,0),1),
"Gas Sales", INDEX('Coop GFs_CFs'!M:N, MATCH(B773,'Coop GFs_CFs'!B:B,0),1),
"No Growth", INDEX('Coop GFs_CFs'!O:P, MATCH(B773,'Coop GFs_CFs'!B:B,0),1)
)</f>
        <v>1</v>
      </c>
      <c r="N773" s="133" cm="1">
        <f t="array" ref="N773">_xlfn.SWITCH(L773,
"Employment", INDEX('Coop GFs_CFs'!C:D, MATCH(B773,'Coop GFs_CFs'!B:B,0),2),
"Population", INDEX('Coop GFs_CFs'!E:F, MATCH(B773,'Coop GFs_CFs'!B:B,0),2),
"Household", INDEX('Coop GFs_CFs'!G:H, MATCH(B773,'Coop GFs_CFs'!B:B,0),2),
"VMT", INDEX('Coop GFs_CFs'!I:J, MATCH(B773,'Coop GFs_CFs'!B:B,0),2),
"Lane Mile", INDEX('Coop GFs_CFs'!K:L, MATCH(B773,'Coop GFs_CFs'!B:B,0),2),
"Gas Sales", INDEX('Coop GFs_CFs'!M:N, MATCH(B773,'Coop GFs_CFs'!B:B,0),2),
"No Growth", INDEX('Coop GFs_CFs'!O:P, MATCH(B773,'Coop GFs_CFs'!B:B,0),2)
)</f>
        <v>1</v>
      </c>
      <c r="O773" s="133"/>
      <c r="P773" s="86">
        <f t="shared" si="41"/>
        <v>2.4036635002981599E-5</v>
      </c>
      <c r="Q773" s="86">
        <f t="shared" si="42"/>
        <v>2.4036635002981599E-5</v>
      </c>
      <c r="R773" s="156" t="s">
        <v>771</v>
      </c>
      <c r="S773" s="85" t="s">
        <v>446</v>
      </c>
      <c r="T773" s="85" t="s">
        <v>436</v>
      </c>
      <c r="U773" s="85" t="s">
        <v>444</v>
      </c>
      <c r="V773" s="85" t="s">
        <v>453</v>
      </c>
      <c r="W773" s="85" t="s">
        <v>772</v>
      </c>
      <c r="X773" s="85" t="s">
        <v>330</v>
      </c>
      <c r="Z773" s="42" t="s">
        <v>1950</v>
      </c>
      <c r="AA773"/>
    </row>
    <row r="774" spans="1:27" s="39" customFormat="1" x14ac:dyDescent="0.35">
      <c r="A774" s="85" t="s">
        <v>811</v>
      </c>
      <c r="B774" s="87">
        <v>51059</v>
      </c>
      <c r="C774" s="87" t="s">
        <v>12</v>
      </c>
      <c r="D774" s="86">
        <v>0.80638427394272005</v>
      </c>
      <c r="E774" s="86">
        <f>SUMIFS('Ratios_MARAMA-VA'!T:T, 'Ratios_MARAMA-VA'!AA:AA, Z774)</f>
        <v>0.80638427394178303</v>
      </c>
      <c r="F774" s="86">
        <f>SUMIFS('Ratios_MARAMA-VA'!J:J, 'Ratios_MARAMA-VA'!AA:AA, Z774)</f>
        <v>8.1003469001238897E-4</v>
      </c>
      <c r="G774" s="122">
        <f t="shared" si="43"/>
        <v>1.0045268939246072E-3</v>
      </c>
      <c r="H774" s="122">
        <v>0.80638427394272005</v>
      </c>
      <c r="I774" s="86">
        <v>8.1003469001333017E-4</v>
      </c>
      <c r="J774" s="122">
        <v>0.80638427394272005</v>
      </c>
      <c r="K774" s="86">
        <v>8.1003469001333017E-4</v>
      </c>
      <c r="L774" s="122" t="str" cm="1">
        <f t="array" ref="L774">_xlfn.SWITCH(A774,
    "District of Columbia", _xlfn.XLOOKUP(R774, '2015 O3 Growth Surrogates'!A:A, '2015 O3 Growth Surrogates'!H:H),
    "Maryland", _xlfn.XLOOKUP(R774, '2015 O3 Growth Surrogates'!A:A, '2015 O3 Growth Surrogates'!I:I),
    "Virginia", _xlfn.XLOOKUP(R774, '2015 O3 Growth Surrogates'!A:A, '2015 O3 Growth Surrogates'!J:J)
)</f>
        <v>No Growth</v>
      </c>
      <c r="M774" s="133" cm="1">
        <f t="array" ref="M774">_xlfn.SWITCH(L774,
"Employment", INDEX('Coop GFs_CFs'!C:D, MATCH(B774,'Coop GFs_CFs'!B:B,0),1),
"Population", INDEX('Coop GFs_CFs'!E:F, MATCH(B774,'Coop GFs_CFs'!B:B,0),1),
"Household", INDEX('Coop GFs_CFs'!G:H, MATCH(B774,'Coop GFs_CFs'!B:B,0),1),
"VMT", INDEX('Coop GFs_CFs'!I:J, MATCH(B774,'Coop GFs_CFs'!B:B,0),1),
"Lane Mile", INDEX('Coop GFs_CFs'!K:L, MATCH(B774,'Coop GFs_CFs'!B:B,0),1),
"Gas Sales", INDEX('Coop GFs_CFs'!M:N, MATCH(B774,'Coop GFs_CFs'!B:B,0),1),
"No Growth", INDEX('Coop GFs_CFs'!O:P, MATCH(B774,'Coop GFs_CFs'!B:B,0),1)
)</f>
        <v>1</v>
      </c>
      <c r="N774" s="133" cm="1">
        <f t="array" ref="N774">_xlfn.SWITCH(L774,
"Employment", INDEX('Coop GFs_CFs'!C:D, MATCH(B774,'Coop GFs_CFs'!B:B,0),2),
"Population", INDEX('Coop GFs_CFs'!E:F, MATCH(B774,'Coop GFs_CFs'!B:B,0),2),
"Household", INDEX('Coop GFs_CFs'!G:H, MATCH(B774,'Coop GFs_CFs'!B:B,0),2),
"VMT", INDEX('Coop GFs_CFs'!I:J, MATCH(B774,'Coop GFs_CFs'!B:B,0),2),
"Lane Mile", INDEX('Coop GFs_CFs'!K:L, MATCH(B774,'Coop GFs_CFs'!B:B,0),2),
"Gas Sales", INDEX('Coop GFs_CFs'!M:N, MATCH(B774,'Coop GFs_CFs'!B:B,0),2),
"No Growth", INDEX('Coop GFs_CFs'!O:P, MATCH(B774,'Coop GFs_CFs'!B:B,0),2)
)</f>
        <v>1</v>
      </c>
      <c r="O774" s="133"/>
      <c r="P774" s="86">
        <f t="shared" si="41"/>
        <v>8.1003469001238897E-4</v>
      </c>
      <c r="Q774" s="86">
        <f t="shared" si="42"/>
        <v>8.1003469001238897E-4</v>
      </c>
      <c r="R774" s="156" t="s">
        <v>771</v>
      </c>
      <c r="S774" s="85" t="s">
        <v>446</v>
      </c>
      <c r="T774" s="85" t="s">
        <v>436</v>
      </c>
      <c r="U774" s="85" t="s">
        <v>444</v>
      </c>
      <c r="V774" s="85" t="s">
        <v>453</v>
      </c>
      <c r="W774" s="85" t="s">
        <v>772</v>
      </c>
      <c r="X774" s="85" t="s">
        <v>330</v>
      </c>
      <c r="Z774" s="42" t="s">
        <v>1958</v>
      </c>
      <c r="AA774"/>
    </row>
    <row r="775" spans="1:27" s="39" customFormat="1" x14ac:dyDescent="0.35">
      <c r="A775" s="85" t="s">
        <v>811</v>
      </c>
      <c r="B775" s="87">
        <v>51107</v>
      </c>
      <c r="C775" s="87" t="s">
        <v>10</v>
      </c>
      <c r="D775" s="86">
        <v>1.2701978445183999</v>
      </c>
      <c r="E775" s="86">
        <f>SUMIFS('Ratios_MARAMA-VA'!T:T, 'Ratios_MARAMA-VA'!AA:AA, Z775)</f>
        <v>1.27019784451692</v>
      </c>
      <c r="F775" s="86">
        <f>SUMIFS('Ratios_MARAMA-VA'!J:J, 'Ratios_MARAMA-VA'!AA:AA, Z775)</f>
        <v>1.27594789542231E-3</v>
      </c>
      <c r="G775" s="122">
        <f t="shared" si="43"/>
        <v>1.0045268939246051E-3</v>
      </c>
      <c r="H775" s="122">
        <v>1.2701978445183999</v>
      </c>
      <c r="I775" s="86">
        <v>1.2759478954237967E-3</v>
      </c>
      <c r="J775" s="122">
        <v>1.2701978445183999</v>
      </c>
      <c r="K775" s="86">
        <v>1.2759478954237967E-3</v>
      </c>
      <c r="L775" s="122" t="str" cm="1">
        <f t="array" ref="L775">_xlfn.SWITCH(A775,
    "District of Columbia", _xlfn.XLOOKUP(R775, '2015 O3 Growth Surrogates'!A:A, '2015 O3 Growth Surrogates'!H:H),
    "Maryland", _xlfn.XLOOKUP(R775, '2015 O3 Growth Surrogates'!A:A, '2015 O3 Growth Surrogates'!I:I),
    "Virginia", _xlfn.XLOOKUP(R775, '2015 O3 Growth Surrogates'!A:A, '2015 O3 Growth Surrogates'!J:J)
)</f>
        <v>No Growth</v>
      </c>
      <c r="M775" s="133" cm="1">
        <f t="array" ref="M775">_xlfn.SWITCH(L775,
"Employment", INDEX('Coop GFs_CFs'!C:D, MATCH(B775,'Coop GFs_CFs'!B:B,0),1),
"Population", INDEX('Coop GFs_CFs'!E:F, MATCH(B775,'Coop GFs_CFs'!B:B,0),1),
"Household", INDEX('Coop GFs_CFs'!G:H, MATCH(B775,'Coop GFs_CFs'!B:B,0),1),
"VMT", INDEX('Coop GFs_CFs'!I:J, MATCH(B775,'Coop GFs_CFs'!B:B,0),1),
"Lane Mile", INDEX('Coop GFs_CFs'!K:L, MATCH(B775,'Coop GFs_CFs'!B:B,0),1),
"Gas Sales", INDEX('Coop GFs_CFs'!M:N, MATCH(B775,'Coop GFs_CFs'!B:B,0),1),
"No Growth", INDEX('Coop GFs_CFs'!O:P, MATCH(B775,'Coop GFs_CFs'!B:B,0),1)
)</f>
        <v>1</v>
      </c>
      <c r="N775" s="133" cm="1">
        <f t="array" ref="N775">_xlfn.SWITCH(L775,
"Employment", INDEX('Coop GFs_CFs'!C:D, MATCH(B775,'Coop GFs_CFs'!B:B,0),2),
"Population", INDEX('Coop GFs_CFs'!E:F, MATCH(B775,'Coop GFs_CFs'!B:B,0),2),
"Household", INDEX('Coop GFs_CFs'!G:H, MATCH(B775,'Coop GFs_CFs'!B:B,0),2),
"VMT", INDEX('Coop GFs_CFs'!I:J, MATCH(B775,'Coop GFs_CFs'!B:B,0),2),
"Lane Mile", INDEX('Coop GFs_CFs'!K:L, MATCH(B775,'Coop GFs_CFs'!B:B,0),2),
"Gas Sales", INDEX('Coop GFs_CFs'!M:N, MATCH(B775,'Coop GFs_CFs'!B:B,0),2),
"No Growth", INDEX('Coop GFs_CFs'!O:P, MATCH(B775,'Coop GFs_CFs'!B:B,0),2)
)</f>
        <v>1</v>
      </c>
      <c r="O775" s="133"/>
      <c r="P775" s="86">
        <f t="shared" ref="P775:P838" si="46">F775*M775</f>
        <v>1.27594789542231E-3</v>
      </c>
      <c r="Q775" s="86">
        <f t="shared" ref="Q775:Q838" si="47">F775*N775</f>
        <v>1.27594789542231E-3</v>
      </c>
      <c r="R775" s="156" t="s">
        <v>771</v>
      </c>
      <c r="S775" s="85" t="s">
        <v>446</v>
      </c>
      <c r="T775" s="85" t="s">
        <v>436</v>
      </c>
      <c r="U775" s="85" t="s">
        <v>444</v>
      </c>
      <c r="V775" s="85" t="s">
        <v>453</v>
      </c>
      <c r="W775" s="85" t="s">
        <v>772</v>
      </c>
      <c r="X775" s="85" t="s">
        <v>330</v>
      </c>
      <c r="Z775" s="42" t="s">
        <v>1951</v>
      </c>
      <c r="AA775"/>
    </row>
    <row r="776" spans="1:27" s="39" customFormat="1" x14ac:dyDescent="0.35">
      <c r="A776" s="85" t="s">
        <v>811</v>
      </c>
      <c r="B776" s="87">
        <v>51107</v>
      </c>
      <c r="C776" s="87" t="s">
        <v>12</v>
      </c>
      <c r="D776" s="86">
        <v>42.805675186745603</v>
      </c>
      <c r="E776" s="86">
        <f>SUMIFS('Ratios_MARAMA-VA'!T:T, 'Ratios_MARAMA-VA'!AA:AA, Z776)</f>
        <v>42.8056751866959</v>
      </c>
      <c r="F776" s="86">
        <f>SUMIFS('Ratios_MARAMA-VA'!J:J, 'Ratios_MARAMA-VA'!AA:AA, Z776)</f>
        <v>4.2999451937637101E-2</v>
      </c>
      <c r="G776" s="122">
        <f t="shared" si="43"/>
        <v>1.0045268939246033E-3</v>
      </c>
      <c r="H776" s="122">
        <v>42.805675186745603</v>
      </c>
      <c r="I776" s="86">
        <v>4.2999451937687026E-2</v>
      </c>
      <c r="J776" s="122">
        <v>42.805675186745603</v>
      </c>
      <c r="K776" s="86">
        <v>4.2999451937687026E-2</v>
      </c>
      <c r="L776" s="122" t="str" cm="1">
        <f t="array" ref="L776">_xlfn.SWITCH(A776,
    "District of Columbia", _xlfn.XLOOKUP(R776, '2015 O3 Growth Surrogates'!A:A, '2015 O3 Growth Surrogates'!H:H),
    "Maryland", _xlfn.XLOOKUP(R776, '2015 O3 Growth Surrogates'!A:A, '2015 O3 Growth Surrogates'!I:I),
    "Virginia", _xlfn.XLOOKUP(R776, '2015 O3 Growth Surrogates'!A:A, '2015 O3 Growth Surrogates'!J:J)
)</f>
        <v>No Growth</v>
      </c>
      <c r="M776" s="133" cm="1">
        <f t="array" ref="M776">_xlfn.SWITCH(L776,
"Employment", INDEX('Coop GFs_CFs'!C:D, MATCH(B776,'Coop GFs_CFs'!B:B,0),1),
"Population", INDEX('Coop GFs_CFs'!E:F, MATCH(B776,'Coop GFs_CFs'!B:B,0),1),
"Household", INDEX('Coop GFs_CFs'!G:H, MATCH(B776,'Coop GFs_CFs'!B:B,0),1),
"VMT", INDEX('Coop GFs_CFs'!I:J, MATCH(B776,'Coop GFs_CFs'!B:B,0),1),
"Lane Mile", INDEX('Coop GFs_CFs'!K:L, MATCH(B776,'Coop GFs_CFs'!B:B,0),1),
"Gas Sales", INDEX('Coop GFs_CFs'!M:N, MATCH(B776,'Coop GFs_CFs'!B:B,0),1),
"No Growth", INDEX('Coop GFs_CFs'!O:P, MATCH(B776,'Coop GFs_CFs'!B:B,0),1)
)</f>
        <v>1</v>
      </c>
      <c r="N776" s="133" cm="1">
        <f t="array" ref="N776">_xlfn.SWITCH(L776,
"Employment", INDEX('Coop GFs_CFs'!C:D, MATCH(B776,'Coop GFs_CFs'!B:B,0),2),
"Population", INDEX('Coop GFs_CFs'!E:F, MATCH(B776,'Coop GFs_CFs'!B:B,0),2),
"Household", INDEX('Coop GFs_CFs'!G:H, MATCH(B776,'Coop GFs_CFs'!B:B,0),2),
"VMT", INDEX('Coop GFs_CFs'!I:J, MATCH(B776,'Coop GFs_CFs'!B:B,0),2),
"Lane Mile", INDEX('Coop GFs_CFs'!K:L, MATCH(B776,'Coop GFs_CFs'!B:B,0),2),
"Gas Sales", INDEX('Coop GFs_CFs'!M:N, MATCH(B776,'Coop GFs_CFs'!B:B,0),2),
"No Growth", INDEX('Coop GFs_CFs'!O:P, MATCH(B776,'Coop GFs_CFs'!B:B,0),2)
)</f>
        <v>1</v>
      </c>
      <c r="O776" s="133"/>
      <c r="P776" s="86">
        <f t="shared" si="46"/>
        <v>4.2999451937637101E-2</v>
      </c>
      <c r="Q776" s="86">
        <f t="shared" si="47"/>
        <v>4.2999451937637101E-2</v>
      </c>
      <c r="R776" s="156" t="s">
        <v>771</v>
      </c>
      <c r="S776" s="85" t="s">
        <v>446</v>
      </c>
      <c r="T776" s="85" t="s">
        <v>436</v>
      </c>
      <c r="U776" s="85" t="s">
        <v>444</v>
      </c>
      <c r="V776" s="85" t="s">
        <v>453</v>
      </c>
      <c r="W776" s="85" t="s">
        <v>772</v>
      </c>
      <c r="X776" s="85" t="s">
        <v>330</v>
      </c>
      <c r="Z776" s="42" t="s">
        <v>1960</v>
      </c>
      <c r="AA776"/>
    </row>
    <row r="777" spans="1:27" s="39" customFormat="1" x14ac:dyDescent="0.35">
      <c r="A777" s="85" t="s">
        <v>811</v>
      </c>
      <c r="B777" s="87">
        <v>51153</v>
      </c>
      <c r="C777" s="87" t="s">
        <v>10</v>
      </c>
      <c r="D777" s="86">
        <v>1.0795566405644801</v>
      </c>
      <c r="E777" s="86">
        <f>SUMIFS('Ratios_MARAMA-VA'!T:T, 'Ratios_MARAMA-VA'!AA:AA, Z777)</f>
        <v>1.07955664056322</v>
      </c>
      <c r="F777" s="86">
        <f>SUMIFS('Ratios_MARAMA-VA'!J:J, 'Ratios_MARAMA-VA'!AA:AA, Z777)</f>
        <v>1.0844436789606499E-3</v>
      </c>
      <c r="G777" s="122">
        <f t="shared" si="43"/>
        <v>1.0045268939246025E-3</v>
      </c>
      <c r="H777" s="122">
        <v>1.0795566405644801</v>
      </c>
      <c r="I777" s="86">
        <v>1.0844436789619156E-3</v>
      </c>
      <c r="J777" s="122">
        <v>1.0795566405644801</v>
      </c>
      <c r="K777" s="86">
        <v>1.0844436789619156E-3</v>
      </c>
      <c r="L777" s="122" t="str" cm="1">
        <f t="array" ref="L777">_xlfn.SWITCH(A777,
    "District of Columbia", _xlfn.XLOOKUP(R777, '2015 O3 Growth Surrogates'!A:A, '2015 O3 Growth Surrogates'!H:H),
    "Maryland", _xlfn.XLOOKUP(R777, '2015 O3 Growth Surrogates'!A:A, '2015 O3 Growth Surrogates'!I:I),
    "Virginia", _xlfn.XLOOKUP(R777, '2015 O3 Growth Surrogates'!A:A, '2015 O3 Growth Surrogates'!J:J)
)</f>
        <v>No Growth</v>
      </c>
      <c r="M777" s="133" cm="1">
        <f t="array" ref="M777">_xlfn.SWITCH(L777,
"Employment", INDEX('Coop GFs_CFs'!C:D, MATCH(B777,'Coop GFs_CFs'!B:B,0),1),
"Population", INDEX('Coop GFs_CFs'!E:F, MATCH(B777,'Coop GFs_CFs'!B:B,0),1),
"Household", INDEX('Coop GFs_CFs'!G:H, MATCH(B777,'Coop GFs_CFs'!B:B,0),1),
"VMT", INDEX('Coop GFs_CFs'!I:J, MATCH(B777,'Coop GFs_CFs'!B:B,0),1),
"Lane Mile", INDEX('Coop GFs_CFs'!K:L, MATCH(B777,'Coop GFs_CFs'!B:B,0),1),
"Gas Sales", INDEX('Coop GFs_CFs'!M:N, MATCH(B777,'Coop GFs_CFs'!B:B,0),1),
"No Growth", INDEX('Coop GFs_CFs'!O:P, MATCH(B777,'Coop GFs_CFs'!B:B,0),1)
)</f>
        <v>1</v>
      </c>
      <c r="N777" s="133" cm="1">
        <f t="array" ref="N777">_xlfn.SWITCH(L777,
"Employment", INDEX('Coop GFs_CFs'!C:D, MATCH(B777,'Coop GFs_CFs'!B:B,0),2),
"Population", INDEX('Coop GFs_CFs'!E:F, MATCH(B777,'Coop GFs_CFs'!B:B,0),2),
"Household", INDEX('Coop GFs_CFs'!G:H, MATCH(B777,'Coop GFs_CFs'!B:B,0),2),
"VMT", INDEX('Coop GFs_CFs'!I:J, MATCH(B777,'Coop GFs_CFs'!B:B,0),2),
"Lane Mile", INDEX('Coop GFs_CFs'!K:L, MATCH(B777,'Coop GFs_CFs'!B:B,0),2),
"Gas Sales", INDEX('Coop GFs_CFs'!M:N, MATCH(B777,'Coop GFs_CFs'!B:B,0),2),
"No Growth", INDEX('Coop GFs_CFs'!O:P, MATCH(B777,'Coop GFs_CFs'!B:B,0),2)
)</f>
        <v>1</v>
      </c>
      <c r="O777" s="133"/>
      <c r="P777" s="86">
        <f t="shared" si="46"/>
        <v>1.0844436789606499E-3</v>
      </c>
      <c r="Q777" s="86">
        <f t="shared" si="47"/>
        <v>1.0844436789606499E-3</v>
      </c>
      <c r="R777" s="156" t="s">
        <v>771</v>
      </c>
      <c r="S777" s="85" t="s">
        <v>446</v>
      </c>
      <c r="T777" s="85" t="s">
        <v>436</v>
      </c>
      <c r="U777" s="85" t="s">
        <v>444</v>
      </c>
      <c r="V777" s="85" t="s">
        <v>453</v>
      </c>
      <c r="W777" s="85" t="s">
        <v>772</v>
      </c>
      <c r="X777" s="85" t="s">
        <v>330</v>
      </c>
      <c r="Z777" s="42" t="s">
        <v>1952</v>
      </c>
      <c r="AA777"/>
    </row>
    <row r="778" spans="1:27" s="39" customFormat="1" x14ac:dyDescent="0.35">
      <c r="A778" s="85" t="s">
        <v>811</v>
      </c>
      <c r="B778" s="87">
        <v>51153</v>
      </c>
      <c r="C778" s="87" t="s">
        <v>12</v>
      </c>
      <c r="D778" s="86">
        <v>36.3810486126048</v>
      </c>
      <c r="E778" s="86">
        <f>SUMIFS('Ratios_MARAMA-VA'!T:T, 'Ratios_MARAMA-VA'!AA:AA, Z778)</f>
        <v>36.381048612562402</v>
      </c>
      <c r="F778" s="86">
        <f>SUMIFS('Ratios_MARAMA-VA'!J:J, 'Ratios_MARAMA-VA'!AA:AA, Z778)</f>
        <v>3.6545741760497498E-2</v>
      </c>
      <c r="G778" s="122">
        <f t="shared" si="43"/>
        <v>1.0045268939246085E-3</v>
      </c>
      <c r="H778" s="122">
        <v>36.3810486126048</v>
      </c>
      <c r="I778" s="86">
        <v>3.6545741760540089E-2</v>
      </c>
      <c r="J778" s="122">
        <v>36.3810486126048</v>
      </c>
      <c r="K778" s="86">
        <v>3.6545741760540089E-2</v>
      </c>
      <c r="L778" s="122" t="str" cm="1">
        <f t="array" ref="L778">_xlfn.SWITCH(A778,
    "District of Columbia", _xlfn.XLOOKUP(R778, '2015 O3 Growth Surrogates'!A:A, '2015 O3 Growth Surrogates'!H:H),
    "Maryland", _xlfn.XLOOKUP(R778, '2015 O3 Growth Surrogates'!A:A, '2015 O3 Growth Surrogates'!I:I),
    "Virginia", _xlfn.XLOOKUP(R778, '2015 O3 Growth Surrogates'!A:A, '2015 O3 Growth Surrogates'!J:J)
)</f>
        <v>No Growth</v>
      </c>
      <c r="M778" s="133" cm="1">
        <f t="array" ref="M778">_xlfn.SWITCH(L778,
"Employment", INDEX('Coop GFs_CFs'!C:D, MATCH(B778,'Coop GFs_CFs'!B:B,0),1),
"Population", INDEX('Coop GFs_CFs'!E:F, MATCH(B778,'Coop GFs_CFs'!B:B,0),1),
"Household", INDEX('Coop GFs_CFs'!G:H, MATCH(B778,'Coop GFs_CFs'!B:B,0),1),
"VMT", INDEX('Coop GFs_CFs'!I:J, MATCH(B778,'Coop GFs_CFs'!B:B,0),1),
"Lane Mile", INDEX('Coop GFs_CFs'!K:L, MATCH(B778,'Coop GFs_CFs'!B:B,0),1),
"Gas Sales", INDEX('Coop GFs_CFs'!M:N, MATCH(B778,'Coop GFs_CFs'!B:B,0),1),
"No Growth", INDEX('Coop GFs_CFs'!O:P, MATCH(B778,'Coop GFs_CFs'!B:B,0),1)
)</f>
        <v>1</v>
      </c>
      <c r="N778" s="133" cm="1">
        <f t="array" ref="N778">_xlfn.SWITCH(L778,
"Employment", INDEX('Coop GFs_CFs'!C:D, MATCH(B778,'Coop GFs_CFs'!B:B,0),2),
"Population", INDEX('Coop GFs_CFs'!E:F, MATCH(B778,'Coop GFs_CFs'!B:B,0),2),
"Household", INDEX('Coop GFs_CFs'!G:H, MATCH(B778,'Coop GFs_CFs'!B:B,0),2),
"VMT", INDEX('Coop GFs_CFs'!I:J, MATCH(B778,'Coop GFs_CFs'!B:B,0),2),
"Lane Mile", INDEX('Coop GFs_CFs'!K:L, MATCH(B778,'Coop GFs_CFs'!B:B,0),2),
"Gas Sales", INDEX('Coop GFs_CFs'!M:N, MATCH(B778,'Coop GFs_CFs'!B:B,0),2),
"No Growth", INDEX('Coop GFs_CFs'!O:P, MATCH(B778,'Coop GFs_CFs'!B:B,0),2)
)</f>
        <v>1</v>
      </c>
      <c r="O778" s="133"/>
      <c r="P778" s="86">
        <f t="shared" si="46"/>
        <v>3.6545741760497498E-2</v>
      </c>
      <c r="Q778" s="86">
        <f t="shared" si="47"/>
        <v>3.6545741760497498E-2</v>
      </c>
      <c r="R778" s="156" t="s">
        <v>771</v>
      </c>
      <c r="S778" s="85" t="s">
        <v>446</v>
      </c>
      <c r="T778" s="85" t="s">
        <v>436</v>
      </c>
      <c r="U778" s="85" t="s">
        <v>444</v>
      </c>
      <c r="V778" s="85" t="s">
        <v>453</v>
      </c>
      <c r="W778" s="85" t="s">
        <v>772</v>
      </c>
      <c r="X778" s="85" t="s">
        <v>330</v>
      </c>
      <c r="Z778" s="42" t="s">
        <v>1962</v>
      </c>
      <c r="AA778"/>
    </row>
    <row r="779" spans="1:27" s="39" customFormat="1" x14ac:dyDescent="0.35">
      <c r="A779" s="85" t="s">
        <v>811</v>
      </c>
      <c r="B779" s="87">
        <v>51600</v>
      </c>
      <c r="C779" s="87" t="s">
        <v>12</v>
      </c>
      <c r="D779" s="86">
        <v>5.5160872284730001E-4</v>
      </c>
      <c r="E779" s="86">
        <f>SUMIFS('Ratios_MARAMA-VA'!T:T, 'Ratios_MARAMA-VA'!AA:AA, Z779)</f>
        <v>5.5160872284669296E-4</v>
      </c>
      <c r="F779" s="86">
        <f>SUMIFS('Ratios_MARAMA-VA'!J:J, 'Ratios_MARAMA-VA'!AA:AA, Z779)</f>
        <v>5.5410579702290195E-7</v>
      </c>
      <c r="G779" s="122">
        <f t="shared" si="43"/>
        <v>1.0045268939245962E-3</v>
      </c>
      <c r="H779" s="122">
        <v>5.5160872284730001E-4</v>
      </c>
      <c r="I779" s="86">
        <v>5.5410579702351171E-7</v>
      </c>
      <c r="J779" s="122">
        <v>5.5160872284730001E-4</v>
      </c>
      <c r="K779" s="86">
        <v>5.5410579702351171E-7</v>
      </c>
      <c r="L779" s="122" t="str" cm="1">
        <f t="array" ref="L779">_xlfn.SWITCH(A779,
    "District of Columbia", _xlfn.XLOOKUP(R779, '2015 O3 Growth Surrogates'!A:A, '2015 O3 Growth Surrogates'!H:H),
    "Maryland", _xlfn.XLOOKUP(R779, '2015 O3 Growth Surrogates'!A:A, '2015 O3 Growth Surrogates'!I:I),
    "Virginia", _xlfn.XLOOKUP(R779, '2015 O3 Growth Surrogates'!A:A, '2015 O3 Growth Surrogates'!J:J)
)</f>
        <v>No Growth</v>
      </c>
      <c r="M779" s="133" cm="1">
        <f t="array" ref="M779">_xlfn.SWITCH(L779,
"Employment", INDEX('Coop GFs_CFs'!C:D, MATCH(B779,'Coop GFs_CFs'!B:B,0),1),
"Population", INDEX('Coop GFs_CFs'!E:F, MATCH(B779,'Coop GFs_CFs'!B:B,0),1),
"Household", INDEX('Coop GFs_CFs'!G:H, MATCH(B779,'Coop GFs_CFs'!B:B,0),1),
"VMT", INDEX('Coop GFs_CFs'!I:J, MATCH(B779,'Coop GFs_CFs'!B:B,0),1),
"Lane Mile", INDEX('Coop GFs_CFs'!K:L, MATCH(B779,'Coop GFs_CFs'!B:B,0),1),
"Gas Sales", INDEX('Coop GFs_CFs'!M:N, MATCH(B779,'Coop GFs_CFs'!B:B,0),1),
"No Growth", INDEX('Coop GFs_CFs'!O:P, MATCH(B779,'Coop GFs_CFs'!B:B,0),1)
)</f>
        <v>1</v>
      </c>
      <c r="N779" s="133" cm="1">
        <f t="array" ref="N779">_xlfn.SWITCH(L779,
"Employment", INDEX('Coop GFs_CFs'!C:D, MATCH(B779,'Coop GFs_CFs'!B:B,0),2),
"Population", INDEX('Coop GFs_CFs'!E:F, MATCH(B779,'Coop GFs_CFs'!B:B,0),2),
"Household", INDEX('Coop GFs_CFs'!G:H, MATCH(B779,'Coop GFs_CFs'!B:B,0),2),
"VMT", INDEX('Coop GFs_CFs'!I:J, MATCH(B779,'Coop GFs_CFs'!B:B,0),2),
"Lane Mile", INDEX('Coop GFs_CFs'!K:L, MATCH(B779,'Coop GFs_CFs'!B:B,0),2),
"Gas Sales", INDEX('Coop GFs_CFs'!M:N, MATCH(B779,'Coop GFs_CFs'!B:B,0),2),
"No Growth", INDEX('Coop GFs_CFs'!O:P, MATCH(B779,'Coop GFs_CFs'!B:B,0),2)
)</f>
        <v>1</v>
      </c>
      <c r="O779" s="133"/>
      <c r="P779" s="86">
        <f t="shared" si="46"/>
        <v>5.5410579702290195E-7</v>
      </c>
      <c r="Q779" s="86">
        <f t="shared" si="47"/>
        <v>5.5410579702290195E-7</v>
      </c>
      <c r="R779" s="156" t="s">
        <v>771</v>
      </c>
      <c r="S779" s="85" t="s">
        <v>446</v>
      </c>
      <c r="T779" s="85" t="s">
        <v>436</v>
      </c>
      <c r="U779" s="85" t="s">
        <v>444</v>
      </c>
      <c r="V779" s="85" t="s">
        <v>453</v>
      </c>
      <c r="W779" s="85" t="s">
        <v>772</v>
      </c>
      <c r="X779" s="85" t="s">
        <v>330</v>
      </c>
      <c r="Z779" s="42" t="s">
        <v>1959</v>
      </c>
      <c r="AA779"/>
    </row>
    <row r="780" spans="1:27" s="39" customFormat="1" x14ac:dyDescent="0.35">
      <c r="A780" s="85" t="s">
        <v>811</v>
      </c>
      <c r="B780" s="87">
        <v>51683</v>
      </c>
      <c r="C780" s="87" t="s">
        <v>12</v>
      </c>
      <c r="D780" s="86">
        <v>2.3782702486400001E-3</v>
      </c>
      <c r="E780" s="86">
        <f>SUMIFS('Ratios_MARAMA-VA'!T:T, 'Ratios_MARAMA-VA'!AA:AA, Z780)</f>
        <v>2.3782702486372302E-3</v>
      </c>
      <c r="F780" s="86">
        <f>SUMIFS('Ratios_MARAMA-VA'!J:J, 'Ratios_MARAMA-VA'!AA:AA, Z780)</f>
        <v>2.3890364257768599E-6</v>
      </c>
      <c r="G780" s="122">
        <f t="shared" si="43"/>
        <v>1.004526893924607E-3</v>
      </c>
      <c r="H780" s="122">
        <v>2.3782702486400001E-3</v>
      </c>
      <c r="I780" s="86">
        <v>2.389036425779642E-6</v>
      </c>
      <c r="J780" s="122">
        <v>2.3782702486400001E-3</v>
      </c>
      <c r="K780" s="86">
        <v>2.389036425779642E-6</v>
      </c>
      <c r="L780" s="122" t="str" cm="1">
        <f t="array" ref="L780">_xlfn.SWITCH(A780,
    "District of Columbia", _xlfn.XLOOKUP(R780, '2015 O3 Growth Surrogates'!A:A, '2015 O3 Growth Surrogates'!H:H),
    "Maryland", _xlfn.XLOOKUP(R780, '2015 O3 Growth Surrogates'!A:A, '2015 O3 Growth Surrogates'!I:I),
    "Virginia", _xlfn.XLOOKUP(R780, '2015 O3 Growth Surrogates'!A:A, '2015 O3 Growth Surrogates'!J:J)
)</f>
        <v>No Growth</v>
      </c>
      <c r="M780" s="133" cm="1">
        <f t="array" ref="M780">_xlfn.SWITCH(L780,
"Employment", INDEX('Coop GFs_CFs'!C:D, MATCH(B780,'Coop GFs_CFs'!B:B,0),1),
"Population", INDEX('Coop GFs_CFs'!E:F, MATCH(B780,'Coop GFs_CFs'!B:B,0),1),
"Household", INDEX('Coop GFs_CFs'!G:H, MATCH(B780,'Coop GFs_CFs'!B:B,0),1),
"VMT", INDEX('Coop GFs_CFs'!I:J, MATCH(B780,'Coop GFs_CFs'!B:B,0),1),
"Lane Mile", INDEX('Coop GFs_CFs'!K:L, MATCH(B780,'Coop GFs_CFs'!B:B,0),1),
"Gas Sales", INDEX('Coop GFs_CFs'!M:N, MATCH(B780,'Coop GFs_CFs'!B:B,0),1),
"No Growth", INDEX('Coop GFs_CFs'!O:P, MATCH(B780,'Coop GFs_CFs'!B:B,0),1)
)</f>
        <v>1</v>
      </c>
      <c r="N780" s="133" cm="1">
        <f t="array" ref="N780">_xlfn.SWITCH(L780,
"Employment", INDEX('Coop GFs_CFs'!C:D, MATCH(B780,'Coop GFs_CFs'!B:B,0),2),
"Population", INDEX('Coop GFs_CFs'!E:F, MATCH(B780,'Coop GFs_CFs'!B:B,0),2),
"Household", INDEX('Coop GFs_CFs'!G:H, MATCH(B780,'Coop GFs_CFs'!B:B,0),2),
"VMT", INDEX('Coop GFs_CFs'!I:J, MATCH(B780,'Coop GFs_CFs'!B:B,0),2),
"Lane Mile", INDEX('Coop GFs_CFs'!K:L, MATCH(B780,'Coop GFs_CFs'!B:B,0),2),
"Gas Sales", INDEX('Coop GFs_CFs'!M:N, MATCH(B780,'Coop GFs_CFs'!B:B,0),2),
"No Growth", INDEX('Coop GFs_CFs'!O:P, MATCH(B780,'Coop GFs_CFs'!B:B,0),2)
)</f>
        <v>1</v>
      </c>
      <c r="O780" s="133"/>
      <c r="P780" s="86">
        <f t="shared" si="46"/>
        <v>2.3890364257768599E-6</v>
      </c>
      <c r="Q780" s="86">
        <f t="shared" si="47"/>
        <v>2.3890364257768599E-6</v>
      </c>
      <c r="R780" s="156" t="s">
        <v>771</v>
      </c>
      <c r="S780" s="85" t="s">
        <v>446</v>
      </c>
      <c r="T780" s="85" t="s">
        <v>436</v>
      </c>
      <c r="U780" s="85" t="s">
        <v>444</v>
      </c>
      <c r="V780" s="85" t="s">
        <v>453</v>
      </c>
      <c r="W780" s="85" t="s">
        <v>772</v>
      </c>
      <c r="X780" s="85" t="s">
        <v>330</v>
      </c>
      <c r="Z780" s="42" t="s">
        <v>1961</v>
      </c>
      <c r="AA780"/>
    </row>
    <row r="781" spans="1:27" s="39" customFormat="1" x14ac:dyDescent="0.35">
      <c r="A781" s="85" t="s">
        <v>497</v>
      </c>
      <c r="B781" s="87">
        <v>24009</v>
      </c>
      <c r="C781" s="87" t="s">
        <v>10</v>
      </c>
      <c r="D781" s="86">
        <v>0.34492326291542502</v>
      </c>
      <c r="E781" s="86">
        <f>SUMIFS('Burning_No Wildfires'!D:D, 'Burning_No Wildfires'!F:F, Z781)</f>
        <v>0.34492326291542502</v>
      </c>
      <c r="F781" s="86">
        <f>SUMIFS('Burning_No Wildfires'!E:E, 'Burning_No Wildfires'!F:F, Z781)</f>
        <v>1.5655558411201964E-4</v>
      </c>
      <c r="G781" s="122">
        <f t="shared" si="43"/>
        <v>4.5388525780705886E-4</v>
      </c>
      <c r="H781" s="122">
        <v>0.34492326291542502</v>
      </c>
      <c r="I781" s="86">
        <f t="shared" ref="I781:I814" si="48">G781*H781</f>
        <v>1.5655558411201964E-4</v>
      </c>
      <c r="J781" s="122">
        <v>0.34492326291542502</v>
      </c>
      <c r="K781" s="86">
        <f t="shared" ref="K781:K814" si="49">G781*J781</f>
        <v>1.5655558411201964E-4</v>
      </c>
      <c r="L781" s="122" t="str" cm="1">
        <f t="array" ref="L781">_xlfn.SWITCH(A781,
    "District of Columbia", _xlfn.XLOOKUP(R781, '2015 O3 Growth Surrogates'!A:A, '2015 O3 Growth Surrogates'!H:H),
    "Maryland", _xlfn.XLOOKUP(R781, '2015 O3 Growth Surrogates'!A:A, '2015 O3 Growth Surrogates'!I:I),
    "Virginia", _xlfn.XLOOKUP(R781, '2015 O3 Growth Surrogates'!A:A, '2015 O3 Growth Surrogates'!J:J)
)</f>
        <v>Household</v>
      </c>
      <c r="M781" s="133" cm="1">
        <f t="array" ref="M781">_xlfn.SWITCH(L781,
"Employment", INDEX('Coop GFs_CFs'!C:D, MATCH(B781,'Coop GFs_CFs'!B:B,0),1),
"Population", INDEX('Coop GFs_CFs'!E:F, MATCH(B781,'Coop GFs_CFs'!B:B,0),1),
"Household", INDEX('Coop GFs_CFs'!G:H, MATCH(B781,'Coop GFs_CFs'!B:B,0),1),
"VMT", INDEX('Coop GFs_CFs'!I:J, MATCH(B781,'Coop GFs_CFs'!B:B,0),1),
"Lane Mile", INDEX('Coop GFs_CFs'!K:L, MATCH(B781,'Coop GFs_CFs'!B:B,0),1),
"Gas Sales", INDEX('Coop GFs_CFs'!M:N, MATCH(B781,'Coop GFs_CFs'!B:B,0),1),
"No Growth", INDEX('Coop GFs_CFs'!O:P, MATCH(B781,'Coop GFs_CFs'!B:B,0),1)
)</f>
        <v>1.0717053327861332</v>
      </c>
      <c r="N781" s="133" cm="1">
        <f t="array" ref="N781">_xlfn.SWITCH(L781,
"Employment", INDEX('Coop GFs_CFs'!C:D, MATCH(B781,'Coop GFs_CFs'!B:B,0),2),
"Population", INDEX('Coop GFs_CFs'!E:F, MATCH(B781,'Coop GFs_CFs'!B:B,0),2),
"Household", INDEX('Coop GFs_CFs'!G:H, MATCH(B781,'Coop GFs_CFs'!B:B,0),2),
"VMT", INDEX('Coop GFs_CFs'!I:J, MATCH(B781,'Coop GFs_CFs'!B:B,0),2),
"Lane Mile", INDEX('Coop GFs_CFs'!K:L, MATCH(B781,'Coop GFs_CFs'!B:B,0),2),
"Gas Sales", INDEX('Coop GFs_CFs'!M:N, MATCH(B781,'Coop GFs_CFs'!B:B,0),2),
"No Growth", INDEX('Coop GFs_CFs'!O:P, MATCH(B781,'Coop GFs_CFs'!B:B,0),2)
)</f>
        <v>1.0941988750211236</v>
      </c>
      <c r="O781" s="133"/>
      <c r="P781" s="86">
        <f t="shared" si="46"/>
        <v>1.6778145437029948E-4</v>
      </c>
      <c r="Q781" s="86">
        <f t="shared" si="47"/>
        <v>1.7130294401364676E-4</v>
      </c>
      <c r="R781" s="156" t="s">
        <v>769</v>
      </c>
      <c r="S781" s="85" t="s">
        <v>446</v>
      </c>
      <c r="T781" s="85" t="s">
        <v>436</v>
      </c>
      <c r="U781" s="85" t="s">
        <v>444</v>
      </c>
      <c r="V781" s="85" t="s">
        <v>453</v>
      </c>
      <c r="W781" s="85" t="s">
        <v>770</v>
      </c>
      <c r="X781" s="85" t="s">
        <v>330</v>
      </c>
      <c r="Z781" s="42" t="s">
        <v>1267</v>
      </c>
    </row>
    <row r="782" spans="1:27" s="39" customFormat="1" x14ac:dyDescent="0.35">
      <c r="A782" s="85" t="s">
        <v>497</v>
      </c>
      <c r="B782" s="87">
        <v>24009</v>
      </c>
      <c r="C782" s="87" t="s">
        <v>12</v>
      </c>
      <c r="D782" s="86">
        <v>11.6239149054742</v>
      </c>
      <c r="E782" s="86">
        <f>SUMIFS('Burning_No Wildfires'!D:D, 'Burning_No Wildfires'!F:F, Z782)</f>
        <v>11.6239149054742</v>
      </c>
      <c r="F782" s="86">
        <f>SUMIFS('Burning_No Wildfires'!E:E, 'Burning_No Wildfires'!F:F, Z782)</f>
        <v>5.2759236135984707E-3</v>
      </c>
      <c r="G782" s="122">
        <f t="shared" si="43"/>
        <v>4.538852578070588E-4</v>
      </c>
      <c r="H782" s="122">
        <v>11.6239149054742</v>
      </c>
      <c r="I782" s="86">
        <f t="shared" si="48"/>
        <v>5.2759236135984707E-3</v>
      </c>
      <c r="J782" s="122">
        <v>11.6239149054742</v>
      </c>
      <c r="K782" s="86">
        <f t="shared" si="49"/>
        <v>5.2759236135984707E-3</v>
      </c>
      <c r="L782" s="122" t="str" cm="1">
        <f t="array" ref="L782">_xlfn.SWITCH(A782,
    "District of Columbia", _xlfn.XLOOKUP(R782, '2015 O3 Growth Surrogates'!A:A, '2015 O3 Growth Surrogates'!H:H),
    "Maryland", _xlfn.XLOOKUP(R782, '2015 O3 Growth Surrogates'!A:A, '2015 O3 Growth Surrogates'!I:I),
    "Virginia", _xlfn.XLOOKUP(R782, '2015 O3 Growth Surrogates'!A:A, '2015 O3 Growth Surrogates'!J:J)
)</f>
        <v>Household</v>
      </c>
      <c r="M782" s="133" cm="1">
        <f t="array" ref="M782">_xlfn.SWITCH(L782,
"Employment", INDEX('Coop GFs_CFs'!C:D, MATCH(B782,'Coop GFs_CFs'!B:B,0),1),
"Population", INDEX('Coop GFs_CFs'!E:F, MATCH(B782,'Coop GFs_CFs'!B:B,0),1),
"Household", INDEX('Coop GFs_CFs'!G:H, MATCH(B782,'Coop GFs_CFs'!B:B,0),1),
"VMT", INDEX('Coop GFs_CFs'!I:J, MATCH(B782,'Coop GFs_CFs'!B:B,0),1),
"Lane Mile", INDEX('Coop GFs_CFs'!K:L, MATCH(B782,'Coop GFs_CFs'!B:B,0),1),
"Gas Sales", INDEX('Coop GFs_CFs'!M:N, MATCH(B782,'Coop GFs_CFs'!B:B,0),1),
"No Growth", INDEX('Coop GFs_CFs'!O:P, MATCH(B782,'Coop GFs_CFs'!B:B,0),1)
)</f>
        <v>1.0717053327861332</v>
      </c>
      <c r="N782" s="133" cm="1">
        <f t="array" ref="N782">_xlfn.SWITCH(L782,
"Employment", INDEX('Coop GFs_CFs'!C:D, MATCH(B782,'Coop GFs_CFs'!B:B,0),2),
"Population", INDEX('Coop GFs_CFs'!E:F, MATCH(B782,'Coop GFs_CFs'!B:B,0),2),
"Household", INDEX('Coop GFs_CFs'!G:H, MATCH(B782,'Coop GFs_CFs'!B:B,0),2),
"VMT", INDEX('Coop GFs_CFs'!I:J, MATCH(B782,'Coop GFs_CFs'!B:B,0),2),
"Lane Mile", INDEX('Coop GFs_CFs'!K:L, MATCH(B782,'Coop GFs_CFs'!B:B,0),2),
"Gas Sales", INDEX('Coop GFs_CFs'!M:N, MATCH(B782,'Coop GFs_CFs'!B:B,0),2),
"No Growth", INDEX('Coop GFs_CFs'!O:P, MATCH(B782,'Coop GFs_CFs'!B:B,0),2)
)</f>
        <v>1.0941988750211236</v>
      </c>
      <c r="O782" s="133"/>
      <c r="P782" s="86">
        <f t="shared" si="46"/>
        <v>5.6542354720657672E-3</v>
      </c>
      <c r="Q782" s="86">
        <f t="shared" si="47"/>
        <v>5.7729096826968276E-3</v>
      </c>
      <c r="R782" s="156" t="s">
        <v>769</v>
      </c>
      <c r="S782" s="85" t="s">
        <v>446</v>
      </c>
      <c r="T782" s="85" t="s">
        <v>436</v>
      </c>
      <c r="U782" s="85" t="s">
        <v>444</v>
      </c>
      <c r="V782" s="85" t="s">
        <v>453</v>
      </c>
      <c r="W782" s="85" t="s">
        <v>770</v>
      </c>
      <c r="X782" s="85" t="s">
        <v>330</v>
      </c>
      <c r="Z782" s="42" t="s">
        <v>1275</v>
      </c>
    </row>
    <row r="783" spans="1:27" s="39" customFormat="1" x14ac:dyDescent="0.35">
      <c r="A783" s="85" t="s">
        <v>497</v>
      </c>
      <c r="B783" s="87">
        <v>24017</v>
      </c>
      <c r="C783" s="87" t="s">
        <v>10</v>
      </c>
      <c r="D783" s="86">
        <v>0.51796237297886805</v>
      </c>
      <c r="E783" s="86">
        <f>SUMIFS('Burning_No Wildfires'!D:D, 'Burning_No Wildfires'!F:F, Z783)</f>
        <v>0.51796237297886805</v>
      </c>
      <c r="F783" s="86">
        <f>SUMIFS('Burning_No Wildfires'!E:E, 'Burning_No Wildfires'!F:F, Z783)</f>
        <v>2.3509548519386948E-4</v>
      </c>
      <c r="G783" s="122">
        <f t="shared" si="43"/>
        <v>4.538852578070588E-4</v>
      </c>
      <c r="H783" s="122">
        <v>0.51796237297886805</v>
      </c>
      <c r="I783" s="86">
        <f t="shared" si="48"/>
        <v>2.3509548519386948E-4</v>
      </c>
      <c r="J783" s="122">
        <v>0.51796237297886805</v>
      </c>
      <c r="K783" s="86">
        <f t="shared" si="49"/>
        <v>2.3509548519386948E-4</v>
      </c>
      <c r="L783" s="122" t="str" cm="1">
        <f t="array" ref="L783">_xlfn.SWITCH(A783,
    "District of Columbia", _xlfn.XLOOKUP(R783, '2015 O3 Growth Surrogates'!A:A, '2015 O3 Growth Surrogates'!H:H),
    "Maryland", _xlfn.XLOOKUP(R783, '2015 O3 Growth Surrogates'!A:A, '2015 O3 Growth Surrogates'!I:I),
    "Virginia", _xlfn.XLOOKUP(R783, '2015 O3 Growth Surrogates'!A:A, '2015 O3 Growth Surrogates'!J:J)
)</f>
        <v>Household</v>
      </c>
      <c r="M783" s="133" cm="1">
        <f t="array" ref="M783">_xlfn.SWITCH(L783,
"Employment", INDEX('Coop GFs_CFs'!C:D, MATCH(B783,'Coop GFs_CFs'!B:B,0),1),
"Population", INDEX('Coop GFs_CFs'!E:F, MATCH(B783,'Coop GFs_CFs'!B:B,0),1),
"Household", INDEX('Coop GFs_CFs'!G:H, MATCH(B783,'Coop GFs_CFs'!B:B,0),1),
"VMT", INDEX('Coop GFs_CFs'!I:J, MATCH(B783,'Coop GFs_CFs'!B:B,0),1),
"Lane Mile", INDEX('Coop GFs_CFs'!K:L, MATCH(B783,'Coop GFs_CFs'!B:B,0),1),
"Gas Sales", INDEX('Coop GFs_CFs'!M:N, MATCH(B783,'Coop GFs_CFs'!B:B,0),1),
"No Growth", INDEX('Coop GFs_CFs'!O:P, MATCH(B783,'Coop GFs_CFs'!B:B,0),1)
)</f>
        <v>1.1901345613926138</v>
      </c>
      <c r="N783" s="133" cm="1">
        <f t="array" ref="N783">_xlfn.SWITCH(L783,
"Employment", INDEX('Coop GFs_CFs'!C:D, MATCH(B783,'Coop GFs_CFs'!B:B,0),2),
"Population", INDEX('Coop GFs_CFs'!E:F, MATCH(B783,'Coop GFs_CFs'!B:B,0),2),
"Household", INDEX('Coop GFs_CFs'!G:H, MATCH(B783,'Coop GFs_CFs'!B:B,0),2),
"VMT", INDEX('Coop GFs_CFs'!I:J, MATCH(B783,'Coop GFs_CFs'!B:B,0),2),
"Lane Mile", INDEX('Coop GFs_CFs'!K:L, MATCH(B783,'Coop GFs_CFs'!B:B,0),2),
"Gas Sales", INDEX('Coop GFs_CFs'!M:N, MATCH(B783,'Coop GFs_CFs'!B:B,0),2),
"No Growth", INDEX('Coop GFs_CFs'!O:P, MATCH(B783,'Coop GFs_CFs'!B:B,0),2)
)</f>
        <v>1.2607033014443205</v>
      </c>
      <c r="O783" s="133"/>
      <c r="P783" s="86">
        <f t="shared" si="46"/>
        <v>2.7979526215658957E-4</v>
      </c>
      <c r="Q783" s="86">
        <f t="shared" si="47"/>
        <v>2.9638565433856562E-4</v>
      </c>
      <c r="R783" s="156" t="s">
        <v>769</v>
      </c>
      <c r="S783" s="85" t="s">
        <v>446</v>
      </c>
      <c r="T783" s="85" t="s">
        <v>436</v>
      </c>
      <c r="U783" s="85" t="s">
        <v>444</v>
      </c>
      <c r="V783" s="85" t="s">
        <v>453</v>
      </c>
      <c r="W783" s="85" t="s">
        <v>770</v>
      </c>
      <c r="X783" s="85" t="s">
        <v>330</v>
      </c>
      <c r="Z783" s="42" t="s">
        <v>1268</v>
      </c>
      <c r="AA783"/>
    </row>
    <row r="784" spans="1:27" s="39" customFormat="1" x14ac:dyDescent="0.35">
      <c r="A784" s="85" t="s">
        <v>497</v>
      </c>
      <c r="B784" s="87">
        <v>24017</v>
      </c>
      <c r="C784" s="87" t="s">
        <v>12</v>
      </c>
      <c r="D784" s="86">
        <v>17.455334171939</v>
      </c>
      <c r="E784" s="86">
        <f>SUMIFS('Burning_No Wildfires'!D:D, 'Burning_No Wildfires'!F:F, Z784)</f>
        <v>17.455334171939</v>
      </c>
      <c r="F784" s="86">
        <f>SUMIFS('Burning_No Wildfires'!E:E, 'Burning_No Wildfires'!F:F, Z784)</f>
        <v>7.9227188507388965E-3</v>
      </c>
      <c r="G784" s="122">
        <f t="shared" ref="G784:G847" si="50">F784/E784</f>
        <v>4.538852578070588E-4</v>
      </c>
      <c r="H784" s="122">
        <v>17.455334171939</v>
      </c>
      <c r="I784" s="86">
        <f t="shared" si="48"/>
        <v>7.9227188507388965E-3</v>
      </c>
      <c r="J784" s="122">
        <v>17.455334171939</v>
      </c>
      <c r="K784" s="86">
        <f t="shared" si="49"/>
        <v>7.9227188507388965E-3</v>
      </c>
      <c r="L784" s="122" t="str" cm="1">
        <f t="array" ref="L784">_xlfn.SWITCH(A784,
    "District of Columbia", _xlfn.XLOOKUP(R784, '2015 O3 Growth Surrogates'!A:A, '2015 O3 Growth Surrogates'!H:H),
    "Maryland", _xlfn.XLOOKUP(R784, '2015 O3 Growth Surrogates'!A:A, '2015 O3 Growth Surrogates'!I:I),
    "Virginia", _xlfn.XLOOKUP(R784, '2015 O3 Growth Surrogates'!A:A, '2015 O3 Growth Surrogates'!J:J)
)</f>
        <v>Household</v>
      </c>
      <c r="M784" s="133" cm="1">
        <f t="array" ref="M784">_xlfn.SWITCH(L784,
"Employment", INDEX('Coop GFs_CFs'!C:D, MATCH(B784,'Coop GFs_CFs'!B:B,0),1),
"Population", INDEX('Coop GFs_CFs'!E:F, MATCH(B784,'Coop GFs_CFs'!B:B,0),1),
"Household", INDEX('Coop GFs_CFs'!G:H, MATCH(B784,'Coop GFs_CFs'!B:B,0),1),
"VMT", INDEX('Coop GFs_CFs'!I:J, MATCH(B784,'Coop GFs_CFs'!B:B,0),1),
"Lane Mile", INDEX('Coop GFs_CFs'!K:L, MATCH(B784,'Coop GFs_CFs'!B:B,0),1),
"Gas Sales", INDEX('Coop GFs_CFs'!M:N, MATCH(B784,'Coop GFs_CFs'!B:B,0),1),
"No Growth", INDEX('Coop GFs_CFs'!O:P, MATCH(B784,'Coop GFs_CFs'!B:B,0),1)
)</f>
        <v>1.1901345613926138</v>
      </c>
      <c r="N784" s="133" cm="1">
        <f t="array" ref="N784">_xlfn.SWITCH(L784,
"Employment", INDEX('Coop GFs_CFs'!C:D, MATCH(B784,'Coop GFs_CFs'!B:B,0),2),
"Population", INDEX('Coop GFs_CFs'!E:F, MATCH(B784,'Coop GFs_CFs'!B:B,0),2),
"Household", INDEX('Coop GFs_CFs'!G:H, MATCH(B784,'Coop GFs_CFs'!B:B,0),2),
"VMT", INDEX('Coop GFs_CFs'!I:J, MATCH(B784,'Coop GFs_CFs'!B:B,0),2),
"Lane Mile", INDEX('Coop GFs_CFs'!K:L, MATCH(B784,'Coop GFs_CFs'!B:B,0),2),
"Gas Sales", INDEX('Coop GFs_CFs'!M:N, MATCH(B784,'Coop GFs_CFs'!B:B,0),2),
"No Growth", INDEX('Coop GFs_CFs'!O:P, MATCH(B784,'Coop GFs_CFs'!B:B,0),2)
)</f>
        <v>1.2607033014443205</v>
      </c>
      <c r="O784" s="133"/>
      <c r="P784" s="86">
        <f t="shared" si="46"/>
        <v>9.4291015244611295E-3</v>
      </c>
      <c r="Q784" s="86">
        <f t="shared" si="47"/>
        <v>9.9881978115416801E-3</v>
      </c>
      <c r="R784" s="156" t="s">
        <v>769</v>
      </c>
      <c r="S784" s="85" t="s">
        <v>446</v>
      </c>
      <c r="T784" s="85" t="s">
        <v>436</v>
      </c>
      <c r="U784" s="85" t="s">
        <v>444</v>
      </c>
      <c r="V784" s="85" t="s">
        <v>453</v>
      </c>
      <c r="W784" s="85" t="s">
        <v>770</v>
      </c>
      <c r="X784" s="85" t="s">
        <v>330</v>
      </c>
      <c r="Z784" s="42" t="s">
        <v>1276</v>
      </c>
      <c r="AA784"/>
    </row>
    <row r="785" spans="1:27" s="39" customFormat="1" x14ac:dyDescent="0.35">
      <c r="A785" s="85" t="s">
        <v>497</v>
      </c>
      <c r="B785" s="87">
        <v>24021</v>
      </c>
      <c r="C785" s="87" t="s">
        <v>10</v>
      </c>
      <c r="D785" s="86">
        <v>0.80850446845885404</v>
      </c>
      <c r="E785" s="86">
        <f>SUMIFS('Burning_No Wildfires'!D:D, 'Burning_No Wildfires'!F:F, Z785)</f>
        <v>0.80850446845885404</v>
      </c>
      <c r="F785" s="86">
        <f>SUMIFS('Burning_No Wildfires'!E:E, 'Burning_No Wildfires'!F:F, Z785)</f>
        <v>3.66968259104606E-4</v>
      </c>
      <c r="G785" s="122">
        <f t="shared" si="50"/>
        <v>4.538852578070588E-4</v>
      </c>
      <c r="H785" s="122">
        <v>0.80850446845885404</v>
      </c>
      <c r="I785" s="86">
        <f t="shared" si="48"/>
        <v>3.66968259104606E-4</v>
      </c>
      <c r="J785" s="122">
        <v>0.80850446845885404</v>
      </c>
      <c r="K785" s="86">
        <f t="shared" si="49"/>
        <v>3.66968259104606E-4</v>
      </c>
      <c r="L785" s="122" t="str" cm="1">
        <f t="array" ref="L785">_xlfn.SWITCH(A785,
    "District of Columbia", _xlfn.XLOOKUP(R785, '2015 O3 Growth Surrogates'!A:A, '2015 O3 Growth Surrogates'!H:H),
    "Maryland", _xlfn.XLOOKUP(R785, '2015 O3 Growth Surrogates'!A:A, '2015 O3 Growth Surrogates'!I:I),
    "Virginia", _xlfn.XLOOKUP(R785, '2015 O3 Growth Surrogates'!A:A, '2015 O3 Growth Surrogates'!J:J)
)</f>
        <v>Household</v>
      </c>
      <c r="M785" s="133" cm="1">
        <f t="array" ref="M785">_xlfn.SWITCH(L785,
"Employment", INDEX('Coop GFs_CFs'!C:D, MATCH(B785,'Coop GFs_CFs'!B:B,0),1),
"Population", INDEX('Coop GFs_CFs'!E:F, MATCH(B785,'Coop GFs_CFs'!B:B,0),1),
"Household", INDEX('Coop GFs_CFs'!G:H, MATCH(B785,'Coop GFs_CFs'!B:B,0),1),
"VMT", INDEX('Coop GFs_CFs'!I:J, MATCH(B785,'Coop GFs_CFs'!B:B,0),1),
"Lane Mile", INDEX('Coop GFs_CFs'!K:L, MATCH(B785,'Coop GFs_CFs'!B:B,0),1),
"Gas Sales", INDEX('Coop GFs_CFs'!M:N, MATCH(B785,'Coop GFs_CFs'!B:B,0),1),
"No Growth", INDEX('Coop GFs_CFs'!O:P, MATCH(B785,'Coop GFs_CFs'!B:B,0),1)
)</f>
        <v>1.1641130653464411</v>
      </c>
      <c r="N785" s="133" cm="1">
        <f t="array" ref="N785">_xlfn.SWITCH(L785,
"Employment", INDEX('Coop GFs_CFs'!C:D, MATCH(B785,'Coop GFs_CFs'!B:B,0),2),
"Population", INDEX('Coop GFs_CFs'!E:F, MATCH(B785,'Coop GFs_CFs'!B:B,0),2),
"Household", INDEX('Coop GFs_CFs'!G:H, MATCH(B785,'Coop GFs_CFs'!B:B,0),2),
"VMT", INDEX('Coop GFs_CFs'!I:J, MATCH(B785,'Coop GFs_CFs'!B:B,0),2),
"Lane Mile", INDEX('Coop GFs_CFs'!K:L, MATCH(B785,'Coop GFs_CFs'!B:B,0),2),
"Gas Sales", INDEX('Coop GFs_CFs'!M:N, MATCH(B785,'Coop GFs_CFs'!B:B,0),2),
"No Growth", INDEX('Coop GFs_CFs'!O:P, MATCH(B785,'Coop GFs_CFs'!B:B,0),2)
)</f>
        <v>1.2555086048546673</v>
      </c>
      <c r="O785" s="133"/>
      <c r="P785" s="86">
        <f t="shared" si="46"/>
        <v>4.2719254499110992E-4</v>
      </c>
      <c r="Q785" s="86">
        <f t="shared" si="47"/>
        <v>4.6073180701436997E-4</v>
      </c>
      <c r="R785" s="156" t="s">
        <v>769</v>
      </c>
      <c r="S785" s="85" t="s">
        <v>446</v>
      </c>
      <c r="T785" s="85" t="s">
        <v>436</v>
      </c>
      <c r="U785" s="85" t="s">
        <v>444</v>
      </c>
      <c r="V785" s="85" t="s">
        <v>453</v>
      </c>
      <c r="W785" s="85" t="s">
        <v>770</v>
      </c>
      <c r="X785" s="85" t="s">
        <v>330</v>
      </c>
      <c r="Z785" s="42" t="s">
        <v>1269</v>
      </c>
      <c r="AA785"/>
    </row>
    <row r="786" spans="1:27" s="39" customFormat="1" x14ac:dyDescent="0.35">
      <c r="A786" s="85" t="s">
        <v>497</v>
      </c>
      <c r="B786" s="87">
        <v>24021</v>
      </c>
      <c r="C786" s="87" t="s">
        <v>12</v>
      </c>
      <c r="D786" s="86">
        <v>27.246601639294301</v>
      </c>
      <c r="E786" s="86">
        <f>SUMIFS('Burning_No Wildfires'!D:D, 'Burning_No Wildfires'!F:F, Z786)</f>
        <v>27.246601639294301</v>
      </c>
      <c r="F786" s="86">
        <f>SUMIFS('Burning_No Wildfires'!E:E, 'Burning_No Wildfires'!F:F, Z786)</f>
        <v>1.2366830809417325E-2</v>
      </c>
      <c r="G786" s="122">
        <f t="shared" si="50"/>
        <v>4.538852578070588E-4</v>
      </c>
      <c r="H786" s="122">
        <v>27.246601639294301</v>
      </c>
      <c r="I786" s="86">
        <f t="shared" si="48"/>
        <v>1.2366830809417325E-2</v>
      </c>
      <c r="J786" s="122">
        <v>27.246601639294301</v>
      </c>
      <c r="K786" s="86">
        <f t="shared" si="49"/>
        <v>1.2366830809417325E-2</v>
      </c>
      <c r="L786" s="122" t="str" cm="1">
        <f t="array" ref="L786">_xlfn.SWITCH(A786,
    "District of Columbia", _xlfn.XLOOKUP(R786, '2015 O3 Growth Surrogates'!A:A, '2015 O3 Growth Surrogates'!H:H),
    "Maryland", _xlfn.XLOOKUP(R786, '2015 O3 Growth Surrogates'!A:A, '2015 O3 Growth Surrogates'!I:I),
    "Virginia", _xlfn.XLOOKUP(R786, '2015 O3 Growth Surrogates'!A:A, '2015 O3 Growth Surrogates'!J:J)
)</f>
        <v>Household</v>
      </c>
      <c r="M786" s="133" cm="1">
        <f t="array" ref="M786">_xlfn.SWITCH(L786,
"Employment", INDEX('Coop GFs_CFs'!C:D, MATCH(B786,'Coop GFs_CFs'!B:B,0),1),
"Population", INDEX('Coop GFs_CFs'!E:F, MATCH(B786,'Coop GFs_CFs'!B:B,0),1),
"Household", INDEX('Coop GFs_CFs'!G:H, MATCH(B786,'Coop GFs_CFs'!B:B,0),1),
"VMT", INDEX('Coop GFs_CFs'!I:J, MATCH(B786,'Coop GFs_CFs'!B:B,0),1),
"Lane Mile", INDEX('Coop GFs_CFs'!K:L, MATCH(B786,'Coop GFs_CFs'!B:B,0),1),
"Gas Sales", INDEX('Coop GFs_CFs'!M:N, MATCH(B786,'Coop GFs_CFs'!B:B,0),1),
"No Growth", INDEX('Coop GFs_CFs'!O:P, MATCH(B786,'Coop GFs_CFs'!B:B,0),1)
)</f>
        <v>1.1641130653464411</v>
      </c>
      <c r="N786" s="133" cm="1">
        <f t="array" ref="N786">_xlfn.SWITCH(L786,
"Employment", INDEX('Coop GFs_CFs'!C:D, MATCH(B786,'Coop GFs_CFs'!B:B,0),2),
"Population", INDEX('Coop GFs_CFs'!E:F, MATCH(B786,'Coop GFs_CFs'!B:B,0),2),
"Household", INDEX('Coop GFs_CFs'!G:H, MATCH(B786,'Coop GFs_CFs'!B:B,0),2),
"VMT", INDEX('Coop GFs_CFs'!I:J, MATCH(B786,'Coop GFs_CFs'!B:B,0),2),
"Lane Mile", INDEX('Coop GFs_CFs'!K:L, MATCH(B786,'Coop GFs_CFs'!B:B,0),2),
"Gas Sales", INDEX('Coop GFs_CFs'!M:N, MATCH(B786,'Coop GFs_CFs'!B:B,0),2),
"No Growth", INDEX('Coop GFs_CFs'!O:P, MATCH(B786,'Coop GFs_CFs'!B:B,0),2)
)</f>
        <v>1.2555086048546673</v>
      </c>
      <c r="O786" s="133"/>
      <c r="P786" s="86">
        <f t="shared" si="46"/>
        <v>1.4396389322171611E-2</v>
      </c>
      <c r="Q786" s="86">
        <f t="shared" si="47"/>
        <v>1.5526662496005263E-2</v>
      </c>
      <c r="R786" s="156" t="s">
        <v>769</v>
      </c>
      <c r="S786" s="85" t="s">
        <v>446</v>
      </c>
      <c r="T786" s="85" t="s">
        <v>436</v>
      </c>
      <c r="U786" s="85" t="s">
        <v>444</v>
      </c>
      <c r="V786" s="85" t="s">
        <v>453</v>
      </c>
      <c r="W786" s="85" t="s">
        <v>770</v>
      </c>
      <c r="X786" s="85" t="s">
        <v>330</v>
      </c>
      <c r="Z786" s="42" t="s">
        <v>1277</v>
      </c>
      <c r="AA786"/>
    </row>
    <row r="787" spans="1:27" s="39" customFormat="1" x14ac:dyDescent="0.35">
      <c r="A787" s="85" t="s">
        <v>497</v>
      </c>
      <c r="B787" s="87">
        <v>24031</v>
      </c>
      <c r="C787" s="87" t="s">
        <v>10</v>
      </c>
      <c r="D787" s="86">
        <v>0.136453397074492</v>
      </c>
      <c r="E787" s="86">
        <f>SUMIFS('Burning_No Wildfires'!D:D, 'Burning_No Wildfires'!F:F, Z787)</f>
        <v>0.136453397074492</v>
      </c>
      <c r="F787" s="86">
        <f>SUMIFS('Burning_No Wildfires'!E:E, 'Burning_No Wildfires'!F:F, Z787)</f>
        <v>6.193418530980478E-5</v>
      </c>
      <c r="G787" s="122">
        <f t="shared" si="50"/>
        <v>4.5388525780705891E-4</v>
      </c>
      <c r="H787" s="122">
        <v>0.136453397074492</v>
      </c>
      <c r="I787" s="86">
        <f t="shared" si="48"/>
        <v>6.193418530980478E-5</v>
      </c>
      <c r="J787" s="122">
        <v>0.136453397074492</v>
      </c>
      <c r="K787" s="86">
        <f t="shared" si="49"/>
        <v>6.193418530980478E-5</v>
      </c>
      <c r="L787" s="122" t="str" cm="1">
        <f t="array" ref="L787">_xlfn.SWITCH(A787,
    "District of Columbia", _xlfn.XLOOKUP(R787, '2015 O3 Growth Surrogates'!A:A, '2015 O3 Growth Surrogates'!H:H),
    "Maryland", _xlfn.XLOOKUP(R787, '2015 O3 Growth Surrogates'!A:A, '2015 O3 Growth Surrogates'!I:I),
    "Virginia", _xlfn.XLOOKUP(R787, '2015 O3 Growth Surrogates'!A:A, '2015 O3 Growth Surrogates'!J:J)
)</f>
        <v>Household</v>
      </c>
      <c r="M787" s="133" cm="1">
        <f t="array" ref="M787">_xlfn.SWITCH(L787,
"Employment", INDEX('Coop GFs_CFs'!C:D, MATCH(B787,'Coop GFs_CFs'!B:B,0),1),
"Population", INDEX('Coop GFs_CFs'!E:F, MATCH(B787,'Coop GFs_CFs'!B:B,0),1),
"Household", INDEX('Coop GFs_CFs'!G:H, MATCH(B787,'Coop GFs_CFs'!B:B,0),1),
"VMT", INDEX('Coop GFs_CFs'!I:J, MATCH(B787,'Coop GFs_CFs'!B:B,0),1),
"Lane Mile", INDEX('Coop GFs_CFs'!K:L, MATCH(B787,'Coop GFs_CFs'!B:B,0),1),
"Gas Sales", INDEX('Coop GFs_CFs'!M:N, MATCH(B787,'Coop GFs_CFs'!B:B,0),1),
"No Growth", INDEX('Coop GFs_CFs'!O:P, MATCH(B787,'Coop GFs_CFs'!B:B,0),1)
)</f>
        <v>1.0822577125548798</v>
      </c>
      <c r="N787" s="133" cm="1">
        <f t="array" ref="N787">_xlfn.SWITCH(L787,
"Employment", INDEX('Coop GFs_CFs'!C:D, MATCH(B787,'Coop GFs_CFs'!B:B,0),2),
"Population", INDEX('Coop GFs_CFs'!E:F, MATCH(B787,'Coop GFs_CFs'!B:B,0),2),
"Household", INDEX('Coop GFs_CFs'!G:H, MATCH(B787,'Coop GFs_CFs'!B:B,0),2),
"VMT", INDEX('Coop GFs_CFs'!I:J, MATCH(B787,'Coop GFs_CFs'!B:B,0),2),
"Lane Mile", INDEX('Coop GFs_CFs'!K:L, MATCH(B787,'Coop GFs_CFs'!B:B,0),2),
"Gas Sales", INDEX('Coop GFs_CFs'!M:N, MATCH(B787,'Coop GFs_CFs'!B:B,0),2),
"No Growth", INDEX('Coop GFs_CFs'!O:P, MATCH(B787,'Coop GFs_CFs'!B:B,0),2)
)</f>
        <v>1.1254828731122657</v>
      </c>
      <c r="O787" s="133"/>
      <c r="P787" s="86">
        <f t="shared" si="46"/>
        <v>6.7028749722339355E-5</v>
      </c>
      <c r="Q787" s="86">
        <f t="shared" si="47"/>
        <v>6.9705864826346561E-5</v>
      </c>
      <c r="R787" s="156" t="s">
        <v>769</v>
      </c>
      <c r="S787" s="85" t="s">
        <v>446</v>
      </c>
      <c r="T787" s="85" t="s">
        <v>436</v>
      </c>
      <c r="U787" s="85" t="s">
        <v>444</v>
      </c>
      <c r="V787" s="85" t="s">
        <v>453</v>
      </c>
      <c r="W787" s="85" t="s">
        <v>770</v>
      </c>
      <c r="X787" s="85" t="s">
        <v>330</v>
      </c>
      <c r="Z787" s="42" t="s">
        <v>1270</v>
      </c>
      <c r="AA787"/>
    </row>
    <row r="788" spans="1:27" s="39" customFormat="1" x14ac:dyDescent="0.35">
      <c r="A788" s="85" t="s">
        <v>497</v>
      </c>
      <c r="B788" s="87">
        <v>24031</v>
      </c>
      <c r="C788" s="87" t="s">
        <v>12</v>
      </c>
      <c r="D788" s="86">
        <v>4.59848015020125</v>
      </c>
      <c r="E788" s="86">
        <f>SUMIFS('Burning_No Wildfires'!D:D, 'Burning_No Wildfires'!F:F, Z788)</f>
        <v>4.59848015020125</v>
      </c>
      <c r="F788" s="86">
        <f>SUMIFS('Burning_No Wildfires'!E:E, 'Burning_No Wildfires'!F:F, Z788)</f>
        <v>2.0871823484947373E-3</v>
      </c>
      <c r="G788" s="122">
        <f t="shared" si="50"/>
        <v>4.5388525780705891E-4</v>
      </c>
      <c r="H788" s="122">
        <v>4.59848015020125</v>
      </c>
      <c r="I788" s="86">
        <f t="shared" si="48"/>
        <v>2.0871823484947373E-3</v>
      </c>
      <c r="J788" s="122">
        <v>4.59848015020125</v>
      </c>
      <c r="K788" s="86">
        <f t="shared" si="49"/>
        <v>2.0871823484947373E-3</v>
      </c>
      <c r="L788" s="122" t="str" cm="1">
        <f t="array" ref="L788">_xlfn.SWITCH(A788,
    "District of Columbia", _xlfn.XLOOKUP(R788, '2015 O3 Growth Surrogates'!A:A, '2015 O3 Growth Surrogates'!H:H),
    "Maryland", _xlfn.XLOOKUP(R788, '2015 O3 Growth Surrogates'!A:A, '2015 O3 Growth Surrogates'!I:I),
    "Virginia", _xlfn.XLOOKUP(R788, '2015 O3 Growth Surrogates'!A:A, '2015 O3 Growth Surrogates'!J:J)
)</f>
        <v>Household</v>
      </c>
      <c r="M788" s="133" cm="1">
        <f t="array" ref="M788">_xlfn.SWITCH(L788,
"Employment", INDEX('Coop GFs_CFs'!C:D, MATCH(B788,'Coop GFs_CFs'!B:B,0),1),
"Population", INDEX('Coop GFs_CFs'!E:F, MATCH(B788,'Coop GFs_CFs'!B:B,0),1),
"Household", INDEX('Coop GFs_CFs'!G:H, MATCH(B788,'Coop GFs_CFs'!B:B,0),1),
"VMT", INDEX('Coop GFs_CFs'!I:J, MATCH(B788,'Coop GFs_CFs'!B:B,0),1),
"Lane Mile", INDEX('Coop GFs_CFs'!K:L, MATCH(B788,'Coop GFs_CFs'!B:B,0),1),
"Gas Sales", INDEX('Coop GFs_CFs'!M:N, MATCH(B788,'Coop GFs_CFs'!B:B,0),1),
"No Growth", INDEX('Coop GFs_CFs'!O:P, MATCH(B788,'Coop GFs_CFs'!B:B,0),1)
)</f>
        <v>1.0822577125548798</v>
      </c>
      <c r="N788" s="133" cm="1">
        <f t="array" ref="N788">_xlfn.SWITCH(L788,
"Employment", INDEX('Coop GFs_CFs'!C:D, MATCH(B788,'Coop GFs_CFs'!B:B,0),2),
"Population", INDEX('Coop GFs_CFs'!E:F, MATCH(B788,'Coop GFs_CFs'!B:B,0),2),
"Household", INDEX('Coop GFs_CFs'!G:H, MATCH(B788,'Coop GFs_CFs'!B:B,0),2),
"VMT", INDEX('Coop GFs_CFs'!I:J, MATCH(B788,'Coop GFs_CFs'!B:B,0),2),
"Lane Mile", INDEX('Coop GFs_CFs'!K:L, MATCH(B788,'Coop GFs_CFs'!B:B,0),2),
"Gas Sales", INDEX('Coop GFs_CFs'!M:N, MATCH(B788,'Coop GFs_CFs'!B:B,0),2),
"No Growth", INDEX('Coop GFs_CFs'!O:P, MATCH(B788,'Coop GFs_CFs'!B:B,0),2)
)</f>
        <v>1.1254828731122657</v>
      </c>
      <c r="O788" s="133"/>
      <c r="P788" s="86">
        <f t="shared" si="46"/>
        <v>2.2588691941668364E-3</v>
      </c>
      <c r="Q788" s="86">
        <f t="shared" si="47"/>
        <v>2.349087986293063E-3</v>
      </c>
      <c r="R788" s="156" t="s">
        <v>769</v>
      </c>
      <c r="S788" s="85" t="s">
        <v>446</v>
      </c>
      <c r="T788" s="85" t="s">
        <v>436</v>
      </c>
      <c r="U788" s="85" t="s">
        <v>444</v>
      </c>
      <c r="V788" s="85" t="s">
        <v>453</v>
      </c>
      <c r="W788" s="85" t="s">
        <v>770</v>
      </c>
      <c r="X788" s="85" t="s">
        <v>330</v>
      </c>
      <c r="Z788" s="42" t="s">
        <v>1278</v>
      </c>
      <c r="AA788"/>
    </row>
    <row r="789" spans="1:27" s="39" customFormat="1" x14ac:dyDescent="0.35">
      <c r="A789" s="85" t="s">
        <v>497</v>
      </c>
      <c r="B789" s="87">
        <v>24033</v>
      </c>
      <c r="C789" s="87" t="s">
        <v>10</v>
      </c>
      <c r="D789" s="86">
        <v>0.26777868425732898</v>
      </c>
      <c r="E789" s="86">
        <f>SUMIFS('Burning_No Wildfires'!D:D, 'Burning_No Wildfires'!F:F, Z789)</f>
        <v>0.26777868425732898</v>
      </c>
      <c r="F789" s="86">
        <f>SUMIFS('Burning_No Wildfires'!E:E, 'Burning_No Wildfires'!F:F, Z789)</f>
        <v>1.2154079713937279E-4</v>
      </c>
      <c r="G789" s="122">
        <f t="shared" si="50"/>
        <v>4.5388525780705891E-4</v>
      </c>
      <c r="H789" s="122">
        <v>0.26777868425732898</v>
      </c>
      <c r="I789" s="86">
        <f t="shared" si="48"/>
        <v>1.215407971393728E-4</v>
      </c>
      <c r="J789" s="122">
        <v>0.26777868425732898</v>
      </c>
      <c r="K789" s="86">
        <f t="shared" si="49"/>
        <v>1.215407971393728E-4</v>
      </c>
      <c r="L789" s="122" t="str" cm="1">
        <f t="array" ref="L789">_xlfn.SWITCH(A789,
    "District of Columbia", _xlfn.XLOOKUP(R789, '2015 O3 Growth Surrogates'!A:A, '2015 O3 Growth Surrogates'!H:H),
    "Maryland", _xlfn.XLOOKUP(R789, '2015 O3 Growth Surrogates'!A:A, '2015 O3 Growth Surrogates'!I:I),
    "Virginia", _xlfn.XLOOKUP(R789, '2015 O3 Growth Surrogates'!A:A, '2015 O3 Growth Surrogates'!J:J)
)</f>
        <v>Household</v>
      </c>
      <c r="M789" s="133" cm="1">
        <f t="array" ref="M789">_xlfn.SWITCH(L789,
"Employment", INDEX('Coop GFs_CFs'!C:D, MATCH(B789,'Coop GFs_CFs'!B:B,0),1),
"Population", INDEX('Coop GFs_CFs'!E:F, MATCH(B789,'Coop GFs_CFs'!B:B,0),1),
"Household", INDEX('Coop GFs_CFs'!G:H, MATCH(B789,'Coop GFs_CFs'!B:B,0),1),
"VMT", INDEX('Coop GFs_CFs'!I:J, MATCH(B789,'Coop GFs_CFs'!B:B,0),1),
"Lane Mile", INDEX('Coop GFs_CFs'!K:L, MATCH(B789,'Coop GFs_CFs'!B:B,0),1),
"Gas Sales", INDEX('Coop GFs_CFs'!M:N, MATCH(B789,'Coop GFs_CFs'!B:B,0),1),
"No Growth", INDEX('Coop GFs_CFs'!O:P, MATCH(B789,'Coop GFs_CFs'!B:B,0),1)
)</f>
        <v>1.0807753566942964</v>
      </c>
      <c r="N789" s="133" cm="1">
        <f t="array" ref="N789">_xlfn.SWITCH(L789,
"Employment", INDEX('Coop GFs_CFs'!C:D, MATCH(B789,'Coop GFs_CFs'!B:B,0),2),
"Population", INDEX('Coop GFs_CFs'!E:F, MATCH(B789,'Coop GFs_CFs'!B:B,0),2),
"Household", INDEX('Coop GFs_CFs'!G:H, MATCH(B789,'Coop GFs_CFs'!B:B,0),2),
"VMT", INDEX('Coop GFs_CFs'!I:J, MATCH(B789,'Coop GFs_CFs'!B:B,0),2),
"Lane Mile", INDEX('Coop GFs_CFs'!K:L, MATCH(B789,'Coop GFs_CFs'!B:B,0),2),
"Gas Sales", INDEX('Coop GFs_CFs'!M:N, MATCH(B789,'Coop GFs_CFs'!B:B,0),2),
"No Growth", INDEX('Coop GFs_CFs'!O:P, MATCH(B789,'Coop GFs_CFs'!B:B,0),2)
)</f>
        <v>1.1296393901683737</v>
      </c>
      <c r="O789" s="133"/>
      <c r="P789" s="86">
        <f t="shared" si="46"/>
        <v>1.3135829838121474E-4</v>
      </c>
      <c r="Q789" s="86">
        <f t="shared" si="47"/>
        <v>1.3729727196109908E-4</v>
      </c>
      <c r="R789" s="156" t="s">
        <v>769</v>
      </c>
      <c r="S789" s="85" t="s">
        <v>446</v>
      </c>
      <c r="T789" s="85" t="s">
        <v>436</v>
      </c>
      <c r="U789" s="85" t="s">
        <v>444</v>
      </c>
      <c r="V789" s="85" t="s">
        <v>453</v>
      </c>
      <c r="W789" s="85" t="s">
        <v>770</v>
      </c>
      <c r="X789" s="85" t="s">
        <v>330</v>
      </c>
      <c r="Z789" s="42" t="s">
        <v>1271</v>
      </c>
      <c r="AA789"/>
    </row>
    <row r="790" spans="1:27" s="39" customFormat="1" x14ac:dyDescent="0.35">
      <c r="A790" s="85" t="s">
        <v>497</v>
      </c>
      <c r="B790" s="87">
        <v>24033</v>
      </c>
      <c r="C790" s="87" t="s">
        <v>12</v>
      </c>
      <c r="D790" s="86">
        <v>9.0241465282693607</v>
      </c>
      <c r="E790" s="86">
        <f>SUMIFS('Burning_No Wildfires'!D:D, 'Burning_No Wildfires'!F:F, Z790)</f>
        <v>9.0241465282693607</v>
      </c>
      <c r="F790" s="86">
        <f>SUMIFS('Burning_No Wildfires'!E:E, 'Burning_No Wildfires'!F:F, Z790)</f>
        <v>4.0959270734722145E-3</v>
      </c>
      <c r="G790" s="122">
        <f t="shared" si="50"/>
        <v>4.5388525780705891E-4</v>
      </c>
      <c r="H790" s="122">
        <v>9.0241465282693607</v>
      </c>
      <c r="I790" s="86">
        <f t="shared" si="48"/>
        <v>4.0959270734722145E-3</v>
      </c>
      <c r="J790" s="122">
        <v>9.0241465282693607</v>
      </c>
      <c r="K790" s="86">
        <f t="shared" si="49"/>
        <v>4.0959270734722145E-3</v>
      </c>
      <c r="L790" s="122" t="str" cm="1">
        <f t="array" ref="L790">_xlfn.SWITCH(A790,
    "District of Columbia", _xlfn.XLOOKUP(R790, '2015 O3 Growth Surrogates'!A:A, '2015 O3 Growth Surrogates'!H:H),
    "Maryland", _xlfn.XLOOKUP(R790, '2015 O3 Growth Surrogates'!A:A, '2015 O3 Growth Surrogates'!I:I),
    "Virginia", _xlfn.XLOOKUP(R790, '2015 O3 Growth Surrogates'!A:A, '2015 O3 Growth Surrogates'!J:J)
)</f>
        <v>Household</v>
      </c>
      <c r="M790" s="133" cm="1">
        <f t="array" ref="M790">_xlfn.SWITCH(L790,
"Employment", INDEX('Coop GFs_CFs'!C:D, MATCH(B790,'Coop GFs_CFs'!B:B,0),1),
"Population", INDEX('Coop GFs_CFs'!E:F, MATCH(B790,'Coop GFs_CFs'!B:B,0),1),
"Household", INDEX('Coop GFs_CFs'!G:H, MATCH(B790,'Coop GFs_CFs'!B:B,0),1),
"VMT", INDEX('Coop GFs_CFs'!I:J, MATCH(B790,'Coop GFs_CFs'!B:B,0),1),
"Lane Mile", INDEX('Coop GFs_CFs'!K:L, MATCH(B790,'Coop GFs_CFs'!B:B,0),1),
"Gas Sales", INDEX('Coop GFs_CFs'!M:N, MATCH(B790,'Coop GFs_CFs'!B:B,0),1),
"No Growth", INDEX('Coop GFs_CFs'!O:P, MATCH(B790,'Coop GFs_CFs'!B:B,0),1)
)</f>
        <v>1.0807753566942964</v>
      </c>
      <c r="N790" s="133" cm="1">
        <f t="array" ref="N790">_xlfn.SWITCH(L790,
"Employment", INDEX('Coop GFs_CFs'!C:D, MATCH(B790,'Coop GFs_CFs'!B:B,0),2),
"Population", INDEX('Coop GFs_CFs'!E:F, MATCH(B790,'Coop GFs_CFs'!B:B,0),2),
"Household", INDEX('Coop GFs_CFs'!G:H, MATCH(B790,'Coop GFs_CFs'!B:B,0),2),
"VMT", INDEX('Coop GFs_CFs'!I:J, MATCH(B790,'Coop GFs_CFs'!B:B,0),2),
"Lane Mile", INDEX('Coop GFs_CFs'!K:L, MATCH(B790,'Coop GFs_CFs'!B:B,0),2),
"Gas Sales", INDEX('Coop GFs_CFs'!M:N, MATCH(B790,'Coop GFs_CFs'!B:B,0),2),
"No Growth", INDEX('Coop GFs_CFs'!O:P, MATCH(B790,'Coop GFs_CFs'!B:B,0),2)
)</f>
        <v>1.1296393901683737</v>
      </c>
      <c r="O790" s="133"/>
      <c r="P790" s="86">
        <f t="shared" si="46"/>
        <v>4.4267770438257579E-3</v>
      </c>
      <c r="Q790" s="86">
        <f t="shared" si="47"/>
        <v>4.6269205614512835E-3</v>
      </c>
      <c r="R790" s="156" t="s">
        <v>769</v>
      </c>
      <c r="S790" s="85" t="s">
        <v>446</v>
      </c>
      <c r="T790" s="85" t="s">
        <v>436</v>
      </c>
      <c r="U790" s="85" t="s">
        <v>444</v>
      </c>
      <c r="V790" s="85" t="s">
        <v>453</v>
      </c>
      <c r="W790" s="85" t="s">
        <v>770</v>
      </c>
      <c r="X790" s="85" t="s">
        <v>330</v>
      </c>
      <c r="Z790" s="42" t="s">
        <v>1279</v>
      </c>
      <c r="AA790"/>
    </row>
    <row r="791" spans="1:27" s="39" customFormat="1" x14ac:dyDescent="0.35">
      <c r="A791" s="85" t="s">
        <v>811</v>
      </c>
      <c r="B791" s="87">
        <v>51059</v>
      </c>
      <c r="C791" s="87" t="s">
        <v>10</v>
      </c>
      <c r="D791" s="86">
        <v>1.52875328979712E-2</v>
      </c>
      <c r="E791" s="86">
        <f>SUMIFS('Burning_No Wildfires'!D:D, 'Burning_No Wildfires'!F:F, Z791)</f>
        <v>1.52875328979712E-2</v>
      </c>
      <c r="F791" s="86">
        <f>SUMIFS('Burning_No Wildfires'!E:E, 'Burning_No Wildfires'!F:F, Z791)</f>
        <v>6.9387858106295517E-6</v>
      </c>
      <c r="G791" s="122">
        <f t="shared" si="50"/>
        <v>4.5388525780705886E-4</v>
      </c>
      <c r="H791" s="122">
        <v>1.52875328979712E-2</v>
      </c>
      <c r="I791" s="86">
        <f t="shared" si="48"/>
        <v>6.9387858106295517E-6</v>
      </c>
      <c r="J791" s="122">
        <v>1.52875328979712E-2</v>
      </c>
      <c r="K791" s="86">
        <f t="shared" si="49"/>
        <v>6.9387858106295517E-6</v>
      </c>
      <c r="L791" s="122" t="str" cm="1">
        <f t="array" ref="L791">_xlfn.SWITCH(A791,
    "District of Columbia", _xlfn.XLOOKUP(R791, '2015 O3 Growth Surrogates'!A:A, '2015 O3 Growth Surrogates'!H:H),
    "Maryland", _xlfn.XLOOKUP(R791, '2015 O3 Growth Surrogates'!A:A, '2015 O3 Growth Surrogates'!I:I),
    "Virginia", _xlfn.XLOOKUP(R791, '2015 O3 Growth Surrogates'!A:A, '2015 O3 Growth Surrogates'!J:J)
)</f>
        <v>No Growth</v>
      </c>
      <c r="M791" s="133" cm="1">
        <f t="array" ref="M791">_xlfn.SWITCH(L791,
"Employment", INDEX('Coop GFs_CFs'!C:D, MATCH(B791,'Coop GFs_CFs'!B:B,0),1),
"Population", INDEX('Coop GFs_CFs'!E:F, MATCH(B791,'Coop GFs_CFs'!B:B,0),1),
"Household", INDEX('Coop GFs_CFs'!G:H, MATCH(B791,'Coop GFs_CFs'!B:B,0),1),
"VMT", INDEX('Coop GFs_CFs'!I:J, MATCH(B791,'Coop GFs_CFs'!B:B,0),1),
"Lane Mile", INDEX('Coop GFs_CFs'!K:L, MATCH(B791,'Coop GFs_CFs'!B:B,0),1),
"Gas Sales", INDEX('Coop GFs_CFs'!M:N, MATCH(B791,'Coop GFs_CFs'!B:B,0),1),
"No Growth", INDEX('Coop GFs_CFs'!O:P, MATCH(B791,'Coop GFs_CFs'!B:B,0),1)
)</f>
        <v>1</v>
      </c>
      <c r="N791" s="133" cm="1">
        <f t="array" ref="N791">_xlfn.SWITCH(L791,
"Employment", INDEX('Coop GFs_CFs'!C:D, MATCH(B791,'Coop GFs_CFs'!B:B,0),2),
"Population", INDEX('Coop GFs_CFs'!E:F, MATCH(B791,'Coop GFs_CFs'!B:B,0),2),
"Household", INDEX('Coop GFs_CFs'!G:H, MATCH(B791,'Coop GFs_CFs'!B:B,0),2),
"VMT", INDEX('Coop GFs_CFs'!I:J, MATCH(B791,'Coop GFs_CFs'!B:B,0),2),
"Lane Mile", INDEX('Coop GFs_CFs'!K:L, MATCH(B791,'Coop GFs_CFs'!B:B,0),2),
"Gas Sales", INDEX('Coop GFs_CFs'!M:N, MATCH(B791,'Coop GFs_CFs'!B:B,0),2),
"No Growth", INDEX('Coop GFs_CFs'!O:P, MATCH(B791,'Coop GFs_CFs'!B:B,0),2)
)</f>
        <v>1</v>
      </c>
      <c r="O791" s="133"/>
      <c r="P791" s="86">
        <f t="shared" si="46"/>
        <v>6.9387858106295517E-6</v>
      </c>
      <c r="Q791" s="86">
        <f t="shared" si="47"/>
        <v>6.9387858106295517E-6</v>
      </c>
      <c r="R791" s="156" t="s">
        <v>769</v>
      </c>
      <c r="S791" s="85" t="s">
        <v>446</v>
      </c>
      <c r="T791" s="85" t="s">
        <v>436</v>
      </c>
      <c r="U791" s="85" t="s">
        <v>444</v>
      </c>
      <c r="V791" s="85" t="s">
        <v>453</v>
      </c>
      <c r="W791" s="85" t="s">
        <v>770</v>
      </c>
      <c r="X791" s="85" t="s">
        <v>330</v>
      </c>
      <c r="Z791" s="42" t="s">
        <v>1272</v>
      </c>
      <c r="AA791"/>
    </row>
    <row r="792" spans="1:27" s="39" customFormat="1" x14ac:dyDescent="0.35">
      <c r="A792" s="85" t="s">
        <v>811</v>
      </c>
      <c r="B792" s="87">
        <v>51059</v>
      </c>
      <c r="C792" s="87" t="s">
        <v>12</v>
      </c>
      <c r="D792" s="86">
        <v>0.51518988214105599</v>
      </c>
      <c r="E792" s="86">
        <f>SUMIFS('Burning_No Wildfires'!D:D, 'Burning_No Wildfires'!F:F, Z792)</f>
        <v>0.51518988214105599</v>
      </c>
      <c r="F792" s="86">
        <f>SUMIFS('Burning_No Wildfires'!E:E, 'Burning_No Wildfires'!F:F, Z792)</f>
        <v>2.3383709247518146E-4</v>
      </c>
      <c r="G792" s="122">
        <f t="shared" si="50"/>
        <v>4.5388525780705886E-4</v>
      </c>
      <c r="H792" s="122">
        <v>0.51518988214105599</v>
      </c>
      <c r="I792" s="86">
        <f t="shared" si="48"/>
        <v>2.3383709247518146E-4</v>
      </c>
      <c r="J792" s="122">
        <v>0.51518988214105599</v>
      </c>
      <c r="K792" s="86">
        <f t="shared" si="49"/>
        <v>2.3383709247518146E-4</v>
      </c>
      <c r="L792" s="122" t="str" cm="1">
        <f t="array" ref="L792">_xlfn.SWITCH(A792,
    "District of Columbia", _xlfn.XLOOKUP(R792, '2015 O3 Growth Surrogates'!A:A, '2015 O3 Growth Surrogates'!H:H),
    "Maryland", _xlfn.XLOOKUP(R792, '2015 O3 Growth Surrogates'!A:A, '2015 O3 Growth Surrogates'!I:I),
    "Virginia", _xlfn.XLOOKUP(R792, '2015 O3 Growth Surrogates'!A:A, '2015 O3 Growth Surrogates'!J:J)
)</f>
        <v>No Growth</v>
      </c>
      <c r="M792" s="133" cm="1">
        <f t="array" ref="M792">_xlfn.SWITCH(L792,
"Employment", INDEX('Coop GFs_CFs'!C:D, MATCH(B792,'Coop GFs_CFs'!B:B,0),1),
"Population", INDEX('Coop GFs_CFs'!E:F, MATCH(B792,'Coop GFs_CFs'!B:B,0),1),
"Household", INDEX('Coop GFs_CFs'!G:H, MATCH(B792,'Coop GFs_CFs'!B:B,0),1),
"VMT", INDEX('Coop GFs_CFs'!I:J, MATCH(B792,'Coop GFs_CFs'!B:B,0),1),
"Lane Mile", INDEX('Coop GFs_CFs'!K:L, MATCH(B792,'Coop GFs_CFs'!B:B,0),1),
"Gas Sales", INDEX('Coop GFs_CFs'!M:N, MATCH(B792,'Coop GFs_CFs'!B:B,0),1),
"No Growth", INDEX('Coop GFs_CFs'!O:P, MATCH(B792,'Coop GFs_CFs'!B:B,0),1)
)</f>
        <v>1</v>
      </c>
      <c r="N792" s="133" cm="1">
        <f t="array" ref="N792">_xlfn.SWITCH(L792,
"Employment", INDEX('Coop GFs_CFs'!C:D, MATCH(B792,'Coop GFs_CFs'!B:B,0),2),
"Population", INDEX('Coop GFs_CFs'!E:F, MATCH(B792,'Coop GFs_CFs'!B:B,0),2),
"Household", INDEX('Coop GFs_CFs'!G:H, MATCH(B792,'Coop GFs_CFs'!B:B,0),2),
"VMT", INDEX('Coop GFs_CFs'!I:J, MATCH(B792,'Coop GFs_CFs'!B:B,0),2),
"Lane Mile", INDEX('Coop GFs_CFs'!K:L, MATCH(B792,'Coop GFs_CFs'!B:B,0),2),
"Gas Sales", INDEX('Coop GFs_CFs'!M:N, MATCH(B792,'Coop GFs_CFs'!B:B,0),2),
"No Growth", INDEX('Coop GFs_CFs'!O:P, MATCH(B792,'Coop GFs_CFs'!B:B,0),2)
)</f>
        <v>1</v>
      </c>
      <c r="O792" s="133"/>
      <c r="P792" s="86">
        <f t="shared" si="46"/>
        <v>2.3383709247518146E-4</v>
      </c>
      <c r="Q792" s="86">
        <f t="shared" si="47"/>
        <v>2.3383709247518146E-4</v>
      </c>
      <c r="R792" s="156" t="s">
        <v>769</v>
      </c>
      <c r="S792" s="85" t="s">
        <v>446</v>
      </c>
      <c r="T792" s="85" t="s">
        <v>436</v>
      </c>
      <c r="U792" s="85" t="s">
        <v>444</v>
      </c>
      <c r="V792" s="85" t="s">
        <v>453</v>
      </c>
      <c r="W792" s="85" t="s">
        <v>770</v>
      </c>
      <c r="X792" s="85" t="s">
        <v>330</v>
      </c>
      <c r="Z792" s="42" t="s">
        <v>1280</v>
      </c>
      <c r="AA792"/>
    </row>
    <row r="793" spans="1:27" s="39" customFormat="1" x14ac:dyDescent="0.35">
      <c r="A793" s="85" t="s">
        <v>811</v>
      </c>
      <c r="B793" s="87">
        <v>51107</v>
      </c>
      <c r="C793" s="87" t="s">
        <v>10</v>
      </c>
      <c r="D793" s="86">
        <v>0.81151550695551999</v>
      </c>
      <c r="E793" s="86">
        <f>SUMIFS('Burning_No Wildfires'!D:D, 'Burning_No Wildfires'!F:F, Z793)</f>
        <v>0.81151550695551999</v>
      </c>
      <c r="F793" s="86">
        <f>SUMIFS('Burning_No Wildfires'!E:E, 'Burning_No Wildfires'!F:F, Z793)</f>
        <v>3.6833492508893222E-4</v>
      </c>
      <c r="G793" s="122">
        <f t="shared" si="50"/>
        <v>4.538852578070588E-4</v>
      </c>
      <c r="H793" s="122">
        <v>0.81151550695551999</v>
      </c>
      <c r="I793" s="86">
        <f t="shared" si="48"/>
        <v>3.6833492508893222E-4</v>
      </c>
      <c r="J793" s="122">
        <v>0.81151550695551999</v>
      </c>
      <c r="K793" s="86">
        <f t="shared" si="49"/>
        <v>3.6833492508893222E-4</v>
      </c>
      <c r="L793" s="122" t="str" cm="1">
        <f t="array" ref="L793">_xlfn.SWITCH(A793,
    "District of Columbia", _xlfn.XLOOKUP(R793, '2015 O3 Growth Surrogates'!A:A, '2015 O3 Growth Surrogates'!H:H),
    "Maryland", _xlfn.XLOOKUP(R793, '2015 O3 Growth Surrogates'!A:A, '2015 O3 Growth Surrogates'!I:I),
    "Virginia", _xlfn.XLOOKUP(R793, '2015 O3 Growth Surrogates'!A:A, '2015 O3 Growth Surrogates'!J:J)
)</f>
        <v>No Growth</v>
      </c>
      <c r="M793" s="133" cm="1">
        <f t="array" ref="M793">_xlfn.SWITCH(L793,
"Employment", INDEX('Coop GFs_CFs'!C:D, MATCH(B793,'Coop GFs_CFs'!B:B,0),1),
"Population", INDEX('Coop GFs_CFs'!E:F, MATCH(B793,'Coop GFs_CFs'!B:B,0),1),
"Household", INDEX('Coop GFs_CFs'!G:H, MATCH(B793,'Coop GFs_CFs'!B:B,0),1),
"VMT", INDEX('Coop GFs_CFs'!I:J, MATCH(B793,'Coop GFs_CFs'!B:B,0),1),
"Lane Mile", INDEX('Coop GFs_CFs'!K:L, MATCH(B793,'Coop GFs_CFs'!B:B,0),1),
"Gas Sales", INDEX('Coop GFs_CFs'!M:N, MATCH(B793,'Coop GFs_CFs'!B:B,0),1),
"No Growth", INDEX('Coop GFs_CFs'!O:P, MATCH(B793,'Coop GFs_CFs'!B:B,0),1)
)</f>
        <v>1</v>
      </c>
      <c r="N793" s="133" cm="1">
        <f t="array" ref="N793">_xlfn.SWITCH(L793,
"Employment", INDEX('Coop GFs_CFs'!C:D, MATCH(B793,'Coop GFs_CFs'!B:B,0),2),
"Population", INDEX('Coop GFs_CFs'!E:F, MATCH(B793,'Coop GFs_CFs'!B:B,0),2),
"Household", INDEX('Coop GFs_CFs'!G:H, MATCH(B793,'Coop GFs_CFs'!B:B,0),2),
"VMT", INDEX('Coop GFs_CFs'!I:J, MATCH(B793,'Coop GFs_CFs'!B:B,0),2),
"Lane Mile", INDEX('Coop GFs_CFs'!K:L, MATCH(B793,'Coop GFs_CFs'!B:B,0),2),
"Gas Sales", INDEX('Coop GFs_CFs'!M:N, MATCH(B793,'Coop GFs_CFs'!B:B,0),2),
"No Growth", INDEX('Coop GFs_CFs'!O:P, MATCH(B793,'Coop GFs_CFs'!B:B,0),2)
)</f>
        <v>1</v>
      </c>
      <c r="O793" s="133"/>
      <c r="P793" s="86">
        <f t="shared" si="46"/>
        <v>3.6833492508893222E-4</v>
      </c>
      <c r="Q793" s="86">
        <f t="shared" si="47"/>
        <v>3.6833492508893222E-4</v>
      </c>
      <c r="R793" s="156" t="s">
        <v>769</v>
      </c>
      <c r="S793" s="85" t="s">
        <v>446</v>
      </c>
      <c r="T793" s="85" t="s">
        <v>436</v>
      </c>
      <c r="U793" s="85" t="s">
        <v>444</v>
      </c>
      <c r="V793" s="85" t="s">
        <v>453</v>
      </c>
      <c r="W793" s="85" t="s">
        <v>770</v>
      </c>
      <c r="X793" s="85" t="s">
        <v>330</v>
      </c>
      <c r="Z793" s="42" t="s">
        <v>1273</v>
      </c>
      <c r="AA793"/>
    </row>
    <row r="794" spans="1:27" s="39" customFormat="1" x14ac:dyDescent="0.35">
      <c r="A794" s="85" t="s">
        <v>811</v>
      </c>
      <c r="B794" s="87">
        <v>51107</v>
      </c>
      <c r="C794" s="87" t="s">
        <v>12</v>
      </c>
      <c r="D794" s="86">
        <v>27.348072975724801</v>
      </c>
      <c r="E794" s="86">
        <f>SUMIFS('Burning_No Wildfires'!D:D, 'Burning_No Wildfires'!F:F, Z794)</f>
        <v>27.348072975724801</v>
      </c>
      <c r="F794" s="86">
        <f>SUMIFS('Burning_No Wildfires'!E:E, 'Burning_No Wildfires'!F:F, Z794)</f>
        <v>1.241288715311311E-2</v>
      </c>
      <c r="G794" s="122">
        <f t="shared" si="50"/>
        <v>4.5388525780705886E-4</v>
      </c>
      <c r="H794" s="122">
        <v>27.348072975724801</v>
      </c>
      <c r="I794" s="86">
        <f t="shared" si="48"/>
        <v>1.241288715311311E-2</v>
      </c>
      <c r="J794" s="122">
        <v>27.348072975724801</v>
      </c>
      <c r="K794" s="86">
        <f t="shared" si="49"/>
        <v>1.241288715311311E-2</v>
      </c>
      <c r="L794" s="122" t="str" cm="1">
        <f t="array" ref="L794">_xlfn.SWITCH(A794,
    "District of Columbia", _xlfn.XLOOKUP(R794, '2015 O3 Growth Surrogates'!A:A, '2015 O3 Growth Surrogates'!H:H),
    "Maryland", _xlfn.XLOOKUP(R794, '2015 O3 Growth Surrogates'!A:A, '2015 O3 Growth Surrogates'!I:I),
    "Virginia", _xlfn.XLOOKUP(R794, '2015 O3 Growth Surrogates'!A:A, '2015 O3 Growth Surrogates'!J:J)
)</f>
        <v>No Growth</v>
      </c>
      <c r="M794" s="133" cm="1">
        <f t="array" ref="M794">_xlfn.SWITCH(L794,
"Employment", INDEX('Coop GFs_CFs'!C:D, MATCH(B794,'Coop GFs_CFs'!B:B,0),1),
"Population", INDEX('Coop GFs_CFs'!E:F, MATCH(B794,'Coop GFs_CFs'!B:B,0),1),
"Household", INDEX('Coop GFs_CFs'!G:H, MATCH(B794,'Coop GFs_CFs'!B:B,0),1),
"VMT", INDEX('Coop GFs_CFs'!I:J, MATCH(B794,'Coop GFs_CFs'!B:B,0),1),
"Lane Mile", INDEX('Coop GFs_CFs'!K:L, MATCH(B794,'Coop GFs_CFs'!B:B,0),1),
"Gas Sales", INDEX('Coop GFs_CFs'!M:N, MATCH(B794,'Coop GFs_CFs'!B:B,0),1),
"No Growth", INDEX('Coop GFs_CFs'!O:P, MATCH(B794,'Coop GFs_CFs'!B:B,0),1)
)</f>
        <v>1</v>
      </c>
      <c r="N794" s="133" cm="1">
        <f t="array" ref="N794">_xlfn.SWITCH(L794,
"Employment", INDEX('Coop GFs_CFs'!C:D, MATCH(B794,'Coop GFs_CFs'!B:B,0),2),
"Population", INDEX('Coop GFs_CFs'!E:F, MATCH(B794,'Coop GFs_CFs'!B:B,0),2),
"Household", INDEX('Coop GFs_CFs'!G:H, MATCH(B794,'Coop GFs_CFs'!B:B,0),2),
"VMT", INDEX('Coop GFs_CFs'!I:J, MATCH(B794,'Coop GFs_CFs'!B:B,0),2),
"Lane Mile", INDEX('Coop GFs_CFs'!K:L, MATCH(B794,'Coop GFs_CFs'!B:B,0),2),
"Gas Sales", INDEX('Coop GFs_CFs'!M:N, MATCH(B794,'Coop GFs_CFs'!B:B,0),2),
"No Growth", INDEX('Coop GFs_CFs'!O:P, MATCH(B794,'Coop GFs_CFs'!B:B,0),2)
)</f>
        <v>1</v>
      </c>
      <c r="O794" s="133"/>
      <c r="P794" s="86">
        <f t="shared" si="46"/>
        <v>1.241288715311311E-2</v>
      </c>
      <c r="Q794" s="86">
        <f t="shared" si="47"/>
        <v>1.241288715311311E-2</v>
      </c>
      <c r="R794" s="156" t="s">
        <v>769</v>
      </c>
      <c r="S794" s="85" t="s">
        <v>446</v>
      </c>
      <c r="T794" s="85" t="s">
        <v>436</v>
      </c>
      <c r="U794" s="85" t="s">
        <v>444</v>
      </c>
      <c r="V794" s="85" t="s">
        <v>453</v>
      </c>
      <c r="W794" s="85" t="s">
        <v>770</v>
      </c>
      <c r="X794" s="85" t="s">
        <v>330</v>
      </c>
      <c r="Z794" s="42" t="s">
        <v>1282</v>
      </c>
      <c r="AA794"/>
    </row>
    <row r="795" spans="1:27" s="39" customFormat="1" x14ac:dyDescent="0.35">
      <c r="A795" s="85" t="s">
        <v>811</v>
      </c>
      <c r="B795" s="87">
        <v>51153</v>
      </c>
      <c r="C795" s="87" t="s">
        <v>10</v>
      </c>
      <c r="D795" s="86">
        <v>0.68971666649212804</v>
      </c>
      <c r="E795" s="86">
        <f>SUMIFS('Burning_No Wildfires'!D:D, 'Burning_No Wildfires'!F:F, Z795)</f>
        <v>0.68971666649212804</v>
      </c>
      <c r="F795" s="86">
        <f>SUMIFS('Burning_No Wildfires'!E:E, 'Burning_No Wildfires'!F:F, Z795)</f>
        <v>3.1305222698460475E-4</v>
      </c>
      <c r="G795" s="122">
        <f t="shared" si="50"/>
        <v>4.538852578070588E-4</v>
      </c>
      <c r="H795" s="122">
        <v>0.68971666649212804</v>
      </c>
      <c r="I795" s="86">
        <f t="shared" si="48"/>
        <v>3.1305222698460475E-4</v>
      </c>
      <c r="J795" s="122">
        <v>0.68971666649212804</v>
      </c>
      <c r="K795" s="86">
        <f t="shared" si="49"/>
        <v>3.1305222698460475E-4</v>
      </c>
      <c r="L795" s="122" t="str" cm="1">
        <f t="array" ref="L795">_xlfn.SWITCH(A795,
    "District of Columbia", _xlfn.XLOOKUP(R795, '2015 O3 Growth Surrogates'!A:A, '2015 O3 Growth Surrogates'!H:H),
    "Maryland", _xlfn.XLOOKUP(R795, '2015 O3 Growth Surrogates'!A:A, '2015 O3 Growth Surrogates'!I:I),
    "Virginia", _xlfn.XLOOKUP(R795, '2015 O3 Growth Surrogates'!A:A, '2015 O3 Growth Surrogates'!J:J)
)</f>
        <v>No Growth</v>
      </c>
      <c r="M795" s="133" cm="1">
        <f t="array" ref="M795">_xlfn.SWITCH(L795,
"Employment", INDEX('Coop GFs_CFs'!C:D, MATCH(B795,'Coop GFs_CFs'!B:B,0),1),
"Population", INDEX('Coop GFs_CFs'!E:F, MATCH(B795,'Coop GFs_CFs'!B:B,0),1),
"Household", INDEX('Coop GFs_CFs'!G:H, MATCH(B795,'Coop GFs_CFs'!B:B,0),1),
"VMT", INDEX('Coop GFs_CFs'!I:J, MATCH(B795,'Coop GFs_CFs'!B:B,0),1),
"Lane Mile", INDEX('Coop GFs_CFs'!K:L, MATCH(B795,'Coop GFs_CFs'!B:B,0),1),
"Gas Sales", INDEX('Coop GFs_CFs'!M:N, MATCH(B795,'Coop GFs_CFs'!B:B,0),1),
"No Growth", INDEX('Coop GFs_CFs'!O:P, MATCH(B795,'Coop GFs_CFs'!B:B,0),1)
)</f>
        <v>1</v>
      </c>
      <c r="N795" s="133" cm="1">
        <f t="array" ref="N795">_xlfn.SWITCH(L795,
"Employment", INDEX('Coop GFs_CFs'!C:D, MATCH(B795,'Coop GFs_CFs'!B:B,0),2),
"Population", INDEX('Coop GFs_CFs'!E:F, MATCH(B795,'Coop GFs_CFs'!B:B,0),2),
"Household", INDEX('Coop GFs_CFs'!G:H, MATCH(B795,'Coop GFs_CFs'!B:B,0),2),
"VMT", INDEX('Coop GFs_CFs'!I:J, MATCH(B795,'Coop GFs_CFs'!B:B,0),2),
"Lane Mile", INDEX('Coop GFs_CFs'!K:L, MATCH(B795,'Coop GFs_CFs'!B:B,0),2),
"Gas Sales", INDEX('Coop GFs_CFs'!M:N, MATCH(B795,'Coop GFs_CFs'!B:B,0),2),
"No Growth", INDEX('Coop GFs_CFs'!O:P, MATCH(B795,'Coop GFs_CFs'!B:B,0),2)
)</f>
        <v>1</v>
      </c>
      <c r="O795" s="133"/>
      <c r="P795" s="86">
        <f t="shared" si="46"/>
        <v>3.1305222698460475E-4</v>
      </c>
      <c r="Q795" s="86">
        <f t="shared" si="47"/>
        <v>3.1305222698460475E-4</v>
      </c>
      <c r="R795" s="156" t="s">
        <v>769</v>
      </c>
      <c r="S795" s="85" t="s">
        <v>446</v>
      </c>
      <c r="T795" s="85" t="s">
        <v>436</v>
      </c>
      <c r="U795" s="85" t="s">
        <v>444</v>
      </c>
      <c r="V795" s="85" t="s">
        <v>453</v>
      </c>
      <c r="W795" s="85" t="s">
        <v>770</v>
      </c>
      <c r="X795" s="85" t="s">
        <v>330</v>
      </c>
      <c r="Z795" s="42" t="s">
        <v>1274</v>
      </c>
      <c r="AA795"/>
    </row>
    <row r="796" spans="1:27" s="39" customFormat="1" x14ac:dyDescent="0.35">
      <c r="A796" s="85" t="s">
        <v>811</v>
      </c>
      <c r="B796" s="87">
        <v>51153</v>
      </c>
      <c r="C796" s="87" t="s">
        <v>12</v>
      </c>
      <c r="D796" s="86">
        <v>23.243448539977599</v>
      </c>
      <c r="E796" s="86">
        <f>SUMIFS('Burning_No Wildfires'!D:D, 'Burning_No Wildfires'!F:F, Z796)</f>
        <v>23.243448539977599</v>
      </c>
      <c r="F796" s="86">
        <f>SUMIFS('Burning_No Wildfires'!E:E, 'Burning_No Wildfires'!F:F, Z796)</f>
        <v>1.0549858632892838E-2</v>
      </c>
      <c r="G796" s="122">
        <f t="shared" si="50"/>
        <v>4.538852578070588E-4</v>
      </c>
      <c r="H796" s="122">
        <v>23.243448539977599</v>
      </c>
      <c r="I796" s="86">
        <f t="shared" si="48"/>
        <v>1.0549858632892838E-2</v>
      </c>
      <c r="J796" s="122">
        <v>23.243448539977599</v>
      </c>
      <c r="K796" s="86">
        <f t="shared" si="49"/>
        <v>1.0549858632892838E-2</v>
      </c>
      <c r="L796" s="122" t="str" cm="1">
        <f t="array" ref="L796">_xlfn.SWITCH(A796,
    "District of Columbia", _xlfn.XLOOKUP(R796, '2015 O3 Growth Surrogates'!A:A, '2015 O3 Growth Surrogates'!H:H),
    "Maryland", _xlfn.XLOOKUP(R796, '2015 O3 Growth Surrogates'!A:A, '2015 O3 Growth Surrogates'!I:I),
    "Virginia", _xlfn.XLOOKUP(R796, '2015 O3 Growth Surrogates'!A:A, '2015 O3 Growth Surrogates'!J:J)
)</f>
        <v>No Growth</v>
      </c>
      <c r="M796" s="133" cm="1">
        <f t="array" ref="M796">_xlfn.SWITCH(L796,
"Employment", INDEX('Coop GFs_CFs'!C:D, MATCH(B796,'Coop GFs_CFs'!B:B,0),1),
"Population", INDEX('Coop GFs_CFs'!E:F, MATCH(B796,'Coop GFs_CFs'!B:B,0),1),
"Household", INDEX('Coop GFs_CFs'!G:H, MATCH(B796,'Coop GFs_CFs'!B:B,0),1),
"VMT", INDEX('Coop GFs_CFs'!I:J, MATCH(B796,'Coop GFs_CFs'!B:B,0),1),
"Lane Mile", INDEX('Coop GFs_CFs'!K:L, MATCH(B796,'Coop GFs_CFs'!B:B,0),1),
"Gas Sales", INDEX('Coop GFs_CFs'!M:N, MATCH(B796,'Coop GFs_CFs'!B:B,0),1),
"No Growth", INDEX('Coop GFs_CFs'!O:P, MATCH(B796,'Coop GFs_CFs'!B:B,0),1)
)</f>
        <v>1</v>
      </c>
      <c r="N796" s="133" cm="1">
        <f t="array" ref="N796">_xlfn.SWITCH(L796,
"Employment", INDEX('Coop GFs_CFs'!C:D, MATCH(B796,'Coop GFs_CFs'!B:B,0),2),
"Population", INDEX('Coop GFs_CFs'!E:F, MATCH(B796,'Coop GFs_CFs'!B:B,0),2),
"Household", INDEX('Coop GFs_CFs'!G:H, MATCH(B796,'Coop GFs_CFs'!B:B,0),2),
"VMT", INDEX('Coop GFs_CFs'!I:J, MATCH(B796,'Coop GFs_CFs'!B:B,0),2),
"Lane Mile", INDEX('Coop GFs_CFs'!K:L, MATCH(B796,'Coop GFs_CFs'!B:B,0),2),
"Gas Sales", INDEX('Coop GFs_CFs'!M:N, MATCH(B796,'Coop GFs_CFs'!B:B,0),2),
"No Growth", INDEX('Coop GFs_CFs'!O:P, MATCH(B796,'Coop GFs_CFs'!B:B,0),2)
)</f>
        <v>1</v>
      </c>
      <c r="O796" s="133"/>
      <c r="P796" s="86">
        <f t="shared" si="46"/>
        <v>1.0549858632892838E-2</v>
      </c>
      <c r="Q796" s="86">
        <f t="shared" si="47"/>
        <v>1.0549858632892838E-2</v>
      </c>
      <c r="R796" s="156" t="s">
        <v>769</v>
      </c>
      <c r="S796" s="85" t="s">
        <v>446</v>
      </c>
      <c r="T796" s="85" t="s">
        <v>436</v>
      </c>
      <c r="U796" s="85" t="s">
        <v>444</v>
      </c>
      <c r="V796" s="85" t="s">
        <v>453</v>
      </c>
      <c r="W796" s="85" t="s">
        <v>770</v>
      </c>
      <c r="X796" s="85" t="s">
        <v>330</v>
      </c>
      <c r="Z796" s="42" t="s">
        <v>1284</v>
      </c>
      <c r="AA796"/>
    </row>
    <row r="797" spans="1:27" s="39" customFormat="1" x14ac:dyDescent="0.35">
      <c r="A797" s="85" t="s">
        <v>811</v>
      </c>
      <c r="B797" s="87">
        <v>51600</v>
      </c>
      <c r="C797" s="87" t="s">
        <v>12</v>
      </c>
      <c r="D797" s="86">
        <v>3.5241670306400001E-4</v>
      </c>
      <c r="E797" s="86">
        <f>SUMIFS('Burning_No Wildfires'!D:D, 'Burning_No Wildfires'!F:F, Z797)</f>
        <v>3.5241670306400001E-4</v>
      </c>
      <c r="F797" s="86">
        <f>SUMIFS('Burning_No Wildfires'!E:E, 'Burning_No Wildfires'!F:F, Z797)</f>
        <v>1.5995674612571736E-7</v>
      </c>
      <c r="G797" s="122">
        <f t="shared" si="50"/>
        <v>4.5388525780705886E-4</v>
      </c>
      <c r="H797" s="122">
        <v>3.5241670306400001E-4</v>
      </c>
      <c r="I797" s="86">
        <f t="shared" si="48"/>
        <v>1.5995674612571736E-7</v>
      </c>
      <c r="J797" s="122">
        <v>3.5241670306400001E-4</v>
      </c>
      <c r="K797" s="86">
        <f t="shared" si="49"/>
        <v>1.5995674612571736E-7</v>
      </c>
      <c r="L797" s="122" t="str" cm="1">
        <f t="array" ref="L797">_xlfn.SWITCH(A797,
    "District of Columbia", _xlfn.XLOOKUP(R797, '2015 O3 Growth Surrogates'!A:A, '2015 O3 Growth Surrogates'!H:H),
    "Maryland", _xlfn.XLOOKUP(R797, '2015 O3 Growth Surrogates'!A:A, '2015 O3 Growth Surrogates'!I:I),
    "Virginia", _xlfn.XLOOKUP(R797, '2015 O3 Growth Surrogates'!A:A, '2015 O3 Growth Surrogates'!J:J)
)</f>
        <v>No Growth</v>
      </c>
      <c r="M797" s="133" cm="1">
        <f t="array" ref="M797">_xlfn.SWITCH(L797,
"Employment", INDEX('Coop GFs_CFs'!C:D, MATCH(B797,'Coop GFs_CFs'!B:B,0),1),
"Population", INDEX('Coop GFs_CFs'!E:F, MATCH(B797,'Coop GFs_CFs'!B:B,0),1),
"Household", INDEX('Coop GFs_CFs'!G:H, MATCH(B797,'Coop GFs_CFs'!B:B,0),1),
"VMT", INDEX('Coop GFs_CFs'!I:J, MATCH(B797,'Coop GFs_CFs'!B:B,0),1),
"Lane Mile", INDEX('Coop GFs_CFs'!K:L, MATCH(B797,'Coop GFs_CFs'!B:B,0),1),
"Gas Sales", INDEX('Coop GFs_CFs'!M:N, MATCH(B797,'Coop GFs_CFs'!B:B,0),1),
"No Growth", INDEX('Coop GFs_CFs'!O:P, MATCH(B797,'Coop GFs_CFs'!B:B,0),1)
)</f>
        <v>1</v>
      </c>
      <c r="N797" s="133" cm="1">
        <f t="array" ref="N797">_xlfn.SWITCH(L797,
"Employment", INDEX('Coop GFs_CFs'!C:D, MATCH(B797,'Coop GFs_CFs'!B:B,0),2),
"Population", INDEX('Coop GFs_CFs'!E:F, MATCH(B797,'Coop GFs_CFs'!B:B,0),2),
"Household", INDEX('Coop GFs_CFs'!G:H, MATCH(B797,'Coop GFs_CFs'!B:B,0),2),
"VMT", INDEX('Coop GFs_CFs'!I:J, MATCH(B797,'Coop GFs_CFs'!B:B,0),2),
"Lane Mile", INDEX('Coop GFs_CFs'!K:L, MATCH(B797,'Coop GFs_CFs'!B:B,0),2),
"Gas Sales", INDEX('Coop GFs_CFs'!M:N, MATCH(B797,'Coop GFs_CFs'!B:B,0),2),
"No Growth", INDEX('Coop GFs_CFs'!O:P, MATCH(B797,'Coop GFs_CFs'!B:B,0),2)
)</f>
        <v>1</v>
      </c>
      <c r="O797" s="133"/>
      <c r="P797" s="86">
        <f t="shared" si="46"/>
        <v>1.5995674612571736E-7</v>
      </c>
      <c r="Q797" s="86">
        <f t="shared" si="47"/>
        <v>1.5995674612571736E-7</v>
      </c>
      <c r="R797" s="156" t="s">
        <v>769</v>
      </c>
      <c r="S797" s="85" t="s">
        <v>446</v>
      </c>
      <c r="T797" s="85" t="s">
        <v>436</v>
      </c>
      <c r="U797" s="85" t="s">
        <v>444</v>
      </c>
      <c r="V797" s="85" t="s">
        <v>453</v>
      </c>
      <c r="W797" s="85" t="s">
        <v>770</v>
      </c>
      <c r="X797" s="85" t="s">
        <v>330</v>
      </c>
      <c r="Z797" s="42" t="s">
        <v>1281</v>
      </c>
      <c r="AA797"/>
    </row>
    <row r="798" spans="1:27" s="39" customFormat="1" x14ac:dyDescent="0.35">
      <c r="A798" s="85" t="s">
        <v>811</v>
      </c>
      <c r="B798" s="87">
        <v>51683</v>
      </c>
      <c r="C798" s="87" t="s">
        <v>12</v>
      </c>
      <c r="D798" s="86">
        <v>1.5194505453321001E-3</v>
      </c>
      <c r="E798" s="86">
        <f>SUMIFS('Burning_No Wildfires'!D:D, 'Burning_No Wildfires'!F:F, Z798)</f>
        <v>1.5194505453321001E-3</v>
      </c>
      <c r="F798" s="86">
        <f>SUMIFS('Burning_No Wildfires'!E:E, 'Burning_No Wildfires'!F:F, Z798)</f>
        <v>6.8965620249313642E-7</v>
      </c>
      <c r="G798" s="122">
        <f t="shared" si="50"/>
        <v>4.5388525780705886E-4</v>
      </c>
      <c r="H798" s="122">
        <v>1.5194505453321001E-3</v>
      </c>
      <c r="I798" s="86">
        <f t="shared" si="48"/>
        <v>6.8965620249313642E-7</v>
      </c>
      <c r="J798" s="122">
        <v>1.5194505453321001E-3</v>
      </c>
      <c r="K798" s="86">
        <f t="shared" si="49"/>
        <v>6.8965620249313642E-7</v>
      </c>
      <c r="L798" s="122" t="str" cm="1">
        <f t="array" ref="L798">_xlfn.SWITCH(A798,
    "District of Columbia", _xlfn.XLOOKUP(R798, '2015 O3 Growth Surrogates'!A:A, '2015 O3 Growth Surrogates'!H:H),
    "Maryland", _xlfn.XLOOKUP(R798, '2015 O3 Growth Surrogates'!A:A, '2015 O3 Growth Surrogates'!I:I),
    "Virginia", _xlfn.XLOOKUP(R798, '2015 O3 Growth Surrogates'!A:A, '2015 O3 Growth Surrogates'!J:J)
)</f>
        <v>No Growth</v>
      </c>
      <c r="M798" s="133" cm="1">
        <f t="array" ref="M798">_xlfn.SWITCH(L798,
"Employment", INDEX('Coop GFs_CFs'!C:D, MATCH(B798,'Coop GFs_CFs'!B:B,0),1),
"Population", INDEX('Coop GFs_CFs'!E:F, MATCH(B798,'Coop GFs_CFs'!B:B,0),1),
"Household", INDEX('Coop GFs_CFs'!G:H, MATCH(B798,'Coop GFs_CFs'!B:B,0),1),
"VMT", INDEX('Coop GFs_CFs'!I:J, MATCH(B798,'Coop GFs_CFs'!B:B,0),1),
"Lane Mile", INDEX('Coop GFs_CFs'!K:L, MATCH(B798,'Coop GFs_CFs'!B:B,0),1),
"Gas Sales", INDEX('Coop GFs_CFs'!M:N, MATCH(B798,'Coop GFs_CFs'!B:B,0),1),
"No Growth", INDEX('Coop GFs_CFs'!O:P, MATCH(B798,'Coop GFs_CFs'!B:B,0),1)
)</f>
        <v>1</v>
      </c>
      <c r="N798" s="133" cm="1">
        <f t="array" ref="N798">_xlfn.SWITCH(L798,
"Employment", INDEX('Coop GFs_CFs'!C:D, MATCH(B798,'Coop GFs_CFs'!B:B,0),2),
"Population", INDEX('Coop GFs_CFs'!E:F, MATCH(B798,'Coop GFs_CFs'!B:B,0),2),
"Household", INDEX('Coop GFs_CFs'!G:H, MATCH(B798,'Coop GFs_CFs'!B:B,0),2),
"VMT", INDEX('Coop GFs_CFs'!I:J, MATCH(B798,'Coop GFs_CFs'!B:B,0),2),
"Lane Mile", INDEX('Coop GFs_CFs'!K:L, MATCH(B798,'Coop GFs_CFs'!B:B,0),2),
"Gas Sales", INDEX('Coop GFs_CFs'!M:N, MATCH(B798,'Coop GFs_CFs'!B:B,0),2),
"No Growth", INDEX('Coop GFs_CFs'!O:P, MATCH(B798,'Coop GFs_CFs'!B:B,0),2)
)</f>
        <v>1</v>
      </c>
      <c r="O798" s="133"/>
      <c r="P798" s="86">
        <f t="shared" si="46"/>
        <v>6.8965620249313642E-7</v>
      </c>
      <c r="Q798" s="86">
        <f t="shared" si="47"/>
        <v>6.8965620249313642E-7</v>
      </c>
      <c r="R798" s="156" t="s">
        <v>769</v>
      </c>
      <c r="S798" s="85" t="s">
        <v>446</v>
      </c>
      <c r="T798" s="85" t="s">
        <v>436</v>
      </c>
      <c r="U798" s="85" t="s">
        <v>444</v>
      </c>
      <c r="V798" s="85" t="s">
        <v>453</v>
      </c>
      <c r="W798" s="85" t="s">
        <v>770</v>
      </c>
      <c r="X798" s="85" t="s">
        <v>330</v>
      </c>
      <c r="Z798" s="42" t="s">
        <v>1283</v>
      </c>
      <c r="AA798"/>
    </row>
    <row r="799" spans="1:27" s="39" customFormat="1" x14ac:dyDescent="0.35">
      <c r="A799" s="85" t="s">
        <v>497</v>
      </c>
      <c r="B799" s="87">
        <v>24009</v>
      </c>
      <c r="C799" s="87" t="s">
        <v>10</v>
      </c>
      <c r="D799" s="86">
        <v>2.84936558093721E-2</v>
      </c>
      <c r="E799" s="86">
        <f>SUMIFS('Burning_No Wildfires'!D:D, 'Burning_No Wildfires'!F:F, Z799)</f>
        <v>2.84936558093721E-2</v>
      </c>
      <c r="F799" s="86">
        <f>SUMIFS('Burning_No Wildfires'!E:E, 'Burning_No Wildfires'!F:F, Z799)</f>
        <v>1.2932850312902456E-5</v>
      </c>
      <c r="G799" s="122">
        <f t="shared" si="50"/>
        <v>4.5388525780705886E-4</v>
      </c>
      <c r="H799" s="122">
        <v>2.84936558093721E-2</v>
      </c>
      <c r="I799" s="86">
        <f t="shared" si="48"/>
        <v>1.2932850312902456E-5</v>
      </c>
      <c r="J799" s="122">
        <v>2.84936558093721E-2</v>
      </c>
      <c r="K799" s="86">
        <f t="shared" si="49"/>
        <v>1.2932850312902456E-5</v>
      </c>
      <c r="L799" s="122" t="str" cm="1">
        <f t="array" ref="L799">_xlfn.SWITCH(A799,
    "District of Columbia", _xlfn.XLOOKUP(R799, '2015 O3 Growth Surrogates'!A:A, '2015 O3 Growth Surrogates'!H:H),
    "Maryland", _xlfn.XLOOKUP(R799, '2015 O3 Growth Surrogates'!A:A, '2015 O3 Growth Surrogates'!I:I),
    "Virginia", _xlfn.XLOOKUP(R799, '2015 O3 Growth Surrogates'!A:A, '2015 O3 Growth Surrogates'!J:J)
)</f>
        <v>Household</v>
      </c>
      <c r="M799" s="133" cm="1">
        <f t="array" ref="M799">_xlfn.SWITCH(L799,
"Employment", INDEX('Coop GFs_CFs'!C:D, MATCH(B799,'Coop GFs_CFs'!B:B,0),1),
"Population", INDEX('Coop GFs_CFs'!E:F, MATCH(B799,'Coop GFs_CFs'!B:B,0),1),
"Household", INDEX('Coop GFs_CFs'!G:H, MATCH(B799,'Coop GFs_CFs'!B:B,0),1),
"VMT", INDEX('Coop GFs_CFs'!I:J, MATCH(B799,'Coop GFs_CFs'!B:B,0),1),
"Lane Mile", INDEX('Coop GFs_CFs'!K:L, MATCH(B799,'Coop GFs_CFs'!B:B,0),1),
"Gas Sales", INDEX('Coop GFs_CFs'!M:N, MATCH(B799,'Coop GFs_CFs'!B:B,0),1),
"No Growth", INDEX('Coop GFs_CFs'!O:P, MATCH(B799,'Coop GFs_CFs'!B:B,0),1)
)</f>
        <v>1.0717053327861332</v>
      </c>
      <c r="N799" s="133" cm="1">
        <f t="array" ref="N799">_xlfn.SWITCH(L799,
"Employment", INDEX('Coop GFs_CFs'!C:D, MATCH(B799,'Coop GFs_CFs'!B:B,0),2),
"Population", INDEX('Coop GFs_CFs'!E:F, MATCH(B799,'Coop GFs_CFs'!B:B,0),2),
"Household", INDEX('Coop GFs_CFs'!G:H, MATCH(B799,'Coop GFs_CFs'!B:B,0),2),
"VMT", INDEX('Coop GFs_CFs'!I:J, MATCH(B799,'Coop GFs_CFs'!B:B,0),2),
"Lane Mile", INDEX('Coop GFs_CFs'!K:L, MATCH(B799,'Coop GFs_CFs'!B:B,0),2),
"Gas Sales", INDEX('Coop GFs_CFs'!M:N, MATCH(B799,'Coop GFs_CFs'!B:B,0),2),
"No Growth", INDEX('Coop GFs_CFs'!O:P, MATCH(B799,'Coop GFs_CFs'!B:B,0),2)
)</f>
        <v>1.0941988750211236</v>
      </c>
      <c r="O799" s="133"/>
      <c r="P799" s="86">
        <f t="shared" si="46"/>
        <v>1.3860204648462374E-5</v>
      </c>
      <c r="Q799" s="86">
        <f t="shared" si="47"/>
        <v>1.4151110263194453E-5</v>
      </c>
      <c r="R799" s="156" t="s">
        <v>773</v>
      </c>
      <c r="S799" s="85" t="s">
        <v>446</v>
      </c>
      <c r="T799" s="85" t="s">
        <v>436</v>
      </c>
      <c r="U799" s="85" t="s">
        <v>444</v>
      </c>
      <c r="V799" s="85" t="s">
        <v>453</v>
      </c>
      <c r="W799" s="85" t="s">
        <v>774</v>
      </c>
      <c r="X799" s="85" t="s">
        <v>330</v>
      </c>
      <c r="Z799" s="42" t="s">
        <v>1285</v>
      </c>
      <c r="AA799"/>
    </row>
    <row r="800" spans="1:27" s="39" customFormat="1" x14ac:dyDescent="0.35">
      <c r="A800" s="85" t="s">
        <v>497</v>
      </c>
      <c r="B800" s="87">
        <v>24009</v>
      </c>
      <c r="C800" s="87" t="s">
        <v>12</v>
      </c>
      <c r="D800" s="86">
        <v>1.6481333929997101E-2</v>
      </c>
      <c r="E800" s="86">
        <f>SUMIFS('Burning_No Wildfires'!D:D, 'Burning_No Wildfires'!F:F, Z800)</f>
        <v>1.6481333929997101E-2</v>
      </c>
      <c r="F800" s="86">
        <f>SUMIFS('Burning_No Wildfires'!E:E, 'Burning_No Wildfires'!F:F, Z800)</f>
        <v>7.4806344998209612E-6</v>
      </c>
      <c r="G800" s="122">
        <f t="shared" si="50"/>
        <v>4.5388525780705886E-4</v>
      </c>
      <c r="H800" s="122">
        <v>1.6481333929997101E-2</v>
      </c>
      <c r="I800" s="86">
        <f t="shared" si="48"/>
        <v>7.4806344998209603E-6</v>
      </c>
      <c r="J800" s="122">
        <v>1.6481333929997101E-2</v>
      </c>
      <c r="K800" s="86">
        <f t="shared" si="49"/>
        <v>7.4806344998209603E-6</v>
      </c>
      <c r="L800" s="122" t="str" cm="1">
        <f t="array" ref="L800">_xlfn.SWITCH(A800,
    "District of Columbia", _xlfn.XLOOKUP(R800, '2015 O3 Growth Surrogates'!A:A, '2015 O3 Growth Surrogates'!H:H),
    "Maryland", _xlfn.XLOOKUP(R800, '2015 O3 Growth Surrogates'!A:A, '2015 O3 Growth Surrogates'!I:I),
    "Virginia", _xlfn.XLOOKUP(R800, '2015 O3 Growth Surrogates'!A:A, '2015 O3 Growth Surrogates'!J:J)
)</f>
        <v>Household</v>
      </c>
      <c r="M800" s="133" cm="1">
        <f t="array" ref="M800">_xlfn.SWITCH(L800,
"Employment", INDEX('Coop GFs_CFs'!C:D, MATCH(B800,'Coop GFs_CFs'!B:B,0),1),
"Population", INDEX('Coop GFs_CFs'!E:F, MATCH(B800,'Coop GFs_CFs'!B:B,0),1),
"Household", INDEX('Coop GFs_CFs'!G:H, MATCH(B800,'Coop GFs_CFs'!B:B,0),1),
"VMT", INDEX('Coop GFs_CFs'!I:J, MATCH(B800,'Coop GFs_CFs'!B:B,0),1),
"Lane Mile", INDEX('Coop GFs_CFs'!K:L, MATCH(B800,'Coop GFs_CFs'!B:B,0),1),
"Gas Sales", INDEX('Coop GFs_CFs'!M:N, MATCH(B800,'Coop GFs_CFs'!B:B,0),1),
"No Growth", INDEX('Coop GFs_CFs'!O:P, MATCH(B800,'Coop GFs_CFs'!B:B,0),1)
)</f>
        <v>1.0717053327861332</v>
      </c>
      <c r="N800" s="133" cm="1">
        <f t="array" ref="N800">_xlfn.SWITCH(L800,
"Employment", INDEX('Coop GFs_CFs'!C:D, MATCH(B800,'Coop GFs_CFs'!B:B,0),2),
"Population", INDEX('Coop GFs_CFs'!E:F, MATCH(B800,'Coop GFs_CFs'!B:B,0),2),
"Household", INDEX('Coop GFs_CFs'!G:H, MATCH(B800,'Coop GFs_CFs'!B:B,0),2),
"VMT", INDEX('Coop GFs_CFs'!I:J, MATCH(B800,'Coop GFs_CFs'!B:B,0),2),
"Lane Mile", INDEX('Coop GFs_CFs'!K:L, MATCH(B800,'Coop GFs_CFs'!B:B,0),2),
"Gas Sales", INDEX('Coop GFs_CFs'!M:N, MATCH(B800,'Coop GFs_CFs'!B:B,0),2),
"No Growth", INDEX('Coop GFs_CFs'!O:P, MATCH(B800,'Coop GFs_CFs'!B:B,0),2)
)</f>
        <v>1.0941988750211236</v>
      </c>
      <c r="O800" s="133"/>
      <c r="P800" s="86">
        <f t="shared" si="46"/>
        <v>8.0170358860820525E-6</v>
      </c>
      <c r="Q800" s="86">
        <f t="shared" si="47"/>
        <v>8.1853018541483006E-6</v>
      </c>
      <c r="R800" s="156" t="s">
        <v>773</v>
      </c>
      <c r="S800" s="85" t="s">
        <v>446</v>
      </c>
      <c r="T800" s="85" t="s">
        <v>436</v>
      </c>
      <c r="U800" s="85" t="s">
        <v>444</v>
      </c>
      <c r="V800" s="85" t="s">
        <v>453</v>
      </c>
      <c r="W800" s="85" t="s">
        <v>774</v>
      </c>
      <c r="X800" s="85" t="s">
        <v>330</v>
      </c>
      <c r="Z800" s="42" t="s">
        <v>1293</v>
      </c>
      <c r="AA800"/>
    </row>
    <row r="801" spans="1:27" s="39" customFormat="1" x14ac:dyDescent="0.35">
      <c r="A801" s="85" t="s">
        <v>497</v>
      </c>
      <c r="B801" s="87">
        <v>24017</v>
      </c>
      <c r="C801" s="87" t="s">
        <v>10</v>
      </c>
      <c r="D801" s="86">
        <v>4.2788195253279301E-2</v>
      </c>
      <c r="E801" s="86">
        <f>SUMIFS('Burning_No Wildfires'!D:D, 'Burning_No Wildfires'!F:F, Z801)</f>
        <v>4.2788195253279301E-2</v>
      </c>
      <c r="F801" s="86">
        <f>SUMIFS('Burning_No Wildfires'!E:E, 'Burning_No Wildfires'!F:F, Z801)</f>
        <v>1.9420931033633446E-5</v>
      </c>
      <c r="G801" s="122">
        <f t="shared" si="50"/>
        <v>4.538852578070588E-4</v>
      </c>
      <c r="H801" s="122">
        <v>4.2788195253279301E-2</v>
      </c>
      <c r="I801" s="86">
        <f t="shared" si="48"/>
        <v>1.9420931033633446E-5</v>
      </c>
      <c r="J801" s="122">
        <v>4.2788195253279301E-2</v>
      </c>
      <c r="K801" s="86">
        <f t="shared" si="49"/>
        <v>1.9420931033633446E-5</v>
      </c>
      <c r="L801" s="122" t="str" cm="1">
        <f t="array" ref="L801">_xlfn.SWITCH(A801,
    "District of Columbia", _xlfn.XLOOKUP(R801, '2015 O3 Growth Surrogates'!A:A, '2015 O3 Growth Surrogates'!H:H),
    "Maryland", _xlfn.XLOOKUP(R801, '2015 O3 Growth Surrogates'!A:A, '2015 O3 Growth Surrogates'!I:I),
    "Virginia", _xlfn.XLOOKUP(R801, '2015 O3 Growth Surrogates'!A:A, '2015 O3 Growth Surrogates'!J:J)
)</f>
        <v>Household</v>
      </c>
      <c r="M801" s="133" cm="1">
        <f t="array" ref="M801">_xlfn.SWITCH(L801,
"Employment", INDEX('Coop GFs_CFs'!C:D, MATCH(B801,'Coop GFs_CFs'!B:B,0),1),
"Population", INDEX('Coop GFs_CFs'!E:F, MATCH(B801,'Coop GFs_CFs'!B:B,0),1),
"Household", INDEX('Coop GFs_CFs'!G:H, MATCH(B801,'Coop GFs_CFs'!B:B,0),1),
"VMT", INDEX('Coop GFs_CFs'!I:J, MATCH(B801,'Coop GFs_CFs'!B:B,0),1),
"Lane Mile", INDEX('Coop GFs_CFs'!K:L, MATCH(B801,'Coop GFs_CFs'!B:B,0),1),
"Gas Sales", INDEX('Coop GFs_CFs'!M:N, MATCH(B801,'Coop GFs_CFs'!B:B,0),1),
"No Growth", INDEX('Coop GFs_CFs'!O:P, MATCH(B801,'Coop GFs_CFs'!B:B,0),1)
)</f>
        <v>1.1901345613926138</v>
      </c>
      <c r="N801" s="133" cm="1">
        <f t="array" ref="N801">_xlfn.SWITCH(L801,
"Employment", INDEX('Coop GFs_CFs'!C:D, MATCH(B801,'Coop GFs_CFs'!B:B,0),2),
"Population", INDEX('Coop GFs_CFs'!E:F, MATCH(B801,'Coop GFs_CFs'!B:B,0),2),
"Household", INDEX('Coop GFs_CFs'!G:H, MATCH(B801,'Coop GFs_CFs'!B:B,0),2),
"VMT", INDEX('Coop GFs_CFs'!I:J, MATCH(B801,'Coop GFs_CFs'!B:B,0),2),
"Lane Mile", INDEX('Coop GFs_CFs'!K:L, MATCH(B801,'Coop GFs_CFs'!B:B,0),2),
"Gas Sales", INDEX('Coop GFs_CFs'!M:N, MATCH(B801,'Coop GFs_CFs'!B:B,0),2),
"No Growth", INDEX('Coop GFs_CFs'!O:P, MATCH(B801,'Coop GFs_CFs'!B:B,0),2)
)</f>
        <v>1.2607033014443205</v>
      </c>
      <c r="O801" s="133"/>
      <c r="P801" s="86">
        <f t="shared" si="46"/>
        <v>2.3113521237549542E-5</v>
      </c>
      <c r="Q801" s="86">
        <f t="shared" si="47"/>
        <v>2.4484031871224147E-5</v>
      </c>
      <c r="R801" s="156" t="s">
        <v>773</v>
      </c>
      <c r="S801" s="85" t="s">
        <v>446</v>
      </c>
      <c r="T801" s="85" t="s">
        <v>436</v>
      </c>
      <c r="U801" s="85" t="s">
        <v>444</v>
      </c>
      <c r="V801" s="85" t="s">
        <v>453</v>
      </c>
      <c r="W801" s="85" t="s">
        <v>774</v>
      </c>
      <c r="X801" s="85" t="s">
        <v>330</v>
      </c>
      <c r="Z801" s="42" t="s">
        <v>1286</v>
      </c>
      <c r="AA801"/>
    </row>
    <row r="802" spans="1:27" s="39" customFormat="1" x14ac:dyDescent="0.35">
      <c r="A802" s="85" t="s">
        <v>497</v>
      </c>
      <c r="B802" s="87">
        <v>24017</v>
      </c>
      <c r="C802" s="87" t="s">
        <v>12</v>
      </c>
      <c r="D802" s="86">
        <v>2.4749595205456301E-2</v>
      </c>
      <c r="E802" s="86">
        <f>SUMIFS('Burning_No Wildfires'!D:D, 'Burning_No Wildfires'!F:F, Z802)</f>
        <v>2.4749595205456301E-2</v>
      </c>
      <c r="F802" s="86">
        <f>SUMIFS('Burning_No Wildfires'!E:E, 'Burning_No Wildfires'!F:F, Z802)</f>
        <v>1.1233476400448881E-5</v>
      </c>
      <c r="G802" s="122">
        <f t="shared" si="50"/>
        <v>4.5388525780705886E-4</v>
      </c>
      <c r="H802" s="122">
        <v>2.4749595205456301E-2</v>
      </c>
      <c r="I802" s="86">
        <f t="shared" si="48"/>
        <v>1.1233476400448881E-5</v>
      </c>
      <c r="J802" s="122">
        <v>2.4749595205456301E-2</v>
      </c>
      <c r="K802" s="86">
        <f t="shared" si="49"/>
        <v>1.1233476400448881E-5</v>
      </c>
      <c r="L802" s="122" t="str" cm="1">
        <f t="array" ref="L802">_xlfn.SWITCH(A802,
    "District of Columbia", _xlfn.XLOOKUP(R802, '2015 O3 Growth Surrogates'!A:A, '2015 O3 Growth Surrogates'!H:H),
    "Maryland", _xlfn.XLOOKUP(R802, '2015 O3 Growth Surrogates'!A:A, '2015 O3 Growth Surrogates'!I:I),
    "Virginia", _xlfn.XLOOKUP(R802, '2015 O3 Growth Surrogates'!A:A, '2015 O3 Growth Surrogates'!J:J)
)</f>
        <v>Household</v>
      </c>
      <c r="M802" s="133" cm="1">
        <f t="array" ref="M802">_xlfn.SWITCH(L802,
"Employment", INDEX('Coop GFs_CFs'!C:D, MATCH(B802,'Coop GFs_CFs'!B:B,0),1),
"Population", INDEX('Coop GFs_CFs'!E:F, MATCH(B802,'Coop GFs_CFs'!B:B,0),1),
"Household", INDEX('Coop GFs_CFs'!G:H, MATCH(B802,'Coop GFs_CFs'!B:B,0),1),
"VMT", INDEX('Coop GFs_CFs'!I:J, MATCH(B802,'Coop GFs_CFs'!B:B,0),1),
"Lane Mile", INDEX('Coop GFs_CFs'!K:L, MATCH(B802,'Coop GFs_CFs'!B:B,0),1),
"Gas Sales", INDEX('Coop GFs_CFs'!M:N, MATCH(B802,'Coop GFs_CFs'!B:B,0),1),
"No Growth", INDEX('Coop GFs_CFs'!O:P, MATCH(B802,'Coop GFs_CFs'!B:B,0),1)
)</f>
        <v>1.1901345613926138</v>
      </c>
      <c r="N802" s="133" cm="1">
        <f t="array" ref="N802">_xlfn.SWITCH(L802,
"Employment", INDEX('Coop GFs_CFs'!C:D, MATCH(B802,'Coop GFs_CFs'!B:B,0),2),
"Population", INDEX('Coop GFs_CFs'!E:F, MATCH(B802,'Coop GFs_CFs'!B:B,0),2),
"Household", INDEX('Coop GFs_CFs'!G:H, MATCH(B802,'Coop GFs_CFs'!B:B,0),2),
"VMT", INDEX('Coop GFs_CFs'!I:J, MATCH(B802,'Coop GFs_CFs'!B:B,0),2),
"Lane Mile", INDEX('Coop GFs_CFs'!K:L, MATCH(B802,'Coop GFs_CFs'!B:B,0),2),
"Gas Sales", INDEX('Coop GFs_CFs'!M:N, MATCH(B802,'Coop GFs_CFs'!B:B,0),2),
"No Growth", INDEX('Coop GFs_CFs'!O:P, MATCH(B802,'Coop GFs_CFs'!B:B,0),2)
)</f>
        <v>1.2607033014443205</v>
      </c>
      <c r="O802" s="133"/>
      <c r="P802" s="86">
        <f t="shared" si="46"/>
        <v>1.3369348508762507E-5</v>
      </c>
      <c r="Q802" s="86">
        <f t="shared" si="47"/>
        <v>1.4162080784742766E-5</v>
      </c>
      <c r="R802" s="156" t="s">
        <v>773</v>
      </c>
      <c r="S802" s="85" t="s">
        <v>446</v>
      </c>
      <c r="T802" s="85" t="s">
        <v>436</v>
      </c>
      <c r="U802" s="85" t="s">
        <v>444</v>
      </c>
      <c r="V802" s="85" t="s">
        <v>453</v>
      </c>
      <c r="W802" s="85" t="s">
        <v>774</v>
      </c>
      <c r="X802" s="85" t="s">
        <v>330</v>
      </c>
      <c r="Z802" s="42" t="s">
        <v>1294</v>
      </c>
      <c r="AA802"/>
    </row>
    <row r="803" spans="1:27" s="39" customFormat="1" x14ac:dyDescent="0.35">
      <c r="A803" s="85" t="s">
        <v>497</v>
      </c>
      <c r="B803" s="87">
        <v>24021</v>
      </c>
      <c r="C803" s="87" t="s">
        <v>10</v>
      </c>
      <c r="D803" s="86">
        <v>6.6789502669978795E-2</v>
      </c>
      <c r="E803" s="86">
        <f>SUMIFS('Burning_No Wildfires'!D:D, 'Burning_No Wildfires'!F:F, Z803)</f>
        <v>6.6789502669978795E-2</v>
      </c>
      <c r="F803" s="86">
        <f>SUMIFS('Burning_No Wildfires'!E:E, 'Burning_No Wildfires'!F:F, Z803)</f>
        <v>3.0314770638168573E-5</v>
      </c>
      <c r="G803" s="122">
        <f t="shared" si="50"/>
        <v>4.5388525780705886E-4</v>
      </c>
      <c r="H803" s="122">
        <v>6.6789502669978795E-2</v>
      </c>
      <c r="I803" s="86">
        <f t="shared" si="48"/>
        <v>3.0314770638168573E-5</v>
      </c>
      <c r="J803" s="122">
        <v>6.6789502669978795E-2</v>
      </c>
      <c r="K803" s="86">
        <f t="shared" si="49"/>
        <v>3.0314770638168573E-5</v>
      </c>
      <c r="L803" s="122" t="str" cm="1">
        <f t="array" ref="L803">_xlfn.SWITCH(A803,
    "District of Columbia", _xlfn.XLOOKUP(R803, '2015 O3 Growth Surrogates'!A:A, '2015 O3 Growth Surrogates'!H:H),
    "Maryland", _xlfn.XLOOKUP(R803, '2015 O3 Growth Surrogates'!A:A, '2015 O3 Growth Surrogates'!I:I),
    "Virginia", _xlfn.XLOOKUP(R803, '2015 O3 Growth Surrogates'!A:A, '2015 O3 Growth Surrogates'!J:J)
)</f>
        <v>Household</v>
      </c>
      <c r="M803" s="133" cm="1">
        <f t="array" ref="M803">_xlfn.SWITCH(L803,
"Employment", INDEX('Coop GFs_CFs'!C:D, MATCH(B803,'Coop GFs_CFs'!B:B,0),1),
"Population", INDEX('Coop GFs_CFs'!E:F, MATCH(B803,'Coop GFs_CFs'!B:B,0),1),
"Household", INDEX('Coop GFs_CFs'!G:H, MATCH(B803,'Coop GFs_CFs'!B:B,0),1),
"VMT", INDEX('Coop GFs_CFs'!I:J, MATCH(B803,'Coop GFs_CFs'!B:B,0),1),
"Lane Mile", INDEX('Coop GFs_CFs'!K:L, MATCH(B803,'Coop GFs_CFs'!B:B,0),1),
"Gas Sales", INDEX('Coop GFs_CFs'!M:N, MATCH(B803,'Coop GFs_CFs'!B:B,0),1),
"No Growth", INDEX('Coop GFs_CFs'!O:P, MATCH(B803,'Coop GFs_CFs'!B:B,0),1)
)</f>
        <v>1.1641130653464411</v>
      </c>
      <c r="N803" s="133" cm="1">
        <f t="array" ref="N803">_xlfn.SWITCH(L803,
"Employment", INDEX('Coop GFs_CFs'!C:D, MATCH(B803,'Coop GFs_CFs'!B:B,0),2),
"Population", INDEX('Coop GFs_CFs'!E:F, MATCH(B803,'Coop GFs_CFs'!B:B,0),2),
"Household", INDEX('Coop GFs_CFs'!G:H, MATCH(B803,'Coop GFs_CFs'!B:B,0),2),
"VMT", INDEX('Coop GFs_CFs'!I:J, MATCH(B803,'Coop GFs_CFs'!B:B,0),2),
"Lane Mile", INDEX('Coop GFs_CFs'!K:L, MATCH(B803,'Coop GFs_CFs'!B:B,0),2),
"Gas Sales", INDEX('Coop GFs_CFs'!M:N, MATCH(B803,'Coop GFs_CFs'!B:B,0),2),
"No Growth", INDEX('Coop GFs_CFs'!O:P, MATCH(B803,'Coop GFs_CFs'!B:B,0),2)
)</f>
        <v>1.2555086048546673</v>
      </c>
      <c r="O803" s="133"/>
      <c r="P803" s="86">
        <f t="shared" si="46"/>
        <v>3.5289820572872706E-5</v>
      </c>
      <c r="Q803" s="86">
        <f t="shared" si="47"/>
        <v>3.8060455390416258E-5</v>
      </c>
      <c r="R803" s="156" t="s">
        <v>773</v>
      </c>
      <c r="S803" s="85" t="s">
        <v>446</v>
      </c>
      <c r="T803" s="85" t="s">
        <v>436</v>
      </c>
      <c r="U803" s="85" t="s">
        <v>444</v>
      </c>
      <c r="V803" s="85" t="s">
        <v>453</v>
      </c>
      <c r="W803" s="85" t="s">
        <v>774</v>
      </c>
      <c r="X803" s="85" t="s">
        <v>330</v>
      </c>
      <c r="Z803" s="42" t="s">
        <v>1287</v>
      </c>
      <c r="AA803"/>
    </row>
    <row r="804" spans="1:27" s="39" customFormat="1" x14ac:dyDescent="0.35">
      <c r="A804" s="85" t="s">
        <v>497</v>
      </c>
      <c r="B804" s="87">
        <v>24021</v>
      </c>
      <c r="C804" s="87" t="s">
        <v>12</v>
      </c>
      <c r="D804" s="86">
        <v>3.8632453753891502E-2</v>
      </c>
      <c r="E804" s="86">
        <f>SUMIFS('Burning_No Wildfires'!D:D, 'Burning_No Wildfires'!F:F, Z804)</f>
        <v>3.8632453753891502E-2</v>
      </c>
      <c r="F804" s="86">
        <f>SUMIFS('Burning_No Wildfires'!E:E, 'Burning_No Wildfires'!F:F, Z804)</f>
        <v>1.7534701231804321E-5</v>
      </c>
      <c r="G804" s="122">
        <f t="shared" si="50"/>
        <v>4.538852578070588E-4</v>
      </c>
      <c r="H804" s="122">
        <v>3.8632453753891502E-2</v>
      </c>
      <c r="I804" s="86">
        <f t="shared" si="48"/>
        <v>1.7534701231804321E-5</v>
      </c>
      <c r="J804" s="122">
        <v>3.8632453753891502E-2</v>
      </c>
      <c r="K804" s="86">
        <f t="shared" si="49"/>
        <v>1.7534701231804321E-5</v>
      </c>
      <c r="L804" s="122" t="str" cm="1">
        <f t="array" ref="L804">_xlfn.SWITCH(A804,
    "District of Columbia", _xlfn.XLOOKUP(R804, '2015 O3 Growth Surrogates'!A:A, '2015 O3 Growth Surrogates'!H:H),
    "Maryland", _xlfn.XLOOKUP(R804, '2015 O3 Growth Surrogates'!A:A, '2015 O3 Growth Surrogates'!I:I),
    "Virginia", _xlfn.XLOOKUP(R804, '2015 O3 Growth Surrogates'!A:A, '2015 O3 Growth Surrogates'!J:J)
)</f>
        <v>Household</v>
      </c>
      <c r="M804" s="133" cm="1">
        <f t="array" ref="M804">_xlfn.SWITCH(L804,
"Employment", INDEX('Coop GFs_CFs'!C:D, MATCH(B804,'Coop GFs_CFs'!B:B,0),1),
"Population", INDEX('Coop GFs_CFs'!E:F, MATCH(B804,'Coop GFs_CFs'!B:B,0),1),
"Household", INDEX('Coop GFs_CFs'!G:H, MATCH(B804,'Coop GFs_CFs'!B:B,0),1),
"VMT", INDEX('Coop GFs_CFs'!I:J, MATCH(B804,'Coop GFs_CFs'!B:B,0),1),
"Lane Mile", INDEX('Coop GFs_CFs'!K:L, MATCH(B804,'Coop GFs_CFs'!B:B,0),1),
"Gas Sales", INDEX('Coop GFs_CFs'!M:N, MATCH(B804,'Coop GFs_CFs'!B:B,0),1),
"No Growth", INDEX('Coop GFs_CFs'!O:P, MATCH(B804,'Coop GFs_CFs'!B:B,0),1)
)</f>
        <v>1.1641130653464411</v>
      </c>
      <c r="N804" s="133" cm="1">
        <f t="array" ref="N804">_xlfn.SWITCH(L804,
"Employment", INDEX('Coop GFs_CFs'!C:D, MATCH(B804,'Coop GFs_CFs'!B:B,0),2),
"Population", INDEX('Coop GFs_CFs'!E:F, MATCH(B804,'Coop GFs_CFs'!B:B,0),2),
"Household", INDEX('Coop GFs_CFs'!G:H, MATCH(B804,'Coop GFs_CFs'!B:B,0),2),
"VMT", INDEX('Coop GFs_CFs'!I:J, MATCH(B804,'Coop GFs_CFs'!B:B,0),2),
"Lane Mile", INDEX('Coop GFs_CFs'!K:L, MATCH(B804,'Coop GFs_CFs'!B:B,0),2),
"Gas Sales", INDEX('Coop GFs_CFs'!M:N, MATCH(B804,'Coop GFs_CFs'!B:B,0),2),
"No Growth", INDEX('Coop GFs_CFs'!O:P, MATCH(B804,'Coop GFs_CFs'!B:B,0),2)
)</f>
        <v>1.2555086048546673</v>
      </c>
      <c r="O804" s="133"/>
      <c r="P804" s="86">
        <f t="shared" si="46"/>
        <v>2.0412374800889743E-5</v>
      </c>
      <c r="Q804" s="86">
        <f t="shared" si="47"/>
        <v>2.2014968280086061E-5</v>
      </c>
      <c r="R804" s="156" t="s">
        <v>773</v>
      </c>
      <c r="S804" s="85" t="s">
        <v>446</v>
      </c>
      <c r="T804" s="85" t="s">
        <v>436</v>
      </c>
      <c r="U804" s="85" t="s">
        <v>444</v>
      </c>
      <c r="V804" s="85" t="s">
        <v>453</v>
      </c>
      <c r="W804" s="85" t="s">
        <v>774</v>
      </c>
      <c r="X804" s="85" t="s">
        <v>330</v>
      </c>
      <c r="Z804" s="42" t="s">
        <v>1295</v>
      </c>
      <c r="AA804"/>
    </row>
    <row r="805" spans="1:27" s="39" customFormat="1" x14ac:dyDescent="0.35">
      <c r="A805" s="85" t="s">
        <v>497</v>
      </c>
      <c r="B805" s="87">
        <v>24031</v>
      </c>
      <c r="C805" s="87" t="s">
        <v>10</v>
      </c>
      <c r="D805" s="86">
        <v>1.12722379250416E-2</v>
      </c>
      <c r="E805" s="86">
        <f>SUMIFS('Burning_No Wildfires'!D:D, 'Burning_No Wildfires'!F:F, Z805)</f>
        <v>1.12722379250416E-2</v>
      </c>
      <c r="F805" s="86">
        <f>SUMIFS('Burning_No Wildfires'!E:E, 'Burning_No Wildfires'!F:F, Z805)</f>
        <v>5.1163026166700122E-6</v>
      </c>
      <c r="G805" s="122">
        <f t="shared" si="50"/>
        <v>4.538852578070588E-4</v>
      </c>
      <c r="H805" s="122">
        <v>1.12722379250416E-2</v>
      </c>
      <c r="I805" s="86">
        <f t="shared" si="48"/>
        <v>5.1163026166700122E-6</v>
      </c>
      <c r="J805" s="122">
        <v>1.12722379250416E-2</v>
      </c>
      <c r="K805" s="86">
        <f t="shared" si="49"/>
        <v>5.1163026166700122E-6</v>
      </c>
      <c r="L805" s="122" t="str" cm="1">
        <f t="array" ref="L805">_xlfn.SWITCH(A805,
    "District of Columbia", _xlfn.XLOOKUP(R805, '2015 O3 Growth Surrogates'!A:A, '2015 O3 Growth Surrogates'!H:H),
    "Maryland", _xlfn.XLOOKUP(R805, '2015 O3 Growth Surrogates'!A:A, '2015 O3 Growth Surrogates'!I:I),
    "Virginia", _xlfn.XLOOKUP(R805, '2015 O3 Growth Surrogates'!A:A, '2015 O3 Growth Surrogates'!J:J)
)</f>
        <v>Household</v>
      </c>
      <c r="M805" s="133" cm="1">
        <f t="array" ref="M805">_xlfn.SWITCH(L805,
"Employment", INDEX('Coop GFs_CFs'!C:D, MATCH(B805,'Coop GFs_CFs'!B:B,0),1),
"Population", INDEX('Coop GFs_CFs'!E:F, MATCH(B805,'Coop GFs_CFs'!B:B,0),1),
"Household", INDEX('Coop GFs_CFs'!G:H, MATCH(B805,'Coop GFs_CFs'!B:B,0),1),
"VMT", INDEX('Coop GFs_CFs'!I:J, MATCH(B805,'Coop GFs_CFs'!B:B,0),1),
"Lane Mile", INDEX('Coop GFs_CFs'!K:L, MATCH(B805,'Coop GFs_CFs'!B:B,0),1),
"Gas Sales", INDEX('Coop GFs_CFs'!M:N, MATCH(B805,'Coop GFs_CFs'!B:B,0),1),
"No Growth", INDEX('Coop GFs_CFs'!O:P, MATCH(B805,'Coop GFs_CFs'!B:B,0),1)
)</f>
        <v>1.0822577125548798</v>
      </c>
      <c r="N805" s="133" cm="1">
        <f t="array" ref="N805">_xlfn.SWITCH(L805,
"Employment", INDEX('Coop GFs_CFs'!C:D, MATCH(B805,'Coop GFs_CFs'!B:B,0),2),
"Population", INDEX('Coop GFs_CFs'!E:F, MATCH(B805,'Coop GFs_CFs'!B:B,0),2),
"Household", INDEX('Coop GFs_CFs'!G:H, MATCH(B805,'Coop GFs_CFs'!B:B,0),2),
"VMT", INDEX('Coop GFs_CFs'!I:J, MATCH(B805,'Coop GFs_CFs'!B:B,0),2),
"Lane Mile", INDEX('Coop GFs_CFs'!K:L, MATCH(B805,'Coop GFs_CFs'!B:B,0),2),
"Gas Sales", INDEX('Coop GFs_CFs'!M:N, MATCH(B805,'Coop GFs_CFs'!B:B,0),2),
"No Growth", INDEX('Coop GFs_CFs'!O:P, MATCH(B805,'Coop GFs_CFs'!B:B,0),2)
)</f>
        <v>1.1254828731122657</v>
      </c>
      <c r="O805" s="133"/>
      <c r="P805" s="86">
        <f t="shared" si="46"/>
        <v>5.5371579666558334E-6</v>
      </c>
      <c r="Q805" s="86">
        <f t="shared" si="47"/>
        <v>5.7583109687215683E-6</v>
      </c>
      <c r="R805" s="156" t="s">
        <v>773</v>
      </c>
      <c r="S805" s="85" t="s">
        <v>446</v>
      </c>
      <c r="T805" s="85" t="s">
        <v>436</v>
      </c>
      <c r="U805" s="85" t="s">
        <v>444</v>
      </c>
      <c r="V805" s="85" t="s">
        <v>453</v>
      </c>
      <c r="W805" s="85" t="s">
        <v>774</v>
      </c>
      <c r="X805" s="85" t="s">
        <v>330</v>
      </c>
      <c r="Z805" s="42" t="s">
        <v>1288</v>
      </c>
      <c r="AA805"/>
    </row>
    <row r="806" spans="1:27" s="39" customFormat="1" x14ac:dyDescent="0.35">
      <c r="A806" s="85" t="s">
        <v>497</v>
      </c>
      <c r="B806" s="87">
        <v>24031</v>
      </c>
      <c r="C806" s="87" t="s">
        <v>12</v>
      </c>
      <c r="D806" s="86">
        <v>6.5200999560863001E-3</v>
      </c>
      <c r="E806" s="86">
        <f>SUMIFS('Burning_No Wildfires'!D:D, 'Burning_No Wildfires'!F:F, Z806)</f>
        <v>6.5200999560863001E-3</v>
      </c>
      <c r="F806" s="86">
        <f>SUMIFS('Burning_No Wildfires'!E:E, 'Burning_No Wildfires'!F:F, Z806)</f>
        <v>2.9593772494960233E-6</v>
      </c>
      <c r="G806" s="122">
        <f t="shared" si="50"/>
        <v>4.538852578070588E-4</v>
      </c>
      <c r="H806" s="122">
        <v>6.5200999560863001E-3</v>
      </c>
      <c r="I806" s="86">
        <f t="shared" si="48"/>
        <v>2.9593772494960233E-6</v>
      </c>
      <c r="J806" s="122">
        <v>6.5200999560863001E-3</v>
      </c>
      <c r="K806" s="86">
        <f t="shared" si="49"/>
        <v>2.9593772494960233E-6</v>
      </c>
      <c r="L806" s="122" t="str" cm="1">
        <f t="array" ref="L806">_xlfn.SWITCH(A806,
    "District of Columbia", _xlfn.XLOOKUP(R806, '2015 O3 Growth Surrogates'!A:A, '2015 O3 Growth Surrogates'!H:H),
    "Maryland", _xlfn.XLOOKUP(R806, '2015 O3 Growth Surrogates'!A:A, '2015 O3 Growth Surrogates'!I:I),
    "Virginia", _xlfn.XLOOKUP(R806, '2015 O3 Growth Surrogates'!A:A, '2015 O3 Growth Surrogates'!J:J)
)</f>
        <v>Household</v>
      </c>
      <c r="M806" s="133" cm="1">
        <f t="array" ref="M806">_xlfn.SWITCH(L806,
"Employment", INDEX('Coop GFs_CFs'!C:D, MATCH(B806,'Coop GFs_CFs'!B:B,0),1),
"Population", INDEX('Coop GFs_CFs'!E:F, MATCH(B806,'Coop GFs_CFs'!B:B,0),1),
"Household", INDEX('Coop GFs_CFs'!G:H, MATCH(B806,'Coop GFs_CFs'!B:B,0),1),
"VMT", INDEX('Coop GFs_CFs'!I:J, MATCH(B806,'Coop GFs_CFs'!B:B,0),1),
"Lane Mile", INDEX('Coop GFs_CFs'!K:L, MATCH(B806,'Coop GFs_CFs'!B:B,0),1),
"Gas Sales", INDEX('Coop GFs_CFs'!M:N, MATCH(B806,'Coop GFs_CFs'!B:B,0),1),
"No Growth", INDEX('Coop GFs_CFs'!O:P, MATCH(B806,'Coop GFs_CFs'!B:B,0),1)
)</f>
        <v>1.0822577125548798</v>
      </c>
      <c r="N806" s="133" cm="1">
        <f t="array" ref="N806">_xlfn.SWITCH(L806,
"Employment", INDEX('Coop GFs_CFs'!C:D, MATCH(B806,'Coop GFs_CFs'!B:B,0),2),
"Population", INDEX('Coop GFs_CFs'!E:F, MATCH(B806,'Coop GFs_CFs'!B:B,0),2),
"Household", INDEX('Coop GFs_CFs'!G:H, MATCH(B806,'Coop GFs_CFs'!B:B,0),2),
"VMT", INDEX('Coop GFs_CFs'!I:J, MATCH(B806,'Coop GFs_CFs'!B:B,0),2),
"Lane Mile", INDEX('Coop GFs_CFs'!K:L, MATCH(B806,'Coop GFs_CFs'!B:B,0),2),
"Gas Sales", INDEX('Coop GFs_CFs'!M:N, MATCH(B806,'Coop GFs_CFs'!B:B,0),2),
"No Growth", INDEX('Coop GFs_CFs'!O:P, MATCH(B806,'Coop GFs_CFs'!B:B,0),2)
)</f>
        <v>1.1254828731122657</v>
      </c>
      <c r="O806" s="133"/>
      <c r="P806" s="86">
        <f t="shared" si="46"/>
        <v>3.2028088526265181E-6</v>
      </c>
      <c r="Q806" s="86">
        <f t="shared" si="47"/>
        <v>3.3307284093858584E-6</v>
      </c>
      <c r="R806" s="156" t="s">
        <v>773</v>
      </c>
      <c r="S806" s="85" t="s">
        <v>446</v>
      </c>
      <c r="T806" s="85" t="s">
        <v>436</v>
      </c>
      <c r="U806" s="85" t="s">
        <v>444</v>
      </c>
      <c r="V806" s="85" t="s">
        <v>453</v>
      </c>
      <c r="W806" s="85" t="s">
        <v>774</v>
      </c>
      <c r="X806" s="85" t="s">
        <v>330</v>
      </c>
      <c r="Z806" s="42" t="s">
        <v>1296</v>
      </c>
      <c r="AA806"/>
    </row>
    <row r="807" spans="1:27" s="39" customFormat="1" x14ac:dyDescent="0.35">
      <c r="A807" s="85" t="s">
        <v>497</v>
      </c>
      <c r="B807" s="87">
        <v>24033</v>
      </c>
      <c r="C807" s="87" t="s">
        <v>10</v>
      </c>
      <c r="D807" s="86">
        <v>2.2120845891429E-2</v>
      </c>
      <c r="E807" s="86">
        <f>SUMIFS('Burning_No Wildfires'!D:D, 'Burning_No Wildfires'!F:F, Z807)</f>
        <v>2.2120845891429E-2</v>
      </c>
      <c r="F807" s="86">
        <f>SUMIFS('Burning_No Wildfires'!E:E, 'Burning_No Wildfires'!F:F, Z807)</f>
        <v>1.0040325840341471E-5</v>
      </c>
      <c r="G807" s="122">
        <f t="shared" si="50"/>
        <v>4.5388525780705891E-4</v>
      </c>
      <c r="H807" s="122">
        <v>2.2120845891429E-2</v>
      </c>
      <c r="I807" s="86">
        <f t="shared" si="48"/>
        <v>1.0040325840341471E-5</v>
      </c>
      <c r="J807" s="122">
        <v>2.2120845891429E-2</v>
      </c>
      <c r="K807" s="86">
        <f t="shared" si="49"/>
        <v>1.0040325840341471E-5</v>
      </c>
      <c r="L807" s="122" t="str" cm="1">
        <f t="array" ref="L807">_xlfn.SWITCH(A807,
    "District of Columbia", _xlfn.XLOOKUP(R807, '2015 O3 Growth Surrogates'!A:A, '2015 O3 Growth Surrogates'!H:H),
    "Maryland", _xlfn.XLOOKUP(R807, '2015 O3 Growth Surrogates'!A:A, '2015 O3 Growth Surrogates'!I:I),
    "Virginia", _xlfn.XLOOKUP(R807, '2015 O3 Growth Surrogates'!A:A, '2015 O3 Growth Surrogates'!J:J)
)</f>
        <v>Household</v>
      </c>
      <c r="M807" s="133" cm="1">
        <f t="array" ref="M807">_xlfn.SWITCH(L807,
"Employment", INDEX('Coop GFs_CFs'!C:D, MATCH(B807,'Coop GFs_CFs'!B:B,0),1),
"Population", INDEX('Coop GFs_CFs'!E:F, MATCH(B807,'Coop GFs_CFs'!B:B,0),1),
"Household", INDEX('Coop GFs_CFs'!G:H, MATCH(B807,'Coop GFs_CFs'!B:B,0),1),
"VMT", INDEX('Coop GFs_CFs'!I:J, MATCH(B807,'Coop GFs_CFs'!B:B,0),1),
"Lane Mile", INDEX('Coop GFs_CFs'!K:L, MATCH(B807,'Coop GFs_CFs'!B:B,0),1),
"Gas Sales", INDEX('Coop GFs_CFs'!M:N, MATCH(B807,'Coop GFs_CFs'!B:B,0),1),
"No Growth", INDEX('Coop GFs_CFs'!O:P, MATCH(B807,'Coop GFs_CFs'!B:B,0),1)
)</f>
        <v>1.0807753566942964</v>
      </c>
      <c r="N807" s="133" cm="1">
        <f t="array" ref="N807">_xlfn.SWITCH(L807,
"Employment", INDEX('Coop GFs_CFs'!C:D, MATCH(B807,'Coop GFs_CFs'!B:B,0),2),
"Population", INDEX('Coop GFs_CFs'!E:F, MATCH(B807,'Coop GFs_CFs'!B:B,0),2),
"Household", INDEX('Coop GFs_CFs'!G:H, MATCH(B807,'Coop GFs_CFs'!B:B,0),2),
"VMT", INDEX('Coop GFs_CFs'!I:J, MATCH(B807,'Coop GFs_CFs'!B:B,0),2),
"Lane Mile", INDEX('Coop GFs_CFs'!K:L, MATCH(B807,'Coop GFs_CFs'!B:B,0),2),
"Gas Sales", INDEX('Coop GFs_CFs'!M:N, MATCH(B807,'Coop GFs_CFs'!B:B,0),2),
"No Growth", INDEX('Coop GFs_CFs'!O:P, MATCH(B807,'Coop GFs_CFs'!B:B,0),2)
)</f>
        <v>1.1296393901683737</v>
      </c>
      <c r="O807" s="133"/>
      <c r="P807" s="86">
        <f t="shared" si="46"/>
        <v>1.0851336741422014E-5</v>
      </c>
      <c r="Q807" s="86">
        <f t="shared" si="47"/>
        <v>1.1341947559375103E-5</v>
      </c>
      <c r="R807" s="156" t="s">
        <v>773</v>
      </c>
      <c r="S807" s="85" t="s">
        <v>446</v>
      </c>
      <c r="T807" s="85" t="s">
        <v>436</v>
      </c>
      <c r="U807" s="85" t="s">
        <v>444</v>
      </c>
      <c r="V807" s="85" t="s">
        <v>453</v>
      </c>
      <c r="W807" s="85" t="s">
        <v>774</v>
      </c>
      <c r="X807" s="85" t="s">
        <v>330</v>
      </c>
      <c r="Z807" s="42" t="s">
        <v>1289</v>
      </c>
      <c r="AA807"/>
    </row>
    <row r="808" spans="1:27" s="39" customFormat="1" x14ac:dyDescent="0.35">
      <c r="A808" s="85" t="s">
        <v>497</v>
      </c>
      <c r="B808" s="87">
        <v>24033</v>
      </c>
      <c r="C808" s="87" t="s">
        <v>12</v>
      </c>
      <c r="D808" s="86">
        <v>1.27951638620357E-2</v>
      </c>
      <c r="E808" s="86">
        <f>SUMIFS('Burning_No Wildfires'!D:D, 'Burning_No Wildfires'!F:F, Z808)</f>
        <v>1.27951638620357E-2</v>
      </c>
      <c r="F808" s="86">
        <f>SUMIFS('Burning_No Wildfires'!E:E, 'Burning_No Wildfires'!F:F, Z808)</f>
        <v>5.8075362482036361E-6</v>
      </c>
      <c r="G808" s="122">
        <f t="shared" si="50"/>
        <v>4.538852578070588E-4</v>
      </c>
      <c r="H808" s="122">
        <v>1.27951638620357E-2</v>
      </c>
      <c r="I808" s="86">
        <f t="shared" si="48"/>
        <v>5.8075362482036361E-6</v>
      </c>
      <c r="J808" s="122">
        <v>1.27951638620357E-2</v>
      </c>
      <c r="K808" s="86">
        <f t="shared" si="49"/>
        <v>5.8075362482036361E-6</v>
      </c>
      <c r="L808" s="122" t="str" cm="1">
        <f t="array" ref="L808">_xlfn.SWITCH(A808,
    "District of Columbia", _xlfn.XLOOKUP(R808, '2015 O3 Growth Surrogates'!A:A, '2015 O3 Growth Surrogates'!H:H),
    "Maryland", _xlfn.XLOOKUP(R808, '2015 O3 Growth Surrogates'!A:A, '2015 O3 Growth Surrogates'!I:I),
    "Virginia", _xlfn.XLOOKUP(R808, '2015 O3 Growth Surrogates'!A:A, '2015 O3 Growth Surrogates'!J:J)
)</f>
        <v>Household</v>
      </c>
      <c r="M808" s="133" cm="1">
        <f t="array" ref="M808">_xlfn.SWITCH(L808,
"Employment", INDEX('Coop GFs_CFs'!C:D, MATCH(B808,'Coop GFs_CFs'!B:B,0),1),
"Population", INDEX('Coop GFs_CFs'!E:F, MATCH(B808,'Coop GFs_CFs'!B:B,0),1),
"Household", INDEX('Coop GFs_CFs'!G:H, MATCH(B808,'Coop GFs_CFs'!B:B,0),1),
"VMT", INDEX('Coop GFs_CFs'!I:J, MATCH(B808,'Coop GFs_CFs'!B:B,0),1),
"Lane Mile", INDEX('Coop GFs_CFs'!K:L, MATCH(B808,'Coop GFs_CFs'!B:B,0),1),
"Gas Sales", INDEX('Coop GFs_CFs'!M:N, MATCH(B808,'Coop GFs_CFs'!B:B,0),1),
"No Growth", INDEX('Coop GFs_CFs'!O:P, MATCH(B808,'Coop GFs_CFs'!B:B,0),1)
)</f>
        <v>1.0807753566942964</v>
      </c>
      <c r="N808" s="133" cm="1">
        <f t="array" ref="N808">_xlfn.SWITCH(L808,
"Employment", INDEX('Coop GFs_CFs'!C:D, MATCH(B808,'Coop GFs_CFs'!B:B,0),2),
"Population", INDEX('Coop GFs_CFs'!E:F, MATCH(B808,'Coop GFs_CFs'!B:B,0),2),
"Household", INDEX('Coop GFs_CFs'!G:H, MATCH(B808,'Coop GFs_CFs'!B:B,0),2),
"VMT", INDEX('Coop GFs_CFs'!I:J, MATCH(B808,'Coop GFs_CFs'!B:B,0),2),
"Lane Mile", INDEX('Coop GFs_CFs'!K:L, MATCH(B808,'Coop GFs_CFs'!B:B,0),2),
"Gas Sales", INDEX('Coop GFs_CFs'!M:N, MATCH(B808,'Coop GFs_CFs'!B:B,0),2),
"No Growth", INDEX('Coop GFs_CFs'!O:P, MATCH(B808,'Coop GFs_CFs'!B:B,0),2)
)</f>
        <v>1.1296393901683737</v>
      </c>
      <c r="O808" s="133"/>
      <c r="P808" s="86">
        <f t="shared" si="46"/>
        <v>6.2766420601673405E-6</v>
      </c>
      <c r="Q808" s="86">
        <f t="shared" si="47"/>
        <v>6.5604217058014805E-6</v>
      </c>
      <c r="R808" s="156" t="s">
        <v>773</v>
      </c>
      <c r="S808" s="85" t="s">
        <v>446</v>
      </c>
      <c r="T808" s="85" t="s">
        <v>436</v>
      </c>
      <c r="U808" s="85" t="s">
        <v>444</v>
      </c>
      <c r="V808" s="85" t="s">
        <v>453</v>
      </c>
      <c r="W808" s="85" t="s">
        <v>774</v>
      </c>
      <c r="X808" s="85" t="s">
        <v>330</v>
      </c>
      <c r="Z808" s="42" t="s">
        <v>1297</v>
      </c>
      <c r="AA808"/>
    </row>
    <row r="809" spans="1:27" s="39" customFormat="1" x14ac:dyDescent="0.35">
      <c r="A809" s="85" t="s">
        <v>811</v>
      </c>
      <c r="B809" s="87">
        <v>51059</v>
      </c>
      <c r="C809" s="87" t="s">
        <v>10</v>
      </c>
      <c r="D809" s="86">
        <v>1.2628830248355E-3</v>
      </c>
      <c r="E809" s="86">
        <f>SUMIFS('Burning_No Wildfires'!D:D, 'Burning_No Wildfires'!F:F, Z809)</f>
        <v>1.2628830248355E-3</v>
      </c>
      <c r="F809" s="86">
        <f>SUMIFS('Burning_No Wildfires'!E:E, 'Burning_No Wildfires'!F:F, Z809)</f>
        <v>5.7320398730761921E-7</v>
      </c>
      <c r="G809" s="122">
        <f t="shared" si="50"/>
        <v>4.5388525780705886E-4</v>
      </c>
      <c r="H809" s="122">
        <v>1.2628830248355E-3</v>
      </c>
      <c r="I809" s="86">
        <f t="shared" si="48"/>
        <v>5.7320398730761921E-7</v>
      </c>
      <c r="J809" s="122">
        <v>1.2628830248355E-3</v>
      </c>
      <c r="K809" s="86">
        <f t="shared" si="49"/>
        <v>5.7320398730761921E-7</v>
      </c>
      <c r="L809" s="122" t="str" cm="1">
        <f t="array" ref="L809">_xlfn.SWITCH(A809,
    "District of Columbia", _xlfn.XLOOKUP(R809, '2015 O3 Growth Surrogates'!A:A, '2015 O3 Growth Surrogates'!H:H),
    "Maryland", _xlfn.XLOOKUP(R809, '2015 O3 Growth Surrogates'!A:A, '2015 O3 Growth Surrogates'!I:I),
    "Virginia", _xlfn.XLOOKUP(R809, '2015 O3 Growth Surrogates'!A:A, '2015 O3 Growth Surrogates'!J:J)
)</f>
        <v>No Growth</v>
      </c>
      <c r="M809" s="133" cm="1">
        <f t="array" ref="M809">_xlfn.SWITCH(L809,
"Employment", INDEX('Coop GFs_CFs'!C:D, MATCH(B809,'Coop GFs_CFs'!B:B,0),1),
"Population", INDEX('Coop GFs_CFs'!E:F, MATCH(B809,'Coop GFs_CFs'!B:B,0),1),
"Household", INDEX('Coop GFs_CFs'!G:H, MATCH(B809,'Coop GFs_CFs'!B:B,0),1),
"VMT", INDEX('Coop GFs_CFs'!I:J, MATCH(B809,'Coop GFs_CFs'!B:B,0),1),
"Lane Mile", INDEX('Coop GFs_CFs'!K:L, MATCH(B809,'Coop GFs_CFs'!B:B,0),1),
"Gas Sales", INDEX('Coop GFs_CFs'!M:N, MATCH(B809,'Coop GFs_CFs'!B:B,0),1),
"No Growth", INDEX('Coop GFs_CFs'!O:P, MATCH(B809,'Coop GFs_CFs'!B:B,0),1)
)</f>
        <v>1</v>
      </c>
      <c r="N809" s="133" cm="1">
        <f t="array" ref="N809">_xlfn.SWITCH(L809,
"Employment", INDEX('Coop GFs_CFs'!C:D, MATCH(B809,'Coop GFs_CFs'!B:B,0),2),
"Population", INDEX('Coop GFs_CFs'!E:F, MATCH(B809,'Coop GFs_CFs'!B:B,0),2),
"Household", INDEX('Coop GFs_CFs'!G:H, MATCH(B809,'Coop GFs_CFs'!B:B,0),2),
"VMT", INDEX('Coop GFs_CFs'!I:J, MATCH(B809,'Coop GFs_CFs'!B:B,0),2),
"Lane Mile", INDEX('Coop GFs_CFs'!K:L, MATCH(B809,'Coop GFs_CFs'!B:B,0),2),
"Gas Sales", INDEX('Coop GFs_CFs'!M:N, MATCH(B809,'Coop GFs_CFs'!B:B,0),2),
"No Growth", INDEX('Coop GFs_CFs'!O:P, MATCH(B809,'Coop GFs_CFs'!B:B,0),2)
)</f>
        <v>1</v>
      </c>
      <c r="O809" s="133"/>
      <c r="P809" s="86">
        <f t="shared" si="46"/>
        <v>5.7320398730761921E-7</v>
      </c>
      <c r="Q809" s="86">
        <f t="shared" si="47"/>
        <v>5.7320398730761921E-7</v>
      </c>
      <c r="R809" s="156" t="s">
        <v>773</v>
      </c>
      <c r="S809" s="85" t="s">
        <v>446</v>
      </c>
      <c r="T809" s="85" t="s">
        <v>436</v>
      </c>
      <c r="U809" s="85" t="s">
        <v>444</v>
      </c>
      <c r="V809" s="85" t="s">
        <v>453</v>
      </c>
      <c r="W809" s="85" t="s">
        <v>774</v>
      </c>
      <c r="X809" s="85" t="s">
        <v>330</v>
      </c>
      <c r="Z809" s="42" t="s">
        <v>1290</v>
      </c>
      <c r="AA809"/>
    </row>
    <row r="810" spans="1:27" s="39" customFormat="1" x14ac:dyDescent="0.35">
      <c r="A810" s="85" t="s">
        <v>811</v>
      </c>
      <c r="B810" s="87">
        <v>51059</v>
      </c>
      <c r="C810" s="87" t="s">
        <v>12</v>
      </c>
      <c r="D810" s="86">
        <v>7.3047832063350001E-4</v>
      </c>
      <c r="E810" s="86">
        <f>SUMIFS('Burning_No Wildfires'!D:D, 'Burning_No Wildfires'!F:F, Z810)</f>
        <v>7.3047832063350001E-4</v>
      </c>
      <c r="F810" s="86">
        <f>SUMIFS('Burning_No Wildfires'!E:E, 'Burning_No Wildfires'!F:F, Z810)</f>
        <v>3.3155334088320355E-7</v>
      </c>
      <c r="G810" s="122">
        <f t="shared" si="50"/>
        <v>4.5388525780705886E-4</v>
      </c>
      <c r="H810" s="122">
        <v>7.3047832063350001E-4</v>
      </c>
      <c r="I810" s="86">
        <f t="shared" si="48"/>
        <v>3.3155334088320355E-7</v>
      </c>
      <c r="J810" s="122">
        <v>7.3047832063350001E-4</v>
      </c>
      <c r="K810" s="86">
        <f t="shared" si="49"/>
        <v>3.3155334088320355E-7</v>
      </c>
      <c r="L810" s="122" t="str" cm="1">
        <f t="array" ref="L810">_xlfn.SWITCH(A810,
    "District of Columbia", _xlfn.XLOOKUP(R810, '2015 O3 Growth Surrogates'!A:A, '2015 O3 Growth Surrogates'!H:H),
    "Maryland", _xlfn.XLOOKUP(R810, '2015 O3 Growth Surrogates'!A:A, '2015 O3 Growth Surrogates'!I:I),
    "Virginia", _xlfn.XLOOKUP(R810, '2015 O3 Growth Surrogates'!A:A, '2015 O3 Growth Surrogates'!J:J)
)</f>
        <v>No Growth</v>
      </c>
      <c r="M810" s="133" cm="1">
        <f t="array" ref="M810">_xlfn.SWITCH(L810,
"Employment", INDEX('Coop GFs_CFs'!C:D, MATCH(B810,'Coop GFs_CFs'!B:B,0),1),
"Population", INDEX('Coop GFs_CFs'!E:F, MATCH(B810,'Coop GFs_CFs'!B:B,0),1),
"Household", INDEX('Coop GFs_CFs'!G:H, MATCH(B810,'Coop GFs_CFs'!B:B,0),1),
"VMT", INDEX('Coop GFs_CFs'!I:J, MATCH(B810,'Coop GFs_CFs'!B:B,0),1),
"Lane Mile", INDEX('Coop GFs_CFs'!K:L, MATCH(B810,'Coop GFs_CFs'!B:B,0),1),
"Gas Sales", INDEX('Coop GFs_CFs'!M:N, MATCH(B810,'Coop GFs_CFs'!B:B,0),1),
"No Growth", INDEX('Coop GFs_CFs'!O:P, MATCH(B810,'Coop GFs_CFs'!B:B,0),1)
)</f>
        <v>1</v>
      </c>
      <c r="N810" s="133" cm="1">
        <f t="array" ref="N810">_xlfn.SWITCH(L810,
"Employment", INDEX('Coop GFs_CFs'!C:D, MATCH(B810,'Coop GFs_CFs'!B:B,0),2),
"Population", INDEX('Coop GFs_CFs'!E:F, MATCH(B810,'Coop GFs_CFs'!B:B,0),2),
"Household", INDEX('Coop GFs_CFs'!G:H, MATCH(B810,'Coop GFs_CFs'!B:B,0),2),
"VMT", INDEX('Coop GFs_CFs'!I:J, MATCH(B810,'Coop GFs_CFs'!B:B,0),2),
"Lane Mile", INDEX('Coop GFs_CFs'!K:L, MATCH(B810,'Coop GFs_CFs'!B:B,0),2),
"Gas Sales", INDEX('Coop GFs_CFs'!M:N, MATCH(B810,'Coop GFs_CFs'!B:B,0),2),
"No Growth", INDEX('Coop GFs_CFs'!O:P, MATCH(B810,'Coop GFs_CFs'!B:B,0),2)
)</f>
        <v>1</v>
      </c>
      <c r="O810" s="133"/>
      <c r="P810" s="86">
        <f t="shared" si="46"/>
        <v>3.3155334088320355E-7</v>
      </c>
      <c r="Q810" s="86">
        <f t="shared" si="47"/>
        <v>3.3155334088320355E-7</v>
      </c>
      <c r="R810" s="156" t="s">
        <v>773</v>
      </c>
      <c r="S810" s="85" t="s">
        <v>446</v>
      </c>
      <c r="T810" s="85" t="s">
        <v>436</v>
      </c>
      <c r="U810" s="85" t="s">
        <v>444</v>
      </c>
      <c r="V810" s="85" t="s">
        <v>453</v>
      </c>
      <c r="W810" s="85" t="s">
        <v>774</v>
      </c>
      <c r="X810" s="85" t="s">
        <v>330</v>
      </c>
      <c r="Z810" s="42" t="s">
        <v>1298</v>
      </c>
      <c r="AA810"/>
    </row>
    <row r="811" spans="1:27" s="39" customFormat="1" x14ac:dyDescent="0.35">
      <c r="A811" s="85" t="s">
        <v>811</v>
      </c>
      <c r="B811" s="87">
        <v>51107</v>
      </c>
      <c r="C811" s="87" t="s">
        <v>10</v>
      </c>
      <c r="D811" s="86">
        <v>6.7038233702940805E-2</v>
      </c>
      <c r="E811" s="86">
        <f>SUMIFS('Burning_No Wildfires'!D:D, 'Burning_No Wildfires'!F:F, Z811)</f>
        <v>6.7038233702940805E-2</v>
      </c>
      <c r="F811" s="86">
        <f>SUMIFS('Burning_No Wildfires'!E:E, 'Burning_No Wildfires'!F:F, Z811)</f>
        <v>3.0427665987189145E-5</v>
      </c>
      <c r="G811" s="122">
        <f t="shared" si="50"/>
        <v>4.538852578070588E-4</v>
      </c>
      <c r="H811" s="122">
        <v>6.7038233702940805E-2</v>
      </c>
      <c r="I811" s="86">
        <f t="shared" si="48"/>
        <v>3.0427665987189145E-5</v>
      </c>
      <c r="J811" s="122">
        <v>6.7038233702940805E-2</v>
      </c>
      <c r="K811" s="86">
        <f t="shared" si="49"/>
        <v>3.0427665987189145E-5</v>
      </c>
      <c r="L811" s="122" t="str" cm="1">
        <f t="array" ref="L811">_xlfn.SWITCH(A811,
    "District of Columbia", _xlfn.XLOOKUP(R811, '2015 O3 Growth Surrogates'!A:A, '2015 O3 Growth Surrogates'!H:H),
    "Maryland", _xlfn.XLOOKUP(R811, '2015 O3 Growth Surrogates'!A:A, '2015 O3 Growth Surrogates'!I:I),
    "Virginia", _xlfn.XLOOKUP(R811, '2015 O3 Growth Surrogates'!A:A, '2015 O3 Growth Surrogates'!J:J)
)</f>
        <v>No Growth</v>
      </c>
      <c r="M811" s="133" cm="1">
        <f t="array" ref="M811">_xlfn.SWITCH(L811,
"Employment", INDEX('Coop GFs_CFs'!C:D, MATCH(B811,'Coop GFs_CFs'!B:B,0),1),
"Population", INDEX('Coop GFs_CFs'!E:F, MATCH(B811,'Coop GFs_CFs'!B:B,0),1),
"Household", INDEX('Coop GFs_CFs'!G:H, MATCH(B811,'Coop GFs_CFs'!B:B,0),1),
"VMT", INDEX('Coop GFs_CFs'!I:J, MATCH(B811,'Coop GFs_CFs'!B:B,0),1),
"Lane Mile", INDEX('Coop GFs_CFs'!K:L, MATCH(B811,'Coop GFs_CFs'!B:B,0),1),
"Gas Sales", INDEX('Coop GFs_CFs'!M:N, MATCH(B811,'Coop GFs_CFs'!B:B,0),1),
"No Growth", INDEX('Coop GFs_CFs'!O:P, MATCH(B811,'Coop GFs_CFs'!B:B,0),1)
)</f>
        <v>1</v>
      </c>
      <c r="N811" s="133" cm="1">
        <f t="array" ref="N811">_xlfn.SWITCH(L811,
"Employment", INDEX('Coop GFs_CFs'!C:D, MATCH(B811,'Coop GFs_CFs'!B:B,0),2),
"Population", INDEX('Coop GFs_CFs'!E:F, MATCH(B811,'Coop GFs_CFs'!B:B,0),2),
"Household", INDEX('Coop GFs_CFs'!G:H, MATCH(B811,'Coop GFs_CFs'!B:B,0),2),
"VMT", INDEX('Coop GFs_CFs'!I:J, MATCH(B811,'Coop GFs_CFs'!B:B,0),2),
"Lane Mile", INDEX('Coop GFs_CFs'!K:L, MATCH(B811,'Coop GFs_CFs'!B:B,0),2),
"Gas Sales", INDEX('Coop GFs_CFs'!M:N, MATCH(B811,'Coop GFs_CFs'!B:B,0),2),
"No Growth", INDEX('Coop GFs_CFs'!O:P, MATCH(B811,'Coop GFs_CFs'!B:B,0),2)
)</f>
        <v>1</v>
      </c>
      <c r="O811" s="133"/>
      <c r="P811" s="86">
        <f t="shared" si="46"/>
        <v>3.0427665987189145E-5</v>
      </c>
      <c r="Q811" s="86">
        <f t="shared" si="47"/>
        <v>3.0427665987189145E-5</v>
      </c>
      <c r="R811" s="156" t="s">
        <v>773</v>
      </c>
      <c r="S811" s="85" t="s">
        <v>446</v>
      </c>
      <c r="T811" s="85" t="s">
        <v>436</v>
      </c>
      <c r="U811" s="85" t="s">
        <v>444</v>
      </c>
      <c r="V811" s="85" t="s">
        <v>453</v>
      </c>
      <c r="W811" s="85" t="s">
        <v>774</v>
      </c>
      <c r="X811" s="85" t="s">
        <v>330</v>
      </c>
      <c r="Z811" s="42" t="s">
        <v>1291</v>
      </c>
      <c r="AA811"/>
    </row>
    <row r="812" spans="1:27" s="39" customFormat="1" x14ac:dyDescent="0.35">
      <c r="A812" s="85" t="s">
        <v>811</v>
      </c>
      <c r="B812" s="87">
        <v>51107</v>
      </c>
      <c r="C812" s="87" t="s">
        <v>12</v>
      </c>
      <c r="D812" s="86">
        <v>3.8776321879312001E-2</v>
      </c>
      <c r="E812" s="86">
        <f>SUMIFS('Burning_No Wildfires'!D:D, 'Burning_No Wildfires'!F:F, Z812)</f>
        <v>3.8776321879312001E-2</v>
      </c>
      <c r="F812" s="86">
        <f>SUMIFS('Burning_No Wildfires'!E:E, 'Burning_No Wildfires'!F:F, Z812)</f>
        <v>1.7600000853001024E-5</v>
      </c>
      <c r="G812" s="122">
        <f t="shared" si="50"/>
        <v>4.5388525780705886E-4</v>
      </c>
      <c r="H812" s="122">
        <v>3.8776321879312001E-2</v>
      </c>
      <c r="I812" s="86">
        <f t="shared" si="48"/>
        <v>1.7600000853001024E-5</v>
      </c>
      <c r="J812" s="122">
        <v>3.8776321879312001E-2</v>
      </c>
      <c r="K812" s="86">
        <f t="shared" si="49"/>
        <v>1.7600000853001024E-5</v>
      </c>
      <c r="L812" s="122" t="str" cm="1">
        <f t="array" ref="L812">_xlfn.SWITCH(A812,
    "District of Columbia", _xlfn.XLOOKUP(R812, '2015 O3 Growth Surrogates'!A:A, '2015 O3 Growth Surrogates'!H:H),
    "Maryland", _xlfn.XLOOKUP(R812, '2015 O3 Growth Surrogates'!A:A, '2015 O3 Growth Surrogates'!I:I),
    "Virginia", _xlfn.XLOOKUP(R812, '2015 O3 Growth Surrogates'!A:A, '2015 O3 Growth Surrogates'!J:J)
)</f>
        <v>No Growth</v>
      </c>
      <c r="M812" s="133" cm="1">
        <f t="array" ref="M812">_xlfn.SWITCH(L812,
"Employment", INDEX('Coop GFs_CFs'!C:D, MATCH(B812,'Coop GFs_CFs'!B:B,0),1),
"Population", INDEX('Coop GFs_CFs'!E:F, MATCH(B812,'Coop GFs_CFs'!B:B,0),1),
"Household", INDEX('Coop GFs_CFs'!G:H, MATCH(B812,'Coop GFs_CFs'!B:B,0),1),
"VMT", INDEX('Coop GFs_CFs'!I:J, MATCH(B812,'Coop GFs_CFs'!B:B,0),1),
"Lane Mile", INDEX('Coop GFs_CFs'!K:L, MATCH(B812,'Coop GFs_CFs'!B:B,0),1),
"Gas Sales", INDEX('Coop GFs_CFs'!M:N, MATCH(B812,'Coop GFs_CFs'!B:B,0),1),
"No Growth", INDEX('Coop GFs_CFs'!O:P, MATCH(B812,'Coop GFs_CFs'!B:B,0),1)
)</f>
        <v>1</v>
      </c>
      <c r="N812" s="133" cm="1">
        <f t="array" ref="N812">_xlfn.SWITCH(L812,
"Employment", INDEX('Coop GFs_CFs'!C:D, MATCH(B812,'Coop GFs_CFs'!B:B,0),2),
"Population", INDEX('Coop GFs_CFs'!E:F, MATCH(B812,'Coop GFs_CFs'!B:B,0),2),
"Household", INDEX('Coop GFs_CFs'!G:H, MATCH(B812,'Coop GFs_CFs'!B:B,0),2),
"VMT", INDEX('Coop GFs_CFs'!I:J, MATCH(B812,'Coop GFs_CFs'!B:B,0),2),
"Lane Mile", INDEX('Coop GFs_CFs'!K:L, MATCH(B812,'Coop GFs_CFs'!B:B,0),2),
"Gas Sales", INDEX('Coop GFs_CFs'!M:N, MATCH(B812,'Coop GFs_CFs'!B:B,0),2),
"No Growth", INDEX('Coop GFs_CFs'!O:P, MATCH(B812,'Coop GFs_CFs'!B:B,0),2)
)</f>
        <v>1</v>
      </c>
      <c r="O812" s="133"/>
      <c r="P812" s="86">
        <f t="shared" si="46"/>
        <v>1.7600000853001024E-5</v>
      </c>
      <c r="Q812" s="86">
        <f t="shared" si="47"/>
        <v>1.7600000853001024E-5</v>
      </c>
      <c r="R812" s="156" t="s">
        <v>773</v>
      </c>
      <c r="S812" s="85" t="s">
        <v>446</v>
      </c>
      <c r="T812" s="85" t="s">
        <v>436</v>
      </c>
      <c r="U812" s="85" t="s">
        <v>444</v>
      </c>
      <c r="V812" s="85" t="s">
        <v>453</v>
      </c>
      <c r="W812" s="85" t="s">
        <v>774</v>
      </c>
      <c r="X812" s="85" t="s">
        <v>330</v>
      </c>
      <c r="Z812" s="42" t="s">
        <v>1299</v>
      </c>
      <c r="AA812"/>
    </row>
    <row r="813" spans="1:27" s="39" customFormat="1" x14ac:dyDescent="0.35">
      <c r="A813" s="85" t="s">
        <v>811</v>
      </c>
      <c r="B813" s="87">
        <v>51153</v>
      </c>
      <c r="C813" s="87" t="s">
        <v>10</v>
      </c>
      <c r="D813" s="86">
        <v>5.6976595039184001E-2</v>
      </c>
      <c r="E813" s="86">
        <f>SUMIFS('Burning_No Wildfires'!D:D, 'Burning_No Wildfires'!F:F, Z813)</f>
        <v>5.6976595039184001E-2</v>
      </c>
      <c r="F813" s="86">
        <f>SUMIFS('Burning_No Wildfires'!E:E, 'Burning_No Wildfires'!F:F, Z813)</f>
        <v>2.5860836528328419E-5</v>
      </c>
      <c r="G813" s="122">
        <f t="shared" si="50"/>
        <v>4.538852578070588E-4</v>
      </c>
      <c r="H813" s="122">
        <v>5.6976595039184001E-2</v>
      </c>
      <c r="I813" s="86">
        <f t="shared" si="48"/>
        <v>2.5860836528328419E-5</v>
      </c>
      <c r="J813" s="122">
        <v>5.6976595039184001E-2</v>
      </c>
      <c r="K813" s="86">
        <f t="shared" si="49"/>
        <v>2.5860836528328419E-5</v>
      </c>
      <c r="L813" s="122" t="str" cm="1">
        <f t="array" ref="L813">_xlfn.SWITCH(A813,
    "District of Columbia", _xlfn.XLOOKUP(R813, '2015 O3 Growth Surrogates'!A:A, '2015 O3 Growth Surrogates'!H:H),
    "Maryland", _xlfn.XLOOKUP(R813, '2015 O3 Growth Surrogates'!A:A, '2015 O3 Growth Surrogates'!I:I),
    "Virginia", _xlfn.XLOOKUP(R813, '2015 O3 Growth Surrogates'!A:A, '2015 O3 Growth Surrogates'!J:J)
)</f>
        <v>No Growth</v>
      </c>
      <c r="M813" s="133" cm="1">
        <f t="array" ref="M813">_xlfn.SWITCH(L813,
"Employment", INDEX('Coop GFs_CFs'!C:D, MATCH(B813,'Coop GFs_CFs'!B:B,0),1),
"Population", INDEX('Coop GFs_CFs'!E:F, MATCH(B813,'Coop GFs_CFs'!B:B,0),1),
"Household", INDEX('Coop GFs_CFs'!G:H, MATCH(B813,'Coop GFs_CFs'!B:B,0),1),
"VMT", INDEX('Coop GFs_CFs'!I:J, MATCH(B813,'Coop GFs_CFs'!B:B,0),1),
"Lane Mile", INDEX('Coop GFs_CFs'!K:L, MATCH(B813,'Coop GFs_CFs'!B:B,0),1),
"Gas Sales", INDEX('Coop GFs_CFs'!M:N, MATCH(B813,'Coop GFs_CFs'!B:B,0),1),
"No Growth", INDEX('Coop GFs_CFs'!O:P, MATCH(B813,'Coop GFs_CFs'!B:B,0),1)
)</f>
        <v>1</v>
      </c>
      <c r="N813" s="133" cm="1">
        <f t="array" ref="N813">_xlfn.SWITCH(L813,
"Employment", INDEX('Coop GFs_CFs'!C:D, MATCH(B813,'Coop GFs_CFs'!B:B,0),2),
"Population", INDEX('Coop GFs_CFs'!E:F, MATCH(B813,'Coop GFs_CFs'!B:B,0),2),
"Household", INDEX('Coop GFs_CFs'!G:H, MATCH(B813,'Coop GFs_CFs'!B:B,0),2),
"VMT", INDEX('Coop GFs_CFs'!I:J, MATCH(B813,'Coop GFs_CFs'!B:B,0),2),
"Lane Mile", INDEX('Coop GFs_CFs'!K:L, MATCH(B813,'Coop GFs_CFs'!B:B,0),2),
"Gas Sales", INDEX('Coop GFs_CFs'!M:N, MATCH(B813,'Coop GFs_CFs'!B:B,0),2),
"No Growth", INDEX('Coop GFs_CFs'!O:P, MATCH(B813,'Coop GFs_CFs'!B:B,0),2)
)</f>
        <v>1</v>
      </c>
      <c r="O813" s="133"/>
      <c r="P813" s="86">
        <f t="shared" si="46"/>
        <v>2.5860836528328419E-5</v>
      </c>
      <c r="Q813" s="86">
        <f t="shared" si="47"/>
        <v>2.5860836528328419E-5</v>
      </c>
      <c r="R813" s="156" t="s">
        <v>773</v>
      </c>
      <c r="S813" s="85" t="s">
        <v>446</v>
      </c>
      <c r="T813" s="85" t="s">
        <v>436</v>
      </c>
      <c r="U813" s="85" t="s">
        <v>444</v>
      </c>
      <c r="V813" s="85" t="s">
        <v>453</v>
      </c>
      <c r="W813" s="85" t="s">
        <v>774</v>
      </c>
      <c r="X813" s="85" t="s">
        <v>330</v>
      </c>
      <c r="Z813" s="42" t="s">
        <v>1292</v>
      </c>
      <c r="AA813"/>
    </row>
    <row r="814" spans="1:27" s="39" customFormat="1" x14ac:dyDescent="0.35">
      <c r="A814" s="85" t="s">
        <v>811</v>
      </c>
      <c r="B814" s="87">
        <v>51153</v>
      </c>
      <c r="C814" s="87" t="s">
        <v>12</v>
      </c>
      <c r="D814" s="86">
        <v>3.2956456851696E-2</v>
      </c>
      <c r="E814" s="86">
        <f>SUMIFS('Burning_No Wildfires'!D:D, 'Burning_No Wildfires'!F:F, Z814)</f>
        <v>3.2956456851696E-2</v>
      </c>
      <c r="F814" s="86">
        <f>SUMIFS('Burning_No Wildfires'!E:E, 'Burning_No Wildfires'!F:F, Z814)</f>
        <v>1.4958449914539252E-5</v>
      </c>
      <c r="G814" s="122">
        <f t="shared" si="50"/>
        <v>4.5388525780705891E-4</v>
      </c>
      <c r="H814" s="122">
        <v>3.2956456851696E-2</v>
      </c>
      <c r="I814" s="86">
        <f t="shared" si="48"/>
        <v>1.4958449914539252E-5</v>
      </c>
      <c r="J814" s="122">
        <v>3.2956456851696E-2</v>
      </c>
      <c r="K814" s="86">
        <f t="shared" si="49"/>
        <v>1.4958449914539252E-5</v>
      </c>
      <c r="L814" s="122" t="str" cm="1">
        <f t="array" ref="L814">_xlfn.SWITCH(A814,
    "District of Columbia", _xlfn.XLOOKUP(R814, '2015 O3 Growth Surrogates'!A:A, '2015 O3 Growth Surrogates'!H:H),
    "Maryland", _xlfn.XLOOKUP(R814, '2015 O3 Growth Surrogates'!A:A, '2015 O3 Growth Surrogates'!I:I),
    "Virginia", _xlfn.XLOOKUP(R814, '2015 O3 Growth Surrogates'!A:A, '2015 O3 Growth Surrogates'!J:J)
)</f>
        <v>No Growth</v>
      </c>
      <c r="M814" s="133" cm="1">
        <f t="array" ref="M814">_xlfn.SWITCH(L814,
"Employment", INDEX('Coop GFs_CFs'!C:D, MATCH(B814,'Coop GFs_CFs'!B:B,0),1),
"Population", INDEX('Coop GFs_CFs'!E:F, MATCH(B814,'Coop GFs_CFs'!B:B,0),1),
"Household", INDEX('Coop GFs_CFs'!G:H, MATCH(B814,'Coop GFs_CFs'!B:B,0),1),
"VMT", INDEX('Coop GFs_CFs'!I:J, MATCH(B814,'Coop GFs_CFs'!B:B,0),1),
"Lane Mile", INDEX('Coop GFs_CFs'!K:L, MATCH(B814,'Coop GFs_CFs'!B:B,0),1),
"Gas Sales", INDEX('Coop GFs_CFs'!M:N, MATCH(B814,'Coop GFs_CFs'!B:B,0),1),
"No Growth", INDEX('Coop GFs_CFs'!O:P, MATCH(B814,'Coop GFs_CFs'!B:B,0),1)
)</f>
        <v>1</v>
      </c>
      <c r="N814" s="133" cm="1">
        <f t="array" ref="N814">_xlfn.SWITCH(L814,
"Employment", INDEX('Coop GFs_CFs'!C:D, MATCH(B814,'Coop GFs_CFs'!B:B,0),2),
"Population", INDEX('Coop GFs_CFs'!E:F, MATCH(B814,'Coop GFs_CFs'!B:B,0),2),
"Household", INDEX('Coop GFs_CFs'!G:H, MATCH(B814,'Coop GFs_CFs'!B:B,0),2),
"VMT", INDEX('Coop GFs_CFs'!I:J, MATCH(B814,'Coop GFs_CFs'!B:B,0),2),
"Lane Mile", INDEX('Coop GFs_CFs'!K:L, MATCH(B814,'Coop GFs_CFs'!B:B,0),2),
"Gas Sales", INDEX('Coop GFs_CFs'!M:N, MATCH(B814,'Coop GFs_CFs'!B:B,0),2),
"No Growth", INDEX('Coop GFs_CFs'!O:P, MATCH(B814,'Coop GFs_CFs'!B:B,0),2)
)</f>
        <v>1</v>
      </c>
      <c r="O814" s="133"/>
      <c r="P814" s="86">
        <f t="shared" si="46"/>
        <v>1.4958449914539252E-5</v>
      </c>
      <c r="Q814" s="86">
        <f t="shared" si="47"/>
        <v>1.4958449914539252E-5</v>
      </c>
      <c r="R814" s="156" t="s">
        <v>773</v>
      </c>
      <c r="S814" s="85" t="s">
        <v>446</v>
      </c>
      <c r="T814" s="85" t="s">
        <v>436</v>
      </c>
      <c r="U814" s="85" t="s">
        <v>444</v>
      </c>
      <c r="V814" s="85" t="s">
        <v>453</v>
      </c>
      <c r="W814" s="85" t="s">
        <v>774</v>
      </c>
      <c r="X814" s="85" t="s">
        <v>330</v>
      </c>
      <c r="Z814" s="42" t="s">
        <v>1300</v>
      </c>
      <c r="AA814"/>
    </row>
    <row r="815" spans="1:27" s="39" customFormat="1" x14ac:dyDescent="0.35">
      <c r="A815" s="85" t="s">
        <v>497</v>
      </c>
      <c r="B815" s="87">
        <v>24009</v>
      </c>
      <c r="C815" s="87" t="s">
        <v>10</v>
      </c>
      <c r="D815" s="86">
        <v>3.6880609999999998</v>
      </c>
      <c r="E815" s="86">
        <f>SUMIFS('Ratios_MARAMA-VA'!T:T, 'Ratios_MARAMA-VA'!AA:AA, Z815)</f>
        <v>3.6880609999957401</v>
      </c>
      <c r="F815" s="86">
        <f>SUMIFS('Ratios_MARAMA-VA'!J:J, 'Ratios_MARAMA-VA'!AA:AA, Z815)</f>
        <v>3.70475646093015E-3</v>
      </c>
      <c r="G815" s="122">
        <f t="shared" si="50"/>
        <v>1.0045268939245931E-3</v>
      </c>
      <c r="H815" s="122">
        <v>3.6880609999999998</v>
      </c>
      <c r="I815" s="86">
        <v>3.7047564609344287E-3</v>
      </c>
      <c r="J815" s="122">
        <v>3.6880609999999998</v>
      </c>
      <c r="K815" s="86">
        <v>3.7047564609344287E-3</v>
      </c>
      <c r="L815" s="122" t="str" cm="1">
        <f t="array" ref="L815">_xlfn.SWITCH(A815,
    "District of Columbia", _xlfn.XLOOKUP(R815, '2015 O3 Growth Surrogates'!A:A, '2015 O3 Growth Surrogates'!H:H),
    "Maryland", _xlfn.XLOOKUP(R815, '2015 O3 Growth Surrogates'!A:A, '2015 O3 Growth Surrogates'!I:I),
    "Virginia", _xlfn.XLOOKUP(R815, '2015 O3 Growth Surrogates'!A:A, '2015 O3 Growth Surrogates'!J:J)
)</f>
        <v>Household</v>
      </c>
      <c r="M815" s="133" cm="1">
        <f t="array" ref="M815">_xlfn.SWITCH(L815,
"Employment", INDEX('Coop GFs_CFs'!C:D, MATCH(B815,'Coop GFs_CFs'!B:B,0),1),
"Population", INDEX('Coop GFs_CFs'!E:F, MATCH(B815,'Coop GFs_CFs'!B:B,0),1),
"Household", INDEX('Coop GFs_CFs'!G:H, MATCH(B815,'Coop GFs_CFs'!B:B,0),1),
"VMT", INDEX('Coop GFs_CFs'!I:J, MATCH(B815,'Coop GFs_CFs'!B:B,0),1),
"Lane Mile", INDEX('Coop GFs_CFs'!K:L, MATCH(B815,'Coop GFs_CFs'!B:B,0),1),
"Gas Sales", INDEX('Coop GFs_CFs'!M:N, MATCH(B815,'Coop GFs_CFs'!B:B,0),1),
"No Growth", INDEX('Coop GFs_CFs'!O:P, MATCH(B815,'Coop GFs_CFs'!B:B,0),1)
)</f>
        <v>1.0717053327861332</v>
      </c>
      <c r="N815" s="133" cm="1">
        <f t="array" ref="N815">_xlfn.SWITCH(L815,
"Employment", INDEX('Coop GFs_CFs'!C:D, MATCH(B815,'Coop GFs_CFs'!B:B,0),2),
"Population", INDEX('Coop GFs_CFs'!E:F, MATCH(B815,'Coop GFs_CFs'!B:B,0),2),
"Household", INDEX('Coop GFs_CFs'!G:H, MATCH(B815,'Coop GFs_CFs'!B:B,0),2),
"VMT", INDEX('Coop GFs_CFs'!I:J, MATCH(B815,'Coop GFs_CFs'!B:B,0),2),
"Lane Mile", INDEX('Coop GFs_CFs'!K:L, MATCH(B815,'Coop GFs_CFs'!B:B,0),2),
"Gas Sales", INDEX('Coop GFs_CFs'!M:N, MATCH(B815,'Coop GFs_CFs'!B:B,0),2),
"No Growth", INDEX('Coop GFs_CFs'!O:P, MATCH(B815,'Coop GFs_CFs'!B:B,0),2)
)</f>
        <v>1.0941988750211236</v>
      </c>
      <c r="O815" s="133"/>
      <c r="P815" s="86">
        <f t="shared" si="46"/>
        <v>3.9704072558527231E-3</v>
      </c>
      <c r="Q815" s="86">
        <f t="shared" si="47"/>
        <v>4.0537403517770096E-3</v>
      </c>
      <c r="R815" s="156" t="s">
        <v>775</v>
      </c>
      <c r="S815" s="85" t="s">
        <v>446</v>
      </c>
      <c r="T815" s="85" t="s">
        <v>436</v>
      </c>
      <c r="U815" s="85" t="s">
        <v>444</v>
      </c>
      <c r="V815" s="85" t="s">
        <v>453</v>
      </c>
      <c r="W815" s="85" t="s">
        <v>776</v>
      </c>
      <c r="X815" s="85" t="s">
        <v>330</v>
      </c>
      <c r="Z815" s="42" t="s">
        <v>1963</v>
      </c>
      <c r="AA815"/>
    </row>
    <row r="816" spans="1:27" s="39" customFormat="1" x14ac:dyDescent="0.35">
      <c r="A816" s="85" t="s">
        <v>497</v>
      </c>
      <c r="B816" s="87">
        <v>24009</v>
      </c>
      <c r="C816" s="87" t="s">
        <v>12</v>
      </c>
      <c r="D816" s="86">
        <v>26.809370000000001</v>
      </c>
      <c r="E816" s="86">
        <f>SUMIFS('Ratios_MARAMA-VA'!T:T, 'Ratios_MARAMA-VA'!AA:AA, Z816)</f>
        <v>26.809369999968698</v>
      </c>
      <c r="F816" s="86">
        <f>SUMIFS('Ratios_MARAMA-VA'!J:J, 'Ratios_MARAMA-VA'!AA:AA, Z816)</f>
        <v>2.6930733174144201E-2</v>
      </c>
      <c r="G816" s="122">
        <f t="shared" si="50"/>
        <v>1.0045268939246109E-3</v>
      </c>
      <c r="H816" s="122">
        <v>26.809370000000001</v>
      </c>
      <c r="I816" s="86">
        <v>2.6930733174175648E-2</v>
      </c>
      <c r="J816" s="122">
        <v>26.809370000000001</v>
      </c>
      <c r="K816" s="86">
        <v>2.6930733174175648E-2</v>
      </c>
      <c r="L816" s="122" t="str" cm="1">
        <f t="array" ref="L816">_xlfn.SWITCH(A816,
    "District of Columbia", _xlfn.XLOOKUP(R816, '2015 O3 Growth Surrogates'!A:A, '2015 O3 Growth Surrogates'!H:H),
    "Maryland", _xlfn.XLOOKUP(R816, '2015 O3 Growth Surrogates'!A:A, '2015 O3 Growth Surrogates'!I:I),
    "Virginia", _xlfn.XLOOKUP(R816, '2015 O3 Growth Surrogates'!A:A, '2015 O3 Growth Surrogates'!J:J)
)</f>
        <v>Household</v>
      </c>
      <c r="M816" s="133" cm="1">
        <f t="array" ref="M816">_xlfn.SWITCH(L816,
"Employment", INDEX('Coop GFs_CFs'!C:D, MATCH(B816,'Coop GFs_CFs'!B:B,0),1),
"Population", INDEX('Coop GFs_CFs'!E:F, MATCH(B816,'Coop GFs_CFs'!B:B,0),1),
"Household", INDEX('Coop GFs_CFs'!G:H, MATCH(B816,'Coop GFs_CFs'!B:B,0),1),
"VMT", INDEX('Coop GFs_CFs'!I:J, MATCH(B816,'Coop GFs_CFs'!B:B,0),1),
"Lane Mile", INDEX('Coop GFs_CFs'!K:L, MATCH(B816,'Coop GFs_CFs'!B:B,0),1),
"Gas Sales", INDEX('Coop GFs_CFs'!M:N, MATCH(B816,'Coop GFs_CFs'!B:B,0),1),
"No Growth", INDEX('Coop GFs_CFs'!O:P, MATCH(B816,'Coop GFs_CFs'!B:B,0),1)
)</f>
        <v>1.0717053327861332</v>
      </c>
      <c r="N816" s="133" cm="1">
        <f t="array" ref="N816">_xlfn.SWITCH(L816,
"Employment", INDEX('Coop GFs_CFs'!C:D, MATCH(B816,'Coop GFs_CFs'!B:B,0),2),
"Population", INDEX('Coop GFs_CFs'!E:F, MATCH(B816,'Coop GFs_CFs'!B:B,0),2),
"Household", INDEX('Coop GFs_CFs'!G:H, MATCH(B816,'Coop GFs_CFs'!B:B,0),2),
"VMT", INDEX('Coop GFs_CFs'!I:J, MATCH(B816,'Coop GFs_CFs'!B:B,0),2),
"Lane Mile", INDEX('Coop GFs_CFs'!K:L, MATCH(B816,'Coop GFs_CFs'!B:B,0),2),
"Gas Sales", INDEX('Coop GFs_CFs'!M:N, MATCH(B816,'Coop GFs_CFs'!B:B,0),2),
"No Growth", INDEX('Coop GFs_CFs'!O:P, MATCH(B816,'Coop GFs_CFs'!B:B,0),2)
)</f>
        <v>1.0941988750211236</v>
      </c>
      <c r="O816" s="133"/>
      <c r="P816" s="86">
        <f t="shared" si="46"/>
        <v>2.8861810358570768E-2</v>
      </c>
      <c r="Q816" s="86">
        <f t="shared" si="47"/>
        <v>2.9467577942642636E-2</v>
      </c>
      <c r="R816" s="156" t="s">
        <v>775</v>
      </c>
      <c r="S816" s="85" t="s">
        <v>446</v>
      </c>
      <c r="T816" s="85" t="s">
        <v>436</v>
      </c>
      <c r="U816" s="85" t="s">
        <v>444</v>
      </c>
      <c r="V816" s="85" t="s">
        <v>453</v>
      </c>
      <c r="W816" s="85" t="s">
        <v>776</v>
      </c>
      <c r="X816" s="85" t="s">
        <v>330</v>
      </c>
      <c r="Z816" s="42" t="s">
        <v>1972</v>
      </c>
      <c r="AA816"/>
    </row>
    <row r="817" spans="1:27" s="39" customFormat="1" x14ac:dyDescent="0.35">
      <c r="A817" s="85" t="s">
        <v>497</v>
      </c>
      <c r="B817" s="87">
        <v>24017</v>
      </c>
      <c r="C817" s="87" t="s">
        <v>10</v>
      </c>
      <c r="D817" s="86">
        <v>5.7566579999999998</v>
      </c>
      <c r="E817" s="86">
        <f>SUMIFS('Ratios_MARAMA-VA'!T:T, 'Ratios_MARAMA-VA'!AA:AA, Z817)</f>
        <v>5.7566579999933101</v>
      </c>
      <c r="F817" s="86">
        <f>SUMIFS('Ratios_MARAMA-VA'!J:J, 'Ratios_MARAMA-VA'!AA:AA, Z817)</f>
        <v>5.7827177801195199E-3</v>
      </c>
      <c r="G817" s="122">
        <f t="shared" si="50"/>
        <v>1.004526893924607E-3</v>
      </c>
      <c r="H817" s="122">
        <v>5.7566579999999998</v>
      </c>
      <c r="I817" s="86">
        <v>5.7827177801262402E-3</v>
      </c>
      <c r="J817" s="122">
        <v>5.7566579999999998</v>
      </c>
      <c r="K817" s="86">
        <v>5.7827177801262402E-3</v>
      </c>
      <c r="L817" s="122" t="str" cm="1">
        <f t="array" ref="L817">_xlfn.SWITCH(A817,
    "District of Columbia", _xlfn.XLOOKUP(R817, '2015 O3 Growth Surrogates'!A:A, '2015 O3 Growth Surrogates'!H:H),
    "Maryland", _xlfn.XLOOKUP(R817, '2015 O3 Growth Surrogates'!A:A, '2015 O3 Growth Surrogates'!I:I),
    "Virginia", _xlfn.XLOOKUP(R817, '2015 O3 Growth Surrogates'!A:A, '2015 O3 Growth Surrogates'!J:J)
)</f>
        <v>Household</v>
      </c>
      <c r="M817" s="133" cm="1">
        <f t="array" ref="M817">_xlfn.SWITCH(L817,
"Employment", INDEX('Coop GFs_CFs'!C:D, MATCH(B817,'Coop GFs_CFs'!B:B,0),1),
"Population", INDEX('Coop GFs_CFs'!E:F, MATCH(B817,'Coop GFs_CFs'!B:B,0),1),
"Household", INDEX('Coop GFs_CFs'!G:H, MATCH(B817,'Coop GFs_CFs'!B:B,0),1),
"VMT", INDEX('Coop GFs_CFs'!I:J, MATCH(B817,'Coop GFs_CFs'!B:B,0),1),
"Lane Mile", INDEX('Coop GFs_CFs'!K:L, MATCH(B817,'Coop GFs_CFs'!B:B,0),1),
"Gas Sales", INDEX('Coop GFs_CFs'!M:N, MATCH(B817,'Coop GFs_CFs'!B:B,0),1),
"No Growth", INDEX('Coop GFs_CFs'!O:P, MATCH(B817,'Coop GFs_CFs'!B:B,0),1)
)</f>
        <v>1.1901345613926138</v>
      </c>
      <c r="N817" s="133" cm="1">
        <f t="array" ref="N817">_xlfn.SWITCH(L817,
"Employment", INDEX('Coop GFs_CFs'!C:D, MATCH(B817,'Coop GFs_CFs'!B:B,0),2),
"Population", INDEX('Coop GFs_CFs'!E:F, MATCH(B817,'Coop GFs_CFs'!B:B,0),2),
"Household", INDEX('Coop GFs_CFs'!G:H, MATCH(B817,'Coop GFs_CFs'!B:B,0),2),
"VMT", INDEX('Coop GFs_CFs'!I:J, MATCH(B817,'Coop GFs_CFs'!B:B,0),2),
"Lane Mile", INDEX('Coop GFs_CFs'!K:L, MATCH(B817,'Coop GFs_CFs'!B:B,0),2),
"Gas Sales", INDEX('Coop GFs_CFs'!M:N, MATCH(B817,'Coop GFs_CFs'!B:B,0),2),
"No Growth", INDEX('Coop GFs_CFs'!O:P, MATCH(B817,'Coop GFs_CFs'!B:B,0),2)
)</f>
        <v>1.2607033014443205</v>
      </c>
      <c r="O817" s="133"/>
      <c r="P817" s="86">
        <f t="shared" si="46"/>
        <v>6.8822122888998142E-3</v>
      </c>
      <c r="Q817" s="86">
        <f t="shared" si="47"/>
        <v>7.2902913967174514E-3</v>
      </c>
      <c r="R817" s="156" t="s">
        <v>775</v>
      </c>
      <c r="S817" s="85" t="s">
        <v>446</v>
      </c>
      <c r="T817" s="85" t="s">
        <v>436</v>
      </c>
      <c r="U817" s="85" t="s">
        <v>444</v>
      </c>
      <c r="V817" s="85" t="s">
        <v>453</v>
      </c>
      <c r="W817" s="85" t="s">
        <v>776</v>
      </c>
      <c r="X817" s="85" t="s">
        <v>330</v>
      </c>
      <c r="Z817" s="42" t="s">
        <v>1964</v>
      </c>
      <c r="AA817"/>
    </row>
    <row r="818" spans="1:27" s="39" customFormat="1" x14ac:dyDescent="0.35">
      <c r="A818" s="85" t="s">
        <v>497</v>
      </c>
      <c r="B818" s="87">
        <v>24017</v>
      </c>
      <c r="C818" s="87" t="s">
        <v>12</v>
      </c>
      <c r="D818" s="86">
        <v>41.846469999999997</v>
      </c>
      <c r="E818" s="86">
        <f>SUMIFS('Ratios_MARAMA-VA'!T:T, 'Ratios_MARAMA-VA'!AA:AA, Z818)</f>
        <v>41.846469999951097</v>
      </c>
      <c r="F818" s="86">
        <f>SUMIFS('Ratios_MARAMA-VA'!J:J, 'Ratios_MARAMA-VA'!AA:AA, Z818)</f>
        <v>4.20359045307604E-2</v>
      </c>
      <c r="G818" s="122">
        <f t="shared" si="50"/>
        <v>1.0045268939246135E-3</v>
      </c>
      <c r="H818" s="122">
        <v>41.846469999999997</v>
      </c>
      <c r="I818" s="86">
        <v>4.203590453080952E-2</v>
      </c>
      <c r="J818" s="122">
        <v>41.846469999999997</v>
      </c>
      <c r="K818" s="86">
        <v>4.203590453080952E-2</v>
      </c>
      <c r="L818" s="122" t="str" cm="1">
        <f t="array" ref="L818">_xlfn.SWITCH(A818,
    "District of Columbia", _xlfn.XLOOKUP(R818, '2015 O3 Growth Surrogates'!A:A, '2015 O3 Growth Surrogates'!H:H),
    "Maryland", _xlfn.XLOOKUP(R818, '2015 O3 Growth Surrogates'!A:A, '2015 O3 Growth Surrogates'!I:I),
    "Virginia", _xlfn.XLOOKUP(R818, '2015 O3 Growth Surrogates'!A:A, '2015 O3 Growth Surrogates'!J:J)
)</f>
        <v>Household</v>
      </c>
      <c r="M818" s="133" cm="1">
        <f t="array" ref="M818">_xlfn.SWITCH(L818,
"Employment", INDEX('Coop GFs_CFs'!C:D, MATCH(B818,'Coop GFs_CFs'!B:B,0),1),
"Population", INDEX('Coop GFs_CFs'!E:F, MATCH(B818,'Coop GFs_CFs'!B:B,0),1),
"Household", INDEX('Coop GFs_CFs'!G:H, MATCH(B818,'Coop GFs_CFs'!B:B,0),1),
"VMT", INDEX('Coop GFs_CFs'!I:J, MATCH(B818,'Coop GFs_CFs'!B:B,0),1),
"Lane Mile", INDEX('Coop GFs_CFs'!K:L, MATCH(B818,'Coop GFs_CFs'!B:B,0),1),
"Gas Sales", INDEX('Coop GFs_CFs'!M:N, MATCH(B818,'Coop GFs_CFs'!B:B,0),1),
"No Growth", INDEX('Coop GFs_CFs'!O:P, MATCH(B818,'Coop GFs_CFs'!B:B,0),1)
)</f>
        <v>1.1901345613926138</v>
      </c>
      <c r="N818" s="133" cm="1">
        <f t="array" ref="N818">_xlfn.SWITCH(L818,
"Employment", INDEX('Coop GFs_CFs'!C:D, MATCH(B818,'Coop GFs_CFs'!B:B,0),2),
"Population", INDEX('Coop GFs_CFs'!E:F, MATCH(B818,'Coop GFs_CFs'!B:B,0),2),
"Household", INDEX('Coop GFs_CFs'!G:H, MATCH(B818,'Coop GFs_CFs'!B:B,0),2),
"VMT", INDEX('Coop GFs_CFs'!I:J, MATCH(B818,'Coop GFs_CFs'!B:B,0),2),
"Lane Mile", INDEX('Coop GFs_CFs'!K:L, MATCH(B818,'Coop GFs_CFs'!B:B,0),2),
"Gas Sales", INDEX('Coop GFs_CFs'!M:N, MATCH(B818,'Coop GFs_CFs'!B:B,0),2),
"No Growth", INDEX('Coop GFs_CFs'!O:P, MATCH(B818,'Coop GFs_CFs'!B:B,0),2)
)</f>
        <v>1.2607033014443205</v>
      </c>
      <c r="O818" s="133"/>
      <c r="P818" s="86">
        <f t="shared" si="46"/>
        <v>5.0028382801458313E-2</v>
      </c>
      <c r="Q818" s="86">
        <f t="shared" si="47"/>
        <v>5.2994803621127906E-2</v>
      </c>
      <c r="R818" s="156" t="s">
        <v>775</v>
      </c>
      <c r="S818" s="85" t="s">
        <v>446</v>
      </c>
      <c r="T818" s="85" t="s">
        <v>436</v>
      </c>
      <c r="U818" s="85" t="s">
        <v>444</v>
      </c>
      <c r="V818" s="85" t="s">
        <v>453</v>
      </c>
      <c r="W818" s="85" t="s">
        <v>776</v>
      </c>
      <c r="X818" s="85" t="s">
        <v>330</v>
      </c>
      <c r="Z818" s="42" t="s">
        <v>1973</v>
      </c>
      <c r="AA818"/>
    </row>
    <row r="819" spans="1:27" s="39" customFormat="1" x14ac:dyDescent="0.35">
      <c r="A819" s="85" t="s">
        <v>497</v>
      </c>
      <c r="B819" s="87">
        <v>24021</v>
      </c>
      <c r="C819" s="87" t="s">
        <v>10</v>
      </c>
      <c r="D819" s="86">
        <v>7.9994870000000002</v>
      </c>
      <c r="E819" s="86">
        <f>SUMIFS('Ratios_MARAMA-VA'!T:T, 'Ratios_MARAMA-VA'!AA:AA, Z819)</f>
        <v>7.9994869999907001</v>
      </c>
      <c r="F819" s="86">
        <f>SUMIFS('Ratios_MARAMA-VA'!J:J, 'Ratios_MARAMA-VA'!AA:AA, Z819)</f>
        <v>8.0356998290909594E-3</v>
      </c>
      <c r="G819" s="122">
        <f t="shared" si="50"/>
        <v>1.0045268939246105E-3</v>
      </c>
      <c r="H819" s="122">
        <v>7.9994870000000002</v>
      </c>
      <c r="I819" s="86">
        <v>8.0356998291003009E-3</v>
      </c>
      <c r="J819" s="122">
        <v>7.9994870000000002</v>
      </c>
      <c r="K819" s="86">
        <v>8.0356998291003009E-3</v>
      </c>
      <c r="L819" s="122" t="str" cm="1">
        <f t="array" ref="L819">_xlfn.SWITCH(A819,
    "District of Columbia", _xlfn.XLOOKUP(R819, '2015 O3 Growth Surrogates'!A:A, '2015 O3 Growth Surrogates'!H:H),
    "Maryland", _xlfn.XLOOKUP(R819, '2015 O3 Growth Surrogates'!A:A, '2015 O3 Growth Surrogates'!I:I),
    "Virginia", _xlfn.XLOOKUP(R819, '2015 O3 Growth Surrogates'!A:A, '2015 O3 Growth Surrogates'!J:J)
)</f>
        <v>Household</v>
      </c>
      <c r="M819" s="133" cm="1">
        <f t="array" ref="M819">_xlfn.SWITCH(L819,
"Employment", INDEX('Coop GFs_CFs'!C:D, MATCH(B819,'Coop GFs_CFs'!B:B,0),1),
"Population", INDEX('Coop GFs_CFs'!E:F, MATCH(B819,'Coop GFs_CFs'!B:B,0),1),
"Household", INDEX('Coop GFs_CFs'!G:H, MATCH(B819,'Coop GFs_CFs'!B:B,0),1),
"VMT", INDEX('Coop GFs_CFs'!I:J, MATCH(B819,'Coop GFs_CFs'!B:B,0),1),
"Lane Mile", INDEX('Coop GFs_CFs'!K:L, MATCH(B819,'Coop GFs_CFs'!B:B,0),1),
"Gas Sales", INDEX('Coop GFs_CFs'!M:N, MATCH(B819,'Coop GFs_CFs'!B:B,0),1),
"No Growth", INDEX('Coop GFs_CFs'!O:P, MATCH(B819,'Coop GFs_CFs'!B:B,0),1)
)</f>
        <v>1.1641130653464411</v>
      </c>
      <c r="N819" s="133" cm="1">
        <f t="array" ref="N819">_xlfn.SWITCH(L819,
"Employment", INDEX('Coop GFs_CFs'!C:D, MATCH(B819,'Coop GFs_CFs'!B:B,0),2),
"Population", INDEX('Coop GFs_CFs'!E:F, MATCH(B819,'Coop GFs_CFs'!B:B,0),2),
"Household", INDEX('Coop GFs_CFs'!G:H, MATCH(B819,'Coop GFs_CFs'!B:B,0),2),
"VMT", INDEX('Coop GFs_CFs'!I:J, MATCH(B819,'Coop GFs_CFs'!B:B,0),2),
"Lane Mile", INDEX('Coop GFs_CFs'!K:L, MATCH(B819,'Coop GFs_CFs'!B:B,0),2),
"Gas Sales", INDEX('Coop GFs_CFs'!M:N, MATCH(B819,'Coop GFs_CFs'!B:B,0),2),
"No Growth", INDEX('Coop GFs_CFs'!O:P, MATCH(B819,'Coop GFs_CFs'!B:B,0),2)
)</f>
        <v>1.2555086048546673</v>
      </c>
      <c r="O819" s="133"/>
      <c r="P819" s="86">
        <f t="shared" si="46"/>
        <v>9.3544631602469498E-3</v>
      </c>
      <c r="Q819" s="86">
        <f t="shared" si="47"/>
        <v>1.008889028145288E-2</v>
      </c>
      <c r="R819" s="156" t="s">
        <v>775</v>
      </c>
      <c r="S819" s="85" t="s">
        <v>446</v>
      </c>
      <c r="T819" s="85" t="s">
        <v>436</v>
      </c>
      <c r="U819" s="85" t="s">
        <v>444</v>
      </c>
      <c r="V819" s="85" t="s">
        <v>453</v>
      </c>
      <c r="W819" s="85" t="s">
        <v>776</v>
      </c>
      <c r="X819" s="85" t="s">
        <v>330</v>
      </c>
      <c r="Z819" s="42" t="s">
        <v>1965</v>
      </c>
      <c r="AA819"/>
    </row>
    <row r="820" spans="1:27" s="39" customFormat="1" x14ac:dyDescent="0.35">
      <c r="A820" s="85" t="s">
        <v>497</v>
      </c>
      <c r="B820" s="87">
        <v>24021</v>
      </c>
      <c r="C820" s="87" t="s">
        <v>12</v>
      </c>
      <c r="D820" s="86">
        <v>58.150120000000001</v>
      </c>
      <c r="E820" s="86">
        <f>SUMIFS('Ratios_MARAMA-VA'!T:T, 'Ratios_MARAMA-VA'!AA:AA, Z820)</f>
        <v>58.150119999932599</v>
      </c>
      <c r="F820" s="86">
        <f>SUMIFS('Ratios_MARAMA-VA'!J:J, 'Ratios_MARAMA-VA'!AA:AA, Z820)</f>
        <v>5.84133594248753E-2</v>
      </c>
      <c r="G820" s="122">
        <f t="shared" si="50"/>
        <v>1.0045268939246042E-3</v>
      </c>
      <c r="H820" s="122">
        <v>58.150120000000001</v>
      </c>
      <c r="I820" s="86">
        <v>5.8413359424943009E-2</v>
      </c>
      <c r="J820" s="122">
        <v>58.150120000000001</v>
      </c>
      <c r="K820" s="86">
        <v>5.8413359424943009E-2</v>
      </c>
      <c r="L820" s="122" t="str" cm="1">
        <f t="array" ref="L820">_xlfn.SWITCH(A820,
    "District of Columbia", _xlfn.XLOOKUP(R820, '2015 O3 Growth Surrogates'!A:A, '2015 O3 Growth Surrogates'!H:H),
    "Maryland", _xlfn.XLOOKUP(R820, '2015 O3 Growth Surrogates'!A:A, '2015 O3 Growth Surrogates'!I:I),
    "Virginia", _xlfn.XLOOKUP(R820, '2015 O3 Growth Surrogates'!A:A, '2015 O3 Growth Surrogates'!J:J)
)</f>
        <v>Household</v>
      </c>
      <c r="M820" s="133" cm="1">
        <f t="array" ref="M820">_xlfn.SWITCH(L820,
"Employment", INDEX('Coop GFs_CFs'!C:D, MATCH(B820,'Coop GFs_CFs'!B:B,0),1),
"Population", INDEX('Coop GFs_CFs'!E:F, MATCH(B820,'Coop GFs_CFs'!B:B,0),1),
"Household", INDEX('Coop GFs_CFs'!G:H, MATCH(B820,'Coop GFs_CFs'!B:B,0),1),
"VMT", INDEX('Coop GFs_CFs'!I:J, MATCH(B820,'Coop GFs_CFs'!B:B,0),1),
"Lane Mile", INDEX('Coop GFs_CFs'!K:L, MATCH(B820,'Coop GFs_CFs'!B:B,0),1),
"Gas Sales", INDEX('Coop GFs_CFs'!M:N, MATCH(B820,'Coop GFs_CFs'!B:B,0),1),
"No Growth", INDEX('Coop GFs_CFs'!O:P, MATCH(B820,'Coop GFs_CFs'!B:B,0),1)
)</f>
        <v>1.1641130653464411</v>
      </c>
      <c r="N820" s="133" cm="1">
        <f t="array" ref="N820">_xlfn.SWITCH(L820,
"Employment", INDEX('Coop GFs_CFs'!C:D, MATCH(B820,'Coop GFs_CFs'!B:B,0),2),
"Population", INDEX('Coop GFs_CFs'!E:F, MATCH(B820,'Coop GFs_CFs'!B:B,0),2),
"Household", INDEX('Coop GFs_CFs'!G:H, MATCH(B820,'Coop GFs_CFs'!B:B,0),2),
"VMT", INDEX('Coop GFs_CFs'!I:J, MATCH(B820,'Coop GFs_CFs'!B:B,0),2),
"Lane Mile", INDEX('Coop GFs_CFs'!K:L, MATCH(B820,'Coop GFs_CFs'!B:B,0),2),
"Gas Sales", INDEX('Coop GFs_CFs'!M:N, MATCH(B820,'Coop GFs_CFs'!B:B,0),2),
"No Growth", INDEX('Coop GFs_CFs'!O:P, MATCH(B820,'Coop GFs_CFs'!B:B,0),2)
)</f>
        <v>1.2555086048546673</v>
      </c>
      <c r="O820" s="133"/>
      <c r="P820" s="86">
        <f t="shared" si="46"/>
        <v>6.7999754897275014E-2</v>
      </c>
      <c r="Q820" s="86">
        <f t="shared" si="47"/>
        <v>7.3338475396399413E-2</v>
      </c>
      <c r="R820" s="156" t="s">
        <v>775</v>
      </c>
      <c r="S820" s="85" t="s">
        <v>446</v>
      </c>
      <c r="T820" s="85" t="s">
        <v>436</v>
      </c>
      <c r="U820" s="85" t="s">
        <v>444</v>
      </c>
      <c r="V820" s="85" t="s">
        <v>453</v>
      </c>
      <c r="W820" s="85" t="s">
        <v>776</v>
      </c>
      <c r="X820" s="85" t="s">
        <v>330</v>
      </c>
      <c r="Z820" s="42" t="s">
        <v>1974</v>
      </c>
      <c r="AA820"/>
    </row>
    <row r="821" spans="1:27" s="39" customFormat="1" x14ac:dyDescent="0.35">
      <c r="A821" s="85" t="s">
        <v>497</v>
      </c>
      <c r="B821" s="87">
        <v>24031</v>
      </c>
      <c r="C821" s="87" t="s">
        <v>10</v>
      </c>
      <c r="D821" s="86">
        <v>23.603200000000001</v>
      </c>
      <c r="E821" s="86">
        <f>SUMIFS('Ratios_MARAMA-VA'!T:T, 'Ratios_MARAMA-VA'!AA:AA, Z821)</f>
        <v>23.6031999999725</v>
      </c>
      <c r="F821" s="86">
        <f>SUMIFS('Ratios_MARAMA-VA'!J:J, 'Ratios_MARAMA-VA'!AA:AA, Z821)</f>
        <v>2.3710049182653702E-2</v>
      </c>
      <c r="G821" s="122">
        <f t="shared" si="50"/>
        <v>1.0045268939246088E-3</v>
      </c>
      <c r="H821" s="122">
        <v>23.603200000000001</v>
      </c>
      <c r="I821" s="86">
        <v>2.3710049182681325E-2</v>
      </c>
      <c r="J821" s="122">
        <v>23.603200000000001</v>
      </c>
      <c r="K821" s="86">
        <v>2.3710049182681325E-2</v>
      </c>
      <c r="L821" s="122" t="str" cm="1">
        <f t="array" ref="L821">_xlfn.SWITCH(A821,
    "District of Columbia", _xlfn.XLOOKUP(R821, '2015 O3 Growth Surrogates'!A:A, '2015 O3 Growth Surrogates'!H:H),
    "Maryland", _xlfn.XLOOKUP(R821, '2015 O3 Growth Surrogates'!A:A, '2015 O3 Growth Surrogates'!I:I),
    "Virginia", _xlfn.XLOOKUP(R821, '2015 O3 Growth Surrogates'!A:A, '2015 O3 Growth Surrogates'!J:J)
)</f>
        <v>Household</v>
      </c>
      <c r="M821" s="133" cm="1">
        <f t="array" ref="M821">_xlfn.SWITCH(L821,
"Employment", INDEX('Coop GFs_CFs'!C:D, MATCH(B821,'Coop GFs_CFs'!B:B,0),1),
"Population", INDEX('Coop GFs_CFs'!E:F, MATCH(B821,'Coop GFs_CFs'!B:B,0),1),
"Household", INDEX('Coop GFs_CFs'!G:H, MATCH(B821,'Coop GFs_CFs'!B:B,0),1),
"VMT", INDEX('Coop GFs_CFs'!I:J, MATCH(B821,'Coop GFs_CFs'!B:B,0),1),
"Lane Mile", INDEX('Coop GFs_CFs'!K:L, MATCH(B821,'Coop GFs_CFs'!B:B,0),1),
"Gas Sales", INDEX('Coop GFs_CFs'!M:N, MATCH(B821,'Coop GFs_CFs'!B:B,0),1),
"No Growth", INDEX('Coop GFs_CFs'!O:P, MATCH(B821,'Coop GFs_CFs'!B:B,0),1)
)</f>
        <v>1.0822577125548798</v>
      </c>
      <c r="N821" s="133" cm="1">
        <f t="array" ref="N821">_xlfn.SWITCH(L821,
"Employment", INDEX('Coop GFs_CFs'!C:D, MATCH(B821,'Coop GFs_CFs'!B:B,0),2),
"Population", INDEX('Coop GFs_CFs'!E:F, MATCH(B821,'Coop GFs_CFs'!B:B,0),2),
"Household", INDEX('Coop GFs_CFs'!G:H, MATCH(B821,'Coop GFs_CFs'!B:B,0),2),
"VMT", INDEX('Coop GFs_CFs'!I:J, MATCH(B821,'Coop GFs_CFs'!B:B,0),2),
"Lane Mile", INDEX('Coop GFs_CFs'!K:L, MATCH(B821,'Coop GFs_CFs'!B:B,0),2),
"Gas Sales", INDEX('Coop GFs_CFs'!M:N, MATCH(B821,'Coop GFs_CFs'!B:B,0),2),
"No Growth", INDEX('Coop GFs_CFs'!O:P, MATCH(B821,'Coop GFs_CFs'!B:B,0),2)
)</f>
        <v>1.1254828731122657</v>
      </c>
      <c r="O821" s="133"/>
      <c r="P821" s="86">
        <f t="shared" si="46"/>
        <v>2.5660383592982491E-2</v>
      </c>
      <c r="Q821" s="86">
        <f t="shared" si="47"/>
        <v>2.6685254275726215E-2</v>
      </c>
      <c r="R821" s="156" t="s">
        <v>775</v>
      </c>
      <c r="S821" s="85" t="s">
        <v>446</v>
      </c>
      <c r="T821" s="85" t="s">
        <v>436</v>
      </c>
      <c r="U821" s="85" t="s">
        <v>444</v>
      </c>
      <c r="V821" s="85" t="s">
        <v>453</v>
      </c>
      <c r="W821" s="85" t="s">
        <v>776</v>
      </c>
      <c r="X821" s="85" t="s">
        <v>330</v>
      </c>
      <c r="Z821" s="42" t="s">
        <v>1966</v>
      </c>
      <c r="AA821"/>
    </row>
    <row r="822" spans="1:27" s="39" customFormat="1" x14ac:dyDescent="0.35">
      <c r="A822" s="85" t="s">
        <v>497</v>
      </c>
      <c r="B822" s="87">
        <v>24031</v>
      </c>
      <c r="C822" s="87" t="s">
        <v>12</v>
      </c>
      <c r="D822" s="86">
        <v>171.5771</v>
      </c>
      <c r="E822" s="86">
        <f>SUMIFS('Ratios_MARAMA-VA'!T:T, 'Ratios_MARAMA-VA'!AA:AA, Z822)</f>
        <v>171.57709999980099</v>
      </c>
      <c r="F822" s="86">
        <f>SUMIFS('Ratios_MARAMA-VA'!J:J, 'Ratios_MARAMA-VA'!AA:AA, Z822)</f>
        <v>0.17235381133139099</v>
      </c>
      <c r="G822" s="122">
        <f t="shared" si="50"/>
        <v>1.0045268939246025E-3</v>
      </c>
      <c r="H822" s="122">
        <v>171.5771</v>
      </c>
      <c r="I822" s="86">
        <v>0.17235381133159092</v>
      </c>
      <c r="J822" s="122">
        <v>171.5771</v>
      </c>
      <c r="K822" s="86">
        <v>0.17235381133159092</v>
      </c>
      <c r="L822" s="122" t="str" cm="1">
        <f t="array" ref="L822">_xlfn.SWITCH(A822,
    "District of Columbia", _xlfn.XLOOKUP(R822, '2015 O3 Growth Surrogates'!A:A, '2015 O3 Growth Surrogates'!H:H),
    "Maryland", _xlfn.XLOOKUP(R822, '2015 O3 Growth Surrogates'!A:A, '2015 O3 Growth Surrogates'!I:I),
    "Virginia", _xlfn.XLOOKUP(R822, '2015 O3 Growth Surrogates'!A:A, '2015 O3 Growth Surrogates'!J:J)
)</f>
        <v>Household</v>
      </c>
      <c r="M822" s="133" cm="1">
        <f t="array" ref="M822">_xlfn.SWITCH(L822,
"Employment", INDEX('Coop GFs_CFs'!C:D, MATCH(B822,'Coop GFs_CFs'!B:B,0),1),
"Population", INDEX('Coop GFs_CFs'!E:F, MATCH(B822,'Coop GFs_CFs'!B:B,0),1),
"Household", INDEX('Coop GFs_CFs'!G:H, MATCH(B822,'Coop GFs_CFs'!B:B,0),1),
"VMT", INDEX('Coop GFs_CFs'!I:J, MATCH(B822,'Coop GFs_CFs'!B:B,0),1),
"Lane Mile", INDEX('Coop GFs_CFs'!K:L, MATCH(B822,'Coop GFs_CFs'!B:B,0),1),
"Gas Sales", INDEX('Coop GFs_CFs'!M:N, MATCH(B822,'Coop GFs_CFs'!B:B,0),1),
"No Growth", INDEX('Coop GFs_CFs'!O:P, MATCH(B822,'Coop GFs_CFs'!B:B,0),1)
)</f>
        <v>1.0822577125548798</v>
      </c>
      <c r="N822" s="133" cm="1">
        <f t="array" ref="N822">_xlfn.SWITCH(L822,
"Employment", INDEX('Coop GFs_CFs'!C:D, MATCH(B822,'Coop GFs_CFs'!B:B,0),2),
"Population", INDEX('Coop GFs_CFs'!E:F, MATCH(B822,'Coop GFs_CFs'!B:B,0),2),
"Household", INDEX('Coop GFs_CFs'!G:H, MATCH(B822,'Coop GFs_CFs'!B:B,0),2),
"VMT", INDEX('Coop GFs_CFs'!I:J, MATCH(B822,'Coop GFs_CFs'!B:B,0),2),
"Lane Mile", INDEX('Coop GFs_CFs'!K:L, MATCH(B822,'Coop GFs_CFs'!B:B,0),2),
"Gas Sales", INDEX('Coop GFs_CFs'!M:N, MATCH(B822,'Coop GFs_CFs'!B:B,0),2),
"No Growth", INDEX('Coop GFs_CFs'!O:P, MATCH(B822,'Coop GFs_CFs'!B:B,0),2)
)</f>
        <v>1.1254828731122657</v>
      </c>
      <c r="O822" s="133"/>
      <c r="P822" s="86">
        <f t="shared" si="46"/>
        <v>0.18653124160162654</v>
      </c>
      <c r="Q822" s="86">
        <f t="shared" si="47"/>
        <v>0.19398126276910332</v>
      </c>
      <c r="R822" s="156" t="s">
        <v>775</v>
      </c>
      <c r="S822" s="85" t="s">
        <v>446</v>
      </c>
      <c r="T822" s="85" t="s">
        <v>436</v>
      </c>
      <c r="U822" s="85" t="s">
        <v>444</v>
      </c>
      <c r="V822" s="85" t="s">
        <v>453</v>
      </c>
      <c r="W822" s="85" t="s">
        <v>776</v>
      </c>
      <c r="X822" s="85" t="s">
        <v>330</v>
      </c>
      <c r="Z822" s="42" t="s">
        <v>1975</v>
      </c>
      <c r="AA822"/>
    </row>
    <row r="823" spans="1:27" s="39" customFormat="1" x14ac:dyDescent="0.35">
      <c r="A823" s="85" t="s">
        <v>497</v>
      </c>
      <c r="B823" s="87">
        <v>24033</v>
      </c>
      <c r="C823" s="87" t="s">
        <v>10</v>
      </c>
      <c r="D823" s="86">
        <v>21.613379999999999</v>
      </c>
      <c r="E823" s="86">
        <f>SUMIFS('Ratios_MARAMA-VA'!T:T, 'Ratios_MARAMA-VA'!AA:AA, Z823)</f>
        <v>21.6133799999748</v>
      </c>
      <c r="F823" s="86">
        <f>SUMIFS('Ratios_MARAMA-VA'!J:J, 'Ratios_MARAMA-VA'!AA:AA, Z823)</f>
        <v>2.1711221478586899E-2</v>
      </c>
      <c r="G823" s="122">
        <f t="shared" si="50"/>
        <v>1.0045268939246066E-3</v>
      </c>
      <c r="H823" s="122">
        <v>21.613379999999999</v>
      </c>
      <c r="I823" s="86">
        <v>2.1711221478612212E-2</v>
      </c>
      <c r="J823" s="122">
        <v>21.613379999999999</v>
      </c>
      <c r="K823" s="86">
        <v>2.1711221478612212E-2</v>
      </c>
      <c r="L823" s="122" t="str" cm="1">
        <f t="array" ref="L823">_xlfn.SWITCH(A823,
    "District of Columbia", _xlfn.XLOOKUP(R823, '2015 O3 Growth Surrogates'!A:A, '2015 O3 Growth Surrogates'!H:H),
    "Maryland", _xlfn.XLOOKUP(R823, '2015 O3 Growth Surrogates'!A:A, '2015 O3 Growth Surrogates'!I:I),
    "Virginia", _xlfn.XLOOKUP(R823, '2015 O3 Growth Surrogates'!A:A, '2015 O3 Growth Surrogates'!J:J)
)</f>
        <v>Household</v>
      </c>
      <c r="M823" s="133" cm="1">
        <f t="array" ref="M823">_xlfn.SWITCH(L823,
"Employment", INDEX('Coop GFs_CFs'!C:D, MATCH(B823,'Coop GFs_CFs'!B:B,0),1),
"Population", INDEX('Coop GFs_CFs'!E:F, MATCH(B823,'Coop GFs_CFs'!B:B,0),1),
"Household", INDEX('Coop GFs_CFs'!G:H, MATCH(B823,'Coop GFs_CFs'!B:B,0),1),
"VMT", INDEX('Coop GFs_CFs'!I:J, MATCH(B823,'Coop GFs_CFs'!B:B,0),1),
"Lane Mile", INDEX('Coop GFs_CFs'!K:L, MATCH(B823,'Coop GFs_CFs'!B:B,0),1),
"Gas Sales", INDEX('Coop GFs_CFs'!M:N, MATCH(B823,'Coop GFs_CFs'!B:B,0),1),
"No Growth", INDEX('Coop GFs_CFs'!O:P, MATCH(B823,'Coop GFs_CFs'!B:B,0),1)
)</f>
        <v>1.0807753566942964</v>
      </c>
      <c r="N823" s="133" cm="1">
        <f t="array" ref="N823">_xlfn.SWITCH(L823,
"Employment", INDEX('Coop GFs_CFs'!C:D, MATCH(B823,'Coop GFs_CFs'!B:B,0),2),
"Population", INDEX('Coop GFs_CFs'!E:F, MATCH(B823,'Coop GFs_CFs'!B:B,0),2),
"Household", INDEX('Coop GFs_CFs'!G:H, MATCH(B823,'Coop GFs_CFs'!B:B,0),2),
"VMT", INDEX('Coop GFs_CFs'!I:J, MATCH(B823,'Coop GFs_CFs'!B:B,0),2),
"Lane Mile", INDEX('Coop GFs_CFs'!K:L, MATCH(B823,'Coop GFs_CFs'!B:B,0),2),
"Gas Sales", INDEX('Coop GFs_CFs'!M:N, MATCH(B823,'Coop GFs_CFs'!B:B,0),2),
"No Growth", INDEX('Coop GFs_CFs'!O:P, MATCH(B823,'Coop GFs_CFs'!B:B,0),2)
)</f>
        <v>1.1296393901683737</v>
      </c>
      <c r="O823" s="133"/>
      <c r="P823" s="86">
        <f t="shared" si="46"/>
        <v>2.3464953137788624E-2</v>
      </c>
      <c r="Q823" s="86">
        <f t="shared" si="47"/>
        <v>2.45258509908814E-2</v>
      </c>
      <c r="R823" s="156" t="s">
        <v>775</v>
      </c>
      <c r="S823" s="85" t="s">
        <v>446</v>
      </c>
      <c r="T823" s="85" t="s">
        <v>436</v>
      </c>
      <c r="U823" s="85" t="s">
        <v>444</v>
      </c>
      <c r="V823" s="85" t="s">
        <v>453</v>
      </c>
      <c r="W823" s="85" t="s">
        <v>776</v>
      </c>
      <c r="X823" s="85" t="s">
        <v>330</v>
      </c>
      <c r="Z823" s="42" t="s">
        <v>1967</v>
      </c>
      <c r="AA823"/>
    </row>
    <row r="824" spans="1:27" s="39" customFormat="1" x14ac:dyDescent="0.35">
      <c r="A824" s="85" t="s">
        <v>497</v>
      </c>
      <c r="B824" s="87">
        <v>24033</v>
      </c>
      <c r="C824" s="87" t="s">
        <v>12</v>
      </c>
      <c r="D824" s="86">
        <v>157.11269999999999</v>
      </c>
      <c r="E824" s="86">
        <f>SUMIFS('Ratios_MARAMA-VA'!T:T, 'Ratios_MARAMA-VA'!AA:AA, Z824)</f>
        <v>157.11269999981701</v>
      </c>
      <c r="F824" s="86">
        <f>SUMIFS('Ratios_MARAMA-VA'!J:J, 'Ratios_MARAMA-VA'!AA:AA, Z824)</f>
        <v>0.157823932526925</v>
      </c>
      <c r="G824" s="122">
        <f t="shared" si="50"/>
        <v>1.0045268939246083E-3</v>
      </c>
      <c r="H824" s="122">
        <v>157.11269999999999</v>
      </c>
      <c r="I824" s="86">
        <v>0.1578239325271088</v>
      </c>
      <c r="J824" s="122">
        <v>157.11269999999999</v>
      </c>
      <c r="K824" s="86">
        <v>0.1578239325271088</v>
      </c>
      <c r="L824" s="122" t="str" cm="1">
        <f t="array" ref="L824">_xlfn.SWITCH(A824,
    "District of Columbia", _xlfn.XLOOKUP(R824, '2015 O3 Growth Surrogates'!A:A, '2015 O3 Growth Surrogates'!H:H),
    "Maryland", _xlfn.XLOOKUP(R824, '2015 O3 Growth Surrogates'!A:A, '2015 O3 Growth Surrogates'!I:I),
    "Virginia", _xlfn.XLOOKUP(R824, '2015 O3 Growth Surrogates'!A:A, '2015 O3 Growth Surrogates'!J:J)
)</f>
        <v>Household</v>
      </c>
      <c r="M824" s="133" cm="1">
        <f t="array" ref="M824">_xlfn.SWITCH(L824,
"Employment", INDEX('Coop GFs_CFs'!C:D, MATCH(B824,'Coop GFs_CFs'!B:B,0),1),
"Population", INDEX('Coop GFs_CFs'!E:F, MATCH(B824,'Coop GFs_CFs'!B:B,0),1),
"Household", INDEX('Coop GFs_CFs'!G:H, MATCH(B824,'Coop GFs_CFs'!B:B,0),1),
"VMT", INDEX('Coop GFs_CFs'!I:J, MATCH(B824,'Coop GFs_CFs'!B:B,0),1),
"Lane Mile", INDEX('Coop GFs_CFs'!K:L, MATCH(B824,'Coop GFs_CFs'!B:B,0),1),
"Gas Sales", INDEX('Coop GFs_CFs'!M:N, MATCH(B824,'Coop GFs_CFs'!B:B,0),1),
"No Growth", INDEX('Coop GFs_CFs'!O:P, MATCH(B824,'Coop GFs_CFs'!B:B,0),1)
)</f>
        <v>1.0807753566942964</v>
      </c>
      <c r="N824" s="133" cm="1">
        <f t="array" ref="N824">_xlfn.SWITCH(L824,
"Employment", INDEX('Coop GFs_CFs'!C:D, MATCH(B824,'Coop GFs_CFs'!B:B,0),2),
"Population", INDEX('Coop GFs_CFs'!E:F, MATCH(B824,'Coop GFs_CFs'!B:B,0),2),
"Household", INDEX('Coop GFs_CFs'!G:H, MATCH(B824,'Coop GFs_CFs'!B:B,0),2),
"VMT", INDEX('Coop GFs_CFs'!I:J, MATCH(B824,'Coop GFs_CFs'!B:B,0),2),
"Lane Mile", INDEX('Coop GFs_CFs'!K:L, MATCH(B824,'Coop GFs_CFs'!B:B,0),2),
"Gas Sales", INDEX('Coop GFs_CFs'!M:N, MATCH(B824,'Coop GFs_CFs'!B:B,0),2),
"No Growth", INDEX('Coop GFs_CFs'!O:P, MATCH(B824,'Coop GFs_CFs'!B:B,0),2)
)</f>
        <v>1.1296393901683737</v>
      </c>
      <c r="O824" s="133"/>
      <c r="P824" s="86">
        <f t="shared" si="46"/>
        <v>0.17057221697168393</v>
      </c>
      <c r="Q824" s="86">
        <f t="shared" si="47"/>
        <v>0.17828413089369011</v>
      </c>
      <c r="R824" s="156" t="s">
        <v>775</v>
      </c>
      <c r="S824" s="85" t="s">
        <v>446</v>
      </c>
      <c r="T824" s="85" t="s">
        <v>436</v>
      </c>
      <c r="U824" s="85" t="s">
        <v>444</v>
      </c>
      <c r="V824" s="85" t="s">
        <v>453</v>
      </c>
      <c r="W824" s="85" t="s">
        <v>776</v>
      </c>
      <c r="X824" s="85" t="s">
        <v>330</v>
      </c>
      <c r="Z824" s="42" t="s">
        <v>1976</v>
      </c>
      <c r="AA824"/>
    </row>
    <row r="825" spans="1:27" s="39" customFormat="1" x14ac:dyDescent="0.35">
      <c r="A825" s="85" t="s">
        <v>811</v>
      </c>
      <c r="B825" s="87">
        <v>51059</v>
      </c>
      <c r="C825" s="87" t="s">
        <v>10</v>
      </c>
      <c r="D825" s="86">
        <v>0.14962780000000001</v>
      </c>
      <c r="E825" s="86">
        <f>SUMIFS('Ratios_MARAMA-VA'!T:T, 'Ratios_MARAMA-VA'!AA:AA, Z825)</f>
        <v>0.14962779999982601</v>
      </c>
      <c r="F825" s="86">
        <f>SUMIFS('Ratios_MARAMA-VA'!J:J, 'Ratios_MARAMA-VA'!AA:AA, Z825)</f>
        <v>1.5030514917859701E-4</v>
      </c>
      <c r="G825" s="122">
        <f t="shared" si="50"/>
        <v>1.0045268939246036E-3</v>
      </c>
      <c r="H825" s="122">
        <v>0.14962780000000001</v>
      </c>
      <c r="I825" s="86">
        <v>1.5030514917877181E-4</v>
      </c>
      <c r="J825" s="122">
        <v>0.14962780000000001</v>
      </c>
      <c r="K825" s="86">
        <v>1.5030514917877181E-4</v>
      </c>
      <c r="L825" s="122" t="str" cm="1">
        <f t="array" ref="L825">_xlfn.SWITCH(A825,
    "District of Columbia", _xlfn.XLOOKUP(R825, '2015 O3 Growth Surrogates'!A:A, '2015 O3 Growth Surrogates'!H:H),
    "Maryland", _xlfn.XLOOKUP(R825, '2015 O3 Growth Surrogates'!A:A, '2015 O3 Growth Surrogates'!I:I),
    "Virginia", _xlfn.XLOOKUP(R825, '2015 O3 Growth Surrogates'!A:A, '2015 O3 Growth Surrogates'!J:J)
)</f>
        <v>No Growth</v>
      </c>
      <c r="M825" s="133" cm="1">
        <f t="array" ref="M825">_xlfn.SWITCH(L825,
"Employment", INDEX('Coop GFs_CFs'!C:D, MATCH(B825,'Coop GFs_CFs'!B:B,0),1),
"Population", INDEX('Coop GFs_CFs'!E:F, MATCH(B825,'Coop GFs_CFs'!B:B,0),1),
"Household", INDEX('Coop GFs_CFs'!G:H, MATCH(B825,'Coop GFs_CFs'!B:B,0),1),
"VMT", INDEX('Coop GFs_CFs'!I:J, MATCH(B825,'Coop GFs_CFs'!B:B,0),1),
"Lane Mile", INDEX('Coop GFs_CFs'!K:L, MATCH(B825,'Coop GFs_CFs'!B:B,0),1),
"Gas Sales", INDEX('Coop GFs_CFs'!M:N, MATCH(B825,'Coop GFs_CFs'!B:B,0),1),
"No Growth", INDEX('Coop GFs_CFs'!O:P, MATCH(B825,'Coop GFs_CFs'!B:B,0),1)
)</f>
        <v>1</v>
      </c>
      <c r="N825" s="133" cm="1">
        <f t="array" ref="N825">_xlfn.SWITCH(L825,
"Employment", INDEX('Coop GFs_CFs'!C:D, MATCH(B825,'Coop GFs_CFs'!B:B,0),2),
"Population", INDEX('Coop GFs_CFs'!E:F, MATCH(B825,'Coop GFs_CFs'!B:B,0),2),
"Household", INDEX('Coop GFs_CFs'!G:H, MATCH(B825,'Coop GFs_CFs'!B:B,0),2),
"VMT", INDEX('Coop GFs_CFs'!I:J, MATCH(B825,'Coop GFs_CFs'!B:B,0),2),
"Lane Mile", INDEX('Coop GFs_CFs'!K:L, MATCH(B825,'Coop GFs_CFs'!B:B,0),2),
"Gas Sales", INDEX('Coop GFs_CFs'!M:N, MATCH(B825,'Coop GFs_CFs'!B:B,0),2),
"No Growth", INDEX('Coop GFs_CFs'!O:P, MATCH(B825,'Coop GFs_CFs'!B:B,0),2)
)</f>
        <v>1</v>
      </c>
      <c r="O825" s="133"/>
      <c r="P825" s="86">
        <f t="shared" si="46"/>
        <v>1.5030514917859701E-4</v>
      </c>
      <c r="Q825" s="86">
        <f t="shared" si="47"/>
        <v>1.5030514917859701E-4</v>
      </c>
      <c r="R825" s="156" t="s">
        <v>775</v>
      </c>
      <c r="S825" s="85" t="s">
        <v>446</v>
      </c>
      <c r="T825" s="85" t="s">
        <v>436</v>
      </c>
      <c r="U825" s="85" t="s">
        <v>444</v>
      </c>
      <c r="V825" s="85" t="s">
        <v>453</v>
      </c>
      <c r="W825" s="85" t="s">
        <v>776</v>
      </c>
      <c r="X825" s="85" t="s">
        <v>330</v>
      </c>
      <c r="Z825" s="42" t="s">
        <v>1968</v>
      </c>
      <c r="AA825"/>
    </row>
    <row r="826" spans="1:27" s="39" customFormat="1" x14ac:dyDescent="0.35">
      <c r="A826" s="85" t="s">
        <v>811</v>
      </c>
      <c r="B826" s="87">
        <v>51059</v>
      </c>
      <c r="C826" s="87" t="s">
        <v>12</v>
      </c>
      <c r="D826" s="86">
        <v>1.0876790000000001</v>
      </c>
      <c r="E826" s="86">
        <f>SUMIFS('Ratios_MARAMA-VA'!T:T, 'Ratios_MARAMA-VA'!AA:AA, Z826)</f>
        <v>1.08767899999874</v>
      </c>
      <c r="F826" s="86">
        <f>SUMIFS('Ratios_MARAMA-VA'!J:J, 'Ratios_MARAMA-VA'!AA:AA, Z826)</f>
        <v>1.0926028074557401E-3</v>
      </c>
      <c r="G826" s="122">
        <f t="shared" si="50"/>
        <v>1.0045268939245916E-3</v>
      </c>
      <c r="H826" s="122">
        <v>1.0876790000000001</v>
      </c>
      <c r="I826" s="86">
        <v>1.092602807457006E-3</v>
      </c>
      <c r="J826" s="122">
        <v>1.0876790000000001</v>
      </c>
      <c r="K826" s="86">
        <v>1.092602807457006E-3</v>
      </c>
      <c r="L826" s="122" t="str" cm="1">
        <f t="array" ref="L826">_xlfn.SWITCH(A826,
    "District of Columbia", _xlfn.XLOOKUP(R826, '2015 O3 Growth Surrogates'!A:A, '2015 O3 Growth Surrogates'!H:H),
    "Maryland", _xlfn.XLOOKUP(R826, '2015 O3 Growth Surrogates'!A:A, '2015 O3 Growth Surrogates'!I:I),
    "Virginia", _xlfn.XLOOKUP(R826, '2015 O3 Growth Surrogates'!A:A, '2015 O3 Growth Surrogates'!J:J)
)</f>
        <v>No Growth</v>
      </c>
      <c r="M826" s="133" cm="1">
        <f t="array" ref="M826">_xlfn.SWITCH(L826,
"Employment", INDEX('Coop GFs_CFs'!C:D, MATCH(B826,'Coop GFs_CFs'!B:B,0),1),
"Population", INDEX('Coop GFs_CFs'!E:F, MATCH(B826,'Coop GFs_CFs'!B:B,0),1),
"Household", INDEX('Coop GFs_CFs'!G:H, MATCH(B826,'Coop GFs_CFs'!B:B,0),1),
"VMT", INDEX('Coop GFs_CFs'!I:J, MATCH(B826,'Coop GFs_CFs'!B:B,0),1),
"Lane Mile", INDEX('Coop GFs_CFs'!K:L, MATCH(B826,'Coop GFs_CFs'!B:B,0),1),
"Gas Sales", INDEX('Coop GFs_CFs'!M:N, MATCH(B826,'Coop GFs_CFs'!B:B,0),1),
"No Growth", INDEX('Coop GFs_CFs'!O:P, MATCH(B826,'Coop GFs_CFs'!B:B,0),1)
)</f>
        <v>1</v>
      </c>
      <c r="N826" s="133" cm="1">
        <f t="array" ref="N826">_xlfn.SWITCH(L826,
"Employment", INDEX('Coop GFs_CFs'!C:D, MATCH(B826,'Coop GFs_CFs'!B:B,0),2),
"Population", INDEX('Coop GFs_CFs'!E:F, MATCH(B826,'Coop GFs_CFs'!B:B,0),2),
"Household", INDEX('Coop GFs_CFs'!G:H, MATCH(B826,'Coop GFs_CFs'!B:B,0),2),
"VMT", INDEX('Coop GFs_CFs'!I:J, MATCH(B826,'Coop GFs_CFs'!B:B,0),2),
"Lane Mile", INDEX('Coop GFs_CFs'!K:L, MATCH(B826,'Coop GFs_CFs'!B:B,0),2),
"Gas Sales", INDEX('Coop GFs_CFs'!M:N, MATCH(B826,'Coop GFs_CFs'!B:B,0),2),
"No Growth", INDEX('Coop GFs_CFs'!O:P, MATCH(B826,'Coop GFs_CFs'!B:B,0),2)
)</f>
        <v>1</v>
      </c>
      <c r="O826" s="133"/>
      <c r="P826" s="86">
        <f t="shared" si="46"/>
        <v>1.0926028074557401E-3</v>
      </c>
      <c r="Q826" s="86">
        <f t="shared" si="47"/>
        <v>1.0926028074557401E-3</v>
      </c>
      <c r="R826" s="156" t="s">
        <v>775</v>
      </c>
      <c r="S826" s="85" t="s">
        <v>446</v>
      </c>
      <c r="T826" s="85" t="s">
        <v>436</v>
      </c>
      <c r="U826" s="85" t="s">
        <v>444</v>
      </c>
      <c r="V826" s="85" t="s">
        <v>453</v>
      </c>
      <c r="W826" s="85" t="s">
        <v>776</v>
      </c>
      <c r="X826" s="85" t="s">
        <v>330</v>
      </c>
      <c r="Z826" s="42" t="s">
        <v>1977</v>
      </c>
      <c r="AA826"/>
    </row>
    <row r="827" spans="1:27" s="39" customFormat="1" x14ac:dyDescent="0.35">
      <c r="A827" s="85" t="s">
        <v>811</v>
      </c>
      <c r="B827" s="87">
        <v>51107</v>
      </c>
      <c r="C827" s="87" t="s">
        <v>10</v>
      </c>
      <c r="D827" s="86">
        <v>7.2919340000000004</v>
      </c>
      <c r="E827" s="86">
        <f>SUMIFS('Ratios_MARAMA-VA'!T:T, 'Ratios_MARAMA-VA'!AA:AA, Z827)</f>
        <v>7.2919339999915502</v>
      </c>
      <c r="F827" s="86">
        <f>SUMIFS('Ratios_MARAMA-VA'!J:J, 'Ratios_MARAMA-VA'!AA:AA, Z827)</f>
        <v>7.3249438117147202E-3</v>
      </c>
      <c r="G827" s="122">
        <f t="shared" si="50"/>
        <v>1.0045268939246033E-3</v>
      </c>
      <c r="H827" s="122">
        <v>7.2919340000000004</v>
      </c>
      <c r="I827" s="86">
        <v>7.324943811723209E-3</v>
      </c>
      <c r="J827" s="122">
        <v>7.2919340000000004</v>
      </c>
      <c r="K827" s="86">
        <v>7.324943811723209E-3</v>
      </c>
      <c r="L827" s="122" t="str" cm="1">
        <f t="array" ref="L827">_xlfn.SWITCH(A827,
    "District of Columbia", _xlfn.XLOOKUP(R827, '2015 O3 Growth Surrogates'!A:A, '2015 O3 Growth Surrogates'!H:H),
    "Maryland", _xlfn.XLOOKUP(R827, '2015 O3 Growth Surrogates'!A:A, '2015 O3 Growth Surrogates'!I:I),
    "Virginia", _xlfn.XLOOKUP(R827, '2015 O3 Growth Surrogates'!A:A, '2015 O3 Growth Surrogates'!J:J)
)</f>
        <v>No Growth</v>
      </c>
      <c r="M827" s="133" cm="1">
        <f t="array" ref="M827">_xlfn.SWITCH(L827,
"Employment", INDEX('Coop GFs_CFs'!C:D, MATCH(B827,'Coop GFs_CFs'!B:B,0),1),
"Population", INDEX('Coop GFs_CFs'!E:F, MATCH(B827,'Coop GFs_CFs'!B:B,0),1),
"Household", INDEX('Coop GFs_CFs'!G:H, MATCH(B827,'Coop GFs_CFs'!B:B,0),1),
"VMT", INDEX('Coop GFs_CFs'!I:J, MATCH(B827,'Coop GFs_CFs'!B:B,0),1),
"Lane Mile", INDEX('Coop GFs_CFs'!K:L, MATCH(B827,'Coop GFs_CFs'!B:B,0),1),
"Gas Sales", INDEX('Coop GFs_CFs'!M:N, MATCH(B827,'Coop GFs_CFs'!B:B,0),1),
"No Growth", INDEX('Coop GFs_CFs'!O:P, MATCH(B827,'Coop GFs_CFs'!B:B,0),1)
)</f>
        <v>1</v>
      </c>
      <c r="N827" s="133" cm="1">
        <f t="array" ref="N827">_xlfn.SWITCH(L827,
"Employment", INDEX('Coop GFs_CFs'!C:D, MATCH(B827,'Coop GFs_CFs'!B:B,0),2),
"Population", INDEX('Coop GFs_CFs'!E:F, MATCH(B827,'Coop GFs_CFs'!B:B,0),2),
"Household", INDEX('Coop GFs_CFs'!G:H, MATCH(B827,'Coop GFs_CFs'!B:B,0),2),
"VMT", INDEX('Coop GFs_CFs'!I:J, MATCH(B827,'Coop GFs_CFs'!B:B,0),2),
"Lane Mile", INDEX('Coop GFs_CFs'!K:L, MATCH(B827,'Coop GFs_CFs'!B:B,0),2),
"Gas Sales", INDEX('Coop GFs_CFs'!M:N, MATCH(B827,'Coop GFs_CFs'!B:B,0),2),
"No Growth", INDEX('Coop GFs_CFs'!O:P, MATCH(B827,'Coop GFs_CFs'!B:B,0),2)
)</f>
        <v>1</v>
      </c>
      <c r="O827" s="133"/>
      <c r="P827" s="86">
        <f t="shared" si="46"/>
        <v>7.3249438117147202E-3</v>
      </c>
      <c r="Q827" s="86">
        <f t="shared" si="47"/>
        <v>7.3249438117147202E-3</v>
      </c>
      <c r="R827" s="156" t="s">
        <v>775</v>
      </c>
      <c r="S827" s="85" t="s">
        <v>446</v>
      </c>
      <c r="T827" s="85" t="s">
        <v>436</v>
      </c>
      <c r="U827" s="85" t="s">
        <v>444</v>
      </c>
      <c r="V827" s="85" t="s">
        <v>453</v>
      </c>
      <c r="W827" s="85" t="s">
        <v>776</v>
      </c>
      <c r="X827" s="85" t="s">
        <v>330</v>
      </c>
      <c r="Z827" s="42" t="s">
        <v>1969</v>
      </c>
      <c r="AA827"/>
    </row>
    <row r="828" spans="1:27" s="39" customFormat="1" x14ac:dyDescent="0.35">
      <c r="A828" s="85" t="s">
        <v>811</v>
      </c>
      <c r="B828" s="87">
        <v>51107</v>
      </c>
      <c r="C828" s="87" t="s">
        <v>12</v>
      </c>
      <c r="D828" s="86">
        <v>53.006749999999997</v>
      </c>
      <c r="E828" s="86">
        <f>SUMIFS('Ratios_MARAMA-VA'!T:T, 'Ratios_MARAMA-VA'!AA:AA, Z828)</f>
        <v>53.0067499999384</v>
      </c>
      <c r="F828" s="86">
        <f>SUMIFS('Ratios_MARAMA-VA'!J:J, 'Ratios_MARAMA-VA'!AA:AA, Z828)</f>
        <v>5.32467059344763E-2</v>
      </c>
      <c r="G828" s="122">
        <f t="shared" si="50"/>
        <v>1.0045268939246072E-3</v>
      </c>
      <c r="H828" s="122">
        <v>53.006749999999997</v>
      </c>
      <c r="I828" s="86">
        <v>5.3246705934538174E-2</v>
      </c>
      <c r="J828" s="122">
        <v>53.006749999999997</v>
      </c>
      <c r="K828" s="86">
        <v>5.3246705934538174E-2</v>
      </c>
      <c r="L828" s="122" t="str" cm="1">
        <f t="array" ref="L828">_xlfn.SWITCH(A828,
    "District of Columbia", _xlfn.XLOOKUP(R828, '2015 O3 Growth Surrogates'!A:A, '2015 O3 Growth Surrogates'!H:H),
    "Maryland", _xlfn.XLOOKUP(R828, '2015 O3 Growth Surrogates'!A:A, '2015 O3 Growth Surrogates'!I:I),
    "Virginia", _xlfn.XLOOKUP(R828, '2015 O3 Growth Surrogates'!A:A, '2015 O3 Growth Surrogates'!J:J)
)</f>
        <v>No Growth</v>
      </c>
      <c r="M828" s="133" cm="1">
        <f t="array" ref="M828">_xlfn.SWITCH(L828,
"Employment", INDEX('Coop GFs_CFs'!C:D, MATCH(B828,'Coop GFs_CFs'!B:B,0),1),
"Population", INDEX('Coop GFs_CFs'!E:F, MATCH(B828,'Coop GFs_CFs'!B:B,0),1),
"Household", INDEX('Coop GFs_CFs'!G:H, MATCH(B828,'Coop GFs_CFs'!B:B,0),1),
"VMT", INDEX('Coop GFs_CFs'!I:J, MATCH(B828,'Coop GFs_CFs'!B:B,0),1),
"Lane Mile", INDEX('Coop GFs_CFs'!K:L, MATCH(B828,'Coop GFs_CFs'!B:B,0),1),
"Gas Sales", INDEX('Coop GFs_CFs'!M:N, MATCH(B828,'Coop GFs_CFs'!B:B,0),1),
"No Growth", INDEX('Coop GFs_CFs'!O:P, MATCH(B828,'Coop GFs_CFs'!B:B,0),1)
)</f>
        <v>1</v>
      </c>
      <c r="N828" s="133" cm="1">
        <f t="array" ref="N828">_xlfn.SWITCH(L828,
"Employment", INDEX('Coop GFs_CFs'!C:D, MATCH(B828,'Coop GFs_CFs'!B:B,0),2),
"Population", INDEX('Coop GFs_CFs'!E:F, MATCH(B828,'Coop GFs_CFs'!B:B,0),2),
"Household", INDEX('Coop GFs_CFs'!G:H, MATCH(B828,'Coop GFs_CFs'!B:B,0),2),
"VMT", INDEX('Coop GFs_CFs'!I:J, MATCH(B828,'Coop GFs_CFs'!B:B,0),2),
"Lane Mile", INDEX('Coop GFs_CFs'!K:L, MATCH(B828,'Coop GFs_CFs'!B:B,0),2),
"Gas Sales", INDEX('Coop GFs_CFs'!M:N, MATCH(B828,'Coop GFs_CFs'!B:B,0),2),
"No Growth", INDEX('Coop GFs_CFs'!O:P, MATCH(B828,'Coop GFs_CFs'!B:B,0),2)
)</f>
        <v>1</v>
      </c>
      <c r="O828" s="133"/>
      <c r="P828" s="86">
        <f t="shared" si="46"/>
        <v>5.32467059344763E-2</v>
      </c>
      <c r="Q828" s="86">
        <f t="shared" si="47"/>
        <v>5.32467059344763E-2</v>
      </c>
      <c r="R828" s="156" t="s">
        <v>775</v>
      </c>
      <c r="S828" s="85" t="s">
        <v>446</v>
      </c>
      <c r="T828" s="85" t="s">
        <v>436</v>
      </c>
      <c r="U828" s="85" t="s">
        <v>444</v>
      </c>
      <c r="V828" s="85" t="s">
        <v>453</v>
      </c>
      <c r="W828" s="85" t="s">
        <v>776</v>
      </c>
      <c r="X828" s="85" t="s">
        <v>330</v>
      </c>
      <c r="Z828" s="42" t="s">
        <v>1979</v>
      </c>
      <c r="AA828"/>
    </row>
    <row r="829" spans="1:27" s="39" customFormat="1" x14ac:dyDescent="0.35">
      <c r="A829" s="85" t="s">
        <v>811</v>
      </c>
      <c r="B829" s="87">
        <v>51153</v>
      </c>
      <c r="C829" s="87" t="s">
        <v>10</v>
      </c>
      <c r="D829" s="86">
        <v>8.275976</v>
      </c>
      <c r="E829" s="86">
        <f>SUMIFS('Ratios_MARAMA-VA'!T:T, 'Ratios_MARAMA-VA'!AA:AA, Z829)</f>
        <v>8.2759759999903899</v>
      </c>
      <c r="F829" s="86">
        <f>SUMIFS('Ratios_MARAMA-VA'!J:J, 'Ratios_MARAMA-VA'!AA:AA, Z829)</f>
        <v>8.3134404654649392E-3</v>
      </c>
      <c r="G829" s="122">
        <f t="shared" si="50"/>
        <v>1.004526893924607E-3</v>
      </c>
      <c r="H829" s="122">
        <v>8.275976</v>
      </c>
      <c r="I829" s="86">
        <v>8.313440465474593E-3</v>
      </c>
      <c r="J829" s="122">
        <v>8.275976</v>
      </c>
      <c r="K829" s="86">
        <v>8.313440465474593E-3</v>
      </c>
      <c r="L829" s="122" t="str" cm="1">
        <f t="array" ref="L829">_xlfn.SWITCH(A829,
    "District of Columbia", _xlfn.XLOOKUP(R829, '2015 O3 Growth Surrogates'!A:A, '2015 O3 Growth Surrogates'!H:H),
    "Maryland", _xlfn.XLOOKUP(R829, '2015 O3 Growth Surrogates'!A:A, '2015 O3 Growth Surrogates'!I:I),
    "Virginia", _xlfn.XLOOKUP(R829, '2015 O3 Growth Surrogates'!A:A, '2015 O3 Growth Surrogates'!J:J)
)</f>
        <v>No Growth</v>
      </c>
      <c r="M829" s="133" cm="1">
        <f t="array" ref="M829">_xlfn.SWITCH(L829,
"Employment", INDEX('Coop GFs_CFs'!C:D, MATCH(B829,'Coop GFs_CFs'!B:B,0),1),
"Population", INDEX('Coop GFs_CFs'!E:F, MATCH(B829,'Coop GFs_CFs'!B:B,0),1),
"Household", INDEX('Coop GFs_CFs'!G:H, MATCH(B829,'Coop GFs_CFs'!B:B,0),1),
"VMT", INDEX('Coop GFs_CFs'!I:J, MATCH(B829,'Coop GFs_CFs'!B:B,0),1),
"Lane Mile", INDEX('Coop GFs_CFs'!K:L, MATCH(B829,'Coop GFs_CFs'!B:B,0),1),
"Gas Sales", INDEX('Coop GFs_CFs'!M:N, MATCH(B829,'Coop GFs_CFs'!B:B,0),1),
"No Growth", INDEX('Coop GFs_CFs'!O:P, MATCH(B829,'Coop GFs_CFs'!B:B,0),1)
)</f>
        <v>1</v>
      </c>
      <c r="N829" s="133" cm="1">
        <f t="array" ref="N829">_xlfn.SWITCH(L829,
"Employment", INDEX('Coop GFs_CFs'!C:D, MATCH(B829,'Coop GFs_CFs'!B:B,0),2),
"Population", INDEX('Coop GFs_CFs'!E:F, MATCH(B829,'Coop GFs_CFs'!B:B,0),2),
"Household", INDEX('Coop GFs_CFs'!G:H, MATCH(B829,'Coop GFs_CFs'!B:B,0),2),
"VMT", INDEX('Coop GFs_CFs'!I:J, MATCH(B829,'Coop GFs_CFs'!B:B,0),2),
"Lane Mile", INDEX('Coop GFs_CFs'!K:L, MATCH(B829,'Coop GFs_CFs'!B:B,0),2),
"Gas Sales", INDEX('Coop GFs_CFs'!M:N, MATCH(B829,'Coop GFs_CFs'!B:B,0),2),
"No Growth", INDEX('Coop GFs_CFs'!O:P, MATCH(B829,'Coop GFs_CFs'!B:B,0),2)
)</f>
        <v>1</v>
      </c>
      <c r="O829" s="133"/>
      <c r="P829" s="86">
        <f t="shared" si="46"/>
        <v>8.3134404654649392E-3</v>
      </c>
      <c r="Q829" s="86">
        <f t="shared" si="47"/>
        <v>8.3134404654649392E-3</v>
      </c>
      <c r="R829" s="156" t="s">
        <v>775</v>
      </c>
      <c r="S829" s="85" t="s">
        <v>446</v>
      </c>
      <c r="T829" s="85" t="s">
        <v>436</v>
      </c>
      <c r="U829" s="85" t="s">
        <v>444</v>
      </c>
      <c r="V829" s="85" t="s">
        <v>453</v>
      </c>
      <c r="W829" s="85" t="s">
        <v>776</v>
      </c>
      <c r="X829" s="85" t="s">
        <v>330</v>
      </c>
      <c r="Z829" s="42" t="s">
        <v>1971</v>
      </c>
      <c r="AA829"/>
    </row>
    <row r="830" spans="1:27" s="39" customFormat="1" x14ac:dyDescent="0.35">
      <c r="A830" s="85" t="s">
        <v>811</v>
      </c>
      <c r="B830" s="87">
        <v>51153</v>
      </c>
      <c r="C830" s="87" t="s">
        <v>12</v>
      </c>
      <c r="D830" s="86">
        <v>60.159979999999997</v>
      </c>
      <c r="E830" s="86">
        <f>SUMIFS('Ratios_MARAMA-VA'!T:T, 'Ratios_MARAMA-VA'!AA:AA, Z830)</f>
        <v>60.159979999930002</v>
      </c>
      <c r="F830" s="86">
        <f>SUMIFS('Ratios_MARAMA-VA'!J:J, 'Ratios_MARAMA-VA'!AA:AA, Z830)</f>
        <v>6.0432317847896301E-2</v>
      </c>
      <c r="G830" s="122">
        <f t="shared" si="50"/>
        <v>1.0045268939246092E-3</v>
      </c>
      <c r="H830" s="122">
        <v>60.159979999999997</v>
      </c>
      <c r="I830" s="86">
        <v>6.0432317847966606E-2</v>
      </c>
      <c r="J830" s="122">
        <v>60.159979999999997</v>
      </c>
      <c r="K830" s="86">
        <v>6.0432317847966606E-2</v>
      </c>
      <c r="L830" s="122" t="str" cm="1">
        <f t="array" ref="L830">_xlfn.SWITCH(A830,
    "District of Columbia", _xlfn.XLOOKUP(R830, '2015 O3 Growth Surrogates'!A:A, '2015 O3 Growth Surrogates'!H:H),
    "Maryland", _xlfn.XLOOKUP(R830, '2015 O3 Growth Surrogates'!A:A, '2015 O3 Growth Surrogates'!I:I),
    "Virginia", _xlfn.XLOOKUP(R830, '2015 O3 Growth Surrogates'!A:A, '2015 O3 Growth Surrogates'!J:J)
)</f>
        <v>No Growth</v>
      </c>
      <c r="M830" s="133" cm="1">
        <f t="array" ref="M830">_xlfn.SWITCH(L830,
"Employment", INDEX('Coop GFs_CFs'!C:D, MATCH(B830,'Coop GFs_CFs'!B:B,0),1),
"Population", INDEX('Coop GFs_CFs'!E:F, MATCH(B830,'Coop GFs_CFs'!B:B,0),1),
"Household", INDEX('Coop GFs_CFs'!G:H, MATCH(B830,'Coop GFs_CFs'!B:B,0),1),
"VMT", INDEX('Coop GFs_CFs'!I:J, MATCH(B830,'Coop GFs_CFs'!B:B,0),1),
"Lane Mile", INDEX('Coop GFs_CFs'!K:L, MATCH(B830,'Coop GFs_CFs'!B:B,0),1),
"Gas Sales", INDEX('Coop GFs_CFs'!M:N, MATCH(B830,'Coop GFs_CFs'!B:B,0),1),
"No Growth", INDEX('Coop GFs_CFs'!O:P, MATCH(B830,'Coop GFs_CFs'!B:B,0),1)
)</f>
        <v>1</v>
      </c>
      <c r="N830" s="133" cm="1">
        <f t="array" ref="N830">_xlfn.SWITCH(L830,
"Employment", INDEX('Coop GFs_CFs'!C:D, MATCH(B830,'Coop GFs_CFs'!B:B,0),2),
"Population", INDEX('Coop GFs_CFs'!E:F, MATCH(B830,'Coop GFs_CFs'!B:B,0),2),
"Household", INDEX('Coop GFs_CFs'!G:H, MATCH(B830,'Coop GFs_CFs'!B:B,0),2),
"VMT", INDEX('Coop GFs_CFs'!I:J, MATCH(B830,'Coop GFs_CFs'!B:B,0),2),
"Lane Mile", INDEX('Coop GFs_CFs'!K:L, MATCH(B830,'Coop GFs_CFs'!B:B,0),2),
"Gas Sales", INDEX('Coop GFs_CFs'!M:N, MATCH(B830,'Coop GFs_CFs'!B:B,0),2),
"No Growth", INDEX('Coop GFs_CFs'!O:P, MATCH(B830,'Coop GFs_CFs'!B:B,0),2)
)</f>
        <v>1</v>
      </c>
      <c r="O830" s="133"/>
      <c r="P830" s="86">
        <f t="shared" si="46"/>
        <v>6.0432317847896301E-2</v>
      </c>
      <c r="Q830" s="86">
        <f t="shared" si="47"/>
        <v>6.0432317847896301E-2</v>
      </c>
      <c r="R830" s="156" t="s">
        <v>775</v>
      </c>
      <c r="S830" s="85" t="s">
        <v>446</v>
      </c>
      <c r="T830" s="85" t="s">
        <v>436</v>
      </c>
      <c r="U830" s="85" t="s">
        <v>444</v>
      </c>
      <c r="V830" s="85" t="s">
        <v>453</v>
      </c>
      <c r="W830" s="85" t="s">
        <v>776</v>
      </c>
      <c r="X830" s="85" t="s">
        <v>330</v>
      </c>
      <c r="Z830" s="42" t="s">
        <v>1981</v>
      </c>
      <c r="AA830"/>
    </row>
    <row r="831" spans="1:27" s="39" customFormat="1" x14ac:dyDescent="0.35">
      <c r="A831" s="85" t="s">
        <v>811</v>
      </c>
      <c r="B831" s="87">
        <v>51600</v>
      </c>
      <c r="C831" s="87" t="s">
        <v>12</v>
      </c>
      <c r="D831" s="86">
        <v>7.1455919999999999E-4</v>
      </c>
      <c r="E831" s="86">
        <f>SUMIFS('Ratios_MARAMA-VA'!T:T, 'Ratios_MARAMA-VA'!AA:AA, Z831)</f>
        <v>7.1455919999917101E-4</v>
      </c>
      <c r="F831" s="86">
        <f>SUMIFS('Ratios_MARAMA-VA'!J:J, 'Ratios_MARAMA-VA'!AA:AA, Z831)</f>
        <v>7.1779393370041805E-7</v>
      </c>
      <c r="G831" s="122">
        <f t="shared" si="50"/>
        <v>1.0045268939246053E-3</v>
      </c>
      <c r="H831" s="122">
        <v>7.1455919999999999E-4</v>
      </c>
      <c r="I831" s="86">
        <v>7.1779393370125079E-7</v>
      </c>
      <c r="J831" s="122">
        <v>7.1455919999999999E-4</v>
      </c>
      <c r="K831" s="86">
        <v>7.1779393370125079E-7</v>
      </c>
      <c r="L831" s="122" t="str" cm="1">
        <f t="array" ref="L831">_xlfn.SWITCH(A831,
    "District of Columbia", _xlfn.XLOOKUP(R831, '2015 O3 Growth Surrogates'!A:A, '2015 O3 Growth Surrogates'!H:H),
    "Maryland", _xlfn.XLOOKUP(R831, '2015 O3 Growth Surrogates'!A:A, '2015 O3 Growth Surrogates'!I:I),
    "Virginia", _xlfn.XLOOKUP(R831, '2015 O3 Growth Surrogates'!A:A, '2015 O3 Growth Surrogates'!J:J)
)</f>
        <v>No Growth</v>
      </c>
      <c r="M831" s="133" cm="1">
        <f t="array" ref="M831">_xlfn.SWITCH(L831,
"Employment", INDEX('Coop GFs_CFs'!C:D, MATCH(B831,'Coop GFs_CFs'!B:B,0),1),
"Population", INDEX('Coop GFs_CFs'!E:F, MATCH(B831,'Coop GFs_CFs'!B:B,0),1),
"Household", INDEX('Coop GFs_CFs'!G:H, MATCH(B831,'Coop GFs_CFs'!B:B,0),1),
"VMT", INDEX('Coop GFs_CFs'!I:J, MATCH(B831,'Coop GFs_CFs'!B:B,0),1),
"Lane Mile", INDEX('Coop GFs_CFs'!K:L, MATCH(B831,'Coop GFs_CFs'!B:B,0),1),
"Gas Sales", INDEX('Coop GFs_CFs'!M:N, MATCH(B831,'Coop GFs_CFs'!B:B,0),1),
"No Growth", INDEX('Coop GFs_CFs'!O:P, MATCH(B831,'Coop GFs_CFs'!B:B,0),1)
)</f>
        <v>1</v>
      </c>
      <c r="N831" s="133" cm="1">
        <f t="array" ref="N831">_xlfn.SWITCH(L831,
"Employment", INDEX('Coop GFs_CFs'!C:D, MATCH(B831,'Coop GFs_CFs'!B:B,0),2),
"Population", INDEX('Coop GFs_CFs'!E:F, MATCH(B831,'Coop GFs_CFs'!B:B,0),2),
"Household", INDEX('Coop GFs_CFs'!G:H, MATCH(B831,'Coop GFs_CFs'!B:B,0),2),
"VMT", INDEX('Coop GFs_CFs'!I:J, MATCH(B831,'Coop GFs_CFs'!B:B,0),2),
"Lane Mile", INDEX('Coop GFs_CFs'!K:L, MATCH(B831,'Coop GFs_CFs'!B:B,0),2),
"Gas Sales", INDEX('Coop GFs_CFs'!M:N, MATCH(B831,'Coop GFs_CFs'!B:B,0),2),
"No Growth", INDEX('Coop GFs_CFs'!O:P, MATCH(B831,'Coop GFs_CFs'!B:B,0),2)
)</f>
        <v>1</v>
      </c>
      <c r="O831" s="133"/>
      <c r="P831" s="86">
        <f t="shared" si="46"/>
        <v>7.1779393370041805E-7</v>
      </c>
      <c r="Q831" s="86">
        <f t="shared" si="47"/>
        <v>7.1779393370041805E-7</v>
      </c>
      <c r="R831" s="156" t="s">
        <v>775</v>
      </c>
      <c r="S831" s="85" t="s">
        <v>446</v>
      </c>
      <c r="T831" s="85" t="s">
        <v>436</v>
      </c>
      <c r="U831" s="85" t="s">
        <v>444</v>
      </c>
      <c r="V831" s="85" t="s">
        <v>453</v>
      </c>
      <c r="W831" s="85" t="s">
        <v>776</v>
      </c>
      <c r="X831" s="85" t="s">
        <v>330</v>
      </c>
      <c r="Z831" s="42" t="s">
        <v>1978</v>
      </c>
      <c r="AA831"/>
    </row>
    <row r="832" spans="1:27" s="39" customFormat="1" x14ac:dyDescent="0.35">
      <c r="A832" s="85" t="s">
        <v>811</v>
      </c>
      <c r="B832" s="87">
        <v>51683</v>
      </c>
      <c r="C832" s="87" t="s">
        <v>10</v>
      </c>
      <c r="D832" s="86">
        <v>3.1408590000000001E-4</v>
      </c>
      <c r="E832" s="86">
        <f>SUMIFS('Ratios_MARAMA-VA'!T:T, 'Ratios_MARAMA-VA'!AA:AA, Z832)</f>
        <v>3.1408589999963501E-4</v>
      </c>
      <c r="F832" s="86">
        <f>SUMIFS('Ratios_MARAMA-VA'!J:J, 'Ratios_MARAMA-VA'!AA:AA, Z832)</f>
        <v>3.1550773355214698E-7</v>
      </c>
      <c r="G832" s="122">
        <f t="shared" si="50"/>
        <v>1.0045268939246036E-3</v>
      </c>
      <c r="H832" s="122">
        <v>3.1408590000000001E-4</v>
      </c>
      <c r="I832" s="86">
        <v>3.1550773355251364E-7</v>
      </c>
      <c r="J832" s="122">
        <v>3.1408590000000001E-4</v>
      </c>
      <c r="K832" s="86">
        <v>3.1550773355251364E-7</v>
      </c>
      <c r="L832" s="122" t="str" cm="1">
        <f t="array" ref="L832">_xlfn.SWITCH(A832,
    "District of Columbia", _xlfn.XLOOKUP(R832, '2015 O3 Growth Surrogates'!A:A, '2015 O3 Growth Surrogates'!H:H),
    "Maryland", _xlfn.XLOOKUP(R832, '2015 O3 Growth Surrogates'!A:A, '2015 O3 Growth Surrogates'!I:I),
    "Virginia", _xlfn.XLOOKUP(R832, '2015 O3 Growth Surrogates'!A:A, '2015 O3 Growth Surrogates'!J:J)
)</f>
        <v>No Growth</v>
      </c>
      <c r="M832" s="133" cm="1">
        <f t="array" ref="M832">_xlfn.SWITCH(L832,
"Employment", INDEX('Coop GFs_CFs'!C:D, MATCH(B832,'Coop GFs_CFs'!B:B,0),1),
"Population", INDEX('Coop GFs_CFs'!E:F, MATCH(B832,'Coop GFs_CFs'!B:B,0),1),
"Household", INDEX('Coop GFs_CFs'!G:H, MATCH(B832,'Coop GFs_CFs'!B:B,0),1),
"VMT", INDEX('Coop GFs_CFs'!I:J, MATCH(B832,'Coop GFs_CFs'!B:B,0),1),
"Lane Mile", INDEX('Coop GFs_CFs'!K:L, MATCH(B832,'Coop GFs_CFs'!B:B,0),1),
"Gas Sales", INDEX('Coop GFs_CFs'!M:N, MATCH(B832,'Coop GFs_CFs'!B:B,0),1),
"No Growth", INDEX('Coop GFs_CFs'!O:P, MATCH(B832,'Coop GFs_CFs'!B:B,0),1)
)</f>
        <v>1</v>
      </c>
      <c r="N832" s="133" cm="1">
        <f t="array" ref="N832">_xlfn.SWITCH(L832,
"Employment", INDEX('Coop GFs_CFs'!C:D, MATCH(B832,'Coop GFs_CFs'!B:B,0),2),
"Population", INDEX('Coop GFs_CFs'!E:F, MATCH(B832,'Coop GFs_CFs'!B:B,0),2),
"Household", INDEX('Coop GFs_CFs'!G:H, MATCH(B832,'Coop GFs_CFs'!B:B,0),2),
"VMT", INDEX('Coop GFs_CFs'!I:J, MATCH(B832,'Coop GFs_CFs'!B:B,0),2),
"Lane Mile", INDEX('Coop GFs_CFs'!K:L, MATCH(B832,'Coop GFs_CFs'!B:B,0),2),
"Gas Sales", INDEX('Coop GFs_CFs'!M:N, MATCH(B832,'Coop GFs_CFs'!B:B,0),2),
"No Growth", INDEX('Coop GFs_CFs'!O:P, MATCH(B832,'Coop GFs_CFs'!B:B,0),2)
)</f>
        <v>1</v>
      </c>
      <c r="O832" s="133"/>
      <c r="P832" s="86">
        <f t="shared" si="46"/>
        <v>3.1550773355214698E-7</v>
      </c>
      <c r="Q832" s="86">
        <f t="shared" si="47"/>
        <v>3.1550773355214698E-7</v>
      </c>
      <c r="R832" s="156" t="s">
        <v>775</v>
      </c>
      <c r="S832" s="85" t="s">
        <v>446</v>
      </c>
      <c r="T832" s="85" t="s">
        <v>436</v>
      </c>
      <c r="U832" s="85" t="s">
        <v>444</v>
      </c>
      <c r="V832" s="85" t="s">
        <v>453</v>
      </c>
      <c r="W832" s="85" t="s">
        <v>776</v>
      </c>
      <c r="X832" s="85" t="s">
        <v>330</v>
      </c>
      <c r="Z832" s="42" t="s">
        <v>1970</v>
      </c>
      <c r="AA832"/>
    </row>
    <row r="833" spans="1:27" s="39" customFormat="1" x14ac:dyDescent="0.35">
      <c r="A833" s="85" t="s">
        <v>811</v>
      </c>
      <c r="B833" s="87">
        <v>51683</v>
      </c>
      <c r="C833" s="87" t="s">
        <v>12</v>
      </c>
      <c r="D833" s="86">
        <v>2.2831629999999999E-3</v>
      </c>
      <c r="E833" s="86">
        <f>SUMIFS('Ratios_MARAMA-VA'!T:T, 'Ratios_MARAMA-VA'!AA:AA, Z833)</f>
        <v>2.2831629999973502E-3</v>
      </c>
      <c r="F833" s="86">
        <f>SUMIFS('Ratios_MARAMA-VA'!J:J, 'Ratios_MARAMA-VA'!AA:AA, Z833)</f>
        <v>2.29349863671091E-6</v>
      </c>
      <c r="G833" s="122">
        <f t="shared" si="50"/>
        <v>1.0045268939246001E-3</v>
      </c>
      <c r="H833" s="122">
        <v>2.2831629999999999E-3</v>
      </c>
      <c r="I833" s="86">
        <v>2.2934986367135718E-6</v>
      </c>
      <c r="J833" s="122">
        <v>2.2831629999999999E-3</v>
      </c>
      <c r="K833" s="86">
        <v>2.2934986367135718E-6</v>
      </c>
      <c r="L833" s="122" t="str" cm="1">
        <f t="array" ref="L833">_xlfn.SWITCH(A833,
    "District of Columbia", _xlfn.XLOOKUP(R833, '2015 O3 Growth Surrogates'!A:A, '2015 O3 Growth Surrogates'!H:H),
    "Maryland", _xlfn.XLOOKUP(R833, '2015 O3 Growth Surrogates'!A:A, '2015 O3 Growth Surrogates'!I:I),
    "Virginia", _xlfn.XLOOKUP(R833, '2015 O3 Growth Surrogates'!A:A, '2015 O3 Growth Surrogates'!J:J)
)</f>
        <v>No Growth</v>
      </c>
      <c r="M833" s="133" cm="1">
        <f t="array" ref="M833">_xlfn.SWITCH(L833,
"Employment", INDEX('Coop GFs_CFs'!C:D, MATCH(B833,'Coop GFs_CFs'!B:B,0),1),
"Population", INDEX('Coop GFs_CFs'!E:F, MATCH(B833,'Coop GFs_CFs'!B:B,0),1),
"Household", INDEX('Coop GFs_CFs'!G:H, MATCH(B833,'Coop GFs_CFs'!B:B,0),1),
"VMT", INDEX('Coop GFs_CFs'!I:J, MATCH(B833,'Coop GFs_CFs'!B:B,0),1),
"Lane Mile", INDEX('Coop GFs_CFs'!K:L, MATCH(B833,'Coop GFs_CFs'!B:B,0),1),
"Gas Sales", INDEX('Coop GFs_CFs'!M:N, MATCH(B833,'Coop GFs_CFs'!B:B,0),1),
"No Growth", INDEX('Coop GFs_CFs'!O:P, MATCH(B833,'Coop GFs_CFs'!B:B,0),1)
)</f>
        <v>1</v>
      </c>
      <c r="N833" s="133" cm="1">
        <f t="array" ref="N833">_xlfn.SWITCH(L833,
"Employment", INDEX('Coop GFs_CFs'!C:D, MATCH(B833,'Coop GFs_CFs'!B:B,0),2),
"Population", INDEX('Coop GFs_CFs'!E:F, MATCH(B833,'Coop GFs_CFs'!B:B,0),2),
"Household", INDEX('Coop GFs_CFs'!G:H, MATCH(B833,'Coop GFs_CFs'!B:B,0),2),
"VMT", INDEX('Coop GFs_CFs'!I:J, MATCH(B833,'Coop GFs_CFs'!B:B,0),2),
"Lane Mile", INDEX('Coop GFs_CFs'!K:L, MATCH(B833,'Coop GFs_CFs'!B:B,0),2),
"Gas Sales", INDEX('Coop GFs_CFs'!M:N, MATCH(B833,'Coop GFs_CFs'!B:B,0),2),
"No Growth", INDEX('Coop GFs_CFs'!O:P, MATCH(B833,'Coop GFs_CFs'!B:B,0),2)
)</f>
        <v>1</v>
      </c>
      <c r="O833" s="133"/>
      <c r="P833" s="86">
        <f t="shared" si="46"/>
        <v>2.29349863671091E-6</v>
      </c>
      <c r="Q833" s="86">
        <f t="shared" si="47"/>
        <v>2.29349863671091E-6</v>
      </c>
      <c r="R833" s="156" t="s">
        <v>775</v>
      </c>
      <c r="S833" s="85" t="s">
        <v>446</v>
      </c>
      <c r="T833" s="85" t="s">
        <v>436</v>
      </c>
      <c r="U833" s="85" t="s">
        <v>444</v>
      </c>
      <c r="V833" s="85" t="s">
        <v>453</v>
      </c>
      <c r="W833" s="85" t="s">
        <v>776</v>
      </c>
      <c r="X833" s="85" t="s">
        <v>330</v>
      </c>
      <c r="Z833" s="42" t="s">
        <v>1980</v>
      </c>
      <c r="AA833"/>
    </row>
    <row r="834" spans="1:27" s="39" customFormat="1" x14ac:dyDescent="0.35">
      <c r="A834" s="85" t="s">
        <v>9</v>
      </c>
      <c r="B834" s="87">
        <v>11001</v>
      </c>
      <c r="C834" s="87" t="s">
        <v>10</v>
      </c>
      <c r="D834" s="86">
        <v>3.4733269999999998</v>
      </c>
      <c r="E834" s="86">
        <f>SUMIFS('Ratios_MARAMA-VA'!T:T, 'Ratios_MARAMA-VA'!AA:AA, Z834)</f>
        <v>3.47332699999596</v>
      </c>
      <c r="F834" s="86">
        <f>SUMIFS('Ratios_MARAMA-VA'!J:J, 'Ratios_MARAMA-VA'!AA:AA, Z834)</f>
        <v>3.4890503828904299E-3</v>
      </c>
      <c r="G834" s="122">
        <f t="shared" si="50"/>
        <v>1.0045268939246114E-3</v>
      </c>
      <c r="H834" s="122">
        <v>3.4733269999999998</v>
      </c>
      <c r="I834" s="86">
        <v>3.4890503828944883E-3</v>
      </c>
      <c r="J834" s="122">
        <v>3.4733269999999998</v>
      </c>
      <c r="K834" s="86">
        <v>3.4890503828944883E-3</v>
      </c>
      <c r="L834" s="122" t="str" cm="1">
        <f t="array" ref="L834">_xlfn.SWITCH(A834,
    "District of Columbia", _xlfn.XLOOKUP(R834, '2015 O3 Growth Surrogates'!A:A, '2015 O3 Growth Surrogates'!H:H),
    "Maryland", _xlfn.XLOOKUP(R834, '2015 O3 Growth Surrogates'!A:A, '2015 O3 Growth Surrogates'!I:I),
    "Virginia", _xlfn.XLOOKUP(R834, '2015 O3 Growth Surrogates'!A:A, '2015 O3 Growth Surrogates'!J:J)
)</f>
        <v>No Growth</v>
      </c>
      <c r="M834" s="133" cm="1">
        <f t="array" ref="M834">_xlfn.SWITCH(L834,
"Employment", INDEX('Coop GFs_CFs'!C:D, MATCH(B834,'Coop GFs_CFs'!B:B,0),1),
"Population", INDEX('Coop GFs_CFs'!E:F, MATCH(B834,'Coop GFs_CFs'!B:B,0),1),
"Household", INDEX('Coop GFs_CFs'!G:H, MATCH(B834,'Coop GFs_CFs'!B:B,0),1),
"VMT", INDEX('Coop GFs_CFs'!I:J, MATCH(B834,'Coop GFs_CFs'!B:B,0),1),
"Lane Mile", INDEX('Coop GFs_CFs'!K:L, MATCH(B834,'Coop GFs_CFs'!B:B,0),1),
"Gas Sales", INDEX('Coop GFs_CFs'!M:N, MATCH(B834,'Coop GFs_CFs'!B:B,0),1),
"No Growth", INDEX('Coop GFs_CFs'!O:P, MATCH(B834,'Coop GFs_CFs'!B:B,0),1)
)</f>
        <v>1</v>
      </c>
      <c r="N834" s="133" cm="1">
        <f t="array" ref="N834">_xlfn.SWITCH(L834,
"Employment", INDEX('Coop GFs_CFs'!C:D, MATCH(B834,'Coop GFs_CFs'!B:B,0),2),
"Population", INDEX('Coop GFs_CFs'!E:F, MATCH(B834,'Coop GFs_CFs'!B:B,0),2),
"Household", INDEX('Coop GFs_CFs'!G:H, MATCH(B834,'Coop GFs_CFs'!B:B,0),2),
"VMT", INDEX('Coop GFs_CFs'!I:J, MATCH(B834,'Coop GFs_CFs'!B:B,0),2),
"Lane Mile", INDEX('Coop GFs_CFs'!K:L, MATCH(B834,'Coop GFs_CFs'!B:B,0),2),
"Gas Sales", INDEX('Coop GFs_CFs'!M:N, MATCH(B834,'Coop GFs_CFs'!B:B,0),2),
"No Growth", INDEX('Coop GFs_CFs'!O:P, MATCH(B834,'Coop GFs_CFs'!B:B,0),2)
)</f>
        <v>1</v>
      </c>
      <c r="O834" s="133"/>
      <c r="P834" s="86">
        <f t="shared" si="46"/>
        <v>3.4890503828904299E-3</v>
      </c>
      <c r="Q834" s="86">
        <f t="shared" si="47"/>
        <v>3.4890503828904299E-3</v>
      </c>
      <c r="R834" s="156" t="s">
        <v>445</v>
      </c>
      <c r="S834" s="85" t="s">
        <v>446</v>
      </c>
      <c r="T834" s="85" t="s">
        <v>436</v>
      </c>
      <c r="U834" s="85" t="s">
        <v>444</v>
      </c>
      <c r="V834" s="85" t="s">
        <v>447</v>
      </c>
      <c r="W834" s="85" t="s">
        <v>437</v>
      </c>
      <c r="X834" s="85" t="s">
        <v>330</v>
      </c>
      <c r="Z834" s="42" t="s">
        <v>1982</v>
      </c>
      <c r="AA834"/>
    </row>
    <row r="835" spans="1:27" s="39" customFormat="1" x14ac:dyDescent="0.35">
      <c r="A835" s="85" t="s">
        <v>9</v>
      </c>
      <c r="B835" s="87">
        <v>11001</v>
      </c>
      <c r="C835" s="87" t="s">
        <v>12</v>
      </c>
      <c r="D835" s="86">
        <v>17.88194</v>
      </c>
      <c r="E835" s="86">
        <f>SUMIFS('Ratios_MARAMA-VA'!T:T, 'Ratios_MARAMA-VA'!AA:AA, Z835)</f>
        <v>17.881939999979199</v>
      </c>
      <c r="F835" s="86">
        <f>SUMIFS('Ratios_MARAMA-VA'!J:J, 'Ratios_MARAMA-VA'!AA:AA, Z835)</f>
        <v>1.7962889645525299E-2</v>
      </c>
      <c r="G835" s="122">
        <f t="shared" si="50"/>
        <v>1.0045268939246075E-3</v>
      </c>
      <c r="H835" s="122">
        <v>17.88194</v>
      </c>
      <c r="I835" s="86">
        <v>1.7962889645546196E-2</v>
      </c>
      <c r="J835" s="122">
        <v>17.88194</v>
      </c>
      <c r="K835" s="86">
        <v>1.7962889645546196E-2</v>
      </c>
      <c r="L835" s="122" t="str" cm="1">
        <f t="array" ref="L835">_xlfn.SWITCH(A835,
    "District of Columbia", _xlfn.XLOOKUP(R835, '2015 O3 Growth Surrogates'!A:A, '2015 O3 Growth Surrogates'!H:H),
    "Maryland", _xlfn.XLOOKUP(R835, '2015 O3 Growth Surrogates'!A:A, '2015 O3 Growth Surrogates'!I:I),
    "Virginia", _xlfn.XLOOKUP(R835, '2015 O3 Growth Surrogates'!A:A, '2015 O3 Growth Surrogates'!J:J)
)</f>
        <v>No Growth</v>
      </c>
      <c r="M835" s="133" cm="1">
        <f t="array" ref="M835">_xlfn.SWITCH(L835,
"Employment", INDEX('Coop GFs_CFs'!C:D, MATCH(B835,'Coop GFs_CFs'!B:B,0),1),
"Population", INDEX('Coop GFs_CFs'!E:F, MATCH(B835,'Coop GFs_CFs'!B:B,0),1),
"Household", INDEX('Coop GFs_CFs'!G:H, MATCH(B835,'Coop GFs_CFs'!B:B,0),1),
"VMT", INDEX('Coop GFs_CFs'!I:J, MATCH(B835,'Coop GFs_CFs'!B:B,0),1),
"Lane Mile", INDEX('Coop GFs_CFs'!K:L, MATCH(B835,'Coop GFs_CFs'!B:B,0),1),
"Gas Sales", INDEX('Coop GFs_CFs'!M:N, MATCH(B835,'Coop GFs_CFs'!B:B,0),1),
"No Growth", INDEX('Coop GFs_CFs'!O:P, MATCH(B835,'Coop GFs_CFs'!B:B,0),1)
)</f>
        <v>1</v>
      </c>
      <c r="N835" s="133" cm="1">
        <f t="array" ref="N835">_xlfn.SWITCH(L835,
"Employment", INDEX('Coop GFs_CFs'!C:D, MATCH(B835,'Coop GFs_CFs'!B:B,0),2),
"Population", INDEX('Coop GFs_CFs'!E:F, MATCH(B835,'Coop GFs_CFs'!B:B,0),2),
"Household", INDEX('Coop GFs_CFs'!G:H, MATCH(B835,'Coop GFs_CFs'!B:B,0),2),
"VMT", INDEX('Coop GFs_CFs'!I:J, MATCH(B835,'Coop GFs_CFs'!B:B,0),2),
"Lane Mile", INDEX('Coop GFs_CFs'!K:L, MATCH(B835,'Coop GFs_CFs'!B:B,0),2),
"Gas Sales", INDEX('Coop GFs_CFs'!M:N, MATCH(B835,'Coop GFs_CFs'!B:B,0),2),
"No Growth", INDEX('Coop GFs_CFs'!O:P, MATCH(B835,'Coop GFs_CFs'!B:B,0),2)
)</f>
        <v>1</v>
      </c>
      <c r="O835" s="133"/>
      <c r="P835" s="86">
        <f t="shared" si="46"/>
        <v>1.7962889645525299E-2</v>
      </c>
      <c r="Q835" s="86">
        <f t="shared" si="47"/>
        <v>1.7962889645525299E-2</v>
      </c>
      <c r="R835" s="156" t="s">
        <v>445</v>
      </c>
      <c r="S835" s="85" t="s">
        <v>446</v>
      </c>
      <c r="T835" s="85" t="s">
        <v>436</v>
      </c>
      <c r="U835" s="85" t="s">
        <v>444</v>
      </c>
      <c r="V835" s="85" t="s">
        <v>447</v>
      </c>
      <c r="W835" s="85" t="s">
        <v>437</v>
      </c>
      <c r="X835" s="85" t="s">
        <v>330</v>
      </c>
      <c r="Z835" s="42" t="s">
        <v>1997</v>
      </c>
      <c r="AA835"/>
    </row>
    <row r="836" spans="1:27" s="39" customFormat="1" x14ac:dyDescent="0.35">
      <c r="A836" s="85" t="s">
        <v>497</v>
      </c>
      <c r="B836" s="87">
        <v>24009</v>
      </c>
      <c r="C836" s="87" t="s">
        <v>10</v>
      </c>
      <c r="D836" s="86">
        <v>0.34976575452818098</v>
      </c>
      <c r="E836" s="86">
        <f>SUMIFS('Ratios_MARAMA-VA'!T:T, 'Ratios_MARAMA-VA'!AA:AA, Z836)</f>
        <v>0.34976575452777597</v>
      </c>
      <c r="F836" s="86">
        <f>SUMIFS('Ratios_MARAMA-VA'!J:J, 'Ratios_MARAMA-VA'!AA:AA, Z836)</f>
        <v>3.5134910699698098E-4</v>
      </c>
      <c r="G836" s="122">
        <f t="shared" si="50"/>
        <v>1.0045268939246003E-3</v>
      </c>
      <c r="H836" s="122">
        <v>0.34976575452818098</v>
      </c>
      <c r="I836" s="86">
        <v>3.5134910699738782E-4</v>
      </c>
      <c r="J836" s="122">
        <v>0.34976575452818098</v>
      </c>
      <c r="K836" s="86">
        <v>3.5134910699738782E-4</v>
      </c>
      <c r="L836" s="122" t="str" cm="1">
        <f t="array" ref="L836">_xlfn.SWITCH(A836,
    "District of Columbia", _xlfn.XLOOKUP(R836, '2015 O3 Growth Surrogates'!A:A, '2015 O3 Growth Surrogates'!H:H),
    "Maryland", _xlfn.XLOOKUP(R836, '2015 O3 Growth Surrogates'!A:A, '2015 O3 Growth Surrogates'!I:I),
    "Virginia", _xlfn.XLOOKUP(R836, '2015 O3 Growth Surrogates'!A:A, '2015 O3 Growth Surrogates'!J:J)
)</f>
        <v>Household</v>
      </c>
      <c r="M836" s="133" cm="1">
        <f t="array" ref="M836">_xlfn.SWITCH(L836,
"Employment", INDEX('Coop GFs_CFs'!C:D, MATCH(B836,'Coop GFs_CFs'!B:B,0),1),
"Population", INDEX('Coop GFs_CFs'!E:F, MATCH(B836,'Coop GFs_CFs'!B:B,0),1),
"Household", INDEX('Coop GFs_CFs'!G:H, MATCH(B836,'Coop GFs_CFs'!B:B,0),1),
"VMT", INDEX('Coop GFs_CFs'!I:J, MATCH(B836,'Coop GFs_CFs'!B:B,0),1),
"Lane Mile", INDEX('Coop GFs_CFs'!K:L, MATCH(B836,'Coop GFs_CFs'!B:B,0),1),
"Gas Sales", INDEX('Coop GFs_CFs'!M:N, MATCH(B836,'Coop GFs_CFs'!B:B,0),1),
"No Growth", INDEX('Coop GFs_CFs'!O:P, MATCH(B836,'Coop GFs_CFs'!B:B,0),1)
)</f>
        <v>1.0717053327861332</v>
      </c>
      <c r="N836" s="133" cm="1">
        <f t="array" ref="N836">_xlfn.SWITCH(L836,
"Employment", INDEX('Coop GFs_CFs'!C:D, MATCH(B836,'Coop GFs_CFs'!B:B,0),2),
"Population", INDEX('Coop GFs_CFs'!E:F, MATCH(B836,'Coop GFs_CFs'!B:B,0),2),
"Household", INDEX('Coop GFs_CFs'!G:H, MATCH(B836,'Coop GFs_CFs'!B:B,0),2),
"VMT", INDEX('Coop GFs_CFs'!I:J, MATCH(B836,'Coop GFs_CFs'!B:B,0),2),
"Lane Mile", INDEX('Coop GFs_CFs'!K:L, MATCH(B836,'Coop GFs_CFs'!B:B,0),2),
"Gas Sales", INDEX('Coop GFs_CFs'!M:N, MATCH(B836,'Coop GFs_CFs'!B:B,0),2),
"No Growth", INDEX('Coop GFs_CFs'!O:P, MATCH(B836,'Coop GFs_CFs'!B:B,0),2)
)</f>
        <v>1.0941988750211236</v>
      </c>
      <c r="O836" s="133"/>
      <c r="P836" s="86">
        <f t="shared" si="46"/>
        <v>3.7654271163831024E-4</v>
      </c>
      <c r="Q836" s="86">
        <f t="shared" si="47"/>
        <v>3.8444579761577293E-4</v>
      </c>
      <c r="R836" s="156" t="s">
        <v>445</v>
      </c>
      <c r="S836" s="85" t="s">
        <v>446</v>
      </c>
      <c r="T836" s="85" t="s">
        <v>436</v>
      </c>
      <c r="U836" s="85" t="s">
        <v>444</v>
      </c>
      <c r="V836" s="85" t="s">
        <v>447</v>
      </c>
      <c r="W836" s="85" t="s">
        <v>437</v>
      </c>
      <c r="X836" s="85" t="s">
        <v>330</v>
      </c>
      <c r="Z836" s="42" t="s">
        <v>1983</v>
      </c>
      <c r="AA836"/>
    </row>
    <row r="837" spans="1:27" s="39" customFormat="1" x14ac:dyDescent="0.35">
      <c r="A837" s="85" t="s">
        <v>497</v>
      </c>
      <c r="B837" s="87">
        <v>24009</v>
      </c>
      <c r="C837" s="87" t="s">
        <v>12</v>
      </c>
      <c r="D837" s="86">
        <v>1.8007202546730099</v>
      </c>
      <c r="E837" s="86">
        <f>SUMIFS('Ratios_MARAMA-VA'!T:T, 'Ratios_MARAMA-VA'!AA:AA, Z837)</f>
        <v>1.80072025467091</v>
      </c>
      <c r="F837" s="86">
        <f>SUMIFS('Ratios_MARAMA-VA'!J:J, 'Ratios_MARAMA-VA'!AA:AA, Z837)</f>
        <v>1.80887192425169E-3</v>
      </c>
      <c r="G837" s="122">
        <f t="shared" si="50"/>
        <v>1.0045268939246033E-3</v>
      </c>
      <c r="H837" s="122">
        <v>1.8007202546730099</v>
      </c>
      <c r="I837" s="86">
        <v>1.8088719242537992E-3</v>
      </c>
      <c r="J837" s="122">
        <v>1.8007202546730099</v>
      </c>
      <c r="K837" s="86">
        <v>1.8088719242537992E-3</v>
      </c>
      <c r="L837" s="122" t="str" cm="1">
        <f t="array" ref="L837">_xlfn.SWITCH(A837,
    "District of Columbia", _xlfn.XLOOKUP(R837, '2015 O3 Growth Surrogates'!A:A, '2015 O3 Growth Surrogates'!H:H),
    "Maryland", _xlfn.XLOOKUP(R837, '2015 O3 Growth Surrogates'!A:A, '2015 O3 Growth Surrogates'!I:I),
    "Virginia", _xlfn.XLOOKUP(R837, '2015 O3 Growth Surrogates'!A:A, '2015 O3 Growth Surrogates'!J:J)
)</f>
        <v>Household</v>
      </c>
      <c r="M837" s="133" cm="1">
        <f t="array" ref="M837">_xlfn.SWITCH(L837,
"Employment", INDEX('Coop GFs_CFs'!C:D, MATCH(B837,'Coop GFs_CFs'!B:B,0),1),
"Population", INDEX('Coop GFs_CFs'!E:F, MATCH(B837,'Coop GFs_CFs'!B:B,0),1),
"Household", INDEX('Coop GFs_CFs'!G:H, MATCH(B837,'Coop GFs_CFs'!B:B,0),1),
"VMT", INDEX('Coop GFs_CFs'!I:J, MATCH(B837,'Coop GFs_CFs'!B:B,0),1),
"Lane Mile", INDEX('Coop GFs_CFs'!K:L, MATCH(B837,'Coop GFs_CFs'!B:B,0),1),
"Gas Sales", INDEX('Coop GFs_CFs'!M:N, MATCH(B837,'Coop GFs_CFs'!B:B,0),1),
"No Growth", INDEX('Coop GFs_CFs'!O:P, MATCH(B837,'Coop GFs_CFs'!B:B,0),1)
)</f>
        <v>1.0717053327861332</v>
      </c>
      <c r="N837" s="133" cm="1">
        <f t="array" ref="N837">_xlfn.SWITCH(L837,
"Employment", INDEX('Coop GFs_CFs'!C:D, MATCH(B837,'Coop GFs_CFs'!B:B,0),2),
"Population", INDEX('Coop GFs_CFs'!E:F, MATCH(B837,'Coop GFs_CFs'!B:B,0),2),
"Household", INDEX('Coop GFs_CFs'!G:H, MATCH(B837,'Coop GFs_CFs'!B:B,0),2),
"VMT", INDEX('Coop GFs_CFs'!I:J, MATCH(B837,'Coop GFs_CFs'!B:B,0),2),
"Lane Mile", INDEX('Coop GFs_CFs'!K:L, MATCH(B837,'Coop GFs_CFs'!B:B,0),2),
"Gas Sales", INDEX('Coop GFs_CFs'!M:N, MATCH(B837,'Coop GFs_CFs'!B:B,0),2),
"No Growth", INDEX('Coop GFs_CFs'!O:P, MATCH(B837,'Coop GFs_CFs'!B:B,0),2)
)</f>
        <v>1.0941988750211236</v>
      </c>
      <c r="O837" s="133"/>
      <c r="P837" s="86">
        <f t="shared" si="46"/>
        <v>1.9385776875476507E-3</v>
      </c>
      <c r="Q837" s="86">
        <f t="shared" si="47"/>
        <v>1.9792656245734941E-3</v>
      </c>
      <c r="R837" s="156" t="s">
        <v>445</v>
      </c>
      <c r="S837" s="85" t="s">
        <v>446</v>
      </c>
      <c r="T837" s="85" t="s">
        <v>436</v>
      </c>
      <c r="U837" s="85" t="s">
        <v>444</v>
      </c>
      <c r="V837" s="85" t="s">
        <v>447</v>
      </c>
      <c r="W837" s="85" t="s">
        <v>437</v>
      </c>
      <c r="X837" s="85" t="s">
        <v>330</v>
      </c>
      <c r="Z837" s="42" t="s">
        <v>1998</v>
      </c>
      <c r="AA837"/>
    </row>
    <row r="838" spans="1:27" s="39" customFormat="1" x14ac:dyDescent="0.35">
      <c r="A838" s="85" t="s">
        <v>497</v>
      </c>
      <c r="B838" s="87">
        <v>24017</v>
      </c>
      <c r="C838" s="87" t="s">
        <v>10</v>
      </c>
      <c r="D838" s="86">
        <v>0.61651075564813596</v>
      </c>
      <c r="E838" s="86">
        <f>SUMIFS('Ratios_MARAMA-VA'!T:T, 'Ratios_MARAMA-VA'!AA:AA, Z838)</f>
        <v>0.61651075564742097</v>
      </c>
      <c r="F838" s="86">
        <f>SUMIFS('Ratios_MARAMA-VA'!J:J, 'Ratios_MARAMA-VA'!AA:AA, Z838)</f>
        <v>6.1930163444161399E-4</v>
      </c>
      <c r="G838" s="122">
        <f t="shared" si="50"/>
        <v>1.0045268939246036E-3</v>
      </c>
      <c r="H838" s="122">
        <v>0.61651075564813596</v>
      </c>
      <c r="I838" s="86">
        <v>6.1930163444233227E-4</v>
      </c>
      <c r="J838" s="122">
        <v>0.61651075564813596</v>
      </c>
      <c r="K838" s="86">
        <v>6.1930163444233227E-4</v>
      </c>
      <c r="L838" s="122" t="str" cm="1">
        <f t="array" ref="L838">_xlfn.SWITCH(A838,
    "District of Columbia", _xlfn.XLOOKUP(R838, '2015 O3 Growth Surrogates'!A:A, '2015 O3 Growth Surrogates'!H:H),
    "Maryland", _xlfn.XLOOKUP(R838, '2015 O3 Growth Surrogates'!A:A, '2015 O3 Growth Surrogates'!I:I),
    "Virginia", _xlfn.XLOOKUP(R838, '2015 O3 Growth Surrogates'!A:A, '2015 O3 Growth Surrogates'!J:J)
)</f>
        <v>Household</v>
      </c>
      <c r="M838" s="133" cm="1">
        <f t="array" ref="M838">_xlfn.SWITCH(L838,
"Employment", INDEX('Coop GFs_CFs'!C:D, MATCH(B838,'Coop GFs_CFs'!B:B,0),1),
"Population", INDEX('Coop GFs_CFs'!E:F, MATCH(B838,'Coop GFs_CFs'!B:B,0),1),
"Household", INDEX('Coop GFs_CFs'!G:H, MATCH(B838,'Coop GFs_CFs'!B:B,0),1),
"VMT", INDEX('Coop GFs_CFs'!I:J, MATCH(B838,'Coop GFs_CFs'!B:B,0),1),
"Lane Mile", INDEX('Coop GFs_CFs'!K:L, MATCH(B838,'Coop GFs_CFs'!B:B,0),1),
"Gas Sales", INDEX('Coop GFs_CFs'!M:N, MATCH(B838,'Coop GFs_CFs'!B:B,0),1),
"No Growth", INDEX('Coop GFs_CFs'!O:P, MATCH(B838,'Coop GFs_CFs'!B:B,0),1)
)</f>
        <v>1.1901345613926138</v>
      </c>
      <c r="N838" s="133" cm="1">
        <f t="array" ref="N838">_xlfn.SWITCH(L838,
"Employment", INDEX('Coop GFs_CFs'!C:D, MATCH(B838,'Coop GFs_CFs'!B:B,0),2),
"Population", INDEX('Coop GFs_CFs'!E:F, MATCH(B838,'Coop GFs_CFs'!B:B,0),2),
"Household", INDEX('Coop GFs_CFs'!G:H, MATCH(B838,'Coop GFs_CFs'!B:B,0),2),
"VMT", INDEX('Coop GFs_CFs'!I:J, MATCH(B838,'Coop GFs_CFs'!B:B,0),2),
"Lane Mile", INDEX('Coop GFs_CFs'!K:L, MATCH(B838,'Coop GFs_CFs'!B:B,0),2),
"Gas Sales", INDEX('Coop GFs_CFs'!M:N, MATCH(B838,'Coop GFs_CFs'!B:B,0),2),
"No Growth", INDEX('Coop GFs_CFs'!O:P, MATCH(B838,'Coop GFs_CFs'!B:B,0),2)
)</f>
        <v>1.2607033014443205</v>
      </c>
      <c r="O838" s="133"/>
      <c r="P838" s="86">
        <f t="shared" si="46"/>
        <v>7.3705227907589909E-4</v>
      </c>
      <c r="Q838" s="86">
        <f t="shared" si="47"/>
        <v>7.8075561513040652E-4</v>
      </c>
      <c r="R838" s="156" t="s">
        <v>445</v>
      </c>
      <c r="S838" s="85" t="s">
        <v>446</v>
      </c>
      <c r="T838" s="85" t="s">
        <v>436</v>
      </c>
      <c r="U838" s="85" t="s">
        <v>444</v>
      </c>
      <c r="V838" s="85" t="s">
        <v>447</v>
      </c>
      <c r="W838" s="85" t="s">
        <v>437</v>
      </c>
      <c r="X838" s="85" t="s">
        <v>330</v>
      </c>
      <c r="Z838" s="42" t="s">
        <v>1984</v>
      </c>
      <c r="AA838"/>
    </row>
    <row r="839" spans="1:27" s="39" customFormat="1" x14ac:dyDescent="0.35">
      <c r="A839" s="85" t="s">
        <v>497</v>
      </c>
      <c r="B839" s="87">
        <v>24017</v>
      </c>
      <c r="C839" s="87" t="s">
        <v>12</v>
      </c>
      <c r="D839" s="86">
        <v>3.1740198441553198</v>
      </c>
      <c r="E839" s="86">
        <f>SUMIFS('Ratios_MARAMA-VA'!T:T, 'Ratios_MARAMA-VA'!AA:AA, Z839)</f>
        <v>3.1740198441516498</v>
      </c>
      <c r="F839" s="86">
        <f>SUMIFS('Ratios_MARAMA-VA'!J:J, 'Ratios_MARAMA-VA'!AA:AA, Z839)</f>
        <v>3.1883882953007E-3</v>
      </c>
      <c r="G839" s="122">
        <f t="shared" si="50"/>
        <v>1.0045268939246001E-3</v>
      </c>
      <c r="H839" s="122">
        <v>3.1740198441553198</v>
      </c>
      <c r="I839" s="86">
        <v>3.1883882953043867E-3</v>
      </c>
      <c r="J839" s="122">
        <v>3.1740198441553198</v>
      </c>
      <c r="K839" s="86">
        <v>3.1883882953043867E-3</v>
      </c>
      <c r="L839" s="122" t="str" cm="1">
        <f t="array" ref="L839">_xlfn.SWITCH(A839,
    "District of Columbia", _xlfn.XLOOKUP(R839, '2015 O3 Growth Surrogates'!A:A, '2015 O3 Growth Surrogates'!H:H),
    "Maryland", _xlfn.XLOOKUP(R839, '2015 O3 Growth Surrogates'!A:A, '2015 O3 Growth Surrogates'!I:I),
    "Virginia", _xlfn.XLOOKUP(R839, '2015 O3 Growth Surrogates'!A:A, '2015 O3 Growth Surrogates'!J:J)
)</f>
        <v>Household</v>
      </c>
      <c r="M839" s="133" cm="1">
        <f t="array" ref="M839">_xlfn.SWITCH(L839,
"Employment", INDEX('Coop GFs_CFs'!C:D, MATCH(B839,'Coop GFs_CFs'!B:B,0),1),
"Population", INDEX('Coop GFs_CFs'!E:F, MATCH(B839,'Coop GFs_CFs'!B:B,0),1),
"Household", INDEX('Coop GFs_CFs'!G:H, MATCH(B839,'Coop GFs_CFs'!B:B,0),1),
"VMT", INDEX('Coop GFs_CFs'!I:J, MATCH(B839,'Coop GFs_CFs'!B:B,0),1),
"Lane Mile", INDEX('Coop GFs_CFs'!K:L, MATCH(B839,'Coop GFs_CFs'!B:B,0),1),
"Gas Sales", INDEX('Coop GFs_CFs'!M:N, MATCH(B839,'Coop GFs_CFs'!B:B,0),1),
"No Growth", INDEX('Coop GFs_CFs'!O:P, MATCH(B839,'Coop GFs_CFs'!B:B,0),1)
)</f>
        <v>1.1901345613926138</v>
      </c>
      <c r="N839" s="133" cm="1">
        <f t="array" ref="N839">_xlfn.SWITCH(L839,
"Employment", INDEX('Coop GFs_CFs'!C:D, MATCH(B839,'Coop GFs_CFs'!B:B,0),2),
"Population", INDEX('Coop GFs_CFs'!E:F, MATCH(B839,'Coop GFs_CFs'!B:B,0),2),
"Household", INDEX('Coop GFs_CFs'!G:H, MATCH(B839,'Coop GFs_CFs'!B:B,0),2),
"VMT", INDEX('Coop GFs_CFs'!I:J, MATCH(B839,'Coop GFs_CFs'!B:B,0),2),
"Lane Mile", INDEX('Coop GFs_CFs'!K:L, MATCH(B839,'Coop GFs_CFs'!B:B,0),2),
"Gas Sales", INDEX('Coop GFs_CFs'!M:N, MATCH(B839,'Coop GFs_CFs'!B:B,0),2),
"No Growth", INDEX('Coop GFs_CFs'!O:P, MATCH(B839,'Coop GFs_CFs'!B:B,0),2)
)</f>
        <v>1.2607033014443205</v>
      </c>
      <c r="O839" s="133"/>
      <c r="P839" s="86">
        <f t="shared" ref="P839:P902" si="51">F839*M839</f>
        <v>3.794611105377042E-3</v>
      </c>
      <c r="Q839" s="86">
        <f t="shared" ref="Q839:Q902" si="52">F839*N839</f>
        <v>4.0196116501720214E-3</v>
      </c>
      <c r="R839" s="156" t="s">
        <v>445</v>
      </c>
      <c r="S839" s="85" t="s">
        <v>446</v>
      </c>
      <c r="T839" s="85" t="s">
        <v>436</v>
      </c>
      <c r="U839" s="85" t="s">
        <v>444</v>
      </c>
      <c r="V839" s="85" t="s">
        <v>447</v>
      </c>
      <c r="W839" s="85" t="s">
        <v>437</v>
      </c>
      <c r="X839" s="85" t="s">
        <v>330</v>
      </c>
      <c r="Z839" s="42" t="s">
        <v>1999</v>
      </c>
      <c r="AA839"/>
    </row>
    <row r="840" spans="1:27" s="39" customFormat="1" x14ac:dyDescent="0.35">
      <c r="A840" s="85" t="s">
        <v>497</v>
      </c>
      <c r="B840" s="87">
        <v>24021</v>
      </c>
      <c r="C840" s="87" t="s">
        <v>10</v>
      </c>
      <c r="D840" s="86">
        <v>1.01303979314465</v>
      </c>
      <c r="E840" s="86">
        <f>SUMIFS('Ratios_MARAMA-VA'!T:T, 'Ratios_MARAMA-VA'!AA:AA, Z840)</f>
        <v>1.01303979314347</v>
      </c>
      <c r="F840" s="86">
        <f>SUMIFS('Ratios_MARAMA-VA'!J:J, 'Ratios_MARAMA-VA'!AA:AA, Z840)</f>
        <v>1.01762571682843E-3</v>
      </c>
      <c r="G840" s="122">
        <f t="shared" si="50"/>
        <v>1.0045268939246007E-3</v>
      </c>
      <c r="H840" s="122">
        <v>1.01303979314465</v>
      </c>
      <c r="I840" s="86">
        <v>1.0176257168296153E-3</v>
      </c>
      <c r="J840" s="122">
        <v>1.01303979314465</v>
      </c>
      <c r="K840" s="86">
        <v>1.0176257168296153E-3</v>
      </c>
      <c r="L840" s="122" t="str" cm="1">
        <f t="array" ref="L840">_xlfn.SWITCH(A840,
    "District of Columbia", _xlfn.XLOOKUP(R840, '2015 O3 Growth Surrogates'!A:A, '2015 O3 Growth Surrogates'!H:H),
    "Maryland", _xlfn.XLOOKUP(R840, '2015 O3 Growth Surrogates'!A:A, '2015 O3 Growth Surrogates'!I:I),
    "Virginia", _xlfn.XLOOKUP(R840, '2015 O3 Growth Surrogates'!A:A, '2015 O3 Growth Surrogates'!J:J)
)</f>
        <v>Household</v>
      </c>
      <c r="M840" s="133" cm="1">
        <f t="array" ref="M840">_xlfn.SWITCH(L840,
"Employment", INDEX('Coop GFs_CFs'!C:D, MATCH(B840,'Coop GFs_CFs'!B:B,0),1),
"Population", INDEX('Coop GFs_CFs'!E:F, MATCH(B840,'Coop GFs_CFs'!B:B,0),1),
"Household", INDEX('Coop GFs_CFs'!G:H, MATCH(B840,'Coop GFs_CFs'!B:B,0),1),
"VMT", INDEX('Coop GFs_CFs'!I:J, MATCH(B840,'Coop GFs_CFs'!B:B,0),1),
"Lane Mile", INDEX('Coop GFs_CFs'!K:L, MATCH(B840,'Coop GFs_CFs'!B:B,0),1),
"Gas Sales", INDEX('Coop GFs_CFs'!M:N, MATCH(B840,'Coop GFs_CFs'!B:B,0),1),
"No Growth", INDEX('Coop GFs_CFs'!O:P, MATCH(B840,'Coop GFs_CFs'!B:B,0),1)
)</f>
        <v>1.1641130653464411</v>
      </c>
      <c r="N840" s="133" cm="1">
        <f t="array" ref="N840">_xlfn.SWITCH(L840,
"Employment", INDEX('Coop GFs_CFs'!C:D, MATCH(B840,'Coop GFs_CFs'!B:B,0),2),
"Population", INDEX('Coop GFs_CFs'!E:F, MATCH(B840,'Coop GFs_CFs'!B:B,0),2),
"Household", INDEX('Coop GFs_CFs'!G:H, MATCH(B840,'Coop GFs_CFs'!B:B,0),2),
"VMT", INDEX('Coop GFs_CFs'!I:J, MATCH(B840,'Coop GFs_CFs'!B:B,0),2),
"Lane Mile", INDEX('Coop GFs_CFs'!K:L, MATCH(B840,'Coop GFs_CFs'!B:B,0),2),
"Gas Sales", INDEX('Coop GFs_CFs'!M:N, MATCH(B840,'Coop GFs_CFs'!B:B,0),2),
"No Growth", INDEX('Coop GFs_CFs'!O:P, MATCH(B840,'Coop GFs_CFs'!B:B,0),2)
)</f>
        <v>1.2555086048546673</v>
      </c>
      <c r="O840" s="133"/>
      <c r="P840" s="86">
        <f t="shared" si="51"/>
        <v>1.1846313925925132E-3</v>
      </c>
      <c r="Q840" s="86">
        <f t="shared" si="52"/>
        <v>1.277637843999493E-3</v>
      </c>
      <c r="R840" s="156" t="s">
        <v>445</v>
      </c>
      <c r="S840" s="85" t="s">
        <v>446</v>
      </c>
      <c r="T840" s="85" t="s">
        <v>436</v>
      </c>
      <c r="U840" s="85" t="s">
        <v>444</v>
      </c>
      <c r="V840" s="85" t="s">
        <v>447</v>
      </c>
      <c r="W840" s="85" t="s">
        <v>437</v>
      </c>
      <c r="X840" s="85" t="s">
        <v>330</v>
      </c>
      <c r="Z840" s="42" t="s">
        <v>1985</v>
      </c>
      <c r="AA840"/>
    </row>
    <row r="841" spans="1:27" s="39" customFormat="1" x14ac:dyDescent="0.35">
      <c r="A841" s="85" t="s">
        <v>497</v>
      </c>
      <c r="B841" s="87">
        <v>24021</v>
      </c>
      <c r="C841" s="87" t="s">
        <v>12</v>
      </c>
      <c r="D841" s="86">
        <v>5.2154958875270001</v>
      </c>
      <c r="E841" s="86">
        <f>SUMIFS('Ratios_MARAMA-VA'!T:T, 'Ratios_MARAMA-VA'!AA:AA, Z841)</f>
        <v>5.2154958875209401</v>
      </c>
      <c r="F841" s="86">
        <f>SUMIFS('Ratios_MARAMA-VA'!J:J, 'Ratios_MARAMA-VA'!AA:AA, Z841)</f>
        <v>5.2391058841679801E-3</v>
      </c>
      <c r="G841" s="122">
        <f t="shared" si="50"/>
        <v>1.0045268939246088E-3</v>
      </c>
      <c r="H841" s="122">
        <v>5.2154958875270001</v>
      </c>
      <c r="I841" s="86">
        <v>5.2391058841740681E-3</v>
      </c>
      <c r="J841" s="122">
        <v>5.2154958875270001</v>
      </c>
      <c r="K841" s="86">
        <v>5.2391058841740681E-3</v>
      </c>
      <c r="L841" s="122" t="str" cm="1">
        <f t="array" ref="L841">_xlfn.SWITCH(A841,
    "District of Columbia", _xlfn.XLOOKUP(R841, '2015 O3 Growth Surrogates'!A:A, '2015 O3 Growth Surrogates'!H:H),
    "Maryland", _xlfn.XLOOKUP(R841, '2015 O3 Growth Surrogates'!A:A, '2015 O3 Growth Surrogates'!I:I),
    "Virginia", _xlfn.XLOOKUP(R841, '2015 O3 Growth Surrogates'!A:A, '2015 O3 Growth Surrogates'!J:J)
)</f>
        <v>Household</v>
      </c>
      <c r="M841" s="133" cm="1">
        <f t="array" ref="M841">_xlfn.SWITCH(L841,
"Employment", INDEX('Coop GFs_CFs'!C:D, MATCH(B841,'Coop GFs_CFs'!B:B,0),1),
"Population", INDEX('Coop GFs_CFs'!E:F, MATCH(B841,'Coop GFs_CFs'!B:B,0),1),
"Household", INDEX('Coop GFs_CFs'!G:H, MATCH(B841,'Coop GFs_CFs'!B:B,0),1),
"VMT", INDEX('Coop GFs_CFs'!I:J, MATCH(B841,'Coop GFs_CFs'!B:B,0),1),
"Lane Mile", INDEX('Coop GFs_CFs'!K:L, MATCH(B841,'Coop GFs_CFs'!B:B,0),1),
"Gas Sales", INDEX('Coop GFs_CFs'!M:N, MATCH(B841,'Coop GFs_CFs'!B:B,0),1),
"No Growth", INDEX('Coop GFs_CFs'!O:P, MATCH(B841,'Coop GFs_CFs'!B:B,0),1)
)</f>
        <v>1.1641130653464411</v>
      </c>
      <c r="N841" s="133" cm="1">
        <f t="array" ref="N841">_xlfn.SWITCH(L841,
"Employment", INDEX('Coop GFs_CFs'!C:D, MATCH(B841,'Coop GFs_CFs'!B:B,0),2),
"Population", INDEX('Coop GFs_CFs'!E:F, MATCH(B841,'Coop GFs_CFs'!B:B,0),2),
"Household", INDEX('Coop GFs_CFs'!G:H, MATCH(B841,'Coop GFs_CFs'!B:B,0),2),
"VMT", INDEX('Coop GFs_CFs'!I:J, MATCH(B841,'Coop GFs_CFs'!B:B,0),2),
"Lane Mile", INDEX('Coop GFs_CFs'!K:L, MATCH(B841,'Coop GFs_CFs'!B:B,0),2),
"Gas Sales", INDEX('Coop GFs_CFs'!M:N, MATCH(B841,'Coop GFs_CFs'!B:B,0),2),
"No Growth", INDEX('Coop GFs_CFs'!O:P, MATCH(B841,'Coop GFs_CFs'!B:B,0),2)
)</f>
        <v>1.2555086048546673</v>
      </c>
      <c r="O841" s="133"/>
      <c r="P841" s="86">
        <f t="shared" si="51"/>
        <v>6.0989116104933636E-3</v>
      </c>
      <c r="Q841" s="86">
        <f t="shared" si="52"/>
        <v>6.5777425193176186E-3</v>
      </c>
      <c r="R841" s="156" t="s">
        <v>445</v>
      </c>
      <c r="S841" s="85" t="s">
        <v>446</v>
      </c>
      <c r="T841" s="85" t="s">
        <v>436</v>
      </c>
      <c r="U841" s="85" t="s">
        <v>444</v>
      </c>
      <c r="V841" s="85" t="s">
        <v>447</v>
      </c>
      <c r="W841" s="85" t="s">
        <v>437</v>
      </c>
      <c r="X841" s="85" t="s">
        <v>330</v>
      </c>
      <c r="Z841" s="42" t="s">
        <v>2000</v>
      </c>
      <c r="AA841"/>
    </row>
    <row r="842" spans="1:27" s="39" customFormat="1" x14ac:dyDescent="0.35">
      <c r="A842" s="85" t="s">
        <v>497</v>
      </c>
      <c r="B842" s="87">
        <v>24031</v>
      </c>
      <c r="C842" s="87" t="s">
        <v>10</v>
      </c>
      <c r="D842" s="86">
        <v>2.70351299726034</v>
      </c>
      <c r="E842" s="86">
        <f>SUMIFS('Ratios_MARAMA-VA'!T:T, 'Ratios_MARAMA-VA'!AA:AA, Z842)</f>
        <v>2.7035129972571799</v>
      </c>
      <c r="F842" s="86">
        <f>SUMIFS('Ratios_MARAMA-VA'!J:J, 'Ratios_MARAMA-VA'!AA:AA, Z842)</f>
        <v>2.71575151381957E-3</v>
      </c>
      <c r="G842" s="122">
        <f t="shared" si="50"/>
        <v>1.0045268939246109E-3</v>
      </c>
      <c r="H842" s="122">
        <v>2.70351299726034</v>
      </c>
      <c r="I842" s="86">
        <v>2.7157515138227445E-3</v>
      </c>
      <c r="J842" s="122">
        <v>2.70351299726034</v>
      </c>
      <c r="K842" s="86">
        <v>2.7157515138227445E-3</v>
      </c>
      <c r="L842" s="122" t="str" cm="1">
        <f t="array" ref="L842">_xlfn.SWITCH(A842,
    "District of Columbia", _xlfn.XLOOKUP(R842, '2015 O3 Growth Surrogates'!A:A, '2015 O3 Growth Surrogates'!H:H),
    "Maryland", _xlfn.XLOOKUP(R842, '2015 O3 Growth Surrogates'!A:A, '2015 O3 Growth Surrogates'!I:I),
    "Virginia", _xlfn.XLOOKUP(R842, '2015 O3 Growth Surrogates'!A:A, '2015 O3 Growth Surrogates'!J:J)
)</f>
        <v>Household</v>
      </c>
      <c r="M842" s="133" cm="1">
        <f t="array" ref="M842">_xlfn.SWITCH(L842,
"Employment", INDEX('Coop GFs_CFs'!C:D, MATCH(B842,'Coop GFs_CFs'!B:B,0),1),
"Population", INDEX('Coop GFs_CFs'!E:F, MATCH(B842,'Coop GFs_CFs'!B:B,0),1),
"Household", INDEX('Coop GFs_CFs'!G:H, MATCH(B842,'Coop GFs_CFs'!B:B,0),1),
"VMT", INDEX('Coop GFs_CFs'!I:J, MATCH(B842,'Coop GFs_CFs'!B:B,0),1),
"Lane Mile", INDEX('Coop GFs_CFs'!K:L, MATCH(B842,'Coop GFs_CFs'!B:B,0),1),
"Gas Sales", INDEX('Coop GFs_CFs'!M:N, MATCH(B842,'Coop GFs_CFs'!B:B,0),1),
"No Growth", INDEX('Coop GFs_CFs'!O:P, MATCH(B842,'Coop GFs_CFs'!B:B,0),1)
)</f>
        <v>1.0822577125548798</v>
      </c>
      <c r="N842" s="133" cm="1">
        <f t="array" ref="N842">_xlfn.SWITCH(L842,
"Employment", INDEX('Coop GFs_CFs'!C:D, MATCH(B842,'Coop GFs_CFs'!B:B,0),2),
"Population", INDEX('Coop GFs_CFs'!E:F, MATCH(B842,'Coop GFs_CFs'!B:B,0),2),
"Household", INDEX('Coop GFs_CFs'!G:H, MATCH(B842,'Coop GFs_CFs'!B:B,0),2),
"VMT", INDEX('Coop GFs_CFs'!I:J, MATCH(B842,'Coop GFs_CFs'!B:B,0),2),
"Lane Mile", INDEX('Coop GFs_CFs'!K:L, MATCH(B842,'Coop GFs_CFs'!B:B,0),2),
"Gas Sales", INDEX('Coop GFs_CFs'!M:N, MATCH(B842,'Coop GFs_CFs'!B:B,0),2),
"No Growth", INDEX('Coop GFs_CFs'!O:P, MATCH(B842,'Coop GFs_CFs'!B:B,0),2)
)</f>
        <v>1.1254828731122657</v>
      </c>
      <c r="O842" s="133"/>
      <c r="P842" s="86">
        <f t="shared" si="51"/>
        <v>2.9391430212138197E-3</v>
      </c>
      <c r="Q842" s="86">
        <f t="shared" si="52"/>
        <v>3.0565318164326345E-3</v>
      </c>
      <c r="R842" s="156" t="s">
        <v>445</v>
      </c>
      <c r="S842" s="85" t="s">
        <v>446</v>
      </c>
      <c r="T842" s="85" t="s">
        <v>436</v>
      </c>
      <c r="U842" s="85" t="s">
        <v>444</v>
      </c>
      <c r="V842" s="85" t="s">
        <v>447</v>
      </c>
      <c r="W842" s="85" t="s">
        <v>437</v>
      </c>
      <c r="X842" s="85" t="s">
        <v>330</v>
      </c>
      <c r="Z842" s="42" t="s">
        <v>1986</v>
      </c>
      <c r="AA842"/>
    </row>
    <row r="843" spans="1:27" s="39" customFormat="1" x14ac:dyDescent="0.35">
      <c r="A843" s="85" t="s">
        <v>497</v>
      </c>
      <c r="B843" s="87">
        <v>24031</v>
      </c>
      <c r="C843" s="87" t="s">
        <v>12</v>
      </c>
      <c r="D843" s="86">
        <v>13.9186611519251</v>
      </c>
      <c r="E843" s="86">
        <f>SUMIFS('Ratios_MARAMA-VA'!T:T, 'Ratios_MARAMA-VA'!AA:AA, Z843)</f>
        <v>13.9186611519089</v>
      </c>
      <c r="F843" s="86">
        <f>SUMIFS('Ratios_MARAMA-VA'!J:J, 'Ratios_MARAMA-VA'!AA:AA, Z843)</f>
        <v>1.39816694545161E-2</v>
      </c>
      <c r="G843" s="122">
        <f t="shared" si="50"/>
        <v>1.0045268939246042E-3</v>
      </c>
      <c r="H843" s="122">
        <v>13.9186611519251</v>
      </c>
      <c r="I843" s="86">
        <v>1.3981669454532374E-2</v>
      </c>
      <c r="J843" s="122">
        <v>13.9186611519251</v>
      </c>
      <c r="K843" s="86">
        <v>1.3981669454532374E-2</v>
      </c>
      <c r="L843" s="122" t="str" cm="1">
        <f t="array" ref="L843">_xlfn.SWITCH(A843,
    "District of Columbia", _xlfn.XLOOKUP(R843, '2015 O3 Growth Surrogates'!A:A, '2015 O3 Growth Surrogates'!H:H),
    "Maryland", _xlfn.XLOOKUP(R843, '2015 O3 Growth Surrogates'!A:A, '2015 O3 Growth Surrogates'!I:I),
    "Virginia", _xlfn.XLOOKUP(R843, '2015 O3 Growth Surrogates'!A:A, '2015 O3 Growth Surrogates'!J:J)
)</f>
        <v>Household</v>
      </c>
      <c r="M843" s="133" cm="1">
        <f t="array" ref="M843">_xlfn.SWITCH(L843,
"Employment", INDEX('Coop GFs_CFs'!C:D, MATCH(B843,'Coop GFs_CFs'!B:B,0),1),
"Population", INDEX('Coop GFs_CFs'!E:F, MATCH(B843,'Coop GFs_CFs'!B:B,0),1),
"Household", INDEX('Coop GFs_CFs'!G:H, MATCH(B843,'Coop GFs_CFs'!B:B,0),1),
"VMT", INDEX('Coop GFs_CFs'!I:J, MATCH(B843,'Coop GFs_CFs'!B:B,0),1),
"Lane Mile", INDEX('Coop GFs_CFs'!K:L, MATCH(B843,'Coop GFs_CFs'!B:B,0),1),
"Gas Sales", INDEX('Coop GFs_CFs'!M:N, MATCH(B843,'Coop GFs_CFs'!B:B,0),1),
"No Growth", INDEX('Coop GFs_CFs'!O:P, MATCH(B843,'Coop GFs_CFs'!B:B,0),1)
)</f>
        <v>1.0822577125548798</v>
      </c>
      <c r="N843" s="133" cm="1">
        <f t="array" ref="N843">_xlfn.SWITCH(L843,
"Employment", INDEX('Coop GFs_CFs'!C:D, MATCH(B843,'Coop GFs_CFs'!B:B,0),2),
"Population", INDEX('Coop GFs_CFs'!E:F, MATCH(B843,'Coop GFs_CFs'!B:B,0),2),
"Household", INDEX('Coop GFs_CFs'!G:H, MATCH(B843,'Coop GFs_CFs'!B:B,0),2),
"VMT", INDEX('Coop GFs_CFs'!I:J, MATCH(B843,'Coop GFs_CFs'!B:B,0),2),
"Lane Mile", INDEX('Coop GFs_CFs'!K:L, MATCH(B843,'Coop GFs_CFs'!B:B,0),2),
"Gas Sales", INDEX('Coop GFs_CFs'!M:N, MATCH(B843,'Coop GFs_CFs'!B:B,0),2),
"No Growth", INDEX('Coop GFs_CFs'!O:P, MATCH(B843,'Coop GFs_CFs'!B:B,0),2)
)</f>
        <v>1.1254828731122657</v>
      </c>
      <c r="O843" s="133"/>
      <c r="P843" s="86">
        <f t="shared" si="51"/>
        <v>1.5131769601543029E-2</v>
      </c>
      <c r="Q843" s="86">
        <f t="shared" si="52"/>
        <v>1.5736129508574784E-2</v>
      </c>
      <c r="R843" s="156" t="s">
        <v>445</v>
      </c>
      <c r="S843" s="85" t="s">
        <v>446</v>
      </c>
      <c r="T843" s="85" t="s">
        <v>436</v>
      </c>
      <c r="U843" s="85" t="s">
        <v>444</v>
      </c>
      <c r="V843" s="85" t="s">
        <v>447</v>
      </c>
      <c r="W843" s="85" t="s">
        <v>437</v>
      </c>
      <c r="X843" s="85" t="s">
        <v>330</v>
      </c>
      <c r="Z843" s="42" t="s">
        <v>2001</v>
      </c>
      <c r="AA843"/>
    </row>
    <row r="844" spans="1:27" s="39" customFormat="1" x14ac:dyDescent="0.35">
      <c r="A844" s="85" t="s">
        <v>497</v>
      </c>
      <c r="B844" s="87">
        <v>24033</v>
      </c>
      <c r="C844" s="87" t="s">
        <v>10</v>
      </c>
      <c r="D844" s="86">
        <v>3.3908097356834799</v>
      </c>
      <c r="E844" s="86">
        <f>SUMIFS('Ratios_MARAMA-VA'!T:T, 'Ratios_MARAMA-VA'!AA:AA, Z844)</f>
        <v>3.3908097356795399</v>
      </c>
      <c r="F844" s="86">
        <f>SUMIFS('Ratios_MARAMA-VA'!J:J, 'Ratios_MARAMA-VA'!AA:AA, Z844)</f>
        <v>3.4061595716714799E-3</v>
      </c>
      <c r="G844" s="122">
        <f t="shared" si="50"/>
        <v>1.0045268939246053E-3</v>
      </c>
      <c r="H844" s="122">
        <v>3.3908097356834799</v>
      </c>
      <c r="I844" s="86">
        <v>3.4061595716754381E-3</v>
      </c>
      <c r="J844" s="122">
        <v>3.3908097356834799</v>
      </c>
      <c r="K844" s="86">
        <v>3.4061595716754381E-3</v>
      </c>
      <c r="L844" s="122" t="str" cm="1">
        <f t="array" ref="L844">_xlfn.SWITCH(A844,
    "District of Columbia", _xlfn.XLOOKUP(R844, '2015 O3 Growth Surrogates'!A:A, '2015 O3 Growth Surrogates'!H:H),
    "Maryland", _xlfn.XLOOKUP(R844, '2015 O3 Growth Surrogates'!A:A, '2015 O3 Growth Surrogates'!I:I),
    "Virginia", _xlfn.XLOOKUP(R844, '2015 O3 Growth Surrogates'!A:A, '2015 O3 Growth Surrogates'!J:J)
)</f>
        <v>Household</v>
      </c>
      <c r="M844" s="133" cm="1">
        <f t="array" ref="M844">_xlfn.SWITCH(L844,
"Employment", INDEX('Coop GFs_CFs'!C:D, MATCH(B844,'Coop GFs_CFs'!B:B,0),1),
"Population", INDEX('Coop GFs_CFs'!E:F, MATCH(B844,'Coop GFs_CFs'!B:B,0),1),
"Household", INDEX('Coop GFs_CFs'!G:H, MATCH(B844,'Coop GFs_CFs'!B:B,0),1),
"VMT", INDEX('Coop GFs_CFs'!I:J, MATCH(B844,'Coop GFs_CFs'!B:B,0),1),
"Lane Mile", INDEX('Coop GFs_CFs'!K:L, MATCH(B844,'Coop GFs_CFs'!B:B,0),1),
"Gas Sales", INDEX('Coop GFs_CFs'!M:N, MATCH(B844,'Coop GFs_CFs'!B:B,0),1),
"No Growth", INDEX('Coop GFs_CFs'!O:P, MATCH(B844,'Coop GFs_CFs'!B:B,0),1)
)</f>
        <v>1.0807753566942964</v>
      </c>
      <c r="N844" s="133" cm="1">
        <f t="array" ref="N844">_xlfn.SWITCH(L844,
"Employment", INDEX('Coop GFs_CFs'!C:D, MATCH(B844,'Coop GFs_CFs'!B:B,0),2),
"Population", INDEX('Coop GFs_CFs'!E:F, MATCH(B844,'Coop GFs_CFs'!B:B,0),2),
"Household", INDEX('Coop GFs_CFs'!G:H, MATCH(B844,'Coop GFs_CFs'!B:B,0),2),
"VMT", INDEX('Coop GFs_CFs'!I:J, MATCH(B844,'Coop GFs_CFs'!B:B,0),2),
"Lane Mile", INDEX('Coop GFs_CFs'!K:L, MATCH(B844,'Coop GFs_CFs'!B:B,0),2),
"Gas Sales", INDEX('Coop GFs_CFs'!M:N, MATCH(B844,'Coop GFs_CFs'!B:B,0),2),
"No Growth", INDEX('Coop GFs_CFs'!O:P, MATCH(B844,'Coop GFs_CFs'!B:B,0),2)
)</f>
        <v>1.1296393901683737</v>
      </c>
      <c r="O844" s="133"/>
      <c r="P844" s="86">
        <f t="shared" si="51"/>
        <v>3.6812933260309353E-3</v>
      </c>
      <c r="Q844" s="86">
        <f t="shared" si="52"/>
        <v>3.8477320213591393E-3</v>
      </c>
      <c r="R844" s="156" t="s">
        <v>445</v>
      </c>
      <c r="S844" s="85" t="s">
        <v>446</v>
      </c>
      <c r="T844" s="85" t="s">
        <v>436</v>
      </c>
      <c r="U844" s="85" t="s">
        <v>444</v>
      </c>
      <c r="V844" s="85" t="s">
        <v>447</v>
      </c>
      <c r="W844" s="85" t="s">
        <v>437</v>
      </c>
      <c r="X844" s="85" t="s">
        <v>330</v>
      </c>
      <c r="Z844" s="42" t="s">
        <v>1987</v>
      </c>
      <c r="AA844"/>
    </row>
    <row r="845" spans="1:27" s="39" customFormat="1" x14ac:dyDescent="0.35">
      <c r="A845" s="85" t="s">
        <v>497</v>
      </c>
      <c r="B845" s="87">
        <v>24033</v>
      </c>
      <c r="C845" s="87" t="s">
        <v>12</v>
      </c>
      <c r="D845" s="86">
        <v>17.4571086969937</v>
      </c>
      <c r="E845" s="86">
        <f>SUMIFS('Ratios_MARAMA-VA'!T:T, 'Ratios_MARAMA-VA'!AA:AA, Z845)</f>
        <v>17.4571086969734</v>
      </c>
      <c r="F845" s="86">
        <f>SUMIFS('Ratios_MARAMA-VA'!J:J, 'Ratios_MARAMA-VA'!AA:AA, Z845)</f>
        <v>1.7536135176274899E-2</v>
      </c>
      <c r="G845" s="122">
        <f t="shared" si="50"/>
        <v>1.0045268939246051E-3</v>
      </c>
      <c r="H845" s="122">
        <v>17.4571086969937</v>
      </c>
      <c r="I845" s="86">
        <v>1.7536135176295292E-2</v>
      </c>
      <c r="J845" s="122">
        <v>17.4571086969937</v>
      </c>
      <c r="K845" s="86">
        <v>1.7536135176295292E-2</v>
      </c>
      <c r="L845" s="122" t="str" cm="1">
        <f t="array" ref="L845">_xlfn.SWITCH(A845,
    "District of Columbia", _xlfn.XLOOKUP(R845, '2015 O3 Growth Surrogates'!A:A, '2015 O3 Growth Surrogates'!H:H),
    "Maryland", _xlfn.XLOOKUP(R845, '2015 O3 Growth Surrogates'!A:A, '2015 O3 Growth Surrogates'!I:I),
    "Virginia", _xlfn.XLOOKUP(R845, '2015 O3 Growth Surrogates'!A:A, '2015 O3 Growth Surrogates'!J:J)
)</f>
        <v>Household</v>
      </c>
      <c r="M845" s="133" cm="1">
        <f t="array" ref="M845">_xlfn.SWITCH(L845,
"Employment", INDEX('Coop GFs_CFs'!C:D, MATCH(B845,'Coop GFs_CFs'!B:B,0),1),
"Population", INDEX('Coop GFs_CFs'!E:F, MATCH(B845,'Coop GFs_CFs'!B:B,0),1),
"Household", INDEX('Coop GFs_CFs'!G:H, MATCH(B845,'Coop GFs_CFs'!B:B,0),1),
"VMT", INDEX('Coop GFs_CFs'!I:J, MATCH(B845,'Coop GFs_CFs'!B:B,0),1),
"Lane Mile", INDEX('Coop GFs_CFs'!K:L, MATCH(B845,'Coop GFs_CFs'!B:B,0),1),
"Gas Sales", INDEX('Coop GFs_CFs'!M:N, MATCH(B845,'Coop GFs_CFs'!B:B,0),1),
"No Growth", INDEX('Coop GFs_CFs'!O:P, MATCH(B845,'Coop GFs_CFs'!B:B,0),1)
)</f>
        <v>1.0807753566942964</v>
      </c>
      <c r="N845" s="133" cm="1">
        <f t="array" ref="N845">_xlfn.SWITCH(L845,
"Employment", INDEX('Coop GFs_CFs'!C:D, MATCH(B845,'Coop GFs_CFs'!B:B,0),2),
"Population", INDEX('Coop GFs_CFs'!E:F, MATCH(B845,'Coop GFs_CFs'!B:B,0),2),
"Household", INDEX('Coop GFs_CFs'!G:H, MATCH(B845,'Coop GFs_CFs'!B:B,0),2),
"VMT", INDEX('Coop GFs_CFs'!I:J, MATCH(B845,'Coop GFs_CFs'!B:B,0),2),
"Lane Mile", INDEX('Coop GFs_CFs'!K:L, MATCH(B845,'Coop GFs_CFs'!B:B,0),2),
"Gas Sales", INDEX('Coop GFs_CFs'!M:N, MATCH(B845,'Coop GFs_CFs'!B:B,0),2),
"No Growth", INDEX('Coop GFs_CFs'!O:P, MATCH(B845,'Coop GFs_CFs'!B:B,0),2)
)</f>
        <v>1.1296393901683737</v>
      </c>
      <c r="O845" s="133"/>
      <c r="P845" s="86">
        <f t="shared" si="51"/>
        <v>1.8952622750177901E-2</v>
      </c>
      <c r="Q845" s="86">
        <f t="shared" si="52"/>
        <v>1.9809509046437343E-2</v>
      </c>
      <c r="R845" s="156" t="s">
        <v>445</v>
      </c>
      <c r="S845" s="85" t="s">
        <v>446</v>
      </c>
      <c r="T845" s="85" t="s">
        <v>436</v>
      </c>
      <c r="U845" s="85" t="s">
        <v>444</v>
      </c>
      <c r="V845" s="85" t="s">
        <v>447</v>
      </c>
      <c r="W845" s="85" t="s">
        <v>437</v>
      </c>
      <c r="X845" s="85" t="s">
        <v>330</v>
      </c>
      <c r="Z845" s="42" t="s">
        <v>2002</v>
      </c>
      <c r="AA845"/>
    </row>
    <row r="846" spans="1:27" s="39" customFormat="1" x14ac:dyDescent="0.35">
      <c r="A846" s="85" t="s">
        <v>811</v>
      </c>
      <c r="B846" s="87">
        <v>51013</v>
      </c>
      <c r="C846" s="87" t="s">
        <v>10</v>
      </c>
      <c r="D846" s="86">
        <v>0.41747672659763202</v>
      </c>
      <c r="E846" s="86">
        <f>SUMIFS('Ratios_MARAMA-VA'!T:T, 'Ratios_MARAMA-VA'!AA:AA, Z846)</f>
        <v>0.41747672659714702</v>
      </c>
      <c r="F846" s="86">
        <f>SUMIFS('Ratios_MARAMA-VA'!J:J, 'Ratios_MARAMA-VA'!AA:AA, Z846)</f>
        <v>4.1936659945444399E-4</v>
      </c>
      <c r="G846" s="122">
        <f t="shared" si="50"/>
        <v>1.0045268939246059E-3</v>
      </c>
      <c r="H846" s="122">
        <v>0.41747672659763202</v>
      </c>
      <c r="I846" s="86">
        <v>4.1936659945493123E-4</v>
      </c>
      <c r="J846" s="122">
        <v>0.41747672659763202</v>
      </c>
      <c r="K846" s="86">
        <v>4.1936659945493123E-4</v>
      </c>
      <c r="L846" s="122" t="str" cm="1">
        <f t="array" ref="L846">_xlfn.SWITCH(A846,
    "District of Columbia", _xlfn.XLOOKUP(R846, '2015 O3 Growth Surrogates'!A:A, '2015 O3 Growth Surrogates'!H:H),
    "Maryland", _xlfn.XLOOKUP(R846, '2015 O3 Growth Surrogates'!A:A, '2015 O3 Growth Surrogates'!I:I),
    "Virginia", _xlfn.XLOOKUP(R846, '2015 O3 Growth Surrogates'!A:A, '2015 O3 Growth Surrogates'!J:J)
)</f>
        <v>No Growth</v>
      </c>
      <c r="M846" s="133" cm="1">
        <f t="array" ref="M846">_xlfn.SWITCH(L846,
"Employment", INDEX('Coop GFs_CFs'!C:D, MATCH(B846,'Coop GFs_CFs'!B:B,0),1),
"Population", INDEX('Coop GFs_CFs'!E:F, MATCH(B846,'Coop GFs_CFs'!B:B,0),1),
"Household", INDEX('Coop GFs_CFs'!G:H, MATCH(B846,'Coop GFs_CFs'!B:B,0),1),
"VMT", INDEX('Coop GFs_CFs'!I:J, MATCH(B846,'Coop GFs_CFs'!B:B,0),1),
"Lane Mile", INDEX('Coop GFs_CFs'!K:L, MATCH(B846,'Coop GFs_CFs'!B:B,0),1),
"Gas Sales", INDEX('Coop GFs_CFs'!M:N, MATCH(B846,'Coop GFs_CFs'!B:B,0),1),
"No Growth", INDEX('Coop GFs_CFs'!O:P, MATCH(B846,'Coop GFs_CFs'!B:B,0),1)
)</f>
        <v>1</v>
      </c>
      <c r="N846" s="133" cm="1">
        <f t="array" ref="N846">_xlfn.SWITCH(L846,
"Employment", INDEX('Coop GFs_CFs'!C:D, MATCH(B846,'Coop GFs_CFs'!B:B,0),2),
"Population", INDEX('Coop GFs_CFs'!E:F, MATCH(B846,'Coop GFs_CFs'!B:B,0),2),
"Household", INDEX('Coop GFs_CFs'!G:H, MATCH(B846,'Coop GFs_CFs'!B:B,0),2),
"VMT", INDEX('Coop GFs_CFs'!I:J, MATCH(B846,'Coop GFs_CFs'!B:B,0),2),
"Lane Mile", INDEX('Coop GFs_CFs'!K:L, MATCH(B846,'Coop GFs_CFs'!B:B,0),2),
"Gas Sales", INDEX('Coop GFs_CFs'!M:N, MATCH(B846,'Coop GFs_CFs'!B:B,0),2),
"No Growth", INDEX('Coop GFs_CFs'!O:P, MATCH(B846,'Coop GFs_CFs'!B:B,0),2)
)</f>
        <v>1</v>
      </c>
      <c r="O846" s="133"/>
      <c r="P846" s="86">
        <f t="shared" si="51"/>
        <v>4.1936659945444399E-4</v>
      </c>
      <c r="Q846" s="86">
        <f t="shared" si="52"/>
        <v>4.1936659945444399E-4</v>
      </c>
      <c r="R846" s="156" t="s">
        <v>445</v>
      </c>
      <c r="S846" s="85" t="s">
        <v>446</v>
      </c>
      <c r="T846" s="85" t="s">
        <v>436</v>
      </c>
      <c r="U846" s="85" t="s">
        <v>444</v>
      </c>
      <c r="V846" s="85" t="s">
        <v>447</v>
      </c>
      <c r="W846" s="85" t="s">
        <v>437</v>
      </c>
      <c r="X846" s="85" t="s">
        <v>330</v>
      </c>
      <c r="Z846" s="42" t="s">
        <v>1989</v>
      </c>
      <c r="AA846"/>
    </row>
    <row r="847" spans="1:27" s="39" customFormat="1" x14ac:dyDescent="0.35">
      <c r="A847" s="85" t="s">
        <v>811</v>
      </c>
      <c r="B847" s="87">
        <v>51013</v>
      </c>
      <c r="C847" s="87" t="s">
        <v>12</v>
      </c>
      <c r="D847" s="86">
        <v>2.1493204036345599</v>
      </c>
      <c r="E847" s="86">
        <f>SUMIFS('Ratios_MARAMA-VA'!T:T, 'Ratios_MARAMA-VA'!AA:AA, Z847)</f>
        <v>2.1493204036320699</v>
      </c>
      <c r="F847" s="86">
        <f>SUMIFS('Ratios_MARAMA-VA'!J:J, 'Ratios_MARAMA-VA'!AA:AA, Z847)</f>
        <v>2.1590501491092901E-3</v>
      </c>
      <c r="G847" s="122">
        <f t="shared" si="50"/>
        <v>1.0045268939245997E-3</v>
      </c>
      <c r="H847" s="122">
        <v>2.1493204036345599</v>
      </c>
      <c r="I847" s="86">
        <v>2.1590501491117911E-3</v>
      </c>
      <c r="J847" s="122">
        <v>2.1493204036345599</v>
      </c>
      <c r="K847" s="86">
        <v>2.1590501491117911E-3</v>
      </c>
      <c r="L847" s="122" t="str" cm="1">
        <f t="array" ref="L847">_xlfn.SWITCH(A847,
    "District of Columbia", _xlfn.XLOOKUP(R847, '2015 O3 Growth Surrogates'!A:A, '2015 O3 Growth Surrogates'!H:H),
    "Maryland", _xlfn.XLOOKUP(R847, '2015 O3 Growth Surrogates'!A:A, '2015 O3 Growth Surrogates'!I:I),
    "Virginia", _xlfn.XLOOKUP(R847, '2015 O3 Growth Surrogates'!A:A, '2015 O3 Growth Surrogates'!J:J)
)</f>
        <v>No Growth</v>
      </c>
      <c r="M847" s="133" cm="1">
        <f t="array" ref="M847">_xlfn.SWITCH(L847,
"Employment", INDEX('Coop GFs_CFs'!C:D, MATCH(B847,'Coop GFs_CFs'!B:B,0),1),
"Population", INDEX('Coop GFs_CFs'!E:F, MATCH(B847,'Coop GFs_CFs'!B:B,0),1),
"Household", INDEX('Coop GFs_CFs'!G:H, MATCH(B847,'Coop GFs_CFs'!B:B,0),1),
"VMT", INDEX('Coop GFs_CFs'!I:J, MATCH(B847,'Coop GFs_CFs'!B:B,0),1),
"Lane Mile", INDEX('Coop GFs_CFs'!K:L, MATCH(B847,'Coop GFs_CFs'!B:B,0),1),
"Gas Sales", INDEX('Coop GFs_CFs'!M:N, MATCH(B847,'Coop GFs_CFs'!B:B,0),1),
"No Growth", INDEX('Coop GFs_CFs'!O:P, MATCH(B847,'Coop GFs_CFs'!B:B,0),1)
)</f>
        <v>1</v>
      </c>
      <c r="N847" s="133" cm="1">
        <f t="array" ref="N847">_xlfn.SWITCH(L847,
"Employment", INDEX('Coop GFs_CFs'!C:D, MATCH(B847,'Coop GFs_CFs'!B:B,0),2),
"Population", INDEX('Coop GFs_CFs'!E:F, MATCH(B847,'Coop GFs_CFs'!B:B,0),2),
"Household", INDEX('Coop GFs_CFs'!G:H, MATCH(B847,'Coop GFs_CFs'!B:B,0),2),
"VMT", INDEX('Coop GFs_CFs'!I:J, MATCH(B847,'Coop GFs_CFs'!B:B,0),2),
"Lane Mile", INDEX('Coop GFs_CFs'!K:L, MATCH(B847,'Coop GFs_CFs'!B:B,0),2),
"Gas Sales", INDEX('Coop GFs_CFs'!M:N, MATCH(B847,'Coop GFs_CFs'!B:B,0),2),
"No Growth", INDEX('Coop GFs_CFs'!O:P, MATCH(B847,'Coop GFs_CFs'!B:B,0),2)
)</f>
        <v>1</v>
      </c>
      <c r="O847" s="133"/>
      <c r="P847" s="86">
        <f t="shared" si="51"/>
        <v>2.1590501491092901E-3</v>
      </c>
      <c r="Q847" s="86">
        <f t="shared" si="52"/>
        <v>2.1590501491092901E-3</v>
      </c>
      <c r="R847" s="156" t="s">
        <v>445</v>
      </c>
      <c r="S847" s="85" t="s">
        <v>446</v>
      </c>
      <c r="T847" s="85" t="s">
        <v>436</v>
      </c>
      <c r="U847" s="85" t="s">
        <v>444</v>
      </c>
      <c r="V847" s="85" t="s">
        <v>447</v>
      </c>
      <c r="W847" s="85" t="s">
        <v>437</v>
      </c>
      <c r="X847" s="85" t="s">
        <v>330</v>
      </c>
      <c r="Z847" s="42" t="s">
        <v>2004</v>
      </c>
      <c r="AA847"/>
    </row>
    <row r="848" spans="1:27" s="39" customFormat="1" x14ac:dyDescent="0.35">
      <c r="A848" s="85" t="s">
        <v>811</v>
      </c>
      <c r="B848" s="87">
        <v>51059</v>
      </c>
      <c r="C848" s="87" t="s">
        <v>10</v>
      </c>
      <c r="D848" s="86">
        <v>3.9495702159827202</v>
      </c>
      <c r="E848" s="86">
        <f>SUMIFS('Ratios_MARAMA-VA'!T:T, 'Ratios_MARAMA-VA'!AA:AA, Z848)</f>
        <v>3.9495702159781398</v>
      </c>
      <c r="F848" s="86">
        <f>SUMIFS('Ratios_MARAMA-VA'!J:J, 'Ratios_MARAMA-VA'!AA:AA, Z848)</f>
        <v>3.9674495013936502E-3</v>
      </c>
      <c r="G848" s="122">
        <f t="shared" ref="G848:G911" si="53">F848/E848</f>
        <v>1.0045268939246044E-3</v>
      </c>
      <c r="H848" s="122">
        <v>3.9495702159827202</v>
      </c>
      <c r="I848" s="86">
        <v>3.9674495013982507E-3</v>
      </c>
      <c r="J848" s="122">
        <v>3.9495702159827202</v>
      </c>
      <c r="K848" s="86">
        <v>3.9674495013982507E-3</v>
      </c>
      <c r="L848" s="122" t="str" cm="1">
        <f t="array" ref="L848">_xlfn.SWITCH(A848,
    "District of Columbia", _xlfn.XLOOKUP(R848, '2015 O3 Growth Surrogates'!A:A, '2015 O3 Growth Surrogates'!H:H),
    "Maryland", _xlfn.XLOOKUP(R848, '2015 O3 Growth Surrogates'!A:A, '2015 O3 Growth Surrogates'!I:I),
    "Virginia", _xlfn.XLOOKUP(R848, '2015 O3 Growth Surrogates'!A:A, '2015 O3 Growth Surrogates'!J:J)
)</f>
        <v>No Growth</v>
      </c>
      <c r="M848" s="133" cm="1">
        <f t="array" ref="M848">_xlfn.SWITCH(L848,
"Employment", INDEX('Coop GFs_CFs'!C:D, MATCH(B848,'Coop GFs_CFs'!B:B,0),1),
"Population", INDEX('Coop GFs_CFs'!E:F, MATCH(B848,'Coop GFs_CFs'!B:B,0),1),
"Household", INDEX('Coop GFs_CFs'!G:H, MATCH(B848,'Coop GFs_CFs'!B:B,0),1),
"VMT", INDEX('Coop GFs_CFs'!I:J, MATCH(B848,'Coop GFs_CFs'!B:B,0),1),
"Lane Mile", INDEX('Coop GFs_CFs'!K:L, MATCH(B848,'Coop GFs_CFs'!B:B,0),1),
"Gas Sales", INDEX('Coop GFs_CFs'!M:N, MATCH(B848,'Coop GFs_CFs'!B:B,0),1),
"No Growth", INDEX('Coop GFs_CFs'!O:P, MATCH(B848,'Coop GFs_CFs'!B:B,0),1)
)</f>
        <v>1</v>
      </c>
      <c r="N848" s="133" cm="1">
        <f t="array" ref="N848">_xlfn.SWITCH(L848,
"Employment", INDEX('Coop GFs_CFs'!C:D, MATCH(B848,'Coop GFs_CFs'!B:B,0),2),
"Population", INDEX('Coop GFs_CFs'!E:F, MATCH(B848,'Coop GFs_CFs'!B:B,0),2),
"Household", INDEX('Coop GFs_CFs'!G:H, MATCH(B848,'Coop GFs_CFs'!B:B,0),2),
"VMT", INDEX('Coop GFs_CFs'!I:J, MATCH(B848,'Coop GFs_CFs'!B:B,0),2),
"Lane Mile", INDEX('Coop GFs_CFs'!K:L, MATCH(B848,'Coop GFs_CFs'!B:B,0),2),
"Gas Sales", INDEX('Coop GFs_CFs'!M:N, MATCH(B848,'Coop GFs_CFs'!B:B,0),2),
"No Growth", INDEX('Coop GFs_CFs'!O:P, MATCH(B848,'Coop GFs_CFs'!B:B,0),2)
)</f>
        <v>1</v>
      </c>
      <c r="O848" s="133"/>
      <c r="P848" s="86">
        <f t="shared" si="51"/>
        <v>3.9674495013936502E-3</v>
      </c>
      <c r="Q848" s="86">
        <f t="shared" si="52"/>
        <v>3.9674495013936502E-3</v>
      </c>
      <c r="R848" s="156" t="s">
        <v>445</v>
      </c>
      <c r="S848" s="85" t="s">
        <v>446</v>
      </c>
      <c r="T848" s="85" t="s">
        <v>436</v>
      </c>
      <c r="U848" s="85" t="s">
        <v>444</v>
      </c>
      <c r="V848" s="85" t="s">
        <v>447</v>
      </c>
      <c r="W848" s="85" t="s">
        <v>437</v>
      </c>
      <c r="X848" s="85" t="s">
        <v>330</v>
      </c>
      <c r="Z848" s="42" t="s">
        <v>1990</v>
      </c>
      <c r="AA848"/>
    </row>
    <row r="849" spans="1:27" s="39" customFormat="1" x14ac:dyDescent="0.35">
      <c r="A849" s="85" t="s">
        <v>811</v>
      </c>
      <c r="B849" s="87">
        <v>51059</v>
      </c>
      <c r="C849" s="87" t="s">
        <v>12</v>
      </c>
      <c r="D849" s="86">
        <v>20.333809519001601</v>
      </c>
      <c r="E849" s="86">
        <f>SUMIFS('Ratios_MARAMA-VA'!T:T, 'Ratios_MARAMA-VA'!AA:AA, Z849)</f>
        <v>20.333809518978001</v>
      </c>
      <c r="F849" s="86">
        <f>SUMIFS('Ratios_MARAMA-VA'!J:J, 'Ratios_MARAMA-VA'!AA:AA, Z849)</f>
        <v>2.0425858517753501E-2</v>
      </c>
      <c r="G849" s="122">
        <f t="shared" si="53"/>
        <v>1.0045268939246031E-3</v>
      </c>
      <c r="H849" s="122">
        <v>20.333809519001601</v>
      </c>
      <c r="I849" s="86">
        <v>2.0425858517777208E-2</v>
      </c>
      <c r="J849" s="122">
        <v>20.333809519001601</v>
      </c>
      <c r="K849" s="86">
        <v>2.0425858517777208E-2</v>
      </c>
      <c r="L849" s="122" t="str" cm="1">
        <f t="array" ref="L849">_xlfn.SWITCH(A849,
    "District of Columbia", _xlfn.XLOOKUP(R849, '2015 O3 Growth Surrogates'!A:A, '2015 O3 Growth Surrogates'!H:H),
    "Maryland", _xlfn.XLOOKUP(R849, '2015 O3 Growth Surrogates'!A:A, '2015 O3 Growth Surrogates'!I:I),
    "Virginia", _xlfn.XLOOKUP(R849, '2015 O3 Growth Surrogates'!A:A, '2015 O3 Growth Surrogates'!J:J)
)</f>
        <v>No Growth</v>
      </c>
      <c r="M849" s="133" cm="1">
        <f t="array" ref="M849">_xlfn.SWITCH(L849,
"Employment", INDEX('Coop GFs_CFs'!C:D, MATCH(B849,'Coop GFs_CFs'!B:B,0),1),
"Population", INDEX('Coop GFs_CFs'!E:F, MATCH(B849,'Coop GFs_CFs'!B:B,0),1),
"Household", INDEX('Coop GFs_CFs'!G:H, MATCH(B849,'Coop GFs_CFs'!B:B,0),1),
"VMT", INDEX('Coop GFs_CFs'!I:J, MATCH(B849,'Coop GFs_CFs'!B:B,0),1),
"Lane Mile", INDEX('Coop GFs_CFs'!K:L, MATCH(B849,'Coop GFs_CFs'!B:B,0),1),
"Gas Sales", INDEX('Coop GFs_CFs'!M:N, MATCH(B849,'Coop GFs_CFs'!B:B,0),1),
"No Growth", INDEX('Coop GFs_CFs'!O:P, MATCH(B849,'Coop GFs_CFs'!B:B,0),1)
)</f>
        <v>1</v>
      </c>
      <c r="N849" s="133" cm="1">
        <f t="array" ref="N849">_xlfn.SWITCH(L849,
"Employment", INDEX('Coop GFs_CFs'!C:D, MATCH(B849,'Coop GFs_CFs'!B:B,0),2),
"Population", INDEX('Coop GFs_CFs'!E:F, MATCH(B849,'Coop GFs_CFs'!B:B,0),2),
"Household", INDEX('Coop GFs_CFs'!G:H, MATCH(B849,'Coop GFs_CFs'!B:B,0),2),
"VMT", INDEX('Coop GFs_CFs'!I:J, MATCH(B849,'Coop GFs_CFs'!B:B,0),2),
"Lane Mile", INDEX('Coop GFs_CFs'!K:L, MATCH(B849,'Coop GFs_CFs'!B:B,0),2),
"Gas Sales", INDEX('Coop GFs_CFs'!M:N, MATCH(B849,'Coop GFs_CFs'!B:B,0),2),
"No Growth", INDEX('Coop GFs_CFs'!O:P, MATCH(B849,'Coop GFs_CFs'!B:B,0),2)
)</f>
        <v>1</v>
      </c>
      <c r="O849" s="133"/>
      <c r="P849" s="86">
        <f t="shared" si="51"/>
        <v>2.0425858517753501E-2</v>
      </c>
      <c r="Q849" s="86">
        <f t="shared" si="52"/>
        <v>2.0425858517753501E-2</v>
      </c>
      <c r="R849" s="156" t="s">
        <v>445</v>
      </c>
      <c r="S849" s="85" t="s">
        <v>446</v>
      </c>
      <c r="T849" s="85" t="s">
        <v>436</v>
      </c>
      <c r="U849" s="85" t="s">
        <v>444</v>
      </c>
      <c r="V849" s="85" t="s">
        <v>447</v>
      </c>
      <c r="W849" s="85" t="s">
        <v>437</v>
      </c>
      <c r="X849" s="85" t="s">
        <v>330</v>
      </c>
      <c r="Z849" s="42" t="s">
        <v>2005</v>
      </c>
      <c r="AA849"/>
    </row>
    <row r="850" spans="1:27" s="39" customFormat="1" x14ac:dyDescent="0.35">
      <c r="A850" s="85" t="s">
        <v>811</v>
      </c>
      <c r="B850" s="87">
        <v>51107</v>
      </c>
      <c r="C850" s="87" t="s">
        <v>10</v>
      </c>
      <c r="D850" s="86">
        <v>1.31335987870176</v>
      </c>
      <c r="E850" s="86">
        <f>SUMIFS('Ratios_MARAMA-VA'!T:T, 'Ratios_MARAMA-VA'!AA:AA, Z850)</f>
        <v>1.3133598787002301</v>
      </c>
      <c r="F850" s="86">
        <f>SUMIFS('Ratios_MARAMA-VA'!J:J, 'Ratios_MARAMA-VA'!AA:AA, Z850)</f>
        <v>1.3193053195559401E-3</v>
      </c>
      <c r="G850" s="122">
        <f t="shared" si="53"/>
        <v>1.0045268939246066E-3</v>
      </c>
      <c r="H850" s="122">
        <v>1.31335987870176</v>
      </c>
      <c r="I850" s="86">
        <v>1.3193053195574771E-3</v>
      </c>
      <c r="J850" s="122">
        <v>1.31335987870176</v>
      </c>
      <c r="K850" s="86">
        <v>1.3193053195574771E-3</v>
      </c>
      <c r="L850" s="122" t="str" cm="1">
        <f t="array" ref="L850">_xlfn.SWITCH(A850,
    "District of Columbia", _xlfn.XLOOKUP(R850, '2015 O3 Growth Surrogates'!A:A, '2015 O3 Growth Surrogates'!H:H),
    "Maryland", _xlfn.XLOOKUP(R850, '2015 O3 Growth Surrogates'!A:A, '2015 O3 Growth Surrogates'!I:I),
    "Virginia", _xlfn.XLOOKUP(R850, '2015 O3 Growth Surrogates'!A:A, '2015 O3 Growth Surrogates'!J:J)
)</f>
        <v>No Growth</v>
      </c>
      <c r="M850" s="133" cm="1">
        <f t="array" ref="M850">_xlfn.SWITCH(L850,
"Employment", INDEX('Coop GFs_CFs'!C:D, MATCH(B850,'Coop GFs_CFs'!B:B,0),1),
"Population", INDEX('Coop GFs_CFs'!E:F, MATCH(B850,'Coop GFs_CFs'!B:B,0),1),
"Household", INDEX('Coop GFs_CFs'!G:H, MATCH(B850,'Coop GFs_CFs'!B:B,0),1),
"VMT", INDEX('Coop GFs_CFs'!I:J, MATCH(B850,'Coop GFs_CFs'!B:B,0),1),
"Lane Mile", INDEX('Coop GFs_CFs'!K:L, MATCH(B850,'Coop GFs_CFs'!B:B,0),1),
"Gas Sales", INDEX('Coop GFs_CFs'!M:N, MATCH(B850,'Coop GFs_CFs'!B:B,0),1),
"No Growth", INDEX('Coop GFs_CFs'!O:P, MATCH(B850,'Coop GFs_CFs'!B:B,0),1)
)</f>
        <v>1</v>
      </c>
      <c r="N850" s="133" cm="1">
        <f t="array" ref="N850">_xlfn.SWITCH(L850,
"Employment", INDEX('Coop GFs_CFs'!C:D, MATCH(B850,'Coop GFs_CFs'!B:B,0),2),
"Population", INDEX('Coop GFs_CFs'!E:F, MATCH(B850,'Coop GFs_CFs'!B:B,0),2),
"Household", INDEX('Coop GFs_CFs'!G:H, MATCH(B850,'Coop GFs_CFs'!B:B,0),2),
"VMT", INDEX('Coop GFs_CFs'!I:J, MATCH(B850,'Coop GFs_CFs'!B:B,0),2),
"Lane Mile", INDEX('Coop GFs_CFs'!K:L, MATCH(B850,'Coop GFs_CFs'!B:B,0),2),
"Gas Sales", INDEX('Coop GFs_CFs'!M:N, MATCH(B850,'Coop GFs_CFs'!B:B,0),2),
"No Growth", INDEX('Coop GFs_CFs'!O:P, MATCH(B850,'Coop GFs_CFs'!B:B,0),2)
)</f>
        <v>1</v>
      </c>
      <c r="O850" s="133"/>
      <c r="P850" s="86">
        <f t="shared" si="51"/>
        <v>1.3193053195559401E-3</v>
      </c>
      <c r="Q850" s="86">
        <f t="shared" si="52"/>
        <v>1.3193053195559401E-3</v>
      </c>
      <c r="R850" s="156" t="s">
        <v>445</v>
      </c>
      <c r="S850" s="85" t="s">
        <v>446</v>
      </c>
      <c r="T850" s="85" t="s">
        <v>436</v>
      </c>
      <c r="U850" s="85" t="s">
        <v>444</v>
      </c>
      <c r="V850" s="85" t="s">
        <v>447</v>
      </c>
      <c r="W850" s="85" t="s">
        <v>437</v>
      </c>
      <c r="X850" s="85" t="s">
        <v>330</v>
      </c>
      <c r="Z850" s="42" t="s">
        <v>1993</v>
      </c>
      <c r="AA850"/>
    </row>
    <row r="851" spans="1:27" s="39" customFormat="1" x14ac:dyDescent="0.35">
      <c r="A851" s="85" t="s">
        <v>811</v>
      </c>
      <c r="B851" s="87">
        <v>51107</v>
      </c>
      <c r="C851" s="87" t="s">
        <v>12</v>
      </c>
      <c r="D851" s="86">
        <v>6.7616483063641599</v>
      </c>
      <c r="E851" s="86">
        <f>SUMIFS('Ratios_MARAMA-VA'!T:T, 'Ratios_MARAMA-VA'!AA:AA, Z851)</f>
        <v>6.76164830635632</v>
      </c>
      <c r="F851" s="86">
        <f>SUMIFS('Ratios_MARAMA-VA'!J:J, 'Ratios_MARAMA-VA'!AA:AA, Z851)</f>
        <v>6.7922575709946902E-3</v>
      </c>
      <c r="G851" s="122">
        <f t="shared" si="53"/>
        <v>1.0045268939246066E-3</v>
      </c>
      <c r="H851" s="122">
        <v>6.7616483063641599</v>
      </c>
      <c r="I851" s="86">
        <v>6.7922575710025659E-3</v>
      </c>
      <c r="J851" s="122">
        <v>6.7616483063641599</v>
      </c>
      <c r="K851" s="86">
        <v>6.7922575710025659E-3</v>
      </c>
      <c r="L851" s="122" t="str" cm="1">
        <f t="array" ref="L851">_xlfn.SWITCH(A851,
    "District of Columbia", _xlfn.XLOOKUP(R851, '2015 O3 Growth Surrogates'!A:A, '2015 O3 Growth Surrogates'!H:H),
    "Maryland", _xlfn.XLOOKUP(R851, '2015 O3 Growth Surrogates'!A:A, '2015 O3 Growth Surrogates'!I:I),
    "Virginia", _xlfn.XLOOKUP(R851, '2015 O3 Growth Surrogates'!A:A, '2015 O3 Growth Surrogates'!J:J)
)</f>
        <v>No Growth</v>
      </c>
      <c r="M851" s="133" cm="1">
        <f t="array" ref="M851">_xlfn.SWITCH(L851,
"Employment", INDEX('Coop GFs_CFs'!C:D, MATCH(B851,'Coop GFs_CFs'!B:B,0),1),
"Population", INDEX('Coop GFs_CFs'!E:F, MATCH(B851,'Coop GFs_CFs'!B:B,0),1),
"Household", INDEX('Coop GFs_CFs'!G:H, MATCH(B851,'Coop GFs_CFs'!B:B,0),1),
"VMT", INDEX('Coop GFs_CFs'!I:J, MATCH(B851,'Coop GFs_CFs'!B:B,0),1),
"Lane Mile", INDEX('Coop GFs_CFs'!K:L, MATCH(B851,'Coop GFs_CFs'!B:B,0),1),
"Gas Sales", INDEX('Coop GFs_CFs'!M:N, MATCH(B851,'Coop GFs_CFs'!B:B,0),1),
"No Growth", INDEX('Coop GFs_CFs'!O:P, MATCH(B851,'Coop GFs_CFs'!B:B,0),1)
)</f>
        <v>1</v>
      </c>
      <c r="N851" s="133" cm="1">
        <f t="array" ref="N851">_xlfn.SWITCH(L851,
"Employment", INDEX('Coop GFs_CFs'!C:D, MATCH(B851,'Coop GFs_CFs'!B:B,0),2),
"Population", INDEX('Coop GFs_CFs'!E:F, MATCH(B851,'Coop GFs_CFs'!B:B,0),2),
"Household", INDEX('Coop GFs_CFs'!G:H, MATCH(B851,'Coop GFs_CFs'!B:B,0),2),
"VMT", INDEX('Coop GFs_CFs'!I:J, MATCH(B851,'Coop GFs_CFs'!B:B,0),2),
"Lane Mile", INDEX('Coop GFs_CFs'!K:L, MATCH(B851,'Coop GFs_CFs'!B:B,0),2),
"Gas Sales", INDEX('Coop GFs_CFs'!M:N, MATCH(B851,'Coop GFs_CFs'!B:B,0),2),
"No Growth", INDEX('Coop GFs_CFs'!O:P, MATCH(B851,'Coop GFs_CFs'!B:B,0),2)
)</f>
        <v>1</v>
      </c>
      <c r="O851" s="133"/>
      <c r="P851" s="86">
        <f t="shared" si="51"/>
        <v>6.7922575709946902E-3</v>
      </c>
      <c r="Q851" s="86">
        <f t="shared" si="52"/>
        <v>6.7922575709946902E-3</v>
      </c>
      <c r="R851" s="156" t="s">
        <v>445</v>
      </c>
      <c r="S851" s="85" t="s">
        <v>446</v>
      </c>
      <c r="T851" s="85" t="s">
        <v>436</v>
      </c>
      <c r="U851" s="85" t="s">
        <v>444</v>
      </c>
      <c r="V851" s="85" t="s">
        <v>447</v>
      </c>
      <c r="W851" s="85" t="s">
        <v>437</v>
      </c>
      <c r="X851" s="85" t="s">
        <v>330</v>
      </c>
      <c r="Z851" s="42" t="s">
        <v>2008</v>
      </c>
      <c r="AA851"/>
    </row>
    <row r="852" spans="1:27" s="39" customFormat="1" x14ac:dyDescent="0.35">
      <c r="A852" s="85" t="s">
        <v>811</v>
      </c>
      <c r="B852" s="87">
        <v>51153</v>
      </c>
      <c r="C852" s="87" t="s">
        <v>10</v>
      </c>
      <c r="D852" s="86">
        <v>1.4282241683615999</v>
      </c>
      <c r="E852" s="86">
        <f>SUMIFS('Ratios_MARAMA-VA'!T:T, 'Ratios_MARAMA-VA'!AA:AA, Z852)</f>
        <v>1.4282241683599399</v>
      </c>
      <c r="F852" s="86">
        <f>SUMIFS('Ratios_MARAMA-VA'!J:J, 'Ratios_MARAMA-VA'!AA:AA, Z852)</f>
        <v>1.43468958767066E-3</v>
      </c>
      <c r="G852" s="122">
        <f t="shared" si="53"/>
        <v>1.0045268939246031E-3</v>
      </c>
      <c r="H852" s="122">
        <v>1.4282241683615999</v>
      </c>
      <c r="I852" s="86">
        <v>1.4346895876723273E-3</v>
      </c>
      <c r="J852" s="122">
        <v>1.4282241683615999</v>
      </c>
      <c r="K852" s="86">
        <v>1.4346895876723273E-3</v>
      </c>
      <c r="L852" s="122" t="str" cm="1">
        <f t="array" ref="L852">_xlfn.SWITCH(A852,
    "District of Columbia", _xlfn.XLOOKUP(R852, '2015 O3 Growth Surrogates'!A:A, '2015 O3 Growth Surrogates'!H:H),
    "Maryland", _xlfn.XLOOKUP(R852, '2015 O3 Growth Surrogates'!A:A, '2015 O3 Growth Surrogates'!I:I),
    "Virginia", _xlfn.XLOOKUP(R852, '2015 O3 Growth Surrogates'!A:A, '2015 O3 Growth Surrogates'!J:J)
)</f>
        <v>No Growth</v>
      </c>
      <c r="M852" s="133" cm="1">
        <f t="array" ref="M852">_xlfn.SWITCH(L852,
"Employment", INDEX('Coop GFs_CFs'!C:D, MATCH(B852,'Coop GFs_CFs'!B:B,0),1),
"Population", INDEX('Coop GFs_CFs'!E:F, MATCH(B852,'Coop GFs_CFs'!B:B,0),1),
"Household", INDEX('Coop GFs_CFs'!G:H, MATCH(B852,'Coop GFs_CFs'!B:B,0),1),
"VMT", INDEX('Coop GFs_CFs'!I:J, MATCH(B852,'Coop GFs_CFs'!B:B,0),1),
"Lane Mile", INDEX('Coop GFs_CFs'!K:L, MATCH(B852,'Coop GFs_CFs'!B:B,0),1),
"Gas Sales", INDEX('Coop GFs_CFs'!M:N, MATCH(B852,'Coop GFs_CFs'!B:B,0),1),
"No Growth", INDEX('Coop GFs_CFs'!O:P, MATCH(B852,'Coop GFs_CFs'!B:B,0),1)
)</f>
        <v>1</v>
      </c>
      <c r="N852" s="133" cm="1">
        <f t="array" ref="N852">_xlfn.SWITCH(L852,
"Employment", INDEX('Coop GFs_CFs'!C:D, MATCH(B852,'Coop GFs_CFs'!B:B,0),2),
"Population", INDEX('Coop GFs_CFs'!E:F, MATCH(B852,'Coop GFs_CFs'!B:B,0),2),
"Household", INDEX('Coop GFs_CFs'!G:H, MATCH(B852,'Coop GFs_CFs'!B:B,0),2),
"VMT", INDEX('Coop GFs_CFs'!I:J, MATCH(B852,'Coop GFs_CFs'!B:B,0),2),
"Lane Mile", INDEX('Coop GFs_CFs'!K:L, MATCH(B852,'Coop GFs_CFs'!B:B,0),2),
"Gas Sales", INDEX('Coop GFs_CFs'!M:N, MATCH(B852,'Coop GFs_CFs'!B:B,0),2),
"No Growth", INDEX('Coop GFs_CFs'!O:P, MATCH(B852,'Coop GFs_CFs'!B:B,0),2)
)</f>
        <v>1</v>
      </c>
      <c r="O852" s="133"/>
      <c r="P852" s="86">
        <f t="shared" si="51"/>
        <v>1.43468958767066E-3</v>
      </c>
      <c r="Q852" s="86">
        <f t="shared" si="52"/>
        <v>1.43468958767066E-3</v>
      </c>
      <c r="R852" s="156" t="s">
        <v>445</v>
      </c>
      <c r="S852" s="85" t="s">
        <v>446</v>
      </c>
      <c r="T852" s="85" t="s">
        <v>436</v>
      </c>
      <c r="U852" s="85" t="s">
        <v>444</v>
      </c>
      <c r="V852" s="85" t="s">
        <v>447</v>
      </c>
      <c r="W852" s="85" t="s">
        <v>437</v>
      </c>
      <c r="X852" s="85" t="s">
        <v>330</v>
      </c>
      <c r="Z852" s="42" t="s">
        <v>1996</v>
      </c>
      <c r="AA852"/>
    </row>
    <row r="853" spans="1:27" s="39" customFormat="1" x14ac:dyDescent="0.35">
      <c r="A853" s="85" t="s">
        <v>811</v>
      </c>
      <c r="B853" s="87">
        <v>51153</v>
      </c>
      <c r="C853" s="87" t="s">
        <v>12</v>
      </c>
      <c r="D853" s="86">
        <v>7.3530148400364803</v>
      </c>
      <c r="E853" s="86">
        <f>SUMIFS('Ratios_MARAMA-VA'!T:T, 'Ratios_MARAMA-VA'!AA:AA, Z853)</f>
        <v>7.3530148400279103</v>
      </c>
      <c r="F853" s="86">
        <f>SUMIFS('Ratios_MARAMA-VA'!J:J, 'Ratios_MARAMA-VA'!AA:AA, Z853)</f>
        <v>7.3863011582348198E-3</v>
      </c>
      <c r="G853" s="122">
        <f t="shared" si="53"/>
        <v>1.0045268939246127E-3</v>
      </c>
      <c r="H853" s="122">
        <v>7.3530148400364803</v>
      </c>
      <c r="I853" s="86">
        <v>7.3863011582434284E-3</v>
      </c>
      <c r="J853" s="122">
        <v>7.3530148400364803</v>
      </c>
      <c r="K853" s="86">
        <v>7.3863011582434284E-3</v>
      </c>
      <c r="L853" s="122" t="str" cm="1">
        <f t="array" ref="L853">_xlfn.SWITCH(A853,
    "District of Columbia", _xlfn.XLOOKUP(R853, '2015 O3 Growth Surrogates'!A:A, '2015 O3 Growth Surrogates'!H:H),
    "Maryland", _xlfn.XLOOKUP(R853, '2015 O3 Growth Surrogates'!A:A, '2015 O3 Growth Surrogates'!I:I),
    "Virginia", _xlfn.XLOOKUP(R853, '2015 O3 Growth Surrogates'!A:A, '2015 O3 Growth Surrogates'!J:J)
)</f>
        <v>No Growth</v>
      </c>
      <c r="M853" s="133" cm="1">
        <f t="array" ref="M853">_xlfn.SWITCH(L853,
"Employment", INDEX('Coop GFs_CFs'!C:D, MATCH(B853,'Coop GFs_CFs'!B:B,0),1),
"Population", INDEX('Coop GFs_CFs'!E:F, MATCH(B853,'Coop GFs_CFs'!B:B,0),1),
"Household", INDEX('Coop GFs_CFs'!G:H, MATCH(B853,'Coop GFs_CFs'!B:B,0),1),
"VMT", INDEX('Coop GFs_CFs'!I:J, MATCH(B853,'Coop GFs_CFs'!B:B,0),1),
"Lane Mile", INDEX('Coop GFs_CFs'!K:L, MATCH(B853,'Coop GFs_CFs'!B:B,0),1),
"Gas Sales", INDEX('Coop GFs_CFs'!M:N, MATCH(B853,'Coop GFs_CFs'!B:B,0),1),
"No Growth", INDEX('Coop GFs_CFs'!O:P, MATCH(B853,'Coop GFs_CFs'!B:B,0),1)
)</f>
        <v>1</v>
      </c>
      <c r="N853" s="133" cm="1">
        <f t="array" ref="N853">_xlfn.SWITCH(L853,
"Employment", INDEX('Coop GFs_CFs'!C:D, MATCH(B853,'Coop GFs_CFs'!B:B,0),2),
"Population", INDEX('Coop GFs_CFs'!E:F, MATCH(B853,'Coop GFs_CFs'!B:B,0),2),
"Household", INDEX('Coop GFs_CFs'!G:H, MATCH(B853,'Coop GFs_CFs'!B:B,0),2),
"VMT", INDEX('Coop GFs_CFs'!I:J, MATCH(B853,'Coop GFs_CFs'!B:B,0),2),
"Lane Mile", INDEX('Coop GFs_CFs'!K:L, MATCH(B853,'Coop GFs_CFs'!B:B,0),2),
"Gas Sales", INDEX('Coop GFs_CFs'!M:N, MATCH(B853,'Coop GFs_CFs'!B:B,0),2),
"No Growth", INDEX('Coop GFs_CFs'!O:P, MATCH(B853,'Coop GFs_CFs'!B:B,0),2)
)</f>
        <v>1</v>
      </c>
      <c r="O853" s="133"/>
      <c r="P853" s="86">
        <f t="shared" si="51"/>
        <v>7.3863011582348198E-3</v>
      </c>
      <c r="Q853" s="86">
        <f t="shared" si="52"/>
        <v>7.3863011582348198E-3</v>
      </c>
      <c r="R853" s="156" t="s">
        <v>445</v>
      </c>
      <c r="S853" s="85" t="s">
        <v>446</v>
      </c>
      <c r="T853" s="85" t="s">
        <v>436</v>
      </c>
      <c r="U853" s="85" t="s">
        <v>444</v>
      </c>
      <c r="V853" s="85" t="s">
        <v>447</v>
      </c>
      <c r="W853" s="85" t="s">
        <v>437</v>
      </c>
      <c r="X853" s="85" t="s">
        <v>330</v>
      </c>
      <c r="Z853" s="42" t="s">
        <v>2011</v>
      </c>
      <c r="AA853"/>
    </row>
    <row r="854" spans="1:27" s="39" customFormat="1" x14ac:dyDescent="0.35">
      <c r="A854" s="85" t="s">
        <v>811</v>
      </c>
      <c r="B854" s="87">
        <v>51510</v>
      </c>
      <c r="C854" s="87" t="s">
        <v>10</v>
      </c>
      <c r="D854" s="86">
        <v>1.7325507991001601</v>
      </c>
      <c r="E854" s="86">
        <f>SUMIFS('Ratios_MARAMA-VA'!T:T, 'Ratios_MARAMA-VA'!AA:AA, Z854)</f>
        <v>1.7325507990981399</v>
      </c>
      <c r="F854" s="86">
        <f>SUMIFS('Ratios_MARAMA-VA'!J:J, 'Ratios_MARAMA-VA'!AA:AA, Z854)</f>
        <v>1.7403938727846499E-3</v>
      </c>
      <c r="G854" s="122">
        <f t="shared" si="53"/>
        <v>1.0045268939246068E-3</v>
      </c>
      <c r="H854" s="122">
        <v>1.7325507991001601</v>
      </c>
      <c r="I854" s="86">
        <v>1.7403938727866793E-3</v>
      </c>
      <c r="J854" s="122">
        <v>1.7325507991001601</v>
      </c>
      <c r="K854" s="86">
        <v>1.7403938727866793E-3</v>
      </c>
      <c r="L854" s="122" t="str" cm="1">
        <f t="array" ref="L854">_xlfn.SWITCH(A854,
    "District of Columbia", _xlfn.XLOOKUP(R854, '2015 O3 Growth Surrogates'!A:A, '2015 O3 Growth Surrogates'!H:H),
    "Maryland", _xlfn.XLOOKUP(R854, '2015 O3 Growth Surrogates'!A:A, '2015 O3 Growth Surrogates'!I:I),
    "Virginia", _xlfn.XLOOKUP(R854, '2015 O3 Growth Surrogates'!A:A, '2015 O3 Growth Surrogates'!J:J)
)</f>
        <v>No Growth</v>
      </c>
      <c r="M854" s="133" cm="1">
        <f t="array" ref="M854">_xlfn.SWITCH(L854,
"Employment", INDEX('Coop GFs_CFs'!C:D, MATCH(B854,'Coop GFs_CFs'!B:B,0),1),
"Population", INDEX('Coop GFs_CFs'!E:F, MATCH(B854,'Coop GFs_CFs'!B:B,0),1),
"Household", INDEX('Coop GFs_CFs'!G:H, MATCH(B854,'Coop GFs_CFs'!B:B,0),1),
"VMT", INDEX('Coop GFs_CFs'!I:J, MATCH(B854,'Coop GFs_CFs'!B:B,0),1),
"Lane Mile", INDEX('Coop GFs_CFs'!K:L, MATCH(B854,'Coop GFs_CFs'!B:B,0),1),
"Gas Sales", INDEX('Coop GFs_CFs'!M:N, MATCH(B854,'Coop GFs_CFs'!B:B,0),1),
"No Growth", INDEX('Coop GFs_CFs'!O:P, MATCH(B854,'Coop GFs_CFs'!B:B,0),1)
)</f>
        <v>1</v>
      </c>
      <c r="N854" s="133" cm="1">
        <f t="array" ref="N854">_xlfn.SWITCH(L854,
"Employment", INDEX('Coop GFs_CFs'!C:D, MATCH(B854,'Coop GFs_CFs'!B:B,0),2),
"Population", INDEX('Coop GFs_CFs'!E:F, MATCH(B854,'Coop GFs_CFs'!B:B,0),2),
"Household", INDEX('Coop GFs_CFs'!G:H, MATCH(B854,'Coop GFs_CFs'!B:B,0),2),
"VMT", INDEX('Coop GFs_CFs'!I:J, MATCH(B854,'Coop GFs_CFs'!B:B,0),2),
"Lane Mile", INDEX('Coop GFs_CFs'!K:L, MATCH(B854,'Coop GFs_CFs'!B:B,0),2),
"Gas Sales", INDEX('Coop GFs_CFs'!M:N, MATCH(B854,'Coop GFs_CFs'!B:B,0),2),
"No Growth", INDEX('Coop GFs_CFs'!O:P, MATCH(B854,'Coop GFs_CFs'!B:B,0),2)
)</f>
        <v>1</v>
      </c>
      <c r="O854" s="133"/>
      <c r="P854" s="86">
        <f t="shared" si="51"/>
        <v>1.7403938727846499E-3</v>
      </c>
      <c r="Q854" s="86">
        <f t="shared" si="52"/>
        <v>1.7403938727846499E-3</v>
      </c>
      <c r="R854" s="156" t="s">
        <v>445</v>
      </c>
      <c r="S854" s="85" t="s">
        <v>446</v>
      </c>
      <c r="T854" s="85" t="s">
        <v>436</v>
      </c>
      <c r="U854" s="85" t="s">
        <v>444</v>
      </c>
      <c r="V854" s="85" t="s">
        <v>447</v>
      </c>
      <c r="W854" s="85" t="s">
        <v>437</v>
      </c>
      <c r="X854" s="85" t="s">
        <v>330</v>
      </c>
      <c r="Z854" s="42" t="s">
        <v>1988</v>
      </c>
      <c r="AA854"/>
    </row>
    <row r="855" spans="1:27" s="39" customFormat="1" x14ac:dyDescent="0.35">
      <c r="A855" s="85" t="s">
        <v>811</v>
      </c>
      <c r="B855" s="87">
        <v>51510</v>
      </c>
      <c r="C855" s="87" t="s">
        <v>12</v>
      </c>
      <c r="D855" s="86">
        <v>8.9197940394569599</v>
      </c>
      <c r="E855" s="86">
        <f>SUMIFS('Ratios_MARAMA-VA'!T:T, 'Ratios_MARAMA-VA'!AA:AA, Z855)</f>
        <v>8.9197940394466109</v>
      </c>
      <c r="F855" s="86">
        <f>SUMIFS('Ratios_MARAMA-VA'!J:J, 'Ratios_MARAMA-VA'!AA:AA, Z855)</f>
        <v>8.9601730008925101E-3</v>
      </c>
      <c r="G855" s="122">
        <f t="shared" si="53"/>
        <v>1.0045268939246051E-3</v>
      </c>
      <c r="H855" s="122">
        <v>8.9197940394569599</v>
      </c>
      <c r="I855" s="86">
        <v>8.9601730009029063E-3</v>
      </c>
      <c r="J855" s="122">
        <v>8.9197940394569599</v>
      </c>
      <c r="K855" s="86">
        <v>8.9601730009029063E-3</v>
      </c>
      <c r="L855" s="122" t="str" cm="1">
        <f t="array" ref="L855">_xlfn.SWITCH(A855,
    "District of Columbia", _xlfn.XLOOKUP(R855, '2015 O3 Growth Surrogates'!A:A, '2015 O3 Growth Surrogates'!H:H),
    "Maryland", _xlfn.XLOOKUP(R855, '2015 O3 Growth Surrogates'!A:A, '2015 O3 Growth Surrogates'!I:I),
    "Virginia", _xlfn.XLOOKUP(R855, '2015 O3 Growth Surrogates'!A:A, '2015 O3 Growth Surrogates'!J:J)
)</f>
        <v>No Growth</v>
      </c>
      <c r="M855" s="133" cm="1">
        <f t="array" ref="M855">_xlfn.SWITCH(L855,
"Employment", INDEX('Coop GFs_CFs'!C:D, MATCH(B855,'Coop GFs_CFs'!B:B,0),1),
"Population", INDEX('Coop GFs_CFs'!E:F, MATCH(B855,'Coop GFs_CFs'!B:B,0),1),
"Household", INDEX('Coop GFs_CFs'!G:H, MATCH(B855,'Coop GFs_CFs'!B:B,0),1),
"VMT", INDEX('Coop GFs_CFs'!I:J, MATCH(B855,'Coop GFs_CFs'!B:B,0),1),
"Lane Mile", INDEX('Coop GFs_CFs'!K:L, MATCH(B855,'Coop GFs_CFs'!B:B,0),1),
"Gas Sales", INDEX('Coop GFs_CFs'!M:N, MATCH(B855,'Coop GFs_CFs'!B:B,0),1),
"No Growth", INDEX('Coop GFs_CFs'!O:P, MATCH(B855,'Coop GFs_CFs'!B:B,0),1)
)</f>
        <v>1</v>
      </c>
      <c r="N855" s="133" cm="1">
        <f t="array" ref="N855">_xlfn.SWITCH(L855,
"Employment", INDEX('Coop GFs_CFs'!C:D, MATCH(B855,'Coop GFs_CFs'!B:B,0),2),
"Population", INDEX('Coop GFs_CFs'!E:F, MATCH(B855,'Coop GFs_CFs'!B:B,0),2),
"Household", INDEX('Coop GFs_CFs'!G:H, MATCH(B855,'Coop GFs_CFs'!B:B,0),2),
"VMT", INDEX('Coop GFs_CFs'!I:J, MATCH(B855,'Coop GFs_CFs'!B:B,0),2),
"Lane Mile", INDEX('Coop GFs_CFs'!K:L, MATCH(B855,'Coop GFs_CFs'!B:B,0),2),
"Gas Sales", INDEX('Coop GFs_CFs'!M:N, MATCH(B855,'Coop GFs_CFs'!B:B,0),2),
"No Growth", INDEX('Coop GFs_CFs'!O:P, MATCH(B855,'Coop GFs_CFs'!B:B,0),2)
)</f>
        <v>1</v>
      </c>
      <c r="O855" s="133"/>
      <c r="P855" s="86">
        <f t="shared" si="51"/>
        <v>8.9601730008925101E-3</v>
      </c>
      <c r="Q855" s="86">
        <f t="shared" si="52"/>
        <v>8.9601730008925101E-3</v>
      </c>
      <c r="R855" s="156" t="s">
        <v>445</v>
      </c>
      <c r="S855" s="85" t="s">
        <v>446</v>
      </c>
      <c r="T855" s="85" t="s">
        <v>436</v>
      </c>
      <c r="U855" s="85" t="s">
        <v>444</v>
      </c>
      <c r="V855" s="85" t="s">
        <v>447</v>
      </c>
      <c r="W855" s="85" t="s">
        <v>437</v>
      </c>
      <c r="X855" s="85" t="s">
        <v>330</v>
      </c>
      <c r="Z855" s="42" t="s">
        <v>2003</v>
      </c>
      <c r="AA855"/>
    </row>
    <row r="856" spans="1:27" s="39" customFormat="1" x14ac:dyDescent="0.35">
      <c r="A856" s="85" t="s">
        <v>811</v>
      </c>
      <c r="B856" s="87">
        <v>51600</v>
      </c>
      <c r="C856" s="87" t="s">
        <v>10</v>
      </c>
      <c r="D856" s="86">
        <v>8.6698672834390395E-2</v>
      </c>
      <c r="E856" s="86">
        <f>SUMIFS('Ratios_MARAMA-VA'!T:T, 'Ratios_MARAMA-VA'!AA:AA, Z856)</f>
        <v>8.6698672834290197E-2</v>
      </c>
      <c r="F856" s="86">
        <f>SUMIFS('Ratios_MARAMA-VA'!J:J, 'Ratios_MARAMA-VA'!AA:AA, Z856)</f>
        <v>8.7091148529614603E-5</v>
      </c>
      <c r="G856" s="122">
        <f t="shared" si="53"/>
        <v>1.0045268939245997E-3</v>
      </c>
      <c r="H856" s="122">
        <v>8.6698672834390395E-2</v>
      </c>
      <c r="I856" s="86">
        <v>8.7091148529715244E-5</v>
      </c>
      <c r="J856" s="122">
        <v>8.6698672834390395E-2</v>
      </c>
      <c r="K856" s="86">
        <v>8.7091148529715244E-5</v>
      </c>
      <c r="L856" s="122" t="str" cm="1">
        <f t="array" ref="L856">_xlfn.SWITCH(A856,
    "District of Columbia", _xlfn.XLOOKUP(R856, '2015 O3 Growth Surrogates'!A:A, '2015 O3 Growth Surrogates'!H:H),
    "Maryland", _xlfn.XLOOKUP(R856, '2015 O3 Growth Surrogates'!A:A, '2015 O3 Growth Surrogates'!I:I),
    "Virginia", _xlfn.XLOOKUP(R856, '2015 O3 Growth Surrogates'!A:A, '2015 O3 Growth Surrogates'!J:J)
)</f>
        <v>No Growth</v>
      </c>
      <c r="M856" s="133" cm="1">
        <f t="array" ref="M856">_xlfn.SWITCH(L856,
"Employment", INDEX('Coop GFs_CFs'!C:D, MATCH(B856,'Coop GFs_CFs'!B:B,0),1),
"Population", INDEX('Coop GFs_CFs'!E:F, MATCH(B856,'Coop GFs_CFs'!B:B,0),1),
"Household", INDEX('Coop GFs_CFs'!G:H, MATCH(B856,'Coop GFs_CFs'!B:B,0),1),
"VMT", INDEX('Coop GFs_CFs'!I:J, MATCH(B856,'Coop GFs_CFs'!B:B,0),1),
"Lane Mile", INDEX('Coop GFs_CFs'!K:L, MATCH(B856,'Coop GFs_CFs'!B:B,0),1),
"Gas Sales", INDEX('Coop GFs_CFs'!M:N, MATCH(B856,'Coop GFs_CFs'!B:B,0),1),
"No Growth", INDEX('Coop GFs_CFs'!O:P, MATCH(B856,'Coop GFs_CFs'!B:B,0),1)
)</f>
        <v>1</v>
      </c>
      <c r="N856" s="133" cm="1">
        <f t="array" ref="N856">_xlfn.SWITCH(L856,
"Employment", INDEX('Coop GFs_CFs'!C:D, MATCH(B856,'Coop GFs_CFs'!B:B,0),2),
"Population", INDEX('Coop GFs_CFs'!E:F, MATCH(B856,'Coop GFs_CFs'!B:B,0),2),
"Household", INDEX('Coop GFs_CFs'!G:H, MATCH(B856,'Coop GFs_CFs'!B:B,0),2),
"VMT", INDEX('Coop GFs_CFs'!I:J, MATCH(B856,'Coop GFs_CFs'!B:B,0),2),
"Lane Mile", INDEX('Coop GFs_CFs'!K:L, MATCH(B856,'Coop GFs_CFs'!B:B,0),2),
"Gas Sales", INDEX('Coop GFs_CFs'!M:N, MATCH(B856,'Coop GFs_CFs'!B:B,0),2),
"No Growth", INDEX('Coop GFs_CFs'!O:P, MATCH(B856,'Coop GFs_CFs'!B:B,0),2)
)</f>
        <v>1</v>
      </c>
      <c r="O856" s="133"/>
      <c r="P856" s="86">
        <f t="shared" si="51"/>
        <v>8.7091148529614603E-5</v>
      </c>
      <c r="Q856" s="86">
        <f t="shared" si="52"/>
        <v>8.7091148529614603E-5</v>
      </c>
      <c r="R856" s="156" t="s">
        <v>445</v>
      </c>
      <c r="S856" s="85" t="s">
        <v>446</v>
      </c>
      <c r="T856" s="85" t="s">
        <v>436</v>
      </c>
      <c r="U856" s="85" t="s">
        <v>444</v>
      </c>
      <c r="V856" s="85" t="s">
        <v>447</v>
      </c>
      <c r="W856" s="85" t="s">
        <v>437</v>
      </c>
      <c r="X856" s="85" t="s">
        <v>330</v>
      </c>
      <c r="Z856" s="42" t="s">
        <v>1991</v>
      </c>
      <c r="AA856"/>
    </row>
    <row r="857" spans="1:27" s="39" customFormat="1" x14ac:dyDescent="0.35">
      <c r="A857" s="85" t="s">
        <v>811</v>
      </c>
      <c r="B857" s="87">
        <v>51600</v>
      </c>
      <c r="C857" s="87" t="s">
        <v>12</v>
      </c>
      <c r="D857" s="86">
        <v>0.446356029942656</v>
      </c>
      <c r="E857" s="86">
        <f>SUMIFS('Ratios_MARAMA-VA'!T:T, 'Ratios_MARAMA-VA'!AA:AA, Z857)</f>
        <v>0.44635602994213802</v>
      </c>
      <c r="F857" s="86">
        <f>SUMIFS('Ratios_MARAMA-VA'!J:J, 'Ratios_MARAMA-VA'!AA:AA, Z857)</f>
        <v>4.4837663634229299E-4</v>
      </c>
      <c r="G857" s="122">
        <f t="shared" si="53"/>
        <v>1.0045268939246029E-3</v>
      </c>
      <c r="H857" s="122">
        <v>0.446356029942656</v>
      </c>
      <c r="I857" s="86">
        <v>4.483766363428133E-4</v>
      </c>
      <c r="J857" s="122">
        <v>0.446356029942656</v>
      </c>
      <c r="K857" s="86">
        <v>4.483766363428133E-4</v>
      </c>
      <c r="L857" s="122" t="str" cm="1">
        <f t="array" ref="L857">_xlfn.SWITCH(A857,
    "District of Columbia", _xlfn.XLOOKUP(R857, '2015 O3 Growth Surrogates'!A:A, '2015 O3 Growth Surrogates'!H:H),
    "Maryland", _xlfn.XLOOKUP(R857, '2015 O3 Growth Surrogates'!A:A, '2015 O3 Growth Surrogates'!I:I),
    "Virginia", _xlfn.XLOOKUP(R857, '2015 O3 Growth Surrogates'!A:A, '2015 O3 Growth Surrogates'!J:J)
)</f>
        <v>No Growth</v>
      </c>
      <c r="M857" s="133" cm="1">
        <f t="array" ref="M857">_xlfn.SWITCH(L857,
"Employment", INDEX('Coop GFs_CFs'!C:D, MATCH(B857,'Coop GFs_CFs'!B:B,0),1),
"Population", INDEX('Coop GFs_CFs'!E:F, MATCH(B857,'Coop GFs_CFs'!B:B,0),1),
"Household", INDEX('Coop GFs_CFs'!G:H, MATCH(B857,'Coop GFs_CFs'!B:B,0),1),
"VMT", INDEX('Coop GFs_CFs'!I:J, MATCH(B857,'Coop GFs_CFs'!B:B,0),1),
"Lane Mile", INDEX('Coop GFs_CFs'!K:L, MATCH(B857,'Coop GFs_CFs'!B:B,0),1),
"Gas Sales", INDEX('Coop GFs_CFs'!M:N, MATCH(B857,'Coop GFs_CFs'!B:B,0),1),
"No Growth", INDEX('Coop GFs_CFs'!O:P, MATCH(B857,'Coop GFs_CFs'!B:B,0),1)
)</f>
        <v>1</v>
      </c>
      <c r="N857" s="133" cm="1">
        <f t="array" ref="N857">_xlfn.SWITCH(L857,
"Employment", INDEX('Coop GFs_CFs'!C:D, MATCH(B857,'Coop GFs_CFs'!B:B,0),2),
"Population", INDEX('Coop GFs_CFs'!E:F, MATCH(B857,'Coop GFs_CFs'!B:B,0),2),
"Household", INDEX('Coop GFs_CFs'!G:H, MATCH(B857,'Coop GFs_CFs'!B:B,0),2),
"VMT", INDEX('Coop GFs_CFs'!I:J, MATCH(B857,'Coop GFs_CFs'!B:B,0),2),
"Lane Mile", INDEX('Coop GFs_CFs'!K:L, MATCH(B857,'Coop GFs_CFs'!B:B,0),2),
"Gas Sales", INDEX('Coop GFs_CFs'!M:N, MATCH(B857,'Coop GFs_CFs'!B:B,0),2),
"No Growth", INDEX('Coop GFs_CFs'!O:P, MATCH(B857,'Coop GFs_CFs'!B:B,0),2)
)</f>
        <v>1</v>
      </c>
      <c r="O857" s="133"/>
      <c r="P857" s="86">
        <f t="shared" si="51"/>
        <v>4.4837663634229299E-4</v>
      </c>
      <c r="Q857" s="86">
        <f t="shared" si="52"/>
        <v>4.4837663634229299E-4</v>
      </c>
      <c r="R857" s="156" t="s">
        <v>445</v>
      </c>
      <c r="S857" s="85" t="s">
        <v>446</v>
      </c>
      <c r="T857" s="85" t="s">
        <v>436</v>
      </c>
      <c r="U857" s="85" t="s">
        <v>444</v>
      </c>
      <c r="V857" s="85" t="s">
        <v>447</v>
      </c>
      <c r="W857" s="85" t="s">
        <v>437</v>
      </c>
      <c r="X857" s="85" t="s">
        <v>330</v>
      </c>
      <c r="Z857" s="42" t="s">
        <v>2006</v>
      </c>
      <c r="AA857"/>
    </row>
    <row r="858" spans="1:27" s="39" customFormat="1" x14ac:dyDescent="0.35">
      <c r="A858" s="85" t="s">
        <v>811</v>
      </c>
      <c r="B858" s="87">
        <v>51610</v>
      </c>
      <c r="C858" s="87" t="s">
        <v>10</v>
      </c>
      <c r="D858" s="86">
        <v>5.5787939286489598E-2</v>
      </c>
      <c r="E858" s="86">
        <f>SUMIFS('Ratios_MARAMA-VA'!T:T, 'Ratios_MARAMA-VA'!AA:AA, Z858)</f>
        <v>5.5787939286424698E-2</v>
      </c>
      <c r="F858" s="86">
        <f>SUMIFS('Ratios_MARAMA-VA'!J:J, 'Ratios_MARAMA-VA'!AA:AA, Z858)</f>
        <v>5.6040485369847001E-5</v>
      </c>
      <c r="G858" s="122">
        <f t="shared" si="53"/>
        <v>1.0045268939246114E-3</v>
      </c>
      <c r="H858" s="122">
        <v>5.5787939286489598E-2</v>
      </c>
      <c r="I858" s="86">
        <v>5.6040485369912196E-5</v>
      </c>
      <c r="J858" s="122">
        <v>5.5787939286489598E-2</v>
      </c>
      <c r="K858" s="86">
        <v>5.6040485369912196E-5</v>
      </c>
      <c r="L858" s="122" t="str" cm="1">
        <f t="array" ref="L858">_xlfn.SWITCH(A858,
    "District of Columbia", _xlfn.XLOOKUP(R858, '2015 O3 Growth Surrogates'!A:A, '2015 O3 Growth Surrogates'!H:H),
    "Maryland", _xlfn.XLOOKUP(R858, '2015 O3 Growth Surrogates'!A:A, '2015 O3 Growth Surrogates'!I:I),
    "Virginia", _xlfn.XLOOKUP(R858, '2015 O3 Growth Surrogates'!A:A, '2015 O3 Growth Surrogates'!J:J)
)</f>
        <v>No Growth</v>
      </c>
      <c r="M858" s="133" cm="1">
        <f t="array" ref="M858">_xlfn.SWITCH(L858,
"Employment", INDEX('Coop GFs_CFs'!C:D, MATCH(B858,'Coop GFs_CFs'!B:B,0),1),
"Population", INDEX('Coop GFs_CFs'!E:F, MATCH(B858,'Coop GFs_CFs'!B:B,0),1),
"Household", INDEX('Coop GFs_CFs'!G:H, MATCH(B858,'Coop GFs_CFs'!B:B,0),1),
"VMT", INDEX('Coop GFs_CFs'!I:J, MATCH(B858,'Coop GFs_CFs'!B:B,0),1),
"Lane Mile", INDEX('Coop GFs_CFs'!K:L, MATCH(B858,'Coop GFs_CFs'!B:B,0),1),
"Gas Sales", INDEX('Coop GFs_CFs'!M:N, MATCH(B858,'Coop GFs_CFs'!B:B,0),1),
"No Growth", INDEX('Coop GFs_CFs'!O:P, MATCH(B858,'Coop GFs_CFs'!B:B,0),1)
)</f>
        <v>1</v>
      </c>
      <c r="N858" s="133" cm="1">
        <f t="array" ref="N858">_xlfn.SWITCH(L858,
"Employment", INDEX('Coop GFs_CFs'!C:D, MATCH(B858,'Coop GFs_CFs'!B:B,0),2),
"Population", INDEX('Coop GFs_CFs'!E:F, MATCH(B858,'Coop GFs_CFs'!B:B,0),2),
"Household", INDEX('Coop GFs_CFs'!G:H, MATCH(B858,'Coop GFs_CFs'!B:B,0),2),
"VMT", INDEX('Coop GFs_CFs'!I:J, MATCH(B858,'Coop GFs_CFs'!B:B,0),2),
"Lane Mile", INDEX('Coop GFs_CFs'!K:L, MATCH(B858,'Coop GFs_CFs'!B:B,0),2),
"Gas Sales", INDEX('Coop GFs_CFs'!M:N, MATCH(B858,'Coop GFs_CFs'!B:B,0),2),
"No Growth", INDEX('Coop GFs_CFs'!O:P, MATCH(B858,'Coop GFs_CFs'!B:B,0),2)
)</f>
        <v>1</v>
      </c>
      <c r="O858" s="133"/>
      <c r="P858" s="86">
        <f t="shared" si="51"/>
        <v>5.6040485369847001E-5</v>
      </c>
      <c r="Q858" s="86">
        <f t="shared" si="52"/>
        <v>5.6040485369847001E-5</v>
      </c>
      <c r="R858" s="156" t="s">
        <v>445</v>
      </c>
      <c r="S858" s="85" t="s">
        <v>446</v>
      </c>
      <c r="T858" s="85" t="s">
        <v>436</v>
      </c>
      <c r="U858" s="85" t="s">
        <v>444</v>
      </c>
      <c r="V858" s="85" t="s">
        <v>447</v>
      </c>
      <c r="W858" s="85" t="s">
        <v>437</v>
      </c>
      <c r="X858" s="85" t="s">
        <v>330</v>
      </c>
      <c r="Z858" s="42" t="s">
        <v>1992</v>
      </c>
      <c r="AA858"/>
    </row>
    <row r="859" spans="1:27" s="39" customFormat="1" x14ac:dyDescent="0.35">
      <c r="A859" s="85" t="s">
        <v>811</v>
      </c>
      <c r="B859" s="87">
        <v>51610</v>
      </c>
      <c r="C859" s="87" t="s">
        <v>12</v>
      </c>
      <c r="D859" s="86">
        <v>0.28721638995673598</v>
      </c>
      <c r="E859" s="86">
        <f>SUMIFS('Ratios_MARAMA-VA'!T:T, 'Ratios_MARAMA-VA'!AA:AA, Z859)</f>
        <v>0.28721638995640097</v>
      </c>
      <c r="F859" s="86">
        <f>SUMIFS('Ratios_MARAMA-VA'!J:J, 'Ratios_MARAMA-VA'!AA:AA, Z859)</f>
        <v>2.88516588087143E-4</v>
      </c>
      <c r="G859" s="122">
        <f t="shared" si="53"/>
        <v>1.0045268939246098E-3</v>
      </c>
      <c r="H859" s="122">
        <v>0.28721638995673598</v>
      </c>
      <c r="I859" s="86">
        <v>2.8851658808747948E-4</v>
      </c>
      <c r="J859" s="122">
        <v>0.28721638995673598</v>
      </c>
      <c r="K859" s="86">
        <v>2.8851658808747948E-4</v>
      </c>
      <c r="L859" s="122" t="str" cm="1">
        <f t="array" ref="L859">_xlfn.SWITCH(A859,
    "District of Columbia", _xlfn.XLOOKUP(R859, '2015 O3 Growth Surrogates'!A:A, '2015 O3 Growth Surrogates'!H:H),
    "Maryland", _xlfn.XLOOKUP(R859, '2015 O3 Growth Surrogates'!A:A, '2015 O3 Growth Surrogates'!I:I),
    "Virginia", _xlfn.XLOOKUP(R859, '2015 O3 Growth Surrogates'!A:A, '2015 O3 Growth Surrogates'!J:J)
)</f>
        <v>No Growth</v>
      </c>
      <c r="M859" s="133" cm="1">
        <f t="array" ref="M859">_xlfn.SWITCH(L859,
"Employment", INDEX('Coop GFs_CFs'!C:D, MATCH(B859,'Coop GFs_CFs'!B:B,0),1),
"Population", INDEX('Coop GFs_CFs'!E:F, MATCH(B859,'Coop GFs_CFs'!B:B,0),1),
"Household", INDEX('Coop GFs_CFs'!G:H, MATCH(B859,'Coop GFs_CFs'!B:B,0),1),
"VMT", INDEX('Coop GFs_CFs'!I:J, MATCH(B859,'Coop GFs_CFs'!B:B,0),1),
"Lane Mile", INDEX('Coop GFs_CFs'!K:L, MATCH(B859,'Coop GFs_CFs'!B:B,0),1),
"Gas Sales", INDEX('Coop GFs_CFs'!M:N, MATCH(B859,'Coop GFs_CFs'!B:B,0),1),
"No Growth", INDEX('Coop GFs_CFs'!O:P, MATCH(B859,'Coop GFs_CFs'!B:B,0),1)
)</f>
        <v>1</v>
      </c>
      <c r="N859" s="133" cm="1">
        <f t="array" ref="N859">_xlfn.SWITCH(L859,
"Employment", INDEX('Coop GFs_CFs'!C:D, MATCH(B859,'Coop GFs_CFs'!B:B,0),2),
"Population", INDEX('Coop GFs_CFs'!E:F, MATCH(B859,'Coop GFs_CFs'!B:B,0),2),
"Household", INDEX('Coop GFs_CFs'!G:H, MATCH(B859,'Coop GFs_CFs'!B:B,0),2),
"VMT", INDEX('Coop GFs_CFs'!I:J, MATCH(B859,'Coop GFs_CFs'!B:B,0),2),
"Lane Mile", INDEX('Coop GFs_CFs'!K:L, MATCH(B859,'Coop GFs_CFs'!B:B,0),2),
"Gas Sales", INDEX('Coop GFs_CFs'!M:N, MATCH(B859,'Coop GFs_CFs'!B:B,0),2),
"No Growth", INDEX('Coop GFs_CFs'!O:P, MATCH(B859,'Coop GFs_CFs'!B:B,0),2)
)</f>
        <v>1</v>
      </c>
      <c r="O859" s="133"/>
      <c r="P859" s="86">
        <f t="shared" si="51"/>
        <v>2.88516588087143E-4</v>
      </c>
      <c r="Q859" s="86">
        <f t="shared" si="52"/>
        <v>2.88516588087143E-4</v>
      </c>
      <c r="R859" s="156" t="s">
        <v>445</v>
      </c>
      <c r="S859" s="85" t="s">
        <v>446</v>
      </c>
      <c r="T859" s="85" t="s">
        <v>436</v>
      </c>
      <c r="U859" s="85" t="s">
        <v>444</v>
      </c>
      <c r="V859" s="85" t="s">
        <v>447</v>
      </c>
      <c r="W859" s="85" t="s">
        <v>437</v>
      </c>
      <c r="X859" s="85" t="s">
        <v>330</v>
      </c>
      <c r="Z859" s="42" t="s">
        <v>2007</v>
      </c>
      <c r="AA859"/>
    </row>
    <row r="860" spans="1:27" s="39" customFormat="1" x14ac:dyDescent="0.35">
      <c r="A860" s="85" t="s">
        <v>811</v>
      </c>
      <c r="B860" s="87">
        <v>51683</v>
      </c>
      <c r="C860" s="87" t="s">
        <v>10</v>
      </c>
      <c r="D860" s="86">
        <v>0.12944863329852799</v>
      </c>
      <c r="E860" s="86">
        <f>SUMIFS('Ratios_MARAMA-VA'!T:T, 'Ratios_MARAMA-VA'!AA:AA, Z860)</f>
        <v>0.129448633298377</v>
      </c>
      <c r="F860" s="86">
        <f>SUMIFS('Ratios_MARAMA-VA'!J:J, 'Ratios_MARAMA-VA'!AA:AA, Z860)</f>
        <v>1.3003463353000399E-4</v>
      </c>
      <c r="G860" s="122">
        <f t="shared" si="53"/>
        <v>1.0045268939246062E-3</v>
      </c>
      <c r="H860" s="122">
        <v>0.12944863329852799</v>
      </c>
      <c r="I860" s="86">
        <v>1.3003463353015567E-4</v>
      </c>
      <c r="J860" s="122">
        <v>0.12944863329852799</v>
      </c>
      <c r="K860" s="86">
        <v>1.3003463353015567E-4</v>
      </c>
      <c r="L860" s="122" t="str" cm="1">
        <f t="array" ref="L860">_xlfn.SWITCH(A860,
    "District of Columbia", _xlfn.XLOOKUP(R860, '2015 O3 Growth Surrogates'!A:A, '2015 O3 Growth Surrogates'!H:H),
    "Maryland", _xlfn.XLOOKUP(R860, '2015 O3 Growth Surrogates'!A:A, '2015 O3 Growth Surrogates'!I:I),
    "Virginia", _xlfn.XLOOKUP(R860, '2015 O3 Growth Surrogates'!A:A, '2015 O3 Growth Surrogates'!J:J)
)</f>
        <v>No Growth</v>
      </c>
      <c r="M860" s="133" cm="1">
        <f t="array" ref="M860">_xlfn.SWITCH(L860,
"Employment", INDEX('Coop GFs_CFs'!C:D, MATCH(B860,'Coop GFs_CFs'!B:B,0),1),
"Population", INDEX('Coop GFs_CFs'!E:F, MATCH(B860,'Coop GFs_CFs'!B:B,0),1),
"Household", INDEX('Coop GFs_CFs'!G:H, MATCH(B860,'Coop GFs_CFs'!B:B,0),1),
"VMT", INDEX('Coop GFs_CFs'!I:J, MATCH(B860,'Coop GFs_CFs'!B:B,0),1),
"Lane Mile", INDEX('Coop GFs_CFs'!K:L, MATCH(B860,'Coop GFs_CFs'!B:B,0),1),
"Gas Sales", INDEX('Coop GFs_CFs'!M:N, MATCH(B860,'Coop GFs_CFs'!B:B,0),1),
"No Growth", INDEX('Coop GFs_CFs'!O:P, MATCH(B860,'Coop GFs_CFs'!B:B,0),1)
)</f>
        <v>1</v>
      </c>
      <c r="N860" s="133" cm="1">
        <f t="array" ref="N860">_xlfn.SWITCH(L860,
"Employment", INDEX('Coop GFs_CFs'!C:D, MATCH(B860,'Coop GFs_CFs'!B:B,0),2),
"Population", INDEX('Coop GFs_CFs'!E:F, MATCH(B860,'Coop GFs_CFs'!B:B,0),2),
"Household", INDEX('Coop GFs_CFs'!G:H, MATCH(B860,'Coop GFs_CFs'!B:B,0),2),
"VMT", INDEX('Coop GFs_CFs'!I:J, MATCH(B860,'Coop GFs_CFs'!B:B,0),2),
"Lane Mile", INDEX('Coop GFs_CFs'!K:L, MATCH(B860,'Coop GFs_CFs'!B:B,0),2),
"Gas Sales", INDEX('Coop GFs_CFs'!M:N, MATCH(B860,'Coop GFs_CFs'!B:B,0),2),
"No Growth", INDEX('Coop GFs_CFs'!O:P, MATCH(B860,'Coop GFs_CFs'!B:B,0),2)
)</f>
        <v>1</v>
      </c>
      <c r="O860" s="133"/>
      <c r="P860" s="86">
        <f t="shared" si="51"/>
        <v>1.3003463353000399E-4</v>
      </c>
      <c r="Q860" s="86">
        <f t="shared" si="52"/>
        <v>1.3003463353000399E-4</v>
      </c>
      <c r="R860" s="156" t="s">
        <v>445</v>
      </c>
      <c r="S860" s="85" t="s">
        <v>446</v>
      </c>
      <c r="T860" s="85" t="s">
        <v>436</v>
      </c>
      <c r="U860" s="85" t="s">
        <v>444</v>
      </c>
      <c r="V860" s="85" t="s">
        <v>447</v>
      </c>
      <c r="W860" s="85" t="s">
        <v>437</v>
      </c>
      <c r="X860" s="85" t="s">
        <v>330</v>
      </c>
      <c r="Z860" s="42" t="s">
        <v>1994</v>
      </c>
      <c r="AA860"/>
    </row>
    <row r="861" spans="1:27" s="39" customFormat="1" x14ac:dyDescent="0.35">
      <c r="A861" s="85" t="s">
        <v>811</v>
      </c>
      <c r="B861" s="87">
        <v>51683</v>
      </c>
      <c r="C861" s="87" t="s">
        <v>12</v>
      </c>
      <c r="D861" s="86">
        <v>0.66644806561644798</v>
      </c>
      <c r="E861" s="86">
        <f>SUMIFS('Ratios_MARAMA-VA'!T:T, 'Ratios_MARAMA-VA'!AA:AA, Z861)</f>
        <v>0.66644806561567405</v>
      </c>
      <c r="F861" s="86">
        <f>SUMIFS('Ratios_MARAMA-VA'!J:J, 'Ratios_MARAMA-VA'!AA:AA, Z861)</f>
        <v>6.6946500531497605E-4</v>
      </c>
      <c r="G861" s="122">
        <f t="shared" si="53"/>
        <v>1.0045268939246075E-3</v>
      </c>
      <c r="H861" s="122">
        <v>0.66644806561644798</v>
      </c>
      <c r="I861" s="86">
        <v>6.6946500531575343E-4</v>
      </c>
      <c r="J861" s="122">
        <v>0.66644806561644798</v>
      </c>
      <c r="K861" s="86">
        <v>6.6946500531575343E-4</v>
      </c>
      <c r="L861" s="122" t="str" cm="1">
        <f t="array" ref="L861">_xlfn.SWITCH(A861,
    "District of Columbia", _xlfn.XLOOKUP(R861, '2015 O3 Growth Surrogates'!A:A, '2015 O3 Growth Surrogates'!H:H),
    "Maryland", _xlfn.XLOOKUP(R861, '2015 O3 Growth Surrogates'!A:A, '2015 O3 Growth Surrogates'!I:I),
    "Virginia", _xlfn.XLOOKUP(R861, '2015 O3 Growth Surrogates'!A:A, '2015 O3 Growth Surrogates'!J:J)
)</f>
        <v>No Growth</v>
      </c>
      <c r="M861" s="133" cm="1">
        <f t="array" ref="M861">_xlfn.SWITCH(L861,
"Employment", INDEX('Coop GFs_CFs'!C:D, MATCH(B861,'Coop GFs_CFs'!B:B,0),1),
"Population", INDEX('Coop GFs_CFs'!E:F, MATCH(B861,'Coop GFs_CFs'!B:B,0),1),
"Household", INDEX('Coop GFs_CFs'!G:H, MATCH(B861,'Coop GFs_CFs'!B:B,0),1),
"VMT", INDEX('Coop GFs_CFs'!I:J, MATCH(B861,'Coop GFs_CFs'!B:B,0),1),
"Lane Mile", INDEX('Coop GFs_CFs'!K:L, MATCH(B861,'Coop GFs_CFs'!B:B,0),1),
"Gas Sales", INDEX('Coop GFs_CFs'!M:N, MATCH(B861,'Coop GFs_CFs'!B:B,0),1),
"No Growth", INDEX('Coop GFs_CFs'!O:P, MATCH(B861,'Coop GFs_CFs'!B:B,0),1)
)</f>
        <v>1</v>
      </c>
      <c r="N861" s="133" cm="1">
        <f t="array" ref="N861">_xlfn.SWITCH(L861,
"Employment", INDEX('Coop GFs_CFs'!C:D, MATCH(B861,'Coop GFs_CFs'!B:B,0),2),
"Population", INDEX('Coop GFs_CFs'!E:F, MATCH(B861,'Coop GFs_CFs'!B:B,0),2),
"Household", INDEX('Coop GFs_CFs'!G:H, MATCH(B861,'Coop GFs_CFs'!B:B,0),2),
"VMT", INDEX('Coop GFs_CFs'!I:J, MATCH(B861,'Coop GFs_CFs'!B:B,0),2),
"Lane Mile", INDEX('Coop GFs_CFs'!K:L, MATCH(B861,'Coop GFs_CFs'!B:B,0),2),
"Gas Sales", INDEX('Coop GFs_CFs'!M:N, MATCH(B861,'Coop GFs_CFs'!B:B,0),2),
"No Growth", INDEX('Coop GFs_CFs'!O:P, MATCH(B861,'Coop GFs_CFs'!B:B,0),2)
)</f>
        <v>1</v>
      </c>
      <c r="O861" s="133"/>
      <c r="P861" s="86">
        <f t="shared" si="51"/>
        <v>6.6946500531497605E-4</v>
      </c>
      <c r="Q861" s="86">
        <f t="shared" si="52"/>
        <v>6.6946500531497605E-4</v>
      </c>
      <c r="R861" s="156" t="s">
        <v>445</v>
      </c>
      <c r="S861" s="85" t="s">
        <v>446</v>
      </c>
      <c r="T861" s="85" t="s">
        <v>436</v>
      </c>
      <c r="U861" s="85" t="s">
        <v>444</v>
      </c>
      <c r="V861" s="85" t="s">
        <v>447</v>
      </c>
      <c r="W861" s="85" t="s">
        <v>437</v>
      </c>
      <c r="X861" s="85" t="s">
        <v>330</v>
      </c>
      <c r="Z861" s="42" t="s">
        <v>2009</v>
      </c>
      <c r="AA861"/>
    </row>
    <row r="862" spans="1:27" s="39" customFormat="1" x14ac:dyDescent="0.35">
      <c r="A862" s="85" t="s">
        <v>811</v>
      </c>
      <c r="B862" s="87">
        <v>51685</v>
      </c>
      <c r="C862" s="87" t="s">
        <v>10</v>
      </c>
      <c r="D862" s="86">
        <v>4.5533896505168002E-2</v>
      </c>
      <c r="E862" s="86">
        <f>SUMIFS('Ratios_MARAMA-VA'!T:T, 'Ratios_MARAMA-VA'!AA:AA, Z862)</f>
        <v>4.55338965051151E-2</v>
      </c>
      <c r="F862" s="86">
        <f>SUMIFS('Ratios_MARAMA-VA'!J:J, 'Ratios_MARAMA-VA'!AA:AA, Z862)</f>
        <v>4.5740023624567701E-5</v>
      </c>
      <c r="G862" s="122">
        <f t="shared" si="53"/>
        <v>1.0045268939246051E-3</v>
      </c>
      <c r="H862" s="122">
        <v>4.5533896505168002E-2</v>
      </c>
      <c r="I862" s="86">
        <v>4.5740023624620841E-5</v>
      </c>
      <c r="J862" s="122">
        <v>4.5533896505168002E-2</v>
      </c>
      <c r="K862" s="86">
        <v>4.5740023624620841E-5</v>
      </c>
      <c r="L862" s="122" t="str" cm="1">
        <f t="array" ref="L862">_xlfn.SWITCH(A862,
    "District of Columbia", _xlfn.XLOOKUP(R862, '2015 O3 Growth Surrogates'!A:A, '2015 O3 Growth Surrogates'!H:H),
    "Maryland", _xlfn.XLOOKUP(R862, '2015 O3 Growth Surrogates'!A:A, '2015 O3 Growth Surrogates'!I:I),
    "Virginia", _xlfn.XLOOKUP(R862, '2015 O3 Growth Surrogates'!A:A, '2015 O3 Growth Surrogates'!J:J)
)</f>
        <v>No Growth</v>
      </c>
      <c r="M862" s="133" cm="1">
        <f t="array" ref="M862">_xlfn.SWITCH(L862,
"Employment", INDEX('Coop GFs_CFs'!C:D, MATCH(B862,'Coop GFs_CFs'!B:B,0),1),
"Population", INDEX('Coop GFs_CFs'!E:F, MATCH(B862,'Coop GFs_CFs'!B:B,0),1),
"Household", INDEX('Coop GFs_CFs'!G:H, MATCH(B862,'Coop GFs_CFs'!B:B,0),1),
"VMT", INDEX('Coop GFs_CFs'!I:J, MATCH(B862,'Coop GFs_CFs'!B:B,0),1),
"Lane Mile", INDEX('Coop GFs_CFs'!K:L, MATCH(B862,'Coop GFs_CFs'!B:B,0),1),
"Gas Sales", INDEX('Coop GFs_CFs'!M:N, MATCH(B862,'Coop GFs_CFs'!B:B,0),1),
"No Growth", INDEX('Coop GFs_CFs'!O:P, MATCH(B862,'Coop GFs_CFs'!B:B,0),1)
)</f>
        <v>1</v>
      </c>
      <c r="N862" s="133" cm="1">
        <f t="array" ref="N862">_xlfn.SWITCH(L862,
"Employment", INDEX('Coop GFs_CFs'!C:D, MATCH(B862,'Coop GFs_CFs'!B:B,0),2),
"Population", INDEX('Coop GFs_CFs'!E:F, MATCH(B862,'Coop GFs_CFs'!B:B,0),2),
"Household", INDEX('Coop GFs_CFs'!G:H, MATCH(B862,'Coop GFs_CFs'!B:B,0),2),
"VMT", INDEX('Coop GFs_CFs'!I:J, MATCH(B862,'Coop GFs_CFs'!B:B,0),2),
"Lane Mile", INDEX('Coop GFs_CFs'!K:L, MATCH(B862,'Coop GFs_CFs'!B:B,0),2),
"Gas Sales", INDEX('Coop GFs_CFs'!M:N, MATCH(B862,'Coop GFs_CFs'!B:B,0),2),
"No Growth", INDEX('Coop GFs_CFs'!O:P, MATCH(B862,'Coop GFs_CFs'!B:B,0),2)
)</f>
        <v>1</v>
      </c>
      <c r="O862" s="133"/>
      <c r="P862" s="86">
        <f t="shared" si="51"/>
        <v>4.5740023624567701E-5</v>
      </c>
      <c r="Q862" s="86">
        <f t="shared" si="52"/>
        <v>4.5740023624567701E-5</v>
      </c>
      <c r="R862" s="156" t="s">
        <v>445</v>
      </c>
      <c r="S862" s="85" t="s">
        <v>446</v>
      </c>
      <c r="T862" s="85" t="s">
        <v>436</v>
      </c>
      <c r="U862" s="85" t="s">
        <v>444</v>
      </c>
      <c r="V862" s="85" t="s">
        <v>447</v>
      </c>
      <c r="W862" s="85" t="s">
        <v>437</v>
      </c>
      <c r="X862" s="85" t="s">
        <v>330</v>
      </c>
      <c r="Z862" s="42" t="s">
        <v>1995</v>
      </c>
      <c r="AA862"/>
    </row>
    <row r="863" spans="1:27" s="39" customFormat="1" x14ac:dyDescent="0.35">
      <c r="A863" s="85" t="s">
        <v>811</v>
      </c>
      <c r="B863" s="87">
        <v>51685</v>
      </c>
      <c r="C863" s="87" t="s">
        <v>12</v>
      </c>
      <c r="D863" s="86">
        <v>0.23442485595545601</v>
      </c>
      <c r="E863" s="86">
        <f>SUMIFS('Ratios_MARAMA-VA'!T:T, 'Ratios_MARAMA-VA'!AA:AA, Z863)</f>
        <v>0.234424855955183</v>
      </c>
      <c r="F863" s="86">
        <f>SUMIFS('Ratios_MARAMA-VA'!J:J, 'Ratios_MARAMA-VA'!AA:AA, Z863)</f>
        <v>2.3548607241138399E-4</v>
      </c>
      <c r="G863" s="122">
        <f t="shared" si="53"/>
        <v>1.0045268939246096E-3</v>
      </c>
      <c r="H863" s="122">
        <v>0.23442485595545601</v>
      </c>
      <c r="I863" s="86">
        <v>2.3548607241165824E-4</v>
      </c>
      <c r="J863" s="122">
        <v>0.23442485595545601</v>
      </c>
      <c r="K863" s="86">
        <v>2.3548607241165824E-4</v>
      </c>
      <c r="L863" s="122" t="str" cm="1">
        <f t="array" ref="L863">_xlfn.SWITCH(A863,
    "District of Columbia", _xlfn.XLOOKUP(R863, '2015 O3 Growth Surrogates'!A:A, '2015 O3 Growth Surrogates'!H:H),
    "Maryland", _xlfn.XLOOKUP(R863, '2015 O3 Growth Surrogates'!A:A, '2015 O3 Growth Surrogates'!I:I),
    "Virginia", _xlfn.XLOOKUP(R863, '2015 O3 Growth Surrogates'!A:A, '2015 O3 Growth Surrogates'!J:J)
)</f>
        <v>No Growth</v>
      </c>
      <c r="M863" s="133" cm="1">
        <f t="array" ref="M863">_xlfn.SWITCH(L863,
"Employment", INDEX('Coop GFs_CFs'!C:D, MATCH(B863,'Coop GFs_CFs'!B:B,0),1),
"Population", INDEX('Coop GFs_CFs'!E:F, MATCH(B863,'Coop GFs_CFs'!B:B,0),1),
"Household", INDEX('Coop GFs_CFs'!G:H, MATCH(B863,'Coop GFs_CFs'!B:B,0),1),
"VMT", INDEX('Coop GFs_CFs'!I:J, MATCH(B863,'Coop GFs_CFs'!B:B,0),1),
"Lane Mile", INDEX('Coop GFs_CFs'!K:L, MATCH(B863,'Coop GFs_CFs'!B:B,0),1),
"Gas Sales", INDEX('Coop GFs_CFs'!M:N, MATCH(B863,'Coop GFs_CFs'!B:B,0),1),
"No Growth", INDEX('Coop GFs_CFs'!O:P, MATCH(B863,'Coop GFs_CFs'!B:B,0),1)
)</f>
        <v>1</v>
      </c>
      <c r="N863" s="133" cm="1">
        <f t="array" ref="N863">_xlfn.SWITCH(L863,
"Employment", INDEX('Coop GFs_CFs'!C:D, MATCH(B863,'Coop GFs_CFs'!B:B,0),2),
"Population", INDEX('Coop GFs_CFs'!E:F, MATCH(B863,'Coop GFs_CFs'!B:B,0),2),
"Household", INDEX('Coop GFs_CFs'!G:H, MATCH(B863,'Coop GFs_CFs'!B:B,0),2),
"VMT", INDEX('Coop GFs_CFs'!I:J, MATCH(B863,'Coop GFs_CFs'!B:B,0),2),
"Lane Mile", INDEX('Coop GFs_CFs'!K:L, MATCH(B863,'Coop GFs_CFs'!B:B,0),2),
"Gas Sales", INDEX('Coop GFs_CFs'!M:N, MATCH(B863,'Coop GFs_CFs'!B:B,0),2),
"No Growth", INDEX('Coop GFs_CFs'!O:P, MATCH(B863,'Coop GFs_CFs'!B:B,0),2)
)</f>
        <v>1</v>
      </c>
      <c r="O863" s="133"/>
      <c r="P863" s="86">
        <f t="shared" si="51"/>
        <v>2.3548607241138399E-4</v>
      </c>
      <c r="Q863" s="86">
        <f t="shared" si="52"/>
        <v>2.3548607241138399E-4</v>
      </c>
      <c r="R863" s="156" t="s">
        <v>445</v>
      </c>
      <c r="S863" s="85" t="s">
        <v>446</v>
      </c>
      <c r="T863" s="85" t="s">
        <v>436</v>
      </c>
      <c r="U863" s="85" t="s">
        <v>444</v>
      </c>
      <c r="V863" s="85" t="s">
        <v>447</v>
      </c>
      <c r="W863" s="85" t="s">
        <v>437</v>
      </c>
      <c r="X863" s="85" t="s">
        <v>330</v>
      </c>
      <c r="Z863" s="42" t="s">
        <v>2010</v>
      </c>
      <c r="AA863"/>
    </row>
    <row r="864" spans="1:27" s="39" customFormat="1" x14ac:dyDescent="0.35">
      <c r="A864" s="85" t="s">
        <v>497</v>
      </c>
      <c r="B864" s="87">
        <v>24009</v>
      </c>
      <c r="C864" s="87" t="s">
        <v>10</v>
      </c>
      <c r="D864" s="86">
        <v>0.205565733333333</v>
      </c>
      <c r="E864" s="86">
        <f>SUMIFS('Ratios_MARAMA-VA'!T:T, 'Ratios_MARAMA-VA'!AA:AA, Z864)</f>
        <v>0.20556573333304401</v>
      </c>
      <c r="F864" s="86">
        <f>SUMIFS('Ratios_MARAMA-VA'!J:J, 'Ratios_MARAMA-VA'!AA:AA, Z864)</f>
        <v>5.5981953522071099E-4</v>
      </c>
      <c r="G864" s="122">
        <f t="shared" si="53"/>
        <v>2.7233115468409726E-3</v>
      </c>
      <c r="H864" s="122">
        <v>0.11597388480095699</v>
      </c>
      <c r="I864" s="86">
        <v>3.1583301961045097E-4</v>
      </c>
      <c r="J864" s="122">
        <v>8.9972558864098801E-2</v>
      </c>
      <c r="K864" s="86">
        <v>2.4502330845342939E-4</v>
      </c>
      <c r="L864" s="122" t="str" cm="1">
        <f t="array" ref="L864">_xlfn.SWITCH(A864,
    "District of Columbia", _xlfn.XLOOKUP(R864, '2015 O3 Growth Surrogates'!A:A, '2015 O3 Growth Surrogates'!H:H),
    "Maryland", _xlfn.XLOOKUP(R864, '2015 O3 Growth Surrogates'!A:A, '2015 O3 Growth Surrogates'!I:I),
    "Virginia", _xlfn.XLOOKUP(R864, '2015 O3 Growth Surrogates'!A:A, '2015 O3 Growth Surrogates'!J:J)
)</f>
        <v>Household</v>
      </c>
      <c r="M864" s="133" cm="1">
        <f t="array" ref="M864">_xlfn.SWITCH(L864,
"Employment", INDEX('Coop GFs_CFs'!C:D, MATCH(B864,'Coop GFs_CFs'!B:B,0),1),
"Population", INDEX('Coop GFs_CFs'!E:F, MATCH(B864,'Coop GFs_CFs'!B:B,0),1),
"Household", INDEX('Coop GFs_CFs'!G:H, MATCH(B864,'Coop GFs_CFs'!B:B,0),1),
"VMT", INDEX('Coop GFs_CFs'!I:J, MATCH(B864,'Coop GFs_CFs'!B:B,0),1),
"Lane Mile", INDEX('Coop GFs_CFs'!K:L, MATCH(B864,'Coop GFs_CFs'!B:B,0),1),
"Gas Sales", INDEX('Coop GFs_CFs'!M:N, MATCH(B864,'Coop GFs_CFs'!B:B,0),1),
"No Growth", INDEX('Coop GFs_CFs'!O:P, MATCH(B864,'Coop GFs_CFs'!B:B,0),1)
)</f>
        <v>1.0717053327861332</v>
      </c>
      <c r="N864" s="133" cm="1">
        <f t="array" ref="N864">_xlfn.SWITCH(L864,
"Employment", INDEX('Coop GFs_CFs'!C:D, MATCH(B864,'Coop GFs_CFs'!B:B,0),2),
"Population", INDEX('Coop GFs_CFs'!E:F, MATCH(B864,'Coop GFs_CFs'!B:B,0),2),
"Household", INDEX('Coop GFs_CFs'!G:H, MATCH(B864,'Coop GFs_CFs'!B:B,0),2),
"VMT", INDEX('Coop GFs_CFs'!I:J, MATCH(B864,'Coop GFs_CFs'!B:B,0),2),
"Lane Mile", INDEX('Coop GFs_CFs'!K:L, MATCH(B864,'Coop GFs_CFs'!B:B,0),2),
"Gas Sales", INDEX('Coop GFs_CFs'!M:N, MATCH(B864,'Coop GFs_CFs'!B:B,0),2),
"No Growth", INDEX('Coop GFs_CFs'!O:P, MATCH(B864,'Coop GFs_CFs'!B:B,0),2)
)</f>
        <v>1.0941988750211236</v>
      </c>
      <c r="O864" s="133"/>
      <c r="P864" s="86">
        <f t="shared" si="51"/>
        <v>5.999615812938905E-4</v>
      </c>
      <c r="Q864" s="86">
        <f t="shared" si="52"/>
        <v>6.1255390565335022E-4</v>
      </c>
      <c r="R864" s="156" t="s">
        <v>763</v>
      </c>
      <c r="S864" s="85" t="s">
        <v>443</v>
      </c>
      <c r="T864" s="85" t="s">
        <v>436</v>
      </c>
      <c r="U864" s="85" t="s">
        <v>444</v>
      </c>
      <c r="V864" s="85" t="s">
        <v>752</v>
      </c>
      <c r="W864" s="85" t="s">
        <v>764</v>
      </c>
      <c r="X864" s="85" t="s">
        <v>330</v>
      </c>
      <c r="Z864" s="42" t="s">
        <v>2012</v>
      </c>
      <c r="AA864"/>
    </row>
    <row r="865" spans="1:27" s="39" customFormat="1" x14ac:dyDescent="0.35">
      <c r="A865" s="85" t="s">
        <v>497</v>
      </c>
      <c r="B865" s="87">
        <v>24009</v>
      </c>
      <c r="C865" s="87" t="s">
        <v>12</v>
      </c>
      <c r="D865" s="86">
        <v>8.0083238666666008E-3</v>
      </c>
      <c r="E865" s="86">
        <f>SUMIFS('Ratios_MARAMA-VA'!T:T, 'Ratios_MARAMA-VA'!AA:AA, Z865)</f>
        <v>8.0083238666554604E-3</v>
      </c>
      <c r="F865" s="86">
        <f>SUMIFS('Ratios_MARAMA-VA'!J:J, 'Ratios_MARAMA-VA'!AA:AA, Z865)</f>
        <v>2.1809160856904701E-5</v>
      </c>
      <c r="G865" s="122">
        <f t="shared" si="53"/>
        <v>2.7233115468409401E-3</v>
      </c>
      <c r="H865" s="122">
        <v>4.5180508176211002E-3</v>
      </c>
      <c r="I865" s="86">
        <v>1.2304059960841692E-5</v>
      </c>
      <c r="J865" s="122">
        <v>3.5051045658862998E-3</v>
      </c>
      <c r="K865" s="86">
        <v>9.5454917371630609E-6</v>
      </c>
      <c r="L865" s="122" t="str" cm="1">
        <f t="array" ref="L865">_xlfn.SWITCH(A865,
    "District of Columbia", _xlfn.XLOOKUP(R865, '2015 O3 Growth Surrogates'!A:A, '2015 O3 Growth Surrogates'!H:H),
    "Maryland", _xlfn.XLOOKUP(R865, '2015 O3 Growth Surrogates'!A:A, '2015 O3 Growth Surrogates'!I:I),
    "Virginia", _xlfn.XLOOKUP(R865, '2015 O3 Growth Surrogates'!A:A, '2015 O3 Growth Surrogates'!J:J)
)</f>
        <v>Household</v>
      </c>
      <c r="M865" s="133" cm="1">
        <f t="array" ref="M865">_xlfn.SWITCH(L865,
"Employment", INDEX('Coop GFs_CFs'!C:D, MATCH(B865,'Coop GFs_CFs'!B:B,0),1),
"Population", INDEX('Coop GFs_CFs'!E:F, MATCH(B865,'Coop GFs_CFs'!B:B,0),1),
"Household", INDEX('Coop GFs_CFs'!G:H, MATCH(B865,'Coop GFs_CFs'!B:B,0),1),
"VMT", INDEX('Coop GFs_CFs'!I:J, MATCH(B865,'Coop GFs_CFs'!B:B,0),1),
"Lane Mile", INDEX('Coop GFs_CFs'!K:L, MATCH(B865,'Coop GFs_CFs'!B:B,0),1),
"Gas Sales", INDEX('Coop GFs_CFs'!M:N, MATCH(B865,'Coop GFs_CFs'!B:B,0),1),
"No Growth", INDEX('Coop GFs_CFs'!O:P, MATCH(B865,'Coop GFs_CFs'!B:B,0),1)
)</f>
        <v>1.0717053327861332</v>
      </c>
      <c r="N865" s="133" cm="1">
        <f t="array" ref="N865">_xlfn.SWITCH(L865,
"Employment", INDEX('Coop GFs_CFs'!C:D, MATCH(B865,'Coop GFs_CFs'!B:B,0),2),
"Population", INDEX('Coop GFs_CFs'!E:F, MATCH(B865,'Coop GFs_CFs'!B:B,0),2),
"Household", INDEX('Coop GFs_CFs'!G:H, MATCH(B865,'Coop GFs_CFs'!B:B,0),2),
"VMT", INDEX('Coop GFs_CFs'!I:J, MATCH(B865,'Coop GFs_CFs'!B:B,0),2),
"Lane Mile", INDEX('Coop GFs_CFs'!K:L, MATCH(B865,'Coop GFs_CFs'!B:B,0),2),
"Gas Sales", INDEX('Coop GFs_CFs'!M:N, MATCH(B865,'Coop GFs_CFs'!B:B,0),2),
"No Growth", INDEX('Coop GFs_CFs'!O:P, MATCH(B865,'Coop GFs_CFs'!B:B,0),2)
)</f>
        <v>1.0941988750211236</v>
      </c>
      <c r="O865" s="133"/>
      <c r="P865" s="86">
        <f t="shared" si="51"/>
        <v>2.3372993993935364E-5</v>
      </c>
      <c r="Q865" s="86">
        <f t="shared" si="52"/>
        <v>2.3863559274779847E-5</v>
      </c>
      <c r="R865" s="156" t="s">
        <v>763</v>
      </c>
      <c r="S865" s="85" t="s">
        <v>443</v>
      </c>
      <c r="T865" s="85" t="s">
        <v>436</v>
      </c>
      <c r="U865" s="85" t="s">
        <v>444</v>
      </c>
      <c r="V865" s="85" t="s">
        <v>752</v>
      </c>
      <c r="W865" s="85" t="s">
        <v>764</v>
      </c>
      <c r="X865" s="85" t="s">
        <v>330</v>
      </c>
      <c r="Z865" s="42" t="s">
        <v>2025</v>
      </c>
      <c r="AA865"/>
    </row>
    <row r="866" spans="1:27" s="39" customFormat="1" x14ac:dyDescent="0.35">
      <c r="A866" s="85" t="s">
        <v>497</v>
      </c>
      <c r="B866" s="87">
        <v>24017</v>
      </c>
      <c r="C866" s="87" t="s">
        <v>10</v>
      </c>
      <c r="D866" s="86">
        <v>0.44395390666666601</v>
      </c>
      <c r="E866" s="86">
        <f>SUMIFS('Ratios_MARAMA-VA'!T:T, 'Ratios_MARAMA-VA'!AA:AA, Z866)</f>
        <v>0.44395390666604501</v>
      </c>
      <c r="F866" s="86">
        <f>SUMIFS('Ratios_MARAMA-VA'!J:J, 'Ratios_MARAMA-VA'!AA:AA, Z866)</f>
        <v>1.2090248002887801E-3</v>
      </c>
      <c r="G866" s="122">
        <f t="shared" si="53"/>
        <v>2.723311546840928E-3</v>
      </c>
      <c r="H866" s="122">
        <v>0.25046518402561901</v>
      </c>
      <c r="I866" s="86">
        <v>6.820947277386062E-4</v>
      </c>
      <c r="J866" s="122">
        <v>0.19431093087748699</v>
      </c>
      <c r="K866" s="86">
        <v>5.291692017360697E-4</v>
      </c>
      <c r="L866" s="122" t="str" cm="1">
        <f t="array" ref="L866">_xlfn.SWITCH(A866,
    "District of Columbia", _xlfn.XLOOKUP(R866, '2015 O3 Growth Surrogates'!A:A, '2015 O3 Growth Surrogates'!H:H),
    "Maryland", _xlfn.XLOOKUP(R866, '2015 O3 Growth Surrogates'!A:A, '2015 O3 Growth Surrogates'!I:I),
    "Virginia", _xlfn.XLOOKUP(R866, '2015 O3 Growth Surrogates'!A:A, '2015 O3 Growth Surrogates'!J:J)
)</f>
        <v>Household</v>
      </c>
      <c r="M866" s="133" cm="1">
        <f t="array" ref="M866">_xlfn.SWITCH(L866,
"Employment", INDEX('Coop GFs_CFs'!C:D, MATCH(B866,'Coop GFs_CFs'!B:B,0),1),
"Population", INDEX('Coop GFs_CFs'!E:F, MATCH(B866,'Coop GFs_CFs'!B:B,0),1),
"Household", INDEX('Coop GFs_CFs'!G:H, MATCH(B866,'Coop GFs_CFs'!B:B,0),1),
"VMT", INDEX('Coop GFs_CFs'!I:J, MATCH(B866,'Coop GFs_CFs'!B:B,0),1),
"Lane Mile", INDEX('Coop GFs_CFs'!K:L, MATCH(B866,'Coop GFs_CFs'!B:B,0),1),
"Gas Sales", INDEX('Coop GFs_CFs'!M:N, MATCH(B866,'Coop GFs_CFs'!B:B,0),1),
"No Growth", INDEX('Coop GFs_CFs'!O:P, MATCH(B866,'Coop GFs_CFs'!B:B,0),1)
)</f>
        <v>1.1901345613926138</v>
      </c>
      <c r="N866" s="133" cm="1">
        <f t="array" ref="N866">_xlfn.SWITCH(L866,
"Employment", INDEX('Coop GFs_CFs'!C:D, MATCH(B866,'Coop GFs_CFs'!B:B,0),2),
"Population", INDEX('Coop GFs_CFs'!E:F, MATCH(B866,'Coop GFs_CFs'!B:B,0),2),
"Household", INDEX('Coop GFs_CFs'!G:H, MATCH(B866,'Coop GFs_CFs'!B:B,0),2),
"VMT", INDEX('Coop GFs_CFs'!I:J, MATCH(B866,'Coop GFs_CFs'!B:B,0),2),
"Lane Mile", INDEX('Coop GFs_CFs'!K:L, MATCH(B866,'Coop GFs_CFs'!B:B,0),2),
"Gas Sales", INDEX('Coop GFs_CFs'!M:N, MATCH(B866,'Coop GFs_CFs'!B:B,0),2),
"No Growth", INDEX('Coop GFs_CFs'!O:P, MATCH(B866,'Coop GFs_CFs'!B:B,0),2)
)</f>
        <v>1.2607033014443205</v>
      </c>
      <c r="O866" s="133"/>
      <c r="P866" s="86">
        <f t="shared" si="51"/>
        <v>1.4389022004044796E-3</v>
      </c>
      <c r="Q866" s="86">
        <f t="shared" si="52"/>
        <v>1.5242215572521254E-3</v>
      </c>
      <c r="R866" s="156" t="s">
        <v>763</v>
      </c>
      <c r="S866" s="85" t="s">
        <v>443</v>
      </c>
      <c r="T866" s="85" t="s">
        <v>436</v>
      </c>
      <c r="U866" s="85" t="s">
        <v>444</v>
      </c>
      <c r="V866" s="85" t="s">
        <v>752</v>
      </c>
      <c r="W866" s="85" t="s">
        <v>764</v>
      </c>
      <c r="X866" s="85" t="s">
        <v>330</v>
      </c>
      <c r="Z866" s="42" t="s">
        <v>2013</v>
      </c>
      <c r="AA866"/>
    </row>
    <row r="867" spans="1:27" s="39" customFormat="1" x14ac:dyDescent="0.35">
      <c r="A867" s="85" t="s">
        <v>497</v>
      </c>
      <c r="B867" s="87">
        <v>24017</v>
      </c>
      <c r="C867" s="87" t="s">
        <v>12</v>
      </c>
      <c r="D867" s="86">
        <v>1.7295319999999899E-2</v>
      </c>
      <c r="E867" s="86">
        <f>SUMIFS('Ratios_MARAMA-VA'!T:T, 'Ratios_MARAMA-VA'!AA:AA, Z867)</f>
        <v>1.72953199999758E-2</v>
      </c>
      <c r="F867" s="86">
        <f>SUMIFS('Ratios_MARAMA-VA'!J:J, 'Ratios_MARAMA-VA'!AA:AA, Z867)</f>
        <v>4.71005446622434E-5</v>
      </c>
      <c r="G867" s="122">
        <f t="shared" si="53"/>
        <v>2.7233115468409549E-3</v>
      </c>
      <c r="H867" s="122">
        <v>9.7574893283559998E-3</v>
      </c>
      <c r="I867" s="86">
        <v>2.6572683356089287E-5</v>
      </c>
      <c r="J867" s="122">
        <v>7.5698618224960997E-3</v>
      </c>
      <c r="K867" s="86">
        <v>2.0615092109194144E-5</v>
      </c>
      <c r="L867" s="122" t="str" cm="1">
        <f t="array" ref="L867">_xlfn.SWITCH(A867,
    "District of Columbia", _xlfn.XLOOKUP(R867, '2015 O3 Growth Surrogates'!A:A, '2015 O3 Growth Surrogates'!H:H),
    "Maryland", _xlfn.XLOOKUP(R867, '2015 O3 Growth Surrogates'!A:A, '2015 O3 Growth Surrogates'!I:I),
    "Virginia", _xlfn.XLOOKUP(R867, '2015 O3 Growth Surrogates'!A:A, '2015 O3 Growth Surrogates'!J:J)
)</f>
        <v>Household</v>
      </c>
      <c r="M867" s="133" cm="1">
        <f t="array" ref="M867">_xlfn.SWITCH(L867,
"Employment", INDEX('Coop GFs_CFs'!C:D, MATCH(B867,'Coop GFs_CFs'!B:B,0),1),
"Population", INDEX('Coop GFs_CFs'!E:F, MATCH(B867,'Coop GFs_CFs'!B:B,0),1),
"Household", INDEX('Coop GFs_CFs'!G:H, MATCH(B867,'Coop GFs_CFs'!B:B,0),1),
"VMT", INDEX('Coop GFs_CFs'!I:J, MATCH(B867,'Coop GFs_CFs'!B:B,0),1),
"Lane Mile", INDEX('Coop GFs_CFs'!K:L, MATCH(B867,'Coop GFs_CFs'!B:B,0),1),
"Gas Sales", INDEX('Coop GFs_CFs'!M:N, MATCH(B867,'Coop GFs_CFs'!B:B,0),1),
"No Growth", INDEX('Coop GFs_CFs'!O:P, MATCH(B867,'Coop GFs_CFs'!B:B,0),1)
)</f>
        <v>1.1901345613926138</v>
      </c>
      <c r="N867" s="133" cm="1">
        <f t="array" ref="N867">_xlfn.SWITCH(L867,
"Employment", INDEX('Coop GFs_CFs'!C:D, MATCH(B867,'Coop GFs_CFs'!B:B,0),2),
"Population", INDEX('Coop GFs_CFs'!E:F, MATCH(B867,'Coop GFs_CFs'!B:B,0),2),
"Household", INDEX('Coop GFs_CFs'!G:H, MATCH(B867,'Coop GFs_CFs'!B:B,0),2),
"VMT", INDEX('Coop GFs_CFs'!I:J, MATCH(B867,'Coop GFs_CFs'!B:B,0),2),
"Lane Mile", INDEX('Coop GFs_CFs'!K:L, MATCH(B867,'Coop GFs_CFs'!B:B,0),2),
"Gas Sales", INDEX('Coop GFs_CFs'!M:N, MATCH(B867,'Coop GFs_CFs'!B:B,0),2),
"No Growth", INDEX('Coop GFs_CFs'!O:P, MATCH(B867,'Coop GFs_CFs'!B:B,0),2)
)</f>
        <v>1.2607033014443205</v>
      </c>
      <c r="O867" s="133"/>
      <c r="P867" s="86">
        <f t="shared" si="51"/>
        <v>5.6055986062952263E-5</v>
      </c>
      <c r="Q867" s="86">
        <f t="shared" si="52"/>
        <v>5.9379812155515923E-5</v>
      </c>
      <c r="R867" s="156" t="s">
        <v>763</v>
      </c>
      <c r="S867" s="85" t="s">
        <v>443</v>
      </c>
      <c r="T867" s="85" t="s">
        <v>436</v>
      </c>
      <c r="U867" s="85" t="s">
        <v>444</v>
      </c>
      <c r="V867" s="85" t="s">
        <v>752</v>
      </c>
      <c r="W867" s="85" t="s">
        <v>764</v>
      </c>
      <c r="X867" s="85" t="s">
        <v>330</v>
      </c>
      <c r="Z867" s="42" t="s">
        <v>2026</v>
      </c>
      <c r="AA867"/>
    </row>
    <row r="868" spans="1:27" s="39" customFormat="1" x14ac:dyDescent="0.35">
      <c r="A868" s="85" t="s">
        <v>497</v>
      </c>
      <c r="B868" s="87">
        <v>24021</v>
      </c>
      <c r="C868" s="87" t="s">
        <v>10</v>
      </c>
      <c r="D868" s="86">
        <v>0.57745809333333298</v>
      </c>
      <c r="E868" s="86">
        <f>SUMIFS('Ratios_MARAMA-VA'!T:T, 'Ratios_MARAMA-VA'!AA:AA, Z868)</f>
        <v>0.57745809333252496</v>
      </c>
      <c r="F868" s="86">
        <f>SUMIFS('Ratios_MARAMA-VA'!J:J, 'Ratios_MARAMA-VA'!AA:AA, Z868)</f>
        <v>1.57259829338922E-3</v>
      </c>
      <c r="G868" s="122">
        <f t="shared" si="53"/>
        <v>2.7233115468409427E-3</v>
      </c>
      <c r="H868" s="122">
        <v>0.32578415335899102</v>
      </c>
      <c r="I868" s="86">
        <v>8.872117466203408E-4</v>
      </c>
      <c r="J868" s="122">
        <v>0.25274339964888898</v>
      </c>
      <c r="K868" s="86">
        <v>6.882990186516544E-4</v>
      </c>
      <c r="L868" s="122" t="str" cm="1">
        <f t="array" ref="L868">_xlfn.SWITCH(A868,
    "District of Columbia", _xlfn.XLOOKUP(R868, '2015 O3 Growth Surrogates'!A:A, '2015 O3 Growth Surrogates'!H:H),
    "Maryland", _xlfn.XLOOKUP(R868, '2015 O3 Growth Surrogates'!A:A, '2015 O3 Growth Surrogates'!I:I),
    "Virginia", _xlfn.XLOOKUP(R868, '2015 O3 Growth Surrogates'!A:A, '2015 O3 Growth Surrogates'!J:J)
)</f>
        <v>Household</v>
      </c>
      <c r="M868" s="133" cm="1">
        <f t="array" ref="M868">_xlfn.SWITCH(L868,
"Employment", INDEX('Coop GFs_CFs'!C:D, MATCH(B868,'Coop GFs_CFs'!B:B,0),1),
"Population", INDEX('Coop GFs_CFs'!E:F, MATCH(B868,'Coop GFs_CFs'!B:B,0),1),
"Household", INDEX('Coop GFs_CFs'!G:H, MATCH(B868,'Coop GFs_CFs'!B:B,0),1),
"VMT", INDEX('Coop GFs_CFs'!I:J, MATCH(B868,'Coop GFs_CFs'!B:B,0),1),
"Lane Mile", INDEX('Coop GFs_CFs'!K:L, MATCH(B868,'Coop GFs_CFs'!B:B,0),1),
"Gas Sales", INDEX('Coop GFs_CFs'!M:N, MATCH(B868,'Coop GFs_CFs'!B:B,0),1),
"No Growth", INDEX('Coop GFs_CFs'!O:P, MATCH(B868,'Coop GFs_CFs'!B:B,0),1)
)</f>
        <v>1.1641130653464411</v>
      </c>
      <c r="N868" s="133" cm="1">
        <f t="array" ref="N868">_xlfn.SWITCH(L868,
"Employment", INDEX('Coop GFs_CFs'!C:D, MATCH(B868,'Coop GFs_CFs'!B:B,0),2),
"Population", INDEX('Coop GFs_CFs'!E:F, MATCH(B868,'Coop GFs_CFs'!B:B,0),2),
"Household", INDEX('Coop GFs_CFs'!G:H, MATCH(B868,'Coop GFs_CFs'!B:B,0),2),
"VMT", INDEX('Coop GFs_CFs'!I:J, MATCH(B868,'Coop GFs_CFs'!B:B,0),2),
"Lane Mile", INDEX('Coop GFs_CFs'!K:L, MATCH(B868,'Coop GFs_CFs'!B:B,0),2),
"Gas Sales", INDEX('Coop GFs_CFs'!M:N, MATCH(B868,'Coop GFs_CFs'!B:B,0),2),
"No Growth", INDEX('Coop GFs_CFs'!O:P, MATCH(B868,'Coop GFs_CFs'!B:B,0),2)
)</f>
        <v>1.2555086048546673</v>
      </c>
      <c r="O868" s="133"/>
      <c r="P868" s="86">
        <f t="shared" si="51"/>
        <v>1.8306822198759067E-3</v>
      </c>
      <c r="Q868" s="86">
        <f t="shared" si="52"/>
        <v>1.9744106893299302E-3</v>
      </c>
      <c r="R868" s="156" t="s">
        <v>763</v>
      </c>
      <c r="S868" s="85" t="s">
        <v>443</v>
      </c>
      <c r="T868" s="85" t="s">
        <v>436</v>
      </c>
      <c r="U868" s="85" t="s">
        <v>444</v>
      </c>
      <c r="V868" s="85" t="s">
        <v>752</v>
      </c>
      <c r="W868" s="85" t="s">
        <v>764</v>
      </c>
      <c r="X868" s="85" t="s">
        <v>330</v>
      </c>
      <c r="Z868" s="42" t="s">
        <v>2014</v>
      </c>
      <c r="AA868"/>
    </row>
    <row r="869" spans="1:27" s="39" customFormat="1" x14ac:dyDescent="0.35">
      <c r="A869" s="85" t="s">
        <v>497</v>
      </c>
      <c r="B869" s="87">
        <v>24021</v>
      </c>
      <c r="C869" s="87" t="s">
        <v>12</v>
      </c>
      <c r="D869" s="86">
        <v>2.2496310666666599E-2</v>
      </c>
      <c r="E869" s="86">
        <f>SUMIFS('Ratios_MARAMA-VA'!T:T, 'Ratios_MARAMA-VA'!AA:AA, Z869)</f>
        <v>2.2496310666634999E-2</v>
      </c>
      <c r="F869" s="86">
        <f>SUMIFS('Ratios_MARAMA-VA'!J:J, 'Ratios_MARAMA-VA'!AA:AA, Z869)</f>
        <v>6.1264462599768999E-5</v>
      </c>
      <c r="G869" s="122">
        <f t="shared" si="53"/>
        <v>2.72331154684098E-3</v>
      </c>
      <c r="H869" s="122">
        <v>1.26917288178179E-2</v>
      </c>
      <c r="I869" s="86">
        <v>3.4563531638937904E-5</v>
      </c>
      <c r="J869" s="122">
        <v>9.8462453000356005E-3</v>
      </c>
      <c r="K869" s="86">
        <v>2.6814393518615681E-5</v>
      </c>
      <c r="L869" s="122" t="str" cm="1">
        <f t="array" ref="L869">_xlfn.SWITCH(A869,
    "District of Columbia", _xlfn.XLOOKUP(R869, '2015 O3 Growth Surrogates'!A:A, '2015 O3 Growth Surrogates'!H:H),
    "Maryland", _xlfn.XLOOKUP(R869, '2015 O3 Growth Surrogates'!A:A, '2015 O3 Growth Surrogates'!I:I),
    "Virginia", _xlfn.XLOOKUP(R869, '2015 O3 Growth Surrogates'!A:A, '2015 O3 Growth Surrogates'!J:J)
)</f>
        <v>Household</v>
      </c>
      <c r="M869" s="133" cm="1">
        <f t="array" ref="M869">_xlfn.SWITCH(L869,
"Employment", INDEX('Coop GFs_CFs'!C:D, MATCH(B869,'Coop GFs_CFs'!B:B,0),1),
"Population", INDEX('Coop GFs_CFs'!E:F, MATCH(B869,'Coop GFs_CFs'!B:B,0),1),
"Household", INDEX('Coop GFs_CFs'!G:H, MATCH(B869,'Coop GFs_CFs'!B:B,0),1),
"VMT", INDEX('Coop GFs_CFs'!I:J, MATCH(B869,'Coop GFs_CFs'!B:B,0),1),
"Lane Mile", INDEX('Coop GFs_CFs'!K:L, MATCH(B869,'Coop GFs_CFs'!B:B,0),1),
"Gas Sales", INDEX('Coop GFs_CFs'!M:N, MATCH(B869,'Coop GFs_CFs'!B:B,0),1),
"No Growth", INDEX('Coop GFs_CFs'!O:P, MATCH(B869,'Coop GFs_CFs'!B:B,0),1)
)</f>
        <v>1.1641130653464411</v>
      </c>
      <c r="N869" s="133" cm="1">
        <f t="array" ref="N869">_xlfn.SWITCH(L869,
"Employment", INDEX('Coop GFs_CFs'!C:D, MATCH(B869,'Coop GFs_CFs'!B:B,0),2),
"Population", INDEX('Coop GFs_CFs'!E:F, MATCH(B869,'Coop GFs_CFs'!B:B,0),2),
"Household", INDEX('Coop GFs_CFs'!G:H, MATCH(B869,'Coop GFs_CFs'!B:B,0),2),
"VMT", INDEX('Coop GFs_CFs'!I:J, MATCH(B869,'Coop GFs_CFs'!B:B,0),2),
"Lane Mile", INDEX('Coop GFs_CFs'!K:L, MATCH(B869,'Coop GFs_CFs'!B:B,0),2),
"Gas Sales", INDEX('Coop GFs_CFs'!M:N, MATCH(B869,'Coop GFs_CFs'!B:B,0),2),
"No Growth", INDEX('Coop GFs_CFs'!O:P, MATCH(B869,'Coop GFs_CFs'!B:B,0),2)
)</f>
        <v>1.2555086048546673</v>
      </c>
      <c r="O869" s="133"/>
      <c r="P869" s="86">
        <f t="shared" si="51"/>
        <v>7.1318761353819491E-5</v>
      </c>
      <c r="Q869" s="86">
        <f t="shared" si="52"/>
        <v>7.6918059965806922E-5</v>
      </c>
      <c r="R869" s="156" t="s">
        <v>763</v>
      </c>
      <c r="S869" s="85" t="s">
        <v>443</v>
      </c>
      <c r="T869" s="85" t="s">
        <v>436</v>
      </c>
      <c r="U869" s="85" t="s">
        <v>444</v>
      </c>
      <c r="V869" s="85" t="s">
        <v>752</v>
      </c>
      <c r="W869" s="85" t="s">
        <v>764</v>
      </c>
      <c r="X869" s="85" t="s">
        <v>330</v>
      </c>
      <c r="Z869" s="42" t="s">
        <v>2027</v>
      </c>
      <c r="AA869"/>
    </row>
    <row r="870" spans="1:27" s="39" customFormat="1" x14ac:dyDescent="0.35">
      <c r="A870" s="85" t="s">
        <v>497</v>
      </c>
      <c r="B870" s="87">
        <v>24031</v>
      </c>
      <c r="C870" s="87" t="s">
        <v>10</v>
      </c>
      <c r="D870" s="86">
        <v>0.65991155999999995</v>
      </c>
      <c r="E870" s="86">
        <f>SUMIFS('Ratios_MARAMA-VA'!T:T, 'Ratios_MARAMA-VA'!AA:AA, Z870)</f>
        <v>0.65991155999907603</v>
      </c>
      <c r="F870" s="86">
        <f>SUMIFS('Ratios_MARAMA-VA'!J:J, 'Ratios_MARAMA-VA'!AA:AA, Z870)</f>
        <v>1.7971447712392999E-3</v>
      </c>
      <c r="G870" s="122">
        <f t="shared" si="53"/>
        <v>2.7233115468409375E-3</v>
      </c>
      <c r="H870" s="122">
        <v>0.37230187150968003</v>
      </c>
      <c r="I870" s="86">
        <v>1.0138939855928028E-3</v>
      </c>
      <c r="J870" s="122">
        <v>0.28883185302543601</v>
      </c>
      <c r="K870" s="86">
        <v>7.8657912043963443E-4</v>
      </c>
      <c r="L870" s="122" t="str" cm="1">
        <f t="array" ref="L870">_xlfn.SWITCH(A870,
    "District of Columbia", _xlfn.XLOOKUP(R870, '2015 O3 Growth Surrogates'!A:A, '2015 O3 Growth Surrogates'!H:H),
    "Maryland", _xlfn.XLOOKUP(R870, '2015 O3 Growth Surrogates'!A:A, '2015 O3 Growth Surrogates'!I:I),
    "Virginia", _xlfn.XLOOKUP(R870, '2015 O3 Growth Surrogates'!A:A, '2015 O3 Growth Surrogates'!J:J)
)</f>
        <v>Household</v>
      </c>
      <c r="M870" s="133" cm="1">
        <f t="array" ref="M870">_xlfn.SWITCH(L870,
"Employment", INDEX('Coop GFs_CFs'!C:D, MATCH(B870,'Coop GFs_CFs'!B:B,0),1),
"Population", INDEX('Coop GFs_CFs'!E:F, MATCH(B870,'Coop GFs_CFs'!B:B,0),1),
"Household", INDEX('Coop GFs_CFs'!G:H, MATCH(B870,'Coop GFs_CFs'!B:B,0),1),
"VMT", INDEX('Coop GFs_CFs'!I:J, MATCH(B870,'Coop GFs_CFs'!B:B,0),1),
"Lane Mile", INDEX('Coop GFs_CFs'!K:L, MATCH(B870,'Coop GFs_CFs'!B:B,0),1),
"Gas Sales", INDEX('Coop GFs_CFs'!M:N, MATCH(B870,'Coop GFs_CFs'!B:B,0),1),
"No Growth", INDEX('Coop GFs_CFs'!O:P, MATCH(B870,'Coop GFs_CFs'!B:B,0),1)
)</f>
        <v>1.0822577125548798</v>
      </c>
      <c r="N870" s="133" cm="1">
        <f t="array" ref="N870">_xlfn.SWITCH(L870,
"Employment", INDEX('Coop GFs_CFs'!C:D, MATCH(B870,'Coop GFs_CFs'!B:B,0),2),
"Population", INDEX('Coop GFs_CFs'!E:F, MATCH(B870,'Coop GFs_CFs'!B:B,0),2),
"Household", INDEX('Coop GFs_CFs'!G:H, MATCH(B870,'Coop GFs_CFs'!B:B,0),2),
"VMT", INDEX('Coop GFs_CFs'!I:J, MATCH(B870,'Coop GFs_CFs'!B:B,0),2),
"Lane Mile", INDEX('Coop GFs_CFs'!K:L, MATCH(B870,'Coop GFs_CFs'!B:B,0),2),
"Gas Sales", INDEX('Coop GFs_CFs'!M:N, MATCH(B870,'Coop GFs_CFs'!B:B,0),2),
"No Growth", INDEX('Coop GFs_CFs'!O:P, MATCH(B870,'Coop GFs_CFs'!B:B,0),2)
)</f>
        <v>1.1254828731122657</v>
      </c>
      <c r="O870" s="133"/>
      <c r="P870" s="86">
        <f t="shared" si="51"/>
        <v>1.9449737892514075E-3</v>
      </c>
      <c r="Q870" s="86">
        <f t="shared" si="52"/>
        <v>2.0226556605330926E-3</v>
      </c>
      <c r="R870" s="156" t="s">
        <v>763</v>
      </c>
      <c r="S870" s="85" t="s">
        <v>443</v>
      </c>
      <c r="T870" s="85" t="s">
        <v>436</v>
      </c>
      <c r="U870" s="85" t="s">
        <v>444</v>
      </c>
      <c r="V870" s="85" t="s">
        <v>752</v>
      </c>
      <c r="W870" s="85" t="s">
        <v>764</v>
      </c>
      <c r="X870" s="85" t="s">
        <v>330</v>
      </c>
      <c r="Z870" s="42" t="s">
        <v>2015</v>
      </c>
      <c r="AA870"/>
    </row>
    <row r="871" spans="1:27" s="39" customFormat="1" x14ac:dyDescent="0.35">
      <c r="A871" s="85" t="s">
        <v>497</v>
      </c>
      <c r="B871" s="87">
        <v>24031</v>
      </c>
      <c r="C871" s="87" t="s">
        <v>12</v>
      </c>
      <c r="D871" s="86">
        <v>2.5708489333333299E-2</v>
      </c>
      <c r="E871" s="86">
        <f>SUMIFS('Ratios_MARAMA-VA'!T:T, 'Ratios_MARAMA-VA'!AA:AA, Z871)</f>
        <v>2.57084893332972E-2</v>
      </c>
      <c r="F871" s="86">
        <f>SUMIFS('Ratios_MARAMA-VA'!J:J, 'Ratios_MARAMA-VA'!AA:AA, Z871)</f>
        <v>7.0012225853206098E-5</v>
      </c>
      <c r="G871" s="122">
        <f t="shared" si="53"/>
        <v>2.723311546840967E-3</v>
      </c>
      <c r="H871" s="122">
        <v>1.45039415470864E-2</v>
      </c>
      <c r="I871" s="86">
        <v>3.9498751489886833E-5</v>
      </c>
      <c r="J871" s="122">
        <v>1.12521602328519E-2</v>
      </c>
      <c r="K871" s="86">
        <v>3.0643137889030324E-5</v>
      </c>
      <c r="L871" s="122" t="str" cm="1">
        <f t="array" ref="L871">_xlfn.SWITCH(A871,
    "District of Columbia", _xlfn.XLOOKUP(R871, '2015 O3 Growth Surrogates'!A:A, '2015 O3 Growth Surrogates'!H:H),
    "Maryland", _xlfn.XLOOKUP(R871, '2015 O3 Growth Surrogates'!A:A, '2015 O3 Growth Surrogates'!I:I),
    "Virginia", _xlfn.XLOOKUP(R871, '2015 O3 Growth Surrogates'!A:A, '2015 O3 Growth Surrogates'!J:J)
)</f>
        <v>Household</v>
      </c>
      <c r="M871" s="133" cm="1">
        <f t="array" ref="M871">_xlfn.SWITCH(L871,
"Employment", INDEX('Coop GFs_CFs'!C:D, MATCH(B871,'Coop GFs_CFs'!B:B,0),1),
"Population", INDEX('Coop GFs_CFs'!E:F, MATCH(B871,'Coop GFs_CFs'!B:B,0),1),
"Household", INDEX('Coop GFs_CFs'!G:H, MATCH(B871,'Coop GFs_CFs'!B:B,0),1),
"VMT", INDEX('Coop GFs_CFs'!I:J, MATCH(B871,'Coop GFs_CFs'!B:B,0),1),
"Lane Mile", INDEX('Coop GFs_CFs'!K:L, MATCH(B871,'Coop GFs_CFs'!B:B,0),1),
"Gas Sales", INDEX('Coop GFs_CFs'!M:N, MATCH(B871,'Coop GFs_CFs'!B:B,0),1),
"No Growth", INDEX('Coop GFs_CFs'!O:P, MATCH(B871,'Coop GFs_CFs'!B:B,0),1)
)</f>
        <v>1.0822577125548798</v>
      </c>
      <c r="N871" s="133" cm="1">
        <f t="array" ref="N871">_xlfn.SWITCH(L871,
"Employment", INDEX('Coop GFs_CFs'!C:D, MATCH(B871,'Coop GFs_CFs'!B:B,0),2),
"Population", INDEX('Coop GFs_CFs'!E:F, MATCH(B871,'Coop GFs_CFs'!B:B,0),2),
"Household", INDEX('Coop GFs_CFs'!G:H, MATCH(B871,'Coop GFs_CFs'!B:B,0),2),
"VMT", INDEX('Coop GFs_CFs'!I:J, MATCH(B871,'Coop GFs_CFs'!B:B,0),2),
"Lane Mile", INDEX('Coop GFs_CFs'!K:L, MATCH(B871,'Coop GFs_CFs'!B:B,0),2),
"Gas Sales", INDEX('Coop GFs_CFs'!M:N, MATCH(B871,'Coop GFs_CFs'!B:B,0),2),
"No Growth", INDEX('Coop GFs_CFs'!O:P, MATCH(B871,'Coop GFs_CFs'!B:B,0),2)
)</f>
        <v>1.1254828731122657</v>
      </c>
      <c r="O871" s="133"/>
      <c r="P871" s="86">
        <f t="shared" si="51"/>
        <v>7.5771271402766448E-5</v>
      </c>
      <c r="Q871" s="86">
        <f t="shared" si="52"/>
        <v>7.879756110625125E-5</v>
      </c>
      <c r="R871" s="156" t="s">
        <v>763</v>
      </c>
      <c r="S871" s="85" t="s">
        <v>443</v>
      </c>
      <c r="T871" s="85" t="s">
        <v>436</v>
      </c>
      <c r="U871" s="85" t="s">
        <v>444</v>
      </c>
      <c r="V871" s="85" t="s">
        <v>752</v>
      </c>
      <c r="W871" s="85" t="s">
        <v>764</v>
      </c>
      <c r="X871" s="85" t="s">
        <v>330</v>
      </c>
      <c r="Z871" s="42" t="s">
        <v>2028</v>
      </c>
      <c r="AA871"/>
    </row>
    <row r="872" spans="1:27" s="39" customFormat="1" x14ac:dyDescent="0.35">
      <c r="A872" s="85" t="s">
        <v>497</v>
      </c>
      <c r="B872" s="87">
        <v>24033</v>
      </c>
      <c r="C872" s="87" t="s">
        <v>10</v>
      </c>
      <c r="D872" s="86">
        <v>0.66871345333333299</v>
      </c>
      <c r="E872" s="86">
        <f>SUMIFS('Ratios_MARAMA-VA'!T:T, 'Ratios_MARAMA-VA'!AA:AA, Z872)</f>
        <v>0.66871345333239396</v>
      </c>
      <c r="F872" s="86">
        <f>SUMIFS('Ratios_MARAMA-VA'!J:J, 'Ratios_MARAMA-VA'!AA:AA, Z872)</f>
        <v>1.8211150689880001E-3</v>
      </c>
      <c r="G872" s="122">
        <f t="shared" si="53"/>
        <v>2.7233115468409575E-3</v>
      </c>
      <c r="H872" s="122">
        <v>0.37726762989225499</v>
      </c>
      <c r="I872" s="86">
        <v>1.0274172927348987E-3</v>
      </c>
      <c r="J872" s="122">
        <v>0.29268428919369899</v>
      </c>
      <c r="K872" s="86">
        <v>7.9707050434013854E-4</v>
      </c>
      <c r="L872" s="122" t="str" cm="1">
        <f t="array" ref="L872">_xlfn.SWITCH(A872,
    "District of Columbia", _xlfn.XLOOKUP(R872, '2015 O3 Growth Surrogates'!A:A, '2015 O3 Growth Surrogates'!H:H),
    "Maryland", _xlfn.XLOOKUP(R872, '2015 O3 Growth Surrogates'!A:A, '2015 O3 Growth Surrogates'!I:I),
    "Virginia", _xlfn.XLOOKUP(R872, '2015 O3 Growth Surrogates'!A:A, '2015 O3 Growth Surrogates'!J:J)
)</f>
        <v>Household</v>
      </c>
      <c r="M872" s="133" cm="1">
        <f t="array" ref="M872">_xlfn.SWITCH(L872,
"Employment", INDEX('Coop GFs_CFs'!C:D, MATCH(B872,'Coop GFs_CFs'!B:B,0),1),
"Population", INDEX('Coop GFs_CFs'!E:F, MATCH(B872,'Coop GFs_CFs'!B:B,0),1),
"Household", INDEX('Coop GFs_CFs'!G:H, MATCH(B872,'Coop GFs_CFs'!B:B,0),1),
"VMT", INDEX('Coop GFs_CFs'!I:J, MATCH(B872,'Coop GFs_CFs'!B:B,0),1),
"Lane Mile", INDEX('Coop GFs_CFs'!K:L, MATCH(B872,'Coop GFs_CFs'!B:B,0),1),
"Gas Sales", INDEX('Coop GFs_CFs'!M:N, MATCH(B872,'Coop GFs_CFs'!B:B,0),1),
"No Growth", INDEX('Coop GFs_CFs'!O:P, MATCH(B872,'Coop GFs_CFs'!B:B,0),1)
)</f>
        <v>1.0807753566942964</v>
      </c>
      <c r="N872" s="133" cm="1">
        <f t="array" ref="N872">_xlfn.SWITCH(L872,
"Employment", INDEX('Coop GFs_CFs'!C:D, MATCH(B872,'Coop GFs_CFs'!B:B,0),2),
"Population", INDEX('Coop GFs_CFs'!E:F, MATCH(B872,'Coop GFs_CFs'!B:B,0),2),
"Household", INDEX('Coop GFs_CFs'!G:H, MATCH(B872,'Coop GFs_CFs'!B:B,0),2),
"VMT", INDEX('Coop GFs_CFs'!I:J, MATCH(B872,'Coop GFs_CFs'!B:B,0),2),
"Lane Mile", INDEX('Coop GFs_CFs'!K:L, MATCH(B872,'Coop GFs_CFs'!B:B,0),2),
"Gas Sales", INDEX('Coop GFs_CFs'!M:N, MATCH(B872,'Coop GFs_CFs'!B:B,0),2),
"No Growth", INDEX('Coop GFs_CFs'!O:P, MATCH(B872,'Coop GFs_CFs'!B:B,0),2)
)</f>
        <v>1.1296393901683737</v>
      </c>
      <c r="O872" s="133"/>
      <c r="P872" s="86">
        <f t="shared" si="51"/>
        <v>1.968216288266864E-3</v>
      </c>
      <c r="Q872" s="86">
        <f t="shared" si="52"/>
        <v>2.0572033159580402E-3</v>
      </c>
      <c r="R872" s="156" t="s">
        <v>763</v>
      </c>
      <c r="S872" s="85" t="s">
        <v>443</v>
      </c>
      <c r="T872" s="85" t="s">
        <v>436</v>
      </c>
      <c r="U872" s="85" t="s">
        <v>444</v>
      </c>
      <c r="V872" s="85" t="s">
        <v>752</v>
      </c>
      <c r="W872" s="85" t="s">
        <v>764</v>
      </c>
      <c r="X872" s="85" t="s">
        <v>330</v>
      </c>
      <c r="Z872" s="42" t="s">
        <v>2016</v>
      </c>
      <c r="AA872"/>
    </row>
    <row r="873" spans="1:27" s="39" customFormat="1" x14ac:dyDescent="0.35">
      <c r="A873" s="85" t="s">
        <v>497</v>
      </c>
      <c r="B873" s="87">
        <v>24033</v>
      </c>
      <c r="C873" s="87" t="s">
        <v>12</v>
      </c>
      <c r="D873" s="86">
        <v>2.60513866666666E-2</v>
      </c>
      <c r="E873" s="86">
        <f>SUMIFS('Ratios_MARAMA-VA'!T:T, 'Ratios_MARAMA-VA'!AA:AA, Z873)</f>
        <v>2.6051386666630202E-2</v>
      </c>
      <c r="F873" s="86">
        <f>SUMIFS('Ratios_MARAMA-VA'!J:J, 'Ratios_MARAMA-VA'!AA:AA, Z873)</f>
        <v>7.0946042120452398E-5</v>
      </c>
      <c r="G873" s="122">
        <f t="shared" si="53"/>
        <v>2.7233115468409501E-3</v>
      </c>
      <c r="H873" s="122">
        <v>1.4697393710487901E-2</v>
      </c>
      <c r="I873" s="86">
        <v>4.0025582000239259E-5</v>
      </c>
      <c r="J873" s="122">
        <v>1.1402240452971399E-2</v>
      </c>
      <c r="K873" s="86">
        <v>3.1051853085433998E-5</v>
      </c>
      <c r="L873" s="122" t="str" cm="1">
        <f t="array" ref="L873">_xlfn.SWITCH(A873,
    "District of Columbia", _xlfn.XLOOKUP(R873, '2015 O3 Growth Surrogates'!A:A, '2015 O3 Growth Surrogates'!H:H),
    "Maryland", _xlfn.XLOOKUP(R873, '2015 O3 Growth Surrogates'!A:A, '2015 O3 Growth Surrogates'!I:I),
    "Virginia", _xlfn.XLOOKUP(R873, '2015 O3 Growth Surrogates'!A:A, '2015 O3 Growth Surrogates'!J:J)
)</f>
        <v>Household</v>
      </c>
      <c r="M873" s="133" cm="1">
        <f t="array" ref="M873">_xlfn.SWITCH(L873,
"Employment", INDEX('Coop GFs_CFs'!C:D, MATCH(B873,'Coop GFs_CFs'!B:B,0),1),
"Population", INDEX('Coop GFs_CFs'!E:F, MATCH(B873,'Coop GFs_CFs'!B:B,0),1),
"Household", INDEX('Coop GFs_CFs'!G:H, MATCH(B873,'Coop GFs_CFs'!B:B,0),1),
"VMT", INDEX('Coop GFs_CFs'!I:J, MATCH(B873,'Coop GFs_CFs'!B:B,0),1),
"Lane Mile", INDEX('Coop GFs_CFs'!K:L, MATCH(B873,'Coop GFs_CFs'!B:B,0),1),
"Gas Sales", INDEX('Coop GFs_CFs'!M:N, MATCH(B873,'Coop GFs_CFs'!B:B,0),1),
"No Growth", INDEX('Coop GFs_CFs'!O:P, MATCH(B873,'Coop GFs_CFs'!B:B,0),1)
)</f>
        <v>1.0807753566942964</v>
      </c>
      <c r="N873" s="133" cm="1">
        <f t="array" ref="N873">_xlfn.SWITCH(L873,
"Employment", INDEX('Coop GFs_CFs'!C:D, MATCH(B873,'Coop GFs_CFs'!B:B,0),2),
"Population", INDEX('Coop GFs_CFs'!E:F, MATCH(B873,'Coop GFs_CFs'!B:B,0),2),
"Household", INDEX('Coop GFs_CFs'!G:H, MATCH(B873,'Coop GFs_CFs'!B:B,0),2),
"VMT", INDEX('Coop GFs_CFs'!I:J, MATCH(B873,'Coop GFs_CFs'!B:B,0),2),
"Lane Mile", INDEX('Coop GFs_CFs'!K:L, MATCH(B873,'Coop GFs_CFs'!B:B,0),2),
"Gas Sales", INDEX('Coop GFs_CFs'!M:N, MATCH(B873,'Coop GFs_CFs'!B:B,0),2),
"No Growth", INDEX('Coop GFs_CFs'!O:P, MATCH(B873,'Coop GFs_CFs'!B:B,0),2)
)</f>
        <v>1.1296393901683737</v>
      </c>
      <c r="O873" s="133"/>
      <c r="P873" s="86">
        <f t="shared" si="51"/>
        <v>7.6676733978780514E-5</v>
      </c>
      <c r="Q873" s="86">
        <f t="shared" si="52"/>
        <v>8.0143443755807594E-5</v>
      </c>
      <c r="R873" s="156" t="s">
        <v>763</v>
      </c>
      <c r="S873" s="85" t="s">
        <v>443</v>
      </c>
      <c r="T873" s="85" t="s">
        <v>436</v>
      </c>
      <c r="U873" s="85" t="s">
        <v>444</v>
      </c>
      <c r="V873" s="85" t="s">
        <v>752</v>
      </c>
      <c r="W873" s="85" t="s">
        <v>764</v>
      </c>
      <c r="X873" s="85" t="s">
        <v>330</v>
      </c>
      <c r="Z873" s="42" t="s">
        <v>2029</v>
      </c>
      <c r="AA873"/>
    </row>
    <row r="874" spans="1:27" s="39" customFormat="1" x14ac:dyDescent="0.35">
      <c r="A874" s="85" t="s">
        <v>811</v>
      </c>
      <c r="B874" s="87">
        <v>51013</v>
      </c>
      <c r="C874" s="87" t="s">
        <v>10</v>
      </c>
      <c r="D874" s="86">
        <v>0.162955471084337</v>
      </c>
      <c r="E874" s="86">
        <f>SUMIFS('Ratios_MARAMA-VA'!T:T, 'Ratios_MARAMA-VA'!AA:AA, Z874)</f>
        <v>0.16295547108410799</v>
      </c>
      <c r="F874" s="86">
        <f>SUMIFS('Ratios_MARAMA-VA'!J:J, 'Ratios_MARAMA-VA'!AA:AA, Z874)</f>
        <v>4.4377851602426301E-4</v>
      </c>
      <c r="G874" s="122">
        <f t="shared" si="53"/>
        <v>2.7233115468409817E-3</v>
      </c>
      <c r="H874" s="122">
        <v>9.1934481125683296E-2</v>
      </c>
      <c r="I874" s="86">
        <v>2.5036623400240764E-4</v>
      </c>
      <c r="J874" s="122">
        <v>7.1322785547084502E-2</v>
      </c>
      <c r="K874" s="86">
        <v>1.9423416543323831E-4</v>
      </c>
      <c r="L874" s="122" t="str" cm="1">
        <f t="array" ref="L874">_xlfn.SWITCH(A874,
    "District of Columbia", _xlfn.XLOOKUP(R874, '2015 O3 Growth Surrogates'!A:A, '2015 O3 Growth Surrogates'!H:H),
    "Maryland", _xlfn.XLOOKUP(R874, '2015 O3 Growth Surrogates'!A:A, '2015 O3 Growth Surrogates'!I:I),
    "Virginia", _xlfn.XLOOKUP(R874, '2015 O3 Growth Surrogates'!A:A, '2015 O3 Growth Surrogates'!J:J)
)</f>
        <v>No Growth</v>
      </c>
      <c r="M874" s="133" cm="1">
        <f t="array" ref="M874">_xlfn.SWITCH(L874,
"Employment", INDEX('Coop GFs_CFs'!C:D, MATCH(B874,'Coop GFs_CFs'!B:B,0),1),
"Population", INDEX('Coop GFs_CFs'!E:F, MATCH(B874,'Coop GFs_CFs'!B:B,0),1),
"Household", INDEX('Coop GFs_CFs'!G:H, MATCH(B874,'Coop GFs_CFs'!B:B,0),1),
"VMT", INDEX('Coop GFs_CFs'!I:J, MATCH(B874,'Coop GFs_CFs'!B:B,0),1),
"Lane Mile", INDEX('Coop GFs_CFs'!K:L, MATCH(B874,'Coop GFs_CFs'!B:B,0),1),
"Gas Sales", INDEX('Coop GFs_CFs'!M:N, MATCH(B874,'Coop GFs_CFs'!B:B,0),1),
"No Growth", INDEX('Coop GFs_CFs'!O:P, MATCH(B874,'Coop GFs_CFs'!B:B,0),1)
)</f>
        <v>1</v>
      </c>
      <c r="N874" s="133" cm="1">
        <f t="array" ref="N874">_xlfn.SWITCH(L874,
"Employment", INDEX('Coop GFs_CFs'!C:D, MATCH(B874,'Coop GFs_CFs'!B:B,0),2),
"Population", INDEX('Coop GFs_CFs'!E:F, MATCH(B874,'Coop GFs_CFs'!B:B,0),2),
"Household", INDEX('Coop GFs_CFs'!G:H, MATCH(B874,'Coop GFs_CFs'!B:B,0),2),
"VMT", INDEX('Coop GFs_CFs'!I:J, MATCH(B874,'Coop GFs_CFs'!B:B,0),2),
"Lane Mile", INDEX('Coop GFs_CFs'!K:L, MATCH(B874,'Coop GFs_CFs'!B:B,0),2),
"Gas Sales", INDEX('Coop GFs_CFs'!M:N, MATCH(B874,'Coop GFs_CFs'!B:B,0),2),
"No Growth", INDEX('Coop GFs_CFs'!O:P, MATCH(B874,'Coop GFs_CFs'!B:B,0),2)
)</f>
        <v>1</v>
      </c>
      <c r="O874" s="133"/>
      <c r="P874" s="86">
        <f t="shared" si="51"/>
        <v>4.4377851602426301E-4</v>
      </c>
      <c r="Q874" s="86">
        <f t="shared" si="52"/>
        <v>4.4377851602426301E-4</v>
      </c>
      <c r="R874" s="156" t="s">
        <v>763</v>
      </c>
      <c r="S874" s="85" t="s">
        <v>443</v>
      </c>
      <c r="T874" s="85" t="s">
        <v>436</v>
      </c>
      <c r="U874" s="85" t="s">
        <v>444</v>
      </c>
      <c r="V874" s="85" t="s">
        <v>752</v>
      </c>
      <c r="W874" s="85" t="s">
        <v>764</v>
      </c>
      <c r="X874" s="85" t="s">
        <v>330</v>
      </c>
      <c r="Z874" s="42" t="s">
        <v>2018</v>
      </c>
      <c r="AA874"/>
    </row>
    <row r="875" spans="1:27" s="39" customFormat="1" x14ac:dyDescent="0.35">
      <c r="A875" s="85" t="s">
        <v>811</v>
      </c>
      <c r="B875" s="87">
        <v>51013</v>
      </c>
      <c r="C875" s="87" t="s">
        <v>12</v>
      </c>
      <c r="D875" s="86">
        <v>6.3483341927710003E-3</v>
      </c>
      <c r="E875" s="86">
        <f>SUMIFS('Ratios_MARAMA-VA'!T:T, 'Ratios_MARAMA-VA'!AA:AA, Z875)</f>
        <v>6.3483341927621601E-3</v>
      </c>
      <c r="F875" s="86">
        <f>SUMIFS('Ratios_MARAMA-VA'!J:J, 'Ratios_MARAMA-VA'!AA:AA, Z875)</f>
        <v>1.7288491810354501E-5</v>
      </c>
      <c r="G875" s="122">
        <f t="shared" si="53"/>
        <v>2.723311546840964E-3</v>
      </c>
      <c r="H875" s="122">
        <v>3.5815355332426001E-3</v>
      </c>
      <c r="I875" s="86">
        <v>9.7536370731007819E-6</v>
      </c>
      <c r="J875" s="122">
        <v>2.7785558545493001E-3</v>
      </c>
      <c r="K875" s="86">
        <v>7.5668732422366708E-6</v>
      </c>
      <c r="L875" s="122" t="str" cm="1">
        <f t="array" ref="L875">_xlfn.SWITCH(A875,
    "District of Columbia", _xlfn.XLOOKUP(R875, '2015 O3 Growth Surrogates'!A:A, '2015 O3 Growth Surrogates'!H:H),
    "Maryland", _xlfn.XLOOKUP(R875, '2015 O3 Growth Surrogates'!A:A, '2015 O3 Growth Surrogates'!I:I),
    "Virginia", _xlfn.XLOOKUP(R875, '2015 O3 Growth Surrogates'!A:A, '2015 O3 Growth Surrogates'!J:J)
)</f>
        <v>No Growth</v>
      </c>
      <c r="M875" s="133" cm="1">
        <f t="array" ref="M875">_xlfn.SWITCH(L875,
"Employment", INDEX('Coop GFs_CFs'!C:D, MATCH(B875,'Coop GFs_CFs'!B:B,0),1),
"Population", INDEX('Coop GFs_CFs'!E:F, MATCH(B875,'Coop GFs_CFs'!B:B,0),1),
"Household", INDEX('Coop GFs_CFs'!G:H, MATCH(B875,'Coop GFs_CFs'!B:B,0),1),
"VMT", INDEX('Coop GFs_CFs'!I:J, MATCH(B875,'Coop GFs_CFs'!B:B,0),1),
"Lane Mile", INDEX('Coop GFs_CFs'!K:L, MATCH(B875,'Coop GFs_CFs'!B:B,0),1),
"Gas Sales", INDEX('Coop GFs_CFs'!M:N, MATCH(B875,'Coop GFs_CFs'!B:B,0),1),
"No Growth", INDEX('Coop GFs_CFs'!O:P, MATCH(B875,'Coop GFs_CFs'!B:B,0),1)
)</f>
        <v>1</v>
      </c>
      <c r="N875" s="133" cm="1">
        <f t="array" ref="N875">_xlfn.SWITCH(L875,
"Employment", INDEX('Coop GFs_CFs'!C:D, MATCH(B875,'Coop GFs_CFs'!B:B,0),2),
"Population", INDEX('Coop GFs_CFs'!E:F, MATCH(B875,'Coop GFs_CFs'!B:B,0),2),
"Household", INDEX('Coop GFs_CFs'!G:H, MATCH(B875,'Coop GFs_CFs'!B:B,0),2),
"VMT", INDEX('Coop GFs_CFs'!I:J, MATCH(B875,'Coop GFs_CFs'!B:B,0),2),
"Lane Mile", INDEX('Coop GFs_CFs'!K:L, MATCH(B875,'Coop GFs_CFs'!B:B,0),2),
"Gas Sales", INDEX('Coop GFs_CFs'!M:N, MATCH(B875,'Coop GFs_CFs'!B:B,0),2),
"No Growth", INDEX('Coop GFs_CFs'!O:P, MATCH(B875,'Coop GFs_CFs'!B:B,0),2)
)</f>
        <v>1</v>
      </c>
      <c r="O875" s="133"/>
      <c r="P875" s="86">
        <f t="shared" si="51"/>
        <v>1.7288491810354501E-5</v>
      </c>
      <c r="Q875" s="86">
        <f t="shared" si="52"/>
        <v>1.7288491810354501E-5</v>
      </c>
      <c r="R875" s="156" t="s">
        <v>763</v>
      </c>
      <c r="S875" s="85" t="s">
        <v>443</v>
      </c>
      <c r="T875" s="85" t="s">
        <v>436</v>
      </c>
      <c r="U875" s="85" t="s">
        <v>444</v>
      </c>
      <c r="V875" s="85" t="s">
        <v>752</v>
      </c>
      <c r="W875" s="85" t="s">
        <v>764</v>
      </c>
      <c r="X875" s="85" t="s">
        <v>330</v>
      </c>
      <c r="Z875" s="42" t="s">
        <v>2031</v>
      </c>
      <c r="AA875"/>
    </row>
    <row r="876" spans="1:27" s="39" customFormat="1" x14ac:dyDescent="0.35">
      <c r="A876" s="85" t="s">
        <v>811</v>
      </c>
      <c r="B876" s="87">
        <v>51059</v>
      </c>
      <c r="C876" s="87" t="s">
        <v>10</v>
      </c>
      <c r="D876" s="86">
        <v>1.2435204939758999</v>
      </c>
      <c r="E876" s="86">
        <f>SUMIFS('Ratios_MARAMA-VA'!T:T, 'Ratios_MARAMA-VA'!AA:AA, Z876)</f>
        <v>1.24352049397416</v>
      </c>
      <c r="F876" s="86">
        <f>SUMIFS('Ratios_MARAMA-VA'!J:J, 'Ratios_MARAMA-VA'!AA:AA, Z876)</f>
        <v>3.3864937199732099E-3</v>
      </c>
      <c r="G876" s="122">
        <f t="shared" si="53"/>
        <v>2.7233115468409644E-3</v>
      </c>
      <c r="H876" s="122">
        <v>0.70155614059536997</v>
      </c>
      <c r="I876" s="86">
        <v>1.9105559384405542E-3</v>
      </c>
      <c r="J876" s="122">
        <v>0.54426736902466999</v>
      </c>
      <c r="K876" s="86">
        <v>1.4822096106336361E-3</v>
      </c>
      <c r="L876" s="122" t="str" cm="1">
        <f t="array" ref="L876">_xlfn.SWITCH(A876,
    "District of Columbia", _xlfn.XLOOKUP(R876, '2015 O3 Growth Surrogates'!A:A, '2015 O3 Growth Surrogates'!H:H),
    "Maryland", _xlfn.XLOOKUP(R876, '2015 O3 Growth Surrogates'!A:A, '2015 O3 Growth Surrogates'!I:I),
    "Virginia", _xlfn.XLOOKUP(R876, '2015 O3 Growth Surrogates'!A:A, '2015 O3 Growth Surrogates'!J:J)
)</f>
        <v>No Growth</v>
      </c>
      <c r="M876" s="133" cm="1">
        <f t="array" ref="M876">_xlfn.SWITCH(L876,
"Employment", INDEX('Coop GFs_CFs'!C:D, MATCH(B876,'Coop GFs_CFs'!B:B,0),1),
"Population", INDEX('Coop GFs_CFs'!E:F, MATCH(B876,'Coop GFs_CFs'!B:B,0),1),
"Household", INDEX('Coop GFs_CFs'!G:H, MATCH(B876,'Coop GFs_CFs'!B:B,0),1),
"VMT", INDEX('Coop GFs_CFs'!I:J, MATCH(B876,'Coop GFs_CFs'!B:B,0),1),
"Lane Mile", INDEX('Coop GFs_CFs'!K:L, MATCH(B876,'Coop GFs_CFs'!B:B,0),1),
"Gas Sales", INDEX('Coop GFs_CFs'!M:N, MATCH(B876,'Coop GFs_CFs'!B:B,0),1),
"No Growth", INDEX('Coop GFs_CFs'!O:P, MATCH(B876,'Coop GFs_CFs'!B:B,0),1)
)</f>
        <v>1</v>
      </c>
      <c r="N876" s="133" cm="1">
        <f t="array" ref="N876">_xlfn.SWITCH(L876,
"Employment", INDEX('Coop GFs_CFs'!C:D, MATCH(B876,'Coop GFs_CFs'!B:B,0),2),
"Population", INDEX('Coop GFs_CFs'!E:F, MATCH(B876,'Coop GFs_CFs'!B:B,0),2),
"Household", INDEX('Coop GFs_CFs'!G:H, MATCH(B876,'Coop GFs_CFs'!B:B,0),2),
"VMT", INDEX('Coop GFs_CFs'!I:J, MATCH(B876,'Coop GFs_CFs'!B:B,0),2),
"Lane Mile", INDEX('Coop GFs_CFs'!K:L, MATCH(B876,'Coop GFs_CFs'!B:B,0),2),
"Gas Sales", INDEX('Coop GFs_CFs'!M:N, MATCH(B876,'Coop GFs_CFs'!B:B,0),2),
"No Growth", INDEX('Coop GFs_CFs'!O:P, MATCH(B876,'Coop GFs_CFs'!B:B,0),2)
)</f>
        <v>1</v>
      </c>
      <c r="O876" s="133"/>
      <c r="P876" s="86">
        <f t="shared" si="51"/>
        <v>3.3864937199732099E-3</v>
      </c>
      <c r="Q876" s="86">
        <f t="shared" si="52"/>
        <v>3.3864937199732099E-3</v>
      </c>
      <c r="R876" s="156" t="s">
        <v>763</v>
      </c>
      <c r="S876" s="85" t="s">
        <v>443</v>
      </c>
      <c r="T876" s="85" t="s">
        <v>436</v>
      </c>
      <c r="U876" s="85" t="s">
        <v>444</v>
      </c>
      <c r="V876" s="85" t="s">
        <v>752</v>
      </c>
      <c r="W876" s="85" t="s">
        <v>764</v>
      </c>
      <c r="X876" s="85" t="s">
        <v>330</v>
      </c>
      <c r="Z876" s="42" t="s">
        <v>2019</v>
      </c>
      <c r="AA876"/>
    </row>
    <row r="877" spans="1:27" s="39" customFormat="1" x14ac:dyDescent="0.35">
      <c r="A877" s="85" t="s">
        <v>811</v>
      </c>
      <c r="B877" s="87">
        <v>51059</v>
      </c>
      <c r="C877" s="87" t="s">
        <v>12</v>
      </c>
      <c r="D877" s="86">
        <v>4.8444426144578299E-2</v>
      </c>
      <c r="E877" s="86">
        <f>SUMIFS('Ratios_MARAMA-VA'!T:T, 'Ratios_MARAMA-VA'!AA:AA, Z877)</f>
        <v>4.8444426144510201E-2</v>
      </c>
      <c r="F877" s="86">
        <f>SUMIFS('Ratios_MARAMA-VA'!J:J, 'Ratios_MARAMA-VA'!AA:AA, Z877)</f>
        <v>1.3192926509942901E-4</v>
      </c>
      <c r="G877" s="122">
        <f t="shared" si="53"/>
        <v>2.7233115468409661E-3</v>
      </c>
      <c r="H877" s="122">
        <v>2.7330860089553401E-2</v>
      </c>
      <c r="I877" s="86">
        <v>7.4430446866975705E-5</v>
      </c>
      <c r="J877" s="122">
        <v>2.12032857434599E-2</v>
      </c>
      <c r="K877" s="86">
        <v>5.7743152896132786E-5</v>
      </c>
      <c r="L877" s="122" t="str" cm="1">
        <f t="array" ref="L877">_xlfn.SWITCH(A877,
    "District of Columbia", _xlfn.XLOOKUP(R877, '2015 O3 Growth Surrogates'!A:A, '2015 O3 Growth Surrogates'!H:H),
    "Maryland", _xlfn.XLOOKUP(R877, '2015 O3 Growth Surrogates'!A:A, '2015 O3 Growth Surrogates'!I:I),
    "Virginia", _xlfn.XLOOKUP(R877, '2015 O3 Growth Surrogates'!A:A, '2015 O3 Growth Surrogates'!J:J)
)</f>
        <v>No Growth</v>
      </c>
      <c r="M877" s="133" cm="1">
        <f t="array" ref="M877">_xlfn.SWITCH(L877,
"Employment", INDEX('Coop GFs_CFs'!C:D, MATCH(B877,'Coop GFs_CFs'!B:B,0),1),
"Population", INDEX('Coop GFs_CFs'!E:F, MATCH(B877,'Coop GFs_CFs'!B:B,0),1),
"Household", INDEX('Coop GFs_CFs'!G:H, MATCH(B877,'Coop GFs_CFs'!B:B,0),1),
"VMT", INDEX('Coop GFs_CFs'!I:J, MATCH(B877,'Coop GFs_CFs'!B:B,0),1),
"Lane Mile", INDEX('Coop GFs_CFs'!K:L, MATCH(B877,'Coop GFs_CFs'!B:B,0),1),
"Gas Sales", INDEX('Coop GFs_CFs'!M:N, MATCH(B877,'Coop GFs_CFs'!B:B,0),1),
"No Growth", INDEX('Coop GFs_CFs'!O:P, MATCH(B877,'Coop GFs_CFs'!B:B,0),1)
)</f>
        <v>1</v>
      </c>
      <c r="N877" s="133" cm="1">
        <f t="array" ref="N877">_xlfn.SWITCH(L877,
"Employment", INDEX('Coop GFs_CFs'!C:D, MATCH(B877,'Coop GFs_CFs'!B:B,0),2),
"Population", INDEX('Coop GFs_CFs'!E:F, MATCH(B877,'Coop GFs_CFs'!B:B,0),2),
"Household", INDEX('Coop GFs_CFs'!G:H, MATCH(B877,'Coop GFs_CFs'!B:B,0),2),
"VMT", INDEX('Coop GFs_CFs'!I:J, MATCH(B877,'Coop GFs_CFs'!B:B,0),2),
"Lane Mile", INDEX('Coop GFs_CFs'!K:L, MATCH(B877,'Coop GFs_CFs'!B:B,0),2),
"Gas Sales", INDEX('Coop GFs_CFs'!M:N, MATCH(B877,'Coop GFs_CFs'!B:B,0),2),
"No Growth", INDEX('Coop GFs_CFs'!O:P, MATCH(B877,'Coop GFs_CFs'!B:B,0),2)
)</f>
        <v>1</v>
      </c>
      <c r="O877" s="133"/>
      <c r="P877" s="86">
        <f t="shared" si="51"/>
        <v>1.3192926509942901E-4</v>
      </c>
      <c r="Q877" s="86">
        <f t="shared" si="52"/>
        <v>1.3192926509942901E-4</v>
      </c>
      <c r="R877" s="156" t="s">
        <v>763</v>
      </c>
      <c r="S877" s="85" t="s">
        <v>443</v>
      </c>
      <c r="T877" s="85" t="s">
        <v>436</v>
      </c>
      <c r="U877" s="85" t="s">
        <v>444</v>
      </c>
      <c r="V877" s="85" t="s">
        <v>752</v>
      </c>
      <c r="W877" s="85" t="s">
        <v>764</v>
      </c>
      <c r="X877" s="85" t="s">
        <v>330</v>
      </c>
      <c r="Z877" s="42" t="s">
        <v>2032</v>
      </c>
      <c r="AA877"/>
    </row>
    <row r="878" spans="1:27" s="39" customFormat="1" x14ac:dyDescent="0.35">
      <c r="A878" s="85" t="s">
        <v>811</v>
      </c>
      <c r="B878" s="87">
        <v>51107</v>
      </c>
      <c r="C878" s="87" t="s">
        <v>10</v>
      </c>
      <c r="D878" s="86">
        <v>0.53927448795180699</v>
      </c>
      <c r="E878" s="86">
        <f>SUMIFS('Ratios_MARAMA-VA'!T:T, 'Ratios_MARAMA-VA'!AA:AA, Z878)</f>
        <v>0.53927448795104904</v>
      </c>
      <c r="F878" s="86">
        <f>SUMIFS('Ratios_MARAMA-VA'!J:J, 'Ratios_MARAMA-VA'!AA:AA, Z878)</f>
        <v>1.4686124399538401E-3</v>
      </c>
      <c r="G878" s="122">
        <f t="shared" si="53"/>
        <v>2.723311546840964E-3</v>
      </c>
      <c r="H878" s="122">
        <v>0.30424213378211101</v>
      </c>
      <c r="I878" s="86">
        <v>8.2854611596435627E-4</v>
      </c>
      <c r="J878" s="122">
        <v>0.23603109732531999</v>
      </c>
      <c r="K878" s="86">
        <v>6.427862127595873E-4</v>
      </c>
      <c r="L878" s="122" t="str" cm="1">
        <f t="array" ref="L878">_xlfn.SWITCH(A878,
    "District of Columbia", _xlfn.XLOOKUP(R878, '2015 O3 Growth Surrogates'!A:A, '2015 O3 Growth Surrogates'!H:H),
    "Maryland", _xlfn.XLOOKUP(R878, '2015 O3 Growth Surrogates'!A:A, '2015 O3 Growth Surrogates'!I:I),
    "Virginia", _xlfn.XLOOKUP(R878, '2015 O3 Growth Surrogates'!A:A, '2015 O3 Growth Surrogates'!J:J)
)</f>
        <v>No Growth</v>
      </c>
      <c r="M878" s="133" cm="1">
        <f t="array" ref="M878">_xlfn.SWITCH(L878,
"Employment", INDEX('Coop GFs_CFs'!C:D, MATCH(B878,'Coop GFs_CFs'!B:B,0),1),
"Population", INDEX('Coop GFs_CFs'!E:F, MATCH(B878,'Coop GFs_CFs'!B:B,0),1),
"Household", INDEX('Coop GFs_CFs'!G:H, MATCH(B878,'Coop GFs_CFs'!B:B,0),1),
"VMT", INDEX('Coop GFs_CFs'!I:J, MATCH(B878,'Coop GFs_CFs'!B:B,0),1),
"Lane Mile", INDEX('Coop GFs_CFs'!K:L, MATCH(B878,'Coop GFs_CFs'!B:B,0),1),
"Gas Sales", INDEX('Coop GFs_CFs'!M:N, MATCH(B878,'Coop GFs_CFs'!B:B,0),1),
"No Growth", INDEX('Coop GFs_CFs'!O:P, MATCH(B878,'Coop GFs_CFs'!B:B,0),1)
)</f>
        <v>1</v>
      </c>
      <c r="N878" s="133" cm="1">
        <f t="array" ref="N878">_xlfn.SWITCH(L878,
"Employment", INDEX('Coop GFs_CFs'!C:D, MATCH(B878,'Coop GFs_CFs'!B:B,0),2),
"Population", INDEX('Coop GFs_CFs'!E:F, MATCH(B878,'Coop GFs_CFs'!B:B,0),2),
"Household", INDEX('Coop GFs_CFs'!G:H, MATCH(B878,'Coop GFs_CFs'!B:B,0),2),
"VMT", INDEX('Coop GFs_CFs'!I:J, MATCH(B878,'Coop GFs_CFs'!B:B,0),2),
"Lane Mile", INDEX('Coop GFs_CFs'!K:L, MATCH(B878,'Coop GFs_CFs'!B:B,0),2),
"Gas Sales", INDEX('Coop GFs_CFs'!M:N, MATCH(B878,'Coop GFs_CFs'!B:B,0),2),
"No Growth", INDEX('Coop GFs_CFs'!O:P, MATCH(B878,'Coop GFs_CFs'!B:B,0),2)
)</f>
        <v>1</v>
      </c>
      <c r="O878" s="133"/>
      <c r="P878" s="86">
        <f t="shared" si="51"/>
        <v>1.4686124399538401E-3</v>
      </c>
      <c r="Q878" s="86">
        <f t="shared" si="52"/>
        <v>1.4686124399538401E-3</v>
      </c>
      <c r="R878" s="156" t="s">
        <v>763</v>
      </c>
      <c r="S878" s="85" t="s">
        <v>443</v>
      </c>
      <c r="T878" s="85" t="s">
        <v>436</v>
      </c>
      <c r="U878" s="85" t="s">
        <v>444</v>
      </c>
      <c r="V878" s="85" t="s">
        <v>752</v>
      </c>
      <c r="W878" s="85" t="s">
        <v>764</v>
      </c>
      <c r="X878" s="85" t="s">
        <v>330</v>
      </c>
      <c r="Z878" s="42" t="s">
        <v>2022</v>
      </c>
      <c r="AA878"/>
    </row>
    <row r="879" spans="1:27" s="39" customFormat="1" x14ac:dyDescent="0.35">
      <c r="A879" s="85" t="s">
        <v>811</v>
      </c>
      <c r="B879" s="87">
        <v>51107</v>
      </c>
      <c r="C879" s="87" t="s">
        <v>12</v>
      </c>
      <c r="D879" s="86">
        <v>2.1008770843373398E-2</v>
      </c>
      <c r="E879" s="86">
        <f>SUMIFS('Ratios_MARAMA-VA'!T:T, 'Ratios_MARAMA-VA'!AA:AA, Z879)</f>
        <v>2.1008770843343998E-2</v>
      </c>
      <c r="F879" s="86">
        <f>SUMIFS('Ratios_MARAMA-VA'!J:J, 'Ratios_MARAMA-VA'!AA:AA, Z879)</f>
        <v>5.7213428222614597E-5</v>
      </c>
      <c r="G879" s="122">
        <f t="shared" si="53"/>
        <v>2.7233115468409692E-3</v>
      </c>
      <c r="H879" s="122">
        <v>1.18525044524238E-2</v>
      </c>
      <c r="I879" s="86">
        <v>3.2278062234269731E-5</v>
      </c>
      <c r="J879" s="122">
        <v>9.1951748996158007E-3</v>
      </c>
      <c r="K879" s="86">
        <v>2.504132597934596E-5</v>
      </c>
      <c r="L879" s="122" t="str" cm="1">
        <f t="array" ref="L879">_xlfn.SWITCH(A879,
    "District of Columbia", _xlfn.XLOOKUP(R879, '2015 O3 Growth Surrogates'!A:A, '2015 O3 Growth Surrogates'!H:H),
    "Maryland", _xlfn.XLOOKUP(R879, '2015 O3 Growth Surrogates'!A:A, '2015 O3 Growth Surrogates'!I:I),
    "Virginia", _xlfn.XLOOKUP(R879, '2015 O3 Growth Surrogates'!A:A, '2015 O3 Growth Surrogates'!J:J)
)</f>
        <v>No Growth</v>
      </c>
      <c r="M879" s="133" cm="1">
        <f t="array" ref="M879">_xlfn.SWITCH(L879,
"Employment", INDEX('Coop GFs_CFs'!C:D, MATCH(B879,'Coop GFs_CFs'!B:B,0),1),
"Population", INDEX('Coop GFs_CFs'!E:F, MATCH(B879,'Coop GFs_CFs'!B:B,0),1),
"Household", INDEX('Coop GFs_CFs'!G:H, MATCH(B879,'Coop GFs_CFs'!B:B,0),1),
"VMT", INDEX('Coop GFs_CFs'!I:J, MATCH(B879,'Coop GFs_CFs'!B:B,0),1),
"Lane Mile", INDEX('Coop GFs_CFs'!K:L, MATCH(B879,'Coop GFs_CFs'!B:B,0),1),
"Gas Sales", INDEX('Coop GFs_CFs'!M:N, MATCH(B879,'Coop GFs_CFs'!B:B,0),1),
"No Growth", INDEX('Coop GFs_CFs'!O:P, MATCH(B879,'Coop GFs_CFs'!B:B,0),1)
)</f>
        <v>1</v>
      </c>
      <c r="N879" s="133" cm="1">
        <f t="array" ref="N879">_xlfn.SWITCH(L879,
"Employment", INDEX('Coop GFs_CFs'!C:D, MATCH(B879,'Coop GFs_CFs'!B:B,0),2),
"Population", INDEX('Coop GFs_CFs'!E:F, MATCH(B879,'Coop GFs_CFs'!B:B,0),2),
"Household", INDEX('Coop GFs_CFs'!G:H, MATCH(B879,'Coop GFs_CFs'!B:B,0),2),
"VMT", INDEX('Coop GFs_CFs'!I:J, MATCH(B879,'Coop GFs_CFs'!B:B,0),2),
"Lane Mile", INDEX('Coop GFs_CFs'!K:L, MATCH(B879,'Coop GFs_CFs'!B:B,0),2),
"Gas Sales", INDEX('Coop GFs_CFs'!M:N, MATCH(B879,'Coop GFs_CFs'!B:B,0),2),
"No Growth", INDEX('Coop GFs_CFs'!O:P, MATCH(B879,'Coop GFs_CFs'!B:B,0),2)
)</f>
        <v>1</v>
      </c>
      <c r="O879" s="133"/>
      <c r="P879" s="86">
        <f t="shared" si="51"/>
        <v>5.7213428222614597E-5</v>
      </c>
      <c r="Q879" s="86">
        <f t="shared" si="52"/>
        <v>5.7213428222614597E-5</v>
      </c>
      <c r="R879" s="156" t="s">
        <v>763</v>
      </c>
      <c r="S879" s="85" t="s">
        <v>443</v>
      </c>
      <c r="T879" s="85" t="s">
        <v>436</v>
      </c>
      <c r="U879" s="85" t="s">
        <v>444</v>
      </c>
      <c r="V879" s="85" t="s">
        <v>752</v>
      </c>
      <c r="W879" s="85" t="s">
        <v>764</v>
      </c>
      <c r="X879" s="85" t="s">
        <v>330</v>
      </c>
      <c r="Z879" s="42" t="s">
        <v>2035</v>
      </c>
      <c r="AA879"/>
    </row>
    <row r="880" spans="1:27" s="39" customFormat="1" x14ac:dyDescent="0.35">
      <c r="A880" s="85" t="s">
        <v>811</v>
      </c>
      <c r="B880" s="87">
        <v>51153</v>
      </c>
      <c r="C880" s="87" t="s">
        <v>10</v>
      </c>
      <c r="D880" s="86">
        <v>0.50847970481927696</v>
      </c>
      <c r="E880" s="86">
        <f>SUMIFS('Ratios_MARAMA-VA'!T:T, 'Ratios_MARAMA-VA'!AA:AA, Z880)</f>
        <v>0.50847970481856197</v>
      </c>
      <c r="F880" s="86">
        <f>SUMIFS('Ratios_MARAMA-VA'!J:J, 'Ratios_MARAMA-VA'!AA:AA, Z880)</f>
        <v>1.38474865146668E-3</v>
      </c>
      <c r="G880" s="122">
        <f t="shared" si="53"/>
        <v>2.7233115468409744E-3</v>
      </c>
      <c r="H880" s="122">
        <v>0.28686866120197402</v>
      </c>
      <c r="I880" s="86">
        <v>7.8123273747814732E-4</v>
      </c>
      <c r="J880" s="122">
        <v>0.22255275444603301</v>
      </c>
      <c r="K880" s="86">
        <v>6.0608048596414571E-4</v>
      </c>
      <c r="L880" s="122" t="str" cm="1">
        <f t="array" ref="L880">_xlfn.SWITCH(A880,
    "District of Columbia", _xlfn.XLOOKUP(R880, '2015 O3 Growth Surrogates'!A:A, '2015 O3 Growth Surrogates'!H:H),
    "Maryland", _xlfn.XLOOKUP(R880, '2015 O3 Growth Surrogates'!A:A, '2015 O3 Growth Surrogates'!I:I),
    "Virginia", _xlfn.XLOOKUP(R880, '2015 O3 Growth Surrogates'!A:A, '2015 O3 Growth Surrogates'!J:J)
)</f>
        <v>No Growth</v>
      </c>
      <c r="M880" s="133" cm="1">
        <f t="array" ref="M880">_xlfn.SWITCH(L880,
"Employment", INDEX('Coop GFs_CFs'!C:D, MATCH(B880,'Coop GFs_CFs'!B:B,0),1),
"Population", INDEX('Coop GFs_CFs'!E:F, MATCH(B880,'Coop GFs_CFs'!B:B,0),1),
"Household", INDEX('Coop GFs_CFs'!G:H, MATCH(B880,'Coop GFs_CFs'!B:B,0),1),
"VMT", INDEX('Coop GFs_CFs'!I:J, MATCH(B880,'Coop GFs_CFs'!B:B,0),1),
"Lane Mile", INDEX('Coop GFs_CFs'!K:L, MATCH(B880,'Coop GFs_CFs'!B:B,0),1),
"Gas Sales", INDEX('Coop GFs_CFs'!M:N, MATCH(B880,'Coop GFs_CFs'!B:B,0),1),
"No Growth", INDEX('Coop GFs_CFs'!O:P, MATCH(B880,'Coop GFs_CFs'!B:B,0),1)
)</f>
        <v>1</v>
      </c>
      <c r="N880" s="133" cm="1">
        <f t="array" ref="N880">_xlfn.SWITCH(L880,
"Employment", INDEX('Coop GFs_CFs'!C:D, MATCH(B880,'Coop GFs_CFs'!B:B,0),2),
"Population", INDEX('Coop GFs_CFs'!E:F, MATCH(B880,'Coop GFs_CFs'!B:B,0),2),
"Household", INDEX('Coop GFs_CFs'!G:H, MATCH(B880,'Coop GFs_CFs'!B:B,0),2),
"VMT", INDEX('Coop GFs_CFs'!I:J, MATCH(B880,'Coop GFs_CFs'!B:B,0),2),
"Lane Mile", INDEX('Coop GFs_CFs'!K:L, MATCH(B880,'Coop GFs_CFs'!B:B,0),2),
"Gas Sales", INDEX('Coop GFs_CFs'!M:N, MATCH(B880,'Coop GFs_CFs'!B:B,0),2),
"No Growth", INDEX('Coop GFs_CFs'!O:P, MATCH(B880,'Coop GFs_CFs'!B:B,0),2)
)</f>
        <v>1</v>
      </c>
      <c r="O880" s="133"/>
      <c r="P880" s="86">
        <f t="shared" si="51"/>
        <v>1.38474865146668E-3</v>
      </c>
      <c r="Q880" s="86">
        <f t="shared" si="52"/>
        <v>1.38474865146668E-3</v>
      </c>
      <c r="R880" s="156" t="s">
        <v>763</v>
      </c>
      <c r="S880" s="85" t="s">
        <v>443</v>
      </c>
      <c r="T880" s="85" t="s">
        <v>436</v>
      </c>
      <c r="U880" s="85" t="s">
        <v>444</v>
      </c>
      <c r="V880" s="85" t="s">
        <v>752</v>
      </c>
      <c r="W880" s="85" t="s">
        <v>764</v>
      </c>
      <c r="X880" s="85" t="s">
        <v>330</v>
      </c>
      <c r="Z880" s="42" t="s">
        <v>2024</v>
      </c>
      <c r="AA880"/>
    </row>
    <row r="881" spans="1:27" s="39" customFormat="1" x14ac:dyDescent="0.35">
      <c r="A881" s="85" t="s">
        <v>811</v>
      </c>
      <c r="B881" s="87">
        <v>51153</v>
      </c>
      <c r="C881" s="87" t="s">
        <v>12</v>
      </c>
      <c r="D881" s="86">
        <v>1.9809085301204801E-2</v>
      </c>
      <c r="E881" s="86">
        <f>SUMIFS('Ratios_MARAMA-VA'!T:T, 'Ratios_MARAMA-VA'!AA:AA, Z881)</f>
        <v>1.9809085301177101E-2</v>
      </c>
      <c r="F881" s="86">
        <f>SUMIFS('Ratios_MARAMA-VA'!J:J, 'Ratios_MARAMA-VA'!AA:AA, Z881)</f>
        <v>5.3946310733052998E-5</v>
      </c>
      <c r="G881" s="122">
        <f t="shared" si="53"/>
        <v>2.7233115468409531E-3</v>
      </c>
      <c r="H881" s="122">
        <v>1.1175678647807601E-2</v>
      </c>
      <c r="I881" s="86">
        <v>3.0434854705358328E-5</v>
      </c>
      <c r="J881" s="122">
        <v>8.6700933293028994E-3</v>
      </c>
      <c r="K881" s="86">
        <v>2.3611365275879308E-5</v>
      </c>
      <c r="L881" s="122" t="str" cm="1">
        <f t="array" ref="L881">_xlfn.SWITCH(A881,
    "District of Columbia", _xlfn.XLOOKUP(R881, '2015 O3 Growth Surrogates'!A:A, '2015 O3 Growth Surrogates'!H:H),
    "Maryland", _xlfn.XLOOKUP(R881, '2015 O3 Growth Surrogates'!A:A, '2015 O3 Growth Surrogates'!I:I),
    "Virginia", _xlfn.XLOOKUP(R881, '2015 O3 Growth Surrogates'!A:A, '2015 O3 Growth Surrogates'!J:J)
)</f>
        <v>No Growth</v>
      </c>
      <c r="M881" s="133" cm="1">
        <f t="array" ref="M881">_xlfn.SWITCH(L881,
"Employment", INDEX('Coop GFs_CFs'!C:D, MATCH(B881,'Coop GFs_CFs'!B:B,0),1),
"Population", INDEX('Coop GFs_CFs'!E:F, MATCH(B881,'Coop GFs_CFs'!B:B,0),1),
"Household", INDEX('Coop GFs_CFs'!G:H, MATCH(B881,'Coop GFs_CFs'!B:B,0),1),
"VMT", INDEX('Coop GFs_CFs'!I:J, MATCH(B881,'Coop GFs_CFs'!B:B,0),1),
"Lane Mile", INDEX('Coop GFs_CFs'!K:L, MATCH(B881,'Coop GFs_CFs'!B:B,0),1),
"Gas Sales", INDEX('Coop GFs_CFs'!M:N, MATCH(B881,'Coop GFs_CFs'!B:B,0),1),
"No Growth", INDEX('Coop GFs_CFs'!O:P, MATCH(B881,'Coop GFs_CFs'!B:B,0),1)
)</f>
        <v>1</v>
      </c>
      <c r="N881" s="133" cm="1">
        <f t="array" ref="N881">_xlfn.SWITCH(L881,
"Employment", INDEX('Coop GFs_CFs'!C:D, MATCH(B881,'Coop GFs_CFs'!B:B,0),2),
"Population", INDEX('Coop GFs_CFs'!E:F, MATCH(B881,'Coop GFs_CFs'!B:B,0),2),
"Household", INDEX('Coop GFs_CFs'!G:H, MATCH(B881,'Coop GFs_CFs'!B:B,0),2),
"VMT", INDEX('Coop GFs_CFs'!I:J, MATCH(B881,'Coop GFs_CFs'!B:B,0),2),
"Lane Mile", INDEX('Coop GFs_CFs'!K:L, MATCH(B881,'Coop GFs_CFs'!B:B,0),2),
"Gas Sales", INDEX('Coop GFs_CFs'!M:N, MATCH(B881,'Coop GFs_CFs'!B:B,0),2),
"No Growth", INDEX('Coop GFs_CFs'!O:P, MATCH(B881,'Coop GFs_CFs'!B:B,0),2)
)</f>
        <v>1</v>
      </c>
      <c r="O881" s="133"/>
      <c r="P881" s="86">
        <f t="shared" si="51"/>
        <v>5.3946310733052998E-5</v>
      </c>
      <c r="Q881" s="86">
        <f t="shared" si="52"/>
        <v>5.3946310733052998E-5</v>
      </c>
      <c r="R881" s="156" t="s">
        <v>763</v>
      </c>
      <c r="S881" s="85" t="s">
        <v>443</v>
      </c>
      <c r="T881" s="85" t="s">
        <v>436</v>
      </c>
      <c r="U881" s="85" t="s">
        <v>444</v>
      </c>
      <c r="V881" s="85" t="s">
        <v>752</v>
      </c>
      <c r="W881" s="85" t="s">
        <v>764</v>
      </c>
      <c r="X881" s="85" t="s">
        <v>330</v>
      </c>
      <c r="Z881" s="42" t="s">
        <v>2037</v>
      </c>
      <c r="AA881"/>
    </row>
    <row r="882" spans="1:27" s="39" customFormat="1" x14ac:dyDescent="0.35">
      <c r="A882" s="85" t="s">
        <v>811</v>
      </c>
      <c r="B882" s="87">
        <v>51510</v>
      </c>
      <c r="C882" s="87" t="s">
        <v>10</v>
      </c>
      <c r="D882" s="86">
        <v>0.116213457831325</v>
      </c>
      <c r="E882" s="86">
        <f>SUMIFS('Ratios_MARAMA-VA'!T:T, 'Ratios_MARAMA-VA'!AA:AA, Z882)</f>
        <v>0.11621345783116099</v>
      </c>
      <c r="F882" s="86">
        <f>SUMIFS('Ratios_MARAMA-VA'!J:J, 'Ratios_MARAMA-VA'!AA:AA, Z882)</f>
        <v>3.1648545160992001E-4</v>
      </c>
      <c r="G882" s="122">
        <f t="shared" si="53"/>
        <v>2.7233115468409969E-3</v>
      </c>
      <c r="H882" s="122">
        <v>6.5564070199366706E-2</v>
      </c>
      <c r="I882" s="86">
        <v>1.7855138943182906E-4</v>
      </c>
      <c r="J882" s="122">
        <v>5.0864616422108197E-2</v>
      </c>
      <c r="K882" s="86">
        <v>1.3852019722796545E-4</v>
      </c>
      <c r="L882" s="122" t="str" cm="1">
        <f t="array" ref="L882">_xlfn.SWITCH(A882,
    "District of Columbia", _xlfn.XLOOKUP(R882, '2015 O3 Growth Surrogates'!A:A, '2015 O3 Growth Surrogates'!H:H),
    "Maryland", _xlfn.XLOOKUP(R882, '2015 O3 Growth Surrogates'!A:A, '2015 O3 Growth Surrogates'!I:I),
    "Virginia", _xlfn.XLOOKUP(R882, '2015 O3 Growth Surrogates'!A:A, '2015 O3 Growth Surrogates'!J:J)
)</f>
        <v>No Growth</v>
      </c>
      <c r="M882" s="133" cm="1">
        <f t="array" ref="M882">_xlfn.SWITCH(L882,
"Employment", INDEX('Coop GFs_CFs'!C:D, MATCH(B882,'Coop GFs_CFs'!B:B,0),1),
"Population", INDEX('Coop GFs_CFs'!E:F, MATCH(B882,'Coop GFs_CFs'!B:B,0),1),
"Household", INDEX('Coop GFs_CFs'!G:H, MATCH(B882,'Coop GFs_CFs'!B:B,0),1),
"VMT", INDEX('Coop GFs_CFs'!I:J, MATCH(B882,'Coop GFs_CFs'!B:B,0),1),
"Lane Mile", INDEX('Coop GFs_CFs'!K:L, MATCH(B882,'Coop GFs_CFs'!B:B,0),1),
"Gas Sales", INDEX('Coop GFs_CFs'!M:N, MATCH(B882,'Coop GFs_CFs'!B:B,0),1),
"No Growth", INDEX('Coop GFs_CFs'!O:P, MATCH(B882,'Coop GFs_CFs'!B:B,0),1)
)</f>
        <v>1</v>
      </c>
      <c r="N882" s="133" cm="1">
        <f t="array" ref="N882">_xlfn.SWITCH(L882,
"Employment", INDEX('Coop GFs_CFs'!C:D, MATCH(B882,'Coop GFs_CFs'!B:B,0),2),
"Population", INDEX('Coop GFs_CFs'!E:F, MATCH(B882,'Coop GFs_CFs'!B:B,0),2),
"Household", INDEX('Coop GFs_CFs'!G:H, MATCH(B882,'Coop GFs_CFs'!B:B,0),2),
"VMT", INDEX('Coop GFs_CFs'!I:J, MATCH(B882,'Coop GFs_CFs'!B:B,0),2),
"Lane Mile", INDEX('Coop GFs_CFs'!K:L, MATCH(B882,'Coop GFs_CFs'!B:B,0),2),
"Gas Sales", INDEX('Coop GFs_CFs'!M:N, MATCH(B882,'Coop GFs_CFs'!B:B,0),2),
"No Growth", INDEX('Coop GFs_CFs'!O:P, MATCH(B882,'Coop GFs_CFs'!B:B,0),2)
)</f>
        <v>1</v>
      </c>
      <c r="O882" s="133"/>
      <c r="P882" s="86">
        <f t="shared" si="51"/>
        <v>3.1648545160992001E-4</v>
      </c>
      <c r="Q882" s="86">
        <f t="shared" si="52"/>
        <v>3.1648545160992001E-4</v>
      </c>
      <c r="R882" s="156" t="s">
        <v>763</v>
      </c>
      <c r="S882" s="85" t="s">
        <v>443</v>
      </c>
      <c r="T882" s="85" t="s">
        <v>436</v>
      </c>
      <c r="U882" s="85" t="s">
        <v>444</v>
      </c>
      <c r="V882" s="85" t="s">
        <v>752</v>
      </c>
      <c r="W882" s="85" t="s">
        <v>764</v>
      </c>
      <c r="X882" s="85" t="s">
        <v>330</v>
      </c>
      <c r="Z882" s="42" t="s">
        <v>2017</v>
      </c>
      <c r="AA882"/>
    </row>
    <row r="883" spans="1:27" s="39" customFormat="1" x14ac:dyDescent="0.35">
      <c r="A883" s="85" t="s">
        <v>811</v>
      </c>
      <c r="B883" s="87">
        <v>51510</v>
      </c>
      <c r="C883" s="87" t="s">
        <v>12</v>
      </c>
      <c r="D883" s="86">
        <v>4.5273834578313001E-3</v>
      </c>
      <c r="E883" s="86">
        <f>SUMIFS('Ratios_MARAMA-VA'!T:T, 'Ratios_MARAMA-VA'!AA:AA, Z883)</f>
        <v>4.5273834578249796E-3</v>
      </c>
      <c r="F883" s="86">
        <f>SUMIFS('Ratios_MARAMA-VA'!J:J, 'Ratios_MARAMA-VA'!AA:AA, Z883)</f>
        <v>1.2329475647671499E-5</v>
      </c>
      <c r="G883" s="122">
        <f t="shared" si="53"/>
        <v>2.7233115468409557E-3</v>
      </c>
      <c r="H883" s="122">
        <v>2.5542109527412001E-3</v>
      </c>
      <c r="I883" s="86">
        <v>6.9559121806677486E-6</v>
      </c>
      <c r="J883" s="122">
        <v>1.9815572763752002E-3</v>
      </c>
      <c r="K883" s="86">
        <v>5.3963978114792973E-6</v>
      </c>
      <c r="L883" s="122" t="str" cm="1">
        <f t="array" ref="L883">_xlfn.SWITCH(A883,
    "District of Columbia", _xlfn.XLOOKUP(R883, '2015 O3 Growth Surrogates'!A:A, '2015 O3 Growth Surrogates'!H:H),
    "Maryland", _xlfn.XLOOKUP(R883, '2015 O3 Growth Surrogates'!A:A, '2015 O3 Growth Surrogates'!I:I),
    "Virginia", _xlfn.XLOOKUP(R883, '2015 O3 Growth Surrogates'!A:A, '2015 O3 Growth Surrogates'!J:J)
)</f>
        <v>No Growth</v>
      </c>
      <c r="M883" s="133" cm="1">
        <f t="array" ref="M883">_xlfn.SWITCH(L883,
"Employment", INDEX('Coop GFs_CFs'!C:D, MATCH(B883,'Coop GFs_CFs'!B:B,0),1),
"Population", INDEX('Coop GFs_CFs'!E:F, MATCH(B883,'Coop GFs_CFs'!B:B,0),1),
"Household", INDEX('Coop GFs_CFs'!G:H, MATCH(B883,'Coop GFs_CFs'!B:B,0),1),
"VMT", INDEX('Coop GFs_CFs'!I:J, MATCH(B883,'Coop GFs_CFs'!B:B,0),1),
"Lane Mile", INDEX('Coop GFs_CFs'!K:L, MATCH(B883,'Coop GFs_CFs'!B:B,0),1),
"Gas Sales", INDEX('Coop GFs_CFs'!M:N, MATCH(B883,'Coop GFs_CFs'!B:B,0),1),
"No Growth", INDEX('Coop GFs_CFs'!O:P, MATCH(B883,'Coop GFs_CFs'!B:B,0),1)
)</f>
        <v>1</v>
      </c>
      <c r="N883" s="133" cm="1">
        <f t="array" ref="N883">_xlfn.SWITCH(L883,
"Employment", INDEX('Coop GFs_CFs'!C:D, MATCH(B883,'Coop GFs_CFs'!B:B,0),2),
"Population", INDEX('Coop GFs_CFs'!E:F, MATCH(B883,'Coop GFs_CFs'!B:B,0),2),
"Household", INDEX('Coop GFs_CFs'!G:H, MATCH(B883,'Coop GFs_CFs'!B:B,0),2),
"VMT", INDEX('Coop GFs_CFs'!I:J, MATCH(B883,'Coop GFs_CFs'!B:B,0),2),
"Lane Mile", INDEX('Coop GFs_CFs'!K:L, MATCH(B883,'Coop GFs_CFs'!B:B,0),2),
"Gas Sales", INDEX('Coop GFs_CFs'!M:N, MATCH(B883,'Coop GFs_CFs'!B:B,0),2),
"No Growth", INDEX('Coop GFs_CFs'!O:P, MATCH(B883,'Coop GFs_CFs'!B:B,0),2)
)</f>
        <v>1</v>
      </c>
      <c r="O883" s="133"/>
      <c r="P883" s="86">
        <f t="shared" si="51"/>
        <v>1.2329475647671499E-5</v>
      </c>
      <c r="Q883" s="86">
        <f t="shared" si="52"/>
        <v>1.2329475647671499E-5</v>
      </c>
      <c r="R883" s="156" t="s">
        <v>763</v>
      </c>
      <c r="S883" s="85" t="s">
        <v>443</v>
      </c>
      <c r="T883" s="85" t="s">
        <v>436</v>
      </c>
      <c r="U883" s="85" t="s">
        <v>444</v>
      </c>
      <c r="V883" s="85" t="s">
        <v>752</v>
      </c>
      <c r="W883" s="85" t="s">
        <v>764</v>
      </c>
      <c r="X883" s="85" t="s">
        <v>330</v>
      </c>
      <c r="Z883" s="42" t="s">
        <v>2030</v>
      </c>
      <c r="AA883"/>
    </row>
    <row r="884" spans="1:27" s="39" customFormat="1" x14ac:dyDescent="0.35">
      <c r="A884" s="85" t="s">
        <v>811</v>
      </c>
      <c r="B884" s="87">
        <v>51600</v>
      </c>
      <c r="C884" s="87" t="s">
        <v>10</v>
      </c>
      <c r="D884" s="86">
        <v>0.11749660843373499</v>
      </c>
      <c r="E884" s="86">
        <f>SUMIFS('Ratios_MARAMA-VA'!T:T, 'Ratios_MARAMA-VA'!AA:AA, Z884)</f>
        <v>0.11749660843357</v>
      </c>
      <c r="F884" s="86">
        <f>SUMIFS('Ratios_MARAMA-VA'!J:J, 'Ratios_MARAMA-VA'!AA:AA, Z884)</f>
        <v>3.1997987046179202E-4</v>
      </c>
      <c r="G884" s="122">
        <f t="shared" si="53"/>
        <v>2.7233115468409592E-3</v>
      </c>
      <c r="H884" s="122">
        <v>6.6287984432216202E-2</v>
      </c>
      <c r="I884" s="86">
        <v>1.8052283342106812E-4</v>
      </c>
      <c r="J884" s="122">
        <v>5.1426229202773399E-2</v>
      </c>
      <c r="K884" s="86">
        <v>1.4004964379840253E-4</v>
      </c>
      <c r="L884" s="122" t="str" cm="1">
        <f t="array" ref="L884">_xlfn.SWITCH(A884,
    "District of Columbia", _xlfn.XLOOKUP(R884, '2015 O3 Growth Surrogates'!A:A, '2015 O3 Growth Surrogates'!H:H),
    "Maryland", _xlfn.XLOOKUP(R884, '2015 O3 Growth Surrogates'!A:A, '2015 O3 Growth Surrogates'!I:I),
    "Virginia", _xlfn.XLOOKUP(R884, '2015 O3 Growth Surrogates'!A:A, '2015 O3 Growth Surrogates'!J:J)
)</f>
        <v>No Growth</v>
      </c>
      <c r="M884" s="133" cm="1">
        <f t="array" ref="M884">_xlfn.SWITCH(L884,
"Employment", INDEX('Coop GFs_CFs'!C:D, MATCH(B884,'Coop GFs_CFs'!B:B,0),1),
"Population", INDEX('Coop GFs_CFs'!E:F, MATCH(B884,'Coop GFs_CFs'!B:B,0),1),
"Household", INDEX('Coop GFs_CFs'!G:H, MATCH(B884,'Coop GFs_CFs'!B:B,0),1),
"VMT", INDEX('Coop GFs_CFs'!I:J, MATCH(B884,'Coop GFs_CFs'!B:B,0),1),
"Lane Mile", INDEX('Coop GFs_CFs'!K:L, MATCH(B884,'Coop GFs_CFs'!B:B,0),1),
"Gas Sales", INDEX('Coop GFs_CFs'!M:N, MATCH(B884,'Coop GFs_CFs'!B:B,0),1),
"No Growth", INDEX('Coop GFs_CFs'!O:P, MATCH(B884,'Coop GFs_CFs'!B:B,0),1)
)</f>
        <v>1</v>
      </c>
      <c r="N884" s="133" cm="1">
        <f t="array" ref="N884">_xlfn.SWITCH(L884,
"Employment", INDEX('Coop GFs_CFs'!C:D, MATCH(B884,'Coop GFs_CFs'!B:B,0),2),
"Population", INDEX('Coop GFs_CFs'!E:F, MATCH(B884,'Coop GFs_CFs'!B:B,0),2),
"Household", INDEX('Coop GFs_CFs'!G:H, MATCH(B884,'Coop GFs_CFs'!B:B,0),2),
"VMT", INDEX('Coop GFs_CFs'!I:J, MATCH(B884,'Coop GFs_CFs'!B:B,0),2),
"Lane Mile", INDEX('Coop GFs_CFs'!K:L, MATCH(B884,'Coop GFs_CFs'!B:B,0),2),
"Gas Sales", INDEX('Coop GFs_CFs'!M:N, MATCH(B884,'Coop GFs_CFs'!B:B,0),2),
"No Growth", INDEX('Coop GFs_CFs'!O:P, MATCH(B884,'Coop GFs_CFs'!B:B,0),2)
)</f>
        <v>1</v>
      </c>
      <c r="O884" s="133"/>
      <c r="P884" s="86">
        <f t="shared" si="51"/>
        <v>3.1997987046179202E-4</v>
      </c>
      <c r="Q884" s="86">
        <f t="shared" si="52"/>
        <v>3.1997987046179202E-4</v>
      </c>
      <c r="R884" s="156" t="s">
        <v>763</v>
      </c>
      <c r="S884" s="85" t="s">
        <v>443</v>
      </c>
      <c r="T884" s="85" t="s">
        <v>436</v>
      </c>
      <c r="U884" s="85" t="s">
        <v>444</v>
      </c>
      <c r="V884" s="85" t="s">
        <v>752</v>
      </c>
      <c r="W884" s="85" t="s">
        <v>764</v>
      </c>
      <c r="X884" s="85" t="s">
        <v>330</v>
      </c>
      <c r="Z884" s="42" t="s">
        <v>2020</v>
      </c>
      <c r="AA884"/>
    </row>
    <row r="885" spans="1:27" s="39" customFormat="1" x14ac:dyDescent="0.35">
      <c r="A885" s="85" t="s">
        <v>811</v>
      </c>
      <c r="B885" s="87">
        <v>51600</v>
      </c>
      <c r="C885" s="87" t="s">
        <v>12</v>
      </c>
      <c r="D885" s="86">
        <v>4.5773702168673998E-3</v>
      </c>
      <c r="E885" s="86">
        <f>SUMIFS('Ratios_MARAMA-VA'!T:T, 'Ratios_MARAMA-VA'!AA:AA, Z885)</f>
        <v>4.5773702168610403E-3</v>
      </c>
      <c r="F885" s="86">
        <f>SUMIFS('Ratios_MARAMA-VA'!J:J, 'Ratios_MARAMA-VA'!AA:AA, Z885)</f>
        <v>1.2465605165743601E-5</v>
      </c>
      <c r="G885" s="122">
        <f t="shared" si="53"/>
        <v>2.7233115468409644E-3</v>
      </c>
      <c r="H885" s="122">
        <v>2.5824119497654999E-3</v>
      </c>
      <c r="I885" s="86">
        <v>7.0327122814964744E-6</v>
      </c>
      <c r="J885" s="122">
        <v>2.0034356144953999E-3</v>
      </c>
      <c r="K885" s="86">
        <v>5.4559793423077455E-6</v>
      </c>
      <c r="L885" s="122" t="str" cm="1">
        <f t="array" ref="L885">_xlfn.SWITCH(A885,
    "District of Columbia", _xlfn.XLOOKUP(R885, '2015 O3 Growth Surrogates'!A:A, '2015 O3 Growth Surrogates'!H:H),
    "Maryland", _xlfn.XLOOKUP(R885, '2015 O3 Growth Surrogates'!A:A, '2015 O3 Growth Surrogates'!I:I),
    "Virginia", _xlfn.XLOOKUP(R885, '2015 O3 Growth Surrogates'!A:A, '2015 O3 Growth Surrogates'!J:J)
)</f>
        <v>No Growth</v>
      </c>
      <c r="M885" s="133" cm="1">
        <f t="array" ref="M885">_xlfn.SWITCH(L885,
"Employment", INDEX('Coop GFs_CFs'!C:D, MATCH(B885,'Coop GFs_CFs'!B:B,0),1),
"Population", INDEX('Coop GFs_CFs'!E:F, MATCH(B885,'Coop GFs_CFs'!B:B,0),1),
"Household", INDEX('Coop GFs_CFs'!G:H, MATCH(B885,'Coop GFs_CFs'!B:B,0),1),
"VMT", INDEX('Coop GFs_CFs'!I:J, MATCH(B885,'Coop GFs_CFs'!B:B,0),1),
"Lane Mile", INDEX('Coop GFs_CFs'!K:L, MATCH(B885,'Coop GFs_CFs'!B:B,0),1),
"Gas Sales", INDEX('Coop GFs_CFs'!M:N, MATCH(B885,'Coop GFs_CFs'!B:B,0),1),
"No Growth", INDEX('Coop GFs_CFs'!O:P, MATCH(B885,'Coop GFs_CFs'!B:B,0),1)
)</f>
        <v>1</v>
      </c>
      <c r="N885" s="133" cm="1">
        <f t="array" ref="N885">_xlfn.SWITCH(L885,
"Employment", INDEX('Coop GFs_CFs'!C:D, MATCH(B885,'Coop GFs_CFs'!B:B,0),2),
"Population", INDEX('Coop GFs_CFs'!E:F, MATCH(B885,'Coop GFs_CFs'!B:B,0),2),
"Household", INDEX('Coop GFs_CFs'!G:H, MATCH(B885,'Coop GFs_CFs'!B:B,0),2),
"VMT", INDEX('Coop GFs_CFs'!I:J, MATCH(B885,'Coop GFs_CFs'!B:B,0),2),
"Lane Mile", INDEX('Coop GFs_CFs'!K:L, MATCH(B885,'Coop GFs_CFs'!B:B,0),2),
"Gas Sales", INDEX('Coop GFs_CFs'!M:N, MATCH(B885,'Coop GFs_CFs'!B:B,0),2),
"No Growth", INDEX('Coop GFs_CFs'!O:P, MATCH(B885,'Coop GFs_CFs'!B:B,0),2)
)</f>
        <v>1</v>
      </c>
      <c r="O885" s="133"/>
      <c r="P885" s="86">
        <f t="shared" si="51"/>
        <v>1.2465605165743601E-5</v>
      </c>
      <c r="Q885" s="86">
        <f t="shared" si="52"/>
        <v>1.2465605165743601E-5</v>
      </c>
      <c r="R885" s="156" t="s">
        <v>763</v>
      </c>
      <c r="S885" s="85" t="s">
        <v>443</v>
      </c>
      <c r="T885" s="85" t="s">
        <v>436</v>
      </c>
      <c r="U885" s="85" t="s">
        <v>444</v>
      </c>
      <c r="V885" s="85" t="s">
        <v>752</v>
      </c>
      <c r="W885" s="85" t="s">
        <v>764</v>
      </c>
      <c r="X885" s="85" t="s">
        <v>330</v>
      </c>
      <c r="Z885" s="42" t="s">
        <v>2033</v>
      </c>
      <c r="AA885"/>
    </row>
    <row r="886" spans="1:27" s="39" customFormat="1" x14ac:dyDescent="0.35">
      <c r="A886" s="85" t="s">
        <v>811</v>
      </c>
      <c r="B886" s="87">
        <v>51610</v>
      </c>
      <c r="C886" s="87" t="s">
        <v>10</v>
      </c>
      <c r="D886" s="86">
        <v>1.06315116867469E-2</v>
      </c>
      <c r="E886" s="86">
        <f>SUMIFS('Ratios_MARAMA-VA'!T:T, 'Ratios_MARAMA-VA'!AA:AA, Z886)</f>
        <v>1.0631511686732001E-2</v>
      </c>
      <c r="F886" s="86">
        <f>SUMIFS('Ratios_MARAMA-VA'!J:J, 'Ratios_MARAMA-VA'!AA:AA, Z886)</f>
        <v>2.8952918536852099E-5</v>
      </c>
      <c r="G886" s="122">
        <f t="shared" si="53"/>
        <v>2.7233115468409817E-3</v>
      </c>
      <c r="H886" s="122">
        <v>5.9979729677002002E-3</v>
      </c>
      <c r="I886" s="86">
        <v>1.6334349040578026E-5</v>
      </c>
      <c r="J886" s="122">
        <v>4.6532284128265001E-3</v>
      </c>
      <c r="K886" s="86">
        <v>1.2672190666738942E-5</v>
      </c>
      <c r="L886" s="122" t="str" cm="1">
        <f t="array" ref="L886">_xlfn.SWITCH(A886,
    "District of Columbia", _xlfn.XLOOKUP(R886, '2015 O3 Growth Surrogates'!A:A, '2015 O3 Growth Surrogates'!H:H),
    "Maryland", _xlfn.XLOOKUP(R886, '2015 O3 Growth Surrogates'!A:A, '2015 O3 Growth Surrogates'!I:I),
    "Virginia", _xlfn.XLOOKUP(R886, '2015 O3 Growth Surrogates'!A:A, '2015 O3 Growth Surrogates'!J:J)
)</f>
        <v>No Growth</v>
      </c>
      <c r="M886" s="133" cm="1">
        <f t="array" ref="M886">_xlfn.SWITCH(L886,
"Employment", INDEX('Coop GFs_CFs'!C:D, MATCH(B886,'Coop GFs_CFs'!B:B,0),1),
"Population", INDEX('Coop GFs_CFs'!E:F, MATCH(B886,'Coop GFs_CFs'!B:B,0),1),
"Household", INDEX('Coop GFs_CFs'!G:H, MATCH(B886,'Coop GFs_CFs'!B:B,0),1),
"VMT", INDEX('Coop GFs_CFs'!I:J, MATCH(B886,'Coop GFs_CFs'!B:B,0),1),
"Lane Mile", INDEX('Coop GFs_CFs'!K:L, MATCH(B886,'Coop GFs_CFs'!B:B,0),1),
"Gas Sales", INDEX('Coop GFs_CFs'!M:N, MATCH(B886,'Coop GFs_CFs'!B:B,0),1),
"No Growth", INDEX('Coop GFs_CFs'!O:P, MATCH(B886,'Coop GFs_CFs'!B:B,0),1)
)</f>
        <v>1</v>
      </c>
      <c r="N886" s="133" cm="1">
        <f t="array" ref="N886">_xlfn.SWITCH(L886,
"Employment", INDEX('Coop GFs_CFs'!C:D, MATCH(B886,'Coop GFs_CFs'!B:B,0),2),
"Population", INDEX('Coop GFs_CFs'!E:F, MATCH(B886,'Coop GFs_CFs'!B:B,0),2),
"Household", INDEX('Coop GFs_CFs'!G:H, MATCH(B886,'Coop GFs_CFs'!B:B,0),2),
"VMT", INDEX('Coop GFs_CFs'!I:J, MATCH(B886,'Coop GFs_CFs'!B:B,0),2),
"Lane Mile", INDEX('Coop GFs_CFs'!K:L, MATCH(B886,'Coop GFs_CFs'!B:B,0),2),
"Gas Sales", INDEX('Coop GFs_CFs'!M:N, MATCH(B886,'Coop GFs_CFs'!B:B,0),2),
"No Growth", INDEX('Coop GFs_CFs'!O:P, MATCH(B886,'Coop GFs_CFs'!B:B,0),2)
)</f>
        <v>1</v>
      </c>
      <c r="O886" s="133"/>
      <c r="P886" s="86">
        <f t="shared" si="51"/>
        <v>2.8952918536852099E-5</v>
      </c>
      <c r="Q886" s="86">
        <f t="shared" si="52"/>
        <v>2.8952918536852099E-5</v>
      </c>
      <c r="R886" s="156" t="s">
        <v>763</v>
      </c>
      <c r="S886" s="85" t="s">
        <v>443</v>
      </c>
      <c r="T886" s="85" t="s">
        <v>436</v>
      </c>
      <c r="U886" s="85" t="s">
        <v>444</v>
      </c>
      <c r="V886" s="85" t="s">
        <v>752</v>
      </c>
      <c r="W886" s="85" t="s">
        <v>764</v>
      </c>
      <c r="X886" s="85" t="s">
        <v>330</v>
      </c>
      <c r="Z886" s="42" t="s">
        <v>2021</v>
      </c>
      <c r="AA886"/>
    </row>
    <row r="887" spans="1:27" s="39" customFormat="1" x14ac:dyDescent="0.35">
      <c r="A887" s="43" t="s">
        <v>811</v>
      </c>
      <c r="B887" s="54">
        <v>51610</v>
      </c>
      <c r="C887" s="54" t="s">
        <v>12</v>
      </c>
      <c r="D887" s="53">
        <v>4.1417698915659999E-4</v>
      </c>
      <c r="E887" s="53">
        <f>SUMIFS('Ratios_MARAMA-VA'!T:T, 'Ratios_MARAMA-VA'!AA:AA, Z887)</f>
        <v>4.1417698915604601E-4</v>
      </c>
      <c r="F887" s="53">
        <f>SUMIFS('Ratios_MARAMA-VA'!J:J, 'Ratios_MARAMA-VA'!AA:AA, Z887)</f>
        <v>1.1279329770044801E-6</v>
      </c>
      <c r="G887" s="120">
        <f t="shared" si="53"/>
        <v>2.7233115468409527E-3</v>
      </c>
      <c r="H887" s="123" t="s">
        <v>14</v>
      </c>
      <c r="I887" s="53" t="s">
        <v>964</v>
      </c>
      <c r="J887" s="123" t="s">
        <v>14</v>
      </c>
      <c r="K887" s="53">
        <f>F887</f>
        <v>1.1279329770044801E-6</v>
      </c>
      <c r="L887" s="122" t="str" cm="1">
        <f t="array" ref="L887">_xlfn.SWITCH(A887,
    "District of Columbia", _xlfn.XLOOKUP(R887, '2015 O3 Growth Surrogates'!A:A, '2015 O3 Growth Surrogates'!H:H),
    "Maryland", _xlfn.XLOOKUP(R887, '2015 O3 Growth Surrogates'!A:A, '2015 O3 Growth Surrogates'!I:I),
    "Virginia", _xlfn.XLOOKUP(R887, '2015 O3 Growth Surrogates'!A:A, '2015 O3 Growth Surrogates'!J:J)
)</f>
        <v>No Growth</v>
      </c>
      <c r="M887" s="133" cm="1">
        <f t="array" ref="M887">_xlfn.SWITCH(L887,
"Employment", INDEX('Coop GFs_CFs'!C:D, MATCH(B887,'Coop GFs_CFs'!B:B,0),1),
"Population", INDEX('Coop GFs_CFs'!E:F, MATCH(B887,'Coop GFs_CFs'!B:B,0),1),
"Household", INDEX('Coop GFs_CFs'!G:H, MATCH(B887,'Coop GFs_CFs'!B:B,0),1),
"VMT", INDEX('Coop GFs_CFs'!I:J, MATCH(B887,'Coop GFs_CFs'!B:B,0),1),
"Lane Mile", INDEX('Coop GFs_CFs'!K:L, MATCH(B887,'Coop GFs_CFs'!B:B,0),1),
"Gas Sales", INDEX('Coop GFs_CFs'!M:N, MATCH(B887,'Coop GFs_CFs'!B:B,0),1),
"No Growth", INDEX('Coop GFs_CFs'!O:P, MATCH(B887,'Coop GFs_CFs'!B:B,0),1)
)</f>
        <v>1</v>
      </c>
      <c r="N887" s="133" cm="1">
        <f t="array" ref="N887">_xlfn.SWITCH(L887,
"Employment", INDEX('Coop GFs_CFs'!C:D, MATCH(B887,'Coop GFs_CFs'!B:B,0),2),
"Population", INDEX('Coop GFs_CFs'!E:F, MATCH(B887,'Coop GFs_CFs'!B:B,0),2),
"Household", INDEX('Coop GFs_CFs'!G:H, MATCH(B887,'Coop GFs_CFs'!B:B,0),2),
"VMT", INDEX('Coop GFs_CFs'!I:J, MATCH(B887,'Coop GFs_CFs'!B:B,0),2),
"Lane Mile", INDEX('Coop GFs_CFs'!K:L, MATCH(B887,'Coop GFs_CFs'!B:B,0),2),
"Gas Sales", INDEX('Coop GFs_CFs'!M:N, MATCH(B887,'Coop GFs_CFs'!B:B,0),2),
"No Growth", INDEX('Coop GFs_CFs'!O:P, MATCH(B887,'Coop GFs_CFs'!B:B,0),2)
)</f>
        <v>1</v>
      </c>
      <c r="O887" s="133"/>
      <c r="P887" s="86">
        <f t="shared" si="51"/>
        <v>1.1279329770044801E-6</v>
      </c>
      <c r="Q887" s="86">
        <f t="shared" si="52"/>
        <v>1.1279329770044801E-6</v>
      </c>
      <c r="R887" s="157" t="s">
        <v>763</v>
      </c>
      <c r="S887" s="43" t="s">
        <v>443</v>
      </c>
      <c r="T887" s="43" t="s">
        <v>436</v>
      </c>
      <c r="U887" s="43" t="s">
        <v>444</v>
      </c>
      <c r="V887" s="43" t="s">
        <v>752</v>
      </c>
      <c r="W887" s="43" t="s">
        <v>764</v>
      </c>
      <c r="X887" s="43" t="s">
        <v>330</v>
      </c>
      <c r="Z887" s="42" t="s">
        <v>2034</v>
      </c>
      <c r="AA887" s="113"/>
    </row>
    <row r="888" spans="1:27" s="39" customFormat="1" x14ac:dyDescent="0.35">
      <c r="A888" s="85" t="s">
        <v>811</v>
      </c>
      <c r="B888" s="87">
        <v>51683</v>
      </c>
      <c r="C888" s="87" t="s">
        <v>10</v>
      </c>
      <c r="D888" s="86">
        <v>2.5478973253011999E-2</v>
      </c>
      <c r="E888" s="86">
        <f>SUMIFS('Ratios_MARAMA-VA'!T:T, 'Ratios_MARAMA-VA'!AA:AA, Z888)</f>
        <v>2.5478973252976399E-2</v>
      </c>
      <c r="F888" s="86">
        <f>SUMIFS('Ratios_MARAMA-VA'!J:J, 'Ratios_MARAMA-VA'!AA:AA, Z888)</f>
        <v>6.9387182061482201E-5</v>
      </c>
      <c r="G888" s="122">
        <f t="shared" si="53"/>
        <v>2.723311546840944E-3</v>
      </c>
      <c r="H888" s="122">
        <v>1.4374455610751E-2</v>
      </c>
      <c r="I888" s="86">
        <v>3.9146120944310794E-5</v>
      </c>
      <c r="J888" s="122">
        <v>1.11517050221896E-2</v>
      </c>
      <c r="K888" s="86">
        <v>3.0369567053893086E-5</v>
      </c>
      <c r="L888" s="122" t="str" cm="1">
        <f t="array" ref="L888">_xlfn.SWITCH(A888,
    "District of Columbia", _xlfn.XLOOKUP(R888, '2015 O3 Growth Surrogates'!A:A, '2015 O3 Growth Surrogates'!H:H),
    "Maryland", _xlfn.XLOOKUP(R888, '2015 O3 Growth Surrogates'!A:A, '2015 O3 Growth Surrogates'!I:I),
    "Virginia", _xlfn.XLOOKUP(R888, '2015 O3 Growth Surrogates'!A:A, '2015 O3 Growth Surrogates'!J:J)
)</f>
        <v>No Growth</v>
      </c>
      <c r="M888" s="133" cm="1">
        <f t="array" ref="M888">_xlfn.SWITCH(L888,
"Employment", INDEX('Coop GFs_CFs'!C:D, MATCH(B888,'Coop GFs_CFs'!B:B,0),1),
"Population", INDEX('Coop GFs_CFs'!E:F, MATCH(B888,'Coop GFs_CFs'!B:B,0),1),
"Household", INDEX('Coop GFs_CFs'!G:H, MATCH(B888,'Coop GFs_CFs'!B:B,0),1),
"VMT", INDEX('Coop GFs_CFs'!I:J, MATCH(B888,'Coop GFs_CFs'!B:B,0),1),
"Lane Mile", INDEX('Coop GFs_CFs'!K:L, MATCH(B888,'Coop GFs_CFs'!B:B,0),1),
"Gas Sales", INDEX('Coop GFs_CFs'!M:N, MATCH(B888,'Coop GFs_CFs'!B:B,0),1),
"No Growth", INDEX('Coop GFs_CFs'!O:P, MATCH(B888,'Coop GFs_CFs'!B:B,0),1)
)</f>
        <v>1</v>
      </c>
      <c r="N888" s="133" cm="1">
        <f t="array" ref="N888">_xlfn.SWITCH(L888,
"Employment", INDEX('Coop GFs_CFs'!C:D, MATCH(B888,'Coop GFs_CFs'!B:B,0),2),
"Population", INDEX('Coop GFs_CFs'!E:F, MATCH(B888,'Coop GFs_CFs'!B:B,0),2),
"Household", INDEX('Coop GFs_CFs'!G:H, MATCH(B888,'Coop GFs_CFs'!B:B,0),2),
"VMT", INDEX('Coop GFs_CFs'!I:J, MATCH(B888,'Coop GFs_CFs'!B:B,0),2),
"Lane Mile", INDEX('Coop GFs_CFs'!K:L, MATCH(B888,'Coop GFs_CFs'!B:B,0),2),
"Gas Sales", INDEX('Coop GFs_CFs'!M:N, MATCH(B888,'Coop GFs_CFs'!B:B,0),2),
"No Growth", INDEX('Coop GFs_CFs'!O:P, MATCH(B888,'Coop GFs_CFs'!B:B,0),2)
)</f>
        <v>1</v>
      </c>
      <c r="O888" s="133"/>
      <c r="P888" s="86">
        <f t="shared" si="51"/>
        <v>6.9387182061482201E-5</v>
      </c>
      <c r="Q888" s="86">
        <f t="shared" si="52"/>
        <v>6.9387182061482201E-5</v>
      </c>
      <c r="R888" s="156" t="s">
        <v>763</v>
      </c>
      <c r="S888" s="85" t="s">
        <v>443</v>
      </c>
      <c r="T888" s="85" t="s">
        <v>436</v>
      </c>
      <c r="U888" s="85" t="s">
        <v>444</v>
      </c>
      <c r="V888" s="85" t="s">
        <v>752</v>
      </c>
      <c r="W888" s="85" t="s">
        <v>764</v>
      </c>
      <c r="X888" s="85" t="s">
        <v>330</v>
      </c>
      <c r="Z888" s="42" t="s">
        <v>2023</v>
      </c>
      <c r="AA888"/>
    </row>
    <row r="889" spans="1:27" s="39" customFormat="1" x14ac:dyDescent="0.35">
      <c r="A889" s="85" t="s">
        <v>811</v>
      </c>
      <c r="B889" s="87">
        <v>51683</v>
      </c>
      <c r="C889" s="87" t="s">
        <v>12</v>
      </c>
      <c r="D889" s="86">
        <v>9.9259659036140006E-4</v>
      </c>
      <c r="E889" s="86">
        <f>SUMIFS('Ratios_MARAMA-VA'!T:T, 'Ratios_MARAMA-VA'!AA:AA, Z889)</f>
        <v>9.9259659036005391E-4</v>
      </c>
      <c r="F889" s="86">
        <f>SUMIFS('Ratios_MARAMA-VA'!J:J, 'Ratios_MARAMA-VA'!AA:AA, Z889)</f>
        <v>2.7031497558825098E-6</v>
      </c>
      <c r="G889" s="122">
        <f t="shared" si="53"/>
        <v>2.7233115468409687E-3</v>
      </c>
      <c r="H889" s="122">
        <v>5.5999256664890004E-4</v>
      </c>
      <c r="I889" s="86">
        <v>1.5250342229000602E-6</v>
      </c>
      <c r="J889" s="122">
        <v>4.344423251213E-4</v>
      </c>
      <c r="K889" s="86">
        <v>1.1831218004392745E-6</v>
      </c>
      <c r="L889" s="122" t="str" cm="1">
        <f t="array" ref="L889">_xlfn.SWITCH(A889,
    "District of Columbia", _xlfn.XLOOKUP(R889, '2015 O3 Growth Surrogates'!A:A, '2015 O3 Growth Surrogates'!H:H),
    "Maryland", _xlfn.XLOOKUP(R889, '2015 O3 Growth Surrogates'!A:A, '2015 O3 Growth Surrogates'!I:I),
    "Virginia", _xlfn.XLOOKUP(R889, '2015 O3 Growth Surrogates'!A:A, '2015 O3 Growth Surrogates'!J:J)
)</f>
        <v>No Growth</v>
      </c>
      <c r="M889" s="133" cm="1">
        <f t="array" ref="M889">_xlfn.SWITCH(L889,
"Employment", INDEX('Coop GFs_CFs'!C:D, MATCH(B889,'Coop GFs_CFs'!B:B,0),1),
"Population", INDEX('Coop GFs_CFs'!E:F, MATCH(B889,'Coop GFs_CFs'!B:B,0),1),
"Household", INDEX('Coop GFs_CFs'!G:H, MATCH(B889,'Coop GFs_CFs'!B:B,0),1),
"VMT", INDEX('Coop GFs_CFs'!I:J, MATCH(B889,'Coop GFs_CFs'!B:B,0),1),
"Lane Mile", INDEX('Coop GFs_CFs'!K:L, MATCH(B889,'Coop GFs_CFs'!B:B,0),1),
"Gas Sales", INDEX('Coop GFs_CFs'!M:N, MATCH(B889,'Coop GFs_CFs'!B:B,0),1),
"No Growth", INDEX('Coop GFs_CFs'!O:P, MATCH(B889,'Coop GFs_CFs'!B:B,0),1)
)</f>
        <v>1</v>
      </c>
      <c r="N889" s="133" cm="1">
        <f t="array" ref="N889">_xlfn.SWITCH(L889,
"Employment", INDEX('Coop GFs_CFs'!C:D, MATCH(B889,'Coop GFs_CFs'!B:B,0),2),
"Population", INDEX('Coop GFs_CFs'!E:F, MATCH(B889,'Coop GFs_CFs'!B:B,0),2),
"Household", INDEX('Coop GFs_CFs'!G:H, MATCH(B889,'Coop GFs_CFs'!B:B,0),2),
"VMT", INDEX('Coop GFs_CFs'!I:J, MATCH(B889,'Coop GFs_CFs'!B:B,0),2),
"Lane Mile", INDEX('Coop GFs_CFs'!K:L, MATCH(B889,'Coop GFs_CFs'!B:B,0),2),
"Gas Sales", INDEX('Coop GFs_CFs'!M:N, MATCH(B889,'Coop GFs_CFs'!B:B,0),2),
"No Growth", INDEX('Coop GFs_CFs'!O:P, MATCH(B889,'Coop GFs_CFs'!B:B,0),2)
)</f>
        <v>1</v>
      </c>
      <c r="O889" s="133"/>
      <c r="P889" s="86">
        <f t="shared" si="51"/>
        <v>2.7031497558825098E-6</v>
      </c>
      <c r="Q889" s="86">
        <f t="shared" si="52"/>
        <v>2.7031497558825098E-6</v>
      </c>
      <c r="R889" s="156" t="s">
        <v>763</v>
      </c>
      <c r="S889" s="85" t="s">
        <v>443</v>
      </c>
      <c r="T889" s="85" t="s">
        <v>436</v>
      </c>
      <c r="U889" s="85" t="s">
        <v>444</v>
      </c>
      <c r="V889" s="85" t="s">
        <v>752</v>
      </c>
      <c r="W889" s="85" t="s">
        <v>764</v>
      </c>
      <c r="X889" s="85" t="s">
        <v>330</v>
      </c>
      <c r="Z889" s="42" t="s">
        <v>2036</v>
      </c>
      <c r="AA889"/>
    </row>
    <row r="890" spans="1:27" s="39" customFormat="1" x14ac:dyDescent="0.35">
      <c r="A890" s="85" t="s">
        <v>9</v>
      </c>
      <c r="B890" s="87">
        <v>11001</v>
      </c>
      <c r="C890" s="87" t="s">
        <v>12</v>
      </c>
      <c r="D890" s="86">
        <v>16.76755</v>
      </c>
      <c r="E890" s="86">
        <f>SUMIFS('Ratios_MARAMA-VA'!T:T, 'Ratios_MARAMA-VA'!AA:AA, Z890)</f>
        <v>16.767549999976598</v>
      </c>
      <c r="F890" s="86">
        <f>SUMIFS('Ratios_MARAMA-VA'!J:J, 'Ratios_MARAMA-VA'!AA:AA, Z890)</f>
        <v>4.5663262527169103E-2</v>
      </c>
      <c r="G890" s="122">
        <f t="shared" si="53"/>
        <v>2.7233115468409418E-3</v>
      </c>
      <c r="H890" s="122">
        <v>17.8622647005839</v>
      </c>
      <c r="I890" s="86">
        <v>4.8644511711829493E-2</v>
      </c>
      <c r="J890" s="122">
        <v>18.374029265730499</v>
      </c>
      <c r="K890" s="86">
        <v>5.0038206061357261E-2</v>
      </c>
      <c r="L890" s="122" t="str" cm="1">
        <f t="array" ref="L890">_xlfn.SWITCH(A890,
    "District of Columbia", _xlfn.XLOOKUP(R890, '2015 O3 Growth Surrogates'!A:A, '2015 O3 Growth Surrogates'!H:H),
    "Maryland", _xlfn.XLOOKUP(R890, '2015 O3 Growth Surrogates'!A:A, '2015 O3 Growth Surrogates'!I:I),
    "Virginia", _xlfn.XLOOKUP(R890, '2015 O3 Growth Surrogates'!A:A, '2015 O3 Growth Surrogates'!J:J)
)</f>
        <v>Employment</v>
      </c>
      <c r="M890" s="133" cm="1">
        <f t="array" ref="M890">_xlfn.SWITCH(L890,
"Employment", INDEX('Coop GFs_CFs'!C:D, MATCH(B890,'Coop GFs_CFs'!B:B,0),1),
"Population", INDEX('Coop GFs_CFs'!E:F, MATCH(B890,'Coop GFs_CFs'!B:B,0),1),
"Household", INDEX('Coop GFs_CFs'!G:H, MATCH(B890,'Coop GFs_CFs'!B:B,0),1),
"VMT", INDEX('Coop GFs_CFs'!I:J, MATCH(B890,'Coop GFs_CFs'!B:B,0),1),
"Lane Mile", INDEX('Coop GFs_CFs'!K:L, MATCH(B890,'Coop GFs_CFs'!B:B,0),1),
"Gas Sales", INDEX('Coop GFs_CFs'!M:N, MATCH(B890,'Coop GFs_CFs'!B:B,0),1),
"No Growth", INDEX('Coop GFs_CFs'!O:P, MATCH(B890,'Coop GFs_CFs'!B:B,0),1)
)</f>
        <v>1.1125759036334977</v>
      </c>
      <c r="N890" s="133" cm="1">
        <f t="array" ref="N890">_xlfn.SWITCH(L890,
"Employment", INDEX('Coop GFs_CFs'!C:D, MATCH(B890,'Coop GFs_CFs'!B:B,0),2),
"Population", INDEX('Coop GFs_CFs'!E:F, MATCH(B890,'Coop GFs_CFs'!B:B,0),2),
"Household", INDEX('Coop GFs_CFs'!G:H, MATCH(B890,'Coop GFs_CFs'!B:B,0),2),
"VMT", INDEX('Coop GFs_CFs'!I:J, MATCH(B890,'Coop GFs_CFs'!B:B,0),2),
"Lane Mile", INDEX('Coop GFs_CFs'!K:L, MATCH(B890,'Coop GFs_CFs'!B:B,0),2),
"Gas Sales", INDEX('Coop GFs_CFs'!M:N, MATCH(B890,'Coop GFs_CFs'!B:B,0),2),
"No Growth", INDEX('Coop GFs_CFs'!O:P, MATCH(B890,'Coop GFs_CFs'!B:B,0),2)
)</f>
        <v>1.1554041707984846</v>
      </c>
      <c r="O890" s="133"/>
      <c r="P890" s="86">
        <f t="shared" si="51"/>
        <v>5.0803845569018798E-2</v>
      </c>
      <c r="Q890" s="86">
        <f t="shared" si="52"/>
        <v>5.2759523976157331E-2</v>
      </c>
      <c r="R890" s="156" t="s">
        <v>325</v>
      </c>
      <c r="S890" s="85" t="s">
        <v>326</v>
      </c>
      <c r="T890" s="85" t="s">
        <v>235</v>
      </c>
      <c r="U890" s="85" t="s">
        <v>327</v>
      </c>
      <c r="V890" s="85" t="s">
        <v>328</v>
      </c>
      <c r="W890" s="85" t="s">
        <v>329</v>
      </c>
      <c r="X890" s="85" t="s">
        <v>330</v>
      </c>
      <c r="Z890" s="42" t="s">
        <v>2038</v>
      </c>
      <c r="AA890"/>
    </row>
    <row r="891" spans="1:27" s="39" customFormat="1" x14ac:dyDescent="0.35">
      <c r="A891" s="85" t="s">
        <v>497</v>
      </c>
      <c r="B891" s="87">
        <v>24009</v>
      </c>
      <c r="C891" s="87" t="s">
        <v>12</v>
      </c>
      <c r="D891" s="86">
        <v>0.99945550000000005</v>
      </c>
      <c r="E891" s="86">
        <f>SUMIFS('Ratios_MARAMA-VA'!T:T, 'Ratios_MARAMA-VA'!AA:AA, Z891)</f>
        <v>0.99945549999860095</v>
      </c>
      <c r="F891" s="86">
        <f>SUMIFS('Ratios_MARAMA-VA'!J:J, 'Ratios_MARAMA-VA'!AA:AA, Z891)</f>
        <v>2.7218287036998899E-3</v>
      </c>
      <c r="G891" s="122">
        <f t="shared" si="53"/>
        <v>2.7233115468409549E-3</v>
      </c>
      <c r="H891" s="122">
        <v>1.15413582615147</v>
      </c>
      <c r="I891" s="86">
        <v>3.1430714219811231E-3</v>
      </c>
      <c r="J891" s="122">
        <v>1.2460365063089001</v>
      </c>
      <c r="K891" s="86">
        <v>3.3933456054163896E-3</v>
      </c>
      <c r="L891" s="122" t="str" cm="1">
        <f t="array" ref="L891">_xlfn.SWITCH(A891,
    "District of Columbia", _xlfn.XLOOKUP(R891, '2015 O3 Growth Surrogates'!A:A, '2015 O3 Growth Surrogates'!H:H),
    "Maryland", _xlfn.XLOOKUP(R891, '2015 O3 Growth Surrogates'!A:A, '2015 O3 Growth Surrogates'!I:I),
    "Virginia", _xlfn.XLOOKUP(R891, '2015 O3 Growth Surrogates'!A:A, '2015 O3 Growth Surrogates'!J:J)
)</f>
        <v>Employment</v>
      </c>
      <c r="M891" s="133" cm="1">
        <f t="array" ref="M891">_xlfn.SWITCH(L891,
"Employment", INDEX('Coop GFs_CFs'!C:D, MATCH(B891,'Coop GFs_CFs'!B:B,0),1),
"Population", INDEX('Coop GFs_CFs'!E:F, MATCH(B891,'Coop GFs_CFs'!B:B,0),1),
"Household", INDEX('Coop GFs_CFs'!G:H, MATCH(B891,'Coop GFs_CFs'!B:B,0),1),
"VMT", INDEX('Coop GFs_CFs'!I:J, MATCH(B891,'Coop GFs_CFs'!B:B,0),1),
"Lane Mile", INDEX('Coop GFs_CFs'!K:L, MATCH(B891,'Coop GFs_CFs'!B:B,0),1),
"Gas Sales", INDEX('Coop GFs_CFs'!M:N, MATCH(B891,'Coop GFs_CFs'!B:B,0),1),
"No Growth", INDEX('Coop GFs_CFs'!O:P, MATCH(B891,'Coop GFs_CFs'!B:B,0),1)
)</f>
        <v>1.0339308317341065</v>
      </c>
      <c r="N891" s="133" cm="1">
        <f t="array" ref="N891">_xlfn.SWITCH(L891,
"Employment", INDEX('Coop GFs_CFs'!C:D, MATCH(B891,'Coop GFs_CFs'!B:B,0),2),
"Population", INDEX('Coop GFs_CFs'!E:F, MATCH(B891,'Coop GFs_CFs'!B:B,0),2),
"Household", INDEX('Coop GFs_CFs'!G:H, MATCH(B891,'Coop GFs_CFs'!B:B,0),2),
"VMT", INDEX('Coop GFs_CFs'!I:J, MATCH(B891,'Coop GFs_CFs'!B:B,0),2),
"Lane Mile", INDEX('Coop GFs_CFs'!K:L, MATCH(B891,'Coop GFs_CFs'!B:B,0),2),
"Gas Sales", INDEX('Coop GFs_CFs'!M:N, MATCH(B891,'Coop GFs_CFs'!B:B,0),2),
"No Growth", INDEX('Coop GFs_CFs'!O:P, MATCH(B891,'Coop GFs_CFs'!B:B,0),2)
)</f>
        <v>1.0518639500224574</v>
      </c>
      <c r="O891" s="133"/>
      <c r="P891" s="86">
        <f t="shared" si="51"/>
        <v>2.8141826154541921E-3</v>
      </c>
      <c r="Q891" s="86">
        <f t="shared" si="52"/>
        <v>2.862993491558271E-3</v>
      </c>
      <c r="R891" s="156" t="s">
        <v>325</v>
      </c>
      <c r="S891" s="85" t="s">
        <v>326</v>
      </c>
      <c r="T891" s="85" t="s">
        <v>235</v>
      </c>
      <c r="U891" s="85" t="s">
        <v>327</v>
      </c>
      <c r="V891" s="85" t="s">
        <v>328</v>
      </c>
      <c r="W891" s="85" t="s">
        <v>329</v>
      </c>
      <c r="X891" s="85" t="s">
        <v>330</v>
      </c>
      <c r="Z891" s="42" t="s">
        <v>2039</v>
      </c>
      <c r="AA891"/>
    </row>
    <row r="892" spans="1:27" s="39" customFormat="1" x14ac:dyDescent="0.35">
      <c r="A892" s="85" t="s">
        <v>497</v>
      </c>
      <c r="B892" s="87">
        <v>24017</v>
      </c>
      <c r="C892" s="87" t="s">
        <v>12</v>
      </c>
      <c r="D892" s="86">
        <v>2.0035419999999999</v>
      </c>
      <c r="E892" s="86">
        <f>SUMIFS('Ratios_MARAMA-VA'!T:T, 'Ratios_MARAMA-VA'!AA:AA, Z892)</f>
        <v>2.0035419999971902</v>
      </c>
      <c r="F892" s="86">
        <f>SUMIFS('Ratios_MARAMA-VA'!J:J, 'Ratios_MARAMA-VA'!AA:AA, Z892)</f>
        <v>5.4562690631731799E-3</v>
      </c>
      <c r="G892" s="122">
        <f t="shared" si="53"/>
        <v>2.7233115468409605E-3</v>
      </c>
      <c r="H892" s="122">
        <v>2.32924173868436</v>
      </c>
      <c r="I892" s="86">
        <v>6.3432509223430326E-3</v>
      </c>
      <c r="J892" s="122">
        <v>2.5242821928594399</v>
      </c>
      <c r="K892" s="86">
        <v>6.8744068432991332E-3</v>
      </c>
      <c r="L892" s="122" t="str" cm="1">
        <f t="array" ref="L892">_xlfn.SWITCH(A892,
    "District of Columbia", _xlfn.XLOOKUP(R892, '2015 O3 Growth Surrogates'!A:A, '2015 O3 Growth Surrogates'!H:H),
    "Maryland", _xlfn.XLOOKUP(R892, '2015 O3 Growth Surrogates'!A:A, '2015 O3 Growth Surrogates'!I:I),
    "Virginia", _xlfn.XLOOKUP(R892, '2015 O3 Growth Surrogates'!A:A, '2015 O3 Growth Surrogates'!J:J)
)</f>
        <v>Employment</v>
      </c>
      <c r="M892" s="133" cm="1">
        <f t="array" ref="M892">_xlfn.SWITCH(L892,
"Employment", INDEX('Coop GFs_CFs'!C:D, MATCH(B892,'Coop GFs_CFs'!B:B,0),1),
"Population", INDEX('Coop GFs_CFs'!E:F, MATCH(B892,'Coop GFs_CFs'!B:B,0),1),
"Household", INDEX('Coop GFs_CFs'!G:H, MATCH(B892,'Coop GFs_CFs'!B:B,0),1),
"VMT", INDEX('Coop GFs_CFs'!I:J, MATCH(B892,'Coop GFs_CFs'!B:B,0),1),
"Lane Mile", INDEX('Coop GFs_CFs'!K:L, MATCH(B892,'Coop GFs_CFs'!B:B,0),1),
"Gas Sales", INDEX('Coop GFs_CFs'!M:N, MATCH(B892,'Coop GFs_CFs'!B:B,0),1),
"No Growth", INDEX('Coop GFs_CFs'!O:P, MATCH(B892,'Coop GFs_CFs'!B:B,0),1)
)</f>
        <v>1.1494562546354627</v>
      </c>
      <c r="N892" s="133" cm="1">
        <f t="array" ref="N892">_xlfn.SWITCH(L892,
"Employment", INDEX('Coop GFs_CFs'!C:D, MATCH(B892,'Coop GFs_CFs'!B:B,0),2),
"Population", INDEX('Coop GFs_CFs'!E:F, MATCH(B892,'Coop GFs_CFs'!B:B,0),2),
"Household", INDEX('Coop GFs_CFs'!G:H, MATCH(B892,'Coop GFs_CFs'!B:B,0),2),
"VMT", INDEX('Coop GFs_CFs'!I:J, MATCH(B892,'Coop GFs_CFs'!B:B,0),2),
"Lane Mile", INDEX('Coop GFs_CFs'!K:L, MATCH(B892,'Coop GFs_CFs'!B:B,0),2),
"Gas Sales", INDEX('Coop GFs_CFs'!M:N, MATCH(B892,'Coop GFs_CFs'!B:B,0),2),
"No Growth", INDEX('Coop GFs_CFs'!O:P, MATCH(B892,'Coop GFs_CFs'!B:B,0),2)
)</f>
        <v>1.2365582750270308</v>
      </c>
      <c r="O892" s="133"/>
      <c r="P892" s="86">
        <f t="shared" si="51"/>
        <v>6.2717426016383887E-3</v>
      </c>
      <c r="Q892" s="86">
        <f t="shared" si="52"/>
        <v>6.7469946608407806E-3</v>
      </c>
      <c r="R892" s="156" t="s">
        <v>325</v>
      </c>
      <c r="S892" s="85" t="s">
        <v>326</v>
      </c>
      <c r="T892" s="85" t="s">
        <v>235</v>
      </c>
      <c r="U892" s="85" t="s">
        <v>327</v>
      </c>
      <c r="V892" s="85" t="s">
        <v>328</v>
      </c>
      <c r="W892" s="85" t="s">
        <v>329</v>
      </c>
      <c r="X892" s="85" t="s">
        <v>330</v>
      </c>
      <c r="Z892" s="42" t="s">
        <v>2040</v>
      </c>
      <c r="AA892"/>
    </row>
    <row r="893" spans="1:27" s="39" customFormat="1" x14ac:dyDescent="0.35">
      <c r="A893" s="85" t="s">
        <v>497</v>
      </c>
      <c r="B893" s="87">
        <v>24021</v>
      </c>
      <c r="C893" s="87" t="s">
        <v>12</v>
      </c>
      <c r="D893" s="86">
        <v>4.3197770000000002</v>
      </c>
      <c r="E893" s="86">
        <f>SUMIFS('Ratios_MARAMA-VA'!T:T, 'Ratios_MARAMA-VA'!AA:AA, Z893)</f>
        <v>4.3197769999939597</v>
      </c>
      <c r="F893" s="86">
        <f>SUMIFS('Ratios_MARAMA-VA'!J:J, 'Ratios_MARAMA-VA'!AA:AA, Z893)</f>
        <v>1.17640985838615E-2</v>
      </c>
      <c r="G893" s="122">
        <f t="shared" si="53"/>
        <v>2.7233115468409479E-3</v>
      </c>
      <c r="H893" s="122">
        <v>4.96314568202631</v>
      </c>
      <c r="I893" s="86">
        <v>1.3516191944516042E-2</v>
      </c>
      <c r="J893" s="122">
        <v>5.3432107423813298</v>
      </c>
      <c r="K893" s="86">
        <v>1.4551227511931669E-2</v>
      </c>
      <c r="L893" s="122" t="str" cm="1">
        <f t="array" ref="L893">_xlfn.SWITCH(A893,
    "District of Columbia", _xlfn.XLOOKUP(R893, '2015 O3 Growth Surrogates'!A:A, '2015 O3 Growth Surrogates'!H:H),
    "Maryland", _xlfn.XLOOKUP(R893, '2015 O3 Growth Surrogates'!A:A, '2015 O3 Growth Surrogates'!I:I),
    "Virginia", _xlfn.XLOOKUP(R893, '2015 O3 Growth Surrogates'!A:A, '2015 O3 Growth Surrogates'!J:J)
)</f>
        <v>Employment</v>
      </c>
      <c r="M893" s="133" cm="1">
        <f t="array" ref="M893">_xlfn.SWITCH(L893,
"Employment", INDEX('Coop GFs_CFs'!C:D, MATCH(B893,'Coop GFs_CFs'!B:B,0),1),
"Population", INDEX('Coop GFs_CFs'!E:F, MATCH(B893,'Coop GFs_CFs'!B:B,0),1),
"Household", INDEX('Coop GFs_CFs'!G:H, MATCH(B893,'Coop GFs_CFs'!B:B,0),1),
"VMT", INDEX('Coop GFs_CFs'!I:J, MATCH(B893,'Coop GFs_CFs'!B:B,0),1),
"Lane Mile", INDEX('Coop GFs_CFs'!K:L, MATCH(B893,'Coop GFs_CFs'!B:B,0),1),
"Gas Sales", INDEX('Coop GFs_CFs'!M:N, MATCH(B893,'Coop GFs_CFs'!B:B,0),1),
"No Growth", INDEX('Coop GFs_CFs'!O:P, MATCH(B893,'Coop GFs_CFs'!B:B,0),1)
)</f>
        <v>1.1441294512813505</v>
      </c>
      <c r="N893" s="133" cm="1">
        <f t="array" ref="N893">_xlfn.SWITCH(L893,
"Employment", INDEX('Coop GFs_CFs'!C:D, MATCH(B893,'Coop GFs_CFs'!B:B,0),2),
"Population", INDEX('Coop GFs_CFs'!E:F, MATCH(B893,'Coop GFs_CFs'!B:B,0),2),
"Household", INDEX('Coop GFs_CFs'!G:H, MATCH(B893,'Coop GFs_CFs'!B:B,0),2),
"VMT", INDEX('Coop GFs_CFs'!I:J, MATCH(B893,'Coop GFs_CFs'!B:B,0),2),
"Lane Mile", INDEX('Coop GFs_CFs'!K:L, MATCH(B893,'Coop GFs_CFs'!B:B,0),2),
"Gas Sales", INDEX('Coop GFs_CFs'!M:N, MATCH(B893,'Coop GFs_CFs'!B:B,0),2),
"No Growth", INDEX('Coop GFs_CFs'!O:P, MATCH(B893,'Coop GFs_CFs'!B:B,0),2)
)</f>
        <v>1.2247937540008487</v>
      </c>
      <c r="O893" s="133"/>
      <c r="P893" s="86">
        <f t="shared" si="51"/>
        <v>1.3459651657573169E-2</v>
      </c>
      <c r="Q893" s="86">
        <f t="shared" si="52"/>
        <v>1.4408594466963794E-2</v>
      </c>
      <c r="R893" s="156" t="s">
        <v>325</v>
      </c>
      <c r="S893" s="85" t="s">
        <v>326</v>
      </c>
      <c r="T893" s="85" t="s">
        <v>235</v>
      </c>
      <c r="U893" s="85" t="s">
        <v>327</v>
      </c>
      <c r="V893" s="85" t="s">
        <v>328</v>
      </c>
      <c r="W893" s="85" t="s">
        <v>329</v>
      </c>
      <c r="X893" s="85" t="s">
        <v>330</v>
      </c>
      <c r="Z893" s="42" t="s">
        <v>2041</v>
      </c>
      <c r="AA893"/>
    </row>
    <row r="894" spans="1:27" s="39" customFormat="1" x14ac:dyDescent="0.35">
      <c r="A894" s="85" t="s">
        <v>497</v>
      </c>
      <c r="B894" s="87">
        <v>24031</v>
      </c>
      <c r="C894" s="87" t="s">
        <v>12</v>
      </c>
      <c r="D894" s="86">
        <v>17.685770000000002</v>
      </c>
      <c r="E894" s="86">
        <f>SUMIFS('Ratios_MARAMA-VA'!T:T, 'Ratios_MARAMA-VA'!AA:AA, Z894)</f>
        <v>17.6857699999752</v>
      </c>
      <c r="F894" s="86">
        <f>SUMIFS('Ratios_MARAMA-VA'!J:J, 'Ratios_MARAMA-VA'!AA:AA, Z894)</f>
        <v>4.8163861655705797E-2</v>
      </c>
      <c r="G894" s="122">
        <f t="shared" si="53"/>
        <v>2.723311546840954E-3</v>
      </c>
      <c r="H894" s="122">
        <v>19.5767356177446</v>
      </c>
      <c r="I894" s="86">
        <v>5.3313550157256445E-2</v>
      </c>
      <c r="J894" s="122">
        <v>20.612150254477299</v>
      </c>
      <c r="K894" s="86">
        <v>5.6133306793238739E-2</v>
      </c>
      <c r="L894" s="122" t="str" cm="1">
        <f t="array" ref="L894">_xlfn.SWITCH(A894,
    "District of Columbia", _xlfn.XLOOKUP(R894, '2015 O3 Growth Surrogates'!A:A, '2015 O3 Growth Surrogates'!H:H),
    "Maryland", _xlfn.XLOOKUP(R894, '2015 O3 Growth Surrogates'!A:A, '2015 O3 Growth Surrogates'!I:I),
    "Virginia", _xlfn.XLOOKUP(R894, '2015 O3 Growth Surrogates'!A:A, '2015 O3 Growth Surrogates'!J:J)
)</f>
        <v>Employment</v>
      </c>
      <c r="M894" s="133" cm="1">
        <f t="array" ref="M894">_xlfn.SWITCH(L894,
"Employment", INDEX('Coop GFs_CFs'!C:D, MATCH(B894,'Coop GFs_CFs'!B:B,0),1),
"Population", INDEX('Coop GFs_CFs'!E:F, MATCH(B894,'Coop GFs_CFs'!B:B,0),1),
"Household", INDEX('Coop GFs_CFs'!G:H, MATCH(B894,'Coop GFs_CFs'!B:B,0),1),
"VMT", INDEX('Coop GFs_CFs'!I:J, MATCH(B894,'Coop GFs_CFs'!B:B,0),1),
"Lane Mile", INDEX('Coop GFs_CFs'!K:L, MATCH(B894,'Coop GFs_CFs'!B:B,0),1),
"Gas Sales", INDEX('Coop GFs_CFs'!M:N, MATCH(B894,'Coop GFs_CFs'!B:B,0),1),
"No Growth", INDEX('Coop GFs_CFs'!O:P, MATCH(B894,'Coop GFs_CFs'!B:B,0),1)
)</f>
        <v>1.0977892034918355</v>
      </c>
      <c r="N894" s="133" cm="1">
        <f t="array" ref="N894">_xlfn.SWITCH(L894,
"Employment", INDEX('Coop GFs_CFs'!C:D, MATCH(B894,'Coop GFs_CFs'!B:B,0),2),
"Population", INDEX('Coop GFs_CFs'!E:F, MATCH(B894,'Coop GFs_CFs'!B:B,0),2),
"Household", INDEX('Coop GFs_CFs'!G:H, MATCH(B894,'Coop GFs_CFs'!B:B,0),2),
"VMT", INDEX('Coop GFs_CFs'!I:J, MATCH(B894,'Coop GFs_CFs'!B:B,0),2),
"Lane Mile", INDEX('Coop GFs_CFs'!K:L, MATCH(B894,'Coop GFs_CFs'!B:B,0),2),
"Gas Sales", INDEX('Coop GFs_CFs'!M:N, MATCH(B894,'Coop GFs_CFs'!B:B,0),2),
"No Growth", INDEX('Coop GFs_CFs'!O:P, MATCH(B894,'Coop GFs_CFs'!B:B,0),2)
)</f>
        <v>1.1427409443629737</v>
      </c>
      <c r="O894" s="133"/>
      <c r="P894" s="86">
        <f t="shared" si="51"/>
        <v>5.2873767324108228E-2</v>
      </c>
      <c r="Q894" s="86">
        <f t="shared" si="52"/>
        <v>5.5038816752608861E-2</v>
      </c>
      <c r="R894" s="156" t="s">
        <v>325</v>
      </c>
      <c r="S894" s="85" t="s">
        <v>326</v>
      </c>
      <c r="T894" s="85" t="s">
        <v>235</v>
      </c>
      <c r="U894" s="85" t="s">
        <v>327</v>
      </c>
      <c r="V894" s="85" t="s">
        <v>328</v>
      </c>
      <c r="W894" s="85" t="s">
        <v>329</v>
      </c>
      <c r="X894" s="85" t="s">
        <v>330</v>
      </c>
      <c r="Z894" s="42" t="s">
        <v>2042</v>
      </c>
      <c r="AA894"/>
    </row>
    <row r="895" spans="1:27" s="39" customFormat="1" x14ac:dyDescent="0.35">
      <c r="A895" s="85" t="s">
        <v>497</v>
      </c>
      <c r="B895" s="87">
        <v>24033</v>
      </c>
      <c r="C895" s="87" t="s">
        <v>12</v>
      </c>
      <c r="D895" s="86">
        <v>12.96916</v>
      </c>
      <c r="E895" s="86">
        <f>SUMIFS('Ratios_MARAMA-VA'!T:T, 'Ratios_MARAMA-VA'!AA:AA, Z895)</f>
        <v>12.9691599999817</v>
      </c>
      <c r="F895" s="86">
        <f>SUMIFS('Ratios_MARAMA-VA'!J:J, 'Ratios_MARAMA-VA'!AA:AA, Z895)</f>
        <v>3.5319063180778397E-2</v>
      </c>
      <c r="G895" s="122">
        <f t="shared" si="53"/>
        <v>2.7233115468409852E-3</v>
      </c>
      <c r="H895" s="122">
        <v>13.975825763484</v>
      </c>
      <c r="I895" s="86">
        <v>3.8060527678333705E-2</v>
      </c>
      <c r="J895" s="122">
        <v>14.484291460274701</v>
      </c>
      <c r="K895" s="86">
        <v>3.9445238181576366E-2</v>
      </c>
      <c r="L895" s="122" t="str" cm="1">
        <f t="array" ref="L895">_xlfn.SWITCH(A895,
    "District of Columbia", _xlfn.XLOOKUP(R895, '2015 O3 Growth Surrogates'!A:A, '2015 O3 Growth Surrogates'!H:H),
    "Maryland", _xlfn.XLOOKUP(R895, '2015 O3 Growth Surrogates'!A:A, '2015 O3 Growth Surrogates'!I:I),
    "Virginia", _xlfn.XLOOKUP(R895, '2015 O3 Growth Surrogates'!A:A, '2015 O3 Growth Surrogates'!J:J)
)</f>
        <v>Employment</v>
      </c>
      <c r="M895" s="133" cm="1">
        <f t="array" ref="M895">_xlfn.SWITCH(L895,
"Employment", INDEX('Coop GFs_CFs'!C:D, MATCH(B895,'Coop GFs_CFs'!B:B,0),1),
"Population", INDEX('Coop GFs_CFs'!E:F, MATCH(B895,'Coop GFs_CFs'!B:B,0),1),
"Household", INDEX('Coop GFs_CFs'!G:H, MATCH(B895,'Coop GFs_CFs'!B:B,0),1),
"VMT", INDEX('Coop GFs_CFs'!I:J, MATCH(B895,'Coop GFs_CFs'!B:B,0),1),
"Lane Mile", INDEX('Coop GFs_CFs'!K:L, MATCH(B895,'Coop GFs_CFs'!B:B,0),1),
"Gas Sales", INDEX('Coop GFs_CFs'!M:N, MATCH(B895,'Coop GFs_CFs'!B:B,0),1),
"No Growth", INDEX('Coop GFs_CFs'!O:P, MATCH(B895,'Coop GFs_CFs'!B:B,0),1)
)</f>
        <v>1.0691583039570396</v>
      </c>
      <c r="N895" s="133" cm="1">
        <f t="array" ref="N895">_xlfn.SWITCH(L895,
"Employment", INDEX('Coop GFs_CFs'!C:D, MATCH(B895,'Coop GFs_CFs'!B:B,0),2),
"Population", INDEX('Coop GFs_CFs'!E:F, MATCH(B895,'Coop GFs_CFs'!B:B,0),2),
"Household", INDEX('Coop GFs_CFs'!G:H, MATCH(B895,'Coop GFs_CFs'!B:B,0),2),
"VMT", INDEX('Coop GFs_CFs'!I:J, MATCH(B895,'Coop GFs_CFs'!B:B,0),2),
"Lane Mile", INDEX('Coop GFs_CFs'!K:L, MATCH(B895,'Coop GFs_CFs'!B:B,0),2),
"Gas Sales", INDEX('Coop GFs_CFs'!M:N, MATCH(B895,'Coop GFs_CFs'!B:B,0),2),
"No Growth", INDEX('Coop GFs_CFs'!O:P, MATCH(B895,'Coop GFs_CFs'!B:B,0),2)
)</f>
        <v>1.1120864021452579</v>
      </c>
      <c r="O895" s="133"/>
      <c r="P895" s="86">
        <f t="shared" si="51"/>
        <v>3.7761669687712558E-2</v>
      </c>
      <c r="Q895" s="86">
        <f t="shared" si="52"/>
        <v>3.9277849899852897E-2</v>
      </c>
      <c r="R895" s="156" t="s">
        <v>325</v>
      </c>
      <c r="S895" s="85" t="s">
        <v>326</v>
      </c>
      <c r="T895" s="85" t="s">
        <v>235</v>
      </c>
      <c r="U895" s="85" t="s">
        <v>327</v>
      </c>
      <c r="V895" s="85" t="s">
        <v>328</v>
      </c>
      <c r="W895" s="85" t="s">
        <v>329</v>
      </c>
      <c r="X895" s="85" t="s">
        <v>330</v>
      </c>
      <c r="Z895" s="42" t="s">
        <v>2043</v>
      </c>
      <c r="AA895"/>
    </row>
    <row r="896" spans="1:27" s="39" customFormat="1" x14ac:dyDescent="0.35">
      <c r="A896" s="85" t="s">
        <v>811</v>
      </c>
      <c r="B896" s="87">
        <v>51013</v>
      </c>
      <c r="C896" s="87" t="s">
        <v>12</v>
      </c>
      <c r="D896" s="86">
        <v>5.2424419999999996</v>
      </c>
      <c r="E896" s="86">
        <f>SUMIFS('Ratios_MARAMA-VA'!T:T, 'Ratios_MARAMA-VA'!AA:AA, Z896)</f>
        <v>5.2424419999926597</v>
      </c>
      <c r="F896" s="86">
        <f>SUMIFS('Ratios_MARAMA-VA'!J:J, 'Ratios_MARAMA-VA'!AA:AA, Z896)</f>
        <v>1.4276802832224E-2</v>
      </c>
      <c r="G896" s="122">
        <f t="shared" si="53"/>
        <v>2.7233115468409549E-3</v>
      </c>
      <c r="H896" s="122">
        <v>5.5479367259012404</v>
      </c>
      <c r="I896" s="86">
        <v>1.510876014678985E-2</v>
      </c>
      <c r="J896" s="122">
        <v>5.6864533811150704</v>
      </c>
      <c r="K896" s="86">
        <v>1.548598415336346E-2</v>
      </c>
      <c r="L896" s="122" t="str" cm="1">
        <f t="array" ref="L896">_xlfn.SWITCH(A896,
    "District of Columbia", _xlfn.XLOOKUP(R896, '2015 O3 Growth Surrogates'!A:A, '2015 O3 Growth Surrogates'!H:H),
    "Maryland", _xlfn.XLOOKUP(R896, '2015 O3 Growth Surrogates'!A:A, '2015 O3 Growth Surrogates'!I:I),
    "Virginia", _xlfn.XLOOKUP(R896, '2015 O3 Growth Surrogates'!A:A, '2015 O3 Growth Surrogates'!J:J)
)</f>
        <v>Employment</v>
      </c>
      <c r="M896" s="133" cm="1">
        <f t="array" ref="M896">_xlfn.SWITCH(L896,
"Employment", INDEX('Coop GFs_CFs'!C:D, MATCH(B896,'Coop GFs_CFs'!B:B,0),1),
"Population", INDEX('Coop GFs_CFs'!E:F, MATCH(B896,'Coop GFs_CFs'!B:B,0),1),
"Household", INDEX('Coop GFs_CFs'!G:H, MATCH(B896,'Coop GFs_CFs'!B:B,0),1),
"VMT", INDEX('Coop GFs_CFs'!I:J, MATCH(B896,'Coop GFs_CFs'!B:B,0),1),
"Lane Mile", INDEX('Coop GFs_CFs'!K:L, MATCH(B896,'Coop GFs_CFs'!B:B,0),1),
"Gas Sales", INDEX('Coop GFs_CFs'!M:N, MATCH(B896,'Coop GFs_CFs'!B:B,0),1),
"No Growth", INDEX('Coop GFs_CFs'!O:P, MATCH(B896,'Coop GFs_CFs'!B:B,0),1)
)</f>
        <v>1.1056036674427163</v>
      </c>
      <c r="N896" s="133" cm="1">
        <f t="array" ref="N896">_xlfn.SWITCH(L896,
"Employment", INDEX('Coop GFs_CFs'!C:D, MATCH(B896,'Coop GFs_CFs'!B:B,0),2),
"Population", INDEX('Coop GFs_CFs'!E:F, MATCH(B896,'Coop GFs_CFs'!B:B,0),2),
"Household", INDEX('Coop GFs_CFs'!G:H, MATCH(B896,'Coop GFs_CFs'!B:B,0),2),
"VMT", INDEX('Coop GFs_CFs'!I:J, MATCH(B896,'Coop GFs_CFs'!B:B,0),2),
"Lane Mile", INDEX('Coop GFs_CFs'!K:L, MATCH(B896,'Coop GFs_CFs'!B:B,0),2),
"Gas Sales", INDEX('Coop GFs_CFs'!M:N, MATCH(B896,'Coop GFs_CFs'!B:B,0),2),
"No Growth", INDEX('Coop GFs_CFs'!O:P, MATCH(B896,'Coop GFs_CFs'!B:B,0),2)
)</f>
        <v>1.1792000057596272</v>
      </c>
      <c r="O896" s="133"/>
      <c r="P896" s="86">
        <f t="shared" si="51"/>
        <v>1.5784485570663413E-2</v>
      </c>
      <c r="Q896" s="86">
        <f t="shared" si="52"/>
        <v>1.6835205981987601E-2</v>
      </c>
      <c r="R896" s="156" t="s">
        <v>325</v>
      </c>
      <c r="S896" s="85" t="s">
        <v>326</v>
      </c>
      <c r="T896" s="85" t="s">
        <v>235</v>
      </c>
      <c r="U896" s="85" t="s">
        <v>327</v>
      </c>
      <c r="V896" s="85" t="s">
        <v>328</v>
      </c>
      <c r="W896" s="85" t="s">
        <v>329</v>
      </c>
      <c r="X896" s="85" t="s">
        <v>330</v>
      </c>
      <c r="Z896" s="42" t="s">
        <v>2045</v>
      </c>
      <c r="AA896"/>
    </row>
    <row r="897" spans="1:27" s="39" customFormat="1" x14ac:dyDescent="0.35">
      <c r="A897" s="85" t="s">
        <v>811</v>
      </c>
      <c r="B897" s="87">
        <v>51059</v>
      </c>
      <c r="C897" s="87" t="s">
        <v>12</v>
      </c>
      <c r="D897" s="86">
        <v>21.981179999999998</v>
      </c>
      <c r="E897" s="86">
        <f>SUMIFS('Ratios_MARAMA-VA'!T:T, 'Ratios_MARAMA-VA'!AA:AA, Z897)</f>
        <v>21.9811799999691</v>
      </c>
      <c r="F897" s="86">
        <f>SUMIFS('Ratios_MARAMA-VA'!J:J, 'Ratios_MARAMA-VA'!AA:AA, Z897)</f>
        <v>5.98616013071058E-2</v>
      </c>
      <c r="G897" s="122">
        <f t="shared" si="53"/>
        <v>2.723311546840977E-3</v>
      </c>
      <c r="H897" s="122">
        <v>25.9310119166425</v>
      </c>
      <c r="I897" s="86">
        <v>7.06182241738635E-2</v>
      </c>
      <c r="J897" s="122">
        <v>28.370376274911699</v>
      </c>
      <c r="K897" s="86">
        <v>7.7261373297690339E-2</v>
      </c>
      <c r="L897" s="122" t="str" cm="1">
        <f t="array" ref="L897">_xlfn.SWITCH(A897,
    "District of Columbia", _xlfn.XLOOKUP(R897, '2015 O3 Growth Surrogates'!A:A, '2015 O3 Growth Surrogates'!H:H),
    "Maryland", _xlfn.XLOOKUP(R897, '2015 O3 Growth Surrogates'!A:A, '2015 O3 Growth Surrogates'!I:I),
    "Virginia", _xlfn.XLOOKUP(R897, '2015 O3 Growth Surrogates'!A:A, '2015 O3 Growth Surrogates'!J:J)
)</f>
        <v>Employment</v>
      </c>
      <c r="M897" s="133" cm="1">
        <f t="array" ref="M897">_xlfn.SWITCH(L897,
"Employment", INDEX('Coop GFs_CFs'!C:D, MATCH(B897,'Coop GFs_CFs'!B:B,0),1),
"Population", INDEX('Coop GFs_CFs'!E:F, MATCH(B897,'Coop GFs_CFs'!B:B,0),1),
"Household", INDEX('Coop GFs_CFs'!G:H, MATCH(B897,'Coop GFs_CFs'!B:B,0),1),
"VMT", INDEX('Coop GFs_CFs'!I:J, MATCH(B897,'Coop GFs_CFs'!B:B,0),1),
"Lane Mile", INDEX('Coop GFs_CFs'!K:L, MATCH(B897,'Coop GFs_CFs'!B:B,0),1),
"Gas Sales", INDEX('Coop GFs_CFs'!M:N, MATCH(B897,'Coop GFs_CFs'!B:B,0),1),
"No Growth", INDEX('Coop GFs_CFs'!O:P, MATCH(B897,'Coop GFs_CFs'!B:B,0),1)
)</f>
        <v>1.1407331378648504</v>
      </c>
      <c r="N897" s="133" cm="1">
        <f t="array" ref="N897">_xlfn.SWITCH(L897,
"Employment", INDEX('Coop GFs_CFs'!C:D, MATCH(B897,'Coop GFs_CFs'!B:B,0),2),
"Population", INDEX('Coop GFs_CFs'!E:F, MATCH(B897,'Coop GFs_CFs'!B:B,0),2),
"Household", INDEX('Coop GFs_CFs'!G:H, MATCH(B897,'Coop GFs_CFs'!B:B,0),2),
"VMT", INDEX('Coop GFs_CFs'!I:J, MATCH(B897,'Coop GFs_CFs'!B:B,0),2),
"Lane Mile", INDEX('Coop GFs_CFs'!K:L, MATCH(B897,'Coop GFs_CFs'!B:B,0),2),
"Gas Sales", INDEX('Coop GFs_CFs'!M:N, MATCH(B897,'Coop GFs_CFs'!B:B,0),2),
"No Growth", INDEX('Coop GFs_CFs'!O:P, MATCH(B897,'Coop GFs_CFs'!B:B,0),2)
)</f>
        <v>1.1888354812229924</v>
      </c>
      <c r="O897" s="133"/>
      <c r="P897" s="86">
        <f t="shared" si="51"/>
        <v>6.8286112296669435E-2</v>
      </c>
      <c r="Q897" s="86">
        <f t="shared" si="52"/>
        <v>7.1165595596712039E-2</v>
      </c>
      <c r="R897" s="156" t="s">
        <v>325</v>
      </c>
      <c r="S897" s="85" t="s">
        <v>326</v>
      </c>
      <c r="T897" s="85" t="s">
        <v>235</v>
      </c>
      <c r="U897" s="85" t="s">
        <v>327</v>
      </c>
      <c r="V897" s="85" t="s">
        <v>328</v>
      </c>
      <c r="W897" s="85" t="s">
        <v>329</v>
      </c>
      <c r="X897" s="85" t="s">
        <v>330</v>
      </c>
      <c r="Z897" s="42" t="s">
        <v>2046</v>
      </c>
      <c r="AA897"/>
    </row>
    <row r="898" spans="1:27" s="39" customFormat="1" x14ac:dyDescent="0.35">
      <c r="A898" s="85" t="s">
        <v>811</v>
      </c>
      <c r="B898" s="87">
        <v>51107</v>
      </c>
      <c r="C898" s="87" t="s">
        <v>12</v>
      </c>
      <c r="D898" s="86">
        <v>6.919562</v>
      </c>
      <c r="E898" s="86">
        <f>SUMIFS('Ratios_MARAMA-VA'!T:T, 'Ratios_MARAMA-VA'!AA:AA, Z898)</f>
        <v>6.9195619999903402</v>
      </c>
      <c r="F898" s="86">
        <f>SUMIFS('Ratios_MARAMA-VA'!J:J, 'Ratios_MARAMA-VA'!AA:AA, Z898)</f>
        <v>1.8844123093655501E-2</v>
      </c>
      <c r="G898" s="122">
        <f t="shared" si="53"/>
        <v>2.7233115468409427E-3</v>
      </c>
      <c r="H898" s="122">
        <v>9.2227612198511402</v>
      </c>
      <c r="I898" s="86">
        <v>2.5116452123777468E-2</v>
      </c>
      <c r="J898" s="122">
        <v>10.855980806515401</v>
      </c>
      <c r="K898" s="86">
        <v>2.956421788266704E-2</v>
      </c>
      <c r="L898" s="122" t="str" cm="1">
        <f t="array" ref="L898">_xlfn.SWITCH(A898,
    "District of Columbia", _xlfn.XLOOKUP(R898, '2015 O3 Growth Surrogates'!A:A, '2015 O3 Growth Surrogates'!H:H),
    "Maryland", _xlfn.XLOOKUP(R898, '2015 O3 Growth Surrogates'!A:A, '2015 O3 Growth Surrogates'!I:I),
    "Virginia", _xlfn.XLOOKUP(R898, '2015 O3 Growth Surrogates'!A:A, '2015 O3 Growth Surrogates'!J:J)
)</f>
        <v>Employment</v>
      </c>
      <c r="M898" s="133" cm="1">
        <f t="array" ref="M898">_xlfn.SWITCH(L898,
"Employment", INDEX('Coop GFs_CFs'!C:D, MATCH(B898,'Coop GFs_CFs'!B:B,0),1),
"Population", INDEX('Coop GFs_CFs'!E:F, MATCH(B898,'Coop GFs_CFs'!B:B,0),1),
"Household", INDEX('Coop GFs_CFs'!G:H, MATCH(B898,'Coop GFs_CFs'!B:B,0),1),
"VMT", INDEX('Coop GFs_CFs'!I:J, MATCH(B898,'Coop GFs_CFs'!B:B,0),1),
"Lane Mile", INDEX('Coop GFs_CFs'!K:L, MATCH(B898,'Coop GFs_CFs'!B:B,0),1),
"Gas Sales", INDEX('Coop GFs_CFs'!M:N, MATCH(B898,'Coop GFs_CFs'!B:B,0),1),
"No Growth", INDEX('Coop GFs_CFs'!O:P, MATCH(B898,'Coop GFs_CFs'!B:B,0),1)
)</f>
        <v>1.1820289336364709</v>
      </c>
      <c r="N898" s="133" cm="1">
        <f t="array" ref="N898">_xlfn.SWITCH(L898,
"Employment", INDEX('Coop GFs_CFs'!C:D, MATCH(B898,'Coop GFs_CFs'!B:B,0),2),
"Population", INDEX('Coop GFs_CFs'!E:F, MATCH(B898,'Coop GFs_CFs'!B:B,0),2),
"Household", INDEX('Coop GFs_CFs'!G:H, MATCH(B898,'Coop GFs_CFs'!B:B,0),2),
"VMT", INDEX('Coop GFs_CFs'!I:J, MATCH(B898,'Coop GFs_CFs'!B:B,0),2),
"Lane Mile", INDEX('Coop GFs_CFs'!K:L, MATCH(B898,'Coop GFs_CFs'!B:B,0),2),
"Gas Sales", INDEX('Coop GFs_CFs'!M:N, MATCH(B898,'Coop GFs_CFs'!B:B,0),2),
"No Growth", INDEX('Coop GFs_CFs'!O:P, MATCH(B898,'Coop GFs_CFs'!B:B,0),2)
)</f>
        <v>1.2460772431295832</v>
      </c>
      <c r="O898" s="133"/>
      <c r="P898" s="86">
        <f t="shared" si="51"/>
        <v>2.2274298725708006E-2</v>
      </c>
      <c r="Q898" s="86">
        <f t="shared" si="52"/>
        <v>2.3481232953736761E-2</v>
      </c>
      <c r="R898" s="156" t="s">
        <v>325</v>
      </c>
      <c r="S898" s="85" t="s">
        <v>326</v>
      </c>
      <c r="T898" s="85" t="s">
        <v>235</v>
      </c>
      <c r="U898" s="85" t="s">
        <v>327</v>
      </c>
      <c r="V898" s="85" t="s">
        <v>328</v>
      </c>
      <c r="W898" s="85" t="s">
        <v>329</v>
      </c>
      <c r="X898" s="85" t="s">
        <v>330</v>
      </c>
      <c r="Z898" s="42" t="s">
        <v>2049</v>
      </c>
      <c r="AA898"/>
    </row>
    <row r="899" spans="1:27" s="39" customFormat="1" x14ac:dyDescent="0.35">
      <c r="A899" s="85" t="s">
        <v>811</v>
      </c>
      <c r="B899" s="87">
        <v>51153</v>
      </c>
      <c r="C899" s="87" t="s">
        <v>12</v>
      </c>
      <c r="D899" s="86">
        <v>7.2260689999999999</v>
      </c>
      <c r="E899" s="86">
        <f>SUMIFS('Ratios_MARAMA-VA'!T:T, 'Ratios_MARAMA-VA'!AA:AA, Z899)</f>
        <v>7.2260689999898702</v>
      </c>
      <c r="F899" s="86">
        <f>SUMIFS('Ratios_MARAMA-VA'!J:J, 'Ratios_MARAMA-VA'!AA:AA, Z899)</f>
        <v>1.9678837145941899E-2</v>
      </c>
      <c r="G899" s="122">
        <f t="shared" si="53"/>
        <v>2.7233115468409566E-3</v>
      </c>
      <c r="H899" s="122">
        <v>8.6523201887151799</v>
      </c>
      <c r="I899" s="86">
        <v>2.3562963476893174E-2</v>
      </c>
      <c r="J899" s="122">
        <v>9.5578343329598408</v>
      </c>
      <c r="K899" s="86">
        <v>2.6028960601742465E-2</v>
      </c>
      <c r="L899" s="122" t="str" cm="1">
        <f t="array" ref="L899">_xlfn.SWITCH(A899,
    "District of Columbia", _xlfn.XLOOKUP(R899, '2015 O3 Growth Surrogates'!A:A, '2015 O3 Growth Surrogates'!H:H),
    "Maryland", _xlfn.XLOOKUP(R899, '2015 O3 Growth Surrogates'!A:A, '2015 O3 Growth Surrogates'!I:I),
    "Virginia", _xlfn.XLOOKUP(R899, '2015 O3 Growth Surrogates'!A:A, '2015 O3 Growth Surrogates'!J:J)
)</f>
        <v>Employment</v>
      </c>
      <c r="M899" s="133" cm="1">
        <f t="array" ref="M899">_xlfn.SWITCH(L899,
"Employment", INDEX('Coop GFs_CFs'!C:D, MATCH(B899,'Coop GFs_CFs'!B:B,0),1),
"Population", INDEX('Coop GFs_CFs'!E:F, MATCH(B899,'Coop GFs_CFs'!B:B,0),1),
"Household", INDEX('Coop GFs_CFs'!G:H, MATCH(B899,'Coop GFs_CFs'!B:B,0),1),
"VMT", INDEX('Coop GFs_CFs'!I:J, MATCH(B899,'Coop GFs_CFs'!B:B,0),1),
"Lane Mile", INDEX('Coop GFs_CFs'!K:L, MATCH(B899,'Coop GFs_CFs'!B:B,0),1),
"Gas Sales", INDEX('Coop GFs_CFs'!M:N, MATCH(B899,'Coop GFs_CFs'!B:B,0),1),
"No Growth", INDEX('Coop GFs_CFs'!O:P, MATCH(B899,'Coop GFs_CFs'!B:B,0),1)
)</f>
        <v>1.1898949472362377</v>
      </c>
      <c r="N899" s="133" cm="1">
        <f t="array" ref="N899">_xlfn.SWITCH(L899,
"Employment", INDEX('Coop GFs_CFs'!C:D, MATCH(B899,'Coop GFs_CFs'!B:B,0),2),
"Population", INDEX('Coop GFs_CFs'!E:F, MATCH(B899,'Coop GFs_CFs'!B:B,0),2),
"Household", INDEX('Coop GFs_CFs'!G:H, MATCH(B899,'Coop GFs_CFs'!B:B,0),2),
"VMT", INDEX('Coop GFs_CFs'!I:J, MATCH(B899,'Coop GFs_CFs'!B:B,0),2),
"Lane Mile", INDEX('Coop GFs_CFs'!K:L, MATCH(B899,'Coop GFs_CFs'!B:B,0),2),
"Gas Sales", INDEX('Coop GFs_CFs'!M:N, MATCH(B899,'Coop GFs_CFs'!B:B,0),2),
"No Growth", INDEX('Coop GFs_CFs'!O:P, MATCH(B899,'Coop GFs_CFs'!B:B,0),2)
)</f>
        <v>1.2771251790739548</v>
      </c>
      <c r="O899" s="133"/>
      <c r="P899" s="86">
        <f t="shared" si="51"/>
        <v>2.3415748887441048E-2</v>
      </c>
      <c r="Q899" s="86">
        <f t="shared" si="52"/>
        <v>2.5132338413978241E-2</v>
      </c>
      <c r="R899" s="156" t="s">
        <v>325</v>
      </c>
      <c r="S899" s="85" t="s">
        <v>326</v>
      </c>
      <c r="T899" s="85" t="s">
        <v>235</v>
      </c>
      <c r="U899" s="85" t="s">
        <v>327</v>
      </c>
      <c r="V899" s="85" t="s">
        <v>328</v>
      </c>
      <c r="W899" s="85" t="s">
        <v>329</v>
      </c>
      <c r="X899" s="85" t="s">
        <v>330</v>
      </c>
      <c r="Z899" s="42" t="s">
        <v>2052</v>
      </c>
      <c r="AA899"/>
    </row>
    <row r="900" spans="1:27" s="39" customFormat="1" x14ac:dyDescent="0.35">
      <c r="A900" s="85" t="s">
        <v>811</v>
      </c>
      <c r="B900" s="87">
        <v>51510</v>
      </c>
      <c r="C900" s="87" t="s">
        <v>12</v>
      </c>
      <c r="D900" s="86">
        <v>3.5239720000000001</v>
      </c>
      <c r="E900" s="86">
        <f>SUMIFS('Ratios_MARAMA-VA'!T:T, 'Ratios_MARAMA-VA'!AA:AA, Z900)</f>
        <v>3.5239719999950401</v>
      </c>
      <c r="F900" s="86">
        <f>SUMIFS('Ratios_MARAMA-VA'!J:J, 'Ratios_MARAMA-VA'!AA:AA, Z900)</f>
        <v>9.5968736383307898E-3</v>
      </c>
      <c r="G900" s="122">
        <f t="shared" si="53"/>
        <v>2.7233115468409787E-3</v>
      </c>
      <c r="H900" s="122">
        <v>3.77915924055926</v>
      </c>
      <c r="I900" s="86">
        <v>1.0291827997165817E-2</v>
      </c>
      <c r="J900" s="122">
        <v>3.90650872623756</v>
      </c>
      <c r="K900" s="86">
        <v>1.0638640321997791E-2</v>
      </c>
      <c r="L900" s="122" t="str" cm="1">
        <f t="array" ref="L900">_xlfn.SWITCH(A900,
    "District of Columbia", _xlfn.XLOOKUP(R900, '2015 O3 Growth Surrogates'!A:A, '2015 O3 Growth Surrogates'!H:H),
    "Maryland", _xlfn.XLOOKUP(R900, '2015 O3 Growth Surrogates'!A:A, '2015 O3 Growth Surrogates'!I:I),
    "Virginia", _xlfn.XLOOKUP(R900, '2015 O3 Growth Surrogates'!A:A, '2015 O3 Growth Surrogates'!J:J)
)</f>
        <v>Employment</v>
      </c>
      <c r="M900" s="133" cm="1">
        <f t="array" ref="M900">_xlfn.SWITCH(L900,
"Employment", INDEX('Coop GFs_CFs'!C:D, MATCH(B900,'Coop GFs_CFs'!B:B,0),1),
"Population", INDEX('Coop GFs_CFs'!E:F, MATCH(B900,'Coop GFs_CFs'!B:B,0),1),
"Household", INDEX('Coop GFs_CFs'!G:H, MATCH(B900,'Coop GFs_CFs'!B:B,0),1),
"VMT", INDEX('Coop GFs_CFs'!I:J, MATCH(B900,'Coop GFs_CFs'!B:B,0),1),
"Lane Mile", INDEX('Coop GFs_CFs'!K:L, MATCH(B900,'Coop GFs_CFs'!B:B,0),1),
"Gas Sales", INDEX('Coop GFs_CFs'!M:N, MATCH(B900,'Coop GFs_CFs'!B:B,0),1),
"No Growth", INDEX('Coop GFs_CFs'!O:P, MATCH(B900,'Coop GFs_CFs'!B:B,0),1)
)</f>
        <v>1.0072672441829524</v>
      </c>
      <c r="N900" s="133" cm="1">
        <f t="array" ref="N900">_xlfn.SWITCH(L900,
"Employment", INDEX('Coop GFs_CFs'!C:D, MATCH(B900,'Coop GFs_CFs'!B:B,0),2),
"Population", INDEX('Coop GFs_CFs'!E:F, MATCH(B900,'Coop GFs_CFs'!B:B,0),2),
"Household", INDEX('Coop GFs_CFs'!G:H, MATCH(B900,'Coop GFs_CFs'!B:B,0),2),
"VMT", INDEX('Coop GFs_CFs'!I:J, MATCH(B900,'Coop GFs_CFs'!B:B,0),2),
"Lane Mile", INDEX('Coop GFs_CFs'!K:L, MATCH(B900,'Coop GFs_CFs'!B:B,0),2),
"Gas Sales", INDEX('Coop GFs_CFs'!M:N, MATCH(B900,'Coop GFs_CFs'!B:B,0),2),
"No Growth", INDEX('Coop GFs_CFs'!O:P, MATCH(B900,'Coop GFs_CFs'!B:B,0),2)
)</f>
        <v>1.0751618720988678</v>
      </c>
      <c r="O900" s="133"/>
      <c r="P900" s="86">
        <f t="shared" si="51"/>
        <v>9.6666164624534794E-3</v>
      </c>
      <c r="Q900" s="86">
        <f t="shared" si="52"/>
        <v>1.0318192627284005E-2</v>
      </c>
      <c r="R900" s="156" t="s">
        <v>325</v>
      </c>
      <c r="S900" s="85" t="s">
        <v>326</v>
      </c>
      <c r="T900" s="85" t="s">
        <v>235</v>
      </c>
      <c r="U900" s="85" t="s">
        <v>327</v>
      </c>
      <c r="V900" s="85" t="s">
        <v>328</v>
      </c>
      <c r="W900" s="85" t="s">
        <v>329</v>
      </c>
      <c r="X900" s="85" t="s">
        <v>330</v>
      </c>
      <c r="Z900" s="42" t="s">
        <v>2044</v>
      </c>
      <c r="AA900"/>
    </row>
    <row r="901" spans="1:27" s="39" customFormat="1" x14ac:dyDescent="0.35">
      <c r="A901" s="85" t="s">
        <v>811</v>
      </c>
      <c r="B901" s="87">
        <v>51600</v>
      </c>
      <c r="C901" s="87" t="s">
        <v>12</v>
      </c>
      <c r="D901" s="86">
        <v>1.4773590000000001</v>
      </c>
      <c r="E901" s="86">
        <f>SUMIFS('Ratios_MARAMA-VA'!T:T, 'Ratios_MARAMA-VA'!AA:AA, Z901)</f>
        <v>1.47735899999792</v>
      </c>
      <c r="F901" s="86">
        <f>SUMIFS('Ratios_MARAMA-VA'!J:J, 'Ratios_MARAMA-VA'!AA:AA, Z901)</f>
        <v>4.0233088235237698E-3</v>
      </c>
      <c r="G901" s="122">
        <f t="shared" si="53"/>
        <v>2.7233115468409739E-3</v>
      </c>
      <c r="H901" s="122">
        <v>1.7266500319089999</v>
      </c>
      <c r="I901" s="86">
        <v>4.7022059692511152E-3</v>
      </c>
      <c r="J901" s="122">
        <v>1.87123773918824</v>
      </c>
      <c r="K901" s="86">
        <v>5.0959633420159332E-3</v>
      </c>
      <c r="L901" s="122" t="str" cm="1">
        <f t="array" ref="L901">_xlfn.SWITCH(A901,
    "District of Columbia", _xlfn.XLOOKUP(R901, '2015 O3 Growth Surrogates'!A:A, '2015 O3 Growth Surrogates'!H:H),
    "Maryland", _xlfn.XLOOKUP(R901, '2015 O3 Growth Surrogates'!A:A, '2015 O3 Growth Surrogates'!I:I),
    "Virginia", _xlfn.XLOOKUP(R901, '2015 O3 Growth Surrogates'!A:A, '2015 O3 Growth Surrogates'!J:J)
)</f>
        <v>Employment</v>
      </c>
      <c r="M901" s="133" cm="1">
        <f t="array" ref="M901">_xlfn.SWITCH(L901,
"Employment", INDEX('Coop GFs_CFs'!C:D, MATCH(B901,'Coop GFs_CFs'!B:B,0),1),
"Population", INDEX('Coop GFs_CFs'!E:F, MATCH(B901,'Coop GFs_CFs'!B:B,0),1),
"Household", INDEX('Coop GFs_CFs'!G:H, MATCH(B901,'Coop GFs_CFs'!B:B,0),1),
"VMT", INDEX('Coop GFs_CFs'!I:J, MATCH(B901,'Coop GFs_CFs'!B:B,0),1),
"Lane Mile", INDEX('Coop GFs_CFs'!K:L, MATCH(B901,'Coop GFs_CFs'!B:B,0),1),
"Gas Sales", INDEX('Coop GFs_CFs'!M:N, MATCH(B901,'Coop GFs_CFs'!B:B,0),1),
"No Growth", INDEX('Coop GFs_CFs'!O:P, MATCH(B901,'Coop GFs_CFs'!B:B,0),1)
)</f>
        <v>1.0625592417061611</v>
      </c>
      <c r="N901" s="133" cm="1">
        <f t="array" ref="N901">_xlfn.SWITCH(L901,
"Employment", INDEX('Coop GFs_CFs'!C:D, MATCH(B901,'Coop GFs_CFs'!B:B,0),2),
"Population", INDEX('Coop GFs_CFs'!E:F, MATCH(B901,'Coop GFs_CFs'!B:B,0),2),
"Household", INDEX('Coop GFs_CFs'!G:H, MATCH(B901,'Coop GFs_CFs'!B:B,0),2),
"VMT", INDEX('Coop GFs_CFs'!I:J, MATCH(B901,'Coop GFs_CFs'!B:B,0),2),
"Lane Mile", INDEX('Coop GFs_CFs'!K:L, MATCH(B901,'Coop GFs_CFs'!B:B,0),2),
"Gas Sales", INDEX('Coop GFs_CFs'!M:N, MATCH(B901,'Coop GFs_CFs'!B:B,0),2),
"No Growth", INDEX('Coop GFs_CFs'!O:P, MATCH(B901,'Coop GFs_CFs'!B:B,0),2)
)</f>
        <v>1.0767772511848339</v>
      </c>
      <c r="O901" s="133"/>
      <c r="P901" s="86">
        <f t="shared" si="51"/>
        <v>4.2750039726731238E-3</v>
      </c>
      <c r="Q901" s="86">
        <f t="shared" si="52"/>
        <v>4.332207415661613E-3</v>
      </c>
      <c r="R901" s="156" t="s">
        <v>325</v>
      </c>
      <c r="S901" s="85" t="s">
        <v>326</v>
      </c>
      <c r="T901" s="85" t="s">
        <v>235</v>
      </c>
      <c r="U901" s="85" t="s">
        <v>327</v>
      </c>
      <c r="V901" s="85" t="s">
        <v>328</v>
      </c>
      <c r="W901" s="85" t="s">
        <v>329</v>
      </c>
      <c r="X901" s="85" t="s">
        <v>330</v>
      </c>
      <c r="Z901" s="42" t="s">
        <v>2047</v>
      </c>
      <c r="AA901"/>
    </row>
    <row r="902" spans="1:27" s="39" customFormat="1" x14ac:dyDescent="0.35">
      <c r="A902" s="85" t="s">
        <v>811</v>
      </c>
      <c r="B902" s="87">
        <v>51610</v>
      </c>
      <c r="C902" s="87" t="s">
        <v>12</v>
      </c>
      <c r="D902" s="86">
        <v>0.54961409999999999</v>
      </c>
      <c r="E902" s="86">
        <f>SUMIFS('Ratios_MARAMA-VA'!T:T, 'Ratios_MARAMA-VA'!AA:AA, Z902)</f>
        <v>0.54961409999922906</v>
      </c>
      <c r="F902" s="86">
        <f>SUMIFS('Ratios_MARAMA-VA'!J:J, 'Ratios_MARAMA-VA'!AA:AA, Z902)</f>
        <v>1.4967704248345E-3</v>
      </c>
      <c r="G902" s="122">
        <f t="shared" si="53"/>
        <v>2.7233115468409553E-3</v>
      </c>
      <c r="H902" s="122">
        <v>0.59788640505220103</v>
      </c>
      <c r="I902" s="86">
        <v>1.6282309505778875E-3</v>
      </c>
      <c r="J902" s="122">
        <v>0.624771229977367</v>
      </c>
      <c r="K902" s="86">
        <v>1.7014467047313895E-3</v>
      </c>
      <c r="L902" s="122" t="str" cm="1">
        <f t="array" ref="L902">_xlfn.SWITCH(A902,
    "District of Columbia", _xlfn.XLOOKUP(R902, '2015 O3 Growth Surrogates'!A:A, '2015 O3 Growth Surrogates'!H:H),
    "Maryland", _xlfn.XLOOKUP(R902, '2015 O3 Growth Surrogates'!A:A, '2015 O3 Growth Surrogates'!I:I),
    "Virginia", _xlfn.XLOOKUP(R902, '2015 O3 Growth Surrogates'!A:A, '2015 O3 Growth Surrogates'!J:J)
)</f>
        <v>Employment</v>
      </c>
      <c r="M902" s="133" cm="1">
        <f t="array" ref="M902">_xlfn.SWITCH(L902,
"Employment", INDEX('Coop GFs_CFs'!C:D, MATCH(B902,'Coop GFs_CFs'!B:B,0),1),
"Population", INDEX('Coop GFs_CFs'!E:F, MATCH(B902,'Coop GFs_CFs'!B:B,0),1),
"Household", INDEX('Coop GFs_CFs'!G:H, MATCH(B902,'Coop GFs_CFs'!B:B,0),1),
"VMT", INDEX('Coop GFs_CFs'!I:J, MATCH(B902,'Coop GFs_CFs'!B:B,0),1),
"Lane Mile", INDEX('Coop GFs_CFs'!K:L, MATCH(B902,'Coop GFs_CFs'!B:B,0),1),
"Gas Sales", INDEX('Coop GFs_CFs'!M:N, MATCH(B902,'Coop GFs_CFs'!B:B,0),1),
"No Growth", INDEX('Coop GFs_CFs'!O:P, MATCH(B902,'Coop GFs_CFs'!B:B,0),1)
)</f>
        <v>1.2446203080415557</v>
      </c>
      <c r="N902" s="133" cm="1">
        <f t="array" ref="N902">_xlfn.SWITCH(L902,
"Employment", INDEX('Coop GFs_CFs'!C:D, MATCH(B902,'Coop GFs_CFs'!B:B,0),2),
"Population", INDEX('Coop GFs_CFs'!E:F, MATCH(B902,'Coop GFs_CFs'!B:B,0),2),
"Household", INDEX('Coop GFs_CFs'!G:H, MATCH(B902,'Coop GFs_CFs'!B:B,0),2),
"VMT", INDEX('Coop GFs_CFs'!I:J, MATCH(B902,'Coop GFs_CFs'!B:B,0),2),
"Lane Mile", INDEX('Coop GFs_CFs'!K:L, MATCH(B902,'Coop GFs_CFs'!B:B,0),2),
"Gas Sales", INDEX('Coop GFs_CFs'!M:N, MATCH(B902,'Coop GFs_CFs'!B:B,0),2),
"No Growth", INDEX('Coop GFs_CFs'!O:P, MATCH(B902,'Coop GFs_CFs'!B:B,0),2)
)</f>
        <v>1.3259344505225987</v>
      </c>
      <c r="O902" s="133"/>
      <c r="P902" s="86">
        <f t="shared" si="51"/>
        <v>1.8629108672250055E-3</v>
      </c>
      <c r="Q902" s="86">
        <f t="shared" si="52"/>
        <v>1.9846194708114094E-3</v>
      </c>
      <c r="R902" s="156" t="s">
        <v>325</v>
      </c>
      <c r="S902" s="85" t="s">
        <v>326</v>
      </c>
      <c r="T902" s="85" t="s">
        <v>235</v>
      </c>
      <c r="U902" s="85" t="s">
        <v>327</v>
      </c>
      <c r="V902" s="85" t="s">
        <v>328</v>
      </c>
      <c r="W902" s="85" t="s">
        <v>329</v>
      </c>
      <c r="X902" s="85" t="s">
        <v>330</v>
      </c>
      <c r="Z902" s="42" t="s">
        <v>2048</v>
      </c>
      <c r="AA902"/>
    </row>
    <row r="903" spans="1:27" s="39" customFormat="1" x14ac:dyDescent="0.35">
      <c r="A903" s="85" t="s">
        <v>811</v>
      </c>
      <c r="B903" s="87">
        <v>51683</v>
      </c>
      <c r="C903" s="87" t="s">
        <v>12</v>
      </c>
      <c r="D903" s="86">
        <v>1.145659</v>
      </c>
      <c r="E903" s="86">
        <f>SUMIFS('Ratios_MARAMA-VA'!T:T, 'Ratios_MARAMA-VA'!AA:AA, Z903)</f>
        <v>1.1456589999983899</v>
      </c>
      <c r="F903" s="86">
        <f>SUMIFS('Ratios_MARAMA-VA'!J:J, 'Ratios_MARAMA-VA'!AA:AA, Z903)</f>
        <v>3.1199863834378999E-3</v>
      </c>
      <c r="G903" s="122">
        <f t="shared" si="53"/>
        <v>2.7233115468409748E-3</v>
      </c>
      <c r="H903" s="122">
        <v>1.4050455413202001</v>
      </c>
      <c r="I903" s="86">
        <v>3.8263767465147288E-3</v>
      </c>
      <c r="J903" s="122">
        <v>1.5647454485055301</v>
      </c>
      <c r="K903" s="86">
        <v>4.2612893477819705E-3</v>
      </c>
      <c r="L903" s="122" t="str" cm="1">
        <f t="array" ref="L903">_xlfn.SWITCH(A903,
    "District of Columbia", _xlfn.XLOOKUP(R903, '2015 O3 Growth Surrogates'!A:A, '2015 O3 Growth Surrogates'!H:H),
    "Maryland", _xlfn.XLOOKUP(R903, '2015 O3 Growth Surrogates'!A:A, '2015 O3 Growth Surrogates'!I:I),
    "Virginia", _xlfn.XLOOKUP(R903, '2015 O3 Growth Surrogates'!A:A, '2015 O3 Growth Surrogates'!J:J)
)</f>
        <v>Employment</v>
      </c>
      <c r="M903" s="133" cm="1">
        <f t="array" ref="M903">_xlfn.SWITCH(L903,
"Employment", INDEX('Coop GFs_CFs'!C:D, MATCH(B903,'Coop GFs_CFs'!B:B,0),1),
"Population", INDEX('Coop GFs_CFs'!E:F, MATCH(B903,'Coop GFs_CFs'!B:B,0),1),
"Household", INDEX('Coop GFs_CFs'!G:H, MATCH(B903,'Coop GFs_CFs'!B:B,0),1),
"VMT", INDEX('Coop GFs_CFs'!I:J, MATCH(B903,'Coop GFs_CFs'!B:B,0),1),
"Lane Mile", INDEX('Coop GFs_CFs'!K:L, MATCH(B903,'Coop GFs_CFs'!B:B,0),1),
"Gas Sales", INDEX('Coop GFs_CFs'!M:N, MATCH(B903,'Coop GFs_CFs'!B:B,0),1),
"No Growth", INDEX('Coop GFs_CFs'!O:P, MATCH(B903,'Coop GFs_CFs'!B:B,0),1)
)</f>
        <v>1.0626817271189477</v>
      </c>
      <c r="N903" s="133" cm="1">
        <f t="array" ref="N903">_xlfn.SWITCH(L903,
"Employment", INDEX('Coop GFs_CFs'!C:D, MATCH(B903,'Coop GFs_CFs'!B:B,0),2),
"Population", INDEX('Coop GFs_CFs'!E:F, MATCH(B903,'Coop GFs_CFs'!B:B,0),2),
"Household", INDEX('Coop GFs_CFs'!G:H, MATCH(B903,'Coop GFs_CFs'!B:B,0),2),
"VMT", INDEX('Coop GFs_CFs'!I:J, MATCH(B903,'Coop GFs_CFs'!B:B,0),2),
"Lane Mile", INDEX('Coop GFs_CFs'!K:L, MATCH(B903,'Coop GFs_CFs'!B:B,0),2),
"Gas Sales", INDEX('Coop GFs_CFs'!M:N, MATCH(B903,'Coop GFs_CFs'!B:B,0),2),
"No Growth", INDEX('Coop GFs_CFs'!O:P, MATCH(B903,'Coop GFs_CFs'!B:B,0),2)
)</f>
        <v>1.0893103528916537</v>
      </c>
      <c r="O903" s="133"/>
      <c r="P903" s="86">
        <f t="shared" ref="P903:P966" si="54">F903*M903</f>
        <v>3.315552518539387E-3</v>
      </c>
      <c r="Q903" s="86">
        <f t="shared" ref="Q903:Q966" si="55">F903*N903</f>
        <v>3.3986334683598928E-3</v>
      </c>
      <c r="R903" s="156" t="s">
        <v>325</v>
      </c>
      <c r="S903" s="85" t="s">
        <v>326</v>
      </c>
      <c r="T903" s="85" t="s">
        <v>235</v>
      </c>
      <c r="U903" s="85" t="s">
        <v>327</v>
      </c>
      <c r="V903" s="85" t="s">
        <v>328</v>
      </c>
      <c r="W903" s="85" t="s">
        <v>329</v>
      </c>
      <c r="X903" s="85" t="s">
        <v>330</v>
      </c>
      <c r="Z903" s="42" t="s">
        <v>2050</v>
      </c>
      <c r="AA903"/>
    </row>
    <row r="904" spans="1:27" s="39" customFormat="1" x14ac:dyDescent="0.35">
      <c r="A904" s="85" t="s">
        <v>811</v>
      </c>
      <c r="B904" s="87">
        <v>51685</v>
      </c>
      <c r="C904" s="87" t="s">
        <v>12</v>
      </c>
      <c r="D904" s="86">
        <v>0.35824450000000002</v>
      </c>
      <c r="E904" s="86">
        <f>SUMIFS('Ratios_MARAMA-VA'!T:T, 'Ratios_MARAMA-VA'!AA:AA, Z904)</f>
        <v>0.35824449999949898</v>
      </c>
      <c r="F904" s="86">
        <f>SUMIFS('Ratios_MARAMA-VA'!J:J, 'Ratios_MARAMA-VA'!AA:AA, Z904)</f>
        <v>9.7561138344089799E-4</v>
      </c>
      <c r="G904" s="122">
        <f t="shared" si="53"/>
        <v>2.7233115468409492E-3</v>
      </c>
      <c r="H904" s="122">
        <v>0.44772015684975103</v>
      </c>
      <c r="I904" s="86">
        <v>1.2192814729023679E-3</v>
      </c>
      <c r="J904" s="122">
        <v>0.50479388829392402</v>
      </c>
      <c r="K904" s="86">
        <v>1.3747110247655835E-3</v>
      </c>
      <c r="L904" s="122" t="str" cm="1">
        <f t="array" ref="L904">_xlfn.SWITCH(A904,
    "District of Columbia", _xlfn.XLOOKUP(R904, '2015 O3 Growth Surrogates'!A:A, '2015 O3 Growth Surrogates'!H:H),
    "Maryland", _xlfn.XLOOKUP(R904, '2015 O3 Growth Surrogates'!A:A, '2015 O3 Growth Surrogates'!I:I),
    "Virginia", _xlfn.XLOOKUP(R904, '2015 O3 Growth Surrogates'!A:A, '2015 O3 Growth Surrogates'!J:J)
)</f>
        <v>Employment</v>
      </c>
      <c r="M904" s="133" cm="1">
        <f t="array" ref="M904">_xlfn.SWITCH(L904,
"Employment", INDEX('Coop GFs_CFs'!C:D, MATCH(B904,'Coop GFs_CFs'!B:B,0),1),
"Population", INDEX('Coop GFs_CFs'!E:F, MATCH(B904,'Coop GFs_CFs'!B:B,0),1),
"Household", INDEX('Coop GFs_CFs'!G:H, MATCH(B904,'Coop GFs_CFs'!B:B,0),1),
"VMT", INDEX('Coop GFs_CFs'!I:J, MATCH(B904,'Coop GFs_CFs'!B:B,0),1),
"Lane Mile", INDEX('Coop GFs_CFs'!K:L, MATCH(B904,'Coop GFs_CFs'!B:B,0),1),
"Gas Sales", INDEX('Coop GFs_CFs'!M:N, MATCH(B904,'Coop GFs_CFs'!B:B,0),1),
"No Growth", INDEX('Coop GFs_CFs'!O:P, MATCH(B904,'Coop GFs_CFs'!B:B,0),1)
)</f>
        <v>1.1233017518770112</v>
      </c>
      <c r="N904" s="133" cm="1">
        <f t="array" ref="N904">_xlfn.SWITCH(L904,
"Employment", INDEX('Coop GFs_CFs'!C:D, MATCH(B904,'Coop GFs_CFs'!B:B,0),2),
"Population", INDEX('Coop GFs_CFs'!E:F, MATCH(B904,'Coop GFs_CFs'!B:B,0),2),
"Household", INDEX('Coop GFs_CFs'!G:H, MATCH(B904,'Coop GFs_CFs'!B:B,0),2),
"VMT", INDEX('Coop GFs_CFs'!I:J, MATCH(B904,'Coop GFs_CFs'!B:B,0),2),
"Lane Mile", INDEX('Coop GFs_CFs'!K:L, MATCH(B904,'Coop GFs_CFs'!B:B,0),2),
"Gas Sales", INDEX('Coop GFs_CFs'!M:N, MATCH(B904,'Coop GFs_CFs'!B:B,0),2),
"No Growth", INDEX('Coop GFs_CFs'!O:P, MATCH(B904,'Coop GFs_CFs'!B:B,0),2)
)</f>
        <v>1.1478816589202718</v>
      </c>
      <c r="O904" s="133"/>
      <c r="P904" s="86">
        <f t="shared" si="54"/>
        <v>1.0959059761703153E-3</v>
      </c>
      <c r="Q904" s="86">
        <f t="shared" si="55"/>
        <v>1.1198864132856395E-3</v>
      </c>
      <c r="R904" s="156" t="s">
        <v>325</v>
      </c>
      <c r="S904" s="85" t="s">
        <v>326</v>
      </c>
      <c r="T904" s="85" t="s">
        <v>235</v>
      </c>
      <c r="U904" s="85" t="s">
        <v>327</v>
      </c>
      <c r="V904" s="85" t="s">
        <v>328</v>
      </c>
      <c r="W904" s="85" t="s">
        <v>329</v>
      </c>
      <c r="X904" s="85" t="s">
        <v>330</v>
      </c>
      <c r="Z904" s="42" t="s">
        <v>2051</v>
      </c>
      <c r="AA904"/>
    </row>
    <row r="905" spans="1:27" s="39" customFormat="1" x14ac:dyDescent="0.35">
      <c r="A905" s="85" t="s">
        <v>9</v>
      </c>
      <c r="B905" s="87">
        <v>11001</v>
      </c>
      <c r="C905" s="87" t="s">
        <v>12</v>
      </c>
      <c r="D905" s="86">
        <v>62.954250000000002</v>
      </c>
      <c r="E905" s="86">
        <f>SUMIFS('Ratios_MARAMA-VA'!T:T, 'Ratios_MARAMA-VA'!AA:AA, Z905)</f>
        <v>62.954249999911802</v>
      </c>
      <c r="F905" s="86">
        <f>SUMIFS('Ratios_MARAMA-VA'!J:J, 'Ratios_MARAMA-VA'!AA:AA, Z905)</f>
        <v>0.17144403594747201</v>
      </c>
      <c r="G905" s="122">
        <f t="shared" si="53"/>
        <v>2.7233115468409553E-3</v>
      </c>
      <c r="H905" s="122">
        <v>67.064387911575096</v>
      </c>
      <c r="I905" s="86">
        <v>0.18263722198141344</v>
      </c>
      <c r="J905" s="122">
        <v>68.985822729147202</v>
      </c>
      <c r="K905" s="86">
        <v>0.1878698876066098</v>
      </c>
      <c r="L905" s="122" t="str" cm="1">
        <f t="array" ref="L905">_xlfn.SWITCH(A905,
    "District of Columbia", _xlfn.XLOOKUP(R905, '2015 O3 Growth Surrogates'!A:A, '2015 O3 Growth Surrogates'!H:H),
    "Maryland", _xlfn.XLOOKUP(R905, '2015 O3 Growth Surrogates'!A:A, '2015 O3 Growth Surrogates'!I:I),
    "Virginia", _xlfn.XLOOKUP(R905, '2015 O3 Growth Surrogates'!A:A, '2015 O3 Growth Surrogates'!J:J)
)</f>
        <v>Employment</v>
      </c>
      <c r="M905" s="133" cm="1">
        <f t="array" ref="M905">_xlfn.SWITCH(L905,
"Employment", INDEX('Coop GFs_CFs'!C:D, MATCH(B905,'Coop GFs_CFs'!B:B,0),1),
"Population", INDEX('Coop GFs_CFs'!E:F, MATCH(B905,'Coop GFs_CFs'!B:B,0),1),
"Household", INDEX('Coop GFs_CFs'!G:H, MATCH(B905,'Coop GFs_CFs'!B:B,0),1),
"VMT", INDEX('Coop GFs_CFs'!I:J, MATCH(B905,'Coop GFs_CFs'!B:B,0),1),
"Lane Mile", INDEX('Coop GFs_CFs'!K:L, MATCH(B905,'Coop GFs_CFs'!B:B,0),1),
"Gas Sales", INDEX('Coop GFs_CFs'!M:N, MATCH(B905,'Coop GFs_CFs'!B:B,0),1),
"No Growth", INDEX('Coop GFs_CFs'!O:P, MATCH(B905,'Coop GFs_CFs'!B:B,0),1)
)</f>
        <v>1.1125759036334977</v>
      </c>
      <c r="N905" s="133" cm="1">
        <f t="array" ref="N905">_xlfn.SWITCH(L905,
"Employment", INDEX('Coop GFs_CFs'!C:D, MATCH(B905,'Coop GFs_CFs'!B:B,0),2),
"Population", INDEX('Coop GFs_CFs'!E:F, MATCH(B905,'Coop GFs_CFs'!B:B,0),2),
"Household", INDEX('Coop GFs_CFs'!G:H, MATCH(B905,'Coop GFs_CFs'!B:B,0),2),
"VMT", INDEX('Coop GFs_CFs'!I:J, MATCH(B905,'Coop GFs_CFs'!B:B,0),2),
"Lane Mile", INDEX('Coop GFs_CFs'!K:L, MATCH(B905,'Coop GFs_CFs'!B:B,0),2),
"Gas Sales", INDEX('Coop GFs_CFs'!M:N, MATCH(B905,'Coop GFs_CFs'!B:B,0),2),
"No Growth", INDEX('Coop GFs_CFs'!O:P, MATCH(B905,'Coop GFs_CFs'!B:B,0),2)
)</f>
        <v>1.1554041707984846</v>
      </c>
      <c r="O905" s="133"/>
      <c r="P905" s="86">
        <f t="shared" si="54"/>
        <v>0.19074450321683253</v>
      </c>
      <c r="Q905" s="86">
        <f t="shared" si="55"/>
        <v>0.19808715419223449</v>
      </c>
      <c r="R905" s="156" t="s">
        <v>331</v>
      </c>
      <c r="S905" s="85" t="s">
        <v>326</v>
      </c>
      <c r="T905" s="85" t="s">
        <v>235</v>
      </c>
      <c r="U905" s="85" t="s">
        <v>327</v>
      </c>
      <c r="V905" s="85" t="s">
        <v>328</v>
      </c>
      <c r="W905" s="85" t="s">
        <v>332</v>
      </c>
      <c r="X905" s="85" t="s">
        <v>330</v>
      </c>
      <c r="Z905" s="42" t="s">
        <v>2053</v>
      </c>
      <c r="AA905"/>
    </row>
    <row r="906" spans="1:27" s="39" customFormat="1" x14ac:dyDescent="0.35">
      <c r="A906" s="85" t="s">
        <v>497</v>
      </c>
      <c r="B906" s="87">
        <v>24009</v>
      </c>
      <c r="C906" s="87" t="s">
        <v>12</v>
      </c>
      <c r="D906" s="86">
        <v>3.8244530000000001</v>
      </c>
      <c r="E906" s="86">
        <f>SUMIFS('Ratios_MARAMA-VA'!T:T, 'Ratios_MARAMA-VA'!AA:AA, Z906)</f>
        <v>3.8244529999946102</v>
      </c>
      <c r="F906" s="86">
        <f>SUMIFS('Ratios_MARAMA-VA'!J:J, 'Ratios_MARAMA-VA'!AA:AA, Z906)</f>
        <v>1.0415177015235901E-2</v>
      </c>
      <c r="G906" s="122">
        <f t="shared" si="53"/>
        <v>2.7233115468409674E-3</v>
      </c>
      <c r="H906" s="122">
        <v>4.4163429214532099</v>
      </c>
      <c r="I906" s="86">
        <v>1.2027077672802899E-2</v>
      </c>
      <c r="J906" s="122">
        <v>4.7680042329674404</v>
      </c>
      <c r="K906" s="86">
        <v>1.298476098302684E-2</v>
      </c>
      <c r="L906" s="122" t="str" cm="1">
        <f t="array" ref="L906">_xlfn.SWITCH(A906,
    "District of Columbia", _xlfn.XLOOKUP(R906, '2015 O3 Growth Surrogates'!A:A, '2015 O3 Growth Surrogates'!H:H),
    "Maryland", _xlfn.XLOOKUP(R906, '2015 O3 Growth Surrogates'!A:A, '2015 O3 Growth Surrogates'!I:I),
    "Virginia", _xlfn.XLOOKUP(R906, '2015 O3 Growth Surrogates'!A:A, '2015 O3 Growth Surrogates'!J:J)
)</f>
        <v>Employment</v>
      </c>
      <c r="M906" s="133" cm="1">
        <f t="array" ref="M906">_xlfn.SWITCH(L906,
"Employment", INDEX('Coop GFs_CFs'!C:D, MATCH(B906,'Coop GFs_CFs'!B:B,0),1),
"Population", INDEX('Coop GFs_CFs'!E:F, MATCH(B906,'Coop GFs_CFs'!B:B,0),1),
"Household", INDEX('Coop GFs_CFs'!G:H, MATCH(B906,'Coop GFs_CFs'!B:B,0),1),
"VMT", INDEX('Coop GFs_CFs'!I:J, MATCH(B906,'Coop GFs_CFs'!B:B,0),1),
"Lane Mile", INDEX('Coop GFs_CFs'!K:L, MATCH(B906,'Coop GFs_CFs'!B:B,0),1),
"Gas Sales", INDEX('Coop GFs_CFs'!M:N, MATCH(B906,'Coop GFs_CFs'!B:B,0),1),
"No Growth", INDEX('Coop GFs_CFs'!O:P, MATCH(B906,'Coop GFs_CFs'!B:B,0),1)
)</f>
        <v>1.0339308317341065</v>
      </c>
      <c r="N906" s="133" cm="1">
        <f t="array" ref="N906">_xlfn.SWITCH(L906,
"Employment", INDEX('Coop GFs_CFs'!C:D, MATCH(B906,'Coop GFs_CFs'!B:B,0),2),
"Population", INDEX('Coop GFs_CFs'!E:F, MATCH(B906,'Coop GFs_CFs'!B:B,0),2),
"Household", INDEX('Coop GFs_CFs'!G:H, MATCH(B906,'Coop GFs_CFs'!B:B,0),2),
"VMT", INDEX('Coop GFs_CFs'!I:J, MATCH(B906,'Coop GFs_CFs'!B:B,0),2),
"Lane Mile", INDEX('Coop GFs_CFs'!K:L, MATCH(B906,'Coop GFs_CFs'!B:B,0),2),
"Gas Sales", INDEX('Coop GFs_CFs'!M:N, MATCH(B906,'Coop GFs_CFs'!B:B,0),2),
"No Growth", INDEX('Coop GFs_CFs'!O:P, MATCH(B906,'Coop GFs_CFs'!B:B,0),2)
)</f>
        <v>1.0518639500224574</v>
      </c>
      <c r="O906" s="133"/>
      <c r="P906" s="86">
        <f t="shared" si="54"/>
        <v>1.0768572634020803E-2</v>
      </c>
      <c r="Q906" s="86">
        <f t="shared" si="55"/>
        <v>1.0955349235429141E-2</v>
      </c>
      <c r="R906" s="156" t="s">
        <v>331</v>
      </c>
      <c r="S906" s="85" t="s">
        <v>326</v>
      </c>
      <c r="T906" s="85" t="s">
        <v>235</v>
      </c>
      <c r="U906" s="85" t="s">
        <v>327</v>
      </c>
      <c r="V906" s="85" t="s">
        <v>328</v>
      </c>
      <c r="W906" s="85" t="s">
        <v>332</v>
      </c>
      <c r="X906" s="85" t="s">
        <v>330</v>
      </c>
      <c r="Z906" s="42" t="s">
        <v>2054</v>
      </c>
      <c r="AA906"/>
    </row>
    <row r="907" spans="1:27" s="39" customFormat="1" x14ac:dyDescent="0.35">
      <c r="A907" s="85" t="s">
        <v>497</v>
      </c>
      <c r="B907" s="87">
        <v>24017</v>
      </c>
      <c r="C907" s="87" t="s">
        <v>12</v>
      </c>
      <c r="D907" s="86">
        <v>8.0992119999999996</v>
      </c>
      <c r="E907" s="86">
        <f>SUMIFS('Ratios_MARAMA-VA'!T:T, 'Ratios_MARAMA-VA'!AA:AA, Z907)</f>
        <v>8.0992119999886505</v>
      </c>
      <c r="F907" s="86">
        <f>SUMIFS('Ratios_MARAMA-VA'!J:J, 'Ratios_MARAMA-VA'!AA:AA, Z907)</f>
        <v>2.2056677559881901E-2</v>
      </c>
      <c r="G907" s="122">
        <f t="shared" si="53"/>
        <v>2.7233115468409531E-3</v>
      </c>
      <c r="H907" s="122">
        <v>9.4158358750918101</v>
      </c>
      <c r="I907" s="86">
        <v>2.5642254561796817E-2</v>
      </c>
      <c r="J907" s="122">
        <v>10.2042765401441</v>
      </c>
      <c r="K907" s="86">
        <v>2.7789424128932681E-2</v>
      </c>
      <c r="L907" s="122" t="str" cm="1">
        <f t="array" ref="L907">_xlfn.SWITCH(A907,
    "District of Columbia", _xlfn.XLOOKUP(R907, '2015 O3 Growth Surrogates'!A:A, '2015 O3 Growth Surrogates'!H:H),
    "Maryland", _xlfn.XLOOKUP(R907, '2015 O3 Growth Surrogates'!A:A, '2015 O3 Growth Surrogates'!I:I),
    "Virginia", _xlfn.XLOOKUP(R907, '2015 O3 Growth Surrogates'!A:A, '2015 O3 Growth Surrogates'!J:J)
)</f>
        <v>Employment</v>
      </c>
      <c r="M907" s="133" cm="1">
        <f t="array" ref="M907">_xlfn.SWITCH(L907,
"Employment", INDEX('Coop GFs_CFs'!C:D, MATCH(B907,'Coop GFs_CFs'!B:B,0),1),
"Population", INDEX('Coop GFs_CFs'!E:F, MATCH(B907,'Coop GFs_CFs'!B:B,0),1),
"Household", INDEX('Coop GFs_CFs'!G:H, MATCH(B907,'Coop GFs_CFs'!B:B,0),1),
"VMT", INDEX('Coop GFs_CFs'!I:J, MATCH(B907,'Coop GFs_CFs'!B:B,0),1),
"Lane Mile", INDEX('Coop GFs_CFs'!K:L, MATCH(B907,'Coop GFs_CFs'!B:B,0),1),
"Gas Sales", INDEX('Coop GFs_CFs'!M:N, MATCH(B907,'Coop GFs_CFs'!B:B,0),1),
"No Growth", INDEX('Coop GFs_CFs'!O:P, MATCH(B907,'Coop GFs_CFs'!B:B,0),1)
)</f>
        <v>1.1494562546354627</v>
      </c>
      <c r="N907" s="133" cm="1">
        <f t="array" ref="N907">_xlfn.SWITCH(L907,
"Employment", INDEX('Coop GFs_CFs'!C:D, MATCH(B907,'Coop GFs_CFs'!B:B,0),2),
"Population", INDEX('Coop GFs_CFs'!E:F, MATCH(B907,'Coop GFs_CFs'!B:B,0),2),
"Household", INDEX('Coop GFs_CFs'!G:H, MATCH(B907,'Coop GFs_CFs'!B:B,0),2),
"VMT", INDEX('Coop GFs_CFs'!I:J, MATCH(B907,'Coop GFs_CFs'!B:B,0),2),
"Lane Mile", INDEX('Coop GFs_CFs'!K:L, MATCH(B907,'Coop GFs_CFs'!B:B,0),2),
"Gas Sales", INDEX('Coop GFs_CFs'!M:N, MATCH(B907,'Coop GFs_CFs'!B:B,0),2),
"No Growth", INDEX('Coop GFs_CFs'!O:P, MATCH(B907,'Coop GFs_CFs'!B:B,0),2)
)</f>
        <v>1.2365582750270308</v>
      </c>
      <c r="O907" s="133"/>
      <c r="P907" s="86">
        <f t="shared" si="54"/>
        <v>2.535318597768391E-2</v>
      </c>
      <c r="Q907" s="86">
        <f t="shared" si="55"/>
        <v>2.7274367156274983E-2</v>
      </c>
      <c r="R907" s="156" t="s">
        <v>331</v>
      </c>
      <c r="S907" s="85" t="s">
        <v>326</v>
      </c>
      <c r="T907" s="85" t="s">
        <v>235</v>
      </c>
      <c r="U907" s="85" t="s">
        <v>327</v>
      </c>
      <c r="V907" s="85" t="s">
        <v>328</v>
      </c>
      <c r="W907" s="85" t="s">
        <v>332</v>
      </c>
      <c r="X907" s="85" t="s">
        <v>330</v>
      </c>
      <c r="Z907" s="42" t="s">
        <v>2055</v>
      </c>
      <c r="AA907"/>
    </row>
    <row r="908" spans="1:27" s="39" customFormat="1" x14ac:dyDescent="0.35">
      <c r="A908" s="85" t="s">
        <v>497</v>
      </c>
      <c r="B908" s="87">
        <v>24021</v>
      </c>
      <c r="C908" s="87" t="s">
        <v>12</v>
      </c>
      <c r="D908" s="86">
        <v>14.701560000000001</v>
      </c>
      <c r="E908" s="86">
        <f>SUMIFS('Ratios_MARAMA-VA'!T:T, 'Ratios_MARAMA-VA'!AA:AA, Z908)</f>
        <v>14.701559999979301</v>
      </c>
      <c r="F908" s="86">
        <f>SUMIFS('Ratios_MARAMA-VA'!J:J, 'Ratios_MARAMA-VA'!AA:AA, Z908)</f>
        <v>4.0036928104519198E-2</v>
      </c>
      <c r="G908" s="122">
        <f t="shared" si="53"/>
        <v>2.7233115468409861E-3</v>
      </c>
      <c r="H908" s="122">
        <v>16.891146008937699</v>
      </c>
      <c r="I908" s="86">
        <v>4.5999852965517077E-2</v>
      </c>
      <c r="J908" s="122">
        <v>18.1846269661058</v>
      </c>
      <c r="K908" s="86">
        <v>4.9522404591791892E-2</v>
      </c>
      <c r="L908" s="122" t="str" cm="1">
        <f t="array" ref="L908">_xlfn.SWITCH(A908,
    "District of Columbia", _xlfn.XLOOKUP(R908, '2015 O3 Growth Surrogates'!A:A, '2015 O3 Growth Surrogates'!H:H),
    "Maryland", _xlfn.XLOOKUP(R908, '2015 O3 Growth Surrogates'!A:A, '2015 O3 Growth Surrogates'!I:I),
    "Virginia", _xlfn.XLOOKUP(R908, '2015 O3 Growth Surrogates'!A:A, '2015 O3 Growth Surrogates'!J:J)
)</f>
        <v>Employment</v>
      </c>
      <c r="M908" s="133" cm="1">
        <f t="array" ref="M908">_xlfn.SWITCH(L908,
"Employment", INDEX('Coop GFs_CFs'!C:D, MATCH(B908,'Coop GFs_CFs'!B:B,0),1),
"Population", INDEX('Coop GFs_CFs'!E:F, MATCH(B908,'Coop GFs_CFs'!B:B,0),1),
"Household", INDEX('Coop GFs_CFs'!G:H, MATCH(B908,'Coop GFs_CFs'!B:B,0),1),
"VMT", INDEX('Coop GFs_CFs'!I:J, MATCH(B908,'Coop GFs_CFs'!B:B,0),1),
"Lane Mile", INDEX('Coop GFs_CFs'!K:L, MATCH(B908,'Coop GFs_CFs'!B:B,0),1),
"Gas Sales", INDEX('Coop GFs_CFs'!M:N, MATCH(B908,'Coop GFs_CFs'!B:B,0),1),
"No Growth", INDEX('Coop GFs_CFs'!O:P, MATCH(B908,'Coop GFs_CFs'!B:B,0),1)
)</f>
        <v>1.1441294512813505</v>
      </c>
      <c r="N908" s="133" cm="1">
        <f t="array" ref="N908">_xlfn.SWITCH(L908,
"Employment", INDEX('Coop GFs_CFs'!C:D, MATCH(B908,'Coop GFs_CFs'!B:B,0),2),
"Population", INDEX('Coop GFs_CFs'!E:F, MATCH(B908,'Coop GFs_CFs'!B:B,0),2),
"Household", INDEX('Coop GFs_CFs'!G:H, MATCH(B908,'Coop GFs_CFs'!B:B,0),2),
"VMT", INDEX('Coop GFs_CFs'!I:J, MATCH(B908,'Coop GFs_CFs'!B:B,0),2),
"Lane Mile", INDEX('Coop GFs_CFs'!K:L, MATCH(B908,'Coop GFs_CFs'!B:B,0),2),
"Gas Sales", INDEX('Coop GFs_CFs'!M:N, MATCH(B908,'Coop GFs_CFs'!B:B,0),2),
"No Growth", INDEX('Coop GFs_CFs'!O:P, MATCH(B908,'Coop GFs_CFs'!B:B,0),2)
)</f>
        <v>1.2247937540008487</v>
      </c>
      <c r="O908" s="133"/>
      <c r="P908" s="86">
        <f t="shared" si="54"/>
        <v>4.5807428583214432E-2</v>
      </c>
      <c r="Q908" s="86">
        <f t="shared" si="55"/>
        <v>4.9036979471796152E-2</v>
      </c>
      <c r="R908" s="156" t="s">
        <v>331</v>
      </c>
      <c r="S908" s="85" t="s">
        <v>326</v>
      </c>
      <c r="T908" s="85" t="s">
        <v>235</v>
      </c>
      <c r="U908" s="85" t="s">
        <v>327</v>
      </c>
      <c r="V908" s="85" t="s">
        <v>328</v>
      </c>
      <c r="W908" s="85" t="s">
        <v>332</v>
      </c>
      <c r="X908" s="85" t="s">
        <v>330</v>
      </c>
      <c r="Z908" s="42" t="s">
        <v>2056</v>
      </c>
      <c r="AA908"/>
    </row>
    <row r="909" spans="1:27" s="39" customFormat="1" x14ac:dyDescent="0.35">
      <c r="A909" s="85" t="s">
        <v>497</v>
      </c>
      <c r="B909" s="87">
        <v>24031</v>
      </c>
      <c r="C909" s="87" t="s">
        <v>12</v>
      </c>
      <c r="D909" s="86">
        <v>63.928199999999997</v>
      </c>
      <c r="E909" s="86">
        <f>SUMIFS('Ratios_MARAMA-VA'!T:T, 'Ratios_MARAMA-VA'!AA:AA, Z909)</f>
        <v>63.928199999910603</v>
      </c>
      <c r="F909" s="86">
        <f>SUMIFS('Ratios_MARAMA-VA'!J:J, 'Ratios_MARAMA-VA'!AA:AA, Z909)</f>
        <v>0.174096405228514</v>
      </c>
      <c r="G909" s="122">
        <f t="shared" si="53"/>
        <v>2.7233115468409475E-3</v>
      </c>
      <c r="H909" s="122">
        <v>70.763414310957401</v>
      </c>
      <c r="I909" s="86">
        <v>0.19271082328692024</v>
      </c>
      <c r="J909" s="122">
        <v>74.506095233528001</v>
      </c>
      <c r="K909" s="86">
        <v>0.20290330945949808</v>
      </c>
      <c r="L909" s="122" t="str" cm="1">
        <f t="array" ref="L909">_xlfn.SWITCH(A909,
    "District of Columbia", _xlfn.XLOOKUP(R909, '2015 O3 Growth Surrogates'!A:A, '2015 O3 Growth Surrogates'!H:H),
    "Maryland", _xlfn.XLOOKUP(R909, '2015 O3 Growth Surrogates'!A:A, '2015 O3 Growth Surrogates'!I:I),
    "Virginia", _xlfn.XLOOKUP(R909, '2015 O3 Growth Surrogates'!A:A, '2015 O3 Growth Surrogates'!J:J)
)</f>
        <v>Employment</v>
      </c>
      <c r="M909" s="133" cm="1">
        <f t="array" ref="M909">_xlfn.SWITCH(L909,
"Employment", INDEX('Coop GFs_CFs'!C:D, MATCH(B909,'Coop GFs_CFs'!B:B,0),1),
"Population", INDEX('Coop GFs_CFs'!E:F, MATCH(B909,'Coop GFs_CFs'!B:B,0),1),
"Household", INDEX('Coop GFs_CFs'!G:H, MATCH(B909,'Coop GFs_CFs'!B:B,0),1),
"VMT", INDEX('Coop GFs_CFs'!I:J, MATCH(B909,'Coop GFs_CFs'!B:B,0),1),
"Lane Mile", INDEX('Coop GFs_CFs'!K:L, MATCH(B909,'Coop GFs_CFs'!B:B,0),1),
"Gas Sales", INDEX('Coop GFs_CFs'!M:N, MATCH(B909,'Coop GFs_CFs'!B:B,0),1),
"No Growth", INDEX('Coop GFs_CFs'!O:P, MATCH(B909,'Coop GFs_CFs'!B:B,0),1)
)</f>
        <v>1.0977892034918355</v>
      </c>
      <c r="N909" s="133" cm="1">
        <f t="array" ref="N909">_xlfn.SWITCH(L909,
"Employment", INDEX('Coop GFs_CFs'!C:D, MATCH(B909,'Coop GFs_CFs'!B:B,0),2),
"Population", INDEX('Coop GFs_CFs'!E:F, MATCH(B909,'Coop GFs_CFs'!B:B,0),2),
"Household", INDEX('Coop GFs_CFs'!G:H, MATCH(B909,'Coop GFs_CFs'!B:B,0),2),
"VMT", INDEX('Coop GFs_CFs'!I:J, MATCH(B909,'Coop GFs_CFs'!B:B,0),2),
"Lane Mile", INDEX('Coop GFs_CFs'!K:L, MATCH(B909,'Coop GFs_CFs'!B:B,0),2),
"Gas Sales", INDEX('Coop GFs_CFs'!M:N, MATCH(B909,'Coop GFs_CFs'!B:B,0),2),
"No Growth", INDEX('Coop GFs_CFs'!O:P, MATCH(B909,'Coop GFs_CFs'!B:B,0),2)
)</f>
        <v>1.1427409443629737</v>
      </c>
      <c r="O909" s="133"/>
      <c r="P909" s="86">
        <f t="shared" si="54"/>
        <v>0.19112115402660221</v>
      </c>
      <c r="Q909" s="86">
        <f t="shared" si="55"/>
        <v>0.19894709052103104</v>
      </c>
      <c r="R909" s="156" t="s">
        <v>331</v>
      </c>
      <c r="S909" s="85" t="s">
        <v>326</v>
      </c>
      <c r="T909" s="85" t="s">
        <v>235</v>
      </c>
      <c r="U909" s="85" t="s">
        <v>327</v>
      </c>
      <c r="V909" s="85" t="s">
        <v>328</v>
      </c>
      <c r="W909" s="85" t="s">
        <v>332</v>
      </c>
      <c r="X909" s="85" t="s">
        <v>330</v>
      </c>
      <c r="Z909" s="42" t="s">
        <v>2057</v>
      </c>
      <c r="AA909"/>
    </row>
    <row r="910" spans="1:27" s="39" customFormat="1" x14ac:dyDescent="0.35">
      <c r="A910" s="85" t="s">
        <v>497</v>
      </c>
      <c r="B910" s="87">
        <v>24033</v>
      </c>
      <c r="C910" s="87" t="s">
        <v>12</v>
      </c>
      <c r="D910" s="86">
        <v>44.816429999999997</v>
      </c>
      <c r="E910" s="86">
        <f>SUMIFS('Ratios_MARAMA-VA'!T:T, 'Ratios_MARAMA-VA'!AA:AA, Z910)</f>
        <v>44.816429999937</v>
      </c>
      <c r="F910" s="86">
        <f>SUMIFS('Ratios_MARAMA-VA'!J:J, 'Ratios_MARAMA-VA'!AA:AA, Z910)</f>
        <v>0.122049101307018</v>
      </c>
      <c r="G910" s="122">
        <f t="shared" si="53"/>
        <v>2.7233115468409592E-3</v>
      </c>
      <c r="H910" s="122">
        <v>48.295079790933201</v>
      </c>
      <c r="I910" s="86">
        <v>0.13152254845025385</v>
      </c>
      <c r="J910" s="122">
        <v>50.052141721514701</v>
      </c>
      <c r="K910" s="86">
        <v>0.1363075754943211</v>
      </c>
      <c r="L910" s="122" t="str" cm="1">
        <f t="array" ref="L910">_xlfn.SWITCH(A910,
    "District of Columbia", _xlfn.XLOOKUP(R910, '2015 O3 Growth Surrogates'!A:A, '2015 O3 Growth Surrogates'!H:H),
    "Maryland", _xlfn.XLOOKUP(R910, '2015 O3 Growth Surrogates'!A:A, '2015 O3 Growth Surrogates'!I:I),
    "Virginia", _xlfn.XLOOKUP(R910, '2015 O3 Growth Surrogates'!A:A, '2015 O3 Growth Surrogates'!J:J)
)</f>
        <v>Employment</v>
      </c>
      <c r="M910" s="133" cm="1">
        <f t="array" ref="M910">_xlfn.SWITCH(L910,
"Employment", INDEX('Coop GFs_CFs'!C:D, MATCH(B910,'Coop GFs_CFs'!B:B,0),1),
"Population", INDEX('Coop GFs_CFs'!E:F, MATCH(B910,'Coop GFs_CFs'!B:B,0),1),
"Household", INDEX('Coop GFs_CFs'!G:H, MATCH(B910,'Coop GFs_CFs'!B:B,0),1),
"VMT", INDEX('Coop GFs_CFs'!I:J, MATCH(B910,'Coop GFs_CFs'!B:B,0),1),
"Lane Mile", INDEX('Coop GFs_CFs'!K:L, MATCH(B910,'Coop GFs_CFs'!B:B,0),1),
"Gas Sales", INDEX('Coop GFs_CFs'!M:N, MATCH(B910,'Coop GFs_CFs'!B:B,0),1),
"No Growth", INDEX('Coop GFs_CFs'!O:P, MATCH(B910,'Coop GFs_CFs'!B:B,0),1)
)</f>
        <v>1.0691583039570396</v>
      </c>
      <c r="N910" s="133" cm="1">
        <f t="array" ref="N910">_xlfn.SWITCH(L910,
"Employment", INDEX('Coop GFs_CFs'!C:D, MATCH(B910,'Coop GFs_CFs'!B:B,0),2),
"Population", INDEX('Coop GFs_CFs'!E:F, MATCH(B910,'Coop GFs_CFs'!B:B,0),2),
"Household", INDEX('Coop GFs_CFs'!G:H, MATCH(B910,'Coop GFs_CFs'!B:B,0),2),
"VMT", INDEX('Coop GFs_CFs'!I:J, MATCH(B910,'Coop GFs_CFs'!B:B,0),2),
"Lane Mile", INDEX('Coop GFs_CFs'!K:L, MATCH(B910,'Coop GFs_CFs'!B:B,0),2),
"Gas Sales", INDEX('Coop GFs_CFs'!M:N, MATCH(B910,'Coop GFs_CFs'!B:B,0),2),
"No Growth", INDEX('Coop GFs_CFs'!O:P, MATCH(B910,'Coop GFs_CFs'!B:B,0),2)
)</f>
        <v>1.1120864021452579</v>
      </c>
      <c r="O910" s="133"/>
      <c r="P910" s="86">
        <f t="shared" si="54"/>
        <v>0.13048981015289227</v>
      </c>
      <c r="Q910" s="86">
        <f t="shared" si="55"/>
        <v>0.13572914595758373</v>
      </c>
      <c r="R910" s="156" t="s">
        <v>331</v>
      </c>
      <c r="S910" s="85" t="s">
        <v>326</v>
      </c>
      <c r="T910" s="85" t="s">
        <v>235</v>
      </c>
      <c r="U910" s="85" t="s">
        <v>327</v>
      </c>
      <c r="V910" s="85" t="s">
        <v>328</v>
      </c>
      <c r="W910" s="85" t="s">
        <v>332</v>
      </c>
      <c r="X910" s="85" t="s">
        <v>330</v>
      </c>
      <c r="Z910" s="42" t="s">
        <v>2058</v>
      </c>
      <c r="AA910"/>
    </row>
    <row r="911" spans="1:27" s="39" customFormat="1" x14ac:dyDescent="0.35">
      <c r="A911" s="85" t="s">
        <v>811</v>
      </c>
      <c r="B911" s="87">
        <v>51013</v>
      </c>
      <c r="C911" s="87" t="s">
        <v>12</v>
      </c>
      <c r="D911" s="86">
        <v>17.976800000000001</v>
      </c>
      <c r="E911" s="86">
        <f>SUMIFS('Ratios_MARAMA-VA'!T:T, 'Ratios_MARAMA-VA'!AA:AA, Z911)</f>
        <v>17.976799999974698</v>
      </c>
      <c r="F911" s="86">
        <f>SUMIFS('Ratios_MARAMA-VA'!J:J, 'Ratios_MARAMA-VA'!AA:AA, Z911)</f>
        <v>4.8956427015181998E-2</v>
      </c>
      <c r="G911" s="122">
        <f t="shared" si="53"/>
        <v>2.7233115468409787E-3</v>
      </c>
      <c r="H911" s="122">
        <v>19.024368592763</v>
      </c>
      <c r="I911" s="86">
        <v>5.1809282660030341E-2</v>
      </c>
      <c r="J911" s="122">
        <v>19.499354526312199</v>
      </c>
      <c r="K911" s="86">
        <v>5.3102817337451917E-2</v>
      </c>
      <c r="L911" s="122" t="str" cm="1">
        <f t="array" ref="L911">_xlfn.SWITCH(A911,
    "District of Columbia", _xlfn.XLOOKUP(R911, '2015 O3 Growth Surrogates'!A:A, '2015 O3 Growth Surrogates'!H:H),
    "Maryland", _xlfn.XLOOKUP(R911, '2015 O3 Growth Surrogates'!A:A, '2015 O3 Growth Surrogates'!I:I),
    "Virginia", _xlfn.XLOOKUP(R911, '2015 O3 Growth Surrogates'!A:A, '2015 O3 Growth Surrogates'!J:J)
)</f>
        <v>Employment</v>
      </c>
      <c r="M911" s="133" cm="1">
        <f t="array" ref="M911">_xlfn.SWITCH(L911,
"Employment", INDEX('Coop GFs_CFs'!C:D, MATCH(B911,'Coop GFs_CFs'!B:B,0),1),
"Population", INDEX('Coop GFs_CFs'!E:F, MATCH(B911,'Coop GFs_CFs'!B:B,0),1),
"Household", INDEX('Coop GFs_CFs'!G:H, MATCH(B911,'Coop GFs_CFs'!B:B,0),1),
"VMT", INDEX('Coop GFs_CFs'!I:J, MATCH(B911,'Coop GFs_CFs'!B:B,0),1),
"Lane Mile", INDEX('Coop GFs_CFs'!K:L, MATCH(B911,'Coop GFs_CFs'!B:B,0),1),
"Gas Sales", INDEX('Coop GFs_CFs'!M:N, MATCH(B911,'Coop GFs_CFs'!B:B,0),1),
"No Growth", INDEX('Coop GFs_CFs'!O:P, MATCH(B911,'Coop GFs_CFs'!B:B,0),1)
)</f>
        <v>1.1056036674427163</v>
      </c>
      <c r="N911" s="133" cm="1">
        <f t="array" ref="N911">_xlfn.SWITCH(L911,
"Employment", INDEX('Coop GFs_CFs'!C:D, MATCH(B911,'Coop GFs_CFs'!B:B,0),2),
"Population", INDEX('Coop GFs_CFs'!E:F, MATCH(B911,'Coop GFs_CFs'!B:B,0),2),
"Household", INDEX('Coop GFs_CFs'!G:H, MATCH(B911,'Coop GFs_CFs'!B:B,0),2),
"VMT", INDEX('Coop GFs_CFs'!I:J, MATCH(B911,'Coop GFs_CFs'!B:B,0),2),
"Lane Mile", INDEX('Coop GFs_CFs'!K:L, MATCH(B911,'Coop GFs_CFs'!B:B,0),2),
"Gas Sales", INDEX('Coop GFs_CFs'!M:N, MATCH(B911,'Coop GFs_CFs'!B:B,0),2),
"No Growth", INDEX('Coop GFs_CFs'!O:P, MATCH(B911,'Coop GFs_CFs'!B:B,0),2)
)</f>
        <v>1.1792000057596272</v>
      </c>
      <c r="O911" s="133"/>
      <c r="P911" s="86">
        <f t="shared" si="54"/>
        <v>5.4126405252876889E-2</v>
      </c>
      <c r="Q911" s="86">
        <f t="shared" si="55"/>
        <v>5.772941901827338E-2</v>
      </c>
      <c r="R911" s="156" t="s">
        <v>331</v>
      </c>
      <c r="S911" s="85" t="s">
        <v>326</v>
      </c>
      <c r="T911" s="85" t="s">
        <v>235</v>
      </c>
      <c r="U911" s="85" t="s">
        <v>327</v>
      </c>
      <c r="V911" s="85" t="s">
        <v>328</v>
      </c>
      <c r="W911" s="85" t="s">
        <v>332</v>
      </c>
      <c r="X911" s="85" t="s">
        <v>330</v>
      </c>
      <c r="Z911" s="42" t="s">
        <v>2060</v>
      </c>
      <c r="AA911"/>
    </row>
    <row r="912" spans="1:27" s="39" customFormat="1" x14ac:dyDescent="0.35">
      <c r="A912" s="85" t="s">
        <v>811</v>
      </c>
      <c r="B912" s="87">
        <v>51059</v>
      </c>
      <c r="C912" s="87" t="s">
        <v>12</v>
      </c>
      <c r="D912" s="86">
        <v>80.394310000000004</v>
      </c>
      <c r="E912" s="86">
        <f>SUMIFS('Ratios_MARAMA-VA'!T:T, 'Ratios_MARAMA-VA'!AA:AA, Z912)</f>
        <v>80.394309999887795</v>
      </c>
      <c r="F912" s="86">
        <f>SUMIFS('Ratios_MARAMA-VA'!J:J, 'Ratios_MARAMA-VA'!AA:AA, Z912)</f>
        <v>0.218938752723005</v>
      </c>
      <c r="G912" s="122">
        <f t="shared" ref="G912:G975" si="56">F912/E912</f>
        <v>2.7233115468409466E-3</v>
      </c>
      <c r="H912" s="122">
        <v>94.840486754589705</v>
      </c>
      <c r="I912" s="86">
        <v>0.25828019268678998</v>
      </c>
      <c r="J912" s="122">
        <v>103.76225594176</v>
      </c>
      <c r="K912" s="86">
        <v>0.28257694973246061</v>
      </c>
      <c r="L912" s="122" t="str" cm="1">
        <f t="array" ref="L912">_xlfn.SWITCH(A912,
    "District of Columbia", _xlfn.XLOOKUP(R912, '2015 O3 Growth Surrogates'!A:A, '2015 O3 Growth Surrogates'!H:H),
    "Maryland", _xlfn.XLOOKUP(R912, '2015 O3 Growth Surrogates'!A:A, '2015 O3 Growth Surrogates'!I:I),
    "Virginia", _xlfn.XLOOKUP(R912, '2015 O3 Growth Surrogates'!A:A, '2015 O3 Growth Surrogates'!J:J)
)</f>
        <v>Employment</v>
      </c>
      <c r="M912" s="133" cm="1">
        <f t="array" ref="M912">_xlfn.SWITCH(L912,
"Employment", INDEX('Coop GFs_CFs'!C:D, MATCH(B912,'Coop GFs_CFs'!B:B,0),1),
"Population", INDEX('Coop GFs_CFs'!E:F, MATCH(B912,'Coop GFs_CFs'!B:B,0),1),
"Household", INDEX('Coop GFs_CFs'!G:H, MATCH(B912,'Coop GFs_CFs'!B:B,0),1),
"VMT", INDEX('Coop GFs_CFs'!I:J, MATCH(B912,'Coop GFs_CFs'!B:B,0),1),
"Lane Mile", INDEX('Coop GFs_CFs'!K:L, MATCH(B912,'Coop GFs_CFs'!B:B,0),1),
"Gas Sales", INDEX('Coop GFs_CFs'!M:N, MATCH(B912,'Coop GFs_CFs'!B:B,0),1),
"No Growth", INDEX('Coop GFs_CFs'!O:P, MATCH(B912,'Coop GFs_CFs'!B:B,0),1)
)</f>
        <v>1.1407331378648504</v>
      </c>
      <c r="N912" s="133" cm="1">
        <f t="array" ref="N912">_xlfn.SWITCH(L912,
"Employment", INDEX('Coop GFs_CFs'!C:D, MATCH(B912,'Coop GFs_CFs'!B:B,0),2),
"Population", INDEX('Coop GFs_CFs'!E:F, MATCH(B912,'Coop GFs_CFs'!B:B,0),2),
"Household", INDEX('Coop GFs_CFs'!G:H, MATCH(B912,'Coop GFs_CFs'!B:B,0),2),
"VMT", INDEX('Coop GFs_CFs'!I:J, MATCH(B912,'Coop GFs_CFs'!B:B,0),2),
"Lane Mile", INDEX('Coop GFs_CFs'!K:L, MATCH(B912,'Coop GFs_CFs'!B:B,0),2),
"Gas Sales", INDEX('Coop GFs_CFs'!M:N, MATCH(B912,'Coop GFs_CFs'!B:B,0),2),
"No Growth", INDEX('Coop GFs_CFs'!O:P, MATCH(B912,'Coop GFs_CFs'!B:B,0),2)
)</f>
        <v>1.1888354812229924</v>
      </c>
      <c r="O912" s="133"/>
      <c r="P912" s="86">
        <f t="shared" si="54"/>
        <v>0.24975069039393005</v>
      </c>
      <c r="Q912" s="86">
        <f t="shared" si="55"/>
        <v>0.26028215745181538</v>
      </c>
      <c r="R912" s="156" t="s">
        <v>331</v>
      </c>
      <c r="S912" s="85" t="s">
        <v>326</v>
      </c>
      <c r="T912" s="85" t="s">
        <v>235</v>
      </c>
      <c r="U912" s="85" t="s">
        <v>327</v>
      </c>
      <c r="V912" s="85" t="s">
        <v>328</v>
      </c>
      <c r="W912" s="85" t="s">
        <v>332</v>
      </c>
      <c r="X912" s="85" t="s">
        <v>330</v>
      </c>
      <c r="Z912" s="42" t="s">
        <v>2061</v>
      </c>
      <c r="AA912"/>
    </row>
    <row r="913" spans="1:27" s="39" customFormat="1" x14ac:dyDescent="0.35">
      <c r="A913" s="85" t="s">
        <v>811</v>
      </c>
      <c r="B913" s="87">
        <v>51107</v>
      </c>
      <c r="C913" s="87" t="s">
        <v>12</v>
      </c>
      <c r="D913" s="86">
        <v>24.992319999999999</v>
      </c>
      <c r="E913" s="86">
        <f>SUMIFS('Ratios_MARAMA-VA'!T:T, 'Ratios_MARAMA-VA'!AA:AA, Z913)</f>
        <v>24.992319999964899</v>
      </c>
      <c r="F913" s="86">
        <f>SUMIFS('Ratios_MARAMA-VA'!J:J, 'Ratios_MARAMA-VA'!AA:AA, Z913)</f>
        <v>6.8061873638249004E-2</v>
      </c>
      <c r="G913" s="122">
        <f t="shared" si="56"/>
        <v>2.7233115468409735E-3</v>
      </c>
      <c r="H913" s="122">
        <v>33.311096813658096</v>
      </c>
      <c r="I913" s="86">
        <v>9.0716494590572655E-2</v>
      </c>
      <c r="J913" s="122">
        <v>39.210017372529101</v>
      </c>
      <c r="K913" s="86">
        <v>0.10678109306244367</v>
      </c>
      <c r="L913" s="122" t="str" cm="1">
        <f t="array" ref="L913">_xlfn.SWITCH(A913,
    "District of Columbia", _xlfn.XLOOKUP(R913, '2015 O3 Growth Surrogates'!A:A, '2015 O3 Growth Surrogates'!H:H),
    "Maryland", _xlfn.XLOOKUP(R913, '2015 O3 Growth Surrogates'!A:A, '2015 O3 Growth Surrogates'!I:I),
    "Virginia", _xlfn.XLOOKUP(R913, '2015 O3 Growth Surrogates'!A:A, '2015 O3 Growth Surrogates'!J:J)
)</f>
        <v>Employment</v>
      </c>
      <c r="M913" s="133" cm="1">
        <f t="array" ref="M913">_xlfn.SWITCH(L913,
"Employment", INDEX('Coop GFs_CFs'!C:D, MATCH(B913,'Coop GFs_CFs'!B:B,0),1),
"Population", INDEX('Coop GFs_CFs'!E:F, MATCH(B913,'Coop GFs_CFs'!B:B,0),1),
"Household", INDEX('Coop GFs_CFs'!G:H, MATCH(B913,'Coop GFs_CFs'!B:B,0),1),
"VMT", INDEX('Coop GFs_CFs'!I:J, MATCH(B913,'Coop GFs_CFs'!B:B,0),1),
"Lane Mile", INDEX('Coop GFs_CFs'!K:L, MATCH(B913,'Coop GFs_CFs'!B:B,0),1),
"Gas Sales", INDEX('Coop GFs_CFs'!M:N, MATCH(B913,'Coop GFs_CFs'!B:B,0),1),
"No Growth", INDEX('Coop GFs_CFs'!O:P, MATCH(B913,'Coop GFs_CFs'!B:B,0),1)
)</f>
        <v>1.1820289336364709</v>
      </c>
      <c r="N913" s="133" cm="1">
        <f t="array" ref="N913">_xlfn.SWITCH(L913,
"Employment", INDEX('Coop GFs_CFs'!C:D, MATCH(B913,'Coop GFs_CFs'!B:B,0),2),
"Population", INDEX('Coop GFs_CFs'!E:F, MATCH(B913,'Coop GFs_CFs'!B:B,0),2),
"Household", INDEX('Coop GFs_CFs'!G:H, MATCH(B913,'Coop GFs_CFs'!B:B,0),2),
"VMT", INDEX('Coop GFs_CFs'!I:J, MATCH(B913,'Coop GFs_CFs'!B:B,0),2),
"Lane Mile", INDEX('Coop GFs_CFs'!K:L, MATCH(B913,'Coop GFs_CFs'!B:B,0),2),
"Gas Sales", INDEX('Coop GFs_CFs'!M:N, MATCH(B913,'Coop GFs_CFs'!B:B,0),2),
"No Growth", INDEX('Coop GFs_CFs'!O:P, MATCH(B913,'Coop GFs_CFs'!B:B,0),2)
)</f>
        <v>1.2460772431295832</v>
      </c>
      <c r="O913" s="133"/>
      <c r="P913" s="86">
        <f t="shared" si="54"/>
        <v>8.0451103917919695E-2</v>
      </c>
      <c r="Q913" s="86">
        <f t="shared" si="55"/>
        <v>8.4810351865383382E-2</v>
      </c>
      <c r="R913" s="156" t="s">
        <v>331</v>
      </c>
      <c r="S913" s="85" t="s">
        <v>326</v>
      </c>
      <c r="T913" s="85" t="s">
        <v>235</v>
      </c>
      <c r="U913" s="85" t="s">
        <v>327</v>
      </c>
      <c r="V913" s="85" t="s">
        <v>328</v>
      </c>
      <c r="W913" s="85" t="s">
        <v>332</v>
      </c>
      <c r="X913" s="85" t="s">
        <v>330</v>
      </c>
      <c r="Z913" s="42" t="s">
        <v>2064</v>
      </c>
      <c r="AA913"/>
    </row>
    <row r="914" spans="1:27" s="39" customFormat="1" x14ac:dyDescent="0.35">
      <c r="A914" s="85" t="s">
        <v>811</v>
      </c>
      <c r="B914" s="87">
        <v>51153</v>
      </c>
      <c r="C914" s="87" t="s">
        <v>12</v>
      </c>
      <c r="D914" s="86">
        <v>25.94087</v>
      </c>
      <c r="E914" s="86">
        <f>SUMIFS('Ratios_MARAMA-VA'!T:T, 'Ratios_MARAMA-VA'!AA:AA, Z914)</f>
        <v>25.940869999963699</v>
      </c>
      <c r="F914" s="86">
        <f>SUMIFS('Ratios_MARAMA-VA'!J:J, 'Ratios_MARAMA-VA'!AA:AA, Z914)</f>
        <v>7.0645070806001298E-2</v>
      </c>
      <c r="G914" s="122">
        <f t="shared" si="56"/>
        <v>2.7233115468409562E-3</v>
      </c>
      <c r="H914" s="122">
        <v>31.0609701088982</v>
      </c>
      <c r="I914" s="86">
        <v>8.4588698553644259E-2</v>
      </c>
      <c r="J914" s="122">
        <v>34.311675948963099</v>
      </c>
      <c r="K914" s="86">
        <v>9.3441383303276324E-2</v>
      </c>
      <c r="L914" s="122" t="str" cm="1">
        <f t="array" ref="L914">_xlfn.SWITCH(A914,
    "District of Columbia", _xlfn.XLOOKUP(R914, '2015 O3 Growth Surrogates'!A:A, '2015 O3 Growth Surrogates'!H:H),
    "Maryland", _xlfn.XLOOKUP(R914, '2015 O3 Growth Surrogates'!A:A, '2015 O3 Growth Surrogates'!I:I),
    "Virginia", _xlfn.XLOOKUP(R914, '2015 O3 Growth Surrogates'!A:A, '2015 O3 Growth Surrogates'!J:J)
)</f>
        <v>Employment</v>
      </c>
      <c r="M914" s="133" cm="1">
        <f t="array" ref="M914">_xlfn.SWITCH(L914,
"Employment", INDEX('Coop GFs_CFs'!C:D, MATCH(B914,'Coop GFs_CFs'!B:B,0),1),
"Population", INDEX('Coop GFs_CFs'!E:F, MATCH(B914,'Coop GFs_CFs'!B:B,0),1),
"Household", INDEX('Coop GFs_CFs'!G:H, MATCH(B914,'Coop GFs_CFs'!B:B,0),1),
"VMT", INDEX('Coop GFs_CFs'!I:J, MATCH(B914,'Coop GFs_CFs'!B:B,0),1),
"Lane Mile", INDEX('Coop GFs_CFs'!K:L, MATCH(B914,'Coop GFs_CFs'!B:B,0),1),
"Gas Sales", INDEX('Coop GFs_CFs'!M:N, MATCH(B914,'Coop GFs_CFs'!B:B,0),1),
"No Growth", INDEX('Coop GFs_CFs'!O:P, MATCH(B914,'Coop GFs_CFs'!B:B,0),1)
)</f>
        <v>1.1898949472362377</v>
      </c>
      <c r="N914" s="133" cm="1">
        <f t="array" ref="N914">_xlfn.SWITCH(L914,
"Employment", INDEX('Coop GFs_CFs'!C:D, MATCH(B914,'Coop GFs_CFs'!B:B,0),2),
"Population", INDEX('Coop GFs_CFs'!E:F, MATCH(B914,'Coop GFs_CFs'!B:B,0),2),
"Household", INDEX('Coop GFs_CFs'!G:H, MATCH(B914,'Coop GFs_CFs'!B:B,0),2),
"VMT", INDEX('Coop GFs_CFs'!I:J, MATCH(B914,'Coop GFs_CFs'!B:B,0),2),
"Lane Mile", INDEX('Coop GFs_CFs'!K:L, MATCH(B914,'Coop GFs_CFs'!B:B,0),2),
"Gas Sales", INDEX('Coop GFs_CFs'!M:N, MATCH(B914,'Coop GFs_CFs'!B:B,0),2),
"No Growth", INDEX('Coop GFs_CFs'!O:P, MATCH(B914,'Coop GFs_CFs'!B:B,0),2)
)</f>
        <v>1.2771251790739548</v>
      </c>
      <c r="O914" s="133"/>
      <c r="P914" s="86">
        <f t="shared" si="54"/>
        <v>8.4060212799207196E-2</v>
      </c>
      <c r="Q914" s="86">
        <f t="shared" si="55"/>
        <v>9.0222598703806625E-2</v>
      </c>
      <c r="R914" s="156" t="s">
        <v>331</v>
      </c>
      <c r="S914" s="85" t="s">
        <v>326</v>
      </c>
      <c r="T914" s="85" t="s">
        <v>235</v>
      </c>
      <c r="U914" s="85" t="s">
        <v>327</v>
      </c>
      <c r="V914" s="85" t="s">
        <v>328</v>
      </c>
      <c r="W914" s="85" t="s">
        <v>332</v>
      </c>
      <c r="X914" s="85" t="s">
        <v>330</v>
      </c>
      <c r="Z914" s="42" t="s">
        <v>2067</v>
      </c>
      <c r="AA914"/>
    </row>
    <row r="915" spans="1:27" s="39" customFormat="1" x14ac:dyDescent="0.35">
      <c r="A915" s="85" t="s">
        <v>811</v>
      </c>
      <c r="B915" s="87">
        <v>51510</v>
      </c>
      <c r="C915" s="87" t="s">
        <v>12</v>
      </c>
      <c r="D915" s="86">
        <v>12.52183</v>
      </c>
      <c r="E915" s="86">
        <f>SUMIFS('Ratios_MARAMA-VA'!T:T, 'Ratios_MARAMA-VA'!AA:AA, Z915)</f>
        <v>12.521829999982501</v>
      </c>
      <c r="F915" s="86">
        <f>SUMIFS('Ratios_MARAMA-VA'!J:J, 'Ratios_MARAMA-VA'!AA:AA, Z915)</f>
        <v>3.4100844226531701E-2</v>
      </c>
      <c r="G915" s="122">
        <f t="shared" si="56"/>
        <v>2.7233115468409458E-3</v>
      </c>
      <c r="H915" s="122">
        <v>13.428594084519499</v>
      </c>
      <c r="I915" s="86">
        <v>3.6570245328211973E-2</v>
      </c>
      <c r="J915" s="122">
        <v>13.8811086363522</v>
      </c>
      <c r="K915" s="86">
        <v>3.7802583432331525E-2</v>
      </c>
      <c r="L915" s="122" t="str" cm="1">
        <f t="array" ref="L915">_xlfn.SWITCH(A915,
    "District of Columbia", _xlfn.XLOOKUP(R915, '2015 O3 Growth Surrogates'!A:A, '2015 O3 Growth Surrogates'!H:H),
    "Maryland", _xlfn.XLOOKUP(R915, '2015 O3 Growth Surrogates'!A:A, '2015 O3 Growth Surrogates'!I:I),
    "Virginia", _xlfn.XLOOKUP(R915, '2015 O3 Growth Surrogates'!A:A, '2015 O3 Growth Surrogates'!J:J)
)</f>
        <v>Employment</v>
      </c>
      <c r="M915" s="133" cm="1">
        <f t="array" ref="M915">_xlfn.SWITCH(L915,
"Employment", INDEX('Coop GFs_CFs'!C:D, MATCH(B915,'Coop GFs_CFs'!B:B,0),1),
"Population", INDEX('Coop GFs_CFs'!E:F, MATCH(B915,'Coop GFs_CFs'!B:B,0),1),
"Household", INDEX('Coop GFs_CFs'!G:H, MATCH(B915,'Coop GFs_CFs'!B:B,0),1),
"VMT", INDEX('Coop GFs_CFs'!I:J, MATCH(B915,'Coop GFs_CFs'!B:B,0),1),
"Lane Mile", INDEX('Coop GFs_CFs'!K:L, MATCH(B915,'Coop GFs_CFs'!B:B,0),1),
"Gas Sales", INDEX('Coop GFs_CFs'!M:N, MATCH(B915,'Coop GFs_CFs'!B:B,0),1),
"No Growth", INDEX('Coop GFs_CFs'!O:P, MATCH(B915,'Coop GFs_CFs'!B:B,0),1)
)</f>
        <v>1.0072672441829524</v>
      </c>
      <c r="N915" s="133" cm="1">
        <f t="array" ref="N915">_xlfn.SWITCH(L915,
"Employment", INDEX('Coop GFs_CFs'!C:D, MATCH(B915,'Coop GFs_CFs'!B:B,0),2),
"Population", INDEX('Coop GFs_CFs'!E:F, MATCH(B915,'Coop GFs_CFs'!B:B,0),2),
"Household", INDEX('Coop GFs_CFs'!G:H, MATCH(B915,'Coop GFs_CFs'!B:B,0),2),
"VMT", INDEX('Coop GFs_CFs'!I:J, MATCH(B915,'Coop GFs_CFs'!B:B,0),2),
"Lane Mile", INDEX('Coop GFs_CFs'!K:L, MATCH(B915,'Coop GFs_CFs'!B:B,0),2),
"Gas Sales", INDEX('Coop GFs_CFs'!M:N, MATCH(B915,'Coop GFs_CFs'!B:B,0),2),
"No Growth", INDEX('Coop GFs_CFs'!O:P, MATCH(B915,'Coop GFs_CFs'!B:B,0),2)
)</f>
        <v>1.0751618720988678</v>
      </c>
      <c r="O915" s="133"/>
      <c r="P915" s="86">
        <f t="shared" si="54"/>
        <v>3.4348663388370733E-2</v>
      </c>
      <c r="Q915" s="86">
        <f t="shared" si="55"/>
        <v>3.6663927518749695E-2</v>
      </c>
      <c r="R915" s="156" t="s">
        <v>331</v>
      </c>
      <c r="S915" s="85" t="s">
        <v>326</v>
      </c>
      <c r="T915" s="85" t="s">
        <v>235</v>
      </c>
      <c r="U915" s="85" t="s">
        <v>327</v>
      </c>
      <c r="V915" s="85" t="s">
        <v>328</v>
      </c>
      <c r="W915" s="85" t="s">
        <v>332</v>
      </c>
      <c r="X915" s="85" t="s">
        <v>330</v>
      </c>
      <c r="Z915" s="42" t="s">
        <v>2059</v>
      </c>
      <c r="AA915"/>
    </row>
    <row r="916" spans="1:27" s="39" customFormat="1" x14ac:dyDescent="0.35">
      <c r="A916" s="85" t="s">
        <v>811</v>
      </c>
      <c r="B916" s="87">
        <v>51600</v>
      </c>
      <c r="C916" s="87" t="s">
        <v>12</v>
      </c>
      <c r="D916" s="86">
        <v>5.3636629999999998</v>
      </c>
      <c r="E916" s="86">
        <f>SUMIFS('Ratios_MARAMA-VA'!T:T, 'Ratios_MARAMA-VA'!AA:AA, Z916)</f>
        <v>5.3636629999924503</v>
      </c>
      <c r="F916" s="86">
        <f>SUMIFS('Ratios_MARAMA-VA'!J:J, 'Ratios_MARAMA-VA'!AA:AA, Z916)</f>
        <v>1.4606925381243099E-2</v>
      </c>
      <c r="G916" s="122">
        <f t="shared" si="56"/>
        <v>2.7233115468409666E-3</v>
      </c>
      <c r="H916" s="122">
        <v>6.2687328469919104</v>
      </c>
      <c r="I916" s="86">
        <v>1.7071712546274317E-2</v>
      </c>
      <c r="J916" s="122">
        <v>6.7936693964619401</v>
      </c>
      <c r="K916" s="86">
        <v>1.8501278312804903E-2</v>
      </c>
      <c r="L916" s="122" t="str" cm="1">
        <f t="array" ref="L916">_xlfn.SWITCH(A916,
    "District of Columbia", _xlfn.XLOOKUP(R916, '2015 O3 Growth Surrogates'!A:A, '2015 O3 Growth Surrogates'!H:H),
    "Maryland", _xlfn.XLOOKUP(R916, '2015 O3 Growth Surrogates'!A:A, '2015 O3 Growth Surrogates'!I:I),
    "Virginia", _xlfn.XLOOKUP(R916, '2015 O3 Growth Surrogates'!A:A, '2015 O3 Growth Surrogates'!J:J)
)</f>
        <v>Employment</v>
      </c>
      <c r="M916" s="133" cm="1">
        <f t="array" ref="M916">_xlfn.SWITCH(L916,
"Employment", INDEX('Coop GFs_CFs'!C:D, MATCH(B916,'Coop GFs_CFs'!B:B,0),1),
"Population", INDEX('Coop GFs_CFs'!E:F, MATCH(B916,'Coop GFs_CFs'!B:B,0),1),
"Household", INDEX('Coop GFs_CFs'!G:H, MATCH(B916,'Coop GFs_CFs'!B:B,0),1),
"VMT", INDEX('Coop GFs_CFs'!I:J, MATCH(B916,'Coop GFs_CFs'!B:B,0),1),
"Lane Mile", INDEX('Coop GFs_CFs'!K:L, MATCH(B916,'Coop GFs_CFs'!B:B,0),1),
"Gas Sales", INDEX('Coop GFs_CFs'!M:N, MATCH(B916,'Coop GFs_CFs'!B:B,0),1),
"No Growth", INDEX('Coop GFs_CFs'!O:P, MATCH(B916,'Coop GFs_CFs'!B:B,0),1)
)</f>
        <v>1.0625592417061611</v>
      </c>
      <c r="N916" s="133" cm="1">
        <f t="array" ref="N916">_xlfn.SWITCH(L916,
"Employment", INDEX('Coop GFs_CFs'!C:D, MATCH(B916,'Coop GFs_CFs'!B:B,0),2),
"Population", INDEX('Coop GFs_CFs'!E:F, MATCH(B916,'Coop GFs_CFs'!B:B,0),2),
"Household", INDEX('Coop GFs_CFs'!G:H, MATCH(B916,'Coop GFs_CFs'!B:B,0),2),
"VMT", INDEX('Coop GFs_CFs'!I:J, MATCH(B916,'Coop GFs_CFs'!B:B,0),2),
"Lane Mile", INDEX('Coop GFs_CFs'!K:L, MATCH(B916,'Coop GFs_CFs'!B:B,0),2),
"Gas Sales", INDEX('Coop GFs_CFs'!M:N, MATCH(B916,'Coop GFs_CFs'!B:B,0),2),
"No Growth", INDEX('Coop GFs_CFs'!O:P, MATCH(B916,'Coop GFs_CFs'!B:B,0),2)
)</f>
        <v>1.0767772511848339</v>
      </c>
      <c r="O916" s="133"/>
      <c r="P916" s="86">
        <f t="shared" si="54"/>
        <v>1.5520723556752146E-2</v>
      </c>
      <c r="Q916" s="86">
        <f t="shared" si="55"/>
        <v>1.5728404960276925E-2</v>
      </c>
      <c r="R916" s="156" t="s">
        <v>331</v>
      </c>
      <c r="S916" s="85" t="s">
        <v>326</v>
      </c>
      <c r="T916" s="85" t="s">
        <v>235</v>
      </c>
      <c r="U916" s="85" t="s">
        <v>327</v>
      </c>
      <c r="V916" s="85" t="s">
        <v>328</v>
      </c>
      <c r="W916" s="85" t="s">
        <v>332</v>
      </c>
      <c r="X916" s="85" t="s">
        <v>330</v>
      </c>
      <c r="Z916" s="42" t="s">
        <v>2062</v>
      </c>
      <c r="AA916"/>
    </row>
    <row r="917" spans="1:27" s="39" customFormat="1" x14ac:dyDescent="0.35">
      <c r="A917" s="85" t="s">
        <v>811</v>
      </c>
      <c r="B917" s="87">
        <v>51610</v>
      </c>
      <c r="C917" s="87" t="s">
        <v>12</v>
      </c>
      <c r="D917" s="86">
        <v>2.2821669999999998</v>
      </c>
      <c r="E917" s="86">
        <f>SUMIFS('Ratios_MARAMA-VA'!T:T, 'Ratios_MARAMA-VA'!AA:AA, Z917)</f>
        <v>2.28216699999679</v>
      </c>
      <c r="F917" s="86">
        <f>SUMIFS('Ratios_MARAMA-VA'!J:J, 'Ratios_MARAMA-VA'!AA:AA, Z917)</f>
        <v>6.2150517429106801E-3</v>
      </c>
      <c r="G917" s="122">
        <f t="shared" si="56"/>
        <v>2.7233115468409726E-3</v>
      </c>
      <c r="H917" s="122">
        <v>2.48260847630868</v>
      </c>
      <c r="I917" s="86">
        <v>6.7609163298167014E-3</v>
      </c>
      <c r="J917" s="122">
        <v>2.5942425487333001</v>
      </c>
      <c r="K917" s="86">
        <v>7.0649306882715505E-3</v>
      </c>
      <c r="L917" s="122" t="str" cm="1">
        <f t="array" ref="L917">_xlfn.SWITCH(A917,
    "District of Columbia", _xlfn.XLOOKUP(R917, '2015 O3 Growth Surrogates'!A:A, '2015 O3 Growth Surrogates'!H:H),
    "Maryland", _xlfn.XLOOKUP(R917, '2015 O3 Growth Surrogates'!A:A, '2015 O3 Growth Surrogates'!I:I),
    "Virginia", _xlfn.XLOOKUP(R917, '2015 O3 Growth Surrogates'!A:A, '2015 O3 Growth Surrogates'!J:J)
)</f>
        <v>Employment</v>
      </c>
      <c r="M917" s="133" cm="1">
        <f t="array" ref="M917">_xlfn.SWITCH(L917,
"Employment", INDEX('Coop GFs_CFs'!C:D, MATCH(B917,'Coop GFs_CFs'!B:B,0),1),
"Population", INDEX('Coop GFs_CFs'!E:F, MATCH(B917,'Coop GFs_CFs'!B:B,0),1),
"Household", INDEX('Coop GFs_CFs'!G:H, MATCH(B917,'Coop GFs_CFs'!B:B,0),1),
"VMT", INDEX('Coop GFs_CFs'!I:J, MATCH(B917,'Coop GFs_CFs'!B:B,0),1),
"Lane Mile", INDEX('Coop GFs_CFs'!K:L, MATCH(B917,'Coop GFs_CFs'!B:B,0),1),
"Gas Sales", INDEX('Coop GFs_CFs'!M:N, MATCH(B917,'Coop GFs_CFs'!B:B,0),1),
"No Growth", INDEX('Coop GFs_CFs'!O:P, MATCH(B917,'Coop GFs_CFs'!B:B,0),1)
)</f>
        <v>1.2446203080415557</v>
      </c>
      <c r="N917" s="133" cm="1">
        <f t="array" ref="N917">_xlfn.SWITCH(L917,
"Employment", INDEX('Coop GFs_CFs'!C:D, MATCH(B917,'Coop GFs_CFs'!B:B,0),2),
"Population", INDEX('Coop GFs_CFs'!E:F, MATCH(B917,'Coop GFs_CFs'!B:B,0),2),
"Household", INDEX('Coop GFs_CFs'!G:H, MATCH(B917,'Coop GFs_CFs'!B:B,0),2),
"VMT", INDEX('Coop GFs_CFs'!I:J, MATCH(B917,'Coop GFs_CFs'!B:B,0),2),
"Lane Mile", INDEX('Coop GFs_CFs'!K:L, MATCH(B917,'Coop GFs_CFs'!B:B,0),2),
"Gas Sales", INDEX('Coop GFs_CFs'!M:N, MATCH(B917,'Coop GFs_CFs'!B:B,0),2),
"No Growth", INDEX('Coop GFs_CFs'!O:P, MATCH(B917,'Coop GFs_CFs'!B:B,0),2)
)</f>
        <v>1.3259344505225987</v>
      </c>
      <c r="O917" s="133"/>
      <c r="P917" s="86">
        <f t="shared" si="54"/>
        <v>7.7353796147556983E-3</v>
      </c>
      <c r="Q917" s="86">
        <f t="shared" si="55"/>
        <v>8.2407512177057919E-3</v>
      </c>
      <c r="R917" s="156" t="s">
        <v>331</v>
      </c>
      <c r="S917" s="85" t="s">
        <v>326</v>
      </c>
      <c r="T917" s="85" t="s">
        <v>235</v>
      </c>
      <c r="U917" s="85" t="s">
        <v>327</v>
      </c>
      <c r="V917" s="85" t="s">
        <v>328</v>
      </c>
      <c r="W917" s="85" t="s">
        <v>332</v>
      </c>
      <c r="X917" s="85" t="s">
        <v>330</v>
      </c>
      <c r="Z917" s="42" t="s">
        <v>2063</v>
      </c>
      <c r="AA917"/>
    </row>
    <row r="918" spans="1:27" s="39" customFormat="1" x14ac:dyDescent="0.35">
      <c r="A918" s="85" t="s">
        <v>811</v>
      </c>
      <c r="B918" s="87">
        <v>51683</v>
      </c>
      <c r="C918" s="87" t="s">
        <v>12</v>
      </c>
      <c r="D918" s="86">
        <v>3.8507310000000001</v>
      </c>
      <c r="E918" s="86">
        <f>SUMIFS('Ratios_MARAMA-VA'!T:T, 'Ratios_MARAMA-VA'!AA:AA, Z918)</f>
        <v>3.8507309999946</v>
      </c>
      <c r="F918" s="86">
        <f>SUMIFS('Ratios_MARAMA-VA'!J:J, 'Ratios_MARAMA-VA'!AA:AA, Z918)</f>
        <v>1.04867401960637E-2</v>
      </c>
      <c r="G918" s="122">
        <f t="shared" si="56"/>
        <v>2.7233115468409518E-3</v>
      </c>
      <c r="H918" s="122">
        <v>4.7225679040390602</v>
      </c>
      <c r="I918" s="86">
        <v>1.2861023703810044E-2</v>
      </c>
      <c r="J918" s="122">
        <v>5.2593431428279596</v>
      </c>
      <c r="K918" s="86">
        <v>1.4322829909662164E-2</v>
      </c>
      <c r="L918" s="122" t="str" cm="1">
        <f t="array" ref="L918">_xlfn.SWITCH(A918,
    "District of Columbia", _xlfn.XLOOKUP(R918, '2015 O3 Growth Surrogates'!A:A, '2015 O3 Growth Surrogates'!H:H),
    "Maryland", _xlfn.XLOOKUP(R918, '2015 O3 Growth Surrogates'!A:A, '2015 O3 Growth Surrogates'!I:I),
    "Virginia", _xlfn.XLOOKUP(R918, '2015 O3 Growth Surrogates'!A:A, '2015 O3 Growth Surrogates'!J:J)
)</f>
        <v>Employment</v>
      </c>
      <c r="M918" s="133" cm="1">
        <f t="array" ref="M918">_xlfn.SWITCH(L918,
"Employment", INDEX('Coop GFs_CFs'!C:D, MATCH(B918,'Coop GFs_CFs'!B:B,0),1),
"Population", INDEX('Coop GFs_CFs'!E:F, MATCH(B918,'Coop GFs_CFs'!B:B,0),1),
"Household", INDEX('Coop GFs_CFs'!G:H, MATCH(B918,'Coop GFs_CFs'!B:B,0),1),
"VMT", INDEX('Coop GFs_CFs'!I:J, MATCH(B918,'Coop GFs_CFs'!B:B,0),1),
"Lane Mile", INDEX('Coop GFs_CFs'!K:L, MATCH(B918,'Coop GFs_CFs'!B:B,0),1),
"Gas Sales", INDEX('Coop GFs_CFs'!M:N, MATCH(B918,'Coop GFs_CFs'!B:B,0),1),
"No Growth", INDEX('Coop GFs_CFs'!O:P, MATCH(B918,'Coop GFs_CFs'!B:B,0),1)
)</f>
        <v>1.0626817271189477</v>
      </c>
      <c r="N918" s="133" cm="1">
        <f t="array" ref="N918">_xlfn.SWITCH(L918,
"Employment", INDEX('Coop GFs_CFs'!C:D, MATCH(B918,'Coop GFs_CFs'!B:B,0),2),
"Population", INDEX('Coop GFs_CFs'!E:F, MATCH(B918,'Coop GFs_CFs'!B:B,0),2),
"Household", INDEX('Coop GFs_CFs'!G:H, MATCH(B918,'Coop GFs_CFs'!B:B,0),2),
"VMT", INDEX('Coop GFs_CFs'!I:J, MATCH(B918,'Coop GFs_CFs'!B:B,0),2),
"Lane Mile", INDEX('Coop GFs_CFs'!K:L, MATCH(B918,'Coop GFs_CFs'!B:B,0),2),
"Gas Sales", INDEX('Coop GFs_CFs'!M:N, MATCH(B918,'Coop GFs_CFs'!B:B,0),2),
"No Growth", INDEX('Coop GFs_CFs'!O:P, MATCH(B918,'Coop GFs_CFs'!B:B,0),2)
)</f>
        <v>1.0893103528916537</v>
      </c>
      <c r="O918" s="133"/>
      <c r="P918" s="86">
        <f t="shared" si="54"/>
        <v>1.1144067183400665E-2</v>
      </c>
      <c r="Q918" s="86">
        <f t="shared" si="55"/>
        <v>1.1423314663657239E-2</v>
      </c>
      <c r="R918" s="156" t="s">
        <v>331</v>
      </c>
      <c r="S918" s="85" t="s">
        <v>326</v>
      </c>
      <c r="T918" s="85" t="s">
        <v>235</v>
      </c>
      <c r="U918" s="85" t="s">
        <v>327</v>
      </c>
      <c r="V918" s="85" t="s">
        <v>328</v>
      </c>
      <c r="W918" s="85" t="s">
        <v>332</v>
      </c>
      <c r="X918" s="85" t="s">
        <v>330</v>
      </c>
      <c r="Z918" s="42" t="s">
        <v>2065</v>
      </c>
      <c r="AA918"/>
    </row>
    <row r="919" spans="1:27" s="39" customFormat="1" x14ac:dyDescent="0.35">
      <c r="A919" s="85" t="s">
        <v>811</v>
      </c>
      <c r="B919" s="87">
        <v>51685</v>
      </c>
      <c r="C919" s="87" t="s">
        <v>12</v>
      </c>
      <c r="D919" s="86">
        <v>1.2754399999999999</v>
      </c>
      <c r="E919" s="86">
        <f>SUMIFS('Ratios_MARAMA-VA'!T:T, 'Ratios_MARAMA-VA'!AA:AA, Z919)</f>
        <v>1.27543999999821</v>
      </c>
      <c r="F919" s="86">
        <f>SUMIFS('Ratios_MARAMA-VA'!J:J, 'Ratios_MARAMA-VA'!AA:AA, Z919)</f>
        <v>3.4734204792979599E-3</v>
      </c>
      <c r="G919" s="122">
        <f t="shared" si="56"/>
        <v>2.7233115468409605E-3</v>
      </c>
      <c r="H919" s="122">
        <v>1.5939957120135699</v>
      </c>
      <c r="I919" s="86">
        <v>4.3409469281415333E-3</v>
      </c>
      <c r="J919" s="122">
        <v>1.7971924673947599</v>
      </c>
      <c r="K919" s="86">
        <v>4.8943149983517462E-3</v>
      </c>
      <c r="L919" s="122" t="str" cm="1">
        <f t="array" ref="L919">_xlfn.SWITCH(A919,
    "District of Columbia", _xlfn.XLOOKUP(R919, '2015 O3 Growth Surrogates'!A:A, '2015 O3 Growth Surrogates'!H:H),
    "Maryland", _xlfn.XLOOKUP(R919, '2015 O3 Growth Surrogates'!A:A, '2015 O3 Growth Surrogates'!I:I),
    "Virginia", _xlfn.XLOOKUP(R919, '2015 O3 Growth Surrogates'!A:A, '2015 O3 Growth Surrogates'!J:J)
)</f>
        <v>Employment</v>
      </c>
      <c r="M919" s="133" cm="1">
        <f t="array" ref="M919">_xlfn.SWITCH(L919,
"Employment", INDEX('Coop GFs_CFs'!C:D, MATCH(B919,'Coop GFs_CFs'!B:B,0),1),
"Population", INDEX('Coop GFs_CFs'!E:F, MATCH(B919,'Coop GFs_CFs'!B:B,0),1),
"Household", INDEX('Coop GFs_CFs'!G:H, MATCH(B919,'Coop GFs_CFs'!B:B,0),1),
"VMT", INDEX('Coop GFs_CFs'!I:J, MATCH(B919,'Coop GFs_CFs'!B:B,0),1),
"Lane Mile", INDEX('Coop GFs_CFs'!K:L, MATCH(B919,'Coop GFs_CFs'!B:B,0),1),
"Gas Sales", INDEX('Coop GFs_CFs'!M:N, MATCH(B919,'Coop GFs_CFs'!B:B,0),1),
"No Growth", INDEX('Coop GFs_CFs'!O:P, MATCH(B919,'Coop GFs_CFs'!B:B,0),1)
)</f>
        <v>1.1233017518770112</v>
      </c>
      <c r="N919" s="133" cm="1">
        <f t="array" ref="N919">_xlfn.SWITCH(L919,
"Employment", INDEX('Coop GFs_CFs'!C:D, MATCH(B919,'Coop GFs_CFs'!B:B,0),2),
"Population", INDEX('Coop GFs_CFs'!E:F, MATCH(B919,'Coop GFs_CFs'!B:B,0),2),
"Household", INDEX('Coop GFs_CFs'!G:H, MATCH(B919,'Coop GFs_CFs'!B:B,0),2),
"VMT", INDEX('Coop GFs_CFs'!I:J, MATCH(B919,'Coop GFs_CFs'!B:B,0),2),
"Lane Mile", INDEX('Coop GFs_CFs'!K:L, MATCH(B919,'Coop GFs_CFs'!B:B,0),2),
"Gas Sales", INDEX('Coop GFs_CFs'!M:N, MATCH(B919,'Coop GFs_CFs'!B:B,0),2),
"No Growth", INDEX('Coop GFs_CFs'!O:P, MATCH(B919,'Coop GFs_CFs'!B:B,0),2)
)</f>
        <v>1.1478816589202718</v>
      </c>
      <c r="O919" s="133"/>
      <c r="P919" s="86">
        <f t="shared" si="54"/>
        <v>3.9016993094008862E-3</v>
      </c>
      <c r="Q919" s="86">
        <f t="shared" si="55"/>
        <v>3.9870756619041882E-3</v>
      </c>
      <c r="R919" s="156" t="s">
        <v>331</v>
      </c>
      <c r="S919" s="85" t="s">
        <v>326</v>
      </c>
      <c r="T919" s="85" t="s">
        <v>235</v>
      </c>
      <c r="U919" s="85" t="s">
        <v>327</v>
      </c>
      <c r="V919" s="85" t="s">
        <v>328</v>
      </c>
      <c r="W919" s="85" t="s">
        <v>332</v>
      </c>
      <c r="X919" s="85" t="s">
        <v>330</v>
      </c>
      <c r="Z919" s="42" t="s">
        <v>2066</v>
      </c>
      <c r="AA919"/>
    </row>
    <row r="920" spans="1:27" s="39" customFormat="1" x14ac:dyDescent="0.35">
      <c r="A920" s="85" t="s">
        <v>9</v>
      </c>
      <c r="B920" s="87">
        <v>11001</v>
      </c>
      <c r="C920" s="87" t="s">
        <v>12</v>
      </c>
      <c r="D920" s="86">
        <v>10.585279999999999</v>
      </c>
      <c r="E920" s="86">
        <f>SUMIFS('Ratios_MARAMA-VA'!T:T, 'Ratios_MARAMA-VA'!AA:AA, Z920)</f>
        <v>10.5852799999852</v>
      </c>
      <c r="F920" s="86">
        <f>SUMIFS('Ratios_MARAMA-VA'!J:J, 'Ratios_MARAMA-VA'!AA:AA, Z920)</f>
        <v>2.8827015250504202E-2</v>
      </c>
      <c r="G920" s="122">
        <f t="shared" si="56"/>
        <v>2.723311546840944E-3</v>
      </c>
      <c r="H920" s="122">
        <v>11.276368538623499</v>
      </c>
      <c r="I920" s="86">
        <v>3.0709064647667317E-2</v>
      </c>
      <c r="J920" s="122">
        <v>11.599443240422801</v>
      </c>
      <c r="K920" s="86">
        <v>3.1588897713569548E-2</v>
      </c>
      <c r="L920" s="122" t="str" cm="1">
        <f t="array" ref="L920">_xlfn.SWITCH(A920,
    "District of Columbia", _xlfn.XLOOKUP(R920, '2015 O3 Growth Surrogates'!A:A, '2015 O3 Growth Surrogates'!H:H),
    "Maryland", _xlfn.XLOOKUP(R920, '2015 O3 Growth Surrogates'!A:A, '2015 O3 Growth Surrogates'!I:I),
    "Virginia", _xlfn.XLOOKUP(R920, '2015 O3 Growth Surrogates'!A:A, '2015 O3 Growth Surrogates'!J:J)
)</f>
        <v>Employment</v>
      </c>
      <c r="M920" s="133" cm="1">
        <f t="array" ref="M920">_xlfn.SWITCH(L920,
"Employment", INDEX('Coop GFs_CFs'!C:D, MATCH(B920,'Coop GFs_CFs'!B:B,0),1),
"Population", INDEX('Coop GFs_CFs'!E:F, MATCH(B920,'Coop GFs_CFs'!B:B,0),1),
"Household", INDEX('Coop GFs_CFs'!G:H, MATCH(B920,'Coop GFs_CFs'!B:B,0),1),
"VMT", INDEX('Coop GFs_CFs'!I:J, MATCH(B920,'Coop GFs_CFs'!B:B,0),1),
"Lane Mile", INDEX('Coop GFs_CFs'!K:L, MATCH(B920,'Coop GFs_CFs'!B:B,0),1),
"Gas Sales", INDEX('Coop GFs_CFs'!M:N, MATCH(B920,'Coop GFs_CFs'!B:B,0),1),
"No Growth", INDEX('Coop GFs_CFs'!O:P, MATCH(B920,'Coop GFs_CFs'!B:B,0),1)
)</f>
        <v>1.1125759036334977</v>
      </c>
      <c r="N920" s="133" cm="1">
        <f t="array" ref="N920">_xlfn.SWITCH(L920,
"Employment", INDEX('Coop GFs_CFs'!C:D, MATCH(B920,'Coop GFs_CFs'!B:B,0),2),
"Population", INDEX('Coop GFs_CFs'!E:F, MATCH(B920,'Coop GFs_CFs'!B:B,0),2),
"Household", INDEX('Coop GFs_CFs'!G:H, MATCH(B920,'Coop GFs_CFs'!B:B,0),2),
"VMT", INDEX('Coop GFs_CFs'!I:J, MATCH(B920,'Coop GFs_CFs'!B:B,0),2),
"Lane Mile", INDEX('Coop GFs_CFs'!K:L, MATCH(B920,'Coop GFs_CFs'!B:B,0),2),
"Gas Sales", INDEX('Coop GFs_CFs'!M:N, MATCH(B920,'Coop GFs_CFs'!B:B,0),2),
"No Growth", INDEX('Coop GFs_CFs'!O:P, MATCH(B920,'Coop GFs_CFs'!B:B,0),2)
)</f>
        <v>1.1554041707984846</v>
      </c>
      <c r="O920" s="133"/>
      <c r="P920" s="86">
        <f t="shared" si="54"/>
        <v>3.2072242541386332E-2</v>
      </c>
      <c r="Q920" s="86">
        <f t="shared" si="55"/>
        <v>3.3306853652104076E-2</v>
      </c>
      <c r="R920" s="156" t="s">
        <v>336</v>
      </c>
      <c r="S920" s="85" t="s">
        <v>326</v>
      </c>
      <c r="T920" s="85" t="s">
        <v>235</v>
      </c>
      <c r="U920" s="85" t="s">
        <v>327</v>
      </c>
      <c r="V920" s="85" t="s">
        <v>334</v>
      </c>
      <c r="W920" s="85" t="s">
        <v>337</v>
      </c>
      <c r="X920" s="85" t="s">
        <v>330</v>
      </c>
      <c r="Z920" s="42" t="s">
        <v>2068</v>
      </c>
      <c r="AA920"/>
    </row>
    <row r="921" spans="1:27" s="39" customFormat="1" x14ac:dyDescent="0.35">
      <c r="A921" s="85" t="s">
        <v>497</v>
      </c>
      <c r="B921" s="87">
        <v>24009</v>
      </c>
      <c r="C921" s="87" t="s">
        <v>12</v>
      </c>
      <c r="D921" s="86">
        <v>0.6991887</v>
      </c>
      <c r="E921" s="86">
        <f>SUMIFS('Ratios_MARAMA-VA'!T:T, 'Ratios_MARAMA-VA'!AA:AA, Z921)</f>
        <v>0.699188699999022</v>
      </c>
      <c r="F921" s="86">
        <f>SUMIFS('Ratios_MARAMA-VA'!J:J, 'Ratios_MARAMA-VA'!AA:AA, Z921)</f>
        <v>1.9041086601280499E-3</v>
      </c>
      <c r="G921" s="122">
        <f t="shared" si="56"/>
        <v>2.7233115468409505E-3</v>
      </c>
      <c r="H921" s="122">
        <v>0.807398356315288</v>
      </c>
      <c r="I921" s="86">
        <v>2.1987972666538281E-3</v>
      </c>
      <c r="J921" s="122">
        <v>0.871689279811519</v>
      </c>
      <c r="K921" s="86">
        <v>2.3738814809681819E-3</v>
      </c>
      <c r="L921" s="122" t="str" cm="1">
        <f t="array" ref="L921">_xlfn.SWITCH(A921,
    "District of Columbia", _xlfn.XLOOKUP(R921, '2015 O3 Growth Surrogates'!A:A, '2015 O3 Growth Surrogates'!H:H),
    "Maryland", _xlfn.XLOOKUP(R921, '2015 O3 Growth Surrogates'!A:A, '2015 O3 Growth Surrogates'!I:I),
    "Virginia", _xlfn.XLOOKUP(R921, '2015 O3 Growth Surrogates'!A:A, '2015 O3 Growth Surrogates'!J:J)
)</f>
        <v>Employment</v>
      </c>
      <c r="M921" s="133" cm="1">
        <f t="array" ref="M921">_xlfn.SWITCH(L921,
"Employment", INDEX('Coop GFs_CFs'!C:D, MATCH(B921,'Coop GFs_CFs'!B:B,0),1),
"Population", INDEX('Coop GFs_CFs'!E:F, MATCH(B921,'Coop GFs_CFs'!B:B,0),1),
"Household", INDEX('Coop GFs_CFs'!G:H, MATCH(B921,'Coop GFs_CFs'!B:B,0),1),
"VMT", INDEX('Coop GFs_CFs'!I:J, MATCH(B921,'Coop GFs_CFs'!B:B,0),1),
"Lane Mile", INDEX('Coop GFs_CFs'!K:L, MATCH(B921,'Coop GFs_CFs'!B:B,0),1),
"Gas Sales", INDEX('Coop GFs_CFs'!M:N, MATCH(B921,'Coop GFs_CFs'!B:B,0),1),
"No Growth", INDEX('Coop GFs_CFs'!O:P, MATCH(B921,'Coop GFs_CFs'!B:B,0),1)
)</f>
        <v>1.0339308317341065</v>
      </c>
      <c r="N921" s="133" cm="1">
        <f t="array" ref="N921">_xlfn.SWITCH(L921,
"Employment", INDEX('Coop GFs_CFs'!C:D, MATCH(B921,'Coop GFs_CFs'!B:B,0),2),
"Population", INDEX('Coop GFs_CFs'!E:F, MATCH(B921,'Coop GFs_CFs'!B:B,0),2),
"Household", INDEX('Coop GFs_CFs'!G:H, MATCH(B921,'Coop GFs_CFs'!B:B,0),2),
"VMT", INDEX('Coop GFs_CFs'!I:J, MATCH(B921,'Coop GFs_CFs'!B:B,0),2),
"Lane Mile", INDEX('Coop GFs_CFs'!K:L, MATCH(B921,'Coop GFs_CFs'!B:B,0),2),
"Gas Sales", INDEX('Coop GFs_CFs'!M:N, MATCH(B921,'Coop GFs_CFs'!B:B,0),2),
"No Growth", INDEX('Coop GFs_CFs'!O:P, MATCH(B921,'Coop GFs_CFs'!B:B,0),2)
)</f>
        <v>1.0518639500224574</v>
      </c>
      <c r="O921" s="133"/>
      <c r="P921" s="86">
        <f t="shared" si="54"/>
        <v>1.96871665067831E-3</v>
      </c>
      <c r="Q921" s="86">
        <f t="shared" si="55"/>
        <v>2.0028632565142592E-3</v>
      </c>
      <c r="R921" s="156" t="s">
        <v>336</v>
      </c>
      <c r="S921" s="85" t="s">
        <v>326</v>
      </c>
      <c r="T921" s="85" t="s">
        <v>235</v>
      </c>
      <c r="U921" s="85" t="s">
        <v>327</v>
      </c>
      <c r="V921" s="85" t="s">
        <v>334</v>
      </c>
      <c r="W921" s="85" t="s">
        <v>337</v>
      </c>
      <c r="X921" s="85" t="s">
        <v>330</v>
      </c>
      <c r="Z921" s="42" t="s">
        <v>2069</v>
      </c>
      <c r="AA921"/>
    </row>
    <row r="922" spans="1:27" s="39" customFormat="1" x14ac:dyDescent="0.35">
      <c r="A922" s="85" t="s">
        <v>497</v>
      </c>
      <c r="B922" s="87">
        <v>24017</v>
      </c>
      <c r="C922" s="87" t="s">
        <v>12</v>
      </c>
      <c r="D922" s="86">
        <v>1.479805</v>
      </c>
      <c r="E922" s="86">
        <f>SUMIFS('Ratios_MARAMA-VA'!T:T, 'Ratios_MARAMA-VA'!AA:AA, Z922)</f>
        <v>1.4798049999979199</v>
      </c>
      <c r="F922" s="86">
        <f>SUMIFS('Ratios_MARAMA-VA'!J:J, 'Ratios_MARAMA-VA'!AA:AA, Z922)</f>
        <v>4.0299700435673302E-3</v>
      </c>
      <c r="G922" s="122">
        <f t="shared" si="56"/>
        <v>2.7233115468409653E-3</v>
      </c>
      <c r="H922" s="122">
        <v>1.7203650191080599</v>
      </c>
      <c r="I922" s="86">
        <v>4.6850899213182577E-3</v>
      </c>
      <c r="J922" s="122">
        <v>1.86442081593716</v>
      </c>
      <c r="K922" s="86">
        <v>5.0773987362123215E-3</v>
      </c>
      <c r="L922" s="122" t="str" cm="1">
        <f t="array" ref="L922">_xlfn.SWITCH(A922,
    "District of Columbia", _xlfn.XLOOKUP(R922, '2015 O3 Growth Surrogates'!A:A, '2015 O3 Growth Surrogates'!H:H),
    "Maryland", _xlfn.XLOOKUP(R922, '2015 O3 Growth Surrogates'!A:A, '2015 O3 Growth Surrogates'!I:I),
    "Virginia", _xlfn.XLOOKUP(R922, '2015 O3 Growth Surrogates'!A:A, '2015 O3 Growth Surrogates'!J:J)
)</f>
        <v>Employment</v>
      </c>
      <c r="M922" s="133" cm="1">
        <f t="array" ref="M922">_xlfn.SWITCH(L922,
"Employment", INDEX('Coop GFs_CFs'!C:D, MATCH(B922,'Coop GFs_CFs'!B:B,0),1),
"Population", INDEX('Coop GFs_CFs'!E:F, MATCH(B922,'Coop GFs_CFs'!B:B,0),1),
"Household", INDEX('Coop GFs_CFs'!G:H, MATCH(B922,'Coop GFs_CFs'!B:B,0),1),
"VMT", INDEX('Coop GFs_CFs'!I:J, MATCH(B922,'Coop GFs_CFs'!B:B,0),1),
"Lane Mile", INDEX('Coop GFs_CFs'!K:L, MATCH(B922,'Coop GFs_CFs'!B:B,0),1),
"Gas Sales", INDEX('Coop GFs_CFs'!M:N, MATCH(B922,'Coop GFs_CFs'!B:B,0),1),
"No Growth", INDEX('Coop GFs_CFs'!O:P, MATCH(B922,'Coop GFs_CFs'!B:B,0),1)
)</f>
        <v>1.1494562546354627</v>
      </c>
      <c r="N922" s="133" cm="1">
        <f t="array" ref="N922">_xlfn.SWITCH(L922,
"Employment", INDEX('Coop GFs_CFs'!C:D, MATCH(B922,'Coop GFs_CFs'!B:B,0),2),
"Population", INDEX('Coop GFs_CFs'!E:F, MATCH(B922,'Coop GFs_CFs'!B:B,0),2),
"Household", INDEX('Coop GFs_CFs'!G:H, MATCH(B922,'Coop GFs_CFs'!B:B,0),2),
"VMT", INDEX('Coop GFs_CFs'!I:J, MATCH(B922,'Coop GFs_CFs'!B:B,0),2),
"Lane Mile", INDEX('Coop GFs_CFs'!K:L, MATCH(B922,'Coop GFs_CFs'!B:B,0),2),
"Gas Sales", INDEX('Coop GFs_CFs'!M:N, MATCH(B922,'Coop GFs_CFs'!B:B,0),2),
"No Growth", INDEX('Coop GFs_CFs'!O:P, MATCH(B922,'Coop GFs_CFs'!B:B,0),2)
)</f>
        <v>1.2365582750270308</v>
      </c>
      <c r="O922" s="133"/>
      <c r="P922" s="86">
        <f t="shared" si="54"/>
        <v>4.6322742725720158E-3</v>
      </c>
      <c r="Q922" s="86">
        <f t="shared" si="55"/>
        <v>4.9832928054842256E-3</v>
      </c>
      <c r="R922" s="156" t="s">
        <v>336</v>
      </c>
      <c r="S922" s="85" t="s">
        <v>326</v>
      </c>
      <c r="T922" s="85" t="s">
        <v>235</v>
      </c>
      <c r="U922" s="85" t="s">
        <v>327</v>
      </c>
      <c r="V922" s="85" t="s">
        <v>334</v>
      </c>
      <c r="W922" s="85" t="s">
        <v>337</v>
      </c>
      <c r="X922" s="85" t="s">
        <v>330</v>
      </c>
      <c r="Z922" s="42" t="s">
        <v>2070</v>
      </c>
      <c r="AA922"/>
    </row>
    <row r="923" spans="1:27" s="39" customFormat="1" x14ac:dyDescent="0.35">
      <c r="A923" s="85" t="s">
        <v>497</v>
      </c>
      <c r="B923" s="87">
        <v>24021</v>
      </c>
      <c r="C923" s="87" t="s">
        <v>12</v>
      </c>
      <c r="D923" s="86">
        <v>2.7769819999999998</v>
      </c>
      <c r="E923" s="86">
        <f>SUMIFS('Ratios_MARAMA-VA'!T:T, 'Ratios_MARAMA-VA'!AA:AA, Z923)</f>
        <v>2.7769819999960998</v>
      </c>
      <c r="F923" s="86">
        <f>SUMIFS('Ratios_MARAMA-VA'!J:J, 'Ratios_MARAMA-VA'!AA:AA, Z923)</f>
        <v>7.5625871459589098E-3</v>
      </c>
      <c r="G923" s="122">
        <f t="shared" si="56"/>
        <v>2.72331154684097E-3</v>
      </c>
      <c r="H923" s="122">
        <v>3.1905735463577898</v>
      </c>
      <c r="I923" s="86">
        <v>8.6889257798415127E-3</v>
      </c>
      <c r="J923" s="122">
        <v>3.4348995454625499</v>
      </c>
      <c r="K923" s="86">
        <v>9.3543015943969611E-3</v>
      </c>
      <c r="L923" s="122" t="str" cm="1">
        <f t="array" ref="L923">_xlfn.SWITCH(A923,
    "District of Columbia", _xlfn.XLOOKUP(R923, '2015 O3 Growth Surrogates'!A:A, '2015 O3 Growth Surrogates'!H:H),
    "Maryland", _xlfn.XLOOKUP(R923, '2015 O3 Growth Surrogates'!A:A, '2015 O3 Growth Surrogates'!I:I),
    "Virginia", _xlfn.XLOOKUP(R923, '2015 O3 Growth Surrogates'!A:A, '2015 O3 Growth Surrogates'!J:J)
)</f>
        <v>Employment</v>
      </c>
      <c r="M923" s="133" cm="1">
        <f t="array" ref="M923">_xlfn.SWITCH(L923,
"Employment", INDEX('Coop GFs_CFs'!C:D, MATCH(B923,'Coop GFs_CFs'!B:B,0),1),
"Population", INDEX('Coop GFs_CFs'!E:F, MATCH(B923,'Coop GFs_CFs'!B:B,0),1),
"Household", INDEX('Coop GFs_CFs'!G:H, MATCH(B923,'Coop GFs_CFs'!B:B,0),1),
"VMT", INDEX('Coop GFs_CFs'!I:J, MATCH(B923,'Coop GFs_CFs'!B:B,0),1),
"Lane Mile", INDEX('Coop GFs_CFs'!K:L, MATCH(B923,'Coop GFs_CFs'!B:B,0),1),
"Gas Sales", INDEX('Coop GFs_CFs'!M:N, MATCH(B923,'Coop GFs_CFs'!B:B,0),1),
"No Growth", INDEX('Coop GFs_CFs'!O:P, MATCH(B923,'Coop GFs_CFs'!B:B,0),1)
)</f>
        <v>1.1441294512813505</v>
      </c>
      <c r="N923" s="133" cm="1">
        <f t="array" ref="N923">_xlfn.SWITCH(L923,
"Employment", INDEX('Coop GFs_CFs'!C:D, MATCH(B923,'Coop GFs_CFs'!B:B,0),2),
"Population", INDEX('Coop GFs_CFs'!E:F, MATCH(B923,'Coop GFs_CFs'!B:B,0),2),
"Household", INDEX('Coop GFs_CFs'!G:H, MATCH(B923,'Coop GFs_CFs'!B:B,0),2),
"VMT", INDEX('Coop GFs_CFs'!I:J, MATCH(B923,'Coop GFs_CFs'!B:B,0),2),
"Lane Mile", INDEX('Coop GFs_CFs'!K:L, MATCH(B923,'Coop GFs_CFs'!B:B,0),2),
"Gas Sales", INDEX('Coop GFs_CFs'!M:N, MATCH(B923,'Coop GFs_CFs'!B:B,0),2),
"No Growth", INDEX('Coop GFs_CFs'!O:P, MATCH(B923,'Coop GFs_CFs'!B:B,0),2)
)</f>
        <v>1.2247937540008487</v>
      </c>
      <c r="O923" s="133"/>
      <c r="P923" s="86">
        <f t="shared" si="54"/>
        <v>8.6525786815733613E-3</v>
      </c>
      <c r="Q923" s="86">
        <f t="shared" si="55"/>
        <v>9.2626095004575779E-3</v>
      </c>
      <c r="R923" s="156" t="s">
        <v>336</v>
      </c>
      <c r="S923" s="85" t="s">
        <v>326</v>
      </c>
      <c r="T923" s="85" t="s">
        <v>235</v>
      </c>
      <c r="U923" s="85" t="s">
        <v>327</v>
      </c>
      <c r="V923" s="85" t="s">
        <v>334</v>
      </c>
      <c r="W923" s="85" t="s">
        <v>337</v>
      </c>
      <c r="X923" s="85" t="s">
        <v>330</v>
      </c>
      <c r="Z923" s="42" t="s">
        <v>2071</v>
      </c>
      <c r="AA923"/>
    </row>
    <row r="924" spans="1:27" s="39" customFormat="1" x14ac:dyDescent="0.35">
      <c r="A924" s="85" t="s">
        <v>497</v>
      </c>
      <c r="B924" s="87">
        <v>24031</v>
      </c>
      <c r="C924" s="87" t="s">
        <v>12</v>
      </c>
      <c r="D924" s="86">
        <v>11.349460000000001</v>
      </c>
      <c r="E924" s="86">
        <f>SUMIFS('Ratios_MARAMA-VA'!T:T, 'Ratios_MARAMA-VA'!AA:AA, Z924)</f>
        <v>11.349459999983999</v>
      </c>
      <c r="F924" s="86">
        <f>SUMIFS('Ratios_MARAMA-VA'!J:J, 'Ratios_MARAMA-VA'!AA:AA, Z924)</f>
        <v>3.09081154683663E-2</v>
      </c>
      <c r="G924" s="122">
        <f t="shared" si="56"/>
        <v>2.7233115468409843E-3</v>
      </c>
      <c r="H924" s="122">
        <v>12.562946245719999</v>
      </c>
      <c r="I924" s="86">
        <v>3.421281657331187E-2</v>
      </c>
      <c r="J924" s="122">
        <v>13.2274011720824</v>
      </c>
      <c r="K924" s="86">
        <v>3.6022334346629971E-2</v>
      </c>
      <c r="L924" s="122" t="str" cm="1">
        <f t="array" ref="L924">_xlfn.SWITCH(A924,
    "District of Columbia", _xlfn.XLOOKUP(R924, '2015 O3 Growth Surrogates'!A:A, '2015 O3 Growth Surrogates'!H:H),
    "Maryland", _xlfn.XLOOKUP(R924, '2015 O3 Growth Surrogates'!A:A, '2015 O3 Growth Surrogates'!I:I),
    "Virginia", _xlfn.XLOOKUP(R924, '2015 O3 Growth Surrogates'!A:A, '2015 O3 Growth Surrogates'!J:J)
)</f>
        <v>Employment</v>
      </c>
      <c r="M924" s="133" cm="1">
        <f t="array" ref="M924">_xlfn.SWITCH(L924,
"Employment", INDEX('Coop GFs_CFs'!C:D, MATCH(B924,'Coop GFs_CFs'!B:B,0),1),
"Population", INDEX('Coop GFs_CFs'!E:F, MATCH(B924,'Coop GFs_CFs'!B:B,0),1),
"Household", INDEX('Coop GFs_CFs'!G:H, MATCH(B924,'Coop GFs_CFs'!B:B,0),1),
"VMT", INDEX('Coop GFs_CFs'!I:J, MATCH(B924,'Coop GFs_CFs'!B:B,0),1),
"Lane Mile", INDEX('Coop GFs_CFs'!K:L, MATCH(B924,'Coop GFs_CFs'!B:B,0),1),
"Gas Sales", INDEX('Coop GFs_CFs'!M:N, MATCH(B924,'Coop GFs_CFs'!B:B,0),1),
"No Growth", INDEX('Coop GFs_CFs'!O:P, MATCH(B924,'Coop GFs_CFs'!B:B,0),1)
)</f>
        <v>1.0977892034918355</v>
      </c>
      <c r="N924" s="133" cm="1">
        <f t="array" ref="N924">_xlfn.SWITCH(L924,
"Employment", INDEX('Coop GFs_CFs'!C:D, MATCH(B924,'Coop GFs_CFs'!B:B,0),2),
"Population", INDEX('Coop GFs_CFs'!E:F, MATCH(B924,'Coop GFs_CFs'!B:B,0),2),
"Household", INDEX('Coop GFs_CFs'!G:H, MATCH(B924,'Coop GFs_CFs'!B:B,0),2),
"VMT", INDEX('Coop GFs_CFs'!I:J, MATCH(B924,'Coop GFs_CFs'!B:B,0),2),
"Lane Mile", INDEX('Coop GFs_CFs'!K:L, MATCH(B924,'Coop GFs_CFs'!B:B,0),2),
"Gas Sales", INDEX('Coop GFs_CFs'!M:N, MATCH(B924,'Coop GFs_CFs'!B:B,0),2),
"No Growth", INDEX('Coop GFs_CFs'!O:P, MATCH(B924,'Coop GFs_CFs'!B:B,0),2)
)</f>
        <v>1.1427409443629737</v>
      </c>
      <c r="O924" s="133"/>
      <c r="P924" s="86">
        <f t="shared" si="54"/>
        <v>3.3930595461451524E-2</v>
      </c>
      <c r="Q924" s="86">
        <f t="shared" si="55"/>
        <v>3.5319969058800742E-2</v>
      </c>
      <c r="R924" s="156" t="s">
        <v>336</v>
      </c>
      <c r="S924" s="85" t="s">
        <v>326</v>
      </c>
      <c r="T924" s="85" t="s">
        <v>235</v>
      </c>
      <c r="U924" s="85" t="s">
        <v>327</v>
      </c>
      <c r="V924" s="85" t="s">
        <v>334</v>
      </c>
      <c r="W924" s="85" t="s">
        <v>337</v>
      </c>
      <c r="X924" s="85" t="s">
        <v>330</v>
      </c>
      <c r="Z924" s="42" t="s">
        <v>2072</v>
      </c>
      <c r="AA924"/>
    </row>
    <row r="925" spans="1:27" s="39" customFormat="1" x14ac:dyDescent="0.35">
      <c r="A925" s="85" t="s">
        <v>497</v>
      </c>
      <c r="B925" s="87">
        <v>24033</v>
      </c>
      <c r="C925" s="87" t="s">
        <v>12</v>
      </c>
      <c r="D925" s="86">
        <v>8.6367010000000004</v>
      </c>
      <c r="E925" s="86">
        <f>SUMIFS('Ratios_MARAMA-VA'!T:T, 'Ratios_MARAMA-VA'!AA:AA, Z925)</f>
        <v>8.6367009999879105</v>
      </c>
      <c r="F925" s="86">
        <f>SUMIFS('Ratios_MARAMA-VA'!J:J, 'Ratios_MARAMA-VA'!AA:AA, Z925)</f>
        <v>2.3520427559879899E-2</v>
      </c>
      <c r="G925" s="122">
        <f t="shared" si="56"/>
        <v>2.7233115468409549E-3</v>
      </c>
      <c r="H925" s="122">
        <v>9.3070814414586795</v>
      </c>
      <c r="I925" s="86">
        <v>2.5346082356913581E-2</v>
      </c>
      <c r="J925" s="122">
        <v>9.6456898163987503</v>
      </c>
      <c r="K925" s="86">
        <v>2.6268218454244926E-2</v>
      </c>
      <c r="L925" s="122" t="str" cm="1">
        <f t="array" ref="L925">_xlfn.SWITCH(A925,
    "District of Columbia", _xlfn.XLOOKUP(R925, '2015 O3 Growth Surrogates'!A:A, '2015 O3 Growth Surrogates'!H:H),
    "Maryland", _xlfn.XLOOKUP(R925, '2015 O3 Growth Surrogates'!A:A, '2015 O3 Growth Surrogates'!I:I),
    "Virginia", _xlfn.XLOOKUP(R925, '2015 O3 Growth Surrogates'!A:A, '2015 O3 Growth Surrogates'!J:J)
)</f>
        <v>Employment</v>
      </c>
      <c r="M925" s="133" cm="1">
        <f t="array" ref="M925">_xlfn.SWITCH(L925,
"Employment", INDEX('Coop GFs_CFs'!C:D, MATCH(B925,'Coop GFs_CFs'!B:B,0),1),
"Population", INDEX('Coop GFs_CFs'!E:F, MATCH(B925,'Coop GFs_CFs'!B:B,0),1),
"Household", INDEX('Coop GFs_CFs'!G:H, MATCH(B925,'Coop GFs_CFs'!B:B,0),1),
"VMT", INDEX('Coop GFs_CFs'!I:J, MATCH(B925,'Coop GFs_CFs'!B:B,0),1),
"Lane Mile", INDEX('Coop GFs_CFs'!K:L, MATCH(B925,'Coop GFs_CFs'!B:B,0),1),
"Gas Sales", INDEX('Coop GFs_CFs'!M:N, MATCH(B925,'Coop GFs_CFs'!B:B,0),1),
"No Growth", INDEX('Coop GFs_CFs'!O:P, MATCH(B925,'Coop GFs_CFs'!B:B,0),1)
)</f>
        <v>1.0691583039570396</v>
      </c>
      <c r="N925" s="133" cm="1">
        <f t="array" ref="N925">_xlfn.SWITCH(L925,
"Employment", INDEX('Coop GFs_CFs'!C:D, MATCH(B925,'Coop GFs_CFs'!B:B,0),2),
"Population", INDEX('Coop GFs_CFs'!E:F, MATCH(B925,'Coop GFs_CFs'!B:B,0),2),
"Household", INDEX('Coop GFs_CFs'!G:H, MATCH(B925,'Coop GFs_CFs'!B:B,0),2),
"VMT", INDEX('Coop GFs_CFs'!I:J, MATCH(B925,'Coop GFs_CFs'!B:B,0),2),
"Lane Mile", INDEX('Coop GFs_CFs'!K:L, MATCH(B925,'Coop GFs_CFs'!B:B,0),2),
"Gas Sales", INDEX('Coop GFs_CFs'!M:N, MATCH(B925,'Coop GFs_CFs'!B:B,0),2),
"No Growth", INDEX('Coop GFs_CFs'!O:P, MATCH(B925,'Coop GFs_CFs'!B:B,0),2)
)</f>
        <v>1.1120864021452579</v>
      </c>
      <c r="O925" s="133"/>
      <c r="P925" s="86">
        <f t="shared" si="54"/>
        <v>2.5147060438265603E-2</v>
      </c>
      <c r="Q925" s="86">
        <f t="shared" si="55"/>
        <v>2.6156747661985006E-2</v>
      </c>
      <c r="R925" s="156" t="s">
        <v>336</v>
      </c>
      <c r="S925" s="85" t="s">
        <v>326</v>
      </c>
      <c r="T925" s="85" t="s">
        <v>235</v>
      </c>
      <c r="U925" s="85" t="s">
        <v>327</v>
      </c>
      <c r="V925" s="85" t="s">
        <v>334</v>
      </c>
      <c r="W925" s="85" t="s">
        <v>337</v>
      </c>
      <c r="X925" s="85" t="s">
        <v>330</v>
      </c>
      <c r="Z925" s="42" t="s">
        <v>2073</v>
      </c>
      <c r="AA925"/>
    </row>
    <row r="926" spans="1:27" s="39" customFormat="1" x14ac:dyDescent="0.35">
      <c r="A926" s="85" t="s">
        <v>811</v>
      </c>
      <c r="B926" s="87">
        <v>51013</v>
      </c>
      <c r="C926" s="87" t="s">
        <v>12</v>
      </c>
      <c r="D926" s="86">
        <v>3.3011309999999998</v>
      </c>
      <c r="E926" s="86">
        <f>SUMIFS('Ratios_MARAMA-VA'!T:T, 'Ratios_MARAMA-VA'!AA:AA, Z926)</f>
        <v>3.3011309999953999</v>
      </c>
      <c r="F926" s="86">
        <f>SUMIFS('Ratios_MARAMA-VA'!J:J, 'Ratios_MARAMA-VA'!AA:AA, Z926)</f>
        <v>8.9900081699220407E-3</v>
      </c>
      <c r="G926" s="122">
        <f t="shared" si="56"/>
        <v>2.7233115468409366E-3</v>
      </c>
      <c r="H926" s="122">
        <v>3.4934990052176298</v>
      </c>
      <c r="I926" s="86">
        <v>9.5138861797864974E-3</v>
      </c>
      <c r="J926" s="122">
        <v>3.5807220254327601</v>
      </c>
      <c r="K926" s="86">
        <v>9.7514216378887016E-3</v>
      </c>
      <c r="L926" s="122" t="str" cm="1">
        <f t="array" ref="L926">_xlfn.SWITCH(A926,
    "District of Columbia", _xlfn.XLOOKUP(R926, '2015 O3 Growth Surrogates'!A:A, '2015 O3 Growth Surrogates'!H:H),
    "Maryland", _xlfn.XLOOKUP(R926, '2015 O3 Growth Surrogates'!A:A, '2015 O3 Growth Surrogates'!I:I),
    "Virginia", _xlfn.XLOOKUP(R926, '2015 O3 Growth Surrogates'!A:A, '2015 O3 Growth Surrogates'!J:J)
)</f>
        <v>Employment</v>
      </c>
      <c r="M926" s="133" cm="1">
        <f t="array" ref="M926">_xlfn.SWITCH(L926,
"Employment", INDEX('Coop GFs_CFs'!C:D, MATCH(B926,'Coop GFs_CFs'!B:B,0),1),
"Population", INDEX('Coop GFs_CFs'!E:F, MATCH(B926,'Coop GFs_CFs'!B:B,0),1),
"Household", INDEX('Coop GFs_CFs'!G:H, MATCH(B926,'Coop GFs_CFs'!B:B,0),1),
"VMT", INDEX('Coop GFs_CFs'!I:J, MATCH(B926,'Coop GFs_CFs'!B:B,0),1),
"Lane Mile", INDEX('Coop GFs_CFs'!K:L, MATCH(B926,'Coop GFs_CFs'!B:B,0),1),
"Gas Sales", INDEX('Coop GFs_CFs'!M:N, MATCH(B926,'Coop GFs_CFs'!B:B,0),1),
"No Growth", INDEX('Coop GFs_CFs'!O:P, MATCH(B926,'Coop GFs_CFs'!B:B,0),1)
)</f>
        <v>1.1056036674427163</v>
      </c>
      <c r="N926" s="133" cm="1">
        <f t="array" ref="N926">_xlfn.SWITCH(L926,
"Employment", INDEX('Coop GFs_CFs'!C:D, MATCH(B926,'Coop GFs_CFs'!B:B,0),2),
"Population", INDEX('Coop GFs_CFs'!E:F, MATCH(B926,'Coop GFs_CFs'!B:B,0),2),
"Household", INDEX('Coop GFs_CFs'!G:H, MATCH(B926,'Coop GFs_CFs'!B:B,0),2),
"VMT", INDEX('Coop GFs_CFs'!I:J, MATCH(B926,'Coop GFs_CFs'!B:B,0),2),
"Lane Mile", INDEX('Coop GFs_CFs'!K:L, MATCH(B926,'Coop GFs_CFs'!B:B,0),2),
"Gas Sales", INDEX('Coop GFs_CFs'!M:N, MATCH(B926,'Coop GFs_CFs'!B:B,0),2),
"No Growth", INDEX('Coop GFs_CFs'!O:P, MATCH(B926,'Coop GFs_CFs'!B:B,0),2)
)</f>
        <v>1.1792000057596272</v>
      </c>
      <c r="O926" s="133"/>
      <c r="P926" s="86">
        <f t="shared" si="54"/>
        <v>9.9393860030057915E-3</v>
      </c>
      <c r="Q926" s="86">
        <f t="shared" si="55"/>
        <v>1.0601017685751167E-2</v>
      </c>
      <c r="R926" s="156" t="s">
        <v>336</v>
      </c>
      <c r="S926" s="85" t="s">
        <v>326</v>
      </c>
      <c r="T926" s="85" t="s">
        <v>235</v>
      </c>
      <c r="U926" s="85" t="s">
        <v>327</v>
      </c>
      <c r="V926" s="85" t="s">
        <v>334</v>
      </c>
      <c r="W926" s="85" t="s">
        <v>337</v>
      </c>
      <c r="X926" s="85" t="s">
        <v>330</v>
      </c>
      <c r="Z926" s="42" t="s">
        <v>2075</v>
      </c>
      <c r="AA926"/>
    </row>
    <row r="927" spans="1:27" s="39" customFormat="1" x14ac:dyDescent="0.35">
      <c r="A927" s="85" t="s">
        <v>811</v>
      </c>
      <c r="B927" s="87">
        <v>51059</v>
      </c>
      <c r="C927" s="87" t="s">
        <v>12</v>
      </c>
      <c r="D927" s="86">
        <v>14.028219999999999</v>
      </c>
      <c r="E927" s="86">
        <f>SUMIFS('Ratios_MARAMA-VA'!T:T, 'Ratios_MARAMA-VA'!AA:AA, Z927)</f>
        <v>14.028219999980401</v>
      </c>
      <c r="F927" s="86">
        <f>SUMIFS('Ratios_MARAMA-VA'!J:J, 'Ratios_MARAMA-VA'!AA:AA, Z927)</f>
        <v>3.8203213507571603E-2</v>
      </c>
      <c r="G927" s="122">
        <f t="shared" si="56"/>
        <v>2.7233115468409375E-3</v>
      </c>
      <c r="H927" s="122">
        <v>16.548972347675701</v>
      </c>
      <c r="I927" s="86">
        <v>4.5068007482776611E-2</v>
      </c>
      <c r="J927" s="122">
        <v>18.105755917891699</v>
      </c>
      <c r="K927" s="86">
        <v>4.9307614155478102E-2</v>
      </c>
      <c r="L927" s="122" t="str" cm="1">
        <f t="array" ref="L927">_xlfn.SWITCH(A927,
    "District of Columbia", _xlfn.XLOOKUP(R927, '2015 O3 Growth Surrogates'!A:A, '2015 O3 Growth Surrogates'!H:H),
    "Maryland", _xlfn.XLOOKUP(R927, '2015 O3 Growth Surrogates'!A:A, '2015 O3 Growth Surrogates'!I:I),
    "Virginia", _xlfn.XLOOKUP(R927, '2015 O3 Growth Surrogates'!A:A, '2015 O3 Growth Surrogates'!J:J)
)</f>
        <v>Employment</v>
      </c>
      <c r="M927" s="133" cm="1">
        <f t="array" ref="M927">_xlfn.SWITCH(L927,
"Employment", INDEX('Coop GFs_CFs'!C:D, MATCH(B927,'Coop GFs_CFs'!B:B,0),1),
"Population", INDEX('Coop GFs_CFs'!E:F, MATCH(B927,'Coop GFs_CFs'!B:B,0),1),
"Household", INDEX('Coop GFs_CFs'!G:H, MATCH(B927,'Coop GFs_CFs'!B:B,0),1),
"VMT", INDEX('Coop GFs_CFs'!I:J, MATCH(B927,'Coop GFs_CFs'!B:B,0),1),
"Lane Mile", INDEX('Coop GFs_CFs'!K:L, MATCH(B927,'Coop GFs_CFs'!B:B,0),1),
"Gas Sales", INDEX('Coop GFs_CFs'!M:N, MATCH(B927,'Coop GFs_CFs'!B:B,0),1),
"No Growth", INDEX('Coop GFs_CFs'!O:P, MATCH(B927,'Coop GFs_CFs'!B:B,0),1)
)</f>
        <v>1.1407331378648504</v>
      </c>
      <c r="N927" s="133" cm="1">
        <f t="array" ref="N927">_xlfn.SWITCH(L927,
"Employment", INDEX('Coop GFs_CFs'!C:D, MATCH(B927,'Coop GFs_CFs'!B:B,0),2),
"Population", INDEX('Coop GFs_CFs'!E:F, MATCH(B927,'Coop GFs_CFs'!B:B,0),2),
"Household", INDEX('Coop GFs_CFs'!G:H, MATCH(B927,'Coop GFs_CFs'!B:B,0),2),
"VMT", INDEX('Coop GFs_CFs'!I:J, MATCH(B927,'Coop GFs_CFs'!B:B,0),2),
"Lane Mile", INDEX('Coop GFs_CFs'!K:L, MATCH(B927,'Coop GFs_CFs'!B:B,0),2),
"Gas Sales", INDEX('Coop GFs_CFs'!M:N, MATCH(B927,'Coop GFs_CFs'!B:B,0),2),
"No Growth", INDEX('Coop GFs_CFs'!O:P, MATCH(B927,'Coop GFs_CFs'!B:B,0),2)
)</f>
        <v>1.1888354812229924</v>
      </c>
      <c r="O927" s="133"/>
      <c r="P927" s="86">
        <f t="shared" si="54"/>
        <v>4.3579671621012991E-2</v>
      </c>
      <c r="Q927" s="86">
        <f t="shared" si="55"/>
        <v>4.5417335714538612E-2</v>
      </c>
      <c r="R927" s="156" t="s">
        <v>336</v>
      </c>
      <c r="S927" s="85" t="s">
        <v>326</v>
      </c>
      <c r="T927" s="85" t="s">
        <v>235</v>
      </c>
      <c r="U927" s="85" t="s">
        <v>327</v>
      </c>
      <c r="V927" s="85" t="s">
        <v>334</v>
      </c>
      <c r="W927" s="85" t="s">
        <v>337</v>
      </c>
      <c r="X927" s="85" t="s">
        <v>330</v>
      </c>
      <c r="Z927" s="42" t="s">
        <v>2076</v>
      </c>
      <c r="AA927"/>
    </row>
    <row r="928" spans="1:27" s="39" customFormat="1" x14ac:dyDescent="0.35">
      <c r="A928" s="85" t="s">
        <v>811</v>
      </c>
      <c r="B928" s="87">
        <v>51107</v>
      </c>
      <c r="C928" s="87" t="s">
        <v>12</v>
      </c>
      <c r="D928" s="86">
        <v>4.5301939999999998</v>
      </c>
      <c r="E928" s="86">
        <f>SUMIFS('Ratios_MARAMA-VA'!T:T, 'Ratios_MARAMA-VA'!AA:AA, Z928)</f>
        <v>4.5301939999936698</v>
      </c>
      <c r="F928" s="86">
        <f>SUMIFS('Ratios_MARAMA-VA'!J:J, 'Ratios_MARAMA-VA'!AA:AA, Z928)</f>
        <v>1.23371296296123E-2</v>
      </c>
      <c r="G928" s="122">
        <f t="shared" si="56"/>
        <v>2.7233115468409388E-3</v>
      </c>
      <c r="H928" s="122">
        <v>6.0380841361927704</v>
      </c>
      <c r="I928" s="86">
        <v>1.6443584248890867E-2</v>
      </c>
      <c r="J928" s="122">
        <v>7.1073427933432001</v>
      </c>
      <c r="K928" s="86">
        <v>1.9355508696468269E-2</v>
      </c>
      <c r="L928" s="122" t="str" cm="1">
        <f t="array" ref="L928">_xlfn.SWITCH(A928,
    "District of Columbia", _xlfn.XLOOKUP(R928, '2015 O3 Growth Surrogates'!A:A, '2015 O3 Growth Surrogates'!H:H),
    "Maryland", _xlfn.XLOOKUP(R928, '2015 O3 Growth Surrogates'!A:A, '2015 O3 Growth Surrogates'!I:I),
    "Virginia", _xlfn.XLOOKUP(R928, '2015 O3 Growth Surrogates'!A:A, '2015 O3 Growth Surrogates'!J:J)
)</f>
        <v>Employment</v>
      </c>
      <c r="M928" s="133" cm="1">
        <f t="array" ref="M928">_xlfn.SWITCH(L928,
"Employment", INDEX('Coop GFs_CFs'!C:D, MATCH(B928,'Coop GFs_CFs'!B:B,0),1),
"Population", INDEX('Coop GFs_CFs'!E:F, MATCH(B928,'Coop GFs_CFs'!B:B,0),1),
"Household", INDEX('Coop GFs_CFs'!G:H, MATCH(B928,'Coop GFs_CFs'!B:B,0),1),
"VMT", INDEX('Coop GFs_CFs'!I:J, MATCH(B928,'Coop GFs_CFs'!B:B,0),1),
"Lane Mile", INDEX('Coop GFs_CFs'!K:L, MATCH(B928,'Coop GFs_CFs'!B:B,0),1),
"Gas Sales", INDEX('Coop GFs_CFs'!M:N, MATCH(B928,'Coop GFs_CFs'!B:B,0),1),
"No Growth", INDEX('Coop GFs_CFs'!O:P, MATCH(B928,'Coop GFs_CFs'!B:B,0),1)
)</f>
        <v>1.1820289336364709</v>
      </c>
      <c r="N928" s="133" cm="1">
        <f t="array" ref="N928">_xlfn.SWITCH(L928,
"Employment", INDEX('Coop GFs_CFs'!C:D, MATCH(B928,'Coop GFs_CFs'!B:B,0),2),
"Population", INDEX('Coop GFs_CFs'!E:F, MATCH(B928,'Coop GFs_CFs'!B:B,0),2),
"Household", INDEX('Coop GFs_CFs'!G:H, MATCH(B928,'Coop GFs_CFs'!B:B,0),2),
"VMT", INDEX('Coop GFs_CFs'!I:J, MATCH(B928,'Coop GFs_CFs'!B:B,0),2),
"Lane Mile", INDEX('Coop GFs_CFs'!K:L, MATCH(B928,'Coop GFs_CFs'!B:B,0),2),
"Gas Sales", INDEX('Coop GFs_CFs'!M:N, MATCH(B928,'Coop GFs_CFs'!B:B,0),2),
"No Growth", INDEX('Coop GFs_CFs'!O:P, MATCH(B928,'Coop GFs_CFs'!B:B,0),2)
)</f>
        <v>1.2460772431295832</v>
      </c>
      <c r="O928" s="133"/>
      <c r="P928" s="86">
        <f t="shared" si="54"/>
        <v>1.4582844180225537E-2</v>
      </c>
      <c r="Q928" s="86">
        <f t="shared" si="55"/>
        <v>1.5373016476999591E-2</v>
      </c>
      <c r="R928" s="156" t="s">
        <v>336</v>
      </c>
      <c r="S928" s="85" t="s">
        <v>326</v>
      </c>
      <c r="T928" s="85" t="s">
        <v>235</v>
      </c>
      <c r="U928" s="85" t="s">
        <v>327</v>
      </c>
      <c r="V928" s="85" t="s">
        <v>334</v>
      </c>
      <c r="W928" s="85" t="s">
        <v>337</v>
      </c>
      <c r="X928" s="85" t="s">
        <v>330</v>
      </c>
      <c r="Z928" s="42" t="s">
        <v>2079</v>
      </c>
      <c r="AA928"/>
    </row>
    <row r="929" spans="1:27" s="39" customFormat="1" x14ac:dyDescent="0.35">
      <c r="A929" s="85" t="s">
        <v>811</v>
      </c>
      <c r="B929" s="87">
        <v>51153</v>
      </c>
      <c r="C929" s="87" t="s">
        <v>12</v>
      </c>
      <c r="D929" s="86">
        <v>4.7389929999999998</v>
      </c>
      <c r="E929" s="86">
        <f>SUMIFS('Ratios_MARAMA-VA'!T:T, 'Ratios_MARAMA-VA'!AA:AA, Z929)</f>
        <v>4.7389929999933598</v>
      </c>
      <c r="F929" s="86">
        <f>SUMIFS('Ratios_MARAMA-VA'!J:J, 'Ratios_MARAMA-VA'!AA:AA, Z929)</f>
        <v>1.2905754357280299E-2</v>
      </c>
      <c r="G929" s="122">
        <f t="shared" si="56"/>
        <v>2.7233115468409392E-3</v>
      </c>
      <c r="H929" s="122">
        <v>5.6743555601364903</v>
      </c>
      <c r="I929" s="86">
        <v>1.5453038017800789E-2</v>
      </c>
      <c r="J929" s="122">
        <v>6.2682088974041603</v>
      </c>
      <c r="K929" s="86">
        <v>1.7070285668311862E-2</v>
      </c>
      <c r="L929" s="122" t="str" cm="1">
        <f t="array" ref="L929">_xlfn.SWITCH(A929,
    "District of Columbia", _xlfn.XLOOKUP(R929, '2015 O3 Growth Surrogates'!A:A, '2015 O3 Growth Surrogates'!H:H),
    "Maryland", _xlfn.XLOOKUP(R929, '2015 O3 Growth Surrogates'!A:A, '2015 O3 Growth Surrogates'!I:I),
    "Virginia", _xlfn.XLOOKUP(R929, '2015 O3 Growth Surrogates'!A:A, '2015 O3 Growth Surrogates'!J:J)
)</f>
        <v>Employment</v>
      </c>
      <c r="M929" s="133" cm="1">
        <f t="array" ref="M929">_xlfn.SWITCH(L929,
"Employment", INDEX('Coop GFs_CFs'!C:D, MATCH(B929,'Coop GFs_CFs'!B:B,0),1),
"Population", INDEX('Coop GFs_CFs'!E:F, MATCH(B929,'Coop GFs_CFs'!B:B,0),1),
"Household", INDEX('Coop GFs_CFs'!G:H, MATCH(B929,'Coop GFs_CFs'!B:B,0),1),
"VMT", INDEX('Coop GFs_CFs'!I:J, MATCH(B929,'Coop GFs_CFs'!B:B,0),1),
"Lane Mile", INDEX('Coop GFs_CFs'!K:L, MATCH(B929,'Coop GFs_CFs'!B:B,0),1),
"Gas Sales", INDEX('Coop GFs_CFs'!M:N, MATCH(B929,'Coop GFs_CFs'!B:B,0),1),
"No Growth", INDEX('Coop GFs_CFs'!O:P, MATCH(B929,'Coop GFs_CFs'!B:B,0),1)
)</f>
        <v>1.1898949472362377</v>
      </c>
      <c r="N929" s="133" cm="1">
        <f t="array" ref="N929">_xlfn.SWITCH(L929,
"Employment", INDEX('Coop GFs_CFs'!C:D, MATCH(B929,'Coop GFs_CFs'!B:B,0),2),
"Population", INDEX('Coop GFs_CFs'!E:F, MATCH(B929,'Coop GFs_CFs'!B:B,0),2),
"Household", INDEX('Coop GFs_CFs'!G:H, MATCH(B929,'Coop GFs_CFs'!B:B,0),2),
"VMT", INDEX('Coop GFs_CFs'!I:J, MATCH(B929,'Coop GFs_CFs'!B:B,0),2),
"Lane Mile", INDEX('Coop GFs_CFs'!K:L, MATCH(B929,'Coop GFs_CFs'!B:B,0),2),
"Gas Sales", INDEX('Coop GFs_CFs'!M:N, MATCH(B929,'Coop GFs_CFs'!B:B,0),2),
"No Growth", INDEX('Coop GFs_CFs'!O:P, MATCH(B929,'Coop GFs_CFs'!B:B,0),2)
)</f>
        <v>1.2771251790739548</v>
      </c>
      <c r="O929" s="133"/>
      <c r="P929" s="86">
        <f t="shared" si="54"/>
        <v>1.5356491899999887E-2</v>
      </c>
      <c r="Q929" s="86">
        <f t="shared" si="55"/>
        <v>1.6482263844626074E-2</v>
      </c>
      <c r="R929" s="156" t="s">
        <v>336</v>
      </c>
      <c r="S929" s="85" t="s">
        <v>326</v>
      </c>
      <c r="T929" s="85" t="s">
        <v>235</v>
      </c>
      <c r="U929" s="85" t="s">
        <v>327</v>
      </c>
      <c r="V929" s="85" t="s">
        <v>334</v>
      </c>
      <c r="W929" s="85" t="s">
        <v>337</v>
      </c>
      <c r="X929" s="85" t="s">
        <v>330</v>
      </c>
      <c r="Z929" s="42" t="s">
        <v>2082</v>
      </c>
      <c r="AA929"/>
    </row>
    <row r="930" spans="1:27" s="39" customFormat="1" x14ac:dyDescent="0.35">
      <c r="A930" s="85" t="s">
        <v>811</v>
      </c>
      <c r="B930" s="87">
        <v>51510</v>
      </c>
      <c r="C930" s="87" t="s">
        <v>12</v>
      </c>
      <c r="D930" s="86">
        <v>2.2571979999999998</v>
      </c>
      <c r="E930" s="86">
        <f>SUMIFS('Ratios_MARAMA-VA'!T:T, 'Ratios_MARAMA-VA'!AA:AA, Z930)</f>
        <v>2.2571979999968401</v>
      </c>
      <c r="F930" s="86">
        <f>SUMIFS('Ratios_MARAMA-VA'!J:J, 'Ratios_MARAMA-VA'!AA:AA, Z930)</f>
        <v>6.1470533768977001E-3</v>
      </c>
      <c r="G930" s="122">
        <f t="shared" si="56"/>
        <v>2.7233115468409531E-3</v>
      </c>
      <c r="H930" s="122">
        <v>2.4206522297770499</v>
      </c>
      <c r="I930" s="86">
        <v>6.5921901682381399E-3</v>
      </c>
      <c r="J930" s="122">
        <v>2.5022229699458398</v>
      </c>
      <c r="K930" s="86">
        <v>6.8143327068241688E-3</v>
      </c>
      <c r="L930" s="122" t="str" cm="1">
        <f t="array" ref="L930">_xlfn.SWITCH(A930,
    "District of Columbia", _xlfn.XLOOKUP(R930, '2015 O3 Growth Surrogates'!A:A, '2015 O3 Growth Surrogates'!H:H),
    "Maryland", _xlfn.XLOOKUP(R930, '2015 O3 Growth Surrogates'!A:A, '2015 O3 Growth Surrogates'!I:I),
    "Virginia", _xlfn.XLOOKUP(R930, '2015 O3 Growth Surrogates'!A:A, '2015 O3 Growth Surrogates'!J:J)
)</f>
        <v>Employment</v>
      </c>
      <c r="M930" s="133" cm="1">
        <f t="array" ref="M930">_xlfn.SWITCH(L930,
"Employment", INDEX('Coop GFs_CFs'!C:D, MATCH(B930,'Coop GFs_CFs'!B:B,0),1),
"Population", INDEX('Coop GFs_CFs'!E:F, MATCH(B930,'Coop GFs_CFs'!B:B,0),1),
"Household", INDEX('Coop GFs_CFs'!G:H, MATCH(B930,'Coop GFs_CFs'!B:B,0),1),
"VMT", INDEX('Coop GFs_CFs'!I:J, MATCH(B930,'Coop GFs_CFs'!B:B,0),1),
"Lane Mile", INDEX('Coop GFs_CFs'!K:L, MATCH(B930,'Coop GFs_CFs'!B:B,0),1),
"Gas Sales", INDEX('Coop GFs_CFs'!M:N, MATCH(B930,'Coop GFs_CFs'!B:B,0),1),
"No Growth", INDEX('Coop GFs_CFs'!O:P, MATCH(B930,'Coop GFs_CFs'!B:B,0),1)
)</f>
        <v>1.0072672441829524</v>
      </c>
      <c r="N930" s="133" cm="1">
        <f t="array" ref="N930">_xlfn.SWITCH(L930,
"Employment", INDEX('Coop GFs_CFs'!C:D, MATCH(B930,'Coop GFs_CFs'!B:B,0),2),
"Population", INDEX('Coop GFs_CFs'!E:F, MATCH(B930,'Coop GFs_CFs'!B:B,0),2),
"Household", INDEX('Coop GFs_CFs'!G:H, MATCH(B930,'Coop GFs_CFs'!B:B,0),2),
"VMT", INDEX('Coop GFs_CFs'!I:J, MATCH(B930,'Coop GFs_CFs'!B:B,0),2),
"Lane Mile", INDEX('Coop GFs_CFs'!K:L, MATCH(B930,'Coop GFs_CFs'!B:B,0),2),
"Gas Sales", INDEX('Coop GFs_CFs'!M:N, MATCH(B930,'Coop GFs_CFs'!B:B,0),2),
"No Growth", INDEX('Coop GFs_CFs'!O:P, MATCH(B930,'Coop GFs_CFs'!B:B,0),2)
)</f>
        <v>1.0751618720988678</v>
      </c>
      <c r="O930" s="133"/>
      <c r="P930" s="86">
        <f t="shared" si="54"/>
        <v>6.1917255147932579E-3</v>
      </c>
      <c r="Q930" s="86">
        <f t="shared" si="55"/>
        <v>6.6090774165969987E-3</v>
      </c>
      <c r="R930" s="156" t="s">
        <v>336</v>
      </c>
      <c r="S930" s="85" t="s">
        <v>326</v>
      </c>
      <c r="T930" s="85" t="s">
        <v>235</v>
      </c>
      <c r="U930" s="85" t="s">
        <v>327</v>
      </c>
      <c r="V930" s="85" t="s">
        <v>334</v>
      </c>
      <c r="W930" s="85" t="s">
        <v>337</v>
      </c>
      <c r="X930" s="85" t="s">
        <v>330</v>
      </c>
      <c r="Z930" s="42" t="s">
        <v>2074</v>
      </c>
      <c r="AA930"/>
    </row>
    <row r="931" spans="1:27" s="39" customFormat="1" x14ac:dyDescent="0.35">
      <c r="A931" s="85" t="s">
        <v>811</v>
      </c>
      <c r="B931" s="87">
        <v>51600</v>
      </c>
      <c r="C931" s="87" t="s">
        <v>12</v>
      </c>
      <c r="D931" s="86">
        <v>0.93404010000000004</v>
      </c>
      <c r="E931" s="86">
        <f>SUMIFS('Ratios_MARAMA-VA'!T:T, 'Ratios_MARAMA-VA'!AA:AA, Z931)</f>
        <v>0.93404009999869697</v>
      </c>
      <c r="F931" s="86">
        <f>SUMIFS('Ratios_MARAMA-VA'!J:J, 'Ratios_MARAMA-VA'!AA:AA, Z931)</f>
        <v>2.54368218953891E-3</v>
      </c>
      <c r="G931" s="122">
        <f t="shared" si="56"/>
        <v>2.7233115468409319E-3</v>
      </c>
      <c r="H931" s="122">
        <v>1.09165095854785</v>
      </c>
      <c r="I931" s="86">
        <v>2.9729056605333312E-3</v>
      </c>
      <c r="J931" s="122">
        <v>1.18306456659157</v>
      </c>
      <c r="K931" s="86">
        <v>3.2218533948571854E-3</v>
      </c>
      <c r="L931" s="122" t="str" cm="1">
        <f t="array" ref="L931">_xlfn.SWITCH(A931,
    "District of Columbia", _xlfn.XLOOKUP(R931, '2015 O3 Growth Surrogates'!A:A, '2015 O3 Growth Surrogates'!H:H),
    "Maryland", _xlfn.XLOOKUP(R931, '2015 O3 Growth Surrogates'!A:A, '2015 O3 Growth Surrogates'!I:I),
    "Virginia", _xlfn.XLOOKUP(R931, '2015 O3 Growth Surrogates'!A:A, '2015 O3 Growth Surrogates'!J:J)
)</f>
        <v>Employment</v>
      </c>
      <c r="M931" s="133" cm="1">
        <f t="array" ref="M931">_xlfn.SWITCH(L931,
"Employment", INDEX('Coop GFs_CFs'!C:D, MATCH(B931,'Coop GFs_CFs'!B:B,0),1),
"Population", INDEX('Coop GFs_CFs'!E:F, MATCH(B931,'Coop GFs_CFs'!B:B,0),1),
"Household", INDEX('Coop GFs_CFs'!G:H, MATCH(B931,'Coop GFs_CFs'!B:B,0),1),
"VMT", INDEX('Coop GFs_CFs'!I:J, MATCH(B931,'Coop GFs_CFs'!B:B,0),1),
"Lane Mile", INDEX('Coop GFs_CFs'!K:L, MATCH(B931,'Coop GFs_CFs'!B:B,0),1),
"Gas Sales", INDEX('Coop GFs_CFs'!M:N, MATCH(B931,'Coop GFs_CFs'!B:B,0),1),
"No Growth", INDEX('Coop GFs_CFs'!O:P, MATCH(B931,'Coop GFs_CFs'!B:B,0),1)
)</f>
        <v>1.0625592417061611</v>
      </c>
      <c r="N931" s="133" cm="1">
        <f t="array" ref="N931">_xlfn.SWITCH(L931,
"Employment", INDEX('Coop GFs_CFs'!C:D, MATCH(B931,'Coop GFs_CFs'!B:B,0),2),
"Population", INDEX('Coop GFs_CFs'!E:F, MATCH(B931,'Coop GFs_CFs'!B:B,0),2),
"Household", INDEX('Coop GFs_CFs'!G:H, MATCH(B931,'Coop GFs_CFs'!B:B,0),2),
"VMT", INDEX('Coop GFs_CFs'!I:J, MATCH(B931,'Coop GFs_CFs'!B:B,0),2),
"Lane Mile", INDEX('Coop GFs_CFs'!K:L, MATCH(B931,'Coop GFs_CFs'!B:B,0),2),
"Gas Sales", INDEX('Coop GFs_CFs'!M:N, MATCH(B931,'Coop GFs_CFs'!B:B,0),2),
"No Growth", INDEX('Coop GFs_CFs'!O:P, MATCH(B931,'Coop GFs_CFs'!B:B,0),2)
)</f>
        <v>1.0767772511848339</v>
      </c>
      <c r="O931" s="133"/>
      <c r="P931" s="86">
        <f t="shared" si="54"/>
        <v>2.7028130184579319E-3</v>
      </c>
      <c r="Q931" s="86">
        <f t="shared" si="55"/>
        <v>2.738979115939527E-3</v>
      </c>
      <c r="R931" s="156" t="s">
        <v>336</v>
      </c>
      <c r="S931" s="85" t="s">
        <v>326</v>
      </c>
      <c r="T931" s="85" t="s">
        <v>235</v>
      </c>
      <c r="U931" s="85" t="s">
        <v>327</v>
      </c>
      <c r="V931" s="85" t="s">
        <v>334</v>
      </c>
      <c r="W931" s="85" t="s">
        <v>337</v>
      </c>
      <c r="X931" s="85" t="s">
        <v>330</v>
      </c>
      <c r="Z931" s="42" t="s">
        <v>2077</v>
      </c>
      <c r="AA931"/>
    </row>
    <row r="932" spans="1:27" s="39" customFormat="1" x14ac:dyDescent="0.35">
      <c r="A932" s="85" t="s">
        <v>811</v>
      </c>
      <c r="B932" s="87">
        <v>51610</v>
      </c>
      <c r="C932" s="87" t="s">
        <v>12</v>
      </c>
      <c r="D932" s="86">
        <v>0.36588890000000002</v>
      </c>
      <c r="E932" s="86">
        <f>SUMIFS('Ratios_MARAMA-VA'!T:T, 'Ratios_MARAMA-VA'!AA:AA, Z932)</f>
        <v>0.36588889999948498</v>
      </c>
      <c r="F932" s="86">
        <f>SUMIFS('Ratios_MARAMA-VA'!J:J, 'Ratios_MARAMA-VA'!AA:AA, Z932)</f>
        <v>9.9642946622954007E-4</v>
      </c>
      <c r="G932" s="122">
        <f t="shared" si="56"/>
        <v>2.7233115468409744E-3</v>
      </c>
      <c r="H932" s="122">
        <v>0.39802472147185503</v>
      </c>
      <c r="I932" s="86">
        <v>1.0839453199124654E-3</v>
      </c>
      <c r="J932" s="122">
        <v>0.415922477403811</v>
      </c>
      <c r="K932" s="86">
        <v>1.1326864853045027E-3</v>
      </c>
      <c r="L932" s="122" t="str" cm="1">
        <f t="array" ref="L932">_xlfn.SWITCH(A932,
    "District of Columbia", _xlfn.XLOOKUP(R932, '2015 O3 Growth Surrogates'!A:A, '2015 O3 Growth Surrogates'!H:H),
    "Maryland", _xlfn.XLOOKUP(R932, '2015 O3 Growth Surrogates'!A:A, '2015 O3 Growth Surrogates'!I:I),
    "Virginia", _xlfn.XLOOKUP(R932, '2015 O3 Growth Surrogates'!A:A, '2015 O3 Growth Surrogates'!J:J)
)</f>
        <v>Employment</v>
      </c>
      <c r="M932" s="133" cm="1">
        <f t="array" ref="M932">_xlfn.SWITCH(L932,
"Employment", INDEX('Coop GFs_CFs'!C:D, MATCH(B932,'Coop GFs_CFs'!B:B,0),1),
"Population", INDEX('Coop GFs_CFs'!E:F, MATCH(B932,'Coop GFs_CFs'!B:B,0),1),
"Household", INDEX('Coop GFs_CFs'!G:H, MATCH(B932,'Coop GFs_CFs'!B:B,0),1),
"VMT", INDEX('Coop GFs_CFs'!I:J, MATCH(B932,'Coop GFs_CFs'!B:B,0),1),
"Lane Mile", INDEX('Coop GFs_CFs'!K:L, MATCH(B932,'Coop GFs_CFs'!B:B,0),1),
"Gas Sales", INDEX('Coop GFs_CFs'!M:N, MATCH(B932,'Coop GFs_CFs'!B:B,0),1),
"No Growth", INDEX('Coop GFs_CFs'!O:P, MATCH(B932,'Coop GFs_CFs'!B:B,0),1)
)</f>
        <v>1.2446203080415557</v>
      </c>
      <c r="N932" s="133" cm="1">
        <f t="array" ref="N932">_xlfn.SWITCH(L932,
"Employment", INDEX('Coop GFs_CFs'!C:D, MATCH(B932,'Coop GFs_CFs'!B:B,0),2),
"Population", INDEX('Coop GFs_CFs'!E:F, MATCH(B932,'Coop GFs_CFs'!B:B,0),2),
"Household", INDEX('Coop GFs_CFs'!G:H, MATCH(B932,'Coop GFs_CFs'!B:B,0),2),
"VMT", INDEX('Coop GFs_CFs'!I:J, MATCH(B932,'Coop GFs_CFs'!B:B,0),2),
"Lane Mile", INDEX('Coop GFs_CFs'!K:L, MATCH(B932,'Coop GFs_CFs'!B:B,0),2),
"Gas Sales", INDEX('Coop GFs_CFs'!M:N, MATCH(B932,'Coop GFs_CFs'!B:B,0),2),
"No Growth", INDEX('Coop GFs_CFs'!O:P, MATCH(B932,'Coop GFs_CFs'!B:B,0),2)
)</f>
        <v>1.3259344505225987</v>
      </c>
      <c r="O932" s="133"/>
      <c r="P932" s="86">
        <f t="shared" si="54"/>
        <v>1.240176349200293E-3</v>
      </c>
      <c r="Q932" s="86">
        <f t="shared" si="55"/>
        <v>1.3212001567895915E-3</v>
      </c>
      <c r="R932" s="156" t="s">
        <v>336</v>
      </c>
      <c r="S932" s="85" t="s">
        <v>326</v>
      </c>
      <c r="T932" s="85" t="s">
        <v>235</v>
      </c>
      <c r="U932" s="85" t="s">
        <v>327</v>
      </c>
      <c r="V932" s="85" t="s">
        <v>334</v>
      </c>
      <c r="W932" s="85" t="s">
        <v>337</v>
      </c>
      <c r="X932" s="85" t="s">
        <v>330</v>
      </c>
      <c r="Z932" s="42" t="s">
        <v>2078</v>
      </c>
      <c r="AA932"/>
    </row>
    <row r="933" spans="1:27" s="39" customFormat="1" x14ac:dyDescent="0.35">
      <c r="A933" s="85" t="s">
        <v>811</v>
      </c>
      <c r="B933" s="87">
        <v>51683</v>
      </c>
      <c r="C933" s="87" t="s">
        <v>12</v>
      </c>
      <c r="D933" s="86">
        <v>0.71898329999999999</v>
      </c>
      <c r="E933" s="86">
        <f>SUMIFS('Ratios_MARAMA-VA'!T:T, 'Ratios_MARAMA-VA'!AA:AA, Z933)</f>
        <v>0.71898329999899702</v>
      </c>
      <c r="F933" s="86">
        <f>SUMIFS('Ratios_MARAMA-VA'!J:J, 'Ratios_MARAMA-VA'!AA:AA, Z933)</f>
        <v>1.9580155228730699E-3</v>
      </c>
      <c r="G933" s="122">
        <f t="shared" si="56"/>
        <v>2.7233115468409371E-3</v>
      </c>
      <c r="H933" s="122">
        <v>0.88176698297546297</v>
      </c>
      <c r="I933" s="86">
        <v>2.4013262063601742E-3</v>
      </c>
      <c r="J933" s="122">
        <v>0.981990143861728</v>
      </c>
      <c r="K933" s="86">
        <v>2.674265097662637E-3</v>
      </c>
      <c r="L933" s="122" t="str" cm="1">
        <f t="array" ref="L933">_xlfn.SWITCH(A933,
    "District of Columbia", _xlfn.XLOOKUP(R933, '2015 O3 Growth Surrogates'!A:A, '2015 O3 Growth Surrogates'!H:H),
    "Maryland", _xlfn.XLOOKUP(R933, '2015 O3 Growth Surrogates'!A:A, '2015 O3 Growth Surrogates'!I:I),
    "Virginia", _xlfn.XLOOKUP(R933, '2015 O3 Growth Surrogates'!A:A, '2015 O3 Growth Surrogates'!J:J)
)</f>
        <v>Employment</v>
      </c>
      <c r="M933" s="133" cm="1">
        <f t="array" ref="M933">_xlfn.SWITCH(L933,
"Employment", INDEX('Coop GFs_CFs'!C:D, MATCH(B933,'Coop GFs_CFs'!B:B,0),1),
"Population", INDEX('Coop GFs_CFs'!E:F, MATCH(B933,'Coop GFs_CFs'!B:B,0),1),
"Household", INDEX('Coop GFs_CFs'!G:H, MATCH(B933,'Coop GFs_CFs'!B:B,0),1),
"VMT", INDEX('Coop GFs_CFs'!I:J, MATCH(B933,'Coop GFs_CFs'!B:B,0),1),
"Lane Mile", INDEX('Coop GFs_CFs'!K:L, MATCH(B933,'Coop GFs_CFs'!B:B,0),1),
"Gas Sales", INDEX('Coop GFs_CFs'!M:N, MATCH(B933,'Coop GFs_CFs'!B:B,0),1),
"No Growth", INDEX('Coop GFs_CFs'!O:P, MATCH(B933,'Coop GFs_CFs'!B:B,0),1)
)</f>
        <v>1.0626817271189477</v>
      </c>
      <c r="N933" s="133" cm="1">
        <f t="array" ref="N933">_xlfn.SWITCH(L933,
"Employment", INDEX('Coop GFs_CFs'!C:D, MATCH(B933,'Coop GFs_CFs'!B:B,0),2),
"Population", INDEX('Coop GFs_CFs'!E:F, MATCH(B933,'Coop GFs_CFs'!B:B,0),2),
"Household", INDEX('Coop GFs_CFs'!G:H, MATCH(B933,'Coop GFs_CFs'!B:B,0),2),
"VMT", INDEX('Coop GFs_CFs'!I:J, MATCH(B933,'Coop GFs_CFs'!B:B,0),2),
"Lane Mile", INDEX('Coop GFs_CFs'!K:L, MATCH(B933,'Coop GFs_CFs'!B:B,0),2),
"Gas Sales", INDEX('Coop GFs_CFs'!M:N, MATCH(B933,'Coop GFs_CFs'!B:B,0),2),
"No Growth", INDEX('Coop GFs_CFs'!O:P, MATCH(B933,'Coop GFs_CFs'!B:B,0),2)
)</f>
        <v>1.0893103528916537</v>
      </c>
      <c r="O933" s="133"/>
      <c r="P933" s="86">
        <f t="shared" si="54"/>
        <v>2.0807473175724635E-3</v>
      </c>
      <c r="Q933" s="86">
        <f t="shared" si="55"/>
        <v>2.1328865801881996E-3</v>
      </c>
      <c r="R933" s="156" t="s">
        <v>336</v>
      </c>
      <c r="S933" s="85" t="s">
        <v>326</v>
      </c>
      <c r="T933" s="85" t="s">
        <v>235</v>
      </c>
      <c r="U933" s="85" t="s">
        <v>327</v>
      </c>
      <c r="V933" s="85" t="s">
        <v>334</v>
      </c>
      <c r="W933" s="85" t="s">
        <v>337</v>
      </c>
      <c r="X933" s="85" t="s">
        <v>330</v>
      </c>
      <c r="Z933" s="42" t="s">
        <v>2080</v>
      </c>
      <c r="AA933"/>
    </row>
    <row r="934" spans="1:27" s="39" customFormat="1" x14ac:dyDescent="0.35">
      <c r="A934" s="85" t="s">
        <v>811</v>
      </c>
      <c r="B934" s="87">
        <v>51685</v>
      </c>
      <c r="C934" s="87" t="s">
        <v>12</v>
      </c>
      <c r="D934" s="86">
        <v>0.22710040000000001</v>
      </c>
      <c r="E934" s="86">
        <f>SUMIFS('Ratios_MARAMA-VA'!T:T, 'Ratios_MARAMA-VA'!AA:AA, Z934)</f>
        <v>0.22710039999968101</v>
      </c>
      <c r="F934" s="86">
        <f>SUMIFS('Ratios_MARAMA-VA'!J:J, 'Ratios_MARAMA-VA'!AA:AA, Z934)</f>
        <v>6.1846514161133497E-4</v>
      </c>
      <c r="G934" s="122">
        <f t="shared" si="56"/>
        <v>2.7233115468409731E-3</v>
      </c>
      <c r="H934" s="122">
        <v>0.28382131954193601</v>
      </c>
      <c r="I934" s="86">
        <v>7.7293387674819581E-4</v>
      </c>
      <c r="J934" s="122">
        <v>0.32000182542678401</v>
      </c>
      <c r="K934" s="86">
        <v>8.7146466619495019E-4</v>
      </c>
      <c r="L934" s="122" t="str" cm="1">
        <f t="array" ref="L934">_xlfn.SWITCH(A934,
    "District of Columbia", _xlfn.XLOOKUP(R934, '2015 O3 Growth Surrogates'!A:A, '2015 O3 Growth Surrogates'!H:H),
    "Maryland", _xlfn.XLOOKUP(R934, '2015 O3 Growth Surrogates'!A:A, '2015 O3 Growth Surrogates'!I:I),
    "Virginia", _xlfn.XLOOKUP(R934, '2015 O3 Growth Surrogates'!A:A, '2015 O3 Growth Surrogates'!J:J)
)</f>
        <v>Employment</v>
      </c>
      <c r="M934" s="133" cm="1">
        <f t="array" ref="M934">_xlfn.SWITCH(L934,
"Employment", INDEX('Coop GFs_CFs'!C:D, MATCH(B934,'Coop GFs_CFs'!B:B,0),1),
"Population", INDEX('Coop GFs_CFs'!E:F, MATCH(B934,'Coop GFs_CFs'!B:B,0),1),
"Household", INDEX('Coop GFs_CFs'!G:H, MATCH(B934,'Coop GFs_CFs'!B:B,0),1),
"VMT", INDEX('Coop GFs_CFs'!I:J, MATCH(B934,'Coop GFs_CFs'!B:B,0),1),
"Lane Mile", INDEX('Coop GFs_CFs'!K:L, MATCH(B934,'Coop GFs_CFs'!B:B,0),1),
"Gas Sales", INDEX('Coop GFs_CFs'!M:N, MATCH(B934,'Coop GFs_CFs'!B:B,0),1),
"No Growth", INDEX('Coop GFs_CFs'!O:P, MATCH(B934,'Coop GFs_CFs'!B:B,0),1)
)</f>
        <v>1.1233017518770112</v>
      </c>
      <c r="N934" s="133" cm="1">
        <f t="array" ref="N934">_xlfn.SWITCH(L934,
"Employment", INDEX('Coop GFs_CFs'!C:D, MATCH(B934,'Coop GFs_CFs'!B:B,0),2),
"Population", INDEX('Coop GFs_CFs'!E:F, MATCH(B934,'Coop GFs_CFs'!B:B,0),2),
"Household", INDEX('Coop GFs_CFs'!G:H, MATCH(B934,'Coop GFs_CFs'!B:B,0),2),
"VMT", INDEX('Coop GFs_CFs'!I:J, MATCH(B934,'Coop GFs_CFs'!B:B,0),2),
"Lane Mile", INDEX('Coop GFs_CFs'!K:L, MATCH(B934,'Coop GFs_CFs'!B:B,0),2),
"Gas Sales", INDEX('Coop GFs_CFs'!M:N, MATCH(B934,'Coop GFs_CFs'!B:B,0),2),
"No Growth", INDEX('Coop GFs_CFs'!O:P, MATCH(B934,'Coop GFs_CFs'!B:B,0),2)
)</f>
        <v>1.1478816589202718</v>
      </c>
      <c r="O934" s="133"/>
      <c r="P934" s="86">
        <f t="shared" si="54"/>
        <v>6.947229770468764E-4</v>
      </c>
      <c r="Q934" s="86">
        <f t="shared" si="55"/>
        <v>7.0992479273718006E-4</v>
      </c>
      <c r="R934" s="156" t="s">
        <v>336</v>
      </c>
      <c r="S934" s="85" t="s">
        <v>326</v>
      </c>
      <c r="T934" s="85" t="s">
        <v>235</v>
      </c>
      <c r="U934" s="85" t="s">
        <v>327</v>
      </c>
      <c r="V934" s="85" t="s">
        <v>334</v>
      </c>
      <c r="W934" s="85" t="s">
        <v>337</v>
      </c>
      <c r="X934" s="85" t="s">
        <v>330</v>
      </c>
      <c r="Z934" s="42" t="s">
        <v>2081</v>
      </c>
      <c r="AA934"/>
    </row>
    <row r="935" spans="1:27" s="39" customFormat="1" x14ac:dyDescent="0.35">
      <c r="A935" s="85" t="s">
        <v>9</v>
      </c>
      <c r="B935" s="87">
        <v>11001</v>
      </c>
      <c r="C935" s="87" t="s">
        <v>12</v>
      </c>
      <c r="D935" s="86">
        <v>8.3731050000000007</v>
      </c>
      <c r="E935" s="86">
        <f>SUMIFS('Ratios_MARAMA-VA'!T:T, 'Ratios_MARAMA-VA'!AA:AA, Z935)</f>
        <v>8.3731049999883105</v>
      </c>
      <c r="F935" s="86">
        <f>SUMIFS('Ratios_MARAMA-VA'!J:J, 'Ratios_MARAMA-VA'!AA:AA, Z935)</f>
        <v>2.28025735293798E-2</v>
      </c>
      <c r="G935" s="122">
        <f t="shared" si="56"/>
        <v>2.7233115468409431E-3</v>
      </c>
      <c r="H935" s="122">
        <v>8.91976573057973</v>
      </c>
      <c r="I935" s="86">
        <v>2.429130100920392E-2</v>
      </c>
      <c r="J935" s="122">
        <v>9.1753223527011496</v>
      </c>
      <c r="K935" s="86">
        <v>2.4987261309098851E-2</v>
      </c>
      <c r="L935" s="122" t="str" cm="1">
        <f t="array" ref="L935">_xlfn.SWITCH(A935,
    "District of Columbia", _xlfn.XLOOKUP(R935, '2015 O3 Growth Surrogates'!A:A, '2015 O3 Growth Surrogates'!H:H),
    "Maryland", _xlfn.XLOOKUP(R935, '2015 O3 Growth Surrogates'!A:A, '2015 O3 Growth Surrogates'!I:I),
    "Virginia", _xlfn.XLOOKUP(R935, '2015 O3 Growth Surrogates'!A:A, '2015 O3 Growth Surrogates'!J:J)
)</f>
        <v>Employment</v>
      </c>
      <c r="M935" s="133" cm="1">
        <f t="array" ref="M935">_xlfn.SWITCH(L935,
"Employment", INDEX('Coop GFs_CFs'!C:D, MATCH(B935,'Coop GFs_CFs'!B:B,0),1),
"Population", INDEX('Coop GFs_CFs'!E:F, MATCH(B935,'Coop GFs_CFs'!B:B,0),1),
"Household", INDEX('Coop GFs_CFs'!G:H, MATCH(B935,'Coop GFs_CFs'!B:B,0),1),
"VMT", INDEX('Coop GFs_CFs'!I:J, MATCH(B935,'Coop GFs_CFs'!B:B,0),1),
"Lane Mile", INDEX('Coop GFs_CFs'!K:L, MATCH(B935,'Coop GFs_CFs'!B:B,0),1),
"Gas Sales", INDEX('Coop GFs_CFs'!M:N, MATCH(B935,'Coop GFs_CFs'!B:B,0),1),
"No Growth", INDEX('Coop GFs_CFs'!O:P, MATCH(B935,'Coop GFs_CFs'!B:B,0),1)
)</f>
        <v>1.1125759036334977</v>
      </c>
      <c r="N935" s="133" cm="1">
        <f t="array" ref="N935">_xlfn.SWITCH(L935,
"Employment", INDEX('Coop GFs_CFs'!C:D, MATCH(B935,'Coop GFs_CFs'!B:B,0),2),
"Population", INDEX('Coop GFs_CFs'!E:F, MATCH(B935,'Coop GFs_CFs'!B:B,0),2),
"Household", INDEX('Coop GFs_CFs'!G:H, MATCH(B935,'Coop GFs_CFs'!B:B,0),2),
"VMT", INDEX('Coop GFs_CFs'!I:J, MATCH(B935,'Coop GFs_CFs'!B:B,0),2),
"Lane Mile", INDEX('Coop GFs_CFs'!K:L, MATCH(B935,'Coop GFs_CFs'!B:B,0),2),
"Gas Sales", INDEX('Coop GFs_CFs'!M:N, MATCH(B935,'Coop GFs_CFs'!B:B,0),2),
"No Growth", INDEX('Coop GFs_CFs'!O:P, MATCH(B935,'Coop GFs_CFs'!B:B,0),2)
)</f>
        <v>1.1554041707984846</v>
      </c>
      <c r="O935" s="133"/>
      <c r="P935" s="86">
        <f t="shared" si="54"/>
        <v>2.5369593849619006E-2</v>
      </c>
      <c r="Q935" s="86">
        <f t="shared" si="55"/>
        <v>2.634618856078454E-2</v>
      </c>
      <c r="R935" s="156" t="s">
        <v>338</v>
      </c>
      <c r="S935" s="85" t="s">
        <v>326</v>
      </c>
      <c r="T935" s="85" t="s">
        <v>235</v>
      </c>
      <c r="U935" s="85" t="s">
        <v>327</v>
      </c>
      <c r="V935" s="85" t="s">
        <v>334</v>
      </c>
      <c r="W935" s="85" t="s">
        <v>339</v>
      </c>
      <c r="X935" s="85" t="s">
        <v>330</v>
      </c>
      <c r="Z935" s="42" t="s">
        <v>2083</v>
      </c>
      <c r="AA935"/>
    </row>
    <row r="936" spans="1:27" s="39" customFormat="1" x14ac:dyDescent="0.35">
      <c r="A936" s="85" t="s">
        <v>497</v>
      </c>
      <c r="B936" s="87">
        <v>24009</v>
      </c>
      <c r="C936" s="87" t="s">
        <v>12</v>
      </c>
      <c r="D936" s="86">
        <v>0.48180139999999999</v>
      </c>
      <c r="E936" s="86">
        <f>SUMIFS('Ratios_MARAMA-VA'!T:T, 'Ratios_MARAMA-VA'!AA:AA, Z936)</f>
        <v>0.48180139999932398</v>
      </c>
      <c r="F936" s="86">
        <f>SUMIFS('Ratios_MARAMA-VA'!J:J, 'Ratios_MARAMA-VA'!AA:AA, Z936)</f>
        <v>1.3120953159022901E-3</v>
      </c>
      <c r="G936" s="122">
        <f t="shared" si="56"/>
        <v>2.7233115468409414E-3</v>
      </c>
      <c r="H936" s="122">
        <v>0.556367198769666</v>
      </c>
      <c r="I936" s="86">
        <v>1.5151612166929807E-3</v>
      </c>
      <c r="J936" s="122">
        <v>0.60066919756881298</v>
      </c>
      <c r="K936" s="86">
        <v>1.6358093615708312E-3</v>
      </c>
      <c r="L936" s="122" t="str" cm="1">
        <f t="array" ref="L936">_xlfn.SWITCH(A936,
    "District of Columbia", _xlfn.XLOOKUP(R936, '2015 O3 Growth Surrogates'!A:A, '2015 O3 Growth Surrogates'!H:H),
    "Maryland", _xlfn.XLOOKUP(R936, '2015 O3 Growth Surrogates'!A:A, '2015 O3 Growth Surrogates'!I:I),
    "Virginia", _xlfn.XLOOKUP(R936, '2015 O3 Growth Surrogates'!A:A, '2015 O3 Growth Surrogates'!J:J)
)</f>
        <v>Employment</v>
      </c>
      <c r="M936" s="133" cm="1">
        <f t="array" ref="M936">_xlfn.SWITCH(L936,
"Employment", INDEX('Coop GFs_CFs'!C:D, MATCH(B936,'Coop GFs_CFs'!B:B,0),1),
"Population", INDEX('Coop GFs_CFs'!E:F, MATCH(B936,'Coop GFs_CFs'!B:B,0),1),
"Household", INDEX('Coop GFs_CFs'!G:H, MATCH(B936,'Coop GFs_CFs'!B:B,0),1),
"VMT", INDEX('Coop GFs_CFs'!I:J, MATCH(B936,'Coop GFs_CFs'!B:B,0),1),
"Lane Mile", INDEX('Coop GFs_CFs'!K:L, MATCH(B936,'Coop GFs_CFs'!B:B,0),1),
"Gas Sales", INDEX('Coop GFs_CFs'!M:N, MATCH(B936,'Coop GFs_CFs'!B:B,0),1),
"No Growth", INDEX('Coop GFs_CFs'!O:P, MATCH(B936,'Coop GFs_CFs'!B:B,0),1)
)</f>
        <v>1.0339308317341065</v>
      </c>
      <c r="N936" s="133" cm="1">
        <f t="array" ref="N936">_xlfn.SWITCH(L936,
"Employment", INDEX('Coop GFs_CFs'!C:D, MATCH(B936,'Coop GFs_CFs'!B:B,0),2),
"Population", INDEX('Coop GFs_CFs'!E:F, MATCH(B936,'Coop GFs_CFs'!B:B,0),2),
"Household", INDEX('Coop GFs_CFs'!G:H, MATCH(B936,'Coop GFs_CFs'!B:B,0),2),
"VMT", INDEX('Coop GFs_CFs'!I:J, MATCH(B936,'Coop GFs_CFs'!B:B,0),2),
"Lane Mile", INDEX('Coop GFs_CFs'!K:L, MATCH(B936,'Coop GFs_CFs'!B:B,0),2),
"Gas Sales", INDEX('Coop GFs_CFs'!M:N, MATCH(B936,'Coop GFs_CFs'!B:B,0),2),
"No Growth", INDEX('Coop GFs_CFs'!O:P, MATCH(B936,'Coop GFs_CFs'!B:B,0),2)
)</f>
        <v>1.0518639500224574</v>
      </c>
      <c r="O936" s="133"/>
      <c r="P936" s="86">
        <f t="shared" si="54"/>
        <v>1.3566158012852799E-3</v>
      </c>
      <c r="Q936" s="86">
        <f t="shared" si="55"/>
        <v>1.3801457617909469E-3</v>
      </c>
      <c r="R936" s="156" t="s">
        <v>338</v>
      </c>
      <c r="S936" s="85" t="s">
        <v>326</v>
      </c>
      <c r="T936" s="85" t="s">
        <v>235</v>
      </c>
      <c r="U936" s="85" t="s">
        <v>327</v>
      </c>
      <c r="V936" s="85" t="s">
        <v>334</v>
      </c>
      <c r="W936" s="85" t="s">
        <v>339</v>
      </c>
      <c r="X936" s="85" t="s">
        <v>330</v>
      </c>
      <c r="Z936" s="42" t="s">
        <v>2084</v>
      </c>
      <c r="AA936"/>
    </row>
    <row r="937" spans="1:27" s="39" customFormat="1" x14ac:dyDescent="0.35">
      <c r="A937" s="85" t="s">
        <v>497</v>
      </c>
      <c r="B937" s="87">
        <v>24017</v>
      </c>
      <c r="C937" s="87" t="s">
        <v>12</v>
      </c>
      <c r="D937" s="86">
        <v>1.0052300000000001</v>
      </c>
      <c r="E937" s="86">
        <f>SUMIFS('Ratios_MARAMA-VA'!T:T, 'Ratios_MARAMA-VA'!AA:AA, Z937)</f>
        <v>1.0052299999985901</v>
      </c>
      <c r="F937" s="86">
        <f>SUMIFS('Ratios_MARAMA-VA'!J:J, 'Ratios_MARAMA-VA'!AA:AA, Z937)</f>
        <v>2.73755446622709E-3</v>
      </c>
      <c r="G937" s="122">
        <f t="shared" si="56"/>
        <v>2.7233115468409514E-3</v>
      </c>
      <c r="H937" s="122">
        <v>1.1686421712036399</v>
      </c>
      <c r="I937" s="86">
        <v>3.1825767189641524E-3</v>
      </c>
      <c r="J937" s="122">
        <v>1.2664991244147099</v>
      </c>
      <c r="K937" s="86">
        <v>3.449071689582534E-3</v>
      </c>
      <c r="L937" s="122" t="str" cm="1">
        <f t="array" ref="L937">_xlfn.SWITCH(A937,
    "District of Columbia", _xlfn.XLOOKUP(R937, '2015 O3 Growth Surrogates'!A:A, '2015 O3 Growth Surrogates'!H:H),
    "Maryland", _xlfn.XLOOKUP(R937, '2015 O3 Growth Surrogates'!A:A, '2015 O3 Growth Surrogates'!I:I),
    "Virginia", _xlfn.XLOOKUP(R937, '2015 O3 Growth Surrogates'!A:A, '2015 O3 Growth Surrogates'!J:J)
)</f>
        <v>Employment</v>
      </c>
      <c r="M937" s="133" cm="1">
        <f t="array" ref="M937">_xlfn.SWITCH(L937,
"Employment", INDEX('Coop GFs_CFs'!C:D, MATCH(B937,'Coop GFs_CFs'!B:B,0),1),
"Population", INDEX('Coop GFs_CFs'!E:F, MATCH(B937,'Coop GFs_CFs'!B:B,0),1),
"Household", INDEX('Coop GFs_CFs'!G:H, MATCH(B937,'Coop GFs_CFs'!B:B,0),1),
"VMT", INDEX('Coop GFs_CFs'!I:J, MATCH(B937,'Coop GFs_CFs'!B:B,0),1),
"Lane Mile", INDEX('Coop GFs_CFs'!K:L, MATCH(B937,'Coop GFs_CFs'!B:B,0),1),
"Gas Sales", INDEX('Coop GFs_CFs'!M:N, MATCH(B937,'Coop GFs_CFs'!B:B,0),1),
"No Growth", INDEX('Coop GFs_CFs'!O:P, MATCH(B937,'Coop GFs_CFs'!B:B,0),1)
)</f>
        <v>1.1494562546354627</v>
      </c>
      <c r="N937" s="133" cm="1">
        <f t="array" ref="N937">_xlfn.SWITCH(L937,
"Employment", INDEX('Coop GFs_CFs'!C:D, MATCH(B937,'Coop GFs_CFs'!B:B,0),2),
"Population", INDEX('Coop GFs_CFs'!E:F, MATCH(B937,'Coop GFs_CFs'!B:B,0),2),
"Household", INDEX('Coop GFs_CFs'!G:H, MATCH(B937,'Coop GFs_CFs'!B:B,0),2),
"VMT", INDEX('Coop GFs_CFs'!I:J, MATCH(B937,'Coop GFs_CFs'!B:B,0),2),
"Lane Mile", INDEX('Coop GFs_CFs'!K:L, MATCH(B937,'Coop GFs_CFs'!B:B,0),2),
"Gas Sales", INDEX('Coop GFs_CFs'!M:N, MATCH(B937,'Coop GFs_CFs'!B:B,0),2),
"No Growth", INDEX('Coop GFs_CFs'!O:P, MATCH(B937,'Coop GFs_CFs'!B:B,0),2)
)</f>
        <v>1.2365582750270308</v>
      </c>
      <c r="O937" s="133"/>
      <c r="P937" s="86">
        <f t="shared" si="54"/>
        <v>3.1466991036099741E-3</v>
      </c>
      <c r="Q937" s="86">
        <f t="shared" si="55"/>
        <v>3.3851456285503142E-3</v>
      </c>
      <c r="R937" s="156" t="s">
        <v>338</v>
      </c>
      <c r="S937" s="85" t="s">
        <v>326</v>
      </c>
      <c r="T937" s="85" t="s">
        <v>235</v>
      </c>
      <c r="U937" s="85" t="s">
        <v>327</v>
      </c>
      <c r="V937" s="85" t="s">
        <v>334</v>
      </c>
      <c r="W937" s="85" t="s">
        <v>339</v>
      </c>
      <c r="X937" s="85" t="s">
        <v>330</v>
      </c>
      <c r="Z937" s="42" t="s">
        <v>2085</v>
      </c>
      <c r="AA937"/>
    </row>
    <row r="938" spans="1:27" s="39" customFormat="1" x14ac:dyDescent="0.35">
      <c r="A938" s="85" t="s">
        <v>497</v>
      </c>
      <c r="B938" s="87">
        <v>24021</v>
      </c>
      <c r="C938" s="87" t="s">
        <v>12</v>
      </c>
      <c r="D938" s="86">
        <v>1.915683</v>
      </c>
      <c r="E938" s="86">
        <f>SUMIFS('Ratios_MARAMA-VA'!T:T, 'Ratios_MARAMA-VA'!AA:AA, Z938)</f>
        <v>1.9156829999973199</v>
      </c>
      <c r="F938" s="86">
        <f>SUMIFS('Ratios_MARAMA-VA'!J:J, 'Ratios_MARAMA-VA'!AA:AA, Z938)</f>
        <v>5.2170016339796099E-3</v>
      </c>
      <c r="G938" s="122">
        <f t="shared" si="56"/>
        <v>2.7233115468409484E-3</v>
      </c>
      <c r="H938" s="122">
        <v>2.2009964425435</v>
      </c>
      <c r="I938" s="86">
        <v>5.9939990265345635E-3</v>
      </c>
      <c r="J938" s="122">
        <v>2.3695431464627199</v>
      </c>
      <c r="K938" s="86">
        <v>6.4530042114997578E-3</v>
      </c>
      <c r="L938" s="122" t="str" cm="1">
        <f t="array" ref="L938">_xlfn.SWITCH(A938,
    "District of Columbia", _xlfn.XLOOKUP(R938, '2015 O3 Growth Surrogates'!A:A, '2015 O3 Growth Surrogates'!H:H),
    "Maryland", _xlfn.XLOOKUP(R938, '2015 O3 Growth Surrogates'!A:A, '2015 O3 Growth Surrogates'!I:I),
    "Virginia", _xlfn.XLOOKUP(R938, '2015 O3 Growth Surrogates'!A:A, '2015 O3 Growth Surrogates'!J:J)
)</f>
        <v>Employment</v>
      </c>
      <c r="M938" s="133" cm="1">
        <f t="array" ref="M938">_xlfn.SWITCH(L938,
"Employment", INDEX('Coop GFs_CFs'!C:D, MATCH(B938,'Coop GFs_CFs'!B:B,0),1),
"Population", INDEX('Coop GFs_CFs'!E:F, MATCH(B938,'Coop GFs_CFs'!B:B,0),1),
"Household", INDEX('Coop GFs_CFs'!G:H, MATCH(B938,'Coop GFs_CFs'!B:B,0),1),
"VMT", INDEX('Coop GFs_CFs'!I:J, MATCH(B938,'Coop GFs_CFs'!B:B,0),1),
"Lane Mile", INDEX('Coop GFs_CFs'!K:L, MATCH(B938,'Coop GFs_CFs'!B:B,0),1),
"Gas Sales", INDEX('Coop GFs_CFs'!M:N, MATCH(B938,'Coop GFs_CFs'!B:B,0),1),
"No Growth", INDEX('Coop GFs_CFs'!O:P, MATCH(B938,'Coop GFs_CFs'!B:B,0),1)
)</f>
        <v>1.1441294512813505</v>
      </c>
      <c r="N938" s="133" cm="1">
        <f t="array" ref="N938">_xlfn.SWITCH(L938,
"Employment", INDEX('Coop GFs_CFs'!C:D, MATCH(B938,'Coop GFs_CFs'!B:B,0),2),
"Population", INDEX('Coop GFs_CFs'!E:F, MATCH(B938,'Coop GFs_CFs'!B:B,0),2),
"Household", INDEX('Coop GFs_CFs'!G:H, MATCH(B938,'Coop GFs_CFs'!B:B,0),2),
"VMT", INDEX('Coop GFs_CFs'!I:J, MATCH(B938,'Coop GFs_CFs'!B:B,0),2),
"Lane Mile", INDEX('Coop GFs_CFs'!K:L, MATCH(B938,'Coop GFs_CFs'!B:B,0),2),
"Gas Sales", INDEX('Coop GFs_CFs'!M:N, MATCH(B938,'Coop GFs_CFs'!B:B,0),2),
"No Growth", INDEX('Coop GFs_CFs'!O:P, MATCH(B938,'Coop GFs_CFs'!B:B,0),2)
)</f>
        <v>1.2247937540008487</v>
      </c>
      <c r="O938" s="133"/>
      <c r="P938" s="86">
        <f t="shared" si="54"/>
        <v>5.9689252168190002E-3</v>
      </c>
      <c r="Q938" s="86">
        <f t="shared" si="55"/>
        <v>6.3897510159104482E-3</v>
      </c>
      <c r="R938" s="156" t="s">
        <v>338</v>
      </c>
      <c r="S938" s="85" t="s">
        <v>326</v>
      </c>
      <c r="T938" s="85" t="s">
        <v>235</v>
      </c>
      <c r="U938" s="85" t="s">
        <v>327</v>
      </c>
      <c r="V938" s="85" t="s">
        <v>334</v>
      </c>
      <c r="W938" s="85" t="s">
        <v>339</v>
      </c>
      <c r="X938" s="85" t="s">
        <v>330</v>
      </c>
      <c r="Z938" s="42" t="s">
        <v>2086</v>
      </c>
      <c r="AA938"/>
    </row>
    <row r="939" spans="1:27" s="39" customFormat="1" x14ac:dyDescent="0.35">
      <c r="A939" s="85" t="s">
        <v>497</v>
      </c>
      <c r="B939" s="87">
        <v>24031</v>
      </c>
      <c r="C939" s="87" t="s">
        <v>12</v>
      </c>
      <c r="D939" s="86">
        <v>8.3319609999999997</v>
      </c>
      <c r="E939" s="86">
        <f>SUMIFS('Ratios_MARAMA-VA'!T:T, 'Ratios_MARAMA-VA'!AA:AA, Z939)</f>
        <v>8.3319609999883699</v>
      </c>
      <c r="F939" s="86">
        <f>SUMIFS('Ratios_MARAMA-VA'!J:J, 'Ratios_MARAMA-VA'!AA:AA, Z939)</f>
        <v>2.26905255990968E-2</v>
      </c>
      <c r="G939" s="122">
        <f t="shared" si="56"/>
        <v>2.7233115468409505E-3</v>
      </c>
      <c r="H939" s="122">
        <v>9.22281572554426</v>
      </c>
      <c r="I939" s="86">
        <v>2.5116600559760983E-2</v>
      </c>
      <c r="J939" s="122">
        <v>9.7106109627369701</v>
      </c>
      <c r="K939" s="86">
        <v>2.644501896170191E-2</v>
      </c>
      <c r="L939" s="122" t="str" cm="1">
        <f t="array" ref="L939">_xlfn.SWITCH(A939,
    "District of Columbia", _xlfn.XLOOKUP(R939, '2015 O3 Growth Surrogates'!A:A, '2015 O3 Growth Surrogates'!H:H),
    "Maryland", _xlfn.XLOOKUP(R939, '2015 O3 Growth Surrogates'!A:A, '2015 O3 Growth Surrogates'!I:I),
    "Virginia", _xlfn.XLOOKUP(R939, '2015 O3 Growth Surrogates'!A:A, '2015 O3 Growth Surrogates'!J:J)
)</f>
        <v>Employment</v>
      </c>
      <c r="M939" s="133" cm="1">
        <f t="array" ref="M939">_xlfn.SWITCH(L939,
"Employment", INDEX('Coop GFs_CFs'!C:D, MATCH(B939,'Coop GFs_CFs'!B:B,0),1),
"Population", INDEX('Coop GFs_CFs'!E:F, MATCH(B939,'Coop GFs_CFs'!B:B,0),1),
"Household", INDEX('Coop GFs_CFs'!G:H, MATCH(B939,'Coop GFs_CFs'!B:B,0),1),
"VMT", INDEX('Coop GFs_CFs'!I:J, MATCH(B939,'Coop GFs_CFs'!B:B,0),1),
"Lane Mile", INDEX('Coop GFs_CFs'!K:L, MATCH(B939,'Coop GFs_CFs'!B:B,0),1),
"Gas Sales", INDEX('Coop GFs_CFs'!M:N, MATCH(B939,'Coop GFs_CFs'!B:B,0),1),
"No Growth", INDEX('Coop GFs_CFs'!O:P, MATCH(B939,'Coop GFs_CFs'!B:B,0),1)
)</f>
        <v>1.0977892034918355</v>
      </c>
      <c r="N939" s="133" cm="1">
        <f t="array" ref="N939">_xlfn.SWITCH(L939,
"Employment", INDEX('Coop GFs_CFs'!C:D, MATCH(B939,'Coop GFs_CFs'!B:B,0),2),
"Population", INDEX('Coop GFs_CFs'!E:F, MATCH(B939,'Coop GFs_CFs'!B:B,0),2),
"Household", INDEX('Coop GFs_CFs'!G:H, MATCH(B939,'Coop GFs_CFs'!B:B,0),2),
"VMT", INDEX('Coop GFs_CFs'!I:J, MATCH(B939,'Coop GFs_CFs'!B:B,0),2),
"Lane Mile", INDEX('Coop GFs_CFs'!K:L, MATCH(B939,'Coop GFs_CFs'!B:B,0),2),
"Gas Sales", INDEX('Coop GFs_CFs'!M:N, MATCH(B939,'Coop GFs_CFs'!B:B,0),2),
"No Growth", INDEX('Coop GFs_CFs'!O:P, MATCH(B939,'Coop GFs_CFs'!B:B,0),2)
)</f>
        <v>1.1427409443629737</v>
      </c>
      <c r="O939" s="133"/>
      <c r="P939" s="86">
        <f t="shared" si="54"/>
        <v>2.4909414024243581E-2</v>
      </c>
      <c r="Q939" s="86">
        <f t="shared" si="55"/>
        <v>2.5929392651204107E-2</v>
      </c>
      <c r="R939" s="156" t="s">
        <v>338</v>
      </c>
      <c r="S939" s="85" t="s">
        <v>326</v>
      </c>
      <c r="T939" s="85" t="s">
        <v>235</v>
      </c>
      <c r="U939" s="85" t="s">
        <v>327</v>
      </c>
      <c r="V939" s="85" t="s">
        <v>334</v>
      </c>
      <c r="W939" s="85" t="s">
        <v>339</v>
      </c>
      <c r="X939" s="85" t="s">
        <v>330</v>
      </c>
      <c r="Z939" s="42" t="s">
        <v>2087</v>
      </c>
      <c r="AA939"/>
    </row>
    <row r="940" spans="1:27" s="39" customFormat="1" x14ac:dyDescent="0.35">
      <c r="A940" s="85" t="s">
        <v>497</v>
      </c>
      <c r="B940" s="87">
        <v>24033</v>
      </c>
      <c r="C940" s="87" t="s">
        <v>12</v>
      </c>
      <c r="D940" s="86">
        <v>5.6970239999999999</v>
      </c>
      <c r="E940" s="86">
        <f>SUMIFS('Ratios_MARAMA-VA'!T:T, 'Ratios_MARAMA-VA'!AA:AA, Z940)</f>
        <v>5.69702399999204</v>
      </c>
      <c r="F940" s="86">
        <f>SUMIFS('Ratios_MARAMA-VA'!J:J, 'Ratios_MARAMA-VA'!AA:AA, Z940)</f>
        <v>1.5514771241808299E-2</v>
      </c>
      <c r="G940" s="122">
        <f t="shared" si="56"/>
        <v>2.7233115468409431E-3</v>
      </c>
      <c r="H940" s="122">
        <v>6.1392268114809898</v>
      </c>
      <c r="I940" s="86">
        <v>1.6719027264381684E-2</v>
      </c>
      <c r="J940" s="122">
        <v>6.3625829330642896</v>
      </c>
      <c r="K940" s="86">
        <v>1.7327295569347097E-2</v>
      </c>
      <c r="L940" s="122" t="str" cm="1">
        <f t="array" ref="L940">_xlfn.SWITCH(A940,
    "District of Columbia", _xlfn.XLOOKUP(R940, '2015 O3 Growth Surrogates'!A:A, '2015 O3 Growth Surrogates'!H:H),
    "Maryland", _xlfn.XLOOKUP(R940, '2015 O3 Growth Surrogates'!A:A, '2015 O3 Growth Surrogates'!I:I),
    "Virginia", _xlfn.XLOOKUP(R940, '2015 O3 Growth Surrogates'!A:A, '2015 O3 Growth Surrogates'!J:J)
)</f>
        <v>Employment</v>
      </c>
      <c r="M940" s="133" cm="1">
        <f t="array" ref="M940">_xlfn.SWITCH(L940,
"Employment", INDEX('Coop GFs_CFs'!C:D, MATCH(B940,'Coop GFs_CFs'!B:B,0),1),
"Population", INDEX('Coop GFs_CFs'!E:F, MATCH(B940,'Coop GFs_CFs'!B:B,0),1),
"Household", INDEX('Coop GFs_CFs'!G:H, MATCH(B940,'Coop GFs_CFs'!B:B,0),1),
"VMT", INDEX('Coop GFs_CFs'!I:J, MATCH(B940,'Coop GFs_CFs'!B:B,0),1),
"Lane Mile", INDEX('Coop GFs_CFs'!K:L, MATCH(B940,'Coop GFs_CFs'!B:B,0),1),
"Gas Sales", INDEX('Coop GFs_CFs'!M:N, MATCH(B940,'Coop GFs_CFs'!B:B,0),1),
"No Growth", INDEX('Coop GFs_CFs'!O:P, MATCH(B940,'Coop GFs_CFs'!B:B,0),1)
)</f>
        <v>1.0691583039570396</v>
      </c>
      <c r="N940" s="133" cm="1">
        <f t="array" ref="N940">_xlfn.SWITCH(L940,
"Employment", INDEX('Coop GFs_CFs'!C:D, MATCH(B940,'Coop GFs_CFs'!B:B,0),2),
"Population", INDEX('Coop GFs_CFs'!E:F, MATCH(B940,'Coop GFs_CFs'!B:B,0),2),
"Household", INDEX('Coop GFs_CFs'!G:H, MATCH(B940,'Coop GFs_CFs'!B:B,0),2),
"VMT", INDEX('Coop GFs_CFs'!I:J, MATCH(B940,'Coop GFs_CFs'!B:B,0),2),
"Lane Mile", INDEX('Coop GFs_CFs'!K:L, MATCH(B940,'Coop GFs_CFs'!B:B,0),2),
"Gas Sales", INDEX('Coop GFs_CFs'!M:N, MATCH(B940,'Coop GFs_CFs'!B:B,0),2),
"No Growth", INDEX('Coop GFs_CFs'!O:P, MATCH(B940,'Coop GFs_CFs'!B:B,0),2)
)</f>
        <v>1.1120864021452579</v>
      </c>
      <c r="O940" s="133"/>
      <c r="P940" s="86">
        <f t="shared" si="54"/>
        <v>1.6587746507173214E-2</v>
      </c>
      <c r="Q940" s="86">
        <f t="shared" si="55"/>
        <v>1.7253766130409305E-2</v>
      </c>
      <c r="R940" s="156" t="s">
        <v>338</v>
      </c>
      <c r="S940" s="85" t="s">
        <v>326</v>
      </c>
      <c r="T940" s="85" t="s">
        <v>235</v>
      </c>
      <c r="U940" s="85" t="s">
        <v>327</v>
      </c>
      <c r="V940" s="85" t="s">
        <v>334</v>
      </c>
      <c r="W940" s="85" t="s">
        <v>339</v>
      </c>
      <c r="X940" s="85" t="s">
        <v>330</v>
      </c>
      <c r="Z940" s="42" t="s">
        <v>2088</v>
      </c>
      <c r="AA940"/>
    </row>
    <row r="941" spans="1:27" s="39" customFormat="1" x14ac:dyDescent="0.35">
      <c r="A941" s="85" t="s">
        <v>811</v>
      </c>
      <c r="B941" s="87">
        <v>51013</v>
      </c>
      <c r="C941" s="87" t="s">
        <v>12</v>
      </c>
      <c r="D941" s="86">
        <v>2.3590369999999998</v>
      </c>
      <c r="E941" s="86">
        <f>SUMIFS('Ratios_MARAMA-VA'!T:T, 'Ratios_MARAMA-VA'!AA:AA, Z941)</f>
        <v>2.35903699999669</v>
      </c>
      <c r="F941" s="86">
        <f>SUMIFS('Ratios_MARAMA-VA'!J:J, 'Ratios_MARAMA-VA'!AA:AA, Z941)</f>
        <v>6.4243927015160598E-3</v>
      </c>
      <c r="G941" s="122">
        <f t="shared" si="56"/>
        <v>2.723311546840967E-3</v>
      </c>
      <c r="H941" s="122">
        <v>2.4965060195343902</v>
      </c>
      <c r="I941" s="86">
        <v>6.7987636697559852E-3</v>
      </c>
      <c r="J941" s="122">
        <v>2.5588368788487399</v>
      </c>
      <c r="K941" s="86">
        <v>6.9685100186512739E-3</v>
      </c>
      <c r="L941" s="122" t="str" cm="1">
        <f t="array" ref="L941">_xlfn.SWITCH(A941,
    "District of Columbia", _xlfn.XLOOKUP(R941, '2015 O3 Growth Surrogates'!A:A, '2015 O3 Growth Surrogates'!H:H),
    "Maryland", _xlfn.XLOOKUP(R941, '2015 O3 Growth Surrogates'!A:A, '2015 O3 Growth Surrogates'!I:I),
    "Virginia", _xlfn.XLOOKUP(R941, '2015 O3 Growth Surrogates'!A:A, '2015 O3 Growth Surrogates'!J:J)
)</f>
        <v>Employment</v>
      </c>
      <c r="M941" s="133" cm="1">
        <f t="array" ref="M941">_xlfn.SWITCH(L941,
"Employment", INDEX('Coop GFs_CFs'!C:D, MATCH(B941,'Coop GFs_CFs'!B:B,0),1),
"Population", INDEX('Coop GFs_CFs'!E:F, MATCH(B941,'Coop GFs_CFs'!B:B,0),1),
"Household", INDEX('Coop GFs_CFs'!G:H, MATCH(B941,'Coop GFs_CFs'!B:B,0),1),
"VMT", INDEX('Coop GFs_CFs'!I:J, MATCH(B941,'Coop GFs_CFs'!B:B,0),1),
"Lane Mile", INDEX('Coop GFs_CFs'!K:L, MATCH(B941,'Coop GFs_CFs'!B:B,0),1),
"Gas Sales", INDEX('Coop GFs_CFs'!M:N, MATCH(B941,'Coop GFs_CFs'!B:B,0),1),
"No Growth", INDEX('Coop GFs_CFs'!O:P, MATCH(B941,'Coop GFs_CFs'!B:B,0),1)
)</f>
        <v>1.1056036674427163</v>
      </c>
      <c r="N941" s="133" cm="1">
        <f t="array" ref="N941">_xlfn.SWITCH(L941,
"Employment", INDEX('Coop GFs_CFs'!C:D, MATCH(B941,'Coop GFs_CFs'!B:B,0),2),
"Population", INDEX('Coop GFs_CFs'!E:F, MATCH(B941,'Coop GFs_CFs'!B:B,0),2),
"Household", INDEX('Coop GFs_CFs'!G:H, MATCH(B941,'Coop GFs_CFs'!B:B,0),2),
"VMT", INDEX('Coop GFs_CFs'!I:J, MATCH(B941,'Coop GFs_CFs'!B:B,0),2),
"Lane Mile", INDEX('Coop GFs_CFs'!K:L, MATCH(B941,'Coop GFs_CFs'!B:B,0),2),
"Gas Sales", INDEX('Coop GFs_CFs'!M:N, MATCH(B941,'Coop GFs_CFs'!B:B,0),2),
"No Growth", INDEX('Coop GFs_CFs'!O:P, MATCH(B941,'Coop GFs_CFs'!B:B,0),2)
)</f>
        <v>1.1792000057596272</v>
      </c>
      <c r="O941" s="133"/>
      <c r="P941" s="86">
        <f t="shared" si="54"/>
        <v>7.102832131888376E-3</v>
      </c>
      <c r="Q941" s="86">
        <f t="shared" si="55"/>
        <v>7.5756439106298449E-3</v>
      </c>
      <c r="R941" s="156" t="s">
        <v>338</v>
      </c>
      <c r="S941" s="85" t="s">
        <v>326</v>
      </c>
      <c r="T941" s="85" t="s">
        <v>235</v>
      </c>
      <c r="U941" s="85" t="s">
        <v>327</v>
      </c>
      <c r="V941" s="85" t="s">
        <v>334</v>
      </c>
      <c r="W941" s="85" t="s">
        <v>339</v>
      </c>
      <c r="X941" s="85" t="s">
        <v>330</v>
      </c>
      <c r="Z941" s="42" t="s">
        <v>2090</v>
      </c>
      <c r="AA941"/>
    </row>
    <row r="942" spans="1:27" s="39" customFormat="1" x14ac:dyDescent="0.35">
      <c r="A942" s="85" t="s">
        <v>811</v>
      </c>
      <c r="B942" s="87">
        <v>51059</v>
      </c>
      <c r="C942" s="87" t="s">
        <v>12</v>
      </c>
      <c r="D942" s="86">
        <v>10.551209999999999</v>
      </c>
      <c r="E942" s="86">
        <f>SUMIFS('Ratios_MARAMA-VA'!T:T, 'Ratios_MARAMA-VA'!AA:AA, Z942)</f>
        <v>10.551209999985099</v>
      </c>
      <c r="F942" s="86">
        <f>SUMIFS('Ratios_MARAMA-VA'!J:J, 'Ratios_MARAMA-VA'!AA:AA, Z942)</f>
        <v>2.87342320261035E-2</v>
      </c>
      <c r="G942" s="122">
        <f t="shared" si="56"/>
        <v>2.7233115468409861E-3</v>
      </c>
      <c r="H942" s="122">
        <v>12.4471730928457</v>
      </c>
      <c r="I942" s="86">
        <v>3.3897530209275127E-2</v>
      </c>
      <c r="J942" s="122">
        <v>13.618095018357099</v>
      </c>
      <c r="K942" s="86">
        <v>3.7086315409469599E-2</v>
      </c>
      <c r="L942" s="122" t="str" cm="1">
        <f t="array" ref="L942">_xlfn.SWITCH(A942,
    "District of Columbia", _xlfn.XLOOKUP(R942, '2015 O3 Growth Surrogates'!A:A, '2015 O3 Growth Surrogates'!H:H),
    "Maryland", _xlfn.XLOOKUP(R942, '2015 O3 Growth Surrogates'!A:A, '2015 O3 Growth Surrogates'!I:I),
    "Virginia", _xlfn.XLOOKUP(R942, '2015 O3 Growth Surrogates'!A:A, '2015 O3 Growth Surrogates'!J:J)
)</f>
        <v>Employment</v>
      </c>
      <c r="M942" s="133" cm="1">
        <f t="array" ref="M942">_xlfn.SWITCH(L942,
"Employment", INDEX('Coop GFs_CFs'!C:D, MATCH(B942,'Coop GFs_CFs'!B:B,0),1),
"Population", INDEX('Coop GFs_CFs'!E:F, MATCH(B942,'Coop GFs_CFs'!B:B,0),1),
"Household", INDEX('Coop GFs_CFs'!G:H, MATCH(B942,'Coop GFs_CFs'!B:B,0),1),
"VMT", INDEX('Coop GFs_CFs'!I:J, MATCH(B942,'Coop GFs_CFs'!B:B,0),1),
"Lane Mile", INDEX('Coop GFs_CFs'!K:L, MATCH(B942,'Coop GFs_CFs'!B:B,0),1),
"Gas Sales", INDEX('Coop GFs_CFs'!M:N, MATCH(B942,'Coop GFs_CFs'!B:B,0),1),
"No Growth", INDEX('Coop GFs_CFs'!O:P, MATCH(B942,'Coop GFs_CFs'!B:B,0),1)
)</f>
        <v>1.1407331378648504</v>
      </c>
      <c r="N942" s="133" cm="1">
        <f t="array" ref="N942">_xlfn.SWITCH(L942,
"Employment", INDEX('Coop GFs_CFs'!C:D, MATCH(B942,'Coop GFs_CFs'!B:B,0),2),
"Population", INDEX('Coop GFs_CFs'!E:F, MATCH(B942,'Coop GFs_CFs'!B:B,0),2),
"Household", INDEX('Coop GFs_CFs'!G:H, MATCH(B942,'Coop GFs_CFs'!B:B,0),2),
"VMT", INDEX('Coop GFs_CFs'!I:J, MATCH(B942,'Coop GFs_CFs'!B:B,0),2),
"Lane Mile", INDEX('Coop GFs_CFs'!K:L, MATCH(B942,'Coop GFs_CFs'!B:B,0),2),
"Gas Sales", INDEX('Coop GFs_CFs'!M:N, MATCH(B942,'Coop GFs_CFs'!B:B,0),2),
"No Growth", INDEX('Coop GFs_CFs'!O:P, MATCH(B942,'Coop GFs_CFs'!B:B,0),2)
)</f>
        <v>1.1888354812229924</v>
      </c>
      <c r="O942" s="133"/>
      <c r="P942" s="86">
        <f t="shared" si="54"/>
        <v>3.2778090663273723E-2</v>
      </c>
      <c r="Q942" s="86">
        <f t="shared" si="55"/>
        <v>3.4160274558325876E-2</v>
      </c>
      <c r="R942" s="156" t="s">
        <v>338</v>
      </c>
      <c r="S942" s="85" t="s">
        <v>326</v>
      </c>
      <c r="T942" s="85" t="s">
        <v>235</v>
      </c>
      <c r="U942" s="85" t="s">
        <v>327</v>
      </c>
      <c r="V942" s="85" t="s">
        <v>334</v>
      </c>
      <c r="W942" s="85" t="s">
        <v>339</v>
      </c>
      <c r="X942" s="85" t="s">
        <v>330</v>
      </c>
      <c r="Z942" s="42" t="s">
        <v>2091</v>
      </c>
      <c r="AA942"/>
    </row>
    <row r="943" spans="1:27" s="39" customFormat="1" x14ac:dyDescent="0.35">
      <c r="A943" s="85" t="s">
        <v>811</v>
      </c>
      <c r="B943" s="87">
        <v>51107</v>
      </c>
      <c r="C943" s="87" t="s">
        <v>12</v>
      </c>
      <c r="D943" s="86">
        <v>3.24282</v>
      </c>
      <c r="E943" s="86">
        <f>SUMIFS('Ratios_MARAMA-VA'!T:T, 'Ratios_MARAMA-VA'!AA:AA, Z943)</f>
        <v>3.2428199999954401</v>
      </c>
      <c r="F943" s="86">
        <f>SUMIFS('Ratios_MARAMA-VA'!J:J, 'Ratios_MARAMA-VA'!AA:AA, Z943)</f>
        <v>8.8312091503143994E-3</v>
      </c>
      <c r="G943" s="122">
        <f t="shared" si="56"/>
        <v>2.7233115468409648E-3</v>
      </c>
      <c r="H943" s="122">
        <v>4.3222034196612</v>
      </c>
      <c r="I943" s="86">
        <v>1.177070648055885E-2</v>
      </c>
      <c r="J943" s="122">
        <v>5.0876040534045996</v>
      </c>
      <c r="K943" s="86">
        <v>1.3855130864391644E-2</v>
      </c>
      <c r="L943" s="122" t="str" cm="1">
        <f t="array" ref="L943">_xlfn.SWITCH(A943,
    "District of Columbia", _xlfn.XLOOKUP(R943, '2015 O3 Growth Surrogates'!A:A, '2015 O3 Growth Surrogates'!H:H),
    "Maryland", _xlfn.XLOOKUP(R943, '2015 O3 Growth Surrogates'!A:A, '2015 O3 Growth Surrogates'!I:I),
    "Virginia", _xlfn.XLOOKUP(R943, '2015 O3 Growth Surrogates'!A:A, '2015 O3 Growth Surrogates'!J:J)
)</f>
        <v>Employment</v>
      </c>
      <c r="M943" s="133" cm="1">
        <f t="array" ref="M943">_xlfn.SWITCH(L943,
"Employment", INDEX('Coop GFs_CFs'!C:D, MATCH(B943,'Coop GFs_CFs'!B:B,0),1),
"Population", INDEX('Coop GFs_CFs'!E:F, MATCH(B943,'Coop GFs_CFs'!B:B,0),1),
"Household", INDEX('Coop GFs_CFs'!G:H, MATCH(B943,'Coop GFs_CFs'!B:B,0),1),
"VMT", INDEX('Coop GFs_CFs'!I:J, MATCH(B943,'Coop GFs_CFs'!B:B,0),1),
"Lane Mile", INDEX('Coop GFs_CFs'!K:L, MATCH(B943,'Coop GFs_CFs'!B:B,0),1),
"Gas Sales", INDEX('Coop GFs_CFs'!M:N, MATCH(B943,'Coop GFs_CFs'!B:B,0),1),
"No Growth", INDEX('Coop GFs_CFs'!O:P, MATCH(B943,'Coop GFs_CFs'!B:B,0),1)
)</f>
        <v>1.1820289336364709</v>
      </c>
      <c r="N943" s="133" cm="1">
        <f t="array" ref="N943">_xlfn.SWITCH(L943,
"Employment", INDEX('Coop GFs_CFs'!C:D, MATCH(B943,'Coop GFs_CFs'!B:B,0),2),
"Population", INDEX('Coop GFs_CFs'!E:F, MATCH(B943,'Coop GFs_CFs'!B:B,0),2),
"Household", INDEX('Coop GFs_CFs'!G:H, MATCH(B943,'Coop GFs_CFs'!B:B,0),2),
"VMT", INDEX('Coop GFs_CFs'!I:J, MATCH(B943,'Coop GFs_CFs'!B:B,0),2),
"Lane Mile", INDEX('Coop GFs_CFs'!K:L, MATCH(B943,'Coop GFs_CFs'!B:B,0),2),
"Gas Sales", INDEX('Coop GFs_CFs'!M:N, MATCH(B943,'Coop GFs_CFs'!B:B,0),2),
"No Growth", INDEX('Coop GFs_CFs'!O:P, MATCH(B943,'Coop GFs_CFs'!B:B,0),2)
)</f>
        <v>1.2460772431295832</v>
      </c>
      <c r="O943" s="133"/>
      <c r="P943" s="86">
        <f t="shared" si="54"/>
        <v>1.0438744734666773E-2</v>
      </c>
      <c r="Q943" s="86">
        <f t="shared" si="55"/>
        <v>1.1004368751524517E-2</v>
      </c>
      <c r="R943" s="156" t="s">
        <v>338</v>
      </c>
      <c r="S943" s="85" t="s">
        <v>326</v>
      </c>
      <c r="T943" s="85" t="s">
        <v>235</v>
      </c>
      <c r="U943" s="85" t="s">
        <v>327</v>
      </c>
      <c r="V943" s="85" t="s">
        <v>334</v>
      </c>
      <c r="W943" s="85" t="s">
        <v>339</v>
      </c>
      <c r="X943" s="85" t="s">
        <v>330</v>
      </c>
      <c r="Z943" s="42" t="s">
        <v>2094</v>
      </c>
      <c r="AA943"/>
    </row>
    <row r="944" spans="1:27" s="39" customFormat="1" x14ac:dyDescent="0.35">
      <c r="A944" s="85" t="s">
        <v>811</v>
      </c>
      <c r="B944" s="87">
        <v>51153</v>
      </c>
      <c r="C944" s="87" t="s">
        <v>12</v>
      </c>
      <c r="D944" s="86">
        <v>3.3583919999999998</v>
      </c>
      <c r="E944" s="86">
        <f>SUMIFS('Ratios_MARAMA-VA'!T:T, 'Ratios_MARAMA-VA'!AA:AA, Z944)</f>
        <v>3.3583919999952898</v>
      </c>
      <c r="F944" s="86">
        <f>SUMIFS('Ratios_MARAMA-VA'!J:J, 'Ratios_MARAMA-VA'!AA:AA, Z944)</f>
        <v>9.1459477124054608E-3</v>
      </c>
      <c r="G944" s="122">
        <f t="shared" si="56"/>
        <v>2.7233115468409549E-3</v>
      </c>
      <c r="H944" s="122">
        <v>4.0212573258322797</v>
      </c>
      <c r="I944" s="86">
        <v>1.0951136508257827E-2</v>
      </c>
      <c r="J944" s="122">
        <v>4.4421046022585298</v>
      </c>
      <c r="K944" s="86">
        <v>1.2097234755606001E-2</v>
      </c>
      <c r="L944" s="122" t="str" cm="1">
        <f t="array" ref="L944">_xlfn.SWITCH(A944,
    "District of Columbia", _xlfn.XLOOKUP(R944, '2015 O3 Growth Surrogates'!A:A, '2015 O3 Growth Surrogates'!H:H),
    "Maryland", _xlfn.XLOOKUP(R944, '2015 O3 Growth Surrogates'!A:A, '2015 O3 Growth Surrogates'!I:I),
    "Virginia", _xlfn.XLOOKUP(R944, '2015 O3 Growth Surrogates'!A:A, '2015 O3 Growth Surrogates'!J:J)
)</f>
        <v>Employment</v>
      </c>
      <c r="M944" s="133" cm="1">
        <f t="array" ref="M944">_xlfn.SWITCH(L944,
"Employment", INDEX('Coop GFs_CFs'!C:D, MATCH(B944,'Coop GFs_CFs'!B:B,0),1),
"Population", INDEX('Coop GFs_CFs'!E:F, MATCH(B944,'Coop GFs_CFs'!B:B,0),1),
"Household", INDEX('Coop GFs_CFs'!G:H, MATCH(B944,'Coop GFs_CFs'!B:B,0),1),
"VMT", INDEX('Coop GFs_CFs'!I:J, MATCH(B944,'Coop GFs_CFs'!B:B,0),1),
"Lane Mile", INDEX('Coop GFs_CFs'!K:L, MATCH(B944,'Coop GFs_CFs'!B:B,0),1),
"Gas Sales", INDEX('Coop GFs_CFs'!M:N, MATCH(B944,'Coop GFs_CFs'!B:B,0),1),
"No Growth", INDEX('Coop GFs_CFs'!O:P, MATCH(B944,'Coop GFs_CFs'!B:B,0),1)
)</f>
        <v>1.1898949472362377</v>
      </c>
      <c r="N944" s="133" cm="1">
        <f t="array" ref="N944">_xlfn.SWITCH(L944,
"Employment", INDEX('Coop GFs_CFs'!C:D, MATCH(B944,'Coop GFs_CFs'!B:B,0),2),
"Population", INDEX('Coop GFs_CFs'!E:F, MATCH(B944,'Coop GFs_CFs'!B:B,0),2),
"Household", INDEX('Coop GFs_CFs'!G:H, MATCH(B944,'Coop GFs_CFs'!B:B,0),2),
"VMT", INDEX('Coop GFs_CFs'!I:J, MATCH(B944,'Coop GFs_CFs'!B:B,0),2),
"Lane Mile", INDEX('Coop GFs_CFs'!K:L, MATCH(B944,'Coop GFs_CFs'!B:B,0),2),
"Gas Sales", INDEX('Coop GFs_CFs'!M:N, MATCH(B944,'Coop GFs_CFs'!B:B,0),2),
"No Growth", INDEX('Coop GFs_CFs'!O:P, MATCH(B944,'Coop GFs_CFs'!B:B,0),2)
)</f>
        <v>1.2771251790739548</v>
      </c>
      <c r="O944" s="133"/>
      <c r="P944" s="86">
        <f t="shared" si="54"/>
        <v>1.0882716970678084E-2</v>
      </c>
      <c r="Q944" s="86">
        <f t="shared" si="55"/>
        <v>1.1680520110006852E-2</v>
      </c>
      <c r="R944" s="156" t="s">
        <v>338</v>
      </c>
      <c r="S944" s="85" t="s">
        <v>326</v>
      </c>
      <c r="T944" s="85" t="s">
        <v>235</v>
      </c>
      <c r="U944" s="85" t="s">
        <v>327</v>
      </c>
      <c r="V944" s="85" t="s">
        <v>334</v>
      </c>
      <c r="W944" s="85" t="s">
        <v>339</v>
      </c>
      <c r="X944" s="85" t="s">
        <v>330</v>
      </c>
      <c r="Z944" s="42" t="s">
        <v>2097</v>
      </c>
      <c r="AA944"/>
    </row>
    <row r="945" spans="1:27" s="39" customFormat="1" x14ac:dyDescent="0.35">
      <c r="A945" s="85" t="s">
        <v>811</v>
      </c>
      <c r="B945" s="87">
        <v>51510</v>
      </c>
      <c r="C945" s="87" t="s">
        <v>12</v>
      </c>
      <c r="D945" s="86">
        <v>1.6377470000000001</v>
      </c>
      <c r="E945" s="86">
        <f>SUMIFS('Ratios_MARAMA-VA'!T:T, 'Ratios_MARAMA-VA'!AA:AA, Z945)</f>
        <v>1.6377469999976999</v>
      </c>
      <c r="F945" s="86">
        <f>SUMIFS('Ratios_MARAMA-VA'!J:J, 'Ratios_MARAMA-VA'!AA:AA, Z945)</f>
        <v>4.4600953158978902E-3</v>
      </c>
      <c r="G945" s="122">
        <f t="shared" si="56"/>
        <v>2.7233115468409674E-3</v>
      </c>
      <c r="H945" s="122">
        <v>1.7563438951127299</v>
      </c>
      <c r="I945" s="86">
        <v>4.783071609784138E-3</v>
      </c>
      <c r="J945" s="122">
        <v>1.8155288824285201</v>
      </c>
      <c r="K945" s="86">
        <v>4.9442507691408654E-3</v>
      </c>
      <c r="L945" s="122" t="str" cm="1">
        <f t="array" ref="L945">_xlfn.SWITCH(A945,
    "District of Columbia", _xlfn.XLOOKUP(R945, '2015 O3 Growth Surrogates'!A:A, '2015 O3 Growth Surrogates'!H:H),
    "Maryland", _xlfn.XLOOKUP(R945, '2015 O3 Growth Surrogates'!A:A, '2015 O3 Growth Surrogates'!I:I),
    "Virginia", _xlfn.XLOOKUP(R945, '2015 O3 Growth Surrogates'!A:A, '2015 O3 Growth Surrogates'!J:J)
)</f>
        <v>Employment</v>
      </c>
      <c r="M945" s="133" cm="1">
        <f t="array" ref="M945">_xlfn.SWITCH(L945,
"Employment", INDEX('Coop GFs_CFs'!C:D, MATCH(B945,'Coop GFs_CFs'!B:B,0),1),
"Population", INDEX('Coop GFs_CFs'!E:F, MATCH(B945,'Coop GFs_CFs'!B:B,0),1),
"Household", INDEX('Coop GFs_CFs'!G:H, MATCH(B945,'Coop GFs_CFs'!B:B,0),1),
"VMT", INDEX('Coop GFs_CFs'!I:J, MATCH(B945,'Coop GFs_CFs'!B:B,0),1),
"Lane Mile", INDEX('Coop GFs_CFs'!K:L, MATCH(B945,'Coop GFs_CFs'!B:B,0),1),
"Gas Sales", INDEX('Coop GFs_CFs'!M:N, MATCH(B945,'Coop GFs_CFs'!B:B,0),1),
"No Growth", INDEX('Coop GFs_CFs'!O:P, MATCH(B945,'Coop GFs_CFs'!B:B,0),1)
)</f>
        <v>1.0072672441829524</v>
      </c>
      <c r="N945" s="133" cm="1">
        <f t="array" ref="N945">_xlfn.SWITCH(L945,
"Employment", INDEX('Coop GFs_CFs'!C:D, MATCH(B945,'Coop GFs_CFs'!B:B,0),2),
"Population", INDEX('Coop GFs_CFs'!E:F, MATCH(B945,'Coop GFs_CFs'!B:B,0),2),
"Household", INDEX('Coop GFs_CFs'!G:H, MATCH(B945,'Coop GFs_CFs'!B:B,0),2),
"VMT", INDEX('Coop GFs_CFs'!I:J, MATCH(B945,'Coop GFs_CFs'!B:B,0),2),
"Lane Mile", INDEX('Coop GFs_CFs'!K:L, MATCH(B945,'Coop GFs_CFs'!B:B,0),2),
"Gas Sales", INDEX('Coop GFs_CFs'!M:N, MATCH(B945,'Coop GFs_CFs'!B:B,0),2),
"No Growth", INDEX('Coop GFs_CFs'!O:P, MATCH(B945,'Coop GFs_CFs'!B:B,0),2)
)</f>
        <v>1.0751618720988678</v>
      </c>
      <c r="O945" s="133"/>
      <c r="P945" s="86">
        <f t="shared" si="54"/>
        <v>4.4925079176377624E-3</v>
      </c>
      <c r="Q945" s="86">
        <f t="shared" si="55"/>
        <v>4.7953244295801667E-3</v>
      </c>
      <c r="R945" s="156" t="s">
        <v>338</v>
      </c>
      <c r="S945" s="85" t="s">
        <v>326</v>
      </c>
      <c r="T945" s="85" t="s">
        <v>235</v>
      </c>
      <c r="U945" s="85" t="s">
        <v>327</v>
      </c>
      <c r="V945" s="85" t="s">
        <v>334</v>
      </c>
      <c r="W945" s="85" t="s">
        <v>339</v>
      </c>
      <c r="X945" s="85" t="s">
        <v>330</v>
      </c>
      <c r="Z945" s="42" t="s">
        <v>2089</v>
      </c>
      <c r="AA945"/>
    </row>
    <row r="946" spans="1:27" s="39" customFormat="1" x14ac:dyDescent="0.35">
      <c r="A946" s="85" t="s">
        <v>811</v>
      </c>
      <c r="B946" s="87">
        <v>51600</v>
      </c>
      <c r="C946" s="87" t="s">
        <v>12</v>
      </c>
      <c r="D946" s="86">
        <v>0.70905220000000002</v>
      </c>
      <c r="E946" s="86">
        <f>SUMIFS('Ratios_MARAMA-VA'!T:T, 'Ratios_MARAMA-VA'!AA:AA, Z946)</f>
        <v>0.70905219999900904</v>
      </c>
      <c r="F946" s="86">
        <f>SUMIFS('Ratios_MARAMA-VA'!J:J, 'Ratios_MARAMA-VA'!AA:AA, Z946)</f>
        <v>1.9309700435702799E-3</v>
      </c>
      <c r="G946" s="122">
        <f t="shared" si="56"/>
        <v>2.7233115468409501E-3</v>
      </c>
      <c r="H946" s="122">
        <v>0.828698375787569</v>
      </c>
      <c r="I946" s="86">
        <v>2.2568038556306275E-3</v>
      </c>
      <c r="J946" s="122">
        <v>0.89809263401410799</v>
      </c>
      <c r="K946" s="86">
        <v>2.4457860403434236E-3</v>
      </c>
      <c r="L946" s="122" t="str" cm="1">
        <f t="array" ref="L946">_xlfn.SWITCH(A946,
    "District of Columbia", _xlfn.XLOOKUP(R946, '2015 O3 Growth Surrogates'!A:A, '2015 O3 Growth Surrogates'!H:H),
    "Maryland", _xlfn.XLOOKUP(R946, '2015 O3 Growth Surrogates'!A:A, '2015 O3 Growth Surrogates'!I:I),
    "Virginia", _xlfn.XLOOKUP(R946, '2015 O3 Growth Surrogates'!A:A, '2015 O3 Growth Surrogates'!J:J)
)</f>
        <v>Employment</v>
      </c>
      <c r="M946" s="133" cm="1">
        <f t="array" ref="M946">_xlfn.SWITCH(L946,
"Employment", INDEX('Coop GFs_CFs'!C:D, MATCH(B946,'Coop GFs_CFs'!B:B,0),1),
"Population", INDEX('Coop GFs_CFs'!E:F, MATCH(B946,'Coop GFs_CFs'!B:B,0),1),
"Household", INDEX('Coop GFs_CFs'!G:H, MATCH(B946,'Coop GFs_CFs'!B:B,0),1),
"VMT", INDEX('Coop GFs_CFs'!I:J, MATCH(B946,'Coop GFs_CFs'!B:B,0),1),
"Lane Mile", INDEX('Coop GFs_CFs'!K:L, MATCH(B946,'Coop GFs_CFs'!B:B,0),1),
"Gas Sales", INDEX('Coop GFs_CFs'!M:N, MATCH(B946,'Coop GFs_CFs'!B:B,0),1),
"No Growth", INDEX('Coop GFs_CFs'!O:P, MATCH(B946,'Coop GFs_CFs'!B:B,0),1)
)</f>
        <v>1.0625592417061611</v>
      </c>
      <c r="N946" s="133" cm="1">
        <f t="array" ref="N946">_xlfn.SWITCH(L946,
"Employment", INDEX('Coop GFs_CFs'!C:D, MATCH(B946,'Coop GFs_CFs'!B:B,0),2),
"Population", INDEX('Coop GFs_CFs'!E:F, MATCH(B946,'Coop GFs_CFs'!B:B,0),2),
"Household", INDEX('Coop GFs_CFs'!G:H, MATCH(B946,'Coop GFs_CFs'!B:B,0),2),
"VMT", INDEX('Coop GFs_CFs'!I:J, MATCH(B946,'Coop GFs_CFs'!B:B,0),2),
"Lane Mile", INDEX('Coop GFs_CFs'!K:L, MATCH(B946,'Coop GFs_CFs'!B:B,0),2),
"Gas Sales", INDEX('Coop GFs_CFs'!M:N, MATCH(B946,'Coop GFs_CFs'!B:B,0),2),
"No Growth", INDEX('Coop GFs_CFs'!O:P, MATCH(B946,'Coop GFs_CFs'!B:B,0),2)
)</f>
        <v>1.0767772511848339</v>
      </c>
      <c r="O946" s="133"/>
      <c r="P946" s="86">
        <f t="shared" si="54"/>
        <v>2.0517700652533497E-3</v>
      </c>
      <c r="Q946" s="86">
        <f t="shared" si="55"/>
        <v>2.0792246156358649E-3</v>
      </c>
      <c r="R946" s="156" t="s">
        <v>338</v>
      </c>
      <c r="S946" s="85" t="s">
        <v>326</v>
      </c>
      <c r="T946" s="85" t="s">
        <v>235</v>
      </c>
      <c r="U946" s="85" t="s">
        <v>327</v>
      </c>
      <c r="V946" s="85" t="s">
        <v>334</v>
      </c>
      <c r="W946" s="85" t="s">
        <v>339</v>
      </c>
      <c r="X946" s="85" t="s">
        <v>330</v>
      </c>
      <c r="Z946" s="42" t="s">
        <v>2092</v>
      </c>
      <c r="AA946"/>
    </row>
    <row r="947" spans="1:27" s="39" customFormat="1" x14ac:dyDescent="0.35">
      <c r="A947" s="85" t="s">
        <v>811</v>
      </c>
      <c r="B947" s="87">
        <v>51610</v>
      </c>
      <c r="C947" s="87" t="s">
        <v>12</v>
      </c>
      <c r="D947" s="86">
        <v>0.29671199999999998</v>
      </c>
      <c r="E947" s="86">
        <f>SUMIFS('Ratios_MARAMA-VA'!T:T, 'Ratios_MARAMA-VA'!AA:AA, Z947)</f>
        <v>0.29671199999958298</v>
      </c>
      <c r="F947" s="86">
        <f>SUMIFS('Ratios_MARAMA-VA'!J:J, 'Ratios_MARAMA-VA'!AA:AA, Z947)</f>
        <v>8.0803921568514301E-4</v>
      </c>
      <c r="G947" s="122">
        <f t="shared" si="56"/>
        <v>2.7233115468409726E-3</v>
      </c>
      <c r="H947" s="122">
        <v>0.32277205227422101</v>
      </c>
      <c r="I947" s="86">
        <v>8.7900885695594406E-4</v>
      </c>
      <c r="J947" s="122">
        <v>0.33728596334963901</v>
      </c>
      <c r="K947" s="86">
        <v>9.1853475857745295E-4</v>
      </c>
      <c r="L947" s="122" t="str" cm="1">
        <f t="array" ref="L947">_xlfn.SWITCH(A947,
    "District of Columbia", _xlfn.XLOOKUP(R947, '2015 O3 Growth Surrogates'!A:A, '2015 O3 Growth Surrogates'!H:H),
    "Maryland", _xlfn.XLOOKUP(R947, '2015 O3 Growth Surrogates'!A:A, '2015 O3 Growth Surrogates'!I:I),
    "Virginia", _xlfn.XLOOKUP(R947, '2015 O3 Growth Surrogates'!A:A, '2015 O3 Growth Surrogates'!J:J)
)</f>
        <v>Employment</v>
      </c>
      <c r="M947" s="133" cm="1">
        <f t="array" ref="M947">_xlfn.SWITCH(L947,
"Employment", INDEX('Coop GFs_CFs'!C:D, MATCH(B947,'Coop GFs_CFs'!B:B,0),1),
"Population", INDEX('Coop GFs_CFs'!E:F, MATCH(B947,'Coop GFs_CFs'!B:B,0),1),
"Household", INDEX('Coop GFs_CFs'!G:H, MATCH(B947,'Coop GFs_CFs'!B:B,0),1),
"VMT", INDEX('Coop GFs_CFs'!I:J, MATCH(B947,'Coop GFs_CFs'!B:B,0),1),
"Lane Mile", INDEX('Coop GFs_CFs'!K:L, MATCH(B947,'Coop GFs_CFs'!B:B,0),1),
"Gas Sales", INDEX('Coop GFs_CFs'!M:N, MATCH(B947,'Coop GFs_CFs'!B:B,0),1),
"No Growth", INDEX('Coop GFs_CFs'!O:P, MATCH(B947,'Coop GFs_CFs'!B:B,0),1)
)</f>
        <v>1.2446203080415557</v>
      </c>
      <c r="N947" s="133" cm="1">
        <f t="array" ref="N947">_xlfn.SWITCH(L947,
"Employment", INDEX('Coop GFs_CFs'!C:D, MATCH(B947,'Coop GFs_CFs'!B:B,0),2),
"Population", INDEX('Coop GFs_CFs'!E:F, MATCH(B947,'Coop GFs_CFs'!B:B,0),2),
"Household", INDEX('Coop GFs_CFs'!G:H, MATCH(B947,'Coop GFs_CFs'!B:B,0),2),
"VMT", INDEX('Coop GFs_CFs'!I:J, MATCH(B947,'Coop GFs_CFs'!B:B,0),2),
"Lane Mile", INDEX('Coop GFs_CFs'!K:L, MATCH(B947,'Coop GFs_CFs'!B:B,0),2),
"Gas Sales", INDEX('Coop GFs_CFs'!M:N, MATCH(B947,'Coop GFs_CFs'!B:B,0),2),
"No Growth", INDEX('Coop GFs_CFs'!O:P, MATCH(B947,'Coop GFs_CFs'!B:B,0),2)
)</f>
        <v>1.3259344505225987</v>
      </c>
      <c r="O947" s="133"/>
      <c r="P947" s="86">
        <f t="shared" si="54"/>
        <v>1.0057020175356997E-3</v>
      </c>
      <c r="Q947" s="86">
        <f t="shared" si="55"/>
        <v>1.0714070334501918E-3</v>
      </c>
      <c r="R947" s="156" t="s">
        <v>338</v>
      </c>
      <c r="S947" s="85" t="s">
        <v>326</v>
      </c>
      <c r="T947" s="85" t="s">
        <v>235</v>
      </c>
      <c r="U947" s="85" t="s">
        <v>327</v>
      </c>
      <c r="V947" s="85" t="s">
        <v>334</v>
      </c>
      <c r="W947" s="85" t="s">
        <v>339</v>
      </c>
      <c r="X947" s="85" t="s">
        <v>330</v>
      </c>
      <c r="Z947" s="42" t="s">
        <v>2093</v>
      </c>
      <c r="AA947"/>
    </row>
    <row r="948" spans="1:27" s="39" customFormat="1" x14ac:dyDescent="0.35">
      <c r="A948" s="85" t="s">
        <v>811</v>
      </c>
      <c r="B948" s="87">
        <v>51683</v>
      </c>
      <c r="C948" s="87" t="s">
        <v>12</v>
      </c>
      <c r="D948" s="86">
        <v>0.50613030000000003</v>
      </c>
      <c r="E948" s="86">
        <f>SUMIFS('Ratios_MARAMA-VA'!T:T, 'Ratios_MARAMA-VA'!AA:AA, Z948)</f>
        <v>0.50613029999928905</v>
      </c>
      <c r="F948" s="86">
        <f>SUMIFS('Ratios_MARAMA-VA'!J:J, 'Ratios_MARAMA-VA'!AA:AA, Z948)</f>
        <v>1.37835049019414E-3</v>
      </c>
      <c r="G948" s="122">
        <f t="shared" si="56"/>
        <v>2.723311546840954E-3</v>
      </c>
      <c r="H948" s="122">
        <v>0.62072232779741299</v>
      </c>
      <c r="I948" s="86">
        <v>1.6904202826726904E-3</v>
      </c>
      <c r="J948" s="122">
        <v>0.69127470152614101</v>
      </c>
      <c r="K948" s="86">
        <v>1.8825563767051739E-3</v>
      </c>
      <c r="L948" s="122" t="str" cm="1">
        <f t="array" ref="L948">_xlfn.SWITCH(A948,
    "District of Columbia", _xlfn.XLOOKUP(R948, '2015 O3 Growth Surrogates'!A:A, '2015 O3 Growth Surrogates'!H:H),
    "Maryland", _xlfn.XLOOKUP(R948, '2015 O3 Growth Surrogates'!A:A, '2015 O3 Growth Surrogates'!I:I),
    "Virginia", _xlfn.XLOOKUP(R948, '2015 O3 Growth Surrogates'!A:A, '2015 O3 Growth Surrogates'!J:J)
)</f>
        <v>Employment</v>
      </c>
      <c r="M948" s="133" cm="1">
        <f t="array" ref="M948">_xlfn.SWITCH(L948,
"Employment", INDEX('Coop GFs_CFs'!C:D, MATCH(B948,'Coop GFs_CFs'!B:B,0),1),
"Population", INDEX('Coop GFs_CFs'!E:F, MATCH(B948,'Coop GFs_CFs'!B:B,0),1),
"Household", INDEX('Coop GFs_CFs'!G:H, MATCH(B948,'Coop GFs_CFs'!B:B,0),1),
"VMT", INDEX('Coop GFs_CFs'!I:J, MATCH(B948,'Coop GFs_CFs'!B:B,0),1),
"Lane Mile", INDEX('Coop GFs_CFs'!K:L, MATCH(B948,'Coop GFs_CFs'!B:B,0),1),
"Gas Sales", INDEX('Coop GFs_CFs'!M:N, MATCH(B948,'Coop GFs_CFs'!B:B,0),1),
"No Growth", INDEX('Coop GFs_CFs'!O:P, MATCH(B948,'Coop GFs_CFs'!B:B,0),1)
)</f>
        <v>1.0626817271189477</v>
      </c>
      <c r="N948" s="133" cm="1">
        <f t="array" ref="N948">_xlfn.SWITCH(L948,
"Employment", INDEX('Coop GFs_CFs'!C:D, MATCH(B948,'Coop GFs_CFs'!B:B,0),2),
"Population", INDEX('Coop GFs_CFs'!E:F, MATCH(B948,'Coop GFs_CFs'!B:B,0),2),
"Household", INDEX('Coop GFs_CFs'!G:H, MATCH(B948,'Coop GFs_CFs'!B:B,0),2),
"VMT", INDEX('Coop GFs_CFs'!I:J, MATCH(B948,'Coop GFs_CFs'!B:B,0),2),
"Lane Mile", INDEX('Coop GFs_CFs'!K:L, MATCH(B948,'Coop GFs_CFs'!B:B,0),2),
"Gas Sales", INDEX('Coop GFs_CFs'!M:N, MATCH(B948,'Coop GFs_CFs'!B:B,0),2),
"No Growth", INDEX('Coop GFs_CFs'!O:P, MATCH(B948,'Coop GFs_CFs'!B:B,0),2)
)</f>
        <v>1.0893103528916537</v>
      </c>
      <c r="O948" s="133"/>
      <c r="P948" s="86">
        <f t="shared" si="54"/>
        <v>1.4647478794947569E-3</v>
      </c>
      <c r="Q948" s="86">
        <f t="shared" si="55"/>
        <v>1.5014514588817625E-3</v>
      </c>
      <c r="R948" s="156" t="s">
        <v>338</v>
      </c>
      <c r="S948" s="85" t="s">
        <v>326</v>
      </c>
      <c r="T948" s="85" t="s">
        <v>235</v>
      </c>
      <c r="U948" s="85" t="s">
        <v>327</v>
      </c>
      <c r="V948" s="85" t="s">
        <v>334</v>
      </c>
      <c r="W948" s="85" t="s">
        <v>339</v>
      </c>
      <c r="X948" s="85" t="s">
        <v>330</v>
      </c>
      <c r="Z948" s="42" t="s">
        <v>2095</v>
      </c>
      <c r="AA948"/>
    </row>
    <row r="949" spans="1:27" s="39" customFormat="1" x14ac:dyDescent="0.35">
      <c r="A949" s="85" t="s">
        <v>811</v>
      </c>
      <c r="B949" s="87">
        <v>51685</v>
      </c>
      <c r="C949" s="87" t="s">
        <v>12</v>
      </c>
      <c r="D949" s="86">
        <v>0.17023949999999999</v>
      </c>
      <c r="E949" s="86">
        <f>SUMIFS('Ratios_MARAMA-VA'!T:T, 'Ratios_MARAMA-VA'!AA:AA, Z949)</f>
        <v>0.17023949999976101</v>
      </c>
      <c r="F949" s="86">
        <f>SUMIFS('Ratios_MARAMA-VA'!J:J, 'Ratios_MARAMA-VA'!AA:AA, Z949)</f>
        <v>4.6361519607778298E-4</v>
      </c>
      <c r="G949" s="122">
        <f t="shared" si="56"/>
        <v>2.7233115468409731E-3</v>
      </c>
      <c r="H949" s="122">
        <v>0.21275876012618</v>
      </c>
      <c r="I949" s="86">
        <v>5.7940838814319478E-4</v>
      </c>
      <c r="J949" s="122">
        <v>0.239880470310678</v>
      </c>
      <c r="K949" s="86">
        <v>6.5326925465871257E-4</v>
      </c>
      <c r="L949" s="122" t="str" cm="1">
        <f t="array" ref="L949">_xlfn.SWITCH(A949,
    "District of Columbia", _xlfn.XLOOKUP(R949, '2015 O3 Growth Surrogates'!A:A, '2015 O3 Growth Surrogates'!H:H),
    "Maryland", _xlfn.XLOOKUP(R949, '2015 O3 Growth Surrogates'!A:A, '2015 O3 Growth Surrogates'!I:I),
    "Virginia", _xlfn.XLOOKUP(R949, '2015 O3 Growth Surrogates'!A:A, '2015 O3 Growth Surrogates'!J:J)
)</f>
        <v>Employment</v>
      </c>
      <c r="M949" s="133" cm="1">
        <f t="array" ref="M949">_xlfn.SWITCH(L949,
"Employment", INDEX('Coop GFs_CFs'!C:D, MATCH(B949,'Coop GFs_CFs'!B:B,0),1),
"Population", INDEX('Coop GFs_CFs'!E:F, MATCH(B949,'Coop GFs_CFs'!B:B,0),1),
"Household", INDEX('Coop GFs_CFs'!G:H, MATCH(B949,'Coop GFs_CFs'!B:B,0),1),
"VMT", INDEX('Coop GFs_CFs'!I:J, MATCH(B949,'Coop GFs_CFs'!B:B,0),1),
"Lane Mile", INDEX('Coop GFs_CFs'!K:L, MATCH(B949,'Coop GFs_CFs'!B:B,0),1),
"Gas Sales", INDEX('Coop GFs_CFs'!M:N, MATCH(B949,'Coop GFs_CFs'!B:B,0),1),
"No Growth", INDEX('Coop GFs_CFs'!O:P, MATCH(B949,'Coop GFs_CFs'!B:B,0),1)
)</f>
        <v>1.1233017518770112</v>
      </c>
      <c r="N949" s="133" cm="1">
        <f t="array" ref="N949">_xlfn.SWITCH(L949,
"Employment", INDEX('Coop GFs_CFs'!C:D, MATCH(B949,'Coop GFs_CFs'!B:B,0),2),
"Population", INDEX('Coop GFs_CFs'!E:F, MATCH(B949,'Coop GFs_CFs'!B:B,0),2),
"Household", INDEX('Coop GFs_CFs'!G:H, MATCH(B949,'Coop GFs_CFs'!B:B,0),2),
"VMT", INDEX('Coop GFs_CFs'!I:J, MATCH(B949,'Coop GFs_CFs'!B:B,0),2),
"Lane Mile", INDEX('Coop GFs_CFs'!K:L, MATCH(B949,'Coop GFs_CFs'!B:B,0),2),
"Gas Sales", INDEX('Coop GFs_CFs'!M:N, MATCH(B949,'Coop GFs_CFs'!B:B,0),2),
"No Growth", INDEX('Coop GFs_CFs'!O:P, MATCH(B949,'Coop GFs_CFs'!B:B,0),2)
)</f>
        <v>1.1478816589202718</v>
      </c>
      <c r="O949" s="133"/>
      <c r="P949" s="86">
        <f t="shared" si="54"/>
        <v>5.2077976195097765E-4</v>
      </c>
      <c r="Q949" s="86">
        <f t="shared" si="55"/>
        <v>5.321753803744126E-4</v>
      </c>
      <c r="R949" s="156" t="s">
        <v>338</v>
      </c>
      <c r="S949" s="85" t="s">
        <v>326</v>
      </c>
      <c r="T949" s="85" t="s">
        <v>235</v>
      </c>
      <c r="U949" s="85" t="s">
        <v>327</v>
      </c>
      <c r="V949" s="85" t="s">
        <v>334</v>
      </c>
      <c r="W949" s="85" t="s">
        <v>339</v>
      </c>
      <c r="X949" s="85" t="s">
        <v>330</v>
      </c>
      <c r="Z949" s="42" t="s">
        <v>2096</v>
      </c>
      <c r="AA949"/>
    </row>
    <row r="950" spans="1:27" s="39" customFormat="1" x14ac:dyDescent="0.35">
      <c r="A950" s="85" t="s">
        <v>9</v>
      </c>
      <c r="B950" s="87">
        <v>11001</v>
      </c>
      <c r="C950" s="87" t="s">
        <v>12</v>
      </c>
      <c r="D950" s="86">
        <v>0.35029460000000001</v>
      </c>
      <c r="E950" s="86">
        <f>SUMIFS('Ratios_MARAMA-VA'!T:T, 'Ratios_MARAMA-VA'!AA:AA, Z950)</f>
        <v>0.35029459999951001</v>
      </c>
      <c r="F950" s="86">
        <f>SUMIFS('Ratios_MARAMA-VA'!J:J, 'Ratios_MARAMA-VA'!AA:AA, Z950)</f>
        <v>9.5396132897470004E-4</v>
      </c>
      <c r="G950" s="122">
        <f t="shared" si="56"/>
        <v>2.7233115468409575E-3</v>
      </c>
      <c r="H950" s="122">
        <v>0.373164527219847</v>
      </c>
      <c r="I950" s="86">
        <v>1.016243265849256E-3</v>
      </c>
      <c r="J950" s="122">
        <v>0.38385591407375302</v>
      </c>
      <c r="K950" s="86">
        <v>1.0453592431202421E-3</v>
      </c>
      <c r="L950" s="122" t="str" cm="1">
        <f t="array" ref="L950">_xlfn.SWITCH(A950,
    "District of Columbia", _xlfn.XLOOKUP(R950, '2015 O3 Growth Surrogates'!A:A, '2015 O3 Growth Surrogates'!H:H),
    "Maryland", _xlfn.XLOOKUP(R950, '2015 O3 Growth Surrogates'!A:A, '2015 O3 Growth Surrogates'!I:I),
    "Virginia", _xlfn.XLOOKUP(R950, '2015 O3 Growth Surrogates'!A:A, '2015 O3 Growth Surrogates'!J:J)
)</f>
        <v>Employment</v>
      </c>
      <c r="M950" s="133" cm="1">
        <f t="array" ref="M950">_xlfn.SWITCH(L950,
"Employment", INDEX('Coop GFs_CFs'!C:D, MATCH(B950,'Coop GFs_CFs'!B:B,0),1),
"Population", INDEX('Coop GFs_CFs'!E:F, MATCH(B950,'Coop GFs_CFs'!B:B,0),1),
"Household", INDEX('Coop GFs_CFs'!G:H, MATCH(B950,'Coop GFs_CFs'!B:B,0),1),
"VMT", INDEX('Coop GFs_CFs'!I:J, MATCH(B950,'Coop GFs_CFs'!B:B,0),1),
"Lane Mile", INDEX('Coop GFs_CFs'!K:L, MATCH(B950,'Coop GFs_CFs'!B:B,0),1),
"Gas Sales", INDEX('Coop GFs_CFs'!M:N, MATCH(B950,'Coop GFs_CFs'!B:B,0),1),
"No Growth", INDEX('Coop GFs_CFs'!O:P, MATCH(B950,'Coop GFs_CFs'!B:B,0),1)
)</f>
        <v>1.1125759036334977</v>
      </c>
      <c r="N950" s="133" cm="1">
        <f t="array" ref="N950">_xlfn.SWITCH(L950,
"Employment", INDEX('Coop GFs_CFs'!C:D, MATCH(B950,'Coop GFs_CFs'!B:B,0),2),
"Population", INDEX('Coop GFs_CFs'!E:F, MATCH(B950,'Coop GFs_CFs'!B:B,0),2),
"Household", INDEX('Coop GFs_CFs'!G:H, MATCH(B950,'Coop GFs_CFs'!B:B,0),2),
"VMT", INDEX('Coop GFs_CFs'!I:J, MATCH(B950,'Coop GFs_CFs'!B:B,0),2),
"Lane Mile", INDEX('Coop GFs_CFs'!K:L, MATCH(B950,'Coop GFs_CFs'!B:B,0),2),
"Gas Sales", INDEX('Coop GFs_CFs'!M:N, MATCH(B950,'Coop GFs_CFs'!B:B,0),2),
"No Growth", INDEX('Coop GFs_CFs'!O:P, MATCH(B950,'Coop GFs_CFs'!B:B,0),2)
)</f>
        <v>1.1554041707984846</v>
      </c>
      <c r="O950" s="133"/>
      <c r="P950" s="86">
        <f t="shared" si="54"/>
        <v>1.0613543876154393E-3</v>
      </c>
      <c r="Q950" s="86">
        <f t="shared" si="55"/>
        <v>1.1022108982778336E-3</v>
      </c>
      <c r="R950" s="156" t="s">
        <v>333</v>
      </c>
      <c r="S950" s="85" t="s">
        <v>326</v>
      </c>
      <c r="T950" s="85" t="s">
        <v>235</v>
      </c>
      <c r="U950" s="85" t="s">
        <v>327</v>
      </c>
      <c r="V950" s="85" t="s">
        <v>334</v>
      </c>
      <c r="W950" s="85" t="s">
        <v>335</v>
      </c>
      <c r="X950" s="85" t="s">
        <v>330</v>
      </c>
      <c r="Z950" s="42" t="s">
        <v>2098</v>
      </c>
      <c r="AA950"/>
    </row>
    <row r="951" spans="1:27" s="39" customFormat="1" x14ac:dyDescent="0.35">
      <c r="A951" s="85" t="s">
        <v>497</v>
      </c>
      <c r="B951" s="87">
        <v>24009</v>
      </c>
      <c r="C951" s="87" t="s">
        <v>12</v>
      </c>
      <c r="D951" s="86">
        <v>2.354233E-2</v>
      </c>
      <c r="E951" s="86">
        <f>SUMIFS('Ratios_MARAMA-VA'!T:T, 'Ratios_MARAMA-VA'!AA:AA, Z951)</f>
        <v>2.3542329999966999E-2</v>
      </c>
      <c r="F951" s="86">
        <f>SUMIFS('Ratios_MARAMA-VA'!J:J, 'Ratios_MARAMA-VA'!AA:AA, Z951)</f>
        <v>6.4113099128450498E-5</v>
      </c>
      <c r="G951" s="122">
        <f t="shared" si="56"/>
        <v>2.7233115468409614E-3</v>
      </c>
      <c r="H951" s="122">
        <v>2.7185849178958499E-2</v>
      </c>
      <c r="I951" s="86">
        <v>7.4035536979734555E-5</v>
      </c>
      <c r="J951" s="122">
        <v>2.9350584016568201E-2</v>
      </c>
      <c r="K951" s="86">
        <v>7.9930784358845942E-5</v>
      </c>
      <c r="L951" s="122" t="str" cm="1">
        <f t="array" ref="L951">_xlfn.SWITCH(A951,
    "District of Columbia", _xlfn.XLOOKUP(R951, '2015 O3 Growth Surrogates'!A:A, '2015 O3 Growth Surrogates'!H:H),
    "Maryland", _xlfn.XLOOKUP(R951, '2015 O3 Growth Surrogates'!A:A, '2015 O3 Growth Surrogates'!I:I),
    "Virginia", _xlfn.XLOOKUP(R951, '2015 O3 Growth Surrogates'!A:A, '2015 O3 Growth Surrogates'!J:J)
)</f>
        <v>Employment</v>
      </c>
      <c r="M951" s="133" cm="1">
        <f t="array" ref="M951">_xlfn.SWITCH(L951,
"Employment", INDEX('Coop GFs_CFs'!C:D, MATCH(B951,'Coop GFs_CFs'!B:B,0),1),
"Population", INDEX('Coop GFs_CFs'!E:F, MATCH(B951,'Coop GFs_CFs'!B:B,0),1),
"Household", INDEX('Coop GFs_CFs'!G:H, MATCH(B951,'Coop GFs_CFs'!B:B,0),1),
"VMT", INDEX('Coop GFs_CFs'!I:J, MATCH(B951,'Coop GFs_CFs'!B:B,0),1),
"Lane Mile", INDEX('Coop GFs_CFs'!K:L, MATCH(B951,'Coop GFs_CFs'!B:B,0),1),
"Gas Sales", INDEX('Coop GFs_CFs'!M:N, MATCH(B951,'Coop GFs_CFs'!B:B,0),1),
"No Growth", INDEX('Coop GFs_CFs'!O:P, MATCH(B951,'Coop GFs_CFs'!B:B,0),1)
)</f>
        <v>1.0339308317341065</v>
      </c>
      <c r="N951" s="133" cm="1">
        <f t="array" ref="N951">_xlfn.SWITCH(L951,
"Employment", INDEX('Coop GFs_CFs'!C:D, MATCH(B951,'Coop GFs_CFs'!B:B,0),2),
"Population", INDEX('Coop GFs_CFs'!E:F, MATCH(B951,'Coop GFs_CFs'!B:B,0),2),
"Household", INDEX('Coop GFs_CFs'!G:H, MATCH(B951,'Coop GFs_CFs'!B:B,0),2),
"VMT", INDEX('Coop GFs_CFs'!I:J, MATCH(B951,'Coop GFs_CFs'!B:B,0),2),
"Lane Mile", INDEX('Coop GFs_CFs'!K:L, MATCH(B951,'Coop GFs_CFs'!B:B,0),2),
"Gas Sales", INDEX('Coop GFs_CFs'!M:N, MATCH(B951,'Coop GFs_CFs'!B:B,0),2),
"No Growth", INDEX('Coop GFs_CFs'!O:P, MATCH(B951,'Coop GFs_CFs'!B:B,0),2)
)</f>
        <v>1.0518639500224574</v>
      </c>
      <c r="O951" s="133"/>
      <c r="P951" s="86">
        <f t="shared" si="54"/>
        <v>6.6288509906930047E-5</v>
      </c>
      <c r="Q951" s="86">
        <f t="shared" si="55"/>
        <v>6.7438257697433312E-5</v>
      </c>
      <c r="R951" s="156" t="s">
        <v>333</v>
      </c>
      <c r="S951" s="85" t="s">
        <v>326</v>
      </c>
      <c r="T951" s="85" t="s">
        <v>235</v>
      </c>
      <c r="U951" s="85" t="s">
        <v>327</v>
      </c>
      <c r="V951" s="85" t="s">
        <v>334</v>
      </c>
      <c r="W951" s="85" t="s">
        <v>335</v>
      </c>
      <c r="X951" s="85" t="s">
        <v>330</v>
      </c>
      <c r="Z951" s="42" t="s">
        <v>2099</v>
      </c>
      <c r="AA951"/>
    </row>
    <row r="952" spans="1:27" s="39" customFormat="1" x14ac:dyDescent="0.35">
      <c r="A952" s="85" t="s">
        <v>497</v>
      </c>
      <c r="B952" s="87">
        <v>24017</v>
      </c>
      <c r="C952" s="87" t="s">
        <v>12</v>
      </c>
      <c r="D952" s="86">
        <v>4.7155820000000001E-2</v>
      </c>
      <c r="E952" s="86">
        <f>SUMIFS('Ratios_MARAMA-VA'!T:T, 'Ratios_MARAMA-VA'!AA:AA, Z952)</f>
        <v>4.7155819999933603E-2</v>
      </c>
      <c r="F952" s="86">
        <f>SUMIFS('Ratios_MARAMA-VA'!J:J, 'Ratios_MARAMA-VA'!AA:AA, Z952)</f>
        <v>1.2841998910657399E-4</v>
      </c>
      <c r="G952" s="122">
        <f t="shared" si="56"/>
        <v>2.72331154684098E-3</v>
      </c>
      <c r="H952" s="122">
        <v>5.48215630947025E-2</v>
      </c>
      <c r="I952" s="86">
        <v>1.4929619579167464E-4</v>
      </c>
      <c r="J952" s="122">
        <v>5.9412079564932899E-2</v>
      </c>
      <c r="K952" s="86">
        <v>1.617976023010168E-4</v>
      </c>
      <c r="L952" s="122" t="str" cm="1">
        <f t="array" ref="L952">_xlfn.SWITCH(A952,
    "District of Columbia", _xlfn.XLOOKUP(R952, '2015 O3 Growth Surrogates'!A:A, '2015 O3 Growth Surrogates'!H:H),
    "Maryland", _xlfn.XLOOKUP(R952, '2015 O3 Growth Surrogates'!A:A, '2015 O3 Growth Surrogates'!I:I),
    "Virginia", _xlfn.XLOOKUP(R952, '2015 O3 Growth Surrogates'!A:A, '2015 O3 Growth Surrogates'!J:J)
)</f>
        <v>Employment</v>
      </c>
      <c r="M952" s="133" cm="1">
        <f t="array" ref="M952">_xlfn.SWITCH(L952,
"Employment", INDEX('Coop GFs_CFs'!C:D, MATCH(B952,'Coop GFs_CFs'!B:B,0),1),
"Population", INDEX('Coop GFs_CFs'!E:F, MATCH(B952,'Coop GFs_CFs'!B:B,0),1),
"Household", INDEX('Coop GFs_CFs'!G:H, MATCH(B952,'Coop GFs_CFs'!B:B,0),1),
"VMT", INDEX('Coop GFs_CFs'!I:J, MATCH(B952,'Coop GFs_CFs'!B:B,0),1),
"Lane Mile", INDEX('Coop GFs_CFs'!K:L, MATCH(B952,'Coop GFs_CFs'!B:B,0),1),
"Gas Sales", INDEX('Coop GFs_CFs'!M:N, MATCH(B952,'Coop GFs_CFs'!B:B,0),1),
"No Growth", INDEX('Coop GFs_CFs'!O:P, MATCH(B952,'Coop GFs_CFs'!B:B,0),1)
)</f>
        <v>1.1494562546354627</v>
      </c>
      <c r="N952" s="133" cm="1">
        <f t="array" ref="N952">_xlfn.SWITCH(L952,
"Employment", INDEX('Coop GFs_CFs'!C:D, MATCH(B952,'Coop GFs_CFs'!B:B,0),2),
"Population", INDEX('Coop GFs_CFs'!E:F, MATCH(B952,'Coop GFs_CFs'!B:B,0),2),
"Household", INDEX('Coop GFs_CFs'!G:H, MATCH(B952,'Coop GFs_CFs'!B:B,0),2),
"VMT", INDEX('Coop GFs_CFs'!I:J, MATCH(B952,'Coop GFs_CFs'!B:B,0),2),
"Lane Mile", INDEX('Coop GFs_CFs'!K:L, MATCH(B952,'Coop GFs_CFs'!B:B,0),2),
"Gas Sales", INDEX('Coop GFs_CFs'!M:N, MATCH(B952,'Coop GFs_CFs'!B:B,0),2),
"No Growth", INDEX('Coop GFs_CFs'!O:P, MATCH(B952,'Coop GFs_CFs'!B:B,0),2)
)</f>
        <v>1.2365582750270308</v>
      </c>
      <c r="O952" s="133"/>
      <c r="P952" s="86">
        <f t="shared" si="54"/>
        <v>1.4761315969876948E-4</v>
      </c>
      <c r="Q952" s="86">
        <f t="shared" si="55"/>
        <v>1.5879880020861522E-4</v>
      </c>
      <c r="R952" s="156" t="s">
        <v>333</v>
      </c>
      <c r="S952" s="85" t="s">
        <v>326</v>
      </c>
      <c r="T952" s="85" t="s">
        <v>235</v>
      </c>
      <c r="U952" s="85" t="s">
        <v>327</v>
      </c>
      <c r="V952" s="85" t="s">
        <v>334</v>
      </c>
      <c r="W952" s="85" t="s">
        <v>335</v>
      </c>
      <c r="X952" s="85" t="s">
        <v>330</v>
      </c>
      <c r="Z952" s="42" t="s">
        <v>2100</v>
      </c>
      <c r="AA952"/>
    </row>
    <row r="953" spans="1:27" s="39" customFormat="1" x14ac:dyDescent="0.35">
      <c r="A953" s="85" t="s">
        <v>497</v>
      </c>
      <c r="B953" s="87">
        <v>24021</v>
      </c>
      <c r="C953" s="87" t="s">
        <v>12</v>
      </c>
      <c r="D953" s="86">
        <v>9.6001160000000002E-2</v>
      </c>
      <c r="E953" s="86">
        <f>SUMIFS('Ratios_MARAMA-VA'!T:T, 'Ratios_MARAMA-VA'!AA:AA, Z953)</f>
        <v>9.6001159999865304E-2</v>
      </c>
      <c r="F953" s="86">
        <f>SUMIFS('Ratios_MARAMA-VA'!J:J, 'Ratios_MARAMA-VA'!AA:AA, Z953)</f>
        <v>2.6144106753776E-4</v>
      </c>
      <c r="G953" s="122">
        <f t="shared" si="56"/>
        <v>2.7233115468409635E-3</v>
      </c>
      <c r="H953" s="122">
        <v>0.110299152646888</v>
      </c>
      <c r="I953" s="86">
        <v>3.0037895601004409E-4</v>
      </c>
      <c r="J953" s="122">
        <v>0.118745580939263</v>
      </c>
      <c r="K953" s="86">
        <v>3.2338121170823316E-4</v>
      </c>
      <c r="L953" s="122" t="str" cm="1">
        <f t="array" ref="L953">_xlfn.SWITCH(A953,
    "District of Columbia", _xlfn.XLOOKUP(R953, '2015 O3 Growth Surrogates'!A:A, '2015 O3 Growth Surrogates'!H:H),
    "Maryland", _xlfn.XLOOKUP(R953, '2015 O3 Growth Surrogates'!A:A, '2015 O3 Growth Surrogates'!I:I),
    "Virginia", _xlfn.XLOOKUP(R953, '2015 O3 Growth Surrogates'!A:A, '2015 O3 Growth Surrogates'!J:J)
)</f>
        <v>Employment</v>
      </c>
      <c r="M953" s="133" cm="1">
        <f t="array" ref="M953">_xlfn.SWITCH(L953,
"Employment", INDEX('Coop GFs_CFs'!C:D, MATCH(B953,'Coop GFs_CFs'!B:B,0),1),
"Population", INDEX('Coop GFs_CFs'!E:F, MATCH(B953,'Coop GFs_CFs'!B:B,0),1),
"Household", INDEX('Coop GFs_CFs'!G:H, MATCH(B953,'Coop GFs_CFs'!B:B,0),1),
"VMT", INDEX('Coop GFs_CFs'!I:J, MATCH(B953,'Coop GFs_CFs'!B:B,0),1),
"Lane Mile", INDEX('Coop GFs_CFs'!K:L, MATCH(B953,'Coop GFs_CFs'!B:B,0),1),
"Gas Sales", INDEX('Coop GFs_CFs'!M:N, MATCH(B953,'Coop GFs_CFs'!B:B,0),1),
"No Growth", INDEX('Coop GFs_CFs'!O:P, MATCH(B953,'Coop GFs_CFs'!B:B,0),1)
)</f>
        <v>1.1441294512813505</v>
      </c>
      <c r="N953" s="133" cm="1">
        <f t="array" ref="N953">_xlfn.SWITCH(L953,
"Employment", INDEX('Coop GFs_CFs'!C:D, MATCH(B953,'Coop GFs_CFs'!B:B,0),2),
"Population", INDEX('Coop GFs_CFs'!E:F, MATCH(B953,'Coop GFs_CFs'!B:B,0),2),
"Household", INDEX('Coop GFs_CFs'!G:H, MATCH(B953,'Coop GFs_CFs'!B:B,0),2),
"VMT", INDEX('Coop GFs_CFs'!I:J, MATCH(B953,'Coop GFs_CFs'!B:B,0),2),
"Lane Mile", INDEX('Coop GFs_CFs'!K:L, MATCH(B953,'Coop GFs_CFs'!B:B,0),2),
"Gas Sales", INDEX('Coop GFs_CFs'!M:N, MATCH(B953,'Coop GFs_CFs'!B:B,0),2),
"No Growth", INDEX('Coop GFs_CFs'!O:P, MATCH(B953,'Coop GFs_CFs'!B:B,0),2)
)</f>
        <v>1.2247937540008487</v>
      </c>
      <c r="O953" s="133"/>
      <c r="P953" s="86">
        <f t="shared" si="54"/>
        <v>2.9912242514438782E-4</v>
      </c>
      <c r="Q953" s="86">
        <f t="shared" si="55"/>
        <v>3.202113865595625E-4</v>
      </c>
      <c r="R953" s="156" t="s">
        <v>333</v>
      </c>
      <c r="S953" s="85" t="s">
        <v>326</v>
      </c>
      <c r="T953" s="85" t="s">
        <v>235</v>
      </c>
      <c r="U953" s="85" t="s">
        <v>327</v>
      </c>
      <c r="V953" s="85" t="s">
        <v>334</v>
      </c>
      <c r="W953" s="85" t="s">
        <v>335</v>
      </c>
      <c r="X953" s="85" t="s">
        <v>330</v>
      </c>
      <c r="Z953" s="42" t="s">
        <v>2101</v>
      </c>
      <c r="AA953"/>
    </row>
    <row r="954" spans="1:27" s="39" customFormat="1" x14ac:dyDescent="0.35">
      <c r="A954" s="85" t="s">
        <v>497</v>
      </c>
      <c r="B954" s="87">
        <v>24031</v>
      </c>
      <c r="C954" s="87" t="s">
        <v>12</v>
      </c>
      <c r="D954" s="86">
        <v>0.4047502</v>
      </c>
      <c r="E954" s="86">
        <f>SUMIFS('Ratios_MARAMA-VA'!T:T, 'Ratios_MARAMA-VA'!AA:AA, Z954)</f>
        <v>0.40475019999943401</v>
      </c>
      <c r="F954" s="86">
        <f>SUMIFS('Ratios_MARAMA-VA'!J:J, 'Ratios_MARAMA-VA'!AA:AA, Z954)</f>
        <v>1.10226089324464E-3</v>
      </c>
      <c r="G954" s="122">
        <f t="shared" si="56"/>
        <v>2.723311546840944E-3</v>
      </c>
      <c r="H954" s="122">
        <v>0.448026162085635</v>
      </c>
      <c r="I954" s="86">
        <v>1.2201148204946421E-3</v>
      </c>
      <c r="J954" s="122">
        <v>0.47172229074163702</v>
      </c>
      <c r="K954" s="86">
        <v>1.2846467612789611E-3</v>
      </c>
      <c r="L954" s="122" t="str" cm="1">
        <f t="array" ref="L954">_xlfn.SWITCH(A954,
    "District of Columbia", _xlfn.XLOOKUP(R954, '2015 O3 Growth Surrogates'!A:A, '2015 O3 Growth Surrogates'!H:H),
    "Maryland", _xlfn.XLOOKUP(R954, '2015 O3 Growth Surrogates'!A:A, '2015 O3 Growth Surrogates'!I:I),
    "Virginia", _xlfn.XLOOKUP(R954, '2015 O3 Growth Surrogates'!A:A, '2015 O3 Growth Surrogates'!J:J)
)</f>
        <v>Employment</v>
      </c>
      <c r="M954" s="133" cm="1">
        <f t="array" ref="M954">_xlfn.SWITCH(L954,
"Employment", INDEX('Coop GFs_CFs'!C:D, MATCH(B954,'Coop GFs_CFs'!B:B,0),1),
"Population", INDEX('Coop GFs_CFs'!E:F, MATCH(B954,'Coop GFs_CFs'!B:B,0),1),
"Household", INDEX('Coop GFs_CFs'!G:H, MATCH(B954,'Coop GFs_CFs'!B:B,0),1),
"VMT", INDEX('Coop GFs_CFs'!I:J, MATCH(B954,'Coop GFs_CFs'!B:B,0),1),
"Lane Mile", INDEX('Coop GFs_CFs'!K:L, MATCH(B954,'Coop GFs_CFs'!B:B,0),1),
"Gas Sales", INDEX('Coop GFs_CFs'!M:N, MATCH(B954,'Coop GFs_CFs'!B:B,0),1),
"No Growth", INDEX('Coop GFs_CFs'!O:P, MATCH(B954,'Coop GFs_CFs'!B:B,0),1)
)</f>
        <v>1.0977892034918355</v>
      </c>
      <c r="N954" s="133" cm="1">
        <f t="array" ref="N954">_xlfn.SWITCH(L954,
"Employment", INDEX('Coop GFs_CFs'!C:D, MATCH(B954,'Coop GFs_CFs'!B:B,0),2),
"Population", INDEX('Coop GFs_CFs'!E:F, MATCH(B954,'Coop GFs_CFs'!B:B,0),2),
"Household", INDEX('Coop GFs_CFs'!G:H, MATCH(B954,'Coop GFs_CFs'!B:B,0),2),
"VMT", INDEX('Coop GFs_CFs'!I:J, MATCH(B954,'Coop GFs_CFs'!B:B,0),2),
"Lane Mile", INDEX('Coop GFs_CFs'!K:L, MATCH(B954,'Coop GFs_CFs'!B:B,0),2),
"Gas Sales", INDEX('Coop GFs_CFs'!M:N, MATCH(B954,'Coop GFs_CFs'!B:B,0),2),
"No Growth", INDEX('Coop GFs_CFs'!O:P, MATCH(B954,'Coop GFs_CFs'!B:B,0),2)
)</f>
        <v>1.1427409443629737</v>
      </c>
      <c r="O954" s="133"/>
      <c r="P954" s="86">
        <f t="shared" si="54"/>
        <v>1.2100501080352325E-3</v>
      </c>
      <c r="Q954" s="86">
        <f t="shared" si="55"/>
        <v>1.2595986540807548E-3</v>
      </c>
      <c r="R954" s="156" t="s">
        <v>333</v>
      </c>
      <c r="S954" s="85" t="s">
        <v>326</v>
      </c>
      <c r="T954" s="85" t="s">
        <v>235</v>
      </c>
      <c r="U954" s="85" t="s">
        <v>327</v>
      </c>
      <c r="V954" s="85" t="s">
        <v>334</v>
      </c>
      <c r="W954" s="85" t="s">
        <v>335</v>
      </c>
      <c r="X954" s="85" t="s">
        <v>330</v>
      </c>
      <c r="Z954" s="42" t="s">
        <v>2102</v>
      </c>
      <c r="AA954"/>
    </row>
    <row r="955" spans="1:27" s="39" customFormat="1" x14ac:dyDescent="0.35">
      <c r="A955" s="85" t="s">
        <v>497</v>
      </c>
      <c r="B955" s="87">
        <v>24033</v>
      </c>
      <c r="C955" s="87" t="s">
        <v>12</v>
      </c>
      <c r="D955" s="86">
        <v>0.30995790000000001</v>
      </c>
      <c r="E955" s="86">
        <f>SUMIFS('Ratios_MARAMA-VA'!T:T, 'Ratios_MARAMA-VA'!AA:AA, Z955)</f>
        <v>0.30995789999956502</v>
      </c>
      <c r="F955" s="86">
        <f>SUMIFS('Ratios_MARAMA-VA'!J:J, 'Ratios_MARAMA-VA'!AA:AA, Z955)</f>
        <v>8.4411192810339398E-4</v>
      </c>
      <c r="G955" s="122">
        <f t="shared" si="56"/>
        <v>2.7233115468409696E-3</v>
      </c>
      <c r="H955" s="122">
        <v>0.33401682178455699</v>
      </c>
      <c r="I955" s="86">
        <v>9.0963186760500633E-4</v>
      </c>
      <c r="J955" s="122">
        <v>0.34616895496814598</v>
      </c>
      <c r="K955" s="86">
        <v>9.4272591222262355E-4</v>
      </c>
      <c r="L955" s="122" t="str" cm="1">
        <f t="array" ref="L955">_xlfn.SWITCH(A955,
    "District of Columbia", _xlfn.XLOOKUP(R955, '2015 O3 Growth Surrogates'!A:A, '2015 O3 Growth Surrogates'!H:H),
    "Maryland", _xlfn.XLOOKUP(R955, '2015 O3 Growth Surrogates'!A:A, '2015 O3 Growth Surrogates'!I:I),
    "Virginia", _xlfn.XLOOKUP(R955, '2015 O3 Growth Surrogates'!A:A, '2015 O3 Growth Surrogates'!J:J)
)</f>
        <v>Employment</v>
      </c>
      <c r="M955" s="133" cm="1">
        <f t="array" ref="M955">_xlfn.SWITCH(L955,
"Employment", INDEX('Coop GFs_CFs'!C:D, MATCH(B955,'Coop GFs_CFs'!B:B,0),1),
"Population", INDEX('Coop GFs_CFs'!E:F, MATCH(B955,'Coop GFs_CFs'!B:B,0),1),
"Household", INDEX('Coop GFs_CFs'!G:H, MATCH(B955,'Coop GFs_CFs'!B:B,0),1),
"VMT", INDEX('Coop GFs_CFs'!I:J, MATCH(B955,'Coop GFs_CFs'!B:B,0),1),
"Lane Mile", INDEX('Coop GFs_CFs'!K:L, MATCH(B955,'Coop GFs_CFs'!B:B,0),1),
"Gas Sales", INDEX('Coop GFs_CFs'!M:N, MATCH(B955,'Coop GFs_CFs'!B:B,0),1),
"No Growth", INDEX('Coop GFs_CFs'!O:P, MATCH(B955,'Coop GFs_CFs'!B:B,0),1)
)</f>
        <v>1.0691583039570396</v>
      </c>
      <c r="N955" s="133" cm="1">
        <f t="array" ref="N955">_xlfn.SWITCH(L955,
"Employment", INDEX('Coop GFs_CFs'!C:D, MATCH(B955,'Coop GFs_CFs'!B:B,0),2),
"Population", INDEX('Coop GFs_CFs'!E:F, MATCH(B955,'Coop GFs_CFs'!B:B,0),2),
"Household", INDEX('Coop GFs_CFs'!G:H, MATCH(B955,'Coop GFs_CFs'!B:B,0),2),
"VMT", INDEX('Coop GFs_CFs'!I:J, MATCH(B955,'Coop GFs_CFs'!B:B,0),2),
"Lane Mile", INDEX('Coop GFs_CFs'!K:L, MATCH(B955,'Coop GFs_CFs'!B:B,0),2),
"Gas Sales", INDEX('Coop GFs_CFs'!M:N, MATCH(B955,'Coop GFs_CFs'!B:B,0),2),
"No Growth", INDEX('Coop GFs_CFs'!O:P, MATCH(B955,'Coop GFs_CFs'!B:B,0),2)
)</f>
        <v>1.1120864021452579</v>
      </c>
      <c r="O955" s="133"/>
      <c r="P955" s="86">
        <f t="shared" si="54"/>
        <v>9.0248927740093124E-4</v>
      </c>
      <c r="Q955" s="86">
        <f t="shared" si="55"/>
        <v>9.3872539713240005E-4</v>
      </c>
      <c r="R955" s="156" t="s">
        <v>333</v>
      </c>
      <c r="S955" s="85" t="s">
        <v>326</v>
      </c>
      <c r="T955" s="85" t="s">
        <v>235</v>
      </c>
      <c r="U955" s="85" t="s">
        <v>327</v>
      </c>
      <c r="V955" s="85" t="s">
        <v>334</v>
      </c>
      <c r="W955" s="85" t="s">
        <v>335</v>
      </c>
      <c r="X955" s="85" t="s">
        <v>330</v>
      </c>
      <c r="Z955" s="42" t="s">
        <v>2103</v>
      </c>
      <c r="AA955"/>
    </row>
    <row r="956" spans="1:27" s="39" customFormat="1" x14ac:dyDescent="0.35">
      <c r="A956" s="85" t="s">
        <v>811</v>
      </c>
      <c r="B956" s="87">
        <v>51013</v>
      </c>
      <c r="C956" s="87" t="s">
        <v>12</v>
      </c>
      <c r="D956" s="86">
        <v>0.11772870000000001</v>
      </c>
      <c r="E956" s="86">
        <f>SUMIFS('Ratios_MARAMA-VA'!T:T, 'Ratios_MARAMA-VA'!AA:AA, Z956)</f>
        <v>0.117728699999834</v>
      </c>
      <c r="F956" s="86">
        <f>SUMIFS('Ratios_MARAMA-VA'!J:J, 'Ratios_MARAMA-VA'!AA:AA, Z956)</f>
        <v>3.2061192810412599E-4</v>
      </c>
      <c r="G956" s="122">
        <f t="shared" si="56"/>
        <v>2.723311546840983E-3</v>
      </c>
      <c r="H956" s="122">
        <v>0.124589147275756</v>
      </c>
      <c r="I956" s="86">
        <v>3.3929506338713813E-4</v>
      </c>
      <c r="J956" s="122">
        <v>0.12769979413587801</v>
      </c>
      <c r="K956" s="86">
        <v>3.4776632389945305E-4</v>
      </c>
      <c r="L956" s="122" t="str" cm="1">
        <f t="array" ref="L956">_xlfn.SWITCH(A956,
    "District of Columbia", _xlfn.XLOOKUP(R956, '2015 O3 Growth Surrogates'!A:A, '2015 O3 Growth Surrogates'!H:H),
    "Maryland", _xlfn.XLOOKUP(R956, '2015 O3 Growth Surrogates'!A:A, '2015 O3 Growth Surrogates'!I:I),
    "Virginia", _xlfn.XLOOKUP(R956, '2015 O3 Growth Surrogates'!A:A, '2015 O3 Growth Surrogates'!J:J)
)</f>
        <v>Employment</v>
      </c>
      <c r="M956" s="133" cm="1">
        <f t="array" ref="M956">_xlfn.SWITCH(L956,
"Employment", INDEX('Coop GFs_CFs'!C:D, MATCH(B956,'Coop GFs_CFs'!B:B,0),1),
"Population", INDEX('Coop GFs_CFs'!E:F, MATCH(B956,'Coop GFs_CFs'!B:B,0),1),
"Household", INDEX('Coop GFs_CFs'!G:H, MATCH(B956,'Coop GFs_CFs'!B:B,0),1),
"VMT", INDEX('Coop GFs_CFs'!I:J, MATCH(B956,'Coop GFs_CFs'!B:B,0),1),
"Lane Mile", INDEX('Coop GFs_CFs'!K:L, MATCH(B956,'Coop GFs_CFs'!B:B,0),1),
"Gas Sales", INDEX('Coop GFs_CFs'!M:N, MATCH(B956,'Coop GFs_CFs'!B:B,0),1),
"No Growth", INDEX('Coop GFs_CFs'!O:P, MATCH(B956,'Coop GFs_CFs'!B:B,0),1)
)</f>
        <v>1.1056036674427163</v>
      </c>
      <c r="N956" s="133" cm="1">
        <f t="array" ref="N956">_xlfn.SWITCH(L956,
"Employment", INDEX('Coop GFs_CFs'!C:D, MATCH(B956,'Coop GFs_CFs'!B:B,0),2),
"Population", INDEX('Coop GFs_CFs'!E:F, MATCH(B956,'Coop GFs_CFs'!B:B,0),2),
"Household", INDEX('Coop GFs_CFs'!G:H, MATCH(B956,'Coop GFs_CFs'!B:B,0),2),
"VMT", INDEX('Coop GFs_CFs'!I:J, MATCH(B956,'Coop GFs_CFs'!B:B,0),2),
"Lane Mile", INDEX('Coop GFs_CFs'!K:L, MATCH(B956,'Coop GFs_CFs'!B:B,0),2),
"Gas Sales", INDEX('Coop GFs_CFs'!M:N, MATCH(B956,'Coop GFs_CFs'!B:B,0),2),
"No Growth", INDEX('Coop GFs_CFs'!O:P, MATCH(B956,'Coop GFs_CFs'!B:B,0),2)
)</f>
        <v>1.1792000057596272</v>
      </c>
      <c r="O956" s="133"/>
      <c r="P956" s="86">
        <f t="shared" si="54"/>
        <v>3.5446972353780221E-4</v>
      </c>
      <c r="Q956" s="86">
        <f t="shared" si="55"/>
        <v>3.7806558746699055E-4</v>
      </c>
      <c r="R956" s="156" t="s">
        <v>333</v>
      </c>
      <c r="S956" s="85" t="s">
        <v>326</v>
      </c>
      <c r="T956" s="85" t="s">
        <v>235</v>
      </c>
      <c r="U956" s="85" t="s">
        <v>327</v>
      </c>
      <c r="V956" s="85" t="s">
        <v>334</v>
      </c>
      <c r="W956" s="85" t="s">
        <v>335</v>
      </c>
      <c r="X956" s="85" t="s">
        <v>330</v>
      </c>
      <c r="Z956" s="42" t="s">
        <v>2105</v>
      </c>
      <c r="AA956"/>
    </row>
    <row r="957" spans="1:27" s="39" customFormat="1" x14ac:dyDescent="0.35">
      <c r="A957" s="85" t="s">
        <v>811</v>
      </c>
      <c r="B957" s="87">
        <v>51059</v>
      </c>
      <c r="C957" s="87" t="s">
        <v>12</v>
      </c>
      <c r="D957" s="86">
        <v>0.48880750000000001</v>
      </c>
      <c r="E957" s="86">
        <f>SUMIFS('Ratios_MARAMA-VA'!T:T, 'Ratios_MARAMA-VA'!AA:AA, Z957)</f>
        <v>0.488807499999313</v>
      </c>
      <c r="F957" s="86">
        <f>SUMIFS('Ratios_MARAMA-VA'!J:J, 'Ratios_MARAMA-VA'!AA:AA, Z957)</f>
        <v>1.33117510893059E-3</v>
      </c>
      <c r="G957" s="122">
        <f t="shared" si="56"/>
        <v>2.7233115468409566E-3</v>
      </c>
      <c r="H957" s="122">
        <v>0.57664206868986201</v>
      </c>
      <c r="I957" s="86">
        <v>1.5703760040573572E-3</v>
      </c>
      <c r="J957" s="122">
        <v>0.63088754566401495</v>
      </c>
      <c r="K957" s="86">
        <v>1.7181033378649631E-3</v>
      </c>
      <c r="L957" s="122" t="str" cm="1">
        <f t="array" ref="L957">_xlfn.SWITCH(A957,
    "District of Columbia", _xlfn.XLOOKUP(R957, '2015 O3 Growth Surrogates'!A:A, '2015 O3 Growth Surrogates'!H:H),
    "Maryland", _xlfn.XLOOKUP(R957, '2015 O3 Growth Surrogates'!A:A, '2015 O3 Growth Surrogates'!I:I),
    "Virginia", _xlfn.XLOOKUP(R957, '2015 O3 Growth Surrogates'!A:A, '2015 O3 Growth Surrogates'!J:J)
)</f>
        <v>Employment</v>
      </c>
      <c r="M957" s="133" cm="1">
        <f t="array" ref="M957">_xlfn.SWITCH(L957,
"Employment", INDEX('Coop GFs_CFs'!C:D, MATCH(B957,'Coop GFs_CFs'!B:B,0),1),
"Population", INDEX('Coop GFs_CFs'!E:F, MATCH(B957,'Coop GFs_CFs'!B:B,0),1),
"Household", INDEX('Coop GFs_CFs'!G:H, MATCH(B957,'Coop GFs_CFs'!B:B,0),1),
"VMT", INDEX('Coop GFs_CFs'!I:J, MATCH(B957,'Coop GFs_CFs'!B:B,0),1),
"Lane Mile", INDEX('Coop GFs_CFs'!K:L, MATCH(B957,'Coop GFs_CFs'!B:B,0),1),
"Gas Sales", INDEX('Coop GFs_CFs'!M:N, MATCH(B957,'Coop GFs_CFs'!B:B,0),1),
"No Growth", INDEX('Coop GFs_CFs'!O:P, MATCH(B957,'Coop GFs_CFs'!B:B,0),1)
)</f>
        <v>1.1407331378648504</v>
      </c>
      <c r="N957" s="133" cm="1">
        <f t="array" ref="N957">_xlfn.SWITCH(L957,
"Employment", INDEX('Coop GFs_CFs'!C:D, MATCH(B957,'Coop GFs_CFs'!B:B,0),2),
"Population", INDEX('Coop GFs_CFs'!E:F, MATCH(B957,'Coop GFs_CFs'!B:B,0),2),
"Household", INDEX('Coop GFs_CFs'!G:H, MATCH(B957,'Coop GFs_CFs'!B:B,0),2),
"VMT", INDEX('Coop GFs_CFs'!I:J, MATCH(B957,'Coop GFs_CFs'!B:B,0),2),
"Lane Mile", INDEX('Coop GFs_CFs'!K:L, MATCH(B957,'Coop GFs_CFs'!B:B,0),2),
"Gas Sales", INDEX('Coop GFs_CFs'!M:N, MATCH(B957,'Coop GFs_CFs'!B:B,0),2),
"No Growth", INDEX('Coop GFs_CFs'!O:P, MATCH(B957,'Coop GFs_CFs'!B:B,0),2)
)</f>
        <v>1.1888354812229924</v>
      </c>
      <c r="O957" s="133"/>
      <c r="P957" s="86">
        <f t="shared" si="54"/>
        <v>1.5185155590579759E-3</v>
      </c>
      <c r="Q957" s="86">
        <f t="shared" si="55"/>
        <v>1.5825482012175674E-3</v>
      </c>
      <c r="R957" s="156" t="s">
        <v>333</v>
      </c>
      <c r="S957" s="85" t="s">
        <v>326</v>
      </c>
      <c r="T957" s="85" t="s">
        <v>235</v>
      </c>
      <c r="U957" s="85" t="s">
        <v>327</v>
      </c>
      <c r="V957" s="85" t="s">
        <v>334</v>
      </c>
      <c r="W957" s="85" t="s">
        <v>335</v>
      </c>
      <c r="X957" s="85" t="s">
        <v>330</v>
      </c>
      <c r="Z957" s="42" t="s">
        <v>2106</v>
      </c>
      <c r="AA957"/>
    </row>
    <row r="958" spans="1:27" s="39" customFormat="1" x14ac:dyDescent="0.35">
      <c r="A958" s="85" t="s">
        <v>811</v>
      </c>
      <c r="B958" s="87">
        <v>51107</v>
      </c>
      <c r="C958" s="87" t="s">
        <v>12</v>
      </c>
      <c r="D958" s="86">
        <v>0.15506490000000001</v>
      </c>
      <c r="E958" s="86">
        <f>SUMIFS('Ratios_MARAMA-VA'!T:T, 'Ratios_MARAMA-VA'!AA:AA, Z958)</f>
        <v>0.15506489999978201</v>
      </c>
      <c r="F958" s="86">
        <f>SUMIFS('Ratios_MARAMA-VA'!J:J, 'Ratios_MARAMA-VA'!AA:AA, Z958)</f>
        <v>4.2229003267914701E-4</v>
      </c>
      <c r="G958" s="122">
        <f t="shared" si="56"/>
        <v>2.7233115468409722E-3</v>
      </c>
      <c r="H958" s="122">
        <v>0.20667876756940601</v>
      </c>
      <c r="I958" s="86">
        <v>5.6285067420862485E-4</v>
      </c>
      <c r="J958" s="122">
        <v>0.243278632110564</v>
      </c>
      <c r="K958" s="86">
        <v>6.625235079263758E-4</v>
      </c>
      <c r="L958" s="122" t="str" cm="1">
        <f t="array" ref="L958">_xlfn.SWITCH(A958,
    "District of Columbia", _xlfn.XLOOKUP(R958, '2015 O3 Growth Surrogates'!A:A, '2015 O3 Growth Surrogates'!H:H),
    "Maryland", _xlfn.XLOOKUP(R958, '2015 O3 Growth Surrogates'!A:A, '2015 O3 Growth Surrogates'!I:I),
    "Virginia", _xlfn.XLOOKUP(R958, '2015 O3 Growth Surrogates'!A:A, '2015 O3 Growth Surrogates'!J:J)
)</f>
        <v>Employment</v>
      </c>
      <c r="M958" s="133" cm="1">
        <f t="array" ref="M958">_xlfn.SWITCH(L958,
"Employment", INDEX('Coop GFs_CFs'!C:D, MATCH(B958,'Coop GFs_CFs'!B:B,0),1),
"Population", INDEX('Coop GFs_CFs'!E:F, MATCH(B958,'Coop GFs_CFs'!B:B,0),1),
"Household", INDEX('Coop GFs_CFs'!G:H, MATCH(B958,'Coop GFs_CFs'!B:B,0),1),
"VMT", INDEX('Coop GFs_CFs'!I:J, MATCH(B958,'Coop GFs_CFs'!B:B,0),1),
"Lane Mile", INDEX('Coop GFs_CFs'!K:L, MATCH(B958,'Coop GFs_CFs'!B:B,0),1),
"Gas Sales", INDEX('Coop GFs_CFs'!M:N, MATCH(B958,'Coop GFs_CFs'!B:B,0),1),
"No Growth", INDEX('Coop GFs_CFs'!O:P, MATCH(B958,'Coop GFs_CFs'!B:B,0),1)
)</f>
        <v>1.1820289336364709</v>
      </c>
      <c r="N958" s="133" cm="1">
        <f t="array" ref="N958">_xlfn.SWITCH(L958,
"Employment", INDEX('Coop GFs_CFs'!C:D, MATCH(B958,'Coop GFs_CFs'!B:B,0),2),
"Population", INDEX('Coop GFs_CFs'!E:F, MATCH(B958,'Coop GFs_CFs'!B:B,0),2),
"Household", INDEX('Coop GFs_CFs'!G:H, MATCH(B958,'Coop GFs_CFs'!B:B,0),2),
"VMT", INDEX('Coop GFs_CFs'!I:J, MATCH(B958,'Coop GFs_CFs'!B:B,0),2),
"Lane Mile", INDEX('Coop GFs_CFs'!K:L, MATCH(B958,'Coop GFs_CFs'!B:B,0),2),
"Gas Sales", INDEX('Coop GFs_CFs'!M:N, MATCH(B958,'Coop GFs_CFs'!B:B,0),2),
"No Growth", INDEX('Coop GFs_CFs'!O:P, MATCH(B958,'Coop GFs_CFs'!B:B,0),2)
)</f>
        <v>1.2460772431295832</v>
      </c>
      <c r="O958" s="133"/>
      <c r="P958" s="86">
        <f t="shared" si="54"/>
        <v>4.9915903701304258E-4</v>
      </c>
      <c r="Q958" s="86">
        <f t="shared" si="55"/>
        <v>5.2620599972193313E-4</v>
      </c>
      <c r="R958" s="156" t="s">
        <v>333</v>
      </c>
      <c r="S958" s="85" t="s">
        <v>326</v>
      </c>
      <c r="T958" s="85" t="s">
        <v>235</v>
      </c>
      <c r="U958" s="85" t="s">
        <v>327</v>
      </c>
      <c r="V958" s="85" t="s">
        <v>334</v>
      </c>
      <c r="W958" s="85" t="s">
        <v>335</v>
      </c>
      <c r="X958" s="85" t="s">
        <v>330</v>
      </c>
      <c r="Z958" s="42" t="s">
        <v>2109</v>
      </c>
      <c r="AA958"/>
    </row>
    <row r="959" spans="1:27" s="39" customFormat="1" x14ac:dyDescent="0.35">
      <c r="A959" s="85" t="s">
        <v>811</v>
      </c>
      <c r="B959" s="87">
        <v>51153</v>
      </c>
      <c r="C959" s="87" t="s">
        <v>12</v>
      </c>
      <c r="D959" s="86">
        <v>0.16333010000000001</v>
      </c>
      <c r="E959" s="86">
        <f>SUMIFS('Ratios_MARAMA-VA'!T:T, 'Ratios_MARAMA-VA'!AA:AA, Z959)</f>
        <v>0.16333009999977099</v>
      </c>
      <c r="F959" s="86">
        <f>SUMIFS('Ratios_MARAMA-VA'!J:J, 'Ratios_MARAMA-VA'!AA:AA, Z959)</f>
        <v>4.4479874727606399E-4</v>
      </c>
      <c r="G959" s="122">
        <f t="shared" si="56"/>
        <v>2.7233115468409536E-3</v>
      </c>
      <c r="H959" s="122">
        <v>0.19556751003275299</v>
      </c>
      <c r="I959" s="86">
        <v>5.3259125825913024E-4</v>
      </c>
      <c r="J959" s="122">
        <v>0.216034753804007</v>
      </c>
      <c r="K959" s="86">
        <v>5.8832993955339489E-4</v>
      </c>
      <c r="L959" s="122" t="str" cm="1">
        <f t="array" ref="L959">_xlfn.SWITCH(A959,
    "District of Columbia", _xlfn.XLOOKUP(R959, '2015 O3 Growth Surrogates'!A:A, '2015 O3 Growth Surrogates'!H:H),
    "Maryland", _xlfn.XLOOKUP(R959, '2015 O3 Growth Surrogates'!A:A, '2015 O3 Growth Surrogates'!I:I),
    "Virginia", _xlfn.XLOOKUP(R959, '2015 O3 Growth Surrogates'!A:A, '2015 O3 Growth Surrogates'!J:J)
)</f>
        <v>Employment</v>
      </c>
      <c r="M959" s="133" cm="1">
        <f t="array" ref="M959">_xlfn.SWITCH(L959,
"Employment", INDEX('Coop GFs_CFs'!C:D, MATCH(B959,'Coop GFs_CFs'!B:B,0),1),
"Population", INDEX('Coop GFs_CFs'!E:F, MATCH(B959,'Coop GFs_CFs'!B:B,0),1),
"Household", INDEX('Coop GFs_CFs'!G:H, MATCH(B959,'Coop GFs_CFs'!B:B,0),1),
"VMT", INDEX('Coop GFs_CFs'!I:J, MATCH(B959,'Coop GFs_CFs'!B:B,0),1),
"Lane Mile", INDEX('Coop GFs_CFs'!K:L, MATCH(B959,'Coop GFs_CFs'!B:B,0),1),
"Gas Sales", INDEX('Coop GFs_CFs'!M:N, MATCH(B959,'Coop GFs_CFs'!B:B,0),1),
"No Growth", INDEX('Coop GFs_CFs'!O:P, MATCH(B959,'Coop GFs_CFs'!B:B,0),1)
)</f>
        <v>1.1898949472362377</v>
      </c>
      <c r="N959" s="133" cm="1">
        <f t="array" ref="N959">_xlfn.SWITCH(L959,
"Employment", INDEX('Coop GFs_CFs'!C:D, MATCH(B959,'Coop GFs_CFs'!B:B,0),2),
"Population", INDEX('Coop GFs_CFs'!E:F, MATCH(B959,'Coop GFs_CFs'!B:B,0),2),
"Household", INDEX('Coop GFs_CFs'!G:H, MATCH(B959,'Coop GFs_CFs'!B:B,0),2),
"VMT", INDEX('Coop GFs_CFs'!I:J, MATCH(B959,'Coop GFs_CFs'!B:B,0),2),
"Lane Mile", INDEX('Coop GFs_CFs'!K:L, MATCH(B959,'Coop GFs_CFs'!B:B,0),2),
"Gas Sales", INDEX('Coop GFs_CFs'!M:N, MATCH(B959,'Coop GFs_CFs'!B:B,0),2),
"No Growth", INDEX('Coop GFs_CFs'!O:P, MATCH(B959,'Coop GFs_CFs'!B:B,0),2)
)</f>
        <v>1.2771251790739548</v>
      </c>
      <c r="O959" s="133"/>
      <c r="P959" s="86">
        <f t="shared" si="54"/>
        <v>5.2926378192079675E-4</v>
      </c>
      <c r="Q959" s="86">
        <f t="shared" si="55"/>
        <v>5.6806367976681396E-4</v>
      </c>
      <c r="R959" s="156" t="s">
        <v>333</v>
      </c>
      <c r="S959" s="85" t="s">
        <v>326</v>
      </c>
      <c r="T959" s="85" t="s">
        <v>235</v>
      </c>
      <c r="U959" s="85" t="s">
        <v>327</v>
      </c>
      <c r="V959" s="85" t="s">
        <v>334</v>
      </c>
      <c r="W959" s="85" t="s">
        <v>335</v>
      </c>
      <c r="X959" s="85" t="s">
        <v>330</v>
      </c>
      <c r="Z959" s="42" t="s">
        <v>2112</v>
      </c>
      <c r="AA959"/>
    </row>
    <row r="960" spans="1:27" s="39" customFormat="1" x14ac:dyDescent="0.35">
      <c r="A960" s="85" t="s">
        <v>811</v>
      </c>
      <c r="B960" s="87">
        <v>51510</v>
      </c>
      <c r="C960" s="87" t="s">
        <v>12</v>
      </c>
      <c r="D960" s="86">
        <v>7.8388739999999998E-2</v>
      </c>
      <c r="E960" s="86">
        <f>SUMIFS('Ratios_MARAMA-VA'!T:T, 'Ratios_MARAMA-VA'!AA:AA, Z960)</f>
        <v>7.83887399998901E-2</v>
      </c>
      <c r="F960" s="86">
        <f>SUMIFS('Ratios_MARAMA-VA'!J:J, 'Ratios_MARAMA-VA'!AA:AA, Z960)</f>
        <v>2.13476960784015E-4</v>
      </c>
      <c r="G960" s="122">
        <f t="shared" si="56"/>
        <v>2.7233115468409657E-3</v>
      </c>
      <c r="H960" s="122">
        <v>8.4065234095729899E-2</v>
      </c>
      <c r="I960" s="86">
        <v>2.2893582270079008E-4</v>
      </c>
      <c r="J960" s="122">
        <v>8.6898050509132102E-2</v>
      </c>
      <c r="K960" s="86">
        <v>2.3665046434948891E-4</v>
      </c>
      <c r="L960" s="122" t="str" cm="1">
        <f t="array" ref="L960">_xlfn.SWITCH(A960,
    "District of Columbia", _xlfn.XLOOKUP(R960, '2015 O3 Growth Surrogates'!A:A, '2015 O3 Growth Surrogates'!H:H),
    "Maryland", _xlfn.XLOOKUP(R960, '2015 O3 Growth Surrogates'!A:A, '2015 O3 Growth Surrogates'!I:I),
    "Virginia", _xlfn.XLOOKUP(R960, '2015 O3 Growth Surrogates'!A:A, '2015 O3 Growth Surrogates'!J:J)
)</f>
        <v>Employment</v>
      </c>
      <c r="M960" s="133" cm="1">
        <f t="array" ref="M960">_xlfn.SWITCH(L960,
"Employment", INDEX('Coop GFs_CFs'!C:D, MATCH(B960,'Coop GFs_CFs'!B:B,0),1),
"Population", INDEX('Coop GFs_CFs'!E:F, MATCH(B960,'Coop GFs_CFs'!B:B,0),1),
"Household", INDEX('Coop GFs_CFs'!G:H, MATCH(B960,'Coop GFs_CFs'!B:B,0),1),
"VMT", INDEX('Coop GFs_CFs'!I:J, MATCH(B960,'Coop GFs_CFs'!B:B,0),1),
"Lane Mile", INDEX('Coop GFs_CFs'!K:L, MATCH(B960,'Coop GFs_CFs'!B:B,0),1),
"Gas Sales", INDEX('Coop GFs_CFs'!M:N, MATCH(B960,'Coop GFs_CFs'!B:B,0),1),
"No Growth", INDEX('Coop GFs_CFs'!O:P, MATCH(B960,'Coop GFs_CFs'!B:B,0),1)
)</f>
        <v>1.0072672441829524</v>
      </c>
      <c r="N960" s="133" cm="1">
        <f t="array" ref="N960">_xlfn.SWITCH(L960,
"Employment", INDEX('Coop GFs_CFs'!C:D, MATCH(B960,'Coop GFs_CFs'!B:B,0),2),
"Population", INDEX('Coop GFs_CFs'!E:F, MATCH(B960,'Coop GFs_CFs'!B:B,0),2),
"Household", INDEX('Coop GFs_CFs'!G:H, MATCH(B960,'Coop GFs_CFs'!B:B,0),2),
"VMT", INDEX('Coop GFs_CFs'!I:J, MATCH(B960,'Coop GFs_CFs'!B:B,0),2),
"Lane Mile", INDEX('Coop GFs_CFs'!K:L, MATCH(B960,'Coop GFs_CFs'!B:B,0),2),
"Gas Sales", INDEX('Coop GFs_CFs'!M:N, MATCH(B960,'Coop GFs_CFs'!B:B,0),2),
"No Growth", INDEX('Coop GFs_CFs'!O:P, MATCH(B960,'Coop GFs_CFs'!B:B,0),2)
)</f>
        <v>1.0751618720988678</v>
      </c>
      <c r="O960" s="133"/>
      <c r="P960" s="86">
        <f t="shared" si="54"/>
        <v>2.1502834998546699E-4</v>
      </c>
      <c r="Q960" s="86">
        <f t="shared" si="55"/>
        <v>2.2952228880651816E-4</v>
      </c>
      <c r="R960" s="156" t="s">
        <v>333</v>
      </c>
      <c r="S960" s="85" t="s">
        <v>326</v>
      </c>
      <c r="T960" s="85" t="s">
        <v>235</v>
      </c>
      <c r="U960" s="85" t="s">
        <v>327</v>
      </c>
      <c r="V960" s="85" t="s">
        <v>334</v>
      </c>
      <c r="W960" s="85" t="s">
        <v>335</v>
      </c>
      <c r="X960" s="85" t="s">
        <v>330</v>
      </c>
      <c r="Z960" s="42" t="s">
        <v>2104</v>
      </c>
      <c r="AA960"/>
    </row>
    <row r="961" spans="1:27" s="39" customFormat="1" x14ac:dyDescent="0.35">
      <c r="A961" s="85" t="s">
        <v>811</v>
      </c>
      <c r="B961" s="87">
        <v>51600</v>
      </c>
      <c r="C961" s="87" t="s">
        <v>12</v>
      </c>
      <c r="D961" s="86">
        <v>3.1855479999999999E-2</v>
      </c>
      <c r="E961" s="86">
        <f>SUMIFS('Ratios_MARAMA-VA'!T:T, 'Ratios_MARAMA-VA'!AA:AA, Z961)</f>
        <v>3.1855479999955201E-2</v>
      </c>
      <c r="F961" s="86">
        <f>SUMIFS('Ratios_MARAMA-VA'!J:J, 'Ratios_MARAMA-VA'!AA:AA, Z961)</f>
        <v>8.6752396514039402E-5</v>
      </c>
      <c r="G961" s="122">
        <f t="shared" si="56"/>
        <v>2.7233115468409644E-3</v>
      </c>
      <c r="H961" s="122">
        <v>3.7230805483620698E-2</v>
      </c>
      <c r="I961" s="86">
        <v>1.0139108247173415E-4</v>
      </c>
      <c r="J961" s="122">
        <v>4.0348470734571699E-2</v>
      </c>
      <c r="K961" s="86">
        <v>1.0988145624883384E-4</v>
      </c>
      <c r="L961" s="122" t="str" cm="1">
        <f t="array" ref="L961">_xlfn.SWITCH(A961,
    "District of Columbia", _xlfn.XLOOKUP(R961, '2015 O3 Growth Surrogates'!A:A, '2015 O3 Growth Surrogates'!H:H),
    "Maryland", _xlfn.XLOOKUP(R961, '2015 O3 Growth Surrogates'!A:A, '2015 O3 Growth Surrogates'!I:I),
    "Virginia", _xlfn.XLOOKUP(R961, '2015 O3 Growth Surrogates'!A:A, '2015 O3 Growth Surrogates'!J:J)
)</f>
        <v>Employment</v>
      </c>
      <c r="M961" s="133" cm="1">
        <f t="array" ref="M961">_xlfn.SWITCH(L961,
"Employment", INDEX('Coop GFs_CFs'!C:D, MATCH(B961,'Coop GFs_CFs'!B:B,0),1),
"Population", INDEX('Coop GFs_CFs'!E:F, MATCH(B961,'Coop GFs_CFs'!B:B,0),1),
"Household", INDEX('Coop GFs_CFs'!G:H, MATCH(B961,'Coop GFs_CFs'!B:B,0),1),
"VMT", INDEX('Coop GFs_CFs'!I:J, MATCH(B961,'Coop GFs_CFs'!B:B,0),1),
"Lane Mile", INDEX('Coop GFs_CFs'!K:L, MATCH(B961,'Coop GFs_CFs'!B:B,0),1),
"Gas Sales", INDEX('Coop GFs_CFs'!M:N, MATCH(B961,'Coop GFs_CFs'!B:B,0),1),
"No Growth", INDEX('Coop GFs_CFs'!O:P, MATCH(B961,'Coop GFs_CFs'!B:B,0),1)
)</f>
        <v>1.0625592417061611</v>
      </c>
      <c r="N961" s="133" cm="1">
        <f t="array" ref="N961">_xlfn.SWITCH(L961,
"Employment", INDEX('Coop GFs_CFs'!C:D, MATCH(B961,'Coop GFs_CFs'!B:B,0),2),
"Population", INDEX('Coop GFs_CFs'!E:F, MATCH(B961,'Coop GFs_CFs'!B:B,0),2),
"Household", INDEX('Coop GFs_CFs'!G:H, MATCH(B961,'Coop GFs_CFs'!B:B,0),2),
"VMT", INDEX('Coop GFs_CFs'!I:J, MATCH(B961,'Coop GFs_CFs'!B:B,0),2),
"Lane Mile", INDEX('Coop GFs_CFs'!K:L, MATCH(B961,'Coop GFs_CFs'!B:B,0),2),
"Gas Sales", INDEX('Coop GFs_CFs'!M:N, MATCH(B961,'Coop GFs_CFs'!B:B,0),2),
"No Growth", INDEX('Coop GFs_CFs'!O:P, MATCH(B961,'Coop GFs_CFs'!B:B,0),2)
)</f>
        <v>1.0767772511848339</v>
      </c>
      <c r="O961" s="133"/>
      <c r="P961" s="86">
        <f t="shared" si="54"/>
        <v>9.2179560656149924E-5</v>
      </c>
      <c r="Q961" s="86">
        <f t="shared" si="55"/>
        <v>9.3413007052084118E-5</v>
      </c>
      <c r="R961" s="156" t="s">
        <v>333</v>
      </c>
      <c r="S961" s="85" t="s">
        <v>326</v>
      </c>
      <c r="T961" s="85" t="s">
        <v>235</v>
      </c>
      <c r="U961" s="85" t="s">
        <v>327</v>
      </c>
      <c r="V961" s="85" t="s">
        <v>334</v>
      </c>
      <c r="W961" s="85" t="s">
        <v>335</v>
      </c>
      <c r="X961" s="85" t="s">
        <v>330</v>
      </c>
      <c r="Z961" s="42" t="s">
        <v>2107</v>
      </c>
      <c r="AA961"/>
    </row>
    <row r="962" spans="1:27" s="39" customFormat="1" x14ac:dyDescent="0.35">
      <c r="A962" s="85" t="s">
        <v>811</v>
      </c>
      <c r="B962" s="87">
        <v>51610</v>
      </c>
      <c r="C962" s="87" t="s">
        <v>12</v>
      </c>
      <c r="D962" s="86">
        <v>1.243991E-2</v>
      </c>
      <c r="E962" s="86">
        <f>SUMIFS('Ratios_MARAMA-VA'!T:T, 'Ratios_MARAMA-VA'!AA:AA, Z962)</f>
        <v>1.24399099999824E-2</v>
      </c>
      <c r="F962" s="86">
        <f>SUMIFS('Ratios_MARAMA-VA'!J:J, 'Ratios_MARAMA-VA'!AA:AA, Z962)</f>
        <v>3.3877750544614903E-5</v>
      </c>
      <c r="G962" s="122">
        <f t="shared" si="56"/>
        <v>2.7233115468410008E-3</v>
      </c>
      <c r="H962" s="122">
        <v>1.3532500474556401E-2</v>
      </c>
      <c r="I962" s="86">
        <v>3.685321479999077E-5</v>
      </c>
      <c r="J962" s="122">
        <v>1.41410088851573E-2</v>
      </c>
      <c r="K962" s="86">
        <v>3.8510372780930062E-5</v>
      </c>
      <c r="L962" s="122" t="str" cm="1">
        <f t="array" ref="L962">_xlfn.SWITCH(A962,
    "District of Columbia", _xlfn.XLOOKUP(R962, '2015 O3 Growth Surrogates'!A:A, '2015 O3 Growth Surrogates'!H:H),
    "Maryland", _xlfn.XLOOKUP(R962, '2015 O3 Growth Surrogates'!A:A, '2015 O3 Growth Surrogates'!I:I),
    "Virginia", _xlfn.XLOOKUP(R962, '2015 O3 Growth Surrogates'!A:A, '2015 O3 Growth Surrogates'!J:J)
)</f>
        <v>Employment</v>
      </c>
      <c r="M962" s="133" cm="1">
        <f t="array" ref="M962">_xlfn.SWITCH(L962,
"Employment", INDEX('Coop GFs_CFs'!C:D, MATCH(B962,'Coop GFs_CFs'!B:B,0),1),
"Population", INDEX('Coop GFs_CFs'!E:F, MATCH(B962,'Coop GFs_CFs'!B:B,0),1),
"Household", INDEX('Coop GFs_CFs'!G:H, MATCH(B962,'Coop GFs_CFs'!B:B,0),1),
"VMT", INDEX('Coop GFs_CFs'!I:J, MATCH(B962,'Coop GFs_CFs'!B:B,0),1),
"Lane Mile", INDEX('Coop GFs_CFs'!K:L, MATCH(B962,'Coop GFs_CFs'!B:B,0),1),
"Gas Sales", INDEX('Coop GFs_CFs'!M:N, MATCH(B962,'Coop GFs_CFs'!B:B,0),1),
"No Growth", INDEX('Coop GFs_CFs'!O:P, MATCH(B962,'Coop GFs_CFs'!B:B,0),1)
)</f>
        <v>1.2446203080415557</v>
      </c>
      <c r="N962" s="133" cm="1">
        <f t="array" ref="N962">_xlfn.SWITCH(L962,
"Employment", INDEX('Coop GFs_CFs'!C:D, MATCH(B962,'Coop GFs_CFs'!B:B,0),2),
"Population", INDEX('Coop GFs_CFs'!E:F, MATCH(B962,'Coop GFs_CFs'!B:B,0),2),
"Household", INDEX('Coop GFs_CFs'!G:H, MATCH(B962,'Coop GFs_CFs'!B:B,0),2),
"VMT", INDEX('Coop GFs_CFs'!I:J, MATCH(B962,'Coop GFs_CFs'!B:B,0),2),
"Lane Mile", INDEX('Coop GFs_CFs'!K:L, MATCH(B962,'Coop GFs_CFs'!B:B,0),2),
"Gas Sales", INDEX('Coop GFs_CFs'!M:N, MATCH(B962,'Coop GFs_CFs'!B:B,0),2),
"No Growth", INDEX('Coop GFs_CFs'!O:P, MATCH(B962,'Coop GFs_CFs'!B:B,0),2)
)</f>
        <v>1.3259344505225987</v>
      </c>
      <c r="O962" s="133"/>
      <c r="P962" s="86">
        <f t="shared" si="54"/>
        <v>4.2164936318593579E-5</v>
      </c>
      <c r="Q962" s="86">
        <f t="shared" si="55"/>
        <v>4.491967655331563E-5</v>
      </c>
      <c r="R962" s="156" t="s">
        <v>333</v>
      </c>
      <c r="S962" s="85" t="s">
        <v>326</v>
      </c>
      <c r="T962" s="85" t="s">
        <v>235</v>
      </c>
      <c r="U962" s="85" t="s">
        <v>327</v>
      </c>
      <c r="V962" s="85" t="s">
        <v>334</v>
      </c>
      <c r="W962" s="85" t="s">
        <v>335</v>
      </c>
      <c r="X962" s="85" t="s">
        <v>330</v>
      </c>
      <c r="Z962" s="42" t="s">
        <v>2108</v>
      </c>
      <c r="AA962"/>
    </row>
    <row r="963" spans="1:27" s="39" customFormat="1" x14ac:dyDescent="0.35">
      <c r="A963" s="85" t="s">
        <v>811</v>
      </c>
      <c r="B963" s="87">
        <v>51683</v>
      </c>
      <c r="C963" s="87" t="s">
        <v>12</v>
      </c>
      <c r="D963" s="86">
        <v>2.550786E-2</v>
      </c>
      <c r="E963" s="86">
        <f>SUMIFS('Ratios_MARAMA-VA'!T:T, 'Ratios_MARAMA-VA'!AA:AA, Z963)</f>
        <v>2.5507859999964199E-2</v>
      </c>
      <c r="F963" s="86">
        <f>SUMIFS('Ratios_MARAMA-VA'!J:J, 'Ratios_MARAMA-VA'!AA:AA, Z963)</f>
        <v>6.9465849673105298E-5</v>
      </c>
      <c r="G963" s="122">
        <f t="shared" si="56"/>
        <v>2.7233115468409657E-3</v>
      </c>
      <c r="H963" s="122">
        <v>3.1283047539992198E-2</v>
      </c>
      <c r="I963" s="86">
        <v>8.5193484586035614E-5</v>
      </c>
      <c r="J963" s="122">
        <v>3.4838732848182702E-2</v>
      </c>
      <c r="K963" s="86">
        <v>9.4876723442763599E-5</v>
      </c>
      <c r="L963" s="122" t="str" cm="1">
        <f t="array" ref="L963">_xlfn.SWITCH(A963,
    "District of Columbia", _xlfn.XLOOKUP(R963, '2015 O3 Growth Surrogates'!A:A, '2015 O3 Growth Surrogates'!H:H),
    "Maryland", _xlfn.XLOOKUP(R963, '2015 O3 Growth Surrogates'!A:A, '2015 O3 Growth Surrogates'!I:I),
    "Virginia", _xlfn.XLOOKUP(R963, '2015 O3 Growth Surrogates'!A:A, '2015 O3 Growth Surrogates'!J:J)
)</f>
        <v>Employment</v>
      </c>
      <c r="M963" s="133" cm="1">
        <f t="array" ref="M963">_xlfn.SWITCH(L963,
"Employment", INDEX('Coop GFs_CFs'!C:D, MATCH(B963,'Coop GFs_CFs'!B:B,0),1),
"Population", INDEX('Coop GFs_CFs'!E:F, MATCH(B963,'Coop GFs_CFs'!B:B,0),1),
"Household", INDEX('Coop GFs_CFs'!G:H, MATCH(B963,'Coop GFs_CFs'!B:B,0),1),
"VMT", INDEX('Coop GFs_CFs'!I:J, MATCH(B963,'Coop GFs_CFs'!B:B,0),1),
"Lane Mile", INDEX('Coop GFs_CFs'!K:L, MATCH(B963,'Coop GFs_CFs'!B:B,0),1),
"Gas Sales", INDEX('Coop GFs_CFs'!M:N, MATCH(B963,'Coop GFs_CFs'!B:B,0),1),
"No Growth", INDEX('Coop GFs_CFs'!O:P, MATCH(B963,'Coop GFs_CFs'!B:B,0),1)
)</f>
        <v>1.0626817271189477</v>
      </c>
      <c r="N963" s="133" cm="1">
        <f t="array" ref="N963">_xlfn.SWITCH(L963,
"Employment", INDEX('Coop GFs_CFs'!C:D, MATCH(B963,'Coop GFs_CFs'!B:B,0),2),
"Population", INDEX('Coop GFs_CFs'!E:F, MATCH(B963,'Coop GFs_CFs'!B:B,0),2),
"Household", INDEX('Coop GFs_CFs'!G:H, MATCH(B963,'Coop GFs_CFs'!B:B,0),2),
"VMT", INDEX('Coop GFs_CFs'!I:J, MATCH(B963,'Coop GFs_CFs'!B:B,0),2),
"Lane Mile", INDEX('Coop GFs_CFs'!K:L, MATCH(B963,'Coop GFs_CFs'!B:B,0),2),
"Gas Sales", INDEX('Coop GFs_CFs'!M:N, MATCH(B963,'Coop GFs_CFs'!B:B,0),2),
"No Growth", INDEX('Coop GFs_CFs'!O:P, MATCH(B963,'Coop GFs_CFs'!B:B,0),2)
)</f>
        <v>1.0893103528916537</v>
      </c>
      <c r="O963" s="133"/>
      <c r="P963" s="86">
        <f t="shared" si="54"/>
        <v>7.3820089106400733E-5</v>
      </c>
      <c r="Q963" s="86">
        <f t="shared" si="55"/>
        <v>7.5669869221328903E-5</v>
      </c>
      <c r="R963" s="156" t="s">
        <v>333</v>
      </c>
      <c r="S963" s="85" t="s">
        <v>326</v>
      </c>
      <c r="T963" s="85" t="s">
        <v>235</v>
      </c>
      <c r="U963" s="85" t="s">
        <v>327</v>
      </c>
      <c r="V963" s="85" t="s">
        <v>334</v>
      </c>
      <c r="W963" s="85" t="s">
        <v>335</v>
      </c>
      <c r="X963" s="85" t="s">
        <v>330</v>
      </c>
      <c r="Z963" s="42" t="s">
        <v>2110</v>
      </c>
      <c r="AA963"/>
    </row>
    <row r="964" spans="1:27" s="39" customFormat="1" x14ac:dyDescent="0.35">
      <c r="A964" s="85" t="s">
        <v>811</v>
      </c>
      <c r="B964" s="87">
        <v>51685</v>
      </c>
      <c r="C964" s="87" t="s">
        <v>12</v>
      </c>
      <c r="D964" s="86">
        <v>7.1124370000000001E-3</v>
      </c>
      <c r="E964" s="86">
        <f>SUMIFS('Ratios_MARAMA-VA'!T:T, 'Ratios_MARAMA-VA'!AA:AA, Z964)</f>
        <v>7.1124369999900896E-3</v>
      </c>
      <c r="F964" s="86">
        <f>SUMIFS('Ratios_MARAMA-VA'!J:J, 'Ratios_MARAMA-VA'!AA:AA, Z964)</f>
        <v>1.9369381808251699E-5</v>
      </c>
      <c r="G964" s="122">
        <f t="shared" si="56"/>
        <v>2.7233115468409336E-3</v>
      </c>
      <c r="H964" s="122">
        <v>8.8888494009648992E-3</v>
      </c>
      <c r="I964" s="86">
        <v>2.4207106211777824E-5</v>
      </c>
      <c r="J964" s="122">
        <v>1.0021967478846301E-2</v>
      </c>
      <c r="K964" s="86">
        <v>2.7292939757206453E-5</v>
      </c>
      <c r="L964" s="122" t="str" cm="1">
        <f t="array" ref="L964">_xlfn.SWITCH(A964,
    "District of Columbia", _xlfn.XLOOKUP(R964, '2015 O3 Growth Surrogates'!A:A, '2015 O3 Growth Surrogates'!H:H),
    "Maryland", _xlfn.XLOOKUP(R964, '2015 O3 Growth Surrogates'!A:A, '2015 O3 Growth Surrogates'!I:I),
    "Virginia", _xlfn.XLOOKUP(R964, '2015 O3 Growth Surrogates'!A:A, '2015 O3 Growth Surrogates'!J:J)
)</f>
        <v>Employment</v>
      </c>
      <c r="M964" s="133" cm="1">
        <f t="array" ref="M964">_xlfn.SWITCH(L964,
"Employment", INDEX('Coop GFs_CFs'!C:D, MATCH(B964,'Coop GFs_CFs'!B:B,0),1),
"Population", INDEX('Coop GFs_CFs'!E:F, MATCH(B964,'Coop GFs_CFs'!B:B,0),1),
"Household", INDEX('Coop GFs_CFs'!G:H, MATCH(B964,'Coop GFs_CFs'!B:B,0),1),
"VMT", INDEX('Coop GFs_CFs'!I:J, MATCH(B964,'Coop GFs_CFs'!B:B,0),1),
"Lane Mile", INDEX('Coop GFs_CFs'!K:L, MATCH(B964,'Coop GFs_CFs'!B:B,0),1),
"Gas Sales", INDEX('Coop GFs_CFs'!M:N, MATCH(B964,'Coop GFs_CFs'!B:B,0),1),
"No Growth", INDEX('Coop GFs_CFs'!O:P, MATCH(B964,'Coop GFs_CFs'!B:B,0),1)
)</f>
        <v>1.1233017518770112</v>
      </c>
      <c r="N964" s="133" cm="1">
        <f t="array" ref="N964">_xlfn.SWITCH(L964,
"Employment", INDEX('Coop GFs_CFs'!C:D, MATCH(B964,'Coop GFs_CFs'!B:B,0),2),
"Population", INDEX('Coop GFs_CFs'!E:F, MATCH(B964,'Coop GFs_CFs'!B:B,0),2),
"Household", INDEX('Coop GFs_CFs'!G:H, MATCH(B964,'Coop GFs_CFs'!B:B,0),2),
"VMT", INDEX('Coop GFs_CFs'!I:J, MATCH(B964,'Coop GFs_CFs'!B:B,0),2),
"Lane Mile", INDEX('Coop GFs_CFs'!K:L, MATCH(B964,'Coop GFs_CFs'!B:B,0),2),
"Gas Sales", INDEX('Coop GFs_CFs'!M:N, MATCH(B964,'Coop GFs_CFs'!B:B,0),2),
"No Growth", INDEX('Coop GFs_CFs'!O:P, MATCH(B964,'Coop GFs_CFs'!B:B,0),2)
)</f>
        <v>1.1478816589202718</v>
      </c>
      <c r="O964" s="133"/>
      <c r="P964" s="86">
        <f t="shared" si="54"/>
        <v>2.1757660517983843E-5</v>
      </c>
      <c r="Q964" s="86">
        <f t="shared" si="55"/>
        <v>2.2233758122316093E-5</v>
      </c>
      <c r="R964" s="156" t="s">
        <v>333</v>
      </c>
      <c r="S964" s="85" t="s">
        <v>326</v>
      </c>
      <c r="T964" s="85" t="s">
        <v>235</v>
      </c>
      <c r="U964" s="85" t="s">
        <v>327</v>
      </c>
      <c r="V964" s="85" t="s">
        <v>334</v>
      </c>
      <c r="W964" s="85" t="s">
        <v>335</v>
      </c>
      <c r="X964" s="85" t="s">
        <v>330</v>
      </c>
      <c r="Z964" s="42" t="s">
        <v>2111</v>
      </c>
      <c r="AA964"/>
    </row>
    <row r="965" spans="1:27" s="39" customFormat="1" x14ac:dyDescent="0.35">
      <c r="A965" s="85" t="s">
        <v>811</v>
      </c>
      <c r="B965" s="87">
        <v>51013</v>
      </c>
      <c r="C965" s="87" t="s">
        <v>12</v>
      </c>
      <c r="D965" s="86">
        <v>36.989669999999997</v>
      </c>
      <c r="E965" s="86">
        <f>SUMIFS('Ratios_MARAMA-VA'!T:T, 'Ratios_MARAMA-VA'!AA:AA, Z965)</f>
        <v>36.989669999948099</v>
      </c>
      <c r="F965" s="86">
        <f>SUMIFS('Ratios_MARAMA-VA'!J:J, 'Ratios_MARAMA-VA'!AA:AA, Z965)</f>
        <v>0.10073439542469501</v>
      </c>
      <c r="G965" s="122">
        <f t="shared" si="56"/>
        <v>2.7233115468409518E-3</v>
      </c>
      <c r="H965" s="122">
        <v>39.854743439133102</v>
      </c>
      <c r="I965" s="86">
        <v>0.10853688300417484</v>
      </c>
      <c r="J965" s="122">
        <v>42.766305951232397</v>
      </c>
      <c r="K965" s="86">
        <v>0.1164659748127241</v>
      </c>
      <c r="L965" s="122" t="str" cm="1">
        <f t="array" ref="L965">_xlfn.SWITCH(A965,
    "District of Columbia", _xlfn.XLOOKUP(R965, '2015 O3 Growth Surrogates'!A:A, '2015 O3 Growth Surrogates'!H:H),
    "Maryland", _xlfn.XLOOKUP(R965, '2015 O3 Growth Surrogates'!A:A, '2015 O3 Growth Surrogates'!I:I),
    "Virginia", _xlfn.XLOOKUP(R965, '2015 O3 Growth Surrogates'!A:A, '2015 O3 Growth Surrogates'!J:J)
)</f>
        <v>Employment</v>
      </c>
      <c r="M965" s="133" cm="1">
        <f t="array" ref="M965">_xlfn.SWITCH(L965,
"Employment", INDEX('Coop GFs_CFs'!C:D, MATCH(B965,'Coop GFs_CFs'!B:B,0),1),
"Population", INDEX('Coop GFs_CFs'!E:F, MATCH(B965,'Coop GFs_CFs'!B:B,0),1),
"Household", INDEX('Coop GFs_CFs'!G:H, MATCH(B965,'Coop GFs_CFs'!B:B,0),1),
"VMT", INDEX('Coop GFs_CFs'!I:J, MATCH(B965,'Coop GFs_CFs'!B:B,0),1),
"Lane Mile", INDEX('Coop GFs_CFs'!K:L, MATCH(B965,'Coop GFs_CFs'!B:B,0),1),
"Gas Sales", INDEX('Coop GFs_CFs'!M:N, MATCH(B965,'Coop GFs_CFs'!B:B,0),1),
"No Growth", INDEX('Coop GFs_CFs'!O:P, MATCH(B965,'Coop GFs_CFs'!B:B,0),1)
)</f>
        <v>1.1056036674427163</v>
      </c>
      <c r="N965" s="133" cm="1">
        <f t="array" ref="N965">_xlfn.SWITCH(L965,
"Employment", INDEX('Coop GFs_CFs'!C:D, MATCH(B965,'Coop GFs_CFs'!B:B,0),2),
"Population", INDEX('Coop GFs_CFs'!E:F, MATCH(B965,'Coop GFs_CFs'!B:B,0),2),
"Household", INDEX('Coop GFs_CFs'!G:H, MATCH(B965,'Coop GFs_CFs'!B:B,0),2),
"VMT", INDEX('Coop GFs_CFs'!I:J, MATCH(B965,'Coop GFs_CFs'!B:B,0),2),
"Lane Mile", INDEX('Coop GFs_CFs'!K:L, MATCH(B965,'Coop GFs_CFs'!B:B,0),2),
"Gas Sales", INDEX('Coop GFs_CFs'!M:N, MATCH(B965,'Coop GFs_CFs'!B:B,0),2),
"No Growth", INDEX('Coop GFs_CFs'!O:P, MATCH(B965,'Coop GFs_CFs'!B:B,0),2)
)</f>
        <v>1.1792000057596272</v>
      </c>
      <c r="O965" s="133"/>
      <c r="P965" s="86">
        <f t="shared" si="54"/>
        <v>0.11137231701916758</v>
      </c>
      <c r="Q965" s="86">
        <f t="shared" si="55"/>
        <v>0.11878599966499293</v>
      </c>
      <c r="R965" s="156" t="s">
        <v>904</v>
      </c>
      <c r="S965" s="85" t="s">
        <v>240</v>
      </c>
      <c r="T965" s="85" t="s">
        <v>235</v>
      </c>
      <c r="U965" s="85" t="s">
        <v>327</v>
      </c>
      <c r="V965" s="85" t="s">
        <v>905</v>
      </c>
      <c r="W965" s="85" t="s">
        <v>348</v>
      </c>
      <c r="X965" s="85" t="s">
        <v>330</v>
      </c>
      <c r="Z965" s="42" t="s">
        <v>2114</v>
      </c>
      <c r="AA965"/>
    </row>
    <row r="966" spans="1:27" s="39" customFormat="1" x14ac:dyDescent="0.35">
      <c r="A966" s="85" t="s">
        <v>811</v>
      </c>
      <c r="B966" s="87">
        <v>51059</v>
      </c>
      <c r="C966" s="87" t="s">
        <v>12</v>
      </c>
      <c r="D966" s="86">
        <v>178.2979</v>
      </c>
      <c r="E966" s="86">
        <f>SUMIFS('Ratios_MARAMA-VA'!T:T, 'Ratios_MARAMA-VA'!AA:AA, Z966)</f>
        <v>178.29789999974901</v>
      </c>
      <c r="F966" s="86">
        <f>SUMIFS('Ratios_MARAMA-VA'!J:J, 'Ratios_MARAMA-VA'!AA:AA, Z966)</f>
        <v>0.48556072984681597</v>
      </c>
      <c r="G966" s="122">
        <f t="shared" si="56"/>
        <v>2.7233115468409865E-3</v>
      </c>
      <c r="H966" s="122">
        <v>192.10814966005901</v>
      </c>
      <c r="I966" s="86">
        <v>0.52317034221149505</v>
      </c>
      <c r="J966" s="122">
        <v>206.14248631745701</v>
      </c>
      <c r="K966" s="86">
        <v>0.56139021328284078</v>
      </c>
      <c r="L966" s="122" t="str" cm="1">
        <f t="array" ref="L966">_xlfn.SWITCH(A966,
    "District of Columbia", _xlfn.XLOOKUP(R966, '2015 O3 Growth Surrogates'!A:A, '2015 O3 Growth Surrogates'!H:H),
    "Maryland", _xlfn.XLOOKUP(R966, '2015 O3 Growth Surrogates'!A:A, '2015 O3 Growth Surrogates'!I:I),
    "Virginia", _xlfn.XLOOKUP(R966, '2015 O3 Growth Surrogates'!A:A, '2015 O3 Growth Surrogates'!J:J)
)</f>
        <v>Employment</v>
      </c>
      <c r="M966" s="133" cm="1">
        <f t="array" ref="M966">_xlfn.SWITCH(L966,
"Employment", INDEX('Coop GFs_CFs'!C:D, MATCH(B966,'Coop GFs_CFs'!B:B,0),1),
"Population", INDEX('Coop GFs_CFs'!E:F, MATCH(B966,'Coop GFs_CFs'!B:B,0),1),
"Household", INDEX('Coop GFs_CFs'!G:H, MATCH(B966,'Coop GFs_CFs'!B:B,0),1),
"VMT", INDEX('Coop GFs_CFs'!I:J, MATCH(B966,'Coop GFs_CFs'!B:B,0),1),
"Lane Mile", INDEX('Coop GFs_CFs'!K:L, MATCH(B966,'Coop GFs_CFs'!B:B,0),1),
"Gas Sales", INDEX('Coop GFs_CFs'!M:N, MATCH(B966,'Coop GFs_CFs'!B:B,0),1),
"No Growth", INDEX('Coop GFs_CFs'!O:P, MATCH(B966,'Coop GFs_CFs'!B:B,0),1)
)</f>
        <v>1.1407331378648504</v>
      </c>
      <c r="N966" s="133" cm="1">
        <f t="array" ref="N966">_xlfn.SWITCH(L966,
"Employment", INDEX('Coop GFs_CFs'!C:D, MATCH(B966,'Coop GFs_CFs'!B:B,0),2),
"Population", INDEX('Coop GFs_CFs'!E:F, MATCH(B966,'Coop GFs_CFs'!B:B,0),2),
"Household", INDEX('Coop GFs_CFs'!G:H, MATCH(B966,'Coop GFs_CFs'!B:B,0),2),
"VMT", INDEX('Coop GFs_CFs'!I:J, MATCH(B966,'Coop GFs_CFs'!B:B,0),2),
"Lane Mile", INDEX('Coop GFs_CFs'!K:L, MATCH(B966,'Coop GFs_CFs'!B:B,0),2),
"Gas Sales", INDEX('Coop GFs_CFs'!M:N, MATCH(B966,'Coop GFs_CFs'!B:B,0),2),
"No Growth", INDEX('Coop GFs_CFs'!O:P, MATCH(B966,'Coop GFs_CFs'!B:B,0),2)
)</f>
        <v>1.1888354812229924</v>
      </c>
      <c r="O966" s="133"/>
      <c r="P966" s="86">
        <f t="shared" si="54"/>
        <v>0.55389521498210537</v>
      </c>
      <c r="Q966" s="86">
        <f t="shared" si="55"/>
        <v>0.57725182393042684</v>
      </c>
      <c r="R966" s="156" t="s">
        <v>904</v>
      </c>
      <c r="S966" s="85" t="s">
        <v>240</v>
      </c>
      <c r="T966" s="85" t="s">
        <v>235</v>
      </c>
      <c r="U966" s="85" t="s">
        <v>327</v>
      </c>
      <c r="V966" s="85" t="s">
        <v>905</v>
      </c>
      <c r="W966" s="85" t="s">
        <v>348</v>
      </c>
      <c r="X966" s="85" t="s">
        <v>330</v>
      </c>
      <c r="Z966" s="42" t="s">
        <v>2115</v>
      </c>
      <c r="AA966"/>
    </row>
    <row r="967" spans="1:27" s="39" customFormat="1" x14ac:dyDescent="0.35">
      <c r="A967" s="85" t="s">
        <v>811</v>
      </c>
      <c r="B967" s="87">
        <v>51107</v>
      </c>
      <c r="C967" s="87" t="s">
        <v>12</v>
      </c>
      <c r="D967" s="86">
        <v>65.248649999999998</v>
      </c>
      <c r="E967" s="86">
        <f>SUMIFS('Ratios_MARAMA-VA'!T:T, 'Ratios_MARAMA-VA'!AA:AA, Z967)</f>
        <v>65.248649999908594</v>
      </c>
      <c r="F967" s="86">
        <f>SUMIFS('Ratios_MARAMA-VA'!J:J, 'Ratios_MARAMA-VA'!AA:AA, Z967)</f>
        <v>0.17769240196053501</v>
      </c>
      <c r="G967" s="122">
        <f t="shared" si="56"/>
        <v>2.7233115468409527E-3</v>
      </c>
      <c r="H967" s="122">
        <v>70.302552185509896</v>
      </c>
      <c r="I967" s="86">
        <v>0.19145575213918775</v>
      </c>
      <c r="J967" s="122">
        <v>75.438459678198697</v>
      </c>
      <c r="K967" s="86">
        <v>0.20544242831753412</v>
      </c>
      <c r="L967" s="122" t="str" cm="1">
        <f t="array" ref="L967">_xlfn.SWITCH(A967,
    "District of Columbia", _xlfn.XLOOKUP(R967, '2015 O3 Growth Surrogates'!A:A, '2015 O3 Growth Surrogates'!H:H),
    "Maryland", _xlfn.XLOOKUP(R967, '2015 O3 Growth Surrogates'!A:A, '2015 O3 Growth Surrogates'!I:I),
    "Virginia", _xlfn.XLOOKUP(R967, '2015 O3 Growth Surrogates'!A:A, '2015 O3 Growth Surrogates'!J:J)
)</f>
        <v>Employment</v>
      </c>
      <c r="M967" s="133" cm="1">
        <f t="array" ref="M967">_xlfn.SWITCH(L967,
"Employment", INDEX('Coop GFs_CFs'!C:D, MATCH(B967,'Coop GFs_CFs'!B:B,0),1),
"Population", INDEX('Coop GFs_CFs'!E:F, MATCH(B967,'Coop GFs_CFs'!B:B,0),1),
"Household", INDEX('Coop GFs_CFs'!G:H, MATCH(B967,'Coop GFs_CFs'!B:B,0),1),
"VMT", INDEX('Coop GFs_CFs'!I:J, MATCH(B967,'Coop GFs_CFs'!B:B,0),1),
"Lane Mile", INDEX('Coop GFs_CFs'!K:L, MATCH(B967,'Coop GFs_CFs'!B:B,0),1),
"Gas Sales", INDEX('Coop GFs_CFs'!M:N, MATCH(B967,'Coop GFs_CFs'!B:B,0),1),
"No Growth", INDEX('Coop GFs_CFs'!O:P, MATCH(B967,'Coop GFs_CFs'!B:B,0),1)
)</f>
        <v>1.1820289336364709</v>
      </c>
      <c r="N967" s="133" cm="1">
        <f t="array" ref="N967">_xlfn.SWITCH(L967,
"Employment", INDEX('Coop GFs_CFs'!C:D, MATCH(B967,'Coop GFs_CFs'!B:B,0),2),
"Population", INDEX('Coop GFs_CFs'!E:F, MATCH(B967,'Coop GFs_CFs'!B:B,0),2),
"Household", INDEX('Coop GFs_CFs'!G:H, MATCH(B967,'Coop GFs_CFs'!B:B,0),2),
"VMT", INDEX('Coop GFs_CFs'!I:J, MATCH(B967,'Coop GFs_CFs'!B:B,0),2),
"Lane Mile", INDEX('Coop GFs_CFs'!K:L, MATCH(B967,'Coop GFs_CFs'!B:B,0),2),
"Gas Sales", INDEX('Coop GFs_CFs'!M:N, MATCH(B967,'Coop GFs_CFs'!B:B,0),2),
"No Growth", INDEX('Coop GFs_CFs'!O:P, MATCH(B967,'Coop GFs_CFs'!B:B,0),2)
)</f>
        <v>1.2460772431295832</v>
      </c>
      <c r="O967" s="133"/>
      <c r="P967" s="86">
        <f t="shared" ref="P967:P1030" si="57">F967*M967</f>
        <v>0.21003756040471436</v>
      </c>
      <c r="Q967" s="86">
        <f t="shared" ref="Q967:Q1030" si="58">F967*N967</f>
        <v>0.22141845836005722</v>
      </c>
      <c r="R967" s="156" t="s">
        <v>904</v>
      </c>
      <c r="S967" s="85" t="s">
        <v>240</v>
      </c>
      <c r="T967" s="85" t="s">
        <v>235</v>
      </c>
      <c r="U967" s="85" t="s">
        <v>327</v>
      </c>
      <c r="V967" s="85" t="s">
        <v>905</v>
      </c>
      <c r="W967" s="85" t="s">
        <v>348</v>
      </c>
      <c r="X967" s="85" t="s">
        <v>330</v>
      </c>
      <c r="Z967" s="42" t="s">
        <v>2118</v>
      </c>
      <c r="AA967"/>
    </row>
    <row r="968" spans="1:27" s="39" customFormat="1" x14ac:dyDescent="0.35">
      <c r="A968" s="85" t="s">
        <v>811</v>
      </c>
      <c r="B968" s="87">
        <v>51153</v>
      </c>
      <c r="C968" s="87" t="s">
        <v>12</v>
      </c>
      <c r="D968" s="86">
        <v>74.741619999999998</v>
      </c>
      <c r="E968" s="86">
        <f>SUMIFS('Ratios_MARAMA-VA'!T:T, 'Ratios_MARAMA-VA'!AA:AA, Z968)</f>
        <v>74.741619999894894</v>
      </c>
      <c r="F968" s="86">
        <f>SUMIFS('Ratios_MARAMA-VA'!J:J, 'Ratios_MARAMA-VA'!AA:AA, Z968)</f>
        <v>0.20354471677531399</v>
      </c>
      <c r="G968" s="122">
        <f t="shared" si="56"/>
        <v>2.7233115468409735E-3</v>
      </c>
      <c r="H968" s="122">
        <v>80.530810070086503</v>
      </c>
      <c r="I968" s="86">
        <v>0.21931048494032393</v>
      </c>
      <c r="J968" s="122">
        <v>86.413936329000705</v>
      </c>
      <c r="K968" s="86">
        <v>0.2353320706127483</v>
      </c>
      <c r="L968" s="122" t="str" cm="1">
        <f t="array" ref="L968">_xlfn.SWITCH(A968,
    "District of Columbia", _xlfn.XLOOKUP(R968, '2015 O3 Growth Surrogates'!A:A, '2015 O3 Growth Surrogates'!H:H),
    "Maryland", _xlfn.XLOOKUP(R968, '2015 O3 Growth Surrogates'!A:A, '2015 O3 Growth Surrogates'!I:I),
    "Virginia", _xlfn.XLOOKUP(R968, '2015 O3 Growth Surrogates'!A:A, '2015 O3 Growth Surrogates'!J:J)
)</f>
        <v>Employment</v>
      </c>
      <c r="M968" s="133" cm="1">
        <f t="array" ref="M968">_xlfn.SWITCH(L968,
"Employment", INDEX('Coop GFs_CFs'!C:D, MATCH(B968,'Coop GFs_CFs'!B:B,0),1),
"Population", INDEX('Coop GFs_CFs'!E:F, MATCH(B968,'Coop GFs_CFs'!B:B,0),1),
"Household", INDEX('Coop GFs_CFs'!G:H, MATCH(B968,'Coop GFs_CFs'!B:B,0),1),
"VMT", INDEX('Coop GFs_CFs'!I:J, MATCH(B968,'Coop GFs_CFs'!B:B,0),1),
"Lane Mile", INDEX('Coop GFs_CFs'!K:L, MATCH(B968,'Coop GFs_CFs'!B:B,0),1),
"Gas Sales", INDEX('Coop GFs_CFs'!M:N, MATCH(B968,'Coop GFs_CFs'!B:B,0),1),
"No Growth", INDEX('Coop GFs_CFs'!O:P, MATCH(B968,'Coop GFs_CFs'!B:B,0),1)
)</f>
        <v>1.1898949472362377</v>
      </c>
      <c r="N968" s="133" cm="1">
        <f t="array" ref="N968">_xlfn.SWITCH(L968,
"Employment", INDEX('Coop GFs_CFs'!C:D, MATCH(B968,'Coop GFs_CFs'!B:B,0),2),
"Population", INDEX('Coop GFs_CFs'!E:F, MATCH(B968,'Coop GFs_CFs'!B:B,0),2),
"Household", INDEX('Coop GFs_CFs'!G:H, MATCH(B968,'Coop GFs_CFs'!B:B,0),2),
"VMT", INDEX('Coop GFs_CFs'!I:J, MATCH(B968,'Coop GFs_CFs'!B:B,0),2),
"Lane Mile", INDEX('Coop GFs_CFs'!K:L, MATCH(B968,'Coop GFs_CFs'!B:B,0),2),
"Gas Sales", INDEX('Coop GFs_CFs'!M:N, MATCH(B968,'Coop GFs_CFs'!B:B,0),2),
"No Growth", INDEX('Coop GFs_CFs'!O:P, MATCH(B968,'Coop GFs_CFs'!B:B,0),2)
)</f>
        <v>1.2771251790739548</v>
      </c>
      <c r="O968" s="133"/>
      <c r="P968" s="86">
        <f t="shared" si="57"/>
        <v>0.24219683002757719</v>
      </c>
      <c r="Q968" s="86">
        <f t="shared" si="58"/>
        <v>0.25995208286123028</v>
      </c>
      <c r="R968" s="156" t="s">
        <v>904</v>
      </c>
      <c r="S968" s="85" t="s">
        <v>240</v>
      </c>
      <c r="T968" s="85" t="s">
        <v>235</v>
      </c>
      <c r="U968" s="85" t="s">
        <v>327</v>
      </c>
      <c r="V968" s="85" t="s">
        <v>905</v>
      </c>
      <c r="W968" s="85" t="s">
        <v>348</v>
      </c>
      <c r="X968" s="85" t="s">
        <v>330</v>
      </c>
      <c r="Z968" s="42" t="s">
        <v>2121</v>
      </c>
      <c r="AA968"/>
    </row>
    <row r="969" spans="1:27" s="39" customFormat="1" x14ac:dyDescent="0.35">
      <c r="A969" s="85" t="s">
        <v>811</v>
      </c>
      <c r="B969" s="87">
        <v>51510</v>
      </c>
      <c r="C969" s="87" t="s">
        <v>12</v>
      </c>
      <c r="D969" s="86">
        <v>24.717390000000002</v>
      </c>
      <c r="E969" s="86">
        <f>SUMIFS('Ratios_MARAMA-VA'!T:T, 'Ratios_MARAMA-VA'!AA:AA, Z969)</f>
        <v>24.717389999965398</v>
      </c>
      <c r="F969" s="86">
        <f>SUMIFS('Ratios_MARAMA-VA'!J:J, 'Ratios_MARAMA-VA'!AA:AA, Z969)</f>
        <v>6.7313153594677197E-2</v>
      </c>
      <c r="G969" s="122">
        <f t="shared" si="56"/>
        <v>2.7233115468409661E-3</v>
      </c>
      <c r="H969" s="122">
        <v>26.6319012020111</v>
      </c>
      <c r="I969" s="86">
        <v>7.252696405776464E-2</v>
      </c>
      <c r="J969" s="122">
        <v>28.5774775242907</v>
      </c>
      <c r="K969" s="86">
        <v>7.7825374521489049E-2</v>
      </c>
      <c r="L969" s="122" t="str" cm="1">
        <f t="array" ref="L969">_xlfn.SWITCH(A969,
    "District of Columbia", _xlfn.XLOOKUP(R969, '2015 O3 Growth Surrogates'!A:A, '2015 O3 Growth Surrogates'!H:H),
    "Maryland", _xlfn.XLOOKUP(R969, '2015 O3 Growth Surrogates'!A:A, '2015 O3 Growth Surrogates'!I:I),
    "Virginia", _xlfn.XLOOKUP(R969, '2015 O3 Growth Surrogates'!A:A, '2015 O3 Growth Surrogates'!J:J)
)</f>
        <v>Employment</v>
      </c>
      <c r="M969" s="133" cm="1">
        <f t="array" ref="M969">_xlfn.SWITCH(L969,
"Employment", INDEX('Coop GFs_CFs'!C:D, MATCH(B969,'Coop GFs_CFs'!B:B,0),1),
"Population", INDEX('Coop GFs_CFs'!E:F, MATCH(B969,'Coop GFs_CFs'!B:B,0),1),
"Household", INDEX('Coop GFs_CFs'!G:H, MATCH(B969,'Coop GFs_CFs'!B:B,0),1),
"VMT", INDEX('Coop GFs_CFs'!I:J, MATCH(B969,'Coop GFs_CFs'!B:B,0),1),
"Lane Mile", INDEX('Coop GFs_CFs'!K:L, MATCH(B969,'Coop GFs_CFs'!B:B,0),1),
"Gas Sales", INDEX('Coop GFs_CFs'!M:N, MATCH(B969,'Coop GFs_CFs'!B:B,0),1),
"No Growth", INDEX('Coop GFs_CFs'!O:P, MATCH(B969,'Coop GFs_CFs'!B:B,0),1)
)</f>
        <v>1.0072672441829524</v>
      </c>
      <c r="N969" s="133" cm="1">
        <f t="array" ref="N969">_xlfn.SWITCH(L969,
"Employment", INDEX('Coop GFs_CFs'!C:D, MATCH(B969,'Coop GFs_CFs'!B:B,0),2),
"Population", INDEX('Coop GFs_CFs'!E:F, MATCH(B969,'Coop GFs_CFs'!B:B,0),2),
"Household", INDEX('Coop GFs_CFs'!G:H, MATCH(B969,'Coop GFs_CFs'!B:B,0),2),
"VMT", INDEX('Coop GFs_CFs'!I:J, MATCH(B969,'Coop GFs_CFs'!B:B,0),2),
"Lane Mile", INDEX('Coop GFs_CFs'!K:L, MATCH(B969,'Coop GFs_CFs'!B:B,0),2),
"Gas Sales", INDEX('Coop GFs_CFs'!M:N, MATCH(B969,'Coop GFs_CFs'!B:B,0),2),
"No Growth", INDEX('Coop GFs_CFs'!O:P, MATCH(B969,'Coop GFs_CFs'!B:B,0),2)
)</f>
        <v>1.0751618720988678</v>
      </c>
      <c r="O969" s="133"/>
      <c r="P969" s="86">
        <f t="shared" si="57"/>
        <v>6.7802334718574303E-2</v>
      </c>
      <c r="Q969" s="86">
        <f t="shared" si="58"/>
        <v>7.2372536235731769E-2</v>
      </c>
      <c r="R969" s="156" t="s">
        <v>904</v>
      </c>
      <c r="S969" s="85" t="s">
        <v>240</v>
      </c>
      <c r="T969" s="85" t="s">
        <v>235</v>
      </c>
      <c r="U969" s="85" t="s">
        <v>327</v>
      </c>
      <c r="V969" s="85" t="s">
        <v>905</v>
      </c>
      <c r="W969" s="85" t="s">
        <v>348</v>
      </c>
      <c r="X969" s="85" t="s">
        <v>330</v>
      </c>
      <c r="Z969" s="42" t="s">
        <v>2113</v>
      </c>
      <c r="AA969"/>
    </row>
    <row r="970" spans="1:27" s="39" customFormat="1" x14ac:dyDescent="0.35">
      <c r="A970" s="85" t="s">
        <v>811</v>
      </c>
      <c r="B970" s="87">
        <v>51600</v>
      </c>
      <c r="C970" s="87" t="s">
        <v>12</v>
      </c>
      <c r="D970" s="86">
        <v>3.7426300000000001</v>
      </c>
      <c r="E970" s="86">
        <f>SUMIFS('Ratios_MARAMA-VA'!T:T, 'Ratios_MARAMA-VA'!AA:AA, Z970)</f>
        <v>3.7426299999947799</v>
      </c>
      <c r="F970" s="86">
        <f>SUMIFS('Ratios_MARAMA-VA'!J:J, 'Ratios_MARAMA-VA'!AA:AA, Z970)</f>
        <v>1.0192347494538999E-2</v>
      </c>
      <c r="G970" s="122">
        <f t="shared" si="56"/>
        <v>2.7233115468409154E-3</v>
      </c>
      <c r="H970" s="122">
        <v>4.03251930708229</v>
      </c>
      <c r="I970" s="86">
        <v>1.0981806391836128E-2</v>
      </c>
      <c r="J970" s="122">
        <v>4.3271123976575296</v>
      </c>
      <c r="K970" s="86">
        <v>1.1784075157019229E-2</v>
      </c>
      <c r="L970" s="122" t="str" cm="1">
        <f t="array" ref="L970">_xlfn.SWITCH(A970,
    "District of Columbia", _xlfn.XLOOKUP(R970, '2015 O3 Growth Surrogates'!A:A, '2015 O3 Growth Surrogates'!H:H),
    "Maryland", _xlfn.XLOOKUP(R970, '2015 O3 Growth Surrogates'!A:A, '2015 O3 Growth Surrogates'!I:I),
    "Virginia", _xlfn.XLOOKUP(R970, '2015 O3 Growth Surrogates'!A:A, '2015 O3 Growth Surrogates'!J:J)
)</f>
        <v>Employment</v>
      </c>
      <c r="M970" s="133" cm="1">
        <f t="array" ref="M970">_xlfn.SWITCH(L970,
"Employment", INDEX('Coop GFs_CFs'!C:D, MATCH(B970,'Coop GFs_CFs'!B:B,0),1),
"Population", INDEX('Coop GFs_CFs'!E:F, MATCH(B970,'Coop GFs_CFs'!B:B,0),1),
"Household", INDEX('Coop GFs_CFs'!G:H, MATCH(B970,'Coop GFs_CFs'!B:B,0),1),
"VMT", INDEX('Coop GFs_CFs'!I:J, MATCH(B970,'Coop GFs_CFs'!B:B,0),1),
"Lane Mile", INDEX('Coop GFs_CFs'!K:L, MATCH(B970,'Coop GFs_CFs'!B:B,0),1),
"Gas Sales", INDEX('Coop GFs_CFs'!M:N, MATCH(B970,'Coop GFs_CFs'!B:B,0),1),
"No Growth", INDEX('Coop GFs_CFs'!O:P, MATCH(B970,'Coop GFs_CFs'!B:B,0),1)
)</f>
        <v>1.0625592417061611</v>
      </c>
      <c r="N970" s="133" cm="1">
        <f t="array" ref="N970">_xlfn.SWITCH(L970,
"Employment", INDEX('Coop GFs_CFs'!C:D, MATCH(B970,'Coop GFs_CFs'!B:B,0),2),
"Population", INDEX('Coop GFs_CFs'!E:F, MATCH(B970,'Coop GFs_CFs'!B:B,0),2),
"Household", INDEX('Coop GFs_CFs'!G:H, MATCH(B970,'Coop GFs_CFs'!B:B,0),2),
"VMT", INDEX('Coop GFs_CFs'!I:J, MATCH(B970,'Coop GFs_CFs'!B:B,0),2),
"Lane Mile", INDEX('Coop GFs_CFs'!K:L, MATCH(B970,'Coop GFs_CFs'!B:B,0),2),
"Gas Sales", INDEX('Coop GFs_CFs'!M:N, MATCH(B970,'Coop GFs_CFs'!B:B,0),2),
"No Growth", INDEX('Coop GFs_CFs'!O:P, MATCH(B970,'Coop GFs_CFs'!B:B,0),2)
)</f>
        <v>1.0767772511848339</v>
      </c>
      <c r="O970" s="133"/>
      <c r="P970" s="86">
        <f t="shared" si="57"/>
        <v>1.082997302500305E-2</v>
      </c>
      <c r="Q970" s="86">
        <f t="shared" si="58"/>
        <v>1.0974887918290332E-2</v>
      </c>
      <c r="R970" s="156" t="s">
        <v>904</v>
      </c>
      <c r="S970" s="85" t="s">
        <v>240</v>
      </c>
      <c r="T970" s="85" t="s">
        <v>235</v>
      </c>
      <c r="U970" s="85" t="s">
        <v>327</v>
      </c>
      <c r="V970" s="85" t="s">
        <v>905</v>
      </c>
      <c r="W970" s="85" t="s">
        <v>348</v>
      </c>
      <c r="X970" s="85" t="s">
        <v>330</v>
      </c>
      <c r="Z970" s="42" t="s">
        <v>2116</v>
      </c>
      <c r="AA970"/>
    </row>
    <row r="971" spans="1:27" s="39" customFormat="1" x14ac:dyDescent="0.35">
      <c r="A971" s="85" t="s">
        <v>811</v>
      </c>
      <c r="B971" s="87">
        <v>51610</v>
      </c>
      <c r="C971" s="87" t="s">
        <v>12</v>
      </c>
      <c r="D971" s="86">
        <v>2.2719900000000002</v>
      </c>
      <c r="E971" s="86">
        <f>SUMIFS('Ratios_MARAMA-VA'!T:T, 'Ratios_MARAMA-VA'!AA:AA, Z971)</f>
        <v>2.2719899999968201</v>
      </c>
      <c r="F971" s="86">
        <f>SUMIFS('Ratios_MARAMA-VA'!J:J, 'Ratios_MARAMA-VA'!AA:AA, Z971)</f>
        <v>6.1873366012985404E-3</v>
      </c>
      <c r="G971" s="122">
        <f t="shared" si="56"/>
        <v>2.7233115468409635E-3</v>
      </c>
      <c r="H971" s="122">
        <v>2.447969353235</v>
      </c>
      <c r="I971" s="86">
        <v>6.6665832059776805E-3</v>
      </c>
      <c r="J971" s="122">
        <v>2.6268041714927501</v>
      </c>
      <c r="K971" s="86">
        <v>7.153606131516217E-3</v>
      </c>
      <c r="L971" s="122" t="str" cm="1">
        <f t="array" ref="L971">_xlfn.SWITCH(A971,
    "District of Columbia", _xlfn.XLOOKUP(R971, '2015 O3 Growth Surrogates'!A:A, '2015 O3 Growth Surrogates'!H:H),
    "Maryland", _xlfn.XLOOKUP(R971, '2015 O3 Growth Surrogates'!A:A, '2015 O3 Growth Surrogates'!I:I),
    "Virginia", _xlfn.XLOOKUP(R971, '2015 O3 Growth Surrogates'!A:A, '2015 O3 Growth Surrogates'!J:J)
)</f>
        <v>Employment</v>
      </c>
      <c r="M971" s="133" cm="1">
        <f t="array" ref="M971">_xlfn.SWITCH(L971,
"Employment", INDEX('Coop GFs_CFs'!C:D, MATCH(B971,'Coop GFs_CFs'!B:B,0),1),
"Population", INDEX('Coop GFs_CFs'!E:F, MATCH(B971,'Coop GFs_CFs'!B:B,0),1),
"Household", INDEX('Coop GFs_CFs'!G:H, MATCH(B971,'Coop GFs_CFs'!B:B,0),1),
"VMT", INDEX('Coop GFs_CFs'!I:J, MATCH(B971,'Coop GFs_CFs'!B:B,0),1),
"Lane Mile", INDEX('Coop GFs_CFs'!K:L, MATCH(B971,'Coop GFs_CFs'!B:B,0),1),
"Gas Sales", INDEX('Coop GFs_CFs'!M:N, MATCH(B971,'Coop GFs_CFs'!B:B,0),1),
"No Growth", INDEX('Coop GFs_CFs'!O:P, MATCH(B971,'Coop GFs_CFs'!B:B,0),1)
)</f>
        <v>1.2446203080415557</v>
      </c>
      <c r="N971" s="133" cm="1">
        <f t="array" ref="N971">_xlfn.SWITCH(L971,
"Employment", INDEX('Coop GFs_CFs'!C:D, MATCH(B971,'Coop GFs_CFs'!B:B,0),2),
"Population", INDEX('Coop GFs_CFs'!E:F, MATCH(B971,'Coop GFs_CFs'!B:B,0),2),
"Household", INDEX('Coop GFs_CFs'!G:H, MATCH(B971,'Coop GFs_CFs'!B:B,0),2),
"VMT", INDEX('Coop GFs_CFs'!I:J, MATCH(B971,'Coop GFs_CFs'!B:B,0),2),
"Lane Mile", INDEX('Coop GFs_CFs'!K:L, MATCH(B971,'Coop GFs_CFs'!B:B,0),2),
"Gas Sales", INDEX('Coop GFs_CFs'!M:N, MATCH(B971,'Coop GFs_CFs'!B:B,0),2),
"No Growth", INDEX('Coop GFs_CFs'!O:P, MATCH(B971,'Coop GFs_CFs'!B:B,0),2)
)</f>
        <v>1.3259344505225987</v>
      </c>
      <c r="O971" s="133"/>
      <c r="P971" s="86">
        <f t="shared" si="57"/>
        <v>7.7008847866649813E-3</v>
      </c>
      <c r="Q971" s="86">
        <f t="shared" si="58"/>
        <v>8.204002756641144E-3</v>
      </c>
      <c r="R971" s="156" t="s">
        <v>904</v>
      </c>
      <c r="S971" s="85" t="s">
        <v>240</v>
      </c>
      <c r="T971" s="85" t="s">
        <v>235</v>
      </c>
      <c r="U971" s="85" t="s">
        <v>327</v>
      </c>
      <c r="V971" s="85" t="s">
        <v>905</v>
      </c>
      <c r="W971" s="85" t="s">
        <v>348</v>
      </c>
      <c r="X971" s="85" t="s">
        <v>330</v>
      </c>
      <c r="Z971" s="42" t="s">
        <v>2117</v>
      </c>
      <c r="AA971"/>
    </row>
    <row r="972" spans="1:27" s="39" customFormat="1" x14ac:dyDescent="0.35">
      <c r="A972" s="85" t="s">
        <v>811</v>
      </c>
      <c r="B972" s="87">
        <v>51683</v>
      </c>
      <c r="C972" s="87" t="s">
        <v>12</v>
      </c>
      <c r="D972" s="86">
        <v>6.6296600000000003</v>
      </c>
      <c r="E972" s="86">
        <f>SUMIFS('Ratios_MARAMA-VA'!T:T, 'Ratios_MARAMA-VA'!AA:AA, Z972)</f>
        <v>6.6296599999907002</v>
      </c>
      <c r="F972" s="86">
        <f>SUMIFS('Ratios_MARAMA-VA'!J:J, 'Ratios_MARAMA-VA'!AA:AA, Z972)</f>
        <v>1.8054629629604298E-2</v>
      </c>
      <c r="G972" s="122">
        <f t="shared" si="56"/>
        <v>2.7233115468409579E-3</v>
      </c>
      <c r="H972" s="122">
        <v>7.1431672244895097</v>
      </c>
      <c r="I972" s="86">
        <v>1.9453069783468158E-2</v>
      </c>
      <c r="J972" s="122">
        <v>7.6650066873439799</v>
      </c>
      <c r="K972" s="86">
        <v>2.0874201218257022E-2</v>
      </c>
      <c r="L972" s="122" t="str" cm="1">
        <f t="array" ref="L972">_xlfn.SWITCH(A972,
    "District of Columbia", _xlfn.XLOOKUP(R972, '2015 O3 Growth Surrogates'!A:A, '2015 O3 Growth Surrogates'!H:H),
    "Maryland", _xlfn.XLOOKUP(R972, '2015 O3 Growth Surrogates'!A:A, '2015 O3 Growth Surrogates'!I:I),
    "Virginia", _xlfn.XLOOKUP(R972, '2015 O3 Growth Surrogates'!A:A, '2015 O3 Growth Surrogates'!J:J)
)</f>
        <v>Employment</v>
      </c>
      <c r="M972" s="133" cm="1">
        <f t="array" ref="M972">_xlfn.SWITCH(L972,
"Employment", INDEX('Coop GFs_CFs'!C:D, MATCH(B972,'Coop GFs_CFs'!B:B,0),1),
"Population", INDEX('Coop GFs_CFs'!E:F, MATCH(B972,'Coop GFs_CFs'!B:B,0),1),
"Household", INDEX('Coop GFs_CFs'!G:H, MATCH(B972,'Coop GFs_CFs'!B:B,0),1),
"VMT", INDEX('Coop GFs_CFs'!I:J, MATCH(B972,'Coop GFs_CFs'!B:B,0),1),
"Lane Mile", INDEX('Coop GFs_CFs'!K:L, MATCH(B972,'Coop GFs_CFs'!B:B,0),1),
"Gas Sales", INDEX('Coop GFs_CFs'!M:N, MATCH(B972,'Coop GFs_CFs'!B:B,0),1),
"No Growth", INDEX('Coop GFs_CFs'!O:P, MATCH(B972,'Coop GFs_CFs'!B:B,0),1)
)</f>
        <v>1.0626817271189477</v>
      </c>
      <c r="N972" s="133" cm="1">
        <f t="array" ref="N972">_xlfn.SWITCH(L972,
"Employment", INDEX('Coop GFs_CFs'!C:D, MATCH(B972,'Coop GFs_CFs'!B:B,0),2),
"Population", INDEX('Coop GFs_CFs'!E:F, MATCH(B972,'Coop GFs_CFs'!B:B,0),2),
"Household", INDEX('Coop GFs_CFs'!G:H, MATCH(B972,'Coop GFs_CFs'!B:B,0),2),
"VMT", INDEX('Coop GFs_CFs'!I:J, MATCH(B972,'Coop GFs_CFs'!B:B,0),2),
"Lane Mile", INDEX('Coop GFs_CFs'!K:L, MATCH(B972,'Coop GFs_CFs'!B:B,0),2),
"Gas Sales", INDEX('Coop GFs_CFs'!M:N, MATCH(B972,'Coop GFs_CFs'!B:B,0),2),
"No Growth", INDEX('Coop GFs_CFs'!O:P, MATCH(B972,'Coop GFs_CFs'!B:B,0),2)
)</f>
        <v>1.0893103528916537</v>
      </c>
      <c r="O972" s="133"/>
      <c r="P972" s="86">
        <f t="shared" si="57"/>
        <v>1.9186324997280822E-2</v>
      </c>
      <c r="Q972" s="86">
        <f t="shared" si="58"/>
        <v>1.9667094973152364E-2</v>
      </c>
      <c r="R972" s="156" t="s">
        <v>904</v>
      </c>
      <c r="S972" s="85" t="s">
        <v>240</v>
      </c>
      <c r="T972" s="85" t="s">
        <v>235</v>
      </c>
      <c r="U972" s="85" t="s">
        <v>327</v>
      </c>
      <c r="V972" s="85" t="s">
        <v>905</v>
      </c>
      <c r="W972" s="85" t="s">
        <v>348</v>
      </c>
      <c r="X972" s="85" t="s">
        <v>330</v>
      </c>
      <c r="Z972" s="42" t="s">
        <v>2119</v>
      </c>
      <c r="AA972"/>
    </row>
    <row r="973" spans="1:27" s="39" customFormat="1" x14ac:dyDescent="0.35">
      <c r="A973" s="85" t="s">
        <v>811</v>
      </c>
      <c r="B973" s="87">
        <v>51685</v>
      </c>
      <c r="C973" s="87" t="s">
        <v>12</v>
      </c>
      <c r="D973" s="86">
        <v>2.6689449999999999</v>
      </c>
      <c r="E973" s="86">
        <f>SUMIFS('Ratios_MARAMA-VA'!T:T, 'Ratios_MARAMA-VA'!AA:AA, Z973)</f>
        <v>2.6689449999962598</v>
      </c>
      <c r="F973" s="86">
        <f>SUMIFS('Ratios_MARAMA-VA'!J:J, 'Ratios_MARAMA-VA'!AA:AA, Z973)</f>
        <v>7.26836873637326E-3</v>
      </c>
      <c r="G973" s="122">
        <f t="shared" si="56"/>
        <v>2.7233115468409601E-3</v>
      </c>
      <c r="H973" s="122">
        <v>2.875670916452</v>
      </c>
      <c r="I973" s="86">
        <v>7.8313478116884567E-3</v>
      </c>
      <c r="J973" s="122">
        <v>3.0857511958612198</v>
      </c>
      <c r="K973" s="86">
        <v>8.4034618623671613E-3</v>
      </c>
      <c r="L973" s="122" t="str" cm="1">
        <f t="array" ref="L973">_xlfn.SWITCH(A973,
    "District of Columbia", _xlfn.XLOOKUP(R973, '2015 O3 Growth Surrogates'!A:A, '2015 O3 Growth Surrogates'!H:H),
    "Maryland", _xlfn.XLOOKUP(R973, '2015 O3 Growth Surrogates'!A:A, '2015 O3 Growth Surrogates'!I:I),
    "Virginia", _xlfn.XLOOKUP(R973, '2015 O3 Growth Surrogates'!A:A, '2015 O3 Growth Surrogates'!J:J)
)</f>
        <v>Employment</v>
      </c>
      <c r="M973" s="133" cm="1">
        <f t="array" ref="M973">_xlfn.SWITCH(L973,
"Employment", INDEX('Coop GFs_CFs'!C:D, MATCH(B973,'Coop GFs_CFs'!B:B,0),1),
"Population", INDEX('Coop GFs_CFs'!E:F, MATCH(B973,'Coop GFs_CFs'!B:B,0),1),
"Household", INDEX('Coop GFs_CFs'!G:H, MATCH(B973,'Coop GFs_CFs'!B:B,0),1),
"VMT", INDEX('Coop GFs_CFs'!I:J, MATCH(B973,'Coop GFs_CFs'!B:B,0),1),
"Lane Mile", INDEX('Coop GFs_CFs'!K:L, MATCH(B973,'Coop GFs_CFs'!B:B,0),1),
"Gas Sales", INDEX('Coop GFs_CFs'!M:N, MATCH(B973,'Coop GFs_CFs'!B:B,0),1),
"No Growth", INDEX('Coop GFs_CFs'!O:P, MATCH(B973,'Coop GFs_CFs'!B:B,0),1)
)</f>
        <v>1.1233017518770112</v>
      </c>
      <c r="N973" s="133" cm="1">
        <f t="array" ref="N973">_xlfn.SWITCH(L973,
"Employment", INDEX('Coop GFs_CFs'!C:D, MATCH(B973,'Coop GFs_CFs'!B:B,0),2),
"Population", INDEX('Coop GFs_CFs'!E:F, MATCH(B973,'Coop GFs_CFs'!B:B,0),2),
"Household", INDEX('Coop GFs_CFs'!G:H, MATCH(B973,'Coop GFs_CFs'!B:B,0),2),
"VMT", INDEX('Coop GFs_CFs'!I:J, MATCH(B973,'Coop GFs_CFs'!B:B,0),2),
"Lane Mile", INDEX('Coop GFs_CFs'!K:L, MATCH(B973,'Coop GFs_CFs'!B:B,0),2),
"Gas Sales", INDEX('Coop GFs_CFs'!M:N, MATCH(B973,'Coop GFs_CFs'!B:B,0),2),
"No Growth", INDEX('Coop GFs_CFs'!O:P, MATCH(B973,'Coop GFs_CFs'!B:B,0),2)
)</f>
        <v>1.1478816589202718</v>
      </c>
      <c r="O973" s="133"/>
      <c r="P973" s="86">
        <f t="shared" si="57"/>
        <v>8.1645713348561817E-3</v>
      </c>
      <c r="Q973" s="86">
        <f t="shared" si="58"/>
        <v>8.3432271627523775E-3</v>
      </c>
      <c r="R973" s="156" t="s">
        <v>904</v>
      </c>
      <c r="S973" s="85" t="s">
        <v>240</v>
      </c>
      <c r="T973" s="85" t="s">
        <v>235</v>
      </c>
      <c r="U973" s="85" t="s">
        <v>327</v>
      </c>
      <c r="V973" s="85" t="s">
        <v>905</v>
      </c>
      <c r="W973" s="85" t="s">
        <v>348</v>
      </c>
      <c r="X973" s="85" t="s">
        <v>330</v>
      </c>
      <c r="Z973" s="42" t="s">
        <v>2120</v>
      </c>
      <c r="AA973"/>
    </row>
    <row r="974" spans="1:27" s="39" customFormat="1" x14ac:dyDescent="0.35">
      <c r="A974" s="85" t="s">
        <v>811</v>
      </c>
      <c r="B974" s="87">
        <v>51059</v>
      </c>
      <c r="C974" s="87" t="s">
        <v>12</v>
      </c>
      <c r="D974" s="86">
        <v>3.7771689999999997E-2</v>
      </c>
      <c r="E974" s="86">
        <f>SUMIFS('Ratios_MARAMA-VA'!T:T, 'Ratios_MARAMA-VA'!AA:AA, Z974)</f>
        <v>3.7771689999947199E-2</v>
      </c>
      <c r="F974" s="86">
        <f>SUMIFS('Ratios_MARAMA-VA'!J:J, 'Ratios_MARAMA-VA'!AA:AA, Z974)</f>
        <v>1.0286407952055299E-4</v>
      </c>
      <c r="G974" s="122">
        <f t="shared" si="56"/>
        <v>2.7233115468409488E-3</v>
      </c>
      <c r="H974" s="122">
        <v>3.05571537351862E-2</v>
      </c>
      <c r="I974" s="86">
        <v>8.3216649605626612E-5</v>
      </c>
      <c r="J974" s="122">
        <v>2.82111938406036E-2</v>
      </c>
      <c r="K974" s="86">
        <v>7.6827869936284035E-5</v>
      </c>
      <c r="L974" s="122" t="str" cm="1">
        <f t="array" ref="L974">_xlfn.SWITCH(A974,
    "District of Columbia", _xlfn.XLOOKUP(R974, '2015 O3 Growth Surrogates'!A:A, '2015 O3 Growth Surrogates'!H:H),
    "Maryland", _xlfn.XLOOKUP(R974, '2015 O3 Growth Surrogates'!A:A, '2015 O3 Growth Surrogates'!I:I),
    "Virginia", _xlfn.XLOOKUP(R974, '2015 O3 Growth Surrogates'!A:A, '2015 O3 Growth Surrogates'!J:J)
)</f>
        <v>Population</v>
      </c>
      <c r="M974" s="133" cm="1">
        <f t="array" ref="M974">_xlfn.SWITCH(L974,
"Employment", INDEX('Coop GFs_CFs'!C:D, MATCH(B974,'Coop GFs_CFs'!B:B,0),1),
"Population", INDEX('Coop GFs_CFs'!E:F, MATCH(B974,'Coop GFs_CFs'!B:B,0),1),
"Household", INDEX('Coop GFs_CFs'!G:H, MATCH(B974,'Coop GFs_CFs'!B:B,0),1),
"VMT", INDEX('Coop GFs_CFs'!I:J, MATCH(B974,'Coop GFs_CFs'!B:B,0),1),
"Lane Mile", INDEX('Coop GFs_CFs'!K:L, MATCH(B974,'Coop GFs_CFs'!B:B,0),1),
"Gas Sales", INDEX('Coop GFs_CFs'!M:N, MATCH(B974,'Coop GFs_CFs'!B:B,0),1),
"No Growth", INDEX('Coop GFs_CFs'!O:P, MATCH(B974,'Coop GFs_CFs'!B:B,0),1)
)</f>
        <v>1.0657729164323093</v>
      </c>
      <c r="N974" s="133" cm="1">
        <f t="array" ref="N974">_xlfn.SWITCH(L974,
"Employment", INDEX('Coop GFs_CFs'!C:D, MATCH(B974,'Coop GFs_CFs'!B:B,0),2),
"Population", INDEX('Coop GFs_CFs'!E:F, MATCH(B974,'Coop GFs_CFs'!B:B,0),2),
"Household", INDEX('Coop GFs_CFs'!G:H, MATCH(B974,'Coop GFs_CFs'!B:B,0),2),
"VMT", INDEX('Coop GFs_CFs'!I:J, MATCH(B974,'Coop GFs_CFs'!B:B,0),2),
"Lane Mile", INDEX('Coop GFs_CFs'!K:L, MATCH(B974,'Coop GFs_CFs'!B:B,0),2),
"Gas Sales", INDEX('Coop GFs_CFs'!M:N, MATCH(B974,'Coop GFs_CFs'!B:B,0),2),
"No Growth", INDEX('Coop GFs_CFs'!O:P, MATCH(B974,'Coop GFs_CFs'!B:B,0),2)
)</f>
        <v>1.0960498584059377</v>
      </c>
      <c r="O974" s="133"/>
      <c r="P974" s="86">
        <f t="shared" si="57"/>
        <v>1.0962975002674475E-4</v>
      </c>
      <c r="Q974" s="86">
        <f t="shared" si="58"/>
        <v>1.1274415979355922E-4</v>
      </c>
      <c r="R974" s="156" t="s">
        <v>906</v>
      </c>
      <c r="S974" s="85" t="s">
        <v>240</v>
      </c>
      <c r="T974" s="85" t="s">
        <v>235</v>
      </c>
      <c r="U974" s="85" t="s">
        <v>327</v>
      </c>
      <c r="V974" s="85" t="s">
        <v>907</v>
      </c>
      <c r="W974" s="85" t="s">
        <v>908</v>
      </c>
      <c r="X974" s="85" t="s">
        <v>330</v>
      </c>
      <c r="Z974" s="42" t="s">
        <v>2123</v>
      </c>
      <c r="AA974"/>
    </row>
    <row r="975" spans="1:27" s="39" customFormat="1" x14ac:dyDescent="0.35">
      <c r="A975" s="85" t="s">
        <v>811</v>
      </c>
      <c r="B975" s="87">
        <v>51107</v>
      </c>
      <c r="C975" s="87" t="s">
        <v>12</v>
      </c>
      <c r="D975" s="86">
        <v>0.67044760000000003</v>
      </c>
      <c r="E975" s="86">
        <f>SUMIFS('Ratios_MARAMA-VA'!T:T, 'Ratios_MARAMA-VA'!AA:AA, Z975)</f>
        <v>0.67044759999905801</v>
      </c>
      <c r="F975" s="86">
        <f>SUMIFS('Ratios_MARAMA-VA'!J:J, 'Ratios_MARAMA-VA'!AA:AA, Z975)</f>
        <v>1.8258376906292401E-3</v>
      </c>
      <c r="G975" s="122">
        <f t="shared" si="56"/>
        <v>2.7233115468409544E-3</v>
      </c>
      <c r="H975" s="122">
        <v>0.54238956172166597</v>
      </c>
      <c r="I975" s="86">
        <v>1.4770957563226175E-3</v>
      </c>
      <c r="J975" s="122">
        <v>0.50074876722665895</v>
      </c>
      <c r="K975" s="86">
        <v>1.3636948998547336E-3</v>
      </c>
      <c r="L975" s="122" t="str" cm="1">
        <f t="array" ref="L975">_xlfn.SWITCH(A975,
    "District of Columbia", _xlfn.XLOOKUP(R975, '2015 O3 Growth Surrogates'!A:A, '2015 O3 Growth Surrogates'!H:H),
    "Maryland", _xlfn.XLOOKUP(R975, '2015 O3 Growth Surrogates'!A:A, '2015 O3 Growth Surrogates'!I:I),
    "Virginia", _xlfn.XLOOKUP(R975, '2015 O3 Growth Surrogates'!A:A, '2015 O3 Growth Surrogates'!J:J)
)</f>
        <v>Population</v>
      </c>
      <c r="M975" s="133" cm="1">
        <f t="array" ref="M975">_xlfn.SWITCH(L975,
"Employment", INDEX('Coop GFs_CFs'!C:D, MATCH(B975,'Coop GFs_CFs'!B:B,0),1),
"Population", INDEX('Coop GFs_CFs'!E:F, MATCH(B975,'Coop GFs_CFs'!B:B,0),1),
"Household", INDEX('Coop GFs_CFs'!G:H, MATCH(B975,'Coop GFs_CFs'!B:B,0),1),
"VMT", INDEX('Coop GFs_CFs'!I:J, MATCH(B975,'Coop GFs_CFs'!B:B,0),1),
"Lane Mile", INDEX('Coop GFs_CFs'!K:L, MATCH(B975,'Coop GFs_CFs'!B:B,0),1),
"Gas Sales", INDEX('Coop GFs_CFs'!M:N, MATCH(B975,'Coop GFs_CFs'!B:B,0),1),
"No Growth", INDEX('Coop GFs_CFs'!O:P, MATCH(B975,'Coop GFs_CFs'!B:B,0),1)
)</f>
        <v>1.1551127564124075</v>
      </c>
      <c r="N975" s="133" cm="1">
        <f t="array" ref="N975">_xlfn.SWITCH(L975,
"Employment", INDEX('Coop GFs_CFs'!C:D, MATCH(B975,'Coop GFs_CFs'!B:B,0),2),
"Population", INDEX('Coop GFs_CFs'!E:F, MATCH(B975,'Coop GFs_CFs'!B:B,0),2),
"Household", INDEX('Coop GFs_CFs'!G:H, MATCH(B975,'Coop GFs_CFs'!B:B,0),2),
"VMT", INDEX('Coop GFs_CFs'!I:J, MATCH(B975,'Coop GFs_CFs'!B:B,0),2),
"Lane Mile", INDEX('Coop GFs_CFs'!K:L, MATCH(B975,'Coop GFs_CFs'!B:B,0),2),
"Gas Sales", INDEX('Coop GFs_CFs'!M:N, MATCH(B975,'Coop GFs_CFs'!B:B,0),2),
"No Growth", INDEX('Coop GFs_CFs'!O:P, MATCH(B975,'Coop GFs_CFs'!B:B,0),2)
)</f>
        <v>1.1978534058610257</v>
      </c>
      <c r="O975" s="133"/>
      <c r="P975" s="86">
        <f t="shared" si="57"/>
        <v>2.109048407584406E-3</v>
      </c>
      <c r="Q975" s="86">
        <f t="shared" si="58"/>
        <v>2.1870858962696649E-3</v>
      </c>
      <c r="R975" s="156" t="s">
        <v>906</v>
      </c>
      <c r="S975" s="85" t="s">
        <v>240</v>
      </c>
      <c r="T975" s="85" t="s">
        <v>235</v>
      </c>
      <c r="U975" s="85" t="s">
        <v>327</v>
      </c>
      <c r="V975" s="85" t="s">
        <v>907</v>
      </c>
      <c r="W975" s="85" t="s">
        <v>908</v>
      </c>
      <c r="X975" s="85" t="s">
        <v>330</v>
      </c>
      <c r="Z975" s="42" t="s">
        <v>2124</v>
      </c>
      <c r="AA975"/>
    </row>
    <row r="976" spans="1:27" s="39" customFormat="1" x14ac:dyDescent="0.35">
      <c r="A976" s="85" t="s">
        <v>811</v>
      </c>
      <c r="B976" s="87">
        <v>51153</v>
      </c>
      <c r="C976" s="87" t="s">
        <v>12</v>
      </c>
      <c r="D976" s="86">
        <v>7.5543390000000002E-2</v>
      </c>
      <c r="E976" s="86">
        <f>SUMIFS('Ratios_MARAMA-VA'!T:T, 'Ratios_MARAMA-VA'!AA:AA, Z976)</f>
        <v>7.5543389999893601E-2</v>
      </c>
      <c r="F976" s="86">
        <f>SUMIFS('Ratios_MARAMA-VA'!J:J, 'Ratios_MARAMA-VA'!AA:AA, Z976)</f>
        <v>2.05728186274221E-4</v>
      </c>
      <c r="G976" s="122">
        <f t="shared" ref="G976:G1039" si="59">F976/E976</f>
        <v>2.7233115468409713E-3</v>
      </c>
      <c r="H976" s="122">
        <v>6.1114315560334399E-2</v>
      </c>
      <c r="I976" s="86">
        <v>1.6643332124274151E-4</v>
      </c>
      <c r="J976" s="122">
        <v>5.64223951500799E-2</v>
      </c>
      <c r="K976" s="86">
        <v>1.5365576021263662E-4</v>
      </c>
      <c r="L976" s="122" t="str" cm="1">
        <f t="array" ref="L976">_xlfn.SWITCH(A976,
    "District of Columbia", _xlfn.XLOOKUP(R976, '2015 O3 Growth Surrogates'!A:A, '2015 O3 Growth Surrogates'!H:H),
    "Maryland", _xlfn.XLOOKUP(R976, '2015 O3 Growth Surrogates'!A:A, '2015 O3 Growth Surrogates'!I:I),
    "Virginia", _xlfn.XLOOKUP(R976, '2015 O3 Growth Surrogates'!A:A, '2015 O3 Growth Surrogates'!J:J)
)</f>
        <v>Population</v>
      </c>
      <c r="M976" s="133" cm="1">
        <f t="array" ref="M976">_xlfn.SWITCH(L976,
"Employment", INDEX('Coop GFs_CFs'!C:D, MATCH(B976,'Coop GFs_CFs'!B:B,0),1),
"Population", INDEX('Coop GFs_CFs'!E:F, MATCH(B976,'Coop GFs_CFs'!B:B,0),1),
"Household", INDEX('Coop GFs_CFs'!G:H, MATCH(B976,'Coop GFs_CFs'!B:B,0),1),
"VMT", INDEX('Coop GFs_CFs'!I:J, MATCH(B976,'Coop GFs_CFs'!B:B,0),1),
"Lane Mile", INDEX('Coop GFs_CFs'!K:L, MATCH(B976,'Coop GFs_CFs'!B:B,0),1),
"Gas Sales", INDEX('Coop GFs_CFs'!M:N, MATCH(B976,'Coop GFs_CFs'!B:B,0),1),
"No Growth", INDEX('Coop GFs_CFs'!O:P, MATCH(B976,'Coop GFs_CFs'!B:B,0),1)
)</f>
        <v>1.0943166406241815</v>
      </c>
      <c r="N976" s="133" cm="1">
        <f t="array" ref="N976">_xlfn.SWITCH(L976,
"Employment", INDEX('Coop GFs_CFs'!C:D, MATCH(B976,'Coop GFs_CFs'!B:B,0),2),
"Population", INDEX('Coop GFs_CFs'!E:F, MATCH(B976,'Coop GFs_CFs'!B:B,0),2),
"Household", INDEX('Coop GFs_CFs'!G:H, MATCH(B976,'Coop GFs_CFs'!B:B,0),2),
"VMT", INDEX('Coop GFs_CFs'!I:J, MATCH(B976,'Coop GFs_CFs'!B:B,0),2),
"Lane Mile", INDEX('Coop GFs_CFs'!K:L, MATCH(B976,'Coop GFs_CFs'!B:B,0),2),
"Gas Sales", INDEX('Coop GFs_CFs'!M:N, MATCH(B976,'Coop GFs_CFs'!B:B,0),2),
"No Growth", INDEX('Coop GFs_CFs'!O:P, MATCH(B976,'Coop GFs_CFs'!B:B,0),2)
)</f>
        <v>1.1237955518522129</v>
      </c>
      <c r="O976" s="133"/>
      <c r="P976" s="86">
        <f t="shared" si="57"/>
        <v>2.2513177768531138E-4</v>
      </c>
      <c r="Q976" s="86">
        <f t="shared" si="58"/>
        <v>2.3119642062559306E-4</v>
      </c>
      <c r="R976" s="156" t="s">
        <v>906</v>
      </c>
      <c r="S976" s="85" t="s">
        <v>240</v>
      </c>
      <c r="T976" s="85" t="s">
        <v>235</v>
      </c>
      <c r="U976" s="85" t="s">
        <v>327</v>
      </c>
      <c r="V976" s="85" t="s">
        <v>907</v>
      </c>
      <c r="W976" s="85" t="s">
        <v>908</v>
      </c>
      <c r="X976" s="85" t="s">
        <v>330</v>
      </c>
      <c r="Z976" s="42" t="s">
        <v>2125</v>
      </c>
      <c r="AA976"/>
    </row>
    <row r="977" spans="1:27" s="39" customFormat="1" x14ac:dyDescent="0.35">
      <c r="A977" s="85" t="s">
        <v>811</v>
      </c>
      <c r="B977" s="87">
        <v>51510</v>
      </c>
      <c r="C977" s="87" t="s">
        <v>12</v>
      </c>
      <c r="D977" s="86">
        <v>9.4429230000000006E-3</v>
      </c>
      <c r="E977" s="86">
        <f>SUMIFS('Ratios_MARAMA-VA'!T:T, 'Ratios_MARAMA-VA'!AA:AA, Z977)</f>
        <v>9.4429229999867404E-3</v>
      </c>
      <c r="F977" s="86">
        <f>SUMIFS('Ratios_MARAMA-VA'!J:J, 'Ratios_MARAMA-VA'!AA:AA, Z977)</f>
        <v>2.5716021241794001E-5</v>
      </c>
      <c r="G977" s="122">
        <f t="shared" si="59"/>
        <v>2.7233115468409635E-3</v>
      </c>
      <c r="H977" s="122">
        <v>7.6392888382945997E-3</v>
      </c>
      <c r="I977" s="86">
        <v>2.0804163502980973E-5</v>
      </c>
      <c r="J977" s="122">
        <v>7.0527988335944997E-3</v>
      </c>
      <c r="K977" s="86">
        <v>1.9206968501074381E-5</v>
      </c>
      <c r="L977" s="122" t="str" cm="1">
        <f t="array" ref="L977">_xlfn.SWITCH(A977,
    "District of Columbia", _xlfn.XLOOKUP(R977, '2015 O3 Growth Surrogates'!A:A, '2015 O3 Growth Surrogates'!H:H),
    "Maryland", _xlfn.XLOOKUP(R977, '2015 O3 Growth Surrogates'!A:A, '2015 O3 Growth Surrogates'!I:I),
    "Virginia", _xlfn.XLOOKUP(R977, '2015 O3 Growth Surrogates'!A:A, '2015 O3 Growth Surrogates'!J:J)
)</f>
        <v>Population</v>
      </c>
      <c r="M977" s="133" cm="1">
        <f t="array" ref="M977">_xlfn.SWITCH(L977,
"Employment", INDEX('Coop GFs_CFs'!C:D, MATCH(B977,'Coop GFs_CFs'!B:B,0),1),
"Population", INDEX('Coop GFs_CFs'!E:F, MATCH(B977,'Coop GFs_CFs'!B:B,0),1),
"Household", INDEX('Coop GFs_CFs'!G:H, MATCH(B977,'Coop GFs_CFs'!B:B,0),1),
"VMT", INDEX('Coop GFs_CFs'!I:J, MATCH(B977,'Coop GFs_CFs'!B:B,0),1),
"Lane Mile", INDEX('Coop GFs_CFs'!K:L, MATCH(B977,'Coop GFs_CFs'!B:B,0),1),
"Gas Sales", INDEX('Coop GFs_CFs'!M:N, MATCH(B977,'Coop GFs_CFs'!B:B,0),1),
"No Growth", INDEX('Coop GFs_CFs'!O:P, MATCH(B977,'Coop GFs_CFs'!B:B,0),1)
)</f>
        <v>1.2512671881942732</v>
      </c>
      <c r="N977" s="133" cm="1">
        <f t="array" ref="N977">_xlfn.SWITCH(L977,
"Employment", INDEX('Coop GFs_CFs'!C:D, MATCH(B977,'Coop GFs_CFs'!B:B,0),2),
"Population", INDEX('Coop GFs_CFs'!E:F, MATCH(B977,'Coop GFs_CFs'!B:B,0),2),
"Household", INDEX('Coop GFs_CFs'!G:H, MATCH(B977,'Coop GFs_CFs'!B:B,0),2),
"VMT", INDEX('Coop GFs_CFs'!I:J, MATCH(B977,'Coop GFs_CFs'!B:B,0),2),
"Lane Mile", INDEX('Coop GFs_CFs'!K:L, MATCH(B977,'Coop GFs_CFs'!B:B,0),2),
"Gas Sales", INDEX('Coop GFs_CFs'!M:N, MATCH(B977,'Coop GFs_CFs'!B:B,0),2),
"No Growth", INDEX('Coop GFs_CFs'!O:P, MATCH(B977,'Coop GFs_CFs'!B:B,0),2)
)</f>
        <v>1.365491025746405</v>
      </c>
      <c r="O977" s="133"/>
      <c r="P977" s="86">
        <f t="shared" si="57"/>
        <v>3.2177613590763784E-5</v>
      </c>
      <c r="Q977" s="86">
        <f t="shared" si="58"/>
        <v>3.5114996223573629E-5</v>
      </c>
      <c r="R977" s="156" t="s">
        <v>906</v>
      </c>
      <c r="S977" s="85" t="s">
        <v>240</v>
      </c>
      <c r="T977" s="85" t="s">
        <v>235</v>
      </c>
      <c r="U977" s="85" t="s">
        <v>327</v>
      </c>
      <c r="V977" s="85" t="s">
        <v>907</v>
      </c>
      <c r="W977" s="85" t="s">
        <v>908</v>
      </c>
      <c r="X977" s="85" t="s">
        <v>330</v>
      </c>
      <c r="Z977" s="42" t="s">
        <v>2122</v>
      </c>
      <c r="AA977"/>
    </row>
    <row r="978" spans="1:27" s="39" customFormat="1" x14ac:dyDescent="0.35">
      <c r="A978" s="85" t="s">
        <v>811</v>
      </c>
      <c r="B978" s="87">
        <v>51107</v>
      </c>
      <c r="C978" s="87" t="s">
        <v>12</v>
      </c>
      <c r="D978" s="86">
        <v>5.6499300000000002E-2</v>
      </c>
      <c r="E978" s="86">
        <f>SUMIFS('Ratios_MARAMA-VA'!T:T, 'Ratios_MARAMA-VA'!AA:AA, Z978)</f>
        <v>5.6499299999920601E-2</v>
      </c>
      <c r="F978" s="86">
        <f>SUMIFS('Ratios_MARAMA-VA'!J:J, 'Ratios_MARAMA-VA'!AA:AA, Z978)</f>
        <v>1.5386519607821499E-4</v>
      </c>
      <c r="G978" s="122">
        <f t="shared" si="59"/>
        <v>2.7233115468409557E-3</v>
      </c>
      <c r="H978" s="122">
        <v>4.5707719088830902E-2</v>
      </c>
      <c r="I978" s="86">
        <v>1.2447635917437597E-4</v>
      </c>
      <c r="J978" s="122">
        <v>4.21986070561952E-2</v>
      </c>
      <c r="K978" s="86">
        <v>1.1491995385674062E-4</v>
      </c>
      <c r="L978" s="122" t="str" cm="1">
        <f t="array" ref="L978">_xlfn.SWITCH(A978,
    "District of Columbia", _xlfn.XLOOKUP(R978, '2015 O3 Growth Surrogates'!A:A, '2015 O3 Growth Surrogates'!H:H),
    "Maryland", _xlfn.XLOOKUP(R978, '2015 O3 Growth Surrogates'!A:A, '2015 O3 Growth Surrogates'!I:I),
    "Virginia", _xlfn.XLOOKUP(R978, '2015 O3 Growth Surrogates'!A:A, '2015 O3 Growth Surrogates'!J:J)
)</f>
        <v>Population</v>
      </c>
      <c r="M978" s="133" cm="1">
        <f t="array" ref="M978">_xlfn.SWITCH(L978,
"Employment", INDEX('Coop GFs_CFs'!C:D, MATCH(B978,'Coop GFs_CFs'!B:B,0),1),
"Population", INDEX('Coop GFs_CFs'!E:F, MATCH(B978,'Coop GFs_CFs'!B:B,0),1),
"Household", INDEX('Coop GFs_CFs'!G:H, MATCH(B978,'Coop GFs_CFs'!B:B,0),1),
"VMT", INDEX('Coop GFs_CFs'!I:J, MATCH(B978,'Coop GFs_CFs'!B:B,0),1),
"Lane Mile", INDEX('Coop GFs_CFs'!K:L, MATCH(B978,'Coop GFs_CFs'!B:B,0),1),
"Gas Sales", INDEX('Coop GFs_CFs'!M:N, MATCH(B978,'Coop GFs_CFs'!B:B,0),1),
"No Growth", INDEX('Coop GFs_CFs'!O:P, MATCH(B978,'Coop GFs_CFs'!B:B,0),1)
)</f>
        <v>1.1551127564124075</v>
      </c>
      <c r="N978" s="133" cm="1">
        <f t="array" ref="N978">_xlfn.SWITCH(L978,
"Employment", INDEX('Coop GFs_CFs'!C:D, MATCH(B978,'Coop GFs_CFs'!B:B,0),2),
"Population", INDEX('Coop GFs_CFs'!E:F, MATCH(B978,'Coop GFs_CFs'!B:B,0),2),
"Household", INDEX('Coop GFs_CFs'!G:H, MATCH(B978,'Coop GFs_CFs'!B:B,0),2),
"VMT", INDEX('Coop GFs_CFs'!I:J, MATCH(B978,'Coop GFs_CFs'!B:B,0),2),
"Lane Mile", INDEX('Coop GFs_CFs'!K:L, MATCH(B978,'Coop GFs_CFs'!B:B,0),2),
"Gas Sales", INDEX('Coop GFs_CFs'!M:N, MATCH(B978,'Coop GFs_CFs'!B:B,0),2),
"No Growth", INDEX('Coop GFs_CFs'!O:P, MATCH(B978,'Coop GFs_CFs'!B:B,0),2)
)</f>
        <v>1.1978534058610257</v>
      </c>
      <c r="O978" s="133"/>
      <c r="P978" s="86">
        <f t="shared" si="57"/>
        <v>1.7773165075784248E-4</v>
      </c>
      <c r="Q978" s="86">
        <f t="shared" si="58"/>
        <v>1.8430794916576436E-4</v>
      </c>
      <c r="R978" s="156" t="s">
        <v>921</v>
      </c>
      <c r="S978" s="85" t="s">
        <v>240</v>
      </c>
      <c r="T978" s="85" t="s">
        <v>235</v>
      </c>
      <c r="U978" s="85" t="s">
        <v>327</v>
      </c>
      <c r="V978" s="85" t="s">
        <v>907</v>
      </c>
      <c r="W978" s="85" t="s">
        <v>922</v>
      </c>
      <c r="X978" s="85" t="s">
        <v>330</v>
      </c>
      <c r="Z978" s="42" t="s">
        <v>2126</v>
      </c>
      <c r="AA978"/>
    </row>
    <row r="979" spans="1:27" s="39" customFormat="1" x14ac:dyDescent="0.35">
      <c r="A979" s="85" t="s">
        <v>9</v>
      </c>
      <c r="B979" s="87">
        <v>11001</v>
      </c>
      <c r="C979" s="87" t="s">
        <v>12</v>
      </c>
      <c r="D979" s="86">
        <v>444.5149523</v>
      </c>
      <c r="E979" s="86">
        <f>SUMIFS('Ratios_MARAMA-VA'!T:T, 'Ratios_MARAMA-VA'!AA:AA, Z979)</f>
        <v>444.51495229964399</v>
      </c>
      <c r="F979" s="86">
        <f>SUMIFS('Ratios_MARAMA-VA'!J:J, 'Ratios_MARAMA-VA'!AA:AA, Z979)</f>
        <v>1.22436681726267</v>
      </c>
      <c r="G979" s="122">
        <f t="shared" si="59"/>
        <v>2.7543883753033669E-3</v>
      </c>
      <c r="H979" s="122">
        <v>473.53630920140398</v>
      </c>
      <c r="I979" s="86">
        <v>1.3043029053484079</v>
      </c>
      <c r="J979" s="122">
        <v>487.10340763051198</v>
      </c>
      <c r="K979" s="86">
        <v>1.3416719635481396</v>
      </c>
      <c r="L979" s="122" t="str" cm="1">
        <f t="array" ref="L979">_xlfn.SWITCH(A979,
    "District of Columbia", _xlfn.XLOOKUP(R979, '2015 O3 Growth Surrogates'!A:A, '2015 O3 Growth Surrogates'!H:H),
    "Maryland", _xlfn.XLOOKUP(R979, '2015 O3 Growth Surrogates'!A:A, '2015 O3 Growth Surrogates'!I:I),
    "Virginia", _xlfn.XLOOKUP(R979, '2015 O3 Growth Surrogates'!A:A, '2015 O3 Growth Surrogates'!J:J)
)</f>
        <v>Population</v>
      </c>
      <c r="M979" s="133" cm="1">
        <f t="array" ref="M979">_xlfn.SWITCH(L979,
"Employment", INDEX('Coop GFs_CFs'!C:D, MATCH(B979,'Coop GFs_CFs'!B:B,0),1),
"Population", INDEX('Coop GFs_CFs'!E:F, MATCH(B979,'Coop GFs_CFs'!B:B,0),1),
"Household", INDEX('Coop GFs_CFs'!G:H, MATCH(B979,'Coop GFs_CFs'!B:B,0),1),
"VMT", INDEX('Coop GFs_CFs'!I:J, MATCH(B979,'Coop GFs_CFs'!B:B,0),1),
"Lane Mile", INDEX('Coop GFs_CFs'!K:L, MATCH(B979,'Coop GFs_CFs'!B:B,0),1),
"Gas Sales", INDEX('Coop GFs_CFs'!M:N, MATCH(B979,'Coop GFs_CFs'!B:B,0),1),
"No Growth", INDEX('Coop GFs_CFs'!O:P, MATCH(B979,'Coop GFs_CFs'!B:B,0),1)
)</f>
        <v>1.0682042243864278</v>
      </c>
      <c r="N979" s="133" cm="1">
        <f t="array" ref="N979">_xlfn.SWITCH(L979,
"Employment", INDEX('Coop GFs_CFs'!C:D, MATCH(B979,'Coop GFs_CFs'!B:B,0),2),
"Population", INDEX('Coop GFs_CFs'!E:F, MATCH(B979,'Coop GFs_CFs'!B:B,0),2),
"Household", INDEX('Coop GFs_CFs'!G:H, MATCH(B979,'Coop GFs_CFs'!B:B,0),2),
"VMT", INDEX('Coop GFs_CFs'!I:J, MATCH(B979,'Coop GFs_CFs'!B:B,0),2),
"Lane Mile", INDEX('Coop GFs_CFs'!K:L, MATCH(B979,'Coop GFs_CFs'!B:B,0),2),
"Gas Sales", INDEX('Coop GFs_CFs'!M:N, MATCH(B979,'Coop GFs_CFs'!B:B,0),2),
"No Growth", INDEX('Coop GFs_CFs'!O:P, MATCH(B979,'Coop GFs_CFs'!B:B,0),2)
)</f>
        <v>1.1102535122627881</v>
      </c>
      <c r="O979" s="133"/>
      <c r="P979" s="86">
        <f t="shared" si="57"/>
        <v>1.3078738063985496</v>
      </c>
      <c r="Q979" s="86">
        <f t="shared" si="58"/>
        <v>1.3593575591638907</v>
      </c>
      <c r="R979" s="156" t="s">
        <v>422</v>
      </c>
      <c r="S979" s="85" t="s">
        <v>423</v>
      </c>
      <c r="T979" s="85" t="s">
        <v>382</v>
      </c>
      <c r="U979" s="85" t="s">
        <v>420</v>
      </c>
      <c r="V979" s="85" t="s">
        <v>424</v>
      </c>
      <c r="W979" s="85" t="s">
        <v>385</v>
      </c>
      <c r="X979" s="85" t="s">
        <v>330</v>
      </c>
      <c r="Z979" s="42" t="s">
        <v>2127</v>
      </c>
      <c r="AA979"/>
    </row>
    <row r="980" spans="1:27" s="39" customFormat="1" x14ac:dyDescent="0.35">
      <c r="A980" s="85" t="s">
        <v>497</v>
      </c>
      <c r="B980" s="87">
        <v>24009</v>
      </c>
      <c r="C980" s="87" t="s">
        <v>12</v>
      </c>
      <c r="D980" s="86">
        <v>58.040077160000003</v>
      </c>
      <c r="E980" s="86">
        <f>SUMIFS('Ratios_MARAMA-VA'!T:T, 'Ratios_MARAMA-VA'!AA:AA, Z980)</f>
        <v>58.040077159953498</v>
      </c>
      <c r="F980" s="86">
        <f>SUMIFS('Ratios_MARAMA-VA'!J:J, 'Ratios_MARAMA-VA'!AA:AA, Z980)</f>
        <v>0.159864913831086</v>
      </c>
      <c r="G980" s="122">
        <f t="shared" si="59"/>
        <v>2.7543883753033604E-3</v>
      </c>
      <c r="H980" s="122">
        <v>67.022626222930199</v>
      </c>
      <c r="I980" s="86">
        <v>0.1846063425507411</v>
      </c>
      <c r="J980" s="122">
        <v>72.359454693426002</v>
      </c>
      <c r="K980" s="86">
        <v>0.19930604085086276</v>
      </c>
      <c r="L980" s="122" t="str" cm="1">
        <f t="array" ref="L980">_xlfn.SWITCH(A980,
    "District of Columbia", _xlfn.XLOOKUP(R980, '2015 O3 Growth Surrogates'!A:A, '2015 O3 Growth Surrogates'!H:H),
    "Maryland", _xlfn.XLOOKUP(R980, '2015 O3 Growth Surrogates'!A:A, '2015 O3 Growth Surrogates'!I:I),
    "Virginia", _xlfn.XLOOKUP(R980, '2015 O3 Growth Surrogates'!A:A, '2015 O3 Growth Surrogates'!J:J)
)</f>
        <v>Population</v>
      </c>
      <c r="M980" s="133" cm="1">
        <f t="array" ref="M980">_xlfn.SWITCH(L980,
"Employment", INDEX('Coop GFs_CFs'!C:D, MATCH(B980,'Coop GFs_CFs'!B:B,0),1),
"Population", INDEX('Coop GFs_CFs'!E:F, MATCH(B980,'Coop GFs_CFs'!B:B,0),1),
"Household", INDEX('Coop GFs_CFs'!G:H, MATCH(B980,'Coop GFs_CFs'!B:B,0),1),
"VMT", INDEX('Coop GFs_CFs'!I:J, MATCH(B980,'Coop GFs_CFs'!B:B,0),1),
"Lane Mile", INDEX('Coop GFs_CFs'!K:L, MATCH(B980,'Coop GFs_CFs'!B:B,0),1),
"Gas Sales", INDEX('Coop GFs_CFs'!M:N, MATCH(B980,'Coop GFs_CFs'!B:B,0),1),
"No Growth", INDEX('Coop GFs_CFs'!O:P, MATCH(B980,'Coop GFs_CFs'!B:B,0),1)
)</f>
        <v>1.0426851482954702</v>
      </c>
      <c r="N980" s="133" cm="1">
        <f t="array" ref="N980">_xlfn.SWITCH(L980,
"Employment", INDEX('Coop GFs_CFs'!C:D, MATCH(B980,'Coop GFs_CFs'!B:B,0),2),
"Population", INDEX('Coop GFs_CFs'!E:F, MATCH(B980,'Coop GFs_CFs'!B:B,0),2),
"Household", INDEX('Coop GFs_CFs'!G:H, MATCH(B980,'Coop GFs_CFs'!B:B,0),2),
"VMT", INDEX('Coop GFs_CFs'!I:J, MATCH(B980,'Coop GFs_CFs'!B:B,0),2),
"Lane Mile", INDEX('Coop GFs_CFs'!K:L, MATCH(B980,'Coop GFs_CFs'!B:B,0),2),
"Gas Sales", INDEX('Coop GFs_CFs'!M:N, MATCH(B980,'Coop GFs_CFs'!B:B,0),2),
"No Growth", INDEX('Coop GFs_CFs'!O:P, MATCH(B980,'Coop GFs_CFs'!B:B,0),2)
)</f>
        <v>1.0572281391746758</v>
      </c>
      <c r="O980" s="133"/>
      <c r="P980" s="86">
        <f t="shared" si="57"/>
        <v>0.16668877138520846</v>
      </c>
      <c r="Q980" s="86">
        <f t="shared" si="58"/>
        <v>0.16901368536895894</v>
      </c>
      <c r="R980" s="156" t="s">
        <v>422</v>
      </c>
      <c r="S980" s="85" t="s">
        <v>423</v>
      </c>
      <c r="T980" s="85" t="s">
        <v>382</v>
      </c>
      <c r="U980" s="85" t="s">
        <v>420</v>
      </c>
      <c r="V980" s="85" t="s">
        <v>424</v>
      </c>
      <c r="W980" s="85" t="s">
        <v>385</v>
      </c>
      <c r="X980" s="85" t="s">
        <v>330</v>
      </c>
      <c r="Z980" s="42" t="s">
        <v>2128</v>
      </c>
      <c r="AA980"/>
    </row>
    <row r="981" spans="1:27" s="39" customFormat="1" x14ac:dyDescent="0.35">
      <c r="A981" s="85" t="s">
        <v>497</v>
      </c>
      <c r="B981" s="87">
        <v>24017</v>
      </c>
      <c r="C981" s="87" t="s">
        <v>12</v>
      </c>
      <c r="D981" s="86">
        <v>102.54295740000001</v>
      </c>
      <c r="E981" s="86">
        <f>SUMIFS('Ratios_MARAMA-VA'!T:T, 'Ratios_MARAMA-VA'!AA:AA, Z981)</f>
        <v>102.542957399918</v>
      </c>
      <c r="F981" s="86">
        <f>SUMIFS('Ratios_MARAMA-VA'!J:J, 'Ratios_MARAMA-VA'!AA:AA, Z981)</f>
        <v>0.282443129831562</v>
      </c>
      <c r="G981" s="122">
        <f t="shared" si="59"/>
        <v>2.7543883753033621E-3</v>
      </c>
      <c r="H981" s="122">
        <v>119.21254277884501</v>
      </c>
      <c r="I981" s="86">
        <v>0.32835764202040546</v>
      </c>
      <c r="J981" s="122">
        <v>129.19487655759801</v>
      </c>
      <c r="K981" s="86">
        <v>0.3558528661390008</v>
      </c>
      <c r="L981" s="122" t="str" cm="1">
        <f t="array" ref="L981">_xlfn.SWITCH(A981,
    "District of Columbia", _xlfn.XLOOKUP(R981, '2015 O3 Growth Surrogates'!A:A, '2015 O3 Growth Surrogates'!H:H),
    "Maryland", _xlfn.XLOOKUP(R981, '2015 O3 Growth Surrogates'!A:A, '2015 O3 Growth Surrogates'!I:I),
    "Virginia", _xlfn.XLOOKUP(R981, '2015 O3 Growth Surrogates'!A:A, '2015 O3 Growth Surrogates'!J:J)
)</f>
        <v>Population</v>
      </c>
      <c r="M981" s="133" cm="1">
        <f t="array" ref="M981">_xlfn.SWITCH(L981,
"Employment", INDEX('Coop GFs_CFs'!C:D, MATCH(B981,'Coop GFs_CFs'!B:B,0),1),
"Population", INDEX('Coop GFs_CFs'!E:F, MATCH(B981,'Coop GFs_CFs'!B:B,0),1),
"Household", INDEX('Coop GFs_CFs'!G:H, MATCH(B981,'Coop GFs_CFs'!B:B,0),1),
"VMT", INDEX('Coop GFs_CFs'!I:J, MATCH(B981,'Coop GFs_CFs'!B:B,0),1),
"Lane Mile", INDEX('Coop GFs_CFs'!K:L, MATCH(B981,'Coop GFs_CFs'!B:B,0),1),
"Gas Sales", INDEX('Coop GFs_CFs'!M:N, MATCH(B981,'Coop GFs_CFs'!B:B,0),1),
"No Growth", INDEX('Coop GFs_CFs'!O:P, MATCH(B981,'Coop GFs_CFs'!B:B,0),1)
)</f>
        <v>1.1538180515174046</v>
      </c>
      <c r="N981" s="133" cm="1">
        <f t="array" ref="N981">_xlfn.SWITCH(L981,
"Employment", INDEX('Coop GFs_CFs'!C:D, MATCH(B981,'Coop GFs_CFs'!B:B,0),2),
"Population", INDEX('Coop GFs_CFs'!E:F, MATCH(B981,'Coop GFs_CFs'!B:B,0),2),
"Household", INDEX('Coop GFs_CFs'!G:H, MATCH(B981,'Coop GFs_CFs'!B:B,0),2),
"VMT", INDEX('Coop GFs_CFs'!I:J, MATCH(B981,'Coop GFs_CFs'!B:B,0),2),
"Lane Mile", INDEX('Coop GFs_CFs'!K:L, MATCH(B981,'Coop GFs_CFs'!B:B,0),2),
"Gas Sales", INDEX('Coop GFs_CFs'!M:N, MATCH(B981,'Coop GFs_CFs'!B:B,0),2),
"No Growth", INDEX('Coop GFs_CFs'!O:P, MATCH(B981,'Coop GFs_CFs'!B:B,0),2)
)</f>
        <v>1.2191456407227705</v>
      </c>
      <c r="O981" s="133"/>
      <c r="P981" s="86">
        <f t="shared" si="57"/>
        <v>0.32588798172673017</v>
      </c>
      <c r="Q981" s="86">
        <f t="shared" si="58"/>
        <v>0.34433931048624433</v>
      </c>
      <c r="R981" s="156" t="s">
        <v>422</v>
      </c>
      <c r="S981" s="85" t="s">
        <v>423</v>
      </c>
      <c r="T981" s="85" t="s">
        <v>382</v>
      </c>
      <c r="U981" s="85" t="s">
        <v>420</v>
      </c>
      <c r="V981" s="85" t="s">
        <v>424</v>
      </c>
      <c r="W981" s="85" t="s">
        <v>385</v>
      </c>
      <c r="X981" s="85" t="s">
        <v>330</v>
      </c>
      <c r="Z981" s="42" t="s">
        <v>2129</v>
      </c>
      <c r="AA981"/>
    </row>
    <row r="982" spans="1:27" s="39" customFormat="1" x14ac:dyDescent="0.35">
      <c r="A982" s="85" t="s">
        <v>497</v>
      </c>
      <c r="B982" s="87">
        <v>24021</v>
      </c>
      <c r="C982" s="87" t="s">
        <v>12</v>
      </c>
      <c r="D982" s="86">
        <v>165.35544669999999</v>
      </c>
      <c r="E982" s="86">
        <f>SUMIFS('Ratios_MARAMA-VA'!T:T, 'Ratios_MARAMA-VA'!AA:AA, Z982)</f>
        <v>165.355446699868</v>
      </c>
      <c r="F982" s="86">
        <f>SUMIFS('Ratios_MARAMA-VA'!J:J, 'Ratios_MARAMA-VA'!AA:AA, Z982)</f>
        <v>0.45545312018321099</v>
      </c>
      <c r="G982" s="122">
        <f t="shared" si="59"/>
        <v>2.7543883753033613E-3</v>
      </c>
      <c r="H982" s="122">
        <v>189.98276329742001</v>
      </c>
      <c r="I982" s="86">
        <v>0.52328631473442377</v>
      </c>
      <c r="J982" s="122">
        <v>204.53115962205999</v>
      </c>
      <c r="K982" s="86">
        <v>0.56335824845031823</v>
      </c>
      <c r="L982" s="122" t="str" cm="1">
        <f t="array" ref="L982">_xlfn.SWITCH(A982,
    "District of Columbia", _xlfn.XLOOKUP(R982, '2015 O3 Growth Surrogates'!A:A, '2015 O3 Growth Surrogates'!H:H),
    "Maryland", _xlfn.XLOOKUP(R982, '2015 O3 Growth Surrogates'!A:A, '2015 O3 Growth Surrogates'!I:I),
    "Virginia", _xlfn.XLOOKUP(R982, '2015 O3 Growth Surrogates'!A:A, '2015 O3 Growth Surrogates'!J:J)
)</f>
        <v>Population</v>
      </c>
      <c r="M982" s="133" cm="1">
        <f t="array" ref="M982">_xlfn.SWITCH(L982,
"Employment", INDEX('Coop GFs_CFs'!C:D, MATCH(B982,'Coop GFs_CFs'!B:B,0),1),
"Population", INDEX('Coop GFs_CFs'!E:F, MATCH(B982,'Coop GFs_CFs'!B:B,0),1),
"Household", INDEX('Coop GFs_CFs'!G:H, MATCH(B982,'Coop GFs_CFs'!B:B,0),1),
"VMT", INDEX('Coop GFs_CFs'!I:J, MATCH(B982,'Coop GFs_CFs'!B:B,0),1),
"Lane Mile", INDEX('Coop GFs_CFs'!K:L, MATCH(B982,'Coop GFs_CFs'!B:B,0),1),
"Gas Sales", INDEX('Coop GFs_CFs'!M:N, MATCH(B982,'Coop GFs_CFs'!B:B,0),1),
"No Growth", INDEX('Coop GFs_CFs'!O:P, MATCH(B982,'Coop GFs_CFs'!B:B,0),1)
)</f>
        <v>1.1642434590518702</v>
      </c>
      <c r="N982" s="133" cm="1">
        <f t="array" ref="N982">_xlfn.SWITCH(L982,
"Employment", INDEX('Coop GFs_CFs'!C:D, MATCH(B982,'Coop GFs_CFs'!B:B,0),2),
"Population", INDEX('Coop GFs_CFs'!E:F, MATCH(B982,'Coop GFs_CFs'!B:B,0),2),
"Household", INDEX('Coop GFs_CFs'!G:H, MATCH(B982,'Coop GFs_CFs'!B:B,0),2),
"VMT", INDEX('Coop GFs_CFs'!I:J, MATCH(B982,'Coop GFs_CFs'!B:B,0),2),
"Lane Mile", INDEX('Coop GFs_CFs'!K:L, MATCH(B982,'Coop GFs_CFs'!B:B,0),2),
"Gas Sales", INDEX('Coop GFs_CFs'!M:N, MATCH(B982,'Coop GFs_CFs'!B:B,0),2),
"No Growth", INDEX('Coop GFs_CFs'!O:P, MATCH(B982,'Coop GFs_CFs'!B:B,0),2)
)</f>
        <v>1.2562187972033161</v>
      </c>
      <c r="O982" s="133"/>
      <c r="P982" s="86">
        <f t="shared" si="57"/>
        <v>0.53025831607806873</v>
      </c>
      <c r="Q982" s="86">
        <f t="shared" si="58"/>
        <v>0.57214877081905069</v>
      </c>
      <c r="R982" s="156" t="s">
        <v>422</v>
      </c>
      <c r="S982" s="85" t="s">
        <v>423</v>
      </c>
      <c r="T982" s="85" t="s">
        <v>382</v>
      </c>
      <c r="U982" s="85" t="s">
        <v>420</v>
      </c>
      <c r="V982" s="85" t="s">
        <v>424</v>
      </c>
      <c r="W982" s="85" t="s">
        <v>385</v>
      </c>
      <c r="X982" s="85" t="s">
        <v>330</v>
      </c>
      <c r="Z982" s="42" t="s">
        <v>2130</v>
      </c>
      <c r="AA982"/>
    </row>
    <row r="983" spans="1:27" s="39" customFormat="1" x14ac:dyDescent="0.35">
      <c r="A983" s="85" t="s">
        <v>497</v>
      </c>
      <c r="B983" s="87">
        <v>24031</v>
      </c>
      <c r="C983" s="87" t="s">
        <v>12</v>
      </c>
      <c r="D983" s="86">
        <v>655.91672889999995</v>
      </c>
      <c r="E983" s="86">
        <f>SUMIFS('Ratios_MARAMA-VA'!T:T, 'Ratios_MARAMA-VA'!AA:AA, Z983)</f>
        <v>655.91672889947495</v>
      </c>
      <c r="F983" s="86">
        <f>SUMIFS('Ratios_MARAMA-VA'!J:J, 'Ratios_MARAMA-VA'!AA:AA, Z983)</f>
        <v>1.80664941324772</v>
      </c>
      <c r="G983" s="122">
        <f t="shared" si="59"/>
        <v>2.7543883753033613E-3</v>
      </c>
      <c r="H983" s="122">
        <v>726.04746012931105</v>
      </c>
      <c r="I983" s="86">
        <v>1.9998166840987051</v>
      </c>
      <c r="J983" s="122">
        <v>764.44815071733001</v>
      </c>
      <c r="K983" s="86">
        <v>2.1055870998579658</v>
      </c>
      <c r="L983" s="122" t="str" cm="1">
        <f t="array" ref="L983">_xlfn.SWITCH(A983,
    "District of Columbia", _xlfn.XLOOKUP(R983, '2015 O3 Growth Surrogates'!A:A, '2015 O3 Growth Surrogates'!H:H),
    "Maryland", _xlfn.XLOOKUP(R983, '2015 O3 Growth Surrogates'!A:A, '2015 O3 Growth Surrogates'!I:I),
    "Virginia", _xlfn.XLOOKUP(R983, '2015 O3 Growth Surrogates'!A:A, '2015 O3 Growth Surrogates'!J:J)
)</f>
        <v>Population</v>
      </c>
      <c r="M983" s="133" cm="1">
        <f t="array" ref="M983">_xlfn.SWITCH(L983,
"Employment", INDEX('Coop GFs_CFs'!C:D, MATCH(B983,'Coop GFs_CFs'!B:B,0),1),
"Population", INDEX('Coop GFs_CFs'!E:F, MATCH(B983,'Coop GFs_CFs'!B:B,0),1),
"Household", INDEX('Coop GFs_CFs'!G:H, MATCH(B983,'Coop GFs_CFs'!B:B,0),1),
"VMT", INDEX('Coop GFs_CFs'!I:J, MATCH(B983,'Coop GFs_CFs'!B:B,0),1),
"Lane Mile", INDEX('Coop GFs_CFs'!K:L, MATCH(B983,'Coop GFs_CFs'!B:B,0),1),
"Gas Sales", INDEX('Coop GFs_CFs'!M:N, MATCH(B983,'Coop GFs_CFs'!B:B,0),1),
"No Growth", INDEX('Coop GFs_CFs'!O:P, MATCH(B983,'Coop GFs_CFs'!B:B,0),1)
)</f>
        <v>1.0583627788491754</v>
      </c>
      <c r="N983" s="133" cm="1">
        <f t="array" ref="N983">_xlfn.SWITCH(L983,
"Employment", INDEX('Coop GFs_CFs'!C:D, MATCH(B983,'Coop GFs_CFs'!B:B,0),2),
"Population", INDEX('Coop GFs_CFs'!E:F, MATCH(B983,'Coop GFs_CFs'!B:B,0),2),
"Household", INDEX('Coop GFs_CFs'!G:H, MATCH(B983,'Coop GFs_CFs'!B:B,0),2),
"VMT", INDEX('Coop GFs_CFs'!I:J, MATCH(B983,'Coop GFs_CFs'!B:B,0),2),
"Lane Mile", INDEX('Coop GFs_CFs'!K:L, MATCH(B983,'Coop GFs_CFs'!B:B,0),2),
"Gas Sales", INDEX('Coop GFs_CFs'!M:N, MATCH(B983,'Coop GFs_CFs'!B:B,0),2),
"No Growth", INDEX('Coop GFs_CFs'!O:P, MATCH(B983,'Coop GFs_CFs'!B:B,0),2)
)</f>
        <v>1.0918242125602675</v>
      </c>
      <c r="O983" s="133"/>
      <c r="P983" s="86">
        <f t="shared" si="57"/>
        <v>1.9120904934110892</v>
      </c>
      <c r="Q983" s="86">
        <f t="shared" si="58"/>
        <v>1.9725435729916612</v>
      </c>
      <c r="R983" s="156" t="s">
        <v>422</v>
      </c>
      <c r="S983" s="85" t="s">
        <v>423</v>
      </c>
      <c r="T983" s="85" t="s">
        <v>382</v>
      </c>
      <c r="U983" s="85" t="s">
        <v>420</v>
      </c>
      <c r="V983" s="85" t="s">
        <v>424</v>
      </c>
      <c r="W983" s="85" t="s">
        <v>385</v>
      </c>
      <c r="X983" s="85" t="s">
        <v>330</v>
      </c>
      <c r="Z983" s="42" t="s">
        <v>2131</v>
      </c>
      <c r="AA983"/>
    </row>
    <row r="984" spans="1:27" s="39" customFormat="1" x14ac:dyDescent="0.35">
      <c r="A984" s="85" t="s">
        <v>497</v>
      </c>
      <c r="B984" s="87">
        <v>24033</v>
      </c>
      <c r="C984" s="87" t="s">
        <v>12</v>
      </c>
      <c r="D984" s="86">
        <v>567.2377371</v>
      </c>
      <c r="E984" s="86">
        <f>SUMIFS('Ratios_MARAMA-VA'!T:T, 'Ratios_MARAMA-VA'!AA:AA, Z984)</f>
        <v>567.23773709954799</v>
      </c>
      <c r="F984" s="86">
        <f>SUMIFS('Ratios_MARAMA-VA'!J:J, 'Ratios_MARAMA-VA'!AA:AA, Z984)</f>
        <v>1.56239302910037</v>
      </c>
      <c r="G984" s="122">
        <f t="shared" si="59"/>
        <v>2.7543883753033452E-3</v>
      </c>
      <c r="H984" s="122">
        <v>611.266711196605</v>
      </c>
      <c r="I984" s="86">
        <v>1.6836659235298359</v>
      </c>
      <c r="J984" s="122">
        <v>633.50569438753803</v>
      </c>
      <c r="K984" s="86">
        <v>1.7449207203095085</v>
      </c>
      <c r="L984" s="122" t="str" cm="1">
        <f t="array" ref="L984">_xlfn.SWITCH(A984,
    "District of Columbia", _xlfn.XLOOKUP(R984, '2015 O3 Growth Surrogates'!A:A, '2015 O3 Growth Surrogates'!H:H),
    "Maryland", _xlfn.XLOOKUP(R984, '2015 O3 Growth Surrogates'!A:A, '2015 O3 Growth Surrogates'!I:I),
    "Virginia", _xlfn.XLOOKUP(R984, '2015 O3 Growth Surrogates'!A:A, '2015 O3 Growth Surrogates'!J:J)
)</f>
        <v>Population</v>
      </c>
      <c r="M984" s="133" cm="1">
        <f t="array" ref="M984">_xlfn.SWITCH(L984,
"Employment", INDEX('Coop GFs_CFs'!C:D, MATCH(B984,'Coop GFs_CFs'!B:B,0),1),
"Population", INDEX('Coop GFs_CFs'!E:F, MATCH(B984,'Coop GFs_CFs'!B:B,0),1),
"Household", INDEX('Coop GFs_CFs'!G:H, MATCH(B984,'Coop GFs_CFs'!B:B,0),1),
"VMT", INDEX('Coop GFs_CFs'!I:J, MATCH(B984,'Coop GFs_CFs'!B:B,0),1),
"Lane Mile", INDEX('Coop GFs_CFs'!K:L, MATCH(B984,'Coop GFs_CFs'!B:B,0),1),
"Gas Sales", INDEX('Coop GFs_CFs'!M:N, MATCH(B984,'Coop GFs_CFs'!B:B,0),1),
"No Growth", INDEX('Coop GFs_CFs'!O:P, MATCH(B984,'Coop GFs_CFs'!B:B,0),1)
)</f>
        <v>1.0745673584180946</v>
      </c>
      <c r="N984" s="133" cm="1">
        <f t="array" ref="N984">_xlfn.SWITCH(L984,
"Employment", INDEX('Coop GFs_CFs'!C:D, MATCH(B984,'Coop GFs_CFs'!B:B,0),2),
"Population", INDEX('Coop GFs_CFs'!E:F, MATCH(B984,'Coop GFs_CFs'!B:B,0),2),
"Household", INDEX('Coop GFs_CFs'!G:H, MATCH(B984,'Coop GFs_CFs'!B:B,0),2),
"VMT", INDEX('Coop GFs_CFs'!I:J, MATCH(B984,'Coop GFs_CFs'!B:B,0),2),
"Lane Mile", INDEX('Coop GFs_CFs'!K:L, MATCH(B984,'Coop GFs_CFs'!B:B,0),2),
"Gas Sales", INDEX('Coop GFs_CFs'!M:N, MATCH(B984,'Coop GFs_CFs'!B:B,0),2),
"No Growth", INDEX('Coop GFs_CFs'!O:P, MATCH(B984,'Coop GFs_CFs'!B:B,0),2)
)</f>
        <v>1.1211792575445925</v>
      </c>
      <c r="O984" s="133"/>
      <c r="P984" s="86">
        <f t="shared" si="57"/>
        <v>1.6788965500912298</v>
      </c>
      <c r="Q984" s="86">
        <f t="shared" si="58"/>
        <v>1.7517226563595998</v>
      </c>
      <c r="R984" s="156" t="s">
        <v>422</v>
      </c>
      <c r="S984" s="85" t="s">
        <v>423</v>
      </c>
      <c r="T984" s="85" t="s">
        <v>382</v>
      </c>
      <c r="U984" s="85" t="s">
        <v>420</v>
      </c>
      <c r="V984" s="85" t="s">
        <v>424</v>
      </c>
      <c r="W984" s="85" t="s">
        <v>385</v>
      </c>
      <c r="X984" s="85" t="s">
        <v>330</v>
      </c>
      <c r="Z984" s="42" t="s">
        <v>2132</v>
      </c>
      <c r="AA984"/>
    </row>
    <row r="985" spans="1:27" s="39" customFormat="1" x14ac:dyDescent="0.35">
      <c r="A985" s="85" t="s">
        <v>811</v>
      </c>
      <c r="B985" s="87">
        <v>51013</v>
      </c>
      <c r="C985" s="87" t="s">
        <v>12</v>
      </c>
      <c r="D985" s="86">
        <v>230.79657560000001</v>
      </c>
      <c r="E985" s="86">
        <f>SUMIFS('Ratios_MARAMA-VA'!T:T, 'Ratios_MARAMA-VA'!AA:AA, Z985)</f>
        <v>230.79657559981499</v>
      </c>
      <c r="F985" s="86">
        <f>SUMIFS('Ratios_MARAMA-VA'!J:J, 'Ratios_MARAMA-VA'!AA:AA, Z985)</f>
        <v>0.63570340489195498</v>
      </c>
      <c r="G985" s="122">
        <f t="shared" si="59"/>
        <v>2.7543883753033665E-3</v>
      </c>
      <c r="H985" s="122">
        <v>244.245868239168</v>
      </c>
      <c r="I985" s="86">
        <v>0.67274798019384208</v>
      </c>
      <c r="J985" s="122">
        <v>250.34401289902701</v>
      </c>
      <c r="K985" s="86">
        <v>0.68954463895587603</v>
      </c>
      <c r="L985" s="122" t="str" cm="1">
        <f t="array" ref="L985">_xlfn.SWITCH(A985,
    "District of Columbia", _xlfn.XLOOKUP(R985, '2015 O3 Growth Surrogates'!A:A, '2015 O3 Growth Surrogates'!H:H),
    "Maryland", _xlfn.XLOOKUP(R985, '2015 O3 Growth Surrogates'!A:A, '2015 O3 Growth Surrogates'!I:I),
    "Virginia", _xlfn.XLOOKUP(R985, '2015 O3 Growth Surrogates'!A:A, '2015 O3 Growth Surrogates'!J:J)
)</f>
        <v>Population</v>
      </c>
      <c r="M985" s="133" cm="1">
        <f t="array" ref="M985">_xlfn.SWITCH(L985,
"Employment", INDEX('Coop GFs_CFs'!C:D, MATCH(B985,'Coop GFs_CFs'!B:B,0),1),
"Population", INDEX('Coop GFs_CFs'!E:F, MATCH(B985,'Coop GFs_CFs'!B:B,0),1),
"Household", INDEX('Coop GFs_CFs'!G:H, MATCH(B985,'Coop GFs_CFs'!B:B,0),1),
"VMT", INDEX('Coop GFs_CFs'!I:J, MATCH(B985,'Coop GFs_CFs'!B:B,0),1),
"Lane Mile", INDEX('Coop GFs_CFs'!K:L, MATCH(B985,'Coop GFs_CFs'!B:B,0),1),
"Gas Sales", INDEX('Coop GFs_CFs'!M:N, MATCH(B985,'Coop GFs_CFs'!B:B,0),1),
"No Growth", INDEX('Coop GFs_CFs'!O:P, MATCH(B985,'Coop GFs_CFs'!B:B,0),1)
)</f>
        <v>1.0984649785709848</v>
      </c>
      <c r="N985" s="133" cm="1">
        <f t="array" ref="N985">_xlfn.SWITCH(L985,
"Employment", INDEX('Coop GFs_CFs'!C:D, MATCH(B985,'Coop GFs_CFs'!B:B,0),2),
"Population", INDEX('Coop GFs_CFs'!E:F, MATCH(B985,'Coop GFs_CFs'!B:B,0),2),
"Household", INDEX('Coop GFs_CFs'!G:H, MATCH(B985,'Coop GFs_CFs'!B:B,0),2),
"VMT", INDEX('Coop GFs_CFs'!I:J, MATCH(B985,'Coop GFs_CFs'!B:B,0),2),
"Lane Mile", INDEX('Coop GFs_CFs'!K:L, MATCH(B985,'Coop GFs_CFs'!B:B,0),2),
"Gas Sales", INDEX('Coop GFs_CFs'!M:N, MATCH(B985,'Coop GFs_CFs'!B:B,0),2),
"No Growth", INDEX('Coop GFs_CFs'!O:P, MATCH(B985,'Coop GFs_CFs'!B:B,0),2)
)</f>
        <v>1.1504470071844137</v>
      </c>
      <c r="O985" s="133"/>
      <c r="P985" s="86">
        <f t="shared" si="57"/>
        <v>0.69829792703214344</v>
      </c>
      <c r="Q985" s="86">
        <f t="shared" si="58"/>
        <v>0.7313430796148912</v>
      </c>
      <c r="R985" s="156" t="s">
        <v>422</v>
      </c>
      <c r="S985" s="85" t="s">
        <v>423</v>
      </c>
      <c r="T985" s="85" t="s">
        <v>382</v>
      </c>
      <c r="U985" s="85" t="s">
        <v>420</v>
      </c>
      <c r="V985" s="85" t="s">
        <v>424</v>
      </c>
      <c r="W985" s="85" t="s">
        <v>385</v>
      </c>
      <c r="X985" s="85" t="s">
        <v>330</v>
      </c>
      <c r="Z985" s="42" t="s">
        <v>2134</v>
      </c>
      <c r="AA985"/>
    </row>
    <row r="986" spans="1:27" s="39" customFormat="1" x14ac:dyDescent="0.35">
      <c r="A986" s="85" t="s">
        <v>811</v>
      </c>
      <c r="B986" s="87">
        <v>51059</v>
      </c>
      <c r="C986" s="87" t="s">
        <v>12</v>
      </c>
      <c r="D986" s="86">
        <v>1112.48767</v>
      </c>
      <c r="E986" s="86">
        <f>SUMIFS('Ratios_MARAMA-VA'!T:T, 'Ratios_MARAMA-VA'!AA:AA, Z986)</f>
        <v>1112.4876699991</v>
      </c>
      <c r="F986" s="86">
        <f>SUMIFS('Ratios_MARAMA-VA'!J:J, 'Ratios_MARAMA-VA'!AA:AA, Z986)</f>
        <v>3.06422310591388</v>
      </c>
      <c r="G986" s="122">
        <f t="shared" si="59"/>
        <v>2.7543883753033947E-3</v>
      </c>
      <c r="H986" s="122">
        <v>1312.3922841215899</v>
      </c>
      <c r="I986" s="86">
        <v>3.6148380512223772</v>
      </c>
      <c r="J986" s="122">
        <v>1435.85075046471</v>
      </c>
      <c r="K986" s="86">
        <v>3.9548906157506525</v>
      </c>
      <c r="L986" s="122" t="str" cm="1">
        <f t="array" ref="L986">_xlfn.SWITCH(A986,
    "District of Columbia", _xlfn.XLOOKUP(R986, '2015 O3 Growth Surrogates'!A:A, '2015 O3 Growth Surrogates'!H:H),
    "Maryland", _xlfn.XLOOKUP(R986, '2015 O3 Growth Surrogates'!A:A, '2015 O3 Growth Surrogates'!I:I),
    "Virginia", _xlfn.XLOOKUP(R986, '2015 O3 Growth Surrogates'!A:A, '2015 O3 Growth Surrogates'!J:J)
)</f>
        <v>Population</v>
      </c>
      <c r="M986" s="133" cm="1">
        <f t="array" ref="M986">_xlfn.SWITCH(L986,
"Employment", INDEX('Coop GFs_CFs'!C:D, MATCH(B986,'Coop GFs_CFs'!B:B,0),1),
"Population", INDEX('Coop GFs_CFs'!E:F, MATCH(B986,'Coop GFs_CFs'!B:B,0),1),
"Household", INDEX('Coop GFs_CFs'!G:H, MATCH(B986,'Coop GFs_CFs'!B:B,0),1),
"VMT", INDEX('Coop GFs_CFs'!I:J, MATCH(B986,'Coop GFs_CFs'!B:B,0),1),
"Lane Mile", INDEX('Coop GFs_CFs'!K:L, MATCH(B986,'Coop GFs_CFs'!B:B,0),1),
"Gas Sales", INDEX('Coop GFs_CFs'!M:N, MATCH(B986,'Coop GFs_CFs'!B:B,0),1),
"No Growth", INDEX('Coop GFs_CFs'!O:P, MATCH(B986,'Coop GFs_CFs'!B:B,0),1)
)</f>
        <v>1.0657729164323093</v>
      </c>
      <c r="N986" s="133" cm="1">
        <f t="array" ref="N986">_xlfn.SWITCH(L986,
"Employment", INDEX('Coop GFs_CFs'!C:D, MATCH(B986,'Coop GFs_CFs'!B:B,0),2),
"Population", INDEX('Coop GFs_CFs'!E:F, MATCH(B986,'Coop GFs_CFs'!B:B,0),2),
"Household", INDEX('Coop GFs_CFs'!G:H, MATCH(B986,'Coop GFs_CFs'!B:B,0),2),
"VMT", INDEX('Coop GFs_CFs'!I:J, MATCH(B986,'Coop GFs_CFs'!B:B,0),2),
"Lane Mile", INDEX('Coop GFs_CFs'!K:L, MATCH(B986,'Coop GFs_CFs'!B:B,0),2),
"Gas Sales", INDEX('Coop GFs_CFs'!M:N, MATCH(B986,'Coop GFs_CFs'!B:B,0),2),
"No Growth", INDEX('Coop GFs_CFs'!O:P, MATCH(B986,'Coop GFs_CFs'!B:B,0),2)
)</f>
        <v>1.0960498584059377</v>
      </c>
      <c r="O986" s="133"/>
      <c r="P986" s="86">
        <f t="shared" si="57"/>
        <v>3.265765996189105</v>
      </c>
      <c r="Q986" s="86">
        <f t="shared" si="58"/>
        <v>3.358541301361111</v>
      </c>
      <c r="R986" s="156" t="s">
        <v>422</v>
      </c>
      <c r="S986" s="85" t="s">
        <v>423</v>
      </c>
      <c r="T986" s="85" t="s">
        <v>382</v>
      </c>
      <c r="U986" s="85" t="s">
        <v>420</v>
      </c>
      <c r="V986" s="85" t="s">
        <v>424</v>
      </c>
      <c r="W986" s="85" t="s">
        <v>385</v>
      </c>
      <c r="X986" s="85" t="s">
        <v>330</v>
      </c>
      <c r="Z986" s="42" t="s">
        <v>2135</v>
      </c>
      <c r="AA986"/>
    </row>
    <row r="987" spans="1:27" s="39" customFormat="1" x14ac:dyDescent="0.35">
      <c r="A987" s="85" t="s">
        <v>811</v>
      </c>
      <c r="B987" s="87">
        <v>51107</v>
      </c>
      <c r="C987" s="87" t="s">
        <v>12</v>
      </c>
      <c r="D987" s="86">
        <v>407.11818879999998</v>
      </c>
      <c r="E987" s="86">
        <f>SUMIFS('Ratios_MARAMA-VA'!T:T, 'Ratios_MARAMA-VA'!AA:AA, Z987)</f>
        <v>407.11818879967302</v>
      </c>
      <c r="F987" s="86">
        <f>SUMIFS('Ratios_MARAMA-VA'!J:J, 'Ratios_MARAMA-VA'!AA:AA, Z987)</f>
        <v>1.1213616066043799</v>
      </c>
      <c r="G987" s="122">
        <f t="shared" si="59"/>
        <v>2.7543883753033647E-3</v>
      </c>
      <c r="H987" s="122">
        <v>542.62883164580001</v>
      </c>
      <c r="I987" s="86">
        <v>1.4946105459896382</v>
      </c>
      <c r="J987" s="122">
        <v>638.72066520917497</v>
      </c>
      <c r="K987" s="86">
        <v>1.7592847753181837</v>
      </c>
      <c r="L987" s="122" t="str" cm="1">
        <f t="array" ref="L987">_xlfn.SWITCH(A987,
    "District of Columbia", _xlfn.XLOOKUP(R987, '2015 O3 Growth Surrogates'!A:A, '2015 O3 Growth Surrogates'!H:H),
    "Maryland", _xlfn.XLOOKUP(R987, '2015 O3 Growth Surrogates'!A:A, '2015 O3 Growth Surrogates'!I:I),
    "Virginia", _xlfn.XLOOKUP(R987, '2015 O3 Growth Surrogates'!A:A, '2015 O3 Growth Surrogates'!J:J)
)</f>
        <v>Population</v>
      </c>
      <c r="M987" s="133" cm="1">
        <f t="array" ref="M987">_xlfn.SWITCH(L987,
"Employment", INDEX('Coop GFs_CFs'!C:D, MATCH(B987,'Coop GFs_CFs'!B:B,0),1),
"Population", INDEX('Coop GFs_CFs'!E:F, MATCH(B987,'Coop GFs_CFs'!B:B,0),1),
"Household", INDEX('Coop GFs_CFs'!G:H, MATCH(B987,'Coop GFs_CFs'!B:B,0),1),
"VMT", INDEX('Coop GFs_CFs'!I:J, MATCH(B987,'Coop GFs_CFs'!B:B,0),1),
"Lane Mile", INDEX('Coop GFs_CFs'!K:L, MATCH(B987,'Coop GFs_CFs'!B:B,0),1),
"Gas Sales", INDEX('Coop GFs_CFs'!M:N, MATCH(B987,'Coop GFs_CFs'!B:B,0),1),
"No Growth", INDEX('Coop GFs_CFs'!O:P, MATCH(B987,'Coop GFs_CFs'!B:B,0),1)
)</f>
        <v>1.1551127564124075</v>
      </c>
      <c r="N987" s="133" cm="1">
        <f t="array" ref="N987">_xlfn.SWITCH(L987,
"Employment", INDEX('Coop GFs_CFs'!C:D, MATCH(B987,'Coop GFs_CFs'!B:B,0),2),
"Population", INDEX('Coop GFs_CFs'!E:F, MATCH(B987,'Coop GFs_CFs'!B:B,0),2),
"Household", INDEX('Coop GFs_CFs'!G:H, MATCH(B987,'Coop GFs_CFs'!B:B,0),2),
"VMT", INDEX('Coop GFs_CFs'!I:J, MATCH(B987,'Coop GFs_CFs'!B:B,0),2),
"Lane Mile", INDEX('Coop GFs_CFs'!K:L, MATCH(B987,'Coop GFs_CFs'!B:B,0),2),
"Gas Sales", INDEX('Coop GFs_CFs'!M:N, MATCH(B987,'Coop GFs_CFs'!B:B,0),2),
"No Growth", INDEX('Coop GFs_CFs'!O:P, MATCH(B987,'Coop GFs_CFs'!B:B,0),2)
)</f>
        <v>1.1978534058610257</v>
      </c>
      <c r="O987" s="133"/>
      <c r="P987" s="86">
        <f t="shared" si="57"/>
        <v>1.295299096339831</v>
      </c>
      <c r="Q987" s="86">
        <f t="shared" si="58"/>
        <v>1.3432268196728481</v>
      </c>
      <c r="R987" s="156" t="s">
        <v>422</v>
      </c>
      <c r="S987" s="85" t="s">
        <v>423</v>
      </c>
      <c r="T987" s="85" t="s">
        <v>382</v>
      </c>
      <c r="U987" s="85" t="s">
        <v>420</v>
      </c>
      <c r="V987" s="85" t="s">
        <v>424</v>
      </c>
      <c r="W987" s="85" t="s">
        <v>385</v>
      </c>
      <c r="X987" s="85" t="s">
        <v>330</v>
      </c>
      <c r="Z987" s="42" t="s">
        <v>2138</v>
      </c>
      <c r="AA987"/>
    </row>
    <row r="988" spans="1:27" s="39" customFormat="1" x14ac:dyDescent="0.35">
      <c r="A988" s="85" t="s">
        <v>811</v>
      </c>
      <c r="B988" s="87">
        <v>51153</v>
      </c>
      <c r="C988" s="87" t="s">
        <v>12</v>
      </c>
      <c r="D988" s="86">
        <v>466.3495279</v>
      </c>
      <c r="E988" s="86">
        <f>SUMIFS('Ratios_MARAMA-VA'!T:T, 'Ratios_MARAMA-VA'!AA:AA, Z988)</f>
        <v>466.34952789962801</v>
      </c>
      <c r="F988" s="86">
        <f>SUMIFS('Ratios_MARAMA-VA'!J:J, 'Ratios_MARAMA-VA'!AA:AA, Z988)</f>
        <v>1.2845077184749401</v>
      </c>
      <c r="G988" s="122">
        <f t="shared" si="59"/>
        <v>2.7543883753033487E-3</v>
      </c>
      <c r="H988" s="122">
        <v>558.39564156486199</v>
      </c>
      <c r="I988" s="86">
        <v>1.5380384639463112</v>
      </c>
      <c r="J988" s="122">
        <v>616.83489722036097</v>
      </c>
      <c r="K988" s="86">
        <v>1.699002870385198</v>
      </c>
      <c r="L988" s="122" t="str" cm="1">
        <f t="array" ref="L988">_xlfn.SWITCH(A988,
    "District of Columbia", _xlfn.XLOOKUP(R988, '2015 O3 Growth Surrogates'!A:A, '2015 O3 Growth Surrogates'!H:H),
    "Maryland", _xlfn.XLOOKUP(R988, '2015 O3 Growth Surrogates'!A:A, '2015 O3 Growth Surrogates'!I:I),
    "Virginia", _xlfn.XLOOKUP(R988, '2015 O3 Growth Surrogates'!A:A, '2015 O3 Growth Surrogates'!J:J)
)</f>
        <v>Population</v>
      </c>
      <c r="M988" s="133" cm="1">
        <f t="array" ref="M988">_xlfn.SWITCH(L988,
"Employment", INDEX('Coop GFs_CFs'!C:D, MATCH(B988,'Coop GFs_CFs'!B:B,0),1),
"Population", INDEX('Coop GFs_CFs'!E:F, MATCH(B988,'Coop GFs_CFs'!B:B,0),1),
"Household", INDEX('Coop GFs_CFs'!G:H, MATCH(B988,'Coop GFs_CFs'!B:B,0),1),
"VMT", INDEX('Coop GFs_CFs'!I:J, MATCH(B988,'Coop GFs_CFs'!B:B,0),1),
"Lane Mile", INDEX('Coop GFs_CFs'!K:L, MATCH(B988,'Coop GFs_CFs'!B:B,0),1),
"Gas Sales", INDEX('Coop GFs_CFs'!M:N, MATCH(B988,'Coop GFs_CFs'!B:B,0),1),
"No Growth", INDEX('Coop GFs_CFs'!O:P, MATCH(B988,'Coop GFs_CFs'!B:B,0),1)
)</f>
        <v>1.0943166406241815</v>
      </c>
      <c r="N988" s="133" cm="1">
        <f t="array" ref="N988">_xlfn.SWITCH(L988,
"Employment", INDEX('Coop GFs_CFs'!C:D, MATCH(B988,'Coop GFs_CFs'!B:B,0),2),
"Population", INDEX('Coop GFs_CFs'!E:F, MATCH(B988,'Coop GFs_CFs'!B:B,0),2),
"Household", INDEX('Coop GFs_CFs'!G:H, MATCH(B988,'Coop GFs_CFs'!B:B,0),2),
"VMT", INDEX('Coop GFs_CFs'!I:J, MATCH(B988,'Coop GFs_CFs'!B:B,0),2),
"Lane Mile", INDEX('Coop GFs_CFs'!K:L, MATCH(B988,'Coop GFs_CFs'!B:B,0),2),
"Gas Sales", INDEX('Coop GFs_CFs'!M:N, MATCH(B988,'Coop GFs_CFs'!B:B,0),2),
"No Growth", INDEX('Coop GFs_CFs'!O:P, MATCH(B988,'Coop GFs_CFs'!B:B,0),2)
)</f>
        <v>1.1237955518522129</v>
      </c>
      <c r="O988" s="133"/>
      <c r="P988" s="86">
        <f t="shared" si="57"/>
        <v>1.4056581713373284</v>
      </c>
      <c r="Q988" s="86">
        <f t="shared" si="58"/>
        <v>1.4435240603419721</v>
      </c>
      <c r="R988" s="156" t="s">
        <v>422</v>
      </c>
      <c r="S988" s="85" t="s">
        <v>423</v>
      </c>
      <c r="T988" s="85" t="s">
        <v>382</v>
      </c>
      <c r="U988" s="85" t="s">
        <v>420</v>
      </c>
      <c r="V988" s="85" t="s">
        <v>424</v>
      </c>
      <c r="W988" s="85" t="s">
        <v>385</v>
      </c>
      <c r="X988" s="85" t="s">
        <v>330</v>
      </c>
      <c r="Z988" s="42" t="s">
        <v>2141</v>
      </c>
      <c r="AA988"/>
    </row>
    <row r="989" spans="1:27" s="39" customFormat="1" x14ac:dyDescent="0.35">
      <c r="A989" s="85" t="s">
        <v>811</v>
      </c>
      <c r="B989" s="87">
        <v>51510</v>
      </c>
      <c r="C989" s="87" t="s">
        <v>12</v>
      </c>
      <c r="D989" s="86">
        <v>154.22381730000001</v>
      </c>
      <c r="E989" s="86">
        <f>SUMIFS('Ratios_MARAMA-VA'!T:T, 'Ratios_MARAMA-VA'!AA:AA, Z989)</f>
        <v>154.223817299876</v>
      </c>
      <c r="F989" s="86">
        <f>SUMIFS('Ratios_MARAMA-VA'!J:J, 'Ratios_MARAMA-VA'!AA:AA, Z989)</f>
        <v>0.42479228956568998</v>
      </c>
      <c r="G989" s="122">
        <f t="shared" si="59"/>
        <v>2.7543883753033747E-3</v>
      </c>
      <c r="H989" s="122">
        <v>165.391882870698</v>
      </c>
      <c r="I989" s="86">
        <v>0.45555347954858794</v>
      </c>
      <c r="J989" s="122">
        <v>170.965231300396</v>
      </c>
      <c r="K989" s="86">
        <v>0.4709046456748634</v>
      </c>
      <c r="L989" s="122" t="str" cm="1">
        <f t="array" ref="L989">_xlfn.SWITCH(A989,
    "District of Columbia", _xlfn.XLOOKUP(R989, '2015 O3 Growth Surrogates'!A:A, '2015 O3 Growth Surrogates'!H:H),
    "Maryland", _xlfn.XLOOKUP(R989, '2015 O3 Growth Surrogates'!A:A, '2015 O3 Growth Surrogates'!I:I),
    "Virginia", _xlfn.XLOOKUP(R989, '2015 O3 Growth Surrogates'!A:A, '2015 O3 Growth Surrogates'!J:J)
)</f>
        <v>Population</v>
      </c>
      <c r="M989" s="133" cm="1">
        <f t="array" ref="M989">_xlfn.SWITCH(L989,
"Employment", INDEX('Coop GFs_CFs'!C:D, MATCH(B989,'Coop GFs_CFs'!B:B,0),1),
"Population", INDEX('Coop GFs_CFs'!E:F, MATCH(B989,'Coop GFs_CFs'!B:B,0),1),
"Household", INDEX('Coop GFs_CFs'!G:H, MATCH(B989,'Coop GFs_CFs'!B:B,0),1),
"VMT", INDEX('Coop GFs_CFs'!I:J, MATCH(B989,'Coop GFs_CFs'!B:B,0),1),
"Lane Mile", INDEX('Coop GFs_CFs'!K:L, MATCH(B989,'Coop GFs_CFs'!B:B,0),1),
"Gas Sales", INDEX('Coop GFs_CFs'!M:N, MATCH(B989,'Coop GFs_CFs'!B:B,0),1),
"No Growth", INDEX('Coop GFs_CFs'!O:P, MATCH(B989,'Coop GFs_CFs'!B:B,0),1)
)</f>
        <v>1.2512671881942732</v>
      </c>
      <c r="N989" s="133" cm="1">
        <f t="array" ref="N989">_xlfn.SWITCH(L989,
"Employment", INDEX('Coop GFs_CFs'!C:D, MATCH(B989,'Coop GFs_CFs'!B:B,0),2),
"Population", INDEX('Coop GFs_CFs'!E:F, MATCH(B989,'Coop GFs_CFs'!B:B,0),2),
"Household", INDEX('Coop GFs_CFs'!G:H, MATCH(B989,'Coop GFs_CFs'!B:B,0),2),
"VMT", INDEX('Coop GFs_CFs'!I:J, MATCH(B989,'Coop GFs_CFs'!B:B,0),2),
"Lane Mile", INDEX('Coop GFs_CFs'!K:L, MATCH(B989,'Coop GFs_CFs'!B:B,0),2),
"Gas Sales", INDEX('Coop GFs_CFs'!M:N, MATCH(B989,'Coop GFs_CFs'!B:B,0),2),
"No Growth", INDEX('Coop GFs_CFs'!O:P, MATCH(B989,'Coop GFs_CFs'!B:B,0),2)
)</f>
        <v>1.365491025746405</v>
      </c>
      <c r="O989" s="133"/>
      <c r="P989" s="86">
        <f t="shared" si="57"/>
        <v>0.5315286537314684</v>
      </c>
      <c r="Q989" s="86">
        <f t="shared" si="58"/>
        <v>0.58005005920821795</v>
      </c>
      <c r="R989" s="156" t="s">
        <v>422</v>
      </c>
      <c r="S989" s="85" t="s">
        <v>423</v>
      </c>
      <c r="T989" s="85" t="s">
        <v>382</v>
      </c>
      <c r="U989" s="85" t="s">
        <v>420</v>
      </c>
      <c r="V989" s="85" t="s">
        <v>424</v>
      </c>
      <c r="W989" s="85" t="s">
        <v>385</v>
      </c>
      <c r="X989" s="85" t="s">
        <v>330</v>
      </c>
      <c r="Z989" s="42" t="s">
        <v>2133</v>
      </c>
      <c r="AA989"/>
    </row>
    <row r="990" spans="1:27" s="39" customFormat="1" x14ac:dyDescent="0.35">
      <c r="A990" s="85" t="s">
        <v>811</v>
      </c>
      <c r="B990" s="87">
        <v>51600</v>
      </c>
      <c r="C990" s="87" t="s">
        <v>12</v>
      </c>
      <c r="D990" s="86">
        <v>23.352095330000001</v>
      </c>
      <c r="E990" s="86">
        <f>SUMIFS('Ratios_MARAMA-VA'!T:T, 'Ratios_MARAMA-VA'!AA:AA, Z990)</f>
        <v>23.3520953299812</v>
      </c>
      <c r="F990" s="86">
        <f>SUMIFS('Ratios_MARAMA-VA'!J:J, 'Ratios_MARAMA-VA'!AA:AA, Z990)</f>
        <v>6.4320739915876501E-2</v>
      </c>
      <c r="G990" s="122">
        <f t="shared" si="59"/>
        <v>2.7543883753033773E-3</v>
      </c>
      <c r="H990" s="122">
        <v>27.292551198920901</v>
      </c>
      <c r="I990" s="86">
        <v>7.5174285754679979E-2</v>
      </c>
      <c r="J990" s="122">
        <v>29.577998354237199</v>
      </c>
      <c r="K990" s="86">
        <v>8.1469294831653369E-2</v>
      </c>
      <c r="L990" s="122" t="str" cm="1">
        <f t="array" ref="L990">_xlfn.SWITCH(A990,
    "District of Columbia", _xlfn.XLOOKUP(R990, '2015 O3 Growth Surrogates'!A:A, '2015 O3 Growth Surrogates'!H:H),
    "Maryland", _xlfn.XLOOKUP(R990, '2015 O3 Growth Surrogates'!A:A, '2015 O3 Growth Surrogates'!I:I),
    "Virginia", _xlfn.XLOOKUP(R990, '2015 O3 Growth Surrogates'!A:A, '2015 O3 Growth Surrogates'!J:J)
)</f>
        <v>Population</v>
      </c>
      <c r="M990" s="133" cm="1">
        <f t="array" ref="M990">_xlfn.SWITCH(L990,
"Employment", INDEX('Coop GFs_CFs'!C:D, MATCH(B990,'Coop GFs_CFs'!B:B,0),1),
"Population", INDEX('Coop GFs_CFs'!E:F, MATCH(B990,'Coop GFs_CFs'!B:B,0),1),
"Household", INDEX('Coop GFs_CFs'!G:H, MATCH(B990,'Coop GFs_CFs'!B:B,0),1),
"VMT", INDEX('Coop GFs_CFs'!I:J, MATCH(B990,'Coop GFs_CFs'!B:B,0),1),
"Lane Mile", INDEX('Coop GFs_CFs'!K:L, MATCH(B990,'Coop GFs_CFs'!B:B,0),1),
"Gas Sales", INDEX('Coop GFs_CFs'!M:N, MATCH(B990,'Coop GFs_CFs'!B:B,0),1),
"No Growth", INDEX('Coop GFs_CFs'!O:P, MATCH(B990,'Coop GFs_CFs'!B:B,0),1)
)</f>
        <v>1.3017014531456192</v>
      </c>
      <c r="N990" s="133" cm="1">
        <f t="array" ref="N990">_xlfn.SWITCH(L990,
"Employment", INDEX('Coop GFs_CFs'!C:D, MATCH(B990,'Coop GFs_CFs'!B:B,0),2),
"Population", INDEX('Coop GFs_CFs'!E:F, MATCH(B990,'Coop GFs_CFs'!B:B,0),2),
"Household", INDEX('Coop GFs_CFs'!G:H, MATCH(B990,'Coop GFs_CFs'!B:B,0),2),
"VMT", INDEX('Coop GFs_CFs'!I:J, MATCH(B990,'Coop GFs_CFs'!B:B,0),2),
"Lane Mile", INDEX('Coop GFs_CFs'!K:L, MATCH(B990,'Coop GFs_CFs'!B:B,0),2),
"Gas Sales", INDEX('Coop GFs_CFs'!M:N, MATCH(B990,'Coop GFs_CFs'!B:B,0),2),
"No Growth", INDEX('Coop GFs_CFs'!O:P, MATCH(B990,'Coop GFs_CFs'!B:B,0),2)
)</f>
        <v>1.3683228310181388</v>
      </c>
      <c r="O990" s="133"/>
      <c r="P990" s="86">
        <f t="shared" si="57"/>
        <v>8.3726400615897881E-2</v>
      </c>
      <c r="Q990" s="86">
        <f t="shared" si="58"/>
        <v>8.8011536934873541E-2</v>
      </c>
      <c r="R990" s="156" t="s">
        <v>422</v>
      </c>
      <c r="S990" s="85" t="s">
        <v>423</v>
      </c>
      <c r="T990" s="85" t="s">
        <v>382</v>
      </c>
      <c r="U990" s="85" t="s">
        <v>420</v>
      </c>
      <c r="V990" s="85" t="s">
        <v>424</v>
      </c>
      <c r="W990" s="85" t="s">
        <v>385</v>
      </c>
      <c r="X990" s="85" t="s">
        <v>330</v>
      </c>
      <c r="Z990" s="42" t="s">
        <v>2136</v>
      </c>
      <c r="AA990"/>
    </row>
    <row r="991" spans="1:27" s="39" customFormat="1" x14ac:dyDescent="0.35">
      <c r="A991" s="85" t="s">
        <v>811</v>
      </c>
      <c r="B991" s="87">
        <v>51610</v>
      </c>
      <c r="C991" s="87" t="s">
        <v>12</v>
      </c>
      <c r="D991" s="86">
        <v>14.176052589999999</v>
      </c>
      <c r="E991" s="86">
        <f>SUMIFS('Ratios_MARAMA-VA'!T:T, 'Ratios_MARAMA-VA'!AA:AA, Z991)</f>
        <v>14.1760525899887</v>
      </c>
      <c r="F991" s="86">
        <f>SUMIFS('Ratios_MARAMA-VA'!J:J, 'Ratios_MARAMA-VA'!AA:AA, Z991)</f>
        <v>3.9046354461554002E-2</v>
      </c>
      <c r="G991" s="122">
        <f t="shared" si="59"/>
        <v>2.7543883753033626E-3</v>
      </c>
      <c r="H991" s="122">
        <v>15.4211275163174</v>
      </c>
      <c r="I991" s="86">
        <v>4.2475774365015463E-2</v>
      </c>
      <c r="J991" s="122">
        <v>16.114560767051199</v>
      </c>
      <c r="K991" s="86">
        <v>4.4385758849885458E-2</v>
      </c>
      <c r="L991" s="122" t="str" cm="1">
        <f t="array" ref="L991">_xlfn.SWITCH(A991,
    "District of Columbia", _xlfn.XLOOKUP(R991, '2015 O3 Growth Surrogates'!A:A, '2015 O3 Growth Surrogates'!H:H),
    "Maryland", _xlfn.XLOOKUP(R991, '2015 O3 Growth Surrogates'!A:A, '2015 O3 Growth Surrogates'!I:I),
    "Virginia", _xlfn.XLOOKUP(R991, '2015 O3 Growth Surrogates'!A:A, '2015 O3 Growth Surrogates'!J:J)
)</f>
        <v>Population</v>
      </c>
      <c r="M991" s="133" cm="1">
        <f t="array" ref="M991">_xlfn.SWITCH(L991,
"Employment", INDEX('Coop GFs_CFs'!C:D, MATCH(B991,'Coop GFs_CFs'!B:B,0),1),
"Population", INDEX('Coop GFs_CFs'!E:F, MATCH(B991,'Coop GFs_CFs'!B:B,0),1),
"Household", INDEX('Coop GFs_CFs'!G:H, MATCH(B991,'Coop GFs_CFs'!B:B,0),1),
"VMT", INDEX('Coop GFs_CFs'!I:J, MATCH(B991,'Coop GFs_CFs'!B:B,0),1),
"Lane Mile", INDEX('Coop GFs_CFs'!K:L, MATCH(B991,'Coop GFs_CFs'!B:B,0),1),
"Gas Sales", INDEX('Coop GFs_CFs'!M:N, MATCH(B991,'Coop GFs_CFs'!B:B,0),1),
"No Growth", INDEX('Coop GFs_CFs'!O:P, MATCH(B991,'Coop GFs_CFs'!B:B,0),1)
)</f>
        <v>1.2441146639619922</v>
      </c>
      <c r="N991" s="133" cm="1">
        <f t="array" ref="N991">_xlfn.SWITCH(L991,
"Employment", INDEX('Coop GFs_CFs'!C:D, MATCH(B991,'Coop GFs_CFs'!B:B,0),2),
"Population", INDEX('Coop GFs_CFs'!E:F, MATCH(B991,'Coop GFs_CFs'!B:B,0),2),
"Household", INDEX('Coop GFs_CFs'!G:H, MATCH(B991,'Coop GFs_CFs'!B:B,0),2),
"VMT", INDEX('Coop GFs_CFs'!I:J, MATCH(B991,'Coop GFs_CFs'!B:B,0),2),
"Lane Mile", INDEX('Coop GFs_CFs'!K:L, MATCH(B991,'Coop GFs_CFs'!B:B,0),2),
"Gas Sales", INDEX('Coop GFs_CFs'!M:N, MATCH(B991,'Coop GFs_CFs'!B:B,0),2),
"No Growth", INDEX('Coop GFs_CFs'!O:P, MATCH(B991,'Coop GFs_CFs'!B:B,0),2)
)</f>
        <v>1.3379063684407195</v>
      </c>
      <c r="O991" s="133"/>
      <c r="P991" s="86">
        <f t="shared" si="57"/>
        <v>4.8578142159877095E-2</v>
      </c>
      <c r="Q991" s="86">
        <f t="shared" si="58"/>
        <v>5.2240366298506799E-2</v>
      </c>
      <c r="R991" s="156" t="s">
        <v>422</v>
      </c>
      <c r="S991" s="85" t="s">
        <v>423</v>
      </c>
      <c r="T991" s="85" t="s">
        <v>382</v>
      </c>
      <c r="U991" s="85" t="s">
        <v>420</v>
      </c>
      <c r="V991" s="85" t="s">
        <v>424</v>
      </c>
      <c r="W991" s="85" t="s">
        <v>385</v>
      </c>
      <c r="X991" s="85" t="s">
        <v>330</v>
      </c>
      <c r="Z991" s="42" t="s">
        <v>2137</v>
      </c>
      <c r="AA991"/>
    </row>
    <row r="992" spans="1:27" s="39" customFormat="1" x14ac:dyDescent="0.35">
      <c r="A992" s="85" t="s">
        <v>811</v>
      </c>
      <c r="B992" s="87">
        <v>51683</v>
      </c>
      <c r="C992" s="87" t="s">
        <v>12</v>
      </c>
      <c r="D992" s="86">
        <v>41.36568853</v>
      </c>
      <c r="E992" s="86">
        <f>SUMIFS('Ratios_MARAMA-VA'!T:T, 'Ratios_MARAMA-VA'!AA:AA, Z992)</f>
        <v>41.365688529966803</v>
      </c>
      <c r="F992" s="86">
        <f>SUMIFS('Ratios_MARAMA-VA'!J:J, 'Ratios_MARAMA-VA'!AA:AA, Z992)</f>
        <v>0.11393717162336101</v>
      </c>
      <c r="G992" s="122">
        <f t="shared" si="59"/>
        <v>2.7543883753033821E-3</v>
      </c>
      <c r="H992" s="122">
        <v>50.731217781832797</v>
      </c>
      <c r="I992" s="86">
        <v>0.13973347652326448</v>
      </c>
      <c r="J992" s="122">
        <v>56.497415768230098</v>
      </c>
      <c r="K992" s="86">
        <v>0.15561582522669498</v>
      </c>
      <c r="L992" s="122" t="str" cm="1">
        <f t="array" ref="L992">_xlfn.SWITCH(A992,
    "District of Columbia", _xlfn.XLOOKUP(R992, '2015 O3 Growth Surrogates'!A:A, '2015 O3 Growth Surrogates'!H:H),
    "Maryland", _xlfn.XLOOKUP(R992, '2015 O3 Growth Surrogates'!A:A, '2015 O3 Growth Surrogates'!I:I),
    "Virginia", _xlfn.XLOOKUP(R992, '2015 O3 Growth Surrogates'!A:A, '2015 O3 Growth Surrogates'!J:J)
)</f>
        <v>Population</v>
      </c>
      <c r="M992" s="133" cm="1">
        <f t="array" ref="M992">_xlfn.SWITCH(L992,
"Employment", INDEX('Coop GFs_CFs'!C:D, MATCH(B992,'Coop GFs_CFs'!B:B,0),1),
"Population", INDEX('Coop GFs_CFs'!E:F, MATCH(B992,'Coop GFs_CFs'!B:B,0),1),
"Household", INDEX('Coop GFs_CFs'!G:H, MATCH(B992,'Coop GFs_CFs'!B:B,0),1),
"VMT", INDEX('Coop GFs_CFs'!I:J, MATCH(B992,'Coop GFs_CFs'!B:B,0),1),
"Lane Mile", INDEX('Coop GFs_CFs'!K:L, MATCH(B992,'Coop GFs_CFs'!B:B,0),1),
"Gas Sales", INDEX('Coop GFs_CFs'!M:N, MATCH(B992,'Coop GFs_CFs'!B:B,0),1),
"No Growth", INDEX('Coop GFs_CFs'!O:P, MATCH(B992,'Coop GFs_CFs'!B:B,0),1)
)</f>
        <v>1.0847467052215982</v>
      </c>
      <c r="N992" s="133" cm="1">
        <f t="array" ref="N992">_xlfn.SWITCH(L992,
"Employment", INDEX('Coop GFs_CFs'!C:D, MATCH(B992,'Coop GFs_CFs'!B:B,0),2),
"Population", INDEX('Coop GFs_CFs'!E:F, MATCH(B992,'Coop GFs_CFs'!B:B,0),2),
"Household", INDEX('Coop GFs_CFs'!G:H, MATCH(B992,'Coop GFs_CFs'!B:B,0),2),
"VMT", INDEX('Coop GFs_CFs'!I:J, MATCH(B992,'Coop GFs_CFs'!B:B,0),2),
"Lane Mile", INDEX('Coop GFs_CFs'!K:L, MATCH(B992,'Coop GFs_CFs'!B:B,0),2),
"Gas Sales", INDEX('Coop GFs_CFs'!M:N, MATCH(B992,'Coop GFs_CFs'!B:B,0),2),
"No Growth", INDEX('Coop GFs_CFs'!O:P, MATCH(B992,'Coop GFs_CFs'!B:B,0),2)
)</f>
        <v>1.1113922408200338</v>
      </c>
      <c r="O992" s="133"/>
      <c r="P992" s="86">
        <f t="shared" si="57"/>
        <v>0.12359297152070862</v>
      </c>
      <c r="Q992" s="86">
        <f t="shared" si="58"/>
        <v>0.12662888848318396</v>
      </c>
      <c r="R992" s="156" t="s">
        <v>422</v>
      </c>
      <c r="S992" s="85" t="s">
        <v>423</v>
      </c>
      <c r="T992" s="85" t="s">
        <v>382</v>
      </c>
      <c r="U992" s="85" t="s">
        <v>420</v>
      </c>
      <c r="V992" s="85" t="s">
        <v>424</v>
      </c>
      <c r="W992" s="85" t="s">
        <v>385</v>
      </c>
      <c r="X992" s="85" t="s">
        <v>330</v>
      </c>
      <c r="Z992" s="42" t="s">
        <v>2139</v>
      </c>
      <c r="AA992"/>
    </row>
    <row r="993" spans="1:27" s="39" customFormat="1" x14ac:dyDescent="0.35">
      <c r="A993" s="85" t="s">
        <v>811</v>
      </c>
      <c r="B993" s="87">
        <v>51685</v>
      </c>
      <c r="C993" s="87" t="s">
        <v>12</v>
      </c>
      <c r="D993" s="86">
        <v>16.652853499999999</v>
      </c>
      <c r="E993" s="86">
        <f>SUMIFS('Ratios_MARAMA-VA'!T:T, 'Ratios_MARAMA-VA'!AA:AA, Z993)</f>
        <v>16.652853499986701</v>
      </c>
      <c r="F993" s="86">
        <f>SUMIFS('Ratios_MARAMA-VA'!J:J, 'Ratios_MARAMA-VA'!AA:AA, Z993)</f>
        <v>4.5868426095993203E-2</v>
      </c>
      <c r="G993" s="122">
        <f t="shared" si="59"/>
        <v>2.7543883753033578E-3</v>
      </c>
      <c r="H993" s="122">
        <v>20.812093921932998</v>
      </c>
      <c r="I993" s="86">
        <v>5.7324589564293919E-2</v>
      </c>
      <c r="J993" s="122">
        <v>23.465143692238399</v>
      </c>
      <c r="K993" s="86">
        <v>6.4632119010724354E-2</v>
      </c>
      <c r="L993" s="122" t="str" cm="1">
        <f t="array" ref="L993">_xlfn.SWITCH(A993,
    "District of Columbia", _xlfn.XLOOKUP(R993, '2015 O3 Growth Surrogates'!A:A, '2015 O3 Growth Surrogates'!H:H),
    "Maryland", _xlfn.XLOOKUP(R993, '2015 O3 Growth Surrogates'!A:A, '2015 O3 Growth Surrogates'!I:I),
    "Virginia", _xlfn.XLOOKUP(R993, '2015 O3 Growth Surrogates'!A:A, '2015 O3 Growth Surrogates'!J:J)
)</f>
        <v>Population</v>
      </c>
      <c r="M993" s="133" cm="1">
        <f t="array" ref="M993">_xlfn.SWITCH(L993,
"Employment", INDEX('Coop GFs_CFs'!C:D, MATCH(B993,'Coop GFs_CFs'!B:B,0),1),
"Population", INDEX('Coop GFs_CFs'!E:F, MATCH(B993,'Coop GFs_CFs'!B:B,0),1),
"Household", INDEX('Coop GFs_CFs'!G:H, MATCH(B993,'Coop GFs_CFs'!B:B,0),1),
"VMT", INDEX('Coop GFs_CFs'!I:J, MATCH(B993,'Coop GFs_CFs'!B:B,0),1),
"Lane Mile", INDEX('Coop GFs_CFs'!K:L, MATCH(B993,'Coop GFs_CFs'!B:B,0),1),
"Gas Sales", INDEX('Coop GFs_CFs'!M:N, MATCH(B993,'Coop GFs_CFs'!B:B,0),1),
"No Growth", INDEX('Coop GFs_CFs'!O:P, MATCH(B993,'Coop GFs_CFs'!B:B,0),1)
)</f>
        <v>1.1503808026405289</v>
      </c>
      <c r="N993" s="133" cm="1">
        <f t="array" ref="N993">_xlfn.SWITCH(L993,
"Employment", INDEX('Coop GFs_CFs'!C:D, MATCH(B993,'Coop GFs_CFs'!B:B,0),2),
"Population", INDEX('Coop GFs_CFs'!E:F, MATCH(B993,'Coop GFs_CFs'!B:B,0),2),
"Household", INDEX('Coop GFs_CFs'!G:H, MATCH(B993,'Coop GFs_CFs'!B:B,0),2),
"VMT", INDEX('Coop GFs_CFs'!I:J, MATCH(B993,'Coop GFs_CFs'!B:B,0),2),
"Lane Mile", INDEX('Coop GFs_CFs'!K:L, MATCH(B993,'Coop GFs_CFs'!B:B,0),2),
"Gas Sales", INDEX('Coop GFs_CFs'!M:N, MATCH(B993,'Coop GFs_CFs'!B:B,0),2),
"No Growth", INDEX('Coop GFs_CFs'!O:P, MATCH(B993,'Coop GFs_CFs'!B:B,0),2)
)</f>
        <v>1.1782580091214219</v>
      </c>
      <c r="O993" s="133"/>
      <c r="P993" s="86">
        <f t="shared" si="57"/>
        <v>5.276615682816644E-2</v>
      </c>
      <c r="Q993" s="86">
        <f t="shared" si="58"/>
        <v>5.4044840413398028E-2</v>
      </c>
      <c r="R993" s="156" t="s">
        <v>422</v>
      </c>
      <c r="S993" s="85" t="s">
        <v>423</v>
      </c>
      <c r="T993" s="85" t="s">
        <v>382</v>
      </c>
      <c r="U993" s="85" t="s">
        <v>420</v>
      </c>
      <c r="V993" s="85" t="s">
        <v>424</v>
      </c>
      <c r="W993" s="85" t="s">
        <v>385</v>
      </c>
      <c r="X993" s="85" t="s">
        <v>330</v>
      </c>
      <c r="Z993" s="42" t="s">
        <v>2140</v>
      </c>
      <c r="AA993"/>
    </row>
    <row r="994" spans="1:27" s="39" customFormat="1" x14ac:dyDescent="0.35">
      <c r="A994" s="85" t="s">
        <v>9</v>
      </c>
      <c r="B994" s="87">
        <v>11001</v>
      </c>
      <c r="C994" s="87" t="s">
        <v>12</v>
      </c>
      <c r="D994" s="86">
        <v>2.691379747</v>
      </c>
      <c r="E994" s="86">
        <f>SUMIFS('Ratios_MARAMA-VA'!T:T, 'Ratios_MARAMA-VA'!AA:AA, Z994)</f>
        <v>2.69137974699622</v>
      </c>
      <c r="F994" s="86">
        <f>SUMIFS('Ratios_MARAMA-VA'!J:J, 'Ratios_MARAMA-VA'!AA:AA, Z994)</f>
        <v>7.3294655419287201E-3</v>
      </c>
      <c r="G994" s="122">
        <f t="shared" si="59"/>
        <v>2.7233115468409648E-3</v>
      </c>
      <c r="H994" s="122">
        <v>2.8670937287024301</v>
      </c>
      <c r="I994" s="86">
        <v>7.807989457250644E-3</v>
      </c>
      <c r="J994" s="122">
        <v>2.9492376785262202</v>
      </c>
      <c r="K994" s="86">
        <v>8.0316930243088964E-3</v>
      </c>
      <c r="L994" s="122" t="str" cm="1">
        <f t="array" ref="L994">_xlfn.SWITCH(A994,
    "District of Columbia", _xlfn.XLOOKUP(R994, '2015 O3 Growth Surrogates'!A:A, '2015 O3 Growth Surrogates'!H:H),
    "Maryland", _xlfn.XLOOKUP(R994, '2015 O3 Growth Surrogates'!A:A, '2015 O3 Growth Surrogates'!I:I),
    "Virginia", _xlfn.XLOOKUP(R994, '2015 O3 Growth Surrogates'!A:A, '2015 O3 Growth Surrogates'!J:J)
)</f>
        <v>Employment</v>
      </c>
      <c r="M994" s="133" cm="1">
        <f t="array" ref="M994">_xlfn.SWITCH(L994,
"Employment", INDEX('Coop GFs_CFs'!C:D, MATCH(B994,'Coop GFs_CFs'!B:B,0),1),
"Population", INDEX('Coop GFs_CFs'!E:F, MATCH(B994,'Coop GFs_CFs'!B:B,0),1),
"Household", INDEX('Coop GFs_CFs'!G:H, MATCH(B994,'Coop GFs_CFs'!B:B,0),1),
"VMT", INDEX('Coop GFs_CFs'!I:J, MATCH(B994,'Coop GFs_CFs'!B:B,0),1),
"Lane Mile", INDEX('Coop GFs_CFs'!K:L, MATCH(B994,'Coop GFs_CFs'!B:B,0),1),
"Gas Sales", INDEX('Coop GFs_CFs'!M:N, MATCH(B994,'Coop GFs_CFs'!B:B,0),1),
"No Growth", INDEX('Coop GFs_CFs'!O:P, MATCH(B994,'Coop GFs_CFs'!B:B,0),1)
)</f>
        <v>1.1125759036334977</v>
      </c>
      <c r="N994" s="133" cm="1">
        <f t="array" ref="N994">_xlfn.SWITCH(L994,
"Employment", INDEX('Coop GFs_CFs'!C:D, MATCH(B994,'Coop GFs_CFs'!B:B,0),2),
"Population", INDEX('Coop GFs_CFs'!E:F, MATCH(B994,'Coop GFs_CFs'!B:B,0),2),
"Household", INDEX('Coop GFs_CFs'!G:H, MATCH(B994,'Coop GFs_CFs'!B:B,0),2),
"VMT", INDEX('Coop GFs_CFs'!I:J, MATCH(B994,'Coop GFs_CFs'!B:B,0),2),
"Lane Mile", INDEX('Coop GFs_CFs'!K:L, MATCH(B994,'Coop GFs_CFs'!B:B,0),2),
"Gas Sales", INDEX('Coop GFs_CFs'!M:N, MATCH(B994,'Coop GFs_CFs'!B:B,0),2),
"No Growth", INDEX('Coop GFs_CFs'!O:P, MATCH(B994,'Coop GFs_CFs'!B:B,0),2)
)</f>
        <v>1.1554041707984846</v>
      </c>
      <c r="O994" s="133"/>
      <c r="P994" s="86">
        <f t="shared" si="57"/>
        <v>8.1545867484619297E-3</v>
      </c>
      <c r="Q994" s="86">
        <f t="shared" si="58"/>
        <v>8.468495056868218E-3</v>
      </c>
      <c r="R994" s="156" t="s">
        <v>425</v>
      </c>
      <c r="S994" s="85" t="s">
        <v>136</v>
      </c>
      <c r="T994" s="85" t="s">
        <v>382</v>
      </c>
      <c r="U994" s="85" t="s">
        <v>420</v>
      </c>
      <c r="V994" s="85" t="s">
        <v>426</v>
      </c>
      <c r="W994" s="85" t="s">
        <v>385</v>
      </c>
      <c r="X994" s="85" t="s">
        <v>330</v>
      </c>
      <c r="Z994" s="42" t="s">
        <v>2142</v>
      </c>
      <c r="AA994"/>
    </row>
    <row r="995" spans="1:27" s="39" customFormat="1" x14ac:dyDescent="0.35">
      <c r="A995" s="85" t="s">
        <v>497</v>
      </c>
      <c r="B995" s="87">
        <v>24009</v>
      </c>
      <c r="C995" s="87" t="s">
        <v>12</v>
      </c>
      <c r="D995" s="86">
        <v>4.126122627</v>
      </c>
      <c r="E995" s="86">
        <f>SUMIFS('Ratios_MARAMA-VA'!T:T, 'Ratios_MARAMA-VA'!AA:AA, Z995)</f>
        <v>4.1261226269942197</v>
      </c>
      <c r="F995" s="86">
        <f>SUMIFS('Ratios_MARAMA-VA'!J:J, 'Ratios_MARAMA-VA'!AA:AA, Z995)</f>
        <v>1.12367173937751E-2</v>
      </c>
      <c r="G995" s="122">
        <f t="shared" si="59"/>
        <v>2.7233115468409566E-3</v>
      </c>
      <c r="H995" s="122">
        <v>4.7647003262425702</v>
      </c>
      <c r="I995" s="86">
        <v>1.2975763415693264E-2</v>
      </c>
      <c r="J995" s="122">
        <v>5.1441003854090397</v>
      </c>
      <c r="K995" s="86">
        <v>1.4008987977693453E-2</v>
      </c>
      <c r="L995" s="122" t="str" cm="1">
        <f t="array" ref="L995">_xlfn.SWITCH(A995,
    "District of Columbia", _xlfn.XLOOKUP(R995, '2015 O3 Growth Surrogates'!A:A, '2015 O3 Growth Surrogates'!H:H),
    "Maryland", _xlfn.XLOOKUP(R995, '2015 O3 Growth Surrogates'!A:A, '2015 O3 Growth Surrogates'!I:I),
    "Virginia", _xlfn.XLOOKUP(R995, '2015 O3 Growth Surrogates'!A:A, '2015 O3 Growth Surrogates'!J:J)
)</f>
        <v>Employment</v>
      </c>
      <c r="M995" s="133" cm="1">
        <f t="array" ref="M995">_xlfn.SWITCH(L995,
"Employment", INDEX('Coop GFs_CFs'!C:D, MATCH(B995,'Coop GFs_CFs'!B:B,0),1),
"Population", INDEX('Coop GFs_CFs'!E:F, MATCH(B995,'Coop GFs_CFs'!B:B,0),1),
"Household", INDEX('Coop GFs_CFs'!G:H, MATCH(B995,'Coop GFs_CFs'!B:B,0),1),
"VMT", INDEX('Coop GFs_CFs'!I:J, MATCH(B995,'Coop GFs_CFs'!B:B,0),1),
"Lane Mile", INDEX('Coop GFs_CFs'!K:L, MATCH(B995,'Coop GFs_CFs'!B:B,0),1),
"Gas Sales", INDEX('Coop GFs_CFs'!M:N, MATCH(B995,'Coop GFs_CFs'!B:B,0),1),
"No Growth", INDEX('Coop GFs_CFs'!O:P, MATCH(B995,'Coop GFs_CFs'!B:B,0),1)
)</f>
        <v>1.0339308317341065</v>
      </c>
      <c r="N995" s="133" cm="1">
        <f t="array" ref="N995">_xlfn.SWITCH(L995,
"Employment", INDEX('Coop GFs_CFs'!C:D, MATCH(B995,'Coop GFs_CFs'!B:B,0),2),
"Population", INDEX('Coop GFs_CFs'!E:F, MATCH(B995,'Coop GFs_CFs'!B:B,0),2),
"Household", INDEX('Coop GFs_CFs'!G:H, MATCH(B995,'Coop GFs_CFs'!B:B,0),2),
"VMT", INDEX('Coop GFs_CFs'!I:J, MATCH(B995,'Coop GFs_CFs'!B:B,0),2),
"Lane Mile", INDEX('Coop GFs_CFs'!K:L, MATCH(B995,'Coop GFs_CFs'!B:B,0),2),
"Gas Sales", INDEX('Coop GFs_CFs'!M:N, MATCH(B995,'Coop GFs_CFs'!B:B,0),2),
"No Growth", INDEX('Coop GFs_CFs'!O:P, MATCH(B995,'Coop GFs_CFs'!B:B,0),2)
)</f>
        <v>1.0518639500224574</v>
      </c>
      <c r="O995" s="133"/>
      <c r="P995" s="86">
        <f t="shared" si="57"/>
        <v>1.161798856090699E-2</v>
      </c>
      <c r="Q995" s="86">
        <f t="shared" si="58"/>
        <v>1.1819497943102329E-2</v>
      </c>
      <c r="R995" s="156" t="s">
        <v>425</v>
      </c>
      <c r="S995" s="85" t="s">
        <v>136</v>
      </c>
      <c r="T995" s="85" t="s">
        <v>382</v>
      </c>
      <c r="U995" s="85" t="s">
        <v>420</v>
      </c>
      <c r="V995" s="85" t="s">
        <v>426</v>
      </c>
      <c r="W995" s="85" t="s">
        <v>385</v>
      </c>
      <c r="X995" s="85" t="s">
        <v>330</v>
      </c>
      <c r="Z995" s="42" t="s">
        <v>2143</v>
      </c>
      <c r="AA995"/>
    </row>
    <row r="996" spans="1:27" s="39" customFormat="1" x14ac:dyDescent="0.35">
      <c r="A996" s="85" t="s">
        <v>497</v>
      </c>
      <c r="B996" s="87">
        <v>24017</v>
      </c>
      <c r="C996" s="87" t="s">
        <v>12</v>
      </c>
      <c r="D996" s="86">
        <v>17.019018989999999</v>
      </c>
      <c r="E996" s="86">
        <f>SUMIFS('Ratios_MARAMA-VA'!T:T, 'Ratios_MARAMA-VA'!AA:AA, Z996)</f>
        <v>17.019018989976001</v>
      </c>
      <c r="F996" s="86">
        <f>SUMIFS('Ratios_MARAMA-VA'!J:J, 'Ratios_MARAMA-VA'!AA:AA, Z996)</f>
        <v>4.6348090931307602E-2</v>
      </c>
      <c r="G996" s="122">
        <f t="shared" si="59"/>
        <v>2.7233115468409826E-3</v>
      </c>
      <c r="H996" s="122">
        <v>19.785664280044902</v>
      </c>
      <c r="I996" s="86">
        <v>5.3882527995765456E-2</v>
      </c>
      <c r="J996" s="122">
        <v>21.442428746886101</v>
      </c>
      <c r="K996" s="86">
        <v>5.8394413798709938E-2</v>
      </c>
      <c r="L996" s="122" t="str" cm="1">
        <f t="array" ref="L996">_xlfn.SWITCH(A996,
    "District of Columbia", _xlfn.XLOOKUP(R996, '2015 O3 Growth Surrogates'!A:A, '2015 O3 Growth Surrogates'!H:H),
    "Maryland", _xlfn.XLOOKUP(R996, '2015 O3 Growth Surrogates'!A:A, '2015 O3 Growth Surrogates'!I:I),
    "Virginia", _xlfn.XLOOKUP(R996, '2015 O3 Growth Surrogates'!A:A, '2015 O3 Growth Surrogates'!J:J)
)</f>
        <v>Employment</v>
      </c>
      <c r="M996" s="133" cm="1">
        <f t="array" ref="M996">_xlfn.SWITCH(L996,
"Employment", INDEX('Coop GFs_CFs'!C:D, MATCH(B996,'Coop GFs_CFs'!B:B,0),1),
"Population", INDEX('Coop GFs_CFs'!E:F, MATCH(B996,'Coop GFs_CFs'!B:B,0),1),
"Household", INDEX('Coop GFs_CFs'!G:H, MATCH(B996,'Coop GFs_CFs'!B:B,0),1),
"VMT", INDEX('Coop GFs_CFs'!I:J, MATCH(B996,'Coop GFs_CFs'!B:B,0),1),
"Lane Mile", INDEX('Coop GFs_CFs'!K:L, MATCH(B996,'Coop GFs_CFs'!B:B,0),1),
"Gas Sales", INDEX('Coop GFs_CFs'!M:N, MATCH(B996,'Coop GFs_CFs'!B:B,0),1),
"No Growth", INDEX('Coop GFs_CFs'!O:P, MATCH(B996,'Coop GFs_CFs'!B:B,0),1)
)</f>
        <v>1.1494562546354627</v>
      </c>
      <c r="N996" s="133" cm="1">
        <f t="array" ref="N996">_xlfn.SWITCH(L996,
"Employment", INDEX('Coop GFs_CFs'!C:D, MATCH(B996,'Coop GFs_CFs'!B:B,0),2),
"Population", INDEX('Coop GFs_CFs'!E:F, MATCH(B996,'Coop GFs_CFs'!B:B,0),2),
"Household", INDEX('Coop GFs_CFs'!G:H, MATCH(B996,'Coop GFs_CFs'!B:B,0),2),
"VMT", INDEX('Coop GFs_CFs'!I:J, MATCH(B996,'Coop GFs_CFs'!B:B,0),2),
"Lane Mile", INDEX('Coop GFs_CFs'!K:L, MATCH(B996,'Coop GFs_CFs'!B:B,0),2),
"Gas Sales", INDEX('Coop GFs_CFs'!M:N, MATCH(B996,'Coop GFs_CFs'!B:B,0),2),
"No Growth", INDEX('Coop GFs_CFs'!O:P, MATCH(B996,'Coop GFs_CFs'!B:B,0),2)
)</f>
        <v>1.2365582750270308</v>
      </c>
      <c r="O996" s="133"/>
      <c r="P996" s="86">
        <f t="shared" si="57"/>
        <v>5.3275103011404694E-2</v>
      </c>
      <c r="Q996" s="86">
        <f t="shared" si="58"/>
        <v>5.7312115372813693E-2</v>
      </c>
      <c r="R996" s="156" t="s">
        <v>425</v>
      </c>
      <c r="S996" s="85" t="s">
        <v>136</v>
      </c>
      <c r="T996" s="85" t="s">
        <v>382</v>
      </c>
      <c r="U996" s="85" t="s">
        <v>420</v>
      </c>
      <c r="V996" s="85" t="s">
        <v>426</v>
      </c>
      <c r="W996" s="85" t="s">
        <v>385</v>
      </c>
      <c r="X996" s="85" t="s">
        <v>330</v>
      </c>
      <c r="Z996" s="42" t="s">
        <v>2144</v>
      </c>
      <c r="AA996"/>
    </row>
    <row r="997" spans="1:27" s="39" customFormat="1" x14ac:dyDescent="0.35">
      <c r="A997" s="85" t="s">
        <v>497</v>
      </c>
      <c r="B997" s="87">
        <v>24021</v>
      </c>
      <c r="C997" s="87" t="s">
        <v>12</v>
      </c>
      <c r="D997" s="86">
        <v>29.462692409999999</v>
      </c>
      <c r="E997" s="86">
        <f>SUMIFS('Ratios_MARAMA-VA'!T:T, 'Ratios_MARAMA-VA'!AA:AA, Z997)</f>
        <v>29.462692409958699</v>
      </c>
      <c r="F997" s="86">
        <f>SUMIFS('Ratios_MARAMA-VA'!J:J, 'Ratios_MARAMA-VA'!AA:AA, Z997)</f>
        <v>8.0236090441064001E-2</v>
      </c>
      <c r="G997" s="122">
        <f t="shared" si="59"/>
        <v>2.7233115468409588E-3</v>
      </c>
      <c r="H997" s="122">
        <v>33.850736881918003</v>
      </c>
      <c r="I997" s="86">
        <v>9.2186102619602403E-2</v>
      </c>
      <c r="J997" s="122">
        <v>36.442940129684601</v>
      </c>
      <c r="K997" s="86">
        <v>9.9245479656003818E-2</v>
      </c>
      <c r="L997" s="122" t="str" cm="1">
        <f t="array" ref="L997">_xlfn.SWITCH(A997,
    "District of Columbia", _xlfn.XLOOKUP(R997, '2015 O3 Growth Surrogates'!A:A, '2015 O3 Growth Surrogates'!H:H),
    "Maryland", _xlfn.XLOOKUP(R997, '2015 O3 Growth Surrogates'!A:A, '2015 O3 Growth Surrogates'!I:I),
    "Virginia", _xlfn.XLOOKUP(R997, '2015 O3 Growth Surrogates'!A:A, '2015 O3 Growth Surrogates'!J:J)
)</f>
        <v>Employment</v>
      </c>
      <c r="M997" s="133" cm="1">
        <f t="array" ref="M997">_xlfn.SWITCH(L997,
"Employment", INDEX('Coop GFs_CFs'!C:D, MATCH(B997,'Coop GFs_CFs'!B:B,0),1),
"Population", INDEX('Coop GFs_CFs'!E:F, MATCH(B997,'Coop GFs_CFs'!B:B,0),1),
"Household", INDEX('Coop GFs_CFs'!G:H, MATCH(B997,'Coop GFs_CFs'!B:B,0),1),
"VMT", INDEX('Coop GFs_CFs'!I:J, MATCH(B997,'Coop GFs_CFs'!B:B,0),1),
"Lane Mile", INDEX('Coop GFs_CFs'!K:L, MATCH(B997,'Coop GFs_CFs'!B:B,0),1),
"Gas Sales", INDEX('Coop GFs_CFs'!M:N, MATCH(B997,'Coop GFs_CFs'!B:B,0),1),
"No Growth", INDEX('Coop GFs_CFs'!O:P, MATCH(B997,'Coop GFs_CFs'!B:B,0),1)
)</f>
        <v>1.1441294512813505</v>
      </c>
      <c r="N997" s="133" cm="1">
        <f t="array" ref="N997">_xlfn.SWITCH(L997,
"Employment", INDEX('Coop GFs_CFs'!C:D, MATCH(B997,'Coop GFs_CFs'!B:B,0),2),
"Population", INDEX('Coop GFs_CFs'!E:F, MATCH(B997,'Coop GFs_CFs'!B:B,0),2),
"Household", INDEX('Coop GFs_CFs'!G:H, MATCH(B997,'Coop GFs_CFs'!B:B,0),2),
"VMT", INDEX('Coop GFs_CFs'!I:J, MATCH(B997,'Coop GFs_CFs'!B:B,0),2),
"Lane Mile", INDEX('Coop GFs_CFs'!K:L, MATCH(B997,'Coop GFs_CFs'!B:B,0),2),
"Gas Sales", INDEX('Coop GFs_CFs'!M:N, MATCH(B997,'Coop GFs_CFs'!B:B,0),2),
"No Growth", INDEX('Coop GFs_CFs'!O:P, MATCH(B997,'Coop GFs_CFs'!B:B,0),2)
)</f>
        <v>1.2247937540008487</v>
      </c>
      <c r="O997" s="133"/>
      <c r="P997" s="86">
        <f t="shared" si="57"/>
        <v>9.1800474129295359E-2</v>
      </c>
      <c r="Q997" s="86">
        <f t="shared" si="58"/>
        <v>9.8272662417662388E-2</v>
      </c>
      <c r="R997" s="156" t="s">
        <v>425</v>
      </c>
      <c r="S997" s="85" t="s">
        <v>136</v>
      </c>
      <c r="T997" s="85" t="s">
        <v>382</v>
      </c>
      <c r="U997" s="85" t="s">
        <v>420</v>
      </c>
      <c r="V997" s="85" t="s">
        <v>426</v>
      </c>
      <c r="W997" s="85" t="s">
        <v>385</v>
      </c>
      <c r="X997" s="85" t="s">
        <v>330</v>
      </c>
      <c r="Z997" s="42" t="s">
        <v>2145</v>
      </c>
      <c r="AA997"/>
    </row>
    <row r="998" spans="1:27" s="39" customFormat="1" x14ac:dyDescent="0.35">
      <c r="A998" s="85" t="s">
        <v>497</v>
      </c>
      <c r="B998" s="87">
        <v>24031</v>
      </c>
      <c r="C998" s="87" t="s">
        <v>12</v>
      </c>
      <c r="D998" s="86">
        <v>107.86102219999999</v>
      </c>
      <c r="E998" s="86">
        <f>SUMIFS('Ratios_MARAMA-VA'!T:T, 'Ratios_MARAMA-VA'!AA:AA, Z998)</f>
        <v>107.861022199849</v>
      </c>
      <c r="F998" s="86">
        <f>SUMIFS('Ratios_MARAMA-VA'!J:J, 'Ratios_MARAMA-VA'!AA:AA, Z998)</f>
        <v>0.29373916721091797</v>
      </c>
      <c r="G998" s="122">
        <f t="shared" si="59"/>
        <v>2.7233115468409605E-3</v>
      </c>
      <c r="H998" s="122">
        <v>119.393541534753</v>
      </c>
      <c r="I998" s="86">
        <v>0.32514581027982864</v>
      </c>
      <c r="J998" s="122">
        <v>125.708272593611</v>
      </c>
      <c r="K998" s="86">
        <v>0.34234279028761189</v>
      </c>
      <c r="L998" s="122" t="str" cm="1">
        <f t="array" ref="L998">_xlfn.SWITCH(A998,
    "District of Columbia", _xlfn.XLOOKUP(R998, '2015 O3 Growth Surrogates'!A:A, '2015 O3 Growth Surrogates'!H:H),
    "Maryland", _xlfn.XLOOKUP(R998, '2015 O3 Growth Surrogates'!A:A, '2015 O3 Growth Surrogates'!I:I),
    "Virginia", _xlfn.XLOOKUP(R998, '2015 O3 Growth Surrogates'!A:A, '2015 O3 Growth Surrogates'!J:J)
)</f>
        <v>Employment</v>
      </c>
      <c r="M998" s="133" cm="1">
        <f t="array" ref="M998">_xlfn.SWITCH(L998,
"Employment", INDEX('Coop GFs_CFs'!C:D, MATCH(B998,'Coop GFs_CFs'!B:B,0),1),
"Population", INDEX('Coop GFs_CFs'!E:F, MATCH(B998,'Coop GFs_CFs'!B:B,0),1),
"Household", INDEX('Coop GFs_CFs'!G:H, MATCH(B998,'Coop GFs_CFs'!B:B,0),1),
"VMT", INDEX('Coop GFs_CFs'!I:J, MATCH(B998,'Coop GFs_CFs'!B:B,0),1),
"Lane Mile", INDEX('Coop GFs_CFs'!K:L, MATCH(B998,'Coop GFs_CFs'!B:B,0),1),
"Gas Sales", INDEX('Coop GFs_CFs'!M:N, MATCH(B998,'Coop GFs_CFs'!B:B,0),1),
"No Growth", INDEX('Coop GFs_CFs'!O:P, MATCH(B998,'Coop GFs_CFs'!B:B,0),1)
)</f>
        <v>1.0977892034918355</v>
      </c>
      <c r="N998" s="133" cm="1">
        <f t="array" ref="N998">_xlfn.SWITCH(L998,
"Employment", INDEX('Coop GFs_CFs'!C:D, MATCH(B998,'Coop GFs_CFs'!B:B,0),2),
"Population", INDEX('Coop GFs_CFs'!E:F, MATCH(B998,'Coop GFs_CFs'!B:B,0),2),
"Household", INDEX('Coop GFs_CFs'!G:H, MATCH(B998,'Coop GFs_CFs'!B:B,0),2),
"VMT", INDEX('Coop GFs_CFs'!I:J, MATCH(B998,'Coop GFs_CFs'!B:B,0),2),
"Lane Mile", INDEX('Coop GFs_CFs'!K:L, MATCH(B998,'Coop GFs_CFs'!B:B,0),2),
"Gas Sales", INDEX('Coop GFs_CFs'!M:N, MATCH(B998,'Coop GFs_CFs'!B:B,0),2),
"No Growth", INDEX('Coop GFs_CFs'!O:P, MATCH(B998,'Coop GFs_CFs'!B:B,0),2)
)</f>
        <v>1.1427409443629737</v>
      </c>
      <c r="O998" s="133"/>
      <c r="P998" s="86">
        <f t="shared" si="57"/>
        <v>0.32246368640682871</v>
      </c>
      <c r="Q998" s="86">
        <f t="shared" si="58"/>
        <v>0.33566777333499787</v>
      </c>
      <c r="R998" s="156" t="s">
        <v>425</v>
      </c>
      <c r="S998" s="85" t="s">
        <v>136</v>
      </c>
      <c r="T998" s="85" t="s">
        <v>382</v>
      </c>
      <c r="U998" s="85" t="s">
        <v>420</v>
      </c>
      <c r="V998" s="85" t="s">
        <v>426</v>
      </c>
      <c r="W998" s="85" t="s">
        <v>385</v>
      </c>
      <c r="X998" s="85" t="s">
        <v>330</v>
      </c>
      <c r="Z998" s="42" t="s">
        <v>2146</v>
      </c>
      <c r="AA998"/>
    </row>
    <row r="999" spans="1:27" s="39" customFormat="1" x14ac:dyDescent="0.35">
      <c r="A999" s="85" t="s">
        <v>497</v>
      </c>
      <c r="B999" s="87">
        <v>24033</v>
      </c>
      <c r="C999" s="87" t="s">
        <v>12</v>
      </c>
      <c r="D999" s="86">
        <v>71.669859489999993</v>
      </c>
      <c r="E999" s="86">
        <f>SUMIFS('Ratios_MARAMA-VA'!T:T, 'Ratios_MARAMA-VA'!AA:AA, Z999)</f>
        <v>71.669859489899494</v>
      </c>
      <c r="F999" s="86">
        <f>SUMIFS('Ratios_MARAMA-VA'!J:J, 'Ratios_MARAMA-VA'!AA:AA, Z999)</f>
        <v>0.19517935590931201</v>
      </c>
      <c r="G999" s="122">
        <f t="shared" si="59"/>
        <v>2.723311546840954E-3</v>
      </c>
      <c r="H999" s="122">
        <v>77.232871575770702</v>
      </c>
      <c r="I999" s="86">
        <v>0.21032917095798084</v>
      </c>
      <c r="J999" s="122">
        <v>80.042742457498804</v>
      </c>
      <c r="K999" s="86">
        <v>0.21798132477532317</v>
      </c>
      <c r="L999" s="122" t="str" cm="1">
        <f t="array" ref="L999">_xlfn.SWITCH(A999,
    "District of Columbia", _xlfn.XLOOKUP(R999, '2015 O3 Growth Surrogates'!A:A, '2015 O3 Growth Surrogates'!H:H),
    "Maryland", _xlfn.XLOOKUP(R999, '2015 O3 Growth Surrogates'!A:A, '2015 O3 Growth Surrogates'!I:I),
    "Virginia", _xlfn.XLOOKUP(R999, '2015 O3 Growth Surrogates'!A:A, '2015 O3 Growth Surrogates'!J:J)
)</f>
        <v>Employment</v>
      </c>
      <c r="M999" s="133" cm="1">
        <f t="array" ref="M999">_xlfn.SWITCH(L999,
"Employment", INDEX('Coop GFs_CFs'!C:D, MATCH(B999,'Coop GFs_CFs'!B:B,0),1),
"Population", INDEX('Coop GFs_CFs'!E:F, MATCH(B999,'Coop GFs_CFs'!B:B,0),1),
"Household", INDEX('Coop GFs_CFs'!G:H, MATCH(B999,'Coop GFs_CFs'!B:B,0),1),
"VMT", INDEX('Coop GFs_CFs'!I:J, MATCH(B999,'Coop GFs_CFs'!B:B,0),1),
"Lane Mile", INDEX('Coop GFs_CFs'!K:L, MATCH(B999,'Coop GFs_CFs'!B:B,0),1),
"Gas Sales", INDEX('Coop GFs_CFs'!M:N, MATCH(B999,'Coop GFs_CFs'!B:B,0),1),
"No Growth", INDEX('Coop GFs_CFs'!O:P, MATCH(B999,'Coop GFs_CFs'!B:B,0),1)
)</f>
        <v>1.0691583039570396</v>
      </c>
      <c r="N999" s="133" cm="1">
        <f t="array" ref="N999">_xlfn.SWITCH(L999,
"Employment", INDEX('Coop GFs_CFs'!C:D, MATCH(B999,'Coop GFs_CFs'!B:B,0),2),
"Population", INDEX('Coop GFs_CFs'!E:F, MATCH(B999,'Coop GFs_CFs'!B:B,0),2),
"Household", INDEX('Coop GFs_CFs'!G:H, MATCH(B999,'Coop GFs_CFs'!B:B,0),2),
"VMT", INDEX('Coop GFs_CFs'!I:J, MATCH(B999,'Coop GFs_CFs'!B:B,0),2),
"Lane Mile", INDEX('Coop GFs_CFs'!K:L, MATCH(B999,'Coop GFs_CFs'!B:B,0),2),
"Gas Sales", INDEX('Coop GFs_CFs'!M:N, MATCH(B999,'Coop GFs_CFs'!B:B,0),2),
"No Growth", INDEX('Coop GFs_CFs'!O:P, MATCH(B999,'Coop GFs_CFs'!B:B,0),2)
)</f>
        <v>1.1120864021452579</v>
      </c>
      <c r="O999" s="133"/>
      <c r="P999" s="86">
        <f t="shared" si="57"/>
        <v>0.20867762913142743</v>
      </c>
      <c r="Q999" s="86">
        <f t="shared" si="58"/>
        <v>0.21705630768621559</v>
      </c>
      <c r="R999" s="156" t="s">
        <v>425</v>
      </c>
      <c r="S999" s="85" t="s">
        <v>136</v>
      </c>
      <c r="T999" s="85" t="s">
        <v>382</v>
      </c>
      <c r="U999" s="85" t="s">
        <v>420</v>
      </c>
      <c r="V999" s="85" t="s">
        <v>426</v>
      </c>
      <c r="W999" s="85" t="s">
        <v>385</v>
      </c>
      <c r="X999" s="85" t="s">
        <v>330</v>
      </c>
      <c r="Z999" s="42" t="s">
        <v>2147</v>
      </c>
      <c r="AA999"/>
    </row>
    <row r="1000" spans="1:27" s="39" customFormat="1" x14ac:dyDescent="0.35">
      <c r="A1000" s="85" t="s">
        <v>811</v>
      </c>
      <c r="B1000" s="87">
        <v>51013</v>
      </c>
      <c r="C1000" s="87" t="s">
        <v>12</v>
      </c>
      <c r="D1000" s="86">
        <v>18.00016329</v>
      </c>
      <c r="E1000" s="86">
        <f>SUMIFS('Ratios_MARAMA-VA'!T:T, 'Ratios_MARAMA-VA'!AA:AA, Z1000)</f>
        <v>18.0001632899748</v>
      </c>
      <c r="F1000" s="86">
        <f>SUMIFS('Ratios_MARAMA-VA'!J:J, 'Ratios_MARAMA-VA'!AA:AA, Z1000)</f>
        <v>4.9020052532610901E-2</v>
      </c>
      <c r="G1000" s="122">
        <f t="shared" si="59"/>
        <v>2.7233115468409471E-3</v>
      </c>
      <c r="H1000" s="122">
        <v>19.049093340243001</v>
      </c>
      <c r="I1000" s="86">
        <v>5.1876615850334748E-2</v>
      </c>
      <c r="J1000" s="122">
        <v>19.524696582440701</v>
      </c>
      <c r="K1000" s="86">
        <v>5.3171831651526738E-2</v>
      </c>
      <c r="L1000" s="122" t="str" cm="1">
        <f t="array" ref="L1000">_xlfn.SWITCH(A1000,
    "District of Columbia", _xlfn.XLOOKUP(R1000, '2015 O3 Growth Surrogates'!A:A, '2015 O3 Growth Surrogates'!H:H),
    "Maryland", _xlfn.XLOOKUP(R1000, '2015 O3 Growth Surrogates'!A:A, '2015 O3 Growth Surrogates'!I:I),
    "Virginia", _xlfn.XLOOKUP(R1000, '2015 O3 Growth Surrogates'!A:A, '2015 O3 Growth Surrogates'!J:J)
)</f>
        <v>Employment</v>
      </c>
      <c r="M1000" s="133" cm="1">
        <f t="array" ref="M1000">_xlfn.SWITCH(L1000,
"Employment", INDEX('Coop GFs_CFs'!C:D, MATCH(B1000,'Coop GFs_CFs'!B:B,0),1),
"Population", INDEX('Coop GFs_CFs'!E:F, MATCH(B1000,'Coop GFs_CFs'!B:B,0),1),
"Household", INDEX('Coop GFs_CFs'!G:H, MATCH(B1000,'Coop GFs_CFs'!B:B,0),1),
"VMT", INDEX('Coop GFs_CFs'!I:J, MATCH(B1000,'Coop GFs_CFs'!B:B,0),1),
"Lane Mile", INDEX('Coop GFs_CFs'!K:L, MATCH(B1000,'Coop GFs_CFs'!B:B,0),1),
"Gas Sales", INDEX('Coop GFs_CFs'!M:N, MATCH(B1000,'Coop GFs_CFs'!B:B,0),1),
"No Growth", INDEX('Coop GFs_CFs'!O:P, MATCH(B1000,'Coop GFs_CFs'!B:B,0),1)
)</f>
        <v>1.1056036674427163</v>
      </c>
      <c r="N1000" s="133" cm="1">
        <f t="array" ref="N1000">_xlfn.SWITCH(L1000,
"Employment", INDEX('Coop GFs_CFs'!C:D, MATCH(B1000,'Coop GFs_CFs'!B:B,0),2),
"Population", INDEX('Coop GFs_CFs'!E:F, MATCH(B1000,'Coop GFs_CFs'!B:B,0),2),
"Household", INDEX('Coop GFs_CFs'!G:H, MATCH(B1000,'Coop GFs_CFs'!B:B,0),2),
"VMT", INDEX('Coop GFs_CFs'!I:J, MATCH(B1000,'Coop GFs_CFs'!B:B,0),2),
"Lane Mile", INDEX('Coop GFs_CFs'!K:L, MATCH(B1000,'Coop GFs_CFs'!B:B,0),2),
"Gas Sales", INDEX('Coop GFs_CFs'!M:N, MATCH(B1000,'Coop GFs_CFs'!B:B,0),2),
"No Growth", INDEX('Coop GFs_CFs'!O:P, MATCH(B1000,'Coop GFs_CFs'!B:B,0),2)
)</f>
        <v>1.1792000057596272</v>
      </c>
      <c r="O1000" s="133"/>
      <c r="P1000" s="86">
        <f t="shared" si="57"/>
        <v>5.4196749858289227E-2</v>
      </c>
      <c r="Q1000" s="86">
        <f t="shared" si="58"/>
        <v>5.7804446228792002E-2</v>
      </c>
      <c r="R1000" s="156" t="s">
        <v>425</v>
      </c>
      <c r="S1000" s="85" t="s">
        <v>136</v>
      </c>
      <c r="T1000" s="85" t="s">
        <v>382</v>
      </c>
      <c r="U1000" s="85" t="s">
        <v>420</v>
      </c>
      <c r="V1000" s="85" t="s">
        <v>426</v>
      </c>
      <c r="W1000" s="85" t="s">
        <v>385</v>
      </c>
      <c r="X1000" s="85" t="s">
        <v>330</v>
      </c>
      <c r="Z1000" s="42" t="s">
        <v>2149</v>
      </c>
      <c r="AA1000"/>
    </row>
    <row r="1001" spans="1:27" s="39" customFormat="1" x14ac:dyDescent="0.35">
      <c r="A1001" s="85" t="s">
        <v>811</v>
      </c>
      <c r="B1001" s="87">
        <v>51059</v>
      </c>
      <c r="C1001" s="87" t="s">
        <v>12</v>
      </c>
      <c r="D1001" s="86">
        <v>133.8634557</v>
      </c>
      <c r="E1001" s="86">
        <f>SUMIFS('Ratios_MARAMA-VA'!T:T, 'Ratios_MARAMA-VA'!AA:AA, Z1001)</f>
        <v>133.86345569981199</v>
      </c>
      <c r="F1001" s="86">
        <f>SUMIFS('Ratios_MARAMA-VA'!J:J, 'Ratios_MARAMA-VA'!AA:AA, Z1001)</f>
        <v>0.36455189460733101</v>
      </c>
      <c r="G1001" s="122">
        <f t="shared" si="59"/>
        <v>2.7233115468409575E-3</v>
      </c>
      <c r="H1001" s="122">
        <v>157.91758517784999</v>
      </c>
      <c r="I1001" s="86">
        <v>0.43005878316407931</v>
      </c>
      <c r="J1001" s="122">
        <v>172.773099882217</v>
      </c>
      <c r="K1001" s="86">
        <v>0.4705149778927476</v>
      </c>
      <c r="L1001" s="122" t="str" cm="1">
        <f t="array" ref="L1001">_xlfn.SWITCH(A1001,
    "District of Columbia", _xlfn.XLOOKUP(R1001, '2015 O3 Growth Surrogates'!A:A, '2015 O3 Growth Surrogates'!H:H),
    "Maryland", _xlfn.XLOOKUP(R1001, '2015 O3 Growth Surrogates'!A:A, '2015 O3 Growth Surrogates'!I:I),
    "Virginia", _xlfn.XLOOKUP(R1001, '2015 O3 Growth Surrogates'!A:A, '2015 O3 Growth Surrogates'!J:J)
)</f>
        <v>Employment</v>
      </c>
      <c r="M1001" s="133" cm="1">
        <f t="array" ref="M1001">_xlfn.SWITCH(L1001,
"Employment", INDEX('Coop GFs_CFs'!C:D, MATCH(B1001,'Coop GFs_CFs'!B:B,0),1),
"Population", INDEX('Coop GFs_CFs'!E:F, MATCH(B1001,'Coop GFs_CFs'!B:B,0),1),
"Household", INDEX('Coop GFs_CFs'!G:H, MATCH(B1001,'Coop GFs_CFs'!B:B,0),1),
"VMT", INDEX('Coop GFs_CFs'!I:J, MATCH(B1001,'Coop GFs_CFs'!B:B,0),1),
"Lane Mile", INDEX('Coop GFs_CFs'!K:L, MATCH(B1001,'Coop GFs_CFs'!B:B,0),1),
"Gas Sales", INDEX('Coop GFs_CFs'!M:N, MATCH(B1001,'Coop GFs_CFs'!B:B,0),1),
"No Growth", INDEX('Coop GFs_CFs'!O:P, MATCH(B1001,'Coop GFs_CFs'!B:B,0),1)
)</f>
        <v>1.1407331378648504</v>
      </c>
      <c r="N1001" s="133" cm="1">
        <f t="array" ref="N1001">_xlfn.SWITCH(L1001,
"Employment", INDEX('Coop GFs_CFs'!C:D, MATCH(B1001,'Coop GFs_CFs'!B:B,0),2),
"Population", INDEX('Coop GFs_CFs'!E:F, MATCH(B1001,'Coop GFs_CFs'!B:B,0),2),
"Household", INDEX('Coop GFs_CFs'!G:H, MATCH(B1001,'Coop GFs_CFs'!B:B,0),2),
"VMT", INDEX('Coop GFs_CFs'!I:J, MATCH(B1001,'Coop GFs_CFs'!B:B,0),2),
"Lane Mile", INDEX('Coop GFs_CFs'!K:L, MATCH(B1001,'Coop GFs_CFs'!B:B,0),2),
"Gas Sales", INDEX('Coop GFs_CFs'!M:N, MATCH(B1001,'Coop GFs_CFs'!B:B,0),2),
"No Growth", INDEX('Coop GFs_CFs'!O:P, MATCH(B1001,'Coop GFs_CFs'!B:B,0),2)
)</f>
        <v>1.1888354812229924</v>
      </c>
      <c r="O1001" s="133"/>
      <c r="P1001" s="86">
        <f t="shared" si="57"/>
        <v>0.41585642664999695</v>
      </c>
      <c r="Q1001" s="86">
        <f t="shared" si="58"/>
        <v>0.43339222705625996</v>
      </c>
      <c r="R1001" s="156" t="s">
        <v>425</v>
      </c>
      <c r="S1001" s="85" t="s">
        <v>136</v>
      </c>
      <c r="T1001" s="85" t="s">
        <v>382</v>
      </c>
      <c r="U1001" s="85" t="s">
        <v>420</v>
      </c>
      <c r="V1001" s="85" t="s">
        <v>426</v>
      </c>
      <c r="W1001" s="85" t="s">
        <v>385</v>
      </c>
      <c r="X1001" s="85" t="s">
        <v>330</v>
      </c>
      <c r="Z1001" s="42" t="s">
        <v>2150</v>
      </c>
      <c r="AA1001"/>
    </row>
    <row r="1002" spans="1:27" s="39" customFormat="1" x14ac:dyDescent="0.35">
      <c r="A1002" s="85" t="s">
        <v>811</v>
      </c>
      <c r="B1002" s="87">
        <v>51107</v>
      </c>
      <c r="C1002" s="87" t="s">
        <v>12</v>
      </c>
      <c r="D1002" s="86">
        <v>45.83640475</v>
      </c>
      <c r="E1002" s="86">
        <f>SUMIFS('Ratios_MARAMA-VA'!T:T, 'Ratios_MARAMA-VA'!AA:AA, Z1002)</f>
        <v>45.836404749935703</v>
      </c>
      <c r="F1002" s="86">
        <f>SUMIFS('Ratios_MARAMA-VA'!J:J, 'Ratios_MARAMA-VA'!AA:AA, Z1002)</f>
        <v>0.124826810321176</v>
      </c>
      <c r="G1002" s="122">
        <f t="shared" si="59"/>
        <v>2.7233115468409661E-3</v>
      </c>
      <c r="H1002" s="122">
        <v>61.093204481107399</v>
      </c>
      <c r="I1002" s="86">
        <v>0.16637582919691604</v>
      </c>
      <c r="J1002" s="122">
        <v>71.911940409764895</v>
      </c>
      <c r="K1002" s="86">
        <v>0.19583861767365221</v>
      </c>
      <c r="L1002" s="122" t="str" cm="1">
        <f t="array" ref="L1002">_xlfn.SWITCH(A1002,
    "District of Columbia", _xlfn.XLOOKUP(R1002, '2015 O3 Growth Surrogates'!A:A, '2015 O3 Growth Surrogates'!H:H),
    "Maryland", _xlfn.XLOOKUP(R1002, '2015 O3 Growth Surrogates'!A:A, '2015 O3 Growth Surrogates'!I:I),
    "Virginia", _xlfn.XLOOKUP(R1002, '2015 O3 Growth Surrogates'!A:A, '2015 O3 Growth Surrogates'!J:J)
)</f>
        <v>Employment</v>
      </c>
      <c r="M1002" s="133" cm="1">
        <f t="array" ref="M1002">_xlfn.SWITCH(L1002,
"Employment", INDEX('Coop GFs_CFs'!C:D, MATCH(B1002,'Coop GFs_CFs'!B:B,0),1),
"Population", INDEX('Coop GFs_CFs'!E:F, MATCH(B1002,'Coop GFs_CFs'!B:B,0),1),
"Household", INDEX('Coop GFs_CFs'!G:H, MATCH(B1002,'Coop GFs_CFs'!B:B,0),1),
"VMT", INDEX('Coop GFs_CFs'!I:J, MATCH(B1002,'Coop GFs_CFs'!B:B,0),1),
"Lane Mile", INDEX('Coop GFs_CFs'!K:L, MATCH(B1002,'Coop GFs_CFs'!B:B,0),1),
"Gas Sales", INDEX('Coop GFs_CFs'!M:N, MATCH(B1002,'Coop GFs_CFs'!B:B,0),1),
"No Growth", INDEX('Coop GFs_CFs'!O:P, MATCH(B1002,'Coop GFs_CFs'!B:B,0),1)
)</f>
        <v>1.1820289336364709</v>
      </c>
      <c r="N1002" s="133" cm="1">
        <f t="array" ref="N1002">_xlfn.SWITCH(L1002,
"Employment", INDEX('Coop GFs_CFs'!C:D, MATCH(B1002,'Coop GFs_CFs'!B:B,0),2),
"Population", INDEX('Coop GFs_CFs'!E:F, MATCH(B1002,'Coop GFs_CFs'!B:B,0),2),
"Household", INDEX('Coop GFs_CFs'!G:H, MATCH(B1002,'Coop GFs_CFs'!B:B,0),2),
"VMT", INDEX('Coop GFs_CFs'!I:J, MATCH(B1002,'Coop GFs_CFs'!B:B,0),2),
"Lane Mile", INDEX('Coop GFs_CFs'!K:L, MATCH(B1002,'Coop GFs_CFs'!B:B,0),2),
"Gas Sales", INDEX('Coop GFs_CFs'!M:N, MATCH(B1002,'Coop GFs_CFs'!B:B,0),2),
"No Growth", INDEX('Coop GFs_CFs'!O:P, MATCH(B1002,'Coop GFs_CFs'!B:B,0),2)
)</f>
        <v>1.2460772431295832</v>
      </c>
      <c r="O1002" s="133"/>
      <c r="P1002" s="86">
        <f t="shared" si="57"/>
        <v>0.14754890149318167</v>
      </c>
      <c r="Q1002" s="86">
        <f t="shared" si="58"/>
        <v>0.15554384767367038</v>
      </c>
      <c r="R1002" s="156" t="s">
        <v>425</v>
      </c>
      <c r="S1002" s="85" t="s">
        <v>136</v>
      </c>
      <c r="T1002" s="85" t="s">
        <v>382</v>
      </c>
      <c r="U1002" s="85" t="s">
        <v>420</v>
      </c>
      <c r="V1002" s="85" t="s">
        <v>426</v>
      </c>
      <c r="W1002" s="85" t="s">
        <v>385</v>
      </c>
      <c r="X1002" s="85" t="s">
        <v>330</v>
      </c>
      <c r="Z1002" s="42" t="s">
        <v>2153</v>
      </c>
      <c r="AA1002"/>
    </row>
    <row r="1003" spans="1:27" s="39" customFormat="1" x14ac:dyDescent="0.35">
      <c r="A1003" s="85" t="s">
        <v>811</v>
      </c>
      <c r="B1003" s="87">
        <v>51153</v>
      </c>
      <c r="C1003" s="87" t="s">
        <v>12</v>
      </c>
      <c r="D1003" s="86">
        <v>56.13735475</v>
      </c>
      <c r="E1003" s="86">
        <f>SUMIFS('Ratios_MARAMA-VA'!T:T, 'Ratios_MARAMA-VA'!AA:AA, Z1003)</f>
        <v>56.137354749921698</v>
      </c>
      <c r="F1003" s="86">
        <f>SUMIFS('Ratios_MARAMA-VA'!J:J, 'Ratios_MARAMA-VA'!AA:AA, Z1003)</f>
        <v>0.15287950639956699</v>
      </c>
      <c r="G1003" s="122">
        <f t="shared" si="59"/>
        <v>2.7233115468409245E-3</v>
      </c>
      <c r="H1003" s="122">
        <v>67.217510356528706</v>
      </c>
      <c r="I1003" s="86">
        <v>0.18305422210383404</v>
      </c>
      <c r="J1003" s="122">
        <v>74.252202212724001</v>
      </c>
      <c r="K1003" s="86">
        <v>0.2022118796642785</v>
      </c>
      <c r="L1003" s="122" t="str" cm="1">
        <f t="array" ref="L1003">_xlfn.SWITCH(A1003,
    "District of Columbia", _xlfn.XLOOKUP(R1003, '2015 O3 Growth Surrogates'!A:A, '2015 O3 Growth Surrogates'!H:H),
    "Maryland", _xlfn.XLOOKUP(R1003, '2015 O3 Growth Surrogates'!A:A, '2015 O3 Growth Surrogates'!I:I),
    "Virginia", _xlfn.XLOOKUP(R1003, '2015 O3 Growth Surrogates'!A:A, '2015 O3 Growth Surrogates'!J:J)
)</f>
        <v>Employment</v>
      </c>
      <c r="M1003" s="133" cm="1">
        <f t="array" ref="M1003">_xlfn.SWITCH(L1003,
"Employment", INDEX('Coop GFs_CFs'!C:D, MATCH(B1003,'Coop GFs_CFs'!B:B,0),1),
"Population", INDEX('Coop GFs_CFs'!E:F, MATCH(B1003,'Coop GFs_CFs'!B:B,0),1),
"Household", INDEX('Coop GFs_CFs'!G:H, MATCH(B1003,'Coop GFs_CFs'!B:B,0),1),
"VMT", INDEX('Coop GFs_CFs'!I:J, MATCH(B1003,'Coop GFs_CFs'!B:B,0),1),
"Lane Mile", INDEX('Coop GFs_CFs'!K:L, MATCH(B1003,'Coop GFs_CFs'!B:B,0),1),
"Gas Sales", INDEX('Coop GFs_CFs'!M:N, MATCH(B1003,'Coop GFs_CFs'!B:B,0),1),
"No Growth", INDEX('Coop GFs_CFs'!O:P, MATCH(B1003,'Coop GFs_CFs'!B:B,0),1)
)</f>
        <v>1.1898949472362377</v>
      </c>
      <c r="N1003" s="133" cm="1">
        <f t="array" ref="N1003">_xlfn.SWITCH(L1003,
"Employment", INDEX('Coop GFs_CFs'!C:D, MATCH(B1003,'Coop GFs_CFs'!B:B,0),2),
"Population", INDEX('Coop GFs_CFs'!E:F, MATCH(B1003,'Coop GFs_CFs'!B:B,0),2),
"Household", INDEX('Coop GFs_CFs'!G:H, MATCH(B1003,'Coop GFs_CFs'!B:B,0),2),
"VMT", INDEX('Coop GFs_CFs'!I:J, MATCH(B1003,'Coop GFs_CFs'!B:B,0),2),
"Lane Mile", INDEX('Coop GFs_CFs'!K:L, MATCH(B1003,'Coop GFs_CFs'!B:B,0),2),
"Gas Sales", INDEX('Coop GFs_CFs'!M:N, MATCH(B1003,'Coop GFs_CFs'!B:B,0),2),
"No Growth", INDEX('Coop GFs_CFs'!O:P, MATCH(B1003,'Coop GFs_CFs'!B:B,0),2)
)</f>
        <v>1.2771251790739548</v>
      </c>
      <c r="O1003" s="133"/>
      <c r="P1003" s="86">
        <f t="shared" si="57"/>
        <v>0.18191055220081481</v>
      </c>
      <c r="Q1003" s="86">
        <f t="shared" si="58"/>
        <v>0.19524626698728481</v>
      </c>
      <c r="R1003" s="156" t="s">
        <v>425</v>
      </c>
      <c r="S1003" s="85" t="s">
        <v>136</v>
      </c>
      <c r="T1003" s="85" t="s">
        <v>382</v>
      </c>
      <c r="U1003" s="85" t="s">
        <v>420</v>
      </c>
      <c r="V1003" s="85" t="s">
        <v>426</v>
      </c>
      <c r="W1003" s="85" t="s">
        <v>385</v>
      </c>
      <c r="X1003" s="85" t="s">
        <v>330</v>
      </c>
      <c r="Z1003" s="42" t="s">
        <v>2156</v>
      </c>
      <c r="AA1003"/>
    </row>
    <row r="1004" spans="1:27" s="39" customFormat="1" x14ac:dyDescent="0.35">
      <c r="A1004" s="85" t="s">
        <v>811</v>
      </c>
      <c r="B1004" s="87">
        <v>51510</v>
      </c>
      <c r="C1004" s="87" t="s">
        <v>12</v>
      </c>
      <c r="D1004" s="86">
        <v>34.263116770000003</v>
      </c>
      <c r="E1004" s="86">
        <f>SUMIFS('Ratios_MARAMA-VA'!T:T, 'Ratios_MARAMA-VA'!AA:AA, Z1004)</f>
        <v>34.263116769951999</v>
      </c>
      <c r="F1004" s="86">
        <f>SUMIFS('Ratios_MARAMA-VA'!J:J, 'Ratios_MARAMA-VA'!AA:AA, Z1004)</f>
        <v>9.3309141530370093E-2</v>
      </c>
      <c r="G1004" s="122">
        <f t="shared" si="59"/>
        <v>2.7233115468409505E-3</v>
      </c>
      <c r="H1004" s="122">
        <v>36.744268782983099</v>
      </c>
      <c r="I1004" s="86">
        <v>0.10006609145692535</v>
      </c>
      <c r="J1004" s="122">
        <v>37.982471100820803</v>
      </c>
      <c r="K1004" s="86">
        <v>0.10343810212641801</v>
      </c>
      <c r="L1004" s="122" t="str" cm="1">
        <f t="array" ref="L1004">_xlfn.SWITCH(A1004,
    "District of Columbia", _xlfn.XLOOKUP(R1004, '2015 O3 Growth Surrogates'!A:A, '2015 O3 Growth Surrogates'!H:H),
    "Maryland", _xlfn.XLOOKUP(R1004, '2015 O3 Growth Surrogates'!A:A, '2015 O3 Growth Surrogates'!I:I),
    "Virginia", _xlfn.XLOOKUP(R1004, '2015 O3 Growth Surrogates'!A:A, '2015 O3 Growth Surrogates'!J:J)
)</f>
        <v>Employment</v>
      </c>
      <c r="M1004" s="133" cm="1">
        <f t="array" ref="M1004">_xlfn.SWITCH(L1004,
"Employment", INDEX('Coop GFs_CFs'!C:D, MATCH(B1004,'Coop GFs_CFs'!B:B,0),1),
"Population", INDEX('Coop GFs_CFs'!E:F, MATCH(B1004,'Coop GFs_CFs'!B:B,0),1),
"Household", INDEX('Coop GFs_CFs'!G:H, MATCH(B1004,'Coop GFs_CFs'!B:B,0),1),
"VMT", INDEX('Coop GFs_CFs'!I:J, MATCH(B1004,'Coop GFs_CFs'!B:B,0),1),
"Lane Mile", INDEX('Coop GFs_CFs'!K:L, MATCH(B1004,'Coop GFs_CFs'!B:B,0),1),
"Gas Sales", INDEX('Coop GFs_CFs'!M:N, MATCH(B1004,'Coop GFs_CFs'!B:B,0),1),
"No Growth", INDEX('Coop GFs_CFs'!O:P, MATCH(B1004,'Coop GFs_CFs'!B:B,0),1)
)</f>
        <v>1.0072672441829524</v>
      </c>
      <c r="N1004" s="133" cm="1">
        <f t="array" ref="N1004">_xlfn.SWITCH(L1004,
"Employment", INDEX('Coop GFs_CFs'!C:D, MATCH(B1004,'Coop GFs_CFs'!B:B,0),2),
"Population", INDEX('Coop GFs_CFs'!E:F, MATCH(B1004,'Coop GFs_CFs'!B:B,0),2),
"Household", INDEX('Coop GFs_CFs'!G:H, MATCH(B1004,'Coop GFs_CFs'!B:B,0),2),
"VMT", INDEX('Coop GFs_CFs'!I:J, MATCH(B1004,'Coop GFs_CFs'!B:B,0),2),
"Lane Mile", INDEX('Coop GFs_CFs'!K:L, MATCH(B1004,'Coop GFs_CFs'!B:B,0),2),
"Gas Sales", INDEX('Coop GFs_CFs'!M:N, MATCH(B1004,'Coop GFs_CFs'!B:B,0),2),
"No Growth", INDEX('Coop GFs_CFs'!O:P, MATCH(B1004,'Coop GFs_CFs'!B:B,0),2)
)</f>
        <v>1.0751618720988678</v>
      </c>
      <c r="O1004" s="133"/>
      <c r="P1004" s="86">
        <f t="shared" si="57"/>
        <v>9.3987241846372957E-2</v>
      </c>
      <c r="Q1004" s="86">
        <f t="shared" si="58"/>
        <v>0.10032243129173092</v>
      </c>
      <c r="R1004" s="156" t="s">
        <v>425</v>
      </c>
      <c r="S1004" s="85" t="s">
        <v>136</v>
      </c>
      <c r="T1004" s="85" t="s">
        <v>382</v>
      </c>
      <c r="U1004" s="85" t="s">
        <v>420</v>
      </c>
      <c r="V1004" s="85" t="s">
        <v>426</v>
      </c>
      <c r="W1004" s="85" t="s">
        <v>385</v>
      </c>
      <c r="X1004" s="85" t="s">
        <v>330</v>
      </c>
      <c r="Z1004" s="42" t="s">
        <v>2148</v>
      </c>
      <c r="AA1004"/>
    </row>
    <row r="1005" spans="1:27" s="39" customFormat="1" x14ac:dyDescent="0.35">
      <c r="A1005" s="85" t="s">
        <v>811</v>
      </c>
      <c r="B1005" s="87">
        <v>51600</v>
      </c>
      <c r="C1005" s="87" t="s">
        <v>12</v>
      </c>
      <c r="D1005" s="86">
        <v>31.131239239999999</v>
      </c>
      <c r="E1005" s="86">
        <f>SUMIFS('Ratios_MARAMA-VA'!T:T, 'Ratios_MARAMA-VA'!AA:AA, Z1005)</f>
        <v>31.131239239956201</v>
      </c>
      <c r="F1005" s="86">
        <f>SUMIFS('Ratios_MARAMA-VA'!J:J, 'Ratios_MARAMA-VA'!AA:AA, Z1005)</f>
        <v>8.4780063289641799E-2</v>
      </c>
      <c r="G1005" s="122">
        <f t="shared" si="59"/>
        <v>2.7233115468409822E-3</v>
      </c>
      <c r="H1005" s="122">
        <v>36.384355615062198</v>
      </c>
      <c r="I1005" s="86">
        <v>9.9085935770867412E-2</v>
      </c>
      <c r="J1005" s="122">
        <v>39.431140117998297</v>
      </c>
      <c r="K1005" s="86">
        <v>0.10738327918844945</v>
      </c>
      <c r="L1005" s="122" t="str" cm="1">
        <f t="array" ref="L1005">_xlfn.SWITCH(A1005,
    "District of Columbia", _xlfn.XLOOKUP(R1005, '2015 O3 Growth Surrogates'!A:A, '2015 O3 Growth Surrogates'!H:H),
    "Maryland", _xlfn.XLOOKUP(R1005, '2015 O3 Growth Surrogates'!A:A, '2015 O3 Growth Surrogates'!I:I),
    "Virginia", _xlfn.XLOOKUP(R1005, '2015 O3 Growth Surrogates'!A:A, '2015 O3 Growth Surrogates'!J:J)
)</f>
        <v>Employment</v>
      </c>
      <c r="M1005" s="133" cm="1">
        <f t="array" ref="M1005">_xlfn.SWITCH(L1005,
"Employment", INDEX('Coop GFs_CFs'!C:D, MATCH(B1005,'Coop GFs_CFs'!B:B,0),1),
"Population", INDEX('Coop GFs_CFs'!E:F, MATCH(B1005,'Coop GFs_CFs'!B:B,0),1),
"Household", INDEX('Coop GFs_CFs'!G:H, MATCH(B1005,'Coop GFs_CFs'!B:B,0),1),
"VMT", INDEX('Coop GFs_CFs'!I:J, MATCH(B1005,'Coop GFs_CFs'!B:B,0),1),
"Lane Mile", INDEX('Coop GFs_CFs'!K:L, MATCH(B1005,'Coop GFs_CFs'!B:B,0),1),
"Gas Sales", INDEX('Coop GFs_CFs'!M:N, MATCH(B1005,'Coop GFs_CFs'!B:B,0),1),
"No Growth", INDEX('Coop GFs_CFs'!O:P, MATCH(B1005,'Coop GFs_CFs'!B:B,0),1)
)</f>
        <v>1.0625592417061611</v>
      </c>
      <c r="N1005" s="133" cm="1">
        <f t="array" ref="N1005">_xlfn.SWITCH(L1005,
"Employment", INDEX('Coop GFs_CFs'!C:D, MATCH(B1005,'Coop GFs_CFs'!B:B,0),2),
"Population", INDEX('Coop GFs_CFs'!E:F, MATCH(B1005,'Coop GFs_CFs'!B:B,0),2),
"Household", INDEX('Coop GFs_CFs'!G:H, MATCH(B1005,'Coop GFs_CFs'!B:B,0),2),
"VMT", INDEX('Coop GFs_CFs'!I:J, MATCH(B1005,'Coop GFs_CFs'!B:B,0),2),
"Lane Mile", INDEX('Coop GFs_CFs'!K:L, MATCH(B1005,'Coop GFs_CFs'!B:B,0),2),
"Gas Sales", INDEX('Coop GFs_CFs'!M:N, MATCH(B1005,'Coop GFs_CFs'!B:B,0),2),
"No Growth", INDEX('Coop GFs_CFs'!O:P, MATCH(B1005,'Coop GFs_CFs'!B:B,0),2)
)</f>
        <v>1.0767772511848339</v>
      </c>
      <c r="O1005" s="133"/>
      <c r="P1005" s="86">
        <f t="shared" si="57"/>
        <v>9.0083839760842138E-2</v>
      </c>
      <c r="Q1005" s="86">
        <f t="shared" si="58"/>
        <v>9.1289243504296749E-2</v>
      </c>
      <c r="R1005" s="156" t="s">
        <v>425</v>
      </c>
      <c r="S1005" s="85" t="s">
        <v>136</v>
      </c>
      <c r="T1005" s="85" t="s">
        <v>382</v>
      </c>
      <c r="U1005" s="85" t="s">
        <v>420</v>
      </c>
      <c r="V1005" s="85" t="s">
        <v>426</v>
      </c>
      <c r="W1005" s="85" t="s">
        <v>385</v>
      </c>
      <c r="X1005" s="85" t="s">
        <v>330</v>
      </c>
      <c r="Z1005" s="42" t="s">
        <v>2151</v>
      </c>
      <c r="AA1005"/>
    </row>
    <row r="1006" spans="1:27" s="39" customFormat="1" x14ac:dyDescent="0.35">
      <c r="A1006" s="85" t="s">
        <v>811</v>
      </c>
      <c r="B1006" s="87">
        <v>51610</v>
      </c>
      <c r="C1006" s="87" t="s">
        <v>12</v>
      </c>
      <c r="D1006" s="86">
        <v>10.4966943</v>
      </c>
      <c r="E1006" s="86">
        <f>SUMIFS('Ratios_MARAMA-VA'!T:T, 'Ratios_MARAMA-VA'!AA:AA, Z1006)</f>
        <v>10.4966942999853</v>
      </c>
      <c r="F1006" s="86">
        <f>SUMIFS('Ratios_MARAMA-VA'!J:J, 'Ratios_MARAMA-VA'!AA:AA, Z1006)</f>
        <v>2.8585768790809599E-2</v>
      </c>
      <c r="G1006" s="122">
        <f t="shared" si="59"/>
        <v>2.7233115468409544E-3</v>
      </c>
      <c r="H1006" s="122">
        <v>11.4186132050814</v>
      </c>
      <c r="I1006" s="86">
        <v>3.1096441190308775E-2</v>
      </c>
      <c r="J1006" s="122">
        <v>11.932067624370299</v>
      </c>
      <c r="K1006" s="86">
        <v>3.2494737539134753E-2</v>
      </c>
      <c r="L1006" s="122" t="str" cm="1">
        <f t="array" ref="L1006">_xlfn.SWITCH(A1006,
    "District of Columbia", _xlfn.XLOOKUP(R1006, '2015 O3 Growth Surrogates'!A:A, '2015 O3 Growth Surrogates'!H:H),
    "Maryland", _xlfn.XLOOKUP(R1006, '2015 O3 Growth Surrogates'!A:A, '2015 O3 Growth Surrogates'!I:I),
    "Virginia", _xlfn.XLOOKUP(R1006, '2015 O3 Growth Surrogates'!A:A, '2015 O3 Growth Surrogates'!J:J)
)</f>
        <v>Employment</v>
      </c>
      <c r="M1006" s="133" cm="1">
        <f t="array" ref="M1006">_xlfn.SWITCH(L1006,
"Employment", INDEX('Coop GFs_CFs'!C:D, MATCH(B1006,'Coop GFs_CFs'!B:B,0),1),
"Population", INDEX('Coop GFs_CFs'!E:F, MATCH(B1006,'Coop GFs_CFs'!B:B,0),1),
"Household", INDEX('Coop GFs_CFs'!G:H, MATCH(B1006,'Coop GFs_CFs'!B:B,0),1),
"VMT", INDEX('Coop GFs_CFs'!I:J, MATCH(B1006,'Coop GFs_CFs'!B:B,0),1),
"Lane Mile", INDEX('Coop GFs_CFs'!K:L, MATCH(B1006,'Coop GFs_CFs'!B:B,0),1),
"Gas Sales", INDEX('Coop GFs_CFs'!M:N, MATCH(B1006,'Coop GFs_CFs'!B:B,0),1),
"No Growth", INDEX('Coop GFs_CFs'!O:P, MATCH(B1006,'Coop GFs_CFs'!B:B,0),1)
)</f>
        <v>1.2446203080415557</v>
      </c>
      <c r="N1006" s="133" cm="1">
        <f t="array" ref="N1006">_xlfn.SWITCH(L1006,
"Employment", INDEX('Coop GFs_CFs'!C:D, MATCH(B1006,'Coop GFs_CFs'!B:B,0),2),
"Population", INDEX('Coop GFs_CFs'!E:F, MATCH(B1006,'Coop GFs_CFs'!B:B,0),2),
"Household", INDEX('Coop GFs_CFs'!G:H, MATCH(B1006,'Coop GFs_CFs'!B:B,0),2),
"VMT", INDEX('Coop GFs_CFs'!I:J, MATCH(B1006,'Coop GFs_CFs'!B:B,0),2),
"Lane Mile", INDEX('Coop GFs_CFs'!K:L, MATCH(B1006,'Coop GFs_CFs'!B:B,0),2),
"Gas Sales", INDEX('Coop GFs_CFs'!M:N, MATCH(B1006,'Coop GFs_CFs'!B:B,0),2),
"No Growth", INDEX('Coop GFs_CFs'!O:P, MATCH(B1006,'Coop GFs_CFs'!B:B,0),2)
)</f>
        <v>1.3259344505225987</v>
      </c>
      <c r="O1006" s="133"/>
      <c r="P1006" s="86">
        <f t="shared" si="57"/>
        <v>3.5578428358022128E-2</v>
      </c>
      <c r="Q1006" s="86">
        <f t="shared" si="58"/>
        <v>3.7902855634408178E-2</v>
      </c>
      <c r="R1006" s="156" t="s">
        <v>425</v>
      </c>
      <c r="S1006" s="85" t="s">
        <v>136</v>
      </c>
      <c r="T1006" s="85" t="s">
        <v>382</v>
      </c>
      <c r="U1006" s="85" t="s">
        <v>420</v>
      </c>
      <c r="V1006" s="85" t="s">
        <v>426</v>
      </c>
      <c r="W1006" s="85" t="s">
        <v>385</v>
      </c>
      <c r="X1006" s="85" t="s">
        <v>330</v>
      </c>
      <c r="Z1006" s="42" t="s">
        <v>2152</v>
      </c>
      <c r="AA1006"/>
    </row>
    <row r="1007" spans="1:27" s="39" customFormat="1" x14ac:dyDescent="0.35">
      <c r="A1007" s="85" t="s">
        <v>811</v>
      </c>
      <c r="B1007" s="87">
        <v>51683</v>
      </c>
      <c r="C1007" s="87" t="s">
        <v>12</v>
      </c>
      <c r="D1007" s="86">
        <v>16.76045981</v>
      </c>
      <c r="E1007" s="86">
        <f>SUMIFS('Ratios_MARAMA-VA'!T:T, 'Ratios_MARAMA-VA'!AA:AA, Z1007)</f>
        <v>16.7604598099764</v>
      </c>
      <c r="F1007" s="86">
        <f>SUMIFS('Ratios_MARAMA-VA'!J:J, 'Ratios_MARAMA-VA'!AA:AA, Z1007)</f>
        <v>4.5643953730872801E-2</v>
      </c>
      <c r="G1007" s="122">
        <f t="shared" si="59"/>
        <v>2.7233115468409735E-3</v>
      </c>
      <c r="H1007" s="122">
        <v>20.5551646052769</v>
      </c>
      <c r="I1007" s="86">
        <v>5.5978117116767465E-2</v>
      </c>
      <c r="J1007" s="122">
        <v>22.8915001781135</v>
      </c>
      <c r="K1007" s="86">
        <v>6.2340686759568692E-2</v>
      </c>
      <c r="L1007" s="122" t="str" cm="1">
        <f t="array" ref="L1007">_xlfn.SWITCH(A1007,
    "District of Columbia", _xlfn.XLOOKUP(R1007, '2015 O3 Growth Surrogates'!A:A, '2015 O3 Growth Surrogates'!H:H),
    "Maryland", _xlfn.XLOOKUP(R1007, '2015 O3 Growth Surrogates'!A:A, '2015 O3 Growth Surrogates'!I:I),
    "Virginia", _xlfn.XLOOKUP(R1007, '2015 O3 Growth Surrogates'!A:A, '2015 O3 Growth Surrogates'!J:J)
)</f>
        <v>Employment</v>
      </c>
      <c r="M1007" s="133" cm="1">
        <f t="array" ref="M1007">_xlfn.SWITCH(L1007,
"Employment", INDEX('Coop GFs_CFs'!C:D, MATCH(B1007,'Coop GFs_CFs'!B:B,0),1),
"Population", INDEX('Coop GFs_CFs'!E:F, MATCH(B1007,'Coop GFs_CFs'!B:B,0),1),
"Household", INDEX('Coop GFs_CFs'!G:H, MATCH(B1007,'Coop GFs_CFs'!B:B,0),1),
"VMT", INDEX('Coop GFs_CFs'!I:J, MATCH(B1007,'Coop GFs_CFs'!B:B,0),1),
"Lane Mile", INDEX('Coop GFs_CFs'!K:L, MATCH(B1007,'Coop GFs_CFs'!B:B,0),1),
"Gas Sales", INDEX('Coop GFs_CFs'!M:N, MATCH(B1007,'Coop GFs_CFs'!B:B,0),1),
"No Growth", INDEX('Coop GFs_CFs'!O:P, MATCH(B1007,'Coop GFs_CFs'!B:B,0),1)
)</f>
        <v>1.0626817271189477</v>
      </c>
      <c r="N1007" s="133" cm="1">
        <f t="array" ref="N1007">_xlfn.SWITCH(L1007,
"Employment", INDEX('Coop GFs_CFs'!C:D, MATCH(B1007,'Coop GFs_CFs'!B:B,0),2),
"Population", INDEX('Coop GFs_CFs'!E:F, MATCH(B1007,'Coop GFs_CFs'!B:B,0),2),
"Household", INDEX('Coop GFs_CFs'!G:H, MATCH(B1007,'Coop GFs_CFs'!B:B,0),2),
"VMT", INDEX('Coop GFs_CFs'!I:J, MATCH(B1007,'Coop GFs_CFs'!B:B,0),2),
"Lane Mile", INDEX('Coop GFs_CFs'!K:L, MATCH(B1007,'Coop GFs_CFs'!B:B,0),2),
"Gas Sales", INDEX('Coop GFs_CFs'!M:N, MATCH(B1007,'Coop GFs_CFs'!B:B,0),2),
"No Growth", INDEX('Coop GFs_CFs'!O:P, MATCH(B1007,'Coop GFs_CFs'!B:B,0),2)
)</f>
        <v>1.0893103528916537</v>
      </c>
      <c r="O1007" s="133"/>
      <c r="P1007" s="86">
        <f t="shared" si="57"/>
        <v>4.8504995583261247E-2</v>
      </c>
      <c r="Q1007" s="86">
        <f t="shared" si="58"/>
        <v>4.9720431345947363E-2</v>
      </c>
      <c r="R1007" s="156" t="s">
        <v>425</v>
      </c>
      <c r="S1007" s="85" t="s">
        <v>136</v>
      </c>
      <c r="T1007" s="85" t="s">
        <v>382</v>
      </c>
      <c r="U1007" s="85" t="s">
        <v>420</v>
      </c>
      <c r="V1007" s="85" t="s">
        <v>426</v>
      </c>
      <c r="W1007" s="85" t="s">
        <v>385</v>
      </c>
      <c r="X1007" s="85" t="s">
        <v>330</v>
      </c>
      <c r="Z1007" s="42" t="s">
        <v>2154</v>
      </c>
      <c r="AA1007"/>
    </row>
    <row r="1008" spans="1:27" s="39" customFormat="1" x14ac:dyDescent="0.35">
      <c r="A1008" s="85" t="s">
        <v>811</v>
      </c>
      <c r="B1008" s="87">
        <v>51685</v>
      </c>
      <c r="C1008" s="87" t="s">
        <v>12</v>
      </c>
      <c r="D1008" s="86">
        <v>2.2265726579999998</v>
      </c>
      <c r="E1008" s="86">
        <f>SUMIFS('Ratios_MARAMA-VA'!T:T, 'Ratios_MARAMA-VA'!AA:AA, Z1008)</f>
        <v>2.2265726579968801</v>
      </c>
      <c r="F1008" s="86">
        <f>SUMIFS('Ratios_MARAMA-VA'!J:J, 'Ratios_MARAMA-VA'!AA:AA, Z1008)</f>
        <v>6.0636510294032704E-3</v>
      </c>
      <c r="G1008" s="122">
        <f t="shared" si="59"/>
        <v>2.7233115468409596E-3</v>
      </c>
      <c r="H1008" s="122">
        <v>2.7826846181228899</v>
      </c>
      <c r="I1008" s="86">
        <v>7.5781171517507922E-3</v>
      </c>
      <c r="J1008" s="122">
        <v>3.1374110966135098</v>
      </c>
      <c r="K1008" s="86">
        <v>8.544147866594529E-3</v>
      </c>
      <c r="L1008" s="122" t="str" cm="1">
        <f t="array" ref="L1008">_xlfn.SWITCH(A1008,
    "District of Columbia", _xlfn.XLOOKUP(R1008, '2015 O3 Growth Surrogates'!A:A, '2015 O3 Growth Surrogates'!H:H),
    "Maryland", _xlfn.XLOOKUP(R1008, '2015 O3 Growth Surrogates'!A:A, '2015 O3 Growth Surrogates'!I:I),
    "Virginia", _xlfn.XLOOKUP(R1008, '2015 O3 Growth Surrogates'!A:A, '2015 O3 Growth Surrogates'!J:J)
)</f>
        <v>Employment</v>
      </c>
      <c r="M1008" s="133" cm="1">
        <f t="array" ref="M1008">_xlfn.SWITCH(L1008,
"Employment", INDEX('Coop GFs_CFs'!C:D, MATCH(B1008,'Coop GFs_CFs'!B:B,0),1),
"Population", INDEX('Coop GFs_CFs'!E:F, MATCH(B1008,'Coop GFs_CFs'!B:B,0),1),
"Household", INDEX('Coop GFs_CFs'!G:H, MATCH(B1008,'Coop GFs_CFs'!B:B,0),1),
"VMT", INDEX('Coop GFs_CFs'!I:J, MATCH(B1008,'Coop GFs_CFs'!B:B,0),1),
"Lane Mile", INDEX('Coop GFs_CFs'!K:L, MATCH(B1008,'Coop GFs_CFs'!B:B,0),1),
"Gas Sales", INDEX('Coop GFs_CFs'!M:N, MATCH(B1008,'Coop GFs_CFs'!B:B,0),1),
"No Growth", INDEX('Coop GFs_CFs'!O:P, MATCH(B1008,'Coop GFs_CFs'!B:B,0),1)
)</f>
        <v>1.1233017518770112</v>
      </c>
      <c r="N1008" s="133" cm="1">
        <f t="array" ref="N1008">_xlfn.SWITCH(L1008,
"Employment", INDEX('Coop GFs_CFs'!C:D, MATCH(B1008,'Coop GFs_CFs'!B:B,0),2),
"Population", INDEX('Coop GFs_CFs'!E:F, MATCH(B1008,'Coop GFs_CFs'!B:B,0),2),
"Household", INDEX('Coop GFs_CFs'!G:H, MATCH(B1008,'Coop GFs_CFs'!B:B,0),2),
"VMT", INDEX('Coop GFs_CFs'!I:J, MATCH(B1008,'Coop GFs_CFs'!B:B,0),2),
"Lane Mile", INDEX('Coop GFs_CFs'!K:L, MATCH(B1008,'Coop GFs_CFs'!B:B,0),2),
"Gas Sales", INDEX('Coop GFs_CFs'!M:N, MATCH(B1008,'Coop GFs_CFs'!B:B,0),2),
"No Growth", INDEX('Coop GFs_CFs'!O:P, MATCH(B1008,'Coop GFs_CFs'!B:B,0),2)
)</f>
        <v>1.1478816589202718</v>
      </c>
      <c r="O1008" s="133"/>
      <c r="P1008" s="86">
        <f t="shared" si="57"/>
        <v>6.8113098240995358E-3</v>
      </c>
      <c r="Q1008" s="86">
        <f t="shared" si="58"/>
        <v>6.9603538027450396E-3</v>
      </c>
      <c r="R1008" s="156" t="s">
        <v>425</v>
      </c>
      <c r="S1008" s="85" t="s">
        <v>136</v>
      </c>
      <c r="T1008" s="85" t="s">
        <v>382</v>
      </c>
      <c r="U1008" s="85" t="s">
        <v>420</v>
      </c>
      <c r="V1008" s="85" t="s">
        <v>426</v>
      </c>
      <c r="W1008" s="85" t="s">
        <v>385</v>
      </c>
      <c r="X1008" s="85" t="s">
        <v>330</v>
      </c>
      <c r="Z1008" s="42" t="s">
        <v>2155</v>
      </c>
      <c r="AA1008"/>
    </row>
    <row r="1009" spans="1:27" s="39" customFormat="1" x14ac:dyDescent="0.35">
      <c r="A1009" s="85" t="s">
        <v>9</v>
      </c>
      <c r="B1009" s="87">
        <v>11001</v>
      </c>
      <c r="C1009" s="87" t="s">
        <v>12</v>
      </c>
      <c r="D1009" s="86">
        <v>57.383962359999998</v>
      </c>
      <c r="E1009" s="86">
        <f>SUMIFS('Ratios_MARAMA-VA'!T:T, 'Ratios_MARAMA-VA'!AA:AA, Z1009)</f>
        <v>57.3839623599196</v>
      </c>
      <c r="F1009" s="86">
        <f>SUMIFS('Ratios_MARAMA-VA'!J:J, 'Ratios_MARAMA-VA'!AA:AA, Z1009)</f>
        <v>0.15627440729825501</v>
      </c>
      <c r="G1009" s="122">
        <f t="shared" si="59"/>
        <v>2.7233115468409414E-3</v>
      </c>
      <c r="H1009" s="122">
        <v>62.933491967262</v>
      </c>
      <c r="I1009" s="86">
        <v>0.17138750535746625</v>
      </c>
      <c r="J1009" s="122">
        <v>66.691817557978098</v>
      </c>
      <c r="K1009" s="86">
        <v>0.18162259683545118</v>
      </c>
      <c r="L1009" s="122" t="str" cm="1">
        <f t="array" ref="L1009">_xlfn.SWITCH(A1009,
    "District of Columbia", _xlfn.XLOOKUP(R1009, '2015 O3 Growth Surrogates'!A:A, '2015 O3 Growth Surrogates'!H:H),
    "Maryland", _xlfn.XLOOKUP(R1009, '2015 O3 Growth Surrogates'!A:A, '2015 O3 Growth Surrogates'!I:I),
    "Virginia", _xlfn.XLOOKUP(R1009, '2015 O3 Growth Surrogates'!A:A, '2015 O3 Growth Surrogates'!J:J)
)</f>
        <v>Employment</v>
      </c>
      <c r="M1009" s="133" cm="1">
        <f t="array" ref="M1009">_xlfn.SWITCH(L1009,
"Employment", INDEX('Coop GFs_CFs'!C:D, MATCH(B1009,'Coop GFs_CFs'!B:B,0),1),
"Population", INDEX('Coop GFs_CFs'!E:F, MATCH(B1009,'Coop GFs_CFs'!B:B,0),1),
"Household", INDEX('Coop GFs_CFs'!G:H, MATCH(B1009,'Coop GFs_CFs'!B:B,0),1),
"VMT", INDEX('Coop GFs_CFs'!I:J, MATCH(B1009,'Coop GFs_CFs'!B:B,0),1),
"Lane Mile", INDEX('Coop GFs_CFs'!K:L, MATCH(B1009,'Coop GFs_CFs'!B:B,0),1),
"Gas Sales", INDEX('Coop GFs_CFs'!M:N, MATCH(B1009,'Coop GFs_CFs'!B:B,0),1),
"No Growth", INDEX('Coop GFs_CFs'!O:P, MATCH(B1009,'Coop GFs_CFs'!B:B,0),1)
)</f>
        <v>1.1125759036334977</v>
      </c>
      <c r="N1009" s="133" cm="1">
        <f t="array" ref="N1009">_xlfn.SWITCH(L1009,
"Employment", INDEX('Coop GFs_CFs'!C:D, MATCH(B1009,'Coop GFs_CFs'!B:B,0),2),
"Population", INDEX('Coop GFs_CFs'!E:F, MATCH(B1009,'Coop GFs_CFs'!B:B,0),2),
"Household", INDEX('Coop GFs_CFs'!G:H, MATCH(B1009,'Coop GFs_CFs'!B:B,0),2),
"VMT", INDEX('Coop GFs_CFs'!I:J, MATCH(B1009,'Coop GFs_CFs'!B:B,0),2),
"Lane Mile", INDEX('Coop GFs_CFs'!K:L, MATCH(B1009,'Coop GFs_CFs'!B:B,0),2),
"Gas Sales", INDEX('Coop GFs_CFs'!M:N, MATCH(B1009,'Coop GFs_CFs'!B:B,0),2),
"No Growth", INDEX('Coop GFs_CFs'!O:P, MATCH(B1009,'Coop GFs_CFs'!B:B,0),2)
)</f>
        <v>1.1554041707984846</v>
      </c>
      <c r="O1009" s="133"/>
      <c r="P1009" s="86">
        <f t="shared" si="57"/>
        <v>0.17386713991464534</v>
      </c>
      <c r="Q1009" s="86">
        <f t="shared" si="58"/>
        <v>0.18056010198146497</v>
      </c>
      <c r="R1009" s="156" t="s">
        <v>431</v>
      </c>
      <c r="S1009" s="85" t="s">
        <v>136</v>
      </c>
      <c r="T1009" s="85" t="s">
        <v>382</v>
      </c>
      <c r="U1009" s="85" t="s">
        <v>420</v>
      </c>
      <c r="V1009" s="85" t="s">
        <v>432</v>
      </c>
      <c r="W1009" s="85" t="s">
        <v>385</v>
      </c>
      <c r="X1009" s="85" t="s">
        <v>330</v>
      </c>
      <c r="Z1009" s="42" t="s">
        <v>2157</v>
      </c>
      <c r="AA1009"/>
    </row>
    <row r="1010" spans="1:27" s="39" customFormat="1" x14ac:dyDescent="0.35">
      <c r="A1010" s="85" t="s">
        <v>497</v>
      </c>
      <c r="B1010" s="87">
        <v>24009</v>
      </c>
      <c r="C1010" s="87" t="s">
        <v>12</v>
      </c>
      <c r="D1010" s="86">
        <v>12.18299099</v>
      </c>
      <c r="E1010" s="86">
        <f>SUMIFS('Ratios_MARAMA-VA'!T:T, 'Ratios_MARAMA-VA'!AA:AA, Z1010)</f>
        <v>12.182990989982899</v>
      </c>
      <c r="F1010" s="86">
        <f>SUMIFS('Ratios_MARAMA-VA'!J:J, 'Ratios_MARAMA-VA'!AA:AA, Z1010)</f>
        <v>3.3178080038079802E-2</v>
      </c>
      <c r="G1010" s="122">
        <f t="shared" si="59"/>
        <v>2.7233115468409596E-3</v>
      </c>
      <c r="H1010" s="122">
        <v>13.5429404321006</v>
      </c>
      <c r="I1010" s="86">
        <v>3.6881646056918863E-2</v>
      </c>
      <c r="J1010" s="122">
        <v>13.8475270467102</v>
      </c>
      <c r="K1010" s="86">
        <v>3.7711130301498377E-2</v>
      </c>
      <c r="L1010" s="122" t="str" cm="1">
        <f t="array" ref="L1010">_xlfn.SWITCH(A1010,
    "District of Columbia", _xlfn.XLOOKUP(R1010, '2015 O3 Growth Surrogates'!A:A, '2015 O3 Growth Surrogates'!H:H),
    "Maryland", _xlfn.XLOOKUP(R1010, '2015 O3 Growth Surrogates'!A:A, '2015 O3 Growth Surrogates'!I:I),
    "Virginia", _xlfn.XLOOKUP(R1010, '2015 O3 Growth Surrogates'!A:A, '2015 O3 Growth Surrogates'!J:J)
)</f>
        <v>Employment</v>
      </c>
      <c r="M1010" s="133" cm="1">
        <f t="array" ref="M1010">_xlfn.SWITCH(L1010,
"Employment", INDEX('Coop GFs_CFs'!C:D, MATCH(B1010,'Coop GFs_CFs'!B:B,0),1),
"Population", INDEX('Coop GFs_CFs'!E:F, MATCH(B1010,'Coop GFs_CFs'!B:B,0),1),
"Household", INDEX('Coop GFs_CFs'!G:H, MATCH(B1010,'Coop GFs_CFs'!B:B,0),1),
"VMT", INDEX('Coop GFs_CFs'!I:J, MATCH(B1010,'Coop GFs_CFs'!B:B,0),1),
"Lane Mile", INDEX('Coop GFs_CFs'!K:L, MATCH(B1010,'Coop GFs_CFs'!B:B,0),1),
"Gas Sales", INDEX('Coop GFs_CFs'!M:N, MATCH(B1010,'Coop GFs_CFs'!B:B,0),1),
"No Growth", INDEX('Coop GFs_CFs'!O:P, MATCH(B1010,'Coop GFs_CFs'!B:B,0),1)
)</f>
        <v>1.0339308317341065</v>
      </c>
      <c r="N1010" s="133" cm="1">
        <f t="array" ref="N1010">_xlfn.SWITCH(L1010,
"Employment", INDEX('Coop GFs_CFs'!C:D, MATCH(B1010,'Coop GFs_CFs'!B:B,0),2),
"Population", INDEX('Coop GFs_CFs'!E:F, MATCH(B1010,'Coop GFs_CFs'!B:B,0),2),
"Household", INDEX('Coop GFs_CFs'!G:H, MATCH(B1010,'Coop GFs_CFs'!B:B,0),2),
"VMT", INDEX('Coop GFs_CFs'!I:J, MATCH(B1010,'Coop GFs_CFs'!B:B,0),2),
"Lane Mile", INDEX('Coop GFs_CFs'!K:L, MATCH(B1010,'Coop GFs_CFs'!B:B,0),2),
"Gas Sales", INDEX('Coop GFs_CFs'!M:N, MATCH(B1010,'Coop GFs_CFs'!B:B,0),2),
"No Growth", INDEX('Coop GFs_CFs'!O:P, MATCH(B1010,'Coop GFs_CFs'!B:B,0),2)
)</f>
        <v>1.0518639500224574</v>
      </c>
      <c r="O1010" s="133"/>
      <c r="P1010" s="86">
        <f t="shared" si="57"/>
        <v>3.4303839889112606E-2</v>
      </c>
      <c r="Q1010" s="86">
        <f t="shared" si="58"/>
        <v>3.4898826323015865E-2</v>
      </c>
      <c r="R1010" s="156" t="s">
        <v>431</v>
      </c>
      <c r="S1010" s="85" t="s">
        <v>136</v>
      </c>
      <c r="T1010" s="85" t="s">
        <v>382</v>
      </c>
      <c r="U1010" s="85" t="s">
        <v>420</v>
      </c>
      <c r="V1010" s="85" t="s">
        <v>432</v>
      </c>
      <c r="W1010" s="85" t="s">
        <v>385</v>
      </c>
      <c r="X1010" s="85" t="s">
        <v>330</v>
      </c>
      <c r="Z1010" s="42" t="s">
        <v>2158</v>
      </c>
      <c r="AA1010"/>
    </row>
    <row r="1011" spans="1:27" s="39" customFormat="1" x14ac:dyDescent="0.35">
      <c r="A1011" s="85" t="s">
        <v>497</v>
      </c>
      <c r="B1011" s="87">
        <v>24017</v>
      </c>
      <c r="C1011" s="87" t="s">
        <v>12</v>
      </c>
      <c r="D1011" s="86">
        <v>20.411931129999999</v>
      </c>
      <c r="E1011" s="86">
        <f>SUMIFS('Ratios_MARAMA-VA'!T:T, 'Ratios_MARAMA-VA'!AA:AA, Z1011)</f>
        <v>20.4119311299713</v>
      </c>
      <c r="F1011" s="86">
        <f>SUMIFS('Ratios_MARAMA-VA'!J:J, 'Ratios_MARAMA-VA'!AA:AA, Z1011)</f>
        <v>5.5588047739573501E-2</v>
      </c>
      <c r="G1011" s="122">
        <f t="shared" si="59"/>
        <v>2.7233115468409705E-3</v>
      </c>
      <c r="H1011" s="122">
        <v>22.469564021672198</v>
      </c>
      <c r="I1011" s="86">
        <v>6.119162315270233E-2</v>
      </c>
      <c r="J1011" s="122">
        <v>22.893147292683299</v>
      </c>
      <c r="K1011" s="86">
        <v>6.2345172365695527E-2</v>
      </c>
      <c r="L1011" s="122" t="str" cm="1">
        <f t="array" ref="L1011">_xlfn.SWITCH(A1011,
    "District of Columbia", _xlfn.XLOOKUP(R1011, '2015 O3 Growth Surrogates'!A:A, '2015 O3 Growth Surrogates'!H:H),
    "Maryland", _xlfn.XLOOKUP(R1011, '2015 O3 Growth Surrogates'!A:A, '2015 O3 Growth Surrogates'!I:I),
    "Virginia", _xlfn.XLOOKUP(R1011, '2015 O3 Growth Surrogates'!A:A, '2015 O3 Growth Surrogates'!J:J)
)</f>
        <v>Employment</v>
      </c>
      <c r="M1011" s="133" cm="1">
        <f t="array" ref="M1011">_xlfn.SWITCH(L1011,
"Employment", INDEX('Coop GFs_CFs'!C:D, MATCH(B1011,'Coop GFs_CFs'!B:B,0),1),
"Population", INDEX('Coop GFs_CFs'!E:F, MATCH(B1011,'Coop GFs_CFs'!B:B,0),1),
"Household", INDEX('Coop GFs_CFs'!G:H, MATCH(B1011,'Coop GFs_CFs'!B:B,0),1),
"VMT", INDEX('Coop GFs_CFs'!I:J, MATCH(B1011,'Coop GFs_CFs'!B:B,0),1),
"Lane Mile", INDEX('Coop GFs_CFs'!K:L, MATCH(B1011,'Coop GFs_CFs'!B:B,0),1),
"Gas Sales", INDEX('Coop GFs_CFs'!M:N, MATCH(B1011,'Coop GFs_CFs'!B:B,0),1),
"No Growth", INDEX('Coop GFs_CFs'!O:P, MATCH(B1011,'Coop GFs_CFs'!B:B,0),1)
)</f>
        <v>1.1494562546354627</v>
      </c>
      <c r="N1011" s="133" cm="1">
        <f t="array" ref="N1011">_xlfn.SWITCH(L1011,
"Employment", INDEX('Coop GFs_CFs'!C:D, MATCH(B1011,'Coop GFs_CFs'!B:B,0),2),
"Population", INDEX('Coop GFs_CFs'!E:F, MATCH(B1011,'Coop GFs_CFs'!B:B,0),2),
"Household", INDEX('Coop GFs_CFs'!G:H, MATCH(B1011,'Coop GFs_CFs'!B:B,0),2),
"VMT", INDEX('Coop GFs_CFs'!I:J, MATCH(B1011,'Coop GFs_CFs'!B:B,0),2),
"Lane Mile", INDEX('Coop GFs_CFs'!K:L, MATCH(B1011,'Coop GFs_CFs'!B:B,0),2),
"Gas Sales", INDEX('Coop GFs_CFs'!M:N, MATCH(B1011,'Coop GFs_CFs'!B:B,0),2),
"No Growth", INDEX('Coop GFs_CFs'!O:P, MATCH(B1011,'Coop GFs_CFs'!B:B,0),2)
)</f>
        <v>1.2365582750270308</v>
      </c>
      <c r="O1011" s="133"/>
      <c r="P1011" s="86">
        <f t="shared" si="57"/>
        <v>6.389602915722746E-2</v>
      </c>
      <c r="Q1011" s="86">
        <f t="shared" si="58"/>
        <v>6.873786042496724E-2</v>
      </c>
      <c r="R1011" s="156" t="s">
        <v>431</v>
      </c>
      <c r="S1011" s="85" t="s">
        <v>136</v>
      </c>
      <c r="T1011" s="85" t="s">
        <v>382</v>
      </c>
      <c r="U1011" s="85" t="s">
        <v>420</v>
      </c>
      <c r="V1011" s="85" t="s">
        <v>432</v>
      </c>
      <c r="W1011" s="85" t="s">
        <v>385</v>
      </c>
      <c r="X1011" s="85" t="s">
        <v>330</v>
      </c>
      <c r="Z1011" s="42" t="s">
        <v>2159</v>
      </c>
      <c r="AA1011"/>
    </row>
    <row r="1012" spans="1:27" s="39" customFormat="1" x14ac:dyDescent="0.35">
      <c r="A1012" s="85" t="s">
        <v>497</v>
      </c>
      <c r="B1012" s="87">
        <v>24021</v>
      </c>
      <c r="C1012" s="87" t="s">
        <v>12</v>
      </c>
      <c r="D1012" s="86">
        <v>51.895448250000001</v>
      </c>
      <c r="E1012" s="86">
        <f>SUMIFS('Ratios_MARAMA-VA'!T:T, 'Ratios_MARAMA-VA'!AA:AA, Z1012)</f>
        <v>51.895448249927597</v>
      </c>
      <c r="F1012" s="86">
        <f>SUMIFS('Ratios_MARAMA-VA'!J:J, 'Ratios_MARAMA-VA'!AA:AA, Z1012)</f>
        <v>0.14132747344751401</v>
      </c>
      <c r="G1012" s="122">
        <f t="shared" si="59"/>
        <v>2.7233115468409349E-3</v>
      </c>
      <c r="H1012" s="122">
        <v>59.565998400302398</v>
      </c>
      <c r="I1012" s="86">
        <v>0.16221677124265219</v>
      </c>
      <c r="J1012" s="122">
        <v>61.528834790190103</v>
      </c>
      <c r="K1012" s="86">
        <v>0.16756218624779295</v>
      </c>
      <c r="L1012" s="122" t="str" cm="1">
        <f t="array" ref="L1012">_xlfn.SWITCH(A1012,
    "District of Columbia", _xlfn.XLOOKUP(R1012, '2015 O3 Growth Surrogates'!A:A, '2015 O3 Growth Surrogates'!H:H),
    "Maryland", _xlfn.XLOOKUP(R1012, '2015 O3 Growth Surrogates'!A:A, '2015 O3 Growth Surrogates'!I:I),
    "Virginia", _xlfn.XLOOKUP(R1012, '2015 O3 Growth Surrogates'!A:A, '2015 O3 Growth Surrogates'!J:J)
)</f>
        <v>Employment</v>
      </c>
      <c r="M1012" s="133" cm="1">
        <f t="array" ref="M1012">_xlfn.SWITCH(L1012,
"Employment", INDEX('Coop GFs_CFs'!C:D, MATCH(B1012,'Coop GFs_CFs'!B:B,0),1),
"Population", INDEX('Coop GFs_CFs'!E:F, MATCH(B1012,'Coop GFs_CFs'!B:B,0),1),
"Household", INDEX('Coop GFs_CFs'!G:H, MATCH(B1012,'Coop GFs_CFs'!B:B,0),1),
"VMT", INDEX('Coop GFs_CFs'!I:J, MATCH(B1012,'Coop GFs_CFs'!B:B,0),1),
"Lane Mile", INDEX('Coop GFs_CFs'!K:L, MATCH(B1012,'Coop GFs_CFs'!B:B,0),1),
"Gas Sales", INDEX('Coop GFs_CFs'!M:N, MATCH(B1012,'Coop GFs_CFs'!B:B,0),1),
"No Growth", INDEX('Coop GFs_CFs'!O:P, MATCH(B1012,'Coop GFs_CFs'!B:B,0),1)
)</f>
        <v>1.1441294512813505</v>
      </c>
      <c r="N1012" s="133" cm="1">
        <f t="array" ref="N1012">_xlfn.SWITCH(L1012,
"Employment", INDEX('Coop GFs_CFs'!C:D, MATCH(B1012,'Coop GFs_CFs'!B:B,0),2),
"Population", INDEX('Coop GFs_CFs'!E:F, MATCH(B1012,'Coop GFs_CFs'!B:B,0),2),
"Household", INDEX('Coop GFs_CFs'!G:H, MATCH(B1012,'Coop GFs_CFs'!B:B,0),2),
"VMT", INDEX('Coop GFs_CFs'!I:J, MATCH(B1012,'Coop GFs_CFs'!B:B,0),2),
"Lane Mile", INDEX('Coop GFs_CFs'!K:L, MATCH(B1012,'Coop GFs_CFs'!B:B,0),2),
"Gas Sales", INDEX('Coop GFs_CFs'!M:N, MATCH(B1012,'Coop GFs_CFs'!B:B,0),2),
"No Growth", INDEX('Coop GFs_CFs'!O:P, MATCH(B1012,'Coop GFs_CFs'!B:B,0),2)
)</f>
        <v>1.2247937540008487</v>
      </c>
      <c r="O1012" s="133"/>
      <c r="P1012" s="86">
        <f t="shared" si="57"/>
        <v>0.16169692464648383</v>
      </c>
      <c r="Q1012" s="86">
        <f t="shared" si="58"/>
        <v>0.17309700674723594</v>
      </c>
      <c r="R1012" s="156" t="s">
        <v>431</v>
      </c>
      <c r="S1012" s="85" t="s">
        <v>136</v>
      </c>
      <c r="T1012" s="85" t="s">
        <v>382</v>
      </c>
      <c r="U1012" s="85" t="s">
        <v>420</v>
      </c>
      <c r="V1012" s="85" t="s">
        <v>432</v>
      </c>
      <c r="W1012" s="85" t="s">
        <v>385</v>
      </c>
      <c r="X1012" s="85" t="s">
        <v>330</v>
      </c>
      <c r="Z1012" s="42" t="s">
        <v>2160</v>
      </c>
      <c r="AA1012"/>
    </row>
    <row r="1013" spans="1:27" s="39" customFormat="1" x14ac:dyDescent="0.35">
      <c r="A1013" s="85" t="s">
        <v>497</v>
      </c>
      <c r="B1013" s="87">
        <v>24031</v>
      </c>
      <c r="C1013" s="87" t="s">
        <v>12</v>
      </c>
      <c r="D1013" s="86">
        <v>122.9200881</v>
      </c>
      <c r="E1013" s="86">
        <f>SUMIFS('Ratios_MARAMA-VA'!T:T, 'Ratios_MARAMA-VA'!AA:AA, Z1013)</f>
        <v>122.920088099829</v>
      </c>
      <c r="F1013" s="86">
        <f>SUMIFS('Ratios_MARAMA-VA'!J:J, 'Ratios_MARAMA-VA'!AA:AA, Z1013)</f>
        <v>0.33474969526096898</v>
      </c>
      <c r="G1013" s="122">
        <f t="shared" si="59"/>
        <v>2.7233115468409323E-3</v>
      </c>
      <c r="H1013" s="122">
        <v>140.86869702937099</v>
      </c>
      <c r="I1013" s="86">
        <v>0.38362934920852299</v>
      </c>
      <c r="J1013" s="122">
        <v>149.018465599536</v>
      </c>
      <c r="K1013" s="86">
        <v>0.40582370805973467</v>
      </c>
      <c r="L1013" s="122" t="str" cm="1">
        <f t="array" ref="L1013">_xlfn.SWITCH(A1013,
    "District of Columbia", _xlfn.XLOOKUP(R1013, '2015 O3 Growth Surrogates'!A:A, '2015 O3 Growth Surrogates'!H:H),
    "Maryland", _xlfn.XLOOKUP(R1013, '2015 O3 Growth Surrogates'!A:A, '2015 O3 Growth Surrogates'!I:I),
    "Virginia", _xlfn.XLOOKUP(R1013, '2015 O3 Growth Surrogates'!A:A, '2015 O3 Growth Surrogates'!J:J)
)</f>
        <v>Employment</v>
      </c>
      <c r="M1013" s="133" cm="1">
        <f t="array" ref="M1013">_xlfn.SWITCH(L1013,
"Employment", INDEX('Coop GFs_CFs'!C:D, MATCH(B1013,'Coop GFs_CFs'!B:B,0),1),
"Population", INDEX('Coop GFs_CFs'!E:F, MATCH(B1013,'Coop GFs_CFs'!B:B,0),1),
"Household", INDEX('Coop GFs_CFs'!G:H, MATCH(B1013,'Coop GFs_CFs'!B:B,0),1),
"VMT", INDEX('Coop GFs_CFs'!I:J, MATCH(B1013,'Coop GFs_CFs'!B:B,0),1),
"Lane Mile", INDEX('Coop GFs_CFs'!K:L, MATCH(B1013,'Coop GFs_CFs'!B:B,0),1),
"Gas Sales", INDEX('Coop GFs_CFs'!M:N, MATCH(B1013,'Coop GFs_CFs'!B:B,0),1),
"No Growth", INDEX('Coop GFs_CFs'!O:P, MATCH(B1013,'Coop GFs_CFs'!B:B,0),1)
)</f>
        <v>1.0977892034918355</v>
      </c>
      <c r="N1013" s="133" cm="1">
        <f t="array" ref="N1013">_xlfn.SWITCH(L1013,
"Employment", INDEX('Coop GFs_CFs'!C:D, MATCH(B1013,'Coop GFs_CFs'!B:B,0),2),
"Population", INDEX('Coop GFs_CFs'!E:F, MATCH(B1013,'Coop GFs_CFs'!B:B,0),2),
"Household", INDEX('Coop GFs_CFs'!G:H, MATCH(B1013,'Coop GFs_CFs'!B:B,0),2),
"VMT", INDEX('Coop GFs_CFs'!I:J, MATCH(B1013,'Coop GFs_CFs'!B:B,0),2),
"Lane Mile", INDEX('Coop GFs_CFs'!K:L, MATCH(B1013,'Coop GFs_CFs'!B:B,0),2),
"Gas Sales", INDEX('Coop GFs_CFs'!M:N, MATCH(B1013,'Coop GFs_CFs'!B:B,0),2),
"No Growth", INDEX('Coop GFs_CFs'!O:P, MATCH(B1013,'Coop GFs_CFs'!B:B,0),2)
)</f>
        <v>1.1427409443629737</v>
      </c>
      <c r="O1013" s="133"/>
      <c r="P1013" s="86">
        <f t="shared" si="57"/>
        <v>0.36748460132967381</v>
      </c>
      <c r="Q1013" s="86">
        <f t="shared" si="58"/>
        <v>0.38253218288773733</v>
      </c>
      <c r="R1013" s="156" t="s">
        <v>431</v>
      </c>
      <c r="S1013" s="85" t="s">
        <v>136</v>
      </c>
      <c r="T1013" s="85" t="s">
        <v>382</v>
      </c>
      <c r="U1013" s="85" t="s">
        <v>420</v>
      </c>
      <c r="V1013" s="85" t="s">
        <v>432</v>
      </c>
      <c r="W1013" s="85" t="s">
        <v>385</v>
      </c>
      <c r="X1013" s="85" t="s">
        <v>330</v>
      </c>
      <c r="Z1013" s="42" t="s">
        <v>2161</v>
      </c>
      <c r="AA1013"/>
    </row>
    <row r="1014" spans="1:27" s="39" customFormat="1" x14ac:dyDescent="0.35">
      <c r="A1014" s="85" t="s">
        <v>497</v>
      </c>
      <c r="B1014" s="87">
        <v>24033</v>
      </c>
      <c r="C1014" s="87" t="s">
        <v>12</v>
      </c>
      <c r="D1014" s="86">
        <v>149.9950671</v>
      </c>
      <c r="E1014" s="86">
        <f>SUMIFS('Ratios_MARAMA-VA'!T:T, 'Ratios_MARAMA-VA'!AA:AA, Z1014)</f>
        <v>149.99506709978999</v>
      </c>
      <c r="F1014" s="86">
        <f>SUMIFS('Ratios_MARAMA-VA'!J:J, 'Ratios_MARAMA-VA'!AA:AA, Z1014)</f>
        <v>0.40848329820204299</v>
      </c>
      <c r="G1014" s="122">
        <f t="shared" si="59"/>
        <v>2.7233115468409622E-3</v>
      </c>
      <c r="H1014" s="122">
        <v>160.40871265137301</v>
      </c>
      <c r="I1014" s="86">
        <v>0.43684289937737808</v>
      </c>
      <c r="J1014" s="122">
        <v>163.87607385908899</v>
      </c>
      <c r="K1014" s="86">
        <v>0.44628560419141944</v>
      </c>
      <c r="L1014" s="122" t="str" cm="1">
        <f t="array" ref="L1014">_xlfn.SWITCH(A1014,
    "District of Columbia", _xlfn.XLOOKUP(R1014, '2015 O3 Growth Surrogates'!A:A, '2015 O3 Growth Surrogates'!H:H),
    "Maryland", _xlfn.XLOOKUP(R1014, '2015 O3 Growth Surrogates'!A:A, '2015 O3 Growth Surrogates'!I:I),
    "Virginia", _xlfn.XLOOKUP(R1014, '2015 O3 Growth Surrogates'!A:A, '2015 O3 Growth Surrogates'!J:J)
)</f>
        <v>Employment</v>
      </c>
      <c r="M1014" s="133" cm="1">
        <f t="array" ref="M1014">_xlfn.SWITCH(L1014,
"Employment", INDEX('Coop GFs_CFs'!C:D, MATCH(B1014,'Coop GFs_CFs'!B:B,0),1),
"Population", INDEX('Coop GFs_CFs'!E:F, MATCH(B1014,'Coop GFs_CFs'!B:B,0),1),
"Household", INDEX('Coop GFs_CFs'!G:H, MATCH(B1014,'Coop GFs_CFs'!B:B,0),1),
"VMT", INDEX('Coop GFs_CFs'!I:J, MATCH(B1014,'Coop GFs_CFs'!B:B,0),1),
"Lane Mile", INDEX('Coop GFs_CFs'!K:L, MATCH(B1014,'Coop GFs_CFs'!B:B,0),1),
"Gas Sales", INDEX('Coop GFs_CFs'!M:N, MATCH(B1014,'Coop GFs_CFs'!B:B,0),1),
"No Growth", INDEX('Coop GFs_CFs'!O:P, MATCH(B1014,'Coop GFs_CFs'!B:B,0),1)
)</f>
        <v>1.0691583039570396</v>
      </c>
      <c r="N1014" s="133" cm="1">
        <f t="array" ref="N1014">_xlfn.SWITCH(L1014,
"Employment", INDEX('Coop GFs_CFs'!C:D, MATCH(B1014,'Coop GFs_CFs'!B:B,0),2),
"Population", INDEX('Coop GFs_CFs'!E:F, MATCH(B1014,'Coop GFs_CFs'!B:B,0),2),
"Household", INDEX('Coop GFs_CFs'!G:H, MATCH(B1014,'Coop GFs_CFs'!B:B,0),2),
"VMT", INDEX('Coop GFs_CFs'!I:J, MATCH(B1014,'Coop GFs_CFs'!B:B,0),2),
"Lane Mile", INDEX('Coop GFs_CFs'!K:L, MATCH(B1014,'Coop GFs_CFs'!B:B,0),2),
"Gas Sales", INDEX('Coop GFs_CFs'!M:N, MATCH(B1014,'Coop GFs_CFs'!B:B,0),2),
"No Growth", INDEX('Coop GFs_CFs'!O:P, MATCH(B1014,'Coop GFs_CFs'!B:B,0),2)
)</f>
        <v>1.1120864021452579</v>
      </c>
      <c r="O1014" s="133"/>
      <c r="P1014" s="86">
        <f t="shared" si="57"/>
        <v>0.43673331030047391</v>
      </c>
      <c r="Q1014" s="86">
        <f t="shared" si="58"/>
        <v>0.45426872143393848</v>
      </c>
      <c r="R1014" s="156" t="s">
        <v>431</v>
      </c>
      <c r="S1014" s="85" t="s">
        <v>136</v>
      </c>
      <c r="T1014" s="85" t="s">
        <v>382</v>
      </c>
      <c r="U1014" s="85" t="s">
        <v>420</v>
      </c>
      <c r="V1014" s="85" t="s">
        <v>432</v>
      </c>
      <c r="W1014" s="85" t="s">
        <v>385</v>
      </c>
      <c r="X1014" s="85" t="s">
        <v>330</v>
      </c>
      <c r="Z1014" s="42" t="s">
        <v>2162</v>
      </c>
      <c r="AA1014"/>
    </row>
    <row r="1015" spans="1:27" s="39" customFormat="1" x14ac:dyDescent="0.35">
      <c r="A1015" s="85" t="s">
        <v>811</v>
      </c>
      <c r="B1015" s="87">
        <v>51013</v>
      </c>
      <c r="C1015" s="87" t="s">
        <v>12</v>
      </c>
      <c r="D1015" s="86">
        <v>4.4040335539999997</v>
      </c>
      <c r="E1015" s="86">
        <f>SUMIFS('Ratios_MARAMA-VA'!T:T, 'Ratios_MARAMA-VA'!AA:AA, Z1015)</f>
        <v>4.4040335539938296</v>
      </c>
      <c r="F1015" s="86">
        <f>SUMIFS('Ratios_MARAMA-VA'!J:J, 'Ratios_MARAMA-VA'!AA:AA, Z1015)</f>
        <v>1.19935554302663E-2</v>
      </c>
      <c r="G1015" s="122">
        <f t="shared" si="59"/>
        <v>2.723311546840931E-3</v>
      </c>
      <c r="H1015" s="122">
        <v>4.9350399842753099</v>
      </c>
      <c r="I1015" s="86">
        <v>1.3439651373298637E-2</v>
      </c>
      <c r="J1015" s="122">
        <v>5.2509601225586202</v>
      </c>
      <c r="K1015" s="86">
        <v>1.430000033376516E-2</v>
      </c>
      <c r="L1015" s="122" t="str" cm="1">
        <f t="array" ref="L1015">_xlfn.SWITCH(A1015,
    "District of Columbia", _xlfn.XLOOKUP(R1015, '2015 O3 Growth Surrogates'!A:A, '2015 O3 Growth Surrogates'!H:H),
    "Maryland", _xlfn.XLOOKUP(R1015, '2015 O3 Growth Surrogates'!A:A, '2015 O3 Growth Surrogates'!I:I),
    "Virginia", _xlfn.XLOOKUP(R1015, '2015 O3 Growth Surrogates'!A:A, '2015 O3 Growth Surrogates'!J:J)
)</f>
        <v>Employment</v>
      </c>
      <c r="M1015" s="133" cm="1">
        <f t="array" ref="M1015">_xlfn.SWITCH(L1015,
"Employment", INDEX('Coop GFs_CFs'!C:D, MATCH(B1015,'Coop GFs_CFs'!B:B,0),1),
"Population", INDEX('Coop GFs_CFs'!E:F, MATCH(B1015,'Coop GFs_CFs'!B:B,0),1),
"Household", INDEX('Coop GFs_CFs'!G:H, MATCH(B1015,'Coop GFs_CFs'!B:B,0),1),
"VMT", INDEX('Coop GFs_CFs'!I:J, MATCH(B1015,'Coop GFs_CFs'!B:B,0),1),
"Lane Mile", INDEX('Coop GFs_CFs'!K:L, MATCH(B1015,'Coop GFs_CFs'!B:B,0),1),
"Gas Sales", INDEX('Coop GFs_CFs'!M:N, MATCH(B1015,'Coop GFs_CFs'!B:B,0),1),
"No Growth", INDEX('Coop GFs_CFs'!O:P, MATCH(B1015,'Coop GFs_CFs'!B:B,0),1)
)</f>
        <v>1.1056036674427163</v>
      </c>
      <c r="N1015" s="133" cm="1">
        <f t="array" ref="N1015">_xlfn.SWITCH(L1015,
"Employment", INDEX('Coop GFs_CFs'!C:D, MATCH(B1015,'Coop GFs_CFs'!B:B,0),2),
"Population", INDEX('Coop GFs_CFs'!E:F, MATCH(B1015,'Coop GFs_CFs'!B:B,0),2),
"Household", INDEX('Coop GFs_CFs'!G:H, MATCH(B1015,'Coop GFs_CFs'!B:B,0),2),
"VMT", INDEX('Coop GFs_CFs'!I:J, MATCH(B1015,'Coop GFs_CFs'!B:B,0),2),
"Lane Mile", INDEX('Coop GFs_CFs'!K:L, MATCH(B1015,'Coop GFs_CFs'!B:B,0),2),
"Gas Sales", INDEX('Coop GFs_CFs'!M:N, MATCH(B1015,'Coop GFs_CFs'!B:B,0),2),
"No Growth", INDEX('Coop GFs_CFs'!O:P, MATCH(B1015,'Coop GFs_CFs'!B:B,0),2)
)</f>
        <v>1.1792000057596272</v>
      </c>
      <c r="O1015" s="133"/>
      <c r="P1015" s="86">
        <f t="shared" si="57"/>
        <v>1.3260118869379927E-2</v>
      </c>
      <c r="Q1015" s="86">
        <f t="shared" si="58"/>
        <v>1.4142800632448429E-2</v>
      </c>
      <c r="R1015" s="156" t="s">
        <v>431</v>
      </c>
      <c r="S1015" s="85" t="s">
        <v>136</v>
      </c>
      <c r="T1015" s="85" t="s">
        <v>382</v>
      </c>
      <c r="U1015" s="85" t="s">
        <v>420</v>
      </c>
      <c r="V1015" s="85" t="s">
        <v>432</v>
      </c>
      <c r="W1015" s="85" t="s">
        <v>385</v>
      </c>
      <c r="X1015" s="85" t="s">
        <v>330</v>
      </c>
      <c r="Z1015" s="42" t="s">
        <v>2164</v>
      </c>
      <c r="AA1015"/>
    </row>
    <row r="1016" spans="1:27" s="39" customFormat="1" x14ac:dyDescent="0.35">
      <c r="A1016" s="85" t="s">
        <v>811</v>
      </c>
      <c r="B1016" s="87">
        <v>51059</v>
      </c>
      <c r="C1016" s="87" t="s">
        <v>12</v>
      </c>
      <c r="D1016" s="86">
        <v>27.78482322</v>
      </c>
      <c r="E1016" s="86">
        <f>SUMIFS('Ratios_MARAMA-VA'!T:T, 'Ratios_MARAMA-VA'!AA:AA, Z1016)</f>
        <v>27.784823219960899</v>
      </c>
      <c r="F1016" s="86">
        <f>SUMIFS('Ratios_MARAMA-VA'!J:J, 'Ratios_MARAMA-VA'!AA:AA, Z1016)</f>
        <v>7.5666729901854801E-2</v>
      </c>
      <c r="G1016" s="122">
        <f t="shared" si="59"/>
        <v>2.7233115468409765E-3</v>
      </c>
      <c r="H1016" s="122">
        <v>32.649243181493297</v>
      </c>
      <c r="I1016" s="86">
        <v>8.8914060951779714E-2</v>
      </c>
      <c r="J1016" s="122">
        <v>34.696591210103499</v>
      </c>
      <c r="K1016" s="86">
        <v>9.4489627478495986E-2</v>
      </c>
      <c r="L1016" s="122" t="str" cm="1">
        <f t="array" ref="L1016">_xlfn.SWITCH(A1016,
    "District of Columbia", _xlfn.XLOOKUP(R1016, '2015 O3 Growth Surrogates'!A:A, '2015 O3 Growth Surrogates'!H:H),
    "Maryland", _xlfn.XLOOKUP(R1016, '2015 O3 Growth Surrogates'!A:A, '2015 O3 Growth Surrogates'!I:I),
    "Virginia", _xlfn.XLOOKUP(R1016, '2015 O3 Growth Surrogates'!A:A, '2015 O3 Growth Surrogates'!J:J)
)</f>
        <v>Employment</v>
      </c>
      <c r="M1016" s="133" cm="1">
        <f t="array" ref="M1016">_xlfn.SWITCH(L1016,
"Employment", INDEX('Coop GFs_CFs'!C:D, MATCH(B1016,'Coop GFs_CFs'!B:B,0),1),
"Population", INDEX('Coop GFs_CFs'!E:F, MATCH(B1016,'Coop GFs_CFs'!B:B,0),1),
"Household", INDEX('Coop GFs_CFs'!G:H, MATCH(B1016,'Coop GFs_CFs'!B:B,0),1),
"VMT", INDEX('Coop GFs_CFs'!I:J, MATCH(B1016,'Coop GFs_CFs'!B:B,0),1),
"Lane Mile", INDEX('Coop GFs_CFs'!K:L, MATCH(B1016,'Coop GFs_CFs'!B:B,0),1),
"Gas Sales", INDEX('Coop GFs_CFs'!M:N, MATCH(B1016,'Coop GFs_CFs'!B:B,0),1),
"No Growth", INDEX('Coop GFs_CFs'!O:P, MATCH(B1016,'Coop GFs_CFs'!B:B,0),1)
)</f>
        <v>1.1407331378648504</v>
      </c>
      <c r="N1016" s="133" cm="1">
        <f t="array" ref="N1016">_xlfn.SWITCH(L1016,
"Employment", INDEX('Coop GFs_CFs'!C:D, MATCH(B1016,'Coop GFs_CFs'!B:B,0),2),
"Population", INDEX('Coop GFs_CFs'!E:F, MATCH(B1016,'Coop GFs_CFs'!B:B,0),2),
"Household", INDEX('Coop GFs_CFs'!G:H, MATCH(B1016,'Coop GFs_CFs'!B:B,0),2),
"VMT", INDEX('Coop GFs_CFs'!I:J, MATCH(B1016,'Coop GFs_CFs'!B:B,0),2),
"Lane Mile", INDEX('Coop GFs_CFs'!K:L, MATCH(B1016,'Coop GFs_CFs'!B:B,0),2),
"Gas Sales", INDEX('Coop GFs_CFs'!M:N, MATCH(B1016,'Coop GFs_CFs'!B:B,0),2),
"No Growth", INDEX('Coop GFs_CFs'!O:P, MATCH(B1016,'Coop GFs_CFs'!B:B,0),2)
)</f>
        <v>1.1888354812229924</v>
      </c>
      <c r="O1016" s="133"/>
      <c r="P1016" s="86">
        <f t="shared" si="57"/>
        <v>8.631554623291493E-2</v>
      </c>
      <c r="Q1016" s="86">
        <f t="shared" si="58"/>
        <v>8.9955293255441743E-2</v>
      </c>
      <c r="R1016" s="156" t="s">
        <v>431</v>
      </c>
      <c r="S1016" s="85" t="s">
        <v>136</v>
      </c>
      <c r="T1016" s="85" t="s">
        <v>382</v>
      </c>
      <c r="U1016" s="85" t="s">
        <v>420</v>
      </c>
      <c r="V1016" s="85" t="s">
        <v>432</v>
      </c>
      <c r="W1016" s="85" t="s">
        <v>385</v>
      </c>
      <c r="X1016" s="85" t="s">
        <v>330</v>
      </c>
      <c r="Z1016" s="42" t="s">
        <v>2165</v>
      </c>
      <c r="AA1016"/>
    </row>
    <row r="1017" spans="1:27" s="39" customFormat="1" x14ac:dyDescent="0.35">
      <c r="A1017" s="85" t="s">
        <v>811</v>
      </c>
      <c r="B1017" s="87">
        <v>51107</v>
      </c>
      <c r="C1017" s="87" t="s">
        <v>12</v>
      </c>
      <c r="D1017" s="86">
        <v>13.390973369999999</v>
      </c>
      <c r="E1017" s="86">
        <f>SUMIFS('Ratios_MARAMA-VA'!T:T, 'Ratios_MARAMA-VA'!AA:AA, Z1017)</f>
        <v>13.3909733699812</v>
      </c>
      <c r="F1017" s="86">
        <f>SUMIFS('Ratios_MARAMA-VA'!J:J, 'Ratios_MARAMA-VA'!AA:AA, Z1017)</f>
        <v>3.6467792401909699E-2</v>
      </c>
      <c r="G1017" s="122">
        <f t="shared" si="59"/>
        <v>2.723311546840967E-3</v>
      </c>
      <c r="H1017" s="122">
        <v>16.481349114951101</v>
      </c>
      <c r="I1017" s="86">
        <v>4.4883848352263486E-2</v>
      </c>
      <c r="J1017" s="122">
        <v>17.429812021157201</v>
      </c>
      <c r="K1017" s="86">
        <v>4.7466808336484895E-2</v>
      </c>
      <c r="L1017" s="122" t="str" cm="1">
        <f t="array" ref="L1017">_xlfn.SWITCH(A1017,
    "District of Columbia", _xlfn.XLOOKUP(R1017, '2015 O3 Growth Surrogates'!A:A, '2015 O3 Growth Surrogates'!H:H),
    "Maryland", _xlfn.XLOOKUP(R1017, '2015 O3 Growth Surrogates'!A:A, '2015 O3 Growth Surrogates'!I:I),
    "Virginia", _xlfn.XLOOKUP(R1017, '2015 O3 Growth Surrogates'!A:A, '2015 O3 Growth Surrogates'!J:J)
)</f>
        <v>Employment</v>
      </c>
      <c r="M1017" s="133" cm="1">
        <f t="array" ref="M1017">_xlfn.SWITCH(L1017,
"Employment", INDEX('Coop GFs_CFs'!C:D, MATCH(B1017,'Coop GFs_CFs'!B:B,0),1),
"Population", INDEX('Coop GFs_CFs'!E:F, MATCH(B1017,'Coop GFs_CFs'!B:B,0),1),
"Household", INDEX('Coop GFs_CFs'!G:H, MATCH(B1017,'Coop GFs_CFs'!B:B,0),1),
"VMT", INDEX('Coop GFs_CFs'!I:J, MATCH(B1017,'Coop GFs_CFs'!B:B,0),1),
"Lane Mile", INDEX('Coop GFs_CFs'!K:L, MATCH(B1017,'Coop GFs_CFs'!B:B,0),1),
"Gas Sales", INDEX('Coop GFs_CFs'!M:N, MATCH(B1017,'Coop GFs_CFs'!B:B,0),1),
"No Growth", INDEX('Coop GFs_CFs'!O:P, MATCH(B1017,'Coop GFs_CFs'!B:B,0),1)
)</f>
        <v>1.1820289336364709</v>
      </c>
      <c r="N1017" s="133" cm="1">
        <f t="array" ref="N1017">_xlfn.SWITCH(L1017,
"Employment", INDEX('Coop GFs_CFs'!C:D, MATCH(B1017,'Coop GFs_CFs'!B:B,0),2),
"Population", INDEX('Coop GFs_CFs'!E:F, MATCH(B1017,'Coop GFs_CFs'!B:B,0),2),
"Household", INDEX('Coop GFs_CFs'!G:H, MATCH(B1017,'Coop GFs_CFs'!B:B,0),2),
"VMT", INDEX('Coop GFs_CFs'!I:J, MATCH(B1017,'Coop GFs_CFs'!B:B,0),2),
"Lane Mile", INDEX('Coop GFs_CFs'!K:L, MATCH(B1017,'Coop GFs_CFs'!B:B,0),2),
"Gas Sales", INDEX('Coop GFs_CFs'!M:N, MATCH(B1017,'Coop GFs_CFs'!B:B,0),2),
"No Growth", INDEX('Coop GFs_CFs'!O:P, MATCH(B1017,'Coop GFs_CFs'!B:B,0),2)
)</f>
        <v>1.2460772431295832</v>
      </c>
      <c r="O1017" s="133"/>
      <c r="P1017" s="86">
        <f t="shared" si="57"/>
        <v>4.3105985764905513E-2</v>
      </c>
      <c r="Q1017" s="86">
        <f t="shared" si="58"/>
        <v>4.5441686219193603E-2</v>
      </c>
      <c r="R1017" s="156" t="s">
        <v>431</v>
      </c>
      <c r="S1017" s="85" t="s">
        <v>136</v>
      </c>
      <c r="T1017" s="85" t="s">
        <v>382</v>
      </c>
      <c r="U1017" s="85" t="s">
        <v>420</v>
      </c>
      <c r="V1017" s="85" t="s">
        <v>432</v>
      </c>
      <c r="W1017" s="85" t="s">
        <v>385</v>
      </c>
      <c r="X1017" s="85" t="s">
        <v>330</v>
      </c>
      <c r="Z1017" s="42" t="s">
        <v>2168</v>
      </c>
      <c r="AA1017"/>
    </row>
    <row r="1018" spans="1:27" s="39" customFormat="1" x14ac:dyDescent="0.35">
      <c r="A1018" s="85" t="s">
        <v>811</v>
      </c>
      <c r="B1018" s="87">
        <v>51153</v>
      </c>
      <c r="C1018" s="87" t="s">
        <v>12</v>
      </c>
      <c r="D1018" s="86">
        <v>12.02793834</v>
      </c>
      <c r="E1018" s="86">
        <f>SUMIFS('Ratios_MARAMA-VA'!T:T, 'Ratios_MARAMA-VA'!AA:AA, Z1018)</f>
        <v>12.0279383399831</v>
      </c>
      <c r="F1018" s="86">
        <f>SUMIFS('Ratios_MARAMA-VA'!J:J, 'Ratios_MARAMA-VA'!AA:AA, Z1018)</f>
        <v>3.27558233659671E-2</v>
      </c>
      <c r="G1018" s="122">
        <f t="shared" si="59"/>
        <v>2.7233115468409631E-3</v>
      </c>
      <c r="H1018" s="122">
        <v>13.933539755557</v>
      </c>
      <c r="I1018" s="86">
        <v>3.7945369704675991E-2</v>
      </c>
      <c r="J1018" s="122">
        <v>14.693578317890999</v>
      </c>
      <c r="K1018" s="86">
        <v>4.0015191497524576E-2</v>
      </c>
      <c r="L1018" s="122" t="str" cm="1">
        <f t="array" ref="L1018">_xlfn.SWITCH(A1018,
    "District of Columbia", _xlfn.XLOOKUP(R1018, '2015 O3 Growth Surrogates'!A:A, '2015 O3 Growth Surrogates'!H:H),
    "Maryland", _xlfn.XLOOKUP(R1018, '2015 O3 Growth Surrogates'!A:A, '2015 O3 Growth Surrogates'!I:I),
    "Virginia", _xlfn.XLOOKUP(R1018, '2015 O3 Growth Surrogates'!A:A, '2015 O3 Growth Surrogates'!J:J)
)</f>
        <v>Employment</v>
      </c>
      <c r="M1018" s="133" cm="1">
        <f t="array" ref="M1018">_xlfn.SWITCH(L1018,
"Employment", INDEX('Coop GFs_CFs'!C:D, MATCH(B1018,'Coop GFs_CFs'!B:B,0),1),
"Population", INDEX('Coop GFs_CFs'!E:F, MATCH(B1018,'Coop GFs_CFs'!B:B,0),1),
"Household", INDEX('Coop GFs_CFs'!G:H, MATCH(B1018,'Coop GFs_CFs'!B:B,0),1),
"VMT", INDEX('Coop GFs_CFs'!I:J, MATCH(B1018,'Coop GFs_CFs'!B:B,0),1),
"Lane Mile", INDEX('Coop GFs_CFs'!K:L, MATCH(B1018,'Coop GFs_CFs'!B:B,0),1),
"Gas Sales", INDEX('Coop GFs_CFs'!M:N, MATCH(B1018,'Coop GFs_CFs'!B:B,0),1),
"No Growth", INDEX('Coop GFs_CFs'!O:P, MATCH(B1018,'Coop GFs_CFs'!B:B,0),1)
)</f>
        <v>1.1898949472362377</v>
      </c>
      <c r="N1018" s="133" cm="1">
        <f t="array" ref="N1018">_xlfn.SWITCH(L1018,
"Employment", INDEX('Coop GFs_CFs'!C:D, MATCH(B1018,'Coop GFs_CFs'!B:B,0),2),
"Population", INDEX('Coop GFs_CFs'!E:F, MATCH(B1018,'Coop GFs_CFs'!B:B,0),2),
"Household", INDEX('Coop GFs_CFs'!G:H, MATCH(B1018,'Coop GFs_CFs'!B:B,0),2),
"VMT", INDEX('Coop GFs_CFs'!I:J, MATCH(B1018,'Coop GFs_CFs'!B:B,0),2),
"Lane Mile", INDEX('Coop GFs_CFs'!K:L, MATCH(B1018,'Coop GFs_CFs'!B:B,0),2),
"Gas Sales", INDEX('Coop GFs_CFs'!M:N, MATCH(B1018,'Coop GFs_CFs'!B:B,0),2),
"No Growth", INDEX('Coop GFs_CFs'!O:P, MATCH(B1018,'Coop GFs_CFs'!B:B,0),2)
)</f>
        <v>1.2771251790739548</v>
      </c>
      <c r="O1018" s="133"/>
      <c r="P1018" s="86">
        <f t="shared" si="57"/>
        <v>3.8975988715726946E-2</v>
      </c>
      <c r="Q1018" s="86">
        <f t="shared" si="58"/>
        <v>4.1833286781975565E-2</v>
      </c>
      <c r="R1018" s="156" t="s">
        <v>431</v>
      </c>
      <c r="S1018" s="85" t="s">
        <v>136</v>
      </c>
      <c r="T1018" s="85" t="s">
        <v>382</v>
      </c>
      <c r="U1018" s="85" t="s">
        <v>420</v>
      </c>
      <c r="V1018" s="85" t="s">
        <v>432</v>
      </c>
      <c r="W1018" s="85" t="s">
        <v>385</v>
      </c>
      <c r="X1018" s="85" t="s">
        <v>330</v>
      </c>
      <c r="Z1018" s="42" t="s">
        <v>2171</v>
      </c>
      <c r="AA1018"/>
    </row>
    <row r="1019" spans="1:27" s="39" customFormat="1" x14ac:dyDescent="0.35">
      <c r="A1019" s="85" t="s">
        <v>811</v>
      </c>
      <c r="B1019" s="87">
        <v>51510</v>
      </c>
      <c r="C1019" s="87" t="s">
        <v>12</v>
      </c>
      <c r="D1019" s="86">
        <v>1.96875019</v>
      </c>
      <c r="E1019" s="86">
        <f>SUMIFS('Ratios_MARAMA-VA'!T:T, 'Ratios_MARAMA-VA'!AA:AA, Z1019)</f>
        <v>1.9687501899972399</v>
      </c>
      <c r="F1019" s="86">
        <f>SUMIFS('Ratios_MARAMA-VA'!J:J, 'Ratios_MARAMA-VA'!AA:AA, Z1019)</f>
        <v>5.36152012526482E-3</v>
      </c>
      <c r="G1019" s="122">
        <f t="shared" si="59"/>
        <v>2.7233115468409614E-3</v>
      </c>
      <c r="H1019" s="122">
        <v>2.2275518301198498</v>
      </c>
      <c r="I1019" s="86">
        <v>6.0663176201521023E-3</v>
      </c>
      <c r="J1019" s="122">
        <v>2.3754338584802102</v>
      </c>
      <c r="K1019" s="86">
        <v>6.4690464555561345E-3</v>
      </c>
      <c r="L1019" s="122" t="str" cm="1">
        <f t="array" ref="L1019">_xlfn.SWITCH(A1019,
    "District of Columbia", _xlfn.XLOOKUP(R1019, '2015 O3 Growth Surrogates'!A:A, '2015 O3 Growth Surrogates'!H:H),
    "Maryland", _xlfn.XLOOKUP(R1019, '2015 O3 Growth Surrogates'!A:A, '2015 O3 Growth Surrogates'!I:I),
    "Virginia", _xlfn.XLOOKUP(R1019, '2015 O3 Growth Surrogates'!A:A, '2015 O3 Growth Surrogates'!J:J)
)</f>
        <v>Employment</v>
      </c>
      <c r="M1019" s="133" cm="1">
        <f t="array" ref="M1019">_xlfn.SWITCH(L1019,
"Employment", INDEX('Coop GFs_CFs'!C:D, MATCH(B1019,'Coop GFs_CFs'!B:B,0),1),
"Population", INDEX('Coop GFs_CFs'!E:F, MATCH(B1019,'Coop GFs_CFs'!B:B,0),1),
"Household", INDEX('Coop GFs_CFs'!G:H, MATCH(B1019,'Coop GFs_CFs'!B:B,0),1),
"VMT", INDEX('Coop GFs_CFs'!I:J, MATCH(B1019,'Coop GFs_CFs'!B:B,0),1),
"Lane Mile", INDEX('Coop GFs_CFs'!K:L, MATCH(B1019,'Coop GFs_CFs'!B:B,0),1),
"Gas Sales", INDEX('Coop GFs_CFs'!M:N, MATCH(B1019,'Coop GFs_CFs'!B:B,0),1),
"No Growth", INDEX('Coop GFs_CFs'!O:P, MATCH(B1019,'Coop GFs_CFs'!B:B,0),1)
)</f>
        <v>1.0072672441829524</v>
      </c>
      <c r="N1019" s="133" cm="1">
        <f t="array" ref="N1019">_xlfn.SWITCH(L1019,
"Employment", INDEX('Coop GFs_CFs'!C:D, MATCH(B1019,'Coop GFs_CFs'!B:B,0),2),
"Population", INDEX('Coop GFs_CFs'!E:F, MATCH(B1019,'Coop GFs_CFs'!B:B,0),2),
"Household", INDEX('Coop GFs_CFs'!G:H, MATCH(B1019,'Coop GFs_CFs'!B:B,0),2),
"VMT", INDEX('Coop GFs_CFs'!I:J, MATCH(B1019,'Coop GFs_CFs'!B:B,0),2),
"Lane Mile", INDEX('Coop GFs_CFs'!K:L, MATCH(B1019,'Coop GFs_CFs'!B:B,0),2),
"Gas Sales", INDEX('Coop GFs_CFs'!M:N, MATCH(B1019,'Coop GFs_CFs'!B:B,0),2),
"No Growth", INDEX('Coop GFs_CFs'!O:P, MATCH(B1019,'Coop GFs_CFs'!B:B,0),2)
)</f>
        <v>1.0751618720988678</v>
      </c>
      <c r="O1019" s="133"/>
      <c r="P1019" s="86">
        <f t="shared" si="57"/>
        <v>5.4004836012069334E-3</v>
      </c>
      <c r="Q1019" s="86">
        <f t="shared" si="58"/>
        <v>5.7645020151754801E-3</v>
      </c>
      <c r="R1019" s="156" t="s">
        <v>431</v>
      </c>
      <c r="S1019" s="85" t="s">
        <v>136</v>
      </c>
      <c r="T1019" s="85" t="s">
        <v>382</v>
      </c>
      <c r="U1019" s="85" t="s">
        <v>420</v>
      </c>
      <c r="V1019" s="85" t="s">
        <v>432</v>
      </c>
      <c r="W1019" s="85" t="s">
        <v>385</v>
      </c>
      <c r="X1019" s="85" t="s">
        <v>330</v>
      </c>
      <c r="Z1019" s="42" t="s">
        <v>2163</v>
      </c>
      <c r="AA1019"/>
    </row>
    <row r="1020" spans="1:27" s="39" customFormat="1" x14ac:dyDescent="0.35">
      <c r="A1020" s="85" t="s">
        <v>811</v>
      </c>
      <c r="B1020" s="87">
        <v>51600</v>
      </c>
      <c r="C1020" s="87" t="s">
        <v>12</v>
      </c>
      <c r="D1020" s="86">
        <v>0.61986123699999995</v>
      </c>
      <c r="E1020" s="86">
        <f>SUMIFS('Ratios_MARAMA-VA'!T:T, 'Ratios_MARAMA-VA'!AA:AA, Z1020)</f>
        <v>0.61986123699913298</v>
      </c>
      <c r="F1020" s="86">
        <f>SUMIFS('Ratios_MARAMA-VA'!J:J, 'Ratios_MARAMA-VA'!AA:AA, Z1020)</f>
        <v>1.68807526415885E-3</v>
      </c>
      <c r="G1020" s="122">
        <f t="shared" si="59"/>
        <v>2.7233115468409444E-3</v>
      </c>
      <c r="H1020" s="122">
        <v>0.72684724433895698</v>
      </c>
      <c r="I1020" s="86">
        <v>1.979431493297803E-3</v>
      </c>
      <c r="J1020" s="122">
        <v>0.77106805596964501</v>
      </c>
      <c r="K1020" s="86">
        <v>2.0998585402223339E-3</v>
      </c>
      <c r="L1020" s="122" t="str" cm="1">
        <f t="array" ref="L1020">_xlfn.SWITCH(A1020,
    "District of Columbia", _xlfn.XLOOKUP(R1020, '2015 O3 Growth Surrogates'!A:A, '2015 O3 Growth Surrogates'!H:H),
    "Maryland", _xlfn.XLOOKUP(R1020, '2015 O3 Growth Surrogates'!A:A, '2015 O3 Growth Surrogates'!I:I),
    "Virginia", _xlfn.XLOOKUP(R1020, '2015 O3 Growth Surrogates'!A:A, '2015 O3 Growth Surrogates'!J:J)
)</f>
        <v>Employment</v>
      </c>
      <c r="M1020" s="133" cm="1">
        <f t="array" ref="M1020">_xlfn.SWITCH(L1020,
"Employment", INDEX('Coop GFs_CFs'!C:D, MATCH(B1020,'Coop GFs_CFs'!B:B,0),1),
"Population", INDEX('Coop GFs_CFs'!E:F, MATCH(B1020,'Coop GFs_CFs'!B:B,0),1),
"Household", INDEX('Coop GFs_CFs'!G:H, MATCH(B1020,'Coop GFs_CFs'!B:B,0),1),
"VMT", INDEX('Coop GFs_CFs'!I:J, MATCH(B1020,'Coop GFs_CFs'!B:B,0),1),
"Lane Mile", INDEX('Coop GFs_CFs'!K:L, MATCH(B1020,'Coop GFs_CFs'!B:B,0),1),
"Gas Sales", INDEX('Coop GFs_CFs'!M:N, MATCH(B1020,'Coop GFs_CFs'!B:B,0),1),
"No Growth", INDEX('Coop GFs_CFs'!O:P, MATCH(B1020,'Coop GFs_CFs'!B:B,0),1)
)</f>
        <v>1.0625592417061611</v>
      </c>
      <c r="N1020" s="133" cm="1">
        <f t="array" ref="N1020">_xlfn.SWITCH(L1020,
"Employment", INDEX('Coop GFs_CFs'!C:D, MATCH(B1020,'Coop GFs_CFs'!B:B,0),2),
"Population", INDEX('Coop GFs_CFs'!E:F, MATCH(B1020,'Coop GFs_CFs'!B:B,0),2),
"Household", INDEX('Coop GFs_CFs'!G:H, MATCH(B1020,'Coop GFs_CFs'!B:B,0),2),
"VMT", INDEX('Coop GFs_CFs'!I:J, MATCH(B1020,'Coop GFs_CFs'!B:B,0),2),
"Lane Mile", INDEX('Coop GFs_CFs'!K:L, MATCH(B1020,'Coop GFs_CFs'!B:B,0),2),
"Gas Sales", INDEX('Coop GFs_CFs'!M:N, MATCH(B1020,'Coop GFs_CFs'!B:B,0),2),
"No Growth", INDEX('Coop GFs_CFs'!O:P, MATCH(B1020,'Coop GFs_CFs'!B:B,0),2)
)</f>
        <v>1.0767772511848339</v>
      </c>
      <c r="O1020" s="133"/>
      <c r="P1020" s="86">
        <f t="shared" si="57"/>
        <v>1.7936799726275552E-3</v>
      </c>
      <c r="Q1020" s="86">
        <f t="shared" si="58"/>
        <v>1.8176810427340789E-3</v>
      </c>
      <c r="R1020" s="156" t="s">
        <v>431</v>
      </c>
      <c r="S1020" s="85" t="s">
        <v>136</v>
      </c>
      <c r="T1020" s="85" t="s">
        <v>382</v>
      </c>
      <c r="U1020" s="85" t="s">
        <v>420</v>
      </c>
      <c r="V1020" s="85" t="s">
        <v>432</v>
      </c>
      <c r="W1020" s="85" t="s">
        <v>385</v>
      </c>
      <c r="X1020" s="85" t="s">
        <v>330</v>
      </c>
      <c r="Z1020" s="42" t="s">
        <v>2166</v>
      </c>
      <c r="AA1020"/>
    </row>
    <row r="1021" spans="1:27" s="39" customFormat="1" x14ac:dyDescent="0.35">
      <c r="A1021" s="85" t="s">
        <v>811</v>
      </c>
      <c r="B1021" s="87">
        <v>51610</v>
      </c>
      <c r="C1021" s="87" t="s">
        <v>12</v>
      </c>
      <c r="D1021" s="86">
        <v>0.276249193</v>
      </c>
      <c r="E1021" s="86">
        <f>SUMIFS('Ratios_MARAMA-VA'!T:T, 'Ratios_MARAMA-VA'!AA:AA, Z1021)</f>
        <v>0.27624919299961298</v>
      </c>
      <c r="F1021" s="86">
        <f>SUMIFS('Ratios_MARAMA-VA'!J:J, 'Ratios_MARAMA-VA'!AA:AA, Z1021)</f>
        <v>7.5231261710133996E-4</v>
      </c>
      <c r="G1021" s="122">
        <f t="shared" si="59"/>
        <v>2.7233115468409492E-3</v>
      </c>
      <c r="H1021" s="122">
        <v>0.31356547368037102</v>
      </c>
      <c r="I1021" s="86">
        <v>8.539364751644061E-4</v>
      </c>
      <c r="J1021" s="122">
        <v>0.33271698479144102</v>
      </c>
      <c r="K1021" s="86">
        <v>9.0609200651263586E-4</v>
      </c>
      <c r="L1021" s="122" t="str" cm="1">
        <f t="array" ref="L1021">_xlfn.SWITCH(A1021,
    "District of Columbia", _xlfn.XLOOKUP(R1021, '2015 O3 Growth Surrogates'!A:A, '2015 O3 Growth Surrogates'!H:H),
    "Maryland", _xlfn.XLOOKUP(R1021, '2015 O3 Growth Surrogates'!A:A, '2015 O3 Growth Surrogates'!I:I),
    "Virginia", _xlfn.XLOOKUP(R1021, '2015 O3 Growth Surrogates'!A:A, '2015 O3 Growth Surrogates'!J:J)
)</f>
        <v>Employment</v>
      </c>
      <c r="M1021" s="133" cm="1">
        <f t="array" ref="M1021">_xlfn.SWITCH(L1021,
"Employment", INDEX('Coop GFs_CFs'!C:D, MATCH(B1021,'Coop GFs_CFs'!B:B,0),1),
"Population", INDEX('Coop GFs_CFs'!E:F, MATCH(B1021,'Coop GFs_CFs'!B:B,0),1),
"Household", INDEX('Coop GFs_CFs'!G:H, MATCH(B1021,'Coop GFs_CFs'!B:B,0),1),
"VMT", INDEX('Coop GFs_CFs'!I:J, MATCH(B1021,'Coop GFs_CFs'!B:B,0),1),
"Lane Mile", INDEX('Coop GFs_CFs'!K:L, MATCH(B1021,'Coop GFs_CFs'!B:B,0),1),
"Gas Sales", INDEX('Coop GFs_CFs'!M:N, MATCH(B1021,'Coop GFs_CFs'!B:B,0),1),
"No Growth", INDEX('Coop GFs_CFs'!O:P, MATCH(B1021,'Coop GFs_CFs'!B:B,0),1)
)</f>
        <v>1.2446203080415557</v>
      </c>
      <c r="N1021" s="133" cm="1">
        <f t="array" ref="N1021">_xlfn.SWITCH(L1021,
"Employment", INDEX('Coop GFs_CFs'!C:D, MATCH(B1021,'Coop GFs_CFs'!B:B,0),2),
"Population", INDEX('Coop GFs_CFs'!E:F, MATCH(B1021,'Coop GFs_CFs'!B:B,0),2),
"Household", INDEX('Coop GFs_CFs'!G:H, MATCH(B1021,'Coop GFs_CFs'!B:B,0),2),
"VMT", INDEX('Coop GFs_CFs'!I:J, MATCH(B1021,'Coop GFs_CFs'!B:B,0),2),
"Lane Mile", INDEX('Coop GFs_CFs'!K:L, MATCH(B1021,'Coop GFs_CFs'!B:B,0),2),
"Gas Sales", INDEX('Coop GFs_CFs'!M:N, MATCH(B1021,'Coop GFs_CFs'!B:B,0),2),
"No Growth", INDEX('Coop GFs_CFs'!O:P, MATCH(B1021,'Coop GFs_CFs'!B:B,0),2)
)</f>
        <v>1.3259344505225987</v>
      </c>
      <c r="O1021" s="133"/>
      <c r="P1021" s="86">
        <f t="shared" si="57"/>
        <v>9.3634356124021865E-4</v>
      </c>
      <c r="Q1021" s="86">
        <f t="shared" si="58"/>
        <v>9.9751721657748344E-4</v>
      </c>
      <c r="R1021" s="156" t="s">
        <v>431</v>
      </c>
      <c r="S1021" s="85" t="s">
        <v>136</v>
      </c>
      <c r="T1021" s="85" t="s">
        <v>382</v>
      </c>
      <c r="U1021" s="85" t="s">
        <v>420</v>
      </c>
      <c r="V1021" s="85" t="s">
        <v>432</v>
      </c>
      <c r="W1021" s="85" t="s">
        <v>385</v>
      </c>
      <c r="X1021" s="85" t="s">
        <v>330</v>
      </c>
      <c r="Z1021" s="42" t="s">
        <v>2167</v>
      </c>
      <c r="AA1021"/>
    </row>
    <row r="1022" spans="1:27" s="39" customFormat="1" x14ac:dyDescent="0.35">
      <c r="A1022" s="85" t="s">
        <v>811</v>
      </c>
      <c r="B1022" s="87">
        <v>51683</v>
      </c>
      <c r="C1022" s="87" t="s">
        <v>12</v>
      </c>
      <c r="D1022" s="86">
        <v>0.88692928100000001</v>
      </c>
      <c r="E1022" s="86">
        <f>SUMIFS('Ratios_MARAMA-VA'!T:T, 'Ratios_MARAMA-VA'!AA:AA, Z1022)</f>
        <v>0.88692928099876001</v>
      </c>
      <c r="F1022" s="86">
        <f>SUMIFS('Ratios_MARAMA-VA'!J:J, 'Ratios_MARAMA-VA'!AA:AA, Z1022)</f>
        <v>2.41538475217526E-3</v>
      </c>
      <c r="G1022" s="122">
        <f t="shared" si="59"/>
        <v>2.7233115468409449E-3</v>
      </c>
      <c r="H1022" s="122">
        <v>1.0031362494518701</v>
      </c>
      <c r="I1022" s="86">
        <v>2.7318525311869962E-3</v>
      </c>
      <c r="J1022" s="122">
        <v>1.02576143676922</v>
      </c>
      <c r="K1022" s="86">
        <v>2.7934679650577746E-3</v>
      </c>
      <c r="L1022" s="122" t="str" cm="1">
        <f t="array" ref="L1022">_xlfn.SWITCH(A1022,
    "District of Columbia", _xlfn.XLOOKUP(R1022, '2015 O3 Growth Surrogates'!A:A, '2015 O3 Growth Surrogates'!H:H),
    "Maryland", _xlfn.XLOOKUP(R1022, '2015 O3 Growth Surrogates'!A:A, '2015 O3 Growth Surrogates'!I:I),
    "Virginia", _xlfn.XLOOKUP(R1022, '2015 O3 Growth Surrogates'!A:A, '2015 O3 Growth Surrogates'!J:J)
)</f>
        <v>Employment</v>
      </c>
      <c r="M1022" s="133" cm="1">
        <f t="array" ref="M1022">_xlfn.SWITCH(L1022,
"Employment", INDEX('Coop GFs_CFs'!C:D, MATCH(B1022,'Coop GFs_CFs'!B:B,0),1),
"Population", INDEX('Coop GFs_CFs'!E:F, MATCH(B1022,'Coop GFs_CFs'!B:B,0),1),
"Household", INDEX('Coop GFs_CFs'!G:H, MATCH(B1022,'Coop GFs_CFs'!B:B,0),1),
"VMT", INDEX('Coop GFs_CFs'!I:J, MATCH(B1022,'Coop GFs_CFs'!B:B,0),1),
"Lane Mile", INDEX('Coop GFs_CFs'!K:L, MATCH(B1022,'Coop GFs_CFs'!B:B,0),1),
"Gas Sales", INDEX('Coop GFs_CFs'!M:N, MATCH(B1022,'Coop GFs_CFs'!B:B,0),1),
"No Growth", INDEX('Coop GFs_CFs'!O:P, MATCH(B1022,'Coop GFs_CFs'!B:B,0),1)
)</f>
        <v>1.0626817271189477</v>
      </c>
      <c r="N1022" s="133" cm="1">
        <f t="array" ref="N1022">_xlfn.SWITCH(L1022,
"Employment", INDEX('Coop GFs_CFs'!C:D, MATCH(B1022,'Coop GFs_CFs'!B:B,0),2),
"Population", INDEX('Coop GFs_CFs'!E:F, MATCH(B1022,'Coop GFs_CFs'!B:B,0),2),
"Household", INDEX('Coop GFs_CFs'!G:H, MATCH(B1022,'Coop GFs_CFs'!B:B,0),2),
"VMT", INDEX('Coop GFs_CFs'!I:J, MATCH(B1022,'Coop GFs_CFs'!B:B,0),2),
"Lane Mile", INDEX('Coop GFs_CFs'!K:L, MATCH(B1022,'Coop GFs_CFs'!B:B,0),2),
"Gas Sales", INDEX('Coop GFs_CFs'!M:N, MATCH(B1022,'Coop GFs_CFs'!B:B,0),2),
"No Growth", INDEX('Coop GFs_CFs'!O:P, MATCH(B1022,'Coop GFs_CFs'!B:B,0),2)
)</f>
        <v>1.0893103528916537</v>
      </c>
      <c r="O1022" s="133"/>
      <c r="P1022" s="86">
        <f t="shared" si="57"/>
        <v>2.5667852400983768E-3</v>
      </c>
      <c r="Q1022" s="86">
        <f t="shared" si="58"/>
        <v>2.6311036167611518E-3</v>
      </c>
      <c r="R1022" s="156" t="s">
        <v>431</v>
      </c>
      <c r="S1022" s="85" t="s">
        <v>136</v>
      </c>
      <c r="T1022" s="85" t="s">
        <v>382</v>
      </c>
      <c r="U1022" s="85" t="s">
        <v>420</v>
      </c>
      <c r="V1022" s="85" t="s">
        <v>432</v>
      </c>
      <c r="W1022" s="85" t="s">
        <v>385</v>
      </c>
      <c r="X1022" s="85" t="s">
        <v>330</v>
      </c>
      <c r="Z1022" s="42" t="s">
        <v>2169</v>
      </c>
      <c r="AA1022"/>
    </row>
    <row r="1023" spans="1:27" s="39" customFormat="1" x14ac:dyDescent="0.35">
      <c r="A1023" s="85" t="s">
        <v>811</v>
      </c>
      <c r="B1023" s="87">
        <v>51685</v>
      </c>
      <c r="C1023" s="87" t="s">
        <v>12</v>
      </c>
      <c r="D1023" s="86">
        <v>0.187324509</v>
      </c>
      <c r="E1023" s="86">
        <f>SUMIFS('Ratios_MARAMA-VA'!T:T, 'Ratios_MARAMA-VA'!AA:AA, Z1023)</f>
        <v>0.18732450899973699</v>
      </c>
      <c r="F1023" s="86">
        <f>SUMIFS('Ratios_MARAMA-VA'!J:J, 'Ratios_MARAMA-VA'!AA:AA, Z1023)</f>
        <v>5.1014299836529896E-4</v>
      </c>
      <c r="G1023" s="122">
        <f t="shared" si="59"/>
        <v>2.72331154684097E-3</v>
      </c>
      <c r="H1023" s="122">
        <v>0.213113204148421</v>
      </c>
      <c r="I1023" s="86">
        <v>5.8037364964167186E-4</v>
      </c>
      <c r="J1023" s="122">
        <v>0.21776718281303301</v>
      </c>
      <c r="K1023" s="86">
        <v>5.9304788347776119E-4</v>
      </c>
      <c r="L1023" s="122" t="str" cm="1">
        <f t="array" ref="L1023">_xlfn.SWITCH(A1023,
    "District of Columbia", _xlfn.XLOOKUP(R1023, '2015 O3 Growth Surrogates'!A:A, '2015 O3 Growth Surrogates'!H:H),
    "Maryland", _xlfn.XLOOKUP(R1023, '2015 O3 Growth Surrogates'!A:A, '2015 O3 Growth Surrogates'!I:I),
    "Virginia", _xlfn.XLOOKUP(R1023, '2015 O3 Growth Surrogates'!A:A, '2015 O3 Growth Surrogates'!J:J)
)</f>
        <v>Employment</v>
      </c>
      <c r="M1023" s="133" cm="1">
        <f t="array" ref="M1023">_xlfn.SWITCH(L1023,
"Employment", INDEX('Coop GFs_CFs'!C:D, MATCH(B1023,'Coop GFs_CFs'!B:B,0),1),
"Population", INDEX('Coop GFs_CFs'!E:F, MATCH(B1023,'Coop GFs_CFs'!B:B,0),1),
"Household", INDEX('Coop GFs_CFs'!G:H, MATCH(B1023,'Coop GFs_CFs'!B:B,0),1),
"VMT", INDEX('Coop GFs_CFs'!I:J, MATCH(B1023,'Coop GFs_CFs'!B:B,0),1),
"Lane Mile", INDEX('Coop GFs_CFs'!K:L, MATCH(B1023,'Coop GFs_CFs'!B:B,0),1),
"Gas Sales", INDEX('Coop GFs_CFs'!M:N, MATCH(B1023,'Coop GFs_CFs'!B:B,0),1),
"No Growth", INDEX('Coop GFs_CFs'!O:P, MATCH(B1023,'Coop GFs_CFs'!B:B,0),1)
)</f>
        <v>1.1233017518770112</v>
      </c>
      <c r="N1023" s="133" cm="1">
        <f t="array" ref="N1023">_xlfn.SWITCH(L1023,
"Employment", INDEX('Coop GFs_CFs'!C:D, MATCH(B1023,'Coop GFs_CFs'!B:B,0),2),
"Population", INDEX('Coop GFs_CFs'!E:F, MATCH(B1023,'Coop GFs_CFs'!B:B,0),2),
"Household", INDEX('Coop GFs_CFs'!G:H, MATCH(B1023,'Coop GFs_CFs'!B:B,0),2),
"VMT", INDEX('Coop GFs_CFs'!I:J, MATCH(B1023,'Coop GFs_CFs'!B:B,0),2),
"Lane Mile", INDEX('Coop GFs_CFs'!K:L, MATCH(B1023,'Coop GFs_CFs'!B:B,0),2),
"Gas Sales", INDEX('Coop GFs_CFs'!M:N, MATCH(B1023,'Coop GFs_CFs'!B:B,0),2),
"No Growth", INDEX('Coop GFs_CFs'!O:P, MATCH(B1023,'Coop GFs_CFs'!B:B,0),2)
)</f>
        <v>1.1478816589202718</v>
      </c>
      <c r="O1023" s="133"/>
      <c r="P1023" s="86">
        <f t="shared" si="57"/>
        <v>5.7304452377153156E-4</v>
      </c>
      <c r="Q1023" s="86">
        <f t="shared" si="58"/>
        <v>5.8558379125012085E-4</v>
      </c>
      <c r="R1023" s="156" t="s">
        <v>431</v>
      </c>
      <c r="S1023" s="85" t="s">
        <v>136</v>
      </c>
      <c r="T1023" s="85" t="s">
        <v>382</v>
      </c>
      <c r="U1023" s="85" t="s">
        <v>420</v>
      </c>
      <c r="V1023" s="85" t="s">
        <v>432</v>
      </c>
      <c r="W1023" s="85" t="s">
        <v>385</v>
      </c>
      <c r="X1023" s="85" t="s">
        <v>330</v>
      </c>
      <c r="Z1023" s="42" t="s">
        <v>2170</v>
      </c>
      <c r="AA1023"/>
    </row>
    <row r="1024" spans="1:27" s="39" customFormat="1" x14ac:dyDescent="0.35">
      <c r="A1024" s="85" t="s">
        <v>497</v>
      </c>
      <c r="B1024" s="87">
        <v>24009</v>
      </c>
      <c r="C1024" s="87" t="s">
        <v>12</v>
      </c>
      <c r="D1024" s="86">
        <v>0.44365338599999998</v>
      </c>
      <c r="E1024" s="86">
        <f>SUMIFS('Ratios_MARAMA-VA'!T:T, 'Ratios_MARAMA-VA'!AA:AA, Z1024)</f>
        <v>0.44365338599964199</v>
      </c>
      <c r="F1024" s="86">
        <f>SUMIFS('Ratios_MARAMA-VA'!J:J, 'Ratios_MARAMA-VA'!AA:AA, Z1024)</f>
        <v>1.2299106952752101E-3</v>
      </c>
      <c r="G1024" s="122">
        <f t="shared" si="59"/>
        <v>2.7722333111556657E-3</v>
      </c>
      <c r="H1024" s="122">
        <v>0.40577785986820802</v>
      </c>
      <c r="I1024" s="86">
        <v>1.1249109000561021E-3</v>
      </c>
      <c r="J1024" s="122">
        <v>0.40886606545651499</v>
      </c>
      <c r="K1024" s="86">
        <v>1.1334721264597038E-3</v>
      </c>
      <c r="L1024" s="122" t="str" cm="1">
        <f t="array" ref="L1024">_xlfn.SWITCH(A1024,
    "District of Columbia", _xlfn.XLOOKUP(R1024, '2015 O3 Growth Surrogates'!A:A, '2015 O3 Growth Surrogates'!H:H),
    "Maryland", _xlfn.XLOOKUP(R1024, '2015 O3 Growth Surrogates'!A:A, '2015 O3 Growth Surrogates'!I:I),
    "Virginia", _xlfn.XLOOKUP(R1024, '2015 O3 Growth Surrogates'!A:A, '2015 O3 Growth Surrogates'!J:J)
)</f>
        <v>Employment</v>
      </c>
      <c r="M1024" s="133" cm="1">
        <f t="array" ref="M1024">_xlfn.SWITCH(L1024,
"Employment", INDEX('Coop GFs_CFs'!C:D, MATCH(B1024,'Coop GFs_CFs'!B:B,0),1),
"Population", INDEX('Coop GFs_CFs'!E:F, MATCH(B1024,'Coop GFs_CFs'!B:B,0),1),
"Household", INDEX('Coop GFs_CFs'!G:H, MATCH(B1024,'Coop GFs_CFs'!B:B,0),1),
"VMT", INDEX('Coop GFs_CFs'!I:J, MATCH(B1024,'Coop GFs_CFs'!B:B,0),1),
"Lane Mile", INDEX('Coop GFs_CFs'!K:L, MATCH(B1024,'Coop GFs_CFs'!B:B,0),1),
"Gas Sales", INDEX('Coop GFs_CFs'!M:N, MATCH(B1024,'Coop GFs_CFs'!B:B,0),1),
"No Growth", INDEX('Coop GFs_CFs'!O:P, MATCH(B1024,'Coop GFs_CFs'!B:B,0),1)
)</f>
        <v>1.0339308317341065</v>
      </c>
      <c r="N1024" s="133" cm="1">
        <f t="array" ref="N1024">_xlfn.SWITCH(L1024,
"Employment", INDEX('Coop GFs_CFs'!C:D, MATCH(B1024,'Coop GFs_CFs'!B:B,0),2),
"Population", INDEX('Coop GFs_CFs'!E:F, MATCH(B1024,'Coop GFs_CFs'!B:B,0),2),
"Household", INDEX('Coop GFs_CFs'!G:H, MATCH(B1024,'Coop GFs_CFs'!B:B,0),2),
"VMT", INDEX('Coop GFs_CFs'!I:J, MATCH(B1024,'Coop GFs_CFs'!B:B,0),2),
"Lane Mile", INDEX('Coop GFs_CFs'!K:L, MATCH(B1024,'Coop GFs_CFs'!B:B,0),2),
"Gas Sales", INDEX('Coop GFs_CFs'!M:N, MATCH(B1024,'Coop GFs_CFs'!B:B,0),2),
"No Growth", INDEX('Coop GFs_CFs'!O:P, MATCH(B1024,'Coop GFs_CFs'!B:B,0),2)
)</f>
        <v>1.0518639500224574</v>
      </c>
      <c r="O1024" s="133"/>
      <c r="P1024" s="86">
        <f t="shared" si="57"/>
        <v>1.2716425881245711E-3</v>
      </c>
      <c r="Q1024" s="86">
        <f t="shared" si="58"/>
        <v>1.2936987221070493E-3</v>
      </c>
      <c r="R1024" s="156" t="s">
        <v>735</v>
      </c>
      <c r="S1024" s="85" t="s">
        <v>136</v>
      </c>
      <c r="T1024" s="85" t="s">
        <v>382</v>
      </c>
      <c r="U1024" s="85" t="s">
        <v>420</v>
      </c>
      <c r="V1024" s="85" t="s">
        <v>736</v>
      </c>
      <c r="W1024" s="85" t="s">
        <v>385</v>
      </c>
      <c r="X1024" s="85" t="s">
        <v>330</v>
      </c>
      <c r="Z1024" s="42" t="s">
        <v>2172</v>
      </c>
      <c r="AA1024"/>
    </row>
    <row r="1025" spans="1:27" s="39" customFormat="1" x14ac:dyDescent="0.35">
      <c r="A1025" s="85" t="s">
        <v>497</v>
      </c>
      <c r="B1025" s="87">
        <v>24017</v>
      </c>
      <c r="C1025" s="87" t="s">
        <v>12</v>
      </c>
      <c r="D1025" s="86">
        <v>9.3729589000000002E-2</v>
      </c>
      <c r="E1025" s="86">
        <f>SUMIFS('Ratios_MARAMA-VA'!T:T, 'Ratios_MARAMA-VA'!AA:AA, Z1025)</f>
        <v>9.3729588999924895E-2</v>
      </c>
      <c r="F1025" s="86">
        <f>SUMIFS('Ratios_MARAMA-VA'!J:J, 'Ratios_MARAMA-VA'!AA:AA, Z1025)</f>
        <v>2.5984028886652099E-4</v>
      </c>
      <c r="G1025" s="122">
        <f t="shared" si="59"/>
        <v>2.7722333111556605E-3</v>
      </c>
      <c r="H1025" s="122">
        <v>8.5727717247145604E-2</v>
      </c>
      <c r="I1025" s="86">
        <v>2.3765723344187068E-4</v>
      </c>
      <c r="J1025" s="122">
        <v>8.6380155050335194E-2</v>
      </c>
      <c r="K1025" s="86">
        <v>2.3946594325333008E-4</v>
      </c>
      <c r="L1025" s="122" t="str" cm="1">
        <f t="array" ref="L1025">_xlfn.SWITCH(A1025,
    "District of Columbia", _xlfn.XLOOKUP(R1025, '2015 O3 Growth Surrogates'!A:A, '2015 O3 Growth Surrogates'!H:H),
    "Maryland", _xlfn.XLOOKUP(R1025, '2015 O3 Growth Surrogates'!A:A, '2015 O3 Growth Surrogates'!I:I),
    "Virginia", _xlfn.XLOOKUP(R1025, '2015 O3 Growth Surrogates'!A:A, '2015 O3 Growth Surrogates'!J:J)
)</f>
        <v>Employment</v>
      </c>
      <c r="M1025" s="133" cm="1">
        <f t="array" ref="M1025">_xlfn.SWITCH(L1025,
"Employment", INDEX('Coop GFs_CFs'!C:D, MATCH(B1025,'Coop GFs_CFs'!B:B,0),1),
"Population", INDEX('Coop GFs_CFs'!E:F, MATCH(B1025,'Coop GFs_CFs'!B:B,0),1),
"Household", INDEX('Coop GFs_CFs'!G:H, MATCH(B1025,'Coop GFs_CFs'!B:B,0),1),
"VMT", INDEX('Coop GFs_CFs'!I:J, MATCH(B1025,'Coop GFs_CFs'!B:B,0),1),
"Lane Mile", INDEX('Coop GFs_CFs'!K:L, MATCH(B1025,'Coop GFs_CFs'!B:B,0),1),
"Gas Sales", INDEX('Coop GFs_CFs'!M:N, MATCH(B1025,'Coop GFs_CFs'!B:B,0),1),
"No Growth", INDEX('Coop GFs_CFs'!O:P, MATCH(B1025,'Coop GFs_CFs'!B:B,0),1)
)</f>
        <v>1.1494562546354627</v>
      </c>
      <c r="N1025" s="133" cm="1">
        <f t="array" ref="N1025">_xlfn.SWITCH(L1025,
"Employment", INDEX('Coop GFs_CFs'!C:D, MATCH(B1025,'Coop GFs_CFs'!B:B,0),2),
"Population", INDEX('Coop GFs_CFs'!E:F, MATCH(B1025,'Coop GFs_CFs'!B:B,0),2),
"Household", INDEX('Coop GFs_CFs'!G:H, MATCH(B1025,'Coop GFs_CFs'!B:B,0),2),
"VMT", INDEX('Coop GFs_CFs'!I:J, MATCH(B1025,'Coop GFs_CFs'!B:B,0),2),
"Lane Mile", INDEX('Coop GFs_CFs'!K:L, MATCH(B1025,'Coop GFs_CFs'!B:B,0),2),
"Gas Sales", INDEX('Coop GFs_CFs'!M:N, MATCH(B1025,'Coop GFs_CFs'!B:B,0),2),
"No Growth", INDEX('Coop GFs_CFs'!O:P, MATCH(B1025,'Coop GFs_CFs'!B:B,0),2)
)</f>
        <v>1.2365582750270308</v>
      </c>
      <c r="O1025" s="133"/>
      <c r="P1025" s="86">
        <f t="shared" si="57"/>
        <v>2.9867504524390794E-4</v>
      </c>
      <c r="Q1025" s="86">
        <f t="shared" si="58"/>
        <v>3.213076593833106E-4</v>
      </c>
      <c r="R1025" s="156" t="s">
        <v>735</v>
      </c>
      <c r="S1025" s="85" t="s">
        <v>136</v>
      </c>
      <c r="T1025" s="85" t="s">
        <v>382</v>
      </c>
      <c r="U1025" s="85" t="s">
        <v>420</v>
      </c>
      <c r="V1025" s="85" t="s">
        <v>736</v>
      </c>
      <c r="W1025" s="85" t="s">
        <v>385</v>
      </c>
      <c r="X1025" s="85" t="s">
        <v>330</v>
      </c>
      <c r="Z1025" s="42" t="s">
        <v>2173</v>
      </c>
      <c r="AA1025"/>
    </row>
    <row r="1026" spans="1:27" s="39" customFormat="1" x14ac:dyDescent="0.35">
      <c r="A1026" s="85" t="s">
        <v>497</v>
      </c>
      <c r="B1026" s="87">
        <v>24021</v>
      </c>
      <c r="C1026" s="87" t="s">
        <v>12</v>
      </c>
      <c r="D1026" s="86">
        <v>2.9056172469999999</v>
      </c>
      <c r="E1026" s="86">
        <f>SUMIFS('Ratios_MARAMA-VA'!T:T, 'Ratios_MARAMA-VA'!AA:AA, Z1026)</f>
        <v>2.90561724699768</v>
      </c>
      <c r="F1026" s="86">
        <f>SUMIFS('Ratios_MARAMA-VA'!J:J, 'Ratios_MARAMA-VA'!AA:AA, Z1026)</f>
        <v>8.0550489215953196E-3</v>
      </c>
      <c r="G1026" s="122">
        <f t="shared" si="59"/>
        <v>2.7722333111556423E-3</v>
      </c>
      <c r="H1026" s="122">
        <v>2.65755922368598</v>
      </c>
      <c r="I1026" s="86">
        <v>7.3673742062712027E-3</v>
      </c>
      <c r="J1026" s="122">
        <v>2.6777847955013199</v>
      </c>
      <c r="K1026" s="86">
        <v>7.4234442101948584E-3</v>
      </c>
      <c r="L1026" s="122" t="str" cm="1">
        <f t="array" ref="L1026">_xlfn.SWITCH(A1026,
    "District of Columbia", _xlfn.XLOOKUP(R1026, '2015 O3 Growth Surrogates'!A:A, '2015 O3 Growth Surrogates'!H:H),
    "Maryland", _xlfn.XLOOKUP(R1026, '2015 O3 Growth Surrogates'!A:A, '2015 O3 Growth Surrogates'!I:I),
    "Virginia", _xlfn.XLOOKUP(R1026, '2015 O3 Growth Surrogates'!A:A, '2015 O3 Growth Surrogates'!J:J)
)</f>
        <v>Employment</v>
      </c>
      <c r="M1026" s="133" cm="1">
        <f t="array" ref="M1026">_xlfn.SWITCH(L1026,
"Employment", INDEX('Coop GFs_CFs'!C:D, MATCH(B1026,'Coop GFs_CFs'!B:B,0),1),
"Population", INDEX('Coop GFs_CFs'!E:F, MATCH(B1026,'Coop GFs_CFs'!B:B,0),1),
"Household", INDEX('Coop GFs_CFs'!G:H, MATCH(B1026,'Coop GFs_CFs'!B:B,0),1),
"VMT", INDEX('Coop GFs_CFs'!I:J, MATCH(B1026,'Coop GFs_CFs'!B:B,0),1),
"Lane Mile", INDEX('Coop GFs_CFs'!K:L, MATCH(B1026,'Coop GFs_CFs'!B:B,0),1),
"Gas Sales", INDEX('Coop GFs_CFs'!M:N, MATCH(B1026,'Coop GFs_CFs'!B:B,0),1),
"No Growth", INDEX('Coop GFs_CFs'!O:P, MATCH(B1026,'Coop GFs_CFs'!B:B,0),1)
)</f>
        <v>1.1441294512813505</v>
      </c>
      <c r="N1026" s="133" cm="1">
        <f t="array" ref="N1026">_xlfn.SWITCH(L1026,
"Employment", INDEX('Coop GFs_CFs'!C:D, MATCH(B1026,'Coop GFs_CFs'!B:B,0),2),
"Population", INDEX('Coop GFs_CFs'!E:F, MATCH(B1026,'Coop GFs_CFs'!B:B,0),2),
"Household", INDEX('Coop GFs_CFs'!G:H, MATCH(B1026,'Coop GFs_CFs'!B:B,0),2),
"VMT", INDEX('Coop GFs_CFs'!I:J, MATCH(B1026,'Coop GFs_CFs'!B:B,0),2),
"Lane Mile", INDEX('Coop GFs_CFs'!K:L, MATCH(B1026,'Coop GFs_CFs'!B:B,0),2),
"Gas Sales", INDEX('Coop GFs_CFs'!M:N, MATCH(B1026,'Coop GFs_CFs'!B:B,0),2),
"No Growth", INDEX('Coop GFs_CFs'!O:P, MATCH(B1026,'Coop GFs_CFs'!B:B,0),2)
)</f>
        <v>1.2247937540008487</v>
      </c>
      <c r="O1026" s="133"/>
      <c r="P1026" s="86">
        <f t="shared" si="57"/>
        <v>9.216018702709286E-3</v>
      </c>
      <c r="Q1026" s="86">
        <f t="shared" si="58"/>
        <v>9.8657736073412185E-3</v>
      </c>
      <c r="R1026" s="156" t="s">
        <v>735</v>
      </c>
      <c r="S1026" s="85" t="s">
        <v>136</v>
      </c>
      <c r="T1026" s="85" t="s">
        <v>382</v>
      </c>
      <c r="U1026" s="85" t="s">
        <v>420</v>
      </c>
      <c r="V1026" s="85" t="s">
        <v>736</v>
      </c>
      <c r="W1026" s="85" t="s">
        <v>385</v>
      </c>
      <c r="X1026" s="85" t="s">
        <v>330</v>
      </c>
      <c r="Z1026" s="42" t="s">
        <v>2174</v>
      </c>
      <c r="AA1026"/>
    </row>
    <row r="1027" spans="1:27" s="39" customFormat="1" x14ac:dyDescent="0.35">
      <c r="A1027" s="85" t="s">
        <v>497</v>
      </c>
      <c r="B1027" s="87">
        <v>24031</v>
      </c>
      <c r="C1027" s="87" t="s">
        <v>12</v>
      </c>
      <c r="D1027" s="86">
        <v>0.17183757899999999</v>
      </c>
      <c r="E1027" s="86">
        <f>SUMIFS('Ratios_MARAMA-VA'!T:T, 'Ratios_MARAMA-VA'!AA:AA, Z1027)</f>
        <v>0.17183757899986199</v>
      </c>
      <c r="F1027" s="86">
        <f>SUMIFS('Ratios_MARAMA-VA'!J:J, 'Ratios_MARAMA-VA'!AA:AA, Z1027)</f>
        <v>4.7637386061176001E-4</v>
      </c>
      <c r="G1027" s="122">
        <f t="shared" si="59"/>
        <v>2.7722333111556618E-3</v>
      </c>
      <c r="H1027" s="122">
        <v>0.15716748085757701</v>
      </c>
      <c r="I1027" s="86">
        <v>4.3570492586379479E-4</v>
      </c>
      <c r="J1027" s="122">
        <v>0.15836361682429001</v>
      </c>
      <c r="K1027" s="86">
        <v>4.3902089383538796E-4</v>
      </c>
      <c r="L1027" s="122" t="str" cm="1">
        <f t="array" ref="L1027">_xlfn.SWITCH(A1027,
    "District of Columbia", _xlfn.XLOOKUP(R1027, '2015 O3 Growth Surrogates'!A:A, '2015 O3 Growth Surrogates'!H:H),
    "Maryland", _xlfn.XLOOKUP(R1027, '2015 O3 Growth Surrogates'!A:A, '2015 O3 Growth Surrogates'!I:I),
    "Virginia", _xlfn.XLOOKUP(R1027, '2015 O3 Growth Surrogates'!A:A, '2015 O3 Growth Surrogates'!J:J)
)</f>
        <v>Employment</v>
      </c>
      <c r="M1027" s="133" cm="1">
        <f t="array" ref="M1027">_xlfn.SWITCH(L1027,
"Employment", INDEX('Coop GFs_CFs'!C:D, MATCH(B1027,'Coop GFs_CFs'!B:B,0),1),
"Population", INDEX('Coop GFs_CFs'!E:F, MATCH(B1027,'Coop GFs_CFs'!B:B,0),1),
"Household", INDEX('Coop GFs_CFs'!G:H, MATCH(B1027,'Coop GFs_CFs'!B:B,0),1),
"VMT", INDEX('Coop GFs_CFs'!I:J, MATCH(B1027,'Coop GFs_CFs'!B:B,0),1),
"Lane Mile", INDEX('Coop GFs_CFs'!K:L, MATCH(B1027,'Coop GFs_CFs'!B:B,0),1),
"Gas Sales", INDEX('Coop GFs_CFs'!M:N, MATCH(B1027,'Coop GFs_CFs'!B:B,0),1),
"No Growth", INDEX('Coop GFs_CFs'!O:P, MATCH(B1027,'Coop GFs_CFs'!B:B,0),1)
)</f>
        <v>1.0977892034918355</v>
      </c>
      <c r="N1027" s="133" cm="1">
        <f t="array" ref="N1027">_xlfn.SWITCH(L1027,
"Employment", INDEX('Coop GFs_CFs'!C:D, MATCH(B1027,'Coop GFs_CFs'!B:B,0),2),
"Population", INDEX('Coop GFs_CFs'!E:F, MATCH(B1027,'Coop GFs_CFs'!B:B,0),2),
"Household", INDEX('Coop GFs_CFs'!G:H, MATCH(B1027,'Coop GFs_CFs'!B:B,0),2),
"VMT", INDEX('Coop GFs_CFs'!I:J, MATCH(B1027,'Coop GFs_CFs'!B:B,0),2),
"Lane Mile", INDEX('Coop GFs_CFs'!K:L, MATCH(B1027,'Coop GFs_CFs'!B:B,0),2),
"Gas Sales", INDEX('Coop GFs_CFs'!M:N, MATCH(B1027,'Coop GFs_CFs'!B:B,0),2),
"No Growth", INDEX('Coop GFs_CFs'!O:P, MATCH(B1027,'Coop GFs_CFs'!B:B,0),2)
)</f>
        <v>1.1427409443629737</v>
      </c>
      <c r="O1027" s="133"/>
      <c r="P1027" s="86">
        <f t="shared" si="57"/>
        <v>5.2295808100531467E-4</v>
      </c>
      <c r="Q1027" s="86">
        <f t="shared" si="58"/>
        <v>5.4437191534531819E-4</v>
      </c>
      <c r="R1027" s="156" t="s">
        <v>735</v>
      </c>
      <c r="S1027" s="85" t="s">
        <v>136</v>
      </c>
      <c r="T1027" s="85" t="s">
        <v>382</v>
      </c>
      <c r="U1027" s="85" t="s">
        <v>420</v>
      </c>
      <c r="V1027" s="85" t="s">
        <v>736</v>
      </c>
      <c r="W1027" s="85" t="s">
        <v>385</v>
      </c>
      <c r="X1027" s="85" t="s">
        <v>330</v>
      </c>
      <c r="Z1027" s="42" t="s">
        <v>2175</v>
      </c>
      <c r="AA1027"/>
    </row>
    <row r="1028" spans="1:27" s="39" customFormat="1" x14ac:dyDescent="0.35">
      <c r="A1028" s="85" t="s">
        <v>497</v>
      </c>
      <c r="B1028" s="87">
        <v>24033</v>
      </c>
      <c r="C1028" s="87" t="s">
        <v>12</v>
      </c>
      <c r="D1028" s="86">
        <v>1.5621598E-2</v>
      </c>
      <c r="E1028" s="86">
        <f>SUMIFS('Ratios_MARAMA-VA'!T:T, 'Ratios_MARAMA-VA'!AA:AA, Z1028)</f>
        <v>1.5621597999987399E-2</v>
      </c>
      <c r="F1028" s="86">
        <f>SUMIFS('Ratios_MARAMA-VA'!J:J, 'Ratios_MARAMA-VA'!AA:AA, Z1028)</f>
        <v>4.33067143490479E-5</v>
      </c>
      <c r="G1028" s="122">
        <f t="shared" si="59"/>
        <v>2.7722333111556727E-3</v>
      </c>
      <c r="H1028" s="122">
        <v>1.4287952722086199E-2</v>
      </c>
      <c r="I1028" s="86">
        <v>3.9609538484384734E-5</v>
      </c>
      <c r="J1028" s="122">
        <v>1.4396692354791E-2</v>
      </c>
      <c r="K1028" s="86">
        <v>3.9910990116411808E-5</v>
      </c>
      <c r="L1028" s="122" t="str" cm="1">
        <f t="array" ref="L1028">_xlfn.SWITCH(A1028,
    "District of Columbia", _xlfn.XLOOKUP(R1028, '2015 O3 Growth Surrogates'!A:A, '2015 O3 Growth Surrogates'!H:H),
    "Maryland", _xlfn.XLOOKUP(R1028, '2015 O3 Growth Surrogates'!A:A, '2015 O3 Growth Surrogates'!I:I),
    "Virginia", _xlfn.XLOOKUP(R1028, '2015 O3 Growth Surrogates'!A:A, '2015 O3 Growth Surrogates'!J:J)
)</f>
        <v>Employment</v>
      </c>
      <c r="M1028" s="133" cm="1">
        <f t="array" ref="M1028">_xlfn.SWITCH(L1028,
"Employment", INDEX('Coop GFs_CFs'!C:D, MATCH(B1028,'Coop GFs_CFs'!B:B,0),1),
"Population", INDEX('Coop GFs_CFs'!E:F, MATCH(B1028,'Coop GFs_CFs'!B:B,0),1),
"Household", INDEX('Coop GFs_CFs'!G:H, MATCH(B1028,'Coop GFs_CFs'!B:B,0),1),
"VMT", INDEX('Coop GFs_CFs'!I:J, MATCH(B1028,'Coop GFs_CFs'!B:B,0),1),
"Lane Mile", INDEX('Coop GFs_CFs'!K:L, MATCH(B1028,'Coop GFs_CFs'!B:B,0),1),
"Gas Sales", INDEX('Coop GFs_CFs'!M:N, MATCH(B1028,'Coop GFs_CFs'!B:B,0),1),
"No Growth", INDEX('Coop GFs_CFs'!O:P, MATCH(B1028,'Coop GFs_CFs'!B:B,0),1)
)</f>
        <v>1.0691583039570396</v>
      </c>
      <c r="N1028" s="133" cm="1">
        <f t="array" ref="N1028">_xlfn.SWITCH(L1028,
"Employment", INDEX('Coop GFs_CFs'!C:D, MATCH(B1028,'Coop GFs_CFs'!B:B,0),2),
"Population", INDEX('Coop GFs_CFs'!E:F, MATCH(B1028,'Coop GFs_CFs'!B:B,0),2),
"Household", INDEX('Coop GFs_CFs'!G:H, MATCH(B1028,'Coop GFs_CFs'!B:B,0),2),
"VMT", INDEX('Coop GFs_CFs'!I:J, MATCH(B1028,'Coop GFs_CFs'!B:B,0),2),
"Lane Mile", INDEX('Coop GFs_CFs'!K:L, MATCH(B1028,'Coop GFs_CFs'!B:B,0),2),
"Gas Sales", INDEX('Coop GFs_CFs'!M:N, MATCH(B1028,'Coop GFs_CFs'!B:B,0),2),
"No Growth", INDEX('Coop GFs_CFs'!O:P, MATCH(B1028,'Coop GFs_CFs'!B:B,0),2)
)</f>
        <v>1.1120864021452579</v>
      </c>
      <c r="O1028" s="133"/>
      <c r="P1028" s="86">
        <f t="shared" si="57"/>
        <v>4.6301733263380044E-5</v>
      </c>
      <c r="Q1028" s="86">
        <f t="shared" si="58"/>
        <v>4.8160808149165094E-5</v>
      </c>
      <c r="R1028" s="156" t="s">
        <v>735</v>
      </c>
      <c r="S1028" s="85" t="s">
        <v>136</v>
      </c>
      <c r="T1028" s="85" t="s">
        <v>382</v>
      </c>
      <c r="U1028" s="85" t="s">
        <v>420</v>
      </c>
      <c r="V1028" s="85" t="s">
        <v>736</v>
      </c>
      <c r="W1028" s="85" t="s">
        <v>385</v>
      </c>
      <c r="X1028" s="85" t="s">
        <v>330</v>
      </c>
      <c r="Z1028" s="42" t="s">
        <v>2176</v>
      </c>
      <c r="AA1028"/>
    </row>
    <row r="1029" spans="1:27" s="39" customFormat="1" x14ac:dyDescent="0.35">
      <c r="A1029" s="85" t="s">
        <v>811</v>
      </c>
      <c r="B1029" s="87">
        <v>51013</v>
      </c>
      <c r="C1029" s="87" t="s">
        <v>12</v>
      </c>
      <c r="D1029" s="86">
        <v>3.5230348000000002E-2</v>
      </c>
      <c r="E1029" s="86">
        <f>SUMIFS('Ratios_MARAMA-VA'!T:T, 'Ratios_MARAMA-VA'!AA:AA, Z1029)</f>
        <v>3.5230347999971802E-2</v>
      </c>
      <c r="F1029" s="86">
        <f>SUMIFS('Ratios_MARAMA-VA'!J:J, 'Ratios_MARAMA-VA'!AA:AA, Z1029)</f>
        <v>9.7666744289127695E-5</v>
      </c>
      <c r="G1029" s="122">
        <f t="shared" si="59"/>
        <v>2.772233311155651E-3</v>
      </c>
      <c r="H1029" s="122">
        <v>3.2222666759613598E-2</v>
      </c>
      <c r="I1029" s="86">
        <v>8.932875016526874E-5</v>
      </c>
      <c r="J1029" s="122">
        <v>3.2467900000257802E-2</v>
      </c>
      <c r="K1029" s="86">
        <v>9.0008593923985252E-5</v>
      </c>
      <c r="L1029" s="122" t="str" cm="1">
        <f t="array" ref="L1029">_xlfn.SWITCH(A1029,
    "District of Columbia", _xlfn.XLOOKUP(R1029, '2015 O3 Growth Surrogates'!A:A, '2015 O3 Growth Surrogates'!H:H),
    "Maryland", _xlfn.XLOOKUP(R1029, '2015 O3 Growth Surrogates'!A:A, '2015 O3 Growth Surrogates'!I:I),
    "Virginia", _xlfn.XLOOKUP(R1029, '2015 O3 Growth Surrogates'!A:A, '2015 O3 Growth Surrogates'!J:J)
)</f>
        <v>Employment</v>
      </c>
      <c r="M1029" s="133" cm="1">
        <f t="array" ref="M1029">_xlfn.SWITCH(L1029,
"Employment", INDEX('Coop GFs_CFs'!C:D, MATCH(B1029,'Coop GFs_CFs'!B:B,0),1),
"Population", INDEX('Coop GFs_CFs'!E:F, MATCH(B1029,'Coop GFs_CFs'!B:B,0),1),
"Household", INDEX('Coop GFs_CFs'!G:H, MATCH(B1029,'Coop GFs_CFs'!B:B,0),1),
"VMT", INDEX('Coop GFs_CFs'!I:J, MATCH(B1029,'Coop GFs_CFs'!B:B,0),1),
"Lane Mile", INDEX('Coop GFs_CFs'!K:L, MATCH(B1029,'Coop GFs_CFs'!B:B,0),1),
"Gas Sales", INDEX('Coop GFs_CFs'!M:N, MATCH(B1029,'Coop GFs_CFs'!B:B,0),1),
"No Growth", INDEX('Coop GFs_CFs'!O:P, MATCH(B1029,'Coop GFs_CFs'!B:B,0),1)
)</f>
        <v>1.1056036674427163</v>
      </c>
      <c r="N1029" s="133" cm="1">
        <f t="array" ref="N1029">_xlfn.SWITCH(L1029,
"Employment", INDEX('Coop GFs_CFs'!C:D, MATCH(B1029,'Coop GFs_CFs'!B:B,0),2),
"Population", INDEX('Coop GFs_CFs'!E:F, MATCH(B1029,'Coop GFs_CFs'!B:B,0),2),
"Household", INDEX('Coop GFs_CFs'!G:H, MATCH(B1029,'Coop GFs_CFs'!B:B,0),2),
"VMT", INDEX('Coop GFs_CFs'!I:J, MATCH(B1029,'Coop GFs_CFs'!B:B,0),2),
"Lane Mile", INDEX('Coop GFs_CFs'!K:L, MATCH(B1029,'Coop GFs_CFs'!B:B,0),2),
"Gas Sales", INDEX('Coop GFs_CFs'!M:N, MATCH(B1029,'Coop GFs_CFs'!B:B,0),2),
"No Growth", INDEX('Coop GFs_CFs'!O:P, MATCH(B1029,'Coop GFs_CFs'!B:B,0),2)
)</f>
        <v>1.1792000057596272</v>
      </c>
      <c r="O1029" s="133"/>
      <c r="P1029" s="86">
        <f t="shared" si="57"/>
        <v>1.0798071067324954E-4</v>
      </c>
      <c r="Q1029" s="86">
        <f t="shared" si="58"/>
        <v>1.1516862542826342E-4</v>
      </c>
      <c r="R1029" s="156" t="s">
        <v>735</v>
      </c>
      <c r="S1029" s="85" t="s">
        <v>136</v>
      </c>
      <c r="T1029" s="85" t="s">
        <v>382</v>
      </c>
      <c r="U1029" s="85" t="s">
        <v>420</v>
      </c>
      <c r="V1029" s="85" t="s">
        <v>736</v>
      </c>
      <c r="W1029" s="85" t="s">
        <v>385</v>
      </c>
      <c r="X1029" s="85" t="s">
        <v>330</v>
      </c>
      <c r="Z1029" s="42" t="s">
        <v>2178</v>
      </c>
      <c r="AA1029"/>
    </row>
    <row r="1030" spans="1:27" s="39" customFormat="1" x14ac:dyDescent="0.35">
      <c r="A1030" s="85" t="s">
        <v>811</v>
      </c>
      <c r="B1030" s="87">
        <v>51059</v>
      </c>
      <c r="C1030" s="87" t="s">
        <v>12</v>
      </c>
      <c r="D1030" s="86">
        <v>8.8075870000000001E-2</v>
      </c>
      <c r="E1030" s="86">
        <f>SUMIFS('Ratios_MARAMA-VA'!T:T, 'Ratios_MARAMA-VA'!AA:AA, Z1030)</f>
        <v>8.8075869999929599E-2</v>
      </c>
      <c r="F1030" s="86">
        <f>SUMIFS('Ratios_MARAMA-VA'!J:J, 'Ratios_MARAMA-VA'!AA:AA, Z1030)</f>
        <v>2.4416686072281901E-4</v>
      </c>
      <c r="G1030" s="122">
        <f t="shared" si="59"/>
        <v>2.7722333111556453E-3</v>
      </c>
      <c r="H1030" s="122">
        <v>8.0556666899033902E-2</v>
      </c>
      <c r="I1030" s="86">
        <v>2.2332187541317114E-4</v>
      </c>
      <c r="J1030" s="122">
        <v>8.1169750000644594E-2</v>
      </c>
      <c r="K1030" s="86">
        <v>2.250214848099629E-4</v>
      </c>
      <c r="L1030" s="122" t="str" cm="1">
        <f t="array" ref="L1030">_xlfn.SWITCH(A1030,
    "District of Columbia", _xlfn.XLOOKUP(R1030, '2015 O3 Growth Surrogates'!A:A, '2015 O3 Growth Surrogates'!H:H),
    "Maryland", _xlfn.XLOOKUP(R1030, '2015 O3 Growth Surrogates'!A:A, '2015 O3 Growth Surrogates'!I:I),
    "Virginia", _xlfn.XLOOKUP(R1030, '2015 O3 Growth Surrogates'!A:A, '2015 O3 Growth Surrogates'!J:J)
)</f>
        <v>Employment</v>
      </c>
      <c r="M1030" s="133" cm="1">
        <f t="array" ref="M1030">_xlfn.SWITCH(L1030,
"Employment", INDEX('Coop GFs_CFs'!C:D, MATCH(B1030,'Coop GFs_CFs'!B:B,0),1),
"Population", INDEX('Coop GFs_CFs'!E:F, MATCH(B1030,'Coop GFs_CFs'!B:B,0),1),
"Household", INDEX('Coop GFs_CFs'!G:H, MATCH(B1030,'Coop GFs_CFs'!B:B,0),1),
"VMT", INDEX('Coop GFs_CFs'!I:J, MATCH(B1030,'Coop GFs_CFs'!B:B,0),1),
"Lane Mile", INDEX('Coop GFs_CFs'!K:L, MATCH(B1030,'Coop GFs_CFs'!B:B,0),1),
"Gas Sales", INDEX('Coop GFs_CFs'!M:N, MATCH(B1030,'Coop GFs_CFs'!B:B,0),1),
"No Growth", INDEX('Coop GFs_CFs'!O:P, MATCH(B1030,'Coop GFs_CFs'!B:B,0),1)
)</f>
        <v>1.1407331378648504</v>
      </c>
      <c r="N1030" s="133" cm="1">
        <f t="array" ref="N1030">_xlfn.SWITCH(L1030,
"Employment", INDEX('Coop GFs_CFs'!C:D, MATCH(B1030,'Coop GFs_CFs'!B:B,0),2),
"Population", INDEX('Coop GFs_CFs'!E:F, MATCH(B1030,'Coop GFs_CFs'!B:B,0),2),
"Household", INDEX('Coop GFs_CFs'!G:H, MATCH(B1030,'Coop GFs_CFs'!B:B,0),2),
"VMT", INDEX('Coop GFs_CFs'!I:J, MATCH(B1030,'Coop GFs_CFs'!B:B,0),2),
"Lane Mile", INDEX('Coop GFs_CFs'!K:L, MATCH(B1030,'Coop GFs_CFs'!B:B,0),2),
"Gas Sales", INDEX('Coop GFs_CFs'!M:N, MATCH(B1030,'Coop GFs_CFs'!B:B,0),2),
"No Growth", INDEX('Coop GFs_CFs'!O:P, MATCH(B1030,'Coop GFs_CFs'!B:B,0),2)
)</f>
        <v>1.1888354812229924</v>
      </c>
      <c r="O1030" s="133"/>
      <c r="P1030" s="86">
        <f t="shared" si="57"/>
        <v>2.7852922919495123E-4</v>
      </c>
      <c r="Q1030" s="86">
        <f t="shared" si="58"/>
        <v>2.9027422736611989E-4</v>
      </c>
      <c r="R1030" s="156" t="s">
        <v>735</v>
      </c>
      <c r="S1030" s="85" t="s">
        <v>136</v>
      </c>
      <c r="T1030" s="85" t="s">
        <v>382</v>
      </c>
      <c r="U1030" s="85" t="s">
        <v>420</v>
      </c>
      <c r="V1030" s="85" t="s">
        <v>736</v>
      </c>
      <c r="W1030" s="85" t="s">
        <v>385</v>
      </c>
      <c r="X1030" s="85" t="s">
        <v>330</v>
      </c>
      <c r="Z1030" s="42" t="s">
        <v>2179</v>
      </c>
      <c r="AA1030"/>
    </row>
    <row r="1031" spans="1:27" s="39" customFormat="1" x14ac:dyDescent="0.35">
      <c r="A1031" s="85" t="s">
        <v>811</v>
      </c>
      <c r="B1031" s="87">
        <v>51107</v>
      </c>
      <c r="C1031" s="87" t="s">
        <v>12</v>
      </c>
      <c r="D1031" s="86">
        <v>2.8008126739999999</v>
      </c>
      <c r="E1031" s="86">
        <f>SUMIFS('Ratios_MARAMA-VA'!T:T, 'Ratios_MARAMA-VA'!AA:AA, Z1031)</f>
        <v>2.8008126739977501</v>
      </c>
      <c r="F1031" s="86">
        <f>SUMIFS('Ratios_MARAMA-VA'!J:J, 'Ratios_MARAMA-VA'!AA:AA, Z1031)</f>
        <v>7.7645061931635303E-3</v>
      </c>
      <c r="G1031" s="122">
        <f t="shared" si="59"/>
        <v>2.7722333111556636E-3</v>
      </c>
      <c r="H1031" s="122">
        <v>2.5617020147063099</v>
      </c>
      <c r="I1031" s="86">
        <v>7.101635658423408E-3</v>
      </c>
      <c r="J1031" s="122">
        <v>2.5811980573932098</v>
      </c>
      <c r="K1031" s="86">
        <v>7.1556832373957449E-3</v>
      </c>
      <c r="L1031" s="122" t="str" cm="1">
        <f t="array" ref="L1031">_xlfn.SWITCH(A1031,
    "District of Columbia", _xlfn.XLOOKUP(R1031, '2015 O3 Growth Surrogates'!A:A, '2015 O3 Growth Surrogates'!H:H),
    "Maryland", _xlfn.XLOOKUP(R1031, '2015 O3 Growth Surrogates'!A:A, '2015 O3 Growth Surrogates'!I:I),
    "Virginia", _xlfn.XLOOKUP(R1031, '2015 O3 Growth Surrogates'!A:A, '2015 O3 Growth Surrogates'!J:J)
)</f>
        <v>Employment</v>
      </c>
      <c r="M1031" s="133" cm="1">
        <f t="array" ref="M1031">_xlfn.SWITCH(L1031,
"Employment", INDEX('Coop GFs_CFs'!C:D, MATCH(B1031,'Coop GFs_CFs'!B:B,0),1),
"Population", INDEX('Coop GFs_CFs'!E:F, MATCH(B1031,'Coop GFs_CFs'!B:B,0),1),
"Household", INDEX('Coop GFs_CFs'!G:H, MATCH(B1031,'Coop GFs_CFs'!B:B,0),1),
"VMT", INDEX('Coop GFs_CFs'!I:J, MATCH(B1031,'Coop GFs_CFs'!B:B,0),1),
"Lane Mile", INDEX('Coop GFs_CFs'!K:L, MATCH(B1031,'Coop GFs_CFs'!B:B,0),1),
"Gas Sales", INDEX('Coop GFs_CFs'!M:N, MATCH(B1031,'Coop GFs_CFs'!B:B,0),1),
"No Growth", INDEX('Coop GFs_CFs'!O:P, MATCH(B1031,'Coop GFs_CFs'!B:B,0),1)
)</f>
        <v>1.1820289336364709</v>
      </c>
      <c r="N1031" s="133" cm="1">
        <f t="array" ref="N1031">_xlfn.SWITCH(L1031,
"Employment", INDEX('Coop GFs_CFs'!C:D, MATCH(B1031,'Coop GFs_CFs'!B:B,0),2),
"Population", INDEX('Coop GFs_CFs'!E:F, MATCH(B1031,'Coop GFs_CFs'!B:B,0),2),
"Household", INDEX('Coop GFs_CFs'!G:H, MATCH(B1031,'Coop GFs_CFs'!B:B,0),2),
"VMT", INDEX('Coop GFs_CFs'!I:J, MATCH(B1031,'Coop GFs_CFs'!B:B,0),2),
"Lane Mile", INDEX('Coop GFs_CFs'!K:L, MATCH(B1031,'Coop GFs_CFs'!B:B,0),2),
"Gas Sales", INDEX('Coop GFs_CFs'!M:N, MATCH(B1031,'Coop GFs_CFs'!B:B,0),2),
"No Growth", INDEX('Coop GFs_CFs'!O:P, MATCH(B1031,'Coop GFs_CFs'!B:B,0),2)
)</f>
        <v>1.2460772431295832</v>
      </c>
      <c r="O1031" s="133"/>
      <c r="P1031" s="86">
        <f t="shared" ref="P1031:P1094" si="60">F1031*M1031</f>
        <v>9.177870975718861E-3</v>
      </c>
      <c r="Q1031" s="86">
        <f t="shared" ref="Q1031:Q1094" si="61">F1031*N1031</f>
        <v>9.6751744714397864E-3</v>
      </c>
      <c r="R1031" s="156" t="s">
        <v>735</v>
      </c>
      <c r="S1031" s="85" t="s">
        <v>136</v>
      </c>
      <c r="T1031" s="85" t="s">
        <v>382</v>
      </c>
      <c r="U1031" s="85" t="s">
        <v>420</v>
      </c>
      <c r="V1031" s="85" t="s">
        <v>736</v>
      </c>
      <c r="W1031" s="85" t="s">
        <v>385</v>
      </c>
      <c r="X1031" s="85" t="s">
        <v>330</v>
      </c>
      <c r="Z1031" s="42" t="s">
        <v>2180</v>
      </c>
      <c r="AA1031"/>
    </row>
    <row r="1032" spans="1:27" s="39" customFormat="1" x14ac:dyDescent="0.35">
      <c r="A1032" s="85" t="s">
        <v>811</v>
      </c>
      <c r="B1032" s="87">
        <v>51153</v>
      </c>
      <c r="C1032" s="87" t="s">
        <v>12</v>
      </c>
      <c r="D1032" s="86">
        <v>1.2448053699999999</v>
      </c>
      <c r="E1032" s="86">
        <f>SUMIFS('Ratios_MARAMA-VA'!T:T, 'Ratios_MARAMA-VA'!AA:AA, Z1032)</f>
        <v>1.244805369999</v>
      </c>
      <c r="F1032" s="86">
        <f>SUMIFS('Ratios_MARAMA-VA'!J:J, 'Ratios_MARAMA-VA'!AA:AA, Z1032)</f>
        <v>3.45089091261668E-3</v>
      </c>
      <c r="G1032" s="122">
        <f t="shared" si="59"/>
        <v>2.7722333111556644E-3</v>
      </c>
      <c r="H1032" s="122">
        <v>1.1385339883127901</v>
      </c>
      <c r="I1032" s="86">
        <v>3.1562818482836303E-3</v>
      </c>
      <c r="J1032" s="122">
        <v>1.1471988943437099</v>
      </c>
      <c r="K1032" s="86">
        <v>3.1803029894205801E-3</v>
      </c>
      <c r="L1032" s="122" t="str" cm="1">
        <f t="array" ref="L1032">_xlfn.SWITCH(A1032,
    "District of Columbia", _xlfn.XLOOKUP(R1032, '2015 O3 Growth Surrogates'!A:A, '2015 O3 Growth Surrogates'!H:H),
    "Maryland", _xlfn.XLOOKUP(R1032, '2015 O3 Growth Surrogates'!A:A, '2015 O3 Growth Surrogates'!I:I),
    "Virginia", _xlfn.XLOOKUP(R1032, '2015 O3 Growth Surrogates'!A:A, '2015 O3 Growth Surrogates'!J:J)
)</f>
        <v>Employment</v>
      </c>
      <c r="M1032" s="133" cm="1">
        <f t="array" ref="M1032">_xlfn.SWITCH(L1032,
"Employment", INDEX('Coop GFs_CFs'!C:D, MATCH(B1032,'Coop GFs_CFs'!B:B,0),1),
"Population", INDEX('Coop GFs_CFs'!E:F, MATCH(B1032,'Coop GFs_CFs'!B:B,0),1),
"Household", INDEX('Coop GFs_CFs'!G:H, MATCH(B1032,'Coop GFs_CFs'!B:B,0),1),
"VMT", INDEX('Coop GFs_CFs'!I:J, MATCH(B1032,'Coop GFs_CFs'!B:B,0),1),
"Lane Mile", INDEX('Coop GFs_CFs'!K:L, MATCH(B1032,'Coop GFs_CFs'!B:B,0),1),
"Gas Sales", INDEX('Coop GFs_CFs'!M:N, MATCH(B1032,'Coop GFs_CFs'!B:B,0),1),
"No Growth", INDEX('Coop GFs_CFs'!O:P, MATCH(B1032,'Coop GFs_CFs'!B:B,0),1)
)</f>
        <v>1.1898949472362377</v>
      </c>
      <c r="N1032" s="133" cm="1">
        <f t="array" ref="N1032">_xlfn.SWITCH(L1032,
"Employment", INDEX('Coop GFs_CFs'!C:D, MATCH(B1032,'Coop GFs_CFs'!B:B,0),2),
"Population", INDEX('Coop GFs_CFs'!E:F, MATCH(B1032,'Coop GFs_CFs'!B:B,0),2),
"Household", INDEX('Coop GFs_CFs'!G:H, MATCH(B1032,'Coop GFs_CFs'!B:B,0),2),
"VMT", INDEX('Coop GFs_CFs'!I:J, MATCH(B1032,'Coop GFs_CFs'!B:B,0),2),
"Lane Mile", INDEX('Coop GFs_CFs'!K:L, MATCH(B1032,'Coop GFs_CFs'!B:B,0),2),
"Gas Sales", INDEX('Coop GFs_CFs'!M:N, MATCH(B1032,'Coop GFs_CFs'!B:B,0),2),
"No Growth", INDEX('Coop GFs_CFs'!O:P, MATCH(B1032,'Coop GFs_CFs'!B:B,0),2)
)</f>
        <v>1.2771251790739548</v>
      </c>
      <c r="O1032" s="133"/>
      <c r="P1032" s="86">
        <f t="shared" si="60"/>
        <v>4.1061976603860365E-3</v>
      </c>
      <c r="Q1032" s="86">
        <f t="shared" si="61"/>
        <v>4.4072196747402606E-3</v>
      </c>
      <c r="R1032" s="156" t="s">
        <v>735</v>
      </c>
      <c r="S1032" s="85" t="s">
        <v>136</v>
      </c>
      <c r="T1032" s="85" t="s">
        <v>382</v>
      </c>
      <c r="U1032" s="85" t="s">
        <v>420</v>
      </c>
      <c r="V1032" s="85" t="s">
        <v>736</v>
      </c>
      <c r="W1032" s="85" t="s">
        <v>385</v>
      </c>
      <c r="X1032" s="85" t="s">
        <v>330</v>
      </c>
      <c r="Z1032" s="42" t="s">
        <v>2181</v>
      </c>
      <c r="AA1032"/>
    </row>
    <row r="1033" spans="1:27" s="39" customFormat="1" x14ac:dyDescent="0.35">
      <c r="A1033" s="85" t="s">
        <v>811</v>
      </c>
      <c r="B1033" s="87">
        <v>51510</v>
      </c>
      <c r="C1033" s="87" t="s">
        <v>12</v>
      </c>
      <c r="D1033" s="86">
        <v>0.123306218</v>
      </c>
      <c r="E1033" s="86">
        <f>SUMIFS('Ratios_MARAMA-VA'!T:T, 'Ratios_MARAMA-VA'!AA:AA, Z1033)</f>
        <v>0.123306217999901</v>
      </c>
      <c r="F1033" s="86">
        <f>SUMIFS('Ratios_MARAMA-VA'!J:J, 'Ratios_MARAMA-VA'!AA:AA, Z1033)</f>
        <v>3.41833605011947E-4</v>
      </c>
      <c r="G1033" s="122">
        <f t="shared" si="59"/>
        <v>2.7722333111556583E-3</v>
      </c>
      <c r="H1033" s="122">
        <v>0.11277933365864699</v>
      </c>
      <c r="I1033" s="86">
        <v>3.1265062557843973E-4</v>
      </c>
      <c r="J1033" s="122">
        <v>0.11363765000090199</v>
      </c>
      <c r="K1033" s="86">
        <v>3.1503007873394834E-4</v>
      </c>
      <c r="L1033" s="122" t="str" cm="1">
        <f t="array" ref="L1033">_xlfn.SWITCH(A1033,
    "District of Columbia", _xlfn.XLOOKUP(R1033, '2015 O3 Growth Surrogates'!A:A, '2015 O3 Growth Surrogates'!H:H),
    "Maryland", _xlfn.XLOOKUP(R1033, '2015 O3 Growth Surrogates'!A:A, '2015 O3 Growth Surrogates'!I:I),
    "Virginia", _xlfn.XLOOKUP(R1033, '2015 O3 Growth Surrogates'!A:A, '2015 O3 Growth Surrogates'!J:J)
)</f>
        <v>Employment</v>
      </c>
      <c r="M1033" s="133" cm="1">
        <f t="array" ref="M1033">_xlfn.SWITCH(L1033,
"Employment", INDEX('Coop GFs_CFs'!C:D, MATCH(B1033,'Coop GFs_CFs'!B:B,0),1),
"Population", INDEX('Coop GFs_CFs'!E:F, MATCH(B1033,'Coop GFs_CFs'!B:B,0),1),
"Household", INDEX('Coop GFs_CFs'!G:H, MATCH(B1033,'Coop GFs_CFs'!B:B,0),1),
"VMT", INDEX('Coop GFs_CFs'!I:J, MATCH(B1033,'Coop GFs_CFs'!B:B,0),1),
"Lane Mile", INDEX('Coop GFs_CFs'!K:L, MATCH(B1033,'Coop GFs_CFs'!B:B,0),1),
"Gas Sales", INDEX('Coop GFs_CFs'!M:N, MATCH(B1033,'Coop GFs_CFs'!B:B,0),1),
"No Growth", INDEX('Coop GFs_CFs'!O:P, MATCH(B1033,'Coop GFs_CFs'!B:B,0),1)
)</f>
        <v>1.0072672441829524</v>
      </c>
      <c r="N1033" s="133" cm="1">
        <f t="array" ref="N1033">_xlfn.SWITCH(L1033,
"Employment", INDEX('Coop GFs_CFs'!C:D, MATCH(B1033,'Coop GFs_CFs'!B:B,0),2),
"Population", INDEX('Coop GFs_CFs'!E:F, MATCH(B1033,'Coop GFs_CFs'!B:B,0),2),
"Household", INDEX('Coop GFs_CFs'!G:H, MATCH(B1033,'Coop GFs_CFs'!B:B,0),2),
"VMT", INDEX('Coop GFs_CFs'!I:J, MATCH(B1033,'Coop GFs_CFs'!B:B,0),2),
"Lane Mile", INDEX('Coop GFs_CFs'!K:L, MATCH(B1033,'Coop GFs_CFs'!B:B,0),2),
"Gas Sales", INDEX('Coop GFs_CFs'!M:N, MATCH(B1033,'Coop GFs_CFs'!B:B,0),2),
"No Growth", INDEX('Coop GFs_CFs'!O:P, MATCH(B1033,'Coop GFs_CFs'!B:B,0),2)
)</f>
        <v>1.0751618720988678</v>
      </c>
      <c r="O1033" s="133"/>
      <c r="P1033" s="86">
        <f t="shared" si="60"/>
        <v>3.4431779328950772E-4</v>
      </c>
      <c r="Q1033" s="86">
        <f t="shared" si="61"/>
        <v>3.6752645871094988E-4</v>
      </c>
      <c r="R1033" s="156" t="s">
        <v>735</v>
      </c>
      <c r="S1033" s="85" t="s">
        <v>136</v>
      </c>
      <c r="T1033" s="85" t="s">
        <v>382</v>
      </c>
      <c r="U1033" s="85" t="s">
        <v>420</v>
      </c>
      <c r="V1033" s="85" t="s">
        <v>736</v>
      </c>
      <c r="W1033" s="85" t="s">
        <v>385</v>
      </c>
      <c r="X1033" s="85" t="s">
        <v>330</v>
      </c>
      <c r="Z1033" s="42" t="s">
        <v>2177</v>
      </c>
      <c r="AA1033"/>
    </row>
    <row r="1034" spans="1:27" s="39" customFormat="1" x14ac:dyDescent="0.35">
      <c r="A1034" s="85" t="s">
        <v>9</v>
      </c>
      <c r="B1034" s="87">
        <v>11001</v>
      </c>
      <c r="C1034" s="87" t="s">
        <v>12</v>
      </c>
      <c r="D1034" s="86">
        <v>1.1673362199999999</v>
      </c>
      <c r="E1034" s="86">
        <f>SUMIFS('Ratios_MARAMA-VA'!T:T, 'Ratios_MARAMA-VA'!AA:AA, Z1034)</f>
        <v>1.16733621999906</v>
      </c>
      <c r="F1034" s="86">
        <f>SUMIFS('Ratios_MARAMA-VA'!J:J, 'Ratios_MARAMA-VA'!AA:AA, Z1034)</f>
        <v>3.1847481713059901E-3</v>
      </c>
      <c r="G1034" s="122">
        <f t="shared" si="59"/>
        <v>2.7282184144929167E-3</v>
      </c>
      <c r="H1034" s="122">
        <v>1.1778589148946299</v>
      </c>
      <c r="I1034" s="86">
        <v>3.2134563812901743E-3</v>
      </c>
      <c r="J1034" s="122">
        <v>1.25681490844809</v>
      </c>
      <c r="K1034" s="86">
        <v>3.4288655768373081E-3</v>
      </c>
      <c r="L1034" s="122" t="str" cm="1">
        <f t="array" ref="L1034">_xlfn.SWITCH(A1034,
    "District of Columbia", _xlfn.XLOOKUP(R1034, '2015 O3 Growth Surrogates'!A:A, '2015 O3 Growth Surrogates'!H:H),
    "Maryland", _xlfn.XLOOKUP(R1034, '2015 O3 Growth Surrogates'!A:A, '2015 O3 Growth Surrogates'!I:I),
    "Virginia", _xlfn.XLOOKUP(R1034, '2015 O3 Growth Surrogates'!A:A, '2015 O3 Growth Surrogates'!J:J)
)</f>
        <v>Employment</v>
      </c>
      <c r="M1034" s="133" cm="1">
        <f t="array" ref="M1034">_xlfn.SWITCH(L1034,
"Employment", INDEX('Coop GFs_CFs'!C:D, MATCH(B1034,'Coop GFs_CFs'!B:B,0),1),
"Population", INDEX('Coop GFs_CFs'!E:F, MATCH(B1034,'Coop GFs_CFs'!B:B,0),1),
"Household", INDEX('Coop GFs_CFs'!G:H, MATCH(B1034,'Coop GFs_CFs'!B:B,0),1),
"VMT", INDEX('Coop GFs_CFs'!I:J, MATCH(B1034,'Coop GFs_CFs'!B:B,0),1),
"Lane Mile", INDEX('Coop GFs_CFs'!K:L, MATCH(B1034,'Coop GFs_CFs'!B:B,0),1),
"Gas Sales", INDEX('Coop GFs_CFs'!M:N, MATCH(B1034,'Coop GFs_CFs'!B:B,0),1),
"No Growth", INDEX('Coop GFs_CFs'!O:P, MATCH(B1034,'Coop GFs_CFs'!B:B,0),1)
)</f>
        <v>1.1125759036334977</v>
      </c>
      <c r="N1034" s="133" cm="1">
        <f t="array" ref="N1034">_xlfn.SWITCH(L1034,
"Employment", INDEX('Coop GFs_CFs'!C:D, MATCH(B1034,'Coop GFs_CFs'!B:B,0),2),
"Population", INDEX('Coop GFs_CFs'!E:F, MATCH(B1034,'Coop GFs_CFs'!B:B,0),2),
"Household", INDEX('Coop GFs_CFs'!G:H, MATCH(B1034,'Coop GFs_CFs'!B:B,0),2),
"VMT", INDEX('Coop GFs_CFs'!I:J, MATCH(B1034,'Coop GFs_CFs'!B:B,0),2),
"Lane Mile", INDEX('Coop GFs_CFs'!K:L, MATCH(B1034,'Coop GFs_CFs'!B:B,0),2),
"Gas Sales", INDEX('Coop GFs_CFs'!M:N, MATCH(B1034,'Coop GFs_CFs'!B:B,0),2),
"No Growth", INDEX('Coop GFs_CFs'!O:P, MATCH(B1034,'Coop GFs_CFs'!B:B,0),2)
)</f>
        <v>1.1554041707984846</v>
      </c>
      <c r="O1034" s="133"/>
      <c r="P1034" s="86">
        <f t="shared" si="60"/>
        <v>3.5432740745358913E-3</v>
      </c>
      <c r="Q1034" s="86">
        <f t="shared" si="61"/>
        <v>3.6796713200697873E-3</v>
      </c>
      <c r="R1034" s="156" t="s">
        <v>433</v>
      </c>
      <c r="S1034" s="85" t="s">
        <v>136</v>
      </c>
      <c r="T1034" s="85" t="s">
        <v>382</v>
      </c>
      <c r="U1034" s="85" t="s">
        <v>420</v>
      </c>
      <c r="V1034" s="85" t="s">
        <v>434</v>
      </c>
      <c r="W1034" s="85" t="s">
        <v>385</v>
      </c>
      <c r="X1034" s="85" t="s">
        <v>330</v>
      </c>
      <c r="Z1034" s="42" t="s">
        <v>2182</v>
      </c>
      <c r="AA1034"/>
    </row>
    <row r="1035" spans="1:27" s="39" customFormat="1" x14ac:dyDescent="0.35">
      <c r="A1035" s="85" t="s">
        <v>497</v>
      </c>
      <c r="B1035" s="87">
        <v>24009</v>
      </c>
      <c r="C1035" s="87" t="s">
        <v>12</v>
      </c>
      <c r="D1035" s="86">
        <v>2.2259559059999998</v>
      </c>
      <c r="E1035" s="86">
        <f>SUMIFS('Ratios_MARAMA-VA'!T:T, 'Ratios_MARAMA-VA'!AA:AA, Z1035)</f>
        <v>2.2259559059981999</v>
      </c>
      <c r="F1035" s="86">
        <f>SUMIFS('Ratios_MARAMA-VA'!J:J, 'Ratios_MARAMA-VA'!AA:AA, Z1035)</f>
        <v>6.0728938925935904E-3</v>
      </c>
      <c r="G1035" s="122">
        <f t="shared" si="59"/>
        <v>2.7282184144929336E-3</v>
      </c>
      <c r="H1035" s="122">
        <v>2.2460212945713698</v>
      </c>
      <c r="I1035" s="86">
        <v>6.1276366551928684E-3</v>
      </c>
      <c r="J1035" s="122">
        <v>2.3965799401040302</v>
      </c>
      <c r="K1035" s="86">
        <v>6.538393524396187E-3</v>
      </c>
      <c r="L1035" s="122" t="str" cm="1">
        <f t="array" ref="L1035">_xlfn.SWITCH(A1035,
    "District of Columbia", _xlfn.XLOOKUP(R1035, '2015 O3 Growth Surrogates'!A:A, '2015 O3 Growth Surrogates'!H:H),
    "Maryland", _xlfn.XLOOKUP(R1035, '2015 O3 Growth Surrogates'!A:A, '2015 O3 Growth Surrogates'!I:I),
    "Virginia", _xlfn.XLOOKUP(R1035, '2015 O3 Growth Surrogates'!A:A, '2015 O3 Growth Surrogates'!J:J)
)</f>
        <v>Employment</v>
      </c>
      <c r="M1035" s="133" cm="1">
        <f t="array" ref="M1035">_xlfn.SWITCH(L1035,
"Employment", INDEX('Coop GFs_CFs'!C:D, MATCH(B1035,'Coop GFs_CFs'!B:B,0),1),
"Population", INDEX('Coop GFs_CFs'!E:F, MATCH(B1035,'Coop GFs_CFs'!B:B,0),1),
"Household", INDEX('Coop GFs_CFs'!G:H, MATCH(B1035,'Coop GFs_CFs'!B:B,0),1),
"VMT", INDEX('Coop GFs_CFs'!I:J, MATCH(B1035,'Coop GFs_CFs'!B:B,0),1),
"Lane Mile", INDEX('Coop GFs_CFs'!K:L, MATCH(B1035,'Coop GFs_CFs'!B:B,0),1),
"Gas Sales", INDEX('Coop GFs_CFs'!M:N, MATCH(B1035,'Coop GFs_CFs'!B:B,0),1),
"No Growth", INDEX('Coop GFs_CFs'!O:P, MATCH(B1035,'Coop GFs_CFs'!B:B,0),1)
)</f>
        <v>1.0339308317341065</v>
      </c>
      <c r="N1035" s="133" cm="1">
        <f t="array" ref="N1035">_xlfn.SWITCH(L1035,
"Employment", INDEX('Coop GFs_CFs'!C:D, MATCH(B1035,'Coop GFs_CFs'!B:B,0),2),
"Population", INDEX('Coop GFs_CFs'!E:F, MATCH(B1035,'Coop GFs_CFs'!B:B,0),2),
"Household", INDEX('Coop GFs_CFs'!G:H, MATCH(B1035,'Coop GFs_CFs'!B:B,0),2),
"VMT", INDEX('Coop GFs_CFs'!I:J, MATCH(B1035,'Coop GFs_CFs'!B:B,0),2),
"Lane Mile", INDEX('Coop GFs_CFs'!K:L, MATCH(B1035,'Coop GFs_CFs'!B:B,0),2),
"Gas Sales", INDEX('Coop GFs_CFs'!M:N, MATCH(B1035,'Coop GFs_CFs'!B:B,0),2),
"No Growth", INDEX('Coop GFs_CFs'!O:P, MATCH(B1035,'Coop GFs_CFs'!B:B,0),2)
)</f>
        <v>1.0518639500224574</v>
      </c>
      <c r="O1035" s="133"/>
      <c r="P1035" s="86">
        <f t="shared" si="60"/>
        <v>6.2789522334022662E-3</v>
      </c>
      <c r="Q1035" s="86">
        <f t="shared" si="61"/>
        <v>6.3878581579307507E-3</v>
      </c>
      <c r="R1035" s="156" t="s">
        <v>433</v>
      </c>
      <c r="S1035" s="85" t="s">
        <v>136</v>
      </c>
      <c r="T1035" s="85" t="s">
        <v>382</v>
      </c>
      <c r="U1035" s="85" t="s">
        <v>420</v>
      </c>
      <c r="V1035" s="85" t="s">
        <v>434</v>
      </c>
      <c r="W1035" s="85" t="s">
        <v>385</v>
      </c>
      <c r="X1035" s="85" t="s">
        <v>330</v>
      </c>
      <c r="Z1035" s="42" t="s">
        <v>2183</v>
      </c>
      <c r="AA1035"/>
    </row>
    <row r="1036" spans="1:27" s="39" customFormat="1" x14ac:dyDescent="0.35">
      <c r="A1036" s="85" t="s">
        <v>497</v>
      </c>
      <c r="B1036" s="87">
        <v>24017</v>
      </c>
      <c r="C1036" s="87" t="s">
        <v>12</v>
      </c>
      <c r="D1036" s="86">
        <v>0.68494952799999997</v>
      </c>
      <c r="E1036" s="86">
        <f>SUMIFS('Ratios_MARAMA-VA'!T:T, 'Ratios_MARAMA-VA'!AA:AA, Z1036)</f>
        <v>0.68494952799945497</v>
      </c>
      <c r="F1036" s="86">
        <f>SUMIFS('Ratios_MARAMA-VA'!J:J, 'Ratios_MARAMA-VA'!AA:AA, Z1036)</f>
        <v>1.86869191528633E-3</v>
      </c>
      <c r="G1036" s="122">
        <f t="shared" si="59"/>
        <v>2.7282184144928954E-3</v>
      </c>
      <c r="H1036" s="122">
        <v>0.69112385445186297</v>
      </c>
      <c r="I1036" s="86">
        <v>1.8855368264108802E-3</v>
      </c>
      <c r="J1036" s="122">
        <v>0.73745229829747005</v>
      </c>
      <c r="K1036" s="86">
        <v>2.0119309400252654E-3</v>
      </c>
      <c r="L1036" s="122" t="str" cm="1">
        <f t="array" ref="L1036">_xlfn.SWITCH(A1036,
    "District of Columbia", _xlfn.XLOOKUP(R1036, '2015 O3 Growth Surrogates'!A:A, '2015 O3 Growth Surrogates'!H:H),
    "Maryland", _xlfn.XLOOKUP(R1036, '2015 O3 Growth Surrogates'!A:A, '2015 O3 Growth Surrogates'!I:I),
    "Virginia", _xlfn.XLOOKUP(R1036, '2015 O3 Growth Surrogates'!A:A, '2015 O3 Growth Surrogates'!J:J)
)</f>
        <v>Employment</v>
      </c>
      <c r="M1036" s="133" cm="1">
        <f t="array" ref="M1036">_xlfn.SWITCH(L1036,
"Employment", INDEX('Coop GFs_CFs'!C:D, MATCH(B1036,'Coop GFs_CFs'!B:B,0),1),
"Population", INDEX('Coop GFs_CFs'!E:F, MATCH(B1036,'Coop GFs_CFs'!B:B,0),1),
"Household", INDEX('Coop GFs_CFs'!G:H, MATCH(B1036,'Coop GFs_CFs'!B:B,0),1),
"VMT", INDEX('Coop GFs_CFs'!I:J, MATCH(B1036,'Coop GFs_CFs'!B:B,0),1),
"Lane Mile", INDEX('Coop GFs_CFs'!K:L, MATCH(B1036,'Coop GFs_CFs'!B:B,0),1),
"Gas Sales", INDEX('Coop GFs_CFs'!M:N, MATCH(B1036,'Coop GFs_CFs'!B:B,0),1),
"No Growth", INDEX('Coop GFs_CFs'!O:P, MATCH(B1036,'Coop GFs_CFs'!B:B,0),1)
)</f>
        <v>1.1494562546354627</v>
      </c>
      <c r="N1036" s="133" cm="1">
        <f t="array" ref="N1036">_xlfn.SWITCH(L1036,
"Employment", INDEX('Coop GFs_CFs'!C:D, MATCH(B1036,'Coop GFs_CFs'!B:B,0),2),
"Population", INDEX('Coop GFs_CFs'!E:F, MATCH(B1036,'Coop GFs_CFs'!B:B,0),2),
"Household", INDEX('Coop GFs_CFs'!G:H, MATCH(B1036,'Coop GFs_CFs'!B:B,0),2),
"VMT", INDEX('Coop GFs_CFs'!I:J, MATCH(B1036,'Coop GFs_CFs'!B:B,0),2),
"Lane Mile", INDEX('Coop GFs_CFs'!K:L, MATCH(B1036,'Coop GFs_CFs'!B:B,0),2),
"Gas Sales", INDEX('Coop GFs_CFs'!M:N, MATCH(B1036,'Coop GFs_CFs'!B:B,0),2),
"No Growth", INDEX('Coop GFs_CFs'!O:P, MATCH(B1036,'Coop GFs_CFs'!B:B,0),2)
)</f>
        <v>1.2365582750270308</v>
      </c>
      <c r="O1036" s="133"/>
      <c r="P1036" s="86">
        <f t="shared" si="60"/>
        <v>2.1479796100125942E-3</v>
      </c>
      <c r="Q1036" s="86">
        <f t="shared" si="61"/>
        <v>2.3107464513234225E-3</v>
      </c>
      <c r="R1036" s="156" t="s">
        <v>433</v>
      </c>
      <c r="S1036" s="85" t="s">
        <v>136</v>
      </c>
      <c r="T1036" s="85" t="s">
        <v>382</v>
      </c>
      <c r="U1036" s="85" t="s">
        <v>420</v>
      </c>
      <c r="V1036" s="85" t="s">
        <v>434</v>
      </c>
      <c r="W1036" s="85" t="s">
        <v>385</v>
      </c>
      <c r="X1036" s="85" t="s">
        <v>330</v>
      </c>
      <c r="Z1036" s="42" t="s">
        <v>2184</v>
      </c>
      <c r="AA1036"/>
    </row>
    <row r="1037" spans="1:27" s="39" customFormat="1" x14ac:dyDescent="0.35">
      <c r="A1037" s="85" t="s">
        <v>497</v>
      </c>
      <c r="B1037" s="87">
        <v>24021</v>
      </c>
      <c r="C1037" s="87" t="s">
        <v>12</v>
      </c>
      <c r="D1037" s="86">
        <v>6.6208188979999996</v>
      </c>
      <c r="E1037" s="86">
        <f>SUMIFS('Ratios_MARAMA-VA'!T:T, 'Ratios_MARAMA-VA'!AA:AA, Z1037)</f>
        <v>6.62081889799473</v>
      </c>
      <c r="F1037" s="86">
        <f>SUMIFS('Ratios_MARAMA-VA'!J:J, 'Ratios_MARAMA-VA'!AA:AA, Z1037)</f>
        <v>1.8063040036531801E-2</v>
      </c>
      <c r="G1037" s="122">
        <f t="shared" si="59"/>
        <v>2.7282184144928985E-3</v>
      </c>
      <c r="H1037" s="122">
        <v>6.6805008097085601</v>
      </c>
      <c r="I1037" s="86">
        <v>1.8225865327081613E-2</v>
      </c>
      <c r="J1037" s="122">
        <v>7.12831809257254</v>
      </c>
      <c r="K1037" s="86">
        <v>1.9447608684519297E-2</v>
      </c>
      <c r="L1037" s="122" t="str" cm="1">
        <f t="array" ref="L1037">_xlfn.SWITCH(A1037,
    "District of Columbia", _xlfn.XLOOKUP(R1037, '2015 O3 Growth Surrogates'!A:A, '2015 O3 Growth Surrogates'!H:H),
    "Maryland", _xlfn.XLOOKUP(R1037, '2015 O3 Growth Surrogates'!A:A, '2015 O3 Growth Surrogates'!I:I),
    "Virginia", _xlfn.XLOOKUP(R1037, '2015 O3 Growth Surrogates'!A:A, '2015 O3 Growth Surrogates'!J:J)
)</f>
        <v>Employment</v>
      </c>
      <c r="M1037" s="133" cm="1">
        <f t="array" ref="M1037">_xlfn.SWITCH(L1037,
"Employment", INDEX('Coop GFs_CFs'!C:D, MATCH(B1037,'Coop GFs_CFs'!B:B,0),1),
"Population", INDEX('Coop GFs_CFs'!E:F, MATCH(B1037,'Coop GFs_CFs'!B:B,0),1),
"Household", INDEX('Coop GFs_CFs'!G:H, MATCH(B1037,'Coop GFs_CFs'!B:B,0),1),
"VMT", INDEX('Coop GFs_CFs'!I:J, MATCH(B1037,'Coop GFs_CFs'!B:B,0),1),
"Lane Mile", INDEX('Coop GFs_CFs'!K:L, MATCH(B1037,'Coop GFs_CFs'!B:B,0),1),
"Gas Sales", INDEX('Coop GFs_CFs'!M:N, MATCH(B1037,'Coop GFs_CFs'!B:B,0),1),
"No Growth", INDEX('Coop GFs_CFs'!O:P, MATCH(B1037,'Coop GFs_CFs'!B:B,0),1)
)</f>
        <v>1.1441294512813505</v>
      </c>
      <c r="N1037" s="133" cm="1">
        <f t="array" ref="N1037">_xlfn.SWITCH(L1037,
"Employment", INDEX('Coop GFs_CFs'!C:D, MATCH(B1037,'Coop GFs_CFs'!B:B,0),2),
"Population", INDEX('Coop GFs_CFs'!E:F, MATCH(B1037,'Coop GFs_CFs'!B:B,0),2),
"Household", INDEX('Coop GFs_CFs'!G:H, MATCH(B1037,'Coop GFs_CFs'!B:B,0),2),
"VMT", INDEX('Coop GFs_CFs'!I:J, MATCH(B1037,'Coop GFs_CFs'!B:B,0),2),
"Lane Mile", INDEX('Coop GFs_CFs'!K:L, MATCH(B1037,'Coop GFs_CFs'!B:B,0),2),
"Gas Sales", INDEX('Coop GFs_CFs'!M:N, MATCH(B1037,'Coop GFs_CFs'!B:B,0),2),
"No Growth", INDEX('Coop GFs_CFs'!O:P, MATCH(B1037,'Coop GFs_CFs'!B:B,0),2)
)</f>
        <v>1.2247937540008487</v>
      </c>
      <c r="O1037" s="133"/>
      <c r="P1037" s="86">
        <f t="shared" si="60"/>
        <v>2.0666456085470193E-2</v>
      </c>
      <c r="Q1037" s="86">
        <f t="shared" si="61"/>
        <v>2.2123498615011412E-2</v>
      </c>
      <c r="R1037" s="156" t="s">
        <v>433</v>
      </c>
      <c r="S1037" s="85" t="s">
        <v>136</v>
      </c>
      <c r="T1037" s="85" t="s">
        <v>382</v>
      </c>
      <c r="U1037" s="85" t="s">
        <v>420</v>
      </c>
      <c r="V1037" s="85" t="s">
        <v>434</v>
      </c>
      <c r="W1037" s="85" t="s">
        <v>385</v>
      </c>
      <c r="X1037" s="85" t="s">
        <v>330</v>
      </c>
      <c r="Z1037" s="42" t="s">
        <v>2185</v>
      </c>
      <c r="AA1037"/>
    </row>
    <row r="1038" spans="1:27" s="39" customFormat="1" x14ac:dyDescent="0.35">
      <c r="A1038" s="85" t="s">
        <v>497</v>
      </c>
      <c r="B1038" s="87">
        <v>24031</v>
      </c>
      <c r="C1038" s="87" t="s">
        <v>12</v>
      </c>
      <c r="D1038" s="86">
        <v>5.6163661420000004</v>
      </c>
      <c r="E1038" s="86">
        <f>SUMIFS('Ratios_MARAMA-VA'!T:T, 'Ratios_MARAMA-VA'!AA:AA, Z1038)</f>
        <v>5.6163661419954796</v>
      </c>
      <c r="F1038" s="86">
        <f>SUMIFS('Ratios_MARAMA-VA'!J:J, 'Ratios_MARAMA-VA'!AA:AA, Z1038)</f>
        <v>1.5322673531126599E-2</v>
      </c>
      <c r="G1038" s="122">
        <f t="shared" si="59"/>
        <v>2.7282184144929154E-3</v>
      </c>
      <c r="H1038" s="122">
        <v>5.6669936358755697</v>
      </c>
      <c r="I1038" s="86">
        <v>1.5460796392209888E-2</v>
      </c>
      <c r="J1038" s="122">
        <v>6.0468719959436097</v>
      </c>
      <c r="K1038" s="86">
        <v>1.6497187529414887E-2</v>
      </c>
      <c r="L1038" s="122" t="str" cm="1">
        <f t="array" ref="L1038">_xlfn.SWITCH(A1038,
    "District of Columbia", _xlfn.XLOOKUP(R1038, '2015 O3 Growth Surrogates'!A:A, '2015 O3 Growth Surrogates'!H:H),
    "Maryland", _xlfn.XLOOKUP(R1038, '2015 O3 Growth Surrogates'!A:A, '2015 O3 Growth Surrogates'!I:I),
    "Virginia", _xlfn.XLOOKUP(R1038, '2015 O3 Growth Surrogates'!A:A, '2015 O3 Growth Surrogates'!J:J)
)</f>
        <v>Employment</v>
      </c>
      <c r="M1038" s="133" cm="1">
        <f t="array" ref="M1038">_xlfn.SWITCH(L1038,
"Employment", INDEX('Coop GFs_CFs'!C:D, MATCH(B1038,'Coop GFs_CFs'!B:B,0),1),
"Population", INDEX('Coop GFs_CFs'!E:F, MATCH(B1038,'Coop GFs_CFs'!B:B,0),1),
"Household", INDEX('Coop GFs_CFs'!G:H, MATCH(B1038,'Coop GFs_CFs'!B:B,0),1),
"VMT", INDEX('Coop GFs_CFs'!I:J, MATCH(B1038,'Coop GFs_CFs'!B:B,0),1),
"Lane Mile", INDEX('Coop GFs_CFs'!K:L, MATCH(B1038,'Coop GFs_CFs'!B:B,0),1),
"Gas Sales", INDEX('Coop GFs_CFs'!M:N, MATCH(B1038,'Coop GFs_CFs'!B:B,0),1),
"No Growth", INDEX('Coop GFs_CFs'!O:P, MATCH(B1038,'Coop GFs_CFs'!B:B,0),1)
)</f>
        <v>1.0977892034918355</v>
      </c>
      <c r="N1038" s="133" cm="1">
        <f t="array" ref="N1038">_xlfn.SWITCH(L1038,
"Employment", INDEX('Coop GFs_CFs'!C:D, MATCH(B1038,'Coop GFs_CFs'!B:B,0),2),
"Population", INDEX('Coop GFs_CFs'!E:F, MATCH(B1038,'Coop GFs_CFs'!B:B,0),2),
"Household", INDEX('Coop GFs_CFs'!G:H, MATCH(B1038,'Coop GFs_CFs'!B:B,0),2),
"VMT", INDEX('Coop GFs_CFs'!I:J, MATCH(B1038,'Coop GFs_CFs'!B:B,0),2),
"Lane Mile", INDEX('Coop GFs_CFs'!K:L, MATCH(B1038,'Coop GFs_CFs'!B:B,0),2),
"Gas Sales", INDEX('Coop GFs_CFs'!M:N, MATCH(B1038,'Coop GFs_CFs'!B:B,0),2),
"No Growth", INDEX('Coop GFs_CFs'!O:P, MATCH(B1038,'Coop GFs_CFs'!B:B,0),2)
)</f>
        <v>1.1427409443629737</v>
      </c>
      <c r="O1038" s="133"/>
      <c r="P1038" s="86">
        <f t="shared" si="60"/>
        <v>1.6821065571100899E-2</v>
      </c>
      <c r="Q1038" s="86">
        <f t="shared" si="61"/>
        <v>1.7509846421125151E-2</v>
      </c>
      <c r="R1038" s="156" t="s">
        <v>433</v>
      </c>
      <c r="S1038" s="85" t="s">
        <v>136</v>
      </c>
      <c r="T1038" s="85" t="s">
        <v>382</v>
      </c>
      <c r="U1038" s="85" t="s">
        <v>420</v>
      </c>
      <c r="V1038" s="85" t="s">
        <v>434</v>
      </c>
      <c r="W1038" s="85" t="s">
        <v>385</v>
      </c>
      <c r="X1038" s="85" t="s">
        <v>330</v>
      </c>
      <c r="Z1038" s="42" t="s">
        <v>2186</v>
      </c>
      <c r="AA1038"/>
    </row>
    <row r="1039" spans="1:27" s="39" customFormat="1" x14ac:dyDescent="0.35">
      <c r="A1039" s="85" t="s">
        <v>497</v>
      </c>
      <c r="B1039" s="87">
        <v>24033</v>
      </c>
      <c r="C1039" s="87" t="s">
        <v>12</v>
      </c>
      <c r="D1039" s="86">
        <v>9.5703070869999998</v>
      </c>
      <c r="E1039" s="86">
        <f>SUMIFS('Ratios_MARAMA-VA'!T:T, 'Ratios_MARAMA-VA'!AA:AA, Z1039)</f>
        <v>9.5703070869923295</v>
      </c>
      <c r="F1039" s="86">
        <f>SUMIFS('Ratios_MARAMA-VA'!J:J, 'Ratios_MARAMA-VA'!AA:AA, Z1039)</f>
        <v>2.6109888027084499E-2</v>
      </c>
      <c r="G1039" s="122">
        <f t="shared" si="59"/>
        <v>2.7282184144929128E-3</v>
      </c>
      <c r="H1039" s="122">
        <v>9.6565765094671594</v>
      </c>
      <c r="I1039" s="86">
        <v>2.6345249854087999E-2</v>
      </c>
      <c r="J1039" s="122">
        <v>10.3038905323849</v>
      </c>
      <c r="K1039" s="86">
        <v>2.8111263891371665E-2</v>
      </c>
      <c r="L1039" s="122" t="str" cm="1">
        <f t="array" ref="L1039">_xlfn.SWITCH(A1039,
    "District of Columbia", _xlfn.XLOOKUP(R1039, '2015 O3 Growth Surrogates'!A:A, '2015 O3 Growth Surrogates'!H:H),
    "Maryland", _xlfn.XLOOKUP(R1039, '2015 O3 Growth Surrogates'!A:A, '2015 O3 Growth Surrogates'!I:I),
    "Virginia", _xlfn.XLOOKUP(R1039, '2015 O3 Growth Surrogates'!A:A, '2015 O3 Growth Surrogates'!J:J)
)</f>
        <v>Employment</v>
      </c>
      <c r="M1039" s="133" cm="1">
        <f t="array" ref="M1039">_xlfn.SWITCH(L1039,
"Employment", INDEX('Coop GFs_CFs'!C:D, MATCH(B1039,'Coop GFs_CFs'!B:B,0),1),
"Population", INDEX('Coop GFs_CFs'!E:F, MATCH(B1039,'Coop GFs_CFs'!B:B,0),1),
"Household", INDEX('Coop GFs_CFs'!G:H, MATCH(B1039,'Coop GFs_CFs'!B:B,0),1),
"VMT", INDEX('Coop GFs_CFs'!I:J, MATCH(B1039,'Coop GFs_CFs'!B:B,0),1),
"Lane Mile", INDEX('Coop GFs_CFs'!K:L, MATCH(B1039,'Coop GFs_CFs'!B:B,0),1),
"Gas Sales", INDEX('Coop GFs_CFs'!M:N, MATCH(B1039,'Coop GFs_CFs'!B:B,0),1),
"No Growth", INDEX('Coop GFs_CFs'!O:P, MATCH(B1039,'Coop GFs_CFs'!B:B,0),1)
)</f>
        <v>1.0691583039570396</v>
      </c>
      <c r="N1039" s="133" cm="1">
        <f t="array" ref="N1039">_xlfn.SWITCH(L1039,
"Employment", INDEX('Coop GFs_CFs'!C:D, MATCH(B1039,'Coop GFs_CFs'!B:B,0),2),
"Population", INDEX('Coop GFs_CFs'!E:F, MATCH(B1039,'Coop GFs_CFs'!B:B,0),2),
"Household", INDEX('Coop GFs_CFs'!G:H, MATCH(B1039,'Coop GFs_CFs'!B:B,0),2),
"VMT", INDEX('Coop GFs_CFs'!I:J, MATCH(B1039,'Coop GFs_CFs'!B:B,0),2),
"Lane Mile", INDEX('Coop GFs_CFs'!K:L, MATCH(B1039,'Coop GFs_CFs'!B:B,0),2),
"Gas Sales", INDEX('Coop GFs_CFs'!M:N, MATCH(B1039,'Coop GFs_CFs'!B:B,0),2),
"No Growth", INDEX('Coop GFs_CFs'!O:P, MATCH(B1039,'Coop GFs_CFs'!B:B,0),2)
)</f>
        <v>1.1120864021452579</v>
      </c>
      <c r="O1039" s="133"/>
      <c r="P1039" s="86">
        <f t="shared" si="60"/>
        <v>2.7915603599545879E-2</v>
      </c>
      <c r="Q1039" s="86">
        <f t="shared" si="61"/>
        <v>2.9036451436455946E-2</v>
      </c>
      <c r="R1039" s="156" t="s">
        <v>433</v>
      </c>
      <c r="S1039" s="85" t="s">
        <v>136</v>
      </c>
      <c r="T1039" s="85" t="s">
        <v>382</v>
      </c>
      <c r="U1039" s="85" t="s">
        <v>420</v>
      </c>
      <c r="V1039" s="85" t="s">
        <v>434</v>
      </c>
      <c r="W1039" s="85" t="s">
        <v>385</v>
      </c>
      <c r="X1039" s="85" t="s">
        <v>330</v>
      </c>
      <c r="Z1039" s="42" t="s">
        <v>2187</v>
      </c>
      <c r="AA1039"/>
    </row>
    <row r="1040" spans="1:27" s="39" customFormat="1" x14ac:dyDescent="0.35">
      <c r="A1040" s="85" t="s">
        <v>811</v>
      </c>
      <c r="B1040" s="87">
        <v>51013</v>
      </c>
      <c r="C1040" s="87" t="s">
        <v>12</v>
      </c>
      <c r="D1040" s="86">
        <v>2.4086614169999998</v>
      </c>
      <c r="E1040" s="86">
        <f>SUMIFS('Ratios_MARAMA-VA'!T:T, 'Ratios_MARAMA-VA'!AA:AA, Z1040)</f>
        <v>2.4086614169980698</v>
      </c>
      <c r="F1040" s="86">
        <f>SUMIFS('Ratios_MARAMA-VA'!J:J, 'Ratios_MARAMA-VA'!AA:AA, Z1040)</f>
        <v>6.5713544321327304E-3</v>
      </c>
      <c r="G1040" s="122">
        <f t="shared" ref="G1040:G1103" si="62">F1040/E1040</f>
        <v>2.7282184144929145E-3</v>
      </c>
      <c r="H1040" s="122">
        <v>2.4303737641038601</v>
      </c>
      <c r="I1040" s="86">
        <v>6.6305904573286095E-3</v>
      </c>
      <c r="J1040" s="122">
        <v>2.5932901990219199</v>
      </c>
      <c r="K1040" s="86">
        <v>7.0750620750955973E-3</v>
      </c>
      <c r="L1040" s="122" t="str" cm="1">
        <f t="array" ref="L1040">_xlfn.SWITCH(A1040,
    "District of Columbia", _xlfn.XLOOKUP(R1040, '2015 O3 Growth Surrogates'!A:A, '2015 O3 Growth Surrogates'!H:H),
    "Maryland", _xlfn.XLOOKUP(R1040, '2015 O3 Growth Surrogates'!A:A, '2015 O3 Growth Surrogates'!I:I),
    "Virginia", _xlfn.XLOOKUP(R1040, '2015 O3 Growth Surrogates'!A:A, '2015 O3 Growth Surrogates'!J:J)
)</f>
        <v>Employment</v>
      </c>
      <c r="M1040" s="133" cm="1">
        <f t="array" ref="M1040">_xlfn.SWITCH(L1040,
"Employment", INDEX('Coop GFs_CFs'!C:D, MATCH(B1040,'Coop GFs_CFs'!B:B,0),1),
"Population", INDEX('Coop GFs_CFs'!E:F, MATCH(B1040,'Coop GFs_CFs'!B:B,0),1),
"Household", INDEX('Coop GFs_CFs'!G:H, MATCH(B1040,'Coop GFs_CFs'!B:B,0),1),
"VMT", INDEX('Coop GFs_CFs'!I:J, MATCH(B1040,'Coop GFs_CFs'!B:B,0),1),
"Lane Mile", INDEX('Coop GFs_CFs'!K:L, MATCH(B1040,'Coop GFs_CFs'!B:B,0),1),
"Gas Sales", INDEX('Coop GFs_CFs'!M:N, MATCH(B1040,'Coop GFs_CFs'!B:B,0),1),
"No Growth", INDEX('Coop GFs_CFs'!O:P, MATCH(B1040,'Coop GFs_CFs'!B:B,0),1)
)</f>
        <v>1.1056036674427163</v>
      </c>
      <c r="N1040" s="133" cm="1">
        <f t="array" ref="N1040">_xlfn.SWITCH(L1040,
"Employment", INDEX('Coop GFs_CFs'!C:D, MATCH(B1040,'Coop GFs_CFs'!B:B,0),2),
"Population", INDEX('Coop GFs_CFs'!E:F, MATCH(B1040,'Coop GFs_CFs'!B:B,0),2),
"Household", INDEX('Coop GFs_CFs'!G:H, MATCH(B1040,'Coop GFs_CFs'!B:B,0),2),
"VMT", INDEX('Coop GFs_CFs'!I:J, MATCH(B1040,'Coop GFs_CFs'!B:B,0),2),
"Lane Mile", INDEX('Coop GFs_CFs'!K:L, MATCH(B1040,'Coop GFs_CFs'!B:B,0),2),
"Gas Sales", INDEX('Coop GFs_CFs'!M:N, MATCH(B1040,'Coop GFs_CFs'!B:B,0),2),
"No Growth", INDEX('Coop GFs_CFs'!O:P, MATCH(B1040,'Coop GFs_CFs'!B:B,0),2)
)</f>
        <v>1.1792000057596272</v>
      </c>
      <c r="O1040" s="133"/>
      <c r="P1040" s="86">
        <f t="shared" si="60"/>
        <v>7.2653135602318954E-3</v>
      </c>
      <c r="Q1040" s="86">
        <f t="shared" si="61"/>
        <v>7.7489411842194674E-3</v>
      </c>
      <c r="R1040" s="156" t="s">
        <v>433</v>
      </c>
      <c r="S1040" s="85" t="s">
        <v>136</v>
      </c>
      <c r="T1040" s="85" t="s">
        <v>382</v>
      </c>
      <c r="U1040" s="85" t="s">
        <v>420</v>
      </c>
      <c r="V1040" s="85" t="s">
        <v>434</v>
      </c>
      <c r="W1040" s="85" t="s">
        <v>385</v>
      </c>
      <c r="X1040" s="85" t="s">
        <v>330</v>
      </c>
      <c r="Z1040" s="42" t="s">
        <v>2189</v>
      </c>
      <c r="AA1040"/>
    </row>
    <row r="1041" spans="1:27" s="39" customFormat="1" x14ac:dyDescent="0.35">
      <c r="A1041" s="85" t="s">
        <v>811</v>
      </c>
      <c r="B1041" s="87">
        <v>51059</v>
      </c>
      <c r="C1041" s="87" t="s">
        <v>12</v>
      </c>
      <c r="D1041" s="86">
        <v>30.56706299</v>
      </c>
      <c r="E1041" s="86">
        <f>SUMIFS('Ratios_MARAMA-VA'!T:T, 'Ratios_MARAMA-VA'!AA:AA, Z1041)</f>
        <v>30.567062989975401</v>
      </c>
      <c r="F1041" s="86">
        <f>SUMIFS('Ratios_MARAMA-VA'!J:J, 'Ratios_MARAMA-VA'!AA:AA, Z1041)</f>
        <v>8.3393624126216301E-2</v>
      </c>
      <c r="G1041" s="122">
        <f t="shared" si="62"/>
        <v>2.7282184144929332E-3</v>
      </c>
      <c r="H1041" s="122">
        <v>30.842603037638199</v>
      </c>
      <c r="I1041" s="86">
        <v>8.4145357558180214E-2</v>
      </c>
      <c r="J1041" s="122">
        <v>32.9100903536633</v>
      </c>
      <c r="K1041" s="86">
        <v>8.9785914525490465E-2</v>
      </c>
      <c r="L1041" s="122" t="str" cm="1">
        <f t="array" ref="L1041">_xlfn.SWITCH(A1041,
    "District of Columbia", _xlfn.XLOOKUP(R1041, '2015 O3 Growth Surrogates'!A:A, '2015 O3 Growth Surrogates'!H:H),
    "Maryland", _xlfn.XLOOKUP(R1041, '2015 O3 Growth Surrogates'!A:A, '2015 O3 Growth Surrogates'!I:I),
    "Virginia", _xlfn.XLOOKUP(R1041, '2015 O3 Growth Surrogates'!A:A, '2015 O3 Growth Surrogates'!J:J)
)</f>
        <v>Employment</v>
      </c>
      <c r="M1041" s="133" cm="1">
        <f t="array" ref="M1041">_xlfn.SWITCH(L1041,
"Employment", INDEX('Coop GFs_CFs'!C:D, MATCH(B1041,'Coop GFs_CFs'!B:B,0),1),
"Population", INDEX('Coop GFs_CFs'!E:F, MATCH(B1041,'Coop GFs_CFs'!B:B,0),1),
"Household", INDEX('Coop GFs_CFs'!G:H, MATCH(B1041,'Coop GFs_CFs'!B:B,0),1),
"VMT", INDEX('Coop GFs_CFs'!I:J, MATCH(B1041,'Coop GFs_CFs'!B:B,0),1),
"Lane Mile", INDEX('Coop GFs_CFs'!K:L, MATCH(B1041,'Coop GFs_CFs'!B:B,0),1),
"Gas Sales", INDEX('Coop GFs_CFs'!M:N, MATCH(B1041,'Coop GFs_CFs'!B:B,0),1),
"No Growth", INDEX('Coop GFs_CFs'!O:P, MATCH(B1041,'Coop GFs_CFs'!B:B,0),1)
)</f>
        <v>1.1407331378648504</v>
      </c>
      <c r="N1041" s="133" cm="1">
        <f t="array" ref="N1041">_xlfn.SWITCH(L1041,
"Employment", INDEX('Coop GFs_CFs'!C:D, MATCH(B1041,'Coop GFs_CFs'!B:B,0),2),
"Population", INDEX('Coop GFs_CFs'!E:F, MATCH(B1041,'Coop GFs_CFs'!B:B,0),2),
"Household", INDEX('Coop GFs_CFs'!G:H, MATCH(B1041,'Coop GFs_CFs'!B:B,0),2),
"VMT", INDEX('Coop GFs_CFs'!I:J, MATCH(B1041,'Coop GFs_CFs'!B:B,0),2),
"Lane Mile", INDEX('Coop GFs_CFs'!K:L, MATCH(B1041,'Coop GFs_CFs'!B:B,0),2),
"Gas Sales", INDEX('Coop GFs_CFs'!M:N, MATCH(B1041,'Coop GFs_CFs'!B:B,0),2),
"No Growth", INDEX('Coop GFs_CFs'!O:P, MATCH(B1041,'Coop GFs_CFs'!B:B,0),2)
)</f>
        <v>1.1888354812229924</v>
      </c>
      <c r="O1041" s="133"/>
      <c r="P1041" s="86">
        <f t="shared" si="60"/>
        <v>9.5129870527420612E-2</v>
      </c>
      <c r="Q1041" s="86">
        <f t="shared" si="61"/>
        <v>9.9141299269019711E-2</v>
      </c>
      <c r="R1041" s="156" t="s">
        <v>433</v>
      </c>
      <c r="S1041" s="85" t="s">
        <v>136</v>
      </c>
      <c r="T1041" s="85" t="s">
        <v>382</v>
      </c>
      <c r="U1041" s="85" t="s">
        <v>420</v>
      </c>
      <c r="V1041" s="85" t="s">
        <v>434</v>
      </c>
      <c r="W1041" s="85" t="s">
        <v>385</v>
      </c>
      <c r="X1041" s="85" t="s">
        <v>330</v>
      </c>
      <c r="Z1041" s="42" t="s">
        <v>2190</v>
      </c>
      <c r="AA1041"/>
    </row>
    <row r="1042" spans="1:27" s="39" customFormat="1" x14ac:dyDescent="0.35">
      <c r="A1042" s="85" t="s">
        <v>811</v>
      </c>
      <c r="B1042" s="87">
        <v>51107</v>
      </c>
      <c r="C1042" s="87" t="s">
        <v>12</v>
      </c>
      <c r="D1042" s="86">
        <v>18.237007869999999</v>
      </c>
      <c r="E1042" s="86">
        <f>SUMIFS('Ratios_MARAMA-VA'!T:T, 'Ratios_MARAMA-VA'!AA:AA, Z1042)</f>
        <v>18.237007869985401</v>
      </c>
      <c r="F1042" s="86">
        <f>SUMIFS('Ratios_MARAMA-VA'!J:J, 'Ratios_MARAMA-VA'!AA:AA, Z1042)</f>
        <v>4.9754540696146501E-2</v>
      </c>
      <c r="G1042" s="122">
        <f t="shared" si="62"/>
        <v>2.7282184144929215E-3</v>
      </c>
      <c r="H1042" s="122">
        <v>18.4014013552008</v>
      </c>
      <c r="I1042" s="86">
        <v>5.0203042029733823E-2</v>
      </c>
      <c r="J1042" s="122">
        <v>19.634911505188398</v>
      </c>
      <c r="K1042" s="86">
        <v>5.3568327135393917E-2</v>
      </c>
      <c r="L1042" s="122" t="str" cm="1">
        <f t="array" ref="L1042">_xlfn.SWITCH(A1042,
    "District of Columbia", _xlfn.XLOOKUP(R1042, '2015 O3 Growth Surrogates'!A:A, '2015 O3 Growth Surrogates'!H:H),
    "Maryland", _xlfn.XLOOKUP(R1042, '2015 O3 Growth Surrogates'!A:A, '2015 O3 Growth Surrogates'!I:I),
    "Virginia", _xlfn.XLOOKUP(R1042, '2015 O3 Growth Surrogates'!A:A, '2015 O3 Growth Surrogates'!J:J)
)</f>
        <v>Employment</v>
      </c>
      <c r="M1042" s="133" cm="1">
        <f t="array" ref="M1042">_xlfn.SWITCH(L1042,
"Employment", INDEX('Coop GFs_CFs'!C:D, MATCH(B1042,'Coop GFs_CFs'!B:B,0),1),
"Population", INDEX('Coop GFs_CFs'!E:F, MATCH(B1042,'Coop GFs_CFs'!B:B,0),1),
"Household", INDEX('Coop GFs_CFs'!G:H, MATCH(B1042,'Coop GFs_CFs'!B:B,0),1),
"VMT", INDEX('Coop GFs_CFs'!I:J, MATCH(B1042,'Coop GFs_CFs'!B:B,0),1),
"Lane Mile", INDEX('Coop GFs_CFs'!K:L, MATCH(B1042,'Coop GFs_CFs'!B:B,0),1),
"Gas Sales", INDEX('Coop GFs_CFs'!M:N, MATCH(B1042,'Coop GFs_CFs'!B:B,0),1),
"No Growth", INDEX('Coop GFs_CFs'!O:P, MATCH(B1042,'Coop GFs_CFs'!B:B,0),1)
)</f>
        <v>1.1820289336364709</v>
      </c>
      <c r="N1042" s="133" cm="1">
        <f t="array" ref="N1042">_xlfn.SWITCH(L1042,
"Employment", INDEX('Coop GFs_CFs'!C:D, MATCH(B1042,'Coop GFs_CFs'!B:B,0),2),
"Population", INDEX('Coop GFs_CFs'!E:F, MATCH(B1042,'Coop GFs_CFs'!B:B,0),2),
"Household", INDEX('Coop GFs_CFs'!G:H, MATCH(B1042,'Coop GFs_CFs'!B:B,0),2),
"VMT", INDEX('Coop GFs_CFs'!I:J, MATCH(B1042,'Coop GFs_CFs'!B:B,0),2),
"Lane Mile", INDEX('Coop GFs_CFs'!K:L, MATCH(B1042,'Coop GFs_CFs'!B:B,0),2),
"Gas Sales", INDEX('Coop GFs_CFs'!M:N, MATCH(B1042,'Coop GFs_CFs'!B:B,0),2),
"No Growth", INDEX('Coop GFs_CFs'!O:P, MATCH(B1042,'Coop GFs_CFs'!B:B,0),2)
)</f>
        <v>1.2460772431295832</v>
      </c>
      <c r="O1042" s="133"/>
      <c r="P1042" s="86">
        <f t="shared" si="60"/>
        <v>5.881130668263844E-2</v>
      </c>
      <c r="Q1042" s="86">
        <f t="shared" si="61"/>
        <v>6.1998000903832888E-2</v>
      </c>
      <c r="R1042" s="156" t="s">
        <v>433</v>
      </c>
      <c r="S1042" s="85" t="s">
        <v>136</v>
      </c>
      <c r="T1042" s="85" t="s">
        <v>382</v>
      </c>
      <c r="U1042" s="85" t="s">
        <v>420</v>
      </c>
      <c r="V1042" s="85" t="s">
        <v>434</v>
      </c>
      <c r="W1042" s="85" t="s">
        <v>385</v>
      </c>
      <c r="X1042" s="85" t="s">
        <v>330</v>
      </c>
      <c r="Z1042" s="42" t="s">
        <v>2191</v>
      </c>
      <c r="AA1042"/>
    </row>
    <row r="1043" spans="1:27" s="39" customFormat="1" x14ac:dyDescent="0.35">
      <c r="A1043" s="85" t="s">
        <v>811</v>
      </c>
      <c r="B1043" s="87">
        <v>51153</v>
      </c>
      <c r="C1043" s="87" t="s">
        <v>12</v>
      </c>
      <c r="D1043" s="86">
        <v>35.556433069999997</v>
      </c>
      <c r="E1043" s="86">
        <f>SUMIFS('Ratios_MARAMA-VA'!T:T, 'Ratios_MARAMA-VA'!AA:AA, Z1043)</f>
        <v>35.556433069971497</v>
      </c>
      <c r="F1043" s="86">
        <f>SUMIFS('Ratios_MARAMA-VA'!J:J, 'Ratios_MARAMA-VA'!AA:AA, Z1043)</f>
        <v>9.7005715455181399E-2</v>
      </c>
      <c r="G1043" s="122">
        <f t="shared" si="62"/>
        <v>2.7282184144929236E-3</v>
      </c>
      <c r="H1043" s="122">
        <v>35.876948693799299</v>
      </c>
      <c r="I1043" s="86">
        <v>9.7880152082241087E-2</v>
      </c>
      <c r="J1043" s="122">
        <v>38.281905767999397</v>
      </c>
      <c r="K1043" s="86">
        <v>0.10444140025813882</v>
      </c>
      <c r="L1043" s="122" t="str" cm="1">
        <f t="array" ref="L1043">_xlfn.SWITCH(A1043,
    "District of Columbia", _xlfn.XLOOKUP(R1043, '2015 O3 Growth Surrogates'!A:A, '2015 O3 Growth Surrogates'!H:H),
    "Maryland", _xlfn.XLOOKUP(R1043, '2015 O3 Growth Surrogates'!A:A, '2015 O3 Growth Surrogates'!I:I),
    "Virginia", _xlfn.XLOOKUP(R1043, '2015 O3 Growth Surrogates'!A:A, '2015 O3 Growth Surrogates'!J:J)
)</f>
        <v>Employment</v>
      </c>
      <c r="M1043" s="133" cm="1">
        <f t="array" ref="M1043">_xlfn.SWITCH(L1043,
"Employment", INDEX('Coop GFs_CFs'!C:D, MATCH(B1043,'Coop GFs_CFs'!B:B,0),1),
"Population", INDEX('Coop GFs_CFs'!E:F, MATCH(B1043,'Coop GFs_CFs'!B:B,0),1),
"Household", INDEX('Coop GFs_CFs'!G:H, MATCH(B1043,'Coop GFs_CFs'!B:B,0),1),
"VMT", INDEX('Coop GFs_CFs'!I:J, MATCH(B1043,'Coop GFs_CFs'!B:B,0),1),
"Lane Mile", INDEX('Coop GFs_CFs'!K:L, MATCH(B1043,'Coop GFs_CFs'!B:B,0),1),
"Gas Sales", INDEX('Coop GFs_CFs'!M:N, MATCH(B1043,'Coop GFs_CFs'!B:B,0),1),
"No Growth", INDEX('Coop GFs_CFs'!O:P, MATCH(B1043,'Coop GFs_CFs'!B:B,0),1)
)</f>
        <v>1.1898949472362377</v>
      </c>
      <c r="N1043" s="133" cm="1">
        <f t="array" ref="N1043">_xlfn.SWITCH(L1043,
"Employment", INDEX('Coop GFs_CFs'!C:D, MATCH(B1043,'Coop GFs_CFs'!B:B,0),2),
"Population", INDEX('Coop GFs_CFs'!E:F, MATCH(B1043,'Coop GFs_CFs'!B:B,0),2),
"Household", INDEX('Coop GFs_CFs'!G:H, MATCH(B1043,'Coop GFs_CFs'!B:B,0),2),
"VMT", INDEX('Coop GFs_CFs'!I:J, MATCH(B1043,'Coop GFs_CFs'!B:B,0),2),
"Lane Mile", INDEX('Coop GFs_CFs'!K:L, MATCH(B1043,'Coop GFs_CFs'!B:B,0),2),
"Gas Sales", INDEX('Coop GFs_CFs'!M:N, MATCH(B1043,'Coop GFs_CFs'!B:B,0),2),
"No Growth", INDEX('Coop GFs_CFs'!O:P, MATCH(B1043,'Coop GFs_CFs'!B:B,0),2)
)</f>
        <v>1.2771251790739548</v>
      </c>
      <c r="O1043" s="133"/>
      <c r="P1043" s="86">
        <f t="shared" si="60"/>
        <v>0.11542661067315656</v>
      </c>
      <c r="Q1043" s="86">
        <f t="shared" si="61"/>
        <v>0.12388844172189566</v>
      </c>
      <c r="R1043" s="156" t="s">
        <v>433</v>
      </c>
      <c r="S1043" s="85" t="s">
        <v>136</v>
      </c>
      <c r="T1043" s="85" t="s">
        <v>382</v>
      </c>
      <c r="U1043" s="85" t="s">
        <v>420</v>
      </c>
      <c r="V1043" s="85" t="s">
        <v>434</v>
      </c>
      <c r="W1043" s="85" t="s">
        <v>385</v>
      </c>
      <c r="X1043" s="85" t="s">
        <v>330</v>
      </c>
      <c r="Z1043" s="42" t="s">
        <v>2346</v>
      </c>
      <c r="AA1043"/>
    </row>
    <row r="1044" spans="1:27" s="39" customFormat="1" x14ac:dyDescent="0.35">
      <c r="A1044" s="85" t="s">
        <v>811</v>
      </c>
      <c r="B1044" s="87">
        <v>51510</v>
      </c>
      <c r="C1044" s="87" t="s">
        <v>12</v>
      </c>
      <c r="D1044" s="86">
        <v>0.34409448799999998</v>
      </c>
      <c r="E1044" s="86">
        <f>SUMIFS('Ratios_MARAMA-VA'!T:T, 'Ratios_MARAMA-VA'!AA:AA, Z1044)</f>
        <v>0.34409448799972397</v>
      </c>
      <c r="F1044" s="86">
        <f>SUMIFS('Ratios_MARAMA-VA'!J:J, 'Ratios_MARAMA-VA'!AA:AA, Z1044)</f>
        <v>9.38764918486361E-4</v>
      </c>
      <c r="G1044" s="122">
        <f t="shared" si="62"/>
        <v>2.7282184144929228E-3</v>
      </c>
      <c r="H1044" s="122">
        <v>0.34719625187069297</v>
      </c>
      <c r="I1044" s="86">
        <v>9.4722720779654747E-4</v>
      </c>
      <c r="J1044" s="122">
        <v>0.37047002827789499</v>
      </c>
      <c r="K1044" s="86">
        <v>1.0107231531654669E-3</v>
      </c>
      <c r="L1044" s="122" t="str" cm="1">
        <f t="array" ref="L1044">_xlfn.SWITCH(A1044,
    "District of Columbia", _xlfn.XLOOKUP(R1044, '2015 O3 Growth Surrogates'!A:A, '2015 O3 Growth Surrogates'!H:H),
    "Maryland", _xlfn.XLOOKUP(R1044, '2015 O3 Growth Surrogates'!A:A, '2015 O3 Growth Surrogates'!I:I),
    "Virginia", _xlfn.XLOOKUP(R1044, '2015 O3 Growth Surrogates'!A:A, '2015 O3 Growth Surrogates'!J:J)
)</f>
        <v>Employment</v>
      </c>
      <c r="M1044" s="133" cm="1">
        <f t="array" ref="M1044">_xlfn.SWITCH(L1044,
"Employment", INDEX('Coop GFs_CFs'!C:D, MATCH(B1044,'Coop GFs_CFs'!B:B,0),1),
"Population", INDEX('Coop GFs_CFs'!E:F, MATCH(B1044,'Coop GFs_CFs'!B:B,0),1),
"Household", INDEX('Coop GFs_CFs'!G:H, MATCH(B1044,'Coop GFs_CFs'!B:B,0),1),
"VMT", INDEX('Coop GFs_CFs'!I:J, MATCH(B1044,'Coop GFs_CFs'!B:B,0),1),
"Lane Mile", INDEX('Coop GFs_CFs'!K:L, MATCH(B1044,'Coop GFs_CFs'!B:B,0),1),
"Gas Sales", INDEX('Coop GFs_CFs'!M:N, MATCH(B1044,'Coop GFs_CFs'!B:B,0),1),
"No Growth", INDEX('Coop GFs_CFs'!O:P, MATCH(B1044,'Coop GFs_CFs'!B:B,0),1)
)</f>
        <v>1.0072672441829524</v>
      </c>
      <c r="N1044" s="133" cm="1">
        <f t="array" ref="N1044">_xlfn.SWITCH(L1044,
"Employment", INDEX('Coop GFs_CFs'!C:D, MATCH(B1044,'Coop GFs_CFs'!B:B,0),2),
"Population", INDEX('Coop GFs_CFs'!E:F, MATCH(B1044,'Coop GFs_CFs'!B:B,0),2),
"Household", INDEX('Coop GFs_CFs'!G:H, MATCH(B1044,'Coop GFs_CFs'!B:B,0),2),
"VMT", INDEX('Coop GFs_CFs'!I:J, MATCH(B1044,'Coop GFs_CFs'!B:B,0),2),
"Lane Mile", INDEX('Coop GFs_CFs'!K:L, MATCH(B1044,'Coop GFs_CFs'!B:B,0),2),
"Gas Sales", INDEX('Coop GFs_CFs'!M:N, MATCH(B1044,'Coop GFs_CFs'!B:B,0),2),
"No Growth", INDEX('Coop GFs_CFs'!O:P, MATCH(B1044,'Coop GFs_CFs'!B:B,0),2)
)</f>
        <v>1.0751618720988678</v>
      </c>
      <c r="O1044" s="133"/>
      <c r="P1044" s="86">
        <f t="shared" si="60"/>
        <v>9.455871523793908E-4</v>
      </c>
      <c r="Q1044" s="86">
        <f t="shared" si="61"/>
        <v>1.009324247220537E-3</v>
      </c>
      <c r="R1044" s="156" t="s">
        <v>433</v>
      </c>
      <c r="S1044" s="85" t="s">
        <v>136</v>
      </c>
      <c r="T1044" s="85" t="s">
        <v>382</v>
      </c>
      <c r="U1044" s="85" t="s">
        <v>420</v>
      </c>
      <c r="V1044" s="85" t="s">
        <v>434</v>
      </c>
      <c r="W1044" s="85" t="s">
        <v>385</v>
      </c>
      <c r="X1044" s="85" t="s">
        <v>330</v>
      </c>
      <c r="Z1044" s="42" t="s">
        <v>2188</v>
      </c>
      <c r="AA1044"/>
    </row>
    <row r="1045" spans="1:27" s="39" customFormat="1" x14ac:dyDescent="0.35">
      <c r="A1045" s="85" t="s">
        <v>811</v>
      </c>
      <c r="B1045" s="87">
        <v>51683</v>
      </c>
      <c r="C1045" s="87" t="s">
        <v>12</v>
      </c>
      <c r="D1045" s="86">
        <v>7.7134511809999999</v>
      </c>
      <c r="E1045" s="86">
        <f>SUMIFS('Ratios_MARAMA-VA'!T:T, 'Ratios_MARAMA-VA'!AA:AA, Z1045)</f>
        <v>7.7134511809938102</v>
      </c>
      <c r="F1045" s="86">
        <f>SUMIFS('Ratios_MARAMA-VA'!J:J, 'Ratios_MARAMA-VA'!AA:AA, Z1045)</f>
        <v>2.1043979551279499E-2</v>
      </c>
      <c r="G1045" s="122">
        <f t="shared" si="62"/>
        <v>2.7282184144929232E-3</v>
      </c>
      <c r="H1045" s="122">
        <v>7.7829823854393396</v>
      </c>
      <c r="I1045" s="86">
        <v>2.1233675863629665E-2</v>
      </c>
      <c r="J1045" s="122">
        <v>8.3047028557610503</v>
      </c>
      <c r="K1045" s="86">
        <v>2.2657043257979265E-2</v>
      </c>
      <c r="L1045" s="122" t="str" cm="1">
        <f t="array" ref="L1045">_xlfn.SWITCH(A1045,
    "District of Columbia", _xlfn.XLOOKUP(R1045, '2015 O3 Growth Surrogates'!A:A, '2015 O3 Growth Surrogates'!H:H),
    "Maryland", _xlfn.XLOOKUP(R1045, '2015 O3 Growth Surrogates'!A:A, '2015 O3 Growth Surrogates'!I:I),
    "Virginia", _xlfn.XLOOKUP(R1045, '2015 O3 Growth Surrogates'!A:A, '2015 O3 Growth Surrogates'!J:J)
)</f>
        <v>Employment</v>
      </c>
      <c r="M1045" s="133" cm="1">
        <f t="array" ref="M1045">_xlfn.SWITCH(L1045,
"Employment", INDEX('Coop GFs_CFs'!C:D, MATCH(B1045,'Coop GFs_CFs'!B:B,0),1),
"Population", INDEX('Coop GFs_CFs'!E:F, MATCH(B1045,'Coop GFs_CFs'!B:B,0),1),
"Household", INDEX('Coop GFs_CFs'!G:H, MATCH(B1045,'Coop GFs_CFs'!B:B,0),1),
"VMT", INDEX('Coop GFs_CFs'!I:J, MATCH(B1045,'Coop GFs_CFs'!B:B,0),1),
"Lane Mile", INDEX('Coop GFs_CFs'!K:L, MATCH(B1045,'Coop GFs_CFs'!B:B,0),1),
"Gas Sales", INDEX('Coop GFs_CFs'!M:N, MATCH(B1045,'Coop GFs_CFs'!B:B,0),1),
"No Growth", INDEX('Coop GFs_CFs'!O:P, MATCH(B1045,'Coop GFs_CFs'!B:B,0),1)
)</f>
        <v>1.0626817271189477</v>
      </c>
      <c r="N1045" s="133" cm="1">
        <f t="array" ref="N1045">_xlfn.SWITCH(L1045,
"Employment", INDEX('Coop GFs_CFs'!C:D, MATCH(B1045,'Coop GFs_CFs'!B:B,0),2),
"Population", INDEX('Coop GFs_CFs'!E:F, MATCH(B1045,'Coop GFs_CFs'!B:B,0),2),
"Household", INDEX('Coop GFs_CFs'!G:H, MATCH(B1045,'Coop GFs_CFs'!B:B,0),2),
"VMT", INDEX('Coop GFs_CFs'!I:J, MATCH(B1045,'Coop GFs_CFs'!B:B,0),2),
"Lane Mile", INDEX('Coop GFs_CFs'!K:L, MATCH(B1045,'Coop GFs_CFs'!B:B,0),2),
"Gas Sales", INDEX('Coop GFs_CFs'!M:N, MATCH(B1045,'Coop GFs_CFs'!B:B,0),2),
"No Growth", INDEX('Coop GFs_CFs'!O:P, MATCH(B1045,'Coop GFs_CFs'!B:B,0),2)
)</f>
        <v>1.0893103528916537</v>
      </c>
      <c r="O1045" s="133"/>
      <c r="P1045" s="86">
        <f t="shared" si="60"/>
        <v>2.2363052535009517E-2</v>
      </c>
      <c r="Q1045" s="86">
        <f t="shared" si="61"/>
        <v>2.2923424791249015E-2</v>
      </c>
      <c r="R1045" s="156" t="s">
        <v>433</v>
      </c>
      <c r="S1045" s="85" t="s">
        <v>136</v>
      </c>
      <c r="T1045" s="85" t="s">
        <v>382</v>
      </c>
      <c r="U1045" s="85" t="s">
        <v>420</v>
      </c>
      <c r="V1045" s="85" t="s">
        <v>434</v>
      </c>
      <c r="W1045" s="85" t="s">
        <v>385</v>
      </c>
      <c r="X1045" s="85" t="s">
        <v>330</v>
      </c>
      <c r="Z1045" s="42" t="s">
        <v>2192</v>
      </c>
      <c r="AA1045"/>
    </row>
    <row r="1046" spans="1:27" s="39" customFormat="1" x14ac:dyDescent="0.35">
      <c r="A1046" s="85" t="s">
        <v>811</v>
      </c>
      <c r="B1046" s="87">
        <v>51685</v>
      </c>
      <c r="C1046" s="87" t="s">
        <v>12</v>
      </c>
      <c r="D1046" s="86">
        <v>2.4086614169999998</v>
      </c>
      <c r="E1046" s="86">
        <f>SUMIFS('Ratios_MARAMA-VA'!T:T, 'Ratios_MARAMA-VA'!AA:AA, Z1046)</f>
        <v>2.40866141699806</v>
      </c>
      <c r="F1046" s="86">
        <f>SUMIFS('Ratios_MARAMA-VA'!J:J, 'Ratios_MARAMA-VA'!AA:AA, Z1046)</f>
        <v>6.5713544321327399E-3</v>
      </c>
      <c r="G1046" s="122">
        <f t="shared" si="62"/>
        <v>2.7282184144929293E-3</v>
      </c>
      <c r="H1046" s="122">
        <v>2.4303737641038601</v>
      </c>
      <c r="I1046" s="86">
        <v>6.6305904573286459E-3</v>
      </c>
      <c r="J1046" s="122">
        <v>2.5932901990219199</v>
      </c>
      <c r="K1046" s="86">
        <v>7.0750620750956355E-3</v>
      </c>
      <c r="L1046" s="122" t="str" cm="1">
        <f t="array" ref="L1046">_xlfn.SWITCH(A1046,
    "District of Columbia", _xlfn.XLOOKUP(R1046, '2015 O3 Growth Surrogates'!A:A, '2015 O3 Growth Surrogates'!H:H),
    "Maryland", _xlfn.XLOOKUP(R1046, '2015 O3 Growth Surrogates'!A:A, '2015 O3 Growth Surrogates'!I:I),
    "Virginia", _xlfn.XLOOKUP(R1046, '2015 O3 Growth Surrogates'!A:A, '2015 O3 Growth Surrogates'!J:J)
)</f>
        <v>Employment</v>
      </c>
      <c r="M1046" s="133" cm="1">
        <f t="array" ref="M1046">_xlfn.SWITCH(L1046,
"Employment", INDEX('Coop GFs_CFs'!C:D, MATCH(B1046,'Coop GFs_CFs'!B:B,0),1),
"Population", INDEX('Coop GFs_CFs'!E:F, MATCH(B1046,'Coop GFs_CFs'!B:B,0),1),
"Household", INDEX('Coop GFs_CFs'!G:H, MATCH(B1046,'Coop GFs_CFs'!B:B,0),1),
"VMT", INDEX('Coop GFs_CFs'!I:J, MATCH(B1046,'Coop GFs_CFs'!B:B,0),1),
"Lane Mile", INDEX('Coop GFs_CFs'!K:L, MATCH(B1046,'Coop GFs_CFs'!B:B,0),1),
"Gas Sales", INDEX('Coop GFs_CFs'!M:N, MATCH(B1046,'Coop GFs_CFs'!B:B,0),1),
"No Growth", INDEX('Coop GFs_CFs'!O:P, MATCH(B1046,'Coop GFs_CFs'!B:B,0),1)
)</f>
        <v>1.1233017518770112</v>
      </c>
      <c r="N1046" s="133" cm="1">
        <f t="array" ref="N1046">_xlfn.SWITCH(L1046,
"Employment", INDEX('Coop GFs_CFs'!C:D, MATCH(B1046,'Coop GFs_CFs'!B:B,0),2),
"Population", INDEX('Coop GFs_CFs'!E:F, MATCH(B1046,'Coop GFs_CFs'!B:B,0),2),
"Household", INDEX('Coop GFs_CFs'!G:H, MATCH(B1046,'Coop GFs_CFs'!B:B,0),2),
"VMT", INDEX('Coop GFs_CFs'!I:J, MATCH(B1046,'Coop GFs_CFs'!B:B,0),2),
"Lane Mile", INDEX('Coop GFs_CFs'!K:L, MATCH(B1046,'Coop GFs_CFs'!B:B,0),2),
"Gas Sales", INDEX('Coop GFs_CFs'!M:N, MATCH(B1046,'Coop GFs_CFs'!B:B,0),2),
"No Growth", INDEX('Coop GFs_CFs'!O:P, MATCH(B1046,'Coop GFs_CFs'!B:B,0),2)
)</f>
        <v>1.1478816589202718</v>
      </c>
      <c r="O1046" s="133"/>
      <c r="P1046" s="86">
        <f t="shared" si="60"/>
        <v>7.3816139458194692E-3</v>
      </c>
      <c r="Q1046" s="86">
        <f t="shared" si="61"/>
        <v>7.5431372269096101E-3</v>
      </c>
      <c r="R1046" s="156" t="s">
        <v>433</v>
      </c>
      <c r="S1046" s="85" t="s">
        <v>136</v>
      </c>
      <c r="T1046" s="85" t="s">
        <v>382</v>
      </c>
      <c r="U1046" s="85" t="s">
        <v>420</v>
      </c>
      <c r="V1046" s="85" t="s">
        <v>434</v>
      </c>
      <c r="W1046" s="85" t="s">
        <v>385</v>
      </c>
      <c r="X1046" s="85" t="s">
        <v>330</v>
      </c>
      <c r="Z1046" s="42" t="s">
        <v>2193</v>
      </c>
      <c r="AA1046"/>
    </row>
    <row r="1047" spans="1:27" s="39" customFormat="1" x14ac:dyDescent="0.35">
      <c r="A1047" s="85" t="s">
        <v>497</v>
      </c>
      <c r="B1047" s="87">
        <v>24009</v>
      </c>
      <c r="C1047" s="87" t="s">
        <v>12</v>
      </c>
      <c r="D1047" s="86">
        <v>5.5473685579999996</v>
      </c>
      <c r="E1047" s="86">
        <f>SUMIFS('Ratios_MARAMA-VA'!T:T, 'Ratios_MARAMA-VA'!AA:AA, Z1047)</f>
        <v>5.5473685579955596</v>
      </c>
      <c r="F1047" s="86">
        <f>SUMIFS('Ratios_MARAMA-VA'!J:J, 'Ratios_MARAMA-VA'!AA:AA, Z1047)</f>
        <v>1.5134433051902501E-2</v>
      </c>
      <c r="G1047" s="122">
        <f t="shared" si="62"/>
        <v>2.7282184144929163E-3</v>
      </c>
      <c r="H1047" s="122">
        <v>5.5973740883722902</v>
      </c>
      <c r="I1047" s="86">
        <v>1.5270859060702783E-2</v>
      </c>
      <c r="J1047" s="122">
        <v>5.9725856072131203</v>
      </c>
      <c r="K1047" s="86">
        <v>1.6294518035734191E-2</v>
      </c>
      <c r="L1047" s="122" t="str" cm="1">
        <f t="array" ref="L1047">_xlfn.SWITCH(A1047,
    "District of Columbia", _xlfn.XLOOKUP(R1047, '2015 O3 Growth Surrogates'!A:A, '2015 O3 Growth Surrogates'!H:H),
    "Maryland", _xlfn.XLOOKUP(R1047, '2015 O3 Growth Surrogates'!A:A, '2015 O3 Growth Surrogates'!I:I),
    "Virginia", _xlfn.XLOOKUP(R1047, '2015 O3 Growth Surrogates'!A:A, '2015 O3 Growth Surrogates'!J:J)
)</f>
        <v>Employment</v>
      </c>
      <c r="M1047" s="133" cm="1">
        <f t="array" ref="M1047">_xlfn.SWITCH(L1047,
"Employment", INDEX('Coop GFs_CFs'!C:D, MATCH(B1047,'Coop GFs_CFs'!B:B,0),1),
"Population", INDEX('Coop GFs_CFs'!E:F, MATCH(B1047,'Coop GFs_CFs'!B:B,0),1),
"Household", INDEX('Coop GFs_CFs'!G:H, MATCH(B1047,'Coop GFs_CFs'!B:B,0),1),
"VMT", INDEX('Coop GFs_CFs'!I:J, MATCH(B1047,'Coop GFs_CFs'!B:B,0),1),
"Lane Mile", INDEX('Coop GFs_CFs'!K:L, MATCH(B1047,'Coop GFs_CFs'!B:B,0),1),
"Gas Sales", INDEX('Coop GFs_CFs'!M:N, MATCH(B1047,'Coop GFs_CFs'!B:B,0),1),
"No Growth", INDEX('Coop GFs_CFs'!O:P, MATCH(B1047,'Coop GFs_CFs'!B:B,0),1)
)</f>
        <v>1.0339308317341065</v>
      </c>
      <c r="N1047" s="133" cm="1">
        <f t="array" ref="N1047">_xlfn.SWITCH(L1047,
"Employment", INDEX('Coop GFs_CFs'!C:D, MATCH(B1047,'Coop GFs_CFs'!B:B,0),2),
"Population", INDEX('Coop GFs_CFs'!E:F, MATCH(B1047,'Coop GFs_CFs'!B:B,0),2),
"Household", INDEX('Coop GFs_CFs'!G:H, MATCH(B1047,'Coop GFs_CFs'!B:B,0),2),
"VMT", INDEX('Coop GFs_CFs'!I:J, MATCH(B1047,'Coop GFs_CFs'!B:B,0),2),
"Lane Mile", INDEX('Coop GFs_CFs'!K:L, MATCH(B1047,'Coop GFs_CFs'!B:B,0),2),
"Gas Sales", INDEX('Coop GFs_CFs'!M:N, MATCH(B1047,'Coop GFs_CFs'!B:B,0),2),
"No Growth", INDEX('Coop GFs_CFs'!O:P, MATCH(B1047,'Coop GFs_CFs'!B:B,0),2)
)</f>
        <v>1.0518639500224574</v>
      </c>
      <c r="O1047" s="133"/>
      <c r="P1047" s="86">
        <f t="shared" si="60"/>
        <v>1.5647956953177704E-2</v>
      </c>
      <c r="Q1047" s="86">
        <f t="shared" si="61"/>
        <v>1.5919364531324597E-2</v>
      </c>
      <c r="R1047" s="156" t="s">
        <v>741</v>
      </c>
      <c r="S1047" s="85" t="s">
        <v>136</v>
      </c>
      <c r="T1047" s="85" t="s">
        <v>382</v>
      </c>
      <c r="U1047" s="85" t="s">
        <v>420</v>
      </c>
      <c r="V1047" s="85" t="s">
        <v>742</v>
      </c>
      <c r="W1047" s="85" t="s">
        <v>385</v>
      </c>
      <c r="X1047" s="85" t="s">
        <v>330</v>
      </c>
      <c r="Z1047" s="42" t="s">
        <v>2347</v>
      </c>
      <c r="AA1047"/>
    </row>
    <row r="1048" spans="1:27" s="39" customFormat="1" x14ac:dyDescent="0.35">
      <c r="A1048" s="85" t="s">
        <v>497</v>
      </c>
      <c r="B1048" s="87">
        <v>24033</v>
      </c>
      <c r="C1048" s="87" t="s">
        <v>12</v>
      </c>
      <c r="D1048" s="86">
        <v>1.053949013</v>
      </c>
      <c r="E1048" s="86">
        <f>SUMIFS('Ratios_MARAMA-VA'!T:T, 'Ratios_MARAMA-VA'!AA:AA, Z1048)</f>
        <v>1.05394901299915</v>
      </c>
      <c r="F1048" s="86">
        <f>SUMIFS('Ratios_MARAMA-VA'!J:J, 'Ratios_MARAMA-VA'!AA:AA, Z1048)</f>
        <v>2.8754031052009299E-3</v>
      </c>
      <c r="G1048" s="122">
        <f t="shared" si="62"/>
        <v>2.7282184144929306E-3</v>
      </c>
      <c r="H1048" s="122">
        <v>1.06344960392512</v>
      </c>
      <c r="I1048" s="86">
        <v>2.9013227923137259E-3</v>
      </c>
      <c r="J1048" s="122">
        <v>1.1347363420990599</v>
      </c>
      <c r="K1048" s="86">
        <v>3.0958085841090049E-3</v>
      </c>
      <c r="L1048" s="122" t="str" cm="1">
        <f t="array" ref="L1048">_xlfn.SWITCH(A1048,
    "District of Columbia", _xlfn.XLOOKUP(R1048, '2015 O3 Growth Surrogates'!A:A, '2015 O3 Growth Surrogates'!H:H),
    "Maryland", _xlfn.XLOOKUP(R1048, '2015 O3 Growth Surrogates'!A:A, '2015 O3 Growth Surrogates'!I:I),
    "Virginia", _xlfn.XLOOKUP(R1048, '2015 O3 Growth Surrogates'!A:A, '2015 O3 Growth Surrogates'!J:J)
)</f>
        <v>Employment</v>
      </c>
      <c r="M1048" s="133" cm="1">
        <f t="array" ref="M1048">_xlfn.SWITCH(L1048,
"Employment", INDEX('Coop GFs_CFs'!C:D, MATCH(B1048,'Coop GFs_CFs'!B:B,0),1),
"Population", INDEX('Coop GFs_CFs'!E:F, MATCH(B1048,'Coop GFs_CFs'!B:B,0),1),
"Household", INDEX('Coop GFs_CFs'!G:H, MATCH(B1048,'Coop GFs_CFs'!B:B,0),1),
"VMT", INDEX('Coop GFs_CFs'!I:J, MATCH(B1048,'Coop GFs_CFs'!B:B,0),1),
"Lane Mile", INDEX('Coop GFs_CFs'!K:L, MATCH(B1048,'Coop GFs_CFs'!B:B,0),1),
"Gas Sales", INDEX('Coop GFs_CFs'!M:N, MATCH(B1048,'Coop GFs_CFs'!B:B,0),1),
"No Growth", INDEX('Coop GFs_CFs'!O:P, MATCH(B1048,'Coop GFs_CFs'!B:B,0),1)
)</f>
        <v>1.0691583039570396</v>
      </c>
      <c r="N1048" s="133" cm="1">
        <f t="array" ref="N1048">_xlfn.SWITCH(L1048,
"Employment", INDEX('Coop GFs_CFs'!C:D, MATCH(B1048,'Coop GFs_CFs'!B:B,0),2),
"Population", INDEX('Coop GFs_CFs'!E:F, MATCH(B1048,'Coop GFs_CFs'!B:B,0),2),
"Household", INDEX('Coop GFs_CFs'!G:H, MATCH(B1048,'Coop GFs_CFs'!B:B,0),2),
"VMT", INDEX('Coop GFs_CFs'!I:J, MATCH(B1048,'Coop GFs_CFs'!B:B,0),2),
"Lane Mile", INDEX('Coop GFs_CFs'!K:L, MATCH(B1048,'Coop GFs_CFs'!B:B,0),2),
"Gas Sales", INDEX('Coop GFs_CFs'!M:N, MATCH(B1048,'Coop GFs_CFs'!B:B,0),2),
"No Growth", INDEX('Coop GFs_CFs'!O:P, MATCH(B1048,'Coop GFs_CFs'!B:B,0),2)
)</f>
        <v>1.1120864021452579</v>
      </c>
      <c r="O1048" s="133"/>
      <c r="P1048" s="86">
        <f t="shared" si="60"/>
        <v>3.0742611071494313E-3</v>
      </c>
      <c r="Q1048" s="86">
        <f t="shared" si="61"/>
        <v>3.1976966939802048E-3</v>
      </c>
      <c r="R1048" s="156" t="s">
        <v>741</v>
      </c>
      <c r="S1048" s="85" t="s">
        <v>136</v>
      </c>
      <c r="T1048" s="85" t="s">
        <v>382</v>
      </c>
      <c r="U1048" s="85" t="s">
        <v>420</v>
      </c>
      <c r="V1048" s="85" t="s">
        <v>742</v>
      </c>
      <c r="W1048" s="85" t="s">
        <v>385</v>
      </c>
      <c r="X1048" s="85" t="s">
        <v>330</v>
      </c>
      <c r="Z1048" s="42" t="s">
        <v>2348</v>
      </c>
      <c r="AA1048"/>
    </row>
    <row r="1049" spans="1:27" s="39" customFormat="1" x14ac:dyDescent="0.35">
      <c r="A1049" s="85" t="s">
        <v>811</v>
      </c>
      <c r="B1049" s="87">
        <v>51059</v>
      </c>
      <c r="C1049" s="87" t="s">
        <v>12</v>
      </c>
      <c r="D1049" s="86">
        <v>0.42326541600000001</v>
      </c>
      <c r="E1049" s="86">
        <f>SUMIFS('Ratios_MARAMA-VA'!T:T, 'Ratios_MARAMA-VA'!AA:AA, Z1049)</f>
        <v>0.423265415999661</v>
      </c>
      <c r="F1049" s="86">
        <f>SUMIFS('Ratios_MARAMA-VA'!J:J, 'Ratios_MARAMA-VA'!AA:AA, Z1049)</f>
        <v>1.1547605021482801E-3</v>
      </c>
      <c r="G1049" s="122">
        <f t="shared" si="62"/>
        <v>2.7282184144929171E-3</v>
      </c>
      <c r="H1049" s="122">
        <v>0.42708084873969099</v>
      </c>
      <c r="I1049" s="86">
        <v>1.165169836008889E-3</v>
      </c>
      <c r="J1049" s="122">
        <v>0.45570956845602001</v>
      </c>
      <c r="K1049" s="86">
        <v>1.2432752363223344E-3</v>
      </c>
      <c r="L1049" s="122" t="str" cm="1">
        <f t="array" ref="L1049">_xlfn.SWITCH(A1049,
    "District of Columbia", _xlfn.XLOOKUP(R1049, '2015 O3 Growth Surrogates'!A:A, '2015 O3 Growth Surrogates'!H:H),
    "Maryland", _xlfn.XLOOKUP(R1049, '2015 O3 Growth Surrogates'!A:A, '2015 O3 Growth Surrogates'!I:I),
    "Virginia", _xlfn.XLOOKUP(R1049, '2015 O3 Growth Surrogates'!A:A, '2015 O3 Growth Surrogates'!J:J)
)</f>
        <v>Employment</v>
      </c>
      <c r="M1049" s="133" cm="1">
        <f t="array" ref="M1049">_xlfn.SWITCH(L1049,
"Employment", INDEX('Coop GFs_CFs'!C:D, MATCH(B1049,'Coop GFs_CFs'!B:B,0),1),
"Population", INDEX('Coop GFs_CFs'!E:F, MATCH(B1049,'Coop GFs_CFs'!B:B,0),1),
"Household", INDEX('Coop GFs_CFs'!G:H, MATCH(B1049,'Coop GFs_CFs'!B:B,0),1),
"VMT", INDEX('Coop GFs_CFs'!I:J, MATCH(B1049,'Coop GFs_CFs'!B:B,0),1),
"Lane Mile", INDEX('Coop GFs_CFs'!K:L, MATCH(B1049,'Coop GFs_CFs'!B:B,0),1),
"Gas Sales", INDEX('Coop GFs_CFs'!M:N, MATCH(B1049,'Coop GFs_CFs'!B:B,0),1),
"No Growth", INDEX('Coop GFs_CFs'!O:P, MATCH(B1049,'Coop GFs_CFs'!B:B,0),1)
)</f>
        <v>1.1407331378648504</v>
      </c>
      <c r="N1049" s="133" cm="1">
        <f t="array" ref="N1049">_xlfn.SWITCH(L1049,
"Employment", INDEX('Coop GFs_CFs'!C:D, MATCH(B1049,'Coop GFs_CFs'!B:B,0),2),
"Population", INDEX('Coop GFs_CFs'!E:F, MATCH(B1049,'Coop GFs_CFs'!B:B,0),2),
"Household", INDEX('Coop GFs_CFs'!G:H, MATCH(B1049,'Coop GFs_CFs'!B:B,0),2),
"VMT", INDEX('Coop GFs_CFs'!I:J, MATCH(B1049,'Coop GFs_CFs'!B:B,0),2),
"Lane Mile", INDEX('Coop GFs_CFs'!K:L, MATCH(B1049,'Coop GFs_CFs'!B:B,0),2),
"Gas Sales", INDEX('Coop GFs_CFs'!M:N, MATCH(B1049,'Coop GFs_CFs'!B:B,0),2),
"No Growth", INDEX('Coop GFs_CFs'!O:P, MATCH(B1049,'Coop GFs_CFs'!B:B,0),2)
)</f>
        <v>1.1888354812229924</v>
      </c>
      <c r="O1049" s="133"/>
      <c r="P1049" s="86">
        <f t="shared" si="60"/>
        <v>1.317273571097998E-3</v>
      </c>
      <c r="Q1049" s="86">
        <f t="shared" si="61"/>
        <v>1.372820257268755E-3</v>
      </c>
      <c r="R1049" s="156" t="s">
        <v>741</v>
      </c>
      <c r="S1049" s="85" t="s">
        <v>136</v>
      </c>
      <c r="T1049" s="85" t="s">
        <v>382</v>
      </c>
      <c r="U1049" s="85" t="s">
        <v>420</v>
      </c>
      <c r="V1049" s="85" t="s">
        <v>742</v>
      </c>
      <c r="W1049" s="85" t="s">
        <v>385</v>
      </c>
      <c r="X1049" s="85" t="s">
        <v>330</v>
      </c>
      <c r="Z1049" s="42" t="s">
        <v>2349</v>
      </c>
      <c r="AA1049"/>
    </row>
    <row r="1050" spans="1:27" s="39" customFormat="1" x14ac:dyDescent="0.35">
      <c r="A1050" s="85" t="s">
        <v>811</v>
      </c>
      <c r="B1050" s="87">
        <v>51107</v>
      </c>
      <c r="C1050" s="87" t="s">
        <v>12</v>
      </c>
      <c r="D1050" s="86">
        <v>6.3489812329999999</v>
      </c>
      <c r="E1050" s="86">
        <f>SUMIFS('Ratios_MARAMA-VA'!T:T, 'Ratios_MARAMA-VA'!AA:AA, Z1050)</f>
        <v>6.3489812329949</v>
      </c>
      <c r="F1050" s="86">
        <f>SUMIFS('Ratios_MARAMA-VA'!J:J, 'Ratios_MARAMA-VA'!AA:AA, Z1050)</f>
        <v>1.7321407513126701E-2</v>
      </c>
      <c r="G1050" s="122">
        <f t="shared" si="62"/>
        <v>2.728218414492928E-3</v>
      </c>
      <c r="H1050" s="122">
        <v>6.4062127240322697</v>
      </c>
      <c r="I1050" s="86">
        <v>1.7477547520863741E-2</v>
      </c>
      <c r="J1050" s="122">
        <v>6.8356435193037397</v>
      </c>
      <c r="K1050" s="86">
        <v>1.8649128524273705E-2</v>
      </c>
      <c r="L1050" s="122" t="str" cm="1">
        <f t="array" ref="L1050">_xlfn.SWITCH(A1050,
    "District of Columbia", _xlfn.XLOOKUP(R1050, '2015 O3 Growth Surrogates'!A:A, '2015 O3 Growth Surrogates'!H:H),
    "Maryland", _xlfn.XLOOKUP(R1050, '2015 O3 Growth Surrogates'!A:A, '2015 O3 Growth Surrogates'!I:I),
    "Virginia", _xlfn.XLOOKUP(R1050, '2015 O3 Growth Surrogates'!A:A, '2015 O3 Growth Surrogates'!J:J)
)</f>
        <v>Employment</v>
      </c>
      <c r="M1050" s="133" cm="1">
        <f t="array" ref="M1050">_xlfn.SWITCH(L1050,
"Employment", INDEX('Coop GFs_CFs'!C:D, MATCH(B1050,'Coop GFs_CFs'!B:B,0),1),
"Population", INDEX('Coop GFs_CFs'!E:F, MATCH(B1050,'Coop GFs_CFs'!B:B,0),1),
"Household", INDEX('Coop GFs_CFs'!G:H, MATCH(B1050,'Coop GFs_CFs'!B:B,0),1),
"VMT", INDEX('Coop GFs_CFs'!I:J, MATCH(B1050,'Coop GFs_CFs'!B:B,0),1),
"Lane Mile", INDEX('Coop GFs_CFs'!K:L, MATCH(B1050,'Coop GFs_CFs'!B:B,0),1),
"Gas Sales", INDEX('Coop GFs_CFs'!M:N, MATCH(B1050,'Coop GFs_CFs'!B:B,0),1),
"No Growth", INDEX('Coop GFs_CFs'!O:P, MATCH(B1050,'Coop GFs_CFs'!B:B,0),1)
)</f>
        <v>1.1820289336364709</v>
      </c>
      <c r="N1050" s="133" cm="1">
        <f t="array" ref="N1050">_xlfn.SWITCH(L1050,
"Employment", INDEX('Coop GFs_CFs'!C:D, MATCH(B1050,'Coop GFs_CFs'!B:B,0),2),
"Population", INDEX('Coop GFs_CFs'!E:F, MATCH(B1050,'Coop GFs_CFs'!B:B,0),2),
"Household", INDEX('Coop GFs_CFs'!G:H, MATCH(B1050,'Coop GFs_CFs'!B:B,0),2),
"VMT", INDEX('Coop GFs_CFs'!I:J, MATCH(B1050,'Coop GFs_CFs'!B:B,0),2),
"Lane Mile", INDEX('Coop GFs_CFs'!K:L, MATCH(B1050,'Coop GFs_CFs'!B:B,0),2),
"Gas Sales", INDEX('Coop GFs_CFs'!M:N, MATCH(B1050,'Coop GFs_CFs'!B:B,0),2),
"No Growth", INDEX('Coop GFs_CFs'!O:P, MATCH(B1050,'Coop GFs_CFs'!B:B,0),2)
)</f>
        <v>1.2460772431295832</v>
      </c>
      <c r="O1050" s="133"/>
      <c r="P1050" s="86">
        <f t="shared" si="60"/>
        <v>2.0474404851823908E-2</v>
      </c>
      <c r="Q1050" s="86">
        <f t="shared" si="61"/>
        <v>2.1583811721080971E-2</v>
      </c>
      <c r="R1050" s="156" t="s">
        <v>741</v>
      </c>
      <c r="S1050" s="85" t="s">
        <v>136</v>
      </c>
      <c r="T1050" s="85" t="s">
        <v>382</v>
      </c>
      <c r="U1050" s="85" t="s">
        <v>420</v>
      </c>
      <c r="V1050" s="85" t="s">
        <v>742</v>
      </c>
      <c r="W1050" s="85" t="s">
        <v>385</v>
      </c>
      <c r="X1050" s="85" t="s">
        <v>330</v>
      </c>
      <c r="Z1050" s="42" t="s">
        <v>2350</v>
      </c>
      <c r="AA1050"/>
    </row>
    <row r="1051" spans="1:27" s="39" customFormat="1" x14ac:dyDescent="0.35">
      <c r="A1051" s="85" t="s">
        <v>811</v>
      </c>
      <c r="B1051" s="87">
        <v>51153</v>
      </c>
      <c r="C1051" s="87" t="s">
        <v>12</v>
      </c>
      <c r="D1051" s="86">
        <v>0.42326541600000001</v>
      </c>
      <c r="E1051" s="86">
        <f>SUMIFS('Ratios_MARAMA-VA'!T:T, 'Ratios_MARAMA-VA'!AA:AA, Z1051)</f>
        <v>0.42326541599966</v>
      </c>
      <c r="F1051" s="86">
        <f>SUMIFS('Ratios_MARAMA-VA'!J:J, 'Ratios_MARAMA-VA'!AA:AA, Z1051)</f>
        <v>1.1547605021482699E-3</v>
      </c>
      <c r="G1051" s="122">
        <f t="shared" si="62"/>
        <v>2.7282184144928993E-3</v>
      </c>
      <c r="H1051" s="122">
        <v>0.42708084873969099</v>
      </c>
      <c r="I1051" s="86">
        <v>1.1651698360088814E-3</v>
      </c>
      <c r="J1051" s="122">
        <v>0.45570956845602001</v>
      </c>
      <c r="K1051" s="86">
        <v>1.2432752363223264E-3</v>
      </c>
      <c r="L1051" s="122" t="str" cm="1">
        <f t="array" ref="L1051">_xlfn.SWITCH(A1051,
    "District of Columbia", _xlfn.XLOOKUP(R1051, '2015 O3 Growth Surrogates'!A:A, '2015 O3 Growth Surrogates'!H:H),
    "Maryland", _xlfn.XLOOKUP(R1051, '2015 O3 Growth Surrogates'!A:A, '2015 O3 Growth Surrogates'!I:I),
    "Virginia", _xlfn.XLOOKUP(R1051, '2015 O3 Growth Surrogates'!A:A, '2015 O3 Growth Surrogates'!J:J)
)</f>
        <v>Employment</v>
      </c>
      <c r="M1051" s="133" cm="1">
        <f t="array" ref="M1051">_xlfn.SWITCH(L1051,
"Employment", INDEX('Coop GFs_CFs'!C:D, MATCH(B1051,'Coop GFs_CFs'!B:B,0),1),
"Population", INDEX('Coop GFs_CFs'!E:F, MATCH(B1051,'Coop GFs_CFs'!B:B,0),1),
"Household", INDEX('Coop GFs_CFs'!G:H, MATCH(B1051,'Coop GFs_CFs'!B:B,0),1),
"VMT", INDEX('Coop GFs_CFs'!I:J, MATCH(B1051,'Coop GFs_CFs'!B:B,0),1),
"Lane Mile", INDEX('Coop GFs_CFs'!K:L, MATCH(B1051,'Coop GFs_CFs'!B:B,0),1),
"Gas Sales", INDEX('Coop GFs_CFs'!M:N, MATCH(B1051,'Coop GFs_CFs'!B:B,0),1),
"No Growth", INDEX('Coop GFs_CFs'!O:P, MATCH(B1051,'Coop GFs_CFs'!B:B,0),1)
)</f>
        <v>1.1898949472362377</v>
      </c>
      <c r="N1051" s="133" cm="1">
        <f t="array" ref="N1051">_xlfn.SWITCH(L1051,
"Employment", INDEX('Coop GFs_CFs'!C:D, MATCH(B1051,'Coop GFs_CFs'!B:B,0),2),
"Population", INDEX('Coop GFs_CFs'!E:F, MATCH(B1051,'Coop GFs_CFs'!B:B,0),2),
"Household", INDEX('Coop GFs_CFs'!G:H, MATCH(B1051,'Coop GFs_CFs'!B:B,0),2),
"VMT", INDEX('Coop GFs_CFs'!I:J, MATCH(B1051,'Coop GFs_CFs'!B:B,0),2),
"Lane Mile", INDEX('Coop GFs_CFs'!K:L, MATCH(B1051,'Coop GFs_CFs'!B:B,0),2),
"Gas Sales", INDEX('Coop GFs_CFs'!M:N, MATCH(B1051,'Coop GFs_CFs'!B:B,0),2),
"No Growth", INDEX('Coop GFs_CFs'!O:P, MATCH(B1051,'Coop GFs_CFs'!B:B,0),2)
)</f>
        <v>1.2771251790739548</v>
      </c>
      <c r="O1051" s="133"/>
      <c r="P1051" s="86">
        <f t="shared" si="60"/>
        <v>1.3740436867742069E-3</v>
      </c>
      <c r="Q1051" s="86">
        <f t="shared" si="61"/>
        <v>1.4747737130936392E-3</v>
      </c>
      <c r="R1051" s="156" t="s">
        <v>741</v>
      </c>
      <c r="S1051" s="85" t="s">
        <v>136</v>
      </c>
      <c r="T1051" s="85" t="s">
        <v>382</v>
      </c>
      <c r="U1051" s="85" t="s">
        <v>420</v>
      </c>
      <c r="V1051" s="85" t="s">
        <v>742</v>
      </c>
      <c r="W1051" s="85" t="s">
        <v>385</v>
      </c>
      <c r="X1051" s="85" t="s">
        <v>330</v>
      </c>
      <c r="Z1051" s="42" t="s">
        <v>2352</v>
      </c>
      <c r="AA1051"/>
    </row>
    <row r="1052" spans="1:27" s="39" customFormat="1" x14ac:dyDescent="0.35">
      <c r="A1052" s="85" t="s">
        <v>811</v>
      </c>
      <c r="B1052" s="87">
        <v>51683</v>
      </c>
      <c r="C1052" s="87" t="s">
        <v>12</v>
      </c>
      <c r="D1052" s="86">
        <v>0.42326541600000001</v>
      </c>
      <c r="E1052" s="86">
        <f>SUMIFS('Ratios_MARAMA-VA'!T:T, 'Ratios_MARAMA-VA'!AA:AA, Z1052)</f>
        <v>0.423265415999662</v>
      </c>
      <c r="F1052" s="86">
        <f>SUMIFS('Ratios_MARAMA-VA'!J:J, 'Ratios_MARAMA-VA'!AA:AA, Z1052)</f>
        <v>1.1547605021482801E-3</v>
      </c>
      <c r="G1052" s="122">
        <f t="shared" si="62"/>
        <v>2.7282184144929106E-3</v>
      </c>
      <c r="H1052" s="122">
        <v>0.42708084873969099</v>
      </c>
      <c r="I1052" s="86">
        <v>1.1651698360088864E-3</v>
      </c>
      <c r="J1052" s="122">
        <v>0.45570956845602001</v>
      </c>
      <c r="K1052" s="86">
        <v>1.2432752363223313E-3</v>
      </c>
      <c r="L1052" s="122" t="str" cm="1">
        <f t="array" ref="L1052">_xlfn.SWITCH(A1052,
    "District of Columbia", _xlfn.XLOOKUP(R1052, '2015 O3 Growth Surrogates'!A:A, '2015 O3 Growth Surrogates'!H:H),
    "Maryland", _xlfn.XLOOKUP(R1052, '2015 O3 Growth Surrogates'!A:A, '2015 O3 Growth Surrogates'!I:I),
    "Virginia", _xlfn.XLOOKUP(R1052, '2015 O3 Growth Surrogates'!A:A, '2015 O3 Growth Surrogates'!J:J)
)</f>
        <v>Employment</v>
      </c>
      <c r="M1052" s="133" cm="1">
        <f t="array" ref="M1052">_xlfn.SWITCH(L1052,
"Employment", INDEX('Coop GFs_CFs'!C:D, MATCH(B1052,'Coop GFs_CFs'!B:B,0),1),
"Population", INDEX('Coop GFs_CFs'!E:F, MATCH(B1052,'Coop GFs_CFs'!B:B,0),1),
"Household", INDEX('Coop GFs_CFs'!G:H, MATCH(B1052,'Coop GFs_CFs'!B:B,0),1),
"VMT", INDEX('Coop GFs_CFs'!I:J, MATCH(B1052,'Coop GFs_CFs'!B:B,0),1),
"Lane Mile", INDEX('Coop GFs_CFs'!K:L, MATCH(B1052,'Coop GFs_CFs'!B:B,0),1),
"Gas Sales", INDEX('Coop GFs_CFs'!M:N, MATCH(B1052,'Coop GFs_CFs'!B:B,0),1),
"No Growth", INDEX('Coop GFs_CFs'!O:P, MATCH(B1052,'Coop GFs_CFs'!B:B,0),1)
)</f>
        <v>1.0626817271189477</v>
      </c>
      <c r="N1052" s="133" cm="1">
        <f t="array" ref="N1052">_xlfn.SWITCH(L1052,
"Employment", INDEX('Coop GFs_CFs'!C:D, MATCH(B1052,'Coop GFs_CFs'!B:B,0),2),
"Population", INDEX('Coop GFs_CFs'!E:F, MATCH(B1052,'Coop GFs_CFs'!B:B,0),2),
"Household", INDEX('Coop GFs_CFs'!G:H, MATCH(B1052,'Coop GFs_CFs'!B:B,0),2),
"VMT", INDEX('Coop GFs_CFs'!I:J, MATCH(B1052,'Coop GFs_CFs'!B:B,0),2),
"Lane Mile", INDEX('Coop GFs_CFs'!K:L, MATCH(B1052,'Coop GFs_CFs'!B:B,0),2),
"Gas Sales", INDEX('Coop GFs_CFs'!M:N, MATCH(B1052,'Coop GFs_CFs'!B:B,0),2),
"No Growth", INDEX('Coop GFs_CFs'!O:P, MATCH(B1052,'Coop GFs_CFs'!B:B,0),2)
)</f>
        <v>1.0893103528916537</v>
      </c>
      <c r="O1052" s="133"/>
      <c r="P1052" s="86">
        <f t="shared" si="60"/>
        <v>1.2271428848316776E-3</v>
      </c>
      <c r="Q1052" s="86">
        <f t="shared" si="61"/>
        <v>1.2578925701004862E-3</v>
      </c>
      <c r="R1052" s="156" t="s">
        <v>741</v>
      </c>
      <c r="S1052" s="85" t="s">
        <v>136</v>
      </c>
      <c r="T1052" s="85" t="s">
        <v>382</v>
      </c>
      <c r="U1052" s="85" t="s">
        <v>420</v>
      </c>
      <c r="V1052" s="85" t="s">
        <v>742</v>
      </c>
      <c r="W1052" s="85" t="s">
        <v>385</v>
      </c>
      <c r="X1052" s="85" t="s">
        <v>330</v>
      </c>
      <c r="Z1052" s="42" t="s">
        <v>2351</v>
      </c>
      <c r="AA1052"/>
    </row>
    <row r="1053" spans="1:27" s="39" customFormat="1" x14ac:dyDescent="0.35">
      <c r="A1053" s="85" t="s">
        <v>811</v>
      </c>
      <c r="B1053" s="87">
        <v>51107</v>
      </c>
      <c r="C1053" s="87" t="s">
        <v>12</v>
      </c>
      <c r="D1053" s="86">
        <v>2.3884130429999999</v>
      </c>
      <c r="E1053" s="86">
        <f>SUMIFS('Ratios_MARAMA-VA'!T:T, 'Ratios_MARAMA-VA'!AA:AA, Z1053)</f>
        <v>2.3884130429980801</v>
      </c>
      <c r="F1053" s="86">
        <f>SUMIFS('Ratios_MARAMA-VA'!J:J, 'Ratios_MARAMA-VA'!AA:AA, Z1053)</f>
        <v>6.5317386142560397E-3</v>
      </c>
      <c r="G1053" s="122">
        <f t="shared" si="62"/>
        <v>2.7347609046955326E-3</v>
      </c>
      <c r="H1053" s="122">
        <v>2.4666827494298902</v>
      </c>
      <c r="I1053" s="86">
        <v>6.7457875474277503E-3</v>
      </c>
      <c r="J1053" s="122">
        <v>2.74420116940651</v>
      </c>
      <c r="K1053" s="86">
        <v>7.5047340727126856E-3</v>
      </c>
      <c r="L1053" s="122" t="str" cm="1">
        <f t="array" ref="L1053">_xlfn.SWITCH(A1053,
    "District of Columbia", _xlfn.XLOOKUP(R1053, '2015 O3 Growth Surrogates'!A:A, '2015 O3 Growth Surrogates'!H:H),
    "Maryland", _xlfn.XLOOKUP(R1053, '2015 O3 Growth Surrogates'!A:A, '2015 O3 Growth Surrogates'!I:I),
    "Virginia", _xlfn.XLOOKUP(R1053, '2015 O3 Growth Surrogates'!A:A, '2015 O3 Growth Surrogates'!J:J)
)</f>
        <v>Employment</v>
      </c>
      <c r="M1053" s="133" cm="1">
        <f t="array" ref="M1053">_xlfn.SWITCH(L1053,
"Employment", INDEX('Coop GFs_CFs'!C:D, MATCH(B1053,'Coop GFs_CFs'!B:B,0),1),
"Population", INDEX('Coop GFs_CFs'!E:F, MATCH(B1053,'Coop GFs_CFs'!B:B,0),1),
"Household", INDEX('Coop GFs_CFs'!G:H, MATCH(B1053,'Coop GFs_CFs'!B:B,0),1),
"VMT", INDEX('Coop GFs_CFs'!I:J, MATCH(B1053,'Coop GFs_CFs'!B:B,0),1),
"Lane Mile", INDEX('Coop GFs_CFs'!K:L, MATCH(B1053,'Coop GFs_CFs'!B:B,0),1),
"Gas Sales", INDEX('Coop GFs_CFs'!M:N, MATCH(B1053,'Coop GFs_CFs'!B:B,0),1),
"No Growth", INDEX('Coop GFs_CFs'!O:P, MATCH(B1053,'Coop GFs_CFs'!B:B,0),1)
)</f>
        <v>1.1820289336364709</v>
      </c>
      <c r="N1053" s="133" cm="1">
        <f t="array" ref="N1053">_xlfn.SWITCH(L1053,
"Employment", INDEX('Coop GFs_CFs'!C:D, MATCH(B1053,'Coop GFs_CFs'!B:B,0),2),
"Population", INDEX('Coop GFs_CFs'!E:F, MATCH(B1053,'Coop GFs_CFs'!B:B,0),2),
"Household", INDEX('Coop GFs_CFs'!G:H, MATCH(B1053,'Coop GFs_CFs'!B:B,0),2),
"VMT", INDEX('Coop GFs_CFs'!I:J, MATCH(B1053,'Coop GFs_CFs'!B:B,0),2),
"Lane Mile", INDEX('Coop GFs_CFs'!K:L, MATCH(B1053,'Coop GFs_CFs'!B:B,0),2),
"Gas Sales", INDEX('Coop GFs_CFs'!M:N, MATCH(B1053,'Coop GFs_CFs'!B:B,0),2),
"No Growth", INDEX('Coop GFs_CFs'!O:P, MATCH(B1053,'Coop GFs_CFs'!B:B,0),2)
)</f>
        <v>1.2460772431295832</v>
      </c>
      <c r="O1053" s="133"/>
      <c r="P1053" s="86">
        <f t="shared" si="60"/>
        <v>7.7207040290012269E-3</v>
      </c>
      <c r="Q1053" s="86">
        <f t="shared" si="61"/>
        <v>8.1390508452952107E-3</v>
      </c>
      <c r="R1053" s="156" t="s">
        <v>925</v>
      </c>
      <c r="S1053" s="85" t="s">
        <v>136</v>
      </c>
      <c r="T1053" s="85" t="s">
        <v>382</v>
      </c>
      <c r="U1053" s="85" t="s">
        <v>420</v>
      </c>
      <c r="V1053" s="85" t="s">
        <v>926</v>
      </c>
      <c r="W1053" s="85" t="s">
        <v>385</v>
      </c>
      <c r="X1053" s="85" t="s">
        <v>330</v>
      </c>
      <c r="Z1053" s="42" t="s">
        <v>2363</v>
      </c>
      <c r="AA1053"/>
    </row>
    <row r="1054" spans="1:27" s="39" customFormat="1" x14ac:dyDescent="0.35">
      <c r="A1054" s="85" t="s">
        <v>497</v>
      </c>
      <c r="B1054" s="87">
        <v>24009</v>
      </c>
      <c r="C1054" s="87" t="s">
        <v>12</v>
      </c>
      <c r="D1054" s="86">
        <v>6.8139134000000004E-2</v>
      </c>
      <c r="E1054" s="86">
        <f>SUMIFS('Ratios_MARAMA-VA'!T:T, 'Ratios_MARAMA-VA'!AA:AA, Z1054)</f>
        <v>6.8139133999945201E-2</v>
      </c>
      <c r="F1054" s="86">
        <f>SUMIFS('Ratios_MARAMA-VA'!J:J, 'Ratios_MARAMA-VA'!AA:AA, Z1054)</f>
        <v>1.86344239742861E-4</v>
      </c>
      <c r="G1054" s="122">
        <f t="shared" si="62"/>
        <v>2.7347609046955434E-3</v>
      </c>
      <c r="H1054" s="122">
        <v>6.768492440078E-2</v>
      </c>
      <c r="I1054" s="86">
        <v>1.8510208508852659E-4</v>
      </c>
      <c r="J1054" s="122">
        <v>7.2527209916140201E-2</v>
      </c>
      <c r="K1054" s="86">
        <v>1.9834457820530716E-4</v>
      </c>
      <c r="L1054" s="122" t="str" cm="1">
        <f t="array" ref="L1054">_xlfn.SWITCH(A1054,
    "District of Columbia", _xlfn.XLOOKUP(R1054, '2015 O3 Growth Surrogates'!A:A, '2015 O3 Growth Surrogates'!H:H),
    "Maryland", _xlfn.XLOOKUP(R1054, '2015 O3 Growth Surrogates'!A:A, '2015 O3 Growth Surrogates'!I:I),
    "Virginia", _xlfn.XLOOKUP(R1054, '2015 O3 Growth Surrogates'!A:A, '2015 O3 Growth Surrogates'!J:J)
)</f>
        <v>Employment</v>
      </c>
      <c r="M1054" s="133" cm="1">
        <f t="array" ref="M1054">_xlfn.SWITCH(L1054,
"Employment", INDEX('Coop GFs_CFs'!C:D, MATCH(B1054,'Coop GFs_CFs'!B:B,0),1),
"Population", INDEX('Coop GFs_CFs'!E:F, MATCH(B1054,'Coop GFs_CFs'!B:B,0),1),
"Household", INDEX('Coop GFs_CFs'!G:H, MATCH(B1054,'Coop GFs_CFs'!B:B,0),1),
"VMT", INDEX('Coop GFs_CFs'!I:J, MATCH(B1054,'Coop GFs_CFs'!B:B,0),1),
"Lane Mile", INDEX('Coop GFs_CFs'!K:L, MATCH(B1054,'Coop GFs_CFs'!B:B,0),1),
"Gas Sales", INDEX('Coop GFs_CFs'!M:N, MATCH(B1054,'Coop GFs_CFs'!B:B,0),1),
"No Growth", INDEX('Coop GFs_CFs'!O:P, MATCH(B1054,'Coop GFs_CFs'!B:B,0),1)
)</f>
        <v>1.0339308317341065</v>
      </c>
      <c r="N1054" s="133" cm="1">
        <f t="array" ref="N1054">_xlfn.SWITCH(L1054,
"Employment", INDEX('Coop GFs_CFs'!C:D, MATCH(B1054,'Coop GFs_CFs'!B:B,0),2),
"Population", INDEX('Coop GFs_CFs'!E:F, MATCH(B1054,'Coop GFs_CFs'!B:B,0),2),
"Household", INDEX('Coop GFs_CFs'!G:H, MATCH(B1054,'Coop GFs_CFs'!B:B,0),2),
"VMT", INDEX('Coop GFs_CFs'!I:J, MATCH(B1054,'Coop GFs_CFs'!B:B,0),2),
"Lane Mile", INDEX('Coop GFs_CFs'!K:L, MATCH(B1054,'Coop GFs_CFs'!B:B,0),2),
"Gas Sales", INDEX('Coop GFs_CFs'!M:N, MATCH(B1054,'Coop GFs_CFs'!B:B,0),2),
"No Growth", INDEX('Coop GFs_CFs'!O:P, MATCH(B1054,'Coop GFs_CFs'!B:B,0),2)
)</f>
        <v>1.0518639500224574</v>
      </c>
      <c r="O1054" s="133"/>
      <c r="P1054" s="86">
        <f t="shared" si="60"/>
        <v>1.9266705478619602E-4</v>
      </c>
      <c r="Q1054" s="86">
        <f t="shared" si="61"/>
        <v>1.9600878807985754E-4</v>
      </c>
      <c r="R1054" s="156" t="s">
        <v>737</v>
      </c>
      <c r="S1054" s="85" t="s">
        <v>136</v>
      </c>
      <c r="T1054" s="85" t="s">
        <v>382</v>
      </c>
      <c r="U1054" s="85" t="s">
        <v>420</v>
      </c>
      <c r="V1054" s="85" t="s">
        <v>738</v>
      </c>
      <c r="W1054" s="85" t="s">
        <v>385</v>
      </c>
      <c r="X1054" s="85" t="s">
        <v>330</v>
      </c>
      <c r="Z1054" s="42" t="s">
        <v>2364</v>
      </c>
      <c r="AA1054"/>
    </row>
    <row r="1055" spans="1:27" s="39" customFormat="1" x14ac:dyDescent="0.35">
      <c r="A1055" s="85" t="s">
        <v>497</v>
      </c>
      <c r="B1055" s="87">
        <v>24017</v>
      </c>
      <c r="C1055" s="87" t="s">
        <v>12</v>
      </c>
      <c r="D1055" s="86">
        <v>6.8139134000000004E-2</v>
      </c>
      <c r="E1055" s="86">
        <f>SUMIFS('Ratios_MARAMA-VA'!T:T, 'Ratios_MARAMA-VA'!AA:AA, Z1055)</f>
        <v>6.8139133999945603E-2</v>
      </c>
      <c r="F1055" s="86">
        <f>SUMIFS('Ratios_MARAMA-VA'!J:J, 'Ratios_MARAMA-VA'!AA:AA, Z1055)</f>
        <v>1.86344239742861E-4</v>
      </c>
      <c r="G1055" s="122">
        <f t="shared" si="62"/>
        <v>2.7347609046955274E-3</v>
      </c>
      <c r="H1055" s="122">
        <v>6.768492440078E-2</v>
      </c>
      <c r="I1055" s="86">
        <v>1.851020850885255E-4</v>
      </c>
      <c r="J1055" s="122">
        <v>7.2527209916140201E-2</v>
      </c>
      <c r="K1055" s="86">
        <v>1.9834457820530599E-4</v>
      </c>
      <c r="L1055" s="122" t="str" cm="1">
        <f t="array" ref="L1055">_xlfn.SWITCH(A1055,
    "District of Columbia", _xlfn.XLOOKUP(R1055, '2015 O3 Growth Surrogates'!A:A, '2015 O3 Growth Surrogates'!H:H),
    "Maryland", _xlfn.XLOOKUP(R1055, '2015 O3 Growth Surrogates'!A:A, '2015 O3 Growth Surrogates'!I:I),
    "Virginia", _xlfn.XLOOKUP(R1055, '2015 O3 Growth Surrogates'!A:A, '2015 O3 Growth Surrogates'!J:J)
)</f>
        <v>Employment</v>
      </c>
      <c r="M1055" s="133" cm="1">
        <f t="array" ref="M1055">_xlfn.SWITCH(L1055,
"Employment", INDEX('Coop GFs_CFs'!C:D, MATCH(B1055,'Coop GFs_CFs'!B:B,0),1),
"Population", INDEX('Coop GFs_CFs'!E:F, MATCH(B1055,'Coop GFs_CFs'!B:B,0),1),
"Household", INDEX('Coop GFs_CFs'!G:H, MATCH(B1055,'Coop GFs_CFs'!B:B,0),1),
"VMT", INDEX('Coop GFs_CFs'!I:J, MATCH(B1055,'Coop GFs_CFs'!B:B,0),1),
"Lane Mile", INDEX('Coop GFs_CFs'!K:L, MATCH(B1055,'Coop GFs_CFs'!B:B,0),1),
"Gas Sales", INDEX('Coop GFs_CFs'!M:N, MATCH(B1055,'Coop GFs_CFs'!B:B,0),1),
"No Growth", INDEX('Coop GFs_CFs'!O:P, MATCH(B1055,'Coop GFs_CFs'!B:B,0),1)
)</f>
        <v>1.1494562546354627</v>
      </c>
      <c r="N1055" s="133" cm="1">
        <f t="array" ref="N1055">_xlfn.SWITCH(L1055,
"Employment", INDEX('Coop GFs_CFs'!C:D, MATCH(B1055,'Coop GFs_CFs'!B:B,0),2),
"Population", INDEX('Coop GFs_CFs'!E:F, MATCH(B1055,'Coop GFs_CFs'!B:B,0),2),
"Household", INDEX('Coop GFs_CFs'!G:H, MATCH(B1055,'Coop GFs_CFs'!B:B,0),2),
"VMT", INDEX('Coop GFs_CFs'!I:J, MATCH(B1055,'Coop GFs_CFs'!B:B,0),2),
"Lane Mile", INDEX('Coop GFs_CFs'!K:L, MATCH(B1055,'Coop GFs_CFs'!B:B,0),2),
"Gas Sales", INDEX('Coop GFs_CFs'!M:N, MATCH(B1055,'Coop GFs_CFs'!B:B,0),2),
"No Growth", INDEX('Coop GFs_CFs'!O:P, MATCH(B1055,'Coop GFs_CFs'!B:B,0),2)
)</f>
        <v>1.2365582750270308</v>
      </c>
      <c r="O1055" s="133"/>
      <c r="P1055" s="86">
        <f t="shared" si="60"/>
        <v>2.1419455188772174E-4</v>
      </c>
      <c r="Q1055" s="86">
        <f t="shared" si="61"/>
        <v>2.3042551165765567E-4</v>
      </c>
      <c r="R1055" s="156" t="s">
        <v>737</v>
      </c>
      <c r="S1055" s="85" t="s">
        <v>136</v>
      </c>
      <c r="T1055" s="85" t="s">
        <v>382</v>
      </c>
      <c r="U1055" s="85" t="s">
        <v>420</v>
      </c>
      <c r="V1055" s="85" t="s">
        <v>738</v>
      </c>
      <c r="W1055" s="85" t="s">
        <v>385</v>
      </c>
      <c r="X1055" s="85" t="s">
        <v>330</v>
      </c>
      <c r="Z1055" s="42" t="s">
        <v>2365</v>
      </c>
      <c r="AA1055"/>
    </row>
    <row r="1056" spans="1:27" s="39" customFormat="1" x14ac:dyDescent="0.35">
      <c r="A1056" s="85" t="s">
        <v>497</v>
      </c>
      <c r="B1056" s="87">
        <v>24031</v>
      </c>
      <c r="C1056" s="87" t="s">
        <v>12</v>
      </c>
      <c r="D1056" s="86">
        <v>0.10206372800000001</v>
      </c>
      <c r="E1056" s="86">
        <f>SUMIFS('Ratios_MARAMA-VA'!T:T, 'Ratios_MARAMA-VA'!AA:AA, Z1056)</f>
        <v>0.102063727999918</v>
      </c>
      <c r="F1056" s="86">
        <f>SUMIFS('Ratios_MARAMA-VA'!J:J, 'Ratios_MARAMA-VA'!AA:AA, Z1056)</f>
        <v>2.7911989312165501E-4</v>
      </c>
      <c r="G1056" s="122">
        <f t="shared" si="62"/>
        <v>2.7347609046955374E-3</v>
      </c>
      <c r="H1056" s="122">
        <v>0.101383379978703</v>
      </c>
      <c r="I1056" s="86">
        <v>2.7725930395164925E-4</v>
      </c>
      <c r="J1056" s="122">
        <v>0.108636505792396</v>
      </c>
      <c r="K1056" s="86">
        <v>2.970948688637749E-4</v>
      </c>
      <c r="L1056" s="122" t="str" cm="1">
        <f t="array" ref="L1056">_xlfn.SWITCH(A1056,
    "District of Columbia", _xlfn.XLOOKUP(R1056, '2015 O3 Growth Surrogates'!A:A, '2015 O3 Growth Surrogates'!H:H),
    "Maryland", _xlfn.XLOOKUP(R1056, '2015 O3 Growth Surrogates'!A:A, '2015 O3 Growth Surrogates'!I:I),
    "Virginia", _xlfn.XLOOKUP(R1056, '2015 O3 Growth Surrogates'!A:A, '2015 O3 Growth Surrogates'!J:J)
)</f>
        <v>Employment</v>
      </c>
      <c r="M1056" s="133" cm="1">
        <f t="array" ref="M1056">_xlfn.SWITCH(L1056,
"Employment", INDEX('Coop GFs_CFs'!C:D, MATCH(B1056,'Coop GFs_CFs'!B:B,0),1),
"Population", INDEX('Coop GFs_CFs'!E:F, MATCH(B1056,'Coop GFs_CFs'!B:B,0),1),
"Household", INDEX('Coop GFs_CFs'!G:H, MATCH(B1056,'Coop GFs_CFs'!B:B,0),1),
"VMT", INDEX('Coop GFs_CFs'!I:J, MATCH(B1056,'Coop GFs_CFs'!B:B,0),1),
"Lane Mile", INDEX('Coop GFs_CFs'!K:L, MATCH(B1056,'Coop GFs_CFs'!B:B,0),1),
"Gas Sales", INDEX('Coop GFs_CFs'!M:N, MATCH(B1056,'Coop GFs_CFs'!B:B,0),1),
"No Growth", INDEX('Coop GFs_CFs'!O:P, MATCH(B1056,'Coop GFs_CFs'!B:B,0),1)
)</f>
        <v>1.0977892034918355</v>
      </c>
      <c r="N1056" s="133" cm="1">
        <f t="array" ref="N1056">_xlfn.SWITCH(L1056,
"Employment", INDEX('Coop GFs_CFs'!C:D, MATCH(B1056,'Coop GFs_CFs'!B:B,0),2),
"Population", INDEX('Coop GFs_CFs'!E:F, MATCH(B1056,'Coop GFs_CFs'!B:B,0),2),
"Household", INDEX('Coop GFs_CFs'!G:H, MATCH(B1056,'Coop GFs_CFs'!B:B,0),2),
"VMT", INDEX('Coop GFs_CFs'!I:J, MATCH(B1056,'Coop GFs_CFs'!B:B,0),2),
"Lane Mile", INDEX('Coop GFs_CFs'!K:L, MATCH(B1056,'Coop GFs_CFs'!B:B,0),2),
"Gas Sales", INDEX('Coop GFs_CFs'!M:N, MATCH(B1056,'Coop GFs_CFs'!B:B,0),2),
"No Growth", INDEX('Coop GFs_CFs'!O:P, MATCH(B1056,'Coop GFs_CFs'!B:B,0),2)
)</f>
        <v>1.1427409443629737</v>
      </c>
      <c r="O1056" s="133"/>
      <c r="P1056" s="86">
        <f t="shared" si="60"/>
        <v>3.0641480514874794E-4</v>
      </c>
      <c r="Q1056" s="86">
        <f t="shared" si="61"/>
        <v>3.1896173025633233E-4</v>
      </c>
      <c r="R1056" s="156" t="s">
        <v>737</v>
      </c>
      <c r="S1056" s="85" t="s">
        <v>136</v>
      </c>
      <c r="T1056" s="85" t="s">
        <v>382</v>
      </c>
      <c r="U1056" s="85" t="s">
        <v>420</v>
      </c>
      <c r="V1056" s="85" t="s">
        <v>738</v>
      </c>
      <c r="W1056" s="85" t="s">
        <v>385</v>
      </c>
      <c r="X1056" s="85" t="s">
        <v>330</v>
      </c>
      <c r="Z1056" s="42" t="s">
        <v>2366</v>
      </c>
      <c r="AA1056"/>
    </row>
    <row r="1057" spans="1:27" s="39" customFormat="1" x14ac:dyDescent="0.35">
      <c r="A1057" s="85" t="s">
        <v>497</v>
      </c>
      <c r="B1057" s="87">
        <v>24033</v>
      </c>
      <c r="C1057" s="87" t="s">
        <v>12</v>
      </c>
      <c r="D1057" s="86">
        <v>0.65877496999999996</v>
      </c>
      <c r="E1057" s="86">
        <f>SUMIFS('Ratios_MARAMA-VA'!T:T, 'Ratios_MARAMA-VA'!AA:AA, Z1057)</f>
        <v>0.65877496999947405</v>
      </c>
      <c r="F1057" s="86">
        <f>SUMIFS('Ratios_MARAMA-VA'!J:J, 'Ratios_MARAMA-VA'!AA:AA, Z1057)</f>
        <v>1.8015920329465199E-3</v>
      </c>
      <c r="G1057" s="122">
        <f t="shared" si="62"/>
        <v>2.7347609046955114E-3</v>
      </c>
      <c r="H1057" s="122">
        <v>0.65438363278253797</v>
      </c>
      <c r="I1057" s="86">
        <v>1.7895827756063088E-3</v>
      </c>
      <c r="J1057" s="122">
        <v>0.70119926291826695</v>
      </c>
      <c r="K1057" s="86">
        <v>1.9176123306301855E-3</v>
      </c>
      <c r="L1057" s="122" t="str" cm="1">
        <f t="array" ref="L1057">_xlfn.SWITCH(A1057,
    "District of Columbia", _xlfn.XLOOKUP(R1057, '2015 O3 Growth Surrogates'!A:A, '2015 O3 Growth Surrogates'!H:H),
    "Maryland", _xlfn.XLOOKUP(R1057, '2015 O3 Growth Surrogates'!A:A, '2015 O3 Growth Surrogates'!I:I),
    "Virginia", _xlfn.XLOOKUP(R1057, '2015 O3 Growth Surrogates'!A:A, '2015 O3 Growth Surrogates'!J:J)
)</f>
        <v>Employment</v>
      </c>
      <c r="M1057" s="133" cm="1">
        <f t="array" ref="M1057">_xlfn.SWITCH(L1057,
"Employment", INDEX('Coop GFs_CFs'!C:D, MATCH(B1057,'Coop GFs_CFs'!B:B,0),1),
"Population", INDEX('Coop GFs_CFs'!E:F, MATCH(B1057,'Coop GFs_CFs'!B:B,0),1),
"Household", INDEX('Coop GFs_CFs'!G:H, MATCH(B1057,'Coop GFs_CFs'!B:B,0),1),
"VMT", INDEX('Coop GFs_CFs'!I:J, MATCH(B1057,'Coop GFs_CFs'!B:B,0),1),
"Lane Mile", INDEX('Coop GFs_CFs'!K:L, MATCH(B1057,'Coop GFs_CFs'!B:B,0),1),
"Gas Sales", INDEX('Coop GFs_CFs'!M:N, MATCH(B1057,'Coop GFs_CFs'!B:B,0),1),
"No Growth", INDEX('Coop GFs_CFs'!O:P, MATCH(B1057,'Coop GFs_CFs'!B:B,0),1)
)</f>
        <v>1.0691583039570396</v>
      </c>
      <c r="N1057" s="133" cm="1">
        <f t="array" ref="N1057">_xlfn.SWITCH(L1057,
"Employment", INDEX('Coop GFs_CFs'!C:D, MATCH(B1057,'Coop GFs_CFs'!B:B,0),2),
"Population", INDEX('Coop GFs_CFs'!E:F, MATCH(B1057,'Coop GFs_CFs'!B:B,0),2),
"Household", INDEX('Coop GFs_CFs'!G:H, MATCH(B1057,'Coop GFs_CFs'!B:B,0),2),
"VMT", INDEX('Coop GFs_CFs'!I:J, MATCH(B1057,'Coop GFs_CFs'!B:B,0),2),
"Lane Mile", INDEX('Coop GFs_CFs'!K:L, MATCH(B1057,'Coop GFs_CFs'!B:B,0),2),
"Gas Sales", INDEX('Coop GFs_CFs'!M:N, MATCH(B1057,'Coop GFs_CFs'!B:B,0),2),
"No Growth", INDEX('Coop GFs_CFs'!O:P, MATCH(B1057,'Coop GFs_CFs'!B:B,0),2)
)</f>
        <v>1.1120864021452579</v>
      </c>
      <c r="O1057" s="133"/>
      <c r="P1057" s="86">
        <f t="shared" si="60"/>
        <v>1.9261870823676162E-3</v>
      </c>
      <c r="Q1057" s="86">
        <f t="shared" si="61"/>
        <v>2.0035260020530563E-3</v>
      </c>
      <c r="R1057" s="156" t="s">
        <v>737</v>
      </c>
      <c r="S1057" s="85" t="s">
        <v>136</v>
      </c>
      <c r="T1057" s="85" t="s">
        <v>382</v>
      </c>
      <c r="U1057" s="85" t="s">
        <v>420</v>
      </c>
      <c r="V1057" s="85" t="s">
        <v>738</v>
      </c>
      <c r="W1057" s="85" t="s">
        <v>385</v>
      </c>
      <c r="X1057" s="85" t="s">
        <v>330</v>
      </c>
      <c r="Z1057" s="42" t="s">
        <v>2367</v>
      </c>
      <c r="AA1057"/>
    </row>
    <row r="1058" spans="1:27" s="39" customFormat="1" x14ac:dyDescent="0.35">
      <c r="A1058" s="85" t="s">
        <v>811</v>
      </c>
      <c r="B1058" s="87">
        <v>51013</v>
      </c>
      <c r="C1058" s="87" t="s">
        <v>12</v>
      </c>
      <c r="D1058" s="86">
        <v>0.24239053299999999</v>
      </c>
      <c r="E1058" s="86">
        <f>SUMIFS('Ratios_MARAMA-VA'!T:T, 'Ratios_MARAMA-VA'!AA:AA, Z1058)</f>
        <v>0.24239053299980601</v>
      </c>
      <c r="F1058" s="86">
        <f>SUMIFS('Ratios_MARAMA-VA'!J:J, 'Ratios_MARAMA-VA'!AA:AA, Z1058)</f>
        <v>6.6288015331618204E-4</v>
      </c>
      <c r="G1058" s="122">
        <f t="shared" si="62"/>
        <v>2.7347609046955335E-3</v>
      </c>
      <c r="H1058" s="122">
        <v>0.240774778581274</v>
      </c>
      <c r="I1058" s="86">
        <v>6.584614513007916E-4</v>
      </c>
      <c r="J1058" s="122">
        <v>0.25800018339793002</v>
      </c>
      <c r="K1058" s="86">
        <v>7.0556881496093668E-4</v>
      </c>
      <c r="L1058" s="122" t="str" cm="1">
        <f t="array" ref="L1058">_xlfn.SWITCH(A1058,
    "District of Columbia", _xlfn.XLOOKUP(R1058, '2015 O3 Growth Surrogates'!A:A, '2015 O3 Growth Surrogates'!H:H),
    "Maryland", _xlfn.XLOOKUP(R1058, '2015 O3 Growth Surrogates'!A:A, '2015 O3 Growth Surrogates'!I:I),
    "Virginia", _xlfn.XLOOKUP(R1058, '2015 O3 Growth Surrogates'!A:A, '2015 O3 Growth Surrogates'!J:J)
)</f>
        <v>Employment</v>
      </c>
      <c r="M1058" s="133" cm="1">
        <f t="array" ref="M1058">_xlfn.SWITCH(L1058,
"Employment", INDEX('Coop GFs_CFs'!C:D, MATCH(B1058,'Coop GFs_CFs'!B:B,0),1),
"Population", INDEX('Coop GFs_CFs'!E:F, MATCH(B1058,'Coop GFs_CFs'!B:B,0),1),
"Household", INDEX('Coop GFs_CFs'!G:H, MATCH(B1058,'Coop GFs_CFs'!B:B,0),1),
"VMT", INDEX('Coop GFs_CFs'!I:J, MATCH(B1058,'Coop GFs_CFs'!B:B,0),1),
"Lane Mile", INDEX('Coop GFs_CFs'!K:L, MATCH(B1058,'Coop GFs_CFs'!B:B,0),1),
"Gas Sales", INDEX('Coop GFs_CFs'!M:N, MATCH(B1058,'Coop GFs_CFs'!B:B,0),1),
"No Growth", INDEX('Coop GFs_CFs'!O:P, MATCH(B1058,'Coop GFs_CFs'!B:B,0),1)
)</f>
        <v>1.1056036674427163</v>
      </c>
      <c r="N1058" s="133" cm="1">
        <f t="array" ref="N1058">_xlfn.SWITCH(L1058,
"Employment", INDEX('Coop GFs_CFs'!C:D, MATCH(B1058,'Coop GFs_CFs'!B:B,0),2),
"Population", INDEX('Coop GFs_CFs'!E:F, MATCH(B1058,'Coop GFs_CFs'!B:B,0),2),
"Household", INDEX('Coop GFs_CFs'!G:H, MATCH(B1058,'Coop GFs_CFs'!B:B,0),2),
"VMT", INDEX('Coop GFs_CFs'!I:J, MATCH(B1058,'Coop GFs_CFs'!B:B,0),2),
"Lane Mile", INDEX('Coop GFs_CFs'!K:L, MATCH(B1058,'Coop GFs_CFs'!B:B,0),2),
"Gas Sales", INDEX('Coop GFs_CFs'!M:N, MATCH(B1058,'Coop GFs_CFs'!B:B,0),2),
"No Growth", INDEX('Coop GFs_CFs'!O:P, MATCH(B1058,'Coop GFs_CFs'!B:B,0),2)
)</f>
        <v>1.1792000057596272</v>
      </c>
      <c r="O1058" s="133"/>
      <c r="P1058" s="86">
        <f t="shared" si="60"/>
        <v>7.3288272858136095E-4</v>
      </c>
      <c r="Q1058" s="86">
        <f t="shared" si="61"/>
        <v>7.8166828060838441E-4</v>
      </c>
      <c r="R1058" s="156" t="s">
        <v>737</v>
      </c>
      <c r="S1058" s="85" t="s">
        <v>136</v>
      </c>
      <c r="T1058" s="85" t="s">
        <v>382</v>
      </c>
      <c r="U1058" s="85" t="s">
        <v>420</v>
      </c>
      <c r="V1058" s="85" t="s">
        <v>738</v>
      </c>
      <c r="W1058" s="85" t="s">
        <v>385</v>
      </c>
      <c r="X1058" s="85" t="s">
        <v>330</v>
      </c>
      <c r="Z1058" s="42" t="s">
        <v>2369</v>
      </c>
      <c r="AA1058"/>
    </row>
    <row r="1059" spans="1:27" s="39" customFormat="1" x14ac:dyDescent="0.35">
      <c r="A1059" s="85" t="s">
        <v>811</v>
      </c>
      <c r="B1059" s="87">
        <v>51059</v>
      </c>
      <c r="C1059" s="87" t="s">
        <v>12</v>
      </c>
      <c r="D1059" s="86">
        <v>0.24239053299999999</v>
      </c>
      <c r="E1059" s="86">
        <f>SUMIFS('Ratios_MARAMA-VA'!T:T, 'Ratios_MARAMA-VA'!AA:AA, Z1059)</f>
        <v>0.24239053299980501</v>
      </c>
      <c r="F1059" s="86">
        <f>SUMIFS('Ratios_MARAMA-VA'!J:J, 'Ratios_MARAMA-VA'!AA:AA, Z1059)</f>
        <v>6.6288015331617998E-4</v>
      </c>
      <c r="G1059" s="122">
        <f t="shared" si="62"/>
        <v>2.7347609046955361E-3</v>
      </c>
      <c r="H1059" s="122">
        <v>0.240774778581274</v>
      </c>
      <c r="I1059" s="86">
        <v>6.5846145130079225E-4</v>
      </c>
      <c r="J1059" s="122">
        <v>0.25800018339793002</v>
      </c>
      <c r="K1059" s="86">
        <v>7.0556881496093733E-4</v>
      </c>
      <c r="L1059" s="122" t="str" cm="1">
        <f t="array" ref="L1059">_xlfn.SWITCH(A1059,
    "District of Columbia", _xlfn.XLOOKUP(R1059, '2015 O3 Growth Surrogates'!A:A, '2015 O3 Growth Surrogates'!H:H),
    "Maryland", _xlfn.XLOOKUP(R1059, '2015 O3 Growth Surrogates'!A:A, '2015 O3 Growth Surrogates'!I:I),
    "Virginia", _xlfn.XLOOKUP(R1059, '2015 O3 Growth Surrogates'!A:A, '2015 O3 Growth Surrogates'!J:J)
)</f>
        <v>Employment</v>
      </c>
      <c r="M1059" s="133" cm="1">
        <f t="array" ref="M1059">_xlfn.SWITCH(L1059,
"Employment", INDEX('Coop GFs_CFs'!C:D, MATCH(B1059,'Coop GFs_CFs'!B:B,0),1),
"Population", INDEX('Coop GFs_CFs'!E:F, MATCH(B1059,'Coop GFs_CFs'!B:B,0),1),
"Household", INDEX('Coop GFs_CFs'!G:H, MATCH(B1059,'Coop GFs_CFs'!B:B,0),1),
"VMT", INDEX('Coop GFs_CFs'!I:J, MATCH(B1059,'Coop GFs_CFs'!B:B,0),1),
"Lane Mile", INDEX('Coop GFs_CFs'!K:L, MATCH(B1059,'Coop GFs_CFs'!B:B,0),1),
"Gas Sales", INDEX('Coop GFs_CFs'!M:N, MATCH(B1059,'Coop GFs_CFs'!B:B,0),1),
"No Growth", INDEX('Coop GFs_CFs'!O:P, MATCH(B1059,'Coop GFs_CFs'!B:B,0),1)
)</f>
        <v>1.1407331378648504</v>
      </c>
      <c r="N1059" s="133" cm="1">
        <f t="array" ref="N1059">_xlfn.SWITCH(L1059,
"Employment", INDEX('Coop GFs_CFs'!C:D, MATCH(B1059,'Coop GFs_CFs'!B:B,0),2),
"Population", INDEX('Coop GFs_CFs'!E:F, MATCH(B1059,'Coop GFs_CFs'!B:B,0),2),
"Household", INDEX('Coop GFs_CFs'!G:H, MATCH(B1059,'Coop GFs_CFs'!B:B,0),2),
"VMT", INDEX('Coop GFs_CFs'!I:J, MATCH(B1059,'Coop GFs_CFs'!B:B,0),2),
"Lane Mile", INDEX('Coop GFs_CFs'!K:L, MATCH(B1059,'Coop GFs_CFs'!B:B,0),2),
"Gas Sales", INDEX('Coop GFs_CFs'!M:N, MATCH(B1059,'Coop GFs_CFs'!B:B,0),2),
"No Growth", INDEX('Coop GFs_CFs'!O:P, MATCH(B1059,'Coop GFs_CFs'!B:B,0),2)
)</f>
        <v>1.1888354812229924</v>
      </c>
      <c r="O1059" s="133"/>
      <c r="P1059" s="86">
        <f t="shared" si="60"/>
        <v>7.5616935732069907E-4</v>
      </c>
      <c r="Q1059" s="86">
        <f t="shared" si="61"/>
        <v>7.8805544606081184E-4</v>
      </c>
      <c r="R1059" s="156" t="s">
        <v>737</v>
      </c>
      <c r="S1059" s="85" t="s">
        <v>136</v>
      </c>
      <c r="T1059" s="85" t="s">
        <v>382</v>
      </c>
      <c r="U1059" s="85" t="s">
        <v>420</v>
      </c>
      <c r="V1059" s="85" t="s">
        <v>738</v>
      </c>
      <c r="W1059" s="85" t="s">
        <v>385</v>
      </c>
      <c r="X1059" s="85" t="s">
        <v>330</v>
      </c>
      <c r="Z1059" s="42" t="s">
        <v>2370</v>
      </c>
      <c r="AA1059"/>
    </row>
    <row r="1060" spans="1:27" s="39" customFormat="1" x14ac:dyDescent="0.35">
      <c r="A1060" s="85" t="s">
        <v>811</v>
      </c>
      <c r="B1060" s="87">
        <v>51107</v>
      </c>
      <c r="C1060" s="87" t="s">
        <v>12</v>
      </c>
      <c r="D1060" s="86">
        <v>2.61435503</v>
      </c>
      <c r="E1060" s="86">
        <f>SUMIFS('Ratios_MARAMA-VA'!T:T, 'Ratios_MARAMA-VA'!AA:AA, Z1060)</f>
        <v>2.6143550299979101</v>
      </c>
      <c r="F1060" s="86">
        <f>SUMIFS('Ratios_MARAMA-VA'!J:J, 'Ratios_MARAMA-VA'!AA:AA, Z1060)</f>
        <v>7.1496359270323802E-3</v>
      </c>
      <c r="G1060" s="122">
        <f t="shared" si="62"/>
        <v>2.7347609046955248E-3</v>
      </c>
      <c r="H1060" s="122">
        <v>2.59692796451374</v>
      </c>
      <c r="I1060" s="86">
        <v>7.1019770696627033E-3</v>
      </c>
      <c r="J1060" s="122">
        <v>2.7827162590021599</v>
      </c>
      <c r="K1060" s="86">
        <v>7.6100636339796928E-3</v>
      </c>
      <c r="L1060" s="122" t="str" cm="1">
        <f t="array" ref="L1060">_xlfn.SWITCH(A1060,
    "District of Columbia", _xlfn.XLOOKUP(R1060, '2015 O3 Growth Surrogates'!A:A, '2015 O3 Growth Surrogates'!H:H),
    "Maryland", _xlfn.XLOOKUP(R1060, '2015 O3 Growth Surrogates'!A:A, '2015 O3 Growth Surrogates'!I:I),
    "Virginia", _xlfn.XLOOKUP(R1060, '2015 O3 Growth Surrogates'!A:A, '2015 O3 Growth Surrogates'!J:J)
)</f>
        <v>Employment</v>
      </c>
      <c r="M1060" s="133" cm="1">
        <f t="array" ref="M1060">_xlfn.SWITCH(L1060,
"Employment", INDEX('Coop GFs_CFs'!C:D, MATCH(B1060,'Coop GFs_CFs'!B:B,0),1),
"Population", INDEX('Coop GFs_CFs'!E:F, MATCH(B1060,'Coop GFs_CFs'!B:B,0),1),
"Household", INDEX('Coop GFs_CFs'!G:H, MATCH(B1060,'Coop GFs_CFs'!B:B,0),1),
"VMT", INDEX('Coop GFs_CFs'!I:J, MATCH(B1060,'Coop GFs_CFs'!B:B,0),1),
"Lane Mile", INDEX('Coop GFs_CFs'!K:L, MATCH(B1060,'Coop GFs_CFs'!B:B,0),1),
"Gas Sales", INDEX('Coop GFs_CFs'!M:N, MATCH(B1060,'Coop GFs_CFs'!B:B,0),1),
"No Growth", INDEX('Coop GFs_CFs'!O:P, MATCH(B1060,'Coop GFs_CFs'!B:B,0),1)
)</f>
        <v>1.1820289336364709</v>
      </c>
      <c r="N1060" s="133" cm="1">
        <f t="array" ref="N1060">_xlfn.SWITCH(L1060,
"Employment", INDEX('Coop GFs_CFs'!C:D, MATCH(B1060,'Coop GFs_CFs'!B:B,0),2),
"Population", INDEX('Coop GFs_CFs'!E:F, MATCH(B1060,'Coop GFs_CFs'!B:B,0),2),
"Household", INDEX('Coop GFs_CFs'!G:H, MATCH(B1060,'Coop GFs_CFs'!B:B,0),2),
"VMT", INDEX('Coop GFs_CFs'!I:J, MATCH(B1060,'Coop GFs_CFs'!B:B,0),2),
"Lane Mile", INDEX('Coop GFs_CFs'!K:L, MATCH(B1060,'Coop GFs_CFs'!B:B,0),2),
"Gas Sales", INDEX('Coop GFs_CFs'!M:N, MATCH(B1060,'Coop GFs_CFs'!B:B,0),2),
"No Growth", INDEX('Coop GFs_CFs'!O:P, MATCH(B1060,'Coop GFs_CFs'!B:B,0),2)
)</f>
        <v>1.2460772431295832</v>
      </c>
      <c r="O1060" s="133"/>
      <c r="P1060" s="86">
        <f t="shared" si="60"/>
        <v>8.4510765307190851E-3</v>
      </c>
      <c r="Q1060" s="86">
        <f t="shared" si="61"/>
        <v>8.9089986253367299E-3</v>
      </c>
      <c r="R1060" s="156" t="s">
        <v>737</v>
      </c>
      <c r="S1060" s="85" t="s">
        <v>136</v>
      </c>
      <c r="T1060" s="85" t="s">
        <v>382</v>
      </c>
      <c r="U1060" s="85" t="s">
        <v>420</v>
      </c>
      <c r="V1060" s="85" t="s">
        <v>738</v>
      </c>
      <c r="W1060" s="85" t="s">
        <v>385</v>
      </c>
      <c r="X1060" s="85" t="s">
        <v>330</v>
      </c>
      <c r="Z1060" s="42" t="s">
        <v>2371</v>
      </c>
      <c r="AA1060"/>
    </row>
    <row r="1061" spans="1:27" s="39" customFormat="1" x14ac:dyDescent="0.35">
      <c r="A1061" s="85" t="s">
        <v>811</v>
      </c>
      <c r="B1061" s="87">
        <v>51153</v>
      </c>
      <c r="C1061" s="87" t="s">
        <v>12</v>
      </c>
      <c r="D1061" s="86">
        <v>2.61435503</v>
      </c>
      <c r="E1061" s="86">
        <f>SUMIFS('Ratios_MARAMA-VA'!T:T, 'Ratios_MARAMA-VA'!AA:AA, Z1061)</f>
        <v>2.6143550299978999</v>
      </c>
      <c r="F1061" s="86">
        <f>SUMIFS('Ratios_MARAMA-VA'!J:J, 'Ratios_MARAMA-VA'!AA:AA, Z1061)</f>
        <v>7.1496359270323898E-3</v>
      </c>
      <c r="G1061" s="122">
        <f t="shared" si="62"/>
        <v>2.7347609046955391E-3</v>
      </c>
      <c r="H1061" s="122">
        <v>2.59692796451374</v>
      </c>
      <c r="I1061" s="86">
        <v>7.1019770696627406E-3</v>
      </c>
      <c r="J1061" s="122">
        <v>2.7827162590021599</v>
      </c>
      <c r="K1061" s="86">
        <v>7.6100636339797327E-3</v>
      </c>
      <c r="L1061" s="122" t="str" cm="1">
        <f t="array" ref="L1061">_xlfn.SWITCH(A1061,
    "District of Columbia", _xlfn.XLOOKUP(R1061, '2015 O3 Growth Surrogates'!A:A, '2015 O3 Growth Surrogates'!H:H),
    "Maryland", _xlfn.XLOOKUP(R1061, '2015 O3 Growth Surrogates'!A:A, '2015 O3 Growth Surrogates'!I:I),
    "Virginia", _xlfn.XLOOKUP(R1061, '2015 O3 Growth Surrogates'!A:A, '2015 O3 Growth Surrogates'!J:J)
)</f>
        <v>Employment</v>
      </c>
      <c r="M1061" s="133" cm="1">
        <f t="array" ref="M1061">_xlfn.SWITCH(L1061,
"Employment", INDEX('Coop GFs_CFs'!C:D, MATCH(B1061,'Coop GFs_CFs'!B:B,0),1),
"Population", INDEX('Coop GFs_CFs'!E:F, MATCH(B1061,'Coop GFs_CFs'!B:B,0),1),
"Household", INDEX('Coop GFs_CFs'!G:H, MATCH(B1061,'Coop GFs_CFs'!B:B,0),1),
"VMT", INDEX('Coop GFs_CFs'!I:J, MATCH(B1061,'Coop GFs_CFs'!B:B,0),1),
"Lane Mile", INDEX('Coop GFs_CFs'!K:L, MATCH(B1061,'Coop GFs_CFs'!B:B,0),1),
"Gas Sales", INDEX('Coop GFs_CFs'!M:N, MATCH(B1061,'Coop GFs_CFs'!B:B,0),1),
"No Growth", INDEX('Coop GFs_CFs'!O:P, MATCH(B1061,'Coop GFs_CFs'!B:B,0),1)
)</f>
        <v>1.1898949472362377</v>
      </c>
      <c r="N1061" s="133" cm="1">
        <f t="array" ref="N1061">_xlfn.SWITCH(L1061,
"Employment", INDEX('Coop GFs_CFs'!C:D, MATCH(B1061,'Coop GFs_CFs'!B:B,0),2),
"Population", INDEX('Coop GFs_CFs'!E:F, MATCH(B1061,'Coop GFs_CFs'!B:B,0),2),
"Household", INDEX('Coop GFs_CFs'!G:H, MATCH(B1061,'Coop GFs_CFs'!B:B,0),2),
"VMT", INDEX('Coop GFs_CFs'!I:J, MATCH(B1061,'Coop GFs_CFs'!B:B,0),2),
"Lane Mile", INDEX('Coop GFs_CFs'!K:L, MATCH(B1061,'Coop GFs_CFs'!B:B,0),2),
"Gas Sales", INDEX('Coop GFs_CFs'!M:N, MATCH(B1061,'Coop GFs_CFs'!B:B,0),2),
"No Growth", INDEX('Coop GFs_CFs'!O:P, MATCH(B1061,'Coop GFs_CFs'!B:B,0),2)
)</f>
        <v>1.2771251790739548</v>
      </c>
      <c r="O1061" s="133"/>
      <c r="P1061" s="86">
        <f t="shared" si="60"/>
        <v>8.507315664154514E-3</v>
      </c>
      <c r="Q1061" s="86">
        <f t="shared" si="61"/>
        <v>9.130980063624821E-3</v>
      </c>
      <c r="R1061" s="156" t="s">
        <v>737</v>
      </c>
      <c r="S1061" s="85" t="s">
        <v>136</v>
      </c>
      <c r="T1061" s="85" t="s">
        <v>382</v>
      </c>
      <c r="U1061" s="85" t="s">
        <v>420</v>
      </c>
      <c r="V1061" s="85" t="s">
        <v>738</v>
      </c>
      <c r="W1061" s="85" t="s">
        <v>385</v>
      </c>
      <c r="X1061" s="85" t="s">
        <v>330</v>
      </c>
      <c r="Z1061" s="42" t="s">
        <v>2373</v>
      </c>
      <c r="AA1061"/>
    </row>
    <row r="1062" spans="1:27" s="39" customFormat="1" x14ac:dyDescent="0.35">
      <c r="A1062" s="85" t="s">
        <v>811</v>
      </c>
      <c r="B1062" s="87">
        <v>51510</v>
      </c>
      <c r="C1062" s="87" t="s">
        <v>12</v>
      </c>
      <c r="D1062" s="86">
        <v>0.51940828400000005</v>
      </c>
      <c r="E1062" s="86">
        <f>SUMIFS('Ratios_MARAMA-VA'!T:T, 'Ratios_MARAMA-VA'!AA:AA, Z1062)</f>
        <v>0.51940828399958305</v>
      </c>
      <c r="F1062" s="86">
        <f>SUMIFS('Ratios_MARAMA-VA'!J:J, 'Ratios_MARAMA-VA'!AA:AA, Z1062)</f>
        <v>1.42045746865705E-3</v>
      </c>
      <c r="G1062" s="122">
        <f t="shared" si="62"/>
        <v>2.7347609046955252E-3</v>
      </c>
      <c r="H1062" s="122">
        <v>0.51594595310939695</v>
      </c>
      <c r="I1062" s="86">
        <v>1.4109888214994494E-3</v>
      </c>
      <c r="J1062" s="122">
        <v>0.55285753478830801</v>
      </c>
      <c r="K1062" s="86">
        <v>1.511933172005411E-3</v>
      </c>
      <c r="L1062" s="122" t="str" cm="1">
        <f t="array" ref="L1062">_xlfn.SWITCH(A1062,
    "District of Columbia", _xlfn.XLOOKUP(R1062, '2015 O3 Growth Surrogates'!A:A, '2015 O3 Growth Surrogates'!H:H),
    "Maryland", _xlfn.XLOOKUP(R1062, '2015 O3 Growth Surrogates'!A:A, '2015 O3 Growth Surrogates'!I:I),
    "Virginia", _xlfn.XLOOKUP(R1062, '2015 O3 Growth Surrogates'!A:A, '2015 O3 Growth Surrogates'!J:J)
)</f>
        <v>Employment</v>
      </c>
      <c r="M1062" s="133" cm="1">
        <f t="array" ref="M1062">_xlfn.SWITCH(L1062,
"Employment", INDEX('Coop GFs_CFs'!C:D, MATCH(B1062,'Coop GFs_CFs'!B:B,0),1),
"Population", INDEX('Coop GFs_CFs'!E:F, MATCH(B1062,'Coop GFs_CFs'!B:B,0),1),
"Household", INDEX('Coop GFs_CFs'!G:H, MATCH(B1062,'Coop GFs_CFs'!B:B,0),1),
"VMT", INDEX('Coop GFs_CFs'!I:J, MATCH(B1062,'Coop GFs_CFs'!B:B,0),1),
"Lane Mile", INDEX('Coop GFs_CFs'!K:L, MATCH(B1062,'Coop GFs_CFs'!B:B,0),1),
"Gas Sales", INDEX('Coop GFs_CFs'!M:N, MATCH(B1062,'Coop GFs_CFs'!B:B,0),1),
"No Growth", INDEX('Coop GFs_CFs'!O:P, MATCH(B1062,'Coop GFs_CFs'!B:B,0),1)
)</f>
        <v>1.0072672441829524</v>
      </c>
      <c r="N1062" s="133" cm="1">
        <f t="array" ref="N1062">_xlfn.SWITCH(L1062,
"Employment", INDEX('Coop GFs_CFs'!C:D, MATCH(B1062,'Coop GFs_CFs'!B:B,0),2),
"Population", INDEX('Coop GFs_CFs'!E:F, MATCH(B1062,'Coop GFs_CFs'!B:B,0),2),
"Household", INDEX('Coop GFs_CFs'!G:H, MATCH(B1062,'Coop GFs_CFs'!B:B,0),2),
"VMT", INDEX('Coop GFs_CFs'!I:J, MATCH(B1062,'Coop GFs_CFs'!B:B,0),2),
"Lane Mile", INDEX('Coop GFs_CFs'!K:L, MATCH(B1062,'Coop GFs_CFs'!B:B,0),2),
"Gas Sales", INDEX('Coop GFs_CFs'!M:N, MATCH(B1062,'Coop GFs_CFs'!B:B,0),2),
"No Growth", INDEX('Coop GFs_CFs'!O:P, MATCH(B1062,'Coop GFs_CFs'!B:B,0),2)
)</f>
        <v>1.0751618720988678</v>
      </c>
      <c r="O1062" s="133"/>
      <c r="P1062" s="86">
        <f t="shared" si="60"/>
        <v>1.4307802799332792E-3</v>
      </c>
      <c r="Q1062" s="86">
        <f t="shared" si="61"/>
        <v>1.5272217112381327E-3</v>
      </c>
      <c r="R1062" s="156" t="s">
        <v>737</v>
      </c>
      <c r="S1062" s="85" t="s">
        <v>136</v>
      </c>
      <c r="T1062" s="85" t="s">
        <v>382</v>
      </c>
      <c r="U1062" s="85" t="s">
        <v>420</v>
      </c>
      <c r="V1062" s="85" t="s">
        <v>738</v>
      </c>
      <c r="W1062" s="85" t="s">
        <v>385</v>
      </c>
      <c r="X1062" s="85" t="s">
        <v>330</v>
      </c>
      <c r="Z1062" s="42" t="s">
        <v>2368</v>
      </c>
      <c r="AA1062"/>
    </row>
    <row r="1063" spans="1:27" s="39" customFormat="1" x14ac:dyDescent="0.35">
      <c r="A1063" s="85" t="s">
        <v>811</v>
      </c>
      <c r="B1063" s="87">
        <v>51685</v>
      </c>
      <c r="C1063" s="87" t="s">
        <v>12</v>
      </c>
      <c r="D1063" s="86">
        <v>3.4627219000000001E-2</v>
      </c>
      <c r="E1063" s="86">
        <f>SUMIFS('Ratios_MARAMA-VA'!T:T, 'Ratios_MARAMA-VA'!AA:AA, Z1063)</f>
        <v>3.4627218999972398E-2</v>
      </c>
      <c r="F1063" s="86">
        <f>SUMIFS('Ratios_MARAMA-VA'!J:J, 'Ratios_MARAMA-VA'!AA:AA, Z1063)</f>
        <v>9.4697164759454606E-5</v>
      </c>
      <c r="G1063" s="122">
        <f t="shared" si="62"/>
        <v>2.7347609046955257E-3</v>
      </c>
      <c r="H1063" s="122">
        <v>3.4396396940181997E-2</v>
      </c>
      <c r="I1063" s="86">
        <v>9.4065921614398527E-5</v>
      </c>
      <c r="J1063" s="122">
        <v>3.6857169056847099E-2</v>
      </c>
      <c r="K1063" s="86">
        <v>1.007955449944191E-4</v>
      </c>
      <c r="L1063" s="122" t="str" cm="1">
        <f t="array" ref="L1063">_xlfn.SWITCH(A1063,
    "District of Columbia", _xlfn.XLOOKUP(R1063, '2015 O3 Growth Surrogates'!A:A, '2015 O3 Growth Surrogates'!H:H),
    "Maryland", _xlfn.XLOOKUP(R1063, '2015 O3 Growth Surrogates'!A:A, '2015 O3 Growth Surrogates'!I:I),
    "Virginia", _xlfn.XLOOKUP(R1063, '2015 O3 Growth Surrogates'!A:A, '2015 O3 Growth Surrogates'!J:J)
)</f>
        <v>Employment</v>
      </c>
      <c r="M1063" s="133" cm="1">
        <f t="array" ref="M1063">_xlfn.SWITCH(L1063,
"Employment", INDEX('Coop GFs_CFs'!C:D, MATCH(B1063,'Coop GFs_CFs'!B:B,0),1),
"Population", INDEX('Coop GFs_CFs'!E:F, MATCH(B1063,'Coop GFs_CFs'!B:B,0),1),
"Household", INDEX('Coop GFs_CFs'!G:H, MATCH(B1063,'Coop GFs_CFs'!B:B,0),1),
"VMT", INDEX('Coop GFs_CFs'!I:J, MATCH(B1063,'Coop GFs_CFs'!B:B,0),1),
"Lane Mile", INDEX('Coop GFs_CFs'!K:L, MATCH(B1063,'Coop GFs_CFs'!B:B,0),1),
"Gas Sales", INDEX('Coop GFs_CFs'!M:N, MATCH(B1063,'Coop GFs_CFs'!B:B,0),1),
"No Growth", INDEX('Coop GFs_CFs'!O:P, MATCH(B1063,'Coop GFs_CFs'!B:B,0),1)
)</f>
        <v>1.1233017518770112</v>
      </c>
      <c r="N1063" s="133" cm="1">
        <f t="array" ref="N1063">_xlfn.SWITCH(L1063,
"Employment", INDEX('Coop GFs_CFs'!C:D, MATCH(B1063,'Coop GFs_CFs'!B:B,0),2),
"Population", INDEX('Coop GFs_CFs'!E:F, MATCH(B1063,'Coop GFs_CFs'!B:B,0),2),
"Household", INDEX('Coop GFs_CFs'!G:H, MATCH(B1063,'Coop GFs_CFs'!B:B,0),2),
"VMT", INDEX('Coop GFs_CFs'!I:J, MATCH(B1063,'Coop GFs_CFs'!B:B,0),2),
"Lane Mile", INDEX('Coop GFs_CFs'!K:L, MATCH(B1063,'Coop GFs_CFs'!B:B,0),2),
"Gas Sales", INDEX('Coop GFs_CFs'!M:N, MATCH(B1063,'Coop GFs_CFs'!B:B,0),2),
"No Growth", INDEX('Coop GFs_CFs'!O:P, MATCH(B1063,'Coop GFs_CFs'!B:B,0),2)
)</f>
        <v>1.1478816589202718</v>
      </c>
      <c r="O1063" s="133"/>
      <c r="P1063" s="86">
        <f t="shared" si="60"/>
        <v>1.0637349107208132E-4</v>
      </c>
      <c r="Q1063" s="86">
        <f t="shared" si="61"/>
        <v>1.0870113857912906E-4</v>
      </c>
      <c r="R1063" s="156" t="s">
        <v>737</v>
      </c>
      <c r="S1063" s="85" t="s">
        <v>136</v>
      </c>
      <c r="T1063" s="85" t="s">
        <v>382</v>
      </c>
      <c r="U1063" s="85" t="s">
        <v>420</v>
      </c>
      <c r="V1063" s="85" t="s">
        <v>738</v>
      </c>
      <c r="W1063" s="85" t="s">
        <v>385</v>
      </c>
      <c r="X1063" s="85" t="s">
        <v>330</v>
      </c>
      <c r="Z1063" s="42" t="s">
        <v>2372</v>
      </c>
      <c r="AA1063"/>
    </row>
    <row r="1064" spans="1:27" s="39" customFormat="1" x14ac:dyDescent="0.35">
      <c r="A1064" s="85" t="s">
        <v>497</v>
      </c>
      <c r="B1064" s="87">
        <v>24021</v>
      </c>
      <c r="C1064" s="87" t="s">
        <v>12</v>
      </c>
      <c r="D1064" s="86">
        <v>0.198023215</v>
      </c>
      <c r="E1064" s="86">
        <f>SUMIFS('Ratios_MARAMA-VA'!T:T, 'Ratios_MARAMA-VA'!AA:AA, Z1064)</f>
        <v>0.19802321499984099</v>
      </c>
      <c r="F1064" s="86">
        <f>SUMIFS('Ratios_MARAMA-VA'!J:J, 'Ratios_MARAMA-VA'!AA:AA, Z1064)</f>
        <v>5.4154614660368401E-4</v>
      </c>
      <c r="G1064" s="122">
        <f t="shared" si="62"/>
        <v>2.7347609046955369E-3</v>
      </c>
      <c r="H1064" s="122">
        <v>0.202308815942735</v>
      </c>
      <c r="I1064" s="86">
        <v>5.5326624051543684E-4</v>
      </c>
      <c r="J1064" s="122">
        <v>0.222026204535098</v>
      </c>
      <c r="K1064" s="86">
        <v>6.0718858398052088E-4</v>
      </c>
      <c r="L1064" s="122" t="str" cm="1">
        <f t="array" ref="L1064">_xlfn.SWITCH(A1064,
    "District of Columbia", _xlfn.XLOOKUP(R1064, '2015 O3 Growth Surrogates'!A:A, '2015 O3 Growth Surrogates'!H:H),
    "Maryland", _xlfn.XLOOKUP(R1064, '2015 O3 Growth Surrogates'!A:A, '2015 O3 Growth Surrogates'!I:I),
    "Virginia", _xlfn.XLOOKUP(R1064, '2015 O3 Growth Surrogates'!A:A, '2015 O3 Growth Surrogates'!J:J)
)</f>
        <v>Employment</v>
      </c>
      <c r="M1064" s="133" cm="1">
        <f t="array" ref="M1064">_xlfn.SWITCH(L1064,
"Employment", INDEX('Coop GFs_CFs'!C:D, MATCH(B1064,'Coop GFs_CFs'!B:B,0),1),
"Population", INDEX('Coop GFs_CFs'!E:F, MATCH(B1064,'Coop GFs_CFs'!B:B,0),1),
"Household", INDEX('Coop GFs_CFs'!G:H, MATCH(B1064,'Coop GFs_CFs'!B:B,0),1),
"VMT", INDEX('Coop GFs_CFs'!I:J, MATCH(B1064,'Coop GFs_CFs'!B:B,0),1),
"Lane Mile", INDEX('Coop GFs_CFs'!K:L, MATCH(B1064,'Coop GFs_CFs'!B:B,0),1),
"Gas Sales", INDEX('Coop GFs_CFs'!M:N, MATCH(B1064,'Coop GFs_CFs'!B:B,0),1),
"No Growth", INDEX('Coop GFs_CFs'!O:P, MATCH(B1064,'Coop GFs_CFs'!B:B,0),1)
)</f>
        <v>1.1441294512813505</v>
      </c>
      <c r="N1064" s="133" cm="1">
        <f t="array" ref="N1064">_xlfn.SWITCH(L1064,
"Employment", INDEX('Coop GFs_CFs'!C:D, MATCH(B1064,'Coop GFs_CFs'!B:B,0),2),
"Population", INDEX('Coop GFs_CFs'!E:F, MATCH(B1064,'Coop GFs_CFs'!B:B,0),2),
"Household", INDEX('Coop GFs_CFs'!G:H, MATCH(B1064,'Coop GFs_CFs'!B:B,0),2),
"VMT", INDEX('Coop GFs_CFs'!I:J, MATCH(B1064,'Coop GFs_CFs'!B:B,0),2),
"Lane Mile", INDEX('Coop GFs_CFs'!K:L, MATCH(B1064,'Coop GFs_CFs'!B:B,0),2),
"Gas Sales", INDEX('Coop GFs_CFs'!M:N, MATCH(B1064,'Coop GFs_CFs'!B:B,0),2),
"No Growth", INDEX('Coop GFs_CFs'!O:P, MATCH(B1064,'Coop GFs_CFs'!B:B,0),2)
)</f>
        <v>1.2247937540008487</v>
      </c>
      <c r="O1064" s="133"/>
      <c r="P1064" s="86">
        <f t="shared" si="60"/>
        <v>6.1959889555720279E-4</v>
      </c>
      <c r="Q1064" s="86">
        <f t="shared" si="61"/>
        <v>6.6328233786342003E-4</v>
      </c>
      <c r="R1064" s="156" t="s">
        <v>805</v>
      </c>
      <c r="S1064" s="85" t="s">
        <v>136</v>
      </c>
      <c r="T1064" s="85" t="s">
        <v>382</v>
      </c>
      <c r="U1064" s="85" t="s">
        <v>420</v>
      </c>
      <c r="V1064" s="85" t="s">
        <v>806</v>
      </c>
      <c r="W1064" s="85" t="s">
        <v>385</v>
      </c>
      <c r="X1064" s="85" t="s">
        <v>330</v>
      </c>
      <c r="Z1064" s="42" t="s">
        <v>2374</v>
      </c>
      <c r="AA1064"/>
    </row>
    <row r="1065" spans="1:27" s="39" customFormat="1" x14ac:dyDescent="0.35">
      <c r="A1065" s="85" t="s">
        <v>497</v>
      </c>
      <c r="B1065" s="87">
        <v>24033</v>
      </c>
      <c r="C1065" s="87" t="s">
        <v>12</v>
      </c>
      <c r="D1065" s="86">
        <v>3.1946411000000001E-2</v>
      </c>
      <c r="E1065" s="86">
        <f>SUMIFS('Ratios_MARAMA-VA'!T:T, 'Ratios_MARAMA-VA'!AA:AA, Z1065)</f>
        <v>3.1946410999974403E-2</v>
      </c>
      <c r="F1065" s="86">
        <f>SUMIFS('Ratios_MARAMA-VA'!J:J, 'Ratios_MARAMA-VA'!AA:AA, Z1065)</f>
        <v>8.7365795848065402E-5</v>
      </c>
      <c r="G1065" s="122">
        <f t="shared" si="62"/>
        <v>2.7347609046955352E-3</v>
      </c>
      <c r="H1065" s="122">
        <v>3.2637792407470799E-2</v>
      </c>
      <c r="I1065" s="86">
        <v>8.9256558691519914E-5</v>
      </c>
      <c r="J1065" s="122">
        <v>3.5818731570681203E-2</v>
      </c>
      <c r="K1065" s="86">
        <v>9.7955666755282652E-5</v>
      </c>
      <c r="L1065" s="122" t="str" cm="1">
        <f t="array" ref="L1065">_xlfn.SWITCH(A1065,
    "District of Columbia", _xlfn.XLOOKUP(R1065, '2015 O3 Growth Surrogates'!A:A, '2015 O3 Growth Surrogates'!H:H),
    "Maryland", _xlfn.XLOOKUP(R1065, '2015 O3 Growth Surrogates'!A:A, '2015 O3 Growth Surrogates'!I:I),
    "Virginia", _xlfn.XLOOKUP(R1065, '2015 O3 Growth Surrogates'!A:A, '2015 O3 Growth Surrogates'!J:J)
)</f>
        <v>Employment</v>
      </c>
      <c r="M1065" s="133" cm="1">
        <f t="array" ref="M1065">_xlfn.SWITCH(L1065,
"Employment", INDEX('Coop GFs_CFs'!C:D, MATCH(B1065,'Coop GFs_CFs'!B:B,0),1),
"Population", INDEX('Coop GFs_CFs'!E:F, MATCH(B1065,'Coop GFs_CFs'!B:B,0),1),
"Household", INDEX('Coop GFs_CFs'!G:H, MATCH(B1065,'Coop GFs_CFs'!B:B,0),1),
"VMT", INDEX('Coop GFs_CFs'!I:J, MATCH(B1065,'Coop GFs_CFs'!B:B,0),1),
"Lane Mile", INDEX('Coop GFs_CFs'!K:L, MATCH(B1065,'Coop GFs_CFs'!B:B,0),1),
"Gas Sales", INDEX('Coop GFs_CFs'!M:N, MATCH(B1065,'Coop GFs_CFs'!B:B,0),1),
"No Growth", INDEX('Coop GFs_CFs'!O:P, MATCH(B1065,'Coop GFs_CFs'!B:B,0),1)
)</f>
        <v>1.0691583039570396</v>
      </c>
      <c r="N1065" s="133" cm="1">
        <f t="array" ref="N1065">_xlfn.SWITCH(L1065,
"Employment", INDEX('Coop GFs_CFs'!C:D, MATCH(B1065,'Coop GFs_CFs'!B:B,0),2),
"Population", INDEX('Coop GFs_CFs'!E:F, MATCH(B1065,'Coop GFs_CFs'!B:B,0),2),
"Household", INDEX('Coop GFs_CFs'!G:H, MATCH(B1065,'Coop GFs_CFs'!B:B,0),2),
"VMT", INDEX('Coop GFs_CFs'!I:J, MATCH(B1065,'Coop GFs_CFs'!B:B,0),2),
"Lane Mile", INDEX('Coop GFs_CFs'!K:L, MATCH(B1065,'Coop GFs_CFs'!B:B,0),2),
"Gas Sales", INDEX('Coop GFs_CFs'!M:N, MATCH(B1065,'Coop GFs_CFs'!B:B,0),2),
"No Growth", INDEX('Coop GFs_CFs'!O:P, MATCH(B1065,'Coop GFs_CFs'!B:B,0),2)
)</f>
        <v>1.1120864021452579</v>
      </c>
      <c r="O1065" s="133"/>
      <c r="P1065" s="86">
        <f t="shared" si="60"/>
        <v>9.3407866112774581E-5</v>
      </c>
      <c r="Q1065" s="86">
        <f t="shared" si="61"/>
        <v>9.7158313575232167E-5</v>
      </c>
      <c r="R1065" s="156" t="s">
        <v>805</v>
      </c>
      <c r="S1065" s="85" t="s">
        <v>136</v>
      </c>
      <c r="T1065" s="85" t="s">
        <v>382</v>
      </c>
      <c r="U1065" s="85" t="s">
        <v>420</v>
      </c>
      <c r="V1065" s="85" t="s">
        <v>806</v>
      </c>
      <c r="W1065" s="85" t="s">
        <v>385</v>
      </c>
      <c r="X1065" s="85" t="s">
        <v>330</v>
      </c>
      <c r="Z1065" s="42" t="s">
        <v>2375</v>
      </c>
      <c r="AA1065"/>
    </row>
    <row r="1066" spans="1:27" s="39" customFormat="1" x14ac:dyDescent="0.35">
      <c r="A1066" s="85" t="s">
        <v>811</v>
      </c>
      <c r="B1066" s="87">
        <v>51107</v>
      </c>
      <c r="C1066" s="87" t="s">
        <v>12</v>
      </c>
      <c r="D1066" s="86">
        <v>1.4673425</v>
      </c>
      <c r="E1066" s="86">
        <f>SUMIFS('Ratios_MARAMA-VA'!T:T, 'Ratios_MARAMA-VA'!AA:AA, Z1066)</f>
        <v>1.46734249999882</v>
      </c>
      <c r="F1066" s="86">
        <f>SUMIFS('Ratios_MARAMA-VA'!J:J, 'Ratios_MARAMA-VA'!AA:AA, Z1066)</f>
        <v>4.0128309027949796E-3</v>
      </c>
      <c r="G1066" s="122">
        <f t="shared" si="62"/>
        <v>2.7347609046955339E-3</v>
      </c>
      <c r="H1066" s="122">
        <v>1.4990985968864901</v>
      </c>
      <c r="I1066" s="86">
        <v>4.0996762350491035E-3</v>
      </c>
      <c r="J1066" s="122">
        <v>1.64520349812542</v>
      </c>
      <c r="K1066" s="86">
        <v>4.4992382069417311E-3</v>
      </c>
      <c r="L1066" s="122" t="str" cm="1">
        <f t="array" ref="L1066">_xlfn.SWITCH(A1066,
    "District of Columbia", _xlfn.XLOOKUP(R1066, '2015 O3 Growth Surrogates'!A:A, '2015 O3 Growth Surrogates'!H:H),
    "Maryland", _xlfn.XLOOKUP(R1066, '2015 O3 Growth Surrogates'!A:A, '2015 O3 Growth Surrogates'!I:I),
    "Virginia", _xlfn.XLOOKUP(R1066, '2015 O3 Growth Surrogates'!A:A, '2015 O3 Growth Surrogates'!J:J)
)</f>
        <v>Employment</v>
      </c>
      <c r="M1066" s="133" cm="1">
        <f t="array" ref="M1066">_xlfn.SWITCH(L1066,
"Employment", INDEX('Coop GFs_CFs'!C:D, MATCH(B1066,'Coop GFs_CFs'!B:B,0),1),
"Population", INDEX('Coop GFs_CFs'!E:F, MATCH(B1066,'Coop GFs_CFs'!B:B,0),1),
"Household", INDEX('Coop GFs_CFs'!G:H, MATCH(B1066,'Coop GFs_CFs'!B:B,0),1),
"VMT", INDEX('Coop GFs_CFs'!I:J, MATCH(B1066,'Coop GFs_CFs'!B:B,0),1),
"Lane Mile", INDEX('Coop GFs_CFs'!K:L, MATCH(B1066,'Coop GFs_CFs'!B:B,0),1),
"Gas Sales", INDEX('Coop GFs_CFs'!M:N, MATCH(B1066,'Coop GFs_CFs'!B:B,0),1),
"No Growth", INDEX('Coop GFs_CFs'!O:P, MATCH(B1066,'Coop GFs_CFs'!B:B,0),1)
)</f>
        <v>1.1820289336364709</v>
      </c>
      <c r="N1066" s="133" cm="1">
        <f t="array" ref="N1066">_xlfn.SWITCH(L1066,
"Employment", INDEX('Coop GFs_CFs'!C:D, MATCH(B1066,'Coop GFs_CFs'!B:B,0),2),
"Population", INDEX('Coop GFs_CFs'!E:F, MATCH(B1066,'Coop GFs_CFs'!B:B,0),2),
"Household", INDEX('Coop GFs_CFs'!G:H, MATCH(B1066,'Coop GFs_CFs'!B:B,0),2),
"VMT", INDEX('Coop GFs_CFs'!I:J, MATCH(B1066,'Coop GFs_CFs'!B:B,0),2),
"Lane Mile", INDEX('Coop GFs_CFs'!K:L, MATCH(B1066,'Coop GFs_CFs'!B:B,0),2),
"Gas Sales", INDEX('Coop GFs_CFs'!M:N, MATCH(B1066,'Coop GFs_CFs'!B:B,0),2),
"No Growth", INDEX('Coop GFs_CFs'!O:P, MATCH(B1066,'Coop GFs_CFs'!B:B,0),2)
)</f>
        <v>1.2460772431295832</v>
      </c>
      <c r="O1066" s="133"/>
      <c r="P1066" s="86">
        <f t="shared" si="60"/>
        <v>4.7432822328942262E-3</v>
      </c>
      <c r="Q1066" s="86">
        <f t="shared" si="61"/>
        <v>5.0002972684999652E-3</v>
      </c>
      <c r="R1066" s="156" t="s">
        <v>805</v>
      </c>
      <c r="S1066" s="85" t="s">
        <v>136</v>
      </c>
      <c r="T1066" s="85" t="s">
        <v>382</v>
      </c>
      <c r="U1066" s="85" t="s">
        <v>420</v>
      </c>
      <c r="V1066" s="85" t="s">
        <v>806</v>
      </c>
      <c r="W1066" s="85" t="s">
        <v>385</v>
      </c>
      <c r="X1066" s="85" t="s">
        <v>330</v>
      </c>
      <c r="Z1066" s="42" t="s">
        <v>2377</v>
      </c>
      <c r="AA1066"/>
    </row>
    <row r="1067" spans="1:27" s="39" customFormat="1" x14ac:dyDescent="0.35">
      <c r="A1067" s="85" t="s">
        <v>811</v>
      </c>
      <c r="B1067" s="87">
        <v>51153</v>
      </c>
      <c r="C1067" s="87" t="s">
        <v>12</v>
      </c>
      <c r="D1067" s="86">
        <v>1.9435000000000001E-2</v>
      </c>
      <c r="E1067" s="86">
        <f>SUMIFS('Ratios_MARAMA-VA'!T:T, 'Ratios_MARAMA-VA'!AA:AA, Z1067)</f>
        <v>1.9434999999984399E-2</v>
      </c>
      <c r="F1067" s="86">
        <f>SUMIFS('Ratios_MARAMA-VA'!J:J, 'Ratios_MARAMA-VA'!AA:AA, Z1067)</f>
        <v>5.3150078182715203E-5</v>
      </c>
      <c r="G1067" s="122">
        <f t="shared" si="62"/>
        <v>2.7347609046955426E-3</v>
      </c>
      <c r="H1067" s="122">
        <v>1.9855610554787999E-2</v>
      </c>
      <c r="I1067" s="86">
        <v>5.4300347484094394E-5</v>
      </c>
      <c r="J1067" s="122">
        <v>2.1790774809608102E-2</v>
      </c>
      <c r="K1067" s="86">
        <v>5.9592559032340691E-5</v>
      </c>
      <c r="L1067" s="122" t="str" cm="1">
        <f t="array" ref="L1067">_xlfn.SWITCH(A1067,
    "District of Columbia", _xlfn.XLOOKUP(R1067, '2015 O3 Growth Surrogates'!A:A, '2015 O3 Growth Surrogates'!H:H),
    "Maryland", _xlfn.XLOOKUP(R1067, '2015 O3 Growth Surrogates'!A:A, '2015 O3 Growth Surrogates'!I:I),
    "Virginia", _xlfn.XLOOKUP(R1067, '2015 O3 Growth Surrogates'!A:A, '2015 O3 Growth Surrogates'!J:J)
)</f>
        <v>Employment</v>
      </c>
      <c r="M1067" s="133" cm="1">
        <f t="array" ref="M1067">_xlfn.SWITCH(L1067,
"Employment", INDEX('Coop GFs_CFs'!C:D, MATCH(B1067,'Coop GFs_CFs'!B:B,0),1),
"Population", INDEX('Coop GFs_CFs'!E:F, MATCH(B1067,'Coop GFs_CFs'!B:B,0),1),
"Household", INDEX('Coop GFs_CFs'!G:H, MATCH(B1067,'Coop GFs_CFs'!B:B,0),1),
"VMT", INDEX('Coop GFs_CFs'!I:J, MATCH(B1067,'Coop GFs_CFs'!B:B,0),1),
"Lane Mile", INDEX('Coop GFs_CFs'!K:L, MATCH(B1067,'Coop GFs_CFs'!B:B,0),1),
"Gas Sales", INDEX('Coop GFs_CFs'!M:N, MATCH(B1067,'Coop GFs_CFs'!B:B,0),1),
"No Growth", INDEX('Coop GFs_CFs'!O:P, MATCH(B1067,'Coop GFs_CFs'!B:B,0),1)
)</f>
        <v>1.1898949472362377</v>
      </c>
      <c r="N1067" s="133" cm="1">
        <f t="array" ref="N1067">_xlfn.SWITCH(L1067,
"Employment", INDEX('Coop GFs_CFs'!C:D, MATCH(B1067,'Coop GFs_CFs'!B:B,0),2),
"Population", INDEX('Coop GFs_CFs'!E:F, MATCH(B1067,'Coop GFs_CFs'!B:B,0),2),
"Household", INDEX('Coop GFs_CFs'!G:H, MATCH(B1067,'Coop GFs_CFs'!B:B,0),2),
"VMT", INDEX('Coop GFs_CFs'!I:J, MATCH(B1067,'Coop GFs_CFs'!B:B,0),2),
"Lane Mile", INDEX('Coop GFs_CFs'!K:L, MATCH(B1067,'Coop GFs_CFs'!B:B,0),2),
"Gas Sales", INDEX('Coop GFs_CFs'!M:N, MATCH(B1067,'Coop GFs_CFs'!B:B,0),2),
"No Growth", INDEX('Coop GFs_CFs'!O:P, MATCH(B1067,'Coop GFs_CFs'!B:B,0),2)
)</f>
        <v>1.2771251790739548</v>
      </c>
      <c r="O1067" s="133"/>
      <c r="P1067" s="86">
        <f t="shared" si="60"/>
        <v>6.3243009474823816E-5</v>
      </c>
      <c r="Q1067" s="86">
        <f t="shared" si="61"/>
        <v>6.7879303116894857E-5</v>
      </c>
      <c r="R1067" s="156" t="s">
        <v>805</v>
      </c>
      <c r="S1067" s="85" t="s">
        <v>136</v>
      </c>
      <c r="T1067" s="85" t="s">
        <v>382</v>
      </c>
      <c r="U1067" s="85" t="s">
        <v>420</v>
      </c>
      <c r="V1067" s="85" t="s">
        <v>806</v>
      </c>
      <c r="W1067" s="85" t="s">
        <v>385</v>
      </c>
      <c r="X1067" s="85" t="s">
        <v>330</v>
      </c>
      <c r="Z1067" s="42" t="s">
        <v>2378</v>
      </c>
      <c r="AA1067"/>
    </row>
    <row r="1068" spans="1:27" s="39" customFormat="1" x14ac:dyDescent="0.35">
      <c r="A1068" s="85" t="s">
        <v>811</v>
      </c>
      <c r="B1068" s="87">
        <v>51510</v>
      </c>
      <c r="C1068" s="87" t="s">
        <v>12</v>
      </c>
      <c r="D1068" s="86">
        <v>1.9435000000000001E-2</v>
      </c>
      <c r="E1068" s="86">
        <f>SUMIFS('Ratios_MARAMA-VA'!T:T, 'Ratios_MARAMA-VA'!AA:AA, Z1068)</f>
        <v>1.9434999999984399E-2</v>
      </c>
      <c r="F1068" s="86">
        <f>SUMIFS('Ratios_MARAMA-VA'!J:J, 'Ratios_MARAMA-VA'!AA:AA, Z1068)</f>
        <v>5.3150078182715101E-5</v>
      </c>
      <c r="G1068" s="122">
        <f t="shared" si="62"/>
        <v>2.7347609046955374E-3</v>
      </c>
      <c r="H1068" s="122">
        <v>1.9855610554787999E-2</v>
      </c>
      <c r="I1068" s="86">
        <v>5.4300347484094292E-5</v>
      </c>
      <c r="J1068" s="122">
        <v>2.1790774809608102E-2</v>
      </c>
      <c r="K1068" s="86">
        <v>5.9592559032340576E-5</v>
      </c>
      <c r="L1068" s="122" t="str" cm="1">
        <f t="array" ref="L1068">_xlfn.SWITCH(A1068,
    "District of Columbia", _xlfn.XLOOKUP(R1068, '2015 O3 Growth Surrogates'!A:A, '2015 O3 Growth Surrogates'!H:H),
    "Maryland", _xlfn.XLOOKUP(R1068, '2015 O3 Growth Surrogates'!A:A, '2015 O3 Growth Surrogates'!I:I),
    "Virginia", _xlfn.XLOOKUP(R1068, '2015 O3 Growth Surrogates'!A:A, '2015 O3 Growth Surrogates'!J:J)
)</f>
        <v>Employment</v>
      </c>
      <c r="M1068" s="133" cm="1">
        <f t="array" ref="M1068">_xlfn.SWITCH(L1068,
"Employment", INDEX('Coop GFs_CFs'!C:D, MATCH(B1068,'Coop GFs_CFs'!B:B,0),1),
"Population", INDEX('Coop GFs_CFs'!E:F, MATCH(B1068,'Coop GFs_CFs'!B:B,0),1),
"Household", INDEX('Coop GFs_CFs'!G:H, MATCH(B1068,'Coop GFs_CFs'!B:B,0),1),
"VMT", INDEX('Coop GFs_CFs'!I:J, MATCH(B1068,'Coop GFs_CFs'!B:B,0),1),
"Lane Mile", INDEX('Coop GFs_CFs'!K:L, MATCH(B1068,'Coop GFs_CFs'!B:B,0),1),
"Gas Sales", INDEX('Coop GFs_CFs'!M:N, MATCH(B1068,'Coop GFs_CFs'!B:B,0),1),
"No Growth", INDEX('Coop GFs_CFs'!O:P, MATCH(B1068,'Coop GFs_CFs'!B:B,0),1)
)</f>
        <v>1.0072672441829524</v>
      </c>
      <c r="N1068" s="133" cm="1">
        <f t="array" ref="N1068">_xlfn.SWITCH(L1068,
"Employment", INDEX('Coop GFs_CFs'!C:D, MATCH(B1068,'Coop GFs_CFs'!B:B,0),2),
"Population", INDEX('Coop GFs_CFs'!E:F, MATCH(B1068,'Coop GFs_CFs'!B:B,0),2),
"Household", INDEX('Coop GFs_CFs'!G:H, MATCH(B1068,'Coop GFs_CFs'!B:B,0),2),
"VMT", INDEX('Coop GFs_CFs'!I:J, MATCH(B1068,'Coop GFs_CFs'!B:B,0),2),
"Lane Mile", INDEX('Coop GFs_CFs'!K:L, MATCH(B1068,'Coop GFs_CFs'!B:B,0),2),
"Gas Sales", INDEX('Coop GFs_CFs'!M:N, MATCH(B1068,'Coop GFs_CFs'!B:B,0),2),
"No Growth", INDEX('Coop GFs_CFs'!O:P, MATCH(B1068,'Coop GFs_CFs'!B:B,0),2)
)</f>
        <v>1.0751618720988678</v>
      </c>
      <c r="O1068" s="133"/>
      <c r="P1068" s="86">
        <f t="shared" si="60"/>
        <v>5.3536332779211905E-5</v>
      </c>
      <c r="Q1068" s="86">
        <f t="shared" si="61"/>
        <v>5.7144937561129156E-5</v>
      </c>
      <c r="R1068" s="156" t="s">
        <v>805</v>
      </c>
      <c r="S1068" s="85" t="s">
        <v>136</v>
      </c>
      <c r="T1068" s="85" t="s">
        <v>382</v>
      </c>
      <c r="U1068" s="85" t="s">
        <v>420</v>
      </c>
      <c r="V1068" s="85" t="s">
        <v>806</v>
      </c>
      <c r="W1068" s="85" t="s">
        <v>385</v>
      </c>
      <c r="X1068" s="85" t="s">
        <v>330</v>
      </c>
      <c r="Z1068" s="42" t="s">
        <v>2376</v>
      </c>
      <c r="AA1068"/>
    </row>
    <row r="1069" spans="1:27" s="39" customFormat="1" x14ac:dyDescent="0.35">
      <c r="A1069" s="85" t="s">
        <v>497</v>
      </c>
      <c r="B1069" s="87">
        <v>24009</v>
      </c>
      <c r="C1069" s="87" t="s">
        <v>12</v>
      </c>
      <c r="D1069" s="86">
        <v>0.117771243</v>
      </c>
      <c r="E1069" s="86">
        <f>SUMIFS('Ratios_MARAMA-VA'!T:T, 'Ratios_MARAMA-VA'!AA:AA, Z1069)</f>
        <v>0.117771242999905</v>
      </c>
      <c r="F1069" s="86">
        <f>SUMIFS('Ratios_MARAMA-VA'!J:J, 'Ratios_MARAMA-VA'!AA:AA, Z1069)</f>
        <v>3.29010845884827E-4</v>
      </c>
      <c r="G1069" s="122">
        <f t="shared" si="62"/>
        <v>2.793643316519062E-3</v>
      </c>
      <c r="H1069" s="122">
        <v>0.119484071987914</v>
      </c>
      <c r="I1069" s="86">
        <v>3.3379587913951841E-4</v>
      </c>
      <c r="J1069" s="122">
        <v>0.12579581972224699</v>
      </c>
      <c r="K1069" s="86">
        <v>3.514286510130921E-4</v>
      </c>
      <c r="L1069" s="122" t="str" cm="1">
        <f t="array" ref="L1069">_xlfn.SWITCH(A1069,
    "District of Columbia", _xlfn.XLOOKUP(R1069, '2015 O3 Growth Surrogates'!A:A, '2015 O3 Growth Surrogates'!H:H),
    "Maryland", _xlfn.XLOOKUP(R1069, '2015 O3 Growth Surrogates'!A:A, '2015 O3 Growth Surrogates'!I:I),
    "Virginia", _xlfn.XLOOKUP(R1069, '2015 O3 Growth Surrogates'!A:A, '2015 O3 Growth Surrogates'!J:J)
)</f>
        <v>Employment</v>
      </c>
      <c r="M1069" s="133" cm="1">
        <f t="array" ref="M1069">_xlfn.SWITCH(L1069,
"Employment", INDEX('Coop GFs_CFs'!C:D, MATCH(B1069,'Coop GFs_CFs'!B:B,0),1),
"Population", INDEX('Coop GFs_CFs'!E:F, MATCH(B1069,'Coop GFs_CFs'!B:B,0),1),
"Household", INDEX('Coop GFs_CFs'!G:H, MATCH(B1069,'Coop GFs_CFs'!B:B,0),1),
"VMT", INDEX('Coop GFs_CFs'!I:J, MATCH(B1069,'Coop GFs_CFs'!B:B,0),1),
"Lane Mile", INDEX('Coop GFs_CFs'!K:L, MATCH(B1069,'Coop GFs_CFs'!B:B,0),1),
"Gas Sales", INDEX('Coop GFs_CFs'!M:N, MATCH(B1069,'Coop GFs_CFs'!B:B,0),1),
"No Growth", INDEX('Coop GFs_CFs'!O:P, MATCH(B1069,'Coop GFs_CFs'!B:B,0),1)
)</f>
        <v>1.0339308317341065</v>
      </c>
      <c r="N1069" s="133" cm="1">
        <f t="array" ref="N1069">_xlfn.SWITCH(L1069,
"Employment", INDEX('Coop GFs_CFs'!C:D, MATCH(B1069,'Coop GFs_CFs'!B:B,0),2),
"Population", INDEX('Coop GFs_CFs'!E:F, MATCH(B1069,'Coop GFs_CFs'!B:B,0),2),
"Household", INDEX('Coop GFs_CFs'!G:H, MATCH(B1069,'Coop GFs_CFs'!B:B,0),2),
"VMT", INDEX('Coop GFs_CFs'!I:J, MATCH(B1069,'Coop GFs_CFs'!B:B,0),2),
"Lane Mile", INDEX('Coop GFs_CFs'!K:L, MATCH(B1069,'Coop GFs_CFs'!B:B,0),2),
"Gas Sales", INDEX('Coop GFs_CFs'!M:N, MATCH(B1069,'Coop GFs_CFs'!B:B,0),2),
"No Growth", INDEX('Coop GFs_CFs'!O:P, MATCH(B1069,'Coop GFs_CFs'!B:B,0),2)
)</f>
        <v>1.0518639500224574</v>
      </c>
      <c r="O1069" s="133"/>
      <c r="P1069" s="86">
        <f t="shared" si="60"/>
        <v>3.4017445753524108E-4</v>
      </c>
      <c r="Q1069" s="86">
        <f t="shared" si="61"/>
        <v>3.460746479526441E-4</v>
      </c>
      <c r="R1069" s="156" t="s">
        <v>745</v>
      </c>
      <c r="S1069" s="85" t="s">
        <v>136</v>
      </c>
      <c r="T1069" s="85" t="s">
        <v>382</v>
      </c>
      <c r="U1069" s="85" t="s">
        <v>420</v>
      </c>
      <c r="V1069" s="85" t="s">
        <v>746</v>
      </c>
      <c r="W1069" s="85" t="s">
        <v>385</v>
      </c>
      <c r="X1069" s="85" t="s">
        <v>330</v>
      </c>
      <c r="Z1069" s="42" t="s">
        <v>2379</v>
      </c>
      <c r="AA1069"/>
    </row>
    <row r="1070" spans="1:27" s="39" customFormat="1" x14ac:dyDescent="0.35">
      <c r="A1070" s="85" t="s">
        <v>497</v>
      </c>
      <c r="B1070" s="87">
        <v>24031</v>
      </c>
      <c r="C1070" s="87" t="s">
        <v>12</v>
      </c>
      <c r="D1070" s="86">
        <v>0.24567340800000001</v>
      </c>
      <c r="E1070" s="86">
        <f>SUMIFS('Ratios_MARAMA-VA'!T:T, 'Ratios_MARAMA-VA'!AA:AA, Z1070)</f>
        <v>0.245673407999803</v>
      </c>
      <c r="F1070" s="86">
        <f>SUMIFS('Ratios_MARAMA-VA'!J:J, 'Ratios_MARAMA-VA'!AA:AA, Z1070)</f>
        <v>6.8632387430511005E-4</v>
      </c>
      <c r="G1070" s="122">
        <f t="shared" si="62"/>
        <v>2.7936433165190611E-3</v>
      </c>
      <c r="H1070" s="122">
        <v>0.24924640701115899</v>
      </c>
      <c r="I1070" s="86">
        <v>6.9630555911311402E-4</v>
      </c>
      <c r="J1070" s="122">
        <v>0.262412851865018</v>
      </c>
      <c r="K1070" s="86">
        <v>7.3308790978141405E-4</v>
      </c>
      <c r="L1070" s="122" t="str" cm="1">
        <f t="array" ref="L1070">_xlfn.SWITCH(A1070,
    "District of Columbia", _xlfn.XLOOKUP(R1070, '2015 O3 Growth Surrogates'!A:A, '2015 O3 Growth Surrogates'!H:H),
    "Maryland", _xlfn.XLOOKUP(R1070, '2015 O3 Growth Surrogates'!A:A, '2015 O3 Growth Surrogates'!I:I),
    "Virginia", _xlfn.XLOOKUP(R1070, '2015 O3 Growth Surrogates'!A:A, '2015 O3 Growth Surrogates'!J:J)
)</f>
        <v>Employment</v>
      </c>
      <c r="M1070" s="133" cm="1">
        <f t="array" ref="M1070">_xlfn.SWITCH(L1070,
"Employment", INDEX('Coop GFs_CFs'!C:D, MATCH(B1070,'Coop GFs_CFs'!B:B,0),1),
"Population", INDEX('Coop GFs_CFs'!E:F, MATCH(B1070,'Coop GFs_CFs'!B:B,0),1),
"Household", INDEX('Coop GFs_CFs'!G:H, MATCH(B1070,'Coop GFs_CFs'!B:B,0),1),
"VMT", INDEX('Coop GFs_CFs'!I:J, MATCH(B1070,'Coop GFs_CFs'!B:B,0),1),
"Lane Mile", INDEX('Coop GFs_CFs'!K:L, MATCH(B1070,'Coop GFs_CFs'!B:B,0),1),
"Gas Sales", INDEX('Coop GFs_CFs'!M:N, MATCH(B1070,'Coop GFs_CFs'!B:B,0),1),
"No Growth", INDEX('Coop GFs_CFs'!O:P, MATCH(B1070,'Coop GFs_CFs'!B:B,0),1)
)</f>
        <v>1.0977892034918355</v>
      </c>
      <c r="N1070" s="133" cm="1">
        <f t="array" ref="N1070">_xlfn.SWITCH(L1070,
"Employment", INDEX('Coop GFs_CFs'!C:D, MATCH(B1070,'Coop GFs_CFs'!B:B,0),2),
"Population", INDEX('Coop GFs_CFs'!E:F, MATCH(B1070,'Coop GFs_CFs'!B:B,0),2),
"Household", INDEX('Coop GFs_CFs'!G:H, MATCH(B1070,'Coop GFs_CFs'!B:B,0),2),
"VMT", INDEX('Coop GFs_CFs'!I:J, MATCH(B1070,'Coop GFs_CFs'!B:B,0),2),
"Lane Mile", INDEX('Coop GFs_CFs'!K:L, MATCH(B1070,'Coop GFs_CFs'!B:B,0),2),
"Gas Sales", INDEX('Coop GFs_CFs'!M:N, MATCH(B1070,'Coop GFs_CFs'!B:B,0),2),
"No Growth", INDEX('Coop GFs_CFs'!O:P, MATCH(B1070,'Coop GFs_CFs'!B:B,0),2)
)</f>
        <v>1.1427409443629737</v>
      </c>
      <c r="O1070" s="133"/>
      <c r="P1070" s="86">
        <f t="shared" si="60"/>
        <v>7.5343893931083738E-4</v>
      </c>
      <c r="Q1070" s="86">
        <f t="shared" si="61"/>
        <v>7.8429039226227636E-4</v>
      </c>
      <c r="R1070" s="156" t="s">
        <v>745</v>
      </c>
      <c r="S1070" s="85" t="s">
        <v>136</v>
      </c>
      <c r="T1070" s="85" t="s">
        <v>382</v>
      </c>
      <c r="U1070" s="85" t="s">
        <v>420</v>
      </c>
      <c r="V1070" s="85" t="s">
        <v>746</v>
      </c>
      <c r="W1070" s="85" t="s">
        <v>385</v>
      </c>
      <c r="X1070" s="85" t="s">
        <v>330</v>
      </c>
      <c r="Z1070" s="42" t="s">
        <v>2380</v>
      </c>
      <c r="AA1070"/>
    </row>
    <row r="1071" spans="1:27" s="39" customFormat="1" x14ac:dyDescent="0.35">
      <c r="A1071" s="85" t="s">
        <v>497</v>
      </c>
      <c r="B1071" s="87">
        <v>24033</v>
      </c>
      <c r="C1071" s="87" t="s">
        <v>12</v>
      </c>
      <c r="D1071" s="86">
        <v>0.49340483299999999</v>
      </c>
      <c r="E1071" s="86">
        <f>SUMIFS('Ratios_MARAMA-VA'!T:T, 'Ratios_MARAMA-VA'!AA:AA, Z1071)</f>
        <v>0.49340483299960503</v>
      </c>
      <c r="F1071" s="86">
        <f>SUMIFS('Ratios_MARAMA-VA'!J:J, 'Ratios_MARAMA-VA'!AA:AA, Z1071)</f>
        <v>1.37839711404754E-3</v>
      </c>
      <c r="G1071" s="122">
        <f t="shared" si="62"/>
        <v>2.7936433165190407E-3</v>
      </c>
      <c r="H1071" s="122">
        <v>0.50058076219299596</v>
      </c>
      <c r="I1071" s="86">
        <v>1.3984441006784705E-3</v>
      </c>
      <c r="J1071" s="122">
        <v>0.52702394779134099</v>
      </c>
      <c r="K1071" s="86">
        <v>1.4723169293927596E-3</v>
      </c>
      <c r="L1071" s="122" t="str" cm="1">
        <f t="array" ref="L1071">_xlfn.SWITCH(A1071,
    "District of Columbia", _xlfn.XLOOKUP(R1071, '2015 O3 Growth Surrogates'!A:A, '2015 O3 Growth Surrogates'!H:H),
    "Maryland", _xlfn.XLOOKUP(R1071, '2015 O3 Growth Surrogates'!A:A, '2015 O3 Growth Surrogates'!I:I),
    "Virginia", _xlfn.XLOOKUP(R1071, '2015 O3 Growth Surrogates'!A:A, '2015 O3 Growth Surrogates'!J:J)
)</f>
        <v>Employment</v>
      </c>
      <c r="M1071" s="133" cm="1">
        <f t="array" ref="M1071">_xlfn.SWITCH(L1071,
"Employment", INDEX('Coop GFs_CFs'!C:D, MATCH(B1071,'Coop GFs_CFs'!B:B,0),1),
"Population", INDEX('Coop GFs_CFs'!E:F, MATCH(B1071,'Coop GFs_CFs'!B:B,0),1),
"Household", INDEX('Coop GFs_CFs'!G:H, MATCH(B1071,'Coop GFs_CFs'!B:B,0),1),
"VMT", INDEX('Coop GFs_CFs'!I:J, MATCH(B1071,'Coop GFs_CFs'!B:B,0),1),
"Lane Mile", INDEX('Coop GFs_CFs'!K:L, MATCH(B1071,'Coop GFs_CFs'!B:B,0),1),
"Gas Sales", INDEX('Coop GFs_CFs'!M:N, MATCH(B1071,'Coop GFs_CFs'!B:B,0),1),
"No Growth", INDEX('Coop GFs_CFs'!O:P, MATCH(B1071,'Coop GFs_CFs'!B:B,0),1)
)</f>
        <v>1.0691583039570396</v>
      </c>
      <c r="N1071" s="133" cm="1">
        <f t="array" ref="N1071">_xlfn.SWITCH(L1071,
"Employment", INDEX('Coop GFs_CFs'!C:D, MATCH(B1071,'Coop GFs_CFs'!B:B,0),2),
"Population", INDEX('Coop GFs_CFs'!E:F, MATCH(B1071,'Coop GFs_CFs'!B:B,0),2),
"Household", INDEX('Coop GFs_CFs'!G:H, MATCH(B1071,'Coop GFs_CFs'!B:B,0),2),
"VMT", INDEX('Coop GFs_CFs'!I:J, MATCH(B1071,'Coop GFs_CFs'!B:B,0),2),
"Lane Mile", INDEX('Coop GFs_CFs'!K:L, MATCH(B1071,'Coop GFs_CFs'!B:B,0),2),
"Gas Sales", INDEX('Coop GFs_CFs'!M:N, MATCH(B1071,'Coop GFs_CFs'!B:B,0),2),
"No Growth", INDEX('Coop GFs_CFs'!O:P, MATCH(B1071,'Coop GFs_CFs'!B:B,0),2)
)</f>
        <v>1.1120864021452579</v>
      </c>
      <c r="O1071" s="133"/>
      <c r="P1071" s="86">
        <f t="shared" si="60"/>
        <v>1.4737247206343461E-3</v>
      </c>
      <c r="Q1071" s="86">
        <f t="shared" si="61"/>
        <v>1.5328966872885355E-3</v>
      </c>
      <c r="R1071" s="156" t="s">
        <v>745</v>
      </c>
      <c r="S1071" s="85" t="s">
        <v>136</v>
      </c>
      <c r="T1071" s="85" t="s">
        <v>382</v>
      </c>
      <c r="U1071" s="85" t="s">
        <v>420</v>
      </c>
      <c r="V1071" s="85" t="s">
        <v>746</v>
      </c>
      <c r="W1071" s="85" t="s">
        <v>385</v>
      </c>
      <c r="X1071" s="85" t="s">
        <v>330</v>
      </c>
      <c r="Z1071" s="42" t="s">
        <v>2381</v>
      </c>
      <c r="AA1071"/>
    </row>
    <row r="1072" spans="1:27" s="39" customFormat="1" x14ac:dyDescent="0.35">
      <c r="A1072" s="85" t="s">
        <v>811</v>
      </c>
      <c r="B1072" s="87">
        <v>51013</v>
      </c>
      <c r="C1072" s="87" t="s">
        <v>12</v>
      </c>
      <c r="D1072" s="86">
        <v>0.46169928399999999</v>
      </c>
      <c r="E1072" s="86">
        <f>SUMIFS('Ratios_MARAMA-VA'!T:T, 'Ratios_MARAMA-VA'!AA:AA, Z1072)</f>
        <v>0.46169928399962801</v>
      </c>
      <c r="F1072" s="86">
        <f>SUMIFS('Ratios_MARAMA-VA'!J:J, 'Ratios_MARAMA-VA'!AA:AA, Z1072)</f>
        <v>1.2898231189871899E-3</v>
      </c>
      <c r="G1072" s="122">
        <f t="shared" si="62"/>
        <v>2.7936433165190464E-3</v>
      </c>
      <c r="H1072" s="122">
        <v>0.46841409737200601</v>
      </c>
      <c r="I1072" s="86">
        <v>1.3085819124866063E-3</v>
      </c>
      <c r="J1072" s="122">
        <v>0.49315807846194198</v>
      </c>
      <c r="K1072" s="86">
        <v>1.3777077698825797E-3</v>
      </c>
      <c r="L1072" s="122" t="str" cm="1">
        <f t="array" ref="L1072">_xlfn.SWITCH(A1072,
    "District of Columbia", _xlfn.XLOOKUP(R1072, '2015 O3 Growth Surrogates'!A:A, '2015 O3 Growth Surrogates'!H:H),
    "Maryland", _xlfn.XLOOKUP(R1072, '2015 O3 Growth Surrogates'!A:A, '2015 O3 Growth Surrogates'!I:I),
    "Virginia", _xlfn.XLOOKUP(R1072, '2015 O3 Growth Surrogates'!A:A, '2015 O3 Growth Surrogates'!J:J)
)</f>
        <v>Employment</v>
      </c>
      <c r="M1072" s="133" cm="1">
        <f t="array" ref="M1072">_xlfn.SWITCH(L1072,
"Employment", INDEX('Coop GFs_CFs'!C:D, MATCH(B1072,'Coop GFs_CFs'!B:B,0),1),
"Population", INDEX('Coop GFs_CFs'!E:F, MATCH(B1072,'Coop GFs_CFs'!B:B,0),1),
"Household", INDEX('Coop GFs_CFs'!G:H, MATCH(B1072,'Coop GFs_CFs'!B:B,0),1),
"VMT", INDEX('Coop GFs_CFs'!I:J, MATCH(B1072,'Coop GFs_CFs'!B:B,0),1),
"Lane Mile", INDEX('Coop GFs_CFs'!K:L, MATCH(B1072,'Coop GFs_CFs'!B:B,0),1),
"Gas Sales", INDEX('Coop GFs_CFs'!M:N, MATCH(B1072,'Coop GFs_CFs'!B:B,0),1),
"No Growth", INDEX('Coop GFs_CFs'!O:P, MATCH(B1072,'Coop GFs_CFs'!B:B,0),1)
)</f>
        <v>1.1056036674427163</v>
      </c>
      <c r="N1072" s="133" cm="1">
        <f t="array" ref="N1072">_xlfn.SWITCH(L1072,
"Employment", INDEX('Coop GFs_CFs'!C:D, MATCH(B1072,'Coop GFs_CFs'!B:B,0),2),
"Population", INDEX('Coop GFs_CFs'!E:F, MATCH(B1072,'Coop GFs_CFs'!B:B,0),2),
"Household", INDEX('Coop GFs_CFs'!G:H, MATCH(B1072,'Coop GFs_CFs'!B:B,0),2),
"VMT", INDEX('Coop GFs_CFs'!I:J, MATCH(B1072,'Coop GFs_CFs'!B:B,0),2),
"Lane Mile", INDEX('Coop GFs_CFs'!K:L, MATCH(B1072,'Coop GFs_CFs'!B:B,0),2),
"Gas Sales", INDEX('Coop GFs_CFs'!M:N, MATCH(B1072,'Coop GFs_CFs'!B:B,0),2),
"No Growth", INDEX('Coop GFs_CFs'!O:P, MATCH(B1072,'Coop GFs_CFs'!B:B,0),2)
)</f>
        <v>1.1792000057596272</v>
      </c>
      <c r="O1072" s="133"/>
      <c r="P1072" s="86">
        <f t="shared" si="60"/>
        <v>1.4260331707046403E-3</v>
      </c>
      <c r="Q1072" s="86">
        <f t="shared" si="61"/>
        <v>1.5209594293385947E-3</v>
      </c>
      <c r="R1072" s="156" t="s">
        <v>745</v>
      </c>
      <c r="S1072" s="85" t="s">
        <v>136</v>
      </c>
      <c r="T1072" s="85" t="s">
        <v>382</v>
      </c>
      <c r="U1072" s="85" t="s">
        <v>420</v>
      </c>
      <c r="V1072" s="85" t="s">
        <v>746</v>
      </c>
      <c r="W1072" s="85" t="s">
        <v>385</v>
      </c>
      <c r="X1072" s="85" t="s">
        <v>330</v>
      </c>
      <c r="Z1072" s="42" t="s">
        <v>2383</v>
      </c>
      <c r="AA1072"/>
    </row>
    <row r="1073" spans="1:27" s="39" customFormat="1" x14ac:dyDescent="0.35">
      <c r="A1073" s="85" t="s">
        <v>811</v>
      </c>
      <c r="B1073" s="87">
        <v>51059</v>
      </c>
      <c r="C1073" s="87" t="s">
        <v>12</v>
      </c>
      <c r="D1073" s="86">
        <v>2.2205536989999999</v>
      </c>
      <c r="E1073" s="86">
        <f>SUMIFS('Ratios_MARAMA-VA'!T:T, 'Ratios_MARAMA-VA'!AA:AA, Z1073)</f>
        <v>2.22055369899822</v>
      </c>
      <c r="F1073" s="86">
        <f>SUMIFS('Ratios_MARAMA-VA'!J:J, 'Ratios_MARAMA-VA'!AA:AA, Z1073)</f>
        <v>6.2034350001780097E-3</v>
      </c>
      <c r="G1073" s="122">
        <f t="shared" si="62"/>
        <v>2.7936433165190403E-3</v>
      </c>
      <c r="H1073" s="122">
        <v>2.25284875378571</v>
      </c>
      <c r="I1073" s="86">
        <v>6.2936558641416979E-3</v>
      </c>
      <c r="J1073" s="122">
        <v>2.3718555199673999</v>
      </c>
      <c r="K1073" s="86">
        <v>6.6261183211057196E-3</v>
      </c>
      <c r="L1073" s="122" t="str" cm="1">
        <f t="array" ref="L1073">_xlfn.SWITCH(A1073,
    "District of Columbia", _xlfn.XLOOKUP(R1073, '2015 O3 Growth Surrogates'!A:A, '2015 O3 Growth Surrogates'!H:H),
    "Maryland", _xlfn.XLOOKUP(R1073, '2015 O3 Growth Surrogates'!A:A, '2015 O3 Growth Surrogates'!I:I),
    "Virginia", _xlfn.XLOOKUP(R1073, '2015 O3 Growth Surrogates'!A:A, '2015 O3 Growth Surrogates'!J:J)
)</f>
        <v>Employment</v>
      </c>
      <c r="M1073" s="133" cm="1">
        <f t="array" ref="M1073">_xlfn.SWITCH(L1073,
"Employment", INDEX('Coop GFs_CFs'!C:D, MATCH(B1073,'Coop GFs_CFs'!B:B,0),1),
"Population", INDEX('Coop GFs_CFs'!E:F, MATCH(B1073,'Coop GFs_CFs'!B:B,0),1),
"Household", INDEX('Coop GFs_CFs'!G:H, MATCH(B1073,'Coop GFs_CFs'!B:B,0),1),
"VMT", INDEX('Coop GFs_CFs'!I:J, MATCH(B1073,'Coop GFs_CFs'!B:B,0),1),
"Lane Mile", INDEX('Coop GFs_CFs'!K:L, MATCH(B1073,'Coop GFs_CFs'!B:B,0),1),
"Gas Sales", INDEX('Coop GFs_CFs'!M:N, MATCH(B1073,'Coop GFs_CFs'!B:B,0),1),
"No Growth", INDEX('Coop GFs_CFs'!O:P, MATCH(B1073,'Coop GFs_CFs'!B:B,0),1)
)</f>
        <v>1.1407331378648504</v>
      </c>
      <c r="N1073" s="133" cm="1">
        <f t="array" ref="N1073">_xlfn.SWITCH(L1073,
"Employment", INDEX('Coop GFs_CFs'!C:D, MATCH(B1073,'Coop GFs_CFs'!B:B,0),2),
"Population", INDEX('Coop GFs_CFs'!E:F, MATCH(B1073,'Coop GFs_CFs'!B:B,0),2),
"Household", INDEX('Coop GFs_CFs'!G:H, MATCH(B1073,'Coop GFs_CFs'!B:B,0),2),
"VMT", INDEX('Coop GFs_CFs'!I:J, MATCH(B1073,'Coop GFs_CFs'!B:B,0),2),
"Lane Mile", INDEX('Coop GFs_CFs'!K:L, MATCH(B1073,'Coop GFs_CFs'!B:B,0),2),
"Gas Sales", INDEX('Coop GFs_CFs'!M:N, MATCH(B1073,'Coop GFs_CFs'!B:B,0),2),
"No Growth", INDEX('Coop GFs_CFs'!O:P, MATCH(B1073,'Coop GFs_CFs'!B:B,0),2)
)</f>
        <v>1.1888354812229924</v>
      </c>
      <c r="O1073" s="133"/>
      <c r="P1073" s="86">
        <f t="shared" si="60"/>
        <v>7.0764638732937002E-3</v>
      </c>
      <c r="Q1073" s="86">
        <f t="shared" si="61"/>
        <v>7.3748636336721787E-3</v>
      </c>
      <c r="R1073" s="156" t="s">
        <v>745</v>
      </c>
      <c r="S1073" s="85" t="s">
        <v>136</v>
      </c>
      <c r="T1073" s="85" t="s">
        <v>382</v>
      </c>
      <c r="U1073" s="85" t="s">
        <v>420</v>
      </c>
      <c r="V1073" s="85" t="s">
        <v>746</v>
      </c>
      <c r="W1073" s="85" t="s">
        <v>385</v>
      </c>
      <c r="X1073" s="85" t="s">
        <v>330</v>
      </c>
      <c r="Z1073" s="42" t="s">
        <v>2384</v>
      </c>
      <c r="AA1073"/>
    </row>
    <row r="1074" spans="1:27" s="39" customFormat="1" x14ac:dyDescent="0.35">
      <c r="A1074" s="85" t="s">
        <v>811</v>
      </c>
      <c r="B1074" s="87">
        <v>51153</v>
      </c>
      <c r="C1074" s="87" t="s">
        <v>12</v>
      </c>
      <c r="D1074" s="86">
        <v>0.13191408099999999</v>
      </c>
      <c r="E1074" s="86">
        <f>SUMIFS('Ratios_MARAMA-VA'!T:T, 'Ratios_MARAMA-VA'!AA:AA, Z1074)</f>
        <v>0.13191408099989399</v>
      </c>
      <c r="F1074" s="86">
        <f>SUMIFS('Ratios_MARAMA-VA'!J:J, 'Ratios_MARAMA-VA'!AA:AA, Z1074)</f>
        <v>3.68520890740107E-4</v>
      </c>
      <c r="G1074" s="122">
        <f t="shared" si="62"/>
        <v>2.7936433165190542E-3</v>
      </c>
      <c r="H1074" s="122">
        <v>0.13383259910421</v>
      </c>
      <c r="I1074" s="86">
        <v>3.738805460198502E-4</v>
      </c>
      <c r="J1074" s="122">
        <v>0.14090230797939199</v>
      </c>
      <c r="K1074" s="86">
        <v>3.9363079096873784E-4</v>
      </c>
      <c r="L1074" s="122" t="str" cm="1">
        <f t="array" ref="L1074">_xlfn.SWITCH(A1074,
    "District of Columbia", _xlfn.XLOOKUP(R1074, '2015 O3 Growth Surrogates'!A:A, '2015 O3 Growth Surrogates'!H:H),
    "Maryland", _xlfn.XLOOKUP(R1074, '2015 O3 Growth Surrogates'!A:A, '2015 O3 Growth Surrogates'!I:I),
    "Virginia", _xlfn.XLOOKUP(R1074, '2015 O3 Growth Surrogates'!A:A, '2015 O3 Growth Surrogates'!J:J)
)</f>
        <v>Employment</v>
      </c>
      <c r="M1074" s="133" cm="1">
        <f t="array" ref="M1074">_xlfn.SWITCH(L1074,
"Employment", INDEX('Coop GFs_CFs'!C:D, MATCH(B1074,'Coop GFs_CFs'!B:B,0),1),
"Population", INDEX('Coop GFs_CFs'!E:F, MATCH(B1074,'Coop GFs_CFs'!B:B,0),1),
"Household", INDEX('Coop GFs_CFs'!G:H, MATCH(B1074,'Coop GFs_CFs'!B:B,0),1),
"VMT", INDEX('Coop GFs_CFs'!I:J, MATCH(B1074,'Coop GFs_CFs'!B:B,0),1),
"Lane Mile", INDEX('Coop GFs_CFs'!K:L, MATCH(B1074,'Coop GFs_CFs'!B:B,0),1),
"Gas Sales", INDEX('Coop GFs_CFs'!M:N, MATCH(B1074,'Coop GFs_CFs'!B:B,0),1),
"No Growth", INDEX('Coop GFs_CFs'!O:P, MATCH(B1074,'Coop GFs_CFs'!B:B,0),1)
)</f>
        <v>1.1898949472362377</v>
      </c>
      <c r="N1074" s="133" cm="1">
        <f t="array" ref="N1074">_xlfn.SWITCH(L1074,
"Employment", INDEX('Coop GFs_CFs'!C:D, MATCH(B1074,'Coop GFs_CFs'!B:B,0),2),
"Population", INDEX('Coop GFs_CFs'!E:F, MATCH(B1074,'Coop GFs_CFs'!B:B,0),2),
"Household", INDEX('Coop GFs_CFs'!G:H, MATCH(B1074,'Coop GFs_CFs'!B:B,0),2),
"VMT", INDEX('Coop GFs_CFs'!I:J, MATCH(B1074,'Coop GFs_CFs'!B:B,0),2),
"Lane Mile", INDEX('Coop GFs_CFs'!K:L, MATCH(B1074,'Coop GFs_CFs'!B:B,0),2),
"Gas Sales", INDEX('Coop GFs_CFs'!M:N, MATCH(B1074,'Coop GFs_CFs'!B:B,0),2),
"No Growth", INDEX('Coop GFs_CFs'!O:P, MATCH(B1074,'Coop GFs_CFs'!B:B,0),2)
)</f>
        <v>1.2771251790739548</v>
      </c>
      <c r="O1074" s="133"/>
      <c r="P1074" s="86">
        <f t="shared" si="60"/>
        <v>4.3850114584265094E-4</v>
      </c>
      <c r="Q1074" s="86">
        <f t="shared" si="61"/>
        <v>4.7064730857895252E-4</v>
      </c>
      <c r="R1074" s="156" t="s">
        <v>745</v>
      </c>
      <c r="S1074" s="85" t="s">
        <v>136</v>
      </c>
      <c r="T1074" s="85" t="s">
        <v>382</v>
      </c>
      <c r="U1074" s="85" t="s">
        <v>420</v>
      </c>
      <c r="V1074" s="85" t="s">
        <v>746</v>
      </c>
      <c r="W1074" s="85" t="s">
        <v>385</v>
      </c>
      <c r="X1074" s="85" t="s">
        <v>330</v>
      </c>
      <c r="Z1074" s="42" t="s">
        <v>2386</v>
      </c>
      <c r="AA1074"/>
    </row>
    <row r="1075" spans="1:27" s="39" customFormat="1" x14ac:dyDescent="0.35">
      <c r="A1075" s="85" t="s">
        <v>811</v>
      </c>
      <c r="B1075" s="87">
        <v>51510</v>
      </c>
      <c r="C1075" s="87" t="s">
        <v>12</v>
      </c>
      <c r="D1075" s="86">
        <v>0.13191408099999999</v>
      </c>
      <c r="E1075" s="86">
        <f>SUMIFS('Ratios_MARAMA-VA'!T:T, 'Ratios_MARAMA-VA'!AA:AA, Z1075)</f>
        <v>0.13191408099989399</v>
      </c>
      <c r="F1075" s="86">
        <f>SUMIFS('Ratios_MARAMA-VA'!J:J, 'Ratios_MARAMA-VA'!AA:AA, Z1075)</f>
        <v>3.68520890740107E-4</v>
      </c>
      <c r="G1075" s="122">
        <f t="shared" si="62"/>
        <v>2.7936433165190542E-3</v>
      </c>
      <c r="H1075" s="122">
        <v>0.13383259910421</v>
      </c>
      <c r="I1075" s="86">
        <v>3.738805460198502E-4</v>
      </c>
      <c r="J1075" s="122">
        <v>0.14090230797939199</v>
      </c>
      <c r="K1075" s="86">
        <v>3.9363079096873784E-4</v>
      </c>
      <c r="L1075" s="122" t="str" cm="1">
        <f t="array" ref="L1075">_xlfn.SWITCH(A1075,
    "District of Columbia", _xlfn.XLOOKUP(R1075, '2015 O3 Growth Surrogates'!A:A, '2015 O3 Growth Surrogates'!H:H),
    "Maryland", _xlfn.XLOOKUP(R1075, '2015 O3 Growth Surrogates'!A:A, '2015 O3 Growth Surrogates'!I:I),
    "Virginia", _xlfn.XLOOKUP(R1075, '2015 O3 Growth Surrogates'!A:A, '2015 O3 Growth Surrogates'!J:J)
)</f>
        <v>Employment</v>
      </c>
      <c r="M1075" s="133" cm="1">
        <f t="array" ref="M1075">_xlfn.SWITCH(L1075,
"Employment", INDEX('Coop GFs_CFs'!C:D, MATCH(B1075,'Coop GFs_CFs'!B:B,0),1),
"Population", INDEX('Coop GFs_CFs'!E:F, MATCH(B1075,'Coop GFs_CFs'!B:B,0),1),
"Household", INDEX('Coop GFs_CFs'!G:H, MATCH(B1075,'Coop GFs_CFs'!B:B,0),1),
"VMT", INDEX('Coop GFs_CFs'!I:J, MATCH(B1075,'Coop GFs_CFs'!B:B,0),1),
"Lane Mile", INDEX('Coop GFs_CFs'!K:L, MATCH(B1075,'Coop GFs_CFs'!B:B,0),1),
"Gas Sales", INDEX('Coop GFs_CFs'!M:N, MATCH(B1075,'Coop GFs_CFs'!B:B,0),1),
"No Growth", INDEX('Coop GFs_CFs'!O:P, MATCH(B1075,'Coop GFs_CFs'!B:B,0),1)
)</f>
        <v>1.0072672441829524</v>
      </c>
      <c r="N1075" s="133" cm="1">
        <f t="array" ref="N1075">_xlfn.SWITCH(L1075,
"Employment", INDEX('Coop GFs_CFs'!C:D, MATCH(B1075,'Coop GFs_CFs'!B:B,0),2),
"Population", INDEX('Coop GFs_CFs'!E:F, MATCH(B1075,'Coop GFs_CFs'!B:B,0),2),
"Household", INDEX('Coop GFs_CFs'!G:H, MATCH(B1075,'Coop GFs_CFs'!B:B,0),2),
"VMT", INDEX('Coop GFs_CFs'!I:J, MATCH(B1075,'Coop GFs_CFs'!B:B,0),2),
"Lane Mile", INDEX('Coop GFs_CFs'!K:L, MATCH(B1075,'Coop GFs_CFs'!B:B,0),2),
"Gas Sales", INDEX('Coop GFs_CFs'!M:N, MATCH(B1075,'Coop GFs_CFs'!B:B,0),2),
"No Growth", INDEX('Coop GFs_CFs'!O:P, MATCH(B1075,'Coop GFs_CFs'!B:B,0),2)
)</f>
        <v>1.0751618720988678</v>
      </c>
      <c r="O1075" s="133"/>
      <c r="P1075" s="86">
        <f t="shared" si="60"/>
        <v>3.711990220396345E-4</v>
      </c>
      <c r="Q1075" s="86">
        <f t="shared" si="61"/>
        <v>3.9621961079567577E-4</v>
      </c>
      <c r="R1075" s="156" t="s">
        <v>745</v>
      </c>
      <c r="S1075" s="85" t="s">
        <v>136</v>
      </c>
      <c r="T1075" s="85" t="s">
        <v>382</v>
      </c>
      <c r="U1075" s="85" t="s">
        <v>420</v>
      </c>
      <c r="V1075" s="85" t="s">
        <v>746</v>
      </c>
      <c r="W1075" s="85" t="s">
        <v>385</v>
      </c>
      <c r="X1075" s="85" t="s">
        <v>330</v>
      </c>
      <c r="Z1075" s="42" t="s">
        <v>2382</v>
      </c>
      <c r="AA1075"/>
    </row>
    <row r="1076" spans="1:27" s="39" customFormat="1" x14ac:dyDescent="0.35">
      <c r="A1076" s="85" t="s">
        <v>811</v>
      </c>
      <c r="B1076" s="87">
        <v>51683</v>
      </c>
      <c r="C1076" s="87" t="s">
        <v>12</v>
      </c>
      <c r="D1076" s="86">
        <v>0.92339856799999998</v>
      </c>
      <c r="E1076" s="86">
        <f>SUMIFS('Ratios_MARAMA-VA'!T:T, 'Ratios_MARAMA-VA'!AA:AA, Z1076)</f>
        <v>0.92339856799925701</v>
      </c>
      <c r="F1076" s="86">
        <f>SUMIFS('Ratios_MARAMA-VA'!J:J, 'Ratios_MARAMA-VA'!AA:AA, Z1076)</f>
        <v>2.5796462379743998E-3</v>
      </c>
      <c r="G1076" s="122">
        <f t="shared" si="62"/>
        <v>2.793643316519065E-3</v>
      </c>
      <c r="H1076" s="122">
        <v>0.93682819474401202</v>
      </c>
      <c r="I1076" s="86">
        <v>2.6171638249732304E-3</v>
      </c>
      <c r="J1076" s="122">
        <v>0.98631615692388397</v>
      </c>
      <c r="K1076" s="86">
        <v>2.7554155397651776E-3</v>
      </c>
      <c r="L1076" s="122" t="str" cm="1">
        <f t="array" ref="L1076">_xlfn.SWITCH(A1076,
    "District of Columbia", _xlfn.XLOOKUP(R1076, '2015 O3 Growth Surrogates'!A:A, '2015 O3 Growth Surrogates'!H:H),
    "Maryland", _xlfn.XLOOKUP(R1076, '2015 O3 Growth Surrogates'!A:A, '2015 O3 Growth Surrogates'!I:I),
    "Virginia", _xlfn.XLOOKUP(R1076, '2015 O3 Growth Surrogates'!A:A, '2015 O3 Growth Surrogates'!J:J)
)</f>
        <v>Employment</v>
      </c>
      <c r="M1076" s="133" cm="1">
        <f t="array" ref="M1076">_xlfn.SWITCH(L1076,
"Employment", INDEX('Coop GFs_CFs'!C:D, MATCH(B1076,'Coop GFs_CFs'!B:B,0),1),
"Population", INDEX('Coop GFs_CFs'!E:F, MATCH(B1076,'Coop GFs_CFs'!B:B,0),1),
"Household", INDEX('Coop GFs_CFs'!G:H, MATCH(B1076,'Coop GFs_CFs'!B:B,0),1),
"VMT", INDEX('Coop GFs_CFs'!I:J, MATCH(B1076,'Coop GFs_CFs'!B:B,0),1),
"Lane Mile", INDEX('Coop GFs_CFs'!K:L, MATCH(B1076,'Coop GFs_CFs'!B:B,0),1),
"Gas Sales", INDEX('Coop GFs_CFs'!M:N, MATCH(B1076,'Coop GFs_CFs'!B:B,0),1),
"No Growth", INDEX('Coop GFs_CFs'!O:P, MATCH(B1076,'Coop GFs_CFs'!B:B,0),1)
)</f>
        <v>1.0626817271189477</v>
      </c>
      <c r="N1076" s="133" cm="1">
        <f t="array" ref="N1076">_xlfn.SWITCH(L1076,
"Employment", INDEX('Coop GFs_CFs'!C:D, MATCH(B1076,'Coop GFs_CFs'!B:B,0),2),
"Population", INDEX('Coop GFs_CFs'!E:F, MATCH(B1076,'Coop GFs_CFs'!B:B,0),2),
"Household", INDEX('Coop GFs_CFs'!G:H, MATCH(B1076,'Coop GFs_CFs'!B:B,0),2),
"VMT", INDEX('Coop GFs_CFs'!I:J, MATCH(B1076,'Coop GFs_CFs'!B:B,0),2),
"Lane Mile", INDEX('Coop GFs_CFs'!K:L, MATCH(B1076,'Coop GFs_CFs'!B:B,0),2),
"Gas Sales", INDEX('Coop GFs_CFs'!M:N, MATCH(B1076,'Coop GFs_CFs'!B:B,0),2),
"No Growth", INDEX('Coop GFs_CFs'!O:P, MATCH(B1076,'Coop GFs_CFs'!B:B,0),2)
)</f>
        <v>1.0893103528916537</v>
      </c>
      <c r="O1076" s="133"/>
      <c r="P1076" s="86">
        <f t="shared" si="60"/>
        <v>2.7413429195265312E-3</v>
      </c>
      <c r="Q1076" s="86">
        <f t="shared" si="61"/>
        <v>2.8100353538235202E-3</v>
      </c>
      <c r="R1076" s="156" t="s">
        <v>745</v>
      </c>
      <c r="S1076" s="85" t="s">
        <v>136</v>
      </c>
      <c r="T1076" s="85" t="s">
        <v>382</v>
      </c>
      <c r="U1076" s="85" t="s">
        <v>420</v>
      </c>
      <c r="V1076" s="85" t="s">
        <v>746</v>
      </c>
      <c r="W1076" s="85" t="s">
        <v>385</v>
      </c>
      <c r="X1076" s="85" t="s">
        <v>330</v>
      </c>
      <c r="Z1076" s="42" t="s">
        <v>2385</v>
      </c>
      <c r="AA1076"/>
    </row>
    <row r="1077" spans="1:27" s="39" customFormat="1" x14ac:dyDescent="0.35">
      <c r="A1077" s="85" t="s">
        <v>9</v>
      </c>
      <c r="B1077" s="87">
        <v>11001</v>
      </c>
      <c r="C1077" s="87" t="s">
        <v>12</v>
      </c>
      <c r="D1077" s="86">
        <v>6.1622400000000003E-3</v>
      </c>
      <c r="E1077" s="86">
        <f>SUMIFS('Ratios_MARAMA-VA'!T:T, 'Ratios_MARAMA-VA'!AA:AA, Z1077)</f>
        <v>6.1622399999950702E-3</v>
      </c>
      <c r="F1077" s="86">
        <f>SUMIFS('Ratios_MARAMA-VA'!J:J, 'Ratios_MARAMA-VA'!AA:AA, Z1077)</f>
        <v>1.7163558373435201E-5</v>
      </c>
      <c r="G1077" s="122">
        <f t="shared" si="62"/>
        <v>2.785279114972629E-3</v>
      </c>
      <c r="H1077" s="122">
        <v>6.2518617364579997E-3</v>
      </c>
      <c r="I1077" s="86">
        <v>1.7413179924252981E-5</v>
      </c>
      <c r="J1077" s="122">
        <v>6.5821164180564001E-3</v>
      </c>
      <c r="K1077" s="86">
        <v>1.8333031391530941E-5</v>
      </c>
      <c r="L1077" s="122" t="str" cm="1">
        <f t="array" ref="L1077">_xlfn.SWITCH(A1077,
    "District of Columbia", _xlfn.XLOOKUP(R1077, '2015 O3 Growth Surrogates'!A:A, '2015 O3 Growth Surrogates'!H:H),
    "Maryland", _xlfn.XLOOKUP(R1077, '2015 O3 Growth Surrogates'!A:A, '2015 O3 Growth Surrogates'!I:I),
    "Virginia", _xlfn.XLOOKUP(R1077, '2015 O3 Growth Surrogates'!A:A, '2015 O3 Growth Surrogates'!J:J)
)</f>
        <v>Employment</v>
      </c>
      <c r="M1077" s="133" cm="1">
        <f t="array" ref="M1077">_xlfn.SWITCH(L1077,
"Employment", INDEX('Coop GFs_CFs'!C:D, MATCH(B1077,'Coop GFs_CFs'!B:B,0),1),
"Population", INDEX('Coop GFs_CFs'!E:F, MATCH(B1077,'Coop GFs_CFs'!B:B,0),1),
"Household", INDEX('Coop GFs_CFs'!G:H, MATCH(B1077,'Coop GFs_CFs'!B:B,0),1),
"VMT", INDEX('Coop GFs_CFs'!I:J, MATCH(B1077,'Coop GFs_CFs'!B:B,0),1),
"Lane Mile", INDEX('Coop GFs_CFs'!K:L, MATCH(B1077,'Coop GFs_CFs'!B:B,0),1),
"Gas Sales", INDEX('Coop GFs_CFs'!M:N, MATCH(B1077,'Coop GFs_CFs'!B:B,0),1),
"No Growth", INDEX('Coop GFs_CFs'!O:P, MATCH(B1077,'Coop GFs_CFs'!B:B,0),1)
)</f>
        <v>1.1125759036334977</v>
      </c>
      <c r="N1077" s="133" cm="1">
        <f t="array" ref="N1077">_xlfn.SWITCH(L1077,
"Employment", INDEX('Coop GFs_CFs'!C:D, MATCH(B1077,'Coop GFs_CFs'!B:B,0),2),
"Population", INDEX('Coop GFs_CFs'!E:F, MATCH(B1077,'Coop GFs_CFs'!B:B,0),2),
"Household", INDEX('Coop GFs_CFs'!G:H, MATCH(B1077,'Coop GFs_CFs'!B:B,0),2),
"VMT", INDEX('Coop GFs_CFs'!I:J, MATCH(B1077,'Coop GFs_CFs'!B:B,0),2),
"Lane Mile", INDEX('Coop GFs_CFs'!K:L, MATCH(B1077,'Coop GFs_CFs'!B:B,0),2),
"Gas Sales", INDEX('Coop GFs_CFs'!M:N, MATCH(B1077,'Coop GFs_CFs'!B:B,0),2),
"No Growth", INDEX('Coop GFs_CFs'!O:P, MATCH(B1077,'Coop GFs_CFs'!B:B,0),2)
)</f>
        <v>1.1554041707984846</v>
      </c>
      <c r="O1077" s="133"/>
      <c r="P1077" s="86">
        <f t="shared" si="60"/>
        <v>1.9095761466890955E-5</v>
      </c>
      <c r="Q1077" s="86">
        <f t="shared" si="61"/>
        <v>1.9830846930410286E-5</v>
      </c>
      <c r="R1077" s="156" t="s">
        <v>419</v>
      </c>
      <c r="S1077" s="85" t="s">
        <v>136</v>
      </c>
      <c r="T1077" s="85" t="s">
        <v>382</v>
      </c>
      <c r="U1077" s="85" t="s">
        <v>420</v>
      </c>
      <c r="V1077" s="85" t="s">
        <v>421</v>
      </c>
      <c r="W1077" s="85" t="s">
        <v>385</v>
      </c>
      <c r="X1077" s="85" t="s">
        <v>330</v>
      </c>
      <c r="Z1077" s="42" t="s">
        <v>2387</v>
      </c>
      <c r="AA1077"/>
    </row>
    <row r="1078" spans="1:27" s="39" customFormat="1" x14ac:dyDescent="0.35">
      <c r="A1078" s="85" t="s">
        <v>497</v>
      </c>
      <c r="B1078" s="87">
        <v>24021</v>
      </c>
      <c r="C1078" s="87" t="s">
        <v>12</v>
      </c>
      <c r="D1078" s="86">
        <v>0.258763982</v>
      </c>
      <c r="E1078" s="86">
        <f>SUMIFS('Ratios_MARAMA-VA'!T:T, 'Ratios_MARAMA-VA'!AA:AA, Z1078)</f>
        <v>0.258763981999792</v>
      </c>
      <c r="F1078" s="86">
        <f>SUMIFS('Ratios_MARAMA-VA'!J:J, 'Ratios_MARAMA-VA'!AA:AA, Z1078)</f>
        <v>7.2072991477117995E-4</v>
      </c>
      <c r="G1078" s="122">
        <f t="shared" si="62"/>
        <v>2.7852791149726519E-3</v>
      </c>
      <c r="H1078" s="122">
        <v>0.26252736632122597</v>
      </c>
      <c r="I1078" s="86">
        <v>7.3121199052328552E-4</v>
      </c>
      <c r="J1078" s="122">
        <v>0.27639537803199299</v>
      </c>
      <c r="K1078" s="86">
        <v>7.6983827390748102E-4</v>
      </c>
      <c r="L1078" s="122" t="str" cm="1">
        <f t="array" ref="L1078">_xlfn.SWITCH(A1078,
    "District of Columbia", _xlfn.XLOOKUP(R1078, '2015 O3 Growth Surrogates'!A:A, '2015 O3 Growth Surrogates'!H:H),
    "Maryland", _xlfn.XLOOKUP(R1078, '2015 O3 Growth Surrogates'!A:A, '2015 O3 Growth Surrogates'!I:I),
    "Virginia", _xlfn.XLOOKUP(R1078, '2015 O3 Growth Surrogates'!A:A, '2015 O3 Growth Surrogates'!J:J)
)</f>
        <v>Employment</v>
      </c>
      <c r="M1078" s="133" cm="1">
        <f t="array" ref="M1078">_xlfn.SWITCH(L1078,
"Employment", INDEX('Coop GFs_CFs'!C:D, MATCH(B1078,'Coop GFs_CFs'!B:B,0),1),
"Population", INDEX('Coop GFs_CFs'!E:F, MATCH(B1078,'Coop GFs_CFs'!B:B,0),1),
"Household", INDEX('Coop GFs_CFs'!G:H, MATCH(B1078,'Coop GFs_CFs'!B:B,0),1),
"VMT", INDEX('Coop GFs_CFs'!I:J, MATCH(B1078,'Coop GFs_CFs'!B:B,0),1),
"Lane Mile", INDEX('Coop GFs_CFs'!K:L, MATCH(B1078,'Coop GFs_CFs'!B:B,0),1),
"Gas Sales", INDEX('Coop GFs_CFs'!M:N, MATCH(B1078,'Coop GFs_CFs'!B:B,0),1),
"No Growth", INDEX('Coop GFs_CFs'!O:P, MATCH(B1078,'Coop GFs_CFs'!B:B,0),1)
)</f>
        <v>1.1441294512813505</v>
      </c>
      <c r="N1078" s="133" cm="1">
        <f t="array" ref="N1078">_xlfn.SWITCH(L1078,
"Employment", INDEX('Coop GFs_CFs'!C:D, MATCH(B1078,'Coop GFs_CFs'!B:B,0),2),
"Population", INDEX('Coop GFs_CFs'!E:F, MATCH(B1078,'Coop GFs_CFs'!B:B,0),2),
"Household", INDEX('Coop GFs_CFs'!G:H, MATCH(B1078,'Coop GFs_CFs'!B:B,0),2),
"VMT", INDEX('Coop GFs_CFs'!I:J, MATCH(B1078,'Coop GFs_CFs'!B:B,0),2),
"Lane Mile", INDEX('Coop GFs_CFs'!K:L, MATCH(B1078,'Coop GFs_CFs'!B:B,0),2),
"Gas Sales", INDEX('Coop GFs_CFs'!M:N, MATCH(B1078,'Coop GFs_CFs'!B:B,0),2),
"No Growth", INDEX('Coop GFs_CFs'!O:P, MATCH(B1078,'Coop GFs_CFs'!B:B,0),2)
)</f>
        <v>1.2247937540008487</v>
      </c>
      <c r="O1078" s="133"/>
      <c r="P1078" s="86">
        <f t="shared" si="60"/>
        <v>8.2460832190920459E-4</v>
      </c>
      <c r="Q1078" s="86">
        <f t="shared" si="61"/>
        <v>8.8274549793330526E-4</v>
      </c>
      <c r="R1078" s="156" t="s">
        <v>419</v>
      </c>
      <c r="S1078" s="85" t="s">
        <v>136</v>
      </c>
      <c r="T1078" s="85" t="s">
        <v>382</v>
      </c>
      <c r="U1078" s="85" t="s">
        <v>420</v>
      </c>
      <c r="V1078" s="85" t="s">
        <v>421</v>
      </c>
      <c r="W1078" s="85" t="s">
        <v>385</v>
      </c>
      <c r="X1078" s="85" t="s">
        <v>330</v>
      </c>
      <c r="Z1078" s="42" t="s">
        <v>2388</v>
      </c>
      <c r="AA1078"/>
    </row>
    <row r="1079" spans="1:27" s="39" customFormat="1" x14ac:dyDescent="0.35">
      <c r="A1079" s="85" t="s">
        <v>497</v>
      </c>
      <c r="B1079" s="87">
        <v>24031</v>
      </c>
      <c r="C1079" s="87" t="s">
        <v>12</v>
      </c>
      <c r="D1079" s="86">
        <v>1.4786514000000001E-2</v>
      </c>
      <c r="E1079" s="86">
        <f>SUMIFS('Ratios_MARAMA-VA'!T:T, 'Ratios_MARAMA-VA'!AA:AA, Z1079)</f>
        <v>1.4786513999988199E-2</v>
      </c>
      <c r="F1079" s="86">
        <f>SUMIFS('Ratios_MARAMA-VA'!J:J, 'Ratios_MARAMA-VA'!AA:AA, Z1079)</f>
        <v>4.1184568627417597E-5</v>
      </c>
      <c r="G1079" s="122">
        <f t="shared" si="62"/>
        <v>2.7852791149726342E-3</v>
      </c>
      <c r="H1079" s="122">
        <v>1.50015645434454E-2</v>
      </c>
      <c r="I1079" s="86">
        <v>4.1783544414772455E-5</v>
      </c>
      <c r="J1079" s="122">
        <v>1.57940223953013E-2</v>
      </c>
      <c r="K1079" s="86">
        <v>4.3990760719042769E-5</v>
      </c>
      <c r="L1079" s="122" t="str" cm="1">
        <f t="array" ref="L1079">_xlfn.SWITCH(A1079,
    "District of Columbia", _xlfn.XLOOKUP(R1079, '2015 O3 Growth Surrogates'!A:A, '2015 O3 Growth Surrogates'!H:H),
    "Maryland", _xlfn.XLOOKUP(R1079, '2015 O3 Growth Surrogates'!A:A, '2015 O3 Growth Surrogates'!I:I),
    "Virginia", _xlfn.XLOOKUP(R1079, '2015 O3 Growth Surrogates'!A:A, '2015 O3 Growth Surrogates'!J:J)
)</f>
        <v>Employment</v>
      </c>
      <c r="M1079" s="133" cm="1">
        <f t="array" ref="M1079">_xlfn.SWITCH(L1079,
"Employment", INDEX('Coop GFs_CFs'!C:D, MATCH(B1079,'Coop GFs_CFs'!B:B,0),1),
"Population", INDEX('Coop GFs_CFs'!E:F, MATCH(B1079,'Coop GFs_CFs'!B:B,0),1),
"Household", INDEX('Coop GFs_CFs'!G:H, MATCH(B1079,'Coop GFs_CFs'!B:B,0),1),
"VMT", INDEX('Coop GFs_CFs'!I:J, MATCH(B1079,'Coop GFs_CFs'!B:B,0),1),
"Lane Mile", INDEX('Coop GFs_CFs'!K:L, MATCH(B1079,'Coop GFs_CFs'!B:B,0),1),
"Gas Sales", INDEX('Coop GFs_CFs'!M:N, MATCH(B1079,'Coop GFs_CFs'!B:B,0),1),
"No Growth", INDEX('Coop GFs_CFs'!O:P, MATCH(B1079,'Coop GFs_CFs'!B:B,0),1)
)</f>
        <v>1.0977892034918355</v>
      </c>
      <c r="N1079" s="133" cm="1">
        <f t="array" ref="N1079">_xlfn.SWITCH(L1079,
"Employment", INDEX('Coop GFs_CFs'!C:D, MATCH(B1079,'Coop GFs_CFs'!B:B,0),2),
"Population", INDEX('Coop GFs_CFs'!E:F, MATCH(B1079,'Coop GFs_CFs'!B:B,0),2),
"Household", INDEX('Coop GFs_CFs'!G:H, MATCH(B1079,'Coop GFs_CFs'!B:B,0),2),
"VMT", INDEX('Coop GFs_CFs'!I:J, MATCH(B1079,'Coop GFs_CFs'!B:B,0),2),
"Lane Mile", INDEX('Coop GFs_CFs'!K:L, MATCH(B1079,'Coop GFs_CFs'!B:B,0),2),
"Gas Sales", INDEX('Coop GFs_CFs'!M:N, MATCH(B1079,'Coop GFs_CFs'!B:B,0),2),
"No Growth", INDEX('Coop GFs_CFs'!O:P, MATCH(B1079,'Coop GFs_CFs'!B:B,0),2)
)</f>
        <v>1.1427409443629737</v>
      </c>
      <c r="O1079" s="133"/>
      <c r="P1079" s="86">
        <f t="shared" si="60"/>
        <v>4.5211974789647599E-5</v>
      </c>
      <c r="Q1079" s="86">
        <f t="shared" si="61"/>
        <v>4.7063292846476886E-5</v>
      </c>
      <c r="R1079" s="156" t="s">
        <v>419</v>
      </c>
      <c r="S1079" s="85" t="s">
        <v>136</v>
      </c>
      <c r="T1079" s="85" t="s">
        <v>382</v>
      </c>
      <c r="U1079" s="85" t="s">
        <v>420</v>
      </c>
      <c r="V1079" s="85" t="s">
        <v>421</v>
      </c>
      <c r="W1079" s="85" t="s">
        <v>385</v>
      </c>
      <c r="X1079" s="85" t="s">
        <v>330</v>
      </c>
      <c r="Z1079" s="42" t="s">
        <v>2389</v>
      </c>
      <c r="AA1079"/>
    </row>
    <row r="1080" spans="1:27" s="39" customFormat="1" x14ac:dyDescent="0.35">
      <c r="A1080" s="85" t="s">
        <v>497</v>
      </c>
      <c r="B1080" s="87">
        <v>24033</v>
      </c>
      <c r="C1080" s="87" t="s">
        <v>12</v>
      </c>
      <c r="D1080" s="86">
        <v>1.1089883840000001</v>
      </c>
      <c r="E1080" s="86">
        <f>SUMIFS('Ratios_MARAMA-VA'!T:T, 'Ratios_MARAMA-VA'!AA:AA, Z1080)</f>
        <v>1.1089883839991099</v>
      </c>
      <c r="F1080" s="86">
        <f>SUMIFS('Ratios_MARAMA-VA'!J:J, 'Ratios_MARAMA-VA'!AA:AA, Z1080)</f>
        <v>3.0888421847000001E-3</v>
      </c>
      <c r="G1080" s="122">
        <f t="shared" si="62"/>
        <v>2.7852791149726589E-3</v>
      </c>
      <c r="H1080" s="122">
        <v>1.12511717234415</v>
      </c>
      <c r="I1080" s="86">
        <v>3.1337653620272547E-3</v>
      </c>
      <c r="J1080" s="122">
        <v>1.18455150233686</v>
      </c>
      <c r="K1080" s="86">
        <v>3.2993065600683429E-3</v>
      </c>
      <c r="L1080" s="122" t="str" cm="1">
        <f t="array" ref="L1080">_xlfn.SWITCH(A1080,
    "District of Columbia", _xlfn.XLOOKUP(R1080, '2015 O3 Growth Surrogates'!A:A, '2015 O3 Growth Surrogates'!H:H),
    "Maryland", _xlfn.XLOOKUP(R1080, '2015 O3 Growth Surrogates'!A:A, '2015 O3 Growth Surrogates'!I:I),
    "Virginia", _xlfn.XLOOKUP(R1080, '2015 O3 Growth Surrogates'!A:A, '2015 O3 Growth Surrogates'!J:J)
)</f>
        <v>Employment</v>
      </c>
      <c r="M1080" s="133" cm="1">
        <f t="array" ref="M1080">_xlfn.SWITCH(L1080,
"Employment", INDEX('Coop GFs_CFs'!C:D, MATCH(B1080,'Coop GFs_CFs'!B:B,0),1),
"Population", INDEX('Coop GFs_CFs'!E:F, MATCH(B1080,'Coop GFs_CFs'!B:B,0),1),
"Household", INDEX('Coop GFs_CFs'!G:H, MATCH(B1080,'Coop GFs_CFs'!B:B,0),1),
"VMT", INDEX('Coop GFs_CFs'!I:J, MATCH(B1080,'Coop GFs_CFs'!B:B,0),1),
"Lane Mile", INDEX('Coop GFs_CFs'!K:L, MATCH(B1080,'Coop GFs_CFs'!B:B,0),1),
"Gas Sales", INDEX('Coop GFs_CFs'!M:N, MATCH(B1080,'Coop GFs_CFs'!B:B,0),1),
"No Growth", INDEX('Coop GFs_CFs'!O:P, MATCH(B1080,'Coop GFs_CFs'!B:B,0),1)
)</f>
        <v>1.0691583039570396</v>
      </c>
      <c r="N1080" s="133" cm="1">
        <f t="array" ref="N1080">_xlfn.SWITCH(L1080,
"Employment", INDEX('Coop GFs_CFs'!C:D, MATCH(B1080,'Coop GFs_CFs'!B:B,0),2),
"Population", INDEX('Coop GFs_CFs'!E:F, MATCH(B1080,'Coop GFs_CFs'!B:B,0),2),
"Household", INDEX('Coop GFs_CFs'!G:H, MATCH(B1080,'Coop GFs_CFs'!B:B,0),2),
"VMT", INDEX('Coop GFs_CFs'!I:J, MATCH(B1080,'Coop GFs_CFs'!B:B,0),2),
"Lane Mile", INDEX('Coop GFs_CFs'!K:L, MATCH(B1080,'Coop GFs_CFs'!B:B,0),2),
"Gas Sales", INDEX('Coop GFs_CFs'!M:N, MATCH(B1080,'Coop GFs_CFs'!B:B,0),2),
"No Growth", INDEX('Coop GFs_CFs'!O:P, MATCH(B1080,'Coop GFs_CFs'!B:B,0),2)
)</f>
        <v>1.1120864021452579</v>
      </c>
      <c r="O1080" s="133"/>
      <c r="P1080" s="86">
        <f t="shared" si="60"/>
        <v>3.3024612713848092E-3</v>
      </c>
      <c r="Q1080" s="86">
        <f t="shared" si="61"/>
        <v>3.4350593919775215E-3</v>
      </c>
      <c r="R1080" s="156" t="s">
        <v>419</v>
      </c>
      <c r="S1080" s="85" t="s">
        <v>136</v>
      </c>
      <c r="T1080" s="85" t="s">
        <v>382</v>
      </c>
      <c r="U1080" s="85" t="s">
        <v>420</v>
      </c>
      <c r="V1080" s="85" t="s">
        <v>421</v>
      </c>
      <c r="W1080" s="85" t="s">
        <v>385</v>
      </c>
      <c r="X1080" s="85" t="s">
        <v>330</v>
      </c>
      <c r="Z1080" s="42" t="s">
        <v>2390</v>
      </c>
      <c r="AA1080"/>
    </row>
    <row r="1081" spans="1:27" s="39" customFormat="1" x14ac:dyDescent="0.35">
      <c r="A1081" s="85" t="s">
        <v>811</v>
      </c>
      <c r="B1081" s="87">
        <v>51013</v>
      </c>
      <c r="C1081" s="87" t="s">
        <v>12</v>
      </c>
      <c r="D1081" s="86">
        <v>0.153664</v>
      </c>
      <c r="E1081" s="86">
        <f>SUMIFS('Ratios_MARAMA-VA'!T:T, 'Ratios_MARAMA-VA'!AA:AA, Z1081)</f>
        <v>0.15366399999987701</v>
      </c>
      <c r="F1081" s="86">
        <f>SUMIFS('Ratios_MARAMA-VA'!J:J, 'Ratios_MARAMA-VA'!AA:AA, Z1081)</f>
        <v>4.2799712992281502E-4</v>
      </c>
      <c r="G1081" s="122">
        <f t="shared" si="62"/>
        <v>2.7852791149726519E-3</v>
      </c>
      <c r="H1081" s="122">
        <v>0.15589884228317699</v>
      </c>
      <c r="I1081" s="86">
        <v>4.3422178945974827E-4</v>
      </c>
      <c r="J1081" s="122">
        <v>0.164134200755607</v>
      </c>
      <c r="K1081" s="86">
        <v>4.5715956141732062E-4</v>
      </c>
      <c r="L1081" s="122" t="str" cm="1">
        <f t="array" ref="L1081">_xlfn.SWITCH(A1081,
    "District of Columbia", _xlfn.XLOOKUP(R1081, '2015 O3 Growth Surrogates'!A:A, '2015 O3 Growth Surrogates'!H:H),
    "Maryland", _xlfn.XLOOKUP(R1081, '2015 O3 Growth Surrogates'!A:A, '2015 O3 Growth Surrogates'!I:I),
    "Virginia", _xlfn.XLOOKUP(R1081, '2015 O3 Growth Surrogates'!A:A, '2015 O3 Growth Surrogates'!J:J)
)</f>
        <v>Employment</v>
      </c>
      <c r="M1081" s="133" cm="1">
        <f t="array" ref="M1081">_xlfn.SWITCH(L1081,
"Employment", INDEX('Coop GFs_CFs'!C:D, MATCH(B1081,'Coop GFs_CFs'!B:B,0),1),
"Population", INDEX('Coop GFs_CFs'!E:F, MATCH(B1081,'Coop GFs_CFs'!B:B,0),1),
"Household", INDEX('Coop GFs_CFs'!G:H, MATCH(B1081,'Coop GFs_CFs'!B:B,0),1),
"VMT", INDEX('Coop GFs_CFs'!I:J, MATCH(B1081,'Coop GFs_CFs'!B:B,0),1),
"Lane Mile", INDEX('Coop GFs_CFs'!K:L, MATCH(B1081,'Coop GFs_CFs'!B:B,0),1),
"Gas Sales", INDEX('Coop GFs_CFs'!M:N, MATCH(B1081,'Coop GFs_CFs'!B:B,0),1),
"No Growth", INDEX('Coop GFs_CFs'!O:P, MATCH(B1081,'Coop GFs_CFs'!B:B,0),1)
)</f>
        <v>1.1056036674427163</v>
      </c>
      <c r="N1081" s="133" cm="1">
        <f t="array" ref="N1081">_xlfn.SWITCH(L1081,
"Employment", INDEX('Coop GFs_CFs'!C:D, MATCH(B1081,'Coop GFs_CFs'!B:B,0),2),
"Population", INDEX('Coop GFs_CFs'!E:F, MATCH(B1081,'Coop GFs_CFs'!B:B,0),2),
"Household", INDEX('Coop GFs_CFs'!G:H, MATCH(B1081,'Coop GFs_CFs'!B:B,0),2),
"VMT", INDEX('Coop GFs_CFs'!I:J, MATCH(B1081,'Coop GFs_CFs'!B:B,0),2),
"Lane Mile", INDEX('Coop GFs_CFs'!K:L, MATCH(B1081,'Coop GFs_CFs'!B:B,0),2),
"Gas Sales", INDEX('Coop GFs_CFs'!M:N, MATCH(B1081,'Coop GFs_CFs'!B:B,0),2),
"No Growth", INDEX('Coop GFs_CFs'!O:P, MATCH(B1081,'Coop GFs_CFs'!B:B,0),2)
)</f>
        <v>1.1792000057596272</v>
      </c>
      <c r="O1081" s="133"/>
      <c r="P1081" s="86">
        <f t="shared" si="60"/>
        <v>4.73195196497621E-4</v>
      </c>
      <c r="Q1081" s="86">
        <f t="shared" si="61"/>
        <v>5.0469421807008735E-4</v>
      </c>
      <c r="R1081" s="156" t="s">
        <v>419</v>
      </c>
      <c r="S1081" s="85" t="s">
        <v>136</v>
      </c>
      <c r="T1081" s="85" t="s">
        <v>382</v>
      </c>
      <c r="U1081" s="85" t="s">
        <v>420</v>
      </c>
      <c r="V1081" s="85" t="s">
        <v>421</v>
      </c>
      <c r="W1081" s="85" t="s">
        <v>385</v>
      </c>
      <c r="X1081" s="85" t="s">
        <v>330</v>
      </c>
      <c r="Z1081" s="42" t="s">
        <v>2391</v>
      </c>
      <c r="AA1081"/>
    </row>
    <row r="1082" spans="1:27" s="39" customFormat="1" x14ac:dyDescent="0.35">
      <c r="A1082" s="85" t="s">
        <v>811</v>
      </c>
      <c r="B1082" s="87">
        <v>51059</v>
      </c>
      <c r="C1082" s="87" t="s">
        <v>12</v>
      </c>
      <c r="D1082" s="86">
        <v>0.16464000000000001</v>
      </c>
      <c r="E1082" s="86">
        <f>SUMIFS('Ratios_MARAMA-VA'!T:T, 'Ratios_MARAMA-VA'!AA:AA, Z1082)</f>
        <v>0.164639999999868</v>
      </c>
      <c r="F1082" s="86">
        <f>SUMIFS('Ratios_MARAMA-VA'!J:J, 'Ratios_MARAMA-VA'!AA:AA, Z1082)</f>
        <v>4.5856835348872897E-4</v>
      </c>
      <c r="G1082" s="122">
        <f t="shared" si="62"/>
        <v>2.7852791149726472E-3</v>
      </c>
      <c r="H1082" s="122">
        <v>0.167034473874833</v>
      </c>
      <c r="I1082" s="86">
        <v>4.652376315640166E-4</v>
      </c>
      <c r="J1082" s="122">
        <v>0.17585807223815</v>
      </c>
      <c r="K1082" s="86">
        <v>4.8981381580427024E-4</v>
      </c>
      <c r="L1082" s="122" t="str" cm="1">
        <f t="array" ref="L1082">_xlfn.SWITCH(A1082,
    "District of Columbia", _xlfn.XLOOKUP(R1082, '2015 O3 Growth Surrogates'!A:A, '2015 O3 Growth Surrogates'!H:H),
    "Maryland", _xlfn.XLOOKUP(R1082, '2015 O3 Growth Surrogates'!A:A, '2015 O3 Growth Surrogates'!I:I),
    "Virginia", _xlfn.XLOOKUP(R1082, '2015 O3 Growth Surrogates'!A:A, '2015 O3 Growth Surrogates'!J:J)
)</f>
        <v>Employment</v>
      </c>
      <c r="M1082" s="133" cm="1">
        <f t="array" ref="M1082">_xlfn.SWITCH(L1082,
"Employment", INDEX('Coop GFs_CFs'!C:D, MATCH(B1082,'Coop GFs_CFs'!B:B,0),1),
"Population", INDEX('Coop GFs_CFs'!E:F, MATCH(B1082,'Coop GFs_CFs'!B:B,0),1),
"Household", INDEX('Coop GFs_CFs'!G:H, MATCH(B1082,'Coop GFs_CFs'!B:B,0),1),
"VMT", INDEX('Coop GFs_CFs'!I:J, MATCH(B1082,'Coop GFs_CFs'!B:B,0),1),
"Lane Mile", INDEX('Coop GFs_CFs'!K:L, MATCH(B1082,'Coop GFs_CFs'!B:B,0),1),
"Gas Sales", INDEX('Coop GFs_CFs'!M:N, MATCH(B1082,'Coop GFs_CFs'!B:B,0),1),
"No Growth", INDEX('Coop GFs_CFs'!O:P, MATCH(B1082,'Coop GFs_CFs'!B:B,0),1)
)</f>
        <v>1.1407331378648504</v>
      </c>
      <c r="N1082" s="133" cm="1">
        <f t="array" ref="N1082">_xlfn.SWITCH(L1082,
"Employment", INDEX('Coop GFs_CFs'!C:D, MATCH(B1082,'Coop GFs_CFs'!B:B,0),2),
"Population", INDEX('Coop GFs_CFs'!E:F, MATCH(B1082,'Coop GFs_CFs'!B:B,0),2),
"Household", INDEX('Coop GFs_CFs'!G:H, MATCH(B1082,'Coop GFs_CFs'!B:B,0),2),
"VMT", INDEX('Coop GFs_CFs'!I:J, MATCH(B1082,'Coop GFs_CFs'!B:B,0),2),
"Lane Mile", INDEX('Coop GFs_CFs'!K:L, MATCH(B1082,'Coop GFs_CFs'!B:B,0),2),
"Gas Sales", INDEX('Coop GFs_CFs'!M:N, MATCH(B1082,'Coop GFs_CFs'!B:B,0),2),
"No Growth", INDEX('Coop GFs_CFs'!O:P, MATCH(B1082,'Coop GFs_CFs'!B:B,0),2)
)</f>
        <v>1.1888354812229924</v>
      </c>
      <c r="O1082" s="133"/>
      <c r="P1082" s="86">
        <f t="shared" si="60"/>
        <v>5.2310411680071573E-4</v>
      </c>
      <c r="Q1082" s="86">
        <f t="shared" si="61"/>
        <v>5.451623291934084E-4</v>
      </c>
      <c r="R1082" s="156" t="s">
        <v>419</v>
      </c>
      <c r="S1082" s="85" t="s">
        <v>136</v>
      </c>
      <c r="T1082" s="85" t="s">
        <v>382</v>
      </c>
      <c r="U1082" s="85" t="s">
        <v>420</v>
      </c>
      <c r="V1082" s="85" t="s">
        <v>421</v>
      </c>
      <c r="W1082" s="85" t="s">
        <v>385</v>
      </c>
      <c r="X1082" s="85" t="s">
        <v>330</v>
      </c>
      <c r="Z1082" s="42" t="s">
        <v>2392</v>
      </c>
      <c r="AA1082"/>
    </row>
    <row r="1083" spans="1:27" s="39" customFormat="1" x14ac:dyDescent="0.35">
      <c r="A1083" s="85" t="s">
        <v>811</v>
      </c>
      <c r="B1083" s="87">
        <v>51107</v>
      </c>
      <c r="C1083" s="87" t="s">
        <v>12</v>
      </c>
      <c r="D1083" s="86">
        <v>1.0976E-2</v>
      </c>
      <c r="E1083" s="86">
        <f>SUMIFS('Ratios_MARAMA-VA'!T:T, 'Ratios_MARAMA-VA'!AA:AA, Z1083)</f>
        <v>1.0975999999991199E-2</v>
      </c>
      <c r="F1083" s="86">
        <f>SUMIFS('Ratios_MARAMA-VA'!J:J, 'Ratios_MARAMA-VA'!AA:AA, Z1083)</f>
        <v>3.05712235659152E-5</v>
      </c>
      <c r="G1083" s="122">
        <f t="shared" si="62"/>
        <v>2.7852791149726415E-3</v>
      </c>
      <c r="H1083" s="122">
        <v>1.1135631591655501E-2</v>
      </c>
      <c r="I1083" s="86">
        <v>3.1015842104267618E-5</v>
      </c>
      <c r="J1083" s="122">
        <v>1.1723871482543301E-2</v>
      </c>
      <c r="K1083" s="86">
        <v>3.2654254386951197E-5</v>
      </c>
      <c r="L1083" s="122" t="str" cm="1">
        <f t="array" ref="L1083">_xlfn.SWITCH(A1083,
    "District of Columbia", _xlfn.XLOOKUP(R1083, '2015 O3 Growth Surrogates'!A:A, '2015 O3 Growth Surrogates'!H:H),
    "Maryland", _xlfn.XLOOKUP(R1083, '2015 O3 Growth Surrogates'!A:A, '2015 O3 Growth Surrogates'!I:I),
    "Virginia", _xlfn.XLOOKUP(R1083, '2015 O3 Growth Surrogates'!A:A, '2015 O3 Growth Surrogates'!J:J)
)</f>
        <v>Employment</v>
      </c>
      <c r="M1083" s="133" cm="1">
        <f t="array" ref="M1083">_xlfn.SWITCH(L1083,
"Employment", INDEX('Coop GFs_CFs'!C:D, MATCH(B1083,'Coop GFs_CFs'!B:B,0),1),
"Population", INDEX('Coop GFs_CFs'!E:F, MATCH(B1083,'Coop GFs_CFs'!B:B,0),1),
"Household", INDEX('Coop GFs_CFs'!G:H, MATCH(B1083,'Coop GFs_CFs'!B:B,0),1),
"VMT", INDEX('Coop GFs_CFs'!I:J, MATCH(B1083,'Coop GFs_CFs'!B:B,0),1),
"Lane Mile", INDEX('Coop GFs_CFs'!K:L, MATCH(B1083,'Coop GFs_CFs'!B:B,0),1),
"Gas Sales", INDEX('Coop GFs_CFs'!M:N, MATCH(B1083,'Coop GFs_CFs'!B:B,0),1),
"No Growth", INDEX('Coop GFs_CFs'!O:P, MATCH(B1083,'Coop GFs_CFs'!B:B,0),1)
)</f>
        <v>1.1820289336364709</v>
      </c>
      <c r="N1083" s="133" cm="1">
        <f t="array" ref="N1083">_xlfn.SWITCH(L1083,
"Employment", INDEX('Coop GFs_CFs'!C:D, MATCH(B1083,'Coop GFs_CFs'!B:B,0),2),
"Population", INDEX('Coop GFs_CFs'!E:F, MATCH(B1083,'Coop GFs_CFs'!B:B,0),2),
"Household", INDEX('Coop GFs_CFs'!G:H, MATCH(B1083,'Coop GFs_CFs'!B:B,0),2),
"VMT", INDEX('Coop GFs_CFs'!I:J, MATCH(B1083,'Coop GFs_CFs'!B:B,0),2),
"Lane Mile", INDEX('Coop GFs_CFs'!K:L, MATCH(B1083,'Coop GFs_CFs'!B:B,0),2),
"Gas Sales", INDEX('Coop GFs_CFs'!M:N, MATCH(B1083,'Coop GFs_CFs'!B:B,0),2),
"No Growth", INDEX('Coop GFs_CFs'!O:P, MATCH(B1083,'Coop GFs_CFs'!B:B,0),2)
)</f>
        <v>1.2460772431295832</v>
      </c>
      <c r="O1083" s="133"/>
      <c r="P1083" s="86">
        <f t="shared" si="60"/>
        <v>3.6136070791580891E-5</v>
      </c>
      <c r="Q1083" s="86">
        <f t="shared" si="61"/>
        <v>3.8094105980113762E-5</v>
      </c>
      <c r="R1083" s="156" t="s">
        <v>419</v>
      </c>
      <c r="S1083" s="85" t="s">
        <v>136</v>
      </c>
      <c r="T1083" s="85" t="s">
        <v>382</v>
      </c>
      <c r="U1083" s="85" t="s">
        <v>420</v>
      </c>
      <c r="V1083" s="85" t="s">
        <v>421</v>
      </c>
      <c r="W1083" s="85" t="s">
        <v>385</v>
      </c>
      <c r="X1083" s="85" t="s">
        <v>330</v>
      </c>
      <c r="Z1083" s="42" t="s">
        <v>2393</v>
      </c>
      <c r="AA1083"/>
    </row>
    <row r="1084" spans="1:27" s="39" customFormat="1" x14ac:dyDescent="0.35">
      <c r="A1084" s="85" t="s">
        <v>811</v>
      </c>
      <c r="B1084" s="87">
        <v>51683</v>
      </c>
      <c r="C1084" s="87" t="s">
        <v>12</v>
      </c>
      <c r="D1084" s="86">
        <v>1.909824</v>
      </c>
      <c r="E1084" s="86">
        <f>SUMIFS('Ratios_MARAMA-VA'!T:T, 'Ratios_MARAMA-VA'!AA:AA, Z1084)</f>
        <v>1.9098239999984701</v>
      </c>
      <c r="F1084" s="86">
        <f>SUMIFS('Ratios_MARAMA-VA'!J:J, 'Ratios_MARAMA-VA'!AA:AA, Z1084)</f>
        <v>5.3193929004692504E-3</v>
      </c>
      <c r="G1084" s="122">
        <f t="shared" si="62"/>
        <v>2.7852791149726424E-3</v>
      </c>
      <c r="H1084" s="122">
        <v>1.9375998969480599</v>
      </c>
      <c r="I1084" s="86">
        <v>5.3967565261425756E-3</v>
      </c>
      <c r="J1084" s="122">
        <v>2.0399536379625398</v>
      </c>
      <c r="K1084" s="86">
        <v>5.6818402633295254E-3</v>
      </c>
      <c r="L1084" s="122" t="str" cm="1">
        <f t="array" ref="L1084">_xlfn.SWITCH(A1084,
    "District of Columbia", _xlfn.XLOOKUP(R1084, '2015 O3 Growth Surrogates'!A:A, '2015 O3 Growth Surrogates'!H:H),
    "Maryland", _xlfn.XLOOKUP(R1084, '2015 O3 Growth Surrogates'!A:A, '2015 O3 Growth Surrogates'!I:I),
    "Virginia", _xlfn.XLOOKUP(R1084, '2015 O3 Growth Surrogates'!A:A, '2015 O3 Growth Surrogates'!J:J)
)</f>
        <v>Employment</v>
      </c>
      <c r="M1084" s="133" cm="1">
        <f t="array" ref="M1084">_xlfn.SWITCH(L1084,
"Employment", INDEX('Coop GFs_CFs'!C:D, MATCH(B1084,'Coop GFs_CFs'!B:B,0),1),
"Population", INDEX('Coop GFs_CFs'!E:F, MATCH(B1084,'Coop GFs_CFs'!B:B,0),1),
"Household", INDEX('Coop GFs_CFs'!G:H, MATCH(B1084,'Coop GFs_CFs'!B:B,0),1),
"VMT", INDEX('Coop GFs_CFs'!I:J, MATCH(B1084,'Coop GFs_CFs'!B:B,0),1),
"Lane Mile", INDEX('Coop GFs_CFs'!K:L, MATCH(B1084,'Coop GFs_CFs'!B:B,0),1),
"Gas Sales", INDEX('Coop GFs_CFs'!M:N, MATCH(B1084,'Coop GFs_CFs'!B:B,0),1),
"No Growth", INDEX('Coop GFs_CFs'!O:P, MATCH(B1084,'Coop GFs_CFs'!B:B,0),1)
)</f>
        <v>1.0626817271189477</v>
      </c>
      <c r="N1084" s="133" cm="1">
        <f t="array" ref="N1084">_xlfn.SWITCH(L1084,
"Employment", INDEX('Coop GFs_CFs'!C:D, MATCH(B1084,'Coop GFs_CFs'!B:B,0),2),
"Population", INDEX('Coop GFs_CFs'!E:F, MATCH(B1084,'Coop GFs_CFs'!B:B,0),2),
"Household", INDEX('Coop GFs_CFs'!G:H, MATCH(B1084,'Coop GFs_CFs'!B:B,0),2),
"VMT", INDEX('Coop GFs_CFs'!I:J, MATCH(B1084,'Coop GFs_CFs'!B:B,0),2),
"Lane Mile", INDEX('Coop GFs_CFs'!K:L, MATCH(B1084,'Coop GFs_CFs'!B:B,0),2),
"Gas Sales", INDEX('Coop GFs_CFs'!M:N, MATCH(B1084,'Coop GFs_CFs'!B:B,0),2),
"No Growth", INDEX('Coop GFs_CFs'!O:P, MATCH(B1084,'Coop GFs_CFs'!B:B,0),2)
)</f>
        <v>1.0893103528916537</v>
      </c>
      <c r="O1084" s="133"/>
      <c r="P1084" s="86">
        <f t="shared" si="60"/>
        <v>5.6528216346949317E-3</v>
      </c>
      <c r="Q1084" s="86">
        <f t="shared" si="61"/>
        <v>5.7944697575795165E-3</v>
      </c>
      <c r="R1084" s="156" t="s">
        <v>419</v>
      </c>
      <c r="S1084" s="85" t="s">
        <v>136</v>
      </c>
      <c r="T1084" s="85" t="s">
        <v>382</v>
      </c>
      <c r="U1084" s="85" t="s">
        <v>420</v>
      </c>
      <c r="V1084" s="85" t="s">
        <v>421</v>
      </c>
      <c r="W1084" s="85" t="s">
        <v>385</v>
      </c>
      <c r="X1084" s="85" t="s">
        <v>330</v>
      </c>
      <c r="Z1084" s="42" t="s">
        <v>2394</v>
      </c>
      <c r="AA1084"/>
    </row>
    <row r="1085" spans="1:27" s="39" customFormat="1" x14ac:dyDescent="0.35">
      <c r="A1085" s="85" t="s">
        <v>497</v>
      </c>
      <c r="B1085" s="87">
        <v>24009</v>
      </c>
      <c r="C1085" s="87" t="s">
        <v>12</v>
      </c>
      <c r="D1085" s="86">
        <v>0.55078970599999999</v>
      </c>
      <c r="E1085" s="86">
        <f>SUMIFS('Ratios_MARAMA-VA'!T:T, 'Ratios_MARAMA-VA'!AA:AA, Z1085)</f>
        <v>0.55078970599955601</v>
      </c>
      <c r="F1085" s="86">
        <f>SUMIFS('Ratios_MARAMA-VA'!J:J, 'Ratios_MARAMA-VA'!AA:AA, Z1085)</f>
        <v>1.5062781546763401E-3</v>
      </c>
      <c r="G1085" s="122">
        <f t="shared" si="62"/>
        <v>2.7347609046955469E-3</v>
      </c>
      <c r="H1085" s="122">
        <v>0.55880022325913403</v>
      </c>
      <c r="I1085" s="86">
        <v>1.5281850041042231E-3</v>
      </c>
      <c r="J1085" s="122">
        <v>0.58831885268329298</v>
      </c>
      <c r="K1085" s="86">
        <v>1.6089113978136084E-3</v>
      </c>
      <c r="L1085" s="122" t="str" cm="1">
        <f t="array" ref="L1085">_xlfn.SWITCH(A1085,
    "District of Columbia", _xlfn.XLOOKUP(R1085, '2015 O3 Growth Surrogates'!A:A, '2015 O3 Growth Surrogates'!H:H),
    "Maryland", _xlfn.XLOOKUP(R1085, '2015 O3 Growth Surrogates'!A:A, '2015 O3 Growth Surrogates'!I:I),
    "Virginia", _xlfn.XLOOKUP(R1085, '2015 O3 Growth Surrogates'!A:A, '2015 O3 Growth Surrogates'!J:J)
)</f>
        <v>Employment</v>
      </c>
      <c r="M1085" s="133" cm="1">
        <f t="array" ref="M1085">_xlfn.SWITCH(L1085,
"Employment", INDEX('Coop GFs_CFs'!C:D, MATCH(B1085,'Coop GFs_CFs'!B:B,0),1),
"Population", INDEX('Coop GFs_CFs'!E:F, MATCH(B1085,'Coop GFs_CFs'!B:B,0),1),
"Household", INDEX('Coop GFs_CFs'!G:H, MATCH(B1085,'Coop GFs_CFs'!B:B,0),1),
"VMT", INDEX('Coop GFs_CFs'!I:J, MATCH(B1085,'Coop GFs_CFs'!B:B,0),1),
"Lane Mile", INDEX('Coop GFs_CFs'!K:L, MATCH(B1085,'Coop GFs_CFs'!B:B,0),1),
"Gas Sales", INDEX('Coop GFs_CFs'!M:N, MATCH(B1085,'Coop GFs_CFs'!B:B,0),1),
"No Growth", INDEX('Coop GFs_CFs'!O:P, MATCH(B1085,'Coop GFs_CFs'!B:B,0),1)
)</f>
        <v>1.0339308317341065</v>
      </c>
      <c r="N1085" s="133" cm="1">
        <f t="array" ref="N1085">_xlfn.SWITCH(L1085,
"Employment", INDEX('Coop GFs_CFs'!C:D, MATCH(B1085,'Coop GFs_CFs'!B:B,0),2),
"Population", INDEX('Coop GFs_CFs'!E:F, MATCH(B1085,'Coop GFs_CFs'!B:B,0),2),
"Household", INDEX('Coop GFs_CFs'!G:H, MATCH(B1085,'Coop GFs_CFs'!B:B,0),2),
"VMT", INDEX('Coop GFs_CFs'!I:J, MATCH(B1085,'Coop GFs_CFs'!B:B,0),2),
"Lane Mile", INDEX('Coop GFs_CFs'!K:L, MATCH(B1085,'Coop GFs_CFs'!B:B,0),2),
"Gas Sales", INDEX('Coop GFs_CFs'!M:N, MATCH(B1085,'Coop GFs_CFs'!B:B,0),2),
"No Growth", INDEX('Coop GFs_CFs'!O:P, MATCH(B1085,'Coop GFs_CFs'!B:B,0),2)
)</f>
        <v>1.0518639500224574</v>
      </c>
      <c r="O1085" s="133"/>
      <c r="P1085" s="86">
        <f t="shared" si="60"/>
        <v>1.5573874252874235E-3</v>
      </c>
      <c r="Q1085" s="86">
        <f t="shared" si="61"/>
        <v>1.5843996896103931E-3</v>
      </c>
      <c r="R1085" s="156" t="s">
        <v>739</v>
      </c>
      <c r="S1085" s="85" t="s">
        <v>136</v>
      </c>
      <c r="T1085" s="85" t="s">
        <v>382</v>
      </c>
      <c r="U1085" s="85" t="s">
        <v>420</v>
      </c>
      <c r="V1085" s="85" t="s">
        <v>740</v>
      </c>
      <c r="W1085" s="85" t="s">
        <v>385</v>
      </c>
      <c r="X1085" s="85" t="s">
        <v>330</v>
      </c>
      <c r="Z1085" s="42" t="s">
        <v>2395</v>
      </c>
      <c r="AA1085"/>
    </row>
    <row r="1086" spans="1:27" s="39" customFormat="1" x14ac:dyDescent="0.35">
      <c r="A1086" s="85" t="s">
        <v>497</v>
      </c>
      <c r="B1086" s="87">
        <v>24031</v>
      </c>
      <c r="C1086" s="87" t="s">
        <v>12</v>
      </c>
      <c r="D1086" s="86">
        <v>0.55078970599999999</v>
      </c>
      <c r="E1086" s="86">
        <f>SUMIFS('Ratios_MARAMA-VA'!T:T, 'Ratios_MARAMA-VA'!AA:AA, Z1086)</f>
        <v>0.55078970599955701</v>
      </c>
      <c r="F1086" s="86">
        <f>SUMIFS('Ratios_MARAMA-VA'!J:J, 'Ratios_MARAMA-VA'!AA:AA, Z1086)</f>
        <v>1.5062781546763401E-3</v>
      </c>
      <c r="G1086" s="122">
        <f t="shared" si="62"/>
        <v>2.7347609046955421E-3</v>
      </c>
      <c r="H1086" s="122">
        <v>0.55880022325913403</v>
      </c>
      <c r="I1086" s="86">
        <v>1.5281850041042203E-3</v>
      </c>
      <c r="J1086" s="122">
        <v>0.58831885268329298</v>
      </c>
      <c r="K1086" s="86">
        <v>1.6089113978136056E-3</v>
      </c>
      <c r="L1086" s="122" t="str" cm="1">
        <f t="array" ref="L1086">_xlfn.SWITCH(A1086,
    "District of Columbia", _xlfn.XLOOKUP(R1086, '2015 O3 Growth Surrogates'!A:A, '2015 O3 Growth Surrogates'!H:H),
    "Maryland", _xlfn.XLOOKUP(R1086, '2015 O3 Growth Surrogates'!A:A, '2015 O3 Growth Surrogates'!I:I),
    "Virginia", _xlfn.XLOOKUP(R1086, '2015 O3 Growth Surrogates'!A:A, '2015 O3 Growth Surrogates'!J:J)
)</f>
        <v>Employment</v>
      </c>
      <c r="M1086" s="133" cm="1">
        <f t="array" ref="M1086">_xlfn.SWITCH(L1086,
"Employment", INDEX('Coop GFs_CFs'!C:D, MATCH(B1086,'Coop GFs_CFs'!B:B,0),1),
"Population", INDEX('Coop GFs_CFs'!E:F, MATCH(B1086,'Coop GFs_CFs'!B:B,0),1),
"Household", INDEX('Coop GFs_CFs'!G:H, MATCH(B1086,'Coop GFs_CFs'!B:B,0),1),
"VMT", INDEX('Coop GFs_CFs'!I:J, MATCH(B1086,'Coop GFs_CFs'!B:B,0),1),
"Lane Mile", INDEX('Coop GFs_CFs'!K:L, MATCH(B1086,'Coop GFs_CFs'!B:B,0),1),
"Gas Sales", INDEX('Coop GFs_CFs'!M:N, MATCH(B1086,'Coop GFs_CFs'!B:B,0),1),
"No Growth", INDEX('Coop GFs_CFs'!O:P, MATCH(B1086,'Coop GFs_CFs'!B:B,0),1)
)</f>
        <v>1.0977892034918355</v>
      </c>
      <c r="N1086" s="133" cm="1">
        <f t="array" ref="N1086">_xlfn.SWITCH(L1086,
"Employment", INDEX('Coop GFs_CFs'!C:D, MATCH(B1086,'Coop GFs_CFs'!B:B,0),2),
"Population", INDEX('Coop GFs_CFs'!E:F, MATCH(B1086,'Coop GFs_CFs'!B:B,0),2),
"Household", INDEX('Coop GFs_CFs'!G:H, MATCH(B1086,'Coop GFs_CFs'!B:B,0),2),
"VMT", INDEX('Coop GFs_CFs'!I:J, MATCH(B1086,'Coop GFs_CFs'!B:B,0),2),
"Lane Mile", INDEX('Coop GFs_CFs'!K:L, MATCH(B1086,'Coop GFs_CFs'!B:B,0),2),
"Gas Sales", INDEX('Coop GFs_CFs'!M:N, MATCH(B1086,'Coop GFs_CFs'!B:B,0),2),
"No Growth", INDEX('Coop GFs_CFs'!O:P, MATCH(B1086,'Coop GFs_CFs'!B:B,0),2)
)</f>
        <v>1.1427409443629737</v>
      </c>
      <c r="O1086" s="133"/>
      <c r="P1086" s="86">
        <f t="shared" si="60"/>
        <v>1.6535758956592911E-3</v>
      </c>
      <c r="Q1086" s="86">
        <f t="shared" si="61"/>
        <v>1.7212857209481583E-3</v>
      </c>
      <c r="R1086" s="156" t="s">
        <v>739</v>
      </c>
      <c r="S1086" s="85" t="s">
        <v>136</v>
      </c>
      <c r="T1086" s="85" t="s">
        <v>382</v>
      </c>
      <c r="U1086" s="85" t="s">
        <v>420</v>
      </c>
      <c r="V1086" s="85" t="s">
        <v>740</v>
      </c>
      <c r="W1086" s="85" t="s">
        <v>385</v>
      </c>
      <c r="X1086" s="85" t="s">
        <v>330</v>
      </c>
      <c r="Z1086" s="42" t="s">
        <v>2396</v>
      </c>
      <c r="AA1086"/>
    </row>
    <row r="1087" spans="1:27" s="39" customFormat="1" x14ac:dyDescent="0.35">
      <c r="A1087" s="85" t="s">
        <v>811</v>
      </c>
      <c r="B1087" s="87">
        <v>51013</v>
      </c>
      <c r="C1087" s="87" t="s">
        <v>12</v>
      </c>
      <c r="D1087" s="86">
        <v>1.8656992610000001</v>
      </c>
      <c r="E1087" s="86">
        <f>SUMIFS('Ratios_MARAMA-VA'!T:T, 'Ratios_MARAMA-VA'!AA:AA, Z1087)</f>
        <v>1.8656992609985099</v>
      </c>
      <c r="F1087" s="86">
        <f>SUMIFS('Ratios_MARAMA-VA'!J:J, 'Ratios_MARAMA-VA'!AA:AA, Z1087)</f>
        <v>5.10224139889804E-3</v>
      </c>
      <c r="G1087" s="122">
        <f t="shared" si="62"/>
        <v>2.7347609046955157E-3</v>
      </c>
      <c r="H1087" s="122">
        <v>1.89283342122084</v>
      </c>
      <c r="I1087" s="86">
        <v>5.1764468394558125E-3</v>
      </c>
      <c r="J1087" s="122">
        <v>1.99282237254374</v>
      </c>
      <c r="K1087" s="86">
        <v>5.4498927144351825E-3</v>
      </c>
      <c r="L1087" s="122" t="str" cm="1">
        <f t="array" ref="L1087">_xlfn.SWITCH(A1087,
    "District of Columbia", _xlfn.XLOOKUP(R1087, '2015 O3 Growth Surrogates'!A:A, '2015 O3 Growth Surrogates'!H:H),
    "Maryland", _xlfn.XLOOKUP(R1087, '2015 O3 Growth Surrogates'!A:A, '2015 O3 Growth Surrogates'!I:I),
    "Virginia", _xlfn.XLOOKUP(R1087, '2015 O3 Growth Surrogates'!A:A, '2015 O3 Growth Surrogates'!J:J)
)</f>
        <v>Employment</v>
      </c>
      <c r="M1087" s="133" cm="1">
        <f t="array" ref="M1087">_xlfn.SWITCH(L1087,
"Employment", INDEX('Coop GFs_CFs'!C:D, MATCH(B1087,'Coop GFs_CFs'!B:B,0),1),
"Population", INDEX('Coop GFs_CFs'!E:F, MATCH(B1087,'Coop GFs_CFs'!B:B,0),1),
"Household", INDEX('Coop GFs_CFs'!G:H, MATCH(B1087,'Coop GFs_CFs'!B:B,0),1),
"VMT", INDEX('Coop GFs_CFs'!I:J, MATCH(B1087,'Coop GFs_CFs'!B:B,0),1),
"Lane Mile", INDEX('Coop GFs_CFs'!K:L, MATCH(B1087,'Coop GFs_CFs'!B:B,0),1),
"Gas Sales", INDEX('Coop GFs_CFs'!M:N, MATCH(B1087,'Coop GFs_CFs'!B:B,0),1),
"No Growth", INDEX('Coop GFs_CFs'!O:P, MATCH(B1087,'Coop GFs_CFs'!B:B,0),1)
)</f>
        <v>1.1056036674427163</v>
      </c>
      <c r="N1087" s="133" cm="1">
        <f t="array" ref="N1087">_xlfn.SWITCH(L1087,
"Employment", INDEX('Coop GFs_CFs'!C:D, MATCH(B1087,'Coop GFs_CFs'!B:B,0),2),
"Population", INDEX('Coop GFs_CFs'!E:F, MATCH(B1087,'Coop GFs_CFs'!B:B,0),2),
"Household", INDEX('Coop GFs_CFs'!G:H, MATCH(B1087,'Coop GFs_CFs'!B:B,0),2),
"VMT", INDEX('Coop GFs_CFs'!I:J, MATCH(B1087,'Coop GFs_CFs'!B:B,0),2),
"Lane Mile", INDEX('Coop GFs_CFs'!K:L, MATCH(B1087,'Coop GFs_CFs'!B:B,0),2),
"Gas Sales", INDEX('Coop GFs_CFs'!M:N, MATCH(B1087,'Coop GFs_CFs'!B:B,0),2),
"No Growth", INDEX('Coop GFs_CFs'!O:P, MATCH(B1087,'Coop GFs_CFs'!B:B,0),2)
)</f>
        <v>1.1792000057596272</v>
      </c>
      <c r="O1087" s="133"/>
      <c r="P1087" s="86">
        <f t="shared" si="60"/>
        <v>5.6410568027997279E-3</v>
      </c>
      <c r="Q1087" s="86">
        <f t="shared" si="61"/>
        <v>6.0165630869675772E-3</v>
      </c>
      <c r="R1087" s="156" t="s">
        <v>739</v>
      </c>
      <c r="S1087" s="85" t="s">
        <v>136</v>
      </c>
      <c r="T1087" s="85" t="s">
        <v>382</v>
      </c>
      <c r="U1087" s="85" t="s">
        <v>420</v>
      </c>
      <c r="V1087" s="85" t="s">
        <v>740</v>
      </c>
      <c r="W1087" s="85" t="s">
        <v>385</v>
      </c>
      <c r="X1087" s="85" t="s">
        <v>330</v>
      </c>
      <c r="Z1087" s="42" t="s">
        <v>2397</v>
      </c>
      <c r="AA1087"/>
    </row>
    <row r="1088" spans="1:27" s="39" customFormat="1" x14ac:dyDescent="0.35">
      <c r="A1088" s="85" t="s">
        <v>811</v>
      </c>
      <c r="B1088" s="87">
        <v>51059</v>
      </c>
      <c r="C1088" s="87" t="s">
        <v>12</v>
      </c>
      <c r="D1088" s="86">
        <v>0.124379951</v>
      </c>
      <c r="E1088" s="86">
        <f>SUMIFS('Ratios_MARAMA-VA'!T:T, 'Ratios_MARAMA-VA'!AA:AA, Z1088)</f>
        <v>0.1243799509999</v>
      </c>
      <c r="F1088" s="86">
        <f>SUMIFS('Ratios_MARAMA-VA'!J:J, 'Ratios_MARAMA-VA'!AA:AA, Z1088)</f>
        <v>3.4014942732247302E-4</v>
      </c>
      <c r="G1088" s="122">
        <f t="shared" si="62"/>
        <v>2.7347609046955365E-3</v>
      </c>
      <c r="H1088" s="122">
        <v>0.126188895018601</v>
      </c>
      <c r="I1088" s="86">
        <v>3.4509645670359934E-4</v>
      </c>
      <c r="J1088" s="122">
        <v>0.13285482512108601</v>
      </c>
      <c r="K1088" s="86">
        <v>3.633261817413085E-4</v>
      </c>
      <c r="L1088" s="122" t="str" cm="1">
        <f t="array" ref="L1088">_xlfn.SWITCH(A1088,
    "District of Columbia", _xlfn.XLOOKUP(R1088, '2015 O3 Growth Surrogates'!A:A, '2015 O3 Growth Surrogates'!H:H),
    "Maryland", _xlfn.XLOOKUP(R1088, '2015 O3 Growth Surrogates'!A:A, '2015 O3 Growth Surrogates'!I:I),
    "Virginia", _xlfn.XLOOKUP(R1088, '2015 O3 Growth Surrogates'!A:A, '2015 O3 Growth Surrogates'!J:J)
)</f>
        <v>Employment</v>
      </c>
      <c r="M1088" s="133" cm="1">
        <f t="array" ref="M1088">_xlfn.SWITCH(L1088,
"Employment", INDEX('Coop GFs_CFs'!C:D, MATCH(B1088,'Coop GFs_CFs'!B:B,0),1),
"Population", INDEX('Coop GFs_CFs'!E:F, MATCH(B1088,'Coop GFs_CFs'!B:B,0),1),
"Household", INDEX('Coop GFs_CFs'!G:H, MATCH(B1088,'Coop GFs_CFs'!B:B,0),1),
"VMT", INDEX('Coop GFs_CFs'!I:J, MATCH(B1088,'Coop GFs_CFs'!B:B,0),1),
"Lane Mile", INDEX('Coop GFs_CFs'!K:L, MATCH(B1088,'Coop GFs_CFs'!B:B,0),1),
"Gas Sales", INDEX('Coop GFs_CFs'!M:N, MATCH(B1088,'Coop GFs_CFs'!B:B,0),1),
"No Growth", INDEX('Coop GFs_CFs'!O:P, MATCH(B1088,'Coop GFs_CFs'!B:B,0),1)
)</f>
        <v>1.1407331378648504</v>
      </c>
      <c r="N1088" s="133" cm="1">
        <f t="array" ref="N1088">_xlfn.SWITCH(L1088,
"Employment", INDEX('Coop GFs_CFs'!C:D, MATCH(B1088,'Coop GFs_CFs'!B:B,0),2),
"Population", INDEX('Coop GFs_CFs'!E:F, MATCH(B1088,'Coop GFs_CFs'!B:B,0),2),
"Household", INDEX('Coop GFs_CFs'!G:H, MATCH(B1088,'Coop GFs_CFs'!B:B,0),2),
"VMT", INDEX('Coop GFs_CFs'!I:J, MATCH(B1088,'Coop GFs_CFs'!B:B,0),2),
"Lane Mile", INDEX('Coop GFs_CFs'!K:L, MATCH(B1088,'Coop GFs_CFs'!B:B,0),2),
"Gas Sales", INDEX('Coop GFs_CFs'!M:N, MATCH(B1088,'Coop GFs_CFs'!B:B,0),2),
"No Growth", INDEX('Coop GFs_CFs'!O:P, MATCH(B1088,'Coop GFs_CFs'!B:B,0),2)
)</f>
        <v>1.1888354812229924</v>
      </c>
      <c r="O1088" s="133"/>
      <c r="P1088" s="86">
        <f t="shared" si="60"/>
        <v>3.8801972357249654E-4</v>
      </c>
      <c r="Q1088" s="86">
        <f t="shared" si="61"/>
        <v>4.043817081186375E-4</v>
      </c>
      <c r="R1088" s="156" t="s">
        <v>739</v>
      </c>
      <c r="S1088" s="85" t="s">
        <v>136</v>
      </c>
      <c r="T1088" s="85" t="s">
        <v>382</v>
      </c>
      <c r="U1088" s="85" t="s">
        <v>420</v>
      </c>
      <c r="V1088" s="85" t="s">
        <v>740</v>
      </c>
      <c r="W1088" s="85" t="s">
        <v>385</v>
      </c>
      <c r="X1088" s="85" t="s">
        <v>330</v>
      </c>
      <c r="Z1088" s="42" t="s">
        <v>2398</v>
      </c>
      <c r="AA1088"/>
    </row>
    <row r="1089" spans="1:27" s="39" customFormat="1" x14ac:dyDescent="0.35">
      <c r="A1089" s="85" t="s">
        <v>811</v>
      </c>
      <c r="B1089" s="87">
        <v>51153</v>
      </c>
      <c r="C1089" s="87" t="s">
        <v>12</v>
      </c>
      <c r="D1089" s="86">
        <v>0.124379951</v>
      </c>
      <c r="E1089" s="86">
        <f>SUMIFS('Ratios_MARAMA-VA'!T:T, 'Ratios_MARAMA-VA'!AA:AA, Z1089)</f>
        <v>0.1243799509999</v>
      </c>
      <c r="F1089" s="86">
        <f>SUMIFS('Ratios_MARAMA-VA'!J:J, 'Ratios_MARAMA-VA'!AA:AA, Z1089)</f>
        <v>3.4014942732247199E-4</v>
      </c>
      <c r="G1089" s="122">
        <f t="shared" si="62"/>
        <v>2.7347609046955283E-3</v>
      </c>
      <c r="H1089" s="122">
        <v>0.126188895018601</v>
      </c>
      <c r="I1089" s="86">
        <v>3.4509645670359831E-4</v>
      </c>
      <c r="J1089" s="122">
        <v>0.13285482512108601</v>
      </c>
      <c r="K1089" s="86">
        <v>3.6332618174130736E-4</v>
      </c>
      <c r="L1089" s="122" t="str" cm="1">
        <f t="array" ref="L1089">_xlfn.SWITCH(A1089,
    "District of Columbia", _xlfn.XLOOKUP(R1089, '2015 O3 Growth Surrogates'!A:A, '2015 O3 Growth Surrogates'!H:H),
    "Maryland", _xlfn.XLOOKUP(R1089, '2015 O3 Growth Surrogates'!A:A, '2015 O3 Growth Surrogates'!I:I),
    "Virginia", _xlfn.XLOOKUP(R1089, '2015 O3 Growth Surrogates'!A:A, '2015 O3 Growth Surrogates'!J:J)
)</f>
        <v>Employment</v>
      </c>
      <c r="M1089" s="133" cm="1">
        <f t="array" ref="M1089">_xlfn.SWITCH(L1089,
"Employment", INDEX('Coop GFs_CFs'!C:D, MATCH(B1089,'Coop GFs_CFs'!B:B,0),1),
"Population", INDEX('Coop GFs_CFs'!E:F, MATCH(B1089,'Coop GFs_CFs'!B:B,0),1),
"Household", INDEX('Coop GFs_CFs'!G:H, MATCH(B1089,'Coop GFs_CFs'!B:B,0),1),
"VMT", INDEX('Coop GFs_CFs'!I:J, MATCH(B1089,'Coop GFs_CFs'!B:B,0),1),
"Lane Mile", INDEX('Coop GFs_CFs'!K:L, MATCH(B1089,'Coop GFs_CFs'!B:B,0),1),
"Gas Sales", INDEX('Coop GFs_CFs'!M:N, MATCH(B1089,'Coop GFs_CFs'!B:B,0),1),
"No Growth", INDEX('Coop GFs_CFs'!O:P, MATCH(B1089,'Coop GFs_CFs'!B:B,0),1)
)</f>
        <v>1.1898949472362377</v>
      </c>
      <c r="N1089" s="133" cm="1">
        <f t="array" ref="N1089">_xlfn.SWITCH(L1089,
"Employment", INDEX('Coop GFs_CFs'!C:D, MATCH(B1089,'Coop GFs_CFs'!B:B,0),2),
"Population", INDEX('Coop GFs_CFs'!E:F, MATCH(B1089,'Coop GFs_CFs'!B:B,0),2),
"Household", INDEX('Coop GFs_CFs'!G:H, MATCH(B1089,'Coop GFs_CFs'!B:B,0),2),
"VMT", INDEX('Coop GFs_CFs'!I:J, MATCH(B1089,'Coop GFs_CFs'!B:B,0),2),
"Lane Mile", INDEX('Coop GFs_CFs'!K:L, MATCH(B1089,'Coop GFs_CFs'!B:B,0),2),
"Gas Sales", INDEX('Coop GFs_CFs'!M:N, MATCH(B1089,'Coop GFs_CFs'!B:B,0),2),
"No Growth", INDEX('Coop GFs_CFs'!O:P, MATCH(B1089,'Coop GFs_CFs'!B:B,0),2)
)</f>
        <v>1.2771251790739548</v>
      </c>
      <c r="O1089" s="133"/>
      <c r="P1089" s="86">
        <f t="shared" si="60"/>
        <v>4.0474208487630925E-4</v>
      </c>
      <c r="Q1089" s="86">
        <f t="shared" si="61"/>
        <v>4.344133982811152E-4</v>
      </c>
      <c r="R1089" s="156" t="s">
        <v>739</v>
      </c>
      <c r="S1089" s="85" t="s">
        <v>136</v>
      </c>
      <c r="T1089" s="85" t="s">
        <v>382</v>
      </c>
      <c r="U1089" s="85" t="s">
        <v>420</v>
      </c>
      <c r="V1089" s="85" t="s">
        <v>740</v>
      </c>
      <c r="W1089" s="85" t="s">
        <v>385</v>
      </c>
      <c r="X1089" s="85" t="s">
        <v>330</v>
      </c>
      <c r="Z1089" s="42" t="s">
        <v>2399</v>
      </c>
      <c r="AA1089"/>
    </row>
    <row r="1090" spans="1:27" s="39" customFormat="1" x14ac:dyDescent="0.35">
      <c r="A1090" s="85" t="s">
        <v>811</v>
      </c>
      <c r="B1090" s="87">
        <v>51107</v>
      </c>
      <c r="C1090" s="87" t="s">
        <v>12</v>
      </c>
      <c r="D1090" s="86">
        <v>0.16330766999999999</v>
      </c>
      <c r="E1090" s="86">
        <f>SUMIFS('Ratios_MARAMA-VA'!T:T, 'Ratios_MARAMA-VA'!AA:AA, Z1090)</f>
        <v>0.16330766999986901</v>
      </c>
      <c r="F1090" s="86">
        <f>SUMIFS('Ratios_MARAMA-VA'!J:J, 'Ratios_MARAMA-VA'!AA:AA, Z1090)</f>
        <v>4.5485744256548E-4</v>
      </c>
      <c r="G1090" s="122">
        <f t="shared" si="62"/>
        <v>2.7852791149726454E-3</v>
      </c>
      <c r="H1090" s="122">
        <v>0.16568276687424</v>
      </c>
      <c r="I1090" s="86">
        <v>4.6147275028570232E-4</v>
      </c>
      <c r="J1090" s="122">
        <v>0.17443496129679301</v>
      </c>
      <c r="K1090" s="86">
        <v>4.8585005462101926E-4</v>
      </c>
      <c r="L1090" s="122" t="str" cm="1">
        <f t="array" ref="L1090">_xlfn.SWITCH(A1090,
    "District of Columbia", _xlfn.XLOOKUP(R1090, '2015 O3 Growth Surrogates'!A:A, '2015 O3 Growth Surrogates'!H:H),
    "Maryland", _xlfn.XLOOKUP(R1090, '2015 O3 Growth Surrogates'!A:A, '2015 O3 Growth Surrogates'!I:I),
    "Virginia", _xlfn.XLOOKUP(R1090, '2015 O3 Growth Surrogates'!A:A, '2015 O3 Growth Surrogates'!J:J)
)</f>
        <v>Employment</v>
      </c>
      <c r="M1090" s="133" cm="1">
        <f t="array" ref="M1090">_xlfn.SWITCH(L1090,
"Employment", INDEX('Coop GFs_CFs'!C:D, MATCH(B1090,'Coop GFs_CFs'!B:B,0),1),
"Population", INDEX('Coop GFs_CFs'!E:F, MATCH(B1090,'Coop GFs_CFs'!B:B,0),1),
"Household", INDEX('Coop GFs_CFs'!G:H, MATCH(B1090,'Coop GFs_CFs'!B:B,0),1),
"VMT", INDEX('Coop GFs_CFs'!I:J, MATCH(B1090,'Coop GFs_CFs'!B:B,0),1),
"Lane Mile", INDEX('Coop GFs_CFs'!K:L, MATCH(B1090,'Coop GFs_CFs'!B:B,0),1),
"Gas Sales", INDEX('Coop GFs_CFs'!M:N, MATCH(B1090,'Coop GFs_CFs'!B:B,0),1),
"No Growth", INDEX('Coop GFs_CFs'!O:P, MATCH(B1090,'Coop GFs_CFs'!B:B,0),1)
)</f>
        <v>1.1820289336364709</v>
      </c>
      <c r="N1090" s="133" cm="1">
        <f t="array" ref="N1090">_xlfn.SWITCH(L1090,
"Employment", INDEX('Coop GFs_CFs'!C:D, MATCH(B1090,'Coop GFs_CFs'!B:B,0),2),
"Population", INDEX('Coop GFs_CFs'!E:F, MATCH(B1090,'Coop GFs_CFs'!B:B,0),2),
"Household", INDEX('Coop GFs_CFs'!G:H, MATCH(B1090,'Coop GFs_CFs'!B:B,0),2),
"VMT", INDEX('Coop GFs_CFs'!I:J, MATCH(B1090,'Coop GFs_CFs'!B:B,0),2),
"Lane Mile", INDEX('Coop GFs_CFs'!K:L, MATCH(B1090,'Coop GFs_CFs'!B:B,0),2),
"Gas Sales", INDEX('Coop GFs_CFs'!M:N, MATCH(B1090,'Coop GFs_CFs'!B:B,0),2),
"No Growth", INDEX('Coop GFs_CFs'!O:P, MATCH(B1090,'Coop GFs_CFs'!B:B,0),2)
)</f>
        <v>1.2460772431295832</v>
      </c>
      <c r="O1090" s="133"/>
      <c r="P1090" s="86">
        <f t="shared" si="60"/>
        <v>5.3765465779228661E-4</v>
      </c>
      <c r="Q1090" s="86">
        <f t="shared" si="61"/>
        <v>5.6678750804896609E-4</v>
      </c>
      <c r="R1090" s="156" t="s">
        <v>927</v>
      </c>
      <c r="S1090" s="85" t="s">
        <v>136</v>
      </c>
      <c r="T1090" s="85" t="s">
        <v>382</v>
      </c>
      <c r="U1090" s="85" t="s">
        <v>420</v>
      </c>
      <c r="V1090" s="85" t="s">
        <v>928</v>
      </c>
      <c r="W1090" s="85" t="s">
        <v>385</v>
      </c>
      <c r="X1090" s="85" t="s">
        <v>330</v>
      </c>
      <c r="Z1090" s="42" t="s">
        <v>2400</v>
      </c>
      <c r="AA1090"/>
    </row>
    <row r="1091" spans="1:27" s="39" customFormat="1" x14ac:dyDescent="0.35">
      <c r="A1091" s="85" t="s">
        <v>497</v>
      </c>
      <c r="B1091" s="87">
        <v>24009</v>
      </c>
      <c r="C1091" s="87" t="s">
        <v>12</v>
      </c>
      <c r="D1091" s="86">
        <v>0.25077069299999999</v>
      </c>
      <c r="E1091" s="86">
        <f>SUMIFS('Ratios_MARAMA-VA'!T:T, 'Ratios_MARAMA-VA'!AA:AA, Z1091)</f>
        <v>0.25077069299979798</v>
      </c>
      <c r="F1091" s="86">
        <f>SUMIFS('Ratios_MARAMA-VA'!J:J, 'Ratios_MARAMA-VA'!AA:AA, Z1091)</f>
        <v>6.8822705066780504E-4</v>
      </c>
      <c r="G1091" s="122">
        <f t="shared" si="62"/>
        <v>2.7444476961602507E-3</v>
      </c>
      <c r="H1091" s="122">
        <v>0.24133106602332499</v>
      </c>
      <c r="I1091" s="86">
        <v>6.6232048815961157E-4</v>
      </c>
      <c r="J1091" s="122">
        <v>0.26610385562005801</v>
      </c>
      <c r="K1091" s="86">
        <v>7.3030811349582812E-4</v>
      </c>
      <c r="L1091" s="122" t="str" cm="1">
        <f t="array" ref="L1091">_xlfn.SWITCH(A1091,
    "District of Columbia", _xlfn.XLOOKUP(R1091, '2015 O3 Growth Surrogates'!A:A, '2015 O3 Growth Surrogates'!H:H),
    "Maryland", _xlfn.XLOOKUP(R1091, '2015 O3 Growth Surrogates'!A:A, '2015 O3 Growth Surrogates'!I:I),
    "Virginia", _xlfn.XLOOKUP(R1091, '2015 O3 Growth Surrogates'!A:A, '2015 O3 Growth Surrogates'!J:J)
)</f>
        <v>Employment</v>
      </c>
      <c r="M1091" s="133" cm="1">
        <f t="array" ref="M1091">_xlfn.SWITCH(L1091,
"Employment", INDEX('Coop GFs_CFs'!C:D, MATCH(B1091,'Coop GFs_CFs'!B:B,0),1),
"Population", INDEX('Coop GFs_CFs'!E:F, MATCH(B1091,'Coop GFs_CFs'!B:B,0),1),
"Household", INDEX('Coop GFs_CFs'!G:H, MATCH(B1091,'Coop GFs_CFs'!B:B,0),1),
"VMT", INDEX('Coop GFs_CFs'!I:J, MATCH(B1091,'Coop GFs_CFs'!B:B,0),1),
"Lane Mile", INDEX('Coop GFs_CFs'!K:L, MATCH(B1091,'Coop GFs_CFs'!B:B,0),1),
"Gas Sales", INDEX('Coop GFs_CFs'!M:N, MATCH(B1091,'Coop GFs_CFs'!B:B,0),1),
"No Growth", INDEX('Coop GFs_CFs'!O:P, MATCH(B1091,'Coop GFs_CFs'!B:B,0),1)
)</f>
        <v>1.0339308317341065</v>
      </c>
      <c r="N1091" s="133" cm="1">
        <f t="array" ref="N1091">_xlfn.SWITCH(L1091,
"Employment", INDEX('Coop GFs_CFs'!C:D, MATCH(B1091,'Coop GFs_CFs'!B:B,0),2),
"Population", INDEX('Coop GFs_CFs'!E:F, MATCH(B1091,'Coop GFs_CFs'!B:B,0),2),
"Household", INDEX('Coop GFs_CFs'!G:H, MATCH(B1091,'Coop GFs_CFs'!B:B,0),2),
"VMT", INDEX('Coop GFs_CFs'!I:J, MATCH(B1091,'Coop GFs_CFs'!B:B,0),2),
"Lane Mile", INDEX('Coop GFs_CFs'!K:L, MATCH(B1091,'Coop GFs_CFs'!B:B,0),2),
"Gas Sales", INDEX('Coop GFs_CFs'!M:N, MATCH(B1091,'Coop GFs_CFs'!B:B,0),2),
"No Growth", INDEX('Coop GFs_CFs'!O:P, MATCH(B1091,'Coop GFs_CFs'!B:B,0),2)
)</f>
        <v>1.0518639500224574</v>
      </c>
      <c r="O1091" s="133"/>
      <c r="P1091" s="86">
        <f t="shared" si="60"/>
        <v>7.1157916691887472E-4</v>
      </c>
      <c r="Q1091" s="86">
        <f t="shared" si="61"/>
        <v>7.2392122402774328E-4</v>
      </c>
      <c r="R1091" s="156" t="s">
        <v>743</v>
      </c>
      <c r="S1091" s="85" t="s">
        <v>136</v>
      </c>
      <c r="T1091" s="85" t="s">
        <v>382</v>
      </c>
      <c r="U1091" s="85" t="s">
        <v>420</v>
      </c>
      <c r="V1091" s="85" t="s">
        <v>744</v>
      </c>
      <c r="W1091" s="85" t="s">
        <v>385</v>
      </c>
      <c r="X1091" s="85" t="s">
        <v>330</v>
      </c>
      <c r="Z1091" s="42" t="s">
        <v>2401</v>
      </c>
      <c r="AA1091"/>
    </row>
    <row r="1092" spans="1:27" s="39" customFormat="1" x14ac:dyDescent="0.35">
      <c r="A1092" s="85" t="s">
        <v>497</v>
      </c>
      <c r="B1092" s="87">
        <v>24021</v>
      </c>
      <c r="C1092" s="87" t="s">
        <v>12</v>
      </c>
      <c r="D1092" s="86">
        <v>2.5415185710000001</v>
      </c>
      <c r="E1092" s="86">
        <f>SUMIFS('Ratios_MARAMA-VA'!T:T, 'Ratios_MARAMA-VA'!AA:AA, Z1092)</f>
        <v>2.5415185709979502</v>
      </c>
      <c r="F1092" s="86">
        <f>SUMIFS('Ratios_MARAMA-VA'!J:J, 'Ratios_MARAMA-VA'!AA:AA, Z1092)</f>
        <v>6.9750647869238199E-3</v>
      </c>
      <c r="G1092" s="122">
        <f t="shared" si="62"/>
        <v>2.744447696160252E-3</v>
      </c>
      <c r="H1092" s="122">
        <v>2.4458495477280899</v>
      </c>
      <c r="I1092" s="86">
        <v>6.7125061564169506E-3</v>
      </c>
      <c r="J1092" s="122">
        <v>2.6969175814858102</v>
      </c>
      <c r="K1092" s="86">
        <v>7.4015492432428099E-3</v>
      </c>
      <c r="L1092" s="122" t="str" cm="1">
        <f t="array" ref="L1092">_xlfn.SWITCH(A1092,
    "District of Columbia", _xlfn.XLOOKUP(R1092, '2015 O3 Growth Surrogates'!A:A, '2015 O3 Growth Surrogates'!H:H),
    "Maryland", _xlfn.XLOOKUP(R1092, '2015 O3 Growth Surrogates'!A:A, '2015 O3 Growth Surrogates'!I:I),
    "Virginia", _xlfn.XLOOKUP(R1092, '2015 O3 Growth Surrogates'!A:A, '2015 O3 Growth Surrogates'!J:J)
)</f>
        <v>Employment</v>
      </c>
      <c r="M1092" s="133" cm="1">
        <f t="array" ref="M1092">_xlfn.SWITCH(L1092,
"Employment", INDEX('Coop GFs_CFs'!C:D, MATCH(B1092,'Coop GFs_CFs'!B:B,0),1),
"Population", INDEX('Coop GFs_CFs'!E:F, MATCH(B1092,'Coop GFs_CFs'!B:B,0),1),
"Household", INDEX('Coop GFs_CFs'!G:H, MATCH(B1092,'Coop GFs_CFs'!B:B,0),1),
"VMT", INDEX('Coop GFs_CFs'!I:J, MATCH(B1092,'Coop GFs_CFs'!B:B,0),1),
"Lane Mile", INDEX('Coop GFs_CFs'!K:L, MATCH(B1092,'Coop GFs_CFs'!B:B,0),1),
"Gas Sales", INDEX('Coop GFs_CFs'!M:N, MATCH(B1092,'Coop GFs_CFs'!B:B,0),1),
"No Growth", INDEX('Coop GFs_CFs'!O:P, MATCH(B1092,'Coop GFs_CFs'!B:B,0),1)
)</f>
        <v>1.1441294512813505</v>
      </c>
      <c r="N1092" s="133" cm="1">
        <f t="array" ref="N1092">_xlfn.SWITCH(L1092,
"Employment", INDEX('Coop GFs_CFs'!C:D, MATCH(B1092,'Coop GFs_CFs'!B:B,0),2),
"Population", INDEX('Coop GFs_CFs'!E:F, MATCH(B1092,'Coop GFs_CFs'!B:B,0),2),
"Household", INDEX('Coop GFs_CFs'!G:H, MATCH(B1092,'Coop GFs_CFs'!B:B,0),2),
"VMT", INDEX('Coop GFs_CFs'!I:J, MATCH(B1092,'Coop GFs_CFs'!B:B,0),2),
"Lane Mile", INDEX('Coop GFs_CFs'!K:L, MATCH(B1092,'Coop GFs_CFs'!B:B,0),2),
"Gas Sales", INDEX('Coop GFs_CFs'!M:N, MATCH(B1092,'Coop GFs_CFs'!B:B,0),2),
"No Growth", INDEX('Coop GFs_CFs'!O:P, MATCH(B1092,'Coop GFs_CFs'!B:B,0),2)
)</f>
        <v>1.2247937540008487</v>
      </c>
      <c r="O1092" s="133"/>
      <c r="P1092" s="86">
        <f t="shared" si="60"/>
        <v>7.9803770473150203E-3</v>
      </c>
      <c r="Q1092" s="86">
        <f t="shared" si="61"/>
        <v>8.5430157847755546E-3</v>
      </c>
      <c r="R1092" s="156" t="s">
        <v>743</v>
      </c>
      <c r="S1092" s="85" t="s">
        <v>136</v>
      </c>
      <c r="T1092" s="85" t="s">
        <v>382</v>
      </c>
      <c r="U1092" s="85" t="s">
        <v>420</v>
      </c>
      <c r="V1092" s="85" t="s">
        <v>744</v>
      </c>
      <c r="W1092" s="85" t="s">
        <v>385</v>
      </c>
      <c r="X1092" s="85" t="s">
        <v>330</v>
      </c>
      <c r="Z1092" s="42" t="s">
        <v>2402</v>
      </c>
      <c r="AA1092"/>
    </row>
    <row r="1093" spans="1:27" s="39" customFormat="1" x14ac:dyDescent="0.35">
      <c r="A1093" s="85" t="s">
        <v>497</v>
      </c>
      <c r="B1093" s="87">
        <v>24031</v>
      </c>
      <c r="C1093" s="87" t="s">
        <v>12</v>
      </c>
      <c r="D1093" s="86">
        <v>4.4091496430000001</v>
      </c>
      <c r="E1093" s="86">
        <f>SUMIFS('Ratios_MARAMA-VA'!T:T, 'Ratios_MARAMA-VA'!AA:AA, Z1093)</f>
        <v>4.40914964299649</v>
      </c>
      <c r="F1093" s="86">
        <f>SUMIFS('Ratios_MARAMA-VA'!J:J, 'Ratios_MARAMA-VA'!AA:AA, Z1093)</f>
        <v>1.21006805797473E-2</v>
      </c>
      <c r="G1093" s="122">
        <f t="shared" si="62"/>
        <v>2.7444476961602034E-3</v>
      </c>
      <c r="H1093" s="122">
        <v>4.2431783828964198</v>
      </c>
      <c r="I1093" s="86">
        <v>1.1645181137336856E-2</v>
      </c>
      <c r="J1093" s="122">
        <v>4.6787433809424597</v>
      </c>
      <c r="K1093" s="86">
        <v>1.2840566492752335E-2</v>
      </c>
      <c r="L1093" s="122" t="str" cm="1">
        <f t="array" ref="L1093">_xlfn.SWITCH(A1093,
    "District of Columbia", _xlfn.XLOOKUP(R1093, '2015 O3 Growth Surrogates'!A:A, '2015 O3 Growth Surrogates'!H:H),
    "Maryland", _xlfn.XLOOKUP(R1093, '2015 O3 Growth Surrogates'!A:A, '2015 O3 Growth Surrogates'!I:I),
    "Virginia", _xlfn.XLOOKUP(R1093, '2015 O3 Growth Surrogates'!A:A, '2015 O3 Growth Surrogates'!J:J)
)</f>
        <v>Employment</v>
      </c>
      <c r="M1093" s="133" cm="1">
        <f t="array" ref="M1093">_xlfn.SWITCH(L1093,
"Employment", INDEX('Coop GFs_CFs'!C:D, MATCH(B1093,'Coop GFs_CFs'!B:B,0),1),
"Population", INDEX('Coop GFs_CFs'!E:F, MATCH(B1093,'Coop GFs_CFs'!B:B,0),1),
"Household", INDEX('Coop GFs_CFs'!G:H, MATCH(B1093,'Coop GFs_CFs'!B:B,0),1),
"VMT", INDEX('Coop GFs_CFs'!I:J, MATCH(B1093,'Coop GFs_CFs'!B:B,0),1),
"Lane Mile", INDEX('Coop GFs_CFs'!K:L, MATCH(B1093,'Coop GFs_CFs'!B:B,0),1),
"Gas Sales", INDEX('Coop GFs_CFs'!M:N, MATCH(B1093,'Coop GFs_CFs'!B:B,0),1),
"No Growth", INDEX('Coop GFs_CFs'!O:P, MATCH(B1093,'Coop GFs_CFs'!B:B,0),1)
)</f>
        <v>1.0977892034918355</v>
      </c>
      <c r="N1093" s="133" cm="1">
        <f t="array" ref="N1093">_xlfn.SWITCH(L1093,
"Employment", INDEX('Coop GFs_CFs'!C:D, MATCH(B1093,'Coop GFs_CFs'!B:B,0),2),
"Population", INDEX('Coop GFs_CFs'!E:F, MATCH(B1093,'Coop GFs_CFs'!B:B,0),2),
"Household", INDEX('Coop GFs_CFs'!G:H, MATCH(B1093,'Coop GFs_CFs'!B:B,0),2),
"VMT", INDEX('Coop GFs_CFs'!I:J, MATCH(B1093,'Coop GFs_CFs'!B:B,0),2),
"Lane Mile", INDEX('Coop GFs_CFs'!K:L, MATCH(B1093,'Coop GFs_CFs'!B:B,0),2),
"Gas Sales", INDEX('Coop GFs_CFs'!M:N, MATCH(B1093,'Coop GFs_CFs'!B:B,0),2),
"No Growth", INDEX('Coop GFs_CFs'!O:P, MATCH(B1093,'Coop GFs_CFs'!B:B,0),2)
)</f>
        <v>1.1427409443629737</v>
      </c>
      <c r="O1093" s="133"/>
      <c r="P1093" s="86">
        <f t="shared" si="60"/>
        <v>1.328399649534991E-2</v>
      </c>
      <c r="Q1093" s="86">
        <f t="shared" si="61"/>
        <v>1.3827943153135125E-2</v>
      </c>
      <c r="R1093" s="156" t="s">
        <v>743</v>
      </c>
      <c r="S1093" s="85" t="s">
        <v>136</v>
      </c>
      <c r="T1093" s="85" t="s">
        <v>382</v>
      </c>
      <c r="U1093" s="85" t="s">
        <v>420</v>
      </c>
      <c r="V1093" s="85" t="s">
        <v>744</v>
      </c>
      <c r="W1093" s="85" t="s">
        <v>385</v>
      </c>
      <c r="X1093" s="85" t="s">
        <v>330</v>
      </c>
      <c r="Z1093" s="42" t="s">
        <v>2403</v>
      </c>
      <c r="AA1093"/>
    </row>
    <row r="1094" spans="1:27" s="39" customFormat="1" x14ac:dyDescent="0.35">
      <c r="A1094" s="85" t="s">
        <v>497</v>
      </c>
      <c r="B1094" s="87">
        <v>24033</v>
      </c>
      <c r="C1094" s="87" t="s">
        <v>12</v>
      </c>
      <c r="D1094" s="86">
        <v>5.1022910709999998</v>
      </c>
      <c r="E1094" s="86">
        <f>SUMIFS('Ratios_MARAMA-VA'!T:T, 'Ratios_MARAMA-VA'!AA:AA, Z1094)</f>
        <v>5.1022910709959204</v>
      </c>
      <c r="F1094" s="86">
        <f>SUMIFS('Ratios_MARAMA-VA'!J:J, 'Ratios_MARAMA-VA'!AA:AA, Z1094)</f>
        <v>1.4002970974933601E-2</v>
      </c>
      <c r="G1094" s="122">
        <f t="shared" si="62"/>
        <v>2.7444476961602173E-3</v>
      </c>
      <c r="H1094" s="122">
        <v>4.9102282591120998</v>
      </c>
      <c r="I1094" s="86">
        <v>1.3475864633340997E-2</v>
      </c>
      <c r="J1094" s="122">
        <v>5.4142663572289704</v>
      </c>
      <c r="K1094" s="86">
        <v>1.485917083049482E-2</v>
      </c>
      <c r="L1094" s="122" t="str" cm="1">
        <f t="array" ref="L1094">_xlfn.SWITCH(A1094,
    "District of Columbia", _xlfn.XLOOKUP(R1094, '2015 O3 Growth Surrogates'!A:A, '2015 O3 Growth Surrogates'!H:H),
    "Maryland", _xlfn.XLOOKUP(R1094, '2015 O3 Growth Surrogates'!A:A, '2015 O3 Growth Surrogates'!I:I),
    "Virginia", _xlfn.XLOOKUP(R1094, '2015 O3 Growth Surrogates'!A:A, '2015 O3 Growth Surrogates'!J:J)
)</f>
        <v>Employment</v>
      </c>
      <c r="M1094" s="133" cm="1">
        <f t="array" ref="M1094">_xlfn.SWITCH(L1094,
"Employment", INDEX('Coop GFs_CFs'!C:D, MATCH(B1094,'Coop GFs_CFs'!B:B,0),1),
"Population", INDEX('Coop GFs_CFs'!E:F, MATCH(B1094,'Coop GFs_CFs'!B:B,0),1),
"Household", INDEX('Coop GFs_CFs'!G:H, MATCH(B1094,'Coop GFs_CFs'!B:B,0),1),
"VMT", INDEX('Coop GFs_CFs'!I:J, MATCH(B1094,'Coop GFs_CFs'!B:B,0),1),
"Lane Mile", INDEX('Coop GFs_CFs'!K:L, MATCH(B1094,'Coop GFs_CFs'!B:B,0),1),
"Gas Sales", INDEX('Coop GFs_CFs'!M:N, MATCH(B1094,'Coop GFs_CFs'!B:B,0),1),
"No Growth", INDEX('Coop GFs_CFs'!O:P, MATCH(B1094,'Coop GFs_CFs'!B:B,0),1)
)</f>
        <v>1.0691583039570396</v>
      </c>
      <c r="N1094" s="133" cm="1">
        <f t="array" ref="N1094">_xlfn.SWITCH(L1094,
"Employment", INDEX('Coop GFs_CFs'!C:D, MATCH(B1094,'Coop GFs_CFs'!B:B,0),2),
"Population", INDEX('Coop GFs_CFs'!E:F, MATCH(B1094,'Coop GFs_CFs'!B:B,0),2),
"Household", INDEX('Coop GFs_CFs'!G:H, MATCH(B1094,'Coop GFs_CFs'!B:B,0),2),
"VMT", INDEX('Coop GFs_CFs'!I:J, MATCH(B1094,'Coop GFs_CFs'!B:B,0),2),
"Lane Mile", INDEX('Coop GFs_CFs'!K:L, MATCH(B1094,'Coop GFs_CFs'!B:B,0),2),
"Gas Sales", INDEX('Coop GFs_CFs'!M:N, MATCH(B1094,'Coop GFs_CFs'!B:B,0),2),
"No Growth", INDEX('Coop GFs_CFs'!O:P, MATCH(B1094,'Coop GFs_CFs'!B:B,0),2)
)</f>
        <v>1.1120864021452579</v>
      </c>
      <c r="O1094" s="133"/>
      <c r="P1094" s="86">
        <f t="shared" si="60"/>
        <v>1.4971392697919661E-2</v>
      </c>
      <c r="Q1094" s="86">
        <f t="shared" si="61"/>
        <v>1.5572513610858383E-2</v>
      </c>
      <c r="R1094" s="156" t="s">
        <v>743</v>
      </c>
      <c r="S1094" s="85" t="s">
        <v>136</v>
      </c>
      <c r="T1094" s="85" t="s">
        <v>382</v>
      </c>
      <c r="U1094" s="85" t="s">
        <v>420</v>
      </c>
      <c r="V1094" s="85" t="s">
        <v>744</v>
      </c>
      <c r="W1094" s="85" t="s">
        <v>385</v>
      </c>
      <c r="X1094" s="85" t="s">
        <v>330</v>
      </c>
      <c r="Z1094" s="42" t="s">
        <v>2404</v>
      </c>
      <c r="AA1094"/>
    </row>
    <row r="1095" spans="1:27" s="39" customFormat="1" x14ac:dyDescent="0.35">
      <c r="A1095" s="85" t="s">
        <v>811</v>
      </c>
      <c r="B1095" s="87">
        <v>51013</v>
      </c>
      <c r="C1095" s="87" t="s">
        <v>12</v>
      </c>
      <c r="D1095" s="86">
        <v>4.9232857140000004</v>
      </c>
      <c r="E1095" s="86">
        <f>SUMIFS('Ratios_MARAMA-VA'!T:T, 'Ratios_MARAMA-VA'!AA:AA, Z1095)</f>
        <v>4.9232857139960702</v>
      </c>
      <c r="F1095" s="86">
        <f>SUMIFS('Ratios_MARAMA-VA'!J:J, 'Ratios_MARAMA-VA'!AA:AA, Z1095)</f>
        <v>1.3511700135315E-2</v>
      </c>
      <c r="G1095" s="122">
        <f t="shared" si="62"/>
        <v>2.7444476961602121E-3</v>
      </c>
      <c r="H1095" s="122">
        <v>4.7379611049566703</v>
      </c>
      <c r="I1095" s="86">
        <v>1.3003086438995027E-2</v>
      </c>
      <c r="J1095" s="122">
        <v>5.2243158685793896</v>
      </c>
      <c r="K1095" s="86">
        <v>1.4337861649535943E-2</v>
      </c>
      <c r="L1095" s="122" t="str" cm="1">
        <f t="array" ref="L1095">_xlfn.SWITCH(A1095,
    "District of Columbia", _xlfn.XLOOKUP(R1095, '2015 O3 Growth Surrogates'!A:A, '2015 O3 Growth Surrogates'!H:H),
    "Maryland", _xlfn.XLOOKUP(R1095, '2015 O3 Growth Surrogates'!A:A, '2015 O3 Growth Surrogates'!I:I),
    "Virginia", _xlfn.XLOOKUP(R1095, '2015 O3 Growth Surrogates'!A:A, '2015 O3 Growth Surrogates'!J:J)
)</f>
        <v>Employment</v>
      </c>
      <c r="M1095" s="133" cm="1">
        <f t="array" ref="M1095">_xlfn.SWITCH(L1095,
"Employment", INDEX('Coop GFs_CFs'!C:D, MATCH(B1095,'Coop GFs_CFs'!B:B,0),1),
"Population", INDEX('Coop GFs_CFs'!E:F, MATCH(B1095,'Coop GFs_CFs'!B:B,0),1),
"Household", INDEX('Coop GFs_CFs'!G:H, MATCH(B1095,'Coop GFs_CFs'!B:B,0),1),
"VMT", INDEX('Coop GFs_CFs'!I:J, MATCH(B1095,'Coop GFs_CFs'!B:B,0),1),
"Lane Mile", INDEX('Coop GFs_CFs'!K:L, MATCH(B1095,'Coop GFs_CFs'!B:B,0),1),
"Gas Sales", INDEX('Coop GFs_CFs'!M:N, MATCH(B1095,'Coop GFs_CFs'!B:B,0),1),
"No Growth", INDEX('Coop GFs_CFs'!O:P, MATCH(B1095,'Coop GFs_CFs'!B:B,0),1)
)</f>
        <v>1.1056036674427163</v>
      </c>
      <c r="N1095" s="133" cm="1">
        <f t="array" ref="N1095">_xlfn.SWITCH(L1095,
"Employment", INDEX('Coop GFs_CFs'!C:D, MATCH(B1095,'Coop GFs_CFs'!B:B,0),2),
"Population", INDEX('Coop GFs_CFs'!E:F, MATCH(B1095,'Coop GFs_CFs'!B:B,0),2),
"Household", INDEX('Coop GFs_CFs'!G:H, MATCH(B1095,'Coop GFs_CFs'!B:B,0),2),
"VMT", INDEX('Coop GFs_CFs'!I:J, MATCH(B1095,'Coop GFs_CFs'!B:B,0),2),
"Lane Mile", INDEX('Coop GFs_CFs'!K:L, MATCH(B1095,'Coop GFs_CFs'!B:B,0),2),
"Gas Sales", INDEX('Coop GFs_CFs'!M:N, MATCH(B1095,'Coop GFs_CFs'!B:B,0),2),
"No Growth", INDEX('Coop GFs_CFs'!O:P, MATCH(B1095,'Coop GFs_CFs'!B:B,0),2)
)</f>
        <v>1.1792000057596272</v>
      </c>
      <c r="O1095" s="133"/>
      <c r="P1095" s="86">
        <f t="shared" ref="P1095:P1158" si="63">F1095*M1095</f>
        <v>1.493858522299051E-2</v>
      </c>
      <c r="Q1095" s="86">
        <f t="shared" ref="Q1095:Q1158" si="64">F1095*N1095</f>
        <v>1.5932996877385804E-2</v>
      </c>
      <c r="R1095" s="156" t="s">
        <v>743</v>
      </c>
      <c r="S1095" s="85" t="s">
        <v>136</v>
      </c>
      <c r="T1095" s="85" t="s">
        <v>382</v>
      </c>
      <c r="U1095" s="85" t="s">
        <v>420</v>
      </c>
      <c r="V1095" s="85" t="s">
        <v>744</v>
      </c>
      <c r="W1095" s="85" t="s">
        <v>385</v>
      </c>
      <c r="X1095" s="85" t="s">
        <v>330</v>
      </c>
      <c r="Z1095" s="42" t="s">
        <v>2406</v>
      </c>
      <c r="AA1095"/>
    </row>
    <row r="1096" spans="1:27" s="39" customFormat="1" x14ac:dyDescent="0.35">
      <c r="A1096" s="85" t="s">
        <v>811</v>
      </c>
      <c r="B1096" s="87">
        <v>51059</v>
      </c>
      <c r="C1096" s="87" t="s">
        <v>12</v>
      </c>
      <c r="D1096" s="86">
        <v>23.75842857</v>
      </c>
      <c r="E1096" s="86">
        <f>SUMIFS('Ratios_MARAMA-VA'!T:T, 'Ratios_MARAMA-VA'!AA:AA, Z1096)</f>
        <v>23.7584285699809</v>
      </c>
      <c r="F1096" s="86">
        <f>SUMIFS('Ratios_MARAMA-VA'!J:J, 'Ratios_MARAMA-VA'!AA:AA, Z1096)</f>
        <v>6.5203764553271898E-2</v>
      </c>
      <c r="G1096" s="122">
        <f t="shared" si="62"/>
        <v>2.7444476961602481E-3</v>
      </c>
      <c r="H1096" s="122">
        <v>22.8641027595562</v>
      </c>
      <c r="I1096" s="86">
        <v>6.2749334143235178E-2</v>
      </c>
      <c r="J1096" s="122">
        <v>25.211117656203701</v>
      </c>
      <c r="K1096" s="86">
        <v>6.9190593769193204E-2</v>
      </c>
      <c r="L1096" s="122" t="str" cm="1">
        <f t="array" ref="L1096">_xlfn.SWITCH(A1096,
    "District of Columbia", _xlfn.XLOOKUP(R1096, '2015 O3 Growth Surrogates'!A:A, '2015 O3 Growth Surrogates'!H:H),
    "Maryland", _xlfn.XLOOKUP(R1096, '2015 O3 Growth Surrogates'!A:A, '2015 O3 Growth Surrogates'!I:I),
    "Virginia", _xlfn.XLOOKUP(R1096, '2015 O3 Growth Surrogates'!A:A, '2015 O3 Growth Surrogates'!J:J)
)</f>
        <v>Employment</v>
      </c>
      <c r="M1096" s="133" cm="1">
        <f t="array" ref="M1096">_xlfn.SWITCH(L1096,
"Employment", INDEX('Coop GFs_CFs'!C:D, MATCH(B1096,'Coop GFs_CFs'!B:B,0),1),
"Population", INDEX('Coop GFs_CFs'!E:F, MATCH(B1096,'Coop GFs_CFs'!B:B,0),1),
"Household", INDEX('Coop GFs_CFs'!G:H, MATCH(B1096,'Coop GFs_CFs'!B:B,0),1),
"VMT", INDEX('Coop GFs_CFs'!I:J, MATCH(B1096,'Coop GFs_CFs'!B:B,0),1),
"Lane Mile", INDEX('Coop GFs_CFs'!K:L, MATCH(B1096,'Coop GFs_CFs'!B:B,0),1),
"Gas Sales", INDEX('Coop GFs_CFs'!M:N, MATCH(B1096,'Coop GFs_CFs'!B:B,0),1),
"No Growth", INDEX('Coop GFs_CFs'!O:P, MATCH(B1096,'Coop GFs_CFs'!B:B,0),1)
)</f>
        <v>1.1407331378648504</v>
      </c>
      <c r="N1096" s="133" cm="1">
        <f t="array" ref="N1096">_xlfn.SWITCH(L1096,
"Employment", INDEX('Coop GFs_CFs'!C:D, MATCH(B1096,'Coop GFs_CFs'!B:B,0),2),
"Population", INDEX('Coop GFs_CFs'!E:F, MATCH(B1096,'Coop GFs_CFs'!B:B,0),2),
"Household", INDEX('Coop GFs_CFs'!G:H, MATCH(B1096,'Coop GFs_CFs'!B:B,0),2),
"VMT", INDEX('Coop GFs_CFs'!I:J, MATCH(B1096,'Coop GFs_CFs'!B:B,0),2),
"Lane Mile", INDEX('Coop GFs_CFs'!K:L, MATCH(B1096,'Coop GFs_CFs'!B:B,0),2),
"Gas Sales", INDEX('Coop GFs_CFs'!M:N, MATCH(B1096,'Coop GFs_CFs'!B:B,0),2),
"No Growth", INDEX('Coop GFs_CFs'!O:P, MATCH(B1096,'Coop GFs_CFs'!B:B,0),2)
)</f>
        <v>1.1888354812229924</v>
      </c>
      <c r="O1096" s="133"/>
      <c r="P1096" s="86">
        <f t="shared" si="63"/>
        <v>7.4380094939454758E-2</v>
      </c>
      <c r="Q1096" s="86">
        <f t="shared" si="64"/>
        <v>7.7516548810239699E-2</v>
      </c>
      <c r="R1096" s="156" t="s">
        <v>743</v>
      </c>
      <c r="S1096" s="85" t="s">
        <v>136</v>
      </c>
      <c r="T1096" s="85" t="s">
        <v>382</v>
      </c>
      <c r="U1096" s="85" t="s">
        <v>420</v>
      </c>
      <c r="V1096" s="85" t="s">
        <v>744</v>
      </c>
      <c r="W1096" s="85" t="s">
        <v>385</v>
      </c>
      <c r="X1096" s="85" t="s">
        <v>330</v>
      </c>
      <c r="Z1096" s="42" t="s">
        <v>2407</v>
      </c>
      <c r="AA1096"/>
    </row>
    <row r="1097" spans="1:27" s="39" customFormat="1" x14ac:dyDescent="0.35">
      <c r="A1097" s="85" t="s">
        <v>811</v>
      </c>
      <c r="B1097" s="87">
        <v>51107</v>
      </c>
      <c r="C1097" s="87" t="s">
        <v>12</v>
      </c>
      <c r="D1097" s="86">
        <v>13.298999999999999</v>
      </c>
      <c r="E1097" s="86">
        <f>SUMIFS('Ratios_MARAMA-VA'!T:T, 'Ratios_MARAMA-VA'!AA:AA, Z1097)</f>
        <v>13.2989999999894</v>
      </c>
      <c r="F1097" s="86">
        <f>SUMIFS('Ratios_MARAMA-VA'!J:J, 'Ratios_MARAMA-VA'!AA:AA, Z1097)</f>
        <v>3.6498409911205801E-2</v>
      </c>
      <c r="G1097" s="122">
        <f t="shared" si="62"/>
        <v>2.7444476961602294E-3</v>
      </c>
      <c r="H1097" s="122">
        <v>12.7983928610199</v>
      </c>
      <c r="I1097" s="86">
        <v>3.5124519801979594E-2</v>
      </c>
      <c r="J1097" s="122">
        <v>14.112156143745</v>
      </c>
      <c r="K1097" s="86">
        <v>3.8730074416554391E-2</v>
      </c>
      <c r="L1097" s="122" t="str" cm="1">
        <f t="array" ref="L1097">_xlfn.SWITCH(A1097,
    "District of Columbia", _xlfn.XLOOKUP(R1097, '2015 O3 Growth Surrogates'!A:A, '2015 O3 Growth Surrogates'!H:H),
    "Maryland", _xlfn.XLOOKUP(R1097, '2015 O3 Growth Surrogates'!A:A, '2015 O3 Growth Surrogates'!I:I),
    "Virginia", _xlfn.XLOOKUP(R1097, '2015 O3 Growth Surrogates'!A:A, '2015 O3 Growth Surrogates'!J:J)
)</f>
        <v>Employment</v>
      </c>
      <c r="M1097" s="133" cm="1">
        <f t="array" ref="M1097">_xlfn.SWITCH(L1097,
"Employment", INDEX('Coop GFs_CFs'!C:D, MATCH(B1097,'Coop GFs_CFs'!B:B,0),1),
"Population", INDEX('Coop GFs_CFs'!E:F, MATCH(B1097,'Coop GFs_CFs'!B:B,0),1),
"Household", INDEX('Coop GFs_CFs'!G:H, MATCH(B1097,'Coop GFs_CFs'!B:B,0),1),
"VMT", INDEX('Coop GFs_CFs'!I:J, MATCH(B1097,'Coop GFs_CFs'!B:B,0),1),
"Lane Mile", INDEX('Coop GFs_CFs'!K:L, MATCH(B1097,'Coop GFs_CFs'!B:B,0),1),
"Gas Sales", INDEX('Coop GFs_CFs'!M:N, MATCH(B1097,'Coop GFs_CFs'!B:B,0),1),
"No Growth", INDEX('Coop GFs_CFs'!O:P, MATCH(B1097,'Coop GFs_CFs'!B:B,0),1)
)</f>
        <v>1.1820289336364709</v>
      </c>
      <c r="N1097" s="133" cm="1">
        <f t="array" ref="N1097">_xlfn.SWITCH(L1097,
"Employment", INDEX('Coop GFs_CFs'!C:D, MATCH(B1097,'Coop GFs_CFs'!B:B,0),2),
"Population", INDEX('Coop GFs_CFs'!E:F, MATCH(B1097,'Coop GFs_CFs'!B:B,0),2),
"Household", INDEX('Coop GFs_CFs'!G:H, MATCH(B1097,'Coop GFs_CFs'!B:B,0),2),
"VMT", INDEX('Coop GFs_CFs'!I:J, MATCH(B1097,'Coop GFs_CFs'!B:B,0),2),
"Lane Mile", INDEX('Coop GFs_CFs'!K:L, MATCH(B1097,'Coop GFs_CFs'!B:B,0),2),
"Gas Sales", INDEX('Coop GFs_CFs'!M:N, MATCH(B1097,'Coop GFs_CFs'!B:B,0),2),
"No Growth", INDEX('Coop GFs_CFs'!O:P, MATCH(B1097,'Coop GFs_CFs'!B:B,0),2)
)</f>
        <v>1.2460772431295832</v>
      </c>
      <c r="O1097" s="133"/>
      <c r="P1097" s="86">
        <f t="shared" si="63"/>
        <v>4.3142176546769391E-2</v>
      </c>
      <c r="Q1097" s="86">
        <f t="shared" si="64"/>
        <v>4.5479838000768782E-2</v>
      </c>
      <c r="R1097" s="156" t="s">
        <v>743</v>
      </c>
      <c r="S1097" s="85" t="s">
        <v>136</v>
      </c>
      <c r="T1097" s="85" t="s">
        <v>382</v>
      </c>
      <c r="U1097" s="85" t="s">
        <v>420</v>
      </c>
      <c r="V1097" s="85" t="s">
        <v>744</v>
      </c>
      <c r="W1097" s="85" t="s">
        <v>385</v>
      </c>
      <c r="X1097" s="85" t="s">
        <v>330</v>
      </c>
      <c r="Z1097" s="42" t="s">
        <v>2410</v>
      </c>
      <c r="AA1097"/>
    </row>
    <row r="1098" spans="1:27" s="39" customFormat="1" x14ac:dyDescent="0.35">
      <c r="A1098" s="85" t="s">
        <v>811</v>
      </c>
      <c r="B1098" s="87">
        <v>51153</v>
      </c>
      <c r="C1098" s="87" t="s">
        <v>12</v>
      </c>
      <c r="D1098" s="86">
        <v>5.5667857139999999</v>
      </c>
      <c r="E1098" s="86">
        <f>SUMIFS('Ratios_MARAMA-VA'!T:T, 'Ratios_MARAMA-VA'!AA:AA, Z1098)</f>
        <v>5.5667857139955501</v>
      </c>
      <c r="F1098" s="86">
        <f>SUMIFS('Ratios_MARAMA-VA'!J:J, 'Ratios_MARAMA-VA'!AA:AA, Z1098)</f>
        <v>1.52777522277927E-2</v>
      </c>
      <c r="G1098" s="122">
        <f t="shared" si="62"/>
        <v>2.7444476961602177E-3</v>
      </c>
      <c r="H1098" s="122">
        <v>5.3572381788769796</v>
      </c>
      <c r="I1098" s="86">
        <v>1.4702659977800486E-2</v>
      </c>
      <c r="J1098" s="122">
        <v>5.9071621335993099</v>
      </c>
      <c r="K1098" s="86">
        <v>1.6211897508401501E-2</v>
      </c>
      <c r="L1098" s="122" t="str" cm="1">
        <f t="array" ref="L1098">_xlfn.SWITCH(A1098,
    "District of Columbia", _xlfn.XLOOKUP(R1098, '2015 O3 Growth Surrogates'!A:A, '2015 O3 Growth Surrogates'!H:H),
    "Maryland", _xlfn.XLOOKUP(R1098, '2015 O3 Growth Surrogates'!A:A, '2015 O3 Growth Surrogates'!I:I),
    "Virginia", _xlfn.XLOOKUP(R1098, '2015 O3 Growth Surrogates'!A:A, '2015 O3 Growth Surrogates'!J:J)
)</f>
        <v>Employment</v>
      </c>
      <c r="M1098" s="133" cm="1">
        <f t="array" ref="M1098">_xlfn.SWITCH(L1098,
"Employment", INDEX('Coop GFs_CFs'!C:D, MATCH(B1098,'Coop GFs_CFs'!B:B,0),1),
"Population", INDEX('Coop GFs_CFs'!E:F, MATCH(B1098,'Coop GFs_CFs'!B:B,0),1),
"Household", INDEX('Coop GFs_CFs'!G:H, MATCH(B1098,'Coop GFs_CFs'!B:B,0),1),
"VMT", INDEX('Coop GFs_CFs'!I:J, MATCH(B1098,'Coop GFs_CFs'!B:B,0),1),
"Lane Mile", INDEX('Coop GFs_CFs'!K:L, MATCH(B1098,'Coop GFs_CFs'!B:B,0),1),
"Gas Sales", INDEX('Coop GFs_CFs'!M:N, MATCH(B1098,'Coop GFs_CFs'!B:B,0),1),
"No Growth", INDEX('Coop GFs_CFs'!O:P, MATCH(B1098,'Coop GFs_CFs'!B:B,0),1)
)</f>
        <v>1.1898949472362377</v>
      </c>
      <c r="N1098" s="133" cm="1">
        <f t="array" ref="N1098">_xlfn.SWITCH(L1098,
"Employment", INDEX('Coop GFs_CFs'!C:D, MATCH(B1098,'Coop GFs_CFs'!B:B,0),2),
"Population", INDEX('Coop GFs_CFs'!E:F, MATCH(B1098,'Coop GFs_CFs'!B:B,0),2),
"Household", INDEX('Coop GFs_CFs'!G:H, MATCH(B1098,'Coop GFs_CFs'!B:B,0),2),
"VMT", INDEX('Coop GFs_CFs'!I:J, MATCH(B1098,'Coop GFs_CFs'!B:B,0),2),
"Lane Mile", INDEX('Coop GFs_CFs'!K:L, MATCH(B1098,'Coop GFs_CFs'!B:B,0),2),
"Gas Sales", INDEX('Coop GFs_CFs'!M:N, MATCH(B1098,'Coop GFs_CFs'!B:B,0),2),
"No Growth", INDEX('Coop GFs_CFs'!O:P, MATCH(B1098,'Coop GFs_CFs'!B:B,0),2)
)</f>
        <v>1.2771251790739548</v>
      </c>
      <c r="O1098" s="133"/>
      <c r="P1098" s="86">
        <f t="shared" si="63"/>
        <v>1.8178920180977706E-2</v>
      </c>
      <c r="Q1098" s="86">
        <f t="shared" si="64"/>
        <v>1.9511602049767266E-2</v>
      </c>
      <c r="R1098" s="156" t="s">
        <v>743</v>
      </c>
      <c r="S1098" s="85" t="s">
        <v>136</v>
      </c>
      <c r="T1098" s="85" t="s">
        <v>382</v>
      </c>
      <c r="U1098" s="85" t="s">
        <v>420</v>
      </c>
      <c r="V1098" s="85" t="s">
        <v>744</v>
      </c>
      <c r="W1098" s="85" t="s">
        <v>385</v>
      </c>
      <c r="X1098" s="85" t="s">
        <v>330</v>
      </c>
      <c r="Z1098" s="42" t="s">
        <v>2413</v>
      </c>
      <c r="AA1098"/>
    </row>
    <row r="1099" spans="1:27" s="39" customFormat="1" x14ac:dyDescent="0.35">
      <c r="A1099" s="85" t="s">
        <v>811</v>
      </c>
      <c r="B1099" s="87">
        <v>51510</v>
      </c>
      <c r="C1099" s="87" t="s">
        <v>12</v>
      </c>
      <c r="D1099" s="86">
        <v>1.634285714</v>
      </c>
      <c r="E1099" s="86">
        <f>SUMIFS('Ratios_MARAMA-VA'!T:T, 'Ratios_MARAMA-VA'!AA:AA, Z1099)</f>
        <v>1.6342857139986799</v>
      </c>
      <c r="F1099" s="86">
        <f>SUMIFS('Ratios_MARAMA-VA'!J:J, 'Ratios_MARAMA-VA'!AA:AA, Z1099)</f>
        <v>4.48521166265129E-3</v>
      </c>
      <c r="G1099" s="122">
        <f t="shared" si="62"/>
        <v>2.7444476961602524E-3</v>
      </c>
      <c r="H1099" s="122">
        <v>1.57276717158616</v>
      </c>
      <c r="I1099" s="86">
        <v>4.3163772406561128E-3</v>
      </c>
      <c r="J1099" s="122">
        <v>1.7342127362553501</v>
      </c>
      <c r="K1099" s="86">
        <v>4.7594561486677626E-3</v>
      </c>
      <c r="L1099" s="122" t="str" cm="1">
        <f t="array" ref="L1099">_xlfn.SWITCH(A1099,
    "District of Columbia", _xlfn.XLOOKUP(R1099, '2015 O3 Growth Surrogates'!A:A, '2015 O3 Growth Surrogates'!H:H),
    "Maryland", _xlfn.XLOOKUP(R1099, '2015 O3 Growth Surrogates'!A:A, '2015 O3 Growth Surrogates'!I:I),
    "Virginia", _xlfn.XLOOKUP(R1099, '2015 O3 Growth Surrogates'!A:A, '2015 O3 Growth Surrogates'!J:J)
)</f>
        <v>Employment</v>
      </c>
      <c r="M1099" s="133" cm="1">
        <f t="array" ref="M1099">_xlfn.SWITCH(L1099,
"Employment", INDEX('Coop GFs_CFs'!C:D, MATCH(B1099,'Coop GFs_CFs'!B:B,0),1),
"Population", INDEX('Coop GFs_CFs'!E:F, MATCH(B1099,'Coop GFs_CFs'!B:B,0),1),
"Household", INDEX('Coop GFs_CFs'!G:H, MATCH(B1099,'Coop GFs_CFs'!B:B,0),1),
"VMT", INDEX('Coop GFs_CFs'!I:J, MATCH(B1099,'Coop GFs_CFs'!B:B,0),1),
"Lane Mile", INDEX('Coop GFs_CFs'!K:L, MATCH(B1099,'Coop GFs_CFs'!B:B,0),1),
"Gas Sales", INDEX('Coop GFs_CFs'!M:N, MATCH(B1099,'Coop GFs_CFs'!B:B,0),1),
"No Growth", INDEX('Coop GFs_CFs'!O:P, MATCH(B1099,'Coop GFs_CFs'!B:B,0),1)
)</f>
        <v>1.0072672441829524</v>
      </c>
      <c r="N1099" s="133" cm="1">
        <f t="array" ref="N1099">_xlfn.SWITCH(L1099,
"Employment", INDEX('Coop GFs_CFs'!C:D, MATCH(B1099,'Coop GFs_CFs'!B:B,0),2),
"Population", INDEX('Coop GFs_CFs'!E:F, MATCH(B1099,'Coop GFs_CFs'!B:B,0),2),
"Household", INDEX('Coop GFs_CFs'!G:H, MATCH(B1099,'Coop GFs_CFs'!B:B,0),2),
"VMT", INDEX('Coop GFs_CFs'!I:J, MATCH(B1099,'Coop GFs_CFs'!B:B,0),2),
"Lane Mile", INDEX('Coop GFs_CFs'!K:L, MATCH(B1099,'Coop GFs_CFs'!B:B,0),2),
"Gas Sales", INDEX('Coop GFs_CFs'!M:N, MATCH(B1099,'Coop GFs_CFs'!B:B,0),2),
"No Growth", INDEX('Coop GFs_CFs'!O:P, MATCH(B1099,'Coop GFs_CFs'!B:B,0),2)
)</f>
        <v>1.0751618720988678</v>
      </c>
      <c r="O1099" s="133"/>
      <c r="P1099" s="86">
        <f t="shared" si="63"/>
        <v>4.5178067910160028E-3</v>
      </c>
      <c r="Q1099" s="86">
        <f t="shared" si="64"/>
        <v>4.8223285679758364E-3</v>
      </c>
      <c r="R1099" s="156" t="s">
        <v>743</v>
      </c>
      <c r="S1099" s="85" t="s">
        <v>136</v>
      </c>
      <c r="T1099" s="85" t="s">
        <v>382</v>
      </c>
      <c r="U1099" s="85" t="s">
        <v>420</v>
      </c>
      <c r="V1099" s="85" t="s">
        <v>744</v>
      </c>
      <c r="W1099" s="85" t="s">
        <v>385</v>
      </c>
      <c r="X1099" s="85" t="s">
        <v>330</v>
      </c>
      <c r="Z1099" s="42" t="s">
        <v>2405</v>
      </c>
      <c r="AA1099"/>
    </row>
    <row r="1100" spans="1:27" s="39" customFormat="1" x14ac:dyDescent="0.35">
      <c r="A1100" s="85" t="s">
        <v>811</v>
      </c>
      <c r="B1100" s="87">
        <v>51600</v>
      </c>
      <c r="C1100" s="87" t="s">
        <v>12</v>
      </c>
      <c r="D1100" s="86">
        <v>0.89885714299999997</v>
      </c>
      <c r="E1100" s="86">
        <f>SUMIFS('Ratios_MARAMA-VA'!T:T, 'Ratios_MARAMA-VA'!AA:AA, Z1100)</f>
        <v>0.89885714299928399</v>
      </c>
      <c r="F1100" s="86">
        <f>SUMIFS('Ratios_MARAMA-VA'!J:J, 'Ratios_MARAMA-VA'!AA:AA, Z1100)</f>
        <v>2.4668664152815399E-3</v>
      </c>
      <c r="G1100" s="122">
        <f t="shared" si="62"/>
        <v>2.7444476961602173E-3</v>
      </c>
      <c r="H1100" s="122">
        <v>0.86502194466109605</v>
      </c>
      <c r="I1100" s="86">
        <v>2.3740074831531759E-3</v>
      </c>
      <c r="J1100" s="122">
        <v>0.95381700525878399</v>
      </c>
      <c r="K1100" s="86">
        <v>2.6177008826409076E-3</v>
      </c>
      <c r="L1100" s="122" t="str" cm="1">
        <f t="array" ref="L1100">_xlfn.SWITCH(A1100,
    "District of Columbia", _xlfn.XLOOKUP(R1100, '2015 O3 Growth Surrogates'!A:A, '2015 O3 Growth Surrogates'!H:H),
    "Maryland", _xlfn.XLOOKUP(R1100, '2015 O3 Growth Surrogates'!A:A, '2015 O3 Growth Surrogates'!I:I),
    "Virginia", _xlfn.XLOOKUP(R1100, '2015 O3 Growth Surrogates'!A:A, '2015 O3 Growth Surrogates'!J:J)
)</f>
        <v>Employment</v>
      </c>
      <c r="M1100" s="133" cm="1">
        <f t="array" ref="M1100">_xlfn.SWITCH(L1100,
"Employment", INDEX('Coop GFs_CFs'!C:D, MATCH(B1100,'Coop GFs_CFs'!B:B,0),1),
"Population", INDEX('Coop GFs_CFs'!E:F, MATCH(B1100,'Coop GFs_CFs'!B:B,0),1),
"Household", INDEX('Coop GFs_CFs'!G:H, MATCH(B1100,'Coop GFs_CFs'!B:B,0),1),
"VMT", INDEX('Coop GFs_CFs'!I:J, MATCH(B1100,'Coop GFs_CFs'!B:B,0),1),
"Lane Mile", INDEX('Coop GFs_CFs'!K:L, MATCH(B1100,'Coop GFs_CFs'!B:B,0),1),
"Gas Sales", INDEX('Coop GFs_CFs'!M:N, MATCH(B1100,'Coop GFs_CFs'!B:B,0),1),
"No Growth", INDEX('Coop GFs_CFs'!O:P, MATCH(B1100,'Coop GFs_CFs'!B:B,0),1)
)</f>
        <v>1.0625592417061611</v>
      </c>
      <c r="N1100" s="133" cm="1">
        <f t="array" ref="N1100">_xlfn.SWITCH(L1100,
"Employment", INDEX('Coop GFs_CFs'!C:D, MATCH(B1100,'Coop GFs_CFs'!B:B,0),2),
"Population", INDEX('Coop GFs_CFs'!E:F, MATCH(B1100,'Coop GFs_CFs'!B:B,0),2),
"Household", INDEX('Coop GFs_CFs'!G:H, MATCH(B1100,'Coop GFs_CFs'!B:B,0),2),
"VMT", INDEX('Coop GFs_CFs'!I:J, MATCH(B1100,'Coop GFs_CFs'!B:B,0),2),
"Lane Mile", INDEX('Coop GFs_CFs'!K:L, MATCH(B1100,'Coop GFs_CFs'!B:B,0),2),
"Gas Sales", INDEX('Coop GFs_CFs'!M:N, MATCH(B1100,'Coop GFs_CFs'!B:B,0),2),
"No Growth", INDEX('Coop GFs_CFs'!O:P, MATCH(B1100,'Coop GFs_CFs'!B:B,0),2)
)</f>
        <v>1.0767772511848339</v>
      </c>
      <c r="O1100" s="133"/>
      <c r="P1100" s="86">
        <f t="shared" si="63"/>
        <v>2.6211917076119488E-3</v>
      </c>
      <c r="Q1100" s="86">
        <f t="shared" si="64"/>
        <v>2.6562656376870417E-3</v>
      </c>
      <c r="R1100" s="156" t="s">
        <v>743</v>
      </c>
      <c r="S1100" s="85" t="s">
        <v>136</v>
      </c>
      <c r="T1100" s="85" t="s">
        <v>382</v>
      </c>
      <c r="U1100" s="85" t="s">
        <v>420</v>
      </c>
      <c r="V1100" s="85" t="s">
        <v>744</v>
      </c>
      <c r="W1100" s="85" t="s">
        <v>385</v>
      </c>
      <c r="X1100" s="85" t="s">
        <v>330</v>
      </c>
      <c r="Z1100" s="42" t="s">
        <v>2408</v>
      </c>
      <c r="AA1100"/>
    </row>
    <row r="1101" spans="1:27" s="39" customFormat="1" x14ac:dyDescent="0.35">
      <c r="A1101" s="85" t="s">
        <v>811</v>
      </c>
      <c r="B1101" s="87">
        <v>51610</v>
      </c>
      <c r="C1101" s="87" t="s">
        <v>12</v>
      </c>
      <c r="D1101" s="86">
        <v>0.15321428600000001</v>
      </c>
      <c r="E1101" s="86">
        <f>SUMIFS('Ratios_MARAMA-VA'!T:T, 'Ratios_MARAMA-VA'!AA:AA, Z1101)</f>
        <v>0.15321428599987699</v>
      </c>
      <c r="F1101" s="86">
        <f>SUMIFS('Ratios_MARAMA-VA'!J:J, 'Ratios_MARAMA-VA'!AA:AA, Z1101)</f>
        <v>4.204885942312E-4</v>
      </c>
      <c r="G1101" s="122">
        <f t="shared" si="62"/>
        <v>2.7444476961602498E-3</v>
      </c>
      <c r="H1101" s="122">
        <v>0.14744692263693901</v>
      </c>
      <c r="I1101" s="86">
        <v>4.0466036713686582E-4</v>
      </c>
      <c r="J1101" s="122">
        <v>0.162582444355546</v>
      </c>
      <c r="K1101" s="86">
        <v>4.4619901484768026E-4</v>
      </c>
      <c r="L1101" s="122" t="str" cm="1">
        <f t="array" ref="L1101">_xlfn.SWITCH(A1101,
    "District of Columbia", _xlfn.XLOOKUP(R1101, '2015 O3 Growth Surrogates'!A:A, '2015 O3 Growth Surrogates'!H:H),
    "Maryland", _xlfn.XLOOKUP(R1101, '2015 O3 Growth Surrogates'!A:A, '2015 O3 Growth Surrogates'!I:I),
    "Virginia", _xlfn.XLOOKUP(R1101, '2015 O3 Growth Surrogates'!A:A, '2015 O3 Growth Surrogates'!J:J)
)</f>
        <v>Employment</v>
      </c>
      <c r="M1101" s="133" cm="1">
        <f t="array" ref="M1101">_xlfn.SWITCH(L1101,
"Employment", INDEX('Coop GFs_CFs'!C:D, MATCH(B1101,'Coop GFs_CFs'!B:B,0),1),
"Population", INDEX('Coop GFs_CFs'!E:F, MATCH(B1101,'Coop GFs_CFs'!B:B,0),1),
"Household", INDEX('Coop GFs_CFs'!G:H, MATCH(B1101,'Coop GFs_CFs'!B:B,0),1),
"VMT", INDEX('Coop GFs_CFs'!I:J, MATCH(B1101,'Coop GFs_CFs'!B:B,0),1),
"Lane Mile", INDEX('Coop GFs_CFs'!K:L, MATCH(B1101,'Coop GFs_CFs'!B:B,0),1),
"Gas Sales", INDEX('Coop GFs_CFs'!M:N, MATCH(B1101,'Coop GFs_CFs'!B:B,0),1),
"No Growth", INDEX('Coop GFs_CFs'!O:P, MATCH(B1101,'Coop GFs_CFs'!B:B,0),1)
)</f>
        <v>1.2446203080415557</v>
      </c>
      <c r="N1101" s="133" cm="1">
        <f t="array" ref="N1101">_xlfn.SWITCH(L1101,
"Employment", INDEX('Coop GFs_CFs'!C:D, MATCH(B1101,'Coop GFs_CFs'!B:B,0),2),
"Population", INDEX('Coop GFs_CFs'!E:F, MATCH(B1101,'Coop GFs_CFs'!B:B,0),2),
"Household", INDEX('Coop GFs_CFs'!G:H, MATCH(B1101,'Coop GFs_CFs'!B:B,0),2),
"VMT", INDEX('Coop GFs_CFs'!I:J, MATCH(B1101,'Coop GFs_CFs'!B:B,0),2),
"Lane Mile", INDEX('Coop GFs_CFs'!K:L, MATCH(B1101,'Coop GFs_CFs'!B:B,0),2),
"Gas Sales", INDEX('Coop GFs_CFs'!M:N, MATCH(B1101,'Coop GFs_CFs'!B:B,0),2),
"No Growth", INDEX('Coop GFs_CFs'!O:P, MATCH(B1101,'Coop GFs_CFs'!B:B,0),2)
)</f>
        <v>1.3259344505225987</v>
      </c>
      <c r="O1101" s="133"/>
      <c r="P1101" s="86">
        <f t="shared" si="63"/>
        <v>5.2334864367999687E-4</v>
      </c>
      <c r="Q1101" s="86">
        <f t="shared" si="64"/>
        <v>5.5754031314296613E-4</v>
      </c>
      <c r="R1101" s="156" t="s">
        <v>743</v>
      </c>
      <c r="S1101" s="85" t="s">
        <v>136</v>
      </c>
      <c r="T1101" s="85" t="s">
        <v>382</v>
      </c>
      <c r="U1101" s="85" t="s">
        <v>420</v>
      </c>
      <c r="V1101" s="85" t="s">
        <v>744</v>
      </c>
      <c r="W1101" s="85" t="s">
        <v>385</v>
      </c>
      <c r="X1101" s="85" t="s">
        <v>330</v>
      </c>
      <c r="Z1101" s="42" t="s">
        <v>2409</v>
      </c>
      <c r="AA1101"/>
    </row>
    <row r="1102" spans="1:27" s="39" customFormat="1" x14ac:dyDescent="0.35">
      <c r="A1102" s="85" t="s">
        <v>811</v>
      </c>
      <c r="B1102" s="87">
        <v>51683</v>
      </c>
      <c r="C1102" s="87" t="s">
        <v>12</v>
      </c>
      <c r="D1102" s="86">
        <v>1.920285714</v>
      </c>
      <c r="E1102" s="86">
        <f>SUMIFS('Ratios_MARAMA-VA'!T:T, 'Ratios_MARAMA-VA'!AA:AA, Z1102)</f>
        <v>1.9202857139984699</v>
      </c>
      <c r="F1102" s="86">
        <f>SUMIFS('Ratios_MARAMA-VA'!J:J, 'Ratios_MARAMA-VA'!AA:AA, Z1102)</f>
        <v>5.2701237037524997E-3</v>
      </c>
      <c r="G1102" s="122">
        <f t="shared" si="62"/>
        <v>2.7444476961602281E-3</v>
      </c>
      <c r="H1102" s="122">
        <v>1.8480014266618601</v>
      </c>
      <c r="I1102" s="86">
        <v>5.0717432579029569E-3</v>
      </c>
      <c r="J1102" s="122">
        <v>2.0376999651530898</v>
      </c>
      <c r="K1102" s="86">
        <v>5.5923609748301743E-3</v>
      </c>
      <c r="L1102" s="122" t="str" cm="1">
        <f t="array" ref="L1102">_xlfn.SWITCH(A1102,
    "District of Columbia", _xlfn.XLOOKUP(R1102, '2015 O3 Growth Surrogates'!A:A, '2015 O3 Growth Surrogates'!H:H),
    "Maryland", _xlfn.XLOOKUP(R1102, '2015 O3 Growth Surrogates'!A:A, '2015 O3 Growth Surrogates'!I:I),
    "Virginia", _xlfn.XLOOKUP(R1102, '2015 O3 Growth Surrogates'!A:A, '2015 O3 Growth Surrogates'!J:J)
)</f>
        <v>Employment</v>
      </c>
      <c r="M1102" s="133" cm="1">
        <f t="array" ref="M1102">_xlfn.SWITCH(L1102,
"Employment", INDEX('Coop GFs_CFs'!C:D, MATCH(B1102,'Coop GFs_CFs'!B:B,0),1),
"Population", INDEX('Coop GFs_CFs'!E:F, MATCH(B1102,'Coop GFs_CFs'!B:B,0),1),
"Household", INDEX('Coop GFs_CFs'!G:H, MATCH(B1102,'Coop GFs_CFs'!B:B,0),1),
"VMT", INDEX('Coop GFs_CFs'!I:J, MATCH(B1102,'Coop GFs_CFs'!B:B,0),1),
"Lane Mile", INDEX('Coop GFs_CFs'!K:L, MATCH(B1102,'Coop GFs_CFs'!B:B,0),1),
"Gas Sales", INDEX('Coop GFs_CFs'!M:N, MATCH(B1102,'Coop GFs_CFs'!B:B,0),1),
"No Growth", INDEX('Coop GFs_CFs'!O:P, MATCH(B1102,'Coop GFs_CFs'!B:B,0),1)
)</f>
        <v>1.0626817271189477</v>
      </c>
      <c r="N1102" s="133" cm="1">
        <f t="array" ref="N1102">_xlfn.SWITCH(L1102,
"Employment", INDEX('Coop GFs_CFs'!C:D, MATCH(B1102,'Coop GFs_CFs'!B:B,0),2),
"Population", INDEX('Coop GFs_CFs'!E:F, MATCH(B1102,'Coop GFs_CFs'!B:B,0),2),
"Household", INDEX('Coop GFs_CFs'!G:H, MATCH(B1102,'Coop GFs_CFs'!B:B,0),2),
"VMT", INDEX('Coop GFs_CFs'!I:J, MATCH(B1102,'Coop GFs_CFs'!B:B,0),2),
"Lane Mile", INDEX('Coop GFs_CFs'!K:L, MATCH(B1102,'Coop GFs_CFs'!B:B,0),2),
"Gas Sales", INDEX('Coop GFs_CFs'!M:N, MATCH(B1102,'Coop GFs_CFs'!B:B,0),2),
"No Growth", INDEX('Coop GFs_CFs'!O:P, MATCH(B1102,'Coop GFs_CFs'!B:B,0),2)
)</f>
        <v>1.0893103528916537</v>
      </c>
      <c r="O1102" s="133"/>
      <c r="P1102" s="86">
        <f t="shared" si="63"/>
        <v>5.6004641596342115E-3</v>
      </c>
      <c r="Q1102" s="86">
        <f t="shared" si="64"/>
        <v>5.740800311517304E-3</v>
      </c>
      <c r="R1102" s="156" t="s">
        <v>743</v>
      </c>
      <c r="S1102" s="85" t="s">
        <v>136</v>
      </c>
      <c r="T1102" s="85" t="s">
        <v>382</v>
      </c>
      <c r="U1102" s="85" t="s">
        <v>420</v>
      </c>
      <c r="V1102" s="85" t="s">
        <v>744</v>
      </c>
      <c r="W1102" s="85" t="s">
        <v>385</v>
      </c>
      <c r="X1102" s="85" t="s">
        <v>330</v>
      </c>
      <c r="Z1102" s="42" t="s">
        <v>2411</v>
      </c>
      <c r="AA1102"/>
    </row>
    <row r="1103" spans="1:27" s="39" customFormat="1" x14ac:dyDescent="0.35">
      <c r="A1103" s="85" t="s">
        <v>811</v>
      </c>
      <c r="B1103" s="87">
        <v>51685</v>
      </c>
      <c r="C1103" s="87" t="s">
        <v>12</v>
      </c>
      <c r="D1103" s="86">
        <v>3.2890000000000001</v>
      </c>
      <c r="E1103" s="86">
        <f>SUMIFS('Ratios_MARAMA-VA'!T:T, 'Ratios_MARAMA-VA'!AA:AA, Z1103)</f>
        <v>3.2889999999973401</v>
      </c>
      <c r="F1103" s="86">
        <f>SUMIFS('Ratios_MARAMA-VA'!J:J, 'Ratios_MARAMA-VA'!AA:AA, Z1103)</f>
        <v>9.0264884726637996E-3</v>
      </c>
      <c r="G1103" s="122">
        <f t="shared" si="62"/>
        <v>2.7444476961602615E-3</v>
      </c>
      <c r="H1103" s="122">
        <v>3.1651939333705101</v>
      </c>
      <c r="I1103" s="86">
        <v>8.6867091983391324E-3</v>
      </c>
      <c r="J1103" s="122">
        <v>3.4901031323240401</v>
      </c>
      <c r="K1103" s="86">
        <v>9.5784055008684248E-3</v>
      </c>
      <c r="L1103" s="122" t="str" cm="1">
        <f t="array" ref="L1103">_xlfn.SWITCH(A1103,
    "District of Columbia", _xlfn.XLOOKUP(R1103, '2015 O3 Growth Surrogates'!A:A, '2015 O3 Growth Surrogates'!H:H),
    "Maryland", _xlfn.XLOOKUP(R1103, '2015 O3 Growth Surrogates'!A:A, '2015 O3 Growth Surrogates'!I:I),
    "Virginia", _xlfn.XLOOKUP(R1103, '2015 O3 Growth Surrogates'!A:A, '2015 O3 Growth Surrogates'!J:J)
)</f>
        <v>Employment</v>
      </c>
      <c r="M1103" s="133" cm="1">
        <f t="array" ref="M1103">_xlfn.SWITCH(L1103,
"Employment", INDEX('Coop GFs_CFs'!C:D, MATCH(B1103,'Coop GFs_CFs'!B:B,0),1),
"Population", INDEX('Coop GFs_CFs'!E:F, MATCH(B1103,'Coop GFs_CFs'!B:B,0),1),
"Household", INDEX('Coop GFs_CFs'!G:H, MATCH(B1103,'Coop GFs_CFs'!B:B,0),1),
"VMT", INDEX('Coop GFs_CFs'!I:J, MATCH(B1103,'Coop GFs_CFs'!B:B,0),1),
"Lane Mile", INDEX('Coop GFs_CFs'!K:L, MATCH(B1103,'Coop GFs_CFs'!B:B,0),1),
"Gas Sales", INDEX('Coop GFs_CFs'!M:N, MATCH(B1103,'Coop GFs_CFs'!B:B,0),1),
"No Growth", INDEX('Coop GFs_CFs'!O:P, MATCH(B1103,'Coop GFs_CFs'!B:B,0),1)
)</f>
        <v>1.1233017518770112</v>
      </c>
      <c r="N1103" s="133" cm="1">
        <f t="array" ref="N1103">_xlfn.SWITCH(L1103,
"Employment", INDEX('Coop GFs_CFs'!C:D, MATCH(B1103,'Coop GFs_CFs'!B:B,0),2),
"Population", INDEX('Coop GFs_CFs'!E:F, MATCH(B1103,'Coop GFs_CFs'!B:B,0),2),
"Household", INDEX('Coop GFs_CFs'!G:H, MATCH(B1103,'Coop GFs_CFs'!B:B,0),2),
"VMT", INDEX('Coop GFs_CFs'!I:J, MATCH(B1103,'Coop GFs_CFs'!B:B,0),2),
"Lane Mile", INDEX('Coop GFs_CFs'!K:L, MATCH(B1103,'Coop GFs_CFs'!B:B,0),2),
"Gas Sales", INDEX('Coop GFs_CFs'!M:N, MATCH(B1103,'Coop GFs_CFs'!B:B,0),2),
"No Growth", INDEX('Coop GFs_CFs'!O:P, MATCH(B1103,'Coop GFs_CFs'!B:B,0),2)
)</f>
        <v>1.1478816589202718</v>
      </c>
      <c r="O1103" s="133"/>
      <c r="P1103" s="86">
        <f t="shared" si="63"/>
        <v>1.0139470314640893E-2</v>
      </c>
      <c r="Q1103" s="86">
        <f t="shared" si="64"/>
        <v>1.0361340562226033E-2</v>
      </c>
      <c r="R1103" s="156" t="s">
        <v>743</v>
      </c>
      <c r="S1103" s="85" t="s">
        <v>136</v>
      </c>
      <c r="T1103" s="85" t="s">
        <v>382</v>
      </c>
      <c r="U1103" s="85" t="s">
        <v>420</v>
      </c>
      <c r="V1103" s="85" t="s">
        <v>744</v>
      </c>
      <c r="W1103" s="85" t="s">
        <v>385</v>
      </c>
      <c r="X1103" s="85" t="s">
        <v>330</v>
      </c>
      <c r="Z1103" s="42" t="s">
        <v>2412</v>
      </c>
      <c r="AA1103"/>
    </row>
    <row r="1104" spans="1:27" s="39" customFormat="1" x14ac:dyDescent="0.35">
      <c r="A1104" s="85" t="s">
        <v>9</v>
      </c>
      <c r="B1104" s="87">
        <v>11001</v>
      </c>
      <c r="C1104" s="87" t="s">
        <v>12</v>
      </c>
      <c r="D1104" s="86">
        <v>123.2827735</v>
      </c>
      <c r="E1104" s="86">
        <f>SUMIFS('Ratios_MARAMA-VA'!T:T, 'Ratios_MARAMA-VA'!AA:AA, Z1104)</f>
        <v>123.2827734999</v>
      </c>
      <c r="F1104" s="86">
        <f>SUMIFS('Ratios_MARAMA-VA'!J:J, 'Ratios_MARAMA-VA'!AA:AA, Z1104)</f>
        <v>0.33834312370804798</v>
      </c>
      <c r="G1104" s="122">
        <f t="shared" ref="G1104:G1167" si="65">F1104/E1104</f>
        <v>2.7444476961602619E-3</v>
      </c>
      <c r="H1104" s="122">
        <v>131.331621690654</v>
      </c>
      <c r="I1104" s="86">
        <v>0.36043276658190648</v>
      </c>
      <c r="J1104" s="122">
        <v>135.09435118722899</v>
      </c>
      <c r="K1104" s="86">
        <v>0.37075938088005594</v>
      </c>
      <c r="L1104" s="122" t="str" cm="1">
        <f t="array" ref="L1104">_xlfn.SWITCH(A1104,
    "District of Columbia", _xlfn.XLOOKUP(R1104, '2015 O3 Growth Surrogates'!A:A, '2015 O3 Growth Surrogates'!H:H),
    "Maryland", _xlfn.XLOOKUP(R1104, '2015 O3 Growth Surrogates'!A:A, '2015 O3 Growth Surrogates'!I:I),
    "Virginia", _xlfn.XLOOKUP(R1104, '2015 O3 Growth Surrogates'!A:A, '2015 O3 Growth Surrogates'!J:J)
)</f>
        <v>Population</v>
      </c>
      <c r="M1104" s="133" cm="1">
        <f t="array" ref="M1104">_xlfn.SWITCH(L1104,
"Employment", INDEX('Coop GFs_CFs'!C:D, MATCH(B1104,'Coop GFs_CFs'!B:B,0),1),
"Population", INDEX('Coop GFs_CFs'!E:F, MATCH(B1104,'Coop GFs_CFs'!B:B,0),1),
"Household", INDEX('Coop GFs_CFs'!G:H, MATCH(B1104,'Coop GFs_CFs'!B:B,0),1),
"VMT", INDEX('Coop GFs_CFs'!I:J, MATCH(B1104,'Coop GFs_CFs'!B:B,0),1),
"Lane Mile", INDEX('Coop GFs_CFs'!K:L, MATCH(B1104,'Coop GFs_CFs'!B:B,0),1),
"Gas Sales", INDEX('Coop GFs_CFs'!M:N, MATCH(B1104,'Coop GFs_CFs'!B:B,0),1),
"No Growth", INDEX('Coop GFs_CFs'!O:P, MATCH(B1104,'Coop GFs_CFs'!B:B,0),1)
)</f>
        <v>1.0682042243864278</v>
      </c>
      <c r="N1104" s="133" cm="1">
        <f t="array" ref="N1104">_xlfn.SWITCH(L1104,
"Employment", INDEX('Coop GFs_CFs'!C:D, MATCH(B1104,'Coop GFs_CFs'!B:B,0),2),
"Population", INDEX('Coop GFs_CFs'!E:F, MATCH(B1104,'Coop GFs_CFs'!B:B,0),2),
"Household", INDEX('Coop GFs_CFs'!G:H, MATCH(B1104,'Coop GFs_CFs'!B:B,0),2),
"VMT", INDEX('Coop GFs_CFs'!I:J, MATCH(B1104,'Coop GFs_CFs'!B:B,0),2),
"Lane Mile", INDEX('Coop GFs_CFs'!K:L, MATCH(B1104,'Coop GFs_CFs'!B:B,0),2),
"Gas Sales", INDEX('Coop GFs_CFs'!M:N, MATCH(B1104,'Coop GFs_CFs'!B:B,0),2),
"No Growth", INDEX('Coop GFs_CFs'!O:P, MATCH(B1104,'Coop GFs_CFs'!B:B,0),2)
)</f>
        <v>1.1102535122627881</v>
      </c>
      <c r="O1104" s="133"/>
      <c r="P1104" s="86">
        <f t="shared" si="63"/>
        <v>0.36141955403703657</v>
      </c>
      <c r="Q1104" s="86">
        <f t="shared" si="64"/>
        <v>0.3756466414468233</v>
      </c>
      <c r="R1104" s="156" t="s">
        <v>427</v>
      </c>
      <c r="S1104" s="85" t="s">
        <v>136</v>
      </c>
      <c r="T1104" s="85" t="s">
        <v>382</v>
      </c>
      <c r="U1104" s="85" t="s">
        <v>420</v>
      </c>
      <c r="V1104" s="85" t="s">
        <v>428</v>
      </c>
      <c r="W1104" s="85" t="s">
        <v>385</v>
      </c>
      <c r="X1104" s="85" t="s">
        <v>330</v>
      </c>
      <c r="Z1104" s="42" t="s">
        <v>2414</v>
      </c>
      <c r="AA1104"/>
    </row>
    <row r="1105" spans="1:27" s="39" customFormat="1" x14ac:dyDescent="0.35">
      <c r="A1105" s="85" t="s">
        <v>497</v>
      </c>
      <c r="B1105" s="87">
        <v>24009</v>
      </c>
      <c r="C1105" s="87" t="s">
        <v>12</v>
      </c>
      <c r="D1105" s="86">
        <v>16.096970599999999</v>
      </c>
      <c r="E1105" s="86">
        <f>SUMIFS('Ratios_MARAMA-VA'!T:T, 'Ratios_MARAMA-VA'!AA:AA, Z1105)</f>
        <v>16.096970599987099</v>
      </c>
      <c r="F1105" s="86">
        <f>SUMIFS('Ratios_MARAMA-VA'!J:J, 'Ratios_MARAMA-VA'!AA:AA, Z1105)</f>
        <v>4.41772938782935E-2</v>
      </c>
      <c r="G1105" s="122">
        <f t="shared" si="65"/>
        <v>2.7444476961602268E-3</v>
      </c>
      <c r="H1105" s="122">
        <v>18.588211743261201</v>
      </c>
      <c r="I1105" s="86">
        <v>5.1014374894531679E-2</v>
      </c>
      <c r="J1105" s="122">
        <v>20.068340219830802</v>
      </c>
      <c r="K1105" s="86">
        <v>5.5076510082074266E-2</v>
      </c>
      <c r="L1105" s="122" t="str" cm="1">
        <f t="array" ref="L1105">_xlfn.SWITCH(A1105,
    "District of Columbia", _xlfn.XLOOKUP(R1105, '2015 O3 Growth Surrogates'!A:A, '2015 O3 Growth Surrogates'!H:H),
    "Maryland", _xlfn.XLOOKUP(R1105, '2015 O3 Growth Surrogates'!A:A, '2015 O3 Growth Surrogates'!I:I),
    "Virginia", _xlfn.XLOOKUP(R1105, '2015 O3 Growth Surrogates'!A:A, '2015 O3 Growth Surrogates'!J:J)
)</f>
        <v>Population</v>
      </c>
      <c r="M1105" s="133" cm="1">
        <f t="array" ref="M1105">_xlfn.SWITCH(L1105,
"Employment", INDEX('Coop GFs_CFs'!C:D, MATCH(B1105,'Coop GFs_CFs'!B:B,0),1),
"Population", INDEX('Coop GFs_CFs'!E:F, MATCH(B1105,'Coop GFs_CFs'!B:B,0),1),
"Household", INDEX('Coop GFs_CFs'!G:H, MATCH(B1105,'Coop GFs_CFs'!B:B,0),1),
"VMT", INDEX('Coop GFs_CFs'!I:J, MATCH(B1105,'Coop GFs_CFs'!B:B,0),1),
"Lane Mile", INDEX('Coop GFs_CFs'!K:L, MATCH(B1105,'Coop GFs_CFs'!B:B,0),1),
"Gas Sales", INDEX('Coop GFs_CFs'!M:N, MATCH(B1105,'Coop GFs_CFs'!B:B,0),1),
"No Growth", INDEX('Coop GFs_CFs'!O:P, MATCH(B1105,'Coop GFs_CFs'!B:B,0),1)
)</f>
        <v>1.0426851482954702</v>
      </c>
      <c r="N1105" s="133" cm="1">
        <f t="array" ref="N1105">_xlfn.SWITCH(L1105,
"Employment", INDEX('Coop GFs_CFs'!C:D, MATCH(B1105,'Coop GFs_CFs'!B:B,0),2),
"Population", INDEX('Coop GFs_CFs'!E:F, MATCH(B1105,'Coop GFs_CFs'!B:B,0),2),
"Household", INDEX('Coop GFs_CFs'!G:H, MATCH(B1105,'Coop GFs_CFs'!B:B,0),2),
"VMT", INDEX('Coop GFs_CFs'!I:J, MATCH(B1105,'Coop GFs_CFs'!B:B,0),2),
"Lane Mile", INDEX('Coop GFs_CFs'!K:L, MATCH(B1105,'Coop GFs_CFs'!B:B,0),2),
"Gas Sales", INDEX('Coop GFs_CFs'!M:N, MATCH(B1105,'Coop GFs_CFs'!B:B,0),2),
"No Growth", INDEX('Coop GFs_CFs'!O:P, MATCH(B1105,'Coop GFs_CFs'!B:B,0),2)
)</f>
        <v>1.0572281391746758</v>
      </c>
      <c r="O1105" s="133"/>
      <c r="P1105" s="86">
        <f t="shared" si="63"/>
        <v>4.6063008218781024E-2</v>
      </c>
      <c r="Q1105" s="86">
        <f t="shared" si="64"/>
        <v>4.6705478200721039E-2</v>
      </c>
      <c r="R1105" s="156" t="s">
        <v>427</v>
      </c>
      <c r="S1105" s="85" t="s">
        <v>136</v>
      </c>
      <c r="T1105" s="85" t="s">
        <v>382</v>
      </c>
      <c r="U1105" s="85" t="s">
        <v>420</v>
      </c>
      <c r="V1105" s="85" t="s">
        <v>428</v>
      </c>
      <c r="W1105" s="85" t="s">
        <v>385</v>
      </c>
      <c r="X1105" s="85" t="s">
        <v>330</v>
      </c>
      <c r="Z1105" s="42" t="s">
        <v>2415</v>
      </c>
      <c r="AA1105"/>
    </row>
    <row r="1106" spans="1:27" s="39" customFormat="1" x14ac:dyDescent="0.35">
      <c r="A1106" s="85" t="s">
        <v>497</v>
      </c>
      <c r="B1106" s="87">
        <v>24017</v>
      </c>
      <c r="C1106" s="87" t="s">
        <v>12</v>
      </c>
      <c r="D1106" s="86">
        <v>28.439503370000001</v>
      </c>
      <c r="E1106" s="86">
        <f>SUMIFS('Ratios_MARAMA-VA'!T:T, 'Ratios_MARAMA-VA'!AA:AA, Z1106)</f>
        <v>28.439503369977</v>
      </c>
      <c r="F1106" s="86">
        <f>SUMIFS('Ratios_MARAMA-VA'!J:J, 'Ratios_MARAMA-VA'!AA:AA, Z1106)</f>
        <v>7.8050729503675198E-2</v>
      </c>
      <c r="G1106" s="122">
        <f t="shared" si="65"/>
        <v>2.7444476961602554E-3</v>
      </c>
      <c r="H1106" s="122">
        <v>33.0626851230762</v>
      </c>
      <c r="I1106" s="86">
        <v>9.0738810014898433E-2</v>
      </c>
      <c r="J1106" s="122">
        <v>35.831208894376601</v>
      </c>
      <c r="K1106" s="86">
        <v>9.8336878700808719E-2</v>
      </c>
      <c r="L1106" s="122" t="str" cm="1">
        <f t="array" ref="L1106">_xlfn.SWITCH(A1106,
    "District of Columbia", _xlfn.XLOOKUP(R1106, '2015 O3 Growth Surrogates'!A:A, '2015 O3 Growth Surrogates'!H:H),
    "Maryland", _xlfn.XLOOKUP(R1106, '2015 O3 Growth Surrogates'!A:A, '2015 O3 Growth Surrogates'!I:I),
    "Virginia", _xlfn.XLOOKUP(R1106, '2015 O3 Growth Surrogates'!A:A, '2015 O3 Growth Surrogates'!J:J)
)</f>
        <v>Population</v>
      </c>
      <c r="M1106" s="133" cm="1">
        <f t="array" ref="M1106">_xlfn.SWITCH(L1106,
"Employment", INDEX('Coop GFs_CFs'!C:D, MATCH(B1106,'Coop GFs_CFs'!B:B,0),1),
"Population", INDEX('Coop GFs_CFs'!E:F, MATCH(B1106,'Coop GFs_CFs'!B:B,0),1),
"Household", INDEX('Coop GFs_CFs'!G:H, MATCH(B1106,'Coop GFs_CFs'!B:B,0),1),
"VMT", INDEX('Coop GFs_CFs'!I:J, MATCH(B1106,'Coop GFs_CFs'!B:B,0),1),
"Lane Mile", INDEX('Coop GFs_CFs'!K:L, MATCH(B1106,'Coop GFs_CFs'!B:B,0),1),
"Gas Sales", INDEX('Coop GFs_CFs'!M:N, MATCH(B1106,'Coop GFs_CFs'!B:B,0),1),
"No Growth", INDEX('Coop GFs_CFs'!O:P, MATCH(B1106,'Coop GFs_CFs'!B:B,0),1)
)</f>
        <v>1.1538180515174046</v>
      </c>
      <c r="N1106" s="133" cm="1">
        <f t="array" ref="N1106">_xlfn.SWITCH(L1106,
"Employment", INDEX('Coop GFs_CFs'!C:D, MATCH(B1106,'Coop GFs_CFs'!B:B,0),2),
"Population", INDEX('Coop GFs_CFs'!E:F, MATCH(B1106,'Coop GFs_CFs'!B:B,0),2),
"Household", INDEX('Coop GFs_CFs'!G:H, MATCH(B1106,'Coop GFs_CFs'!B:B,0),2),
"VMT", INDEX('Coop GFs_CFs'!I:J, MATCH(B1106,'Coop GFs_CFs'!B:B,0),2),
"Lane Mile", INDEX('Coop GFs_CFs'!K:L, MATCH(B1106,'Coop GFs_CFs'!B:B,0),2),
"Gas Sales", INDEX('Coop GFs_CFs'!M:N, MATCH(B1106,'Coop GFs_CFs'!B:B,0),2),
"No Growth", INDEX('Coop GFs_CFs'!O:P, MATCH(B1106,'Coop GFs_CFs'!B:B,0),2)
)</f>
        <v>1.2191456407227705</v>
      </c>
      <c r="O1106" s="133"/>
      <c r="P1106" s="86">
        <f t="shared" si="63"/>
        <v>9.0056340635442517E-2</v>
      </c>
      <c r="Q1106" s="86">
        <f t="shared" si="64"/>
        <v>9.5155206629637751E-2</v>
      </c>
      <c r="R1106" s="156" t="s">
        <v>427</v>
      </c>
      <c r="S1106" s="85" t="s">
        <v>136</v>
      </c>
      <c r="T1106" s="85" t="s">
        <v>382</v>
      </c>
      <c r="U1106" s="85" t="s">
        <v>420</v>
      </c>
      <c r="V1106" s="85" t="s">
        <v>428</v>
      </c>
      <c r="W1106" s="85" t="s">
        <v>385</v>
      </c>
      <c r="X1106" s="85" t="s">
        <v>330</v>
      </c>
      <c r="Z1106" s="42" t="s">
        <v>2416</v>
      </c>
      <c r="AA1106"/>
    </row>
    <row r="1107" spans="1:27" s="39" customFormat="1" x14ac:dyDescent="0.35">
      <c r="A1107" s="85" t="s">
        <v>497</v>
      </c>
      <c r="B1107" s="87">
        <v>24021</v>
      </c>
      <c r="C1107" s="87" t="s">
        <v>12</v>
      </c>
      <c r="D1107" s="86">
        <v>45.860068920000003</v>
      </c>
      <c r="E1107" s="86">
        <f>SUMIFS('Ratios_MARAMA-VA'!T:T, 'Ratios_MARAMA-VA'!AA:AA, Z1107)</f>
        <v>45.860068919963403</v>
      </c>
      <c r="F1107" s="86">
        <f>SUMIFS('Ratios_MARAMA-VA'!J:J, 'Ratios_MARAMA-VA'!AA:AA, Z1107)</f>
        <v>0.12586056049314301</v>
      </c>
      <c r="G1107" s="122">
        <f t="shared" si="65"/>
        <v>2.7444476961602316E-3</v>
      </c>
      <c r="H1107" s="122">
        <v>52.690266890565702</v>
      </c>
      <c r="I1107" s="86">
        <v>0.14460568157788076</v>
      </c>
      <c r="J1107" s="122">
        <v>56.725153381688898</v>
      </c>
      <c r="K1107" s="86">
        <v>0.15567921651271185</v>
      </c>
      <c r="L1107" s="122" t="str" cm="1">
        <f t="array" ref="L1107">_xlfn.SWITCH(A1107,
    "District of Columbia", _xlfn.XLOOKUP(R1107, '2015 O3 Growth Surrogates'!A:A, '2015 O3 Growth Surrogates'!H:H),
    "Maryland", _xlfn.XLOOKUP(R1107, '2015 O3 Growth Surrogates'!A:A, '2015 O3 Growth Surrogates'!I:I),
    "Virginia", _xlfn.XLOOKUP(R1107, '2015 O3 Growth Surrogates'!A:A, '2015 O3 Growth Surrogates'!J:J)
)</f>
        <v>Population</v>
      </c>
      <c r="M1107" s="133" cm="1">
        <f t="array" ref="M1107">_xlfn.SWITCH(L1107,
"Employment", INDEX('Coop GFs_CFs'!C:D, MATCH(B1107,'Coop GFs_CFs'!B:B,0),1),
"Population", INDEX('Coop GFs_CFs'!E:F, MATCH(B1107,'Coop GFs_CFs'!B:B,0),1),
"Household", INDEX('Coop GFs_CFs'!G:H, MATCH(B1107,'Coop GFs_CFs'!B:B,0),1),
"VMT", INDEX('Coop GFs_CFs'!I:J, MATCH(B1107,'Coop GFs_CFs'!B:B,0),1),
"Lane Mile", INDEX('Coop GFs_CFs'!K:L, MATCH(B1107,'Coop GFs_CFs'!B:B,0),1),
"Gas Sales", INDEX('Coop GFs_CFs'!M:N, MATCH(B1107,'Coop GFs_CFs'!B:B,0),1),
"No Growth", INDEX('Coop GFs_CFs'!O:P, MATCH(B1107,'Coop GFs_CFs'!B:B,0),1)
)</f>
        <v>1.1642434590518702</v>
      </c>
      <c r="N1107" s="133" cm="1">
        <f t="array" ref="N1107">_xlfn.SWITCH(L1107,
"Employment", INDEX('Coop GFs_CFs'!C:D, MATCH(B1107,'Coop GFs_CFs'!B:B,0),2),
"Population", INDEX('Coop GFs_CFs'!E:F, MATCH(B1107,'Coop GFs_CFs'!B:B,0),2),
"Household", INDEX('Coop GFs_CFs'!G:H, MATCH(B1107,'Coop GFs_CFs'!B:B,0),2),
"VMT", INDEX('Coop GFs_CFs'!I:J, MATCH(B1107,'Coop GFs_CFs'!B:B,0),2),
"Lane Mile", INDEX('Coop GFs_CFs'!K:L, MATCH(B1107,'Coop GFs_CFs'!B:B,0),2),
"Gas Sales", INDEX('Coop GFs_CFs'!M:N, MATCH(B1107,'Coop GFs_CFs'!B:B,0),2),
"No Growth", INDEX('Coop GFs_CFs'!O:P, MATCH(B1107,'Coop GFs_CFs'!B:B,0),2)
)</f>
        <v>1.2562187972033161</v>
      </c>
      <c r="O1107" s="133"/>
      <c r="P1107" s="86">
        <f t="shared" si="63"/>
        <v>0.14653233430674398</v>
      </c>
      <c r="Q1107" s="86">
        <f t="shared" si="64"/>
        <v>0.15810840191803133</v>
      </c>
      <c r="R1107" s="156" t="s">
        <v>427</v>
      </c>
      <c r="S1107" s="85" t="s">
        <v>136</v>
      </c>
      <c r="T1107" s="85" t="s">
        <v>382</v>
      </c>
      <c r="U1107" s="85" t="s">
        <v>420</v>
      </c>
      <c r="V1107" s="85" t="s">
        <v>428</v>
      </c>
      <c r="W1107" s="85" t="s">
        <v>385</v>
      </c>
      <c r="X1107" s="85" t="s">
        <v>330</v>
      </c>
      <c r="Z1107" s="42" t="s">
        <v>2417</v>
      </c>
      <c r="AA1107"/>
    </row>
    <row r="1108" spans="1:27" s="39" customFormat="1" x14ac:dyDescent="0.35">
      <c r="A1108" s="85" t="s">
        <v>497</v>
      </c>
      <c r="B1108" s="87">
        <v>24031</v>
      </c>
      <c r="C1108" s="87" t="s">
        <v>12</v>
      </c>
      <c r="D1108" s="86">
        <v>181.91343610000001</v>
      </c>
      <c r="E1108" s="86">
        <f>SUMIFS('Ratios_MARAMA-VA'!T:T, 'Ratios_MARAMA-VA'!AA:AA, Z1108)</f>
        <v>181.91343609985401</v>
      </c>
      <c r="F1108" s="86">
        <f>SUMIFS('Ratios_MARAMA-VA'!J:J, 'Ratios_MARAMA-VA'!AA:AA, Z1108)</f>
        <v>0.49925191060483798</v>
      </c>
      <c r="G1108" s="122">
        <f t="shared" si="65"/>
        <v>2.7444476961602433E-3</v>
      </c>
      <c r="H1108" s="122">
        <v>201.363652464392</v>
      </c>
      <c r="I1108" s="86">
        <v>0.55263201209631252</v>
      </c>
      <c r="J1108" s="122">
        <v>212.013787253902</v>
      </c>
      <c r="K1108" s="86">
        <v>0.58186074998317927</v>
      </c>
      <c r="L1108" s="122" t="str" cm="1">
        <f t="array" ref="L1108">_xlfn.SWITCH(A1108,
    "District of Columbia", _xlfn.XLOOKUP(R1108, '2015 O3 Growth Surrogates'!A:A, '2015 O3 Growth Surrogates'!H:H),
    "Maryland", _xlfn.XLOOKUP(R1108, '2015 O3 Growth Surrogates'!A:A, '2015 O3 Growth Surrogates'!I:I),
    "Virginia", _xlfn.XLOOKUP(R1108, '2015 O3 Growth Surrogates'!A:A, '2015 O3 Growth Surrogates'!J:J)
)</f>
        <v>Population</v>
      </c>
      <c r="M1108" s="133" cm="1">
        <f t="array" ref="M1108">_xlfn.SWITCH(L1108,
"Employment", INDEX('Coop GFs_CFs'!C:D, MATCH(B1108,'Coop GFs_CFs'!B:B,0),1),
"Population", INDEX('Coop GFs_CFs'!E:F, MATCH(B1108,'Coop GFs_CFs'!B:B,0),1),
"Household", INDEX('Coop GFs_CFs'!G:H, MATCH(B1108,'Coop GFs_CFs'!B:B,0),1),
"VMT", INDEX('Coop GFs_CFs'!I:J, MATCH(B1108,'Coop GFs_CFs'!B:B,0),1),
"Lane Mile", INDEX('Coop GFs_CFs'!K:L, MATCH(B1108,'Coop GFs_CFs'!B:B,0),1),
"Gas Sales", INDEX('Coop GFs_CFs'!M:N, MATCH(B1108,'Coop GFs_CFs'!B:B,0),1),
"No Growth", INDEX('Coop GFs_CFs'!O:P, MATCH(B1108,'Coop GFs_CFs'!B:B,0),1)
)</f>
        <v>1.0583627788491754</v>
      </c>
      <c r="N1108" s="133" cm="1">
        <f t="array" ref="N1108">_xlfn.SWITCH(L1108,
"Employment", INDEX('Coop GFs_CFs'!C:D, MATCH(B1108,'Coop GFs_CFs'!B:B,0),2),
"Population", INDEX('Coop GFs_CFs'!E:F, MATCH(B1108,'Coop GFs_CFs'!B:B,0),2),
"Household", INDEX('Coop GFs_CFs'!G:H, MATCH(B1108,'Coop GFs_CFs'!B:B,0),2),
"VMT", INDEX('Coop GFs_CFs'!I:J, MATCH(B1108,'Coop GFs_CFs'!B:B,0),2),
"Lane Mile", INDEX('Coop GFs_CFs'!K:L, MATCH(B1108,'Coop GFs_CFs'!B:B,0),2),
"Gas Sales", INDEX('Coop GFs_CFs'!M:N, MATCH(B1108,'Coop GFs_CFs'!B:B,0),2),
"No Growth", INDEX('Coop GFs_CFs'!O:P, MATCH(B1108,'Coop GFs_CFs'!B:B,0),2)
)</f>
        <v>1.0918242125602675</v>
      </c>
      <c r="O1108" s="133"/>
      <c r="P1108" s="86">
        <f t="shared" si="63"/>
        <v>0.52838963945349637</v>
      </c>
      <c r="Q1108" s="86">
        <f t="shared" si="64"/>
        <v>0.54509532416533635</v>
      </c>
      <c r="R1108" s="156" t="s">
        <v>427</v>
      </c>
      <c r="S1108" s="85" t="s">
        <v>136</v>
      </c>
      <c r="T1108" s="85" t="s">
        <v>382</v>
      </c>
      <c r="U1108" s="85" t="s">
        <v>420</v>
      </c>
      <c r="V1108" s="85" t="s">
        <v>428</v>
      </c>
      <c r="W1108" s="85" t="s">
        <v>385</v>
      </c>
      <c r="X1108" s="85" t="s">
        <v>330</v>
      </c>
      <c r="Z1108" s="42" t="s">
        <v>2418</v>
      </c>
      <c r="AA1108"/>
    </row>
    <row r="1109" spans="1:27" s="39" customFormat="1" x14ac:dyDescent="0.35">
      <c r="A1109" s="85" t="s">
        <v>497</v>
      </c>
      <c r="B1109" s="87">
        <v>24033</v>
      </c>
      <c r="C1109" s="87" t="s">
        <v>12</v>
      </c>
      <c r="D1109" s="86">
        <v>157.3190602</v>
      </c>
      <c r="E1109" s="86">
        <f>SUMIFS('Ratios_MARAMA-VA'!T:T, 'Ratios_MARAMA-VA'!AA:AA, Z1109)</f>
        <v>157.319060199874</v>
      </c>
      <c r="F1109" s="86">
        <f>SUMIFS('Ratios_MARAMA-VA'!J:J, 'Ratios_MARAMA-VA'!AA:AA, Z1109)</f>
        <v>0.43175393232763698</v>
      </c>
      <c r="G1109" s="122">
        <f t="shared" si="65"/>
        <v>2.7444476961602316E-3</v>
      </c>
      <c r="H1109" s="122">
        <v>169.53016036738401</v>
      </c>
      <c r="I1109" s="86">
        <v>0.46526665804994166</v>
      </c>
      <c r="J1109" s="122">
        <v>175.69797274405599</v>
      </c>
      <c r="K1109" s="86">
        <v>0.4821938965174476</v>
      </c>
      <c r="L1109" s="122" t="str" cm="1">
        <f t="array" ref="L1109">_xlfn.SWITCH(A1109,
    "District of Columbia", _xlfn.XLOOKUP(R1109, '2015 O3 Growth Surrogates'!A:A, '2015 O3 Growth Surrogates'!H:H),
    "Maryland", _xlfn.XLOOKUP(R1109, '2015 O3 Growth Surrogates'!A:A, '2015 O3 Growth Surrogates'!I:I),
    "Virginia", _xlfn.XLOOKUP(R1109, '2015 O3 Growth Surrogates'!A:A, '2015 O3 Growth Surrogates'!J:J)
)</f>
        <v>Population</v>
      </c>
      <c r="M1109" s="133" cm="1">
        <f t="array" ref="M1109">_xlfn.SWITCH(L1109,
"Employment", INDEX('Coop GFs_CFs'!C:D, MATCH(B1109,'Coop GFs_CFs'!B:B,0),1),
"Population", INDEX('Coop GFs_CFs'!E:F, MATCH(B1109,'Coop GFs_CFs'!B:B,0),1),
"Household", INDEX('Coop GFs_CFs'!G:H, MATCH(B1109,'Coop GFs_CFs'!B:B,0),1),
"VMT", INDEX('Coop GFs_CFs'!I:J, MATCH(B1109,'Coop GFs_CFs'!B:B,0),1),
"Lane Mile", INDEX('Coop GFs_CFs'!K:L, MATCH(B1109,'Coop GFs_CFs'!B:B,0),1),
"Gas Sales", INDEX('Coop GFs_CFs'!M:N, MATCH(B1109,'Coop GFs_CFs'!B:B,0),1),
"No Growth", INDEX('Coop GFs_CFs'!O:P, MATCH(B1109,'Coop GFs_CFs'!B:B,0),1)
)</f>
        <v>1.0745673584180946</v>
      </c>
      <c r="N1109" s="133" cm="1">
        <f t="array" ref="N1109">_xlfn.SWITCH(L1109,
"Employment", INDEX('Coop GFs_CFs'!C:D, MATCH(B1109,'Coop GFs_CFs'!B:B,0),2),
"Population", INDEX('Coop GFs_CFs'!E:F, MATCH(B1109,'Coop GFs_CFs'!B:B,0),2),
"Household", INDEX('Coop GFs_CFs'!G:H, MATCH(B1109,'Coop GFs_CFs'!B:B,0),2),
"VMT", INDEX('Coop GFs_CFs'!I:J, MATCH(B1109,'Coop GFs_CFs'!B:B,0),2),
"Lane Mile", INDEX('Coop GFs_CFs'!K:L, MATCH(B1109,'Coop GFs_CFs'!B:B,0),2),
"Gas Sales", INDEX('Coop GFs_CFs'!M:N, MATCH(B1109,'Coop GFs_CFs'!B:B,0),2),
"No Growth", INDEX('Coop GFs_CFs'!O:P, MATCH(B1109,'Coop GFs_CFs'!B:B,0),2)
)</f>
        <v>1.1211792575445925</v>
      </c>
      <c r="O1109" s="133"/>
      <c r="P1109" s="86">
        <f t="shared" si="63"/>
        <v>0.46394868254793364</v>
      </c>
      <c r="Q1109" s="86">
        <f t="shared" si="64"/>
        <v>0.48407355328905827</v>
      </c>
      <c r="R1109" s="156" t="s">
        <v>427</v>
      </c>
      <c r="S1109" s="85" t="s">
        <v>136</v>
      </c>
      <c r="T1109" s="85" t="s">
        <v>382</v>
      </c>
      <c r="U1109" s="85" t="s">
        <v>420</v>
      </c>
      <c r="V1109" s="85" t="s">
        <v>428</v>
      </c>
      <c r="W1109" s="85" t="s">
        <v>385</v>
      </c>
      <c r="X1109" s="85" t="s">
        <v>330</v>
      </c>
      <c r="Z1109" s="42" t="s">
        <v>2419</v>
      </c>
      <c r="AA1109"/>
    </row>
    <row r="1110" spans="1:27" s="39" customFormat="1" x14ac:dyDescent="0.35">
      <c r="A1110" s="85" t="s">
        <v>811</v>
      </c>
      <c r="B1110" s="87">
        <v>51013</v>
      </c>
      <c r="C1110" s="87" t="s">
        <v>12</v>
      </c>
      <c r="D1110" s="86">
        <v>12.94495012</v>
      </c>
      <c r="E1110" s="86">
        <f>SUMIFS('Ratios_MARAMA-VA'!T:T, 'Ratios_MARAMA-VA'!AA:AA, Z1110)</f>
        <v>12.944950119989601</v>
      </c>
      <c r="F1110" s="86">
        <f>SUMIFS('Ratios_MARAMA-VA'!J:J, 'Ratios_MARAMA-VA'!AA:AA, Z1110)</f>
        <v>3.55267385337147E-2</v>
      </c>
      <c r="G1110" s="122">
        <f t="shared" si="65"/>
        <v>2.7444476961602411E-3</v>
      </c>
      <c r="H1110" s="122">
        <v>13.6992958979246</v>
      </c>
      <c r="I1110" s="86">
        <v>3.7597001066076607E-2</v>
      </c>
      <c r="J1110" s="122">
        <v>14.0413294755078</v>
      </c>
      <c r="K1110" s="86">
        <v>3.8535694330084268E-2</v>
      </c>
      <c r="L1110" s="122" t="str" cm="1">
        <f t="array" ref="L1110">_xlfn.SWITCH(A1110,
    "District of Columbia", _xlfn.XLOOKUP(R1110, '2015 O3 Growth Surrogates'!A:A, '2015 O3 Growth Surrogates'!H:H),
    "Maryland", _xlfn.XLOOKUP(R1110, '2015 O3 Growth Surrogates'!A:A, '2015 O3 Growth Surrogates'!I:I),
    "Virginia", _xlfn.XLOOKUP(R1110, '2015 O3 Growth Surrogates'!A:A, '2015 O3 Growth Surrogates'!J:J)
)</f>
        <v>Population</v>
      </c>
      <c r="M1110" s="133" cm="1">
        <f t="array" ref="M1110">_xlfn.SWITCH(L1110,
"Employment", INDEX('Coop GFs_CFs'!C:D, MATCH(B1110,'Coop GFs_CFs'!B:B,0),1),
"Population", INDEX('Coop GFs_CFs'!E:F, MATCH(B1110,'Coop GFs_CFs'!B:B,0),1),
"Household", INDEX('Coop GFs_CFs'!G:H, MATCH(B1110,'Coop GFs_CFs'!B:B,0),1),
"VMT", INDEX('Coop GFs_CFs'!I:J, MATCH(B1110,'Coop GFs_CFs'!B:B,0),1),
"Lane Mile", INDEX('Coop GFs_CFs'!K:L, MATCH(B1110,'Coop GFs_CFs'!B:B,0),1),
"Gas Sales", INDEX('Coop GFs_CFs'!M:N, MATCH(B1110,'Coop GFs_CFs'!B:B,0),1),
"No Growth", INDEX('Coop GFs_CFs'!O:P, MATCH(B1110,'Coop GFs_CFs'!B:B,0),1)
)</f>
        <v>1.0984649785709848</v>
      </c>
      <c r="N1110" s="133" cm="1">
        <f t="array" ref="N1110">_xlfn.SWITCH(L1110,
"Employment", INDEX('Coop GFs_CFs'!C:D, MATCH(B1110,'Coop GFs_CFs'!B:B,0),2),
"Population", INDEX('Coop GFs_CFs'!E:F, MATCH(B1110,'Coop GFs_CFs'!B:B,0),2),
"Household", INDEX('Coop GFs_CFs'!G:H, MATCH(B1110,'Coop GFs_CFs'!B:B,0),2),
"VMT", INDEX('Coop GFs_CFs'!I:J, MATCH(B1110,'Coop GFs_CFs'!B:B,0),2),
"Lane Mile", INDEX('Coop GFs_CFs'!K:L, MATCH(B1110,'Coop GFs_CFs'!B:B,0),2),
"Gas Sales", INDEX('Coop GFs_CFs'!M:N, MATCH(B1110,'Coop GFs_CFs'!B:B,0),2),
"No Growth", INDEX('Coop GFs_CFs'!O:P, MATCH(B1110,'Coop GFs_CFs'!B:B,0),2)
)</f>
        <v>1.1504470071844137</v>
      </c>
      <c r="O1110" s="133"/>
      <c r="P1110" s="86">
        <f t="shared" si="63"/>
        <v>3.9024878082133896E-2</v>
      </c>
      <c r="Q1110" s="86">
        <f t="shared" si="64"/>
        <v>4.0871630021135266E-2</v>
      </c>
      <c r="R1110" s="156" t="s">
        <v>427</v>
      </c>
      <c r="S1110" s="85" t="s">
        <v>136</v>
      </c>
      <c r="T1110" s="85" t="s">
        <v>382</v>
      </c>
      <c r="U1110" s="85" t="s">
        <v>420</v>
      </c>
      <c r="V1110" s="85" t="s">
        <v>428</v>
      </c>
      <c r="W1110" s="85" t="s">
        <v>385</v>
      </c>
      <c r="X1110" s="85" t="s">
        <v>330</v>
      </c>
      <c r="Z1110" s="42" t="s">
        <v>2421</v>
      </c>
      <c r="AA1110"/>
    </row>
    <row r="1111" spans="1:27" s="39" customFormat="1" x14ac:dyDescent="0.35">
      <c r="A1111" s="85" t="s">
        <v>811</v>
      </c>
      <c r="B1111" s="87">
        <v>51059</v>
      </c>
      <c r="C1111" s="87" t="s">
        <v>12</v>
      </c>
      <c r="D1111" s="86">
        <v>62.397332890000001</v>
      </c>
      <c r="E1111" s="86">
        <f>SUMIFS('Ratios_MARAMA-VA'!T:T, 'Ratios_MARAMA-VA'!AA:AA, Z1111)</f>
        <v>62.397332889949901</v>
      </c>
      <c r="F1111" s="86">
        <f>SUMIFS('Ratios_MARAMA-VA'!J:J, 'Ratios_MARAMA-VA'!AA:AA, Z1111)</f>
        <v>0.17124621649636701</v>
      </c>
      <c r="G1111" s="122">
        <f t="shared" si="65"/>
        <v>2.7444476961602468E-3</v>
      </c>
      <c r="H1111" s="122">
        <v>73.609605250368702</v>
      </c>
      <c r="I1111" s="86">
        <v>0.2020177115446396</v>
      </c>
      <c r="J1111" s="122">
        <v>80.534157522035997</v>
      </c>
      <c r="K1111" s="86">
        <v>0.2210217830735581</v>
      </c>
      <c r="L1111" s="122" t="str" cm="1">
        <f t="array" ref="L1111">_xlfn.SWITCH(A1111,
    "District of Columbia", _xlfn.XLOOKUP(R1111, '2015 O3 Growth Surrogates'!A:A, '2015 O3 Growth Surrogates'!H:H),
    "Maryland", _xlfn.XLOOKUP(R1111, '2015 O3 Growth Surrogates'!A:A, '2015 O3 Growth Surrogates'!I:I),
    "Virginia", _xlfn.XLOOKUP(R1111, '2015 O3 Growth Surrogates'!A:A, '2015 O3 Growth Surrogates'!J:J)
)</f>
        <v>Population</v>
      </c>
      <c r="M1111" s="133" cm="1">
        <f t="array" ref="M1111">_xlfn.SWITCH(L1111,
"Employment", INDEX('Coop GFs_CFs'!C:D, MATCH(B1111,'Coop GFs_CFs'!B:B,0),1),
"Population", INDEX('Coop GFs_CFs'!E:F, MATCH(B1111,'Coop GFs_CFs'!B:B,0),1),
"Household", INDEX('Coop GFs_CFs'!G:H, MATCH(B1111,'Coop GFs_CFs'!B:B,0),1),
"VMT", INDEX('Coop GFs_CFs'!I:J, MATCH(B1111,'Coop GFs_CFs'!B:B,0),1),
"Lane Mile", INDEX('Coop GFs_CFs'!K:L, MATCH(B1111,'Coop GFs_CFs'!B:B,0),1),
"Gas Sales", INDEX('Coop GFs_CFs'!M:N, MATCH(B1111,'Coop GFs_CFs'!B:B,0),1),
"No Growth", INDEX('Coop GFs_CFs'!O:P, MATCH(B1111,'Coop GFs_CFs'!B:B,0),1)
)</f>
        <v>1.0657729164323093</v>
      </c>
      <c r="N1111" s="133" cm="1">
        <f t="array" ref="N1111">_xlfn.SWITCH(L1111,
"Employment", INDEX('Coop GFs_CFs'!C:D, MATCH(B1111,'Coop GFs_CFs'!B:B,0),2),
"Population", INDEX('Coop GFs_CFs'!E:F, MATCH(B1111,'Coop GFs_CFs'!B:B,0),2),
"Household", INDEX('Coop GFs_CFs'!G:H, MATCH(B1111,'Coop GFs_CFs'!B:B,0),2),
"VMT", INDEX('Coop GFs_CFs'!I:J, MATCH(B1111,'Coop GFs_CFs'!B:B,0),2),
"Lane Mile", INDEX('Coop GFs_CFs'!K:L, MATCH(B1111,'Coop GFs_CFs'!B:B,0),2),
"Gas Sales", INDEX('Coop GFs_CFs'!M:N, MATCH(B1111,'Coop GFs_CFs'!B:B,0),2),
"No Growth", INDEX('Coop GFs_CFs'!O:P, MATCH(B1111,'Coop GFs_CFs'!B:B,0),2)
)</f>
        <v>1.0960498584059377</v>
      </c>
      <c r="O1111" s="133"/>
      <c r="P1111" s="86">
        <f t="shared" si="63"/>
        <v>0.18250957958333169</v>
      </c>
      <c r="Q1111" s="86">
        <f t="shared" si="64"/>
        <v>0.18769439134339561</v>
      </c>
      <c r="R1111" s="156" t="s">
        <v>427</v>
      </c>
      <c r="S1111" s="85" t="s">
        <v>136</v>
      </c>
      <c r="T1111" s="85" t="s">
        <v>382</v>
      </c>
      <c r="U1111" s="85" t="s">
        <v>420</v>
      </c>
      <c r="V1111" s="85" t="s">
        <v>428</v>
      </c>
      <c r="W1111" s="85" t="s">
        <v>385</v>
      </c>
      <c r="X1111" s="85" t="s">
        <v>330</v>
      </c>
      <c r="Z1111" s="42" t="s">
        <v>2422</v>
      </c>
      <c r="AA1111"/>
    </row>
    <row r="1112" spans="1:27" s="39" customFormat="1" x14ac:dyDescent="0.35">
      <c r="A1112" s="85" t="s">
        <v>811</v>
      </c>
      <c r="B1112" s="87">
        <v>51107</v>
      </c>
      <c r="C1112" s="87" t="s">
        <v>12</v>
      </c>
      <c r="D1112" s="86">
        <v>22.83449169</v>
      </c>
      <c r="E1112" s="86">
        <f>SUMIFS('Ratios_MARAMA-VA'!T:T, 'Ratios_MARAMA-VA'!AA:AA, Z1112)</f>
        <v>22.8344916899817</v>
      </c>
      <c r="F1112" s="86">
        <f>SUMIFS('Ratios_MARAMA-VA'!J:J, 'Ratios_MARAMA-VA'!AA:AA, Z1112)</f>
        <v>6.2668068111560393E-2</v>
      </c>
      <c r="G1112" s="122">
        <f t="shared" si="65"/>
        <v>2.7444476961602389E-3</v>
      </c>
      <c r="H1112" s="122">
        <v>30.435028175706101</v>
      </c>
      <c r="I1112" s="86">
        <v>8.3527342959388573E-2</v>
      </c>
      <c r="J1112" s="122">
        <v>35.824637963093103</v>
      </c>
      <c r="K1112" s="86">
        <v>9.8318845123585505E-2</v>
      </c>
      <c r="L1112" s="122" t="str" cm="1">
        <f t="array" ref="L1112">_xlfn.SWITCH(A1112,
    "District of Columbia", _xlfn.XLOOKUP(R1112, '2015 O3 Growth Surrogates'!A:A, '2015 O3 Growth Surrogates'!H:H),
    "Maryland", _xlfn.XLOOKUP(R1112, '2015 O3 Growth Surrogates'!A:A, '2015 O3 Growth Surrogates'!I:I),
    "Virginia", _xlfn.XLOOKUP(R1112, '2015 O3 Growth Surrogates'!A:A, '2015 O3 Growth Surrogates'!J:J)
)</f>
        <v>Population</v>
      </c>
      <c r="M1112" s="133" cm="1">
        <f t="array" ref="M1112">_xlfn.SWITCH(L1112,
"Employment", INDEX('Coop GFs_CFs'!C:D, MATCH(B1112,'Coop GFs_CFs'!B:B,0),1),
"Population", INDEX('Coop GFs_CFs'!E:F, MATCH(B1112,'Coop GFs_CFs'!B:B,0),1),
"Household", INDEX('Coop GFs_CFs'!G:H, MATCH(B1112,'Coop GFs_CFs'!B:B,0),1),
"VMT", INDEX('Coop GFs_CFs'!I:J, MATCH(B1112,'Coop GFs_CFs'!B:B,0),1),
"Lane Mile", INDEX('Coop GFs_CFs'!K:L, MATCH(B1112,'Coop GFs_CFs'!B:B,0),1),
"Gas Sales", INDEX('Coop GFs_CFs'!M:N, MATCH(B1112,'Coop GFs_CFs'!B:B,0),1),
"No Growth", INDEX('Coop GFs_CFs'!O:P, MATCH(B1112,'Coop GFs_CFs'!B:B,0),1)
)</f>
        <v>1.1551127564124075</v>
      </c>
      <c r="N1112" s="133" cm="1">
        <f t="array" ref="N1112">_xlfn.SWITCH(L1112,
"Employment", INDEX('Coop GFs_CFs'!C:D, MATCH(B1112,'Coop GFs_CFs'!B:B,0),2),
"Population", INDEX('Coop GFs_CFs'!E:F, MATCH(B1112,'Coop GFs_CFs'!B:B,0),2),
"Household", INDEX('Coop GFs_CFs'!G:H, MATCH(B1112,'Coop GFs_CFs'!B:B,0),2),
"VMT", INDEX('Coop GFs_CFs'!I:J, MATCH(B1112,'Coop GFs_CFs'!B:B,0),2),
"Lane Mile", INDEX('Coop GFs_CFs'!K:L, MATCH(B1112,'Coop GFs_CFs'!B:B,0),2),
"Gas Sales", INDEX('Coop GFs_CFs'!M:N, MATCH(B1112,'Coop GFs_CFs'!B:B,0),2),
"No Growth", INDEX('Coop GFs_CFs'!O:P, MATCH(B1112,'Coop GFs_CFs'!B:B,0),2)
)</f>
        <v>1.1978534058610257</v>
      </c>
      <c r="O1112" s="133"/>
      <c r="P1112" s="86">
        <f t="shared" si="63"/>
        <v>7.2388684895385025E-2</v>
      </c>
      <c r="Q1112" s="86">
        <f t="shared" si="64"/>
        <v>7.5067158826163355E-2</v>
      </c>
      <c r="R1112" s="156" t="s">
        <v>427</v>
      </c>
      <c r="S1112" s="85" t="s">
        <v>136</v>
      </c>
      <c r="T1112" s="85" t="s">
        <v>382</v>
      </c>
      <c r="U1112" s="85" t="s">
        <v>420</v>
      </c>
      <c r="V1112" s="85" t="s">
        <v>428</v>
      </c>
      <c r="W1112" s="85" t="s">
        <v>385</v>
      </c>
      <c r="X1112" s="85" t="s">
        <v>330</v>
      </c>
      <c r="Z1112" s="42" t="s">
        <v>2425</v>
      </c>
      <c r="AA1112"/>
    </row>
    <row r="1113" spans="1:27" s="39" customFormat="1" x14ac:dyDescent="0.35">
      <c r="A1113" s="85" t="s">
        <v>811</v>
      </c>
      <c r="B1113" s="87">
        <v>51153</v>
      </c>
      <c r="C1113" s="87" t="s">
        <v>12</v>
      </c>
      <c r="D1113" s="86">
        <v>26.1566653</v>
      </c>
      <c r="E1113" s="86">
        <f>SUMIFS('Ratios_MARAMA-VA'!T:T, 'Ratios_MARAMA-VA'!AA:AA, Z1113)</f>
        <v>26.1566652999791</v>
      </c>
      <c r="F1113" s="86">
        <f>SUMIFS('Ratios_MARAMA-VA'!J:J, 'Ratios_MARAMA-VA'!AA:AA, Z1113)</f>
        <v>7.1785599821761997E-2</v>
      </c>
      <c r="G1113" s="122">
        <f t="shared" si="65"/>
        <v>2.7444476961602346E-3</v>
      </c>
      <c r="H1113" s="122">
        <v>31.3193581800362</v>
      </c>
      <c r="I1113" s="86">
        <v>8.5954340402417548E-2</v>
      </c>
      <c r="J1113" s="122">
        <v>34.597105790171597</v>
      </c>
      <c r="K1113" s="86">
        <v>9.4949947279648353E-2</v>
      </c>
      <c r="L1113" s="122" t="str" cm="1">
        <f t="array" ref="L1113">_xlfn.SWITCH(A1113,
    "District of Columbia", _xlfn.XLOOKUP(R1113, '2015 O3 Growth Surrogates'!A:A, '2015 O3 Growth Surrogates'!H:H),
    "Maryland", _xlfn.XLOOKUP(R1113, '2015 O3 Growth Surrogates'!A:A, '2015 O3 Growth Surrogates'!I:I),
    "Virginia", _xlfn.XLOOKUP(R1113, '2015 O3 Growth Surrogates'!A:A, '2015 O3 Growth Surrogates'!J:J)
)</f>
        <v>Population</v>
      </c>
      <c r="M1113" s="133" cm="1">
        <f t="array" ref="M1113">_xlfn.SWITCH(L1113,
"Employment", INDEX('Coop GFs_CFs'!C:D, MATCH(B1113,'Coop GFs_CFs'!B:B,0),1),
"Population", INDEX('Coop GFs_CFs'!E:F, MATCH(B1113,'Coop GFs_CFs'!B:B,0),1),
"Household", INDEX('Coop GFs_CFs'!G:H, MATCH(B1113,'Coop GFs_CFs'!B:B,0),1),
"VMT", INDEX('Coop GFs_CFs'!I:J, MATCH(B1113,'Coop GFs_CFs'!B:B,0),1),
"Lane Mile", INDEX('Coop GFs_CFs'!K:L, MATCH(B1113,'Coop GFs_CFs'!B:B,0),1),
"Gas Sales", INDEX('Coop GFs_CFs'!M:N, MATCH(B1113,'Coop GFs_CFs'!B:B,0),1),
"No Growth", INDEX('Coop GFs_CFs'!O:P, MATCH(B1113,'Coop GFs_CFs'!B:B,0),1)
)</f>
        <v>1.0943166406241815</v>
      </c>
      <c r="N1113" s="133" cm="1">
        <f t="array" ref="N1113">_xlfn.SWITCH(L1113,
"Employment", INDEX('Coop GFs_CFs'!C:D, MATCH(B1113,'Coop GFs_CFs'!B:B,0),2),
"Population", INDEX('Coop GFs_CFs'!E:F, MATCH(B1113,'Coop GFs_CFs'!B:B,0),2),
"Household", INDEX('Coop GFs_CFs'!G:H, MATCH(B1113,'Coop GFs_CFs'!B:B,0),2),
"VMT", INDEX('Coop GFs_CFs'!I:J, MATCH(B1113,'Coop GFs_CFs'!B:B,0),2),
"Lane Mile", INDEX('Coop GFs_CFs'!K:L, MATCH(B1113,'Coop GFs_CFs'!B:B,0),2),
"Gas Sales", INDEX('Coop GFs_CFs'!M:N, MATCH(B1113,'Coop GFs_CFs'!B:B,0),2),
"No Growth", INDEX('Coop GFs_CFs'!O:P, MATCH(B1113,'Coop GFs_CFs'!B:B,0),2)
)</f>
        <v>1.1237955518522129</v>
      </c>
      <c r="O1113" s="133"/>
      <c r="P1113" s="86">
        <f t="shared" si="63"/>
        <v>7.8556176442142439E-2</v>
      </c>
      <c r="Q1113" s="86">
        <f t="shared" si="64"/>
        <v>8.0672337766739141E-2</v>
      </c>
      <c r="R1113" s="156" t="s">
        <v>427</v>
      </c>
      <c r="S1113" s="85" t="s">
        <v>136</v>
      </c>
      <c r="T1113" s="85" t="s">
        <v>382</v>
      </c>
      <c r="U1113" s="85" t="s">
        <v>420</v>
      </c>
      <c r="V1113" s="85" t="s">
        <v>428</v>
      </c>
      <c r="W1113" s="85" t="s">
        <v>385</v>
      </c>
      <c r="X1113" s="85" t="s">
        <v>330</v>
      </c>
      <c r="Z1113" s="42" t="s">
        <v>2428</v>
      </c>
      <c r="AA1113"/>
    </row>
    <row r="1114" spans="1:27" s="39" customFormat="1" x14ac:dyDescent="0.35">
      <c r="A1114" s="85" t="s">
        <v>811</v>
      </c>
      <c r="B1114" s="87">
        <v>51510</v>
      </c>
      <c r="C1114" s="87" t="s">
        <v>12</v>
      </c>
      <c r="D1114" s="86">
        <v>8.6501248919999991</v>
      </c>
      <c r="E1114" s="86">
        <f>SUMIFS('Ratios_MARAMA-VA'!T:T, 'Ratios_MARAMA-VA'!AA:AA, Z1114)</f>
        <v>8.6501248919930696</v>
      </c>
      <c r="F1114" s="86">
        <f>SUMIFS('Ratios_MARAMA-VA'!J:J, 'Ratios_MARAMA-VA'!AA:AA, Z1114)</f>
        <v>2.3739815331328702E-2</v>
      </c>
      <c r="G1114" s="122">
        <f t="shared" si="65"/>
        <v>2.7444476961602372E-3</v>
      </c>
      <c r="H1114" s="122">
        <v>9.2765207605490403</v>
      </c>
      <c r="I1114" s="86">
        <v>2.5458926029671425E-2</v>
      </c>
      <c r="J1114" s="122">
        <v>9.5891194293379005</v>
      </c>
      <c r="K1114" s="86">
        <v>2.631683672605177E-2</v>
      </c>
      <c r="L1114" s="122" t="str" cm="1">
        <f t="array" ref="L1114">_xlfn.SWITCH(A1114,
    "District of Columbia", _xlfn.XLOOKUP(R1114, '2015 O3 Growth Surrogates'!A:A, '2015 O3 Growth Surrogates'!H:H),
    "Maryland", _xlfn.XLOOKUP(R1114, '2015 O3 Growth Surrogates'!A:A, '2015 O3 Growth Surrogates'!I:I),
    "Virginia", _xlfn.XLOOKUP(R1114, '2015 O3 Growth Surrogates'!A:A, '2015 O3 Growth Surrogates'!J:J)
)</f>
        <v>Population</v>
      </c>
      <c r="M1114" s="133" cm="1">
        <f t="array" ref="M1114">_xlfn.SWITCH(L1114,
"Employment", INDEX('Coop GFs_CFs'!C:D, MATCH(B1114,'Coop GFs_CFs'!B:B,0),1),
"Population", INDEX('Coop GFs_CFs'!E:F, MATCH(B1114,'Coop GFs_CFs'!B:B,0),1),
"Household", INDEX('Coop GFs_CFs'!G:H, MATCH(B1114,'Coop GFs_CFs'!B:B,0),1),
"VMT", INDEX('Coop GFs_CFs'!I:J, MATCH(B1114,'Coop GFs_CFs'!B:B,0),1),
"Lane Mile", INDEX('Coop GFs_CFs'!K:L, MATCH(B1114,'Coop GFs_CFs'!B:B,0),1),
"Gas Sales", INDEX('Coop GFs_CFs'!M:N, MATCH(B1114,'Coop GFs_CFs'!B:B,0),1),
"No Growth", INDEX('Coop GFs_CFs'!O:P, MATCH(B1114,'Coop GFs_CFs'!B:B,0),1)
)</f>
        <v>1.2512671881942732</v>
      </c>
      <c r="N1114" s="133" cm="1">
        <f t="array" ref="N1114">_xlfn.SWITCH(L1114,
"Employment", INDEX('Coop GFs_CFs'!C:D, MATCH(B1114,'Coop GFs_CFs'!B:B,0),2),
"Population", INDEX('Coop GFs_CFs'!E:F, MATCH(B1114,'Coop GFs_CFs'!B:B,0),2),
"Household", INDEX('Coop GFs_CFs'!G:H, MATCH(B1114,'Coop GFs_CFs'!B:B,0),2),
"VMT", INDEX('Coop GFs_CFs'!I:J, MATCH(B1114,'Coop GFs_CFs'!B:B,0),2),
"Lane Mile", INDEX('Coop GFs_CFs'!K:L, MATCH(B1114,'Coop GFs_CFs'!B:B,0),2),
"Gas Sales", INDEX('Coop GFs_CFs'!M:N, MATCH(B1114,'Coop GFs_CFs'!B:B,0),2),
"No Growth", INDEX('Coop GFs_CFs'!O:P, MATCH(B1114,'Coop GFs_CFs'!B:B,0),2)
)</f>
        <v>1.365491025746405</v>
      </c>
      <c r="O1114" s="133"/>
      <c r="P1114" s="86">
        <f t="shared" si="63"/>
        <v>2.9704851977882963E-2</v>
      </c>
      <c r="Q1114" s="86">
        <f t="shared" si="64"/>
        <v>3.2416504787806263E-2</v>
      </c>
      <c r="R1114" s="156" t="s">
        <v>427</v>
      </c>
      <c r="S1114" s="85" t="s">
        <v>136</v>
      </c>
      <c r="T1114" s="85" t="s">
        <v>382</v>
      </c>
      <c r="U1114" s="85" t="s">
        <v>420</v>
      </c>
      <c r="V1114" s="85" t="s">
        <v>428</v>
      </c>
      <c r="W1114" s="85" t="s">
        <v>385</v>
      </c>
      <c r="X1114" s="85" t="s">
        <v>330</v>
      </c>
      <c r="Z1114" s="42" t="s">
        <v>2420</v>
      </c>
      <c r="AA1114"/>
    </row>
    <row r="1115" spans="1:27" s="39" customFormat="1" x14ac:dyDescent="0.35">
      <c r="A1115" s="85" t="s">
        <v>811</v>
      </c>
      <c r="B1115" s="87">
        <v>51600</v>
      </c>
      <c r="C1115" s="87" t="s">
        <v>12</v>
      </c>
      <c r="D1115" s="86">
        <v>1.3097755659999999</v>
      </c>
      <c r="E1115" s="86">
        <f>SUMIFS('Ratios_MARAMA-VA'!T:T, 'Ratios_MARAMA-VA'!AA:AA, Z1115)</f>
        <v>1.3097755659989501</v>
      </c>
      <c r="F1115" s="86">
        <f>SUMIFS('Ratios_MARAMA-VA'!J:J, 'Ratios_MARAMA-VA'!AA:AA, Z1115)</f>
        <v>3.59461053459279E-3</v>
      </c>
      <c r="G1115" s="122">
        <f t="shared" si="65"/>
        <v>2.7444476961602376E-3</v>
      </c>
      <c r="H1115" s="122">
        <v>1.5307884020251901</v>
      </c>
      <c r="I1115" s="86">
        <v>4.2011687032468444E-3</v>
      </c>
      <c r="J1115" s="122">
        <v>1.6589748794746799</v>
      </c>
      <c r="K1115" s="86">
        <v>4.552969785961993E-3</v>
      </c>
      <c r="L1115" s="122" t="str" cm="1">
        <f t="array" ref="L1115">_xlfn.SWITCH(A1115,
    "District of Columbia", _xlfn.XLOOKUP(R1115, '2015 O3 Growth Surrogates'!A:A, '2015 O3 Growth Surrogates'!H:H),
    "Maryland", _xlfn.XLOOKUP(R1115, '2015 O3 Growth Surrogates'!A:A, '2015 O3 Growth Surrogates'!I:I),
    "Virginia", _xlfn.XLOOKUP(R1115, '2015 O3 Growth Surrogates'!A:A, '2015 O3 Growth Surrogates'!J:J)
)</f>
        <v>Population</v>
      </c>
      <c r="M1115" s="133" cm="1">
        <f t="array" ref="M1115">_xlfn.SWITCH(L1115,
"Employment", INDEX('Coop GFs_CFs'!C:D, MATCH(B1115,'Coop GFs_CFs'!B:B,0),1),
"Population", INDEX('Coop GFs_CFs'!E:F, MATCH(B1115,'Coop GFs_CFs'!B:B,0),1),
"Household", INDEX('Coop GFs_CFs'!G:H, MATCH(B1115,'Coop GFs_CFs'!B:B,0),1),
"VMT", INDEX('Coop GFs_CFs'!I:J, MATCH(B1115,'Coop GFs_CFs'!B:B,0),1),
"Lane Mile", INDEX('Coop GFs_CFs'!K:L, MATCH(B1115,'Coop GFs_CFs'!B:B,0),1),
"Gas Sales", INDEX('Coop GFs_CFs'!M:N, MATCH(B1115,'Coop GFs_CFs'!B:B,0),1),
"No Growth", INDEX('Coop GFs_CFs'!O:P, MATCH(B1115,'Coop GFs_CFs'!B:B,0),1)
)</f>
        <v>1.3017014531456192</v>
      </c>
      <c r="N1115" s="133" cm="1">
        <f t="array" ref="N1115">_xlfn.SWITCH(L1115,
"Employment", INDEX('Coop GFs_CFs'!C:D, MATCH(B1115,'Coop GFs_CFs'!B:B,0),2),
"Population", INDEX('Coop GFs_CFs'!E:F, MATCH(B1115,'Coop GFs_CFs'!B:B,0),2),
"Household", INDEX('Coop GFs_CFs'!G:H, MATCH(B1115,'Coop GFs_CFs'!B:B,0),2),
"VMT", INDEX('Coop GFs_CFs'!I:J, MATCH(B1115,'Coop GFs_CFs'!B:B,0),2),
"Lane Mile", INDEX('Coop GFs_CFs'!K:L, MATCH(B1115,'Coop GFs_CFs'!B:B,0),2),
"Gas Sales", INDEX('Coop GFs_CFs'!M:N, MATCH(B1115,'Coop GFs_CFs'!B:B,0),2),
"No Growth", INDEX('Coop GFs_CFs'!O:P, MATCH(B1115,'Coop GFs_CFs'!B:B,0),2)
)</f>
        <v>1.3683228310181388</v>
      </c>
      <c r="O1115" s="133"/>
      <c r="P1115" s="86">
        <f t="shared" si="63"/>
        <v>4.6791097563719857E-3</v>
      </c>
      <c r="Q1115" s="86">
        <f t="shared" si="64"/>
        <v>4.9185876631016321E-3</v>
      </c>
      <c r="R1115" s="156" t="s">
        <v>427</v>
      </c>
      <c r="S1115" s="85" t="s">
        <v>136</v>
      </c>
      <c r="T1115" s="85" t="s">
        <v>382</v>
      </c>
      <c r="U1115" s="85" t="s">
        <v>420</v>
      </c>
      <c r="V1115" s="85" t="s">
        <v>428</v>
      </c>
      <c r="W1115" s="85" t="s">
        <v>385</v>
      </c>
      <c r="X1115" s="85" t="s">
        <v>330</v>
      </c>
      <c r="Z1115" s="42" t="s">
        <v>2423</v>
      </c>
      <c r="AA1115"/>
    </row>
    <row r="1116" spans="1:27" s="39" customFormat="1" x14ac:dyDescent="0.35">
      <c r="A1116" s="85" t="s">
        <v>811</v>
      </c>
      <c r="B1116" s="87">
        <v>51610</v>
      </c>
      <c r="C1116" s="87" t="s">
        <v>12</v>
      </c>
      <c r="D1116" s="86">
        <v>0.79510819899999996</v>
      </c>
      <c r="E1116" s="86">
        <f>SUMIFS('Ratios_MARAMA-VA'!T:T, 'Ratios_MARAMA-VA'!AA:AA, Z1116)</f>
        <v>0.79510819899936502</v>
      </c>
      <c r="F1116" s="86">
        <f>SUMIFS('Ratios_MARAMA-VA'!J:J, 'Ratios_MARAMA-VA'!AA:AA, Z1116)</f>
        <v>2.18213286494191E-3</v>
      </c>
      <c r="G1116" s="122">
        <f t="shared" si="65"/>
        <v>2.7444476961602212E-3</v>
      </c>
      <c r="H1116" s="122">
        <v>0.86494211616412398</v>
      </c>
      <c r="I1116" s="86">
        <v>2.3737883980185764E-3</v>
      </c>
      <c r="J1116" s="122">
        <v>0.90383548648828205</v>
      </c>
      <c r="K1116" s="86">
        <v>2.4805292186006185E-3</v>
      </c>
      <c r="L1116" s="122" t="str" cm="1">
        <f t="array" ref="L1116">_xlfn.SWITCH(A1116,
    "District of Columbia", _xlfn.XLOOKUP(R1116, '2015 O3 Growth Surrogates'!A:A, '2015 O3 Growth Surrogates'!H:H),
    "Maryland", _xlfn.XLOOKUP(R1116, '2015 O3 Growth Surrogates'!A:A, '2015 O3 Growth Surrogates'!I:I),
    "Virginia", _xlfn.XLOOKUP(R1116, '2015 O3 Growth Surrogates'!A:A, '2015 O3 Growth Surrogates'!J:J)
)</f>
        <v>Population</v>
      </c>
      <c r="M1116" s="133" cm="1">
        <f t="array" ref="M1116">_xlfn.SWITCH(L1116,
"Employment", INDEX('Coop GFs_CFs'!C:D, MATCH(B1116,'Coop GFs_CFs'!B:B,0),1),
"Population", INDEX('Coop GFs_CFs'!E:F, MATCH(B1116,'Coop GFs_CFs'!B:B,0),1),
"Household", INDEX('Coop GFs_CFs'!G:H, MATCH(B1116,'Coop GFs_CFs'!B:B,0),1),
"VMT", INDEX('Coop GFs_CFs'!I:J, MATCH(B1116,'Coop GFs_CFs'!B:B,0),1),
"Lane Mile", INDEX('Coop GFs_CFs'!K:L, MATCH(B1116,'Coop GFs_CFs'!B:B,0),1),
"Gas Sales", INDEX('Coop GFs_CFs'!M:N, MATCH(B1116,'Coop GFs_CFs'!B:B,0),1),
"No Growth", INDEX('Coop GFs_CFs'!O:P, MATCH(B1116,'Coop GFs_CFs'!B:B,0),1)
)</f>
        <v>1.2441146639619922</v>
      </c>
      <c r="N1116" s="133" cm="1">
        <f t="array" ref="N1116">_xlfn.SWITCH(L1116,
"Employment", INDEX('Coop GFs_CFs'!C:D, MATCH(B1116,'Coop GFs_CFs'!B:B,0),2),
"Population", INDEX('Coop GFs_CFs'!E:F, MATCH(B1116,'Coop GFs_CFs'!B:B,0),2),
"Household", INDEX('Coop GFs_CFs'!G:H, MATCH(B1116,'Coop GFs_CFs'!B:B,0),2),
"VMT", INDEX('Coop GFs_CFs'!I:J, MATCH(B1116,'Coop GFs_CFs'!B:B,0),2),
"Lane Mile", INDEX('Coop GFs_CFs'!K:L, MATCH(B1116,'Coop GFs_CFs'!B:B,0),2),
"Gas Sales", INDEX('Coop GFs_CFs'!M:N, MATCH(B1116,'Coop GFs_CFs'!B:B,0),2),
"No Growth", INDEX('Coop GFs_CFs'!O:P, MATCH(B1116,'Coop GFs_CFs'!B:B,0),2)
)</f>
        <v>1.3379063684407195</v>
      </c>
      <c r="O1116" s="133"/>
      <c r="P1116" s="86">
        <f t="shared" si="63"/>
        <v>2.7148234959876237E-3</v>
      </c>
      <c r="Q1116" s="86">
        <f t="shared" si="64"/>
        <v>2.919489456789574E-3</v>
      </c>
      <c r="R1116" s="156" t="s">
        <v>427</v>
      </c>
      <c r="S1116" s="85" t="s">
        <v>136</v>
      </c>
      <c r="T1116" s="85" t="s">
        <v>382</v>
      </c>
      <c r="U1116" s="85" t="s">
        <v>420</v>
      </c>
      <c r="V1116" s="85" t="s">
        <v>428</v>
      </c>
      <c r="W1116" s="85" t="s">
        <v>385</v>
      </c>
      <c r="X1116" s="85" t="s">
        <v>330</v>
      </c>
      <c r="Z1116" s="42" t="s">
        <v>2424</v>
      </c>
      <c r="AA1116"/>
    </row>
    <row r="1117" spans="1:27" s="39" customFormat="1" x14ac:dyDescent="0.35">
      <c r="A1117" s="85" t="s">
        <v>811</v>
      </c>
      <c r="B1117" s="87">
        <v>51683</v>
      </c>
      <c r="C1117" s="87" t="s">
        <v>12</v>
      </c>
      <c r="D1117" s="86">
        <v>2.3201233370000001</v>
      </c>
      <c r="E1117" s="86">
        <f>SUMIFS('Ratios_MARAMA-VA'!T:T, 'Ratios_MARAMA-VA'!AA:AA, Z1117)</f>
        <v>2.3201233369981402</v>
      </c>
      <c r="F1117" s="86">
        <f>SUMIFS('Ratios_MARAMA-VA'!J:J, 'Ratios_MARAMA-VA'!AA:AA, Z1117)</f>
        <v>6.3674571470321399E-3</v>
      </c>
      <c r="G1117" s="122">
        <f t="shared" si="65"/>
        <v>2.7444476961602337E-3</v>
      </c>
      <c r="H1117" s="122">
        <v>2.8454181828666298</v>
      </c>
      <c r="I1117" s="86">
        <v>7.8091013765807611E-3</v>
      </c>
      <c r="J1117" s="122">
        <v>3.16883333657066</v>
      </c>
      <c r="K1117" s="86">
        <v>8.6966973500670949E-3</v>
      </c>
      <c r="L1117" s="122" t="str" cm="1">
        <f t="array" ref="L1117">_xlfn.SWITCH(A1117,
    "District of Columbia", _xlfn.XLOOKUP(R1117, '2015 O3 Growth Surrogates'!A:A, '2015 O3 Growth Surrogates'!H:H),
    "Maryland", _xlfn.XLOOKUP(R1117, '2015 O3 Growth Surrogates'!A:A, '2015 O3 Growth Surrogates'!I:I),
    "Virginia", _xlfn.XLOOKUP(R1117, '2015 O3 Growth Surrogates'!A:A, '2015 O3 Growth Surrogates'!J:J)
)</f>
        <v>Population</v>
      </c>
      <c r="M1117" s="133" cm="1">
        <f t="array" ref="M1117">_xlfn.SWITCH(L1117,
"Employment", INDEX('Coop GFs_CFs'!C:D, MATCH(B1117,'Coop GFs_CFs'!B:B,0),1),
"Population", INDEX('Coop GFs_CFs'!E:F, MATCH(B1117,'Coop GFs_CFs'!B:B,0),1),
"Household", INDEX('Coop GFs_CFs'!G:H, MATCH(B1117,'Coop GFs_CFs'!B:B,0),1),
"VMT", INDEX('Coop GFs_CFs'!I:J, MATCH(B1117,'Coop GFs_CFs'!B:B,0),1),
"Lane Mile", INDEX('Coop GFs_CFs'!K:L, MATCH(B1117,'Coop GFs_CFs'!B:B,0),1),
"Gas Sales", INDEX('Coop GFs_CFs'!M:N, MATCH(B1117,'Coop GFs_CFs'!B:B,0),1),
"No Growth", INDEX('Coop GFs_CFs'!O:P, MATCH(B1117,'Coop GFs_CFs'!B:B,0),1)
)</f>
        <v>1.0847467052215982</v>
      </c>
      <c r="N1117" s="133" cm="1">
        <f t="array" ref="N1117">_xlfn.SWITCH(L1117,
"Employment", INDEX('Coop GFs_CFs'!C:D, MATCH(B1117,'Coop GFs_CFs'!B:B,0),2),
"Population", INDEX('Coop GFs_CFs'!E:F, MATCH(B1117,'Coop GFs_CFs'!B:B,0),2),
"Household", INDEX('Coop GFs_CFs'!G:H, MATCH(B1117,'Coop GFs_CFs'!B:B,0),2),
"VMT", INDEX('Coop GFs_CFs'!I:J, MATCH(B1117,'Coop GFs_CFs'!B:B,0),2),
"Lane Mile", INDEX('Coop GFs_CFs'!K:L, MATCH(B1117,'Coop GFs_CFs'!B:B,0),2),
"Gas Sales", INDEX('Coop GFs_CFs'!M:N, MATCH(B1117,'Coop GFs_CFs'!B:B,0),2),
"No Growth", INDEX('Coop GFs_CFs'!O:P, MATCH(B1117,'Coop GFs_CFs'!B:B,0),2)
)</f>
        <v>1.1113922408200338</v>
      </c>
      <c r="O1117" s="133"/>
      <c r="P1117" s="86">
        <f t="shared" si="63"/>
        <v>6.9070781608828319E-3</v>
      </c>
      <c r="Q1117" s="86">
        <f t="shared" si="64"/>
        <v>7.0767424669655899E-3</v>
      </c>
      <c r="R1117" s="156" t="s">
        <v>427</v>
      </c>
      <c r="S1117" s="85" t="s">
        <v>136</v>
      </c>
      <c r="T1117" s="85" t="s">
        <v>382</v>
      </c>
      <c r="U1117" s="85" t="s">
        <v>420</v>
      </c>
      <c r="V1117" s="85" t="s">
        <v>428</v>
      </c>
      <c r="W1117" s="85" t="s">
        <v>385</v>
      </c>
      <c r="X1117" s="85" t="s">
        <v>330</v>
      </c>
      <c r="Z1117" s="42" t="s">
        <v>2426</v>
      </c>
      <c r="AA1117"/>
    </row>
    <row r="1118" spans="1:27" s="39" customFormat="1" x14ac:dyDescent="0.35">
      <c r="A1118" s="85" t="s">
        <v>811</v>
      </c>
      <c r="B1118" s="87">
        <v>51685</v>
      </c>
      <c r="C1118" s="87" t="s">
        <v>12</v>
      </c>
      <c r="D1118" s="86">
        <v>0.93402707299999999</v>
      </c>
      <c r="E1118" s="86">
        <f>SUMIFS('Ratios_MARAMA-VA'!T:T, 'Ratios_MARAMA-VA'!AA:AA, Z1118)</f>
        <v>0.93402707299925503</v>
      </c>
      <c r="F1118" s="86">
        <f>SUMIFS('Ratios_MARAMA-VA'!J:J, 'Ratios_MARAMA-VA'!AA:AA, Z1118)</f>
        <v>2.56338844864409E-3</v>
      </c>
      <c r="G1118" s="122">
        <f t="shared" si="65"/>
        <v>2.7444476961602316E-3</v>
      </c>
      <c r="H1118" s="122">
        <v>1.16731100582277</v>
      </c>
      <c r="I1118" s="86">
        <v>3.2036240006327837E-3</v>
      </c>
      <c r="J1118" s="122">
        <v>1.3161155522316801</v>
      </c>
      <c r="K1118" s="86">
        <v>3.6120102952028853E-3</v>
      </c>
      <c r="L1118" s="122" t="str" cm="1">
        <f t="array" ref="L1118">_xlfn.SWITCH(A1118,
    "District of Columbia", _xlfn.XLOOKUP(R1118, '2015 O3 Growth Surrogates'!A:A, '2015 O3 Growth Surrogates'!H:H),
    "Maryland", _xlfn.XLOOKUP(R1118, '2015 O3 Growth Surrogates'!A:A, '2015 O3 Growth Surrogates'!I:I),
    "Virginia", _xlfn.XLOOKUP(R1118, '2015 O3 Growth Surrogates'!A:A, '2015 O3 Growth Surrogates'!J:J)
)</f>
        <v>Population</v>
      </c>
      <c r="M1118" s="133" cm="1">
        <f t="array" ref="M1118">_xlfn.SWITCH(L1118,
"Employment", INDEX('Coop GFs_CFs'!C:D, MATCH(B1118,'Coop GFs_CFs'!B:B,0),1),
"Population", INDEX('Coop GFs_CFs'!E:F, MATCH(B1118,'Coop GFs_CFs'!B:B,0),1),
"Household", INDEX('Coop GFs_CFs'!G:H, MATCH(B1118,'Coop GFs_CFs'!B:B,0),1),
"VMT", INDEX('Coop GFs_CFs'!I:J, MATCH(B1118,'Coop GFs_CFs'!B:B,0),1),
"Lane Mile", INDEX('Coop GFs_CFs'!K:L, MATCH(B1118,'Coop GFs_CFs'!B:B,0),1),
"Gas Sales", INDEX('Coop GFs_CFs'!M:N, MATCH(B1118,'Coop GFs_CFs'!B:B,0),1),
"No Growth", INDEX('Coop GFs_CFs'!O:P, MATCH(B1118,'Coop GFs_CFs'!B:B,0),1)
)</f>
        <v>1.1503808026405289</v>
      </c>
      <c r="N1118" s="133" cm="1">
        <f t="array" ref="N1118">_xlfn.SWITCH(L1118,
"Employment", INDEX('Coop GFs_CFs'!C:D, MATCH(B1118,'Coop GFs_CFs'!B:B,0),2),
"Population", INDEX('Coop GFs_CFs'!E:F, MATCH(B1118,'Coop GFs_CFs'!B:B,0),2),
"Household", INDEX('Coop GFs_CFs'!G:H, MATCH(B1118,'Coop GFs_CFs'!B:B,0),2),
"VMT", INDEX('Coop GFs_CFs'!I:J, MATCH(B1118,'Coop GFs_CFs'!B:B,0),2),
"Lane Mile", INDEX('Coop GFs_CFs'!K:L, MATCH(B1118,'Coop GFs_CFs'!B:B,0),2),
"Gas Sales", INDEX('Coop GFs_CFs'!M:N, MATCH(B1118,'Coop GFs_CFs'!B:B,0),2),
"No Growth", INDEX('Coop GFs_CFs'!O:P, MATCH(B1118,'Coop GFs_CFs'!B:B,0),2)
)</f>
        <v>1.1782580091214219</v>
      </c>
      <c r="O1118" s="133"/>
      <c r="P1118" s="86">
        <f t="shared" si="63"/>
        <v>2.9488728610306482E-3</v>
      </c>
      <c r="Q1118" s="86">
        <f t="shared" si="64"/>
        <v>3.0203329701042358E-3</v>
      </c>
      <c r="R1118" s="156" t="s">
        <v>427</v>
      </c>
      <c r="S1118" s="85" t="s">
        <v>136</v>
      </c>
      <c r="T1118" s="85" t="s">
        <v>382</v>
      </c>
      <c r="U1118" s="85" t="s">
        <v>420</v>
      </c>
      <c r="V1118" s="85" t="s">
        <v>428</v>
      </c>
      <c r="W1118" s="85" t="s">
        <v>385</v>
      </c>
      <c r="X1118" s="85" t="s">
        <v>330</v>
      </c>
      <c r="Z1118" s="42" t="s">
        <v>2427</v>
      </c>
      <c r="AA1118"/>
    </row>
    <row r="1119" spans="1:27" s="39" customFormat="1" x14ac:dyDescent="0.35">
      <c r="A1119" s="85" t="s">
        <v>9</v>
      </c>
      <c r="B1119" s="87">
        <v>11001</v>
      </c>
      <c r="C1119" s="87" t="s">
        <v>12</v>
      </c>
      <c r="D1119" s="86">
        <v>77.669695379999993</v>
      </c>
      <c r="E1119" s="86">
        <f>SUMIFS('Ratios_MARAMA-VA'!T:T, 'Ratios_MARAMA-VA'!AA:AA, Z1119)</f>
        <v>77.669695379937394</v>
      </c>
      <c r="F1119" s="86">
        <f>SUMIFS('Ratios_MARAMA-VA'!J:J, 'Ratios_MARAMA-VA'!AA:AA, Z1119)</f>
        <v>0.21316041654693699</v>
      </c>
      <c r="G1119" s="122">
        <f t="shared" si="65"/>
        <v>2.744447696160242E-3</v>
      </c>
      <c r="H1119" s="122">
        <v>82.740570810361405</v>
      </c>
      <c r="I1119" s="86">
        <v>0.22707716893947971</v>
      </c>
      <c r="J1119" s="122">
        <v>85.1111376422012</v>
      </c>
      <c r="K1119" s="86">
        <v>0.23358306561971634</v>
      </c>
      <c r="L1119" s="122" t="str" cm="1">
        <f t="array" ref="L1119">_xlfn.SWITCH(A1119,
    "District of Columbia", _xlfn.XLOOKUP(R1119, '2015 O3 Growth Surrogates'!A:A, '2015 O3 Growth Surrogates'!H:H),
    "Maryland", _xlfn.XLOOKUP(R1119, '2015 O3 Growth Surrogates'!A:A, '2015 O3 Growth Surrogates'!I:I),
    "Virginia", _xlfn.XLOOKUP(R1119, '2015 O3 Growth Surrogates'!A:A, '2015 O3 Growth Surrogates'!J:J)
)</f>
        <v>Population</v>
      </c>
      <c r="M1119" s="133" cm="1">
        <f t="array" ref="M1119">_xlfn.SWITCH(L1119,
"Employment", INDEX('Coop GFs_CFs'!C:D, MATCH(B1119,'Coop GFs_CFs'!B:B,0),1),
"Population", INDEX('Coop GFs_CFs'!E:F, MATCH(B1119,'Coop GFs_CFs'!B:B,0),1),
"Household", INDEX('Coop GFs_CFs'!G:H, MATCH(B1119,'Coop GFs_CFs'!B:B,0),1),
"VMT", INDEX('Coop GFs_CFs'!I:J, MATCH(B1119,'Coop GFs_CFs'!B:B,0),1),
"Lane Mile", INDEX('Coop GFs_CFs'!K:L, MATCH(B1119,'Coop GFs_CFs'!B:B,0),1),
"Gas Sales", INDEX('Coop GFs_CFs'!M:N, MATCH(B1119,'Coop GFs_CFs'!B:B,0),1),
"No Growth", INDEX('Coop GFs_CFs'!O:P, MATCH(B1119,'Coop GFs_CFs'!B:B,0),1)
)</f>
        <v>1.0682042243864278</v>
      </c>
      <c r="N1119" s="133" cm="1">
        <f t="array" ref="N1119">_xlfn.SWITCH(L1119,
"Employment", INDEX('Coop GFs_CFs'!C:D, MATCH(B1119,'Coop GFs_CFs'!B:B,0),2),
"Population", INDEX('Coop GFs_CFs'!E:F, MATCH(B1119,'Coop GFs_CFs'!B:B,0),2),
"Household", INDEX('Coop GFs_CFs'!G:H, MATCH(B1119,'Coop GFs_CFs'!B:B,0),2),
"VMT", INDEX('Coop GFs_CFs'!I:J, MATCH(B1119,'Coop GFs_CFs'!B:B,0),2),
"Lane Mile", INDEX('Coop GFs_CFs'!K:L, MATCH(B1119,'Coop GFs_CFs'!B:B,0),2),
"Gas Sales", INDEX('Coop GFs_CFs'!M:N, MATCH(B1119,'Coop GFs_CFs'!B:B,0),2),
"No Growth", INDEX('Coop GFs_CFs'!O:P, MATCH(B1119,'Coop GFs_CFs'!B:B,0),2)
)</f>
        <v>1.1102535122627881</v>
      </c>
      <c r="O1119" s="133"/>
      <c r="P1119" s="86">
        <f t="shared" si="63"/>
        <v>0.2276988574274087</v>
      </c>
      <c r="Q1119" s="86">
        <f t="shared" si="64"/>
        <v>0.23666210114663572</v>
      </c>
      <c r="R1119" s="156" t="s">
        <v>429</v>
      </c>
      <c r="S1119" s="85" t="s">
        <v>136</v>
      </c>
      <c r="T1119" s="85" t="s">
        <v>382</v>
      </c>
      <c r="U1119" s="85" t="s">
        <v>420</v>
      </c>
      <c r="V1119" s="85" t="s">
        <v>430</v>
      </c>
      <c r="W1119" s="85" t="s">
        <v>385</v>
      </c>
      <c r="X1119" s="85" t="s">
        <v>330</v>
      </c>
      <c r="Z1119" s="42" t="s">
        <v>2429</v>
      </c>
      <c r="AA1119"/>
    </row>
    <row r="1120" spans="1:27" s="39" customFormat="1" x14ac:dyDescent="0.35">
      <c r="A1120" s="85" t="s">
        <v>497</v>
      </c>
      <c r="B1120" s="87">
        <v>24009</v>
      </c>
      <c r="C1120" s="87" t="s">
        <v>12</v>
      </c>
      <c r="D1120" s="86">
        <v>10.14842769</v>
      </c>
      <c r="E1120" s="86">
        <f>SUMIFS('Ratios_MARAMA-VA'!T:T, 'Ratios_MARAMA-VA'!AA:AA, Z1120)</f>
        <v>10.1484276899918</v>
      </c>
      <c r="F1120" s="86">
        <f>SUMIFS('Ratios_MARAMA-VA'!J:J, 'Ratios_MARAMA-VA'!AA:AA, Z1120)</f>
        <v>2.78518289934469E-2</v>
      </c>
      <c r="G1120" s="122">
        <f t="shared" si="65"/>
        <v>2.7444476961602515E-3</v>
      </c>
      <c r="H1120" s="122">
        <v>11.719044996137001</v>
      </c>
      <c r="I1120" s="86">
        <v>3.2162306040846515E-2</v>
      </c>
      <c r="J1120" s="122">
        <v>12.6522005065519</v>
      </c>
      <c r="K1120" s="86">
        <v>3.4723302531563929E-2</v>
      </c>
      <c r="L1120" s="122" t="str" cm="1">
        <f t="array" ref="L1120">_xlfn.SWITCH(A1120,
    "District of Columbia", _xlfn.XLOOKUP(R1120, '2015 O3 Growth Surrogates'!A:A, '2015 O3 Growth Surrogates'!H:H),
    "Maryland", _xlfn.XLOOKUP(R1120, '2015 O3 Growth Surrogates'!A:A, '2015 O3 Growth Surrogates'!I:I),
    "Virginia", _xlfn.XLOOKUP(R1120, '2015 O3 Growth Surrogates'!A:A, '2015 O3 Growth Surrogates'!J:J)
)</f>
        <v>Population</v>
      </c>
      <c r="M1120" s="133" cm="1">
        <f t="array" ref="M1120">_xlfn.SWITCH(L1120,
"Employment", INDEX('Coop GFs_CFs'!C:D, MATCH(B1120,'Coop GFs_CFs'!B:B,0),1),
"Population", INDEX('Coop GFs_CFs'!E:F, MATCH(B1120,'Coop GFs_CFs'!B:B,0),1),
"Household", INDEX('Coop GFs_CFs'!G:H, MATCH(B1120,'Coop GFs_CFs'!B:B,0),1),
"VMT", INDEX('Coop GFs_CFs'!I:J, MATCH(B1120,'Coop GFs_CFs'!B:B,0),1),
"Lane Mile", INDEX('Coop GFs_CFs'!K:L, MATCH(B1120,'Coop GFs_CFs'!B:B,0),1),
"Gas Sales", INDEX('Coop GFs_CFs'!M:N, MATCH(B1120,'Coop GFs_CFs'!B:B,0),1),
"No Growth", INDEX('Coop GFs_CFs'!O:P, MATCH(B1120,'Coop GFs_CFs'!B:B,0),1)
)</f>
        <v>1.0426851482954702</v>
      </c>
      <c r="N1120" s="133" cm="1">
        <f t="array" ref="N1120">_xlfn.SWITCH(L1120,
"Employment", INDEX('Coop GFs_CFs'!C:D, MATCH(B1120,'Coop GFs_CFs'!B:B,0),2),
"Population", INDEX('Coop GFs_CFs'!E:F, MATCH(B1120,'Coop GFs_CFs'!B:B,0),2),
"Household", INDEX('Coop GFs_CFs'!G:H, MATCH(B1120,'Coop GFs_CFs'!B:B,0),2),
"VMT", INDEX('Coop GFs_CFs'!I:J, MATCH(B1120,'Coop GFs_CFs'!B:B,0),2),
"Lane Mile", INDEX('Coop GFs_CFs'!K:L, MATCH(B1120,'Coop GFs_CFs'!B:B,0),2),
"Gas Sales", INDEX('Coop GFs_CFs'!M:N, MATCH(B1120,'Coop GFs_CFs'!B:B,0),2),
"No Growth", INDEX('Coop GFs_CFs'!O:P, MATCH(B1120,'Coop GFs_CFs'!B:B,0),2)
)</f>
        <v>1.0572281391746758</v>
      </c>
      <c r="O1120" s="133"/>
      <c r="P1120" s="86">
        <f t="shared" si="63"/>
        <v>2.9040688444332257E-2</v>
      </c>
      <c r="Q1120" s="86">
        <f t="shared" si="64"/>
        <v>2.9445737339353149E-2</v>
      </c>
      <c r="R1120" s="156" t="s">
        <v>429</v>
      </c>
      <c r="S1120" s="85" t="s">
        <v>136</v>
      </c>
      <c r="T1120" s="85" t="s">
        <v>382</v>
      </c>
      <c r="U1120" s="85" t="s">
        <v>420</v>
      </c>
      <c r="V1120" s="85" t="s">
        <v>430</v>
      </c>
      <c r="W1120" s="85" t="s">
        <v>385</v>
      </c>
      <c r="X1120" s="85" t="s">
        <v>330</v>
      </c>
      <c r="Z1120" s="42" t="s">
        <v>2430</v>
      </c>
      <c r="AA1120"/>
    </row>
    <row r="1121" spans="1:27" s="39" customFormat="1" x14ac:dyDescent="0.35">
      <c r="A1121" s="85" t="s">
        <v>497</v>
      </c>
      <c r="B1121" s="87">
        <v>24017</v>
      </c>
      <c r="C1121" s="87" t="s">
        <v>12</v>
      </c>
      <c r="D1121" s="86">
        <v>17.908040769999999</v>
      </c>
      <c r="E1121" s="86">
        <f>SUMIFS('Ratios_MARAMA-VA'!T:T, 'Ratios_MARAMA-VA'!AA:AA, Z1121)</f>
        <v>17.9080407699857</v>
      </c>
      <c r="F1121" s="86">
        <f>SUMIFS('Ratios_MARAMA-VA'!J:J, 'Ratios_MARAMA-VA'!AA:AA, Z1121)</f>
        <v>4.9147681233930797E-2</v>
      </c>
      <c r="G1121" s="122">
        <f t="shared" si="65"/>
        <v>2.7444476961602342E-3</v>
      </c>
      <c r="H1121" s="122">
        <v>20.819207193832298</v>
      </c>
      <c r="I1121" s="86">
        <v>5.7137225218995627E-2</v>
      </c>
      <c r="J1121" s="122">
        <v>22.562515996526098</v>
      </c>
      <c r="K1121" s="86">
        <v>6.1921645046244478E-2</v>
      </c>
      <c r="L1121" s="122" t="str" cm="1">
        <f t="array" ref="L1121">_xlfn.SWITCH(A1121,
    "District of Columbia", _xlfn.XLOOKUP(R1121, '2015 O3 Growth Surrogates'!A:A, '2015 O3 Growth Surrogates'!H:H),
    "Maryland", _xlfn.XLOOKUP(R1121, '2015 O3 Growth Surrogates'!A:A, '2015 O3 Growth Surrogates'!I:I),
    "Virginia", _xlfn.XLOOKUP(R1121, '2015 O3 Growth Surrogates'!A:A, '2015 O3 Growth Surrogates'!J:J)
)</f>
        <v>Population</v>
      </c>
      <c r="M1121" s="133" cm="1">
        <f t="array" ref="M1121">_xlfn.SWITCH(L1121,
"Employment", INDEX('Coop GFs_CFs'!C:D, MATCH(B1121,'Coop GFs_CFs'!B:B,0),1),
"Population", INDEX('Coop GFs_CFs'!E:F, MATCH(B1121,'Coop GFs_CFs'!B:B,0),1),
"Household", INDEX('Coop GFs_CFs'!G:H, MATCH(B1121,'Coop GFs_CFs'!B:B,0),1),
"VMT", INDEX('Coop GFs_CFs'!I:J, MATCH(B1121,'Coop GFs_CFs'!B:B,0),1),
"Lane Mile", INDEX('Coop GFs_CFs'!K:L, MATCH(B1121,'Coop GFs_CFs'!B:B,0),1),
"Gas Sales", INDEX('Coop GFs_CFs'!M:N, MATCH(B1121,'Coop GFs_CFs'!B:B,0),1),
"No Growth", INDEX('Coop GFs_CFs'!O:P, MATCH(B1121,'Coop GFs_CFs'!B:B,0),1)
)</f>
        <v>1.1538180515174046</v>
      </c>
      <c r="N1121" s="133" cm="1">
        <f t="array" ref="N1121">_xlfn.SWITCH(L1121,
"Employment", INDEX('Coop GFs_CFs'!C:D, MATCH(B1121,'Coop GFs_CFs'!B:B,0),2),
"Population", INDEX('Coop GFs_CFs'!E:F, MATCH(B1121,'Coop GFs_CFs'!B:B,0),2),
"Household", INDEX('Coop GFs_CFs'!G:H, MATCH(B1121,'Coop GFs_CFs'!B:B,0),2),
"VMT", INDEX('Coop GFs_CFs'!I:J, MATCH(B1121,'Coop GFs_CFs'!B:B,0),2),
"Lane Mile", INDEX('Coop GFs_CFs'!K:L, MATCH(B1121,'Coop GFs_CFs'!B:B,0),2),
"Gas Sales", INDEX('Coop GFs_CFs'!M:N, MATCH(B1121,'Coop GFs_CFs'!B:B,0),2),
"No Growth", INDEX('Coop GFs_CFs'!O:P, MATCH(B1121,'Coop GFs_CFs'!B:B,0),2)
)</f>
        <v>1.2191456407227705</v>
      </c>
      <c r="O1121" s="133"/>
      <c r="P1121" s="86">
        <f t="shared" si="63"/>
        <v>5.6707481797932544E-2</v>
      </c>
      <c r="Q1121" s="86">
        <f t="shared" si="64"/>
        <v>5.9918181327979048E-2</v>
      </c>
      <c r="R1121" s="156" t="s">
        <v>429</v>
      </c>
      <c r="S1121" s="85" t="s">
        <v>136</v>
      </c>
      <c r="T1121" s="85" t="s">
        <v>382</v>
      </c>
      <c r="U1121" s="85" t="s">
        <v>420</v>
      </c>
      <c r="V1121" s="85" t="s">
        <v>430</v>
      </c>
      <c r="W1121" s="85" t="s">
        <v>385</v>
      </c>
      <c r="X1121" s="85" t="s">
        <v>330</v>
      </c>
      <c r="Z1121" s="42" t="s">
        <v>2437</v>
      </c>
      <c r="AA1121"/>
    </row>
    <row r="1122" spans="1:27" s="39" customFormat="1" x14ac:dyDescent="0.35">
      <c r="A1122" s="85" t="s">
        <v>497</v>
      </c>
      <c r="B1122" s="87">
        <v>24021</v>
      </c>
      <c r="C1122" s="87" t="s">
        <v>12</v>
      </c>
      <c r="D1122" s="86">
        <v>28.912742309999999</v>
      </c>
      <c r="E1122" s="86">
        <f>SUMIFS('Ratios_MARAMA-VA'!T:T, 'Ratios_MARAMA-VA'!AA:AA, Z1122)</f>
        <v>28.9127423099768</v>
      </c>
      <c r="F1122" s="86">
        <f>SUMIFS('Ratios_MARAMA-VA'!J:J, 'Ratios_MARAMA-VA'!AA:AA, Z1122)</f>
        <v>7.9349509022290404E-2</v>
      </c>
      <c r="G1122" s="122">
        <f t="shared" si="65"/>
        <v>2.7444476961602359E-3</v>
      </c>
      <c r="H1122" s="122">
        <v>33.2188796207341</v>
      </c>
      <c r="I1122" s="86">
        <v>9.1167477644147912E-2</v>
      </c>
      <c r="J1122" s="122">
        <v>35.762696848123198</v>
      </c>
      <c r="K1122" s="86">
        <v>9.8148850973308638E-2</v>
      </c>
      <c r="L1122" s="122" t="str" cm="1">
        <f t="array" ref="L1122">_xlfn.SWITCH(A1122,
    "District of Columbia", _xlfn.XLOOKUP(R1122, '2015 O3 Growth Surrogates'!A:A, '2015 O3 Growth Surrogates'!H:H),
    "Maryland", _xlfn.XLOOKUP(R1122, '2015 O3 Growth Surrogates'!A:A, '2015 O3 Growth Surrogates'!I:I),
    "Virginia", _xlfn.XLOOKUP(R1122, '2015 O3 Growth Surrogates'!A:A, '2015 O3 Growth Surrogates'!J:J)
)</f>
        <v>Population</v>
      </c>
      <c r="M1122" s="133" cm="1">
        <f t="array" ref="M1122">_xlfn.SWITCH(L1122,
"Employment", INDEX('Coop GFs_CFs'!C:D, MATCH(B1122,'Coop GFs_CFs'!B:B,0),1),
"Population", INDEX('Coop GFs_CFs'!E:F, MATCH(B1122,'Coop GFs_CFs'!B:B,0),1),
"Household", INDEX('Coop GFs_CFs'!G:H, MATCH(B1122,'Coop GFs_CFs'!B:B,0),1),
"VMT", INDEX('Coop GFs_CFs'!I:J, MATCH(B1122,'Coop GFs_CFs'!B:B,0),1),
"Lane Mile", INDEX('Coop GFs_CFs'!K:L, MATCH(B1122,'Coop GFs_CFs'!B:B,0),1),
"Gas Sales", INDEX('Coop GFs_CFs'!M:N, MATCH(B1122,'Coop GFs_CFs'!B:B,0),1),
"No Growth", INDEX('Coop GFs_CFs'!O:P, MATCH(B1122,'Coop GFs_CFs'!B:B,0),1)
)</f>
        <v>1.1642434590518702</v>
      </c>
      <c r="N1122" s="133" cm="1">
        <f t="array" ref="N1122">_xlfn.SWITCH(L1122,
"Employment", INDEX('Coop GFs_CFs'!C:D, MATCH(B1122,'Coop GFs_CFs'!B:B,0),2),
"Population", INDEX('Coop GFs_CFs'!E:F, MATCH(B1122,'Coop GFs_CFs'!B:B,0),2),
"Household", INDEX('Coop GFs_CFs'!G:H, MATCH(B1122,'Coop GFs_CFs'!B:B,0),2),
"VMT", INDEX('Coop GFs_CFs'!I:J, MATCH(B1122,'Coop GFs_CFs'!B:B,0),2),
"Lane Mile", INDEX('Coop GFs_CFs'!K:L, MATCH(B1122,'Coop GFs_CFs'!B:B,0),2),
"Gas Sales", INDEX('Coop GFs_CFs'!M:N, MATCH(B1122,'Coop GFs_CFs'!B:B,0),2),
"No Growth", INDEX('Coop GFs_CFs'!O:P, MATCH(B1122,'Coop GFs_CFs'!B:B,0),2)
)</f>
        <v>1.2562187972033161</v>
      </c>
      <c r="O1122" s="133"/>
      <c r="P1122" s="86">
        <f t="shared" si="63"/>
        <v>9.2382146858178971E-2</v>
      </c>
      <c r="Q1122" s="86">
        <f t="shared" si="64"/>
        <v>9.9680344782655333E-2</v>
      </c>
      <c r="R1122" s="156" t="s">
        <v>429</v>
      </c>
      <c r="S1122" s="85" t="s">
        <v>136</v>
      </c>
      <c r="T1122" s="85" t="s">
        <v>382</v>
      </c>
      <c r="U1122" s="85" t="s">
        <v>420</v>
      </c>
      <c r="V1122" s="85" t="s">
        <v>430</v>
      </c>
      <c r="W1122" s="85" t="s">
        <v>385</v>
      </c>
      <c r="X1122" s="85" t="s">
        <v>330</v>
      </c>
      <c r="Z1122" s="42" t="s">
        <v>2438</v>
      </c>
      <c r="AA1122"/>
    </row>
    <row r="1123" spans="1:27" s="39" customFormat="1" x14ac:dyDescent="0.35">
      <c r="A1123" s="85" t="s">
        <v>497</v>
      </c>
      <c r="B1123" s="87">
        <v>24031</v>
      </c>
      <c r="C1123" s="87" t="s">
        <v>12</v>
      </c>
      <c r="D1123" s="86">
        <v>114.6884192</v>
      </c>
      <c r="E1123" s="86">
        <f>SUMIFS('Ratios_MARAMA-VA'!T:T, 'Ratios_MARAMA-VA'!AA:AA, Z1123)</f>
        <v>114.688419199908</v>
      </c>
      <c r="F1123" s="86">
        <f>SUMIFS('Ratios_MARAMA-VA'!J:J, 'Ratios_MARAMA-VA'!AA:AA, Z1123)</f>
        <v>0.31475636784944699</v>
      </c>
      <c r="G1123" s="122">
        <f t="shared" si="65"/>
        <v>2.7444476961602368E-3</v>
      </c>
      <c r="H1123" s="122">
        <v>126.9509250146</v>
      </c>
      <c r="I1123" s="86">
        <v>0.34841017368172994</v>
      </c>
      <c r="J1123" s="122">
        <v>133.665366506455</v>
      </c>
      <c r="K1123" s="86">
        <v>0.36683760716505409</v>
      </c>
      <c r="L1123" s="122" t="str" cm="1">
        <f t="array" ref="L1123">_xlfn.SWITCH(A1123,
    "District of Columbia", _xlfn.XLOOKUP(R1123, '2015 O3 Growth Surrogates'!A:A, '2015 O3 Growth Surrogates'!H:H),
    "Maryland", _xlfn.XLOOKUP(R1123, '2015 O3 Growth Surrogates'!A:A, '2015 O3 Growth Surrogates'!I:I),
    "Virginia", _xlfn.XLOOKUP(R1123, '2015 O3 Growth Surrogates'!A:A, '2015 O3 Growth Surrogates'!J:J)
)</f>
        <v>Population</v>
      </c>
      <c r="M1123" s="133" cm="1">
        <f t="array" ref="M1123">_xlfn.SWITCH(L1123,
"Employment", INDEX('Coop GFs_CFs'!C:D, MATCH(B1123,'Coop GFs_CFs'!B:B,0),1),
"Population", INDEX('Coop GFs_CFs'!E:F, MATCH(B1123,'Coop GFs_CFs'!B:B,0),1),
"Household", INDEX('Coop GFs_CFs'!G:H, MATCH(B1123,'Coop GFs_CFs'!B:B,0),1),
"VMT", INDEX('Coop GFs_CFs'!I:J, MATCH(B1123,'Coop GFs_CFs'!B:B,0),1),
"Lane Mile", INDEX('Coop GFs_CFs'!K:L, MATCH(B1123,'Coop GFs_CFs'!B:B,0),1),
"Gas Sales", INDEX('Coop GFs_CFs'!M:N, MATCH(B1123,'Coop GFs_CFs'!B:B,0),1),
"No Growth", INDEX('Coop GFs_CFs'!O:P, MATCH(B1123,'Coop GFs_CFs'!B:B,0),1)
)</f>
        <v>1.0583627788491754</v>
      </c>
      <c r="N1123" s="133" cm="1">
        <f t="array" ref="N1123">_xlfn.SWITCH(L1123,
"Employment", INDEX('Coop GFs_CFs'!C:D, MATCH(B1123,'Coop GFs_CFs'!B:B,0),2),
"Population", INDEX('Coop GFs_CFs'!E:F, MATCH(B1123,'Coop GFs_CFs'!B:B,0),2),
"Household", INDEX('Coop GFs_CFs'!G:H, MATCH(B1123,'Coop GFs_CFs'!B:B,0),2),
"VMT", INDEX('Coop GFs_CFs'!I:J, MATCH(B1123,'Coop GFs_CFs'!B:B,0),2),
"Lane Mile", INDEX('Coop GFs_CFs'!K:L, MATCH(B1123,'Coop GFs_CFs'!B:B,0),2),
"Gas Sales", INDEX('Coop GFs_CFs'!M:N, MATCH(B1123,'Coop GFs_CFs'!B:B,0),2),
"No Growth", INDEX('Coop GFs_CFs'!O:P, MATCH(B1123,'Coop GFs_CFs'!B:B,0),2)
)</f>
        <v>1.0918242125602675</v>
      </c>
      <c r="O1123" s="133"/>
      <c r="P1123" s="86">
        <f t="shared" si="63"/>
        <v>0.33312642413761395</v>
      </c>
      <c r="Q1123" s="86">
        <f t="shared" si="64"/>
        <v>0.34365862347555237</v>
      </c>
      <c r="R1123" s="156" t="s">
        <v>429</v>
      </c>
      <c r="S1123" s="85" t="s">
        <v>136</v>
      </c>
      <c r="T1123" s="85" t="s">
        <v>382</v>
      </c>
      <c r="U1123" s="85" t="s">
        <v>420</v>
      </c>
      <c r="V1123" s="85" t="s">
        <v>430</v>
      </c>
      <c r="W1123" s="85" t="s">
        <v>385</v>
      </c>
      <c r="X1123" s="85" t="s">
        <v>330</v>
      </c>
      <c r="Z1123" s="42" t="s">
        <v>2439</v>
      </c>
      <c r="AA1123"/>
    </row>
    <row r="1124" spans="1:27" s="39" customFormat="1" x14ac:dyDescent="0.35">
      <c r="A1124" s="85" t="s">
        <v>497</v>
      </c>
      <c r="B1124" s="87">
        <v>24033</v>
      </c>
      <c r="C1124" s="87" t="s">
        <v>12</v>
      </c>
      <c r="D1124" s="86">
        <v>99.182693080000007</v>
      </c>
      <c r="E1124" s="86">
        <f>SUMIFS('Ratios_MARAMA-VA'!T:T, 'Ratios_MARAMA-VA'!AA:AA, Z1124)</f>
        <v>99.182693079920497</v>
      </c>
      <c r="F1124" s="86">
        <f>SUMIFS('Ratios_MARAMA-VA'!J:J, 'Ratios_MARAMA-VA'!AA:AA, Z1124)</f>
        <v>0.272201713522155</v>
      </c>
      <c r="G1124" s="122">
        <f t="shared" si="65"/>
        <v>2.7444476961602298E-3</v>
      </c>
      <c r="H1124" s="122">
        <v>106.881250384697</v>
      </c>
      <c r="I1124" s="86">
        <v>0.29333000138100634</v>
      </c>
      <c r="J1124" s="122">
        <v>110.769782652515</v>
      </c>
      <c r="K1124" s="86">
        <v>0.30400187480486418</v>
      </c>
      <c r="L1124" s="122" t="str" cm="1">
        <f t="array" ref="L1124">_xlfn.SWITCH(A1124,
    "District of Columbia", _xlfn.XLOOKUP(R1124, '2015 O3 Growth Surrogates'!A:A, '2015 O3 Growth Surrogates'!H:H),
    "Maryland", _xlfn.XLOOKUP(R1124, '2015 O3 Growth Surrogates'!A:A, '2015 O3 Growth Surrogates'!I:I),
    "Virginia", _xlfn.XLOOKUP(R1124, '2015 O3 Growth Surrogates'!A:A, '2015 O3 Growth Surrogates'!J:J)
)</f>
        <v>Population</v>
      </c>
      <c r="M1124" s="133" cm="1">
        <f t="array" ref="M1124">_xlfn.SWITCH(L1124,
"Employment", INDEX('Coop GFs_CFs'!C:D, MATCH(B1124,'Coop GFs_CFs'!B:B,0),1),
"Population", INDEX('Coop GFs_CFs'!E:F, MATCH(B1124,'Coop GFs_CFs'!B:B,0),1),
"Household", INDEX('Coop GFs_CFs'!G:H, MATCH(B1124,'Coop GFs_CFs'!B:B,0),1),
"VMT", INDEX('Coop GFs_CFs'!I:J, MATCH(B1124,'Coop GFs_CFs'!B:B,0),1),
"Lane Mile", INDEX('Coop GFs_CFs'!K:L, MATCH(B1124,'Coop GFs_CFs'!B:B,0),1),
"Gas Sales", INDEX('Coop GFs_CFs'!M:N, MATCH(B1124,'Coop GFs_CFs'!B:B,0),1),
"No Growth", INDEX('Coop GFs_CFs'!O:P, MATCH(B1124,'Coop GFs_CFs'!B:B,0),1)
)</f>
        <v>1.0745673584180946</v>
      </c>
      <c r="N1124" s="133" cm="1">
        <f t="array" ref="N1124">_xlfn.SWITCH(L1124,
"Employment", INDEX('Coop GFs_CFs'!C:D, MATCH(B1124,'Coop GFs_CFs'!B:B,0),2),
"Population", INDEX('Coop GFs_CFs'!E:F, MATCH(B1124,'Coop GFs_CFs'!B:B,0),2),
"Household", INDEX('Coop GFs_CFs'!G:H, MATCH(B1124,'Coop GFs_CFs'!B:B,0),2),
"VMT", INDEX('Coop GFs_CFs'!I:J, MATCH(B1124,'Coop GFs_CFs'!B:B,0),2),
"Lane Mile", INDEX('Coop GFs_CFs'!K:L, MATCH(B1124,'Coop GFs_CFs'!B:B,0),2),
"Gas Sales", INDEX('Coop GFs_CFs'!M:N, MATCH(B1124,'Coop GFs_CFs'!B:B,0),2),
"No Growth", INDEX('Coop GFs_CFs'!O:P, MATCH(B1124,'Coop GFs_CFs'!B:B,0),2)
)</f>
        <v>1.1211792575445925</v>
      </c>
      <c r="O1124" s="133"/>
      <c r="P1124" s="86">
        <f t="shared" si="63"/>
        <v>0.29249907625638105</v>
      </c>
      <c r="Q1124" s="86">
        <f t="shared" si="64"/>
        <v>0.30518691506913559</v>
      </c>
      <c r="R1124" s="156" t="s">
        <v>429</v>
      </c>
      <c r="S1124" s="85" t="s">
        <v>136</v>
      </c>
      <c r="T1124" s="85" t="s">
        <v>382</v>
      </c>
      <c r="U1124" s="85" t="s">
        <v>420</v>
      </c>
      <c r="V1124" s="85" t="s">
        <v>430</v>
      </c>
      <c r="W1124" s="85" t="s">
        <v>385</v>
      </c>
      <c r="X1124" s="85" t="s">
        <v>330</v>
      </c>
      <c r="Z1124" s="42" t="s">
        <v>2440</v>
      </c>
      <c r="AA1124"/>
    </row>
    <row r="1125" spans="1:27" s="39" customFormat="1" x14ac:dyDescent="0.35">
      <c r="A1125" s="85" t="s">
        <v>811</v>
      </c>
      <c r="B1125" s="87">
        <v>51013</v>
      </c>
      <c r="C1125" s="87" t="s">
        <v>12</v>
      </c>
      <c r="D1125" s="86">
        <v>0.51299065399999999</v>
      </c>
      <c r="E1125" s="86">
        <f>SUMIFS('Ratios_MARAMA-VA'!T:T, 'Ratios_MARAMA-VA'!AA:AA, Z1125)</f>
        <v>0.51299065399959098</v>
      </c>
      <c r="F1125" s="86">
        <f>SUMIFS('Ratios_MARAMA-VA'!J:J, 'Ratios_MARAMA-VA'!AA:AA, Z1125)</f>
        <v>1.4078760185209001E-3</v>
      </c>
      <c r="G1125" s="122">
        <f t="shared" si="65"/>
        <v>2.744447696160216E-3</v>
      </c>
      <c r="H1125" s="122">
        <v>0.54288434461853796</v>
      </c>
      <c r="I1125" s="86">
        <v>1.4899176888697953E-3</v>
      </c>
      <c r="J1125" s="122">
        <v>0.55643866711710499</v>
      </c>
      <c r="K1125" s="86">
        <v>1.5271168180240001E-3</v>
      </c>
      <c r="L1125" s="122" t="str" cm="1">
        <f t="array" ref="L1125">_xlfn.SWITCH(A1125,
    "District of Columbia", _xlfn.XLOOKUP(R1125, '2015 O3 Growth Surrogates'!A:A, '2015 O3 Growth Surrogates'!H:H),
    "Maryland", _xlfn.XLOOKUP(R1125, '2015 O3 Growth Surrogates'!A:A, '2015 O3 Growth Surrogates'!I:I),
    "Virginia", _xlfn.XLOOKUP(R1125, '2015 O3 Growth Surrogates'!A:A, '2015 O3 Growth Surrogates'!J:J)
)</f>
        <v>Population</v>
      </c>
      <c r="M1125" s="133" cm="1">
        <f t="array" ref="M1125">_xlfn.SWITCH(L1125,
"Employment", INDEX('Coop GFs_CFs'!C:D, MATCH(B1125,'Coop GFs_CFs'!B:B,0),1),
"Population", INDEX('Coop GFs_CFs'!E:F, MATCH(B1125,'Coop GFs_CFs'!B:B,0),1),
"Household", INDEX('Coop GFs_CFs'!G:H, MATCH(B1125,'Coop GFs_CFs'!B:B,0),1),
"VMT", INDEX('Coop GFs_CFs'!I:J, MATCH(B1125,'Coop GFs_CFs'!B:B,0),1),
"Lane Mile", INDEX('Coop GFs_CFs'!K:L, MATCH(B1125,'Coop GFs_CFs'!B:B,0),1),
"Gas Sales", INDEX('Coop GFs_CFs'!M:N, MATCH(B1125,'Coop GFs_CFs'!B:B,0),1),
"No Growth", INDEX('Coop GFs_CFs'!O:P, MATCH(B1125,'Coop GFs_CFs'!B:B,0),1)
)</f>
        <v>1.0984649785709848</v>
      </c>
      <c r="N1125" s="133" cm="1">
        <f t="array" ref="N1125">_xlfn.SWITCH(L1125,
"Employment", INDEX('Coop GFs_CFs'!C:D, MATCH(B1125,'Coop GFs_CFs'!B:B,0),2),
"Population", INDEX('Coop GFs_CFs'!E:F, MATCH(B1125,'Coop GFs_CFs'!B:B,0),2),
"Household", INDEX('Coop GFs_CFs'!G:H, MATCH(B1125,'Coop GFs_CFs'!B:B,0),2),
"VMT", INDEX('Coop GFs_CFs'!I:J, MATCH(B1125,'Coop GFs_CFs'!B:B,0),2),
"Lane Mile", INDEX('Coop GFs_CFs'!K:L, MATCH(B1125,'Coop GFs_CFs'!B:B,0),2),
"Gas Sales", INDEX('Coop GFs_CFs'!M:N, MATCH(B1125,'Coop GFs_CFs'!B:B,0),2),
"No Growth", INDEX('Coop GFs_CFs'!O:P, MATCH(B1125,'Coop GFs_CFs'!B:B,0),2)
)</f>
        <v>1.1504470071844137</v>
      </c>
      <c r="O1125" s="133"/>
      <c r="P1125" s="86">
        <f t="shared" si="63"/>
        <v>1.5465025005151638E-3</v>
      </c>
      <c r="Q1125" s="86">
        <f t="shared" si="64"/>
        <v>1.6196867519940776E-3</v>
      </c>
      <c r="R1125" s="156" t="s">
        <v>429</v>
      </c>
      <c r="S1125" s="85" t="s">
        <v>136</v>
      </c>
      <c r="T1125" s="85" t="s">
        <v>382</v>
      </c>
      <c r="U1125" s="85" t="s">
        <v>420</v>
      </c>
      <c r="V1125" s="85" t="s">
        <v>430</v>
      </c>
      <c r="W1125" s="85" t="s">
        <v>385</v>
      </c>
      <c r="X1125" s="85" t="s">
        <v>330</v>
      </c>
      <c r="Z1125" s="42" t="s">
        <v>2442</v>
      </c>
      <c r="AA1125"/>
    </row>
    <row r="1126" spans="1:27" s="39" customFormat="1" x14ac:dyDescent="0.35">
      <c r="A1126" s="85" t="s">
        <v>811</v>
      </c>
      <c r="B1126" s="87">
        <v>51059</v>
      </c>
      <c r="C1126" s="87" t="s">
        <v>12</v>
      </c>
      <c r="D1126" s="86">
        <v>2.4727223079999998</v>
      </c>
      <c r="E1126" s="86">
        <f>SUMIFS('Ratios_MARAMA-VA'!T:T, 'Ratios_MARAMA-VA'!AA:AA, Z1126)</f>
        <v>2.4727223079980098</v>
      </c>
      <c r="F1126" s="86">
        <f>SUMIFS('Ratios_MARAMA-VA'!J:J, 'Ratios_MARAMA-VA'!AA:AA, Z1126)</f>
        <v>6.7862570414291799E-3</v>
      </c>
      <c r="G1126" s="122">
        <f t="shared" si="65"/>
        <v>2.7444476961602442E-3</v>
      </c>
      <c r="H1126" s="122">
        <v>2.9170495685534501</v>
      </c>
      <c r="I1126" s="86">
        <v>8.0056899680017498E-3</v>
      </c>
      <c r="J1126" s="122">
        <v>3.1914602537865702</v>
      </c>
      <c r="K1126" s="86">
        <v>8.7587957408915406E-3</v>
      </c>
      <c r="L1126" s="122" t="str" cm="1">
        <f t="array" ref="L1126">_xlfn.SWITCH(A1126,
    "District of Columbia", _xlfn.XLOOKUP(R1126, '2015 O3 Growth Surrogates'!A:A, '2015 O3 Growth Surrogates'!H:H),
    "Maryland", _xlfn.XLOOKUP(R1126, '2015 O3 Growth Surrogates'!A:A, '2015 O3 Growth Surrogates'!I:I),
    "Virginia", _xlfn.XLOOKUP(R1126, '2015 O3 Growth Surrogates'!A:A, '2015 O3 Growth Surrogates'!J:J)
)</f>
        <v>Population</v>
      </c>
      <c r="M1126" s="133" cm="1">
        <f t="array" ref="M1126">_xlfn.SWITCH(L1126,
"Employment", INDEX('Coop GFs_CFs'!C:D, MATCH(B1126,'Coop GFs_CFs'!B:B,0),1),
"Population", INDEX('Coop GFs_CFs'!E:F, MATCH(B1126,'Coop GFs_CFs'!B:B,0),1),
"Household", INDEX('Coop GFs_CFs'!G:H, MATCH(B1126,'Coop GFs_CFs'!B:B,0),1),
"VMT", INDEX('Coop GFs_CFs'!I:J, MATCH(B1126,'Coop GFs_CFs'!B:B,0),1),
"Lane Mile", INDEX('Coop GFs_CFs'!K:L, MATCH(B1126,'Coop GFs_CFs'!B:B,0),1),
"Gas Sales", INDEX('Coop GFs_CFs'!M:N, MATCH(B1126,'Coop GFs_CFs'!B:B,0),1),
"No Growth", INDEX('Coop GFs_CFs'!O:P, MATCH(B1126,'Coop GFs_CFs'!B:B,0),1)
)</f>
        <v>1.0657729164323093</v>
      </c>
      <c r="N1126" s="133" cm="1">
        <f t="array" ref="N1126">_xlfn.SWITCH(L1126,
"Employment", INDEX('Coop GFs_CFs'!C:D, MATCH(B1126,'Coop GFs_CFs'!B:B,0),2),
"Population", INDEX('Coop GFs_CFs'!E:F, MATCH(B1126,'Coop GFs_CFs'!B:B,0),2),
"Household", INDEX('Coop GFs_CFs'!G:H, MATCH(B1126,'Coop GFs_CFs'!B:B,0),2),
"VMT", INDEX('Coop GFs_CFs'!I:J, MATCH(B1126,'Coop GFs_CFs'!B:B,0),2),
"Lane Mile", INDEX('Coop GFs_CFs'!K:L, MATCH(B1126,'Coop GFs_CFs'!B:B,0),2),
"Gas Sales", INDEX('Coop GFs_CFs'!M:N, MATCH(B1126,'Coop GFs_CFs'!B:B,0),2),
"No Growth", INDEX('Coop GFs_CFs'!O:P, MATCH(B1126,'Coop GFs_CFs'!B:B,0),2)
)</f>
        <v>1.0960498584059377</v>
      </c>
      <c r="O1126" s="133"/>
      <c r="P1126" s="86">
        <f t="shared" si="63"/>
        <v>7.2326089587032719E-3</v>
      </c>
      <c r="Q1126" s="86">
        <f t="shared" si="64"/>
        <v>7.4380760693647501E-3</v>
      </c>
      <c r="R1126" s="156" t="s">
        <v>429</v>
      </c>
      <c r="S1126" s="85" t="s">
        <v>136</v>
      </c>
      <c r="T1126" s="85" t="s">
        <v>382</v>
      </c>
      <c r="U1126" s="85" t="s">
        <v>420</v>
      </c>
      <c r="V1126" s="85" t="s">
        <v>430</v>
      </c>
      <c r="W1126" s="85" t="s">
        <v>385</v>
      </c>
      <c r="X1126" s="85" t="s">
        <v>330</v>
      </c>
      <c r="Z1126" s="42" t="s">
        <v>2443</v>
      </c>
      <c r="AA1126"/>
    </row>
    <row r="1127" spans="1:27" s="39" customFormat="1" x14ac:dyDescent="0.35">
      <c r="A1127" s="85" t="s">
        <v>811</v>
      </c>
      <c r="B1127" s="87">
        <v>51107</v>
      </c>
      <c r="C1127" s="87" t="s">
        <v>12</v>
      </c>
      <c r="D1127" s="86">
        <v>0.90489991199999997</v>
      </c>
      <c r="E1127" s="86">
        <f>SUMIFS('Ratios_MARAMA-VA'!T:T, 'Ratios_MARAMA-VA'!AA:AA, Z1127)</f>
        <v>0.904899911999271</v>
      </c>
      <c r="F1127" s="86">
        <f>SUMIFS('Ratios_MARAMA-VA'!J:J, 'Ratios_MARAMA-VA'!AA:AA, Z1127)</f>
        <v>2.4834504787420099E-3</v>
      </c>
      <c r="G1127" s="122">
        <f t="shared" si="65"/>
        <v>2.7444476961602472E-3</v>
      </c>
      <c r="H1127" s="122">
        <v>1.2060988565808499</v>
      </c>
      <c r="I1127" s="86">
        <v>3.310075228284822E-3</v>
      </c>
      <c r="J1127" s="122">
        <v>1.41968177703871</v>
      </c>
      <c r="K1127" s="86">
        <v>3.8962423822745734E-3</v>
      </c>
      <c r="L1127" s="122" t="str" cm="1">
        <f t="array" ref="L1127">_xlfn.SWITCH(A1127,
    "District of Columbia", _xlfn.XLOOKUP(R1127, '2015 O3 Growth Surrogates'!A:A, '2015 O3 Growth Surrogates'!H:H),
    "Maryland", _xlfn.XLOOKUP(R1127, '2015 O3 Growth Surrogates'!A:A, '2015 O3 Growth Surrogates'!I:I),
    "Virginia", _xlfn.XLOOKUP(R1127, '2015 O3 Growth Surrogates'!A:A, '2015 O3 Growth Surrogates'!J:J)
)</f>
        <v>Population</v>
      </c>
      <c r="M1127" s="133" cm="1">
        <f t="array" ref="M1127">_xlfn.SWITCH(L1127,
"Employment", INDEX('Coop GFs_CFs'!C:D, MATCH(B1127,'Coop GFs_CFs'!B:B,0),1),
"Population", INDEX('Coop GFs_CFs'!E:F, MATCH(B1127,'Coop GFs_CFs'!B:B,0),1),
"Household", INDEX('Coop GFs_CFs'!G:H, MATCH(B1127,'Coop GFs_CFs'!B:B,0),1),
"VMT", INDEX('Coop GFs_CFs'!I:J, MATCH(B1127,'Coop GFs_CFs'!B:B,0),1),
"Lane Mile", INDEX('Coop GFs_CFs'!K:L, MATCH(B1127,'Coop GFs_CFs'!B:B,0),1),
"Gas Sales", INDEX('Coop GFs_CFs'!M:N, MATCH(B1127,'Coop GFs_CFs'!B:B,0),1),
"No Growth", INDEX('Coop GFs_CFs'!O:P, MATCH(B1127,'Coop GFs_CFs'!B:B,0),1)
)</f>
        <v>1.1551127564124075</v>
      </c>
      <c r="N1127" s="133" cm="1">
        <f t="array" ref="N1127">_xlfn.SWITCH(L1127,
"Employment", INDEX('Coop GFs_CFs'!C:D, MATCH(B1127,'Coop GFs_CFs'!B:B,0),2),
"Population", INDEX('Coop GFs_CFs'!E:F, MATCH(B1127,'Coop GFs_CFs'!B:B,0),2),
"Household", INDEX('Coop GFs_CFs'!G:H, MATCH(B1127,'Coop GFs_CFs'!B:B,0),2),
"VMT", INDEX('Coop GFs_CFs'!I:J, MATCH(B1127,'Coop GFs_CFs'!B:B,0),2),
"Lane Mile", INDEX('Coop GFs_CFs'!K:L, MATCH(B1127,'Coop GFs_CFs'!B:B,0),2),
"Gas Sales", INDEX('Coop GFs_CFs'!M:N, MATCH(B1127,'Coop GFs_CFs'!B:B,0),2),
"No Growth", INDEX('Coop GFs_CFs'!O:P, MATCH(B1127,'Coop GFs_CFs'!B:B,0),2)
)</f>
        <v>1.1978534058610257</v>
      </c>
      <c r="O1127" s="133"/>
      <c r="P1127" s="86">
        <f t="shared" si="63"/>
        <v>2.8686653279133959E-3</v>
      </c>
      <c r="Q1127" s="86">
        <f t="shared" si="64"/>
        <v>2.9748096142483116E-3</v>
      </c>
      <c r="R1127" s="156" t="s">
        <v>429</v>
      </c>
      <c r="S1127" s="85" t="s">
        <v>136</v>
      </c>
      <c r="T1127" s="85" t="s">
        <v>382</v>
      </c>
      <c r="U1127" s="85" t="s">
        <v>420</v>
      </c>
      <c r="V1127" s="85" t="s">
        <v>430</v>
      </c>
      <c r="W1127" s="85" t="s">
        <v>385</v>
      </c>
      <c r="X1127" s="85" t="s">
        <v>330</v>
      </c>
      <c r="Z1127" s="42" t="s">
        <v>2446</v>
      </c>
      <c r="AA1127"/>
    </row>
    <row r="1128" spans="1:27" s="39" customFormat="1" x14ac:dyDescent="0.35">
      <c r="A1128" s="85" t="s">
        <v>811</v>
      </c>
      <c r="B1128" s="87">
        <v>51153</v>
      </c>
      <c r="C1128" s="87" t="s">
        <v>12</v>
      </c>
      <c r="D1128" s="86">
        <v>1.036553158</v>
      </c>
      <c r="E1128" s="86">
        <f>SUMIFS('Ratios_MARAMA-VA'!T:T, 'Ratios_MARAMA-VA'!AA:AA, Z1128)</f>
        <v>1.03655315799917</v>
      </c>
      <c r="F1128" s="86">
        <f>SUMIFS('Ratios_MARAMA-VA'!J:J, 'Ratios_MARAMA-VA'!AA:AA, Z1128)</f>
        <v>2.8447659264184402E-3</v>
      </c>
      <c r="G1128" s="122">
        <f t="shared" si="65"/>
        <v>2.7444476961602368E-3</v>
      </c>
      <c r="H1128" s="122">
        <v>1.24114367239503</v>
      </c>
      <c r="I1128" s="86">
        <v>3.4062538923083957E-3</v>
      </c>
      <c r="J1128" s="122">
        <v>1.37103636312777</v>
      </c>
      <c r="K1128" s="86">
        <v>3.7627375881379181E-3</v>
      </c>
      <c r="L1128" s="122" t="str" cm="1">
        <f t="array" ref="L1128">_xlfn.SWITCH(A1128,
    "District of Columbia", _xlfn.XLOOKUP(R1128, '2015 O3 Growth Surrogates'!A:A, '2015 O3 Growth Surrogates'!H:H),
    "Maryland", _xlfn.XLOOKUP(R1128, '2015 O3 Growth Surrogates'!A:A, '2015 O3 Growth Surrogates'!I:I),
    "Virginia", _xlfn.XLOOKUP(R1128, '2015 O3 Growth Surrogates'!A:A, '2015 O3 Growth Surrogates'!J:J)
)</f>
        <v>Population</v>
      </c>
      <c r="M1128" s="133" cm="1">
        <f t="array" ref="M1128">_xlfn.SWITCH(L1128,
"Employment", INDEX('Coop GFs_CFs'!C:D, MATCH(B1128,'Coop GFs_CFs'!B:B,0),1),
"Population", INDEX('Coop GFs_CFs'!E:F, MATCH(B1128,'Coop GFs_CFs'!B:B,0),1),
"Household", INDEX('Coop GFs_CFs'!G:H, MATCH(B1128,'Coop GFs_CFs'!B:B,0),1),
"VMT", INDEX('Coop GFs_CFs'!I:J, MATCH(B1128,'Coop GFs_CFs'!B:B,0),1),
"Lane Mile", INDEX('Coop GFs_CFs'!K:L, MATCH(B1128,'Coop GFs_CFs'!B:B,0),1),
"Gas Sales", INDEX('Coop GFs_CFs'!M:N, MATCH(B1128,'Coop GFs_CFs'!B:B,0),1),
"No Growth", INDEX('Coop GFs_CFs'!O:P, MATCH(B1128,'Coop GFs_CFs'!B:B,0),1)
)</f>
        <v>1.0943166406241815</v>
      </c>
      <c r="N1128" s="133" cm="1">
        <f t="array" ref="N1128">_xlfn.SWITCH(L1128,
"Employment", INDEX('Coop GFs_CFs'!C:D, MATCH(B1128,'Coop GFs_CFs'!B:B,0),2),
"Population", INDEX('Coop GFs_CFs'!E:F, MATCH(B1128,'Coop GFs_CFs'!B:B,0),2),
"Household", INDEX('Coop GFs_CFs'!G:H, MATCH(B1128,'Coop GFs_CFs'!B:B,0),2),
"VMT", INDEX('Coop GFs_CFs'!I:J, MATCH(B1128,'Coop GFs_CFs'!B:B,0),2),
"Lane Mile", INDEX('Coop GFs_CFs'!K:L, MATCH(B1128,'Coop GFs_CFs'!B:B,0),2),
"Gas Sales", INDEX('Coop GFs_CFs'!M:N, MATCH(B1128,'Coop GFs_CFs'!B:B,0),2),
"No Growth", INDEX('Coop GFs_CFs'!O:P, MATCH(B1128,'Coop GFs_CFs'!B:B,0),2)
)</f>
        <v>1.1237955518522129</v>
      </c>
      <c r="O1128" s="133"/>
      <c r="P1128" s="86">
        <f t="shared" si="63"/>
        <v>3.1130746919603653E-3</v>
      </c>
      <c r="Q1128" s="86">
        <f t="shared" si="64"/>
        <v>3.1969352941697829E-3</v>
      </c>
      <c r="R1128" s="156" t="s">
        <v>429</v>
      </c>
      <c r="S1128" s="85" t="s">
        <v>136</v>
      </c>
      <c r="T1128" s="85" t="s">
        <v>382</v>
      </c>
      <c r="U1128" s="85" t="s">
        <v>420</v>
      </c>
      <c r="V1128" s="85" t="s">
        <v>430</v>
      </c>
      <c r="W1128" s="85" t="s">
        <v>385</v>
      </c>
      <c r="X1128" s="85" t="s">
        <v>330</v>
      </c>
      <c r="Z1128" s="42" t="s">
        <v>2449</v>
      </c>
      <c r="AA1128"/>
    </row>
    <row r="1129" spans="1:27" s="39" customFormat="1" x14ac:dyDescent="0.35">
      <c r="A1129" s="85" t="s">
        <v>811</v>
      </c>
      <c r="B1129" s="87">
        <v>51510</v>
      </c>
      <c r="C1129" s="87" t="s">
        <v>12</v>
      </c>
      <c r="D1129" s="86">
        <v>0.34279272700000002</v>
      </c>
      <c r="E1129" s="86">
        <f>SUMIFS('Ratios_MARAMA-VA'!T:T, 'Ratios_MARAMA-VA'!AA:AA, Z1129)</f>
        <v>0.34279272699972702</v>
      </c>
      <c r="F1129" s="86">
        <f>SUMIFS('Ratios_MARAMA-VA'!J:J, 'Ratios_MARAMA-VA'!AA:AA, Z1129)</f>
        <v>9.4077670987488201E-4</v>
      </c>
      <c r="G1129" s="122">
        <f t="shared" si="65"/>
        <v>2.7444476961602259E-3</v>
      </c>
      <c r="H1129" s="122">
        <v>0.36761594639190098</v>
      </c>
      <c r="I1129" s="86">
        <v>1.0089027371470137E-3</v>
      </c>
      <c r="J1129" s="122">
        <v>0.38000380800876699</v>
      </c>
      <c r="K1129" s="86">
        <v>1.0429005754217734E-3</v>
      </c>
      <c r="L1129" s="122" t="str" cm="1">
        <f t="array" ref="L1129">_xlfn.SWITCH(A1129,
    "District of Columbia", _xlfn.XLOOKUP(R1129, '2015 O3 Growth Surrogates'!A:A, '2015 O3 Growth Surrogates'!H:H),
    "Maryland", _xlfn.XLOOKUP(R1129, '2015 O3 Growth Surrogates'!A:A, '2015 O3 Growth Surrogates'!I:I),
    "Virginia", _xlfn.XLOOKUP(R1129, '2015 O3 Growth Surrogates'!A:A, '2015 O3 Growth Surrogates'!J:J)
)</f>
        <v>Population</v>
      </c>
      <c r="M1129" s="133" cm="1">
        <f t="array" ref="M1129">_xlfn.SWITCH(L1129,
"Employment", INDEX('Coop GFs_CFs'!C:D, MATCH(B1129,'Coop GFs_CFs'!B:B,0),1),
"Population", INDEX('Coop GFs_CFs'!E:F, MATCH(B1129,'Coop GFs_CFs'!B:B,0),1),
"Household", INDEX('Coop GFs_CFs'!G:H, MATCH(B1129,'Coop GFs_CFs'!B:B,0),1),
"VMT", INDEX('Coop GFs_CFs'!I:J, MATCH(B1129,'Coop GFs_CFs'!B:B,0),1),
"Lane Mile", INDEX('Coop GFs_CFs'!K:L, MATCH(B1129,'Coop GFs_CFs'!B:B,0),1),
"Gas Sales", INDEX('Coop GFs_CFs'!M:N, MATCH(B1129,'Coop GFs_CFs'!B:B,0),1),
"No Growth", INDEX('Coop GFs_CFs'!O:P, MATCH(B1129,'Coop GFs_CFs'!B:B,0),1)
)</f>
        <v>1.2512671881942732</v>
      </c>
      <c r="N1129" s="133" cm="1">
        <f t="array" ref="N1129">_xlfn.SWITCH(L1129,
"Employment", INDEX('Coop GFs_CFs'!C:D, MATCH(B1129,'Coop GFs_CFs'!B:B,0),2),
"Population", INDEX('Coop GFs_CFs'!E:F, MATCH(B1129,'Coop GFs_CFs'!B:B,0),2),
"Household", INDEX('Coop GFs_CFs'!G:H, MATCH(B1129,'Coop GFs_CFs'!B:B,0),2),
"VMT", INDEX('Coop GFs_CFs'!I:J, MATCH(B1129,'Coop GFs_CFs'!B:B,0),2),
"Lane Mile", INDEX('Coop GFs_CFs'!K:L, MATCH(B1129,'Coop GFs_CFs'!B:B,0),2),
"Gas Sales", INDEX('Coop GFs_CFs'!M:N, MATCH(B1129,'Coop GFs_CFs'!B:B,0),2),
"No Growth", INDEX('Coop GFs_CFs'!O:P, MATCH(B1129,'Coop GFs_CFs'!B:B,0),2)
)</f>
        <v>1.365491025746405</v>
      </c>
      <c r="O1129" s="133"/>
      <c r="P1129" s="86">
        <f t="shared" si="63"/>
        <v>1.1771630284838032E-3</v>
      </c>
      <c r="Q1129" s="86">
        <f t="shared" si="64"/>
        <v>1.2846221545653807E-3</v>
      </c>
      <c r="R1129" s="156" t="s">
        <v>429</v>
      </c>
      <c r="S1129" s="85" t="s">
        <v>136</v>
      </c>
      <c r="T1129" s="85" t="s">
        <v>382</v>
      </c>
      <c r="U1129" s="85" t="s">
        <v>420</v>
      </c>
      <c r="V1129" s="85" t="s">
        <v>430</v>
      </c>
      <c r="W1129" s="85" t="s">
        <v>385</v>
      </c>
      <c r="X1129" s="85" t="s">
        <v>330</v>
      </c>
      <c r="Z1129" s="42" t="s">
        <v>2441</v>
      </c>
      <c r="AA1129"/>
    </row>
    <row r="1130" spans="1:27" s="39" customFormat="1" x14ac:dyDescent="0.35">
      <c r="A1130" s="85" t="s">
        <v>811</v>
      </c>
      <c r="B1130" s="87">
        <v>51600</v>
      </c>
      <c r="C1130" s="87" t="s">
        <v>12</v>
      </c>
      <c r="D1130" s="86">
        <v>5.1904613000000002E-2</v>
      </c>
      <c r="E1130" s="86">
        <f>SUMIFS('Ratios_MARAMA-VA'!T:T, 'Ratios_MARAMA-VA'!AA:AA, Z1130)</f>
        <v>5.1904612999958299E-2</v>
      </c>
      <c r="F1130" s="86">
        <f>SUMIFS('Ratios_MARAMA-VA'!J:J, 'Ratios_MARAMA-VA'!AA:AA, Z1130)</f>
        <v>1.42449495567824E-4</v>
      </c>
      <c r="G1130" s="122">
        <f t="shared" si="65"/>
        <v>2.7444476961602324E-3</v>
      </c>
      <c r="H1130" s="122">
        <v>6.0663049192968201E-2</v>
      </c>
      <c r="I1130" s="86">
        <v>1.6648656559969642E-4</v>
      </c>
      <c r="J1130" s="122">
        <v>6.5742903846363998E-2</v>
      </c>
      <c r="K1130" s="86">
        <v>1.8042796100003737E-4</v>
      </c>
      <c r="L1130" s="122" t="str" cm="1">
        <f t="array" ref="L1130">_xlfn.SWITCH(A1130,
    "District of Columbia", _xlfn.XLOOKUP(R1130, '2015 O3 Growth Surrogates'!A:A, '2015 O3 Growth Surrogates'!H:H),
    "Maryland", _xlfn.XLOOKUP(R1130, '2015 O3 Growth Surrogates'!A:A, '2015 O3 Growth Surrogates'!I:I),
    "Virginia", _xlfn.XLOOKUP(R1130, '2015 O3 Growth Surrogates'!A:A, '2015 O3 Growth Surrogates'!J:J)
)</f>
        <v>Population</v>
      </c>
      <c r="M1130" s="133" cm="1">
        <f t="array" ref="M1130">_xlfn.SWITCH(L1130,
"Employment", INDEX('Coop GFs_CFs'!C:D, MATCH(B1130,'Coop GFs_CFs'!B:B,0),1),
"Population", INDEX('Coop GFs_CFs'!E:F, MATCH(B1130,'Coop GFs_CFs'!B:B,0),1),
"Household", INDEX('Coop GFs_CFs'!G:H, MATCH(B1130,'Coop GFs_CFs'!B:B,0),1),
"VMT", INDEX('Coop GFs_CFs'!I:J, MATCH(B1130,'Coop GFs_CFs'!B:B,0),1),
"Lane Mile", INDEX('Coop GFs_CFs'!K:L, MATCH(B1130,'Coop GFs_CFs'!B:B,0),1),
"Gas Sales", INDEX('Coop GFs_CFs'!M:N, MATCH(B1130,'Coop GFs_CFs'!B:B,0),1),
"No Growth", INDEX('Coop GFs_CFs'!O:P, MATCH(B1130,'Coop GFs_CFs'!B:B,0),1)
)</f>
        <v>1.3017014531456192</v>
      </c>
      <c r="N1130" s="133" cm="1">
        <f t="array" ref="N1130">_xlfn.SWITCH(L1130,
"Employment", INDEX('Coop GFs_CFs'!C:D, MATCH(B1130,'Coop GFs_CFs'!B:B,0),2),
"Population", INDEX('Coop GFs_CFs'!E:F, MATCH(B1130,'Coop GFs_CFs'!B:B,0),2),
"Household", INDEX('Coop GFs_CFs'!G:H, MATCH(B1130,'Coop GFs_CFs'!B:B,0),2),
"VMT", INDEX('Coop GFs_CFs'!I:J, MATCH(B1130,'Coop GFs_CFs'!B:B,0),2),
"Lane Mile", INDEX('Coop GFs_CFs'!K:L, MATCH(B1130,'Coop GFs_CFs'!B:B,0),2),
"Gas Sales", INDEX('Coop GFs_CFs'!M:N, MATCH(B1130,'Coop GFs_CFs'!B:B,0),2),
"No Growth", INDEX('Coop GFs_CFs'!O:P, MATCH(B1130,'Coop GFs_CFs'!B:B,0),2)
)</f>
        <v>1.3683228310181388</v>
      </c>
      <c r="O1130" s="133"/>
      <c r="P1130" s="86">
        <f t="shared" si="63"/>
        <v>1.8542671538049696E-4</v>
      </c>
      <c r="Q1130" s="86">
        <f t="shared" si="64"/>
        <v>1.9491689705247075E-4</v>
      </c>
      <c r="R1130" s="156" t="s">
        <v>429</v>
      </c>
      <c r="S1130" s="85" t="s">
        <v>136</v>
      </c>
      <c r="T1130" s="85" t="s">
        <v>382</v>
      </c>
      <c r="U1130" s="85" t="s">
        <v>420</v>
      </c>
      <c r="V1130" s="85" t="s">
        <v>430</v>
      </c>
      <c r="W1130" s="85" t="s">
        <v>385</v>
      </c>
      <c r="X1130" s="85" t="s">
        <v>330</v>
      </c>
      <c r="Z1130" s="42" t="s">
        <v>2444</v>
      </c>
      <c r="AA1130"/>
    </row>
    <row r="1131" spans="1:27" s="39" customFormat="1" x14ac:dyDescent="0.35">
      <c r="A1131" s="85" t="s">
        <v>811</v>
      </c>
      <c r="B1131" s="87">
        <v>51610</v>
      </c>
      <c r="C1131" s="87" t="s">
        <v>12</v>
      </c>
      <c r="D1131" s="86">
        <v>3.1509061999999997E-2</v>
      </c>
      <c r="E1131" s="86">
        <f>SUMIFS('Ratios_MARAMA-VA'!T:T, 'Ratios_MARAMA-VA'!AA:AA, Z1131)</f>
        <v>3.1509061999974698E-2</v>
      </c>
      <c r="F1131" s="86">
        <f>SUMIFS('Ratios_MARAMA-VA'!J:J, 'Ratios_MARAMA-VA'!AA:AA, Z1131)</f>
        <v>8.6474972614000907E-5</v>
      </c>
      <c r="G1131" s="122">
        <f t="shared" si="65"/>
        <v>2.7444476961602459E-3</v>
      </c>
      <c r="H1131" s="122">
        <v>3.4276485639191001E-2</v>
      </c>
      <c r="I1131" s="86">
        <v>9.4070022044947491E-5</v>
      </c>
      <c r="J1131" s="122">
        <v>3.5817777275315703E-2</v>
      </c>
      <c r="K1131" s="86">
        <v>9.8300016324820989E-5</v>
      </c>
      <c r="L1131" s="122" t="str" cm="1">
        <f t="array" ref="L1131">_xlfn.SWITCH(A1131,
    "District of Columbia", _xlfn.XLOOKUP(R1131, '2015 O3 Growth Surrogates'!A:A, '2015 O3 Growth Surrogates'!H:H),
    "Maryland", _xlfn.XLOOKUP(R1131, '2015 O3 Growth Surrogates'!A:A, '2015 O3 Growth Surrogates'!I:I),
    "Virginia", _xlfn.XLOOKUP(R1131, '2015 O3 Growth Surrogates'!A:A, '2015 O3 Growth Surrogates'!J:J)
)</f>
        <v>Population</v>
      </c>
      <c r="M1131" s="133" cm="1">
        <f t="array" ref="M1131">_xlfn.SWITCH(L1131,
"Employment", INDEX('Coop GFs_CFs'!C:D, MATCH(B1131,'Coop GFs_CFs'!B:B,0),1),
"Population", INDEX('Coop GFs_CFs'!E:F, MATCH(B1131,'Coop GFs_CFs'!B:B,0),1),
"Household", INDEX('Coop GFs_CFs'!G:H, MATCH(B1131,'Coop GFs_CFs'!B:B,0),1),
"VMT", INDEX('Coop GFs_CFs'!I:J, MATCH(B1131,'Coop GFs_CFs'!B:B,0),1),
"Lane Mile", INDEX('Coop GFs_CFs'!K:L, MATCH(B1131,'Coop GFs_CFs'!B:B,0),1),
"Gas Sales", INDEX('Coop GFs_CFs'!M:N, MATCH(B1131,'Coop GFs_CFs'!B:B,0),1),
"No Growth", INDEX('Coop GFs_CFs'!O:P, MATCH(B1131,'Coop GFs_CFs'!B:B,0),1)
)</f>
        <v>1.2441146639619922</v>
      </c>
      <c r="N1131" s="133" cm="1">
        <f t="array" ref="N1131">_xlfn.SWITCH(L1131,
"Employment", INDEX('Coop GFs_CFs'!C:D, MATCH(B1131,'Coop GFs_CFs'!B:B,0),2),
"Population", INDEX('Coop GFs_CFs'!E:F, MATCH(B1131,'Coop GFs_CFs'!B:B,0),2),
"Household", INDEX('Coop GFs_CFs'!G:H, MATCH(B1131,'Coop GFs_CFs'!B:B,0),2),
"VMT", INDEX('Coop GFs_CFs'!I:J, MATCH(B1131,'Coop GFs_CFs'!B:B,0),2),
"Lane Mile", INDEX('Coop GFs_CFs'!K:L, MATCH(B1131,'Coop GFs_CFs'!B:B,0),2),
"Gas Sales", INDEX('Coop GFs_CFs'!M:N, MATCH(B1131,'Coop GFs_CFs'!B:B,0),2),
"No Growth", INDEX('Coop GFs_CFs'!O:P, MATCH(B1131,'Coop GFs_CFs'!B:B,0),2)
)</f>
        <v>1.3379063684407195</v>
      </c>
      <c r="O1131" s="133"/>
      <c r="P1131" s="86">
        <f t="shared" si="63"/>
        <v>1.0758478149479022E-4</v>
      </c>
      <c r="Q1131" s="86">
        <f t="shared" si="64"/>
        <v>1.1569541657100863E-4</v>
      </c>
      <c r="R1131" s="156" t="s">
        <v>429</v>
      </c>
      <c r="S1131" s="85" t="s">
        <v>136</v>
      </c>
      <c r="T1131" s="85" t="s">
        <v>382</v>
      </c>
      <c r="U1131" s="85" t="s">
        <v>420</v>
      </c>
      <c r="V1131" s="85" t="s">
        <v>430</v>
      </c>
      <c r="W1131" s="85" t="s">
        <v>385</v>
      </c>
      <c r="X1131" s="85" t="s">
        <v>330</v>
      </c>
      <c r="Z1131" s="42" t="s">
        <v>2445</v>
      </c>
      <c r="AA1131"/>
    </row>
    <row r="1132" spans="1:27" s="39" customFormat="1" x14ac:dyDescent="0.35">
      <c r="A1132" s="85" t="s">
        <v>811</v>
      </c>
      <c r="B1132" s="87">
        <v>51683</v>
      </c>
      <c r="C1132" s="87" t="s">
        <v>12</v>
      </c>
      <c r="D1132" s="86">
        <v>9.1943348999999994E-2</v>
      </c>
      <c r="E1132" s="86">
        <f>SUMIFS('Ratios_MARAMA-VA'!T:T, 'Ratios_MARAMA-VA'!AA:AA, Z1132)</f>
        <v>9.1943348999925803E-2</v>
      </c>
      <c r="F1132" s="86">
        <f>SUMIFS('Ratios_MARAMA-VA'!J:J, 'Ratios_MARAMA-VA'!AA:AA, Z1132)</f>
        <v>2.5233371234010399E-4</v>
      </c>
      <c r="G1132" s="122">
        <f t="shared" si="65"/>
        <v>2.7444476961602476E-3</v>
      </c>
      <c r="H1132" s="122">
        <v>0.112760073081517</v>
      </c>
      <c r="I1132" s="86">
        <v>3.0946412278743047E-4</v>
      </c>
      <c r="J1132" s="122">
        <v>0.125576578081353</v>
      </c>
      <c r="K1132" s="86">
        <v>3.446383504070567E-4</v>
      </c>
      <c r="L1132" s="122" t="str" cm="1">
        <f t="array" ref="L1132">_xlfn.SWITCH(A1132,
    "District of Columbia", _xlfn.XLOOKUP(R1132, '2015 O3 Growth Surrogates'!A:A, '2015 O3 Growth Surrogates'!H:H),
    "Maryland", _xlfn.XLOOKUP(R1132, '2015 O3 Growth Surrogates'!A:A, '2015 O3 Growth Surrogates'!I:I),
    "Virginia", _xlfn.XLOOKUP(R1132, '2015 O3 Growth Surrogates'!A:A, '2015 O3 Growth Surrogates'!J:J)
)</f>
        <v>Population</v>
      </c>
      <c r="M1132" s="133" cm="1">
        <f t="array" ref="M1132">_xlfn.SWITCH(L1132,
"Employment", INDEX('Coop GFs_CFs'!C:D, MATCH(B1132,'Coop GFs_CFs'!B:B,0),1),
"Population", INDEX('Coop GFs_CFs'!E:F, MATCH(B1132,'Coop GFs_CFs'!B:B,0),1),
"Household", INDEX('Coop GFs_CFs'!G:H, MATCH(B1132,'Coop GFs_CFs'!B:B,0),1),
"VMT", INDEX('Coop GFs_CFs'!I:J, MATCH(B1132,'Coop GFs_CFs'!B:B,0),1),
"Lane Mile", INDEX('Coop GFs_CFs'!K:L, MATCH(B1132,'Coop GFs_CFs'!B:B,0),1),
"Gas Sales", INDEX('Coop GFs_CFs'!M:N, MATCH(B1132,'Coop GFs_CFs'!B:B,0),1),
"No Growth", INDEX('Coop GFs_CFs'!O:P, MATCH(B1132,'Coop GFs_CFs'!B:B,0),1)
)</f>
        <v>1.0847467052215982</v>
      </c>
      <c r="N1132" s="133" cm="1">
        <f t="array" ref="N1132">_xlfn.SWITCH(L1132,
"Employment", INDEX('Coop GFs_CFs'!C:D, MATCH(B1132,'Coop GFs_CFs'!B:B,0),2),
"Population", INDEX('Coop GFs_CFs'!E:F, MATCH(B1132,'Coop GFs_CFs'!B:B,0),2),
"Household", INDEX('Coop GFs_CFs'!G:H, MATCH(B1132,'Coop GFs_CFs'!B:B,0),2),
"VMT", INDEX('Coop GFs_CFs'!I:J, MATCH(B1132,'Coop GFs_CFs'!B:B,0),2),
"Lane Mile", INDEX('Coop GFs_CFs'!K:L, MATCH(B1132,'Coop GFs_CFs'!B:B,0),2),
"Gas Sales", INDEX('Coop GFs_CFs'!M:N, MATCH(B1132,'Coop GFs_CFs'!B:B,0),2),
"No Growth", INDEX('Coop GFs_CFs'!O:P, MATCH(B1132,'Coop GFs_CFs'!B:B,0),2)
)</f>
        <v>1.1113922408200338</v>
      </c>
      <c r="O1132" s="133"/>
      <c r="P1132" s="86">
        <f t="shared" si="63"/>
        <v>2.7371816307726236E-4</v>
      </c>
      <c r="Q1132" s="86">
        <f t="shared" si="64"/>
        <v>2.8044172999210602E-4</v>
      </c>
      <c r="R1132" s="156" t="s">
        <v>429</v>
      </c>
      <c r="S1132" s="85" t="s">
        <v>136</v>
      </c>
      <c r="T1132" s="85" t="s">
        <v>382</v>
      </c>
      <c r="U1132" s="85" t="s">
        <v>420</v>
      </c>
      <c r="V1132" s="85" t="s">
        <v>430</v>
      </c>
      <c r="W1132" s="85" t="s">
        <v>385</v>
      </c>
      <c r="X1132" s="85" t="s">
        <v>330</v>
      </c>
      <c r="Z1132" s="42" t="s">
        <v>2447</v>
      </c>
      <c r="AA1132"/>
    </row>
    <row r="1133" spans="1:27" s="39" customFormat="1" x14ac:dyDescent="0.35">
      <c r="A1133" s="85" t="s">
        <v>811</v>
      </c>
      <c r="B1133" s="87">
        <v>51685</v>
      </c>
      <c r="C1133" s="87" t="s">
        <v>12</v>
      </c>
      <c r="D1133" s="86">
        <v>3.7014226999999997E-2</v>
      </c>
      <c r="E1133" s="86">
        <f>SUMIFS('Ratios_MARAMA-VA'!T:T, 'Ratios_MARAMA-VA'!AA:AA, Z1133)</f>
        <v>3.7014226999970298E-2</v>
      </c>
      <c r="F1133" s="86">
        <f>SUMIFS('Ratios_MARAMA-VA'!J:J, 'Ratios_MARAMA-VA'!AA:AA, Z1133)</f>
        <v>1.0158361001522E-4</v>
      </c>
      <c r="G1133" s="122">
        <f t="shared" si="65"/>
        <v>2.7444476961602229E-3</v>
      </c>
      <c r="H1133" s="122">
        <v>4.6258953084031301E-2</v>
      </c>
      <c r="I1133" s="86">
        <v>1.2695527721825355E-4</v>
      </c>
      <c r="J1133" s="122">
        <v>5.2155875580850303E-2</v>
      </c>
      <c r="K1133" s="86">
        <v>1.4313907257908383E-4</v>
      </c>
      <c r="L1133" s="122" t="str" cm="1">
        <f t="array" ref="L1133">_xlfn.SWITCH(A1133,
    "District of Columbia", _xlfn.XLOOKUP(R1133, '2015 O3 Growth Surrogates'!A:A, '2015 O3 Growth Surrogates'!H:H),
    "Maryland", _xlfn.XLOOKUP(R1133, '2015 O3 Growth Surrogates'!A:A, '2015 O3 Growth Surrogates'!I:I),
    "Virginia", _xlfn.XLOOKUP(R1133, '2015 O3 Growth Surrogates'!A:A, '2015 O3 Growth Surrogates'!J:J)
)</f>
        <v>Population</v>
      </c>
      <c r="M1133" s="133" cm="1">
        <f t="array" ref="M1133">_xlfn.SWITCH(L1133,
"Employment", INDEX('Coop GFs_CFs'!C:D, MATCH(B1133,'Coop GFs_CFs'!B:B,0),1),
"Population", INDEX('Coop GFs_CFs'!E:F, MATCH(B1133,'Coop GFs_CFs'!B:B,0),1),
"Household", INDEX('Coop GFs_CFs'!G:H, MATCH(B1133,'Coop GFs_CFs'!B:B,0),1),
"VMT", INDEX('Coop GFs_CFs'!I:J, MATCH(B1133,'Coop GFs_CFs'!B:B,0),1),
"Lane Mile", INDEX('Coop GFs_CFs'!K:L, MATCH(B1133,'Coop GFs_CFs'!B:B,0),1),
"Gas Sales", INDEX('Coop GFs_CFs'!M:N, MATCH(B1133,'Coop GFs_CFs'!B:B,0),1),
"No Growth", INDEX('Coop GFs_CFs'!O:P, MATCH(B1133,'Coop GFs_CFs'!B:B,0),1)
)</f>
        <v>1.1503808026405289</v>
      </c>
      <c r="N1133" s="133" cm="1">
        <f t="array" ref="N1133">_xlfn.SWITCH(L1133,
"Employment", INDEX('Coop GFs_CFs'!C:D, MATCH(B1133,'Coop GFs_CFs'!B:B,0),2),
"Population", INDEX('Coop GFs_CFs'!E:F, MATCH(B1133,'Coop GFs_CFs'!B:B,0),2),
"Household", INDEX('Coop GFs_CFs'!G:H, MATCH(B1133,'Coop GFs_CFs'!B:B,0),2),
"VMT", INDEX('Coop GFs_CFs'!I:J, MATCH(B1133,'Coop GFs_CFs'!B:B,0),2),
"Lane Mile", INDEX('Coop GFs_CFs'!K:L, MATCH(B1133,'Coop GFs_CFs'!B:B,0),2),
"Gas Sales", INDEX('Coop GFs_CFs'!M:N, MATCH(B1133,'Coop GFs_CFs'!B:B,0),2),
"No Growth", INDEX('Coop GFs_CFs'!O:P, MATCH(B1133,'Coop GFs_CFs'!B:B,0),2)
)</f>
        <v>1.1782580091214219</v>
      </c>
      <c r="O1133" s="133"/>
      <c r="P1133" s="86">
        <f t="shared" si="63"/>
        <v>1.1685983482443125E-4</v>
      </c>
      <c r="Q1133" s="86">
        <f t="shared" si="64"/>
        <v>1.1969170209590004E-4</v>
      </c>
      <c r="R1133" s="156" t="s">
        <v>429</v>
      </c>
      <c r="S1133" s="85" t="s">
        <v>136</v>
      </c>
      <c r="T1133" s="85" t="s">
        <v>382</v>
      </c>
      <c r="U1133" s="85" t="s">
        <v>420</v>
      </c>
      <c r="V1133" s="85" t="s">
        <v>430</v>
      </c>
      <c r="W1133" s="85" t="s">
        <v>385</v>
      </c>
      <c r="X1133" s="85" t="s">
        <v>330</v>
      </c>
      <c r="Z1133" s="42" t="s">
        <v>2448</v>
      </c>
      <c r="AA1133"/>
    </row>
    <row r="1134" spans="1:27" s="39" customFormat="1" x14ac:dyDescent="0.35">
      <c r="A1134" s="85" t="s">
        <v>9</v>
      </c>
      <c r="B1134" s="87">
        <v>11001</v>
      </c>
      <c r="C1134" s="87" t="s">
        <v>12</v>
      </c>
      <c r="D1134" s="86">
        <v>12.90405339</v>
      </c>
      <c r="E1134" s="86">
        <f>SUMIFS('Ratios_MARAMA-VA'!T:T, 'Ratios_MARAMA-VA'!AA:AA, Z1134)</f>
        <v>12.9040533899897</v>
      </c>
      <c r="F1134" s="86">
        <f>SUMIFS('Ratios_MARAMA-VA'!J:J, 'Ratios_MARAMA-VA'!AA:AA, Z1134)</f>
        <v>3.5289500723047498E-2</v>
      </c>
      <c r="G1134" s="122">
        <f t="shared" si="65"/>
        <v>2.7347609046955179E-3</v>
      </c>
      <c r="H1134" s="122">
        <v>12.418313014872901</v>
      </c>
      <c r="I1134" s="86">
        <v>3.3961116935345939E-2</v>
      </c>
      <c r="J1134" s="122">
        <v>13.6930608562225</v>
      </c>
      <c r="K1134" s="86">
        <v>3.7447247495213824E-2</v>
      </c>
      <c r="L1134" s="122" t="str" cm="1">
        <f t="array" ref="L1134">_xlfn.SWITCH(A1134,
    "District of Columbia", _xlfn.XLOOKUP(R1134, '2015 O3 Growth Surrogates'!A:A, '2015 O3 Growth Surrogates'!H:H),
    "Maryland", _xlfn.XLOOKUP(R1134, '2015 O3 Growth Surrogates'!A:A, '2015 O3 Growth Surrogates'!I:I),
    "Virginia", _xlfn.XLOOKUP(R1134, '2015 O3 Growth Surrogates'!A:A, '2015 O3 Growth Surrogates'!J:J)
)</f>
        <v>Employment</v>
      </c>
      <c r="M1134" s="133" cm="1">
        <f t="array" ref="M1134">_xlfn.SWITCH(L1134,
"Employment", INDEX('Coop GFs_CFs'!C:D, MATCH(B1134,'Coop GFs_CFs'!B:B,0),1),
"Population", INDEX('Coop GFs_CFs'!E:F, MATCH(B1134,'Coop GFs_CFs'!B:B,0),1),
"Household", INDEX('Coop GFs_CFs'!G:H, MATCH(B1134,'Coop GFs_CFs'!B:B,0),1),
"VMT", INDEX('Coop GFs_CFs'!I:J, MATCH(B1134,'Coop GFs_CFs'!B:B,0),1),
"Lane Mile", INDEX('Coop GFs_CFs'!K:L, MATCH(B1134,'Coop GFs_CFs'!B:B,0),1),
"Gas Sales", INDEX('Coop GFs_CFs'!M:N, MATCH(B1134,'Coop GFs_CFs'!B:B,0),1),
"No Growth", INDEX('Coop GFs_CFs'!O:P, MATCH(B1134,'Coop GFs_CFs'!B:B,0),1)
)</f>
        <v>1.1125759036334977</v>
      </c>
      <c r="N1134" s="133" cm="1">
        <f t="array" ref="N1134">_xlfn.SWITCH(L1134,
"Employment", INDEX('Coop GFs_CFs'!C:D, MATCH(B1134,'Coop GFs_CFs'!B:B,0),2),
"Population", INDEX('Coop GFs_CFs'!E:F, MATCH(B1134,'Coop GFs_CFs'!B:B,0),2),
"Household", INDEX('Coop GFs_CFs'!G:H, MATCH(B1134,'Coop GFs_CFs'!B:B,0),2),
"VMT", INDEX('Coop GFs_CFs'!I:J, MATCH(B1134,'Coop GFs_CFs'!B:B,0),2),
"Lane Mile", INDEX('Coop GFs_CFs'!K:L, MATCH(B1134,'Coop GFs_CFs'!B:B,0),2),
"Gas Sales", INDEX('Coop GFs_CFs'!M:N, MATCH(B1134,'Coop GFs_CFs'!B:B,0),2),
"No Growth", INDEX('Coop GFs_CFs'!O:P, MATCH(B1134,'Coop GFs_CFs'!B:B,0),2)
)</f>
        <v>1.1554041707984846</v>
      </c>
      <c r="O1134" s="133"/>
      <c r="P1134" s="86">
        <f t="shared" si="63"/>
        <v>3.9262248155719541E-2</v>
      </c>
      <c r="Q1134" s="86">
        <f t="shared" si="64"/>
        <v>4.0773636320805218E-2</v>
      </c>
      <c r="R1134" s="156" t="s">
        <v>381</v>
      </c>
      <c r="S1134" s="85" t="s">
        <v>125</v>
      </c>
      <c r="T1134" s="85" t="s">
        <v>382</v>
      </c>
      <c r="U1134" s="85" t="s">
        <v>383</v>
      </c>
      <c r="V1134" s="85" t="s">
        <v>384</v>
      </c>
      <c r="W1134" s="85" t="s">
        <v>385</v>
      </c>
      <c r="X1134" s="85" t="s">
        <v>330</v>
      </c>
      <c r="Z1134" s="42" t="s">
        <v>2450</v>
      </c>
      <c r="AA1134"/>
    </row>
    <row r="1135" spans="1:27" s="39" customFormat="1" x14ac:dyDescent="0.35">
      <c r="A1135" s="85" t="s">
        <v>497</v>
      </c>
      <c r="B1135" s="87">
        <v>24009</v>
      </c>
      <c r="C1135" s="87" t="s">
        <v>12</v>
      </c>
      <c r="D1135" s="86">
        <v>4.864353565</v>
      </c>
      <c r="E1135" s="86">
        <f>SUMIFS('Ratios_MARAMA-VA'!T:T, 'Ratios_MARAMA-VA'!AA:AA, Z1135)</f>
        <v>4.8643535649961196</v>
      </c>
      <c r="F1135" s="86">
        <f>SUMIFS('Ratios_MARAMA-VA'!J:J, 'Ratios_MARAMA-VA'!AA:AA, Z1135)</f>
        <v>1.3302843956167701E-2</v>
      </c>
      <c r="G1135" s="122">
        <f t="shared" si="65"/>
        <v>2.734760904695527E-3</v>
      </c>
      <c r="H1135" s="122">
        <v>4.6812473072992402</v>
      </c>
      <c r="I1135" s="86">
        <v>1.2802092121213169E-2</v>
      </c>
      <c r="J1135" s="122">
        <v>5.1617803630094601</v>
      </c>
      <c r="K1135" s="86">
        <v>1.4116235135383357E-2</v>
      </c>
      <c r="L1135" s="122" t="str" cm="1">
        <f t="array" ref="L1135">_xlfn.SWITCH(A1135,
    "District of Columbia", _xlfn.XLOOKUP(R1135, '2015 O3 Growth Surrogates'!A:A, '2015 O3 Growth Surrogates'!H:H),
    "Maryland", _xlfn.XLOOKUP(R1135, '2015 O3 Growth Surrogates'!A:A, '2015 O3 Growth Surrogates'!I:I),
    "Virginia", _xlfn.XLOOKUP(R1135, '2015 O3 Growth Surrogates'!A:A, '2015 O3 Growth Surrogates'!J:J)
)</f>
        <v>Employment</v>
      </c>
      <c r="M1135" s="133" cm="1">
        <f t="array" ref="M1135">_xlfn.SWITCH(L1135,
"Employment", INDEX('Coop GFs_CFs'!C:D, MATCH(B1135,'Coop GFs_CFs'!B:B,0),1),
"Population", INDEX('Coop GFs_CFs'!E:F, MATCH(B1135,'Coop GFs_CFs'!B:B,0),1),
"Household", INDEX('Coop GFs_CFs'!G:H, MATCH(B1135,'Coop GFs_CFs'!B:B,0),1),
"VMT", INDEX('Coop GFs_CFs'!I:J, MATCH(B1135,'Coop GFs_CFs'!B:B,0),1),
"Lane Mile", INDEX('Coop GFs_CFs'!K:L, MATCH(B1135,'Coop GFs_CFs'!B:B,0),1),
"Gas Sales", INDEX('Coop GFs_CFs'!M:N, MATCH(B1135,'Coop GFs_CFs'!B:B,0),1),
"No Growth", INDEX('Coop GFs_CFs'!O:P, MATCH(B1135,'Coop GFs_CFs'!B:B,0),1)
)</f>
        <v>1.0339308317341065</v>
      </c>
      <c r="N1135" s="133" cm="1">
        <f t="array" ref="N1135">_xlfn.SWITCH(L1135,
"Employment", INDEX('Coop GFs_CFs'!C:D, MATCH(B1135,'Coop GFs_CFs'!B:B,0),2),
"Population", INDEX('Coop GFs_CFs'!E:F, MATCH(B1135,'Coop GFs_CFs'!B:B,0),2),
"Household", INDEX('Coop GFs_CFs'!G:H, MATCH(B1135,'Coop GFs_CFs'!B:B,0),2),
"VMT", INDEX('Coop GFs_CFs'!I:J, MATCH(B1135,'Coop GFs_CFs'!B:B,0),2),
"Lane Mile", INDEX('Coop GFs_CFs'!K:L, MATCH(B1135,'Coop GFs_CFs'!B:B,0),2),
"Gas Sales", INDEX('Coop GFs_CFs'!M:N, MATCH(B1135,'Coop GFs_CFs'!B:B,0),2),
"No Growth", INDEX('Coop GFs_CFs'!O:P, MATCH(B1135,'Coop GFs_CFs'!B:B,0),2)
)</f>
        <v>1.0518639500224574</v>
      </c>
      <c r="O1135" s="133"/>
      <c r="P1135" s="86">
        <f t="shared" si="63"/>
        <v>1.3754220516029503E-2</v>
      </c>
      <c r="Q1135" s="86">
        <f t="shared" si="64"/>
        <v>1.3992781990266932E-2</v>
      </c>
      <c r="R1135" s="156" t="s">
        <v>381</v>
      </c>
      <c r="S1135" s="85" t="s">
        <v>125</v>
      </c>
      <c r="T1135" s="85" t="s">
        <v>382</v>
      </c>
      <c r="U1135" s="85" t="s">
        <v>383</v>
      </c>
      <c r="V1135" s="85" t="s">
        <v>384</v>
      </c>
      <c r="W1135" s="85" t="s">
        <v>385</v>
      </c>
      <c r="X1135" s="85" t="s">
        <v>330</v>
      </c>
      <c r="Z1135" s="42" t="s">
        <v>2451</v>
      </c>
      <c r="AA1135"/>
    </row>
    <row r="1136" spans="1:27" s="39" customFormat="1" x14ac:dyDescent="0.35">
      <c r="A1136" s="85" t="s">
        <v>497</v>
      </c>
      <c r="B1136" s="87">
        <v>24017</v>
      </c>
      <c r="C1136" s="87" t="s">
        <v>12</v>
      </c>
      <c r="D1136" s="86">
        <v>10.36917332</v>
      </c>
      <c r="E1136" s="86">
        <f>SUMIFS('Ratios_MARAMA-VA'!T:T, 'Ratios_MARAMA-VA'!AA:AA, Z1136)</f>
        <v>10.369173319991701</v>
      </c>
      <c r="F1136" s="86">
        <f>SUMIFS('Ratios_MARAMA-VA'!J:J, 'Ratios_MARAMA-VA'!AA:AA, Z1136)</f>
        <v>2.8357209809525299E-2</v>
      </c>
      <c r="G1136" s="122">
        <f t="shared" si="65"/>
        <v>2.7347609046955343E-3</v>
      </c>
      <c r="H1136" s="122">
        <v>9.9788520786048291</v>
      </c>
      <c r="I1136" s="86">
        <v>2.7289774538308255E-2</v>
      </c>
      <c r="J1136" s="122">
        <v>11.003187681283899</v>
      </c>
      <c r="K1136" s="86">
        <v>3.0091087497802715E-2</v>
      </c>
      <c r="L1136" s="122" t="str" cm="1">
        <f t="array" ref="L1136">_xlfn.SWITCH(A1136,
    "District of Columbia", _xlfn.XLOOKUP(R1136, '2015 O3 Growth Surrogates'!A:A, '2015 O3 Growth Surrogates'!H:H),
    "Maryland", _xlfn.XLOOKUP(R1136, '2015 O3 Growth Surrogates'!A:A, '2015 O3 Growth Surrogates'!I:I),
    "Virginia", _xlfn.XLOOKUP(R1136, '2015 O3 Growth Surrogates'!A:A, '2015 O3 Growth Surrogates'!J:J)
)</f>
        <v>Employment</v>
      </c>
      <c r="M1136" s="133" cm="1">
        <f t="array" ref="M1136">_xlfn.SWITCH(L1136,
"Employment", INDEX('Coop GFs_CFs'!C:D, MATCH(B1136,'Coop GFs_CFs'!B:B,0),1),
"Population", INDEX('Coop GFs_CFs'!E:F, MATCH(B1136,'Coop GFs_CFs'!B:B,0),1),
"Household", INDEX('Coop GFs_CFs'!G:H, MATCH(B1136,'Coop GFs_CFs'!B:B,0),1),
"VMT", INDEX('Coop GFs_CFs'!I:J, MATCH(B1136,'Coop GFs_CFs'!B:B,0),1),
"Lane Mile", INDEX('Coop GFs_CFs'!K:L, MATCH(B1136,'Coop GFs_CFs'!B:B,0),1),
"Gas Sales", INDEX('Coop GFs_CFs'!M:N, MATCH(B1136,'Coop GFs_CFs'!B:B,0),1),
"No Growth", INDEX('Coop GFs_CFs'!O:P, MATCH(B1136,'Coop GFs_CFs'!B:B,0),1)
)</f>
        <v>1.1494562546354627</v>
      </c>
      <c r="N1136" s="133" cm="1">
        <f t="array" ref="N1136">_xlfn.SWITCH(L1136,
"Employment", INDEX('Coop GFs_CFs'!C:D, MATCH(B1136,'Coop GFs_CFs'!B:B,0),2),
"Population", INDEX('Coop GFs_CFs'!E:F, MATCH(B1136,'Coop GFs_CFs'!B:B,0),2),
"Household", INDEX('Coop GFs_CFs'!G:H, MATCH(B1136,'Coop GFs_CFs'!B:B,0),2),
"VMT", INDEX('Coop GFs_CFs'!I:J, MATCH(B1136,'Coop GFs_CFs'!B:B,0),2),
"Lane Mile", INDEX('Coop GFs_CFs'!K:L, MATCH(B1136,'Coop GFs_CFs'!B:B,0),2),
"Gas Sales", INDEX('Coop GFs_CFs'!M:N, MATCH(B1136,'Coop GFs_CFs'!B:B,0),2),
"No Growth", INDEX('Coop GFs_CFs'!O:P, MATCH(B1136,'Coop GFs_CFs'!B:B,0),2)
)</f>
        <v>1.2365582750270308</v>
      </c>
      <c r="O1136" s="133"/>
      <c r="P1136" s="86">
        <f t="shared" si="63"/>
        <v>3.2595372179568954E-2</v>
      </c>
      <c r="Q1136" s="86">
        <f t="shared" si="64"/>
        <v>3.5065342446646199E-2</v>
      </c>
      <c r="R1136" s="156" t="s">
        <v>381</v>
      </c>
      <c r="S1136" s="85" t="s">
        <v>125</v>
      </c>
      <c r="T1136" s="85" t="s">
        <v>382</v>
      </c>
      <c r="U1136" s="85" t="s">
        <v>383</v>
      </c>
      <c r="V1136" s="85" t="s">
        <v>384</v>
      </c>
      <c r="W1136" s="85" t="s">
        <v>385</v>
      </c>
      <c r="X1136" s="85" t="s">
        <v>330</v>
      </c>
      <c r="Z1136" s="42" t="s">
        <v>2452</v>
      </c>
      <c r="AA1136"/>
    </row>
    <row r="1137" spans="1:27" s="39" customFormat="1" x14ac:dyDescent="0.35">
      <c r="A1137" s="85" t="s">
        <v>497</v>
      </c>
      <c r="B1137" s="87">
        <v>24021</v>
      </c>
      <c r="C1137" s="87" t="s">
        <v>12</v>
      </c>
      <c r="D1137" s="86">
        <v>25.569766170000001</v>
      </c>
      <c r="E1137" s="86">
        <f>SUMIFS('Ratios_MARAMA-VA'!T:T, 'Ratios_MARAMA-VA'!AA:AA, Z1137)</f>
        <v>25.569766169979498</v>
      </c>
      <c r="F1137" s="86">
        <f>SUMIFS('Ratios_MARAMA-VA'!J:J, 'Ratios_MARAMA-VA'!AA:AA, Z1137)</f>
        <v>6.9927196863866406E-2</v>
      </c>
      <c r="G1137" s="122">
        <f t="shared" si="65"/>
        <v>2.7347609046955343E-3</v>
      </c>
      <c r="H1137" s="122">
        <v>24.6072571477611</v>
      </c>
      <c r="I1137" s="86">
        <v>6.7294964819486797E-2</v>
      </c>
      <c r="J1137" s="122">
        <v>27.133207966771199</v>
      </c>
      <c r="K1137" s="86">
        <v>7.4202836366499283E-2</v>
      </c>
      <c r="L1137" s="122" t="str" cm="1">
        <f t="array" ref="L1137">_xlfn.SWITCH(A1137,
    "District of Columbia", _xlfn.XLOOKUP(R1137, '2015 O3 Growth Surrogates'!A:A, '2015 O3 Growth Surrogates'!H:H),
    "Maryland", _xlfn.XLOOKUP(R1137, '2015 O3 Growth Surrogates'!A:A, '2015 O3 Growth Surrogates'!I:I),
    "Virginia", _xlfn.XLOOKUP(R1137, '2015 O3 Growth Surrogates'!A:A, '2015 O3 Growth Surrogates'!J:J)
)</f>
        <v>Employment</v>
      </c>
      <c r="M1137" s="133" cm="1">
        <f t="array" ref="M1137">_xlfn.SWITCH(L1137,
"Employment", INDEX('Coop GFs_CFs'!C:D, MATCH(B1137,'Coop GFs_CFs'!B:B,0),1),
"Population", INDEX('Coop GFs_CFs'!E:F, MATCH(B1137,'Coop GFs_CFs'!B:B,0),1),
"Household", INDEX('Coop GFs_CFs'!G:H, MATCH(B1137,'Coop GFs_CFs'!B:B,0),1),
"VMT", INDEX('Coop GFs_CFs'!I:J, MATCH(B1137,'Coop GFs_CFs'!B:B,0),1),
"Lane Mile", INDEX('Coop GFs_CFs'!K:L, MATCH(B1137,'Coop GFs_CFs'!B:B,0),1),
"Gas Sales", INDEX('Coop GFs_CFs'!M:N, MATCH(B1137,'Coop GFs_CFs'!B:B,0),1),
"No Growth", INDEX('Coop GFs_CFs'!O:P, MATCH(B1137,'Coop GFs_CFs'!B:B,0),1)
)</f>
        <v>1.1441294512813505</v>
      </c>
      <c r="N1137" s="133" cm="1">
        <f t="array" ref="N1137">_xlfn.SWITCH(L1137,
"Employment", INDEX('Coop GFs_CFs'!C:D, MATCH(B1137,'Coop GFs_CFs'!B:B,0),2),
"Population", INDEX('Coop GFs_CFs'!E:F, MATCH(B1137,'Coop GFs_CFs'!B:B,0),2),
"Household", INDEX('Coop GFs_CFs'!G:H, MATCH(B1137,'Coop GFs_CFs'!B:B,0),2),
"VMT", INDEX('Coop GFs_CFs'!I:J, MATCH(B1137,'Coop GFs_CFs'!B:B,0),2),
"Lane Mile", INDEX('Coop GFs_CFs'!K:L, MATCH(B1137,'Coop GFs_CFs'!B:B,0),2),
"Gas Sales", INDEX('Coop GFs_CFs'!M:N, MATCH(B1137,'Coop GFs_CFs'!B:B,0),2),
"No Growth", INDEX('Coop GFs_CFs'!O:P, MATCH(B1137,'Coop GFs_CFs'!B:B,0),2)
)</f>
        <v>1.2247937540008487</v>
      </c>
      <c r="O1137" s="133"/>
      <c r="P1137" s="86">
        <f t="shared" si="63"/>
        <v>8.0005765377498442E-2</v>
      </c>
      <c r="Q1137" s="86">
        <f t="shared" si="64"/>
        <v>8.5646393953651312E-2</v>
      </c>
      <c r="R1137" s="156" t="s">
        <v>381</v>
      </c>
      <c r="S1137" s="85" t="s">
        <v>125</v>
      </c>
      <c r="T1137" s="85" t="s">
        <v>382</v>
      </c>
      <c r="U1137" s="85" t="s">
        <v>383</v>
      </c>
      <c r="V1137" s="85" t="s">
        <v>384</v>
      </c>
      <c r="W1137" s="85" t="s">
        <v>385</v>
      </c>
      <c r="X1137" s="85" t="s">
        <v>330</v>
      </c>
      <c r="Z1137" s="42" t="s">
        <v>2453</v>
      </c>
      <c r="AA1137"/>
    </row>
    <row r="1138" spans="1:27" s="39" customFormat="1" x14ac:dyDescent="0.35">
      <c r="A1138" s="85" t="s">
        <v>497</v>
      </c>
      <c r="B1138" s="87">
        <v>24031</v>
      </c>
      <c r="C1138" s="87" t="s">
        <v>12</v>
      </c>
      <c r="D1138" s="86">
        <v>58.089074920000002</v>
      </c>
      <c r="E1138" s="86">
        <f>SUMIFS('Ratios_MARAMA-VA'!T:T, 'Ratios_MARAMA-VA'!AA:AA, Z1138)</f>
        <v>58.089074919953198</v>
      </c>
      <c r="F1138" s="86">
        <f>SUMIFS('Ratios_MARAMA-VA'!J:J, 'Ratios_MARAMA-VA'!AA:AA, Z1138)</f>
        <v>0.158859731081018</v>
      </c>
      <c r="G1138" s="122">
        <f t="shared" si="65"/>
        <v>2.7347609046955365E-3</v>
      </c>
      <c r="H1138" s="122">
        <v>55.902458963785001</v>
      </c>
      <c r="I1138" s="86">
        <v>0.15287985925050576</v>
      </c>
      <c r="J1138" s="122">
        <v>61.640882436028598</v>
      </c>
      <c r="K1138" s="86">
        <v>0.16857307541698477</v>
      </c>
      <c r="L1138" s="122" t="str" cm="1">
        <f t="array" ref="L1138">_xlfn.SWITCH(A1138,
    "District of Columbia", _xlfn.XLOOKUP(R1138, '2015 O3 Growth Surrogates'!A:A, '2015 O3 Growth Surrogates'!H:H),
    "Maryland", _xlfn.XLOOKUP(R1138, '2015 O3 Growth Surrogates'!A:A, '2015 O3 Growth Surrogates'!I:I),
    "Virginia", _xlfn.XLOOKUP(R1138, '2015 O3 Growth Surrogates'!A:A, '2015 O3 Growth Surrogates'!J:J)
)</f>
        <v>Employment</v>
      </c>
      <c r="M1138" s="133" cm="1">
        <f t="array" ref="M1138">_xlfn.SWITCH(L1138,
"Employment", INDEX('Coop GFs_CFs'!C:D, MATCH(B1138,'Coop GFs_CFs'!B:B,0),1),
"Population", INDEX('Coop GFs_CFs'!E:F, MATCH(B1138,'Coop GFs_CFs'!B:B,0),1),
"Household", INDEX('Coop GFs_CFs'!G:H, MATCH(B1138,'Coop GFs_CFs'!B:B,0),1),
"VMT", INDEX('Coop GFs_CFs'!I:J, MATCH(B1138,'Coop GFs_CFs'!B:B,0),1),
"Lane Mile", INDEX('Coop GFs_CFs'!K:L, MATCH(B1138,'Coop GFs_CFs'!B:B,0),1),
"Gas Sales", INDEX('Coop GFs_CFs'!M:N, MATCH(B1138,'Coop GFs_CFs'!B:B,0),1),
"No Growth", INDEX('Coop GFs_CFs'!O:P, MATCH(B1138,'Coop GFs_CFs'!B:B,0),1)
)</f>
        <v>1.0977892034918355</v>
      </c>
      <c r="N1138" s="133" cm="1">
        <f t="array" ref="N1138">_xlfn.SWITCH(L1138,
"Employment", INDEX('Coop GFs_CFs'!C:D, MATCH(B1138,'Coop GFs_CFs'!B:B,0),2),
"Population", INDEX('Coop GFs_CFs'!E:F, MATCH(B1138,'Coop GFs_CFs'!B:B,0),2),
"Household", INDEX('Coop GFs_CFs'!G:H, MATCH(B1138,'Coop GFs_CFs'!B:B,0),2),
"VMT", INDEX('Coop GFs_CFs'!I:J, MATCH(B1138,'Coop GFs_CFs'!B:B,0),2),
"Lane Mile", INDEX('Coop GFs_CFs'!K:L, MATCH(B1138,'Coop GFs_CFs'!B:B,0),2),
"Gas Sales", INDEX('Coop GFs_CFs'!M:N, MATCH(B1138,'Coop GFs_CFs'!B:B,0),2),
"No Growth", INDEX('Coop GFs_CFs'!O:P, MATCH(B1138,'Coop GFs_CFs'!B:B,0),2)
)</f>
        <v>1.1427409443629737</v>
      </c>
      <c r="O1138" s="133"/>
      <c r="P1138" s="86">
        <f t="shared" si="63"/>
        <v>0.17439449765035794</v>
      </c>
      <c r="Q1138" s="86">
        <f t="shared" si="64"/>
        <v>0.18153551911677054</v>
      </c>
      <c r="R1138" s="156" t="s">
        <v>381</v>
      </c>
      <c r="S1138" s="85" t="s">
        <v>125</v>
      </c>
      <c r="T1138" s="85" t="s">
        <v>382</v>
      </c>
      <c r="U1138" s="85" t="s">
        <v>383</v>
      </c>
      <c r="V1138" s="85" t="s">
        <v>384</v>
      </c>
      <c r="W1138" s="85" t="s">
        <v>385</v>
      </c>
      <c r="X1138" s="85" t="s">
        <v>330</v>
      </c>
      <c r="Z1138" s="42" t="s">
        <v>2454</v>
      </c>
      <c r="AA1138"/>
    </row>
    <row r="1139" spans="1:27" s="39" customFormat="1" x14ac:dyDescent="0.35">
      <c r="A1139" s="85" t="s">
        <v>497</v>
      </c>
      <c r="B1139" s="87">
        <v>24033</v>
      </c>
      <c r="C1139" s="87" t="s">
        <v>12</v>
      </c>
      <c r="D1139" s="86">
        <v>61.924225509999999</v>
      </c>
      <c r="E1139" s="86">
        <f>SUMIFS('Ratios_MARAMA-VA'!T:T, 'Ratios_MARAMA-VA'!AA:AA, Z1139)</f>
        <v>61.924225509950602</v>
      </c>
      <c r="F1139" s="86">
        <f>SUMIFS('Ratios_MARAMA-VA'!J:J, 'Ratios_MARAMA-VA'!AA:AA, Z1139)</f>
        <v>0.16934795097816099</v>
      </c>
      <c r="G1139" s="122">
        <f t="shared" si="65"/>
        <v>2.7347609046955053E-3</v>
      </c>
      <c r="H1139" s="122">
        <v>59.593245032812099</v>
      </c>
      <c r="I1139" s="86">
        <v>0.16297327669967415</v>
      </c>
      <c r="J1139" s="122">
        <v>65.710530075765107</v>
      </c>
      <c r="K1139" s="86">
        <v>0.17970258867802058</v>
      </c>
      <c r="L1139" s="122" t="str" cm="1">
        <f t="array" ref="L1139">_xlfn.SWITCH(A1139,
    "District of Columbia", _xlfn.XLOOKUP(R1139, '2015 O3 Growth Surrogates'!A:A, '2015 O3 Growth Surrogates'!H:H),
    "Maryland", _xlfn.XLOOKUP(R1139, '2015 O3 Growth Surrogates'!A:A, '2015 O3 Growth Surrogates'!I:I),
    "Virginia", _xlfn.XLOOKUP(R1139, '2015 O3 Growth Surrogates'!A:A, '2015 O3 Growth Surrogates'!J:J)
)</f>
        <v>Employment</v>
      </c>
      <c r="M1139" s="133" cm="1">
        <f t="array" ref="M1139">_xlfn.SWITCH(L1139,
"Employment", INDEX('Coop GFs_CFs'!C:D, MATCH(B1139,'Coop GFs_CFs'!B:B,0),1),
"Population", INDEX('Coop GFs_CFs'!E:F, MATCH(B1139,'Coop GFs_CFs'!B:B,0),1),
"Household", INDEX('Coop GFs_CFs'!G:H, MATCH(B1139,'Coop GFs_CFs'!B:B,0),1),
"VMT", INDEX('Coop GFs_CFs'!I:J, MATCH(B1139,'Coop GFs_CFs'!B:B,0),1),
"Lane Mile", INDEX('Coop GFs_CFs'!K:L, MATCH(B1139,'Coop GFs_CFs'!B:B,0),1),
"Gas Sales", INDEX('Coop GFs_CFs'!M:N, MATCH(B1139,'Coop GFs_CFs'!B:B,0),1),
"No Growth", INDEX('Coop GFs_CFs'!O:P, MATCH(B1139,'Coop GFs_CFs'!B:B,0),1)
)</f>
        <v>1.0691583039570396</v>
      </c>
      <c r="N1139" s="133" cm="1">
        <f t="array" ref="N1139">_xlfn.SWITCH(L1139,
"Employment", INDEX('Coop GFs_CFs'!C:D, MATCH(B1139,'Coop GFs_CFs'!B:B,0),2),
"Population", INDEX('Coop GFs_CFs'!E:F, MATCH(B1139,'Coop GFs_CFs'!B:B,0),2),
"Household", INDEX('Coop GFs_CFs'!G:H, MATCH(B1139,'Coop GFs_CFs'!B:B,0),2),
"VMT", INDEX('Coop GFs_CFs'!I:J, MATCH(B1139,'Coop GFs_CFs'!B:B,0),2),
"Lane Mile", INDEX('Coop GFs_CFs'!K:L, MATCH(B1139,'Coop GFs_CFs'!B:B,0),2),
"Gas Sales", INDEX('Coop GFs_CFs'!M:N, MATCH(B1139,'Coop GFs_CFs'!B:B,0),2),
"No Growth", INDEX('Coop GFs_CFs'!O:P, MATCH(B1139,'Coop GFs_CFs'!B:B,0),2)
)</f>
        <v>1.1120864021452579</v>
      </c>
      <c r="O1139" s="133"/>
      <c r="P1139" s="86">
        <f t="shared" si="63"/>
        <v>0.1810597680464105</v>
      </c>
      <c r="Q1139" s="86">
        <f t="shared" si="64"/>
        <v>0.18832955351397457</v>
      </c>
      <c r="R1139" s="156" t="s">
        <v>381</v>
      </c>
      <c r="S1139" s="85" t="s">
        <v>125</v>
      </c>
      <c r="T1139" s="85" t="s">
        <v>382</v>
      </c>
      <c r="U1139" s="85" t="s">
        <v>383</v>
      </c>
      <c r="V1139" s="85" t="s">
        <v>384</v>
      </c>
      <c r="W1139" s="85" t="s">
        <v>385</v>
      </c>
      <c r="X1139" s="85" t="s">
        <v>330</v>
      </c>
      <c r="Z1139" s="42" t="s">
        <v>2455</v>
      </c>
      <c r="AA1139"/>
    </row>
    <row r="1140" spans="1:27" s="39" customFormat="1" x14ac:dyDescent="0.35">
      <c r="A1140" s="85" t="s">
        <v>811</v>
      </c>
      <c r="B1140" s="87">
        <v>51013</v>
      </c>
      <c r="C1140" s="87" t="s">
        <v>12</v>
      </c>
      <c r="D1140" s="86">
        <v>19.3947298</v>
      </c>
      <c r="E1140" s="86">
        <f>SUMIFS('Ratios_MARAMA-VA'!T:T, 'Ratios_MARAMA-VA'!AA:AA, Z1140)</f>
        <v>19.3947297999845</v>
      </c>
      <c r="F1140" s="86">
        <f>SUMIFS('Ratios_MARAMA-VA'!J:J, 'Ratios_MARAMA-VA'!AA:AA, Z1140)</f>
        <v>5.3039948814130898E-2</v>
      </c>
      <c r="G1140" s="122">
        <f t="shared" si="65"/>
        <v>2.7347609046955265E-3</v>
      </c>
      <c r="H1140" s="122">
        <v>18.664664366774101</v>
      </c>
      <c r="I1140" s="86">
        <v>5.1043394409517495E-2</v>
      </c>
      <c r="J1140" s="122">
        <v>20.580604203575099</v>
      </c>
      <c r="K1140" s="86">
        <v>5.6283031770949593E-2</v>
      </c>
      <c r="L1140" s="122" t="str" cm="1">
        <f t="array" ref="L1140">_xlfn.SWITCH(A1140,
    "District of Columbia", _xlfn.XLOOKUP(R1140, '2015 O3 Growth Surrogates'!A:A, '2015 O3 Growth Surrogates'!H:H),
    "Maryland", _xlfn.XLOOKUP(R1140, '2015 O3 Growth Surrogates'!A:A, '2015 O3 Growth Surrogates'!I:I),
    "Virginia", _xlfn.XLOOKUP(R1140, '2015 O3 Growth Surrogates'!A:A, '2015 O3 Growth Surrogates'!J:J)
)</f>
        <v>Employment</v>
      </c>
      <c r="M1140" s="133" cm="1">
        <f t="array" ref="M1140">_xlfn.SWITCH(L1140,
"Employment", INDEX('Coop GFs_CFs'!C:D, MATCH(B1140,'Coop GFs_CFs'!B:B,0),1),
"Population", INDEX('Coop GFs_CFs'!E:F, MATCH(B1140,'Coop GFs_CFs'!B:B,0),1),
"Household", INDEX('Coop GFs_CFs'!G:H, MATCH(B1140,'Coop GFs_CFs'!B:B,0),1),
"VMT", INDEX('Coop GFs_CFs'!I:J, MATCH(B1140,'Coop GFs_CFs'!B:B,0),1),
"Lane Mile", INDEX('Coop GFs_CFs'!K:L, MATCH(B1140,'Coop GFs_CFs'!B:B,0),1),
"Gas Sales", INDEX('Coop GFs_CFs'!M:N, MATCH(B1140,'Coop GFs_CFs'!B:B,0),1),
"No Growth", INDEX('Coop GFs_CFs'!O:P, MATCH(B1140,'Coop GFs_CFs'!B:B,0),1)
)</f>
        <v>1.1056036674427163</v>
      </c>
      <c r="N1140" s="133" cm="1">
        <f t="array" ref="N1140">_xlfn.SWITCH(L1140,
"Employment", INDEX('Coop GFs_CFs'!C:D, MATCH(B1140,'Coop GFs_CFs'!B:B,0),2),
"Population", INDEX('Coop GFs_CFs'!E:F, MATCH(B1140,'Coop GFs_CFs'!B:B,0),2),
"Household", INDEX('Coop GFs_CFs'!G:H, MATCH(B1140,'Coop GFs_CFs'!B:B,0),2),
"VMT", INDEX('Coop GFs_CFs'!I:J, MATCH(B1140,'Coop GFs_CFs'!B:B,0),2),
"Lane Mile", INDEX('Coop GFs_CFs'!K:L, MATCH(B1140,'Coop GFs_CFs'!B:B,0),2),
"Gas Sales", INDEX('Coop GFs_CFs'!M:N, MATCH(B1140,'Coop GFs_CFs'!B:B,0),2),
"No Growth", INDEX('Coop GFs_CFs'!O:P, MATCH(B1140,'Coop GFs_CFs'!B:B,0),2)
)</f>
        <v>1.1792000057596272</v>
      </c>
      <c r="O1140" s="133"/>
      <c r="P1140" s="86">
        <f t="shared" si="63"/>
        <v>5.8641161929877075E-2</v>
      </c>
      <c r="Q1140" s="86">
        <f t="shared" si="64"/>
        <v>6.254470794711349E-2</v>
      </c>
      <c r="R1140" s="156" t="s">
        <v>381</v>
      </c>
      <c r="S1140" s="85" t="s">
        <v>125</v>
      </c>
      <c r="T1140" s="85" t="s">
        <v>382</v>
      </c>
      <c r="U1140" s="85" t="s">
        <v>383</v>
      </c>
      <c r="V1140" s="85" t="s">
        <v>384</v>
      </c>
      <c r="W1140" s="85" t="s">
        <v>385</v>
      </c>
      <c r="X1140" s="85" t="s">
        <v>330</v>
      </c>
      <c r="Z1140" s="42" t="s">
        <v>2457</v>
      </c>
      <c r="AA1140"/>
    </row>
    <row r="1141" spans="1:27" s="39" customFormat="1" x14ac:dyDescent="0.35">
      <c r="A1141" s="85" t="s">
        <v>811</v>
      </c>
      <c r="B1141" s="87">
        <v>51059</v>
      </c>
      <c r="C1141" s="87" t="s">
        <v>12</v>
      </c>
      <c r="D1141" s="86">
        <v>92.139434410000007</v>
      </c>
      <c r="E1141" s="86">
        <f>SUMIFS('Ratios_MARAMA-VA'!T:T, 'Ratios_MARAMA-VA'!AA:AA, Z1141)</f>
        <v>92.139434409925798</v>
      </c>
      <c r="F1141" s="86">
        <f>SUMIFS('Ratios_MARAMA-VA'!J:J, 'Ratios_MARAMA-VA'!AA:AA, Z1141)</f>
        <v>0.25197932300502401</v>
      </c>
      <c r="G1141" s="122">
        <f t="shared" si="65"/>
        <v>2.7347609046955395E-3</v>
      </c>
      <c r="H1141" s="122">
        <v>88.6710789962668</v>
      </c>
      <c r="I1141" s="86">
        <v>0.24249420021616025</v>
      </c>
      <c r="J1141" s="122">
        <v>97.773222452084696</v>
      </c>
      <c r="K1141" s="86">
        <v>0.26738638628806138</v>
      </c>
      <c r="L1141" s="122" t="str" cm="1">
        <f t="array" ref="L1141">_xlfn.SWITCH(A1141,
    "District of Columbia", _xlfn.XLOOKUP(R1141, '2015 O3 Growth Surrogates'!A:A, '2015 O3 Growth Surrogates'!H:H),
    "Maryland", _xlfn.XLOOKUP(R1141, '2015 O3 Growth Surrogates'!A:A, '2015 O3 Growth Surrogates'!I:I),
    "Virginia", _xlfn.XLOOKUP(R1141, '2015 O3 Growth Surrogates'!A:A, '2015 O3 Growth Surrogates'!J:J)
)</f>
        <v>Employment</v>
      </c>
      <c r="M1141" s="133" cm="1">
        <f t="array" ref="M1141">_xlfn.SWITCH(L1141,
"Employment", INDEX('Coop GFs_CFs'!C:D, MATCH(B1141,'Coop GFs_CFs'!B:B,0),1),
"Population", INDEX('Coop GFs_CFs'!E:F, MATCH(B1141,'Coop GFs_CFs'!B:B,0),1),
"Household", INDEX('Coop GFs_CFs'!G:H, MATCH(B1141,'Coop GFs_CFs'!B:B,0),1),
"VMT", INDEX('Coop GFs_CFs'!I:J, MATCH(B1141,'Coop GFs_CFs'!B:B,0),1),
"Lane Mile", INDEX('Coop GFs_CFs'!K:L, MATCH(B1141,'Coop GFs_CFs'!B:B,0),1),
"Gas Sales", INDEX('Coop GFs_CFs'!M:N, MATCH(B1141,'Coop GFs_CFs'!B:B,0),1),
"No Growth", INDEX('Coop GFs_CFs'!O:P, MATCH(B1141,'Coop GFs_CFs'!B:B,0),1)
)</f>
        <v>1.1407331378648504</v>
      </c>
      <c r="N1141" s="133" cm="1">
        <f t="array" ref="N1141">_xlfn.SWITCH(L1141,
"Employment", INDEX('Coop GFs_CFs'!C:D, MATCH(B1141,'Coop GFs_CFs'!B:B,0),2),
"Population", INDEX('Coop GFs_CFs'!E:F, MATCH(B1141,'Coop GFs_CFs'!B:B,0),2),
"Household", INDEX('Coop GFs_CFs'!G:H, MATCH(B1141,'Coop GFs_CFs'!B:B,0),2),
"VMT", INDEX('Coop GFs_CFs'!I:J, MATCH(B1141,'Coop GFs_CFs'!B:B,0),2),
"Lane Mile", INDEX('Coop GFs_CFs'!K:L, MATCH(B1141,'Coop GFs_CFs'!B:B,0),2),
"Gas Sales", INDEX('Coop GFs_CFs'!M:N, MATCH(B1141,'Coop GFs_CFs'!B:B,0),2),
"No Growth", INDEX('Coop GFs_CFs'!O:P, MATCH(B1141,'Coop GFs_CFs'!B:B,0),2)
)</f>
        <v>1.1888354812229924</v>
      </c>
      <c r="O1141" s="133"/>
      <c r="P1141" s="86">
        <f t="shared" si="63"/>
        <v>0.28744116380858176</v>
      </c>
      <c r="Q1141" s="86">
        <f t="shared" si="64"/>
        <v>0.29956195972292154</v>
      </c>
      <c r="R1141" s="156" t="s">
        <v>381</v>
      </c>
      <c r="S1141" s="85" t="s">
        <v>125</v>
      </c>
      <c r="T1141" s="85" t="s">
        <v>382</v>
      </c>
      <c r="U1141" s="85" t="s">
        <v>383</v>
      </c>
      <c r="V1141" s="85" t="s">
        <v>384</v>
      </c>
      <c r="W1141" s="85" t="s">
        <v>385</v>
      </c>
      <c r="X1141" s="85" t="s">
        <v>330</v>
      </c>
      <c r="Z1141" s="42" t="s">
        <v>2458</v>
      </c>
      <c r="AA1141"/>
    </row>
    <row r="1142" spans="1:27" s="39" customFormat="1" x14ac:dyDescent="0.35">
      <c r="A1142" s="85" t="s">
        <v>811</v>
      </c>
      <c r="B1142" s="87">
        <v>51107</v>
      </c>
      <c r="C1142" s="87" t="s">
        <v>12</v>
      </c>
      <c r="D1142" s="86">
        <v>92.360381509999996</v>
      </c>
      <c r="E1142" s="86">
        <f>SUMIFS('Ratios_MARAMA-VA'!T:T, 'Ratios_MARAMA-VA'!AA:AA, Z1142)</f>
        <v>92.360381509925901</v>
      </c>
      <c r="F1142" s="86">
        <f>SUMIFS('Ratios_MARAMA-VA'!J:J, 'Ratios_MARAMA-VA'!AA:AA, Z1142)</f>
        <v>0.25258356049610903</v>
      </c>
      <c r="G1142" s="122">
        <f t="shared" si="65"/>
        <v>2.7347609046955274E-3</v>
      </c>
      <c r="H1142" s="122">
        <v>88.883709102839006</v>
      </c>
      <c r="I1142" s="86">
        <v>0.24307569271877408</v>
      </c>
      <c r="J1142" s="122">
        <v>98.007679176252495</v>
      </c>
      <c r="K1142" s="86">
        <v>0.26802756937115729</v>
      </c>
      <c r="L1142" s="122" t="str" cm="1">
        <f t="array" ref="L1142">_xlfn.SWITCH(A1142,
    "District of Columbia", _xlfn.XLOOKUP(R1142, '2015 O3 Growth Surrogates'!A:A, '2015 O3 Growth Surrogates'!H:H),
    "Maryland", _xlfn.XLOOKUP(R1142, '2015 O3 Growth Surrogates'!A:A, '2015 O3 Growth Surrogates'!I:I),
    "Virginia", _xlfn.XLOOKUP(R1142, '2015 O3 Growth Surrogates'!A:A, '2015 O3 Growth Surrogates'!J:J)
)</f>
        <v>Employment</v>
      </c>
      <c r="M1142" s="133" cm="1">
        <f t="array" ref="M1142">_xlfn.SWITCH(L1142,
"Employment", INDEX('Coop GFs_CFs'!C:D, MATCH(B1142,'Coop GFs_CFs'!B:B,0),1),
"Population", INDEX('Coop GFs_CFs'!E:F, MATCH(B1142,'Coop GFs_CFs'!B:B,0),1),
"Household", INDEX('Coop GFs_CFs'!G:H, MATCH(B1142,'Coop GFs_CFs'!B:B,0),1),
"VMT", INDEX('Coop GFs_CFs'!I:J, MATCH(B1142,'Coop GFs_CFs'!B:B,0),1),
"Lane Mile", INDEX('Coop GFs_CFs'!K:L, MATCH(B1142,'Coop GFs_CFs'!B:B,0),1),
"Gas Sales", INDEX('Coop GFs_CFs'!M:N, MATCH(B1142,'Coop GFs_CFs'!B:B,0),1),
"No Growth", INDEX('Coop GFs_CFs'!O:P, MATCH(B1142,'Coop GFs_CFs'!B:B,0),1)
)</f>
        <v>1.1820289336364709</v>
      </c>
      <c r="N1142" s="133" cm="1">
        <f t="array" ref="N1142">_xlfn.SWITCH(L1142,
"Employment", INDEX('Coop GFs_CFs'!C:D, MATCH(B1142,'Coop GFs_CFs'!B:B,0),2),
"Population", INDEX('Coop GFs_CFs'!E:F, MATCH(B1142,'Coop GFs_CFs'!B:B,0),2),
"Household", INDEX('Coop GFs_CFs'!G:H, MATCH(B1142,'Coop GFs_CFs'!B:B,0),2),
"VMT", INDEX('Coop GFs_CFs'!I:J, MATCH(B1142,'Coop GFs_CFs'!B:B,0),2),
"Lane Mile", INDEX('Coop GFs_CFs'!K:L, MATCH(B1142,'Coop GFs_CFs'!B:B,0),2),
"Gas Sales", INDEX('Coop GFs_CFs'!M:N, MATCH(B1142,'Coop GFs_CFs'!B:B,0),2),
"No Growth", INDEX('Coop GFs_CFs'!O:P, MATCH(B1142,'Coop GFs_CFs'!B:B,0),2)
)</f>
        <v>1.2460772431295832</v>
      </c>
      <c r="O1142" s="133"/>
      <c r="P1142" s="86">
        <f t="shared" si="63"/>
        <v>0.29856107666731879</v>
      </c>
      <c r="Q1142" s="86">
        <f t="shared" si="64"/>
        <v>0.31473862672284586</v>
      </c>
      <c r="R1142" s="156" t="s">
        <v>381</v>
      </c>
      <c r="S1142" s="85" t="s">
        <v>125</v>
      </c>
      <c r="T1142" s="85" t="s">
        <v>382</v>
      </c>
      <c r="U1142" s="85" t="s">
        <v>383</v>
      </c>
      <c r="V1142" s="85" t="s">
        <v>384</v>
      </c>
      <c r="W1142" s="85" t="s">
        <v>385</v>
      </c>
      <c r="X1142" s="85" t="s">
        <v>330</v>
      </c>
      <c r="Z1142" s="42" t="s">
        <v>2461</v>
      </c>
      <c r="AA1142"/>
    </row>
    <row r="1143" spans="1:27" s="39" customFormat="1" x14ac:dyDescent="0.35">
      <c r="A1143" s="85" t="s">
        <v>811</v>
      </c>
      <c r="B1143" s="87">
        <v>51153</v>
      </c>
      <c r="C1143" s="87" t="s">
        <v>12</v>
      </c>
      <c r="D1143" s="86">
        <v>41.083634699999998</v>
      </c>
      <c r="E1143" s="86">
        <f>SUMIFS('Ratios_MARAMA-VA'!T:T, 'Ratios_MARAMA-VA'!AA:AA, Z1143)</f>
        <v>41.083634699967398</v>
      </c>
      <c r="F1143" s="86">
        <f>SUMIFS('Ratios_MARAMA-VA'!J:J, 'Ratios_MARAMA-VA'!AA:AA, Z1143)</f>
        <v>0.112353918000262</v>
      </c>
      <c r="G1143" s="122">
        <f t="shared" si="65"/>
        <v>2.7347609046954931E-3</v>
      </c>
      <c r="H1143" s="122">
        <v>39.537145428169701</v>
      </c>
      <c r="I1143" s="86">
        <v>0.10812463960021865</v>
      </c>
      <c r="J1143" s="122">
        <v>43.595658909615899</v>
      </c>
      <c r="K1143" s="86">
        <v>0.11922370360045731</v>
      </c>
      <c r="L1143" s="122" t="str" cm="1">
        <f t="array" ref="L1143">_xlfn.SWITCH(A1143,
    "District of Columbia", _xlfn.XLOOKUP(R1143, '2015 O3 Growth Surrogates'!A:A, '2015 O3 Growth Surrogates'!H:H),
    "Maryland", _xlfn.XLOOKUP(R1143, '2015 O3 Growth Surrogates'!A:A, '2015 O3 Growth Surrogates'!I:I),
    "Virginia", _xlfn.XLOOKUP(R1143, '2015 O3 Growth Surrogates'!A:A, '2015 O3 Growth Surrogates'!J:J)
)</f>
        <v>Employment</v>
      </c>
      <c r="M1143" s="133" cm="1">
        <f t="array" ref="M1143">_xlfn.SWITCH(L1143,
"Employment", INDEX('Coop GFs_CFs'!C:D, MATCH(B1143,'Coop GFs_CFs'!B:B,0),1),
"Population", INDEX('Coop GFs_CFs'!E:F, MATCH(B1143,'Coop GFs_CFs'!B:B,0),1),
"Household", INDEX('Coop GFs_CFs'!G:H, MATCH(B1143,'Coop GFs_CFs'!B:B,0),1),
"VMT", INDEX('Coop GFs_CFs'!I:J, MATCH(B1143,'Coop GFs_CFs'!B:B,0),1),
"Lane Mile", INDEX('Coop GFs_CFs'!K:L, MATCH(B1143,'Coop GFs_CFs'!B:B,0),1),
"Gas Sales", INDEX('Coop GFs_CFs'!M:N, MATCH(B1143,'Coop GFs_CFs'!B:B,0),1),
"No Growth", INDEX('Coop GFs_CFs'!O:P, MATCH(B1143,'Coop GFs_CFs'!B:B,0),1)
)</f>
        <v>1.1898949472362377</v>
      </c>
      <c r="N1143" s="133" cm="1">
        <f t="array" ref="N1143">_xlfn.SWITCH(L1143,
"Employment", INDEX('Coop GFs_CFs'!C:D, MATCH(B1143,'Coop GFs_CFs'!B:B,0),2),
"Population", INDEX('Coop GFs_CFs'!E:F, MATCH(B1143,'Coop GFs_CFs'!B:B,0),2),
"Household", INDEX('Coop GFs_CFs'!G:H, MATCH(B1143,'Coop GFs_CFs'!B:B,0),2),
"VMT", INDEX('Coop GFs_CFs'!I:J, MATCH(B1143,'Coop GFs_CFs'!B:B,0),2),
"Lane Mile", INDEX('Coop GFs_CFs'!K:L, MATCH(B1143,'Coop GFs_CFs'!B:B,0),2),
"Gas Sales", INDEX('Coop GFs_CFs'!M:N, MATCH(B1143,'Coop GFs_CFs'!B:B,0),2),
"No Growth", INDEX('Coop GFs_CFs'!O:P, MATCH(B1143,'Coop GFs_CFs'!B:B,0),2)
)</f>
        <v>1.2771251790739548</v>
      </c>
      <c r="O1143" s="133"/>
      <c r="P1143" s="86">
        <f t="shared" si="63"/>
        <v>0.13368935933070633</v>
      </c>
      <c r="Q1143" s="86">
        <f t="shared" si="64"/>
        <v>0.14349001764574504</v>
      </c>
      <c r="R1143" s="156" t="s">
        <v>381</v>
      </c>
      <c r="S1143" s="85" t="s">
        <v>125</v>
      </c>
      <c r="T1143" s="85" t="s">
        <v>382</v>
      </c>
      <c r="U1143" s="85" t="s">
        <v>383</v>
      </c>
      <c r="V1143" s="85" t="s">
        <v>384</v>
      </c>
      <c r="W1143" s="85" t="s">
        <v>385</v>
      </c>
      <c r="X1143" s="85" t="s">
        <v>330</v>
      </c>
      <c r="Z1143" s="42" t="s">
        <v>2464</v>
      </c>
      <c r="AA1143"/>
    </row>
    <row r="1144" spans="1:27" s="39" customFormat="1" x14ac:dyDescent="0.35">
      <c r="A1144" s="85" t="s">
        <v>811</v>
      </c>
      <c r="B1144" s="87">
        <v>51510</v>
      </c>
      <c r="C1144" s="87" t="s">
        <v>12</v>
      </c>
      <c r="D1144" s="86">
        <v>22.751439640000001</v>
      </c>
      <c r="E1144" s="86">
        <f>SUMIFS('Ratios_MARAMA-VA'!T:T, 'Ratios_MARAMA-VA'!AA:AA, Z1144)</f>
        <v>22.7514396399819</v>
      </c>
      <c r="F1144" s="86">
        <f>SUMIFS('Ratios_MARAMA-VA'!J:J, 'Ratios_MARAMA-VA'!AA:AA, Z1144)</f>
        <v>6.2219747652962197E-2</v>
      </c>
      <c r="G1144" s="122">
        <f t="shared" si="65"/>
        <v>2.7347609046955105E-3</v>
      </c>
      <c r="H1144" s="122">
        <v>21.895019374877801</v>
      </c>
      <c r="I1144" s="86">
        <v>5.987764299396655E-2</v>
      </c>
      <c r="J1144" s="122">
        <v>24.1425572369855</v>
      </c>
      <c r="K1144" s="86">
        <v>6.6024121671081612E-2</v>
      </c>
      <c r="L1144" s="122" t="str" cm="1">
        <f t="array" ref="L1144">_xlfn.SWITCH(A1144,
    "District of Columbia", _xlfn.XLOOKUP(R1144, '2015 O3 Growth Surrogates'!A:A, '2015 O3 Growth Surrogates'!H:H),
    "Maryland", _xlfn.XLOOKUP(R1144, '2015 O3 Growth Surrogates'!A:A, '2015 O3 Growth Surrogates'!I:I),
    "Virginia", _xlfn.XLOOKUP(R1144, '2015 O3 Growth Surrogates'!A:A, '2015 O3 Growth Surrogates'!J:J)
)</f>
        <v>Employment</v>
      </c>
      <c r="M1144" s="133" cm="1">
        <f t="array" ref="M1144">_xlfn.SWITCH(L1144,
"Employment", INDEX('Coop GFs_CFs'!C:D, MATCH(B1144,'Coop GFs_CFs'!B:B,0),1),
"Population", INDEX('Coop GFs_CFs'!E:F, MATCH(B1144,'Coop GFs_CFs'!B:B,0),1),
"Household", INDEX('Coop GFs_CFs'!G:H, MATCH(B1144,'Coop GFs_CFs'!B:B,0),1),
"VMT", INDEX('Coop GFs_CFs'!I:J, MATCH(B1144,'Coop GFs_CFs'!B:B,0),1),
"Lane Mile", INDEX('Coop GFs_CFs'!K:L, MATCH(B1144,'Coop GFs_CFs'!B:B,0),1),
"Gas Sales", INDEX('Coop GFs_CFs'!M:N, MATCH(B1144,'Coop GFs_CFs'!B:B,0),1),
"No Growth", INDEX('Coop GFs_CFs'!O:P, MATCH(B1144,'Coop GFs_CFs'!B:B,0),1)
)</f>
        <v>1.0072672441829524</v>
      </c>
      <c r="N1144" s="133" cm="1">
        <f t="array" ref="N1144">_xlfn.SWITCH(L1144,
"Employment", INDEX('Coop GFs_CFs'!C:D, MATCH(B1144,'Coop GFs_CFs'!B:B,0),2),
"Population", INDEX('Coop GFs_CFs'!E:F, MATCH(B1144,'Coop GFs_CFs'!B:B,0),2),
"Household", INDEX('Coop GFs_CFs'!G:H, MATCH(B1144,'Coop GFs_CFs'!B:B,0),2),
"VMT", INDEX('Coop GFs_CFs'!I:J, MATCH(B1144,'Coop GFs_CFs'!B:B,0),2),
"Lane Mile", INDEX('Coop GFs_CFs'!K:L, MATCH(B1144,'Coop GFs_CFs'!B:B,0),2),
"Gas Sales", INDEX('Coop GFs_CFs'!M:N, MATCH(B1144,'Coop GFs_CFs'!B:B,0),2),
"No Growth", INDEX('Coop GFs_CFs'!O:P, MATCH(B1144,'Coop GFs_CFs'!B:B,0),2)
)</f>
        <v>1.0751618720988678</v>
      </c>
      <c r="O1144" s="133"/>
      <c r="P1144" s="86">
        <f t="shared" si="63"/>
        <v>6.2671913752157957E-2</v>
      </c>
      <c r="Q1144" s="86">
        <f t="shared" si="64"/>
        <v>6.6896300368077977E-2</v>
      </c>
      <c r="R1144" s="156" t="s">
        <v>381</v>
      </c>
      <c r="S1144" s="85" t="s">
        <v>125</v>
      </c>
      <c r="T1144" s="85" t="s">
        <v>382</v>
      </c>
      <c r="U1144" s="85" t="s">
        <v>383</v>
      </c>
      <c r="V1144" s="85" t="s">
        <v>384</v>
      </c>
      <c r="W1144" s="85" t="s">
        <v>385</v>
      </c>
      <c r="X1144" s="85" t="s">
        <v>330</v>
      </c>
      <c r="Z1144" s="42" t="s">
        <v>2456</v>
      </c>
      <c r="AA1144"/>
    </row>
    <row r="1145" spans="1:27" s="39" customFormat="1" x14ac:dyDescent="0.35">
      <c r="A1145" s="85" t="s">
        <v>811</v>
      </c>
      <c r="B1145" s="87">
        <v>51600</v>
      </c>
      <c r="C1145" s="87" t="s">
        <v>12</v>
      </c>
      <c r="D1145" s="86">
        <v>9.2362305980000006</v>
      </c>
      <c r="E1145" s="86">
        <f>SUMIFS('Ratios_MARAMA-VA'!T:T, 'Ratios_MARAMA-VA'!AA:AA, Z1145)</f>
        <v>9.2362305979926091</v>
      </c>
      <c r="F1145" s="86">
        <f>SUMIFS('Ratios_MARAMA-VA'!J:J, 'Ratios_MARAMA-VA'!AA:AA, Z1145)</f>
        <v>2.5258882346142798E-2</v>
      </c>
      <c r="G1145" s="122">
        <f t="shared" si="65"/>
        <v>2.7347609046955296E-3</v>
      </c>
      <c r="H1145" s="122">
        <v>8.8885561131044799</v>
      </c>
      <c r="I1145" s="86">
        <v>2.4308075757310588E-2</v>
      </c>
      <c r="J1145" s="122">
        <v>9.8009721316348308</v>
      </c>
      <c r="K1145" s="86">
        <v>2.6803315413605342E-2</v>
      </c>
      <c r="L1145" s="122" t="str" cm="1">
        <f t="array" ref="L1145">_xlfn.SWITCH(A1145,
    "District of Columbia", _xlfn.XLOOKUP(R1145, '2015 O3 Growth Surrogates'!A:A, '2015 O3 Growth Surrogates'!H:H),
    "Maryland", _xlfn.XLOOKUP(R1145, '2015 O3 Growth Surrogates'!A:A, '2015 O3 Growth Surrogates'!I:I),
    "Virginia", _xlfn.XLOOKUP(R1145, '2015 O3 Growth Surrogates'!A:A, '2015 O3 Growth Surrogates'!J:J)
)</f>
        <v>Employment</v>
      </c>
      <c r="M1145" s="133" cm="1">
        <f t="array" ref="M1145">_xlfn.SWITCH(L1145,
"Employment", INDEX('Coop GFs_CFs'!C:D, MATCH(B1145,'Coop GFs_CFs'!B:B,0),1),
"Population", INDEX('Coop GFs_CFs'!E:F, MATCH(B1145,'Coop GFs_CFs'!B:B,0),1),
"Household", INDEX('Coop GFs_CFs'!G:H, MATCH(B1145,'Coop GFs_CFs'!B:B,0),1),
"VMT", INDEX('Coop GFs_CFs'!I:J, MATCH(B1145,'Coop GFs_CFs'!B:B,0),1),
"Lane Mile", INDEX('Coop GFs_CFs'!K:L, MATCH(B1145,'Coop GFs_CFs'!B:B,0),1),
"Gas Sales", INDEX('Coop GFs_CFs'!M:N, MATCH(B1145,'Coop GFs_CFs'!B:B,0),1),
"No Growth", INDEX('Coop GFs_CFs'!O:P, MATCH(B1145,'Coop GFs_CFs'!B:B,0),1)
)</f>
        <v>1.0625592417061611</v>
      </c>
      <c r="N1145" s="133" cm="1">
        <f t="array" ref="N1145">_xlfn.SWITCH(L1145,
"Employment", INDEX('Coop GFs_CFs'!C:D, MATCH(B1145,'Coop GFs_CFs'!B:B,0),2),
"Population", INDEX('Coop GFs_CFs'!E:F, MATCH(B1145,'Coop GFs_CFs'!B:B,0),2),
"Household", INDEX('Coop GFs_CFs'!G:H, MATCH(B1145,'Coop GFs_CFs'!B:B,0),2),
"VMT", INDEX('Coop GFs_CFs'!I:J, MATCH(B1145,'Coop GFs_CFs'!B:B,0),2),
"Lane Mile", INDEX('Coop GFs_CFs'!K:L, MATCH(B1145,'Coop GFs_CFs'!B:B,0),2),
"Gas Sales", INDEX('Coop GFs_CFs'!M:N, MATCH(B1145,'Coop GFs_CFs'!B:B,0),2),
"No Growth", INDEX('Coop GFs_CFs'!O:P, MATCH(B1145,'Coop GFs_CFs'!B:B,0),2)
)</f>
        <v>1.0767772511848339</v>
      </c>
      <c r="O1145" s="133"/>
      <c r="P1145" s="86">
        <f t="shared" si="63"/>
        <v>2.6839058872062633E-2</v>
      </c>
      <c r="Q1145" s="86">
        <f t="shared" si="64"/>
        <v>2.7198189900680771E-2</v>
      </c>
      <c r="R1145" s="156" t="s">
        <v>381</v>
      </c>
      <c r="S1145" s="85" t="s">
        <v>125</v>
      </c>
      <c r="T1145" s="85" t="s">
        <v>382</v>
      </c>
      <c r="U1145" s="85" t="s">
        <v>383</v>
      </c>
      <c r="V1145" s="85" t="s">
        <v>384</v>
      </c>
      <c r="W1145" s="85" t="s">
        <v>385</v>
      </c>
      <c r="X1145" s="85" t="s">
        <v>330</v>
      </c>
      <c r="Z1145" s="42" t="s">
        <v>2459</v>
      </c>
      <c r="AA1145"/>
    </row>
    <row r="1146" spans="1:27" s="39" customFormat="1" x14ac:dyDescent="0.35">
      <c r="A1146" s="85" t="s">
        <v>811</v>
      </c>
      <c r="B1146" s="87">
        <v>51610</v>
      </c>
      <c r="C1146" s="87" t="s">
        <v>12</v>
      </c>
      <c r="D1146" s="86">
        <v>3.531554973</v>
      </c>
      <c r="E1146" s="86">
        <f>SUMIFS('Ratios_MARAMA-VA'!T:T, 'Ratios_MARAMA-VA'!AA:AA, Z1146)</f>
        <v>3.53155497299718</v>
      </c>
      <c r="F1146" s="86">
        <f>SUMIFS('Ratios_MARAMA-VA'!J:J, 'Ratios_MARAMA-VA'!AA:AA, Z1146)</f>
        <v>9.6579584729357595E-3</v>
      </c>
      <c r="G1146" s="122">
        <f t="shared" si="65"/>
        <v>2.7347609046955283E-3</v>
      </c>
      <c r="H1146" s="122">
        <v>3.3986185393444899</v>
      </c>
      <c r="I1146" s="86">
        <v>9.2944091113727322E-3</v>
      </c>
      <c r="J1146" s="122">
        <v>3.74748892467067</v>
      </c>
      <c r="K1146" s="86">
        <v>1.0248486201968833E-2</v>
      </c>
      <c r="L1146" s="122" t="str" cm="1">
        <f t="array" ref="L1146">_xlfn.SWITCH(A1146,
    "District of Columbia", _xlfn.XLOOKUP(R1146, '2015 O3 Growth Surrogates'!A:A, '2015 O3 Growth Surrogates'!H:H),
    "Maryland", _xlfn.XLOOKUP(R1146, '2015 O3 Growth Surrogates'!A:A, '2015 O3 Growth Surrogates'!I:I),
    "Virginia", _xlfn.XLOOKUP(R1146, '2015 O3 Growth Surrogates'!A:A, '2015 O3 Growth Surrogates'!J:J)
)</f>
        <v>Employment</v>
      </c>
      <c r="M1146" s="133" cm="1">
        <f t="array" ref="M1146">_xlfn.SWITCH(L1146,
"Employment", INDEX('Coop GFs_CFs'!C:D, MATCH(B1146,'Coop GFs_CFs'!B:B,0),1),
"Population", INDEX('Coop GFs_CFs'!E:F, MATCH(B1146,'Coop GFs_CFs'!B:B,0),1),
"Household", INDEX('Coop GFs_CFs'!G:H, MATCH(B1146,'Coop GFs_CFs'!B:B,0),1),
"VMT", INDEX('Coop GFs_CFs'!I:J, MATCH(B1146,'Coop GFs_CFs'!B:B,0),1),
"Lane Mile", INDEX('Coop GFs_CFs'!K:L, MATCH(B1146,'Coop GFs_CFs'!B:B,0),1),
"Gas Sales", INDEX('Coop GFs_CFs'!M:N, MATCH(B1146,'Coop GFs_CFs'!B:B,0),1),
"No Growth", INDEX('Coop GFs_CFs'!O:P, MATCH(B1146,'Coop GFs_CFs'!B:B,0),1)
)</f>
        <v>1.2446203080415557</v>
      </c>
      <c r="N1146" s="133" cm="1">
        <f t="array" ref="N1146">_xlfn.SWITCH(L1146,
"Employment", INDEX('Coop GFs_CFs'!C:D, MATCH(B1146,'Coop GFs_CFs'!B:B,0),2),
"Population", INDEX('Coop GFs_CFs'!E:F, MATCH(B1146,'Coop GFs_CFs'!B:B,0),2),
"Household", INDEX('Coop GFs_CFs'!G:H, MATCH(B1146,'Coop GFs_CFs'!B:B,0),2),
"VMT", INDEX('Coop GFs_CFs'!I:J, MATCH(B1146,'Coop GFs_CFs'!B:B,0),2),
"Lane Mile", INDEX('Coop GFs_CFs'!K:L, MATCH(B1146,'Coop GFs_CFs'!B:B,0),2),
"Gas Sales", INDEX('Coop GFs_CFs'!M:N, MATCH(B1146,'Coop GFs_CFs'!B:B,0),2),
"No Growth", INDEX('Coop GFs_CFs'!O:P, MATCH(B1146,'Coop GFs_CFs'!B:B,0),2)
)</f>
        <v>1.3259344505225987</v>
      </c>
      <c r="O1146" s="133"/>
      <c r="P1146" s="86">
        <f t="shared" si="63"/>
        <v>1.2020491249637857E-2</v>
      </c>
      <c r="Q1146" s="86">
        <f t="shared" si="64"/>
        <v>1.2805819860982153E-2</v>
      </c>
      <c r="R1146" s="156" t="s">
        <v>381</v>
      </c>
      <c r="S1146" s="85" t="s">
        <v>125</v>
      </c>
      <c r="T1146" s="85" t="s">
        <v>382</v>
      </c>
      <c r="U1146" s="85" t="s">
        <v>383</v>
      </c>
      <c r="V1146" s="85" t="s">
        <v>384</v>
      </c>
      <c r="W1146" s="85" t="s">
        <v>385</v>
      </c>
      <c r="X1146" s="85" t="s">
        <v>330</v>
      </c>
      <c r="Z1146" s="42" t="s">
        <v>2460</v>
      </c>
      <c r="AA1146"/>
    </row>
    <row r="1147" spans="1:27" s="39" customFormat="1" x14ac:dyDescent="0.35">
      <c r="A1147" s="85" t="s">
        <v>811</v>
      </c>
      <c r="B1147" s="87">
        <v>51683</v>
      </c>
      <c r="C1147" s="87" t="s">
        <v>12</v>
      </c>
      <c r="D1147" s="86">
        <v>21.817633399999998</v>
      </c>
      <c r="E1147" s="86">
        <f>SUMIFS('Ratios_MARAMA-VA'!T:T, 'Ratios_MARAMA-VA'!AA:AA, Z1147)</f>
        <v>21.817633399982601</v>
      </c>
      <c r="F1147" s="86">
        <f>SUMIFS('Ratios_MARAMA-VA'!J:J, 'Ratios_MARAMA-VA'!AA:AA, Z1147)</f>
        <v>5.9666010855251597E-2</v>
      </c>
      <c r="G1147" s="122">
        <f t="shared" si="65"/>
        <v>2.7347609046955192E-3</v>
      </c>
      <c r="H1147" s="122">
        <v>20.9963639033693</v>
      </c>
      <c r="I1147" s="86">
        <v>5.7420035143694571E-2</v>
      </c>
      <c r="J1147" s="122">
        <v>23.151654201653301</v>
      </c>
      <c r="K1147" s="86">
        <v>6.3314238789711194E-2</v>
      </c>
      <c r="L1147" s="122" t="str" cm="1">
        <f t="array" ref="L1147">_xlfn.SWITCH(A1147,
    "District of Columbia", _xlfn.XLOOKUP(R1147, '2015 O3 Growth Surrogates'!A:A, '2015 O3 Growth Surrogates'!H:H),
    "Maryland", _xlfn.XLOOKUP(R1147, '2015 O3 Growth Surrogates'!A:A, '2015 O3 Growth Surrogates'!I:I),
    "Virginia", _xlfn.XLOOKUP(R1147, '2015 O3 Growth Surrogates'!A:A, '2015 O3 Growth Surrogates'!J:J)
)</f>
        <v>Employment</v>
      </c>
      <c r="M1147" s="133" cm="1">
        <f t="array" ref="M1147">_xlfn.SWITCH(L1147,
"Employment", INDEX('Coop GFs_CFs'!C:D, MATCH(B1147,'Coop GFs_CFs'!B:B,0),1),
"Population", INDEX('Coop GFs_CFs'!E:F, MATCH(B1147,'Coop GFs_CFs'!B:B,0),1),
"Household", INDEX('Coop GFs_CFs'!G:H, MATCH(B1147,'Coop GFs_CFs'!B:B,0),1),
"VMT", INDEX('Coop GFs_CFs'!I:J, MATCH(B1147,'Coop GFs_CFs'!B:B,0),1),
"Lane Mile", INDEX('Coop GFs_CFs'!K:L, MATCH(B1147,'Coop GFs_CFs'!B:B,0),1),
"Gas Sales", INDEX('Coop GFs_CFs'!M:N, MATCH(B1147,'Coop GFs_CFs'!B:B,0),1),
"No Growth", INDEX('Coop GFs_CFs'!O:P, MATCH(B1147,'Coop GFs_CFs'!B:B,0),1)
)</f>
        <v>1.0626817271189477</v>
      </c>
      <c r="N1147" s="133" cm="1">
        <f t="array" ref="N1147">_xlfn.SWITCH(L1147,
"Employment", INDEX('Coop GFs_CFs'!C:D, MATCH(B1147,'Coop GFs_CFs'!B:B,0),2),
"Population", INDEX('Coop GFs_CFs'!E:F, MATCH(B1147,'Coop GFs_CFs'!B:B,0),2),
"Household", INDEX('Coop GFs_CFs'!G:H, MATCH(B1147,'Coop GFs_CFs'!B:B,0),2),
"VMT", INDEX('Coop GFs_CFs'!I:J, MATCH(B1147,'Coop GFs_CFs'!B:B,0),2),
"Lane Mile", INDEX('Coop GFs_CFs'!K:L, MATCH(B1147,'Coop GFs_CFs'!B:B,0),2),
"Gas Sales", INDEX('Coop GFs_CFs'!M:N, MATCH(B1147,'Coop GFs_CFs'!B:B,0),2),
"No Growth", INDEX('Coop GFs_CFs'!O:P, MATCH(B1147,'Coop GFs_CFs'!B:B,0),2)
)</f>
        <v>1.0893103528916537</v>
      </c>
      <c r="O1147" s="133"/>
      <c r="P1147" s="86">
        <f t="shared" si="63"/>
        <v>6.3405979465956649E-2</v>
      </c>
      <c r="Q1147" s="86">
        <f t="shared" si="64"/>
        <v>6.499480334037136E-2</v>
      </c>
      <c r="R1147" s="156" t="s">
        <v>381</v>
      </c>
      <c r="S1147" s="85" t="s">
        <v>125</v>
      </c>
      <c r="T1147" s="85" t="s">
        <v>382</v>
      </c>
      <c r="U1147" s="85" t="s">
        <v>383</v>
      </c>
      <c r="V1147" s="85" t="s">
        <v>384</v>
      </c>
      <c r="W1147" s="85" t="s">
        <v>385</v>
      </c>
      <c r="X1147" s="85" t="s">
        <v>330</v>
      </c>
      <c r="Z1147" s="42" t="s">
        <v>2462</v>
      </c>
      <c r="AA1147"/>
    </row>
    <row r="1148" spans="1:27" s="39" customFormat="1" x14ac:dyDescent="0.35">
      <c r="A1148" s="85" t="s">
        <v>811</v>
      </c>
      <c r="B1148" s="87">
        <v>51685</v>
      </c>
      <c r="C1148" s="87" t="s">
        <v>12</v>
      </c>
      <c r="D1148" s="86">
        <v>1.7119781030000001</v>
      </c>
      <c r="E1148" s="86">
        <f>SUMIFS('Ratios_MARAMA-VA'!T:T, 'Ratios_MARAMA-VA'!AA:AA, Z1148)</f>
        <v>1.7119781029986201</v>
      </c>
      <c r="F1148" s="86">
        <f>SUMIFS('Ratios_MARAMA-VA'!J:J, 'Ratios_MARAMA-VA'!AA:AA, Z1148)</f>
        <v>4.6818507857754703E-3</v>
      </c>
      <c r="G1148" s="122">
        <f t="shared" si="65"/>
        <v>2.7347609046955456E-3</v>
      </c>
      <c r="H1148" s="122">
        <v>1.64753502757031</v>
      </c>
      <c r="I1148" s="86">
        <v>4.5056143825157819E-3</v>
      </c>
      <c r="J1148" s="122">
        <v>1.81665556088491</v>
      </c>
      <c r="K1148" s="86">
        <v>4.9681186052058105E-3</v>
      </c>
      <c r="L1148" s="122" t="str" cm="1">
        <f t="array" ref="L1148">_xlfn.SWITCH(A1148,
    "District of Columbia", _xlfn.XLOOKUP(R1148, '2015 O3 Growth Surrogates'!A:A, '2015 O3 Growth Surrogates'!H:H),
    "Maryland", _xlfn.XLOOKUP(R1148, '2015 O3 Growth Surrogates'!A:A, '2015 O3 Growth Surrogates'!I:I),
    "Virginia", _xlfn.XLOOKUP(R1148, '2015 O3 Growth Surrogates'!A:A, '2015 O3 Growth Surrogates'!J:J)
)</f>
        <v>Employment</v>
      </c>
      <c r="M1148" s="133" cm="1">
        <f t="array" ref="M1148">_xlfn.SWITCH(L1148,
"Employment", INDEX('Coop GFs_CFs'!C:D, MATCH(B1148,'Coop GFs_CFs'!B:B,0),1),
"Population", INDEX('Coop GFs_CFs'!E:F, MATCH(B1148,'Coop GFs_CFs'!B:B,0),1),
"Household", INDEX('Coop GFs_CFs'!G:H, MATCH(B1148,'Coop GFs_CFs'!B:B,0),1),
"VMT", INDEX('Coop GFs_CFs'!I:J, MATCH(B1148,'Coop GFs_CFs'!B:B,0),1),
"Lane Mile", INDEX('Coop GFs_CFs'!K:L, MATCH(B1148,'Coop GFs_CFs'!B:B,0),1),
"Gas Sales", INDEX('Coop GFs_CFs'!M:N, MATCH(B1148,'Coop GFs_CFs'!B:B,0),1),
"No Growth", INDEX('Coop GFs_CFs'!O:P, MATCH(B1148,'Coop GFs_CFs'!B:B,0),1)
)</f>
        <v>1.1233017518770112</v>
      </c>
      <c r="N1148" s="133" cm="1">
        <f t="array" ref="N1148">_xlfn.SWITCH(L1148,
"Employment", INDEX('Coop GFs_CFs'!C:D, MATCH(B1148,'Coop GFs_CFs'!B:B,0),2),
"Population", INDEX('Coop GFs_CFs'!E:F, MATCH(B1148,'Coop GFs_CFs'!B:B,0),2),
"Household", INDEX('Coop GFs_CFs'!G:H, MATCH(B1148,'Coop GFs_CFs'!B:B,0),2),
"VMT", INDEX('Coop GFs_CFs'!I:J, MATCH(B1148,'Coop GFs_CFs'!B:B,0),2),
"Lane Mile", INDEX('Coop GFs_CFs'!K:L, MATCH(B1148,'Coop GFs_CFs'!B:B,0),2),
"Gas Sales", INDEX('Coop GFs_CFs'!M:N, MATCH(B1148,'Coop GFs_CFs'!B:B,0),2),
"No Growth", INDEX('Coop GFs_CFs'!O:P, MATCH(B1148,'Coop GFs_CFs'!B:B,0),2)
)</f>
        <v>1.1478816589202718</v>
      </c>
      <c r="O1148" s="133"/>
      <c r="P1148" s="86">
        <f t="shared" si="63"/>
        <v>5.2591311896883468E-3</v>
      </c>
      <c r="Q1148" s="86">
        <f t="shared" si="64"/>
        <v>5.3742106467931251E-3</v>
      </c>
      <c r="R1148" s="156" t="s">
        <v>381</v>
      </c>
      <c r="S1148" s="85" t="s">
        <v>125</v>
      </c>
      <c r="T1148" s="85" t="s">
        <v>382</v>
      </c>
      <c r="U1148" s="85" t="s">
        <v>383</v>
      </c>
      <c r="V1148" s="85" t="s">
        <v>384</v>
      </c>
      <c r="W1148" s="85" t="s">
        <v>385</v>
      </c>
      <c r="X1148" s="85" t="s">
        <v>330</v>
      </c>
      <c r="Z1148" s="42" t="s">
        <v>2463</v>
      </c>
      <c r="AA1148"/>
    </row>
    <row r="1149" spans="1:27" s="39" customFormat="1" x14ac:dyDescent="0.35">
      <c r="A1149" s="85" t="s">
        <v>9</v>
      </c>
      <c r="B1149" s="87">
        <v>11001</v>
      </c>
      <c r="C1149" s="87" t="s">
        <v>12</v>
      </c>
      <c r="D1149" s="86">
        <v>3.0786781649999999</v>
      </c>
      <c r="E1149" s="86">
        <f>SUMIFS('Ratios_MARAMA-VA'!T:T, 'Ratios_MARAMA-VA'!AA:AA, Z1149)</f>
        <v>3.0786781649975499</v>
      </c>
      <c r="F1149" s="86">
        <f>SUMIFS('Ratios_MARAMA-VA'!J:J, 'Ratios_MARAMA-VA'!AA:AA, Z1149)</f>
        <v>8.4798753489695108E-3</v>
      </c>
      <c r="G1149" s="122">
        <f t="shared" si="65"/>
        <v>2.7543883753033535E-3</v>
      </c>
      <c r="H1149" s="122">
        <v>3.2796779679284001</v>
      </c>
      <c r="I1149" s="86">
        <v>9.0335068696005098E-3</v>
      </c>
      <c r="J1149" s="122">
        <v>3.3736427029276999</v>
      </c>
      <c r="K1149" s="86">
        <v>9.2923222433710408E-3</v>
      </c>
      <c r="L1149" s="122" t="str" cm="1">
        <f t="array" ref="L1149">_xlfn.SWITCH(A1149,
    "District of Columbia", _xlfn.XLOOKUP(R1149, '2015 O3 Growth Surrogates'!A:A, '2015 O3 Growth Surrogates'!H:H),
    "Maryland", _xlfn.XLOOKUP(R1149, '2015 O3 Growth Surrogates'!A:A, '2015 O3 Growth Surrogates'!I:I),
    "Virginia", _xlfn.XLOOKUP(R1149, '2015 O3 Growth Surrogates'!A:A, '2015 O3 Growth Surrogates'!J:J)
)</f>
        <v>Employment</v>
      </c>
      <c r="M1149" s="133" cm="1">
        <f t="array" ref="M1149">_xlfn.SWITCH(L1149,
"Employment", INDEX('Coop GFs_CFs'!C:D, MATCH(B1149,'Coop GFs_CFs'!B:B,0),1),
"Population", INDEX('Coop GFs_CFs'!E:F, MATCH(B1149,'Coop GFs_CFs'!B:B,0),1),
"Household", INDEX('Coop GFs_CFs'!G:H, MATCH(B1149,'Coop GFs_CFs'!B:B,0),1),
"VMT", INDEX('Coop GFs_CFs'!I:J, MATCH(B1149,'Coop GFs_CFs'!B:B,0),1),
"Lane Mile", INDEX('Coop GFs_CFs'!K:L, MATCH(B1149,'Coop GFs_CFs'!B:B,0),1),
"Gas Sales", INDEX('Coop GFs_CFs'!M:N, MATCH(B1149,'Coop GFs_CFs'!B:B,0),1),
"No Growth", INDEX('Coop GFs_CFs'!O:P, MATCH(B1149,'Coop GFs_CFs'!B:B,0),1)
)</f>
        <v>1.1125759036334977</v>
      </c>
      <c r="N1149" s="133" cm="1">
        <f t="array" ref="N1149">_xlfn.SWITCH(L1149,
"Employment", INDEX('Coop GFs_CFs'!C:D, MATCH(B1149,'Coop GFs_CFs'!B:B,0),2),
"Population", INDEX('Coop GFs_CFs'!E:F, MATCH(B1149,'Coop GFs_CFs'!B:B,0),2),
"Household", INDEX('Coop GFs_CFs'!G:H, MATCH(B1149,'Coop GFs_CFs'!B:B,0),2),
"VMT", INDEX('Coop GFs_CFs'!I:J, MATCH(B1149,'Coop GFs_CFs'!B:B,0),2),
"Lane Mile", INDEX('Coop GFs_CFs'!K:L, MATCH(B1149,'Coop GFs_CFs'!B:B,0),2),
"Gas Sales", INDEX('Coop GFs_CFs'!M:N, MATCH(B1149,'Coop GFs_CFs'!B:B,0),2),
"No Growth", INDEX('Coop GFs_CFs'!O:P, MATCH(B1149,'Coop GFs_CFs'!B:B,0),2)
)</f>
        <v>1.1554041707984846</v>
      </c>
      <c r="O1149" s="133"/>
      <c r="P1149" s="86">
        <f t="shared" si="63"/>
        <v>9.4345049790791752E-3</v>
      </c>
      <c r="Q1149" s="86">
        <f t="shared" si="64"/>
        <v>9.7976833460506271E-3</v>
      </c>
      <c r="R1149" s="156" t="s">
        <v>386</v>
      </c>
      <c r="S1149" s="85" t="s">
        <v>387</v>
      </c>
      <c r="T1149" s="85" t="s">
        <v>382</v>
      </c>
      <c r="U1149" s="85" t="s">
        <v>388</v>
      </c>
      <c r="V1149" s="85" t="s">
        <v>389</v>
      </c>
      <c r="W1149" s="85" t="s">
        <v>385</v>
      </c>
      <c r="X1149" s="85" t="s">
        <v>330</v>
      </c>
      <c r="Z1149" s="42" t="s">
        <v>2465</v>
      </c>
      <c r="AA1149"/>
    </row>
    <row r="1150" spans="1:27" s="39" customFormat="1" x14ac:dyDescent="0.35">
      <c r="A1150" s="85" t="s">
        <v>497</v>
      </c>
      <c r="B1150" s="87">
        <v>24009</v>
      </c>
      <c r="C1150" s="87" t="s">
        <v>12</v>
      </c>
      <c r="D1150" s="86">
        <v>0.20059376100000001</v>
      </c>
      <c r="E1150" s="86">
        <f>SUMIFS('Ratios_MARAMA-VA'!T:T, 'Ratios_MARAMA-VA'!AA:AA, Z1150)</f>
        <v>0.200593760999839</v>
      </c>
      <c r="F1150" s="86">
        <f>SUMIFS('Ratios_MARAMA-VA'!J:J, 'Ratios_MARAMA-VA'!AA:AA, Z1150)</f>
        <v>5.5251312345633904E-4</v>
      </c>
      <c r="G1150" s="122">
        <f t="shared" si="65"/>
        <v>2.75438837530337E-3</v>
      </c>
      <c r="H1150" s="122">
        <v>0.23163857327571499</v>
      </c>
      <c r="I1150" s="86">
        <v>6.380225935024872E-4</v>
      </c>
      <c r="J1150" s="122">
        <v>0.25008331951127599</v>
      </c>
      <c r="K1150" s="86">
        <v>6.8882658811913707E-4</v>
      </c>
      <c r="L1150" s="122" t="str" cm="1">
        <f t="array" ref="L1150">_xlfn.SWITCH(A1150,
    "District of Columbia", _xlfn.XLOOKUP(R1150, '2015 O3 Growth Surrogates'!A:A, '2015 O3 Growth Surrogates'!H:H),
    "Maryland", _xlfn.XLOOKUP(R1150, '2015 O3 Growth Surrogates'!A:A, '2015 O3 Growth Surrogates'!I:I),
    "Virginia", _xlfn.XLOOKUP(R1150, '2015 O3 Growth Surrogates'!A:A, '2015 O3 Growth Surrogates'!J:J)
)</f>
        <v>Population</v>
      </c>
      <c r="M1150" s="133" cm="1">
        <f t="array" ref="M1150">_xlfn.SWITCH(L1150,
"Employment", INDEX('Coop GFs_CFs'!C:D, MATCH(B1150,'Coop GFs_CFs'!B:B,0),1),
"Population", INDEX('Coop GFs_CFs'!E:F, MATCH(B1150,'Coop GFs_CFs'!B:B,0),1),
"Household", INDEX('Coop GFs_CFs'!G:H, MATCH(B1150,'Coop GFs_CFs'!B:B,0),1),
"VMT", INDEX('Coop GFs_CFs'!I:J, MATCH(B1150,'Coop GFs_CFs'!B:B,0),1),
"Lane Mile", INDEX('Coop GFs_CFs'!K:L, MATCH(B1150,'Coop GFs_CFs'!B:B,0),1),
"Gas Sales", INDEX('Coop GFs_CFs'!M:N, MATCH(B1150,'Coop GFs_CFs'!B:B,0),1),
"No Growth", INDEX('Coop GFs_CFs'!O:P, MATCH(B1150,'Coop GFs_CFs'!B:B,0),1)
)</f>
        <v>1.0426851482954702</v>
      </c>
      <c r="N1150" s="133" cm="1">
        <f t="array" ref="N1150">_xlfn.SWITCH(L1150,
"Employment", INDEX('Coop GFs_CFs'!C:D, MATCH(B1150,'Coop GFs_CFs'!B:B,0),2),
"Population", INDEX('Coop GFs_CFs'!E:F, MATCH(B1150,'Coop GFs_CFs'!B:B,0),2),
"Household", INDEX('Coop GFs_CFs'!G:H, MATCH(B1150,'Coop GFs_CFs'!B:B,0),2),
"VMT", INDEX('Coop GFs_CFs'!I:J, MATCH(B1150,'Coop GFs_CFs'!B:B,0),2),
"Lane Mile", INDEX('Coop GFs_CFs'!K:L, MATCH(B1150,'Coop GFs_CFs'!B:B,0),2),
"Gas Sales", INDEX('Coop GFs_CFs'!M:N, MATCH(B1150,'Coop GFs_CFs'!B:B,0),2),
"No Growth", INDEX('Coop GFs_CFs'!O:P, MATCH(B1150,'Coop GFs_CFs'!B:B,0),2)
)</f>
        <v>1.0572281391746758</v>
      </c>
      <c r="O1150" s="133"/>
      <c r="P1150" s="86">
        <f t="shared" si="63"/>
        <v>5.7609722806626631E-4</v>
      </c>
      <c r="Q1150" s="86">
        <f t="shared" si="64"/>
        <v>5.8413242138133327E-4</v>
      </c>
      <c r="R1150" s="156" t="s">
        <v>386</v>
      </c>
      <c r="S1150" s="85" t="s">
        <v>387</v>
      </c>
      <c r="T1150" s="85" t="s">
        <v>382</v>
      </c>
      <c r="U1150" s="85" t="s">
        <v>388</v>
      </c>
      <c r="V1150" s="85" t="s">
        <v>389</v>
      </c>
      <c r="W1150" s="85" t="s">
        <v>385</v>
      </c>
      <c r="X1150" s="85" t="s">
        <v>330</v>
      </c>
      <c r="Z1150" s="42" t="s">
        <v>2466</v>
      </c>
      <c r="AA1150"/>
    </row>
    <row r="1151" spans="1:27" s="39" customFormat="1" x14ac:dyDescent="0.35">
      <c r="A1151" s="85" t="s">
        <v>497</v>
      </c>
      <c r="B1151" s="87">
        <v>24017</v>
      </c>
      <c r="C1151" s="87" t="s">
        <v>12</v>
      </c>
      <c r="D1151" s="86">
        <v>0.37502311900000002</v>
      </c>
      <c r="E1151" s="86">
        <f>SUMIFS('Ratios_MARAMA-VA'!T:T, 'Ratios_MARAMA-VA'!AA:AA, Z1151)</f>
        <v>0.37502311899969998</v>
      </c>
      <c r="F1151" s="86">
        <f>SUMIFS('Ratios_MARAMA-VA'!J:J, 'Ratios_MARAMA-VA'!AA:AA, Z1151)</f>
        <v>1.0329593194427799E-3</v>
      </c>
      <c r="G1151" s="122">
        <f t="shared" si="65"/>
        <v>2.7543883753033539E-3</v>
      </c>
      <c r="H1151" s="122">
        <v>0.43598761680383502</v>
      </c>
      <c r="I1151" s="86">
        <v>1.2008792235006964E-3</v>
      </c>
      <c r="J1151" s="122">
        <v>0.47249530142233398</v>
      </c>
      <c r="K1151" s="86">
        <v>1.3014355656231309E-3</v>
      </c>
      <c r="L1151" s="122" t="str" cm="1">
        <f t="array" ref="L1151">_xlfn.SWITCH(A1151,
    "District of Columbia", _xlfn.XLOOKUP(R1151, '2015 O3 Growth Surrogates'!A:A, '2015 O3 Growth Surrogates'!H:H),
    "Maryland", _xlfn.XLOOKUP(R1151, '2015 O3 Growth Surrogates'!A:A, '2015 O3 Growth Surrogates'!I:I),
    "Virginia", _xlfn.XLOOKUP(R1151, '2015 O3 Growth Surrogates'!A:A, '2015 O3 Growth Surrogates'!J:J)
)</f>
        <v>Population</v>
      </c>
      <c r="M1151" s="133" cm="1">
        <f t="array" ref="M1151">_xlfn.SWITCH(L1151,
"Employment", INDEX('Coop GFs_CFs'!C:D, MATCH(B1151,'Coop GFs_CFs'!B:B,0),1),
"Population", INDEX('Coop GFs_CFs'!E:F, MATCH(B1151,'Coop GFs_CFs'!B:B,0),1),
"Household", INDEX('Coop GFs_CFs'!G:H, MATCH(B1151,'Coop GFs_CFs'!B:B,0),1),
"VMT", INDEX('Coop GFs_CFs'!I:J, MATCH(B1151,'Coop GFs_CFs'!B:B,0),1),
"Lane Mile", INDEX('Coop GFs_CFs'!K:L, MATCH(B1151,'Coop GFs_CFs'!B:B,0),1),
"Gas Sales", INDEX('Coop GFs_CFs'!M:N, MATCH(B1151,'Coop GFs_CFs'!B:B,0),1),
"No Growth", INDEX('Coop GFs_CFs'!O:P, MATCH(B1151,'Coop GFs_CFs'!B:B,0),1)
)</f>
        <v>1.1538180515174046</v>
      </c>
      <c r="N1151" s="133" cm="1">
        <f t="array" ref="N1151">_xlfn.SWITCH(L1151,
"Employment", INDEX('Coop GFs_CFs'!C:D, MATCH(B1151,'Coop GFs_CFs'!B:B,0),2),
"Population", INDEX('Coop GFs_CFs'!E:F, MATCH(B1151,'Coop GFs_CFs'!B:B,0),2),
"Household", INDEX('Coop GFs_CFs'!G:H, MATCH(B1151,'Coop GFs_CFs'!B:B,0),2),
"VMT", INDEX('Coop GFs_CFs'!I:J, MATCH(B1151,'Coop GFs_CFs'!B:B,0),2),
"Lane Mile", INDEX('Coop GFs_CFs'!K:L, MATCH(B1151,'Coop GFs_CFs'!B:B,0),2),
"Gas Sales", INDEX('Coop GFs_CFs'!M:N, MATCH(B1151,'Coop GFs_CFs'!B:B,0),2),
"No Growth", INDEX('Coop GFs_CFs'!O:P, MATCH(B1151,'Coop GFs_CFs'!B:B,0),2)
)</f>
        <v>1.2191456407227705</v>
      </c>
      <c r="O1151" s="133"/>
      <c r="P1151" s="86">
        <f t="shared" si="63"/>
        <v>1.1918471092562126E-3</v>
      </c>
      <c r="Q1151" s="86">
        <f t="shared" si="64"/>
        <v>1.2593278513426248E-3</v>
      </c>
      <c r="R1151" s="156" t="s">
        <v>386</v>
      </c>
      <c r="S1151" s="85" t="s">
        <v>387</v>
      </c>
      <c r="T1151" s="85" t="s">
        <v>382</v>
      </c>
      <c r="U1151" s="85" t="s">
        <v>388</v>
      </c>
      <c r="V1151" s="85" t="s">
        <v>389</v>
      </c>
      <c r="W1151" s="85" t="s">
        <v>385</v>
      </c>
      <c r="X1151" s="85" t="s">
        <v>330</v>
      </c>
      <c r="Z1151" s="42" t="s">
        <v>2467</v>
      </c>
      <c r="AA1151"/>
    </row>
    <row r="1152" spans="1:27" s="39" customFormat="1" x14ac:dyDescent="0.35">
      <c r="A1152" s="85" t="s">
        <v>497</v>
      </c>
      <c r="B1152" s="87">
        <v>24021</v>
      </c>
      <c r="C1152" s="87" t="s">
        <v>12</v>
      </c>
      <c r="D1152" s="86">
        <v>0.34885871600000001</v>
      </c>
      <c r="E1152" s="86">
        <f>SUMIFS('Ratios_MARAMA-VA'!T:T, 'Ratios_MARAMA-VA'!AA:AA, Z1152)</f>
        <v>0.34885871599972001</v>
      </c>
      <c r="F1152" s="86">
        <f>SUMIFS('Ratios_MARAMA-VA'!J:J, 'Ratios_MARAMA-VA'!AA:AA, Z1152)</f>
        <v>9.6089239197288804E-4</v>
      </c>
      <c r="G1152" s="122">
        <f t="shared" si="65"/>
        <v>2.7543883753033687E-3</v>
      </c>
      <c r="H1152" s="122">
        <v>0.40081620647376998</v>
      </c>
      <c r="I1152" s="86">
        <v>1.1040034997445468E-3</v>
      </c>
      <c r="J1152" s="122">
        <v>0.43150969110316501</v>
      </c>
      <c r="K1152" s="86">
        <v>1.188545277005305E-3</v>
      </c>
      <c r="L1152" s="122" t="str" cm="1">
        <f t="array" ref="L1152">_xlfn.SWITCH(A1152,
    "District of Columbia", _xlfn.XLOOKUP(R1152, '2015 O3 Growth Surrogates'!A:A, '2015 O3 Growth Surrogates'!H:H),
    "Maryland", _xlfn.XLOOKUP(R1152, '2015 O3 Growth Surrogates'!A:A, '2015 O3 Growth Surrogates'!I:I),
    "Virginia", _xlfn.XLOOKUP(R1152, '2015 O3 Growth Surrogates'!A:A, '2015 O3 Growth Surrogates'!J:J)
)</f>
        <v>Population</v>
      </c>
      <c r="M1152" s="133" cm="1">
        <f t="array" ref="M1152">_xlfn.SWITCH(L1152,
"Employment", INDEX('Coop GFs_CFs'!C:D, MATCH(B1152,'Coop GFs_CFs'!B:B,0),1),
"Population", INDEX('Coop GFs_CFs'!E:F, MATCH(B1152,'Coop GFs_CFs'!B:B,0),1),
"Household", INDEX('Coop GFs_CFs'!G:H, MATCH(B1152,'Coop GFs_CFs'!B:B,0),1),
"VMT", INDEX('Coop GFs_CFs'!I:J, MATCH(B1152,'Coop GFs_CFs'!B:B,0),1),
"Lane Mile", INDEX('Coop GFs_CFs'!K:L, MATCH(B1152,'Coop GFs_CFs'!B:B,0),1),
"Gas Sales", INDEX('Coop GFs_CFs'!M:N, MATCH(B1152,'Coop GFs_CFs'!B:B,0),1),
"No Growth", INDEX('Coop GFs_CFs'!O:P, MATCH(B1152,'Coop GFs_CFs'!B:B,0),1)
)</f>
        <v>1.1642434590518702</v>
      </c>
      <c r="N1152" s="133" cm="1">
        <f t="array" ref="N1152">_xlfn.SWITCH(L1152,
"Employment", INDEX('Coop GFs_CFs'!C:D, MATCH(B1152,'Coop GFs_CFs'!B:B,0),2),
"Population", INDEX('Coop GFs_CFs'!E:F, MATCH(B1152,'Coop GFs_CFs'!B:B,0),2),
"Household", INDEX('Coop GFs_CFs'!G:H, MATCH(B1152,'Coop GFs_CFs'!B:B,0),2),
"VMT", INDEX('Coop GFs_CFs'!I:J, MATCH(B1152,'Coop GFs_CFs'!B:B,0),2),
"Lane Mile", INDEX('Coop GFs_CFs'!K:L, MATCH(B1152,'Coop GFs_CFs'!B:B,0),2),
"Gas Sales", INDEX('Coop GFs_CFs'!M:N, MATCH(B1152,'Coop GFs_CFs'!B:B,0),2),
"No Growth", INDEX('Coop GFs_CFs'!O:P, MATCH(B1152,'Coop GFs_CFs'!B:B,0),2)
)</f>
        <v>1.2562187972033161</v>
      </c>
      <c r="O1152" s="133"/>
      <c r="P1152" s="86">
        <f t="shared" si="63"/>
        <v>1.1187126822071406E-3</v>
      </c>
      <c r="Q1152" s="86">
        <f t="shared" si="64"/>
        <v>1.2070910848859988E-3</v>
      </c>
      <c r="R1152" s="156" t="s">
        <v>386</v>
      </c>
      <c r="S1152" s="85" t="s">
        <v>387</v>
      </c>
      <c r="T1152" s="85" t="s">
        <v>382</v>
      </c>
      <c r="U1152" s="85" t="s">
        <v>388</v>
      </c>
      <c r="V1152" s="85" t="s">
        <v>389</v>
      </c>
      <c r="W1152" s="85" t="s">
        <v>385</v>
      </c>
      <c r="X1152" s="85" t="s">
        <v>330</v>
      </c>
      <c r="Z1152" s="42" t="s">
        <v>2468</v>
      </c>
      <c r="AA1152"/>
    </row>
    <row r="1153" spans="1:27" s="39" customFormat="1" x14ac:dyDescent="0.35">
      <c r="A1153" s="85" t="s">
        <v>497</v>
      </c>
      <c r="B1153" s="87">
        <v>24031</v>
      </c>
      <c r="C1153" s="87" t="s">
        <v>12</v>
      </c>
      <c r="D1153" s="86">
        <v>5.3985886240000003</v>
      </c>
      <c r="E1153" s="86">
        <f>SUMIFS('Ratios_MARAMA-VA'!T:T, 'Ratios_MARAMA-VA'!AA:AA, Z1153)</f>
        <v>5.3985886239956802</v>
      </c>
      <c r="F1153" s="86">
        <f>SUMIFS('Ratios_MARAMA-VA'!J:J, 'Ratios_MARAMA-VA'!AA:AA, Z1153)</f>
        <v>1.48698097489787E-2</v>
      </c>
      <c r="G1153" s="122">
        <f t="shared" si="65"/>
        <v>2.7543883753033669E-3</v>
      </c>
      <c r="H1153" s="122">
        <v>5.9758066627017996</v>
      </c>
      <c r="I1153" s="86">
        <v>1.6459692404806246E-2</v>
      </c>
      <c r="J1153" s="122">
        <v>6.2918674097876197</v>
      </c>
      <c r="K1153" s="86">
        <v>1.7330246452469125E-2</v>
      </c>
      <c r="L1153" s="122" t="str" cm="1">
        <f t="array" ref="L1153">_xlfn.SWITCH(A1153,
    "District of Columbia", _xlfn.XLOOKUP(R1153, '2015 O3 Growth Surrogates'!A:A, '2015 O3 Growth Surrogates'!H:H),
    "Maryland", _xlfn.XLOOKUP(R1153, '2015 O3 Growth Surrogates'!A:A, '2015 O3 Growth Surrogates'!I:I),
    "Virginia", _xlfn.XLOOKUP(R1153, '2015 O3 Growth Surrogates'!A:A, '2015 O3 Growth Surrogates'!J:J)
)</f>
        <v>Population</v>
      </c>
      <c r="M1153" s="133" cm="1">
        <f t="array" ref="M1153">_xlfn.SWITCH(L1153,
"Employment", INDEX('Coop GFs_CFs'!C:D, MATCH(B1153,'Coop GFs_CFs'!B:B,0),1),
"Population", INDEX('Coop GFs_CFs'!E:F, MATCH(B1153,'Coop GFs_CFs'!B:B,0),1),
"Household", INDEX('Coop GFs_CFs'!G:H, MATCH(B1153,'Coop GFs_CFs'!B:B,0),1),
"VMT", INDEX('Coop GFs_CFs'!I:J, MATCH(B1153,'Coop GFs_CFs'!B:B,0),1),
"Lane Mile", INDEX('Coop GFs_CFs'!K:L, MATCH(B1153,'Coop GFs_CFs'!B:B,0),1),
"Gas Sales", INDEX('Coop GFs_CFs'!M:N, MATCH(B1153,'Coop GFs_CFs'!B:B,0),1),
"No Growth", INDEX('Coop GFs_CFs'!O:P, MATCH(B1153,'Coop GFs_CFs'!B:B,0),1)
)</f>
        <v>1.0583627788491754</v>
      </c>
      <c r="N1153" s="133" cm="1">
        <f t="array" ref="N1153">_xlfn.SWITCH(L1153,
"Employment", INDEX('Coop GFs_CFs'!C:D, MATCH(B1153,'Coop GFs_CFs'!B:B,0),2),
"Population", INDEX('Coop GFs_CFs'!E:F, MATCH(B1153,'Coop GFs_CFs'!B:B,0),2),
"Household", INDEX('Coop GFs_CFs'!G:H, MATCH(B1153,'Coop GFs_CFs'!B:B,0),2),
"VMT", INDEX('Coop GFs_CFs'!I:J, MATCH(B1153,'Coop GFs_CFs'!B:B,0),2),
"Lane Mile", INDEX('Coop GFs_CFs'!K:L, MATCH(B1153,'Coop GFs_CFs'!B:B,0),2),
"Gas Sales", INDEX('Coop GFs_CFs'!M:N, MATCH(B1153,'Coop GFs_CFs'!B:B,0),2),
"No Growth", INDEX('Coop GFs_CFs'!O:P, MATCH(B1153,'Coop GFs_CFs'!B:B,0),2)
)</f>
        <v>1.0918242125602675</v>
      </c>
      <c r="O1153" s="133"/>
      <c r="P1153" s="86">
        <f t="shared" si="63"/>
        <v>1.5737653166887657E-2</v>
      </c>
      <c r="Q1153" s="86">
        <f t="shared" si="64"/>
        <v>1.6235218320099658E-2</v>
      </c>
      <c r="R1153" s="156" t="s">
        <v>386</v>
      </c>
      <c r="S1153" s="85" t="s">
        <v>387</v>
      </c>
      <c r="T1153" s="85" t="s">
        <v>382</v>
      </c>
      <c r="U1153" s="85" t="s">
        <v>388</v>
      </c>
      <c r="V1153" s="85" t="s">
        <v>389</v>
      </c>
      <c r="W1153" s="85" t="s">
        <v>385</v>
      </c>
      <c r="X1153" s="85" t="s">
        <v>330</v>
      </c>
      <c r="Z1153" s="42" t="s">
        <v>2469</v>
      </c>
      <c r="AA1153"/>
    </row>
    <row r="1154" spans="1:27" s="39" customFormat="1" x14ac:dyDescent="0.35">
      <c r="A1154" s="85" t="s">
        <v>497</v>
      </c>
      <c r="B1154" s="87">
        <v>24033</v>
      </c>
      <c r="C1154" s="87" t="s">
        <v>12</v>
      </c>
      <c r="D1154" s="86">
        <v>4.8316932110000002</v>
      </c>
      <c r="E1154" s="86">
        <f>SUMIFS('Ratios_MARAMA-VA'!T:T, 'Ratios_MARAMA-VA'!AA:AA, Z1154)</f>
        <v>4.8316932109961304</v>
      </c>
      <c r="F1154" s="86">
        <f>SUMIFS('Ratios_MARAMA-VA'!J:J, 'Ratios_MARAMA-VA'!AA:AA, Z1154)</f>
        <v>1.3308359613399901E-2</v>
      </c>
      <c r="G1154" s="122">
        <f t="shared" si="65"/>
        <v>2.7543883753033591E-3</v>
      </c>
      <c r="H1154" s="122">
        <v>5.2067290757107401</v>
      </c>
      <c r="I1154" s="86">
        <v>1.4341354039491666E-2</v>
      </c>
      <c r="J1154" s="122">
        <v>5.3961592512355896</v>
      </c>
      <c r="K1154" s="86">
        <v>1.4863118312888987E-2</v>
      </c>
      <c r="L1154" s="122" t="str" cm="1">
        <f t="array" ref="L1154">_xlfn.SWITCH(A1154,
    "District of Columbia", _xlfn.XLOOKUP(R1154, '2015 O3 Growth Surrogates'!A:A, '2015 O3 Growth Surrogates'!H:H),
    "Maryland", _xlfn.XLOOKUP(R1154, '2015 O3 Growth Surrogates'!A:A, '2015 O3 Growth Surrogates'!I:I),
    "Virginia", _xlfn.XLOOKUP(R1154, '2015 O3 Growth Surrogates'!A:A, '2015 O3 Growth Surrogates'!J:J)
)</f>
        <v>Population</v>
      </c>
      <c r="M1154" s="133" cm="1">
        <f t="array" ref="M1154">_xlfn.SWITCH(L1154,
"Employment", INDEX('Coop GFs_CFs'!C:D, MATCH(B1154,'Coop GFs_CFs'!B:B,0),1),
"Population", INDEX('Coop GFs_CFs'!E:F, MATCH(B1154,'Coop GFs_CFs'!B:B,0),1),
"Household", INDEX('Coop GFs_CFs'!G:H, MATCH(B1154,'Coop GFs_CFs'!B:B,0),1),
"VMT", INDEX('Coop GFs_CFs'!I:J, MATCH(B1154,'Coop GFs_CFs'!B:B,0),1),
"Lane Mile", INDEX('Coop GFs_CFs'!K:L, MATCH(B1154,'Coop GFs_CFs'!B:B,0),1),
"Gas Sales", INDEX('Coop GFs_CFs'!M:N, MATCH(B1154,'Coop GFs_CFs'!B:B,0),1),
"No Growth", INDEX('Coop GFs_CFs'!O:P, MATCH(B1154,'Coop GFs_CFs'!B:B,0),1)
)</f>
        <v>1.0745673584180946</v>
      </c>
      <c r="N1154" s="133" cm="1">
        <f t="array" ref="N1154">_xlfn.SWITCH(L1154,
"Employment", INDEX('Coop GFs_CFs'!C:D, MATCH(B1154,'Coop GFs_CFs'!B:B,0),2),
"Population", INDEX('Coop GFs_CFs'!E:F, MATCH(B1154,'Coop GFs_CFs'!B:B,0),2),
"Household", INDEX('Coop GFs_CFs'!G:H, MATCH(B1154,'Coop GFs_CFs'!B:B,0),2),
"VMT", INDEX('Coop GFs_CFs'!I:J, MATCH(B1154,'Coop GFs_CFs'!B:B,0),2),
"Lane Mile", INDEX('Coop GFs_CFs'!K:L, MATCH(B1154,'Coop GFs_CFs'!B:B,0),2),
"Gas Sales", INDEX('Coop GFs_CFs'!M:N, MATCH(B1154,'Coop GFs_CFs'!B:B,0),2),
"No Growth", INDEX('Coop GFs_CFs'!O:P, MATCH(B1154,'Coop GFs_CFs'!B:B,0),2)
)</f>
        <v>1.1211792575445925</v>
      </c>
      <c r="O1154" s="133"/>
      <c r="P1154" s="86">
        <f t="shared" si="63"/>
        <v>1.4300728834649185E-2</v>
      </c>
      <c r="Q1154" s="86">
        <f t="shared" si="64"/>
        <v>1.4921056750488141E-2</v>
      </c>
      <c r="R1154" s="156" t="s">
        <v>386</v>
      </c>
      <c r="S1154" s="85" t="s">
        <v>387</v>
      </c>
      <c r="T1154" s="85" t="s">
        <v>382</v>
      </c>
      <c r="U1154" s="85" t="s">
        <v>388</v>
      </c>
      <c r="V1154" s="85" t="s">
        <v>389</v>
      </c>
      <c r="W1154" s="85" t="s">
        <v>385</v>
      </c>
      <c r="X1154" s="85" t="s">
        <v>330</v>
      </c>
      <c r="Z1154" s="42" t="s">
        <v>2470</v>
      </c>
      <c r="AA1154"/>
    </row>
    <row r="1155" spans="1:27" s="39" customFormat="1" x14ac:dyDescent="0.35">
      <c r="A1155" s="85" t="s">
        <v>811</v>
      </c>
      <c r="B1155" s="87">
        <v>51013</v>
      </c>
      <c r="C1155" s="87" t="s">
        <v>12</v>
      </c>
      <c r="D1155" s="86">
        <v>2.4507324769999999</v>
      </c>
      <c r="E1155" s="86">
        <f>SUMIFS('Ratios_MARAMA-VA'!T:T, 'Ratios_MARAMA-VA'!AA:AA, Z1155)</f>
        <v>2.4507324769980401</v>
      </c>
      <c r="F1155" s="86">
        <f>SUMIFS('Ratios_MARAMA-VA'!J:J, 'Ratios_MARAMA-VA'!AA:AA, Z1155)</f>
        <v>6.7502690456218203E-3</v>
      </c>
      <c r="G1155" s="122">
        <f t="shared" si="65"/>
        <v>2.7543883753033639E-3</v>
      </c>
      <c r="H1155" s="122">
        <v>2.5935449003550701</v>
      </c>
      <c r="I1155" s="86">
        <v>7.1436299243653268E-3</v>
      </c>
      <c r="J1155" s="122">
        <v>2.6582985524770999</v>
      </c>
      <c r="K1155" s="86">
        <v>7.3219866310286832E-3</v>
      </c>
      <c r="L1155" s="122" t="str" cm="1">
        <f t="array" ref="L1155">_xlfn.SWITCH(A1155,
    "District of Columbia", _xlfn.XLOOKUP(R1155, '2015 O3 Growth Surrogates'!A:A, '2015 O3 Growth Surrogates'!H:H),
    "Maryland", _xlfn.XLOOKUP(R1155, '2015 O3 Growth Surrogates'!A:A, '2015 O3 Growth Surrogates'!I:I),
    "Virginia", _xlfn.XLOOKUP(R1155, '2015 O3 Growth Surrogates'!A:A, '2015 O3 Growth Surrogates'!J:J)
)</f>
        <v>Employment</v>
      </c>
      <c r="M1155" s="133" cm="1">
        <f t="array" ref="M1155">_xlfn.SWITCH(L1155,
"Employment", INDEX('Coop GFs_CFs'!C:D, MATCH(B1155,'Coop GFs_CFs'!B:B,0),1),
"Population", INDEX('Coop GFs_CFs'!E:F, MATCH(B1155,'Coop GFs_CFs'!B:B,0),1),
"Household", INDEX('Coop GFs_CFs'!G:H, MATCH(B1155,'Coop GFs_CFs'!B:B,0),1),
"VMT", INDEX('Coop GFs_CFs'!I:J, MATCH(B1155,'Coop GFs_CFs'!B:B,0),1),
"Lane Mile", INDEX('Coop GFs_CFs'!K:L, MATCH(B1155,'Coop GFs_CFs'!B:B,0),1),
"Gas Sales", INDEX('Coop GFs_CFs'!M:N, MATCH(B1155,'Coop GFs_CFs'!B:B,0),1),
"No Growth", INDEX('Coop GFs_CFs'!O:P, MATCH(B1155,'Coop GFs_CFs'!B:B,0),1)
)</f>
        <v>1.1056036674427163</v>
      </c>
      <c r="N1155" s="133" cm="1">
        <f t="array" ref="N1155">_xlfn.SWITCH(L1155,
"Employment", INDEX('Coop GFs_CFs'!C:D, MATCH(B1155,'Coop GFs_CFs'!B:B,0),2),
"Population", INDEX('Coop GFs_CFs'!E:F, MATCH(B1155,'Coop GFs_CFs'!B:B,0),2),
"Household", INDEX('Coop GFs_CFs'!G:H, MATCH(B1155,'Coop GFs_CFs'!B:B,0),2),
"VMT", INDEX('Coop GFs_CFs'!I:J, MATCH(B1155,'Coop GFs_CFs'!B:B,0),2),
"Lane Mile", INDEX('Coop GFs_CFs'!K:L, MATCH(B1155,'Coop GFs_CFs'!B:B,0),2),
"Gas Sales", INDEX('Coop GFs_CFs'!M:N, MATCH(B1155,'Coop GFs_CFs'!B:B,0),2),
"No Growth", INDEX('Coop GFs_CFs'!O:P, MATCH(B1155,'Coop GFs_CFs'!B:B,0),2)
)</f>
        <v>1.1792000057596272</v>
      </c>
      <c r="O1155" s="133"/>
      <c r="P1155" s="86">
        <f t="shared" si="63"/>
        <v>7.4631222130645287E-3</v>
      </c>
      <c r="Q1155" s="86">
        <f t="shared" si="64"/>
        <v>7.9599172974762836E-3</v>
      </c>
      <c r="R1155" s="156" t="s">
        <v>386</v>
      </c>
      <c r="S1155" s="85" t="s">
        <v>387</v>
      </c>
      <c r="T1155" s="85" t="s">
        <v>382</v>
      </c>
      <c r="U1155" s="85" t="s">
        <v>388</v>
      </c>
      <c r="V1155" s="85" t="s">
        <v>389</v>
      </c>
      <c r="W1155" s="85" t="s">
        <v>385</v>
      </c>
      <c r="X1155" s="85" t="s">
        <v>330</v>
      </c>
      <c r="Z1155" s="42" t="s">
        <v>2472</v>
      </c>
      <c r="AA1155"/>
    </row>
    <row r="1156" spans="1:27" s="39" customFormat="1" x14ac:dyDescent="0.35">
      <c r="A1156" s="85" t="s">
        <v>811</v>
      </c>
      <c r="B1156" s="87">
        <v>51059</v>
      </c>
      <c r="C1156" s="87" t="s">
        <v>12</v>
      </c>
      <c r="D1156" s="86">
        <v>6.9335669720000004</v>
      </c>
      <c r="E1156" s="86">
        <f>SUMIFS('Ratios_MARAMA-VA'!T:T, 'Ratios_MARAMA-VA'!AA:AA, Z1156)</f>
        <v>6.9335669719944697</v>
      </c>
      <c r="F1156" s="86">
        <f>SUMIFS('Ratios_MARAMA-VA'!J:J, 'Ratios_MARAMA-VA'!AA:AA, Z1156)</f>
        <v>1.9097736267048901E-2</v>
      </c>
      <c r="G1156" s="122">
        <f t="shared" si="65"/>
        <v>2.7543883753033621E-3</v>
      </c>
      <c r="H1156" s="122">
        <v>8.1794702457179707</v>
      </c>
      <c r="I1156" s="86">
        <v>2.2529437760945313E-2</v>
      </c>
      <c r="J1156" s="122">
        <v>8.9489237576390597</v>
      </c>
      <c r="K1156" s="86">
        <v>2.4648811569517107E-2</v>
      </c>
      <c r="L1156" s="122" t="str" cm="1">
        <f t="array" ref="L1156">_xlfn.SWITCH(A1156,
    "District of Columbia", _xlfn.XLOOKUP(R1156, '2015 O3 Growth Surrogates'!A:A, '2015 O3 Growth Surrogates'!H:H),
    "Maryland", _xlfn.XLOOKUP(R1156, '2015 O3 Growth Surrogates'!A:A, '2015 O3 Growth Surrogates'!I:I),
    "Virginia", _xlfn.XLOOKUP(R1156, '2015 O3 Growth Surrogates'!A:A, '2015 O3 Growth Surrogates'!J:J)
)</f>
        <v>Employment</v>
      </c>
      <c r="M1156" s="133" cm="1">
        <f t="array" ref="M1156">_xlfn.SWITCH(L1156,
"Employment", INDEX('Coop GFs_CFs'!C:D, MATCH(B1156,'Coop GFs_CFs'!B:B,0),1),
"Population", INDEX('Coop GFs_CFs'!E:F, MATCH(B1156,'Coop GFs_CFs'!B:B,0),1),
"Household", INDEX('Coop GFs_CFs'!G:H, MATCH(B1156,'Coop GFs_CFs'!B:B,0),1),
"VMT", INDEX('Coop GFs_CFs'!I:J, MATCH(B1156,'Coop GFs_CFs'!B:B,0),1),
"Lane Mile", INDEX('Coop GFs_CFs'!K:L, MATCH(B1156,'Coop GFs_CFs'!B:B,0),1),
"Gas Sales", INDEX('Coop GFs_CFs'!M:N, MATCH(B1156,'Coop GFs_CFs'!B:B,0),1),
"No Growth", INDEX('Coop GFs_CFs'!O:P, MATCH(B1156,'Coop GFs_CFs'!B:B,0),1)
)</f>
        <v>1.1407331378648504</v>
      </c>
      <c r="N1156" s="133" cm="1">
        <f t="array" ref="N1156">_xlfn.SWITCH(L1156,
"Employment", INDEX('Coop GFs_CFs'!C:D, MATCH(B1156,'Coop GFs_CFs'!B:B,0),2),
"Population", INDEX('Coop GFs_CFs'!E:F, MATCH(B1156,'Coop GFs_CFs'!B:B,0),2),
"Household", INDEX('Coop GFs_CFs'!G:H, MATCH(B1156,'Coop GFs_CFs'!B:B,0),2),
"VMT", INDEX('Coop GFs_CFs'!I:J, MATCH(B1156,'Coop GFs_CFs'!B:B,0),2),
"Lane Mile", INDEX('Coop GFs_CFs'!K:L, MATCH(B1156,'Coop GFs_CFs'!B:B,0),2),
"Gas Sales", INDEX('Coop GFs_CFs'!M:N, MATCH(B1156,'Coop GFs_CFs'!B:B,0),2),
"No Growth", INDEX('Coop GFs_CFs'!O:P, MATCH(B1156,'Coop GFs_CFs'!B:B,0),2)
)</f>
        <v>1.1888354812229924</v>
      </c>
      <c r="O1156" s="133"/>
      <c r="P1156" s="86">
        <f t="shared" si="63"/>
        <v>2.1785420618026047E-2</v>
      </c>
      <c r="Q1156" s="86">
        <f t="shared" si="64"/>
        <v>2.2704066485306876E-2</v>
      </c>
      <c r="R1156" s="156" t="s">
        <v>386</v>
      </c>
      <c r="S1156" s="85" t="s">
        <v>387</v>
      </c>
      <c r="T1156" s="85" t="s">
        <v>382</v>
      </c>
      <c r="U1156" s="85" t="s">
        <v>388</v>
      </c>
      <c r="V1156" s="85" t="s">
        <v>389</v>
      </c>
      <c r="W1156" s="85" t="s">
        <v>385</v>
      </c>
      <c r="X1156" s="85" t="s">
        <v>330</v>
      </c>
      <c r="Z1156" s="42" t="s">
        <v>2473</v>
      </c>
      <c r="AA1156"/>
    </row>
    <row r="1157" spans="1:27" s="39" customFormat="1" x14ac:dyDescent="0.35">
      <c r="A1157" s="85" t="s">
        <v>811</v>
      </c>
      <c r="B1157" s="87">
        <v>51107</v>
      </c>
      <c r="C1157" s="87" t="s">
        <v>12</v>
      </c>
      <c r="D1157" s="86">
        <v>2.4332895410000002</v>
      </c>
      <c r="E1157" s="86">
        <f>SUMIFS('Ratios_MARAMA-VA'!T:T, 'Ratios_MARAMA-VA'!AA:AA, Z1157)</f>
        <v>2.4332895409980302</v>
      </c>
      <c r="F1157" s="86">
        <f>SUMIFS('Ratios_MARAMA-VA'!J:J, 'Ratios_MARAMA-VA'!AA:AA, Z1157)</f>
        <v>6.7022244254723203E-3</v>
      </c>
      <c r="G1157" s="122">
        <f t="shared" si="65"/>
        <v>2.7543883753033999E-3</v>
      </c>
      <c r="H1157" s="122">
        <v>3.2432180556232</v>
      </c>
      <c r="I1157" s="86">
        <v>8.9330821109826382E-3</v>
      </c>
      <c r="J1157" s="122">
        <v>3.8175457570567</v>
      </c>
      <c r="K1157" s="86">
        <v>1.0515003655425792E-2</v>
      </c>
      <c r="L1157" s="122" t="str" cm="1">
        <f t="array" ref="L1157">_xlfn.SWITCH(A1157,
    "District of Columbia", _xlfn.XLOOKUP(R1157, '2015 O3 Growth Surrogates'!A:A, '2015 O3 Growth Surrogates'!H:H),
    "Maryland", _xlfn.XLOOKUP(R1157, '2015 O3 Growth Surrogates'!A:A, '2015 O3 Growth Surrogates'!I:I),
    "Virginia", _xlfn.XLOOKUP(R1157, '2015 O3 Growth Surrogates'!A:A, '2015 O3 Growth Surrogates'!J:J)
)</f>
        <v>Employment</v>
      </c>
      <c r="M1157" s="133" cm="1">
        <f t="array" ref="M1157">_xlfn.SWITCH(L1157,
"Employment", INDEX('Coop GFs_CFs'!C:D, MATCH(B1157,'Coop GFs_CFs'!B:B,0),1),
"Population", INDEX('Coop GFs_CFs'!E:F, MATCH(B1157,'Coop GFs_CFs'!B:B,0),1),
"Household", INDEX('Coop GFs_CFs'!G:H, MATCH(B1157,'Coop GFs_CFs'!B:B,0),1),
"VMT", INDEX('Coop GFs_CFs'!I:J, MATCH(B1157,'Coop GFs_CFs'!B:B,0),1),
"Lane Mile", INDEX('Coop GFs_CFs'!K:L, MATCH(B1157,'Coop GFs_CFs'!B:B,0),1),
"Gas Sales", INDEX('Coop GFs_CFs'!M:N, MATCH(B1157,'Coop GFs_CFs'!B:B,0),1),
"No Growth", INDEX('Coop GFs_CFs'!O:P, MATCH(B1157,'Coop GFs_CFs'!B:B,0),1)
)</f>
        <v>1.1820289336364709</v>
      </c>
      <c r="N1157" s="133" cm="1">
        <f t="array" ref="N1157">_xlfn.SWITCH(L1157,
"Employment", INDEX('Coop GFs_CFs'!C:D, MATCH(B1157,'Coop GFs_CFs'!B:B,0),2),
"Population", INDEX('Coop GFs_CFs'!E:F, MATCH(B1157,'Coop GFs_CFs'!B:B,0),2),
"Household", INDEX('Coop GFs_CFs'!G:H, MATCH(B1157,'Coop GFs_CFs'!B:B,0),2),
"VMT", INDEX('Coop GFs_CFs'!I:J, MATCH(B1157,'Coop GFs_CFs'!B:B,0),2),
"Lane Mile", INDEX('Coop GFs_CFs'!K:L, MATCH(B1157,'Coop GFs_CFs'!B:B,0),2),
"Gas Sales", INDEX('Coop GFs_CFs'!M:N, MATCH(B1157,'Coop GFs_CFs'!B:B,0),2),
"No Growth", INDEX('Coop GFs_CFs'!O:P, MATCH(B1157,'Coop GFs_CFs'!B:B,0),2)
)</f>
        <v>1.2460772431295832</v>
      </c>
      <c r="O1157" s="133"/>
      <c r="P1157" s="86">
        <f t="shared" si="63"/>
        <v>7.9222231906333554E-3</v>
      </c>
      <c r="Q1157" s="86">
        <f t="shared" si="64"/>
        <v>8.351489334928304E-3</v>
      </c>
      <c r="R1157" s="156" t="s">
        <v>386</v>
      </c>
      <c r="S1157" s="85" t="s">
        <v>387</v>
      </c>
      <c r="T1157" s="85" t="s">
        <v>382</v>
      </c>
      <c r="U1157" s="85" t="s">
        <v>388</v>
      </c>
      <c r="V1157" s="85" t="s">
        <v>389</v>
      </c>
      <c r="W1157" s="85" t="s">
        <v>385</v>
      </c>
      <c r="X1157" s="85" t="s">
        <v>330</v>
      </c>
      <c r="Z1157" s="42" t="s">
        <v>2476</v>
      </c>
      <c r="AA1157"/>
    </row>
    <row r="1158" spans="1:27" s="39" customFormat="1" x14ac:dyDescent="0.35">
      <c r="A1158" s="85" t="s">
        <v>811</v>
      </c>
      <c r="B1158" s="87">
        <v>51153</v>
      </c>
      <c r="C1158" s="87" t="s">
        <v>12</v>
      </c>
      <c r="D1158" s="86">
        <v>1.8751155960000001</v>
      </c>
      <c r="E1158" s="86">
        <f>SUMIFS('Ratios_MARAMA-VA'!T:T, 'Ratios_MARAMA-VA'!AA:AA, Z1158)</f>
        <v>1.87511559599849</v>
      </c>
      <c r="F1158" s="86">
        <f>SUMIFS('Ratios_MARAMA-VA'!J:J, 'Ratios_MARAMA-VA'!AA:AA, Z1158)</f>
        <v>5.1647965999683304E-3</v>
      </c>
      <c r="G1158" s="122">
        <f t="shared" si="65"/>
        <v>2.7543883753033908E-3</v>
      </c>
      <c r="H1158" s="122">
        <v>2.2452180469693102</v>
      </c>
      <c r="I1158" s="86">
        <v>6.1842024885936505E-3</v>
      </c>
      <c r="J1158" s="122">
        <v>2.4801927883220101</v>
      </c>
      <c r="K1158" s="86">
        <v>6.8314141846654479E-3</v>
      </c>
      <c r="L1158" s="122" t="str" cm="1">
        <f t="array" ref="L1158">_xlfn.SWITCH(A1158,
    "District of Columbia", _xlfn.XLOOKUP(R1158, '2015 O3 Growth Surrogates'!A:A, '2015 O3 Growth Surrogates'!H:H),
    "Maryland", _xlfn.XLOOKUP(R1158, '2015 O3 Growth Surrogates'!A:A, '2015 O3 Growth Surrogates'!I:I),
    "Virginia", _xlfn.XLOOKUP(R1158, '2015 O3 Growth Surrogates'!A:A, '2015 O3 Growth Surrogates'!J:J)
)</f>
        <v>Employment</v>
      </c>
      <c r="M1158" s="133" cm="1">
        <f t="array" ref="M1158">_xlfn.SWITCH(L1158,
"Employment", INDEX('Coop GFs_CFs'!C:D, MATCH(B1158,'Coop GFs_CFs'!B:B,0),1),
"Population", INDEX('Coop GFs_CFs'!E:F, MATCH(B1158,'Coop GFs_CFs'!B:B,0),1),
"Household", INDEX('Coop GFs_CFs'!G:H, MATCH(B1158,'Coop GFs_CFs'!B:B,0),1),
"VMT", INDEX('Coop GFs_CFs'!I:J, MATCH(B1158,'Coop GFs_CFs'!B:B,0),1),
"Lane Mile", INDEX('Coop GFs_CFs'!K:L, MATCH(B1158,'Coop GFs_CFs'!B:B,0),1),
"Gas Sales", INDEX('Coop GFs_CFs'!M:N, MATCH(B1158,'Coop GFs_CFs'!B:B,0),1),
"No Growth", INDEX('Coop GFs_CFs'!O:P, MATCH(B1158,'Coop GFs_CFs'!B:B,0),1)
)</f>
        <v>1.1898949472362377</v>
      </c>
      <c r="N1158" s="133" cm="1">
        <f t="array" ref="N1158">_xlfn.SWITCH(L1158,
"Employment", INDEX('Coop GFs_CFs'!C:D, MATCH(B1158,'Coop GFs_CFs'!B:B,0),2),
"Population", INDEX('Coop GFs_CFs'!E:F, MATCH(B1158,'Coop GFs_CFs'!B:B,0),2),
"Household", INDEX('Coop GFs_CFs'!G:H, MATCH(B1158,'Coop GFs_CFs'!B:B,0),2),
"VMT", INDEX('Coop GFs_CFs'!I:J, MATCH(B1158,'Coop GFs_CFs'!B:B,0),2),
"Lane Mile", INDEX('Coop GFs_CFs'!K:L, MATCH(B1158,'Coop GFs_CFs'!B:B,0),2),
"Gas Sales", INDEX('Coop GFs_CFs'!M:N, MATCH(B1158,'Coop GFs_CFs'!B:B,0),2),
"No Growth", INDEX('Coop GFs_CFs'!O:P, MATCH(B1158,'Coop GFs_CFs'!B:B,0),2)
)</f>
        <v>1.2771251790739548</v>
      </c>
      <c r="O1158" s="133"/>
      <c r="P1158" s="86">
        <f t="shared" si="63"/>
        <v>6.1455653778052163E-3</v>
      </c>
      <c r="Q1158" s="86">
        <f t="shared" si="64"/>
        <v>6.5960917826151074E-3</v>
      </c>
      <c r="R1158" s="156" t="s">
        <v>386</v>
      </c>
      <c r="S1158" s="85" t="s">
        <v>387</v>
      </c>
      <c r="T1158" s="85" t="s">
        <v>382</v>
      </c>
      <c r="U1158" s="85" t="s">
        <v>388</v>
      </c>
      <c r="V1158" s="85" t="s">
        <v>389</v>
      </c>
      <c r="W1158" s="85" t="s">
        <v>385</v>
      </c>
      <c r="X1158" s="85" t="s">
        <v>330</v>
      </c>
      <c r="Z1158" s="42" t="s">
        <v>2478</v>
      </c>
      <c r="AA1158"/>
    </row>
    <row r="1159" spans="1:27" s="39" customFormat="1" x14ac:dyDescent="0.35">
      <c r="A1159" s="85" t="s">
        <v>811</v>
      </c>
      <c r="B1159" s="87">
        <v>51510</v>
      </c>
      <c r="C1159" s="87" t="s">
        <v>12</v>
      </c>
      <c r="D1159" s="86">
        <v>1.1773981650000001</v>
      </c>
      <c r="E1159" s="86">
        <f>SUMIFS('Ratios_MARAMA-VA'!T:T, 'Ratios_MARAMA-VA'!AA:AA, Z1159)</f>
        <v>1.1773981649990499</v>
      </c>
      <c r="F1159" s="86">
        <f>SUMIFS('Ratios_MARAMA-VA'!J:J, 'Ratios_MARAMA-VA'!AA:AA, Z1159)</f>
        <v>3.24301181877692E-3</v>
      </c>
      <c r="G1159" s="122">
        <f t="shared" si="65"/>
        <v>2.7543883753033851E-3</v>
      </c>
      <c r="H1159" s="122">
        <v>1.2626590549179399</v>
      </c>
      <c r="I1159" s="86">
        <v>3.4778534228375323E-3</v>
      </c>
      <c r="J1159" s="122">
        <v>1.30520793179645</v>
      </c>
      <c r="K1159" s="86">
        <v>3.5950495546939153E-3</v>
      </c>
      <c r="L1159" s="122" t="str" cm="1">
        <f t="array" ref="L1159">_xlfn.SWITCH(A1159,
    "District of Columbia", _xlfn.XLOOKUP(R1159, '2015 O3 Growth Surrogates'!A:A, '2015 O3 Growth Surrogates'!H:H),
    "Maryland", _xlfn.XLOOKUP(R1159, '2015 O3 Growth Surrogates'!A:A, '2015 O3 Growth Surrogates'!I:I),
    "Virginia", _xlfn.XLOOKUP(R1159, '2015 O3 Growth Surrogates'!A:A, '2015 O3 Growth Surrogates'!J:J)
)</f>
        <v>Employment</v>
      </c>
      <c r="M1159" s="133" cm="1">
        <f t="array" ref="M1159">_xlfn.SWITCH(L1159,
"Employment", INDEX('Coop GFs_CFs'!C:D, MATCH(B1159,'Coop GFs_CFs'!B:B,0),1),
"Population", INDEX('Coop GFs_CFs'!E:F, MATCH(B1159,'Coop GFs_CFs'!B:B,0),1),
"Household", INDEX('Coop GFs_CFs'!G:H, MATCH(B1159,'Coop GFs_CFs'!B:B,0),1),
"VMT", INDEX('Coop GFs_CFs'!I:J, MATCH(B1159,'Coop GFs_CFs'!B:B,0),1),
"Lane Mile", INDEX('Coop GFs_CFs'!K:L, MATCH(B1159,'Coop GFs_CFs'!B:B,0),1),
"Gas Sales", INDEX('Coop GFs_CFs'!M:N, MATCH(B1159,'Coop GFs_CFs'!B:B,0),1),
"No Growth", INDEX('Coop GFs_CFs'!O:P, MATCH(B1159,'Coop GFs_CFs'!B:B,0),1)
)</f>
        <v>1.0072672441829524</v>
      </c>
      <c r="N1159" s="133" cm="1">
        <f t="array" ref="N1159">_xlfn.SWITCH(L1159,
"Employment", INDEX('Coop GFs_CFs'!C:D, MATCH(B1159,'Coop GFs_CFs'!B:B,0),2),
"Population", INDEX('Coop GFs_CFs'!E:F, MATCH(B1159,'Coop GFs_CFs'!B:B,0),2),
"Household", INDEX('Coop GFs_CFs'!G:H, MATCH(B1159,'Coop GFs_CFs'!B:B,0),2),
"VMT", INDEX('Coop GFs_CFs'!I:J, MATCH(B1159,'Coop GFs_CFs'!B:B,0),2),
"Lane Mile", INDEX('Coop GFs_CFs'!K:L, MATCH(B1159,'Coop GFs_CFs'!B:B,0),2),
"Gas Sales", INDEX('Coop GFs_CFs'!M:N, MATCH(B1159,'Coop GFs_CFs'!B:B,0),2),
"No Growth", INDEX('Coop GFs_CFs'!O:P, MATCH(B1159,'Coop GFs_CFs'!B:B,0),2)
)</f>
        <v>1.0751618720988678</v>
      </c>
      <c r="O1159" s="133"/>
      <c r="P1159" s="86">
        <f t="shared" ref="P1159:P1222" si="66">F1159*M1159</f>
        <v>3.2665795775521727E-3</v>
      </c>
      <c r="Q1159" s="86">
        <f t="shared" ref="Q1159:Q1222" si="67">F1159*N1159</f>
        <v>3.4867626583149477E-3</v>
      </c>
      <c r="R1159" s="156" t="s">
        <v>386</v>
      </c>
      <c r="S1159" s="85" t="s">
        <v>387</v>
      </c>
      <c r="T1159" s="85" t="s">
        <v>382</v>
      </c>
      <c r="U1159" s="85" t="s">
        <v>388</v>
      </c>
      <c r="V1159" s="85" t="s">
        <v>389</v>
      </c>
      <c r="W1159" s="85" t="s">
        <v>385</v>
      </c>
      <c r="X1159" s="85" t="s">
        <v>330</v>
      </c>
      <c r="Z1159" s="42" t="s">
        <v>2471</v>
      </c>
      <c r="AA1159"/>
    </row>
    <row r="1160" spans="1:27" s="39" customFormat="1" x14ac:dyDescent="0.35">
      <c r="A1160" s="85" t="s">
        <v>811</v>
      </c>
      <c r="B1160" s="87">
        <v>51600</v>
      </c>
      <c r="C1160" s="87" t="s">
        <v>12</v>
      </c>
      <c r="D1160" s="86">
        <v>0.30525137600000002</v>
      </c>
      <c r="E1160" s="86">
        <f>SUMIFS('Ratios_MARAMA-VA'!T:T, 'Ratios_MARAMA-VA'!AA:AA, Z1160)</f>
        <v>0.30525137599975399</v>
      </c>
      <c r="F1160" s="86">
        <f>SUMIFS('Ratios_MARAMA-VA'!J:J, 'Ratios_MARAMA-VA'!AA:AA, Z1160)</f>
        <v>8.4078084159908703E-4</v>
      </c>
      <c r="G1160" s="122">
        <f t="shared" si="65"/>
        <v>2.7543883753033912E-3</v>
      </c>
      <c r="H1160" s="122">
        <v>0.35675979779502898</v>
      </c>
      <c r="I1160" s="86">
        <v>9.826550398222163E-4</v>
      </c>
      <c r="J1160" s="122">
        <v>0.38663445696701998</v>
      </c>
      <c r="K1160" s="86">
        <v>1.064941453761699E-3</v>
      </c>
      <c r="L1160" s="122" t="str" cm="1">
        <f t="array" ref="L1160">_xlfn.SWITCH(A1160,
    "District of Columbia", _xlfn.XLOOKUP(R1160, '2015 O3 Growth Surrogates'!A:A, '2015 O3 Growth Surrogates'!H:H),
    "Maryland", _xlfn.XLOOKUP(R1160, '2015 O3 Growth Surrogates'!A:A, '2015 O3 Growth Surrogates'!I:I),
    "Virginia", _xlfn.XLOOKUP(R1160, '2015 O3 Growth Surrogates'!A:A, '2015 O3 Growth Surrogates'!J:J)
)</f>
        <v>Employment</v>
      </c>
      <c r="M1160" s="133" cm="1">
        <f t="array" ref="M1160">_xlfn.SWITCH(L1160,
"Employment", INDEX('Coop GFs_CFs'!C:D, MATCH(B1160,'Coop GFs_CFs'!B:B,0),1),
"Population", INDEX('Coop GFs_CFs'!E:F, MATCH(B1160,'Coop GFs_CFs'!B:B,0),1),
"Household", INDEX('Coop GFs_CFs'!G:H, MATCH(B1160,'Coop GFs_CFs'!B:B,0),1),
"VMT", INDEX('Coop GFs_CFs'!I:J, MATCH(B1160,'Coop GFs_CFs'!B:B,0),1),
"Lane Mile", INDEX('Coop GFs_CFs'!K:L, MATCH(B1160,'Coop GFs_CFs'!B:B,0),1),
"Gas Sales", INDEX('Coop GFs_CFs'!M:N, MATCH(B1160,'Coop GFs_CFs'!B:B,0),1),
"No Growth", INDEX('Coop GFs_CFs'!O:P, MATCH(B1160,'Coop GFs_CFs'!B:B,0),1)
)</f>
        <v>1.0625592417061611</v>
      </c>
      <c r="N1160" s="133" cm="1">
        <f t="array" ref="N1160">_xlfn.SWITCH(L1160,
"Employment", INDEX('Coop GFs_CFs'!C:D, MATCH(B1160,'Coop GFs_CFs'!B:B,0),2),
"Population", INDEX('Coop GFs_CFs'!E:F, MATCH(B1160,'Coop GFs_CFs'!B:B,0),2),
"Household", INDEX('Coop GFs_CFs'!G:H, MATCH(B1160,'Coop GFs_CFs'!B:B,0),2),
"VMT", INDEX('Coop GFs_CFs'!I:J, MATCH(B1160,'Coop GFs_CFs'!B:B,0),2),
"Lane Mile", INDEX('Coop GFs_CFs'!K:L, MATCH(B1160,'Coop GFs_CFs'!B:B,0),2),
"Gas Sales", INDEX('Coop GFs_CFs'!M:N, MATCH(B1160,'Coop GFs_CFs'!B:B,0),2),
"No Growth", INDEX('Coop GFs_CFs'!O:P, MATCH(B1160,'Coop GFs_CFs'!B:B,0),2)
)</f>
        <v>1.0767772511848339</v>
      </c>
      <c r="O1160" s="133"/>
      <c r="P1160" s="86">
        <f t="shared" si="66"/>
        <v>8.9337945349059384E-4</v>
      </c>
      <c r="Q1160" s="86">
        <f t="shared" si="67"/>
        <v>9.0533368346593622E-4</v>
      </c>
      <c r="R1160" s="156" t="s">
        <v>386</v>
      </c>
      <c r="S1160" s="85" t="s">
        <v>387</v>
      </c>
      <c r="T1160" s="85" t="s">
        <v>382</v>
      </c>
      <c r="U1160" s="85" t="s">
        <v>388</v>
      </c>
      <c r="V1160" s="85" t="s">
        <v>389</v>
      </c>
      <c r="W1160" s="85" t="s">
        <v>385</v>
      </c>
      <c r="X1160" s="85" t="s">
        <v>330</v>
      </c>
      <c r="Z1160" s="42" t="s">
        <v>2474</v>
      </c>
      <c r="AA1160"/>
    </row>
    <row r="1161" spans="1:27" s="39" customFormat="1" x14ac:dyDescent="0.35">
      <c r="A1161" s="85" t="s">
        <v>811</v>
      </c>
      <c r="B1161" s="87">
        <v>51610</v>
      </c>
      <c r="C1161" s="87" t="s">
        <v>12</v>
      </c>
      <c r="D1161" s="86">
        <v>0.148264954</v>
      </c>
      <c r="E1161" s="86">
        <f>SUMIFS('Ratios_MARAMA-VA'!T:T, 'Ratios_MARAMA-VA'!AA:AA, Z1161)</f>
        <v>0.14826495399988099</v>
      </c>
      <c r="F1161" s="86">
        <f>SUMIFS('Ratios_MARAMA-VA'!J:J, 'Ratios_MARAMA-VA'!AA:AA, Z1161)</f>
        <v>4.0837926576216201E-4</v>
      </c>
      <c r="G1161" s="122">
        <f t="shared" si="65"/>
        <v>2.754388375303376E-3</v>
      </c>
      <c r="H1161" s="122">
        <v>0.16128698361685001</v>
      </c>
      <c r="I1161" s="86">
        <v>4.4424699276199775E-4</v>
      </c>
      <c r="J1161" s="122">
        <v>0.16853948556472201</v>
      </c>
      <c r="K1161" s="86">
        <v>4.6422319981908146E-4</v>
      </c>
      <c r="L1161" s="122" t="str" cm="1">
        <f t="array" ref="L1161">_xlfn.SWITCH(A1161,
    "District of Columbia", _xlfn.XLOOKUP(R1161, '2015 O3 Growth Surrogates'!A:A, '2015 O3 Growth Surrogates'!H:H),
    "Maryland", _xlfn.XLOOKUP(R1161, '2015 O3 Growth Surrogates'!A:A, '2015 O3 Growth Surrogates'!I:I),
    "Virginia", _xlfn.XLOOKUP(R1161, '2015 O3 Growth Surrogates'!A:A, '2015 O3 Growth Surrogates'!J:J)
)</f>
        <v>Employment</v>
      </c>
      <c r="M1161" s="133" cm="1">
        <f t="array" ref="M1161">_xlfn.SWITCH(L1161,
"Employment", INDEX('Coop GFs_CFs'!C:D, MATCH(B1161,'Coop GFs_CFs'!B:B,0),1),
"Population", INDEX('Coop GFs_CFs'!E:F, MATCH(B1161,'Coop GFs_CFs'!B:B,0),1),
"Household", INDEX('Coop GFs_CFs'!G:H, MATCH(B1161,'Coop GFs_CFs'!B:B,0),1),
"VMT", INDEX('Coop GFs_CFs'!I:J, MATCH(B1161,'Coop GFs_CFs'!B:B,0),1),
"Lane Mile", INDEX('Coop GFs_CFs'!K:L, MATCH(B1161,'Coop GFs_CFs'!B:B,0),1),
"Gas Sales", INDEX('Coop GFs_CFs'!M:N, MATCH(B1161,'Coop GFs_CFs'!B:B,0),1),
"No Growth", INDEX('Coop GFs_CFs'!O:P, MATCH(B1161,'Coop GFs_CFs'!B:B,0),1)
)</f>
        <v>1.2446203080415557</v>
      </c>
      <c r="N1161" s="133" cm="1">
        <f t="array" ref="N1161">_xlfn.SWITCH(L1161,
"Employment", INDEX('Coop GFs_CFs'!C:D, MATCH(B1161,'Coop GFs_CFs'!B:B,0),2),
"Population", INDEX('Coop GFs_CFs'!E:F, MATCH(B1161,'Coop GFs_CFs'!B:B,0),2),
"Household", INDEX('Coop GFs_CFs'!G:H, MATCH(B1161,'Coop GFs_CFs'!B:B,0),2),
"VMT", INDEX('Coop GFs_CFs'!I:J, MATCH(B1161,'Coop GFs_CFs'!B:B,0),2),
"Lane Mile", INDEX('Coop GFs_CFs'!K:L, MATCH(B1161,'Coop GFs_CFs'!B:B,0),2),
"Gas Sales", INDEX('Coop GFs_CFs'!M:N, MATCH(B1161,'Coop GFs_CFs'!B:B,0),2),
"No Growth", INDEX('Coop GFs_CFs'!O:P, MATCH(B1161,'Coop GFs_CFs'!B:B,0),2)
)</f>
        <v>1.3259344505225987</v>
      </c>
      <c r="O1161" s="133"/>
      <c r="P1161" s="86">
        <f t="shared" si="66"/>
        <v>5.0827712755068639E-4</v>
      </c>
      <c r="Q1161" s="86">
        <f t="shared" si="67"/>
        <v>5.4148413735317458E-4</v>
      </c>
      <c r="R1161" s="156" t="s">
        <v>386</v>
      </c>
      <c r="S1161" s="85" t="s">
        <v>387</v>
      </c>
      <c r="T1161" s="85" t="s">
        <v>382</v>
      </c>
      <c r="U1161" s="85" t="s">
        <v>388</v>
      </c>
      <c r="V1161" s="85" t="s">
        <v>389</v>
      </c>
      <c r="W1161" s="85" t="s">
        <v>385</v>
      </c>
      <c r="X1161" s="85" t="s">
        <v>330</v>
      </c>
      <c r="Z1161" s="42" t="s">
        <v>2475</v>
      </c>
      <c r="AA1161"/>
    </row>
    <row r="1162" spans="1:27" s="39" customFormat="1" x14ac:dyDescent="0.35">
      <c r="A1162" s="85" t="s">
        <v>811</v>
      </c>
      <c r="B1162" s="87">
        <v>51685</v>
      </c>
      <c r="C1162" s="87" t="s">
        <v>12</v>
      </c>
      <c r="D1162" s="86">
        <v>4.9945300999999998E-2</v>
      </c>
      <c r="E1162" s="86">
        <f>SUMIFS('Ratios_MARAMA-VA'!T:T, 'Ratios_MARAMA-VA'!AA:AA, Z1162)</f>
        <v>4.9945300999960002E-2</v>
      </c>
      <c r="F1162" s="86">
        <f>SUMIFS('Ratios_MARAMA-VA'!J:J, 'Ratios_MARAMA-VA'!AA:AA, Z1162)</f>
        <v>1.3756875647531701E-4</v>
      </c>
      <c r="G1162" s="122">
        <f t="shared" si="65"/>
        <v>2.7543883753033578E-3</v>
      </c>
      <c r="H1162" s="122">
        <v>6.2419710554183001E-2</v>
      </c>
      <c r="I1162" s="86">
        <v>1.7192812514024198E-4</v>
      </c>
      <c r="J1162" s="122">
        <v>7.0376747427526198E-2</v>
      </c>
      <c r="K1162" s="86">
        <v>1.9384489500603866E-4</v>
      </c>
      <c r="L1162" s="122" t="str" cm="1">
        <f t="array" ref="L1162">_xlfn.SWITCH(A1162,
    "District of Columbia", _xlfn.XLOOKUP(R1162, '2015 O3 Growth Surrogates'!A:A, '2015 O3 Growth Surrogates'!H:H),
    "Maryland", _xlfn.XLOOKUP(R1162, '2015 O3 Growth Surrogates'!A:A, '2015 O3 Growth Surrogates'!I:I),
    "Virginia", _xlfn.XLOOKUP(R1162, '2015 O3 Growth Surrogates'!A:A, '2015 O3 Growth Surrogates'!J:J)
)</f>
        <v>Employment</v>
      </c>
      <c r="M1162" s="133" cm="1">
        <f t="array" ref="M1162">_xlfn.SWITCH(L1162,
"Employment", INDEX('Coop GFs_CFs'!C:D, MATCH(B1162,'Coop GFs_CFs'!B:B,0),1),
"Population", INDEX('Coop GFs_CFs'!E:F, MATCH(B1162,'Coop GFs_CFs'!B:B,0),1),
"Household", INDEX('Coop GFs_CFs'!G:H, MATCH(B1162,'Coop GFs_CFs'!B:B,0),1),
"VMT", INDEX('Coop GFs_CFs'!I:J, MATCH(B1162,'Coop GFs_CFs'!B:B,0),1),
"Lane Mile", INDEX('Coop GFs_CFs'!K:L, MATCH(B1162,'Coop GFs_CFs'!B:B,0),1),
"Gas Sales", INDEX('Coop GFs_CFs'!M:N, MATCH(B1162,'Coop GFs_CFs'!B:B,0),1),
"No Growth", INDEX('Coop GFs_CFs'!O:P, MATCH(B1162,'Coop GFs_CFs'!B:B,0),1)
)</f>
        <v>1.1233017518770112</v>
      </c>
      <c r="N1162" s="133" cm="1">
        <f t="array" ref="N1162">_xlfn.SWITCH(L1162,
"Employment", INDEX('Coop GFs_CFs'!C:D, MATCH(B1162,'Coop GFs_CFs'!B:B,0),2),
"Population", INDEX('Coop GFs_CFs'!E:F, MATCH(B1162,'Coop GFs_CFs'!B:B,0),2),
"Household", INDEX('Coop GFs_CFs'!G:H, MATCH(B1162,'Coop GFs_CFs'!B:B,0),2),
"VMT", INDEX('Coop GFs_CFs'!I:J, MATCH(B1162,'Coop GFs_CFs'!B:B,0),2),
"Lane Mile", INDEX('Coop GFs_CFs'!K:L, MATCH(B1162,'Coop GFs_CFs'!B:B,0),2),
"Gas Sales", INDEX('Coop GFs_CFs'!M:N, MATCH(B1162,'Coop GFs_CFs'!B:B,0),2),
"No Growth", INDEX('Coop GFs_CFs'!O:P, MATCH(B1162,'Coop GFs_CFs'!B:B,0),2)
)</f>
        <v>1.1478816589202718</v>
      </c>
      <c r="O1162" s="133"/>
      <c r="P1162" s="86">
        <f t="shared" si="66"/>
        <v>1.5453122515226553E-4</v>
      </c>
      <c r="Q1162" s="86">
        <f t="shared" si="67"/>
        <v>1.5791265239848578E-4</v>
      </c>
      <c r="R1162" s="156" t="s">
        <v>386</v>
      </c>
      <c r="S1162" s="85" t="s">
        <v>387</v>
      </c>
      <c r="T1162" s="85" t="s">
        <v>382</v>
      </c>
      <c r="U1162" s="85" t="s">
        <v>388</v>
      </c>
      <c r="V1162" s="85" t="s">
        <v>389</v>
      </c>
      <c r="W1162" s="85" t="s">
        <v>385</v>
      </c>
      <c r="X1162" s="85" t="s">
        <v>330</v>
      </c>
      <c r="Z1162" s="42" t="s">
        <v>2477</v>
      </c>
      <c r="AA1162"/>
    </row>
    <row r="1163" spans="1:27" s="39" customFormat="1" x14ac:dyDescent="0.35">
      <c r="A1163" s="85" t="s">
        <v>9</v>
      </c>
      <c r="B1163" s="87">
        <v>11001</v>
      </c>
      <c r="C1163" s="87" t="s">
        <v>12</v>
      </c>
      <c r="D1163" s="86">
        <v>53.77174084</v>
      </c>
      <c r="E1163" s="86">
        <f>SUMIFS('Ratios_MARAMA-VA'!T:T, 'Ratios_MARAMA-VA'!AA:AA, Z1163)</f>
        <v>53.771740839956998</v>
      </c>
      <c r="F1163" s="86">
        <f>SUMIFS('Ratios_MARAMA-VA'!J:J, 'Ratios_MARAMA-VA'!AA:AA, Z1163)</f>
        <v>0.147052854626534</v>
      </c>
      <c r="G1163" s="122">
        <f t="shared" si="65"/>
        <v>2.7347609046955231E-3</v>
      </c>
      <c r="H1163" s="122">
        <v>57.282373888568998</v>
      </c>
      <c r="I1163" s="86">
        <v>0.15665359663861017</v>
      </c>
      <c r="J1163" s="122">
        <v>58.9235481548249</v>
      </c>
      <c r="K1163" s="86">
        <v>0.16114181585975917</v>
      </c>
      <c r="L1163" s="122" t="str" cm="1">
        <f t="array" ref="L1163">_xlfn.SWITCH(A1163,
    "District of Columbia", _xlfn.XLOOKUP(R1163, '2015 O3 Growth Surrogates'!A:A, '2015 O3 Growth Surrogates'!H:H),
    "Maryland", _xlfn.XLOOKUP(R1163, '2015 O3 Growth Surrogates'!A:A, '2015 O3 Growth Surrogates'!I:I),
    "Virginia", _xlfn.XLOOKUP(R1163, '2015 O3 Growth Surrogates'!A:A, '2015 O3 Growth Surrogates'!J:J)
)</f>
        <v>Employment</v>
      </c>
      <c r="M1163" s="133" cm="1">
        <f t="array" ref="M1163">_xlfn.SWITCH(L1163,
"Employment", INDEX('Coop GFs_CFs'!C:D, MATCH(B1163,'Coop GFs_CFs'!B:B,0),1),
"Population", INDEX('Coop GFs_CFs'!E:F, MATCH(B1163,'Coop GFs_CFs'!B:B,0),1),
"Household", INDEX('Coop GFs_CFs'!G:H, MATCH(B1163,'Coop GFs_CFs'!B:B,0),1),
"VMT", INDEX('Coop GFs_CFs'!I:J, MATCH(B1163,'Coop GFs_CFs'!B:B,0),1),
"Lane Mile", INDEX('Coop GFs_CFs'!K:L, MATCH(B1163,'Coop GFs_CFs'!B:B,0),1),
"Gas Sales", INDEX('Coop GFs_CFs'!M:N, MATCH(B1163,'Coop GFs_CFs'!B:B,0),1),
"No Growth", INDEX('Coop GFs_CFs'!O:P, MATCH(B1163,'Coop GFs_CFs'!B:B,0),1)
)</f>
        <v>1.1125759036334977</v>
      </c>
      <c r="N1163" s="133" cm="1">
        <f t="array" ref="N1163">_xlfn.SWITCH(L1163,
"Employment", INDEX('Coop GFs_CFs'!C:D, MATCH(B1163,'Coop GFs_CFs'!B:B,0),2),
"Population", INDEX('Coop GFs_CFs'!E:F, MATCH(B1163,'Coop GFs_CFs'!B:B,0),2),
"Household", INDEX('Coop GFs_CFs'!G:H, MATCH(B1163,'Coop GFs_CFs'!B:B,0),2),
"VMT", INDEX('Coop GFs_CFs'!I:J, MATCH(B1163,'Coop GFs_CFs'!B:B,0),2),
"Lane Mile", INDEX('Coop GFs_CFs'!K:L, MATCH(B1163,'Coop GFs_CFs'!B:B,0),2),
"Gas Sales", INDEX('Coop GFs_CFs'!M:N, MATCH(B1163,'Coop GFs_CFs'!B:B,0),2),
"No Growth", INDEX('Coop GFs_CFs'!O:P, MATCH(B1163,'Coop GFs_CFs'!B:B,0),2)
)</f>
        <v>1.1554041707984846</v>
      </c>
      <c r="O1163" s="133"/>
      <c r="P1163" s="86">
        <f t="shared" si="66"/>
        <v>0.16360746261800144</v>
      </c>
      <c r="Q1163" s="86">
        <f t="shared" si="67"/>
        <v>0.16990548156332061</v>
      </c>
      <c r="R1163" s="156" t="s">
        <v>390</v>
      </c>
      <c r="S1163" s="85" t="s">
        <v>159</v>
      </c>
      <c r="T1163" s="85" t="s">
        <v>382</v>
      </c>
      <c r="U1163" s="85" t="s">
        <v>391</v>
      </c>
      <c r="V1163" s="85" t="s">
        <v>389</v>
      </c>
      <c r="W1163" s="85" t="s">
        <v>385</v>
      </c>
      <c r="X1163" s="85" t="s">
        <v>330</v>
      </c>
      <c r="Z1163" s="42" t="s">
        <v>2479</v>
      </c>
      <c r="AA1163"/>
    </row>
    <row r="1164" spans="1:27" s="39" customFormat="1" x14ac:dyDescent="0.35">
      <c r="A1164" s="85" t="s">
        <v>497</v>
      </c>
      <c r="B1164" s="87">
        <v>24009</v>
      </c>
      <c r="C1164" s="87" t="s">
        <v>12</v>
      </c>
      <c r="D1164" s="86">
        <v>19.750436709999999</v>
      </c>
      <c r="E1164" s="86">
        <f>SUMIFS('Ratios_MARAMA-VA'!T:T, 'Ratios_MARAMA-VA'!AA:AA, Z1164)</f>
        <v>19.750436709984101</v>
      </c>
      <c r="F1164" s="86">
        <f>SUMIFS('Ratios_MARAMA-VA'!J:J, 'Ratios_MARAMA-VA'!AA:AA, Z1164)</f>
        <v>5.4012722165128202E-2</v>
      </c>
      <c r="G1164" s="122">
        <f t="shared" si="65"/>
        <v>2.7347609046955439E-3</v>
      </c>
      <c r="H1164" s="122">
        <v>22.807105057852201</v>
      </c>
      <c r="I1164" s="86">
        <v>6.2371979261498199E-2</v>
      </c>
      <c r="J1164" s="122">
        <v>24.623172473615298</v>
      </c>
      <c r="K1164" s="86">
        <v>6.7338489430418591E-2</v>
      </c>
      <c r="L1164" s="122" t="str" cm="1">
        <f t="array" ref="L1164">_xlfn.SWITCH(A1164,
    "District of Columbia", _xlfn.XLOOKUP(R1164, '2015 O3 Growth Surrogates'!A:A, '2015 O3 Growth Surrogates'!H:H),
    "Maryland", _xlfn.XLOOKUP(R1164, '2015 O3 Growth Surrogates'!A:A, '2015 O3 Growth Surrogates'!I:I),
    "Virginia", _xlfn.XLOOKUP(R1164, '2015 O3 Growth Surrogates'!A:A, '2015 O3 Growth Surrogates'!J:J)
)</f>
        <v>Population</v>
      </c>
      <c r="M1164" s="133" cm="1">
        <f t="array" ref="M1164">_xlfn.SWITCH(L1164,
"Employment", INDEX('Coop GFs_CFs'!C:D, MATCH(B1164,'Coop GFs_CFs'!B:B,0),1),
"Population", INDEX('Coop GFs_CFs'!E:F, MATCH(B1164,'Coop GFs_CFs'!B:B,0),1),
"Household", INDEX('Coop GFs_CFs'!G:H, MATCH(B1164,'Coop GFs_CFs'!B:B,0),1),
"VMT", INDEX('Coop GFs_CFs'!I:J, MATCH(B1164,'Coop GFs_CFs'!B:B,0),1),
"Lane Mile", INDEX('Coop GFs_CFs'!K:L, MATCH(B1164,'Coop GFs_CFs'!B:B,0),1),
"Gas Sales", INDEX('Coop GFs_CFs'!M:N, MATCH(B1164,'Coop GFs_CFs'!B:B,0),1),
"No Growth", INDEX('Coop GFs_CFs'!O:P, MATCH(B1164,'Coop GFs_CFs'!B:B,0),1)
)</f>
        <v>1.0426851482954702</v>
      </c>
      <c r="N1164" s="133" cm="1">
        <f t="array" ref="N1164">_xlfn.SWITCH(L1164,
"Employment", INDEX('Coop GFs_CFs'!C:D, MATCH(B1164,'Coop GFs_CFs'!B:B,0),2),
"Population", INDEX('Coop GFs_CFs'!E:F, MATCH(B1164,'Coop GFs_CFs'!B:B,0),2),
"Household", INDEX('Coop GFs_CFs'!G:H, MATCH(B1164,'Coop GFs_CFs'!B:B,0),2),
"VMT", INDEX('Coop GFs_CFs'!I:J, MATCH(B1164,'Coop GFs_CFs'!B:B,0),2),
"Lane Mile", INDEX('Coop GFs_CFs'!K:L, MATCH(B1164,'Coop GFs_CFs'!B:B,0),2),
"Gas Sales", INDEX('Coop GFs_CFs'!M:N, MATCH(B1164,'Coop GFs_CFs'!B:B,0),2),
"No Growth", INDEX('Coop GFs_CFs'!O:P, MATCH(B1164,'Coop GFs_CFs'!B:B,0),2)
)</f>
        <v>1.0572281391746758</v>
      </c>
      <c r="O1164" s="133"/>
      <c r="P1164" s="86">
        <f t="shared" si="66"/>
        <v>5.6318263220588728E-2</v>
      </c>
      <c r="Q1164" s="86">
        <f t="shared" si="67"/>
        <v>5.7103769746397255E-2</v>
      </c>
      <c r="R1164" s="156" t="s">
        <v>390</v>
      </c>
      <c r="S1164" s="85" t="s">
        <v>159</v>
      </c>
      <c r="T1164" s="85" t="s">
        <v>382</v>
      </c>
      <c r="U1164" s="85" t="s">
        <v>391</v>
      </c>
      <c r="V1164" s="85" t="s">
        <v>389</v>
      </c>
      <c r="W1164" s="85" t="s">
        <v>385</v>
      </c>
      <c r="X1164" s="85" t="s">
        <v>330</v>
      </c>
      <c r="Z1164" s="42" t="s">
        <v>2480</v>
      </c>
      <c r="AA1164"/>
    </row>
    <row r="1165" spans="1:27" s="39" customFormat="1" x14ac:dyDescent="0.35">
      <c r="A1165" s="85" t="s">
        <v>497</v>
      </c>
      <c r="B1165" s="87">
        <v>24017</v>
      </c>
      <c r="C1165" s="87" t="s">
        <v>12</v>
      </c>
      <c r="D1165" s="86">
        <v>45.597461269999997</v>
      </c>
      <c r="E1165" s="86">
        <f>SUMIFS('Ratios_MARAMA-VA'!T:T, 'Ratios_MARAMA-VA'!AA:AA, Z1165)</f>
        <v>45.597461269963397</v>
      </c>
      <c r="F1165" s="86">
        <f>SUMIFS('Ratios_MARAMA-VA'!J:J, 'Ratios_MARAMA-VA'!AA:AA, Z1165)</f>
        <v>0.124698154434464</v>
      </c>
      <c r="G1165" s="122">
        <f t="shared" si="65"/>
        <v>2.7347609046955192E-3</v>
      </c>
      <c r="H1165" s="122">
        <v>53.009874496330703</v>
      </c>
      <c r="I1165" s="86">
        <v>0.14496933233538128</v>
      </c>
      <c r="J1165" s="122">
        <v>57.448688135042303</v>
      </c>
      <c r="K1165" s="86">
        <v>0.15710842633775904</v>
      </c>
      <c r="L1165" s="122" t="str" cm="1">
        <f t="array" ref="L1165">_xlfn.SWITCH(A1165,
    "District of Columbia", _xlfn.XLOOKUP(R1165, '2015 O3 Growth Surrogates'!A:A, '2015 O3 Growth Surrogates'!H:H),
    "Maryland", _xlfn.XLOOKUP(R1165, '2015 O3 Growth Surrogates'!A:A, '2015 O3 Growth Surrogates'!I:I),
    "Virginia", _xlfn.XLOOKUP(R1165, '2015 O3 Growth Surrogates'!A:A, '2015 O3 Growth Surrogates'!J:J)
)</f>
        <v>Population</v>
      </c>
      <c r="M1165" s="133" cm="1">
        <f t="array" ref="M1165">_xlfn.SWITCH(L1165,
"Employment", INDEX('Coop GFs_CFs'!C:D, MATCH(B1165,'Coop GFs_CFs'!B:B,0),1),
"Population", INDEX('Coop GFs_CFs'!E:F, MATCH(B1165,'Coop GFs_CFs'!B:B,0),1),
"Household", INDEX('Coop GFs_CFs'!G:H, MATCH(B1165,'Coop GFs_CFs'!B:B,0),1),
"VMT", INDEX('Coop GFs_CFs'!I:J, MATCH(B1165,'Coop GFs_CFs'!B:B,0),1),
"Lane Mile", INDEX('Coop GFs_CFs'!K:L, MATCH(B1165,'Coop GFs_CFs'!B:B,0),1),
"Gas Sales", INDEX('Coop GFs_CFs'!M:N, MATCH(B1165,'Coop GFs_CFs'!B:B,0),1),
"No Growth", INDEX('Coop GFs_CFs'!O:P, MATCH(B1165,'Coop GFs_CFs'!B:B,0),1)
)</f>
        <v>1.1538180515174046</v>
      </c>
      <c r="N1165" s="133" cm="1">
        <f t="array" ref="N1165">_xlfn.SWITCH(L1165,
"Employment", INDEX('Coop GFs_CFs'!C:D, MATCH(B1165,'Coop GFs_CFs'!B:B,0),2),
"Population", INDEX('Coop GFs_CFs'!E:F, MATCH(B1165,'Coop GFs_CFs'!B:B,0),2),
"Household", INDEX('Coop GFs_CFs'!G:H, MATCH(B1165,'Coop GFs_CFs'!B:B,0),2),
"VMT", INDEX('Coop GFs_CFs'!I:J, MATCH(B1165,'Coop GFs_CFs'!B:B,0),2),
"Lane Mile", INDEX('Coop GFs_CFs'!K:L, MATCH(B1165,'Coop GFs_CFs'!B:B,0),2),
"Gas Sales", INDEX('Coop GFs_CFs'!M:N, MATCH(B1165,'Coop GFs_CFs'!B:B,0),2),
"No Growth", INDEX('Coop GFs_CFs'!O:P, MATCH(B1165,'Coop GFs_CFs'!B:B,0),2)
)</f>
        <v>1.2191456407227705</v>
      </c>
      <c r="O1165" s="133"/>
      <c r="P1165" s="86">
        <f t="shared" si="66"/>
        <v>0.14387898157738965</v>
      </c>
      <c r="Q1165" s="86">
        <f t="shared" si="67"/>
        <v>0.15202521138495159</v>
      </c>
      <c r="R1165" s="156" t="s">
        <v>390</v>
      </c>
      <c r="S1165" s="85" t="s">
        <v>159</v>
      </c>
      <c r="T1165" s="85" t="s">
        <v>382</v>
      </c>
      <c r="U1165" s="85" t="s">
        <v>391</v>
      </c>
      <c r="V1165" s="85" t="s">
        <v>389</v>
      </c>
      <c r="W1165" s="85" t="s">
        <v>385</v>
      </c>
      <c r="X1165" s="85" t="s">
        <v>330</v>
      </c>
      <c r="Z1165" s="42" t="s">
        <v>2481</v>
      </c>
      <c r="AA1165"/>
    </row>
    <row r="1166" spans="1:27" s="39" customFormat="1" x14ac:dyDescent="0.35">
      <c r="A1166" s="85" t="s">
        <v>497</v>
      </c>
      <c r="B1166" s="87">
        <v>24021</v>
      </c>
      <c r="C1166" s="87" t="s">
        <v>12</v>
      </c>
      <c r="D1166" s="86">
        <v>245.70882280000001</v>
      </c>
      <c r="E1166" s="86">
        <f>SUMIFS('Ratios_MARAMA-VA'!T:T, 'Ratios_MARAMA-VA'!AA:AA, Z1166)</f>
        <v>245.70882279980199</v>
      </c>
      <c r="F1166" s="86">
        <f>SUMIFS('Ratios_MARAMA-VA'!J:J, 'Ratios_MARAMA-VA'!AA:AA, Z1166)</f>
        <v>0.67195488253166502</v>
      </c>
      <c r="G1166" s="122">
        <f t="shared" si="65"/>
        <v>2.73476090469555E-3</v>
      </c>
      <c r="H1166" s="122">
        <v>282.30361958860101</v>
      </c>
      <c r="I1166" s="86">
        <v>0.7720329021049509</v>
      </c>
      <c r="J1166" s="122">
        <v>303.92171204273501</v>
      </c>
      <c r="K1166" s="86">
        <v>0.8311532161826104</v>
      </c>
      <c r="L1166" s="122" t="str" cm="1">
        <f t="array" ref="L1166">_xlfn.SWITCH(A1166,
    "District of Columbia", _xlfn.XLOOKUP(R1166, '2015 O3 Growth Surrogates'!A:A, '2015 O3 Growth Surrogates'!H:H),
    "Maryland", _xlfn.XLOOKUP(R1166, '2015 O3 Growth Surrogates'!A:A, '2015 O3 Growth Surrogates'!I:I),
    "Virginia", _xlfn.XLOOKUP(R1166, '2015 O3 Growth Surrogates'!A:A, '2015 O3 Growth Surrogates'!J:J)
)</f>
        <v>Population</v>
      </c>
      <c r="M1166" s="133" cm="1">
        <f t="array" ref="M1166">_xlfn.SWITCH(L1166,
"Employment", INDEX('Coop GFs_CFs'!C:D, MATCH(B1166,'Coop GFs_CFs'!B:B,0),1),
"Population", INDEX('Coop GFs_CFs'!E:F, MATCH(B1166,'Coop GFs_CFs'!B:B,0),1),
"Household", INDEX('Coop GFs_CFs'!G:H, MATCH(B1166,'Coop GFs_CFs'!B:B,0),1),
"VMT", INDEX('Coop GFs_CFs'!I:J, MATCH(B1166,'Coop GFs_CFs'!B:B,0),1),
"Lane Mile", INDEX('Coop GFs_CFs'!K:L, MATCH(B1166,'Coop GFs_CFs'!B:B,0),1),
"Gas Sales", INDEX('Coop GFs_CFs'!M:N, MATCH(B1166,'Coop GFs_CFs'!B:B,0),1),
"No Growth", INDEX('Coop GFs_CFs'!O:P, MATCH(B1166,'Coop GFs_CFs'!B:B,0),1)
)</f>
        <v>1.1642434590518702</v>
      </c>
      <c r="N1166" s="133" cm="1">
        <f t="array" ref="N1166">_xlfn.SWITCH(L1166,
"Employment", INDEX('Coop GFs_CFs'!C:D, MATCH(B1166,'Coop GFs_CFs'!B:B,0),2),
"Population", INDEX('Coop GFs_CFs'!E:F, MATCH(B1166,'Coop GFs_CFs'!B:B,0),2),
"Household", INDEX('Coop GFs_CFs'!G:H, MATCH(B1166,'Coop GFs_CFs'!B:B,0),2),
"VMT", INDEX('Coop GFs_CFs'!I:J, MATCH(B1166,'Coop GFs_CFs'!B:B,0),2),
"Lane Mile", INDEX('Coop GFs_CFs'!K:L, MATCH(B1166,'Coop GFs_CFs'!B:B,0),2),
"Gas Sales", INDEX('Coop GFs_CFs'!M:N, MATCH(B1166,'Coop GFs_CFs'!B:B,0),2),
"No Growth", INDEX('Coop GFs_CFs'!O:P, MATCH(B1166,'Coop GFs_CFs'!B:B,0),2)
)</f>
        <v>1.2562187972033161</v>
      </c>
      <c r="O1166" s="133"/>
      <c r="P1166" s="86">
        <f t="shared" si="66"/>
        <v>0.78231907676545875</v>
      </c>
      <c r="Q1166" s="86">
        <f t="shared" si="67"/>
        <v>0.84412235430882376</v>
      </c>
      <c r="R1166" s="156" t="s">
        <v>390</v>
      </c>
      <c r="S1166" s="85" t="s">
        <v>159</v>
      </c>
      <c r="T1166" s="85" t="s">
        <v>382</v>
      </c>
      <c r="U1166" s="85" t="s">
        <v>391</v>
      </c>
      <c r="V1166" s="85" t="s">
        <v>389</v>
      </c>
      <c r="W1166" s="85" t="s">
        <v>385</v>
      </c>
      <c r="X1166" s="85" t="s">
        <v>330</v>
      </c>
      <c r="Z1166" s="42" t="s">
        <v>2482</v>
      </c>
      <c r="AA1166"/>
    </row>
    <row r="1167" spans="1:27" s="39" customFormat="1" x14ac:dyDescent="0.35">
      <c r="A1167" s="85" t="s">
        <v>497</v>
      </c>
      <c r="B1167" s="87">
        <v>24031</v>
      </c>
      <c r="C1167" s="87" t="s">
        <v>12</v>
      </c>
      <c r="D1167" s="86">
        <v>148.0299565</v>
      </c>
      <c r="E1167" s="86">
        <f>SUMIFS('Ratios_MARAMA-VA'!T:T, 'Ratios_MARAMA-VA'!AA:AA, Z1167)</f>
        <v>148.029956499881</v>
      </c>
      <c r="F1167" s="86">
        <f>SUMIFS('Ratios_MARAMA-VA'!J:J, 'Ratios_MARAMA-VA'!AA:AA, Z1167)</f>
        <v>0.40482653775965699</v>
      </c>
      <c r="G1167" s="122">
        <f t="shared" si="65"/>
        <v>2.7347609046955469E-3</v>
      </c>
      <c r="H1167" s="122">
        <v>163.857345306805</v>
      </c>
      <c r="I1167" s="86">
        <v>0.44811066189224869</v>
      </c>
      <c r="J1167" s="122">
        <v>172.52376942263399</v>
      </c>
      <c r="K1167" s="86">
        <v>0.47181125974772847</v>
      </c>
      <c r="L1167" s="122" t="str" cm="1">
        <f t="array" ref="L1167">_xlfn.SWITCH(A1167,
    "District of Columbia", _xlfn.XLOOKUP(R1167, '2015 O3 Growth Surrogates'!A:A, '2015 O3 Growth Surrogates'!H:H),
    "Maryland", _xlfn.XLOOKUP(R1167, '2015 O3 Growth Surrogates'!A:A, '2015 O3 Growth Surrogates'!I:I),
    "Virginia", _xlfn.XLOOKUP(R1167, '2015 O3 Growth Surrogates'!A:A, '2015 O3 Growth Surrogates'!J:J)
)</f>
        <v>Population</v>
      </c>
      <c r="M1167" s="133" cm="1">
        <f t="array" ref="M1167">_xlfn.SWITCH(L1167,
"Employment", INDEX('Coop GFs_CFs'!C:D, MATCH(B1167,'Coop GFs_CFs'!B:B,0),1),
"Population", INDEX('Coop GFs_CFs'!E:F, MATCH(B1167,'Coop GFs_CFs'!B:B,0),1),
"Household", INDEX('Coop GFs_CFs'!G:H, MATCH(B1167,'Coop GFs_CFs'!B:B,0),1),
"VMT", INDEX('Coop GFs_CFs'!I:J, MATCH(B1167,'Coop GFs_CFs'!B:B,0),1),
"Lane Mile", INDEX('Coop GFs_CFs'!K:L, MATCH(B1167,'Coop GFs_CFs'!B:B,0),1),
"Gas Sales", INDEX('Coop GFs_CFs'!M:N, MATCH(B1167,'Coop GFs_CFs'!B:B,0),1),
"No Growth", INDEX('Coop GFs_CFs'!O:P, MATCH(B1167,'Coop GFs_CFs'!B:B,0),1)
)</f>
        <v>1.0583627788491754</v>
      </c>
      <c r="N1167" s="133" cm="1">
        <f t="array" ref="N1167">_xlfn.SWITCH(L1167,
"Employment", INDEX('Coop GFs_CFs'!C:D, MATCH(B1167,'Coop GFs_CFs'!B:B,0),2),
"Population", INDEX('Coop GFs_CFs'!E:F, MATCH(B1167,'Coop GFs_CFs'!B:B,0),2),
"Household", INDEX('Coop GFs_CFs'!G:H, MATCH(B1167,'Coop GFs_CFs'!B:B,0),2),
"VMT", INDEX('Coop GFs_CFs'!I:J, MATCH(B1167,'Coop GFs_CFs'!B:B,0),2),
"Lane Mile", INDEX('Coop GFs_CFs'!K:L, MATCH(B1167,'Coop GFs_CFs'!B:B,0),2),
"Gas Sales", INDEX('Coop GFs_CFs'!M:N, MATCH(B1167,'Coop GFs_CFs'!B:B,0),2),
"No Growth", INDEX('Coop GFs_CFs'!O:P, MATCH(B1167,'Coop GFs_CFs'!B:B,0),2)
)</f>
        <v>1.0918242125602675</v>
      </c>
      <c r="O1167" s="133"/>
      <c r="P1167" s="86">
        <f t="shared" si="66"/>
        <v>0.4284533394552012</v>
      </c>
      <c r="Q1167" s="86">
        <f t="shared" si="67"/>
        <v>0.44199941581293689</v>
      </c>
      <c r="R1167" s="156" t="s">
        <v>390</v>
      </c>
      <c r="S1167" s="85" t="s">
        <v>159</v>
      </c>
      <c r="T1167" s="85" t="s">
        <v>382</v>
      </c>
      <c r="U1167" s="85" t="s">
        <v>391</v>
      </c>
      <c r="V1167" s="85" t="s">
        <v>389</v>
      </c>
      <c r="W1167" s="85" t="s">
        <v>385</v>
      </c>
      <c r="X1167" s="85" t="s">
        <v>330</v>
      </c>
      <c r="Z1167" s="42" t="s">
        <v>2483</v>
      </c>
      <c r="AA1167"/>
    </row>
    <row r="1168" spans="1:27" s="39" customFormat="1" x14ac:dyDescent="0.35">
      <c r="A1168" s="85" t="s">
        <v>497</v>
      </c>
      <c r="B1168" s="87">
        <v>24033</v>
      </c>
      <c r="C1168" s="87" t="s">
        <v>12</v>
      </c>
      <c r="D1168" s="86">
        <v>751.46625949999998</v>
      </c>
      <c r="E1168" s="86">
        <f>SUMIFS('Ratios_MARAMA-VA'!T:T, 'Ratios_MARAMA-VA'!AA:AA, Z1168)</f>
        <v>751.46625949940199</v>
      </c>
      <c r="F1168" s="86">
        <f>SUMIFS('Ratios_MARAMA-VA'!J:J, 'Ratios_MARAMA-VA'!AA:AA, Z1168)</f>
        <v>2.0550805476767402</v>
      </c>
      <c r="G1168" s="122">
        <f t="shared" ref="G1168:G1231" si="68">F1168/E1168</f>
        <v>2.7347609046955161E-3</v>
      </c>
      <c r="H1168" s="122">
        <v>809.79504531589396</v>
      </c>
      <c r="I1168" s="86">
        <v>2.2145958307460405</v>
      </c>
      <c r="J1168" s="122">
        <v>839.25684663929098</v>
      </c>
      <c r="K1168" s="86">
        <v>2.2951668131871736</v>
      </c>
      <c r="L1168" s="122" t="str" cm="1">
        <f t="array" ref="L1168">_xlfn.SWITCH(A1168,
    "District of Columbia", _xlfn.XLOOKUP(R1168, '2015 O3 Growth Surrogates'!A:A, '2015 O3 Growth Surrogates'!H:H),
    "Maryland", _xlfn.XLOOKUP(R1168, '2015 O3 Growth Surrogates'!A:A, '2015 O3 Growth Surrogates'!I:I),
    "Virginia", _xlfn.XLOOKUP(R1168, '2015 O3 Growth Surrogates'!A:A, '2015 O3 Growth Surrogates'!J:J)
)</f>
        <v>Population</v>
      </c>
      <c r="M1168" s="133" cm="1">
        <f t="array" ref="M1168">_xlfn.SWITCH(L1168,
"Employment", INDEX('Coop GFs_CFs'!C:D, MATCH(B1168,'Coop GFs_CFs'!B:B,0),1),
"Population", INDEX('Coop GFs_CFs'!E:F, MATCH(B1168,'Coop GFs_CFs'!B:B,0),1),
"Household", INDEX('Coop GFs_CFs'!G:H, MATCH(B1168,'Coop GFs_CFs'!B:B,0),1),
"VMT", INDEX('Coop GFs_CFs'!I:J, MATCH(B1168,'Coop GFs_CFs'!B:B,0),1),
"Lane Mile", INDEX('Coop GFs_CFs'!K:L, MATCH(B1168,'Coop GFs_CFs'!B:B,0),1),
"Gas Sales", INDEX('Coop GFs_CFs'!M:N, MATCH(B1168,'Coop GFs_CFs'!B:B,0),1),
"No Growth", INDEX('Coop GFs_CFs'!O:P, MATCH(B1168,'Coop GFs_CFs'!B:B,0),1)
)</f>
        <v>1.0745673584180946</v>
      </c>
      <c r="N1168" s="133" cm="1">
        <f t="array" ref="N1168">_xlfn.SWITCH(L1168,
"Employment", INDEX('Coop GFs_CFs'!C:D, MATCH(B1168,'Coop GFs_CFs'!B:B,0),2),
"Population", INDEX('Coop GFs_CFs'!E:F, MATCH(B1168,'Coop GFs_CFs'!B:B,0),2),
"Household", INDEX('Coop GFs_CFs'!G:H, MATCH(B1168,'Coop GFs_CFs'!B:B,0),2),
"VMT", INDEX('Coop GFs_CFs'!I:J, MATCH(B1168,'Coop GFs_CFs'!B:B,0),2),
"Lane Mile", INDEX('Coop GFs_CFs'!K:L, MATCH(B1168,'Coop GFs_CFs'!B:B,0),2),
"Gas Sales", INDEX('Coop GFs_CFs'!M:N, MATCH(B1168,'Coop GFs_CFs'!B:B,0),2),
"No Growth", INDEX('Coop GFs_CFs'!O:P, MATCH(B1168,'Coop GFs_CFs'!B:B,0),2)
)</f>
        <v>1.1211792575445925</v>
      </c>
      <c r="O1168" s="133"/>
      <c r="P1168" s="86">
        <f t="shared" si="66"/>
        <v>2.2083224754534059</v>
      </c>
      <c r="Q1168" s="86">
        <f t="shared" si="67"/>
        <v>2.3041136826385422</v>
      </c>
      <c r="R1168" s="156" t="s">
        <v>390</v>
      </c>
      <c r="S1168" s="85" t="s">
        <v>159</v>
      </c>
      <c r="T1168" s="85" t="s">
        <v>382</v>
      </c>
      <c r="U1168" s="85" t="s">
        <v>391</v>
      </c>
      <c r="V1168" s="85" t="s">
        <v>389</v>
      </c>
      <c r="W1168" s="85" t="s">
        <v>385</v>
      </c>
      <c r="X1168" s="85" t="s">
        <v>330</v>
      </c>
      <c r="Z1168" s="42" t="s">
        <v>2484</v>
      </c>
      <c r="AA1168"/>
    </row>
    <row r="1169" spans="1:27" s="39" customFormat="1" x14ac:dyDescent="0.35">
      <c r="A1169" s="85" t="s">
        <v>811</v>
      </c>
      <c r="B1169" s="87">
        <v>51013</v>
      </c>
      <c r="C1169" s="87" t="s">
        <v>12</v>
      </c>
      <c r="D1169" s="86">
        <v>3.3049092830000002</v>
      </c>
      <c r="E1169" s="86">
        <f>SUMIFS('Ratios_MARAMA-VA'!T:T, 'Ratios_MARAMA-VA'!AA:AA, Z1169)</f>
        <v>3.3049092829973699</v>
      </c>
      <c r="F1169" s="86">
        <f>SUMIFS('Ratios_MARAMA-VA'!J:J, 'Ratios_MARAMA-VA'!AA:AA, Z1169)</f>
        <v>9.0381367007064898E-3</v>
      </c>
      <c r="G1169" s="122">
        <f t="shared" si="68"/>
        <v>2.734760904695514E-3</v>
      </c>
      <c r="H1169" s="122">
        <v>3.4974974614745702</v>
      </c>
      <c r="I1169" s="86">
        <v>9.5648193219124589E-3</v>
      </c>
      <c r="J1169" s="122">
        <v>3.58482031209767</v>
      </c>
      <c r="K1169" s="86">
        <v>9.8036264398830789E-3</v>
      </c>
      <c r="L1169" s="122" t="str" cm="1">
        <f t="array" ref="L1169">_xlfn.SWITCH(A1169,
    "District of Columbia", _xlfn.XLOOKUP(R1169, '2015 O3 Growth Surrogates'!A:A, '2015 O3 Growth Surrogates'!H:H),
    "Maryland", _xlfn.XLOOKUP(R1169, '2015 O3 Growth Surrogates'!A:A, '2015 O3 Growth Surrogates'!I:I),
    "Virginia", _xlfn.XLOOKUP(R1169, '2015 O3 Growth Surrogates'!A:A, '2015 O3 Growth Surrogates'!J:J)
)</f>
        <v>Employment</v>
      </c>
      <c r="M1169" s="133" cm="1">
        <f t="array" ref="M1169">_xlfn.SWITCH(L1169,
"Employment", INDEX('Coop GFs_CFs'!C:D, MATCH(B1169,'Coop GFs_CFs'!B:B,0),1),
"Population", INDEX('Coop GFs_CFs'!E:F, MATCH(B1169,'Coop GFs_CFs'!B:B,0),1),
"Household", INDEX('Coop GFs_CFs'!G:H, MATCH(B1169,'Coop GFs_CFs'!B:B,0),1),
"VMT", INDEX('Coop GFs_CFs'!I:J, MATCH(B1169,'Coop GFs_CFs'!B:B,0),1),
"Lane Mile", INDEX('Coop GFs_CFs'!K:L, MATCH(B1169,'Coop GFs_CFs'!B:B,0),1),
"Gas Sales", INDEX('Coop GFs_CFs'!M:N, MATCH(B1169,'Coop GFs_CFs'!B:B,0),1),
"No Growth", INDEX('Coop GFs_CFs'!O:P, MATCH(B1169,'Coop GFs_CFs'!B:B,0),1)
)</f>
        <v>1.1056036674427163</v>
      </c>
      <c r="N1169" s="133" cm="1">
        <f t="array" ref="N1169">_xlfn.SWITCH(L1169,
"Employment", INDEX('Coop GFs_CFs'!C:D, MATCH(B1169,'Coop GFs_CFs'!B:B,0),2),
"Population", INDEX('Coop GFs_CFs'!E:F, MATCH(B1169,'Coop GFs_CFs'!B:B,0),2),
"Household", INDEX('Coop GFs_CFs'!G:H, MATCH(B1169,'Coop GFs_CFs'!B:B,0),2),
"VMT", INDEX('Coop GFs_CFs'!I:J, MATCH(B1169,'Coop GFs_CFs'!B:B,0),2),
"Lane Mile", INDEX('Coop GFs_CFs'!K:L, MATCH(B1169,'Coop GFs_CFs'!B:B,0),2),
"Gas Sales", INDEX('Coop GFs_CFs'!M:N, MATCH(B1169,'Coop GFs_CFs'!B:B,0),2),
"No Growth", INDEX('Coop GFs_CFs'!O:P, MATCH(B1169,'Coop GFs_CFs'!B:B,0),2)
)</f>
        <v>1.1792000057596272</v>
      </c>
      <c r="O1169" s="133"/>
      <c r="P1169" s="86">
        <f t="shared" si="66"/>
        <v>9.9925970831497065E-3</v>
      </c>
      <c r="Q1169" s="86">
        <f t="shared" si="67"/>
        <v>1.0657770849529392E-2</v>
      </c>
      <c r="R1169" s="156" t="s">
        <v>390</v>
      </c>
      <c r="S1169" s="85" t="s">
        <v>159</v>
      </c>
      <c r="T1169" s="85" t="s">
        <v>382</v>
      </c>
      <c r="U1169" s="85" t="s">
        <v>391</v>
      </c>
      <c r="V1169" s="85" t="s">
        <v>389</v>
      </c>
      <c r="W1169" s="85" t="s">
        <v>385</v>
      </c>
      <c r="X1169" s="85" t="s">
        <v>330</v>
      </c>
      <c r="Z1169" s="42" t="s">
        <v>2486</v>
      </c>
      <c r="AA1169"/>
    </row>
    <row r="1170" spans="1:27" s="39" customFormat="1" x14ac:dyDescent="0.35">
      <c r="A1170" s="85" t="s">
        <v>811</v>
      </c>
      <c r="B1170" s="87">
        <v>51059</v>
      </c>
      <c r="C1170" s="87" t="s">
        <v>12</v>
      </c>
      <c r="D1170" s="86">
        <v>37.958326999999997</v>
      </c>
      <c r="E1170" s="86">
        <f>SUMIFS('Ratios_MARAMA-VA'!T:T, 'Ratios_MARAMA-VA'!AA:AA, Z1170)</f>
        <v>37.9583269999696</v>
      </c>
      <c r="F1170" s="86">
        <f>SUMIFS('Ratios_MARAMA-VA'!J:J, 'Ratios_MARAMA-VA'!AA:AA, Z1170)</f>
        <v>0.103806948687165</v>
      </c>
      <c r="G1170" s="122">
        <f t="shared" si="68"/>
        <v>2.7347609046955135E-3</v>
      </c>
      <c r="H1170" s="122">
        <v>44.779116943349401</v>
      </c>
      <c r="I1170" s="86">
        <v>0.1224601783634604</v>
      </c>
      <c r="J1170" s="122">
        <v>48.991547303472402</v>
      </c>
      <c r="K1170" s="86">
        <v>0.13398016822607722</v>
      </c>
      <c r="L1170" s="122" t="str" cm="1">
        <f t="array" ref="L1170">_xlfn.SWITCH(A1170,
    "District of Columbia", _xlfn.XLOOKUP(R1170, '2015 O3 Growth Surrogates'!A:A, '2015 O3 Growth Surrogates'!H:H),
    "Maryland", _xlfn.XLOOKUP(R1170, '2015 O3 Growth Surrogates'!A:A, '2015 O3 Growth Surrogates'!I:I),
    "Virginia", _xlfn.XLOOKUP(R1170, '2015 O3 Growth Surrogates'!A:A, '2015 O3 Growth Surrogates'!J:J)
)</f>
        <v>Employment</v>
      </c>
      <c r="M1170" s="133" cm="1">
        <f t="array" ref="M1170">_xlfn.SWITCH(L1170,
"Employment", INDEX('Coop GFs_CFs'!C:D, MATCH(B1170,'Coop GFs_CFs'!B:B,0),1),
"Population", INDEX('Coop GFs_CFs'!E:F, MATCH(B1170,'Coop GFs_CFs'!B:B,0),1),
"Household", INDEX('Coop GFs_CFs'!G:H, MATCH(B1170,'Coop GFs_CFs'!B:B,0),1),
"VMT", INDEX('Coop GFs_CFs'!I:J, MATCH(B1170,'Coop GFs_CFs'!B:B,0),1),
"Lane Mile", INDEX('Coop GFs_CFs'!K:L, MATCH(B1170,'Coop GFs_CFs'!B:B,0),1),
"Gas Sales", INDEX('Coop GFs_CFs'!M:N, MATCH(B1170,'Coop GFs_CFs'!B:B,0),1),
"No Growth", INDEX('Coop GFs_CFs'!O:P, MATCH(B1170,'Coop GFs_CFs'!B:B,0),1)
)</f>
        <v>1.1407331378648504</v>
      </c>
      <c r="N1170" s="133" cm="1">
        <f t="array" ref="N1170">_xlfn.SWITCH(L1170,
"Employment", INDEX('Coop GFs_CFs'!C:D, MATCH(B1170,'Coop GFs_CFs'!B:B,0),2),
"Population", INDEX('Coop GFs_CFs'!E:F, MATCH(B1170,'Coop GFs_CFs'!B:B,0),2),
"Household", INDEX('Coop GFs_CFs'!G:H, MATCH(B1170,'Coop GFs_CFs'!B:B,0),2),
"VMT", INDEX('Coop GFs_CFs'!I:J, MATCH(B1170,'Coop GFs_CFs'!B:B,0),2),
"Lane Mile", INDEX('Coop GFs_CFs'!K:L, MATCH(B1170,'Coop GFs_CFs'!B:B,0),2),
"Gas Sales", INDEX('Coop GFs_CFs'!M:N, MATCH(B1170,'Coop GFs_CFs'!B:B,0),2),
"No Growth", INDEX('Coop GFs_CFs'!O:P, MATCH(B1170,'Coop GFs_CFs'!B:B,0),2)
)</f>
        <v>1.1888354812229924</v>
      </c>
      <c r="O1170" s="133"/>
      <c r="P1170" s="86">
        <f t="shared" si="66"/>
        <v>0.11841602630808525</v>
      </c>
      <c r="Q1170" s="86">
        <f t="shared" si="67"/>
        <v>0.12340938379679629</v>
      </c>
      <c r="R1170" s="156" t="s">
        <v>390</v>
      </c>
      <c r="S1170" s="85" t="s">
        <v>159</v>
      </c>
      <c r="T1170" s="85" t="s">
        <v>382</v>
      </c>
      <c r="U1170" s="85" t="s">
        <v>391</v>
      </c>
      <c r="V1170" s="85" t="s">
        <v>389</v>
      </c>
      <c r="W1170" s="85" t="s">
        <v>385</v>
      </c>
      <c r="X1170" s="85" t="s">
        <v>330</v>
      </c>
      <c r="Z1170" s="42" t="s">
        <v>2487</v>
      </c>
      <c r="AA1170"/>
    </row>
    <row r="1171" spans="1:27" s="39" customFormat="1" x14ac:dyDescent="0.35">
      <c r="A1171" s="85" t="s">
        <v>811</v>
      </c>
      <c r="B1171" s="87">
        <v>51107</v>
      </c>
      <c r="C1171" s="87" t="s">
        <v>12</v>
      </c>
      <c r="D1171" s="86">
        <v>21.882991560000001</v>
      </c>
      <c r="E1171" s="86">
        <f>SUMIFS('Ratios_MARAMA-VA'!T:T, 'Ratios_MARAMA-VA'!AA:AA, Z1171)</f>
        <v>21.8829915599825</v>
      </c>
      <c r="F1171" s="86">
        <f>SUMIFS('Ratios_MARAMA-VA'!J:J, 'Ratios_MARAMA-VA'!AA:AA, Z1171)</f>
        <v>5.9844749796022403E-2</v>
      </c>
      <c r="G1171" s="122">
        <f t="shared" si="68"/>
        <v>2.7347609046955309E-3</v>
      </c>
      <c r="H1171" s="122">
        <v>29.166818063614102</v>
      </c>
      <c r="I1171" s="86">
        <v>7.9764273754739254E-2</v>
      </c>
      <c r="J1171" s="122">
        <v>34.331845912284599</v>
      </c>
      <c r="K1171" s="86">
        <v>9.3889389986947E-2</v>
      </c>
      <c r="L1171" s="122" t="str" cm="1">
        <f t="array" ref="L1171">_xlfn.SWITCH(A1171,
    "District of Columbia", _xlfn.XLOOKUP(R1171, '2015 O3 Growth Surrogates'!A:A, '2015 O3 Growth Surrogates'!H:H),
    "Maryland", _xlfn.XLOOKUP(R1171, '2015 O3 Growth Surrogates'!A:A, '2015 O3 Growth Surrogates'!I:I),
    "Virginia", _xlfn.XLOOKUP(R1171, '2015 O3 Growth Surrogates'!A:A, '2015 O3 Growth Surrogates'!J:J)
)</f>
        <v>Employment</v>
      </c>
      <c r="M1171" s="133" cm="1">
        <f t="array" ref="M1171">_xlfn.SWITCH(L1171,
"Employment", INDEX('Coop GFs_CFs'!C:D, MATCH(B1171,'Coop GFs_CFs'!B:B,0),1),
"Population", INDEX('Coop GFs_CFs'!E:F, MATCH(B1171,'Coop GFs_CFs'!B:B,0),1),
"Household", INDEX('Coop GFs_CFs'!G:H, MATCH(B1171,'Coop GFs_CFs'!B:B,0),1),
"VMT", INDEX('Coop GFs_CFs'!I:J, MATCH(B1171,'Coop GFs_CFs'!B:B,0),1),
"Lane Mile", INDEX('Coop GFs_CFs'!K:L, MATCH(B1171,'Coop GFs_CFs'!B:B,0),1),
"Gas Sales", INDEX('Coop GFs_CFs'!M:N, MATCH(B1171,'Coop GFs_CFs'!B:B,0),1),
"No Growth", INDEX('Coop GFs_CFs'!O:P, MATCH(B1171,'Coop GFs_CFs'!B:B,0),1)
)</f>
        <v>1.1820289336364709</v>
      </c>
      <c r="N1171" s="133" cm="1">
        <f t="array" ref="N1171">_xlfn.SWITCH(L1171,
"Employment", INDEX('Coop GFs_CFs'!C:D, MATCH(B1171,'Coop GFs_CFs'!B:B,0),2),
"Population", INDEX('Coop GFs_CFs'!E:F, MATCH(B1171,'Coop GFs_CFs'!B:B,0),2),
"Household", INDEX('Coop GFs_CFs'!G:H, MATCH(B1171,'Coop GFs_CFs'!B:B,0),2),
"VMT", INDEX('Coop GFs_CFs'!I:J, MATCH(B1171,'Coop GFs_CFs'!B:B,0),2),
"Lane Mile", INDEX('Coop GFs_CFs'!K:L, MATCH(B1171,'Coop GFs_CFs'!B:B,0),2),
"Gas Sales", INDEX('Coop GFs_CFs'!M:N, MATCH(B1171,'Coop GFs_CFs'!B:B,0),2),
"No Growth", INDEX('Coop GFs_CFs'!O:P, MATCH(B1171,'Coop GFs_CFs'!B:B,0),2)
)</f>
        <v>1.2460772431295832</v>
      </c>
      <c r="O1171" s="133"/>
      <c r="P1171" s="86">
        <f t="shared" si="66"/>
        <v>7.0738225785133765E-2</v>
      </c>
      <c r="Q1171" s="86">
        <f t="shared" si="67"/>
        <v>7.4571180841607285E-2</v>
      </c>
      <c r="R1171" s="156" t="s">
        <v>390</v>
      </c>
      <c r="S1171" s="85" t="s">
        <v>159</v>
      </c>
      <c r="T1171" s="85" t="s">
        <v>382</v>
      </c>
      <c r="U1171" s="85" t="s">
        <v>391</v>
      </c>
      <c r="V1171" s="85" t="s">
        <v>389</v>
      </c>
      <c r="W1171" s="85" t="s">
        <v>385</v>
      </c>
      <c r="X1171" s="85" t="s">
        <v>330</v>
      </c>
      <c r="Z1171" s="42" t="s">
        <v>2490</v>
      </c>
      <c r="AA1171"/>
    </row>
    <row r="1172" spans="1:27" s="39" customFormat="1" x14ac:dyDescent="0.35">
      <c r="A1172" s="85" t="s">
        <v>811</v>
      </c>
      <c r="B1172" s="87">
        <v>51153</v>
      </c>
      <c r="C1172" s="87" t="s">
        <v>12</v>
      </c>
      <c r="D1172" s="86">
        <v>3.1444767929999999</v>
      </c>
      <c r="E1172" s="86">
        <f>SUMIFS('Ratios_MARAMA-VA'!T:T, 'Ratios_MARAMA-VA'!AA:AA, Z1172)</f>
        <v>3.1444767929974802</v>
      </c>
      <c r="F1172" s="86">
        <f>SUMIFS('Ratios_MARAMA-VA'!J:J, 'Ratios_MARAMA-VA'!AA:AA, Z1172)</f>
        <v>8.5993921992118891E-3</v>
      </c>
      <c r="G1172" s="122">
        <f t="shared" si="68"/>
        <v>2.7347609046955304E-3</v>
      </c>
      <c r="H1172" s="122">
        <v>3.7651204325644101</v>
      </c>
      <c r="I1172" s="86">
        <v>1.0296704160447473E-2</v>
      </c>
      <c r="J1172" s="122">
        <v>4.1591615373906397</v>
      </c>
      <c r="K1172" s="86">
        <v>1.1374312368769278E-2</v>
      </c>
      <c r="L1172" s="122" t="str" cm="1">
        <f t="array" ref="L1172">_xlfn.SWITCH(A1172,
    "District of Columbia", _xlfn.XLOOKUP(R1172, '2015 O3 Growth Surrogates'!A:A, '2015 O3 Growth Surrogates'!H:H),
    "Maryland", _xlfn.XLOOKUP(R1172, '2015 O3 Growth Surrogates'!A:A, '2015 O3 Growth Surrogates'!I:I),
    "Virginia", _xlfn.XLOOKUP(R1172, '2015 O3 Growth Surrogates'!A:A, '2015 O3 Growth Surrogates'!J:J)
)</f>
        <v>Employment</v>
      </c>
      <c r="M1172" s="133" cm="1">
        <f t="array" ref="M1172">_xlfn.SWITCH(L1172,
"Employment", INDEX('Coop GFs_CFs'!C:D, MATCH(B1172,'Coop GFs_CFs'!B:B,0),1),
"Population", INDEX('Coop GFs_CFs'!E:F, MATCH(B1172,'Coop GFs_CFs'!B:B,0),1),
"Household", INDEX('Coop GFs_CFs'!G:H, MATCH(B1172,'Coop GFs_CFs'!B:B,0),1),
"VMT", INDEX('Coop GFs_CFs'!I:J, MATCH(B1172,'Coop GFs_CFs'!B:B,0),1),
"Lane Mile", INDEX('Coop GFs_CFs'!K:L, MATCH(B1172,'Coop GFs_CFs'!B:B,0),1),
"Gas Sales", INDEX('Coop GFs_CFs'!M:N, MATCH(B1172,'Coop GFs_CFs'!B:B,0),1),
"No Growth", INDEX('Coop GFs_CFs'!O:P, MATCH(B1172,'Coop GFs_CFs'!B:B,0),1)
)</f>
        <v>1.1898949472362377</v>
      </c>
      <c r="N1172" s="133" cm="1">
        <f t="array" ref="N1172">_xlfn.SWITCH(L1172,
"Employment", INDEX('Coop GFs_CFs'!C:D, MATCH(B1172,'Coop GFs_CFs'!B:B,0),2),
"Population", INDEX('Coop GFs_CFs'!E:F, MATCH(B1172,'Coop GFs_CFs'!B:B,0),2),
"Household", INDEX('Coop GFs_CFs'!G:H, MATCH(B1172,'Coop GFs_CFs'!B:B,0),2),
"VMT", INDEX('Coop GFs_CFs'!I:J, MATCH(B1172,'Coop GFs_CFs'!B:B,0),2),
"Lane Mile", INDEX('Coop GFs_CFs'!K:L, MATCH(B1172,'Coop GFs_CFs'!B:B,0),2),
"Gas Sales", INDEX('Coop GFs_CFs'!M:N, MATCH(B1172,'Coop GFs_CFs'!B:B,0),2),
"No Growth", INDEX('Coop GFs_CFs'!O:P, MATCH(B1172,'Coop GFs_CFs'!B:B,0),2)
)</f>
        <v>1.2771251790739548</v>
      </c>
      <c r="O1172" s="133"/>
      <c r="P1172" s="86">
        <f t="shared" si="66"/>
        <v>1.0232373327144944E-2</v>
      </c>
      <c r="Q1172" s="86">
        <f t="shared" si="67"/>
        <v>1.0982500302345655E-2</v>
      </c>
      <c r="R1172" s="156" t="s">
        <v>390</v>
      </c>
      <c r="S1172" s="85" t="s">
        <v>159</v>
      </c>
      <c r="T1172" s="85" t="s">
        <v>382</v>
      </c>
      <c r="U1172" s="85" t="s">
        <v>391</v>
      </c>
      <c r="V1172" s="85" t="s">
        <v>389</v>
      </c>
      <c r="W1172" s="85" t="s">
        <v>385</v>
      </c>
      <c r="X1172" s="85" t="s">
        <v>330</v>
      </c>
      <c r="Z1172" s="42" t="s">
        <v>2492</v>
      </c>
      <c r="AA1172"/>
    </row>
    <row r="1173" spans="1:27" s="39" customFormat="1" x14ac:dyDescent="0.35">
      <c r="A1173" s="85" t="s">
        <v>811</v>
      </c>
      <c r="B1173" s="87">
        <v>51510</v>
      </c>
      <c r="C1173" s="87" t="s">
        <v>12</v>
      </c>
      <c r="D1173" s="86">
        <v>25.508765820000001</v>
      </c>
      <c r="E1173" s="86">
        <f>SUMIFS('Ratios_MARAMA-VA'!T:T, 'Ratios_MARAMA-VA'!AA:AA, Z1173)</f>
        <v>25.508765819979502</v>
      </c>
      <c r="F1173" s="86">
        <f>SUMIFS('Ratios_MARAMA-VA'!J:J, 'Ratios_MARAMA-VA'!AA:AA, Z1173)</f>
        <v>6.9760375491513996E-2</v>
      </c>
      <c r="G1173" s="122">
        <f t="shared" si="68"/>
        <v>2.7347609046955474E-3</v>
      </c>
      <c r="H1173" s="122">
        <v>27.355974469693699</v>
      </c>
      <c r="I1173" s="86">
        <v>7.4812049489567836E-2</v>
      </c>
      <c r="J1173" s="122">
        <v>28.277811591970799</v>
      </c>
      <c r="K1173" s="86">
        <v>7.7333053612068298E-2</v>
      </c>
      <c r="L1173" s="122" t="str" cm="1">
        <f t="array" ref="L1173">_xlfn.SWITCH(A1173,
    "District of Columbia", _xlfn.XLOOKUP(R1173, '2015 O3 Growth Surrogates'!A:A, '2015 O3 Growth Surrogates'!H:H),
    "Maryland", _xlfn.XLOOKUP(R1173, '2015 O3 Growth Surrogates'!A:A, '2015 O3 Growth Surrogates'!I:I),
    "Virginia", _xlfn.XLOOKUP(R1173, '2015 O3 Growth Surrogates'!A:A, '2015 O3 Growth Surrogates'!J:J)
)</f>
        <v>Employment</v>
      </c>
      <c r="M1173" s="133" cm="1">
        <f t="array" ref="M1173">_xlfn.SWITCH(L1173,
"Employment", INDEX('Coop GFs_CFs'!C:D, MATCH(B1173,'Coop GFs_CFs'!B:B,0),1),
"Population", INDEX('Coop GFs_CFs'!E:F, MATCH(B1173,'Coop GFs_CFs'!B:B,0),1),
"Household", INDEX('Coop GFs_CFs'!G:H, MATCH(B1173,'Coop GFs_CFs'!B:B,0),1),
"VMT", INDEX('Coop GFs_CFs'!I:J, MATCH(B1173,'Coop GFs_CFs'!B:B,0),1),
"Lane Mile", INDEX('Coop GFs_CFs'!K:L, MATCH(B1173,'Coop GFs_CFs'!B:B,0),1),
"Gas Sales", INDEX('Coop GFs_CFs'!M:N, MATCH(B1173,'Coop GFs_CFs'!B:B,0),1),
"No Growth", INDEX('Coop GFs_CFs'!O:P, MATCH(B1173,'Coop GFs_CFs'!B:B,0),1)
)</f>
        <v>1.0072672441829524</v>
      </c>
      <c r="N1173" s="133" cm="1">
        <f t="array" ref="N1173">_xlfn.SWITCH(L1173,
"Employment", INDEX('Coop GFs_CFs'!C:D, MATCH(B1173,'Coop GFs_CFs'!B:B,0),2),
"Population", INDEX('Coop GFs_CFs'!E:F, MATCH(B1173,'Coop GFs_CFs'!B:B,0),2),
"Household", INDEX('Coop GFs_CFs'!G:H, MATCH(B1173,'Coop GFs_CFs'!B:B,0),2),
"VMT", INDEX('Coop GFs_CFs'!I:J, MATCH(B1173,'Coop GFs_CFs'!B:B,0),2),
"Lane Mile", INDEX('Coop GFs_CFs'!K:L, MATCH(B1173,'Coop GFs_CFs'!B:B,0),2),
"Gas Sales", INDEX('Coop GFs_CFs'!M:N, MATCH(B1173,'Coop GFs_CFs'!B:B,0),2),
"No Growth", INDEX('Coop GFs_CFs'!O:P, MATCH(B1173,'Coop GFs_CFs'!B:B,0),2)
)</f>
        <v>1.0751618720988678</v>
      </c>
      <c r="O1173" s="133"/>
      <c r="P1173" s="86">
        <f t="shared" si="66"/>
        <v>7.0267341174505282E-2</v>
      </c>
      <c r="Q1173" s="86">
        <f t="shared" si="67"/>
        <v>7.5003695911776164E-2</v>
      </c>
      <c r="R1173" s="156" t="s">
        <v>390</v>
      </c>
      <c r="S1173" s="85" t="s">
        <v>159</v>
      </c>
      <c r="T1173" s="85" t="s">
        <v>382</v>
      </c>
      <c r="U1173" s="85" t="s">
        <v>391</v>
      </c>
      <c r="V1173" s="85" t="s">
        <v>389</v>
      </c>
      <c r="W1173" s="85" t="s">
        <v>385</v>
      </c>
      <c r="X1173" s="85" t="s">
        <v>330</v>
      </c>
      <c r="Z1173" s="42" t="s">
        <v>2485</v>
      </c>
      <c r="AA1173"/>
    </row>
    <row r="1174" spans="1:27" s="39" customFormat="1" x14ac:dyDescent="0.35">
      <c r="A1174" s="85" t="s">
        <v>811</v>
      </c>
      <c r="B1174" s="87">
        <v>51600</v>
      </c>
      <c r="C1174" s="87" t="s">
        <v>12</v>
      </c>
      <c r="D1174" s="86">
        <v>0.77007594899999998</v>
      </c>
      <c r="E1174" s="86">
        <f>SUMIFS('Ratios_MARAMA-VA'!T:T, 'Ratios_MARAMA-VA'!AA:AA, Z1174)</f>
        <v>0.77007594899938103</v>
      </c>
      <c r="F1174" s="86">
        <f>SUMIFS('Ratios_MARAMA-VA'!J:J, 'Ratios_MARAMA-VA'!AA:AA, Z1174)</f>
        <v>2.1059735989698201E-3</v>
      </c>
      <c r="G1174" s="122">
        <f t="shared" si="68"/>
        <v>2.7347609046955352E-3</v>
      </c>
      <c r="H1174" s="122">
        <v>0.90001933308911597</v>
      </c>
      <c r="I1174" s="86">
        <v>2.461337685602263E-3</v>
      </c>
      <c r="J1174" s="122">
        <v>0.97538592705632099</v>
      </c>
      <c r="K1174" s="86">
        <v>2.6674473003038377E-3</v>
      </c>
      <c r="L1174" s="122" t="str" cm="1">
        <f t="array" ref="L1174">_xlfn.SWITCH(A1174,
    "District of Columbia", _xlfn.XLOOKUP(R1174, '2015 O3 Growth Surrogates'!A:A, '2015 O3 Growth Surrogates'!H:H),
    "Maryland", _xlfn.XLOOKUP(R1174, '2015 O3 Growth Surrogates'!A:A, '2015 O3 Growth Surrogates'!I:I),
    "Virginia", _xlfn.XLOOKUP(R1174, '2015 O3 Growth Surrogates'!A:A, '2015 O3 Growth Surrogates'!J:J)
)</f>
        <v>Employment</v>
      </c>
      <c r="M1174" s="133" cm="1">
        <f t="array" ref="M1174">_xlfn.SWITCH(L1174,
"Employment", INDEX('Coop GFs_CFs'!C:D, MATCH(B1174,'Coop GFs_CFs'!B:B,0),1),
"Population", INDEX('Coop GFs_CFs'!E:F, MATCH(B1174,'Coop GFs_CFs'!B:B,0),1),
"Household", INDEX('Coop GFs_CFs'!G:H, MATCH(B1174,'Coop GFs_CFs'!B:B,0),1),
"VMT", INDEX('Coop GFs_CFs'!I:J, MATCH(B1174,'Coop GFs_CFs'!B:B,0),1),
"Lane Mile", INDEX('Coop GFs_CFs'!K:L, MATCH(B1174,'Coop GFs_CFs'!B:B,0),1),
"Gas Sales", INDEX('Coop GFs_CFs'!M:N, MATCH(B1174,'Coop GFs_CFs'!B:B,0),1),
"No Growth", INDEX('Coop GFs_CFs'!O:P, MATCH(B1174,'Coop GFs_CFs'!B:B,0),1)
)</f>
        <v>1.0625592417061611</v>
      </c>
      <c r="N1174" s="133" cm="1">
        <f t="array" ref="N1174">_xlfn.SWITCH(L1174,
"Employment", INDEX('Coop GFs_CFs'!C:D, MATCH(B1174,'Coop GFs_CFs'!B:B,0),2),
"Population", INDEX('Coop GFs_CFs'!E:F, MATCH(B1174,'Coop GFs_CFs'!B:B,0),2),
"Household", INDEX('Coop GFs_CFs'!G:H, MATCH(B1174,'Coop GFs_CFs'!B:B,0),2),
"VMT", INDEX('Coop GFs_CFs'!I:J, MATCH(B1174,'Coop GFs_CFs'!B:B,0),2),
"Lane Mile", INDEX('Coop GFs_CFs'!K:L, MATCH(B1174,'Coop GFs_CFs'!B:B,0),2),
"Gas Sales", INDEX('Coop GFs_CFs'!M:N, MATCH(B1174,'Coop GFs_CFs'!B:B,0),2),
"No Growth", INDEX('Coop GFs_CFs'!O:P, MATCH(B1174,'Coop GFs_CFs'!B:B,0),2)
)</f>
        <v>1.0767772511848339</v>
      </c>
      <c r="O1174" s="133"/>
      <c r="P1174" s="86">
        <f t="shared" si="66"/>
        <v>2.2377217103745671E-3</v>
      </c>
      <c r="Q1174" s="86">
        <f t="shared" si="67"/>
        <v>2.2676644629665548E-3</v>
      </c>
      <c r="R1174" s="156" t="s">
        <v>390</v>
      </c>
      <c r="S1174" s="85" t="s">
        <v>159</v>
      </c>
      <c r="T1174" s="85" t="s">
        <v>382</v>
      </c>
      <c r="U1174" s="85" t="s">
        <v>391</v>
      </c>
      <c r="V1174" s="85" t="s">
        <v>389</v>
      </c>
      <c r="W1174" s="85" t="s">
        <v>385</v>
      </c>
      <c r="X1174" s="85" t="s">
        <v>330</v>
      </c>
      <c r="Z1174" s="42" t="s">
        <v>2488</v>
      </c>
      <c r="AA1174"/>
    </row>
    <row r="1175" spans="1:27" s="39" customFormat="1" x14ac:dyDescent="0.35">
      <c r="A1175" s="85" t="s">
        <v>811</v>
      </c>
      <c r="B1175" s="87">
        <v>51610</v>
      </c>
      <c r="C1175" s="87" t="s">
        <v>12</v>
      </c>
      <c r="D1175" s="86">
        <v>0.22460548499999999</v>
      </c>
      <c r="E1175" s="86">
        <f>SUMIFS('Ratios_MARAMA-VA'!T:T, 'Ratios_MARAMA-VA'!AA:AA, Z1175)</f>
        <v>0.22460548499982</v>
      </c>
      <c r="F1175" s="86">
        <f>SUMIFS('Ratios_MARAMA-VA'!J:J, 'Ratios_MARAMA-VA'!AA:AA, Z1175)</f>
        <v>6.1424229935768803E-4</v>
      </c>
      <c r="G1175" s="122">
        <f t="shared" si="68"/>
        <v>2.7347609046955391E-3</v>
      </c>
      <c r="H1175" s="122">
        <v>0.24433246159743</v>
      </c>
      <c r="I1175" s="86">
        <v>6.681908637246757E-4</v>
      </c>
      <c r="J1175" s="122">
        <v>0.25531922329342199</v>
      </c>
      <c r="K1175" s="86">
        <v>6.982370300800811E-4</v>
      </c>
      <c r="L1175" s="122" t="str" cm="1">
        <f t="array" ref="L1175">_xlfn.SWITCH(A1175,
    "District of Columbia", _xlfn.XLOOKUP(R1175, '2015 O3 Growth Surrogates'!A:A, '2015 O3 Growth Surrogates'!H:H),
    "Maryland", _xlfn.XLOOKUP(R1175, '2015 O3 Growth Surrogates'!A:A, '2015 O3 Growth Surrogates'!I:I),
    "Virginia", _xlfn.XLOOKUP(R1175, '2015 O3 Growth Surrogates'!A:A, '2015 O3 Growth Surrogates'!J:J)
)</f>
        <v>Employment</v>
      </c>
      <c r="M1175" s="133" cm="1">
        <f t="array" ref="M1175">_xlfn.SWITCH(L1175,
"Employment", INDEX('Coop GFs_CFs'!C:D, MATCH(B1175,'Coop GFs_CFs'!B:B,0),1),
"Population", INDEX('Coop GFs_CFs'!E:F, MATCH(B1175,'Coop GFs_CFs'!B:B,0),1),
"Household", INDEX('Coop GFs_CFs'!G:H, MATCH(B1175,'Coop GFs_CFs'!B:B,0),1),
"VMT", INDEX('Coop GFs_CFs'!I:J, MATCH(B1175,'Coop GFs_CFs'!B:B,0),1),
"Lane Mile", INDEX('Coop GFs_CFs'!K:L, MATCH(B1175,'Coop GFs_CFs'!B:B,0),1),
"Gas Sales", INDEX('Coop GFs_CFs'!M:N, MATCH(B1175,'Coop GFs_CFs'!B:B,0),1),
"No Growth", INDEX('Coop GFs_CFs'!O:P, MATCH(B1175,'Coop GFs_CFs'!B:B,0),1)
)</f>
        <v>1.2446203080415557</v>
      </c>
      <c r="N1175" s="133" cm="1">
        <f t="array" ref="N1175">_xlfn.SWITCH(L1175,
"Employment", INDEX('Coop GFs_CFs'!C:D, MATCH(B1175,'Coop GFs_CFs'!B:B,0),2),
"Population", INDEX('Coop GFs_CFs'!E:F, MATCH(B1175,'Coop GFs_CFs'!B:B,0),2),
"Household", INDEX('Coop GFs_CFs'!G:H, MATCH(B1175,'Coop GFs_CFs'!B:B,0),2),
"VMT", INDEX('Coop GFs_CFs'!I:J, MATCH(B1175,'Coop GFs_CFs'!B:B,0),2),
"Lane Mile", INDEX('Coop GFs_CFs'!K:L, MATCH(B1175,'Coop GFs_CFs'!B:B,0),2),
"Gas Sales", INDEX('Coop GFs_CFs'!M:N, MATCH(B1175,'Coop GFs_CFs'!B:B,0),2),
"No Growth", INDEX('Coop GFs_CFs'!O:P, MATCH(B1175,'Coop GFs_CFs'!B:B,0),2)
)</f>
        <v>1.3259344505225987</v>
      </c>
      <c r="O1175" s="133"/>
      <c r="P1175" s="86">
        <f t="shared" si="66"/>
        <v>7.6449843983871911E-4</v>
      </c>
      <c r="Q1175" s="86">
        <f t="shared" si="67"/>
        <v>8.1444502568657365E-4</v>
      </c>
      <c r="R1175" s="156" t="s">
        <v>390</v>
      </c>
      <c r="S1175" s="85" t="s">
        <v>159</v>
      </c>
      <c r="T1175" s="85" t="s">
        <v>382</v>
      </c>
      <c r="U1175" s="85" t="s">
        <v>391</v>
      </c>
      <c r="V1175" s="85" t="s">
        <v>389</v>
      </c>
      <c r="W1175" s="85" t="s">
        <v>385</v>
      </c>
      <c r="X1175" s="85" t="s">
        <v>330</v>
      </c>
      <c r="Z1175" s="42" t="s">
        <v>2489</v>
      </c>
      <c r="AA1175"/>
    </row>
    <row r="1176" spans="1:27" s="39" customFormat="1" x14ac:dyDescent="0.35">
      <c r="A1176" s="85" t="s">
        <v>811</v>
      </c>
      <c r="B1176" s="87">
        <v>51683</v>
      </c>
      <c r="C1176" s="87" t="s">
        <v>12</v>
      </c>
      <c r="D1176" s="86">
        <v>4.0749852320000004</v>
      </c>
      <c r="E1176" s="86">
        <f>SUMIFS('Ratios_MARAMA-VA'!T:T, 'Ratios_MARAMA-VA'!AA:AA, Z1176)</f>
        <v>4.0749852319967399</v>
      </c>
      <c r="F1176" s="86">
        <f>SUMIFS('Ratios_MARAMA-VA'!J:J, 'Ratios_MARAMA-VA'!AA:AA, Z1176)</f>
        <v>1.1144110299676199E-2</v>
      </c>
      <c r="G1176" s="122">
        <f t="shared" si="68"/>
        <v>2.7347609046954983E-3</v>
      </c>
      <c r="H1176" s="122">
        <v>4.9975951231276303</v>
      </c>
      <c r="I1176" s="86">
        <v>1.3667227760226329E-2</v>
      </c>
      <c r="J1176" s="122">
        <v>5.5656304314802503</v>
      </c>
      <c r="K1176" s="86">
        <v>1.5220668513995726E-2</v>
      </c>
      <c r="L1176" s="122" t="str" cm="1">
        <f t="array" ref="L1176">_xlfn.SWITCH(A1176,
    "District of Columbia", _xlfn.XLOOKUP(R1176, '2015 O3 Growth Surrogates'!A:A, '2015 O3 Growth Surrogates'!H:H),
    "Maryland", _xlfn.XLOOKUP(R1176, '2015 O3 Growth Surrogates'!A:A, '2015 O3 Growth Surrogates'!I:I),
    "Virginia", _xlfn.XLOOKUP(R1176, '2015 O3 Growth Surrogates'!A:A, '2015 O3 Growth Surrogates'!J:J)
)</f>
        <v>Employment</v>
      </c>
      <c r="M1176" s="133" cm="1">
        <f t="array" ref="M1176">_xlfn.SWITCH(L1176,
"Employment", INDEX('Coop GFs_CFs'!C:D, MATCH(B1176,'Coop GFs_CFs'!B:B,0),1),
"Population", INDEX('Coop GFs_CFs'!E:F, MATCH(B1176,'Coop GFs_CFs'!B:B,0),1),
"Household", INDEX('Coop GFs_CFs'!G:H, MATCH(B1176,'Coop GFs_CFs'!B:B,0),1),
"VMT", INDEX('Coop GFs_CFs'!I:J, MATCH(B1176,'Coop GFs_CFs'!B:B,0),1),
"Lane Mile", INDEX('Coop GFs_CFs'!K:L, MATCH(B1176,'Coop GFs_CFs'!B:B,0),1),
"Gas Sales", INDEX('Coop GFs_CFs'!M:N, MATCH(B1176,'Coop GFs_CFs'!B:B,0),1),
"No Growth", INDEX('Coop GFs_CFs'!O:P, MATCH(B1176,'Coop GFs_CFs'!B:B,0),1)
)</f>
        <v>1.0626817271189477</v>
      </c>
      <c r="N1176" s="133" cm="1">
        <f t="array" ref="N1176">_xlfn.SWITCH(L1176,
"Employment", INDEX('Coop GFs_CFs'!C:D, MATCH(B1176,'Coop GFs_CFs'!B:B,0),2),
"Population", INDEX('Coop GFs_CFs'!E:F, MATCH(B1176,'Coop GFs_CFs'!B:B,0),2),
"Household", INDEX('Coop GFs_CFs'!G:H, MATCH(B1176,'Coop GFs_CFs'!B:B,0),2),
"VMT", INDEX('Coop GFs_CFs'!I:J, MATCH(B1176,'Coop GFs_CFs'!B:B,0),2),
"Lane Mile", INDEX('Coop GFs_CFs'!K:L, MATCH(B1176,'Coop GFs_CFs'!B:B,0),2),
"Gas Sales", INDEX('Coop GFs_CFs'!M:N, MATCH(B1176,'Coop GFs_CFs'!B:B,0),2),
"No Growth", INDEX('Coop GFs_CFs'!O:P, MATCH(B1176,'Coop GFs_CFs'!B:B,0),2)
)</f>
        <v>1.0893103528916537</v>
      </c>
      <c r="O1176" s="133"/>
      <c r="P1176" s="86">
        <f t="shared" si="66"/>
        <v>1.1842642380463958E-2</v>
      </c>
      <c r="Q1176" s="86">
        <f t="shared" si="67"/>
        <v>1.2139394723203793E-2</v>
      </c>
      <c r="R1176" s="156" t="s">
        <v>390</v>
      </c>
      <c r="S1176" s="85" t="s">
        <v>159</v>
      </c>
      <c r="T1176" s="85" t="s">
        <v>382</v>
      </c>
      <c r="U1176" s="85" t="s">
        <v>391</v>
      </c>
      <c r="V1176" s="85" t="s">
        <v>389</v>
      </c>
      <c r="W1176" s="85" t="s">
        <v>385</v>
      </c>
      <c r="X1176" s="85" t="s">
        <v>330</v>
      </c>
      <c r="Z1176" s="42" t="s">
        <v>2491</v>
      </c>
      <c r="AA1176"/>
    </row>
    <row r="1177" spans="1:27" s="39" customFormat="1" x14ac:dyDescent="0.35">
      <c r="A1177" s="85" t="s">
        <v>9</v>
      </c>
      <c r="B1177" s="87">
        <v>11001</v>
      </c>
      <c r="C1177" s="87" t="s">
        <v>12</v>
      </c>
      <c r="D1177" s="86">
        <v>14.256320000000001</v>
      </c>
      <c r="E1177" s="86">
        <f>SUMIFS('Ratios_MARAMA-VA'!T:T, 'Ratios_MARAMA-VA'!AA:AA, Z1177)</f>
        <v>14.256319999979899</v>
      </c>
      <c r="F1177" s="86">
        <f>SUMIFS('Ratios_MARAMA-VA'!J:J, 'Ratios_MARAMA-VA'!AA:AA, Z1177)</f>
        <v>3.8824400871405401E-2</v>
      </c>
      <c r="G1177" s="122">
        <f t="shared" si="68"/>
        <v>2.72331154684099E-3</v>
      </c>
      <c r="H1177" s="122">
        <v>15.187082280728401</v>
      </c>
      <c r="I1177" s="86">
        <v>4.1359156537931853E-2</v>
      </c>
      <c r="J1177" s="122">
        <v>15.622201269811001</v>
      </c>
      <c r="K1177" s="86">
        <v>4.2544121105150275E-2</v>
      </c>
      <c r="L1177" s="122" t="str" cm="1">
        <f t="array" ref="L1177">_xlfn.SWITCH(A1177,
    "District of Columbia", _xlfn.XLOOKUP(R1177, '2015 O3 Growth Surrogates'!A:A, '2015 O3 Growth Surrogates'!H:H),
    "Maryland", _xlfn.XLOOKUP(R1177, '2015 O3 Growth Surrogates'!A:A, '2015 O3 Growth Surrogates'!I:I),
    "Virginia", _xlfn.XLOOKUP(R1177, '2015 O3 Growth Surrogates'!A:A, '2015 O3 Growth Surrogates'!J:J)
)</f>
        <v>Population</v>
      </c>
      <c r="M1177" s="133" cm="1">
        <f t="array" ref="M1177">_xlfn.SWITCH(L1177,
"Employment", INDEX('Coop GFs_CFs'!C:D, MATCH(B1177,'Coop GFs_CFs'!B:B,0),1),
"Population", INDEX('Coop GFs_CFs'!E:F, MATCH(B1177,'Coop GFs_CFs'!B:B,0),1),
"Household", INDEX('Coop GFs_CFs'!G:H, MATCH(B1177,'Coop GFs_CFs'!B:B,0),1),
"VMT", INDEX('Coop GFs_CFs'!I:J, MATCH(B1177,'Coop GFs_CFs'!B:B,0),1),
"Lane Mile", INDEX('Coop GFs_CFs'!K:L, MATCH(B1177,'Coop GFs_CFs'!B:B,0),1),
"Gas Sales", INDEX('Coop GFs_CFs'!M:N, MATCH(B1177,'Coop GFs_CFs'!B:B,0),1),
"No Growth", INDEX('Coop GFs_CFs'!O:P, MATCH(B1177,'Coop GFs_CFs'!B:B,0),1)
)</f>
        <v>1.0682042243864278</v>
      </c>
      <c r="N1177" s="133" cm="1">
        <f t="array" ref="N1177">_xlfn.SWITCH(L1177,
"Employment", INDEX('Coop GFs_CFs'!C:D, MATCH(B1177,'Coop GFs_CFs'!B:B,0),2),
"Population", INDEX('Coop GFs_CFs'!E:F, MATCH(B1177,'Coop GFs_CFs'!B:B,0),2),
"Household", INDEX('Coop GFs_CFs'!G:H, MATCH(B1177,'Coop GFs_CFs'!B:B,0),2),
"VMT", INDEX('Coop GFs_CFs'!I:J, MATCH(B1177,'Coop GFs_CFs'!B:B,0),2),
"Lane Mile", INDEX('Coop GFs_CFs'!K:L, MATCH(B1177,'Coop GFs_CFs'!B:B,0),2),
"Gas Sales", INDEX('Coop GFs_CFs'!M:N, MATCH(B1177,'Coop GFs_CFs'!B:B,0),2),
"No Growth", INDEX('Coop GFs_CFs'!O:P, MATCH(B1177,'Coop GFs_CFs'!B:B,0),2)
)</f>
        <v>1.1102535122627881</v>
      </c>
      <c r="O1177" s="133"/>
      <c r="P1177" s="86">
        <f t="shared" si="66"/>
        <v>4.1472389020107359E-2</v>
      </c>
      <c r="Q1177" s="86">
        <f t="shared" si="67"/>
        <v>4.31049274289763E-2</v>
      </c>
      <c r="R1177" s="156" t="s">
        <v>414</v>
      </c>
      <c r="S1177" s="85" t="s">
        <v>393</v>
      </c>
      <c r="T1177" s="85" t="s">
        <v>382</v>
      </c>
      <c r="U1177" s="85" t="s">
        <v>402</v>
      </c>
      <c r="V1177" s="85" t="s">
        <v>415</v>
      </c>
      <c r="W1177" s="85" t="s">
        <v>416</v>
      </c>
      <c r="X1177" s="85" t="s">
        <v>330</v>
      </c>
      <c r="Z1177" s="42" t="s">
        <v>2493</v>
      </c>
      <c r="AA1177"/>
    </row>
    <row r="1178" spans="1:27" s="39" customFormat="1" x14ac:dyDescent="0.35">
      <c r="A1178" s="85" t="s">
        <v>497</v>
      </c>
      <c r="B1178" s="87">
        <v>24009</v>
      </c>
      <c r="C1178" s="87" t="s">
        <v>12</v>
      </c>
      <c r="D1178" s="86">
        <v>1.86144</v>
      </c>
      <c r="E1178" s="86">
        <f>SUMIFS('Ratios_MARAMA-VA'!T:T, 'Ratios_MARAMA-VA'!AA:AA, Z1178)</f>
        <v>1.8614399999973801</v>
      </c>
      <c r="F1178" s="86">
        <f>SUMIFS('Ratios_MARAMA-VA'!J:J, 'Ratios_MARAMA-VA'!AA:AA, Z1178)</f>
        <v>5.0692810457445298E-3</v>
      </c>
      <c r="G1178" s="122">
        <f t="shared" si="68"/>
        <v>2.7233115468409752E-3</v>
      </c>
      <c r="H1178" s="122">
        <v>2.1495250085985802</v>
      </c>
      <c r="I1178" s="86">
        <v>5.8538262761399602E-3</v>
      </c>
      <c r="J1178" s="122">
        <v>2.3206858077259498</v>
      </c>
      <c r="K1178" s="86">
        <v>6.3199504567700545E-3</v>
      </c>
      <c r="L1178" s="122" t="str" cm="1">
        <f t="array" ref="L1178">_xlfn.SWITCH(A1178,
    "District of Columbia", _xlfn.XLOOKUP(R1178, '2015 O3 Growth Surrogates'!A:A, '2015 O3 Growth Surrogates'!H:H),
    "Maryland", _xlfn.XLOOKUP(R1178, '2015 O3 Growth Surrogates'!A:A, '2015 O3 Growth Surrogates'!I:I),
    "Virginia", _xlfn.XLOOKUP(R1178, '2015 O3 Growth Surrogates'!A:A, '2015 O3 Growth Surrogates'!J:J)
)</f>
        <v>Population</v>
      </c>
      <c r="M1178" s="133" cm="1">
        <f t="array" ref="M1178">_xlfn.SWITCH(L1178,
"Employment", INDEX('Coop GFs_CFs'!C:D, MATCH(B1178,'Coop GFs_CFs'!B:B,0),1),
"Population", INDEX('Coop GFs_CFs'!E:F, MATCH(B1178,'Coop GFs_CFs'!B:B,0),1),
"Household", INDEX('Coop GFs_CFs'!G:H, MATCH(B1178,'Coop GFs_CFs'!B:B,0),1),
"VMT", INDEX('Coop GFs_CFs'!I:J, MATCH(B1178,'Coop GFs_CFs'!B:B,0),1),
"Lane Mile", INDEX('Coop GFs_CFs'!K:L, MATCH(B1178,'Coop GFs_CFs'!B:B,0),1),
"Gas Sales", INDEX('Coop GFs_CFs'!M:N, MATCH(B1178,'Coop GFs_CFs'!B:B,0),1),
"No Growth", INDEX('Coop GFs_CFs'!O:P, MATCH(B1178,'Coop GFs_CFs'!B:B,0),1)
)</f>
        <v>1.0426851482954702</v>
      </c>
      <c r="N1178" s="133" cm="1">
        <f t="array" ref="N1178">_xlfn.SWITCH(L1178,
"Employment", INDEX('Coop GFs_CFs'!C:D, MATCH(B1178,'Coop GFs_CFs'!B:B,0),2),
"Population", INDEX('Coop GFs_CFs'!E:F, MATCH(B1178,'Coop GFs_CFs'!B:B,0),2),
"Household", INDEX('Coop GFs_CFs'!G:H, MATCH(B1178,'Coop GFs_CFs'!B:B,0),2),
"VMT", INDEX('Coop GFs_CFs'!I:J, MATCH(B1178,'Coop GFs_CFs'!B:B,0),2),
"Lane Mile", INDEX('Coop GFs_CFs'!K:L, MATCH(B1178,'Coop GFs_CFs'!B:B,0),2),
"Gas Sales", INDEX('Coop GFs_CFs'!M:N, MATCH(B1178,'Coop GFs_CFs'!B:B,0),2),
"No Growth", INDEX('Coop GFs_CFs'!O:P, MATCH(B1178,'Coop GFs_CFs'!B:B,0),2)
)</f>
        <v>1.0572281391746758</v>
      </c>
      <c r="O1178" s="133"/>
      <c r="P1178" s="86">
        <f t="shared" si="66"/>
        <v>5.2856640589335514E-3</v>
      </c>
      <c r="Q1178" s="86">
        <f t="shared" si="67"/>
        <v>5.359386566945944E-3</v>
      </c>
      <c r="R1178" s="156" t="s">
        <v>414</v>
      </c>
      <c r="S1178" s="85" t="s">
        <v>393</v>
      </c>
      <c r="T1178" s="85" t="s">
        <v>382</v>
      </c>
      <c r="U1178" s="85" t="s">
        <v>402</v>
      </c>
      <c r="V1178" s="85" t="s">
        <v>415</v>
      </c>
      <c r="W1178" s="85" t="s">
        <v>416</v>
      </c>
      <c r="X1178" s="85" t="s">
        <v>330</v>
      </c>
      <c r="Z1178" s="42" t="s">
        <v>2494</v>
      </c>
      <c r="AA1178"/>
    </row>
    <row r="1179" spans="1:27" s="39" customFormat="1" x14ac:dyDescent="0.35">
      <c r="A1179" s="85" t="s">
        <v>497</v>
      </c>
      <c r="B1179" s="87">
        <v>24017</v>
      </c>
      <c r="C1179" s="87" t="s">
        <v>12</v>
      </c>
      <c r="D1179" s="86">
        <v>3.2887200000000001</v>
      </c>
      <c r="E1179" s="86">
        <f>SUMIFS('Ratios_MARAMA-VA'!T:T, 'Ratios_MARAMA-VA'!AA:AA, Z1179)</f>
        <v>3.28871999999539</v>
      </c>
      <c r="F1179" s="86">
        <f>SUMIFS('Ratios_MARAMA-VA'!J:J, 'Ratios_MARAMA-VA'!AA:AA, Z1179)</f>
        <v>8.9562091503142607E-3</v>
      </c>
      <c r="G1179" s="122">
        <f t="shared" si="68"/>
        <v>2.723311546840964E-3</v>
      </c>
      <c r="H1179" s="122">
        <v>3.8233408088505301</v>
      </c>
      <c r="I1179" s="86">
        <v>1.041214817225092E-2</v>
      </c>
      <c r="J1179" s="122">
        <v>4.1434905448953403</v>
      </c>
      <c r="K1179" s="86">
        <v>1.1284015645139837E-2</v>
      </c>
      <c r="L1179" s="122" t="str" cm="1">
        <f t="array" ref="L1179">_xlfn.SWITCH(A1179,
    "District of Columbia", _xlfn.XLOOKUP(R1179, '2015 O3 Growth Surrogates'!A:A, '2015 O3 Growth Surrogates'!H:H),
    "Maryland", _xlfn.XLOOKUP(R1179, '2015 O3 Growth Surrogates'!A:A, '2015 O3 Growth Surrogates'!I:I),
    "Virginia", _xlfn.XLOOKUP(R1179, '2015 O3 Growth Surrogates'!A:A, '2015 O3 Growth Surrogates'!J:J)
)</f>
        <v>Population</v>
      </c>
      <c r="M1179" s="133" cm="1">
        <f t="array" ref="M1179">_xlfn.SWITCH(L1179,
"Employment", INDEX('Coop GFs_CFs'!C:D, MATCH(B1179,'Coop GFs_CFs'!B:B,0),1),
"Population", INDEX('Coop GFs_CFs'!E:F, MATCH(B1179,'Coop GFs_CFs'!B:B,0),1),
"Household", INDEX('Coop GFs_CFs'!G:H, MATCH(B1179,'Coop GFs_CFs'!B:B,0),1),
"VMT", INDEX('Coop GFs_CFs'!I:J, MATCH(B1179,'Coop GFs_CFs'!B:B,0),1),
"Lane Mile", INDEX('Coop GFs_CFs'!K:L, MATCH(B1179,'Coop GFs_CFs'!B:B,0),1),
"Gas Sales", INDEX('Coop GFs_CFs'!M:N, MATCH(B1179,'Coop GFs_CFs'!B:B,0),1),
"No Growth", INDEX('Coop GFs_CFs'!O:P, MATCH(B1179,'Coop GFs_CFs'!B:B,0),1)
)</f>
        <v>1.1538180515174046</v>
      </c>
      <c r="N1179" s="133" cm="1">
        <f t="array" ref="N1179">_xlfn.SWITCH(L1179,
"Employment", INDEX('Coop GFs_CFs'!C:D, MATCH(B1179,'Coop GFs_CFs'!B:B,0),2),
"Population", INDEX('Coop GFs_CFs'!E:F, MATCH(B1179,'Coop GFs_CFs'!B:B,0),2),
"Household", INDEX('Coop GFs_CFs'!G:H, MATCH(B1179,'Coop GFs_CFs'!B:B,0),2),
"VMT", INDEX('Coop GFs_CFs'!I:J, MATCH(B1179,'Coop GFs_CFs'!B:B,0),2),
"Lane Mile", INDEX('Coop GFs_CFs'!K:L, MATCH(B1179,'Coop GFs_CFs'!B:B,0),2),
"Gas Sales", INDEX('Coop GFs_CFs'!M:N, MATCH(B1179,'Coop GFs_CFs'!B:B,0),2),
"No Growth", INDEX('Coop GFs_CFs'!O:P, MATCH(B1179,'Coop GFs_CFs'!B:B,0),2)
)</f>
        <v>1.2191456407227705</v>
      </c>
      <c r="O1179" s="133"/>
      <c r="P1179" s="86">
        <f t="shared" si="66"/>
        <v>1.0333835790797949E-2</v>
      </c>
      <c r="Q1179" s="86">
        <f t="shared" si="67"/>
        <v>1.0918923343007019E-2</v>
      </c>
      <c r="R1179" s="156" t="s">
        <v>414</v>
      </c>
      <c r="S1179" s="85" t="s">
        <v>393</v>
      </c>
      <c r="T1179" s="85" t="s">
        <v>382</v>
      </c>
      <c r="U1179" s="85" t="s">
        <v>402</v>
      </c>
      <c r="V1179" s="85" t="s">
        <v>415</v>
      </c>
      <c r="W1179" s="85" t="s">
        <v>416</v>
      </c>
      <c r="X1179" s="85" t="s">
        <v>330</v>
      </c>
      <c r="Z1179" s="42" t="s">
        <v>2495</v>
      </c>
      <c r="AA1179"/>
    </row>
    <row r="1180" spans="1:27" s="39" customFormat="1" x14ac:dyDescent="0.35">
      <c r="A1180" s="85" t="s">
        <v>497</v>
      </c>
      <c r="B1180" s="87">
        <v>24021</v>
      </c>
      <c r="C1180" s="87" t="s">
        <v>12</v>
      </c>
      <c r="D1180" s="86">
        <v>5.3032199999999996</v>
      </c>
      <c r="E1180" s="86">
        <f>SUMIFS('Ratios_MARAMA-VA'!T:T, 'Ratios_MARAMA-VA'!AA:AA, Z1180)</f>
        <v>5.30321999999257</v>
      </c>
      <c r="F1180" s="86">
        <f>SUMIFS('Ratios_MARAMA-VA'!J:J, 'Ratios_MARAMA-VA'!AA:AA, Z1180)</f>
        <v>1.44423202614177E-2</v>
      </c>
      <c r="G1180" s="122">
        <f t="shared" si="68"/>
        <v>2.7233115468409635E-3</v>
      </c>
      <c r="H1180" s="122">
        <v>6.0930583786699097</v>
      </c>
      <c r="I1180" s="86">
        <v>1.6593296238207846E-2</v>
      </c>
      <c r="J1180" s="122">
        <v>6.5596492766204104</v>
      </c>
      <c r="K1180" s="86">
        <v>1.7863968618247336E-2</v>
      </c>
      <c r="L1180" s="122" t="str" cm="1">
        <f t="array" ref="L1180">_xlfn.SWITCH(A1180,
    "District of Columbia", _xlfn.XLOOKUP(R1180, '2015 O3 Growth Surrogates'!A:A, '2015 O3 Growth Surrogates'!H:H),
    "Maryland", _xlfn.XLOOKUP(R1180, '2015 O3 Growth Surrogates'!A:A, '2015 O3 Growth Surrogates'!I:I),
    "Virginia", _xlfn.XLOOKUP(R1180, '2015 O3 Growth Surrogates'!A:A, '2015 O3 Growth Surrogates'!J:J)
)</f>
        <v>Population</v>
      </c>
      <c r="M1180" s="133" cm="1">
        <f t="array" ref="M1180">_xlfn.SWITCH(L1180,
"Employment", INDEX('Coop GFs_CFs'!C:D, MATCH(B1180,'Coop GFs_CFs'!B:B,0),1),
"Population", INDEX('Coop GFs_CFs'!E:F, MATCH(B1180,'Coop GFs_CFs'!B:B,0),1),
"Household", INDEX('Coop GFs_CFs'!G:H, MATCH(B1180,'Coop GFs_CFs'!B:B,0),1),
"VMT", INDEX('Coop GFs_CFs'!I:J, MATCH(B1180,'Coop GFs_CFs'!B:B,0),1),
"Lane Mile", INDEX('Coop GFs_CFs'!K:L, MATCH(B1180,'Coop GFs_CFs'!B:B,0),1),
"Gas Sales", INDEX('Coop GFs_CFs'!M:N, MATCH(B1180,'Coop GFs_CFs'!B:B,0),1),
"No Growth", INDEX('Coop GFs_CFs'!O:P, MATCH(B1180,'Coop GFs_CFs'!B:B,0),1)
)</f>
        <v>1.1642434590518702</v>
      </c>
      <c r="N1180" s="133" cm="1">
        <f t="array" ref="N1180">_xlfn.SWITCH(L1180,
"Employment", INDEX('Coop GFs_CFs'!C:D, MATCH(B1180,'Coop GFs_CFs'!B:B,0),2),
"Population", INDEX('Coop GFs_CFs'!E:F, MATCH(B1180,'Coop GFs_CFs'!B:B,0),2),
"Household", INDEX('Coop GFs_CFs'!G:H, MATCH(B1180,'Coop GFs_CFs'!B:B,0),2),
"VMT", INDEX('Coop GFs_CFs'!I:J, MATCH(B1180,'Coop GFs_CFs'!B:B,0),2),
"Lane Mile", INDEX('Coop GFs_CFs'!K:L, MATCH(B1180,'Coop GFs_CFs'!B:B,0),2),
"Gas Sales", INDEX('Coop GFs_CFs'!M:N, MATCH(B1180,'Coop GFs_CFs'!B:B,0),2),
"No Growth", INDEX('Coop GFs_CFs'!O:P, MATCH(B1180,'Coop GFs_CFs'!B:B,0),2)
)</f>
        <v>1.2562187972033161</v>
      </c>
      <c r="O1180" s="133"/>
      <c r="P1180" s="86">
        <f t="shared" si="66"/>
        <v>1.6814376897887853E-2</v>
      </c>
      <c r="Q1180" s="86">
        <f t="shared" si="67"/>
        <v>1.8142714187623223E-2</v>
      </c>
      <c r="R1180" s="156" t="s">
        <v>414</v>
      </c>
      <c r="S1180" s="85" t="s">
        <v>393</v>
      </c>
      <c r="T1180" s="85" t="s">
        <v>382</v>
      </c>
      <c r="U1180" s="85" t="s">
        <v>402</v>
      </c>
      <c r="V1180" s="85" t="s">
        <v>415</v>
      </c>
      <c r="W1180" s="85" t="s">
        <v>416</v>
      </c>
      <c r="X1180" s="85" t="s">
        <v>330</v>
      </c>
      <c r="Z1180" s="42" t="s">
        <v>2496</v>
      </c>
      <c r="AA1180"/>
    </row>
    <row r="1181" spans="1:27" s="39" customFormat="1" x14ac:dyDescent="0.35">
      <c r="A1181" s="85" t="s">
        <v>497</v>
      </c>
      <c r="B1181" s="87">
        <v>24031</v>
      </c>
      <c r="C1181" s="87" t="s">
        <v>12</v>
      </c>
      <c r="D1181" s="86">
        <v>21.03632</v>
      </c>
      <c r="E1181" s="86">
        <f>SUMIFS('Ratios_MARAMA-VA'!T:T, 'Ratios_MARAMA-VA'!AA:AA, Z1181)</f>
        <v>21.036319999970601</v>
      </c>
      <c r="F1181" s="86">
        <f>SUMIFS('Ratios_MARAMA-VA'!J:J, 'Ratios_MARAMA-VA'!AA:AA, Z1181)</f>
        <v>5.7288453158961097E-2</v>
      </c>
      <c r="G1181" s="122">
        <f t="shared" si="68"/>
        <v>2.7233115468409475E-3</v>
      </c>
      <c r="H1181" s="122">
        <v>23.285527009017599</v>
      </c>
      <c r="I1181" s="86">
        <v>6.3413744577934375E-2</v>
      </c>
      <c r="J1181" s="122">
        <v>24.517099828917001</v>
      </c>
      <c r="K1181" s="86">
        <v>6.6767701059141885E-2</v>
      </c>
      <c r="L1181" s="122" t="str" cm="1">
        <f t="array" ref="L1181">_xlfn.SWITCH(A1181,
    "District of Columbia", _xlfn.XLOOKUP(R1181, '2015 O3 Growth Surrogates'!A:A, '2015 O3 Growth Surrogates'!H:H),
    "Maryland", _xlfn.XLOOKUP(R1181, '2015 O3 Growth Surrogates'!A:A, '2015 O3 Growth Surrogates'!I:I),
    "Virginia", _xlfn.XLOOKUP(R1181, '2015 O3 Growth Surrogates'!A:A, '2015 O3 Growth Surrogates'!J:J)
)</f>
        <v>Population</v>
      </c>
      <c r="M1181" s="133" cm="1">
        <f t="array" ref="M1181">_xlfn.SWITCH(L1181,
"Employment", INDEX('Coop GFs_CFs'!C:D, MATCH(B1181,'Coop GFs_CFs'!B:B,0),1),
"Population", INDEX('Coop GFs_CFs'!E:F, MATCH(B1181,'Coop GFs_CFs'!B:B,0),1),
"Household", INDEX('Coop GFs_CFs'!G:H, MATCH(B1181,'Coop GFs_CFs'!B:B,0),1),
"VMT", INDEX('Coop GFs_CFs'!I:J, MATCH(B1181,'Coop GFs_CFs'!B:B,0),1),
"Lane Mile", INDEX('Coop GFs_CFs'!K:L, MATCH(B1181,'Coop GFs_CFs'!B:B,0),1),
"Gas Sales", INDEX('Coop GFs_CFs'!M:N, MATCH(B1181,'Coop GFs_CFs'!B:B,0),1),
"No Growth", INDEX('Coop GFs_CFs'!O:P, MATCH(B1181,'Coop GFs_CFs'!B:B,0),1)
)</f>
        <v>1.0583627788491754</v>
      </c>
      <c r="N1181" s="133" cm="1">
        <f t="array" ref="N1181">_xlfn.SWITCH(L1181,
"Employment", INDEX('Coop GFs_CFs'!C:D, MATCH(B1181,'Coop GFs_CFs'!B:B,0),2),
"Population", INDEX('Coop GFs_CFs'!E:F, MATCH(B1181,'Coop GFs_CFs'!B:B,0),2),
"Household", INDEX('Coop GFs_CFs'!G:H, MATCH(B1181,'Coop GFs_CFs'!B:B,0),2),
"VMT", INDEX('Coop GFs_CFs'!I:J, MATCH(B1181,'Coop GFs_CFs'!B:B,0),2),
"Lane Mile", INDEX('Coop GFs_CFs'!K:L, MATCH(B1181,'Coop GFs_CFs'!B:B,0),2),
"Gas Sales", INDEX('Coop GFs_CFs'!M:N, MATCH(B1181,'Coop GFs_CFs'!B:B,0),2),
"No Growth", INDEX('Coop GFs_CFs'!O:P, MATCH(B1181,'Coop GFs_CFs'!B:B,0),2)
)</f>
        <v>1.0918242125602675</v>
      </c>
      <c r="O1181" s="133"/>
      <c r="P1181" s="86">
        <f t="shared" si="66"/>
        <v>6.0631966481288886E-2</v>
      </c>
      <c r="Q1181" s="86">
        <f t="shared" si="67"/>
        <v>6.2548920259078475E-2</v>
      </c>
      <c r="R1181" s="156" t="s">
        <v>414</v>
      </c>
      <c r="S1181" s="85" t="s">
        <v>393</v>
      </c>
      <c r="T1181" s="85" t="s">
        <v>382</v>
      </c>
      <c r="U1181" s="85" t="s">
        <v>402</v>
      </c>
      <c r="V1181" s="85" t="s">
        <v>415</v>
      </c>
      <c r="W1181" s="85" t="s">
        <v>416</v>
      </c>
      <c r="X1181" s="85" t="s">
        <v>330</v>
      </c>
      <c r="Z1181" s="42" t="s">
        <v>2497</v>
      </c>
      <c r="AA1181"/>
    </row>
    <row r="1182" spans="1:27" s="39" customFormat="1" x14ac:dyDescent="0.35">
      <c r="A1182" s="85" t="s">
        <v>497</v>
      </c>
      <c r="B1182" s="87">
        <v>24033</v>
      </c>
      <c r="C1182" s="87" t="s">
        <v>12</v>
      </c>
      <c r="D1182" s="86">
        <v>18.192240000000002</v>
      </c>
      <c r="E1182" s="86">
        <f>SUMIFS('Ratios_MARAMA-VA'!T:T, 'Ratios_MARAMA-VA'!AA:AA, Z1182)</f>
        <v>18.1922399999746</v>
      </c>
      <c r="F1182" s="86">
        <f>SUMIFS('Ratios_MARAMA-VA'!J:J, 'Ratios_MARAMA-VA'!AA:AA, Z1182)</f>
        <v>4.95431372548326E-2</v>
      </c>
      <c r="G1182" s="122">
        <f t="shared" si="68"/>
        <v>2.7233115468409484E-3</v>
      </c>
      <c r="H1182" s="122">
        <v>19.604321057607802</v>
      </c>
      <c r="I1182" s="86">
        <v>5.338867390416048E-2</v>
      </c>
      <c r="J1182" s="122">
        <v>20.3175615440991</v>
      </c>
      <c r="K1182" s="86">
        <v>5.5331049956696687E-2</v>
      </c>
      <c r="L1182" s="122" t="str" cm="1">
        <f t="array" ref="L1182">_xlfn.SWITCH(A1182,
    "District of Columbia", _xlfn.XLOOKUP(R1182, '2015 O3 Growth Surrogates'!A:A, '2015 O3 Growth Surrogates'!H:H),
    "Maryland", _xlfn.XLOOKUP(R1182, '2015 O3 Growth Surrogates'!A:A, '2015 O3 Growth Surrogates'!I:I),
    "Virginia", _xlfn.XLOOKUP(R1182, '2015 O3 Growth Surrogates'!A:A, '2015 O3 Growth Surrogates'!J:J)
)</f>
        <v>Population</v>
      </c>
      <c r="M1182" s="133" cm="1">
        <f t="array" ref="M1182">_xlfn.SWITCH(L1182,
"Employment", INDEX('Coop GFs_CFs'!C:D, MATCH(B1182,'Coop GFs_CFs'!B:B,0),1),
"Population", INDEX('Coop GFs_CFs'!E:F, MATCH(B1182,'Coop GFs_CFs'!B:B,0),1),
"Household", INDEX('Coop GFs_CFs'!G:H, MATCH(B1182,'Coop GFs_CFs'!B:B,0),1),
"VMT", INDEX('Coop GFs_CFs'!I:J, MATCH(B1182,'Coop GFs_CFs'!B:B,0),1),
"Lane Mile", INDEX('Coop GFs_CFs'!K:L, MATCH(B1182,'Coop GFs_CFs'!B:B,0),1),
"Gas Sales", INDEX('Coop GFs_CFs'!M:N, MATCH(B1182,'Coop GFs_CFs'!B:B,0),1),
"No Growth", INDEX('Coop GFs_CFs'!O:P, MATCH(B1182,'Coop GFs_CFs'!B:B,0),1)
)</f>
        <v>1.0745673584180946</v>
      </c>
      <c r="N1182" s="133" cm="1">
        <f t="array" ref="N1182">_xlfn.SWITCH(L1182,
"Employment", INDEX('Coop GFs_CFs'!C:D, MATCH(B1182,'Coop GFs_CFs'!B:B,0),2),
"Population", INDEX('Coop GFs_CFs'!E:F, MATCH(B1182,'Coop GFs_CFs'!B:B,0),2),
"Household", INDEX('Coop GFs_CFs'!G:H, MATCH(B1182,'Coop GFs_CFs'!B:B,0),2),
"VMT", INDEX('Coop GFs_CFs'!I:J, MATCH(B1182,'Coop GFs_CFs'!B:B,0),2),
"Lane Mile", INDEX('Coop GFs_CFs'!K:L, MATCH(B1182,'Coop GFs_CFs'!B:B,0),2),
"Gas Sales", INDEX('Coop GFs_CFs'!M:N, MATCH(B1182,'Coop GFs_CFs'!B:B,0),2),
"No Growth", INDEX('Coop GFs_CFs'!O:P, MATCH(B1182,'Coop GFs_CFs'!B:B,0),2)
)</f>
        <v>1.1211792575445925</v>
      </c>
      <c r="O1182" s="133"/>
      <c r="P1182" s="86">
        <f t="shared" si="66"/>
        <v>5.323743812767056E-2</v>
      </c>
      <c r="Q1182" s="86">
        <f t="shared" si="67"/>
        <v>5.5546737843803054E-2</v>
      </c>
      <c r="R1182" s="156" t="s">
        <v>414</v>
      </c>
      <c r="S1182" s="85" t="s">
        <v>393</v>
      </c>
      <c r="T1182" s="85" t="s">
        <v>382</v>
      </c>
      <c r="U1182" s="85" t="s">
        <v>402</v>
      </c>
      <c r="V1182" s="85" t="s">
        <v>415</v>
      </c>
      <c r="W1182" s="85" t="s">
        <v>416</v>
      </c>
      <c r="X1182" s="85" t="s">
        <v>330</v>
      </c>
      <c r="Z1182" s="42" t="s">
        <v>2498</v>
      </c>
      <c r="AA1182"/>
    </row>
    <row r="1183" spans="1:27" s="39" customFormat="1" x14ac:dyDescent="0.35">
      <c r="A1183" s="85" t="s">
        <v>811</v>
      </c>
      <c r="B1183" s="87">
        <v>51013</v>
      </c>
      <c r="C1183" s="87" t="s">
        <v>12</v>
      </c>
      <c r="D1183" s="86">
        <v>4.8023800000000003</v>
      </c>
      <c r="E1183" s="86">
        <f>SUMIFS('Ratios_MARAMA-VA'!T:T, 'Ratios_MARAMA-VA'!AA:AA, Z1183)</f>
        <v>4.8023799999932999</v>
      </c>
      <c r="F1183" s="86">
        <f>SUMIFS('Ratios_MARAMA-VA'!J:J, 'Ratios_MARAMA-VA'!AA:AA, Z1183)</f>
        <v>1.3078376906299699E-2</v>
      </c>
      <c r="G1183" s="122">
        <f t="shared" si="68"/>
        <v>2.7233115468409301E-3</v>
      </c>
      <c r="H1183" s="122">
        <v>5.0822308332135302</v>
      </c>
      <c r="I1183" s="86">
        <v>1.3840497911801409E-2</v>
      </c>
      <c r="J1183" s="122">
        <v>5.2091200986867197</v>
      </c>
      <c r="K1183" s="86">
        <v>1.4186056913634709E-2</v>
      </c>
      <c r="L1183" s="122" t="str" cm="1">
        <f t="array" ref="L1183">_xlfn.SWITCH(A1183,
    "District of Columbia", _xlfn.XLOOKUP(R1183, '2015 O3 Growth Surrogates'!A:A, '2015 O3 Growth Surrogates'!H:H),
    "Maryland", _xlfn.XLOOKUP(R1183, '2015 O3 Growth Surrogates'!A:A, '2015 O3 Growth Surrogates'!I:I),
    "Virginia", _xlfn.XLOOKUP(R1183, '2015 O3 Growth Surrogates'!A:A, '2015 O3 Growth Surrogates'!J:J)
)</f>
        <v>Population</v>
      </c>
      <c r="M1183" s="133" cm="1">
        <f t="array" ref="M1183">_xlfn.SWITCH(L1183,
"Employment", INDEX('Coop GFs_CFs'!C:D, MATCH(B1183,'Coop GFs_CFs'!B:B,0),1),
"Population", INDEX('Coop GFs_CFs'!E:F, MATCH(B1183,'Coop GFs_CFs'!B:B,0),1),
"Household", INDEX('Coop GFs_CFs'!G:H, MATCH(B1183,'Coop GFs_CFs'!B:B,0),1),
"VMT", INDEX('Coop GFs_CFs'!I:J, MATCH(B1183,'Coop GFs_CFs'!B:B,0),1),
"Lane Mile", INDEX('Coop GFs_CFs'!K:L, MATCH(B1183,'Coop GFs_CFs'!B:B,0),1),
"Gas Sales", INDEX('Coop GFs_CFs'!M:N, MATCH(B1183,'Coop GFs_CFs'!B:B,0),1),
"No Growth", INDEX('Coop GFs_CFs'!O:P, MATCH(B1183,'Coop GFs_CFs'!B:B,0),1)
)</f>
        <v>1.0984649785709848</v>
      </c>
      <c r="N1183" s="133" cm="1">
        <f t="array" ref="N1183">_xlfn.SWITCH(L1183,
"Employment", INDEX('Coop GFs_CFs'!C:D, MATCH(B1183,'Coop GFs_CFs'!B:B,0),2),
"Population", INDEX('Coop GFs_CFs'!E:F, MATCH(B1183,'Coop GFs_CFs'!B:B,0),2),
"Household", INDEX('Coop GFs_CFs'!G:H, MATCH(B1183,'Coop GFs_CFs'!B:B,0),2),
"VMT", INDEX('Coop GFs_CFs'!I:J, MATCH(B1183,'Coop GFs_CFs'!B:B,0),2),
"Lane Mile", INDEX('Coop GFs_CFs'!K:L, MATCH(B1183,'Coop GFs_CFs'!B:B,0),2),
"Gas Sales", INDEX('Coop GFs_CFs'!M:N, MATCH(B1183,'Coop GFs_CFs'!B:B,0),2),
"No Growth", INDEX('Coop GFs_CFs'!O:P, MATCH(B1183,'Coop GFs_CFs'!B:B,0),2)
)</f>
        <v>1.1504470071844137</v>
      </c>
      <c r="O1183" s="133"/>
      <c r="P1183" s="86">
        <f t="shared" si="66"/>
        <v>1.4366139008121762E-2</v>
      </c>
      <c r="Q1183" s="86">
        <f t="shared" si="67"/>
        <v>1.504597957068224E-2</v>
      </c>
      <c r="R1183" s="156" t="s">
        <v>414</v>
      </c>
      <c r="S1183" s="85" t="s">
        <v>393</v>
      </c>
      <c r="T1183" s="85" t="s">
        <v>382</v>
      </c>
      <c r="U1183" s="85" t="s">
        <v>402</v>
      </c>
      <c r="V1183" s="85" t="s">
        <v>415</v>
      </c>
      <c r="W1183" s="85" t="s">
        <v>416</v>
      </c>
      <c r="X1183" s="85" t="s">
        <v>330</v>
      </c>
      <c r="Z1183" s="42" t="s">
        <v>2500</v>
      </c>
      <c r="AA1183"/>
    </row>
    <row r="1184" spans="1:27" s="39" customFormat="1" x14ac:dyDescent="0.35">
      <c r="A1184" s="85" t="s">
        <v>811</v>
      </c>
      <c r="B1184" s="87">
        <v>51059</v>
      </c>
      <c r="C1184" s="87" t="s">
        <v>12</v>
      </c>
      <c r="D1184" s="86">
        <v>23.016940000000002</v>
      </c>
      <c r="E1184" s="86">
        <f>SUMIFS('Ratios_MARAMA-VA'!T:T, 'Ratios_MARAMA-VA'!AA:AA, Z1184)</f>
        <v>23.0169399999677</v>
      </c>
      <c r="F1184" s="86">
        <f>SUMIFS('Ratios_MARAMA-VA'!J:J, 'Ratios_MARAMA-VA'!AA:AA, Z1184)</f>
        <v>6.2682298474857595E-2</v>
      </c>
      <c r="G1184" s="122">
        <f t="shared" si="68"/>
        <v>2.7233115468409596E-3</v>
      </c>
      <c r="H1184" s="122">
        <v>27.152889218169602</v>
      </c>
      <c r="I1184" s="86">
        <v>7.3945776737934676E-2</v>
      </c>
      <c r="J1184" s="122">
        <v>29.7071971794538</v>
      </c>
      <c r="K1184" s="86">
        <v>8.0901953103087718E-2</v>
      </c>
      <c r="L1184" s="122" t="str" cm="1">
        <f t="array" ref="L1184">_xlfn.SWITCH(A1184,
    "District of Columbia", _xlfn.XLOOKUP(R1184, '2015 O3 Growth Surrogates'!A:A, '2015 O3 Growth Surrogates'!H:H),
    "Maryland", _xlfn.XLOOKUP(R1184, '2015 O3 Growth Surrogates'!A:A, '2015 O3 Growth Surrogates'!I:I),
    "Virginia", _xlfn.XLOOKUP(R1184, '2015 O3 Growth Surrogates'!A:A, '2015 O3 Growth Surrogates'!J:J)
)</f>
        <v>Population</v>
      </c>
      <c r="M1184" s="133" cm="1">
        <f t="array" ref="M1184">_xlfn.SWITCH(L1184,
"Employment", INDEX('Coop GFs_CFs'!C:D, MATCH(B1184,'Coop GFs_CFs'!B:B,0),1),
"Population", INDEX('Coop GFs_CFs'!E:F, MATCH(B1184,'Coop GFs_CFs'!B:B,0),1),
"Household", INDEX('Coop GFs_CFs'!G:H, MATCH(B1184,'Coop GFs_CFs'!B:B,0),1),
"VMT", INDEX('Coop GFs_CFs'!I:J, MATCH(B1184,'Coop GFs_CFs'!B:B,0),1),
"Lane Mile", INDEX('Coop GFs_CFs'!K:L, MATCH(B1184,'Coop GFs_CFs'!B:B,0),1),
"Gas Sales", INDEX('Coop GFs_CFs'!M:N, MATCH(B1184,'Coop GFs_CFs'!B:B,0),1),
"No Growth", INDEX('Coop GFs_CFs'!O:P, MATCH(B1184,'Coop GFs_CFs'!B:B,0),1)
)</f>
        <v>1.0657729164323093</v>
      </c>
      <c r="N1184" s="133" cm="1">
        <f t="array" ref="N1184">_xlfn.SWITCH(L1184,
"Employment", INDEX('Coop GFs_CFs'!C:D, MATCH(B1184,'Coop GFs_CFs'!B:B,0),2),
"Population", INDEX('Coop GFs_CFs'!E:F, MATCH(B1184,'Coop GFs_CFs'!B:B,0),2),
"Household", INDEX('Coop GFs_CFs'!G:H, MATCH(B1184,'Coop GFs_CFs'!B:B,0),2),
"VMT", INDEX('Coop GFs_CFs'!I:J, MATCH(B1184,'Coop GFs_CFs'!B:B,0),2),
"Lane Mile", INDEX('Coop GFs_CFs'!K:L, MATCH(B1184,'Coop GFs_CFs'!B:B,0),2),
"Gas Sales", INDEX('Coop GFs_CFs'!M:N, MATCH(B1184,'Coop GFs_CFs'!B:B,0),2),
"No Growth", INDEX('Coop GFs_CFs'!O:P, MATCH(B1184,'Coop GFs_CFs'!B:B,0),2)
)</f>
        <v>1.0960498584059377</v>
      </c>
      <c r="O1184" s="133"/>
      <c r="P1184" s="86">
        <f t="shared" si="66"/>
        <v>6.6805096054229476E-2</v>
      </c>
      <c r="Q1184" s="86">
        <f t="shared" si="67"/>
        <v>6.8702924367926396E-2</v>
      </c>
      <c r="R1184" s="156" t="s">
        <v>414</v>
      </c>
      <c r="S1184" s="85" t="s">
        <v>393</v>
      </c>
      <c r="T1184" s="85" t="s">
        <v>382</v>
      </c>
      <c r="U1184" s="85" t="s">
        <v>402</v>
      </c>
      <c r="V1184" s="85" t="s">
        <v>415</v>
      </c>
      <c r="W1184" s="85" t="s">
        <v>416</v>
      </c>
      <c r="X1184" s="85" t="s">
        <v>330</v>
      </c>
      <c r="Z1184" s="42" t="s">
        <v>2501</v>
      </c>
      <c r="AA1184"/>
    </row>
    <row r="1185" spans="1:27" s="39" customFormat="1" x14ac:dyDescent="0.35">
      <c r="A1185" s="85" t="s">
        <v>811</v>
      </c>
      <c r="B1185" s="87">
        <v>51107</v>
      </c>
      <c r="C1185" s="87" t="s">
        <v>12</v>
      </c>
      <c r="D1185" s="86">
        <v>8.4556799999999992</v>
      </c>
      <c r="E1185" s="86">
        <f>SUMIFS('Ratios_MARAMA-VA'!T:T, 'Ratios_MARAMA-VA'!AA:AA, Z1185)</f>
        <v>8.4556799999881491</v>
      </c>
      <c r="F1185" s="86">
        <f>SUMIFS('Ratios_MARAMA-VA'!J:J, 'Ratios_MARAMA-VA'!AA:AA, Z1185)</f>
        <v>2.3027450980359899E-2</v>
      </c>
      <c r="G1185" s="122">
        <f t="shared" si="68"/>
        <v>2.7233115468409605E-3</v>
      </c>
      <c r="H1185" s="122">
        <v>11.2701812038783</v>
      </c>
      <c r="I1185" s="86">
        <v>3.0692214607511731E-2</v>
      </c>
      <c r="J1185" s="122">
        <v>13.265969693751799</v>
      </c>
      <c r="K1185" s="86">
        <v>3.6127368447036512E-2</v>
      </c>
      <c r="L1185" s="122" t="str" cm="1">
        <f t="array" ref="L1185">_xlfn.SWITCH(A1185,
    "District of Columbia", _xlfn.XLOOKUP(R1185, '2015 O3 Growth Surrogates'!A:A, '2015 O3 Growth Surrogates'!H:H),
    "Maryland", _xlfn.XLOOKUP(R1185, '2015 O3 Growth Surrogates'!A:A, '2015 O3 Growth Surrogates'!I:I),
    "Virginia", _xlfn.XLOOKUP(R1185, '2015 O3 Growth Surrogates'!A:A, '2015 O3 Growth Surrogates'!J:J)
)</f>
        <v>Population</v>
      </c>
      <c r="M1185" s="133" cm="1">
        <f t="array" ref="M1185">_xlfn.SWITCH(L1185,
"Employment", INDEX('Coop GFs_CFs'!C:D, MATCH(B1185,'Coop GFs_CFs'!B:B,0),1),
"Population", INDEX('Coop GFs_CFs'!E:F, MATCH(B1185,'Coop GFs_CFs'!B:B,0),1),
"Household", INDEX('Coop GFs_CFs'!G:H, MATCH(B1185,'Coop GFs_CFs'!B:B,0),1),
"VMT", INDEX('Coop GFs_CFs'!I:J, MATCH(B1185,'Coop GFs_CFs'!B:B,0),1),
"Lane Mile", INDEX('Coop GFs_CFs'!K:L, MATCH(B1185,'Coop GFs_CFs'!B:B,0),1),
"Gas Sales", INDEX('Coop GFs_CFs'!M:N, MATCH(B1185,'Coop GFs_CFs'!B:B,0),1),
"No Growth", INDEX('Coop GFs_CFs'!O:P, MATCH(B1185,'Coop GFs_CFs'!B:B,0),1)
)</f>
        <v>1.1551127564124075</v>
      </c>
      <c r="N1185" s="133" cm="1">
        <f t="array" ref="N1185">_xlfn.SWITCH(L1185,
"Employment", INDEX('Coop GFs_CFs'!C:D, MATCH(B1185,'Coop GFs_CFs'!B:B,0),2),
"Population", INDEX('Coop GFs_CFs'!E:F, MATCH(B1185,'Coop GFs_CFs'!B:B,0),2),
"Household", INDEX('Coop GFs_CFs'!G:H, MATCH(B1185,'Coop GFs_CFs'!B:B,0),2),
"VMT", INDEX('Coop GFs_CFs'!I:J, MATCH(B1185,'Coop GFs_CFs'!B:B,0),2),
"Lane Mile", INDEX('Coop GFs_CFs'!K:L, MATCH(B1185,'Coop GFs_CFs'!B:B,0),2),
"Gas Sales", INDEX('Coop GFs_CFs'!M:N, MATCH(B1185,'Coop GFs_CFs'!B:B,0),2),
"No Growth", INDEX('Coop GFs_CFs'!O:P, MATCH(B1185,'Coop GFs_CFs'!B:B,0),2)
)</f>
        <v>1.1978534058610257</v>
      </c>
      <c r="O1185" s="133"/>
      <c r="P1185" s="86">
        <f t="shared" si="66"/>
        <v>2.6599302375075119E-2</v>
      </c>
      <c r="Q1185" s="86">
        <f t="shared" si="67"/>
        <v>2.7583510585121922E-2</v>
      </c>
      <c r="R1185" s="156" t="s">
        <v>414</v>
      </c>
      <c r="S1185" s="85" t="s">
        <v>393</v>
      </c>
      <c r="T1185" s="85" t="s">
        <v>382</v>
      </c>
      <c r="U1185" s="85" t="s">
        <v>402</v>
      </c>
      <c r="V1185" s="85" t="s">
        <v>415</v>
      </c>
      <c r="W1185" s="85" t="s">
        <v>416</v>
      </c>
      <c r="X1185" s="85" t="s">
        <v>330</v>
      </c>
      <c r="Z1185" s="42" t="s">
        <v>2504</v>
      </c>
      <c r="AA1185"/>
    </row>
    <row r="1186" spans="1:27" s="39" customFormat="1" x14ac:dyDescent="0.35">
      <c r="A1186" s="85" t="s">
        <v>811</v>
      </c>
      <c r="B1186" s="87">
        <v>51153</v>
      </c>
      <c r="C1186" s="87" t="s">
        <v>12</v>
      </c>
      <c r="D1186" s="86">
        <v>9.5106599999999997</v>
      </c>
      <c r="E1186" s="86">
        <f>SUMIFS('Ratios_MARAMA-VA'!T:T, 'Ratios_MARAMA-VA'!AA:AA, Z1186)</f>
        <v>9.5106599999866699</v>
      </c>
      <c r="F1186" s="86">
        <f>SUMIFS('Ratios_MARAMA-VA'!J:J, 'Ratios_MARAMA-VA'!AA:AA, Z1186)</f>
        <v>2.5900490196042E-2</v>
      </c>
      <c r="G1186" s="122">
        <f t="shared" si="68"/>
        <v>2.7233115468409449E-3</v>
      </c>
      <c r="H1186" s="122">
        <v>11.387834177338499</v>
      </c>
      <c r="I1186" s="86">
        <v>3.1012620308655887E-2</v>
      </c>
      <c r="J1186" s="122">
        <v>12.5796353006189</v>
      </c>
      <c r="K1186" s="86">
        <v>3.4258266069223414E-2</v>
      </c>
      <c r="L1186" s="122" t="str" cm="1">
        <f t="array" ref="L1186">_xlfn.SWITCH(A1186,
    "District of Columbia", _xlfn.XLOOKUP(R1186, '2015 O3 Growth Surrogates'!A:A, '2015 O3 Growth Surrogates'!H:H),
    "Maryland", _xlfn.XLOOKUP(R1186, '2015 O3 Growth Surrogates'!A:A, '2015 O3 Growth Surrogates'!I:I),
    "Virginia", _xlfn.XLOOKUP(R1186, '2015 O3 Growth Surrogates'!A:A, '2015 O3 Growth Surrogates'!J:J)
)</f>
        <v>Population</v>
      </c>
      <c r="M1186" s="133" cm="1">
        <f t="array" ref="M1186">_xlfn.SWITCH(L1186,
"Employment", INDEX('Coop GFs_CFs'!C:D, MATCH(B1186,'Coop GFs_CFs'!B:B,0),1),
"Population", INDEX('Coop GFs_CFs'!E:F, MATCH(B1186,'Coop GFs_CFs'!B:B,0),1),
"Household", INDEX('Coop GFs_CFs'!G:H, MATCH(B1186,'Coop GFs_CFs'!B:B,0),1),
"VMT", INDEX('Coop GFs_CFs'!I:J, MATCH(B1186,'Coop GFs_CFs'!B:B,0),1),
"Lane Mile", INDEX('Coop GFs_CFs'!K:L, MATCH(B1186,'Coop GFs_CFs'!B:B,0),1),
"Gas Sales", INDEX('Coop GFs_CFs'!M:N, MATCH(B1186,'Coop GFs_CFs'!B:B,0),1),
"No Growth", INDEX('Coop GFs_CFs'!O:P, MATCH(B1186,'Coop GFs_CFs'!B:B,0),1)
)</f>
        <v>1.0943166406241815</v>
      </c>
      <c r="N1186" s="133" cm="1">
        <f t="array" ref="N1186">_xlfn.SWITCH(L1186,
"Employment", INDEX('Coop GFs_CFs'!C:D, MATCH(B1186,'Coop GFs_CFs'!B:B,0),2),
"Population", INDEX('Coop GFs_CFs'!E:F, MATCH(B1186,'Coop GFs_CFs'!B:B,0),2),
"Household", INDEX('Coop GFs_CFs'!G:H, MATCH(B1186,'Coop GFs_CFs'!B:B,0),2),
"VMT", INDEX('Coop GFs_CFs'!I:J, MATCH(B1186,'Coop GFs_CFs'!B:B,0),2),
"Lane Mile", INDEX('Coop GFs_CFs'!K:L, MATCH(B1186,'Coop GFs_CFs'!B:B,0),2),
"Gas Sales", INDEX('Coop GFs_CFs'!M:N, MATCH(B1186,'Coop GFs_CFs'!B:B,0),2),
"No Growth", INDEX('Coop GFs_CFs'!O:P, MATCH(B1186,'Coop GFs_CFs'!B:B,0),2)
)</f>
        <v>1.1237955518522129</v>
      </c>
      <c r="O1186" s="133"/>
      <c r="P1186" s="86">
        <f t="shared" si="66"/>
        <v>2.834333742185223E-2</v>
      </c>
      <c r="Q1186" s="86">
        <f t="shared" si="67"/>
        <v>2.9106855673103851E-2</v>
      </c>
      <c r="R1186" s="156" t="s">
        <v>414</v>
      </c>
      <c r="S1186" s="85" t="s">
        <v>393</v>
      </c>
      <c r="T1186" s="85" t="s">
        <v>382</v>
      </c>
      <c r="U1186" s="85" t="s">
        <v>402</v>
      </c>
      <c r="V1186" s="85" t="s">
        <v>415</v>
      </c>
      <c r="W1186" s="85" t="s">
        <v>416</v>
      </c>
      <c r="X1186" s="85" t="s">
        <v>330</v>
      </c>
      <c r="Z1186" s="42" t="s">
        <v>2507</v>
      </c>
      <c r="AA1186"/>
    </row>
    <row r="1187" spans="1:27" s="39" customFormat="1" x14ac:dyDescent="0.35">
      <c r="A1187" s="85" t="s">
        <v>811</v>
      </c>
      <c r="B1187" s="87">
        <v>51510</v>
      </c>
      <c r="C1187" s="87" t="s">
        <v>12</v>
      </c>
      <c r="D1187" s="86">
        <v>3.1745199999999998</v>
      </c>
      <c r="E1187" s="86">
        <f>SUMIFS('Ratios_MARAMA-VA'!T:T, 'Ratios_MARAMA-VA'!AA:AA, Z1187)</f>
        <v>3.1745199999955598</v>
      </c>
      <c r="F1187" s="86">
        <f>SUMIFS('Ratios_MARAMA-VA'!J:J, 'Ratios_MARAMA-VA'!AA:AA, Z1187)</f>
        <v>8.6452069716654607E-3</v>
      </c>
      <c r="G1187" s="122">
        <f t="shared" si="68"/>
        <v>2.7233115468409562E-3</v>
      </c>
      <c r="H1187" s="122">
        <v>3.4044017921652601</v>
      </c>
      <c r="I1187" s="86">
        <v>9.2712467106896984E-3</v>
      </c>
      <c r="J1187" s="122">
        <v>3.5191227630683999</v>
      </c>
      <c r="K1187" s="86">
        <v>9.5836676554150232E-3</v>
      </c>
      <c r="L1187" s="122" t="str" cm="1">
        <f t="array" ref="L1187">_xlfn.SWITCH(A1187,
    "District of Columbia", _xlfn.XLOOKUP(R1187, '2015 O3 Growth Surrogates'!A:A, '2015 O3 Growth Surrogates'!H:H),
    "Maryland", _xlfn.XLOOKUP(R1187, '2015 O3 Growth Surrogates'!A:A, '2015 O3 Growth Surrogates'!I:I),
    "Virginia", _xlfn.XLOOKUP(R1187, '2015 O3 Growth Surrogates'!A:A, '2015 O3 Growth Surrogates'!J:J)
)</f>
        <v>Population</v>
      </c>
      <c r="M1187" s="133" cm="1">
        <f t="array" ref="M1187">_xlfn.SWITCH(L1187,
"Employment", INDEX('Coop GFs_CFs'!C:D, MATCH(B1187,'Coop GFs_CFs'!B:B,0),1),
"Population", INDEX('Coop GFs_CFs'!E:F, MATCH(B1187,'Coop GFs_CFs'!B:B,0),1),
"Household", INDEX('Coop GFs_CFs'!G:H, MATCH(B1187,'Coop GFs_CFs'!B:B,0),1),
"VMT", INDEX('Coop GFs_CFs'!I:J, MATCH(B1187,'Coop GFs_CFs'!B:B,0),1),
"Lane Mile", INDEX('Coop GFs_CFs'!K:L, MATCH(B1187,'Coop GFs_CFs'!B:B,0),1),
"Gas Sales", INDEX('Coop GFs_CFs'!M:N, MATCH(B1187,'Coop GFs_CFs'!B:B,0),1),
"No Growth", INDEX('Coop GFs_CFs'!O:P, MATCH(B1187,'Coop GFs_CFs'!B:B,0),1)
)</f>
        <v>1.2512671881942732</v>
      </c>
      <c r="N1187" s="133" cm="1">
        <f t="array" ref="N1187">_xlfn.SWITCH(L1187,
"Employment", INDEX('Coop GFs_CFs'!C:D, MATCH(B1187,'Coop GFs_CFs'!B:B,0),2),
"Population", INDEX('Coop GFs_CFs'!E:F, MATCH(B1187,'Coop GFs_CFs'!B:B,0),2),
"Household", INDEX('Coop GFs_CFs'!G:H, MATCH(B1187,'Coop GFs_CFs'!B:B,0),2),
"VMT", INDEX('Coop GFs_CFs'!I:J, MATCH(B1187,'Coop GFs_CFs'!B:B,0),2),
"Lane Mile", INDEX('Coop GFs_CFs'!K:L, MATCH(B1187,'Coop GFs_CFs'!B:B,0),2),
"Gas Sales", INDEX('Coop GFs_CFs'!M:N, MATCH(B1187,'Coop GFs_CFs'!B:B,0),2),
"No Growth", INDEX('Coop GFs_CFs'!O:P, MATCH(B1187,'Coop GFs_CFs'!B:B,0),2)
)</f>
        <v>1.365491025746405</v>
      </c>
      <c r="O1187" s="133"/>
      <c r="P1187" s="86">
        <f t="shared" si="66"/>
        <v>1.0817463818793369E-2</v>
      </c>
      <c r="Q1187" s="86">
        <f t="shared" si="67"/>
        <v>1.1804952535529442E-2</v>
      </c>
      <c r="R1187" s="156" t="s">
        <v>414</v>
      </c>
      <c r="S1187" s="85" t="s">
        <v>393</v>
      </c>
      <c r="T1187" s="85" t="s">
        <v>382</v>
      </c>
      <c r="U1187" s="85" t="s">
        <v>402</v>
      </c>
      <c r="V1187" s="85" t="s">
        <v>415</v>
      </c>
      <c r="W1187" s="85" t="s">
        <v>416</v>
      </c>
      <c r="X1187" s="85" t="s">
        <v>330</v>
      </c>
      <c r="Z1187" s="42" t="s">
        <v>2499</v>
      </c>
      <c r="AA1187"/>
    </row>
    <row r="1188" spans="1:27" s="39" customFormat="1" x14ac:dyDescent="0.35">
      <c r="A1188" s="85" t="s">
        <v>811</v>
      </c>
      <c r="B1188" s="87">
        <v>51600</v>
      </c>
      <c r="C1188" s="87" t="s">
        <v>12</v>
      </c>
      <c r="D1188" s="86">
        <v>0.46858</v>
      </c>
      <c r="E1188" s="86">
        <f>SUMIFS('Ratios_MARAMA-VA'!T:T, 'Ratios_MARAMA-VA'!AA:AA, Z1188)</f>
        <v>0.46857999999934202</v>
      </c>
      <c r="F1188" s="86">
        <f>SUMIFS('Ratios_MARAMA-VA'!J:J, 'Ratios_MARAMA-VA'!AA:AA, Z1188)</f>
        <v>1.2760893246169501E-3</v>
      </c>
      <c r="G1188" s="122">
        <f t="shared" si="68"/>
        <v>2.7233115468409705E-3</v>
      </c>
      <c r="H1188" s="122">
        <v>0.54764865679358898</v>
      </c>
      <c r="I1188" s="86">
        <v>1.4914179106579285E-3</v>
      </c>
      <c r="J1188" s="122">
        <v>0.59350813162462601</v>
      </c>
      <c r="K1188" s="86">
        <v>1.6163075479973545E-3</v>
      </c>
      <c r="L1188" s="122" t="str" cm="1">
        <f t="array" ref="L1188">_xlfn.SWITCH(A1188,
    "District of Columbia", _xlfn.XLOOKUP(R1188, '2015 O3 Growth Surrogates'!A:A, '2015 O3 Growth Surrogates'!H:H),
    "Maryland", _xlfn.XLOOKUP(R1188, '2015 O3 Growth Surrogates'!A:A, '2015 O3 Growth Surrogates'!I:I),
    "Virginia", _xlfn.XLOOKUP(R1188, '2015 O3 Growth Surrogates'!A:A, '2015 O3 Growth Surrogates'!J:J)
)</f>
        <v>Population</v>
      </c>
      <c r="M1188" s="133" cm="1">
        <f t="array" ref="M1188">_xlfn.SWITCH(L1188,
"Employment", INDEX('Coop GFs_CFs'!C:D, MATCH(B1188,'Coop GFs_CFs'!B:B,0),1),
"Population", INDEX('Coop GFs_CFs'!E:F, MATCH(B1188,'Coop GFs_CFs'!B:B,0),1),
"Household", INDEX('Coop GFs_CFs'!G:H, MATCH(B1188,'Coop GFs_CFs'!B:B,0),1),
"VMT", INDEX('Coop GFs_CFs'!I:J, MATCH(B1188,'Coop GFs_CFs'!B:B,0),1),
"Lane Mile", INDEX('Coop GFs_CFs'!K:L, MATCH(B1188,'Coop GFs_CFs'!B:B,0),1),
"Gas Sales", INDEX('Coop GFs_CFs'!M:N, MATCH(B1188,'Coop GFs_CFs'!B:B,0),1),
"No Growth", INDEX('Coop GFs_CFs'!O:P, MATCH(B1188,'Coop GFs_CFs'!B:B,0),1)
)</f>
        <v>1.3017014531456192</v>
      </c>
      <c r="N1188" s="133" cm="1">
        <f t="array" ref="N1188">_xlfn.SWITCH(L1188,
"Employment", INDEX('Coop GFs_CFs'!C:D, MATCH(B1188,'Coop GFs_CFs'!B:B,0),2),
"Population", INDEX('Coop GFs_CFs'!E:F, MATCH(B1188,'Coop GFs_CFs'!B:B,0),2),
"Household", INDEX('Coop GFs_CFs'!G:H, MATCH(B1188,'Coop GFs_CFs'!B:B,0),2),
"VMT", INDEX('Coop GFs_CFs'!I:J, MATCH(B1188,'Coop GFs_CFs'!B:B,0),2),
"Lane Mile", INDEX('Coop GFs_CFs'!K:L, MATCH(B1188,'Coop GFs_CFs'!B:B,0),2),
"Gas Sales", INDEX('Coop GFs_CFs'!M:N, MATCH(B1188,'Coop GFs_CFs'!B:B,0),2),
"No Growth", INDEX('Coop GFs_CFs'!O:P, MATCH(B1188,'Coop GFs_CFs'!B:B,0),2)
)</f>
        <v>1.3683228310181388</v>
      </c>
      <c r="O1188" s="133"/>
      <c r="P1188" s="86">
        <f t="shared" si="66"/>
        <v>1.6610873281974958E-3</v>
      </c>
      <c r="Q1188" s="86">
        <f t="shared" si="67"/>
        <v>1.7461021572918898E-3</v>
      </c>
      <c r="R1188" s="156" t="s">
        <v>414</v>
      </c>
      <c r="S1188" s="85" t="s">
        <v>393</v>
      </c>
      <c r="T1188" s="85" t="s">
        <v>382</v>
      </c>
      <c r="U1188" s="85" t="s">
        <v>402</v>
      </c>
      <c r="V1188" s="85" t="s">
        <v>415</v>
      </c>
      <c r="W1188" s="85" t="s">
        <v>416</v>
      </c>
      <c r="X1188" s="85" t="s">
        <v>330</v>
      </c>
      <c r="Z1188" s="42" t="s">
        <v>2502</v>
      </c>
      <c r="AA1188"/>
    </row>
    <row r="1189" spans="1:27" s="39" customFormat="1" x14ac:dyDescent="0.35">
      <c r="A1189" s="85" t="s">
        <v>811</v>
      </c>
      <c r="B1189" s="87">
        <v>51610</v>
      </c>
      <c r="C1189" s="87" t="s">
        <v>12</v>
      </c>
      <c r="D1189" s="86">
        <v>0.29261999999999999</v>
      </c>
      <c r="E1189" s="86">
        <f>SUMIFS('Ratios_MARAMA-VA'!T:T, 'Ratios_MARAMA-VA'!AA:AA, Z1189)</f>
        <v>0.29261999999959099</v>
      </c>
      <c r="F1189" s="86">
        <f>SUMIFS('Ratios_MARAMA-VA'!J:J, 'Ratios_MARAMA-VA'!AA:AA, Z1189)</f>
        <v>7.9689542483548498E-4</v>
      </c>
      <c r="G1189" s="122">
        <f t="shared" si="68"/>
        <v>2.7233115468409501E-3</v>
      </c>
      <c r="H1189" s="122">
        <v>0.318320654157845</v>
      </c>
      <c r="I1189" s="86">
        <v>8.6688631306602393E-4</v>
      </c>
      <c r="J1189" s="122">
        <v>0.33263440169380099</v>
      </c>
      <c r="K1189" s="86">
        <v>9.0586710700925907E-4</v>
      </c>
      <c r="L1189" s="122" t="str" cm="1">
        <f t="array" ref="L1189">_xlfn.SWITCH(A1189,
    "District of Columbia", _xlfn.XLOOKUP(R1189, '2015 O3 Growth Surrogates'!A:A, '2015 O3 Growth Surrogates'!H:H),
    "Maryland", _xlfn.XLOOKUP(R1189, '2015 O3 Growth Surrogates'!A:A, '2015 O3 Growth Surrogates'!I:I),
    "Virginia", _xlfn.XLOOKUP(R1189, '2015 O3 Growth Surrogates'!A:A, '2015 O3 Growth Surrogates'!J:J)
)</f>
        <v>Population</v>
      </c>
      <c r="M1189" s="133" cm="1">
        <f t="array" ref="M1189">_xlfn.SWITCH(L1189,
"Employment", INDEX('Coop GFs_CFs'!C:D, MATCH(B1189,'Coop GFs_CFs'!B:B,0),1),
"Population", INDEX('Coop GFs_CFs'!E:F, MATCH(B1189,'Coop GFs_CFs'!B:B,0),1),
"Household", INDEX('Coop GFs_CFs'!G:H, MATCH(B1189,'Coop GFs_CFs'!B:B,0),1),
"VMT", INDEX('Coop GFs_CFs'!I:J, MATCH(B1189,'Coop GFs_CFs'!B:B,0),1),
"Lane Mile", INDEX('Coop GFs_CFs'!K:L, MATCH(B1189,'Coop GFs_CFs'!B:B,0),1),
"Gas Sales", INDEX('Coop GFs_CFs'!M:N, MATCH(B1189,'Coop GFs_CFs'!B:B,0),1),
"No Growth", INDEX('Coop GFs_CFs'!O:P, MATCH(B1189,'Coop GFs_CFs'!B:B,0),1)
)</f>
        <v>1.2441146639619922</v>
      </c>
      <c r="N1189" s="133" cm="1">
        <f t="array" ref="N1189">_xlfn.SWITCH(L1189,
"Employment", INDEX('Coop GFs_CFs'!C:D, MATCH(B1189,'Coop GFs_CFs'!B:B,0),2),
"Population", INDEX('Coop GFs_CFs'!E:F, MATCH(B1189,'Coop GFs_CFs'!B:B,0),2),
"Household", INDEX('Coop GFs_CFs'!G:H, MATCH(B1189,'Coop GFs_CFs'!B:B,0),2),
"VMT", INDEX('Coop GFs_CFs'!I:J, MATCH(B1189,'Coop GFs_CFs'!B:B,0),2),
"Lane Mile", INDEX('Coop GFs_CFs'!K:L, MATCH(B1189,'Coop GFs_CFs'!B:B,0),2),
"Gas Sales", INDEX('Coop GFs_CFs'!M:N, MATCH(B1189,'Coop GFs_CFs'!B:B,0),2),
"No Growth", INDEX('Coop GFs_CFs'!O:P, MATCH(B1189,'Coop GFs_CFs'!B:B,0),2)
)</f>
        <v>1.3379063684407195</v>
      </c>
      <c r="O1189" s="133"/>
      <c r="P1189" s="86">
        <f t="shared" si="66"/>
        <v>9.9142928368204839E-4</v>
      </c>
      <c r="Q1189" s="86">
        <f t="shared" si="67"/>
        <v>1.0661714638686682E-3</v>
      </c>
      <c r="R1189" s="156" t="s">
        <v>414</v>
      </c>
      <c r="S1189" s="85" t="s">
        <v>393</v>
      </c>
      <c r="T1189" s="85" t="s">
        <v>382</v>
      </c>
      <c r="U1189" s="85" t="s">
        <v>402</v>
      </c>
      <c r="V1189" s="85" t="s">
        <v>415</v>
      </c>
      <c r="W1189" s="85" t="s">
        <v>416</v>
      </c>
      <c r="X1189" s="85" t="s">
        <v>330</v>
      </c>
      <c r="Z1189" s="42" t="s">
        <v>2503</v>
      </c>
      <c r="AA1189"/>
    </row>
    <row r="1190" spans="1:27" s="39" customFormat="1" x14ac:dyDescent="0.35">
      <c r="A1190" s="85" t="s">
        <v>811</v>
      </c>
      <c r="B1190" s="87">
        <v>51683</v>
      </c>
      <c r="C1190" s="87" t="s">
        <v>12</v>
      </c>
      <c r="D1190" s="86">
        <v>0.81738</v>
      </c>
      <c r="E1190" s="86">
        <f>SUMIFS('Ratios_MARAMA-VA'!T:T, 'Ratios_MARAMA-VA'!AA:AA, Z1190)</f>
        <v>0.81737999999886002</v>
      </c>
      <c r="F1190" s="86">
        <f>SUMIFS('Ratios_MARAMA-VA'!J:J, 'Ratios_MARAMA-VA'!AA:AA, Z1190)</f>
        <v>2.2259803921537398E-3</v>
      </c>
      <c r="G1190" s="122">
        <f t="shared" si="68"/>
        <v>2.7233115468409362E-3</v>
      </c>
      <c r="H1190" s="122">
        <v>1.00244149835536</v>
      </c>
      <c r="I1190" s="86">
        <v>2.7299605075036815E-3</v>
      </c>
      <c r="J1190" s="122">
        <v>1.11638073344638</v>
      </c>
      <c r="K1190" s="86">
        <v>3.04025254206528E-3</v>
      </c>
      <c r="L1190" s="122" t="str" cm="1">
        <f t="array" ref="L1190">_xlfn.SWITCH(A1190,
    "District of Columbia", _xlfn.XLOOKUP(R1190, '2015 O3 Growth Surrogates'!A:A, '2015 O3 Growth Surrogates'!H:H),
    "Maryland", _xlfn.XLOOKUP(R1190, '2015 O3 Growth Surrogates'!A:A, '2015 O3 Growth Surrogates'!I:I),
    "Virginia", _xlfn.XLOOKUP(R1190, '2015 O3 Growth Surrogates'!A:A, '2015 O3 Growth Surrogates'!J:J)
)</f>
        <v>Population</v>
      </c>
      <c r="M1190" s="133" cm="1">
        <f t="array" ref="M1190">_xlfn.SWITCH(L1190,
"Employment", INDEX('Coop GFs_CFs'!C:D, MATCH(B1190,'Coop GFs_CFs'!B:B,0),1),
"Population", INDEX('Coop GFs_CFs'!E:F, MATCH(B1190,'Coop GFs_CFs'!B:B,0),1),
"Household", INDEX('Coop GFs_CFs'!G:H, MATCH(B1190,'Coop GFs_CFs'!B:B,0),1),
"VMT", INDEX('Coop GFs_CFs'!I:J, MATCH(B1190,'Coop GFs_CFs'!B:B,0),1),
"Lane Mile", INDEX('Coop GFs_CFs'!K:L, MATCH(B1190,'Coop GFs_CFs'!B:B,0),1),
"Gas Sales", INDEX('Coop GFs_CFs'!M:N, MATCH(B1190,'Coop GFs_CFs'!B:B,0),1),
"No Growth", INDEX('Coop GFs_CFs'!O:P, MATCH(B1190,'Coop GFs_CFs'!B:B,0),1)
)</f>
        <v>1.0847467052215982</v>
      </c>
      <c r="N1190" s="133" cm="1">
        <f t="array" ref="N1190">_xlfn.SWITCH(L1190,
"Employment", INDEX('Coop GFs_CFs'!C:D, MATCH(B1190,'Coop GFs_CFs'!B:B,0),2),
"Population", INDEX('Coop GFs_CFs'!E:F, MATCH(B1190,'Coop GFs_CFs'!B:B,0),2),
"Household", INDEX('Coop GFs_CFs'!G:H, MATCH(B1190,'Coop GFs_CFs'!B:B,0),2),
"VMT", INDEX('Coop GFs_CFs'!I:J, MATCH(B1190,'Coop GFs_CFs'!B:B,0),2),
"Lane Mile", INDEX('Coop GFs_CFs'!K:L, MATCH(B1190,'Coop GFs_CFs'!B:B,0),2),
"Gas Sales", INDEX('Coop GFs_CFs'!M:N, MATCH(B1190,'Coop GFs_CFs'!B:B,0),2),
"No Growth", INDEX('Coop GFs_CFs'!O:P, MATCH(B1190,'Coop GFs_CFs'!B:B,0),2)
)</f>
        <v>1.1113922408200338</v>
      </c>
      <c r="O1190" s="133"/>
      <c r="P1190" s="86">
        <f t="shared" si="66"/>
        <v>2.4146248962766503E-3</v>
      </c>
      <c r="Q1190" s="86">
        <f t="shared" si="67"/>
        <v>2.4739373360572027E-3</v>
      </c>
      <c r="R1190" s="156" t="s">
        <v>414</v>
      </c>
      <c r="S1190" s="85" t="s">
        <v>393</v>
      </c>
      <c r="T1190" s="85" t="s">
        <v>382</v>
      </c>
      <c r="U1190" s="85" t="s">
        <v>402</v>
      </c>
      <c r="V1190" s="85" t="s">
        <v>415</v>
      </c>
      <c r="W1190" s="85" t="s">
        <v>416</v>
      </c>
      <c r="X1190" s="85" t="s">
        <v>330</v>
      </c>
      <c r="Z1190" s="42" t="s">
        <v>2505</v>
      </c>
      <c r="AA1190"/>
    </row>
    <row r="1191" spans="1:27" s="39" customFormat="1" x14ac:dyDescent="0.35">
      <c r="A1191" s="85" t="s">
        <v>811</v>
      </c>
      <c r="B1191" s="87">
        <v>51685</v>
      </c>
      <c r="C1191" s="87" t="s">
        <v>12</v>
      </c>
      <c r="D1191" s="86">
        <v>0.36008000000000001</v>
      </c>
      <c r="E1191" s="86">
        <f>SUMIFS('Ratios_MARAMA-VA'!T:T, 'Ratios_MARAMA-VA'!AA:AA, Z1191)</f>
        <v>0.36007999999949503</v>
      </c>
      <c r="F1191" s="86">
        <f>SUMIFS('Ratios_MARAMA-VA'!J:J, 'Ratios_MARAMA-VA'!AA:AA, Z1191)</f>
        <v>9.8061002178511801E-4</v>
      </c>
      <c r="G1191" s="122">
        <f t="shared" si="68"/>
        <v>2.7233115468409609E-3</v>
      </c>
      <c r="H1191" s="122">
        <v>0.45001409394549902</v>
      </c>
      <c r="I1191" s="86">
        <v>1.2255285782829504E-3</v>
      </c>
      <c r="J1191" s="122">
        <v>0.50738024811790905</v>
      </c>
      <c r="K1191" s="86">
        <v>1.3817544883385335E-3</v>
      </c>
      <c r="L1191" s="122" t="str" cm="1">
        <f t="array" ref="L1191">_xlfn.SWITCH(A1191,
    "District of Columbia", _xlfn.XLOOKUP(R1191, '2015 O3 Growth Surrogates'!A:A, '2015 O3 Growth Surrogates'!H:H),
    "Maryland", _xlfn.XLOOKUP(R1191, '2015 O3 Growth Surrogates'!A:A, '2015 O3 Growth Surrogates'!I:I),
    "Virginia", _xlfn.XLOOKUP(R1191, '2015 O3 Growth Surrogates'!A:A, '2015 O3 Growth Surrogates'!J:J)
)</f>
        <v>Population</v>
      </c>
      <c r="M1191" s="133" cm="1">
        <f t="array" ref="M1191">_xlfn.SWITCH(L1191,
"Employment", INDEX('Coop GFs_CFs'!C:D, MATCH(B1191,'Coop GFs_CFs'!B:B,0),1),
"Population", INDEX('Coop GFs_CFs'!E:F, MATCH(B1191,'Coop GFs_CFs'!B:B,0),1),
"Household", INDEX('Coop GFs_CFs'!G:H, MATCH(B1191,'Coop GFs_CFs'!B:B,0),1),
"VMT", INDEX('Coop GFs_CFs'!I:J, MATCH(B1191,'Coop GFs_CFs'!B:B,0),1),
"Lane Mile", INDEX('Coop GFs_CFs'!K:L, MATCH(B1191,'Coop GFs_CFs'!B:B,0),1),
"Gas Sales", INDEX('Coop GFs_CFs'!M:N, MATCH(B1191,'Coop GFs_CFs'!B:B,0),1),
"No Growth", INDEX('Coop GFs_CFs'!O:P, MATCH(B1191,'Coop GFs_CFs'!B:B,0),1)
)</f>
        <v>1.1503808026405289</v>
      </c>
      <c r="N1191" s="133" cm="1">
        <f t="array" ref="N1191">_xlfn.SWITCH(L1191,
"Employment", INDEX('Coop GFs_CFs'!C:D, MATCH(B1191,'Coop GFs_CFs'!B:B,0),2),
"Population", INDEX('Coop GFs_CFs'!E:F, MATCH(B1191,'Coop GFs_CFs'!B:B,0),2),
"Household", INDEX('Coop GFs_CFs'!G:H, MATCH(B1191,'Coop GFs_CFs'!B:B,0),2),
"VMT", INDEX('Coop GFs_CFs'!I:J, MATCH(B1191,'Coop GFs_CFs'!B:B,0),2),
"Lane Mile", INDEX('Coop GFs_CFs'!K:L, MATCH(B1191,'Coop GFs_CFs'!B:B,0),2),
"Gas Sales", INDEX('Coop GFs_CFs'!M:N, MATCH(B1191,'Coop GFs_CFs'!B:B,0),2),
"No Growth", INDEX('Coop GFs_CFs'!O:P, MATCH(B1191,'Coop GFs_CFs'!B:B,0),2)
)</f>
        <v>1.1782580091214219</v>
      </c>
      <c r="O1191" s="133"/>
      <c r="P1191" s="86">
        <f t="shared" si="66"/>
        <v>1.1280749439385106E-3</v>
      </c>
      <c r="Q1191" s="86">
        <f t="shared" si="67"/>
        <v>1.1554116119930472E-3</v>
      </c>
      <c r="R1191" s="156" t="s">
        <v>414</v>
      </c>
      <c r="S1191" s="85" t="s">
        <v>393</v>
      </c>
      <c r="T1191" s="85" t="s">
        <v>382</v>
      </c>
      <c r="U1191" s="85" t="s">
        <v>402</v>
      </c>
      <c r="V1191" s="85" t="s">
        <v>415</v>
      </c>
      <c r="W1191" s="85" t="s">
        <v>416</v>
      </c>
      <c r="X1191" s="85" t="s">
        <v>330</v>
      </c>
      <c r="Z1191" s="42" t="s">
        <v>2506</v>
      </c>
      <c r="AA1191"/>
    </row>
    <row r="1192" spans="1:27" s="39" customFormat="1" x14ac:dyDescent="0.35">
      <c r="A1192" s="85" t="s">
        <v>9</v>
      </c>
      <c r="B1192" s="87">
        <v>11001</v>
      </c>
      <c r="C1192" s="87" t="s">
        <v>12</v>
      </c>
      <c r="D1192" s="86">
        <v>990.10795780000001</v>
      </c>
      <c r="E1192" s="86">
        <f>SUMIFS('Ratios_MARAMA-VA'!T:T, 'Ratios_MARAMA-VA'!AA:AA, Z1192)</f>
        <v>990.10795779861098</v>
      </c>
      <c r="F1192" s="86">
        <f>SUMIFS('Ratios_MARAMA-VA'!J:J, 'Ratios_MARAMA-VA'!AA:AA, Z1192)</f>
        <v>2.6963724340920798</v>
      </c>
      <c r="G1192" s="122">
        <f t="shared" si="68"/>
        <v>2.7233115468409605E-3</v>
      </c>
      <c r="H1192" s="122">
        <v>1054.7498247733299</v>
      </c>
      <c r="I1192" s="86">
        <v>2.8724123768336893</v>
      </c>
      <c r="J1192" s="122">
        <v>1084.9690379840699</v>
      </c>
      <c r="K1192" s="86">
        <v>2.9547087091069462</v>
      </c>
      <c r="L1192" s="122" t="str" cm="1">
        <f t="array" ref="L1192">_xlfn.SWITCH(A1192,
    "District of Columbia", _xlfn.XLOOKUP(R1192, '2015 O3 Growth Surrogates'!A:A, '2015 O3 Growth Surrogates'!H:H),
    "Maryland", _xlfn.XLOOKUP(R1192, '2015 O3 Growth Surrogates'!A:A, '2015 O3 Growth Surrogates'!I:I),
    "Virginia", _xlfn.XLOOKUP(R1192, '2015 O3 Growth Surrogates'!A:A, '2015 O3 Growth Surrogates'!J:J)
)</f>
        <v>Population</v>
      </c>
      <c r="M1192" s="133" cm="1">
        <f t="array" ref="M1192">_xlfn.SWITCH(L1192,
"Employment", INDEX('Coop GFs_CFs'!C:D, MATCH(B1192,'Coop GFs_CFs'!B:B,0),1),
"Population", INDEX('Coop GFs_CFs'!E:F, MATCH(B1192,'Coop GFs_CFs'!B:B,0),1),
"Household", INDEX('Coop GFs_CFs'!G:H, MATCH(B1192,'Coop GFs_CFs'!B:B,0),1),
"VMT", INDEX('Coop GFs_CFs'!I:J, MATCH(B1192,'Coop GFs_CFs'!B:B,0),1),
"Lane Mile", INDEX('Coop GFs_CFs'!K:L, MATCH(B1192,'Coop GFs_CFs'!B:B,0),1),
"Gas Sales", INDEX('Coop GFs_CFs'!M:N, MATCH(B1192,'Coop GFs_CFs'!B:B,0),1),
"No Growth", INDEX('Coop GFs_CFs'!O:P, MATCH(B1192,'Coop GFs_CFs'!B:B,0),1)
)</f>
        <v>1.0682042243864278</v>
      </c>
      <c r="N1192" s="133" cm="1">
        <f t="array" ref="N1192">_xlfn.SWITCH(L1192,
"Employment", INDEX('Coop GFs_CFs'!C:D, MATCH(B1192,'Coop GFs_CFs'!B:B,0),2),
"Population", INDEX('Coop GFs_CFs'!E:F, MATCH(B1192,'Coop GFs_CFs'!B:B,0),2),
"Household", INDEX('Coop GFs_CFs'!G:H, MATCH(B1192,'Coop GFs_CFs'!B:B,0),2),
"VMT", INDEX('Coop GFs_CFs'!I:J, MATCH(B1192,'Coop GFs_CFs'!B:B,0),2),
"Lane Mile", INDEX('Coop GFs_CFs'!K:L, MATCH(B1192,'Coop GFs_CFs'!B:B,0),2),
"Gas Sales", INDEX('Coop GFs_CFs'!M:N, MATCH(B1192,'Coop GFs_CFs'!B:B,0),2),
"No Growth", INDEX('Coop GFs_CFs'!O:P, MATCH(B1192,'Coop GFs_CFs'!B:B,0),2)
)</f>
        <v>1.1102535122627881</v>
      </c>
      <c r="O1192" s="133"/>
      <c r="P1192" s="86">
        <f t="shared" si="66"/>
        <v>2.8802764246162744</v>
      </c>
      <c r="Q1192" s="86">
        <f t="shared" si="67"/>
        <v>2.9936569653192948</v>
      </c>
      <c r="R1192" s="156" t="s">
        <v>412</v>
      </c>
      <c r="S1192" s="85" t="s">
        <v>393</v>
      </c>
      <c r="T1192" s="85" t="s">
        <v>382</v>
      </c>
      <c r="U1192" s="85" t="s">
        <v>402</v>
      </c>
      <c r="V1192" s="85" t="s">
        <v>413</v>
      </c>
      <c r="W1192" s="85" t="s">
        <v>385</v>
      </c>
      <c r="X1192" s="85" t="s">
        <v>330</v>
      </c>
      <c r="Z1192" s="42" t="s">
        <v>2508</v>
      </c>
      <c r="AA1192"/>
    </row>
    <row r="1193" spans="1:27" s="39" customFormat="1" x14ac:dyDescent="0.35">
      <c r="A1193" s="85" t="s">
        <v>497</v>
      </c>
      <c r="B1193" s="87">
        <v>24009</v>
      </c>
      <c r="C1193" s="87" t="s">
        <v>12</v>
      </c>
      <c r="D1193" s="86">
        <v>129.27778620000001</v>
      </c>
      <c r="E1193" s="86">
        <f>SUMIFS('Ratios_MARAMA-VA'!T:T, 'Ratios_MARAMA-VA'!AA:AA, Z1193)</f>
        <v>129.27778619981899</v>
      </c>
      <c r="F1193" s="86">
        <f>SUMIFS('Ratios_MARAMA-VA'!J:J, 'Ratios_MARAMA-VA'!AA:AA, Z1193)</f>
        <v>0.35206368790800402</v>
      </c>
      <c r="G1193" s="122">
        <f t="shared" si="68"/>
        <v>2.7233115468409605E-3</v>
      </c>
      <c r="H1193" s="122">
        <v>149.28541048497999</v>
      </c>
      <c r="I1193" s="86">
        <v>0.4065506821486386</v>
      </c>
      <c r="J1193" s="122">
        <v>161.17259954044701</v>
      </c>
      <c r="K1193" s="86">
        <v>0.43892320136287344</v>
      </c>
      <c r="L1193" s="122" t="str" cm="1">
        <f t="array" ref="L1193">_xlfn.SWITCH(A1193,
    "District of Columbia", _xlfn.XLOOKUP(R1193, '2015 O3 Growth Surrogates'!A:A, '2015 O3 Growth Surrogates'!H:H),
    "Maryland", _xlfn.XLOOKUP(R1193, '2015 O3 Growth Surrogates'!A:A, '2015 O3 Growth Surrogates'!I:I),
    "Virginia", _xlfn.XLOOKUP(R1193, '2015 O3 Growth Surrogates'!A:A, '2015 O3 Growth Surrogates'!J:J)
)</f>
        <v>Population</v>
      </c>
      <c r="M1193" s="133" cm="1">
        <f t="array" ref="M1193">_xlfn.SWITCH(L1193,
"Employment", INDEX('Coop GFs_CFs'!C:D, MATCH(B1193,'Coop GFs_CFs'!B:B,0),1),
"Population", INDEX('Coop GFs_CFs'!E:F, MATCH(B1193,'Coop GFs_CFs'!B:B,0),1),
"Household", INDEX('Coop GFs_CFs'!G:H, MATCH(B1193,'Coop GFs_CFs'!B:B,0),1),
"VMT", INDEX('Coop GFs_CFs'!I:J, MATCH(B1193,'Coop GFs_CFs'!B:B,0),1),
"Lane Mile", INDEX('Coop GFs_CFs'!K:L, MATCH(B1193,'Coop GFs_CFs'!B:B,0),1),
"Gas Sales", INDEX('Coop GFs_CFs'!M:N, MATCH(B1193,'Coop GFs_CFs'!B:B,0),1),
"No Growth", INDEX('Coop GFs_CFs'!O:P, MATCH(B1193,'Coop GFs_CFs'!B:B,0),1)
)</f>
        <v>1.0426851482954702</v>
      </c>
      <c r="N1193" s="133" cm="1">
        <f t="array" ref="N1193">_xlfn.SWITCH(L1193,
"Employment", INDEX('Coop GFs_CFs'!C:D, MATCH(B1193,'Coop GFs_CFs'!B:B,0),2),
"Population", INDEX('Coop GFs_CFs'!E:F, MATCH(B1193,'Coop GFs_CFs'!B:B,0),2),
"Household", INDEX('Coop GFs_CFs'!G:H, MATCH(B1193,'Coop GFs_CFs'!B:B,0),2),
"VMT", INDEX('Coop GFs_CFs'!I:J, MATCH(B1193,'Coop GFs_CFs'!B:B,0),2),
"Lane Mile", INDEX('Coop GFs_CFs'!K:L, MATCH(B1193,'Coop GFs_CFs'!B:B,0),2),
"Gas Sales", INDEX('Coop GFs_CFs'!M:N, MATCH(B1193,'Coop GFs_CFs'!B:B,0),2),
"No Growth", INDEX('Coop GFs_CFs'!O:P, MATCH(B1193,'Coop GFs_CFs'!B:B,0),2)
)</f>
        <v>1.0572281391746758</v>
      </c>
      <c r="O1193" s="133"/>
      <c r="P1193" s="86">
        <f t="shared" si="66"/>
        <v>0.36709157863580733</v>
      </c>
      <c r="Q1193" s="86">
        <f t="shared" si="67"/>
        <v>0.3722116376379529</v>
      </c>
      <c r="R1193" s="156" t="s">
        <v>412</v>
      </c>
      <c r="S1193" s="85" t="s">
        <v>393</v>
      </c>
      <c r="T1193" s="85" t="s">
        <v>382</v>
      </c>
      <c r="U1193" s="85" t="s">
        <v>402</v>
      </c>
      <c r="V1193" s="85" t="s">
        <v>413</v>
      </c>
      <c r="W1193" s="85" t="s">
        <v>385</v>
      </c>
      <c r="X1193" s="85" t="s">
        <v>330</v>
      </c>
      <c r="Z1193" s="42" t="s">
        <v>2509</v>
      </c>
      <c r="AA1193"/>
    </row>
    <row r="1194" spans="1:27" s="39" customFormat="1" x14ac:dyDescent="0.35">
      <c r="A1194" s="85" t="s">
        <v>497</v>
      </c>
      <c r="B1194" s="87">
        <v>24017</v>
      </c>
      <c r="C1194" s="87" t="s">
        <v>12</v>
      </c>
      <c r="D1194" s="86">
        <v>228.4030285</v>
      </c>
      <c r="E1194" s="86">
        <f>SUMIFS('Ratios_MARAMA-VA'!T:T, 'Ratios_MARAMA-VA'!AA:AA, Z1194)</f>
        <v>228.40302849968</v>
      </c>
      <c r="F1194" s="86">
        <f>SUMIFS('Ratios_MARAMA-VA'!J:J, 'Ratios_MARAMA-VA'!AA:AA, Z1194)</f>
        <v>0.62201260484662302</v>
      </c>
      <c r="G1194" s="122">
        <f t="shared" si="68"/>
        <v>2.7233115468409583E-3</v>
      </c>
      <c r="H1194" s="122">
        <v>265.53267524419903</v>
      </c>
      <c r="I1194" s="86">
        <v>0.7231282005560975</v>
      </c>
      <c r="J1194" s="122">
        <v>287.767213084486</v>
      </c>
      <c r="K1194" s="86">
        <v>0.78367977419522328</v>
      </c>
      <c r="L1194" s="122" t="str" cm="1">
        <f t="array" ref="L1194">_xlfn.SWITCH(A1194,
    "District of Columbia", _xlfn.XLOOKUP(R1194, '2015 O3 Growth Surrogates'!A:A, '2015 O3 Growth Surrogates'!H:H),
    "Maryland", _xlfn.XLOOKUP(R1194, '2015 O3 Growth Surrogates'!A:A, '2015 O3 Growth Surrogates'!I:I),
    "Virginia", _xlfn.XLOOKUP(R1194, '2015 O3 Growth Surrogates'!A:A, '2015 O3 Growth Surrogates'!J:J)
)</f>
        <v>Population</v>
      </c>
      <c r="M1194" s="133" cm="1">
        <f t="array" ref="M1194">_xlfn.SWITCH(L1194,
"Employment", INDEX('Coop GFs_CFs'!C:D, MATCH(B1194,'Coop GFs_CFs'!B:B,0),1),
"Population", INDEX('Coop GFs_CFs'!E:F, MATCH(B1194,'Coop GFs_CFs'!B:B,0),1),
"Household", INDEX('Coop GFs_CFs'!G:H, MATCH(B1194,'Coop GFs_CFs'!B:B,0),1),
"VMT", INDEX('Coop GFs_CFs'!I:J, MATCH(B1194,'Coop GFs_CFs'!B:B,0),1),
"Lane Mile", INDEX('Coop GFs_CFs'!K:L, MATCH(B1194,'Coop GFs_CFs'!B:B,0),1),
"Gas Sales", INDEX('Coop GFs_CFs'!M:N, MATCH(B1194,'Coop GFs_CFs'!B:B,0),1),
"No Growth", INDEX('Coop GFs_CFs'!O:P, MATCH(B1194,'Coop GFs_CFs'!B:B,0),1)
)</f>
        <v>1.1538180515174046</v>
      </c>
      <c r="N1194" s="133" cm="1">
        <f t="array" ref="N1194">_xlfn.SWITCH(L1194,
"Employment", INDEX('Coop GFs_CFs'!C:D, MATCH(B1194,'Coop GFs_CFs'!B:B,0),2),
"Population", INDEX('Coop GFs_CFs'!E:F, MATCH(B1194,'Coop GFs_CFs'!B:B,0),2),
"Household", INDEX('Coop GFs_CFs'!G:H, MATCH(B1194,'Coop GFs_CFs'!B:B,0),2),
"VMT", INDEX('Coop GFs_CFs'!I:J, MATCH(B1194,'Coop GFs_CFs'!B:B,0),2),
"Lane Mile", INDEX('Coop GFs_CFs'!K:L, MATCH(B1194,'Coop GFs_CFs'!B:B,0),2),
"Gas Sales", INDEX('Coop GFs_CFs'!M:N, MATCH(B1194,'Coop GFs_CFs'!B:B,0),2),
"No Growth", INDEX('Coop GFs_CFs'!O:P, MATCH(B1194,'Coop GFs_CFs'!B:B,0),2)
)</f>
        <v>1.2191456407227705</v>
      </c>
      <c r="O1194" s="133"/>
      <c r="P1194" s="86">
        <f t="shared" si="66"/>
        <v>0.71768937174339587</v>
      </c>
      <c r="Q1194" s="86">
        <f t="shared" si="67"/>
        <v>0.75832395567337574</v>
      </c>
      <c r="R1194" s="156" t="s">
        <v>412</v>
      </c>
      <c r="S1194" s="85" t="s">
        <v>393</v>
      </c>
      <c r="T1194" s="85" t="s">
        <v>382</v>
      </c>
      <c r="U1194" s="85" t="s">
        <v>402</v>
      </c>
      <c r="V1194" s="85" t="s">
        <v>413</v>
      </c>
      <c r="W1194" s="85" t="s">
        <v>385</v>
      </c>
      <c r="X1194" s="85" t="s">
        <v>330</v>
      </c>
      <c r="Z1194" s="42" t="s">
        <v>2510</v>
      </c>
      <c r="AA1194"/>
    </row>
    <row r="1195" spans="1:27" s="39" customFormat="1" x14ac:dyDescent="0.35">
      <c r="A1195" s="85" t="s">
        <v>497</v>
      </c>
      <c r="B1195" s="87">
        <v>24021</v>
      </c>
      <c r="C1195" s="87" t="s">
        <v>12</v>
      </c>
      <c r="D1195" s="86">
        <v>368.31093809999999</v>
      </c>
      <c r="E1195" s="86">
        <f>SUMIFS('Ratios_MARAMA-VA'!T:T, 'Ratios_MARAMA-VA'!AA:AA, Z1195)</f>
        <v>368.31093809948197</v>
      </c>
      <c r="F1195" s="86">
        <f>SUMIFS('Ratios_MARAMA-VA'!J:J, 'Ratios_MARAMA-VA'!AA:AA, Z1195)</f>
        <v>1.0030254305541499</v>
      </c>
      <c r="G1195" s="122">
        <f t="shared" si="68"/>
        <v>2.7233115468409726E-3</v>
      </c>
      <c r="H1195" s="122">
        <v>423.16555740587398</v>
      </c>
      <c r="I1195" s="86">
        <v>1.1524116487088132</v>
      </c>
      <c r="J1195" s="122">
        <v>455.57049842907702</v>
      </c>
      <c r="K1195" s="86">
        <v>1.2406603987720026</v>
      </c>
      <c r="L1195" s="122" t="str" cm="1">
        <f t="array" ref="L1195">_xlfn.SWITCH(A1195,
    "District of Columbia", _xlfn.XLOOKUP(R1195, '2015 O3 Growth Surrogates'!A:A, '2015 O3 Growth Surrogates'!H:H),
    "Maryland", _xlfn.XLOOKUP(R1195, '2015 O3 Growth Surrogates'!A:A, '2015 O3 Growth Surrogates'!I:I),
    "Virginia", _xlfn.XLOOKUP(R1195, '2015 O3 Growth Surrogates'!A:A, '2015 O3 Growth Surrogates'!J:J)
)</f>
        <v>Population</v>
      </c>
      <c r="M1195" s="133" cm="1">
        <f t="array" ref="M1195">_xlfn.SWITCH(L1195,
"Employment", INDEX('Coop GFs_CFs'!C:D, MATCH(B1195,'Coop GFs_CFs'!B:B,0),1),
"Population", INDEX('Coop GFs_CFs'!E:F, MATCH(B1195,'Coop GFs_CFs'!B:B,0),1),
"Household", INDEX('Coop GFs_CFs'!G:H, MATCH(B1195,'Coop GFs_CFs'!B:B,0),1),
"VMT", INDEX('Coop GFs_CFs'!I:J, MATCH(B1195,'Coop GFs_CFs'!B:B,0),1),
"Lane Mile", INDEX('Coop GFs_CFs'!K:L, MATCH(B1195,'Coop GFs_CFs'!B:B,0),1),
"Gas Sales", INDEX('Coop GFs_CFs'!M:N, MATCH(B1195,'Coop GFs_CFs'!B:B,0),1),
"No Growth", INDEX('Coop GFs_CFs'!O:P, MATCH(B1195,'Coop GFs_CFs'!B:B,0),1)
)</f>
        <v>1.1642434590518702</v>
      </c>
      <c r="N1195" s="133" cm="1">
        <f t="array" ref="N1195">_xlfn.SWITCH(L1195,
"Employment", INDEX('Coop GFs_CFs'!C:D, MATCH(B1195,'Coop GFs_CFs'!B:B,0),2),
"Population", INDEX('Coop GFs_CFs'!E:F, MATCH(B1195,'Coop GFs_CFs'!B:B,0),2),
"Household", INDEX('Coop GFs_CFs'!G:H, MATCH(B1195,'Coop GFs_CFs'!B:B,0),2),
"VMT", INDEX('Coop GFs_CFs'!I:J, MATCH(B1195,'Coop GFs_CFs'!B:B,0),2),
"Lane Mile", INDEX('Coop GFs_CFs'!K:L, MATCH(B1195,'Coop GFs_CFs'!B:B,0),2),
"Gas Sales", INDEX('Coop GFs_CFs'!M:N, MATCH(B1195,'Coop GFs_CFs'!B:B,0),2),
"No Growth", INDEX('Coop GFs_CFs'!O:P, MATCH(B1195,'Coop GFs_CFs'!B:B,0),2)
)</f>
        <v>1.2562187972033161</v>
      </c>
      <c r="O1195" s="133"/>
      <c r="P1195" s="86">
        <f t="shared" si="66"/>
        <v>1.167765796785355</v>
      </c>
      <c r="Q1195" s="86">
        <f t="shared" si="67"/>
        <v>1.2600193999350724</v>
      </c>
      <c r="R1195" s="156" t="s">
        <v>412</v>
      </c>
      <c r="S1195" s="85" t="s">
        <v>393</v>
      </c>
      <c r="T1195" s="85" t="s">
        <v>382</v>
      </c>
      <c r="U1195" s="85" t="s">
        <v>402</v>
      </c>
      <c r="V1195" s="85" t="s">
        <v>413</v>
      </c>
      <c r="W1195" s="85" t="s">
        <v>385</v>
      </c>
      <c r="X1195" s="85" t="s">
        <v>330</v>
      </c>
      <c r="Z1195" s="42" t="s">
        <v>2511</v>
      </c>
      <c r="AA1195"/>
    </row>
    <row r="1196" spans="1:27" s="39" customFormat="1" x14ac:dyDescent="0.35">
      <c r="A1196" s="85" t="s">
        <v>497</v>
      </c>
      <c r="B1196" s="87">
        <v>24031</v>
      </c>
      <c r="C1196" s="87" t="s">
        <v>12</v>
      </c>
      <c r="D1196" s="86">
        <v>1460.981935</v>
      </c>
      <c r="E1196" s="86">
        <f>SUMIFS('Ratios_MARAMA-VA'!T:T, 'Ratios_MARAMA-VA'!AA:AA, Z1196)</f>
        <v>1460.98193499795</v>
      </c>
      <c r="F1196" s="86">
        <f>SUMIFS('Ratios_MARAMA-VA'!J:J, 'Ratios_MARAMA-VA'!AA:AA, Z1196)</f>
        <v>3.9787089733059702</v>
      </c>
      <c r="G1196" s="122">
        <f t="shared" si="68"/>
        <v>2.7233115468409627E-3</v>
      </c>
      <c r="H1196" s="122">
        <v>1617.19037869405</v>
      </c>
      <c r="I1196" s="86">
        <v>4.4041132317376155</v>
      </c>
      <c r="J1196" s="122">
        <v>1702.7236678582201</v>
      </c>
      <c r="K1196" s="86">
        <v>4.6370470257576866</v>
      </c>
      <c r="L1196" s="122" t="str" cm="1">
        <f t="array" ref="L1196">_xlfn.SWITCH(A1196,
    "District of Columbia", _xlfn.XLOOKUP(R1196, '2015 O3 Growth Surrogates'!A:A, '2015 O3 Growth Surrogates'!H:H),
    "Maryland", _xlfn.XLOOKUP(R1196, '2015 O3 Growth Surrogates'!A:A, '2015 O3 Growth Surrogates'!I:I),
    "Virginia", _xlfn.XLOOKUP(R1196, '2015 O3 Growth Surrogates'!A:A, '2015 O3 Growth Surrogates'!J:J)
)</f>
        <v>Population</v>
      </c>
      <c r="M1196" s="133" cm="1">
        <f t="array" ref="M1196">_xlfn.SWITCH(L1196,
"Employment", INDEX('Coop GFs_CFs'!C:D, MATCH(B1196,'Coop GFs_CFs'!B:B,0),1),
"Population", INDEX('Coop GFs_CFs'!E:F, MATCH(B1196,'Coop GFs_CFs'!B:B,0),1),
"Household", INDEX('Coop GFs_CFs'!G:H, MATCH(B1196,'Coop GFs_CFs'!B:B,0),1),
"VMT", INDEX('Coop GFs_CFs'!I:J, MATCH(B1196,'Coop GFs_CFs'!B:B,0),1),
"Lane Mile", INDEX('Coop GFs_CFs'!K:L, MATCH(B1196,'Coop GFs_CFs'!B:B,0),1),
"Gas Sales", INDEX('Coop GFs_CFs'!M:N, MATCH(B1196,'Coop GFs_CFs'!B:B,0),1),
"No Growth", INDEX('Coop GFs_CFs'!O:P, MATCH(B1196,'Coop GFs_CFs'!B:B,0),1)
)</f>
        <v>1.0583627788491754</v>
      </c>
      <c r="N1196" s="133" cm="1">
        <f t="array" ref="N1196">_xlfn.SWITCH(L1196,
"Employment", INDEX('Coop GFs_CFs'!C:D, MATCH(B1196,'Coop GFs_CFs'!B:B,0),2),
"Population", INDEX('Coop GFs_CFs'!E:F, MATCH(B1196,'Coop GFs_CFs'!B:B,0),2),
"Household", INDEX('Coop GFs_CFs'!G:H, MATCH(B1196,'Coop GFs_CFs'!B:B,0),2),
"VMT", INDEX('Coop GFs_CFs'!I:J, MATCH(B1196,'Coop GFs_CFs'!B:B,0),2),
"Lane Mile", INDEX('Coop GFs_CFs'!K:L, MATCH(B1196,'Coop GFs_CFs'!B:B,0),2),
"Gas Sales", INDEX('Coop GFs_CFs'!M:N, MATCH(B1196,'Coop GFs_CFs'!B:B,0),2),
"No Growth", INDEX('Coop GFs_CFs'!O:P, MATCH(B1196,'Coop GFs_CFs'!B:B,0),2)
)</f>
        <v>1.0918242125602675</v>
      </c>
      <c r="O1196" s="133"/>
      <c r="P1196" s="86">
        <f t="shared" si="66"/>
        <v>4.2109174852202562</v>
      </c>
      <c r="Q1196" s="86">
        <f t="shared" si="67"/>
        <v>4.3440507917862616</v>
      </c>
      <c r="R1196" s="156" t="s">
        <v>412</v>
      </c>
      <c r="S1196" s="85" t="s">
        <v>393</v>
      </c>
      <c r="T1196" s="85" t="s">
        <v>382</v>
      </c>
      <c r="U1196" s="85" t="s">
        <v>402</v>
      </c>
      <c r="V1196" s="85" t="s">
        <v>413</v>
      </c>
      <c r="W1196" s="85" t="s">
        <v>385</v>
      </c>
      <c r="X1196" s="85" t="s">
        <v>330</v>
      </c>
      <c r="Z1196" s="42" t="s">
        <v>2512</v>
      </c>
      <c r="AA1196"/>
    </row>
    <row r="1197" spans="1:27" s="39" customFormat="1" x14ac:dyDescent="0.35">
      <c r="A1197" s="85" t="s">
        <v>497</v>
      </c>
      <c r="B1197" s="87">
        <v>24033</v>
      </c>
      <c r="C1197" s="87" t="s">
        <v>12</v>
      </c>
      <c r="D1197" s="86">
        <v>1263.4590169999999</v>
      </c>
      <c r="E1197" s="86">
        <f>SUMIFS('Ratios_MARAMA-VA'!T:T, 'Ratios_MARAMA-VA'!AA:AA, Z1197)</f>
        <v>1263.45901699822</v>
      </c>
      <c r="F1197" s="86">
        <f>SUMIFS('Ratios_MARAMA-VA'!J:J, 'Ratios_MARAMA-VA'!AA:AA, Z1197)</f>
        <v>3.4407925299516</v>
      </c>
      <c r="G1197" s="122">
        <f t="shared" si="68"/>
        <v>2.7233115468409748E-3</v>
      </c>
      <c r="H1197" s="122">
        <v>1361.52866345197</v>
      </c>
      <c r="I1197" s="86">
        <v>3.7078667305337096</v>
      </c>
      <c r="J1197" s="122">
        <v>1411.06352688533</v>
      </c>
      <c r="K1197" s="86">
        <v>3.8427655960929696</v>
      </c>
      <c r="L1197" s="122" t="str" cm="1">
        <f t="array" ref="L1197">_xlfn.SWITCH(A1197,
    "District of Columbia", _xlfn.XLOOKUP(R1197, '2015 O3 Growth Surrogates'!A:A, '2015 O3 Growth Surrogates'!H:H),
    "Maryland", _xlfn.XLOOKUP(R1197, '2015 O3 Growth Surrogates'!A:A, '2015 O3 Growth Surrogates'!I:I),
    "Virginia", _xlfn.XLOOKUP(R1197, '2015 O3 Growth Surrogates'!A:A, '2015 O3 Growth Surrogates'!J:J)
)</f>
        <v>Population</v>
      </c>
      <c r="M1197" s="133" cm="1">
        <f t="array" ref="M1197">_xlfn.SWITCH(L1197,
"Employment", INDEX('Coop GFs_CFs'!C:D, MATCH(B1197,'Coop GFs_CFs'!B:B,0),1),
"Population", INDEX('Coop GFs_CFs'!E:F, MATCH(B1197,'Coop GFs_CFs'!B:B,0),1),
"Household", INDEX('Coop GFs_CFs'!G:H, MATCH(B1197,'Coop GFs_CFs'!B:B,0),1),
"VMT", INDEX('Coop GFs_CFs'!I:J, MATCH(B1197,'Coop GFs_CFs'!B:B,0),1),
"Lane Mile", INDEX('Coop GFs_CFs'!K:L, MATCH(B1197,'Coop GFs_CFs'!B:B,0),1),
"Gas Sales", INDEX('Coop GFs_CFs'!M:N, MATCH(B1197,'Coop GFs_CFs'!B:B,0),1),
"No Growth", INDEX('Coop GFs_CFs'!O:P, MATCH(B1197,'Coop GFs_CFs'!B:B,0),1)
)</f>
        <v>1.0745673584180946</v>
      </c>
      <c r="N1197" s="133" cm="1">
        <f t="array" ref="N1197">_xlfn.SWITCH(L1197,
"Employment", INDEX('Coop GFs_CFs'!C:D, MATCH(B1197,'Coop GFs_CFs'!B:B,0),2),
"Population", INDEX('Coop GFs_CFs'!E:F, MATCH(B1197,'Coop GFs_CFs'!B:B,0),2),
"Household", INDEX('Coop GFs_CFs'!G:H, MATCH(B1197,'Coop GFs_CFs'!B:B,0),2),
"VMT", INDEX('Coop GFs_CFs'!I:J, MATCH(B1197,'Coop GFs_CFs'!B:B,0),2),
"Lane Mile", INDEX('Coop GFs_CFs'!K:L, MATCH(B1197,'Coop GFs_CFs'!B:B,0),2),
"Gas Sales", INDEX('Coop GFs_CFs'!M:N, MATCH(B1197,'Coop GFs_CFs'!B:B,0),2),
"No Growth", INDEX('Coop GFs_CFs'!O:P, MATCH(B1197,'Coop GFs_CFs'!B:B,0),2)
)</f>
        <v>1.1211792575445925</v>
      </c>
      <c r="O1197" s="133"/>
      <c r="P1197" s="86">
        <f t="shared" si="66"/>
        <v>3.6973633397748036</v>
      </c>
      <c r="Q1197" s="86">
        <f t="shared" si="67"/>
        <v>3.857745214096115</v>
      </c>
      <c r="R1197" s="156" t="s">
        <v>412</v>
      </c>
      <c r="S1197" s="85" t="s">
        <v>393</v>
      </c>
      <c r="T1197" s="85" t="s">
        <v>382</v>
      </c>
      <c r="U1197" s="85" t="s">
        <v>402</v>
      </c>
      <c r="V1197" s="85" t="s">
        <v>413</v>
      </c>
      <c r="W1197" s="85" t="s">
        <v>385</v>
      </c>
      <c r="X1197" s="85" t="s">
        <v>330</v>
      </c>
      <c r="Z1197" s="42" t="s">
        <v>2513</v>
      </c>
      <c r="AA1197"/>
    </row>
    <row r="1198" spans="1:27" s="39" customFormat="1" x14ac:dyDescent="0.35">
      <c r="A1198" s="85" t="s">
        <v>811</v>
      </c>
      <c r="B1198" s="87">
        <v>51013</v>
      </c>
      <c r="C1198" s="87" t="s">
        <v>12</v>
      </c>
      <c r="D1198" s="86">
        <v>196.3185885</v>
      </c>
      <c r="E1198" s="86">
        <f>SUMIFS('Ratios_MARAMA-VA'!T:T, 'Ratios_MARAMA-VA'!AA:AA, Z1198)</f>
        <v>196.318588499724</v>
      </c>
      <c r="F1198" s="86">
        <f>SUMIFS('Ratios_MARAMA-VA'!J:J, 'Ratios_MARAMA-VA'!AA:AA, Z1198)</f>
        <v>0.53463667892082001</v>
      </c>
      <c r="G1198" s="122">
        <f t="shared" si="68"/>
        <v>2.7233115468409739E-3</v>
      </c>
      <c r="H1198" s="122">
        <v>207.75873287987599</v>
      </c>
      <c r="I1198" s="86">
        <v>0.56579175620881583</v>
      </c>
      <c r="J1198" s="122">
        <v>212.94589455669001</v>
      </c>
      <c r="K1198" s="86">
        <v>0.57991801349861438</v>
      </c>
      <c r="L1198" s="122" t="str" cm="1">
        <f t="array" ref="L1198">_xlfn.SWITCH(A1198,
    "District of Columbia", _xlfn.XLOOKUP(R1198, '2015 O3 Growth Surrogates'!A:A, '2015 O3 Growth Surrogates'!H:H),
    "Maryland", _xlfn.XLOOKUP(R1198, '2015 O3 Growth Surrogates'!A:A, '2015 O3 Growth Surrogates'!I:I),
    "Virginia", _xlfn.XLOOKUP(R1198, '2015 O3 Growth Surrogates'!A:A, '2015 O3 Growth Surrogates'!J:J)
)</f>
        <v>Population</v>
      </c>
      <c r="M1198" s="133" cm="1">
        <f t="array" ref="M1198">_xlfn.SWITCH(L1198,
"Employment", INDEX('Coop GFs_CFs'!C:D, MATCH(B1198,'Coop GFs_CFs'!B:B,0),1),
"Population", INDEX('Coop GFs_CFs'!E:F, MATCH(B1198,'Coop GFs_CFs'!B:B,0),1),
"Household", INDEX('Coop GFs_CFs'!G:H, MATCH(B1198,'Coop GFs_CFs'!B:B,0),1),
"VMT", INDEX('Coop GFs_CFs'!I:J, MATCH(B1198,'Coop GFs_CFs'!B:B,0),1),
"Lane Mile", INDEX('Coop GFs_CFs'!K:L, MATCH(B1198,'Coop GFs_CFs'!B:B,0),1),
"Gas Sales", INDEX('Coop GFs_CFs'!M:N, MATCH(B1198,'Coop GFs_CFs'!B:B,0),1),
"No Growth", INDEX('Coop GFs_CFs'!O:P, MATCH(B1198,'Coop GFs_CFs'!B:B,0),1)
)</f>
        <v>1.0984649785709848</v>
      </c>
      <c r="N1198" s="133" cm="1">
        <f t="array" ref="N1198">_xlfn.SWITCH(L1198,
"Employment", INDEX('Coop GFs_CFs'!C:D, MATCH(B1198,'Coop GFs_CFs'!B:B,0),2),
"Population", INDEX('Coop GFs_CFs'!E:F, MATCH(B1198,'Coop GFs_CFs'!B:B,0),2),
"Household", INDEX('Coop GFs_CFs'!G:H, MATCH(B1198,'Coop GFs_CFs'!B:B,0),2),
"VMT", INDEX('Coop GFs_CFs'!I:J, MATCH(B1198,'Coop GFs_CFs'!B:B,0),2),
"Lane Mile", INDEX('Coop GFs_CFs'!K:L, MATCH(B1198,'Coop GFs_CFs'!B:B,0),2),
"Gas Sales", INDEX('Coop GFs_CFs'!M:N, MATCH(B1198,'Coop GFs_CFs'!B:B,0),2),
"No Growth", INDEX('Coop GFs_CFs'!O:P, MATCH(B1198,'Coop GFs_CFs'!B:B,0),2)
)</f>
        <v>1.1504470071844137</v>
      </c>
      <c r="O1198" s="133"/>
      <c r="P1198" s="86">
        <f t="shared" si="66"/>
        <v>0.58727966805402099</v>
      </c>
      <c r="Q1198" s="86">
        <f t="shared" si="67"/>
        <v>0.61507116719547172</v>
      </c>
      <c r="R1198" s="156" t="s">
        <v>412</v>
      </c>
      <c r="S1198" s="85" t="s">
        <v>393</v>
      </c>
      <c r="T1198" s="85" t="s">
        <v>382</v>
      </c>
      <c r="U1198" s="85" t="s">
        <v>402</v>
      </c>
      <c r="V1198" s="85" t="s">
        <v>413</v>
      </c>
      <c r="W1198" s="85" t="s">
        <v>385</v>
      </c>
      <c r="X1198" s="85" t="s">
        <v>330</v>
      </c>
      <c r="Z1198" s="42" t="s">
        <v>2515</v>
      </c>
      <c r="AA1198"/>
    </row>
    <row r="1199" spans="1:27" s="39" customFormat="1" x14ac:dyDescent="0.35">
      <c r="A1199" s="85" t="s">
        <v>811</v>
      </c>
      <c r="B1199" s="87">
        <v>51059</v>
      </c>
      <c r="C1199" s="87" t="s">
        <v>12</v>
      </c>
      <c r="D1199" s="86">
        <v>946.29637100000002</v>
      </c>
      <c r="E1199" s="86">
        <f>SUMIFS('Ratios_MARAMA-VA'!T:T, 'Ratios_MARAMA-VA'!AA:AA, Z1199)</f>
        <v>946.29637099866898</v>
      </c>
      <c r="F1199" s="86">
        <f>SUMIFS('Ratios_MARAMA-VA'!J:J, 'Ratios_MARAMA-VA'!AA:AA, Z1199)</f>
        <v>2.5770598338743702</v>
      </c>
      <c r="G1199" s="122">
        <f t="shared" si="68"/>
        <v>2.7233115468409579E-3</v>
      </c>
      <c r="H1199" s="122">
        <v>1116.33781594421</v>
      </c>
      <c r="I1199" s="86">
        <v>3.0401356643360828</v>
      </c>
      <c r="J1199" s="122">
        <v>1221.35318089627</v>
      </c>
      <c r="K1199" s="86">
        <v>3.3261252203057454</v>
      </c>
      <c r="L1199" s="122" t="str" cm="1">
        <f t="array" ref="L1199">_xlfn.SWITCH(A1199,
    "District of Columbia", _xlfn.XLOOKUP(R1199, '2015 O3 Growth Surrogates'!A:A, '2015 O3 Growth Surrogates'!H:H),
    "Maryland", _xlfn.XLOOKUP(R1199, '2015 O3 Growth Surrogates'!A:A, '2015 O3 Growth Surrogates'!I:I),
    "Virginia", _xlfn.XLOOKUP(R1199, '2015 O3 Growth Surrogates'!A:A, '2015 O3 Growth Surrogates'!J:J)
)</f>
        <v>Population</v>
      </c>
      <c r="M1199" s="133" cm="1">
        <f t="array" ref="M1199">_xlfn.SWITCH(L1199,
"Employment", INDEX('Coop GFs_CFs'!C:D, MATCH(B1199,'Coop GFs_CFs'!B:B,0),1),
"Population", INDEX('Coop GFs_CFs'!E:F, MATCH(B1199,'Coop GFs_CFs'!B:B,0),1),
"Household", INDEX('Coop GFs_CFs'!G:H, MATCH(B1199,'Coop GFs_CFs'!B:B,0),1),
"VMT", INDEX('Coop GFs_CFs'!I:J, MATCH(B1199,'Coop GFs_CFs'!B:B,0),1),
"Lane Mile", INDEX('Coop GFs_CFs'!K:L, MATCH(B1199,'Coop GFs_CFs'!B:B,0),1),
"Gas Sales", INDEX('Coop GFs_CFs'!M:N, MATCH(B1199,'Coop GFs_CFs'!B:B,0),1),
"No Growth", INDEX('Coop GFs_CFs'!O:P, MATCH(B1199,'Coop GFs_CFs'!B:B,0),1)
)</f>
        <v>1.0657729164323093</v>
      </c>
      <c r="N1199" s="133" cm="1">
        <f t="array" ref="N1199">_xlfn.SWITCH(L1199,
"Employment", INDEX('Coop GFs_CFs'!C:D, MATCH(B1199,'Coop GFs_CFs'!B:B,0),2),
"Population", INDEX('Coop GFs_CFs'!E:F, MATCH(B1199,'Coop GFs_CFs'!B:B,0),2),
"Household", INDEX('Coop GFs_CFs'!G:H, MATCH(B1199,'Coop GFs_CFs'!B:B,0),2),
"VMT", INDEX('Coop GFs_CFs'!I:J, MATCH(B1199,'Coop GFs_CFs'!B:B,0),2),
"Lane Mile", INDEX('Coop GFs_CFs'!K:L, MATCH(B1199,'Coop GFs_CFs'!B:B,0),2),
"Gas Sales", INDEX('Coop GFs_CFs'!M:N, MATCH(B1199,'Coop GFs_CFs'!B:B,0),2),
"No Growth", INDEX('Coop GFs_CFs'!O:P, MATCH(B1199,'Coop GFs_CFs'!B:B,0),2)
)</f>
        <v>1.0960498584059377</v>
      </c>
      <c r="O1199" s="133"/>
      <c r="P1199" s="86">
        <f t="shared" si="66"/>
        <v>2.74656057496885</v>
      </c>
      <c r="Q1199" s="86">
        <f t="shared" si="67"/>
        <v>2.8245860660216326</v>
      </c>
      <c r="R1199" s="156" t="s">
        <v>412</v>
      </c>
      <c r="S1199" s="85" t="s">
        <v>393</v>
      </c>
      <c r="T1199" s="85" t="s">
        <v>382</v>
      </c>
      <c r="U1199" s="85" t="s">
        <v>402</v>
      </c>
      <c r="V1199" s="85" t="s">
        <v>413</v>
      </c>
      <c r="W1199" s="85" t="s">
        <v>385</v>
      </c>
      <c r="X1199" s="85" t="s">
        <v>330</v>
      </c>
      <c r="Z1199" s="42" t="s">
        <v>2516</v>
      </c>
      <c r="AA1199"/>
    </row>
    <row r="1200" spans="1:27" s="39" customFormat="1" x14ac:dyDescent="0.35">
      <c r="A1200" s="85" t="s">
        <v>811</v>
      </c>
      <c r="B1200" s="87">
        <v>51107</v>
      </c>
      <c r="C1200" s="87" t="s">
        <v>12</v>
      </c>
      <c r="D1200" s="86">
        <v>346.29994190000002</v>
      </c>
      <c r="E1200" s="86">
        <f>SUMIFS('Ratios_MARAMA-VA'!T:T, 'Ratios_MARAMA-VA'!AA:AA, Z1200)</f>
        <v>346.29994189951299</v>
      </c>
      <c r="F1200" s="86">
        <f>SUMIFS('Ratios_MARAMA-VA'!J:J, 'Ratios_MARAMA-VA'!AA:AA, Z1200)</f>
        <v>0.94308263044530105</v>
      </c>
      <c r="G1200" s="122">
        <f t="shared" si="68"/>
        <v>2.7233115468409709E-3</v>
      </c>
      <c r="H1200" s="122">
        <v>461.56702903912401</v>
      </c>
      <c r="I1200" s="86">
        <v>1.2569908198233282</v>
      </c>
      <c r="J1200" s="122">
        <v>543.303972500545</v>
      </c>
      <c r="K1200" s="86">
        <v>1.4795859817553034</v>
      </c>
      <c r="L1200" s="122" t="str" cm="1">
        <f t="array" ref="L1200">_xlfn.SWITCH(A1200,
    "District of Columbia", _xlfn.XLOOKUP(R1200, '2015 O3 Growth Surrogates'!A:A, '2015 O3 Growth Surrogates'!H:H),
    "Maryland", _xlfn.XLOOKUP(R1200, '2015 O3 Growth Surrogates'!A:A, '2015 O3 Growth Surrogates'!I:I),
    "Virginia", _xlfn.XLOOKUP(R1200, '2015 O3 Growth Surrogates'!A:A, '2015 O3 Growth Surrogates'!J:J)
)</f>
        <v>Population</v>
      </c>
      <c r="M1200" s="133" cm="1">
        <f t="array" ref="M1200">_xlfn.SWITCH(L1200,
"Employment", INDEX('Coop GFs_CFs'!C:D, MATCH(B1200,'Coop GFs_CFs'!B:B,0),1),
"Population", INDEX('Coop GFs_CFs'!E:F, MATCH(B1200,'Coop GFs_CFs'!B:B,0),1),
"Household", INDEX('Coop GFs_CFs'!G:H, MATCH(B1200,'Coop GFs_CFs'!B:B,0),1),
"VMT", INDEX('Coop GFs_CFs'!I:J, MATCH(B1200,'Coop GFs_CFs'!B:B,0),1),
"Lane Mile", INDEX('Coop GFs_CFs'!K:L, MATCH(B1200,'Coop GFs_CFs'!B:B,0),1),
"Gas Sales", INDEX('Coop GFs_CFs'!M:N, MATCH(B1200,'Coop GFs_CFs'!B:B,0),1),
"No Growth", INDEX('Coop GFs_CFs'!O:P, MATCH(B1200,'Coop GFs_CFs'!B:B,0),1)
)</f>
        <v>1.1551127564124075</v>
      </c>
      <c r="N1200" s="133" cm="1">
        <f t="array" ref="N1200">_xlfn.SWITCH(L1200,
"Employment", INDEX('Coop GFs_CFs'!C:D, MATCH(B1200,'Coop GFs_CFs'!B:B,0),2),
"Population", INDEX('Coop GFs_CFs'!E:F, MATCH(B1200,'Coop GFs_CFs'!B:B,0),2),
"Household", INDEX('Coop GFs_CFs'!G:H, MATCH(B1200,'Coop GFs_CFs'!B:B,0),2),
"VMT", INDEX('Coop GFs_CFs'!I:J, MATCH(B1200,'Coop GFs_CFs'!B:B,0),2),
"Lane Mile", INDEX('Coop GFs_CFs'!K:L, MATCH(B1200,'Coop GFs_CFs'!B:B,0),2),
"Gas Sales", INDEX('Coop GFs_CFs'!M:N, MATCH(B1200,'Coop GFs_CFs'!B:B,0),2),
"No Growth", INDEX('Coop GFs_CFs'!O:P, MATCH(B1200,'Coop GFs_CFs'!B:B,0),2)
)</f>
        <v>1.1978534058610257</v>
      </c>
      <c r="O1200" s="133"/>
      <c r="P1200" s="86">
        <f t="shared" si="66"/>
        <v>1.0893667767783355</v>
      </c>
      <c r="Q1200" s="86">
        <f t="shared" si="67"/>
        <v>1.1296747408872789</v>
      </c>
      <c r="R1200" s="156" t="s">
        <v>412</v>
      </c>
      <c r="S1200" s="85" t="s">
        <v>393</v>
      </c>
      <c r="T1200" s="85" t="s">
        <v>382</v>
      </c>
      <c r="U1200" s="85" t="s">
        <v>402</v>
      </c>
      <c r="V1200" s="85" t="s">
        <v>413</v>
      </c>
      <c r="W1200" s="85" t="s">
        <v>385</v>
      </c>
      <c r="X1200" s="85" t="s">
        <v>330</v>
      </c>
      <c r="Z1200" s="42" t="s">
        <v>2519</v>
      </c>
      <c r="AA1200"/>
    </row>
    <row r="1201" spans="1:27" s="39" customFormat="1" x14ac:dyDescent="0.35">
      <c r="A1201" s="85" t="s">
        <v>811</v>
      </c>
      <c r="B1201" s="87">
        <v>51153</v>
      </c>
      <c r="C1201" s="87" t="s">
        <v>12</v>
      </c>
      <c r="D1201" s="86">
        <v>396.68290969999998</v>
      </c>
      <c r="E1201" s="86">
        <f>SUMIFS('Ratios_MARAMA-VA'!T:T, 'Ratios_MARAMA-VA'!AA:AA, Z1201)</f>
        <v>396.68290969944599</v>
      </c>
      <c r="F1201" s="86">
        <f>SUMIFS('Ratios_MARAMA-VA'!J:J, 'Ratios_MARAMA-VA'!AA:AA, Z1201)</f>
        <v>1.0802911484189599</v>
      </c>
      <c r="G1201" s="122">
        <f t="shared" si="68"/>
        <v>2.7233115468409319E-3</v>
      </c>
      <c r="H1201" s="122">
        <v>474.97851848848802</v>
      </c>
      <c r="I1201" s="86">
        <v>1.2935144839010986</v>
      </c>
      <c r="J1201" s="122">
        <v>524.68770138080197</v>
      </c>
      <c r="K1201" s="86">
        <v>1.4288880756557647</v>
      </c>
      <c r="L1201" s="122" t="str" cm="1">
        <f t="array" ref="L1201">_xlfn.SWITCH(A1201,
    "District of Columbia", _xlfn.XLOOKUP(R1201, '2015 O3 Growth Surrogates'!A:A, '2015 O3 Growth Surrogates'!H:H),
    "Maryland", _xlfn.XLOOKUP(R1201, '2015 O3 Growth Surrogates'!A:A, '2015 O3 Growth Surrogates'!I:I),
    "Virginia", _xlfn.XLOOKUP(R1201, '2015 O3 Growth Surrogates'!A:A, '2015 O3 Growth Surrogates'!J:J)
)</f>
        <v>Population</v>
      </c>
      <c r="M1201" s="133" cm="1">
        <f t="array" ref="M1201">_xlfn.SWITCH(L1201,
"Employment", INDEX('Coop GFs_CFs'!C:D, MATCH(B1201,'Coop GFs_CFs'!B:B,0),1),
"Population", INDEX('Coop GFs_CFs'!E:F, MATCH(B1201,'Coop GFs_CFs'!B:B,0),1),
"Household", INDEX('Coop GFs_CFs'!G:H, MATCH(B1201,'Coop GFs_CFs'!B:B,0),1),
"VMT", INDEX('Coop GFs_CFs'!I:J, MATCH(B1201,'Coop GFs_CFs'!B:B,0),1),
"Lane Mile", INDEX('Coop GFs_CFs'!K:L, MATCH(B1201,'Coop GFs_CFs'!B:B,0),1),
"Gas Sales", INDEX('Coop GFs_CFs'!M:N, MATCH(B1201,'Coop GFs_CFs'!B:B,0),1),
"No Growth", INDEX('Coop GFs_CFs'!O:P, MATCH(B1201,'Coop GFs_CFs'!B:B,0),1)
)</f>
        <v>1.0943166406241815</v>
      </c>
      <c r="N1201" s="133" cm="1">
        <f t="array" ref="N1201">_xlfn.SWITCH(L1201,
"Employment", INDEX('Coop GFs_CFs'!C:D, MATCH(B1201,'Coop GFs_CFs'!B:B,0),2),
"Population", INDEX('Coop GFs_CFs'!E:F, MATCH(B1201,'Coop GFs_CFs'!B:B,0),2),
"Household", INDEX('Coop GFs_CFs'!G:H, MATCH(B1201,'Coop GFs_CFs'!B:B,0),2),
"VMT", INDEX('Coop GFs_CFs'!I:J, MATCH(B1201,'Coop GFs_CFs'!B:B,0),2),
"Lane Mile", INDEX('Coop GFs_CFs'!K:L, MATCH(B1201,'Coop GFs_CFs'!B:B,0),2),
"Gas Sales", INDEX('Coop GFs_CFs'!M:N, MATCH(B1201,'Coop GFs_CFs'!B:B,0),2),
"No Growth", INDEX('Coop GFs_CFs'!O:P, MATCH(B1201,'Coop GFs_CFs'!B:B,0),2)
)</f>
        <v>1.1237955518522129</v>
      </c>
      <c r="O1201" s="133"/>
      <c r="P1201" s="86">
        <f t="shared" si="66"/>
        <v>1.1821805804338754</v>
      </c>
      <c r="Q1201" s="86">
        <f t="shared" si="67"/>
        <v>1.214026387298546</v>
      </c>
      <c r="R1201" s="156" t="s">
        <v>412</v>
      </c>
      <c r="S1201" s="85" t="s">
        <v>393</v>
      </c>
      <c r="T1201" s="85" t="s">
        <v>382</v>
      </c>
      <c r="U1201" s="85" t="s">
        <v>402</v>
      </c>
      <c r="V1201" s="85" t="s">
        <v>413</v>
      </c>
      <c r="W1201" s="85" t="s">
        <v>385</v>
      </c>
      <c r="X1201" s="85" t="s">
        <v>330</v>
      </c>
      <c r="Z1201" s="42" t="s">
        <v>2538</v>
      </c>
      <c r="AA1201"/>
    </row>
    <row r="1202" spans="1:27" s="39" customFormat="1" x14ac:dyDescent="0.35">
      <c r="A1202" s="85" t="s">
        <v>811</v>
      </c>
      <c r="B1202" s="87">
        <v>51510</v>
      </c>
      <c r="C1202" s="87" t="s">
        <v>12</v>
      </c>
      <c r="D1202" s="86">
        <v>131.18473879999999</v>
      </c>
      <c r="E1202" s="86">
        <f>SUMIFS('Ratios_MARAMA-VA'!T:T, 'Ratios_MARAMA-VA'!AA:AA, Z1202)</f>
        <v>131.18473879981499</v>
      </c>
      <c r="F1202" s="86">
        <f>SUMIFS('Ratios_MARAMA-VA'!J:J, 'Ratios_MARAMA-VA'!AA:AA, Z1202)</f>
        <v>0.35725691394285503</v>
      </c>
      <c r="G1202" s="122">
        <f t="shared" si="68"/>
        <v>2.7233115468409869E-3</v>
      </c>
      <c r="H1202" s="122">
        <v>140.68443729302399</v>
      </c>
      <c r="I1202" s="86">
        <v>0.38312755254091901</v>
      </c>
      <c r="J1202" s="122">
        <v>145.42519829084799</v>
      </c>
      <c r="K1202" s="86">
        <v>0.39603812170710651</v>
      </c>
      <c r="L1202" s="122" t="str" cm="1">
        <f t="array" ref="L1202">_xlfn.SWITCH(A1202,
    "District of Columbia", _xlfn.XLOOKUP(R1202, '2015 O3 Growth Surrogates'!A:A, '2015 O3 Growth Surrogates'!H:H),
    "Maryland", _xlfn.XLOOKUP(R1202, '2015 O3 Growth Surrogates'!A:A, '2015 O3 Growth Surrogates'!I:I),
    "Virginia", _xlfn.XLOOKUP(R1202, '2015 O3 Growth Surrogates'!A:A, '2015 O3 Growth Surrogates'!J:J)
)</f>
        <v>Population</v>
      </c>
      <c r="M1202" s="133" cm="1">
        <f t="array" ref="M1202">_xlfn.SWITCH(L1202,
"Employment", INDEX('Coop GFs_CFs'!C:D, MATCH(B1202,'Coop GFs_CFs'!B:B,0),1),
"Population", INDEX('Coop GFs_CFs'!E:F, MATCH(B1202,'Coop GFs_CFs'!B:B,0),1),
"Household", INDEX('Coop GFs_CFs'!G:H, MATCH(B1202,'Coop GFs_CFs'!B:B,0),1),
"VMT", INDEX('Coop GFs_CFs'!I:J, MATCH(B1202,'Coop GFs_CFs'!B:B,0),1),
"Lane Mile", INDEX('Coop GFs_CFs'!K:L, MATCH(B1202,'Coop GFs_CFs'!B:B,0),1),
"Gas Sales", INDEX('Coop GFs_CFs'!M:N, MATCH(B1202,'Coop GFs_CFs'!B:B,0),1),
"No Growth", INDEX('Coop GFs_CFs'!O:P, MATCH(B1202,'Coop GFs_CFs'!B:B,0),1)
)</f>
        <v>1.2512671881942732</v>
      </c>
      <c r="N1202" s="133" cm="1">
        <f t="array" ref="N1202">_xlfn.SWITCH(L1202,
"Employment", INDEX('Coop GFs_CFs'!C:D, MATCH(B1202,'Coop GFs_CFs'!B:B,0),2),
"Population", INDEX('Coop GFs_CFs'!E:F, MATCH(B1202,'Coop GFs_CFs'!B:B,0),2),
"Household", INDEX('Coop GFs_CFs'!G:H, MATCH(B1202,'Coop GFs_CFs'!B:B,0),2),
"VMT", INDEX('Coop GFs_CFs'!I:J, MATCH(B1202,'Coop GFs_CFs'!B:B,0),2),
"Lane Mile", INDEX('Coop GFs_CFs'!K:L, MATCH(B1202,'Coop GFs_CFs'!B:B,0),2),
"Gas Sales", INDEX('Coop GFs_CFs'!M:N, MATCH(B1202,'Coop GFs_CFs'!B:B,0),2),
"No Growth", INDEX('Coop GFs_CFs'!O:P, MATCH(B1202,'Coop GFs_CFs'!B:B,0),2)
)</f>
        <v>1.365491025746405</v>
      </c>
      <c r="O1202" s="133"/>
      <c r="P1202" s="86">
        <f t="shared" si="66"/>
        <v>0.44702385417223967</v>
      </c>
      <c r="Q1202" s="86">
        <f t="shared" si="67"/>
        <v>0.48783110987482425</v>
      </c>
      <c r="R1202" s="156" t="s">
        <v>412</v>
      </c>
      <c r="S1202" s="85" t="s">
        <v>393</v>
      </c>
      <c r="T1202" s="85" t="s">
        <v>382</v>
      </c>
      <c r="U1202" s="85" t="s">
        <v>402</v>
      </c>
      <c r="V1202" s="85" t="s">
        <v>413</v>
      </c>
      <c r="W1202" s="85" t="s">
        <v>385</v>
      </c>
      <c r="X1202" s="85" t="s">
        <v>330</v>
      </c>
      <c r="Z1202" s="42" t="s">
        <v>2514</v>
      </c>
      <c r="AA1202"/>
    </row>
    <row r="1203" spans="1:27" s="39" customFormat="1" x14ac:dyDescent="0.35">
      <c r="A1203" s="85" t="s">
        <v>811</v>
      </c>
      <c r="B1203" s="87">
        <v>51600</v>
      </c>
      <c r="C1203" s="87" t="s">
        <v>12</v>
      </c>
      <c r="D1203" s="86">
        <v>19.863598339999999</v>
      </c>
      <c r="E1203" s="86">
        <f>SUMIFS('Ratios_MARAMA-VA'!T:T, 'Ratios_MARAMA-VA'!AA:AA, Z1203)</f>
        <v>19.863598339972199</v>
      </c>
      <c r="F1203" s="86">
        <f>SUMIFS('Ratios_MARAMA-VA'!J:J, 'Ratios_MARAMA-VA'!AA:AA, Z1203)</f>
        <v>5.4094766721057203E-2</v>
      </c>
      <c r="G1203" s="122">
        <f t="shared" si="68"/>
        <v>2.7233115468409592E-3</v>
      </c>
      <c r="H1203" s="122">
        <v>23.2154017456749</v>
      </c>
      <c r="I1203" s="86">
        <v>6.3222771638548211E-2</v>
      </c>
      <c r="J1203" s="122">
        <v>25.159433049032</v>
      </c>
      <c r="K1203" s="86">
        <v>6.8516974534400879E-2</v>
      </c>
      <c r="L1203" s="122" t="str" cm="1">
        <f t="array" ref="L1203">_xlfn.SWITCH(A1203,
    "District of Columbia", _xlfn.XLOOKUP(R1203, '2015 O3 Growth Surrogates'!A:A, '2015 O3 Growth Surrogates'!H:H),
    "Maryland", _xlfn.XLOOKUP(R1203, '2015 O3 Growth Surrogates'!A:A, '2015 O3 Growth Surrogates'!I:I),
    "Virginia", _xlfn.XLOOKUP(R1203, '2015 O3 Growth Surrogates'!A:A, '2015 O3 Growth Surrogates'!J:J)
)</f>
        <v>Population</v>
      </c>
      <c r="M1203" s="133" cm="1">
        <f t="array" ref="M1203">_xlfn.SWITCH(L1203,
"Employment", INDEX('Coop GFs_CFs'!C:D, MATCH(B1203,'Coop GFs_CFs'!B:B,0),1),
"Population", INDEX('Coop GFs_CFs'!E:F, MATCH(B1203,'Coop GFs_CFs'!B:B,0),1),
"Household", INDEX('Coop GFs_CFs'!G:H, MATCH(B1203,'Coop GFs_CFs'!B:B,0),1),
"VMT", INDEX('Coop GFs_CFs'!I:J, MATCH(B1203,'Coop GFs_CFs'!B:B,0),1),
"Lane Mile", INDEX('Coop GFs_CFs'!K:L, MATCH(B1203,'Coop GFs_CFs'!B:B,0),1),
"Gas Sales", INDEX('Coop GFs_CFs'!M:N, MATCH(B1203,'Coop GFs_CFs'!B:B,0),1),
"No Growth", INDEX('Coop GFs_CFs'!O:P, MATCH(B1203,'Coop GFs_CFs'!B:B,0),1)
)</f>
        <v>1.3017014531456192</v>
      </c>
      <c r="N1203" s="133" cm="1">
        <f t="array" ref="N1203">_xlfn.SWITCH(L1203,
"Employment", INDEX('Coop GFs_CFs'!C:D, MATCH(B1203,'Coop GFs_CFs'!B:B,0),2),
"Population", INDEX('Coop GFs_CFs'!E:F, MATCH(B1203,'Coop GFs_CFs'!B:B,0),2),
"Household", INDEX('Coop GFs_CFs'!G:H, MATCH(B1203,'Coop GFs_CFs'!B:B,0),2),
"VMT", INDEX('Coop GFs_CFs'!I:J, MATCH(B1203,'Coop GFs_CFs'!B:B,0),2),
"Lane Mile", INDEX('Coop GFs_CFs'!K:L, MATCH(B1203,'Coop GFs_CFs'!B:B,0),2),
"Gas Sales", INDEX('Coop GFs_CFs'!M:N, MATCH(B1203,'Coop GFs_CFs'!B:B,0),2),
"No Growth", INDEX('Coop GFs_CFs'!O:P, MATCH(B1203,'Coop GFs_CFs'!B:B,0),2)
)</f>
        <v>1.3683228310181388</v>
      </c>
      <c r="O1203" s="133"/>
      <c r="P1203" s="86">
        <f t="shared" si="66"/>
        <v>7.0415236448373442E-2</v>
      </c>
      <c r="Q1203" s="86">
        <f t="shared" si="67"/>
        <v>7.4019104343022793E-2</v>
      </c>
      <c r="R1203" s="156" t="s">
        <v>412</v>
      </c>
      <c r="S1203" s="85" t="s">
        <v>393</v>
      </c>
      <c r="T1203" s="85" t="s">
        <v>382</v>
      </c>
      <c r="U1203" s="85" t="s">
        <v>402</v>
      </c>
      <c r="V1203" s="85" t="s">
        <v>413</v>
      </c>
      <c r="W1203" s="85" t="s">
        <v>385</v>
      </c>
      <c r="X1203" s="85" t="s">
        <v>330</v>
      </c>
      <c r="Z1203" s="42" t="s">
        <v>2517</v>
      </c>
      <c r="AA1203"/>
    </row>
    <row r="1204" spans="1:27" s="39" customFormat="1" x14ac:dyDescent="0.35">
      <c r="A1204" s="85" t="s">
        <v>811</v>
      </c>
      <c r="B1204" s="87">
        <v>51610</v>
      </c>
      <c r="C1204" s="87" t="s">
        <v>12</v>
      </c>
      <c r="D1204" s="86">
        <v>12.058337379999999</v>
      </c>
      <c r="E1204" s="86">
        <f>SUMIFS('Ratios_MARAMA-VA'!T:T, 'Ratios_MARAMA-VA'!AA:AA, Z1204)</f>
        <v>12.058337379983101</v>
      </c>
      <c r="F1204" s="86">
        <f>SUMIFS('Ratios_MARAMA-VA'!J:J, 'Ratios_MARAMA-VA'!AA:AA, Z1204)</f>
        <v>3.2838609422611902E-2</v>
      </c>
      <c r="G1204" s="122">
        <f t="shared" si="68"/>
        <v>2.7233115468409562E-3</v>
      </c>
      <c r="H1204" s="122">
        <v>13.1174145405563</v>
      </c>
      <c r="I1204" s="86">
        <v>3.572280648299643E-2</v>
      </c>
      <c r="J1204" s="122">
        <v>13.707258013185401</v>
      </c>
      <c r="K1204" s="86">
        <v>3.7329134022836025E-2</v>
      </c>
      <c r="L1204" s="122" t="str" cm="1">
        <f t="array" ref="L1204">_xlfn.SWITCH(A1204,
    "District of Columbia", _xlfn.XLOOKUP(R1204, '2015 O3 Growth Surrogates'!A:A, '2015 O3 Growth Surrogates'!H:H),
    "Maryland", _xlfn.XLOOKUP(R1204, '2015 O3 Growth Surrogates'!A:A, '2015 O3 Growth Surrogates'!I:I),
    "Virginia", _xlfn.XLOOKUP(R1204, '2015 O3 Growth Surrogates'!A:A, '2015 O3 Growth Surrogates'!J:J)
)</f>
        <v>Population</v>
      </c>
      <c r="M1204" s="133" cm="1">
        <f t="array" ref="M1204">_xlfn.SWITCH(L1204,
"Employment", INDEX('Coop GFs_CFs'!C:D, MATCH(B1204,'Coop GFs_CFs'!B:B,0),1),
"Population", INDEX('Coop GFs_CFs'!E:F, MATCH(B1204,'Coop GFs_CFs'!B:B,0),1),
"Household", INDEX('Coop GFs_CFs'!G:H, MATCH(B1204,'Coop GFs_CFs'!B:B,0),1),
"VMT", INDEX('Coop GFs_CFs'!I:J, MATCH(B1204,'Coop GFs_CFs'!B:B,0),1),
"Lane Mile", INDEX('Coop GFs_CFs'!K:L, MATCH(B1204,'Coop GFs_CFs'!B:B,0),1),
"Gas Sales", INDEX('Coop GFs_CFs'!M:N, MATCH(B1204,'Coop GFs_CFs'!B:B,0),1),
"No Growth", INDEX('Coop GFs_CFs'!O:P, MATCH(B1204,'Coop GFs_CFs'!B:B,0),1)
)</f>
        <v>1.2441146639619922</v>
      </c>
      <c r="N1204" s="133" cm="1">
        <f t="array" ref="N1204">_xlfn.SWITCH(L1204,
"Employment", INDEX('Coop GFs_CFs'!C:D, MATCH(B1204,'Coop GFs_CFs'!B:B,0),2),
"Population", INDEX('Coop GFs_CFs'!E:F, MATCH(B1204,'Coop GFs_CFs'!B:B,0),2),
"Household", INDEX('Coop GFs_CFs'!G:H, MATCH(B1204,'Coop GFs_CFs'!B:B,0),2),
"VMT", INDEX('Coop GFs_CFs'!I:J, MATCH(B1204,'Coop GFs_CFs'!B:B,0),2),
"Lane Mile", INDEX('Coop GFs_CFs'!K:L, MATCH(B1204,'Coop GFs_CFs'!B:B,0),2),
"Gas Sales", INDEX('Coop GFs_CFs'!M:N, MATCH(B1204,'Coop GFs_CFs'!B:B,0),2),
"No Growth", INDEX('Coop GFs_CFs'!O:P, MATCH(B1204,'Coop GFs_CFs'!B:B,0),2)
)</f>
        <v>1.3379063684407195</v>
      </c>
      <c r="O1204" s="133"/>
      <c r="P1204" s="86">
        <f t="shared" si="66"/>
        <v>4.0854995526791914E-2</v>
      </c>
      <c r="Q1204" s="86">
        <f t="shared" si="67"/>
        <v>4.3934984677249884E-2</v>
      </c>
      <c r="R1204" s="156" t="s">
        <v>412</v>
      </c>
      <c r="S1204" s="85" t="s">
        <v>393</v>
      </c>
      <c r="T1204" s="85" t="s">
        <v>382</v>
      </c>
      <c r="U1204" s="85" t="s">
        <v>402</v>
      </c>
      <c r="V1204" s="85" t="s">
        <v>413</v>
      </c>
      <c r="W1204" s="85" t="s">
        <v>385</v>
      </c>
      <c r="X1204" s="85" t="s">
        <v>330</v>
      </c>
      <c r="Z1204" s="42" t="s">
        <v>2518</v>
      </c>
      <c r="AA1204"/>
    </row>
    <row r="1205" spans="1:27" s="39" customFormat="1" x14ac:dyDescent="0.35">
      <c r="A1205" s="85" t="s">
        <v>811</v>
      </c>
      <c r="B1205" s="87">
        <v>51683</v>
      </c>
      <c r="C1205" s="87" t="s">
        <v>12</v>
      </c>
      <c r="D1205" s="86">
        <v>35.186184609999998</v>
      </c>
      <c r="E1205" s="86">
        <f>SUMIFS('Ratios_MARAMA-VA'!T:T, 'Ratios_MARAMA-VA'!AA:AA, Z1205)</f>
        <v>35.1861846099508</v>
      </c>
      <c r="F1205" s="86">
        <f>SUMIFS('Ratios_MARAMA-VA'!J:J, 'Ratios_MARAMA-VA'!AA:AA, Z1205)</f>
        <v>9.5822942837556102E-2</v>
      </c>
      <c r="G1205" s="122">
        <f t="shared" si="68"/>
        <v>2.7233115468409431E-3</v>
      </c>
      <c r="H1205" s="122">
        <v>43.152623775792001</v>
      </c>
      <c r="I1205" s="86">
        <v>0.11751803860509738</v>
      </c>
      <c r="J1205" s="122">
        <v>48.057425655254001</v>
      </c>
      <c r="K1205" s="86">
        <v>0.13087534219840341</v>
      </c>
      <c r="L1205" s="122" t="str" cm="1">
        <f t="array" ref="L1205">_xlfn.SWITCH(A1205,
    "District of Columbia", _xlfn.XLOOKUP(R1205, '2015 O3 Growth Surrogates'!A:A, '2015 O3 Growth Surrogates'!H:H),
    "Maryland", _xlfn.XLOOKUP(R1205, '2015 O3 Growth Surrogates'!A:A, '2015 O3 Growth Surrogates'!I:I),
    "Virginia", _xlfn.XLOOKUP(R1205, '2015 O3 Growth Surrogates'!A:A, '2015 O3 Growth Surrogates'!J:J)
)</f>
        <v>Population</v>
      </c>
      <c r="M1205" s="133" cm="1">
        <f t="array" ref="M1205">_xlfn.SWITCH(L1205,
"Employment", INDEX('Coop GFs_CFs'!C:D, MATCH(B1205,'Coop GFs_CFs'!B:B,0),1),
"Population", INDEX('Coop GFs_CFs'!E:F, MATCH(B1205,'Coop GFs_CFs'!B:B,0),1),
"Household", INDEX('Coop GFs_CFs'!G:H, MATCH(B1205,'Coop GFs_CFs'!B:B,0),1),
"VMT", INDEX('Coop GFs_CFs'!I:J, MATCH(B1205,'Coop GFs_CFs'!B:B,0),1),
"Lane Mile", INDEX('Coop GFs_CFs'!K:L, MATCH(B1205,'Coop GFs_CFs'!B:B,0),1),
"Gas Sales", INDEX('Coop GFs_CFs'!M:N, MATCH(B1205,'Coop GFs_CFs'!B:B,0),1),
"No Growth", INDEX('Coop GFs_CFs'!O:P, MATCH(B1205,'Coop GFs_CFs'!B:B,0),1)
)</f>
        <v>1.0847467052215982</v>
      </c>
      <c r="N1205" s="133" cm="1">
        <f t="array" ref="N1205">_xlfn.SWITCH(L1205,
"Employment", INDEX('Coop GFs_CFs'!C:D, MATCH(B1205,'Coop GFs_CFs'!B:B,0),2),
"Population", INDEX('Coop GFs_CFs'!E:F, MATCH(B1205,'Coop GFs_CFs'!B:B,0),2),
"Household", INDEX('Coop GFs_CFs'!G:H, MATCH(B1205,'Coop GFs_CFs'!B:B,0),2),
"VMT", INDEX('Coop GFs_CFs'!I:J, MATCH(B1205,'Coop GFs_CFs'!B:B,0),2),
"Lane Mile", INDEX('Coop GFs_CFs'!K:L, MATCH(B1205,'Coop GFs_CFs'!B:B,0),2),
"Gas Sales", INDEX('Coop GFs_CFs'!M:N, MATCH(B1205,'Coop GFs_CFs'!B:B,0),2),
"No Growth", INDEX('Coop GFs_CFs'!O:P, MATCH(B1205,'Coop GFs_CFs'!B:B,0),2)
)</f>
        <v>1.1113922408200338</v>
      </c>
      <c r="O1205" s="133"/>
      <c r="P1205" s="86">
        <f t="shared" si="66"/>
        <v>0.10394362152767653</v>
      </c>
      <c r="Q1205" s="86">
        <f t="shared" si="67"/>
        <v>0.10649687516220149</v>
      </c>
      <c r="R1205" s="156" t="s">
        <v>412</v>
      </c>
      <c r="S1205" s="85" t="s">
        <v>393</v>
      </c>
      <c r="T1205" s="85" t="s">
        <v>382</v>
      </c>
      <c r="U1205" s="85" t="s">
        <v>402</v>
      </c>
      <c r="V1205" s="85" t="s">
        <v>413</v>
      </c>
      <c r="W1205" s="85" t="s">
        <v>385</v>
      </c>
      <c r="X1205" s="85" t="s">
        <v>330</v>
      </c>
      <c r="Z1205" s="42" t="s">
        <v>2520</v>
      </c>
      <c r="AA1205"/>
    </row>
    <row r="1206" spans="1:27" s="39" customFormat="1" x14ac:dyDescent="0.35">
      <c r="A1206" s="85" t="s">
        <v>811</v>
      </c>
      <c r="B1206" s="87">
        <v>51685</v>
      </c>
      <c r="C1206" s="87" t="s">
        <v>12</v>
      </c>
      <c r="D1206" s="86">
        <v>14.16513112</v>
      </c>
      <c r="E1206" s="86">
        <f>SUMIFS('Ratios_MARAMA-VA'!T:T, 'Ratios_MARAMA-VA'!AA:AA, Z1206)</f>
        <v>14.165131119980099</v>
      </c>
      <c r="F1206" s="86">
        <f>SUMIFS('Ratios_MARAMA-VA'!J:J, 'Ratios_MARAMA-VA'!AA:AA, Z1206)</f>
        <v>3.8576065141558098E-2</v>
      </c>
      <c r="G1206" s="122">
        <f t="shared" si="68"/>
        <v>2.7233115468409653E-3</v>
      </c>
      <c r="H1206" s="122">
        <v>17.7030344550822</v>
      </c>
      <c r="I1206" s="86">
        <v>4.8210878145648811E-2</v>
      </c>
      <c r="J1206" s="122">
        <v>19.9597526724292</v>
      </c>
      <c r="K1206" s="86">
        <v>5.4356624924916254E-2</v>
      </c>
      <c r="L1206" s="122" t="str" cm="1">
        <f t="array" ref="L1206">_xlfn.SWITCH(A1206,
    "District of Columbia", _xlfn.XLOOKUP(R1206, '2015 O3 Growth Surrogates'!A:A, '2015 O3 Growth Surrogates'!H:H),
    "Maryland", _xlfn.XLOOKUP(R1206, '2015 O3 Growth Surrogates'!A:A, '2015 O3 Growth Surrogates'!I:I),
    "Virginia", _xlfn.XLOOKUP(R1206, '2015 O3 Growth Surrogates'!A:A, '2015 O3 Growth Surrogates'!J:J)
)</f>
        <v>Population</v>
      </c>
      <c r="M1206" s="133" cm="1">
        <f t="array" ref="M1206">_xlfn.SWITCH(L1206,
"Employment", INDEX('Coop GFs_CFs'!C:D, MATCH(B1206,'Coop GFs_CFs'!B:B,0),1),
"Population", INDEX('Coop GFs_CFs'!E:F, MATCH(B1206,'Coop GFs_CFs'!B:B,0),1),
"Household", INDEX('Coop GFs_CFs'!G:H, MATCH(B1206,'Coop GFs_CFs'!B:B,0),1),
"VMT", INDEX('Coop GFs_CFs'!I:J, MATCH(B1206,'Coop GFs_CFs'!B:B,0),1),
"Lane Mile", INDEX('Coop GFs_CFs'!K:L, MATCH(B1206,'Coop GFs_CFs'!B:B,0),1),
"Gas Sales", INDEX('Coop GFs_CFs'!M:N, MATCH(B1206,'Coop GFs_CFs'!B:B,0),1),
"No Growth", INDEX('Coop GFs_CFs'!O:P, MATCH(B1206,'Coop GFs_CFs'!B:B,0),1)
)</f>
        <v>1.1503808026405289</v>
      </c>
      <c r="N1206" s="133" cm="1">
        <f t="array" ref="N1206">_xlfn.SWITCH(L1206,
"Employment", INDEX('Coop GFs_CFs'!C:D, MATCH(B1206,'Coop GFs_CFs'!B:B,0),2),
"Population", INDEX('Coop GFs_CFs'!E:F, MATCH(B1206,'Coop GFs_CFs'!B:B,0),2),
"Household", INDEX('Coop GFs_CFs'!G:H, MATCH(B1206,'Coop GFs_CFs'!B:B,0),2),
"VMT", INDEX('Coop GFs_CFs'!I:J, MATCH(B1206,'Coop GFs_CFs'!B:B,0),2),
"Lane Mile", INDEX('Coop GFs_CFs'!K:L, MATCH(B1206,'Coop GFs_CFs'!B:B,0),2),
"Gas Sales", INDEX('Coop GFs_CFs'!M:N, MATCH(B1206,'Coop GFs_CFs'!B:B,0),2),
"No Growth", INDEX('Coop GFs_CFs'!O:P, MATCH(B1206,'Coop GFs_CFs'!B:B,0),2)
)</f>
        <v>1.1782580091214219</v>
      </c>
      <c r="O1206" s="133"/>
      <c r="P1206" s="86">
        <f t="shared" si="66"/>
        <v>4.4377164780258931E-2</v>
      </c>
      <c r="Q1206" s="86">
        <f t="shared" si="67"/>
        <v>4.5452557713430528E-2</v>
      </c>
      <c r="R1206" s="156" t="s">
        <v>412</v>
      </c>
      <c r="S1206" s="85" t="s">
        <v>393</v>
      </c>
      <c r="T1206" s="85" t="s">
        <v>382</v>
      </c>
      <c r="U1206" s="85" t="s">
        <v>402</v>
      </c>
      <c r="V1206" s="85" t="s">
        <v>413</v>
      </c>
      <c r="W1206" s="85" t="s">
        <v>385</v>
      </c>
      <c r="X1206" s="85" t="s">
        <v>330</v>
      </c>
      <c r="Z1206" s="42" t="s">
        <v>2521</v>
      </c>
      <c r="AA1206"/>
    </row>
    <row r="1207" spans="1:27" s="39" customFormat="1" x14ac:dyDescent="0.35">
      <c r="A1207" s="85" t="s">
        <v>9</v>
      </c>
      <c r="B1207" s="87">
        <v>11001</v>
      </c>
      <c r="C1207" s="87" t="s">
        <v>12</v>
      </c>
      <c r="D1207" s="86">
        <v>615.2605264</v>
      </c>
      <c r="E1207" s="86">
        <f>SUMIFS('Ratios_MARAMA-VA'!T:T, 'Ratios_MARAMA-VA'!AA:AA, Z1207)</f>
        <v>615.26052639914099</v>
      </c>
      <c r="F1207" s="86">
        <f>SUMIFS('Ratios_MARAMA-VA'!J:J, 'Ratios_MARAMA-VA'!AA:AA, Z1207)</f>
        <v>1.67554609585822</v>
      </c>
      <c r="G1207" s="122">
        <f t="shared" si="68"/>
        <v>2.7233115468409471E-3</v>
      </c>
      <c r="H1207" s="122">
        <v>655.42946837059401</v>
      </c>
      <c r="I1207" s="86">
        <v>1.7849386393534619</v>
      </c>
      <c r="J1207" s="122">
        <v>674.20791458038502</v>
      </c>
      <c r="K1207" s="86">
        <v>1.8360781987483175</v>
      </c>
      <c r="L1207" s="122" t="str" cm="1">
        <f t="array" ref="L1207">_xlfn.SWITCH(A1207,
    "District of Columbia", _xlfn.XLOOKUP(R1207, '2015 O3 Growth Surrogates'!A:A, '2015 O3 Growth Surrogates'!H:H),
    "Maryland", _xlfn.XLOOKUP(R1207, '2015 O3 Growth Surrogates'!A:A, '2015 O3 Growth Surrogates'!I:I),
    "Virginia", _xlfn.XLOOKUP(R1207, '2015 O3 Growth Surrogates'!A:A, '2015 O3 Growth Surrogates'!J:J)
)</f>
        <v>Population</v>
      </c>
      <c r="M1207" s="133" cm="1">
        <f t="array" ref="M1207">_xlfn.SWITCH(L1207,
"Employment", INDEX('Coop GFs_CFs'!C:D, MATCH(B1207,'Coop GFs_CFs'!B:B,0),1),
"Population", INDEX('Coop GFs_CFs'!E:F, MATCH(B1207,'Coop GFs_CFs'!B:B,0),1),
"Household", INDEX('Coop GFs_CFs'!G:H, MATCH(B1207,'Coop GFs_CFs'!B:B,0),1),
"VMT", INDEX('Coop GFs_CFs'!I:J, MATCH(B1207,'Coop GFs_CFs'!B:B,0),1),
"Lane Mile", INDEX('Coop GFs_CFs'!K:L, MATCH(B1207,'Coop GFs_CFs'!B:B,0),1),
"Gas Sales", INDEX('Coop GFs_CFs'!M:N, MATCH(B1207,'Coop GFs_CFs'!B:B,0),1),
"No Growth", INDEX('Coop GFs_CFs'!O:P, MATCH(B1207,'Coop GFs_CFs'!B:B,0),1)
)</f>
        <v>1.0682042243864278</v>
      </c>
      <c r="N1207" s="133" cm="1">
        <f t="array" ref="N1207">_xlfn.SWITCH(L1207,
"Employment", INDEX('Coop GFs_CFs'!C:D, MATCH(B1207,'Coop GFs_CFs'!B:B,0),2),
"Population", INDEX('Coop GFs_CFs'!E:F, MATCH(B1207,'Coop GFs_CFs'!B:B,0),2),
"Household", INDEX('Coop GFs_CFs'!G:H, MATCH(B1207,'Coop GFs_CFs'!B:B,0),2),
"VMT", INDEX('Coop GFs_CFs'!I:J, MATCH(B1207,'Coop GFs_CFs'!B:B,0),2),
"Lane Mile", INDEX('Coop GFs_CFs'!K:L, MATCH(B1207,'Coop GFs_CFs'!B:B,0),2),
"Gas Sales", INDEX('Coop GFs_CFs'!M:N, MATCH(B1207,'Coop GFs_CFs'!B:B,0),2),
"No Growth", INDEX('Coop GFs_CFs'!O:P, MATCH(B1207,'Coop GFs_CFs'!B:B,0),2)
)</f>
        <v>1.1102535122627881</v>
      </c>
      <c r="O1207" s="133"/>
      <c r="P1207" s="86">
        <f t="shared" si="66"/>
        <v>1.7898254177499371</v>
      </c>
      <c r="Q1207" s="86">
        <f t="shared" si="67"/>
        <v>1.8602809378847911</v>
      </c>
      <c r="R1207" s="156" t="s">
        <v>410</v>
      </c>
      <c r="S1207" s="85" t="s">
        <v>393</v>
      </c>
      <c r="T1207" s="85" t="s">
        <v>382</v>
      </c>
      <c r="U1207" s="85" t="s">
        <v>402</v>
      </c>
      <c r="V1207" s="85" t="s">
        <v>411</v>
      </c>
      <c r="W1207" s="85" t="s">
        <v>385</v>
      </c>
      <c r="X1207" s="85" t="s">
        <v>330</v>
      </c>
      <c r="Z1207" s="42" t="s">
        <v>2539</v>
      </c>
      <c r="AA1207"/>
    </row>
    <row r="1208" spans="1:27" s="39" customFormat="1" x14ac:dyDescent="0.35">
      <c r="A1208" s="85" t="s">
        <v>497</v>
      </c>
      <c r="B1208" s="87">
        <v>24009</v>
      </c>
      <c r="C1208" s="87" t="s">
        <v>12</v>
      </c>
      <c r="D1208" s="86">
        <v>80.334236779999998</v>
      </c>
      <c r="E1208" s="86">
        <f>SUMIFS('Ratios_MARAMA-VA'!T:T, 'Ratios_MARAMA-VA'!AA:AA, Z1208)</f>
        <v>80.334236779887405</v>
      </c>
      <c r="F1208" s="86">
        <f>SUMIFS('Ratios_MARAMA-VA'!J:J, 'Ratios_MARAMA-VA'!AA:AA, Z1208)</f>
        <v>0.21877515462932301</v>
      </c>
      <c r="G1208" s="122">
        <f t="shared" si="68"/>
        <v>2.7233115468409588E-3</v>
      </c>
      <c r="H1208" s="122">
        <v>92.767132437945804</v>
      </c>
      <c r="I1208" s="86">
        <v>0.2526338029355823</v>
      </c>
      <c r="J1208" s="122">
        <v>100.15392554680299</v>
      </c>
      <c r="K1208" s="86">
        <v>0.2727503419030583</v>
      </c>
      <c r="L1208" s="122" t="str" cm="1">
        <f t="array" ref="L1208">_xlfn.SWITCH(A1208,
    "District of Columbia", _xlfn.XLOOKUP(R1208, '2015 O3 Growth Surrogates'!A:A, '2015 O3 Growth Surrogates'!H:H),
    "Maryland", _xlfn.XLOOKUP(R1208, '2015 O3 Growth Surrogates'!A:A, '2015 O3 Growth Surrogates'!I:I),
    "Virginia", _xlfn.XLOOKUP(R1208, '2015 O3 Growth Surrogates'!A:A, '2015 O3 Growth Surrogates'!J:J)
)</f>
        <v>Population</v>
      </c>
      <c r="M1208" s="133" cm="1">
        <f t="array" ref="M1208">_xlfn.SWITCH(L1208,
"Employment", INDEX('Coop GFs_CFs'!C:D, MATCH(B1208,'Coop GFs_CFs'!B:B,0),1),
"Population", INDEX('Coop GFs_CFs'!E:F, MATCH(B1208,'Coop GFs_CFs'!B:B,0),1),
"Household", INDEX('Coop GFs_CFs'!G:H, MATCH(B1208,'Coop GFs_CFs'!B:B,0),1),
"VMT", INDEX('Coop GFs_CFs'!I:J, MATCH(B1208,'Coop GFs_CFs'!B:B,0),1),
"Lane Mile", INDEX('Coop GFs_CFs'!K:L, MATCH(B1208,'Coop GFs_CFs'!B:B,0),1),
"Gas Sales", INDEX('Coop GFs_CFs'!M:N, MATCH(B1208,'Coop GFs_CFs'!B:B,0),1),
"No Growth", INDEX('Coop GFs_CFs'!O:P, MATCH(B1208,'Coop GFs_CFs'!B:B,0),1)
)</f>
        <v>1.0426851482954702</v>
      </c>
      <c r="N1208" s="133" cm="1">
        <f t="array" ref="N1208">_xlfn.SWITCH(L1208,
"Employment", INDEX('Coop GFs_CFs'!C:D, MATCH(B1208,'Coop GFs_CFs'!B:B,0),2),
"Population", INDEX('Coop GFs_CFs'!E:F, MATCH(B1208,'Coop GFs_CFs'!B:B,0),2),
"Household", INDEX('Coop GFs_CFs'!G:H, MATCH(B1208,'Coop GFs_CFs'!B:B,0),2),
"VMT", INDEX('Coop GFs_CFs'!I:J, MATCH(B1208,'Coop GFs_CFs'!B:B,0),2),
"Lane Mile", INDEX('Coop GFs_CFs'!K:L, MATCH(B1208,'Coop GFs_CFs'!B:B,0),2),
"Gas Sales", INDEX('Coop GFs_CFs'!M:N, MATCH(B1208,'Coop GFs_CFs'!B:B,0),2),
"No Growth", INDEX('Coop GFs_CFs'!O:P, MATCH(B1208,'Coop GFs_CFs'!B:B,0),2)
)</f>
        <v>1.0572281391746758</v>
      </c>
      <c r="O1208" s="133"/>
      <c r="P1208" s="86">
        <f t="shared" si="66"/>
        <v>0.22811360454804008</v>
      </c>
      <c r="Q1208" s="86">
        <f t="shared" si="67"/>
        <v>0.23129524962641113</v>
      </c>
      <c r="R1208" s="156" t="s">
        <v>410</v>
      </c>
      <c r="S1208" s="85" t="s">
        <v>393</v>
      </c>
      <c r="T1208" s="85" t="s">
        <v>382</v>
      </c>
      <c r="U1208" s="85" t="s">
        <v>402</v>
      </c>
      <c r="V1208" s="85" t="s">
        <v>411</v>
      </c>
      <c r="W1208" s="85" t="s">
        <v>385</v>
      </c>
      <c r="X1208" s="85" t="s">
        <v>330</v>
      </c>
      <c r="Z1208" s="42" t="s">
        <v>2540</v>
      </c>
      <c r="AA1208"/>
    </row>
    <row r="1209" spans="1:27" s="39" customFormat="1" x14ac:dyDescent="0.35">
      <c r="A1209" s="85" t="s">
        <v>497</v>
      </c>
      <c r="B1209" s="87">
        <v>24017</v>
      </c>
      <c r="C1209" s="87" t="s">
        <v>12</v>
      </c>
      <c r="D1209" s="86">
        <v>141.9313966</v>
      </c>
      <c r="E1209" s="86">
        <f>SUMIFS('Ratios_MARAMA-VA'!T:T, 'Ratios_MARAMA-VA'!AA:AA, Z1209)</f>
        <v>141.93139659980099</v>
      </c>
      <c r="F1209" s="86">
        <f>SUMIFS('Ratios_MARAMA-VA'!J:J, 'Ratios_MARAMA-VA'!AA:AA, Z1209)</f>
        <v>0.38652341121950301</v>
      </c>
      <c r="G1209" s="122">
        <f t="shared" si="68"/>
        <v>2.7233115468409683E-3</v>
      </c>
      <c r="H1209" s="122">
        <v>165.004044332728</v>
      </c>
      <c r="I1209" s="86">
        <v>0.44935741920677719</v>
      </c>
      <c r="J1209" s="122">
        <v>178.82075696194599</v>
      </c>
      <c r="K1209" s="86">
        <v>0.48698463224930999</v>
      </c>
      <c r="L1209" s="122" t="str" cm="1">
        <f t="array" ref="L1209">_xlfn.SWITCH(A1209,
    "District of Columbia", _xlfn.XLOOKUP(R1209, '2015 O3 Growth Surrogates'!A:A, '2015 O3 Growth Surrogates'!H:H),
    "Maryland", _xlfn.XLOOKUP(R1209, '2015 O3 Growth Surrogates'!A:A, '2015 O3 Growth Surrogates'!I:I),
    "Virginia", _xlfn.XLOOKUP(R1209, '2015 O3 Growth Surrogates'!A:A, '2015 O3 Growth Surrogates'!J:J)
)</f>
        <v>Population</v>
      </c>
      <c r="M1209" s="133" cm="1">
        <f t="array" ref="M1209">_xlfn.SWITCH(L1209,
"Employment", INDEX('Coop GFs_CFs'!C:D, MATCH(B1209,'Coop GFs_CFs'!B:B,0),1),
"Population", INDEX('Coop GFs_CFs'!E:F, MATCH(B1209,'Coop GFs_CFs'!B:B,0),1),
"Household", INDEX('Coop GFs_CFs'!G:H, MATCH(B1209,'Coop GFs_CFs'!B:B,0),1),
"VMT", INDEX('Coop GFs_CFs'!I:J, MATCH(B1209,'Coop GFs_CFs'!B:B,0),1),
"Lane Mile", INDEX('Coop GFs_CFs'!K:L, MATCH(B1209,'Coop GFs_CFs'!B:B,0),1),
"Gas Sales", INDEX('Coop GFs_CFs'!M:N, MATCH(B1209,'Coop GFs_CFs'!B:B,0),1),
"No Growth", INDEX('Coop GFs_CFs'!O:P, MATCH(B1209,'Coop GFs_CFs'!B:B,0),1)
)</f>
        <v>1.1538180515174046</v>
      </c>
      <c r="N1209" s="133" cm="1">
        <f t="array" ref="N1209">_xlfn.SWITCH(L1209,
"Employment", INDEX('Coop GFs_CFs'!C:D, MATCH(B1209,'Coop GFs_CFs'!B:B,0),2),
"Population", INDEX('Coop GFs_CFs'!E:F, MATCH(B1209,'Coop GFs_CFs'!B:B,0),2),
"Household", INDEX('Coop GFs_CFs'!G:H, MATCH(B1209,'Coop GFs_CFs'!B:B,0),2),
"VMT", INDEX('Coop GFs_CFs'!I:J, MATCH(B1209,'Coop GFs_CFs'!B:B,0),2),
"Lane Mile", INDEX('Coop GFs_CFs'!K:L, MATCH(B1209,'Coop GFs_CFs'!B:B,0),2),
"Gas Sales", INDEX('Coop GFs_CFs'!M:N, MATCH(B1209,'Coop GFs_CFs'!B:B,0),2),
"No Growth", INDEX('Coop GFs_CFs'!O:P, MATCH(B1209,'Coop GFs_CFs'!B:B,0),2)
)</f>
        <v>1.2191456407227705</v>
      </c>
      <c r="O1209" s="133"/>
      <c r="P1209" s="86">
        <f t="shared" si="66"/>
        <v>0.44597768919914749</v>
      </c>
      <c r="Q1209" s="86">
        <f t="shared" si="67"/>
        <v>0.4712283318255519</v>
      </c>
      <c r="R1209" s="156" t="s">
        <v>410</v>
      </c>
      <c r="S1209" s="85" t="s">
        <v>393</v>
      </c>
      <c r="T1209" s="85" t="s">
        <v>382</v>
      </c>
      <c r="U1209" s="85" t="s">
        <v>402</v>
      </c>
      <c r="V1209" s="85" t="s">
        <v>411</v>
      </c>
      <c r="W1209" s="85" t="s">
        <v>385</v>
      </c>
      <c r="X1209" s="85" t="s">
        <v>330</v>
      </c>
      <c r="Z1209" s="42" t="s">
        <v>2541</v>
      </c>
      <c r="AA1209"/>
    </row>
    <row r="1210" spans="1:27" s="39" customFormat="1" x14ac:dyDescent="0.35">
      <c r="A1210" s="85" t="s">
        <v>497</v>
      </c>
      <c r="B1210" s="87">
        <v>24021</v>
      </c>
      <c r="C1210" s="87" t="s">
        <v>12</v>
      </c>
      <c r="D1210" s="86">
        <v>228.87127129999999</v>
      </c>
      <c r="E1210" s="86">
        <f>SUMIFS('Ratios_MARAMA-VA'!T:T, 'Ratios_MARAMA-VA'!AA:AA, Z1210)</f>
        <v>228.871271299678</v>
      </c>
      <c r="F1210" s="86">
        <f>SUMIFS('Ratios_MARAMA-VA'!J:J, 'Ratios_MARAMA-VA'!AA:AA, Z1210)</f>
        <v>0.62328777587058504</v>
      </c>
      <c r="G1210" s="122">
        <f t="shared" si="68"/>
        <v>2.7233115468409683E-3</v>
      </c>
      <c r="H1210" s="122">
        <v>262.95835685325102</v>
      </c>
      <c r="I1210" s="86">
        <v>0.71611752955678631</v>
      </c>
      <c r="J1210" s="122">
        <v>283.09503833939402</v>
      </c>
      <c r="K1210" s="86">
        <v>0.77095598676305832</v>
      </c>
      <c r="L1210" s="122" t="str" cm="1">
        <f t="array" ref="L1210">_xlfn.SWITCH(A1210,
    "District of Columbia", _xlfn.XLOOKUP(R1210, '2015 O3 Growth Surrogates'!A:A, '2015 O3 Growth Surrogates'!H:H),
    "Maryland", _xlfn.XLOOKUP(R1210, '2015 O3 Growth Surrogates'!A:A, '2015 O3 Growth Surrogates'!I:I),
    "Virginia", _xlfn.XLOOKUP(R1210, '2015 O3 Growth Surrogates'!A:A, '2015 O3 Growth Surrogates'!J:J)
)</f>
        <v>Population</v>
      </c>
      <c r="M1210" s="133" cm="1">
        <f t="array" ref="M1210">_xlfn.SWITCH(L1210,
"Employment", INDEX('Coop GFs_CFs'!C:D, MATCH(B1210,'Coop GFs_CFs'!B:B,0),1),
"Population", INDEX('Coop GFs_CFs'!E:F, MATCH(B1210,'Coop GFs_CFs'!B:B,0),1),
"Household", INDEX('Coop GFs_CFs'!G:H, MATCH(B1210,'Coop GFs_CFs'!B:B,0),1),
"VMT", INDEX('Coop GFs_CFs'!I:J, MATCH(B1210,'Coop GFs_CFs'!B:B,0),1),
"Lane Mile", INDEX('Coop GFs_CFs'!K:L, MATCH(B1210,'Coop GFs_CFs'!B:B,0),1),
"Gas Sales", INDEX('Coop GFs_CFs'!M:N, MATCH(B1210,'Coop GFs_CFs'!B:B,0),1),
"No Growth", INDEX('Coop GFs_CFs'!O:P, MATCH(B1210,'Coop GFs_CFs'!B:B,0),1)
)</f>
        <v>1.1642434590518702</v>
      </c>
      <c r="N1210" s="133" cm="1">
        <f t="array" ref="N1210">_xlfn.SWITCH(L1210,
"Employment", INDEX('Coop GFs_CFs'!C:D, MATCH(B1210,'Coop GFs_CFs'!B:B,0),2),
"Population", INDEX('Coop GFs_CFs'!E:F, MATCH(B1210,'Coop GFs_CFs'!B:B,0),2),
"Household", INDEX('Coop GFs_CFs'!G:H, MATCH(B1210,'Coop GFs_CFs'!B:B,0),2),
"VMT", INDEX('Coop GFs_CFs'!I:J, MATCH(B1210,'Coop GFs_CFs'!B:B,0),2),
"Lane Mile", INDEX('Coop GFs_CFs'!K:L, MATCH(B1210,'Coop GFs_CFs'!B:B,0),2),
"Gas Sales", INDEX('Coop GFs_CFs'!M:N, MATCH(B1210,'Coop GFs_CFs'!B:B,0),2),
"No Growth", INDEX('Coop GFs_CFs'!O:P, MATCH(B1210,'Coop GFs_CFs'!B:B,0),2)
)</f>
        <v>1.2562187972033161</v>
      </c>
      <c r="O1210" s="133"/>
      <c r="P1210" s="86">
        <f t="shared" si="66"/>
        <v>0.72565871616431676</v>
      </c>
      <c r="Q1210" s="86">
        <f t="shared" si="67"/>
        <v>0.78298582011567641</v>
      </c>
      <c r="R1210" s="156" t="s">
        <v>410</v>
      </c>
      <c r="S1210" s="85" t="s">
        <v>393</v>
      </c>
      <c r="T1210" s="85" t="s">
        <v>382</v>
      </c>
      <c r="U1210" s="85" t="s">
        <v>402</v>
      </c>
      <c r="V1210" s="85" t="s">
        <v>411</v>
      </c>
      <c r="W1210" s="85" t="s">
        <v>385</v>
      </c>
      <c r="X1210" s="85" t="s">
        <v>330</v>
      </c>
      <c r="Z1210" s="42" t="s">
        <v>2542</v>
      </c>
      <c r="AA1210"/>
    </row>
    <row r="1211" spans="1:27" s="39" customFormat="1" x14ac:dyDescent="0.35">
      <c r="A1211" s="85" t="s">
        <v>497</v>
      </c>
      <c r="B1211" s="87">
        <v>24031</v>
      </c>
      <c r="C1211" s="87" t="s">
        <v>12</v>
      </c>
      <c r="D1211" s="86">
        <v>907.86533059999999</v>
      </c>
      <c r="E1211" s="86">
        <f>SUMIFS('Ratios_MARAMA-VA'!T:T, 'Ratios_MARAMA-VA'!AA:AA, Z1211)</f>
        <v>907.86533059872602</v>
      </c>
      <c r="F1211" s="86">
        <f>SUMIFS('Ratios_MARAMA-VA'!J:J, 'Ratios_MARAMA-VA'!AA:AA, Z1211)</f>
        <v>2.4724001377960998</v>
      </c>
      <c r="G1211" s="122">
        <f t="shared" si="68"/>
        <v>2.723311546840964E-3</v>
      </c>
      <c r="H1211" s="122">
        <v>1004.93445033338</v>
      </c>
      <c r="I1211" s="86">
        <v>2.7367495924111709</v>
      </c>
      <c r="J1211" s="122">
        <v>1058.0854893599701</v>
      </c>
      <c r="K1211" s="86">
        <v>2.8814964307188786</v>
      </c>
      <c r="L1211" s="122" t="str" cm="1">
        <f t="array" ref="L1211">_xlfn.SWITCH(A1211,
    "District of Columbia", _xlfn.XLOOKUP(R1211, '2015 O3 Growth Surrogates'!A:A, '2015 O3 Growth Surrogates'!H:H),
    "Maryland", _xlfn.XLOOKUP(R1211, '2015 O3 Growth Surrogates'!A:A, '2015 O3 Growth Surrogates'!I:I),
    "Virginia", _xlfn.XLOOKUP(R1211, '2015 O3 Growth Surrogates'!A:A, '2015 O3 Growth Surrogates'!J:J)
)</f>
        <v>Population</v>
      </c>
      <c r="M1211" s="133" cm="1">
        <f t="array" ref="M1211">_xlfn.SWITCH(L1211,
"Employment", INDEX('Coop GFs_CFs'!C:D, MATCH(B1211,'Coop GFs_CFs'!B:B,0),1),
"Population", INDEX('Coop GFs_CFs'!E:F, MATCH(B1211,'Coop GFs_CFs'!B:B,0),1),
"Household", INDEX('Coop GFs_CFs'!G:H, MATCH(B1211,'Coop GFs_CFs'!B:B,0),1),
"VMT", INDEX('Coop GFs_CFs'!I:J, MATCH(B1211,'Coop GFs_CFs'!B:B,0),1),
"Lane Mile", INDEX('Coop GFs_CFs'!K:L, MATCH(B1211,'Coop GFs_CFs'!B:B,0),1),
"Gas Sales", INDEX('Coop GFs_CFs'!M:N, MATCH(B1211,'Coop GFs_CFs'!B:B,0),1),
"No Growth", INDEX('Coop GFs_CFs'!O:P, MATCH(B1211,'Coop GFs_CFs'!B:B,0),1)
)</f>
        <v>1.0583627788491754</v>
      </c>
      <c r="N1211" s="133" cm="1">
        <f t="array" ref="N1211">_xlfn.SWITCH(L1211,
"Employment", INDEX('Coop GFs_CFs'!C:D, MATCH(B1211,'Coop GFs_CFs'!B:B,0),2),
"Population", INDEX('Coop GFs_CFs'!E:F, MATCH(B1211,'Coop GFs_CFs'!B:B,0),2),
"Household", INDEX('Coop GFs_CFs'!G:H, MATCH(B1211,'Coop GFs_CFs'!B:B,0),2),
"VMT", INDEX('Coop GFs_CFs'!I:J, MATCH(B1211,'Coop GFs_CFs'!B:B,0),2),
"Lane Mile", INDEX('Coop GFs_CFs'!K:L, MATCH(B1211,'Coop GFs_CFs'!B:B,0),2),
"Gas Sales", INDEX('Coop GFs_CFs'!M:N, MATCH(B1211,'Coop GFs_CFs'!B:B,0),2),
"No Growth", INDEX('Coop GFs_CFs'!O:P, MATCH(B1211,'Coop GFs_CFs'!B:B,0),2)
)</f>
        <v>1.0918242125602675</v>
      </c>
      <c r="O1211" s="133"/>
      <c r="P1211" s="86">
        <f t="shared" si="66"/>
        <v>2.6166962802649643</v>
      </c>
      <c r="Q1211" s="86">
        <f t="shared" si="67"/>
        <v>2.6994263335831237</v>
      </c>
      <c r="R1211" s="156" t="s">
        <v>410</v>
      </c>
      <c r="S1211" s="85" t="s">
        <v>393</v>
      </c>
      <c r="T1211" s="85" t="s">
        <v>382</v>
      </c>
      <c r="U1211" s="85" t="s">
        <v>402</v>
      </c>
      <c r="V1211" s="85" t="s">
        <v>411</v>
      </c>
      <c r="W1211" s="85" t="s">
        <v>385</v>
      </c>
      <c r="X1211" s="85" t="s">
        <v>330</v>
      </c>
      <c r="Z1211" s="42" t="s">
        <v>2543</v>
      </c>
      <c r="AA1211"/>
    </row>
    <row r="1212" spans="1:27" s="39" customFormat="1" x14ac:dyDescent="0.35">
      <c r="A1212" s="85" t="s">
        <v>497</v>
      </c>
      <c r="B1212" s="87">
        <v>24033</v>
      </c>
      <c r="C1212" s="87" t="s">
        <v>12</v>
      </c>
      <c r="D1212" s="86">
        <v>785.12315799999999</v>
      </c>
      <c r="E1212" s="86">
        <f>SUMIFS('Ratios_MARAMA-VA'!T:T, 'Ratios_MARAMA-VA'!AA:AA, Z1212)</f>
        <v>785.12315799889905</v>
      </c>
      <c r="F1212" s="86">
        <f>SUMIFS('Ratios_MARAMA-VA'!J:J, 'Ratios_MARAMA-VA'!AA:AA, Z1212)</f>
        <v>2.13813496187064</v>
      </c>
      <c r="G1212" s="122">
        <f t="shared" si="68"/>
        <v>2.7233115468409583E-3</v>
      </c>
      <c r="H1212" s="122">
        <v>846.06439114671605</v>
      </c>
      <c r="I1212" s="86">
        <v>2.3040969257808168</v>
      </c>
      <c r="J1212" s="122">
        <v>876.84573655374004</v>
      </c>
      <c r="K1212" s="86">
        <v>2.3879241191550653</v>
      </c>
      <c r="L1212" s="122" t="str" cm="1">
        <f t="array" ref="L1212">_xlfn.SWITCH(A1212,
    "District of Columbia", _xlfn.XLOOKUP(R1212, '2015 O3 Growth Surrogates'!A:A, '2015 O3 Growth Surrogates'!H:H),
    "Maryland", _xlfn.XLOOKUP(R1212, '2015 O3 Growth Surrogates'!A:A, '2015 O3 Growth Surrogates'!I:I),
    "Virginia", _xlfn.XLOOKUP(R1212, '2015 O3 Growth Surrogates'!A:A, '2015 O3 Growth Surrogates'!J:J)
)</f>
        <v>Population</v>
      </c>
      <c r="M1212" s="133" cm="1">
        <f t="array" ref="M1212">_xlfn.SWITCH(L1212,
"Employment", INDEX('Coop GFs_CFs'!C:D, MATCH(B1212,'Coop GFs_CFs'!B:B,0),1),
"Population", INDEX('Coop GFs_CFs'!E:F, MATCH(B1212,'Coop GFs_CFs'!B:B,0),1),
"Household", INDEX('Coop GFs_CFs'!G:H, MATCH(B1212,'Coop GFs_CFs'!B:B,0),1),
"VMT", INDEX('Coop GFs_CFs'!I:J, MATCH(B1212,'Coop GFs_CFs'!B:B,0),1),
"Lane Mile", INDEX('Coop GFs_CFs'!K:L, MATCH(B1212,'Coop GFs_CFs'!B:B,0),1),
"Gas Sales", INDEX('Coop GFs_CFs'!M:N, MATCH(B1212,'Coop GFs_CFs'!B:B,0),1),
"No Growth", INDEX('Coop GFs_CFs'!O:P, MATCH(B1212,'Coop GFs_CFs'!B:B,0),1)
)</f>
        <v>1.0745673584180946</v>
      </c>
      <c r="N1212" s="133" cm="1">
        <f t="array" ref="N1212">_xlfn.SWITCH(L1212,
"Employment", INDEX('Coop GFs_CFs'!C:D, MATCH(B1212,'Coop GFs_CFs'!B:B,0),2),
"Population", INDEX('Coop GFs_CFs'!E:F, MATCH(B1212,'Coop GFs_CFs'!B:B,0),2),
"Household", INDEX('Coop GFs_CFs'!G:H, MATCH(B1212,'Coop GFs_CFs'!B:B,0),2),
"VMT", INDEX('Coop GFs_CFs'!I:J, MATCH(B1212,'Coop GFs_CFs'!B:B,0),2),
"Lane Mile", INDEX('Coop GFs_CFs'!K:L, MATCH(B1212,'Coop GFs_CFs'!B:B,0),2),
"Gas Sales", INDEX('Coop GFs_CFs'!M:N, MATCH(B1212,'Coop GFs_CFs'!B:B,0),2),
"No Growth", INDEX('Coop GFs_CFs'!O:P, MATCH(B1212,'Coop GFs_CFs'!B:B,0),2)
)</f>
        <v>1.1211792575445925</v>
      </c>
      <c r="O1212" s="133"/>
      <c r="P1212" s="86">
        <f t="shared" si="66"/>
        <v>2.2975700379187072</v>
      </c>
      <c r="Q1212" s="86">
        <f t="shared" si="67"/>
        <v>2.3972325690802596</v>
      </c>
      <c r="R1212" s="156" t="s">
        <v>410</v>
      </c>
      <c r="S1212" s="85" t="s">
        <v>393</v>
      </c>
      <c r="T1212" s="85" t="s">
        <v>382</v>
      </c>
      <c r="U1212" s="85" t="s">
        <v>402</v>
      </c>
      <c r="V1212" s="85" t="s">
        <v>411</v>
      </c>
      <c r="W1212" s="85" t="s">
        <v>385</v>
      </c>
      <c r="X1212" s="85" t="s">
        <v>330</v>
      </c>
      <c r="Z1212" s="42" t="s">
        <v>2544</v>
      </c>
      <c r="AA1212"/>
    </row>
    <row r="1213" spans="1:27" s="39" customFormat="1" x14ac:dyDescent="0.35">
      <c r="A1213" s="85" t="s">
        <v>811</v>
      </c>
      <c r="B1213" s="87">
        <v>51013</v>
      </c>
      <c r="C1213" s="87" t="s">
        <v>12</v>
      </c>
      <c r="D1213" s="86">
        <v>191.5119368</v>
      </c>
      <c r="E1213" s="86">
        <f>SUMIFS('Ratios_MARAMA-VA'!T:T, 'Ratios_MARAMA-VA'!AA:AA, Z1213)</f>
        <v>191.51193679973201</v>
      </c>
      <c r="F1213" s="86">
        <f>SUMIFS('Ratios_MARAMA-VA'!J:J, 'Ratios_MARAMA-VA'!AA:AA, Z1213)</f>
        <v>0.521546668844584</v>
      </c>
      <c r="G1213" s="122">
        <f t="shared" si="68"/>
        <v>2.7233115468409479E-3</v>
      </c>
      <c r="H1213" s="122">
        <v>202.671981420338</v>
      </c>
      <c r="I1213" s="86">
        <v>0.55193894722314052</v>
      </c>
      <c r="J1213" s="122">
        <v>207.73214096412599</v>
      </c>
      <c r="K1213" s="86">
        <v>0.56571933813759578</v>
      </c>
      <c r="L1213" s="122" t="str" cm="1">
        <f t="array" ref="L1213">_xlfn.SWITCH(A1213,
    "District of Columbia", _xlfn.XLOOKUP(R1213, '2015 O3 Growth Surrogates'!A:A, '2015 O3 Growth Surrogates'!H:H),
    "Maryland", _xlfn.XLOOKUP(R1213, '2015 O3 Growth Surrogates'!A:A, '2015 O3 Growth Surrogates'!I:I),
    "Virginia", _xlfn.XLOOKUP(R1213, '2015 O3 Growth Surrogates'!A:A, '2015 O3 Growth Surrogates'!J:J)
)</f>
        <v>Population</v>
      </c>
      <c r="M1213" s="133" cm="1">
        <f t="array" ref="M1213">_xlfn.SWITCH(L1213,
"Employment", INDEX('Coop GFs_CFs'!C:D, MATCH(B1213,'Coop GFs_CFs'!B:B,0),1),
"Population", INDEX('Coop GFs_CFs'!E:F, MATCH(B1213,'Coop GFs_CFs'!B:B,0),1),
"Household", INDEX('Coop GFs_CFs'!G:H, MATCH(B1213,'Coop GFs_CFs'!B:B,0),1),
"VMT", INDEX('Coop GFs_CFs'!I:J, MATCH(B1213,'Coop GFs_CFs'!B:B,0),1),
"Lane Mile", INDEX('Coop GFs_CFs'!K:L, MATCH(B1213,'Coop GFs_CFs'!B:B,0),1),
"Gas Sales", INDEX('Coop GFs_CFs'!M:N, MATCH(B1213,'Coop GFs_CFs'!B:B,0),1),
"No Growth", INDEX('Coop GFs_CFs'!O:P, MATCH(B1213,'Coop GFs_CFs'!B:B,0),1)
)</f>
        <v>1.0984649785709848</v>
      </c>
      <c r="N1213" s="133" cm="1">
        <f t="array" ref="N1213">_xlfn.SWITCH(L1213,
"Employment", INDEX('Coop GFs_CFs'!C:D, MATCH(B1213,'Coop GFs_CFs'!B:B,0),2),
"Population", INDEX('Coop GFs_CFs'!E:F, MATCH(B1213,'Coop GFs_CFs'!B:B,0),2),
"Household", INDEX('Coop GFs_CFs'!G:H, MATCH(B1213,'Coop GFs_CFs'!B:B,0),2),
"VMT", INDEX('Coop GFs_CFs'!I:J, MATCH(B1213,'Coop GFs_CFs'!B:B,0),2),
"Lane Mile", INDEX('Coop GFs_CFs'!K:L, MATCH(B1213,'Coop GFs_CFs'!B:B,0),2),
"Gas Sales", INDEX('Coop GFs_CFs'!M:N, MATCH(B1213,'Coop GFs_CFs'!B:B,0),2),
"No Growth", INDEX('Coop GFs_CFs'!O:P, MATCH(B1213,'Coop GFs_CFs'!B:B,0),2)
)</f>
        <v>1.1504470071844137</v>
      </c>
      <c r="O1213" s="133"/>
      <c r="P1213" s="86">
        <f t="shared" si="66"/>
        <v>0.57290075041613442</v>
      </c>
      <c r="Q1213" s="86">
        <f t="shared" si="67"/>
        <v>0.60001180427925216</v>
      </c>
      <c r="R1213" s="156" t="s">
        <v>410</v>
      </c>
      <c r="S1213" s="85" t="s">
        <v>393</v>
      </c>
      <c r="T1213" s="85" t="s">
        <v>382</v>
      </c>
      <c r="U1213" s="85" t="s">
        <v>402</v>
      </c>
      <c r="V1213" s="85" t="s">
        <v>411</v>
      </c>
      <c r="W1213" s="85" t="s">
        <v>385</v>
      </c>
      <c r="X1213" s="85" t="s">
        <v>330</v>
      </c>
      <c r="Z1213" s="42" t="s">
        <v>2546</v>
      </c>
      <c r="AA1213"/>
    </row>
    <row r="1214" spans="1:27" s="39" customFormat="1" x14ac:dyDescent="0.35">
      <c r="A1214" s="85" t="s">
        <v>811</v>
      </c>
      <c r="B1214" s="87">
        <v>51059</v>
      </c>
      <c r="C1214" s="87" t="s">
        <v>12</v>
      </c>
      <c r="D1214" s="86">
        <v>923.12774119999995</v>
      </c>
      <c r="E1214" s="86">
        <f>SUMIFS('Ratios_MARAMA-VA'!T:T, 'Ratios_MARAMA-VA'!AA:AA, Z1214)</f>
        <v>923.12774119870596</v>
      </c>
      <c r="F1214" s="86">
        <f>SUMIFS('Ratios_MARAMA-VA'!J:J, 'Ratios_MARAMA-VA'!AA:AA, Z1214)</f>
        <v>2.51396443681565</v>
      </c>
      <c r="G1214" s="122">
        <f t="shared" si="68"/>
        <v>2.7233115468409605E-3</v>
      </c>
      <c r="H1214" s="122">
        <v>1089.0059795534401</v>
      </c>
      <c r="I1214" s="86">
        <v>2.965702558696734</v>
      </c>
      <c r="J1214" s="122">
        <v>1191.4502027485901</v>
      </c>
      <c r="K1214" s="86">
        <v>3.2446900946312387</v>
      </c>
      <c r="L1214" s="122" t="str" cm="1">
        <f t="array" ref="L1214">_xlfn.SWITCH(A1214,
    "District of Columbia", _xlfn.XLOOKUP(R1214, '2015 O3 Growth Surrogates'!A:A, '2015 O3 Growth Surrogates'!H:H),
    "Maryland", _xlfn.XLOOKUP(R1214, '2015 O3 Growth Surrogates'!A:A, '2015 O3 Growth Surrogates'!I:I),
    "Virginia", _xlfn.XLOOKUP(R1214, '2015 O3 Growth Surrogates'!A:A, '2015 O3 Growth Surrogates'!J:J)
)</f>
        <v>Population</v>
      </c>
      <c r="M1214" s="133" cm="1">
        <f t="array" ref="M1214">_xlfn.SWITCH(L1214,
"Employment", INDEX('Coop GFs_CFs'!C:D, MATCH(B1214,'Coop GFs_CFs'!B:B,0),1),
"Population", INDEX('Coop GFs_CFs'!E:F, MATCH(B1214,'Coop GFs_CFs'!B:B,0),1),
"Household", INDEX('Coop GFs_CFs'!G:H, MATCH(B1214,'Coop GFs_CFs'!B:B,0),1),
"VMT", INDEX('Coop GFs_CFs'!I:J, MATCH(B1214,'Coop GFs_CFs'!B:B,0),1),
"Lane Mile", INDEX('Coop GFs_CFs'!K:L, MATCH(B1214,'Coop GFs_CFs'!B:B,0),1),
"Gas Sales", INDEX('Coop GFs_CFs'!M:N, MATCH(B1214,'Coop GFs_CFs'!B:B,0),1),
"No Growth", INDEX('Coop GFs_CFs'!O:P, MATCH(B1214,'Coop GFs_CFs'!B:B,0),1)
)</f>
        <v>1.0657729164323093</v>
      </c>
      <c r="N1214" s="133" cm="1">
        <f t="array" ref="N1214">_xlfn.SWITCH(L1214,
"Employment", INDEX('Coop GFs_CFs'!C:D, MATCH(B1214,'Coop GFs_CFs'!B:B,0),2),
"Population", INDEX('Coop GFs_CFs'!E:F, MATCH(B1214,'Coop GFs_CFs'!B:B,0),2),
"Household", INDEX('Coop GFs_CFs'!G:H, MATCH(B1214,'Coop GFs_CFs'!B:B,0),2),
"VMT", INDEX('Coop GFs_CFs'!I:J, MATCH(B1214,'Coop GFs_CFs'!B:B,0),2),
"Lane Mile", INDEX('Coop GFs_CFs'!K:L, MATCH(B1214,'Coop GFs_CFs'!B:B,0),2),
"Gas Sales", INDEX('Coop GFs_CFs'!M:N, MATCH(B1214,'Coop GFs_CFs'!B:B,0),2),
"No Growth", INDEX('Coop GFs_CFs'!O:P, MATCH(B1214,'Coop GFs_CFs'!B:B,0),2)
)</f>
        <v>1.0960498584059377</v>
      </c>
      <c r="O1214" s="133"/>
      <c r="P1214" s="86">
        <f t="shared" si="66"/>
        <v>2.6793152096321231</v>
      </c>
      <c r="Q1214" s="86">
        <f t="shared" si="67"/>
        <v>2.7554303650093561</v>
      </c>
      <c r="R1214" s="156" t="s">
        <v>410</v>
      </c>
      <c r="S1214" s="85" t="s">
        <v>393</v>
      </c>
      <c r="T1214" s="85" t="s">
        <v>382</v>
      </c>
      <c r="U1214" s="85" t="s">
        <v>402</v>
      </c>
      <c r="V1214" s="85" t="s">
        <v>411</v>
      </c>
      <c r="W1214" s="85" t="s">
        <v>385</v>
      </c>
      <c r="X1214" s="85" t="s">
        <v>330</v>
      </c>
      <c r="Z1214" s="42" t="s">
        <v>2547</v>
      </c>
      <c r="AA1214"/>
    </row>
    <row r="1215" spans="1:27" s="39" customFormat="1" x14ac:dyDescent="0.35">
      <c r="A1215" s="85" t="s">
        <v>811</v>
      </c>
      <c r="B1215" s="87">
        <v>51107</v>
      </c>
      <c r="C1215" s="87" t="s">
        <v>12</v>
      </c>
      <c r="D1215" s="86">
        <v>337.82132209999997</v>
      </c>
      <c r="E1215" s="86">
        <f>SUMIFS('Ratios_MARAMA-VA'!T:T, 'Ratios_MARAMA-VA'!AA:AA, Z1215)</f>
        <v>337.82132209952698</v>
      </c>
      <c r="F1215" s="86">
        <f>SUMIFS('Ratios_MARAMA-VA'!J:J, 'Ratios_MARAMA-VA'!AA:AA, Z1215)</f>
        <v>0.91999270724271898</v>
      </c>
      <c r="G1215" s="122">
        <f t="shared" si="68"/>
        <v>2.723311546840954E-3</v>
      </c>
      <c r="H1215" s="122">
        <v>450.26627244653901</v>
      </c>
      <c r="I1215" s="86">
        <v>1.2262153389066945</v>
      </c>
      <c r="J1215" s="122">
        <v>530.00201295244904</v>
      </c>
      <c r="K1215" s="86">
        <v>1.4433606017223533</v>
      </c>
      <c r="L1215" s="122" t="str" cm="1">
        <f t="array" ref="L1215">_xlfn.SWITCH(A1215,
    "District of Columbia", _xlfn.XLOOKUP(R1215, '2015 O3 Growth Surrogates'!A:A, '2015 O3 Growth Surrogates'!H:H),
    "Maryland", _xlfn.XLOOKUP(R1215, '2015 O3 Growth Surrogates'!A:A, '2015 O3 Growth Surrogates'!I:I),
    "Virginia", _xlfn.XLOOKUP(R1215, '2015 O3 Growth Surrogates'!A:A, '2015 O3 Growth Surrogates'!J:J)
)</f>
        <v>Population</v>
      </c>
      <c r="M1215" s="133" cm="1">
        <f t="array" ref="M1215">_xlfn.SWITCH(L1215,
"Employment", INDEX('Coop GFs_CFs'!C:D, MATCH(B1215,'Coop GFs_CFs'!B:B,0),1),
"Population", INDEX('Coop GFs_CFs'!E:F, MATCH(B1215,'Coop GFs_CFs'!B:B,0),1),
"Household", INDEX('Coop GFs_CFs'!G:H, MATCH(B1215,'Coop GFs_CFs'!B:B,0),1),
"VMT", INDEX('Coop GFs_CFs'!I:J, MATCH(B1215,'Coop GFs_CFs'!B:B,0),1),
"Lane Mile", INDEX('Coop GFs_CFs'!K:L, MATCH(B1215,'Coop GFs_CFs'!B:B,0),1),
"Gas Sales", INDEX('Coop GFs_CFs'!M:N, MATCH(B1215,'Coop GFs_CFs'!B:B,0),1),
"No Growth", INDEX('Coop GFs_CFs'!O:P, MATCH(B1215,'Coop GFs_CFs'!B:B,0),1)
)</f>
        <v>1.1551127564124075</v>
      </c>
      <c r="N1215" s="133" cm="1">
        <f t="array" ref="N1215">_xlfn.SWITCH(L1215,
"Employment", INDEX('Coop GFs_CFs'!C:D, MATCH(B1215,'Coop GFs_CFs'!B:B,0),2),
"Population", INDEX('Coop GFs_CFs'!E:F, MATCH(B1215,'Coop GFs_CFs'!B:B,0),2),
"Household", INDEX('Coop GFs_CFs'!G:H, MATCH(B1215,'Coop GFs_CFs'!B:B,0),2),
"VMT", INDEX('Coop GFs_CFs'!I:J, MATCH(B1215,'Coop GFs_CFs'!B:B,0),2),
"Lane Mile", INDEX('Coop GFs_CFs'!K:L, MATCH(B1215,'Coop GFs_CFs'!B:B,0),2),
"Gas Sales", INDEX('Coop GFs_CFs'!M:N, MATCH(B1215,'Coop GFs_CFs'!B:B,0),2),
"No Growth", INDEX('Coop GFs_CFs'!O:P, MATCH(B1215,'Coop GFs_CFs'!B:B,0),2)
)</f>
        <v>1.1978534058610257</v>
      </c>
      <c r="O1215" s="133"/>
      <c r="P1215" s="86">
        <f t="shared" si="66"/>
        <v>1.0626953119424503</v>
      </c>
      <c r="Q1215" s="86">
        <f t="shared" si="67"/>
        <v>1.1020163977379964</v>
      </c>
      <c r="R1215" s="156" t="s">
        <v>410</v>
      </c>
      <c r="S1215" s="85" t="s">
        <v>393</v>
      </c>
      <c r="T1215" s="85" t="s">
        <v>382</v>
      </c>
      <c r="U1215" s="85" t="s">
        <v>402</v>
      </c>
      <c r="V1215" s="85" t="s">
        <v>411</v>
      </c>
      <c r="W1215" s="85" t="s">
        <v>385</v>
      </c>
      <c r="X1215" s="85" t="s">
        <v>330</v>
      </c>
      <c r="Z1215" s="42" t="s">
        <v>2550</v>
      </c>
      <c r="AA1215"/>
    </row>
    <row r="1216" spans="1:27" s="39" customFormat="1" x14ac:dyDescent="0.35">
      <c r="A1216" s="85" t="s">
        <v>811</v>
      </c>
      <c r="B1216" s="87">
        <v>51153</v>
      </c>
      <c r="C1216" s="87" t="s">
        <v>12</v>
      </c>
      <c r="D1216" s="86">
        <v>386.97063889999998</v>
      </c>
      <c r="E1216" s="86">
        <f>SUMIFS('Ratios_MARAMA-VA'!T:T, 'Ratios_MARAMA-VA'!AA:AA, Z1216)</f>
        <v>386.970638899459</v>
      </c>
      <c r="F1216" s="86">
        <f>SUMIFS('Ratios_MARAMA-VA'!J:J, 'Ratios_MARAMA-VA'!AA:AA, Z1216)</f>
        <v>1.05384160920331</v>
      </c>
      <c r="G1216" s="122">
        <f t="shared" si="68"/>
        <v>2.7233115468409336E-3</v>
      </c>
      <c r="H1216" s="122">
        <v>463.349280417123</v>
      </c>
      <c r="I1216" s="86">
        <v>1.2618444455803888</v>
      </c>
      <c r="J1216" s="122">
        <v>511.84139790608498</v>
      </c>
      <c r="K1216" s="86">
        <v>1.393903589068846</v>
      </c>
      <c r="L1216" s="122" t="str" cm="1">
        <f t="array" ref="L1216">_xlfn.SWITCH(A1216,
    "District of Columbia", _xlfn.XLOOKUP(R1216, '2015 O3 Growth Surrogates'!A:A, '2015 O3 Growth Surrogates'!H:H),
    "Maryland", _xlfn.XLOOKUP(R1216, '2015 O3 Growth Surrogates'!A:A, '2015 O3 Growth Surrogates'!I:I),
    "Virginia", _xlfn.XLOOKUP(R1216, '2015 O3 Growth Surrogates'!A:A, '2015 O3 Growth Surrogates'!J:J)
)</f>
        <v>Population</v>
      </c>
      <c r="M1216" s="133" cm="1">
        <f t="array" ref="M1216">_xlfn.SWITCH(L1216,
"Employment", INDEX('Coop GFs_CFs'!C:D, MATCH(B1216,'Coop GFs_CFs'!B:B,0),1),
"Population", INDEX('Coop GFs_CFs'!E:F, MATCH(B1216,'Coop GFs_CFs'!B:B,0),1),
"Household", INDEX('Coop GFs_CFs'!G:H, MATCH(B1216,'Coop GFs_CFs'!B:B,0),1),
"VMT", INDEX('Coop GFs_CFs'!I:J, MATCH(B1216,'Coop GFs_CFs'!B:B,0),1),
"Lane Mile", INDEX('Coop GFs_CFs'!K:L, MATCH(B1216,'Coop GFs_CFs'!B:B,0),1),
"Gas Sales", INDEX('Coop GFs_CFs'!M:N, MATCH(B1216,'Coop GFs_CFs'!B:B,0),1),
"No Growth", INDEX('Coop GFs_CFs'!O:P, MATCH(B1216,'Coop GFs_CFs'!B:B,0),1)
)</f>
        <v>1.0943166406241815</v>
      </c>
      <c r="N1216" s="133" cm="1">
        <f t="array" ref="N1216">_xlfn.SWITCH(L1216,
"Employment", INDEX('Coop GFs_CFs'!C:D, MATCH(B1216,'Coop GFs_CFs'!B:B,0),2),
"Population", INDEX('Coop GFs_CFs'!E:F, MATCH(B1216,'Coop GFs_CFs'!B:B,0),2),
"Household", INDEX('Coop GFs_CFs'!G:H, MATCH(B1216,'Coop GFs_CFs'!B:B,0),2),
"VMT", INDEX('Coop GFs_CFs'!I:J, MATCH(B1216,'Coop GFs_CFs'!B:B,0),2),
"Lane Mile", INDEX('Coop GFs_CFs'!K:L, MATCH(B1216,'Coop GFs_CFs'!B:B,0),2),
"Gas Sales", INDEX('Coop GFs_CFs'!M:N, MATCH(B1216,'Coop GFs_CFs'!B:B,0),2),
"No Growth", INDEX('Coop GFs_CFs'!O:P, MATCH(B1216,'Coop GFs_CFs'!B:B,0),2)
)</f>
        <v>1.1237955518522129</v>
      </c>
      <c r="O1216" s="133"/>
      <c r="P1216" s="86">
        <f t="shared" si="66"/>
        <v>1.1532364095333478</v>
      </c>
      <c r="Q1216" s="86">
        <f t="shared" si="67"/>
        <v>1.184302512779458</v>
      </c>
      <c r="R1216" s="156" t="s">
        <v>410</v>
      </c>
      <c r="S1216" s="85" t="s">
        <v>393</v>
      </c>
      <c r="T1216" s="85" t="s">
        <v>382</v>
      </c>
      <c r="U1216" s="85" t="s">
        <v>402</v>
      </c>
      <c r="V1216" s="85" t="s">
        <v>411</v>
      </c>
      <c r="W1216" s="85" t="s">
        <v>385</v>
      </c>
      <c r="X1216" s="85" t="s">
        <v>330</v>
      </c>
      <c r="Z1216" s="42" t="s">
        <v>2553</v>
      </c>
      <c r="AA1216"/>
    </row>
    <row r="1217" spans="1:27" s="39" customFormat="1" x14ac:dyDescent="0.35">
      <c r="A1217" s="85" t="s">
        <v>811</v>
      </c>
      <c r="B1217" s="87">
        <v>51510</v>
      </c>
      <c r="C1217" s="87" t="s">
        <v>12</v>
      </c>
      <c r="D1217" s="86">
        <v>127.97289240000001</v>
      </c>
      <c r="E1217" s="86">
        <f>SUMIFS('Ratios_MARAMA-VA'!T:T, 'Ratios_MARAMA-VA'!AA:AA, Z1217)</f>
        <v>127.97289239982</v>
      </c>
      <c r="F1217" s="86">
        <f>SUMIFS('Ratios_MARAMA-VA'!J:J, 'Ratios_MARAMA-VA'!AA:AA, Z1217)</f>
        <v>0.34851005555506798</v>
      </c>
      <c r="G1217" s="122">
        <f t="shared" si="68"/>
        <v>2.7233115468409791E-3</v>
      </c>
      <c r="H1217" s="122">
        <v>137.24000612222699</v>
      </c>
      <c r="I1217" s="86">
        <v>0.37374729336118745</v>
      </c>
      <c r="J1217" s="122">
        <v>141.86469724573899</v>
      </c>
      <c r="K1217" s="86">
        <v>0.38634176809842063</v>
      </c>
      <c r="L1217" s="122" t="str" cm="1">
        <f t="array" ref="L1217">_xlfn.SWITCH(A1217,
    "District of Columbia", _xlfn.XLOOKUP(R1217, '2015 O3 Growth Surrogates'!A:A, '2015 O3 Growth Surrogates'!H:H),
    "Maryland", _xlfn.XLOOKUP(R1217, '2015 O3 Growth Surrogates'!A:A, '2015 O3 Growth Surrogates'!I:I),
    "Virginia", _xlfn.XLOOKUP(R1217, '2015 O3 Growth Surrogates'!A:A, '2015 O3 Growth Surrogates'!J:J)
)</f>
        <v>Population</v>
      </c>
      <c r="M1217" s="133" cm="1">
        <f t="array" ref="M1217">_xlfn.SWITCH(L1217,
"Employment", INDEX('Coop GFs_CFs'!C:D, MATCH(B1217,'Coop GFs_CFs'!B:B,0),1),
"Population", INDEX('Coop GFs_CFs'!E:F, MATCH(B1217,'Coop GFs_CFs'!B:B,0),1),
"Household", INDEX('Coop GFs_CFs'!G:H, MATCH(B1217,'Coop GFs_CFs'!B:B,0),1),
"VMT", INDEX('Coop GFs_CFs'!I:J, MATCH(B1217,'Coop GFs_CFs'!B:B,0),1),
"Lane Mile", INDEX('Coop GFs_CFs'!K:L, MATCH(B1217,'Coop GFs_CFs'!B:B,0),1),
"Gas Sales", INDEX('Coop GFs_CFs'!M:N, MATCH(B1217,'Coop GFs_CFs'!B:B,0),1),
"No Growth", INDEX('Coop GFs_CFs'!O:P, MATCH(B1217,'Coop GFs_CFs'!B:B,0),1)
)</f>
        <v>1.2512671881942732</v>
      </c>
      <c r="N1217" s="133" cm="1">
        <f t="array" ref="N1217">_xlfn.SWITCH(L1217,
"Employment", INDEX('Coop GFs_CFs'!C:D, MATCH(B1217,'Coop GFs_CFs'!B:B,0),2),
"Population", INDEX('Coop GFs_CFs'!E:F, MATCH(B1217,'Coop GFs_CFs'!B:B,0),2),
"Household", INDEX('Coop GFs_CFs'!G:H, MATCH(B1217,'Coop GFs_CFs'!B:B,0),2),
"VMT", INDEX('Coop GFs_CFs'!I:J, MATCH(B1217,'Coop GFs_CFs'!B:B,0),2),
"Lane Mile", INDEX('Coop GFs_CFs'!K:L, MATCH(B1217,'Coop GFs_CFs'!B:B,0),2),
"Gas Sales", INDEX('Coop GFs_CFs'!M:N, MATCH(B1217,'Coop GFs_CFs'!B:B,0),2),
"No Growth", INDEX('Coop GFs_CFs'!O:P, MATCH(B1217,'Coop GFs_CFs'!B:B,0),2)
)</f>
        <v>1.365491025746405</v>
      </c>
      <c r="O1217" s="133"/>
      <c r="P1217" s="86">
        <f t="shared" si="66"/>
        <v>0.43607919727181982</v>
      </c>
      <c r="Q1217" s="86">
        <f t="shared" si="67"/>
        <v>0.47588735324282638</v>
      </c>
      <c r="R1217" s="156" t="s">
        <v>410</v>
      </c>
      <c r="S1217" s="85" t="s">
        <v>393</v>
      </c>
      <c r="T1217" s="85" t="s">
        <v>382</v>
      </c>
      <c r="U1217" s="85" t="s">
        <v>402</v>
      </c>
      <c r="V1217" s="85" t="s">
        <v>411</v>
      </c>
      <c r="W1217" s="85" t="s">
        <v>385</v>
      </c>
      <c r="X1217" s="85" t="s">
        <v>330</v>
      </c>
      <c r="Z1217" s="42" t="s">
        <v>2545</v>
      </c>
      <c r="AA1217"/>
    </row>
    <row r="1218" spans="1:27" s="39" customFormat="1" x14ac:dyDescent="0.35">
      <c r="A1218" s="85" t="s">
        <v>811</v>
      </c>
      <c r="B1218" s="87">
        <v>51600</v>
      </c>
      <c r="C1218" s="87" t="s">
        <v>12</v>
      </c>
      <c r="D1218" s="86">
        <v>19.377267159999999</v>
      </c>
      <c r="E1218" s="86">
        <f>SUMIFS('Ratios_MARAMA-VA'!T:T, 'Ratios_MARAMA-VA'!AA:AA, Z1218)</f>
        <v>19.377267159972799</v>
      </c>
      <c r="F1218" s="86">
        <f>SUMIFS('Ratios_MARAMA-VA'!J:J, 'Ratios_MARAMA-VA'!AA:AA, Z1218)</f>
        <v>5.2770335402976098E-2</v>
      </c>
      <c r="G1218" s="122">
        <f t="shared" si="68"/>
        <v>2.7233115468409618E-3</v>
      </c>
      <c r="H1218" s="122">
        <v>22.647006557054301</v>
      </c>
      <c r="I1218" s="86">
        <v>6.1674854458208951E-2</v>
      </c>
      <c r="J1218" s="122">
        <v>24.5434410946323</v>
      </c>
      <c r="K1218" s="86">
        <v>6.6839436532223115E-2</v>
      </c>
      <c r="L1218" s="122" t="str" cm="1">
        <f t="array" ref="L1218">_xlfn.SWITCH(A1218,
    "District of Columbia", _xlfn.XLOOKUP(R1218, '2015 O3 Growth Surrogates'!A:A, '2015 O3 Growth Surrogates'!H:H),
    "Maryland", _xlfn.XLOOKUP(R1218, '2015 O3 Growth Surrogates'!A:A, '2015 O3 Growth Surrogates'!I:I),
    "Virginia", _xlfn.XLOOKUP(R1218, '2015 O3 Growth Surrogates'!A:A, '2015 O3 Growth Surrogates'!J:J)
)</f>
        <v>Population</v>
      </c>
      <c r="M1218" s="133" cm="1">
        <f t="array" ref="M1218">_xlfn.SWITCH(L1218,
"Employment", INDEX('Coop GFs_CFs'!C:D, MATCH(B1218,'Coop GFs_CFs'!B:B,0),1),
"Population", INDEX('Coop GFs_CFs'!E:F, MATCH(B1218,'Coop GFs_CFs'!B:B,0),1),
"Household", INDEX('Coop GFs_CFs'!G:H, MATCH(B1218,'Coop GFs_CFs'!B:B,0),1),
"VMT", INDEX('Coop GFs_CFs'!I:J, MATCH(B1218,'Coop GFs_CFs'!B:B,0),1),
"Lane Mile", INDEX('Coop GFs_CFs'!K:L, MATCH(B1218,'Coop GFs_CFs'!B:B,0),1),
"Gas Sales", INDEX('Coop GFs_CFs'!M:N, MATCH(B1218,'Coop GFs_CFs'!B:B,0),1),
"No Growth", INDEX('Coop GFs_CFs'!O:P, MATCH(B1218,'Coop GFs_CFs'!B:B,0),1)
)</f>
        <v>1.3017014531456192</v>
      </c>
      <c r="N1218" s="133" cm="1">
        <f t="array" ref="N1218">_xlfn.SWITCH(L1218,
"Employment", INDEX('Coop GFs_CFs'!C:D, MATCH(B1218,'Coop GFs_CFs'!B:B,0),2),
"Population", INDEX('Coop GFs_CFs'!E:F, MATCH(B1218,'Coop GFs_CFs'!B:B,0),2),
"Household", INDEX('Coop GFs_CFs'!G:H, MATCH(B1218,'Coop GFs_CFs'!B:B,0),2),
"VMT", INDEX('Coop GFs_CFs'!I:J, MATCH(B1218,'Coop GFs_CFs'!B:B,0),2),
"Lane Mile", INDEX('Coop GFs_CFs'!K:L, MATCH(B1218,'Coop GFs_CFs'!B:B,0),2),
"Gas Sales", INDEX('Coop GFs_CFs'!M:N, MATCH(B1218,'Coop GFs_CFs'!B:B,0),2),
"No Growth", INDEX('Coop GFs_CFs'!O:P, MATCH(B1218,'Coop GFs_CFs'!B:B,0),2)
)</f>
        <v>1.3683228310181388</v>
      </c>
      <c r="O1218" s="133"/>
      <c r="P1218" s="86">
        <f t="shared" si="66"/>
        <v>6.869122227703571E-2</v>
      </c>
      <c r="Q1218" s="86">
        <f t="shared" si="67"/>
        <v>7.2206854732376965E-2</v>
      </c>
      <c r="R1218" s="156" t="s">
        <v>410</v>
      </c>
      <c r="S1218" s="85" t="s">
        <v>393</v>
      </c>
      <c r="T1218" s="85" t="s">
        <v>382</v>
      </c>
      <c r="U1218" s="85" t="s">
        <v>402</v>
      </c>
      <c r="V1218" s="85" t="s">
        <v>411</v>
      </c>
      <c r="W1218" s="85" t="s">
        <v>385</v>
      </c>
      <c r="X1218" s="85" t="s">
        <v>330</v>
      </c>
      <c r="Z1218" s="42" t="s">
        <v>2548</v>
      </c>
      <c r="AA1218"/>
    </row>
    <row r="1219" spans="1:27" s="39" customFormat="1" x14ac:dyDescent="0.35">
      <c r="A1219" s="85" t="s">
        <v>811</v>
      </c>
      <c r="B1219" s="87">
        <v>51610</v>
      </c>
      <c r="C1219" s="87" t="s">
        <v>12</v>
      </c>
      <c r="D1219" s="86">
        <v>11.76310782</v>
      </c>
      <c r="E1219" s="86">
        <f>SUMIFS('Ratios_MARAMA-VA'!T:T, 'Ratios_MARAMA-VA'!AA:AA, Z1219)</f>
        <v>11.7631078199835</v>
      </c>
      <c r="F1219" s="86">
        <f>SUMIFS('Ratios_MARAMA-VA'!J:J, 'Ratios_MARAMA-VA'!AA:AA, Z1219)</f>
        <v>3.2034607352896198E-2</v>
      </c>
      <c r="G1219" s="122">
        <f t="shared" si="68"/>
        <v>2.7233115468409549E-3</v>
      </c>
      <c r="H1219" s="122">
        <v>12.796255130174499</v>
      </c>
      <c r="I1219" s="86">
        <v>3.4848189352327016E-2</v>
      </c>
      <c r="J1219" s="122">
        <v>13.371657206497799</v>
      </c>
      <c r="K1219" s="86">
        <v>3.6415188470854523E-2</v>
      </c>
      <c r="L1219" s="122" t="str" cm="1">
        <f t="array" ref="L1219">_xlfn.SWITCH(A1219,
    "District of Columbia", _xlfn.XLOOKUP(R1219, '2015 O3 Growth Surrogates'!A:A, '2015 O3 Growth Surrogates'!H:H),
    "Maryland", _xlfn.XLOOKUP(R1219, '2015 O3 Growth Surrogates'!A:A, '2015 O3 Growth Surrogates'!I:I),
    "Virginia", _xlfn.XLOOKUP(R1219, '2015 O3 Growth Surrogates'!A:A, '2015 O3 Growth Surrogates'!J:J)
)</f>
        <v>Population</v>
      </c>
      <c r="M1219" s="133" cm="1">
        <f t="array" ref="M1219">_xlfn.SWITCH(L1219,
"Employment", INDEX('Coop GFs_CFs'!C:D, MATCH(B1219,'Coop GFs_CFs'!B:B,0),1),
"Population", INDEX('Coop GFs_CFs'!E:F, MATCH(B1219,'Coop GFs_CFs'!B:B,0),1),
"Household", INDEX('Coop GFs_CFs'!G:H, MATCH(B1219,'Coop GFs_CFs'!B:B,0),1),
"VMT", INDEX('Coop GFs_CFs'!I:J, MATCH(B1219,'Coop GFs_CFs'!B:B,0),1),
"Lane Mile", INDEX('Coop GFs_CFs'!K:L, MATCH(B1219,'Coop GFs_CFs'!B:B,0),1),
"Gas Sales", INDEX('Coop GFs_CFs'!M:N, MATCH(B1219,'Coop GFs_CFs'!B:B,0),1),
"No Growth", INDEX('Coop GFs_CFs'!O:P, MATCH(B1219,'Coop GFs_CFs'!B:B,0),1)
)</f>
        <v>1.2441146639619922</v>
      </c>
      <c r="N1219" s="133" cm="1">
        <f t="array" ref="N1219">_xlfn.SWITCH(L1219,
"Employment", INDEX('Coop GFs_CFs'!C:D, MATCH(B1219,'Coop GFs_CFs'!B:B,0),2),
"Population", INDEX('Coop GFs_CFs'!E:F, MATCH(B1219,'Coop GFs_CFs'!B:B,0),2),
"Household", INDEX('Coop GFs_CFs'!G:H, MATCH(B1219,'Coop GFs_CFs'!B:B,0),2),
"VMT", INDEX('Coop GFs_CFs'!I:J, MATCH(B1219,'Coop GFs_CFs'!B:B,0),2),
"Lane Mile", INDEX('Coop GFs_CFs'!K:L, MATCH(B1219,'Coop GFs_CFs'!B:B,0),2),
"Gas Sales", INDEX('Coop GFs_CFs'!M:N, MATCH(B1219,'Coop GFs_CFs'!B:B,0),2),
"No Growth", INDEX('Coop GFs_CFs'!O:P, MATCH(B1219,'Coop GFs_CFs'!B:B,0),2)
)</f>
        <v>1.3379063684407195</v>
      </c>
      <c r="O1219" s="133"/>
      <c r="P1219" s="86">
        <f t="shared" si="66"/>
        <v>3.9854724762002816E-2</v>
      </c>
      <c r="Q1219" s="86">
        <f t="shared" si="67"/>
        <v>4.2859305187937721E-2</v>
      </c>
      <c r="R1219" s="156" t="s">
        <v>410</v>
      </c>
      <c r="S1219" s="85" t="s">
        <v>393</v>
      </c>
      <c r="T1219" s="85" t="s">
        <v>382</v>
      </c>
      <c r="U1219" s="85" t="s">
        <v>402</v>
      </c>
      <c r="V1219" s="85" t="s">
        <v>411</v>
      </c>
      <c r="W1219" s="85" t="s">
        <v>385</v>
      </c>
      <c r="X1219" s="85" t="s">
        <v>330</v>
      </c>
      <c r="Z1219" s="42" t="s">
        <v>2549</v>
      </c>
      <c r="AA1219"/>
    </row>
    <row r="1220" spans="1:27" s="39" customFormat="1" x14ac:dyDescent="0.35">
      <c r="A1220" s="85" t="s">
        <v>811</v>
      </c>
      <c r="B1220" s="87">
        <v>51683</v>
      </c>
      <c r="C1220" s="87" t="s">
        <v>12</v>
      </c>
      <c r="D1220" s="86">
        <v>34.324705100000003</v>
      </c>
      <c r="E1220" s="86">
        <f>SUMIFS('Ratios_MARAMA-VA'!T:T, 'Ratios_MARAMA-VA'!AA:AA, Z1220)</f>
        <v>34.3247050999518</v>
      </c>
      <c r="F1220" s="86">
        <f>SUMIFS('Ratios_MARAMA-VA'!J:J, 'Ratios_MARAMA-VA'!AA:AA, Z1220)</f>
        <v>9.3476865740609802E-2</v>
      </c>
      <c r="G1220" s="122">
        <f t="shared" si="68"/>
        <v>2.7233115468409683E-3</v>
      </c>
      <c r="H1220" s="122">
        <v>42.096098278707601</v>
      </c>
      <c r="I1220" s="86">
        <v>0.11464079051935662</v>
      </c>
      <c r="J1220" s="122">
        <v>46.880813642208899</v>
      </c>
      <c r="K1220" s="86">
        <v>0.12767106111712709</v>
      </c>
      <c r="L1220" s="122" t="str" cm="1">
        <f t="array" ref="L1220">_xlfn.SWITCH(A1220,
    "District of Columbia", _xlfn.XLOOKUP(R1220, '2015 O3 Growth Surrogates'!A:A, '2015 O3 Growth Surrogates'!H:H),
    "Maryland", _xlfn.XLOOKUP(R1220, '2015 O3 Growth Surrogates'!A:A, '2015 O3 Growth Surrogates'!I:I),
    "Virginia", _xlfn.XLOOKUP(R1220, '2015 O3 Growth Surrogates'!A:A, '2015 O3 Growth Surrogates'!J:J)
)</f>
        <v>Population</v>
      </c>
      <c r="M1220" s="133" cm="1">
        <f t="array" ref="M1220">_xlfn.SWITCH(L1220,
"Employment", INDEX('Coop GFs_CFs'!C:D, MATCH(B1220,'Coop GFs_CFs'!B:B,0),1),
"Population", INDEX('Coop GFs_CFs'!E:F, MATCH(B1220,'Coop GFs_CFs'!B:B,0),1),
"Household", INDEX('Coop GFs_CFs'!G:H, MATCH(B1220,'Coop GFs_CFs'!B:B,0),1),
"VMT", INDEX('Coop GFs_CFs'!I:J, MATCH(B1220,'Coop GFs_CFs'!B:B,0),1),
"Lane Mile", INDEX('Coop GFs_CFs'!K:L, MATCH(B1220,'Coop GFs_CFs'!B:B,0),1),
"Gas Sales", INDEX('Coop GFs_CFs'!M:N, MATCH(B1220,'Coop GFs_CFs'!B:B,0),1),
"No Growth", INDEX('Coop GFs_CFs'!O:P, MATCH(B1220,'Coop GFs_CFs'!B:B,0),1)
)</f>
        <v>1.0847467052215982</v>
      </c>
      <c r="N1220" s="133" cm="1">
        <f t="array" ref="N1220">_xlfn.SWITCH(L1220,
"Employment", INDEX('Coop GFs_CFs'!C:D, MATCH(B1220,'Coop GFs_CFs'!B:B,0),2),
"Population", INDEX('Coop GFs_CFs'!E:F, MATCH(B1220,'Coop GFs_CFs'!B:B,0),2),
"Household", INDEX('Coop GFs_CFs'!G:H, MATCH(B1220,'Coop GFs_CFs'!B:B,0),2),
"VMT", INDEX('Coop GFs_CFs'!I:J, MATCH(B1220,'Coop GFs_CFs'!B:B,0),2),
"Lane Mile", INDEX('Coop GFs_CFs'!K:L, MATCH(B1220,'Coop GFs_CFs'!B:B,0),2),
"Gas Sales", INDEX('Coop GFs_CFs'!M:N, MATCH(B1220,'Coop GFs_CFs'!B:B,0),2),
"No Growth", INDEX('Coop GFs_CFs'!O:P, MATCH(B1220,'Coop GFs_CFs'!B:B,0),2)
)</f>
        <v>1.1113922408200338</v>
      </c>
      <c r="O1220" s="133"/>
      <c r="P1220" s="86">
        <f t="shared" si="66"/>
        <v>0.10139872212656817</v>
      </c>
      <c r="Q1220" s="86">
        <f t="shared" si="67"/>
        <v>0.10388946328028978</v>
      </c>
      <c r="R1220" s="156" t="s">
        <v>410</v>
      </c>
      <c r="S1220" s="85" t="s">
        <v>393</v>
      </c>
      <c r="T1220" s="85" t="s">
        <v>382</v>
      </c>
      <c r="U1220" s="85" t="s">
        <v>402</v>
      </c>
      <c r="V1220" s="85" t="s">
        <v>411</v>
      </c>
      <c r="W1220" s="85" t="s">
        <v>385</v>
      </c>
      <c r="X1220" s="85" t="s">
        <v>330</v>
      </c>
      <c r="Z1220" s="42" t="s">
        <v>2551</v>
      </c>
      <c r="AA1220"/>
    </row>
    <row r="1221" spans="1:27" s="39" customFormat="1" x14ac:dyDescent="0.35">
      <c r="A1221" s="85" t="s">
        <v>811</v>
      </c>
      <c r="B1221" s="87">
        <v>51685</v>
      </c>
      <c r="C1221" s="87" t="s">
        <v>12</v>
      </c>
      <c r="D1221" s="86">
        <v>13.8183197</v>
      </c>
      <c r="E1221" s="86">
        <f>SUMIFS('Ratios_MARAMA-VA'!T:T, 'Ratios_MARAMA-VA'!AA:AA, Z1221)</f>
        <v>13.818319699980499</v>
      </c>
      <c r="F1221" s="86">
        <f>SUMIFS('Ratios_MARAMA-VA'!J:J, 'Ratios_MARAMA-VA'!AA:AA, Z1221)</f>
        <v>3.7631589596897101E-2</v>
      </c>
      <c r="G1221" s="122">
        <f t="shared" si="68"/>
        <v>2.7233115468409817E-3</v>
      </c>
      <c r="H1221" s="122">
        <v>17.269602920586401</v>
      </c>
      <c r="I1221" s="86">
        <v>4.7030509042991685E-2</v>
      </c>
      <c r="J1221" s="122">
        <v>19.471068867914301</v>
      </c>
      <c r="K1221" s="86">
        <v>5.3025786677326978E-2</v>
      </c>
      <c r="L1221" s="122" t="str" cm="1">
        <f t="array" ref="L1221">_xlfn.SWITCH(A1221,
    "District of Columbia", _xlfn.XLOOKUP(R1221, '2015 O3 Growth Surrogates'!A:A, '2015 O3 Growth Surrogates'!H:H),
    "Maryland", _xlfn.XLOOKUP(R1221, '2015 O3 Growth Surrogates'!A:A, '2015 O3 Growth Surrogates'!I:I),
    "Virginia", _xlfn.XLOOKUP(R1221, '2015 O3 Growth Surrogates'!A:A, '2015 O3 Growth Surrogates'!J:J)
)</f>
        <v>Population</v>
      </c>
      <c r="M1221" s="133" cm="1">
        <f t="array" ref="M1221">_xlfn.SWITCH(L1221,
"Employment", INDEX('Coop GFs_CFs'!C:D, MATCH(B1221,'Coop GFs_CFs'!B:B,0),1),
"Population", INDEX('Coop GFs_CFs'!E:F, MATCH(B1221,'Coop GFs_CFs'!B:B,0),1),
"Household", INDEX('Coop GFs_CFs'!G:H, MATCH(B1221,'Coop GFs_CFs'!B:B,0),1),
"VMT", INDEX('Coop GFs_CFs'!I:J, MATCH(B1221,'Coop GFs_CFs'!B:B,0),1),
"Lane Mile", INDEX('Coop GFs_CFs'!K:L, MATCH(B1221,'Coop GFs_CFs'!B:B,0),1),
"Gas Sales", INDEX('Coop GFs_CFs'!M:N, MATCH(B1221,'Coop GFs_CFs'!B:B,0),1),
"No Growth", INDEX('Coop GFs_CFs'!O:P, MATCH(B1221,'Coop GFs_CFs'!B:B,0),1)
)</f>
        <v>1.1503808026405289</v>
      </c>
      <c r="N1221" s="133" cm="1">
        <f t="array" ref="N1221">_xlfn.SWITCH(L1221,
"Employment", INDEX('Coop GFs_CFs'!C:D, MATCH(B1221,'Coop GFs_CFs'!B:B,0),2),
"Population", INDEX('Coop GFs_CFs'!E:F, MATCH(B1221,'Coop GFs_CFs'!B:B,0),2),
"Household", INDEX('Coop GFs_CFs'!G:H, MATCH(B1221,'Coop GFs_CFs'!B:B,0),2),
"VMT", INDEX('Coop GFs_CFs'!I:J, MATCH(B1221,'Coop GFs_CFs'!B:B,0),2),
"Lane Mile", INDEX('Coop GFs_CFs'!K:L, MATCH(B1221,'Coop GFs_CFs'!B:B,0),2),
"Gas Sales", INDEX('Coop GFs_CFs'!M:N, MATCH(B1221,'Coop GFs_CFs'!B:B,0),2),
"No Growth", INDEX('Coop GFs_CFs'!O:P, MATCH(B1221,'Coop GFs_CFs'!B:B,0),2)
)</f>
        <v>1.1782580091214219</v>
      </c>
      <c r="O1221" s="133"/>
      <c r="P1221" s="86">
        <f t="shared" si="66"/>
        <v>4.3290658245117464E-2</v>
      </c>
      <c r="Q1221" s="86">
        <f t="shared" si="67"/>
        <v>4.4339721838514388E-2</v>
      </c>
      <c r="R1221" s="156" t="s">
        <v>410</v>
      </c>
      <c r="S1221" s="85" t="s">
        <v>393</v>
      </c>
      <c r="T1221" s="85" t="s">
        <v>382</v>
      </c>
      <c r="U1221" s="85" t="s">
        <v>402</v>
      </c>
      <c r="V1221" s="85" t="s">
        <v>411</v>
      </c>
      <c r="W1221" s="85" t="s">
        <v>385</v>
      </c>
      <c r="X1221" s="85" t="s">
        <v>330</v>
      </c>
      <c r="Z1221" s="42" t="s">
        <v>2552</v>
      </c>
      <c r="AA1221"/>
    </row>
    <row r="1222" spans="1:27" s="39" customFormat="1" x14ac:dyDescent="0.35">
      <c r="A1222" s="85" t="s">
        <v>9</v>
      </c>
      <c r="B1222" s="87">
        <v>11001</v>
      </c>
      <c r="C1222" s="87" t="s">
        <v>12</v>
      </c>
      <c r="D1222" s="86">
        <v>25.449670770000001</v>
      </c>
      <c r="E1222" s="86">
        <f>SUMIFS('Ratios_MARAMA-VA'!T:T, 'Ratios_MARAMA-VA'!AA:AA, Z1222)</f>
        <v>25.449670769964399</v>
      </c>
      <c r="F1222" s="86">
        <f>SUMIFS('Ratios_MARAMA-VA'!J:J, 'Ratios_MARAMA-VA'!AA:AA, Z1222)</f>
        <v>6.9307382271144705E-2</v>
      </c>
      <c r="G1222" s="122">
        <f t="shared" si="68"/>
        <v>2.7233115468409518E-3</v>
      </c>
      <c r="H1222" s="122">
        <v>27.111221128695099</v>
      </c>
      <c r="I1222" s="86">
        <v>7.3832301548733742E-2</v>
      </c>
      <c r="J1222" s="122">
        <v>27.887973826300499</v>
      </c>
      <c r="K1222" s="86">
        <v>7.5947641139162386E-2</v>
      </c>
      <c r="L1222" s="122" t="str" cm="1">
        <f t="array" ref="L1222">_xlfn.SWITCH(A1222,
    "District of Columbia", _xlfn.XLOOKUP(R1222, '2015 O3 Growth Surrogates'!A:A, '2015 O3 Growth Surrogates'!H:H),
    "Maryland", _xlfn.XLOOKUP(R1222, '2015 O3 Growth Surrogates'!A:A, '2015 O3 Growth Surrogates'!I:I),
    "Virginia", _xlfn.XLOOKUP(R1222, '2015 O3 Growth Surrogates'!A:A, '2015 O3 Growth Surrogates'!J:J)
)</f>
        <v>Population</v>
      </c>
      <c r="M1222" s="133" cm="1">
        <f t="array" ref="M1222">_xlfn.SWITCH(L1222,
"Employment", INDEX('Coop GFs_CFs'!C:D, MATCH(B1222,'Coop GFs_CFs'!B:B,0),1),
"Population", INDEX('Coop GFs_CFs'!E:F, MATCH(B1222,'Coop GFs_CFs'!B:B,0),1),
"Household", INDEX('Coop GFs_CFs'!G:H, MATCH(B1222,'Coop GFs_CFs'!B:B,0),1),
"VMT", INDEX('Coop GFs_CFs'!I:J, MATCH(B1222,'Coop GFs_CFs'!B:B,0),1),
"Lane Mile", INDEX('Coop GFs_CFs'!K:L, MATCH(B1222,'Coop GFs_CFs'!B:B,0),1),
"Gas Sales", INDEX('Coop GFs_CFs'!M:N, MATCH(B1222,'Coop GFs_CFs'!B:B,0),1),
"No Growth", INDEX('Coop GFs_CFs'!O:P, MATCH(B1222,'Coop GFs_CFs'!B:B,0),1)
)</f>
        <v>1.0682042243864278</v>
      </c>
      <c r="N1222" s="133" cm="1">
        <f t="array" ref="N1222">_xlfn.SWITCH(L1222,
"Employment", INDEX('Coop GFs_CFs'!C:D, MATCH(B1222,'Coop GFs_CFs'!B:B,0),2),
"Population", INDEX('Coop GFs_CFs'!E:F, MATCH(B1222,'Coop GFs_CFs'!B:B,0),2),
"Household", INDEX('Coop GFs_CFs'!G:H, MATCH(B1222,'Coop GFs_CFs'!B:B,0),2),
"VMT", INDEX('Coop GFs_CFs'!I:J, MATCH(B1222,'Coop GFs_CFs'!B:B,0),2),
"Lane Mile", INDEX('Coop GFs_CFs'!K:L, MATCH(B1222,'Coop GFs_CFs'!B:B,0),2),
"Gas Sales", INDEX('Coop GFs_CFs'!M:N, MATCH(B1222,'Coop GFs_CFs'!B:B,0),2),
"No Growth", INDEX('Coop GFs_CFs'!O:P, MATCH(B1222,'Coop GFs_CFs'!B:B,0),2)
)</f>
        <v>1.1102535122627881</v>
      </c>
      <c r="O1222" s="133"/>
      <c r="P1222" s="86">
        <f t="shared" si="66"/>
        <v>7.4034438523201782E-2</v>
      </c>
      <c r="Q1222" s="86">
        <f t="shared" si="67"/>
        <v>7.6948764592278104E-2</v>
      </c>
      <c r="R1222" s="156" t="s">
        <v>404</v>
      </c>
      <c r="S1222" s="85" t="s">
        <v>393</v>
      </c>
      <c r="T1222" s="85" t="s">
        <v>382</v>
      </c>
      <c r="U1222" s="85" t="s">
        <v>402</v>
      </c>
      <c r="V1222" s="85" t="s">
        <v>405</v>
      </c>
      <c r="W1222" s="85" t="s">
        <v>385</v>
      </c>
      <c r="X1222" s="85" t="s">
        <v>330</v>
      </c>
      <c r="Z1222" s="42" t="s">
        <v>2554</v>
      </c>
      <c r="AA1222"/>
    </row>
    <row r="1223" spans="1:27" s="39" customFormat="1" x14ac:dyDescent="0.35">
      <c r="A1223" s="85" t="s">
        <v>497</v>
      </c>
      <c r="B1223" s="87">
        <v>24009</v>
      </c>
      <c r="C1223" s="87" t="s">
        <v>12</v>
      </c>
      <c r="D1223" s="86">
        <v>3.322949763</v>
      </c>
      <c r="E1223" s="86">
        <f>SUMIFS('Ratios_MARAMA-VA'!T:T, 'Ratios_MARAMA-VA'!AA:AA, Z1223)</f>
        <v>3.32294976299533</v>
      </c>
      <c r="F1223" s="86">
        <f>SUMIFS('Ratios_MARAMA-VA'!J:J, 'Ratios_MARAMA-VA'!AA:AA, Z1223)</f>
        <v>9.0494274591376399E-3</v>
      </c>
      <c r="G1223" s="122">
        <f t="shared" si="68"/>
        <v>2.7233115468409679E-3</v>
      </c>
      <c r="H1223" s="122">
        <v>3.8372247388501499</v>
      </c>
      <c r="I1223" s="86">
        <v>1.0449958439134431E-2</v>
      </c>
      <c r="J1223" s="122">
        <v>4.1427724529291297</v>
      </c>
      <c r="K1223" s="86">
        <v>1.1282060056996579E-2</v>
      </c>
      <c r="L1223" s="122" t="str" cm="1">
        <f t="array" ref="L1223">_xlfn.SWITCH(A1223,
    "District of Columbia", _xlfn.XLOOKUP(R1223, '2015 O3 Growth Surrogates'!A:A, '2015 O3 Growth Surrogates'!H:H),
    "Maryland", _xlfn.XLOOKUP(R1223, '2015 O3 Growth Surrogates'!A:A, '2015 O3 Growth Surrogates'!I:I),
    "Virginia", _xlfn.XLOOKUP(R1223, '2015 O3 Growth Surrogates'!A:A, '2015 O3 Growth Surrogates'!J:J)
)</f>
        <v>Population</v>
      </c>
      <c r="M1223" s="133" cm="1">
        <f t="array" ref="M1223">_xlfn.SWITCH(L1223,
"Employment", INDEX('Coop GFs_CFs'!C:D, MATCH(B1223,'Coop GFs_CFs'!B:B,0),1),
"Population", INDEX('Coop GFs_CFs'!E:F, MATCH(B1223,'Coop GFs_CFs'!B:B,0),1),
"Household", INDEX('Coop GFs_CFs'!G:H, MATCH(B1223,'Coop GFs_CFs'!B:B,0),1),
"VMT", INDEX('Coop GFs_CFs'!I:J, MATCH(B1223,'Coop GFs_CFs'!B:B,0),1),
"Lane Mile", INDEX('Coop GFs_CFs'!K:L, MATCH(B1223,'Coop GFs_CFs'!B:B,0),1),
"Gas Sales", INDEX('Coop GFs_CFs'!M:N, MATCH(B1223,'Coop GFs_CFs'!B:B,0),1),
"No Growth", INDEX('Coop GFs_CFs'!O:P, MATCH(B1223,'Coop GFs_CFs'!B:B,0),1)
)</f>
        <v>1.0426851482954702</v>
      </c>
      <c r="N1223" s="133" cm="1">
        <f t="array" ref="N1223">_xlfn.SWITCH(L1223,
"Employment", INDEX('Coop GFs_CFs'!C:D, MATCH(B1223,'Coop GFs_CFs'!B:B,0),2),
"Population", INDEX('Coop GFs_CFs'!E:F, MATCH(B1223,'Coop GFs_CFs'!B:B,0),2),
"Household", INDEX('Coop GFs_CFs'!G:H, MATCH(B1223,'Coop GFs_CFs'!B:B,0),2),
"VMT", INDEX('Coop GFs_CFs'!I:J, MATCH(B1223,'Coop GFs_CFs'!B:B,0),2),
"Lane Mile", INDEX('Coop GFs_CFs'!K:L, MATCH(B1223,'Coop GFs_CFs'!B:B,0),2),
"Gas Sales", INDEX('Coop GFs_CFs'!M:N, MATCH(B1223,'Coop GFs_CFs'!B:B,0),2),
"No Growth", INDEX('Coop GFs_CFs'!O:P, MATCH(B1223,'Coop GFs_CFs'!B:B,0),2)
)</f>
        <v>1.0572281391746758</v>
      </c>
      <c r="O1223" s="133"/>
      <c r="P1223" s="86">
        <f t="shared" ref="P1223:P1286" si="69">F1223*M1223</f>
        <v>9.43570361222003E-3</v>
      </c>
      <c r="Q1223" s="86">
        <f t="shared" ref="Q1223:Q1286" si="70">F1223*N1223</f>
        <v>9.5673093532203015E-3</v>
      </c>
      <c r="R1223" s="156" t="s">
        <v>404</v>
      </c>
      <c r="S1223" s="85" t="s">
        <v>393</v>
      </c>
      <c r="T1223" s="85" t="s">
        <v>382</v>
      </c>
      <c r="U1223" s="85" t="s">
        <v>402</v>
      </c>
      <c r="V1223" s="85" t="s">
        <v>405</v>
      </c>
      <c r="W1223" s="85" t="s">
        <v>385</v>
      </c>
      <c r="X1223" s="85" t="s">
        <v>330</v>
      </c>
      <c r="Z1223" s="42" t="s">
        <v>2555</v>
      </c>
      <c r="AA1223"/>
    </row>
    <row r="1224" spans="1:27" s="39" customFormat="1" x14ac:dyDescent="0.35">
      <c r="A1224" s="85" t="s">
        <v>497</v>
      </c>
      <c r="B1224" s="87">
        <v>24017</v>
      </c>
      <c r="C1224" s="87" t="s">
        <v>12</v>
      </c>
      <c r="D1224" s="86">
        <v>5.8708587679999997</v>
      </c>
      <c r="E1224" s="86">
        <f>SUMIFS('Ratios_MARAMA-VA'!T:T, 'Ratios_MARAMA-VA'!AA:AA, Z1224)</f>
        <v>5.8708587679917903</v>
      </c>
      <c r="F1224" s="86">
        <f>SUMIFS('Ratios_MARAMA-VA'!J:J, 'Ratios_MARAMA-VA'!AA:AA, Z1224)</f>
        <v>1.5988177472744499E-2</v>
      </c>
      <c r="G1224" s="122">
        <f t="shared" si="68"/>
        <v>2.723311546840954E-3</v>
      </c>
      <c r="H1224" s="122">
        <v>6.8252371471856401</v>
      </c>
      <c r="I1224" s="86">
        <v>1.8587247132858465E-2</v>
      </c>
      <c r="J1224" s="122">
        <v>7.3967524737964601</v>
      </c>
      <c r="K1224" s="86">
        <v>2.014366142101429E-2</v>
      </c>
      <c r="L1224" s="122" t="str" cm="1">
        <f t="array" ref="L1224">_xlfn.SWITCH(A1224,
    "District of Columbia", _xlfn.XLOOKUP(R1224, '2015 O3 Growth Surrogates'!A:A, '2015 O3 Growth Surrogates'!H:H),
    "Maryland", _xlfn.XLOOKUP(R1224, '2015 O3 Growth Surrogates'!A:A, '2015 O3 Growth Surrogates'!I:I),
    "Virginia", _xlfn.XLOOKUP(R1224, '2015 O3 Growth Surrogates'!A:A, '2015 O3 Growth Surrogates'!J:J)
)</f>
        <v>Population</v>
      </c>
      <c r="M1224" s="133" cm="1">
        <f t="array" ref="M1224">_xlfn.SWITCH(L1224,
"Employment", INDEX('Coop GFs_CFs'!C:D, MATCH(B1224,'Coop GFs_CFs'!B:B,0),1),
"Population", INDEX('Coop GFs_CFs'!E:F, MATCH(B1224,'Coop GFs_CFs'!B:B,0),1),
"Household", INDEX('Coop GFs_CFs'!G:H, MATCH(B1224,'Coop GFs_CFs'!B:B,0),1),
"VMT", INDEX('Coop GFs_CFs'!I:J, MATCH(B1224,'Coop GFs_CFs'!B:B,0),1),
"Lane Mile", INDEX('Coop GFs_CFs'!K:L, MATCH(B1224,'Coop GFs_CFs'!B:B,0),1),
"Gas Sales", INDEX('Coop GFs_CFs'!M:N, MATCH(B1224,'Coop GFs_CFs'!B:B,0),1),
"No Growth", INDEX('Coop GFs_CFs'!O:P, MATCH(B1224,'Coop GFs_CFs'!B:B,0),1)
)</f>
        <v>1.1538180515174046</v>
      </c>
      <c r="N1224" s="133" cm="1">
        <f t="array" ref="N1224">_xlfn.SWITCH(L1224,
"Employment", INDEX('Coop GFs_CFs'!C:D, MATCH(B1224,'Coop GFs_CFs'!B:B,0),2),
"Population", INDEX('Coop GFs_CFs'!E:F, MATCH(B1224,'Coop GFs_CFs'!B:B,0),2),
"Household", INDEX('Coop GFs_CFs'!G:H, MATCH(B1224,'Coop GFs_CFs'!B:B,0),2),
"VMT", INDEX('Coop GFs_CFs'!I:J, MATCH(B1224,'Coop GFs_CFs'!B:B,0),2),
"Lane Mile", INDEX('Coop GFs_CFs'!K:L, MATCH(B1224,'Coop GFs_CFs'!B:B,0),2),
"Gas Sales", INDEX('Coop GFs_CFs'!M:N, MATCH(B1224,'Coop GFs_CFs'!B:B,0),2),
"No Growth", INDEX('Coop GFs_CFs'!O:P, MATCH(B1224,'Coop GFs_CFs'!B:B,0),2)
)</f>
        <v>1.2191456407227705</v>
      </c>
      <c r="O1224" s="133"/>
      <c r="P1224" s="86">
        <f t="shared" si="69"/>
        <v>1.844744777891652E-2</v>
      </c>
      <c r="Q1224" s="86">
        <f t="shared" si="70"/>
        <v>1.9491916868998458E-2</v>
      </c>
      <c r="R1224" s="156" t="s">
        <v>404</v>
      </c>
      <c r="S1224" s="85" t="s">
        <v>393</v>
      </c>
      <c r="T1224" s="85" t="s">
        <v>382</v>
      </c>
      <c r="U1224" s="85" t="s">
        <v>402</v>
      </c>
      <c r="V1224" s="85" t="s">
        <v>405</v>
      </c>
      <c r="W1224" s="85" t="s">
        <v>385</v>
      </c>
      <c r="X1224" s="85" t="s">
        <v>330</v>
      </c>
      <c r="Z1224" s="42" t="s">
        <v>2556</v>
      </c>
      <c r="AA1224"/>
    </row>
    <row r="1225" spans="1:27" s="39" customFormat="1" x14ac:dyDescent="0.35">
      <c r="A1225" s="85" t="s">
        <v>497</v>
      </c>
      <c r="B1225" s="87">
        <v>24021</v>
      </c>
      <c r="C1225" s="87" t="s">
        <v>12</v>
      </c>
      <c r="D1225" s="86">
        <v>9.4670436020000004</v>
      </c>
      <c r="E1225" s="86">
        <f>SUMIFS('Ratios_MARAMA-VA'!T:T, 'Ratios_MARAMA-VA'!AA:AA, Z1225)</f>
        <v>9.4670436019866795</v>
      </c>
      <c r="F1225" s="86">
        <f>SUMIFS('Ratios_MARAMA-VA'!J:J, 'Ratios_MARAMA-VA'!AA:AA, Z1225)</f>
        <v>2.5781709155737301E-2</v>
      </c>
      <c r="G1225" s="122">
        <f t="shared" si="68"/>
        <v>2.7233115468409752E-3</v>
      </c>
      <c r="H1225" s="122">
        <v>10.877023646086601</v>
      </c>
      <c r="I1225" s="86">
        <v>2.9621524090649963E-2</v>
      </c>
      <c r="J1225" s="122">
        <v>11.7099584244277</v>
      </c>
      <c r="K1225" s="86">
        <v>3.1889864990271709E-2</v>
      </c>
      <c r="L1225" s="122" t="str" cm="1">
        <f t="array" ref="L1225">_xlfn.SWITCH(A1225,
    "District of Columbia", _xlfn.XLOOKUP(R1225, '2015 O3 Growth Surrogates'!A:A, '2015 O3 Growth Surrogates'!H:H),
    "Maryland", _xlfn.XLOOKUP(R1225, '2015 O3 Growth Surrogates'!A:A, '2015 O3 Growth Surrogates'!I:I),
    "Virginia", _xlfn.XLOOKUP(R1225, '2015 O3 Growth Surrogates'!A:A, '2015 O3 Growth Surrogates'!J:J)
)</f>
        <v>Population</v>
      </c>
      <c r="M1225" s="133" cm="1">
        <f t="array" ref="M1225">_xlfn.SWITCH(L1225,
"Employment", INDEX('Coop GFs_CFs'!C:D, MATCH(B1225,'Coop GFs_CFs'!B:B,0),1),
"Population", INDEX('Coop GFs_CFs'!E:F, MATCH(B1225,'Coop GFs_CFs'!B:B,0),1),
"Household", INDEX('Coop GFs_CFs'!G:H, MATCH(B1225,'Coop GFs_CFs'!B:B,0),1),
"VMT", INDEX('Coop GFs_CFs'!I:J, MATCH(B1225,'Coop GFs_CFs'!B:B,0),1),
"Lane Mile", INDEX('Coop GFs_CFs'!K:L, MATCH(B1225,'Coop GFs_CFs'!B:B,0),1),
"Gas Sales", INDEX('Coop GFs_CFs'!M:N, MATCH(B1225,'Coop GFs_CFs'!B:B,0),1),
"No Growth", INDEX('Coop GFs_CFs'!O:P, MATCH(B1225,'Coop GFs_CFs'!B:B,0),1)
)</f>
        <v>1.1642434590518702</v>
      </c>
      <c r="N1225" s="133" cm="1">
        <f t="array" ref="N1225">_xlfn.SWITCH(L1225,
"Employment", INDEX('Coop GFs_CFs'!C:D, MATCH(B1225,'Coop GFs_CFs'!B:B,0),2),
"Population", INDEX('Coop GFs_CFs'!E:F, MATCH(B1225,'Coop GFs_CFs'!B:B,0),2),
"Household", INDEX('Coop GFs_CFs'!G:H, MATCH(B1225,'Coop GFs_CFs'!B:B,0),2),
"VMT", INDEX('Coop GFs_CFs'!I:J, MATCH(B1225,'Coop GFs_CFs'!B:B,0),2),
"Lane Mile", INDEX('Coop GFs_CFs'!K:L, MATCH(B1225,'Coop GFs_CFs'!B:B,0),2),
"Gas Sales", INDEX('Coop GFs_CFs'!M:N, MATCH(B1225,'Coop GFs_CFs'!B:B,0),2),
"No Growth", INDEX('Coop GFs_CFs'!O:P, MATCH(B1225,'Coop GFs_CFs'!B:B,0),2)
)</f>
        <v>1.2562187972033161</v>
      </c>
      <c r="O1225" s="133"/>
      <c r="P1225" s="86">
        <f t="shared" si="69"/>
        <v>3.0016186247744867E-2</v>
      </c>
      <c r="Q1225" s="86">
        <f t="shared" si="70"/>
        <v>3.2387467665466033E-2</v>
      </c>
      <c r="R1225" s="156" t="s">
        <v>404</v>
      </c>
      <c r="S1225" s="85" t="s">
        <v>393</v>
      </c>
      <c r="T1225" s="85" t="s">
        <v>382</v>
      </c>
      <c r="U1225" s="85" t="s">
        <v>402</v>
      </c>
      <c r="V1225" s="85" t="s">
        <v>405</v>
      </c>
      <c r="W1225" s="85" t="s">
        <v>385</v>
      </c>
      <c r="X1225" s="85" t="s">
        <v>330</v>
      </c>
      <c r="Z1225" s="42" t="s">
        <v>2557</v>
      </c>
      <c r="AA1225"/>
    </row>
    <row r="1226" spans="1:27" s="39" customFormat="1" x14ac:dyDescent="0.35">
      <c r="A1226" s="85" t="s">
        <v>497</v>
      </c>
      <c r="B1226" s="87">
        <v>24031</v>
      </c>
      <c r="C1226" s="87" t="s">
        <v>12</v>
      </c>
      <c r="D1226" s="86">
        <v>37.552988310000003</v>
      </c>
      <c r="E1226" s="86">
        <f>SUMIFS('Ratios_MARAMA-VA'!T:T, 'Ratios_MARAMA-VA'!AA:AA, Z1226)</f>
        <v>37.552988309947203</v>
      </c>
      <c r="F1226" s="86">
        <f>SUMIFS('Ratios_MARAMA-VA'!J:J, 'Ratios_MARAMA-VA'!AA:AA, Z1226)</f>
        <v>0.10226848668286299</v>
      </c>
      <c r="G1226" s="122">
        <f t="shared" si="68"/>
        <v>2.7233115468409648E-3</v>
      </c>
      <c r="H1226" s="122">
        <v>41.568160379849097</v>
      </c>
      <c r="I1226" s="86">
        <v>0.11320305114338015</v>
      </c>
      <c r="J1226" s="122">
        <v>43.7667026965944</v>
      </c>
      <c r="K1226" s="86">
        <v>0.11919036682079112</v>
      </c>
      <c r="L1226" s="122" t="str" cm="1">
        <f t="array" ref="L1226">_xlfn.SWITCH(A1226,
    "District of Columbia", _xlfn.XLOOKUP(R1226, '2015 O3 Growth Surrogates'!A:A, '2015 O3 Growth Surrogates'!H:H),
    "Maryland", _xlfn.XLOOKUP(R1226, '2015 O3 Growth Surrogates'!A:A, '2015 O3 Growth Surrogates'!I:I),
    "Virginia", _xlfn.XLOOKUP(R1226, '2015 O3 Growth Surrogates'!A:A, '2015 O3 Growth Surrogates'!J:J)
)</f>
        <v>Population</v>
      </c>
      <c r="M1226" s="133" cm="1">
        <f t="array" ref="M1226">_xlfn.SWITCH(L1226,
"Employment", INDEX('Coop GFs_CFs'!C:D, MATCH(B1226,'Coop GFs_CFs'!B:B,0),1),
"Population", INDEX('Coop GFs_CFs'!E:F, MATCH(B1226,'Coop GFs_CFs'!B:B,0),1),
"Household", INDEX('Coop GFs_CFs'!G:H, MATCH(B1226,'Coop GFs_CFs'!B:B,0),1),
"VMT", INDEX('Coop GFs_CFs'!I:J, MATCH(B1226,'Coop GFs_CFs'!B:B,0),1),
"Lane Mile", INDEX('Coop GFs_CFs'!K:L, MATCH(B1226,'Coop GFs_CFs'!B:B,0),1),
"Gas Sales", INDEX('Coop GFs_CFs'!M:N, MATCH(B1226,'Coop GFs_CFs'!B:B,0),1),
"No Growth", INDEX('Coop GFs_CFs'!O:P, MATCH(B1226,'Coop GFs_CFs'!B:B,0),1)
)</f>
        <v>1.0583627788491754</v>
      </c>
      <c r="N1226" s="133" cm="1">
        <f t="array" ref="N1226">_xlfn.SWITCH(L1226,
"Employment", INDEX('Coop GFs_CFs'!C:D, MATCH(B1226,'Coop GFs_CFs'!B:B,0),2),
"Population", INDEX('Coop GFs_CFs'!E:F, MATCH(B1226,'Coop GFs_CFs'!B:B,0),2),
"Household", INDEX('Coop GFs_CFs'!G:H, MATCH(B1226,'Coop GFs_CFs'!B:B,0),2),
"VMT", INDEX('Coop GFs_CFs'!I:J, MATCH(B1226,'Coop GFs_CFs'!B:B,0),2),
"Lane Mile", INDEX('Coop GFs_CFs'!K:L, MATCH(B1226,'Coop GFs_CFs'!B:B,0),2),
"Gas Sales", INDEX('Coop GFs_CFs'!M:N, MATCH(B1226,'Coop GFs_CFs'!B:B,0),2),
"No Growth", INDEX('Coop GFs_CFs'!O:P, MATCH(B1226,'Coop GFs_CFs'!B:B,0),2)
)</f>
        <v>1.0918242125602675</v>
      </c>
      <c r="O1226" s="133"/>
      <c r="P1226" s="86">
        <f t="shared" si="69"/>
        <v>0.10823715975437477</v>
      </c>
      <c r="Q1226" s="86">
        <f t="shared" si="70"/>
        <v>0.1116592099422471</v>
      </c>
      <c r="R1226" s="156" t="s">
        <v>404</v>
      </c>
      <c r="S1226" s="85" t="s">
        <v>393</v>
      </c>
      <c r="T1226" s="85" t="s">
        <v>382</v>
      </c>
      <c r="U1226" s="85" t="s">
        <v>402</v>
      </c>
      <c r="V1226" s="85" t="s">
        <v>405</v>
      </c>
      <c r="W1226" s="85" t="s">
        <v>385</v>
      </c>
      <c r="X1226" s="85" t="s">
        <v>330</v>
      </c>
      <c r="Z1226" s="42" t="s">
        <v>2558</v>
      </c>
      <c r="AA1226"/>
    </row>
    <row r="1227" spans="1:27" s="39" customFormat="1" x14ac:dyDescent="0.35">
      <c r="A1227" s="85" t="s">
        <v>497</v>
      </c>
      <c r="B1227" s="87">
        <v>24033</v>
      </c>
      <c r="C1227" s="87" t="s">
        <v>12</v>
      </c>
      <c r="D1227" s="86">
        <v>32.47587867</v>
      </c>
      <c r="E1227" s="86">
        <f>SUMIFS('Ratios_MARAMA-VA'!T:T, 'Ratios_MARAMA-VA'!AA:AA, Z1227)</f>
        <v>32.475878669954497</v>
      </c>
      <c r="F1227" s="86">
        <f>SUMIFS('Ratios_MARAMA-VA'!J:J, 'Ratios_MARAMA-VA'!AA:AA, Z1227)</f>
        <v>8.8441935375693295E-2</v>
      </c>
      <c r="G1227" s="122">
        <f t="shared" si="68"/>
        <v>2.7233115468409653E-3</v>
      </c>
      <c r="H1227" s="122">
        <v>34.996655281295602</v>
      </c>
      <c r="I1227" s="86">
        <v>9.5306795428365162E-2</v>
      </c>
      <c r="J1227" s="122">
        <v>36.269896591976497</v>
      </c>
      <c r="K1227" s="86">
        <v>9.8774228191657376E-2</v>
      </c>
      <c r="L1227" s="122" t="str" cm="1">
        <f t="array" ref="L1227">_xlfn.SWITCH(A1227,
    "District of Columbia", _xlfn.XLOOKUP(R1227, '2015 O3 Growth Surrogates'!A:A, '2015 O3 Growth Surrogates'!H:H),
    "Maryland", _xlfn.XLOOKUP(R1227, '2015 O3 Growth Surrogates'!A:A, '2015 O3 Growth Surrogates'!I:I),
    "Virginia", _xlfn.XLOOKUP(R1227, '2015 O3 Growth Surrogates'!A:A, '2015 O3 Growth Surrogates'!J:J)
)</f>
        <v>Population</v>
      </c>
      <c r="M1227" s="133" cm="1">
        <f t="array" ref="M1227">_xlfn.SWITCH(L1227,
"Employment", INDEX('Coop GFs_CFs'!C:D, MATCH(B1227,'Coop GFs_CFs'!B:B,0),1),
"Population", INDEX('Coop GFs_CFs'!E:F, MATCH(B1227,'Coop GFs_CFs'!B:B,0),1),
"Household", INDEX('Coop GFs_CFs'!G:H, MATCH(B1227,'Coop GFs_CFs'!B:B,0),1),
"VMT", INDEX('Coop GFs_CFs'!I:J, MATCH(B1227,'Coop GFs_CFs'!B:B,0),1),
"Lane Mile", INDEX('Coop GFs_CFs'!K:L, MATCH(B1227,'Coop GFs_CFs'!B:B,0),1),
"Gas Sales", INDEX('Coop GFs_CFs'!M:N, MATCH(B1227,'Coop GFs_CFs'!B:B,0),1),
"No Growth", INDEX('Coop GFs_CFs'!O:P, MATCH(B1227,'Coop GFs_CFs'!B:B,0),1)
)</f>
        <v>1.0745673584180946</v>
      </c>
      <c r="N1227" s="133" cm="1">
        <f t="array" ref="N1227">_xlfn.SWITCH(L1227,
"Employment", INDEX('Coop GFs_CFs'!C:D, MATCH(B1227,'Coop GFs_CFs'!B:B,0),2),
"Population", INDEX('Coop GFs_CFs'!E:F, MATCH(B1227,'Coop GFs_CFs'!B:B,0),2),
"Household", INDEX('Coop GFs_CFs'!G:H, MATCH(B1227,'Coop GFs_CFs'!B:B,0),2),
"VMT", INDEX('Coop GFs_CFs'!I:J, MATCH(B1227,'Coop GFs_CFs'!B:B,0),2),
"Lane Mile", INDEX('Coop GFs_CFs'!K:L, MATCH(B1227,'Coop GFs_CFs'!B:B,0),2),
"Gas Sales", INDEX('Coop GFs_CFs'!M:N, MATCH(B1227,'Coop GFs_CFs'!B:B,0),2),
"No Growth", INDEX('Coop GFs_CFs'!O:P, MATCH(B1227,'Coop GFs_CFs'!B:B,0),2)
)</f>
        <v>1.1211792575445925</v>
      </c>
      <c r="O1227" s="133"/>
      <c r="P1227" s="86">
        <f t="shared" si="69"/>
        <v>9.5036816870042576E-2</v>
      </c>
      <c r="Q1227" s="86">
        <f t="shared" si="70"/>
        <v>9.9159263440326634E-2</v>
      </c>
      <c r="R1227" s="156" t="s">
        <v>404</v>
      </c>
      <c r="S1227" s="85" t="s">
        <v>393</v>
      </c>
      <c r="T1227" s="85" t="s">
        <v>382</v>
      </c>
      <c r="U1227" s="85" t="s">
        <v>402</v>
      </c>
      <c r="V1227" s="85" t="s">
        <v>405</v>
      </c>
      <c r="W1227" s="85" t="s">
        <v>385</v>
      </c>
      <c r="X1227" s="85" t="s">
        <v>330</v>
      </c>
      <c r="Z1227" s="42" t="s">
        <v>2559</v>
      </c>
      <c r="AA1227"/>
    </row>
    <row r="1228" spans="1:27" s="39" customFormat="1" x14ac:dyDescent="0.35">
      <c r="A1228" s="85" t="s">
        <v>811</v>
      </c>
      <c r="B1228" s="87">
        <v>51013</v>
      </c>
      <c r="C1228" s="87" t="s">
        <v>12</v>
      </c>
      <c r="D1228" s="86">
        <v>121.814357</v>
      </c>
      <c r="E1228" s="86">
        <f>SUMIFS('Ratios_MARAMA-VA'!T:T, 'Ratios_MARAMA-VA'!AA:AA, Z1228)</f>
        <v>121.81435699983</v>
      </c>
      <c r="F1228" s="86">
        <f>SUMIFS('Ratios_MARAMA-VA'!J:J, 'Ratios_MARAMA-VA'!AA:AA, Z1228)</f>
        <v>0.33173844498864202</v>
      </c>
      <c r="G1228" s="122">
        <f t="shared" si="68"/>
        <v>2.723311546840944E-3</v>
      </c>
      <c r="H1228" s="122">
        <v>128.912889249389</v>
      </c>
      <c r="I1228" s="86">
        <v>0.35106995982948885</v>
      </c>
      <c r="J1228" s="122">
        <v>132.131488003302</v>
      </c>
      <c r="K1228" s="86">
        <v>0.35983520698066801</v>
      </c>
      <c r="L1228" s="122" t="str" cm="1">
        <f t="array" ref="L1228">_xlfn.SWITCH(A1228,
    "District of Columbia", _xlfn.XLOOKUP(R1228, '2015 O3 Growth Surrogates'!A:A, '2015 O3 Growth Surrogates'!H:H),
    "Maryland", _xlfn.XLOOKUP(R1228, '2015 O3 Growth Surrogates'!A:A, '2015 O3 Growth Surrogates'!I:I),
    "Virginia", _xlfn.XLOOKUP(R1228, '2015 O3 Growth Surrogates'!A:A, '2015 O3 Growth Surrogates'!J:J)
)</f>
        <v>Population</v>
      </c>
      <c r="M1228" s="133" cm="1">
        <f t="array" ref="M1228">_xlfn.SWITCH(L1228,
"Employment", INDEX('Coop GFs_CFs'!C:D, MATCH(B1228,'Coop GFs_CFs'!B:B,0),1),
"Population", INDEX('Coop GFs_CFs'!E:F, MATCH(B1228,'Coop GFs_CFs'!B:B,0),1),
"Household", INDEX('Coop GFs_CFs'!G:H, MATCH(B1228,'Coop GFs_CFs'!B:B,0),1),
"VMT", INDEX('Coop GFs_CFs'!I:J, MATCH(B1228,'Coop GFs_CFs'!B:B,0),1),
"Lane Mile", INDEX('Coop GFs_CFs'!K:L, MATCH(B1228,'Coop GFs_CFs'!B:B,0),1),
"Gas Sales", INDEX('Coop GFs_CFs'!M:N, MATCH(B1228,'Coop GFs_CFs'!B:B,0),1),
"No Growth", INDEX('Coop GFs_CFs'!O:P, MATCH(B1228,'Coop GFs_CFs'!B:B,0),1)
)</f>
        <v>1.0984649785709848</v>
      </c>
      <c r="N1228" s="133" cm="1">
        <f t="array" ref="N1228">_xlfn.SWITCH(L1228,
"Employment", INDEX('Coop GFs_CFs'!C:D, MATCH(B1228,'Coop GFs_CFs'!B:B,0),2),
"Population", INDEX('Coop GFs_CFs'!E:F, MATCH(B1228,'Coop GFs_CFs'!B:B,0),2),
"Household", INDEX('Coop GFs_CFs'!G:H, MATCH(B1228,'Coop GFs_CFs'!B:B,0),2),
"VMT", INDEX('Coop GFs_CFs'!I:J, MATCH(B1228,'Coop GFs_CFs'!B:B,0),2),
"Lane Mile", INDEX('Coop GFs_CFs'!K:L, MATCH(B1228,'Coop GFs_CFs'!B:B,0),2),
"Gas Sales", INDEX('Coop GFs_CFs'!M:N, MATCH(B1228,'Coop GFs_CFs'!B:B,0),2),
"No Growth", INDEX('Coop GFs_CFs'!O:P, MATCH(B1228,'Coop GFs_CFs'!B:B,0),2)
)</f>
        <v>1.1504470071844137</v>
      </c>
      <c r="O1228" s="133"/>
      <c r="P1228" s="86">
        <f t="shared" si="69"/>
        <v>0.36440306386562049</v>
      </c>
      <c r="Q1228" s="86">
        <f t="shared" si="70"/>
        <v>0.38164750120519447</v>
      </c>
      <c r="R1228" s="156" t="s">
        <v>404</v>
      </c>
      <c r="S1228" s="85" t="s">
        <v>393</v>
      </c>
      <c r="T1228" s="85" t="s">
        <v>382</v>
      </c>
      <c r="U1228" s="85" t="s">
        <v>402</v>
      </c>
      <c r="V1228" s="85" t="s">
        <v>405</v>
      </c>
      <c r="W1228" s="85" t="s">
        <v>385</v>
      </c>
      <c r="X1228" s="85" t="s">
        <v>330</v>
      </c>
      <c r="Z1228" s="42" t="s">
        <v>2561</v>
      </c>
      <c r="AA1228"/>
    </row>
    <row r="1229" spans="1:27" s="39" customFormat="1" x14ac:dyDescent="0.35">
      <c r="A1229" s="85" t="s">
        <v>811</v>
      </c>
      <c r="B1229" s="87">
        <v>51059</v>
      </c>
      <c r="C1229" s="87" t="s">
        <v>12</v>
      </c>
      <c r="D1229" s="86">
        <v>587.17040359999999</v>
      </c>
      <c r="E1229" s="86">
        <f>SUMIFS('Ratios_MARAMA-VA'!T:T, 'Ratios_MARAMA-VA'!AA:AA, Z1229)</f>
        <v>587.17040359917496</v>
      </c>
      <c r="F1229" s="86">
        <f>SUMIFS('Ratios_MARAMA-VA'!J:J, 'Ratios_MARAMA-VA'!AA:AA, Z1229)</f>
        <v>1.59904794008491</v>
      </c>
      <c r="G1229" s="122">
        <f t="shared" si="68"/>
        <v>2.723311546840977E-3</v>
      </c>
      <c r="H1229" s="122">
        <v>692.67995316226802</v>
      </c>
      <c r="I1229" s="86">
        <v>1.8863833147120717</v>
      </c>
      <c r="J1229" s="122">
        <v>757.84126637531699</v>
      </c>
      <c r="K1229" s="86">
        <v>2.0638378713924892</v>
      </c>
      <c r="L1229" s="122" t="str" cm="1">
        <f t="array" ref="L1229">_xlfn.SWITCH(A1229,
    "District of Columbia", _xlfn.XLOOKUP(R1229, '2015 O3 Growth Surrogates'!A:A, '2015 O3 Growth Surrogates'!H:H),
    "Maryland", _xlfn.XLOOKUP(R1229, '2015 O3 Growth Surrogates'!A:A, '2015 O3 Growth Surrogates'!I:I),
    "Virginia", _xlfn.XLOOKUP(R1229, '2015 O3 Growth Surrogates'!A:A, '2015 O3 Growth Surrogates'!J:J)
)</f>
        <v>Population</v>
      </c>
      <c r="M1229" s="133" cm="1">
        <f t="array" ref="M1229">_xlfn.SWITCH(L1229,
"Employment", INDEX('Coop GFs_CFs'!C:D, MATCH(B1229,'Coop GFs_CFs'!B:B,0),1),
"Population", INDEX('Coop GFs_CFs'!E:F, MATCH(B1229,'Coop GFs_CFs'!B:B,0),1),
"Household", INDEX('Coop GFs_CFs'!G:H, MATCH(B1229,'Coop GFs_CFs'!B:B,0),1),
"VMT", INDEX('Coop GFs_CFs'!I:J, MATCH(B1229,'Coop GFs_CFs'!B:B,0),1),
"Lane Mile", INDEX('Coop GFs_CFs'!K:L, MATCH(B1229,'Coop GFs_CFs'!B:B,0),1),
"Gas Sales", INDEX('Coop GFs_CFs'!M:N, MATCH(B1229,'Coop GFs_CFs'!B:B,0),1),
"No Growth", INDEX('Coop GFs_CFs'!O:P, MATCH(B1229,'Coop GFs_CFs'!B:B,0),1)
)</f>
        <v>1.0657729164323093</v>
      </c>
      <c r="N1229" s="133" cm="1">
        <f t="array" ref="N1229">_xlfn.SWITCH(L1229,
"Employment", INDEX('Coop GFs_CFs'!C:D, MATCH(B1229,'Coop GFs_CFs'!B:B,0),2),
"Population", INDEX('Coop GFs_CFs'!E:F, MATCH(B1229,'Coop GFs_CFs'!B:B,0),2),
"Household", INDEX('Coop GFs_CFs'!G:H, MATCH(B1229,'Coop GFs_CFs'!B:B,0),2),
"VMT", INDEX('Coop GFs_CFs'!I:J, MATCH(B1229,'Coop GFs_CFs'!B:B,0),2),
"Lane Mile", INDEX('Coop GFs_CFs'!K:L, MATCH(B1229,'Coop GFs_CFs'!B:B,0),2),
"Gas Sales", INDEX('Coop GFs_CFs'!M:N, MATCH(B1229,'Coop GFs_CFs'!B:B,0),2),
"No Growth", INDEX('Coop GFs_CFs'!O:P, MATCH(B1229,'Coop GFs_CFs'!B:B,0),2)
)</f>
        <v>1.0960498584059377</v>
      </c>
      <c r="O1229" s="133"/>
      <c r="P1229" s="86">
        <f t="shared" si="69"/>
        <v>1.7042219866193711</v>
      </c>
      <c r="Q1229" s="86">
        <f t="shared" si="70"/>
        <v>1.7526362683143719</v>
      </c>
      <c r="R1229" s="156" t="s">
        <v>404</v>
      </c>
      <c r="S1229" s="85" t="s">
        <v>393</v>
      </c>
      <c r="T1229" s="85" t="s">
        <v>382</v>
      </c>
      <c r="U1229" s="85" t="s">
        <v>402</v>
      </c>
      <c r="V1229" s="85" t="s">
        <v>405</v>
      </c>
      <c r="W1229" s="85" t="s">
        <v>385</v>
      </c>
      <c r="X1229" s="85" t="s">
        <v>330</v>
      </c>
      <c r="Z1229" s="42" t="s">
        <v>2562</v>
      </c>
      <c r="AA1229"/>
    </row>
    <row r="1230" spans="1:27" s="39" customFormat="1" x14ac:dyDescent="0.35">
      <c r="A1230" s="85" t="s">
        <v>811</v>
      </c>
      <c r="B1230" s="87">
        <v>51107</v>
      </c>
      <c r="C1230" s="87" t="s">
        <v>12</v>
      </c>
      <c r="D1230" s="86">
        <v>214.87672989999999</v>
      </c>
      <c r="E1230" s="86">
        <f>SUMIFS('Ratios_MARAMA-VA'!T:T, 'Ratios_MARAMA-VA'!AA:AA, Z1230)</f>
        <v>214.876729899699</v>
      </c>
      <c r="F1230" s="86">
        <f>SUMIFS('Ratios_MARAMA-VA'!J:J, 'Ratios_MARAMA-VA'!AA:AA, Z1230)</f>
        <v>0.58517627968327701</v>
      </c>
      <c r="G1230" s="122">
        <f t="shared" si="68"/>
        <v>2.7233115468409627E-3</v>
      </c>
      <c r="H1230" s="122">
        <v>286.399163931207</v>
      </c>
      <c r="I1230" s="86">
        <v>0.77995415013945379</v>
      </c>
      <c r="J1230" s="122">
        <v>337.11637464353998</v>
      </c>
      <c r="K1230" s="86">
        <v>0.91807291569591631</v>
      </c>
      <c r="L1230" s="122" t="str" cm="1">
        <f t="array" ref="L1230">_xlfn.SWITCH(A1230,
    "District of Columbia", _xlfn.XLOOKUP(R1230, '2015 O3 Growth Surrogates'!A:A, '2015 O3 Growth Surrogates'!H:H),
    "Maryland", _xlfn.XLOOKUP(R1230, '2015 O3 Growth Surrogates'!A:A, '2015 O3 Growth Surrogates'!I:I),
    "Virginia", _xlfn.XLOOKUP(R1230, '2015 O3 Growth Surrogates'!A:A, '2015 O3 Growth Surrogates'!J:J)
)</f>
        <v>Population</v>
      </c>
      <c r="M1230" s="133" cm="1">
        <f t="array" ref="M1230">_xlfn.SWITCH(L1230,
"Employment", INDEX('Coop GFs_CFs'!C:D, MATCH(B1230,'Coop GFs_CFs'!B:B,0),1),
"Population", INDEX('Coop GFs_CFs'!E:F, MATCH(B1230,'Coop GFs_CFs'!B:B,0),1),
"Household", INDEX('Coop GFs_CFs'!G:H, MATCH(B1230,'Coop GFs_CFs'!B:B,0),1),
"VMT", INDEX('Coop GFs_CFs'!I:J, MATCH(B1230,'Coop GFs_CFs'!B:B,0),1),
"Lane Mile", INDEX('Coop GFs_CFs'!K:L, MATCH(B1230,'Coop GFs_CFs'!B:B,0),1),
"Gas Sales", INDEX('Coop GFs_CFs'!M:N, MATCH(B1230,'Coop GFs_CFs'!B:B,0),1),
"No Growth", INDEX('Coop GFs_CFs'!O:P, MATCH(B1230,'Coop GFs_CFs'!B:B,0),1)
)</f>
        <v>1.1551127564124075</v>
      </c>
      <c r="N1230" s="133" cm="1">
        <f t="array" ref="N1230">_xlfn.SWITCH(L1230,
"Employment", INDEX('Coop GFs_CFs'!C:D, MATCH(B1230,'Coop GFs_CFs'!B:B,0),2),
"Population", INDEX('Coop GFs_CFs'!E:F, MATCH(B1230,'Coop GFs_CFs'!B:B,0),2),
"Household", INDEX('Coop GFs_CFs'!G:H, MATCH(B1230,'Coop GFs_CFs'!B:B,0),2),
"VMT", INDEX('Coop GFs_CFs'!I:J, MATCH(B1230,'Coop GFs_CFs'!B:B,0),2),
"Lane Mile", INDEX('Coop GFs_CFs'!K:L, MATCH(B1230,'Coop GFs_CFs'!B:B,0),2),
"Gas Sales", INDEX('Coop GFs_CFs'!M:N, MATCH(B1230,'Coop GFs_CFs'!B:B,0),2),
"No Growth", INDEX('Coop GFs_CFs'!O:P, MATCH(B1230,'Coop GFs_CFs'!B:B,0),2)
)</f>
        <v>1.1978534058610257</v>
      </c>
      <c r="O1230" s="133"/>
      <c r="P1230" s="86">
        <f t="shared" si="69"/>
        <v>0.675944585412108</v>
      </c>
      <c r="Q1230" s="86">
        <f t="shared" si="70"/>
        <v>0.70095539964769749</v>
      </c>
      <c r="R1230" s="156" t="s">
        <v>404</v>
      </c>
      <c r="S1230" s="85" t="s">
        <v>393</v>
      </c>
      <c r="T1230" s="85" t="s">
        <v>382</v>
      </c>
      <c r="U1230" s="85" t="s">
        <v>402</v>
      </c>
      <c r="V1230" s="85" t="s">
        <v>405</v>
      </c>
      <c r="W1230" s="85" t="s">
        <v>385</v>
      </c>
      <c r="X1230" s="85" t="s">
        <v>330</v>
      </c>
      <c r="Z1230" s="42" t="s">
        <v>2565</v>
      </c>
      <c r="AA1230"/>
    </row>
    <row r="1231" spans="1:27" s="39" customFormat="1" x14ac:dyDescent="0.35">
      <c r="A1231" s="85" t="s">
        <v>811</v>
      </c>
      <c r="B1231" s="87">
        <v>51153</v>
      </c>
      <c r="C1231" s="87" t="s">
        <v>12</v>
      </c>
      <c r="D1231" s="86">
        <v>246.1389921</v>
      </c>
      <c r="E1231" s="86">
        <f>SUMIFS('Ratios_MARAMA-VA'!T:T, 'Ratios_MARAMA-VA'!AA:AA, Z1231)</f>
        <v>246.13899209965501</v>
      </c>
      <c r="F1231" s="86">
        <f>SUMIFS('Ratios_MARAMA-VA'!J:J, 'Ratios_MARAMA-VA'!AA:AA, Z1231)</f>
        <v>0.67031315931278501</v>
      </c>
      <c r="G1231" s="122">
        <f t="shared" si="68"/>
        <v>2.7233115468409549E-3</v>
      </c>
      <c r="H1231" s="122">
        <v>294.72087390486303</v>
      </c>
      <c r="I1231" s="86">
        <v>0.80261675900017049</v>
      </c>
      <c r="J1231" s="122">
        <v>325.56507685900999</v>
      </c>
      <c r="K1231" s="86">
        <v>0.88661513305830486</v>
      </c>
      <c r="L1231" s="122" t="str" cm="1">
        <f t="array" ref="L1231">_xlfn.SWITCH(A1231,
    "District of Columbia", _xlfn.XLOOKUP(R1231, '2015 O3 Growth Surrogates'!A:A, '2015 O3 Growth Surrogates'!H:H),
    "Maryland", _xlfn.XLOOKUP(R1231, '2015 O3 Growth Surrogates'!A:A, '2015 O3 Growth Surrogates'!I:I),
    "Virginia", _xlfn.XLOOKUP(R1231, '2015 O3 Growth Surrogates'!A:A, '2015 O3 Growth Surrogates'!J:J)
)</f>
        <v>Population</v>
      </c>
      <c r="M1231" s="133" cm="1">
        <f t="array" ref="M1231">_xlfn.SWITCH(L1231,
"Employment", INDEX('Coop GFs_CFs'!C:D, MATCH(B1231,'Coop GFs_CFs'!B:B,0),1),
"Population", INDEX('Coop GFs_CFs'!E:F, MATCH(B1231,'Coop GFs_CFs'!B:B,0),1),
"Household", INDEX('Coop GFs_CFs'!G:H, MATCH(B1231,'Coop GFs_CFs'!B:B,0),1),
"VMT", INDEX('Coop GFs_CFs'!I:J, MATCH(B1231,'Coop GFs_CFs'!B:B,0),1),
"Lane Mile", INDEX('Coop GFs_CFs'!K:L, MATCH(B1231,'Coop GFs_CFs'!B:B,0),1),
"Gas Sales", INDEX('Coop GFs_CFs'!M:N, MATCH(B1231,'Coop GFs_CFs'!B:B,0),1),
"No Growth", INDEX('Coop GFs_CFs'!O:P, MATCH(B1231,'Coop GFs_CFs'!B:B,0),1)
)</f>
        <v>1.0943166406241815</v>
      </c>
      <c r="N1231" s="133" cm="1">
        <f t="array" ref="N1231">_xlfn.SWITCH(L1231,
"Employment", INDEX('Coop GFs_CFs'!C:D, MATCH(B1231,'Coop GFs_CFs'!B:B,0),2),
"Population", INDEX('Coop GFs_CFs'!E:F, MATCH(B1231,'Coop GFs_CFs'!B:B,0),2),
"Household", INDEX('Coop GFs_CFs'!G:H, MATCH(B1231,'Coop GFs_CFs'!B:B,0),2),
"VMT", INDEX('Coop GFs_CFs'!I:J, MATCH(B1231,'Coop GFs_CFs'!B:B,0),2),
"Lane Mile", INDEX('Coop GFs_CFs'!K:L, MATCH(B1231,'Coop GFs_CFs'!B:B,0),2),
"Gas Sales", INDEX('Coop GFs_CFs'!M:N, MATCH(B1231,'Coop GFs_CFs'!B:B,0),2),
"No Growth", INDEX('Coop GFs_CFs'!O:P, MATCH(B1231,'Coop GFs_CFs'!B:B,0),2)
)</f>
        <v>1.1237955518522129</v>
      </c>
      <c r="O1231" s="133"/>
      <c r="P1231" s="86">
        <f t="shared" si="69"/>
        <v>0.73353484466534868</v>
      </c>
      <c r="Q1231" s="86">
        <f t="shared" si="70"/>
        <v>0.75329494678371156</v>
      </c>
      <c r="R1231" s="156" t="s">
        <v>404</v>
      </c>
      <c r="S1231" s="85" t="s">
        <v>393</v>
      </c>
      <c r="T1231" s="85" t="s">
        <v>382</v>
      </c>
      <c r="U1231" s="85" t="s">
        <v>402</v>
      </c>
      <c r="V1231" s="85" t="s">
        <v>405</v>
      </c>
      <c r="W1231" s="85" t="s">
        <v>385</v>
      </c>
      <c r="X1231" s="85" t="s">
        <v>330</v>
      </c>
      <c r="Z1231" s="42" t="s">
        <v>2568</v>
      </c>
      <c r="AA1231"/>
    </row>
    <row r="1232" spans="1:27" s="39" customFormat="1" x14ac:dyDescent="0.35">
      <c r="A1232" s="85" t="s">
        <v>811</v>
      </c>
      <c r="B1232" s="87">
        <v>51510</v>
      </c>
      <c r="C1232" s="87" t="s">
        <v>12</v>
      </c>
      <c r="D1232" s="86">
        <v>81.399264380000005</v>
      </c>
      <c r="E1232" s="86">
        <f>SUMIFS('Ratios_MARAMA-VA'!T:T, 'Ratios_MARAMA-VA'!AA:AA, Z1232)</f>
        <v>81.399264379885906</v>
      </c>
      <c r="F1232" s="86">
        <f>SUMIFS('Ratios_MARAMA-VA'!J:J, 'Ratios_MARAMA-VA'!AA:AA, Z1232)</f>
        <v>0.22167555659010399</v>
      </c>
      <c r="G1232" s="122">
        <f t="shared" ref="G1232:G1295" si="71">F1232/E1232</f>
        <v>2.7233115468409679E-3</v>
      </c>
      <c r="H1232" s="122">
        <v>87.293764580536902</v>
      </c>
      <c r="I1232" s="86">
        <v>0.23772811704939323</v>
      </c>
      <c r="J1232" s="122">
        <v>90.235375482492003</v>
      </c>
      <c r="K1232" s="86">
        <v>0.24573903998500085</v>
      </c>
      <c r="L1232" s="122" t="str" cm="1">
        <f t="array" ref="L1232">_xlfn.SWITCH(A1232,
    "District of Columbia", _xlfn.XLOOKUP(R1232, '2015 O3 Growth Surrogates'!A:A, '2015 O3 Growth Surrogates'!H:H),
    "Maryland", _xlfn.XLOOKUP(R1232, '2015 O3 Growth Surrogates'!A:A, '2015 O3 Growth Surrogates'!I:I),
    "Virginia", _xlfn.XLOOKUP(R1232, '2015 O3 Growth Surrogates'!A:A, '2015 O3 Growth Surrogates'!J:J)
)</f>
        <v>Population</v>
      </c>
      <c r="M1232" s="133" cm="1">
        <f t="array" ref="M1232">_xlfn.SWITCH(L1232,
"Employment", INDEX('Coop GFs_CFs'!C:D, MATCH(B1232,'Coop GFs_CFs'!B:B,0),1),
"Population", INDEX('Coop GFs_CFs'!E:F, MATCH(B1232,'Coop GFs_CFs'!B:B,0),1),
"Household", INDEX('Coop GFs_CFs'!G:H, MATCH(B1232,'Coop GFs_CFs'!B:B,0),1),
"VMT", INDEX('Coop GFs_CFs'!I:J, MATCH(B1232,'Coop GFs_CFs'!B:B,0),1),
"Lane Mile", INDEX('Coop GFs_CFs'!K:L, MATCH(B1232,'Coop GFs_CFs'!B:B,0),1),
"Gas Sales", INDEX('Coop GFs_CFs'!M:N, MATCH(B1232,'Coop GFs_CFs'!B:B,0),1),
"No Growth", INDEX('Coop GFs_CFs'!O:P, MATCH(B1232,'Coop GFs_CFs'!B:B,0),1)
)</f>
        <v>1.2512671881942732</v>
      </c>
      <c r="N1232" s="133" cm="1">
        <f t="array" ref="N1232">_xlfn.SWITCH(L1232,
"Employment", INDEX('Coop GFs_CFs'!C:D, MATCH(B1232,'Coop GFs_CFs'!B:B,0),2),
"Population", INDEX('Coop GFs_CFs'!E:F, MATCH(B1232,'Coop GFs_CFs'!B:B,0),2),
"Household", INDEX('Coop GFs_CFs'!G:H, MATCH(B1232,'Coop GFs_CFs'!B:B,0),2),
"VMT", INDEX('Coop GFs_CFs'!I:J, MATCH(B1232,'Coop GFs_CFs'!B:B,0),2),
"Lane Mile", INDEX('Coop GFs_CFs'!K:L, MATCH(B1232,'Coop GFs_CFs'!B:B,0),2),
"Gas Sales", INDEX('Coop GFs_CFs'!M:N, MATCH(B1232,'Coop GFs_CFs'!B:B,0),2),
"No Growth", INDEX('Coop GFs_CFs'!O:P, MATCH(B1232,'Coop GFs_CFs'!B:B,0),2)
)</f>
        <v>1.365491025746405</v>
      </c>
      <c r="O1232" s="133"/>
      <c r="P1232" s="86">
        <f t="shared" si="69"/>
        <v>0.27737535038589989</v>
      </c>
      <c r="Q1232" s="86">
        <f t="shared" si="70"/>
        <v>0.30269598315112634</v>
      </c>
      <c r="R1232" s="156" t="s">
        <v>404</v>
      </c>
      <c r="S1232" s="85" t="s">
        <v>393</v>
      </c>
      <c r="T1232" s="85" t="s">
        <v>382</v>
      </c>
      <c r="U1232" s="85" t="s">
        <v>402</v>
      </c>
      <c r="V1232" s="85" t="s">
        <v>405</v>
      </c>
      <c r="W1232" s="85" t="s">
        <v>385</v>
      </c>
      <c r="X1232" s="85" t="s">
        <v>330</v>
      </c>
      <c r="Z1232" s="42" t="s">
        <v>2560</v>
      </c>
      <c r="AA1232"/>
    </row>
    <row r="1233" spans="1:27" s="39" customFormat="1" x14ac:dyDescent="0.35">
      <c r="A1233" s="85" t="s">
        <v>811</v>
      </c>
      <c r="B1233" s="87">
        <v>51600</v>
      </c>
      <c r="C1233" s="87" t="s">
        <v>12</v>
      </c>
      <c r="D1233" s="86">
        <v>12.32522062</v>
      </c>
      <c r="E1233" s="86">
        <f>SUMIFS('Ratios_MARAMA-VA'!T:T, 'Ratios_MARAMA-VA'!AA:AA, Z1233)</f>
        <v>12.3252206199827</v>
      </c>
      <c r="F1233" s="86">
        <f>SUMIFS('Ratios_MARAMA-VA'!J:J, 'Ratios_MARAMA-VA'!AA:AA, Z1233)</f>
        <v>3.3565415631761297E-2</v>
      </c>
      <c r="G1233" s="122">
        <f t="shared" si="71"/>
        <v>2.7233115468409692E-3</v>
      </c>
      <c r="H1233" s="122">
        <v>14.4049906466935</v>
      </c>
      <c r="I1233" s="86">
        <v>3.9229277360276572E-2</v>
      </c>
      <c r="J1233" s="122">
        <v>15.6112481583455</v>
      </c>
      <c r="K1233" s="86">
        <v>4.2514292370222112E-2</v>
      </c>
      <c r="L1233" s="122" t="str" cm="1">
        <f t="array" ref="L1233">_xlfn.SWITCH(A1233,
    "District of Columbia", _xlfn.XLOOKUP(R1233, '2015 O3 Growth Surrogates'!A:A, '2015 O3 Growth Surrogates'!H:H),
    "Maryland", _xlfn.XLOOKUP(R1233, '2015 O3 Growth Surrogates'!A:A, '2015 O3 Growth Surrogates'!I:I),
    "Virginia", _xlfn.XLOOKUP(R1233, '2015 O3 Growth Surrogates'!A:A, '2015 O3 Growth Surrogates'!J:J)
)</f>
        <v>Population</v>
      </c>
      <c r="M1233" s="133" cm="1">
        <f t="array" ref="M1233">_xlfn.SWITCH(L1233,
"Employment", INDEX('Coop GFs_CFs'!C:D, MATCH(B1233,'Coop GFs_CFs'!B:B,0),1),
"Population", INDEX('Coop GFs_CFs'!E:F, MATCH(B1233,'Coop GFs_CFs'!B:B,0),1),
"Household", INDEX('Coop GFs_CFs'!G:H, MATCH(B1233,'Coop GFs_CFs'!B:B,0),1),
"VMT", INDEX('Coop GFs_CFs'!I:J, MATCH(B1233,'Coop GFs_CFs'!B:B,0),1),
"Lane Mile", INDEX('Coop GFs_CFs'!K:L, MATCH(B1233,'Coop GFs_CFs'!B:B,0),1),
"Gas Sales", INDEX('Coop GFs_CFs'!M:N, MATCH(B1233,'Coop GFs_CFs'!B:B,0),1),
"No Growth", INDEX('Coop GFs_CFs'!O:P, MATCH(B1233,'Coop GFs_CFs'!B:B,0),1)
)</f>
        <v>1.3017014531456192</v>
      </c>
      <c r="N1233" s="133" cm="1">
        <f t="array" ref="N1233">_xlfn.SWITCH(L1233,
"Employment", INDEX('Coop GFs_CFs'!C:D, MATCH(B1233,'Coop GFs_CFs'!B:B,0),2),
"Population", INDEX('Coop GFs_CFs'!E:F, MATCH(B1233,'Coop GFs_CFs'!B:B,0),2),
"Household", INDEX('Coop GFs_CFs'!G:H, MATCH(B1233,'Coop GFs_CFs'!B:B,0),2),
"VMT", INDEX('Coop GFs_CFs'!I:J, MATCH(B1233,'Coop GFs_CFs'!B:B,0),2),
"Lane Mile", INDEX('Coop GFs_CFs'!K:L, MATCH(B1233,'Coop GFs_CFs'!B:B,0),2),
"Gas Sales", INDEX('Coop GFs_CFs'!M:N, MATCH(B1233,'Coop GFs_CFs'!B:B,0),2),
"No Growth", INDEX('Coop GFs_CFs'!O:P, MATCH(B1233,'Coop GFs_CFs'!B:B,0),2)
)</f>
        <v>1.3683228310181388</v>
      </c>
      <c r="O1233" s="133"/>
      <c r="P1233" s="86">
        <f t="shared" si="69"/>
        <v>4.3692150303300363E-2</v>
      </c>
      <c r="Q1233" s="86">
        <f t="shared" si="70"/>
        <v>4.5928324541552108E-2</v>
      </c>
      <c r="R1233" s="156" t="s">
        <v>404</v>
      </c>
      <c r="S1233" s="85" t="s">
        <v>393</v>
      </c>
      <c r="T1233" s="85" t="s">
        <v>382</v>
      </c>
      <c r="U1233" s="85" t="s">
        <v>402</v>
      </c>
      <c r="V1233" s="85" t="s">
        <v>405</v>
      </c>
      <c r="W1233" s="85" t="s">
        <v>385</v>
      </c>
      <c r="X1233" s="85" t="s">
        <v>330</v>
      </c>
      <c r="Z1233" s="42" t="s">
        <v>2563</v>
      </c>
      <c r="AA1233"/>
    </row>
    <row r="1234" spans="1:27" s="39" customFormat="1" x14ac:dyDescent="0.35">
      <c r="A1234" s="85" t="s">
        <v>811</v>
      </c>
      <c r="B1234" s="87">
        <v>51610</v>
      </c>
      <c r="C1234" s="87" t="s">
        <v>12</v>
      </c>
      <c r="D1234" s="86">
        <v>7.4821147000000003</v>
      </c>
      <c r="E1234" s="86">
        <f>SUMIFS('Ratios_MARAMA-VA'!T:T, 'Ratios_MARAMA-VA'!AA:AA, Z1234)</f>
        <v>7.4821146999895802</v>
      </c>
      <c r="F1234" s="86">
        <f>SUMIFS('Ratios_MARAMA-VA'!J:J, 'Ratios_MARAMA-VA'!AA:AA, Z1234)</f>
        <v>2.0376129357270002E-2</v>
      </c>
      <c r="G1234" s="122">
        <f t="shared" si="71"/>
        <v>2.7233115468409458E-3</v>
      </c>
      <c r="H1234" s="122">
        <v>8.1392647316930695</v>
      </c>
      <c r="I1234" s="86">
        <v>2.216575362661501E-2</v>
      </c>
      <c r="J1234" s="122">
        <v>8.5052585149302793</v>
      </c>
      <c r="K1234" s="86">
        <v>2.3162468722576903E-2</v>
      </c>
      <c r="L1234" s="122" t="str" cm="1">
        <f t="array" ref="L1234">_xlfn.SWITCH(A1234,
    "District of Columbia", _xlfn.XLOOKUP(R1234, '2015 O3 Growth Surrogates'!A:A, '2015 O3 Growth Surrogates'!H:H),
    "Maryland", _xlfn.XLOOKUP(R1234, '2015 O3 Growth Surrogates'!A:A, '2015 O3 Growth Surrogates'!I:I),
    "Virginia", _xlfn.XLOOKUP(R1234, '2015 O3 Growth Surrogates'!A:A, '2015 O3 Growth Surrogates'!J:J)
)</f>
        <v>Population</v>
      </c>
      <c r="M1234" s="133" cm="1">
        <f t="array" ref="M1234">_xlfn.SWITCH(L1234,
"Employment", INDEX('Coop GFs_CFs'!C:D, MATCH(B1234,'Coop GFs_CFs'!B:B,0),1),
"Population", INDEX('Coop GFs_CFs'!E:F, MATCH(B1234,'Coop GFs_CFs'!B:B,0),1),
"Household", INDEX('Coop GFs_CFs'!G:H, MATCH(B1234,'Coop GFs_CFs'!B:B,0),1),
"VMT", INDEX('Coop GFs_CFs'!I:J, MATCH(B1234,'Coop GFs_CFs'!B:B,0),1),
"Lane Mile", INDEX('Coop GFs_CFs'!K:L, MATCH(B1234,'Coop GFs_CFs'!B:B,0),1),
"Gas Sales", INDEX('Coop GFs_CFs'!M:N, MATCH(B1234,'Coop GFs_CFs'!B:B,0),1),
"No Growth", INDEX('Coop GFs_CFs'!O:P, MATCH(B1234,'Coop GFs_CFs'!B:B,0),1)
)</f>
        <v>1.2441146639619922</v>
      </c>
      <c r="N1234" s="133" cm="1">
        <f t="array" ref="N1234">_xlfn.SWITCH(L1234,
"Employment", INDEX('Coop GFs_CFs'!C:D, MATCH(B1234,'Coop GFs_CFs'!B:B,0),2),
"Population", INDEX('Coop GFs_CFs'!E:F, MATCH(B1234,'Coop GFs_CFs'!B:B,0),2),
"Household", INDEX('Coop GFs_CFs'!G:H, MATCH(B1234,'Coop GFs_CFs'!B:B,0),2),
"VMT", INDEX('Coop GFs_CFs'!I:J, MATCH(B1234,'Coop GFs_CFs'!B:B,0),2),
"Lane Mile", INDEX('Coop GFs_CFs'!K:L, MATCH(B1234,'Coop GFs_CFs'!B:B,0),2),
"Gas Sales", INDEX('Coop GFs_CFs'!M:N, MATCH(B1234,'Coop GFs_CFs'!B:B,0),2),
"No Growth", INDEX('Coop GFs_CFs'!O:P, MATCH(B1234,'Coop GFs_CFs'!B:B,0),2)
)</f>
        <v>1.3379063684407195</v>
      </c>
      <c r="O1234" s="133"/>
      <c r="P1234" s="86">
        <f t="shared" si="69"/>
        <v>2.5350241328166052E-2</v>
      </c>
      <c r="Q1234" s="86">
        <f t="shared" si="70"/>
        <v>2.7261353231263441E-2</v>
      </c>
      <c r="R1234" s="156" t="s">
        <v>404</v>
      </c>
      <c r="S1234" s="85" t="s">
        <v>393</v>
      </c>
      <c r="T1234" s="85" t="s">
        <v>382</v>
      </c>
      <c r="U1234" s="85" t="s">
        <v>402</v>
      </c>
      <c r="V1234" s="85" t="s">
        <v>405</v>
      </c>
      <c r="W1234" s="85" t="s">
        <v>385</v>
      </c>
      <c r="X1234" s="85" t="s">
        <v>330</v>
      </c>
      <c r="Z1234" s="42" t="s">
        <v>2564</v>
      </c>
      <c r="AA1234"/>
    </row>
    <row r="1235" spans="1:27" s="39" customFormat="1" x14ac:dyDescent="0.35">
      <c r="A1235" s="85" t="s">
        <v>811</v>
      </c>
      <c r="B1235" s="87">
        <v>51683</v>
      </c>
      <c r="C1235" s="87" t="s">
        <v>12</v>
      </c>
      <c r="D1235" s="86">
        <v>21.832787119999999</v>
      </c>
      <c r="E1235" s="86">
        <f>SUMIFS('Ratios_MARAMA-VA'!T:T, 'Ratios_MARAMA-VA'!AA:AA, Z1235)</f>
        <v>21.8327871199693</v>
      </c>
      <c r="F1235" s="86">
        <f>SUMIFS('Ratios_MARAMA-VA'!J:J, 'Ratios_MARAMA-VA'!AA:AA, Z1235)</f>
        <v>5.9457481263533202E-2</v>
      </c>
      <c r="G1235" s="122">
        <f t="shared" si="71"/>
        <v>2.72331154684097E-3</v>
      </c>
      <c r="H1235" s="122">
        <v>26.775908186946701</v>
      </c>
      <c r="I1235" s="86">
        <v>7.291913994266562E-2</v>
      </c>
      <c r="J1235" s="122">
        <v>29.819304238180901</v>
      </c>
      <c r="K1235" s="86">
        <v>8.1207255550601931E-2</v>
      </c>
      <c r="L1235" s="122" t="str" cm="1">
        <f t="array" ref="L1235">_xlfn.SWITCH(A1235,
    "District of Columbia", _xlfn.XLOOKUP(R1235, '2015 O3 Growth Surrogates'!A:A, '2015 O3 Growth Surrogates'!H:H),
    "Maryland", _xlfn.XLOOKUP(R1235, '2015 O3 Growth Surrogates'!A:A, '2015 O3 Growth Surrogates'!I:I),
    "Virginia", _xlfn.XLOOKUP(R1235, '2015 O3 Growth Surrogates'!A:A, '2015 O3 Growth Surrogates'!J:J)
)</f>
        <v>Population</v>
      </c>
      <c r="M1235" s="133" cm="1">
        <f t="array" ref="M1235">_xlfn.SWITCH(L1235,
"Employment", INDEX('Coop GFs_CFs'!C:D, MATCH(B1235,'Coop GFs_CFs'!B:B,0),1),
"Population", INDEX('Coop GFs_CFs'!E:F, MATCH(B1235,'Coop GFs_CFs'!B:B,0),1),
"Household", INDEX('Coop GFs_CFs'!G:H, MATCH(B1235,'Coop GFs_CFs'!B:B,0),1),
"VMT", INDEX('Coop GFs_CFs'!I:J, MATCH(B1235,'Coop GFs_CFs'!B:B,0),1),
"Lane Mile", INDEX('Coop GFs_CFs'!K:L, MATCH(B1235,'Coop GFs_CFs'!B:B,0),1),
"Gas Sales", INDEX('Coop GFs_CFs'!M:N, MATCH(B1235,'Coop GFs_CFs'!B:B,0),1),
"No Growth", INDEX('Coop GFs_CFs'!O:P, MATCH(B1235,'Coop GFs_CFs'!B:B,0),1)
)</f>
        <v>1.0847467052215982</v>
      </c>
      <c r="N1235" s="133" cm="1">
        <f t="array" ref="N1235">_xlfn.SWITCH(L1235,
"Employment", INDEX('Coop GFs_CFs'!C:D, MATCH(B1235,'Coop GFs_CFs'!B:B,0),2),
"Population", INDEX('Coop GFs_CFs'!E:F, MATCH(B1235,'Coop GFs_CFs'!B:B,0),2),
"Household", INDEX('Coop GFs_CFs'!G:H, MATCH(B1235,'Coop GFs_CFs'!B:B,0),2),
"VMT", INDEX('Coop GFs_CFs'!I:J, MATCH(B1235,'Coop GFs_CFs'!B:B,0),2),
"Lane Mile", INDEX('Coop GFs_CFs'!K:L, MATCH(B1235,'Coop GFs_CFs'!B:B,0),2),
"Gas Sales", INDEX('Coop GFs_CFs'!M:N, MATCH(B1235,'Coop GFs_CFs'!B:B,0),2),
"No Growth", INDEX('Coop GFs_CFs'!O:P, MATCH(B1235,'Coop GFs_CFs'!B:B,0),2)
)</f>
        <v>1.1113922408200338</v>
      </c>
      <c r="O1235" s="133"/>
      <c r="P1235" s="86">
        <f t="shared" si="69"/>
        <v>6.4496306901392547E-2</v>
      </c>
      <c r="Q1235" s="86">
        <f t="shared" si="70"/>
        <v>6.6080583334993337E-2</v>
      </c>
      <c r="R1235" s="156" t="s">
        <v>404</v>
      </c>
      <c r="S1235" s="85" t="s">
        <v>393</v>
      </c>
      <c r="T1235" s="85" t="s">
        <v>382</v>
      </c>
      <c r="U1235" s="85" t="s">
        <v>402</v>
      </c>
      <c r="V1235" s="85" t="s">
        <v>405</v>
      </c>
      <c r="W1235" s="85" t="s">
        <v>385</v>
      </c>
      <c r="X1235" s="85" t="s">
        <v>330</v>
      </c>
      <c r="Z1235" s="42" t="s">
        <v>2566</v>
      </c>
      <c r="AA1235"/>
    </row>
    <row r="1236" spans="1:27" s="39" customFormat="1" x14ac:dyDescent="0.35">
      <c r="A1236" s="85" t="s">
        <v>811</v>
      </c>
      <c r="B1236" s="87">
        <v>51685</v>
      </c>
      <c r="C1236" s="87" t="s">
        <v>12</v>
      </c>
      <c r="D1236" s="86">
        <v>8.7893667139999998</v>
      </c>
      <c r="E1236" s="86">
        <f>SUMIFS('Ratios_MARAMA-VA'!T:T, 'Ratios_MARAMA-VA'!AA:AA, Z1236)</f>
        <v>8.7893667139877607</v>
      </c>
      <c r="F1236" s="86">
        <f>SUMIFS('Ratios_MARAMA-VA'!J:J, 'Ratios_MARAMA-VA'!AA:AA, Z1236)</f>
        <v>2.39361838616222E-2</v>
      </c>
      <c r="G1236" s="122">
        <f t="shared" si="71"/>
        <v>2.723311546840931E-3</v>
      </c>
      <c r="H1236" s="122">
        <v>10.984611470105101</v>
      </c>
      <c r="I1236" s="86">
        <v>2.9914519254098555E-2</v>
      </c>
      <c r="J1236" s="122">
        <v>12.3848896471579</v>
      </c>
      <c r="K1236" s="86">
        <v>3.372791298245581E-2</v>
      </c>
      <c r="L1236" s="122" t="str" cm="1">
        <f t="array" ref="L1236">_xlfn.SWITCH(A1236,
    "District of Columbia", _xlfn.XLOOKUP(R1236, '2015 O3 Growth Surrogates'!A:A, '2015 O3 Growth Surrogates'!H:H),
    "Maryland", _xlfn.XLOOKUP(R1236, '2015 O3 Growth Surrogates'!A:A, '2015 O3 Growth Surrogates'!I:I),
    "Virginia", _xlfn.XLOOKUP(R1236, '2015 O3 Growth Surrogates'!A:A, '2015 O3 Growth Surrogates'!J:J)
)</f>
        <v>Population</v>
      </c>
      <c r="M1236" s="133" cm="1">
        <f t="array" ref="M1236">_xlfn.SWITCH(L1236,
"Employment", INDEX('Coop GFs_CFs'!C:D, MATCH(B1236,'Coop GFs_CFs'!B:B,0),1),
"Population", INDEX('Coop GFs_CFs'!E:F, MATCH(B1236,'Coop GFs_CFs'!B:B,0),1),
"Household", INDEX('Coop GFs_CFs'!G:H, MATCH(B1236,'Coop GFs_CFs'!B:B,0),1),
"VMT", INDEX('Coop GFs_CFs'!I:J, MATCH(B1236,'Coop GFs_CFs'!B:B,0),1),
"Lane Mile", INDEX('Coop GFs_CFs'!K:L, MATCH(B1236,'Coop GFs_CFs'!B:B,0),1),
"Gas Sales", INDEX('Coop GFs_CFs'!M:N, MATCH(B1236,'Coop GFs_CFs'!B:B,0),1),
"No Growth", INDEX('Coop GFs_CFs'!O:P, MATCH(B1236,'Coop GFs_CFs'!B:B,0),1)
)</f>
        <v>1.1503808026405289</v>
      </c>
      <c r="N1236" s="133" cm="1">
        <f t="array" ref="N1236">_xlfn.SWITCH(L1236,
"Employment", INDEX('Coop GFs_CFs'!C:D, MATCH(B1236,'Coop GFs_CFs'!B:B,0),2),
"Population", INDEX('Coop GFs_CFs'!E:F, MATCH(B1236,'Coop GFs_CFs'!B:B,0),2),
"Household", INDEX('Coop GFs_CFs'!G:H, MATCH(B1236,'Coop GFs_CFs'!B:B,0),2),
"VMT", INDEX('Coop GFs_CFs'!I:J, MATCH(B1236,'Coop GFs_CFs'!B:B,0),2),
"Lane Mile", INDEX('Coop GFs_CFs'!K:L, MATCH(B1236,'Coop GFs_CFs'!B:B,0),2),
"Gas Sales", INDEX('Coop GFs_CFs'!M:N, MATCH(B1236,'Coop GFs_CFs'!B:B,0),2),
"No Growth", INDEX('Coop GFs_CFs'!O:P, MATCH(B1236,'Coop GFs_CFs'!B:B,0),2)
)</f>
        <v>1.1782580091214219</v>
      </c>
      <c r="O1236" s="133"/>
      <c r="P1236" s="86">
        <f t="shared" si="69"/>
        <v>2.7535726402884222E-2</v>
      </c>
      <c r="Q1236" s="86">
        <f t="shared" si="70"/>
        <v>2.8203000342759282E-2</v>
      </c>
      <c r="R1236" s="156" t="s">
        <v>404</v>
      </c>
      <c r="S1236" s="85" t="s">
        <v>393</v>
      </c>
      <c r="T1236" s="85" t="s">
        <v>382</v>
      </c>
      <c r="U1236" s="85" t="s">
        <v>402</v>
      </c>
      <c r="V1236" s="85" t="s">
        <v>405</v>
      </c>
      <c r="W1236" s="85" t="s">
        <v>385</v>
      </c>
      <c r="X1236" s="85" t="s">
        <v>330</v>
      </c>
      <c r="Z1236" s="42" t="s">
        <v>2567</v>
      </c>
      <c r="AA1236"/>
    </row>
    <row r="1237" spans="1:27" s="39" customFormat="1" x14ac:dyDescent="0.35">
      <c r="A1237" s="85" t="s">
        <v>9</v>
      </c>
      <c r="B1237" s="87">
        <v>11001</v>
      </c>
      <c r="C1237" s="87" t="s">
        <v>12</v>
      </c>
      <c r="D1237" s="86">
        <v>472.0438221</v>
      </c>
      <c r="E1237" s="86">
        <f>SUMIFS('Ratios_MARAMA-VA'!T:T, 'Ratios_MARAMA-VA'!AA:AA, Z1237)</f>
        <v>472.04382209933698</v>
      </c>
      <c r="F1237" s="86">
        <f>SUMIFS('Ratios_MARAMA-VA'!J:J, 'Ratios_MARAMA-VA'!AA:AA, Z1237)</f>
        <v>1.28552239133806</v>
      </c>
      <c r="G1237" s="122">
        <f t="shared" si="71"/>
        <v>2.723311546840951E-3</v>
      </c>
      <c r="H1237" s="122">
        <v>502.86247547349001</v>
      </c>
      <c r="I1237" s="86">
        <v>1.3694511859299798</v>
      </c>
      <c r="J1237" s="122">
        <v>517.26978610307799</v>
      </c>
      <c r="K1237" s="86">
        <v>1.4086867813264612</v>
      </c>
      <c r="L1237" s="122" t="str" cm="1">
        <f t="array" ref="L1237">_xlfn.SWITCH(A1237,
    "District of Columbia", _xlfn.XLOOKUP(R1237, '2015 O3 Growth Surrogates'!A:A, '2015 O3 Growth Surrogates'!H:H),
    "Maryland", _xlfn.XLOOKUP(R1237, '2015 O3 Growth Surrogates'!A:A, '2015 O3 Growth Surrogates'!I:I),
    "Virginia", _xlfn.XLOOKUP(R1237, '2015 O3 Growth Surrogates'!A:A, '2015 O3 Growth Surrogates'!J:J)
)</f>
        <v>Population</v>
      </c>
      <c r="M1237" s="133" cm="1">
        <f t="array" ref="M1237">_xlfn.SWITCH(L1237,
"Employment", INDEX('Coop GFs_CFs'!C:D, MATCH(B1237,'Coop GFs_CFs'!B:B,0),1),
"Population", INDEX('Coop GFs_CFs'!E:F, MATCH(B1237,'Coop GFs_CFs'!B:B,0),1),
"Household", INDEX('Coop GFs_CFs'!G:H, MATCH(B1237,'Coop GFs_CFs'!B:B,0),1),
"VMT", INDEX('Coop GFs_CFs'!I:J, MATCH(B1237,'Coop GFs_CFs'!B:B,0),1),
"Lane Mile", INDEX('Coop GFs_CFs'!K:L, MATCH(B1237,'Coop GFs_CFs'!B:B,0),1),
"Gas Sales", INDEX('Coop GFs_CFs'!M:N, MATCH(B1237,'Coop GFs_CFs'!B:B,0),1),
"No Growth", INDEX('Coop GFs_CFs'!O:P, MATCH(B1237,'Coop GFs_CFs'!B:B,0),1)
)</f>
        <v>1.0682042243864278</v>
      </c>
      <c r="N1237" s="133" cm="1">
        <f t="array" ref="N1237">_xlfn.SWITCH(L1237,
"Employment", INDEX('Coop GFs_CFs'!C:D, MATCH(B1237,'Coop GFs_CFs'!B:B,0),2),
"Population", INDEX('Coop GFs_CFs'!E:F, MATCH(B1237,'Coop GFs_CFs'!B:B,0),2),
"Household", INDEX('Coop GFs_CFs'!G:H, MATCH(B1237,'Coop GFs_CFs'!B:B,0),2),
"VMT", INDEX('Coop GFs_CFs'!I:J, MATCH(B1237,'Coop GFs_CFs'!B:B,0),2),
"Lane Mile", INDEX('Coop GFs_CFs'!K:L, MATCH(B1237,'Coop GFs_CFs'!B:B,0),2),
"Gas Sales", INDEX('Coop GFs_CFs'!M:N, MATCH(B1237,'Coop GFs_CFs'!B:B,0),2),
"No Growth", INDEX('Coop GFs_CFs'!O:P, MATCH(B1237,'Coop GFs_CFs'!B:B,0),2)
)</f>
        <v>1.1102535122627881</v>
      </c>
      <c r="O1237" s="133"/>
      <c r="P1237" s="86">
        <f t="shared" si="69"/>
        <v>1.3732004489706584</v>
      </c>
      <c r="Q1237" s="86">
        <f t="shared" si="70"/>
        <v>1.4272557500755396</v>
      </c>
      <c r="R1237" s="156" t="s">
        <v>406</v>
      </c>
      <c r="S1237" s="85" t="s">
        <v>393</v>
      </c>
      <c r="T1237" s="85" t="s">
        <v>382</v>
      </c>
      <c r="U1237" s="85" t="s">
        <v>402</v>
      </c>
      <c r="V1237" s="85" t="s">
        <v>407</v>
      </c>
      <c r="W1237" s="85" t="s">
        <v>385</v>
      </c>
      <c r="X1237" s="85" t="s">
        <v>330</v>
      </c>
      <c r="Z1237" s="42" t="s">
        <v>2569</v>
      </c>
      <c r="AA1237"/>
    </row>
    <row r="1238" spans="1:27" s="39" customFormat="1" x14ac:dyDescent="0.35">
      <c r="A1238" s="85" t="s">
        <v>497</v>
      </c>
      <c r="B1238" s="87">
        <v>24009</v>
      </c>
      <c r="C1238" s="87" t="s">
        <v>12</v>
      </c>
      <c r="D1238" s="86">
        <v>61.634506819999999</v>
      </c>
      <c r="E1238" s="86">
        <f>SUMIFS('Ratios_MARAMA-VA'!T:T, 'Ratios_MARAMA-VA'!AA:AA, Z1238)</f>
        <v>61.634506819913497</v>
      </c>
      <c r="F1238" s="86">
        <f>SUMIFS('Ratios_MARAMA-VA'!J:J, 'Ratios_MARAMA-VA'!AA:AA, Z1238)</f>
        <v>0.16784996410651801</v>
      </c>
      <c r="G1238" s="122">
        <f t="shared" si="71"/>
        <v>2.7233115468409549E-3</v>
      </c>
      <c r="H1238" s="122">
        <v>71.173346335218795</v>
      </c>
      <c r="I1238" s="86">
        <v>0.1938271959020117</v>
      </c>
      <c r="J1238" s="122">
        <v>76.840685299210307</v>
      </c>
      <c r="K1238" s="86">
        <v>0.20926112554251144</v>
      </c>
      <c r="L1238" s="122" t="str" cm="1">
        <f t="array" ref="L1238">_xlfn.SWITCH(A1238,
    "District of Columbia", _xlfn.XLOOKUP(R1238, '2015 O3 Growth Surrogates'!A:A, '2015 O3 Growth Surrogates'!H:H),
    "Maryland", _xlfn.XLOOKUP(R1238, '2015 O3 Growth Surrogates'!A:A, '2015 O3 Growth Surrogates'!I:I),
    "Virginia", _xlfn.XLOOKUP(R1238, '2015 O3 Growth Surrogates'!A:A, '2015 O3 Growth Surrogates'!J:J)
)</f>
        <v>Population</v>
      </c>
      <c r="M1238" s="133" cm="1">
        <f t="array" ref="M1238">_xlfn.SWITCH(L1238,
"Employment", INDEX('Coop GFs_CFs'!C:D, MATCH(B1238,'Coop GFs_CFs'!B:B,0),1),
"Population", INDEX('Coop GFs_CFs'!E:F, MATCH(B1238,'Coop GFs_CFs'!B:B,0),1),
"Household", INDEX('Coop GFs_CFs'!G:H, MATCH(B1238,'Coop GFs_CFs'!B:B,0),1),
"VMT", INDEX('Coop GFs_CFs'!I:J, MATCH(B1238,'Coop GFs_CFs'!B:B,0),1),
"Lane Mile", INDEX('Coop GFs_CFs'!K:L, MATCH(B1238,'Coop GFs_CFs'!B:B,0),1),
"Gas Sales", INDEX('Coop GFs_CFs'!M:N, MATCH(B1238,'Coop GFs_CFs'!B:B,0),1),
"No Growth", INDEX('Coop GFs_CFs'!O:P, MATCH(B1238,'Coop GFs_CFs'!B:B,0),1)
)</f>
        <v>1.0426851482954702</v>
      </c>
      <c r="N1238" s="133" cm="1">
        <f t="array" ref="N1238">_xlfn.SWITCH(L1238,
"Employment", INDEX('Coop GFs_CFs'!C:D, MATCH(B1238,'Coop GFs_CFs'!B:B,0),2),
"Population", INDEX('Coop GFs_CFs'!E:F, MATCH(B1238,'Coop GFs_CFs'!B:B,0),2),
"Household", INDEX('Coop GFs_CFs'!G:H, MATCH(B1238,'Coop GFs_CFs'!B:B,0),2),
"VMT", INDEX('Coop GFs_CFs'!I:J, MATCH(B1238,'Coop GFs_CFs'!B:B,0),2),
"Lane Mile", INDEX('Coop GFs_CFs'!K:L, MATCH(B1238,'Coop GFs_CFs'!B:B,0),2),
"Gas Sales", INDEX('Coop GFs_CFs'!M:N, MATCH(B1238,'Coop GFs_CFs'!B:B,0),2),
"No Growth", INDEX('Coop GFs_CFs'!O:P, MATCH(B1238,'Coop GFs_CFs'!B:B,0),2)
)</f>
        <v>1.0572281391746758</v>
      </c>
      <c r="O1238" s="133"/>
      <c r="P1238" s="86">
        <f t="shared" si="69"/>
        <v>0.17501466471579408</v>
      </c>
      <c r="Q1238" s="86">
        <f t="shared" si="70"/>
        <v>0.17745570521287016</v>
      </c>
      <c r="R1238" s="156" t="s">
        <v>406</v>
      </c>
      <c r="S1238" s="85" t="s">
        <v>393</v>
      </c>
      <c r="T1238" s="85" t="s">
        <v>382</v>
      </c>
      <c r="U1238" s="85" t="s">
        <v>402</v>
      </c>
      <c r="V1238" s="85" t="s">
        <v>407</v>
      </c>
      <c r="W1238" s="85" t="s">
        <v>385</v>
      </c>
      <c r="X1238" s="85" t="s">
        <v>330</v>
      </c>
      <c r="Z1238" s="42" t="s">
        <v>2570</v>
      </c>
      <c r="AA1238"/>
    </row>
    <row r="1239" spans="1:27" s="39" customFormat="1" x14ac:dyDescent="0.35">
      <c r="A1239" s="85" t="s">
        <v>497</v>
      </c>
      <c r="B1239" s="87">
        <v>24017</v>
      </c>
      <c r="C1239" s="87" t="s">
        <v>12</v>
      </c>
      <c r="D1239" s="86">
        <v>108.8934563</v>
      </c>
      <c r="E1239" s="86">
        <f>SUMIFS('Ratios_MARAMA-VA'!T:T, 'Ratios_MARAMA-VA'!AA:AA, Z1239)</f>
        <v>108.893456299847</v>
      </c>
      <c r="F1239" s="86">
        <f>SUMIFS('Ratios_MARAMA-VA'!J:J, 'Ratios_MARAMA-VA'!AA:AA, Z1239)</f>
        <v>0.29655080691679597</v>
      </c>
      <c r="G1239" s="122">
        <f t="shared" si="71"/>
        <v>2.7233115468409705E-3</v>
      </c>
      <c r="H1239" s="122">
        <v>126.595391303781</v>
      </c>
      <c r="I1239" s="86">
        <v>0.34475869091443778</v>
      </c>
      <c r="J1239" s="122">
        <v>137.19593233234301</v>
      </c>
      <c r="K1239" s="86">
        <v>0.37362726670028212</v>
      </c>
      <c r="L1239" s="122" t="str" cm="1">
        <f t="array" ref="L1239">_xlfn.SWITCH(A1239,
    "District of Columbia", _xlfn.XLOOKUP(R1239, '2015 O3 Growth Surrogates'!A:A, '2015 O3 Growth Surrogates'!H:H),
    "Maryland", _xlfn.XLOOKUP(R1239, '2015 O3 Growth Surrogates'!A:A, '2015 O3 Growth Surrogates'!I:I),
    "Virginia", _xlfn.XLOOKUP(R1239, '2015 O3 Growth Surrogates'!A:A, '2015 O3 Growth Surrogates'!J:J)
)</f>
        <v>Population</v>
      </c>
      <c r="M1239" s="133" cm="1">
        <f t="array" ref="M1239">_xlfn.SWITCH(L1239,
"Employment", INDEX('Coop GFs_CFs'!C:D, MATCH(B1239,'Coop GFs_CFs'!B:B,0),1),
"Population", INDEX('Coop GFs_CFs'!E:F, MATCH(B1239,'Coop GFs_CFs'!B:B,0),1),
"Household", INDEX('Coop GFs_CFs'!G:H, MATCH(B1239,'Coop GFs_CFs'!B:B,0),1),
"VMT", INDEX('Coop GFs_CFs'!I:J, MATCH(B1239,'Coop GFs_CFs'!B:B,0),1),
"Lane Mile", INDEX('Coop GFs_CFs'!K:L, MATCH(B1239,'Coop GFs_CFs'!B:B,0),1),
"Gas Sales", INDEX('Coop GFs_CFs'!M:N, MATCH(B1239,'Coop GFs_CFs'!B:B,0),1),
"No Growth", INDEX('Coop GFs_CFs'!O:P, MATCH(B1239,'Coop GFs_CFs'!B:B,0),1)
)</f>
        <v>1.1538180515174046</v>
      </c>
      <c r="N1239" s="133" cm="1">
        <f t="array" ref="N1239">_xlfn.SWITCH(L1239,
"Employment", INDEX('Coop GFs_CFs'!C:D, MATCH(B1239,'Coop GFs_CFs'!B:B,0),2),
"Population", INDEX('Coop GFs_CFs'!E:F, MATCH(B1239,'Coop GFs_CFs'!B:B,0),2),
"Household", INDEX('Coop GFs_CFs'!G:H, MATCH(B1239,'Coop GFs_CFs'!B:B,0),2),
"VMT", INDEX('Coop GFs_CFs'!I:J, MATCH(B1239,'Coop GFs_CFs'!B:B,0),2),
"Lane Mile", INDEX('Coop GFs_CFs'!K:L, MATCH(B1239,'Coop GFs_CFs'!B:B,0),2),
"Gas Sales", INDEX('Coop GFs_CFs'!M:N, MATCH(B1239,'Coop GFs_CFs'!B:B,0),2),
"No Growth", INDEX('Coop GFs_CFs'!O:P, MATCH(B1239,'Coop GFs_CFs'!B:B,0),2)
)</f>
        <v>1.2191456407227705</v>
      </c>
      <c r="O1239" s="133"/>
      <c r="P1239" s="86">
        <f t="shared" si="69"/>
        <v>0.34216567421265159</v>
      </c>
      <c r="Q1239" s="86">
        <f t="shared" si="70"/>
        <v>0.36153862350543187</v>
      </c>
      <c r="R1239" s="156" t="s">
        <v>406</v>
      </c>
      <c r="S1239" s="85" t="s">
        <v>393</v>
      </c>
      <c r="T1239" s="85" t="s">
        <v>382</v>
      </c>
      <c r="U1239" s="85" t="s">
        <v>402</v>
      </c>
      <c r="V1239" s="85" t="s">
        <v>407</v>
      </c>
      <c r="W1239" s="85" t="s">
        <v>385</v>
      </c>
      <c r="X1239" s="85" t="s">
        <v>330</v>
      </c>
      <c r="Z1239" s="42" t="s">
        <v>2571</v>
      </c>
      <c r="AA1239"/>
    </row>
    <row r="1240" spans="1:27" s="39" customFormat="1" x14ac:dyDescent="0.35">
      <c r="A1240" s="85" t="s">
        <v>497</v>
      </c>
      <c r="B1240" s="87">
        <v>24021</v>
      </c>
      <c r="C1240" s="87" t="s">
        <v>12</v>
      </c>
      <c r="D1240" s="86">
        <v>175.59596289999999</v>
      </c>
      <c r="E1240" s="86">
        <f>SUMIFS('Ratios_MARAMA-VA'!T:T, 'Ratios_MARAMA-VA'!AA:AA, Z1240)</f>
        <v>175.59596289975201</v>
      </c>
      <c r="F1240" s="86">
        <f>SUMIFS('Ratios_MARAMA-VA'!J:J, 'Ratios_MARAMA-VA'!AA:AA, Z1240)</f>
        <v>0.47820251334355601</v>
      </c>
      <c r="G1240" s="122">
        <f t="shared" si="71"/>
        <v>2.7233115468409861E-3</v>
      </c>
      <c r="H1240" s="122">
        <v>201.74845716535501</v>
      </c>
      <c r="I1240" s="86">
        <v>0.54942390295576538</v>
      </c>
      <c r="J1240" s="122">
        <v>217.19784037140599</v>
      </c>
      <c r="K1240" s="86">
        <v>0.59149738663237517</v>
      </c>
      <c r="L1240" s="122" t="str" cm="1">
        <f t="array" ref="L1240">_xlfn.SWITCH(A1240,
    "District of Columbia", _xlfn.XLOOKUP(R1240, '2015 O3 Growth Surrogates'!A:A, '2015 O3 Growth Surrogates'!H:H),
    "Maryland", _xlfn.XLOOKUP(R1240, '2015 O3 Growth Surrogates'!A:A, '2015 O3 Growth Surrogates'!I:I),
    "Virginia", _xlfn.XLOOKUP(R1240, '2015 O3 Growth Surrogates'!A:A, '2015 O3 Growth Surrogates'!J:J)
)</f>
        <v>Population</v>
      </c>
      <c r="M1240" s="133" cm="1">
        <f t="array" ref="M1240">_xlfn.SWITCH(L1240,
"Employment", INDEX('Coop GFs_CFs'!C:D, MATCH(B1240,'Coop GFs_CFs'!B:B,0),1),
"Population", INDEX('Coop GFs_CFs'!E:F, MATCH(B1240,'Coop GFs_CFs'!B:B,0),1),
"Household", INDEX('Coop GFs_CFs'!G:H, MATCH(B1240,'Coop GFs_CFs'!B:B,0),1),
"VMT", INDEX('Coop GFs_CFs'!I:J, MATCH(B1240,'Coop GFs_CFs'!B:B,0),1),
"Lane Mile", INDEX('Coop GFs_CFs'!K:L, MATCH(B1240,'Coop GFs_CFs'!B:B,0),1),
"Gas Sales", INDEX('Coop GFs_CFs'!M:N, MATCH(B1240,'Coop GFs_CFs'!B:B,0),1),
"No Growth", INDEX('Coop GFs_CFs'!O:P, MATCH(B1240,'Coop GFs_CFs'!B:B,0),1)
)</f>
        <v>1.1642434590518702</v>
      </c>
      <c r="N1240" s="133" cm="1">
        <f t="array" ref="N1240">_xlfn.SWITCH(L1240,
"Employment", INDEX('Coop GFs_CFs'!C:D, MATCH(B1240,'Coop GFs_CFs'!B:B,0),2),
"Population", INDEX('Coop GFs_CFs'!E:F, MATCH(B1240,'Coop GFs_CFs'!B:B,0),2),
"Household", INDEX('Coop GFs_CFs'!G:H, MATCH(B1240,'Coop GFs_CFs'!B:B,0),2),
"VMT", INDEX('Coop GFs_CFs'!I:J, MATCH(B1240,'Coop GFs_CFs'!B:B,0),2),
"Lane Mile", INDEX('Coop GFs_CFs'!K:L, MATCH(B1240,'Coop GFs_CFs'!B:B,0),2),
"Gas Sales", INDEX('Coop GFs_CFs'!M:N, MATCH(B1240,'Coop GFs_CFs'!B:B,0),2),
"No Growth", INDEX('Coop GFs_CFs'!O:P, MATCH(B1240,'Coop GFs_CFs'!B:B,0),2)
)</f>
        <v>1.2562187972033161</v>
      </c>
      <c r="O1240" s="133"/>
      <c r="P1240" s="86">
        <f t="shared" si="69"/>
        <v>0.55674414826239982</v>
      </c>
      <c r="Q1240" s="86">
        <f t="shared" si="70"/>
        <v>0.60072698613204467</v>
      </c>
      <c r="R1240" s="156" t="s">
        <v>406</v>
      </c>
      <c r="S1240" s="85" t="s">
        <v>393</v>
      </c>
      <c r="T1240" s="85" t="s">
        <v>382</v>
      </c>
      <c r="U1240" s="85" t="s">
        <v>402</v>
      </c>
      <c r="V1240" s="85" t="s">
        <v>407</v>
      </c>
      <c r="W1240" s="85" t="s">
        <v>385</v>
      </c>
      <c r="X1240" s="85" t="s">
        <v>330</v>
      </c>
      <c r="Z1240" s="42" t="s">
        <v>2572</v>
      </c>
      <c r="AA1240"/>
    </row>
    <row r="1241" spans="1:27" s="39" customFormat="1" x14ac:dyDescent="0.35">
      <c r="A1241" s="85" t="s">
        <v>497</v>
      </c>
      <c r="B1241" s="87">
        <v>24031</v>
      </c>
      <c r="C1241" s="87" t="s">
        <v>12</v>
      </c>
      <c r="D1241" s="86">
        <v>696.53773880000006</v>
      </c>
      <c r="E1241" s="86">
        <f>SUMIFS('Ratios_MARAMA-VA'!T:T, 'Ratios_MARAMA-VA'!AA:AA, Z1241)</f>
        <v>696.53773879902894</v>
      </c>
      <c r="F1241" s="86">
        <f>SUMIFS('Ratios_MARAMA-VA'!J:J, 'Ratios_MARAMA-VA'!AA:AA, Z1241)</f>
        <v>1.89688926688187</v>
      </c>
      <c r="G1241" s="122">
        <f t="shared" si="71"/>
        <v>2.723311546840934E-3</v>
      </c>
      <c r="H1241" s="122">
        <v>771.01167550348396</v>
      </c>
      <c r="I1241" s="86">
        <v>2.0997049986478133</v>
      </c>
      <c r="J1241" s="122">
        <v>811.79052594596897</v>
      </c>
      <c r="K1241" s="86">
        <v>2.2107585129247322</v>
      </c>
      <c r="L1241" s="122" t="str" cm="1">
        <f t="array" ref="L1241">_xlfn.SWITCH(A1241,
    "District of Columbia", _xlfn.XLOOKUP(R1241, '2015 O3 Growth Surrogates'!A:A, '2015 O3 Growth Surrogates'!H:H),
    "Maryland", _xlfn.XLOOKUP(R1241, '2015 O3 Growth Surrogates'!A:A, '2015 O3 Growth Surrogates'!I:I),
    "Virginia", _xlfn.XLOOKUP(R1241, '2015 O3 Growth Surrogates'!A:A, '2015 O3 Growth Surrogates'!J:J)
)</f>
        <v>Population</v>
      </c>
      <c r="M1241" s="133" cm="1">
        <f t="array" ref="M1241">_xlfn.SWITCH(L1241,
"Employment", INDEX('Coop GFs_CFs'!C:D, MATCH(B1241,'Coop GFs_CFs'!B:B,0),1),
"Population", INDEX('Coop GFs_CFs'!E:F, MATCH(B1241,'Coop GFs_CFs'!B:B,0),1),
"Household", INDEX('Coop GFs_CFs'!G:H, MATCH(B1241,'Coop GFs_CFs'!B:B,0),1),
"VMT", INDEX('Coop GFs_CFs'!I:J, MATCH(B1241,'Coop GFs_CFs'!B:B,0),1),
"Lane Mile", INDEX('Coop GFs_CFs'!K:L, MATCH(B1241,'Coop GFs_CFs'!B:B,0),1),
"Gas Sales", INDEX('Coop GFs_CFs'!M:N, MATCH(B1241,'Coop GFs_CFs'!B:B,0),1),
"No Growth", INDEX('Coop GFs_CFs'!O:P, MATCH(B1241,'Coop GFs_CFs'!B:B,0),1)
)</f>
        <v>1.0583627788491754</v>
      </c>
      <c r="N1241" s="133" cm="1">
        <f t="array" ref="N1241">_xlfn.SWITCH(L1241,
"Employment", INDEX('Coop GFs_CFs'!C:D, MATCH(B1241,'Coop GFs_CFs'!B:B,0),2),
"Population", INDEX('Coop GFs_CFs'!E:F, MATCH(B1241,'Coop GFs_CFs'!B:B,0),2),
"Household", INDEX('Coop GFs_CFs'!G:H, MATCH(B1241,'Coop GFs_CFs'!B:B,0),2),
"VMT", INDEX('Coop GFs_CFs'!I:J, MATCH(B1241,'Coop GFs_CFs'!B:B,0),2),
"Lane Mile", INDEX('Coop GFs_CFs'!K:L, MATCH(B1241,'Coop GFs_CFs'!B:B,0),2),
"Gas Sales", INDEX('Coop GFs_CFs'!M:N, MATCH(B1241,'Coop GFs_CFs'!B:B,0),2),
"No Growth", INDEX('Coop GFs_CFs'!O:P, MATCH(B1241,'Coop GFs_CFs'!B:B,0),2)
)</f>
        <v>1.0918242125602675</v>
      </c>
      <c r="O1241" s="133"/>
      <c r="P1241" s="86">
        <f t="shared" si="69"/>
        <v>2.0075969956662711</v>
      </c>
      <c r="Q1241" s="86">
        <f t="shared" si="70"/>
        <v>2.071069630127321</v>
      </c>
      <c r="R1241" s="156" t="s">
        <v>406</v>
      </c>
      <c r="S1241" s="85" t="s">
        <v>393</v>
      </c>
      <c r="T1241" s="85" t="s">
        <v>382</v>
      </c>
      <c r="U1241" s="85" t="s">
        <v>402</v>
      </c>
      <c r="V1241" s="85" t="s">
        <v>407</v>
      </c>
      <c r="W1241" s="85" t="s">
        <v>385</v>
      </c>
      <c r="X1241" s="85" t="s">
        <v>330</v>
      </c>
      <c r="Z1241" s="42" t="s">
        <v>2573</v>
      </c>
      <c r="AA1241"/>
    </row>
    <row r="1242" spans="1:27" s="39" customFormat="1" x14ac:dyDescent="0.35">
      <c r="A1242" s="85" t="s">
        <v>497</v>
      </c>
      <c r="B1242" s="87">
        <v>24033</v>
      </c>
      <c r="C1242" s="87" t="s">
        <v>12</v>
      </c>
      <c r="D1242" s="86">
        <v>602.36684519999994</v>
      </c>
      <c r="E1242" s="86">
        <f>SUMIFS('Ratios_MARAMA-VA'!T:T, 'Ratios_MARAMA-VA'!AA:AA, Z1242)</f>
        <v>602.366845199159</v>
      </c>
      <c r="F1242" s="86">
        <f>SUMIFS('Ratios_MARAMA-VA'!J:J, 'Ratios_MARAMA-VA'!AA:AA, Z1242)</f>
        <v>1.6404325849650201</v>
      </c>
      <c r="G1242" s="122">
        <f t="shared" si="71"/>
        <v>2.7233115468409423E-3</v>
      </c>
      <c r="H1242" s="122">
        <v>649.12253948711805</v>
      </c>
      <c r="I1242" s="86">
        <v>1.7677629070999841</v>
      </c>
      <c r="J1242" s="122">
        <v>672.73878584911995</v>
      </c>
      <c r="K1242" s="86">
        <v>1.8320773035106643</v>
      </c>
      <c r="L1242" s="122" t="str" cm="1">
        <f t="array" ref="L1242">_xlfn.SWITCH(A1242,
    "District of Columbia", _xlfn.XLOOKUP(R1242, '2015 O3 Growth Surrogates'!A:A, '2015 O3 Growth Surrogates'!H:H),
    "Maryland", _xlfn.XLOOKUP(R1242, '2015 O3 Growth Surrogates'!A:A, '2015 O3 Growth Surrogates'!I:I),
    "Virginia", _xlfn.XLOOKUP(R1242, '2015 O3 Growth Surrogates'!A:A, '2015 O3 Growth Surrogates'!J:J)
)</f>
        <v>Population</v>
      </c>
      <c r="M1242" s="133" cm="1">
        <f t="array" ref="M1242">_xlfn.SWITCH(L1242,
"Employment", INDEX('Coop GFs_CFs'!C:D, MATCH(B1242,'Coop GFs_CFs'!B:B,0),1),
"Population", INDEX('Coop GFs_CFs'!E:F, MATCH(B1242,'Coop GFs_CFs'!B:B,0),1),
"Household", INDEX('Coop GFs_CFs'!G:H, MATCH(B1242,'Coop GFs_CFs'!B:B,0),1),
"VMT", INDEX('Coop GFs_CFs'!I:J, MATCH(B1242,'Coop GFs_CFs'!B:B,0),1),
"Lane Mile", INDEX('Coop GFs_CFs'!K:L, MATCH(B1242,'Coop GFs_CFs'!B:B,0),1),
"Gas Sales", INDEX('Coop GFs_CFs'!M:N, MATCH(B1242,'Coop GFs_CFs'!B:B,0),1),
"No Growth", INDEX('Coop GFs_CFs'!O:P, MATCH(B1242,'Coop GFs_CFs'!B:B,0),1)
)</f>
        <v>1.0745673584180946</v>
      </c>
      <c r="N1242" s="133" cm="1">
        <f t="array" ref="N1242">_xlfn.SWITCH(L1242,
"Employment", INDEX('Coop GFs_CFs'!C:D, MATCH(B1242,'Coop GFs_CFs'!B:B,0),2),
"Population", INDEX('Coop GFs_CFs'!E:F, MATCH(B1242,'Coop GFs_CFs'!B:B,0),2),
"Household", INDEX('Coop GFs_CFs'!G:H, MATCH(B1242,'Coop GFs_CFs'!B:B,0),2),
"VMT", INDEX('Coop GFs_CFs'!I:J, MATCH(B1242,'Coop GFs_CFs'!B:B,0),2),
"Lane Mile", INDEX('Coop GFs_CFs'!K:L, MATCH(B1242,'Coop GFs_CFs'!B:B,0),2),
"Gas Sales", INDEX('Coop GFs_CFs'!M:N, MATCH(B1242,'Coop GFs_CFs'!B:B,0),2),
"No Growth", INDEX('Coop GFs_CFs'!O:P, MATCH(B1242,'Coop GFs_CFs'!B:B,0),2)
)</f>
        <v>1.1211792575445925</v>
      </c>
      <c r="O1242" s="133"/>
      <c r="P1242" s="86">
        <f t="shared" si="69"/>
        <v>1.7627553094888282</v>
      </c>
      <c r="Q1242" s="86">
        <f t="shared" si="70"/>
        <v>1.8392189876630378</v>
      </c>
      <c r="R1242" s="156" t="s">
        <v>406</v>
      </c>
      <c r="S1242" s="85" t="s">
        <v>393</v>
      </c>
      <c r="T1242" s="85" t="s">
        <v>382</v>
      </c>
      <c r="U1242" s="85" t="s">
        <v>402</v>
      </c>
      <c r="V1242" s="85" t="s">
        <v>407</v>
      </c>
      <c r="W1242" s="85" t="s">
        <v>385</v>
      </c>
      <c r="X1242" s="85" t="s">
        <v>330</v>
      </c>
      <c r="Z1242" s="42" t="s">
        <v>2574</v>
      </c>
      <c r="AA1242"/>
    </row>
    <row r="1243" spans="1:27" s="39" customFormat="1" x14ac:dyDescent="0.35">
      <c r="A1243" s="85" t="s">
        <v>811</v>
      </c>
      <c r="B1243" s="87">
        <v>51013</v>
      </c>
      <c r="C1243" s="87" t="s">
        <v>12</v>
      </c>
      <c r="D1243" s="86">
        <v>90.18724761</v>
      </c>
      <c r="E1243" s="86">
        <f>SUMIFS('Ratios_MARAMA-VA'!T:T, 'Ratios_MARAMA-VA'!AA:AA, Z1243)</f>
        <v>90.187247609873594</v>
      </c>
      <c r="F1243" s="86">
        <f>SUMIFS('Ratios_MARAMA-VA'!J:J, 'Ratios_MARAMA-VA'!AA:AA, Z1243)</f>
        <v>0.245607972793773</v>
      </c>
      <c r="G1243" s="122">
        <f t="shared" si="71"/>
        <v>2.723311546840954E-3</v>
      </c>
      <c r="H1243" s="122">
        <v>95.442761831884496</v>
      </c>
      <c r="I1243" s="86">
        <v>0.25992037535916213</v>
      </c>
      <c r="J1243" s="122">
        <v>97.825703957305805</v>
      </c>
      <c r="K1243" s="86">
        <v>0.26640986916477571</v>
      </c>
      <c r="L1243" s="122" t="str" cm="1">
        <f t="array" ref="L1243">_xlfn.SWITCH(A1243,
    "District of Columbia", _xlfn.XLOOKUP(R1243, '2015 O3 Growth Surrogates'!A:A, '2015 O3 Growth Surrogates'!H:H),
    "Maryland", _xlfn.XLOOKUP(R1243, '2015 O3 Growth Surrogates'!A:A, '2015 O3 Growth Surrogates'!I:I),
    "Virginia", _xlfn.XLOOKUP(R1243, '2015 O3 Growth Surrogates'!A:A, '2015 O3 Growth Surrogates'!J:J)
)</f>
        <v>Population</v>
      </c>
      <c r="M1243" s="133" cm="1">
        <f t="array" ref="M1243">_xlfn.SWITCH(L1243,
"Employment", INDEX('Coop GFs_CFs'!C:D, MATCH(B1243,'Coop GFs_CFs'!B:B,0),1),
"Population", INDEX('Coop GFs_CFs'!E:F, MATCH(B1243,'Coop GFs_CFs'!B:B,0),1),
"Household", INDEX('Coop GFs_CFs'!G:H, MATCH(B1243,'Coop GFs_CFs'!B:B,0),1),
"VMT", INDEX('Coop GFs_CFs'!I:J, MATCH(B1243,'Coop GFs_CFs'!B:B,0),1),
"Lane Mile", INDEX('Coop GFs_CFs'!K:L, MATCH(B1243,'Coop GFs_CFs'!B:B,0),1),
"Gas Sales", INDEX('Coop GFs_CFs'!M:N, MATCH(B1243,'Coop GFs_CFs'!B:B,0),1),
"No Growth", INDEX('Coop GFs_CFs'!O:P, MATCH(B1243,'Coop GFs_CFs'!B:B,0),1)
)</f>
        <v>1.0984649785709848</v>
      </c>
      <c r="N1243" s="133" cm="1">
        <f t="array" ref="N1243">_xlfn.SWITCH(L1243,
"Employment", INDEX('Coop GFs_CFs'!C:D, MATCH(B1243,'Coop GFs_CFs'!B:B,0),2),
"Population", INDEX('Coop GFs_CFs'!E:F, MATCH(B1243,'Coop GFs_CFs'!B:B,0),2),
"Household", INDEX('Coop GFs_CFs'!G:H, MATCH(B1243,'Coop GFs_CFs'!B:B,0),2),
"VMT", INDEX('Coop GFs_CFs'!I:J, MATCH(B1243,'Coop GFs_CFs'!B:B,0),2),
"Lane Mile", INDEX('Coop GFs_CFs'!K:L, MATCH(B1243,'Coop GFs_CFs'!B:B,0),2),
"Gas Sales", INDEX('Coop GFs_CFs'!M:N, MATCH(B1243,'Coop GFs_CFs'!B:B,0),2),
"No Growth", INDEX('Coop GFs_CFs'!O:P, MATCH(B1243,'Coop GFs_CFs'!B:B,0),2)
)</f>
        <v>1.1504470071844137</v>
      </c>
      <c r="O1243" s="133"/>
      <c r="P1243" s="86">
        <f t="shared" si="69"/>
        <v>0.2697917565717749</v>
      </c>
      <c r="Q1243" s="86">
        <f t="shared" si="70"/>
        <v>0.28255895724122704</v>
      </c>
      <c r="R1243" s="156" t="s">
        <v>406</v>
      </c>
      <c r="S1243" s="85" t="s">
        <v>393</v>
      </c>
      <c r="T1243" s="85" t="s">
        <v>382</v>
      </c>
      <c r="U1243" s="85" t="s">
        <v>402</v>
      </c>
      <c r="V1243" s="85" t="s">
        <v>407</v>
      </c>
      <c r="W1243" s="85" t="s">
        <v>385</v>
      </c>
      <c r="X1243" s="85" t="s">
        <v>330</v>
      </c>
      <c r="Z1243" s="42" t="s">
        <v>2576</v>
      </c>
      <c r="AA1243"/>
    </row>
    <row r="1244" spans="1:27" s="39" customFormat="1" x14ac:dyDescent="0.35">
      <c r="A1244" s="85" t="s">
        <v>811</v>
      </c>
      <c r="B1244" s="87">
        <v>51059</v>
      </c>
      <c r="C1244" s="87" t="s">
        <v>12</v>
      </c>
      <c r="D1244" s="86">
        <v>434.72135370000001</v>
      </c>
      <c r="E1244" s="86">
        <f>SUMIFS('Ratios_MARAMA-VA'!T:T, 'Ratios_MARAMA-VA'!AA:AA, Z1244)</f>
        <v>434.721353699394</v>
      </c>
      <c r="F1244" s="86">
        <f>SUMIFS('Ratios_MARAMA-VA'!J:J, 'Ratios_MARAMA-VA'!AA:AA, Z1244)</f>
        <v>1.1838816821878799</v>
      </c>
      <c r="G1244" s="122">
        <f t="shared" si="71"/>
        <v>2.7233115468409306E-3</v>
      </c>
      <c r="H1244" s="122">
        <v>512.83709988333896</v>
      </c>
      <c r="I1244" s="86">
        <v>1.3966151957607127</v>
      </c>
      <c r="J1244" s="122">
        <v>561.08035961709095</v>
      </c>
      <c r="K1244" s="86">
        <v>1.5279966220508856</v>
      </c>
      <c r="L1244" s="122" t="str" cm="1">
        <f t="array" ref="L1244">_xlfn.SWITCH(A1244,
    "District of Columbia", _xlfn.XLOOKUP(R1244, '2015 O3 Growth Surrogates'!A:A, '2015 O3 Growth Surrogates'!H:H),
    "Maryland", _xlfn.XLOOKUP(R1244, '2015 O3 Growth Surrogates'!A:A, '2015 O3 Growth Surrogates'!I:I),
    "Virginia", _xlfn.XLOOKUP(R1244, '2015 O3 Growth Surrogates'!A:A, '2015 O3 Growth Surrogates'!J:J)
)</f>
        <v>Population</v>
      </c>
      <c r="M1244" s="133" cm="1">
        <f t="array" ref="M1244">_xlfn.SWITCH(L1244,
"Employment", INDEX('Coop GFs_CFs'!C:D, MATCH(B1244,'Coop GFs_CFs'!B:B,0),1),
"Population", INDEX('Coop GFs_CFs'!E:F, MATCH(B1244,'Coop GFs_CFs'!B:B,0),1),
"Household", INDEX('Coop GFs_CFs'!G:H, MATCH(B1244,'Coop GFs_CFs'!B:B,0),1),
"VMT", INDEX('Coop GFs_CFs'!I:J, MATCH(B1244,'Coop GFs_CFs'!B:B,0),1),
"Lane Mile", INDEX('Coop GFs_CFs'!K:L, MATCH(B1244,'Coop GFs_CFs'!B:B,0),1),
"Gas Sales", INDEX('Coop GFs_CFs'!M:N, MATCH(B1244,'Coop GFs_CFs'!B:B,0),1),
"No Growth", INDEX('Coop GFs_CFs'!O:P, MATCH(B1244,'Coop GFs_CFs'!B:B,0),1)
)</f>
        <v>1.0657729164323093</v>
      </c>
      <c r="N1244" s="133" cm="1">
        <f t="array" ref="N1244">_xlfn.SWITCH(L1244,
"Employment", INDEX('Coop GFs_CFs'!C:D, MATCH(B1244,'Coop GFs_CFs'!B:B,0),2),
"Population", INDEX('Coop GFs_CFs'!E:F, MATCH(B1244,'Coop GFs_CFs'!B:B,0),2),
"Household", INDEX('Coop GFs_CFs'!G:H, MATCH(B1244,'Coop GFs_CFs'!B:B,0),2),
"VMT", INDEX('Coop GFs_CFs'!I:J, MATCH(B1244,'Coop GFs_CFs'!B:B,0),2),
"Lane Mile", INDEX('Coop GFs_CFs'!K:L, MATCH(B1244,'Coop GFs_CFs'!B:B,0),2),
"Gas Sales", INDEX('Coop GFs_CFs'!M:N, MATCH(B1244,'Coop GFs_CFs'!B:B,0),2),
"No Growth", INDEX('Coop GFs_CFs'!O:P, MATCH(B1244,'Coop GFs_CFs'!B:B,0),2)
)</f>
        <v>1.0960498584059377</v>
      </c>
      <c r="O1244" s="133"/>
      <c r="P1244" s="86">
        <f t="shared" si="69"/>
        <v>1.2617490331361652</v>
      </c>
      <c r="Q1244" s="86">
        <f t="shared" si="70"/>
        <v>1.2975933501314092</v>
      </c>
      <c r="R1244" s="156" t="s">
        <v>406</v>
      </c>
      <c r="S1244" s="85" t="s">
        <v>393</v>
      </c>
      <c r="T1244" s="85" t="s">
        <v>382</v>
      </c>
      <c r="U1244" s="85" t="s">
        <v>402</v>
      </c>
      <c r="V1244" s="85" t="s">
        <v>407</v>
      </c>
      <c r="W1244" s="85" t="s">
        <v>385</v>
      </c>
      <c r="X1244" s="85" t="s">
        <v>330</v>
      </c>
      <c r="Z1244" s="42" t="s">
        <v>2577</v>
      </c>
      <c r="AA1244"/>
    </row>
    <row r="1245" spans="1:27" s="39" customFormat="1" x14ac:dyDescent="0.35">
      <c r="A1245" s="85" t="s">
        <v>811</v>
      </c>
      <c r="B1245" s="87">
        <v>51107</v>
      </c>
      <c r="C1245" s="87" t="s">
        <v>12</v>
      </c>
      <c r="D1245" s="86">
        <v>159.0875715</v>
      </c>
      <c r="E1245" s="86">
        <f>SUMIFS('Ratios_MARAMA-VA'!T:T, 'Ratios_MARAMA-VA'!AA:AA, Z1245)</f>
        <v>159.08757149977799</v>
      </c>
      <c r="F1245" s="86">
        <f>SUMIFS('Ratios_MARAMA-VA'!J:J, 'Ratios_MARAMA-VA'!AA:AA, Z1245)</f>
        <v>0.43324502042422902</v>
      </c>
      <c r="G1245" s="122">
        <f t="shared" si="71"/>
        <v>2.7233115468409397E-3</v>
      </c>
      <c r="H1245" s="122">
        <v>212.04039865391701</v>
      </c>
      <c r="I1245" s="86">
        <v>0.57745206605096822</v>
      </c>
      <c r="J1245" s="122">
        <v>249.589731656303</v>
      </c>
      <c r="K1245" s="86">
        <v>0.67971059819254154</v>
      </c>
      <c r="L1245" s="122" t="str" cm="1">
        <f t="array" ref="L1245">_xlfn.SWITCH(A1245,
    "District of Columbia", _xlfn.XLOOKUP(R1245, '2015 O3 Growth Surrogates'!A:A, '2015 O3 Growth Surrogates'!H:H),
    "Maryland", _xlfn.XLOOKUP(R1245, '2015 O3 Growth Surrogates'!A:A, '2015 O3 Growth Surrogates'!I:I),
    "Virginia", _xlfn.XLOOKUP(R1245, '2015 O3 Growth Surrogates'!A:A, '2015 O3 Growth Surrogates'!J:J)
)</f>
        <v>Population</v>
      </c>
      <c r="M1245" s="133" cm="1">
        <f t="array" ref="M1245">_xlfn.SWITCH(L1245,
"Employment", INDEX('Coop GFs_CFs'!C:D, MATCH(B1245,'Coop GFs_CFs'!B:B,0),1),
"Population", INDEX('Coop GFs_CFs'!E:F, MATCH(B1245,'Coop GFs_CFs'!B:B,0),1),
"Household", INDEX('Coop GFs_CFs'!G:H, MATCH(B1245,'Coop GFs_CFs'!B:B,0),1),
"VMT", INDEX('Coop GFs_CFs'!I:J, MATCH(B1245,'Coop GFs_CFs'!B:B,0),1),
"Lane Mile", INDEX('Coop GFs_CFs'!K:L, MATCH(B1245,'Coop GFs_CFs'!B:B,0),1),
"Gas Sales", INDEX('Coop GFs_CFs'!M:N, MATCH(B1245,'Coop GFs_CFs'!B:B,0),1),
"No Growth", INDEX('Coop GFs_CFs'!O:P, MATCH(B1245,'Coop GFs_CFs'!B:B,0),1)
)</f>
        <v>1.1551127564124075</v>
      </c>
      <c r="N1245" s="133" cm="1">
        <f t="array" ref="N1245">_xlfn.SWITCH(L1245,
"Employment", INDEX('Coop GFs_CFs'!C:D, MATCH(B1245,'Coop GFs_CFs'!B:B,0),2),
"Population", INDEX('Coop GFs_CFs'!E:F, MATCH(B1245,'Coop GFs_CFs'!B:B,0),2),
"Household", INDEX('Coop GFs_CFs'!G:H, MATCH(B1245,'Coop GFs_CFs'!B:B,0),2),
"VMT", INDEX('Coop GFs_CFs'!I:J, MATCH(B1245,'Coop GFs_CFs'!B:B,0),2),
"Lane Mile", INDEX('Coop GFs_CFs'!K:L, MATCH(B1245,'Coop GFs_CFs'!B:B,0),2),
"Gas Sales", INDEX('Coop GFs_CFs'!M:N, MATCH(B1245,'Coop GFs_CFs'!B:B,0),2),
"No Growth", INDEX('Coop GFs_CFs'!O:P, MATCH(B1245,'Coop GFs_CFs'!B:B,0),2)
)</f>
        <v>1.1978534058610257</v>
      </c>
      <c r="O1245" s="133"/>
      <c r="P1245" s="86">
        <f t="shared" si="69"/>
        <v>0.50044684974418097</v>
      </c>
      <c r="Q1245" s="86">
        <f t="shared" si="70"/>
        <v>0.51896402328749236</v>
      </c>
      <c r="R1245" s="156" t="s">
        <v>406</v>
      </c>
      <c r="S1245" s="85" t="s">
        <v>393</v>
      </c>
      <c r="T1245" s="85" t="s">
        <v>382</v>
      </c>
      <c r="U1245" s="85" t="s">
        <v>402</v>
      </c>
      <c r="V1245" s="85" t="s">
        <v>407</v>
      </c>
      <c r="W1245" s="85" t="s">
        <v>385</v>
      </c>
      <c r="X1245" s="85" t="s">
        <v>330</v>
      </c>
      <c r="Z1245" s="42" t="s">
        <v>2580</v>
      </c>
      <c r="AA1245"/>
    </row>
    <row r="1246" spans="1:27" s="39" customFormat="1" x14ac:dyDescent="0.35">
      <c r="A1246" s="85" t="s">
        <v>811</v>
      </c>
      <c r="B1246" s="87">
        <v>51153</v>
      </c>
      <c r="C1246" s="87" t="s">
        <v>12</v>
      </c>
      <c r="D1246" s="86">
        <v>182.2330551</v>
      </c>
      <c r="E1246" s="86">
        <f>SUMIFS('Ratios_MARAMA-VA'!T:T, 'Ratios_MARAMA-VA'!AA:AA, Z1246)</f>
        <v>182.23305509974401</v>
      </c>
      <c r="F1246" s="86">
        <f>SUMIFS('Ratios_MARAMA-VA'!J:J, 'Ratios_MARAMA-VA'!AA:AA, Z1246)</f>
        <v>0.49627738316924103</v>
      </c>
      <c r="G1246" s="122">
        <f t="shared" si="71"/>
        <v>2.7233115468409778E-3</v>
      </c>
      <c r="H1246" s="122">
        <v>218.201451119962</v>
      </c>
      <c r="I1246" s="86">
        <v>0.59423053137244974</v>
      </c>
      <c r="J1246" s="122">
        <v>241.03746457928099</v>
      </c>
      <c r="K1246" s="86">
        <v>0.65642011051002913</v>
      </c>
      <c r="L1246" s="122" t="str" cm="1">
        <f t="array" ref="L1246">_xlfn.SWITCH(A1246,
    "District of Columbia", _xlfn.XLOOKUP(R1246, '2015 O3 Growth Surrogates'!A:A, '2015 O3 Growth Surrogates'!H:H),
    "Maryland", _xlfn.XLOOKUP(R1246, '2015 O3 Growth Surrogates'!A:A, '2015 O3 Growth Surrogates'!I:I),
    "Virginia", _xlfn.XLOOKUP(R1246, '2015 O3 Growth Surrogates'!A:A, '2015 O3 Growth Surrogates'!J:J)
)</f>
        <v>Population</v>
      </c>
      <c r="M1246" s="133" cm="1">
        <f t="array" ref="M1246">_xlfn.SWITCH(L1246,
"Employment", INDEX('Coop GFs_CFs'!C:D, MATCH(B1246,'Coop GFs_CFs'!B:B,0),1),
"Population", INDEX('Coop GFs_CFs'!E:F, MATCH(B1246,'Coop GFs_CFs'!B:B,0),1),
"Household", INDEX('Coop GFs_CFs'!G:H, MATCH(B1246,'Coop GFs_CFs'!B:B,0),1),
"VMT", INDEX('Coop GFs_CFs'!I:J, MATCH(B1246,'Coop GFs_CFs'!B:B,0),1),
"Lane Mile", INDEX('Coop GFs_CFs'!K:L, MATCH(B1246,'Coop GFs_CFs'!B:B,0),1),
"Gas Sales", INDEX('Coop GFs_CFs'!M:N, MATCH(B1246,'Coop GFs_CFs'!B:B,0),1),
"No Growth", INDEX('Coop GFs_CFs'!O:P, MATCH(B1246,'Coop GFs_CFs'!B:B,0),1)
)</f>
        <v>1.0943166406241815</v>
      </c>
      <c r="N1246" s="133" cm="1">
        <f t="array" ref="N1246">_xlfn.SWITCH(L1246,
"Employment", INDEX('Coop GFs_CFs'!C:D, MATCH(B1246,'Coop GFs_CFs'!B:B,0),2),
"Population", INDEX('Coop GFs_CFs'!E:F, MATCH(B1246,'Coop GFs_CFs'!B:B,0),2),
"Household", INDEX('Coop GFs_CFs'!G:H, MATCH(B1246,'Coop GFs_CFs'!B:B,0),2),
"VMT", INDEX('Coop GFs_CFs'!I:J, MATCH(B1246,'Coop GFs_CFs'!B:B,0),2),
"Lane Mile", INDEX('Coop GFs_CFs'!K:L, MATCH(B1246,'Coop GFs_CFs'!B:B,0),2),
"Gas Sales", INDEX('Coop GFs_CFs'!M:N, MATCH(B1246,'Coop GFs_CFs'!B:B,0),2),
"No Growth", INDEX('Coop GFs_CFs'!O:P, MATCH(B1246,'Coop GFs_CFs'!B:B,0),2)
)</f>
        <v>1.1237955518522129</v>
      </c>
      <c r="O1246" s="133"/>
      <c r="P1246" s="86">
        <f t="shared" si="69"/>
        <v>0.54308459876752357</v>
      </c>
      <c r="Q1246" s="86">
        <f t="shared" si="70"/>
        <v>0.55771431569044938</v>
      </c>
      <c r="R1246" s="156" t="s">
        <v>406</v>
      </c>
      <c r="S1246" s="85" t="s">
        <v>393</v>
      </c>
      <c r="T1246" s="85" t="s">
        <v>382</v>
      </c>
      <c r="U1246" s="85" t="s">
        <v>402</v>
      </c>
      <c r="V1246" s="85" t="s">
        <v>407</v>
      </c>
      <c r="W1246" s="85" t="s">
        <v>385</v>
      </c>
      <c r="X1246" s="85" t="s">
        <v>330</v>
      </c>
      <c r="Z1246" s="42" t="s">
        <v>2583</v>
      </c>
      <c r="AA1246"/>
    </row>
    <row r="1247" spans="1:27" s="39" customFormat="1" x14ac:dyDescent="0.35">
      <c r="A1247" s="85" t="s">
        <v>811</v>
      </c>
      <c r="B1247" s="87">
        <v>51510</v>
      </c>
      <c r="C1247" s="87" t="s">
        <v>12</v>
      </c>
      <c r="D1247" s="86">
        <v>60.265292590000001</v>
      </c>
      <c r="E1247" s="86">
        <f>SUMIFS('Ratios_MARAMA-VA'!T:T, 'Ratios_MARAMA-VA'!AA:AA, Z1247)</f>
        <v>60.265292589915397</v>
      </c>
      <c r="F1247" s="86">
        <f>SUMIFS('Ratios_MARAMA-VA'!J:J, 'Ratios_MARAMA-VA'!AA:AA, Z1247)</f>
        <v>0.16412116718386499</v>
      </c>
      <c r="G1247" s="122">
        <f t="shared" si="71"/>
        <v>2.723311546840951E-3</v>
      </c>
      <c r="H1247" s="122">
        <v>64.629383370953605</v>
      </c>
      <c r="I1247" s="86">
        <v>0.17600594599932851</v>
      </c>
      <c r="J1247" s="122">
        <v>66.807253687627195</v>
      </c>
      <c r="K1247" s="86">
        <v>0.18193696538024784</v>
      </c>
      <c r="L1247" s="122" t="str" cm="1">
        <f t="array" ref="L1247">_xlfn.SWITCH(A1247,
    "District of Columbia", _xlfn.XLOOKUP(R1247, '2015 O3 Growth Surrogates'!A:A, '2015 O3 Growth Surrogates'!H:H),
    "Maryland", _xlfn.XLOOKUP(R1247, '2015 O3 Growth Surrogates'!A:A, '2015 O3 Growth Surrogates'!I:I),
    "Virginia", _xlfn.XLOOKUP(R1247, '2015 O3 Growth Surrogates'!A:A, '2015 O3 Growth Surrogates'!J:J)
)</f>
        <v>Population</v>
      </c>
      <c r="M1247" s="133" cm="1">
        <f t="array" ref="M1247">_xlfn.SWITCH(L1247,
"Employment", INDEX('Coop GFs_CFs'!C:D, MATCH(B1247,'Coop GFs_CFs'!B:B,0),1),
"Population", INDEX('Coop GFs_CFs'!E:F, MATCH(B1247,'Coop GFs_CFs'!B:B,0),1),
"Household", INDEX('Coop GFs_CFs'!G:H, MATCH(B1247,'Coop GFs_CFs'!B:B,0),1),
"VMT", INDEX('Coop GFs_CFs'!I:J, MATCH(B1247,'Coop GFs_CFs'!B:B,0),1),
"Lane Mile", INDEX('Coop GFs_CFs'!K:L, MATCH(B1247,'Coop GFs_CFs'!B:B,0),1),
"Gas Sales", INDEX('Coop GFs_CFs'!M:N, MATCH(B1247,'Coop GFs_CFs'!B:B,0),1),
"No Growth", INDEX('Coop GFs_CFs'!O:P, MATCH(B1247,'Coop GFs_CFs'!B:B,0),1)
)</f>
        <v>1.2512671881942732</v>
      </c>
      <c r="N1247" s="133" cm="1">
        <f t="array" ref="N1247">_xlfn.SWITCH(L1247,
"Employment", INDEX('Coop GFs_CFs'!C:D, MATCH(B1247,'Coop GFs_CFs'!B:B,0),2),
"Population", INDEX('Coop GFs_CFs'!E:F, MATCH(B1247,'Coop GFs_CFs'!B:B,0),2),
"Household", INDEX('Coop GFs_CFs'!G:H, MATCH(B1247,'Coop GFs_CFs'!B:B,0),2),
"VMT", INDEX('Coop GFs_CFs'!I:J, MATCH(B1247,'Coop GFs_CFs'!B:B,0),2),
"Lane Mile", INDEX('Coop GFs_CFs'!K:L, MATCH(B1247,'Coop GFs_CFs'!B:B,0),2),
"Gas Sales", INDEX('Coop GFs_CFs'!M:N, MATCH(B1247,'Coop GFs_CFs'!B:B,0),2),
"No Growth", INDEX('Coop GFs_CFs'!O:P, MATCH(B1247,'Coop GFs_CFs'!B:B,0),2)
)</f>
        <v>1.365491025746405</v>
      </c>
      <c r="O1247" s="133"/>
      <c r="P1247" s="86">
        <f t="shared" si="69"/>
        <v>0.20535943138531698</v>
      </c>
      <c r="Q1247" s="86">
        <f t="shared" si="70"/>
        <v>0.22410598092459302</v>
      </c>
      <c r="R1247" s="156" t="s">
        <v>406</v>
      </c>
      <c r="S1247" s="85" t="s">
        <v>393</v>
      </c>
      <c r="T1247" s="85" t="s">
        <v>382</v>
      </c>
      <c r="U1247" s="85" t="s">
        <v>402</v>
      </c>
      <c r="V1247" s="85" t="s">
        <v>407</v>
      </c>
      <c r="W1247" s="85" t="s">
        <v>385</v>
      </c>
      <c r="X1247" s="85" t="s">
        <v>330</v>
      </c>
      <c r="Z1247" s="42" t="s">
        <v>2575</v>
      </c>
      <c r="AA1247"/>
    </row>
    <row r="1248" spans="1:27" s="39" customFormat="1" x14ac:dyDescent="0.35">
      <c r="A1248" s="85" t="s">
        <v>811</v>
      </c>
      <c r="B1248" s="87">
        <v>51600</v>
      </c>
      <c r="C1248" s="87" t="s">
        <v>12</v>
      </c>
      <c r="D1248" s="86">
        <v>9.125183882</v>
      </c>
      <c r="E1248" s="86">
        <f>SUMIFS('Ratios_MARAMA-VA'!T:T, 'Ratios_MARAMA-VA'!AA:AA, Z1248)</f>
        <v>9.1251838819871995</v>
      </c>
      <c r="F1248" s="86">
        <f>SUMIFS('Ratios_MARAMA-VA'!J:J, 'Ratios_MARAMA-VA'!AA:AA, Z1248)</f>
        <v>2.4850718632862898E-2</v>
      </c>
      <c r="G1248" s="122">
        <f t="shared" si="71"/>
        <v>2.7233115468409757E-3</v>
      </c>
      <c r="H1248" s="122">
        <v>10.664976516223099</v>
      </c>
      <c r="I1248" s="86">
        <v>2.9044053693418209E-2</v>
      </c>
      <c r="J1248" s="122">
        <v>11.558049503898999</v>
      </c>
      <c r="K1248" s="86">
        <v>3.1476169672927753E-2</v>
      </c>
      <c r="L1248" s="122" t="str" cm="1">
        <f t="array" ref="L1248">_xlfn.SWITCH(A1248,
    "District of Columbia", _xlfn.XLOOKUP(R1248, '2015 O3 Growth Surrogates'!A:A, '2015 O3 Growth Surrogates'!H:H),
    "Maryland", _xlfn.XLOOKUP(R1248, '2015 O3 Growth Surrogates'!A:A, '2015 O3 Growth Surrogates'!I:I),
    "Virginia", _xlfn.XLOOKUP(R1248, '2015 O3 Growth Surrogates'!A:A, '2015 O3 Growth Surrogates'!J:J)
)</f>
        <v>Population</v>
      </c>
      <c r="M1248" s="133" cm="1">
        <f t="array" ref="M1248">_xlfn.SWITCH(L1248,
"Employment", INDEX('Coop GFs_CFs'!C:D, MATCH(B1248,'Coop GFs_CFs'!B:B,0),1),
"Population", INDEX('Coop GFs_CFs'!E:F, MATCH(B1248,'Coop GFs_CFs'!B:B,0),1),
"Household", INDEX('Coop GFs_CFs'!G:H, MATCH(B1248,'Coop GFs_CFs'!B:B,0),1),
"VMT", INDEX('Coop GFs_CFs'!I:J, MATCH(B1248,'Coop GFs_CFs'!B:B,0),1),
"Lane Mile", INDEX('Coop GFs_CFs'!K:L, MATCH(B1248,'Coop GFs_CFs'!B:B,0),1),
"Gas Sales", INDEX('Coop GFs_CFs'!M:N, MATCH(B1248,'Coop GFs_CFs'!B:B,0),1),
"No Growth", INDEX('Coop GFs_CFs'!O:P, MATCH(B1248,'Coop GFs_CFs'!B:B,0),1)
)</f>
        <v>1.3017014531456192</v>
      </c>
      <c r="N1248" s="133" cm="1">
        <f t="array" ref="N1248">_xlfn.SWITCH(L1248,
"Employment", INDEX('Coop GFs_CFs'!C:D, MATCH(B1248,'Coop GFs_CFs'!B:B,0),2),
"Population", INDEX('Coop GFs_CFs'!E:F, MATCH(B1248,'Coop GFs_CFs'!B:B,0),2),
"Household", INDEX('Coop GFs_CFs'!G:H, MATCH(B1248,'Coop GFs_CFs'!B:B,0),2),
"VMT", INDEX('Coop GFs_CFs'!I:J, MATCH(B1248,'Coop GFs_CFs'!B:B,0),2),
"Lane Mile", INDEX('Coop GFs_CFs'!K:L, MATCH(B1248,'Coop GFs_CFs'!B:B,0),2),
"Gas Sales", INDEX('Coop GFs_CFs'!M:N, MATCH(B1248,'Coop GFs_CFs'!B:B,0),2),
"No Growth", INDEX('Coop GFs_CFs'!O:P, MATCH(B1248,'Coop GFs_CFs'!B:B,0),2)
)</f>
        <v>1.3683228310181388</v>
      </c>
      <c r="O1248" s="133"/>
      <c r="P1248" s="86">
        <f t="shared" si="69"/>
        <v>3.2348216556110553E-2</v>
      </c>
      <c r="Q1248" s="86">
        <f t="shared" si="70"/>
        <v>3.400380567255417E-2</v>
      </c>
      <c r="R1248" s="156" t="s">
        <v>406</v>
      </c>
      <c r="S1248" s="85" t="s">
        <v>393</v>
      </c>
      <c r="T1248" s="85" t="s">
        <v>382</v>
      </c>
      <c r="U1248" s="85" t="s">
        <v>402</v>
      </c>
      <c r="V1248" s="85" t="s">
        <v>407</v>
      </c>
      <c r="W1248" s="85" t="s">
        <v>385</v>
      </c>
      <c r="X1248" s="85" t="s">
        <v>330</v>
      </c>
      <c r="Z1248" s="42" t="s">
        <v>2578</v>
      </c>
      <c r="AA1248"/>
    </row>
    <row r="1249" spans="1:27" s="39" customFormat="1" x14ac:dyDescent="0.35">
      <c r="A1249" s="85" t="s">
        <v>811</v>
      </c>
      <c r="B1249" s="87">
        <v>51610</v>
      </c>
      <c r="C1249" s="87" t="s">
        <v>12</v>
      </c>
      <c r="D1249" s="86">
        <v>5.5395080129999998</v>
      </c>
      <c r="E1249" s="86">
        <f>SUMIFS('Ratios_MARAMA-VA'!T:T, 'Ratios_MARAMA-VA'!AA:AA, Z1249)</f>
        <v>5.5395080129922496</v>
      </c>
      <c r="F1249" s="86">
        <f>SUMIFS('Ratios_MARAMA-VA'!J:J, 'Ratios_MARAMA-VA'!AA:AA, Z1249)</f>
        <v>1.50858061355997E-2</v>
      </c>
      <c r="G1249" s="122">
        <f t="shared" si="71"/>
        <v>2.7233115468409392E-3</v>
      </c>
      <c r="H1249" s="122">
        <v>6.0260399644958804</v>
      </c>
      <c r="I1249" s="86">
        <v>1.6410784217036595E-2</v>
      </c>
      <c r="J1249" s="122">
        <v>6.2970095467920002</v>
      </c>
      <c r="K1249" s="86">
        <v>1.7148718809346285E-2</v>
      </c>
      <c r="L1249" s="122" t="str" cm="1">
        <f t="array" ref="L1249">_xlfn.SWITCH(A1249,
    "District of Columbia", _xlfn.XLOOKUP(R1249, '2015 O3 Growth Surrogates'!A:A, '2015 O3 Growth Surrogates'!H:H),
    "Maryland", _xlfn.XLOOKUP(R1249, '2015 O3 Growth Surrogates'!A:A, '2015 O3 Growth Surrogates'!I:I),
    "Virginia", _xlfn.XLOOKUP(R1249, '2015 O3 Growth Surrogates'!A:A, '2015 O3 Growth Surrogates'!J:J)
)</f>
        <v>Population</v>
      </c>
      <c r="M1249" s="133" cm="1">
        <f t="array" ref="M1249">_xlfn.SWITCH(L1249,
"Employment", INDEX('Coop GFs_CFs'!C:D, MATCH(B1249,'Coop GFs_CFs'!B:B,0),1),
"Population", INDEX('Coop GFs_CFs'!E:F, MATCH(B1249,'Coop GFs_CFs'!B:B,0),1),
"Household", INDEX('Coop GFs_CFs'!G:H, MATCH(B1249,'Coop GFs_CFs'!B:B,0),1),
"VMT", INDEX('Coop GFs_CFs'!I:J, MATCH(B1249,'Coop GFs_CFs'!B:B,0),1),
"Lane Mile", INDEX('Coop GFs_CFs'!K:L, MATCH(B1249,'Coop GFs_CFs'!B:B,0),1),
"Gas Sales", INDEX('Coop GFs_CFs'!M:N, MATCH(B1249,'Coop GFs_CFs'!B:B,0),1),
"No Growth", INDEX('Coop GFs_CFs'!O:P, MATCH(B1249,'Coop GFs_CFs'!B:B,0),1)
)</f>
        <v>1.2441146639619922</v>
      </c>
      <c r="N1249" s="133" cm="1">
        <f t="array" ref="N1249">_xlfn.SWITCH(L1249,
"Employment", INDEX('Coop GFs_CFs'!C:D, MATCH(B1249,'Coop GFs_CFs'!B:B,0),2),
"Population", INDEX('Coop GFs_CFs'!E:F, MATCH(B1249,'Coop GFs_CFs'!B:B,0),2),
"Household", INDEX('Coop GFs_CFs'!G:H, MATCH(B1249,'Coop GFs_CFs'!B:B,0),2),
"VMT", INDEX('Coop GFs_CFs'!I:J, MATCH(B1249,'Coop GFs_CFs'!B:B,0),2),
"Lane Mile", INDEX('Coop GFs_CFs'!K:L, MATCH(B1249,'Coop GFs_CFs'!B:B,0),2),
"Gas Sales", INDEX('Coop GFs_CFs'!M:N, MATCH(B1249,'Coop GFs_CFs'!B:B,0),2),
"No Growth", INDEX('Coop GFs_CFs'!O:P, MATCH(B1249,'Coop GFs_CFs'!B:B,0),2)
)</f>
        <v>1.3379063684407195</v>
      </c>
      <c r="O1249" s="133"/>
      <c r="P1249" s="86">
        <f t="shared" si="69"/>
        <v>1.8768472630987382E-2</v>
      </c>
      <c r="Q1249" s="86">
        <f t="shared" si="70"/>
        <v>2.018339610188092E-2</v>
      </c>
      <c r="R1249" s="156" t="s">
        <v>406</v>
      </c>
      <c r="S1249" s="85" t="s">
        <v>393</v>
      </c>
      <c r="T1249" s="85" t="s">
        <v>382</v>
      </c>
      <c r="U1249" s="85" t="s">
        <v>402</v>
      </c>
      <c r="V1249" s="85" t="s">
        <v>407</v>
      </c>
      <c r="W1249" s="85" t="s">
        <v>385</v>
      </c>
      <c r="X1249" s="85" t="s">
        <v>330</v>
      </c>
      <c r="Z1249" s="42" t="s">
        <v>2579</v>
      </c>
      <c r="AA1249"/>
    </row>
    <row r="1250" spans="1:27" s="39" customFormat="1" x14ac:dyDescent="0.35">
      <c r="A1250" s="85" t="s">
        <v>811</v>
      </c>
      <c r="B1250" s="87">
        <v>51683</v>
      </c>
      <c r="C1250" s="87" t="s">
        <v>12</v>
      </c>
      <c r="D1250" s="86">
        <v>16.164262059999999</v>
      </c>
      <c r="E1250" s="86">
        <f>SUMIFS('Ratios_MARAMA-VA'!T:T, 'Ratios_MARAMA-VA'!AA:AA, Z1250)</f>
        <v>16.164262059977201</v>
      </c>
      <c r="F1250" s="86">
        <f>SUMIFS('Ratios_MARAMA-VA'!J:J, 'Ratios_MARAMA-VA'!AA:AA, Z1250)</f>
        <v>4.40203215140995E-2</v>
      </c>
      <c r="G1250" s="122">
        <f t="shared" si="71"/>
        <v>2.7233115468409813E-3</v>
      </c>
      <c r="H1250" s="122">
        <v>19.823982822230999</v>
      </c>
      <c r="I1250" s="86">
        <v>5.3986881324158943E-2</v>
      </c>
      <c r="J1250" s="122">
        <v>22.077211008542299</v>
      </c>
      <c r="K1250" s="86">
        <v>6.0123123661608067E-2</v>
      </c>
      <c r="L1250" s="122" t="str" cm="1">
        <f t="array" ref="L1250">_xlfn.SWITCH(A1250,
    "District of Columbia", _xlfn.XLOOKUP(R1250, '2015 O3 Growth Surrogates'!A:A, '2015 O3 Growth Surrogates'!H:H),
    "Maryland", _xlfn.XLOOKUP(R1250, '2015 O3 Growth Surrogates'!A:A, '2015 O3 Growth Surrogates'!I:I),
    "Virginia", _xlfn.XLOOKUP(R1250, '2015 O3 Growth Surrogates'!A:A, '2015 O3 Growth Surrogates'!J:J)
)</f>
        <v>Population</v>
      </c>
      <c r="M1250" s="133" cm="1">
        <f t="array" ref="M1250">_xlfn.SWITCH(L1250,
"Employment", INDEX('Coop GFs_CFs'!C:D, MATCH(B1250,'Coop GFs_CFs'!B:B,0),1),
"Population", INDEX('Coop GFs_CFs'!E:F, MATCH(B1250,'Coop GFs_CFs'!B:B,0),1),
"Household", INDEX('Coop GFs_CFs'!G:H, MATCH(B1250,'Coop GFs_CFs'!B:B,0),1),
"VMT", INDEX('Coop GFs_CFs'!I:J, MATCH(B1250,'Coop GFs_CFs'!B:B,0),1),
"Lane Mile", INDEX('Coop GFs_CFs'!K:L, MATCH(B1250,'Coop GFs_CFs'!B:B,0),1),
"Gas Sales", INDEX('Coop GFs_CFs'!M:N, MATCH(B1250,'Coop GFs_CFs'!B:B,0),1),
"No Growth", INDEX('Coop GFs_CFs'!O:P, MATCH(B1250,'Coop GFs_CFs'!B:B,0),1)
)</f>
        <v>1.0847467052215982</v>
      </c>
      <c r="N1250" s="133" cm="1">
        <f t="array" ref="N1250">_xlfn.SWITCH(L1250,
"Employment", INDEX('Coop GFs_CFs'!C:D, MATCH(B1250,'Coop GFs_CFs'!B:B,0),2),
"Population", INDEX('Coop GFs_CFs'!E:F, MATCH(B1250,'Coop GFs_CFs'!B:B,0),2),
"Household", INDEX('Coop GFs_CFs'!G:H, MATCH(B1250,'Coop GFs_CFs'!B:B,0),2),
"VMT", INDEX('Coop GFs_CFs'!I:J, MATCH(B1250,'Coop GFs_CFs'!B:B,0),2),
"Lane Mile", INDEX('Coop GFs_CFs'!K:L, MATCH(B1250,'Coop GFs_CFs'!B:B,0),2),
"Gas Sales", INDEX('Coop GFs_CFs'!M:N, MATCH(B1250,'Coop GFs_CFs'!B:B,0),2),
"No Growth", INDEX('Coop GFs_CFs'!O:P, MATCH(B1250,'Coop GFs_CFs'!B:B,0),2)
)</f>
        <v>1.1113922408200338</v>
      </c>
      <c r="O1250" s="133"/>
      <c r="P1250" s="86">
        <f t="shared" si="69"/>
        <v>4.7750898725214867E-2</v>
      </c>
      <c r="Q1250" s="86">
        <f t="shared" si="70"/>
        <v>4.8923843769173386E-2</v>
      </c>
      <c r="R1250" s="156" t="s">
        <v>406</v>
      </c>
      <c r="S1250" s="85" t="s">
        <v>393</v>
      </c>
      <c r="T1250" s="85" t="s">
        <v>382</v>
      </c>
      <c r="U1250" s="85" t="s">
        <v>402</v>
      </c>
      <c r="V1250" s="85" t="s">
        <v>407</v>
      </c>
      <c r="W1250" s="85" t="s">
        <v>385</v>
      </c>
      <c r="X1250" s="85" t="s">
        <v>330</v>
      </c>
      <c r="Z1250" s="42" t="s">
        <v>2581</v>
      </c>
      <c r="AA1250"/>
    </row>
    <row r="1251" spans="1:27" s="39" customFormat="1" x14ac:dyDescent="0.35">
      <c r="A1251" s="85" t="s">
        <v>811</v>
      </c>
      <c r="B1251" s="87">
        <v>51685</v>
      </c>
      <c r="C1251" s="87" t="s">
        <v>12</v>
      </c>
      <c r="D1251" s="86">
        <v>6.5073530359999996</v>
      </c>
      <c r="E1251" s="86">
        <f>SUMIFS('Ratios_MARAMA-VA'!T:T, 'Ratios_MARAMA-VA'!AA:AA, Z1251)</f>
        <v>6.5073530359908798</v>
      </c>
      <c r="F1251" s="86">
        <f>SUMIFS('Ratios_MARAMA-VA'!J:J, 'Ratios_MARAMA-VA'!AA:AA, Z1251)</f>
        <v>1.7721549662284501E-2</v>
      </c>
      <c r="G1251" s="122">
        <f t="shared" si="71"/>
        <v>2.723311546840954E-3</v>
      </c>
      <c r="H1251" s="122">
        <v>8.1326388038186792</v>
      </c>
      <c r="I1251" s="86">
        <v>2.2147709160726212E-2</v>
      </c>
      <c r="J1251" s="122">
        <v>9.1693579148981001</v>
      </c>
      <c r="K1251" s="86">
        <v>2.4971018286759489E-2</v>
      </c>
      <c r="L1251" s="122" t="str" cm="1">
        <f t="array" ref="L1251">_xlfn.SWITCH(A1251,
    "District of Columbia", _xlfn.XLOOKUP(R1251, '2015 O3 Growth Surrogates'!A:A, '2015 O3 Growth Surrogates'!H:H),
    "Maryland", _xlfn.XLOOKUP(R1251, '2015 O3 Growth Surrogates'!A:A, '2015 O3 Growth Surrogates'!I:I),
    "Virginia", _xlfn.XLOOKUP(R1251, '2015 O3 Growth Surrogates'!A:A, '2015 O3 Growth Surrogates'!J:J)
)</f>
        <v>Population</v>
      </c>
      <c r="M1251" s="133" cm="1">
        <f t="array" ref="M1251">_xlfn.SWITCH(L1251,
"Employment", INDEX('Coop GFs_CFs'!C:D, MATCH(B1251,'Coop GFs_CFs'!B:B,0),1),
"Population", INDEX('Coop GFs_CFs'!E:F, MATCH(B1251,'Coop GFs_CFs'!B:B,0),1),
"Household", INDEX('Coop GFs_CFs'!G:H, MATCH(B1251,'Coop GFs_CFs'!B:B,0),1),
"VMT", INDEX('Coop GFs_CFs'!I:J, MATCH(B1251,'Coop GFs_CFs'!B:B,0),1),
"Lane Mile", INDEX('Coop GFs_CFs'!K:L, MATCH(B1251,'Coop GFs_CFs'!B:B,0),1),
"Gas Sales", INDEX('Coop GFs_CFs'!M:N, MATCH(B1251,'Coop GFs_CFs'!B:B,0),1),
"No Growth", INDEX('Coop GFs_CFs'!O:P, MATCH(B1251,'Coop GFs_CFs'!B:B,0),1)
)</f>
        <v>1.1503808026405289</v>
      </c>
      <c r="N1251" s="133" cm="1">
        <f t="array" ref="N1251">_xlfn.SWITCH(L1251,
"Employment", INDEX('Coop GFs_CFs'!C:D, MATCH(B1251,'Coop GFs_CFs'!B:B,0),2),
"Population", INDEX('Coop GFs_CFs'!E:F, MATCH(B1251,'Coop GFs_CFs'!B:B,0),2),
"Household", INDEX('Coop GFs_CFs'!G:H, MATCH(B1251,'Coop GFs_CFs'!B:B,0),2),
"VMT", INDEX('Coop GFs_CFs'!I:J, MATCH(B1251,'Coop GFs_CFs'!B:B,0),2),
"Lane Mile", INDEX('Coop GFs_CFs'!K:L, MATCH(B1251,'Coop GFs_CFs'!B:B,0),2),
"Gas Sales", INDEX('Coop GFs_CFs'!M:N, MATCH(B1251,'Coop GFs_CFs'!B:B,0),2),
"No Growth", INDEX('Coop GFs_CFs'!O:P, MATCH(B1251,'Coop GFs_CFs'!B:B,0),2)
)</f>
        <v>1.1782580091214219</v>
      </c>
      <c r="O1251" s="133"/>
      <c r="P1251" s="86">
        <f t="shared" si="69"/>
        <v>2.0386530524532837E-2</v>
      </c>
      <c r="Q1251" s="86">
        <f t="shared" si="70"/>
        <v>2.0880557823629742E-2</v>
      </c>
      <c r="R1251" s="156" t="s">
        <v>406</v>
      </c>
      <c r="S1251" s="85" t="s">
        <v>393</v>
      </c>
      <c r="T1251" s="85" t="s">
        <v>382</v>
      </c>
      <c r="U1251" s="85" t="s">
        <v>402</v>
      </c>
      <c r="V1251" s="85" t="s">
        <v>407</v>
      </c>
      <c r="W1251" s="85" t="s">
        <v>385</v>
      </c>
      <c r="X1251" s="85" t="s">
        <v>330</v>
      </c>
      <c r="Z1251" s="42" t="s">
        <v>2582</v>
      </c>
      <c r="AA1251"/>
    </row>
    <row r="1252" spans="1:27" s="39" customFormat="1" x14ac:dyDescent="0.35">
      <c r="A1252" s="85" t="s">
        <v>9</v>
      </c>
      <c r="B1252" s="87">
        <v>11001</v>
      </c>
      <c r="C1252" s="87" t="s">
        <v>12</v>
      </c>
      <c r="D1252" s="86">
        <v>559.89625939999996</v>
      </c>
      <c r="E1252" s="86">
        <f>SUMIFS('Ratios_MARAMA-VA'!T:T, 'Ratios_MARAMA-VA'!AA:AA, Z1252)</f>
        <v>559.89625939921905</v>
      </c>
      <c r="F1252" s="86">
        <f>SUMIFS('Ratios_MARAMA-VA'!J:J, 'Ratios_MARAMA-VA'!AA:AA, Z1252)</f>
        <v>1.52477194825494</v>
      </c>
      <c r="G1252" s="122">
        <f t="shared" si="71"/>
        <v>2.723311546840934E-3</v>
      </c>
      <c r="H1252" s="122">
        <v>596.45059595883504</v>
      </c>
      <c r="I1252" s="86">
        <v>1.6243207950948519</v>
      </c>
      <c r="J1252" s="122">
        <v>613.53926220518895</v>
      </c>
      <c r="K1252" s="86">
        <v>1.6708585572036585</v>
      </c>
      <c r="L1252" s="122" t="str" cm="1">
        <f t="array" ref="L1252">_xlfn.SWITCH(A1252,
    "District of Columbia", _xlfn.XLOOKUP(R1252, '2015 O3 Growth Surrogates'!A:A, '2015 O3 Growth Surrogates'!H:H),
    "Maryland", _xlfn.XLOOKUP(R1252, '2015 O3 Growth Surrogates'!A:A, '2015 O3 Growth Surrogates'!I:I),
    "Virginia", _xlfn.XLOOKUP(R1252, '2015 O3 Growth Surrogates'!A:A, '2015 O3 Growth Surrogates'!J:J)
)</f>
        <v>Population</v>
      </c>
      <c r="M1252" s="133" cm="1">
        <f t="array" ref="M1252">_xlfn.SWITCH(L1252,
"Employment", INDEX('Coop GFs_CFs'!C:D, MATCH(B1252,'Coop GFs_CFs'!B:B,0),1),
"Population", INDEX('Coop GFs_CFs'!E:F, MATCH(B1252,'Coop GFs_CFs'!B:B,0),1),
"Household", INDEX('Coop GFs_CFs'!G:H, MATCH(B1252,'Coop GFs_CFs'!B:B,0),1),
"VMT", INDEX('Coop GFs_CFs'!I:J, MATCH(B1252,'Coop GFs_CFs'!B:B,0),1),
"Lane Mile", INDEX('Coop GFs_CFs'!K:L, MATCH(B1252,'Coop GFs_CFs'!B:B,0),1),
"Gas Sales", INDEX('Coop GFs_CFs'!M:N, MATCH(B1252,'Coop GFs_CFs'!B:B,0),1),
"No Growth", INDEX('Coop GFs_CFs'!O:P, MATCH(B1252,'Coop GFs_CFs'!B:B,0),1)
)</f>
        <v>1.0682042243864278</v>
      </c>
      <c r="N1252" s="133" cm="1">
        <f t="array" ref="N1252">_xlfn.SWITCH(L1252,
"Employment", INDEX('Coop GFs_CFs'!C:D, MATCH(B1252,'Coop GFs_CFs'!B:B,0),2),
"Population", INDEX('Coop GFs_CFs'!E:F, MATCH(B1252,'Coop GFs_CFs'!B:B,0),2),
"Household", INDEX('Coop GFs_CFs'!G:H, MATCH(B1252,'Coop GFs_CFs'!B:B,0),2),
"VMT", INDEX('Coop GFs_CFs'!I:J, MATCH(B1252,'Coop GFs_CFs'!B:B,0),2),
"Lane Mile", INDEX('Coop GFs_CFs'!K:L, MATCH(B1252,'Coop GFs_CFs'!B:B,0),2),
"Gas Sales", INDEX('Coop GFs_CFs'!M:N, MATCH(B1252,'Coop GFs_CFs'!B:B,0),2),
"No Growth", INDEX('Coop GFs_CFs'!O:P, MATCH(B1252,'Coop GFs_CFs'!B:B,0),2)
)</f>
        <v>1.1102535122627881</v>
      </c>
      <c r="O1252" s="133"/>
      <c r="P1252" s="86">
        <f t="shared" si="69"/>
        <v>1.6287678363518507</v>
      </c>
      <c r="Q1252" s="86">
        <f t="shared" si="70"/>
        <v>1.6928834109498214</v>
      </c>
      <c r="R1252" s="156" t="s">
        <v>401</v>
      </c>
      <c r="S1252" s="85" t="s">
        <v>393</v>
      </c>
      <c r="T1252" s="85" t="s">
        <v>382</v>
      </c>
      <c r="U1252" s="85" t="s">
        <v>402</v>
      </c>
      <c r="V1252" s="85" t="s">
        <v>403</v>
      </c>
      <c r="W1252" s="85" t="s">
        <v>385</v>
      </c>
      <c r="X1252" s="85" t="s">
        <v>330</v>
      </c>
      <c r="Z1252" s="42" t="s">
        <v>2584</v>
      </c>
      <c r="AA1252"/>
    </row>
    <row r="1253" spans="1:27" s="39" customFormat="1" x14ac:dyDescent="0.35">
      <c r="A1253" s="85" t="s">
        <v>497</v>
      </c>
      <c r="B1253" s="87">
        <v>24009</v>
      </c>
      <c r="C1253" s="87" t="s">
        <v>12</v>
      </c>
      <c r="D1253" s="86">
        <v>73.105358260000003</v>
      </c>
      <c r="E1253" s="86">
        <f>SUMIFS('Ratios_MARAMA-VA'!T:T, 'Ratios_MARAMA-VA'!AA:AA, Z1253)</f>
        <v>73.105358259897898</v>
      </c>
      <c r="F1253" s="86">
        <f>SUMIFS('Ratios_MARAMA-VA'!J:J, 'Ratios_MARAMA-VA'!AA:AA, Z1253)</f>
        <v>0.19908866628512301</v>
      </c>
      <c r="G1253" s="122">
        <f t="shared" si="71"/>
        <v>2.7233115468409314E-3</v>
      </c>
      <c r="H1253" s="122">
        <v>84.419479458069404</v>
      </c>
      <c r="I1253" s="86">
        <v>0.22990054318646122</v>
      </c>
      <c r="J1253" s="122">
        <v>91.141571784587597</v>
      </c>
      <c r="K1253" s="86">
        <v>0.24820689483819905</v>
      </c>
      <c r="L1253" s="122" t="str" cm="1">
        <f t="array" ref="L1253">_xlfn.SWITCH(A1253,
    "District of Columbia", _xlfn.XLOOKUP(R1253, '2015 O3 Growth Surrogates'!A:A, '2015 O3 Growth Surrogates'!H:H),
    "Maryland", _xlfn.XLOOKUP(R1253, '2015 O3 Growth Surrogates'!A:A, '2015 O3 Growth Surrogates'!I:I),
    "Virginia", _xlfn.XLOOKUP(R1253, '2015 O3 Growth Surrogates'!A:A, '2015 O3 Growth Surrogates'!J:J)
)</f>
        <v>Population</v>
      </c>
      <c r="M1253" s="133" cm="1">
        <f t="array" ref="M1253">_xlfn.SWITCH(L1253,
"Employment", INDEX('Coop GFs_CFs'!C:D, MATCH(B1253,'Coop GFs_CFs'!B:B,0),1),
"Population", INDEX('Coop GFs_CFs'!E:F, MATCH(B1253,'Coop GFs_CFs'!B:B,0),1),
"Household", INDEX('Coop GFs_CFs'!G:H, MATCH(B1253,'Coop GFs_CFs'!B:B,0),1),
"VMT", INDEX('Coop GFs_CFs'!I:J, MATCH(B1253,'Coop GFs_CFs'!B:B,0),1),
"Lane Mile", INDEX('Coop GFs_CFs'!K:L, MATCH(B1253,'Coop GFs_CFs'!B:B,0),1),
"Gas Sales", INDEX('Coop GFs_CFs'!M:N, MATCH(B1253,'Coop GFs_CFs'!B:B,0),1),
"No Growth", INDEX('Coop GFs_CFs'!O:P, MATCH(B1253,'Coop GFs_CFs'!B:B,0),1)
)</f>
        <v>1.0426851482954702</v>
      </c>
      <c r="N1253" s="133" cm="1">
        <f t="array" ref="N1253">_xlfn.SWITCH(L1253,
"Employment", INDEX('Coop GFs_CFs'!C:D, MATCH(B1253,'Coop GFs_CFs'!B:B,0),2),
"Population", INDEX('Coop GFs_CFs'!E:F, MATCH(B1253,'Coop GFs_CFs'!B:B,0),2),
"Household", INDEX('Coop GFs_CFs'!G:H, MATCH(B1253,'Coop GFs_CFs'!B:B,0),2),
"VMT", INDEX('Coop GFs_CFs'!I:J, MATCH(B1253,'Coop GFs_CFs'!B:B,0),2),
"Lane Mile", INDEX('Coop GFs_CFs'!K:L, MATCH(B1253,'Coop GFs_CFs'!B:B,0),2),
"Gas Sales", INDEX('Coop GFs_CFs'!M:N, MATCH(B1253,'Coop GFs_CFs'!B:B,0),2),
"No Growth", INDEX('Coop GFs_CFs'!O:P, MATCH(B1253,'Coop GFs_CFs'!B:B,0),2)
)</f>
        <v>1.0572281391746758</v>
      </c>
      <c r="O1253" s="133"/>
      <c r="P1253" s="86">
        <f t="shared" si="69"/>
        <v>0.20758679552945086</v>
      </c>
      <c r="Q1253" s="86">
        <f t="shared" si="70"/>
        <v>0.21048214018738862</v>
      </c>
      <c r="R1253" s="156" t="s">
        <v>401</v>
      </c>
      <c r="S1253" s="85" t="s">
        <v>393</v>
      </c>
      <c r="T1253" s="85" t="s">
        <v>382</v>
      </c>
      <c r="U1253" s="85" t="s">
        <v>402</v>
      </c>
      <c r="V1253" s="85" t="s">
        <v>403</v>
      </c>
      <c r="W1253" s="85" t="s">
        <v>385</v>
      </c>
      <c r="X1253" s="85" t="s">
        <v>330</v>
      </c>
      <c r="Z1253" s="42" t="s">
        <v>2585</v>
      </c>
      <c r="AA1253"/>
    </row>
    <row r="1254" spans="1:27" s="39" customFormat="1" x14ac:dyDescent="0.35">
      <c r="A1254" s="85" t="s">
        <v>497</v>
      </c>
      <c r="B1254" s="87">
        <v>24017</v>
      </c>
      <c r="C1254" s="87" t="s">
        <v>12</v>
      </c>
      <c r="D1254" s="86">
        <v>129.15966449999999</v>
      </c>
      <c r="E1254" s="86">
        <f>SUMIFS('Ratios_MARAMA-VA'!T:T, 'Ratios_MARAMA-VA'!AA:AA, Z1254)</f>
        <v>129.159664499819</v>
      </c>
      <c r="F1254" s="86">
        <f>SUMIFS('Ratios_MARAMA-VA'!J:J, 'Ratios_MARAMA-VA'!AA:AA, Z1254)</f>
        <v>0.35174200571846098</v>
      </c>
      <c r="G1254" s="122">
        <f t="shared" si="71"/>
        <v>2.7233115468409557E-3</v>
      </c>
      <c r="H1254" s="122">
        <v>150.156114275552</v>
      </c>
      <c r="I1254" s="86">
        <v>0.40892187983538081</v>
      </c>
      <c r="J1254" s="122">
        <v>162.72952657496</v>
      </c>
      <c r="K1254" s="86">
        <v>0.44316319873355076</v>
      </c>
      <c r="L1254" s="122" t="str" cm="1">
        <f t="array" ref="L1254">_xlfn.SWITCH(A1254,
    "District of Columbia", _xlfn.XLOOKUP(R1254, '2015 O3 Growth Surrogates'!A:A, '2015 O3 Growth Surrogates'!H:H),
    "Maryland", _xlfn.XLOOKUP(R1254, '2015 O3 Growth Surrogates'!A:A, '2015 O3 Growth Surrogates'!I:I),
    "Virginia", _xlfn.XLOOKUP(R1254, '2015 O3 Growth Surrogates'!A:A, '2015 O3 Growth Surrogates'!J:J)
)</f>
        <v>Population</v>
      </c>
      <c r="M1254" s="133" cm="1">
        <f t="array" ref="M1254">_xlfn.SWITCH(L1254,
"Employment", INDEX('Coop GFs_CFs'!C:D, MATCH(B1254,'Coop GFs_CFs'!B:B,0),1),
"Population", INDEX('Coop GFs_CFs'!E:F, MATCH(B1254,'Coop GFs_CFs'!B:B,0),1),
"Household", INDEX('Coop GFs_CFs'!G:H, MATCH(B1254,'Coop GFs_CFs'!B:B,0),1),
"VMT", INDEX('Coop GFs_CFs'!I:J, MATCH(B1254,'Coop GFs_CFs'!B:B,0),1),
"Lane Mile", INDEX('Coop GFs_CFs'!K:L, MATCH(B1254,'Coop GFs_CFs'!B:B,0),1),
"Gas Sales", INDEX('Coop GFs_CFs'!M:N, MATCH(B1254,'Coop GFs_CFs'!B:B,0),1),
"No Growth", INDEX('Coop GFs_CFs'!O:P, MATCH(B1254,'Coop GFs_CFs'!B:B,0),1)
)</f>
        <v>1.1538180515174046</v>
      </c>
      <c r="N1254" s="133" cm="1">
        <f t="array" ref="N1254">_xlfn.SWITCH(L1254,
"Employment", INDEX('Coop GFs_CFs'!C:D, MATCH(B1254,'Coop GFs_CFs'!B:B,0),2),
"Population", INDEX('Coop GFs_CFs'!E:F, MATCH(B1254,'Coop GFs_CFs'!B:B,0),2),
"Household", INDEX('Coop GFs_CFs'!G:H, MATCH(B1254,'Coop GFs_CFs'!B:B,0),2),
"VMT", INDEX('Coop GFs_CFs'!I:J, MATCH(B1254,'Coop GFs_CFs'!B:B,0),2),
"Lane Mile", INDEX('Coop GFs_CFs'!K:L, MATCH(B1254,'Coop GFs_CFs'!B:B,0),2),
"Gas Sales", INDEX('Coop GFs_CFs'!M:N, MATCH(B1254,'Coop GFs_CFs'!B:B,0),2),
"No Growth", INDEX('Coop GFs_CFs'!O:P, MATCH(B1254,'Coop GFs_CFs'!B:B,0),2)
)</f>
        <v>1.2191456407227705</v>
      </c>
      <c r="O1254" s="133"/>
      <c r="P1254" s="86">
        <f t="shared" si="69"/>
        <v>0.40584627567489845</v>
      </c>
      <c r="Q1254" s="86">
        <f t="shared" si="70"/>
        <v>0.42882473293074552</v>
      </c>
      <c r="R1254" s="156" t="s">
        <v>401</v>
      </c>
      <c r="S1254" s="85" t="s">
        <v>393</v>
      </c>
      <c r="T1254" s="85" t="s">
        <v>382</v>
      </c>
      <c r="U1254" s="85" t="s">
        <v>402</v>
      </c>
      <c r="V1254" s="85" t="s">
        <v>403</v>
      </c>
      <c r="W1254" s="85" t="s">
        <v>385</v>
      </c>
      <c r="X1254" s="85" t="s">
        <v>330</v>
      </c>
      <c r="Z1254" s="42" t="s">
        <v>2586</v>
      </c>
      <c r="AA1254"/>
    </row>
    <row r="1255" spans="1:27" s="39" customFormat="1" x14ac:dyDescent="0.35">
      <c r="A1255" s="85" t="s">
        <v>497</v>
      </c>
      <c r="B1255" s="87">
        <v>24021</v>
      </c>
      <c r="C1255" s="87" t="s">
        <v>12</v>
      </c>
      <c r="D1255" s="86">
        <v>208.276321</v>
      </c>
      <c r="E1255" s="86">
        <f>SUMIFS('Ratios_MARAMA-VA'!T:T, 'Ratios_MARAMA-VA'!AA:AA, Z1255)</f>
        <v>208.27632099970799</v>
      </c>
      <c r="F1255" s="86">
        <f>SUMIFS('Ratios_MARAMA-VA'!J:J, 'Ratios_MARAMA-VA'!AA:AA, Z1255)</f>
        <v>0.56720130991206097</v>
      </c>
      <c r="G1255" s="122">
        <f t="shared" si="71"/>
        <v>2.7233115468409692E-3</v>
      </c>
      <c r="H1255" s="122">
        <v>239.29608478388499</v>
      </c>
      <c r="I1255" s="86">
        <v>0.65167779080578958</v>
      </c>
      <c r="J1255" s="122">
        <v>257.62076971817299</v>
      </c>
      <c r="K1255" s="86">
        <v>0.70158161687955878</v>
      </c>
      <c r="L1255" s="122" t="str" cm="1">
        <f t="array" ref="L1255">_xlfn.SWITCH(A1255,
    "District of Columbia", _xlfn.XLOOKUP(R1255, '2015 O3 Growth Surrogates'!A:A, '2015 O3 Growth Surrogates'!H:H),
    "Maryland", _xlfn.XLOOKUP(R1255, '2015 O3 Growth Surrogates'!A:A, '2015 O3 Growth Surrogates'!I:I),
    "Virginia", _xlfn.XLOOKUP(R1255, '2015 O3 Growth Surrogates'!A:A, '2015 O3 Growth Surrogates'!J:J)
)</f>
        <v>Population</v>
      </c>
      <c r="M1255" s="133" cm="1">
        <f t="array" ref="M1255">_xlfn.SWITCH(L1255,
"Employment", INDEX('Coop GFs_CFs'!C:D, MATCH(B1255,'Coop GFs_CFs'!B:B,0),1),
"Population", INDEX('Coop GFs_CFs'!E:F, MATCH(B1255,'Coop GFs_CFs'!B:B,0),1),
"Household", INDEX('Coop GFs_CFs'!G:H, MATCH(B1255,'Coop GFs_CFs'!B:B,0),1),
"VMT", INDEX('Coop GFs_CFs'!I:J, MATCH(B1255,'Coop GFs_CFs'!B:B,0),1),
"Lane Mile", INDEX('Coop GFs_CFs'!K:L, MATCH(B1255,'Coop GFs_CFs'!B:B,0),1),
"Gas Sales", INDEX('Coop GFs_CFs'!M:N, MATCH(B1255,'Coop GFs_CFs'!B:B,0),1),
"No Growth", INDEX('Coop GFs_CFs'!O:P, MATCH(B1255,'Coop GFs_CFs'!B:B,0),1)
)</f>
        <v>1.1642434590518702</v>
      </c>
      <c r="N1255" s="133" cm="1">
        <f t="array" ref="N1255">_xlfn.SWITCH(L1255,
"Employment", INDEX('Coop GFs_CFs'!C:D, MATCH(B1255,'Coop GFs_CFs'!B:B,0),2),
"Population", INDEX('Coop GFs_CFs'!E:F, MATCH(B1255,'Coop GFs_CFs'!B:B,0),2),
"Household", INDEX('Coop GFs_CFs'!G:H, MATCH(B1255,'Coop GFs_CFs'!B:B,0),2),
"VMT", INDEX('Coop GFs_CFs'!I:J, MATCH(B1255,'Coop GFs_CFs'!B:B,0),2),
"Lane Mile", INDEX('Coop GFs_CFs'!K:L, MATCH(B1255,'Coop GFs_CFs'!B:B,0),2),
"Gas Sales", INDEX('Coop GFs_CFs'!M:N, MATCH(B1255,'Coop GFs_CFs'!B:B,0),2),
"No Growth", INDEX('Coop GFs_CFs'!O:P, MATCH(B1255,'Coop GFs_CFs'!B:B,0),2)
)</f>
        <v>1.2562187972033161</v>
      </c>
      <c r="O1255" s="133"/>
      <c r="P1255" s="86">
        <f t="shared" si="69"/>
        <v>0.6603604150307697</v>
      </c>
      <c r="Q1255" s="86">
        <f t="shared" si="70"/>
        <v>0.71252894730987459</v>
      </c>
      <c r="R1255" s="156" t="s">
        <v>401</v>
      </c>
      <c r="S1255" s="85" t="s">
        <v>393</v>
      </c>
      <c r="T1255" s="85" t="s">
        <v>382</v>
      </c>
      <c r="U1255" s="85" t="s">
        <v>402</v>
      </c>
      <c r="V1255" s="85" t="s">
        <v>403</v>
      </c>
      <c r="W1255" s="85" t="s">
        <v>385</v>
      </c>
      <c r="X1255" s="85" t="s">
        <v>330</v>
      </c>
      <c r="Z1255" s="42" t="s">
        <v>2589</v>
      </c>
      <c r="AA1255"/>
    </row>
    <row r="1256" spans="1:27" s="39" customFormat="1" x14ac:dyDescent="0.35">
      <c r="A1256" s="85" t="s">
        <v>497</v>
      </c>
      <c r="B1256" s="87">
        <v>24031</v>
      </c>
      <c r="C1256" s="87" t="s">
        <v>12</v>
      </c>
      <c r="D1256" s="86">
        <v>826.1709333</v>
      </c>
      <c r="E1256" s="86">
        <f>SUMIFS('Ratios_MARAMA-VA'!T:T, 'Ratios_MARAMA-VA'!AA:AA, Z1256)</f>
        <v>826.17093329884005</v>
      </c>
      <c r="F1256" s="86">
        <f>SUMIFS('Ratios_MARAMA-VA'!J:J, 'Ratios_MARAMA-VA'!AA:AA, Z1256)</f>
        <v>2.2499208423171102</v>
      </c>
      <c r="G1256" s="122">
        <f t="shared" si="71"/>
        <v>2.7233115468409679E-3</v>
      </c>
      <c r="H1256" s="122">
        <v>914.50527380370795</v>
      </c>
      <c r="I1256" s="86">
        <v>2.4904827717965987</v>
      </c>
      <c r="J1256" s="122">
        <v>962.87350864911798</v>
      </c>
      <c r="K1256" s="86">
        <v>2.6222045442514195</v>
      </c>
      <c r="L1256" s="122" t="str" cm="1">
        <f t="array" ref="L1256">_xlfn.SWITCH(A1256,
    "District of Columbia", _xlfn.XLOOKUP(R1256, '2015 O3 Growth Surrogates'!A:A, '2015 O3 Growth Surrogates'!H:H),
    "Maryland", _xlfn.XLOOKUP(R1256, '2015 O3 Growth Surrogates'!A:A, '2015 O3 Growth Surrogates'!I:I),
    "Virginia", _xlfn.XLOOKUP(R1256, '2015 O3 Growth Surrogates'!A:A, '2015 O3 Growth Surrogates'!J:J)
)</f>
        <v>Population</v>
      </c>
      <c r="M1256" s="133" cm="1">
        <f t="array" ref="M1256">_xlfn.SWITCH(L1256,
"Employment", INDEX('Coop GFs_CFs'!C:D, MATCH(B1256,'Coop GFs_CFs'!B:B,0),1),
"Population", INDEX('Coop GFs_CFs'!E:F, MATCH(B1256,'Coop GFs_CFs'!B:B,0),1),
"Household", INDEX('Coop GFs_CFs'!G:H, MATCH(B1256,'Coop GFs_CFs'!B:B,0),1),
"VMT", INDEX('Coop GFs_CFs'!I:J, MATCH(B1256,'Coop GFs_CFs'!B:B,0),1),
"Lane Mile", INDEX('Coop GFs_CFs'!K:L, MATCH(B1256,'Coop GFs_CFs'!B:B,0),1),
"Gas Sales", INDEX('Coop GFs_CFs'!M:N, MATCH(B1256,'Coop GFs_CFs'!B:B,0),1),
"No Growth", INDEX('Coop GFs_CFs'!O:P, MATCH(B1256,'Coop GFs_CFs'!B:B,0),1)
)</f>
        <v>1.0583627788491754</v>
      </c>
      <c r="N1256" s="133" cm="1">
        <f t="array" ref="N1256">_xlfn.SWITCH(L1256,
"Employment", INDEX('Coop GFs_CFs'!C:D, MATCH(B1256,'Coop GFs_CFs'!B:B,0),2),
"Population", INDEX('Coop GFs_CFs'!E:F, MATCH(B1256,'Coop GFs_CFs'!B:B,0),2),
"Household", INDEX('Coop GFs_CFs'!G:H, MATCH(B1256,'Coop GFs_CFs'!B:B,0),2),
"VMT", INDEX('Coop GFs_CFs'!I:J, MATCH(B1256,'Coop GFs_CFs'!B:B,0),2),
"Lane Mile", INDEX('Coop GFs_CFs'!K:L, MATCH(B1256,'Coop GFs_CFs'!B:B,0),2),
"Gas Sales", INDEX('Coop GFs_CFs'!M:N, MATCH(B1256,'Coop GFs_CFs'!B:B,0),2),
"No Growth", INDEX('Coop GFs_CFs'!O:P, MATCH(B1256,'Coop GFs_CFs'!B:B,0),2)
)</f>
        <v>1.0918242125602675</v>
      </c>
      <c r="O1256" s="133"/>
      <c r="P1256" s="86">
        <f t="shared" si="69"/>
        <v>2.3812324748654143</v>
      </c>
      <c r="Q1256" s="86">
        <f t="shared" si="70"/>
        <v>2.4565180519858125</v>
      </c>
      <c r="R1256" s="156" t="s">
        <v>401</v>
      </c>
      <c r="S1256" s="85" t="s">
        <v>393</v>
      </c>
      <c r="T1256" s="85" t="s">
        <v>382</v>
      </c>
      <c r="U1256" s="85" t="s">
        <v>402</v>
      </c>
      <c r="V1256" s="85" t="s">
        <v>403</v>
      </c>
      <c r="W1256" s="85" t="s">
        <v>385</v>
      </c>
      <c r="X1256" s="85" t="s">
        <v>330</v>
      </c>
      <c r="Z1256" s="42" t="s">
        <v>2591</v>
      </c>
      <c r="AA1256"/>
    </row>
    <row r="1257" spans="1:27" s="39" customFormat="1" x14ac:dyDescent="0.35">
      <c r="A1257" s="85" t="s">
        <v>497</v>
      </c>
      <c r="B1257" s="87">
        <v>24033</v>
      </c>
      <c r="C1257" s="87" t="s">
        <v>12</v>
      </c>
      <c r="D1257" s="86">
        <v>714.47388409999996</v>
      </c>
      <c r="E1257" s="86">
        <f>SUMIFS('Ratios_MARAMA-VA'!T:T, 'Ratios_MARAMA-VA'!AA:AA, Z1257)</f>
        <v>714.47388409899497</v>
      </c>
      <c r="F1257" s="86">
        <f>SUMIFS('Ratios_MARAMA-VA'!J:J, 'Ratios_MARAMA-VA'!AA:AA, Z1257)</f>
        <v>1.9457349784831099</v>
      </c>
      <c r="G1257" s="122">
        <f t="shared" si="71"/>
        <v>2.72331154684097E-3</v>
      </c>
      <c r="H1257" s="122">
        <v>769.93132298015303</v>
      </c>
      <c r="I1257" s="86">
        <v>2.0967628621463952</v>
      </c>
      <c r="J1257" s="122">
        <v>797.94281033304605</v>
      </c>
      <c r="K1257" s="86">
        <v>2.1730468690987186</v>
      </c>
      <c r="L1257" s="122" t="str" cm="1">
        <f t="array" ref="L1257">_xlfn.SWITCH(A1257,
    "District of Columbia", _xlfn.XLOOKUP(R1257, '2015 O3 Growth Surrogates'!A:A, '2015 O3 Growth Surrogates'!H:H),
    "Maryland", _xlfn.XLOOKUP(R1257, '2015 O3 Growth Surrogates'!A:A, '2015 O3 Growth Surrogates'!I:I),
    "Virginia", _xlfn.XLOOKUP(R1257, '2015 O3 Growth Surrogates'!A:A, '2015 O3 Growth Surrogates'!J:J)
)</f>
        <v>Population</v>
      </c>
      <c r="M1257" s="133" cm="1">
        <f t="array" ref="M1257">_xlfn.SWITCH(L1257,
"Employment", INDEX('Coop GFs_CFs'!C:D, MATCH(B1257,'Coop GFs_CFs'!B:B,0),1),
"Population", INDEX('Coop GFs_CFs'!E:F, MATCH(B1257,'Coop GFs_CFs'!B:B,0),1),
"Household", INDEX('Coop GFs_CFs'!G:H, MATCH(B1257,'Coop GFs_CFs'!B:B,0),1),
"VMT", INDEX('Coop GFs_CFs'!I:J, MATCH(B1257,'Coop GFs_CFs'!B:B,0),1),
"Lane Mile", INDEX('Coop GFs_CFs'!K:L, MATCH(B1257,'Coop GFs_CFs'!B:B,0),1),
"Gas Sales", INDEX('Coop GFs_CFs'!M:N, MATCH(B1257,'Coop GFs_CFs'!B:B,0),1),
"No Growth", INDEX('Coop GFs_CFs'!O:P, MATCH(B1257,'Coop GFs_CFs'!B:B,0),1)
)</f>
        <v>1.0745673584180946</v>
      </c>
      <c r="N1257" s="133" cm="1">
        <f t="array" ref="N1257">_xlfn.SWITCH(L1257,
"Employment", INDEX('Coop GFs_CFs'!C:D, MATCH(B1257,'Coop GFs_CFs'!B:B,0),2),
"Population", INDEX('Coop GFs_CFs'!E:F, MATCH(B1257,'Coop GFs_CFs'!B:B,0),2),
"Household", INDEX('Coop GFs_CFs'!G:H, MATCH(B1257,'Coop GFs_CFs'!B:B,0),2),
"VMT", INDEX('Coop GFs_CFs'!I:J, MATCH(B1257,'Coop GFs_CFs'!B:B,0),2),
"Lane Mile", INDEX('Coop GFs_CFs'!K:L, MATCH(B1257,'Coop GFs_CFs'!B:B,0),2),
"Gas Sales", INDEX('Coop GFs_CFs'!M:N, MATCH(B1257,'Coop GFs_CFs'!B:B,0),2),
"No Growth", INDEX('Coop GFs_CFs'!O:P, MATCH(B1257,'Coop GFs_CFs'!B:B,0),2)
)</f>
        <v>1.1211792575445925</v>
      </c>
      <c r="O1257" s="133"/>
      <c r="P1257" s="86">
        <f t="shared" si="69"/>
        <v>2.0908232960102837</v>
      </c>
      <c r="Q1257" s="86">
        <f t="shared" si="70"/>
        <v>2.1815176985542366</v>
      </c>
      <c r="R1257" s="156" t="s">
        <v>401</v>
      </c>
      <c r="S1257" s="85" t="s">
        <v>393</v>
      </c>
      <c r="T1257" s="85" t="s">
        <v>382</v>
      </c>
      <c r="U1257" s="85" t="s">
        <v>402</v>
      </c>
      <c r="V1257" s="85" t="s">
        <v>403</v>
      </c>
      <c r="W1257" s="85" t="s">
        <v>385</v>
      </c>
      <c r="X1257" s="85" t="s">
        <v>330</v>
      </c>
      <c r="Z1257" s="42" t="s">
        <v>2592</v>
      </c>
      <c r="AA1257"/>
    </row>
    <row r="1258" spans="1:27" s="39" customFormat="1" x14ac:dyDescent="0.35">
      <c r="A1258" s="85" t="s">
        <v>811</v>
      </c>
      <c r="B1258" s="87">
        <v>51013</v>
      </c>
      <c r="C1258" s="87" t="s">
        <v>12</v>
      </c>
      <c r="D1258" s="86">
        <v>67.561314859999996</v>
      </c>
      <c r="E1258" s="86">
        <f>SUMIFS('Ratios_MARAMA-VA'!T:T, 'Ratios_MARAMA-VA'!AA:AA, Z1258)</f>
        <v>67.561314859905494</v>
      </c>
      <c r="F1258" s="86">
        <f>SUMIFS('Ratios_MARAMA-VA'!J:J, 'Ratios_MARAMA-VA'!AA:AA, Z1258)</f>
        <v>0.18399050887773799</v>
      </c>
      <c r="G1258" s="122">
        <f t="shared" si="71"/>
        <v>2.7233115468409544E-3</v>
      </c>
      <c r="H1258" s="122">
        <v>71.498339888542702</v>
      </c>
      <c r="I1258" s="86">
        <v>0.19471225459842753</v>
      </c>
      <c r="J1258" s="122">
        <v>73.283455938706894</v>
      </c>
      <c r="K1258" s="86">
        <v>0.1995736817502908</v>
      </c>
      <c r="L1258" s="122" t="str" cm="1">
        <f t="array" ref="L1258">_xlfn.SWITCH(A1258,
    "District of Columbia", _xlfn.XLOOKUP(R1258, '2015 O3 Growth Surrogates'!A:A, '2015 O3 Growth Surrogates'!H:H),
    "Maryland", _xlfn.XLOOKUP(R1258, '2015 O3 Growth Surrogates'!A:A, '2015 O3 Growth Surrogates'!I:I),
    "Virginia", _xlfn.XLOOKUP(R1258, '2015 O3 Growth Surrogates'!A:A, '2015 O3 Growth Surrogates'!J:J)
)</f>
        <v>Population</v>
      </c>
      <c r="M1258" s="133" cm="1">
        <f t="array" ref="M1258">_xlfn.SWITCH(L1258,
"Employment", INDEX('Coop GFs_CFs'!C:D, MATCH(B1258,'Coop GFs_CFs'!B:B,0),1),
"Population", INDEX('Coop GFs_CFs'!E:F, MATCH(B1258,'Coop GFs_CFs'!B:B,0),1),
"Household", INDEX('Coop GFs_CFs'!G:H, MATCH(B1258,'Coop GFs_CFs'!B:B,0),1),
"VMT", INDEX('Coop GFs_CFs'!I:J, MATCH(B1258,'Coop GFs_CFs'!B:B,0),1),
"Lane Mile", INDEX('Coop GFs_CFs'!K:L, MATCH(B1258,'Coop GFs_CFs'!B:B,0),1),
"Gas Sales", INDEX('Coop GFs_CFs'!M:N, MATCH(B1258,'Coop GFs_CFs'!B:B,0),1),
"No Growth", INDEX('Coop GFs_CFs'!O:P, MATCH(B1258,'Coop GFs_CFs'!B:B,0),1)
)</f>
        <v>1.0984649785709848</v>
      </c>
      <c r="N1258" s="133" cm="1">
        <f t="array" ref="N1258">_xlfn.SWITCH(L1258,
"Employment", INDEX('Coop GFs_CFs'!C:D, MATCH(B1258,'Coop GFs_CFs'!B:B,0),2),
"Population", INDEX('Coop GFs_CFs'!E:F, MATCH(B1258,'Coop GFs_CFs'!B:B,0),2),
"Household", INDEX('Coop GFs_CFs'!G:H, MATCH(B1258,'Coop GFs_CFs'!B:B,0),2),
"VMT", INDEX('Coop GFs_CFs'!I:J, MATCH(B1258,'Coop GFs_CFs'!B:B,0),2),
"Lane Mile", INDEX('Coop GFs_CFs'!K:L, MATCH(B1258,'Coop GFs_CFs'!B:B,0),2),
"Gas Sales", INDEX('Coop GFs_CFs'!M:N, MATCH(B1258,'Coop GFs_CFs'!B:B,0),2),
"No Growth", INDEX('Coop GFs_CFs'!O:P, MATCH(B1258,'Coop GFs_CFs'!B:B,0),2)
)</f>
        <v>1.1504470071844137</v>
      </c>
      <c r="O1258" s="133"/>
      <c r="P1258" s="86">
        <f t="shared" si="69"/>
        <v>0.20210713039164904</v>
      </c>
      <c r="Q1258" s="86">
        <f t="shared" si="70"/>
        <v>0.21167133028873097</v>
      </c>
      <c r="R1258" s="156" t="s">
        <v>401</v>
      </c>
      <c r="S1258" s="85" t="s">
        <v>393</v>
      </c>
      <c r="T1258" s="85" t="s">
        <v>382</v>
      </c>
      <c r="U1258" s="85" t="s">
        <v>402</v>
      </c>
      <c r="V1258" s="85" t="s">
        <v>403</v>
      </c>
      <c r="W1258" s="85" t="s">
        <v>385</v>
      </c>
      <c r="X1258" s="85" t="s">
        <v>330</v>
      </c>
      <c r="Z1258" s="42" t="s">
        <v>2594</v>
      </c>
      <c r="AA1258"/>
    </row>
    <row r="1259" spans="1:27" s="39" customFormat="1" x14ac:dyDescent="0.35">
      <c r="A1259" s="85" t="s">
        <v>811</v>
      </c>
      <c r="B1259" s="87">
        <v>51059</v>
      </c>
      <c r="C1259" s="87" t="s">
        <v>12</v>
      </c>
      <c r="D1259" s="86">
        <v>325.65958990000001</v>
      </c>
      <c r="E1259" s="86">
        <f>SUMIFS('Ratios_MARAMA-VA'!T:T, 'Ratios_MARAMA-VA'!AA:AA, Z1259)</f>
        <v>325.65958989954203</v>
      </c>
      <c r="F1259" s="86">
        <f>SUMIFS('Ratios_MARAMA-VA'!J:J, 'Ratios_MARAMA-VA'!AA:AA, Z1259)</f>
        <v>0.88687252151291796</v>
      </c>
      <c r="G1259" s="122">
        <f t="shared" si="71"/>
        <v>2.7233115468409709E-3</v>
      </c>
      <c r="H1259" s="122">
        <v>384.177860627401</v>
      </c>
      <c r="I1259" s="86">
        <v>1.0462360038872625</v>
      </c>
      <c r="J1259" s="122">
        <v>420.31797669626701</v>
      </c>
      <c r="K1259" s="86">
        <v>1.144656799281778</v>
      </c>
      <c r="L1259" s="122" t="str" cm="1">
        <f t="array" ref="L1259">_xlfn.SWITCH(A1259,
    "District of Columbia", _xlfn.XLOOKUP(R1259, '2015 O3 Growth Surrogates'!A:A, '2015 O3 Growth Surrogates'!H:H),
    "Maryland", _xlfn.XLOOKUP(R1259, '2015 O3 Growth Surrogates'!A:A, '2015 O3 Growth Surrogates'!I:I),
    "Virginia", _xlfn.XLOOKUP(R1259, '2015 O3 Growth Surrogates'!A:A, '2015 O3 Growth Surrogates'!J:J)
)</f>
        <v>Population</v>
      </c>
      <c r="M1259" s="133" cm="1">
        <f t="array" ref="M1259">_xlfn.SWITCH(L1259,
"Employment", INDEX('Coop GFs_CFs'!C:D, MATCH(B1259,'Coop GFs_CFs'!B:B,0),1),
"Population", INDEX('Coop GFs_CFs'!E:F, MATCH(B1259,'Coop GFs_CFs'!B:B,0),1),
"Household", INDEX('Coop GFs_CFs'!G:H, MATCH(B1259,'Coop GFs_CFs'!B:B,0),1),
"VMT", INDEX('Coop GFs_CFs'!I:J, MATCH(B1259,'Coop GFs_CFs'!B:B,0),1),
"Lane Mile", INDEX('Coop GFs_CFs'!K:L, MATCH(B1259,'Coop GFs_CFs'!B:B,0),1),
"Gas Sales", INDEX('Coop GFs_CFs'!M:N, MATCH(B1259,'Coop GFs_CFs'!B:B,0),1),
"No Growth", INDEX('Coop GFs_CFs'!O:P, MATCH(B1259,'Coop GFs_CFs'!B:B,0),1)
)</f>
        <v>1.0657729164323093</v>
      </c>
      <c r="N1259" s="133" cm="1">
        <f t="array" ref="N1259">_xlfn.SWITCH(L1259,
"Employment", INDEX('Coop GFs_CFs'!C:D, MATCH(B1259,'Coop GFs_CFs'!B:B,0),2),
"Population", INDEX('Coop GFs_CFs'!E:F, MATCH(B1259,'Coop GFs_CFs'!B:B,0),2),
"Household", INDEX('Coop GFs_CFs'!G:H, MATCH(B1259,'Coop GFs_CFs'!B:B,0),2),
"VMT", INDEX('Coop GFs_CFs'!I:J, MATCH(B1259,'Coop GFs_CFs'!B:B,0),2),
"Lane Mile", INDEX('Coop GFs_CFs'!K:L, MATCH(B1259,'Coop GFs_CFs'!B:B,0),2),
"Gas Sales", INDEX('Coop GFs_CFs'!M:N, MATCH(B1259,'Coop GFs_CFs'!B:B,0),2),
"No Growth", INDEX('Coop GFs_CFs'!O:P, MATCH(B1259,'Coop GFs_CFs'!B:B,0),2)
)</f>
        <v>1.0960498584059377</v>
      </c>
      <c r="O1259" s="133"/>
      <c r="P1259" s="86">
        <f t="shared" si="69"/>
        <v>0.9452047137564985</v>
      </c>
      <c r="Q1259" s="86">
        <f t="shared" si="70"/>
        <v>0.97205650162835067</v>
      </c>
      <c r="R1259" s="156" t="s">
        <v>401</v>
      </c>
      <c r="S1259" s="85" t="s">
        <v>393</v>
      </c>
      <c r="T1259" s="85" t="s">
        <v>382</v>
      </c>
      <c r="U1259" s="85" t="s">
        <v>402</v>
      </c>
      <c r="V1259" s="85" t="s">
        <v>403</v>
      </c>
      <c r="W1259" s="85" t="s">
        <v>385</v>
      </c>
      <c r="X1259" s="85" t="s">
        <v>330</v>
      </c>
      <c r="Z1259" s="42" t="s">
        <v>2595</v>
      </c>
      <c r="AA1259"/>
    </row>
    <row r="1260" spans="1:27" s="39" customFormat="1" x14ac:dyDescent="0.35">
      <c r="A1260" s="85" t="s">
        <v>811</v>
      </c>
      <c r="B1260" s="87">
        <v>51107</v>
      </c>
      <c r="C1260" s="87" t="s">
        <v>12</v>
      </c>
      <c r="D1260" s="86">
        <v>119.17615069999999</v>
      </c>
      <c r="E1260" s="86">
        <f>SUMIFS('Ratios_MARAMA-VA'!T:T, 'Ratios_MARAMA-VA'!AA:AA, Z1260)</f>
        <v>119.176150699833</v>
      </c>
      <c r="F1260" s="86">
        <f>SUMIFS('Ratios_MARAMA-VA'!J:J, 'Ratios_MARAMA-VA'!AA:AA, Z1260)</f>
        <v>0.32455378730891299</v>
      </c>
      <c r="G1260" s="122">
        <f t="shared" si="71"/>
        <v>2.7233115468409553E-3</v>
      </c>
      <c r="H1260" s="122">
        <v>158.844328731659</v>
      </c>
      <c r="I1260" s="86">
        <v>0.43258259458512749</v>
      </c>
      <c r="J1260" s="122">
        <v>186.97339580071599</v>
      </c>
      <c r="K1260" s="86">
        <v>0.50918680773615399</v>
      </c>
      <c r="L1260" s="122" t="str" cm="1">
        <f t="array" ref="L1260">_xlfn.SWITCH(A1260,
    "District of Columbia", _xlfn.XLOOKUP(R1260, '2015 O3 Growth Surrogates'!A:A, '2015 O3 Growth Surrogates'!H:H),
    "Maryland", _xlfn.XLOOKUP(R1260, '2015 O3 Growth Surrogates'!A:A, '2015 O3 Growth Surrogates'!I:I),
    "Virginia", _xlfn.XLOOKUP(R1260, '2015 O3 Growth Surrogates'!A:A, '2015 O3 Growth Surrogates'!J:J)
)</f>
        <v>Population</v>
      </c>
      <c r="M1260" s="133" cm="1">
        <f t="array" ref="M1260">_xlfn.SWITCH(L1260,
"Employment", INDEX('Coop GFs_CFs'!C:D, MATCH(B1260,'Coop GFs_CFs'!B:B,0),1),
"Population", INDEX('Coop GFs_CFs'!E:F, MATCH(B1260,'Coop GFs_CFs'!B:B,0),1),
"Household", INDEX('Coop GFs_CFs'!G:H, MATCH(B1260,'Coop GFs_CFs'!B:B,0),1),
"VMT", INDEX('Coop GFs_CFs'!I:J, MATCH(B1260,'Coop GFs_CFs'!B:B,0),1),
"Lane Mile", INDEX('Coop GFs_CFs'!K:L, MATCH(B1260,'Coop GFs_CFs'!B:B,0),1),
"Gas Sales", INDEX('Coop GFs_CFs'!M:N, MATCH(B1260,'Coop GFs_CFs'!B:B,0),1),
"No Growth", INDEX('Coop GFs_CFs'!O:P, MATCH(B1260,'Coop GFs_CFs'!B:B,0),1)
)</f>
        <v>1.1551127564124075</v>
      </c>
      <c r="N1260" s="133" cm="1">
        <f t="array" ref="N1260">_xlfn.SWITCH(L1260,
"Employment", INDEX('Coop GFs_CFs'!C:D, MATCH(B1260,'Coop GFs_CFs'!B:B,0),2),
"Population", INDEX('Coop GFs_CFs'!E:F, MATCH(B1260,'Coop GFs_CFs'!B:B,0),2),
"Household", INDEX('Coop GFs_CFs'!G:H, MATCH(B1260,'Coop GFs_CFs'!B:B,0),2),
"VMT", INDEX('Coop GFs_CFs'!I:J, MATCH(B1260,'Coop GFs_CFs'!B:B,0),2),
"Lane Mile", INDEX('Coop GFs_CFs'!K:L, MATCH(B1260,'Coop GFs_CFs'!B:B,0),2),
"Gas Sales", INDEX('Coop GFs_CFs'!M:N, MATCH(B1260,'Coop GFs_CFs'!B:B,0),2),
"No Growth", INDEX('Coop GFs_CFs'!O:P, MATCH(B1260,'Coop GFs_CFs'!B:B,0),2)
)</f>
        <v>1.1978534058610257</v>
      </c>
      <c r="O1260" s="133"/>
      <c r="P1260" s="86">
        <f t="shared" si="69"/>
        <v>0.37489621986248473</v>
      </c>
      <c r="Q1260" s="86">
        <f t="shared" si="70"/>
        <v>0.38876785951307635</v>
      </c>
      <c r="R1260" s="156" t="s">
        <v>401</v>
      </c>
      <c r="S1260" s="85" t="s">
        <v>393</v>
      </c>
      <c r="T1260" s="85" t="s">
        <v>382</v>
      </c>
      <c r="U1260" s="85" t="s">
        <v>402</v>
      </c>
      <c r="V1260" s="85" t="s">
        <v>403</v>
      </c>
      <c r="W1260" s="85" t="s">
        <v>385</v>
      </c>
      <c r="X1260" s="85" t="s">
        <v>330</v>
      </c>
      <c r="Z1260" s="42" t="s">
        <v>2598</v>
      </c>
      <c r="AA1260"/>
    </row>
    <row r="1261" spans="1:27" s="39" customFormat="1" x14ac:dyDescent="0.35">
      <c r="A1261" s="85" t="s">
        <v>811</v>
      </c>
      <c r="B1261" s="87">
        <v>51153</v>
      </c>
      <c r="C1261" s="87" t="s">
        <v>12</v>
      </c>
      <c r="D1261" s="86">
        <v>136.51498040000001</v>
      </c>
      <c r="E1261" s="86">
        <f>SUMIFS('Ratios_MARAMA-VA'!T:T, 'Ratios_MARAMA-VA'!AA:AA, Z1261)</f>
        <v>136.51498039980899</v>
      </c>
      <c r="F1261" s="86">
        <f>SUMIFS('Ratios_MARAMA-VA'!J:J, 'Ratios_MARAMA-VA'!AA:AA, Z1261)</f>
        <v>0.371772822439566</v>
      </c>
      <c r="G1261" s="122">
        <f t="shared" si="71"/>
        <v>2.7233115468409514E-3</v>
      </c>
      <c r="H1261" s="122">
        <v>163.459734604939</v>
      </c>
      <c r="I1261" s="86">
        <v>0.44515178269318784</v>
      </c>
      <c r="J1261" s="122">
        <v>180.56671845099501</v>
      </c>
      <c r="K1261" s="86">
        <v>0.49173942933277376</v>
      </c>
      <c r="L1261" s="122" t="str" cm="1">
        <f t="array" ref="L1261">_xlfn.SWITCH(A1261,
    "District of Columbia", _xlfn.XLOOKUP(R1261, '2015 O3 Growth Surrogates'!A:A, '2015 O3 Growth Surrogates'!H:H),
    "Maryland", _xlfn.XLOOKUP(R1261, '2015 O3 Growth Surrogates'!A:A, '2015 O3 Growth Surrogates'!I:I),
    "Virginia", _xlfn.XLOOKUP(R1261, '2015 O3 Growth Surrogates'!A:A, '2015 O3 Growth Surrogates'!J:J)
)</f>
        <v>Population</v>
      </c>
      <c r="M1261" s="133" cm="1">
        <f t="array" ref="M1261">_xlfn.SWITCH(L1261,
"Employment", INDEX('Coop GFs_CFs'!C:D, MATCH(B1261,'Coop GFs_CFs'!B:B,0),1),
"Population", INDEX('Coop GFs_CFs'!E:F, MATCH(B1261,'Coop GFs_CFs'!B:B,0),1),
"Household", INDEX('Coop GFs_CFs'!G:H, MATCH(B1261,'Coop GFs_CFs'!B:B,0),1),
"VMT", INDEX('Coop GFs_CFs'!I:J, MATCH(B1261,'Coop GFs_CFs'!B:B,0),1),
"Lane Mile", INDEX('Coop GFs_CFs'!K:L, MATCH(B1261,'Coop GFs_CFs'!B:B,0),1),
"Gas Sales", INDEX('Coop GFs_CFs'!M:N, MATCH(B1261,'Coop GFs_CFs'!B:B,0),1),
"No Growth", INDEX('Coop GFs_CFs'!O:P, MATCH(B1261,'Coop GFs_CFs'!B:B,0),1)
)</f>
        <v>1.0943166406241815</v>
      </c>
      <c r="N1261" s="133" cm="1">
        <f t="array" ref="N1261">_xlfn.SWITCH(L1261,
"Employment", INDEX('Coop GFs_CFs'!C:D, MATCH(B1261,'Coop GFs_CFs'!B:B,0),2),
"Population", INDEX('Coop GFs_CFs'!E:F, MATCH(B1261,'Coop GFs_CFs'!B:B,0),2),
"Household", INDEX('Coop GFs_CFs'!G:H, MATCH(B1261,'Coop GFs_CFs'!B:B,0),2),
"VMT", INDEX('Coop GFs_CFs'!I:J, MATCH(B1261,'Coop GFs_CFs'!B:B,0),2),
"Lane Mile", INDEX('Coop GFs_CFs'!K:L, MATCH(B1261,'Coop GFs_CFs'!B:B,0),2),
"Gas Sales", INDEX('Coop GFs_CFs'!M:N, MATCH(B1261,'Coop GFs_CFs'!B:B,0),2),
"No Growth", INDEX('Coop GFs_CFs'!O:P, MATCH(B1261,'Coop GFs_CFs'!B:B,0),2)
)</f>
        <v>1.1237955518522129</v>
      </c>
      <c r="O1261" s="133"/>
      <c r="P1261" s="86">
        <f t="shared" si="69"/>
        <v>0.40683718612743619</v>
      </c>
      <c r="Q1261" s="86">
        <f t="shared" si="70"/>
        <v>0.41779664415712686</v>
      </c>
      <c r="R1261" s="156" t="s">
        <v>401</v>
      </c>
      <c r="S1261" s="85" t="s">
        <v>393</v>
      </c>
      <c r="T1261" s="85" t="s">
        <v>382</v>
      </c>
      <c r="U1261" s="85" t="s">
        <v>402</v>
      </c>
      <c r="V1261" s="85" t="s">
        <v>403</v>
      </c>
      <c r="W1261" s="85" t="s">
        <v>385</v>
      </c>
      <c r="X1261" s="85" t="s">
        <v>330</v>
      </c>
      <c r="Z1261" s="42" t="s">
        <v>2601</v>
      </c>
      <c r="AA1261"/>
    </row>
    <row r="1262" spans="1:27" s="39" customFormat="1" x14ac:dyDescent="0.35">
      <c r="A1262" s="85" t="s">
        <v>811</v>
      </c>
      <c r="B1262" s="87">
        <v>51510</v>
      </c>
      <c r="C1262" s="87" t="s">
        <v>12</v>
      </c>
      <c r="D1262" s="86">
        <v>45.146098189999996</v>
      </c>
      <c r="E1262" s="86">
        <f>SUMIFS('Ratios_MARAMA-VA'!T:T, 'Ratios_MARAMA-VA'!AA:AA, Z1262)</f>
        <v>45.146098189936602</v>
      </c>
      <c r="F1262" s="86">
        <f>SUMIFS('Ratios_MARAMA-VA'!J:J, 'Ratios_MARAMA-VA'!AA:AA, Z1262)</f>
        <v>0.12294689049547</v>
      </c>
      <c r="G1262" s="122">
        <f t="shared" si="71"/>
        <v>2.7233115468409575E-3</v>
      </c>
      <c r="H1262" s="122">
        <v>48.415337621846703</v>
      </c>
      <c r="I1262" s="86">
        <v>0.13185004798977853</v>
      </c>
      <c r="J1262" s="122">
        <v>50.0468296952453</v>
      </c>
      <c r="K1262" s="86">
        <v>0.13629310919184445</v>
      </c>
      <c r="L1262" s="122" t="str" cm="1">
        <f t="array" ref="L1262">_xlfn.SWITCH(A1262,
    "District of Columbia", _xlfn.XLOOKUP(R1262, '2015 O3 Growth Surrogates'!A:A, '2015 O3 Growth Surrogates'!H:H),
    "Maryland", _xlfn.XLOOKUP(R1262, '2015 O3 Growth Surrogates'!A:A, '2015 O3 Growth Surrogates'!I:I),
    "Virginia", _xlfn.XLOOKUP(R1262, '2015 O3 Growth Surrogates'!A:A, '2015 O3 Growth Surrogates'!J:J)
)</f>
        <v>Population</v>
      </c>
      <c r="M1262" s="133" cm="1">
        <f t="array" ref="M1262">_xlfn.SWITCH(L1262,
"Employment", INDEX('Coop GFs_CFs'!C:D, MATCH(B1262,'Coop GFs_CFs'!B:B,0),1),
"Population", INDEX('Coop GFs_CFs'!E:F, MATCH(B1262,'Coop GFs_CFs'!B:B,0),1),
"Household", INDEX('Coop GFs_CFs'!G:H, MATCH(B1262,'Coop GFs_CFs'!B:B,0),1),
"VMT", INDEX('Coop GFs_CFs'!I:J, MATCH(B1262,'Coop GFs_CFs'!B:B,0),1),
"Lane Mile", INDEX('Coop GFs_CFs'!K:L, MATCH(B1262,'Coop GFs_CFs'!B:B,0),1),
"Gas Sales", INDEX('Coop GFs_CFs'!M:N, MATCH(B1262,'Coop GFs_CFs'!B:B,0),1),
"No Growth", INDEX('Coop GFs_CFs'!O:P, MATCH(B1262,'Coop GFs_CFs'!B:B,0),1)
)</f>
        <v>1.2512671881942732</v>
      </c>
      <c r="N1262" s="133" cm="1">
        <f t="array" ref="N1262">_xlfn.SWITCH(L1262,
"Employment", INDEX('Coop GFs_CFs'!C:D, MATCH(B1262,'Coop GFs_CFs'!B:B,0),2),
"Population", INDEX('Coop GFs_CFs'!E:F, MATCH(B1262,'Coop GFs_CFs'!B:B,0),2),
"Household", INDEX('Coop GFs_CFs'!G:H, MATCH(B1262,'Coop GFs_CFs'!B:B,0),2),
"VMT", INDEX('Coop GFs_CFs'!I:J, MATCH(B1262,'Coop GFs_CFs'!B:B,0),2),
"Lane Mile", INDEX('Coop GFs_CFs'!K:L, MATCH(B1262,'Coop GFs_CFs'!B:B,0),2),
"Gas Sales", INDEX('Coop GFs_CFs'!M:N, MATCH(B1262,'Coop GFs_CFs'!B:B,0),2),
"No Growth", INDEX('Coop GFs_CFs'!O:P, MATCH(B1262,'Coop GFs_CFs'!B:B,0),2)
)</f>
        <v>1.365491025746405</v>
      </c>
      <c r="O1262" s="133"/>
      <c r="P1262" s="86">
        <f t="shared" si="69"/>
        <v>0.15383940996749595</v>
      </c>
      <c r="Q1262" s="86">
        <f t="shared" si="70"/>
        <v>0.16788287561499027</v>
      </c>
      <c r="R1262" s="156" t="s">
        <v>401</v>
      </c>
      <c r="S1262" s="85" t="s">
        <v>393</v>
      </c>
      <c r="T1262" s="85" t="s">
        <v>382</v>
      </c>
      <c r="U1262" s="85" t="s">
        <v>402</v>
      </c>
      <c r="V1262" s="85" t="s">
        <v>403</v>
      </c>
      <c r="W1262" s="85" t="s">
        <v>385</v>
      </c>
      <c r="X1262" s="85" t="s">
        <v>330</v>
      </c>
      <c r="Z1262" s="42" t="s">
        <v>2593</v>
      </c>
      <c r="AA1262"/>
    </row>
    <row r="1263" spans="1:27" s="39" customFormat="1" x14ac:dyDescent="0.35">
      <c r="A1263" s="85" t="s">
        <v>811</v>
      </c>
      <c r="B1263" s="87">
        <v>51600</v>
      </c>
      <c r="C1263" s="87" t="s">
        <v>12</v>
      </c>
      <c r="D1263" s="86">
        <v>6.8358821880000002</v>
      </c>
      <c r="E1263" s="86">
        <f>SUMIFS('Ratios_MARAMA-VA'!T:T, 'Ratios_MARAMA-VA'!AA:AA, Z1263)</f>
        <v>6.8358821879904399</v>
      </c>
      <c r="F1263" s="86">
        <f>SUMIFS('Ratios_MARAMA-VA'!J:J, 'Ratios_MARAMA-VA'!AA:AA, Z1263)</f>
        <v>1.8616236895398802E-2</v>
      </c>
      <c r="G1263" s="122">
        <f t="shared" si="71"/>
        <v>2.7233115468409588E-3</v>
      </c>
      <c r="H1263" s="122">
        <v>7.9893757698950401</v>
      </c>
      <c r="I1263" s="86">
        <v>2.1757559286206537E-2</v>
      </c>
      <c r="J1263" s="122">
        <v>8.6583969981773503</v>
      </c>
      <c r="K1263" s="86">
        <v>2.3579512522269475E-2</v>
      </c>
      <c r="L1263" s="122" t="str" cm="1">
        <f t="array" ref="L1263">_xlfn.SWITCH(A1263,
    "District of Columbia", _xlfn.XLOOKUP(R1263, '2015 O3 Growth Surrogates'!A:A, '2015 O3 Growth Surrogates'!H:H),
    "Maryland", _xlfn.XLOOKUP(R1263, '2015 O3 Growth Surrogates'!A:A, '2015 O3 Growth Surrogates'!I:I),
    "Virginia", _xlfn.XLOOKUP(R1263, '2015 O3 Growth Surrogates'!A:A, '2015 O3 Growth Surrogates'!J:J)
)</f>
        <v>Population</v>
      </c>
      <c r="M1263" s="133" cm="1">
        <f t="array" ref="M1263">_xlfn.SWITCH(L1263,
"Employment", INDEX('Coop GFs_CFs'!C:D, MATCH(B1263,'Coop GFs_CFs'!B:B,0),1),
"Population", INDEX('Coop GFs_CFs'!E:F, MATCH(B1263,'Coop GFs_CFs'!B:B,0),1),
"Household", INDEX('Coop GFs_CFs'!G:H, MATCH(B1263,'Coop GFs_CFs'!B:B,0),1),
"VMT", INDEX('Coop GFs_CFs'!I:J, MATCH(B1263,'Coop GFs_CFs'!B:B,0),1),
"Lane Mile", INDEX('Coop GFs_CFs'!K:L, MATCH(B1263,'Coop GFs_CFs'!B:B,0),1),
"Gas Sales", INDEX('Coop GFs_CFs'!M:N, MATCH(B1263,'Coop GFs_CFs'!B:B,0),1),
"No Growth", INDEX('Coop GFs_CFs'!O:P, MATCH(B1263,'Coop GFs_CFs'!B:B,0),1)
)</f>
        <v>1.3017014531456192</v>
      </c>
      <c r="N1263" s="133" cm="1">
        <f t="array" ref="N1263">_xlfn.SWITCH(L1263,
"Employment", INDEX('Coop GFs_CFs'!C:D, MATCH(B1263,'Coop GFs_CFs'!B:B,0),2),
"Population", INDEX('Coop GFs_CFs'!E:F, MATCH(B1263,'Coop GFs_CFs'!B:B,0),2),
"Household", INDEX('Coop GFs_CFs'!G:H, MATCH(B1263,'Coop GFs_CFs'!B:B,0),2),
"VMT", INDEX('Coop GFs_CFs'!I:J, MATCH(B1263,'Coop GFs_CFs'!B:B,0),2),
"Lane Mile", INDEX('Coop GFs_CFs'!K:L, MATCH(B1263,'Coop GFs_CFs'!B:B,0),2),
"Gas Sales", INDEX('Coop GFs_CFs'!M:N, MATCH(B1263,'Coop GFs_CFs'!B:B,0),2),
"No Growth", INDEX('Coop GFs_CFs'!O:P, MATCH(B1263,'Coop GFs_CFs'!B:B,0),2)
)</f>
        <v>1.3683228310181388</v>
      </c>
      <c r="O1263" s="133"/>
      <c r="P1263" s="86">
        <f t="shared" si="69"/>
        <v>2.423278261884371E-2</v>
      </c>
      <c r="Q1263" s="86">
        <f t="shared" si="70"/>
        <v>2.5473021971616414E-2</v>
      </c>
      <c r="R1263" s="156" t="s">
        <v>401</v>
      </c>
      <c r="S1263" s="85" t="s">
        <v>393</v>
      </c>
      <c r="T1263" s="85" t="s">
        <v>382</v>
      </c>
      <c r="U1263" s="85" t="s">
        <v>402</v>
      </c>
      <c r="V1263" s="85" t="s">
        <v>403</v>
      </c>
      <c r="W1263" s="85" t="s">
        <v>385</v>
      </c>
      <c r="X1263" s="85" t="s">
        <v>330</v>
      </c>
      <c r="Z1263" s="42" t="s">
        <v>2596</v>
      </c>
      <c r="AA1263"/>
    </row>
    <row r="1264" spans="1:27" s="39" customFormat="1" x14ac:dyDescent="0.35">
      <c r="A1264" s="85" t="s">
        <v>811</v>
      </c>
      <c r="B1264" s="87">
        <v>51610</v>
      </c>
      <c r="C1264" s="87" t="s">
        <v>12</v>
      </c>
      <c r="D1264" s="86">
        <v>4.1497709350000003</v>
      </c>
      <c r="E1264" s="86">
        <f>SUMIFS('Ratios_MARAMA-VA'!T:T, 'Ratios_MARAMA-VA'!AA:AA, Z1264)</f>
        <v>4.14977093499418</v>
      </c>
      <c r="F1264" s="86">
        <f>SUMIFS('Ratios_MARAMA-VA'!J:J, 'Ratios_MARAMA-VA'!AA:AA, Z1264)</f>
        <v>1.1301119104014601E-2</v>
      </c>
      <c r="G1264" s="122">
        <f t="shared" si="71"/>
        <v>2.7233115468409462E-3</v>
      </c>
      <c r="H1264" s="122">
        <v>4.5142430409213699</v>
      </c>
      <c r="I1264" s="86">
        <v>1.2293690198587552E-2</v>
      </c>
      <c r="J1264" s="122">
        <v>4.71723249309703</v>
      </c>
      <c r="K1264" s="86">
        <v>1.2846493717584445E-2</v>
      </c>
      <c r="L1264" s="122" t="str" cm="1">
        <f t="array" ref="L1264">_xlfn.SWITCH(A1264,
    "District of Columbia", _xlfn.XLOOKUP(R1264, '2015 O3 Growth Surrogates'!A:A, '2015 O3 Growth Surrogates'!H:H),
    "Maryland", _xlfn.XLOOKUP(R1264, '2015 O3 Growth Surrogates'!A:A, '2015 O3 Growth Surrogates'!I:I),
    "Virginia", _xlfn.XLOOKUP(R1264, '2015 O3 Growth Surrogates'!A:A, '2015 O3 Growth Surrogates'!J:J)
)</f>
        <v>Population</v>
      </c>
      <c r="M1264" s="133" cm="1">
        <f t="array" ref="M1264">_xlfn.SWITCH(L1264,
"Employment", INDEX('Coop GFs_CFs'!C:D, MATCH(B1264,'Coop GFs_CFs'!B:B,0),1),
"Population", INDEX('Coop GFs_CFs'!E:F, MATCH(B1264,'Coop GFs_CFs'!B:B,0),1),
"Household", INDEX('Coop GFs_CFs'!G:H, MATCH(B1264,'Coop GFs_CFs'!B:B,0),1),
"VMT", INDEX('Coop GFs_CFs'!I:J, MATCH(B1264,'Coop GFs_CFs'!B:B,0),1),
"Lane Mile", INDEX('Coop GFs_CFs'!K:L, MATCH(B1264,'Coop GFs_CFs'!B:B,0),1),
"Gas Sales", INDEX('Coop GFs_CFs'!M:N, MATCH(B1264,'Coop GFs_CFs'!B:B,0),1),
"No Growth", INDEX('Coop GFs_CFs'!O:P, MATCH(B1264,'Coop GFs_CFs'!B:B,0),1)
)</f>
        <v>1.2441146639619922</v>
      </c>
      <c r="N1264" s="133" cm="1">
        <f t="array" ref="N1264">_xlfn.SWITCH(L1264,
"Employment", INDEX('Coop GFs_CFs'!C:D, MATCH(B1264,'Coop GFs_CFs'!B:B,0),2),
"Population", INDEX('Coop GFs_CFs'!E:F, MATCH(B1264,'Coop GFs_CFs'!B:B,0),2),
"Household", INDEX('Coop GFs_CFs'!G:H, MATCH(B1264,'Coop GFs_CFs'!B:B,0),2),
"VMT", INDEX('Coop GFs_CFs'!I:J, MATCH(B1264,'Coop GFs_CFs'!B:B,0),2),
"Lane Mile", INDEX('Coop GFs_CFs'!K:L, MATCH(B1264,'Coop GFs_CFs'!B:B,0),2),
"Gas Sales", INDEX('Coop GFs_CFs'!M:N, MATCH(B1264,'Coop GFs_CFs'!B:B,0),2),
"No Growth", INDEX('Coop GFs_CFs'!O:P, MATCH(B1264,'Coop GFs_CFs'!B:B,0),2)
)</f>
        <v>1.3379063684407195</v>
      </c>
      <c r="O1264" s="133"/>
      <c r="P1264" s="86">
        <f t="shared" si="69"/>
        <v>1.4059887996485576E-2</v>
      </c>
      <c r="Q1264" s="86">
        <f t="shared" si="70"/>
        <v>1.5119839219768214E-2</v>
      </c>
      <c r="R1264" s="156" t="s">
        <v>401</v>
      </c>
      <c r="S1264" s="85" t="s">
        <v>393</v>
      </c>
      <c r="T1264" s="85" t="s">
        <v>382</v>
      </c>
      <c r="U1264" s="85" t="s">
        <v>402</v>
      </c>
      <c r="V1264" s="85" t="s">
        <v>403</v>
      </c>
      <c r="W1264" s="85" t="s">
        <v>385</v>
      </c>
      <c r="X1264" s="85" t="s">
        <v>330</v>
      </c>
      <c r="Z1264" s="42" t="s">
        <v>2597</v>
      </c>
      <c r="AA1264"/>
    </row>
    <row r="1265" spans="1:27" s="39" customFormat="1" x14ac:dyDescent="0.35">
      <c r="A1265" s="85" t="s">
        <v>811</v>
      </c>
      <c r="B1265" s="87">
        <v>51683</v>
      </c>
      <c r="C1265" s="87" t="s">
        <v>12</v>
      </c>
      <c r="D1265" s="86">
        <v>12.10902196</v>
      </c>
      <c r="E1265" s="86">
        <f>SUMIFS('Ratios_MARAMA-VA'!T:T, 'Ratios_MARAMA-VA'!AA:AA, Z1265)</f>
        <v>12.109021959983099</v>
      </c>
      <c r="F1265" s="86">
        <f>SUMIFS('Ratios_MARAMA-VA'!J:J, 'Ratios_MARAMA-VA'!AA:AA, Z1265)</f>
        <v>3.2976639324572503E-2</v>
      </c>
      <c r="G1265" s="122">
        <f t="shared" si="71"/>
        <v>2.7233115468409414E-3</v>
      </c>
      <c r="H1265" s="122">
        <v>14.850603290024701</v>
      </c>
      <c r="I1265" s="86">
        <v>4.0442819417278342E-2</v>
      </c>
      <c r="J1265" s="122">
        <v>16.538548553944501</v>
      </c>
      <c r="K1265" s="86">
        <v>4.5039620244946614E-2</v>
      </c>
      <c r="L1265" s="122" t="str" cm="1">
        <f t="array" ref="L1265">_xlfn.SWITCH(A1265,
    "District of Columbia", _xlfn.XLOOKUP(R1265, '2015 O3 Growth Surrogates'!A:A, '2015 O3 Growth Surrogates'!H:H),
    "Maryland", _xlfn.XLOOKUP(R1265, '2015 O3 Growth Surrogates'!A:A, '2015 O3 Growth Surrogates'!I:I),
    "Virginia", _xlfn.XLOOKUP(R1265, '2015 O3 Growth Surrogates'!A:A, '2015 O3 Growth Surrogates'!J:J)
)</f>
        <v>Population</v>
      </c>
      <c r="M1265" s="133" cm="1">
        <f t="array" ref="M1265">_xlfn.SWITCH(L1265,
"Employment", INDEX('Coop GFs_CFs'!C:D, MATCH(B1265,'Coop GFs_CFs'!B:B,0),1),
"Population", INDEX('Coop GFs_CFs'!E:F, MATCH(B1265,'Coop GFs_CFs'!B:B,0),1),
"Household", INDEX('Coop GFs_CFs'!G:H, MATCH(B1265,'Coop GFs_CFs'!B:B,0),1),
"VMT", INDEX('Coop GFs_CFs'!I:J, MATCH(B1265,'Coop GFs_CFs'!B:B,0),1),
"Lane Mile", INDEX('Coop GFs_CFs'!K:L, MATCH(B1265,'Coop GFs_CFs'!B:B,0),1),
"Gas Sales", INDEX('Coop GFs_CFs'!M:N, MATCH(B1265,'Coop GFs_CFs'!B:B,0),1),
"No Growth", INDEX('Coop GFs_CFs'!O:P, MATCH(B1265,'Coop GFs_CFs'!B:B,0),1)
)</f>
        <v>1.0847467052215982</v>
      </c>
      <c r="N1265" s="133" cm="1">
        <f t="array" ref="N1265">_xlfn.SWITCH(L1265,
"Employment", INDEX('Coop GFs_CFs'!C:D, MATCH(B1265,'Coop GFs_CFs'!B:B,0),2),
"Population", INDEX('Coop GFs_CFs'!E:F, MATCH(B1265,'Coop GFs_CFs'!B:B,0),2),
"Household", INDEX('Coop GFs_CFs'!G:H, MATCH(B1265,'Coop GFs_CFs'!B:B,0),2),
"VMT", INDEX('Coop GFs_CFs'!I:J, MATCH(B1265,'Coop GFs_CFs'!B:B,0),2),
"Lane Mile", INDEX('Coop GFs_CFs'!K:L, MATCH(B1265,'Coop GFs_CFs'!B:B,0),2),
"Gas Sales", INDEX('Coop GFs_CFs'!M:N, MATCH(B1265,'Coop GFs_CFs'!B:B,0),2),
"No Growth", INDEX('Coop GFs_CFs'!O:P, MATCH(B1265,'Coop GFs_CFs'!B:B,0),2)
)</f>
        <v>1.1113922408200338</v>
      </c>
      <c r="O1265" s="133"/>
      <c r="P1265" s="86">
        <f t="shared" si="69"/>
        <v>3.577130085661101E-2</v>
      </c>
      <c r="Q1265" s="86">
        <f t="shared" si="70"/>
        <v>3.6649981073650681E-2</v>
      </c>
      <c r="R1265" s="156" t="s">
        <v>401</v>
      </c>
      <c r="S1265" s="85" t="s">
        <v>393</v>
      </c>
      <c r="T1265" s="85" t="s">
        <v>382</v>
      </c>
      <c r="U1265" s="85" t="s">
        <v>402</v>
      </c>
      <c r="V1265" s="85" t="s">
        <v>403</v>
      </c>
      <c r="W1265" s="85" t="s">
        <v>385</v>
      </c>
      <c r="X1265" s="85" t="s">
        <v>330</v>
      </c>
      <c r="Z1265" s="42" t="s">
        <v>2599</v>
      </c>
      <c r="AA1265"/>
    </row>
    <row r="1266" spans="1:27" s="39" customFormat="1" x14ac:dyDescent="0.35">
      <c r="A1266" s="85" t="s">
        <v>811</v>
      </c>
      <c r="B1266" s="87">
        <v>51685</v>
      </c>
      <c r="C1266" s="87" t="s">
        <v>12</v>
      </c>
      <c r="D1266" s="86">
        <v>4.874805565</v>
      </c>
      <c r="E1266" s="86">
        <f>SUMIFS('Ratios_MARAMA-VA'!T:T, 'Ratios_MARAMA-VA'!AA:AA, Z1266)</f>
        <v>4.8748055649931903</v>
      </c>
      <c r="F1266" s="86">
        <f>SUMIFS('Ratios_MARAMA-VA'!J:J, 'Ratios_MARAMA-VA'!AA:AA, Z1266)</f>
        <v>1.32756142837504E-2</v>
      </c>
      <c r="G1266" s="122">
        <f t="shared" si="71"/>
        <v>2.7233115468409345E-3</v>
      </c>
      <c r="H1266" s="122">
        <v>6.0923439499387699</v>
      </c>
      <c r="I1266" s="86">
        <v>1.659135062619476E-2</v>
      </c>
      <c r="J1266" s="122">
        <v>6.8689737199962897</v>
      </c>
      <c r="K1266" s="86">
        <v>1.8706355446612824E-2</v>
      </c>
      <c r="L1266" s="122" t="str" cm="1">
        <f t="array" ref="L1266">_xlfn.SWITCH(A1266,
    "District of Columbia", _xlfn.XLOOKUP(R1266, '2015 O3 Growth Surrogates'!A:A, '2015 O3 Growth Surrogates'!H:H),
    "Maryland", _xlfn.XLOOKUP(R1266, '2015 O3 Growth Surrogates'!A:A, '2015 O3 Growth Surrogates'!I:I),
    "Virginia", _xlfn.XLOOKUP(R1266, '2015 O3 Growth Surrogates'!A:A, '2015 O3 Growth Surrogates'!J:J)
)</f>
        <v>Population</v>
      </c>
      <c r="M1266" s="133" cm="1">
        <f t="array" ref="M1266">_xlfn.SWITCH(L1266,
"Employment", INDEX('Coop GFs_CFs'!C:D, MATCH(B1266,'Coop GFs_CFs'!B:B,0),1),
"Population", INDEX('Coop GFs_CFs'!E:F, MATCH(B1266,'Coop GFs_CFs'!B:B,0),1),
"Household", INDEX('Coop GFs_CFs'!G:H, MATCH(B1266,'Coop GFs_CFs'!B:B,0),1),
"VMT", INDEX('Coop GFs_CFs'!I:J, MATCH(B1266,'Coop GFs_CFs'!B:B,0),1),
"Lane Mile", INDEX('Coop GFs_CFs'!K:L, MATCH(B1266,'Coop GFs_CFs'!B:B,0),1),
"Gas Sales", INDEX('Coop GFs_CFs'!M:N, MATCH(B1266,'Coop GFs_CFs'!B:B,0),1),
"No Growth", INDEX('Coop GFs_CFs'!O:P, MATCH(B1266,'Coop GFs_CFs'!B:B,0),1)
)</f>
        <v>1.1503808026405289</v>
      </c>
      <c r="N1266" s="133" cm="1">
        <f t="array" ref="N1266">_xlfn.SWITCH(L1266,
"Employment", INDEX('Coop GFs_CFs'!C:D, MATCH(B1266,'Coop GFs_CFs'!B:B,0),2),
"Population", INDEX('Coop GFs_CFs'!E:F, MATCH(B1266,'Coop GFs_CFs'!B:B,0),2),
"Household", INDEX('Coop GFs_CFs'!G:H, MATCH(B1266,'Coop GFs_CFs'!B:B,0),2),
"VMT", INDEX('Coop GFs_CFs'!I:J, MATCH(B1266,'Coop GFs_CFs'!B:B,0),2),
"Lane Mile", INDEX('Coop GFs_CFs'!K:L, MATCH(B1266,'Coop GFs_CFs'!B:B,0),2),
"Gas Sales", INDEX('Coop GFs_CFs'!M:N, MATCH(B1266,'Coop GFs_CFs'!B:B,0),2),
"No Growth", INDEX('Coop GFs_CFs'!O:P, MATCH(B1266,'Coop GFs_CFs'!B:B,0),2)
)</f>
        <v>1.1782580091214219</v>
      </c>
      <c r="O1266" s="133"/>
      <c r="P1266" s="86">
        <f t="shared" si="69"/>
        <v>1.5272011815286856E-2</v>
      </c>
      <c r="Q1266" s="86">
        <f t="shared" si="70"/>
        <v>1.5642098855835656E-2</v>
      </c>
      <c r="R1266" s="156" t="s">
        <v>401</v>
      </c>
      <c r="S1266" s="85" t="s">
        <v>393</v>
      </c>
      <c r="T1266" s="85" t="s">
        <v>382</v>
      </c>
      <c r="U1266" s="85" t="s">
        <v>402</v>
      </c>
      <c r="V1266" s="85" t="s">
        <v>403</v>
      </c>
      <c r="W1266" s="85" t="s">
        <v>385</v>
      </c>
      <c r="X1266" s="85" t="s">
        <v>330</v>
      </c>
      <c r="Z1266" s="42" t="s">
        <v>2600</v>
      </c>
      <c r="AA1266"/>
    </row>
    <row r="1267" spans="1:27" s="39" customFormat="1" x14ac:dyDescent="0.35">
      <c r="A1267" s="85" t="s">
        <v>9</v>
      </c>
      <c r="B1267" s="87">
        <v>11001</v>
      </c>
      <c r="C1267" s="87" t="s">
        <v>12</v>
      </c>
      <c r="D1267" s="86">
        <v>34.716065729999997</v>
      </c>
      <c r="E1267" s="86">
        <f>SUMIFS('Ratios_MARAMA-VA'!T:T, 'Ratios_MARAMA-VA'!AA:AA, Z1267)</f>
        <v>34.716065729951197</v>
      </c>
      <c r="F1267" s="86">
        <f>SUMIFS('Ratios_MARAMA-VA'!J:J, 'Ratios_MARAMA-VA'!AA:AA, Z1267)</f>
        <v>9.4542662663265997E-2</v>
      </c>
      <c r="G1267" s="122">
        <f t="shared" si="71"/>
        <v>2.7233115468409648E-3</v>
      </c>
      <c r="H1267" s="122">
        <v>36.982597662277897</v>
      </c>
      <c r="I1267" s="86">
        <v>0.10071513524585507</v>
      </c>
      <c r="J1267" s="122">
        <v>38.042171200565498</v>
      </c>
      <c r="K1267" s="86">
        <v>0.10360068409740084</v>
      </c>
      <c r="L1267" s="122" t="str" cm="1">
        <f t="array" ref="L1267">_xlfn.SWITCH(A1267,
    "District of Columbia", _xlfn.XLOOKUP(R1267, '2015 O3 Growth Surrogates'!A:A, '2015 O3 Growth Surrogates'!H:H),
    "Maryland", _xlfn.XLOOKUP(R1267, '2015 O3 Growth Surrogates'!A:A, '2015 O3 Growth Surrogates'!I:I),
    "Virginia", _xlfn.XLOOKUP(R1267, '2015 O3 Growth Surrogates'!A:A, '2015 O3 Growth Surrogates'!J:J)
)</f>
        <v>Population</v>
      </c>
      <c r="M1267" s="133" cm="1">
        <f t="array" ref="M1267">_xlfn.SWITCH(L1267,
"Employment", INDEX('Coop GFs_CFs'!C:D, MATCH(B1267,'Coop GFs_CFs'!B:B,0),1),
"Population", INDEX('Coop GFs_CFs'!E:F, MATCH(B1267,'Coop GFs_CFs'!B:B,0),1),
"Household", INDEX('Coop GFs_CFs'!G:H, MATCH(B1267,'Coop GFs_CFs'!B:B,0),1),
"VMT", INDEX('Coop GFs_CFs'!I:J, MATCH(B1267,'Coop GFs_CFs'!B:B,0),1),
"Lane Mile", INDEX('Coop GFs_CFs'!K:L, MATCH(B1267,'Coop GFs_CFs'!B:B,0),1),
"Gas Sales", INDEX('Coop GFs_CFs'!M:N, MATCH(B1267,'Coop GFs_CFs'!B:B,0),1),
"No Growth", INDEX('Coop GFs_CFs'!O:P, MATCH(B1267,'Coop GFs_CFs'!B:B,0),1)
)</f>
        <v>1.0682042243864278</v>
      </c>
      <c r="N1267" s="133" cm="1">
        <f t="array" ref="N1267">_xlfn.SWITCH(L1267,
"Employment", INDEX('Coop GFs_CFs'!C:D, MATCH(B1267,'Coop GFs_CFs'!B:B,0),2),
"Population", INDEX('Coop GFs_CFs'!E:F, MATCH(B1267,'Coop GFs_CFs'!B:B,0),2),
"Household", INDEX('Coop GFs_CFs'!G:H, MATCH(B1267,'Coop GFs_CFs'!B:B,0),2),
"VMT", INDEX('Coop GFs_CFs'!I:J, MATCH(B1267,'Coop GFs_CFs'!B:B,0),2),
"Lane Mile", INDEX('Coop GFs_CFs'!K:L, MATCH(B1267,'Coop GFs_CFs'!B:B,0),2),
"Gas Sales", INDEX('Coop GFs_CFs'!M:N, MATCH(B1267,'Coop GFs_CFs'!B:B,0),2),
"No Growth", INDEX('Coop GFs_CFs'!O:P, MATCH(B1267,'Coop GFs_CFs'!B:B,0),2)
)</f>
        <v>1.1102535122627881</v>
      </c>
      <c r="O1267" s="133"/>
      <c r="P1267" s="86">
        <f t="shared" si="69"/>
        <v>0.10099087164164174</v>
      </c>
      <c r="Q1267" s="86">
        <f t="shared" si="70"/>
        <v>0.10496632328056704</v>
      </c>
      <c r="R1267" s="156" t="s">
        <v>408</v>
      </c>
      <c r="S1267" s="85" t="s">
        <v>393</v>
      </c>
      <c r="T1267" s="85" t="s">
        <v>382</v>
      </c>
      <c r="U1267" s="85" t="s">
        <v>402</v>
      </c>
      <c r="V1267" s="85" t="s">
        <v>409</v>
      </c>
      <c r="W1267" s="85" t="s">
        <v>385</v>
      </c>
      <c r="X1267" s="85" t="s">
        <v>330</v>
      </c>
      <c r="Z1267" s="42" t="s">
        <v>2602</v>
      </c>
      <c r="AA1267"/>
    </row>
    <row r="1268" spans="1:27" s="39" customFormat="1" x14ac:dyDescent="0.35">
      <c r="A1268" s="85" t="s">
        <v>497</v>
      </c>
      <c r="B1268" s="87">
        <v>24009</v>
      </c>
      <c r="C1268" s="87" t="s">
        <v>12</v>
      </c>
      <c r="D1268" s="86">
        <v>4.532857946</v>
      </c>
      <c r="E1268" s="86">
        <f>SUMIFS('Ratios_MARAMA-VA'!T:T, 'Ratios_MARAMA-VA'!AA:AA, Z1268)</f>
        <v>4.5328579459936797</v>
      </c>
      <c r="F1268" s="86">
        <f>SUMIFS('Ratios_MARAMA-VA'!J:J, 'Ratios_MARAMA-VA'!AA:AA, Z1268)</f>
        <v>1.2344384384514301E-2</v>
      </c>
      <c r="G1268" s="122">
        <f t="shared" si="71"/>
        <v>2.7233115468409414E-3</v>
      </c>
      <c r="H1268" s="122">
        <v>5.2343838723524696</v>
      </c>
      <c r="I1268" s="86">
        <v>1.4254858040175481E-2</v>
      </c>
      <c r="J1268" s="122">
        <v>5.6511835480702999</v>
      </c>
      <c r="K1268" s="86">
        <v>1.5389933409777408E-2</v>
      </c>
      <c r="L1268" s="122" t="str" cm="1">
        <f t="array" ref="L1268">_xlfn.SWITCH(A1268,
    "District of Columbia", _xlfn.XLOOKUP(R1268, '2015 O3 Growth Surrogates'!A:A, '2015 O3 Growth Surrogates'!H:H),
    "Maryland", _xlfn.XLOOKUP(R1268, '2015 O3 Growth Surrogates'!A:A, '2015 O3 Growth Surrogates'!I:I),
    "Virginia", _xlfn.XLOOKUP(R1268, '2015 O3 Growth Surrogates'!A:A, '2015 O3 Growth Surrogates'!J:J)
)</f>
        <v>Population</v>
      </c>
      <c r="M1268" s="133" cm="1">
        <f t="array" ref="M1268">_xlfn.SWITCH(L1268,
"Employment", INDEX('Coop GFs_CFs'!C:D, MATCH(B1268,'Coop GFs_CFs'!B:B,0),1),
"Population", INDEX('Coop GFs_CFs'!E:F, MATCH(B1268,'Coop GFs_CFs'!B:B,0),1),
"Household", INDEX('Coop GFs_CFs'!G:H, MATCH(B1268,'Coop GFs_CFs'!B:B,0),1),
"VMT", INDEX('Coop GFs_CFs'!I:J, MATCH(B1268,'Coop GFs_CFs'!B:B,0),1),
"Lane Mile", INDEX('Coop GFs_CFs'!K:L, MATCH(B1268,'Coop GFs_CFs'!B:B,0),1),
"Gas Sales", INDEX('Coop GFs_CFs'!M:N, MATCH(B1268,'Coop GFs_CFs'!B:B,0),1),
"No Growth", INDEX('Coop GFs_CFs'!O:P, MATCH(B1268,'Coop GFs_CFs'!B:B,0),1)
)</f>
        <v>1.0426851482954702</v>
      </c>
      <c r="N1268" s="133" cm="1">
        <f t="array" ref="N1268">_xlfn.SWITCH(L1268,
"Employment", INDEX('Coop GFs_CFs'!C:D, MATCH(B1268,'Coop GFs_CFs'!B:B,0),2),
"Population", INDEX('Coop GFs_CFs'!E:F, MATCH(B1268,'Coop GFs_CFs'!B:B,0),2),
"Household", INDEX('Coop GFs_CFs'!G:H, MATCH(B1268,'Coop GFs_CFs'!B:B,0),2),
"VMT", INDEX('Coop GFs_CFs'!I:J, MATCH(B1268,'Coop GFs_CFs'!B:B,0),2),
"Lane Mile", INDEX('Coop GFs_CFs'!K:L, MATCH(B1268,'Coop GFs_CFs'!B:B,0),2),
"Gas Sales", INDEX('Coop GFs_CFs'!M:N, MATCH(B1268,'Coop GFs_CFs'!B:B,0),2),
"No Growth", INDEX('Coop GFs_CFs'!O:P, MATCH(B1268,'Coop GFs_CFs'!B:B,0),2)
)</f>
        <v>1.0572281391746758</v>
      </c>
      <c r="O1268" s="133"/>
      <c r="P1268" s="86">
        <f t="shared" si="69"/>
        <v>1.2871306262583581E-2</v>
      </c>
      <c r="Q1268" s="86">
        <f t="shared" si="70"/>
        <v>1.305083053209698E-2</v>
      </c>
      <c r="R1268" s="156" t="s">
        <v>408</v>
      </c>
      <c r="S1268" s="85" t="s">
        <v>393</v>
      </c>
      <c r="T1268" s="85" t="s">
        <v>382</v>
      </c>
      <c r="U1268" s="85" t="s">
        <v>402</v>
      </c>
      <c r="V1268" s="85" t="s">
        <v>409</v>
      </c>
      <c r="W1268" s="85" t="s">
        <v>385</v>
      </c>
      <c r="X1268" s="85" t="s">
        <v>330</v>
      </c>
      <c r="Z1268" s="42" t="s">
        <v>2603</v>
      </c>
      <c r="AA1268"/>
    </row>
    <row r="1269" spans="1:27" s="39" customFormat="1" x14ac:dyDescent="0.35">
      <c r="A1269" s="85" t="s">
        <v>497</v>
      </c>
      <c r="B1269" s="87">
        <v>24017</v>
      </c>
      <c r="C1269" s="87" t="s">
        <v>12</v>
      </c>
      <c r="D1269" s="86">
        <v>8.0084776219999991</v>
      </c>
      <c r="E1269" s="86">
        <f>SUMIFS('Ratios_MARAMA-VA'!T:T, 'Ratios_MARAMA-VA'!AA:AA, Z1269)</f>
        <v>8.0084776219887708</v>
      </c>
      <c r="F1269" s="86">
        <f>SUMIFS('Ratios_MARAMA-VA'!J:J, 'Ratios_MARAMA-VA'!AA:AA, Z1269)</f>
        <v>2.18095795805795E-2</v>
      </c>
      <c r="G1269" s="122">
        <f t="shared" si="71"/>
        <v>2.7233115468409661E-3</v>
      </c>
      <c r="H1269" s="122">
        <v>9.3103515376678008</v>
      </c>
      <c r="I1269" s="86">
        <v>2.5354987847679266E-2</v>
      </c>
      <c r="J1269" s="122">
        <v>10.0899594084516</v>
      </c>
      <c r="K1269" s="86">
        <v>2.7478102964192886E-2</v>
      </c>
      <c r="L1269" s="122" t="str" cm="1">
        <f t="array" ref="L1269">_xlfn.SWITCH(A1269,
    "District of Columbia", _xlfn.XLOOKUP(R1269, '2015 O3 Growth Surrogates'!A:A, '2015 O3 Growth Surrogates'!H:H),
    "Maryland", _xlfn.XLOOKUP(R1269, '2015 O3 Growth Surrogates'!A:A, '2015 O3 Growth Surrogates'!I:I),
    "Virginia", _xlfn.XLOOKUP(R1269, '2015 O3 Growth Surrogates'!A:A, '2015 O3 Growth Surrogates'!J:J)
)</f>
        <v>Population</v>
      </c>
      <c r="M1269" s="133" cm="1">
        <f t="array" ref="M1269">_xlfn.SWITCH(L1269,
"Employment", INDEX('Coop GFs_CFs'!C:D, MATCH(B1269,'Coop GFs_CFs'!B:B,0),1),
"Population", INDEX('Coop GFs_CFs'!E:F, MATCH(B1269,'Coop GFs_CFs'!B:B,0),1),
"Household", INDEX('Coop GFs_CFs'!G:H, MATCH(B1269,'Coop GFs_CFs'!B:B,0),1),
"VMT", INDEX('Coop GFs_CFs'!I:J, MATCH(B1269,'Coop GFs_CFs'!B:B,0),1),
"Lane Mile", INDEX('Coop GFs_CFs'!K:L, MATCH(B1269,'Coop GFs_CFs'!B:B,0),1),
"Gas Sales", INDEX('Coop GFs_CFs'!M:N, MATCH(B1269,'Coop GFs_CFs'!B:B,0),1),
"No Growth", INDEX('Coop GFs_CFs'!O:P, MATCH(B1269,'Coop GFs_CFs'!B:B,0),1)
)</f>
        <v>1.1538180515174046</v>
      </c>
      <c r="N1269" s="133" cm="1">
        <f t="array" ref="N1269">_xlfn.SWITCH(L1269,
"Employment", INDEX('Coop GFs_CFs'!C:D, MATCH(B1269,'Coop GFs_CFs'!B:B,0),2),
"Population", INDEX('Coop GFs_CFs'!E:F, MATCH(B1269,'Coop GFs_CFs'!B:B,0),2),
"Household", INDEX('Coop GFs_CFs'!G:H, MATCH(B1269,'Coop GFs_CFs'!B:B,0),2),
"VMT", INDEX('Coop GFs_CFs'!I:J, MATCH(B1269,'Coop GFs_CFs'!B:B,0),2),
"Lane Mile", INDEX('Coop GFs_CFs'!K:L, MATCH(B1269,'Coop GFs_CFs'!B:B,0),2),
"Gas Sales", INDEX('Coop GFs_CFs'!M:N, MATCH(B1269,'Coop GFs_CFs'!B:B,0),2),
"No Growth", INDEX('Coop GFs_CFs'!O:P, MATCH(B1269,'Coop GFs_CFs'!B:B,0),2)
)</f>
        <v>1.2191456407227705</v>
      </c>
      <c r="O1269" s="133"/>
      <c r="P1269" s="86">
        <f t="shared" si="69"/>
        <v>2.5164286616078013E-2</v>
      </c>
      <c r="Q1269" s="86">
        <f t="shared" si="70"/>
        <v>2.6589053871659846E-2</v>
      </c>
      <c r="R1269" s="156" t="s">
        <v>408</v>
      </c>
      <c r="S1269" s="85" t="s">
        <v>393</v>
      </c>
      <c r="T1269" s="85" t="s">
        <v>382</v>
      </c>
      <c r="U1269" s="85" t="s">
        <v>402</v>
      </c>
      <c r="V1269" s="85" t="s">
        <v>409</v>
      </c>
      <c r="W1269" s="85" t="s">
        <v>385</v>
      </c>
      <c r="X1269" s="85" t="s">
        <v>330</v>
      </c>
      <c r="Z1269" s="42" t="s">
        <v>2604</v>
      </c>
      <c r="AA1269"/>
    </row>
    <row r="1270" spans="1:27" s="39" customFormat="1" x14ac:dyDescent="0.35">
      <c r="A1270" s="85" t="s">
        <v>497</v>
      </c>
      <c r="B1270" s="87">
        <v>24021</v>
      </c>
      <c r="C1270" s="87" t="s">
        <v>12</v>
      </c>
      <c r="D1270" s="86">
        <v>12.91405735</v>
      </c>
      <c r="E1270" s="86">
        <f>SUMIFS('Ratios_MARAMA-VA'!T:T, 'Ratios_MARAMA-VA'!AA:AA, Z1270)</f>
        <v>12.914057349982</v>
      </c>
      <c r="F1270" s="86">
        <f>SUMIFS('Ratios_MARAMA-VA'!J:J, 'Ratios_MARAMA-VA'!AA:AA, Z1270)</f>
        <v>3.5169001497772197E-2</v>
      </c>
      <c r="G1270" s="122">
        <f t="shared" si="71"/>
        <v>2.7233115468409479E-3</v>
      </c>
      <c r="H1270" s="122">
        <v>14.837420536775999</v>
      </c>
      <c r="I1270" s="86">
        <v>4.0406918673137095E-2</v>
      </c>
      <c r="J1270" s="122">
        <v>15.9736324259906</v>
      </c>
      <c r="K1270" s="86">
        <v>4.350117763069318E-2</v>
      </c>
      <c r="L1270" s="122" t="str" cm="1">
        <f t="array" ref="L1270">_xlfn.SWITCH(A1270,
    "District of Columbia", _xlfn.XLOOKUP(R1270, '2015 O3 Growth Surrogates'!A:A, '2015 O3 Growth Surrogates'!H:H),
    "Maryland", _xlfn.XLOOKUP(R1270, '2015 O3 Growth Surrogates'!A:A, '2015 O3 Growth Surrogates'!I:I),
    "Virginia", _xlfn.XLOOKUP(R1270, '2015 O3 Growth Surrogates'!A:A, '2015 O3 Growth Surrogates'!J:J)
)</f>
        <v>Population</v>
      </c>
      <c r="M1270" s="133" cm="1">
        <f t="array" ref="M1270">_xlfn.SWITCH(L1270,
"Employment", INDEX('Coop GFs_CFs'!C:D, MATCH(B1270,'Coop GFs_CFs'!B:B,0),1),
"Population", INDEX('Coop GFs_CFs'!E:F, MATCH(B1270,'Coop GFs_CFs'!B:B,0),1),
"Household", INDEX('Coop GFs_CFs'!G:H, MATCH(B1270,'Coop GFs_CFs'!B:B,0),1),
"VMT", INDEX('Coop GFs_CFs'!I:J, MATCH(B1270,'Coop GFs_CFs'!B:B,0),1),
"Lane Mile", INDEX('Coop GFs_CFs'!K:L, MATCH(B1270,'Coop GFs_CFs'!B:B,0),1),
"Gas Sales", INDEX('Coop GFs_CFs'!M:N, MATCH(B1270,'Coop GFs_CFs'!B:B,0),1),
"No Growth", INDEX('Coop GFs_CFs'!O:P, MATCH(B1270,'Coop GFs_CFs'!B:B,0),1)
)</f>
        <v>1.1642434590518702</v>
      </c>
      <c r="N1270" s="133" cm="1">
        <f t="array" ref="N1270">_xlfn.SWITCH(L1270,
"Employment", INDEX('Coop GFs_CFs'!C:D, MATCH(B1270,'Coop GFs_CFs'!B:B,0),2),
"Population", INDEX('Coop GFs_CFs'!E:F, MATCH(B1270,'Coop GFs_CFs'!B:B,0),2),
"Household", INDEX('Coop GFs_CFs'!G:H, MATCH(B1270,'Coop GFs_CFs'!B:B,0),2),
"VMT", INDEX('Coop GFs_CFs'!I:J, MATCH(B1270,'Coop GFs_CFs'!B:B,0),2),
"Lane Mile", INDEX('Coop GFs_CFs'!K:L, MATCH(B1270,'Coop GFs_CFs'!B:B,0),2),
"Gas Sales", INDEX('Coop GFs_CFs'!M:N, MATCH(B1270,'Coop GFs_CFs'!B:B,0),2),
"No Growth", INDEX('Coop GFs_CFs'!O:P, MATCH(B1270,'Coop GFs_CFs'!B:B,0),2)
)</f>
        <v>1.2562187972033161</v>
      </c>
      <c r="O1270" s="133"/>
      <c r="P1270" s="86">
        <f t="shared" si="69"/>
        <v>4.0945279955166704E-2</v>
      </c>
      <c r="Q1270" s="86">
        <f t="shared" si="70"/>
        <v>4.4179960760373012E-2</v>
      </c>
      <c r="R1270" s="156" t="s">
        <v>408</v>
      </c>
      <c r="S1270" s="85" t="s">
        <v>393</v>
      </c>
      <c r="T1270" s="85" t="s">
        <v>382</v>
      </c>
      <c r="U1270" s="85" t="s">
        <v>402</v>
      </c>
      <c r="V1270" s="85" t="s">
        <v>409</v>
      </c>
      <c r="W1270" s="85" t="s">
        <v>385</v>
      </c>
      <c r="X1270" s="85" t="s">
        <v>330</v>
      </c>
      <c r="Z1270" s="42" t="s">
        <v>2605</v>
      </c>
      <c r="AA1270"/>
    </row>
    <row r="1271" spans="1:27" s="39" customFormat="1" x14ac:dyDescent="0.35">
      <c r="A1271" s="85" t="s">
        <v>497</v>
      </c>
      <c r="B1271" s="87">
        <v>24031</v>
      </c>
      <c r="C1271" s="87" t="s">
        <v>12</v>
      </c>
      <c r="D1271" s="86">
        <v>51.226281950000001</v>
      </c>
      <c r="E1271" s="86">
        <f>SUMIFS('Ratios_MARAMA-VA'!T:T, 'Ratios_MARAMA-VA'!AA:AA, Z1271)</f>
        <v>51.226281949928598</v>
      </c>
      <c r="F1271" s="86">
        <f>SUMIFS('Ratios_MARAMA-VA'!J:J, 'Ratios_MARAMA-VA'!AA:AA, Z1271)</f>
        <v>0.13950512513596999</v>
      </c>
      <c r="G1271" s="122">
        <f t="shared" si="71"/>
        <v>2.7233115468409366E-3</v>
      </c>
      <c r="H1271" s="122">
        <v>56.703404964284402</v>
      </c>
      <c r="I1271" s="86">
        <v>0.15442103748443339</v>
      </c>
      <c r="J1271" s="122">
        <v>59.702451209736203</v>
      </c>
      <c r="K1271" s="86">
        <v>0.16258837475418225</v>
      </c>
      <c r="L1271" s="122" t="str" cm="1">
        <f t="array" ref="L1271">_xlfn.SWITCH(A1271,
    "District of Columbia", _xlfn.XLOOKUP(R1271, '2015 O3 Growth Surrogates'!A:A, '2015 O3 Growth Surrogates'!H:H),
    "Maryland", _xlfn.XLOOKUP(R1271, '2015 O3 Growth Surrogates'!A:A, '2015 O3 Growth Surrogates'!I:I),
    "Virginia", _xlfn.XLOOKUP(R1271, '2015 O3 Growth Surrogates'!A:A, '2015 O3 Growth Surrogates'!J:J)
)</f>
        <v>Population</v>
      </c>
      <c r="M1271" s="133" cm="1">
        <f t="array" ref="M1271">_xlfn.SWITCH(L1271,
"Employment", INDEX('Coop GFs_CFs'!C:D, MATCH(B1271,'Coop GFs_CFs'!B:B,0),1),
"Population", INDEX('Coop GFs_CFs'!E:F, MATCH(B1271,'Coop GFs_CFs'!B:B,0),1),
"Household", INDEX('Coop GFs_CFs'!G:H, MATCH(B1271,'Coop GFs_CFs'!B:B,0),1),
"VMT", INDEX('Coop GFs_CFs'!I:J, MATCH(B1271,'Coop GFs_CFs'!B:B,0),1),
"Lane Mile", INDEX('Coop GFs_CFs'!K:L, MATCH(B1271,'Coop GFs_CFs'!B:B,0),1),
"Gas Sales", INDEX('Coop GFs_CFs'!M:N, MATCH(B1271,'Coop GFs_CFs'!B:B,0),1),
"No Growth", INDEX('Coop GFs_CFs'!O:P, MATCH(B1271,'Coop GFs_CFs'!B:B,0),1)
)</f>
        <v>1.0583627788491754</v>
      </c>
      <c r="N1271" s="133" cm="1">
        <f t="array" ref="N1271">_xlfn.SWITCH(L1271,
"Employment", INDEX('Coop GFs_CFs'!C:D, MATCH(B1271,'Coop GFs_CFs'!B:B,0),2),
"Population", INDEX('Coop GFs_CFs'!E:F, MATCH(B1271,'Coop GFs_CFs'!B:B,0),2),
"Household", INDEX('Coop GFs_CFs'!G:H, MATCH(B1271,'Coop GFs_CFs'!B:B,0),2),
"VMT", INDEX('Coop GFs_CFs'!I:J, MATCH(B1271,'Coop GFs_CFs'!B:B,0),2),
"Lane Mile", INDEX('Coop GFs_CFs'!K:L, MATCH(B1271,'Coop GFs_CFs'!B:B,0),2),
"Gas Sales", INDEX('Coop GFs_CFs'!M:N, MATCH(B1271,'Coop GFs_CFs'!B:B,0),2),
"No Growth", INDEX('Coop GFs_CFs'!O:P, MATCH(B1271,'Coop GFs_CFs'!B:B,0),2)
)</f>
        <v>1.0918242125602675</v>
      </c>
      <c r="O1271" s="133"/>
      <c r="P1271" s="86">
        <f t="shared" si="69"/>
        <v>0.14764703190260714</v>
      </c>
      <c r="Q1271" s="86">
        <f t="shared" si="70"/>
        <v>0.15231507339970202</v>
      </c>
      <c r="R1271" s="156" t="s">
        <v>408</v>
      </c>
      <c r="S1271" s="85" t="s">
        <v>393</v>
      </c>
      <c r="T1271" s="85" t="s">
        <v>382</v>
      </c>
      <c r="U1271" s="85" t="s">
        <v>402</v>
      </c>
      <c r="V1271" s="85" t="s">
        <v>409</v>
      </c>
      <c r="W1271" s="85" t="s">
        <v>385</v>
      </c>
      <c r="X1271" s="85" t="s">
        <v>330</v>
      </c>
      <c r="Z1271" s="42" t="s">
        <v>2606</v>
      </c>
      <c r="AA1271"/>
    </row>
    <row r="1272" spans="1:27" s="39" customFormat="1" x14ac:dyDescent="0.35">
      <c r="A1272" s="85" t="s">
        <v>497</v>
      </c>
      <c r="B1272" s="87">
        <v>24033</v>
      </c>
      <c r="C1272" s="87" t="s">
        <v>12</v>
      </c>
      <c r="D1272" s="86">
        <v>44.300562810000002</v>
      </c>
      <c r="E1272" s="86">
        <f>SUMIFS('Ratios_MARAMA-VA'!T:T, 'Ratios_MARAMA-VA'!AA:AA, Z1272)</f>
        <v>44.300562809937901</v>
      </c>
      <c r="F1272" s="86">
        <f>SUMIFS('Ratios_MARAMA-VA'!J:J, 'Ratios_MARAMA-VA'!AA:AA, Z1272)</f>
        <v>0.12064423423185699</v>
      </c>
      <c r="G1272" s="122">
        <f t="shared" si="71"/>
        <v>2.7233115468409579E-3</v>
      </c>
      <c r="H1272" s="122">
        <v>47.739171006976598</v>
      </c>
      <c r="I1272" s="86">
        <v>0.13000863563991444</v>
      </c>
      <c r="J1272" s="122">
        <v>49.476007975400599</v>
      </c>
      <c r="K1272" s="86">
        <v>0.13473858381100379</v>
      </c>
      <c r="L1272" s="122" t="str" cm="1">
        <f t="array" ref="L1272">_xlfn.SWITCH(A1272,
    "District of Columbia", _xlfn.XLOOKUP(R1272, '2015 O3 Growth Surrogates'!A:A, '2015 O3 Growth Surrogates'!H:H),
    "Maryland", _xlfn.XLOOKUP(R1272, '2015 O3 Growth Surrogates'!A:A, '2015 O3 Growth Surrogates'!I:I),
    "Virginia", _xlfn.XLOOKUP(R1272, '2015 O3 Growth Surrogates'!A:A, '2015 O3 Growth Surrogates'!J:J)
)</f>
        <v>Population</v>
      </c>
      <c r="M1272" s="133" cm="1">
        <f t="array" ref="M1272">_xlfn.SWITCH(L1272,
"Employment", INDEX('Coop GFs_CFs'!C:D, MATCH(B1272,'Coop GFs_CFs'!B:B,0),1),
"Population", INDEX('Coop GFs_CFs'!E:F, MATCH(B1272,'Coop GFs_CFs'!B:B,0),1),
"Household", INDEX('Coop GFs_CFs'!G:H, MATCH(B1272,'Coop GFs_CFs'!B:B,0),1),
"VMT", INDEX('Coop GFs_CFs'!I:J, MATCH(B1272,'Coop GFs_CFs'!B:B,0),1),
"Lane Mile", INDEX('Coop GFs_CFs'!K:L, MATCH(B1272,'Coop GFs_CFs'!B:B,0),1),
"Gas Sales", INDEX('Coop GFs_CFs'!M:N, MATCH(B1272,'Coop GFs_CFs'!B:B,0),1),
"No Growth", INDEX('Coop GFs_CFs'!O:P, MATCH(B1272,'Coop GFs_CFs'!B:B,0),1)
)</f>
        <v>1.0745673584180946</v>
      </c>
      <c r="N1272" s="133" cm="1">
        <f t="array" ref="N1272">_xlfn.SWITCH(L1272,
"Employment", INDEX('Coop GFs_CFs'!C:D, MATCH(B1272,'Coop GFs_CFs'!B:B,0),2),
"Population", INDEX('Coop GFs_CFs'!E:F, MATCH(B1272,'Coop GFs_CFs'!B:B,0),2),
"Household", INDEX('Coop GFs_CFs'!G:H, MATCH(B1272,'Coop GFs_CFs'!B:B,0),2),
"VMT", INDEX('Coop GFs_CFs'!I:J, MATCH(B1272,'Coop GFs_CFs'!B:B,0),2),
"Lane Mile", INDEX('Coop GFs_CFs'!K:L, MATCH(B1272,'Coop GFs_CFs'!B:B,0),2),
"Gas Sales", INDEX('Coop GFs_CFs'!M:N, MATCH(B1272,'Coop GFs_CFs'!B:B,0),2),
"No Growth", INDEX('Coop GFs_CFs'!O:P, MATCH(B1272,'Coop GFs_CFs'!B:B,0),2)
)</f>
        <v>1.1211792575445925</v>
      </c>
      <c r="O1272" s="133"/>
      <c r="P1272" s="86">
        <f t="shared" si="69"/>
        <v>0.12964035608690044</v>
      </c>
      <c r="Q1272" s="86">
        <f t="shared" si="70"/>
        <v>0.13526381296310933</v>
      </c>
      <c r="R1272" s="156" t="s">
        <v>408</v>
      </c>
      <c r="S1272" s="85" t="s">
        <v>393</v>
      </c>
      <c r="T1272" s="85" t="s">
        <v>382</v>
      </c>
      <c r="U1272" s="85" t="s">
        <v>402</v>
      </c>
      <c r="V1272" s="85" t="s">
        <v>409</v>
      </c>
      <c r="W1272" s="85" t="s">
        <v>385</v>
      </c>
      <c r="X1272" s="85" t="s">
        <v>330</v>
      </c>
      <c r="Z1272" s="42" t="s">
        <v>2607</v>
      </c>
      <c r="AA1272"/>
    </row>
    <row r="1273" spans="1:27" s="39" customFormat="1" x14ac:dyDescent="0.35">
      <c r="A1273" s="85" t="s">
        <v>811</v>
      </c>
      <c r="B1273" s="87">
        <v>51013</v>
      </c>
      <c r="C1273" s="87" t="s">
        <v>12</v>
      </c>
      <c r="D1273" s="86">
        <v>217.4842323</v>
      </c>
      <c r="E1273" s="86">
        <f>SUMIFS('Ratios_MARAMA-VA'!T:T, 'Ratios_MARAMA-VA'!AA:AA, Z1273)</f>
        <v>217.48423229969501</v>
      </c>
      <c r="F1273" s="86">
        <f>SUMIFS('Ratios_MARAMA-VA'!J:J, 'Ratios_MARAMA-VA'!AA:AA, Z1273)</f>
        <v>0.592277321077602</v>
      </c>
      <c r="G1273" s="122">
        <f t="shared" si="71"/>
        <v>2.7233115468409644E-3</v>
      </c>
      <c r="H1273" s="122">
        <v>230.157769925086</v>
      </c>
      <c r="I1273" s="86">
        <v>0.6267913124321528</v>
      </c>
      <c r="J1273" s="122">
        <v>235.90417368500201</v>
      </c>
      <c r="K1273" s="86">
        <v>0.64244056014434237</v>
      </c>
      <c r="L1273" s="122" t="str" cm="1">
        <f t="array" ref="L1273">_xlfn.SWITCH(A1273,
    "District of Columbia", _xlfn.XLOOKUP(R1273, '2015 O3 Growth Surrogates'!A:A, '2015 O3 Growth Surrogates'!H:H),
    "Maryland", _xlfn.XLOOKUP(R1273, '2015 O3 Growth Surrogates'!A:A, '2015 O3 Growth Surrogates'!I:I),
    "Virginia", _xlfn.XLOOKUP(R1273, '2015 O3 Growth Surrogates'!A:A, '2015 O3 Growth Surrogates'!J:J)
)</f>
        <v>Population</v>
      </c>
      <c r="M1273" s="133" cm="1">
        <f t="array" ref="M1273">_xlfn.SWITCH(L1273,
"Employment", INDEX('Coop GFs_CFs'!C:D, MATCH(B1273,'Coop GFs_CFs'!B:B,0),1),
"Population", INDEX('Coop GFs_CFs'!E:F, MATCH(B1273,'Coop GFs_CFs'!B:B,0),1),
"Household", INDEX('Coop GFs_CFs'!G:H, MATCH(B1273,'Coop GFs_CFs'!B:B,0),1),
"VMT", INDEX('Coop GFs_CFs'!I:J, MATCH(B1273,'Coop GFs_CFs'!B:B,0),1),
"Lane Mile", INDEX('Coop GFs_CFs'!K:L, MATCH(B1273,'Coop GFs_CFs'!B:B,0),1),
"Gas Sales", INDEX('Coop GFs_CFs'!M:N, MATCH(B1273,'Coop GFs_CFs'!B:B,0),1),
"No Growth", INDEX('Coop GFs_CFs'!O:P, MATCH(B1273,'Coop GFs_CFs'!B:B,0),1)
)</f>
        <v>1.0984649785709848</v>
      </c>
      <c r="N1273" s="133" cm="1">
        <f t="array" ref="N1273">_xlfn.SWITCH(L1273,
"Employment", INDEX('Coop GFs_CFs'!C:D, MATCH(B1273,'Coop GFs_CFs'!B:B,0),2),
"Population", INDEX('Coop GFs_CFs'!E:F, MATCH(B1273,'Coop GFs_CFs'!B:B,0),2),
"Household", INDEX('Coop GFs_CFs'!G:H, MATCH(B1273,'Coop GFs_CFs'!B:B,0),2),
"VMT", INDEX('Coop GFs_CFs'!I:J, MATCH(B1273,'Coop GFs_CFs'!B:B,0),2),
"Lane Mile", INDEX('Coop GFs_CFs'!K:L, MATCH(B1273,'Coop GFs_CFs'!B:B,0),2),
"Gas Sales", INDEX('Coop GFs_CFs'!M:N, MATCH(B1273,'Coop GFs_CFs'!B:B,0),2),
"No Growth", INDEX('Coop GFs_CFs'!O:P, MATCH(B1273,'Coop GFs_CFs'!B:B,0),2)
)</f>
        <v>1.1504470071844137</v>
      </c>
      <c r="O1273" s="133"/>
      <c r="P1273" s="86">
        <f t="shared" si="69"/>
        <v>0.65059589480558833</v>
      </c>
      <c r="Q1273" s="86">
        <f t="shared" si="70"/>
        <v>0.68138367145692935</v>
      </c>
      <c r="R1273" s="156" t="s">
        <v>408</v>
      </c>
      <c r="S1273" s="85" t="s">
        <v>393</v>
      </c>
      <c r="T1273" s="85" t="s">
        <v>382</v>
      </c>
      <c r="U1273" s="85" t="s">
        <v>402</v>
      </c>
      <c r="V1273" s="85" t="s">
        <v>409</v>
      </c>
      <c r="W1273" s="85" t="s">
        <v>385</v>
      </c>
      <c r="X1273" s="85" t="s">
        <v>330</v>
      </c>
      <c r="Z1273" s="42" t="s">
        <v>2609</v>
      </c>
      <c r="AA1273"/>
    </row>
    <row r="1274" spans="1:27" s="39" customFormat="1" x14ac:dyDescent="0.35">
      <c r="A1274" s="85" t="s">
        <v>811</v>
      </c>
      <c r="B1274" s="87">
        <v>51059</v>
      </c>
      <c r="C1274" s="87" t="s">
        <v>12</v>
      </c>
      <c r="D1274" s="86">
        <v>1048.319344</v>
      </c>
      <c r="E1274" s="86">
        <f>SUMIFS('Ratios_MARAMA-VA'!T:T, 'Ratios_MARAMA-VA'!AA:AA, Z1274)</f>
        <v>1048.31934399853</v>
      </c>
      <c r="F1274" s="86">
        <f>SUMIFS('Ratios_MARAMA-VA'!J:J, 'Ratios_MARAMA-VA'!AA:AA, Z1274)</f>
        <v>2.8549001742879399</v>
      </c>
      <c r="G1274" s="122">
        <f t="shared" si="71"/>
        <v>2.7233115468409627E-3</v>
      </c>
      <c r="H1274" s="122">
        <v>1236.6934532955399</v>
      </c>
      <c r="I1274" s="86">
        <v>3.3679015612623688</v>
      </c>
      <c r="J1274" s="122">
        <v>1353.03083117233</v>
      </c>
      <c r="K1274" s="86">
        <v>3.6847244857634314</v>
      </c>
      <c r="L1274" s="122" t="str" cm="1">
        <f t="array" ref="L1274">_xlfn.SWITCH(A1274,
    "District of Columbia", _xlfn.XLOOKUP(R1274, '2015 O3 Growth Surrogates'!A:A, '2015 O3 Growth Surrogates'!H:H),
    "Maryland", _xlfn.XLOOKUP(R1274, '2015 O3 Growth Surrogates'!A:A, '2015 O3 Growth Surrogates'!I:I),
    "Virginia", _xlfn.XLOOKUP(R1274, '2015 O3 Growth Surrogates'!A:A, '2015 O3 Growth Surrogates'!J:J)
)</f>
        <v>Population</v>
      </c>
      <c r="M1274" s="133" cm="1">
        <f t="array" ref="M1274">_xlfn.SWITCH(L1274,
"Employment", INDEX('Coop GFs_CFs'!C:D, MATCH(B1274,'Coop GFs_CFs'!B:B,0),1),
"Population", INDEX('Coop GFs_CFs'!E:F, MATCH(B1274,'Coop GFs_CFs'!B:B,0),1),
"Household", INDEX('Coop GFs_CFs'!G:H, MATCH(B1274,'Coop GFs_CFs'!B:B,0),1),
"VMT", INDEX('Coop GFs_CFs'!I:J, MATCH(B1274,'Coop GFs_CFs'!B:B,0),1),
"Lane Mile", INDEX('Coop GFs_CFs'!K:L, MATCH(B1274,'Coop GFs_CFs'!B:B,0),1),
"Gas Sales", INDEX('Coop GFs_CFs'!M:N, MATCH(B1274,'Coop GFs_CFs'!B:B,0),1),
"No Growth", INDEX('Coop GFs_CFs'!O:P, MATCH(B1274,'Coop GFs_CFs'!B:B,0),1)
)</f>
        <v>1.0657729164323093</v>
      </c>
      <c r="N1274" s="133" cm="1">
        <f t="array" ref="N1274">_xlfn.SWITCH(L1274,
"Employment", INDEX('Coop GFs_CFs'!C:D, MATCH(B1274,'Coop GFs_CFs'!B:B,0),2),
"Population", INDEX('Coop GFs_CFs'!E:F, MATCH(B1274,'Coop GFs_CFs'!B:B,0),2),
"Household", INDEX('Coop GFs_CFs'!G:H, MATCH(B1274,'Coop GFs_CFs'!B:B,0),2),
"VMT", INDEX('Coop GFs_CFs'!I:J, MATCH(B1274,'Coop GFs_CFs'!B:B,0),2),
"Lane Mile", INDEX('Coop GFs_CFs'!K:L, MATCH(B1274,'Coop GFs_CFs'!B:B,0),2),
"Gas Sales", INDEX('Coop GFs_CFs'!M:N, MATCH(B1274,'Coop GFs_CFs'!B:B,0),2),
"No Growth", INDEX('Coop GFs_CFs'!O:P, MATCH(B1274,'Coop GFs_CFs'!B:B,0),2)
)</f>
        <v>1.0960498584059377</v>
      </c>
      <c r="O1274" s="133"/>
      <c r="P1274" s="86">
        <f t="shared" si="69"/>
        <v>3.0426752848739658</v>
      </c>
      <c r="Q1274" s="86">
        <f t="shared" si="70"/>
        <v>3.1291129317913833</v>
      </c>
      <c r="R1274" s="156" t="s">
        <v>408</v>
      </c>
      <c r="S1274" s="85" t="s">
        <v>393</v>
      </c>
      <c r="T1274" s="85" t="s">
        <v>382</v>
      </c>
      <c r="U1274" s="85" t="s">
        <v>402</v>
      </c>
      <c r="V1274" s="85" t="s">
        <v>409</v>
      </c>
      <c r="W1274" s="85" t="s">
        <v>385</v>
      </c>
      <c r="X1274" s="85" t="s">
        <v>330</v>
      </c>
      <c r="Z1274" s="42" t="s">
        <v>2610</v>
      </c>
      <c r="AA1274"/>
    </row>
    <row r="1275" spans="1:27" s="39" customFormat="1" x14ac:dyDescent="0.35">
      <c r="A1275" s="85" t="s">
        <v>811</v>
      </c>
      <c r="B1275" s="87">
        <v>51107</v>
      </c>
      <c r="C1275" s="87" t="s">
        <v>12</v>
      </c>
      <c r="D1275" s="86">
        <v>383.6355724</v>
      </c>
      <c r="E1275" s="86">
        <f>SUMIFS('Ratios_MARAMA-VA'!T:T, 'Ratios_MARAMA-VA'!AA:AA, Z1275)</f>
        <v>383.63557239946402</v>
      </c>
      <c r="F1275" s="86">
        <f>SUMIFS('Ratios_MARAMA-VA'!J:J, 'Ratios_MARAMA-VA'!AA:AA, Z1275)</f>
        <v>1.0447591840943899</v>
      </c>
      <c r="G1275" s="122">
        <f t="shared" si="71"/>
        <v>2.7233115468409301E-3</v>
      </c>
      <c r="H1275" s="122">
        <v>511.329948295299</v>
      </c>
      <c r="I1275" s="86">
        <v>1.3925107524381635</v>
      </c>
      <c r="J1275" s="122">
        <v>601.87919562986303</v>
      </c>
      <c r="K1275" s="86">
        <v>1.639104563262137</v>
      </c>
      <c r="L1275" s="122" t="str" cm="1">
        <f t="array" ref="L1275">_xlfn.SWITCH(A1275,
    "District of Columbia", _xlfn.XLOOKUP(R1275, '2015 O3 Growth Surrogates'!A:A, '2015 O3 Growth Surrogates'!H:H),
    "Maryland", _xlfn.XLOOKUP(R1275, '2015 O3 Growth Surrogates'!A:A, '2015 O3 Growth Surrogates'!I:I),
    "Virginia", _xlfn.XLOOKUP(R1275, '2015 O3 Growth Surrogates'!A:A, '2015 O3 Growth Surrogates'!J:J)
)</f>
        <v>Population</v>
      </c>
      <c r="M1275" s="133" cm="1">
        <f t="array" ref="M1275">_xlfn.SWITCH(L1275,
"Employment", INDEX('Coop GFs_CFs'!C:D, MATCH(B1275,'Coop GFs_CFs'!B:B,0),1),
"Population", INDEX('Coop GFs_CFs'!E:F, MATCH(B1275,'Coop GFs_CFs'!B:B,0),1),
"Household", INDEX('Coop GFs_CFs'!G:H, MATCH(B1275,'Coop GFs_CFs'!B:B,0),1),
"VMT", INDEX('Coop GFs_CFs'!I:J, MATCH(B1275,'Coop GFs_CFs'!B:B,0),1),
"Lane Mile", INDEX('Coop GFs_CFs'!K:L, MATCH(B1275,'Coop GFs_CFs'!B:B,0),1),
"Gas Sales", INDEX('Coop GFs_CFs'!M:N, MATCH(B1275,'Coop GFs_CFs'!B:B,0),1),
"No Growth", INDEX('Coop GFs_CFs'!O:P, MATCH(B1275,'Coop GFs_CFs'!B:B,0),1)
)</f>
        <v>1.1551127564124075</v>
      </c>
      <c r="N1275" s="133" cm="1">
        <f t="array" ref="N1275">_xlfn.SWITCH(L1275,
"Employment", INDEX('Coop GFs_CFs'!C:D, MATCH(B1275,'Coop GFs_CFs'!B:B,0),2),
"Population", INDEX('Coop GFs_CFs'!E:F, MATCH(B1275,'Coop GFs_CFs'!B:B,0),2),
"Household", INDEX('Coop GFs_CFs'!G:H, MATCH(B1275,'Coop GFs_CFs'!B:B,0),2),
"VMT", INDEX('Coop GFs_CFs'!I:J, MATCH(B1275,'Coop GFs_CFs'!B:B,0),2),
"Lane Mile", INDEX('Coop GFs_CFs'!K:L, MATCH(B1275,'Coop GFs_CFs'!B:B,0),2),
"Gas Sales", INDEX('Coop GFs_CFs'!M:N, MATCH(B1275,'Coop GFs_CFs'!B:B,0),2),
"No Growth", INDEX('Coop GFs_CFs'!O:P, MATCH(B1275,'Coop GFs_CFs'!B:B,0),2)
)</f>
        <v>1.1978534058610257</v>
      </c>
      <c r="O1275" s="133"/>
      <c r="P1275" s="86">
        <f t="shared" si="69"/>
        <v>1.2068146609264487</v>
      </c>
      <c r="Q1275" s="86">
        <f t="shared" si="70"/>
        <v>1.2514683469720513</v>
      </c>
      <c r="R1275" s="156" t="s">
        <v>408</v>
      </c>
      <c r="S1275" s="85" t="s">
        <v>393</v>
      </c>
      <c r="T1275" s="85" t="s">
        <v>382</v>
      </c>
      <c r="U1275" s="85" t="s">
        <v>402</v>
      </c>
      <c r="V1275" s="85" t="s">
        <v>409</v>
      </c>
      <c r="W1275" s="85" t="s">
        <v>385</v>
      </c>
      <c r="X1275" s="85" t="s">
        <v>330</v>
      </c>
      <c r="Z1275" s="42" t="s">
        <v>2613</v>
      </c>
      <c r="AA1275"/>
    </row>
    <row r="1276" spans="1:27" s="39" customFormat="1" x14ac:dyDescent="0.35">
      <c r="A1276" s="85" t="s">
        <v>811</v>
      </c>
      <c r="B1276" s="87">
        <v>51153</v>
      </c>
      <c r="C1276" s="87" t="s">
        <v>12</v>
      </c>
      <c r="D1276" s="86">
        <v>439.45045260000001</v>
      </c>
      <c r="E1276" s="86">
        <f>SUMIFS('Ratios_MARAMA-VA'!T:T, 'Ratios_MARAMA-VA'!AA:AA, Z1276)</f>
        <v>439.45045259938303</v>
      </c>
      <c r="F1276" s="86">
        <f>SUMIFS('Ratios_MARAMA-VA'!J:J, 'Ratios_MARAMA-VA'!AA:AA, Z1276)</f>
        <v>1.1967604918283901</v>
      </c>
      <c r="G1276" s="122">
        <f t="shared" si="71"/>
        <v>2.7233115468409696E-3</v>
      </c>
      <c r="H1276" s="122">
        <v>526.18733961314297</v>
      </c>
      <c r="I1276" s="86">
        <v>1.4329720577700029</v>
      </c>
      <c r="J1276" s="122">
        <v>581.25581467531299</v>
      </c>
      <c r="K1276" s="86">
        <v>1.5829406717737347</v>
      </c>
      <c r="L1276" s="122" t="str" cm="1">
        <f t="array" ref="L1276">_xlfn.SWITCH(A1276,
    "District of Columbia", _xlfn.XLOOKUP(R1276, '2015 O3 Growth Surrogates'!A:A, '2015 O3 Growth Surrogates'!H:H),
    "Maryland", _xlfn.XLOOKUP(R1276, '2015 O3 Growth Surrogates'!A:A, '2015 O3 Growth Surrogates'!I:I),
    "Virginia", _xlfn.XLOOKUP(R1276, '2015 O3 Growth Surrogates'!A:A, '2015 O3 Growth Surrogates'!J:J)
)</f>
        <v>Population</v>
      </c>
      <c r="M1276" s="133" cm="1">
        <f t="array" ref="M1276">_xlfn.SWITCH(L1276,
"Employment", INDEX('Coop GFs_CFs'!C:D, MATCH(B1276,'Coop GFs_CFs'!B:B,0),1),
"Population", INDEX('Coop GFs_CFs'!E:F, MATCH(B1276,'Coop GFs_CFs'!B:B,0),1),
"Household", INDEX('Coop GFs_CFs'!G:H, MATCH(B1276,'Coop GFs_CFs'!B:B,0),1),
"VMT", INDEX('Coop GFs_CFs'!I:J, MATCH(B1276,'Coop GFs_CFs'!B:B,0),1),
"Lane Mile", INDEX('Coop GFs_CFs'!K:L, MATCH(B1276,'Coop GFs_CFs'!B:B,0),1),
"Gas Sales", INDEX('Coop GFs_CFs'!M:N, MATCH(B1276,'Coop GFs_CFs'!B:B,0),1),
"No Growth", INDEX('Coop GFs_CFs'!O:P, MATCH(B1276,'Coop GFs_CFs'!B:B,0),1)
)</f>
        <v>1.0943166406241815</v>
      </c>
      <c r="N1276" s="133" cm="1">
        <f t="array" ref="N1276">_xlfn.SWITCH(L1276,
"Employment", INDEX('Coop GFs_CFs'!C:D, MATCH(B1276,'Coop GFs_CFs'!B:B,0),2),
"Population", INDEX('Coop GFs_CFs'!E:F, MATCH(B1276,'Coop GFs_CFs'!B:B,0),2),
"Household", INDEX('Coop GFs_CFs'!G:H, MATCH(B1276,'Coop GFs_CFs'!B:B,0),2),
"VMT", INDEX('Coop GFs_CFs'!I:J, MATCH(B1276,'Coop GFs_CFs'!B:B,0),2),
"Lane Mile", INDEX('Coop GFs_CFs'!K:L, MATCH(B1276,'Coop GFs_CFs'!B:B,0),2),
"Gas Sales", INDEX('Coop GFs_CFs'!M:N, MATCH(B1276,'Coop GFs_CFs'!B:B,0),2),
"No Growth", INDEX('Coop GFs_CFs'!O:P, MATCH(B1276,'Coop GFs_CFs'!B:B,0),2)
)</f>
        <v>1.1237955518522129</v>
      </c>
      <c r="O1276" s="133"/>
      <c r="P1276" s="86">
        <f t="shared" si="69"/>
        <v>1.3096349210493872</v>
      </c>
      <c r="Q1276" s="86">
        <f t="shared" si="70"/>
        <v>1.3449141173492114</v>
      </c>
      <c r="R1276" s="156" t="s">
        <v>408</v>
      </c>
      <c r="S1276" s="85" t="s">
        <v>393</v>
      </c>
      <c r="T1276" s="85" t="s">
        <v>382</v>
      </c>
      <c r="U1276" s="85" t="s">
        <v>402</v>
      </c>
      <c r="V1276" s="85" t="s">
        <v>409</v>
      </c>
      <c r="W1276" s="85" t="s">
        <v>385</v>
      </c>
      <c r="X1276" s="85" t="s">
        <v>330</v>
      </c>
      <c r="Z1276" s="42" t="s">
        <v>2616</v>
      </c>
      <c r="AA1276"/>
    </row>
    <row r="1277" spans="1:27" s="39" customFormat="1" x14ac:dyDescent="0.35">
      <c r="A1277" s="85" t="s">
        <v>811</v>
      </c>
      <c r="B1277" s="87">
        <v>51510</v>
      </c>
      <c r="C1277" s="87" t="s">
        <v>12</v>
      </c>
      <c r="D1277" s="86">
        <v>145.3282561</v>
      </c>
      <c r="E1277" s="86">
        <f>SUMIFS('Ratios_MARAMA-VA'!T:T, 'Ratios_MARAMA-VA'!AA:AA, Z1277)</f>
        <v>145.32825609979699</v>
      </c>
      <c r="F1277" s="86">
        <f>SUMIFS('Ratios_MARAMA-VA'!J:J, 'Ratios_MARAMA-VA'!AA:AA, Z1277)</f>
        <v>0.39577411791883399</v>
      </c>
      <c r="G1277" s="122">
        <f t="shared" si="71"/>
        <v>2.7233115468409371E-3</v>
      </c>
      <c r="H1277" s="122">
        <v>155.852152614912</v>
      </c>
      <c r="I1277" s="86">
        <v>0.42443396681620582</v>
      </c>
      <c r="J1277" s="122">
        <v>161.1040327856</v>
      </c>
      <c r="K1277" s="86">
        <v>0.43873647272766536</v>
      </c>
      <c r="L1277" s="122" t="str" cm="1">
        <f t="array" ref="L1277">_xlfn.SWITCH(A1277,
    "District of Columbia", _xlfn.XLOOKUP(R1277, '2015 O3 Growth Surrogates'!A:A, '2015 O3 Growth Surrogates'!H:H),
    "Maryland", _xlfn.XLOOKUP(R1277, '2015 O3 Growth Surrogates'!A:A, '2015 O3 Growth Surrogates'!I:I),
    "Virginia", _xlfn.XLOOKUP(R1277, '2015 O3 Growth Surrogates'!A:A, '2015 O3 Growth Surrogates'!J:J)
)</f>
        <v>Population</v>
      </c>
      <c r="M1277" s="133" cm="1">
        <f t="array" ref="M1277">_xlfn.SWITCH(L1277,
"Employment", INDEX('Coop GFs_CFs'!C:D, MATCH(B1277,'Coop GFs_CFs'!B:B,0),1),
"Population", INDEX('Coop GFs_CFs'!E:F, MATCH(B1277,'Coop GFs_CFs'!B:B,0),1),
"Household", INDEX('Coop GFs_CFs'!G:H, MATCH(B1277,'Coop GFs_CFs'!B:B,0),1),
"VMT", INDEX('Coop GFs_CFs'!I:J, MATCH(B1277,'Coop GFs_CFs'!B:B,0),1),
"Lane Mile", INDEX('Coop GFs_CFs'!K:L, MATCH(B1277,'Coop GFs_CFs'!B:B,0),1),
"Gas Sales", INDEX('Coop GFs_CFs'!M:N, MATCH(B1277,'Coop GFs_CFs'!B:B,0),1),
"No Growth", INDEX('Coop GFs_CFs'!O:P, MATCH(B1277,'Coop GFs_CFs'!B:B,0),1)
)</f>
        <v>1.2512671881942732</v>
      </c>
      <c r="N1277" s="133" cm="1">
        <f t="array" ref="N1277">_xlfn.SWITCH(L1277,
"Employment", INDEX('Coop GFs_CFs'!C:D, MATCH(B1277,'Coop GFs_CFs'!B:B,0),2),
"Population", INDEX('Coop GFs_CFs'!E:F, MATCH(B1277,'Coop GFs_CFs'!B:B,0),2),
"Household", INDEX('Coop GFs_CFs'!G:H, MATCH(B1277,'Coop GFs_CFs'!B:B,0),2),
"VMT", INDEX('Coop GFs_CFs'!I:J, MATCH(B1277,'Coop GFs_CFs'!B:B,0),2),
"Lane Mile", INDEX('Coop GFs_CFs'!K:L, MATCH(B1277,'Coop GFs_CFs'!B:B,0),2),
"Gas Sales", INDEX('Coop GFs_CFs'!M:N, MATCH(B1277,'Coop GFs_CFs'!B:B,0),2),
"No Growth", INDEX('Coop GFs_CFs'!O:P, MATCH(B1277,'Coop GFs_CFs'!B:B,0),2)
)</f>
        <v>1.365491025746405</v>
      </c>
      <c r="O1277" s="133"/>
      <c r="P1277" s="86">
        <f t="shared" si="69"/>
        <v>0.4952191676883681</v>
      </c>
      <c r="Q1277" s="86">
        <f t="shared" si="70"/>
        <v>0.54042600624086723</v>
      </c>
      <c r="R1277" s="156" t="s">
        <v>408</v>
      </c>
      <c r="S1277" s="85" t="s">
        <v>393</v>
      </c>
      <c r="T1277" s="85" t="s">
        <v>382</v>
      </c>
      <c r="U1277" s="85" t="s">
        <v>402</v>
      </c>
      <c r="V1277" s="85" t="s">
        <v>409</v>
      </c>
      <c r="W1277" s="85" t="s">
        <v>385</v>
      </c>
      <c r="X1277" s="85" t="s">
        <v>330</v>
      </c>
      <c r="Z1277" s="42" t="s">
        <v>2608</v>
      </c>
      <c r="AA1277"/>
    </row>
    <row r="1278" spans="1:27" s="39" customFormat="1" x14ac:dyDescent="0.35">
      <c r="A1278" s="85" t="s">
        <v>811</v>
      </c>
      <c r="B1278" s="87">
        <v>51600</v>
      </c>
      <c r="C1278" s="87" t="s">
        <v>12</v>
      </c>
      <c r="D1278" s="86">
        <v>22.005147350000001</v>
      </c>
      <c r="E1278" s="86">
        <f>SUMIFS('Ratios_MARAMA-VA'!T:T, 'Ratios_MARAMA-VA'!AA:AA, Z1278)</f>
        <v>22.0051473499691</v>
      </c>
      <c r="F1278" s="86">
        <f>SUMIFS('Ratios_MARAMA-VA'!J:J, 'Ratios_MARAMA-VA'!AA:AA, Z1278)</f>
        <v>5.9926871868107801E-2</v>
      </c>
      <c r="G1278" s="122">
        <f t="shared" si="71"/>
        <v>2.7233115468409692E-3</v>
      </c>
      <c r="H1278" s="122">
        <v>25.7183178726631</v>
      </c>
      <c r="I1278" s="86">
        <v>7.0038992027949887E-2</v>
      </c>
      <c r="J1278" s="122">
        <v>27.871940522051901</v>
      </c>
      <c r="K1278" s="86">
        <v>7.5903977456568655E-2</v>
      </c>
      <c r="L1278" s="122" t="str" cm="1">
        <f t="array" ref="L1278">_xlfn.SWITCH(A1278,
    "District of Columbia", _xlfn.XLOOKUP(R1278, '2015 O3 Growth Surrogates'!A:A, '2015 O3 Growth Surrogates'!H:H),
    "Maryland", _xlfn.XLOOKUP(R1278, '2015 O3 Growth Surrogates'!A:A, '2015 O3 Growth Surrogates'!I:I),
    "Virginia", _xlfn.XLOOKUP(R1278, '2015 O3 Growth Surrogates'!A:A, '2015 O3 Growth Surrogates'!J:J)
)</f>
        <v>Population</v>
      </c>
      <c r="M1278" s="133" cm="1">
        <f t="array" ref="M1278">_xlfn.SWITCH(L1278,
"Employment", INDEX('Coop GFs_CFs'!C:D, MATCH(B1278,'Coop GFs_CFs'!B:B,0),1),
"Population", INDEX('Coop GFs_CFs'!E:F, MATCH(B1278,'Coop GFs_CFs'!B:B,0),1),
"Household", INDEX('Coop GFs_CFs'!G:H, MATCH(B1278,'Coop GFs_CFs'!B:B,0),1),
"VMT", INDEX('Coop GFs_CFs'!I:J, MATCH(B1278,'Coop GFs_CFs'!B:B,0),1),
"Lane Mile", INDEX('Coop GFs_CFs'!K:L, MATCH(B1278,'Coop GFs_CFs'!B:B,0),1),
"Gas Sales", INDEX('Coop GFs_CFs'!M:N, MATCH(B1278,'Coop GFs_CFs'!B:B,0),1),
"No Growth", INDEX('Coop GFs_CFs'!O:P, MATCH(B1278,'Coop GFs_CFs'!B:B,0),1)
)</f>
        <v>1.3017014531456192</v>
      </c>
      <c r="N1278" s="133" cm="1">
        <f t="array" ref="N1278">_xlfn.SWITCH(L1278,
"Employment", INDEX('Coop GFs_CFs'!C:D, MATCH(B1278,'Coop GFs_CFs'!B:B,0),2),
"Population", INDEX('Coop GFs_CFs'!E:F, MATCH(B1278,'Coop GFs_CFs'!B:B,0),2),
"Household", INDEX('Coop GFs_CFs'!G:H, MATCH(B1278,'Coop GFs_CFs'!B:B,0),2),
"VMT", INDEX('Coop GFs_CFs'!I:J, MATCH(B1278,'Coop GFs_CFs'!B:B,0),2),
"Lane Mile", INDEX('Coop GFs_CFs'!K:L, MATCH(B1278,'Coop GFs_CFs'!B:B,0),2),
"Gas Sales", INDEX('Coop GFs_CFs'!M:N, MATCH(B1278,'Coop GFs_CFs'!B:B,0),2),
"No Growth", INDEX('Coop GFs_CFs'!O:P, MATCH(B1278,'Coop GFs_CFs'!B:B,0),2)
)</f>
        <v>1.3683228310181388</v>
      </c>
      <c r="O1278" s="133"/>
      <c r="P1278" s="86">
        <f t="shared" si="69"/>
        <v>7.800689619318725E-2</v>
      </c>
      <c r="Q1278" s="86">
        <f t="shared" si="70"/>
        <v>8.1999306968630531E-2</v>
      </c>
      <c r="R1278" s="156" t="s">
        <v>408</v>
      </c>
      <c r="S1278" s="85" t="s">
        <v>393</v>
      </c>
      <c r="T1278" s="85" t="s">
        <v>382</v>
      </c>
      <c r="U1278" s="85" t="s">
        <v>402</v>
      </c>
      <c r="V1278" s="85" t="s">
        <v>409</v>
      </c>
      <c r="W1278" s="85" t="s">
        <v>385</v>
      </c>
      <c r="X1278" s="85" t="s">
        <v>330</v>
      </c>
      <c r="Z1278" s="42" t="s">
        <v>2611</v>
      </c>
      <c r="AA1278"/>
    </row>
    <row r="1279" spans="1:27" s="39" customFormat="1" x14ac:dyDescent="0.35">
      <c r="A1279" s="85" t="s">
        <v>811</v>
      </c>
      <c r="B1279" s="87">
        <v>51610</v>
      </c>
      <c r="C1279" s="87" t="s">
        <v>12</v>
      </c>
      <c r="D1279" s="86">
        <v>13.358384279999999</v>
      </c>
      <c r="E1279" s="86">
        <f>SUMIFS('Ratios_MARAMA-VA'!T:T, 'Ratios_MARAMA-VA'!AA:AA, Z1279)</f>
        <v>13.3583842799812</v>
      </c>
      <c r="F1279" s="86">
        <f>SUMIFS('Ratios_MARAMA-VA'!J:J, 'Ratios_MARAMA-VA'!AA:AA, Z1279)</f>
        <v>3.63790421568118E-2</v>
      </c>
      <c r="G1279" s="122">
        <f t="shared" si="71"/>
        <v>2.7233115468409774E-3</v>
      </c>
      <c r="H1279" s="122">
        <v>14.5316438469738</v>
      </c>
      <c r="I1279" s="86">
        <v>3.957419348304439E-2</v>
      </c>
      <c r="J1279" s="122">
        <v>15.1850801810323</v>
      </c>
      <c r="K1279" s="86">
        <v>4.135370419671134E-2</v>
      </c>
      <c r="L1279" s="122" t="str" cm="1">
        <f t="array" ref="L1279">_xlfn.SWITCH(A1279,
    "District of Columbia", _xlfn.XLOOKUP(R1279, '2015 O3 Growth Surrogates'!A:A, '2015 O3 Growth Surrogates'!H:H),
    "Maryland", _xlfn.XLOOKUP(R1279, '2015 O3 Growth Surrogates'!A:A, '2015 O3 Growth Surrogates'!I:I),
    "Virginia", _xlfn.XLOOKUP(R1279, '2015 O3 Growth Surrogates'!A:A, '2015 O3 Growth Surrogates'!J:J)
)</f>
        <v>Population</v>
      </c>
      <c r="M1279" s="133" cm="1">
        <f t="array" ref="M1279">_xlfn.SWITCH(L1279,
"Employment", INDEX('Coop GFs_CFs'!C:D, MATCH(B1279,'Coop GFs_CFs'!B:B,0),1),
"Population", INDEX('Coop GFs_CFs'!E:F, MATCH(B1279,'Coop GFs_CFs'!B:B,0),1),
"Household", INDEX('Coop GFs_CFs'!G:H, MATCH(B1279,'Coop GFs_CFs'!B:B,0),1),
"VMT", INDEX('Coop GFs_CFs'!I:J, MATCH(B1279,'Coop GFs_CFs'!B:B,0),1),
"Lane Mile", INDEX('Coop GFs_CFs'!K:L, MATCH(B1279,'Coop GFs_CFs'!B:B,0),1),
"Gas Sales", INDEX('Coop GFs_CFs'!M:N, MATCH(B1279,'Coop GFs_CFs'!B:B,0),1),
"No Growth", INDEX('Coop GFs_CFs'!O:P, MATCH(B1279,'Coop GFs_CFs'!B:B,0),1)
)</f>
        <v>1.2441146639619922</v>
      </c>
      <c r="N1279" s="133" cm="1">
        <f t="array" ref="N1279">_xlfn.SWITCH(L1279,
"Employment", INDEX('Coop GFs_CFs'!C:D, MATCH(B1279,'Coop GFs_CFs'!B:B,0),2),
"Population", INDEX('Coop GFs_CFs'!E:F, MATCH(B1279,'Coop GFs_CFs'!B:B,0),2),
"Household", INDEX('Coop GFs_CFs'!G:H, MATCH(B1279,'Coop GFs_CFs'!B:B,0),2),
"VMT", INDEX('Coop GFs_CFs'!I:J, MATCH(B1279,'Coop GFs_CFs'!B:B,0),2),
"Lane Mile", INDEX('Coop GFs_CFs'!K:L, MATCH(B1279,'Coop GFs_CFs'!B:B,0),2),
"Gas Sales", INDEX('Coop GFs_CFs'!M:N, MATCH(B1279,'Coop GFs_CFs'!B:B,0),2),
"No Growth", INDEX('Coop GFs_CFs'!O:P, MATCH(B1279,'Coop GFs_CFs'!B:B,0),2)
)</f>
        <v>1.3379063684407195</v>
      </c>
      <c r="O1279" s="133"/>
      <c r="P1279" s="86">
        <f t="shared" si="69"/>
        <v>4.5259699808181064E-2</v>
      </c>
      <c r="Q1279" s="86">
        <f t="shared" si="70"/>
        <v>4.8671752179371919E-2</v>
      </c>
      <c r="R1279" s="156" t="s">
        <v>408</v>
      </c>
      <c r="S1279" s="85" t="s">
        <v>393</v>
      </c>
      <c r="T1279" s="85" t="s">
        <v>382</v>
      </c>
      <c r="U1279" s="85" t="s">
        <v>402</v>
      </c>
      <c r="V1279" s="85" t="s">
        <v>409</v>
      </c>
      <c r="W1279" s="85" t="s">
        <v>385</v>
      </c>
      <c r="X1279" s="85" t="s">
        <v>330</v>
      </c>
      <c r="Z1279" s="42" t="s">
        <v>2612</v>
      </c>
      <c r="AA1279"/>
    </row>
    <row r="1280" spans="1:27" s="39" customFormat="1" x14ac:dyDescent="0.35">
      <c r="A1280" s="85" t="s">
        <v>811</v>
      </c>
      <c r="B1280" s="87">
        <v>51683</v>
      </c>
      <c r="C1280" s="87" t="s">
        <v>12</v>
      </c>
      <c r="D1280" s="86">
        <v>38.979707310000002</v>
      </c>
      <c r="E1280" s="86">
        <f>SUMIFS('Ratios_MARAMA-VA'!T:T, 'Ratios_MARAMA-VA'!AA:AA, Z1280)</f>
        <v>38.979707309945397</v>
      </c>
      <c r="F1280" s="86">
        <f>SUMIFS('Ratios_MARAMA-VA'!J:J, 'Ratios_MARAMA-VA'!AA:AA, Z1280)</f>
        <v>0.106153887009655</v>
      </c>
      <c r="G1280" s="122">
        <f t="shared" si="71"/>
        <v>2.7233115468409531E-3</v>
      </c>
      <c r="H1280" s="122">
        <v>47.805030954133898</v>
      </c>
      <c r="I1280" s="86">
        <v>0.13018799279448204</v>
      </c>
      <c r="J1280" s="122">
        <v>53.238633482912498</v>
      </c>
      <c r="K1280" s="86">
        <v>0.14498538530204899</v>
      </c>
      <c r="L1280" s="122" t="str" cm="1">
        <f t="array" ref="L1280">_xlfn.SWITCH(A1280,
    "District of Columbia", _xlfn.XLOOKUP(R1280, '2015 O3 Growth Surrogates'!A:A, '2015 O3 Growth Surrogates'!H:H),
    "Maryland", _xlfn.XLOOKUP(R1280, '2015 O3 Growth Surrogates'!A:A, '2015 O3 Growth Surrogates'!I:I),
    "Virginia", _xlfn.XLOOKUP(R1280, '2015 O3 Growth Surrogates'!A:A, '2015 O3 Growth Surrogates'!J:J)
)</f>
        <v>Population</v>
      </c>
      <c r="M1280" s="133" cm="1">
        <f t="array" ref="M1280">_xlfn.SWITCH(L1280,
"Employment", INDEX('Coop GFs_CFs'!C:D, MATCH(B1280,'Coop GFs_CFs'!B:B,0),1),
"Population", INDEX('Coop GFs_CFs'!E:F, MATCH(B1280,'Coop GFs_CFs'!B:B,0),1),
"Household", INDEX('Coop GFs_CFs'!G:H, MATCH(B1280,'Coop GFs_CFs'!B:B,0),1),
"VMT", INDEX('Coop GFs_CFs'!I:J, MATCH(B1280,'Coop GFs_CFs'!B:B,0),1),
"Lane Mile", INDEX('Coop GFs_CFs'!K:L, MATCH(B1280,'Coop GFs_CFs'!B:B,0),1),
"Gas Sales", INDEX('Coop GFs_CFs'!M:N, MATCH(B1280,'Coop GFs_CFs'!B:B,0),1),
"No Growth", INDEX('Coop GFs_CFs'!O:P, MATCH(B1280,'Coop GFs_CFs'!B:B,0),1)
)</f>
        <v>1.0847467052215982</v>
      </c>
      <c r="N1280" s="133" cm="1">
        <f t="array" ref="N1280">_xlfn.SWITCH(L1280,
"Employment", INDEX('Coop GFs_CFs'!C:D, MATCH(B1280,'Coop GFs_CFs'!B:B,0),2),
"Population", INDEX('Coop GFs_CFs'!E:F, MATCH(B1280,'Coop GFs_CFs'!B:B,0),2),
"Household", INDEX('Coop GFs_CFs'!G:H, MATCH(B1280,'Coop GFs_CFs'!B:B,0),2),
"VMT", INDEX('Coop GFs_CFs'!I:J, MATCH(B1280,'Coop GFs_CFs'!B:B,0),2),
"Lane Mile", INDEX('Coop GFs_CFs'!K:L, MATCH(B1280,'Coop GFs_CFs'!B:B,0),2),
"Gas Sales", INDEX('Coop GFs_CFs'!M:N, MATCH(B1280,'Coop GFs_CFs'!B:B,0),2),
"No Growth", INDEX('Coop GFs_CFs'!O:P, MATCH(B1280,'Coop GFs_CFs'!B:B,0),2)
)</f>
        <v>1.1113922408200338</v>
      </c>
      <c r="O1280" s="133"/>
      <c r="P1280" s="86">
        <f t="shared" si="69"/>
        <v>0.11515007918018907</v>
      </c>
      <c r="Q1280" s="86">
        <f t="shared" si="70"/>
        <v>0.11797860635541715</v>
      </c>
      <c r="R1280" s="156" t="s">
        <v>408</v>
      </c>
      <c r="S1280" s="85" t="s">
        <v>393</v>
      </c>
      <c r="T1280" s="85" t="s">
        <v>382</v>
      </c>
      <c r="U1280" s="85" t="s">
        <v>402</v>
      </c>
      <c r="V1280" s="85" t="s">
        <v>409</v>
      </c>
      <c r="W1280" s="85" t="s">
        <v>385</v>
      </c>
      <c r="X1280" s="85" t="s">
        <v>330</v>
      </c>
      <c r="Z1280" s="42" t="s">
        <v>2614</v>
      </c>
      <c r="AA1280"/>
    </row>
    <row r="1281" spans="1:27" s="39" customFormat="1" x14ac:dyDescent="0.35">
      <c r="A1281" s="85" t="s">
        <v>811</v>
      </c>
      <c r="B1281" s="87">
        <v>51685</v>
      </c>
      <c r="C1281" s="87" t="s">
        <v>12</v>
      </c>
      <c r="D1281" s="86">
        <v>15.692315199999999</v>
      </c>
      <c r="E1281" s="86">
        <f>SUMIFS('Ratios_MARAMA-VA'!T:T, 'Ratios_MARAMA-VA'!AA:AA, Z1281)</f>
        <v>15.692315199977999</v>
      </c>
      <c r="F1281" s="86">
        <f>SUMIFS('Ratios_MARAMA-VA'!J:J, 'Ratios_MARAMA-VA'!AA:AA, Z1281)</f>
        <v>4.2735063180767897E-2</v>
      </c>
      <c r="G1281" s="122">
        <f t="shared" si="71"/>
        <v>2.723311546840954E-3</v>
      </c>
      <c r="H1281" s="122">
        <v>19.6116502072739</v>
      </c>
      <c r="I1281" s="86">
        <v>5.3408633462074799E-2</v>
      </c>
      <c r="J1281" s="122">
        <v>22.1116717943802</v>
      </c>
      <c r="K1281" s="86">
        <v>6.0216971117593034E-2</v>
      </c>
      <c r="L1281" s="122" t="str" cm="1">
        <f t="array" ref="L1281">_xlfn.SWITCH(A1281,
    "District of Columbia", _xlfn.XLOOKUP(R1281, '2015 O3 Growth Surrogates'!A:A, '2015 O3 Growth Surrogates'!H:H),
    "Maryland", _xlfn.XLOOKUP(R1281, '2015 O3 Growth Surrogates'!A:A, '2015 O3 Growth Surrogates'!I:I),
    "Virginia", _xlfn.XLOOKUP(R1281, '2015 O3 Growth Surrogates'!A:A, '2015 O3 Growth Surrogates'!J:J)
)</f>
        <v>Population</v>
      </c>
      <c r="M1281" s="133" cm="1">
        <f t="array" ref="M1281">_xlfn.SWITCH(L1281,
"Employment", INDEX('Coop GFs_CFs'!C:D, MATCH(B1281,'Coop GFs_CFs'!B:B,0),1),
"Population", INDEX('Coop GFs_CFs'!E:F, MATCH(B1281,'Coop GFs_CFs'!B:B,0),1),
"Household", INDEX('Coop GFs_CFs'!G:H, MATCH(B1281,'Coop GFs_CFs'!B:B,0),1),
"VMT", INDEX('Coop GFs_CFs'!I:J, MATCH(B1281,'Coop GFs_CFs'!B:B,0),1),
"Lane Mile", INDEX('Coop GFs_CFs'!K:L, MATCH(B1281,'Coop GFs_CFs'!B:B,0),1),
"Gas Sales", INDEX('Coop GFs_CFs'!M:N, MATCH(B1281,'Coop GFs_CFs'!B:B,0),1),
"No Growth", INDEX('Coop GFs_CFs'!O:P, MATCH(B1281,'Coop GFs_CFs'!B:B,0),1)
)</f>
        <v>1.1503808026405289</v>
      </c>
      <c r="N1281" s="133" cm="1">
        <f t="array" ref="N1281">_xlfn.SWITCH(L1281,
"Employment", INDEX('Coop GFs_CFs'!C:D, MATCH(B1281,'Coop GFs_CFs'!B:B,0),2),
"Population", INDEX('Coop GFs_CFs'!E:F, MATCH(B1281,'Coop GFs_CFs'!B:B,0),2),
"Household", INDEX('Coop GFs_CFs'!G:H, MATCH(B1281,'Coop GFs_CFs'!B:B,0),2),
"VMT", INDEX('Coop GFs_CFs'!I:J, MATCH(B1281,'Coop GFs_CFs'!B:B,0),2),
"Lane Mile", INDEX('Coop GFs_CFs'!K:L, MATCH(B1281,'Coop GFs_CFs'!B:B,0),2),
"Gas Sales", INDEX('Coop GFs_CFs'!M:N, MATCH(B1281,'Coop GFs_CFs'!B:B,0),2),
"No Growth", INDEX('Coop GFs_CFs'!O:P, MATCH(B1281,'Coop GFs_CFs'!B:B,0),2)
)</f>
        <v>1.1782580091214219</v>
      </c>
      <c r="O1281" s="133"/>
      <c r="P1281" s="86">
        <f t="shared" si="69"/>
        <v>4.9161596282785484E-2</v>
      </c>
      <c r="Q1281" s="86">
        <f t="shared" si="70"/>
        <v>5.0352930463049762E-2</v>
      </c>
      <c r="R1281" s="156" t="s">
        <v>408</v>
      </c>
      <c r="S1281" s="85" t="s">
        <v>393</v>
      </c>
      <c r="T1281" s="85" t="s">
        <v>382</v>
      </c>
      <c r="U1281" s="85" t="s">
        <v>402</v>
      </c>
      <c r="V1281" s="85" t="s">
        <v>409</v>
      </c>
      <c r="W1281" s="85" t="s">
        <v>385</v>
      </c>
      <c r="X1281" s="85" t="s">
        <v>330</v>
      </c>
      <c r="Z1281" s="42" t="s">
        <v>2615</v>
      </c>
      <c r="AA1281"/>
    </row>
    <row r="1282" spans="1:27" s="39" customFormat="1" x14ac:dyDescent="0.35">
      <c r="A1282" s="85" t="s">
        <v>9</v>
      </c>
      <c r="B1282" s="87">
        <v>11001</v>
      </c>
      <c r="C1282" s="87" t="s">
        <v>12</v>
      </c>
      <c r="D1282" s="86">
        <v>14.256320000000001</v>
      </c>
      <c r="E1282" s="86">
        <f>SUMIFS('Ratios_MARAMA-VA'!T:T, 'Ratios_MARAMA-VA'!AA:AA, Z1282)</f>
        <v>14.256319999979899</v>
      </c>
      <c r="F1282" s="86">
        <f>SUMIFS('Ratios_MARAMA-VA'!J:J, 'Ratios_MARAMA-VA'!AA:AA, Z1282)</f>
        <v>3.8824400871405401E-2</v>
      </c>
      <c r="G1282" s="122">
        <f t="shared" si="71"/>
        <v>2.72331154684099E-3</v>
      </c>
      <c r="H1282" s="122">
        <v>15.187082280728401</v>
      </c>
      <c r="I1282" s="86">
        <v>4.1359156537931853E-2</v>
      </c>
      <c r="J1282" s="122">
        <v>15.622201269811001</v>
      </c>
      <c r="K1282" s="86">
        <v>4.2544121105150275E-2</v>
      </c>
      <c r="L1282" s="122" t="str" cm="1">
        <f t="array" ref="L1282">_xlfn.SWITCH(A1282,
    "District of Columbia", _xlfn.XLOOKUP(R1282, '2015 O3 Growth Surrogates'!A:A, '2015 O3 Growth Surrogates'!H:H),
    "Maryland", _xlfn.XLOOKUP(R1282, '2015 O3 Growth Surrogates'!A:A, '2015 O3 Growth Surrogates'!I:I),
    "Virginia", _xlfn.XLOOKUP(R1282, '2015 O3 Growth Surrogates'!A:A, '2015 O3 Growth Surrogates'!J:J)
)</f>
        <v>Population</v>
      </c>
      <c r="M1282" s="133" cm="1">
        <f t="array" ref="M1282">_xlfn.SWITCH(L1282,
"Employment", INDEX('Coop GFs_CFs'!C:D, MATCH(B1282,'Coop GFs_CFs'!B:B,0),1),
"Population", INDEX('Coop GFs_CFs'!E:F, MATCH(B1282,'Coop GFs_CFs'!B:B,0),1),
"Household", INDEX('Coop GFs_CFs'!G:H, MATCH(B1282,'Coop GFs_CFs'!B:B,0),1),
"VMT", INDEX('Coop GFs_CFs'!I:J, MATCH(B1282,'Coop GFs_CFs'!B:B,0),1),
"Lane Mile", INDEX('Coop GFs_CFs'!K:L, MATCH(B1282,'Coop GFs_CFs'!B:B,0),1),
"Gas Sales", INDEX('Coop GFs_CFs'!M:N, MATCH(B1282,'Coop GFs_CFs'!B:B,0),1),
"No Growth", INDEX('Coop GFs_CFs'!O:P, MATCH(B1282,'Coop GFs_CFs'!B:B,0),1)
)</f>
        <v>1.0682042243864278</v>
      </c>
      <c r="N1282" s="133" cm="1">
        <f t="array" ref="N1282">_xlfn.SWITCH(L1282,
"Employment", INDEX('Coop GFs_CFs'!C:D, MATCH(B1282,'Coop GFs_CFs'!B:B,0),2),
"Population", INDEX('Coop GFs_CFs'!E:F, MATCH(B1282,'Coop GFs_CFs'!B:B,0),2),
"Household", INDEX('Coop GFs_CFs'!G:H, MATCH(B1282,'Coop GFs_CFs'!B:B,0),2),
"VMT", INDEX('Coop GFs_CFs'!I:J, MATCH(B1282,'Coop GFs_CFs'!B:B,0),2),
"Lane Mile", INDEX('Coop GFs_CFs'!K:L, MATCH(B1282,'Coop GFs_CFs'!B:B,0),2),
"Gas Sales", INDEX('Coop GFs_CFs'!M:N, MATCH(B1282,'Coop GFs_CFs'!B:B,0),2),
"No Growth", INDEX('Coop GFs_CFs'!O:P, MATCH(B1282,'Coop GFs_CFs'!B:B,0),2)
)</f>
        <v>1.1102535122627881</v>
      </c>
      <c r="O1282" s="133"/>
      <c r="P1282" s="86">
        <f t="shared" si="69"/>
        <v>4.1472389020107359E-2</v>
      </c>
      <c r="Q1282" s="86">
        <f t="shared" si="70"/>
        <v>4.31049274289763E-2</v>
      </c>
      <c r="R1282" s="156" t="s">
        <v>417</v>
      </c>
      <c r="S1282" s="85" t="s">
        <v>393</v>
      </c>
      <c r="T1282" s="85" t="s">
        <v>382</v>
      </c>
      <c r="U1282" s="85" t="s">
        <v>402</v>
      </c>
      <c r="V1282" s="85" t="s">
        <v>418</v>
      </c>
      <c r="W1282" s="85" t="s">
        <v>385</v>
      </c>
      <c r="X1282" s="85" t="s">
        <v>330</v>
      </c>
      <c r="Z1282" s="42" t="s">
        <v>2617</v>
      </c>
      <c r="AA1282"/>
    </row>
    <row r="1283" spans="1:27" s="39" customFormat="1" x14ac:dyDescent="0.35">
      <c r="A1283" s="85" t="s">
        <v>497</v>
      </c>
      <c r="B1283" s="87">
        <v>24009</v>
      </c>
      <c r="C1283" s="87" t="s">
        <v>12</v>
      </c>
      <c r="D1283" s="86">
        <v>1.86144</v>
      </c>
      <c r="E1283" s="86">
        <f>SUMIFS('Ratios_MARAMA-VA'!T:T, 'Ratios_MARAMA-VA'!AA:AA, Z1283)</f>
        <v>1.8614399999973901</v>
      </c>
      <c r="F1283" s="86">
        <f>SUMIFS('Ratios_MARAMA-VA'!J:J, 'Ratios_MARAMA-VA'!AA:AA, Z1283)</f>
        <v>5.0692810457445298E-3</v>
      </c>
      <c r="G1283" s="122">
        <f t="shared" si="71"/>
        <v>2.7233115468409605E-3</v>
      </c>
      <c r="H1283" s="122">
        <v>2.1495250085985802</v>
      </c>
      <c r="I1283" s="86">
        <v>5.8538262761399281E-3</v>
      </c>
      <c r="J1283" s="122">
        <v>2.3206858077259498</v>
      </c>
      <c r="K1283" s="86">
        <v>6.3199504567700198E-3</v>
      </c>
      <c r="L1283" s="122" t="str" cm="1">
        <f t="array" ref="L1283">_xlfn.SWITCH(A1283,
    "District of Columbia", _xlfn.XLOOKUP(R1283, '2015 O3 Growth Surrogates'!A:A, '2015 O3 Growth Surrogates'!H:H),
    "Maryland", _xlfn.XLOOKUP(R1283, '2015 O3 Growth Surrogates'!A:A, '2015 O3 Growth Surrogates'!I:I),
    "Virginia", _xlfn.XLOOKUP(R1283, '2015 O3 Growth Surrogates'!A:A, '2015 O3 Growth Surrogates'!J:J)
)</f>
        <v>Population</v>
      </c>
      <c r="M1283" s="133" cm="1">
        <f t="array" ref="M1283">_xlfn.SWITCH(L1283,
"Employment", INDEX('Coop GFs_CFs'!C:D, MATCH(B1283,'Coop GFs_CFs'!B:B,0),1),
"Population", INDEX('Coop GFs_CFs'!E:F, MATCH(B1283,'Coop GFs_CFs'!B:B,0),1),
"Household", INDEX('Coop GFs_CFs'!G:H, MATCH(B1283,'Coop GFs_CFs'!B:B,0),1),
"VMT", INDEX('Coop GFs_CFs'!I:J, MATCH(B1283,'Coop GFs_CFs'!B:B,0),1),
"Lane Mile", INDEX('Coop GFs_CFs'!K:L, MATCH(B1283,'Coop GFs_CFs'!B:B,0),1),
"Gas Sales", INDEX('Coop GFs_CFs'!M:N, MATCH(B1283,'Coop GFs_CFs'!B:B,0),1),
"No Growth", INDEX('Coop GFs_CFs'!O:P, MATCH(B1283,'Coop GFs_CFs'!B:B,0),1)
)</f>
        <v>1.0426851482954702</v>
      </c>
      <c r="N1283" s="133" cm="1">
        <f t="array" ref="N1283">_xlfn.SWITCH(L1283,
"Employment", INDEX('Coop GFs_CFs'!C:D, MATCH(B1283,'Coop GFs_CFs'!B:B,0),2),
"Population", INDEX('Coop GFs_CFs'!E:F, MATCH(B1283,'Coop GFs_CFs'!B:B,0),2),
"Household", INDEX('Coop GFs_CFs'!G:H, MATCH(B1283,'Coop GFs_CFs'!B:B,0),2),
"VMT", INDEX('Coop GFs_CFs'!I:J, MATCH(B1283,'Coop GFs_CFs'!B:B,0),2),
"Lane Mile", INDEX('Coop GFs_CFs'!K:L, MATCH(B1283,'Coop GFs_CFs'!B:B,0),2),
"Gas Sales", INDEX('Coop GFs_CFs'!M:N, MATCH(B1283,'Coop GFs_CFs'!B:B,0),2),
"No Growth", INDEX('Coop GFs_CFs'!O:P, MATCH(B1283,'Coop GFs_CFs'!B:B,0),2)
)</f>
        <v>1.0572281391746758</v>
      </c>
      <c r="O1283" s="133"/>
      <c r="P1283" s="86">
        <f t="shared" si="69"/>
        <v>5.2856640589335514E-3</v>
      </c>
      <c r="Q1283" s="86">
        <f t="shared" si="70"/>
        <v>5.359386566945944E-3</v>
      </c>
      <c r="R1283" s="156" t="s">
        <v>417</v>
      </c>
      <c r="S1283" s="85" t="s">
        <v>393</v>
      </c>
      <c r="T1283" s="85" t="s">
        <v>382</v>
      </c>
      <c r="U1283" s="85" t="s">
        <v>402</v>
      </c>
      <c r="V1283" s="85" t="s">
        <v>418</v>
      </c>
      <c r="W1283" s="85" t="s">
        <v>385</v>
      </c>
      <c r="X1283" s="85" t="s">
        <v>330</v>
      </c>
      <c r="Z1283" s="42" t="s">
        <v>2618</v>
      </c>
      <c r="AA1283"/>
    </row>
    <row r="1284" spans="1:27" s="39" customFormat="1" x14ac:dyDescent="0.35">
      <c r="A1284" s="85" t="s">
        <v>497</v>
      </c>
      <c r="B1284" s="87">
        <v>24017</v>
      </c>
      <c r="C1284" s="87" t="s">
        <v>12</v>
      </c>
      <c r="D1284" s="86">
        <v>3.2887200000000001</v>
      </c>
      <c r="E1284" s="86">
        <f>SUMIFS('Ratios_MARAMA-VA'!T:T, 'Ratios_MARAMA-VA'!AA:AA, Z1284)</f>
        <v>3.28871999999539</v>
      </c>
      <c r="F1284" s="86">
        <f>SUMIFS('Ratios_MARAMA-VA'!J:J, 'Ratios_MARAMA-VA'!AA:AA, Z1284)</f>
        <v>8.9562091503142399E-3</v>
      </c>
      <c r="G1284" s="122">
        <f t="shared" si="71"/>
        <v>2.7233115468409579E-3</v>
      </c>
      <c r="H1284" s="122">
        <v>3.8233408088505301</v>
      </c>
      <c r="I1284" s="86">
        <v>1.0412148172250895E-2</v>
      </c>
      <c r="J1284" s="122">
        <v>4.1434905448953403</v>
      </c>
      <c r="K1284" s="86">
        <v>1.1284015645139813E-2</v>
      </c>
      <c r="L1284" s="122" t="str" cm="1">
        <f t="array" ref="L1284">_xlfn.SWITCH(A1284,
    "District of Columbia", _xlfn.XLOOKUP(R1284, '2015 O3 Growth Surrogates'!A:A, '2015 O3 Growth Surrogates'!H:H),
    "Maryland", _xlfn.XLOOKUP(R1284, '2015 O3 Growth Surrogates'!A:A, '2015 O3 Growth Surrogates'!I:I),
    "Virginia", _xlfn.XLOOKUP(R1284, '2015 O3 Growth Surrogates'!A:A, '2015 O3 Growth Surrogates'!J:J)
)</f>
        <v>Population</v>
      </c>
      <c r="M1284" s="133" cm="1">
        <f t="array" ref="M1284">_xlfn.SWITCH(L1284,
"Employment", INDEX('Coop GFs_CFs'!C:D, MATCH(B1284,'Coop GFs_CFs'!B:B,0),1),
"Population", INDEX('Coop GFs_CFs'!E:F, MATCH(B1284,'Coop GFs_CFs'!B:B,0),1),
"Household", INDEX('Coop GFs_CFs'!G:H, MATCH(B1284,'Coop GFs_CFs'!B:B,0),1),
"VMT", INDEX('Coop GFs_CFs'!I:J, MATCH(B1284,'Coop GFs_CFs'!B:B,0),1),
"Lane Mile", INDEX('Coop GFs_CFs'!K:L, MATCH(B1284,'Coop GFs_CFs'!B:B,0),1),
"Gas Sales", INDEX('Coop GFs_CFs'!M:N, MATCH(B1284,'Coop GFs_CFs'!B:B,0),1),
"No Growth", INDEX('Coop GFs_CFs'!O:P, MATCH(B1284,'Coop GFs_CFs'!B:B,0),1)
)</f>
        <v>1.1538180515174046</v>
      </c>
      <c r="N1284" s="133" cm="1">
        <f t="array" ref="N1284">_xlfn.SWITCH(L1284,
"Employment", INDEX('Coop GFs_CFs'!C:D, MATCH(B1284,'Coop GFs_CFs'!B:B,0),2),
"Population", INDEX('Coop GFs_CFs'!E:F, MATCH(B1284,'Coop GFs_CFs'!B:B,0),2),
"Household", INDEX('Coop GFs_CFs'!G:H, MATCH(B1284,'Coop GFs_CFs'!B:B,0),2),
"VMT", INDEX('Coop GFs_CFs'!I:J, MATCH(B1284,'Coop GFs_CFs'!B:B,0),2),
"Lane Mile", INDEX('Coop GFs_CFs'!K:L, MATCH(B1284,'Coop GFs_CFs'!B:B,0),2),
"Gas Sales", INDEX('Coop GFs_CFs'!M:N, MATCH(B1284,'Coop GFs_CFs'!B:B,0),2),
"No Growth", INDEX('Coop GFs_CFs'!O:P, MATCH(B1284,'Coop GFs_CFs'!B:B,0),2)
)</f>
        <v>1.2191456407227705</v>
      </c>
      <c r="O1284" s="133"/>
      <c r="P1284" s="86">
        <f t="shared" si="69"/>
        <v>1.0333835790797927E-2</v>
      </c>
      <c r="Q1284" s="86">
        <f t="shared" si="70"/>
        <v>1.0918923343006995E-2</v>
      </c>
      <c r="R1284" s="156" t="s">
        <v>417</v>
      </c>
      <c r="S1284" s="85" t="s">
        <v>393</v>
      </c>
      <c r="T1284" s="85" t="s">
        <v>382</v>
      </c>
      <c r="U1284" s="85" t="s">
        <v>402</v>
      </c>
      <c r="V1284" s="85" t="s">
        <v>418</v>
      </c>
      <c r="W1284" s="85" t="s">
        <v>385</v>
      </c>
      <c r="X1284" s="85" t="s">
        <v>330</v>
      </c>
      <c r="Z1284" s="42" t="s">
        <v>2619</v>
      </c>
      <c r="AA1284"/>
    </row>
    <row r="1285" spans="1:27" s="39" customFormat="1" x14ac:dyDescent="0.35">
      <c r="A1285" s="85" t="s">
        <v>497</v>
      </c>
      <c r="B1285" s="87">
        <v>24021</v>
      </c>
      <c r="C1285" s="87" t="s">
        <v>12</v>
      </c>
      <c r="D1285" s="86">
        <v>5.3032199999999996</v>
      </c>
      <c r="E1285" s="86">
        <f>SUMIFS('Ratios_MARAMA-VA'!T:T, 'Ratios_MARAMA-VA'!AA:AA, Z1285)</f>
        <v>5.30321999999257</v>
      </c>
      <c r="F1285" s="86">
        <f>SUMIFS('Ratios_MARAMA-VA'!J:J, 'Ratios_MARAMA-VA'!AA:AA, Z1285)</f>
        <v>1.44423202614177E-2</v>
      </c>
      <c r="G1285" s="122">
        <f t="shared" si="71"/>
        <v>2.7233115468409635E-3</v>
      </c>
      <c r="H1285" s="122">
        <v>6.0930583786699097</v>
      </c>
      <c r="I1285" s="86">
        <v>1.6593296238207846E-2</v>
      </c>
      <c r="J1285" s="122">
        <v>6.5596492766204104</v>
      </c>
      <c r="K1285" s="86">
        <v>1.7863968618247336E-2</v>
      </c>
      <c r="L1285" s="122" t="str" cm="1">
        <f t="array" ref="L1285">_xlfn.SWITCH(A1285,
    "District of Columbia", _xlfn.XLOOKUP(R1285, '2015 O3 Growth Surrogates'!A:A, '2015 O3 Growth Surrogates'!H:H),
    "Maryland", _xlfn.XLOOKUP(R1285, '2015 O3 Growth Surrogates'!A:A, '2015 O3 Growth Surrogates'!I:I),
    "Virginia", _xlfn.XLOOKUP(R1285, '2015 O3 Growth Surrogates'!A:A, '2015 O3 Growth Surrogates'!J:J)
)</f>
        <v>Population</v>
      </c>
      <c r="M1285" s="133" cm="1">
        <f t="array" ref="M1285">_xlfn.SWITCH(L1285,
"Employment", INDEX('Coop GFs_CFs'!C:D, MATCH(B1285,'Coop GFs_CFs'!B:B,0),1),
"Population", INDEX('Coop GFs_CFs'!E:F, MATCH(B1285,'Coop GFs_CFs'!B:B,0),1),
"Household", INDEX('Coop GFs_CFs'!G:H, MATCH(B1285,'Coop GFs_CFs'!B:B,0),1),
"VMT", INDEX('Coop GFs_CFs'!I:J, MATCH(B1285,'Coop GFs_CFs'!B:B,0),1),
"Lane Mile", INDEX('Coop GFs_CFs'!K:L, MATCH(B1285,'Coop GFs_CFs'!B:B,0),1),
"Gas Sales", INDEX('Coop GFs_CFs'!M:N, MATCH(B1285,'Coop GFs_CFs'!B:B,0),1),
"No Growth", INDEX('Coop GFs_CFs'!O:P, MATCH(B1285,'Coop GFs_CFs'!B:B,0),1)
)</f>
        <v>1.1642434590518702</v>
      </c>
      <c r="N1285" s="133" cm="1">
        <f t="array" ref="N1285">_xlfn.SWITCH(L1285,
"Employment", INDEX('Coop GFs_CFs'!C:D, MATCH(B1285,'Coop GFs_CFs'!B:B,0),2),
"Population", INDEX('Coop GFs_CFs'!E:F, MATCH(B1285,'Coop GFs_CFs'!B:B,0),2),
"Household", INDEX('Coop GFs_CFs'!G:H, MATCH(B1285,'Coop GFs_CFs'!B:B,0),2),
"VMT", INDEX('Coop GFs_CFs'!I:J, MATCH(B1285,'Coop GFs_CFs'!B:B,0),2),
"Lane Mile", INDEX('Coop GFs_CFs'!K:L, MATCH(B1285,'Coop GFs_CFs'!B:B,0),2),
"Gas Sales", INDEX('Coop GFs_CFs'!M:N, MATCH(B1285,'Coop GFs_CFs'!B:B,0),2),
"No Growth", INDEX('Coop GFs_CFs'!O:P, MATCH(B1285,'Coop GFs_CFs'!B:B,0),2)
)</f>
        <v>1.2562187972033161</v>
      </c>
      <c r="O1285" s="133"/>
      <c r="P1285" s="86">
        <f t="shared" si="69"/>
        <v>1.6814376897887853E-2</v>
      </c>
      <c r="Q1285" s="86">
        <f t="shared" si="70"/>
        <v>1.8142714187623223E-2</v>
      </c>
      <c r="R1285" s="156" t="s">
        <v>417</v>
      </c>
      <c r="S1285" s="85" t="s">
        <v>393</v>
      </c>
      <c r="T1285" s="85" t="s">
        <v>382</v>
      </c>
      <c r="U1285" s="85" t="s">
        <v>402</v>
      </c>
      <c r="V1285" s="85" t="s">
        <v>418</v>
      </c>
      <c r="W1285" s="85" t="s">
        <v>385</v>
      </c>
      <c r="X1285" s="85" t="s">
        <v>330</v>
      </c>
      <c r="Z1285" s="42" t="s">
        <v>2620</v>
      </c>
      <c r="AA1285"/>
    </row>
    <row r="1286" spans="1:27" s="39" customFormat="1" x14ac:dyDescent="0.35">
      <c r="A1286" s="85" t="s">
        <v>497</v>
      </c>
      <c r="B1286" s="87">
        <v>24031</v>
      </c>
      <c r="C1286" s="87" t="s">
        <v>12</v>
      </c>
      <c r="D1286" s="86">
        <v>21.03632</v>
      </c>
      <c r="E1286" s="86">
        <f>SUMIFS('Ratios_MARAMA-VA'!T:T, 'Ratios_MARAMA-VA'!AA:AA, Z1286)</f>
        <v>21.036319999970502</v>
      </c>
      <c r="F1286" s="86">
        <f>SUMIFS('Ratios_MARAMA-VA'!J:J, 'Ratios_MARAMA-VA'!AA:AA, Z1286)</f>
        <v>5.7288453158961E-2</v>
      </c>
      <c r="G1286" s="122">
        <f t="shared" si="71"/>
        <v>2.7233115468409557E-3</v>
      </c>
      <c r="H1286" s="122">
        <v>23.285527009017599</v>
      </c>
      <c r="I1286" s="86">
        <v>6.3413744577934569E-2</v>
      </c>
      <c r="J1286" s="122">
        <v>24.517099828917001</v>
      </c>
      <c r="K1286" s="86">
        <v>6.6767701059142093E-2</v>
      </c>
      <c r="L1286" s="122" t="str" cm="1">
        <f t="array" ref="L1286">_xlfn.SWITCH(A1286,
    "District of Columbia", _xlfn.XLOOKUP(R1286, '2015 O3 Growth Surrogates'!A:A, '2015 O3 Growth Surrogates'!H:H),
    "Maryland", _xlfn.XLOOKUP(R1286, '2015 O3 Growth Surrogates'!A:A, '2015 O3 Growth Surrogates'!I:I),
    "Virginia", _xlfn.XLOOKUP(R1286, '2015 O3 Growth Surrogates'!A:A, '2015 O3 Growth Surrogates'!J:J)
)</f>
        <v>Population</v>
      </c>
      <c r="M1286" s="133" cm="1">
        <f t="array" ref="M1286">_xlfn.SWITCH(L1286,
"Employment", INDEX('Coop GFs_CFs'!C:D, MATCH(B1286,'Coop GFs_CFs'!B:B,0),1),
"Population", INDEX('Coop GFs_CFs'!E:F, MATCH(B1286,'Coop GFs_CFs'!B:B,0),1),
"Household", INDEX('Coop GFs_CFs'!G:H, MATCH(B1286,'Coop GFs_CFs'!B:B,0),1),
"VMT", INDEX('Coop GFs_CFs'!I:J, MATCH(B1286,'Coop GFs_CFs'!B:B,0),1),
"Lane Mile", INDEX('Coop GFs_CFs'!K:L, MATCH(B1286,'Coop GFs_CFs'!B:B,0),1),
"Gas Sales", INDEX('Coop GFs_CFs'!M:N, MATCH(B1286,'Coop GFs_CFs'!B:B,0),1),
"No Growth", INDEX('Coop GFs_CFs'!O:P, MATCH(B1286,'Coop GFs_CFs'!B:B,0),1)
)</f>
        <v>1.0583627788491754</v>
      </c>
      <c r="N1286" s="133" cm="1">
        <f t="array" ref="N1286">_xlfn.SWITCH(L1286,
"Employment", INDEX('Coop GFs_CFs'!C:D, MATCH(B1286,'Coop GFs_CFs'!B:B,0),2),
"Population", INDEX('Coop GFs_CFs'!E:F, MATCH(B1286,'Coop GFs_CFs'!B:B,0),2),
"Household", INDEX('Coop GFs_CFs'!G:H, MATCH(B1286,'Coop GFs_CFs'!B:B,0),2),
"VMT", INDEX('Coop GFs_CFs'!I:J, MATCH(B1286,'Coop GFs_CFs'!B:B,0),2),
"Lane Mile", INDEX('Coop GFs_CFs'!K:L, MATCH(B1286,'Coop GFs_CFs'!B:B,0),2),
"Gas Sales", INDEX('Coop GFs_CFs'!M:N, MATCH(B1286,'Coop GFs_CFs'!B:B,0),2),
"No Growth", INDEX('Coop GFs_CFs'!O:P, MATCH(B1286,'Coop GFs_CFs'!B:B,0),2)
)</f>
        <v>1.0918242125602675</v>
      </c>
      <c r="O1286" s="133"/>
      <c r="P1286" s="86">
        <f t="shared" si="69"/>
        <v>6.0631966481288782E-2</v>
      </c>
      <c r="Q1286" s="86">
        <f t="shared" si="70"/>
        <v>6.2548920259078364E-2</v>
      </c>
      <c r="R1286" s="156" t="s">
        <v>417</v>
      </c>
      <c r="S1286" s="85" t="s">
        <v>393</v>
      </c>
      <c r="T1286" s="85" t="s">
        <v>382</v>
      </c>
      <c r="U1286" s="85" t="s">
        <v>402</v>
      </c>
      <c r="V1286" s="85" t="s">
        <v>418</v>
      </c>
      <c r="W1286" s="85" t="s">
        <v>385</v>
      </c>
      <c r="X1286" s="85" t="s">
        <v>330</v>
      </c>
      <c r="Z1286" s="42" t="s">
        <v>2624</v>
      </c>
      <c r="AA1286"/>
    </row>
    <row r="1287" spans="1:27" s="39" customFormat="1" x14ac:dyDescent="0.35">
      <c r="A1287" s="85" t="s">
        <v>497</v>
      </c>
      <c r="B1287" s="87">
        <v>24033</v>
      </c>
      <c r="C1287" s="87" t="s">
        <v>12</v>
      </c>
      <c r="D1287" s="86">
        <v>18.192240000000002</v>
      </c>
      <c r="E1287" s="86">
        <f>SUMIFS('Ratios_MARAMA-VA'!T:T, 'Ratios_MARAMA-VA'!AA:AA, Z1287)</f>
        <v>18.1922399999746</v>
      </c>
      <c r="F1287" s="86">
        <f>SUMIFS('Ratios_MARAMA-VA'!J:J, 'Ratios_MARAMA-VA'!AA:AA, Z1287)</f>
        <v>4.95431372548326E-2</v>
      </c>
      <c r="G1287" s="122">
        <f t="shared" si="71"/>
        <v>2.7233115468409484E-3</v>
      </c>
      <c r="H1287" s="122">
        <v>19.604321057607802</v>
      </c>
      <c r="I1287" s="86">
        <v>5.338867390416048E-2</v>
      </c>
      <c r="J1287" s="122">
        <v>20.3175615440991</v>
      </c>
      <c r="K1287" s="86">
        <v>5.5331049956696687E-2</v>
      </c>
      <c r="L1287" s="122" t="str" cm="1">
        <f t="array" ref="L1287">_xlfn.SWITCH(A1287,
    "District of Columbia", _xlfn.XLOOKUP(R1287, '2015 O3 Growth Surrogates'!A:A, '2015 O3 Growth Surrogates'!H:H),
    "Maryland", _xlfn.XLOOKUP(R1287, '2015 O3 Growth Surrogates'!A:A, '2015 O3 Growth Surrogates'!I:I),
    "Virginia", _xlfn.XLOOKUP(R1287, '2015 O3 Growth Surrogates'!A:A, '2015 O3 Growth Surrogates'!J:J)
)</f>
        <v>Population</v>
      </c>
      <c r="M1287" s="133" cm="1">
        <f t="array" ref="M1287">_xlfn.SWITCH(L1287,
"Employment", INDEX('Coop GFs_CFs'!C:D, MATCH(B1287,'Coop GFs_CFs'!B:B,0),1),
"Population", INDEX('Coop GFs_CFs'!E:F, MATCH(B1287,'Coop GFs_CFs'!B:B,0),1),
"Household", INDEX('Coop GFs_CFs'!G:H, MATCH(B1287,'Coop GFs_CFs'!B:B,0),1),
"VMT", INDEX('Coop GFs_CFs'!I:J, MATCH(B1287,'Coop GFs_CFs'!B:B,0),1),
"Lane Mile", INDEX('Coop GFs_CFs'!K:L, MATCH(B1287,'Coop GFs_CFs'!B:B,0),1),
"Gas Sales", INDEX('Coop GFs_CFs'!M:N, MATCH(B1287,'Coop GFs_CFs'!B:B,0),1),
"No Growth", INDEX('Coop GFs_CFs'!O:P, MATCH(B1287,'Coop GFs_CFs'!B:B,0),1)
)</f>
        <v>1.0745673584180946</v>
      </c>
      <c r="N1287" s="133" cm="1">
        <f t="array" ref="N1287">_xlfn.SWITCH(L1287,
"Employment", INDEX('Coop GFs_CFs'!C:D, MATCH(B1287,'Coop GFs_CFs'!B:B,0),2),
"Population", INDEX('Coop GFs_CFs'!E:F, MATCH(B1287,'Coop GFs_CFs'!B:B,0),2),
"Household", INDEX('Coop GFs_CFs'!G:H, MATCH(B1287,'Coop GFs_CFs'!B:B,0),2),
"VMT", INDEX('Coop GFs_CFs'!I:J, MATCH(B1287,'Coop GFs_CFs'!B:B,0),2),
"Lane Mile", INDEX('Coop GFs_CFs'!K:L, MATCH(B1287,'Coop GFs_CFs'!B:B,0),2),
"Gas Sales", INDEX('Coop GFs_CFs'!M:N, MATCH(B1287,'Coop GFs_CFs'!B:B,0),2),
"No Growth", INDEX('Coop GFs_CFs'!O:P, MATCH(B1287,'Coop GFs_CFs'!B:B,0),2)
)</f>
        <v>1.1211792575445925</v>
      </c>
      <c r="O1287" s="133"/>
      <c r="P1287" s="86">
        <f t="shared" ref="P1287:P1350" si="72">F1287*M1287</f>
        <v>5.323743812767056E-2</v>
      </c>
      <c r="Q1287" s="86">
        <f t="shared" ref="Q1287:Q1350" si="73">F1287*N1287</f>
        <v>5.5546737843803054E-2</v>
      </c>
      <c r="R1287" s="156" t="s">
        <v>417</v>
      </c>
      <c r="S1287" s="85" t="s">
        <v>393</v>
      </c>
      <c r="T1287" s="85" t="s">
        <v>382</v>
      </c>
      <c r="U1287" s="85" t="s">
        <v>402</v>
      </c>
      <c r="V1287" s="85" t="s">
        <v>418</v>
      </c>
      <c r="W1287" s="85" t="s">
        <v>385</v>
      </c>
      <c r="X1287" s="85" t="s">
        <v>330</v>
      </c>
      <c r="Z1287" s="42" t="s">
        <v>2625</v>
      </c>
      <c r="AA1287"/>
    </row>
    <row r="1288" spans="1:27" s="39" customFormat="1" x14ac:dyDescent="0.35">
      <c r="A1288" s="85" t="s">
        <v>811</v>
      </c>
      <c r="B1288" s="87">
        <v>51013</v>
      </c>
      <c r="C1288" s="87" t="s">
        <v>12</v>
      </c>
      <c r="D1288" s="86">
        <v>7.024457</v>
      </c>
      <c r="E1288" s="86">
        <f>SUMIFS('Ratios_MARAMA-VA'!T:T, 'Ratios_MARAMA-VA'!AA:AA, Z1288)</f>
        <v>7.0244569999901403</v>
      </c>
      <c r="F1288" s="86">
        <f>SUMIFS('Ratios_MARAMA-VA'!J:J, 'Ratios_MARAMA-VA'!AA:AA, Z1288)</f>
        <v>1.91297848583609E-2</v>
      </c>
      <c r="G1288" s="122">
        <f t="shared" si="71"/>
        <v>2.7233115468409518E-3</v>
      </c>
      <c r="H1288" s="122">
        <v>7.4337957329454598</v>
      </c>
      <c r="I1288" s="86">
        <v>2.0244541756387367E-2</v>
      </c>
      <c r="J1288" s="122">
        <v>7.6193970783362799</v>
      </c>
      <c r="K1288" s="86">
        <v>2.0749992043399404E-2</v>
      </c>
      <c r="L1288" s="122" t="str" cm="1">
        <f t="array" ref="L1288">_xlfn.SWITCH(A1288,
    "District of Columbia", _xlfn.XLOOKUP(R1288, '2015 O3 Growth Surrogates'!A:A, '2015 O3 Growth Surrogates'!H:H),
    "Maryland", _xlfn.XLOOKUP(R1288, '2015 O3 Growth Surrogates'!A:A, '2015 O3 Growth Surrogates'!I:I),
    "Virginia", _xlfn.XLOOKUP(R1288, '2015 O3 Growth Surrogates'!A:A, '2015 O3 Growth Surrogates'!J:J)
)</f>
        <v>Population</v>
      </c>
      <c r="M1288" s="133" cm="1">
        <f t="array" ref="M1288">_xlfn.SWITCH(L1288,
"Employment", INDEX('Coop GFs_CFs'!C:D, MATCH(B1288,'Coop GFs_CFs'!B:B,0),1),
"Population", INDEX('Coop GFs_CFs'!E:F, MATCH(B1288,'Coop GFs_CFs'!B:B,0),1),
"Household", INDEX('Coop GFs_CFs'!G:H, MATCH(B1288,'Coop GFs_CFs'!B:B,0),1),
"VMT", INDEX('Coop GFs_CFs'!I:J, MATCH(B1288,'Coop GFs_CFs'!B:B,0),1),
"Lane Mile", INDEX('Coop GFs_CFs'!K:L, MATCH(B1288,'Coop GFs_CFs'!B:B,0),1),
"Gas Sales", INDEX('Coop GFs_CFs'!M:N, MATCH(B1288,'Coop GFs_CFs'!B:B,0),1),
"No Growth", INDEX('Coop GFs_CFs'!O:P, MATCH(B1288,'Coop GFs_CFs'!B:B,0),1)
)</f>
        <v>1.0984649785709848</v>
      </c>
      <c r="N1288" s="133" cm="1">
        <f t="array" ref="N1288">_xlfn.SWITCH(L1288,
"Employment", INDEX('Coop GFs_CFs'!C:D, MATCH(B1288,'Coop GFs_CFs'!B:B,0),2),
"Population", INDEX('Coop GFs_CFs'!E:F, MATCH(B1288,'Coop GFs_CFs'!B:B,0),2),
"Household", INDEX('Coop GFs_CFs'!G:H, MATCH(B1288,'Coop GFs_CFs'!B:B,0),2),
"VMT", INDEX('Coop GFs_CFs'!I:J, MATCH(B1288,'Coop GFs_CFs'!B:B,0),2),
"Lane Mile", INDEX('Coop GFs_CFs'!K:L, MATCH(B1288,'Coop GFs_CFs'!B:B,0),2),
"Gas Sales", INDEX('Coop GFs_CFs'!M:N, MATCH(B1288,'Coop GFs_CFs'!B:B,0),2),
"No Growth", INDEX('Coop GFs_CFs'!O:P, MATCH(B1288,'Coop GFs_CFs'!B:B,0),2)
)</f>
        <v>1.1504470071844137</v>
      </c>
      <c r="O1288" s="133"/>
      <c r="P1288" s="86">
        <f t="shared" si="72"/>
        <v>2.1013398714506956E-2</v>
      </c>
      <c r="Q1288" s="86">
        <f t="shared" si="73"/>
        <v>2.200780373838301E-2</v>
      </c>
      <c r="R1288" s="156" t="s">
        <v>417</v>
      </c>
      <c r="S1288" s="85" t="s">
        <v>393</v>
      </c>
      <c r="T1288" s="85" t="s">
        <v>382</v>
      </c>
      <c r="U1288" s="85" t="s">
        <v>402</v>
      </c>
      <c r="V1288" s="85" t="s">
        <v>418</v>
      </c>
      <c r="W1288" s="85" t="s">
        <v>385</v>
      </c>
      <c r="X1288" s="85" t="s">
        <v>330</v>
      </c>
      <c r="Z1288" s="42" t="s">
        <v>2627</v>
      </c>
      <c r="AA1288"/>
    </row>
    <row r="1289" spans="1:27" s="39" customFormat="1" x14ac:dyDescent="0.35">
      <c r="A1289" s="85" t="s">
        <v>811</v>
      </c>
      <c r="B1289" s="87">
        <v>51059</v>
      </c>
      <c r="C1289" s="87" t="s">
        <v>12</v>
      </c>
      <c r="D1289" s="86">
        <v>33.859349999999999</v>
      </c>
      <c r="E1289" s="86">
        <f>SUMIFS('Ratios_MARAMA-VA'!T:T, 'Ratios_MARAMA-VA'!AA:AA, Z1289)</f>
        <v>33.859349999952499</v>
      </c>
      <c r="F1289" s="86">
        <f>SUMIFS('Ratios_MARAMA-VA'!J:J, 'Ratios_MARAMA-VA'!AA:AA, Z1289)</f>
        <v>9.2209558823400498E-2</v>
      </c>
      <c r="G1289" s="122">
        <f t="shared" si="71"/>
        <v>2.7233115468409718E-3</v>
      </c>
      <c r="H1289" s="122">
        <v>39.943588485230102</v>
      </c>
      <c r="I1289" s="86">
        <v>0.10877883574409121</v>
      </c>
      <c r="J1289" s="122">
        <v>43.701134330546999</v>
      </c>
      <c r="K1289" s="86">
        <v>0.11901180373242705</v>
      </c>
      <c r="L1289" s="122" t="str" cm="1">
        <f t="array" ref="L1289">_xlfn.SWITCH(A1289,
    "District of Columbia", _xlfn.XLOOKUP(R1289, '2015 O3 Growth Surrogates'!A:A, '2015 O3 Growth Surrogates'!H:H),
    "Maryland", _xlfn.XLOOKUP(R1289, '2015 O3 Growth Surrogates'!A:A, '2015 O3 Growth Surrogates'!I:I),
    "Virginia", _xlfn.XLOOKUP(R1289, '2015 O3 Growth Surrogates'!A:A, '2015 O3 Growth Surrogates'!J:J)
)</f>
        <v>Population</v>
      </c>
      <c r="M1289" s="133" cm="1">
        <f t="array" ref="M1289">_xlfn.SWITCH(L1289,
"Employment", INDEX('Coop GFs_CFs'!C:D, MATCH(B1289,'Coop GFs_CFs'!B:B,0),1),
"Population", INDEX('Coop GFs_CFs'!E:F, MATCH(B1289,'Coop GFs_CFs'!B:B,0),1),
"Household", INDEX('Coop GFs_CFs'!G:H, MATCH(B1289,'Coop GFs_CFs'!B:B,0),1),
"VMT", INDEX('Coop GFs_CFs'!I:J, MATCH(B1289,'Coop GFs_CFs'!B:B,0),1),
"Lane Mile", INDEX('Coop GFs_CFs'!K:L, MATCH(B1289,'Coop GFs_CFs'!B:B,0),1),
"Gas Sales", INDEX('Coop GFs_CFs'!M:N, MATCH(B1289,'Coop GFs_CFs'!B:B,0),1),
"No Growth", INDEX('Coop GFs_CFs'!O:P, MATCH(B1289,'Coop GFs_CFs'!B:B,0),1)
)</f>
        <v>1.0657729164323093</v>
      </c>
      <c r="N1289" s="133" cm="1">
        <f t="array" ref="N1289">_xlfn.SWITCH(L1289,
"Employment", INDEX('Coop GFs_CFs'!C:D, MATCH(B1289,'Coop GFs_CFs'!B:B,0),2),
"Population", INDEX('Coop GFs_CFs'!E:F, MATCH(B1289,'Coop GFs_CFs'!B:B,0),2),
"Household", INDEX('Coop GFs_CFs'!G:H, MATCH(B1289,'Coop GFs_CFs'!B:B,0),2),
"VMT", INDEX('Coop GFs_CFs'!I:J, MATCH(B1289,'Coop GFs_CFs'!B:B,0),2),
"Lane Mile", INDEX('Coop GFs_CFs'!K:L, MATCH(B1289,'Coop GFs_CFs'!B:B,0),2),
"Gas Sales", INDEX('Coop GFs_CFs'!M:N, MATCH(B1289,'Coop GFs_CFs'!B:B,0),2),
"No Growth", INDEX('Coop GFs_CFs'!O:P, MATCH(B1289,'Coop GFs_CFs'!B:B,0),2)
)</f>
        <v>1.0960498584059377</v>
      </c>
      <c r="O1289" s="133"/>
      <c r="P1289" s="86">
        <f t="shared" si="72"/>
        <v>9.8274450430152122E-2</v>
      </c>
      <c r="Q1289" s="86">
        <f t="shared" si="73"/>
        <v>0.1010662738920621</v>
      </c>
      <c r="R1289" s="156" t="s">
        <v>417</v>
      </c>
      <c r="S1289" s="85" t="s">
        <v>393</v>
      </c>
      <c r="T1289" s="85" t="s">
        <v>382</v>
      </c>
      <c r="U1289" s="85" t="s">
        <v>402</v>
      </c>
      <c r="V1289" s="85" t="s">
        <v>418</v>
      </c>
      <c r="W1289" s="85" t="s">
        <v>385</v>
      </c>
      <c r="X1289" s="85" t="s">
        <v>330</v>
      </c>
      <c r="Z1289" s="42" t="s">
        <v>2628</v>
      </c>
      <c r="AA1289"/>
    </row>
    <row r="1290" spans="1:27" s="39" customFormat="1" x14ac:dyDescent="0.35">
      <c r="A1290" s="85" t="s">
        <v>811</v>
      </c>
      <c r="B1290" s="87">
        <v>51107</v>
      </c>
      <c r="C1290" s="87" t="s">
        <v>12</v>
      </c>
      <c r="D1290" s="86">
        <v>12.390930000000001</v>
      </c>
      <c r="E1290" s="86">
        <f>SUMIFS('Ratios_MARAMA-VA'!T:T, 'Ratios_MARAMA-VA'!AA:AA, Z1290)</f>
        <v>12.3909299999825</v>
      </c>
      <c r="F1290" s="86">
        <f>SUMIFS('Ratios_MARAMA-VA'!J:J, 'Ratios_MARAMA-VA'!AA:AA, Z1290)</f>
        <v>3.3744362745050702E-2</v>
      </c>
      <c r="G1290" s="122">
        <f t="shared" si="71"/>
        <v>2.7233115468409843E-3</v>
      </c>
      <c r="H1290" s="122">
        <v>16.5152922514301</v>
      </c>
      <c r="I1290" s="86">
        <v>4.4976286087773029E-2</v>
      </c>
      <c r="J1290" s="122">
        <v>19.439915164410198</v>
      </c>
      <c r="K1290" s="86">
        <v>5.2940945436847443E-2</v>
      </c>
      <c r="L1290" s="122" t="str" cm="1">
        <f t="array" ref="L1290">_xlfn.SWITCH(A1290,
    "District of Columbia", _xlfn.XLOOKUP(R1290, '2015 O3 Growth Surrogates'!A:A, '2015 O3 Growth Surrogates'!H:H),
    "Maryland", _xlfn.XLOOKUP(R1290, '2015 O3 Growth Surrogates'!A:A, '2015 O3 Growth Surrogates'!I:I),
    "Virginia", _xlfn.XLOOKUP(R1290, '2015 O3 Growth Surrogates'!A:A, '2015 O3 Growth Surrogates'!J:J)
)</f>
        <v>Population</v>
      </c>
      <c r="M1290" s="133" cm="1">
        <f t="array" ref="M1290">_xlfn.SWITCH(L1290,
"Employment", INDEX('Coop GFs_CFs'!C:D, MATCH(B1290,'Coop GFs_CFs'!B:B,0),1),
"Population", INDEX('Coop GFs_CFs'!E:F, MATCH(B1290,'Coop GFs_CFs'!B:B,0),1),
"Household", INDEX('Coop GFs_CFs'!G:H, MATCH(B1290,'Coop GFs_CFs'!B:B,0),1),
"VMT", INDEX('Coop GFs_CFs'!I:J, MATCH(B1290,'Coop GFs_CFs'!B:B,0),1),
"Lane Mile", INDEX('Coop GFs_CFs'!K:L, MATCH(B1290,'Coop GFs_CFs'!B:B,0),1),
"Gas Sales", INDEX('Coop GFs_CFs'!M:N, MATCH(B1290,'Coop GFs_CFs'!B:B,0),1),
"No Growth", INDEX('Coop GFs_CFs'!O:P, MATCH(B1290,'Coop GFs_CFs'!B:B,0),1)
)</f>
        <v>1.1551127564124075</v>
      </c>
      <c r="N1290" s="133" cm="1">
        <f t="array" ref="N1290">_xlfn.SWITCH(L1290,
"Employment", INDEX('Coop GFs_CFs'!C:D, MATCH(B1290,'Coop GFs_CFs'!B:B,0),2),
"Population", INDEX('Coop GFs_CFs'!E:F, MATCH(B1290,'Coop GFs_CFs'!B:B,0),2),
"Household", INDEX('Coop GFs_CFs'!G:H, MATCH(B1290,'Coop GFs_CFs'!B:B,0),2),
"VMT", INDEX('Coop GFs_CFs'!I:J, MATCH(B1290,'Coop GFs_CFs'!B:B,0),2),
"Lane Mile", INDEX('Coop GFs_CFs'!K:L, MATCH(B1290,'Coop GFs_CFs'!B:B,0),2),
"Gas Sales", INDEX('Coop GFs_CFs'!M:N, MATCH(B1290,'Coop GFs_CFs'!B:B,0),2),
"No Growth", INDEX('Coop GFs_CFs'!O:P, MATCH(B1290,'Coop GFs_CFs'!B:B,0),2)
)</f>
        <v>1.1978534058610257</v>
      </c>
      <c r="O1290" s="133"/>
      <c r="P1290" s="86">
        <f t="shared" si="72"/>
        <v>3.8978543863815669E-2</v>
      </c>
      <c r="Q1290" s="86">
        <f t="shared" si="73"/>
        <v>4.0420799842768897E-2</v>
      </c>
      <c r="R1290" s="156" t="s">
        <v>417</v>
      </c>
      <c r="S1290" s="85" t="s">
        <v>393</v>
      </c>
      <c r="T1290" s="85" t="s">
        <v>382</v>
      </c>
      <c r="U1290" s="85" t="s">
        <v>402</v>
      </c>
      <c r="V1290" s="85" t="s">
        <v>418</v>
      </c>
      <c r="W1290" s="85" t="s">
        <v>385</v>
      </c>
      <c r="X1290" s="85" t="s">
        <v>330</v>
      </c>
      <c r="Z1290" s="42" t="s">
        <v>2631</v>
      </c>
      <c r="AA1290"/>
    </row>
    <row r="1291" spans="1:27" s="39" customFormat="1" x14ac:dyDescent="0.35">
      <c r="A1291" s="85" t="s">
        <v>811</v>
      </c>
      <c r="B1291" s="87">
        <v>51153</v>
      </c>
      <c r="C1291" s="87" t="s">
        <v>12</v>
      </c>
      <c r="D1291" s="86">
        <v>14.193669999999999</v>
      </c>
      <c r="E1291" s="86">
        <f>SUMIFS('Ratios_MARAMA-VA'!T:T, 'Ratios_MARAMA-VA'!AA:AA, Z1291)</f>
        <v>14.193669999979999</v>
      </c>
      <c r="F1291" s="86">
        <f>SUMIFS('Ratios_MARAMA-VA'!J:J, 'Ratios_MARAMA-VA'!AA:AA, Z1291)</f>
        <v>3.8653785402996001E-2</v>
      </c>
      <c r="G1291" s="122">
        <f t="shared" si="71"/>
        <v>2.7233115468409839E-3</v>
      </c>
      <c r="H1291" s="122">
        <v>16.995157047761499</v>
      </c>
      <c r="I1291" s="86">
        <v>4.6283107428544815E-2</v>
      </c>
      <c r="J1291" s="122">
        <v>18.7737961589769</v>
      </c>
      <c r="K1291" s="86">
        <v>5.1126895857780706E-2</v>
      </c>
      <c r="L1291" s="122" t="str" cm="1">
        <f t="array" ref="L1291">_xlfn.SWITCH(A1291,
    "District of Columbia", _xlfn.XLOOKUP(R1291, '2015 O3 Growth Surrogates'!A:A, '2015 O3 Growth Surrogates'!H:H),
    "Maryland", _xlfn.XLOOKUP(R1291, '2015 O3 Growth Surrogates'!A:A, '2015 O3 Growth Surrogates'!I:I),
    "Virginia", _xlfn.XLOOKUP(R1291, '2015 O3 Growth Surrogates'!A:A, '2015 O3 Growth Surrogates'!J:J)
)</f>
        <v>Population</v>
      </c>
      <c r="M1291" s="133" cm="1">
        <f t="array" ref="M1291">_xlfn.SWITCH(L1291,
"Employment", INDEX('Coop GFs_CFs'!C:D, MATCH(B1291,'Coop GFs_CFs'!B:B,0),1),
"Population", INDEX('Coop GFs_CFs'!E:F, MATCH(B1291,'Coop GFs_CFs'!B:B,0),1),
"Household", INDEX('Coop GFs_CFs'!G:H, MATCH(B1291,'Coop GFs_CFs'!B:B,0),1),
"VMT", INDEX('Coop GFs_CFs'!I:J, MATCH(B1291,'Coop GFs_CFs'!B:B,0),1),
"Lane Mile", INDEX('Coop GFs_CFs'!K:L, MATCH(B1291,'Coop GFs_CFs'!B:B,0),1),
"Gas Sales", INDEX('Coop GFs_CFs'!M:N, MATCH(B1291,'Coop GFs_CFs'!B:B,0),1),
"No Growth", INDEX('Coop GFs_CFs'!O:P, MATCH(B1291,'Coop GFs_CFs'!B:B,0),1)
)</f>
        <v>1.0943166406241815</v>
      </c>
      <c r="N1291" s="133" cm="1">
        <f t="array" ref="N1291">_xlfn.SWITCH(L1291,
"Employment", INDEX('Coop GFs_CFs'!C:D, MATCH(B1291,'Coop GFs_CFs'!B:B,0),2),
"Population", INDEX('Coop GFs_CFs'!E:F, MATCH(B1291,'Coop GFs_CFs'!B:B,0),2),
"Household", INDEX('Coop GFs_CFs'!G:H, MATCH(B1291,'Coop GFs_CFs'!B:B,0),2),
"VMT", INDEX('Coop GFs_CFs'!I:J, MATCH(B1291,'Coop GFs_CFs'!B:B,0),2),
"Lane Mile", INDEX('Coop GFs_CFs'!K:L, MATCH(B1291,'Coop GFs_CFs'!B:B,0),2),
"Gas Sales", INDEX('Coop GFs_CFs'!M:N, MATCH(B1291,'Coop GFs_CFs'!B:B,0),2),
"No Growth", INDEX('Coop GFs_CFs'!O:P, MATCH(B1291,'Coop GFs_CFs'!B:B,0),2)
)</f>
        <v>1.1237955518522129</v>
      </c>
      <c r="O1291" s="133"/>
      <c r="P1291" s="86">
        <f t="shared" si="72"/>
        <v>4.2299480589614608E-2</v>
      </c>
      <c r="Q1291" s="86">
        <f t="shared" si="73"/>
        <v>4.3438952098136904E-2</v>
      </c>
      <c r="R1291" s="156" t="s">
        <v>417</v>
      </c>
      <c r="S1291" s="85" t="s">
        <v>393</v>
      </c>
      <c r="T1291" s="85" t="s">
        <v>382</v>
      </c>
      <c r="U1291" s="85" t="s">
        <v>402</v>
      </c>
      <c r="V1291" s="85" t="s">
        <v>418</v>
      </c>
      <c r="W1291" s="85" t="s">
        <v>385</v>
      </c>
      <c r="X1291" s="85" t="s">
        <v>330</v>
      </c>
      <c r="Z1291" s="42" t="s">
        <v>2634</v>
      </c>
      <c r="AA1291"/>
    </row>
    <row r="1292" spans="1:27" s="39" customFormat="1" x14ac:dyDescent="0.35">
      <c r="A1292" s="85" t="s">
        <v>811</v>
      </c>
      <c r="B1292" s="87">
        <v>51510</v>
      </c>
      <c r="C1292" s="87" t="s">
        <v>12</v>
      </c>
      <c r="D1292" s="86">
        <v>4.6939109999999999</v>
      </c>
      <c r="E1292" s="86">
        <f>SUMIFS('Ratios_MARAMA-VA'!T:T, 'Ratios_MARAMA-VA'!AA:AA, Z1292)</f>
        <v>4.6939109999934301</v>
      </c>
      <c r="F1292" s="86">
        <f>SUMIFS('Ratios_MARAMA-VA'!J:J, 'Ratios_MARAMA-VA'!AA:AA, Z1292)</f>
        <v>1.27829820261259E-2</v>
      </c>
      <c r="G1292" s="122">
        <f t="shared" si="71"/>
        <v>2.7233115468409588E-3</v>
      </c>
      <c r="H1292" s="122">
        <v>5.0338189775664404</v>
      </c>
      <c r="I1292" s="86">
        <v>1.3708657346313836E-2</v>
      </c>
      <c r="J1292" s="122">
        <v>5.2034477804257504</v>
      </c>
      <c r="K1292" s="86">
        <v>1.4170609423817404E-2</v>
      </c>
      <c r="L1292" s="122" t="str" cm="1">
        <f t="array" ref="L1292">_xlfn.SWITCH(A1292,
    "District of Columbia", _xlfn.XLOOKUP(R1292, '2015 O3 Growth Surrogates'!A:A, '2015 O3 Growth Surrogates'!H:H),
    "Maryland", _xlfn.XLOOKUP(R1292, '2015 O3 Growth Surrogates'!A:A, '2015 O3 Growth Surrogates'!I:I),
    "Virginia", _xlfn.XLOOKUP(R1292, '2015 O3 Growth Surrogates'!A:A, '2015 O3 Growth Surrogates'!J:J)
)</f>
        <v>Population</v>
      </c>
      <c r="M1292" s="133" cm="1">
        <f t="array" ref="M1292">_xlfn.SWITCH(L1292,
"Employment", INDEX('Coop GFs_CFs'!C:D, MATCH(B1292,'Coop GFs_CFs'!B:B,0),1),
"Population", INDEX('Coop GFs_CFs'!E:F, MATCH(B1292,'Coop GFs_CFs'!B:B,0),1),
"Household", INDEX('Coop GFs_CFs'!G:H, MATCH(B1292,'Coop GFs_CFs'!B:B,0),1),
"VMT", INDEX('Coop GFs_CFs'!I:J, MATCH(B1292,'Coop GFs_CFs'!B:B,0),1),
"Lane Mile", INDEX('Coop GFs_CFs'!K:L, MATCH(B1292,'Coop GFs_CFs'!B:B,0),1),
"Gas Sales", INDEX('Coop GFs_CFs'!M:N, MATCH(B1292,'Coop GFs_CFs'!B:B,0),1),
"No Growth", INDEX('Coop GFs_CFs'!O:P, MATCH(B1292,'Coop GFs_CFs'!B:B,0),1)
)</f>
        <v>1.2512671881942732</v>
      </c>
      <c r="N1292" s="133" cm="1">
        <f t="array" ref="N1292">_xlfn.SWITCH(L1292,
"Employment", INDEX('Coop GFs_CFs'!C:D, MATCH(B1292,'Coop GFs_CFs'!B:B,0),2),
"Population", INDEX('Coop GFs_CFs'!E:F, MATCH(B1292,'Coop GFs_CFs'!B:B,0),2),
"Household", INDEX('Coop GFs_CFs'!G:H, MATCH(B1292,'Coop GFs_CFs'!B:B,0),2),
"VMT", INDEX('Coop GFs_CFs'!I:J, MATCH(B1292,'Coop GFs_CFs'!B:B,0),2),
"Lane Mile", INDEX('Coop GFs_CFs'!K:L, MATCH(B1292,'Coop GFs_CFs'!B:B,0),2),
"Gas Sales", INDEX('Coop GFs_CFs'!M:N, MATCH(B1292,'Coop GFs_CFs'!B:B,0),2),
"No Growth", INDEX('Coop GFs_CFs'!O:P, MATCH(B1292,'Coop GFs_CFs'!B:B,0),2)
)</f>
        <v>1.365491025746405</v>
      </c>
      <c r="O1292" s="133"/>
      <c r="P1292" s="86">
        <f t="shared" si="72"/>
        <v>1.5994925976568489E-2</v>
      </c>
      <c r="Q1292" s="86">
        <f t="shared" si="73"/>
        <v>1.7455047238952515E-2</v>
      </c>
      <c r="R1292" s="156" t="s">
        <v>417</v>
      </c>
      <c r="S1292" s="85" t="s">
        <v>393</v>
      </c>
      <c r="T1292" s="85" t="s">
        <v>382</v>
      </c>
      <c r="U1292" s="85" t="s">
        <v>402</v>
      </c>
      <c r="V1292" s="85" t="s">
        <v>418</v>
      </c>
      <c r="W1292" s="85" t="s">
        <v>385</v>
      </c>
      <c r="X1292" s="85" t="s">
        <v>330</v>
      </c>
      <c r="Z1292" s="42" t="s">
        <v>2626</v>
      </c>
      <c r="AA1292"/>
    </row>
    <row r="1293" spans="1:27" s="39" customFormat="1" x14ac:dyDescent="0.35">
      <c r="A1293" s="85" t="s">
        <v>811</v>
      </c>
      <c r="B1293" s="87">
        <v>51600</v>
      </c>
      <c r="C1293" s="87" t="s">
        <v>12</v>
      </c>
      <c r="D1293" s="86">
        <v>0.71073750000000002</v>
      </c>
      <c r="E1293" s="86">
        <f>SUMIFS('Ratios_MARAMA-VA'!T:T, 'Ratios_MARAMA-VA'!AA:AA, Z1293)</f>
        <v>0.71073749999900304</v>
      </c>
      <c r="F1293" s="86">
        <f>SUMIFS('Ratios_MARAMA-VA'!J:J, 'Ratios_MARAMA-VA'!AA:AA, Z1293)</f>
        <v>1.93555964052016E-3</v>
      </c>
      <c r="G1293" s="122">
        <f t="shared" si="71"/>
        <v>2.7233115468409575E-3</v>
      </c>
      <c r="H1293" s="122">
        <v>0.83066805499132101</v>
      </c>
      <c r="I1293" s="86">
        <v>2.262167905749784E-3</v>
      </c>
      <c r="J1293" s="122">
        <v>0.900227251911216</v>
      </c>
      <c r="K1293" s="86">
        <v>2.451599269910718E-3</v>
      </c>
      <c r="L1293" s="122" t="str" cm="1">
        <f t="array" ref="L1293">_xlfn.SWITCH(A1293,
    "District of Columbia", _xlfn.XLOOKUP(R1293, '2015 O3 Growth Surrogates'!A:A, '2015 O3 Growth Surrogates'!H:H),
    "Maryland", _xlfn.XLOOKUP(R1293, '2015 O3 Growth Surrogates'!A:A, '2015 O3 Growth Surrogates'!I:I),
    "Virginia", _xlfn.XLOOKUP(R1293, '2015 O3 Growth Surrogates'!A:A, '2015 O3 Growth Surrogates'!J:J)
)</f>
        <v>Population</v>
      </c>
      <c r="M1293" s="133" cm="1">
        <f t="array" ref="M1293">_xlfn.SWITCH(L1293,
"Employment", INDEX('Coop GFs_CFs'!C:D, MATCH(B1293,'Coop GFs_CFs'!B:B,0),1),
"Population", INDEX('Coop GFs_CFs'!E:F, MATCH(B1293,'Coop GFs_CFs'!B:B,0),1),
"Household", INDEX('Coop GFs_CFs'!G:H, MATCH(B1293,'Coop GFs_CFs'!B:B,0),1),
"VMT", INDEX('Coop GFs_CFs'!I:J, MATCH(B1293,'Coop GFs_CFs'!B:B,0),1),
"Lane Mile", INDEX('Coop GFs_CFs'!K:L, MATCH(B1293,'Coop GFs_CFs'!B:B,0),1),
"Gas Sales", INDEX('Coop GFs_CFs'!M:N, MATCH(B1293,'Coop GFs_CFs'!B:B,0),1),
"No Growth", INDEX('Coop GFs_CFs'!O:P, MATCH(B1293,'Coop GFs_CFs'!B:B,0),1)
)</f>
        <v>1.3017014531456192</v>
      </c>
      <c r="N1293" s="133" cm="1">
        <f t="array" ref="N1293">_xlfn.SWITCH(L1293,
"Employment", INDEX('Coop GFs_CFs'!C:D, MATCH(B1293,'Coop GFs_CFs'!B:B,0),2),
"Population", INDEX('Coop GFs_CFs'!E:F, MATCH(B1293,'Coop GFs_CFs'!B:B,0),2),
"Household", INDEX('Coop GFs_CFs'!G:H, MATCH(B1293,'Coop GFs_CFs'!B:B,0),2),
"VMT", INDEX('Coop GFs_CFs'!I:J, MATCH(B1293,'Coop GFs_CFs'!B:B,0),2),
"Lane Mile", INDEX('Coop GFs_CFs'!K:L, MATCH(B1293,'Coop GFs_CFs'!B:B,0),2),
"Gas Sales", INDEX('Coop GFs_CFs'!M:N, MATCH(B1293,'Coop GFs_CFs'!B:B,0),2),
"No Growth", INDEX('Coop GFs_CFs'!O:P, MATCH(B1293,'Coop GFs_CFs'!B:B,0),2)
)</f>
        <v>1.3683228310181388</v>
      </c>
      <c r="O1293" s="133"/>
      <c r="P1293" s="86">
        <f t="shared" si="72"/>
        <v>2.5195207967151048E-3</v>
      </c>
      <c r="Q1293" s="86">
        <f t="shared" si="73"/>
        <v>2.6484704469209963E-3</v>
      </c>
      <c r="R1293" s="156" t="s">
        <v>417</v>
      </c>
      <c r="S1293" s="85" t="s">
        <v>393</v>
      </c>
      <c r="T1293" s="85" t="s">
        <v>382</v>
      </c>
      <c r="U1293" s="85" t="s">
        <v>402</v>
      </c>
      <c r="V1293" s="85" t="s">
        <v>418</v>
      </c>
      <c r="W1293" s="85" t="s">
        <v>385</v>
      </c>
      <c r="X1293" s="85" t="s">
        <v>330</v>
      </c>
      <c r="Z1293" s="42" t="s">
        <v>2629</v>
      </c>
      <c r="AA1293"/>
    </row>
    <row r="1294" spans="1:27" s="39" customFormat="1" x14ac:dyDescent="0.35">
      <c r="A1294" s="85" t="s">
        <v>811</v>
      </c>
      <c r="B1294" s="87">
        <v>51610</v>
      </c>
      <c r="C1294" s="87" t="s">
        <v>12</v>
      </c>
      <c r="D1294" s="86">
        <v>0.43145820000000001</v>
      </c>
      <c r="E1294" s="86">
        <f>SUMIFS('Ratios_MARAMA-VA'!T:T, 'Ratios_MARAMA-VA'!AA:AA, Z1294)</f>
        <v>0.431458199999397</v>
      </c>
      <c r="F1294" s="86">
        <f>SUMIFS('Ratios_MARAMA-VA'!J:J, 'Ratios_MARAMA-VA'!AA:AA, Z1294)</f>
        <v>1.1749950980375699E-3</v>
      </c>
      <c r="G1294" s="122">
        <f t="shared" si="71"/>
        <v>2.7233115468409501E-3</v>
      </c>
      <c r="H1294" s="122">
        <v>0.46935293713951998</v>
      </c>
      <c r="I1294" s="86">
        <v>1.2781942732557694E-3</v>
      </c>
      <c r="J1294" s="122">
        <v>0.490458069212236</v>
      </c>
      <c r="K1294" s="86">
        <v>1.3356701231270001E-3</v>
      </c>
      <c r="L1294" s="122" t="str" cm="1">
        <f t="array" ref="L1294">_xlfn.SWITCH(A1294,
    "District of Columbia", _xlfn.XLOOKUP(R1294, '2015 O3 Growth Surrogates'!A:A, '2015 O3 Growth Surrogates'!H:H),
    "Maryland", _xlfn.XLOOKUP(R1294, '2015 O3 Growth Surrogates'!A:A, '2015 O3 Growth Surrogates'!I:I),
    "Virginia", _xlfn.XLOOKUP(R1294, '2015 O3 Growth Surrogates'!A:A, '2015 O3 Growth Surrogates'!J:J)
)</f>
        <v>Population</v>
      </c>
      <c r="M1294" s="133" cm="1">
        <f t="array" ref="M1294">_xlfn.SWITCH(L1294,
"Employment", INDEX('Coop GFs_CFs'!C:D, MATCH(B1294,'Coop GFs_CFs'!B:B,0),1),
"Population", INDEX('Coop GFs_CFs'!E:F, MATCH(B1294,'Coop GFs_CFs'!B:B,0),1),
"Household", INDEX('Coop GFs_CFs'!G:H, MATCH(B1294,'Coop GFs_CFs'!B:B,0),1),
"VMT", INDEX('Coop GFs_CFs'!I:J, MATCH(B1294,'Coop GFs_CFs'!B:B,0),1),
"Lane Mile", INDEX('Coop GFs_CFs'!K:L, MATCH(B1294,'Coop GFs_CFs'!B:B,0),1),
"Gas Sales", INDEX('Coop GFs_CFs'!M:N, MATCH(B1294,'Coop GFs_CFs'!B:B,0),1),
"No Growth", INDEX('Coop GFs_CFs'!O:P, MATCH(B1294,'Coop GFs_CFs'!B:B,0),1)
)</f>
        <v>1.2441146639619922</v>
      </c>
      <c r="N1294" s="133" cm="1">
        <f t="array" ref="N1294">_xlfn.SWITCH(L1294,
"Employment", INDEX('Coop GFs_CFs'!C:D, MATCH(B1294,'Coop GFs_CFs'!B:B,0),2),
"Population", INDEX('Coop GFs_CFs'!E:F, MATCH(B1294,'Coop GFs_CFs'!B:B,0),2),
"Household", INDEX('Coop GFs_CFs'!G:H, MATCH(B1294,'Coop GFs_CFs'!B:B,0),2),
"VMT", INDEX('Coop GFs_CFs'!I:J, MATCH(B1294,'Coop GFs_CFs'!B:B,0),2),
"Lane Mile", INDEX('Coop GFs_CFs'!K:L, MATCH(B1294,'Coop GFs_CFs'!B:B,0),2),
"Gas Sales", INDEX('Coop GFs_CFs'!M:N, MATCH(B1294,'Coop GFs_CFs'!B:B,0),2),
"No Growth", INDEX('Coop GFs_CFs'!O:P, MATCH(B1294,'Coop GFs_CFs'!B:B,0),2)
)</f>
        <v>1.3379063684407195</v>
      </c>
      <c r="O1294" s="133"/>
      <c r="P1294" s="86">
        <f t="shared" si="72"/>
        <v>1.4618286315519994E-3</v>
      </c>
      <c r="Q1294" s="86">
        <f t="shared" si="73"/>
        <v>1.5720334245510924E-3</v>
      </c>
      <c r="R1294" s="156" t="s">
        <v>417</v>
      </c>
      <c r="S1294" s="85" t="s">
        <v>393</v>
      </c>
      <c r="T1294" s="85" t="s">
        <v>382</v>
      </c>
      <c r="U1294" s="85" t="s">
        <v>402</v>
      </c>
      <c r="V1294" s="85" t="s">
        <v>418</v>
      </c>
      <c r="W1294" s="85" t="s">
        <v>385</v>
      </c>
      <c r="X1294" s="85" t="s">
        <v>330</v>
      </c>
      <c r="Z1294" s="42" t="s">
        <v>2630</v>
      </c>
      <c r="AA1294"/>
    </row>
    <row r="1295" spans="1:27" s="39" customFormat="1" x14ac:dyDescent="0.35">
      <c r="A1295" s="85" t="s">
        <v>811</v>
      </c>
      <c r="B1295" s="87">
        <v>51683</v>
      </c>
      <c r="C1295" s="87" t="s">
        <v>12</v>
      </c>
      <c r="D1295" s="86">
        <v>1.2589939999999999</v>
      </c>
      <c r="E1295" s="86">
        <f>SUMIFS('Ratios_MARAMA-VA'!T:T, 'Ratios_MARAMA-VA'!AA:AA, Z1295)</f>
        <v>1.25899399999824</v>
      </c>
      <c r="F1295" s="86">
        <f>SUMIFS('Ratios_MARAMA-VA'!J:J, 'Ratios_MARAMA-VA'!AA:AA, Z1295)</f>
        <v>3.4286328975986899E-3</v>
      </c>
      <c r="G1295" s="122">
        <f t="shared" si="71"/>
        <v>2.7233115468409562E-3</v>
      </c>
      <c r="H1295" s="122">
        <v>1.5440405096533001</v>
      </c>
      <c r="I1295" s="86">
        <v>4.2049033487290268E-3</v>
      </c>
      <c r="J1295" s="122">
        <v>1.7195388254234201</v>
      </c>
      <c r="K1295" s="86">
        <v>4.6828399385169346E-3</v>
      </c>
      <c r="L1295" s="122" t="str" cm="1">
        <f t="array" ref="L1295">_xlfn.SWITCH(A1295,
    "District of Columbia", _xlfn.XLOOKUP(R1295, '2015 O3 Growth Surrogates'!A:A, '2015 O3 Growth Surrogates'!H:H),
    "Maryland", _xlfn.XLOOKUP(R1295, '2015 O3 Growth Surrogates'!A:A, '2015 O3 Growth Surrogates'!I:I),
    "Virginia", _xlfn.XLOOKUP(R1295, '2015 O3 Growth Surrogates'!A:A, '2015 O3 Growth Surrogates'!J:J)
)</f>
        <v>Population</v>
      </c>
      <c r="M1295" s="133" cm="1">
        <f t="array" ref="M1295">_xlfn.SWITCH(L1295,
"Employment", INDEX('Coop GFs_CFs'!C:D, MATCH(B1295,'Coop GFs_CFs'!B:B,0),1),
"Population", INDEX('Coop GFs_CFs'!E:F, MATCH(B1295,'Coop GFs_CFs'!B:B,0),1),
"Household", INDEX('Coop GFs_CFs'!G:H, MATCH(B1295,'Coop GFs_CFs'!B:B,0),1),
"VMT", INDEX('Coop GFs_CFs'!I:J, MATCH(B1295,'Coop GFs_CFs'!B:B,0),1),
"Lane Mile", INDEX('Coop GFs_CFs'!K:L, MATCH(B1295,'Coop GFs_CFs'!B:B,0),1),
"Gas Sales", INDEX('Coop GFs_CFs'!M:N, MATCH(B1295,'Coop GFs_CFs'!B:B,0),1),
"No Growth", INDEX('Coop GFs_CFs'!O:P, MATCH(B1295,'Coop GFs_CFs'!B:B,0),1)
)</f>
        <v>1.0847467052215982</v>
      </c>
      <c r="N1295" s="133" cm="1">
        <f t="array" ref="N1295">_xlfn.SWITCH(L1295,
"Employment", INDEX('Coop GFs_CFs'!C:D, MATCH(B1295,'Coop GFs_CFs'!B:B,0),2),
"Population", INDEX('Coop GFs_CFs'!E:F, MATCH(B1295,'Coop GFs_CFs'!B:B,0),2),
"Household", INDEX('Coop GFs_CFs'!G:H, MATCH(B1295,'Coop GFs_CFs'!B:B,0),2),
"VMT", INDEX('Coop GFs_CFs'!I:J, MATCH(B1295,'Coop GFs_CFs'!B:B,0),2),
"Lane Mile", INDEX('Coop GFs_CFs'!K:L, MATCH(B1295,'Coop GFs_CFs'!B:B,0),2),
"Gas Sales", INDEX('Coop GFs_CFs'!M:N, MATCH(B1295,'Coop GFs_CFs'!B:B,0),2),
"No Growth", INDEX('Coop GFs_CFs'!O:P, MATCH(B1295,'Coop GFs_CFs'!B:B,0),2)
)</f>
        <v>1.1113922408200338</v>
      </c>
      <c r="O1295" s="133"/>
      <c r="P1295" s="86">
        <f t="shared" si="72"/>
        <v>3.7191982390845603E-3</v>
      </c>
      <c r="Q1295" s="86">
        <f t="shared" si="73"/>
        <v>3.8105559990114935E-3</v>
      </c>
      <c r="R1295" s="156" t="s">
        <v>417</v>
      </c>
      <c r="S1295" s="85" t="s">
        <v>393</v>
      </c>
      <c r="T1295" s="85" t="s">
        <v>382</v>
      </c>
      <c r="U1295" s="85" t="s">
        <v>402</v>
      </c>
      <c r="V1295" s="85" t="s">
        <v>418</v>
      </c>
      <c r="W1295" s="85" t="s">
        <v>385</v>
      </c>
      <c r="X1295" s="85" t="s">
        <v>330</v>
      </c>
      <c r="Z1295" s="42" t="s">
        <v>2632</v>
      </c>
      <c r="AA1295"/>
    </row>
    <row r="1296" spans="1:27" s="39" customFormat="1" x14ac:dyDescent="0.35">
      <c r="A1296" s="85" t="s">
        <v>811</v>
      </c>
      <c r="B1296" s="87">
        <v>51685</v>
      </c>
      <c r="C1296" s="87" t="s">
        <v>12</v>
      </c>
      <c r="D1296" s="86">
        <v>0.50684130000000005</v>
      </c>
      <c r="E1296" s="86">
        <f>SUMIFS('Ratios_MARAMA-VA'!T:T, 'Ratios_MARAMA-VA'!AA:AA, Z1296)</f>
        <v>0.50684129999929095</v>
      </c>
      <c r="F1296" s="86">
        <f>SUMIFS('Ratios_MARAMA-VA'!J:J, 'Ratios_MARAMA-VA'!AA:AA, Z1296)</f>
        <v>1.38028676470394E-3</v>
      </c>
      <c r="G1296" s="122">
        <f t="shared" ref="G1296:G1359" si="74">F1296/E1296</f>
        <v>2.7233115468409362E-3</v>
      </c>
      <c r="H1296" s="122">
        <v>0.63343070538118995</v>
      </c>
      <c r="I1296" s="86">
        <v>1.7250291540881937E-3</v>
      </c>
      <c r="J1296" s="122">
        <v>0.71417813972007205</v>
      </c>
      <c r="K1296" s="86">
        <v>1.9449295744010517E-3</v>
      </c>
      <c r="L1296" s="122" t="str" cm="1">
        <f t="array" ref="L1296">_xlfn.SWITCH(A1296,
    "District of Columbia", _xlfn.XLOOKUP(R1296, '2015 O3 Growth Surrogates'!A:A, '2015 O3 Growth Surrogates'!H:H),
    "Maryland", _xlfn.XLOOKUP(R1296, '2015 O3 Growth Surrogates'!A:A, '2015 O3 Growth Surrogates'!I:I),
    "Virginia", _xlfn.XLOOKUP(R1296, '2015 O3 Growth Surrogates'!A:A, '2015 O3 Growth Surrogates'!J:J)
)</f>
        <v>Population</v>
      </c>
      <c r="M1296" s="133" cm="1">
        <f t="array" ref="M1296">_xlfn.SWITCH(L1296,
"Employment", INDEX('Coop GFs_CFs'!C:D, MATCH(B1296,'Coop GFs_CFs'!B:B,0),1),
"Population", INDEX('Coop GFs_CFs'!E:F, MATCH(B1296,'Coop GFs_CFs'!B:B,0),1),
"Household", INDEX('Coop GFs_CFs'!G:H, MATCH(B1296,'Coop GFs_CFs'!B:B,0),1),
"VMT", INDEX('Coop GFs_CFs'!I:J, MATCH(B1296,'Coop GFs_CFs'!B:B,0),1),
"Lane Mile", INDEX('Coop GFs_CFs'!K:L, MATCH(B1296,'Coop GFs_CFs'!B:B,0),1),
"Gas Sales", INDEX('Coop GFs_CFs'!M:N, MATCH(B1296,'Coop GFs_CFs'!B:B,0),1),
"No Growth", INDEX('Coop GFs_CFs'!O:P, MATCH(B1296,'Coop GFs_CFs'!B:B,0),1)
)</f>
        <v>1.1503808026405289</v>
      </c>
      <c r="N1296" s="133" cm="1">
        <f t="array" ref="N1296">_xlfn.SWITCH(L1296,
"Employment", INDEX('Coop GFs_CFs'!C:D, MATCH(B1296,'Coop GFs_CFs'!B:B,0),2),
"Population", INDEX('Coop GFs_CFs'!E:F, MATCH(B1296,'Coop GFs_CFs'!B:B,0),2),
"Household", INDEX('Coop GFs_CFs'!G:H, MATCH(B1296,'Coop GFs_CFs'!B:B,0),2),
"VMT", INDEX('Coop GFs_CFs'!I:J, MATCH(B1296,'Coop GFs_CFs'!B:B,0),2),
"Lane Mile", INDEX('Coop GFs_CFs'!K:L, MATCH(B1296,'Coop GFs_CFs'!B:B,0),2),
"Gas Sales", INDEX('Coop GFs_CFs'!M:N, MATCH(B1296,'Coop GFs_CFs'!B:B,0),2),
"No Growth", INDEX('Coop GFs_CFs'!O:P, MATCH(B1296,'Coop GFs_CFs'!B:B,0),2)
)</f>
        <v>1.1782580091214219</v>
      </c>
      <c r="O1296" s="133"/>
      <c r="P1296" s="86">
        <f t="shared" si="72"/>
        <v>1.5878553962542174E-3</v>
      </c>
      <c r="Q1296" s="86">
        <f t="shared" si="73"/>
        <v>1.6263339353967128E-3</v>
      </c>
      <c r="R1296" s="156" t="s">
        <v>417</v>
      </c>
      <c r="S1296" s="85" t="s">
        <v>393</v>
      </c>
      <c r="T1296" s="85" t="s">
        <v>382</v>
      </c>
      <c r="U1296" s="85" t="s">
        <v>402</v>
      </c>
      <c r="V1296" s="85" t="s">
        <v>418</v>
      </c>
      <c r="W1296" s="85" t="s">
        <v>385</v>
      </c>
      <c r="X1296" s="85" t="s">
        <v>330</v>
      </c>
      <c r="Z1296" s="42" t="s">
        <v>2633</v>
      </c>
      <c r="AA1296"/>
    </row>
    <row r="1297" spans="1:27" s="39" customFormat="1" x14ac:dyDescent="0.35">
      <c r="A1297" s="85" t="s">
        <v>9</v>
      </c>
      <c r="B1297" s="87">
        <v>11001</v>
      </c>
      <c r="C1297" s="87" t="s">
        <v>12</v>
      </c>
      <c r="D1297" s="86">
        <v>33.36242</v>
      </c>
      <c r="E1297" s="86">
        <f>SUMIFS('Ratios_MARAMA-VA'!T:T, 'Ratios_MARAMA-VA'!AA:AA, Z1297)</f>
        <v>33.362419999963301</v>
      </c>
      <c r="F1297" s="86">
        <f>SUMIFS('Ratios_MARAMA-VA'!J:J, 'Ratios_MARAMA-VA'!AA:AA, Z1297)</f>
        <v>9.1182693306086804E-2</v>
      </c>
      <c r="G1297" s="122">
        <f t="shared" si="74"/>
        <v>2.7330958997035318E-3</v>
      </c>
      <c r="H1297" s="122">
        <v>33.36242</v>
      </c>
      <c r="I1297" s="86">
        <v>9.1182693306187099E-2</v>
      </c>
      <c r="J1297" s="122">
        <v>33.36242</v>
      </c>
      <c r="K1297" s="86">
        <v>9.1182693306187099E-2</v>
      </c>
      <c r="L1297" s="122" t="str" cm="1">
        <f t="array" ref="L1297">_xlfn.SWITCH(A1297,
    "District of Columbia", _xlfn.XLOOKUP(R1297, '2015 O3 Growth Surrogates'!A:A, '2015 O3 Growth Surrogates'!H:H),
    "Maryland", _xlfn.XLOOKUP(R1297, '2015 O3 Growth Surrogates'!A:A, '2015 O3 Growth Surrogates'!I:I),
    "Virginia", _xlfn.XLOOKUP(R1297, '2015 O3 Growth Surrogates'!A:A, '2015 O3 Growth Surrogates'!J:J)
)</f>
        <v>No Growth</v>
      </c>
      <c r="M1297" s="133" cm="1">
        <f t="array" ref="M1297">_xlfn.SWITCH(L1297,
"Employment", INDEX('Coop GFs_CFs'!C:D, MATCH(B1297,'Coop GFs_CFs'!B:B,0),1),
"Population", INDEX('Coop GFs_CFs'!E:F, MATCH(B1297,'Coop GFs_CFs'!B:B,0),1),
"Household", INDEX('Coop GFs_CFs'!G:H, MATCH(B1297,'Coop GFs_CFs'!B:B,0),1),
"VMT", INDEX('Coop GFs_CFs'!I:J, MATCH(B1297,'Coop GFs_CFs'!B:B,0),1),
"Lane Mile", INDEX('Coop GFs_CFs'!K:L, MATCH(B1297,'Coop GFs_CFs'!B:B,0),1),
"Gas Sales", INDEX('Coop GFs_CFs'!M:N, MATCH(B1297,'Coop GFs_CFs'!B:B,0),1),
"No Growth", INDEX('Coop GFs_CFs'!O:P, MATCH(B1297,'Coop GFs_CFs'!B:B,0),1)
)</f>
        <v>1</v>
      </c>
      <c r="N1297" s="133" cm="1">
        <f t="array" ref="N1297">_xlfn.SWITCH(L1297,
"Employment", INDEX('Coop GFs_CFs'!C:D, MATCH(B1297,'Coop GFs_CFs'!B:B,0),2),
"Population", INDEX('Coop GFs_CFs'!E:F, MATCH(B1297,'Coop GFs_CFs'!B:B,0),2),
"Household", INDEX('Coop GFs_CFs'!G:H, MATCH(B1297,'Coop GFs_CFs'!B:B,0),2),
"VMT", INDEX('Coop GFs_CFs'!I:J, MATCH(B1297,'Coop GFs_CFs'!B:B,0),2),
"Lane Mile", INDEX('Coop GFs_CFs'!K:L, MATCH(B1297,'Coop GFs_CFs'!B:B,0),2),
"Gas Sales", INDEX('Coop GFs_CFs'!M:N, MATCH(B1297,'Coop GFs_CFs'!B:B,0),2),
"No Growth", INDEX('Coop GFs_CFs'!O:P, MATCH(B1297,'Coop GFs_CFs'!B:B,0),2)
)</f>
        <v>1</v>
      </c>
      <c r="O1297" s="133"/>
      <c r="P1297" s="86">
        <f t="shared" si="72"/>
        <v>9.1182693306086804E-2</v>
      </c>
      <c r="Q1297" s="86">
        <f t="shared" si="73"/>
        <v>9.1182693306086804E-2</v>
      </c>
      <c r="R1297" s="156" t="s">
        <v>397</v>
      </c>
      <c r="S1297" s="85" t="s">
        <v>393</v>
      </c>
      <c r="T1297" s="85" t="s">
        <v>382</v>
      </c>
      <c r="U1297" s="85" t="s">
        <v>394</v>
      </c>
      <c r="V1297" s="85" t="s">
        <v>398</v>
      </c>
      <c r="W1297" s="85" t="s">
        <v>385</v>
      </c>
      <c r="X1297" s="85" t="s">
        <v>330</v>
      </c>
      <c r="Z1297" s="42" t="s">
        <v>2635</v>
      </c>
      <c r="AA1297"/>
    </row>
    <row r="1298" spans="1:27" s="39" customFormat="1" x14ac:dyDescent="0.35">
      <c r="A1298" s="85" t="s">
        <v>497</v>
      </c>
      <c r="B1298" s="87">
        <v>24009</v>
      </c>
      <c r="C1298" s="87" t="s">
        <v>12</v>
      </c>
      <c r="D1298" s="86">
        <v>1.900755</v>
      </c>
      <c r="E1298" s="86">
        <f>SUMIFS('Ratios_MARAMA-VA'!T:T, 'Ratios_MARAMA-VA'!AA:AA, Z1298)</f>
        <v>1.9007549999979201</v>
      </c>
      <c r="F1298" s="86">
        <f>SUMIFS('Ratios_MARAMA-VA'!J:J, 'Ratios_MARAMA-VA'!AA:AA, Z1298)</f>
        <v>5.1949456968352799E-3</v>
      </c>
      <c r="G1298" s="122">
        <f t="shared" si="74"/>
        <v>2.7330958997035201E-3</v>
      </c>
      <c r="H1298" s="122">
        <v>1.900755</v>
      </c>
      <c r="I1298" s="86">
        <v>5.1949456968409646E-3</v>
      </c>
      <c r="J1298" s="122">
        <v>1.900755</v>
      </c>
      <c r="K1298" s="86">
        <v>5.1949456968409646E-3</v>
      </c>
      <c r="L1298" s="122" t="str" cm="1">
        <f t="array" ref="L1298">_xlfn.SWITCH(A1298,
    "District of Columbia", _xlfn.XLOOKUP(R1298, '2015 O3 Growth Surrogates'!A:A, '2015 O3 Growth Surrogates'!H:H),
    "Maryland", _xlfn.XLOOKUP(R1298, '2015 O3 Growth Surrogates'!A:A, '2015 O3 Growth Surrogates'!I:I),
    "Virginia", _xlfn.XLOOKUP(R1298, '2015 O3 Growth Surrogates'!A:A, '2015 O3 Growth Surrogates'!J:J)
)</f>
        <v>No Growth</v>
      </c>
      <c r="M1298" s="133" cm="1">
        <f t="array" ref="M1298">_xlfn.SWITCH(L1298,
"Employment", INDEX('Coop GFs_CFs'!C:D, MATCH(B1298,'Coop GFs_CFs'!B:B,0),1),
"Population", INDEX('Coop GFs_CFs'!E:F, MATCH(B1298,'Coop GFs_CFs'!B:B,0),1),
"Household", INDEX('Coop GFs_CFs'!G:H, MATCH(B1298,'Coop GFs_CFs'!B:B,0),1),
"VMT", INDEX('Coop GFs_CFs'!I:J, MATCH(B1298,'Coop GFs_CFs'!B:B,0),1),
"Lane Mile", INDEX('Coop GFs_CFs'!K:L, MATCH(B1298,'Coop GFs_CFs'!B:B,0),1),
"Gas Sales", INDEX('Coop GFs_CFs'!M:N, MATCH(B1298,'Coop GFs_CFs'!B:B,0),1),
"No Growth", INDEX('Coop GFs_CFs'!O:P, MATCH(B1298,'Coop GFs_CFs'!B:B,0),1)
)</f>
        <v>1</v>
      </c>
      <c r="N1298" s="133" cm="1">
        <f t="array" ref="N1298">_xlfn.SWITCH(L1298,
"Employment", INDEX('Coop GFs_CFs'!C:D, MATCH(B1298,'Coop GFs_CFs'!B:B,0),2),
"Population", INDEX('Coop GFs_CFs'!E:F, MATCH(B1298,'Coop GFs_CFs'!B:B,0),2),
"Household", INDEX('Coop GFs_CFs'!G:H, MATCH(B1298,'Coop GFs_CFs'!B:B,0),2),
"VMT", INDEX('Coop GFs_CFs'!I:J, MATCH(B1298,'Coop GFs_CFs'!B:B,0),2),
"Lane Mile", INDEX('Coop GFs_CFs'!K:L, MATCH(B1298,'Coop GFs_CFs'!B:B,0),2),
"Gas Sales", INDEX('Coop GFs_CFs'!M:N, MATCH(B1298,'Coop GFs_CFs'!B:B,0),2),
"No Growth", INDEX('Coop GFs_CFs'!O:P, MATCH(B1298,'Coop GFs_CFs'!B:B,0),2)
)</f>
        <v>1</v>
      </c>
      <c r="O1298" s="133"/>
      <c r="P1298" s="86">
        <f t="shared" si="72"/>
        <v>5.1949456968352799E-3</v>
      </c>
      <c r="Q1298" s="86">
        <f t="shared" si="73"/>
        <v>5.1949456968352799E-3</v>
      </c>
      <c r="R1298" s="156" t="s">
        <v>397</v>
      </c>
      <c r="S1298" s="85" t="s">
        <v>393</v>
      </c>
      <c r="T1298" s="85" t="s">
        <v>382</v>
      </c>
      <c r="U1298" s="85" t="s">
        <v>394</v>
      </c>
      <c r="V1298" s="85" t="s">
        <v>398</v>
      </c>
      <c r="W1298" s="85" t="s">
        <v>385</v>
      </c>
      <c r="X1298" s="85" t="s">
        <v>330</v>
      </c>
      <c r="Z1298" s="42" t="s">
        <v>2636</v>
      </c>
      <c r="AA1298"/>
    </row>
    <row r="1299" spans="1:27" s="39" customFormat="1" x14ac:dyDescent="0.35">
      <c r="A1299" s="85" t="s">
        <v>497</v>
      </c>
      <c r="B1299" s="87">
        <v>24017</v>
      </c>
      <c r="C1299" s="87" t="s">
        <v>12</v>
      </c>
      <c r="D1299" s="86">
        <v>3.340497</v>
      </c>
      <c r="E1299" s="86">
        <f>SUMIFS('Ratios_MARAMA-VA'!T:T, 'Ratios_MARAMA-VA'!AA:AA, Z1299)</f>
        <v>3.3404969999963301</v>
      </c>
      <c r="F1299" s="86">
        <f>SUMIFS('Ratios_MARAMA-VA'!J:J, 'Ratios_MARAMA-VA'!AA:AA, Z1299)</f>
        <v>9.1298986536619501E-3</v>
      </c>
      <c r="G1299" s="122">
        <f t="shared" si="74"/>
        <v>2.7330958997035413E-3</v>
      </c>
      <c r="H1299" s="122">
        <v>3.340497</v>
      </c>
      <c r="I1299" s="86">
        <v>9.1298986536719803E-3</v>
      </c>
      <c r="J1299" s="122">
        <v>3.340497</v>
      </c>
      <c r="K1299" s="86">
        <v>9.1298986536719803E-3</v>
      </c>
      <c r="L1299" s="122" t="str" cm="1">
        <f t="array" ref="L1299">_xlfn.SWITCH(A1299,
    "District of Columbia", _xlfn.XLOOKUP(R1299, '2015 O3 Growth Surrogates'!A:A, '2015 O3 Growth Surrogates'!H:H),
    "Maryland", _xlfn.XLOOKUP(R1299, '2015 O3 Growth Surrogates'!A:A, '2015 O3 Growth Surrogates'!I:I),
    "Virginia", _xlfn.XLOOKUP(R1299, '2015 O3 Growth Surrogates'!A:A, '2015 O3 Growth Surrogates'!J:J)
)</f>
        <v>No Growth</v>
      </c>
      <c r="M1299" s="133" cm="1">
        <f t="array" ref="M1299">_xlfn.SWITCH(L1299,
"Employment", INDEX('Coop GFs_CFs'!C:D, MATCH(B1299,'Coop GFs_CFs'!B:B,0),1),
"Population", INDEX('Coop GFs_CFs'!E:F, MATCH(B1299,'Coop GFs_CFs'!B:B,0),1),
"Household", INDEX('Coop GFs_CFs'!G:H, MATCH(B1299,'Coop GFs_CFs'!B:B,0),1),
"VMT", INDEX('Coop GFs_CFs'!I:J, MATCH(B1299,'Coop GFs_CFs'!B:B,0),1),
"Lane Mile", INDEX('Coop GFs_CFs'!K:L, MATCH(B1299,'Coop GFs_CFs'!B:B,0),1),
"Gas Sales", INDEX('Coop GFs_CFs'!M:N, MATCH(B1299,'Coop GFs_CFs'!B:B,0),1),
"No Growth", INDEX('Coop GFs_CFs'!O:P, MATCH(B1299,'Coop GFs_CFs'!B:B,0),1)
)</f>
        <v>1</v>
      </c>
      <c r="N1299" s="133" cm="1">
        <f t="array" ref="N1299">_xlfn.SWITCH(L1299,
"Employment", INDEX('Coop GFs_CFs'!C:D, MATCH(B1299,'Coop GFs_CFs'!B:B,0),2),
"Population", INDEX('Coop GFs_CFs'!E:F, MATCH(B1299,'Coop GFs_CFs'!B:B,0),2),
"Household", INDEX('Coop GFs_CFs'!G:H, MATCH(B1299,'Coop GFs_CFs'!B:B,0),2),
"VMT", INDEX('Coop GFs_CFs'!I:J, MATCH(B1299,'Coop GFs_CFs'!B:B,0),2),
"Lane Mile", INDEX('Coop GFs_CFs'!K:L, MATCH(B1299,'Coop GFs_CFs'!B:B,0),2),
"Gas Sales", INDEX('Coop GFs_CFs'!M:N, MATCH(B1299,'Coop GFs_CFs'!B:B,0),2),
"No Growth", INDEX('Coop GFs_CFs'!O:P, MATCH(B1299,'Coop GFs_CFs'!B:B,0),2)
)</f>
        <v>1</v>
      </c>
      <c r="O1299" s="133"/>
      <c r="P1299" s="86">
        <f t="shared" si="72"/>
        <v>9.1298986536619501E-3</v>
      </c>
      <c r="Q1299" s="86">
        <f t="shared" si="73"/>
        <v>9.1298986536619501E-3</v>
      </c>
      <c r="R1299" s="156" t="s">
        <v>397</v>
      </c>
      <c r="S1299" s="85" t="s">
        <v>393</v>
      </c>
      <c r="T1299" s="85" t="s">
        <v>382</v>
      </c>
      <c r="U1299" s="85" t="s">
        <v>394</v>
      </c>
      <c r="V1299" s="85" t="s">
        <v>398</v>
      </c>
      <c r="W1299" s="85" t="s">
        <v>385</v>
      </c>
      <c r="X1299" s="85" t="s">
        <v>330</v>
      </c>
      <c r="Z1299" s="42" t="s">
        <v>2637</v>
      </c>
      <c r="AA1299"/>
    </row>
    <row r="1300" spans="1:27" s="39" customFormat="1" x14ac:dyDescent="0.35">
      <c r="A1300" s="85" t="s">
        <v>497</v>
      </c>
      <c r="B1300" s="87">
        <v>24021</v>
      </c>
      <c r="C1300" s="87" t="s">
        <v>12</v>
      </c>
      <c r="D1300" s="86">
        <v>9.7898320000000005</v>
      </c>
      <c r="E1300" s="86">
        <f>SUMIFS('Ratios_MARAMA-VA'!T:T, 'Ratios_MARAMA-VA'!AA:AA, Z1300)</f>
        <v>9.7898319999892092</v>
      </c>
      <c r="F1300" s="86">
        <f>SUMIFS('Ratios_MARAMA-VA'!J:J, 'Ratios_MARAMA-VA'!AA:AA, Z1300)</f>
        <v>2.6756549697957099E-2</v>
      </c>
      <c r="G1300" s="122">
        <f t="shared" si="74"/>
        <v>2.7330958997035487E-3</v>
      </c>
      <c r="H1300" s="122">
        <v>9.7898320000000005</v>
      </c>
      <c r="I1300" s="86">
        <v>2.6756549697986593E-2</v>
      </c>
      <c r="J1300" s="122">
        <v>9.7898320000000005</v>
      </c>
      <c r="K1300" s="86">
        <v>2.6756549697986593E-2</v>
      </c>
      <c r="L1300" s="122" t="str" cm="1">
        <f t="array" ref="L1300">_xlfn.SWITCH(A1300,
    "District of Columbia", _xlfn.XLOOKUP(R1300, '2015 O3 Growth Surrogates'!A:A, '2015 O3 Growth Surrogates'!H:H),
    "Maryland", _xlfn.XLOOKUP(R1300, '2015 O3 Growth Surrogates'!A:A, '2015 O3 Growth Surrogates'!I:I),
    "Virginia", _xlfn.XLOOKUP(R1300, '2015 O3 Growth Surrogates'!A:A, '2015 O3 Growth Surrogates'!J:J)
)</f>
        <v>No Growth</v>
      </c>
      <c r="M1300" s="133" cm="1">
        <f t="array" ref="M1300">_xlfn.SWITCH(L1300,
"Employment", INDEX('Coop GFs_CFs'!C:D, MATCH(B1300,'Coop GFs_CFs'!B:B,0),1),
"Population", INDEX('Coop GFs_CFs'!E:F, MATCH(B1300,'Coop GFs_CFs'!B:B,0),1),
"Household", INDEX('Coop GFs_CFs'!G:H, MATCH(B1300,'Coop GFs_CFs'!B:B,0),1),
"VMT", INDEX('Coop GFs_CFs'!I:J, MATCH(B1300,'Coop GFs_CFs'!B:B,0),1),
"Lane Mile", INDEX('Coop GFs_CFs'!K:L, MATCH(B1300,'Coop GFs_CFs'!B:B,0),1),
"Gas Sales", INDEX('Coop GFs_CFs'!M:N, MATCH(B1300,'Coop GFs_CFs'!B:B,0),1),
"No Growth", INDEX('Coop GFs_CFs'!O:P, MATCH(B1300,'Coop GFs_CFs'!B:B,0),1)
)</f>
        <v>1</v>
      </c>
      <c r="N1300" s="133" cm="1">
        <f t="array" ref="N1300">_xlfn.SWITCH(L1300,
"Employment", INDEX('Coop GFs_CFs'!C:D, MATCH(B1300,'Coop GFs_CFs'!B:B,0),2),
"Population", INDEX('Coop GFs_CFs'!E:F, MATCH(B1300,'Coop GFs_CFs'!B:B,0),2),
"Household", INDEX('Coop GFs_CFs'!G:H, MATCH(B1300,'Coop GFs_CFs'!B:B,0),2),
"VMT", INDEX('Coop GFs_CFs'!I:J, MATCH(B1300,'Coop GFs_CFs'!B:B,0),2),
"Lane Mile", INDEX('Coop GFs_CFs'!K:L, MATCH(B1300,'Coop GFs_CFs'!B:B,0),2),
"Gas Sales", INDEX('Coop GFs_CFs'!M:N, MATCH(B1300,'Coop GFs_CFs'!B:B,0),2),
"No Growth", INDEX('Coop GFs_CFs'!O:P, MATCH(B1300,'Coop GFs_CFs'!B:B,0),2)
)</f>
        <v>1</v>
      </c>
      <c r="O1300" s="133"/>
      <c r="P1300" s="86">
        <f t="shared" si="72"/>
        <v>2.6756549697957099E-2</v>
      </c>
      <c r="Q1300" s="86">
        <f t="shared" si="73"/>
        <v>2.6756549697957099E-2</v>
      </c>
      <c r="R1300" s="156" t="s">
        <v>397</v>
      </c>
      <c r="S1300" s="85" t="s">
        <v>393</v>
      </c>
      <c r="T1300" s="85" t="s">
        <v>382</v>
      </c>
      <c r="U1300" s="85" t="s">
        <v>394</v>
      </c>
      <c r="V1300" s="85" t="s">
        <v>398</v>
      </c>
      <c r="W1300" s="85" t="s">
        <v>385</v>
      </c>
      <c r="X1300" s="85" t="s">
        <v>330</v>
      </c>
      <c r="Z1300" s="42" t="s">
        <v>2638</v>
      </c>
      <c r="AA1300"/>
    </row>
    <row r="1301" spans="1:27" s="39" customFormat="1" x14ac:dyDescent="0.35">
      <c r="A1301" s="85" t="s">
        <v>497</v>
      </c>
      <c r="B1301" s="87">
        <v>24031</v>
      </c>
      <c r="C1301" s="87" t="s">
        <v>12</v>
      </c>
      <c r="D1301" s="86">
        <v>22.726209999999998</v>
      </c>
      <c r="E1301" s="86">
        <f>SUMIFS('Ratios_MARAMA-VA'!T:T, 'Ratios_MARAMA-VA'!AA:AA, Z1301)</f>
        <v>22.726209999975001</v>
      </c>
      <c r="F1301" s="86">
        <f>SUMIFS('Ratios_MARAMA-VA'!J:J, 'Ratios_MARAMA-VA'!AA:AA, Z1301)</f>
        <v>6.2112911366733102E-2</v>
      </c>
      <c r="G1301" s="122">
        <f t="shared" si="74"/>
        <v>2.7330958997035331E-3</v>
      </c>
      <c r="H1301" s="122">
        <v>22.726209999999998</v>
      </c>
      <c r="I1301" s="86">
        <v>6.2112911366801422E-2</v>
      </c>
      <c r="J1301" s="122">
        <v>22.726209999999998</v>
      </c>
      <c r="K1301" s="86">
        <v>6.2112911366801422E-2</v>
      </c>
      <c r="L1301" s="122" t="str" cm="1">
        <f t="array" ref="L1301">_xlfn.SWITCH(A1301,
    "District of Columbia", _xlfn.XLOOKUP(R1301, '2015 O3 Growth Surrogates'!A:A, '2015 O3 Growth Surrogates'!H:H),
    "Maryland", _xlfn.XLOOKUP(R1301, '2015 O3 Growth Surrogates'!A:A, '2015 O3 Growth Surrogates'!I:I),
    "Virginia", _xlfn.XLOOKUP(R1301, '2015 O3 Growth Surrogates'!A:A, '2015 O3 Growth Surrogates'!J:J)
)</f>
        <v>No Growth</v>
      </c>
      <c r="M1301" s="133" cm="1">
        <f t="array" ref="M1301">_xlfn.SWITCH(L1301,
"Employment", INDEX('Coop GFs_CFs'!C:D, MATCH(B1301,'Coop GFs_CFs'!B:B,0),1),
"Population", INDEX('Coop GFs_CFs'!E:F, MATCH(B1301,'Coop GFs_CFs'!B:B,0),1),
"Household", INDEX('Coop GFs_CFs'!G:H, MATCH(B1301,'Coop GFs_CFs'!B:B,0),1),
"VMT", INDEX('Coop GFs_CFs'!I:J, MATCH(B1301,'Coop GFs_CFs'!B:B,0),1),
"Lane Mile", INDEX('Coop GFs_CFs'!K:L, MATCH(B1301,'Coop GFs_CFs'!B:B,0),1),
"Gas Sales", INDEX('Coop GFs_CFs'!M:N, MATCH(B1301,'Coop GFs_CFs'!B:B,0),1),
"No Growth", INDEX('Coop GFs_CFs'!O:P, MATCH(B1301,'Coop GFs_CFs'!B:B,0),1)
)</f>
        <v>1</v>
      </c>
      <c r="N1301" s="133" cm="1">
        <f t="array" ref="N1301">_xlfn.SWITCH(L1301,
"Employment", INDEX('Coop GFs_CFs'!C:D, MATCH(B1301,'Coop GFs_CFs'!B:B,0),2),
"Population", INDEX('Coop GFs_CFs'!E:F, MATCH(B1301,'Coop GFs_CFs'!B:B,0),2),
"Household", INDEX('Coop GFs_CFs'!G:H, MATCH(B1301,'Coop GFs_CFs'!B:B,0),2),
"VMT", INDEX('Coop GFs_CFs'!I:J, MATCH(B1301,'Coop GFs_CFs'!B:B,0),2),
"Lane Mile", INDEX('Coop GFs_CFs'!K:L, MATCH(B1301,'Coop GFs_CFs'!B:B,0),2),
"Gas Sales", INDEX('Coop GFs_CFs'!M:N, MATCH(B1301,'Coop GFs_CFs'!B:B,0),2),
"No Growth", INDEX('Coop GFs_CFs'!O:P, MATCH(B1301,'Coop GFs_CFs'!B:B,0),2)
)</f>
        <v>1</v>
      </c>
      <c r="O1301" s="133"/>
      <c r="P1301" s="86">
        <f t="shared" si="72"/>
        <v>6.2112911366733102E-2</v>
      </c>
      <c r="Q1301" s="86">
        <f t="shared" si="73"/>
        <v>6.2112911366733102E-2</v>
      </c>
      <c r="R1301" s="156" t="s">
        <v>397</v>
      </c>
      <c r="S1301" s="85" t="s">
        <v>393</v>
      </c>
      <c r="T1301" s="85" t="s">
        <v>382</v>
      </c>
      <c r="U1301" s="85" t="s">
        <v>394</v>
      </c>
      <c r="V1301" s="85" t="s">
        <v>398</v>
      </c>
      <c r="W1301" s="85" t="s">
        <v>385</v>
      </c>
      <c r="X1301" s="85" t="s">
        <v>330</v>
      </c>
      <c r="Z1301" s="42" t="s">
        <v>2639</v>
      </c>
      <c r="AA1301"/>
    </row>
    <row r="1302" spans="1:27" s="39" customFormat="1" x14ac:dyDescent="0.35">
      <c r="A1302" s="85" t="s">
        <v>497</v>
      </c>
      <c r="B1302" s="87">
        <v>24033</v>
      </c>
      <c r="C1302" s="87" t="s">
        <v>12</v>
      </c>
      <c r="D1302" s="86">
        <v>28.056509999999999</v>
      </c>
      <c r="E1302" s="86">
        <f>SUMIFS('Ratios_MARAMA-VA'!T:T, 'Ratios_MARAMA-VA'!AA:AA, Z1302)</f>
        <v>28.056509999969201</v>
      </c>
      <c r="F1302" s="86">
        <f>SUMIFS('Ratios_MARAMA-VA'!J:J, 'Ratios_MARAMA-VA'!AA:AA, Z1302)</f>
        <v>7.6681132440907296E-2</v>
      </c>
      <c r="G1302" s="122">
        <f t="shared" si="74"/>
        <v>2.7330958997035439E-3</v>
      </c>
      <c r="H1302" s="122">
        <v>28.056509999999999</v>
      </c>
      <c r="I1302" s="86">
        <v>7.6681132440991479E-2</v>
      </c>
      <c r="J1302" s="122">
        <v>28.056509999999999</v>
      </c>
      <c r="K1302" s="86">
        <v>7.6681132440991479E-2</v>
      </c>
      <c r="L1302" s="122" t="str" cm="1">
        <f t="array" ref="L1302">_xlfn.SWITCH(A1302,
    "District of Columbia", _xlfn.XLOOKUP(R1302, '2015 O3 Growth Surrogates'!A:A, '2015 O3 Growth Surrogates'!H:H),
    "Maryland", _xlfn.XLOOKUP(R1302, '2015 O3 Growth Surrogates'!A:A, '2015 O3 Growth Surrogates'!I:I),
    "Virginia", _xlfn.XLOOKUP(R1302, '2015 O3 Growth Surrogates'!A:A, '2015 O3 Growth Surrogates'!J:J)
)</f>
        <v>No Growth</v>
      </c>
      <c r="M1302" s="133" cm="1">
        <f t="array" ref="M1302">_xlfn.SWITCH(L1302,
"Employment", INDEX('Coop GFs_CFs'!C:D, MATCH(B1302,'Coop GFs_CFs'!B:B,0),1),
"Population", INDEX('Coop GFs_CFs'!E:F, MATCH(B1302,'Coop GFs_CFs'!B:B,0),1),
"Household", INDEX('Coop GFs_CFs'!G:H, MATCH(B1302,'Coop GFs_CFs'!B:B,0),1),
"VMT", INDEX('Coop GFs_CFs'!I:J, MATCH(B1302,'Coop GFs_CFs'!B:B,0),1),
"Lane Mile", INDEX('Coop GFs_CFs'!K:L, MATCH(B1302,'Coop GFs_CFs'!B:B,0),1),
"Gas Sales", INDEX('Coop GFs_CFs'!M:N, MATCH(B1302,'Coop GFs_CFs'!B:B,0),1),
"No Growth", INDEX('Coop GFs_CFs'!O:P, MATCH(B1302,'Coop GFs_CFs'!B:B,0),1)
)</f>
        <v>1</v>
      </c>
      <c r="N1302" s="133" cm="1">
        <f t="array" ref="N1302">_xlfn.SWITCH(L1302,
"Employment", INDEX('Coop GFs_CFs'!C:D, MATCH(B1302,'Coop GFs_CFs'!B:B,0),2),
"Population", INDEX('Coop GFs_CFs'!E:F, MATCH(B1302,'Coop GFs_CFs'!B:B,0),2),
"Household", INDEX('Coop GFs_CFs'!G:H, MATCH(B1302,'Coop GFs_CFs'!B:B,0),2),
"VMT", INDEX('Coop GFs_CFs'!I:J, MATCH(B1302,'Coop GFs_CFs'!B:B,0),2),
"Lane Mile", INDEX('Coop GFs_CFs'!K:L, MATCH(B1302,'Coop GFs_CFs'!B:B,0),2),
"Gas Sales", INDEX('Coop GFs_CFs'!M:N, MATCH(B1302,'Coop GFs_CFs'!B:B,0),2),
"No Growth", INDEX('Coop GFs_CFs'!O:P, MATCH(B1302,'Coop GFs_CFs'!B:B,0),2)
)</f>
        <v>1</v>
      </c>
      <c r="O1302" s="133"/>
      <c r="P1302" s="86">
        <f t="shared" si="72"/>
        <v>7.6681132440907296E-2</v>
      </c>
      <c r="Q1302" s="86">
        <f t="shared" si="73"/>
        <v>7.6681132440907296E-2</v>
      </c>
      <c r="R1302" s="156" t="s">
        <v>397</v>
      </c>
      <c r="S1302" s="85" t="s">
        <v>393</v>
      </c>
      <c r="T1302" s="85" t="s">
        <v>382</v>
      </c>
      <c r="U1302" s="85" t="s">
        <v>394</v>
      </c>
      <c r="V1302" s="85" t="s">
        <v>398</v>
      </c>
      <c r="W1302" s="85" t="s">
        <v>385</v>
      </c>
      <c r="X1302" s="85" t="s">
        <v>330</v>
      </c>
      <c r="Z1302" s="42" t="s">
        <v>2640</v>
      </c>
      <c r="AA1302"/>
    </row>
    <row r="1303" spans="1:27" s="39" customFormat="1" x14ac:dyDescent="0.35">
      <c r="A1303" s="85" t="s">
        <v>811</v>
      </c>
      <c r="B1303" s="87">
        <v>51013</v>
      </c>
      <c r="C1303" s="87" t="s">
        <v>12</v>
      </c>
      <c r="D1303" s="86">
        <v>4.316287</v>
      </c>
      <c r="E1303" s="86">
        <f>SUMIFS('Ratios_MARAMA-VA'!T:T, 'Ratios_MARAMA-VA'!AA:AA, Z1303)</f>
        <v>4.3162869999952598</v>
      </c>
      <c r="F1303" s="86">
        <f>SUMIFS('Ratios_MARAMA-VA'!J:J, 'Ratios_MARAMA-VA'!AA:AA, Z1303)</f>
        <v>1.1796826301630699E-2</v>
      </c>
      <c r="G1303" s="122">
        <f t="shared" si="74"/>
        <v>2.7330958997035309E-3</v>
      </c>
      <c r="H1303" s="122">
        <v>4.316287</v>
      </c>
      <c r="I1303" s="86">
        <v>1.1796826301643654E-2</v>
      </c>
      <c r="J1303" s="122">
        <v>4.316287</v>
      </c>
      <c r="K1303" s="86">
        <v>1.1796826301643654E-2</v>
      </c>
      <c r="L1303" s="122" t="str" cm="1">
        <f t="array" ref="L1303">_xlfn.SWITCH(A1303,
    "District of Columbia", _xlfn.XLOOKUP(R1303, '2015 O3 Growth Surrogates'!A:A, '2015 O3 Growth Surrogates'!H:H),
    "Maryland", _xlfn.XLOOKUP(R1303, '2015 O3 Growth Surrogates'!A:A, '2015 O3 Growth Surrogates'!I:I),
    "Virginia", _xlfn.XLOOKUP(R1303, '2015 O3 Growth Surrogates'!A:A, '2015 O3 Growth Surrogates'!J:J)
)</f>
        <v>No Growth</v>
      </c>
      <c r="M1303" s="133" cm="1">
        <f t="array" ref="M1303">_xlfn.SWITCH(L1303,
"Employment", INDEX('Coop GFs_CFs'!C:D, MATCH(B1303,'Coop GFs_CFs'!B:B,0),1),
"Population", INDEX('Coop GFs_CFs'!E:F, MATCH(B1303,'Coop GFs_CFs'!B:B,0),1),
"Household", INDEX('Coop GFs_CFs'!G:H, MATCH(B1303,'Coop GFs_CFs'!B:B,0),1),
"VMT", INDEX('Coop GFs_CFs'!I:J, MATCH(B1303,'Coop GFs_CFs'!B:B,0),1),
"Lane Mile", INDEX('Coop GFs_CFs'!K:L, MATCH(B1303,'Coop GFs_CFs'!B:B,0),1),
"Gas Sales", INDEX('Coop GFs_CFs'!M:N, MATCH(B1303,'Coop GFs_CFs'!B:B,0),1),
"No Growth", INDEX('Coop GFs_CFs'!O:P, MATCH(B1303,'Coop GFs_CFs'!B:B,0),1)
)</f>
        <v>1</v>
      </c>
      <c r="N1303" s="133" cm="1">
        <f t="array" ref="N1303">_xlfn.SWITCH(L1303,
"Employment", INDEX('Coop GFs_CFs'!C:D, MATCH(B1303,'Coop GFs_CFs'!B:B,0),2),
"Population", INDEX('Coop GFs_CFs'!E:F, MATCH(B1303,'Coop GFs_CFs'!B:B,0),2),
"Household", INDEX('Coop GFs_CFs'!G:H, MATCH(B1303,'Coop GFs_CFs'!B:B,0),2),
"VMT", INDEX('Coop GFs_CFs'!I:J, MATCH(B1303,'Coop GFs_CFs'!B:B,0),2),
"Lane Mile", INDEX('Coop GFs_CFs'!K:L, MATCH(B1303,'Coop GFs_CFs'!B:B,0),2),
"Gas Sales", INDEX('Coop GFs_CFs'!M:N, MATCH(B1303,'Coop GFs_CFs'!B:B,0),2),
"No Growth", INDEX('Coop GFs_CFs'!O:P, MATCH(B1303,'Coop GFs_CFs'!B:B,0),2)
)</f>
        <v>1</v>
      </c>
      <c r="O1303" s="133"/>
      <c r="P1303" s="86">
        <f t="shared" si="72"/>
        <v>1.1796826301630699E-2</v>
      </c>
      <c r="Q1303" s="86">
        <f t="shared" si="73"/>
        <v>1.1796826301630699E-2</v>
      </c>
      <c r="R1303" s="156" t="s">
        <v>397</v>
      </c>
      <c r="S1303" s="85" t="s">
        <v>393</v>
      </c>
      <c r="T1303" s="85" t="s">
        <v>382</v>
      </c>
      <c r="U1303" s="85" t="s">
        <v>394</v>
      </c>
      <c r="V1303" s="85" t="s">
        <v>398</v>
      </c>
      <c r="W1303" s="85" t="s">
        <v>385</v>
      </c>
      <c r="X1303" s="85" t="s">
        <v>330</v>
      </c>
      <c r="Z1303" s="42" t="s">
        <v>2642</v>
      </c>
      <c r="AA1303"/>
    </row>
    <row r="1304" spans="1:27" s="39" customFormat="1" x14ac:dyDescent="0.35">
      <c r="A1304" s="85" t="s">
        <v>811</v>
      </c>
      <c r="B1304" s="87">
        <v>51059</v>
      </c>
      <c r="C1304" s="87" t="s">
        <v>12</v>
      </c>
      <c r="D1304" s="86">
        <v>27.618390000000002</v>
      </c>
      <c r="E1304" s="86">
        <f>SUMIFS('Ratios_MARAMA-VA'!T:T, 'Ratios_MARAMA-VA'!AA:AA, Z1304)</f>
        <v>27.618389999969601</v>
      </c>
      <c r="F1304" s="86">
        <f>SUMIFS('Ratios_MARAMA-VA'!J:J, 'Ratios_MARAMA-VA'!AA:AA, Z1304)</f>
        <v>7.5483708465330299E-2</v>
      </c>
      <c r="G1304" s="122">
        <f t="shared" si="74"/>
        <v>2.7330958997035448E-3</v>
      </c>
      <c r="H1304" s="122">
        <v>27.618390000000002</v>
      </c>
      <c r="I1304" s="86">
        <v>7.5483708465413385E-2</v>
      </c>
      <c r="J1304" s="122">
        <v>27.618390000000002</v>
      </c>
      <c r="K1304" s="86">
        <v>7.5483708465413385E-2</v>
      </c>
      <c r="L1304" s="122" t="str" cm="1">
        <f t="array" ref="L1304">_xlfn.SWITCH(A1304,
    "District of Columbia", _xlfn.XLOOKUP(R1304, '2015 O3 Growth Surrogates'!A:A, '2015 O3 Growth Surrogates'!H:H),
    "Maryland", _xlfn.XLOOKUP(R1304, '2015 O3 Growth Surrogates'!A:A, '2015 O3 Growth Surrogates'!I:I),
    "Virginia", _xlfn.XLOOKUP(R1304, '2015 O3 Growth Surrogates'!A:A, '2015 O3 Growth Surrogates'!J:J)
)</f>
        <v>No Growth</v>
      </c>
      <c r="M1304" s="133" cm="1">
        <f t="array" ref="M1304">_xlfn.SWITCH(L1304,
"Employment", INDEX('Coop GFs_CFs'!C:D, MATCH(B1304,'Coop GFs_CFs'!B:B,0),1),
"Population", INDEX('Coop GFs_CFs'!E:F, MATCH(B1304,'Coop GFs_CFs'!B:B,0),1),
"Household", INDEX('Coop GFs_CFs'!G:H, MATCH(B1304,'Coop GFs_CFs'!B:B,0),1),
"VMT", INDEX('Coop GFs_CFs'!I:J, MATCH(B1304,'Coop GFs_CFs'!B:B,0),1),
"Lane Mile", INDEX('Coop GFs_CFs'!K:L, MATCH(B1304,'Coop GFs_CFs'!B:B,0),1),
"Gas Sales", INDEX('Coop GFs_CFs'!M:N, MATCH(B1304,'Coop GFs_CFs'!B:B,0),1),
"No Growth", INDEX('Coop GFs_CFs'!O:P, MATCH(B1304,'Coop GFs_CFs'!B:B,0),1)
)</f>
        <v>1</v>
      </c>
      <c r="N1304" s="133" cm="1">
        <f t="array" ref="N1304">_xlfn.SWITCH(L1304,
"Employment", INDEX('Coop GFs_CFs'!C:D, MATCH(B1304,'Coop GFs_CFs'!B:B,0),2),
"Population", INDEX('Coop GFs_CFs'!E:F, MATCH(B1304,'Coop GFs_CFs'!B:B,0),2),
"Household", INDEX('Coop GFs_CFs'!G:H, MATCH(B1304,'Coop GFs_CFs'!B:B,0),2),
"VMT", INDEX('Coop GFs_CFs'!I:J, MATCH(B1304,'Coop GFs_CFs'!B:B,0),2),
"Lane Mile", INDEX('Coop GFs_CFs'!K:L, MATCH(B1304,'Coop GFs_CFs'!B:B,0),2),
"Gas Sales", INDEX('Coop GFs_CFs'!M:N, MATCH(B1304,'Coop GFs_CFs'!B:B,0),2),
"No Growth", INDEX('Coop GFs_CFs'!O:P, MATCH(B1304,'Coop GFs_CFs'!B:B,0),2)
)</f>
        <v>1</v>
      </c>
      <c r="O1304" s="133"/>
      <c r="P1304" s="86">
        <f t="shared" si="72"/>
        <v>7.5483708465330299E-2</v>
      </c>
      <c r="Q1304" s="86">
        <f t="shared" si="73"/>
        <v>7.5483708465330299E-2</v>
      </c>
      <c r="R1304" s="156" t="s">
        <v>397</v>
      </c>
      <c r="S1304" s="85" t="s">
        <v>393</v>
      </c>
      <c r="T1304" s="85" t="s">
        <v>382</v>
      </c>
      <c r="U1304" s="85" t="s">
        <v>394</v>
      </c>
      <c r="V1304" s="85" t="s">
        <v>398</v>
      </c>
      <c r="W1304" s="85" t="s">
        <v>385</v>
      </c>
      <c r="X1304" s="85" t="s">
        <v>330</v>
      </c>
      <c r="Z1304" s="42" t="s">
        <v>2643</v>
      </c>
      <c r="AA1304"/>
    </row>
    <row r="1305" spans="1:27" s="39" customFormat="1" x14ac:dyDescent="0.35">
      <c r="A1305" s="85" t="s">
        <v>811</v>
      </c>
      <c r="B1305" s="87">
        <v>51107</v>
      </c>
      <c r="C1305" s="87" t="s">
        <v>12</v>
      </c>
      <c r="D1305" s="86">
        <v>7.8815920000000004</v>
      </c>
      <c r="E1305" s="86">
        <f>SUMIFS('Ratios_MARAMA-VA'!T:T, 'Ratios_MARAMA-VA'!AA:AA, Z1305)</f>
        <v>7.8815919999913699</v>
      </c>
      <c r="F1305" s="86">
        <f>SUMIFS('Ratios_MARAMA-VA'!J:J, 'Ratios_MARAMA-VA'!AA:AA, Z1305)</f>
        <v>2.1541146778312401E-2</v>
      </c>
      <c r="G1305" s="122">
        <f t="shared" si="74"/>
        <v>2.7330958997035101E-3</v>
      </c>
      <c r="H1305" s="122">
        <v>7.8815920000000004</v>
      </c>
      <c r="I1305" s="86">
        <v>2.154114677833599E-2</v>
      </c>
      <c r="J1305" s="122">
        <v>7.8815920000000004</v>
      </c>
      <c r="K1305" s="86">
        <v>2.154114677833599E-2</v>
      </c>
      <c r="L1305" s="122" t="str" cm="1">
        <f t="array" ref="L1305">_xlfn.SWITCH(A1305,
    "District of Columbia", _xlfn.XLOOKUP(R1305, '2015 O3 Growth Surrogates'!A:A, '2015 O3 Growth Surrogates'!H:H),
    "Maryland", _xlfn.XLOOKUP(R1305, '2015 O3 Growth Surrogates'!A:A, '2015 O3 Growth Surrogates'!I:I),
    "Virginia", _xlfn.XLOOKUP(R1305, '2015 O3 Growth Surrogates'!A:A, '2015 O3 Growth Surrogates'!J:J)
)</f>
        <v>No Growth</v>
      </c>
      <c r="M1305" s="133" cm="1">
        <f t="array" ref="M1305">_xlfn.SWITCH(L1305,
"Employment", INDEX('Coop GFs_CFs'!C:D, MATCH(B1305,'Coop GFs_CFs'!B:B,0),1),
"Population", INDEX('Coop GFs_CFs'!E:F, MATCH(B1305,'Coop GFs_CFs'!B:B,0),1),
"Household", INDEX('Coop GFs_CFs'!G:H, MATCH(B1305,'Coop GFs_CFs'!B:B,0),1),
"VMT", INDEX('Coop GFs_CFs'!I:J, MATCH(B1305,'Coop GFs_CFs'!B:B,0),1),
"Lane Mile", INDEX('Coop GFs_CFs'!K:L, MATCH(B1305,'Coop GFs_CFs'!B:B,0),1),
"Gas Sales", INDEX('Coop GFs_CFs'!M:N, MATCH(B1305,'Coop GFs_CFs'!B:B,0),1),
"No Growth", INDEX('Coop GFs_CFs'!O:P, MATCH(B1305,'Coop GFs_CFs'!B:B,0),1)
)</f>
        <v>1</v>
      </c>
      <c r="N1305" s="133" cm="1">
        <f t="array" ref="N1305">_xlfn.SWITCH(L1305,
"Employment", INDEX('Coop GFs_CFs'!C:D, MATCH(B1305,'Coop GFs_CFs'!B:B,0),2),
"Population", INDEX('Coop GFs_CFs'!E:F, MATCH(B1305,'Coop GFs_CFs'!B:B,0),2),
"Household", INDEX('Coop GFs_CFs'!G:H, MATCH(B1305,'Coop GFs_CFs'!B:B,0),2),
"VMT", INDEX('Coop GFs_CFs'!I:J, MATCH(B1305,'Coop GFs_CFs'!B:B,0),2),
"Lane Mile", INDEX('Coop GFs_CFs'!K:L, MATCH(B1305,'Coop GFs_CFs'!B:B,0),2),
"Gas Sales", INDEX('Coop GFs_CFs'!M:N, MATCH(B1305,'Coop GFs_CFs'!B:B,0),2),
"No Growth", INDEX('Coop GFs_CFs'!O:P, MATCH(B1305,'Coop GFs_CFs'!B:B,0),2)
)</f>
        <v>1</v>
      </c>
      <c r="O1305" s="133"/>
      <c r="P1305" s="86">
        <f t="shared" si="72"/>
        <v>2.1541146778312401E-2</v>
      </c>
      <c r="Q1305" s="86">
        <f t="shared" si="73"/>
        <v>2.1541146778312401E-2</v>
      </c>
      <c r="R1305" s="156" t="s">
        <v>397</v>
      </c>
      <c r="S1305" s="85" t="s">
        <v>393</v>
      </c>
      <c r="T1305" s="85" t="s">
        <v>382</v>
      </c>
      <c r="U1305" s="85" t="s">
        <v>394</v>
      </c>
      <c r="V1305" s="85" t="s">
        <v>398</v>
      </c>
      <c r="W1305" s="85" t="s">
        <v>385</v>
      </c>
      <c r="X1305" s="85" t="s">
        <v>330</v>
      </c>
      <c r="Z1305" s="42" t="s">
        <v>2646</v>
      </c>
      <c r="AA1305"/>
    </row>
    <row r="1306" spans="1:27" s="39" customFormat="1" x14ac:dyDescent="0.35">
      <c r="A1306" s="85" t="s">
        <v>811</v>
      </c>
      <c r="B1306" s="87">
        <v>51153</v>
      </c>
      <c r="C1306" s="87" t="s">
        <v>12</v>
      </c>
      <c r="D1306" s="86">
        <v>9.8463480000000008</v>
      </c>
      <c r="E1306" s="86">
        <f>SUMIFS('Ratios_MARAMA-VA'!T:T, 'Ratios_MARAMA-VA'!AA:AA, Z1306)</f>
        <v>9.8463479999891597</v>
      </c>
      <c r="F1306" s="86">
        <f>SUMIFS('Ratios_MARAMA-VA'!J:J, 'Ratios_MARAMA-VA'!AA:AA, Z1306)</f>
        <v>2.6911013345824498E-2</v>
      </c>
      <c r="G1306" s="122">
        <f t="shared" si="74"/>
        <v>2.7330958997035374E-3</v>
      </c>
      <c r="H1306" s="122">
        <v>9.8463480000000008</v>
      </c>
      <c r="I1306" s="86">
        <v>2.6911013345854128E-2</v>
      </c>
      <c r="J1306" s="122">
        <v>9.8463480000000008</v>
      </c>
      <c r="K1306" s="86">
        <v>2.6911013345854128E-2</v>
      </c>
      <c r="L1306" s="122" t="str" cm="1">
        <f t="array" ref="L1306">_xlfn.SWITCH(A1306,
    "District of Columbia", _xlfn.XLOOKUP(R1306, '2015 O3 Growth Surrogates'!A:A, '2015 O3 Growth Surrogates'!H:H),
    "Maryland", _xlfn.XLOOKUP(R1306, '2015 O3 Growth Surrogates'!A:A, '2015 O3 Growth Surrogates'!I:I),
    "Virginia", _xlfn.XLOOKUP(R1306, '2015 O3 Growth Surrogates'!A:A, '2015 O3 Growth Surrogates'!J:J)
)</f>
        <v>No Growth</v>
      </c>
      <c r="M1306" s="133" cm="1">
        <f t="array" ref="M1306">_xlfn.SWITCH(L1306,
"Employment", INDEX('Coop GFs_CFs'!C:D, MATCH(B1306,'Coop GFs_CFs'!B:B,0),1),
"Population", INDEX('Coop GFs_CFs'!E:F, MATCH(B1306,'Coop GFs_CFs'!B:B,0),1),
"Household", INDEX('Coop GFs_CFs'!G:H, MATCH(B1306,'Coop GFs_CFs'!B:B,0),1),
"VMT", INDEX('Coop GFs_CFs'!I:J, MATCH(B1306,'Coop GFs_CFs'!B:B,0),1),
"Lane Mile", INDEX('Coop GFs_CFs'!K:L, MATCH(B1306,'Coop GFs_CFs'!B:B,0),1),
"Gas Sales", INDEX('Coop GFs_CFs'!M:N, MATCH(B1306,'Coop GFs_CFs'!B:B,0),1),
"No Growth", INDEX('Coop GFs_CFs'!O:P, MATCH(B1306,'Coop GFs_CFs'!B:B,0),1)
)</f>
        <v>1</v>
      </c>
      <c r="N1306" s="133" cm="1">
        <f t="array" ref="N1306">_xlfn.SWITCH(L1306,
"Employment", INDEX('Coop GFs_CFs'!C:D, MATCH(B1306,'Coop GFs_CFs'!B:B,0),2),
"Population", INDEX('Coop GFs_CFs'!E:F, MATCH(B1306,'Coop GFs_CFs'!B:B,0),2),
"Household", INDEX('Coop GFs_CFs'!G:H, MATCH(B1306,'Coop GFs_CFs'!B:B,0),2),
"VMT", INDEX('Coop GFs_CFs'!I:J, MATCH(B1306,'Coop GFs_CFs'!B:B,0),2),
"Lane Mile", INDEX('Coop GFs_CFs'!K:L, MATCH(B1306,'Coop GFs_CFs'!B:B,0),2),
"Gas Sales", INDEX('Coop GFs_CFs'!M:N, MATCH(B1306,'Coop GFs_CFs'!B:B,0),2),
"No Growth", INDEX('Coop GFs_CFs'!O:P, MATCH(B1306,'Coop GFs_CFs'!B:B,0),2)
)</f>
        <v>1</v>
      </c>
      <c r="O1306" s="133"/>
      <c r="P1306" s="86">
        <f t="shared" si="72"/>
        <v>2.6911013345824498E-2</v>
      </c>
      <c r="Q1306" s="86">
        <f t="shared" si="73"/>
        <v>2.6911013345824498E-2</v>
      </c>
      <c r="R1306" s="156" t="s">
        <v>397</v>
      </c>
      <c r="S1306" s="85" t="s">
        <v>393</v>
      </c>
      <c r="T1306" s="85" t="s">
        <v>382</v>
      </c>
      <c r="U1306" s="85" t="s">
        <v>394</v>
      </c>
      <c r="V1306" s="85" t="s">
        <v>398</v>
      </c>
      <c r="W1306" s="85" t="s">
        <v>385</v>
      </c>
      <c r="X1306" s="85" t="s">
        <v>330</v>
      </c>
      <c r="Z1306" s="42" t="s">
        <v>2649</v>
      </c>
      <c r="AA1306"/>
    </row>
    <row r="1307" spans="1:27" s="39" customFormat="1" x14ac:dyDescent="0.35">
      <c r="A1307" s="85" t="s">
        <v>811</v>
      </c>
      <c r="B1307" s="87">
        <v>51510</v>
      </c>
      <c r="C1307" s="87" t="s">
        <v>12</v>
      </c>
      <c r="D1307" s="86">
        <v>2.676971</v>
      </c>
      <c r="E1307" s="86">
        <f>SUMIFS('Ratios_MARAMA-VA'!T:T, 'Ratios_MARAMA-VA'!AA:AA, Z1307)</f>
        <v>2.6769709999970499</v>
      </c>
      <c r="F1307" s="86">
        <f>SUMIFS('Ratios_MARAMA-VA'!J:J, 'Ratios_MARAMA-VA'!AA:AA, Z1307)</f>
        <v>7.3164184637172303E-3</v>
      </c>
      <c r="G1307" s="122">
        <f t="shared" si="74"/>
        <v>2.7330958997035431E-3</v>
      </c>
      <c r="H1307" s="122">
        <v>2.676971</v>
      </c>
      <c r="I1307" s="86">
        <v>7.3164184637252933E-3</v>
      </c>
      <c r="J1307" s="122">
        <v>2.676971</v>
      </c>
      <c r="K1307" s="86">
        <v>7.3164184637252933E-3</v>
      </c>
      <c r="L1307" s="122" t="str" cm="1">
        <f t="array" ref="L1307">_xlfn.SWITCH(A1307,
    "District of Columbia", _xlfn.XLOOKUP(R1307, '2015 O3 Growth Surrogates'!A:A, '2015 O3 Growth Surrogates'!H:H),
    "Maryland", _xlfn.XLOOKUP(R1307, '2015 O3 Growth Surrogates'!A:A, '2015 O3 Growth Surrogates'!I:I),
    "Virginia", _xlfn.XLOOKUP(R1307, '2015 O3 Growth Surrogates'!A:A, '2015 O3 Growth Surrogates'!J:J)
)</f>
        <v>No Growth</v>
      </c>
      <c r="M1307" s="133" cm="1">
        <f t="array" ref="M1307">_xlfn.SWITCH(L1307,
"Employment", INDEX('Coop GFs_CFs'!C:D, MATCH(B1307,'Coop GFs_CFs'!B:B,0),1),
"Population", INDEX('Coop GFs_CFs'!E:F, MATCH(B1307,'Coop GFs_CFs'!B:B,0),1),
"Household", INDEX('Coop GFs_CFs'!G:H, MATCH(B1307,'Coop GFs_CFs'!B:B,0),1),
"VMT", INDEX('Coop GFs_CFs'!I:J, MATCH(B1307,'Coop GFs_CFs'!B:B,0),1),
"Lane Mile", INDEX('Coop GFs_CFs'!K:L, MATCH(B1307,'Coop GFs_CFs'!B:B,0),1),
"Gas Sales", INDEX('Coop GFs_CFs'!M:N, MATCH(B1307,'Coop GFs_CFs'!B:B,0),1),
"No Growth", INDEX('Coop GFs_CFs'!O:P, MATCH(B1307,'Coop GFs_CFs'!B:B,0),1)
)</f>
        <v>1</v>
      </c>
      <c r="N1307" s="133" cm="1">
        <f t="array" ref="N1307">_xlfn.SWITCH(L1307,
"Employment", INDEX('Coop GFs_CFs'!C:D, MATCH(B1307,'Coop GFs_CFs'!B:B,0),2),
"Population", INDEX('Coop GFs_CFs'!E:F, MATCH(B1307,'Coop GFs_CFs'!B:B,0),2),
"Household", INDEX('Coop GFs_CFs'!G:H, MATCH(B1307,'Coop GFs_CFs'!B:B,0),2),
"VMT", INDEX('Coop GFs_CFs'!I:J, MATCH(B1307,'Coop GFs_CFs'!B:B,0),2),
"Lane Mile", INDEX('Coop GFs_CFs'!K:L, MATCH(B1307,'Coop GFs_CFs'!B:B,0),2),
"Gas Sales", INDEX('Coop GFs_CFs'!M:N, MATCH(B1307,'Coop GFs_CFs'!B:B,0),2),
"No Growth", INDEX('Coop GFs_CFs'!O:P, MATCH(B1307,'Coop GFs_CFs'!B:B,0),2)
)</f>
        <v>1</v>
      </c>
      <c r="O1307" s="133"/>
      <c r="P1307" s="86">
        <f t="shared" si="72"/>
        <v>7.3164184637172303E-3</v>
      </c>
      <c r="Q1307" s="86">
        <f t="shared" si="73"/>
        <v>7.3164184637172303E-3</v>
      </c>
      <c r="R1307" s="156" t="s">
        <v>397</v>
      </c>
      <c r="S1307" s="85" t="s">
        <v>393</v>
      </c>
      <c r="T1307" s="85" t="s">
        <v>382</v>
      </c>
      <c r="U1307" s="85" t="s">
        <v>394</v>
      </c>
      <c r="V1307" s="85" t="s">
        <v>398</v>
      </c>
      <c r="W1307" s="85" t="s">
        <v>385</v>
      </c>
      <c r="X1307" s="85" t="s">
        <v>330</v>
      </c>
      <c r="Z1307" s="42" t="s">
        <v>2641</v>
      </c>
      <c r="AA1307"/>
    </row>
    <row r="1308" spans="1:27" s="39" customFormat="1" x14ac:dyDescent="0.35">
      <c r="A1308" s="85" t="s">
        <v>811</v>
      </c>
      <c r="B1308" s="87">
        <v>51600</v>
      </c>
      <c r="C1308" s="87" t="s">
        <v>12</v>
      </c>
      <c r="D1308" s="86">
        <v>0.48248970000000002</v>
      </c>
      <c r="E1308" s="86">
        <f>SUMIFS('Ratios_MARAMA-VA'!T:T, 'Ratios_MARAMA-VA'!AA:AA, Z1308)</f>
        <v>0.482489699999469</v>
      </c>
      <c r="F1308" s="86">
        <f>SUMIFS('Ratios_MARAMA-VA'!J:J, 'Ratios_MARAMA-VA'!AA:AA, Z1308)</f>
        <v>1.31869062071773E-3</v>
      </c>
      <c r="G1308" s="122">
        <f t="shared" si="74"/>
        <v>2.7330958997035196E-3</v>
      </c>
      <c r="H1308" s="122">
        <v>0.48248970000000002</v>
      </c>
      <c r="I1308" s="86">
        <v>1.3186906207191813E-3</v>
      </c>
      <c r="J1308" s="122">
        <v>0.48248970000000002</v>
      </c>
      <c r="K1308" s="86">
        <v>1.3186906207191813E-3</v>
      </c>
      <c r="L1308" s="122" t="str" cm="1">
        <f t="array" ref="L1308">_xlfn.SWITCH(A1308,
    "District of Columbia", _xlfn.XLOOKUP(R1308, '2015 O3 Growth Surrogates'!A:A, '2015 O3 Growth Surrogates'!H:H),
    "Maryland", _xlfn.XLOOKUP(R1308, '2015 O3 Growth Surrogates'!A:A, '2015 O3 Growth Surrogates'!I:I),
    "Virginia", _xlfn.XLOOKUP(R1308, '2015 O3 Growth Surrogates'!A:A, '2015 O3 Growth Surrogates'!J:J)
)</f>
        <v>No Growth</v>
      </c>
      <c r="M1308" s="133" cm="1">
        <f t="array" ref="M1308">_xlfn.SWITCH(L1308,
"Employment", INDEX('Coop GFs_CFs'!C:D, MATCH(B1308,'Coop GFs_CFs'!B:B,0),1),
"Population", INDEX('Coop GFs_CFs'!E:F, MATCH(B1308,'Coop GFs_CFs'!B:B,0),1),
"Household", INDEX('Coop GFs_CFs'!G:H, MATCH(B1308,'Coop GFs_CFs'!B:B,0),1),
"VMT", INDEX('Coop GFs_CFs'!I:J, MATCH(B1308,'Coop GFs_CFs'!B:B,0),1),
"Lane Mile", INDEX('Coop GFs_CFs'!K:L, MATCH(B1308,'Coop GFs_CFs'!B:B,0),1),
"Gas Sales", INDEX('Coop GFs_CFs'!M:N, MATCH(B1308,'Coop GFs_CFs'!B:B,0),1),
"No Growth", INDEX('Coop GFs_CFs'!O:P, MATCH(B1308,'Coop GFs_CFs'!B:B,0),1)
)</f>
        <v>1</v>
      </c>
      <c r="N1308" s="133" cm="1">
        <f t="array" ref="N1308">_xlfn.SWITCH(L1308,
"Employment", INDEX('Coop GFs_CFs'!C:D, MATCH(B1308,'Coop GFs_CFs'!B:B,0),2),
"Population", INDEX('Coop GFs_CFs'!E:F, MATCH(B1308,'Coop GFs_CFs'!B:B,0),2),
"Household", INDEX('Coop GFs_CFs'!G:H, MATCH(B1308,'Coop GFs_CFs'!B:B,0),2),
"VMT", INDEX('Coop GFs_CFs'!I:J, MATCH(B1308,'Coop GFs_CFs'!B:B,0),2),
"Lane Mile", INDEX('Coop GFs_CFs'!K:L, MATCH(B1308,'Coop GFs_CFs'!B:B,0),2),
"Gas Sales", INDEX('Coop GFs_CFs'!M:N, MATCH(B1308,'Coop GFs_CFs'!B:B,0),2),
"No Growth", INDEX('Coop GFs_CFs'!O:P, MATCH(B1308,'Coop GFs_CFs'!B:B,0),2)
)</f>
        <v>1</v>
      </c>
      <c r="O1308" s="133"/>
      <c r="P1308" s="86">
        <f t="shared" si="72"/>
        <v>1.31869062071773E-3</v>
      </c>
      <c r="Q1308" s="86">
        <f t="shared" si="73"/>
        <v>1.31869062071773E-3</v>
      </c>
      <c r="R1308" s="156" t="s">
        <v>397</v>
      </c>
      <c r="S1308" s="85" t="s">
        <v>393</v>
      </c>
      <c r="T1308" s="85" t="s">
        <v>382</v>
      </c>
      <c r="U1308" s="85" t="s">
        <v>394</v>
      </c>
      <c r="V1308" s="85" t="s">
        <v>398</v>
      </c>
      <c r="W1308" s="85" t="s">
        <v>385</v>
      </c>
      <c r="X1308" s="85" t="s">
        <v>330</v>
      </c>
      <c r="Z1308" s="42" t="s">
        <v>2644</v>
      </c>
      <c r="AA1308"/>
    </row>
    <row r="1309" spans="1:27" s="39" customFormat="1" x14ac:dyDescent="0.35">
      <c r="A1309" s="85" t="s">
        <v>811</v>
      </c>
      <c r="B1309" s="87">
        <v>51610</v>
      </c>
      <c r="C1309" s="87" t="s">
        <v>12</v>
      </c>
      <c r="D1309" s="86">
        <v>0.1362604</v>
      </c>
      <c r="E1309" s="86">
        <f>SUMIFS('Ratios_MARAMA-VA'!T:T, 'Ratios_MARAMA-VA'!AA:AA, Z1309)</f>
        <v>0.13626039999984901</v>
      </c>
      <c r="F1309" s="86">
        <f>SUMIFS('Ratios_MARAMA-VA'!J:J, 'Ratios_MARAMA-VA'!AA:AA, Z1309)</f>
        <v>3.7241274053155499E-4</v>
      </c>
      <c r="G1309" s="122">
        <f t="shared" si="74"/>
        <v>2.7330958997035652E-3</v>
      </c>
      <c r="H1309" s="122">
        <v>0.1362604</v>
      </c>
      <c r="I1309" s="86">
        <v>3.7241274053196769E-4</v>
      </c>
      <c r="J1309" s="122">
        <v>0.1362604</v>
      </c>
      <c r="K1309" s="86">
        <v>3.7241274053196769E-4</v>
      </c>
      <c r="L1309" s="122" t="str" cm="1">
        <f t="array" ref="L1309">_xlfn.SWITCH(A1309,
    "District of Columbia", _xlfn.XLOOKUP(R1309, '2015 O3 Growth Surrogates'!A:A, '2015 O3 Growth Surrogates'!H:H),
    "Maryland", _xlfn.XLOOKUP(R1309, '2015 O3 Growth Surrogates'!A:A, '2015 O3 Growth Surrogates'!I:I),
    "Virginia", _xlfn.XLOOKUP(R1309, '2015 O3 Growth Surrogates'!A:A, '2015 O3 Growth Surrogates'!J:J)
)</f>
        <v>No Growth</v>
      </c>
      <c r="M1309" s="133" cm="1">
        <f t="array" ref="M1309">_xlfn.SWITCH(L1309,
"Employment", INDEX('Coop GFs_CFs'!C:D, MATCH(B1309,'Coop GFs_CFs'!B:B,0),1),
"Population", INDEX('Coop GFs_CFs'!E:F, MATCH(B1309,'Coop GFs_CFs'!B:B,0),1),
"Household", INDEX('Coop GFs_CFs'!G:H, MATCH(B1309,'Coop GFs_CFs'!B:B,0),1),
"VMT", INDEX('Coop GFs_CFs'!I:J, MATCH(B1309,'Coop GFs_CFs'!B:B,0),1),
"Lane Mile", INDEX('Coop GFs_CFs'!K:L, MATCH(B1309,'Coop GFs_CFs'!B:B,0),1),
"Gas Sales", INDEX('Coop GFs_CFs'!M:N, MATCH(B1309,'Coop GFs_CFs'!B:B,0),1),
"No Growth", INDEX('Coop GFs_CFs'!O:P, MATCH(B1309,'Coop GFs_CFs'!B:B,0),1)
)</f>
        <v>1</v>
      </c>
      <c r="N1309" s="133" cm="1">
        <f t="array" ref="N1309">_xlfn.SWITCH(L1309,
"Employment", INDEX('Coop GFs_CFs'!C:D, MATCH(B1309,'Coop GFs_CFs'!B:B,0),2),
"Population", INDEX('Coop GFs_CFs'!E:F, MATCH(B1309,'Coop GFs_CFs'!B:B,0),2),
"Household", INDEX('Coop GFs_CFs'!G:H, MATCH(B1309,'Coop GFs_CFs'!B:B,0),2),
"VMT", INDEX('Coop GFs_CFs'!I:J, MATCH(B1309,'Coop GFs_CFs'!B:B,0),2),
"Lane Mile", INDEX('Coop GFs_CFs'!K:L, MATCH(B1309,'Coop GFs_CFs'!B:B,0),2),
"Gas Sales", INDEX('Coop GFs_CFs'!M:N, MATCH(B1309,'Coop GFs_CFs'!B:B,0),2),
"No Growth", INDEX('Coop GFs_CFs'!O:P, MATCH(B1309,'Coop GFs_CFs'!B:B,0),2)
)</f>
        <v>1</v>
      </c>
      <c r="O1309" s="133"/>
      <c r="P1309" s="86">
        <f t="shared" si="72"/>
        <v>3.7241274053155499E-4</v>
      </c>
      <c r="Q1309" s="86">
        <f t="shared" si="73"/>
        <v>3.7241274053155499E-4</v>
      </c>
      <c r="R1309" s="156" t="s">
        <v>397</v>
      </c>
      <c r="S1309" s="85" t="s">
        <v>393</v>
      </c>
      <c r="T1309" s="85" t="s">
        <v>382</v>
      </c>
      <c r="U1309" s="85" t="s">
        <v>394</v>
      </c>
      <c r="V1309" s="85" t="s">
        <v>398</v>
      </c>
      <c r="W1309" s="85" t="s">
        <v>385</v>
      </c>
      <c r="X1309" s="85" t="s">
        <v>330</v>
      </c>
      <c r="Z1309" s="42" t="s">
        <v>2645</v>
      </c>
      <c r="AA1309"/>
    </row>
    <row r="1310" spans="1:27" s="39" customFormat="1" x14ac:dyDescent="0.35">
      <c r="A1310" s="85" t="s">
        <v>811</v>
      </c>
      <c r="B1310" s="87">
        <v>51683</v>
      </c>
      <c r="C1310" s="87" t="s">
        <v>12</v>
      </c>
      <c r="D1310" s="86">
        <v>0.48371730000000002</v>
      </c>
      <c r="E1310" s="86">
        <f>SUMIFS('Ratios_MARAMA-VA'!T:T, 'Ratios_MARAMA-VA'!AA:AA, Z1310)</f>
        <v>0.483717299999468</v>
      </c>
      <c r="F1310" s="86">
        <f>SUMIFS('Ratios_MARAMA-VA'!J:J, 'Ratios_MARAMA-VA'!AA:AA, Z1310)</f>
        <v>1.32204576924421E-3</v>
      </c>
      <c r="G1310" s="122">
        <f t="shared" si="74"/>
        <v>2.7330958997035335E-3</v>
      </c>
      <c r="H1310" s="122">
        <v>0.48371730000000002</v>
      </c>
      <c r="I1310" s="86">
        <v>1.3220457692456641E-3</v>
      </c>
      <c r="J1310" s="122">
        <v>0.48371730000000002</v>
      </c>
      <c r="K1310" s="86">
        <v>1.3220457692456641E-3</v>
      </c>
      <c r="L1310" s="122" t="str" cm="1">
        <f t="array" ref="L1310">_xlfn.SWITCH(A1310,
    "District of Columbia", _xlfn.XLOOKUP(R1310, '2015 O3 Growth Surrogates'!A:A, '2015 O3 Growth Surrogates'!H:H),
    "Maryland", _xlfn.XLOOKUP(R1310, '2015 O3 Growth Surrogates'!A:A, '2015 O3 Growth Surrogates'!I:I),
    "Virginia", _xlfn.XLOOKUP(R1310, '2015 O3 Growth Surrogates'!A:A, '2015 O3 Growth Surrogates'!J:J)
)</f>
        <v>No Growth</v>
      </c>
      <c r="M1310" s="133" cm="1">
        <f t="array" ref="M1310">_xlfn.SWITCH(L1310,
"Employment", INDEX('Coop GFs_CFs'!C:D, MATCH(B1310,'Coop GFs_CFs'!B:B,0),1),
"Population", INDEX('Coop GFs_CFs'!E:F, MATCH(B1310,'Coop GFs_CFs'!B:B,0),1),
"Household", INDEX('Coop GFs_CFs'!G:H, MATCH(B1310,'Coop GFs_CFs'!B:B,0),1),
"VMT", INDEX('Coop GFs_CFs'!I:J, MATCH(B1310,'Coop GFs_CFs'!B:B,0),1),
"Lane Mile", INDEX('Coop GFs_CFs'!K:L, MATCH(B1310,'Coop GFs_CFs'!B:B,0),1),
"Gas Sales", INDEX('Coop GFs_CFs'!M:N, MATCH(B1310,'Coop GFs_CFs'!B:B,0),1),
"No Growth", INDEX('Coop GFs_CFs'!O:P, MATCH(B1310,'Coop GFs_CFs'!B:B,0),1)
)</f>
        <v>1</v>
      </c>
      <c r="N1310" s="133" cm="1">
        <f t="array" ref="N1310">_xlfn.SWITCH(L1310,
"Employment", INDEX('Coop GFs_CFs'!C:D, MATCH(B1310,'Coop GFs_CFs'!B:B,0),2),
"Population", INDEX('Coop GFs_CFs'!E:F, MATCH(B1310,'Coop GFs_CFs'!B:B,0),2),
"Household", INDEX('Coop GFs_CFs'!G:H, MATCH(B1310,'Coop GFs_CFs'!B:B,0),2),
"VMT", INDEX('Coop GFs_CFs'!I:J, MATCH(B1310,'Coop GFs_CFs'!B:B,0),2),
"Lane Mile", INDEX('Coop GFs_CFs'!K:L, MATCH(B1310,'Coop GFs_CFs'!B:B,0),2),
"Gas Sales", INDEX('Coop GFs_CFs'!M:N, MATCH(B1310,'Coop GFs_CFs'!B:B,0),2),
"No Growth", INDEX('Coop GFs_CFs'!O:P, MATCH(B1310,'Coop GFs_CFs'!B:B,0),2)
)</f>
        <v>1</v>
      </c>
      <c r="O1310" s="133"/>
      <c r="P1310" s="86">
        <f t="shared" si="72"/>
        <v>1.32204576924421E-3</v>
      </c>
      <c r="Q1310" s="86">
        <f t="shared" si="73"/>
        <v>1.32204576924421E-3</v>
      </c>
      <c r="R1310" s="156" t="s">
        <v>397</v>
      </c>
      <c r="S1310" s="85" t="s">
        <v>393</v>
      </c>
      <c r="T1310" s="85" t="s">
        <v>382</v>
      </c>
      <c r="U1310" s="85" t="s">
        <v>394</v>
      </c>
      <c r="V1310" s="85" t="s">
        <v>398</v>
      </c>
      <c r="W1310" s="85" t="s">
        <v>385</v>
      </c>
      <c r="X1310" s="85" t="s">
        <v>330</v>
      </c>
      <c r="Z1310" s="42" t="s">
        <v>2647</v>
      </c>
      <c r="AA1310"/>
    </row>
    <row r="1311" spans="1:27" s="39" customFormat="1" x14ac:dyDescent="0.35">
      <c r="A1311" s="85" t="s">
        <v>811</v>
      </c>
      <c r="B1311" s="87">
        <v>51685</v>
      </c>
      <c r="C1311" s="87" t="s">
        <v>12</v>
      </c>
      <c r="D1311" s="86">
        <v>0.23698900000000001</v>
      </c>
      <c r="E1311" s="86">
        <f>SUMIFS('Ratios_MARAMA-VA'!T:T, 'Ratios_MARAMA-VA'!AA:AA, Z1311)</f>
        <v>0.23698899999973899</v>
      </c>
      <c r="F1311" s="86">
        <f>SUMIFS('Ratios_MARAMA-VA'!J:J, 'Ratios_MARAMA-VA'!AA:AA, Z1311)</f>
        <v>6.4771366417412798E-4</v>
      </c>
      <c r="G1311" s="122">
        <f t="shared" si="74"/>
        <v>2.7330958997035361E-3</v>
      </c>
      <c r="H1311" s="122">
        <v>0.23698900000000001</v>
      </c>
      <c r="I1311" s="86">
        <v>6.4771366417484138E-4</v>
      </c>
      <c r="J1311" s="122">
        <v>0.23698900000000001</v>
      </c>
      <c r="K1311" s="86">
        <v>6.4771366417484138E-4</v>
      </c>
      <c r="L1311" s="122" t="str" cm="1">
        <f t="array" ref="L1311">_xlfn.SWITCH(A1311,
    "District of Columbia", _xlfn.XLOOKUP(R1311, '2015 O3 Growth Surrogates'!A:A, '2015 O3 Growth Surrogates'!H:H),
    "Maryland", _xlfn.XLOOKUP(R1311, '2015 O3 Growth Surrogates'!A:A, '2015 O3 Growth Surrogates'!I:I),
    "Virginia", _xlfn.XLOOKUP(R1311, '2015 O3 Growth Surrogates'!A:A, '2015 O3 Growth Surrogates'!J:J)
)</f>
        <v>No Growth</v>
      </c>
      <c r="M1311" s="133" cm="1">
        <f t="array" ref="M1311">_xlfn.SWITCH(L1311,
"Employment", INDEX('Coop GFs_CFs'!C:D, MATCH(B1311,'Coop GFs_CFs'!B:B,0),1),
"Population", INDEX('Coop GFs_CFs'!E:F, MATCH(B1311,'Coop GFs_CFs'!B:B,0),1),
"Household", INDEX('Coop GFs_CFs'!G:H, MATCH(B1311,'Coop GFs_CFs'!B:B,0),1),
"VMT", INDEX('Coop GFs_CFs'!I:J, MATCH(B1311,'Coop GFs_CFs'!B:B,0),1),
"Lane Mile", INDEX('Coop GFs_CFs'!K:L, MATCH(B1311,'Coop GFs_CFs'!B:B,0),1),
"Gas Sales", INDEX('Coop GFs_CFs'!M:N, MATCH(B1311,'Coop GFs_CFs'!B:B,0),1),
"No Growth", INDEX('Coop GFs_CFs'!O:P, MATCH(B1311,'Coop GFs_CFs'!B:B,0),1)
)</f>
        <v>1</v>
      </c>
      <c r="N1311" s="133" cm="1">
        <f t="array" ref="N1311">_xlfn.SWITCH(L1311,
"Employment", INDEX('Coop GFs_CFs'!C:D, MATCH(B1311,'Coop GFs_CFs'!B:B,0),2),
"Population", INDEX('Coop GFs_CFs'!E:F, MATCH(B1311,'Coop GFs_CFs'!B:B,0),2),
"Household", INDEX('Coop GFs_CFs'!G:H, MATCH(B1311,'Coop GFs_CFs'!B:B,0),2),
"VMT", INDEX('Coop GFs_CFs'!I:J, MATCH(B1311,'Coop GFs_CFs'!B:B,0),2),
"Lane Mile", INDEX('Coop GFs_CFs'!K:L, MATCH(B1311,'Coop GFs_CFs'!B:B,0),2),
"Gas Sales", INDEX('Coop GFs_CFs'!M:N, MATCH(B1311,'Coop GFs_CFs'!B:B,0),2),
"No Growth", INDEX('Coop GFs_CFs'!O:P, MATCH(B1311,'Coop GFs_CFs'!B:B,0),2)
)</f>
        <v>1</v>
      </c>
      <c r="O1311" s="133"/>
      <c r="P1311" s="86">
        <f t="shared" si="72"/>
        <v>6.4771366417412798E-4</v>
      </c>
      <c r="Q1311" s="86">
        <f t="shared" si="73"/>
        <v>6.4771366417412798E-4</v>
      </c>
      <c r="R1311" s="156" t="s">
        <v>397</v>
      </c>
      <c r="S1311" s="85" t="s">
        <v>393</v>
      </c>
      <c r="T1311" s="85" t="s">
        <v>382</v>
      </c>
      <c r="U1311" s="85" t="s">
        <v>394</v>
      </c>
      <c r="V1311" s="85" t="s">
        <v>398</v>
      </c>
      <c r="W1311" s="85" t="s">
        <v>385</v>
      </c>
      <c r="X1311" s="85" t="s">
        <v>330</v>
      </c>
      <c r="Z1311" s="42" t="s">
        <v>2648</v>
      </c>
      <c r="AA1311"/>
    </row>
    <row r="1312" spans="1:27" s="39" customFormat="1" x14ac:dyDescent="0.35">
      <c r="A1312" s="85" t="s">
        <v>9</v>
      </c>
      <c r="B1312" s="87">
        <v>11001</v>
      </c>
      <c r="C1312" s="87" t="s">
        <v>12</v>
      </c>
      <c r="D1312" s="86">
        <v>260.10860000000002</v>
      </c>
      <c r="E1312" s="86">
        <f>SUMIFS('Ratios_MARAMA-VA'!T:T, 'Ratios_MARAMA-VA'!AA:AA, Z1312)</f>
        <v>260.10859999971501</v>
      </c>
      <c r="F1312" s="86">
        <f>SUMIFS('Ratios_MARAMA-VA'!J:J, 'Ratios_MARAMA-VA'!AA:AA, Z1312)</f>
        <v>0.71090174813684404</v>
      </c>
      <c r="G1312" s="122">
        <f t="shared" si="74"/>
        <v>2.7330958997035196E-3</v>
      </c>
      <c r="H1312" s="122">
        <v>285.26337003396497</v>
      </c>
      <c r="I1312" s="86">
        <v>0.7796521469754375</v>
      </c>
      <c r="J1312" s="122">
        <v>302.29901496925999</v>
      </c>
      <c r="K1312" s="86">
        <v>0.8262121982968974</v>
      </c>
      <c r="L1312" s="122" t="str" cm="1">
        <f t="array" ref="L1312">_xlfn.SWITCH(A1312,
    "District of Columbia", _xlfn.XLOOKUP(R1312, '2015 O3 Growth Surrogates'!A:A, '2015 O3 Growth Surrogates'!H:H),
    "Maryland", _xlfn.XLOOKUP(R1312, '2015 O3 Growth Surrogates'!A:A, '2015 O3 Growth Surrogates'!I:I),
    "Virginia", _xlfn.XLOOKUP(R1312, '2015 O3 Growth Surrogates'!A:A, '2015 O3 Growth Surrogates'!J:J)
)</f>
        <v>Lane Mile</v>
      </c>
      <c r="M1312" s="133" cm="1">
        <f t="array" ref="M1312">_xlfn.SWITCH(L1312,
"Employment", INDEX('Coop GFs_CFs'!C:D, MATCH(B1312,'Coop GFs_CFs'!B:B,0),1),
"Population", INDEX('Coop GFs_CFs'!E:F, MATCH(B1312,'Coop GFs_CFs'!B:B,0),1),
"Household", INDEX('Coop GFs_CFs'!G:H, MATCH(B1312,'Coop GFs_CFs'!B:B,0),1),
"VMT", INDEX('Coop GFs_CFs'!I:J, MATCH(B1312,'Coop GFs_CFs'!B:B,0),1),
"Lane Mile", INDEX('Coop GFs_CFs'!K:L, MATCH(B1312,'Coop GFs_CFs'!B:B,0),1),
"Gas Sales", INDEX('Coop GFs_CFs'!M:N, MATCH(B1312,'Coop GFs_CFs'!B:B,0),1),
"No Growth", INDEX('Coop GFs_CFs'!O:P, MATCH(B1312,'Coop GFs_CFs'!B:B,0),1)
)</f>
        <v>0.96717557251908393</v>
      </c>
      <c r="N1312" s="133" cm="1">
        <f t="array" ref="N1312">_xlfn.SWITCH(L1312,
"Employment", INDEX('Coop GFs_CFs'!C:D, MATCH(B1312,'Coop GFs_CFs'!B:B,0),2),
"Population", INDEX('Coop GFs_CFs'!E:F, MATCH(B1312,'Coop GFs_CFs'!B:B,0),2),
"Household", INDEX('Coop GFs_CFs'!G:H, MATCH(B1312,'Coop GFs_CFs'!B:B,0),2),
"VMT", INDEX('Coop GFs_CFs'!I:J, MATCH(B1312,'Coop GFs_CFs'!B:B,0),2),
"Lane Mile", INDEX('Coop GFs_CFs'!K:L, MATCH(B1312,'Coop GFs_CFs'!B:B,0),2),
"Gas Sales", INDEX('Coop GFs_CFs'!M:N, MATCH(B1312,'Coop GFs_CFs'!B:B,0),2),
"No Growth", INDEX('Coop GFs_CFs'!O:P, MATCH(B1312,'Coop GFs_CFs'!B:B,0),2)
)</f>
        <v>0.96717557251908393</v>
      </c>
      <c r="O1312" s="133"/>
      <c r="P1312" s="86">
        <f t="shared" si="72"/>
        <v>0.68756680525906977</v>
      </c>
      <c r="Q1312" s="86">
        <f t="shared" si="73"/>
        <v>0.68756680525906977</v>
      </c>
      <c r="R1312" s="156" t="s">
        <v>399</v>
      </c>
      <c r="S1312" s="85" t="s">
        <v>393</v>
      </c>
      <c r="T1312" s="85" t="s">
        <v>382</v>
      </c>
      <c r="U1312" s="85" t="s">
        <v>394</v>
      </c>
      <c r="V1312" s="85" t="s">
        <v>400</v>
      </c>
      <c r="W1312" s="85" t="s">
        <v>385</v>
      </c>
      <c r="X1312" s="85" t="s">
        <v>330</v>
      </c>
      <c r="Z1312" s="42" t="s">
        <v>2650</v>
      </c>
      <c r="AA1312"/>
    </row>
    <row r="1313" spans="1:27" s="39" customFormat="1" x14ac:dyDescent="0.35">
      <c r="A1313" s="85" t="s">
        <v>497</v>
      </c>
      <c r="B1313" s="87">
        <v>24009</v>
      </c>
      <c r="C1313" s="87" t="s">
        <v>12</v>
      </c>
      <c r="D1313" s="86">
        <v>14.819140000000001</v>
      </c>
      <c r="E1313" s="86">
        <f>SUMIFS('Ratios_MARAMA-VA'!T:T, 'Ratios_MARAMA-VA'!AA:AA, Z1313)</f>
        <v>14.819139999983699</v>
      </c>
      <c r="F1313" s="86">
        <f>SUMIFS('Ratios_MARAMA-VA'!J:J, 'Ratios_MARAMA-VA'!AA:AA, Z1313)</f>
        <v>4.05021307710881E-2</v>
      </c>
      <c r="G1313" s="122">
        <f t="shared" si="74"/>
        <v>2.7330958997035357E-3</v>
      </c>
      <c r="H1313" s="122">
        <v>16.473354567830899</v>
      </c>
      <c r="I1313" s="86">
        <v>4.5023257823701139E-2</v>
      </c>
      <c r="J1313" s="122">
        <v>16.843847469592902</v>
      </c>
      <c r="K1313" s="86">
        <v>4.6035850454376137E-2</v>
      </c>
      <c r="L1313" s="122" t="str" cm="1">
        <f t="array" ref="L1313">_xlfn.SWITCH(A1313,
    "District of Columbia", _xlfn.XLOOKUP(R1313, '2015 O3 Growth Surrogates'!A:A, '2015 O3 Growth Surrogates'!H:H),
    "Maryland", _xlfn.XLOOKUP(R1313, '2015 O3 Growth Surrogates'!A:A, '2015 O3 Growth Surrogates'!I:I),
    "Virginia", _xlfn.XLOOKUP(R1313, '2015 O3 Growth Surrogates'!A:A, '2015 O3 Growth Surrogates'!J:J)
)</f>
        <v>No Growth</v>
      </c>
      <c r="M1313" s="133" cm="1">
        <f t="array" ref="M1313">_xlfn.SWITCH(L1313,
"Employment", INDEX('Coop GFs_CFs'!C:D, MATCH(B1313,'Coop GFs_CFs'!B:B,0),1),
"Population", INDEX('Coop GFs_CFs'!E:F, MATCH(B1313,'Coop GFs_CFs'!B:B,0),1),
"Household", INDEX('Coop GFs_CFs'!G:H, MATCH(B1313,'Coop GFs_CFs'!B:B,0),1),
"VMT", INDEX('Coop GFs_CFs'!I:J, MATCH(B1313,'Coop GFs_CFs'!B:B,0),1),
"Lane Mile", INDEX('Coop GFs_CFs'!K:L, MATCH(B1313,'Coop GFs_CFs'!B:B,0),1),
"Gas Sales", INDEX('Coop GFs_CFs'!M:N, MATCH(B1313,'Coop GFs_CFs'!B:B,0),1),
"No Growth", INDEX('Coop GFs_CFs'!O:P, MATCH(B1313,'Coop GFs_CFs'!B:B,0),1)
)</f>
        <v>1</v>
      </c>
      <c r="N1313" s="133" cm="1">
        <f t="array" ref="N1313">_xlfn.SWITCH(L1313,
"Employment", INDEX('Coop GFs_CFs'!C:D, MATCH(B1313,'Coop GFs_CFs'!B:B,0),2),
"Population", INDEX('Coop GFs_CFs'!E:F, MATCH(B1313,'Coop GFs_CFs'!B:B,0),2),
"Household", INDEX('Coop GFs_CFs'!G:H, MATCH(B1313,'Coop GFs_CFs'!B:B,0),2),
"VMT", INDEX('Coop GFs_CFs'!I:J, MATCH(B1313,'Coop GFs_CFs'!B:B,0),2),
"Lane Mile", INDEX('Coop GFs_CFs'!K:L, MATCH(B1313,'Coop GFs_CFs'!B:B,0),2),
"Gas Sales", INDEX('Coop GFs_CFs'!M:N, MATCH(B1313,'Coop GFs_CFs'!B:B,0),2),
"No Growth", INDEX('Coop GFs_CFs'!O:P, MATCH(B1313,'Coop GFs_CFs'!B:B,0),2)
)</f>
        <v>1</v>
      </c>
      <c r="O1313" s="133"/>
      <c r="P1313" s="86">
        <f t="shared" si="72"/>
        <v>4.05021307710881E-2</v>
      </c>
      <c r="Q1313" s="86">
        <f t="shared" si="73"/>
        <v>4.05021307710881E-2</v>
      </c>
      <c r="R1313" s="156" t="s">
        <v>399</v>
      </c>
      <c r="S1313" s="85" t="s">
        <v>393</v>
      </c>
      <c r="T1313" s="85" t="s">
        <v>382</v>
      </c>
      <c r="U1313" s="85" t="s">
        <v>394</v>
      </c>
      <c r="V1313" s="85" t="s">
        <v>400</v>
      </c>
      <c r="W1313" s="85" t="s">
        <v>385</v>
      </c>
      <c r="X1313" s="85" t="s">
        <v>330</v>
      </c>
      <c r="Z1313" s="42" t="s">
        <v>2651</v>
      </c>
      <c r="AA1313"/>
    </row>
    <row r="1314" spans="1:27" s="39" customFormat="1" x14ac:dyDescent="0.35">
      <c r="A1314" s="85" t="s">
        <v>497</v>
      </c>
      <c r="B1314" s="87">
        <v>24017</v>
      </c>
      <c r="C1314" s="87" t="s">
        <v>12</v>
      </c>
      <c r="D1314" s="86">
        <v>26.044029999999999</v>
      </c>
      <c r="E1314" s="86">
        <f>SUMIFS('Ratios_MARAMA-VA'!T:T, 'Ratios_MARAMA-VA'!AA:AA, Z1314)</f>
        <v>26.044029999971301</v>
      </c>
      <c r="F1314" s="86">
        <f>SUMIFS('Ratios_MARAMA-VA'!J:J, 'Ratios_MARAMA-VA'!AA:AA, Z1314)</f>
        <v>7.1180831604677794E-2</v>
      </c>
      <c r="G1314" s="122">
        <f t="shared" si="74"/>
        <v>2.7330958997035496E-3</v>
      </c>
      <c r="H1314" s="122">
        <v>28.669408873679298</v>
      </c>
      <c r="I1314" s="86">
        <v>7.8356243839577455E-2</v>
      </c>
      <c r="J1314" s="122">
        <v>29.209868046672401</v>
      </c>
      <c r="K1314" s="86">
        <v>7.9833370589242073E-2</v>
      </c>
      <c r="L1314" s="122" t="str" cm="1">
        <f t="array" ref="L1314">_xlfn.SWITCH(A1314,
    "District of Columbia", _xlfn.XLOOKUP(R1314, '2015 O3 Growth Surrogates'!A:A, '2015 O3 Growth Surrogates'!H:H),
    "Maryland", _xlfn.XLOOKUP(R1314, '2015 O3 Growth Surrogates'!A:A, '2015 O3 Growth Surrogates'!I:I),
    "Virginia", _xlfn.XLOOKUP(R1314, '2015 O3 Growth Surrogates'!A:A, '2015 O3 Growth Surrogates'!J:J)
)</f>
        <v>No Growth</v>
      </c>
      <c r="M1314" s="133" cm="1">
        <f t="array" ref="M1314">_xlfn.SWITCH(L1314,
"Employment", INDEX('Coop GFs_CFs'!C:D, MATCH(B1314,'Coop GFs_CFs'!B:B,0),1),
"Population", INDEX('Coop GFs_CFs'!E:F, MATCH(B1314,'Coop GFs_CFs'!B:B,0),1),
"Household", INDEX('Coop GFs_CFs'!G:H, MATCH(B1314,'Coop GFs_CFs'!B:B,0),1),
"VMT", INDEX('Coop GFs_CFs'!I:J, MATCH(B1314,'Coop GFs_CFs'!B:B,0),1),
"Lane Mile", INDEX('Coop GFs_CFs'!K:L, MATCH(B1314,'Coop GFs_CFs'!B:B,0),1),
"Gas Sales", INDEX('Coop GFs_CFs'!M:N, MATCH(B1314,'Coop GFs_CFs'!B:B,0),1),
"No Growth", INDEX('Coop GFs_CFs'!O:P, MATCH(B1314,'Coop GFs_CFs'!B:B,0),1)
)</f>
        <v>1</v>
      </c>
      <c r="N1314" s="133" cm="1">
        <f t="array" ref="N1314">_xlfn.SWITCH(L1314,
"Employment", INDEX('Coop GFs_CFs'!C:D, MATCH(B1314,'Coop GFs_CFs'!B:B,0),2),
"Population", INDEX('Coop GFs_CFs'!E:F, MATCH(B1314,'Coop GFs_CFs'!B:B,0),2),
"Household", INDEX('Coop GFs_CFs'!G:H, MATCH(B1314,'Coop GFs_CFs'!B:B,0),2),
"VMT", INDEX('Coop GFs_CFs'!I:J, MATCH(B1314,'Coop GFs_CFs'!B:B,0),2),
"Lane Mile", INDEX('Coop GFs_CFs'!K:L, MATCH(B1314,'Coop GFs_CFs'!B:B,0),2),
"Gas Sales", INDEX('Coop GFs_CFs'!M:N, MATCH(B1314,'Coop GFs_CFs'!B:B,0),2),
"No Growth", INDEX('Coop GFs_CFs'!O:P, MATCH(B1314,'Coop GFs_CFs'!B:B,0),2)
)</f>
        <v>1</v>
      </c>
      <c r="O1314" s="133"/>
      <c r="P1314" s="86">
        <f t="shared" si="72"/>
        <v>7.1180831604677794E-2</v>
      </c>
      <c r="Q1314" s="86">
        <f t="shared" si="73"/>
        <v>7.1180831604677794E-2</v>
      </c>
      <c r="R1314" s="156" t="s">
        <v>399</v>
      </c>
      <c r="S1314" s="85" t="s">
        <v>393</v>
      </c>
      <c r="T1314" s="85" t="s">
        <v>382</v>
      </c>
      <c r="U1314" s="85" t="s">
        <v>394</v>
      </c>
      <c r="V1314" s="85" t="s">
        <v>400</v>
      </c>
      <c r="W1314" s="85" t="s">
        <v>385</v>
      </c>
      <c r="X1314" s="85" t="s">
        <v>330</v>
      </c>
      <c r="Z1314" s="42" t="s">
        <v>2652</v>
      </c>
      <c r="AA1314"/>
    </row>
    <row r="1315" spans="1:27" s="39" customFormat="1" x14ac:dyDescent="0.35">
      <c r="A1315" s="85" t="s">
        <v>497</v>
      </c>
      <c r="B1315" s="87">
        <v>24021</v>
      </c>
      <c r="C1315" s="87" t="s">
        <v>12</v>
      </c>
      <c r="D1315" s="86">
        <v>76.325959999999995</v>
      </c>
      <c r="E1315" s="86">
        <f>SUMIFS('Ratios_MARAMA-VA'!T:T, 'Ratios_MARAMA-VA'!AA:AA, Z1315)</f>
        <v>76.325959999915995</v>
      </c>
      <c r="F1315" s="86">
        <f>SUMIFS('Ratios_MARAMA-VA'!J:J, 'Ratios_MARAMA-VA'!AA:AA, Z1315)</f>
        <v>0.208606168316706</v>
      </c>
      <c r="G1315" s="122">
        <f t="shared" si="74"/>
        <v>2.7330958997035296E-3</v>
      </c>
      <c r="H1315" s="122">
        <v>87.607529457297801</v>
      </c>
      <c r="I1315" s="86">
        <v>0.2394397795428968</v>
      </c>
      <c r="J1315" s="122">
        <v>90.494398669013407</v>
      </c>
      <c r="K1315" s="86">
        <v>0.2473298699484171</v>
      </c>
      <c r="L1315" s="122" t="str" cm="1">
        <f t="array" ref="L1315">_xlfn.SWITCH(A1315,
    "District of Columbia", _xlfn.XLOOKUP(R1315, '2015 O3 Growth Surrogates'!A:A, '2015 O3 Growth Surrogates'!H:H),
    "Maryland", _xlfn.XLOOKUP(R1315, '2015 O3 Growth Surrogates'!A:A, '2015 O3 Growth Surrogates'!I:I),
    "Virginia", _xlfn.XLOOKUP(R1315, '2015 O3 Growth Surrogates'!A:A, '2015 O3 Growth Surrogates'!J:J)
)</f>
        <v>No Growth</v>
      </c>
      <c r="M1315" s="133" cm="1">
        <f t="array" ref="M1315">_xlfn.SWITCH(L1315,
"Employment", INDEX('Coop GFs_CFs'!C:D, MATCH(B1315,'Coop GFs_CFs'!B:B,0),1),
"Population", INDEX('Coop GFs_CFs'!E:F, MATCH(B1315,'Coop GFs_CFs'!B:B,0),1),
"Household", INDEX('Coop GFs_CFs'!G:H, MATCH(B1315,'Coop GFs_CFs'!B:B,0),1),
"VMT", INDEX('Coop GFs_CFs'!I:J, MATCH(B1315,'Coop GFs_CFs'!B:B,0),1),
"Lane Mile", INDEX('Coop GFs_CFs'!K:L, MATCH(B1315,'Coop GFs_CFs'!B:B,0),1),
"Gas Sales", INDEX('Coop GFs_CFs'!M:N, MATCH(B1315,'Coop GFs_CFs'!B:B,0),1),
"No Growth", INDEX('Coop GFs_CFs'!O:P, MATCH(B1315,'Coop GFs_CFs'!B:B,0),1)
)</f>
        <v>1</v>
      </c>
      <c r="N1315" s="133" cm="1">
        <f t="array" ref="N1315">_xlfn.SWITCH(L1315,
"Employment", INDEX('Coop GFs_CFs'!C:D, MATCH(B1315,'Coop GFs_CFs'!B:B,0),2),
"Population", INDEX('Coop GFs_CFs'!E:F, MATCH(B1315,'Coop GFs_CFs'!B:B,0),2),
"Household", INDEX('Coop GFs_CFs'!G:H, MATCH(B1315,'Coop GFs_CFs'!B:B,0),2),
"VMT", INDEX('Coop GFs_CFs'!I:J, MATCH(B1315,'Coop GFs_CFs'!B:B,0),2),
"Lane Mile", INDEX('Coop GFs_CFs'!K:L, MATCH(B1315,'Coop GFs_CFs'!B:B,0),2),
"Gas Sales", INDEX('Coop GFs_CFs'!M:N, MATCH(B1315,'Coop GFs_CFs'!B:B,0),2),
"No Growth", INDEX('Coop GFs_CFs'!O:P, MATCH(B1315,'Coop GFs_CFs'!B:B,0),2)
)</f>
        <v>1</v>
      </c>
      <c r="O1315" s="133"/>
      <c r="P1315" s="86">
        <f t="shared" si="72"/>
        <v>0.208606168316706</v>
      </c>
      <c r="Q1315" s="86">
        <f t="shared" si="73"/>
        <v>0.208606168316706</v>
      </c>
      <c r="R1315" s="156" t="s">
        <v>399</v>
      </c>
      <c r="S1315" s="85" t="s">
        <v>393</v>
      </c>
      <c r="T1315" s="85" t="s">
        <v>382</v>
      </c>
      <c r="U1315" s="85" t="s">
        <v>394</v>
      </c>
      <c r="V1315" s="85" t="s">
        <v>400</v>
      </c>
      <c r="W1315" s="85" t="s">
        <v>385</v>
      </c>
      <c r="X1315" s="85" t="s">
        <v>330</v>
      </c>
      <c r="Z1315" s="42" t="s">
        <v>2653</v>
      </c>
      <c r="AA1315"/>
    </row>
    <row r="1316" spans="1:27" s="39" customFormat="1" x14ac:dyDescent="0.35">
      <c r="A1316" s="85" t="s">
        <v>497</v>
      </c>
      <c r="B1316" s="87">
        <v>24031</v>
      </c>
      <c r="C1316" s="87" t="s">
        <v>12</v>
      </c>
      <c r="D1316" s="86">
        <v>177.18379999999999</v>
      </c>
      <c r="E1316" s="86">
        <f>SUMIFS('Ratios_MARAMA-VA'!T:T, 'Ratios_MARAMA-VA'!AA:AA, Z1316)</f>
        <v>177.18379999980399</v>
      </c>
      <c r="F1316" s="86">
        <f>SUMIFS('Ratios_MARAMA-VA'!J:J, 'Ratios_MARAMA-VA'!AA:AA, Z1316)</f>
        <v>0.484260317273359</v>
      </c>
      <c r="G1316" s="122">
        <f t="shared" si="74"/>
        <v>2.7330958997035548E-3</v>
      </c>
      <c r="H1316" s="122">
        <v>203.05591564827901</v>
      </c>
      <c r="I1316" s="86">
        <v>0.55497129046886229</v>
      </c>
      <c r="J1316" s="122">
        <v>214.80344192085801</v>
      </c>
      <c r="K1316" s="86">
        <v>0.58707840635610764</v>
      </c>
      <c r="L1316" s="122" t="str" cm="1">
        <f t="array" ref="L1316">_xlfn.SWITCH(A1316,
    "District of Columbia", _xlfn.XLOOKUP(R1316, '2015 O3 Growth Surrogates'!A:A, '2015 O3 Growth Surrogates'!H:H),
    "Maryland", _xlfn.XLOOKUP(R1316, '2015 O3 Growth Surrogates'!A:A, '2015 O3 Growth Surrogates'!I:I),
    "Virginia", _xlfn.XLOOKUP(R1316, '2015 O3 Growth Surrogates'!A:A, '2015 O3 Growth Surrogates'!J:J)
)</f>
        <v>No Growth</v>
      </c>
      <c r="M1316" s="133" cm="1">
        <f t="array" ref="M1316">_xlfn.SWITCH(L1316,
"Employment", INDEX('Coop GFs_CFs'!C:D, MATCH(B1316,'Coop GFs_CFs'!B:B,0),1),
"Population", INDEX('Coop GFs_CFs'!E:F, MATCH(B1316,'Coop GFs_CFs'!B:B,0),1),
"Household", INDEX('Coop GFs_CFs'!G:H, MATCH(B1316,'Coop GFs_CFs'!B:B,0),1),
"VMT", INDEX('Coop GFs_CFs'!I:J, MATCH(B1316,'Coop GFs_CFs'!B:B,0),1),
"Lane Mile", INDEX('Coop GFs_CFs'!K:L, MATCH(B1316,'Coop GFs_CFs'!B:B,0),1),
"Gas Sales", INDEX('Coop GFs_CFs'!M:N, MATCH(B1316,'Coop GFs_CFs'!B:B,0),1),
"No Growth", INDEX('Coop GFs_CFs'!O:P, MATCH(B1316,'Coop GFs_CFs'!B:B,0),1)
)</f>
        <v>1</v>
      </c>
      <c r="N1316" s="133" cm="1">
        <f t="array" ref="N1316">_xlfn.SWITCH(L1316,
"Employment", INDEX('Coop GFs_CFs'!C:D, MATCH(B1316,'Coop GFs_CFs'!B:B,0),2),
"Population", INDEX('Coop GFs_CFs'!E:F, MATCH(B1316,'Coop GFs_CFs'!B:B,0),2),
"Household", INDEX('Coop GFs_CFs'!G:H, MATCH(B1316,'Coop GFs_CFs'!B:B,0),2),
"VMT", INDEX('Coop GFs_CFs'!I:J, MATCH(B1316,'Coop GFs_CFs'!B:B,0),2),
"Lane Mile", INDEX('Coop GFs_CFs'!K:L, MATCH(B1316,'Coop GFs_CFs'!B:B,0),2),
"Gas Sales", INDEX('Coop GFs_CFs'!M:N, MATCH(B1316,'Coop GFs_CFs'!B:B,0),2),
"No Growth", INDEX('Coop GFs_CFs'!O:P, MATCH(B1316,'Coop GFs_CFs'!B:B,0),2)
)</f>
        <v>1</v>
      </c>
      <c r="O1316" s="133"/>
      <c r="P1316" s="86">
        <f t="shared" si="72"/>
        <v>0.484260317273359</v>
      </c>
      <c r="Q1316" s="86">
        <f t="shared" si="73"/>
        <v>0.484260317273359</v>
      </c>
      <c r="R1316" s="156" t="s">
        <v>399</v>
      </c>
      <c r="S1316" s="85" t="s">
        <v>393</v>
      </c>
      <c r="T1316" s="85" t="s">
        <v>382</v>
      </c>
      <c r="U1316" s="85" t="s">
        <v>394</v>
      </c>
      <c r="V1316" s="85" t="s">
        <v>400</v>
      </c>
      <c r="W1316" s="85" t="s">
        <v>385</v>
      </c>
      <c r="X1316" s="85" t="s">
        <v>330</v>
      </c>
      <c r="Z1316" s="42" t="s">
        <v>2654</v>
      </c>
      <c r="AA1316"/>
    </row>
    <row r="1317" spans="1:27" s="39" customFormat="1" x14ac:dyDescent="0.35">
      <c r="A1317" s="85" t="s">
        <v>497</v>
      </c>
      <c r="B1317" s="87">
        <v>24033</v>
      </c>
      <c r="C1317" s="87" t="s">
        <v>12</v>
      </c>
      <c r="D1317" s="86">
        <v>218.74119999999999</v>
      </c>
      <c r="E1317" s="86">
        <f>SUMIFS('Ratios_MARAMA-VA'!T:T, 'Ratios_MARAMA-VA'!AA:AA, Z1317)</f>
        <v>218.741199999759</v>
      </c>
      <c r="F1317" s="86">
        <f>SUMIFS('Ratios_MARAMA-VA'!J:J, 'Ratios_MARAMA-VA'!AA:AA, Z1317)</f>
        <v>0.59784067681557496</v>
      </c>
      <c r="G1317" s="122">
        <f t="shared" si="74"/>
        <v>2.7330958997035474E-3</v>
      </c>
      <c r="H1317" s="122">
        <v>233.927654916969</v>
      </c>
      <c r="I1317" s="86">
        <v>0.63934671448083435</v>
      </c>
      <c r="J1317" s="122">
        <v>238.98418621545301</v>
      </c>
      <c r="K1317" s="86">
        <v>0.65316669943944361</v>
      </c>
      <c r="L1317" s="122" t="str" cm="1">
        <f t="array" ref="L1317">_xlfn.SWITCH(A1317,
    "District of Columbia", _xlfn.XLOOKUP(R1317, '2015 O3 Growth Surrogates'!A:A, '2015 O3 Growth Surrogates'!H:H),
    "Maryland", _xlfn.XLOOKUP(R1317, '2015 O3 Growth Surrogates'!A:A, '2015 O3 Growth Surrogates'!I:I),
    "Virginia", _xlfn.XLOOKUP(R1317, '2015 O3 Growth Surrogates'!A:A, '2015 O3 Growth Surrogates'!J:J)
)</f>
        <v>No Growth</v>
      </c>
      <c r="M1317" s="133" cm="1">
        <f t="array" ref="M1317">_xlfn.SWITCH(L1317,
"Employment", INDEX('Coop GFs_CFs'!C:D, MATCH(B1317,'Coop GFs_CFs'!B:B,0),1),
"Population", INDEX('Coop GFs_CFs'!E:F, MATCH(B1317,'Coop GFs_CFs'!B:B,0),1),
"Household", INDEX('Coop GFs_CFs'!G:H, MATCH(B1317,'Coop GFs_CFs'!B:B,0),1),
"VMT", INDEX('Coop GFs_CFs'!I:J, MATCH(B1317,'Coop GFs_CFs'!B:B,0),1),
"Lane Mile", INDEX('Coop GFs_CFs'!K:L, MATCH(B1317,'Coop GFs_CFs'!B:B,0),1),
"Gas Sales", INDEX('Coop GFs_CFs'!M:N, MATCH(B1317,'Coop GFs_CFs'!B:B,0),1),
"No Growth", INDEX('Coop GFs_CFs'!O:P, MATCH(B1317,'Coop GFs_CFs'!B:B,0),1)
)</f>
        <v>1</v>
      </c>
      <c r="N1317" s="133" cm="1">
        <f t="array" ref="N1317">_xlfn.SWITCH(L1317,
"Employment", INDEX('Coop GFs_CFs'!C:D, MATCH(B1317,'Coop GFs_CFs'!B:B,0),2),
"Population", INDEX('Coop GFs_CFs'!E:F, MATCH(B1317,'Coop GFs_CFs'!B:B,0),2),
"Household", INDEX('Coop GFs_CFs'!G:H, MATCH(B1317,'Coop GFs_CFs'!B:B,0),2),
"VMT", INDEX('Coop GFs_CFs'!I:J, MATCH(B1317,'Coop GFs_CFs'!B:B,0),2),
"Lane Mile", INDEX('Coop GFs_CFs'!K:L, MATCH(B1317,'Coop GFs_CFs'!B:B,0),2),
"Gas Sales", INDEX('Coop GFs_CFs'!M:N, MATCH(B1317,'Coop GFs_CFs'!B:B,0),2),
"No Growth", INDEX('Coop GFs_CFs'!O:P, MATCH(B1317,'Coop GFs_CFs'!B:B,0),2)
)</f>
        <v>1</v>
      </c>
      <c r="O1317" s="133"/>
      <c r="P1317" s="86">
        <f t="shared" si="72"/>
        <v>0.59784067681557496</v>
      </c>
      <c r="Q1317" s="86">
        <f t="shared" si="73"/>
        <v>0.59784067681557496</v>
      </c>
      <c r="R1317" s="156" t="s">
        <v>399</v>
      </c>
      <c r="S1317" s="85" t="s">
        <v>393</v>
      </c>
      <c r="T1317" s="85" t="s">
        <v>382</v>
      </c>
      <c r="U1317" s="85" t="s">
        <v>394</v>
      </c>
      <c r="V1317" s="85" t="s">
        <v>400</v>
      </c>
      <c r="W1317" s="85" t="s">
        <v>385</v>
      </c>
      <c r="X1317" s="85" t="s">
        <v>330</v>
      </c>
      <c r="Z1317" s="42" t="s">
        <v>2655</v>
      </c>
      <c r="AA1317"/>
    </row>
    <row r="1318" spans="1:27" s="39" customFormat="1" x14ac:dyDescent="0.35">
      <c r="A1318" s="85" t="s">
        <v>811</v>
      </c>
      <c r="B1318" s="87">
        <v>51013</v>
      </c>
      <c r="C1318" s="87" t="s">
        <v>12</v>
      </c>
      <c r="D1318" s="86">
        <v>63.824509999999997</v>
      </c>
      <c r="E1318" s="86">
        <f>SUMIFS('Ratios_MARAMA-VA'!T:T, 'Ratios_MARAMA-VA'!AA:AA, Z1318)</f>
        <v>63.824509999929802</v>
      </c>
      <c r="F1318" s="86">
        <f>SUMIFS('Ratios_MARAMA-VA'!J:J, 'Ratios_MARAMA-VA'!AA:AA, Z1318)</f>
        <v>0.17443850658139501</v>
      </c>
      <c r="G1318" s="122">
        <f t="shared" si="74"/>
        <v>2.7330958997035287E-3</v>
      </c>
      <c r="H1318" s="122">
        <v>71.520006595022295</v>
      </c>
      <c r="I1318" s="86">
        <v>0.19547103677162478</v>
      </c>
      <c r="J1318" s="122">
        <v>76.098411318290303</v>
      </c>
      <c r="K1318" s="86">
        <v>0.20798425594797182</v>
      </c>
      <c r="L1318" s="122" t="str" cm="1">
        <f t="array" ref="L1318">_xlfn.SWITCH(A1318,
    "District of Columbia", _xlfn.XLOOKUP(R1318, '2015 O3 Growth Surrogates'!A:A, '2015 O3 Growth Surrogates'!H:H),
    "Maryland", _xlfn.XLOOKUP(R1318, '2015 O3 Growth Surrogates'!A:A, '2015 O3 Growth Surrogates'!I:I),
    "Virginia", _xlfn.XLOOKUP(R1318, '2015 O3 Growth Surrogates'!A:A, '2015 O3 Growth Surrogates'!J:J)
)</f>
        <v>Lane Mile</v>
      </c>
      <c r="M1318" s="133" cm="1">
        <f t="array" ref="M1318">_xlfn.SWITCH(L1318,
"Employment", INDEX('Coop GFs_CFs'!C:D, MATCH(B1318,'Coop GFs_CFs'!B:B,0),1),
"Population", INDEX('Coop GFs_CFs'!E:F, MATCH(B1318,'Coop GFs_CFs'!B:B,0),1),
"Household", INDEX('Coop GFs_CFs'!G:H, MATCH(B1318,'Coop GFs_CFs'!B:B,0),1),
"VMT", INDEX('Coop GFs_CFs'!I:J, MATCH(B1318,'Coop GFs_CFs'!B:B,0),1),
"Lane Mile", INDEX('Coop GFs_CFs'!K:L, MATCH(B1318,'Coop GFs_CFs'!B:B,0),1),
"Gas Sales", INDEX('Coop GFs_CFs'!M:N, MATCH(B1318,'Coop GFs_CFs'!B:B,0),1),
"No Growth", INDEX('Coop GFs_CFs'!O:P, MATCH(B1318,'Coop GFs_CFs'!B:B,0),1)
)</f>
        <v>1</v>
      </c>
      <c r="N1318" s="133" cm="1">
        <f t="array" ref="N1318">_xlfn.SWITCH(L1318,
"Employment", INDEX('Coop GFs_CFs'!C:D, MATCH(B1318,'Coop GFs_CFs'!B:B,0),2),
"Population", INDEX('Coop GFs_CFs'!E:F, MATCH(B1318,'Coop GFs_CFs'!B:B,0),2),
"Household", INDEX('Coop GFs_CFs'!G:H, MATCH(B1318,'Coop GFs_CFs'!B:B,0),2),
"VMT", INDEX('Coop GFs_CFs'!I:J, MATCH(B1318,'Coop GFs_CFs'!B:B,0),2),
"Lane Mile", INDEX('Coop GFs_CFs'!K:L, MATCH(B1318,'Coop GFs_CFs'!B:B,0),2),
"Gas Sales", INDEX('Coop GFs_CFs'!M:N, MATCH(B1318,'Coop GFs_CFs'!B:B,0),2),
"No Growth", INDEX('Coop GFs_CFs'!O:P, MATCH(B1318,'Coop GFs_CFs'!B:B,0),2)
)</f>
        <v>1</v>
      </c>
      <c r="O1318" s="133"/>
      <c r="P1318" s="86">
        <f t="shared" si="72"/>
        <v>0.17443850658139501</v>
      </c>
      <c r="Q1318" s="86">
        <f t="shared" si="73"/>
        <v>0.17443850658139501</v>
      </c>
      <c r="R1318" s="156" t="s">
        <v>399</v>
      </c>
      <c r="S1318" s="85" t="s">
        <v>393</v>
      </c>
      <c r="T1318" s="85" t="s">
        <v>382</v>
      </c>
      <c r="U1318" s="85" t="s">
        <v>394</v>
      </c>
      <c r="V1318" s="85" t="s">
        <v>400</v>
      </c>
      <c r="W1318" s="85" t="s">
        <v>385</v>
      </c>
      <c r="X1318" s="85" t="s">
        <v>330</v>
      </c>
      <c r="Z1318" s="42" t="s">
        <v>2657</v>
      </c>
      <c r="AA1318"/>
    </row>
    <row r="1319" spans="1:27" s="39" customFormat="1" x14ac:dyDescent="0.35">
      <c r="A1319" s="85" t="s">
        <v>811</v>
      </c>
      <c r="B1319" s="87">
        <v>51059</v>
      </c>
      <c r="C1319" s="87" t="s">
        <v>12</v>
      </c>
      <c r="D1319" s="86">
        <v>408.3904</v>
      </c>
      <c r="E1319" s="86">
        <f>SUMIFS('Ratios_MARAMA-VA'!T:T, 'Ratios_MARAMA-VA'!AA:AA, Z1319)</f>
        <v>408.390399999549</v>
      </c>
      <c r="F1319" s="86">
        <f>SUMIFS('Ratios_MARAMA-VA'!J:J, 'Ratios_MARAMA-VA'!AA:AA, Z1319)</f>
        <v>1.1161701277170499</v>
      </c>
      <c r="G1319" s="122">
        <f t="shared" si="74"/>
        <v>2.7330958997035253E-3</v>
      </c>
      <c r="H1319" s="122">
        <v>479.88923222622998</v>
      </c>
      <c r="I1319" s="86">
        <v>1.311583292909382</v>
      </c>
      <c r="J1319" s="122">
        <v>509.98182175695899</v>
      </c>
      <c r="K1319" s="86">
        <v>1.3938292259672787</v>
      </c>
      <c r="L1319" s="122" t="str" cm="1">
        <f t="array" ref="L1319">_xlfn.SWITCH(A1319,
    "District of Columbia", _xlfn.XLOOKUP(R1319, '2015 O3 Growth Surrogates'!A:A, '2015 O3 Growth Surrogates'!H:H),
    "Maryland", _xlfn.XLOOKUP(R1319, '2015 O3 Growth Surrogates'!A:A, '2015 O3 Growth Surrogates'!I:I),
    "Virginia", _xlfn.XLOOKUP(R1319, '2015 O3 Growth Surrogates'!A:A, '2015 O3 Growth Surrogates'!J:J)
)</f>
        <v>Lane Mile</v>
      </c>
      <c r="M1319" s="133" cm="1">
        <f t="array" ref="M1319">_xlfn.SWITCH(L1319,
"Employment", INDEX('Coop GFs_CFs'!C:D, MATCH(B1319,'Coop GFs_CFs'!B:B,0),1),
"Population", INDEX('Coop GFs_CFs'!E:F, MATCH(B1319,'Coop GFs_CFs'!B:B,0),1),
"Household", INDEX('Coop GFs_CFs'!G:H, MATCH(B1319,'Coop GFs_CFs'!B:B,0),1),
"VMT", INDEX('Coop GFs_CFs'!I:J, MATCH(B1319,'Coop GFs_CFs'!B:B,0),1),
"Lane Mile", INDEX('Coop GFs_CFs'!K:L, MATCH(B1319,'Coop GFs_CFs'!B:B,0),1),
"Gas Sales", INDEX('Coop GFs_CFs'!M:N, MATCH(B1319,'Coop GFs_CFs'!B:B,0),1),
"No Growth", INDEX('Coop GFs_CFs'!O:P, MATCH(B1319,'Coop GFs_CFs'!B:B,0),1)
)</f>
        <v>1.0299767171129219</v>
      </c>
      <c r="N1319" s="133" cm="1">
        <f t="array" ref="N1319">_xlfn.SWITCH(L1319,
"Employment", INDEX('Coop GFs_CFs'!C:D, MATCH(B1319,'Coop GFs_CFs'!B:B,0),2),
"Population", INDEX('Coop GFs_CFs'!E:F, MATCH(B1319,'Coop GFs_CFs'!B:B,0),2),
"Household", INDEX('Coop GFs_CFs'!G:H, MATCH(B1319,'Coop GFs_CFs'!B:B,0),2),
"VMT", INDEX('Coop GFs_CFs'!I:J, MATCH(B1319,'Coop GFs_CFs'!B:B,0),2),
"Lane Mile", INDEX('Coop GFs_CFs'!K:L, MATCH(B1319,'Coop GFs_CFs'!B:B,0),2),
"Gas Sales", INDEX('Coop GFs_CFs'!M:N, MATCH(B1319,'Coop GFs_CFs'!B:B,0),2),
"No Growth", INDEX('Coop GFs_CFs'!O:P, MATCH(B1319,'Coop GFs_CFs'!B:B,0),2)
)</f>
        <v>1.0325960419091968</v>
      </c>
      <c r="O1319" s="133"/>
      <c r="P1319" s="86">
        <f t="shared" si="72"/>
        <v>1.1496292438855178</v>
      </c>
      <c r="Q1319" s="86">
        <f t="shared" si="73"/>
        <v>1.1525528559779086</v>
      </c>
      <c r="R1319" s="156" t="s">
        <v>399</v>
      </c>
      <c r="S1319" s="85" t="s">
        <v>393</v>
      </c>
      <c r="T1319" s="85" t="s">
        <v>382</v>
      </c>
      <c r="U1319" s="85" t="s">
        <v>394</v>
      </c>
      <c r="V1319" s="85" t="s">
        <v>400</v>
      </c>
      <c r="W1319" s="85" t="s">
        <v>385</v>
      </c>
      <c r="X1319" s="85" t="s">
        <v>330</v>
      </c>
      <c r="Z1319" s="42" t="s">
        <v>2658</v>
      </c>
      <c r="AA1319"/>
    </row>
    <row r="1320" spans="1:27" s="39" customFormat="1" x14ac:dyDescent="0.35">
      <c r="A1320" s="85" t="s">
        <v>811</v>
      </c>
      <c r="B1320" s="87">
        <v>51107</v>
      </c>
      <c r="C1320" s="87" t="s">
        <v>12</v>
      </c>
      <c r="D1320" s="86">
        <v>116.54430000000001</v>
      </c>
      <c r="E1320" s="86">
        <f>SUMIFS('Ratios_MARAMA-VA'!T:T, 'Ratios_MARAMA-VA'!AA:AA, Z1320)</f>
        <v>116.544299999871</v>
      </c>
      <c r="F1320" s="86">
        <f>SUMIFS('Ratios_MARAMA-VA'!J:J, 'Ratios_MARAMA-VA'!AA:AA, Z1320)</f>
        <v>0.31852674846346801</v>
      </c>
      <c r="G1320" s="122">
        <f t="shared" si="74"/>
        <v>2.7330958997035513E-3</v>
      </c>
      <c r="H1320" s="122">
        <v>143.44045369852</v>
      </c>
      <c r="I1320" s="86">
        <v>0.39203651585504212</v>
      </c>
      <c r="J1320" s="122">
        <v>151.695114687347</v>
      </c>
      <c r="K1320" s="86">
        <v>0.41459729595704803</v>
      </c>
      <c r="L1320" s="122" t="str" cm="1">
        <f t="array" ref="L1320">_xlfn.SWITCH(A1320,
    "District of Columbia", _xlfn.XLOOKUP(R1320, '2015 O3 Growth Surrogates'!A:A, '2015 O3 Growth Surrogates'!H:H),
    "Maryland", _xlfn.XLOOKUP(R1320, '2015 O3 Growth Surrogates'!A:A, '2015 O3 Growth Surrogates'!I:I),
    "Virginia", _xlfn.XLOOKUP(R1320, '2015 O3 Growth Surrogates'!A:A, '2015 O3 Growth Surrogates'!J:J)
)</f>
        <v>Lane Mile</v>
      </c>
      <c r="M1320" s="133" cm="1">
        <f t="array" ref="M1320">_xlfn.SWITCH(L1320,
"Employment", INDEX('Coop GFs_CFs'!C:D, MATCH(B1320,'Coop GFs_CFs'!B:B,0),1),
"Population", INDEX('Coop GFs_CFs'!E:F, MATCH(B1320,'Coop GFs_CFs'!B:B,0),1),
"Household", INDEX('Coop GFs_CFs'!G:H, MATCH(B1320,'Coop GFs_CFs'!B:B,0),1),
"VMT", INDEX('Coop GFs_CFs'!I:J, MATCH(B1320,'Coop GFs_CFs'!B:B,0),1),
"Lane Mile", INDEX('Coop GFs_CFs'!K:L, MATCH(B1320,'Coop GFs_CFs'!B:B,0),1),
"Gas Sales", INDEX('Coop GFs_CFs'!M:N, MATCH(B1320,'Coop GFs_CFs'!B:B,0),1),
"No Growth", INDEX('Coop GFs_CFs'!O:P, MATCH(B1320,'Coop GFs_CFs'!B:B,0),1)
)</f>
        <v>1.058343057176196</v>
      </c>
      <c r="N1320" s="133" cm="1">
        <f t="array" ref="N1320">_xlfn.SWITCH(L1320,
"Employment", INDEX('Coop GFs_CFs'!C:D, MATCH(B1320,'Coop GFs_CFs'!B:B,0),2),
"Population", INDEX('Coop GFs_CFs'!E:F, MATCH(B1320,'Coop GFs_CFs'!B:B,0),2),
"Household", INDEX('Coop GFs_CFs'!G:H, MATCH(B1320,'Coop GFs_CFs'!B:B,0),2),
"VMT", INDEX('Coop GFs_CFs'!I:J, MATCH(B1320,'Coop GFs_CFs'!B:B,0),2),
"Lane Mile", INDEX('Coop GFs_CFs'!K:L, MATCH(B1320,'Coop GFs_CFs'!B:B,0),2),
"Gas Sales", INDEX('Coop GFs_CFs'!M:N, MATCH(B1320,'Coop GFs_CFs'!B:B,0),2),
"No Growth", INDEX('Coop GFs_CFs'!O:P, MATCH(B1320,'Coop GFs_CFs'!B:B,0),2)
)</f>
        <v>1.0595099183197199</v>
      </c>
      <c r="O1320" s="133"/>
      <c r="P1320" s="86">
        <f t="shared" si="72"/>
        <v>0.33711057276121992</v>
      </c>
      <c r="Q1320" s="86">
        <f t="shared" si="73"/>
        <v>0.33748224924717496</v>
      </c>
      <c r="R1320" s="156" t="s">
        <v>399</v>
      </c>
      <c r="S1320" s="85" t="s">
        <v>393</v>
      </c>
      <c r="T1320" s="85" t="s">
        <v>382</v>
      </c>
      <c r="U1320" s="85" t="s">
        <v>394</v>
      </c>
      <c r="V1320" s="85" t="s">
        <v>400</v>
      </c>
      <c r="W1320" s="85" t="s">
        <v>385</v>
      </c>
      <c r="X1320" s="85" t="s">
        <v>330</v>
      </c>
      <c r="Z1320" s="42" t="s">
        <v>2661</v>
      </c>
      <c r="AA1320"/>
    </row>
    <row r="1321" spans="1:27" s="39" customFormat="1" x14ac:dyDescent="0.35">
      <c r="A1321" s="85" t="s">
        <v>811</v>
      </c>
      <c r="B1321" s="87">
        <v>51153</v>
      </c>
      <c r="C1321" s="87" t="s">
        <v>12</v>
      </c>
      <c r="D1321" s="86">
        <v>145.59700000000001</v>
      </c>
      <c r="E1321" s="86">
        <f>SUMIFS('Ratios_MARAMA-VA'!T:T, 'Ratios_MARAMA-VA'!AA:AA, Z1321)</f>
        <v>145.596999999839</v>
      </c>
      <c r="F1321" s="86">
        <f>SUMIFS('Ratios_MARAMA-VA'!J:J, 'Ratios_MARAMA-VA'!AA:AA, Z1321)</f>
        <v>0.397930563708698</v>
      </c>
      <c r="G1321" s="122">
        <f t="shared" si="74"/>
        <v>2.7330958997035517E-3</v>
      </c>
      <c r="H1321" s="122">
        <v>168.664116030863</v>
      </c>
      <c r="I1321" s="86">
        <v>0.46097520395107577</v>
      </c>
      <c r="J1321" s="122">
        <v>177.864307404653</v>
      </c>
      <c r="K1321" s="86">
        <v>0.4861202092712692</v>
      </c>
      <c r="L1321" s="122" t="str" cm="1">
        <f t="array" ref="L1321">_xlfn.SWITCH(A1321,
    "District of Columbia", _xlfn.XLOOKUP(R1321, '2015 O3 Growth Surrogates'!A:A, '2015 O3 Growth Surrogates'!H:H),
    "Maryland", _xlfn.XLOOKUP(R1321, '2015 O3 Growth Surrogates'!A:A, '2015 O3 Growth Surrogates'!I:I),
    "Virginia", _xlfn.XLOOKUP(R1321, '2015 O3 Growth Surrogates'!A:A, '2015 O3 Growth Surrogates'!J:J)
)</f>
        <v>Lane Mile</v>
      </c>
      <c r="M1321" s="133" cm="1">
        <f t="array" ref="M1321">_xlfn.SWITCH(L1321,
"Employment", INDEX('Coop GFs_CFs'!C:D, MATCH(B1321,'Coop GFs_CFs'!B:B,0),1),
"Population", INDEX('Coop GFs_CFs'!E:F, MATCH(B1321,'Coop GFs_CFs'!B:B,0),1),
"Household", INDEX('Coop GFs_CFs'!G:H, MATCH(B1321,'Coop GFs_CFs'!B:B,0),1),
"VMT", INDEX('Coop GFs_CFs'!I:J, MATCH(B1321,'Coop GFs_CFs'!B:B,0),1),
"Lane Mile", INDEX('Coop GFs_CFs'!K:L, MATCH(B1321,'Coop GFs_CFs'!B:B,0),1),
"Gas Sales", INDEX('Coop GFs_CFs'!M:N, MATCH(B1321,'Coop GFs_CFs'!B:B,0),1),
"No Growth", INDEX('Coop GFs_CFs'!O:P, MATCH(B1321,'Coop GFs_CFs'!B:B,0),1)
)</f>
        <v>1.046802900461437</v>
      </c>
      <c r="N1321" s="133" cm="1">
        <f t="array" ref="N1321">_xlfn.SWITCH(L1321,
"Employment", INDEX('Coop GFs_CFs'!C:D, MATCH(B1321,'Coop GFs_CFs'!B:B,0),2),
"Population", INDEX('Coop GFs_CFs'!E:F, MATCH(B1321,'Coop GFs_CFs'!B:B,0),2),
"Household", INDEX('Coop GFs_CFs'!G:H, MATCH(B1321,'Coop GFs_CFs'!B:B,0),2),
"VMT", INDEX('Coop GFs_CFs'!I:J, MATCH(B1321,'Coop GFs_CFs'!B:B,0),2),
"Lane Mile", INDEX('Coop GFs_CFs'!K:L, MATCH(B1321,'Coop GFs_CFs'!B:B,0),2),
"Gas Sales", INDEX('Coop GFs_CFs'!M:N, MATCH(B1321,'Coop GFs_CFs'!B:B,0),2),
"No Growth", INDEX('Coop GFs_CFs'!O:P, MATCH(B1321,'Coop GFs_CFs'!B:B,0),2)
)</f>
        <v>1.055372445616348</v>
      </c>
      <c r="O1321" s="133"/>
      <c r="P1321" s="86">
        <f t="shared" si="72"/>
        <v>0.4165548682725197</v>
      </c>
      <c r="Q1321" s="86">
        <f t="shared" si="73"/>
        <v>0.41996495220674057</v>
      </c>
      <c r="R1321" s="156" t="s">
        <v>399</v>
      </c>
      <c r="S1321" s="85" t="s">
        <v>393</v>
      </c>
      <c r="T1321" s="85" t="s">
        <v>382</v>
      </c>
      <c r="U1321" s="85" t="s">
        <v>394</v>
      </c>
      <c r="V1321" s="85" t="s">
        <v>400</v>
      </c>
      <c r="W1321" s="85" t="s">
        <v>385</v>
      </c>
      <c r="X1321" s="85" t="s">
        <v>330</v>
      </c>
      <c r="Z1321" s="42" t="s">
        <v>2665</v>
      </c>
      <c r="AA1321"/>
    </row>
    <row r="1322" spans="1:27" s="39" customFormat="1" x14ac:dyDescent="0.35">
      <c r="A1322" s="85" t="s">
        <v>811</v>
      </c>
      <c r="B1322" s="87">
        <v>51510</v>
      </c>
      <c r="C1322" s="87" t="s">
        <v>12</v>
      </c>
      <c r="D1322" s="86">
        <v>39.584099999999999</v>
      </c>
      <c r="E1322" s="86">
        <f>SUMIFS('Ratios_MARAMA-VA'!T:T, 'Ratios_MARAMA-VA'!AA:AA, Z1322)</f>
        <v>39.5840999999564</v>
      </c>
      <c r="F1322" s="86">
        <f>SUMIFS('Ratios_MARAMA-VA'!J:J, 'Ratios_MARAMA-VA'!AA:AA, Z1322)</f>
        <v>0.108187141403335</v>
      </c>
      <c r="G1322" s="122">
        <f t="shared" si="74"/>
        <v>2.7330958997035214E-3</v>
      </c>
      <c r="H1322" s="122">
        <v>44.787619499174397</v>
      </c>
      <c r="I1322" s="86">
        <v>0.12240885921067503</v>
      </c>
      <c r="J1322" s="122">
        <v>47.760966259242103</v>
      </c>
      <c r="K1322" s="86">
        <v>0.13053530104901281</v>
      </c>
      <c r="L1322" s="122" t="str" cm="1">
        <f t="array" ref="L1322">_xlfn.SWITCH(A1322,
    "District of Columbia", _xlfn.XLOOKUP(R1322, '2015 O3 Growth Surrogates'!A:A, '2015 O3 Growth Surrogates'!H:H),
    "Maryland", _xlfn.XLOOKUP(R1322, '2015 O3 Growth Surrogates'!A:A, '2015 O3 Growth Surrogates'!I:I),
    "Virginia", _xlfn.XLOOKUP(R1322, '2015 O3 Growth Surrogates'!A:A, '2015 O3 Growth Surrogates'!J:J)
)</f>
        <v>Lane Mile</v>
      </c>
      <c r="M1322" s="133" cm="1">
        <f t="array" ref="M1322">_xlfn.SWITCH(L1322,
"Employment", INDEX('Coop GFs_CFs'!C:D, MATCH(B1322,'Coop GFs_CFs'!B:B,0),1),
"Population", INDEX('Coop GFs_CFs'!E:F, MATCH(B1322,'Coop GFs_CFs'!B:B,0),1),
"Household", INDEX('Coop GFs_CFs'!G:H, MATCH(B1322,'Coop GFs_CFs'!B:B,0),1),
"VMT", INDEX('Coop GFs_CFs'!I:J, MATCH(B1322,'Coop GFs_CFs'!B:B,0),1),
"Lane Mile", INDEX('Coop GFs_CFs'!K:L, MATCH(B1322,'Coop GFs_CFs'!B:B,0),1),
"Gas Sales", INDEX('Coop GFs_CFs'!M:N, MATCH(B1322,'Coop GFs_CFs'!B:B,0),1),
"No Growth", INDEX('Coop GFs_CFs'!O:P, MATCH(B1322,'Coop GFs_CFs'!B:B,0),1)
)</f>
        <v>1.0033003300330032</v>
      </c>
      <c r="N1322" s="133" cm="1">
        <f t="array" ref="N1322">_xlfn.SWITCH(L1322,
"Employment", INDEX('Coop GFs_CFs'!C:D, MATCH(B1322,'Coop GFs_CFs'!B:B,0),2),
"Population", INDEX('Coop GFs_CFs'!E:F, MATCH(B1322,'Coop GFs_CFs'!B:B,0),2),
"Household", INDEX('Coop GFs_CFs'!G:H, MATCH(B1322,'Coop GFs_CFs'!B:B,0),2),
"VMT", INDEX('Coop GFs_CFs'!I:J, MATCH(B1322,'Coop GFs_CFs'!B:B,0),2),
"Lane Mile", INDEX('Coop GFs_CFs'!K:L, MATCH(B1322,'Coop GFs_CFs'!B:B,0),2),
"Gas Sales", INDEX('Coop GFs_CFs'!M:N, MATCH(B1322,'Coop GFs_CFs'!B:B,0),2),
"No Growth", INDEX('Coop GFs_CFs'!O:P, MATCH(B1322,'Coop GFs_CFs'!B:B,0),2)
)</f>
        <v>1.0033003300330032</v>
      </c>
      <c r="O1322" s="133"/>
      <c r="P1322" s="86">
        <f t="shared" si="72"/>
        <v>0.10854419467529319</v>
      </c>
      <c r="Q1322" s="86">
        <f t="shared" si="73"/>
        <v>0.10854419467529319</v>
      </c>
      <c r="R1322" s="156" t="s">
        <v>399</v>
      </c>
      <c r="S1322" s="85" t="s">
        <v>393</v>
      </c>
      <c r="T1322" s="85" t="s">
        <v>382</v>
      </c>
      <c r="U1322" s="85" t="s">
        <v>394</v>
      </c>
      <c r="V1322" s="85" t="s">
        <v>400</v>
      </c>
      <c r="W1322" s="85" t="s">
        <v>385</v>
      </c>
      <c r="X1322" s="85" t="s">
        <v>330</v>
      </c>
      <c r="Z1322" s="42" t="s">
        <v>2656</v>
      </c>
      <c r="AA1322"/>
    </row>
    <row r="1323" spans="1:27" s="39" customFormat="1" x14ac:dyDescent="0.35">
      <c r="A1323" s="85" t="s">
        <v>811</v>
      </c>
      <c r="B1323" s="87">
        <v>51600</v>
      </c>
      <c r="C1323" s="87" t="s">
        <v>12</v>
      </c>
      <c r="D1323" s="86">
        <v>7.1345270000000003</v>
      </c>
      <c r="E1323" s="86">
        <f>SUMIFS('Ratios_MARAMA-VA'!T:T, 'Ratios_MARAMA-VA'!AA:AA, Z1323)</f>
        <v>7.1345269999921799</v>
      </c>
      <c r="F1323" s="86">
        <f>SUMIFS('Ratios_MARAMA-VA'!J:J, 'Ratios_MARAMA-VA'!AA:AA, Z1323)</f>
        <v>1.9499346490002602E-2</v>
      </c>
      <c r="G1323" s="122">
        <f t="shared" si="74"/>
        <v>2.7330958997035088E-3</v>
      </c>
      <c r="H1323" s="122">
        <v>8.3659228551048894</v>
      </c>
      <c r="I1323" s="86">
        <v>2.2864869452523046E-2</v>
      </c>
      <c r="J1323" s="122">
        <v>8.8748989867113508</v>
      </c>
      <c r="K1323" s="86">
        <v>2.4255950030863619E-2</v>
      </c>
      <c r="L1323" s="122" t="str" cm="1">
        <f t="array" ref="L1323">_xlfn.SWITCH(A1323,
    "District of Columbia", _xlfn.XLOOKUP(R1323, '2015 O3 Growth Surrogates'!A:A, '2015 O3 Growth Surrogates'!H:H),
    "Maryland", _xlfn.XLOOKUP(R1323, '2015 O3 Growth Surrogates'!A:A, '2015 O3 Growth Surrogates'!I:I),
    "Virginia", _xlfn.XLOOKUP(R1323, '2015 O3 Growth Surrogates'!A:A, '2015 O3 Growth Surrogates'!J:J)
)</f>
        <v>Lane Mile</v>
      </c>
      <c r="M1323" s="133" cm="1">
        <f t="array" ref="M1323">_xlfn.SWITCH(L1323,
"Employment", INDEX('Coop GFs_CFs'!C:D, MATCH(B1323,'Coop GFs_CFs'!B:B,0),1),
"Population", INDEX('Coop GFs_CFs'!E:F, MATCH(B1323,'Coop GFs_CFs'!B:B,0),1),
"Household", INDEX('Coop GFs_CFs'!G:H, MATCH(B1323,'Coop GFs_CFs'!B:B,0),1),
"VMT", INDEX('Coop GFs_CFs'!I:J, MATCH(B1323,'Coop GFs_CFs'!B:B,0),1),
"Lane Mile", INDEX('Coop GFs_CFs'!K:L, MATCH(B1323,'Coop GFs_CFs'!B:B,0),1),
"Gas Sales", INDEX('Coop GFs_CFs'!M:N, MATCH(B1323,'Coop GFs_CFs'!B:B,0),1),
"No Growth", INDEX('Coop GFs_CFs'!O:P, MATCH(B1323,'Coop GFs_CFs'!B:B,0),1)
)</f>
        <v>1.0299767171129219</v>
      </c>
      <c r="N1323" s="133" cm="1">
        <f t="array" ref="N1323">_xlfn.SWITCH(L1323,
"Employment", INDEX('Coop GFs_CFs'!C:D, MATCH(B1323,'Coop GFs_CFs'!B:B,0),2),
"Population", INDEX('Coop GFs_CFs'!E:F, MATCH(B1323,'Coop GFs_CFs'!B:B,0),2),
"Household", INDEX('Coop GFs_CFs'!G:H, MATCH(B1323,'Coop GFs_CFs'!B:B,0),2),
"VMT", INDEX('Coop GFs_CFs'!I:J, MATCH(B1323,'Coop GFs_CFs'!B:B,0),2),
"Lane Mile", INDEX('Coop GFs_CFs'!K:L, MATCH(B1323,'Coop GFs_CFs'!B:B,0),2),
"Gas Sales", INDEX('Coop GFs_CFs'!M:N, MATCH(B1323,'Coop GFs_CFs'!B:B,0),2),
"No Growth", INDEX('Coop GFs_CFs'!O:P, MATCH(B1323,'Coop GFs_CFs'!B:B,0),2)
)</f>
        <v>1.0325960419091968</v>
      </c>
      <c r="O1323" s="133"/>
      <c r="P1323" s="86">
        <f t="shared" si="72"/>
        <v>2.0083872883620256E-2</v>
      </c>
      <c r="Q1323" s="86">
        <f t="shared" si="73"/>
        <v>2.0134948005392676E-2</v>
      </c>
      <c r="R1323" s="156" t="s">
        <v>399</v>
      </c>
      <c r="S1323" s="85" t="s">
        <v>393</v>
      </c>
      <c r="T1323" s="85" t="s">
        <v>382</v>
      </c>
      <c r="U1323" s="85" t="s">
        <v>394</v>
      </c>
      <c r="V1323" s="85" t="s">
        <v>400</v>
      </c>
      <c r="W1323" s="85" t="s">
        <v>385</v>
      </c>
      <c r="X1323" s="85" t="s">
        <v>330</v>
      </c>
      <c r="Z1323" s="42" t="s">
        <v>2659</v>
      </c>
      <c r="AA1323"/>
    </row>
    <row r="1324" spans="1:27" s="39" customFormat="1" x14ac:dyDescent="0.35">
      <c r="A1324" s="85" t="s">
        <v>811</v>
      </c>
      <c r="B1324" s="87">
        <v>51610</v>
      </c>
      <c r="C1324" s="87" t="s">
        <v>12</v>
      </c>
      <c r="D1324" s="86">
        <v>2.014869</v>
      </c>
      <c r="E1324" s="86">
        <f>SUMIFS('Ratios_MARAMA-VA'!T:T, 'Ratios_MARAMA-VA'!AA:AA, Z1324)</f>
        <v>2.01486899999778</v>
      </c>
      <c r="F1324" s="86">
        <f>SUMIFS('Ratios_MARAMA-VA'!J:J, 'Ratios_MARAMA-VA'!AA:AA, Z1324)</f>
        <v>5.50683020233372E-3</v>
      </c>
      <c r="G1324" s="122">
        <f t="shared" si="74"/>
        <v>2.7330958997035478E-3</v>
      </c>
      <c r="H1324" s="122">
        <v>2.28704144083743</v>
      </c>
      <c r="I1324" s="86">
        <v>6.2507035844048741E-3</v>
      </c>
      <c r="J1324" s="122">
        <v>2.4267261422542798</v>
      </c>
      <c r="K1324" s="86">
        <v>6.6324752690985807E-3</v>
      </c>
      <c r="L1324" s="122" t="str" cm="1">
        <f t="array" ref="L1324">_xlfn.SWITCH(A1324,
    "District of Columbia", _xlfn.XLOOKUP(R1324, '2015 O3 Growth Surrogates'!A:A, '2015 O3 Growth Surrogates'!H:H),
    "Maryland", _xlfn.XLOOKUP(R1324, '2015 O3 Growth Surrogates'!A:A, '2015 O3 Growth Surrogates'!I:I),
    "Virginia", _xlfn.XLOOKUP(R1324, '2015 O3 Growth Surrogates'!A:A, '2015 O3 Growth Surrogates'!J:J)
)</f>
        <v>Lane Mile</v>
      </c>
      <c r="M1324" s="133" cm="1">
        <f t="array" ref="M1324">_xlfn.SWITCH(L1324,
"Employment", INDEX('Coop GFs_CFs'!C:D, MATCH(B1324,'Coop GFs_CFs'!B:B,0),1),
"Population", INDEX('Coop GFs_CFs'!E:F, MATCH(B1324,'Coop GFs_CFs'!B:B,0),1),
"Household", INDEX('Coop GFs_CFs'!G:H, MATCH(B1324,'Coop GFs_CFs'!B:B,0),1),
"VMT", INDEX('Coop GFs_CFs'!I:J, MATCH(B1324,'Coop GFs_CFs'!B:B,0),1),
"Lane Mile", INDEX('Coop GFs_CFs'!K:L, MATCH(B1324,'Coop GFs_CFs'!B:B,0),1),
"Gas Sales", INDEX('Coop GFs_CFs'!M:N, MATCH(B1324,'Coop GFs_CFs'!B:B,0),1),
"No Growth", INDEX('Coop GFs_CFs'!O:P, MATCH(B1324,'Coop GFs_CFs'!B:B,0),1)
)</f>
        <v>1.0299767171129219</v>
      </c>
      <c r="N1324" s="133" cm="1">
        <f t="array" ref="N1324">_xlfn.SWITCH(L1324,
"Employment", INDEX('Coop GFs_CFs'!C:D, MATCH(B1324,'Coop GFs_CFs'!B:B,0),2),
"Population", INDEX('Coop GFs_CFs'!E:F, MATCH(B1324,'Coop GFs_CFs'!B:B,0),2),
"Household", INDEX('Coop GFs_CFs'!G:H, MATCH(B1324,'Coop GFs_CFs'!B:B,0),2),
"VMT", INDEX('Coop GFs_CFs'!I:J, MATCH(B1324,'Coop GFs_CFs'!B:B,0),2),
"Lane Mile", INDEX('Coop GFs_CFs'!K:L, MATCH(B1324,'Coop GFs_CFs'!B:B,0),2),
"Gas Sales", INDEX('Coop GFs_CFs'!M:N, MATCH(B1324,'Coop GFs_CFs'!B:B,0),2),
"No Growth", INDEX('Coop GFs_CFs'!O:P, MATCH(B1324,'Coop GFs_CFs'!B:B,0),2)
)</f>
        <v>1.0325960419091968</v>
      </c>
      <c r="O1324" s="133"/>
      <c r="P1324" s="86">
        <f t="shared" si="72"/>
        <v>5.6719068934979727E-3</v>
      </c>
      <c r="Q1324" s="86">
        <f t="shared" si="73"/>
        <v>5.6863310703958204E-3</v>
      </c>
      <c r="R1324" s="156" t="s">
        <v>399</v>
      </c>
      <c r="S1324" s="85" t="s">
        <v>393</v>
      </c>
      <c r="T1324" s="85" t="s">
        <v>382</v>
      </c>
      <c r="U1324" s="85" t="s">
        <v>394</v>
      </c>
      <c r="V1324" s="85" t="s">
        <v>400</v>
      </c>
      <c r="W1324" s="85" t="s">
        <v>385</v>
      </c>
      <c r="X1324" s="85" t="s">
        <v>330</v>
      </c>
      <c r="Z1324" s="42" t="s">
        <v>2660</v>
      </c>
      <c r="AA1324"/>
    </row>
    <row r="1325" spans="1:27" s="39" customFormat="1" x14ac:dyDescent="0.35">
      <c r="A1325" s="85" t="s">
        <v>811</v>
      </c>
      <c r="B1325" s="87">
        <v>51683</v>
      </c>
      <c r="C1325" s="87" t="s">
        <v>12</v>
      </c>
      <c r="D1325" s="86">
        <v>7.152679</v>
      </c>
      <c r="E1325" s="86">
        <f>SUMIFS('Ratios_MARAMA-VA'!T:T, 'Ratios_MARAMA-VA'!AA:AA, Z1325)</f>
        <v>7.1526789999921396</v>
      </c>
      <c r="F1325" s="86">
        <f>SUMIFS('Ratios_MARAMA-VA'!J:J, 'Ratios_MARAMA-VA'!AA:AA, Z1325)</f>
        <v>1.9548957646774098E-2</v>
      </c>
      <c r="G1325" s="122">
        <f t="shared" si="74"/>
        <v>2.7330958997035353E-3</v>
      </c>
      <c r="H1325" s="122">
        <v>8.0898350514522406</v>
      </c>
      <c r="I1325" s="86">
        <v>2.2110295008402055E-2</v>
      </c>
      <c r="J1325" s="122">
        <v>8.2722968391761196</v>
      </c>
      <c r="K1325" s="86">
        <v>2.2608980572282767E-2</v>
      </c>
      <c r="L1325" s="122" t="str" cm="1">
        <f t="array" ref="L1325">_xlfn.SWITCH(A1325,
    "District of Columbia", _xlfn.XLOOKUP(R1325, '2015 O3 Growth Surrogates'!A:A, '2015 O3 Growth Surrogates'!H:H),
    "Maryland", _xlfn.XLOOKUP(R1325, '2015 O3 Growth Surrogates'!A:A, '2015 O3 Growth Surrogates'!I:I),
    "Virginia", _xlfn.XLOOKUP(R1325, '2015 O3 Growth Surrogates'!A:A, '2015 O3 Growth Surrogates'!J:J)
)</f>
        <v>Lane Mile</v>
      </c>
      <c r="M1325" s="133" cm="1">
        <f t="array" ref="M1325">_xlfn.SWITCH(L1325,
"Employment", INDEX('Coop GFs_CFs'!C:D, MATCH(B1325,'Coop GFs_CFs'!B:B,0),1),
"Population", INDEX('Coop GFs_CFs'!E:F, MATCH(B1325,'Coop GFs_CFs'!B:B,0),1),
"Household", INDEX('Coop GFs_CFs'!G:H, MATCH(B1325,'Coop GFs_CFs'!B:B,0),1),
"VMT", INDEX('Coop GFs_CFs'!I:J, MATCH(B1325,'Coop GFs_CFs'!B:B,0),1),
"Lane Mile", INDEX('Coop GFs_CFs'!K:L, MATCH(B1325,'Coop GFs_CFs'!B:B,0),1),
"Gas Sales", INDEX('Coop GFs_CFs'!M:N, MATCH(B1325,'Coop GFs_CFs'!B:B,0),1),
"No Growth", INDEX('Coop GFs_CFs'!O:P, MATCH(B1325,'Coop GFs_CFs'!B:B,0),1)
)</f>
        <v>1.046802900461437</v>
      </c>
      <c r="N1325" s="133" cm="1">
        <f t="array" ref="N1325">_xlfn.SWITCH(L1325,
"Employment", INDEX('Coop GFs_CFs'!C:D, MATCH(B1325,'Coop GFs_CFs'!B:B,0),2),
"Population", INDEX('Coop GFs_CFs'!E:F, MATCH(B1325,'Coop GFs_CFs'!B:B,0),2),
"Household", INDEX('Coop GFs_CFs'!G:H, MATCH(B1325,'Coop GFs_CFs'!B:B,0),2),
"VMT", INDEX('Coop GFs_CFs'!I:J, MATCH(B1325,'Coop GFs_CFs'!B:B,0),2),
"Lane Mile", INDEX('Coop GFs_CFs'!K:L, MATCH(B1325,'Coop GFs_CFs'!B:B,0),2),
"Gas Sales", INDEX('Coop GFs_CFs'!M:N, MATCH(B1325,'Coop GFs_CFs'!B:B,0),2),
"No Growth", INDEX('Coop GFs_CFs'!O:P, MATCH(B1325,'Coop GFs_CFs'!B:B,0),2)
)</f>
        <v>1.055372445616348</v>
      </c>
      <c r="O1325" s="133"/>
      <c r="P1325" s="86">
        <f t="shared" si="72"/>
        <v>2.0463905565640914E-2</v>
      </c>
      <c r="Q1325" s="86">
        <f t="shared" si="73"/>
        <v>2.0631431240926389E-2</v>
      </c>
      <c r="R1325" s="156" t="s">
        <v>399</v>
      </c>
      <c r="S1325" s="85" t="s">
        <v>393</v>
      </c>
      <c r="T1325" s="85" t="s">
        <v>382</v>
      </c>
      <c r="U1325" s="85" t="s">
        <v>394</v>
      </c>
      <c r="V1325" s="85" t="s">
        <v>400</v>
      </c>
      <c r="W1325" s="85" t="s">
        <v>385</v>
      </c>
      <c r="X1325" s="85" t="s">
        <v>330</v>
      </c>
      <c r="Z1325" s="42" t="s">
        <v>2662</v>
      </c>
      <c r="AA1325"/>
    </row>
    <row r="1326" spans="1:27" s="39" customFormat="1" x14ac:dyDescent="0.35">
      <c r="A1326" s="85" t="s">
        <v>811</v>
      </c>
      <c r="B1326" s="87">
        <v>51685</v>
      </c>
      <c r="C1326" s="87" t="s">
        <v>12</v>
      </c>
      <c r="D1326" s="86">
        <v>3.5043329999999999</v>
      </c>
      <c r="E1326" s="86">
        <f>SUMIFS('Ratios_MARAMA-VA'!T:T, 'Ratios_MARAMA-VA'!AA:AA, Z1326)</f>
        <v>3.5043329999961501</v>
      </c>
      <c r="F1326" s="86">
        <f>SUMIFS('Ratios_MARAMA-VA'!J:J, 'Ratios_MARAMA-VA'!AA:AA, Z1326)</f>
        <v>9.5776781534852602E-3</v>
      </c>
      <c r="G1326" s="122">
        <f t="shared" si="74"/>
        <v>2.7330958997035335E-3</v>
      </c>
      <c r="H1326" s="122">
        <v>3.9867694730380898</v>
      </c>
      <c r="I1326" s="86">
        <v>1.0896223299823621E-2</v>
      </c>
      <c r="J1326" s="122">
        <v>4.0738327788636903</v>
      </c>
      <c r="K1326" s="86">
        <v>1.1134175663990204E-2</v>
      </c>
      <c r="L1326" s="122" t="str" cm="1">
        <f t="array" ref="L1326">_xlfn.SWITCH(A1326,
    "District of Columbia", _xlfn.XLOOKUP(R1326, '2015 O3 Growth Surrogates'!A:A, '2015 O3 Growth Surrogates'!H:H),
    "Maryland", _xlfn.XLOOKUP(R1326, '2015 O3 Growth Surrogates'!A:A, '2015 O3 Growth Surrogates'!I:I),
    "Virginia", _xlfn.XLOOKUP(R1326, '2015 O3 Growth Surrogates'!A:A, '2015 O3 Growth Surrogates'!J:J)
)</f>
        <v>Lane Mile</v>
      </c>
      <c r="M1326" s="133" cm="1">
        <f t="array" ref="M1326">_xlfn.SWITCH(L1326,
"Employment", INDEX('Coop GFs_CFs'!C:D, MATCH(B1326,'Coop GFs_CFs'!B:B,0),1),
"Population", INDEX('Coop GFs_CFs'!E:F, MATCH(B1326,'Coop GFs_CFs'!B:B,0),1),
"Household", INDEX('Coop GFs_CFs'!G:H, MATCH(B1326,'Coop GFs_CFs'!B:B,0),1),
"VMT", INDEX('Coop GFs_CFs'!I:J, MATCH(B1326,'Coop GFs_CFs'!B:B,0),1),
"Lane Mile", INDEX('Coop GFs_CFs'!K:L, MATCH(B1326,'Coop GFs_CFs'!B:B,0),1),
"Gas Sales", INDEX('Coop GFs_CFs'!M:N, MATCH(B1326,'Coop GFs_CFs'!B:B,0),1),
"No Growth", INDEX('Coop GFs_CFs'!O:P, MATCH(B1326,'Coop GFs_CFs'!B:B,0),1)
)</f>
        <v>1.046802900461437</v>
      </c>
      <c r="N1326" s="133" cm="1">
        <f t="array" ref="N1326">_xlfn.SWITCH(L1326,
"Employment", INDEX('Coop GFs_CFs'!C:D, MATCH(B1326,'Coop GFs_CFs'!B:B,0),2),
"Population", INDEX('Coop GFs_CFs'!E:F, MATCH(B1326,'Coop GFs_CFs'!B:B,0),2),
"Household", INDEX('Coop GFs_CFs'!G:H, MATCH(B1326,'Coop GFs_CFs'!B:B,0),2),
"VMT", INDEX('Coop GFs_CFs'!I:J, MATCH(B1326,'Coop GFs_CFs'!B:B,0),2),
"Lane Mile", INDEX('Coop GFs_CFs'!K:L, MATCH(B1326,'Coop GFs_CFs'!B:B,0),2),
"Gas Sales", INDEX('Coop GFs_CFs'!M:N, MATCH(B1326,'Coop GFs_CFs'!B:B,0),2),
"No Growth", INDEX('Coop GFs_CFs'!O:P, MATCH(B1326,'Coop GFs_CFs'!B:B,0),2)
)</f>
        <v>1.055372445616348</v>
      </c>
      <c r="O1326" s="133"/>
      <c r="P1326" s="86">
        <f t="shared" si="72"/>
        <v>1.0025941270754511E-2</v>
      </c>
      <c r="Q1326" s="86">
        <f t="shared" si="73"/>
        <v>1.0108017616170008E-2</v>
      </c>
      <c r="R1326" s="156" t="s">
        <v>399</v>
      </c>
      <c r="S1326" s="85" t="s">
        <v>393</v>
      </c>
      <c r="T1326" s="85" t="s">
        <v>382</v>
      </c>
      <c r="U1326" s="85" t="s">
        <v>394</v>
      </c>
      <c r="V1326" s="85" t="s">
        <v>400</v>
      </c>
      <c r="W1326" s="85" t="s">
        <v>385</v>
      </c>
      <c r="X1326" s="85" t="s">
        <v>330</v>
      </c>
      <c r="Z1326" s="42" t="s">
        <v>2664</v>
      </c>
      <c r="AA1326"/>
    </row>
    <row r="1327" spans="1:27" s="39" customFormat="1" x14ac:dyDescent="0.35">
      <c r="A1327" s="85" t="s">
        <v>9</v>
      </c>
      <c r="B1327" s="87">
        <v>11001</v>
      </c>
      <c r="C1327" s="87" t="s">
        <v>12</v>
      </c>
      <c r="D1327" s="86">
        <v>239.65389999999999</v>
      </c>
      <c r="E1327" s="86">
        <f>SUMIFS('Ratios_MARAMA-VA'!T:T, 'Ratios_MARAMA-VA'!AA:AA, Z1327)</f>
        <v>239.65389999976</v>
      </c>
      <c r="F1327" s="86">
        <f>SUMIFS('Ratios_MARAMA-VA'!J:J, 'Ratios_MARAMA-VA'!AA:AA, Z1327)</f>
        <v>0.82311403184688803</v>
      </c>
      <c r="G1327" s="122">
        <f t="shared" si="74"/>
        <v>3.4345947712418295E-3</v>
      </c>
      <c r="H1327" s="122">
        <v>262.83052215798602</v>
      </c>
      <c r="I1327" s="86">
        <v>0.90271633712657862</v>
      </c>
      <c r="J1327" s="122">
        <v>278.52649971412598</v>
      </c>
      <c r="K1327" s="86">
        <v>0.956625659570426</v>
      </c>
      <c r="L1327" s="122" t="str" cm="1">
        <f t="array" ref="L1327">_xlfn.SWITCH(A1327,
    "District of Columbia", _xlfn.XLOOKUP(R1327, '2015 O3 Growth Surrogates'!A:A, '2015 O3 Growth Surrogates'!H:H),
    "Maryland", _xlfn.XLOOKUP(R1327, '2015 O3 Growth Surrogates'!A:A, '2015 O3 Growth Surrogates'!I:I),
    "Virginia", _xlfn.XLOOKUP(R1327, '2015 O3 Growth Surrogates'!A:A, '2015 O3 Growth Surrogates'!J:J)
)</f>
        <v>Lane Mile</v>
      </c>
      <c r="M1327" s="133" cm="1">
        <f t="array" ref="M1327">_xlfn.SWITCH(L1327,
"Employment", INDEX('Coop GFs_CFs'!C:D, MATCH(B1327,'Coop GFs_CFs'!B:B,0),1),
"Population", INDEX('Coop GFs_CFs'!E:F, MATCH(B1327,'Coop GFs_CFs'!B:B,0),1),
"Household", INDEX('Coop GFs_CFs'!G:H, MATCH(B1327,'Coop GFs_CFs'!B:B,0),1),
"VMT", INDEX('Coop GFs_CFs'!I:J, MATCH(B1327,'Coop GFs_CFs'!B:B,0),1),
"Lane Mile", INDEX('Coop GFs_CFs'!K:L, MATCH(B1327,'Coop GFs_CFs'!B:B,0),1),
"Gas Sales", INDEX('Coop GFs_CFs'!M:N, MATCH(B1327,'Coop GFs_CFs'!B:B,0),1),
"No Growth", INDEX('Coop GFs_CFs'!O:P, MATCH(B1327,'Coop GFs_CFs'!B:B,0),1)
)</f>
        <v>0.96717557251908393</v>
      </c>
      <c r="N1327" s="133" cm="1">
        <f t="array" ref="N1327">_xlfn.SWITCH(L1327,
"Employment", INDEX('Coop GFs_CFs'!C:D, MATCH(B1327,'Coop GFs_CFs'!B:B,0),2),
"Population", INDEX('Coop GFs_CFs'!E:F, MATCH(B1327,'Coop GFs_CFs'!B:B,0),2),
"Household", INDEX('Coop GFs_CFs'!G:H, MATCH(B1327,'Coop GFs_CFs'!B:B,0),2),
"VMT", INDEX('Coop GFs_CFs'!I:J, MATCH(B1327,'Coop GFs_CFs'!B:B,0),2),
"Lane Mile", INDEX('Coop GFs_CFs'!K:L, MATCH(B1327,'Coop GFs_CFs'!B:B,0),2),
"Gas Sales", INDEX('Coop GFs_CFs'!M:N, MATCH(B1327,'Coop GFs_CFs'!B:B,0),2),
"No Growth", INDEX('Coop GFs_CFs'!O:P, MATCH(B1327,'Coop GFs_CFs'!B:B,0),2)
)</f>
        <v>0.96717557251908393</v>
      </c>
      <c r="O1327" s="133"/>
      <c r="P1327" s="86">
        <f t="shared" si="72"/>
        <v>0.79609578500000544</v>
      </c>
      <c r="Q1327" s="86">
        <f t="shared" si="73"/>
        <v>0.79609578500000544</v>
      </c>
      <c r="R1327" s="156" t="s">
        <v>392</v>
      </c>
      <c r="S1327" s="85" t="s">
        <v>393</v>
      </c>
      <c r="T1327" s="85" t="s">
        <v>382</v>
      </c>
      <c r="U1327" s="85" t="s">
        <v>394</v>
      </c>
      <c r="V1327" s="85" t="s">
        <v>395</v>
      </c>
      <c r="W1327" s="85" t="s">
        <v>396</v>
      </c>
      <c r="X1327" s="85" t="s">
        <v>330</v>
      </c>
      <c r="Z1327" s="42" t="s">
        <v>2666</v>
      </c>
      <c r="AA1327"/>
    </row>
    <row r="1328" spans="1:27" s="39" customFormat="1" x14ac:dyDescent="0.35">
      <c r="A1328" s="85" t="s">
        <v>497</v>
      </c>
      <c r="B1328" s="87">
        <v>24009</v>
      </c>
      <c r="C1328" s="87" t="s">
        <v>12</v>
      </c>
      <c r="D1328" s="86">
        <v>10.186159999999999</v>
      </c>
      <c r="E1328" s="86">
        <f>SUMIFS('Ratios_MARAMA-VA'!T:T, 'Ratios_MARAMA-VA'!AA:AA, Z1328)</f>
        <v>10.1861599999897</v>
      </c>
      <c r="F1328" s="86">
        <f>SUMIFS('Ratios_MARAMA-VA'!J:J, 'Ratios_MARAMA-VA'!AA:AA, Z1328)</f>
        <v>3.49853318749975E-2</v>
      </c>
      <c r="G1328" s="122">
        <f t="shared" si="74"/>
        <v>3.4345947712418495E-3</v>
      </c>
      <c r="H1328" s="122">
        <v>11.3232094011297</v>
      </c>
      <c r="I1328" s="86">
        <v>3.8890635802796621E-2</v>
      </c>
      <c r="J1328" s="122">
        <v>11.577873300398601</v>
      </c>
      <c r="K1328" s="86">
        <v>3.9765303099649651E-2</v>
      </c>
      <c r="L1328" s="122" t="str" cm="1">
        <f t="array" ref="L1328">_xlfn.SWITCH(A1328,
    "District of Columbia", _xlfn.XLOOKUP(R1328, '2015 O3 Growth Surrogates'!A:A, '2015 O3 Growth Surrogates'!H:H),
    "Maryland", _xlfn.XLOOKUP(R1328, '2015 O3 Growth Surrogates'!A:A, '2015 O3 Growth Surrogates'!I:I),
    "Virginia", _xlfn.XLOOKUP(R1328, '2015 O3 Growth Surrogates'!A:A, '2015 O3 Growth Surrogates'!J:J)
)</f>
        <v>No Growth</v>
      </c>
      <c r="M1328" s="133" cm="1">
        <f t="array" ref="M1328">_xlfn.SWITCH(L1328,
"Employment", INDEX('Coop GFs_CFs'!C:D, MATCH(B1328,'Coop GFs_CFs'!B:B,0),1),
"Population", INDEX('Coop GFs_CFs'!E:F, MATCH(B1328,'Coop GFs_CFs'!B:B,0),1),
"Household", INDEX('Coop GFs_CFs'!G:H, MATCH(B1328,'Coop GFs_CFs'!B:B,0),1),
"VMT", INDEX('Coop GFs_CFs'!I:J, MATCH(B1328,'Coop GFs_CFs'!B:B,0),1),
"Lane Mile", INDEX('Coop GFs_CFs'!K:L, MATCH(B1328,'Coop GFs_CFs'!B:B,0),1),
"Gas Sales", INDEX('Coop GFs_CFs'!M:N, MATCH(B1328,'Coop GFs_CFs'!B:B,0),1),
"No Growth", INDEX('Coop GFs_CFs'!O:P, MATCH(B1328,'Coop GFs_CFs'!B:B,0),1)
)</f>
        <v>1</v>
      </c>
      <c r="N1328" s="133" cm="1">
        <f t="array" ref="N1328">_xlfn.SWITCH(L1328,
"Employment", INDEX('Coop GFs_CFs'!C:D, MATCH(B1328,'Coop GFs_CFs'!B:B,0),2),
"Population", INDEX('Coop GFs_CFs'!E:F, MATCH(B1328,'Coop GFs_CFs'!B:B,0),2),
"Household", INDEX('Coop GFs_CFs'!G:H, MATCH(B1328,'Coop GFs_CFs'!B:B,0),2),
"VMT", INDEX('Coop GFs_CFs'!I:J, MATCH(B1328,'Coop GFs_CFs'!B:B,0),2),
"Lane Mile", INDEX('Coop GFs_CFs'!K:L, MATCH(B1328,'Coop GFs_CFs'!B:B,0),2),
"Gas Sales", INDEX('Coop GFs_CFs'!M:N, MATCH(B1328,'Coop GFs_CFs'!B:B,0),2),
"No Growth", INDEX('Coop GFs_CFs'!O:P, MATCH(B1328,'Coop GFs_CFs'!B:B,0),2)
)</f>
        <v>1</v>
      </c>
      <c r="O1328" s="133"/>
      <c r="P1328" s="86">
        <f t="shared" si="72"/>
        <v>3.49853318749975E-2</v>
      </c>
      <c r="Q1328" s="86">
        <f t="shared" si="73"/>
        <v>3.49853318749975E-2</v>
      </c>
      <c r="R1328" s="156" t="s">
        <v>392</v>
      </c>
      <c r="S1328" s="85" t="s">
        <v>393</v>
      </c>
      <c r="T1328" s="85" t="s">
        <v>382</v>
      </c>
      <c r="U1328" s="85" t="s">
        <v>394</v>
      </c>
      <c r="V1328" s="85" t="s">
        <v>395</v>
      </c>
      <c r="W1328" s="85" t="s">
        <v>396</v>
      </c>
      <c r="X1328" s="85" t="s">
        <v>330</v>
      </c>
      <c r="Z1328" s="42" t="s">
        <v>2667</v>
      </c>
      <c r="AA1328"/>
    </row>
    <row r="1329" spans="1:27" s="39" customFormat="1" x14ac:dyDescent="0.35">
      <c r="A1329" s="85" t="s">
        <v>497</v>
      </c>
      <c r="B1329" s="87">
        <v>24017</v>
      </c>
      <c r="C1329" s="87" t="s">
        <v>12</v>
      </c>
      <c r="D1329" s="86">
        <v>17.90174</v>
      </c>
      <c r="E1329" s="86">
        <f>SUMIFS('Ratios_MARAMA-VA'!T:T, 'Ratios_MARAMA-VA'!AA:AA, Z1329)</f>
        <v>17.901739999981999</v>
      </c>
      <c r="F1329" s="86">
        <f>SUMIFS('Ratios_MARAMA-VA'!J:J, 'Ratios_MARAMA-VA'!AA:AA, Z1329)</f>
        <v>6.1485222600069202E-2</v>
      </c>
      <c r="G1329" s="122">
        <f t="shared" si="74"/>
        <v>3.4345947712418473E-3</v>
      </c>
      <c r="H1329" s="122">
        <v>19.7063320695875</v>
      </c>
      <c r="I1329" s="86">
        <v>6.7683265086560765E-2</v>
      </c>
      <c r="J1329" s="122">
        <v>20.077824484376499</v>
      </c>
      <c r="K1329" s="86">
        <v>6.8959190991951066E-2</v>
      </c>
      <c r="L1329" s="122" t="str" cm="1">
        <f t="array" ref="L1329">_xlfn.SWITCH(A1329,
    "District of Columbia", _xlfn.XLOOKUP(R1329, '2015 O3 Growth Surrogates'!A:A, '2015 O3 Growth Surrogates'!H:H),
    "Maryland", _xlfn.XLOOKUP(R1329, '2015 O3 Growth Surrogates'!A:A, '2015 O3 Growth Surrogates'!I:I),
    "Virginia", _xlfn.XLOOKUP(R1329, '2015 O3 Growth Surrogates'!A:A, '2015 O3 Growth Surrogates'!J:J)
)</f>
        <v>No Growth</v>
      </c>
      <c r="M1329" s="133" cm="1">
        <f t="array" ref="M1329">_xlfn.SWITCH(L1329,
"Employment", INDEX('Coop GFs_CFs'!C:D, MATCH(B1329,'Coop GFs_CFs'!B:B,0),1),
"Population", INDEX('Coop GFs_CFs'!E:F, MATCH(B1329,'Coop GFs_CFs'!B:B,0),1),
"Household", INDEX('Coop GFs_CFs'!G:H, MATCH(B1329,'Coop GFs_CFs'!B:B,0),1),
"VMT", INDEX('Coop GFs_CFs'!I:J, MATCH(B1329,'Coop GFs_CFs'!B:B,0),1),
"Lane Mile", INDEX('Coop GFs_CFs'!K:L, MATCH(B1329,'Coop GFs_CFs'!B:B,0),1),
"Gas Sales", INDEX('Coop GFs_CFs'!M:N, MATCH(B1329,'Coop GFs_CFs'!B:B,0),1),
"No Growth", INDEX('Coop GFs_CFs'!O:P, MATCH(B1329,'Coop GFs_CFs'!B:B,0),1)
)</f>
        <v>1</v>
      </c>
      <c r="N1329" s="133" cm="1">
        <f t="array" ref="N1329">_xlfn.SWITCH(L1329,
"Employment", INDEX('Coop GFs_CFs'!C:D, MATCH(B1329,'Coop GFs_CFs'!B:B,0),2),
"Population", INDEX('Coop GFs_CFs'!E:F, MATCH(B1329,'Coop GFs_CFs'!B:B,0),2),
"Household", INDEX('Coop GFs_CFs'!G:H, MATCH(B1329,'Coop GFs_CFs'!B:B,0),2),
"VMT", INDEX('Coop GFs_CFs'!I:J, MATCH(B1329,'Coop GFs_CFs'!B:B,0),2),
"Lane Mile", INDEX('Coop GFs_CFs'!K:L, MATCH(B1329,'Coop GFs_CFs'!B:B,0),2),
"Gas Sales", INDEX('Coop GFs_CFs'!M:N, MATCH(B1329,'Coop GFs_CFs'!B:B,0),2),
"No Growth", INDEX('Coop GFs_CFs'!O:P, MATCH(B1329,'Coop GFs_CFs'!B:B,0),2)
)</f>
        <v>1</v>
      </c>
      <c r="O1329" s="133"/>
      <c r="P1329" s="86">
        <f t="shared" si="72"/>
        <v>6.1485222600069202E-2</v>
      </c>
      <c r="Q1329" s="86">
        <f t="shared" si="73"/>
        <v>6.1485222600069202E-2</v>
      </c>
      <c r="R1329" s="156" t="s">
        <v>392</v>
      </c>
      <c r="S1329" s="85" t="s">
        <v>393</v>
      </c>
      <c r="T1329" s="85" t="s">
        <v>382</v>
      </c>
      <c r="U1329" s="85" t="s">
        <v>394</v>
      </c>
      <c r="V1329" s="85" t="s">
        <v>395</v>
      </c>
      <c r="W1329" s="85" t="s">
        <v>396</v>
      </c>
      <c r="X1329" s="85" t="s">
        <v>330</v>
      </c>
      <c r="Z1329" s="42" t="s">
        <v>2668</v>
      </c>
      <c r="AA1329"/>
    </row>
    <row r="1330" spans="1:27" s="39" customFormat="1" x14ac:dyDescent="0.35">
      <c r="A1330" s="85" t="s">
        <v>497</v>
      </c>
      <c r="B1330" s="87">
        <v>24021</v>
      </c>
      <c r="C1330" s="87" t="s">
        <v>12</v>
      </c>
      <c r="D1330" s="86">
        <v>52.463769999999997</v>
      </c>
      <c r="E1330" s="86">
        <f>SUMIFS('Ratios_MARAMA-VA'!T:T, 'Ratios_MARAMA-VA'!AA:AA, Z1330)</f>
        <v>52.463769999947402</v>
      </c>
      <c r="F1330" s="86">
        <f>SUMIFS('Ratios_MARAMA-VA'!J:J, 'Ratios_MARAMA-VA'!AA:AA, Z1330)</f>
        <v>0.180191790121453</v>
      </c>
      <c r="G1330" s="122">
        <f t="shared" si="74"/>
        <v>3.4345947712418239E-3</v>
      </c>
      <c r="H1330" s="122">
        <v>60.218322517212997</v>
      </c>
      <c r="I1330" s="86">
        <v>0.20682553565057354</v>
      </c>
      <c r="J1330" s="122">
        <v>62.202654484259703</v>
      </c>
      <c r="K1330" s="86">
        <v>0.21364091184900016</v>
      </c>
      <c r="L1330" s="122" t="str" cm="1">
        <f t="array" ref="L1330">_xlfn.SWITCH(A1330,
    "District of Columbia", _xlfn.XLOOKUP(R1330, '2015 O3 Growth Surrogates'!A:A, '2015 O3 Growth Surrogates'!H:H),
    "Maryland", _xlfn.XLOOKUP(R1330, '2015 O3 Growth Surrogates'!A:A, '2015 O3 Growth Surrogates'!I:I),
    "Virginia", _xlfn.XLOOKUP(R1330, '2015 O3 Growth Surrogates'!A:A, '2015 O3 Growth Surrogates'!J:J)
)</f>
        <v>No Growth</v>
      </c>
      <c r="M1330" s="133" cm="1">
        <f t="array" ref="M1330">_xlfn.SWITCH(L1330,
"Employment", INDEX('Coop GFs_CFs'!C:D, MATCH(B1330,'Coop GFs_CFs'!B:B,0),1),
"Population", INDEX('Coop GFs_CFs'!E:F, MATCH(B1330,'Coop GFs_CFs'!B:B,0),1),
"Household", INDEX('Coop GFs_CFs'!G:H, MATCH(B1330,'Coop GFs_CFs'!B:B,0),1),
"VMT", INDEX('Coop GFs_CFs'!I:J, MATCH(B1330,'Coop GFs_CFs'!B:B,0),1),
"Lane Mile", INDEX('Coop GFs_CFs'!K:L, MATCH(B1330,'Coop GFs_CFs'!B:B,0),1),
"Gas Sales", INDEX('Coop GFs_CFs'!M:N, MATCH(B1330,'Coop GFs_CFs'!B:B,0),1),
"No Growth", INDEX('Coop GFs_CFs'!O:P, MATCH(B1330,'Coop GFs_CFs'!B:B,0),1)
)</f>
        <v>1</v>
      </c>
      <c r="N1330" s="133" cm="1">
        <f t="array" ref="N1330">_xlfn.SWITCH(L1330,
"Employment", INDEX('Coop GFs_CFs'!C:D, MATCH(B1330,'Coop GFs_CFs'!B:B,0),2),
"Population", INDEX('Coop GFs_CFs'!E:F, MATCH(B1330,'Coop GFs_CFs'!B:B,0),2),
"Household", INDEX('Coop GFs_CFs'!G:H, MATCH(B1330,'Coop GFs_CFs'!B:B,0),2),
"VMT", INDEX('Coop GFs_CFs'!I:J, MATCH(B1330,'Coop GFs_CFs'!B:B,0),2),
"Lane Mile", INDEX('Coop GFs_CFs'!K:L, MATCH(B1330,'Coop GFs_CFs'!B:B,0),2),
"Gas Sales", INDEX('Coop GFs_CFs'!M:N, MATCH(B1330,'Coop GFs_CFs'!B:B,0),2),
"No Growth", INDEX('Coop GFs_CFs'!O:P, MATCH(B1330,'Coop GFs_CFs'!B:B,0),2)
)</f>
        <v>1</v>
      </c>
      <c r="O1330" s="133"/>
      <c r="P1330" s="86">
        <f t="shared" si="72"/>
        <v>0.180191790121453</v>
      </c>
      <c r="Q1330" s="86">
        <f t="shared" si="73"/>
        <v>0.180191790121453</v>
      </c>
      <c r="R1330" s="156" t="s">
        <v>392</v>
      </c>
      <c r="S1330" s="85" t="s">
        <v>393</v>
      </c>
      <c r="T1330" s="85" t="s">
        <v>382</v>
      </c>
      <c r="U1330" s="85" t="s">
        <v>394</v>
      </c>
      <c r="V1330" s="85" t="s">
        <v>395</v>
      </c>
      <c r="W1330" s="85" t="s">
        <v>396</v>
      </c>
      <c r="X1330" s="85" t="s">
        <v>330</v>
      </c>
      <c r="Z1330" s="42" t="s">
        <v>2669</v>
      </c>
      <c r="AA1330"/>
    </row>
    <row r="1331" spans="1:27" s="39" customFormat="1" x14ac:dyDescent="0.35">
      <c r="A1331" s="85" t="s">
        <v>497</v>
      </c>
      <c r="B1331" s="87">
        <v>24031</v>
      </c>
      <c r="C1331" s="87" t="s">
        <v>12</v>
      </c>
      <c r="D1331" s="86">
        <v>121.7899</v>
      </c>
      <c r="E1331" s="86">
        <f>SUMIFS('Ratios_MARAMA-VA'!T:T, 'Ratios_MARAMA-VA'!AA:AA, Z1331)</f>
        <v>121.78989999987699</v>
      </c>
      <c r="F1331" s="86">
        <f>SUMIFS('Ratios_MARAMA-VA'!J:J, 'Ratios_MARAMA-VA'!AA:AA, Z1331)</f>
        <v>0.41829895372964598</v>
      </c>
      <c r="G1331" s="122">
        <f t="shared" si="74"/>
        <v>3.4345947712418556E-3</v>
      </c>
      <c r="H1331" s="122">
        <v>139.57348053948701</v>
      </c>
      <c r="I1331" s="86">
        <v>0.47937834646494898</v>
      </c>
      <c r="J1331" s="122">
        <v>147.64831610563201</v>
      </c>
      <c r="K1331" s="86">
        <v>0.50711213447906833</v>
      </c>
      <c r="L1331" s="122" t="str" cm="1">
        <f t="array" ref="L1331">_xlfn.SWITCH(A1331,
    "District of Columbia", _xlfn.XLOOKUP(R1331, '2015 O3 Growth Surrogates'!A:A, '2015 O3 Growth Surrogates'!H:H),
    "Maryland", _xlfn.XLOOKUP(R1331, '2015 O3 Growth Surrogates'!A:A, '2015 O3 Growth Surrogates'!I:I),
    "Virginia", _xlfn.XLOOKUP(R1331, '2015 O3 Growth Surrogates'!A:A, '2015 O3 Growth Surrogates'!J:J)
)</f>
        <v>No Growth</v>
      </c>
      <c r="M1331" s="133" cm="1">
        <f t="array" ref="M1331">_xlfn.SWITCH(L1331,
"Employment", INDEX('Coop GFs_CFs'!C:D, MATCH(B1331,'Coop GFs_CFs'!B:B,0),1),
"Population", INDEX('Coop GFs_CFs'!E:F, MATCH(B1331,'Coop GFs_CFs'!B:B,0),1),
"Household", INDEX('Coop GFs_CFs'!G:H, MATCH(B1331,'Coop GFs_CFs'!B:B,0),1),
"VMT", INDEX('Coop GFs_CFs'!I:J, MATCH(B1331,'Coop GFs_CFs'!B:B,0),1),
"Lane Mile", INDEX('Coop GFs_CFs'!K:L, MATCH(B1331,'Coop GFs_CFs'!B:B,0),1),
"Gas Sales", INDEX('Coop GFs_CFs'!M:N, MATCH(B1331,'Coop GFs_CFs'!B:B,0),1),
"No Growth", INDEX('Coop GFs_CFs'!O:P, MATCH(B1331,'Coop GFs_CFs'!B:B,0),1)
)</f>
        <v>1</v>
      </c>
      <c r="N1331" s="133" cm="1">
        <f t="array" ref="N1331">_xlfn.SWITCH(L1331,
"Employment", INDEX('Coop GFs_CFs'!C:D, MATCH(B1331,'Coop GFs_CFs'!B:B,0),2),
"Population", INDEX('Coop GFs_CFs'!E:F, MATCH(B1331,'Coop GFs_CFs'!B:B,0),2),
"Household", INDEX('Coop GFs_CFs'!G:H, MATCH(B1331,'Coop GFs_CFs'!B:B,0),2),
"VMT", INDEX('Coop GFs_CFs'!I:J, MATCH(B1331,'Coop GFs_CFs'!B:B,0),2),
"Lane Mile", INDEX('Coop GFs_CFs'!K:L, MATCH(B1331,'Coop GFs_CFs'!B:B,0),2),
"Gas Sales", INDEX('Coop GFs_CFs'!M:N, MATCH(B1331,'Coop GFs_CFs'!B:B,0),2),
"No Growth", INDEX('Coop GFs_CFs'!O:P, MATCH(B1331,'Coop GFs_CFs'!B:B,0),2)
)</f>
        <v>1</v>
      </c>
      <c r="O1331" s="133"/>
      <c r="P1331" s="86">
        <f t="shared" si="72"/>
        <v>0.41829895372964598</v>
      </c>
      <c r="Q1331" s="86">
        <f t="shared" si="73"/>
        <v>0.41829895372964598</v>
      </c>
      <c r="R1331" s="156" t="s">
        <v>392</v>
      </c>
      <c r="S1331" s="85" t="s">
        <v>393</v>
      </c>
      <c r="T1331" s="85" t="s">
        <v>382</v>
      </c>
      <c r="U1331" s="85" t="s">
        <v>394</v>
      </c>
      <c r="V1331" s="85" t="s">
        <v>395</v>
      </c>
      <c r="W1331" s="85" t="s">
        <v>396</v>
      </c>
      <c r="X1331" s="85" t="s">
        <v>330</v>
      </c>
      <c r="Z1331" s="42" t="s">
        <v>2670</v>
      </c>
      <c r="AA1331"/>
    </row>
    <row r="1332" spans="1:27" s="39" customFormat="1" x14ac:dyDescent="0.35">
      <c r="A1332" s="85" t="s">
        <v>497</v>
      </c>
      <c r="B1332" s="87">
        <v>24033</v>
      </c>
      <c r="C1332" s="87" t="s">
        <v>12</v>
      </c>
      <c r="D1332" s="86">
        <v>150.35499999999999</v>
      </c>
      <c r="E1332" s="86">
        <f>SUMIFS('Ratios_MARAMA-VA'!T:T, 'Ratios_MARAMA-VA'!AA:AA, Z1332)</f>
        <v>150.35499999985001</v>
      </c>
      <c r="F1332" s="86">
        <f>SUMIFS('Ratios_MARAMA-VA'!J:J, 'Ratios_MARAMA-VA'!AA:AA, Z1332)</f>
        <v>0.51640849682954804</v>
      </c>
      <c r="G1332" s="122">
        <f t="shared" si="74"/>
        <v>3.4345947712418157E-3</v>
      </c>
      <c r="H1332" s="122">
        <v>160.79363446411099</v>
      </c>
      <c r="I1332" s="86">
        <v>0.5522609761794034</v>
      </c>
      <c r="J1332" s="122">
        <v>164.269316061284</v>
      </c>
      <c r="K1332" s="86">
        <v>0.56419853401955522</v>
      </c>
      <c r="L1332" s="122" t="str" cm="1">
        <f t="array" ref="L1332">_xlfn.SWITCH(A1332,
    "District of Columbia", _xlfn.XLOOKUP(R1332, '2015 O3 Growth Surrogates'!A:A, '2015 O3 Growth Surrogates'!H:H),
    "Maryland", _xlfn.XLOOKUP(R1332, '2015 O3 Growth Surrogates'!A:A, '2015 O3 Growth Surrogates'!I:I),
    "Virginia", _xlfn.XLOOKUP(R1332, '2015 O3 Growth Surrogates'!A:A, '2015 O3 Growth Surrogates'!J:J)
)</f>
        <v>No Growth</v>
      </c>
      <c r="M1332" s="133" cm="1">
        <f t="array" ref="M1332">_xlfn.SWITCH(L1332,
"Employment", INDEX('Coop GFs_CFs'!C:D, MATCH(B1332,'Coop GFs_CFs'!B:B,0),1),
"Population", INDEX('Coop GFs_CFs'!E:F, MATCH(B1332,'Coop GFs_CFs'!B:B,0),1),
"Household", INDEX('Coop GFs_CFs'!G:H, MATCH(B1332,'Coop GFs_CFs'!B:B,0),1),
"VMT", INDEX('Coop GFs_CFs'!I:J, MATCH(B1332,'Coop GFs_CFs'!B:B,0),1),
"Lane Mile", INDEX('Coop GFs_CFs'!K:L, MATCH(B1332,'Coop GFs_CFs'!B:B,0),1),
"Gas Sales", INDEX('Coop GFs_CFs'!M:N, MATCH(B1332,'Coop GFs_CFs'!B:B,0),1),
"No Growth", INDEX('Coop GFs_CFs'!O:P, MATCH(B1332,'Coop GFs_CFs'!B:B,0),1)
)</f>
        <v>1</v>
      </c>
      <c r="N1332" s="133" cm="1">
        <f t="array" ref="N1332">_xlfn.SWITCH(L1332,
"Employment", INDEX('Coop GFs_CFs'!C:D, MATCH(B1332,'Coop GFs_CFs'!B:B,0),2),
"Population", INDEX('Coop GFs_CFs'!E:F, MATCH(B1332,'Coop GFs_CFs'!B:B,0),2),
"Household", INDEX('Coop GFs_CFs'!G:H, MATCH(B1332,'Coop GFs_CFs'!B:B,0),2),
"VMT", INDEX('Coop GFs_CFs'!I:J, MATCH(B1332,'Coop GFs_CFs'!B:B,0),2),
"Lane Mile", INDEX('Coop GFs_CFs'!K:L, MATCH(B1332,'Coop GFs_CFs'!B:B,0),2),
"Gas Sales", INDEX('Coop GFs_CFs'!M:N, MATCH(B1332,'Coop GFs_CFs'!B:B,0),2),
"No Growth", INDEX('Coop GFs_CFs'!O:P, MATCH(B1332,'Coop GFs_CFs'!B:B,0),2)
)</f>
        <v>1</v>
      </c>
      <c r="O1332" s="133"/>
      <c r="P1332" s="86">
        <f t="shared" si="72"/>
        <v>0.51640849682954804</v>
      </c>
      <c r="Q1332" s="86">
        <f t="shared" si="73"/>
        <v>0.51640849682954804</v>
      </c>
      <c r="R1332" s="156" t="s">
        <v>392</v>
      </c>
      <c r="S1332" s="85" t="s">
        <v>393</v>
      </c>
      <c r="T1332" s="85" t="s">
        <v>382</v>
      </c>
      <c r="U1332" s="85" t="s">
        <v>394</v>
      </c>
      <c r="V1332" s="85" t="s">
        <v>395</v>
      </c>
      <c r="W1332" s="85" t="s">
        <v>396</v>
      </c>
      <c r="X1332" s="85" t="s">
        <v>330</v>
      </c>
      <c r="Z1332" s="42" t="s">
        <v>2671</v>
      </c>
      <c r="AA1332"/>
    </row>
    <row r="1333" spans="1:27" s="39" customFormat="1" x14ac:dyDescent="0.35">
      <c r="A1333" s="85" t="s">
        <v>811</v>
      </c>
      <c r="B1333" s="87">
        <v>51013</v>
      </c>
      <c r="C1333" s="87" t="s">
        <v>12</v>
      </c>
      <c r="D1333" s="86">
        <v>15.491059999999999</v>
      </c>
      <c r="E1333" s="86">
        <f>SUMIFS('Ratios_MARAMA-VA'!T:T, 'Ratios_MARAMA-VA'!AA:AA, Z1333)</f>
        <v>15.4910599999845</v>
      </c>
      <c r="F1333" s="86">
        <f>SUMIFS('Ratios_MARAMA-VA'!J:J, 'Ratios_MARAMA-VA'!AA:AA, Z1333)</f>
        <v>5.3205513676940298E-2</v>
      </c>
      <c r="G1333" s="122">
        <f t="shared" si="74"/>
        <v>3.4345947712418347E-3</v>
      </c>
      <c r="H1333" s="122">
        <v>17.358859682023201</v>
      </c>
      <c r="I1333" s="86">
        <v>5.9620648698597588E-2</v>
      </c>
      <c r="J1333" s="122">
        <v>18.470099584568899</v>
      </c>
      <c r="K1333" s="86">
        <v>6.3437307457476319E-2</v>
      </c>
      <c r="L1333" s="122" t="str" cm="1">
        <f t="array" ref="L1333">_xlfn.SWITCH(A1333,
    "District of Columbia", _xlfn.XLOOKUP(R1333, '2015 O3 Growth Surrogates'!A:A, '2015 O3 Growth Surrogates'!H:H),
    "Maryland", _xlfn.XLOOKUP(R1333, '2015 O3 Growth Surrogates'!A:A, '2015 O3 Growth Surrogates'!I:I),
    "Virginia", _xlfn.XLOOKUP(R1333, '2015 O3 Growth Surrogates'!A:A, '2015 O3 Growth Surrogates'!J:J)
)</f>
        <v>Lane Mile</v>
      </c>
      <c r="M1333" s="133" cm="1">
        <f t="array" ref="M1333">_xlfn.SWITCH(L1333,
"Employment", INDEX('Coop GFs_CFs'!C:D, MATCH(B1333,'Coop GFs_CFs'!B:B,0),1),
"Population", INDEX('Coop GFs_CFs'!E:F, MATCH(B1333,'Coop GFs_CFs'!B:B,0),1),
"Household", INDEX('Coop GFs_CFs'!G:H, MATCH(B1333,'Coop GFs_CFs'!B:B,0),1),
"VMT", INDEX('Coop GFs_CFs'!I:J, MATCH(B1333,'Coop GFs_CFs'!B:B,0),1),
"Lane Mile", INDEX('Coop GFs_CFs'!K:L, MATCH(B1333,'Coop GFs_CFs'!B:B,0),1),
"Gas Sales", INDEX('Coop GFs_CFs'!M:N, MATCH(B1333,'Coop GFs_CFs'!B:B,0),1),
"No Growth", INDEX('Coop GFs_CFs'!O:P, MATCH(B1333,'Coop GFs_CFs'!B:B,0),1)
)</f>
        <v>1</v>
      </c>
      <c r="N1333" s="133" cm="1">
        <f t="array" ref="N1333">_xlfn.SWITCH(L1333,
"Employment", INDEX('Coop GFs_CFs'!C:D, MATCH(B1333,'Coop GFs_CFs'!B:B,0),2),
"Population", INDEX('Coop GFs_CFs'!E:F, MATCH(B1333,'Coop GFs_CFs'!B:B,0),2),
"Household", INDEX('Coop GFs_CFs'!G:H, MATCH(B1333,'Coop GFs_CFs'!B:B,0),2),
"VMT", INDEX('Coop GFs_CFs'!I:J, MATCH(B1333,'Coop GFs_CFs'!B:B,0),2),
"Lane Mile", INDEX('Coop GFs_CFs'!K:L, MATCH(B1333,'Coop GFs_CFs'!B:B,0),2),
"Gas Sales", INDEX('Coop GFs_CFs'!M:N, MATCH(B1333,'Coop GFs_CFs'!B:B,0),2),
"No Growth", INDEX('Coop GFs_CFs'!O:P, MATCH(B1333,'Coop GFs_CFs'!B:B,0),2)
)</f>
        <v>1</v>
      </c>
      <c r="O1333" s="133"/>
      <c r="P1333" s="86">
        <f t="shared" si="72"/>
        <v>5.3205513676940298E-2</v>
      </c>
      <c r="Q1333" s="86">
        <f t="shared" si="73"/>
        <v>5.3205513676940298E-2</v>
      </c>
      <c r="R1333" s="156" t="s">
        <v>392</v>
      </c>
      <c r="S1333" s="85" t="s">
        <v>393</v>
      </c>
      <c r="T1333" s="85" t="s">
        <v>382</v>
      </c>
      <c r="U1333" s="85" t="s">
        <v>394</v>
      </c>
      <c r="V1333" s="85" t="s">
        <v>395</v>
      </c>
      <c r="W1333" s="85" t="s">
        <v>396</v>
      </c>
      <c r="X1333" s="85" t="s">
        <v>330</v>
      </c>
      <c r="Z1333" s="42" t="s">
        <v>2673</v>
      </c>
      <c r="AA1333"/>
    </row>
    <row r="1334" spans="1:27" s="39" customFormat="1" x14ac:dyDescent="0.35">
      <c r="A1334" s="85" t="s">
        <v>811</v>
      </c>
      <c r="B1334" s="87">
        <v>51059</v>
      </c>
      <c r="C1334" s="87" t="s">
        <v>12</v>
      </c>
      <c r="D1334" s="86">
        <v>114.28440000000001</v>
      </c>
      <c r="E1334" s="86">
        <f>SUMIFS('Ratios_MARAMA-VA'!T:T, 'Ratios_MARAMA-VA'!AA:AA, Z1334)</f>
        <v>114.28439999988601</v>
      </c>
      <c r="F1334" s="86">
        <f>SUMIFS('Ratios_MARAMA-VA'!J:J, 'Ratios_MARAMA-VA'!AA:AA, Z1334)</f>
        <v>0.39252060267411698</v>
      </c>
      <c r="G1334" s="122">
        <f t="shared" si="74"/>
        <v>3.4345947712418187E-3</v>
      </c>
      <c r="H1334" s="122">
        <v>134.29270857354999</v>
      </c>
      <c r="I1334" s="86">
        <v>0.46124103468261612</v>
      </c>
      <c r="J1334" s="122">
        <v>142.71385054692999</v>
      </c>
      <c r="K1334" s="86">
        <v>0.49016424487227211</v>
      </c>
      <c r="L1334" s="122" t="str" cm="1">
        <f t="array" ref="L1334">_xlfn.SWITCH(A1334,
    "District of Columbia", _xlfn.XLOOKUP(R1334, '2015 O3 Growth Surrogates'!A:A, '2015 O3 Growth Surrogates'!H:H),
    "Maryland", _xlfn.XLOOKUP(R1334, '2015 O3 Growth Surrogates'!A:A, '2015 O3 Growth Surrogates'!I:I),
    "Virginia", _xlfn.XLOOKUP(R1334, '2015 O3 Growth Surrogates'!A:A, '2015 O3 Growth Surrogates'!J:J)
)</f>
        <v>Lane Mile</v>
      </c>
      <c r="M1334" s="133" cm="1">
        <f t="array" ref="M1334">_xlfn.SWITCH(L1334,
"Employment", INDEX('Coop GFs_CFs'!C:D, MATCH(B1334,'Coop GFs_CFs'!B:B,0),1),
"Population", INDEX('Coop GFs_CFs'!E:F, MATCH(B1334,'Coop GFs_CFs'!B:B,0),1),
"Household", INDEX('Coop GFs_CFs'!G:H, MATCH(B1334,'Coop GFs_CFs'!B:B,0),1),
"VMT", INDEX('Coop GFs_CFs'!I:J, MATCH(B1334,'Coop GFs_CFs'!B:B,0),1),
"Lane Mile", INDEX('Coop GFs_CFs'!K:L, MATCH(B1334,'Coop GFs_CFs'!B:B,0),1),
"Gas Sales", INDEX('Coop GFs_CFs'!M:N, MATCH(B1334,'Coop GFs_CFs'!B:B,0),1),
"No Growth", INDEX('Coop GFs_CFs'!O:P, MATCH(B1334,'Coop GFs_CFs'!B:B,0),1)
)</f>
        <v>1.0299767171129219</v>
      </c>
      <c r="N1334" s="133" cm="1">
        <f t="array" ref="N1334">_xlfn.SWITCH(L1334,
"Employment", INDEX('Coop GFs_CFs'!C:D, MATCH(B1334,'Coop GFs_CFs'!B:B,0),2),
"Population", INDEX('Coop GFs_CFs'!E:F, MATCH(B1334,'Coop GFs_CFs'!B:B,0),2),
"Household", INDEX('Coop GFs_CFs'!G:H, MATCH(B1334,'Coop GFs_CFs'!B:B,0),2),
"VMT", INDEX('Coop GFs_CFs'!I:J, MATCH(B1334,'Coop GFs_CFs'!B:B,0),2),
"Lane Mile", INDEX('Coop GFs_CFs'!K:L, MATCH(B1334,'Coop GFs_CFs'!B:B,0),2),
"Gas Sales", INDEX('Coop GFs_CFs'!M:N, MATCH(B1334,'Coop GFs_CFs'!B:B,0),2),
"No Growth", INDEX('Coop GFs_CFs'!O:P, MATCH(B1334,'Coop GFs_CFs'!B:B,0),2)
)</f>
        <v>1.0325960419091968</v>
      </c>
      <c r="O1334" s="133"/>
      <c r="P1334" s="86">
        <f t="shared" si="72"/>
        <v>0.4042870817414726</v>
      </c>
      <c r="Q1334" s="86">
        <f t="shared" si="73"/>
        <v>0.40531522068910569</v>
      </c>
      <c r="R1334" s="156" t="s">
        <v>392</v>
      </c>
      <c r="S1334" s="85" t="s">
        <v>393</v>
      </c>
      <c r="T1334" s="85" t="s">
        <v>382</v>
      </c>
      <c r="U1334" s="85" t="s">
        <v>394</v>
      </c>
      <c r="V1334" s="85" t="s">
        <v>395</v>
      </c>
      <c r="W1334" s="85" t="s">
        <v>396</v>
      </c>
      <c r="X1334" s="85" t="s">
        <v>330</v>
      </c>
      <c r="Z1334" s="42" t="s">
        <v>2674</v>
      </c>
      <c r="AA1334"/>
    </row>
    <row r="1335" spans="1:27" s="39" customFormat="1" x14ac:dyDescent="0.35">
      <c r="A1335" s="85" t="s">
        <v>811</v>
      </c>
      <c r="B1335" s="87">
        <v>51107</v>
      </c>
      <c r="C1335" s="87" t="s">
        <v>12</v>
      </c>
      <c r="D1335" s="86">
        <v>25.583760000000002</v>
      </c>
      <c r="E1335" s="86">
        <f>SUMIFS('Ratios_MARAMA-VA'!T:T, 'Ratios_MARAMA-VA'!AA:AA, Z1335)</f>
        <v>25.583759999974301</v>
      </c>
      <c r="F1335" s="86">
        <f>SUMIFS('Ratios_MARAMA-VA'!J:J, 'Ratios_MARAMA-VA'!AA:AA, Z1335)</f>
        <v>8.7869848324618194E-2</v>
      </c>
      <c r="G1335" s="122">
        <f t="shared" si="74"/>
        <v>3.4345947712418525E-3</v>
      </c>
      <c r="H1335" s="122">
        <v>31.487993335701798</v>
      </c>
      <c r="I1335" s="86">
        <v>0.10814849726769969</v>
      </c>
      <c r="J1335" s="122">
        <v>33.3000533473842</v>
      </c>
      <c r="K1335" s="86">
        <v>0.11437218910900052</v>
      </c>
      <c r="L1335" s="122" t="str" cm="1">
        <f t="array" ref="L1335">_xlfn.SWITCH(A1335,
    "District of Columbia", _xlfn.XLOOKUP(R1335, '2015 O3 Growth Surrogates'!A:A, '2015 O3 Growth Surrogates'!H:H),
    "Maryland", _xlfn.XLOOKUP(R1335, '2015 O3 Growth Surrogates'!A:A, '2015 O3 Growth Surrogates'!I:I),
    "Virginia", _xlfn.XLOOKUP(R1335, '2015 O3 Growth Surrogates'!A:A, '2015 O3 Growth Surrogates'!J:J)
)</f>
        <v>Lane Mile</v>
      </c>
      <c r="M1335" s="133" cm="1">
        <f t="array" ref="M1335">_xlfn.SWITCH(L1335,
"Employment", INDEX('Coop GFs_CFs'!C:D, MATCH(B1335,'Coop GFs_CFs'!B:B,0),1),
"Population", INDEX('Coop GFs_CFs'!E:F, MATCH(B1335,'Coop GFs_CFs'!B:B,0),1),
"Household", INDEX('Coop GFs_CFs'!G:H, MATCH(B1335,'Coop GFs_CFs'!B:B,0),1),
"VMT", INDEX('Coop GFs_CFs'!I:J, MATCH(B1335,'Coop GFs_CFs'!B:B,0),1),
"Lane Mile", INDEX('Coop GFs_CFs'!K:L, MATCH(B1335,'Coop GFs_CFs'!B:B,0),1),
"Gas Sales", INDEX('Coop GFs_CFs'!M:N, MATCH(B1335,'Coop GFs_CFs'!B:B,0),1),
"No Growth", INDEX('Coop GFs_CFs'!O:P, MATCH(B1335,'Coop GFs_CFs'!B:B,0),1)
)</f>
        <v>1.058343057176196</v>
      </c>
      <c r="N1335" s="133" cm="1">
        <f t="array" ref="N1335">_xlfn.SWITCH(L1335,
"Employment", INDEX('Coop GFs_CFs'!C:D, MATCH(B1335,'Coop GFs_CFs'!B:B,0),2),
"Population", INDEX('Coop GFs_CFs'!E:F, MATCH(B1335,'Coop GFs_CFs'!B:B,0),2),
"Household", INDEX('Coop GFs_CFs'!G:H, MATCH(B1335,'Coop GFs_CFs'!B:B,0),2),
"VMT", INDEX('Coop GFs_CFs'!I:J, MATCH(B1335,'Coop GFs_CFs'!B:B,0),2),
"Lane Mile", INDEX('Coop GFs_CFs'!K:L, MATCH(B1335,'Coop GFs_CFs'!B:B,0),2),
"Gas Sales", INDEX('Coop GFs_CFs'!M:N, MATCH(B1335,'Coop GFs_CFs'!B:B,0),2),
"No Growth", INDEX('Coop GFs_CFs'!O:P, MATCH(B1335,'Coop GFs_CFs'!B:B,0),2)
)</f>
        <v>1.0595099183197199</v>
      </c>
      <c r="O1335" s="133"/>
      <c r="P1335" s="86">
        <f t="shared" si="72"/>
        <v>9.2996443909485069E-2</v>
      </c>
      <c r="Q1335" s="86">
        <f t="shared" si="73"/>
        <v>9.30989758211824E-2</v>
      </c>
      <c r="R1335" s="156" t="s">
        <v>392</v>
      </c>
      <c r="S1335" s="85" t="s">
        <v>393</v>
      </c>
      <c r="T1335" s="85" t="s">
        <v>382</v>
      </c>
      <c r="U1335" s="85" t="s">
        <v>394</v>
      </c>
      <c r="V1335" s="85" t="s">
        <v>395</v>
      </c>
      <c r="W1335" s="85" t="s">
        <v>396</v>
      </c>
      <c r="X1335" s="85" t="s">
        <v>330</v>
      </c>
      <c r="Z1335" s="42" t="s">
        <v>2677</v>
      </c>
      <c r="AA1335"/>
    </row>
    <row r="1336" spans="1:27" s="39" customFormat="1" x14ac:dyDescent="0.35">
      <c r="A1336" s="85" t="s">
        <v>811</v>
      </c>
      <c r="B1336" s="87">
        <v>51153</v>
      </c>
      <c r="C1336" s="87" t="s">
        <v>12</v>
      </c>
      <c r="D1336" s="86">
        <v>42.902790000000003</v>
      </c>
      <c r="E1336" s="86">
        <f>SUMIFS('Ratios_MARAMA-VA'!T:T, 'Ratios_MARAMA-VA'!AA:AA, Z1336)</f>
        <v>42.9027899999572</v>
      </c>
      <c r="F1336" s="86">
        <f>SUMIFS('Ratios_MARAMA-VA'!J:J, 'Ratios_MARAMA-VA'!AA:AA, Z1336)</f>
        <v>0.14735369820553901</v>
      </c>
      <c r="G1336" s="122">
        <f t="shared" si="74"/>
        <v>3.4345947712418239E-3</v>
      </c>
      <c r="H1336" s="122">
        <v>49.699933038508703</v>
      </c>
      <c r="I1336" s="86">
        <v>0.17069913014513077</v>
      </c>
      <c r="J1336" s="122">
        <v>52.410935864593903</v>
      </c>
      <c r="K1336" s="86">
        <v>0.1800103262764248</v>
      </c>
      <c r="L1336" s="122" t="str" cm="1">
        <f t="array" ref="L1336">_xlfn.SWITCH(A1336,
    "District of Columbia", _xlfn.XLOOKUP(R1336, '2015 O3 Growth Surrogates'!A:A, '2015 O3 Growth Surrogates'!H:H),
    "Maryland", _xlfn.XLOOKUP(R1336, '2015 O3 Growth Surrogates'!A:A, '2015 O3 Growth Surrogates'!I:I),
    "Virginia", _xlfn.XLOOKUP(R1336, '2015 O3 Growth Surrogates'!A:A, '2015 O3 Growth Surrogates'!J:J)
)</f>
        <v>Lane Mile</v>
      </c>
      <c r="M1336" s="133" cm="1">
        <f t="array" ref="M1336">_xlfn.SWITCH(L1336,
"Employment", INDEX('Coop GFs_CFs'!C:D, MATCH(B1336,'Coop GFs_CFs'!B:B,0),1),
"Population", INDEX('Coop GFs_CFs'!E:F, MATCH(B1336,'Coop GFs_CFs'!B:B,0),1),
"Household", INDEX('Coop GFs_CFs'!G:H, MATCH(B1336,'Coop GFs_CFs'!B:B,0),1),
"VMT", INDEX('Coop GFs_CFs'!I:J, MATCH(B1336,'Coop GFs_CFs'!B:B,0),1),
"Lane Mile", INDEX('Coop GFs_CFs'!K:L, MATCH(B1336,'Coop GFs_CFs'!B:B,0),1),
"Gas Sales", INDEX('Coop GFs_CFs'!M:N, MATCH(B1336,'Coop GFs_CFs'!B:B,0),1),
"No Growth", INDEX('Coop GFs_CFs'!O:P, MATCH(B1336,'Coop GFs_CFs'!B:B,0),1)
)</f>
        <v>1.046802900461437</v>
      </c>
      <c r="N1336" s="133" cm="1">
        <f t="array" ref="N1336">_xlfn.SWITCH(L1336,
"Employment", INDEX('Coop GFs_CFs'!C:D, MATCH(B1336,'Coop GFs_CFs'!B:B,0),2),
"Population", INDEX('Coop GFs_CFs'!E:F, MATCH(B1336,'Coop GFs_CFs'!B:B,0),2),
"Household", INDEX('Coop GFs_CFs'!G:H, MATCH(B1336,'Coop GFs_CFs'!B:B,0),2),
"VMT", INDEX('Coop GFs_CFs'!I:J, MATCH(B1336,'Coop GFs_CFs'!B:B,0),2),
"Lane Mile", INDEX('Coop GFs_CFs'!K:L, MATCH(B1336,'Coop GFs_CFs'!B:B,0),2),
"Gas Sales", INDEX('Coop GFs_CFs'!M:N, MATCH(B1336,'Coop GFs_CFs'!B:B,0),2),
"No Growth", INDEX('Coop GFs_CFs'!O:P, MATCH(B1336,'Coop GFs_CFs'!B:B,0),2)
)</f>
        <v>1.055372445616348</v>
      </c>
      <c r="O1336" s="133"/>
      <c r="P1336" s="86">
        <f t="shared" si="72"/>
        <v>0.15425027867527746</v>
      </c>
      <c r="Q1336" s="86">
        <f t="shared" si="73"/>
        <v>0.15551303284579299</v>
      </c>
      <c r="R1336" s="156" t="s">
        <v>392</v>
      </c>
      <c r="S1336" s="85" t="s">
        <v>393</v>
      </c>
      <c r="T1336" s="85" t="s">
        <v>382</v>
      </c>
      <c r="U1336" s="85" t="s">
        <v>394</v>
      </c>
      <c r="V1336" s="85" t="s">
        <v>395</v>
      </c>
      <c r="W1336" s="85" t="s">
        <v>396</v>
      </c>
      <c r="X1336" s="85" t="s">
        <v>330</v>
      </c>
      <c r="Z1336" s="42" t="s">
        <v>2680</v>
      </c>
      <c r="AA1336"/>
    </row>
    <row r="1337" spans="1:27" s="39" customFormat="1" x14ac:dyDescent="0.35">
      <c r="A1337" s="85" t="s">
        <v>811</v>
      </c>
      <c r="B1337" s="87">
        <v>51510</v>
      </c>
      <c r="C1337" s="87" t="s">
        <v>12</v>
      </c>
      <c r="D1337" s="86">
        <v>7.5191559999999997</v>
      </c>
      <c r="E1337" s="86">
        <f>SUMIFS('Ratios_MARAMA-VA'!T:T, 'Ratios_MARAMA-VA'!AA:AA, Z1337)</f>
        <v>7.5191559999924404</v>
      </c>
      <c r="F1337" s="86">
        <f>SUMIFS('Ratios_MARAMA-VA'!J:J, 'Ratios_MARAMA-VA'!AA:AA, Z1337)</f>
        <v>2.5825253881725799E-2</v>
      </c>
      <c r="G1337" s="122">
        <f t="shared" si="74"/>
        <v>3.4345947712418473E-3</v>
      </c>
      <c r="H1337" s="122">
        <v>8.5075850627634395</v>
      </c>
      <c r="I1337" s="86">
        <v>2.9220107172462553E-2</v>
      </c>
      <c r="J1337" s="122">
        <v>9.0723840131259195</v>
      </c>
      <c r="K1337" s="86">
        <v>3.115996269418041E-2</v>
      </c>
      <c r="L1337" s="122" t="str" cm="1">
        <f t="array" ref="L1337">_xlfn.SWITCH(A1337,
    "District of Columbia", _xlfn.XLOOKUP(R1337, '2015 O3 Growth Surrogates'!A:A, '2015 O3 Growth Surrogates'!H:H),
    "Maryland", _xlfn.XLOOKUP(R1337, '2015 O3 Growth Surrogates'!A:A, '2015 O3 Growth Surrogates'!I:I),
    "Virginia", _xlfn.XLOOKUP(R1337, '2015 O3 Growth Surrogates'!A:A, '2015 O3 Growth Surrogates'!J:J)
)</f>
        <v>Lane Mile</v>
      </c>
      <c r="M1337" s="133" cm="1">
        <f t="array" ref="M1337">_xlfn.SWITCH(L1337,
"Employment", INDEX('Coop GFs_CFs'!C:D, MATCH(B1337,'Coop GFs_CFs'!B:B,0),1),
"Population", INDEX('Coop GFs_CFs'!E:F, MATCH(B1337,'Coop GFs_CFs'!B:B,0),1),
"Household", INDEX('Coop GFs_CFs'!G:H, MATCH(B1337,'Coop GFs_CFs'!B:B,0),1),
"VMT", INDEX('Coop GFs_CFs'!I:J, MATCH(B1337,'Coop GFs_CFs'!B:B,0),1),
"Lane Mile", INDEX('Coop GFs_CFs'!K:L, MATCH(B1337,'Coop GFs_CFs'!B:B,0),1),
"Gas Sales", INDEX('Coop GFs_CFs'!M:N, MATCH(B1337,'Coop GFs_CFs'!B:B,0),1),
"No Growth", INDEX('Coop GFs_CFs'!O:P, MATCH(B1337,'Coop GFs_CFs'!B:B,0),1)
)</f>
        <v>1.0033003300330032</v>
      </c>
      <c r="N1337" s="133" cm="1">
        <f t="array" ref="N1337">_xlfn.SWITCH(L1337,
"Employment", INDEX('Coop GFs_CFs'!C:D, MATCH(B1337,'Coop GFs_CFs'!B:B,0),2),
"Population", INDEX('Coop GFs_CFs'!E:F, MATCH(B1337,'Coop GFs_CFs'!B:B,0),2),
"Household", INDEX('Coop GFs_CFs'!G:H, MATCH(B1337,'Coop GFs_CFs'!B:B,0),2),
"VMT", INDEX('Coop GFs_CFs'!I:J, MATCH(B1337,'Coop GFs_CFs'!B:B,0),2),
"Lane Mile", INDEX('Coop GFs_CFs'!K:L, MATCH(B1337,'Coop GFs_CFs'!B:B,0),2),
"Gas Sales", INDEX('Coop GFs_CFs'!M:N, MATCH(B1337,'Coop GFs_CFs'!B:B,0),2),
"No Growth", INDEX('Coop GFs_CFs'!O:P, MATCH(B1337,'Coop GFs_CFs'!B:B,0),2)
)</f>
        <v>1.0033003300330032</v>
      </c>
      <c r="O1337" s="133"/>
      <c r="P1337" s="86">
        <f t="shared" si="72"/>
        <v>2.5910485742721593E-2</v>
      </c>
      <c r="Q1337" s="86">
        <f t="shared" si="73"/>
        <v>2.5910485742721593E-2</v>
      </c>
      <c r="R1337" s="156" t="s">
        <v>392</v>
      </c>
      <c r="S1337" s="85" t="s">
        <v>393</v>
      </c>
      <c r="T1337" s="85" t="s">
        <v>382</v>
      </c>
      <c r="U1337" s="85" t="s">
        <v>394</v>
      </c>
      <c r="V1337" s="85" t="s">
        <v>395</v>
      </c>
      <c r="W1337" s="85" t="s">
        <v>396</v>
      </c>
      <c r="X1337" s="85" t="s">
        <v>330</v>
      </c>
      <c r="Z1337" s="42" t="s">
        <v>2672</v>
      </c>
      <c r="AA1337"/>
    </row>
    <row r="1338" spans="1:27" s="39" customFormat="1" x14ac:dyDescent="0.35">
      <c r="A1338" s="85" t="s">
        <v>811</v>
      </c>
      <c r="B1338" s="87">
        <v>51600</v>
      </c>
      <c r="C1338" s="87" t="s">
        <v>12</v>
      </c>
      <c r="D1338" s="86">
        <v>1.4625809999999999</v>
      </c>
      <c r="E1338" s="86">
        <f>SUMIFS('Ratios_MARAMA-VA'!T:T, 'Ratios_MARAMA-VA'!AA:AA, Z1338)</f>
        <v>1.46258099999852</v>
      </c>
      <c r="F1338" s="86">
        <f>SUMIFS('Ratios_MARAMA-VA'!J:J, 'Ratios_MARAMA-VA'!AA:AA, Z1338)</f>
        <v>5.0233730551126196E-3</v>
      </c>
      <c r="G1338" s="122">
        <f t="shared" si="74"/>
        <v>3.4345947712418681E-3</v>
      </c>
      <c r="H1338" s="122">
        <v>1.71501766204573</v>
      </c>
      <c r="I1338" s="86">
        <v>5.8903906946497176E-3</v>
      </c>
      <c r="J1338" s="122">
        <v>1.81935798054773</v>
      </c>
      <c r="K1338" s="86">
        <v>6.248757407006398E-3</v>
      </c>
      <c r="L1338" s="122" t="str" cm="1">
        <f t="array" ref="L1338">_xlfn.SWITCH(A1338,
    "District of Columbia", _xlfn.XLOOKUP(R1338, '2015 O3 Growth Surrogates'!A:A, '2015 O3 Growth Surrogates'!H:H),
    "Maryland", _xlfn.XLOOKUP(R1338, '2015 O3 Growth Surrogates'!A:A, '2015 O3 Growth Surrogates'!I:I),
    "Virginia", _xlfn.XLOOKUP(R1338, '2015 O3 Growth Surrogates'!A:A, '2015 O3 Growth Surrogates'!J:J)
)</f>
        <v>Lane Mile</v>
      </c>
      <c r="M1338" s="133" cm="1">
        <f t="array" ref="M1338">_xlfn.SWITCH(L1338,
"Employment", INDEX('Coop GFs_CFs'!C:D, MATCH(B1338,'Coop GFs_CFs'!B:B,0),1),
"Population", INDEX('Coop GFs_CFs'!E:F, MATCH(B1338,'Coop GFs_CFs'!B:B,0),1),
"Household", INDEX('Coop GFs_CFs'!G:H, MATCH(B1338,'Coop GFs_CFs'!B:B,0),1),
"VMT", INDEX('Coop GFs_CFs'!I:J, MATCH(B1338,'Coop GFs_CFs'!B:B,0),1),
"Lane Mile", INDEX('Coop GFs_CFs'!K:L, MATCH(B1338,'Coop GFs_CFs'!B:B,0),1),
"Gas Sales", INDEX('Coop GFs_CFs'!M:N, MATCH(B1338,'Coop GFs_CFs'!B:B,0),1),
"No Growth", INDEX('Coop GFs_CFs'!O:P, MATCH(B1338,'Coop GFs_CFs'!B:B,0),1)
)</f>
        <v>1.0299767171129219</v>
      </c>
      <c r="N1338" s="133" cm="1">
        <f t="array" ref="N1338">_xlfn.SWITCH(L1338,
"Employment", INDEX('Coop GFs_CFs'!C:D, MATCH(B1338,'Coop GFs_CFs'!B:B,0),2),
"Population", INDEX('Coop GFs_CFs'!E:F, MATCH(B1338,'Coop GFs_CFs'!B:B,0),2),
"Household", INDEX('Coop GFs_CFs'!G:H, MATCH(B1338,'Coop GFs_CFs'!B:B,0),2),
"VMT", INDEX('Coop GFs_CFs'!I:J, MATCH(B1338,'Coop GFs_CFs'!B:B,0),2),
"Lane Mile", INDEX('Coop GFs_CFs'!K:L, MATCH(B1338,'Coop GFs_CFs'!B:B,0),2),
"Gas Sales", INDEX('Coop GFs_CFs'!M:N, MATCH(B1338,'Coop GFs_CFs'!B:B,0),2),
"No Growth", INDEX('Coop GFs_CFs'!O:P, MATCH(B1338,'Coop GFs_CFs'!B:B,0),2)
)</f>
        <v>1.0325960419091968</v>
      </c>
      <c r="O1338" s="133"/>
      <c r="P1338" s="86">
        <f t="shared" si="72"/>
        <v>5.1739572881384054E-3</v>
      </c>
      <c r="Q1338" s="86">
        <f t="shared" si="73"/>
        <v>5.1871151337426012E-3</v>
      </c>
      <c r="R1338" s="156" t="s">
        <v>392</v>
      </c>
      <c r="S1338" s="85" t="s">
        <v>393</v>
      </c>
      <c r="T1338" s="85" t="s">
        <v>382</v>
      </c>
      <c r="U1338" s="85" t="s">
        <v>394</v>
      </c>
      <c r="V1338" s="85" t="s">
        <v>395</v>
      </c>
      <c r="W1338" s="85" t="s">
        <v>396</v>
      </c>
      <c r="X1338" s="85" t="s">
        <v>330</v>
      </c>
      <c r="Z1338" s="42" t="s">
        <v>2675</v>
      </c>
      <c r="AA1338"/>
    </row>
    <row r="1339" spans="1:27" s="39" customFormat="1" x14ac:dyDescent="0.35">
      <c r="A1339" s="85" t="s">
        <v>811</v>
      </c>
      <c r="B1339" s="87">
        <v>51610</v>
      </c>
      <c r="C1339" s="87" t="s">
        <v>12</v>
      </c>
      <c r="D1339" s="86">
        <v>0.42899500000000002</v>
      </c>
      <c r="E1339" s="86">
        <f>SUMIFS('Ratios_MARAMA-VA'!T:T, 'Ratios_MARAMA-VA'!AA:AA, Z1339)</f>
        <v>0.42899499999956903</v>
      </c>
      <c r="F1339" s="86">
        <f>SUMIFS('Ratios_MARAMA-VA'!J:J, 'Ratios_MARAMA-VA'!AA:AA, Z1339)</f>
        <v>1.4734239838874101E-3</v>
      </c>
      <c r="G1339" s="122">
        <f t="shared" si="74"/>
        <v>3.4345947712418334E-3</v>
      </c>
      <c r="H1339" s="122">
        <v>0.486944482699397</v>
      </c>
      <c r="I1339" s="86">
        <v>1.6724569741644083E-3</v>
      </c>
      <c r="J1339" s="122">
        <v>0.51668539314286599</v>
      </c>
      <c r="K1339" s="86">
        <v>1.7746049496655187E-3</v>
      </c>
      <c r="L1339" s="122" t="str" cm="1">
        <f t="array" ref="L1339">_xlfn.SWITCH(A1339,
    "District of Columbia", _xlfn.XLOOKUP(R1339, '2015 O3 Growth Surrogates'!A:A, '2015 O3 Growth Surrogates'!H:H),
    "Maryland", _xlfn.XLOOKUP(R1339, '2015 O3 Growth Surrogates'!A:A, '2015 O3 Growth Surrogates'!I:I),
    "Virginia", _xlfn.XLOOKUP(R1339, '2015 O3 Growth Surrogates'!A:A, '2015 O3 Growth Surrogates'!J:J)
)</f>
        <v>Lane Mile</v>
      </c>
      <c r="M1339" s="133" cm="1">
        <f t="array" ref="M1339">_xlfn.SWITCH(L1339,
"Employment", INDEX('Coop GFs_CFs'!C:D, MATCH(B1339,'Coop GFs_CFs'!B:B,0),1),
"Population", INDEX('Coop GFs_CFs'!E:F, MATCH(B1339,'Coop GFs_CFs'!B:B,0),1),
"Household", INDEX('Coop GFs_CFs'!G:H, MATCH(B1339,'Coop GFs_CFs'!B:B,0),1),
"VMT", INDEX('Coop GFs_CFs'!I:J, MATCH(B1339,'Coop GFs_CFs'!B:B,0),1),
"Lane Mile", INDEX('Coop GFs_CFs'!K:L, MATCH(B1339,'Coop GFs_CFs'!B:B,0),1),
"Gas Sales", INDEX('Coop GFs_CFs'!M:N, MATCH(B1339,'Coop GFs_CFs'!B:B,0),1),
"No Growth", INDEX('Coop GFs_CFs'!O:P, MATCH(B1339,'Coop GFs_CFs'!B:B,0),1)
)</f>
        <v>1.0299767171129219</v>
      </c>
      <c r="N1339" s="133" cm="1">
        <f t="array" ref="N1339">_xlfn.SWITCH(L1339,
"Employment", INDEX('Coop GFs_CFs'!C:D, MATCH(B1339,'Coop GFs_CFs'!B:B,0),2),
"Population", INDEX('Coop GFs_CFs'!E:F, MATCH(B1339,'Coop GFs_CFs'!B:B,0),2),
"Household", INDEX('Coop GFs_CFs'!G:H, MATCH(B1339,'Coop GFs_CFs'!B:B,0),2),
"VMT", INDEX('Coop GFs_CFs'!I:J, MATCH(B1339,'Coop GFs_CFs'!B:B,0),2),
"Lane Mile", INDEX('Coop GFs_CFs'!K:L, MATCH(B1339,'Coop GFs_CFs'!B:B,0),2),
"Gas Sales", INDEX('Coop GFs_CFs'!M:N, MATCH(B1339,'Coop GFs_CFs'!B:B,0),2),
"No Growth", INDEX('Coop GFs_CFs'!O:P, MATCH(B1339,'Coop GFs_CFs'!B:B,0),2)
)</f>
        <v>1.0325960419091968</v>
      </c>
      <c r="O1339" s="133"/>
      <c r="P1339" s="86">
        <f t="shared" si="72"/>
        <v>1.5175923978397975E-3</v>
      </c>
      <c r="Q1339" s="86">
        <f t="shared" si="73"/>
        <v>1.5214517738162199E-3</v>
      </c>
      <c r="R1339" s="156" t="s">
        <v>392</v>
      </c>
      <c r="S1339" s="85" t="s">
        <v>393</v>
      </c>
      <c r="T1339" s="85" t="s">
        <v>382</v>
      </c>
      <c r="U1339" s="85" t="s">
        <v>394</v>
      </c>
      <c r="V1339" s="85" t="s">
        <v>395</v>
      </c>
      <c r="W1339" s="85" t="s">
        <v>396</v>
      </c>
      <c r="X1339" s="85" t="s">
        <v>330</v>
      </c>
      <c r="Z1339" s="42" t="s">
        <v>2676</v>
      </c>
      <c r="AA1339"/>
    </row>
    <row r="1340" spans="1:27" s="39" customFormat="1" x14ac:dyDescent="0.35">
      <c r="A1340" s="85" t="s">
        <v>811</v>
      </c>
      <c r="B1340" s="87">
        <v>51683</v>
      </c>
      <c r="C1340" s="87" t="s">
        <v>12</v>
      </c>
      <c r="D1340" s="86">
        <v>1.3823399999999999</v>
      </c>
      <c r="E1340" s="86">
        <f>SUMIFS('Ratios_MARAMA-VA'!T:T, 'Ratios_MARAMA-VA'!AA:AA, Z1340)</f>
        <v>1.3823399999986199</v>
      </c>
      <c r="F1340" s="86">
        <f>SUMIFS('Ratios_MARAMA-VA'!J:J, 'Ratios_MARAMA-VA'!AA:AA, Z1340)</f>
        <v>4.7477777360736802E-3</v>
      </c>
      <c r="G1340" s="122">
        <f t="shared" si="74"/>
        <v>3.4345947712418222E-3</v>
      </c>
      <c r="H1340" s="122">
        <v>1.5634565153873801</v>
      </c>
      <c r="I1340" s="86">
        <v>5.369839572813455E-3</v>
      </c>
      <c r="J1340" s="122">
        <v>1.5987194186495299</v>
      </c>
      <c r="K1340" s="86">
        <v>5.4909533559764408E-3</v>
      </c>
      <c r="L1340" s="122" t="str" cm="1">
        <f t="array" ref="L1340">_xlfn.SWITCH(A1340,
    "District of Columbia", _xlfn.XLOOKUP(R1340, '2015 O3 Growth Surrogates'!A:A, '2015 O3 Growth Surrogates'!H:H),
    "Maryland", _xlfn.XLOOKUP(R1340, '2015 O3 Growth Surrogates'!A:A, '2015 O3 Growth Surrogates'!I:I),
    "Virginia", _xlfn.XLOOKUP(R1340, '2015 O3 Growth Surrogates'!A:A, '2015 O3 Growth Surrogates'!J:J)
)</f>
        <v>Lane Mile</v>
      </c>
      <c r="M1340" s="133" cm="1">
        <f t="array" ref="M1340">_xlfn.SWITCH(L1340,
"Employment", INDEX('Coop GFs_CFs'!C:D, MATCH(B1340,'Coop GFs_CFs'!B:B,0),1),
"Population", INDEX('Coop GFs_CFs'!E:F, MATCH(B1340,'Coop GFs_CFs'!B:B,0),1),
"Household", INDEX('Coop GFs_CFs'!G:H, MATCH(B1340,'Coop GFs_CFs'!B:B,0),1),
"VMT", INDEX('Coop GFs_CFs'!I:J, MATCH(B1340,'Coop GFs_CFs'!B:B,0),1),
"Lane Mile", INDEX('Coop GFs_CFs'!K:L, MATCH(B1340,'Coop GFs_CFs'!B:B,0),1),
"Gas Sales", INDEX('Coop GFs_CFs'!M:N, MATCH(B1340,'Coop GFs_CFs'!B:B,0),1),
"No Growth", INDEX('Coop GFs_CFs'!O:P, MATCH(B1340,'Coop GFs_CFs'!B:B,0),1)
)</f>
        <v>1.046802900461437</v>
      </c>
      <c r="N1340" s="133" cm="1">
        <f t="array" ref="N1340">_xlfn.SWITCH(L1340,
"Employment", INDEX('Coop GFs_CFs'!C:D, MATCH(B1340,'Coop GFs_CFs'!B:B,0),2),
"Population", INDEX('Coop GFs_CFs'!E:F, MATCH(B1340,'Coop GFs_CFs'!B:B,0),2),
"Household", INDEX('Coop GFs_CFs'!G:H, MATCH(B1340,'Coop GFs_CFs'!B:B,0),2),
"VMT", INDEX('Coop GFs_CFs'!I:J, MATCH(B1340,'Coop GFs_CFs'!B:B,0),2),
"Lane Mile", INDEX('Coop GFs_CFs'!K:L, MATCH(B1340,'Coop GFs_CFs'!B:B,0),2),
"Gas Sales", INDEX('Coop GFs_CFs'!M:N, MATCH(B1340,'Coop GFs_CFs'!B:B,0),2),
"No Growth", INDEX('Coop GFs_CFs'!O:P, MATCH(B1340,'Coop GFs_CFs'!B:B,0),2)
)</f>
        <v>1.055372445616348</v>
      </c>
      <c r="O1340" s="133"/>
      <c r="P1340" s="86">
        <f t="shared" si="72"/>
        <v>4.9699875048681633E-3</v>
      </c>
      <c r="Q1340" s="86">
        <f t="shared" si="73"/>
        <v>5.0106738005629278E-3</v>
      </c>
      <c r="R1340" s="156" t="s">
        <v>392</v>
      </c>
      <c r="S1340" s="85" t="s">
        <v>393</v>
      </c>
      <c r="T1340" s="85" t="s">
        <v>382</v>
      </c>
      <c r="U1340" s="85" t="s">
        <v>394</v>
      </c>
      <c r="V1340" s="85" t="s">
        <v>395</v>
      </c>
      <c r="W1340" s="85" t="s">
        <v>396</v>
      </c>
      <c r="X1340" s="85" t="s">
        <v>330</v>
      </c>
      <c r="Z1340" s="42" t="s">
        <v>2678</v>
      </c>
      <c r="AA1340"/>
    </row>
    <row r="1341" spans="1:27" s="39" customFormat="1" x14ac:dyDescent="0.35">
      <c r="A1341" s="85" t="s">
        <v>811</v>
      </c>
      <c r="B1341" s="87">
        <v>51685</v>
      </c>
      <c r="C1341" s="87" t="s">
        <v>12</v>
      </c>
      <c r="D1341" s="86">
        <v>0.21700150000000001</v>
      </c>
      <c r="E1341" s="86">
        <f>SUMIFS('Ratios_MARAMA-VA'!T:T, 'Ratios_MARAMA-VA'!AA:AA, Z1341)</f>
        <v>0.21700149999978199</v>
      </c>
      <c r="F1341" s="86">
        <f>SUMIFS('Ratios_MARAMA-VA'!J:J, 'Ratios_MARAMA-VA'!AA:AA, Z1341)</f>
        <v>7.4531221725088897E-4</v>
      </c>
      <c r="G1341" s="122">
        <f t="shared" si="74"/>
        <v>3.4345947712418473E-3</v>
      </c>
      <c r="H1341" s="122">
        <v>0.2468757837236</v>
      </c>
      <c r="I1341" s="86">
        <v>8.4791827592330972E-4</v>
      </c>
      <c r="J1341" s="122">
        <v>0.252267071583262</v>
      </c>
      <c r="K1341" s="86">
        <v>8.6643516501636443E-4</v>
      </c>
      <c r="L1341" s="122" t="str" cm="1">
        <f t="array" ref="L1341">_xlfn.SWITCH(A1341,
    "District of Columbia", _xlfn.XLOOKUP(R1341, '2015 O3 Growth Surrogates'!A:A, '2015 O3 Growth Surrogates'!H:H),
    "Maryland", _xlfn.XLOOKUP(R1341, '2015 O3 Growth Surrogates'!A:A, '2015 O3 Growth Surrogates'!I:I),
    "Virginia", _xlfn.XLOOKUP(R1341, '2015 O3 Growth Surrogates'!A:A, '2015 O3 Growth Surrogates'!J:J)
)</f>
        <v>Lane Mile</v>
      </c>
      <c r="M1341" s="133" cm="1">
        <f t="array" ref="M1341">_xlfn.SWITCH(L1341,
"Employment", INDEX('Coop GFs_CFs'!C:D, MATCH(B1341,'Coop GFs_CFs'!B:B,0),1),
"Population", INDEX('Coop GFs_CFs'!E:F, MATCH(B1341,'Coop GFs_CFs'!B:B,0),1),
"Household", INDEX('Coop GFs_CFs'!G:H, MATCH(B1341,'Coop GFs_CFs'!B:B,0),1),
"VMT", INDEX('Coop GFs_CFs'!I:J, MATCH(B1341,'Coop GFs_CFs'!B:B,0),1),
"Lane Mile", INDEX('Coop GFs_CFs'!K:L, MATCH(B1341,'Coop GFs_CFs'!B:B,0),1),
"Gas Sales", INDEX('Coop GFs_CFs'!M:N, MATCH(B1341,'Coop GFs_CFs'!B:B,0),1),
"No Growth", INDEX('Coop GFs_CFs'!O:P, MATCH(B1341,'Coop GFs_CFs'!B:B,0),1)
)</f>
        <v>1.046802900461437</v>
      </c>
      <c r="N1341" s="133" cm="1">
        <f t="array" ref="N1341">_xlfn.SWITCH(L1341,
"Employment", INDEX('Coop GFs_CFs'!C:D, MATCH(B1341,'Coop GFs_CFs'!B:B,0),2),
"Population", INDEX('Coop GFs_CFs'!E:F, MATCH(B1341,'Coop GFs_CFs'!B:B,0),2),
"Household", INDEX('Coop GFs_CFs'!G:H, MATCH(B1341,'Coop GFs_CFs'!B:B,0),2),
"VMT", INDEX('Coop GFs_CFs'!I:J, MATCH(B1341,'Coop GFs_CFs'!B:B,0),2),
"Lane Mile", INDEX('Coop GFs_CFs'!K:L, MATCH(B1341,'Coop GFs_CFs'!B:B,0),2),
"Gas Sales", INDEX('Coop GFs_CFs'!M:N, MATCH(B1341,'Coop GFs_CFs'!B:B,0),2),
"No Growth", INDEX('Coop GFs_CFs'!O:P, MATCH(B1341,'Coop GFs_CFs'!B:B,0),2)
)</f>
        <v>1.055372445616348</v>
      </c>
      <c r="O1341" s="133"/>
      <c r="P1341" s="86">
        <f t="shared" si="72"/>
        <v>7.8019499076757519E-4</v>
      </c>
      <c r="Q1341" s="86">
        <f t="shared" si="73"/>
        <v>7.8658197746781357E-4</v>
      </c>
      <c r="R1341" s="156" t="s">
        <v>392</v>
      </c>
      <c r="S1341" s="85" t="s">
        <v>393</v>
      </c>
      <c r="T1341" s="85" t="s">
        <v>382</v>
      </c>
      <c r="U1341" s="85" t="s">
        <v>394</v>
      </c>
      <c r="V1341" s="85" t="s">
        <v>395</v>
      </c>
      <c r="W1341" s="85" t="s">
        <v>396</v>
      </c>
      <c r="X1341" s="85" t="s">
        <v>330</v>
      </c>
      <c r="Z1341" s="42" t="s">
        <v>2679</v>
      </c>
      <c r="AA1341"/>
    </row>
    <row r="1342" spans="1:27" s="39" customFormat="1" x14ac:dyDescent="0.35">
      <c r="A1342" s="85" t="s">
        <v>497</v>
      </c>
      <c r="B1342" s="87">
        <v>24009</v>
      </c>
      <c r="C1342" s="87" t="s">
        <v>12</v>
      </c>
      <c r="D1342" s="86">
        <v>2.184088</v>
      </c>
      <c r="E1342" s="86">
        <f>SUMIFS('Ratios_MARAMA-VA'!T:T, 'Ratios_MARAMA-VA'!AA:AA, Z1342)</f>
        <v>2.1840879999978</v>
      </c>
      <c r="F1342" s="86">
        <f>SUMIFS('Ratios_MARAMA-VA'!J:J, 'Ratios_MARAMA-VA'!AA:AA, Z1342)</f>
        <v>7.5014572247245103E-3</v>
      </c>
      <c r="G1342" s="122">
        <f t="shared" si="74"/>
        <v>3.4345947712418486E-3</v>
      </c>
      <c r="H1342" s="122">
        <v>2.4278909593501798</v>
      </c>
      <c r="I1342" s="86">
        <v>8.3388215941294832E-3</v>
      </c>
      <c r="J1342" s="122">
        <v>2.4824952819238</v>
      </c>
      <c r="K1342" s="86">
        <v>8.526365314928043E-3</v>
      </c>
      <c r="L1342" s="122" t="str" cm="1">
        <f t="array" ref="L1342">_xlfn.SWITCH(A1342,
    "District of Columbia", _xlfn.XLOOKUP(R1342, '2015 O3 Growth Surrogates'!A:A, '2015 O3 Growth Surrogates'!H:H),
    "Maryland", _xlfn.XLOOKUP(R1342, '2015 O3 Growth Surrogates'!A:A, '2015 O3 Growth Surrogates'!I:I),
    "Virginia", _xlfn.XLOOKUP(R1342, '2015 O3 Growth Surrogates'!A:A, '2015 O3 Growth Surrogates'!J:J)
)</f>
        <v>No Growth</v>
      </c>
      <c r="M1342" s="133" cm="1">
        <f t="array" ref="M1342">_xlfn.SWITCH(L1342,
"Employment", INDEX('Coop GFs_CFs'!C:D, MATCH(B1342,'Coop GFs_CFs'!B:B,0),1),
"Population", INDEX('Coop GFs_CFs'!E:F, MATCH(B1342,'Coop GFs_CFs'!B:B,0),1),
"Household", INDEX('Coop GFs_CFs'!G:H, MATCH(B1342,'Coop GFs_CFs'!B:B,0),1),
"VMT", INDEX('Coop GFs_CFs'!I:J, MATCH(B1342,'Coop GFs_CFs'!B:B,0),1),
"Lane Mile", INDEX('Coop GFs_CFs'!K:L, MATCH(B1342,'Coop GFs_CFs'!B:B,0),1),
"Gas Sales", INDEX('Coop GFs_CFs'!M:N, MATCH(B1342,'Coop GFs_CFs'!B:B,0),1),
"No Growth", INDEX('Coop GFs_CFs'!O:P, MATCH(B1342,'Coop GFs_CFs'!B:B,0),1)
)</f>
        <v>1</v>
      </c>
      <c r="N1342" s="133" cm="1">
        <f t="array" ref="N1342">_xlfn.SWITCH(L1342,
"Employment", INDEX('Coop GFs_CFs'!C:D, MATCH(B1342,'Coop GFs_CFs'!B:B,0),2),
"Population", INDEX('Coop GFs_CFs'!E:F, MATCH(B1342,'Coop GFs_CFs'!B:B,0),2),
"Household", INDEX('Coop GFs_CFs'!G:H, MATCH(B1342,'Coop GFs_CFs'!B:B,0),2),
"VMT", INDEX('Coop GFs_CFs'!I:J, MATCH(B1342,'Coop GFs_CFs'!B:B,0),2),
"Lane Mile", INDEX('Coop GFs_CFs'!K:L, MATCH(B1342,'Coop GFs_CFs'!B:B,0),2),
"Gas Sales", INDEX('Coop GFs_CFs'!M:N, MATCH(B1342,'Coop GFs_CFs'!B:B,0),2),
"No Growth", INDEX('Coop GFs_CFs'!O:P, MATCH(B1342,'Coop GFs_CFs'!B:B,0),2)
)</f>
        <v>1</v>
      </c>
      <c r="O1342" s="133"/>
      <c r="P1342" s="86">
        <f t="shared" si="72"/>
        <v>7.5014572247245103E-3</v>
      </c>
      <c r="Q1342" s="86">
        <f t="shared" si="73"/>
        <v>7.5014572247245103E-3</v>
      </c>
      <c r="R1342" s="156" t="s">
        <v>731</v>
      </c>
      <c r="S1342" s="85" t="s">
        <v>393</v>
      </c>
      <c r="T1342" s="85" t="s">
        <v>382</v>
      </c>
      <c r="U1342" s="85" t="s">
        <v>394</v>
      </c>
      <c r="V1342" s="85" t="s">
        <v>395</v>
      </c>
      <c r="W1342" s="85" t="s">
        <v>732</v>
      </c>
      <c r="X1342" s="85" t="s">
        <v>330</v>
      </c>
      <c r="Z1342" s="42" t="s">
        <v>2681</v>
      </c>
      <c r="AA1342"/>
    </row>
    <row r="1343" spans="1:27" s="39" customFormat="1" x14ac:dyDescent="0.35">
      <c r="A1343" s="85" t="s">
        <v>497</v>
      </c>
      <c r="B1343" s="87">
        <v>24017</v>
      </c>
      <c r="C1343" s="87" t="s">
        <v>12</v>
      </c>
      <c r="D1343" s="86">
        <v>3.8384429999999998</v>
      </c>
      <c r="E1343" s="86">
        <f>SUMIFS('Ratios_MARAMA-VA'!T:T, 'Ratios_MARAMA-VA'!AA:AA, Z1343)</f>
        <v>3.83844299999617</v>
      </c>
      <c r="F1343" s="86">
        <f>SUMIFS('Ratios_MARAMA-VA'!J:J, 'Ratios_MARAMA-VA'!AA:AA, Z1343)</f>
        <v>1.31834962574966E-2</v>
      </c>
      <c r="G1343" s="122">
        <f t="shared" si="74"/>
        <v>3.434594771241817E-3</v>
      </c>
      <c r="H1343" s="122">
        <v>4.2253787837486003</v>
      </c>
      <c r="I1343" s="86">
        <v>1.4512463877179051E-2</v>
      </c>
      <c r="J1343" s="122">
        <v>4.3050331893594498</v>
      </c>
      <c r="K1343" s="86">
        <v>1.4786044482196449E-2</v>
      </c>
      <c r="L1343" s="122" t="str" cm="1">
        <f t="array" ref="L1343">_xlfn.SWITCH(A1343,
    "District of Columbia", _xlfn.XLOOKUP(R1343, '2015 O3 Growth Surrogates'!A:A, '2015 O3 Growth Surrogates'!H:H),
    "Maryland", _xlfn.XLOOKUP(R1343, '2015 O3 Growth Surrogates'!A:A, '2015 O3 Growth Surrogates'!I:I),
    "Virginia", _xlfn.XLOOKUP(R1343, '2015 O3 Growth Surrogates'!A:A, '2015 O3 Growth Surrogates'!J:J)
)</f>
        <v>No Growth</v>
      </c>
      <c r="M1343" s="133" cm="1">
        <f t="array" ref="M1343">_xlfn.SWITCH(L1343,
"Employment", INDEX('Coop GFs_CFs'!C:D, MATCH(B1343,'Coop GFs_CFs'!B:B,0),1),
"Population", INDEX('Coop GFs_CFs'!E:F, MATCH(B1343,'Coop GFs_CFs'!B:B,0),1),
"Household", INDEX('Coop GFs_CFs'!G:H, MATCH(B1343,'Coop GFs_CFs'!B:B,0),1),
"VMT", INDEX('Coop GFs_CFs'!I:J, MATCH(B1343,'Coop GFs_CFs'!B:B,0),1),
"Lane Mile", INDEX('Coop GFs_CFs'!K:L, MATCH(B1343,'Coop GFs_CFs'!B:B,0),1),
"Gas Sales", INDEX('Coop GFs_CFs'!M:N, MATCH(B1343,'Coop GFs_CFs'!B:B,0),1),
"No Growth", INDEX('Coop GFs_CFs'!O:P, MATCH(B1343,'Coop GFs_CFs'!B:B,0),1)
)</f>
        <v>1</v>
      </c>
      <c r="N1343" s="133" cm="1">
        <f t="array" ref="N1343">_xlfn.SWITCH(L1343,
"Employment", INDEX('Coop GFs_CFs'!C:D, MATCH(B1343,'Coop GFs_CFs'!B:B,0),2),
"Population", INDEX('Coop GFs_CFs'!E:F, MATCH(B1343,'Coop GFs_CFs'!B:B,0),2),
"Household", INDEX('Coop GFs_CFs'!G:H, MATCH(B1343,'Coop GFs_CFs'!B:B,0),2),
"VMT", INDEX('Coop GFs_CFs'!I:J, MATCH(B1343,'Coop GFs_CFs'!B:B,0),2),
"Lane Mile", INDEX('Coop GFs_CFs'!K:L, MATCH(B1343,'Coop GFs_CFs'!B:B,0),2),
"Gas Sales", INDEX('Coop GFs_CFs'!M:N, MATCH(B1343,'Coop GFs_CFs'!B:B,0),2),
"No Growth", INDEX('Coop GFs_CFs'!O:P, MATCH(B1343,'Coop GFs_CFs'!B:B,0),2)
)</f>
        <v>1</v>
      </c>
      <c r="O1343" s="133"/>
      <c r="P1343" s="86">
        <f t="shared" si="72"/>
        <v>1.31834962574966E-2</v>
      </c>
      <c r="Q1343" s="86">
        <f t="shared" si="73"/>
        <v>1.31834962574966E-2</v>
      </c>
      <c r="R1343" s="156" t="s">
        <v>731</v>
      </c>
      <c r="S1343" s="85" t="s">
        <v>393</v>
      </c>
      <c r="T1343" s="85" t="s">
        <v>382</v>
      </c>
      <c r="U1343" s="85" t="s">
        <v>394</v>
      </c>
      <c r="V1343" s="85" t="s">
        <v>395</v>
      </c>
      <c r="W1343" s="85" t="s">
        <v>732</v>
      </c>
      <c r="X1343" s="85" t="s">
        <v>330</v>
      </c>
      <c r="Z1343" s="42" t="s">
        <v>2682</v>
      </c>
      <c r="AA1343"/>
    </row>
    <row r="1344" spans="1:27" s="39" customFormat="1" x14ac:dyDescent="0.35">
      <c r="A1344" s="85" t="s">
        <v>497</v>
      </c>
      <c r="B1344" s="87">
        <v>24021</v>
      </c>
      <c r="C1344" s="87" t="s">
        <v>12</v>
      </c>
      <c r="D1344" s="86">
        <v>11.249140000000001</v>
      </c>
      <c r="E1344" s="86">
        <f>SUMIFS('Ratios_MARAMA-VA'!T:T, 'Ratios_MARAMA-VA'!AA:AA, Z1344)</f>
        <v>11.249139999988699</v>
      </c>
      <c r="F1344" s="86">
        <f>SUMIFS('Ratios_MARAMA-VA'!J:J, 'Ratios_MARAMA-VA'!AA:AA, Z1344)</f>
        <v>3.86362374249287E-2</v>
      </c>
      <c r="G1344" s="122">
        <f t="shared" si="74"/>
        <v>3.4345947712418473E-3</v>
      </c>
      <c r="H1344" s="122">
        <v>12.9118502265712</v>
      </c>
      <c r="I1344" s="86">
        <v>4.4346973275239308E-2</v>
      </c>
      <c r="J1344" s="122">
        <v>13.337325332607</v>
      </c>
      <c r="K1344" s="86">
        <v>4.580830784972343E-2</v>
      </c>
      <c r="L1344" s="122" t="str" cm="1">
        <f t="array" ref="L1344">_xlfn.SWITCH(A1344,
    "District of Columbia", _xlfn.XLOOKUP(R1344, '2015 O3 Growth Surrogates'!A:A, '2015 O3 Growth Surrogates'!H:H),
    "Maryland", _xlfn.XLOOKUP(R1344, '2015 O3 Growth Surrogates'!A:A, '2015 O3 Growth Surrogates'!I:I),
    "Virginia", _xlfn.XLOOKUP(R1344, '2015 O3 Growth Surrogates'!A:A, '2015 O3 Growth Surrogates'!J:J)
)</f>
        <v>No Growth</v>
      </c>
      <c r="M1344" s="133" cm="1">
        <f t="array" ref="M1344">_xlfn.SWITCH(L1344,
"Employment", INDEX('Coop GFs_CFs'!C:D, MATCH(B1344,'Coop GFs_CFs'!B:B,0),1),
"Population", INDEX('Coop GFs_CFs'!E:F, MATCH(B1344,'Coop GFs_CFs'!B:B,0),1),
"Household", INDEX('Coop GFs_CFs'!G:H, MATCH(B1344,'Coop GFs_CFs'!B:B,0),1),
"VMT", INDEX('Coop GFs_CFs'!I:J, MATCH(B1344,'Coop GFs_CFs'!B:B,0),1),
"Lane Mile", INDEX('Coop GFs_CFs'!K:L, MATCH(B1344,'Coop GFs_CFs'!B:B,0),1),
"Gas Sales", INDEX('Coop GFs_CFs'!M:N, MATCH(B1344,'Coop GFs_CFs'!B:B,0),1),
"No Growth", INDEX('Coop GFs_CFs'!O:P, MATCH(B1344,'Coop GFs_CFs'!B:B,0),1)
)</f>
        <v>1</v>
      </c>
      <c r="N1344" s="133" cm="1">
        <f t="array" ref="N1344">_xlfn.SWITCH(L1344,
"Employment", INDEX('Coop GFs_CFs'!C:D, MATCH(B1344,'Coop GFs_CFs'!B:B,0),2),
"Population", INDEX('Coop GFs_CFs'!E:F, MATCH(B1344,'Coop GFs_CFs'!B:B,0),2),
"Household", INDEX('Coop GFs_CFs'!G:H, MATCH(B1344,'Coop GFs_CFs'!B:B,0),2),
"VMT", INDEX('Coop GFs_CFs'!I:J, MATCH(B1344,'Coop GFs_CFs'!B:B,0),2),
"Lane Mile", INDEX('Coop GFs_CFs'!K:L, MATCH(B1344,'Coop GFs_CFs'!B:B,0),2),
"Gas Sales", INDEX('Coop GFs_CFs'!M:N, MATCH(B1344,'Coop GFs_CFs'!B:B,0),2),
"No Growth", INDEX('Coop GFs_CFs'!O:P, MATCH(B1344,'Coop GFs_CFs'!B:B,0),2)
)</f>
        <v>1</v>
      </c>
      <c r="O1344" s="133"/>
      <c r="P1344" s="86">
        <f t="shared" si="72"/>
        <v>3.86362374249287E-2</v>
      </c>
      <c r="Q1344" s="86">
        <f t="shared" si="73"/>
        <v>3.86362374249287E-2</v>
      </c>
      <c r="R1344" s="156" t="s">
        <v>731</v>
      </c>
      <c r="S1344" s="85" t="s">
        <v>393</v>
      </c>
      <c r="T1344" s="85" t="s">
        <v>382</v>
      </c>
      <c r="U1344" s="85" t="s">
        <v>394</v>
      </c>
      <c r="V1344" s="85" t="s">
        <v>395</v>
      </c>
      <c r="W1344" s="85" t="s">
        <v>732</v>
      </c>
      <c r="X1344" s="85" t="s">
        <v>330</v>
      </c>
      <c r="Z1344" s="42" t="s">
        <v>2683</v>
      </c>
      <c r="AA1344"/>
    </row>
    <row r="1345" spans="1:27" s="39" customFormat="1" x14ac:dyDescent="0.35">
      <c r="A1345" s="85" t="s">
        <v>497</v>
      </c>
      <c r="B1345" s="87">
        <v>24031</v>
      </c>
      <c r="C1345" s="87" t="s">
        <v>12</v>
      </c>
      <c r="D1345" s="86">
        <v>26.113849999999999</v>
      </c>
      <c r="E1345" s="86">
        <f>SUMIFS('Ratios_MARAMA-VA'!T:T, 'Ratios_MARAMA-VA'!AA:AA, Z1345)</f>
        <v>26.113849999973699</v>
      </c>
      <c r="F1345" s="86">
        <f>SUMIFS('Ratios_MARAMA-VA'!J:J, 'Ratios_MARAMA-VA'!AA:AA, Z1345)</f>
        <v>8.9690492666903807E-2</v>
      </c>
      <c r="G1345" s="122">
        <f t="shared" si="74"/>
        <v>3.434594771241856E-3</v>
      </c>
      <c r="H1345" s="122">
        <v>29.926955640706499</v>
      </c>
      <c r="I1345" s="86">
        <v>0.10278696536275751</v>
      </c>
      <c r="J1345" s="122">
        <v>31.658339316602301</v>
      </c>
      <c r="K1345" s="86">
        <v>0.10873356668300274</v>
      </c>
      <c r="L1345" s="122" t="str" cm="1">
        <f t="array" ref="L1345">_xlfn.SWITCH(A1345,
    "District of Columbia", _xlfn.XLOOKUP(R1345, '2015 O3 Growth Surrogates'!A:A, '2015 O3 Growth Surrogates'!H:H),
    "Maryland", _xlfn.XLOOKUP(R1345, '2015 O3 Growth Surrogates'!A:A, '2015 O3 Growth Surrogates'!I:I),
    "Virginia", _xlfn.XLOOKUP(R1345, '2015 O3 Growth Surrogates'!A:A, '2015 O3 Growth Surrogates'!J:J)
)</f>
        <v>No Growth</v>
      </c>
      <c r="M1345" s="133" cm="1">
        <f t="array" ref="M1345">_xlfn.SWITCH(L1345,
"Employment", INDEX('Coop GFs_CFs'!C:D, MATCH(B1345,'Coop GFs_CFs'!B:B,0),1),
"Population", INDEX('Coop GFs_CFs'!E:F, MATCH(B1345,'Coop GFs_CFs'!B:B,0),1),
"Household", INDEX('Coop GFs_CFs'!G:H, MATCH(B1345,'Coop GFs_CFs'!B:B,0),1),
"VMT", INDEX('Coop GFs_CFs'!I:J, MATCH(B1345,'Coop GFs_CFs'!B:B,0),1),
"Lane Mile", INDEX('Coop GFs_CFs'!K:L, MATCH(B1345,'Coop GFs_CFs'!B:B,0),1),
"Gas Sales", INDEX('Coop GFs_CFs'!M:N, MATCH(B1345,'Coop GFs_CFs'!B:B,0),1),
"No Growth", INDEX('Coop GFs_CFs'!O:P, MATCH(B1345,'Coop GFs_CFs'!B:B,0),1)
)</f>
        <v>1</v>
      </c>
      <c r="N1345" s="133" cm="1">
        <f t="array" ref="N1345">_xlfn.SWITCH(L1345,
"Employment", INDEX('Coop GFs_CFs'!C:D, MATCH(B1345,'Coop GFs_CFs'!B:B,0),2),
"Population", INDEX('Coop GFs_CFs'!E:F, MATCH(B1345,'Coop GFs_CFs'!B:B,0),2),
"Household", INDEX('Coop GFs_CFs'!G:H, MATCH(B1345,'Coop GFs_CFs'!B:B,0),2),
"VMT", INDEX('Coop GFs_CFs'!I:J, MATCH(B1345,'Coop GFs_CFs'!B:B,0),2),
"Lane Mile", INDEX('Coop GFs_CFs'!K:L, MATCH(B1345,'Coop GFs_CFs'!B:B,0),2),
"Gas Sales", INDEX('Coop GFs_CFs'!M:N, MATCH(B1345,'Coop GFs_CFs'!B:B,0),2),
"No Growth", INDEX('Coop GFs_CFs'!O:P, MATCH(B1345,'Coop GFs_CFs'!B:B,0),2)
)</f>
        <v>1</v>
      </c>
      <c r="O1345" s="133"/>
      <c r="P1345" s="86">
        <f t="shared" si="72"/>
        <v>8.9690492666903807E-2</v>
      </c>
      <c r="Q1345" s="86">
        <f t="shared" si="73"/>
        <v>8.9690492666903807E-2</v>
      </c>
      <c r="R1345" s="156" t="s">
        <v>731</v>
      </c>
      <c r="S1345" s="85" t="s">
        <v>393</v>
      </c>
      <c r="T1345" s="85" t="s">
        <v>382</v>
      </c>
      <c r="U1345" s="85" t="s">
        <v>394</v>
      </c>
      <c r="V1345" s="85" t="s">
        <v>395</v>
      </c>
      <c r="W1345" s="85" t="s">
        <v>732</v>
      </c>
      <c r="X1345" s="85" t="s">
        <v>330</v>
      </c>
      <c r="Z1345" s="42" t="s">
        <v>2684</v>
      </c>
      <c r="AA1345"/>
    </row>
    <row r="1346" spans="1:27" s="39" customFormat="1" x14ac:dyDescent="0.35">
      <c r="A1346" s="85" t="s">
        <v>497</v>
      </c>
      <c r="B1346" s="87">
        <v>24033</v>
      </c>
      <c r="C1346" s="87" t="s">
        <v>12</v>
      </c>
      <c r="D1346" s="86">
        <v>32.238709999999998</v>
      </c>
      <c r="E1346" s="86">
        <f>SUMIFS('Ratios_MARAMA-VA'!T:T, 'Ratios_MARAMA-VA'!AA:AA, Z1346)</f>
        <v>32.238709999967597</v>
      </c>
      <c r="F1346" s="86">
        <f>SUMIFS('Ratios_MARAMA-VA'!J:J, 'Ratios_MARAMA-VA'!AA:AA, Z1346)</f>
        <v>0.11072690479747101</v>
      </c>
      <c r="G1346" s="122">
        <f t="shared" si="74"/>
        <v>3.4345947712418486E-3</v>
      </c>
      <c r="H1346" s="122">
        <v>34.476933599377901</v>
      </c>
      <c r="I1346" s="86">
        <v>0.11841429586887575</v>
      </c>
      <c r="J1346" s="122">
        <v>35.222179790482897</v>
      </c>
      <c r="K1346" s="86">
        <v>0.12097391454013287</v>
      </c>
      <c r="L1346" s="122" t="str" cm="1">
        <f t="array" ref="L1346">_xlfn.SWITCH(A1346,
    "District of Columbia", _xlfn.XLOOKUP(R1346, '2015 O3 Growth Surrogates'!A:A, '2015 O3 Growth Surrogates'!H:H),
    "Maryland", _xlfn.XLOOKUP(R1346, '2015 O3 Growth Surrogates'!A:A, '2015 O3 Growth Surrogates'!I:I),
    "Virginia", _xlfn.XLOOKUP(R1346, '2015 O3 Growth Surrogates'!A:A, '2015 O3 Growth Surrogates'!J:J)
)</f>
        <v>No Growth</v>
      </c>
      <c r="M1346" s="133" cm="1">
        <f t="array" ref="M1346">_xlfn.SWITCH(L1346,
"Employment", INDEX('Coop GFs_CFs'!C:D, MATCH(B1346,'Coop GFs_CFs'!B:B,0),1),
"Population", INDEX('Coop GFs_CFs'!E:F, MATCH(B1346,'Coop GFs_CFs'!B:B,0),1),
"Household", INDEX('Coop GFs_CFs'!G:H, MATCH(B1346,'Coop GFs_CFs'!B:B,0),1),
"VMT", INDEX('Coop GFs_CFs'!I:J, MATCH(B1346,'Coop GFs_CFs'!B:B,0),1),
"Lane Mile", INDEX('Coop GFs_CFs'!K:L, MATCH(B1346,'Coop GFs_CFs'!B:B,0),1),
"Gas Sales", INDEX('Coop GFs_CFs'!M:N, MATCH(B1346,'Coop GFs_CFs'!B:B,0),1),
"No Growth", INDEX('Coop GFs_CFs'!O:P, MATCH(B1346,'Coop GFs_CFs'!B:B,0),1)
)</f>
        <v>1</v>
      </c>
      <c r="N1346" s="133" cm="1">
        <f t="array" ref="N1346">_xlfn.SWITCH(L1346,
"Employment", INDEX('Coop GFs_CFs'!C:D, MATCH(B1346,'Coop GFs_CFs'!B:B,0),2),
"Population", INDEX('Coop GFs_CFs'!E:F, MATCH(B1346,'Coop GFs_CFs'!B:B,0),2),
"Household", INDEX('Coop GFs_CFs'!G:H, MATCH(B1346,'Coop GFs_CFs'!B:B,0),2),
"VMT", INDEX('Coop GFs_CFs'!I:J, MATCH(B1346,'Coop GFs_CFs'!B:B,0),2),
"Lane Mile", INDEX('Coop GFs_CFs'!K:L, MATCH(B1346,'Coop GFs_CFs'!B:B,0),2),
"Gas Sales", INDEX('Coop GFs_CFs'!M:N, MATCH(B1346,'Coop GFs_CFs'!B:B,0),2),
"No Growth", INDEX('Coop GFs_CFs'!O:P, MATCH(B1346,'Coop GFs_CFs'!B:B,0),2)
)</f>
        <v>1</v>
      </c>
      <c r="O1346" s="133"/>
      <c r="P1346" s="86">
        <f t="shared" si="72"/>
        <v>0.11072690479747101</v>
      </c>
      <c r="Q1346" s="86">
        <f t="shared" si="73"/>
        <v>0.11072690479747101</v>
      </c>
      <c r="R1346" s="156" t="s">
        <v>731</v>
      </c>
      <c r="S1346" s="85" t="s">
        <v>393</v>
      </c>
      <c r="T1346" s="85" t="s">
        <v>382</v>
      </c>
      <c r="U1346" s="85" t="s">
        <v>394</v>
      </c>
      <c r="V1346" s="85" t="s">
        <v>395</v>
      </c>
      <c r="W1346" s="85" t="s">
        <v>732</v>
      </c>
      <c r="X1346" s="85" t="s">
        <v>330</v>
      </c>
      <c r="Z1346" s="42" t="s">
        <v>2685</v>
      </c>
      <c r="AA1346"/>
    </row>
    <row r="1347" spans="1:27" s="39" customFormat="1" x14ac:dyDescent="0.35">
      <c r="A1347" s="85" t="s">
        <v>811</v>
      </c>
      <c r="B1347" s="87">
        <v>51013</v>
      </c>
      <c r="C1347" s="87" t="s">
        <v>12</v>
      </c>
      <c r="D1347" s="86">
        <v>18.701029999999999</v>
      </c>
      <c r="E1347" s="86">
        <f>SUMIFS('Ratios_MARAMA-VA'!T:T, 'Ratios_MARAMA-VA'!AA:AA, Z1347)</f>
        <v>18.701029999981198</v>
      </c>
      <c r="F1347" s="86">
        <f>SUMIFS('Ratios_MARAMA-VA'!J:J, 'Ratios_MARAMA-VA'!AA:AA, Z1347)</f>
        <v>6.4230459854772298E-2</v>
      </c>
      <c r="G1347" s="122">
        <f t="shared" si="74"/>
        <v>3.4345947712418447E-3</v>
      </c>
      <c r="H1347" s="122">
        <v>20.955864587659299</v>
      </c>
      <c r="I1347" s="86">
        <v>7.1974902939626759E-2</v>
      </c>
      <c r="J1347" s="122">
        <v>22.297369349419</v>
      </c>
      <c r="K1347" s="86">
        <v>7.6582428179962664E-2</v>
      </c>
      <c r="L1347" s="122" t="str" cm="1">
        <f t="array" ref="L1347">_xlfn.SWITCH(A1347,
    "District of Columbia", _xlfn.XLOOKUP(R1347, '2015 O3 Growth Surrogates'!A:A, '2015 O3 Growth Surrogates'!H:H),
    "Maryland", _xlfn.XLOOKUP(R1347, '2015 O3 Growth Surrogates'!A:A, '2015 O3 Growth Surrogates'!I:I),
    "Virginia", _xlfn.XLOOKUP(R1347, '2015 O3 Growth Surrogates'!A:A, '2015 O3 Growth Surrogates'!J:J)
)</f>
        <v>Lane Mile</v>
      </c>
      <c r="M1347" s="133" cm="1">
        <f t="array" ref="M1347">_xlfn.SWITCH(L1347,
"Employment", INDEX('Coop GFs_CFs'!C:D, MATCH(B1347,'Coop GFs_CFs'!B:B,0),1),
"Population", INDEX('Coop GFs_CFs'!E:F, MATCH(B1347,'Coop GFs_CFs'!B:B,0),1),
"Household", INDEX('Coop GFs_CFs'!G:H, MATCH(B1347,'Coop GFs_CFs'!B:B,0),1),
"VMT", INDEX('Coop GFs_CFs'!I:J, MATCH(B1347,'Coop GFs_CFs'!B:B,0),1),
"Lane Mile", INDEX('Coop GFs_CFs'!K:L, MATCH(B1347,'Coop GFs_CFs'!B:B,0),1),
"Gas Sales", INDEX('Coop GFs_CFs'!M:N, MATCH(B1347,'Coop GFs_CFs'!B:B,0),1),
"No Growth", INDEX('Coop GFs_CFs'!O:P, MATCH(B1347,'Coop GFs_CFs'!B:B,0),1)
)</f>
        <v>1</v>
      </c>
      <c r="N1347" s="133" cm="1">
        <f t="array" ref="N1347">_xlfn.SWITCH(L1347,
"Employment", INDEX('Coop GFs_CFs'!C:D, MATCH(B1347,'Coop GFs_CFs'!B:B,0),2),
"Population", INDEX('Coop GFs_CFs'!E:F, MATCH(B1347,'Coop GFs_CFs'!B:B,0),2),
"Household", INDEX('Coop GFs_CFs'!G:H, MATCH(B1347,'Coop GFs_CFs'!B:B,0),2),
"VMT", INDEX('Coop GFs_CFs'!I:J, MATCH(B1347,'Coop GFs_CFs'!B:B,0),2),
"Lane Mile", INDEX('Coop GFs_CFs'!K:L, MATCH(B1347,'Coop GFs_CFs'!B:B,0),2),
"Gas Sales", INDEX('Coop GFs_CFs'!M:N, MATCH(B1347,'Coop GFs_CFs'!B:B,0),2),
"No Growth", INDEX('Coop GFs_CFs'!O:P, MATCH(B1347,'Coop GFs_CFs'!B:B,0),2)
)</f>
        <v>1</v>
      </c>
      <c r="O1347" s="133"/>
      <c r="P1347" s="86">
        <f t="shared" si="72"/>
        <v>6.4230459854772298E-2</v>
      </c>
      <c r="Q1347" s="86">
        <f t="shared" si="73"/>
        <v>6.4230459854772298E-2</v>
      </c>
      <c r="R1347" s="156" t="s">
        <v>731</v>
      </c>
      <c r="S1347" s="85" t="s">
        <v>393</v>
      </c>
      <c r="T1347" s="85" t="s">
        <v>382</v>
      </c>
      <c r="U1347" s="85" t="s">
        <v>394</v>
      </c>
      <c r="V1347" s="85" t="s">
        <v>395</v>
      </c>
      <c r="W1347" s="85" t="s">
        <v>732</v>
      </c>
      <c r="X1347" s="85" t="s">
        <v>330</v>
      </c>
      <c r="Z1347" s="42" t="s">
        <v>2687</v>
      </c>
      <c r="AA1347"/>
    </row>
    <row r="1348" spans="1:27" s="39" customFormat="1" x14ac:dyDescent="0.35">
      <c r="A1348" s="85" t="s">
        <v>811</v>
      </c>
      <c r="B1348" s="87">
        <v>51059</v>
      </c>
      <c r="C1348" s="87" t="s">
        <v>12</v>
      </c>
      <c r="D1348" s="86">
        <v>137.9657</v>
      </c>
      <c r="E1348" s="86">
        <f>SUMIFS('Ratios_MARAMA-VA'!T:T, 'Ratios_MARAMA-VA'!AA:AA, Z1348)</f>
        <v>137.96569999986201</v>
      </c>
      <c r="F1348" s="86">
        <f>SUMIFS('Ratios_MARAMA-VA'!J:J, 'Ratios_MARAMA-VA'!AA:AA, Z1348)</f>
        <v>0.47385627183024498</v>
      </c>
      <c r="G1348" s="122">
        <f t="shared" si="74"/>
        <v>3.43459477124183E-3</v>
      </c>
      <c r="H1348" s="122">
        <v>162.120005383462</v>
      </c>
      <c r="I1348" s="86">
        <v>0.55681652280373595</v>
      </c>
      <c r="J1348" s="122">
        <v>172.28612383144699</v>
      </c>
      <c r="K1348" s="86">
        <v>0.5917330200690103</v>
      </c>
      <c r="L1348" s="122" t="str" cm="1">
        <f t="array" ref="L1348">_xlfn.SWITCH(A1348,
    "District of Columbia", _xlfn.XLOOKUP(R1348, '2015 O3 Growth Surrogates'!A:A, '2015 O3 Growth Surrogates'!H:H),
    "Maryland", _xlfn.XLOOKUP(R1348, '2015 O3 Growth Surrogates'!A:A, '2015 O3 Growth Surrogates'!I:I),
    "Virginia", _xlfn.XLOOKUP(R1348, '2015 O3 Growth Surrogates'!A:A, '2015 O3 Growth Surrogates'!J:J)
)</f>
        <v>Lane Mile</v>
      </c>
      <c r="M1348" s="133" cm="1">
        <f t="array" ref="M1348">_xlfn.SWITCH(L1348,
"Employment", INDEX('Coop GFs_CFs'!C:D, MATCH(B1348,'Coop GFs_CFs'!B:B,0),1),
"Population", INDEX('Coop GFs_CFs'!E:F, MATCH(B1348,'Coop GFs_CFs'!B:B,0),1),
"Household", INDEX('Coop GFs_CFs'!G:H, MATCH(B1348,'Coop GFs_CFs'!B:B,0),1),
"VMT", INDEX('Coop GFs_CFs'!I:J, MATCH(B1348,'Coop GFs_CFs'!B:B,0),1),
"Lane Mile", INDEX('Coop GFs_CFs'!K:L, MATCH(B1348,'Coop GFs_CFs'!B:B,0),1),
"Gas Sales", INDEX('Coop GFs_CFs'!M:N, MATCH(B1348,'Coop GFs_CFs'!B:B,0),1),
"No Growth", INDEX('Coop GFs_CFs'!O:P, MATCH(B1348,'Coop GFs_CFs'!B:B,0),1)
)</f>
        <v>1.0299767171129219</v>
      </c>
      <c r="N1348" s="133" cm="1">
        <f t="array" ref="N1348">_xlfn.SWITCH(L1348,
"Employment", INDEX('Coop GFs_CFs'!C:D, MATCH(B1348,'Coop GFs_CFs'!B:B,0),2),
"Population", INDEX('Coop GFs_CFs'!E:F, MATCH(B1348,'Coop GFs_CFs'!B:B,0),2),
"Household", INDEX('Coop GFs_CFs'!G:H, MATCH(B1348,'Coop GFs_CFs'!B:B,0),2),
"VMT", INDEX('Coop GFs_CFs'!I:J, MATCH(B1348,'Coop GFs_CFs'!B:B,0),2),
"Lane Mile", INDEX('Coop GFs_CFs'!K:L, MATCH(B1348,'Coop GFs_CFs'!B:B,0),2),
"Gas Sales", INDEX('Coop GFs_CFs'!M:N, MATCH(B1348,'Coop GFs_CFs'!B:B,0),2),
"No Growth", INDEX('Coop GFs_CFs'!O:P, MATCH(B1348,'Coop GFs_CFs'!B:B,0),2)
)</f>
        <v>1.0325960419091968</v>
      </c>
      <c r="O1348" s="133"/>
      <c r="P1348" s="86">
        <f t="shared" si="72"/>
        <v>0.48806092724308409</v>
      </c>
      <c r="Q1348" s="86">
        <f t="shared" si="73"/>
        <v>0.48930211072575941</v>
      </c>
      <c r="R1348" s="156" t="s">
        <v>731</v>
      </c>
      <c r="S1348" s="85" t="s">
        <v>393</v>
      </c>
      <c r="T1348" s="85" t="s">
        <v>382</v>
      </c>
      <c r="U1348" s="85" t="s">
        <v>394</v>
      </c>
      <c r="V1348" s="85" t="s">
        <v>395</v>
      </c>
      <c r="W1348" s="85" t="s">
        <v>732</v>
      </c>
      <c r="X1348" s="85" t="s">
        <v>330</v>
      </c>
      <c r="Z1348" s="42" t="s">
        <v>2688</v>
      </c>
      <c r="AA1348"/>
    </row>
    <row r="1349" spans="1:27" s="39" customFormat="1" x14ac:dyDescent="0.35">
      <c r="A1349" s="85" t="s">
        <v>811</v>
      </c>
      <c r="B1349" s="87">
        <v>51107</v>
      </c>
      <c r="C1349" s="87" t="s">
        <v>12</v>
      </c>
      <c r="D1349" s="86">
        <v>30.885069999999999</v>
      </c>
      <c r="E1349" s="86">
        <f>SUMIFS('Ratios_MARAMA-VA'!T:T, 'Ratios_MARAMA-VA'!AA:AA, Z1349)</f>
        <v>30.8850699999692</v>
      </c>
      <c r="F1349" s="86">
        <f>SUMIFS('Ratios_MARAMA-VA'!J:J, 'Ratios_MARAMA-VA'!AA:AA, Z1349)</f>
        <v>0.106077699931331</v>
      </c>
      <c r="G1349" s="122">
        <f t="shared" si="74"/>
        <v>3.4345947712417935E-3</v>
      </c>
      <c r="H1349" s="122">
        <v>38.012742393326299</v>
      </c>
      <c r="I1349" s="86">
        <v>0.13055836626467976</v>
      </c>
      <c r="J1349" s="122">
        <v>40.200286378456397</v>
      </c>
      <c r="K1349" s="86">
        <v>0.13807169339786904</v>
      </c>
      <c r="L1349" s="122" t="str" cm="1">
        <f t="array" ref="L1349">_xlfn.SWITCH(A1349,
    "District of Columbia", _xlfn.XLOOKUP(R1349, '2015 O3 Growth Surrogates'!A:A, '2015 O3 Growth Surrogates'!H:H),
    "Maryland", _xlfn.XLOOKUP(R1349, '2015 O3 Growth Surrogates'!A:A, '2015 O3 Growth Surrogates'!I:I),
    "Virginia", _xlfn.XLOOKUP(R1349, '2015 O3 Growth Surrogates'!A:A, '2015 O3 Growth Surrogates'!J:J)
)</f>
        <v>Lane Mile</v>
      </c>
      <c r="M1349" s="133" cm="1">
        <f t="array" ref="M1349">_xlfn.SWITCH(L1349,
"Employment", INDEX('Coop GFs_CFs'!C:D, MATCH(B1349,'Coop GFs_CFs'!B:B,0),1),
"Population", INDEX('Coop GFs_CFs'!E:F, MATCH(B1349,'Coop GFs_CFs'!B:B,0),1),
"Household", INDEX('Coop GFs_CFs'!G:H, MATCH(B1349,'Coop GFs_CFs'!B:B,0),1),
"VMT", INDEX('Coop GFs_CFs'!I:J, MATCH(B1349,'Coop GFs_CFs'!B:B,0),1),
"Lane Mile", INDEX('Coop GFs_CFs'!K:L, MATCH(B1349,'Coop GFs_CFs'!B:B,0),1),
"Gas Sales", INDEX('Coop GFs_CFs'!M:N, MATCH(B1349,'Coop GFs_CFs'!B:B,0),1),
"No Growth", INDEX('Coop GFs_CFs'!O:P, MATCH(B1349,'Coop GFs_CFs'!B:B,0),1)
)</f>
        <v>1.058343057176196</v>
      </c>
      <c r="N1349" s="133" cm="1">
        <f t="array" ref="N1349">_xlfn.SWITCH(L1349,
"Employment", INDEX('Coop GFs_CFs'!C:D, MATCH(B1349,'Coop GFs_CFs'!B:B,0),2),
"Population", INDEX('Coop GFs_CFs'!E:F, MATCH(B1349,'Coop GFs_CFs'!B:B,0),2),
"Household", INDEX('Coop GFs_CFs'!G:H, MATCH(B1349,'Coop GFs_CFs'!B:B,0),2),
"VMT", INDEX('Coop GFs_CFs'!I:J, MATCH(B1349,'Coop GFs_CFs'!B:B,0),2),
"Lane Mile", INDEX('Coop GFs_CFs'!K:L, MATCH(B1349,'Coop GFs_CFs'!B:B,0),2),
"Gas Sales", INDEX('Coop GFs_CFs'!M:N, MATCH(B1349,'Coop GFs_CFs'!B:B,0),2),
"No Growth", INDEX('Coop GFs_CFs'!O:P, MATCH(B1349,'Coop GFs_CFs'!B:B,0),2)
)</f>
        <v>1.0595099183197199</v>
      </c>
      <c r="O1349" s="133"/>
      <c r="P1349" s="86">
        <f t="shared" si="72"/>
        <v>0.112266597243544</v>
      </c>
      <c r="Q1349" s="86">
        <f t="shared" si="73"/>
        <v>0.11239037518978826</v>
      </c>
      <c r="R1349" s="156" t="s">
        <v>731</v>
      </c>
      <c r="S1349" s="85" t="s">
        <v>393</v>
      </c>
      <c r="T1349" s="85" t="s">
        <v>382</v>
      </c>
      <c r="U1349" s="85" t="s">
        <v>394</v>
      </c>
      <c r="V1349" s="85" t="s">
        <v>395</v>
      </c>
      <c r="W1349" s="85" t="s">
        <v>732</v>
      </c>
      <c r="X1349" s="85" t="s">
        <v>330</v>
      </c>
      <c r="Z1349" s="42" t="s">
        <v>2694</v>
      </c>
      <c r="AA1349"/>
    </row>
    <row r="1350" spans="1:27" s="39" customFormat="1" x14ac:dyDescent="0.35">
      <c r="A1350" s="85" t="s">
        <v>811</v>
      </c>
      <c r="B1350" s="87">
        <v>51153</v>
      </c>
      <c r="C1350" s="87" t="s">
        <v>12</v>
      </c>
      <c r="D1350" s="86">
        <v>51.792839999999998</v>
      </c>
      <c r="E1350" s="86">
        <f>SUMIFS('Ratios_MARAMA-VA'!T:T, 'Ratios_MARAMA-VA'!AA:AA, Z1350)</f>
        <v>51.7928399999482</v>
      </c>
      <c r="F1350" s="86">
        <f>SUMIFS('Ratios_MARAMA-VA'!J:J, 'Ratios_MARAMA-VA'!AA:AA, Z1350)</f>
        <v>0.17788741745158701</v>
      </c>
      <c r="G1350" s="122">
        <f t="shared" si="74"/>
        <v>3.4345947712418343E-3</v>
      </c>
      <c r="H1350" s="122">
        <v>59.998444853451097</v>
      </c>
      <c r="I1350" s="86">
        <v>0.20607034497630469</v>
      </c>
      <c r="J1350" s="122">
        <v>63.271204867682798</v>
      </c>
      <c r="K1350" s="86">
        <v>0.21731094940871423</v>
      </c>
      <c r="L1350" s="122" t="str" cm="1">
        <f t="array" ref="L1350">_xlfn.SWITCH(A1350,
    "District of Columbia", _xlfn.XLOOKUP(R1350, '2015 O3 Growth Surrogates'!A:A, '2015 O3 Growth Surrogates'!H:H),
    "Maryland", _xlfn.XLOOKUP(R1350, '2015 O3 Growth Surrogates'!A:A, '2015 O3 Growth Surrogates'!I:I),
    "Virginia", _xlfn.XLOOKUP(R1350, '2015 O3 Growth Surrogates'!A:A, '2015 O3 Growth Surrogates'!J:J)
)</f>
        <v>Lane Mile</v>
      </c>
      <c r="M1350" s="133" cm="1">
        <f t="array" ref="M1350">_xlfn.SWITCH(L1350,
"Employment", INDEX('Coop GFs_CFs'!C:D, MATCH(B1350,'Coop GFs_CFs'!B:B,0),1),
"Population", INDEX('Coop GFs_CFs'!E:F, MATCH(B1350,'Coop GFs_CFs'!B:B,0),1),
"Household", INDEX('Coop GFs_CFs'!G:H, MATCH(B1350,'Coop GFs_CFs'!B:B,0),1),
"VMT", INDEX('Coop GFs_CFs'!I:J, MATCH(B1350,'Coop GFs_CFs'!B:B,0),1),
"Lane Mile", INDEX('Coop GFs_CFs'!K:L, MATCH(B1350,'Coop GFs_CFs'!B:B,0),1),
"Gas Sales", INDEX('Coop GFs_CFs'!M:N, MATCH(B1350,'Coop GFs_CFs'!B:B,0),1),
"No Growth", INDEX('Coop GFs_CFs'!O:P, MATCH(B1350,'Coop GFs_CFs'!B:B,0),1)
)</f>
        <v>1.046802900461437</v>
      </c>
      <c r="N1350" s="133" cm="1">
        <f t="array" ref="N1350">_xlfn.SWITCH(L1350,
"Employment", INDEX('Coop GFs_CFs'!C:D, MATCH(B1350,'Coop GFs_CFs'!B:B,0),2),
"Population", INDEX('Coop GFs_CFs'!E:F, MATCH(B1350,'Coop GFs_CFs'!B:B,0),2),
"Household", INDEX('Coop GFs_CFs'!G:H, MATCH(B1350,'Coop GFs_CFs'!B:B,0),2),
"VMT", INDEX('Coop GFs_CFs'!I:J, MATCH(B1350,'Coop GFs_CFs'!B:B,0),2),
"Lane Mile", INDEX('Coop GFs_CFs'!K:L, MATCH(B1350,'Coop GFs_CFs'!B:B,0),2),
"Gas Sales", INDEX('Coop GFs_CFs'!M:N, MATCH(B1350,'Coop GFs_CFs'!B:B,0),2),
"No Growth", INDEX('Coop GFs_CFs'!O:P, MATCH(B1350,'Coop GFs_CFs'!B:B,0),2)
)</f>
        <v>1.055372445616348</v>
      </c>
      <c r="O1350" s="133"/>
      <c r="P1350" s="86">
        <f t="shared" si="72"/>
        <v>0.18621306454391573</v>
      </c>
      <c r="Q1350" s="86">
        <f t="shared" si="73"/>
        <v>0.1877374788002576</v>
      </c>
      <c r="R1350" s="156" t="s">
        <v>731</v>
      </c>
      <c r="S1350" s="85" t="s">
        <v>393</v>
      </c>
      <c r="T1350" s="85" t="s">
        <v>382</v>
      </c>
      <c r="U1350" s="85" t="s">
        <v>394</v>
      </c>
      <c r="V1350" s="85" t="s">
        <v>395</v>
      </c>
      <c r="W1350" s="85" t="s">
        <v>732</v>
      </c>
      <c r="X1350" s="85" t="s">
        <v>330</v>
      </c>
      <c r="Z1350" s="42" t="s">
        <v>2697</v>
      </c>
      <c r="AA1350"/>
    </row>
    <row r="1351" spans="1:27" s="39" customFormat="1" x14ac:dyDescent="0.35">
      <c r="A1351" s="85" t="s">
        <v>811</v>
      </c>
      <c r="B1351" s="87">
        <v>51510</v>
      </c>
      <c r="C1351" s="87" t="s">
        <v>12</v>
      </c>
      <c r="D1351" s="86">
        <v>9.0772300000000001</v>
      </c>
      <c r="E1351" s="86">
        <f>SUMIFS('Ratios_MARAMA-VA'!T:T, 'Ratios_MARAMA-VA'!AA:AA, Z1351)</f>
        <v>9.0772299999909496</v>
      </c>
      <c r="F1351" s="86">
        <f>SUMIFS('Ratios_MARAMA-VA'!J:J, 'Ratios_MARAMA-VA'!AA:AA, Z1351)</f>
        <v>3.1176606695328301E-2</v>
      </c>
      <c r="G1351" s="122">
        <f t="shared" si="74"/>
        <v>3.43459477124182E-3</v>
      </c>
      <c r="H1351" s="122">
        <v>10.270475351125601</v>
      </c>
      <c r="I1351" s="86">
        <v>3.5274920939143986E-2</v>
      </c>
      <c r="J1351" s="122">
        <v>10.952308521789799</v>
      </c>
      <c r="K1351" s="86">
        <v>3.761674158196647E-2</v>
      </c>
      <c r="L1351" s="122" t="str" cm="1">
        <f t="array" ref="L1351">_xlfn.SWITCH(A1351,
    "District of Columbia", _xlfn.XLOOKUP(R1351, '2015 O3 Growth Surrogates'!A:A, '2015 O3 Growth Surrogates'!H:H),
    "Maryland", _xlfn.XLOOKUP(R1351, '2015 O3 Growth Surrogates'!A:A, '2015 O3 Growth Surrogates'!I:I),
    "Virginia", _xlfn.XLOOKUP(R1351, '2015 O3 Growth Surrogates'!A:A, '2015 O3 Growth Surrogates'!J:J)
)</f>
        <v>Lane Mile</v>
      </c>
      <c r="M1351" s="133" cm="1">
        <f t="array" ref="M1351">_xlfn.SWITCH(L1351,
"Employment", INDEX('Coop GFs_CFs'!C:D, MATCH(B1351,'Coop GFs_CFs'!B:B,0),1),
"Population", INDEX('Coop GFs_CFs'!E:F, MATCH(B1351,'Coop GFs_CFs'!B:B,0),1),
"Household", INDEX('Coop GFs_CFs'!G:H, MATCH(B1351,'Coop GFs_CFs'!B:B,0),1),
"VMT", INDEX('Coop GFs_CFs'!I:J, MATCH(B1351,'Coop GFs_CFs'!B:B,0),1),
"Lane Mile", INDEX('Coop GFs_CFs'!K:L, MATCH(B1351,'Coop GFs_CFs'!B:B,0),1),
"Gas Sales", INDEX('Coop GFs_CFs'!M:N, MATCH(B1351,'Coop GFs_CFs'!B:B,0),1),
"No Growth", INDEX('Coop GFs_CFs'!O:P, MATCH(B1351,'Coop GFs_CFs'!B:B,0),1)
)</f>
        <v>1.0033003300330032</v>
      </c>
      <c r="N1351" s="133" cm="1">
        <f t="array" ref="N1351">_xlfn.SWITCH(L1351,
"Employment", INDEX('Coop GFs_CFs'!C:D, MATCH(B1351,'Coop GFs_CFs'!B:B,0),2),
"Population", INDEX('Coop GFs_CFs'!E:F, MATCH(B1351,'Coop GFs_CFs'!B:B,0),2),
"Household", INDEX('Coop GFs_CFs'!G:H, MATCH(B1351,'Coop GFs_CFs'!B:B,0),2),
"VMT", INDEX('Coop GFs_CFs'!I:J, MATCH(B1351,'Coop GFs_CFs'!B:B,0),2),
"Lane Mile", INDEX('Coop GFs_CFs'!K:L, MATCH(B1351,'Coop GFs_CFs'!B:B,0),2),
"Gas Sales", INDEX('Coop GFs_CFs'!M:N, MATCH(B1351,'Coop GFs_CFs'!B:B,0),2),
"No Growth", INDEX('Coop GFs_CFs'!O:P, MATCH(B1351,'Coop GFs_CFs'!B:B,0),2)
)</f>
        <v>1.0033003300330032</v>
      </c>
      <c r="O1351" s="133"/>
      <c r="P1351" s="86">
        <f t="shared" ref="P1351:P1414" si="75">F1351*M1351</f>
        <v>3.1279499786732022E-2</v>
      </c>
      <c r="Q1351" s="86">
        <f t="shared" ref="Q1351:Q1414" si="76">F1351*N1351</f>
        <v>3.1279499786732022E-2</v>
      </c>
      <c r="R1351" s="156" t="s">
        <v>731</v>
      </c>
      <c r="S1351" s="85" t="s">
        <v>393</v>
      </c>
      <c r="T1351" s="85" t="s">
        <v>382</v>
      </c>
      <c r="U1351" s="85" t="s">
        <v>394</v>
      </c>
      <c r="V1351" s="85" t="s">
        <v>395</v>
      </c>
      <c r="W1351" s="85" t="s">
        <v>732</v>
      </c>
      <c r="X1351" s="85" t="s">
        <v>330</v>
      </c>
      <c r="Z1351" s="42" t="s">
        <v>2686</v>
      </c>
      <c r="AA1351"/>
    </row>
    <row r="1352" spans="1:27" s="39" customFormat="1" x14ac:dyDescent="0.35">
      <c r="A1352" s="85" t="s">
        <v>811</v>
      </c>
      <c r="B1352" s="87">
        <v>51600</v>
      </c>
      <c r="C1352" s="87" t="s">
        <v>12</v>
      </c>
      <c r="D1352" s="86">
        <v>1.7656480000000001</v>
      </c>
      <c r="E1352" s="86">
        <f>SUMIFS('Ratios_MARAMA-VA'!T:T, 'Ratios_MARAMA-VA'!AA:AA, Z1352)</f>
        <v>1.76564799999824</v>
      </c>
      <c r="F1352" s="86">
        <f>SUMIFS('Ratios_MARAMA-VA'!J:J, 'Ratios_MARAMA-VA'!AA:AA, Z1352)</f>
        <v>6.0642853886475299E-3</v>
      </c>
      <c r="G1352" s="122">
        <f t="shared" si="74"/>
        <v>3.4345947712418187E-3</v>
      </c>
      <c r="H1352" s="122">
        <v>2.07039302777468</v>
      </c>
      <c r="I1352" s="86">
        <v>7.1109610676104336E-3</v>
      </c>
      <c r="J1352" s="122">
        <v>2.1963541025339102</v>
      </c>
      <c r="K1352" s="86">
        <v>7.5435863163584851E-3</v>
      </c>
      <c r="L1352" s="122" t="str" cm="1">
        <f t="array" ref="L1352">_xlfn.SWITCH(A1352,
    "District of Columbia", _xlfn.XLOOKUP(R1352, '2015 O3 Growth Surrogates'!A:A, '2015 O3 Growth Surrogates'!H:H),
    "Maryland", _xlfn.XLOOKUP(R1352, '2015 O3 Growth Surrogates'!A:A, '2015 O3 Growth Surrogates'!I:I),
    "Virginia", _xlfn.XLOOKUP(R1352, '2015 O3 Growth Surrogates'!A:A, '2015 O3 Growth Surrogates'!J:J)
)</f>
        <v>Lane Mile</v>
      </c>
      <c r="M1352" s="133" cm="1">
        <f t="array" ref="M1352">_xlfn.SWITCH(L1352,
"Employment", INDEX('Coop GFs_CFs'!C:D, MATCH(B1352,'Coop GFs_CFs'!B:B,0),1),
"Population", INDEX('Coop GFs_CFs'!E:F, MATCH(B1352,'Coop GFs_CFs'!B:B,0),1),
"Household", INDEX('Coop GFs_CFs'!G:H, MATCH(B1352,'Coop GFs_CFs'!B:B,0),1),
"VMT", INDEX('Coop GFs_CFs'!I:J, MATCH(B1352,'Coop GFs_CFs'!B:B,0),1),
"Lane Mile", INDEX('Coop GFs_CFs'!K:L, MATCH(B1352,'Coop GFs_CFs'!B:B,0),1),
"Gas Sales", INDEX('Coop GFs_CFs'!M:N, MATCH(B1352,'Coop GFs_CFs'!B:B,0),1),
"No Growth", INDEX('Coop GFs_CFs'!O:P, MATCH(B1352,'Coop GFs_CFs'!B:B,0),1)
)</f>
        <v>1.0299767171129219</v>
      </c>
      <c r="N1352" s="133" cm="1">
        <f t="array" ref="N1352">_xlfn.SWITCH(L1352,
"Employment", INDEX('Coop GFs_CFs'!C:D, MATCH(B1352,'Coop GFs_CFs'!B:B,0),2),
"Population", INDEX('Coop GFs_CFs'!E:F, MATCH(B1352,'Coop GFs_CFs'!B:B,0),2),
"Household", INDEX('Coop GFs_CFs'!G:H, MATCH(B1352,'Coop GFs_CFs'!B:B,0),2),
"VMT", INDEX('Coop GFs_CFs'!I:J, MATCH(B1352,'Coop GFs_CFs'!B:B,0),2),
"Lane Mile", INDEX('Coop GFs_CFs'!K:L, MATCH(B1352,'Coop GFs_CFs'!B:B,0),2),
"Gas Sales", INDEX('Coop GFs_CFs'!M:N, MATCH(B1352,'Coop GFs_CFs'!B:B,0),2),
"No Growth", INDEX('Coop GFs_CFs'!O:P, MATCH(B1352,'Coop GFs_CFs'!B:B,0),2)
)</f>
        <v>1.0325960419091968</v>
      </c>
      <c r="O1352" s="133"/>
      <c r="P1352" s="86">
        <f t="shared" si="75"/>
        <v>6.2460727562350426E-3</v>
      </c>
      <c r="Q1352" s="86">
        <f t="shared" si="76"/>
        <v>6.261957089325215E-3</v>
      </c>
      <c r="R1352" s="156" t="s">
        <v>731</v>
      </c>
      <c r="S1352" s="85" t="s">
        <v>393</v>
      </c>
      <c r="T1352" s="85" t="s">
        <v>382</v>
      </c>
      <c r="U1352" s="85" t="s">
        <v>394</v>
      </c>
      <c r="V1352" s="85" t="s">
        <v>395</v>
      </c>
      <c r="W1352" s="85" t="s">
        <v>732</v>
      </c>
      <c r="X1352" s="85" t="s">
        <v>330</v>
      </c>
      <c r="Z1352" s="42" t="s">
        <v>2689</v>
      </c>
      <c r="AA1352"/>
    </row>
    <row r="1353" spans="1:27" s="39" customFormat="1" x14ac:dyDescent="0.35">
      <c r="A1353" s="85" t="s">
        <v>811</v>
      </c>
      <c r="B1353" s="87">
        <v>51610</v>
      </c>
      <c r="C1353" s="87" t="s">
        <v>12</v>
      </c>
      <c r="D1353" s="86">
        <v>0.51788880000000004</v>
      </c>
      <c r="E1353" s="86">
        <f>SUMIFS('Ratios_MARAMA-VA'!T:T, 'Ratios_MARAMA-VA'!AA:AA, Z1353)</f>
        <v>0.51788879999948201</v>
      </c>
      <c r="F1353" s="86">
        <f>SUMIFS('Ratios_MARAMA-VA'!J:J, 'Ratios_MARAMA-VA'!AA:AA, Z1353)</f>
        <v>1.7787381645629199E-3</v>
      </c>
      <c r="G1353" s="122">
        <f t="shared" si="74"/>
        <v>3.434594771241817E-3</v>
      </c>
      <c r="H1353" s="122">
        <v>0.58784623086938403</v>
      </c>
      <c r="I1353" s="86">
        <v>2.0190135908381966E-3</v>
      </c>
      <c r="J1353" s="122">
        <v>0.62374987641414703</v>
      </c>
      <c r="K1353" s="86">
        <v>2.1423280640947588E-3</v>
      </c>
      <c r="L1353" s="122" t="str" cm="1">
        <f t="array" ref="L1353">_xlfn.SWITCH(A1353,
    "District of Columbia", _xlfn.XLOOKUP(R1353, '2015 O3 Growth Surrogates'!A:A, '2015 O3 Growth Surrogates'!H:H),
    "Maryland", _xlfn.XLOOKUP(R1353, '2015 O3 Growth Surrogates'!A:A, '2015 O3 Growth Surrogates'!I:I),
    "Virginia", _xlfn.XLOOKUP(R1353, '2015 O3 Growth Surrogates'!A:A, '2015 O3 Growth Surrogates'!J:J)
)</f>
        <v>Lane Mile</v>
      </c>
      <c r="M1353" s="133" cm="1">
        <f t="array" ref="M1353">_xlfn.SWITCH(L1353,
"Employment", INDEX('Coop GFs_CFs'!C:D, MATCH(B1353,'Coop GFs_CFs'!B:B,0),1),
"Population", INDEX('Coop GFs_CFs'!E:F, MATCH(B1353,'Coop GFs_CFs'!B:B,0),1),
"Household", INDEX('Coop GFs_CFs'!G:H, MATCH(B1353,'Coop GFs_CFs'!B:B,0),1),
"VMT", INDEX('Coop GFs_CFs'!I:J, MATCH(B1353,'Coop GFs_CFs'!B:B,0),1),
"Lane Mile", INDEX('Coop GFs_CFs'!K:L, MATCH(B1353,'Coop GFs_CFs'!B:B,0),1),
"Gas Sales", INDEX('Coop GFs_CFs'!M:N, MATCH(B1353,'Coop GFs_CFs'!B:B,0),1),
"No Growth", INDEX('Coop GFs_CFs'!O:P, MATCH(B1353,'Coop GFs_CFs'!B:B,0),1)
)</f>
        <v>1.0299767171129219</v>
      </c>
      <c r="N1353" s="133" cm="1">
        <f t="array" ref="N1353">_xlfn.SWITCH(L1353,
"Employment", INDEX('Coop GFs_CFs'!C:D, MATCH(B1353,'Coop GFs_CFs'!B:B,0),2),
"Population", INDEX('Coop GFs_CFs'!E:F, MATCH(B1353,'Coop GFs_CFs'!B:B,0),2),
"Household", INDEX('Coop GFs_CFs'!G:H, MATCH(B1353,'Coop GFs_CFs'!B:B,0),2),
"VMT", INDEX('Coop GFs_CFs'!I:J, MATCH(B1353,'Coop GFs_CFs'!B:B,0),2),
"Lane Mile", INDEX('Coop GFs_CFs'!K:L, MATCH(B1353,'Coop GFs_CFs'!B:B,0),2),
"Gas Sales", INDEX('Coop GFs_CFs'!M:N, MATCH(B1353,'Coop GFs_CFs'!B:B,0),2),
"No Growth", INDEX('Coop GFs_CFs'!O:P, MATCH(B1353,'Coop GFs_CFs'!B:B,0),2)
)</f>
        <v>1.0325960419091968</v>
      </c>
      <c r="O1353" s="133"/>
      <c r="P1353" s="86">
        <f t="shared" si="75"/>
        <v>1.8320588953399804E-3</v>
      </c>
      <c r="Q1353" s="86">
        <f t="shared" si="76"/>
        <v>1.8367179883205008E-3</v>
      </c>
      <c r="R1353" s="156" t="s">
        <v>731</v>
      </c>
      <c r="S1353" s="85" t="s">
        <v>393</v>
      </c>
      <c r="T1353" s="85" t="s">
        <v>382</v>
      </c>
      <c r="U1353" s="85" t="s">
        <v>394</v>
      </c>
      <c r="V1353" s="85" t="s">
        <v>395</v>
      </c>
      <c r="W1353" s="85" t="s">
        <v>732</v>
      </c>
      <c r="X1353" s="85" t="s">
        <v>330</v>
      </c>
      <c r="Z1353" s="42" t="s">
        <v>2693</v>
      </c>
      <c r="AA1353"/>
    </row>
    <row r="1354" spans="1:27" s="39" customFormat="1" x14ac:dyDescent="0.35">
      <c r="A1354" s="85" t="s">
        <v>811</v>
      </c>
      <c r="B1354" s="87">
        <v>51683</v>
      </c>
      <c r="C1354" s="87" t="s">
        <v>12</v>
      </c>
      <c r="D1354" s="86">
        <v>1.6687799999999999</v>
      </c>
      <c r="E1354" s="86">
        <f>SUMIFS('Ratios_MARAMA-VA'!T:T, 'Ratios_MARAMA-VA'!AA:AA, Z1354)</f>
        <v>1.6687799999983299</v>
      </c>
      <c r="F1354" s="86">
        <f>SUMIFS('Ratios_MARAMA-VA'!J:J, 'Ratios_MARAMA-VA'!AA:AA, Z1354)</f>
        <v>5.7315830623472204E-3</v>
      </c>
      <c r="G1354" s="122">
        <f t="shared" si="74"/>
        <v>3.4345947712418391E-3</v>
      </c>
      <c r="H1354" s="122">
        <v>1.8874263667029501</v>
      </c>
      <c r="I1354" s="86">
        <v>6.4825447301819338E-3</v>
      </c>
      <c r="J1354" s="122">
        <v>1.9299962320803601</v>
      </c>
      <c r="K1354" s="86">
        <v>6.6287549672196557E-3</v>
      </c>
      <c r="L1354" s="122" t="str" cm="1">
        <f t="array" ref="L1354">_xlfn.SWITCH(A1354,
    "District of Columbia", _xlfn.XLOOKUP(R1354, '2015 O3 Growth Surrogates'!A:A, '2015 O3 Growth Surrogates'!H:H),
    "Maryland", _xlfn.XLOOKUP(R1354, '2015 O3 Growth Surrogates'!A:A, '2015 O3 Growth Surrogates'!I:I),
    "Virginia", _xlfn.XLOOKUP(R1354, '2015 O3 Growth Surrogates'!A:A, '2015 O3 Growth Surrogates'!J:J)
)</f>
        <v>Lane Mile</v>
      </c>
      <c r="M1354" s="133" cm="1">
        <f t="array" ref="M1354">_xlfn.SWITCH(L1354,
"Employment", INDEX('Coop GFs_CFs'!C:D, MATCH(B1354,'Coop GFs_CFs'!B:B,0),1),
"Population", INDEX('Coop GFs_CFs'!E:F, MATCH(B1354,'Coop GFs_CFs'!B:B,0),1),
"Household", INDEX('Coop GFs_CFs'!G:H, MATCH(B1354,'Coop GFs_CFs'!B:B,0),1),
"VMT", INDEX('Coop GFs_CFs'!I:J, MATCH(B1354,'Coop GFs_CFs'!B:B,0),1),
"Lane Mile", INDEX('Coop GFs_CFs'!K:L, MATCH(B1354,'Coop GFs_CFs'!B:B,0),1),
"Gas Sales", INDEX('Coop GFs_CFs'!M:N, MATCH(B1354,'Coop GFs_CFs'!B:B,0),1),
"No Growth", INDEX('Coop GFs_CFs'!O:P, MATCH(B1354,'Coop GFs_CFs'!B:B,0),1)
)</f>
        <v>1.046802900461437</v>
      </c>
      <c r="N1354" s="133" cm="1">
        <f t="array" ref="N1354">_xlfn.SWITCH(L1354,
"Employment", INDEX('Coop GFs_CFs'!C:D, MATCH(B1354,'Coop GFs_CFs'!B:B,0),2),
"Population", INDEX('Coop GFs_CFs'!E:F, MATCH(B1354,'Coop GFs_CFs'!B:B,0),2),
"Household", INDEX('Coop GFs_CFs'!G:H, MATCH(B1354,'Coop GFs_CFs'!B:B,0),2),
"VMT", INDEX('Coop GFs_CFs'!I:J, MATCH(B1354,'Coop GFs_CFs'!B:B,0),2),
"Lane Mile", INDEX('Coop GFs_CFs'!K:L, MATCH(B1354,'Coop GFs_CFs'!B:B,0),2),
"Gas Sales", INDEX('Coop GFs_CFs'!M:N, MATCH(B1354,'Coop GFs_CFs'!B:B,0),2),
"No Growth", INDEX('Coop GFs_CFs'!O:P, MATCH(B1354,'Coop GFs_CFs'!B:B,0),2)
)</f>
        <v>1.055372445616348</v>
      </c>
      <c r="O1354" s="133"/>
      <c r="P1354" s="86">
        <f t="shared" si="75"/>
        <v>5.9998377739007153E-3</v>
      </c>
      <c r="Q1354" s="86">
        <f t="shared" si="76"/>
        <v>6.0489548337626237E-3</v>
      </c>
      <c r="R1354" s="156" t="s">
        <v>731</v>
      </c>
      <c r="S1354" s="85" t="s">
        <v>393</v>
      </c>
      <c r="T1354" s="85" t="s">
        <v>382</v>
      </c>
      <c r="U1354" s="85" t="s">
        <v>394</v>
      </c>
      <c r="V1354" s="85" t="s">
        <v>395</v>
      </c>
      <c r="W1354" s="85" t="s">
        <v>732</v>
      </c>
      <c r="X1354" s="85" t="s">
        <v>330</v>
      </c>
      <c r="Z1354" s="42" t="s">
        <v>2695</v>
      </c>
      <c r="AA1354"/>
    </row>
    <row r="1355" spans="1:27" s="39" customFormat="1" x14ac:dyDescent="0.35">
      <c r="A1355" s="85" t="s">
        <v>811</v>
      </c>
      <c r="B1355" s="87">
        <v>51685</v>
      </c>
      <c r="C1355" s="87" t="s">
        <v>12</v>
      </c>
      <c r="D1355" s="86">
        <v>0.26196720000000001</v>
      </c>
      <c r="E1355" s="86">
        <f>SUMIFS('Ratios_MARAMA-VA'!T:T, 'Ratios_MARAMA-VA'!AA:AA, Z1355)</f>
        <v>0.261967199999738</v>
      </c>
      <c r="F1355" s="86">
        <f>SUMIFS('Ratios_MARAMA-VA'!J:J, 'Ratios_MARAMA-VA'!AA:AA, Z1355)</f>
        <v>8.99751175355963E-4</v>
      </c>
      <c r="G1355" s="122">
        <f t="shared" si="74"/>
        <v>3.4345947712418304E-3</v>
      </c>
      <c r="H1355" s="122">
        <v>0.29803184682998501</v>
      </c>
      <c r="I1355" s="86">
        <v>1.0236186227858125E-3</v>
      </c>
      <c r="J1355" s="122">
        <v>0.30454028379926801</v>
      </c>
      <c r="K1355" s="86">
        <v>1.0459724663694689E-3</v>
      </c>
      <c r="L1355" s="122" t="str" cm="1">
        <f t="array" ref="L1355">_xlfn.SWITCH(A1355,
    "District of Columbia", _xlfn.XLOOKUP(R1355, '2015 O3 Growth Surrogates'!A:A, '2015 O3 Growth Surrogates'!H:H),
    "Maryland", _xlfn.XLOOKUP(R1355, '2015 O3 Growth Surrogates'!A:A, '2015 O3 Growth Surrogates'!I:I),
    "Virginia", _xlfn.XLOOKUP(R1355, '2015 O3 Growth Surrogates'!A:A, '2015 O3 Growth Surrogates'!J:J)
)</f>
        <v>Lane Mile</v>
      </c>
      <c r="M1355" s="133" cm="1">
        <f t="array" ref="M1355">_xlfn.SWITCH(L1355,
"Employment", INDEX('Coop GFs_CFs'!C:D, MATCH(B1355,'Coop GFs_CFs'!B:B,0),1),
"Population", INDEX('Coop GFs_CFs'!E:F, MATCH(B1355,'Coop GFs_CFs'!B:B,0),1),
"Household", INDEX('Coop GFs_CFs'!G:H, MATCH(B1355,'Coop GFs_CFs'!B:B,0),1),
"VMT", INDEX('Coop GFs_CFs'!I:J, MATCH(B1355,'Coop GFs_CFs'!B:B,0),1),
"Lane Mile", INDEX('Coop GFs_CFs'!K:L, MATCH(B1355,'Coop GFs_CFs'!B:B,0),1),
"Gas Sales", INDEX('Coop GFs_CFs'!M:N, MATCH(B1355,'Coop GFs_CFs'!B:B,0),1),
"No Growth", INDEX('Coop GFs_CFs'!O:P, MATCH(B1355,'Coop GFs_CFs'!B:B,0),1)
)</f>
        <v>1.046802900461437</v>
      </c>
      <c r="N1355" s="133" cm="1">
        <f t="array" ref="N1355">_xlfn.SWITCH(L1355,
"Employment", INDEX('Coop GFs_CFs'!C:D, MATCH(B1355,'Coop GFs_CFs'!B:B,0),2),
"Population", INDEX('Coop GFs_CFs'!E:F, MATCH(B1355,'Coop GFs_CFs'!B:B,0),2),
"Household", INDEX('Coop GFs_CFs'!G:H, MATCH(B1355,'Coop GFs_CFs'!B:B,0),2),
"VMT", INDEX('Coop GFs_CFs'!I:J, MATCH(B1355,'Coop GFs_CFs'!B:B,0),2),
"Lane Mile", INDEX('Coop GFs_CFs'!K:L, MATCH(B1355,'Coop GFs_CFs'!B:B,0),2),
"Gas Sales", INDEX('Coop GFs_CFs'!M:N, MATCH(B1355,'Coop GFs_CFs'!B:B,0),2),
"No Growth", INDEX('Coop GFs_CFs'!O:P, MATCH(B1355,'Coop GFs_CFs'!B:B,0),2)
)</f>
        <v>1.055372445616348</v>
      </c>
      <c r="O1355" s="133"/>
      <c r="P1355" s="86">
        <f t="shared" si="75"/>
        <v>9.4186214005620905E-4</v>
      </c>
      <c r="Q1355" s="86">
        <f t="shared" si="76"/>
        <v>9.4957259838160629E-4</v>
      </c>
      <c r="R1355" s="156" t="s">
        <v>731</v>
      </c>
      <c r="S1355" s="85" t="s">
        <v>393</v>
      </c>
      <c r="T1355" s="85" t="s">
        <v>382</v>
      </c>
      <c r="U1355" s="85" t="s">
        <v>394</v>
      </c>
      <c r="V1355" s="85" t="s">
        <v>395</v>
      </c>
      <c r="W1355" s="85" t="s">
        <v>732</v>
      </c>
      <c r="X1355" s="85" t="s">
        <v>330</v>
      </c>
      <c r="Z1355" s="42" t="s">
        <v>2696</v>
      </c>
      <c r="AA1355"/>
    </row>
    <row r="1356" spans="1:27" s="39" customFormat="1" x14ac:dyDescent="0.35">
      <c r="A1356" s="85" t="s">
        <v>497</v>
      </c>
      <c r="B1356" s="87">
        <v>24009</v>
      </c>
      <c r="C1356" s="87" t="s">
        <v>12</v>
      </c>
      <c r="D1356" s="86">
        <v>4.8124306710000004</v>
      </c>
      <c r="E1356" s="86">
        <f>SUMIFS('Ratios_MARAMA-VA'!T:T, 'Ratios_MARAMA-VA'!AA:AA, Z1356)</f>
        <v>4.8124306709947202</v>
      </c>
      <c r="F1356" s="86">
        <f>SUMIFS('Ratios_MARAMA-VA'!J:J, 'Ratios_MARAMA-VA'!AA:AA, Z1356)</f>
        <v>1.31528345345031E-2</v>
      </c>
      <c r="G1356" s="122">
        <f t="shared" si="74"/>
        <v>2.733095899703514E-3</v>
      </c>
      <c r="H1356" s="122">
        <v>5.1387064930060102</v>
      </c>
      <c r="I1356" s="86">
        <v>1.404457764581455E-2</v>
      </c>
      <c r="J1356" s="122">
        <v>5.2255644574348104</v>
      </c>
      <c r="K1356" s="86">
        <v>1.4281968792251498E-2</v>
      </c>
      <c r="L1356" s="122" t="str" cm="1">
        <f t="array" ref="L1356">_xlfn.SWITCH(A1356,
    "District of Columbia", _xlfn.XLOOKUP(R1356, '2015 O3 Growth Surrogates'!A:A, '2015 O3 Growth Surrogates'!H:H),
    "Maryland", _xlfn.XLOOKUP(R1356, '2015 O3 Growth Surrogates'!A:A, '2015 O3 Growth Surrogates'!I:I),
    "Virginia", _xlfn.XLOOKUP(R1356, '2015 O3 Growth Surrogates'!A:A, '2015 O3 Growth Surrogates'!J:J)
)</f>
        <v>No Growth</v>
      </c>
      <c r="M1356" s="133" cm="1">
        <f t="array" ref="M1356">_xlfn.SWITCH(L1356,
"Employment", INDEX('Coop GFs_CFs'!C:D, MATCH(B1356,'Coop GFs_CFs'!B:B,0),1),
"Population", INDEX('Coop GFs_CFs'!E:F, MATCH(B1356,'Coop GFs_CFs'!B:B,0),1),
"Household", INDEX('Coop GFs_CFs'!G:H, MATCH(B1356,'Coop GFs_CFs'!B:B,0),1),
"VMT", INDEX('Coop GFs_CFs'!I:J, MATCH(B1356,'Coop GFs_CFs'!B:B,0),1),
"Lane Mile", INDEX('Coop GFs_CFs'!K:L, MATCH(B1356,'Coop GFs_CFs'!B:B,0),1),
"Gas Sales", INDEX('Coop GFs_CFs'!M:N, MATCH(B1356,'Coop GFs_CFs'!B:B,0),1),
"No Growth", INDEX('Coop GFs_CFs'!O:P, MATCH(B1356,'Coop GFs_CFs'!B:B,0),1)
)</f>
        <v>1</v>
      </c>
      <c r="N1356" s="133" cm="1">
        <f t="array" ref="N1356">_xlfn.SWITCH(L1356,
"Employment", INDEX('Coop GFs_CFs'!C:D, MATCH(B1356,'Coop GFs_CFs'!B:B,0),2),
"Population", INDEX('Coop GFs_CFs'!E:F, MATCH(B1356,'Coop GFs_CFs'!B:B,0),2),
"Household", INDEX('Coop GFs_CFs'!G:H, MATCH(B1356,'Coop GFs_CFs'!B:B,0),2),
"VMT", INDEX('Coop GFs_CFs'!I:J, MATCH(B1356,'Coop GFs_CFs'!B:B,0),2),
"Lane Mile", INDEX('Coop GFs_CFs'!K:L, MATCH(B1356,'Coop GFs_CFs'!B:B,0),2),
"Gas Sales", INDEX('Coop GFs_CFs'!M:N, MATCH(B1356,'Coop GFs_CFs'!B:B,0),2),
"No Growth", INDEX('Coop GFs_CFs'!O:P, MATCH(B1356,'Coop GFs_CFs'!B:B,0),2)
)</f>
        <v>1</v>
      </c>
      <c r="O1356" s="133"/>
      <c r="P1356" s="86">
        <f t="shared" si="75"/>
        <v>1.31528345345031E-2</v>
      </c>
      <c r="Q1356" s="86">
        <f t="shared" si="76"/>
        <v>1.31528345345031E-2</v>
      </c>
      <c r="R1356" s="156" t="s">
        <v>733</v>
      </c>
      <c r="S1356" s="85" t="s">
        <v>393</v>
      </c>
      <c r="T1356" s="85" t="s">
        <v>382</v>
      </c>
      <c r="U1356" s="85" t="s">
        <v>394</v>
      </c>
      <c r="V1356" s="85" t="s">
        <v>734</v>
      </c>
      <c r="W1356" s="85" t="s">
        <v>389</v>
      </c>
      <c r="X1356" s="85" t="s">
        <v>330</v>
      </c>
      <c r="Z1356" s="42" t="s">
        <v>2698</v>
      </c>
      <c r="AA1356"/>
    </row>
    <row r="1357" spans="1:27" s="39" customFormat="1" x14ac:dyDescent="0.35">
      <c r="A1357" s="85" t="s">
        <v>497</v>
      </c>
      <c r="B1357" s="87">
        <v>24017</v>
      </c>
      <c r="C1357" s="87" t="s">
        <v>12</v>
      </c>
      <c r="D1357" s="86">
        <v>9.8118088609999994</v>
      </c>
      <c r="E1357" s="86">
        <f>SUMIFS('Ratios_MARAMA-VA'!T:T, 'Ratios_MARAMA-VA'!AA:AA, Z1357)</f>
        <v>9.8118088609891707</v>
      </c>
      <c r="F1357" s="86">
        <f>SUMIFS('Ratios_MARAMA-VA'!J:J, 'Ratios_MARAMA-VA'!AA:AA, Z1357)</f>
        <v>2.6816614566644401E-2</v>
      </c>
      <c r="G1357" s="122">
        <f t="shared" si="74"/>
        <v>2.7330958997035439E-3</v>
      </c>
      <c r="H1357" s="122">
        <v>10.4770352757472</v>
      </c>
      <c r="I1357" s="86">
        <v>2.8634742153194063E-2</v>
      </c>
      <c r="J1357" s="122">
        <v>10.6541253583465</v>
      </c>
      <c r="K1357" s="86">
        <v>2.9118746331824368E-2</v>
      </c>
      <c r="L1357" s="122" t="str" cm="1">
        <f t="array" ref="L1357">_xlfn.SWITCH(A1357,
    "District of Columbia", _xlfn.XLOOKUP(R1357, '2015 O3 Growth Surrogates'!A:A, '2015 O3 Growth Surrogates'!H:H),
    "Maryland", _xlfn.XLOOKUP(R1357, '2015 O3 Growth Surrogates'!A:A, '2015 O3 Growth Surrogates'!I:I),
    "Virginia", _xlfn.XLOOKUP(R1357, '2015 O3 Growth Surrogates'!A:A, '2015 O3 Growth Surrogates'!J:J)
)</f>
        <v>No Growth</v>
      </c>
      <c r="M1357" s="133" cm="1">
        <f t="array" ref="M1357">_xlfn.SWITCH(L1357,
"Employment", INDEX('Coop GFs_CFs'!C:D, MATCH(B1357,'Coop GFs_CFs'!B:B,0),1),
"Population", INDEX('Coop GFs_CFs'!E:F, MATCH(B1357,'Coop GFs_CFs'!B:B,0),1),
"Household", INDEX('Coop GFs_CFs'!G:H, MATCH(B1357,'Coop GFs_CFs'!B:B,0),1),
"VMT", INDEX('Coop GFs_CFs'!I:J, MATCH(B1357,'Coop GFs_CFs'!B:B,0),1),
"Lane Mile", INDEX('Coop GFs_CFs'!K:L, MATCH(B1357,'Coop GFs_CFs'!B:B,0),1),
"Gas Sales", INDEX('Coop GFs_CFs'!M:N, MATCH(B1357,'Coop GFs_CFs'!B:B,0),1),
"No Growth", INDEX('Coop GFs_CFs'!O:P, MATCH(B1357,'Coop GFs_CFs'!B:B,0),1)
)</f>
        <v>1</v>
      </c>
      <c r="N1357" s="133" cm="1">
        <f t="array" ref="N1357">_xlfn.SWITCH(L1357,
"Employment", INDEX('Coop GFs_CFs'!C:D, MATCH(B1357,'Coop GFs_CFs'!B:B,0),2),
"Population", INDEX('Coop GFs_CFs'!E:F, MATCH(B1357,'Coop GFs_CFs'!B:B,0),2),
"Household", INDEX('Coop GFs_CFs'!G:H, MATCH(B1357,'Coop GFs_CFs'!B:B,0),2),
"VMT", INDEX('Coop GFs_CFs'!I:J, MATCH(B1357,'Coop GFs_CFs'!B:B,0),2),
"Lane Mile", INDEX('Coop GFs_CFs'!K:L, MATCH(B1357,'Coop GFs_CFs'!B:B,0),2),
"Gas Sales", INDEX('Coop GFs_CFs'!M:N, MATCH(B1357,'Coop GFs_CFs'!B:B,0),2),
"No Growth", INDEX('Coop GFs_CFs'!O:P, MATCH(B1357,'Coop GFs_CFs'!B:B,0),2)
)</f>
        <v>1</v>
      </c>
      <c r="O1357" s="133"/>
      <c r="P1357" s="86">
        <f t="shared" si="75"/>
        <v>2.6816614566644401E-2</v>
      </c>
      <c r="Q1357" s="86">
        <f t="shared" si="76"/>
        <v>2.6816614566644401E-2</v>
      </c>
      <c r="R1357" s="156" t="s">
        <v>733</v>
      </c>
      <c r="S1357" s="85" t="s">
        <v>393</v>
      </c>
      <c r="T1357" s="85" t="s">
        <v>382</v>
      </c>
      <c r="U1357" s="85" t="s">
        <v>394</v>
      </c>
      <c r="V1357" s="85" t="s">
        <v>734</v>
      </c>
      <c r="W1357" s="85" t="s">
        <v>389</v>
      </c>
      <c r="X1357" s="85" t="s">
        <v>330</v>
      </c>
      <c r="Z1357" s="42" t="s">
        <v>2699</v>
      </c>
      <c r="AA1357"/>
    </row>
    <row r="1358" spans="1:27" s="39" customFormat="1" x14ac:dyDescent="0.35">
      <c r="A1358" s="85" t="s">
        <v>497</v>
      </c>
      <c r="B1358" s="87">
        <v>24021</v>
      </c>
      <c r="C1358" s="87" t="s">
        <v>12</v>
      </c>
      <c r="D1358" s="86">
        <v>72.880816719999999</v>
      </c>
      <c r="E1358" s="86">
        <f>SUMIFS('Ratios_MARAMA-VA'!T:T, 'Ratios_MARAMA-VA'!AA:AA, Z1358)</f>
        <v>72.880816719920105</v>
      </c>
      <c r="F1358" s="86">
        <f>SUMIFS('Ratios_MARAMA-VA'!J:J, 'Ratios_MARAMA-VA'!AA:AA, Z1358)</f>
        <v>0.19919026134425799</v>
      </c>
      <c r="G1358" s="122">
        <f t="shared" si="74"/>
        <v>2.7330958997035283E-3</v>
      </c>
      <c r="H1358" s="122">
        <v>77.8220304245595</v>
      </c>
      <c r="I1358" s="86">
        <v>0.21269507225996681</v>
      </c>
      <c r="J1358" s="122">
        <v>79.137432103871703</v>
      </c>
      <c r="K1358" s="86">
        <v>0.21629019119615811</v>
      </c>
      <c r="L1358" s="122" t="str" cm="1">
        <f t="array" ref="L1358">_xlfn.SWITCH(A1358,
    "District of Columbia", _xlfn.XLOOKUP(R1358, '2015 O3 Growth Surrogates'!A:A, '2015 O3 Growth Surrogates'!H:H),
    "Maryland", _xlfn.XLOOKUP(R1358, '2015 O3 Growth Surrogates'!A:A, '2015 O3 Growth Surrogates'!I:I),
    "Virginia", _xlfn.XLOOKUP(R1358, '2015 O3 Growth Surrogates'!A:A, '2015 O3 Growth Surrogates'!J:J)
)</f>
        <v>No Growth</v>
      </c>
      <c r="M1358" s="133" cm="1">
        <f t="array" ref="M1358">_xlfn.SWITCH(L1358,
"Employment", INDEX('Coop GFs_CFs'!C:D, MATCH(B1358,'Coop GFs_CFs'!B:B,0),1),
"Population", INDEX('Coop GFs_CFs'!E:F, MATCH(B1358,'Coop GFs_CFs'!B:B,0),1),
"Household", INDEX('Coop GFs_CFs'!G:H, MATCH(B1358,'Coop GFs_CFs'!B:B,0),1),
"VMT", INDEX('Coop GFs_CFs'!I:J, MATCH(B1358,'Coop GFs_CFs'!B:B,0),1),
"Lane Mile", INDEX('Coop GFs_CFs'!K:L, MATCH(B1358,'Coop GFs_CFs'!B:B,0),1),
"Gas Sales", INDEX('Coop GFs_CFs'!M:N, MATCH(B1358,'Coop GFs_CFs'!B:B,0),1),
"No Growth", INDEX('Coop GFs_CFs'!O:P, MATCH(B1358,'Coop GFs_CFs'!B:B,0),1)
)</f>
        <v>1</v>
      </c>
      <c r="N1358" s="133" cm="1">
        <f t="array" ref="N1358">_xlfn.SWITCH(L1358,
"Employment", INDEX('Coop GFs_CFs'!C:D, MATCH(B1358,'Coop GFs_CFs'!B:B,0),2),
"Population", INDEX('Coop GFs_CFs'!E:F, MATCH(B1358,'Coop GFs_CFs'!B:B,0),2),
"Household", INDEX('Coop GFs_CFs'!G:H, MATCH(B1358,'Coop GFs_CFs'!B:B,0),2),
"VMT", INDEX('Coop GFs_CFs'!I:J, MATCH(B1358,'Coop GFs_CFs'!B:B,0),2),
"Lane Mile", INDEX('Coop GFs_CFs'!K:L, MATCH(B1358,'Coop GFs_CFs'!B:B,0),2),
"Gas Sales", INDEX('Coop GFs_CFs'!M:N, MATCH(B1358,'Coop GFs_CFs'!B:B,0),2),
"No Growth", INDEX('Coop GFs_CFs'!O:P, MATCH(B1358,'Coop GFs_CFs'!B:B,0),2)
)</f>
        <v>1</v>
      </c>
      <c r="O1358" s="133"/>
      <c r="P1358" s="86">
        <f t="shared" si="75"/>
        <v>0.19919026134425799</v>
      </c>
      <c r="Q1358" s="86">
        <f t="shared" si="76"/>
        <v>0.19919026134425799</v>
      </c>
      <c r="R1358" s="156" t="s">
        <v>733</v>
      </c>
      <c r="S1358" s="85" t="s">
        <v>393</v>
      </c>
      <c r="T1358" s="85" t="s">
        <v>382</v>
      </c>
      <c r="U1358" s="85" t="s">
        <v>394</v>
      </c>
      <c r="V1358" s="85" t="s">
        <v>734</v>
      </c>
      <c r="W1358" s="85" t="s">
        <v>389</v>
      </c>
      <c r="X1358" s="85" t="s">
        <v>330</v>
      </c>
      <c r="Z1358" s="42" t="s">
        <v>2700</v>
      </c>
      <c r="AA1358"/>
    </row>
    <row r="1359" spans="1:27" s="39" customFormat="1" x14ac:dyDescent="0.35">
      <c r="A1359" s="85" t="s">
        <v>497</v>
      </c>
      <c r="B1359" s="87">
        <v>24031</v>
      </c>
      <c r="C1359" s="87" t="s">
        <v>12</v>
      </c>
      <c r="D1359" s="86">
        <v>25.047406079999998</v>
      </c>
      <c r="E1359" s="86">
        <f>SUMIFS('Ratios_MARAMA-VA'!T:T, 'Ratios_MARAMA-VA'!AA:AA, Z1359)</f>
        <v>25.047406079972401</v>
      </c>
      <c r="F1359" s="86">
        <f>SUMIFS('Ratios_MARAMA-VA'!J:J, 'Ratios_MARAMA-VA'!AA:AA, Z1359)</f>
        <v>6.8456962855382095E-2</v>
      </c>
      <c r="G1359" s="122">
        <f t="shared" si="74"/>
        <v>2.7330958997035405E-3</v>
      </c>
      <c r="H1359" s="122">
        <v>26.7455838962785</v>
      </c>
      <c r="I1359" s="86">
        <v>7.3098245682095817E-2</v>
      </c>
      <c r="J1359" s="122">
        <v>27.1976562179517</v>
      </c>
      <c r="K1359" s="86">
        <v>7.4333802690830286E-2</v>
      </c>
      <c r="L1359" s="122" t="str" cm="1">
        <f t="array" ref="L1359">_xlfn.SWITCH(A1359,
    "District of Columbia", _xlfn.XLOOKUP(R1359, '2015 O3 Growth Surrogates'!A:A, '2015 O3 Growth Surrogates'!H:H),
    "Maryland", _xlfn.XLOOKUP(R1359, '2015 O3 Growth Surrogates'!A:A, '2015 O3 Growth Surrogates'!I:I),
    "Virginia", _xlfn.XLOOKUP(R1359, '2015 O3 Growth Surrogates'!A:A, '2015 O3 Growth Surrogates'!J:J)
)</f>
        <v>No Growth</v>
      </c>
      <c r="M1359" s="133" cm="1">
        <f t="array" ref="M1359">_xlfn.SWITCH(L1359,
"Employment", INDEX('Coop GFs_CFs'!C:D, MATCH(B1359,'Coop GFs_CFs'!B:B,0),1),
"Population", INDEX('Coop GFs_CFs'!E:F, MATCH(B1359,'Coop GFs_CFs'!B:B,0),1),
"Household", INDEX('Coop GFs_CFs'!G:H, MATCH(B1359,'Coop GFs_CFs'!B:B,0),1),
"VMT", INDEX('Coop GFs_CFs'!I:J, MATCH(B1359,'Coop GFs_CFs'!B:B,0),1),
"Lane Mile", INDEX('Coop GFs_CFs'!K:L, MATCH(B1359,'Coop GFs_CFs'!B:B,0),1),
"Gas Sales", INDEX('Coop GFs_CFs'!M:N, MATCH(B1359,'Coop GFs_CFs'!B:B,0),1),
"No Growth", INDEX('Coop GFs_CFs'!O:P, MATCH(B1359,'Coop GFs_CFs'!B:B,0),1)
)</f>
        <v>1</v>
      </c>
      <c r="N1359" s="133" cm="1">
        <f t="array" ref="N1359">_xlfn.SWITCH(L1359,
"Employment", INDEX('Coop GFs_CFs'!C:D, MATCH(B1359,'Coop GFs_CFs'!B:B,0),2),
"Population", INDEX('Coop GFs_CFs'!E:F, MATCH(B1359,'Coop GFs_CFs'!B:B,0),2),
"Household", INDEX('Coop GFs_CFs'!G:H, MATCH(B1359,'Coop GFs_CFs'!B:B,0),2),
"VMT", INDEX('Coop GFs_CFs'!I:J, MATCH(B1359,'Coop GFs_CFs'!B:B,0),2),
"Lane Mile", INDEX('Coop GFs_CFs'!K:L, MATCH(B1359,'Coop GFs_CFs'!B:B,0),2),
"Gas Sales", INDEX('Coop GFs_CFs'!M:N, MATCH(B1359,'Coop GFs_CFs'!B:B,0),2),
"No Growth", INDEX('Coop GFs_CFs'!O:P, MATCH(B1359,'Coop GFs_CFs'!B:B,0),2)
)</f>
        <v>1</v>
      </c>
      <c r="O1359" s="133"/>
      <c r="P1359" s="86">
        <f t="shared" si="75"/>
        <v>6.8456962855382095E-2</v>
      </c>
      <c r="Q1359" s="86">
        <f t="shared" si="76"/>
        <v>6.8456962855382095E-2</v>
      </c>
      <c r="R1359" s="156" t="s">
        <v>733</v>
      </c>
      <c r="S1359" s="85" t="s">
        <v>393</v>
      </c>
      <c r="T1359" s="85" t="s">
        <v>382</v>
      </c>
      <c r="U1359" s="85" t="s">
        <v>394</v>
      </c>
      <c r="V1359" s="85" t="s">
        <v>734</v>
      </c>
      <c r="W1359" s="85" t="s">
        <v>389</v>
      </c>
      <c r="X1359" s="85" t="s">
        <v>330</v>
      </c>
      <c r="Z1359" s="42" t="s">
        <v>2701</v>
      </c>
      <c r="AA1359"/>
    </row>
    <row r="1360" spans="1:27" s="39" customFormat="1" x14ac:dyDescent="0.35">
      <c r="A1360" s="85" t="s">
        <v>497</v>
      </c>
      <c r="B1360" s="87">
        <v>24033</v>
      </c>
      <c r="C1360" s="87" t="s">
        <v>12</v>
      </c>
      <c r="D1360" s="86">
        <v>5.691339181</v>
      </c>
      <c r="E1360" s="86">
        <f>SUMIFS('Ratios_MARAMA-VA'!T:T, 'Ratios_MARAMA-VA'!AA:AA, Z1360)</f>
        <v>5.6913391809937304</v>
      </c>
      <c r="F1360" s="86">
        <f>SUMIFS('Ratios_MARAMA-VA'!J:J, 'Ratios_MARAMA-VA'!AA:AA, Z1360)</f>
        <v>1.5554975779396E-2</v>
      </c>
      <c r="G1360" s="122">
        <f t="shared" ref="G1360:G1423" si="77">F1360/E1360</f>
        <v>2.7330958997035279E-3</v>
      </c>
      <c r="H1360" s="122">
        <v>6.07720372566469</v>
      </c>
      <c r="I1360" s="86">
        <v>1.6609580584277167E-2</v>
      </c>
      <c r="J1360" s="122">
        <v>6.1799248181708997</v>
      </c>
      <c r="K1360" s="86">
        <v>1.6890327181018957E-2</v>
      </c>
      <c r="L1360" s="122" t="str" cm="1">
        <f t="array" ref="L1360">_xlfn.SWITCH(A1360,
    "District of Columbia", _xlfn.XLOOKUP(R1360, '2015 O3 Growth Surrogates'!A:A, '2015 O3 Growth Surrogates'!H:H),
    "Maryland", _xlfn.XLOOKUP(R1360, '2015 O3 Growth Surrogates'!A:A, '2015 O3 Growth Surrogates'!I:I),
    "Virginia", _xlfn.XLOOKUP(R1360, '2015 O3 Growth Surrogates'!A:A, '2015 O3 Growth Surrogates'!J:J)
)</f>
        <v>No Growth</v>
      </c>
      <c r="M1360" s="133" cm="1">
        <f t="array" ref="M1360">_xlfn.SWITCH(L1360,
"Employment", INDEX('Coop GFs_CFs'!C:D, MATCH(B1360,'Coop GFs_CFs'!B:B,0),1),
"Population", INDEX('Coop GFs_CFs'!E:F, MATCH(B1360,'Coop GFs_CFs'!B:B,0),1),
"Household", INDEX('Coop GFs_CFs'!G:H, MATCH(B1360,'Coop GFs_CFs'!B:B,0),1),
"VMT", INDEX('Coop GFs_CFs'!I:J, MATCH(B1360,'Coop GFs_CFs'!B:B,0),1),
"Lane Mile", INDEX('Coop GFs_CFs'!K:L, MATCH(B1360,'Coop GFs_CFs'!B:B,0),1),
"Gas Sales", INDEX('Coop GFs_CFs'!M:N, MATCH(B1360,'Coop GFs_CFs'!B:B,0),1),
"No Growth", INDEX('Coop GFs_CFs'!O:P, MATCH(B1360,'Coop GFs_CFs'!B:B,0),1)
)</f>
        <v>1</v>
      </c>
      <c r="N1360" s="133" cm="1">
        <f t="array" ref="N1360">_xlfn.SWITCH(L1360,
"Employment", INDEX('Coop GFs_CFs'!C:D, MATCH(B1360,'Coop GFs_CFs'!B:B,0),2),
"Population", INDEX('Coop GFs_CFs'!E:F, MATCH(B1360,'Coop GFs_CFs'!B:B,0),2),
"Household", INDEX('Coop GFs_CFs'!G:H, MATCH(B1360,'Coop GFs_CFs'!B:B,0),2),
"VMT", INDEX('Coop GFs_CFs'!I:J, MATCH(B1360,'Coop GFs_CFs'!B:B,0),2),
"Lane Mile", INDEX('Coop GFs_CFs'!K:L, MATCH(B1360,'Coop GFs_CFs'!B:B,0),2),
"Gas Sales", INDEX('Coop GFs_CFs'!M:N, MATCH(B1360,'Coop GFs_CFs'!B:B,0),2),
"No Growth", INDEX('Coop GFs_CFs'!O:P, MATCH(B1360,'Coop GFs_CFs'!B:B,0),2)
)</f>
        <v>1</v>
      </c>
      <c r="O1360" s="133"/>
      <c r="P1360" s="86">
        <f t="shared" si="75"/>
        <v>1.5554975779396E-2</v>
      </c>
      <c r="Q1360" s="86">
        <f t="shared" si="76"/>
        <v>1.5554975779396E-2</v>
      </c>
      <c r="R1360" s="156" t="s">
        <v>733</v>
      </c>
      <c r="S1360" s="85" t="s">
        <v>393</v>
      </c>
      <c r="T1360" s="85" t="s">
        <v>382</v>
      </c>
      <c r="U1360" s="85" t="s">
        <v>394</v>
      </c>
      <c r="V1360" s="85" t="s">
        <v>734</v>
      </c>
      <c r="W1360" s="85" t="s">
        <v>389</v>
      </c>
      <c r="X1360" s="85" t="s">
        <v>330</v>
      </c>
      <c r="Z1360" s="42" t="s">
        <v>2702</v>
      </c>
      <c r="AA1360"/>
    </row>
    <row r="1361" spans="1:27" s="39" customFormat="1" x14ac:dyDescent="0.35">
      <c r="A1361" s="85" t="s">
        <v>811</v>
      </c>
      <c r="B1361" s="87">
        <v>51059</v>
      </c>
      <c r="C1361" s="87" t="s">
        <v>12</v>
      </c>
      <c r="D1361" s="86">
        <v>0.72049039299999995</v>
      </c>
      <c r="E1361" s="86">
        <f>SUMIFS('Ratios_MARAMA-VA'!T:T, 'Ratios_MARAMA-VA'!AA:AA, Z1361)</f>
        <v>0.72049039299920603</v>
      </c>
      <c r="F1361" s="86">
        <f>SUMIFS('Ratios_MARAMA-VA'!J:J, 'Ratios_MARAMA-VA'!AA:AA, Z1361)</f>
        <v>1.9691693388819301E-3</v>
      </c>
      <c r="G1361" s="122">
        <f t="shared" si="77"/>
        <v>2.7330958997035513E-3</v>
      </c>
      <c r="H1361" s="122">
        <v>0.76933859701467999</v>
      </c>
      <c r="I1361" s="86">
        <v>2.1026761649845047E-3</v>
      </c>
      <c r="J1361" s="122">
        <v>0.78234248906108295</v>
      </c>
      <c r="K1361" s="86">
        <v>2.1382170490167164E-3</v>
      </c>
      <c r="L1361" s="122" t="str" cm="1">
        <f t="array" ref="L1361">_xlfn.SWITCH(A1361,
    "District of Columbia", _xlfn.XLOOKUP(R1361, '2015 O3 Growth Surrogates'!A:A, '2015 O3 Growth Surrogates'!H:H),
    "Maryland", _xlfn.XLOOKUP(R1361, '2015 O3 Growth Surrogates'!A:A, '2015 O3 Growth Surrogates'!I:I),
    "Virginia", _xlfn.XLOOKUP(R1361, '2015 O3 Growth Surrogates'!A:A, '2015 O3 Growth Surrogates'!J:J)
)</f>
        <v>No Growth</v>
      </c>
      <c r="M1361" s="133" cm="1">
        <f t="array" ref="M1361">_xlfn.SWITCH(L1361,
"Employment", INDEX('Coop GFs_CFs'!C:D, MATCH(B1361,'Coop GFs_CFs'!B:B,0),1),
"Population", INDEX('Coop GFs_CFs'!E:F, MATCH(B1361,'Coop GFs_CFs'!B:B,0),1),
"Household", INDEX('Coop GFs_CFs'!G:H, MATCH(B1361,'Coop GFs_CFs'!B:B,0),1),
"VMT", INDEX('Coop GFs_CFs'!I:J, MATCH(B1361,'Coop GFs_CFs'!B:B,0),1),
"Lane Mile", INDEX('Coop GFs_CFs'!K:L, MATCH(B1361,'Coop GFs_CFs'!B:B,0),1),
"Gas Sales", INDEX('Coop GFs_CFs'!M:N, MATCH(B1361,'Coop GFs_CFs'!B:B,0),1),
"No Growth", INDEX('Coop GFs_CFs'!O:P, MATCH(B1361,'Coop GFs_CFs'!B:B,0),1)
)</f>
        <v>1</v>
      </c>
      <c r="N1361" s="133" cm="1">
        <f t="array" ref="N1361">_xlfn.SWITCH(L1361,
"Employment", INDEX('Coop GFs_CFs'!C:D, MATCH(B1361,'Coop GFs_CFs'!B:B,0),2),
"Population", INDEX('Coop GFs_CFs'!E:F, MATCH(B1361,'Coop GFs_CFs'!B:B,0),2),
"Household", INDEX('Coop GFs_CFs'!G:H, MATCH(B1361,'Coop GFs_CFs'!B:B,0),2),
"VMT", INDEX('Coop GFs_CFs'!I:J, MATCH(B1361,'Coop GFs_CFs'!B:B,0),2),
"Lane Mile", INDEX('Coop GFs_CFs'!K:L, MATCH(B1361,'Coop GFs_CFs'!B:B,0),2),
"Gas Sales", INDEX('Coop GFs_CFs'!M:N, MATCH(B1361,'Coop GFs_CFs'!B:B,0),2),
"No Growth", INDEX('Coop GFs_CFs'!O:P, MATCH(B1361,'Coop GFs_CFs'!B:B,0),2)
)</f>
        <v>1</v>
      </c>
      <c r="O1361" s="133"/>
      <c r="P1361" s="86">
        <f t="shared" si="75"/>
        <v>1.9691693388819301E-3</v>
      </c>
      <c r="Q1361" s="86">
        <f t="shared" si="76"/>
        <v>1.9691693388819301E-3</v>
      </c>
      <c r="R1361" s="156" t="s">
        <v>733</v>
      </c>
      <c r="S1361" s="85" t="s">
        <v>393</v>
      </c>
      <c r="T1361" s="85" t="s">
        <v>382</v>
      </c>
      <c r="U1361" s="85" t="s">
        <v>394</v>
      </c>
      <c r="V1361" s="85" t="s">
        <v>734</v>
      </c>
      <c r="W1361" s="85" t="s">
        <v>389</v>
      </c>
      <c r="X1361" s="85" t="s">
        <v>330</v>
      </c>
      <c r="Z1361" s="42" t="s">
        <v>2703</v>
      </c>
      <c r="AA1361"/>
    </row>
    <row r="1362" spans="1:27" s="39" customFormat="1" x14ac:dyDescent="0.35">
      <c r="A1362" s="85" t="s">
        <v>811</v>
      </c>
      <c r="B1362" s="87">
        <v>51107</v>
      </c>
      <c r="C1362" s="87" t="s">
        <v>12</v>
      </c>
      <c r="D1362" s="86">
        <v>18.006418679999999</v>
      </c>
      <c r="E1362" s="86">
        <f>SUMIFS('Ratios_MARAMA-VA'!T:T, 'Ratios_MARAMA-VA'!AA:AA, Z1362)</f>
        <v>18.006418679980101</v>
      </c>
      <c r="F1362" s="86">
        <f>SUMIFS('Ratios_MARAMA-VA'!J:J, 'Ratios_MARAMA-VA'!AA:AA, Z1362)</f>
        <v>4.9213269062598999E-2</v>
      </c>
      <c r="G1362" s="122">
        <f t="shared" si="77"/>
        <v>2.7330958997035487E-3</v>
      </c>
      <c r="H1362" s="122">
        <v>19.227227759205</v>
      </c>
      <c r="I1362" s="86">
        <v>5.2549857351349434E-2</v>
      </c>
      <c r="J1362" s="122">
        <v>19.552219635477002</v>
      </c>
      <c r="K1362" s="86">
        <v>5.3438091315825408E-2</v>
      </c>
      <c r="L1362" s="122" t="str" cm="1">
        <f t="array" ref="L1362">_xlfn.SWITCH(A1362,
    "District of Columbia", _xlfn.XLOOKUP(R1362, '2015 O3 Growth Surrogates'!A:A, '2015 O3 Growth Surrogates'!H:H),
    "Maryland", _xlfn.XLOOKUP(R1362, '2015 O3 Growth Surrogates'!A:A, '2015 O3 Growth Surrogates'!I:I),
    "Virginia", _xlfn.XLOOKUP(R1362, '2015 O3 Growth Surrogates'!A:A, '2015 O3 Growth Surrogates'!J:J)
)</f>
        <v>No Growth</v>
      </c>
      <c r="M1362" s="133" cm="1">
        <f t="array" ref="M1362">_xlfn.SWITCH(L1362,
"Employment", INDEX('Coop GFs_CFs'!C:D, MATCH(B1362,'Coop GFs_CFs'!B:B,0),1),
"Population", INDEX('Coop GFs_CFs'!E:F, MATCH(B1362,'Coop GFs_CFs'!B:B,0),1),
"Household", INDEX('Coop GFs_CFs'!G:H, MATCH(B1362,'Coop GFs_CFs'!B:B,0),1),
"VMT", INDEX('Coop GFs_CFs'!I:J, MATCH(B1362,'Coop GFs_CFs'!B:B,0),1),
"Lane Mile", INDEX('Coop GFs_CFs'!K:L, MATCH(B1362,'Coop GFs_CFs'!B:B,0),1),
"Gas Sales", INDEX('Coop GFs_CFs'!M:N, MATCH(B1362,'Coop GFs_CFs'!B:B,0),1),
"No Growth", INDEX('Coop GFs_CFs'!O:P, MATCH(B1362,'Coop GFs_CFs'!B:B,0),1)
)</f>
        <v>1</v>
      </c>
      <c r="N1362" s="133" cm="1">
        <f t="array" ref="N1362">_xlfn.SWITCH(L1362,
"Employment", INDEX('Coop GFs_CFs'!C:D, MATCH(B1362,'Coop GFs_CFs'!B:B,0),2),
"Population", INDEX('Coop GFs_CFs'!E:F, MATCH(B1362,'Coop GFs_CFs'!B:B,0),2),
"Household", INDEX('Coop GFs_CFs'!G:H, MATCH(B1362,'Coop GFs_CFs'!B:B,0),2),
"VMT", INDEX('Coop GFs_CFs'!I:J, MATCH(B1362,'Coop GFs_CFs'!B:B,0),2),
"Lane Mile", INDEX('Coop GFs_CFs'!K:L, MATCH(B1362,'Coop GFs_CFs'!B:B,0),2),
"Gas Sales", INDEX('Coop GFs_CFs'!M:N, MATCH(B1362,'Coop GFs_CFs'!B:B,0),2),
"No Growth", INDEX('Coop GFs_CFs'!O:P, MATCH(B1362,'Coop GFs_CFs'!B:B,0),2)
)</f>
        <v>1</v>
      </c>
      <c r="O1362" s="133"/>
      <c r="P1362" s="86">
        <f t="shared" si="75"/>
        <v>4.9213269062598999E-2</v>
      </c>
      <c r="Q1362" s="86">
        <f t="shared" si="76"/>
        <v>4.9213269062598999E-2</v>
      </c>
      <c r="R1362" s="156" t="s">
        <v>733</v>
      </c>
      <c r="S1362" s="85" t="s">
        <v>393</v>
      </c>
      <c r="T1362" s="85" t="s">
        <v>382</v>
      </c>
      <c r="U1362" s="85" t="s">
        <v>394</v>
      </c>
      <c r="V1362" s="85" t="s">
        <v>734</v>
      </c>
      <c r="W1362" s="85" t="s">
        <v>389</v>
      </c>
      <c r="X1362" s="85" t="s">
        <v>330</v>
      </c>
      <c r="Z1362" s="42" t="s">
        <v>2704</v>
      </c>
      <c r="AA1362"/>
    </row>
    <row r="1363" spans="1:27" s="39" customFormat="1" x14ac:dyDescent="0.35">
      <c r="A1363" s="85" t="s">
        <v>811</v>
      </c>
      <c r="B1363" s="87">
        <v>51153</v>
      </c>
      <c r="C1363" s="87" t="s">
        <v>12</v>
      </c>
      <c r="D1363" s="86">
        <v>5.4516061169999999</v>
      </c>
      <c r="E1363" s="86">
        <f>SUMIFS('Ratios_MARAMA-VA'!T:T, 'Ratios_MARAMA-VA'!AA:AA, Z1363)</f>
        <v>5.4516061169940002</v>
      </c>
      <c r="F1363" s="86">
        <f>SUMIFS('Ratios_MARAMA-VA'!J:J, 'Ratios_MARAMA-VA'!AA:AA, Z1363)</f>
        <v>1.4899762325155001E-2</v>
      </c>
      <c r="G1363" s="122">
        <f t="shared" si="77"/>
        <v>2.7330958997035331E-3</v>
      </c>
      <c r="H1363" s="122">
        <v>5.8212171075116999</v>
      </c>
      <c r="I1363" s="86">
        <v>1.5909944607824286E-2</v>
      </c>
      <c r="J1363" s="122">
        <v>5.9196113374885799</v>
      </c>
      <c r="K1363" s="86">
        <v>1.6178865474328584E-2</v>
      </c>
      <c r="L1363" s="122" t="str" cm="1">
        <f t="array" ref="L1363">_xlfn.SWITCH(A1363,
    "District of Columbia", _xlfn.XLOOKUP(R1363, '2015 O3 Growth Surrogates'!A:A, '2015 O3 Growth Surrogates'!H:H),
    "Maryland", _xlfn.XLOOKUP(R1363, '2015 O3 Growth Surrogates'!A:A, '2015 O3 Growth Surrogates'!I:I),
    "Virginia", _xlfn.XLOOKUP(R1363, '2015 O3 Growth Surrogates'!A:A, '2015 O3 Growth Surrogates'!J:J)
)</f>
        <v>No Growth</v>
      </c>
      <c r="M1363" s="133" cm="1">
        <f t="array" ref="M1363">_xlfn.SWITCH(L1363,
"Employment", INDEX('Coop GFs_CFs'!C:D, MATCH(B1363,'Coop GFs_CFs'!B:B,0),1),
"Population", INDEX('Coop GFs_CFs'!E:F, MATCH(B1363,'Coop GFs_CFs'!B:B,0),1),
"Household", INDEX('Coop GFs_CFs'!G:H, MATCH(B1363,'Coop GFs_CFs'!B:B,0),1),
"VMT", INDEX('Coop GFs_CFs'!I:J, MATCH(B1363,'Coop GFs_CFs'!B:B,0),1),
"Lane Mile", INDEX('Coop GFs_CFs'!K:L, MATCH(B1363,'Coop GFs_CFs'!B:B,0),1),
"Gas Sales", INDEX('Coop GFs_CFs'!M:N, MATCH(B1363,'Coop GFs_CFs'!B:B,0),1),
"No Growth", INDEX('Coop GFs_CFs'!O:P, MATCH(B1363,'Coop GFs_CFs'!B:B,0),1)
)</f>
        <v>1</v>
      </c>
      <c r="N1363" s="133" cm="1">
        <f t="array" ref="N1363">_xlfn.SWITCH(L1363,
"Employment", INDEX('Coop GFs_CFs'!C:D, MATCH(B1363,'Coop GFs_CFs'!B:B,0),2),
"Population", INDEX('Coop GFs_CFs'!E:F, MATCH(B1363,'Coop GFs_CFs'!B:B,0),2),
"Household", INDEX('Coop GFs_CFs'!G:H, MATCH(B1363,'Coop GFs_CFs'!B:B,0),2),
"VMT", INDEX('Coop GFs_CFs'!I:J, MATCH(B1363,'Coop GFs_CFs'!B:B,0),2),
"Lane Mile", INDEX('Coop GFs_CFs'!K:L, MATCH(B1363,'Coop GFs_CFs'!B:B,0),2),
"Gas Sales", INDEX('Coop GFs_CFs'!M:N, MATCH(B1363,'Coop GFs_CFs'!B:B,0),2),
"No Growth", INDEX('Coop GFs_CFs'!O:P, MATCH(B1363,'Coop GFs_CFs'!B:B,0),2)
)</f>
        <v>1</v>
      </c>
      <c r="O1363" s="133"/>
      <c r="P1363" s="86">
        <f t="shared" si="75"/>
        <v>1.4899762325155001E-2</v>
      </c>
      <c r="Q1363" s="86">
        <f t="shared" si="76"/>
        <v>1.4899762325155001E-2</v>
      </c>
      <c r="R1363" s="156" t="s">
        <v>733</v>
      </c>
      <c r="S1363" s="85" t="s">
        <v>393</v>
      </c>
      <c r="T1363" s="85" t="s">
        <v>382</v>
      </c>
      <c r="U1363" s="85" t="s">
        <v>394</v>
      </c>
      <c r="V1363" s="85" t="s">
        <v>734</v>
      </c>
      <c r="W1363" s="85" t="s">
        <v>389</v>
      </c>
      <c r="X1363" s="85" t="s">
        <v>330</v>
      </c>
      <c r="Z1363" s="42" t="s">
        <v>2705</v>
      </c>
      <c r="AA1363"/>
    </row>
    <row r="1364" spans="1:27" s="39" customFormat="1" x14ac:dyDescent="0.35">
      <c r="A1364" s="85" t="s">
        <v>9</v>
      </c>
      <c r="B1364" s="87">
        <v>11001</v>
      </c>
      <c r="C1364" s="87" t="s">
        <v>12</v>
      </c>
      <c r="D1364" s="86">
        <v>9.7279300000000006</v>
      </c>
      <c r="E1364" s="86">
        <f>SUMIFS('Ratios_MARAMA-VA'!T:T, 'Ratios_MARAMA-VA'!AA:AA, Z1364)</f>
        <v>9.7279299999863795</v>
      </c>
      <c r="F1364" s="86">
        <f>SUMIFS('Ratios_MARAMA-VA'!J:J, 'Ratios_MARAMA-VA'!AA:AA, Z1364)</f>
        <v>3.78050627097056E-2</v>
      </c>
      <c r="G1364" s="122">
        <f t="shared" si="77"/>
        <v>3.8862391803557933E-3</v>
      </c>
      <c r="H1364" s="122">
        <v>9.7279300000000006</v>
      </c>
      <c r="I1364" s="86">
        <v>3.7805062709758537E-2</v>
      </c>
      <c r="J1364" s="122">
        <v>9.7279300000000006</v>
      </c>
      <c r="K1364" s="86">
        <v>3.7805062709758537E-2</v>
      </c>
      <c r="L1364" s="122" t="str" cm="1">
        <f t="array" ref="L1364">_xlfn.SWITCH(A1364,
    "District of Columbia", _xlfn.XLOOKUP(R1364, '2015 O3 Growth Surrogates'!A:A, '2015 O3 Growth Surrogates'!H:H),
    "Maryland", _xlfn.XLOOKUP(R1364, '2015 O3 Growth Surrogates'!A:A, '2015 O3 Growth Surrogates'!I:I),
    "Virginia", _xlfn.XLOOKUP(R1364, '2015 O3 Growth Surrogates'!A:A, '2015 O3 Growth Surrogates'!J:J)
)</f>
        <v>No Growth</v>
      </c>
      <c r="M1364" s="133" cm="1">
        <f t="array" ref="M1364">_xlfn.SWITCH(L1364,
"Employment", INDEX('Coop GFs_CFs'!C:D, MATCH(B1364,'Coop GFs_CFs'!B:B,0),1),
"Population", INDEX('Coop GFs_CFs'!E:F, MATCH(B1364,'Coop GFs_CFs'!B:B,0),1),
"Household", INDEX('Coop GFs_CFs'!G:H, MATCH(B1364,'Coop GFs_CFs'!B:B,0),1),
"VMT", INDEX('Coop GFs_CFs'!I:J, MATCH(B1364,'Coop GFs_CFs'!B:B,0),1),
"Lane Mile", INDEX('Coop GFs_CFs'!K:L, MATCH(B1364,'Coop GFs_CFs'!B:B,0),1),
"Gas Sales", INDEX('Coop GFs_CFs'!M:N, MATCH(B1364,'Coop GFs_CFs'!B:B,0),1),
"No Growth", INDEX('Coop GFs_CFs'!O:P, MATCH(B1364,'Coop GFs_CFs'!B:B,0),1)
)</f>
        <v>1</v>
      </c>
      <c r="N1364" s="133" cm="1">
        <f t="array" ref="N1364">_xlfn.SWITCH(L1364,
"Employment", INDEX('Coop GFs_CFs'!C:D, MATCH(B1364,'Coop GFs_CFs'!B:B,0),2),
"Population", INDEX('Coop GFs_CFs'!E:F, MATCH(B1364,'Coop GFs_CFs'!B:B,0),2),
"Household", INDEX('Coop GFs_CFs'!G:H, MATCH(B1364,'Coop GFs_CFs'!B:B,0),2),
"VMT", INDEX('Coop GFs_CFs'!I:J, MATCH(B1364,'Coop GFs_CFs'!B:B,0),2),
"Lane Mile", INDEX('Coop GFs_CFs'!K:L, MATCH(B1364,'Coop GFs_CFs'!B:B,0),2),
"Gas Sales", INDEX('Coop GFs_CFs'!M:N, MATCH(B1364,'Coop GFs_CFs'!B:B,0),2),
"No Growth", INDEX('Coop GFs_CFs'!O:P, MATCH(B1364,'Coop GFs_CFs'!B:B,0),2)
)</f>
        <v>1</v>
      </c>
      <c r="O1364" s="133"/>
      <c r="P1364" s="86">
        <f t="shared" si="75"/>
        <v>3.78050627097056E-2</v>
      </c>
      <c r="Q1364" s="86">
        <f t="shared" si="76"/>
        <v>3.78050627097056E-2</v>
      </c>
      <c r="R1364" s="156" t="s">
        <v>487</v>
      </c>
      <c r="S1364" s="85" t="s">
        <v>341</v>
      </c>
      <c r="T1364" s="85" t="s">
        <v>468</v>
      </c>
      <c r="U1364" s="85" t="s">
        <v>469</v>
      </c>
      <c r="V1364" s="85" t="s">
        <v>486</v>
      </c>
      <c r="W1364" s="85" t="s">
        <v>476</v>
      </c>
      <c r="X1364" s="85" t="s">
        <v>330</v>
      </c>
      <c r="Z1364" s="42" t="s">
        <v>2706</v>
      </c>
      <c r="AA1364"/>
    </row>
    <row r="1365" spans="1:27" s="39" customFormat="1" x14ac:dyDescent="0.35">
      <c r="A1365" s="85" t="s">
        <v>497</v>
      </c>
      <c r="B1365" s="87">
        <v>24009</v>
      </c>
      <c r="C1365" s="87" t="s">
        <v>12</v>
      </c>
      <c r="D1365" s="86">
        <v>0.8550468</v>
      </c>
      <c r="E1365" s="86">
        <f>SUMIFS('Ratios_MARAMA-VA'!T:T, 'Ratios_MARAMA-VA'!AA:AA, Z1365)</f>
        <v>0.85504679999879696</v>
      </c>
      <c r="F1365" s="86">
        <f>SUMIFS('Ratios_MARAMA-VA'!J:J, 'Ratios_MARAMA-VA'!AA:AA, Z1365)</f>
        <v>3.3229163751931998E-3</v>
      </c>
      <c r="G1365" s="122">
        <f t="shared" si="77"/>
        <v>3.8862391803558298E-3</v>
      </c>
      <c r="H1365" s="122">
        <v>0.8550468</v>
      </c>
      <c r="I1365" s="86">
        <v>3.3229163751978749E-3</v>
      </c>
      <c r="J1365" s="122">
        <v>0.8550468</v>
      </c>
      <c r="K1365" s="86">
        <v>3.3229163751978749E-3</v>
      </c>
      <c r="L1365" s="122" t="str" cm="1">
        <f t="array" ref="L1365">_xlfn.SWITCH(A1365,
    "District of Columbia", _xlfn.XLOOKUP(R1365, '2015 O3 Growth Surrogates'!A:A, '2015 O3 Growth Surrogates'!H:H),
    "Maryland", _xlfn.XLOOKUP(R1365, '2015 O3 Growth Surrogates'!A:A, '2015 O3 Growth Surrogates'!I:I),
    "Virginia", _xlfn.XLOOKUP(R1365, '2015 O3 Growth Surrogates'!A:A, '2015 O3 Growth Surrogates'!J:J)
)</f>
        <v>Gas Sales</v>
      </c>
      <c r="M1365" s="133" cm="1">
        <f t="array" ref="M1365">_xlfn.SWITCH(L1365,
"Employment", INDEX('Coop GFs_CFs'!C:D, MATCH(B1365,'Coop GFs_CFs'!B:B,0),1),
"Population", INDEX('Coop GFs_CFs'!E:F, MATCH(B1365,'Coop GFs_CFs'!B:B,0),1),
"Household", INDEX('Coop GFs_CFs'!G:H, MATCH(B1365,'Coop GFs_CFs'!B:B,0),1),
"VMT", INDEX('Coop GFs_CFs'!I:J, MATCH(B1365,'Coop GFs_CFs'!B:B,0),1),
"Lane Mile", INDEX('Coop GFs_CFs'!K:L, MATCH(B1365,'Coop GFs_CFs'!B:B,0),1),
"Gas Sales", INDEX('Coop GFs_CFs'!M:N, MATCH(B1365,'Coop GFs_CFs'!B:B,0),1),
"No Growth", INDEX('Coop GFs_CFs'!O:P, MATCH(B1365,'Coop GFs_CFs'!B:B,0),1)
)</f>
        <v>0.9726431554456072</v>
      </c>
      <c r="N1365" s="133" cm="1">
        <f t="array" ref="N1365">_xlfn.SWITCH(L1365,
"Employment", INDEX('Coop GFs_CFs'!C:D, MATCH(B1365,'Coop GFs_CFs'!B:B,0),2),
"Population", INDEX('Coop GFs_CFs'!E:F, MATCH(B1365,'Coop GFs_CFs'!B:B,0),2),
"Household", INDEX('Coop GFs_CFs'!G:H, MATCH(B1365,'Coop GFs_CFs'!B:B,0),2),
"VMT", INDEX('Coop GFs_CFs'!I:J, MATCH(B1365,'Coop GFs_CFs'!B:B,0),2),
"Lane Mile", INDEX('Coop GFs_CFs'!K:L, MATCH(B1365,'Coop GFs_CFs'!B:B,0),2),
"Gas Sales", INDEX('Coop GFs_CFs'!M:N, MATCH(B1365,'Coop GFs_CFs'!B:B,0),2),
"No Growth", INDEX('Coop GFs_CFs'!O:P, MATCH(B1365,'Coop GFs_CFs'!B:B,0),2)
)</f>
        <v>0.94819182842192828</v>
      </c>
      <c r="O1365" s="133"/>
      <c r="P1365" s="86">
        <f t="shared" si="75"/>
        <v>3.2320118684497929E-3</v>
      </c>
      <c r="Q1365" s="86">
        <f t="shared" si="76"/>
        <v>3.1507621534876064E-3</v>
      </c>
      <c r="R1365" s="156" t="s">
        <v>487</v>
      </c>
      <c r="S1365" s="85" t="s">
        <v>341</v>
      </c>
      <c r="T1365" s="85" t="s">
        <v>468</v>
      </c>
      <c r="U1365" s="85" t="s">
        <v>469</v>
      </c>
      <c r="V1365" s="85" t="s">
        <v>486</v>
      </c>
      <c r="W1365" s="85" t="s">
        <v>476</v>
      </c>
      <c r="X1365" s="85" t="s">
        <v>330</v>
      </c>
      <c r="Z1365" s="42" t="s">
        <v>2707</v>
      </c>
      <c r="AA1365"/>
    </row>
    <row r="1366" spans="1:27" s="39" customFormat="1" x14ac:dyDescent="0.35">
      <c r="A1366" s="85" t="s">
        <v>497</v>
      </c>
      <c r="B1366" s="87">
        <v>24017</v>
      </c>
      <c r="C1366" s="87" t="s">
        <v>12</v>
      </c>
      <c r="D1366" s="86">
        <v>1.401656</v>
      </c>
      <c r="E1366" s="86">
        <f>SUMIFS('Ratios_MARAMA-VA'!T:T, 'Ratios_MARAMA-VA'!AA:AA, Z1366)</f>
        <v>1.40165599999803</v>
      </c>
      <c r="F1366" s="86">
        <f>SUMIFS('Ratios_MARAMA-VA'!J:J, 'Ratios_MARAMA-VA'!AA:AA, Z1366)</f>
        <v>5.4471704645731598E-3</v>
      </c>
      <c r="G1366" s="122">
        <f t="shared" si="77"/>
        <v>3.8862391803558189E-3</v>
      </c>
      <c r="H1366" s="122">
        <v>1.401656</v>
      </c>
      <c r="I1366" s="86">
        <v>5.447170464580816E-3</v>
      </c>
      <c r="J1366" s="122">
        <v>1.401656</v>
      </c>
      <c r="K1366" s="86">
        <v>5.447170464580816E-3</v>
      </c>
      <c r="L1366" s="122" t="str" cm="1">
        <f t="array" ref="L1366">_xlfn.SWITCH(A1366,
    "District of Columbia", _xlfn.XLOOKUP(R1366, '2015 O3 Growth Surrogates'!A:A, '2015 O3 Growth Surrogates'!H:H),
    "Maryland", _xlfn.XLOOKUP(R1366, '2015 O3 Growth Surrogates'!A:A, '2015 O3 Growth Surrogates'!I:I),
    "Virginia", _xlfn.XLOOKUP(R1366, '2015 O3 Growth Surrogates'!A:A, '2015 O3 Growth Surrogates'!J:J)
)</f>
        <v>Gas Sales</v>
      </c>
      <c r="M1366" s="133" cm="1">
        <f t="array" ref="M1366">_xlfn.SWITCH(L1366,
"Employment", INDEX('Coop GFs_CFs'!C:D, MATCH(B1366,'Coop GFs_CFs'!B:B,0),1),
"Population", INDEX('Coop GFs_CFs'!E:F, MATCH(B1366,'Coop GFs_CFs'!B:B,0),1),
"Household", INDEX('Coop GFs_CFs'!G:H, MATCH(B1366,'Coop GFs_CFs'!B:B,0),1),
"VMT", INDEX('Coop GFs_CFs'!I:J, MATCH(B1366,'Coop GFs_CFs'!B:B,0),1),
"Lane Mile", INDEX('Coop GFs_CFs'!K:L, MATCH(B1366,'Coop GFs_CFs'!B:B,0),1),
"Gas Sales", INDEX('Coop GFs_CFs'!M:N, MATCH(B1366,'Coop GFs_CFs'!B:B,0),1),
"No Growth", INDEX('Coop GFs_CFs'!O:P, MATCH(B1366,'Coop GFs_CFs'!B:B,0),1)
)</f>
        <v>0.9726431554456072</v>
      </c>
      <c r="N1366" s="133" cm="1">
        <f t="array" ref="N1366">_xlfn.SWITCH(L1366,
"Employment", INDEX('Coop GFs_CFs'!C:D, MATCH(B1366,'Coop GFs_CFs'!B:B,0),2),
"Population", INDEX('Coop GFs_CFs'!E:F, MATCH(B1366,'Coop GFs_CFs'!B:B,0),2),
"Household", INDEX('Coop GFs_CFs'!G:H, MATCH(B1366,'Coop GFs_CFs'!B:B,0),2),
"VMT", INDEX('Coop GFs_CFs'!I:J, MATCH(B1366,'Coop GFs_CFs'!B:B,0),2),
"Lane Mile", INDEX('Coop GFs_CFs'!K:L, MATCH(B1366,'Coop GFs_CFs'!B:B,0),2),
"Gas Sales", INDEX('Coop GFs_CFs'!M:N, MATCH(B1366,'Coop GFs_CFs'!B:B,0),2),
"No Growth", INDEX('Coop GFs_CFs'!O:P, MATCH(B1366,'Coop GFs_CFs'!B:B,0),2)
)</f>
        <v>0.94819182842192828</v>
      </c>
      <c r="O1366" s="133"/>
      <c r="P1366" s="86">
        <f t="shared" si="75"/>
        <v>5.2981530689125526E-3</v>
      </c>
      <c r="Q1366" s="86">
        <f t="shared" si="76"/>
        <v>5.1649625225295486E-3</v>
      </c>
      <c r="R1366" s="156" t="s">
        <v>487</v>
      </c>
      <c r="S1366" s="85" t="s">
        <v>341</v>
      </c>
      <c r="T1366" s="85" t="s">
        <v>468</v>
      </c>
      <c r="U1366" s="85" t="s">
        <v>469</v>
      </c>
      <c r="V1366" s="85" t="s">
        <v>486</v>
      </c>
      <c r="W1366" s="85" t="s">
        <v>476</v>
      </c>
      <c r="X1366" s="85" t="s">
        <v>330</v>
      </c>
      <c r="Z1366" s="42" t="s">
        <v>2708</v>
      </c>
      <c r="AA1366"/>
    </row>
    <row r="1367" spans="1:27" s="39" customFormat="1" x14ac:dyDescent="0.35">
      <c r="A1367" s="85" t="s">
        <v>497</v>
      </c>
      <c r="B1367" s="87">
        <v>24021</v>
      </c>
      <c r="C1367" s="87" t="s">
        <v>12</v>
      </c>
      <c r="D1367" s="86">
        <v>5.1790820000000002</v>
      </c>
      <c r="E1367" s="86">
        <f>SUMIFS('Ratios_MARAMA-VA'!T:T, 'Ratios_MARAMA-VA'!AA:AA, Z1367)</f>
        <v>5.17908199999275</v>
      </c>
      <c r="F1367" s="86">
        <f>SUMIFS('Ratios_MARAMA-VA'!J:J, 'Ratios_MARAMA-VA'!AA:AA, Z1367)</f>
        <v>2.01271513866473E-2</v>
      </c>
      <c r="G1367" s="122">
        <f t="shared" si="77"/>
        <v>3.8862391803557998E-3</v>
      </c>
      <c r="H1367" s="122">
        <v>5.1790820000000002</v>
      </c>
      <c r="I1367" s="86">
        <v>2.0127151386675476E-2</v>
      </c>
      <c r="J1367" s="122">
        <v>5.1790820000000002</v>
      </c>
      <c r="K1367" s="86">
        <v>2.0127151386675476E-2</v>
      </c>
      <c r="L1367" s="122" t="str" cm="1">
        <f t="array" ref="L1367">_xlfn.SWITCH(A1367,
    "District of Columbia", _xlfn.XLOOKUP(R1367, '2015 O3 Growth Surrogates'!A:A, '2015 O3 Growth Surrogates'!H:H),
    "Maryland", _xlfn.XLOOKUP(R1367, '2015 O3 Growth Surrogates'!A:A, '2015 O3 Growth Surrogates'!I:I),
    "Virginia", _xlfn.XLOOKUP(R1367, '2015 O3 Growth Surrogates'!A:A, '2015 O3 Growth Surrogates'!J:J)
)</f>
        <v>Gas Sales</v>
      </c>
      <c r="M1367" s="133" cm="1">
        <f t="array" ref="M1367">_xlfn.SWITCH(L1367,
"Employment", INDEX('Coop GFs_CFs'!C:D, MATCH(B1367,'Coop GFs_CFs'!B:B,0),1),
"Population", INDEX('Coop GFs_CFs'!E:F, MATCH(B1367,'Coop GFs_CFs'!B:B,0),1),
"Household", INDEX('Coop GFs_CFs'!G:H, MATCH(B1367,'Coop GFs_CFs'!B:B,0),1),
"VMT", INDEX('Coop GFs_CFs'!I:J, MATCH(B1367,'Coop GFs_CFs'!B:B,0),1),
"Lane Mile", INDEX('Coop GFs_CFs'!K:L, MATCH(B1367,'Coop GFs_CFs'!B:B,0),1),
"Gas Sales", INDEX('Coop GFs_CFs'!M:N, MATCH(B1367,'Coop GFs_CFs'!B:B,0),1),
"No Growth", INDEX('Coop GFs_CFs'!O:P, MATCH(B1367,'Coop GFs_CFs'!B:B,0),1)
)</f>
        <v>0.9726431554456072</v>
      </c>
      <c r="N1367" s="133" cm="1">
        <f t="array" ref="N1367">_xlfn.SWITCH(L1367,
"Employment", INDEX('Coop GFs_CFs'!C:D, MATCH(B1367,'Coop GFs_CFs'!B:B,0),2),
"Population", INDEX('Coop GFs_CFs'!E:F, MATCH(B1367,'Coop GFs_CFs'!B:B,0),2),
"Household", INDEX('Coop GFs_CFs'!G:H, MATCH(B1367,'Coop GFs_CFs'!B:B,0),2),
"VMT", INDEX('Coop GFs_CFs'!I:J, MATCH(B1367,'Coop GFs_CFs'!B:B,0),2),
"Lane Mile", INDEX('Coop GFs_CFs'!K:L, MATCH(B1367,'Coop GFs_CFs'!B:B,0),2),
"Gas Sales", INDEX('Coop GFs_CFs'!M:N, MATCH(B1367,'Coop GFs_CFs'!B:B,0),2),
"No Growth", INDEX('Coop GFs_CFs'!O:P, MATCH(B1367,'Coop GFs_CFs'!B:B,0),2)
)</f>
        <v>0.94819182842192828</v>
      </c>
      <c r="O1367" s="133"/>
      <c r="P1367" s="86">
        <f t="shared" si="75"/>
        <v>1.957653603484006E-2</v>
      </c>
      <c r="Q1367" s="86">
        <f t="shared" si="76"/>
        <v>1.9084400474230052E-2</v>
      </c>
      <c r="R1367" s="156" t="s">
        <v>487</v>
      </c>
      <c r="S1367" s="85" t="s">
        <v>341</v>
      </c>
      <c r="T1367" s="85" t="s">
        <v>468</v>
      </c>
      <c r="U1367" s="85" t="s">
        <v>469</v>
      </c>
      <c r="V1367" s="85" t="s">
        <v>486</v>
      </c>
      <c r="W1367" s="85" t="s">
        <v>476</v>
      </c>
      <c r="X1367" s="85" t="s">
        <v>330</v>
      </c>
      <c r="Z1367" s="42" t="s">
        <v>2709</v>
      </c>
      <c r="AA1367"/>
    </row>
    <row r="1368" spans="1:27" s="39" customFormat="1" x14ac:dyDescent="0.35">
      <c r="A1368" s="85" t="s">
        <v>497</v>
      </c>
      <c r="B1368" s="87">
        <v>24031</v>
      </c>
      <c r="C1368" s="87" t="s">
        <v>12</v>
      </c>
      <c r="D1368" s="86">
        <v>20.534800000000001</v>
      </c>
      <c r="E1368" s="86">
        <f>SUMIFS('Ratios_MARAMA-VA'!T:T, 'Ratios_MARAMA-VA'!AA:AA, Z1368)</f>
        <v>20.534799999971298</v>
      </c>
      <c r="F1368" s="86">
        <f>SUMIFS('Ratios_MARAMA-VA'!J:J, 'Ratios_MARAMA-VA'!AA:AA, Z1368)</f>
        <v>7.9803144320658603E-2</v>
      </c>
      <c r="G1368" s="122">
        <f t="shared" si="77"/>
        <v>3.8862391803557933E-3</v>
      </c>
      <c r="H1368" s="122">
        <v>20.534800000000001</v>
      </c>
      <c r="I1368" s="86">
        <v>7.9803144320770153E-2</v>
      </c>
      <c r="J1368" s="122">
        <v>20.534800000000001</v>
      </c>
      <c r="K1368" s="86">
        <v>7.9803144320770153E-2</v>
      </c>
      <c r="L1368" s="122" t="str" cm="1">
        <f t="array" ref="L1368">_xlfn.SWITCH(A1368,
    "District of Columbia", _xlfn.XLOOKUP(R1368, '2015 O3 Growth Surrogates'!A:A, '2015 O3 Growth Surrogates'!H:H),
    "Maryland", _xlfn.XLOOKUP(R1368, '2015 O3 Growth Surrogates'!A:A, '2015 O3 Growth Surrogates'!I:I),
    "Virginia", _xlfn.XLOOKUP(R1368, '2015 O3 Growth Surrogates'!A:A, '2015 O3 Growth Surrogates'!J:J)
)</f>
        <v>Gas Sales</v>
      </c>
      <c r="M1368" s="133" cm="1">
        <f t="array" ref="M1368">_xlfn.SWITCH(L1368,
"Employment", INDEX('Coop GFs_CFs'!C:D, MATCH(B1368,'Coop GFs_CFs'!B:B,0),1),
"Population", INDEX('Coop GFs_CFs'!E:F, MATCH(B1368,'Coop GFs_CFs'!B:B,0),1),
"Household", INDEX('Coop GFs_CFs'!G:H, MATCH(B1368,'Coop GFs_CFs'!B:B,0),1),
"VMT", INDEX('Coop GFs_CFs'!I:J, MATCH(B1368,'Coop GFs_CFs'!B:B,0),1),
"Lane Mile", INDEX('Coop GFs_CFs'!K:L, MATCH(B1368,'Coop GFs_CFs'!B:B,0),1),
"Gas Sales", INDEX('Coop GFs_CFs'!M:N, MATCH(B1368,'Coop GFs_CFs'!B:B,0),1),
"No Growth", INDEX('Coop GFs_CFs'!O:P, MATCH(B1368,'Coop GFs_CFs'!B:B,0),1)
)</f>
        <v>0.9726431554456072</v>
      </c>
      <c r="N1368" s="133" cm="1">
        <f t="array" ref="N1368">_xlfn.SWITCH(L1368,
"Employment", INDEX('Coop GFs_CFs'!C:D, MATCH(B1368,'Coop GFs_CFs'!B:B,0),2),
"Population", INDEX('Coop GFs_CFs'!E:F, MATCH(B1368,'Coop GFs_CFs'!B:B,0),2),
"Household", INDEX('Coop GFs_CFs'!G:H, MATCH(B1368,'Coop GFs_CFs'!B:B,0),2),
"VMT", INDEX('Coop GFs_CFs'!I:J, MATCH(B1368,'Coop GFs_CFs'!B:B,0),2),
"Lane Mile", INDEX('Coop GFs_CFs'!K:L, MATCH(B1368,'Coop GFs_CFs'!B:B,0),2),
"Gas Sales", INDEX('Coop GFs_CFs'!M:N, MATCH(B1368,'Coop GFs_CFs'!B:B,0),2),
"No Growth", INDEX('Coop GFs_CFs'!O:P, MATCH(B1368,'Coop GFs_CFs'!B:B,0),2)
)</f>
        <v>0.94819182842192828</v>
      </c>
      <c r="O1368" s="133"/>
      <c r="P1368" s="86">
        <f t="shared" si="75"/>
        <v>7.7619982106526569E-2</v>
      </c>
      <c r="Q1368" s="86">
        <f t="shared" si="76"/>
        <v>7.5668689327224301E-2</v>
      </c>
      <c r="R1368" s="156" t="s">
        <v>487</v>
      </c>
      <c r="S1368" s="85" t="s">
        <v>341</v>
      </c>
      <c r="T1368" s="85" t="s">
        <v>468</v>
      </c>
      <c r="U1368" s="85" t="s">
        <v>469</v>
      </c>
      <c r="V1368" s="85" t="s">
        <v>486</v>
      </c>
      <c r="W1368" s="85" t="s">
        <v>476</v>
      </c>
      <c r="X1368" s="85" t="s">
        <v>330</v>
      </c>
      <c r="Z1368" s="42" t="s">
        <v>2710</v>
      </c>
      <c r="AA1368"/>
    </row>
    <row r="1369" spans="1:27" s="39" customFormat="1" x14ac:dyDescent="0.35">
      <c r="A1369" s="85" t="s">
        <v>497</v>
      </c>
      <c r="B1369" s="87">
        <v>24033</v>
      </c>
      <c r="C1369" s="87" t="s">
        <v>12</v>
      </c>
      <c r="D1369" s="86">
        <v>11.888909999999999</v>
      </c>
      <c r="E1369" s="86">
        <f>SUMIFS('Ratios_MARAMA-VA'!T:T, 'Ratios_MARAMA-VA'!AA:AA, Z1369)</f>
        <v>11.888909999983399</v>
      </c>
      <c r="F1369" s="86">
        <f>SUMIFS('Ratios_MARAMA-VA'!J:J, 'Ratios_MARAMA-VA'!AA:AA, Z1369)</f>
        <v>4.6203147853659303E-2</v>
      </c>
      <c r="G1369" s="122">
        <f t="shared" si="77"/>
        <v>3.8862391803557951E-3</v>
      </c>
      <c r="H1369" s="122">
        <v>11.888909999999999</v>
      </c>
      <c r="I1369" s="86">
        <v>4.6203147853723814E-2</v>
      </c>
      <c r="J1369" s="122">
        <v>11.888909999999999</v>
      </c>
      <c r="K1369" s="86">
        <v>4.6203147853723814E-2</v>
      </c>
      <c r="L1369" s="122" t="str" cm="1">
        <f t="array" ref="L1369">_xlfn.SWITCH(A1369,
    "District of Columbia", _xlfn.XLOOKUP(R1369, '2015 O3 Growth Surrogates'!A:A, '2015 O3 Growth Surrogates'!H:H),
    "Maryland", _xlfn.XLOOKUP(R1369, '2015 O3 Growth Surrogates'!A:A, '2015 O3 Growth Surrogates'!I:I),
    "Virginia", _xlfn.XLOOKUP(R1369, '2015 O3 Growth Surrogates'!A:A, '2015 O3 Growth Surrogates'!J:J)
)</f>
        <v>Gas Sales</v>
      </c>
      <c r="M1369" s="133" cm="1">
        <f t="array" ref="M1369">_xlfn.SWITCH(L1369,
"Employment", INDEX('Coop GFs_CFs'!C:D, MATCH(B1369,'Coop GFs_CFs'!B:B,0),1),
"Population", INDEX('Coop GFs_CFs'!E:F, MATCH(B1369,'Coop GFs_CFs'!B:B,0),1),
"Household", INDEX('Coop GFs_CFs'!G:H, MATCH(B1369,'Coop GFs_CFs'!B:B,0),1),
"VMT", INDEX('Coop GFs_CFs'!I:J, MATCH(B1369,'Coop GFs_CFs'!B:B,0),1),
"Lane Mile", INDEX('Coop GFs_CFs'!K:L, MATCH(B1369,'Coop GFs_CFs'!B:B,0),1),
"Gas Sales", INDEX('Coop GFs_CFs'!M:N, MATCH(B1369,'Coop GFs_CFs'!B:B,0),1),
"No Growth", INDEX('Coop GFs_CFs'!O:P, MATCH(B1369,'Coop GFs_CFs'!B:B,0),1)
)</f>
        <v>0.9726431554456072</v>
      </c>
      <c r="N1369" s="133" cm="1">
        <f t="array" ref="N1369">_xlfn.SWITCH(L1369,
"Employment", INDEX('Coop GFs_CFs'!C:D, MATCH(B1369,'Coop GFs_CFs'!B:B,0),2),
"Population", INDEX('Coop GFs_CFs'!E:F, MATCH(B1369,'Coop GFs_CFs'!B:B,0),2),
"Household", INDEX('Coop GFs_CFs'!G:H, MATCH(B1369,'Coop GFs_CFs'!B:B,0),2),
"VMT", INDEX('Coop GFs_CFs'!I:J, MATCH(B1369,'Coop GFs_CFs'!B:B,0),2),
"Lane Mile", INDEX('Coop GFs_CFs'!K:L, MATCH(B1369,'Coop GFs_CFs'!B:B,0),2),
"Gas Sales", INDEX('Coop GFs_CFs'!M:N, MATCH(B1369,'Coop GFs_CFs'!B:B,0),2),
"No Growth", INDEX('Coop GFs_CFs'!O:P, MATCH(B1369,'Coop GFs_CFs'!B:B,0),2)
)</f>
        <v>0.94819182842192828</v>
      </c>
      <c r="O1369" s="133"/>
      <c r="P1369" s="86">
        <f t="shared" si="75"/>
        <v>4.4939175519903118E-2</v>
      </c>
      <c r="Q1369" s="86">
        <f t="shared" si="76"/>
        <v>4.3809447242209906E-2</v>
      </c>
      <c r="R1369" s="156" t="s">
        <v>487</v>
      </c>
      <c r="S1369" s="85" t="s">
        <v>341</v>
      </c>
      <c r="T1369" s="85" t="s">
        <v>468</v>
      </c>
      <c r="U1369" s="85" t="s">
        <v>469</v>
      </c>
      <c r="V1369" s="85" t="s">
        <v>486</v>
      </c>
      <c r="W1369" s="85" t="s">
        <v>476</v>
      </c>
      <c r="X1369" s="85" t="s">
        <v>330</v>
      </c>
      <c r="Z1369" s="42" t="s">
        <v>2711</v>
      </c>
      <c r="AA1369"/>
    </row>
    <row r="1370" spans="1:27" s="39" customFormat="1" x14ac:dyDescent="0.35">
      <c r="A1370" s="85" t="s">
        <v>811</v>
      </c>
      <c r="B1370" s="87">
        <v>51013</v>
      </c>
      <c r="C1370" s="87" t="s">
        <v>12</v>
      </c>
      <c r="D1370" s="86">
        <v>1.9191050000000001</v>
      </c>
      <c r="E1370" s="86">
        <f>SUMIFS('Ratios_MARAMA-VA'!T:T, 'Ratios_MARAMA-VA'!AA:AA, Z1370)</f>
        <v>1.91910499999731</v>
      </c>
      <c r="F1370" s="86">
        <f>SUMIFS('Ratios_MARAMA-VA'!J:J, 'Ratios_MARAMA-VA'!AA:AA, Z1370)</f>
        <v>7.4581010422062697E-3</v>
      </c>
      <c r="G1370" s="122">
        <f t="shared" si="77"/>
        <v>3.8862391803558033E-3</v>
      </c>
      <c r="H1370" s="122">
        <v>1.9191050000000001</v>
      </c>
      <c r="I1370" s="86">
        <v>7.458101042216724E-3</v>
      </c>
      <c r="J1370" s="122">
        <v>1.9191050000000001</v>
      </c>
      <c r="K1370" s="86">
        <v>7.458101042216724E-3</v>
      </c>
      <c r="L1370" s="122" t="str" cm="1">
        <f t="array" ref="L1370">_xlfn.SWITCH(A1370,
    "District of Columbia", _xlfn.XLOOKUP(R1370, '2015 O3 Growth Surrogates'!A:A, '2015 O3 Growth Surrogates'!H:H),
    "Maryland", _xlfn.XLOOKUP(R1370, '2015 O3 Growth Surrogates'!A:A, '2015 O3 Growth Surrogates'!I:I),
    "Virginia", _xlfn.XLOOKUP(R1370, '2015 O3 Growth Surrogates'!A:A, '2015 O3 Growth Surrogates'!J:J)
)</f>
        <v>Household</v>
      </c>
      <c r="M1370" s="133" cm="1">
        <f t="array" ref="M1370">_xlfn.SWITCH(L1370,
"Employment", INDEX('Coop GFs_CFs'!C:D, MATCH(B1370,'Coop GFs_CFs'!B:B,0),1),
"Population", INDEX('Coop GFs_CFs'!E:F, MATCH(B1370,'Coop GFs_CFs'!B:B,0),1),
"Household", INDEX('Coop GFs_CFs'!G:H, MATCH(B1370,'Coop GFs_CFs'!B:B,0),1),
"VMT", INDEX('Coop GFs_CFs'!I:J, MATCH(B1370,'Coop GFs_CFs'!B:B,0),1),
"Lane Mile", INDEX('Coop GFs_CFs'!K:L, MATCH(B1370,'Coop GFs_CFs'!B:B,0),1),
"Gas Sales", INDEX('Coop GFs_CFs'!M:N, MATCH(B1370,'Coop GFs_CFs'!B:B,0),1),
"No Growth", INDEX('Coop GFs_CFs'!O:P, MATCH(B1370,'Coop GFs_CFs'!B:B,0),1)
)</f>
        <v>1.1397376286947856</v>
      </c>
      <c r="N1370" s="133" cm="1">
        <f t="array" ref="N1370">_xlfn.SWITCH(L1370,
"Employment", INDEX('Coop GFs_CFs'!C:D, MATCH(B1370,'Coop GFs_CFs'!B:B,0),2),
"Population", INDEX('Coop GFs_CFs'!E:F, MATCH(B1370,'Coop GFs_CFs'!B:B,0),2),
"Household", INDEX('Coop GFs_CFs'!G:H, MATCH(B1370,'Coop GFs_CFs'!B:B,0),2),
"VMT", INDEX('Coop GFs_CFs'!I:J, MATCH(B1370,'Coop GFs_CFs'!B:B,0),2),
"Lane Mile", INDEX('Coop GFs_CFs'!K:L, MATCH(B1370,'Coop GFs_CFs'!B:B,0),2),
"Gas Sales", INDEX('Coop GFs_CFs'!M:N, MATCH(B1370,'Coop GFs_CFs'!B:B,0),2),
"No Growth", INDEX('Coop GFs_CFs'!O:P, MATCH(B1370,'Coop GFs_CFs'!B:B,0),2)
)</f>
        <v>1.2011613445734435</v>
      </c>
      <c r="O1370" s="133"/>
      <c r="P1370" s="86">
        <f t="shared" si="75"/>
        <v>8.5002783964102831E-3</v>
      </c>
      <c r="Q1370" s="86">
        <f t="shared" si="76"/>
        <v>8.9583826758210822E-3</v>
      </c>
      <c r="R1370" s="156" t="s">
        <v>487</v>
      </c>
      <c r="S1370" s="85" t="s">
        <v>341</v>
      </c>
      <c r="T1370" s="85" t="s">
        <v>468</v>
      </c>
      <c r="U1370" s="85" t="s">
        <v>469</v>
      </c>
      <c r="V1370" s="85" t="s">
        <v>486</v>
      </c>
      <c r="W1370" s="85" t="s">
        <v>476</v>
      </c>
      <c r="X1370" s="85" t="s">
        <v>330</v>
      </c>
      <c r="Z1370" s="42" t="s">
        <v>2713</v>
      </c>
      <c r="AA1370"/>
    </row>
    <row r="1371" spans="1:27" s="39" customFormat="1" x14ac:dyDescent="0.35">
      <c r="A1371" s="85" t="s">
        <v>811</v>
      </c>
      <c r="B1371" s="87">
        <v>51059</v>
      </c>
      <c r="C1371" s="87" t="s">
        <v>12</v>
      </c>
      <c r="D1371" s="86">
        <v>22.7028</v>
      </c>
      <c r="E1371" s="86">
        <f>SUMIFS('Ratios_MARAMA-VA'!T:T, 'Ratios_MARAMA-VA'!AA:AA, Z1371)</f>
        <v>22.7027999999682</v>
      </c>
      <c r="F1371" s="86">
        <f>SUMIFS('Ratios_MARAMA-VA'!J:J, 'Ratios_MARAMA-VA'!AA:AA, Z1371)</f>
        <v>8.8228510863658002E-2</v>
      </c>
      <c r="G1371" s="122">
        <f t="shared" si="77"/>
        <v>3.8862391803557968E-3</v>
      </c>
      <c r="H1371" s="122">
        <v>22.7028</v>
      </c>
      <c r="I1371" s="86">
        <v>8.8228510863781584E-2</v>
      </c>
      <c r="J1371" s="122">
        <v>22.7028</v>
      </c>
      <c r="K1371" s="86">
        <v>8.8228510863781584E-2</v>
      </c>
      <c r="L1371" s="122" t="str" cm="1">
        <f t="array" ref="L1371">_xlfn.SWITCH(A1371,
    "District of Columbia", _xlfn.XLOOKUP(R1371, '2015 O3 Growth Surrogates'!A:A, '2015 O3 Growth Surrogates'!H:H),
    "Maryland", _xlfn.XLOOKUP(R1371, '2015 O3 Growth Surrogates'!A:A, '2015 O3 Growth Surrogates'!I:I),
    "Virginia", _xlfn.XLOOKUP(R1371, '2015 O3 Growth Surrogates'!A:A, '2015 O3 Growth Surrogates'!J:J)
)</f>
        <v>Household</v>
      </c>
      <c r="M1371" s="133" cm="1">
        <f t="array" ref="M1371">_xlfn.SWITCH(L1371,
"Employment", INDEX('Coop GFs_CFs'!C:D, MATCH(B1371,'Coop GFs_CFs'!B:B,0),1),
"Population", INDEX('Coop GFs_CFs'!E:F, MATCH(B1371,'Coop GFs_CFs'!B:B,0),1),
"Household", INDEX('Coop GFs_CFs'!G:H, MATCH(B1371,'Coop GFs_CFs'!B:B,0),1),
"VMT", INDEX('Coop GFs_CFs'!I:J, MATCH(B1371,'Coop GFs_CFs'!B:B,0),1),
"Lane Mile", INDEX('Coop GFs_CFs'!K:L, MATCH(B1371,'Coop GFs_CFs'!B:B,0),1),
"Gas Sales", INDEX('Coop GFs_CFs'!M:N, MATCH(B1371,'Coop GFs_CFs'!B:B,0),1),
"No Growth", INDEX('Coop GFs_CFs'!O:P, MATCH(B1371,'Coop GFs_CFs'!B:B,0),1)
)</f>
        <v>1.0814934606026543</v>
      </c>
      <c r="N1371" s="133" cm="1">
        <f t="array" ref="N1371">_xlfn.SWITCH(L1371,
"Employment", INDEX('Coop GFs_CFs'!C:D, MATCH(B1371,'Coop GFs_CFs'!B:B,0),2),
"Population", INDEX('Coop GFs_CFs'!E:F, MATCH(B1371,'Coop GFs_CFs'!B:B,0),2),
"Household", INDEX('Coop GFs_CFs'!G:H, MATCH(B1371,'Coop GFs_CFs'!B:B,0),2),
"VMT", INDEX('Coop GFs_CFs'!I:J, MATCH(B1371,'Coop GFs_CFs'!B:B,0),2),
"Lane Mile", INDEX('Coop GFs_CFs'!K:L, MATCH(B1371,'Coop GFs_CFs'!B:B,0),2),
"Gas Sales", INDEX('Coop GFs_CFs'!M:N, MATCH(B1371,'Coop GFs_CFs'!B:B,0),2),
"No Growth", INDEX('Coop GFs_CFs'!O:P, MATCH(B1371,'Coop GFs_CFs'!B:B,0),2)
)</f>
        <v>1.1184839432941809</v>
      </c>
      <c r="O1371" s="133"/>
      <c r="P1371" s="86">
        <f t="shared" si="75"/>
        <v>9.5418557537756368E-2</v>
      </c>
      <c r="Q1371" s="86">
        <f t="shared" si="76"/>
        <v>9.8682172741757682E-2</v>
      </c>
      <c r="R1371" s="156" t="s">
        <v>487</v>
      </c>
      <c r="S1371" s="85" t="s">
        <v>341</v>
      </c>
      <c r="T1371" s="85" t="s">
        <v>468</v>
      </c>
      <c r="U1371" s="85" t="s">
        <v>469</v>
      </c>
      <c r="V1371" s="85" t="s">
        <v>486</v>
      </c>
      <c r="W1371" s="85" t="s">
        <v>476</v>
      </c>
      <c r="X1371" s="85" t="s">
        <v>330</v>
      </c>
      <c r="Z1371" s="42" t="s">
        <v>2714</v>
      </c>
      <c r="AA1371"/>
    </row>
    <row r="1372" spans="1:27" s="39" customFormat="1" x14ac:dyDescent="0.35">
      <c r="A1372" s="85" t="s">
        <v>811</v>
      </c>
      <c r="B1372" s="87">
        <v>51107</v>
      </c>
      <c r="C1372" s="87" t="s">
        <v>12</v>
      </c>
      <c r="D1372" s="86">
        <v>10.072900000000001</v>
      </c>
      <c r="E1372" s="86">
        <f>SUMIFS('Ratios_MARAMA-VA'!T:T, 'Ratios_MARAMA-VA'!AA:AA, Z1372)</f>
        <v>10.0728999999859</v>
      </c>
      <c r="F1372" s="86">
        <f>SUMIFS('Ratios_MARAMA-VA'!J:J, 'Ratios_MARAMA-VA'!AA:AA, Z1372)</f>
        <v>3.9145698639751099E-2</v>
      </c>
      <c r="G1372" s="122">
        <f t="shared" si="77"/>
        <v>3.8862391803557959E-3</v>
      </c>
      <c r="H1372" s="122">
        <v>10.072900000000001</v>
      </c>
      <c r="I1372" s="86">
        <v>3.9145698639805902E-2</v>
      </c>
      <c r="J1372" s="122">
        <v>10.072900000000001</v>
      </c>
      <c r="K1372" s="86">
        <v>3.9145698639805902E-2</v>
      </c>
      <c r="L1372" s="122" t="str" cm="1">
        <f t="array" ref="L1372">_xlfn.SWITCH(A1372,
    "District of Columbia", _xlfn.XLOOKUP(R1372, '2015 O3 Growth Surrogates'!A:A, '2015 O3 Growth Surrogates'!H:H),
    "Maryland", _xlfn.XLOOKUP(R1372, '2015 O3 Growth Surrogates'!A:A, '2015 O3 Growth Surrogates'!I:I),
    "Virginia", _xlfn.XLOOKUP(R1372, '2015 O3 Growth Surrogates'!A:A, '2015 O3 Growth Surrogates'!J:J)
)</f>
        <v>Household</v>
      </c>
      <c r="M1372" s="133" cm="1">
        <f t="array" ref="M1372">_xlfn.SWITCH(L1372,
"Employment", INDEX('Coop GFs_CFs'!C:D, MATCH(B1372,'Coop GFs_CFs'!B:B,0),1),
"Population", INDEX('Coop GFs_CFs'!E:F, MATCH(B1372,'Coop GFs_CFs'!B:B,0),1),
"Household", INDEX('Coop GFs_CFs'!G:H, MATCH(B1372,'Coop GFs_CFs'!B:B,0),1),
"VMT", INDEX('Coop GFs_CFs'!I:J, MATCH(B1372,'Coop GFs_CFs'!B:B,0),1),
"Lane Mile", INDEX('Coop GFs_CFs'!K:L, MATCH(B1372,'Coop GFs_CFs'!B:B,0),1),
"Gas Sales", INDEX('Coop GFs_CFs'!M:N, MATCH(B1372,'Coop GFs_CFs'!B:B,0),1),
"No Growth", INDEX('Coop GFs_CFs'!O:P, MATCH(B1372,'Coop GFs_CFs'!B:B,0),1)
)</f>
        <v>1.1601324674885807</v>
      </c>
      <c r="N1372" s="133" cm="1">
        <f t="array" ref="N1372">_xlfn.SWITCH(L1372,
"Employment", INDEX('Coop GFs_CFs'!C:D, MATCH(B1372,'Coop GFs_CFs'!B:B,0),2),
"Population", INDEX('Coop GFs_CFs'!E:F, MATCH(B1372,'Coop GFs_CFs'!B:B,0),2),
"Household", INDEX('Coop GFs_CFs'!G:H, MATCH(B1372,'Coop GFs_CFs'!B:B,0),2),
"VMT", INDEX('Coop GFs_CFs'!I:J, MATCH(B1372,'Coop GFs_CFs'!B:B,0),2),
"Lane Mile", INDEX('Coop GFs_CFs'!K:L, MATCH(B1372,'Coop GFs_CFs'!B:B,0),2),
"Gas Sales", INDEX('Coop GFs_CFs'!M:N, MATCH(B1372,'Coop GFs_CFs'!B:B,0),2),
"No Growth", INDEX('Coop GFs_CFs'!O:P, MATCH(B1372,'Coop GFs_CFs'!B:B,0),2)
)</f>
        <v>1.2078252690745861</v>
      </c>
      <c r="O1372" s="133"/>
      <c r="P1372" s="86">
        <f t="shared" si="75"/>
        <v>4.5414195954498818E-2</v>
      </c>
      <c r="Q1372" s="86">
        <f t="shared" si="76"/>
        <v>4.7281163992670031E-2</v>
      </c>
      <c r="R1372" s="156" t="s">
        <v>487</v>
      </c>
      <c r="S1372" s="85" t="s">
        <v>341</v>
      </c>
      <c r="T1372" s="85" t="s">
        <v>468</v>
      </c>
      <c r="U1372" s="85" t="s">
        <v>469</v>
      </c>
      <c r="V1372" s="85" t="s">
        <v>486</v>
      </c>
      <c r="W1372" s="85" t="s">
        <v>476</v>
      </c>
      <c r="X1372" s="85" t="s">
        <v>330</v>
      </c>
      <c r="Z1372" s="42" t="s">
        <v>2717</v>
      </c>
      <c r="AA1372"/>
    </row>
    <row r="1373" spans="1:27" s="39" customFormat="1" x14ac:dyDescent="0.35">
      <c r="A1373" s="85" t="s">
        <v>811</v>
      </c>
      <c r="B1373" s="87">
        <v>51153</v>
      </c>
      <c r="C1373" s="87" t="s">
        <v>12</v>
      </c>
      <c r="D1373" s="86">
        <v>6.0840990000000001</v>
      </c>
      <c r="E1373" s="86">
        <f>SUMIFS('Ratios_MARAMA-VA'!T:T, 'Ratios_MARAMA-VA'!AA:AA, Z1373)</f>
        <v>6.0840989999914603</v>
      </c>
      <c r="F1373" s="86">
        <f>SUMIFS('Ratios_MARAMA-VA'!J:J, 'Ratios_MARAMA-VA'!AA:AA, Z1373)</f>
        <v>2.3644263910930399E-2</v>
      </c>
      <c r="G1373" s="122">
        <f t="shared" si="77"/>
        <v>3.8862391803558072E-3</v>
      </c>
      <c r="H1373" s="122">
        <v>6.0840990000000001</v>
      </c>
      <c r="I1373" s="86">
        <v>2.3644263910963588E-2</v>
      </c>
      <c r="J1373" s="122">
        <v>6.0840990000000001</v>
      </c>
      <c r="K1373" s="86">
        <v>2.3644263910963588E-2</v>
      </c>
      <c r="L1373" s="122" t="str" cm="1">
        <f t="array" ref="L1373">_xlfn.SWITCH(A1373,
    "District of Columbia", _xlfn.XLOOKUP(R1373, '2015 O3 Growth Surrogates'!A:A, '2015 O3 Growth Surrogates'!H:H),
    "Maryland", _xlfn.XLOOKUP(R1373, '2015 O3 Growth Surrogates'!A:A, '2015 O3 Growth Surrogates'!I:I),
    "Virginia", _xlfn.XLOOKUP(R1373, '2015 O3 Growth Surrogates'!A:A, '2015 O3 Growth Surrogates'!J:J)
)</f>
        <v>Household</v>
      </c>
      <c r="M1373" s="133" cm="1">
        <f t="array" ref="M1373">_xlfn.SWITCH(L1373,
"Employment", INDEX('Coop GFs_CFs'!C:D, MATCH(B1373,'Coop GFs_CFs'!B:B,0),1),
"Population", INDEX('Coop GFs_CFs'!E:F, MATCH(B1373,'Coop GFs_CFs'!B:B,0),1),
"Household", INDEX('Coop GFs_CFs'!G:H, MATCH(B1373,'Coop GFs_CFs'!B:B,0),1),
"VMT", INDEX('Coop GFs_CFs'!I:J, MATCH(B1373,'Coop GFs_CFs'!B:B,0),1),
"Lane Mile", INDEX('Coop GFs_CFs'!K:L, MATCH(B1373,'Coop GFs_CFs'!B:B,0),1),
"Gas Sales", INDEX('Coop GFs_CFs'!M:N, MATCH(B1373,'Coop GFs_CFs'!B:B,0),1),
"No Growth", INDEX('Coop GFs_CFs'!O:P, MATCH(B1373,'Coop GFs_CFs'!B:B,0),1)
)</f>
        <v>1.1119477562818929</v>
      </c>
      <c r="N1373" s="133" cm="1">
        <f t="array" ref="N1373">_xlfn.SWITCH(L1373,
"Employment", INDEX('Coop GFs_CFs'!C:D, MATCH(B1373,'Coop GFs_CFs'!B:B,0),2),
"Population", INDEX('Coop GFs_CFs'!E:F, MATCH(B1373,'Coop GFs_CFs'!B:B,0),2),
"Household", INDEX('Coop GFs_CFs'!G:H, MATCH(B1373,'Coop GFs_CFs'!B:B,0),2),
"VMT", INDEX('Coop GFs_CFs'!I:J, MATCH(B1373,'Coop GFs_CFs'!B:B,0),2),
"Lane Mile", INDEX('Coop GFs_CFs'!K:L, MATCH(B1373,'Coop GFs_CFs'!B:B,0),2),
"Gas Sales", INDEX('Coop GFs_CFs'!M:N, MATCH(B1373,'Coop GFs_CFs'!B:B,0),2),
"No Growth", INDEX('Coop GFs_CFs'!O:P, MATCH(B1373,'Coop GFs_CFs'!B:B,0),2)
)</f>
        <v>1.1499012660434784</v>
      </c>
      <c r="O1373" s="133"/>
      <c r="P1373" s="86">
        <f t="shared" si="75"/>
        <v>2.629118620469599E-2</v>
      </c>
      <c r="Q1373" s="86">
        <f t="shared" si="76"/>
        <v>2.7188569005844994E-2</v>
      </c>
      <c r="R1373" s="156" t="s">
        <v>487</v>
      </c>
      <c r="S1373" s="85" t="s">
        <v>341</v>
      </c>
      <c r="T1373" s="85" t="s">
        <v>468</v>
      </c>
      <c r="U1373" s="85" t="s">
        <v>469</v>
      </c>
      <c r="V1373" s="85" t="s">
        <v>486</v>
      </c>
      <c r="W1373" s="85" t="s">
        <v>476</v>
      </c>
      <c r="X1373" s="85" t="s">
        <v>330</v>
      </c>
      <c r="Z1373" s="42" t="s">
        <v>2720</v>
      </c>
      <c r="AA1373"/>
    </row>
    <row r="1374" spans="1:27" s="39" customFormat="1" x14ac:dyDescent="0.35">
      <c r="A1374" s="85" t="s">
        <v>811</v>
      </c>
      <c r="B1374" s="87">
        <v>51510</v>
      </c>
      <c r="C1374" s="87" t="s">
        <v>12</v>
      </c>
      <c r="D1374" s="86">
        <v>1.9387719999999999</v>
      </c>
      <c r="E1374" s="86">
        <f>SUMIFS('Ratios_MARAMA-VA'!T:T, 'Ratios_MARAMA-VA'!AA:AA, Z1374)</f>
        <v>1.9387719999972799</v>
      </c>
      <c r="F1374" s="86">
        <f>SUMIFS('Ratios_MARAMA-VA'!J:J, 'Ratios_MARAMA-VA'!AA:AA, Z1374)</f>
        <v>7.5345317081662198E-3</v>
      </c>
      <c r="G1374" s="122">
        <f t="shared" si="77"/>
        <v>3.8862391803558081E-3</v>
      </c>
      <c r="H1374" s="122">
        <v>1.9387719999999999</v>
      </c>
      <c r="I1374" s="86">
        <v>7.5345317081767903E-3</v>
      </c>
      <c r="J1374" s="122">
        <v>1.9387719999999999</v>
      </c>
      <c r="K1374" s="86">
        <v>7.5345317081767903E-3</v>
      </c>
      <c r="L1374" s="122" t="str" cm="1">
        <f t="array" ref="L1374">_xlfn.SWITCH(A1374,
    "District of Columbia", _xlfn.XLOOKUP(R1374, '2015 O3 Growth Surrogates'!A:A, '2015 O3 Growth Surrogates'!H:H),
    "Maryland", _xlfn.XLOOKUP(R1374, '2015 O3 Growth Surrogates'!A:A, '2015 O3 Growth Surrogates'!I:I),
    "Virginia", _xlfn.XLOOKUP(R1374, '2015 O3 Growth Surrogates'!A:A, '2015 O3 Growth Surrogates'!J:J)
)</f>
        <v>Household</v>
      </c>
      <c r="M1374" s="133" cm="1">
        <f t="array" ref="M1374">_xlfn.SWITCH(L1374,
"Employment", INDEX('Coop GFs_CFs'!C:D, MATCH(B1374,'Coop GFs_CFs'!B:B,0),1),
"Population", INDEX('Coop GFs_CFs'!E:F, MATCH(B1374,'Coop GFs_CFs'!B:B,0),1),
"Household", INDEX('Coop GFs_CFs'!G:H, MATCH(B1374,'Coop GFs_CFs'!B:B,0),1),
"VMT", INDEX('Coop GFs_CFs'!I:J, MATCH(B1374,'Coop GFs_CFs'!B:B,0),1),
"Lane Mile", INDEX('Coop GFs_CFs'!K:L, MATCH(B1374,'Coop GFs_CFs'!B:B,0),1),
"Gas Sales", INDEX('Coop GFs_CFs'!M:N, MATCH(B1374,'Coop GFs_CFs'!B:B,0),1),
"No Growth", INDEX('Coop GFs_CFs'!O:P, MATCH(B1374,'Coop GFs_CFs'!B:B,0),1)
)</f>
        <v>1.2625227646667252</v>
      </c>
      <c r="N1374" s="133" cm="1">
        <f t="array" ref="N1374">_xlfn.SWITCH(L1374,
"Employment", INDEX('Coop GFs_CFs'!C:D, MATCH(B1374,'Coop GFs_CFs'!B:B,0),2),
"Population", INDEX('Coop GFs_CFs'!E:F, MATCH(B1374,'Coop GFs_CFs'!B:B,0),2),
"Household", INDEX('Coop GFs_CFs'!G:H, MATCH(B1374,'Coop GFs_CFs'!B:B,0),2),
"VMT", INDEX('Coop GFs_CFs'!I:J, MATCH(B1374,'Coop GFs_CFs'!B:B,0),2),
"Lane Mile", INDEX('Coop GFs_CFs'!K:L, MATCH(B1374,'Coop GFs_CFs'!B:B,0),2),
"Gas Sales", INDEX('Coop GFs_CFs'!M:N, MATCH(B1374,'Coop GFs_CFs'!B:B,0),2),
"No Growth", INDEX('Coop GFs_CFs'!O:P, MATCH(B1374,'Coop GFs_CFs'!B:B,0),2)
)</f>
        <v>1.3839962822944272</v>
      </c>
      <c r="O1374" s="133"/>
      <c r="P1374" s="86">
        <f t="shared" si="75"/>
        <v>9.5125178026631198E-3</v>
      </c>
      <c r="Q1374" s="86">
        <f t="shared" si="76"/>
        <v>1.0427763872931529E-2</v>
      </c>
      <c r="R1374" s="156" t="s">
        <v>487</v>
      </c>
      <c r="S1374" s="85" t="s">
        <v>341</v>
      </c>
      <c r="T1374" s="85" t="s">
        <v>468</v>
      </c>
      <c r="U1374" s="85" t="s">
        <v>469</v>
      </c>
      <c r="V1374" s="85" t="s">
        <v>486</v>
      </c>
      <c r="W1374" s="85" t="s">
        <v>476</v>
      </c>
      <c r="X1374" s="85" t="s">
        <v>330</v>
      </c>
      <c r="Z1374" s="42" t="s">
        <v>2712</v>
      </c>
      <c r="AA1374"/>
    </row>
    <row r="1375" spans="1:27" s="39" customFormat="1" x14ac:dyDescent="0.35">
      <c r="A1375" s="85" t="s">
        <v>811</v>
      </c>
      <c r="B1375" s="87">
        <v>51600</v>
      </c>
      <c r="C1375" s="87" t="s">
        <v>12</v>
      </c>
      <c r="D1375" s="86">
        <v>0.8014445</v>
      </c>
      <c r="E1375" s="86">
        <f>SUMIFS('Ratios_MARAMA-VA'!T:T, 'Ratios_MARAMA-VA'!AA:AA, Z1375)</f>
        <v>0.80144449999888001</v>
      </c>
      <c r="F1375" s="86">
        <f>SUMIFS('Ratios_MARAMA-VA'!J:J, 'Ratios_MARAMA-VA'!AA:AA, Z1375)</f>
        <v>3.1146050167762999E-3</v>
      </c>
      <c r="G1375" s="122">
        <f t="shared" si="77"/>
        <v>3.8862391803557855E-3</v>
      </c>
      <c r="H1375" s="122">
        <v>0.8014445</v>
      </c>
      <c r="I1375" s="86">
        <v>3.1146050167806523E-3</v>
      </c>
      <c r="J1375" s="122">
        <v>0.8014445</v>
      </c>
      <c r="K1375" s="86">
        <v>3.1146050167806523E-3</v>
      </c>
      <c r="L1375" s="122" t="str" cm="1">
        <f t="array" ref="L1375">_xlfn.SWITCH(A1375,
    "District of Columbia", _xlfn.XLOOKUP(R1375, '2015 O3 Growth Surrogates'!A:A, '2015 O3 Growth Surrogates'!H:H),
    "Maryland", _xlfn.XLOOKUP(R1375, '2015 O3 Growth Surrogates'!A:A, '2015 O3 Growth Surrogates'!I:I),
    "Virginia", _xlfn.XLOOKUP(R1375, '2015 O3 Growth Surrogates'!A:A, '2015 O3 Growth Surrogates'!J:J)
)</f>
        <v>Household</v>
      </c>
      <c r="M1375" s="133" cm="1">
        <f t="array" ref="M1375">_xlfn.SWITCH(L1375,
"Employment", INDEX('Coop GFs_CFs'!C:D, MATCH(B1375,'Coop GFs_CFs'!B:B,0),1),
"Population", INDEX('Coop GFs_CFs'!E:F, MATCH(B1375,'Coop GFs_CFs'!B:B,0),1),
"Household", INDEX('Coop GFs_CFs'!G:H, MATCH(B1375,'Coop GFs_CFs'!B:B,0),1),
"VMT", INDEX('Coop GFs_CFs'!I:J, MATCH(B1375,'Coop GFs_CFs'!B:B,0),1),
"Lane Mile", INDEX('Coop GFs_CFs'!K:L, MATCH(B1375,'Coop GFs_CFs'!B:B,0),1),
"Gas Sales", INDEX('Coop GFs_CFs'!M:N, MATCH(B1375,'Coop GFs_CFs'!B:B,0),1),
"No Growth", INDEX('Coop GFs_CFs'!O:P, MATCH(B1375,'Coop GFs_CFs'!B:B,0),1)
)</f>
        <v>1.3521378637619899</v>
      </c>
      <c r="N1375" s="133" cm="1">
        <f t="array" ref="N1375">_xlfn.SWITCH(L1375,
"Employment", INDEX('Coop GFs_CFs'!C:D, MATCH(B1375,'Coop GFs_CFs'!B:B,0),2),
"Population", INDEX('Coop GFs_CFs'!E:F, MATCH(B1375,'Coop GFs_CFs'!B:B,0),2),
"Household", INDEX('Coop GFs_CFs'!G:H, MATCH(B1375,'Coop GFs_CFs'!B:B,0),2),
"VMT", INDEX('Coop GFs_CFs'!I:J, MATCH(B1375,'Coop GFs_CFs'!B:B,0),2),
"Lane Mile", INDEX('Coop GFs_CFs'!K:L, MATCH(B1375,'Coop GFs_CFs'!B:B,0),2),
"Gas Sales", INDEX('Coop GFs_CFs'!M:N, MATCH(B1375,'Coop GFs_CFs'!B:B,0),2),
"No Growth", INDEX('Coop GFs_CFs'!O:P, MATCH(B1375,'Coop GFs_CFs'!B:B,0),2)
)</f>
        <v>1.4357624776459113</v>
      </c>
      <c r="O1375" s="133"/>
      <c r="P1375" s="86">
        <f t="shared" si="75"/>
        <v>4.2113753738462828E-3</v>
      </c>
      <c r="Q1375" s="86">
        <f t="shared" si="76"/>
        <v>4.4718330157751248E-3</v>
      </c>
      <c r="R1375" s="156" t="s">
        <v>487</v>
      </c>
      <c r="S1375" s="85" t="s">
        <v>341</v>
      </c>
      <c r="T1375" s="85" t="s">
        <v>468</v>
      </c>
      <c r="U1375" s="85" t="s">
        <v>469</v>
      </c>
      <c r="V1375" s="85" t="s">
        <v>486</v>
      </c>
      <c r="W1375" s="85" t="s">
        <v>476</v>
      </c>
      <c r="X1375" s="85" t="s">
        <v>330</v>
      </c>
      <c r="Z1375" s="42" t="s">
        <v>2715</v>
      </c>
      <c r="AA1375"/>
    </row>
    <row r="1376" spans="1:27" s="39" customFormat="1" x14ac:dyDescent="0.35">
      <c r="A1376" s="85" t="s">
        <v>811</v>
      </c>
      <c r="B1376" s="87">
        <v>51610</v>
      </c>
      <c r="C1376" s="87" t="s">
        <v>12</v>
      </c>
      <c r="D1376" s="86">
        <v>0.48871219999999999</v>
      </c>
      <c r="E1376" s="86">
        <f>SUMIFS('Ratios_MARAMA-VA'!T:T, 'Ratios_MARAMA-VA'!AA:AA, Z1376)</f>
        <v>0.48871219999931598</v>
      </c>
      <c r="F1376" s="86">
        <f>SUMIFS('Ratios_MARAMA-VA'!J:J, 'Ratios_MARAMA-VA'!AA:AA, Z1376)</f>
        <v>1.8992524995552101E-3</v>
      </c>
      <c r="G1376" s="122">
        <f t="shared" si="77"/>
        <v>3.8862391803557764E-3</v>
      </c>
      <c r="H1376" s="122">
        <v>0.48871219999999999</v>
      </c>
      <c r="I1376" s="86">
        <v>1.8992524995578683E-3</v>
      </c>
      <c r="J1376" s="122">
        <v>0.48871219999999999</v>
      </c>
      <c r="K1376" s="86">
        <v>1.8992524995578683E-3</v>
      </c>
      <c r="L1376" s="122" t="str" cm="1">
        <f t="array" ref="L1376">_xlfn.SWITCH(A1376,
    "District of Columbia", _xlfn.XLOOKUP(R1376, '2015 O3 Growth Surrogates'!A:A, '2015 O3 Growth Surrogates'!H:H),
    "Maryland", _xlfn.XLOOKUP(R1376, '2015 O3 Growth Surrogates'!A:A, '2015 O3 Growth Surrogates'!I:I),
    "Virginia", _xlfn.XLOOKUP(R1376, '2015 O3 Growth Surrogates'!A:A, '2015 O3 Growth Surrogates'!J:J)
)</f>
        <v>Household</v>
      </c>
      <c r="M1376" s="133" cm="1">
        <f t="array" ref="M1376">_xlfn.SWITCH(L1376,
"Employment", INDEX('Coop GFs_CFs'!C:D, MATCH(B1376,'Coop GFs_CFs'!B:B,0),1),
"Population", INDEX('Coop GFs_CFs'!E:F, MATCH(B1376,'Coop GFs_CFs'!B:B,0),1),
"Household", INDEX('Coop GFs_CFs'!G:H, MATCH(B1376,'Coop GFs_CFs'!B:B,0),1),
"VMT", INDEX('Coop GFs_CFs'!I:J, MATCH(B1376,'Coop GFs_CFs'!B:B,0),1),
"Lane Mile", INDEX('Coop GFs_CFs'!K:L, MATCH(B1376,'Coop GFs_CFs'!B:B,0),1),
"Gas Sales", INDEX('Coop GFs_CFs'!M:N, MATCH(B1376,'Coop GFs_CFs'!B:B,0),1),
"No Growth", INDEX('Coop GFs_CFs'!O:P, MATCH(B1376,'Coop GFs_CFs'!B:B,0),1)
)</f>
        <v>1.418661257606491</v>
      </c>
      <c r="N1376" s="133" cm="1">
        <f t="array" ref="N1376">_xlfn.SWITCH(L1376,
"Employment", INDEX('Coop GFs_CFs'!C:D, MATCH(B1376,'Coop GFs_CFs'!B:B,0),2),
"Population", INDEX('Coop GFs_CFs'!E:F, MATCH(B1376,'Coop GFs_CFs'!B:B,0),2),
"Household", INDEX('Coop GFs_CFs'!G:H, MATCH(B1376,'Coop GFs_CFs'!B:B,0),2),
"VMT", INDEX('Coop GFs_CFs'!I:J, MATCH(B1376,'Coop GFs_CFs'!B:B,0),2),
"Lane Mile", INDEX('Coop GFs_CFs'!K:L, MATCH(B1376,'Coop GFs_CFs'!B:B,0),2),
"Gas Sales", INDEX('Coop GFs_CFs'!M:N, MATCH(B1376,'Coop GFs_CFs'!B:B,0),2),
"No Growth", INDEX('Coop GFs_CFs'!O:P, MATCH(B1376,'Coop GFs_CFs'!B:B,0),2)
)</f>
        <v>1.5455141207676706</v>
      </c>
      <c r="O1376" s="133"/>
      <c r="P1376" s="86">
        <f t="shared" si="75"/>
        <v>2.6943959395312658E-3</v>
      </c>
      <c r="Q1376" s="86">
        <f t="shared" si="76"/>
        <v>2.9353215569658713E-3</v>
      </c>
      <c r="R1376" s="156" t="s">
        <v>487</v>
      </c>
      <c r="S1376" s="85" t="s">
        <v>341</v>
      </c>
      <c r="T1376" s="85" t="s">
        <v>468</v>
      </c>
      <c r="U1376" s="85" t="s">
        <v>469</v>
      </c>
      <c r="V1376" s="85" t="s">
        <v>486</v>
      </c>
      <c r="W1376" s="85" t="s">
        <v>476</v>
      </c>
      <c r="X1376" s="85" t="s">
        <v>330</v>
      </c>
      <c r="Z1376" s="42" t="s">
        <v>2716</v>
      </c>
      <c r="AA1376"/>
    </row>
    <row r="1377" spans="1:27" s="39" customFormat="1" x14ac:dyDescent="0.35">
      <c r="A1377" s="85" t="s">
        <v>811</v>
      </c>
      <c r="B1377" s="87">
        <v>51683</v>
      </c>
      <c r="C1377" s="87" t="s">
        <v>12</v>
      </c>
      <c r="D1377" s="86">
        <v>0.38338040000000001</v>
      </c>
      <c r="E1377" s="86">
        <f>SUMIFS('Ratios_MARAMA-VA'!T:T, 'Ratios_MARAMA-VA'!AA:AA, Z1377)</f>
        <v>0.383380399999462</v>
      </c>
      <c r="F1377" s="86">
        <f>SUMIFS('Ratios_MARAMA-VA'!J:J, 'Ratios_MARAMA-VA'!AA:AA, Z1377)</f>
        <v>1.48990793145839E-3</v>
      </c>
      <c r="G1377" s="122">
        <f t="shared" si="77"/>
        <v>3.8862391803558055E-3</v>
      </c>
      <c r="H1377" s="122">
        <v>0.38338040000000001</v>
      </c>
      <c r="I1377" s="86">
        <v>1.489907931460481E-3</v>
      </c>
      <c r="J1377" s="122">
        <v>0.38338040000000001</v>
      </c>
      <c r="K1377" s="86">
        <v>1.489907931460481E-3</v>
      </c>
      <c r="L1377" s="122" t="str" cm="1">
        <f t="array" ref="L1377">_xlfn.SWITCH(A1377,
    "District of Columbia", _xlfn.XLOOKUP(R1377, '2015 O3 Growth Surrogates'!A:A, '2015 O3 Growth Surrogates'!H:H),
    "Maryland", _xlfn.XLOOKUP(R1377, '2015 O3 Growth Surrogates'!A:A, '2015 O3 Growth Surrogates'!I:I),
    "Virginia", _xlfn.XLOOKUP(R1377, '2015 O3 Growth Surrogates'!A:A, '2015 O3 Growth Surrogates'!J:J)
)</f>
        <v>Household</v>
      </c>
      <c r="M1377" s="133" cm="1">
        <f t="array" ref="M1377">_xlfn.SWITCH(L1377,
"Employment", INDEX('Coop GFs_CFs'!C:D, MATCH(B1377,'Coop GFs_CFs'!B:B,0),1),
"Population", INDEX('Coop GFs_CFs'!E:F, MATCH(B1377,'Coop GFs_CFs'!B:B,0),1),
"Household", INDEX('Coop GFs_CFs'!G:H, MATCH(B1377,'Coop GFs_CFs'!B:B,0),1),
"VMT", INDEX('Coop GFs_CFs'!I:J, MATCH(B1377,'Coop GFs_CFs'!B:B,0),1),
"Lane Mile", INDEX('Coop GFs_CFs'!K:L, MATCH(B1377,'Coop GFs_CFs'!B:B,0),1),
"Gas Sales", INDEX('Coop GFs_CFs'!M:N, MATCH(B1377,'Coop GFs_CFs'!B:B,0),1),
"No Growth", INDEX('Coop GFs_CFs'!O:P, MATCH(B1377,'Coop GFs_CFs'!B:B,0),1)
)</f>
        <v>1.0825877982730998</v>
      </c>
      <c r="N1377" s="133" cm="1">
        <f t="array" ref="N1377">_xlfn.SWITCH(L1377,
"Employment", INDEX('Coop GFs_CFs'!C:D, MATCH(B1377,'Coop GFs_CFs'!B:B,0),2),
"Population", INDEX('Coop GFs_CFs'!E:F, MATCH(B1377,'Coop GFs_CFs'!B:B,0),2),
"Household", INDEX('Coop GFs_CFs'!G:H, MATCH(B1377,'Coop GFs_CFs'!B:B,0),2),
"VMT", INDEX('Coop GFs_CFs'!I:J, MATCH(B1377,'Coop GFs_CFs'!B:B,0),2),
"Lane Mile", INDEX('Coop GFs_CFs'!K:L, MATCH(B1377,'Coop GFs_CFs'!B:B,0),2),
"Gas Sales", INDEX('Coop GFs_CFs'!M:N, MATCH(B1377,'Coop GFs_CFs'!B:B,0),2),
"No Growth", INDEX('Coop GFs_CFs'!O:P, MATCH(B1377,'Coop GFs_CFs'!B:B,0),2)
)</f>
        <v>1.108533836185507</v>
      </c>
      <c r="O1377" s="133"/>
      <c r="P1377" s="86">
        <f t="shared" si="75"/>
        <v>1.6129561471471669E-3</v>
      </c>
      <c r="Q1377" s="86">
        <f t="shared" si="76"/>
        <v>1.6516133548227826E-3</v>
      </c>
      <c r="R1377" s="156" t="s">
        <v>487</v>
      </c>
      <c r="S1377" s="85" t="s">
        <v>341</v>
      </c>
      <c r="T1377" s="85" t="s">
        <v>468</v>
      </c>
      <c r="U1377" s="85" t="s">
        <v>469</v>
      </c>
      <c r="V1377" s="85" t="s">
        <v>486</v>
      </c>
      <c r="W1377" s="85" t="s">
        <v>476</v>
      </c>
      <c r="X1377" s="85" t="s">
        <v>330</v>
      </c>
      <c r="Z1377" s="42" t="s">
        <v>2718</v>
      </c>
      <c r="AA1377"/>
    </row>
    <row r="1378" spans="1:27" s="39" customFormat="1" x14ac:dyDescent="0.35">
      <c r="A1378" s="85" t="s">
        <v>811</v>
      </c>
      <c r="B1378" s="87">
        <v>51685</v>
      </c>
      <c r="C1378" s="87" t="s">
        <v>12</v>
      </c>
      <c r="D1378" s="86">
        <v>0.4567928</v>
      </c>
      <c r="E1378" s="86">
        <f>SUMIFS('Ratios_MARAMA-VA'!T:T, 'Ratios_MARAMA-VA'!AA:AA, Z1378)</f>
        <v>0.45679279999935901</v>
      </c>
      <c r="F1378" s="86">
        <f>SUMIFS('Ratios_MARAMA-VA'!J:J, 'Ratios_MARAMA-VA'!AA:AA, Z1378)</f>
        <v>1.7752060766619399E-3</v>
      </c>
      <c r="G1378" s="122">
        <f t="shared" si="77"/>
        <v>3.8862391803558003E-3</v>
      </c>
      <c r="H1378" s="122">
        <v>0.4567928</v>
      </c>
      <c r="I1378" s="86">
        <v>1.775206076664431E-3</v>
      </c>
      <c r="J1378" s="122">
        <v>0.4567928</v>
      </c>
      <c r="K1378" s="86">
        <v>1.775206076664431E-3</v>
      </c>
      <c r="L1378" s="122" t="str" cm="1">
        <f t="array" ref="L1378">_xlfn.SWITCH(A1378,
    "District of Columbia", _xlfn.XLOOKUP(R1378, '2015 O3 Growth Surrogates'!A:A, '2015 O3 Growth Surrogates'!H:H),
    "Maryland", _xlfn.XLOOKUP(R1378, '2015 O3 Growth Surrogates'!A:A, '2015 O3 Growth Surrogates'!I:I),
    "Virginia", _xlfn.XLOOKUP(R1378, '2015 O3 Growth Surrogates'!A:A, '2015 O3 Growth Surrogates'!J:J)
)</f>
        <v>Household</v>
      </c>
      <c r="M1378" s="133" cm="1">
        <f t="array" ref="M1378">_xlfn.SWITCH(L1378,
"Employment", INDEX('Coop GFs_CFs'!C:D, MATCH(B1378,'Coop GFs_CFs'!B:B,0),1),
"Population", INDEX('Coop GFs_CFs'!E:F, MATCH(B1378,'Coop GFs_CFs'!B:B,0),1),
"Household", INDEX('Coop GFs_CFs'!G:H, MATCH(B1378,'Coop GFs_CFs'!B:B,0),1),
"VMT", INDEX('Coop GFs_CFs'!I:J, MATCH(B1378,'Coop GFs_CFs'!B:B,0),1),
"Lane Mile", INDEX('Coop GFs_CFs'!K:L, MATCH(B1378,'Coop GFs_CFs'!B:B,0),1),
"Gas Sales", INDEX('Coop GFs_CFs'!M:N, MATCH(B1378,'Coop GFs_CFs'!B:B,0),1),
"No Growth", INDEX('Coop GFs_CFs'!O:P, MATCH(B1378,'Coop GFs_CFs'!B:B,0),1)
)</f>
        <v>1.2235046483073144</v>
      </c>
      <c r="N1378" s="133" cm="1">
        <f t="array" ref="N1378">_xlfn.SWITCH(L1378,
"Employment", INDEX('Coop GFs_CFs'!C:D, MATCH(B1378,'Coop GFs_CFs'!B:B,0),2),
"Population", INDEX('Coop GFs_CFs'!E:F, MATCH(B1378,'Coop GFs_CFs'!B:B,0),2),
"Household", INDEX('Coop GFs_CFs'!G:H, MATCH(B1378,'Coop GFs_CFs'!B:B,0),2),
"VMT", INDEX('Coop GFs_CFs'!I:J, MATCH(B1378,'Coop GFs_CFs'!B:B,0),2),
"Lane Mile", INDEX('Coop GFs_CFs'!K:L, MATCH(B1378,'Coop GFs_CFs'!B:B,0),2),
"Gas Sales", INDEX('Coop GFs_CFs'!M:N, MATCH(B1378,'Coop GFs_CFs'!B:B,0),2),
"No Growth", INDEX('Coop GFs_CFs'!O:P, MATCH(B1378,'Coop GFs_CFs'!B:B,0),2)
)</f>
        <v>1.2713909840378879</v>
      </c>
      <c r="O1378" s="133"/>
      <c r="P1378" s="86">
        <f t="shared" si="75"/>
        <v>2.171972886499274E-3</v>
      </c>
      <c r="Q1378" s="86">
        <f t="shared" si="76"/>
        <v>2.256981000677262E-3</v>
      </c>
      <c r="R1378" s="156" t="s">
        <v>487</v>
      </c>
      <c r="S1378" s="85" t="s">
        <v>341</v>
      </c>
      <c r="T1378" s="85" t="s">
        <v>468</v>
      </c>
      <c r="U1378" s="85" t="s">
        <v>469</v>
      </c>
      <c r="V1378" s="85" t="s">
        <v>486</v>
      </c>
      <c r="W1378" s="85" t="s">
        <v>476</v>
      </c>
      <c r="X1378" s="85" t="s">
        <v>330</v>
      </c>
      <c r="Z1378" s="42" t="s">
        <v>2719</v>
      </c>
      <c r="AA1378"/>
    </row>
    <row r="1379" spans="1:27" s="39" customFormat="1" x14ac:dyDescent="0.35">
      <c r="A1379" s="85" t="s">
        <v>9</v>
      </c>
      <c r="B1379" s="87">
        <v>11001</v>
      </c>
      <c r="C1379" s="87" t="s">
        <v>12</v>
      </c>
      <c r="D1379" s="86">
        <v>10.915139999999999</v>
      </c>
      <c r="E1379" s="86">
        <f>SUMIFS('Ratios_MARAMA-VA'!T:T, 'Ratios_MARAMA-VA'!AA:AA, Z1379)</f>
        <v>10.915139999984699</v>
      </c>
      <c r="F1379" s="86">
        <f>SUMIFS('Ratios_MARAMA-VA'!J:J, 'Ratios_MARAMA-VA'!AA:AA, Z1379)</f>
        <v>4.2418844727009297E-2</v>
      </c>
      <c r="G1379" s="122">
        <f t="shared" si="77"/>
        <v>3.8862391803557955E-3</v>
      </c>
      <c r="H1379" s="122">
        <v>10.915139999999999</v>
      </c>
      <c r="I1379" s="86">
        <v>4.2418844727068757E-2</v>
      </c>
      <c r="J1379" s="122">
        <v>10.915139999999999</v>
      </c>
      <c r="K1379" s="86">
        <v>4.2418844727068757E-2</v>
      </c>
      <c r="L1379" s="122" t="str" cm="1">
        <f t="array" ref="L1379">_xlfn.SWITCH(A1379,
    "District of Columbia", _xlfn.XLOOKUP(R1379, '2015 O3 Growth Surrogates'!A:A, '2015 O3 Growth Surrogates'!H:H),
    "Maryland", _xlfn.XLOOKUP(R1379, '2015 O3 Growth Surrogates'!A:A, '2015 O3 Growth Surrogates'!I:I),
    "Virginia", _xlfn.XLOOKUP(R1379, '2015 O3 Growth Surrogates'!A:A, '2015 O3 Growth Surrogates'!J:J)
)</f>
        <v>No Growth</v>
      </c>
      <c r="M1379" s="133" cm="1">
        <f t="array" ref="M1379">_xlfn.SWITCH(L1379,
"Employment", INDEX('Coop GFs_CFs'!C:D, MATCH(B1379,'Coop GFs_CFs'!B:B,0),1),
"Population", INDEX('Coop GFs_CFs'!E:F, MATCH(B1379,'Coop GFs_CFs'!B:B,0),1),
"Household", INDEX('Coop GFs_CFs'!G:H, MATCH(B1379,'Coop GFs_CFs'!B:B,0),1),
"VMT", INDEX('Coop GFs_CFs'!I:J, MATCH(B1379,'Coop GFs_CFs'!B:B,0),1),
"Lane Mile", INDEX('Coop GFs_CFs'!K:L, MATCH(B1379,'Coop GFs_CFs'!B:B,0),1),
"Gas Sales", INDEX('Coop GFs_CFs'!M:N, MATCH(B1379,'Coop GFs_CFs'!B:B,0),1),
"No Growth", INDEX('Coop GFs_CFs'!O:P, MATCH(B1379,'Coop GFs_CFs'!B:B,0),1)
)</f>
        <v>1</v>
      </c>
      <c r="N1379" s="133" cm="1">
        <f t="array" ref="N1379">_xlfn.SWITCH(L1379,
"Employment", INDEX('Coop GFs_CFs'!C:D, MATCH(B1379,'Coop GFs_CFs'!B:B,0),2),
"Population", INDEX('Coop GFs_CFs'!E:F, MATCH(B1379,'Coop GFs_CFs'!B:B,0),2),
"Household", INDEX('Coop GFs_CFs'!G:H, MATCH(B1379,'Coop GFs_CFs'!B:B,0),2),
"VMT", INDEX('Coop GFs_CFs'!I:J, MATCH(B1379,'Coop GFs_CFs'!B:B,0),2),
"Lane Mile", INDEX('Coop GFs_CFs'!K:L, MATCH(B1379,'Coop GFs_CFs'!B:B,0),2),
"Gas Sales", INDEX('Coop GFs_CFs'!M:N, MATCH(B1379,'Coop GFs_CFs'!B:B,0),2),
"No Growth", INDEX('Coop GFs_CFs'!O:P, MATCH(B1379,'Coop GFs_CFs'!B:B,0),2)
)</f>
        <v>1</v>
      </c>
      <c r="O1379" s="133"/>
      <c r="P1379" s="86">
        <f t="shared" si="75"/>
        <v>4.2418844727009297E-2</v>
      </c>
      <c r="Q1379" s="86">
        <f t="shared" si="76"/>
        <v>4.2418844727009297E-2</v>
      </c>
      <c r="R1379" s="156" t="s">
        <v>485</v>
      </c>
      <c r="S1379" s="85" t="s">
        <v>341</v>
      </c>
      <c r="T1379" s="85" t="s">
        <v>468</v>
      </c>
      <c r="U1379" s="85" t="s">
        <v>469</v>
      </c>
      <c r="V1379" s="85" t="s">
        <v>486</v>
      </c>
      <c r="W1379" s="85" t="s">
        <v>474</v>
      </c>
      <c r="X1379" s="85" t="s">
        <v>330</v>
      </c>
      <c r="Z1379" s="42" t="s">
        <v>2721</v>
      </c>
      <c r="AA1379"/>
    </row>
    <row r="1380" spans="1:27" s="39" customFormat="1" x14ac:dyDescent="0.35">
      <c r="A1380" s="85" t="s">
        <v>497</v>
      </c>
      <c r="B1380" s="87">
        <v>24009</v>
      </c>
      <c r="C1380" s="87" t="s">
        <v>12</v>
      </c>
      <c r="D1380" s="86">
        <v>0.95939850000000004</v>
      </c>
      <c r="E1380" s="86">
        <f>SUMIFS('Ratios_MARAMA-VA'!T:T, 'Ratios_MARAMA-VA'!AA:AA, Z1380)</f>
        <v>0.95939849999865801</v>
      </c>
      <c r="F1380" s="86">
        <f>SUMIFS('Ratios_MARAMA-VA'!J:J, 'Ratios_MARAMA-VA'!AA:AA, Z1380)</f>
        <v>3.72845204026937E-3</v>
      </c>
      <c r="G1380" s="122">
        <f t="shared" si="77"/>
        <v>3.8862391803558016E-3</v>
      </c>
      <c r="H1380" s="122">
        <v>0.95939850000000004</v>
      </c>
      <c r="I1380" s="86">
        <v>3.7284520402745855E-3</v>
      </c>
      <c r="J1380" s="122">
        <v>0.95939850000000004</v>
      </c>
      <c r="K1380" s="86">
        <v>3.7284520402745855E-3</v>
      </c>
      <c r="L1380" s="122" t="str" cm="1">
        <f t="array" ref="L1380">_xlfn.SWITCH(A1380,
    "District of Columbia", _xlfn.XLOOKUP(R1380, '2015 O3 Growth Surrogates'!A:A, '2015 O3 Growth Surrogates'!H:H),
    "Maryland", _xlfn.XLOOKUP(R1380, '2015 O3 Growth Surrogates'!A:A, '2015 O3 Growth Surrogates'!I:I),
    "Virginia", _xlfn.XLOOKUP(R1380, '2015 O3 Growth Surrogates'!A:A, '2015 O3 Growth Surrogates'!J:J)
)</f>
        <v>Gas Sales</v>
      </c>
      <c r="M1380" s="133" cm="1">
        <f t="array" ref="M1380">_xlfn.SWITCH(L1380,
"Employment", INDEX('Coop GFs_CFs'!C:D, MATCH(B1380,'Coop GFs_CFs'!B:B,0),1),
"Population", INDEX('Coop GFs_CFs'!E:F, MATCH(B1380,'Coop GFs_CFs'!B:B,0),1),
"Household", INDEX('Coop GFs_CFs'!G:H, MATCH(B1380,'Coop GFs_CFs'!B:B,0),1),
"VMT", INDEX('Coop GFs_CFs'!I:J, MATCH(B1380,'Coop GFs_CFs'!B:B,0),1),
"Lane Mile", INDEX('Coop GFs_CFs'!K:L, MATCH(B1380,'Coop GFs_CFs'!B:B,0),1),
"Gas Sales", INDEX('Coop GFs_CFs'!M:N, MATCH(B1380,'Coop GFs_CFs'!B:B,0),1),
"No Growth", INDEX('Coop GFs_CFs'!O:P, MATCH(B1380,'Coop GFs_CFs'!B:B,0),1)
)</f>
        <v>0.9726431554456072</v>
      </c>
      <c r="N1380" s="133" cm="1">
        <f t="array" ref="N1380">_xlfn.SWITCH(L1380,
"Employment", INDEX('Coop GFs_CFs'!C:D, MATCH(B1380,'Coop GFs_CFs'!B:B,0),2),
"Population", INDEX('Coop GFs_CFs'!E:F, MATCH(B1380,'Coop GFs_CFs'!B:B,0),2),
"Household", INDEX('Coop GFs_CFs'!G:H, MATCH(B1380,'Coop GFs_CFs'!B:B,0),2),
"VMT", INDEX('Coop GFs_CFs'!I:J, MATCH(B1380,'Coop GFs_CFs'!B:B,0),2),
"Lane Mile", INDEX('Coop GFs_CFs'!K:L, MATCH(B1380,'Coop GFs_CFs'!B:B,0),2),
"Gas Sales", INDEX('Coop GFs_CFs'!M:N, MATCH(B1380,'Coop GFs_CFs'!B:B,0),2),
"No Growth", INDEX('Coop GFs_CFs'!O:P, MATCH(B1380,'Coop GFs_CFs'!B:B,0),2)
)</f>
        <v>0.94819182842192828</v>
      </c>
      <c r="O1380" s="133"/>
      <c r="P1380" s="86">
        <f t="shared" si="75"/>
        <v>3.6264533573752123E-3</v>
      </c>
      <c r="Q1380" s="86">
        <f t="shared" si="76"/>
        <v>3.5352877572464828E-3</v>
      </c>
      <c r="R1380" s="156" t="s">
        <v>485</v>
      </c>
      <c r="S1380" s="85" t="s">
        <v>341</v>
      </c>
      <c r="T1380" s="85" t="s">
        <v>468</v>
      </c>
      <c r="U1380" s="85" t="s">
        <v>469</v>
      </c>
      <c r="V1380" s="85" t="s">
        <v>486</v>
      </c>
      <c r="W1380" s="85" t="s">
        <v>474</v>
      </c>
      <c r="X1380" s="85" t="s">
        <v>330</v>
      </c>
      <c r="Z1380" s="42" t="s">
        <v>2722</v>
      </c>
      <c r="AA1380"/>
    </row>
    <row r="1381" spans="1:27" s="39" customFormat="1" x14ac:dyDescent="0.35">
      <c r="A1381" s="85" t="s">
        <v>497</v>
      </c>
      <c r="B1381" s="87">
        <v>24017</v>
      </c>
      <c r="C1381" s="87" t="s">
        <v>12</v>
      </c>
      <c r="D1381" s="86">
        <v>1.572716</v>
      </c>
      <c r="E1381" s="86">
        <f>SUMIFS('Ratios_MARAMA-VA'!T:T, 'Ratios_MARAMA-VA'!AA:AA, Z1381)</f>
        <v>1.57271599999779</v>
      </c>
      <c r="F1381" s="86">
        <f>SUMIFS('Ratios_MARAMA-VA'!J:J, 'Ratios_MARAMA-VA'!AA:AA, Z1381)</f>
        <v>6.1119505387638899E-3</v>
      </c>
      <c r="G1381" s="122">
        <f t="shared" si="77"/>
        <v>3.8862391803558168E-3</v>
      </c>
      <c r="H1381" s="122">
        <v>1.572716</v>
      </c>
      <c r="I1381" s="86">
        <v>6.1119505387724786E-3</v>
      </c>
      <c r="J1381" s="122">
        <v>1.572716</v>
      </c>
      <c r="K1381" s="86">
        <v>6.1119505387724786E-3</v>
      </c>
      <c r="L1381" s="122" t="str" cm="1">
        <f t="array" ref="L1381">_xlfn.SWITCH(A1381,
    "District of Columbia", _xlfn.XLOOKUP(R1381, '2015 O3 Growth Surrogates'!A:A, '2015 O3 Growth Surrogates'!H:H),
    "Maryland", _xlfn.XLOOKUP(R1381, '2015 O3 Growth Surrogates'!A:A, '2015 O3 Growth Surrogates'!I:I),
    "Virginia", _xlfn.XLOOKUP(R1381, '2015 O3 Growth Surrogates'!A:A, '2015 O3 Growth Surrogates'!J:J)
)</f>
        <v>Gas Sales</v>
      </c>
      <c r="M1381" s="133" cm="1">
        <f t="array" ref="M1381">_xlfn.SWITCH(L1381,
"Employment", INDEX('Coop GFs_CFs'!C:D, MATCH(B1381,'Coop GFs_CFs'!B:B,0),1),
"Population", INDEX('Coop GFs_CFs'!E:F, MATCH(B1381,'Coop GFs_CFs'!B:B,0),1),
"Household", INDEX('Coop GFs_CFs'!G:H, MATCH(B1381,'Coop GFs_CFs'!B:B,0),1),
"VMT", INDEX('Coop GFs_CFs'!I:J, MATCH(B1381,'Coop GFs_CFs'!B:B,0),1),
"Lane Mile", INDEX('Coop GFs_CFs'!K:L, MATCH(B1381,'Coop GFs_CFs'!B:B,0),1),
"Gas Sales", INDEX('Coop GFs_CFs'!M:N, MATCH(B1381,'Coop GFs_CFs'!B:B,0),1),
"No Growth", INDEX('Coop GFs_CFs'!O:P, MATCH(B1381,'Coop GFs_CFs'!B:B,0),1)
)</f>
        <v>0.9726431554456072</v>
      </c>
      <c r="N1381" s="133" cm="1">
        <f t="array" ref="N1381">_xlfn.SWITCH(L1381,
"Employment", INDEX('Coop GFs_CFs'!C:D, MATCH(B1381,'Coop GFs_CFs'!B:B,0),2),
"Population", INDEX('Coop GFs_CFs'!E:F, MATCH(B1381,'Coop GFs_CFs'!B:B,0),2),
"Household", INDEX('Coop GFs_CFs'!G:H, MATCH(B1381,'Coop GFs_CFs'!B:B,0),2),
"VMT", INDEX('Coop GFs_CFs'!I:J, MATCH(B1381,'Coop GFs_CFs'!B:B,0),2),
"Lane Mile", INDEX('Coop GFs_CFs'!K:L, MATCH(B1381,'Coop GFs_CFs'!B:B,0),2),
"Gas Sales", INDEX('Coop GFs_CFs'!M:N, MATCH(B1381,'Coop GFs_CFs'!B:B,0),2),
"No Growth", INDEX('Coop GFs_CFs'!O:P, MATCH(B1381,'Coop GFs_CFs'!B:B,0),2)
)</f>
        <v>0.94819182842192828</v>
      </c>
      <c r="O1381" s="133"/>
      <c r="P1381" s="86">
        <f t="shared" si="75"/>
        <v>5.9447468579507893E-3</v>
      </c>
      <c r="Q1381" s="86">
        <f t="shared" si="76"/>
        <v>5.7953015565749225E-3</v>
      </c>
      <c r="R1381" s="156" t="s">
        <v>485</v>
      </c>
      <c r="S1381" s="85" t="s">
        <v>341</v>
      </c>
      <c r="T1381" s="85" t="s">
        <v>468</v>
      </c>
      <c r="U1381" s="85" t="s">
        <v>469</v>
      </c>
      <c r="V1381" s="85" t="s">
        <v>486</v>
      </c>
      <c r="W1381" s="85" t="s">
        <v>474</v>
      </c>
      <c r="X1381" s="85" t="s">
        <v>330</v>
      </c>
      <c r="Z1381" s="42" t="s">
        <v>2723</v>
      </c>
      <c r="AA1381"/>
    </row>
    <row r="1382" spans="1:27" s="39" customFormat="1" x14ac:dyDescent="0.35">
      <c r="A1382" s="85" t="s">
        <v>497</v>
      </c>
      <c r="B1382" s="87">
        <v>24021</v>
      </c>
      <c r="C1382" s="87" t="s">
        <v>12</v>
      </c>
      <c r="D1382" s="86">
        <v>5.8111470000000001</v>
      </c>
      <c r="E1382" s="86">
        <f>SUMIFS('Ratios_MARAMA-VA'!T:T, 'Ratios_MARAMA-VA'!AA:AA, Z1382)</f>
        <v>5.8111469999918599</v>
      </c>
      <c r="F1382" s="86">
        <f>SUMIFS('Ratios_MARAMA-VA'!J:J, 'Ratios_MARAMA-VA'!AA:AA, Z1382)</f>
        <v>2.2583507154175501E-2</v>
      </c>
      <c r="G1382" s="122">
        <f t="shared" si="77"/>
        <v>3.886239180355812E-3</v>
      </c>
      <c r="H1382" s="122">
        <v>5.8111470000000001</v>
      </c>
      <c r="I1382" s="86">
        <v>2.2583507154207136E-2</v>
      </c>
      <c r="J1382" s="122">
        <v>5.8111470000000001</v>
      </c>
      <c r="K1382" s="86">
        <v>2.2583507154207136E-2</v>
      </c>
      <c r="L1382" s="122" t="str" cm="1">
        <f t="array" ref="L1382">_xlfn.SWITCH(A1382,
    "District of Columbia", _xlfn.XLOOKUP(R1382, '2015 O3 Growth Surrogates'!A:A, '2015 O3 Growth Surrogates'!H:H),
    "Maryland", _xlfn.XLOOKUP(R1382, '2015 O3 Growth Surrogates'!A:A, '2015 O3 Growth Surrogates'!I:I),
    "Virginia", _xlfn.XLOOKUP(R1382, '2015 O3 Growth Surrogates'!A:A, '2015 O3 Growth Surrogates'!J:J)
)</f>
        <v>Gas Sales</v>
      </c>
      <c r="M1382" s="133" cm="1">
        <f t="array" ref="M1382">_xlfn.SWITCH(L1382,
"Employment", INDEX('Coop GFs_CFs'!C:D, MATCH(B1382,'Coop GFs_CFs'!B:B,0),1),
"Population", INDEX('Coop GFs_CFs'!E:F, MATCH(B1382,'Coop GFs_CFs'!B:B,0),1),
"Household", INDEX('Coop GFs_CFs'!G:H, MATCH(B1382,'Coop GFs_CFs'!B:B,0),1),
"VMT", INDEX('Coop GFs_CFs'!I:J, MATCH(B1382,'Coop GFs_CFs'!B:B,0),1),
"Lane Mile", INDEX('Coop GFs_CFs'!K:L, MATCH(B1382,'Coop GFs_CFs'!B:B,0),1),
"Gas Sales", INDEX('Coop GFs_CFs'!M:N, MATCH(B1382,'Coop GFs_CFs'!B:B,0),1),
"No Growth", INDEX('Coop GFs_CFs'!O:P, MATCH(B1382,'Coop GFs_CFs'!B:B,0),1)
)</f>
        <v>0.9726431554456072</v>
      </c>
      <c r="N1382" s="133" cm="1">
        <f t="array" ref="N1382">_xlfn.SWITCH(L1382,
"Employment", INDEX('Coop GFs_CFs'!C:D, MATCH(B1382,'Coop GFs_CFs'!B:B,0),2),
"Population", INDEX('Coop GFs_CFs'!E:F, MATCH(B1382,'Coop GFs_CFs'!B:B,0),2),
"Household", INDEX('Coop GFs_CFs'!G:H, MATCH(B1382,'Coop GFs_CFs'!B:B,0),2),
"VMT", INDEX('Coop GFs_CFs'!I:J, MATCH(B1382,'Coop GFs_CFs'!B:B,0),2),
"Lane Mile", INDEX('Coop GFs_CFs'!K:L, MATCH(B1382,'Coop GFs_CFs'!B:B,0),2),
"Gas Sales", INDEX('Coop GFs_CFs'!M:N, MATCH(B1382,'Coop GFs_CFs'!B:B,0),2),
"No Growth", INDEX('Coop GFs_CFs'!O:P, MATCH(B1382,'Coop GFs_CFs'!B:B,0),2)
)</f>
        <v>0.94819182842192828</v>
      </c>
      <c r="O1382" s="133"/>
      <c r="P1382" s="86">
        <f t="shared" si="75"/>
        <v>2.1965693659465706E-2</v>
      </c>
      <c r="Q1382" s="86">
        <f t="shared" si="76"/>
        <v>2.1413496940697368E-2</v>
      </c>
      <c r="R1382" s="156" t="s">
        <v>485</v>
      </c>
      <c r="S1382" s="85" t="s">
        <v>341</v>
      </c>
      <c r="T1382" s="85" t="s">
        <v>468</v>
      </c>
      <c r="U1382" s="85" t="s">
        <v>469</v>
      </c>
      <c r="V1382" s="85" t="s">
        <v>486</v>
      </c>
      <c r="W1382" s="85" t="s">
        <v>474</v>
      </c>
      <c r="X1382" s="85" t="s">
        <v>330</v>
      </c>
      <c r="Z1382" s="42" t="s">
        <v>2724</v>
      </c>
      <c r="AA1382"/>
    </row>
    <row r="1383" spans="1:27" s="39" customFormat="1" x14ac:dyDescent="0.35">
      <c r="A1383" s="85" t="s">
        <v>497</v>
      </c>
      <c r="B1383" s="87">
        <v>24031</v>
      </c>
      <c r="C1383" s="87" t="s">
        <v>12</v>
      </c>
      <c r="D1383" s="86">
        <v>23.04091</v>
      </c>
      <c r="E1383" s="86">
        <f>SUMIFS('Ratios_MARAMA-VA'!T:T, 'Ratios_MARAMA-VA'!AA:AA, Z1383)</f>
        <v>23.040909999967699</v>
      </c>
      <c r="F1383" s="86">
        <f>SUMIFS('Ratios_MARAMA-VA'!J:J, 'Ratios_MARAMA-VA'!AA:AA, Z1383)</f>
        <v>8.9542487192926401E-2</v>
      </c>
      <c r="G1383" s="122">
        <f t="shared" si="77"/>
        <v>3.8862391803558076E-3</v>
      </c>
      <c r="H1383" s="122">
        <v>23.04091</v>
      </c>
      <c r="I1383" s="86">
        <v>8.9542487193051939E-2</v>
      </c>
      <c r="J1383" s="122">
        <v>23.04091</v>
      </c>
      <c r="K1383" s="86">
        <v>8.9542487193051939E-2</v>
      </c>
      <c r="L1383" s="122" t="str" cm="1">
        <f t="array" ref="L1383">_xlfn.SWITCH(A1383,
    "District of Columbia", _xlfn.XLOOKUP(R1383, '2015 O3 Growth Surrogates'!A:A, '2015 O3 Growth Surrogates'!H:H),
    "Maryland", _xlfn.XLOOKUP(R1383, '2015 O3 Growth Surrogates'!A:A, '2015 O3 Growth Surrogates'!I:I),
    "Virginia", _xlfn.XLOOKUP(R1383, '2015 O3 Growth Surrogates'!A:A, '2015 O3 Growth Surrogates'!J:J)
)</f>
        <v>Gas Sales</v>
      </c>
      <c r="M1383" s="133" cm="1">
        <f t="array" ref="M1383">_xlfn.SWITCH(L1383,
"Employment", INDEX('Coop GFs_CFs'!C:D, MATCH(B1383,'Coop GFs_CFs'!B:B,0),1),
"Population", INDEX('Coop GFs_CFs'!E:F, MATCH(B1383,'Coop GFs_CFs'!B:B,0),1),
"Household", INDEX('Coop GFs_CFs'!G:H, MATCH(B1383,'Coop GFs_CFs'!B:B,0),1),
"VMT", INDEX('Coop GFs_CFs'!I:J, MATCH(B1383,'Coop GFs_CFs'!B:B,0),1),
"Lane Mile", INDEX('Coop GFs_CFs'!K:L, MATCH(B1383,'Coop GFs_CFs'!B:B,0),1),
"Gas Sales", INDEX('Coop GFs_CFs'!M:N, MATCH(B1383,'Coop GFs_CFs'!B:B,0),1),
"No Growth", INDEX('Coop GFs_CFs'!O:P, MATCH(B1383,'Coop GFs_CFs'!B:B,0),1)
)</f>
        <v>0.9726431554456072</v>
      </c>
      <c r="N1383" s="133" cm="1">
        <f t="array" ref="N1383">_xlfn.SWITCH(L1383,
"Employment", INDEX('Coop GFs_CFs'!C:D, MATCH(B1383,'Coop GFs_CFs'!B:B,0),2),
"Population", INDEX('Coop GFs_CFs'!E:F, MATCH(B1383,'Coop GFs_CFs'!B:B,0),2),
"Household", INDEX('Coop GFs_CFs'!G:H, MATCH(B1383,'Coop GFs_CFs'!B:B,0),2),
"VMT", INDEX('Coop GFs_CFs'!I:J, MATCH(B1383,'Coop GFs_CFs'!B:B,0),2),
"Lane Mile", INDEX('Coop GFs_CFs'!K:L, MATCH(B1383,'Coop GFs_CFs'!B:B,0),2),
"Gas Sales", INDEX('Coop GFs_CFs'!M:N, MATCH(B1383,'Coop GFs_CFs'!B:B,0),2),
"No Growth", INDEX('Coop GFs_CFs'!O:P, MATCH(B1383,'Coop GFs_CFs'!B:B,0),2)
)</f>
        <v>0.94819182842192828</v>
      </c>
      <c r="O1383" s="133"/>
      <c r="P1383" s="86">
        <f t="shared" si="75"/>
        <v>8.7092887289775808E-2</v>
      </c>
      <c r="Q1383" s="86">
        <f t="shared" si="76"/>
        <v>8.4903454652907981E-2</v>
      </c>
      <c r="R1383" s="156" t="s">
        <v>485</v>
      </c>
      <c r="S1383" s="85" t="s">
        <v>341</v>
      </c>
      <c r="T1383" s="85" t="s">
        <v>468</v>
      </c>
      <c r="U1383" s="85" t="s">
        <v>469</v>
      </c>
      <c r="V1383" s="85" t="s">
        <v>486</v>
      </c>
      <c r="W1383" s="85" t="s">
        <v>474</v>
      </c>
      <c r="X1383" s="85" t="s">
        <v>330</v>
      </c>
      <c r="Z1383" s="42" t="s">
        <v>2725</v>
      </c>
      <c r="AA1383"/>
    </row>
    <row r="1384" spans="1:27" s="39" customFormat="1" x14ac:dyDescent="0.35">
      <c r="A1384" s="85" t="s">
        <v>497</v>
      </c>
      <c r="B1384" s="87">
        <v>24033</v>
      </c>
      <c r="C1384" s="87" t="s">
        <v>12</v>
      </c>
      <c r="D1384" s="86">
        <v>13.33986</v>
      </c>
      <c r="E1384" s="86">
        <f>SUMIFS('Ratios_MARAMA-VA'!T:T, 'Ratios_MARAMA-VA'!AA:AA, Z1384)</f>
        <v>13.3398599999813</v>
      </c>
      <c r="F1384" s="86">
        <f>SUMIFS('Ratios_MARAMA-VA'!J:J, 'Ratios_MARAMA-VA'!AA:AA, Z1384)</f>
        <v>5.1841886592388503E-2</v>
      </c>
      <c r="G1384" s="122">
        <f t="shared" si="77"/>
        <v>3.8862391803558042E-3</v>
      </c>
      <c r="H1384" s="122">
        <v>13.33986</v>
      </c>
      <c r="I1384" s="86">
        <v>5.1841886592461174E-2</v>
      </c>
      <c r="J1384" s="122">
        <v>13.33986</v>
      </c>
      <c r="K1384" s="86">
        <v>5.1841886592461174E-2</v>
      </c>
      <c r="L1384" s="122" t="str" cm="1">
        <f t="array" ref="L1384">_xlfn.SWITCH(A1384,
    "District of Columbia", _xlfn.XLOOKUP(R1384, '2015 O3 Growth Surrogates'!A:A, '2015 O3 Growth Surrogates'!H:H),
    "Maryland", _xlfn.XLOOKUP(R1384, '2015 O3 Growth Surrogates'!A:A, '2015 O3 Growth Surrogates'!I:I),
    "Virginia", _xlfn.XLOOKUP(R1384, '2015 O3 Growth Surrogates'!A:A, '2015 O3 Growth Surrogates'!J:J)
)</f>
        <v>Gas Sales</v>
      </c>
      <c r="M1384" s="133" cm="1">
        <f t="array" ref="M1384">_xlfn.SWITCH(L1384,
"Employment", INDEX('Coop GFs_CFs'!C:D, MATCH(B1384,'Coop GFs_CFs'!B:B,0),1),
"Population", INDEX('Coop GFs_CFs'!E:F, MATCH(B1384,'Coop GFs_CFs'!B:B,0),1),
"Household", INDEX('Coop GFs_CFs'!G:H, MATCH(B1384,'Coop GFs_CFs'!B:B,0),1),
"VMT", INDEX('Coop GFs_CFs'!I:J, MATCH(B1384,'Coop GFs_CFs'!B:B,0),1),
"Lane Mile", INDEX('Coop GFs_CFs'!K:L, MATCH(B1384,'Coop GFs_CFs'!B:B,0),1),
"Gas Sales", INDEX('Coop GFs_CFs'!M:N, MATCH(B1384,'Coop GFs_CFs'!B:B,0),1),
"No Growth", INDEX('Coop GFs_CFs'!O:P, MATCH(B1384,'Coop GFs_CFs'!B:B,0),1)
)</f>
        <v>0.9726431554456072</v>
      </c>
      <c r="N1384" s="133" cm="1">
        <f t="array" ref="N1384">_xlfn.SWITCH(L1384,
"Employment", INDEX('Coop GFs_CFs'!C:D, MATCH(B1384,'Coop GFs_CFs'!B:B,0),2),
"Population", INDEX('Coop GFs_CFs'!E:F, MATCH(B1384,'Coop GFs_CFs'!B:B,0),2),
"Household", INDEX('Coop GFs_CFs'!G:H, MATCH(B1384,'Coop GFs_CFs'!B:B,0),2),
"VMT", INDEX('Coop GFs_CFs'!I:J, MATCH(B1384,'Coop GFs_CFs'!B:B,0),2),
"Lane Mile", INDEX('Coop GFs_CFs'!K:L, MATCH(B1384,'Coop GFs_CFs'!B:B,0),2),
"Gas Sales", INDEX('Coop GFs_CFs'!M:N, MATCH(B1384,'Coop GFs_CFs'!B:B,0),2),
"No Growth", INDEX('Coop GFs_CFs'!O:P, MATCH(B1384,'Coop GFs_CFs'!B:B,0),2)
)</f>
        <v>0.94819182842192828</v>
      </c>
      <c r="O1384" s="133"/>
      <c r="P1384" s="86">
        <f t="shared" si="75"/>
        <v>5.042365615947407E-2</v>
      </c>
      <c r="Q1384" s="86">
        <f t="shared" si="76"/>
        <v>4.9156053236879105E-2</v>
      </c>
      <c r="R1384" s="156" t="s">
        <v>485</v>
      </c>
      <c r="S1384" s="85" t="s">
        <v>341</v>
      </c>
      <c r="T1384" s="85" t="s">
        <v>468</v>
      </c>
      <c r="U1384" s="85" t="s">
        <v>469</v>
      </c>
      <c r="V1384" s="85" t="s">
        <v>486</v>
      </c>
      <c r="W1384" s="85" t="s">
        <v>474</v>
      </c>
      <c r="X1384" s="85" t="s">
        <v>330</v>
      </c>
      <c r="Z1384" s="42" t="s">
        <v>2726</v>
      </c>
      <c r="AA1384"/>
    </row>
    <row r="1385" spans="1:27" s="39" customFormat="1" x14ac:dyDescent="0.35">
      <c r="A1385" s="85" t="s">
        <v>811</v>
      </c>
      <c r="B1385" s="87">
        <v>51013</v>
      </c>
      <c r="C1385" s="87" t="s">
        <v>12</v>
      </c>
      <c r="D1385" s="86">
        <v>2.1533150000000001</v>
      </c>
      <c r="E1385" s="86">
        <f>SUMIFS('Ratios_MARAMA-VA'!T:T, 'Ratios_MARAMA-VA'!AA:AA, Z1385)</f>
        <v>2.1533149999969701</v>
      </c>
      <c r="F1385" s="86">
        <f>SUMIFS('Ratios_MARAMA-VA'!J:J, 'Ratios_MARAMA-VA'!AA:AA, Z1385)</f>
        <v>8.3682971206361194E-3</v>
      </c>
      <c r="G1385" s="122">
        <f t="shared" si="77"/>
        <v>3.8862391803558207E-3</v>
      </c>
      <c r="H1385" s="122">
        <v>2.1533150000000001</v>
      </c>
      <c r="I1385" s="86">
        <v>8.3682971206478947E-3</v>
      </c>
      <c r="J1385" s="122">
        <v>2.1533150000000001</v>
      </c>
      <c r="K1385" s="86">
        <v>8.3682971206478947E-3</v>
      </c>
      <c r="L1385" s="122" t="str" cm="1">
        <f t="array" ref="L1385">_xlfn.SWITCH(A1385,
    "District of Columbia", _xlfn.XLOOKUP(R1385, '2015 O3 Growth Surrogates'!A:A, '2015 O3 Growth Surrogates'!H:H),
    "Maryland", _xlfn.XLOOKUP(R1385, '2015 O3 Growth Surrogates'!A:A, '2015 O3 Growth Surrogates'!I:I),
    "Virginia", _xlfn.XLOOKUP(R1385, '2015 O3 Growth Surrogates'!A:A, '2015 O3 Growth Surrogates'!J:J)
)</f>
        <v>Household</v>
      </c>
      <c r="M1385" s="133" cm="1">
        <f t="array" ref="M1385">_xlfn.SWITCH(L1385,
"Employment", INDEX('Coop GFs_CFs'!C:D, MATCH(B1385,'Coop GFs_CFs'!B:B,0),1),
"Population", INDEX('Coop GFs_CFs'!E:F, MATCH(B1385,'Coop GFs_CFs'!B:B,0),1),
"Household", INDEX('Coop GFs_CFs'!G:H, MATCH(B1385,'Coop GFs_CFs'!B:B,0),1),
"VMT", INDEX('Coop GFs_CFs'!I:J, MATCH(B1385,'Coop GFs_CFs'!B:B,0),1),
"Lane Mile", INDEX('Coop GFs_CFs'!K:L, MATCH(B1385,'Coop GFs_CFs'!B:B,0),1),
"Gas Sales", INDEX('Coop GFs_CFs'!M:N, MATCH(B1385,'Coop GFs_CFs'!B:B,0),1),
"No Growth", INDEX('Coop GFs_CFs'!O:P, MATCH(B1385,'Coop GFs_CFs'!B:B,0),1)
)</f>
        <v>1.1397376286947856</v>
      </c>
      <c r="N1385" s="133" cm="1">
        <f t="array" ref="N1385">_xlfn.SWITCH(L1385,
"Employment", INDEX('Coop GFs_CFs'!C:D, MATCH(B1385,'Coop GFs_CFs'!B:B,0),2),
"Population", INDEX('Coop GFs_CFs'!E:F, MATCH(B1385,'Coop GFs_CFs'!B:B,0),2),
"Household", INDEX('Coop GFs_CFs'!G:H, MATCH(B1385,'Coop GFs_CFs'!B:B,0),2),
"VMT", INDEX('Coop GFs_CFs'!I:J, MATCH(B1385,'Coop GFs_CFs'!B:B,0),2),
"Lane Mile", INDEX('Coop GFs_CFs'!K:L, MATCH(B1385,'Coop GFs_CFs'!B:B,0),2),
"Gas Sales", INDEX('Coop GFs_CFs'!M:N, MATCH(B1385,'Coop GFs_CFs'!B:B,0),2),
"No Growth", INDEX('Coop GFs_CFs'!O:P, MATCH(B1385,'Coop GFs_CFs'!B:B,0),2)
)</f>
        <v>1.2011613445734435</v>
      </c>
      <c r="O1385" s="133"/>
      <c r="P1385" s="86">
        <f t="shared" si="75"/>
        <v>9.5376631164872123E-3</v>
      </c>
      <c r="Q1385" s="86">
        <f t="shared" si="76"/>
        <v>1.0051675021213357E-2</v>
      </c>
      <c r="R1385" s="156" t="s">
        <v>485</v>
      </c>
      <c r="S1385" s="85" t="s">
        <v>341</v>
      </c>
      <c r="T1385" s="85" t="s">
        <v>468</v>
      </c>
      <c r="U1385" s="85" t="s">
        <v>469</v>
      </c>
      <c r="V1385" s="85" t="s">
        <v>486</v>
      </c>
      <c r="W1385" s="85" t="s">
        <v>474</v>
      </c>
      <c r="X1385" s="85" t="s">
        <v>330</v>
      </c>
      <c r="Z1385" s="42" t="s">
        <v>2728</v>
      </c>
      <c r="AA1385"/>
    </row>
    <row r="1386" spans="1:27" s="39" customFormat="1" x14ac:dyDescent="0.35">
      <c r="A1386" s="85" t="s">
        <v>811</v>
      </c>
      <c r="B1386" s="87">
        <v>51059</v>
      </c>
      <c r="C1386" s="87" t="s">
        <v>12</v>
      </c>
      <c r="D1386" s="86">
        <v>25.473490000000002</v>
      </c>
      <c r="E1386" s="86">
        <f>SUMIFS('Ratios_MARAMA-VA'!T:T, 'Ratios_MARAMA-VA'!AA:AA, Z1386)</f>
        <v>25.473489999964301</v>
      </c>
      <c r="F1386" s="86">
        <f>SUMIFS('Ratios_MARAMA-VA'!J:J, 'Ratios_MARAMA-VA'!AA:AA, Z1386)</f>
        <v>9.8996074898263398E-2</v>
      </c>
      <c r="G1386" s="122">
        <f t="shared" si="77"/>
        <v>3.8862391803558185E-3</v>
      </c>
      <c r="H1386" s="122">
        <v>25.473490000000002</v>
      </c>
      <c r="I1386" s="86">
        <v>9.8996074898402148E-2</v>
      </c>
      <c r="J1386" s="122">
        <v>25.473490000000002</v>
      </c>
      <c r="K1386" s="86">
        <v>9.8996074898402148E-2</v>
      </c>
      <c r="L1386" s="122" t="str" cm="1">
        <f t="array" ref="L1386">_xlfn.SWITCH(A1386,
    "District of Columbia", _xlfn.XLOOKUP(R1386, '2015 O3 Growth Surrogates'!A:A, '2015 O3 Growth Surrogates'!H:H),
    "Maryland", _xlfn.XLOOKUP(R1386, '2015 O3 Growth Surrogates'!A:A, '2015 O3 Growth Surrogates'!I:I),
    "Virginia", _xlfn.XLOOKUP(R1386, '2015 O3 Growth Surrogates'!A:A, '2015 O3 Growth Surrogates'!J:J)
)</f>
        <v>Household</v>
      </c>
      <c r="M1386" s="133" cm="1">
        <f t="array" ref="M1386">_xlfn.SWITCH(L1386,
"Employment", INDEX('Coop GFs_CFs'!C:D, MATCH(B1386,'Coop GFs_CFs'!B:B,0),1),
"Population", INDEX('Coop GFs_CFs'!E:F, MATCH(B1386,'Coop GFs_CFs'!B:B,0),1),
"Household", INDEX('Coop GFs_CFs'!G:H, MATCH(B1386,'Coop GFs_CFs'!B:B,0),1),
"VMT", INDEX('Coop GFs_CFs'!I:J, MATCH(B1386,'Coop GFs_CFs'!B:B,0),1),
"Lane Mile", INDEX('Coop GFs_CFs'!K:L, MATCH(B1386,'Coop GFs_CFs'!B:B,0),1),
"Gas Sales", INDEX('Coop GFs_CFs'!M:N, MATCH(B1386,'Coop GFs_CFs'!B:B,0),1),
"No Growth", INDEX('Coop GFs_CFs'!O:P, MATCH(B1386,'Coop GFs_CFs'!B:B,0),1)
)</f>
        <v>1.0814934606026543</v>
      </c>
      <c r="N1386" s="133" cm="1">
        <f t="array" ref="N1386">_xlfn.SWITCH(L1386,
"Employment", INDEX('Coop GFs_CFs'!C:D, MATCH(B1386,'Coop GFs_CFs'!B:B,0),2),
"Population", INDEX('Coop GFs_CFs'!E:F, MATCH(B1386,'Coop GFs_CFs'!B:B,0),2),
"Household", INDEX('Coop GFs_CFs'!G:H, MATCH(B1386,'Coop GFs_CFs'!B:B,0),2),
"VMT", INDEX('Coop GFs_CFs'!I:J, MATCH(B1386,'Coop GFs_CFs'!B:B,0),2),
"Lane Mile", INDEX('Coop GFs_CFs'!K:L, MATCH(B1386,'Coop GFs_CFs'!B:B,0),2),
"Gas Sales", INDEX('Coop GFs_CFs'!M:N, MATCH(B1386,'Coop GFs_CFs'!B:B,0),2),
"No Growth", INDEX('Coop GFs_CFs'!O:P, MATCH(B1386,'Coop GFs_CFs'!B:B,0),2)
)</f>
        <v>1.1184839432941809</v>
      </c>
      <c r="O1386" s="133"/>
      <c r="P1386" s="86">
        <f t="shared" si="75"/>
        <v>0.10706360762780244</v>
      </c>
      <c r="Q1386" s="86">
        <f t="shared" si="76"/>
        <v>0.11072552022285573</v>
      </c>
      <c r="R1386" s="156" t="s">
        <v>485</v>
      </c>
      <c r="S1386" s="85" t="s">
        <v>341</v>
      </c>
      <c r="T1386" s="85" t="s">
        <v>468</v>
      </c>
      <c r="U1386" s="85" t="s">
        <v>469</v>
      </c>
      <c r="V1386" s="85" t="s">
        <v>486</v>
      </c>
      <c r="W1386" s="85" t="s">
        <v>474</v>
      </c>
      <c r="X1386" s="85" t="s">
        <v>330</v>
      </c>
      <c r="Z1386" s="42" t="s">
        <v>2729</v>
      </c>
      <c r="AA1386"/>
    </row>
    <row r="1387" spans="1:27" s="39" customFormat="1" x14ac:dyDescent="0.35">
      <c r="A1387" s="85" t="s">
        <v>811</v>
      </c>
      <c r="B1387" s="87">
        <v>51107</v>
      </c>
      <c r="C1387" s="87" t="s">
        <v>12</v>
      </c>
      <c r="D1387" s="86">
        <v>11.30222</v>
      </c>
      <c r="E1387" s="86">
        <f>SUMIFS('Ratios_MARAMA-VA'!T:T, 'Ratios_MARAMA-VA'!AA:AA, Z1387)</f>
        <v>11.3022199999841</v>
      </c>
      <c r="F1387" s="86">
        <f>SUMIFS('Ratios_MARAMA-VA'!J:J, 'Ratios_MARAMA-VA'!AA:AA, Z1387)</f>
        <v>4.3923130188939397E-2</v>
      </c>
      <c r="G1387" s="122">
        <f t="shared" si="77"/>
        <v>3.8862391803558228E-3</v>
      </c>
      <c r="H1387" s="122">
        <v>11.30222</v>
      </c>
      <c r="I1387" s="86">
        <v>4.3923130189001187E-2</v>
      </c>
      <c r="J1387" s="122">
        <v>11.30222</v>
      </c>
      <c r="K1387" s="86">
        <v>4.3923130189001187E-2</v>
      </c>
      <c r="L1387" s="122" t="str" cm="1">
        <f t="array" ref="L1387">_xlfn.SWITCH(A1387,
    "District of Columbia", _xlfn.XLOOKUP(R1387, '2015 O3 Growth Surrogates'!A:A, '2015 O3 Growth Surrogates'!H:H),
    "Maryland", _xlfn.XLOOKUP(R1387, '2015 O3 Growth Surrogates'!A:A, '2015 O3 Growth Surrogates'!I:I),
    "Virginia", _xlfn.XLOOKUP(R1387, '2015 O3 Growth Surrogates'!A:A, '2015 O3 Growth Surrogates'!J:J)
)</f>
        <v>Household</v>
      </c>
      <c r="M1387" s="133" cm="1">
        <f t="array" ref="M1387">_xlfn.SWITCH(L1387,
"Employment", INDEX('Coop GFs_CFs'!C:D, MATCH(B1387,'Coop GFs_CFs'!B:B,0),1),
"Population", INDEX('Coop GFs_CFs'!E:F, MATCH(B1387,'Coop GFs_CFs'!B:B,0),1),
"Household", INDEX('Coop GFs_CFs'!G:H, MATCH(B1387,'Coop GFs_CFs'!B:B,0),1),
"VMT", INDEX('Coop GFs_CFs'!I:J, MATCH(B1387,'Coop GFs_CFs'!B:B,0),1),
"Lane Mile", INDEX('Coop GFs_CFs'!K:L, MATCH(B1387,'Coop GFs_CFs'!B:B,0),1),
"Gas Sales", INDEX('Coop GFs_CFs'!M:N, MATCH(B1387,'Coop GFs_CFs'!B:B,0),1),
"No Growth", INDEX('Coop GFs_CFs'!O:P, MATCH(B1387,'Coop GFs_CFs'!B:B,0),1)
)</f>
        <v>1.1601324674885807</v>
      </c>
      <c r="N1387" s="133" cm="1">
        <f t="array" ref="N1387">_xlfn.SWITCH(L1387,
"Employment", INDEX('Coop GFs_CFs'!C:D, MATCH(B1387,'Coop GFs_CFs'!B:B,0),2),
"Population", INDEX('Coop GFs_CFs'!E:F, MATCH(B1387,'Coop GFs_CFs'!B:B,0),2),
"Household", INDEX('Coop GFs_CFs'!G:H, MATCH(B1387,'Coop GFs_CFs'!B:B,0),2),
"VMT", INDEX('Coop GFs_CFs'!I:J, MATCH(B1387,'Coop GFs_CFs'!B:B,0),2),
"Lane Mile", INDEX('Coop GFs_CFs'!K:L, MATCH(B1387,'Coop GFs_CFs'!B:B,0),2),
"Gas Sales", INDEX('Coop GFs_CFs'!M:N, MATCH(B1387,'Coop GFs_CFs'!B:B,0),2),
"No Growth", INDEX('Coop GFs_CFs'!O:P, MATCH(B1387,'Coop GFs_CFs'!B:B,0),2)
)</f>
        <v>1.2078252690745861</v>
      </c>
      <c r="O1387" s="133"/>
      <c r="P1387" s="86">
        <f t="shared" si="75"/>
        <v>5.0956649405916432E-2</v>
      </c>
      <c r="Q1387" s="86">
        <f t="shared" si="76"/>
        <v>5.30514665390538E-2</v>
      </c>
      <c r="R1387" s="156" t="s">
        <v>485</v>
      </c>
      <c r="S1387" s="85" t="s">
        <v>341</v>
      </c>
      <c r="T1387" s="85" t="s">
        <v>468</v>
      </c>
      <c r="U1387" s="85" t="s">
        <v>469</v>
      </c>
      <c r="V1387" s="85" t="s">
        <v>486</v>
      </c>
      <c r="W1387" s="85" t="s">
        <v>474</v>
      </c>
      <c r="X1387" s="85" t="s">
        <v>330</v>
      </c>
      <c r="Z1387" s="42" t="s">
        <v>2732</v>
      </c>
      <c r="AA1387"/>
    </row>
    <row r="1388" spans="1:27" s="39" customFormat="1" x14ac:dyDescent="0.35">
      <c r="A1388" s="85" t="s">
        <v>811</v>
      </c>
      <c r="B1388" s="87">
        <v>51153</v>
      </c>
      <c r="C1388" s="87" t="s">
        <v>12</v>
      </c>
      <c r="D1388" s="86">
        <v>6.8266140000000002</v>
      </c>
      <c r="E1388" s="86">
        <f>SUMIFS('Ratios_MARAMA-VA'!T:T, 'Ratios_MARAMA-VA'!AA:AA, Z1388)</f>
        <v>6.8266139999904398</v>
      </c>
      <c r="F1388" s="86">
        <f>SUMIFS('Ratios_MARAMA-VA'!J:J, 'Ratios_MARAMA-VA'!AA:AA, Z1388)</f>
        <v>2.6529854795928301E-2</v>
      </c>
      <c r="G1388" s="122">
        <f t="shared" si="77"/>
        <v>3.8862391803558037E-3</v>
      </c>
      <c r="H1388" s="122">
        <v>6.8266140000000002</v>
      </c>
      <c r="I1388" s="86">
        <v>2.6529854795965455E-2</v>
      </c>
      <c r="J1388" s="122">
        <v>6.8266140000000002</v>
      </c>
      <c r="K1388" s="86">
        <v>2.6529854795965455E-2</v>
      </c>
      <c r="L1388" s="122" t="str" cm="1">
        <f t="array" ref="L1388">_xlfn.SWITCH(A1388,
    "District of Columbia", _xlfn.XLOOKUP(R1388, '2015 O3 Growth Surrogates'!A:A, '2015 O3 Growth Surrogates'!H:H),
    "Maryland", _xlfn.XLOOKUP(R1388, '2015 O3 Growth Surrogates'!A:A, '2015 O3 Growth Surrogates'!I:I),
    "Virginia", _xlfn.XLOOKUP(R1388, '2015 O3 Growth Surrogates'!A:A, '2015 O3 Growth Surrogates'!J:J)
)</f>
        <v>Household</v>
      </c>
      <c r="M1388" s="133" cm="1">
        <f t="array" ref="M1388">_xlfn.SWITCH(L1388,
"Employment", INDEX('Coop GFs_CFs'!C:D, MATCH(B1388,'Coop GFs_CFs'!B:B,0),1),
"Population", INDEX('Coop GFs_CFs'!E:F, MATCH(B1388,'Coop GFs_CFs'!B:B,0),1),
"Household", INDEX('Coop GFs_CFs'!G:H, MATCH(B1388,'Coop GFs_CFs'!B:B,0),1),
"VMT", INDEX('Coop GFs_CFs'!I:J, MATCH(B1388,'Coop GFs_CFs'!B:B,0),1),
"Lane Mile", INDEX('Coop GFs_CFs'!K:L, MATCH(B1388,'Coop GFs_CFs'!B:B,0),1),
"Gas Sales", INDEX('Coop GFs_CFs'!M:N, MATCH(B1388,'Coop GFs_CFs'!B:B,0),1),
"No Growth", INDEX('Coop GFs_CFs'!O:P, MATCH(B1388,'Coop GFs_CFs'!B:B,0),1)
)</f>
        <v>1.1119477562818929</v>
      </c>
      <c r="N1388" s="133" cm="1">
        <f t="array" ref="N1388">_xlfn.SWITCH(L1388,
"Employment", INDEX('Coop GFs_CFs'!C:D, MATCH(B1388,'Coop GFs_CFs'!B:B,0),2),
"Population", INDEX('Coop GFs_CFs'!E:F, MATCH(B1388,'Coop GFs_CFs'!B:B,0),2),
"Household", INDEX('Coop GFs_CFs'!G:H, MATCH(B1388,'Coop GFs_CFs'!B:B,0),2),
"VMT", INDEX('Coop GFs_CFs'!I:J, MATCH(B1388,'Coop GFs_CFs'!B:B,0),2),
"Lane Mile", INDEX('Coop GFs_CFs'!K:L, MATCH(B1388,'Coop GFs_CFs'!B:B,0),2),
"Gas Sales", INDEX('Coop GFs_CFs'!M:N, MATCH(B1388,'Coop GFs_CFs'!B:B,0),2),
"No Growth", INDEX('Coop GFs_CFs'!O:P, MATCH(B1388,'Coop GFs_CFs'!B:B,0),2)
)</f>
        <v>1.1499012660434784</v>
      </c>
      <c r="O1388" s="133"/>
      <c r="P1388" s="86">
        <f t="shared" si="75"/>
        <v>2.9499812514816891E-2</v>
      </c>
      <c r="Q1388" s="86">
        <f t="shared" si="76"/>
        <v>3.05067136177876E-2</v>
      </c>
      <c r="R1388" s="156" t="s">
        <v>485</v>
      </c>
      <c r="S1388" s="85" t="s">
        <v>341</v>
      </c>
      <c r="T1388" s="85" t="s">
        <v>468</v>
      </c>
      <c r="U1388" s="85" t="s">
        <v>469</v>
      </c>
      <c r="V1388" s="85" t="s">
        <v>486</v>
      </c>
      <c r="W1388" s="85" t="s">
        <v>474</v>
      </c>
      <c r="X1388" s="85" t="s">
        <v>330</v>
      </c>
      <c r="Z1388" s="42" t="s">
        <v>2735</v>
      </c>
      <c r="AA1388"/>
    </row>
    <row r="1389" spans="1:27" s="39" customFormat="1" x14ac:dyDescent="0.35">
      <c r="A1389" s="85" t="s">
        <v>811</v>
      </c>
      <c r="B1389" s="87">
        <v>51510</v>
      </c>
      <c r="C1389" s="87" t="s">
        <v>12</v>
      </c>
      <c r="D1389" s="86">
        <v>2.1753830000000001</v>
      </c>
      <c r="E1389" s="86">
        <f>SUMIFS('Ratios_MARAMA-VA'!T:T, 'Ratios_MARAMA-VA'!AA:AA, Z1389)</f>
        <v>2.1753829999969501</v>
      </c>
      <c r="F1389" s="86">
        <f>SUMIFS('Ratios_MARAMA-VA'!J:J, 'Ratios_MARAMA-VA'!AA:AA, Z1389)</f>
        <v>8.4540586468680994E-3</v>
      </c>
      <c r="G1389" s="122">
        <f t="shared" si="77"/>
        <v>3.886239180355805E-3</v>
      </c>
      <c r="H1389" s="122">
        <v>2.1753830000000001</v>
      </c>
      <c r="I1389" s="86">
        <v>8.4540586468799528E-3</v>
      </c>
      <c r="J1389" s="122">
        <v>2.1753830000000001</v>
      </c>
      <c r="K1389" s="86">
        <v>8.4540586468799528E-3</v>
      </c>
      <c r="L1389" s="122" t="str" cm="1">
        <f t="array" ref="L1389">_xlfn.SWITCH(A1389,
    "District of Columbia", _xlfn.XLOOKUP(R1389, '2015 O3 Growth Surrogates'!A:A, '2015 O3 Growth Surrogates'!H:H),
    "Maryland", _xlfn.XLOOKUP(R1389, '2015 O3 Growth Surrogates'!A:A, '2015 O3 Growth Surrogates'!I:I),
    "Virginia", _xlfn.XLOOKUP(R1389, '2015 O3 Growth Surrogates'!A:A, '2015 O3 Growth Surrogates'!J:J)
)</f>
        <v>Household</v>
      </c>
      <c r="M1389" s="133" cm="1">
        <f t="array" ref="M1389">_xlfn.SWITCH(L1389,
"Employment", INDEX('Coop GFs_CFs'!C:D, MATCH(B1389,'Coop GFs_CFs'!B:B,0),1),
"Population", INDEX('Coop GFs_CFs'!E:F, MATCH(B1389,'Coop GFs_CFs'!B:B,0),1),
"Household", INDEX('Coop GFs_CFs'!G:H, MATCH(B1389,'Coop GFs_CFs'!B:B,0),1),
"VMT", INDEX('Coop GFs_CFs'!I:J, MATCH(B1389,'Coop GFs_CFs'!B:B,0),1),
"Lane Mile", INDEX('Coop GFs_CFs'!K:L, MATCH(B1389,'Coop GFs_CFs'!B:B,0),1),
"Gas Sales", INDEX('Coop GFs_CFs'!M:N, MATCH(B1389,'Coop GFs_CFs'!B:B,0),1),
"No Growth", INDEX('Coop GFs_CFs'!O:P, MATCH(B1389,'Coop GFs_CFs'!B:B,0),1)
)</f>
        <v>1.2625227646667252</v>
      </c>
      <c r="N1389" s="133" cm="1">
        <f t="array" ref="N1389">_xlfn.SWITCH(L1389,
"Employment", INDEX('Coop GFs_CFs'!C:D, MATCH(B1389,'Coop GFs_CFs'!B:B,0),2),
"Population", INDEX('Coop GFs_CFs'!E:F, MATCH(B1389,'Coop GFs_CFs'!B:B,0),2),
"Household", INDEX('Coop GFs_CFs'!G:H, MATCH(B1389,'Coop GFs_CFs'!B:B,0),2),
"VMT", INDEX('Coop GFs_CFs'!I:J, MATCH(B1389,'Coop GFs_CFs'!B:B,0),2),
"Lane Mile", INDEX('Coop GFs_CFs'!K:L, MATCH(B1389,'Coop GFs_CFs'!B:B,0),2),
"Gas Sales", INDEX('Coop GFs_CFs'!M:N, MATCH(B1389,'Coop GFs_CFs'!B:B,0),2),
"No Growth", INDEX('Coop GFs_CFs'!O:P, MATCH(B1389,'Coop GFs_CFs'!B:B,0),2)
)</f>
        <v>1.3839962822944272</v>
      </c>
      <c r="O1389" s="133"/>
      <c r="P1389" s="86">
        <f t="shared" si="75"/>
        <v>1.0673441495498547E-2</v>
      </c>
      <c r="Q1389" s="86">
        <f t="shared" si="76"/>
        <v>1.1700385737564505E-2</v>
      </c>
      <c r="R1389" s="156" t="s">
        <v>485</v>
      </c>
      <c r="S1389" s="85" t="s">
        <v>341</v>
      </c>
      <c r="T1389" s="85" t="s">
        <v>468</v>
      </c>
      <c r="U1389" s="85" t="s">
        <v>469</v>
      </c>
      <c r="V1389" s="85" t="s">
        <v>486</v>
      </c>
      <c r="W1389" s="85" t="s">
        <v>474</v>
      </c>
      <c r="X1389" s="85" t="s">
        <v>330</v>
      </c>
      <c r="Z1389" s="42" t="s">
        <v>2727</v>
      </c>
      <c r="AA1389"/>
    </row>
    <row r="1390" spans="1:27" s="39" customFormat="1" x14ac:dyDescent="0.35">
      <c r="A1390" s="85" t="s">
        <v>811</v>
      </c>
      <c r="B1390" s="87">
        <v>51600</v>
      </c>
      <c r="C1390" s="87" t="s">
        <v>12</v>
      </c>
      <c r="D1390" s="86">
        <v>0.89925390000000005</v>
      </c>
      <c r="E1390" s="86">
        <f>SUMIFS('Ratios_MARAMA-VA'!T:T, 'Ratios_MARAMA-VA'!AA:AA, Z1390)</f>
        <v>0.89925389999874195</v>
      </c>
      <c r="F1390" s="86">
        <f>SUMIFS('Ratios_MARAMA-VA'!J:J, 'Ratios_MARAMA-VA'!AA:AA, Z1390)</f>
        <v>3.49471573926285E-3</v>
      </c>
      <c r="G1390" s="122">
        <f t="shared" si="77"/>
        <v>3.8862391803557808E-3</v>
      </c>
      <c r="H1390" s="122">
        <v>0.89925390000000005</v>
      </c>
      <c r="I1390" s="86">
        <v>3.4947157392677393E-3</v>
      </c>
      <c r="J1390" s="122">
        <v>0.89925390000000005</v>
      </c>
      <c r="K1390" s="86">
        <v>3.4947157392677393E-3</v>
      </c>
      <c r="L1390" s="122" t="str" cm="1">
        <f t="array" ref="L1390">_xlfn.SWITCH(A1390,
    "District of Columbia", _xlfn.XLOOKUP(R1390, '2015 O3 Growth Surrogates'!A:A, '2015 O3 Growth Surrogates'!H:H),
    "Maryland", _xlfn.XLOOKUP(R1390, '2015 O3 Growth Surrogates'!A:A, '2015 O3 Growth Surrogates'!I:I),
    "Virginia", _xlfn.XLOOKUP(R1390, '2015 O3 Growth Surrogates'!A:A, '2015 O3 Growth Surrogates'!J:J)
)</f>
        <v>Household</v>
      </c>
      <c r="M1390" s="133" cm="1">
        <f t="array" ref="M1390">_xlfn.SWITCH(L1390,
"Employment", INDEX('Coop GFs_CFs'!C:D, MATCH(B1390,'Coop GFs_CFs'!B:B,0),1),
"Population", INDEX('Coop GFs_CFs'!E:F, MATCH(B1390,'Coop GFs_CFs'!B:B,0),1),
"Household", INDEX('Coop GFs_CFs'!G:H, MATCH(B1390,'Coop GFs_CFs'!B:B,0),1),
"VMT", INDEX('Coop GFs_CFs'!I:J, MATCH(B1390,'Coop GFs_CFs'!B:B,0),1),
"Lane Mile", INDEX('Coop GFs_CFs'!K:L, MATCH(B1390,'Coop GFs_CFs'!B:B,0),1),
"Gas Sales", INDEX('Coop GFs_CFs'!M:N, MATCH(B1390,'Coop GFs_CFs'!B:B,0),1),
"No Growth", INDEX('Coop GFs_CFs'!O:P, MATCH(B1390,'Coop GFs_CFs'!B:B,0),1)
)</f>
        <v>1.3521378637619899</v>
      </c>
      <c r="N1390" s="133" cm="1">
        <f t="array" ref="N1390">_xlfn.SWITCH(L1390,
"Employment", INDEX('Coop GFs_CFs'!C:D, MATCH(B1390,'Coop GFs_CFs'!B:B,0),2),
"Population", INDEX('Coop GFs_CFs'!E:F, MATCH(B1390,'Coop GFs_CFs'!B:B,0),2),
"Household", INDEX('Coop GFs_CFs'!G:H, MATCH(B1390,'Coop GFs_CFs'!B:B,0),2),
"VMT", INDEX('Coop GFs_CFs'!I:J, MATCH(B1390,'Coop GFs_CFs'!B:B,0),2),
"Lane Mile", INDEX('Coop GFs_CFs'!K:L, MATCH(B1390,'Coop GFs_CFs'!B:B,0),2),
"Gas Sales", INDEX('Coop GFs_CFs'!M:N, MATCH(B1390,'Coop GFs_CFs'!B:B,0),2),
"No Growth", INDEX('Coop GFs_CFs'!O:P, MATCH(B1390,'Coop GFs_CFs'!B:B,0),2)
)</f>
        <v>1.4357624776459113</v>
      </c>
      <c r="O1390" s="133"/>
      <c r="P1390" s="86">
        <f t="shared" si="75"/>
        <v>4.7253374741422728E-3</v>
      </c>
      <c r="Q1390" s="86">
        <f t="shared" si="76"/>
        <v>5.0175817284721915E-3</v>
      </c>
      <c r="R1390" s="156" t="s">
        <v>485</v>
      </c>
      <c r="S1390" s="85" t="s">
        <v>341</v>
      </c>
      <c r="T1390" s="85" t="s">
        <v>468</v>
      </c>
      <c r="U1390" s="85" t="s">
        <v>469</v>
      </c>
      <c r="V1390" s="85" t="s">
        <v>486</v>
      </c>
      <c r="W1390" s="85" t="s">
        <v>474</v>
      </c>
      <c r="X1390" s="85" t="s">
        <v>330</v>
      </c>
      <c r="Z1390" s="42" t="s">
        <v>2730</v>
      </c>
      <c r="AA1390"/>
    </row>
    <row r="1391" spans="1:27" s="39" customFormat="1" x14ac:dyDescent="0.35">
      <c r="A1391" s="85" t="s">
        <v>811</v>
      </c>
      <c r="B1391" s="87">
        <v>51610</v>
      </c>
      <c r="C1391" s="87" t="s">
        <v>12</v>
      </c>
      <c r="D1391" s="86">
        <v>0.54835560000000005</v>
      </c>
      <c r="E1391" s="86">
        <f>SUMIFS('Ratios_MARAMA-VA'!T:T, 'Ratios_MARAMA-VA'!AA:AA, Z1391)</f>
        <v>0.548355599999233</v>
      </c>
      <c r="F1391" s="86">
        <f>SUMIFS('Ratios_MARAMA-VA'!J:J, 'Ratios_MARAMA-VA'!AA:AA, Z1391)</f>
        <v>2.1310410174845301E-3</v>
      </c>
      <c r="G1391" s="122">
        <f t="shared" si="77"/>
        <v>3.8862391803557959E-3</v>
      </c>
      <c r="H1391" s="122">
        <v>0.54835560000000005</v>
      </c>
      <c r="I1391" s="86">
        <v>2.1310410174875108E-3</v>
      </c>
      <c r="J1391" s="122">
        <v>0.54835560000000005</v>
      </c>
      <c r="K1391" s="86">
        <v>2.1310410174875108E-3</v>
      </c>
      <c r="L1391" s="122" t="str" cm="1">
        <f t="array" ref="L1391">_xlfn.SWITCH(A1391,
    "District of Columbia", _xlfn.XLOOKUP(R1391, '2015 O3 Growth Surrogates'!A:A, '2015 O3 Growth Surrogates'!H:H),
    "Maryland", _xlfn.XLOOKUP(R1391, '2015 O3 Growth Surrogates'!A:A, '2015 O3 Growth Surrogates'!I:I),
    "Virginia", _xlfn.XLOOKUP(R1391, '2015 O3 Growth Surrogates'!A:A, '2015 O3 Growth Surrogates'!J:J)
)</f>
        <v>Household</v>
      </c>
      <c r="M1391" s="133" cm="1">
        <f t="array" ref="M1391">_xlfn.SWITCH(L1391,
"Employment", INDEX('Coop GFs_CFs'!C:D, MATCH(B1391,'Coop GFs_CFs'!B:B,0),1),
"Population", INDEX('Coop GFs_CFs'!E:F, MATCH(B1391,'Coop GFs_CFs'!B:B,0),1),
"Household", INDEX('Coop GFs_CFs'!G:H, MATCH(B1391,'Coop GFs_CFs'!B:B,0),1),
"VMT", INDEX('Coop GFs_CFs'!I:J, MATCH(B1391,'Coop GFs_CFs'!B:B,0),1),
"Lane Mile", INDEX('Coop GFs_CFs'!K:L, MATCH(B1391,'Coop GFs_CFs'!B:B,0),1),
"Gas Sales", INDEX('Coop GFs_CFs'!M:N, MATCH(B1391,'Coop GFs_CFs'!B:B,0),1),
"No Growth", INDEX('Coop GFs_CFs'!O:P, MATCH(B1391,'Coop GFs_CFs'!B:B,0),1)
)</f>
        <v>1.418661257606491</v>
      </c>
      <c r="N1391" s="133" cm="1">
        <f t="array" ref="N1391">_xlfn.SWITCH(L1391,
"Employment", INDEX('Coop GFs_CFs'!C:D, MATCH(B1391,'Coop GFs_CFs'!B:B,0),2),
"Population", INDEX('Coop GFs_CFs'!E:F, MATCH(B1391,'Coop GFs_CFs'!B:B,0),2),
"Household", INDEX('Coop GFs_CFs'!G:H, MATCH(B1391,'Coop GFs_CFs'!B:B,0),2),
"VMT", INDEX('Coop GFs_CFs'!I:J, MATCH(B1391,'Coop GFs_CFs'!B:B,0),2),
"Lane Mile", INDEX('Coop GFs_CFs'!K:L, MATCH(B1391,'Coop GFs_CFs'!B:B,0),2),
"Gas Sales", INDEX('Coop GFs_CFs'!M:N, MATCH(B1391,'Coop GFs_CFs'!B:B,0),2),
"No Growth", INDEX('Coop GFs_CFs'!O:P, MATCH(B1391,'Coop GFs_CFs'!B:B,0),2)
)</f>
        <v>1.5455141207676706</v>
      </c>
      <c r="O1391" s="133"/>
      <c r="P1391" s="86">
        <f t="shared" si="75"/>
        <v>3.0232253298756195E-3</v>
      </c>
      <c r="Q1391" s="86">
        <f t="shared" si="76"/>
        <v>3.2935539844574455E-3</v>
      </c>
      <c r="R1391" s="156" t="s">
        <v>485</v>
      </c>
      <c r="S1391" s="85" t="s">
        <v>341</v>
      </c>
      <c r="T1391" s="85" t="s">
        <v>468</v>
      </c>
      <c r="U1391" s="85" t="s">
        <v>469</v>
      </c>
      <c r="V1391" s="85" t="s">
        <v>486</v>
      </c>
      <c r="W1391" s="85" t="s">
        <v>474</v>
      </c>
      <c r="X1391" s="85" t="s">
        <v>330</v>
      </c>
      <c r="Z1391" s="42" t="s">
        <v>2731</v>
      </c>
      <c r="AA1391"/>
    </row>
    <row r="1392" spans="1:27" s="39" customFormat="1" x14ac:dyDescent="0.35">
      <c r="A1392" s="85" t="s">
        <v>811</v>
      </c>
      <c r="B1392" s="87">
        <v>51683</v>
      </c>
      <c r="C1392" s="87" t="s">
        <v>12</v>
      </c>
      <c r="D1392" s="86">
        <v>0.43016890000000002</v>
      </c>
      <c r="E1392" s="86">
        <f>SUMIFS('Ratios_MARAMA-VA'!T:T, 'Ratios_MARAMA-VA'!AA:AA, Z1392)</f>
        <v>0.430168899999397</v>
      </c>
      <c r="F1392" s="86">
        <f>SUMIFS('Ratios_MARAMA-VA'!J:J, 'Ratios_MARAMA-VA'!AA:AA, Z1392)</f>
        <v>1.6717392333482101E-3</v>
      </c>
      <c r="G1392" s="122">
        <f t="shared" si="77"/>
        <v>3.8862391803557938E-3</v>
      </c>
      <c r="H1392" s="122">
        <v>0.43016890000000002</v>
      </c>
      <c r="I1392" s="86">
        <v>1.6717392333505535E-3</v>
      </c>
      <c r="J1392" s="122">
        <v>0.43016890000000002</v>
      </c>
      <c r="K1392" s="86">
        <v>1.6717392333505535E-3</v>
      </c>
      <c r="L1392" s="122" t="str" cm="1">
        <f t="array" ref="L1392">_xlfn.SWITCH(A1392,
    "District of Columbia", _xlfn.XLOOKUP(R1392, '2015 O3 Growth Surrogates'!A:A, '2015 O3 Growth Surrogates'!H:H),
    "Maryland", _xlfn.XLOOKUP(R1392, '2015 O3 Growth Surrogates'!A:A, '2015 O3 Growth Surrogates'!I:I),
    "Virginia", _xlfn.XLOOKUP(R1392, '2015 O3 Growth Surrogates'!A:A, '2015 O3 Growth Surrogates'!J:J)
)</f>
        <v>Household</v>
      </c>
      <c r="M1392" s="133" cm="1">
        <f t="array" ref="M1392">_xlfn.SWITCH(L1392,
"Employment", INDEX('Coop GFs_CFs'!C:D, MATCH(B1392,'Coop GFs_CFs'!B:B,0),1),
"Population", INDEX('Coop GFs_CFs'!E:F, MATCH(B1392,'Coop GFs_CFs'!B:B,0),1),
"Household", INDEX('Coop GFs_CFs'!G:H, MATCH(B1392,'Coop GFs_CFs'!B:B,0),1),
"VMT", INDEX('Coop GFs_CFs'!I:J, MATCH(B1392,'Coop GFs_CFs'!B:B,0),1),
"Lane Mile", INDEX('Coop GFs_CFs'!K:L, MATCH(B1392,'Coop GFs_CFs'!B:B,0),1),
"Gas Sales", INDEX('Coop GFs_CFs'!M:N, MATCH(B1392,'Coop GFs_CFs'!B:B,0),1),
"No Growth", INDEX('Coop GFs_CFs'!O:P, MATCH(B1392,'Coop GFs_CFs'!B:B,0),1)
)</f>
        <v>1.0825877982730998</v>
      </c>
      <c r="N1392" s="133" cm="1">
        <f t="array" ref="N1392">_xlfn.SWITCH(L1392,
"Employment", INDEX('Coop GFs_CFs'!C:D, MATCH(B1392,'Coop GFs_CFs'!B:B,0),2),
"Population", INDEX('Coop GFs_CFs'!E:F, MATCH(B1392,'Coop GFs_CFs'!B:B,0),2),
"Household", INDEX('Coop GFs_CFs'!G:H, MATCH(B1392,'Coop GFs_CFs'!B:B,0),2),
"VMT", INDEX('Coop GFs_CFs'!I:J, MATCH(B1392,'Coop GFs_CFs'!B:B,0),2),
"Lane Mile", INDEX('Coop GFs_CFs'!K:L, MATCH(B1392,'Coop GFs_CFs'!B:B,0),2),
"Gas Sales", INDEX('Coop GFs_CFs'!M:N, MATCH(B1392,'Coop GFs_CFs'!B:B,0),2),
"No Growth", INDEX('Coop GFs_CFs'!O:P, MATCH(B1392,'Coop GFs_CFs'!B:B,0),2)
)</f>
        <v>1.108533836185507</v>
      </c>
      <c r="O1392" s="133"/>
      <c r="P1392" s="86">
        <f t="shared" si="75"/>
        <v>1.8098044959171985E-3</v>
      </c>
      <c r="Q1392" s="86">
        <f t="shared" si="76"/>
        <v>1.8531795054453099E-3</v>
      </c>
      <c r="R1392" s="156" t="s">
        <v>485</v>
      </c>
      <c r="S1392" s="85" t="s">
        <v>341</v>
      </c>
      <c r="T1392" s="85" t="s">
        <v>468</v>
      </c>
      <c r="U1392" s="85" t="s">
        <v>469</v>
      </c>
      <c r="V1392" s="85" t="s">
        <v>486</v>
      </c>
      <c r="W1392" s="85" t="s">
        <v>474</v>
      </c>
      <c r="X1392" s="85" t="s">
        <v>330</v>
      </c>
      <c r="Z1392" s="42" t="s">
        <v>2733</v>
      </c>
      <c r="AA1392"/>
    </row>
    <row r="1393" spans="1:27" s="39" customFormat="1" x14ac:dyDescent="0.35">
      <c r="A1393" s="85" t="s">
        <v>811</v>
      </c>
      <c r="B1393" s="87">
        <v>51685</v>
      </c>
      <c r="C1393" s="87" t="s">
        <v>12</v>
      </c>
      <c r="D1393" s="86">
        <v>0.51254069999999996</v>
      </c>
      <c r="E1393" s="86">
        <f>SUMIFS('Ratios_MARAMA-VA'!T:T, 'Ratios_MARAMA-VA'!AA:AA, Z1393)</f>
        <v>0.51254069999928298</v>
      </c>
      <c r="F1393" s="86">
        <f>SUMIFS('Ratios_MARAMA-VA'!J:J, 'Ratios_MARAMA-VA'!AA:AA, Z1393)</f>
        <v>1.9918557498642001E-3</v>
      </c>
      <c r="G1393" s="122">
        <f t="shared" si="77"/>
        <v>3.8862391803557972E-3</v>
      </c>
      <c r="H1393" s="122">
        <v>0.51254069999999996</v>
      </c>
      <c r="I1393" s="86">
        <v>1.9918557498669865E-3</v>
      </c>
      <c r="J1393" s="122">
        <v>0.51254069999999996</v>
      </c>
      <c r="K1393" s="86">
        <v>1.9918557498669865E-3</v>
      </c>
      <c r="L1393" s="122" t="str" cm="1">
        <f t="array" ref="L1393">_xlfn.SWITCH(A1393,
    "District of Columbia", _xlfn.XLOOKUP(R1393, '2015 O3 Growth Surrogates'!A:A, '2015 O3 Growth Surrogates'!H:H),
    "Maryland", _xlfn.XLOOKUP(R1393, '2015 O3 Growth Surrogates'!A:A, '2015 O3 Growth Surrogates'!I:I),
    "Virginia", _xlfn.XLOOKUP(R1393, '2015 O3 Growth Surrogates'!A:A, '2015 O3 Growth Surrogates'!J:J)
)</f>
        <v>Household</v>
      </c>
      <c r="M1393" s="133" cm="1">
        <f t="array" ref="M1393">_xlfn.SWITCH(L1393,
"Employment", INDEX('Coop GFs_CFs'!C:D, MATCH(B1393,'Coop GFs_CFs'!B:B,0),1),
"Population", INDEX('Coop GFs_CFs'!E:F, MATCH(B1393,'Coop GFs_CFs'!B:B,0),1),
"Household", INDEX('Coop GFs_CFs'!G:H, MATCH(B1393,'Coop GFs_CFs'!B:B,0),1),
"VMT", INDEX('Coop GFs_CFs'!I:J, MATCH(B1393,'Coop GFs_CFs'!B:B,0),1),
"Lane Mile", INDEX('Coop GFs_CFs'!K:L, MATCH(B1393,'Coop GFs_CFs'!B:B,0),1),
"Gas Sales", INDEX('Coop GFs_CFs'!M:N, MATCH(B1393,'Coop GFs_CFs'!B:B,0),1),
"No Growth", INDEX('Coop GFs_CFs'!O:P, MATCH(B1393,'Coop GFs_CFs'!B:B,0),1)
)</f>
        <v>1.2235046483073144</v>
      </c>
      <c r="N1393" s="133" cm="1">
        <f t="array" ref="N1393">_xlfn.SWITCH(L1393,
"Employment", INDEX('Coop GFs_CFs'!C:D, MATCH(B1393,'Coop GFs_CFs'!B:B,0),2),
"Population", INDEX('Coop GFs_CFs'!E:F, MATCH(B1393,'Coop GFs_CFs'!B:B,0),2),
"Household", INDEX('Coop GFs_CFs'!G:H, MATCH(B1393,'Coop GFs_CFs'!B:B,0),2),
"VMT", INDEX('Coop GFs_CFs'!I:J, MATCH(B1393,'Coop GFs_CFs'!B:B,0),2),
"Lane Mile", INDEX('Coop GFs_CFs'!K:L, MATCH(B1393,'Coop GFs_CFs'!B:B,0),2),
"Gas Sales", INDEX('Coop GFs_CFs'!M:N, MATCH(B1393,'Coop GFs_CFs'!B:B,0),2),
"No Growth", INDEX('Coop GFs_CFs'!O:P, MATCH(B1393,'Coop GFs_CFs'!B:B,0),2)
)</f>
        <v>1.2713909840378879</v>
      </c>
      <c r="O1393" s="133"/>
      <c r="P1393" s="86">
        <f t="shared" si="75"/>
        <v>2.4370447687165004E-3</v>
      </c>
      <c r="Q1393" s="86">
        <f t="shared" si="76"/>
        <v>2.5324274418813703E-3</v>
      </c>
      <c r="R1393" s="156" t="s">
        <v>485</v>
      </c>
      <c r="S1393" s="85" t="s">
        <v>341</v>
      </c>
      <c r="T1393" s="85" t="s">
        <v>468</v>
      </c>
      <c r="U1393" s="85" t="s">
        <v>469</v>
      </c>
      <c r="V1393" s="85" t="s">
        <v>486</v>
      </c>
      <c r="W1393" s="85" t="s">
        <v>474</v>
      </c>
      <c r="X1393" s="85" t="s">
        <v>330</v>
      </c>
      <c r="Z1393" s="42" t="s">
        <v>2734</v>
      </c>
      <c r="AA1393"/>
    </row>
    <row r="1394" spans="1:27" s="39" customFormat="1" x14ac:dyDescent="0.35">
      <c r="A1394" s="85" t="s">
        <v>9</v>
      </c>
      <c r="B1394" s="87">
        <v>11001</v>
      </c>
      <c r="C1394" s="87" t="s">
        <v>12</v>
      </c>
      <c r="D1394" s="86">
        <v>0.99147689999999999</v>
      </c>
      <c r="E1394" s="86">
        <f>SUMIFS('Ratios_MARAMA-VA'!T:T, 'Ratios_MARAMA-VA'!AA:AA, Z1394)</f>
        <v>0.99206823150966505</v>
      </c>
      <c r="F1394" s="86">
        <f>SUMIFS('Ratios_MARAMA-VA'!J:J, 'Ratios_MARAMA-VA'!AA:AA, Z1394)</f>
        <v>3.0378486022259398E-3</v>
      </c>
      <c r="G1394" s="122">
        <f t="shared" si="77"/>
        <v>3.0621367621087303E-3</v>
      </c>
      <c r="H1394" s="122">
        <v>0.99147689999999999</v>
      </c>
      <c r="I1394" s="86">
        <v>3.0360378642716014E-3</v>
      </c>
      <c r="J1394" s="122">
        <v>0.99147689999999999</v>
      </c>
      <c r="K1394" s="86">
        <v>3.0360378642716014E-3</v>
      </c>
      <c r="L1394" s="122" t="str" cm="1">
        <f t="array" ref="L1394">_xlfn.SWITCH(A1394,
    "District of Columbia", _xlfn.XLOOKUP(R1394, '2015 O3 Growth Surrogates'!A:A, '2015 O3 Growth Surrogates'!H:H),
    "Maryland", _xlfn.XLOOKUP(R1394, '2015 O3 Growth Surrogates'!A:A, '2015 O3 Growth Surrogates'!I:I),
    "Virginia", _xlfn.XLOOKUP(R1394, '2015 O3 Growth Surrogates'!A:A, '2015 O3 Growth Surrogates'!J:J)
)</f>
        <v>No Growth</v>
      </c>
      <c r="M1394" s="133" cm="1">
        <f t="array" ref="M1394">_xlfn.SWITCH(L1394,
"Employment", INDEX('Coop GFs_CFs'!C:D, MATCH(B1394,'Coop GFs_CFs'!B:B,0),1),
"Population", INDEX('Coop GFs_CFs'!E:F, MATCH(B1394,'Coop GFs_CFs'!B:B,0),1),
"Household", INDEX('Coop GFs_CFs'!G:H, MATCH(B1394,'Coop GFs_CFs'!B:B,0),1),
"VMT", INDEX('Coop GFs_CFs'!I:J, MATCH(B1394,'Coop GFs_CFs'!B:B,0),1),
"Lane Mile", INDEX('Coop GFs_CFs'!K:L, MATCH(B1394,'Coop GFs_CFs'!B:B,0),1),
"Gas Sales", INDEX('Coop GFs_CFs'!M:N, MATCH(B1394,'Coop GFs_CFs'!B:B,0),1),
"No Growth", INDEX('Coop GFs_CFs'!O:P, MATCH(B1394,'Coop GFs_CFs'!B:B,0),1)
)</f>
        <v>1</v>
      </c>
      <c r="N1394" s="133" cm="1">
        <f t="array" ref="N1394">_xlfn.SWITCH(L1394,
"Employment", INDEX('Coop GFs_CFs'!C:D, MATCH(B1394,'Coop GFs_CFs'!B:B,0),2),
"Population", INDEX('Coop GFs_CFs'!E:F, MATCH(B1394,'Coop GFs_CFs'!B:B,0),2),
"Household", INDEX('Coop GFs_CFs'!G:H, MATCH(B1394,'Coop GFs_CFs'!B:B,0),2),
"VMT", INDEX('Coop GFs_CFs'!I:J, MATCH(B1394,'Coop GFs_CFs'!B:B,0),2),
"Lane Mile", INDEX('Coop GFs_CFs'!K:L, MATCH(B1394,'Coop GFs_CFs'!B:B,0),2),
"Gas Sales", INDEX('Coop GFs_CFs'!M:N, MATCH(B1394,'Coop GFs_CFs'!B:B,0),2),
"No Growth", INDEX('Coop GFs_CFs'!O:P, MATCH(B1394,'Coop GFs_CFs'!B:B,0),2)
)</f>
        <v>1</v>
      </c>
      <c r="O1394" s="133"/>
      <c r="P1394" s="86">
        <f t="shared" si="75"/>
        <v>3.0378486022259398E-3</v>
      </c>
      <c r="Q1394" s="86">
        <f t="shared" si="76"/>
        <v>3.0378486022259398E-3</v>
      </c>
      <c r="R1394" s="156" t="s">
        <v>488</v>
      </c>
      <c r="S1394" s="85" t="s">
        <v>341</v>
      </c>
      <c r="T1394" s="85" t="s">
        <v>468</v>
      </c>
      <c r="U1394" s="85" t="s">
        <v>469</v>
      </c>
      <c r="V1394" s="85" t="s">
        <v>486</v>
      </c>
      <c r="W1394" s="85" t="s">
        <v>478</v>
      </c>
      <c r="X1394" s="85" t="s">
        <v>330</v>
      </c>
      <c r="Z1394" s="42" t="s">
        <v>2736</v>
      </c>
      <c r="AA1394"/>
    </row>
    <row r="1395" spans="1:27" s="39" customFormat="1" x14ac:dyDescent="0.35">
      <c r="A1395" s="85" t="s">
        <v>497</v>
      </c>
      <c r="B1395" s="87">
        <v>24009</v>
      </c>
      <c r="C1395" s="87" t="s">
        <v>12</v>
      </c>
      <c r="D1395" s="86">
        <v>0.25769629999999999</v>
      </c>
      <c r="E1395" s="86">
        <f>SUMIFS('Ratios_MARAMA-VA'!T:T, 'Ratios_MARAMA-VA'!AA:AA, Z1395)</f>
        <v>0.257849993890512</v>
      </c>
      <c r="F1395" s="86">
        <f>SUMIFS('Ratios_MARAMA-VA'!J:J, 'Ratios_MARAMA-VA'!AA:AA, Z1395)</f>
        <v>7.8957194540164898E-4</v>
      </c>
      <c r="G1395" s="122">
        <f t="shared" si="77"/>
        <v>3.0621367621087329E-3</v>
      </c>
      <c r="H1395" s="122">
        <v>0.25769629999999999</v>
      </c>
      <c r="I1395" s="86">
        <v>7.8910131368940069E-4</v>
      </c>
      <c r="J1395" s="122">
        <v>0.25769629999999999</v>
      </c>
      <c r="K1395" s="86">
        <v>7.8910131368940069E-4</v>
      </c>
      <c r="L1395" s="122" t="str" cm="1">
        <f t="array" ref="L1395">_xlfn.SWITCH(A1395,
    "District of Columbia", _xlfn.XLOOKUP(R1395, '2015 O3 Growth Surrogates'!A:A, '2015 O3 Growth Surrogates'!H:H),
    "Maryland", _xlfn.XLOOKUP(R1395, '2015 O3 Growth Surrogates'!A:A, '2015 O3 Growth Surrogates'!I:I),
    "Virginia", _xlfn.XLOOKUP(R1395, '2015 O3 Growth Surrogates'!A:A, '2015 O3 Growth Surrogates'!J:J)
)</f>
        <v>Gas Sales</v>
      </c>
      <c r="M1395" s="133" cm="1">
        <f t="array" ref="M1395">_xlfn.SWITCH(L1395,
"Employment", INDEX('Coop GFs_CFs'!C:D, MATCH(B1395,'Coop GFs_CFs'!B:B,0),1),
"Population", INDEX('Coop GFs_CFs'!E:F, MATCH(B1395,'Coop GFs_CFs'!B:B,0),1),
"Household", INDEX('Coop GFs_CFs'!G:H, MATCH(B1395,'Coop GFs_CFs'!B:B,0),1),
"VMT", INDEX('Coop GFs_CFs'!I:J, MATCH(B1395,'Coop GFs_CFs'!B:B,0),1),
"Lane Mile", INDEX('Coop GFs_CFs'!K:L, MATCH(B1395,'Coop GFs_CFs'!B:B,0),1),
"Gas Sales", INDEX('Coop GFs_CFs'!M:N, MATCH(B1395,'Coop GFs_CFs'!B:B,0),1),
"No Growth", INDEX('Coop GFs_CFs'!O:P, MATCH(B1395,'Coop GFs_CFs'!B:B,0),1)
)</f>
        <v>0.9726431554456072</v>
      </c>
      <c r="N1395" s="133" cm="1">
        <f t="array" ref="N1395">_xlfn.SWITCH(L1395,
"Employment", INDEX('Coop GFs_CFs'!C:D, MATCH(B1395,'Coop GFs_CFs'!B:B,0),2),
"Population", INDEX('Coop GFs_CFs'!E:F, MATCH(B1395,'Coop GFs_CFs'!B:B,0),2),
"Household", INDEX('Coop GFs_CFs'!G:H, MATCH(B1395,'Coop GFs_CFs'!B:B,0),2),
"VMT", INDEX('Coop GFs_CFs'!I:J, MATCH(B1395,'Coop GFs_CFs'!B:B,0),2),
"Lane Mile", INDEX('Coop GFs_CFs'!K:L, MATCH(B1395,'Coop GFs_CFs'!B:B,0),2),
"Gas Sales", INDEX('Coop GFs_CFs'!M:N, MATCH(B1395,'Coop GFs_CFs'!B:B,0),2),
"No Growth", INDEX('Coop GFs_CFs'!O:P, MATCH(B1395,'Coop GFs_CFs'!B:B,0),2)
)</f>
        <v>0.94819182842192828</v>
      </c>
      <c r="O1395" s="133"/>
      <c r="P1395" s="86">
        <f t="shared" si="75"/>
        <v>7.6797174842678658E-4</v>
      </c>
      <c r="Q1395" s="86">
        <f t="shared" si="76"/>
        <v>7.4866566658104853E-4</v>
      </c>
      <c r="R1395" s="156" t="s">
        <v>488</v>
      </c>
      <c r="S1395" s="85" t="s">
        <v>341</v>
      </c>
      <c r="T1395" s="85" t="s">
        <v>468</v>
      </c>
      <c r="U1395" s="85" t="s">
        <v>469</v>
      </c>
      <c r="V1395" s="85" t="s">
        <v>486</v>
      </c>
      <c r="W1395" s="85" t="s">
        <v>478</v>
      </c>
      <c r="X1395" s="85" t="s">
        <v>330</v>
      </c>
      <c r="Z1395" s="42" t="s">
        <v>2737</v>
      </c>
      <c r="AA1395"/>
    </row>
    <row r="1396" spans="1:27" s="39" customFormat="1" x14ac:dyDescent="0.35">
      <c r="A1396" s="85" t="s">
        <v>497</v>
      </c>
      <c r="B1396" s="87">
        <v>24017</v>
      </c>
      <c r="C1396" s="87" t="s">
        <v>12</v>
      </c>
      <c r="D1396" s="86">
        <v>0.4224347</v>
      </c>
      <c r="E1396" s="86">
        <f>SUMIFS('Ratios_MARAMA-VA'!T:T, 'Ratios_MARAMA-VA'!AA:AA, Z1396)</f>
        <v>0.42268664631250402</v>
      </c>
      <c r="F1396" s="86">
        <f>SUMIFS('Ratios_MARAMA-VA'!J:J, 'Ratios_MARAMA-VA'!AA:AA, Z1396)</f>
        <v>1.2943243185259601E-3</v>
      </c>
      <c r="G1396" s="122">
        <f t="shared" si="77"/>
        <v>3.0621367621087086E-3</v>
      </c>
      <c r="H1396" s="122">
        <v>0.4224347</v>
      </c>
      <c r="I1396" s="86">
        <v>1.2935528244603636E-3</v>
      </c>
      <c r="J1396" s="122">
        <v>0.4224347</v>
      </c>
      <c r="K1396" s="86">
        <v>1.2935528244603636E-3</v>
      </c>
      <c r="L1396" s="122" t="str" cm="1">
        <f t="array" ref="L1396">_xlfn.SWITCH(A1396,
    "District of Columbia", _xlfn.XLOOKUP(R1396, '2015 O3 Growth Surrogates'!A:A, '2015 O3 Growth Surrogates'!H:H),
    "Maryland", _xlfn.XLOOKUP(R1396, '2015 O3 Growth Surrogates'!A:A, '2015 O3 Growth Surrogates'!I:I),
    "Virginia", _xlfn.XLOOKUP(R1396, '2015 O3 Growth Surrogates'!A:A, '2015 O3 Growth Surrogates'!J:J)
)</f>
        <v>Gas Sales</v>
      </c>
      <c r="M1396" s="133" cm="1">
        <f t="array" ref="M1396">_xlfn.SWITCH(L1396,
"Employment", INDEX('Coop GFs_CFs'!C:D, MATCH(B1396,'Coop GFs_CFs'!B:B,0),1),
"Population", INDEX('Coop GFs_CFs'!E:F, MATCH(B1396,'Coop GFs_CFs'!B:B,0),1),
"Household", INDEX('Coop GFs_CFs'!G:H, MATCH(B1396,'Coop GFs_CFs'!B:B,0),1),
"VMT", INDEX('Coop GFs_CFs'!I:J, MATCH(B1396,'Coop GFs_CFs'!B:B,0),1),
"Lane Mile", INDEX('Coop GFs_CFs'!K:L, MATCH(B1396,'Coop GFs_CFs'!B:B,0),1),
"Gas Sales", INDEX('Coop GFs_CFs'!M:N, MATCH(B1396,'Coop GFs_CFs'!B:B,0),1),
"No Growth", INDEX('Coop GFs_CFs'!O:P, MATCH(B1396,'Coop GFs_CFs'!B:B,0),1)
)</f>
        <v>0.9726431554456072</v>
      </c>
      <c r="N1396" s="133" cm="1">
        <f t="array" ref="N1396">_xlfn.SWITCH(L1396,
"Employment", INDEX('Coop GFs_CFs'!C:D, MATCH(B1396,'Coop GFs_CFs'!B:B,0),2),
"Population", INDEX('Coop GFs_CFs'!E:F, MATCH(B1396,'Coop GFs_CFs'!B:B,0),2),
"Household", INDEX('Coop GFs_CFs'!G:H, MATCH(B1396,'Coop GFs_CFs'!B:B,0),2),
"VMT", INDEX('Coop GFs_CFs'!I:J, MATCH(B1396,'Coop GFs_CFs'!B:B,0),2),
"Lane Mile", INDEX('Coop GFs_CFs'!K:L, MATCH(B1396,'Coop GFs_CFs'!B:B,0),2),
"Gas Sales", INDEX('Coop GFs_CFs'!M:N, MATCH(B1396,'Coop GFs_CFs'!B:B,0),2),
"No Growth", INDEX('Coop GFs_CFs'!O:P, MATCH(B1396,'Coop GFs_CFs'!B:B,0),2)
)</f>
        <v>0.94819182842192828</v>
      </c>
      <c r="O1396" s="133"/>
      <c r="P1396" s="86">
        <f t="shared" si="75"/>
        <v>1.2589156893410751E-3</v>
      </c>
      <c r="Q1396" s="86">
        <f t="shared" si="76"/>
        <v>1.2272677421540964E-3</v>
      </c>
      <c r="R1396" s="156" t="s">
        <v>488</v>
      </c>
      <c r="S1396" s="85" t="s">
        <v>341</v>
      </c>
      <c r="T1396" s="85" t="s">
        <v>468</v>
      </c>
      <c r="U1396" s="85" t="s">
        <v>469</v>
      </c>
      <c r="V1396" s="85" t="s">
        <v>486</v>
      </c>
      <c r="W1396" s="85" t="s">
        <v>478</v>
      </c>
      <c r="X1396" s="85" t="s">
        <v>330</v>
      </c>
      <c r="Z1396" s="42" t="s">
        <v>2738</v>
      </c>
      <c r="AA1396"/>
    </row>
    <row r="1397" spans="1:27" s="39" customFormat="1" x14ac:dyDescent="0.35">
      <c r="A1397" s="85" t="s">
        <v>497</v>
      </c>
      <c r="B1397" s="87">
        <v>24021</v>
      </c>
      <c r="C1397" s="87" t="s">
        <v>12</v>
      </c>
      <c r="D1397" s="86">
        <v>1.5608850000000001</v>
      </c>
      <c r="E1397" s="86">
        <f>SUMIFS('Ratios_MARAMA-VA'!T:T, 'Ratios_MARAMA-VA'!AA:AA, Z1397)</f>
        <v>1.56181593493501</v>
      </c>
      <c r="F1397" s="86">
        <f>SUMIFS('Ratios_MARAMA-VA'!J:J, 'Ratios_MARAMA-VA'!AA:AA, Z1397)</f>
        <v>4.7824939900117103E-3</v>
      </c>
      <c r="G1397" s="122">
        <f t="shared" si="77"/>
        <v>3.0621367621087299E-3</v>
      </c>
      <c r="H1397" s="122">
        <v>1.5608850000000001</v>
      </c>
      <c r="I1397" s="86">
        <v>4.7796433399240855E-3</v>
      </c>
      <c r="J1397" s="122">
        <v>1.5608850000000001</v>
      </c>
      <c r="K1397" s="86">
        <v>4.7796433399240855E-3</v>
      </c>
      <c r="L1397" s="122" t="str" cm="1">
        <f t="array" ref="L1397">_xlfn.SWITCH(A1397,
    "District of Columbia", _xlfn.XLOOKUP(R1397, '2015 O3 Growth Surrogates'!A:A, '2015 O3 Growth Surrogates'!H:H),
    "Maryland", _xlfn.XLOOKUP(R1397, '2015 O3 Growth Surrogates'!A:A, '2015 O3 Growth Surrogates'!I:I),
    "Virginia", _xlfn.XLOOKUP(R1397, '2015 O3 Growth Surrogates'!A:A, '2015 O3 Growth Surrogates'!J:J)
)</f>
        <v>Gas Sales</v>
      </c>
      <c r="M1397" s="133" cm="1">
        <f t="array" ref="M1397">_xlfn.SWITCH(L1397,
"Employment", INDEX('Coop GFs_CFs'!C:D, MATCH(B1397,'Coop GFs_CFs'!B:B,0),1),
"Population", INDEX('Coop GFs_CFs'!E:F, MATCH(B1397,'Coop GFs_CFs'!B:B,0),1),
"Household", INDEX('Coop GFs_CFs'!G:H, MATCH(B1397,'Coop GFs_CFs'!B:B,0),1),
"VMT", INDEX('Coop GFs_CFs'!I:J, MATCH(B1397,'Coop GFs_CFs'!B:B,0),1),
"Lane Mile", INDEX('Coop GFs_CFs'!K:L, MATCH(B1397,'Coop GFs_CFs'!B:B,0),1),
"Gas Sales", INDEX('Coop GFs_CFs'!M:N, MATCH(B1397,'Coop GFs_CFs'!B:B,0),1),
"No Growth", INDEX('Coop GFs_CFs'!O:P, MATCH(B1397,'Coop GFs_CFs'!B:B,0),1)
)</f>
        <v>0.9726431554456072</v>
      </c>
      <c r="N1397" s="133" cm="1">
        <f t="array" ref="N1397">_xlfn.SWITCH(L1397,
"Employment", INDEX('Coop GFs_CFs'!C:D, MATCH(B1397,'Coop GFs_CFs'!B:B,0),2),
"Population", INDEX('Coop GFs_CFs'!E:F, MATCH(B1397,'Coop GFs_CFs'!B:B,0),2),
"Household", INDEX('Coop GFs_CFs'!G:H, MATCH(B1397,'Coop GFs_CFs'!B:B,0),2),
"VMT", INDEX('Coop GFs_CFs'!I:J, MATCH(B1397,'Coop GFs_CFs'!B:B,0),2),
"Lane Mile", INDEX('Coop GFs_CFs'!K:L, MATCH(B1397,'Coop GFs_CFs'!B:B,0),2),
"Gas Sales", INDEX('Coop GFs_CFs'!M:N, MATCH(B1397,'Coop GFs_CFs'!B:B,0),2),
"No Growth", INDEX('Coop GFs_CFs'!O:P, MATCH(B1397,'Coop GFs_CFs'!B:B,0),2)
)</f>
        <v>0.94819182842192828</v>
      </c>
      <c r="O1397" s="133"/>
      <c r="P1397" s="86">
        <f t="shared" si="75"/>
        <v>4.6516600453446423E-3</v>
      </c>
      <c r="Q1397" s="86">
        <f t="shared" si="76"/>
        <v>4.5347217208060869E-3</v>
      </c>
      <c r="R1397" s="156" t="s">
        <v>488</v>
      </c>
      <c r="S1397" s="85" t="s">
        <v>341</v>
      </c>
      <c r="T1397" s="85" t="s">
        <v>468</v>
      </c>
      <c r="U1397" s="85" t="s">
        <v>469</v>
      </c>
      <c r="V1397" s="85" t="s">
        <v>486</v>
      </c>
      <c r="W1397" s="85" t="s">
        <v>478</v>
      </c>
      <c r="X1397" s="85" t="s">
        <v>330</v>
      </c>
      <c r="Z1397" s="42" t="s">
        <v>2739</v>
      </c>
      <c r="AA1397"/>
    </row>
    <row r="1398" spans="1:27" s="39" customFormat="1" x14ac:dyDescent="0.35">
      <c r="A1398" s="85" t="s">
        <v>497</v>
      </c>
      <c r="B1398" s="87">
        <v>24031</v>
      </c>
      <c r="C1398" s="87" t="s">
        <v>12</v>
      </c>
      <c r="D1398" s="86">
        <v>6.1888339999999999</v>
      </c>
      <c r="E1398" s="86">
        <f>SUMIFS('Ratios_MARAMA-VA'!T:T, 'Ratios_MARAMA-VA'!AA:AA, Z1398)</f>
        <v>6.1925251122713103</v>
      </c>
      <c r="F1398" s="86">
        <f>SUMIFS('Ratios_MARAMA-VA'!J:J, 'Ratios_MARAMA-VA'!AA:AA, Z1398)</f>
        <v>1.8962358796567401E-2</v>
      </c>
      <c r="G1398" s="122">
        <f t="shared" si="77"/>
        <v>3.062136762108719E-3</v>
      </c>
      <c r="H1398" s="122">
        <v>6.1888339999999999</v>
      </c>
      <c r="I1398" s="86">
        <v>1.8951056105988351E-2</v>
      </c>
      <c r="J1398" s="122">
        <v>6.1888339999999999</v>
      </c>
      <c r="K1398" s="86">
        <v>1.8951056105988351E-2</v>
      </c>
      <c r="L1398" s="122" t="str" cm="1">
        <f t="array" ref="L1398">_xlfn.SWITCH(A1398,
    "District of Columbia", _xlfn.XLOOKUP(R1398, '2015 O3 Growth Surrogates'!A:A, '2015 O3 Growth Surrogates'!H:H),
    "Maryland", _xlfn.XLOOKUP(R1398, '2015 O3 Growth Surrogates'!A:A, '2015 O3 Growth Surrogates'!I:I),
    "Virginia", _xlfn.XLOOKUP(R1398, '2015 O3 Growth Surrogates'!A:A, '2015 O3 Growth Surrogates'!J:J)
)</f>
        <v>Gas Sales</v>
      </c>
      <c r="M1398" s="133" cm="1">
        <f t="array" ref="M1398">_xlfn.SWITCH(L1398,
"Employment", INDEX('Coop GFs_CFs'!C:D, MATCH(B1398,'Coop GFs_CFs'!B:B,0),1),
"Population", INDEX('Coop GFs_CFs'!E:F, MATCH(B1398,'Coop GFs_CFs'!B:B,0),1),
"Household", INDEX('Coop GFs_CFs'!G:H, MATCH(B1398,'Coop GFs_CFs'!B:B,0),1),
"VMT", INDEX('Coop GFs_CFs'!I:J, MATCH(B1398,'Coop GFs_CFs'!B:B,0),1),
"Lane Mile", INDEX('Coop GFs_CFs'!K:L, MATCH(B1398,'Coop GFs_CFs'!B:B,0),1),
"Gas Sales", INDEX('Coop GFs_CFs'!M:N, MATCH(B1398,'Coop GFs_CFs'!B:B,0),1),
"No Growth", INDEX('Coop GFs_CFs'!O:P, MATCH(B1398,'Coop GFs_CFs'!B:B,0),1)
)</f>
        <v>0.9726431554456072</v>
      </c>
      <c r="N1398" s="133" cm="1">
        <f t="array" ref="N1398">_xlfn.SWITCH(L1398,
"Employment", INDEX('Coop GFs_CFs'!C:D, MATCH(B1398,'Coop GFs_CFs'!B:B,0),2),
"Population", INDEX('Coop GFs_CFs'!E:F, MATCH(B1398,'Coop GFs_CFs'!B:B,0),2),
"Household", INDEX('Coop GFs_CFs'!G:H, MATCH(B1398,'Coop GFs_CFs'!B:B,0),2),
"VMT", INDEX('Coop GFs_CFs'!I:J, MATCH(B1398,'Coop GFs_CFs'!B:B,0),2),
"Lane Mile", INDEX('Coop GFs_CFs'!K:L, MATCH(B1398,'Coop GFs_CFs'!B:B,0),2),
"Gas Sales", INDEX('Coop GFs_CFs'!M:N, MATCH(B1398,'Coop GFs_CFs'!B:B,0),2),
"No Growth", INDEX('Coop GFs_CFs'!O:P, MATCH(B1398,'Coop GFs_CFs'!B:B,0),2)
)</f>
        <v>0.94819182842192828</v>
      </c>
      <c r="O1398" s="133"/>
      <c r="P1398" s="86">
        <f t="shared" si="75"/>
        <v>1.8443608494585085E-2</v>
      </c>
      <c r="Q1398" s="86">
        <f t="shared" si="76"/>
        <v>1.7979953658509878E-2</v>
      </c>
      <c r="R1398" s="156" t="s">
        <v>488</v>
      </c>
      <c r="S1398" s="85" t="s">
        <v>341</v>
      </c>
      <c r="T1398" s="85" t="s">
        <v>468</v>
      </c>
      <c r="U1398" s="85" t="s">
        <v>469</v>
      </c>
      <c r="V1398" s="85" t="s">
        <v>486</v>
      </c>
      <c r="W1398" s="85" t="s">
        <v>478</v>
      </c>
      <c r="X1398" s="85" t="s">
        <v>330</v>
      </c>
      <c r="Z1398" s="42" t="s">
        <v>2740</v>
      </c>
      <c r="AA1398"/>
    </row>
    <row r="1399" spans="1:27" s="39" customFormat="1" x14ac:dyDescent="0.35">
      <c r="A1399" s="85" t="s">
        <v>497</v>
      </c>
      <c r="B1399" s="87">
        <v>24033</v>
      </c>
      <c r="C1399" s="87" t="s">
        <v>12</v>
      </c>
      <c r="D1399" s="86">
        <v>3.5831110000000002</v>
      </c>
      <c r="E1399" s="86">
        <f>SUMIFS('Ratios_MARAMA-VA'!T:T, 'Ratios_MARAMA-VA'!AA:AA, Z1399)</f>
        <v>3.5852480204761501</v>
      </c>
      <c r="F1399" s="86">
        <f>SUMIFS('Ratios_MARAMA-VA'!J:J, 'Ratios_MARAMA-VA'!AA:AA, Z1399)</f>
        <v>1.0978519764777501E-2</v>
      </c>
      <c r="G1399" s="122">
        <f t="shared" si="77"/>
        <v>3.0621367621087104E-3</v>
      </c>
      <c r="H1399" s="122">
        <v>3.5831110000000002</v>
      </c>
      <c r="I1399" s="86">
        <v>1.0971975915816104E-2</v>
      </c>
      <c r="J1399" s="122">
        <v>3.5831110000000002</v>
      </c>
      <c r="K1399" s="86">
        <v>1.0971975915816104E-2</v>
      </c>
      <c r="L1399" s="122" t="str" cm="1">
        <f t="array" ref="L1399">_xlfn.SWITCH(A1399,
    "District of Columbia", _xlfn.XLOOKUP(R1399, '2015 O3 Growth Surrogates'!A:A, '2015 O3 Growth Surrogates'!H:H),
    "Maryland", _xlfn.XLOOKUP(R1399, '2015 O3 Growth Surrogates'!A:A, '2015 O3 Growth Surrogates'!I:I),
    "Virginia", _xlfn.XLOOKUP(R1399, '2015 O3 Growth Surrogates'!A:A, '2015 O3 Growth Surrogates'!J:J)
)</f>
        <v>Gas Sales</v>
      </c>
      <c r="M1399" s="133" cm="1">
        <f t="array" ref="M1399">_xlfn.SWITCH(L1399,
"Employment", INDEX('Coop GFs_CFs'!C:D, MATCH(B1399,'Coop GFs_CFs'!B:B,0),1),
"Population", INDEX('Coop GFs_CFs'!E:F, MATCH(B1399,'Coop GFs_CFs'!B:B,0),1),
"Household", INDEX('Coop GFs_CFs'!G:H, MATCH(B1399,'Coop GFs_CFs'!B:B,0),1),
"VMT", INDEX('Coop GFs_CFs'!I:J, MATCH(B1399,'Coop GFs_CFs'!B:B,0),1),
"Lane Mile", INDEX('Coop GFs_CFs'!K:L, MATCH(B1399,'Coop GFs_CFs'!B:B,0),1),
"Gas Sales", INDEX('Coop GFs_CFs'!M:N, MATCH(B1399,'Coop GFs_CFs'!B:B,0),1),
"No Growth", INDEX('Coop GFs_CFs'!O:P, MATCH(B1399,'Coop GFs_CFs'!B:B,0),1)
)</f>
        <v>0.9726431554456072</v>
      </c>
      <c r="N1399" s="133" cm="1">
        <f t="array" ref="N1399">_xlfn.SWITCH(L1399,
"Employment", INDEX('Coop GFs_CFs'!C:D, MATCH(B1399,'Coop GFs_CFs'!B:B,0),2),
"Population", INDEX('Coop GFs_CFs'!E:F, MATCH(B1399,'Coop GFs_CFs'!B:B,0),2),
"Household", INDEX('Coop GFs_CFs'!G:H, MATCH(B1399,'Coop GFs_CFs'!B:B,0),2),
"VMT", INDEX('Coop GFs_CFs'!I:J, MATCH(B1399,'Coop GFs_CFs'!B:B,0),2),
"Lane Mile", INDEX('Coop GFs_CFs'!K:L, MATCH(B1399,'Coop GFs_CFs'!B:B,0),2),
"Gas Sales", INDEX('Coop GFs_CFs'!M:N, MATCH(B1399,'Coop GFs_CFs'!B:B,0),2),
"No Growth", INDEX('Coop GFs_CFs'!O:P, MATCH(B1399,'Coop GFs_CFs'!B:B,0),2)
)</f>
        <v>0.94819182842192828</v>
      </c>
      <c r="O1399" s="133"/>
      <c r="P1399" s="86">
        <f t="shared" si="75"/>
        <v>1.0678182106135154E-2</v>
      </c>
      <c r="Q1399" s="86">
        <f t="shared" si="76"/>
        <v>1.0409742729130656E-2</v>
      </c>
      <c r="R1399" s="156" t="s">
        <v>488</v>
      </c>
      <c r="S1399" s="85" t="s">
        <v>341</v>
      </c>
      <c r="T1399" s="85" t="s">
        <v>468</v>
      </c>
      <c r="U1399" s="85" t="s">
        <v>469</v>
      </c>
      <c r="V1399" s="85" t="s">
        <v>486</v>
      </c>
      <c r="W1399" s="85" t="s">
        <v>478</v>
      </c>
      <c r="X1399" s="85" t="s">
        <v>330</v>
      </c>
      <c r="Z1399" s="42" t="s">
        <v>2741</v>
      </c>
      <c r="AA1399"/>
    </row>
    <row r="1400" spans="1:27" s="39" customFormat="1" x14ac:dyDescent="0.35">
      <c r="A1400" s="85" t="s">
        <v>811</v>
      </c>
      <c r="B1400" s="87">
        <v>51013</v>
      </c>
      <c r="C1400" s="87" t="s">
        <v>12</v>
      </c>
      <c r="D1400" s="86">
        <v>0.55459259999999999</v>
      </c>
      <c r="E1400" s="86">
        <f>SUMIFS('Ratios_MARAMA-VA'!T:T, 'Ratios_MARAMA-VA'!AA:AA, Z1400)</f>
        <v>0.55492336724168501</v>
      </c>
      <c r="F1400" s="86">
        <f>SUMIFS('Ratios_MARAMA-VA'!J:J, 'Ratios_MARAMA-VA'!AA:AA, Z1400)</f>
        <v>1.69925124298392E-3</v>
      </c>
      <c r="G1400" s="122">
        <f t="shared" si="77"/>
        <v>3.0621367621087173E-3</v>
      </c>
      <c r="H1400" s="122">
        <v>0.55459259999999999</v>
      </c>
      <c r="I1400" s="86">
        <v>1.6982383884534551E-3</v>
      </c>
      <c r="J1400" s="122">
        <v>0.55459259999999999</v>
      </c>
      <c r="K1400" s="86">
        <v>1.6982383884534551E-3</v>
      </c>
      <c r="L1400" s="122" t="str" cm="1">
        <f t="array" ref="L1400">_xlfn.SWITCH(A1400,
    "District of Columbia", _xlfn.XLOOKUP(R1400, '2015 O3 Growth Surrogates'!A:A, '2015 O3 Growth Surrogates'!H:H),
    "Maryland", _xlfn.XLOOKUP(R1400, '2015 O3 Growth Surrogates'!A:A, '2015 O3 Growth Surrogates'!I:I),
    "Virginia", _xlfn.XLOOKUP(R1400, '2015 O3 Growth Surrogates'!A:A, '2015 O3 Growth Surrogates'!J:J)
)</f>
        <v>Household</v>
      </c>
      <c r="M1400" s="133" cm="1">
        <f t="array" ref="M1400">_xlfn.SWITCH(L1400,
"Employment", INDEX('Coop GFs_CFs'!C:D, MATCH(B1400,'Coop GFs_CFs'!B:B,0),1),
"Population", INDEX('Coop GFs_CFs'!E:F, MATCH(B1400,'Coop GFs_CFs'!B:B,0),1),
"Household", INDEX('Coop GFs_CFs'!G:H, MATCH(B1400,'Coop GFs_CFs'!B:B,0),1),
"VMT", INDEX('Coop GFs_CFs'!I:J, MATCH(B1400,'Coop GFs_CFs'!B:B,0),1),
"Lane Mile", INDEX('Coop GFs_CFs'!K:L, MATCH(B1400,'Coop GFs_CFs'!B:B,0),1),
"Gas Sales", INDEX('Coop GFs_CFs'!M:N, MATCH(B1400,'Coop GFs_CFs'!B:B,0),1),
"No Growth", INDEX('Coop GFs_CFs'!O:P, MATCH(B1400,'Coop GFs_CFs'!B:B,0),1)
)</f>
        <v>1.1397376286947856</v>
      </c>
      <c r="N1400" s="133" cm="1">
        <f t="array" ref="N1400">_xlfn.SWITCH(L1400,
"Employment", INDEX('Coop GFs_CFs'!C:D, MATCH(B1400,'Coop GFs_CFs'!B:B,0),2),
"Population", INDEX('Coop GFs_CFs'!E:F, MATCH(B1400,'Coop GFs_CFs'!B:B,0),2),
"Household", INDEX('Coop GFs_CFs'!G:H, MATCH(B1400,'Coop GFs_CFs'!B:B,0),2),
"VMT", INDEX('Coop GFs_CFs'!I:J, MATCH(B1400,'Coop GFs_CFs'!B:B,0),2),
"Lane Mile", INDEX('Coop GFs_CFs'!K:L, MATCH(B1400,'Coop GFs_CFs'!B:B,0),2),
"Gas Sales", INDEX('Coop GFs_CFs'!M:N, MATCH(B1400,'Coop GFs_CFs'!B:B,0),2),
"No Growth", INDEX('Coop GFs_CFs'!O:P, MATCH(B1400,'Coop GFs_CFs'!B:B,0),2)
)</f>
        <v>1.2011613445734435</v>
      </c>
      <c r="O1400" s="133"/>
      <c r="P1400" s="86">
        <f t="shared" si="75"/>
        <v>1.9367005822351598E-3</v>
      </c>
      <c r="Q1400" s="86">
        <f t="shared" si="76"/>
        <v>2.0410749077906603E-3</v>
      </c>
      <c r="R1400" s="156" t="s">
        <v>488</v>
      </c>
      <c r="S1400" s="85" t="s">
        <v>341</v>
      </c>
      <c r="T1400" s="85" t="s">
        <v>468</v>
      </c>
      <c r="U1400" s="85" t="s">
        <v>469</v>
      </c>
      <c r="V1400" s="85" t="s">
        <v>486</v>
      </c>
      <c r="W1400" s="85" t="s">
        <v>478</v>
      </c>
      <c r="X1400" s="85" t="s">
        <v>330</v>
      </c>
      <c r="Z1400" s="42" t="s">
        <v>2743</v>
      </c>
      <c r="AA1400"/>
    </row>
    <row r="1401" spans="1:27" s="39" customFormat="1" x14ac:dyDescent="0.35">
      <c r="A1401" s="85" t="s">
        <v>811</v>
      </c>
      <c r="B1401" s="87">
        <v>51059</v>
      </c>
      <c r="C1401" s="87" t="s">
        <v>12</v>
      </c>
      <c r="D1401" s="86">
        <v>6.5607699999999998</v>
      </c>
      <c r="E1401" s="86">
        <f>SUMIFS('Ratios_MARAMA-VA'!T:T, 'Ratios_MARAMA-VA'!AA:AA, Z1401)</f>
        <v>6.5646829404110898</v>
      </c>
      <c r="F1401" s="86">
        <f>SUMIFS('Ratios_MARAMA-VA'!J:J, 'Ratios_MARAMA-VA'!AA:AA, Z1401)</f>
        <v>2.0101956963420899E-2</v>
      </c>
      <c r="G1401" s="122">
        <f t="shared" si="77"/>
        <v>3.0621367621087403E-3</v>
      </c>
      <c r="H1401" s="122">
        <v>6.5607699999999998</v>
      </c>
      <c r="I1401" s="86">
        <v>2.0089975004740159E-2</v>
      </c>
      <c r="J1401" s="122">
        <v>6.5607699999999998</v>
      </c>
      <c r="K1401" s="86">
        <v>2.0089975004740159E-2</v>
      </c>
      <c r="L1401" s="122" t="str" cm="1">
        <f t="array" ref="L1401">_xlfn.SWITCH(A1401,
    "District of Columbia", _xlfn.XLOOKUP(R1401, '2015 O3 Growth Surrogates'!A:A, '2015 O3 Growth Surrogates'!H:H),
    "Maryland", _xlfn.XLOOKUP(R1401, '2015 O3 Growth Surrogates'!A:A, '2015 O3 Growth Surrogates'!I:I),
    "Virginia", _xlfn.XLOOKUP(R1401, '2015 O3 Growth Surrogates'!A:A, '2015 O3 Growth Surrogates'!J:J)
)</f>
        <v>Household</v>
      </c>
      <c r="M1401" s="133" cm="1">
        <f t="array" ref="M1401">_xlfn.SWITCH(L1401,
"Employment", INDEX('Coop GFs_CFs'!C:D, MATCH(B1401,'Coop GFs_CFs'!B:B,0),1),
"Population", INDEX('Coop GFs_CFs'!E:F, MATCH(B1401,'Coop GFs_CFs'!B:B,0),1),
"Household", INDEX('Coop GFs_CFs'!G:H, MATCH(B1401,'Coop GFs_CFs'!B:B,0),1),
"VMT", INDEX('Coop GFs_CFs'!I:J, MATCH(B1401,'Coop GFs_CFs'!B:B,0),1),
"Lane Mile", INDEX('Coop GFs_CFs'!K:L, MATCH(B1401,'Coop GFs_CFs'!B:B,0),1),
"Gas Sales", INDEX('Coop GFs_CFs'!M:N, MATCH(B1401,'Coop GFs_CFs'!B:B,0),1),
"No Growth", INDEX('Coop GFs_CFs'!O:P, MATCH(B1401,'Coop GFs_CFs'!B:B,0),1)
)</f>
        <v>1.0814934606026543</v>
      </c>
      <c r="N1401" s="133" cm="1">
        <f t="array" ref="N1401">_xlfn.SWITCH(L1401,
"Employment", INDEX('Coop GFs_CFs'!C:D, MATCH(B1401,'Coop GFs_CFs'!B:B,0),2),
"Population", INDEX('Coop GFs_CFs'!E:F, MATCH(B1401,'Coop GFs_CFs'!B:B,0),2),
"Household", INDEX('Coop GFs_CFs'!G:H, MATCH(B1401,'Coop GFs_CFs'!B:B,0),2),
"VMT", INDEX('Coop GFs_CFs'!I:J, MATCH(B1401,'Coop GFs_CFs'!B:B,0),2),
"Lane Mile", INDEX('Coop GFs_CFs'!K:L, MATCH(B1401,'Coop GFs_CFs'!B:B,0),2),
"Gas Sales", INDEX('Coop GFs_CFs'!M:N, MATCH(B1401,'Coop GFs_CFs'!B:B,0),2),
"No Growth", INDEX('Coop GFs_CFs'!O:P, MATCH(B1401,'Coop GFs_CFs'!B:B,0),2)
)</f>
        <v>1.1184839432941809</v>
      </c>
      <c r="O1401" s="133"/>
      <c r="P1401" s="86">
        <f t="shared" si="75"/>
        <v>2.1740135001255691E-2</v>
      </c>
      <c r="Q1401" s="86">
        <f t="shared" si="76"/>
        <v>2.2483716092376926E-2</v>
      </c>
      <c r="R1401" s="156" t="s">
        <v>488</v>
      </c>
      <c r="S1401" s="85" t="s">
        <v>341</v>
      </c>
      <c r="T1401" s="85" t="s">
        <v>468</v>
      </c>
      <c r="U1401" s="85" t="s">
        <v>469</v>
      </c>
      <c r="V1401" s="85" t="s">
        <v>486</v>
      </c>
      <c r="W1401" s="85" t="s">
        <v>478</v>
      </c>
      <c r="X1401" s="85" t="s">
        <v>330</v>
      </c>
      <c r="Z1401" s="42" t="s">
        <v>2744</v>
      </c>
      <c r="AA1401"/>
    </row>
    <row r="1402" spans="1:27" s="39" customFormat="1" x14ac:dyDescent="0.35">
      <c r="A1402" s="85" t="s">
        <v>811</v>
      </c>
      <c r="B1402" s="87">
        <v>51107</v>
      </c>
      <c r="C1402" s="87" t="s">
        <v>12</v>
      </c>
      <c r="D1402" s="86">
        <v>2.9109189999999998</v>
      </c>
      <c r="E1402" s="86">
        <f>SUMIFS('Ratios_MARAMA-VA'!T:T, 'Ratios_MARAMA-VA'!AA:AA, Z1402)</f>
        <v>2.9126551152103302</v>
      </c>
      <c r="F1402" s="86">
        <f>SUMIFS('Ratios_MARAMA-VA'!J:J, 'Ratios_MARAMA-VA'!AA:AA, Z1402)</f>
        <v>8.9189483036296105E-3</v>
      </c>
      <c r="G1402" s="122">
        <f t="shared" si="77"/>
        <v>3.0621367621087368E-3</v>
      </c>
      <c r="H1402" s="122">
        <v>2.9109189999999998</v>
      </c>
      <c r="I1402" s="86">
        <v>8.9136320814208019E-3</v>
      </c>
      <c r="J1402" s="122">
        <v>2.9109189999999998</v>
      </c>
      <c r="K1402" s="86">
        <v>8.9136320814208019E-3</v>
      </c>
      <c r="L1402" s="122" t="str" cm="1">
        <f t="array" ref="L1402">_xlfn.SWITCH(A1402,
    "District of Columbia", _xlfn.XLOOKUP(R1402, '2015 O3 Growth Surrogates'!A:A, '2015 O3 Growth Surrogates'!H:H),
    "Maryland", _xlfn.XLOOKUP(R1402, '2015 O3 Growth Surrogates'!A:A, '2015 O3 Growth Surrogates'!I:I),
    "Virginia", _xlfn.XLOOKUP(R1402, '2015 O3 Growth Surrogates'!A:A, '2015 O3 Growth Surrogates'!J:J)
)</f>
        <v>Household</v>
      </c>
      <c r="M1402" s="133" cm="1">
        <f t="array" ref="M1402">_xlfn.SWITCH(L1402,
"Employment", INDEX('Coop GFs_CFs'!C:D, MATCH(B1402,'Coop GFs_CFs'!B:B,0),1),
"Population", INDEX('Coop GFs_CFs'!E:F, MATCH(B1402,'Coop GFs_CFs'!B:B,0),1),
"Household", INDEX('Coop GFs_CFs'!G:H, MATCH(B1402,'Coop GFs_CFs'!B:B,0),1),
"VMT", INDEX('Coop GFs_CFs'!I:J, MATCH(B1402,'Coop GFs_CFs'!B:B,0),1),
"Lane Mile", INDEX('Coop GFs_CFs'!K:L, MATCH(B1402,'Coop GFs_CFs'!B:B,0),1),
"Gas Sales", INDEX('Coop GFs_CFs'!M:N, MATCH(B1402,'Coop GFs_CFs'!B:B,0),1),
"No Growth", INDEX('Coop GFs_CFs'!O:P, MATCH(B1402,'Coop GFs_CFs'!B:B,0),1)
)</f>
        <v>1.1601324674885807</v>
      </c>
      <c r="N1402" s="133" cm="1">
        <f t="array" ref="N1402">_xlfn.SWITCH(L1402,
"Employment", INDEX('Coop GFs_CFs'!C:D, MATCH(B1402,'Coop GFs_CFs'!B:B,0),2),
"Population", INDEX('Coop GFs_CFs'!E:F, MATCH(B1402,'Coop GFs_CFs'!B:B,0),2),
"Household", INDEX('Coop GFs_CFs'!G:H, MATCH(B1402,'Coop GFs_CFs'!B:B,0),2),
"VMT", INDEX('Coop GFs_CFs'!I:J, MATCH(B1402,'Coop GFs_CFs'!B:B,0),2),
"Lane Mile", INDEX('Coop GFs_CFs'!K:L, MATCH(B1402,'Coop GFs_CFs'!B:B,0),2),
"Gas Sales", INDEX('Coop GFs_CFs'!M:N, MATCH(B1402,'Coop GFs_CFs'!B:B,0),2),
"No Growth", INDEX('Coop GFs_CFs'!O:P, MATCH(B1402,'Coop GFs_CFs'!B:B,0),2)
)</f>
        <v>1.2078252690745861</v>
      </c>
      <c r="O1402" s="133"/>
      <c r="P1402" s="86">
        <f t="shared" si="75"/>
        <v>1.034716150289291E-2</v>
      </c>
      <c r="Q1402" s="86">
        <f t="shared" si="76"/>
        <v>1.0772531134693758E-2</v>
      </c>
      <c r="R1402" s="156" t="s">
        <v>488</v>
      </c>
      <c r="S1402" s="85" t="s">
        <v>341</v>
      </c>
      <c r="T1402" s="85" t="s">
        <v>468</v>
      </c>
      <c r="U1402" s="85" t="s">
        <v>469</v>
      </c>
      <c r="V1402" s="85" t="s">
        <v>486</v>
      </c>
      <c r="W1402" s="85" t="s">
        <v>478</v>
      </c>
      <c r="X1402" s="85" t="s">
        <v>330</v>
      </c>
      <c r="Z1402" s="42" t="s">
        <v>2747</v>
      </c>
      <c r="AA1402"/>
    </row>
    <row r="1403" spans="1:27" s="39" customFormat="1" x14ac:dyDescent="0.35">
      <c r="A1403" s="85" t="s">
        <v>811</v>
      </c>
      <c r="B1403" s="87">
        <v>51153</v>
      </c>
      <c r="C1403" s="87" t="s">
        <v>12</v>
      </c>
      <c r="D1403" s="86">
        <v>1.7582139999999999</v>
      </c>
      <c r="E1403" s="86">
        <f>SUMIFS('Ratios_MARAMA-VA'!T:T, 'Ratios_MARAMA-VA'!AA:AA, Z1403)</f>
        <v>1.7592626248735901</v>
      </c>
      <c r="F1403" s="86">
        <f>SUMIFS('Ratios_MARAMA-VA'!J:J, 'Ratios_MARAMA-VA'!AA:AA, Z1403)</f>
        <v>5.3871027578293396E-3</v>
      </c>
      <c r="G1403" s="122">
        <f t="shared" si="77"/>
        <v>3.0621367621087407E-3</v>
      </c>
      <c r="H1403" s="122">
        <v>1.7582139999999999</v>
      </c>
      <c r="I1403" s="86">
        <v>5.3838917250542571E-3</v>
      </c>
      <c r="J1403" s="122">
        <v>1.7582139999999999</v>
      </c>
      <c r="K1403" s="86">
        <v>5.3838917250542571E-3</v>
      </c>
      <c r="L1403" s="122" t="str" cm="1">
        <f t="array" ref="L1403">_xlfn.SWITCH(A1403,
    "District of Columbia", _xlfn.XLOOKUP(R1403, '2015 O3 Growth Surrogates'!A:A, '2015 O3 Growth Surrogates'!H:H),
    "Maryland", _xlfn.XLOOKUP(R1403, '2015 O3 Growth Surrogates'!A:A, '2015 O3 Growth Surrogates'!I:I),
    "Virginia", _xlfn.XLOOKUP(R1403, '2015 O3 Growth Surrogates'!A:A, '2015 O3 Growth Surrogates'!J:J)
)</f>
        <v>Household</v>
      </c>
      <c r="M1403" s="133" cm="1">
        <f t="array" ref="M1403">_xlfn.SWITCH(L1403,
"Employment", INDEX('Coop GFs_CFs'!C:D, MATCH(B1403,'Coop GFs_CFs'!B:B,0),1),
"Population", INDEX('Coop GFs_CFs'!E:F, MATCH(B1403,'Coop GFs_CFs'!B:B,0),1),
"Household", INDEX('Coop GFs_CFs'!G:H, MATCH(B1403,'Coop GFs_CFs'!B:B,0),1),
"VMT", INDEX('Coop GFs_CFs'!I:J, MATCH(B1403,'Coop GFs_CFs'!B:B,0),1),
"Lane Mile", INDEX('Coop GFs_CFs'!K:L, MATCH(B1403,'Coop GFs_CFs'!B:B,0),1),
"Gas Sales", INDEX('Coop GFs_CFs'!M:N, MATCH(B1403,'Coop GFs_CFs'!B:B,0),1),
"No Growth", INDEX('Coop GFs_CFs'!O:P, MATCH(B1403,'Coop GFs_CFs'!B:B,0),1)
)</f>
        <v>1.1119477562818929</v>
      </c>
      <c r="N1403" s="133" cm="1">
        <f t="array" ref="N1403">_xlfn.SWITCH(L1403,
"Employment", INDEX('Coop GFs_CFs'!C:D, MATCH(B1403,'Coop GFs_CFs'!B:B,0),2),
"Population", INDEX('Coop GFs_CFs'!E:F, MATCH(B1403,'Coop GFs_CFs'!B:B,0),2),
"Household", INDEX('Coop GFs_CFs'!G:H, MATCH(B1403,'Coop GFs_CFs'!B:B,0),2),
"VMT", INDEX('Coop GFs_CFs'!I:J, MATCH(B1403,'Coop GFs_CFs'!B:B,0),2),
"Lane Mile", INDEX('Coop GFs_CFs'!K:L, MATCH(B1403,'Coop GFs_CFs'!B:B,0),2),
"Gas Sales", INDEX('Coop GFs_CFs'!M:N, MATCH(B1403,'Coop GFs_CFs'!B:B,0),2),
"No Growth", INDEX('Coop GFs_CFs'!O:P, MATCH(B1403,'Coop GFs_CFs'!B:B,0),2)
)</f>
        <v>1.1499012660434784</v>
      </c>
      <c r="O1403" s="133"/>
      <c r="P1403" s="86">
        <f t="shared" si="75"/>
        <v>5.9901768244283319E-3</v>
      </c>
      <c r="Q1403" s="86">
        <f t="shared" si="76"/>
        <v>6.1946362815342715E-3</v>
      </c>
      <c r="R1403" s="156" t="s">
        <v>488</v>
      </c>
      <c r="S1403" s="85" t="s">
        <v>341</v>
      </c>
      <c r="T1403" s="85" t="s">
        <v>468</v>
      </c>
      <c r="U1403" s="85" t="s">
        <v>469</v>
      </c>
      <c r="V1403" s="85" t="s">
        <v>486</v>
      </c>
      <c r="W1403" s="85" t="s">
        <v>478</v>
      </c>
      <c r="X1403" s="85" t="s">
        <v>330</v>
      </c>
      <c r="Z1403" s="42" t="s">
        <v>2750</v>
      </c>
      <c r="AA1403"/>
    </row>
    <row r="1404" spans="1:27" s="39" customFormat="1" x14ac:dyDescent="0.35">
      <c r="A1404" s="85" t="s">
        <v>811</v>
      </c>
      <c r="B1404" s="87">
        <v>51510</v>
      </c>
      <c r="C1404" s="87" t="s">
        <v>12</v>
      </c>
      <c r="D1404" s="86">
        <v>0.5602762</v>
      </c>
      <c r="E1404" s="86">
        <f>SUMIFS('Ratios_MARAMA-VA'!T:T, 'Ratios_MARAMA-VA'!AA:AA, Z1404)</f>
        <v>0.56061035702491502</v>
      </c>
      <c r="F1404" s="86">
        <f>SUMIFS('Ratios_MARAMA-VA'!J:J, 'Ratios_MARAMA-VA'!AA:AA, Z1404)</f>
        <v>1.7166655834648899E-3</v>
      </c>
      <c r="G1404" s="122">
        <f t="shared" si="77"/>
        <v>3.0621367621087255E-3</v>
      </c>
      <c r="H1404" s="122">
        <v>0.5602762</v>
      </c>
      <c r="I1404" s="86">
        <v>1.7156423489545808E-3</v>
      </c>
      <c r="J1404" s="122">
        <v>0.5602762</v>
      </c>
      <c r="K1404" s="86">
        <v>1.7156423489545808E-3</v>
      </c>
      <c r="L1404" s="122" t="str" cm="1">
        <f t="array" ref="L1404">_xlfn.SWITCH(A1404,
    "District of Columbia", _xlfn.XLOOKUP(R1404, '2015 O3 Growth Surrogates'!A:A, '2015 O3 Growth Surrogates'!H:H),
    "Maryland", _xlfn.XLOOKUP(R1404, '2015 O3 Growth Surrogates'!A:A, '2015 O3 Growth Surrogates'!I:I),
    "Virginia", _xlfn.XLOOKUP(R1404, '2015 O3 Growth Surrogates'!A:A, '2015 O3 Growth Surrogates'!J:J)
)</f>
        <v>Household</v>
      </c>
      <c r="M1404" s="133" cm="1">
        <f t="array" ref="M1404">_xlfn.SWITCH(L1404,
"Employment", INDEX('Coop GFs_CFs'!C:D, MATCH(B1404,'Coop GFs_CFs'!B:B,0),1),
"Population", INDEX('Coop GFs_CFs'!E:F, MATCH(B1404,'Coop GFs_CFs'!B:B,0),1),
"Household", INDEX('Coop GFs_CFs'!G:H, MATCH(B1404,'Coop GFs_CFs'!B:B,0),1),
"VMT", INDEX('Coop GFs_CFs'!I:J, MATCH(B1404,'Coop GFs_CFs'!B:B,0),1),
"Lane Mile", INDEX('Coop GFs_CFs'!K:L, MATCH(B1404,'Coop GFs_CFs'!B:B,0),1),
"Gas Sales", INDEX('Coop GFs_CFs'!M:N, MATCH(B1404,'Coop GFs_CFs'!B:B,0),1),
"No Growth", INDEX('Coop GFs_CFs'!O:P, MATCH(B1404,'Coop GFs_CFs'!B:B,0),1)
)</f>
        <v>1.2625227646667252</v>
      </c>
      <c r="N1404" s="133" cm="1">
        <f t="array" ref="N1404">_xlfn.SWITCH(L1404,
"Employment", INDEX('Coop GFs_CFs'!C:D, MATCH(B1404,'Coop GFs_CFs'!B:B,0),2),
"Population", INDEX('Coop GFs_CFs'!E:F, MATCH(B1404,'Coop GFs_CFs'!B:B,0),2),
"Household", INDEX('Coop GFs_CFs'!G:H, MATCH(B1404,'Coop GFs_CFs'!B:B,0),2),
"VMT", INDEX('Coop GFs_CFs'!I:J, MATCH(B1404,'Coop GFs_CFs'!B:B,0),2),
"Lane Mile", INDEX('Coop GFs_CFs'!K:L, MATCH(B1404,'Coop GFs_CFs'!B:B,0),2),
"Gas Sales", INDEX('Coop GFs_CFs'!M:N, MATCH(B1404,'Coop GFs_CFs'!B:B,0),2),
"No Growth", INDEX('Coop GFs_CFs'!O:P, MATCH(B1404,'Coop GFs_CFs'!B:B,0),2)
)</f>
        <v>1.3839962822944272</v>
      </c>
      <c r="O1404" s="133"/>
      <c r="P1404" s="86">
        <f t="shared" si="75"/>
        <v>2.1673293784443097E-3</v>
      </c>
      <c r="Q1404" s="86">
        <f t="shared" si="76"/>
        <v>2.3758587854582013E-3</v>
      </c>
      <c r="R1404" s="156" t="s">
        <v>488</v>
      </c>
      <c r="S1404" s="85" t="s">
        <v>341</v>
      </c>
      <c r="T1404" s="85" t="s">
        <v>468</v>
      </c>
      <c r="U1404" s="85" t="s">
        <v>469</v>
      </c>
      <c r="V1404" s="85" t="s">
        <v>486</v>
      </c>
      <c r="W1404" s="85" t="s">
        <v>478</v>
      </c>
      <c r="X1404" s="85" t="s">
        <v>330</v>
      </c>
      <c r="Z1404" s="42" t="s">
        <v>2742</v>
      </c>
      <c r="AA1404"/>
    </row>
    <row r="1405" spans="1:27" s="39" customFormat="1" x14ac:dyDescent="0.35">
      <c r="A1405" s="85" t="s">
        <v>811</v>
      </c>
      <c r="B1405" s="87">
        <v>51600</v>
      </c>
      <c r="C1405" s="87" t="s">
        <v>12</v>
      </c>
      <c r="D1405" s="86">
        <v>0.23160549999999999</v>
      </c>
      <c r="E1405" s="86">
        <f>SUMIFS('Ratios_MARAMA-VA'!T:T, 'Ratios_MARAMA-VA'!AA:AA, Z1405)</f>
        <v>0.23174363295091599</v>
      </c>
      <c r="F1405" s="86">
        <f>SUMIFS('Ratios_MARAMA-VA'!J:J, 'Ratios_MARAMA-VA'!AA:AA, Z1405)</f>
        <v>7.09630697843632E-4</v>
      </c>
      <c r="G1405" s="122">
        <f t="shared" si="77"/>
        <v>3.0621367621087303E-3</v>
      </c>
      <c r="H1405" s="122">
        <v>0.23160549999999999</v>
      </c>
      <c r="I1405" s="86">
        <v>7.0920771585657356E-4</v>
      </c>
      <c r="J1405" s="122">
        <v>0.23160549999999999</v>
      </c>
      <c r="K1405" s="86">
        <v>7.0920771585657356E-4</v>
      </c>
      <c r="L1405" s="122" t="str" cm="1">
        <f t="array" ref="L1405">_xlfn.SWITCH(A1405,
    "District of Columbia", _xlfn.XLOOKUP(R1405, '2015 O3 Growth Surrogates'!A:A, '2015 O3 Growth Surrogates'!H:H),
    "Maryland", _xlfn.XLOOKUP(R1405, '2015 O3 Growth Surrogates'!A:A, '2015 O3 Growth Surrogates'!I:I),
    "Virginia", _xlfn.XLOOKUP(R1405, '2015 O3 Growth Surrogates'!A:A, '2015 O3 Growth Surrogates'!J:J)
)</f>
        <v>Household</v>
      </c>
      <c r="M1405" s="133" cm="1">
        <f t="array" ref="M1405">_xlfn.SWITCH(L1405,
"Employment", INDEX('Coop GFs_CFs'!C:D, MATCH(B1405,'Coop GFs_CFs'!B:B,0),1),
"Population", INDEX('Coop GFs_CFs'!E:F, MATCH(B1405,'Coop GFs_CFs'!B:B,0),1),
"Household", INDEX('Coop GFs_CFs'!G:H, MATCH(B1405,'Coop GFs_CFs'!B:B,0),1),
"VMT", INDEX('Coop GFs_CFs'!I:J, MATCH(B1405,'Coop GFs_CFs'!B:B,0),1),
"Lane Mile", INDEX('Coop GFs_CFs'!K:L, MATCH(B1405,'Coop GFs_CFs'!B:B,0),1),
"Gas Sales", INDEX('Coop GFs_CFs'!M:N, MATCH(B1405,'Coop GFs_CFs'!B:B,0),1),
"No Growth", INDEX('Coop GFs_CFs'!O:P, MATCH(B1405,'Coop GFs_CFs'!B:B,0),1)
)</f>
        <v>1.3521378637619899</v>
      </c>
      <c r="N1405" s="133" cm="1">
        <f t="array" ref="N1405">_xlfn.SWITCH(L1405,
"Employment", INDEX('Coop GFs_CFs'!C:D, MATCH(B1405,'Coop GFs_CFs'!B:B,0),2),
"Population", INDEX('Coop GFs_CFs'!E:F, MATCH(B1405,'Coop GFs_CFs'!B:B,0),2),
"Household", INDEX('Coop GFs_CFs'!G:H, MATCH(B1405,'Coop GFs_CFs'!B:B,0),2),
"VMT", INDEX('Coop GFs_CFs'!I:J, MATCH(B1405,'Coop GFs_CFs'!B:B,0),2),
"Lane Mile", INDEX('Coop GFs_CFs'!K:L, MATCH(B1405,'Coop GFs_CFs'!B:B,0),2),
"Gas Sales", INDEX('Coop GFs_CFs'!M:N, MATCH(B1405,'Coop GFs_CFs'!B:B,0),2),
"No Growth", INDEX('Coop GFs_CFs'!O:P, MATCH(B1405,'Coop GFs_CFs'!B:B,0),2)
)</f>
        <v>1.4357624776459113</v>
      </c>
      <c r="O1405" s="133"/>
      <c r="P1405" s="86">
        <f t="shared" si="75"/>
        <v>9.5951853584221871E-4</v>
      </c>
      <c r="Q1405" s="86">
        <f t="shared" si="76"/>
        <v>1.01886112894957E-3</v>
      </c>
      <c r="R1405" s="156" t="s">
        <v>488</v>
      </c>
      <c r="S1405" s="85" t="s">
        <v>341</v>
      </c>
      <c r="T1405" s="85" t="s">
        <v>468</v>
      </c>
      <c r="U1405" s="85" t="s">
        <v>469</v>
      </c>
      <c r="V1405" s="85" t="s">
        <v>486</v>
      </c>
      <c r="W1405" s="85" t="s">
        <v>478</v>
      </c>
      <c r="X1405" s="85" t="s">
        <v>330</v>
      </c>
      <c r="Z1405" s="42" t="s">
        <v>2745</v>
      </c>
      <c r="AA1405"/>
    </row>
    <row r="1406" spans="1:27" s="39" customFormat="1" x14ac:dyDescent="0.35">
      <c r="A1406" s="85" t="s">
        <v>811</v>
      </c>
      <c r="B1406" s="87">
        <v>51610</v>
      </c>
      <c r="C1406" s="87" t="s">
        <v>12</v>
      </c>
      <c r="D1406" s="86">
        <v>0.14123060000000001</v>
      </c>
      <c r="E1406" s="86">
        <f>SUMIFS('Ratios_MARAMA-VA'!T:T, 'Ratios_MARAMA-VA'!AA:AA, Z1406)</f>
        <v>0.14131483202185399</v>
      </c>
      <c r="F1406" s="86">
        <f>SUMIFS('Ratios_MARAMA-VA'!J:J, 'Ratios_MARAMA-VA'!AA:AA, Z1406)</f>
        <v>4.32725342165341E-4</v>
      </c>
      <c r="G1406" s="122">
        <f t="shared" si="77"/>
        <v>3.0621367621087438E-3</v>
      </c>
      <c r="H1406" s="122">
        <v>0.14123060000000001</v>
      </c>
      <c r="I1406" s="86">
        <v>4.3246741219467517E-4</v>
      </c>
      <c r="J1406" s="122">
        <v>0.14123060000000001</v>
      </c>
      <c r="K1406" s="86">
        <v>4.3246741219467517E-4</v>
      </c>
      <c r="L1406" s="122" t="str" cm="1">
        <f t="array" ref="L1406">_xlfn.SWITCH(A1406,
    "District of Columbia", _xlfn.XLOOKUP(R1406, '2015 O3 Growth Surrogates'!A:A, '2015 O3 Growth Surrogates'!H:H),
    "Maryland", _xlfn.XLOOKUP(R1406, '2015 O3 Growth Surrogates'!A:A, '2015 O3 Growth Surrogates'!I:I),
    "Virginia", _xlfn.XLOOKUP(R1406, '2015 O3 Growth Surrogates'!A:A, '2015 O3 Growth Surrogates'!J:J)
)</f>
        <v>Household</v>
      </c>
      <c r="M1406" s="133" cm="1">
        <f t="array" ref="M1406">_xlfn.SWITCH(L1406,
"Employment", INDEX('Coop GFs_CFs'!C:D, MATCH(B1406,'Coop GFs_CFs'!B:B,0),1),
"Population", INDEX('Coop GFs_CFs'!E:F, MATCH(B1406,'Coop GFs_CFs'!B:B,0),1),
"Household", INDEX('Coop GFs_CFs'!G:H, MATCH(B1406,'Coop GFs_CFs'!B:B,0),1),
"VMT", INDEX('Coop GFs_CFs'!I:J, MATCH(B1406,'Coop GFs_CFs'!B:B,0),1),
"Lane Mile", INDEX('Coop GFs_CFs'!K:L, MATCH(B1406,'Coop GFs_CFs'!B:B,0),1),
"Gas Sales", INDEX('Coop GFs_CFs'!M:N, MATCH(B1406,'Coop GFs_CFs'!B:B,0),1),
"No Growth", INDEX('Coop GFs_CFs'!O:P, MATCH(B1406,'Coop GFs_CFs'!B:B,0),1)
)</f>
        <v>1.418661257606491</v>
      </c>
      <c r="N1406" s="133" cm="1">
        <f t="array" ref="N1406">_xlfn.SWITCH(L1406,
"Employment", INDEX('Coop GFs_CFs'!C:D, MATCH(B1406,'Coop GFs_CFs'!B:B,0),2),
"Population", INDEX('Coop GFs_CFs'!E:F, MATCH(B1406,'Coop GFs_CFs'!B:B,0),2),
"Household", INDEX('Coop GFs_CFs'!G:H, MATCH(B1406,'Coop GFs_CFs'!B:B,0),2),
"VMT", INDEX('Coop GFs_CFs'!I:J, MATCH(B1406,'Coop GFs_CFs'!B:B,0),2),
"Lane Mile", INDEX('Coop GFs_CFs'!K:L, MATCH(B1406,'Coop GFs_CFs'!B:B,0),2),
"Gas Sales", INDEX('Coop GFs_CFs'!M:N, MATCH(B1406,'Coop GFs_CFs'!B:B,0),2),
"No Growth", INDEX('Coop GFs_CFs'!O:P, MATCH(B1406,'Coop GFs_CFs'!B:B,0),2)
)</f>
        <v>1.5455141207676706</v>
      </c>
      <c r="O1406" s="133"/>
      <c r="P1406" s="86">
        <f t="shared" si="75"/>
        <v>6.1389067811448174E-4</v>
      </c>
      <c r="Q1406" s="86">
        <f t="shared" si="76"/>
        <v>6.6878312673055644E-4</v>
      </c>
      <c r="R1406" s="156" t="s">
        <v>488</v>
      </c>
      <c r="S1406" s="85" t="s">
        <v>341</v>
      </c>
      <c r="T1406" s="85" t="s">
        <v>468</v>
      </c>
      <c r="U1406" s="85" t="s">
        <v>469</v>
      </c>
      <c r="V1406" s="85" t="s">
        <v>486</v>
      </c>
      <c r="W1406" s="85" t="s">
        <v>478</v>
      </c>
      <c r="X1406" s="85" t="s">
        <v>330</v>
      </c>
      <c r="Z1406" s="42" t="s">
        <v>2746</v>
      </c>
      <c r="AA1406"/>
    </row>
    <row r="1407" spans="1:27" s="39" customFormat="1" x14ac:dyDescent="0.35">
      <c r="A1407" s="85" t="s">
        <v>811</v>
      </c>
      <c r="B1407" s="87">
        <v>51683</v>
      </c>
      <c r="C1407" s="87" t="s">
        <v>12</v>
      </c>
      <c r="D1407" s="86">
        <v>0.11079120000000001</v>
      </c>
      <c r="E1407" s="86">
        <f>SUMIFS('Ratios_MARAMA-VA'!T:T, 'Ratios_MARAMA-VA'!AA:AA, Z1407)</f>
        <v>0.110857277512803</v>
      </c>
      <c r="F1407" s="86">
        <f>SUMIFS('Ratios_MARAMA-VA'!J:J, 'Ratios_MARAMA-VA'!AA:AA, Z1407)</f>
        <v>3.3946014481924398E-4</v>
      </c>
      <c r="G1407" s="122">
        <f t="shared" si="77"/>
        <v>3.0621367621087342E-3</v>
      </c>
      <c r="H1407" s="122">
        <v>0.11079120000000001</v>
      </c>
      <c r="I1407" s="86">
        <v>3.3925780643814124E-4</v>
      </c>
      <c r="J1407" s="122">
        <v>0.11079120000000001</v>
      </c>
      <c r="K1407" s="86">
        <v>3.3925780643814124E-4</v>
      </c>
      <c r="L1407" s="122" t="str" cm="1">
        <f t="array" ref="L1407">_xlfn.SWITCH(A1407,
    "District of Columbia", _xlfn.XLOOKUP(R1407, '2015 O3 Growth Surrogates'!A:A, '2015 O3 Growth Surrogates'!H:H),
    "Maryland", _xlfn.XLOOKUP(R1407, '2015 O3 Growth Surrogates'!A:A, '2015 O3 Growth Surrogates'!I:I),
    "Virginia", _xlfn.XLOOKUP(R1407, '2015 O3 Growth Surrogates'!A:A, '2015 O3 Growth Surrogates'!J:J)
)</f>
        <v>Household</v>
      </c>
      <c r="M1407" s="133" cm="1">
        <f t="array" ref="M1407">_xlfn.SWITCH(L1407,
"Employment", INDEX('Coop GFs_CFs'!C:D, MATCH(B1407,'Coop GFs_CFs'!B:B,0),1),
"Population", INDEX('Coop GFs_CFs'!E:F, MATCH(B1407,'Coop GFs_CFs'!B:B,0),1),
"Household", INDEX('Coop GFs_CFs'!G:H, MATCH(B1407,'Coop GFs_CFs'!B:B,0),1),
"VMT", INDEX('Coop GFs_CFs'!I:J, MATCH(B1407,'Coop GFs_CFs'!B:B,0),1),
"Lane Mile", INDEX('Coop GFs_CFs'!K:L, MATCH(B1407,'Coop GFs_CFs'!B:B,0),1),
"Gas Sales", INDEX('Coop GFs_CFs'!M:N, MATCH(B1407,'Coop GFs_CFs'!B:B,0),1),
"No Growth", INDEX('Coop GFs_CFs'!O:P, MATCH(B1407,'Coop GFs_CFs'!B:B,0),1)
)</f>
        <v>1.0825877982730998</v>
      </c>
      <c r="N1407" s="133" cm="1">
        <f t="array" ref="N1407">_xlfn.SWITCH(L1407,
"Employment", INDEX('Coop GFs_CFs'!C:D, MATCH(B1407,'Coop GFs_CFs'!B:B,0),2),
"Population", INDEX('Coop GFs_CFs'!E:F, MATCH(B1407,'Coop GFs_CFs'!B:B,0),2),
"Household", INDEX('Coop GFs_CFs'!G:H, MATCH(B1407,'Coop GFs_CFs'!B:B,0),2),
"VMT", INDEX('Coop GFs_CFs'!I:J, MATCH(B1407,'Coop GFs_CFs'!B:B,0),2),
"Lane Mile", INDEX('Coop GFs_CFs'!K:L, MATCH(B1407,'Coop GFs_CFs'!B:B,0),2),
"Gas Sales", INDEX('Coop GFs_CFs'!M:N, MATCH(B1407,'Coop GFs_CFs'!B:B,0),2),
"No Growth", INDEX('Coop GFs_CFs'!O:P, MATCH(B1407,'Coop GFs_CFs'!B:B,0),2)
)</f>
        <v>1.108533836185507</v>
      </c>
      <c r="O1407" s="133"/>
      <c r="P1407" s="86">
        <f t="shared" si="75"/>
        <v>3.6749541078133296E-4</v>
      </c>
      <c r="Q1407" s="86">
        <f t="shared" si="76"/>
        <v>3.7630305656856432E-4</v>
      </c>
      <c r="R1407" s="156" t="s">
        <v>488</v>
      </c>
      <c r="S1407" s="85" t="s">
        <v>341</v>
      </c>
      <c r="T1407" s="85" t="s">
        <v>468</v>
      </c>
      <c r="U1407" s="85" t="s">
        <v>469</v>
      </c>
      <c r="V1407" s="85" t="s">
        <v>486</v>
      </c>
      <c r="W1407" s="85" t="s">
        <v>478</v>
      </c>
      <c r="X1407" s="85" t="s">
        <v>330</v>
      </c>
      <c r="Z1407" s="42" t="s">
        <v>2748</v>
      </c>
      <c r="AA1407"/>
    </row>
    <row r="1408" spans="1:27" s="39" customFormat="1" x14ac:dyDescent="0.35">
      <c r="A1408" s="85" t="s">
        <v>811</v>
      </c>
      <c r="B1408" s="87">
        <v>51685</v>
      </c>
      <c r="C1408" s="87" t="s">
        <v>12</v>
      </c>
      <c r="D1408" s="86">
        <v>0.13200629999999999</v>
      </c>
      <c r="E1408" s="86">
        <f>SUMIFS('Ratios_MARAMA-VA'!T:T, 'Ratios_MARAMA-VA'!AA:AA, Z1408)</f>
        <v>0.13208503051269699</v>
      </c>
      <c r="F1408" s="86">
        <f>SUMIFS('Ratios_MARAMA-VA'!J:J, 'Ratios_MARAMA-VA'!AA:AA, Z1408)</f>
        <v>4.0446242765718301E-4</v>
      </c>
      <c r="G1408" s="122">
        <f t="shared" si="77"/>
        <v>3.062136762108732E-3</v>
      </c>
      <c r="H1408" s="122">
        <v>0.13200629999999999</v>
      </c>
      <c r="I1408" s="86">
        <v>4.0422134405995389E-4</v>
      </c>
      <c r="J1408" s="122">
        <v>0.13200629999999999</v>
      </c>
      <c r="K1408" s="86">
        <v>4.0422134405995389E-4</v>
      </c>
      <c r="L1408" s="122" t="str" cm="1">
        <f t="array" ref="L1408">_xlfn.SWITCH(A1408,
    "District of Columbia", _xlfn.XLOOKUP(R1408, '2015 O3 Growth Surrogates'!A:A, '2015 O3 Growth Surrogates'!H:H),
    "Maryland", _xlfn.XLOOKUP(R1408, '2015 O3 Growth Surrogates'!A:A, '2015 O3 Growth Surrogates'!I:I),
    "Virginia", _xlfn.XLOOKUP(R1408, '2015 O3 Growth Surrogates'!A:A, '2015 O3 Growth Surrogates'!J:J)
)</f>
        <v>Household</v>
      </c>
      <c r="M1408" s="133" cm="1">
        <f t="array" ref="M1408">_xlfn.SWITCH(L1408,
"Employment", INDEX('Coop GFs_CFs'!C:D, MATCH(B1408,'Coop GFs_CFs'!B:B,0),1),
"Population", INDEX('Coop GFs_CFs'!E:F, MATCH(B1408,'Coop GFs_CFs'!B:B,0),1),
"Household", INDEX('Coop GFs_CFs'!G:H, MATCH(B1408,'Coop GFs_CFs'!B:B,0),1),
"VMT", INDEX('Coop GFs_CFs'!I:J, MATCH(B1408,'Coop GFs_CFs'!B:B,0),1),
"Lane Mile", INDEX('Coop GFs_CFs'!K:L, MATCH(B1408,'Coop GFs_CFs'!B:B,0),1),
"Gas Sales", INDEX('Coop GFs_CFs'!M:N, MATCH(B1408,'Coop GFs_CFs'!B:B,0),1),
"No Growth", INDEX('Coop GFs_CFs'!O:P, MATCH(B1408,'Coop GFs_CFs'!B:B,0),1)
)</f>
        <v>1.2235046483073144</v>
      </c>
      <c r="N1408" s="133" cm="1">
        <f t="array" ref="N1408">_xlfn.SWITCH(L1408,
"Employment", INDEX('Coop GFs_CFs'!C:D, MATCH(B1408,'Coop GFs_CFs'!B:B,0),2),
"Population", INDEX('Coop GFs_CFs'!E:F, MATCH(B1408,'Coop GFs_CFs'!B:B,0),2),
"Household", INDEX('Coop GFs_CFs'!G:H, MATCH(B1408,'Coop GFs_CFs'!B:B,0),2),
"VMT", INDEX('Coop GFs_CFs'!I:J, MATCH(B1408,'Coop GFs_CFs'!B:B,0),2),
"Lane Mile", INDEX('Coop GFs_CFs'!K:L, MATCH(B1408,'Coop GFs_CFs'!B:B,0),2),
"Gas Sales", INDEX('Coop GFs_CFs'!M:N, MATCH(B1408,'Coop GFs_CFs'!B:B,0),2),
"No Growth", INDEX('Coop GFs_CFs'!O:P, MATCH(B1408,'Coop GFs_CFs'!B:B,0),2)
)</f>
        <v>1.2713909840378879</v>
      </c>
      <c r="O1408" s="133"/>
      <c r="P1408" s="86">
        <f t="shared" si="75"/>
        <v>4.9486166030422425E-4</v>
      </c>
      <c r="Q1408" s="86">
        <f t="shared" si="76"/>
        <v>5.1422988390541896E-4</v>
      </c>
      <c r="R1408" s="156" t="s">
        <v>488</v>
      </c>
      <c r="S1408" s="85" t="s">
        <v>341</v>
      </c>
      <c r="T1408" s="85" t="s">
        <v>468</v>
      </c>
      <c r="U1408" s="85" t="s">
        <v>469</v>
      </c>
      <c r="V1408" s="85" t="s">
        <v>486</v>
      </c>
      <c r="W1408" s="85" t="s">
        <v>478</v>
      </c>
      <c r="X1408" s="85" t="s">
        <v>330</v>
      </c>
      <c r="Z1408" s="42" t="s">
        <v>2749</v>
      </c>
      <c r="AA1408"/>
    </row>
    <row r="1409" spans="1:27" s="39" customFormat="1" x14ac:dyDescent="0.35">
      <c r="A1409" s="85" t="s">
        <v>9</v>
      </c>
      <c r="B1409" s="87">
        <v>11001</v>
      </c>
      <c r="C1409" s="87" t="s">
        <v>12</v>
      </c>
      <c r="D1409" s="86">
        <v>0.63058639999999999</v>
      </c>
      <c r="E1409" s="86">
        <f>SUMIFS('Ratios_MARAMA-VA'!T:T, 'Ratios_MARAMA-VA'!AA:AA, Z1409)</f>
        <v>0.63058639999911703</v>
      </c>
      <c r="F1409" s="86">
        <f>SUMIFS('Ratios_MARAMA-VA'!J:J, 'Ratios_MARAMA-VA'!AA:AA, Z1409)</f>
        <v>2.4506095742760801E-3</v>
      </c>
      <c r="G1409" s="122">
        <f t="shared" si="77"/>
        <v>3.8862391803557951E-3</v>
      </c>
      <c r="H1409" s="122">
        <v>0.63058639999999999</v>
      </c>
      <c r="I1409" s="86">
        <v>2.4506095742795114E-3</v>
      </c>
      <c r="J1409" s="122">
        <v>0.63058639999999999</v>
      </c>
      <c r="K1409" s="86">
        <v>2.4506095742795114E-3</v>
      </c>
      <c r="L1409" s="122" t="str" cm="1">
        <f t="array" ref="L1409">_xlfn.SWITCH(A1409,
    "District of Columbia", _xlfn.XLOOKUP(R1409, '2015 O3 Growth Surrogates'!A:A, '2015 O3 Growth Surrogates'!H:H),
    "Maryland", _xlfn.XLOOKUP(R1409, '2015 O3 Growth Surrogates'!A:A, '2015 O3 Growth Surrogates'!I:I),
    "Virginia", _xlfn.XLOOKUP(R1409, '2015 O3 Growth Surrogates'!A:A, '2015 O3 Growth Surrogates'!J:J)
)</f>
        <v>Employment</v>
      </c>
      <c r="M1409" s="133" cm="1">
        <f t="array" ref="M1409">_xlfn.SWITCH(L1409,
"Employment", INDEX('Coop GFs_CFs'!C:D, MATCH(B1409,'Coop GFs_CFs'!B:B,0),1),
"Population", INDEX('Coop GFs_CFs'!E:F, MATCH(B1409,'Coop GFs_CFs'!B:B,0),1),
"Household", INDEX('Coop GFs_CFs'!G:H, MATCH(B1409,'Coop GFs_CFs'!B:B,0),1),
"VMT", INDEX('Coop GFs_CFs'!I:J, MATCH(B1409,'Coop GFs_CFs'!B:B,0),1),
"Lane Mile", INDEX('Coop GFs_CFs'!K:L, MATCH(B1409,'Coop GFs_CFs'!B:B,0),1),
"Gas Sales", INDEX('Coop GFs_CFs'!M:N, MATCH(B1409,'Coop GFs_CFs'!B:B,0),1),
"No Growth", INDEX('Coop GFs_CFs'!O:P, MATCH(B1409,'Coop GFs_CFs'!B:B,0),1)
)</f>
        <v>1.1125759036334977</v>
      </c>
      <c r="N1409" s="133" cm="1">
        <f t="array" ref="N1409">_xlfn.SWITCH(L1409,
"Employment", INDEX('Coop GFs_CFs'!C:D, MATCH(B1409,'Coop GFs_CFs'!B:B,0),2),
"Population", INDEX('Coop GFs_CFs'!E:F, MATCH(B1409,'Coop GFs_CFs'!B:B,0),2),
"Household", INDEX('Coop GFs_CFs'!G:H, MATCH(B1409,'Coop GFs_CFs'!B:B,0),2),
"VMT", INDEX('Coop GFs_CFs'!I:J, MATCH(B1409,'Coop GFs_CFs'!B:B,0),2),
"Lane Mile", INDEX('Coop GFs_CFs'!K:L, MATCH(B1409,'Coop GFs_CFs'!B:B,0),2),
"Gas Sales", INDEX('Coop GFs_CFs'!M:N, MATCH(B1409,'Coop GFs_CFs'!B:B,0),2),
"No Growth", INDEX('Coop GFs_CFs'!O:P, MATCH(B1409,'Coop GFs_CFs'!B:B,0),2)
)</f>
        <v>1.1554041707984846</v>
      </c>
      <c r="O1409" s="133"/>
      <c r="P1409" s="86">
        <f t="shared" si="75"/>
        <v>2.7264891615531111E-3</v>
      </c>
      <c r="Q1409" s="86">
        <f t="shared" si="76"/>
        <v>2.8314445231172815E-3</v>
      </c>
      <c r="R1409" s="156" t="s">
        <v>475</v>
      </c>
      <c r="S1409" s="85" t="s">
        <v>341</v>
      </c>
      <c r="T1409" s="85" t="s">
        <v>468</v>
      </c>
      <c r="U1409" s="85" t="s">
        <v>469</v>
      </c>
      <c r="V1409" s="85" t="s">
        <v>473</v>
      </c>
      <c r="W1409" s="85" t="s">
        <v>476</v>
      </c>
      <c r="X1409" s="85" t="s">
        <v>330</v>
      </c>
      <c r="Z1409" s="42" t="s">
        <v>2751</v>
      </c>
      <c r="AA1409"/>
    </row>
    <row r="1410" spans="1:27" s="39" customFormat="1" x14ac:dyDescent="0.35">
      <c r="A1410" s="85" t="s">
        <v>497</v>
      </c>
      <c r="B1410" s="87">
        <v>24009</v>
      </c>
      <c r="C1410" s="87" t="s">
        <v>12</v>
      </c>
      <c r="D1410" s="86">
        <v>5.5426070000000001E-2</v>
      </c>
      <c r="E1410" s="86">
        <f>SUMIFS('Ratios_MARAMA-VA'!T:T, 'Ratios_MARAMA-VA'!AA:AA, Z1410)</f>
        <v>5.5426069999922299E-2</v>
      </c>
      <c r="F1410" s="86">
        <f>SUMIFS('Ratios_MARAMA-VA'!J:J, 'Ratios_MARAMA-VA'!AA:AA, Z1410)</f>
        <v>2.1539896484684101E-4</v>
      </c>
      <c r="G1410" s="122">
        <f t="shared" si="77"/>
        <v>3.8862391803557959E-3</v>
      </c>
      <c r="H1410" s="122">
        <v>5.5426070000000001E-2</v>
      </c>
      <c r="I1410" s="86">
        <v>2.1539896484714296E-4</v>
      </c>
      <c r="J1410" s="122">
        <v>5.5426070000000001E-2</v>
      </c>
      <c r="K1410" s="86">
        <v>2.1539896484714296E-4</v>
      </c>
      <c r="L1410" s="122" t="str" cm="1">
        <f t="array" ref="L1410">_xlfn.SWITCH(A1410,
    "District of Columbia", _xlfn.XLOOKUP(R1410, '2015 O3 Growth Surrogates'!A:A, '2015 O3 Growth Surrogates'!H:H),
    "Maryland", _xlfn.XLOOKUP(R1410, '2015 O3 Growth Surrogates'!A:A, '2015 O3 Growth Surrogates'!I:I),
    "Virginia", _xlfn.XLOOKUP(R1410, '2015 O3 Growth Surrogates'!A:A, '2015 O3 Growth Surrogates'!J:J)
)</f>
        <v>Gas Sales</v>
      </c>
      <c r="M1410" s="133" cm="1">
        <f t="array" ref="M1410">_xlfn.SWITCH(L1410,
"Employment", INDEX('Coop GFs_CFs'!C:D, MATCH(B1410,'Coop GFs_CFs'!B:B,0),1),
"Population", INDEX('Coop GFs_CFs'!E:F, MATCH(B1410,'Coop GFs_CFs'!B:B,0),1),
"Household", INDEX('Coop GFs_CFs'!G:H, MATCH(B1410,'Coop GFs_CFs'!B:B,0),1),
"VMT", INDEX('Coop GFs_CFs'!I:J, MATCH(B1410,'Coop GFs_CFs'!B:B,0),1),
"Lane Mile", INDEX('Coop GFs_CFs'!K:L, MATCH(B1410,'Coop GFs_CFs'!B:B,0),1),
"Gas Sales", INDEX('Coop GFs_CFs'!M:N, MATCH(B1410,'Coop GFs_CFs'!B:B,0),1),
"No Growth", INDEX('Coop GFs_CFs'!O:P, MATCH(B1410,'Coop GFs_CFs'!B:B,0),1)
)</f>
        <v>0.9726431554456072</v>
      </c>
      <c r="N1410" s="133" cm="1">
        <f t="array" ref="N1410">_xlfn.SWITCH(L1410,
"Employment", INDEX('Coop GFs_CFs'!C:D, MATCH(B1410,'Coop GFs_CFs'!B:B,0),2),
"Population", INDEX('Coop GFs_CFs'!E:F, MATCH(B1410,'Coop GFs_CFs'!B:B,0),2),
"Household", INDEX('Coop GFs_CFs'!G:H, MATCH(B1410,'Coop GFs_CFs'!B:B,0),2),
"VMT", INDEX('Coop GFs_CFs'!I:J, MATCH(B1410,'Coop GFs_CFs'!B:B,0),2),
"Lane Mile", INDEX('Coop GFs_CFs'!K:L, MATCH(B1410,'Coop GFs_CFs'!B:B,0),2),
"Gas Sales", INDEX('Coop GFs_CFs'!M:N, MATCH(B1410,'Coop GFs_CFs'!B:B,0),2),
"No Growth", INDEX('Coop GFs_CFs'!O:P, MATCH(B1410,'Coop GFs_CFs'!B:B,0),2)
)</f>
        <v>0.94819182842192828</v>
      </c>
      <c r="O1410" s="133"/>
      <c r="P1410" s="86">
        <f t="shared" si="75"/>
        <v>2.0950632884834887E-4</v>
      </c>
      <c r="Q1410" s="86">
        <f t="shared" si="76"/>
        <v>2.0423953831831684E-4</v>
      </c>
      <c r="R1410" s="156" t="s">
        <v>475</v>
      </c>
      <c r="S1410" s="85" t="s">
        <v>341</v>
      </c>
      <c r="T1410" s="85" t="s">
        <v>468</v>
      </c>
      <c r="U1410" s="85" t="s">
        <v>469</v>
      </c>
      <c r="V1410" s="85" t="s">
        <v>473</v>
      </c>
      <c r="W1410" s="85" t="s">
        <v>476</v>
      </c>
      <c r="X1410" s="85" t="s">
        <v>330</v>
      </c>
      <c r="Z1410" s="42" t="s">
        <v>2752</v>
      </c>
      <c r="AA1410"/>
    </row>
    <row r="1411" spans="1:27" s="39" customFormat="1" x14ac:dyDescent="0.35">
      <c r="A1411" s="85" t="s">
        <v>497</v>
      </c>
      <c r="B1411" s="87">
        <v>24017</v>
      </c>
      <c r="C1411" s="87" t="s">
        <v>12</v>
      </c>
      <c r="D1411" s="86">
        <v>9.0858460000000002E-2</v>
      </c>
      <c r="E1411" s="86">
        <f>SUMIFS('Ratios_MARAMA-VA'!T:T, 'Ratios_MARAMA-VA'!AA:AA, Z1411)</f>
        <v>9.0858459999872895E-2</v>
      </c>
      <c r="F1411" s="86">
        <f>SUMIFS('Ratios_MARAMA-VA'!J:J, 'Ratios_MARAMA-VA'!AA:AA, Z1411)</f>
        <v>3.5309770711829499E-4</v>
      </c>
      <c r="G1411" s="122">
        <f t="shared" si="77"/>
        <v>3.886239180355786E-3</v>
      </c>
      <c r="H1411" s="122">
        <v>9.0858460000000002E-2</v>
      </c>
      <c r="I1411" s="86">
        <v>3.5309770711878895E-4</v>
      </c>
      <c r="J1411" s="122">
        <v>9.0858460000000002E-2</v>
      </c>
      <c r="K1411" s="86">
        <v>3.5309770711878895E-4</v>
      </c>
      <c r="L1411" s="122" t="str" cm="1">
        <f t="array" ref="L1411">_xlfn.SWITCH(A1411,
    "District of Columbia", _xlfn.XLOOKUP(R1411, '2015 O3 Growth Surrogates'!A:A, '2015 O3 Growth Surrogates'!H:H),
    "Maryland", _xlfn.XLOOKUP(R1411, '2015 O3 Growth Surrogates'!A:A, '2015 O3 Growth Surrogates'!I:I),
    "Virginia", _xlfn.XLOOKUP(R1411, '2015 O3 Growth Surrogates'!A:A, '2015 O3 Growth Surrogates'!J:J)
)</f>
        <v>Gas Sales</v>
      </c>
      <c r="M1411" s="133" cm="1">
        <f t="array" ref="M1411">_xlfn.SWITCH(L1411,
"Employment", INDEX('Coop GFs_CFs'!C:D, MATCH(B1411,'Coop GFs_CFs'!B:B,0),1),
"Population", INDEX('Coop GFs_CFs'!E:F, MATCH(B1411,'Coop GFs_CFs'!B:B,0),1),
"Household", INDEX('Coop GFs_CFs'!G:H, MATCH(B1411,'Coop GFs_CFs'!B:B,0),1),
"VMT", INDEX('Coop GFs_CFs'!I:J, MATCH(B1411,'Coop GFs_CFs'!B:B,0),1),
"Lane Mile", INDEX('Coop GFs_CFs'!K:L, MATCH(B1411,'Coop GFs_CFs'!B:B,0),1),
"Gas Sales", INDEX('Coop GFs_CFs'!M:N, MATCH(B1411,'Coop GFs_CFs'!B:B,0),1),
"No Growth", INDEX('Coop GFs_CFs'!O:P, MATCH(B1411,'Coop GFs_CFs'!B:B,0),1)
)</f>
        <v>0.9726431554456072</v>
      </c>
      <c r="N1411" s="133" cm="1">
        <f t="array" ref="N1411">_xlfn.SWITCH(L1411,
"Employment", INDEX('Coop GFs_CFs'!C:D, MATCH(B1411,'Coop GFs_CFs'!B:B,0),2),
"Population", INDEX('Coop GFs_CFs'!E:F, MATCH(B1411,'Coop GFs_CFs'!B:B,0),2),
"Household", INDEX('Coop GFs_CFs'!G:H, MATCH(B1411,'Coop GFs_CFs'!B:B,0),2),
"VMT", INDEX('Coop GFs_CFs'!I:J, MATCH(B1411,'Coop GFs_CFs'!B:B,0),2),
"Lane Mile", INDEX('Coop GFs_CFs'!K:L, MATCH(B1411,'Coop GFs_CFs'!B:B,0),2),
"Gas Sales", INDEX('Coop GFs_CFs'!M:N, MATCH(B1411,'Coop GFs_CFs'!B:B,0),2),
"No Growth", INDEX('Coop GFs_CFs'!O:P, MATCH(B1411,'Coop GFs_CFs'!B:B,0),2)
)</f>
        <v>0.94819182842192828</v>
      </c>
      <c r="O1411" s="133"/>
      <c r="P1411" s="86">
        <f t="shared" si="75"/>
        <v>3.434380680321473E-4</v>
      </c>
      <c r="Q1411" s="86">
        <f t="shared" si="76"/>
        <v>3.3480436052408662E-4</v>
      </c>
      <c r="R1411" s="156" t="s">
        <v>475</v>
      </c>
      <c r="S1411" s="85" t="s">
        <v>341</v>
      </c>
      <c r="T1411" s="85" t="s">
        <v>468</v>
      </c>
      <c r="U1411" s="85" t="s">
        <v>469</v>
      </c>
      <c r="V1411" s="85" t="s">
        <v>473</v>
      </c>
      <c r="W1411" s="85" t="s">
        <v>476</v>
      </c>
      <c r="X1411" s="85" t="s">
        <v>330</v>
      </c>
      <c r="Z1411" s="42" t="s">
        <v>2753</v>
      </c>
      <c r="AA1411"/>
    </row>
    <row r="1412" spans="1:27" s="39" customFormat="1" x14ac:dyDescent="0.35">
      <c r="A1412" s="85" t="s">
        <v>497</v>
      </c>
      <c r="B1412" s="87">
        <v>24021</v>
      </c>
      <c r="C1412" s="87" t="s">
        <v>12</v>
      </c>
      <c r="D1412" s="86">
        <v>0.33571970000000001</v>
      </c>
      <c r="E1412" s="86">
        <f>SUMIFS('Ratios_MARAMA-VA'!T:T, 'Ratios_MARAMA-VA'!AA:AA, Z1412)</f>
        <v>0.335719699999529</v>
      </c>
      <c r="F1412" s="86">
        <f>SUMIFS('Ratios_MARAMA-VA'!J:J, 'Ratios_MARAMA-VA'!AA:AA, Z1412)</f>
        <v>1.30468705175547E-3</v>
      </c>
      <c r="G1412" s="122">
        <f t="shared" si="77"/>
        <v>3.8862391803558159E-3</v>
      </c>
      <c r="H1412" s="122">
        <v>0.33571970000000001</v>
      </c>
      <c r="I1412" s="86">
        <v>1.3046870517573004E-3</v>
      </c>
      <c r="J1412" s="122">
        <v>0.33571970000000001</v>
      </c>
      <c r="K1412" s="86">
        <v>1.3046870517573004E-3</v>
      </c>
      <c r="L1412" s="122" t="str" cm="1">
        <f t="array" ref="L1412">_xlfn.SWITCH(A1412,
    "District of Columbia", _xlfn.XLOOKUP(R1412, '2015 O3 Growth Surrogates'!A:A, '2015 O3 Growth Surrogates'!H:H),
    "Maryland", _xlfn.XLOOKUP(R1412, '2015 O3 Growth Surrogates'!A:A, '2015 O3 Growth Surrogates'!I:I),
    "Virginia", _xlfn.XLOOKUP(R1412, '2015 O3 Growth Surrogates'!A:A, '2015 O3 Growth Surrogates'!J:J)
)</f>
        <v>Gas Sales</v>
      </c>
      <c r="M1412" s="133" cm="1">
        <f t="array" ref="M1412">_xlfn.SWITCH(L1412,
"Employment", INDEX('Coop GFs_CFs'!C:D, MATCH(B1412,'Coop GFs_CFs'!B:B,0),1),
"Population", INDEX('Coop GFs_CFs'!E:F, MATCH(B1412,'Coop GFs_CFs'!B:B,0),1),
"Household", INDEX('Coop GFs_CFs'!G:H, MATCH(B1412,'Coop GFs_CFs'!B:B,0),1),
"VMT", INDEX('Coop GFs_CFs'!I:J, MATCH(B1412,'Coop GFs_CFs'!B:B,0),1),
"Lane Mile", INDEX('Coop GFs_CFs'!K:L, MATCH(B1412,'Coop GFs_CFs'!B:B,0),1),
"Gas Sales", INDEX('Coop GFs_CFs'!M:N, MATCH(B1412,'Coop GFs_CFs'!B:B,0),1),
"No Growth", INDEX('Coop GFs_CFs'!O:P, MATCH(B1412,'Coop GFs_CFs'!B:B,0),1)
)</f>
        <v>0.9726431554456072</v>
      </c>
      <c r="N1412" s="133" cm="1">
        <f t="array" ref="N1412">_xlfn.SWITCH(L1412,
"Employment", INDEX('Coop GFs_CFs'!C:D, MATCH(B1412,'Coop GFs_CFs'!B:B,0),2),
"Population", INDEX('Coop GFs_CFs'!E:F, MATCH(B1412,'Coop GFs_CFs'!B:B,0),2),
"Household", INDEX('Coop GFs_CFs'!G:H, MATCH(B1412,'Coop GFs_CFs'!B:B,0),2),
"VMT", INDEX('Coop GFs_CFs'!I:J, MATCH(B1412,'Coop GFs_CFs'!B:B,0),2),
"Lane Mile", INDEX('Coop GFs_CFs'!K:L, MATCH(B1412,'Coop GFs_CFs'!B:B,0),2),
"Gas Sales", INDEX('Coop GFs_CFs'!M:N, MATCH(B1412,'Coop GFs_CFs'!B:B,0),2),
"No Growth", INDEX('Coop GFs_CFs'!O:P, MATCH(B1412,'Coop GFs_CFs'!B:B,0),2)
)</f>
        <v>0.94819182842192828</v>
      </c>
      <c r="O1412" s="133"/>
      <c r="P1412" s="86">
        <f t="shared" si="75"/>
        <v>1.2689949308884666E-3</v>
      </c>
      <c r="Q1412" s="86">
        <f t="shared" si="76"/>
        <v>1.237093601122434E-3</v>
      </c>
      <c r="R1412" s="156" t="s">
        <v>475</v>
      </c>
      <c r="S1412" s="85" t="s">
        <v>341</v>
      </c>
      <c r="T1412" s="85" t="s">
        <v>468</v>
      </c>
      <c r="U1412" s="85" t="s">
        <v>469</v>
      </c>
      <c r="V1412" s="85" t="s">
        <v>473</v>
      </c>
      <c r="W1412" s="85" t="s">
        <v>476</v>
      </c>
      <c r="X1412" s="85" t="s">
        <v>330</v>
      </c>
      <c r="Z1412" s="42" t="s">
        <v>2754</v>
      </c>
      <c r="AA1412"/>
    </row>
    <row r="1413" spans="1:27" s="39" customFormat="1" x14ac:dyDescent="0.35">
      <c r="A1413" s="85" t="s">
        <v>497</v>
      </c>
      <c r="B1413" s="87">
        <v>24031</v>
      </c>
      <c r="C1413" s="87" t="s">
        <v>12</v>
      </c>
      <c r="D1413" s="86">
        <v>1.3311120000000001</v>
      </c>
      <c r="E1413" s="86">
        <f>SUMIFS('Ratios_MARAMA-VA'!T:T, 'Ratios_MARAMA-VA'!AA:AA, Z1413)</f>
        <v>1.33111199999813</v>
      </c>
      <c r="F1413" s="86">
        <f>SUMIFS('Ratios_MARAMA-VA'!J:J, 'Ratios_MARAMA-VA'!AA:AA, Z1413)</f>
        <v>5.1730196078345198E-3</v>
      </c>
      <c r="G1413" s="122">
        <f t="shared" si="77"/>
        <v>3.8862391803558128E-3</v>
      </c>
      <c r="H1413" s="122">
        <v>1.3311120000000001</v>
      </c>
      <c r="I1413" s="86">
        <v>5.1730196078417874E-3</v>
      </c>
      <c r="J1413" s="122">
        <v>1.3311120000000001</v>
      </c>
      <c r="K1413" s="86">
        <v>5.1730196078417874E-3</v>
      </c>
      <c r="L1413" s="122" t="str" cm="1">
        <f t="array" ref="L1413">_xlfn.SWITCH(A1413,
    "District of Columbia", _xlfn.XLOOKUP(R1413, '2015 O3 Growth Surrogates'!A:A, '2015 O3 Growth Surrogates'!H:H),
    "Maryland", _xlfn.XLOOKUP(R1413, '2015 O3 Growth Surrogates'!A:A, '2015 O3 Growth Surrogates'!I:I),
    "Virginia", _xlfn.XLOOKUP(R1413, '2015 O3 Growth Surrogates'!A:A, '2015 O3 Growth Surrogates'!J:J)
)</f>
        <v>Gas Sales</v>
      </c>
      <c r="M1413" s="133" cm="1">
        <f t="array" ref="M1413">_xlfn.SWITCH(L1413,
"Employment", INDEX('Coop GFs_CFs'!C:D, MATCH(B1413,'Coop GFs_CFs'!B:B,0),1),
"Population", INDEX('Coop GFs_CFs'!E:F, MATCH(B1413,'Coop GFs_CFs'!B:B,0),1),
"Household", INDEX('Coop GFs_CFs'!G:H, MATCH(B1413,'Coop GFs_CFs'!B:B,0),1),
"VMT", INDEX('Coop GFs_CFs'!I:J, MATCH(B1413,'Coop GFs_CFs'!B:B,0),1),
"Lane Mile", INDEX('Coop GFs_CFs'!K:L, MATCH(B1413,'Coop GFs_CFs'!B:B,0),1),
"Gas Sales", INDEX('Coop GFs_CFs'!M:N, MATCH(B1413,'Coop GFs_CFs'!B:B,0),1),
"No Growth", INDEX('Coop GFs_CFs'!O:P, MATCH(B1413,'Coop GFs_CFs'!B:B,0),1)
)</f>
        <v>0.9726431554456072</v>
      </c>
      <c r="N1413" s="133" cm="1">
        <f t="array" ref="N1413">_xlfn.SWITCH(L1413,
"Employment", INDEX('Coop GFs_CFs'!C:D, MATCH(B1413,'Coop GFs_CFs'!B:B,0),2),
"Population", INDEX('Coop GFs_CFs'!E:F, MATCH(B1413,'Coop GFs_CFs'!B:B,0),2),
"Household", INDEX('Coop GFs_CFs'!G:H, MATCH(B1413,'Coop GFs_CFs'!B:B,0),2),
"VMT", INDEX('Coop GFs_CFs'!I:J, MATCH(B1413,'Coop GFs_CFs'!B:B,0),2),
"Lane Mile", INDEX('Coop GFs_CFs'!K:L, MATCH(B1413,'Coop GFs_CFs'!B:B,0),2),
"Gas Sales", INDEX('Coop GFs_CFs'!M:N, MATCH(B1413,'Coop GFs_CFs'!B:B,0),2),
"No Growth", INDEX('Coop GFs_CFs'!O:P, MATCH(B1413,'Coop GFs_CFs'!B:B,0),2)
)</f>
        <v>0.94819182842192828</v>
      </c>
      <c r="O1413" s="133"/>
      <c r="P1413" s="86">
        <f t="shared" si="75"/>
        <v>5.0315021145461644E-3</v>
      </c>
      <c r="Q1413" s="86">
        <f t="shared" si="76"/>
        <v>4.9050149204151001E-3</v>
      </c>
      <c r="R1413" s="156" t="s">
        <v>475</v>
      </c>
      <c r="S1413" s="85" t="s">
        <v>341</v>
      </c>
      <c r="T1413" s="85" t="s">
        <v>468</v>
      </c>
      <c r="U1413" s="85" t="s">
        <v>469</v>
      </c>
      <c r="V1413" s="85" t="s">
        <v>473</v>
      </c>
      <c r="W1413" s="85" t="s">
        <v>476</v>
      </c>
      <c r="X1413" s="85" t="s">
        <v>330</v>
      </c>
      <c r="Z1413" s="42" t="s">
        <v>2755</v>
      </c>
      <c r="AA1413"/>
    </row>
    <row r="1414" spans="1:27" s="39" customFormat="1" x14ac:dyDescent="0.35">
      <c r="A1414" s="85" t="s">
        <v>497</v>
      </c>
      <c r="B1414" s="87">
        <v>24033</v>
      </c>
      <c r="C1414" s="87" t="s">
        <v>12</v>
      </c>
      <c r="D1414" s="86">
        <v>0.77066590000000001</v>
      </c>
      <c r="E1414" s="86">
        <f>SUMIFS('Ratios_MARAMA-VA'!T:T, 'Ratios_MARAMA-VA'!AA:AA, Z1414)</f>
        <v>0.77066589999892399</v>
      </c>
      <c r="F1414" s="86">
        <f>SUMIFS('Ratios_MARAMA-VA'!J:J, 'Ratios_MARAMA-VA'!AA:AA, Z1414)</f>
        <v>2.9949920155399701E-3</v>
      </c>
      <c r="G1414" s="122">
        <f t="shared" si="77"/>
        <v>3.8862391803557829E-3</v>
      </c>
      <c r="H1414" s="122">
        <v>0.77066590000000001</v>
      </c>
      <c r="I1414" s="86">
        <v>2.9949920155441516E-3</v>
      </c>
      <c r="J1414" s="122">
        <v>0.77066590000000001</v>
      </c>
      <c r="K1414" s="86">
        <v>2.9949920155441516E-3</v>
      </c>
      <c r="L1414" s="122" t="str" cm="1">
        <f t="array" ref="L1414">_xlfn.SWITCH(A1414,
    "District of Columbia", _xlfn.XLOOKUP(R1414, '2015 O3 Growth Surrogates'!A:A, '2015 O3 Growth Surrogates'!H:H),
    "Maryland", _xlfn.XLOOKUP(R1414, '2015 O3 Growth Surrogates'!A:A, '2015 O3 Growth Surrogates'!I:I),
    "Virginia", _xlfn.XLOOKUP(R1414, '2015 O3 Growth Surrogates'!A:A, '2015 O3 Growth Surrogates'!J:J)
)</f>
        <v>Gas Sales</v>
      </c>
      <c r="M1414" s="133" cm="1">
        <f t="array" ref="M1414">_xlfn.SWITCH(L1414,
"Employment", INDEX('Coop GFs_CFs'!C:D, MATCH(B1414,'Coop GFs_CFs'!B:B,0),1),
"Population", INDEX('Coop GFs_CFs'!E:F, MATCH(B1414,'Coop GFs_CFs'!B:B,0),1),
"Household", INDEX('Coop GFs_CFs'!G:H, MATCH(B1414,'Coop GFs_CFs'!B:B,0),1),
"VMT", INDEX('Coop GFs_CFs'!I:J, MATCH(B1414,'Coop GFs_CFs'!B:B,0),1),
"Lane Mile", INDEX('Coop GFs_CFs'!K:L, MATCH(B1414,'Coop GFs_CFs'!B:B,0),1),
"Gas Sales", INDEX('Coop GFs_CFs'!M:N, MATCH(B1414,'Coop GFs_CFs'!B:B,0),1),
"No Growth", INDEX('Coop GFs_CFs'!O:P, MATCH(B1414,'Coop GFs_CFs'!B:B,0),1)
)</f>
        <v>0.9726431554456072</v>
      </c>
      <c r="N1414" s="133" cm="1">
        <f t="array" ref="N1414">_xlfn.SWITCH(L1414,
"Employment", INDEX('Coop GFs_CFs'!C:D, MATCH(B1414,'Coop GFs_CFs'!B:B,0),2),
"Population", INDEX('Coop GFs_CFs'!E:F, MATCH(B1414,'Coop GFs_CFs'!B:B,0),2),
"Household", INDEX('Coop GFs_CFs'!G:H, MATCH(B1414,'Coop GFs_CFs'!B:B,0),2),
"VMT", INDEX('Coop GFs_CFs'!I:J, MATCH(B1414,'Coop GFs_CFs'!B:B,0),2),
"Lane Mile", INDEX('Coop GFs_CFs'!K:L, MATCH(B1414,'Coop GFs_CFs'!B:B,0),2),
"Gas Sales", INDEX('Coop GFs_CFs'!M:N, MATCH(B1414,'Coop GFs_CFs'!B:B,0),2),
"No Growth", INDEX('Coop GFs_CFs'!O:P, MATCH(B1414,'Coop GFs_CFs'!B:B,0),2)
)</f>
        <v>0.94819182842192828</v>
      </c>
      <c r="O1414" s="133"/>
      <c r="P1414" s="86">
        <f t="shared" si="75"/>
        <v>2.9130584845291955E-3</v>
      </c>
      <c r="Q1414" s="86">
        <f t="shared" si="76"/>
        <v>2.8398269553239204E-3</v>
      </c>
      <c r="R1414" s="156" t="s">
        <v>475</v>
      </c>
      <c r="S1414" s="85" t="s">
        <v>341</v>
      </c>
      <c r="T1414" s="85" t="s">
        <v>468</v>
      </c>
      <c r="U1414" s="85" t="s">
        <v>469</v>
      </c>
      <c r="V1414" s="85" t="s">
        <v>473</v>
      </c>
      <c r="W1414" s="85" t="s">
        <v>476</v>
      </c>
      <c r="X1414" s="85" t="s">
        <v>330</v>
      </c>
      <c r="Z1414" s="42" t="s">
        <v>2756</v>
      </c>
      <c r="AA1414"/>
    </row>
    <row r="1415" spans="1:27" s="39" customFormat="1" x14ac:dyDescent="0.35">
      <c r="A1415" s="85" t="s">
        <v>811</v>
      </c>
      <c r="B1415" s="87">
        <v>51013</v>
      </c>
      <c r="C1415" s="87" t="s">
        <v>12</v>
      </c>
      <c r="D1415" s="86">
        <v>0.1244006</v>
      </c>
      <c r="E1415" s="86">
        <f>SUMIFS('Ratios_MARAMA-VA'!T:T, 'Ratios_MARAMA-VA'!AA:AA, Z1415)</f>
        <v>0.124400599999825</v>
      </c>
      <c r="F1415" s="86">
        <f>SUMIFS('Ratios_MARAMA-VA'!J:J, 'Ratios_MARAMA-VA'!AA:AA, Z1415)</f>
        <v>4.8345048577909199E-4</v>
      </c>
      <c r="G1415" s="122">
        <f t="shared" si="77"/>
        <v>3.8862391803558189E-3</v>
      </c>
      <c r="H1415" s="122">
        <v>0.1244006</v>
      </c>
      <c r="I1415" s="86">
        <v>4.8345048577977211E-4</v>
      </c>
      <c r="J1415" s="122">
        <v>0.1244006</v>
      </c>
      <c r="K1415" s="86">
        <v>4.8345048577977211E-4</v>
      </c>
      <c r="L1415" s="122" t="str" cm="1">
        <f t="array" ref="L1415">_xlfn.SWITCH(A1415,
    "District of Columbia", _xlfn.XLOOKUP(R1415, '2015 O3 Growth Surrogates'!A:A, '2015 O3 Growth Surrogates'!H:H),
    "Maryland", _xlfn.XLOOKUP(R1415, '2015 O3 Growth Surrogates'!A:A, '2015 O3 Growth Surrogates'!I:I),
    "Virginia", _xlfn.XLOOKUP(R1415, '2015 O3 Growth Surrogates'!A:A, '2015 O3 Growth Surrogates'!J:J)
)</f>
        <v>Employment</v>
      </c>
      <c r="M1415" s="133" cm="1">
        <f t="array" ref="M1415">_xlfn.SWITCH(L1415,
"Employment", INDEX('Coop GFs_CFs'!C:D, MATCH(B1415,'Coop GFs_CFs'!B:B,0),1),
"Population", INDEX('Coop GFs_CFs'!E:F, MATCH(B1415,'Coop GFs_CFs'!B:B,0),1),
"Household", INDEX('Coop GFs_CFs'!G:H, MATCH(B1415,'Coop GFs_CFs'!B:B,0),1),
"VMT", INDEX('Coop GFs_CFs'!I:J, MATCH(B1415,'Coop GFs_CFs'!B:B,0),1),
"Lane Mile", INDEX('Coop GFs_CFs'!K:L, MATCH(B1415,'Coop GFs_CFs'!B:B,0),1),
"Gas Sales", INDEX('Coop GFs_CFs'!M:N, MATCH(B1415,'Coop GFs_CFs'!B:B,0),1),
"No Growth", INDEX('Coop GFs_CFs'!O:P, MATCH(B1415,'Coop GFs_CFs'!B:B,0),1)
)</f>
        <v>1.1056036674427163</v>
      </c>
      <c r="N1415" s="133" cm="1">
        <f t="array" ref="N1415">_xlfn.SWITCH(L1415,
"Employment", INDEX('Coop GFs_CFs'!C:D, MATCH(B1415,'Coop GFs_CFs'!B:B,0),2),
"Population", INDEX('Coop GFs_CFs'!E:F, MATCH(B1415,'Coop GFs_CFs'!B:B,0),2),
"Household", INDEX('Coop GFs_CFs'!G:H, MATCH(B1415,'Coop GFs_CFs'!B:B,0),2),
"VMT", INDEX('Coop GFs_CFs'!I:J, MATCH(B1415,'Coop GFs_CFs'!B:B,0),2),
"Lane Mile", INDEX('Coop GFs_CFs'!K:L, MATCH(B1415,'Coop GFs_CFs'!B:B,0),2),
"Gas Sales", INDEX('Coop GFs_CFs'!M:N, MATCH(B1415,'Coop GFs_CFs'!B:B,0),2),
"No Growth", INDEX('Coop GFs_CFs'!O:P, MATCH(B1415,'Coop GFs_CFs'!B:B,0),2)
)</f>
        <v>1.1792000057596272</v>
      </c>
      <c r="O1415" s="133"/>
      <c r="P1415" s="86">
        <f t="shared" ref="P1415:P1453" si="78">F1415*M1415</f>
        <v>5.3450463010432689E-4</v>
      </c>
      <c r="Q1415" s="86">
        <f t="shared" ref="Q1415:Q1453" si="79">F1415*N1415</f>
        <v>5.7008481561519983E-4</v>
      </c>
      <c r="R1415" s="156" t="s">
        <v>475</v>
      </c>
      <c r="S1415" s="85" t="s">
        <v>341</v>
      </c>
      <c r="T1415" s="85" t="s">
        <v>468</v>
      </c>
      <c r="U1415" s="85" t="s">
        <v>469</v>
      </c>
      <c r="V1415" s="85" t="s">
        <v>473</v>
      </c>
      <c r="W1415" s="85" t="s">
        <v>476</v>
      </c>
      <c r="X1415" s="85" t="s">
        <v>330</v>
      </c>
      <c r="Z1415" s="42" t="s">
        <v>2758</v>
      </c>
      <c r="AA1415"/>
    </row>
    <row r="1416" spans="1:27" s="39" customFormat="1" x14ac:dyDescent="0.35">
      <c r="A1416" s="85" t="s">
        <v>811</v>
      </c>
      <c r="B1416" s="87">
        <v>51059</v>
      </c>
      <c r="C1416" s="87" t="s">
        <v>12</v>
      </c>
      <c r="D1416" s="86">
        <v>1.4716469999999999</v>
      </c>
      <c r="E1416" s="86">
        <f>SUMIFS('Ratios_MARAMA-VA'!T:T, 'Ratios_MARAMA-VA'!AA:AA, Z1416)</f>
        <v>1.47164699999793</v>
      </c>
      <c r="F1416" s="86">
        <f>SUMIFS('Ratios_MARAMA-VA'!J:J, 'Ratios_MARAMA-VA'!AA:AA, Z1416)</f>
        <v>5.7191722310450501E-3</v>
      </c>
      <c r="G1416" s="122">
        <f t="shared" si="77"/>
        <v>3.8862391803558155E-3</v>
      </c>
      <c r="H1416" s="122">
        <v>1.4716469999999999</v>
      </c>
      <c r="I1416" s="86">
        <v>5.7191722310530949E-3</v>
      </c>
      <c r="J1416" s="122">
        <v>1.4716469999999999</v>
      </c>
      <c r="K1416" s="86">
        <v>5.7191722310530949E-3</v>
      </c>
      <c r="L1416" s="122" t="str" cm="1">
        <f t="array" ref="L1416">_xlfn.SWITCH(A1416,
    "District of Columbia", _xlfn.XLOOKUP(R1416, '2015 O3 Growth Surrogates'!A:A, '2015 O3 Growth Surrogates'!H:H),
    "Maryland", _xlfn.XLOOKUP(R1416, '2015 O3 Growth Surrogates'!A:A, '2015 O3 Growth Surrogates'!I:I),
    "Virginia", _xlfn.XLOOKUP(R1416, '2015 O3 Growth Surrogates'!A:A, '2015 O3 Growth Surrogates'!J:J)
)</f>
        <v>Employment</v>
      </c>
      <c r="M1416" s="133" cm="1">
        <f t="array" ref="M1416">_xlfn.SWITCH(L1416,
"Employment", INDEX('Coop GFs_CFs'!C:D, MATCH(B1416,'Coop GFs_CFs'!B:B,0),1),
"Population", INDEX('Coop GFs_CFs'!E:F, MATCH(B1416,'Coop GFs_CFs'!B:B,0),1),
"Household", INDEX('Coop GFs_CFs'!G:H, MATCH(B1416,'Coop GFs_CFs'!B:B,0),1),
"VMT", INDEX('Coop GFs_CFs'!I:J, MATCH(B1416,'Coop GFs_CFs'!B:B,0),1),
"Lane Mile", INDEX('Coop GFs_CFs'!K:L, MATCH(B1416,'Coop GFs_CFs'!B:B,0),1),
"Gas Sales", INDEX('Coop GFs_CFs'!M:N, MATCH(B1416,'Coop GFs_CFs'!B:B,0),1),
"No Growth", INDEX('Coop GFs_CFs'!O:P, MATCH(B1416,'Coop GFs_CFs'!B:B,0),1)
)</f>
        <v>1.1407331378648504</v>
      </c>
      <c r="N1416" s="133" cm="1">
        <f t="array" ref="N1416">_xlfn.SWITCH(L1416,
"Employment", INDEX('Coop GFs_CFs'!C:D, MATCH(B1416,'Coop GFs_CFs'!B:B,0),2),
"Population", INDEX('Coop GFs_CFs'!E:F, MATCH(B1416,'Coop GFs_CFs'!B:B,0),2),
"Household", INDEX('Coop GFs_CFs'!G:H, MATCH(B1416,'Coop GFs_CFs'!B:B,0),2),
"VMT", INDEX('Coop GFs_CFs'!I:J, MATCH(B1416,'Coop GFs_CFs'!B:B,0),2),
"Lane Mile", INDEX('Coop GFs_CFs'!K:L, MATCH(B1416,'Coop GFs_CFs'!B:B,0),2),
"Gas Sales", INDEX('Coop GFs_CFs'!M:N, MATCH(B1416,'Coop GFs_CFs'!B:B,0),2),
"No Growth", INDEX('Coop GFs_CFs'!O:P, MATCH(B1416,'Coop GFs_CFs'!B:B,0),2)
)</f>
        <v>1.1888354812229924</v>
      </c>
      <c r="O1416" s="133"/>
      <c r="P1416" s="86">
        <f t="shared" si="78"/>
        <v>6.5240492851095372E-3</v>
      </c>
      <c r="Q1416" s="86">
        <f t="shared" si="79"/>
        <v>6.7991548714916175E-3</v>
      </c>
      <c r="R1416" s="156" t="s">
        <v>475</v>
      </c>
      <c r="S1416" s="85" t="s">
        <v>341</v>
      </c>
      <c r="T1416" s="85" t="s">
        <v>468</v>
      </c>
      <c r="U1416" s="85" t="s">
        <v>469</v>
      </c>
      <c r="V1416" s="85" t="s">
        <v>473</v>
      </c>
      <c r="W1416" s="85" t="s">
        <v>476</v>
      </c>
      <c r="X1416" s="85" t="s">
        <v>330</v>
      </c>
      <c r="Z1416" s="42" t="s">
        <v>2762</v>
      </c>
      <c r="AA1416"/>
    </row>
    <row r="1417" spans="1:27" s="39" customFormat="1" x14ac:dyDescent="0.35">
      <c r="A1417" s="85" t="s">
        <v>811</v>
      </c>
      <c r="B1417" s="87">
        <v>51107</v>
      </c>
      <c r="C1417" s="87" t="s">
        <v>12</v>
      </c>
      <c r="D1417" s="86">
        <v>0.65294830000000004</v>
      </c>
      <c r="E1417" s="86">
        <f>SUMIFS('Ratios_MARAMA-VA'!T:T, 'Ratios_MARAMA-VA'!AA:AA, Z1417)</f>
        <v>0.65294829999908599</v>
      </c>
      <c r="F1417" s="86">
        <f>SUMIFS('Ratios_MARAMA-VA'!J:J, 'Ratios_MARAMA-VA'!AA:AA, Z1417)</f>
        <v>2.5375132662031601E-3</v>
      </c>
      <c r="G1417" s="122">
        <f t="shared" si="77"/>
        <v>3.8862391803557985E-3</v>
      </c>
      <c r="H1417" s="122">
        <v>0.65294830000000004</v>
      </c>
      <c r="I1417" s="86">
        <v>2.537513266206712E-3</v>
      </c>
      <c r="J1417" s="122">
        <v>0.65294830000000004</v>
      </c>
      <c r="K1417" s="86">
        <v>2.537513266206712E-3</v>
      </c>
      <c r="L1417" s="122" t="str" cm="1">
        <f t="array" ref="L1417">_xlfn.SWITCH(A1417,
    "District of Columbia", _xlfn.XLOOKUP(R1417, '2015 O3 Growth Surrogates'!A:A, '2015 O3 Growth Surrogates'!H:H),
    "Maryland", _xlfn.XLOOKUP(R1417, '2015 O3 Growth Surrogates'!A:A, '2015 O3 Growth Surrogates'!I:I),
    "Virginia", _xlfn.XLOOKUP(R1417, '2015 O3 Growth Surrogates'!A:A, '2015 O3 Growth Surrogates'!J:J)
)</f>
        <v>Employment</v>
      </c>
      <c r="M1417" s="133" cm="1">
        <f t="array" ref="M1417">_xlfn.SWITCH(L1417,
"Employment", INDEX('Coop GFs_CFs'!C:D, MATCH(B1417,'Coop GFs_CFs'!B:B,0),1),
"Population", INDEX('Coop GFs_CFs'!E:F, MATCH(B1417,'Coop GFs_CFs'!B:B,0),1),
"Household", INDEX('Coop GFs_CFs'!G:H, MATCH(B1417,'Coop GFs_CFs'!B:B,0),1),
"VMT", INDEX('Coop GFs_CFs'!I:J, MATCH(B1417,'Coop GFs_CFs'!B:B,0),1),
"Lane Mile", INDEX('Coop GFs_CFs'!K:L, MATCH(B1417,'Coop GFs_CFs'!B:B,0),1),
"Gas Sales", INDEX('Coop GFs_CFs'!M:N, MATCH(B1417,'Coop GFs_CFs'!B:B,0),1),
"No Growth", INDEX('Coop GFs_CFs'!O:P, MATCH(B1417,'Coop GFs_CFs'!B:B,0),1)
)</f>
        <v>1.1820289336364709</v>
      </c>
      <c r="N1417" s="133" cm="1">
        <f t="array" ref="N1417">_xlfn.SWITCH(L1417,
"Employment", INDEX('Coop GFs_CFs'!C:D, MATCH(B1417,'Coop GFs_CFs'!B:B,0),2),
"Population", INDEX('Coop GFs_CFs'!E:F, MATCH(B1417,'Coop GFs_CFs'!B:B,0),2),
"Household", INDEX('Coop GFs_CFs'!G:H, MATCH(B1417,'Coop GFs_CFs'!B:B,0),2),
"VMT", INDEX('Coop GFs_CFs'!I:J, MATCH(B1417,'Coop GFs_CFs'!B:B,0),2),
"Lane Mile", INDEX('Coop GFs_CFs'!K:L, MATCH(B1417,'Coop GFs_CFs'!B:B,0),2),
"Gas Sales", INDEX('Coop GFs_CFs'!M:N, MATCH(B1417,'Coop GFs_CFs'!B:B,0),2),
"No Growth", INDEX('Coop GFs_CFs'!O:P, MATCH(B1417,'Coop GFs_CFs'!B:B,0),2)
)</f>
        <v>1.2460772431295832</v>
      </c>
      <c r="O1417" s="133"/>
      <c r="P1417" s="86">
        <f t="shared" si="78"/>
        <v>2.9994141001385196E-3</v>
      </c>
      <c r="Q1417" s="86">
        <f t="shared" si="79"/>
        <v>3.1619375351551781E-3</v>
      </c>
      <c r="R1417" s="156" t="s">
        <v>475</v>
      </c>
      <c r="S1417" s="85" t="s">
        <v>341</v>
      </c>
      <c r="T1417" s="85" t="s">
        <v>468</v>
      </c>
      <c r="U1417" s="85" t="s">
        <v>469</v>
      </c>
      <c r="V1417" s="85" t="s">
        <v>473</v>
      </c>
      <c r="W1417" s="85" t="s">
        <v>476</v>
      </c>
      <c r="X1417" s="85" t="s">
        <v>330</v>
      </c>
      <c r="Z1417" s="42" t="s">
        <v>2765</v>
      </c>
      <c r="AA1417"/>
    </row>
    <row r="1418" spans="1:27" s="39" customFormat="1" x14ac:dyDescent="0.35">
      <c r="A1418" s="85" t="s">
        <v>811</v>
      </c>
      <c r="B1418" s="87">
        <v>51153</v>
      </c>
      <c r="C1418" s="87" t="s">
        <v>12</v>
      </c>
      <c r="D1418" s="86">
        <v>0.39438499999999999</v>
      </c>
      <c r="E1418" s="86">
        <f>SUMIFS('Ratios_MARAMA-VA'!T:T, 'Ratios_MARAMA-VA'!AA:AA, Z1418)</f>
        <v>0.39438499999944698</v>
      </c>
      <c r="F1418" s="86">
        <f>SUMIFS('Ratios_MARAMA-VA'!J:J, 'Ratios_MARAMA-VA'!AA:AA, Z1418)</f>
        <v>1.5326744391424699E-3</v>
      </c>
      <c r="G1418" s="122">
        <f t="shared" si="77"/>
        <v>3.886239180355792E-3</v>
      </c>
      <c r="H1418" s="122">
        <v>0.39438499999999999</v>
      </c>
      <c r="I1418" s="86">
        <v>1.532674439144619E-3</v>
      </c>
      <c r="J1418" s="122">
        <v>0.39438499999999999</v>
      </c>
      <c r="K1418" s="86">
        <v>1.532674439144619E-3</v>
      </c>
      <c r="L1418" s="122" t="str" cm="1">
        <f t="array" ref="L1418">_xlfn.SWITCH(A1418,
    "District of Columbia", _xlfn.XLOOKUP(R1418, '2015 O3 Growth Surrogates'!A:A, '2015 O3 Growth Surrogates'!H:H),
    "Maryland", _xlfn.XLOOKUP(R1418, '2015 O3 Growth Surrogates'!A:A, '2015 O3 Growth Surrogates'!I:I),
    "Virginia", _xlfn.XLOOKUP(R1418, '2015 O3 Growth Surrogates'!A:A, '2015 O3 Growth Surrogates'!J:J)
)</f>
        <v>Employment</v>
      </c>
      <c r="M1418" s="133" cm="1">
        <f t="array" ref="M1418">_xlfn.SWITCH(L1418,
"Employment", INDEX('Coop GFs_CFs'!C:D, MATCH(B1418,'Coop GFs_CFs'!B:B,0),1),
"Population", INDEX('Coop GFs_CFs'!E:F, MATCH(B1418,'Coop GFs_CFs'!B:B,0),1),
"Household", INDEX('Coop GFs_CFs'!G:H, MATCH(B1418,'Coop GFs_CFs'!B:B,0),1),
"VMT", INDEX('Coop GFs_CFs'!I:J, MATCH(B1418,'Coop GFs_CFs'!B:B,0),1),
"Lane Mile", INDEX('Coop GFs_CFs'!K:L, MATCH(B1418,'Coop GFs_CFs'!B:B,0),1),
"Gas Sales", INDEX('Coop GFs_CFs'!M:N, MATCH(B1418,'Coop GFs_CFs'!B:B,0),1),
"No Growth", INDEX('Coop GFs_CFs'!O:P, MATCH(B1418,'Coop GFs_CFs'!B:B,0),1)
)</f>
        <v>1.1898949472362377</v>
      </c>
      <c r="N1418" s="133" cm="1">
        <f t="array" ref="N1418">_xlfn.SWITCH(L1418,
"Employment", INDEX('Coop GFs_CFs'!C:D, MATCH(B1418,'Coop GFs_CFs'!B:B,0),2),
"Population", INDEX('Coop GFs_CFs'!E:F, MATCH(B1418,'Coop GFs_CFs'!B:B,0),2),
"Household", INDEX('Coop GFs_CFs'!G:H, MATCH(B1418,'Coop GFs_CFs'!B:B,0),2),
"VMT", INDEX('Coop GFs_CFs'!I:J, MATCH(B1418,'Coop GFs_CFs'!B:B,0),2),
"Lane Mile", INDEX('Coop GFs_CFs'!K:L, MATCH(B1418,'Coop GFs_CFs'!B:B,0),2),
"Gas Sales", INDEX('Coop GFs_CFs'!M:N, MATCH(B1418,'Coop GFs_CFs'!B:B,0),2),
"No Growth", INDEX('Coop GFs_CFs'!O:P, MATCH(B1418,'Coop GFs_CFs'!B:B,0),2)
)</f>
        <v>1.2771251790739548</v>
      </c>
      <c r="O1418" s="133"/>
      <c r="P1418" s="86">
        <f t="shared" si="78"/>
        <v>1.8237215708937595E-3</v>
      </c>
      <c r="Q1418" s="86">
        <f t="shared" si="79"/>
        <v>1.9574171175519E-3</v>
      </c>
      <c r="R1418" s="156" t="s">
        <v>475</v>
      </c>
      <c r="S1418" s="85" t="s">
        <v>341</v>
      </c>
      <c r="T1418" s="85" t="s">
        <v>468</v>
      </c>
      <c r="U1418" s="85" t="s">
        <v>469</v>
      </c>
      <c r="V1418" s="85" t="s">
        <v>473</v>
      </c>
      <c r="W1418" s="85" t="s">
        <v>476</v>
      </c>
      <c r="X1418" s="85" t="s">
        <v>330</v>
      </c>
      <c r="Z1418" s="42" t="s">
        <v>2768</v>
      </c>
      <c r="AA1418"/>
    </row>
    <row r="1419" spans="1:27" s="39" customFormat="1" x14ac:dyDescent="0.35">
      <c r="A1419" s="85" t="s">
        <v>811</v>
      </c>
      <c r="B1419" s="87">
        <v>51510</v>
      </c>
      <c r="C1419" s="87" t="s">
        <v>12</v>
      </c>
      <c r="D1419" s="86">
        <v>0.1256756</v>
      </c>
      <c r="E1419" s="86">
        <f>SUMIFS('Ratios_MARAMA-VA'!T:T, 'Ratios_MARAMA-VA'!AA:AA, Z1419)</f>
        <v>0.125675599999824</v>
      </c>
      <c r="F1419" s="86">
        <f>SUMIFS('Ratios_MARAMA-VA'!J:J, 'Ratios_MARAMA-VA'!AA:AA, Z1419)</f>
        <v>4.8840544073403902E-4</v>
      </c>
      <c r="G1419" s="122">
        <f t="shared" si="77"/>
        <v>3.8862391803557968E-3</v>
      </c>
      <c r="H1419" s="122">
        <v>0.1256756</v>
      </c>
      <c r="I1419" s="86">
        <v>4.8840544073472294E-4</v>
      </c>
      <c r="J1419" s="122">
        <v>0.1256756</v>
      </c>
      <c r="K1419" s="86">
        <v>4.8840544073472294E-4</v>
      </c>
      <c r="L1419" s="122" t="str" cm="1">
        <f t="array" ref="L1419">_xlfn.SWITCH(A1419,
    "District of Columbia", _xlfn.XLOOKUP(R1419, '2015 O3 Growth Surrogates'!A:A, '2015 O3 Growth Surrogates'!H:H),
    "Maryland", _xlfn.XLOOKUP(R1419, '2015 O3 Growth Surrogates'!A:A, '2015 O3 Growth Surrogates'!I:I),
    "Virginia", _xlfn.XLOOKUP(R1419, '2015 O3 Growth Surrogates'!A:A, '2015 O3 Growth Surrogates'!J:J)
)</f>
        <v>Employment</v>
      </c>
      <c r="M1419" s="133" cm="1">
        <f t="array" ref="M1419">_xlfn.SWITCH(L1419,
"Employment", INDEX('Coop GFs_CFs'!C:D, MATCH(B1419,'Coop GFs_CFs'!B:B,0),1),
"Population", INDEX('Coop GFs_CFs'!E:F, MATCH(B1419,'Coop GFs_CFs'!B:B,0),1),
"Household", INDEX('Coop GFs_CFs'!G:H, MATCH(B1419,'Coop GFs_CFs'!B:B,0),1),
"VMT", INDEX('Coop GFs_CFs'!I:J, MATCH(B1419,'Coop GFs_CFs'!B:B,0),1),
"Lane Mile", INDEX('Coop GFs_CFs'!K:L, MATCH(B1419,'Coop GFs_CFs'!B:B,0),1),
"Gas Sales", INDEX('Coop GFs_CFs'!M:N, MATCH(B1419,'Coop GFs_CFs'!B:B,0),1),
"No Growth", INDEX('Coop GFs_CFs'!O:P, MATCH(B1419,'Coop GFs_CFs'!B:B,0),1)
)</f>
        <v>1.0072672441829524</v>
      </c>
      <c r="N1419" s="133" cm="1">
        <f t="array" ref="N1419">_xlfn.SWITCH(L1419,
"Employment", INDEX('Coop GFs_CFs'!C:D, MATCH(B1419,'Coop GFs_CFs'!B:B,0),2),
"Population", INDEX('Coop GFs_CFs'!E:F, MATCH(B1419,'Coop GFs_CFs'!B:B,0),2),
"Household", INDEX('Coop GFs_CFs'!G:H, MATCH(B1419,'Coop GFs_CFs'!B:B,0),2),
"VMT", INDEX('Coop GFs_CFs'!I:J, MATCH(B1419,'Coop GFs_CFs'!B:B,0),2),
"Lane Mile", INDEX('Coop GFs_CFs'!K:L, MATCH(B1419,'Coop GFs_CFs'!B:B,0),2),
"Gas Sales", INDEX('Coop GFs_CFs'!M:N, MATCH(B1419,'Coop GFs_CFs'!B:B,0),2),
"No Growth", INDEX('Coop GFs_CFs'!O:P, MATCH(B1419,'Coop GFs_CFs'!B:B,0),2)
)</f>
        <v>1.0751618720988678</v>
      </c>
      <c r="O1419" s="133"/>
      <c r="P1419" s="86">
        <f t="shared" si="78"/>
        <v>4.919548023321358E-4</v>
      </c>
      <c r="Q1419" s="86">
        <f t="shared" si="79"/>
        <v>5.25114908002882E-4</v>
      </c>
      <c r="R1419" s="156" t="s">
        <v>475</v>
      </c>
      <c r="S1419" s="85" t="s">
        <v>341</v>
      </c>
      <c r="T1419" s="85" t="s">
        <v>468</v>
      </c>
      <c r="U1419" s="85" t="s">
        <v>469</v>
      </c>
      <c r="V1419" s="85" t="s">
        <v>473</v>
      </c>
      <c r="W1419" s="85" t="s">
        <v>476</v>
      </c>
      <c r="X1419" s="85" t="s">
        <v>330</v>
      </c>
      <c r="Z1419" s="42" t="s">
        <v>2757</v>
      </c>
      <c r="AA1419"/>
    </row>
    <row r="1420" spans="1:27" s="39" customFormat="1" x14ac:dyDescent="0.35">
      <c r="A1420" s="85" t="s">
        <v>811</v>
      </c>
      <c r="B1420" s="87">
        <v>51600</v>
      </c>
      <c r="C1420" s="87" t="s">
        <v>12</v>
      </c>
      <c r="D1420" s="86">
        <v>5.195143E-2</v>
      </c>
      <c r="E1420" s="86">
        <f>SUMIFS('Ratios_MARAMA-VA'!T:T, 'Ratios_MARAMA-VA'!AA:AA, Z1420)</f>
        <v>5.19514299999271E-2</v>
      </c>
      <c r="F1420" s="86">
        <f>SUMIFS('Ratios_MARAMA-VA'!J:J, 'Ratios_MARAMA-VA'!AA:AA, Z1420)</f>
        <v>2.0189568274122901E-4</v>
      </c>
      <c r="G1420" s="122">
        <f t="shared" si="77"/>
        <v>3.8862391803558115E-3</v>
      </c>
      <c r="H1420" s="122">
        <v>5.195143E-2</v>
      </c>
      <c r="I1420" s="86">
        <v>2.0189568274151231E-4</v>
      </c>
      <c r="J1420" s="122">
        <v>5.195143E-2</v>
      </c>
      <c r="K1420" s="86">
        <v>2.0189568274151231E-4</v>
      </c>
      <c r="L1420" s="122" t="str" cm="1">
        <f t="array" ref="L1420">_xlfn.SWITCH(A1420,
    "District of Columbia", _xlfn.XLOOKUP(R1420, '2015 O3 Growth Surrogates'!A:A, '2015 O3 Growth Surrogates'!H:H),
    "Maryland", _xlfn.XLOOKUP(R1420, '2015 O3 Growth Surrogates'!A:A, '2015 O3 Growth Surrogates'!I:I),
    "Virginia", _xlfn.XLOOKUP(R1420, '2015 O3 Growth Surrogates'!A:A, '2015 O3 Growth Surrogates'!J:J)
)</f>
        <v>Employment</v>
      </c>
      <c r="M1420" s="133" cm="1">
        <f t="array" ref="M1420">_xlfn.SWITCH(L1420,
"Employment", INDEX('Coop GFs_CFs'!C:D, MATCH(B1420,'Coop GFs_CFs'!B:B,0),1),
"Population", INDEX('Coop GFs_CFs'!E:F, MATCH(B1420,'Coop GFs_CFs'!B:B,0),1),
"Household", INDEX('Coop GFs_CFs'!G:H, MATCH(B1420,'Coop GFs_CFs'!B:B,0),1),
"VMT", INDEX('Coop GFs_CFs'!I:J, MATCH(B1420,'Coop GFs_CFs'!B:B,0),1),
"Lane Mile", INDEX('Coop GFs_CFs'!K:L, MATCH(B1420,'Coop GFs_CFs'!B:B,0),1),
"Gas Sales", INDEX('Coop GFs_CFs'!M:N, MATCH(B1420,'Coop GFs_CFs'!B:B,0),1),
"No Growth", INDEX('Coop GFs_CFs'!O:P, MATCH(B1420,'Coop GFs_CFs'!B:B,0),1)
)</f>
        <v>1.0625592417061611</v>
      </c>
      <c r="N1420" s="133" cm="1">
        <f t="array" ref="N1420">_xlfn.SWITCH(L1420,
"Employment", INDEX('Coop GFs_CFs'!C:D, MATCH(B1420,'Coop GFs_CFs'!B:B,0),2),
"Population", INDEX('Coop GFs_CFs'!E:F, MATCH(B1420,'Coop GFs_CFs'!B:B,0),2),
"Household", INDEX('Coop GFs_CFs'!G:H, MATCH(B1420,'Coop GFs_CFs'!B:B,0),2),
"VMT", INDEX('Coop GFs_CFs'!I:J, MATCH(B1420,'Coop GFs_CFs'!B:B,0),2),
"Lane Mile", INDEX('Coop GFs_CFs'!K:L, MATCH(B1420,'Coop GFs_CFs'!B:B,0),2),
"Gas Sales", INDEX('Coop GFs_CFs'!M:N, MATCH(B1420,'Coop GFs_CFs'!B:B,0),2),
"No Growth", INDEX('Coop GFs_CFs'!O:P, MATCH(B1420,'Coop GFs_CFs'!B:B,0),2)
)</f>
        <v>1.0767772511848339</v>
      </c>
      <c r="O1420" s="133"/>
      <c r="P1420" s="86">
        <f t="shared" si="78"/>
        <v>2.1452612355726797E-4</v>
      </c>
      <c r="Q1420" s="86">
        <f t="shared" si="79"/>
        <v>2.1739667828818589E-4</v>
      </c>
      <c r="R1420" s="156" t="s">
        <v>475</v>
      </c>
      <c r="S1420" s="85" t="s">
        <v>341</v>
      </c>
      <c r="T1420" s="85" t="s">
        <v>468</v>
      </c>
      <c r="U1420" s="85" t="s">
        <v>469</v>
      </c>
      <c r="V1420" s="85" t="s">
        <v>473</v>
      </c>
      <c r="W1420" s="85" t="s">
        <v>476</v>
      </c>
      <c r="X1420" s="85" t="s">
        <v>330</v>
      </c>
      <c r="Z1420" s="42" t="s">
        <v>2763</v>
      </c>
      <c r="AA1420"/>
    </row>
    <row r="1421" spans="1:27" s="39" customFormat="1" x14ac:dyDescent="0.35">
      <c r="A1421" s="85" t="s">
        <v>811</v>
      </c>
      <c r="B1421" s="87">
        <v>51610</v>
      </c>
      <c r="C1421" s="87" t="s">
        <v>12</v>
      </c>
      <c r="D1421" s="86">
        <v>3.1679430000000001E-2</v>
      </c>
      <c r="E1421" s="86">
        <f>SUMIFS('Ratios_MARAMA-VA'!T:T, 'Ratios_MARAMA-VA'!AA:AA, Z1421)</f>
        <v>3.1679429999955697E-2</v>
      </c>
      <c r="F1421" s="86">
        <f>SUMIFS('Ratios_MARAMA-VA'!J:J, 'Ratios_MARAMA-VA'!AA:AA, Z1421)</f>
        <v>1.23113842077166E-4</v>
      </c>
      <c r="G1421" s="122">
        <f t="shared" si="77"/>
        <v>3.8862391803557756E-3</v>
      </c>
      <c r="H1421" s="122">
        <v>3.1679430000000001E-2</v>
      </c>
      <c r="I1421" s="86">
        <v>1.2311384207733817E-4</v>
      </c>
      <c r="J1421" s="122">
        <v>3.1679430000000001E-2</v>
      </c>
      <c r="K1421" s="86">
        <v>1.2311384207733817E-4</v>
      </c>
      <c r="L1421" s="122" t="str" cm="1">
        <f t="array" ref="L1421">_xlfn.SWITCH(A1421,
    "District of Columbia", _xlfn.XLOOKUP(R1421, '2015 O3 Growth Surrogates'!A:A, '2015 O3 Growth Surrogates'!H:H),
    "Maryland", _xlfn.XLOOKUP(R1421, '2015 O3 Growth Surrogates'!A:A, '2015 O3 Growth Surrogates'!I:I),
    "Virginia", _xlfn.XLOOKUP(R1421, '2015 O3 Growth Surrogates'!A:A, '2015 O3 Growth Surrogates'!J:J)
)</f>
        <v>Employment</v>
      </c>
      <c r="M1421" s="133" cm="1">
        <f t="array" ref="M1421">_xlfn.SWITCH(L1421,
"Employment", INDEX('Coop GFs_CFs'!C:D, MATCH(B1421,'Coop GFs_CFs'!B:B,0),1),
"Population", INDEX('Coop GFs_CFs'!E:F, MATCH(B1421,'Coop GFs_CFs'!B:B,0),1),
"Household", INDEX('Coop GFs_CFs'!G:H, MATCH(B1421,'Coop GFs_CFs'!B:B,0),1),
"VMT", INDEX('Coop GFs_CFs'!I:J, MATCH(B1421,'Coop GFs_CFs'!B:B,0),1),
"Lane Mile", INDEX('Coop GFs_CFs'!K:L, MATCH(B1421,'Coop GFs_CFs'!B:B,0),1),
"Gas Sales", INDEX('Coop GFs_CFs'!M:N, MATCH(B1421,'Coop GFs_CFs'!B:B,0),1),
"No Growth", INDEX('Coop GFs_CFs'!O:P, MATCH(B1421,'Coop GFs_CFs'!B:B,0),1)
)</f>
        <v>1.2446203080415557</v>
      </c>
      <c r="N1421" s="133" cm="1">
        <f t="array" ref="N1421">_xlfn.SWITCH(L1421,
"Employment", INDEX('Coop GFs_CFs'!C:D, MATCH(B1421,'Coop GFs_CFs'!B:B,0),2),
"Population", INDEX('Coop GFs_CFs'!E:F, MATCH(B1421,'Coop GFs_CFs'!B:B,0),2),
"Household", INDEX('Coop GFs_CFs'!G:H, MATCH(B1421,'Coop GFs_CFs'!B:B,0),2),
"VMT", INDEX('Coop GFs_CFs'!I:J, MATCH(B1421,'Coop GFs_CFs'!B:B,0),2),
"Lane Mile", INDEX('Coop GFs_CFs'!K:L, MATCH(B1421,'Coop GFs_CFs'!B:B,0),2),
"Gas Sales", INDEX('Coop GFs_CFs'!M:N, MATCH(B1421,'Coop GFs_CFs'!B:B,0),2),
"No Growth", INDEX('Coop GFs_CFs'!O:P, MATCH(B1421,'Coop GFs_CFs'!B:B,0),2)
)</f>
        <v>1.3259344505225987</v>
      </c>
      <c r="O1421" s="133"/>
      <c r="P1421" s="86">
        <f t="shared" si="78"/>
        <v>1.5322998805026179E-4</v>
      </c>
      <c r="Q1421" s="86">
        <f t="shared" si="79"/>
        <v>1.6324088454631308E-4</v>
      </c>
      <c r="R1421" s="156" t="s">
        <v>475</v>
      </c>
      <c r="S1421" s="85" t="s">
        <v>341</v>
      </c>
      <c r="T1421" s="85" t="s">
        <v>468</v>
      </c>
      <c r="U1421" s="85" t="s">
        <v>469</v>
      </c>
      <c r="V1421" s="85" t="s">
        <v>473</v>
      </c>
      <c r="W1421" s="85" t="s">
        <v>476</v>
      </c>
      <c r="X1421" s="85" t="s">
        <v>330</v>
      </c>
      <c r="Z1421" s="42" t="s">
        <v>2764</v>
      </c>
      <c r="AA1421"/>
    </row>
    <row r="1422" spans="1:27" s="39" customFormat="1" x14ac:dyDescent="0.35">
      <c r="A1422" s="85" t="s">
        <v>811</v>
      </c>
      <c r="B1422" s="87">
        <v>51683</v>
      </c>
      <c r="C1422" s="87" t="s">
        <v>12</v>
      </c>
      <c r="D1422" s="86">
        <v>2.4851580000000002E-2</v>
      </c>
      <c r="E1422" s="86">
        <f>SUMIFS('Ratios_MARAMA-VA'!T:T, 'Ratios_MARAMA-VA'!AA:AA, Z1422)</f>
        <v>2.4851579999965099E-2</v>
      </c>
      <c r="F1422" s="86">
        <f>SUMIFS('Ratios_MARAMA-VA'!J:J, 'Ratios_MARAMA-VA'!AA:AA, Z1422)</f>
        <v>9.6579183889611503E-5</v>
      </c>
      <c r="G1422" s="122">
        <f t="shared" si="77"/>
        <v>3.886239180355822E-3</v>
      </c>
      <c r="H1422" s="122">
        <v>2.4851580000000002E-2</v>
      </c>
      <c r="I1422" s="86">
        <v>9.6579183889747151E-5</v>
      </c>
      <c r="J1422" s="122">
        <v>2.4851580000000002E-2</v>
      </c>
      <c r="K1422" s="86">
        <v>9.6579183889747151E-5</v>
      </c>
      <c r="L1422" s="122" t="str" cm="1">
        <f t="array" ref="L1422">_xlfn.SWITCH(A1422,
    "District of Columbia", _xlfn.XLOOKUP(R1422, '2015 O3 Growth Surrogates'!A:A, '2015 O3 Growth Surrogates'!H:H),
    "Maryland", _xlfn.XLOOKUP(R1422, '2015 O3 Growth Surrogates'!A:A, '2015 O3 Growth Surrogates'!I:I),
    "Virginia", _xlfn.XLOOKUP(R1422, '2015 O3 Growth Surrogates'!A:A, '2015 O3 Growth Surrogates'!J:J)
)</f>
        <v>Employment</v>
      </c>
      <c r="M1422" s="133" cm="1">
        <f t="array" ref="M1422">_xlfn.SWITCH(L1422,
"Employment", INDEX('Coop GFs_CFs'!C:D, MATCH(B1422,'Coop GFs_CFs'!B:B,0),1),
"Population", INDEX('Coop GFs_CFs'!E:F, MATCH(B1422,'Coop GFs_CFs'!B:B,0),1),
"Household", INDEX('Coop GFs_CFs'!G:H, MATCH(B1422,'Coop GFs_CFs'!B:B,0),1),
"VMT", INDEX('Coop GFs_CFs'!I:J, MATCH(B1422,'Coop GFs_CFs'!B:B,0),1),
"Lane Mile", INDEX('Coop GFs_CFs'!K:L, MATCH(B1422,'Coop GFs_CFs'!B:B,0),1),
"Gas Sales", INDEX('Coop GFs_CFs'!M:N, MATCH(B1422,'Coop GFs_CFs'!B:B,0),1),
"No Growth", INDEX('Coop GFs_CFs'!O:P, MATCH(B1422,'Coop GFs_CFs'!B:B,0),1)
)</f>
        <v>1.0626817271189477</v>
      </c>
      <c r="N1422" s="133" cm="1">
        <f t="array" ref="N1422">_xlfn.SWITCH(L1422,
"Employment", INDEX('Coop GFs_CFs'!C:D, MATCH(B1422,'Coop GFs_CFs'!B:B,0),2),
"Population", INDEX('Coop GFs_CFs'!E:F, MATCH(B1422,'Coop GFs_CFs'!B:B,0),2),
"Household", INDEX('Coop GFs_CFs'!G:H, MATCH(B1422,'Coop GFs_CFs'!B:B,0),2),
"VMT", INDEX('Coop GFs_CFs'!I:J, MATCH(B1422,'Coop GFs_CFs'!B:B,0),2),
"Lane Mile", INDEX('Coop GFs_CFs'!K:L, MATCH(B1422,'Coop GFs_CFs'!B:B,0),2),
"Gas Sales", INDEX('Coop GFs_CFs'!M:N, MATCH(B1422,'Coop GFs_CFs'!B:B,0),2),
"No Growth", INDEX('Coop GFs_CFs'!O:P, MATCH(B1422,'Coop GFs_CFs'!B:B,0),2)
)</f>
        <v>1.0893103528916537</v>
      </c>
      <c r="O1422" s="133"/>
      <c r="P1422" s="86">
        <f t="shared" si="78"/>
        <v>1.0263293393955081E-4</v>
      </c>
      <c r="Q1422" s="86">
        <f t="shared" si="79"/>
        <v>1.0520470488478062E-4</v>
      </c>
      <c r="R1422" s="156" t="s">
        <v>475</v>
      </c>
      <c r="S1422" s="85" t="s">
        <v>341</v>
      </c>
      <c r="T1422" s="85" t="s">
        <v>468</v>
      </c>
      <c r="U1422" s="85" t="s">
        <v>469</v>
      </c>
      <c r="V1422" s="85" t="s">
        <v>473</v>
      </c>
      <c r="W1422" s="85" t="s">
        <v>476</v>
      </c>
      <c r="X1422" s="85" t="s">
        <v>330</v>
      </c>
      <c r="Z1422" s="42" t="s">
        <v>2766</v>
      </c>
      <c r="AA1422"/>
    </row>
    <row r="1423" spans="1:27" s="39" customFormat="1" x14ac:dyDescent="0.35">
      <c r="A1423" s="85" t="s">
        <v>811</v>
      </c>
      <c r="B1423" s="87">
        <v>51685</v>
      </c>
      <c r="C1423" s="87" t="s">
        <v>12</v>
      </c>
      <c r="D1423" s="86">
        <v>2.9610339999999999E-2</v>
      </c>
      <c r="E1423" s="86">
        <f>SUMIFS('Ratios_MARAMA-VA'!T:T, 'Ratios_MARAMA-VA'!AA:AA, Z1423)</f>
        <v>2.9610339999958501E-2</v>
      </c>
      <c r="F1423" s="86">
        <f>SUMIFS('Ratios_MARAMA-VA'!J:J, 'Ratios_MARAMA-VA'!AA:AA, Z1423)</f>
        <v>1.1507286345149499E-4</v>
      </c>
      <c r="G1423" s="122">
        <f t="shared" si="77"/>
        <v>3.8862391803557903E-3</v>
      </c>
      <c r="H1423" s="122">
        <v>2.9610339999999999E-2</v>
      </c>
      <c r="I1423" s="86">
        <v>1.1507286345165627E-4</v>
      </c>
      <c r="J1423" s="122">
        <v>2.9610339999999999E-2</v>
      </c>
      <c r="K1423" s="86">
        <v>1.1507286345165627E-4</v>
      </c>
      <c r="L1423" s="122" t="str" cm="1">
        <f t="array" ref="L1423">_xlfn.SWITCH(A1423,
    "District of Columbia", _xlfn.XLOOKUP(R1423, '2015 O3 Growth Surrogates'!A:A, '2015 O3 Growth Surrogates'!H:H),
    "Maryland", _xlfn.XLOOKUP(R1423, '2015 O3 Growth Surrogates'!A:A, '2015 O3 Growth Surrogates'!I:I),
    "Virginia", _xlfn.XLOOKUP(R1423, '2015 O3 Growth Surrogates'!A:A, '2015 O3 Growth Surrogates'!J:J)
)</f>
        <v>Employment</v>
      </c>
      <c r="M1423" s="133" cm="1">
        <f t="array" ref="M1423">_xlfn.SWITCH(L1423,
"Employment", INDEX('Coop GFs_CFs'!C:D, MATCH(B1423,'Coop GFs_CFs'!B:B,0),1),
"Population", INDEX('Coop GFs_CFs'!E:F, MATCH(B1423,'Coop GFs_CFs'!B:B,0),1),
"Household", INDEX('Coop GFs_CFs'!G:H, MATCH(B1423,'Coop GFs_CFs'!B:B,0),1),
"VMT", INDEX('Coop GFs_CFs'!I:J, MATCH(B1423,'Coop GFs_CFs'!B:B,0),1),
"Lane Mile", INDEX('Coop GFs_CFs'!K:L, MATCH(B1423,'Coop GFs_CFs'!B:B,0),1),
"Gas Sales", INDEX('Coop GFs_CFs'!M:N, MATCH(B1423,'Coop GFs_CFs'!B:B,0),1),
"No Growth", INDEX('Coop GFs_CFs'!O:P, MATCH(B1423,'Coop GFs_CFs'!B:B,0),1)
)</f>
        <v>1.1233017518770112</v>
      </c>
      <c r="N1423" s="133" cm="1">
        <f t="array" ref="N1423">_xlfn.SWITCH(L1423,
"Employment", INDEX('Coop GFs_CFs'!C:D, MATCH(B1423,'Coop GFs_CFs'!B:B,0),2),
"Population", INDEX('Coop GFs_CFs'!E:F, MATCH(B1423,'Coop GFs_CFs'!B:B,0),2),
"Household", INDEX('Coop GFs_CFs'!G:H, MATCH(B1423,'Coop GFs_CFs'!B:B,0),2),
"VMT", INDEX('Coop GFs_CFs'!I:J, MATCH(B1423,'Coop GFs_CFs'!B:B,0),2),
"Lane Mile", INDEX('Coop GFs_CFs'!K:L, MATCH(B1423,'Coop GFs_CFs'!B:B,0),2),
"Gas Sales", INDEX('Coop GFs_CFs'!M:N, MATCH(B1423,'Coop GFs_CFs'!B:B,0),2),
"No Growth", INDEX('Coop GFs_CFs'!O:P, MATCH(B1423,'Coop GFs_CFs'!B:B,0),2)
)</f>
        <v>1.1478816589202718</v>
      </c>
      <c r="O1423" s="133"/>
      <c r="P1423" s="86">
        <f t="shared" si="78"/>
        <v>1.2926154910856841E-4</v>
      </c>
      <c r="Q1423" s="86">
        <f t="shared" si="79"/>
        <v>1.32090029395408E-4</v>
      </c>
      <c r="R1423" s="156" t="s">
        <v>475</v>
      </c>
      <c r="S1423" s="85" t="s">
        <v>341</v>
      </c>
      <c r="T1423" s="85" t="s">
        <v>468</v>
      </c>
      <c r="U1423" s="85" t="s">
        <v>469</v>
      </c>
      <c r="V1423" s="85" t="s">
        <v>473</v>
      </c>
      <c r="W1423" s="85" t="s">
        <v>476</v>
      </c>
      <c r="X1423" s="85" t="s">
        <v>330</v>
      </c>
      <c r="Z1423" s="42" t="s">
        <v>2767</v>
      </c>
      <c r="AA1423"/>
    </row>
    <row r="1424" spans="1:27" s="39" customFormat="1" x14ac:dyDescent="0.35">
      <c r="A1424" s="85" t="s">
        <v>9</v>
      </c>
      <c r="B1424" s="87">
        <v>11001</v>
      </c>
      <c r="C1424" s="87" t="s">
        <v>12</v>
      </c>
      <c r="D1424" s="86">
        <v>0.51722060000000003</v>
      </c>
      <c r="E1424" s="86">
        <f>SUMIFS('Ratios_MARAMA-VA'!T:T, 'Ratios_MARAMA-VA'!AA:AA, Z1424)</f>
        <v>0.51722059999927406</v>
      </c>
      <c r="F1424" s="86">
        <f>SUMIFS('Ratios_MARAMA-VA'!J:J, 'Ratios_MARAMA-VA'!AA:AA, Z1424)</f>
        <v>2.0100429606043201E-3</v>
      </c>
      <c r="G1424" s="122">
        <f t="shared" ref="G1424:G1461" si="80">F1424/E1424</f>
        <v>3.886239180355812E-3</v>
      </c>
      <c r="H1424" s="122">
        <v>0.51722060000000003</v>
      </c>
      <c r="I1424" s="86">
        <v>2.0100429606071412E-3</v>
      </c>
      <c r="J1424" s="122">
        <v>0.51722060000000003</v>
      </c>
      <c r="K1424" s="86">
        <v>2.0100429606071412E-3</v>
      </c>
      <c r="L1424" s="122" t="str" cm="1">
        <f t="array" ref="L1424">_xlfn.SWITCH(A1424,
    "District of Columbia", _xlfn.XLOOKUP(R1424, '2015 O3 Growth Surrogates'!A:A, '2015 O3 Growth Surrogates'!H:H),
    "Maryland", _xlfn.XLOOKUP(R1424, '2015 O3 Growth Surrogates'!A:A, '2015 O3 Growth Surrogates'!I:I),
    "Virginia", _xlfn.XLOOKUP(R1424, '2015 O3 Growth Surrogates'!A:A, '2015 O3 Growth Surrogates'!J:J)
)</f>
        <v>Employment</v>
      </c>
      <c r="M1424" s="133" cm="1">
        <f t="array" ref="M1424">_xlfn.SWITCH(L1424,
"Employment", INDEX('Coop GFs_CFs'!C:D, MATCH(B1424,'Coop GFs_CFs'!B:B,0),1),
"Population", INDEX('Coop GFs_CFs'!E:F, MATCH(B1424,'Coop GFs_CFs'!B:B,0),1),
"Household", INDEX('Coop GFs_CFs'!G:H, MATCH(B1424,'Coop GFs_CFs'!B:B,0),1),
"VMT", INDEX('Coop GFs_CFs'!I:J, MATCH(B1424,'Coop GFs_CFs'!B:B,0),1),
"Lane Mile", INDEX('Coop GFs_CFs'!K:L, MATCH(B1424,'Coop GFs_CFs'!B:B,0),1),
"Gas Sales", INDEX('Coop GFs_CFs'!M:N, MATCH(B1424,'Coop GFs_CFs'!B:B,0),1),
"No Growth", INDEX('Coop GFs_CFs'!O:P, MATCH(B1424,'Coop GFs_CFs'!B:B,0),1)
)</f>
        <v>1.1125759036334977</v>
      </c>
      <c r="N1424" s="133" cm="1">
        <f t="array" ref="N1424">_xlfn.SWITCH(L1424,
"Employment", INDEX('Coop GFs_CFs'!C:D, MATCH(B1424,'Coop GFs_CFs'!B:B,0),2),
"Population", INDEX('Coop GFs_CFs'!E:F, MATCH(B1424,'Coop GFs_CFs'!B:B,0),2),
"Household", INDEX('Coop GFs_CFs'!G:H, MATCH(B1424,'Coop GFs_CFs'!B:B,0),2),
"VMT", INDEX('Coop GFs_CFs'!I:J, MATCH(B1424,'Coop GFs_CFs'!B:B,0),2),
"Lane Mile", INDEX('Coop GFs_CFs'!K:L, MATCH(B1424,'Coop GFs_CFs'!B:B,0),2),
"Gas Sales", INDEX('Coop GFs_CFs'!M:N, MATCH(B1424,'Coop GFs_CFs'!B:B,0),2),
"No Growth", INDEX('Coop GFs_CFs'!O:P, MATCH(B1424,'Coop GFs_CFs'!B:B,0),2)
)</f>
        <v>1.1554041707984846</v>
      </c>
      <c r="O1424" s="133"/>
      <c r="P1424" s="86">
        <f t="shared" si="78"/>
        <v>2.2363253632365025E-3</v>
      </c>
      <c r="Q1424" s="86">
        <f t="shared" si="79"/>
        <v>2.3224120201663654E-3</v>
      </c>
      <c r="R1424" s="156" t="s">
        <v>472</v>
      </c>
      <c r="S1424" s="85" t="s">
        <v>341</v>
      </c>
      <c r="T1424" s="85" t="s">
        <v>468</v>
      </c>
      <c r="U1424" s="85" t="s">
        <v>469</v>
      </c>
      <c r="V1424" s="85" t="s">
        <v>473</v>
      </c>
      <c r="W1424" s="85" t="s">
        <v>474</v>
      </c>
      <c r="X1424" s="85" t="s">
        <v>330</v>
      </c>
      <c r="Z1424" s="42" t="s">
        <v>2769</v>
      </c>
      <c r="AA1424"/>
    </row>
    <row r="1425" spans="1:27" s="39" customFormat="1" x14ac:dyDescent="0.35">
      <c r="A1425" s="85" t="s">
        <v>497</v>
      </c>
      <c r="B1425" s="87">
        <v>24009</v>
      </c>
      <c r="C1425" s="87" t="s">
        <v>12</v>
      </c>
      <c r="D1425" s="86">
        <v>4.5461660000000001E-2</v>
      </c>
      <c r="E1425" s="86">
        <f>SUMIFS('Ratios_MARAMA-VA'!T:T, 'Ratios_MARAMA-VA'!AA:AA, Z1425)</f>
        <v>4.5461659999936503E-2</v>
      </c>
      <c r="F1425" s="86">
        <f>SUMIFS('Ratios_MARAMA-VA'!J:J, 'Ratios_MARAMA-VA'!AA:AA, Z1425)</f>
        <v>1.7667488429576599E-4</v>
      </c>
      <c r="G1425" s="122">
        <f t="shared" si="80"/>
        <v>3.8862391803557712E-3</v>
      </c>
      <c r="H1425" s="122">
        <v>4.5461660000000001E-2</v>
      </c>
      <c r="I1425" s="86">
        <v>1.7667488429601275E-4</v>
      </c>
      <c r="J1425" s="122">
        <v>4.5461660000000001E-2</v>
      </c>
      <c r="K1425" s="86">
        <v>1.7667488429601275E-4</v>
      </c>
      <c r="L1425" s="122" t="str" cm="1">
        <f t="array" ref="L1425">_xlfn.SWITCH(A1425,
    "District of Columbia", _xlfn.XLOOKUP(R1425, '2015 O3 Growth Surrogates'!A:A, '2015 O3 Growth Surrogates'!H:H),
    "Maryland", _xlfn.XLOOKUP(R1425, '2015 O3 Growth Surrogates'!A:A, '2015 O3 Growth Surrogates'!I:I),
    "Virginia", _xlfn.XLOOKUP(R1425, '2015 O3 Growth Surrogates'!A:A, '2015 O3 Growth Surrogates'!J:J)
)</f>
        <v>Gas Sales</v>
      </c>
      <c r="M1425" s="133" cm="1">
        <f t="array" ref="M1425">_xlfn.SWITCH(L1425,
"Employment", INDEX('Coop GFs_CFs'!C:D, MATCH(B1425,'Coop GFs_CFs'!B:B,0),1),
"Population", INDEX('Coop GFs_CFs'!E:F, MATCH(B1425,'Coop GFs_CFs'!B:B,0),1),
"Household", INDEX('Coop GFs_CFs'!G:H, MATCH(B1425,'Coop GFs_CFs'!B:B,0),1),
"VMT", INDEX('Coop GFs_CFs'!I:J, MATCH(B1425,'Coop GFs_CFs'!B:B,0),1),
"Lane Mile", INDEX('Coop GFs_CFs'!K:L, MATCH(B1425,'Coop GFs_CFs'!B:B,0),1),
"Gas Sales", INDEX('Coop GFs_CFs'!M:N, MATCH(B1425,'Coop GFs_CFs'!B:B,0),1),
"No Growth", INDEX('Coop GFs_CFs'!O:P, MATCH(B1425,'Coop GFs_CFs'!B:B,0),1)
)</f>
        <v>0.9726431554456072</v>
      </c>
      <c r="N1425" s="133" cm="1">
        <f t="array" ref="N1425">_xlfn.SWITCH(L1425,
"Employment", INDEX('Coop GFs_CFs'!C:D, MATCH(B1425,'Coop GFs_CFs'!B:B,0),2),
"Population", INDEX('Coop GFs_CFs'!E:F, MATCH(B1425,'Coop GFs_CFs'!B:B,0),2),
"Household", INDEX('Coop GFs_CFs'!G:H, MATCH(B1425,'Coop GFs_CFs'!B:B,0),2),
"VMT", INDEX('Coop GFs_CFs'!I:J, MATCH(B1425,'Coop GFs_CFs'!B:B,0),2),
"Lane Mile", INDEX('Coop GFs_CFs'!K:L, MATCH(B1425,'Coop GFs_CFs'!B:B,0),2),
"Gas Sales", INDEX('Coop GFs_CFs'!M:N, MATCH(B1425,'Coop GFs_CFs'!B:B,0),2),
"No Growth", INDEX('Coop GFs_CFs'!O:P, MATCH(B1425,'Coop GFs_CFs'!B:B,0),2)
)</f>
        <v>0.94819182842192828</v>
      </c>
      <c r="O1425" s="133"/>
      <c r="P1425" s="86">
        <f t="shared" si="78"/>
        <v>1.718416169494214E-4</v>
      </c>
      <c r="Q1425" s="86">
        <f t="shared" si="79"/>
        <v>1.6752168157663499E-4</v>
      </c>
      <c r="R1425" s="156" t="s">
        <v>472</v>
      </c>
      <c r="S1425" s="85" t="s">
        <v>341</v>
      </c>
      <c r="T1425" s="85" t="s">
        <v>468</v>
      </c>
      <c r="U1425" s="85" t="s">
        <v>469</v>
      </c>
      <c r="V1425" s="85" t="s">
        <v>473</v>
      </c>
      <c r="W1425" s="85" t="s">
        <v>474</v>
      </c>
      <c r="X1425" s="85" t="s">
        <v>330</v>
      </c>
      <c r="Z1425" s="42" t="s">
        <v>2770</v>
      </c>
      <c r="AA1425"/>
    </row>
    <row r="1426" spans="1:27" s="39" customFormat="1" x14ac:dyDescent="0.35">
      <c r="A1426" s="85" t="s">
        <v>497</v>
      </c>
      <c r="B1426" s="87">
        <v>24017</v>
      </c>
      <c r="C1426" s="87" t="s">
        <v>12</v>
      </c>
      <c r="D1426" s="86">
        <v>7.4524069999999998E-2</v>
      </c>
      <c r="E1426" s="86">
        <f>SUMIFS('Ratios_MARAMA-VA'!T:T, 'Ratios_MARAMA-VA'!AA:AA, Z1426)</f>
        <v>7.4524069999895498E-2</v>
      </c>
      <c r="F1426" s="86">
        <f>SUMIFS('Ratios_MARAMA-VA'!J:J, 'Ratios_MARAMA-VA'!AA:AA, Z1426)</f>
        <v>2.8961836071317299E-4</v>
      </c>
      <c r="G1426" s="122">
        <f t="shared" si="80"/>
        <v>3.8862391803558111E-3</v>
      </c>
      <c r="H1426" s="122">
        <v>7.4524069999999998E-2</v>
      </c>
      <c r="I1426" s="86">
        <v>2.8961836071357907E-4</v>
      </c>
      <c r="J1426" s="122">
        <v>7.4524069999999998E-2</v>
      </c>
      <c r="K1426" s="86">
        <v>2.8961836071357907E-4</v>
      </c>
      <c r="L1426" s="122" t="str" cm="1">
        <f t="array" ref="L1426">_xlfn.SWITCH(A1426,
    "District of Columbia", _xlfn.XLOOKUP(R1426, '2015 O3 Growth Surrogates'!A:A, '2015 O3 Growth Surrogates'!H:H),
    "Maryland", _xlfn.XLOOKUP(R1426, '2015 O3 Growth Surrogates'!A:A, '2015 O3 Growth Surrogates'!I:I),
    "Virginia", _xlfn.XLOOKUP(R1426, '2015 O3 Growth Surrogates'!A:A, '2015 O3 Growth Surrogates'!J:J)
)</f>
        <v>Gas Sales</v>
      </c>
      <c r="M1426" s="133" cm="1">
        <f t="array" ref="M1426">_xlfn.SWITCH(L1426,
"Employment", INDEX('Coop GFs_CFs'!C:D, MATCH(B1426,'Coop GFs_CFs'!B:B,0),1),
"Population", INDEX('Coop GFs_CFs'!E:F, MATCH(B1426,'Coop GFs_CFs'!B:B,0),1),
"Household", INDEX('Coop GFs_CFs'!G:H, MATCH(B1426,'Coop GFs_CFs'!B:B,0),1),
"VMT", INDEX('Coop GFs_CFs'!I:J, MATCH(B1426,'Coop GFs_CFs'!B:B,0),1),
"Lane Mile", INDEX('Coop GFs_CFs'!K:L, MATCH(B1426,'Coop GFs_CFs'!B:B,0),1),
"Gas Sales", INDEX('Coop GFs_CFs'!M:N, MATCH(B1426,'Coop GFs_CFs'!B:B,0),1),
"No Growth", INDEX('Coop GFs_CFs'!O:P, MATCH(B1426,'Coop GFs_CFs'!B:B,0),1)
)</f>
        <v>0.9726431554456072</v>
      </c>
      <c r="N1426" s="133" cm="1">
        <f t="array" ref="N1426">_xlfn.SWITCH(L1426,
"Employment", INDEX('Coop GFs_CFs'!C:D, MATCH(B1426,'Coop GFs_CFs'!B:B,0),2),
"Population", INDEX('Coop GFs_CFs'!E:F, MATCH(B1426,'Coop GFs_CFs'!B:B,0),2),
"Household", INDEX('Coop GFs_CFs'!G:H, MATCH(B1426,'Coop GFs_CFs'!B:B,0),2),
"VMT", INDEX('Coop GFs_CFs'!I:J, MATCH(B1426,'Coop GFs_CFs'!B:B,0),2),
"Lane Mile", INDEX('Coop GFs_CFs'!K:L, MATCH(B1426,'Coop GFs_CFs'!B:B,0),2),
"Gas Sales", INDEX('Coop GFs_CFs'!M:N, MATCH(B1426,'Coop GFs_CFs'!B:B,0),2),
"No Growth", INDEX('Coop GFs_CFs'!O:P, MATCH(B1426,'Coop GFs_CFs'!B:B,0),2)
)</f>
        <v>0.94819182842192828</v>
      </c>
      <c r="O1426" s="133"/>
      <c r="P1426" s="86">
        <f t="shared" si="78"/>
        <v>2.8169531623904465E-4</v>
      </c>
      <c r="Q1426" s="86">
        <f t="shared" si="79"/>
        <v>2.7461376298918506E-4</v>
      </c>
      <c r="R1426" s="156" t="s">
        <v>472</v>
      </c>
      <c r="S1426" s="85" t="s">
        <v>341</v>
      </c>
      <c r="T1426" s="85" t="s">
        <v>468</v>
      </c>
      <c r="U1426" s="85" t="s">
        <v>469</v>
      </c>
      <c r="V1426" s="85" t="s">
        <v>473</v>
      </c>
      <c r="W1426" s="85" t="s">
        <v>474</v>
      </c>
      <c r="X1426" s="85" t="s">
        <v>330</v>
      </c>
      <c r="Z1426" s="42" t="s">
        <v>2778</v>
      </c>
      <c r="AA1426"/>
    </row>
    <row r="1427" spans="1:27" s="39" customFormat="1" x14ac:dyDescent="0.35">
      <c r="A1427" s="85" t="s">
        <v>497</v>
      </c>
      <c r="B1427" s="87">
        <v>24021</v>
      </c>
      <c r="C1427" s="87" t="s">
        <v>12</v>
      </c>
      <c r="D1427" s="86">
        <v>0.27536460000000001</v>
      </c>
      <c r="E1427" s="86">
        <f>SUMIFS('Ratios_MARAMA-VA'!T:T, 'Ratios_MARAMA-VA'!AA:AA, Z1427)</f>
        <v>0.27536459999961399</v>
      </c>
      <c r="F1427" s="86">
        <f>SUMIFS('Ratios_MARAMA-VA'!J:J, 'Ratios_MARAMA-VA'!AA:AA, Z1427)</f>
        <v>1.0701326974014999E-3</v>
      </c>
      <c r="G1427" s="122">
        <f t="shared" si="80"/>
        <v>3.8862391803557903E-3</v>
      </c>
      <c r="H1427" s="122">
        <v>0.27536460000000001</v>
      </c>
      <c r="I1427" s="86">
        <v>1.070132697403E-3</v>
      </c>
      <c r="J1427" s="122">
        <v>0.27536460000000001</v>
      </c>
      <c r="K1427" s="86">
        <v>1.070132697403E-3</v>
      </c>
      <c r="L1427" s="122" t="str" cm="1">
        <f t="array" ref="L1427">_xlfn.SWITCH(A1427,
    "District of Columbia", _xlfn.XLOOKUP(R1427, '2015 O3 Growth Surrogates'!A:A, '2015 O3 Growth Surrogates'!H:H),
    "Maryland", _xlfn.XLOOKUP(R1427, '2015 O3 Growth Surrogates'!A:A, '2015 O3 Growth Surrogates'!I:I),
    "Virginia", _xlfn.XLOOKUP(R1427, '2015 O3 Growth Surrogates'!A:A, '2015 O3 Growth Surrogates'!J:J)
)</f>
        <v>Gas Sales</v>
      </c>
      <c r="M1427" s="133" cm="1">
        <f t="array" ref="M1427">_xlfn.SWITCH(L1427,
"Employment", INDEX('Coop GFs_CFs'!C:D, MATCH(B1427,'Coop GFs_CFs'!B:B,0),1),
"Population", INDEX('Coop GFs_CFs'!E:F, MATCH(B1427,'Coop GFs_CFs'!B:B,0),1),
"Household", INDEX('Coop GFs_CFs'!G:H, MATCH(B1427,'Coop GFs_CFs'!B:B,0),1),
"VMT", INDEX('Coop GFs_CFs'!I:J, MATCH(B1427,'Coop GFs_CFs'!B:B,0),1),
"Lane Mile", INDEX('Coop GFs_CFs'!K:L, MATCH(B1427,'Coop GFs_CFs'!B:B,0),1),
"Gas Sales", INDEX('Coop GFs_CFs'!M:N, MATCH(B1427,'Coop GFs_CFs'!B:B,0),1),
"No Growth", INDEX('Coop GFs_CFs'!O:P, MATCH(B1427,'Coop GFs_CFs'!B:B,0),1)
)</f>
        <v>0.9726431554456072</v>
      </c>
      <c r="N1427" s="133" cm="1">
        <f t="array" ref="N1427">_xlfn.SWITCH(L1427,
"Employment", INDEX('Coop GFs_CFs'!C:D, MATCH(B1427,'Coop GFs_CFs'!B:B,0),2),
"Population", INDEX('Coop GFs_CFs'!E:F, MATCH(B1427,'Coop GFs_CFs'!B:B,0),2),
"Household", INDEX('Coop GFs_CFs'!G:H, MATCH(B1427,'Coop GFs_CFs'!B:B,0),2),
"VMT", INDEX('Coop GFs_CFs'!I:J, MATCH(B1427,'Coop GFs_CFs'!B:B,0),2),
"Lane Mile", INDEX('Coop GFs_CFs'!K:L, MATCH(B1427,'Coop GFs_CFs'!B:B,0),2),
"Gas Sales", INDEX('Coop GFs_CFs'!M:N, MATCH(B1427,'Coop GFs_CFs'!B:B,0),2),
"No Growth", INDEX('Coop GFs_CFs'!O:P, MATCH(B1427,'Coop GFs_CFs'!B:B,0),2)
)</f>
        <v>0.94819182842192828</v>
      </c>
      <c r="O1427" s="133"/>
      <c r="P1427" s="86">
        <f t="shared" si="78"/>
        <v>1.0408572435461141E-3</v>
      </c>
      <c r="Q1427" s="86">
        <f t="shared" si="79"/>
        <v>1.0146910790032183E-3</v>
      </c>
      <c r="R1427" s="156" t="s">
        <v>472</v>
      </c>
      <c r="S1427" s="85" t="s">
        <v>341</v>
      </c>
      <c r="T1427" s="85" t="s">
        <v>468</v>
      </c>
      <c r="U1427" s="85" t="s">
        <v>469</v>
      </c>
      <c r="V1427" s="85" t="s">
        <v>473</v>
      </c>
      <c r="W1427" s="85" t="s">
        <v>474</v>
      </c>
      <c r="X1427" s="85" t="s">
        <v>330</v>
      </c>
      <c r="Z1427" s="42" t="s">
        <v>2779</v>
      </c>
      <c r="AA1427"/>
    </row>
    <row r="1428" spans="1:27" s="39" customFormat="1" x14ac:dyDescent="0.35">
      <c r="A1428" s="85" t="s">
        <v>497</v>
      </c>
      <c r="B1428" s="87">
        <v>24031</v>
      </c>
      <c r="C1428" s="87" t="s">
        <v>12</v>
      </c>
      <c r="D1428" s="86">
        <v>1.091807</v>
      </c>
      <c r="E1428" s="86">
        <f>SUMIFS('Ratios_MARAMA-VA'!T:T, 'Ratios_MARAMA-VA'!AA:AA, Z1428)</f>
        <v>1.0918069999984701</v>
      </c>
      <c r="F1428" s="86">
        <f>SUMIFS('Ratios_MARAMA-VA'!J:J, 'Ratios_MARAMA-VA'!AA:AA, Z1428)</f>
        <v>4.2430231407807797E-3</v>
      </c>
      <c r="G1428" s="122">
        <f t="shared" si="80"/>
        <v>3.8862391803558003E-3</v>
      </c>
      <c r="H1428" s="122">
        <v>1.091807</v>
      </c>
      <c r="I1428" s="86">
        <v>4.2430231407867254E-3</v>
      </c>
      <c r="J1428" s="122">
        <v>1.091807</v>
      </c>
      <c r="K1428" s="86">
        <v>4.2430231407867254E-3</v>
      </c>
      <c r="L1428" s="122" t="str" cm="1">
        <f t="array" ref="L1428">_xlfn.SWITCH(A1428,
    "District of Columbia", _xlfn.XLOOKUP(R1428, '2015 O3 Growth Surrogates'!A:A, '2015 O3 Growth Surrogates'!H:H),
    "Maryland", _xlfn.XLOOKUP(R1428, '2015 O3 Growth Surrogates'!A:A, '2015 O3 Growth Surrogates'!I:I),
    "Virginia", _xlfn.XLOOKUP(R1428, '2015 O3 Growth Surrogates'!A:A, '2015 O3 Growth Surrogates'!J:J)
)</f>
        <v>Gas Sales</v>
      </c>
      <c r="M1428" s="133" cm="1">
        <f t="array" ref="M1428">_xlfn.SWITCH(L1428,
"Employment", INDEX('Coop GFs_CFs'!C:D, MATCH(B1428,'Coop GFs_CFs'!B:B,0),1),
"Population", INDEX('Coop GFs_CFs'!E:F, MATCH(B1428,'Coop GFs_CFs'!B:B,0),1),
"Household", INDEX('Coop GFs_CFs'!G:H, MATCH(B1428,'Coop GFs_CFs'!B:B,0),1),
"VMT", INDEX('Coop GFs_CFs'!I:J, MATCH(B1428,'Coop GFs_CFs'!B:B,0),1),
"Lane Mile", INDEX('Coop GFs_CFs'!K:L, MATCH(B1428,'Coop GFs_CFs'!B:B,0),1),
"Gas Sales", INDEX('Coop GFs_CFs'!M:N, MATCH(B1428,'Coop GFs_CFs'!B:B,0),1),
"No Growth", INDEX('Coop GFs_CFs'!O:P, MATCH(B1428,'Coop GFs_CFs'!B:B,0),1)
)</f>
        <v>0.9726431554456072</v>
      </c>
      <c r="N1428" s="133" cm="1">
        <f t="array" ref="N1428">_xlfn.SWITCH(L1428,
"Employment", INDEX('Coop GFs_CFs'!C:D, MATCH(B1428,'Coop GFs_CFs'!B:B,0),2),
"Population", INDEX('Coop GFs_CFs'!E:F, MATCH(B1428,'Coop GFs_CFs'!B:B,0),2),
"Household", INDEX('Coop GFs_CFs'!G:H, MATCH(B1428,'Coop GFs_CFs'!B:B,0),2),
"VMT", INDEX('Coop GFs_CFs'!I:J, MATCH(B1428,'Coop GFs_CFs'!B:B,0),2),
"Lane Mile", INDEX('Coop GFs_CFs'!K:L, MATCH(B1428,'Coop GFs_CFs'!B:B,0),2),
"Gas Sales", INDEX('Coop GFs_CFs'!M:N, MATCH(B1428,'Coop GFs_CFs'!B:B,0),2),
"No Growth", INDEX('Coop GFs_CFs'!O:P, MATCH(B1428,'Coop GFs_CFs'!B:B,0),2)
)</f>
        <v>0.94819182842192828</v>
      </c>
      <c r="O1428" s="133"/>
      <c r="P1428" s="86">
        <f t="shared" si="78"/>
        <v>4.1269474162777481E-3</v>
      </c>
      <c r="Q1428" s="86">
        <f t="shared" si="79"/>
        <v>4.02319986989348E-3</v>
      </c>
      <c r="R1428" s="156" t="s">
        <v>472</v>
      </c>
      <c r="S1428" s="85" t="s">
        <v>341</v>
      </c>
      <c r="T1428" s="85" t="s">
        <v>468</v>
      </c>
      <c r="U1428" s="85" t="s">
        <v>469</v>
      </c>
      <c r="V1428" s="85" t="s">
        <v>473</v>
      </c>
      <c r="W1428" s="85" t="s">
        <v>474</v>
      </c>
      <c r="X1428" s="85" t="s">
        <v>330</v>
      </c>
      <c r="Z1428" s="42" t="s">
        <v>2780</v>
      </c>
      <c r="AA1428"/>
    </row>
    <row r="1429" spans="1:27" s="39" customFormat="1" x14ac:dyDescent="0.35">
      <c r="A1429" s="85" t="s">
        <v>497</v>
      </c>
      <c r="B1429" s="87">
        <v>24033</v>
      </c>
      <c r="C1429" s="87" t="s">
        <v>12</v>
      </c>
      <c r="D1429" s="86">
        <v>0.63211689999999998</v>
      </c>
      <c r="E1429" s="86">
        <f>SUMIFS('Ratios_MARAMA-VA'!T:T, 'Ratios_MARAMA-VA'!AA:AA, Z1429)</f>
        <v>0.63211689999911502</v>
      </c>
      <c r="F1429" s="86">
        <f>SUMIFS('Ratios_MARAMA-VA'!J:J, 'Ratios_MARAMA-VA'!AA:AA, Z1429)</f>
        <v>2.4565574633416101E-3</v>
      </c>
      <c r="G1429" s="122">
        <f t="shared" si="80"/>
        <v>3.8862391803558003E-3</v>
      </c>
      <c r="H1429" s="122">
        <v>0.63211689999999998</v>
      </c>
      <c r="I1429" s="86">
        <v>2.4565574633450492E-3</v>
      </c>
      <c r="J1429" s="122">
        <v>0.63211689999999998</v>
      </c>
      <c r="K1429" s="86">
        <v>2.4565574633450492E-3</v>
      </c>
      <c r="L1429" s="122" t="str" cm="1">
        <f t="array" ref="L1429">_xlfn.SWITCH(A1429,
    "District of Columbia", _xlfn.XLOOKUP(R1429, '2015 O3 Growth Surrogates'!A:A, '2015 O3 Growth Surrogates'!H:H),
    "Maryland", _xlfn.XLOOKUP(R1429, '2015 O3 Growth Surrogates'!A:A, '2015 O3 Growth Surrogates'!I:I),
    "Virginia", _xlfn.XLOOKUP(R1429, '2015 O3 Growth Surrogates'!A:A, '2015 O3 Growth Surrogates'!J:J)
)</f>
        <v>Gas Sales</v>
      </c>
      <c r="M1429" s="133" cm="1">
        <f t="array" ref="M1429">_xlfn.SWITCH(L1429,
"Employment", INDEX('Coop GFs_CFs'!C:D, MATCH(B1429,'Coop GFs_CFs'!B:B,0),1),
"Population", INDEX('Coop GFs_CFs'!E:F, MATCH(B1429,'Coop GFs_CFs'!B:B,0),1),
"Household", INDEX('Coop GFs_CFs'!G:H, MATCH(B1429,'Coop GFs_CFs'!B:B,0),1),
"VMT", INDEX('Coop GFs_CFs'!I:J, MATCH(B1429,'Coop GFs_CFs'!B:B,0),1),
"Lane Mile", INDEX('Coop GFs_CFs'!K:L, MATCH(B1429,'Coop GFs_CFs'!B:B,0),1),
"Gas Sales", INDEX('Coop GFs_CFs'!M:N, MATCH(B1429,'Coop GFs_CFs'!B:B,0),1),
"No Growth", INDEX('Coop GFs_CFs'!O:P, MATCH(B1429,'Coop GFs_CFs'!B:B,0),1)
)</f>
        <v>0.9726431554456072</v>
      </c>
      <c r="N1429" s="133" cm="1">
        <f t="array" ref="N1429">_xlfn.SWITCH(L1429,
"Employment", INDEX('Coop GFs_CFs'!C:D, MATCH(B1429,'Coop GFs_CFs'!B:B,0),2),
"Population", INDEX('Coop GFs_CFs'!E:F, MATCH(B1429,'Coop GFs_CFs'!B:B,0),2),
"Household", INDEX('Coop GFs_CFs'!G:H, MATCH(B1429,'Coop GFs_CFs'!B:B,0),2),
"VMT", INDEX('Coop GFs_CFs'!I:J, MATCH(B1429,'Coop GFs_CFs'!B:B,0),2),
"Lane Mile", INDEX('Coop GFs_CFs'!K:L, MATCH(B1429,'Coop GFs_CFs'!B:B,0),2),
"Gas Sales", INDEX('Coop GFs_CFs'!M:N, MATCH(B1429,'Coop GFs_CFs'!B:B,0),2),
"No Growth", INDEX('Coop GFs_CFs'!O:P, MATCH(B1429,'Coop GFs_CFs'!B:B,0),2)
)</f>
        <v>0.94819182842192828</v>
      </c>
      <c r="O1429" s="133"/>
      <c r="P1429" s="86">
        <f t="shared" si="78"/>
        <v>2.3893538026780402E-3</v>
      </c>
      <c r="Q1429" s="86">
        <f t="shared" si="79"/>
        <v>2.3292877127894154E-3</v>
      </c>
      <c r="R1429" s="156" t="s">
        <v>472</v>
      </c>
      <c r="S1429" s="85" t="s">
        <v>341</v>
      </c>
      <c r="T1429" s="85" t="s">
        <v>468</v>
      </c>
      <c r="U1429" s="85" t="s">
        <v>469</v>
      </c>
      <c r="V1429" s="85" t="s">
        <v>473</v>
      </c>
      <c r="W1429" s="85" t="s">
        <v>474</v>
      </c>
      <c r="X1429" s="85" t="s">
        <v>330</v>
      </c>
      <c r="Z1429" s="42" t="s">
        <v>2781</v>
      </c>
      <c r="AA1429"/>
    </row>
    <row r="1430" spans="1:27" s="39" customFormat="1" x14ac:dyDescent="0.35">
      <c r="A1430" s="85" t="s">
        <v>811</v>
      </c>
      <c r="B1430" s="87">
        <v>51013</v>
      </c>
      <c r="C1430" s="87" t="s">
        <v>12</v>
      </c>
      <c r="D1430" s="86">
        <v>0.1020361</v>
      </c>
      <c r="E1430" s="86">
        <f>SUMIFS('Ratios_MARAMA-VA'!T:T, 'Ratios_MARAMA-VA'!AA:AA, Z1430)</f>
        <v>0.10203609999985599</v>
      </c>
      <c r="F1430" s="86">
        <f>SUMIFS('Ratios_MARAMA-VA'!J:J, 'Ratios_MARAMA-VA'!AA:AA, Z1430)</f>
        <v>3.9653668963014603E-4</v>
      </c>
      <c r="G1430" s="122">
        <f t="shared" si="80"/>
        <v>3.8862391803558315E-3</v>
      </c>
      <c r="H1430" s="122">
        <v>0.1020361</v>
      </c>
      <c r="I1430" s="86">
        <v>3.9653668963070569E-4</v>
      </c>
      <c r="J1430" s="122">
        <v>0.1020361</v>
      </c>
      <c r="K1430" s="86">
        <v>3.9653668963070569E-4</v>
      </c>
      <c r="L1430" s="122" t="str" cm="1">
        <f t="array" ref="L1430">_xlfn.SWITCH(A1430,
    "District of Columbia", _xlfn.XLOOKUP(R1430, '2015 O3 Growth Surrogates'!A:A, '2015 O3 Growth Surrogates'!H:H),
    "Maryland", _xlfn.XLOOKUP(R1430, '2015 O3 Growth Surrogates'!A:A, '2015 O3 Growth Surrogates'!I:I),
    "Virginia", _xlfn.XLOOKUP(R1430, '2015 O3 Growth Surrogates'!A:A, '2015 O3 Growth Surrogates'!J:J)
)</f>
        <v>Employment</v>
      </c>
      <c r="M1430" s="133" cm="1">
        <f t="array" ref="M1430">_xlfn.SWITCH(L1430,
"Employment", INDEX('Coop GFs_CFs'!C:D, MATCH(B1430,'Coop GFs_CFs'!B:B,0),1),
"Population", INDEX('Coop GFs_CFs'!E:F, MATCH(B1430,'Coop GFs_CFs'!B:B,0),1),
"Household", INDEX('Coop GFs_CFs'!G:H, MATCH(B1430,'Coop GFs_CFs'!B:B,0),1),
"VMT", INDEX('Coop GFs_CFs'!I:J, MATCH(B1430,'Coop GFs_CFs'!B:B,0),1),
"Lane Mile", INDEX('Coop GFs_CFs'!K:L, MATCH(B1430,'Coop GFs_CFs'!B:B,0),1),
"Gas Sales", INDEX('Coop GFs_CFs'!M:N, MATCH(B1430,'Coop GFs_CFs'!B:B,0),1),
"No Growth", INDEX('Coop GFs_CFs'!O:P, MATCH(B1430,'Coop GFs_CFs'!B:B,0),1)
)</f>
        <v>1.1056036674427163</v>
      </c>
      <c r="N1430" s="133" cm="1">
        <f t="array" ref="N1430">_xlfn.SWITCH(L1430,
"Employment", INDEX('Coop GFs_CFs'!C:D, MATCH(B1430,'Coop GFs_CFs'!B:B,0),2),
"Population", INDEX('Coop GFs_CFs'!E:F, MATCH(B1430,'Coop GFs_CFs'!B:B,0),2),
"Household", INDEX('Coop GFs_CFs'!G:H, MATCH(B1430,'Coop GFs_CFs'!B:B,0),2),
"VMT", INDEX('Coop GFs_CFs'!I:J, MATCH(B1430,'Coop GFs_CFs'!B:B,0),2),
"Lane Mile", INDEX('Coop GFs_CFs'!K:L, MATCH(B1430,'Coop GFs_CFs'!B:B,0),2),
"Gas Sales", INDEX('Coop GFs_CFs'!M:N, MATCH(B1430,'Coop GFs_CFs'!B:B,0),2),
"No Growth", INDEX('Coop GFs_CFs'!O:P, MATCH(B1430,'Coop GFs_CFs'!B:B,0),2)
)</f>
        <v>1.1792000057596272</v>
      </c>
      <c r="O1430" s="133"/>
      <c r="P1430" s="86">
        <f t="shared" si="78"/>
        <v>4.3841241833068357E-4</v>
      </c>
      <c r="Q1430" s="86">
        <f t="shared" si="79"/>
        <v>4.6759606669577171E-4</v>
      </c>
      <c r="R1430" s="156" t="s">
        <v>472</v>
      </c>
      <c r="S1430" s="85" t="s">
        <v>341</v>
      </c>
      <c r="T1430" s="85" t="s">
        <v>468</v>
      </c>
      <c r="U1430" s="85" t="s">
        <v>469</v>
      </c>
      <c r="V1430" s="85" t="s">
        <v>473</v>
      </c>
      <c r="W1430" s="85" t="s">
        <v>474</v>
      </c>
      <c r="X1430" s="85" t="s">
        <v>330</v>
      </c>
      <c r="Z1430" s="42" t="s">
        <v>2783</v>
      </c>
      <c r="AA1430"/>
    </row>
    <row r="1431" spans="1:27" s="39" customFormat="1" x14ac:dyDescent="0.35">
      <c r="A1431" s="85" t="s">
        <v>811</v>
      </c>
      <c r="B1431" s="87">
        <v>51059</v>
      </c>
      <c r="C1431" s="87" t="s">
        <v>12</v>
      </c>
      <c r="D1431" s="86">
        <v>1.207076</v>
      </c>
      <c r="E1431" s="86">
        <f>SUMIFS('Ratios_MARAMA-VA'!T:T, 'Ratios_MARAMA-VA'!AA:AA, Z1431)</f>
        <v>1.2070759999983001</v>
      </c>
      <c r="F1431" s="86">
        <f>SUMIFS('Ratios_MARAMA-VA'!J:J, 'Ratios_MARAMA-VA'!AA:AA, Z1431)</f>
        <v>4.6909860448605799E-3</v>
      </c>
      <c r="G1431" s="122">
        <f t="shared" si="80"/>
        <v>3.8862391803558237E-3</v>
      </c>
      <c r="H1431" s="122">
        <v>1.207076</v>
      </c>
      <c r="I1431" s="86">
        <v>4.6909860448671866E-3</v>
      </c>
      <c r="J1431" s="122">
        <v>1.207076</v>
      </c>
      <c r="K1431" s="86">
        <v>4.6909860448671866E-3</v>
      </c>
      <c r="L1431" s="122" t="str" cm="1">
        <f t="array" ref="L1431">_xlfn.SWITCH(A1431,
    "District of Columbia", _xlfn.XLOOKUP(R1431, '2015 O3 Growth Surrogates'!A:A, '2015 O3 Growth Surrogates'!H:H),
    "Maryland", _xlfn.XLOOKUP(R1431, '2015 O3 Growth Surrogates'!A:A, '2015 O3 Growth Surrogates'!I:I),
    "Virginia", _xlfn.XLOOKUP(R1431, '2015 O3 Growth Surrogates'!A:A, '2015 O3 Growth Surrogates'!J:J)
)</f>
        <v>Employment</v>
      </c>
      <c r="M1431" s="133" cm="1">
        <f t="array" ref="M1431">_xlfn.SWITCH(L1431,
"Employment", INDEX('Coop GFs_CFs'!C:D, MATCH(B1431,'Coop GFs_CFs'!B:B,0),1),
"Population", INDEX('Coop GFs_CFs'!E:F, MATCH(B1431,'Coop GFs_CFs'!B:B,0),1),
"Household", INDEX('Coop GFs_CFs'!G:H, MATCH(B1431,'Coop GFs_CFs'!B:B,0),1),
"VMT", INDEX('Coop GFs_CFs'!I:J, MATCH(B1431,'Coop GFs_CFs'!B:B,0),1),
"Lane Mile", INDEX('Coop GFs_CFs'!K:L, MATCH(B1431,'Coop GFs_CFs'!B:B,0),1),
"Gas Sales", INDEX('Coop GFs_CFs'!M:N, MATCH(B1431,'Coop GFs_CFs'!B:B,0),1),
"No Growth", INDEX('Coop GFs_CFs'!O:P, MATCH(B1431,'Coop GFs_CFs'!B:B,0),1)
)</f>
        <v>1.1407331378648504</v>
      </c>
      <c r="N1431" s="133" cm="1">
        <f t="array" ref="N1431">_xlfn.SWITCH(L1431,
"Employment", INDEX('Coop GFs_CFs'!C:D, MATCH(B1431,'Coop GFs_CFs'!B:B,0),2),
"Population", INDEX('Coop GFs_CFs'!E:F, MATCH(B1431,'Coop GFs_CFs'!B:B,0),2),
"Household", INDEX('Coop GFs_CFs'!G:H, MATCH(B1431,'Coop GFs_CFs'!B:B,0),2),
"VMT", INDEX('Coop GFs_CFs'!I:J, MATCH(B1431,'Coop GFs_CFs'!B:B,0),2),
"Lane Mile", INDEX('Coop GFs_CFs'!K:L, MATCH(B1431,'Coop GFs_CFs'!B:B,0),2),
"Gas Sales", INDEX('Coop GFs_CFs'!M:N, MATCH(B1431,'Coop GFs_CFs'!B:B,0),2),
"No Growth", INDEX('Coop GFs_CFs'!O:P, MATCH(B1431,'Coop GFs_CFs'!B:B,0),2)
)</f>
        <v>1.1888354812229924</v>
      </c>
      <c r="O1431" s="133"/>
      <c r="P1431" s="86">
        <f t="shared" si="78"/>
        <v>5.3511632306340335E-3</v>
      </c>
      <c r="Q1431" s="86">
        <f t="shared" si="79"/>
        <v>5.5768106520521698E-3</v>
      </c>
      <c r="R1431" s="156" t="s">
        <v>472</v>
      </c>
      <c r="S1431" s="85" t="s">
        <v>341</v>
      </c>
      <c r="T1431" s="85" t="s">
        <v>468</v>
      </c>
      <c r="U1431" s="85" t="s">
        <v>469</v>
      </c>
      <c r="V1431" s="85" t="s">
        <v>473</v>
      </c>
      <c r="W1431" s="85" t="s">
        <v>474</v>
      </c>
      <c r="X1431" s="85" t="s">
        <v>330</v>
      </c>
      <c r="Z1431" s="42" t="s">
        <v>2784</v>
      </c>
      <c r="AA1431"/>
    </row>
    <row r="1432" spans="1:27" s="39" customFormat="1" x14ac:dyDescent="0.35">
      <c r="A1432" s="85" t="s">
        <v>811</v>
      </c>
      <c r="B1432" s="87">
        <v>51107</v>
      </c>
      <c r="C1432" s="87" t="s">
        <v>12</v>
      </c>
      <c r="D1432" s="86">
        <v>0.53556230000000005</v>
      </c>
      <c r="E1432" s="86">
        <f>SUMIFS('Ratios_MARAMA-VA'!T:T, 'Ratios_MARAMA-VA'!AA:AA, Z1432)</f>
        <v>0.53556229999925098</v>
      </c>
      <c r="F1432" s="86">
        <f>SUMIFS('Ratios_MARAMA-VA'!J:J, 'Ratios_MARAMA-VA'!AA:AA, Z1432)</f>
        <v>2.08132319377855E-3</v>
      </c>
      <c r="G1432" s="122">
        <f t="shared" si="80"/>
        <v>3.8862391803557886E-3</v>
      </c>
      <c r="H1432" s="122">
        <v>0.53556230000000005</v>
      </c>
      <c r="I1432" s="86">
        <v>2.0813231937814613E-3</v>
      </c>
      <c r="J1432" s="122">
        <v>0.53556230000000005</v>
      </c>
      <c r="K1432" s="86">
        <v>2.0813231937814613E-3</v>
      </c>
      <c r="L1432" s="122" t="str" cm="1">
        <f t="array" ref="L1432">_xlfn.SWITCH(A1432,
    "District of Columbia", _xlfn.XLOOKUP(R1432, '2015 O3 Growth Surrogates'!A:A, '2015 O3 Growth Surrogates'!H:H),
    "Maryland", _xlfn.XLOOKUP(R1432, '2015 O3 Growth Surrogates'!A:A, '2015 O3 Growth Surrogates'!I:I),
    "Virginia", _xlfn.XLOOKUP(R1432, '2015 O3 Growth Surrogates'!A:A, '2015 O3 Growth Surrogates'!J:J)
)</f>
        <v>Employment</v>
      </c>
      <c r="M1432" s="133" cm="1">
        <f t="array" ref="M1432">_xlfn.SWITCH(L1432,
"Employment", INDEX('Coop GFs_CFs'!C:D, MATCH(B1432,'Coop GFs_CFs'!B:B,0),1),
"Population", INDEX('Coop GFs_CFs'!E:F, MATCH(B1432,'Coop GFs_CFs'!B:B,0),1),
"Household", INDEX('Coop GFs_CFs'!G:H, MATCH(B1432,'Coop GFs_CFs'!B:B,0),1),
"VMT", INDEX('Coop GFs_CFs'!I:J, MATCH(B1432,'Coop GFs_CFs'!B:B,0),1),
"Lane Mile", INDEX('Coop GFs_CFs'!K:L, MATCH(B1432,'Coop GFs_CFs'!B:B,0),1),
"Gas Sales", INDEX('Coop GFs_CFs'!M:N, MATCH(B1432,'Coop GFs_CFs'!B:B,0),1),
"No Growth", INDEX('Coop GFs_CFs'!O:P, MATCH(B1432,'Coop GFs_CFs'!B:B,0),1)
)</f>
        <v>1.1820289336364709</v>
      </c>
      <c r="N1432" s="133" cm="1">
        <f t="array" ref="N1432">_xlfn.SWITCH(L1432,
"Employment", INDEX('Coop GFs_CFs'!C:D, MATCH(B1432,'Coop GFs_CFs'!B:B,0),2),
"Population", INDEX('Coop GFs_CFs'!E:F, MATCH(B1432,'Coop GFs_CFs'!B:B,0),2),
"Household", INDEX('Coop GFs_CFs'!G:H, MATCH(B1432,'Coop GFs_CFs'!B:B,0),2),
"VMT", INDEX('Coop GFs_CFs'!I:J, MATCH(B1432,'Coop GFs_CFs'!B:B,0),2),
"Lane Mile", INDEX('Coop GFs_CFs'!K:L, MATCH(B1432,'Coop GFs_CFs'!B:B,0),2),
"Gas Sales", INDEX('Coop GFs_CFs'!M:N, MATCH(B1432,'Coop GFs_CFs'!B:B,0),2),
"No Growth", INDEX('Coop GFs_CFs'!O:P, MATCH(B1432,'Coop GFs_CFs'!B:B,0),2)
)</f>
        <v>1.2460772431295832</v>
      </c>
      <c r="O1432" s="133"/>
      <c r="P1432" s="86">
        <f t="shared" si="78"/>
        <v>2.4601842352949131E-3</v>
      </c>
      <c r="Q1432" s="86">
        <f t="shared" si="79"/>
        <v>2.5934894673652351E-3</v>
      </c>
      <c r="R1432" s="156" t="s">
        <v>472</v>
      </c>
      <c r="S1432" s="85" t="s">
        <v>341</v>
      </c>
      <c r="T1432" s="85" t="s">
        <v>468</v>
      </c>
      <c r="U1432" s="85" t="s">
        <v>469</v>
      </c>
      <c r="V1432" s="85" t="s">
        <v>473</v>
      </c>
      <c r="W1432" s="85" t="s">
        <v>474</v>
      </c>
      <c r="X1432" s="85" t="s">
        <v>330</v>
      </c>
      <c r="Z1432" s="42" t="s">
        <v>2787</v>
      </c>
      <c r="AA1432"/>
    </row>
    <row r="1433" spans="1:27" s="39" customFormat="1" x14ac:dyDescent="0.35">
      <c r="A1433" s="85" t="s">
        <v>811</v>
      </c>
      <c r="B1433" s="87">
        <v>51153</v>
      </c>
      <c r="C1433" s="87" t="s">
        <v>12</v>
      </c>
      <c r="D1433" s="86">
        <v>0.32348310000000002</v>
      </c>
      <c r="E1433" s="86">
        <f>SUMIFS('Ratios_MARAMA-VA'!T:T, 'Ratios_MARAMA-VA'!AA:AA, Z1433)</f>
        <v>0.323483099999547</v>
      </c>
      <c r="F1433" s="86">
        <f>SUMIFS('Ratios_MARAMA-VA'!J:J, 'Ratios_MARAMA-VA'!AA:AA, Z1433)</f>
        <v>1.25713269740119E-3</v>
      </c>
      <c r="G1433" s="122">
        <f t="shared" si="80"/>
        <v>3.8862391803557912E-3</v>
      </c>
      <c r="H1433" s="122">
        <v>0.32348310000000002</v>
      </c>
      <c r="I1433" s="86">
        <v>1.2571326974029505E-3</v>
      </c>
      <c r="J1433" s="122">
        <v>0.32348310000000002</v>
      </c>
      <c r="K1433" s="86">
        <v>1.2571326974029505E-3</v>
      </c>
      <c r="L1433" s="122" t="str" cm="1">
        <f t="array" ref="L1433">_xlfn.SWITCH(A1433,
    "District of Columbia", _xlfn.XLOOKUP(R1433, '2015 O3 Growth Surrogates'!A:A, '2015 O3 Growth Surrogates'!H:H),
    "Maryland", _xlfn.XLOOKUP(R1433, '2015 O3 Growth Surrogates'!A:A, '2015 O3 Growth Surrogates'!I:I),
    "Virginia", _xlfn.XLOOKUP(R1433, '2015 O3 Growth Surrogates'!A:A, '2015 O3 Growth Surrogates'!J:J)
)</f>
        <v>Employment</v>
      </c>
      <c r="M1433" s="133" cm="1">
        <f t="array" ref="M1433">_xlfn.SWITCH(L1433,
"Employment", INDEX('Coop GFs_CFs'!C:D, MATCH(B1433,'Coop GFs_CFs'!B:B,0),1),
"Population", INDEX('Coop GFs_CFs'!E:F, MATCH(B1433,'Coop GFs_CFs'!B:B,0),1),
"Household", INDEX('Coop GFs_CFs'!G:H, MATCH(B1433,'Coop GFs_CFs'!B:B,0),1),
"VMT", INDEX('Coop GFs_CFs'!I:J, MATCH(B1433,'Coop GFs_CFs'!B:B,0),1),
"Lane Mile", INDEX('Coop GFs_CFs'!K:L, MATCH(B1433,'Coop GFs_CFs'!B:B,0),1),
"Gas Sales", INDEX('Coop GFs_CFs'!M:N, MATCH(B1433,'Coop GFs_CFs'!B:B,0),1),
"No Growth", INDEX('Coop GFs_CFs'!O:P, MATCH(B1433,'Coop GFs_CFs'!B:B,0),1)
)</f>
        <v>1.1898949472362377</v>
      </c>
      <c r="N1433" s="133" cm="1">
        <f t="array" ref="N1433">_xlfn.SWITCH(L1433,
"Employment", INDEX('Coop GFs_CFs'!C:D, MATCH(B1433,'Coop GFs_CFs'!B:B,0),2),
"Population", INDEX('Coop GFs_CFs'!E:F, MATCH(B1433,'Coop GFs_CFs'!B:B,0),2),
"Household", INDEX('Coop GFs_CFs'!G:H, MATCH(B1433,'Coop GFs_CFs'!B:B,0),2),
"VMT", INDEX('Coop GFs_CFs'!I:J, MATCH(B1433,'Coop GFs_CFs'!B:B,0),2),
"Lane Mile", INDEX('Coop GFs_CFs'!K:L, MATCH(B1433,'Coop GFs_CFs'!B:B,0),2),
"Gas Sales", INDEX('Coop GFs_CFs'!M:N, MATCH(B1433,'Coop GFs_CFs'!B:B,0),2),
"No Growth", INDEX('Coop GFs_CFs'!O:P, MATCH(B1433,'Coop GFs_CFs'!B:B,0),2)
)</f>
        <v>1.2771251790739548</v>
      </c>
      <c r="O1433" s="133"/>
      <c r="P1433" s="86">
        <f t="shared" si="78"/>
        <v>1.4958558446431381E-3</v>
      </c>
      <c r="Q1433" s="86">
        <f t="shared" si="79"/>
        <v>1.6055158212882187E-3</v>
      </c>
      <c r="R1433" s="156" t="s">
        <v>472</v>
      </c>
      <c r="S1433" s="85" t="s">
        <v>341</v>
      </c>
      <c r="T1433" s="85" t="s">
        <v>468</v>
      </c>
      <c r="U1433" s="85" t="s">
        <v>469</v>
      </c>
      <c r="V1433" s="85" t="s">
        <v>473</v>
      </c>
      <c r="W1433" s="85" t="s">
        <v>474</v>
      </c>
      <c r="X1433" s="85" t="s">
        <v>330</v>
      </c>
      <c r="Z1433" s="42" t="s">
        <v>2790</v>
      </c>
      <c r="AA1433"/>
    </row>
    <row r="1434" spans="1:27" s="39" customFormat="1" x14ac:dyDescent="0.35">
      <c r="A1434" s="85" t="s">
        <v>811</v>
      </c>
      <c r="B1434" s="87">
        <v>51510</v>
      </c>
      <c r="C1434" s="87" t="s">
        <v>12</v>
      </c>
      <c r="D1434" s="86">
        <v>0.1030819</v>
      </c>
      <c r="E1434" s="86">
        <f>SUMIFS('Ratios_MARAMA-VA'!T:T, 'Ratios_MARAMA-VA'!AA:AA, Z1434)</f>
        <v>0.103081899999855</v>
      </c>
      <c r="F1434" s="86">
        <f>SUMIFS('Ratios_MARAMA-VA'!J:J, 'Ratios_MARAMA-VA'!AA:AA, Z1434)</f>
        <v>4.0060091856495699E-4</v>
      </c>
      <c r="G1434" s="122">
        <f t="shared" si="80"/>
        <v>3.8862391803558189E-3</v>
      </c>
      <c r="H1434" s="122">
        <v>0.1030819</v>
      </c>
      <c r="I1434" s="86">
        <v>4.006009185655205E-4</v>
      </c>
      <c r="J1434" s="122">
        <v>0.1030819</v>
      </c>
      <c r="K1434" s="86">
        <v>4.006009185655205E-4</v>
      </c>
      <c r="L1434" s="122" t="str" cm="1">
        <f t="array" ref="L1434">_xlfn.SWITCH(A1434,
    "District of Columbia", _xlfn.XLOOKUP(R1434, '2015 O3 Growth Surrogates'!A:A, '2015 O3 Growth Surrogates'!H:H),
    "Maryland", _xlfn.XLOOKUP(R1434, '2015 O3 Growth Surrogates'!A:A, '2015 O3 Growth Surrogates'!I:I),
    "Virginia", _xlfn.XLOOKUP(R1434, '2015 O3 Growth Surrogates'!A:A, '2015 O3 Growth Surrogates'!J:J)
)</f>
        <v>Employment</v>
      </c>
      <c r="M1434" s="133" cm="1">
        <f t="array" ref="M1434">_xlfn.SWITCH(L1434,
"Employment", INDEX('Coop GFs_CFs'!C:D, MATCH(B1434,'Coop GFs_CFs'!B:B,0),1),
"Population", INDEX('Coop GFs_CFs'!E:F, MATCH(B1434,'Coop GFs_CFs'!B:B,0),1),
"Household", INDEX('Coop GFs_CFs'!G:H, MATCH(B1434,'Coop GFs_CFs'!B:B,0),1),
"VMT", INDEX('Coop GFs_CFs'!I:J, MATCH(B1434,'Coop GFs_CFs'!B:B,0),1),
"Lane Mile", INDEX('Coop GFs_CFs'!K:L, MATCH(B1434,'Coop GFs_CFs'!B:B,0),1),
"Gas Sales", INDEX('Coop GFs_CFs'!M:N, MATCH(B1434,'Coop GFs_CFs'!B:B,0),1),
"No Growth", INDEX('Coop GFs_CFs'!O:P, MATCH(B1434,'Coop GFs_CFs'!B:B,0),1)
)</f>
        <v>1.0072672441829524</v>
      </c>
      <c r="N1434" s="133" cm="1">
        <f t="array" ref="N1434">_xlfn.SWITCH(L1434,
"Employment", INDEX('Coop GFs_CFs'!C:D, MATCH(B1434,'Coop GFs_CFs'!B:B,0),2),
"Population", INDEX('Coop GFs_CFs'!E:F, MATCH(B1434,'Coop GFs_CFs'!B:B,0),2),
"Household", INDEX('Coop GFs_CFs'!G:H, MATCH(B1434,'Coop GFs_CFs'!B:B,0),2),
"VMT", INDEX('Coop GFs_CFs'!I:J, MATCH(B1434,'Coop GFs_CFs'!B:B,0),2),
"Lane Mile", INDEX('Coop GFs_CFs'!K:L, MATCH(B1434,'Coop GFs_CFs'!B:B,0),2),
"Gas Sales", INDEX('Coop GFs_CFs'!M:N, MATCH(B1434,'Coop GFs_CFs'!B:B,0),2),
"No Growth", INDEX('Coop GFs_CFs'!O:P, MATCH(B1434,'Coop GFs_CFs'!B:B,0),2)
)</f>
        <v>1.0751618720988678</v>
      </c>
      <c r="O1434" s="133"/>
      <c r="P1434" s="86">
        <f t="shared" si="78"/>
        <v>4.0351218326008356E-4</v>
      </c>
      <c r="Q1434" s="86">
        <f t="shared" si="79"/>
        <v>4.3071083356882524E-4</v>
      </c>
      <c r="R1434" s="156" t="s">
        <v>472</v>
      </c>
      <c r="S1434" s="85" t="s">
        <v>341</v>
      </c>
      <c r="T1434" s="85" t="s">
        <v>468</v>
      </c>
      <c r="U1434" s="85" t="s">
        <v>469</v>
      </c>
      <c r="V1434" s="85" t="s">
        <v>473</v>
      </c>
      <c r="W1434" s="85" t="s">
        <v>474</v>
      </c>
      <c r="X1434" s="85" t="s">
        <v>330</v>
      </c>
      <c r="Z1434" s="42" t="s">
        <v>2782</v>
      </c>
      <c r="AA1434"/>
    </row>
    <row r="1435" spans="1:27" s="39" customFormat="1" x14ac:dyDescent="0.35">
      <c r="A1435" s="85" t="s">
        <v>811</v>
      </c>
      <c r="B1435" s="87">
        <v>51600</v>
      </c>
      <c r="C1435" s="87" t="s">
        <v>12</v>
      </c>
      <c r="D1435" s="86">
        <v>4.2611679999999999E-2</v>
      </c>
      <c r="E1435" s="86">
        <f>SUMIFS('Ratios_MARAMA-VA'!T:T, 'Ratios_MARAMA-VA'!AA:AA, Z1435)</f>
        <v>4.2611679999940401E-2</v>
      </c>
      <c r="F1435" s="86">
        <f>SUMIFS('Ratios_MARAMA-VA'!J:J, 'Ratios_MARAMA-VA'!AA:AA, Z1435)</f>
        <v>1.6559918035655201E-4</v>
      </c>
      <c r="G1435" s="122">
        <f t="shared" si="80"/>
        <v>3.8862391803557998E-3</v>
      </c>
      <c r="H1435" s="122">
        <v>4.2611679999999999E-2</v>
      </c>
      <c r="I1435" s="86">
        <v>1.6559918035678362E-4</v>
      </c>
      <c r="J1435" s="122">
        <v>4.2611679999999999E-2</v>
      </c>
      <c r="K1435" s="86">
        <v>1.6559918035678362E-4</v>
      </c>
      <c r="L1435" s="122" t="str" cm="1">
        <f t="array" ref="L1435">_xlfn.SWITCH(A1435,
    "District of Columbia", _xlfn.XLOOKUP(R1435, '2015 O3 Growth Surrogates'!A:A, '2015 O3 Growth Surrogates'!H:H),
    "Maryland", _xlfn.XLOOKUP(R1435, '2015 O3 Growth Surrogates'!A:A, '2015 O3 Growth Surrogates'!I:I),
    "Virginia", _xlfn.XLOOKUP(R1435, '2015 O3 Growth Surrogates'!A:A, '2015 O3 Growth Surrogates'!J:J)
)</f>
        <v>Employment</v>
      </c>
      <c r="M1435" s="133" cm="1">
        <f t="array" ref="M1435">_xlfn.SWITCH(L1435,
"Employment", INDEX('Coop GFs_CFs'!C:D, MATCH(B1435,'Coop GFs_CFs'!B:B,0),1),
"Population", INDEX('Coop GFs_CFs'!E:F, MATCH(B1435,'Coop GFs_CFs'!B:B,0),1),
"Household", INDEX('Coop GFs_CFs'!G:H, MATCH(B1435,'Coop GFs_CFs'!B:B,0),1),
"VMT", INDEX('Coop GFs_CFs'!I:J, MATCH(B1435,'Coop GFs_CFs'!B:B,0),1),
"Lane Mile", INDEX('Coop GFs_CFs'!K:L, MATCH(B1435,'Coop GFs_CFs'!B:B,0),1),
"Gas Sales", INDEX('Coop GFs_CFs'!M:N, MATCH(B1435,'Coop GFs_CFs'!B:B,0),1),
"No Growth", INDEX('Coop GFs_CFs'!O:P, MATCH(B1435,'Coop GFs_CFs'!B:B,0),1)
)</f>
        <v>1.0625592417061611</v>
      </c>
      <c r="N1435" s="133" cm="1">
        <f t="array" ref="N1435">_xlfn.SWITCH(L1435,
"Employment", INDEX('Coop GFs_CFs'!C:D, MATCH(B1435,'Coop GFs_CFs'!B:B,0),2),
"Population", INDEX('Coop GFs_CFs'!E:F, MATCH(B1435,'Coop GFs_CFs'!B:B,0),2),
"Household", INDEX('Coop GFs_CFs'!G:H, MATCH(B1435,'Coop GFs_CFs'!B:B,0),2),
"VMT", INDEX('Coop GFs_CFs'!I:J, MATCH(B1435,'Coop GFs_CFs'!B:B,0),2),
"Lane Mile", INDEX('Coop GFs_CFs'!K:L, MATCH(B1435,'Coop GFs_CFs'!B:B,0),2),
"Gas Sales", INDEX('Coop GFs_CFs'!M:N, MATCH(B1435,'Coop GFs_CFs'!B:B,0),2),
"No Growth", INDEX('Coop GFs_CFs'!O:P, MATCH(B1435,'Coop GFs_CFs'!B:B,0),2)
)</f>
        <v>1.0767772511848339</v>
      </c>
      <c r="O1435" s="133"/>
      <c r="P1435" s="86">
        <f t="shared" si="78"/>
        <v>1.7595893950681971E-4</v>
      </c>
      <c r="Q1435" s="86">
        <f t="shared" si="79"/>
        <v>1.7831343022278962E-4</v>
      </c>
      <c r="R1435" s="156" t="s">
        <v>472</v>
      </c>
      <c r="S1435" s="85" t="s">
        <v>341</v>
      </c>
      <c r="T1435" s="85" t="s">
        <v>468</v>
      </c>
      <c r="U1435" s="85" t="s">
        <v>469</v>
      </c>
      <c r="V1435" s="85" t="s">
        <v>473</v>
      </c>
      <c r="W1435" s="85" t="s">
        <v>474</v>
      </c>
      <c r="X1435" s="85" t="s">
        <v>330</v>
      </c>
      <c r="Z1435" s="42" t="s">
        <v>2785</v>
      </c>
      <c r="AA1435"/>
    </row>
    <row r="1436" spans="1:27" s="39" customFormat="1" x14ac:dyDescent="0.35">
      <c r="A1436" s="85" t="s">
        <v>811</v>
      </c>
      <c r="B1436" s="87">
        <v>51610</v>
      </c>
      <c r="C1436" s="87" t="s">
        <v>12</v>
      </c>
      <c r="D1436" s="86">
        <v>2.5984159999999999E-2</v>
      </c>
      <c r="E1436" s="86">
        <f>SUMIFS('Ratios_MARAMA-VA'!T:T, 'Ratios_MARAMA-VA'!AA:AA, Z1436)</f>
        <v>2.59841599999634E-2</v>
      </c>
      <c r="F1436" s="86">
        <f>SUMIFS('Ratios_MARAMA-VA'!J:J, 'Ratios_MARAMA-VA'!AA:AA, Z1436)</f>
        <v>1.00980660660492E-4</v>
      </c>
      <c r="G1436" s="122">
        <f t="shared" si="80"/>
        <v>3.8862391803558102E-3</v>
      </c>
      <c r="H1436" s="122">
        <v>2.5984159999999999E-2</v>
      </c>
      <c r="I1436" s="86">
        <v>1.0098066066063423E-4</v>
      </c>
      <c r="J1436" s="122">
        <v>2.5984159999999999E-2</v>
      </c>
      <c r="K1436" s="86">
        <v>1.0098066066063423E-4</v>
      </c>
      <c r="L1436" s="122" t="str" cm="1">
        <f t="array" ref="L1436">_xlfn.SWITCH(A1436,
    "District of Columbia", _xlfn.XLOOKUP(R1436, '2015 O3 Growth Surrogates'!A:A, '2015 O3 Growth Surrogates'!H:H),
    "Maryland", _xlfn.XLOOKUP(R1436, '2015 O3 Growth Surrogates'!A:A, '2015 O3 Growth Surrogates'!I:I),
    "Virginia", _xlfn.XLOOKUP(R1436, '2015 O3 Growth Surrogates'!A:A, '2015 O3 Growth Surrogates'!J:J)
)</f>
        <v>Employment</v>
      </c>
      <c r="M1436" s="133" cm="1">
        <f t="array" ref="M1436">_xlfn.SWITCH(L1436,
"Employment", INDEX('Coop GFs_CFs'!C:D, MATCH(B1436,'Coop GFs_CFs'!B:B,0),1),
"Population", INDEX('Coop GFs_CFs'!E:F, MATCH(B1436,'Coop GFs_CFs'!B:B,0),1),
"Household", INDEX('Coop GFs_CFs'!G:H, MATCH(B1436,'Coop GFs_CFs'!B:B,0),1),
"VMT", INDEX('Coop GFs_CFs'!I:J, MATCH(B1436,'Coop GFs_CFs'!B:B,0),1),
"Lane Mile", INDEX('Coop GFs_CFs'!K:L, MATCH(B1436,'Coop GFs_CFs'!B:B,0),1),
"Gas Sales", INDEX('Coop GFs_CFs'!M:N, MATCH(B1436,'Coop GFs_CFs'!B:B,0),1),
"No Growth", INDEX('Coop GFs_CFs'!O:P, MATCH(B1436,'Coop GFs_CFs'!B:B,0),1)
)</f>
        <v>1.2446203080415557</v>
      </c>
      <c r="N1436" s="133" cm="1">
        <f t="array" ref="N1436">_xlfn.SWITCH(L1436,
"Employment", INDEX('Coop GFs_CFs'!C:D, MATCH(B1436,'Coop GFs_CFs'!B:B,0),2),
"Population", INDEX('Coop GFs_CFs'!E:F, MATCH(B1436,'Coop GFs_CFs'!B:B,0),2),
"Household", INDEX('Coop GFs_CFs'!G:H, MATCH(B1436,'Coop GFs_CFs'!B:B,0),2),
"VMT", INDEX('Coop GFs_CFs'!I:J, MATCH(B1436,'Coop GFs_CFs'!B:B,0),2),
"Lane Mile", INDEX('Coop GFs_CFs'!K:L, MATCH(B1436,'Coop GFs_CFs'!B:B,0),2),
"Gas Sales", INDEX('Coop GFs_CFs'!M:N, MATCH(B1436,'Coop GFs_CFs'!B:B,0),2),
"No Growth", INDEX('Coop GFs_CFs'!O:P, MATCH(B1436,'Coop GFs_CFs'!B:B,0),2)
)</f>
        <v>1.3259344505225987</v>
      </c>
      <c r="O1436" s="133"/>
      <c r="P1436" s="86">
        <f t="shared" si="78"/>
        <v>1.2568258097750136E-4</v>
      </c>
      <c r="Q1436" s="86">
        <f t="shared" si="79"/>
        <v>1.3389373680627845E-4</v>
      </c>
      <c r="R1436" s="156" t="s">
        <v>472</v>
      </c>
      <c r="S1436" s="85" t="s">
        <v>341</v>
      </c>
      <c r="T1436" s="85" t="s">
        <v>468</v>
      </c>
      <c r="U1436" s="85" t="s">
        <v>469</v>
      </c>
      <c r="V1436" s="85" t="s">
        <v>473</v>
      </c>
      <c r="W1436" s="85" t="s">
        <v>474</v>
      </c>
      <c r="X1436" s="85" t="s">
        <v>330</v>
      </c>
      <c r="Z1436" s="42" t="s">
        <v>2786</v>
      </c>
      <c r="AA1436"/>
    </row>
    <row r="1437" spans="1:27" s="39" customFormat="1" x14ac:dyDescent="0.35">
      <c r="A1437" s="85" t="s">
        <v>811</v>
      </c>
      <c r="B1437" s="87">
        <v>51683</v>
      </c>
      <c r="C1437" s="87" t="s">
        <v>12</v>
      </c>
      <c r="D1437" s="86">
        <v>2.0383800000000001E-2</v>
      </c>
      <c r="E1437" s="86">
        <f>SUMIFS('Ratios_MARAMA-VA'!T:T, 'Ratios_MARAMA-VA'!AA:AA, Z1437)</f>
        <v>2.0383799999971398E-2</v>
      </c>
      <c r="F1437" s="86">
        <f>SUMIFS('Ratios_MARAMA-VA'!J:J, 'Ratios_MARAMA-VA'!AA:AA, Z1437)</f>
        <v>7.9216322204425895E-5</v>
      </c>
      <c r="G1437" s="122">
        <f t="shared" si="80"/>
        <v>3.8862391803558241E-3</v>
      </c>
      <c r="H1437" s="122">
        <v>2.0383800000000001E-2</v>
      </c>
      <c r="I1437" s="86">
        <v>7.9216322204537053E-5</v>
      </c>
      <c r="J1437" s="122">
        <v>2.0383800000000001E-2</v>
      </c>
      <c r="K1437" s="86">
        <v>7.9216322204537053E-5</v>
      </c>
      <c r="L1437" s="122" t="str" cm="1">
        <f t="array" ref="L1437">_xlfn.SWITCH(A1437,
    "District of Columbia", _xlfn.XLOOKUP(R1437, '2015 O3 Growth Surrogates'!A:A, '2015 O3 Growth Surrogates'!H:H),
    "Maryland", _xlfn.XLOOKUP(R1437, '2015 O3 Growth Surrogates'!A:A, '2015 O3 Growth Surrogates'!I:I),
    "Virginia", _xlfn.XLOOKUP(R1437, '2015 O3 Growth Surrogates'!A:A, '2015 O3 Growth Surrogates'!J:J)
)</f>
        <v>Employment</v>
      </c>
      <c r="M1437" s="133" cm="1">
        <f t="array" ref="M1437">_xlfn.SWITCH(L1437,
"Employment", INDEX('Coop GFs_CFs'!C:D, MATCH(B1437,'Coop GFs_CFs'!B:B,0),1),
"Population", INDEX('Coop GFs_CFs'!E:F, MATCH(B1437,'Coop GFs_CFs'!B:B,0),1),
"Household", INDEX('Coop GFs_CFs'!G:H, MATCH(B1437,'Coop GFs_CFs'!B:B,0),1),
"VMT", INDEX('Coop GFs_CFs'!I:J, MATCH(B1437,'Coop GFs_CFs'!B:B,0),1),
"Lane Mile", INDEX('Coop GFs_CFs'!K:L, MATCH(B1437,'Coop GFs_CFs'!B:B,0),1),
"Gas Sales", INDEX('Coop GFs_CFs'!M:N, MATCH(B1437,'Coop GFs_CFs'!B:B,0),1),
"No Growth", INDEX('Coop GFs_CFs'!O:P, MATCH(B1437,'Coop GFs_CFs'!B:B,0),1)
)</f>
        <v>1.0626817271189477</v>
      </c>
      <c r="N1437" s="133" cm="1">
        <f t="array" ref="N1437">_xlfn.SWITCH(L1437,
"Employment", INDEX('Coop GFs_CFs'!C:D, MATCH(B1437,'Coop GFs_CFs'!B:B,0),2),
"Population", INDEX('Coop GFs_CFs'!E:F, MATCH(B1437,'Coop GFs_CFs'!B:B,0),2),
"Household", INDEX('Coop GFs_CFs'!G:H, MATCH(B1437,'Coop GFs_CFs'!B:B,0),2),
"VMT", INDEX('Coop GFs_CFs'!I:J, MATCH(B1437,'Coop GFs_CFs'!B:B,0),2),
"Lane Mile", INDEX('Coop GFs_CFs'!K:L, MATCH(B1437,'Coop GFs_CFs'!B:B,0),2),
"Gas Sales", INDEX('Coop GFs_CFs'!M:N, MATCH(B1437,'Coop GFs_CFs'!B:B,0),2),
"No Growth", INDEX('Coop GFs_CFs'!O:P, MATCH(B1437,'Coop GFs_CFs'!B:B,0),2)
)</f>
        <v>1.0893103528916537</v>
      </c>
      <c r="O1437" s="133"/>
      <c r="P1437" s="86">
        <f t="shared" si="78"/>
        <v>8.4181738096210357E-5</v>
      </c>
      <c r="Q1437" s="86">
        <f t="shared" si="79"/>
        <v>8.6291159895282118E-5</v>
      </c>
      <c r="R1437" s="156" t="s">
        <v>472</v>
      </c>
      <c r="S1437" s="85" t="s">
        <v>341</v>
      </c>
      <c r="T1437" s="85" t="s">
        <v>468</v>
      </c>
      <c r="U1437" s="85" t="s">
        <v>469</v>
      </c>
      <c r="V1437" s="85" t="s">
        <v>473</v>
      </c>
      <c r="W1437" s="85" t="s">
        <v>474</v>
      </c>
      <c r="X1437" s="85" t="s">
        <v>330</v>
      </c>
      <c r="Z1437" s="42" t="s">
        <v>2788</v>
      </c>
      <c r="AA1437"/>
    </row>
    <row r="1438" spans="1:27" s="39" customFormat="1" x14ac:dyDescent="0.35">
      <c r="A1438" s="85" t="s">
        <v>811</v>
      </c>
      <c r="B1438" s="87">
        <v>51685</v>
      </c>
      <c r="C1438" s="87" t="s">
        <v>12</v>
      </c>
      <c r="D1438" s="86">
        <v>2.4287039999999999E-2</v>
      </c>
      <c r="E1438" s="86">
        <f>SUMIFS('Ratios_MARAMA-VA'!T:T, 'Ratios_MARAMA-VA'!AA:AA, Z1438)</f>
        <v>2.4287039999965999E-2</v>
      </c>
      <c r="F1438" s="86">
        <f>SUMIFS('Ratios_MARAMA-VA'!J:J, 'Ratios_MARAMA-VA'!AA:AA, Z1438)</f>
        <v>9.4385246422736598E-5</v>
      </c>
      <c r="G1438" s="122">
        <f t="shared" si="80"/>
        <v>3.8862391803558085E-3</v>
      </c>
      <c r="H1438" s="122">
        <v>2.4287039999999999E-2</v>
      </c>
      <c r="I1438" s="86">
        <v>9.4385246422868735E-5</v>
      </c>
      <c r="J1438" s="122">
        <v>2.4287039999999999E-2</v>
      </c>
      <c r="K1438" s="86">
        <v>9.4385246422868735E-5</v>
      </c>
      <c r="L1438" s="122" t="str" cm="1">
        <f t="array" ref="L1438">_xlfn.SWITCH(A1438,
    "District of Columbia", _xlfn.XLOOKUP(R1438, '2015 O3 Growth Surrogates'!A:A, '2015 O3 Growth Surrogates'!H:H),
    "Maryland", _xlfn.XLOOKUP(R1438, '2015 O3 Growth Surrogates'!A:A, '2015 O3 Growth Surrogates'!I:I),
    "Virginia", _xlfn.XLOOKUP(R1438, '2015 O3 Growth Surrogates'!A:A, '2015 O3 Growth Surrogates'!J:J)
)</f>
        <v>Employment</v>
      </c>
      <c r="M1438" s="133" cm="1">
        <f t="array" ref="M1438">_xlfn.SWITCH(L1438,
"Employment", INDEX('Coop GFs_CFs'!C:D, MATCH(B1438,'Coop GFs_CFs'!B:B,0),1),
"Population", INDEX('Coop GFs_CFs'!E:F, MATCH(B1438,'Coop GFs_CFs'!B:B,0),1),
"Household", INDEX('Coop GFs_CFs'!G:H, MATCH(B1438,'Coop GFs_CFs'!B:B,0),1),
"VMT", INDEX('Coop GFs_CFs'!I:J, MATCH(B1438,'Coop GFs_CFs'!B:B,0),1),
"Lane Mile", INDEX('Coop GFs_CFs'!K:L, MATCH(B1438,'Coop GFs_CFs'!B:B,0),1),
"Gas Sales", INDEX('Coop GFs_CFs'!M:N, MATCH(B1438,'Coop GFs_CFs'!B:B,0),1),
"No Growth", INDEX('Coop GFs_CFs'!O:P, MATCH(B1438,'Coop GFs_CFs'!B:B,0),1)
)</f>
        <v>1.1233017518770112</v>
      </c>
      <c r="N1438" s="133" cm="1">
        <f t="array" ref="N1438">_xlfn.SWITCH(L1438,
"Employment", INDEX('Coop GFs_CFs'!C:D, MATCH(B1438,'Coop GFs_CFs'!B:B,0),2),
"Population", INDEX('Coop GFs_CFs'!E:F, MATCH(B1438,'Coop GFs_CFs'!B:B,0),2),
"Household", INDEX('Coop GFs_CFs'!G:H, MATCH(B1438,'Coop GFs_CFs'!B:B,0),2),
"VMT", INDEX('Coop GFs_CFs'!I:J, MATCH(B1438,'Coop GFs_CFs'!B:B,0),2),
"Lane Mile", INDEX('Coop GFs_CFs'!K:L, MATCH(B1438,'Coop GFs_CFs'!B:B,0),2),
"Gas Sales", INDEX('Coop GFs_CFs'!M:N, MATCH(B1438,'Coop GFs_CFs'!B:B,0),2),
"No Growth", INDEX('Coop GFs_CFs'!O:P, MATCH(B1438,'Coop GFs_CFs'!B:B,0),2)
)</f>
        <v>1.1478816589202718</v>
      </c>
      <c r="O1438" s="133"/>
      <c r="P1438" s="86">
        <f t="shared" si="78"/>
        <v>1.0602311265800342E-4</v>
      </c>
      <c r="Q1438" s="86">
        <f t="shared" si="79"/>
        <v>1.0834309324132954E-4</v>
      </c>
      <c r="R1438" s="156" t="s">
        <v>472</v>
      </c>
      <c r="S1438" s="85" t="s">
        <v>341</v>
      </c>
      <c r="T1438" s="85" t="s">
        <v>468</v>
      </c>
      <c r="U1438" s="85" t="s">
        <v>469</v>
      </c>
      <c r="V1438" s="85" t="s">
        <v>473</v>
      </c>
      <c r="W1438" s="85" t="s">
        <v>474</v>
      </c>
      <c r="X1438" s="85" t="s">
        <v>330</v>
      </c>
      <c r="Z1438" s="42" t="s">
        <v>2789</v>
      </c>
      <c r="AA1438"/>
    </row>
    <row r="1439" spans="1:27" s="39" customFormat="1" x14ac:dyDescent="0.35">
      <c r="A1439" s="85" t="s">
        <v>9</v>
      </c>
      <c r="B1439" s="87">
        <v>11001</v>
      </c>
      <c r="C1439" s="87" t="s">
        <v>12</v>
      </c>
      <c r="D1439" s="86">
        <v>4.2374850000000004</v>
      </c>
      <c r="E1439" s="86">
        <f>SUMIFS('Ratios_MARAMA-VA'!T:T, 'Ratios_MARAMA-VA'!AA:AA, Z1439)</f>
        <v>4.2361202586327202</v>
      </c>
      <c r="F1439" s="86">
        <f>SUMIFS('Ratios_MARAMA-VA'!J:J, 'Ratios_MARAMA-VA'!AA:AA, Z1439)</f>
        <v>1.30553283575594E-2</v>
      </c>
      <c r="G1439" s="122">
        <f t="shared" si="80"/>
        <v>3.0819069243735843E-3</v>
      </c>
      <c r="H1439" s="122">
        <v>4.2374850000000004</v>
      </c>
      <c r="I1439" s="86">
        <v>1.3059534363429199E-2</v>
      </c>
      <c r="J1439" s="122">
        <v>4.2374850000000004</v>
      </c>
      <c r="K1439" s="86">
        <v>1.3059534363429199E-2</v>
      </c>
      <c r="L1439" s="122" t="str" cm="1">
        <f t="array" ref="L1439">_xlfn.SWITCH(A1439,
    "District of Columbia", _xlfn.XLOOKUP(R1439, '2015 O3 Growth Surrogates'!A:A, '2015 O3 Growth Surrogates'!H:H),
    "Maryland", _xlfn.XLOOKUP(R1439, '2015 O3 Growth Surrogates'!A:A, '2015 O3 Growth Surrogates'!I:I),
    "Virginia", _xlfn.XLOOKUP(R1439, '2015 O3 Growth Surrogates'!A:A, '2015 O3 Growth Surrogates'!J:J)
)</f>
        <v>Employment</v>
      </c>
      <c r="M1439" s="133" cm="1">
        <f t="array" ref="M1439">_xlfn.SWITCH(L1439,
"Employment", INDEX('Coop GFs_CFs'!C:D, MATCH(B1439,'Coop GFs_CFs'!B:B,0),1),
"Population", INDEX('Coop GFs_CFs'!E:F, MATCH(B1439,'Coop GFs_CFs'!B:B,0),1),
"Household", INDEX('Coop GFs_CFs'!G:H, MATCH(B1439,'Coop GFs_CFs'!B:B,0),1),
"VMT", INDEX('Coop GFs_CFs'!I:J, MATCH(B1439,'Coop GFs_CFs'!B:B,0),1),
"Lane Mile", INDEX('Coop GFs_CFs'!K:L, MATCH(B1439,'Coop GFs_CFs'!B:B,0),1),
"Gas Sales", INDEX('Coop GFs_CFs'!M:N, MATCH(B1439,'Coop GFs_CFs'!B:B,0),1),
"No Growth", INDEX('Coop GFs_CFs'!O:P, MATCH(B1439,'Coop GFs_CFs'!B:B,0),1)
)</f>
        <v>1.1125759036334977</v>
      </c>
      <c r="N1439" s="133" cm="1">
        <f t="array" ref="N1439">_xlfn.SWITCH(L1439,
"Employment", INDEX('Coop GFs_CFs'!C:D, MATCH(B1439,'Coop GFs_CFs'!B:B,0),2),
"Population", INDEX('Coop GFs_CFs'!E:F, MATCH(B1439,'Coop GFs_CFs'!B:B,0),2),
"Household", INDEX('Coop GFs_CFs'!G:H, MATCH(B1439,'Coop GFs_CFs'!B:B,0),2),
"VMT", INDEX('Coop GFs_CFs'!I:J, MATCH(B1439,'Coop GFs_CFs'!B:B,0),2),
"Lane Mile", INDEX('Coop GFs_CFs'!K:L, MATCH(B1439,'Coop GFs_CFs'!B:B,0),2),
"Gas Sales", INDEX('Coop GFs_CFs'!M:N, MATCH(B1439,'Coop GFs_CFs'!B:B,0),2),
"No Growth", INDEX('Coop GFs_CFs'!O:P, MATCH(B1439,'Coop GFs_CFs'!B:B,0),2)
)</f>
        <v>1.1554041707984846</v>
      </c>
      <c r="O1439" s="133"/>
      <c r="P1439" s="86">
        <f t="shared" si="78"/>
        <v>1.4525043744643676E-2</v>
      </c>
      <c r="Q1439" s="86">
        <f t="shared" si="79"/>
        <v>1.5084180835467861E-2</v>
      </c>
      <c r="R1439" s="156" t="s">
        <v>477</v>
      </c>
      <c r="S1439" s="85" t="s">
        <v>341</v>
      </c>
      <c r="T1439" s="85" t="s">
        <v>468</v>
      </c>
      <c r="U1439" s="85" t="s">
        <v>469</v>
      </c>
      <c r="V1439" s="85" t="s">
        <v>473</v>
      </c>
      <c r="W1439" s="85" t="s">
        <v>478</v>
      </c>
      <c r="X1439" s="85" t="s">
        <v>330</v>
      </c>
      <c r="Z1439" s="42" t="s">
        <v>2791</v>
      </c>
      <c r="AA1439"/>
    </row>
    <row r="1440" spans="1:27" s="39" customFormat="1" x14ac:dyDescent="0.35">
      <c r="A1440" s="85" t="s">
        <v>497</v>
      </c>
      <c r="B1440" s="87">
        <v>24009</v>
      </c>
      <c r="C1440" s="87" t="s">
        <v>12</v>
      </c>
      <c r="D1440" s="86">
        <v>1.1013710000000001</v>
      </c>
      <c r="E1440" s="86">
        <f>SUMIFS('Ratios_MARAMA-VA'!T:T, 'Ratios_MARAMA-VA'!AA:AA, Z1440)</f>
        <v>1.1010162880507099</v>
      </c>
      <c r="F1440" s="86">
        <f>SUMIFS('Ratios_MARAMA-VA'!J:J, 'Ratios_MARAMA-VA'!AA:AA, Z1440)</f>
        <v>3.3932297219916E-3</v>
      </c>
      <c r="G1440" s="122">
        <f t="shared" si="80"/>
        <v>3.0819069243735991E-3</v>
      </c>
      <c r="H1440" s="122">
        <v>1.1013710000000001</v>
      </c>
      <c r="I1440" s="86">
        <v>3.3943229112042756E-3</v>
      </c>
      <c r="J1440" s="122">
        <v>1.1013710000000001</v>
      </c>
      <c r="K1440" s="86">
        <v>3.3943229112042756E-3</v>
      </c>
      <c r="L1440" s="122" t="str" cm="1">
        <f t="array" ref="L1440">_xlfn.SWITCH(A1440,
    "District of Columbia", _xlfn.XLOOKUP(R1440, '2015 O3 Growth Surrogates'!A:A, '2015 O3 Growth Surrogates'!H:H),
    "Maryland", _xlfn.XLOOKUP(R1440, '2015 O3 Growth Surrogates'!A:A, '2015 O3 Growth Surrogates'!I:I),
    "Virginia", _xlfn.XLOOKUP(R1440, '2015 O3 Growth Surrogates'!A:A, '2015 O3 Growth Surrogates'!J:J)
)</f>
        <v>Gas Sales</v>
      </c>
      <c r="M1440" s="133" cm="1">
        <f t="array" ref="M1440">_xlfn.SWITCH(L1440,
"Employment", INDEX('Coop GFs_CFs'!C:D, MATCH(B1440,'Coop GFs_CFs'!B:B,0),1),
"Population", INDEX('Coop GFs_CFs'!E:F, MATCH(B1440,'Coop GFs_CFs'!B:B,0),1),
"Household", INDEX('Coop GFs_CFs'!G:H, MATCH(B1440,'Coop GFs_CFs'!B:B,0),1),
"VMT", INDEX('Coop GFs_CFs'!I:J, MATCH(B1440,'Coop GFs_CFs'!B:B,0),1),
"Lane Mile", INDEX('Coop GFs_CFs'!K:L, MATCH(B1440,'Coop GFs_CFs'!B:B,0),1),
"Gas Sales", INDEX('Coop GFs_CFs'!M:N, MATCH(B1440,'Coop GFs_CFs'!B:B,0),1),
"No Growth", INDEX('Coop GFs_CFs'!O:P, MATCH(B1440,'Coop GFs_CFs'!B:B,0),1)
)</f>
        <v>0.9726431554456072</v>
      </c>
      <c r="N1440" s="133" cm="1">
        <f t="array" ref="N1440">_xlfn.SWITCH(L1440,
"Employment", INDEX('Coop GFs_CFs'!C:D, MATCH(B1440,'Coop GFs_CFs'!B:B,0),2),
"Population", INDEX('Coop GFs_CFs'!E:F, MATCH(B1440,'Coop GFs_CFs'!B:B,0),2),
"Household", INDEX('Coop GFs_CFs'!G:H, MATCH(B1440,'Coop GFs_CFs'!B:B,0),2),
"VMT", INDEX('Coop GFs_CFs'!I:J, MATCH(B1440,'Coop GFs_CFs'!B:B,0),2),
"Lane Mile", INDEX('Coop GFs_CFs'!K:L, MATCH(B1440,'Coop GFs_CFs'!B:B,0),2),
"Gas Sales", INDEX('Coop GFs_CFs'!M:N, MATCH(B1440,'Coop GFs_CFs'!B:B,0),2),
"No Growth", INDEX('Coop GFs_CFs'!O:P, MATCH(B1440,'Coop GFs_CFs'!B:B,0),2)
)</f>
        <v>0.94819182842192828</v>
      </c>
      <c r="O1440" s="133"/>
      <c r="P1440" s="86">
        <f t="shared" si="78"/>
        <v>3.3004016639497304E-3</v>
      </c>
      <c r="Q1440" s="86">
        <f t="shared" si="79"/>
        <v>3.2174326943508465E-3</v>
      </c>
      <c r="R1440" s="156" t="s">
        <v>477</v>
      </c>
      <c r="S1440" s="85" t="s">
        <v>341</v>
      </c>
      <c r="T1440" s="85" t="s">
        <v>468</v>
      </c>
      <c r="U1440" s="85" t="s">
        <v>469</v>
      </c>
      <c r="V1440" s="85" t="s">
        <v>473</v>
      </c>
      <c r="W1440" s="85" t="s">
        <v>478</v>
      </c>
      <c r="X1440" s="85" t="s">
        <v>330</v>
      </c>
      <c r="Z1440" s="42" t="s">
        <v>2792</v>
      </c>
      <c r="AA1440"/>
    </row>
    <row r="1441" spans="1:27" s="39" customFormat="1" x14ac:dyDescent="0.35">
      <c r="A1441" s="85" t="s">
        <v>497</v>
      </c>
      <c r="B1441" s="87">
        <v>24017</v>
      </c>
      <c r="C1441" s="87" t="s">
        <v>12</v>
      </c>
      <c r="D1441" s="86">
        <v>1.8054490000000001</v>
      </c>
      <c r="E1441" s="86">
        <f>SUMIFS('Ratios_MARAMA-VA'!T:T, 'Ratios_MARAMA-VA'!AA:AA, Z1441)</f>
        <v>1.804867529874</v>
      </c>
      <c r="F1441" s="86">
        <f>SUMIFS('Ratios_MARAMA-VA'!J:J, 'Ratios_MARAMA-VA'!AA:AA, Z1441)</f>
        <v>5.56243373789577E-3</v>
      </c>
      <c r="G1441" s="122">
        <f t="shared" si="80"/>
        <v>3.0819069243736077E-3</v>
      </c>
      <c r="H1441" s="122">
        <v>1.8054490000000001</v>
      </c>
      <c r="I1441" s="86">
        <v>5.5642257747034064E-3</v>
      </c>
      <c r="J1441" s="122">
        <v>1.8054490000000001</v>
      </c>
      <c r="K1441" s="86">
        <v>5.5642257747034064E-3</v>
      </c>
      <c r="L1441" s="122" t="str" cm="1">
        <f t="array" ref="L1441">_xlfn.SWITCH(A1441,
    "District of Columbia", _xlfn.XLOOKUP(R1441, '2015 O3 Growth Surrogates'!A:A, '2015 O3 Growth Surrogates'!H:H),
    "Maryland", _xlfn.XLOOKUP(R1441, '2015 O3 Growth Surrogates'!A:A, '2015 O3 Growth Surrogates'!I:I),
    "Virginia", _xlfn.XLOOKUP(R1441, '2015 O3 Growth Surrogates'!A:A, '2015 O3 Growth Surrogates'!J:J)
)</f>
        <v>Gas Sales</v>
      </c>
      <c r="M1441" s="133" cm="1">
        <f t="array" ref="M1441">_xlfn.SWITCH(L1441,
"Employment", INDEX('Coop GFs_CFs'!C:D, MATCH(B1441,'Coop GFs_CFs'!B:B,0),1),
"Population", INDEX('Coop GFs_CFs'!E:F, MATCH(B1441,'Coop GFs_CFs'!B:B,0),1),
"Household", INDEX('Coop GFs_CFs'!G:H, MATCH(B1441,'Coop GFs_CFs'!B:B,0),1),
"VMT", INDEX('Coop GFs_CFs'!I:J, MATCH(B1441,'Coop GFs_CFs'!B:B,0),1),
"Lane Mile", INDEX('Coop GFs_CFs'!K:L, MATCH(B1441,'Coop GFs_CFs'!B:B,0),1),
"Gas Sales", INDEX('Coop GFs_CFs'!M:N, MATCH(B1441,'Coop GFs_CFs'!B:B,0),1),
"No Growth", INDEX('Coop GFs_CFs'!O:P, MATCH(B1441,'Coop GFs_CFs'!B:B,0),1)
)</f>
        <v>0.9726431554456072</v>
      </c>
      <c r="N1441" s="133" cm="1">
        <f t="array" ref="N1441">_xlfn.SWITCH(L1441,
"Employment", INDEX('Coop GFs_CFs'!C:D, MATCH(B1441,'Coop GFs_CFs'!B:B,0),2),
"Population", INDEX('Coop GFs_CFs'!E:F, MATCH(B1441,'Coop GFs_CFs'!B:B,0),2),
"Household", INDEX('Coop GFs_CFs'!G:H, MATCH(B1441,'Coop GFs_CFs'!B:B,0),2),
"VMT", INDEX('Coop GFs_CFs'!I:J, MATCH(B1441,'Coop GFs_CFs'!B:B,0),2),
"Lane Mile", INDEX('Coop GFs_CFs'!K:L, MATCH(B1441,'Coop GFs_CFs'!B:B,0),2),
"Gas Sales", INDEX('Coop GFs_CFs'!M:N, MATCH(B1441,'Coop GFs_CFs'!B:B,0),2),
"No Growth", INDEX('Coop GFs_CFs'!O:P, MATCH(B1441,'Coop GFs_CFs'!B:B,0),2)
)</f>
        <v>0.94819182842192828</v>
      </c>
      <c r="O1441" s="133"/>
      <c r="P1441" s="86">
        <f t="shared" si="78"/>
        <v>5.4102631027840454E-3</v>
      </c>
      <c r="Q1441" s="86">
        <f t="shared" si="79"/>
        <v>5.2742542164112109E-3</v>
      </c>
      <c r="R1441" s="156" t="s">
        <v>477</v>
      </c>
      <c r="S1441" s="85" t="s">
        <v>341</v>
      </c>
      <c r="T1441" s="85" t="s">
        <v>468</v>
      </c>
      <c r="U1441" s="85" t="s">
        <v>469</v>
      </c>
      <c r="V1441" s="85" t="s">
        <v>473</v>
      </c>
      <c r="W1441" s="85" t="s">
        <v>478</v>
      </c>
      <c r="X1441" s="85" t="s">
        <v>330</v>
      </c>
      <c r="Z1441" s="42" t="s">
        <v>2793</v>
      </c>
      <c r="AA1441"/>
    </row>
    <row r="1442" spans="1:27" s="39" customFormat="1" x14ac:dyDescent="0.35">
      <c r="A1442" s="85" t="s">
        <v>497</v>
      </c>
      <c r="B1442" s="87">
        <v>24021</v>
      </c>
      <c r="C1442" s="87" t="s">
        <v>12</v>
      </c>
      <c r="D1442" s="86">
        <v>6.6710880000000001</v>
      </c>
      <c r="E1442" s="86">
        <f>SUMIFS('Ratios_MARAMA-VA'!T:T, 'Ratios_MARAMA-VA'!AA:AA, Z1442)</f>
        <v>6.6689394827171498</v>
      </c>
      <c r="F1442" s="86">
        <f>SUMIFS('Ratios_MARAMA-VA'!J:J, 'Ratios_MARAMA-VA'!AA:AA, Z1442)</f>
        <v>2.0553050770014299E-2</v>
      </c>
      <c r="G1442" s="122">
        <f t="shared" si="80"/>
        <v>3.0819069243735731E-3</v>
      </c>
      <c r="H1442" s="122">
        <v>6.6710880000000001</v>
      </c>
      <c r="I1442" s="86">
        <v>2.0559672300305452E-2</v>
      </c>
      <c r="J1442" s="122">
        <v>6.6710880000000001</v>
      </c>
      <c r="K1442" s="86">
        <v>2.0559672300305452E-2</v>
      </c>
      <c r="L1442" s="122" t="str" cm="1">
        <f t="array" ref="L1442">_xlfn.SWITCH(A1442,
    "District of Columbia", _xlfn.XLOOKUP(R1442, '2015 O3 Growth Surrogates'!A:A, '2015 O3 Growth Surrogates'!H:H),
    "Maryland", _xlfn.XLOOKUP(R1442, '2015 O3 Growth Surrogates'!A:A, '2015 O3 Growth Surrogates'!I:I),
    "Virginia", _xlfn.XLOOKUP(R1442, '2015 O3 Growth Surrogates'!A:A, '2015 O3 Growth Surrogates'!J:J)
)</f>
        <v>Gas Sales</v>
      </c>
      <c r="M1442" s="133" cm="1">
        <f t="array" ref="M1442">_xlfn.SWITCH(L1442,
"Employment", INDEX('Coop GFs_CFs'!C:D, MATCH(B1442,'Coop GFs_CFs'!B:B,0),1),
"Population", INDEX('Coop GFs_CFs'!E:F, MATCH(B1442,'Coop GFs_CFs'!B:B,0),1),
"Household", INDEX('Coop GFs_CFs'!G:H, MATCH(B1442,'Coop GFs_CFs'!B:B,0),1),
"VMT", INDEX('Coop GFs_CFs'!I:J, MATCH(B1442,'Coop GFs_CFs'!B:B,0),1),
"Lane Mile", INDEX('Coop GFs_CFs'!K:L, MATCH(B1442,'Coop GFs_CFs'!B:B,0),1),
"Gas Sales", INDEX('Coop GFs_CFs'!M:N, MATCH(B1442,'Coop GFs_CFs'!B:B,0),1),
"No Growth", INDEX('Coop GFs_CFs'!O:P, MATCH(B1442,'Coop GFs_CFs'!B:B,0),1)
)</f>
        <v>0.9726431554456072</v>
      </c>
      <c r="N1442" s="133" cm="1">
        <f t="array" ref="N1442">_xlfn.SWITCH(L1442,
"Employment", INDEX('Coop GFs_CFs'!C:D, MATCH(B1442,'Coop GFs_CFs'!B:B,0),2),
"Population", INDEX('Coop GFs_CFs'!E:F, MATCH(B1442,'Coop GFs_CFs'!B:B,0),2),
"Household", INDEX('Coop GFs_CFs'!G:H, MATCH(B1442,'Coop GFs_CFs'!B:B,0),2),
"VMT", INDEX('Coop GFs_CFs'!I:J, MATCH(B1442,'Coop GFs_CFs'!B:B,0),2),
"Lane Mile", INDEX('Coop GFs_CFs'!K:L, MATCH(B1442,'Coop GFs_CFs'!B:B,0),2),
"Gas Sales", INDEX('Coop GFs_CFs'!M:N, MATCH(B1442,'Coop GFs_CFs'!B:B,0),2),
"No Growth", INDEX('Coop GFs_CFs'!O:P, MATCH(B1442,'Coop GFs_CFs'!B:B,0),2)
)</f>
        <v>0.94819182842192828</v>
      </c>
      <c r="O1442" s="133"/>
      <c r="P1442" s="86">
        <f t="shared" si="78"/>
        <v>1.9990784154980474E-2</v>
      </c>
      <c r="Q1442" s="86">
        <f t="shared" si="79"/>
        <v>1.9488234789268578E-2</v>
      </c>
      <c r="R1442" s="156" t="s">
        <v>477</v>
      </c>
      <c r="S1442" s="85" t="s">
        <v>341</v>
      </c>
      <c r="T1442" s="85" t="s">
        <v>468</v>
      </c>
      <c r="U1442" s="85" t="s">
        <v>469</v>
      </c>
      <c r="V1442" s="85" t="s">
        <v>473</v>
      </c>
      <c r="W1442" s="85" t="s">
        <v>478</v>
      </c>
      <c r="X1442" s="85" t="s">
        <v>330</v>
      </c>
      <c r="Z1442" s="42" t="s">
        <v>2794</v>
      </c>
      <c r="AA1442"/>
    </row>
    <row r="1443" spans="1:27" s="39" customFormat="1" x14ac:dyDescent="0.35">
      <c r="A1443" s="85" t="s">
        <v>497</v>
      </c>
      <c r="B1443" s="87">
        <v>24031</v>
      </c>
      <c r="C1443" s="87" t="s">
        <v>12</v>
      </c>
      <c r="D1443" s="86">
        <v>26.45054</v>
      </c>
      <c r="E1443" s="86">
        <f>SUMIFS('Ratios_MARAMA-VA'!T:T, 'Ratios_MARAMA-VA'!AA:AA, Z1443)</f>
        <v>26.442021233296401</v>
      </c>
      <c r="F1443" s="86">
        <f>SUMIFS('Ratios_MARAMA-VA'!J:J, 'Ratios_MARAMA-VA'!AA:AA, Z1443)</f>
        <v>8.1491848333329606E-2</v>
      </c>
      <c r="G1443" s="122">
        <f t="shared" si="80"/>
        <v>3.0819069243735874E-3</v>
      </c>
      <c r="H1443" s="122">
        <v>26.45054</v>
      </c>
      <c r="I1443" s="86">
        <v>8.1518102379420546E-2</v>
      </c>
      <c r="J1443" s="122">
        <v>26.45054</v>
      </c>
      <c r="K1443" s="86">
        <v>8.1518102379420546E-2</v>
      </c>
      <c r="L1443" s="122" t="str" cm="1">
        <f t="array" ref="L1443">_xlfn.SWITCH(A1443,
    "District of Columbia", _xlfn.XLOOKUP(R1443, '2015 O3 Growth Surrogates'!A:A, '2015 O3 Growth Surrogates'!H:H),
    "Maryland", _xlfn.XLOOKUP(R1443, '2015 O3 Growth Surrogates'!A:A, '2015 O3 Growth Surrogates'!I:I),
    "Virginia", _xlfn.XLOOKUP(R1443, '2015 O3 Growth Surrogates'!A:A, '2015 O3 Growth Surrogates'!J:J)
)</f>
        <v>Gas Sales</v>
      </c>
      <c r="M1443" s="133" cm="1">
        <f t="array" ref="M1443">_xlfn.SWITCH(L1443,
"Employment", INDEX('Coop GFs_CFs'!C:D, MATCH(B1443,'Coop GFs_CFs'!B:B,0),1),
"Population", INDEX('Coop GFs_CFs'!E:F, MATCH(B1443,'Coop GFs_CFs'!B:B,0),1),
"Household", INDEX('Coop GFs_CFs'!G:H, MATCH(B1443,'Coop GFs_CFs'!B:B,0),1),
"VMT", INDEX('Coop GFs_CFs'!I:J, MATCH(B1443,'Coop GFs_CFs'!B:B,0),1),
"Lane Mile", INDEX('Coop GFs_CFs'!K:L, MATCH(B1443,'Coop GFs_CFs'!B:B,0),1),
"Gas Sales", INDEX('Coop GFs_CFs'!M:N, MATCH(B1443,'Coop GFs_CFs'!B:B,0),1),
"No Growth", INDEX('Coop GFs_CFs'!O:P, MATCH(B1443,'Coop GFs_CFs'!B:B,0),1)
)</f>
        <v>0.9726431554456072</v>
      </c>
      <c r="N1443" s="133" cm="1">
        <f t="array" ref="N1443">_xlfn.SWITCH(L1443,
"Employment", INDEX('Coop GFs_CFs'!C:D, MATCH(B1443,'Coop GFs_CFs'!B:B,0),2),
"Population", INDEX('Coop GFs_CFs'!E:F, MATCH(B1443,'Coop GFs_CFs'!B:B,0),2),
"Household", INDEX('Coop GFs_CFs'!G:H, MATCH(B1443,'Coop GFs_CFs'!B:B,0),2),
"VMT", INDEX('Coop GFs_CFs'!I:J, MATCH(B1443,'Coop GFs_CFs'!B:B,0),2),
"Lane Mile", INDEX('Coop GFs_CFs'!K:L, MATCH(B1443,'Coop GFs_CFs'!B:B,0),2),
"Gas Sales", INDEX('Coop GFs_CFs'!M:N, MATCH(B1443,'Coop GFs_CFs'!B:B,0),2),
"No Growth", INDEX('Coop GFs_CFs'!O:P, MATCH(B1443,'Coop GFs_CFs'!B:B,0),2)
)</f>
        <v>0.94819182842192828</v>
      </c>
      <c r="O1443" s="133"/>
      <c r="P1443" s="86">
        <f t="shared" si="78"/>
        <v>7.9262488506024548E-2</v>
      </c>
      <c r="Q1443" s="86">
        <f t="shared" si="79"/>
        <v>7.7269904672662273E-2</v>
      </c>
      <c r="R1443" s="156" t="s">
        <v>477</v>
      </c>
      <c r="S1443" s="85" t="s">
        <v>341</v>
      </c>
      <c r="T1443" s="85" t="s">
        <v>468</v>
      </c>
      <c r="U1443" s="85" t="s">
        <v>469</v>
      </c>
      <c r="V1443" s="85" t="s">
        <v>473</v>
      </c>
      <c r="W1443" s="85" t="s">
        <v>478</v>
      </c>
      <c r="X1443" s="85" t="s">
        <v>330</v>
      </c>
      <c r="Z1443" s="42" t="s">
        <v>2795</v>
      </c>
      <c r="AA1443"/>
    </row>
    <row r="1444" spans="1:27" s="39" customFormat="1" x14ac:dyDescent="0.35">
      <c r="A1444" s="85" t="s">
        <v>497</v>
      </c>
      <c r="B1444" s="87">
        <v>24033</v>
      </c>
      <c r="C1444" s="87" t="s">
        <v>12</v>
      </c>
      <c r="D1444" s="86">
        <v>15.3139</v>
      </c>
      <c r="E1444" s="86">
        <f>SUMIFS('Ratios_MARAMA-VA'!T:T, 'Ratios_MARAMA-VA'!AA:AA, Z1444)</f>
        <v>15.3089679441167</v>
      </c>
      <c r="F1444" s="86">
        <f>SUMIFS('Ratios_MARAMA-VA'!J:J, 'Ratios_MARAMA-VA'!AA:AA, Z1444)</f>
        <v>4.7180814311986799E-2</v>
      </c>
      <c r="G1444" s="122">
        <f t="shared" si="80"/>
        <v>3.0819069243736043E-3</v>
      </c>
      <c r="H1444" s="122">
        <v>15.3139</v>
      </c>
      <c r="I1444" s="86">
        <v>4.7196014449164943E-2</v>
      </c>
      <c r="J1444" s="122">
        <v>15.3139</v>
      </c>
      <c r="K1444" s="86">
        <v>4.7196014449164943E-2</v>
      </c>
      <c r="L1444" s="122" t="str" cm="1">
        <f t="array" ref="L1444">_xlfn.SWITCH(A1444,
    "District of Columbia", _xlfn.XLOOKUP(R1444, '2015 O3 Growth Surrogates'!A:A, '2015 O3 Growth Surrogates'!H:H),
    "Maryland", _xlfn.XLOOKUP(R1444, '2015 O3 Growth Surrogates'!A:A, '2015 O3 Growth Surrogates'!I:I),
    "Virginia", _xlfn.XLOOKUP(R1444, '2015 O3 Growth Surrogates'!A:A, '2015 O3 Growth Surrogates'!J:J)
)</f>
        <v>Gas Sales</v>
      </c>
      <c r="M1444" s="133" cm="1">
        <f t="array" ref="M1444">_xlfn.SWITCH(L1444,
"Employment", INDEX('Coop GFs_CFs'!C:D, MATCH(B1444,'Coop GFs_CFs'!B:B,0),1),
"Population", INDEX('Coop GFs_CFs'!E:F, MATCH(B1444,'Coop GFs_CFs'!B:B,0),1),
"Household", INDEX('Coop GFs_CFs'!G:H, MATCH(B1444,'Coop GFs_CFs'!B:B,0),1),
"VMT", INDEX('Coop GFs_CFs'!I:J, MATCH(B1444,'Coop GFs_CFs'!B:B,0),1),
"Lane Mile", INDEX('Coop GFs_CFs'!K:L, MATCH(B1444,'Coop GFs_CFs'!B:B,0),1),
"Gas Sales", INDEX('Coop GFs_CFs'!M:N, MATCH(B1444,'Coop GFs_CFs'!B:B,0),1),
"No Growth", INDEX('Coop GFs_CFs'!O:P, MATCH(B1444,'Coop GFs_CFs'!B:B,0),1)
)</f>
        <v>0.9726431554456072</v>
      </c>
      <c r="N1444" s="133" cm="1">
        <f t="array" ref="N1444">_xlfn.SWITCH(L1444,
"Employment", INDEX('Coop GFs_CFs'!C:D, MATCH(B1444,'Coop GFs_CFs'!B:B,0),2),
"Population", INDEX('Coop GFs_CFs'!E:F, MATCH(B1444,'Coop GFs_CFs'!B:B,0),2),
"Household", INDEX('Coop GFs_CFs'!G:H, MATCH(B1444,'Coop GFs_CFs'!B:B,0),2),
"VMT", INDEX('Coop GFs_CFs'!I:J, MATCH(B1444,'Coop GFs_CFs'!B:B,0),2),
"Lane Mile", INDEX('Coop GFs_CFs'!K:L, MATCH(B1444,'Coop GFs_CFs'!B:B,0),2),
"Gas Sales", INDEX('Coop GFs_CFs'!M:N, MATCH(B1444,'Coop GFs_CFs'!B:B,0),2),
"No Growth", INDEX('Coop GFs_CFs'!O:P, MATCH(B1444,'Coop GFs_CFs'!B:B,0),2)
)</f>
        <v>0.94819182842192828</v>
      </c>
      <c r="O1444" s="133"/>
      <c r="P1444" s="86">
        <f t="shared" si="78"/>
        <v>4.5890096108904106E-2</v>
      </c>
      <c r="Q1444" s="86">
        <f t="shared" si="79"/>
        <v>4.4736462588918245E-2</v>
      </c>
      <c r="R1444" s="156" t="s">
        <v>477</v>
      </c>
      <c r="S1444" s="85" t="s">
        <v>341</v>
      </c>
      <c r="T1444" s="85" t="s">
        <v>468</v>
      </c>
      <c r="U1444" s="85" t="s">
        <v>469</v>
      </c>
      <c r="V1444" s="85" t="s">
        <v>473</v>
      </c>
      <c r="W1444" s="85" t="s">
        <v>478</v>
      </c>
      <c r="X1444" s="85" t="s">
        <v>330</v>
      </c>
      <c r="Z1444" s="42" t="s">
        <v>2796</v>
      </c>
      <c r="AA1444"/>
    </row>
    <row r="1445" spans="1:27" s="39" customFormat="1" x14ac:dyDescent="0.35">
      <c r="A1445" s="85" t="s">
        <v>811</v>
      </c>
      <c r="B1445" s="87">
        <v>51013</v>
      </c>
      <c r="C1445" s="87" t="s">
        <v>12</v>
      </c>
      <c r="D1445" s="86">
        <v>2.3702800000000002</v>
      </c>
      <c r="E1445" s="86">
        <f>SUMIFS('Ratios_MARAMA-VA'!T:T, 'Ratios_MARAMA-VA'!AA:AA, Z1445)</f>
        <v>2.36951661814305</v>
      </c>
      <c r="F1445" s="86">
        <f>SUMIFS('Ratios_MARAMA-VA'!J:J, 'Ratios_MARAMA-VA'!AA:AA, Z1445)</f>
        <v>7.3026296728734104E-3</v>
      </c>
      <c r="G1445" s="122">
        <f t="shared" si="80"/>
        <v>3.0819069243736121E-3</v>
      </c>
      <c r="H1445" s="122">
        <v>2.3702800000000002</v>
      </c>
      <c r="I1445" s="86">
        <v>7.3049823447042857E-3</v>
      </c>
      <c r="J1445" s="122">
        <v>2.3702800000000002</v>
      </c>
      <c r="K1445" s="86">
        <v>7.3049823447042857E-3</v>
      </c>
      <c r="L1445" s="122" t="str" cm="1">
        <f t="array" ref="L1445">_xlfn.SWITCH(A1445,
    "District of Columbia", _xlfn.XLOOKUP(R1445, '2015 O3 Growth Surrogates'!A:A, '2015 O3 Growth Surrogates'!H:H),
    "Maryland", _xlfn.XLOOKUP(R1445, '2015 O3 Growth Surrogates'!A:A, '2015 O3 Growth Surrogates'!I:I),
    "Virginia", _xlfn.XLOOKUP(R1445, '2015 O3 Growth Surrogates'!A:A, '2015 O3 Growth Surrogates'!J:J)
)</f>
        <v>Employment</v>
      </c>
      <c r="M1445" s="133" cm="1">
        <f t="array" ref="M1445">_xlfn.SWITCH(L1445,
"Employment", INDEX('Coop GFs_CFs'!C:D, MATCH(B1445,'Coop GFs_CFs'!B:B,0),1),
"Population", INDEX('Coop GFs_CFs'!E:F, MATCH(B1445,'Coop GFs_CFs'!B:B,0),1),
"Household", INDEX('Coop GFs_CFs'!G:H, MATCH(B1445,'Coop GFs_CFs'!B:B,0),1),
"VMT", INDEX('Coop GFs_CFs'!I:J, MATCH(B1445,'Coop GFs_CFs'!B:B,0),1),
"Lane Mile", INDEX('Coop GFs_CFs'!K:L, MATCH(B1445,'Coop GFs_CFs'!B:B,0),1),
"Gas Sales", INDEX('Coop GFs_CFs'!M:N, MATCH(B1445,'Coop GFs_CFs'!B:B,0),1),
"No Growth", INDEX('Coop GFs_CFs'!O:P, MATCH(B1445,'Coop GFs_CFs'!B:B,0),1)
)</f>
        <v>1.1056036674427163</v>
      </c>
      <c r="N1445" s="133" cm="1">
        <f t="array" ref="N1445">_xlfn.SWITCH(L1445,
"Employment", INDEX('Coop GFs_CFs'!C:D, MATCH(B1445,'Coop GFs_CFs'!B:B,0),2),
"Population", INDEX('Coop GFs_CFs'!E:F, MATCH(B1445,'Coop GFs_CFs'!B:B,0),2),
"Household", INDEX('Coop GFs_CFs'!G:H, MATCH(B1445,'Coop GFs_CFs'!B:B,0),2),
"VMT", INDEX('Coop GFs_CFs'!I:J, MATCH(B1445,'Coop GFs_CFs'!B:B,0),2),
"Lane Mile", INDEX('Coop GFs_CFs'!K:L, MATCH(B1445,'Coop GFs_CFs'!B:B,0),2),
"Gas Sales", INDEX('Coop GFs_CFs'!M:N, MATCH(B1445,'Coop GFs_CFs'!B:B,0),2),
"No Growth", INDEX('Coop GFs_CFs'!O:P, MATCH(B1445,'Coop GFs_CFs'!B:B,0),2)
)</f>
        <v>1.1792000057596272</v>
      </c>
      <c r="O1445" s="133"/>
      <c r="P1445" s="86">
        <f t="shared" si="78"/>
        <v>8.0738141483048462E-3</v>
      </c>
      <c r="Q1445" s="86">
        <f t="shared" si="79"/>
        <v>8.6112609523127503E-3</v>
      </c>
      <c r="R1445" s="156" t="s">
        <v>477</v>
      </c>
      <c r="S1445" s="85" t="s">
        <v>341</v>
      </c>
      <c r="T1445" s="85" t="s">
        <v>468</v>
      </c>
      <c r="U1445" s="85" t="s">
        <v>469</v>
      </c>
      <c r="V1445" s="85" t="s">
        <v>473</v>
      </c>
      <c r="W1445" s="85" t="s">
        <v>478</v>
      </c>
      <c r="X1445" s="85" t="s">
        <v>330</v>
      </c>
      <c r="Z1445" s="42" t="s">
        <v>2798</v>
      </c>
      <c r="AA1445"/>
    </row>
    <row r="1446" spans="1:27" s="39" customFormat="1" x14ac:dyDescent="0.35">
      <c r="A1446" s="85" t="s">
        <v>811</v>
      </c>
      <c r="B1446" s="87">
        <v>51059</v>
      </c>
      <c r="C1446" s="87" t="s">
        <v>12</v>
      </c>
      <c r="D1446" s="86">
        <v>28.040150000000001</v>
      </c>
      <c r="E1446" s="86">
        <f>SUMIFS('Ratios_MARAMA-VA'!T:T, 'Ratios_MARAMA-VA'!AA:AA, Z1446)</f>
        <v>28.031119277142</v>
      </c>
      <c r="F1446" s="86">
        <f>SUMIFS('Ratios_MARAMA-VA'!J:J, 'Ratios_MARAMA-VA'!AA:AA, Z1446)</f>
        <v>8.6389300598166199E-2</v>
      </c>
      <c r="G1446" s="122">
        <f t="shared" si="80"/>
        <v>3.0819069243735986E-3</v>
      </c>
      <c r="H1446" s="122">
        <v>28.040150000000001</v>
      </c>
      <c r="I1446" s="86">
        <v>8.6417132445474359E-2</v>
      </c>
      <c r="J1446" s="122">
        <v>28.040150000000001</v>
      </c>
      <c r="K1446" s="86">
        <v>8.6417132445474359E-2</v>
      </c>
      <c r="L1446" s="122" t="str" cm="1">
        <f t="array" ref="L1446">_xlfn.SWITCH(A1446,
    "District of Columbia", _xlfn.XLOOKUP(R1446, '2015 O3 Growth Surrogates'!A:A, '2015 O3 Growth Surrogates'!H:H),
    "Maryland", _xlfn.XLOOKUP(R1446, '2015 O3 Growth Surrogates'!A:A, '2015 O3 Growth Surrogates'!I:I),
    "Virginia", _xlfn.XLOOKUP(R1446, '2015 O3 Growth Surrogates'!A:A, '2015 O3 Growth Surrogates'!J:J)
)</f>
        <v>Employment</v>
      </c>
      <c r="M1446" s="133" cm="1">
        <f t="array" ref="M1446">_xlfn.SWITCH(L1446,
"Employment", INDEX('Coop GFs_CFs'!C:D, MATCH(B1446,'Coop GFs_CFs'!B:B,0),1),
"Population", INDEX('Coop GFs_CFs'!E:F, MATCH(B1446,'Coop GFs_CFs'!B:B,0),1),
"Household", INDEX('Coop GFs_CFs'!G:H, MATCH(B1446,'Coop GFs_CFs'!B:B,0),1),
"VMT", INDEX('Coop GFs_CFs'!I:J, MATCH(B1446,'Coop GFs_CFs'!B:B,0),1),
"Lane Mile", INDEX('Coop GFs_CFs'!K:L, MATCH(B1446,'Coop GFs_CFs'!B:B,0),1),
"Gas Sales", INDEX('Coop GFs_CFs'!M:N, MATCH(B1446,'Coop GFs_CFs'!B:B,0),1),
"No Growth", INDEX('Coop GFs_CFs'!O:P, MATCH(B1446,'Coop GFs_CFs'!B:B,0),1)
)</f>
        <v>1.1407331378648504</v>
      </c>
      <c r="N1446" s="133" cm="1">
        <f t="array" ref="N1446">_xlfn.SWITCH(L1446,
"Employment", INDEX('Coop GFs_CFs'!C:D, MATCH(B1446,'Coop GFs_CFs'!B:B,0),2),
"Population", INDEX('Coop GFs_CFs'!E:F, MATCH(B1446,'Coop GFs_CFs'!B:B,0),2),
"Household", INDEX('Coop GFs_CFs'!G:H, MATCH(B1446,'Coop GFs_CFs'!B:B,0),2),
"VMT", INDEX('Coop GFs_CFs'!I:J, MATCH(B1446,'Coop GFs_CFs'!B:B,0),2),
"Lane Mile", INDEX('Coop GFs_CFs'!K:L, MATCH(B1446,'Coop GFs_CFs'!B:B,0),2),
"Gas Sales", INDEX('Coop GFs_CFs'!M:N, MATCH(B1446,'Coop GFs_CFs'!B:B,0),2),
"No Growth", INDEX('Coop GFs_CFs'!O:P, MATCH(B1446,'Coop GFs_CFs'!B:B,0),2)
)</f>
        <v>1.1888354812229924</v>
      </c>
      <c r="O1446" s="133"/>
      <c r="P1446" s="86">
        <f t="shared" si="78"/>
        <v>9.8547137949295927E-2</v>
      </c>
      <c r="Q1446" s="86">
        <f t="shared" si="79"/>
        <v>0.10270266574913867</v>
      </c>
      <c r="R1446" s="156" t="s">
        <v>477</v>
      </c>
      <c r="S1446" s="85" t="s">
        <v>341</v>
      </c>
      <c r="T1446" s="85" t="s">
        <v>468</v>
      </c>
      <c r="U1446" s="85" t="s">
        <v>469</v>
      </c>
      <c r="V1446" s="85" t="s">
        <v>473</v>
      </c>
      <c r="W1446" s="85" t="s">
        <v>478</v>
      </c>
      <c r="X1446" s="85" t="s">
        <v>330</v>
      </c>
      <c r="Z1446" s="42" t="s">
        <v>2799</v>
      </c>
      <c r="AA1446"/>
    </row>
    <row r="1447" spans="1:27" s="39" customFormat="1" x14ac:dyDescent="0.35">
      <c r="A1447" s="85" t="s">
        <v>811</v>
      </c>
      <c r="B1447" s="87">
        <v>51107</v>
      </c>
      <c r="C1447" s="87" t="s">
        <v>12</v>
      </c>
      <c r="D1447" s="86">
        <v>12.44102</v>
      </c>
      <c r="E1447" s="86">
        <f>SUMIFS('Ratios_MARAMA-VA'!T:T, 'Ratios_MARAMA-VA'!AA:AA, Z1447)</f>
        <v>12.4370131953398</v>
      </c>
      <c r="F1447" s="86">
        <f>SUMIFS('Ratios_MARAMA-VA'!J:J, 'Ratios_MARAMA-VA'!AA:AA, Z1447)</f>
        <v>3.83297170852437E-2</v>
      </c>
      <c r="G1447" s="122">
        <f t="shared" si="80"/>
        <v>3.0819069243736112E-3</v>
      </c>
      <c r="H1447" s="122">
        <v>12.44102</v>
      </c>
      <c r="I1447" s="86">
        <v>3.8342065684270586E-2</v>
      </c>
      <c r="J1447" s="122">
        <v>12.44102</v>
      </c>
      <c r="K1447" s="86">
        <v>3.8342065684270586E-2</v>
      </c>
      <c r="L1447" s="122" t="str" cm="1">
        <f t="array" ref="L1447">_xlfn.SWITCH(A1447,
    "District of Columbia", _xlfn.XLOOKUP(R1447, '2015 O3 Growth Surrogates'!A:A, '2015 O3 Growth Surrogates'!H:H),
    "Maryland", _xlfn.XLOOKUP(R1447, '2015 O3 Growth Surrogates'!A:A, '2015 O3 Growth Surrogates'!I:I),
    "Virginia", _xlfn.XLOOKUP(R1447, '2015 O3 Growth Surrogates'!A:A, '2015 O3 Growth Surrogates'!J:J)
)</f>
        <v>Employment</v>
      </c>
      <c r="M1447" s="133" cm="1">
        <f t="array" ref="M1447">_xlfn.SWITCH(L1447,
"Employment", INDEX('Coop GFs_CFs'!C:D, MATCH(B1447,'Coop GFs_CFs'!B:B,0),1),
"Population", INDEX('Coop GFs_CFs'!E:F, MATCH(B1447,'Coop GFs_CFs'!B:B,0),1),
"Household", INDEX('Coop GFs_CFs'!G:H, MATCH(B1447,'Coop GFs_CFs'!B:B,0),1),
"VMT", INDEX('Coop GFs_CFs'!I:J, MATCH(B1447,'Coop GFs_CFs'!B:B,0),1),
"Lane Mile", INDEX('Coop GFs_CFs'!K:L, MATCH(B1447,'Coop GFs_CFs'!B:B,0),1),
"Gas Sales", INDEX('Coop GFs_CFs'!M:N, MATCH(B1447,'Coop GFs_CFs'!B:B,0),1),
"No Growth", INDEX('Coop GFs_CFs'!O:P, MATCH(B1447,'Coop GFs_CFs'!B:B,0),1)
)</f>
        <v>1.1820289336364709</v>
      </c>
      <c r="N1447" s="133" cm="1">
        <f t="array" ref="N1447">_xlfn.SWITCH(L1447,
"Employment", INDEX('Coop GFs_CFs'!C:D, MATCH(B1447,'Coop GFs_CFs'!B:B,0),2),
"Population", INDEX('Coop GFs_CFs'!E:F, MATCH(B1447,'Coop GFs_CFs'!B:B,0),2),
"Household", INDEX('Coop GFs_CFs'!G:H, MATCH(B1447,'Coop GFs_CFs'!B:B,0),2),
"VMT", INDEX('Coop GFs_CFs'!I:J, MATCH(B1447,'Coop GFs_CFs'!B:B,0),2),
"Lane Mile", INDEX('Coop GFs_CFs'!K:L, MATCH(B1447,'Coop GFs_CFs'!B:B,0),2),
"Gas Sales", INDEX('Coop GFs_CFs'!M:N, MATCH(B1447,'Coop GFs_CFs'!B:B,0),2),
"No Growth", INDEX('Coop GFs_CFs'!O:P, MATCH(B1447,'Coop GFs_CFs'!B:B,0),2)
)</f>
        <v>1.2460772431295832</v>
      </c>
      <c r="O1447" s="133"/>
      <c r="P1447" s="86">
        <f t="shared" si="78"/>
        <v>4.5306834612858227E-2</v>
      </c>
      <c r="Q1447" s="86">
        <f t="shared" si="79"/>
        <v>4.7761788195517352E-2</v>
      </c>
      <c r="R1447" s="156" t="s">
        <v>477</v>
      </c>
      <c r="S1447" s="85" t="s">
        <v>341</v>
      </c>
      <c r="T1447" s="85" t="s">
        <v>468</v>
      </c>
      <c r="U1447" s="85" t="s">
        <v>469</v>
      </c>
      <c r="V1447" s="85" t="s">
        <v>473</v>
      </c>
      <c r="W1447" s="85" t="s">
        <v>478</v>
      </c>
      <c r="X1447" s="85" t="s">
        <v>330</v>
      </c>
      <c r="Z1447" s="42" t="s">
        <v>2802</v>
      </c>
      <c r="AA1447"/>
    </row>
    <row r="1448" spans="1:27" s="39" customFormat="1" x14ac:dyDescent="0.35">
      <c r="A1448" s="85" t="s">
        <v>811</v>
      </c>
      <c r="B1448" s="87">
        <v>51153</v>
      </c>
      <c r="C1448" s="87" t="s">
        <v>12</v>
      </c>
      <c r="D1448" s="86">
        <v>7.5144529999999996</v>
      </c>
      <c r="E1448" s="86">
        <f>SUMIFS('Ratios_MARAMA-VA'!T:T, 'Ratios_MARAMA-VA'!AA:AA, Z1448)</f>
        <v>7.5120328652121398</v>
      </c>
      <c r="F1448" s="86">
        <f>SUMIFS('Ratios_MARAMA-VA'!J:J, 'Ratios_MARAMA-VA'!AA:AA, Z1448)</f>
        <v>2.31513861034192E-2</v>
      </c>
      <c r="G1448" s="122">
        <f t="shared" si="80"/>
        <v>3.0819069243735804E-3</v>
      </c>
      <c r="H1448" s="122">
        <v>7.5144529999999996</v>
      </c>
      <c r="I1448" s="86">
        <v>2.3158844733579823E-2</v>
      </c>
      <c r="J1448" s="122">
        <v>7.5144529999999996</v>
      </c>
      <c r="K1448" s="86">
        <v>2.3158844733579823E-2</v>
      </c>
      <c r="L1448" s="122" t="str" cm="1">
        <f t="array" ref="L1448">_xlfn.SWITCH(A1448,
    "District of Columbia", _xlfn.XLOOKUP(R1448, '2015 O3 Growth Surrogates'!A:A, '2015 O3 Growth Surrogates'!H:H),
    "Maryland", _xlfn.XLOOKUP(R1448, '2015 O3 Growth Surrogates'!A:A, '2015 O3 Growth Surrogates'!I:I),
    "Virginia", _xlfn.XLOOKUP(R1448, '2015 O3 Growth Surrogates'!A:A, '2015 O3 Growth Surrogates'!J:J)
)</f>
        <v>Employment</v>
      </c>
      <c r="M1448" s="133" cm="1">
        <f t="array" ref="M1448">_xlfn.SWITCH(L1448,
"Employment", INDEX('Coop GFs_CFs'!C:D, MATCH(B1448,'Coop GFs_CFs'!B:B,0),1),
"Population", INDEX('Coop GFs_CFs'!E:F, MATCH(B1448,'Coop GFs_CFs'!B:B,0),1),
"Household", INDEX('Coop GFs_CFs'!G:H, MATCH(B1448,'Coop GFs_CFs'!B:B,0),1),
"VMT", INDEX('Coop GFs_CFs'!I:J, MATCH(B1448,'Coop GFs_CFs'!B:B,0),1),
"Lane Mile", INDEX('Coop GFs_CFs'!K:L, MATCH(B1448,'Coop GFs_CFs'!B:B,0),1),
"Gas Sales", INDEX('Coop GFs_CFs'!M:N, MATCH(B1448,'Coop GFs_CFs'!B:B,0),1),
"No Growth", INDEX('Coop GFs_CFs'!O:P, MATCH(B1448,'Coop GFs_CFs'!B:B,0),1)
)</f>
        <v>1.1898949472362377</v>
      </c>
      <c r="N1448" s="133" cm="1">
        <f t="array" ref="N1448">_xlfn.SWITCH(L1448,
"Employment", INDEX('Coop GFs_CFs'!C:D, MATCH(B1448,'Coop GFs_CFs'!B:B,0),2),
"Population", INDEX('Coop GFs_CFs'!E:F, MATCH(B1448,'Coop GFs_CFs'!B:B,0),2),
"Household", INDEX('Coop GFs_CFs'!G:H, MATCH(B1448,'Coop GFs_CFs'!B:B,0),2),
"VMT", INDEX('Coop GFs_CFs'!I:J, MATCH(B1448,'Coop GFs_CFs'!B:B,0),2),
"Lane Mile", INDEX('Coop GFs_CFs'!K:L, MATCH(B1448,'Coop GFs_CFs'!B:B,0),2),
"Gas Sales", INDEX('Coop GFs_CFs'!M:N, MATCH(B1448,'Coop GFs_CFs'!B:B,0),2),
"No Growth", INDEX('Coop GFs_CFs'!O:P, MATCH(B1448,'Coop GFs_CFs'!B:B,0),2)
)</f>
        <v>1.2771251790739548</v>
      </c>
      <c r="O1448" s="133"/>
      <c r="P1448" s="86">
        <f t="shared" si="78"/>
        <v>2.7547717345973756E-2</v>
      </c>
      <c r="Q1448" s="86">
        <f t="shared" si="79"/>
        <v>2.9567218123139515E-2</v>
      </c>
      <c r="R1448" s="156" t="s">
        <v>477</v>
      </c>
      <c r="S1448" s="85" t="s">
        <v>341</v>
      </c>
      <c r="T1448" s="85" t="s">
        <v>468</v>
      </c>
      <c r="U1448" s="85" t="s">
        <v>469</v>
      </c>
      <c r="V1448" s="85" t="s">
        <v>473</v>
      </c>
      <c r="W1448" s="85" t="s">
        <v>478</v>
      </c>
      <c r="X1448" s="85" t="s">
        <v>330</v>
      </c>
      <c r="Z1448" s="42" t="s">
        <v>2805</v>
      </c>
      <c r="AA1448"/>
    </row>
    <row r="1449" spans="1:27" s="39" customFormat="1" x14ac:dyDescent="0.35">
      <c r="A1449" s="85" t="s">
        <v>811</v>
      </c>
      <c r="B1449" s="87">
        <v>51510</v>
      </c>
      <c r="C1449" s="87" t="s">
        <v>12</v>
      </c>
      <c r="D1449" s="86">
        <v>2.3945720000000001</v>
      </c>
      <c r="E1449" s="86">
        <f>SUMIFS('Ratios_MARAMA-VA'!T:T, 'Ratios_MARAMA-VA'!AA:AA, Z1449)</f>
        <v>2.39380079456439</v>
      </c>
      <c r="F1449" s="86">
        <f>SUMIFS('Ratios_MARAMA-VA'!J:J, 'Ratios_MARAMA-VA'!AA:AA, Z1449)</f>
        <v>7.3774712443389996E-3</v>
      </c>
      <c r="G1449" s="122">
        <f t="shared" si="80"/>
        <v>3.0819069243735917E-3</v>
      </c>
      <c r="H1449" s="122">
        <v>2.3945720000000001</v>
      </c>
      <c r="I1449" s="86">
        <v>7.3798480277111203E-3</v>
      </c>
      <c r="J1449" s="122">
        <v>2.3945720000000001</v>
      </c>
      <c r="K1449" s="86">
        <v>7.3798480277111203E-3</v>
      </c>
      <c r="L1449" s="122" t="str" cm="1">
        <f t="array" ref="L1449">_xlfn.SWITCH(A1449,
    "District of Columbia", _xlfn.XLOOKUP(R1449, '2015 O3 Growth Surrogates'!A:A, '2015 O3 Growth Surrogates'!H:H),
    "Maryland", _xlfn.XLOOKUP(R1449, '2015 O3 Growth Surrogates'!A:A, '2015 O3 Growth Surrogates'!I:I),
    "Virginia", _xlfn.XLOOKUP(R1449, '2015 O3 Growth Surrogates'!A:A, '2015 O3 Growth Surrogates'!J:J)
)</f>
        <v>Employment</v>
      </c>
      <c r="M1449" s="133" cm="1">
        <f t="array" ref="M1449">_xlfn.SWITCH(L1449,
"Employment", INDEX('Coop GFs_CFs'!C:D, MATCH(B1449,'Coop GFs_CFs'!B:B,0),1),
"Population", INDEX('Coop GFs_CFs'!E:F, MATCH(B1449,'Coop GFs_CFs'!B:B,0),1),
"Household", INDEX('Coop GFs_CFs'!G:H, MATCH(B1449,'Coop GFs_CFs'!B:B,0),1),
"VMT", INDEX('Coop GFs_CFs'!I:J, MATCH(B1449,'Coop GFs_CFs'!B:B,0),1),
"Lane Mile", INDEX('Coop GFs_CFs'!K:L, MATCH(B1449,'Coop GFs_CFs'!B:B,0),1),
"Gas Sales", INDEX('Coop GFs_CFs'!M:N, MATCH(B1449,'Coop GFs_CFs'!B:B,0),1),
"No Growth", INDEX('Coop GFs_CFs'!O:P, MATCH(B1449,'Coop GFs_CFs'!B:B,0),1)
)</f>
        <v>1.0072672441829524</v>
      </c>
      <c r="N1449" s="133" cm="1">
        <f t="array" ref="N1449">_xlfn.SWITCH(L1449,
"Employment", INDEX('Coop GFs_CFs'!C:D, MATCH(B1449,'Coop GFs_CFs'!B:B,0),2),
"Population", INDEX('Coop GFs_CFs'!E:F, MATCH(B1449,'Coop GFs_CFs'!B:B,0),2),
"Household", INDEX('Coop GFs_CFs'!G:H, MATCH(B1449,'Coop GFs_CFs'!B:B,0),2),
"VMT", INDEX('Coop GFs_CFs'!I:J, MATCH(B1449,'Coop GFs_CFs'!B:B,0),2),
"Lane Mile", INDEX('Coop GFs_CFs'!K:L, MATCH(B1449,'Coop GFs_CFs'!B:B,0),2),
"Gas Sales", INDEX('Coop GFs_CFs'!M:N, MATCH(B1449,'Coop GFs_CFs'!B:B,0),2),
"No Growth", INDEX('Coop GFs_CFs'!O:P, MATCH(B1449,'Coop GFs_CFs'!B:B,0),2)
)</f>
        <v>1.0751618720988678</v>
      </c>
      <c r="O1449" s="133"/>
      <c r="P1449" s="86">
        <f t="shared" si="78"/>
        <v>7.4310851293243208E-3</v>
      </c>
      <c r="Q1449" s="86">
        <f t="shared" si="79"/>
        <v>7.9319757944190834E-3</v>
      </c>
      <c r="R1449" s="156" t="s">
        <v>477</v>
      </c>
      <c r="S1449" s="85" t="s">
        <v>341</v>
      </c>
      <c r="T1449" s="85" t="s">
        <v>468</v>
      </c>
      <c r="U1449" s="85" t="s">
        <v>469</v>
      </c>
      <c r="V1449" s="85" t="s">
        <v>473</v>
      </c>
      <c r="W1449" s="85" t="s">
        <v>478</v>
      </c>
      <c r="X1449" s="85" t="s">
        <v>330</v>
      </c>
      <c r="Z1449" s="42" t="s">
        <v>2797</v>
      </c>
      <c r="AA1449"/>
    </row>
    <row r="1450" spans="1:27" s="39" customFormat="1" x14ac:dyDescent="0.35">
      <c r="A1450" s="85" t="s">
        <v>811</v>
      </c>
      <c r="B1450" s="87">
        <v>51600</v>
      </c>
      <c r="C1450" s="87" t="s">
        <v>12</v>
      </c>
      <c r="D1450" s="86">
        <v>0.98986160000000001</v>
      </c>
      <c r="E1450" s="86">
        <f>SUMIFS('Ratios_MARAMA-VA'!T:T, 'Ratios_MARAMA-VA'!AA:AA, Z1450)</f>
        <v>0.98954280121406701</v>
      </c>
      <c r="F1450" s="86">
        <f>SUMIFS('Ratios_MARAMA-VA'!J:J, 'Ratios_MARAMA-VA'!AA:AA, Z1450)</f>
        <v>3.0496788110256699E-3</v>
      </c>
      <c r="G1450" s="122">
        <f t="shared" si="80"/>
        <v>3.0819069243735878E-3</v>
      </c>
      <c r="H1450" s="122">
        <v>0.98986160000000001</v>
      </c>
      <c r="I1450" s="86">
        <v>3.0506613192115188E-3</v>
      </c>
      <c r="J1450" s="122">
        <v>0.98986160000000001</v>
      </c>
      <c r="K1450" s="86">
        <v>3.0506613192115188E-3</v>
      </c>
      <c r="L1450" s="122" t="str" cm="1">
        <f t="array" ref="L1450">_xlfn.SWITCH(A1450,
    "District of Columbia", _xlfn.XLOOKUP(R1450, '2015 O3 Growth Surrogates'!A:A, '2015 O3 Growth Surrogates'!H:H),
    "Maryland", _xlfn.XLOOKUP(R1450, '2015 O3 Growth Surrogates'!A:A, '2015 O3 Growth Surrogates'!I:I),
    "Virginia", _xlfn.XLOOKUP(R1450, '2015 O3 Growth Surrogates'!A:A, '2015 O3 Growth Surrogates'!J:J)
)</f>
        <v>Employment</v>
      </c>
      <c r="M1450" s="133" cm="1">
        <f t="array" ref="M1450">_xlfn.SWITCH(L1450,
"Employment", INDEX('Coop GFs_CFs'!C:D, MATCH(B1450,'Coop GFs_CFs'!B:B,0),1),
"Population", INDEX('Coop GFs_CFs'!E:F, MATCH(B1450,'Coop GFs_CFs'!B:B,0),1),
"Household", INDEX('Coop GFs_CFs'!G:H, MATCH(B1450,'Coop GFs_CFs'!B:B,0),1),
"VMT", INDEX('Coop GFs_CFs'!I:J, MATCH(B1450,'Coop GFs_CFs'!B:B,0),1),
"Lane Mile", INDEX('Coop GFs_CFs'!K:L, MATCH(B1450,'Coop GFs_CFs'!B:B,0),1),
"Gas Sales", INDEX('Coop GFs_CFs'!M:N, MATCH(B1450,'Coop GFs_CFs'!B:B,0),1),
"No Growth", INDEX('Coop GFs_CFs'!O:P, MATCH(B1450,'Coop GFs_CFs'!B:B,0),1)
)</f>
        <v>1.0625592417061611</v>
      </c>
      <c r="N1450" s="133" cm="1">
        <f t="array" ref="N1450">_xlfn.SWITCH(L1450,
"Employment", INDEX('Coop GFs_CFs'!C:D, MATCH(B1450,'Coop GFs_CFs'!B:B,0),2),
"Population", INDEX('Coop GFs_CFs'!E:F, MATCH(B1450,'Coop GFs_CFs'!B:B,0),2),
"Household", INDEX('Coop GFs_CFs'!G:H, MATCH(B1450,'Coop GFs_CFs'!B:B,0),2),
"VMT", INDEX('Coop GFs_CFs'!I:J, MATCH(B1450,'Coop GFs_CFs'!B:B,0),2),
"Lane Mile", INDEX('Coop GFs_CFs'!K:L, MATCH(B1450,'Coop GFs_CFs'!B:B,0),2),
"Gas Sales", INDEX('Coop GFs_CFs'!M:N, MATCH(B1450,'Coop GFs_CFs'!B:B,0),2),
"No Growth", INDEX('Coop GFs_CFs'!O:P, MATCH(B1450,'Coop GFs_CFs'!B:B,0),2)
)</f>
        <v>1.0767772511848339</v>
      </c>
      <c r="O1450" s="133"/>
      <c r="P1450" s="86">
        <f t="shared" si="78"/>
        <v>3.240464404890783E-3</v>
      </c>
      <c r="Q1450" s="86">
        <f t="shared" si="79"/>
        <v>3.2838247671328536E-3</v>
      </c>
      <c r="R1450" s="156" t="s">
        <v>477</v>
      </c>
      <c r="S1450" s="85" t="s">
        <v>341</v>
      </c>
      <c r="T1450" s="85" t="s">
        <v>468</v>
      </c>
      <c r="U1450" s="85" t="s">
        <v>469</v>
      </c>
      <c r="V1450" s="85" t="s">
        <v>473</v>
      </c>
      <c r="W1450" s="85" t="s">
        <v>478</v>
      </c>
      <c r="X1450" s="85" t="s">
        <v>330</v>
      </c>
      <c r="Z1450" s="42" t="s">
        <v>2800</v>
      </c>
      <c r="AA1450"/>
    </row>
    <row r="1451" spans="1:27" s="39" customFormat="1" x14ac:dyDescent="0.35">
      <c r="A1451" s="85" t="s">
        <v>811</v>
      </c>
      <c r="B1451" s="87">
        <v>51610</v>
      </c>
      <c r="C1451" s="87" t="s">
        <v>12</v>
      </c>
      <c r="D1451" s="86">
        <v>0.60360709999999995</v>
      </c>
      <c r="E1451" s="86">
        <f>SUMIFS('Ratios_MARAMA-VA'!T:T, 'Ratios_MARAMA-VA'!AA:AA, Z1451)</f>
        <v>0.60341269988319401</v>
      </c>
      <c r="F1451" s="86">
        <f>SUMIFS('Ratios_MARAMA-VA'!J:J, 'Ratios_MARAMA-VA'!AA:AA, Z1451)</f>
        <v>1.85966177802498E-3</v>
      </c>
      <c r="G1451" s="122">
        <f t="shared" si="80"/>
        <v>3.0819069243735926E-3</v>
      </c>
      <c r="H1451" s="122">
        <v>0.60360709999999995</v>
      </c>
      <c r="I1451" s="86">
        <v>1.8602609010910634E-3</v>
      </c>
      <c r="J1451" s="122">
        <v>0.60360709999999995</v>
      </c>
      <c r="K1451" s="86">
        <v>1.8602609010910634E-3</v>
      </c>
      <c r="L1451" s="122" t="str" cm="1">
        <f t="array" ref="L1451">_xlfn.SWITCH(A1451,
    "District of Columbia", _xlfn.XLOOKUP(R1451, '2015 O3 Growth Surrogates'!A:A, '2015 O3 Growth Surrogates'!H:H),
    "Maryland", _xlfn.XLOOKUP(R1451, '2015 O3 Growth Surrogates'!A:A, '2015 O3 Growth Surrogates'!I:I),
    "Virginia", _xlfn.XLOOKUP(R1451, '2015 O3 Growth Surrogates'!A:A, '2015 O3 Growth Surrogates'!J:J)
)</f>
        <v>Employment</v>
      </c>
      <c r="M1451" s="133" cm="1">
        <f t="array" ref="M1451">_xlfn.SWITCH(L1451,
"Employment", INDEX('Coop GFs_CFs'!C:D, MATCH(B1451,'Coop GFs_CFs'!B:B,0),1),
"Population", INDEX('Coop GFs_CFs'!E:F, MATCH(B1451,'Coop GFs_CFs'!B:B,0),1),
"Household", INDEX('Coop GFs_CFs'!G:H, MATCH(B1451,'Coop GFs_CFs'!B:B,0),1),
"VMT", INDEX('Coop GFs_CFs'!I:J, MATCH(B1451,'Coop GFs_CFs'!B:B,0),1),
"Lane Mile", INDEX('Coop GFs_CFs'!K:L, MATCH(B1451,'Coop GFs_CFs'!B:B,0),1),
"Gas Sales", INDEX('Coop GFs_CFs'!M:N, MATCH(B1451,'Coop GFs_CFs'!B:B,0),1),
"No Growth", INDEX('Coop GFs_CFs'!O:P, MATCH(B1451,'Coop GFs_CFs'!B:B,0),1)
)</f>
        <v>1.2446203080415557</v>
      </c>
      <c r="N1451" s="133" cm="1">
        <f t="array" ref="N1451">_xlfn.SWITCH(L1451,
"Employment", INDEX('Coop GFs_CFs'!C:D, MATCH(B1451,'Coop GFs_CFs'!B:B,0),2),
"Population", INDEX('Coop GFs_CFs'!E:F, MATCH(B1451,'Coop GFs_CFs'!B:B,0),2),
"Household", INDEX('Coop GFs_CFs'!G:H, MATCH(B1451,'Coop GFs_CFs'!B:B,0),2),
"VMT", INDEX('Coop GFs_CFs'!I:J, MATCH(B1451,'Coop GFs_CFs'!B:B,0),2),
"Lane Mile", INDEX('Coop GFs_CFs'!K:L, MATCH(B1451,'Coop GFs_CFs'!B:B,0),2),
"Gas Sales", INDEX('Coop GFs_CFs'!M:N, MATCH(B1451,'Coop GFs_CFs'!B:B,0),2),
"No Growth", INDEX('Coop GFs_CFs'!O:P, MATCH(B1451,'Coop GFs_CFs'!B:B,0),2)
)</f>
        <v>1.3259344505225987</v>
      </c>
      <c r="O1451" s="133"/>
      <c r="P1451" s="86">
        <f t="shared" si="78"/>
        <v>2.3145728150185578E-3</v>
      </c>
      <c r="Q1451" s="86">
        <f t="shared" si="79"/>
        <v>2.4657896178034307E-3</v>
      </c>
      <c r="R1451" s="156" t="s">
        <v>477</v>
      </c>
      <c r="S1451" s="85" t="s">
        <v>341</v>
      </c>
      <c r="T1451" s="85" t="s">
        <v>468</v>
      </c>
      <c r="U1451" s="85" t="s">
        <v>469</v>
      </c>
      <c r="V1451" s="85" t="s">
        <v>473</v>
      </c>
      <c r="W1451" s="85" t="s">
        <v>478</v>
      </c>
      <c r="X1451" s="85" t="s">
        <v>330</v>
      </c>
      <c r="Z1451" s="42" t="s">
        <v>2801</v>
      </c>
      <c r="AA1451"/>
    </row>
    <row r="1452" spans="1:27" s="39" customFormat="1" x14ac:dyDescent="0.35">
      <c r="A1452" s="85" t="s">
        <v>811</v>
      </c>
      <c r="B1452" s="87">
        <v>51683</v>
      </c>
      <c r="C1452" s="87" t="s">
        <v>12</v>
      </c>
      <c r="D1452" s="86">
        <v>0.47351209999999999</v>
      </c>
      <c r="E1452" s="86">
        <f>SUMIFS('Ratios_MARAMA-VA'!T:T, 'Ratios_MARAMA-VA'!AA:AA, Z1452)</f>
        <v>0.47335959879922301</v>
      </c>
      <c r="F1452" s="86">
        <f>SUMIFS('Ratios_MARAMA-VA'!J:J, 'Ratios_MARAMA-VA'!AA:AA, Z1452)</f>
        <v>1.45885022525802E-3</v>
      </c>
      <c r="G1452" s="122">
        <f t="shared" si="80"/>
        <v>3.0819069243735692E-3</v>
      </c>
      <c r="H1452" s="122">
        <v>0.47351209999999999</v>
      </c>
      <c r="I1452" s="86">
        <v>1.4593202197646698E-3</v>
      </c>
      <c r="J1452" s="122">
        <v>0.47351209999999999</v>
      </c>
      <c r="K1452" s="86">
        <v>1.4593202197646698E-3</v>
      </c>
      <c r="L1452" s="122" t="str" cm="1">
        <f t="array" ref="L1452">_xlfn.SWITCH(A1452,
    "District of Columbia", _xlfn.XLOOKUP(R1452, '2015 O3 Growth Surrogates'!A:A, '2015 O3 Growth Surrogates'!H:H),
    "Maryland", _xlfn.XLOOKUP(R1452, '2015 O3 Growth Surrogates'!A:A, '2015 O3 Growth Surrogates'!I:I),
    "Virginia", _xlfn.XLOOKUP(R1452, '2015 O3 Growth Surrogates'!A:A, '2015 O3 Growth Surrogates'!J:J)
)</f>
        <v>Employment</v>
      </c>
      <c r="M1452" s="133" cm="1">
        <f t="array" ref="M1452">_xlfn.SWITCH(L1452,
"Employment", INDEX('Coop GFs_CFs'!C:D, MATCH(B1452,'Coop GFs_CFs'!B:B,0),1),
"Population", INDEX('Coop GFs_CFs'!E:F, MATCH(B1452,'Coop GFs_CFs'!B:B,0),1),
"Household", INDEX('Coop GFs_CFs'!G:H, MATCH(B1452,'Coop GFs_CFs'!B:B,0),1),
"VMT", INDEX('Coop GFs_CFs'!I:J, MATCH(B1452,'Coop GFs_CFs'!B:B,0),1),
"Lane Mile", INDEX('Coop GFs_CFs'!K:L, MATCH(B1452,'Coop GFs_CFs'!B:B,0),1),
"Gas Sales", INDEX('Coop GFs_CFs'!M:N, MATCH(B1452,'Coop GFs_CFs'!B:B,0),1),
"No Growth", INDEX('Coop GFs_CFs'!O:P, MATCH(B1452,'Coop GFs_CFs'!B:B,0),1)
)</f>
        <v>1.0626817271189477</v>
      </c>
      <c r="N1452" s="133" cm="1">
        <f t="array" ref="N1452">_xlfn.SWITCH(L1452,
"Employment", INDEX('Coop GFs_CFs'!C:D, MATCH(B1452,'Coop GFs_CFs'!B:B,0),2),
"Population", INDEX('Coop GFs_CFs'!E:F, MATCH(B1452,'Coop GFs_CFs'!B:B,0),2),
"Household", INDEX('Coop GFs_CFs'!G:H, MATCH(B1452,'Coop GFs_CFs'!B:B,0),2),
"VMT", INDEX('Coop GFs_CFs'!I:J, MATCH(B1452,'Coop GFs_CFs'!B:B,0),2),
"Lane Mile", INDEX('Coop GFs_CFs'!K:L, MATCH(B1452,'Coop GFs_CFs'!B:B,0),2),
"Gas Sales", INDEX('Coop GFs_CFs'!M:N, MATCH(B1452,'Coop GFs_CFs'!B:B,0),2),
"No Growth", INDEX('Coop GFs_CFs'!O:P, MATCH(B1452,'Coop GFs_CFs'!B:B,0),2)
)</f>
        <v>1.0893103528916537</v>
      </c>
      <c r="O1452" s="133"/>
      <c r="P1452" s="86">
        <f t="shared" si="78"/>
        <v>1.5502934769850586E-3</v>
      </c>
      <c r="Q1452" s="86">
        <f t="shared" si="79"/>
        <v>1.5891406536918823E-3</v>
      </c>
      <c r="R1452" s="156" t="s">
        <v>477</v>
      </c>
      <c r="S1452" s="85" t="s">
        <v>341</v>
      </c>
      <c r="T1452" s="85" t="s">
        <v>468</v>
      </c>
      <c r="U1452" s="85" t="s">
        <v>469</v>
      </c>
      <c r="V1452" s="85" t="s">
        <v>473</v>
      </c>
      <c r="W1452" s="85" t="s">
        <v>478</v>
      </c>
      <c r="X1452" s="85" t="s">
        <v>330</v>
      </c>
      <c r="Z1452" s="42" t="s">
        <v>2803</v>
      </c>
      <c r="AA1452"/>
    </row>
    <row r="1453" spans="1:27" s="39" customFormat="1" x14ac:dyDescent="0.35">
      <c r="A1453" s="85" t="s">
        <v>811</v>
      </c>
      <c r="B1453" s="87">
        <v>51685</v>
      </c>
      <c r="C1453" s="87" t="s">
        <v>12</v>
      </c>
      <c r="D1453" s="86">
        <v>0.56418360000000001</v>
      </c>
      <c r="E1453" s="86">
        <f>SUMIFS('Ratios_MARAMA-VA'!T:T, 'Ratios_MARAMA-VA'!AA:AA, Z1453)</f>
        <v>0.56400189677328305</v>
      </c>
      <c r="F1453" s="86">
        <f>SUMIFS('Ratios_MARAMA-VA'!J:J, 'Ratios_MARAMA-VA'!AA:AA, Z1453)</f>
        <v>1.7382013510254201E-3</v>
      </c>
      <c r="G1453" s="122">
        <f t="shared" si="80"/>
        <v>3.0819069243735904E-3</v>
      </c>
      <c r="H1453" s="122">
        <v>0.56418360000000001</v>
      </c>
      <c r="I1453" s="86">
        <v>1.73876134345802E-3</v>
      </c>
      <c r="J1453" s="122">
        <v>0.56418360000000001</v>
      </c>
      <c r="K1453" s="86">
        <v>1.73876134345802E-3</v>
      </c>
      <c r="L1453" s="122" t="str" cm="1">
        <f t="array" ref="L1453">_xlfn.SWITCH(A1453,
    "District of Columbia", _xlfn.XLOOKUP(R1453, '2015 O3 Growth Surrogates'!A:A, '2015 O3 Growth Surrogates'!H:H),
    "Maryland", _xlfn.XLOOKUP(R1453, '2015 O3 Growth Surrogates'!A:A, '2015 O3 Growth Surrogates'!I:I),
    "Virginia", _xlfn.XLOOKUP(R1453, '2015 O3 Growth Surrogates'!A:A, '2015 O3 Growth Surrogates'!J:J)
)</f>
        <v>Employment</v>
      </c>
      <c r="M1453" s="133" cm="1">
        <f t="array" ref="M1453">_xlfn.SWITCH(L1453,
"Employment", INDEX('Coop GFs_CFs'!C:D, MATCH(B1453,'Coop GFs_CFs'!B:B,0),1),
"Population", INDEX('Coop GFs_CFs'!E:F, MATCH(B1453,'Coop GFs_CFs'!B:B,0),1),
"Household", INDEX('Coop GFs_CFs'!G:H, MATCH(B1453,'Coop GFs_CFs'!B:B,0),1),
"VMT", INDEX('Coop GFs_CFs'!I:J, MATCH(B1453,'Coop GFs_CFs'!B:B,0),1),
"Lane Mile", INDEX('Coop GFs_CFs'!K:L, MATCH(B1453,'Coop GFs_CFs'!B:B,0),1),
"Gas Sales", INDEX('Coop GFs_CFs'!M:N, MATCH(B1453,'Coop GFs_CFs'!B:B,0),1),
"No Growth", INDEX('Coop GFs_CFs'!O:P, MATCH(B1453,'Coop GFs_CFs'!B:B,0),1)
)</f>
        <v>1.1233017518770112</v>
      </c>
      <c r="N1453" s="133" cm="1">
        <f t="array" ref="N1453">_xlfn.SWITCH(L1453,
"Employment", INDEX('Coop GFs_CFs'!C:D, MATCH(B1453,'Coop GFs_CFs'!B:B,0),2),
"Population", INDEX('Coop GFs_CFs'!E:F, MATCH(B1453,'Coop GFs_CFs'!B:B,0),2),
"Household", INDEX('Coop GFs_CFs'!G:H, MATCH(B1453,'Coop GFs_CFs'!B:B,0),2),
"VMT", INDEX('Coop GFs_CFs'!I:J, MATCH(B1453,'Coop GFs_CFs'!B:B,0),2),
"Lane Mile", INDEX('Coop GFs_CFs'!K:L, MATCH(B1453,'Coop GFs_CFs'!B:B,0),2),
"Gas Sales", INDEX('Coop GFs_CFs'!M:N, MATCH(B1453,'Coop GFs_CFs'!B:B,0),2),
"No Growth", INDEX('Coop GFs_CFs'!O:P, MATCH(B1453,'Coop GFs_CFs'!B:B,0),2)
)</f>
        <v>1.1478816589202718</v>
      </c>
      <c r="O1453" s="133"/>
      <c r="P1453" s="86">
        <f t="shared" si="78"/>
        <v>1.9525246227218422E-3</v>
      </c>
      <c r="Q1453" s="86">
        <f t="shared" si="79"/>
        <v>1.9952494503525172E-3</v>
      </c>
      <c r="R1453" s="156" t="s">
        <v>477</v>
      </c>
      <c r="S1453" s="85" t="s">
        <v>341</v>
      </c>
      <c r="T1453" s="85" t="s">
        <v>468</v>
      </c>
      <c r="U1453" s="85" t="s">
        <v>469</v>
      </c>
      <c r="V1453" s="85" t="s">
        <v>473</v>
      </c>
      <c r="W1453" s="85" t="s">
        <v>478</v>
      </c>
      <c r="X1453" s="85" t="s">
        <v>330</v>
      </c>
      <c r="Z1453" s="42" t="s">
        <v>2804</v>
      </c>
      <c r="AA1453"/>
    </row>
    <row r="1454" spans="1:27" s="39" customFormat="1" x14ac:dyDescent="0.35">
      <c r="A1454" s="85" t="s">
        <v>811</v>
      </c>
      <c r="B1454" s="87">
        <v>51013</v>
      </c>
      <c r="C1454" s="87" t="s">
        <v>12</v>
      </c>
      <c r="D1454" s="86">
        <v>2.1094318085000001</v>
      </c>
      <c r="E1454" s="86">
        <f>SUMIFS('Ratios_MARAMA-VA'!T:T, 'Ratios_MARAMA-VA'!AA:AA, Z1454)</f>
        <v>2.1094318084970398</v>
      </c>
      <c r="F1454" s="86">
        <f>SUMIFS('Ratios_MARAMA-VA'!J:J, 'Ratios_MARAMA-VA'!AA:AA, Z1454)</f>
        <v>5.7446400013535896E-3</v>
      </c>
      <c r="G1454" s="122">
        <f t="shared" si="80"/>
        <v>2.7233115468409566E-3</v>
      </c>
      <c r="H1454" s="122">
        <v>1.1293425731753</v>
      </c>
      <c r="I1454" s="86">
        <v>3.0755516698673722E-3</v>
      </c>
      <c r="J1454" s="122">
        <v>1.07549983298148</v>
      </c>
      <c r="K1454" s="86">
        <v>2.928921113783985E-3</v>
      </c>
      <c r="L1454" s="122" t="str" cm="1">
        <f t="array" ref="L1454">_xlfn.SWITCH(A1454,
    "District of Columbia", _xlfn.XLOOKUP(R1454, '2015 O3 Growth Surrogates'!A:A, '2015 O3 Growth Surrogates'!H:H),
    "Maryland", _xlfn.XLOOKUP(R1454, '2015 O3 Growth Surrogates'!A:A, '2015 O3 Growth Surrogates'!I:I),
    "Virginia", _xlfn.XLOOKUP(R1454, '2015 O3 Growth Surrogates'!A:A, '2015 O3 Growth Surrogates'!J:J)
)</f>
        <v>VMT</v>
      </c>
      <c r="M1454" s="133" cm="1">
        <f t="array" ref="M1454">_xlfn.SWITCH(L1454,
"Employment", INDEX('Coop GFs_CFs'!C:D, MATCH(B1454,'Coop GFs_CFs'!B:B,0),1),
"Population", INDEX('Coop GFs_CFs'!E:F, MATCH(B1454,'Coop GFs_CFs'!B:B,0),1),
"Household", INDEX('Coop GFs_CFs'!G:H, MATCH(B1454,'Coop GFs_CFs'!B:B,0),1),
"VMT", INDEX('Coop GFs_CFs'!I:J, MATCH(B1454,'Coop GFs_CFs'!B:B,0),1),
"Lane Mile", INDEX('Coop GFs_CFs'!K:L, MATCH(B1454,'Coop GFs_CFs'!B:B,0),1),
"Gas Sales", INDEX('Coop GFs_CFs'!M:N, MATCH(B1454,'Coop GFs_CFs'!B:B,0),1),
"No Growth", INDEX('Coop GFs_CFs'!O:P, MATCH(B1454,'Coop GFs_CFs'!B:B,0),1)
)</f>
        <v>1.0671893575912657</v>
      </c>
      <c r="N1454" s="133" cm="1">
        <f t="array" ref="N1454">_xlfn.SWITCH(L1454,
"Employment", INDEX('Coop GFs_CFs'!C:D, MATCH(B1454,'Coop GFs_CFs'!B:B,0),2),
"Population", INDEX('Coop GFs_CFs'!E:F, MATCH(B1454,'Coop GFs_CFs'!B:B,0),2),
"Household", INDEX('Coop GFs_CFs'!G:H, MATCH(B1454,'Coop GFs_CFs'!B:B,0),2),
"VMT", INDEX('Coop GFs_CFs'!I:J, MATCH(B1454,'Coop GFs_CFs'!B:B,0),2),
"Lane Mile", INDEX('Coop GFs_CFs'!K:L, MATCH(B1454,'Coop GFs_CFs'!B:B,0),2),
"Gas Sales", INDEX('Coop GFs_CFs'!M:N, MATCH(B1454,'Coop GFs_CFs'!B:B,0),2),
"No Growth", INDEX('Coop GFs_CFs'!O:P, MATCH(B1454,'Coop GFs_CFs'!B:B,0),2)
)</f>
        <v>1.096500518759292</v>
      </c>
      <c r="O1454" s="134">
        <f>1-(40.5/100)</f>
        <v>0.59499999999999997</v>
      </c>
      <c r="P1454" s="86">
        <f t="shared" ref="P1454:P1461" si="81">F1454*M1454*O1454</f>
        <v>3.6477181102193864E-3</v>
      </c>
      <c r="Q1454" s="86">
        <f t="shared" ref="Q1454:Q1461" si="82">F1454*N1454*O1454</f>
        <v>3.7479054412339068E-3</v>
      </c>
      <c r="R1454" s="156" t="s">
        <v>919</v>
      </c>
      <c r="S1454" s="85" t="s">
        <v>143</v>
      </c>
      <c r="T1454" s="85" t="s">
        <v>468</v>
      </c>
      <c r="U1454" s="85" t="s">
        <v>469</v>
      </c>
      <c r="V1454" s="85" t="s">
        <v>920</v>
      </c>
      <c r="W1454" s="85" t="s">
        <v>109</v>
      </c>
      <c r="X1454" s="85" t="s">
        <v>330</v>
      </c>
      <c r="Z1454" s="42" t="s">
        <v>2806</v>
      </c>
      <c r="AA1454"/>
    </row>
    <row r="1455" spans="1:27" s="39" customFormat="1" x14ac:dyDescent="0.35">
      <c r="A1455" s="85" t="s">
        <v>811</v>
      </c>
      <c r="B1455" s="87">
        <v>51610</v>
      </c>
      <c r="C1455" s="87" t="s">
        <v>12</v>
      </c>
      <c r="D1455" s="86">
        <v>2.1094318085000001</v>
      </c>
      <c r="E1455" s="86">
        <f>SUMIFS('Ratios_MARAMA-VA'!T:T, 'Ratios_MARAMA-VA'!AA:AA, Z1455)</f>
        <v>2.1094318084970398</v>
      </c>
      <c r="F1455" s="86">
        <f>SUMIFS('Ratios_MARAMA-VA'!J:J, 'Ratios_MARAMA-VA'!AA:AA, Z1455)</f>
        <v>5.7446400013535896E-3</v>
      </c>
      <c r="G1455" s="122">
        <f t="shared" si="80"/>
        <v>2.7233115468409566E-3</v>
      </c>
      <c r="H1455" s="122">
        <v>1.1293425731753</v>
      </c>
      <c r="I1455" s="86">
        <v>3.0755516698673722E-3</v>
      </c>
      <c r="J1455" s="122">
        <v>1.07549983298148</v>
      </c>
      <c r="K1455" s="86">
        <v>2.928921113783985E-3</v>
      </c>
      <c r="L1455" s="122" t="str" cm="1">
        <f t="array" ref="L1455">_xlfn.SWITCH(A1455,
    "District of Columbia", _xlfn.XLOOKUP(R1455, '2015 O3 Growth Surrogates'!A:A, '2015 O3 Growth Surrogates'!H:H),
    "Maryland", _xlfn.XLOOKUP(R1455, '2015 O3 Growth Surrogates'!A:A, '2015 O3 Growth Surrogates'!I:I),
    "Virginia", _xlfn.XLOOKUP(R1455, '2015 O3 Growth Surrogates'!A:A, '2015 O3 Growth Surrogates'!J:J)
)</f>
        <v>VMT</v>
      </c>
      <c r="M1455" s="133" cm="1">
        <f t="array" ref="M1455">_xlfn.SWITCH(L1455,
"Employment", INDEX('Coop GFs_CFs'!C:D, MATCH(B1455,'Coop GFs_CFs'!B:B,0),1),
"Population", INDEX('Coop GFs_CFs'!E:F, MATCH(B1455,'Coop GFs_CFs'!B:B,0),1),
"Household", INDEX('Coop GFs_CFs'!G:H, MATCH(B1455,'Coop GFs_CFs'!B:B,0),1),
"VMT", INDEX('Coop GFs_CFs'!I:J, MATCH(B1455,'Coop GFs_CFs'!B:B,0),1),
"Lane Mile", INDEX('Coop GFs_CFs'!K:L, MATCH(B1455,'Coop GFs_CFs'!B:B,0),1),
"Gas Sales", INDEX('Coop GFs_CFs'!M:N, MATCH(B1455,'Coop GFs_CFs'!B:B,0),1),
"No Growth", INDEX('Coop GFs_CFs'!O:P, MATCH(B1455,'Coop GFs_CFs'!B:B,0),1)
)</f>
        <v>1.0806192988985526</v>
      </c>
      <c r="N1455" s="133" cm="1">
        <f t="array" ref="N1455">_xlfn.SWITCH(L1455,
"Employment", INDEX('Coop GFs_CFs'!C:D, MATCH(B1455,'Coop GFs_CFs'!B:B,0),2),
"Population", INDEX('Coop GFs_CFs'!E:F, MATCH(B1455,'Coop GFs_CFs'!B:B,0),2),
"Household", INDEX('Coop GFs_CFs'!G:H, MATCH(B1455,'Coop GFs_CFs'!B:B,0),2),
"VMT", INDEX('Coop GFs_CFs'!I:J, MATCH(B1455,'Coop GFs_CFs'!B:B,0),2),
"Lane Mile", INDEX('Coop GFs_CFs'!K:L, MATCH(B1455,'Coop GFs_CFs'!B:B,0),2),
"Gas Sales", INDEX('Coop GFs_CFs'!M:N, MATCH(B1455,'Coop GFs_CFs'!B:B,0),2),
"No Growth", INDEX('Coop GFs_CFs'!O:P, MATCH(B1455,'Coop GFs_CFs'!B:B,0),2)
)</f>
        <v>1.1126281782063459</v>
      </c>
      <c r="O1455" s="134">
        <f t="shared" ref="O1455:O1461" si="83">1-(40.5/100)</f>
        <v>0.59499999999999997</v>
      </c>
      <c r="P1455" s="86">
        <f t="shared" si="81"/>
        <v>3.693622466158941E-3</v>
      </c>
      <c r="Q1455" s="86">
        <f t="shared" si="82"/>
        <v>3.8030307617986196E-3</v>
      </c>
      <c r="R1455" s="156" t="s">
        <v>919</v>
      </c>
      <c r="S1455" s="85" t="s">
        <v>143</v>
      </c>
      <c r="T1455" s="85" t="s">
        <v>468</v>
      </c>
      <c r="U1455" s="85" t="s">
        <v>469</v>
      </c>
      <c r="V1455" s="85" t="s">
        <v>920</v>
      </c>
      <c r="W1455" s="85" t="s">
        <v>109</v>
      </c>
      <c r="X1455" s="85" t="s">
        <v>330</v>
      </c>
      <c r="Z1455" s="42" t="s">
        <v>2807</v>
      </c>
      <c r="AA1455"/>
    </row>
    <row r="1456" spans="1:27" s="39" customFormat="1" x14ac:dyDescent="0.35">
      <c r="A1456" s="85" t="s">
        <v>811</v>
      </c>
      <c r="B1456" s="87">
        <v>51685</v>
      </c>
      <c r="C1456" s="87" t="s">
        <v>12</v>
      </c>
      <c r="D1456" s="86">
        <v>12.656586485</v>
      </c>
      <c r="E1456" s="86">
        <f>SUMIFS('Ratios_MARAMA-VA'!T:T, 'Ratios_MARAMA-VA'!AA:AA, Z1456)</f>
        <v>12.6565864849823</v>
      </c>
      <c r="F1456" s="86">
        <f>SUMIFS('Ratios_MARAMA-VA'!J:J, 'Ratios_MARAMA-VA'!AA:AA, Z1456)</f>
        <v>3.4467828118143397E-2</v>
      </c>
      <c r="G1456" s="122">
        <f t="shared" si="80"/>
        <v>2.7233115468409488E-3</v>
      </c>
      <c r="H1456" s="122">
        <v>6.77605310159315</v>
      </c>
      <c r="I1456" s="86">
        <v>1.8453303653576052E-2</v>
      </c>
      <c r="J1456" s="122">
        <v>6.4529967718713097</v>
      </c>
      <c r="K1456" s="86">
        <v>1.7573520620564505E-2</v>
      </c>
      <c r="L1456" s="122" t="str" cm="1">
        <f t="array" ref="L1456">_xlfn.SWITCH(A1456,
    "District of Columbia", _xlfn.XLOOKUP(R1456, '2015 O3 Growth Surrogates'!A:A, '2015 O3 Growth Surrogates'!H:H),
    "Maryland", _xlfn.XLOOKUP(R1456, '2015 O3 Growth Surrogates'!A:A, '2015 O3 Growth Surrogates'!I:I),
    "Virginia", _xlfn.XLOOKUP(R1456, '2015 O3 Growth Surrogates'!A:A, '2015 O3 Growth Surrogates'!J:J)
)</f>
        <v>VMT</v>
      </c>
      <c r="M1456" s="133" cm="1">
        <f t="array" ref="M1456">_xlfn.SWITCH(L1456,
"Employment", INDEX('Coop GFs_CFs'!C:D, MATCH(B1456,'Coop GFs_CFs'!B:B,0),1),
"Population", INDEX('Coop GFs_CFs'!E:F, MATCH(B1456,'Coop GFs_CFs'!B:B,0),1),
"Household", INDEX('Coop GFs_CFs'!G:H, MATCH(B1456,'Coop GFs_CFs'!B:B,0),1),
"VMT", INDEX('Coop GFs_CFs'!I:J, MATCH(B1456,'Coop GFs_CFs'!B:B,0),1),
"Lane Mile", INDEX('Coop GFs_CFs'!K:L, MATCH(B1456,'Coop GFs_CFs'!B:B,0),1),
"Gas Sales", INDEX('Coop GFs_CFs'!M:N, MATCH(B1456,'Coop GFs_CFs'!B:B,0),1),
"No Growth", INDEX('Coop GFs_CFs'!O:P, MATCH(B1456,'Coop GFs_CFs'!B:B,0),1)
)</f>
        <v>1.0865837658887101</v>
      </c>
      <c r="N1456" s="133" cm="1">
        <f t="array" ref="N1456">_xlfn.SWITCH(L1456,
"Employment", INDEX('Coop GFs_CFs'!C:D, MATCH(B1456,'Coop GFs_CFs'!B:B,0),2),
"Population", INDEX('Coop GFs_CFs'!E:F, MATCH(B1456,'Coop GFs_CFs'!B:B,0),2),
"Household", INDEX('Coop GFs_CFs'!G:H, MATCH(B1456,'Coop GFs_CFs'!B:B,0),2),
"VMT", INDEX('Coop GFs_CFs'!I:J, MATCH(B1456,'Coop GFs_CFs'!B:B,0),2),
"Lane Mile", INDEX('Coop GFs_CFs'!K:L, MATCH(B1456,'Coop GFs_CFs'!B:B,0),2),
"Gas Sales", INDEX('Coop GFs_CFs'!M:N, MATCH(B1456,'Coop GFs_CFs'!B:B,0),2),
"No Growth", INDEX('Coop GFs_CFs'!O:P, MATCH(B1456,'Coop GFs_CFs'!B:B,0),2)
)</f>
        <v>1.1263614334502161</v>
      </c>
      <c r="O1456" s="134">
        <f t="shared" si="83"/>
        <v>0.59499999999999997</v>
      </c>
      <c r="P1456" s="86">
        <f t="shared" si="81"/>
        <v>2.2284048574777126E-2</v>
      </c>
      <c r="Q1456" s="86">
        <f t="shared" si="82"/>
        <v>2.3099823210805257E-2</v>
      </c>
      <c r="R1456" s="156" t="s">
        <v>919</v>
      </c>
      <c r="S1456" s="85" t="s">
        <v>143</v>
      </c>
      <c r="T1456" s="85" t="s">
        <v>468</v>
      </c>
      <c r="U1456" s="85" t="s">
        <v>469</v>
      </c>
      <c r="V1456" s="85" t="s">
        <v>920</v>
      </c>
      <c r="W1456" s="85" t="s">
        <v>109</v>
      </c>
      <c r="X1456" s="85" t="s">
        <v>330</v>
      </c>
      <c r="Z1456" s="42" t="s">
        <v>2808</v>
      </c>
      <c r="AA1456"/>
    </row>
    <row r="1457" spans="1:27" s="39" customFormat="1" x14ac:dyDescent="0.35">
      <c r="A1457" s="85" t="s">
        <v>497</v>
      </c>
      <c r="B1457" s="87">
        <v>24031</v>
      </c>
      <c r="C1457" s="87" t="s">
        <v>12</v>
      </c>
      <c r="D1457" s="86">
        <v>4.5937545729999897E-2</v>
      </c>
      <c r="E1457" s="86">
        <f>SUMIFS('Ratios_MARAMA-VA'!T:T, 'Ratios_MARAMA-VA'!AA:AA, Z1457)</f>
        <v>4.59375457299359E-2</v>
      </c>
      <c r="F1457" s="86">
        <f>SUMIFS('Ratios_MARAMA-VA'!J:J, 'Ratios_MARAMA-VA'!AA:AA, Z1457)</f>
        <v>1.2510224871986801E-4</v>
      </c>
      <c r="G1457" s="122">
        <f t="shared" si="80"/>
        <v>2.7233115468409366E-3</v>
      </c>
      <c r="H1457" s="122">
        <v>2.45939337270955E-2</v>
      </c>
      <c r="I1457" s="86">
        <v>6.6976943701239932E-5</v>
      </c>
      <c r="J1457" s="122">
        <v>2.3421388907246099E-2</v>
      </c>
      <c r="K1457" s="86">
        <v>6.3783738854155533E-5</v>
      </c>
      <c r="L1457" s="122" t="str" cm="1">
        <f t="array" ref="L1457">_xlfn.SWITCH(A1457,
    "District of Columbia", _xlfn.XLOOKUP(R1457, '2015 O3 Growth Surrogates'!A:A, '2015 O3 Growth Surrogates'!H:H),
    "Maryland", _xlfn.XLOOKUP(R1457, '2015 O3 Growth Surrogates'!A:A, '2015 O3 Growth Surrogates'!I:I),
    "Virginia", _xlfn.XLOOKUP(R1457, '2015 O3 Growth Surrogates'!A:A, '2015 O3 Growth Surrogates'!J:J)
)</f>
        <v>Gas Sales</v>
      </c>
      <c r="M1457" s="133" cm="1">
        <f t="array" ref="M1457">_xlfn.SWITCH(L1457,
"Employment", INDEX('Coop GFs_CFs'!C:D, MATCH(B1457,'Coop GFs_CFs'!B:B,0),1),
"Population", INDEX('Coop GFs_CFs'!E:F, MATCH(B1457,'Coop GFs_CFs'!B:B,0),1),
"Household", INDEX('Coop GFs_CFs'!G:H, MATCH(B1457,'Coop GFs_CFs'!B:B,0),1),
"VMT", INDEX('Coop GFs_CFs'!I:J, MATCH(B1457,'Coop GFs_CFs'!B:B,0),1),
"Lane Mile", INDEX('Coop GFs_CFs'!K:L, MATCH(B1457,'Coop GFs_CFs'!B:B,0),1),
"Gas Sales", INDEX('Coop GFs_CFs'!M:N, MATCH(B1457,'Coop GFs_CFs'!B:B,0),1),
"No Growth", INDEX('Coop GFs_CFs'!O:P, MATCH(B1457,'Coop GFs_CFs'!B:B,0),1)
)</f>
        <v>0.9726431554456072</v>
      </c>
      <c r="N1457" s="133" cm="1">
        <f t="array" ref="N1457">_xlfn.SWITCH(L1457,
"Employment", INDEX('Coop GFs_CFs'!C:D, MATCH(B1457,'Coop GFs_CFs'!B:B,0),2),
"Population", INDEX('Coop GFs_CFs'!E:F, MATCH(B1457,'Coop GFs_CFs'!B:B,0),2),
"Household", INDEX('Coop GFs_CFs'!G:H, MATCH(B1457,'Coop GFs_CFs'!B:B,0),2),
"VMT", INDEX('Coop GFs_CFs'!I:J, MATCH(B1457,'Coop GFs_CFs'!B:B,0),2),
"Lane Mile", INDEX('Coop GFs_CFs'!K:L, MATCH(B1457,'Coop GFs_CFs'!B:B,0),2),
"Gas Sales", INDEX('Coop GFs_CFs'!M:N, MATCH(B1457,'Coop GFs_CFs'!B:B,0),2),
"No Growth", INDEX('Coop GFs_CFs'!O:P, MATCH(B1457,'Coop GFs_CFs'!B:B,0),2)
)</f>
        <v>0.94819182842192828</v>
      </c>
      <c r="O1457" s="134">
        <f t="shared" si="83"/>
        <v>0.59499999999999997</v>
      </c>
      <c r="P1457" s="86">
        <f t="shared" si="81"/>
        <v>7.2399508339198991E-5</v>
      </c>
      <c r="Q1457" s="86">
        <f t="shared" si="82"/>
        <v>7.0579453322264956E-5</v>
      </c>
      <c r="R1457" s="156" t="s">
        <v>807</v>
      </c>
      <c r="S1457" s="85" t="s">
        <v>143</v>
      </c>
      <c r="T1457" s="85" t="s">
        <v>468</v>
      </c>
      <c r="U1457" s="85" t="s">
        <v>469</v>
      </c>
      <c r="V1457" s="85" t="s">
        <v>808</v>
      </c>
      <c r="W1457" s="85" t="s">
        <v>109</v>
      </c>
      <c r="X1457" s="85" t="s">
        <v>330</v>
      </c>
      <c r="Z1457" s="42" t="s">
        <v>2809</v>
      </c>
      <c r="AA1457"/>
    </row>
    <row r="1458" spans="1:27" s="39" customFormat="1" x14ac:dyDescent="0.35">
      <c r="A1458" s="85" t="s">
        <v>497</v>
      </c>
      <c r="B1458" s="87">
        <v>24033</v>
      </c>
      <c r="C1458" s="87" t="s">
        <v>12</v>
      </c>
      <c r="D1458" s="86">
        <v>4.5178658524999998E-2</v>
      </c>
      <c r="E1458" s="86">
        <f>SUMIFS('Ratios_MARAMA-VA'!T:T, 'Ratios_MARAMA-VA'!AA:AA, Z1458)</f>
        <v>4.5178658524936501E-2</v>
      </c>
      <c r="F1458" s="86">
        <f>SUMIFS('Ratios_MARAMA-VA'!J:J, 'Ratios_MARAMA-VA'!AA:AA, Z1458)</f>
        <v>1.2303556243174399E-4</v>
      </c>
      <c r="G1458" s="122">
        <f t="shared" si="80"/>
        <v>2.7233115468409523E-3</v>
      </c>
      <c r="H1458" s="122">
        <v>2.4187642504316501E-2</v>
      </c>
      <c r="I1458" s="86">
        <v>6.5870486122866128E-5</v>
      </c>
      <c r="J1458" s="122">
        <v>2.3034468098078201E-2</v>
      </c>
      <c r="K1458" s="86">
        <v>6.273003294683591E-5</v>
      </c>
      <c r="L1458" s="122" t="str" cm="1">
        <f t="array" ref="L1458">_xlfn.SWITCH(A1458,
    "District of Columbia", _xlfn.XLOOKUP(R1458, '2015 O3 Growth Surrogates'!A:A, '2015 O3 Growth Surrogates'!H:H),
    "Maryland", _xlfn.XLOOKUP(R1458, '2015 O3 Growth Surrogates'!A:A, '2015 O3 Growth Surrogates'!I:I),
    "Virginia", _xlfn.XLOOKUP(R1458, '2015 O3 Growth Surrogates'!A:A, '2015 O3 Growth Surrogates'!J:J)
)</f>
        <v>Gas Sales</v>
      </c>
      <c r="M1458" s="133" cm="1">
        <f t="array" ref="M1458">_xlfn.SWITCH(L1458,
"Employment", INDEX('Coop GFs_CFs'!C:D, MATCH(B1458,'Coop GFs_CFs'!B:B,0),1),
"Population", INDEX('Coop GFs_CFs'!E:F, MATCH(B1458,'Coop GFs_CFs'!B:B,0),1),
"Household", INDEX('Coop GFs_CFs'!G:H, MATCH(B1458,'Coop GFs_CFs'!B:B,0),1),
"VMT", INDEX('Coop GFs_CFs'!I:J, MATCH(B1458,'Coop GFs_CFs'!B:B,0),1),
"Lane Mile", INDEX('Coop GFs_CFs'!K:L, MATCH(B1458,'Coop GFs_CFs'!B:B,0),1),
"Gas Sales", INDEX('Coop GFs_CFs'!M:N, MATCH(B1458,'Coop GFs_CFs'!B:B,0),1),
"No Growth", INDEX('Coop GFs_CFs'!O:P, MATCH(B1458,'Coop GFs_CFs'!B:B,0),1)
)</f>
        <v>0.9726431554456072</v>
      </c>
      <c r="N1458" s="133" cm="1">
        <f t="array" ref="N1458">_xlfn.SWITCH(L1458,
"Employment", INDEX('Coop GFs_CFs'!C:D, MATCH(B1458,'Coop GFs_CFs'!B:B,0),2),
"Population", INDEX('Coop GFs_CFs'!E:F, MATCH(B1458,'Coop GFs_CFs'!B:B,0),2),
"Household", INDEX('Coop GFs_CFs'!G:H, MATCH(B1458,'Coop GFs_CFs'!B:B,0),2),
"VMT", INDEX('Coop GFs_CFs'!I:J, MATCH(B1458,'Coop GFs_CFs'!B:B,0),2),
"Lane Mile", INDEX('Coop GFs_CFs'!K:L, MATCH(B1458,'Coop GFs_CFs'!B:B,0),2),
"Gas Sales", INDEX('Coop GFs_CFs'!M:N, MATCH(B1458,'Coop GFs_CFs'!B:B,0),2),
"No Growth", INDEX('Coop GFs_CFs'!O:P, MATCH(B1458,'Coop GFs_CFs'!B:B,0),2)
)</f>
        <v>0.94819182842192828</v>
      </c>
      <c r="O1458" s="134">
        <f t="shared" si="83"/>
        <v>0.59499999999999997</v>
      </c>
      <c r="P1458" s="86">
        <f t="shared" si="81"/>
        <v>7.1203470117003705E-5</v>
      </c>
      <c r="Q1458" s="86">
        <f t="shared" si="82"/>
        <v>6.9413482367330006E-5</v>
      </c>
      <c r="R1458" s="156" t="s">
        <v>807</v>
      </c>
      <c r="S1458" s="85" t="s">
        <v>143</v>
      </c>
      <c r="T1458" s="85" t="s">
        <v>468</v>
      </c>
      <c r="U1458" s="85" t="s">
        <v>469</v>
      </c>
      <c r="V1458" s="85" t="s">
        <v>808</v>
      </c>
      <c r="W1458" s="85" t="s">
        <v>109</v>
      </c>
      <c r="X1458" s="85" t="s">
        <v>330</v>
      </c>
      <c r="Z1458" s="42" t="s">
        <v>2810</v>
      </c>
      <c r="AA1458"/>
    </row>
    <row r="1459" spans="1:27" s="39" customFormat="1" x14ac:dyDescent="0.35">
      <c r="A1459" s="85" t="s">
        <v>811</v>
      </c>
      <c r="B1459" s="87">
        <v>51013</v>
      </c>
      <c r="C1459" s="87" t="s">
        <v>12</v>
      </c>
      <c r="D1459" s="86">
        <v>5.1906839164999998E-3</v>
      </c>
      <c r="E1459" s="86">
        <f>SUMIFS('Ratios_MARAMA-VA'!T:T, 'Ratios_MARAMA-VA'!AA:AA, Z1459)</f>
        <v>5.1906839164927001E-3</v>
      </c>
      <c r="F1459" s="86">
        <f>SUMIFS('Ratios_MARAMA-VA'!J:J, 'Ratios_MARAMA-VA'!AA:AA, Z1459)</f>
        <v>1.41358494457863E-5</v>
      </c>
      <c r="G1459" s="122">
        <f t="shared" si="80"/>
        <v>2.7233115468409739E-3</v>
      </c>
      <c r="H1459" s="122">
        <v>2.7789759816734998E-3</v>
      </c>
      <c r="I1459" s="86">
        <v>7.568017379285173E-6</v>
      </c>
      <c r="J1459" s="122">
        <v>2.6464850215873999E-3</v>
      </c>
      <c r="K1459" s="86">
        <v>7.20720321783065E-6</v>
      </c>
      <c r="L1459" s="122" t="str" cm="1">
        <f t="array" ref="L1459">_xlfn.SWITCH(A1459,
    "District of Columbia", _xlfn.XLOOKUP(R1459, '2015 O3 Growth Surrogates'!A:A, '2015 O3 Growth Surrogates'!H:H),
    "Maryland", _xlfn.XLOOKUP(R1459, '2015 O3 Growth Surrogates'!A:A, '2015 O3 Growth Surrogates'!I:I),
    "Virginia", _xlfn.XLOOKUP(R1459, '2015 O3 Growth Surrogates'!A:A, '2015 O3 Growth Surrogates'!J:J)
)</f>
        <v>VMT</v>
      </c>
      <c r="M1459" s="133" cm="1">
        <f t="array" ref="M1459">_xlfn.SWITCH(L1459,
"Employment", INDEX('Coop GFs_CFs'!C:D, MATCH(B1459,'Coop GFs_CFs'!B:B,0),1),
"Population", INDEX('Coop GFs_CFs'!E:F, MATCH(B1459,'Coop GFs_CFs'!B:B,0),1),
"Household", INDEX('Coop GFs_CFs'!G:H, MATCH(B1459,'Coop GFs_CFs'!B:B,0),1),
"VMT", INDEX('Coop GFs_CFs'!I:J, MATCH(B1459,'Coop GFs_CFs'!B:B,0),1),
"Lane Mile", INDEX('Coop GFs_CFs'!K:L, MATCH(B1459,'Coop GFs_CFs'!B:B,0),1),
"Gas Sales", INDEX('Coop GFs_CFs'!M:N, MATCH(B1459,'Coop GFs_CFs'!B:B,0),1),
"No Growth", INDEX('Coop GFs_CFs'!O:P, MATCH(B1459,'Coop GFs_CFs'!B:B,0),1)
)</f>
        <v>1.0671893575912657</v>
      </c>
      <c r="N1459" s="133" cm="1">
        <f t="array" ref="N1459">_xlfn.SWITCH(L1459,
"Employment", INDEX('Coop GFs_CFs'!C:D, MATCH(B1459,'Coop GFs_CFs'!B:B,0),2),
"Population", INDEX('Coop GFs_CFs'!E:F, MATCH(B1459,'Coop GFs_CFs'!B:B,0),2),
"Household", INDEX('Coop GFs_CFs'!G:H, MATCH(B1459,'Coop GFs_CFs'!B:B,0),2),
"VMT", INDEX('Coop GFs_CFs'!I:J, MATCH(B1459,'Coop GFs_CFs'!B:B,0),2),
"Lane Mile", INDEX('Coop GFs_CFs'!K:L, MATCH(B1459,'Coop GFs_CFs'!B:B,0),2),
"Gas Sales", INDEX('Coop GFs_CFs'!M:N, MATCH(B1459,'Coop GFs_CFs'!B:B,0),2),
"No Growth", INDEX('Coop GFs_CFs'!O:P, MATCH(B1459,'Coop GFs_CFs'!B:B,0),2)
)</f>
        <v>1.096500518759292</v>
      </c>
      <c r="O1459" s="134">
        <f t="shared" si="83"/>
        <v>0.59499999999999997</v>
      </c>
      <c r="P1459" s="86">
        <f t="shared" si="81"/>
        <v>8.9759487129880398E-6</v>
      </c>
      <c r="Q1459" s="86">
        <f t="shared" si="82"/>
        <v>9.2224799189927171E-6</v>
      </c>
      <c r="R1459" s="156" t="s">
        <v>807</v>
      </c>
      <c r="S1459" s="85" t="s">
        <v>143</v>
      </c>
      <c r="T1459" s="85" t="s">
        <v>468</v>
      </c>
      <c r="U1459" s="85" t="s">
        <v>469</v>
      </c>
      <c r="V1459" s="85" t="s">
        <v>808</v>
      </c>
      <c r="W1459" s="85" t="s">
        <v>109</v>
      </c>
      <c r="X1459" s="85" t="s">
        <v>330</v>
      </c>
      <c r="Z1459" s="42" t="s">
        <v>2811</v>
      </c>
      <c r="AA1459"/>
    </row>
    <row r="1460" spans="1:27" s="39" customFormat="1" x14ac:dyDescent="0.35">
      <c r="A1460" s="85" t="s">
        <v>811</v>
      </c>
      <c r="B1460" s="87">
        <v>51610</v>
      </c>
      <c r="C1460" s="87" t="s">
        <v>12</v>
      </c>
      <c r="D1460" s="86">
        <v>5.1906839164999998E-3</v>
      </c>
      <c r="E1460" s="86">
        <f>SUMIFS('Ratios_MARAMA-VA'!T:T, 'Ratios_MARAMA-VA'!AA:AA, Z1460)</f>
        <v>5.1906839164927001E-3</v>
      </c>
      <c r="F1460" s="86">
        <f>SUMIFS('Ratios_MARAMA-VA'!J:J, 'Ratios_MARAMA-VA'!AA:AA, Z1460)</f>
        <v>1.41358494457863E-5</v>
      </c>
      <c r="G1460" s="122">
        <f t="shared" si="80"/>
        <v>2.7233115468409739E-3</v>
      </c>
      <c r="H1460" s="122">
        <v>2.7789759816734998E-3</v>
      </c>
      <c r="I1460" s="86">
        <v>7.568017379285173E-6</v>
      </c>
      <c r="J1460" s="122">
        <v>2.6464850215873999E-3</v>
      </c>
      <c r="K1460" s="86">
        <v>7.20720321783065E-6</v>
      </c>
      <c r="L1460" s="122" t="str" cm="1">
        <f t="array" ref="L1460">_xlfn.SWITCH(A1460,
    "District of Columbia", _xlfn.XLOOKUP(R1460, '2015 O3 Growth Surrogates'!A:A, '2015 O3 Growth Surrogates'!H:H),
    "Maryland", _xlfn.XLOOKUP(R1460, '2015 O3 Growth Surrogates'!A:A, '2015 O3 Growth Surrogates'!I:I),
    "Virginia", _xlfn.XLOOKUP(R1460, '2015 O3 Growth Surrogates'!A:A, '2015 O3 Growth Surrogates'!J:J)
)</f>
        <v>VMT</v>
      </c>
      <c r="M1460" s="133" cm="1">
        <f t="array" ref="M1460">_xlfn.SWITCH(L1460,
"Employment", INDEX('Coop GFs_CFs'!C:D, MATCH(B1460,'Coop GFs_CFs'!B:B,0),1),
"Population", INDEX('Coop GFs_CFs'!E:F, MATCH(B1460,'Coop GFs_CFs'!B:B,0),1),
"Household", INDEX('Coop GFs_CFs'!G:H, MATCH(B1460,'Coop GFs_CFs'!B:B,0),1),
"VMT", INDEX('Coop GFs_CFs'!I:J, MATCH(B1460,'Coop GFs_CFs'!B:B,0),1),
"Lane Mile", INDEX('Coop GFs_CFs'!K:L, MATCH(B1460,'Coop GFs_CFs'!B:B,0),1),
"Gas Sales", INDEX('Coop GFs_CFs'!M:N, MATCH(B1460,'Coop GFs_CFs'!B:B,0),1),
"No Growth", INDEX('Coop GFs_CFs'!O:P, MATCH(B1460,'Coop GFs_CFs'!B:B,0),1)
)</f>
        <v>1.0806192988985526</v>
      </c>
      <c r="N1460" s="133" cm="1">
        <f t="array" ref="N1460">_xlfn.SWITCH(L1460,
"Employment", INDEX('Coop GFs_CFs'!C:D, MATCH(B1460,'Coop GFs_CFs'!B:B,0),2),
"Population", INDEX('Coop GFs_CFs'!E:F, MATCH(B1460,'Coop GFs_CFs'!B:B,0),2),
"Household", INDEX('Coop GFs_CFs'!G:H, MATCH(B1460,'Coop GFs_CFs'!B:B,0),2),
"VMT", INDEX('Coop GFs_CFs'!I:J, MATCH(B1460,'Coop GFs_CFs'!B:B,0),2),
"Lane Mile", INDEX('Coop GFs_CFs'!K:L, MATCH(B1460,'Coop GFs_CFs'!B:B,0),2),
"Gas Sales", INDEX('Coop GFs_CFs'!M:N, MATCH(B1460,'Coop GFs_CFs'!B:B,0),2),
"No Growth", INDEX('Coop GFs_CFs'!O:P, MATCH(B1460,'Coop GFs_CFs'!B:B,0),2)
)</f>
        <v>1.1126281782063459</v>
      </c>
      <c r="O1460" s="134">
        <f t="shared" si="83"/>
        <v>0.59499999999999997</v>
      </c>
      <c r="P1460" s="86">
        <f t="shared" si="81"/>
        <v>9.0889056718774442E-6</v>
      </c>
      <c r="Q1460" s="86">
        <f t="shared" si="82"/>
        <v>9.3581269276773131E-6</v>
      </c>
      <c r="R1460" s="156" t="s">
        <v>807</v>
      </c>
      <c r="S1460" s="85" t="s">
        <v>143</v>
      </c>
      <c r="T1460" s="85" t="s">
        <v>468</v>
      </c>
      <c r="U1460" s="85" t="s">
        <v>469</v>
      </c>
      <c r="V1460" s="85" t="s">
        <v>808</v>
      </c>
      <c r="W1460" s="85" t="s">
        <v>109</v>
      </c>
      <c r="X1460" s="85" t="s">
        <v>330</v>
      </c>
      <c r="Z1460" s="42" t="s">
        <v>2812</v>
      </c>
      <c r="AA1460"/>
    </row>
    <row r="1461" spans="1:27" s="39" customFormat="1" x14ac:dyDescent="0.35">
      <c r="A1461" s="85" t="s">
        <v>811</v>
      </c>
      <c r="B1461" s="87">
        <v>51685</v>
      </c>
      <c r="C1461" s="87" t="s">
        <v>12</v>
      </c>
      <c r="D1461" s="86">
        <v>3.1144096949999998E-2</v>
      </c>
      <c r="E1461" s="86">
        <f>SUMIFS('Ratios_MARAMA-VA'!T:T, 'Ratios_MARAMA-VA'!AA:AA, Z1461)</f>
        <v>3.1144096949956498E-2</v>
      </c>
      <c r="F1461" s="86">
        <f>SUMIFS('Ratios_MARAMA-VA'!J:J, 'Ratios_MARAMA-VA'!AA:AA, Z1461)</f>
        <v>8.4815078839750301E-5</v>
      </c>
      <c r="G1461" s="122">
        <f t="shared" si="80"/>
        <v>2.7233115468409423E-3</v>
      </c>
      <c r="H1461" s="122">
        <v>1.66738523838535E-2</v>
      </c>
      <c r="I1461" s="86">
        <v>4.540809472726961E-5</v>
      </c>
      <c r="J1461" s="122">
        <v>1.5878906790498401E-2</v>
      </c>
      <c r="K1461" s="86">
        <v>4.3243210213775341E-5</v>
      </c>
      <c r="L1461" s="122" t="str" cm="1">
        <f t="array" ref="L1461">_xlfn.SWITCH(A1461,
    "District of Columbia", _xlfn.XLOOKUP(R1461, '2015 O3 Growth Surrogates'!A:A, '2015 O3 Growth Surrogates'!H:H),
    "Maryland", _xlfn.XLOOKUP(R1461, '2015 O3 Growth Surrogates'!A:A, '2015 O3 Growth Surrogates'!I:I),
    "Virginia", _xlfn.XLOOKUP(R1461, '2015 O3 Growth Surrogates'!A:A, '2015 O3 Growth Surrogates'!J:J)
)</f>
        <v>VMT</v>
      </c>
      <c r="M1461" s="133" cm="1">
        <f t="array" ref="M1461">_xlfn.SWITCH(L1461,
"Employment", INDEX('Coop GFs_CFs'!C:D, MATCH(B1461,'Coop GFs_CFs'!B:B,0),1),
"Population", INDEX('Coop GFs_CFs'!E:F, MATCH(B1461,'Coop GFs_CFs'!B:B,0),1),
"Household", INDEX('Coop GFs_CFs'!G:H, MATCH(B1461,'Coop GFs_CFs'!B:B,0),1),
"VMT", INDEX('Coop GFs_CFs'!I:J, MATCH(B1461,'Coop GFs_CFs'!B:B,0),1),
"Lane Mile", INDEX('Coop GFs_CFs'!K:L, MATCH(B1461,'Coop GFs_CFs'!B:B,0),1),
"Gas Sales", INDEX('Coop GFs_CFs'!M:N, MATCH(B1461,'Coop GFs_CFs'!B:B,0),1),
"No Growth", INDEX('Coop GFs_CFs'!O:P, MATCH(B1461,'Coop GFs_CFs'!B:B,0),1)
)</f>
        <v>1.0865837658887101</v>
      </c>
      <c r="N1461" s="133" cm="1">
        <f t="array" ref="N1461">_xlfn.SWITCH(L1461,
"Employment", INDEX('Coop GFs_CFs'!C:D, MATCH(B1461,'Coop GFs_CFs'!B:B,0),2),
"Population", INDEX('Coop GFs_CFs'!E:F, MATCH(B1461,'Coop GFs_CFs'!B:B,0),2),
"Household", INDEX('Coop GFs_CFs'!G:H, MATCH(B1461,'Coop GFs_CFs'!B:B,0),2),
"VMT", INDEX('Coop GFs_CFs'!I:J, MATCH(B1461,'Coop GFs_CFs'!B:B,0),2),
"Lane Mile", INDEX('Coop GFs_CFs'!K:L, MATCH(B1461,'Coop GFs_CFs'!B:B,0),2),
"Gas Sales", INDEX('Coop GFs_CFs'!M:N, MATCH(B1461,'Coop GFs_CFs'!B:B,0),2),
"No Growth", INDEX('Coop GFs_CFs'!O:P, MATCH(B1461,'Coop GFs_CFs'!B:B,0),2)
)</f>
        <v>1.1263614334502161</v>
      </c>
      <c r="O1461" s="134">
        <f t="shared" si="83"/>
        <v>0.59499999999999997</v>
      </c>
      <c r="P1461" s="86">
        <f t="shared" si="81"/>
        <v>5.4834419223057016E-5</v>
      </c>
      <c r="Q1461" s="86">
        <f t="shared" si="82"/>
        <v>5.684179809917987E-5</v>
      </c>
      <c r="R1461" s="156" t="s">
        <v>807</v>
      </c>
      <c r="S1461" s="85" t="s">
        <v>143</v>
      </c>
      <c r="T1461" s="85" t="s">
        <v>468</v>
      </c>
      <c r="U1461" s="85" t="s">
        <v>469</v>
      </c>
      <c r="V1461" s="85" t="s">
        <v>808</v>
      </c>
      <c r="W1461" s="85" t="s">
        <v>109</v>
      </c>
      <c r="X1461" s="85" t="s">
        <v>330</v>
      </c>
      <c r="Z1461" s="42" t="s">
        <v>2813</v>
      </c>
      <c r="AA1461"/>
    </row>
    <row r="1462" spans="1:27" s="39" customFormat="1" x14ac:dyDescent="0.35">
      <c r="A1462" s="85" t="s">
        <v>9</v>
      </c>
      <c r="B1462" s="87">
        <v>11001</v>
      </c>
      <c r="C1462" s="87" t="s">
        <v>12</v>
      </c>
      <c r="D1462" s="86">
        <v>18.907867800776199</v>
      </c>
      <c r="E1462" s="86">
        <f>SUMIFS('Ratios_MARAMA-VA'!T:T, 'Ratios_MARAMA-VA'!AA:AA, Z1462)</f>
        <v>18.907867800749699</v>
      </c>
      <c r="F1462" s="86">
        <f>SUMIFS('Ratios_MARAMA-VA'!J:J, 'Ratios_MARAMA-VA'!AA:AA, Z1462)</f>
        <v>5.1492014707924201E-2</v>
      </c>
      <c r="G1462" s="122">
        <f t="shared" ref="G1462:G1528" si="84">F1462/E1462</f>
        <v>2.7233115468409683E-3</v>
      </c>
      <c r="H1462" s="122">
        <v>17.0131919170441</v>
      </c>
      <c r="I1462" s="86">
        <v>4.6332221996307626E-2</v>
      </c>
      <c r="J1462" s="122">
        <v>16.202067910905299</v>
      </c>
      <c r="K1462" s="86">
        <v>4.4123278624469929E-2</v>
      </c>
      <c r="L1462" s="122" t="str" cm="1">
        <f t="array" ref="L1462">_xlfn.SWITCH(A1462,
    "District of Columbia", _xlfn.XLOOKUP(R1462, '2015 O3 Growth Surrogates'!A:A, '2015 O3 Growth Surrogates'!H:H),
    "Maryland", _xlfn.XLOOKUP(R1462, '2015 O3 Growth Surrogates'!A:A, '2015 O3 Growth Surrogates'!I:I),
    "Virginia", _xlfn.XLOOKUP(R1462, '2015 O3 Growth Surrogates'!A:A, '2015 O3 Growth Surrogates'!J:J)
)</f>
        <v>No Growth</v>
      </c>
      <c r="M1462" s="133" cm="1">
        <f t="array" ref="M1462">_xlfn.SWITCH(L1462,
"Employment", INDEX('Coop GFs_CFs'!C:D, MATCH(B1462,'Coop GFs_CFs'!B:B,0),1),
"Population", INDEX('Coop GFs_CFs'!E:F, MATCH(B1462,'Coop GFs_CFs'!B:B,0),1),
"Household", INDEX('Coop GFs_CFs'!G:H, MATCH(B1462,'Coop GFs_CFs'!B:B,0),1),
"VMT", INDEX('Coop GFs_CFs'!I:J, MATCH(B1462,'Coop GFs_CFs'!B:B,0),1),
"Lane Mile", INDEX('Coop GFs_CFs'!K:L, MATCH(B1462,'Coop GFs_CFs'!B:B,0),1),
"Gas Sales", INDEX('Coop GFs_CFs'!M:N, MATCH(B1462,'Coop GFs_CFs'!B:B,0),1),
"No Growth", INDEX('Coop GFs_CFs'!O:P, MATCH(B1462,'Coop GFs_CFs'!B:B,0),1)
)</f>
        <v>1</v>
      </c>
      <c r="N1462" s="133" cm="1">
        <f t="array" ref="N1462">_xlfn.SWITCH(L1462,
"Employment", INDEX('Coop GFs_CFs'!C:D, MATCH(B1462,'Coop GFs_CFs'!B:B,0),2),
"Population", INDEX('Coop GFs_CFs'!E:F, MATCH(B1462,'Coop GFs_CFs'!B:B,0),2),
"Household", INDEX('Coop GFs_CFs'!G:H, MATCH(B1462,'Coop GFs_CFs'!B:B,0),2),
"VMT", INDEX('Coop GFs_CFs'!I:J, MATCH(B1462,'Coop GFs_CFs'!B:B,0),2),
"Lane Mile", INDEX('Coop GFs_CFs'!K:L, MATCH(B1462,'Coop GFs_CFs'!B:B,0),2),
"Gas Sales", INDEX('Coop GFs_CFs'!M:N, MATCH(B1462,'Coop GFs_CFs'!B:B,0),2),
"No Growth", INDEX('Coop GFs_CFs'!O:P, MATCH(B1462,'Coop GFs_CFs'!B:B,0),2)
)</f>
        <v>1</v>
      </c>
      <c r="O1462" s="133"/>
      <c r="P1462" s="86">
        <f t="shared" ref="P1462:P1477" si="85">F1462*M1462</f>
        <v>5.1492014707924201E-2</v>
      </c>
      <c r="Q1462" s="86">
        <f t="shared" ref="Q1462:Q1477" si="86">F1462*N1462</f>
        <v>5.1492014707924201E-2</v>
      </c>
      <c r="R1462" s="156" t="s">
        <v>482</v>
      </c>
      <c r="S1462" s="85" t="s">
        <v>13</v>
      </c>
      <c r="T1462" s="85" t="s">
        <v>468</v>
      </c>
      <c r="U1462" s="85" t="s">
        <v>469</v>
      </c>
      <c r="V1462" s="85" t="s">
        <v>480</v>
      </c>
      <c r="W1462" s="85" t="s">
        <v>483</v>
      </c>
      <c r="X1462" s="85" t="s">
        <v>330</v>
      </c>
      <c r="Z1462" s="42" t="s">
        <v>2814</v>
      </c>
      <c r="AA1462"/>
    </row>
    <row r="1463" spans="1:27" s="39" customFormat="1" x14ac:dyDescent="0.35">
      <c r="A1463" s="85" t="s">
        <v>9</v>
      </c>
      <c r="B1463" s="87">
        <v>11001</v>
      </c>
      <c r="C1463" s="87" t="s">
        <v>12</v>
      </c>
      <c r="D1463" s="86">
        <v>33.085393777490403</v>
      </c>
      <c r="E1463" s="86">
        <f>SUMIFS('Ratios_MARAMA-VA'!T:T, 'Ratios_MARAMA-VA'!AA:AA, Z1463)</f>
        <v>33.085393777443898</v>
      </c>
      <c r="F1463" s="86">
        <f>SUMIFS('Ratios_MARAMA-VA'!J:J, 'Ratios_MARAMA-VA'!AA:AA, Z1463)</f>
        <v>9.0101834905893394E-2</v>
      </c>
      <c r="G1463" s="122">
        <f t="shared" si="84"/>
        <v>2.7233115468409713E-3</v>
      </c>
      <c r="H1463" s="122">
        <v>29.7700491625138</v>
      </c>
      <c r="I1463" s="86">
        <v>8.1073118634297225E-2</v>
      </c>
      <c r="J1463" s="122">
        <v>28.350726929661299</v>
      </c>
      <c r="K1463" s="86">
        <v>7.7207862008881897E-2</v>
      </c>
      <c r="L1463" s="122" t="str" cm="1">
        <f t="array" ref="L1463">_xlfn.SWITCH(A1463,
    "District of Columbia", _xlfn.XLOOKUP(R1463, '2015 O3 Growth Surrogates'!A:A, '2015 O3 Growth Surrogates'!H:H),
    "Maryland", _xlfn.XLOOKUP(R1463, '2015 O3 Growth Surrogates'!A:A, '2015 O3 Growth Surrogates'!I:I),
    "Virginia", _xlfn.XLOOKUP(R1463, '2015 O3 Growth Surrogates'!A:A, '2015 O3 Growth Surrogates'!J:J)
)</f>
        <v>No Growth</v>
      </c>
      <c r="M1463" s="133" cm="1">
        <f t="array" ref="M1463">_xlfn.SWITCH(L1463,
"Employment", INDEX('Coop GFs_CFs'!C:D, MATCH(B1463,'Coop GFs_CFs'!B:B,0),1),
"Population", INDEX('Coop GFs_CFs'!E:F, MATCH(B1463,'Coop GFs_CFs'!B:B,0),1),
"Household", INDEX('Coop GFs_CFs'!G:H, MATCH(B1463,'Coop GFs_CFs'!B:B,0),1),
"VMT", INDEX('Coop GFs_CFs'!I:J, MATCH(B1463,'Coop GFs_CFs'!B:B,0),1),
"Lane Mile", INDEX('Coop GFs_CFs'!K:L, MATCH(B1463,'Coop GFs_CFs'!B:B,0),1),
"Gas Sales", INDEX('Coop GFs_CFs'!M:N, MATCH(B1463,'Coop GFs_CFs'!B:B,0),1),
"No Growth", INDEX('Coop GFs_CFs'!O:P, MATCH(B1463,'Coop GFs_CFs'!B:B,0),1)
)</f>
        <v>1</v>
      </c>
      <c r="N1463" s="133" cm="1">
        <f t="array" ref="N1463">_xlfn.SWITCH(L1463,
"Employment", INDEX('Coop GFs_CFs'!C:D, MATCH(B1463,'Coop GFs_CFs'!B:B,0),2),
"Population", INDEX('Coop GFs_CFs'!E:F, MATCH(B1463,'Coop GFs_CFs'!B:B,0),2),
"Household", INDEX('Coop GFs_CFs'!G:H, MATCH(B1463,'Coop GFs_CFs'!B:B,0),2),
"VMT", INDEX('Coop GFs_CFs'!I:J, MATCH(B1463,'Coop GFs_CFs'!B:B,0),2),
"Lane Mile", INDEX('Coop GFs_CFs'!K:L, MATCH(B1463,'Coop GFs_CFs'!B:B,0),2),
"Gas Sales", INDEX('Coop GFs_CFs'!M:N, MATCH(B1463,'Coop GFs_CFs'!B:B,0),2),
"No Growth", INDEX('Coop GFs_CFs'!O:P, MATCH(B1463,'Coop GFs_CFs'!B:B,0),2)
)</f>
        <v>1</v>
      </c>
      <c r="O1463" s="133"/>
      <c r="P1463" s="86">
        <f t="shared" si="85"/>
        <v>9.0101834905893394E-2</v>
      </c>
      <c r="Q1463" s="86">
        <f t="shared" si="86"/>
        <v>9.0101834905893394E-2</v>
      </c>
      <c r="R1463" s="156" t="s">
        <v>479</v>
      </c>
      <c r="S1463" s="85" t="s">
        <v>13</v>
      </c>
      <c r="T1463" s="85" t="s">
        <v>468</v>
      </c>
      <c r="U1463" s="85" t="s">
        <v>469</v>
      </c>
      <c r="V1463" s="85" t="s">
        <v>480</v>
      </c>
      <c r="W1463" s="85" t="s">
        <v>481</v>
      </c>
      <c r="X1463" s="85" t="s">
        <v>330</v>
      </c>
      <c r="Z1463" s="42" t="s">
        <v>2815</v>
      </c>
      <c r="AA1463"/>
    </row>
    <row r="1464" spans="1:27" s="39" customFormat="1" x14ac:dyDescent="0.35">
      <c r="A1464" s="85" t="s">
        <v>497</v>
      </c>
      <c r="B1464" s="87">
        <v>24009</v>
      </c>
      <c r="C1464" s="87" t="s">
        <v>12</v>
      </c>
      <c r="D1464" s="86">
        <v>9.8726933831572303</v>
      </c>
      <c r="E1464" s="86">
        <f>SUMIFS('Ratios_MARAMA-VA'!T:T, 'Ratios_MARAMA-VA'!AA:AA, Z1464)</f>
        <v>9.8726933831434298</v>
      </c>
      <c r="F1464" s="86">
        <f>SUMIFS('Ratios_MARAMA-VA'!J:J, 'Ratios_MARAMA-VA'!AA:AA, Z1464)</f>
        <v>2.6886419888734799E-2</v>
      </c>
      <c r="G1464" s="122">
        <f t="shared" si="84"/>
        <v>2.7233115468409553E-3</v>
      </c>
      <c r="H1464" s="122">
        <v>8.8833933596092596</v>
      </c>
      <c r="I1464" s="86">
        <v>2.4192247711354163E-2</v>
      </c>
      <c r="J1464" s="122">
        <v>8.4598670956908109</v>
      </c>
      <c r="K1464" s="86">
        <v>2.3038853746434641E-2</v>
      </c>
      <c r="L1464" s="122" t="str" cm="1">
        <f t="array" ref="L1464">_xlfn.SWITCH(A1464,
    "District of Columbia", _xlfn.XLOOKUP(R1464, '2015 O3 Growth Surrogates'!A:A, '2015 O3 Growth Surrogates'!H:H),
    "Maryland", _xlfn.XLOOKUP(R1464, '2015 O3 Growth Surrogates'!A:A, '2015 O3 Growth Surrogates'!I:I),
    "Virginia", _xlfn.XLOOKUP(R1464, '2015 O3 Growth Surrogates'!A:A, '2015 O3 Growth Surrogates'!J:J)
)</f>
        <v>Gas Sales</v>
      </c>
      <c r="M1464" s="133" cm="1">
        <f t="array" ref="M1464">_xlfn.SWITCH(L1464,
"Employment", INDEX('Coop GFs_CFs'!C:D, MATCH(B1464,'Coop GFs_CFs'!B:B,0),1),
"Population", INDEX('Coop GFs_CFs'!E:F, MATCH(B1464,'Coop GFs_CFs'!B:B,0),1),
"Household", INDEX('Coop GFs_CFs'!G:H, MATCH(B1464,'Coop GFs_CFs'!B:B,0),1),
"VMT", INDEX('Coop GFs_CFs'!I:J, MATCH(B1464,'Coop GFs_CFs'!B:B,0),1),
"Lane Mile", INDEX('Coop GFs_CFs'!K:L, MATCH(B1464,'Coop GFs_CFs'!B:B,0),1),
"Gas Sales", INDEX('Coop GFs_CFs'!M:N, MATCH(B1464,'Coop GFs_CFs'!B:B,0),1),
"No Growth", INDEX('Coop GFs_CFs'!O:P, MATCH(B1464,'Coop GFs_CFs'!B:B,0),1)
)</f>
        <v>0.9726431554456072</v>
      </c>
      <c r="N1464" s="133" cm="1">
        <f t="array" ref="N1464">_xlfn.SWITCH(L1464,
"Employment", INDEX('Coop GFs_CFs'!C:D, MATCH(B1464,'Coop GFs_CFs'!B:B,0),2),
"Population", INDEX('Coop GFs_CFs'!E:F, MATCH(B1464,'Coop GFs_CFs'!B:B,0),2),
"Household", INDEX('Coop GFs_CFs'!G:H, MATCH(B1464,'Coop GFs_CFs'!B:B,0),2),
"VMT", INDEX('Coop GFs_CFs'!I:J, MATCH(B1464,'Coop GFs_CFs'!B:B,0),2),
"Lane Mile", INDEX('Coop GFs_CFs'!K:L, MATCH(B1464,'Coop GFs_CFs'!B:B,0),2),
"Gas Sales", INDEX('Coop GFs_CFs'!M:N, MATCH(B1464,'Coop GFs_CFs'!B:B,0),2),
"No Growth", INDEX('Coop GFs_CFs'!O:P, MATCH(B1464,'Coop GFs_CFs'!B:B,0),2)
)</f>
        <v>0.94819182842192828</v>
      </c>
      <c r="O1464" s="133"/>
      <c r="P1464" s="86">
        <f t="shared" si="85"/>
        <v>2.6150892279214546E-2</v>
      </c>
      <c r="Q1464" s="86">
        <f t="shared" si="86"/>
        <v>2.5493483634019147E-2</v>
      </c>
      <c r="R1464" s="156" t="s">
        <v>479</v>
      </c>
      <c r="S1464" s="85" t="s">
        <v>13</v>
      </c>
      <c r="T1464" s="85" t="s">
        <v>468</v>
      </c>
      <c r="U1464" s="85" t="s">
        <v>469</v>
      </c>
      <c r="V1464" s="85" t="s">
        <v>480</v>
      </c>
      <c r="W1464" s="85" t="s">
        <v>481</v>
      </c>
      <c r="X1464" s="85" t="s">
        <v>330</v>
      </c>
      <c r="Z1464" s="42" t="s">
        <v>2816</v>
      </c>
      <c r="AA1464"/>
    </row>
    <row r="1465" spans="1:27" s="39" customFormat="1" x14ac:dyDescent="0.35">
      <c r="A1465" s="85" t="s">
        <v>497</v>
      </c>
      <c r="B1465" s="87">
        <v>24017</v>
      </c>
      <c r="C1465" s="87" t="s">
        <v>12</v>
      </c>
      <c r="D1465" s="86">
        <v>17.001263985650699</v>
      </c>
      <c r="E1465" s="86">
        <f>SUMIFS('Ratios_MARAMA-VA'!T:T, 'Ratios_MARAMA-VA'!AA:AA, Z1465)</f>
        <v>17.0012639856268</v>
      </c>
      <c r="F1465" s="86">
        <f>SUMIFS('Ratios_MARAMA-VA'!J:J, 'Ratios_MARAMA-VA'!AA:AA, Z1465)</f>
        <v>4.6299738522948899E-2</v>
      </c>
      <c r="G1465" s="122">
        <f t="shared" si="84"/>
        <v>2.7233115468409644E-3</v>
      </c>
      <c r="H1465" s="122">
        <v>15.2976406471559</v>
      </c>
      <c r="I1465" s="86">
        <v>4.1660241413823344E-2</v>
      </c>
      <c r="J1465" s="122">
        <v>14.568307572757201</v>
      </c>
      <c r="K1465" s="86">
        <v>3.967404023082035E-2</v>
      </c>
      <c r="L1465" s="122" t="str" cm="1">
        <f t="array" ref="L1465">_xlfn.SWITCH(A1465,
    "District of Columbia", _xlfn.XLOOKUP(R1465, '2015 O3 Growth Surrogates'!A:A, '2015 O3 Growth Surrogates'!H:H),
    "Maryland", _xlfn.XLOOKUP(R1465, '2015 O3 Growth Surrogates'!A:A, '2015 O3 Growth Surrogates'!I:I),
    "Virginia", _xlfn.XLOOKUP(R1465, '2015 O3 Growth Surrogates'!A:A, '2015 O3 Growth Surrogates'!J:J)
)</f>
        <v>Gas Sales</v>
      </c>
      <c r="M1465" s="133" cm="1">
        <f t="array" ref="M1465">_xlfn.SWITCH(L1465,
"Employment", INDEX('Coop GFs_CFs'!C:D, MATCH(B1465,'Coop GFs_CFs'!B:B,0),1),
"Population", INDEX('Coop GFs_CFs'!E:F, MATCH(B1465,'Coop GFs_CFs'!B:B,0),1),
"Household", INDEX('Coop GFs_CFs'!G:H, MATCH(B1465,'Coop GFs_CFs'!B:B,0),1),
"VMT", INDEX('Coop GFs_CFs'!I:J, MATCH(B1465,'Coop GFs_CFs'!B:B,0),1),
"Lane Mile", INDEX('Coop GFs_CFs'!K:L, MATCH(B1465,'Coop GFs_CFs'!B:B,0),1),
"Gas Sales", INDEX('Coop GFs_CFs'!M:N, MATCH(B1465,'Coop GFs_CFs'!B:B,0),1),
"No Growth", INDEX('Coop GFs_CFs'!O:P, MATCH(B1465,'Coop GFs_CFs'!B:B,0),1)
)</f>
        <v>0.9726431554456072</v>
      </c>
      <c r="N1465" s="133" cm="1">
        <f t="array" ref="N1465">_xlfn.SWITCH(L1465,
"Employment", INDEX('Coop GFs_CFs'!C:D, MATCH(B1465,'Coop GFs_CFs'!B:B,0),2),
"Population", INDEX('Coop GFs_CFs'!E:F, MATCH(B1465,'Coop GFs_CFs'!B:B,0),2),
"Household", INDEX('Coop GFs_CFs'!G:H, MATCH(B1465,'Coop GFs_CFs'!B:B,0),2),
"VMT", INDEX('Coop GFs_CFs'!I:J, MATCH(B1465,'Coop GFs_CFs'!B:B,0),2),
"Lane Mile", INDEX('Coop GFs_CFs'!K:L, MATCH(B1465,'Coop GFs_CFs'!B:B,0),2),
"Gas Sales", INDEX('Coop GFs_CFs'!M:N, MATCH(B1465,'Coop GFs_CFs'!B:B,0),2),
"No Growth", INDEX('Coop GFs_CFs'!O:P, MATCH(B1465,'Coop GFs_CFs'!B:B,0),2)
)</f>
        <v>0.94819182842192828</v>
      </c>
      <c r="O1465" s="133"/>
      <c r="P1465" s="86">
        <f t="shared" si="85"/>
        <v>4.5033123773267555E-2</v>
      </c>
      <c r="Q1465" s="86">
        <f t="shared" si="86"/>
        <v>4.3901033725532106E-2</v>
      </c>
      <c r="R1465" s="156" t="s">
        <v>479</v>
      </c>
      <c r="S1465" s="85" t="s">
        <v>13</v>
      </c>
      <c r="T1465" s="85" t="s">
        <v>468</v>
      </c>
      <c r="U1465" s="85" t="s">
        <v>469</v>
      </c>
      <c r="V1465" s="85" t="s">
        <v>480</v>
      </c>
      <c r="W1465" s="85" t="s">
        <v>481</v>
      </c>
      <c r="X1465" s="85" t="s">
        <v>330</v>
      </c>
      <c r="Z1465" s="42" t="s">
        <v>2817</v>
      </c>
      <c r="AA1465"/>
    </row>
    <row r="1466" spans="1:27" s="39" customFormat="1" x14ac:dyDescent="0.35">
      <c r="A1466" s="85" t="s">
        <v>497</v>
      </c>
      <c r="B1466" s="87">
        <v>24021</v>
      </c>
      <c r="C1466" s="87" t="s">
        <v>12</v>
      </c>
      <c r="D1466" s="86">
        <v>43.470406109423102</v>
      </c>
      <c r="E1466" s="86">
        <f>SUMIFS('Ratios_MARAMA-VA'!T:T, 'Ratios_MARAMA-VA'!AA:AA, Z1466)</f>
        <v>43.470406109362301</v>
      </c>
      <c r="F1466" s="86">
        <f>SUMIFS('Ratios_MARAMA-VA'!J:J, 'Ratios_MARAMA-VA'!AA:AA, Z1466)</f>
        <v>0.118383458903491</v>
      </c>
      <c r="G1466" s="122">
        <f t="shared" si="84"/>
        <v>2.7233115468409332E-3</v>
      </c>
      <c r="H1466" s="122">
        <v>39.114424198644898</v>
      </c>
      <c r="I1466" s="86">
        <v>0.10652076306820406</v>
      </c>
      <c r="J1466" s="122">
        <v>37.249597856326801</v>
      </c>
      <c r="K1466" s="86">
        <v>0.10144225995731605</v>
      </c>
      <c r="L1466" s="122" t="str" cm="1">
        <f t="array" ref="L1466">_xlfn.SWITCH(A1466,
    "District of Columbia", _xlfn.XLOOKUP(R1466, '2015 O3 Growth Surrogates'!A:A, '2015 O3 Growth Surrogates'!H:H),
    "Maryland", _xlfn.XLOOKUP(R1466, '2015 O3 Growth Surrogates'!A:A, '2015 O3 Growth Surrogates'!I:I),
    "Virginia", _xlfn.XLOOKUP(R1466, '2015 O3 Growth Surrogates'!A:A, '2015 O3 Growth Surrogates'!J:J)
)</f>
        <v>Gas Sales</v>
      </c>
      <c r="M1466" s="133" cm="1">
        <f t="array" ref="M1466">_xlfn.SWITCH(L1466,
"Employment", INDEX('Coop GFs_CFs'!C:D, MATCH(B1466,'Coop GFs_CFs'!B:B,0),1),
"Population", INDEX('Coop GFs_CFs'!E:F, MATCH(B1466,'Coop GFs_CFs'!B:B,0),1),
"Household", INDEX('Coop GFs_CFs'!G:H, MATCH(B1466,'Coop GFs_CFs'!B:B,0),1),
"VMT", INDEX('Coop GFs_CFs'!I:J, MATCH(B1466,'Coop GFs_CFs'!B:B,0),1),
"Lane Mile", INDEX('Coop GFs_CFs'!K:L, MATCH(B1466,'Coop GFs_CFs'!B:B,0),1),
"Gas Sales", INDEX('Coop GFs_CFs'!M:N, MATCH(B1466,'Coop GFs_CFs'!B:B,0),1),
"No Growth", INDEX('Coop GFs_CFs'!O:P, MATCH(B1466,'Coop GFs_CFs'!B:B,0),1)
)</f>
        <v>0.9726431554456072</v>
      </c>
      <c r="N1466" s="133" cm="1">
        <f t="array" ref="N1466">_xlfn.SWITCH(L1466,
"Employment", INDEX('Coop GFs_CFs'!C:D, MATCH(B1466,'Coop GFs_CFs'!B:B,0),2),
"Population", INDEX('Coop GFs_CFs'!E:F, MATCH(B1466,'Coop GFs_CFs'!B:B,0),2),
"Household", INDEX('Coop GFs_CFs'!G:H, MATCH(B1466,'Coop GFs_CFs'!B:B,0),2),
"VMT", INDEX('Coop GFs_CFs'!I:J, MATCH(B1466,'Coop GFs_CFs'!B:B,0),2),
"Lane Mile", INDEX('Coop GFs_CFs'!K:L, MATCH(B1466,'Coop GFs_CFs'!B:B,0),2),
"Gas Sales", INDEX('Coop GFs_CFs'!M:N, MATCH(B1466,'Coop GFs_CFs'!B:B,0),2),
"No Growth", INDEX('Coop GFs_CFs'!O:P, MATCH(B1466,'Coop GFs_CFs'!B:B,0),2)
)</f>
        <v>0.94819182842192828</v>
      </c>
      <c r="O1466" s="133"/>
      <c r="P1466" s="86">
        <f t="shared" si="85"/>
        <v>0.11514486102045685</v>
      </c>
      <c r="Q1466" s="86">
        <f t="shared" si="86"/>
        <v>0.11225022835261333</v>
      </c>
      <c r="R1466" s="156" t="s">
        <v>479</v>
      </c>
      <c r="S1466" s="85" t="s">
        <v>13</v>
      </c>
      <c r="T1466" s="85" t="s">
        <v>468</v>
      </c>
      <c r="U1466" s="85" t="s">
        <v>469</v>
      </c>
      <c r="V1466" s="85" t="s">
        <v>480</v>
      </c>
      <c r="W1466" s="85" t="s">
        <v>481</v>
      </c>
      <c r="X1466" s="85" t="s">
        <v>330</v>
      </c>
      <c r="Z1466" s="42" t="s">
        <v>2818</v>
      </c>
      <c r="AA1466"/>
    </row>
    <row r="1467" spans="1:27" s="39" customFormat="1" x14ac:dyDescent="0.35">
      <c r="A1467" s="85" t="s">
        <v>497</v>
      </c>
      <c r="B1467" s="87">
        <v>24031</v>
      </c>
      <c r="C1467" s="87" t="s">
        <v>12</v>
      </c>
      <c r="D1467" s="86">
        <v>108.600377815459</v>
      </c>
      <c r="E1467" s="86">
        <f>SUMIFS('Ratios_MARAMA-VA'!T:T, 'Ratios_MARAMA-VA'!AA:AA, Z1467)</f>
        <v>108.600377815306</v>
      </c>
      <c r="F1467" s="86">
        <f>SUMIFS('Ratios_MARAMA-VA'!J:J, 'Ratios_MARAMA-VA'!AA:AA, Z1467)</f>
        <v>0.295752662895716</v>
      </c>
      <c r="G1467" s="122">
        <f t="shared" si="84"/>
        <v>2.7233115468409813E-3</v>
      </c>
      <c r="H1467" s="122">
        <v>97.718002341969296</v>
      </c>
      <c r="I1467" s="86">
        <v>0.26611656411211904</v>
      </c>
      <c r="J1467" s="122">
        <v>93.059181239028902</v>
      </c>
      <c r="K1467" s="86">
        <v>0.25342914280781503</v>
      </c>
      <c r="L1467" s="122" t="str" cm="1">
        <f t="array" ref="L1467">_xlfn.SWITCH(A1467,
    "District of Columbia", _xlfn.XLOOKUP(R1467, '2015 O3 Growth Surrogates'!A:A, '2015 O3 Growth Surrogates'!H:H),
    "Maryland", _xlfn.XLOOKUP(R1467, '2015 O3 Growth Surrogates'!A:A, '2015 O3 Growth Surrogates'!I:I),
    "Virginia", _xlfn.XLOOKUP(R1467, '2015 O3 Growth Surrogates'!A:A, '2015 O3 Growth Surrogates'!J:J)
)</f>
        <v>Gas Sales</v>
      </c>
      <c r="M1467" s="133" cm="1">
        <f t="array" ref="M1467">_xlfn.SWITCH(L1467,
"Employment", INDEX('Coop GFs_CFs'!C:D, MATCH(B1467,'Coop GFs_CFs'!B:B,0),1),
"Population", INDEX('Coop GFs_CFs'!E:F, MATCH(B1467,'Coop GFs_CFs'!B:B,0),1),
"Household", INDEX('Coop GFs_CFs'!G:H, MATCH(B1467,'Coop GFs_CFs'!B:B,0),1),
"VMT", INDEX('Coop GFs_CFs'!I:J, MATCH(B1467,'Coop GFs_CFs'!B:B,0),1),
"Lane Mile", INDEX('Coop GFs_CFs'!K:L, MATCH(B1467,'Coop GFs_CFs'!B:B,0),1),
"Gas Sales", INDEX('Coop GFs_CFs'!M:N, MATCH(B1467,'Coop GFs_CFs'!B:B,0),1),
"No Growth", INDEX('Coop GFs_CFs'!O:P, MATCH(B1467,'Coop GFs_CFs'!B:B,0),1)
)</f>
        <v>0.9726431554456072</v>
      </c>
      <c r="N1467" s="133" cm="1">
        <f t="array" ref="N1467">_xlfn.SWITCH(L1467,
"Employment", INDEX('Coop GFs_CFs'!C:D, MATCH(B1467,'Coop GFs_CFs'!B:B,0),2),
"Population", INDEX('Coop GFs_CFs'!E:F, MATCH(B1467,'Coop GFs_CFs'!B:B,0),2),
"Household", INDEX('Coop GFs_CFs'!G:H, MATCH(B1467,'Coop GFs_CFs'!B:B,0),2),
"VMT", INDEX('Coop GFs_CFs'!I:J, MATCH(B1467,'Coop GFs_CFs'!B:B,0),2),
"Lane Mile", INDEX('Coop GFs_CFs'!K:L, MATCH(B1467,'Coop GFs_CFs'!B:B,0),2),
"Gas Sales", INDEX('Coop GFs_CFs'!M:N, MATCH(B1467,'Coop GFs_CFs'!B:B,0),2),
"No Growth", INDEX('Coop GFs_CFs'!O:P, MATCH(B1467,'Coop GFs_CFs'!B:B,0),2)
)</f>
        <v>0.94819182842192828</v>
      </c>
      <c r="O1467" s="133"/>
      <c r="P1467" s="86">
        <f t="shared" si="85"/>
        <v>0.28766180327033014</v>
      </c>
      <c r="Q1467" s="86">
        <f t="shared" si="86"/>
        <v>0.28043025819174316</v>
      </c>
      <c r="R1467" s="156" t="s">
        <v>479</v>
      </c>
      <c r="S1467" s="85" t="s">
        <v>13</v>
      </c>
      <c r="T1467" s="85" t="s">
        <v>468</v>
      </c>
      <c r="U1467" s="85" t="s">
        <v>469</v>
      </c>
      <c r="V1467" s="85" t="s">
        <v>480</v>
      </c>
      <c r="W1467" s="85" t="s">
        <v>481</v>
      </c>
      <c r="X1467" s="85" t="s">
        <v>330</v>
      </c>
      <c r="Z1467" s="42" t="s">
        <v>2819</v>
      </c>
      <c r="AA1467"/>
    </row>
    <row r="1468" spans="1:27" s="39" customFormat="1" x14ac:dyDescent="0.35">
      <c r="A1468" s="85" t="s">
        <v>497</v>
      </c>
      <c r="B1468" s="87">
        <v>24033</v>
      </c>
      <c r="C1468" s="87" t="s">
        <v>12</v>
      </c>
      <c r="D1468" s="86">
        <v>119.992397302648</v>
      </c>
      <c r="E1468" s="86">
        <f>SUMIFS('Ratios_MARAMA-VA'!T:T, 'Ratios_MARAMA-VA'!AA:AA, Z1468)</f>
        <v>119.99239730248</v>
      </c>
      <c r="F1468" s="86">
        <f>SUMIFS('Ratios_MARAMA-VA'!J:J, 'Ratios_MARAMA-VA'!AA:AA, Z1468)</f>
        <v>0.326776681106972</v>
      </c>
      <c r="G1468" s="122">
        <f t="shared" si="84"/>
        <v>2.7233115468409614E-3</v>
      </c>
      <c r="H1468" s="122">
        <v>107.96847668949501</v>
      </c>
      <c r="I1468" s="86">
        <v>0.29403179926333095</v>
      </c>
      <c r="J1468" s="122">
        <v>102.820952122905</v>
      </c>
      <c r="K1468" s="86">
        <v>0.28001348617348887</v>
      </c>
      <c r="L1468" s="122" t="str" cm="1">
        <f t="array" ref="L1468">_xlfn.SWITCH(A1468,
    "District of Columbia", _xlfn.XLOOKUP(R1468, '2015 O3 Growth Surrogates'!A:A, '2015 O3 Growth Surrogates'!H:H),
    "Maryland", _xlfn.XLOOKUP(R1468, '2015 O3 Growth Surrogates'!A:A, '2015 O3 Growth Surrogates'!I:I),
    "Virginia", _xlfn.XLOOKUP(R1468, '2015 O3 Growth Surrogates'!A:A, '2015 O3 Growth Surrogates'!J:J)
)</f>
        <v>Gas Sales</v>
      </c>
      <c r="M1468" s="133" cm="1">
        <f t="array" ref="M1468">_xlfn.SWITCH(L1468,
"Employment", INDEX('Coop GFs_CFs'!C:D, MATCH(B1468,'Coop GFs_CFs'!B:B,0),1),
"Population", INDEX('Coop GFs_CFs'!E:F, MATCH(B1468,'Coop GFs_CFs'!B:B,0),1),
"Household", INDEX('Coop GFs_CFs'!G:H, MATCH(B1468,'Coop GFs_CFs'!B:B,0),1),
"VMT", INDEX('Coop GFs_CFs'!I:J, MATCH(B1468,'Coop GFs_CFs'!B:B,0),1),
"Lane Mile", INDEX('Coop GFs_CFs'!K:L, MATCH(B1468,'Coop GFs_CFs'!B:B,0),1),
"Gas Sales", INDEX('Coop GFs_CFs'!M:N, MATCH(B1468,'Coop GFs_CFs'!B:B,0),1),
"No Growth", INDEX('Coop GFs_CFs'!O:P, MATCH(B1468,'Coop GFs_CFs'!B:B,0),1)
)</f>
        <v>0.9726431554456072</v>
      </c>
      <c r="N1468" s="133" cm="1">
        <f t="array" ref="N1468">_xlfn.SWITCH(L1468,
"Employment", INDEX('Coop GFs_CFs'!C:D, MATCH(B1468,'Coop GFs_CFs'!B:B,0),2),
"Population", INDEX('Coop GFs_CFs'!E:F, MATCH(B1468,'Coop GFs_CFs'!B:B,0),2),
"Household", INDEX('Coop GFs_CFs'!G:H, MATCH(B1468,'Coop GFs_CFs'!B:B,0),2),
"VMT", INDEX('Coop GFs_CFs'!I:J, MATCH(B1468,'Coop GFs_CFs'!B:B,0),2),
"Lane Mile", INDEX('Coop GFs_CFs'!K:L, MATCH(B1468,'Coop GFs_CFs'!B:B,0),2),
"Gas Sales", INDEX('Coop GFs_CFs'!M:N, MATCH(B1468,'Coop GFs_CFs'!B:B,0),2),
"No Growth", INDEX('Coop GFs_CFs'!O:P, MATCH(B1468,'Coop GFs_CFs'!B:B,0),2)
)</f>
        <v>0.94819182842192828</v>
      </c>
      <c r="O1468" s="133"/>
      <c r="P1468" s="86">
        <f t="shared" si="85"/>
        <v>0.31783710223792816</v>
      </c>
      <c r="Q1468" s="86">
        <f t="shared" si="86"/>
        <v>0.30984697874446915</v>
      </c>
      <c r="R1468" s="156" t="s">
        <v>479</v>
      </c>
      <c r="S1468" s="85" t="s">
        <v>13</v>
      </c>
      <c r="T1468" s="85" t="s">
        <v>468</v>
      </c>
      <c r="U1468" s="85" t="s">
        <v>469</v>
      </c>
      <c r="V1468" s="85" t="s">
        <v>480</v>
      </c>
      <c r="W1468" s="85" t="s">
        <v>481</v>
      </c>
      <c r="X1468" s="85" t="s">
        <v>330</v>
      </c>
      <c r="Z1468" s="42" t="s">
        <v>2820</v>
      </c>
      <c r="AA1468"/>
    </row>
    <row r="1469" spans="1:27" s="39" customFormat="1" x14ac:dyDescent="0.35">
      <c r="A1469" s="85" t="s">
        <v>811</v>
      </c>
      <c r="B1469" s="87">
        <v>51013</v>
      </c>
      <c r="C1469" s="87" t="s">
        <v>12</v>
      </c>
      <c r="D1469" s="86">
        <v>20.9289502020494</v>
      </c>
      <c r="E1469" s="86">
        <f>SUMIFS('Ratios_MARAMA-VA'!T:T, 'Ratios_MARAMA-VA'!AA:AA, Z1469)</f>
        <v>20.928950202020001</v>
      </c>
      <c r="F1469" s="86">
        <f>SUMIFS('Ratios_MARAMA-VA'!J:J, 'Ratios_MARAMA-VA'!AA:AA, Z1469)</f>
        <v>5.6996051748420699E-2</v>
      </c>
      <c r="G1469" s="122">
        <f t="shared" si="84"/>
        <v>2.7233115468409692E-3</v>
      </c>
      <c r="H1469" s="122">
        <v>18.831750367701801</v>
      </c>
      <c r="I1469" s="86">
        <v>5.1284723223588985E-2</v>
      </c>
      <c r="J1469" s="122">
        <v>17.933924440895399</v>
      </c>
      <c r="K1469" s="86">
        <v>4.8839663510063913E-2</v>
      </c>
      <c r="L1469" s="122" t="str" cm="1">
        <f t="array" ref="L1469">_xlfn.SWITCH(A1469,
    "District of Columbia", _xlfn.XLOOKUP(R1469, '2015 O3 Growth Surrogates'!A:A, '2015 O3 Growth Surrogates'!H:H),
    "Maryland", _xlfn.XLOOKUP(R1469, '2015 O3 Growth Surrogates'!A:A, '2015 O3 Growth Surrogates'!I:I),
    "Virginia", _xlfn.XLOOKUP(R1469, '2015 O3 Growth Surrogates'!A:A, '2015 O3 Growth Surrogates'!J:J)
)</f>
        <v>VMT</v>
      </c>
      <c r="M1469" s="133" cm="1">
        <f t="array" ref="M1469">_xlfn.SWITCH(L1469,
"Employment", INDEX('Coop GFs_CFs'!C:D, MATCH(B1469,'Coop GFs_CFs'!B:B,0),1),
"Population", INDEX('Coop GFs_CFs'!E:F, MATCH(B1469,'Coop GFs_CFs'!B:B,0),1),
"Household", INDEX('Coop GFs_CFs'!G:H, MATCH(B1469,'Coop GFs_CFs'!B:B,0),1),
"VMT", INDEX('Coop GFs_CFs'!I:J, MATCH(B1469,'Coop GFs_CFs'!B:B,0),1),
"Lane Mile", INDEX('Coop GFs_CFs'!K:L, MATCH(B1469,'Coop GFs_CFs'!B:B,0),1),
"Gas Sales", INDEX('Coop GFs_CFs'!M:N, MATCH(B1469,'Coop GFs_CFs'!B:B,0),1),
"No Growth", INDEX('Coop GFs_CFs'!O:P, MATCH(B1469,'Coop GFs_CFs'!B:B,0),1)
)</f>
        <v>1.0671893575912657</v>
      </c>
      <c r="N1469" s="133" cm="1">
        <f t="array" ref="N1469">_xlfn.SWITCH(L1469,
"Employment", INDEX('Coop GFs_CFs'!C:D, MATCH(B1469,'Coop GFs_CFs'!B:B,0),2),
"Population", INDEX('Coop GFs_CFs'!E:F, MATCH(B1469,'Coop GFs_CFs'!B:B,0),2),
"Household", INDEX('Coop GFs_CFs'!G:H, MATCH(B1469,'Coop GFs_CFs'!B:B,0),2),
"VMT", INDEX('Coop GFs_CFs'!I:J, MATCH(B1469,'Coop GFs_CFs'!B:B,0),2),
"Lane Mile", INDEX('Coop GFs_CFs'!K:L, MATCH(B1469,'Coop GFs_CFs'!B:B,0),2),
"Gas Sales", INDEX('Coop GFs_CFs'!M:N, MATCH(B1469,'Coop GFs_CFs'!B:B,0),2),
"No Growth", INDEX('Coop GFs_CFs'!O:P, MATCH(B1469,'Coop GFs_CFs'!B:B,0),2)
)</f>
        <v>1.096500518759292</v>
      </c>
      <c r="O1469" s="133"/>
      <c r="P1469" s="86">
        <f t="shared" si="85"/>
        <v>6.0825579850635622E-2</v>
      </c>
      <c r="Q1469" s="86">
        <f t="shared" si="86"/>
        <v>6.249620030937475E-2</v>
      </c>
      <c r="R1469" s="156" t="s">
        <v>479</v>
      </c>
      <c r="S1469" s="85" t="s">
        <v>13</v>
      </c>
      <c r="T1469" s="85" t="s">
        <v>468</v>
      </c>
      <c r="U1469" s="85" t="s">
        <v>469</v>
      </c>
      <c r="V1469" s="85" t="s">
        <v>480</v>
      </c>
      <c r="W1469" s="85" t="s">
        <v>481</v>
      </c>
      <c r="X1469" s="85" t="s">
        <v>330</v>
      </c>
      <c r="Z1469" s="42" t="s">
        <v>2822</v>
      </c>
      <c r="AA1469"/>
    </row>
    <row r="1470" spans="1:27" s="39" customFormat="1" x14ac:dyDescent="0.35">
      <c r="A1470" s="85" t="s">
        <v>811</v>
      </c>
      <c r="B1470" s="87">
        <v>51059</v>
      </c>
      <c r="C1470" s="87" t="s">
        <v>12</v>
      </c>
      <c r="D1470" s="86">
        <v>250.87727189003499</v>
      </c>
      <c r="E1470" s="86">
        <f>SUMIFS('Ratios_MARAMA-VA'!T:T, 'Ratios_MARAMA-VA'!AA:AA, Z1470)</f>
        <v>250.87727188968299</v>
      </c>
      <c r="F1470" s="86">
        <f>SUMIFS('Ratios_MARAMA-VA'!J:J, 'Ratios_MARAMA-VA'!AA:AA, Z1470)</f>
        <v>0.683216971377132</v>
      </c>
      <c r="G1470" s="122">
        <f t="shared" si="84"/>
        <v>2.7233115468409575E-3</v>
      </c>
      <c r="H1470" s="122">
        <v>225.73794249367401</v>
      </c>
      <c r="I1470" s="86">
        <v>0.61475474535314245</v>
      </c>
      <c r="J1470" s="122">
        <v>214.975619635871</v>
      </c>
      <c r="K1470" s="86">
        <v>0.58544558724365714</v>
      </c>
      <c r="L1470" s="122" t="str" cm="1">
        <f t="array" ref="L1470">_xlfn.SWITCH(A1470,
    "District of Columbia", _xlfn.XLOOKUP(R1470, '2015 O3 Growth Surrogates'!A:A, '2015 O3 Growth Surrogates'!H:H),
    "Maryland", _xlfn.XLOOKUP(R1470, '2015 O3 Growth Surrogates'!A:A, '2015 O3 Growth Surrogates'!I:I),
    "Virginia", _xlfn.XLOOKUP(R1470, '2015 O3 Growth Surrogates'!A:A, '2015 O3 Growth Surrogates'!J:J)
)</f>
        <v>VMT</v>
      </c>
      <c r="M1470" s="133" cm="1">
        <f t="array" ref="M1470">_xlfn.SWITCH(L1470,
"Employment", INDEX('Coop GFs_CFs'!C:D, MATCH(B1470,'Coop GFs_CFs'!B:B,0),1),
"Population", INDEX('Coop GFs_CFs'!E:F, MATCH(B1470,'Coop GFs_CFs'!B:B,0),1),
"Household", INDEX('Coop GFs_CFs'!G:H, MATCH(B1470,'Coop GFs_CFs'!B:B,0),1),
"VMT", INDEX('Coop GFs_CFs'!I:J, MATCH(B1470,'Coop GFs_CFs'!B:B,0),1),
"Lane Mile", INDEX('Coop GFs_CFs'!K:L, MATCH(B1470,'Coop GFs_CFs'!B:B,0),1),
"Gas Sales", INDEX('Coop GFs_CFs'!M:N, MATCH(B1470,'Coop GFs_CFs'!B:B,0),1),
"No Growth", INDEX('Coop GFs_CFs'!O:P, MATCH(B1470,'Coop GFs_CFs'!B:B,0),1)
)</f>
        <v>1.0806192988985526</v>
      </c>
      <c r="N1470" s="133" cm="1">
        <f t="array" ref="N1470">_xlfn.SWITCH(L1470,
"Employment", INDEX('Coop GFs_CFs'!C:D, MATCH(B1470,'Coop GFs_CFs'!B:B,0),2),
"Population", INDEX('Coop GFs_CFs'!E:F, MATCH(B1470,'Coop GFs_CFs'!B:B,0),2),
"Household", INDEX('Coop GFs_CFs'!G:H, MATCH(B1470,'Coop GFs_CFs'!B:B,0),2),
"VMT", INDEX('Coop GFs_CFs'!I:J, MATCH(B1470,'Coop GFs_CFs'!B:B,0),2),
"Lane Mile", INDEX('Coop GFs_CFs'!K:L, MATCH(B1470,'Coop GFs_CFs'!B:B,0),2),
"Gas Sales", INDEX('Coop GFs_CFs'!M:N, MATCH(B1470,'Coop GFs_CFs'!B:B,0),2),
"No Growth", INDEX('Coop GFs_CFs'!O:P, MATCH(B1470,'Coop GFs_CFs'!B:B,0),2)
)</f>
        <v>1.1126281782063459</v>
      </c>
      <c r="O1470" s="133"/>
      <c r="P1470" s="86">
        <f t="shared" si="85"/>
        <v>0.73829744460514879</v>
      </c>
      <c r="Q1470" s="86">
        <f t="shared" si="86"/>
        <v>0.76016645418299555</v>
      </c>
      <c r="R1470" s="156" t="s">
        <v>479</v>
      </c>
      <c r="S1470" s="85" t="s">
        <v>13</v>
      </c>
      <c r="T1470" s="85" t="s">
        <v>468</v>
      </c>
      <c r="U1470" s="85" t="s">
        <v>469</v>
      </c>
      <c r="V1470" s="85" t="s">
        <v>480</v>
      </c>
      <c r="W1470" s="85" t="s">
        <v>481</v>
      </c>
      <c r="X1470" s="85" t="s">
        <v>330</v>
      </c>
      <c r="Z1470" s="42" t="s">
        <v>2823</v>
      </c>
      <c r="AA1470"/>
    </row>
    <row r="1471" spans="1:27" s="39" customFormat="1" x14ac:dyDescent="0.35">
      <c r="A1471" s="85" t="s">
        <v>811</v>
      </c>
      <c r="B1471" s="87">
        <v>51107</v>
      </c>
      <c r="C1471" s="87" t="s">
        <v>12</v>
      </c>
      <c r="D1471" s="86">
        <v>46.672851055236798</v>
      </c>
      <c r="E1471" s="86">
        <f>SUMIFS('Ratios_MARAMA-VA'!T:T, 'Ratios_MARAMA-VA'!AA:AA, Z1471)</f>
        <v>46.672851055171499</v>
      </c>
      <c r="F1471" s="86">
        <f>SUMIFS('Ratios_MARAMA-VA'!J:J, 'Ratios_MARAMA-VA'!AA:AA, Z1471)</f>
        <v>0.127104714202536</v>
      </c>
      <c r="G1471" s="122">
        <f t="shared" si="84"/>
        <v>2.7233115468409423E-3</v>
      </c>
      <c r="H1471" s="122">
        <v>41.995965948405903</v>
      </c>
      <c r="I1471" s="86">
        <v>0.11436809898803282</v>
      </c>
      <c r="J1471" s="122">
        <v>39.993758701944699</v>
      </c>
      <c r="K1471" s="86">
        <v>0.10891546487457641</v>
      </c>
      <c r="L1471" s="122" t="str" cm="1">
        <f t="array" ref="L1471">_xlfn.SWITCH(A1471,
    "District of Columbia", _xlfn.XLOOKUP(R1471, '2015 O3 Growth Surrogates'!A:A, '2015 O3 Growth Surrogates'!H:H),
    "Maryland", _xlfn.XLOOKUP(R1471, '2015 O3 Growth Surrogates'!A:A, '2015 O3 Growth Surrogates'!I:I),
    "Virginia", _xlfn.XLOOKUP(R1471, '2015 O3 Growth Surrogates'!A:A, '2015 O3 Growth Surrogates'!J:J)
)</f>
        <v>VMT</v>
      </c>
      <c r="M1471" s="133" cm="1">
        <f t="array" ref="M1471">_xlfn.SWITCH(L1471,
"Employment", INDEX('Coop GFs_CFs'!C:D, MATCH(B1471,'Coop GFs_CFs'!B:B,0),1),
"Population", INDEX('Coop GFs_CFs'!E:F, MATCH(B1471,'Coop GFs_CFs'!B:B,0),1),
"Household", INDEX('Coop GFs_CFs'!G:H, MATCH(B1471,'Coop GFs_CFs'!B:B,0),1),
"VMT", INDEX('Coop GFs_CFs'!I:J, MATCH(B1471,'Coop GFs_CFs'!B:B,0),1),
"Lane Mile", INDEX('Coop GFs_CFs'!K:L, MATCH(B1471,'Coop GFs_CFs'!B:B,0),1),
"Gas Sales", INDEX('Coop GFs_CFs'!M:N, MATCH(B1471,'Coop GFs_CFs'!B:B,0),1),
"No Growth", INDEX('Coop GFs_CFs'!O:P, MATCH(B1471,'Coop GFs_CFs'!B:B,0),1)
)</f>
        <v>1.1556294798401261</v>
      </c>
      <c r="N1471" s="133" cm="1">
        <f t="array" ref="N1471">_xlfn.SWITCH(L1471,
"Employment", INDEX('Coop GFs_CFs'!C:D, MATCH(B1471,'Coop GFs_CFs'!B:B,0),2),
"Population", INDEX('Coop GFs_CFs'!E:F, MATCH(B1471,'Coop GFs_CFs'!B:B,0),2),
"Household", INDEX('Coop GFs_CFs'!G:H, MATCH(B1471,'Coop GFs_CFs'!B:B,0),2),
"VMT", INDEX('Coop GFs_CFs'!I:J, MATCH(B1471,'Coop GFs_CFs'!B:B,0),2),
"Lane Mile", INDEX('Coop GFs_CFs'!K:L, MATCH(B1471,'Coop GFs_CFs'!B:B,0),2),
"Gas Sales", INDEX('Coop GFs_CFs'!M:N, MATCH(B1471,'Coop GFs_CFs'!B:B,0),2),
"No Growth", INDEX('Coop GFs_CFs'!O:P, MATCH(B1471,'Coop GFs_CFs'!B:B,0),2)
)</f>
        <v>1.2063885012294342</v>
      </c>
      <c r="O1471" s="133"/>
      <c r="P1471" s="86">
        <f t="shared" si="85"/>
        <v>0.14688595475910457</v>
      </c>
      <c r="Q1471" s="86">
        <f t="shared" si="86"/>
        <v>0.15333766566599297</v>
      </c>
      <c r="R1471" s="156" t="s">
        <v>479</v>
      </c>
      <c r="S1471" s="85" t="s">
        <v>13</v>
      </c>
      <c r="T1471" s="85" t="s">
        <v>468</v>
      </c>
      <c r="U1471" s="85" t="s">
        <v>469</v>
      </c>
      <c r="V1471" s="85" t="s">
        <v>480</v>
      </c>
      <c r="W1471" s="85" t="s">
        <v>481</v>
      </c>
      <c r="X1471" s="85" t="s">
        <v>330</v>
      </c>
      <c r="Z1471" s="42" t="s">
        <v>2826</v>
      </c>
      <c r="AA1471"/>
    </row>
    <row r="1472" spans="1:27" s="39" customFormat="1" x14ac:dyDescent="0.35">
      <c r="A1472" s="85" t="s">
        <v>811</v>
      </c>
      <c r="B1472" s="87">
        <v>51153</v>
      </c>
      <c r="C1472" s="87" t="s">
        <v>12</v>
      </c>
      <c r="D1472" s="86">
        <v>76.866607989567896</v>
      </c>
      <c r="E1472" s="86">
        <f>SUMIFS('Ratios_MARAMA-VA'!T:T, 'Ratios_MARAMA-VA'!AA:AA, Z1472)</f>
        <v>76.866607989459894</v>
      </c>
      <c r="F1472" s="86">
        <f>SUMIFS('Ratios_MARAMA-VA'!J:J, 'Ratios_MARAMA-VA'!AA:AA, Z1472)</f>
        <v>0.20933172110419401</v>
      </c>
      <c r="G1472" s="122">
        <f t="shared" si="84"/>
        <v>2.723311546840964E-3</v>
      </c>
      <c r="H1472" s="122">
        <v>69.164136724344303</v>
      </c>
      <c r="I1472" s="86">
        <v>0.18835549216869402</v>
      </c>
      <c r="J1472" s="122">
        <v>65.866654868233496</v>
      </c>
      <c r="K1472" s="86">
        <v>0.17937542175444887</v>
      </c>
      <c r="L1472" s="122" t="str" cm="1">
        <f t="array" ref="L1472">_xlfn.SWITCH(A1472,
    "District of Columbia", _xlfn.XLOOKUP(R1472, '2015 O3 Growth Surrogates'!A:A, '2015 O3 Growth Surrogates'!H:H),
    "Maryland", _xlfn.XLOOKUP(R1472, '2015 O3 Growth Surrogates'!A:A, '2015 O3 Growth Surrogates'!I:I),
    "Virginia", _xlfn.XLOOKUP(R1472, '2015 O3 Growth Surrogates'!A:A, '2015 O3 Growth Surrogates'!J:J)
)</f>
        <v>VMT</v>
      </c>
      <c r="M1472" s="133" cm="1">
        <f t="array" ref="M1472">_xlfn.SWITCH(L1472,
"Employment", INDEX('Coop GFs_CFs'!C:D, MATCH(B1472,'Coop GFs_CFs'!B:B,0),1),
"Population", INDEX('Coop GFs_CFs'!E:F, MATCH(B1472,'Coop GFs_CFs'!B:B,0),1),
"Household", INDEX('Coop GFs_CFs'!G:H, MATCH(B1472,'Coop GFs_CFs'!B:B,0),1),
"VMT", INDEX('Coop GFs_CFs'!I:J, MATCH(B1472,'Coop GFs_CFs'!B:B,0),1),
"Lane Mile", INDEX('Coop GFs_CFs'!K:L, MATCH(B1472,'Coop GFs_CFs'!B:B,0),1),
"Gas Sales", INDEX('Coop GFs_CFs'!M:N, MATCH(B1472,'Coop GFs_CFs'!B:B,0),1),
"No Growth", INDEX('Coop GFs_CFs'!O:P, MATCH(B1472,'Coop GFs_CFs'!B:B,0),1)
)</f>
        <v>1.0865837658887101</v>
      </c>
      <c r="N1472" s="133" cm="1">
        <f t="array" ref="N1472">_xlfn.SWITCH(L1472,
"Employment", INDEX('Coop GFs_CFs'!C:D, MATCH(B1472,'Coop GFs_CFs'!B:B,0),2),
"Population", INDEX('Coop GFs_CFs'!E:F, MATCH(B1472,'Coop GFs_CFs'!B:B,0),2),
"Household", INDEX('Coop GFs_CFs'!G:H, MATCH(B1472,'Coop GFs_CFs'!B:B,0),2),
"VMT", INDEX('Coop GFs_CFs'!I:J, MATCH(B1472,'Coop GFs_CFs'!B:B,0),2),
"Lane Mile", INDEX('Coop GFs_CFs'!K:L, MATCH(B1472,'Coop GFs_CFs'!B:B,0),2),
"Gas Sales", INDEX('Coop GFs_CFs'!M:N, MATCH(B1472,'Coop GFs_CFs'!B:B,0),2),
"No Growth", INDEX('Coop GFs_CFs'!O:P, MATCH(B1472,'Coop GFs_CFs'!B:B,0),2)
)</f>
        <v>1.1263614334502161</v>
      </c>
      <c r="O1472" s="133"/>
      <c r="P1472" s="86">
        <f t="shared" si="85"/>
        <v>0.2274564498373603</v>
      </c>
      <c r="Q1472" s="86">
        <f t="shared" si="86"/>
        <v>0.23578317744952082</v>
      </c>
      <c r="R1472" s="156" t="s">
        <v>479</v>
      </c>
      <c r="S1472" s="85" t="s">
        <v>13</v>
      </c>
      <c r="T1472" s="85" t="s">
        <v>468</v>
      </c>
      <c r="U1472" s="85" t="s">
        <v>469</v>
      </c>
      <c r="V1472" s="85" t="s">
        <v>480</v>
      </c>
      <c r="W1472" s="85" t="s">
        <v>481</v>
      </c>
      <c r="X1472" s="85" t="s">
        <v>330</v>
      </c>
      <c r="Z1472" s="42" t="s">
        <v>2832</v>
      </c>
      <c r="AA1472"/>
    </row>
    <row r="1473" spans="1:27" s="39" customFormat="1" x14ac:dyDescent="0.35">
      <c r="A1473" s="85" t="s">
        <v>811</v>
      </c>
      <c r="B1473" s="87">
        <v>51510</v>
      </c>
      <c r="C1473" s="87" t="s">
        <v>12</v>
      </c>
      <c r="D1473" s="86">
        <v>19.159201766399899</v>
      </c>
      <c r="E1473" s="86">
        <f>SUMIFS('Ratios_MARAMA-VA'!T:T, 'Ratios_MARAMA-VA'!AA:AA, Z1473)</f>
        <v>19.159201766373101</v>
      </c>
      <c r="F1473" s="86">
        <f>SUMIFS('Ratios_MARAMA-VA'!J:J, 'Ratios_MARAMA-VA'!AA:AA, Z1473)</f>
        <v>5.2176475398619498E-2</v>
      </c>
      <c r="G1473" s="122">
        <f t="shared" si="84"/>
        <v>2.7233115468409557E-3</v>
      </c>
      <c r="H1473" s="122">
        <v>17.239340789962</v>
      </c>
      <c r="I1473" s="86">
        <v>4.69480958332298E-2</v>
      </c>
      <c r="J1473" s="122">
        <v>16.4174348693724</v>
      </c>
      <c r="K1473" s="86">
        <v>4.4709789949271196E-2</v>
      </c>
      <c r="L1473" s="122" t="str" cm="1">
        <f t="array" ref="L1473">_xlfn.SWITCH(A1473,
    "District of Columbia", _xlfn.XLOOKUP(R1473, '2015 O3 Growth Surrogates'!A:A, '2015 O3 Growth Surrogates'!H:H),
    "Maryland", _xlfn.XLOOKUP(R1473, '2015 O3 Growth Surrogates'!A:A, '2015 O3 Growth Surrogates'!I:I),
    "Virginia", _xlfn.XLOOKUP(R1473, '2015 O3 Growth Surrogates'!A:A, '2015 O3 Growth Surrogates'!J:J)
)</f>
        <v>VMT</v>
      </c>
      <c r="M1473" s="133" cm="1">
        <f t="array" ref="M1473">_xlfn.SWITCH(L1473,
"Employment", INDEX('Coop GFs_CFs'!C:D, MATCH(B1473,'Coop GFs_CFs'!B:B,0),1),
"Population", INDEX('Coop GFs_CFs'!E:F, MATCH(B1473,'Coop GFs_CFs'!B:B,0),1),
"Household", INDEX('Coop GFs_CFs'!G:H, MATCH(B1473,'Coop GFs_CFs'!B:B,0),1),
"VMT", INDEX('Coop GFs_CFs'!I:J, MATCH(B1473,'Coop GFs_CFs'!B:B,0),1),
"Lane Mile", INDEX('Coop GFs_CFs'!K:L, MATCH(B1473,'Coop GFs_CFs'!B:B,0),1),
"Gas Sales", INDEX('Coop GFs_CFs'!M:N, MATCH(B1473,'Coop GFs_CFs'!B:B,0),1),
"No Growth", INDEX('Coop GFs_CFs'!O:P, MATCH(B1473,'Coop GFs_CFs'!B:B,0),1)
)</f>
        <v>1.0839568438148144</v>
      </c>
      <c r="N1473" s="133" cm="1">
        <f t="array" ref="N1473">_xlfn.SWITCH(L1473,
"Employment", INDEX('Coop GFs_CFs'!C:D, MATCH(B1473,'Coop GFs_CFs'!B:B,0),2),
"Population", INDEX('Coop GFs_CFs'!E:F, MATCH(B1473,'Coop GFs_CFs'!B:B,0),2),
"Household", INDEX('Coop GFs_CFs'!G:H, MATCH(B1473,'Coop GFs_CFs'!B:B,0),2),
"VMT", INDEX('Coop GFs_CFs'!I:J, MATCH(B1473,'Coop GFs_CFs'!B:B,0),2),
"Lane Mile", INDEX('Coop GFs_CFs'!K:L, MATCH(B1473,'Coop GFs_CFs'!B:B,0),2),
"Gas Sales", INDEX('Coop GFs_CFs'!M:N, MATCH(B1473,'Coop GFs_CFs'!B:B,0),2),
"No Growth", INDEX('Coop GFs_CFs'!O:P, MATCH(B1473,'Coop GFs_CFs'!B:B,0),2)
)</f>
        <v>1.1180467771759119</v>
      </c>
      <c r="O1473" s="133"/>
      <c r="P1473" s="86">
        <f t="shared" si="85"/>
        <v>5.6557047594468904E-2</v>
      </c>
      <c r="Q1473" s="86">
        <f t="shared" si="86"/>
        <v>5.8335740163824784E-2</v>
      </c>
      <c r="R1473" s="156" t="s">
        <v>479</v>
      </c>
      <c r="S1473" s="85" t="s">
        <v>13</v>
      </c>
      <c r="T1473" s="85" t="s">
        <v>468</v>
      </c>
      <c r="U1473" s="85" t="s">
        <v>469</v>
      </c>
      <c r="V1473" s="85" t="s">
        <v>480</v>
      </c>
      <c r="W1473" s="85" t="s">
        <v>481</v>
      </c>
      <c r="X1473" s="85" t="s">
        <v>330</v>
      </c>
      <c r="Z1473" s="42" t="s">
        <v>2821</v>
      </c>
      <c r="AA1473"/>
    </row>
    <row r="1474" spans="1:27" s="39" customFormat="1" x14ac:dyDescent="0.35">
      <c r="A1474" s="85" t="s">
        <v>811</v>
      </c>
      <c r="B1474" s="87">
        <v>51600</v>
      </c>
      <c r="C1474" s="87" t="s">
        <v>12</v>
      </c>
      <c r="D1474" s="86">
        <v>9.6285964291612594</v>
      </c>
      <c r="E1474" s="86">
        <f>SUMIFS('Ratios_MARAMA-VA'!T:T, 'Ratios_MARAMA-VA'!AA:AA, Z1474)</f>
        <v>9.6285964291477608</v>
      </c>
      <c r="F1474" s="86">
        <f>SUMIFS('Ratios_MARAMA-VA'!J:J, 'Ratios_MARAMA-VA'!AA:AA, Z1474)</f>
        <v>2.6221667835369701E-2</v>
      </c>
      <c r="G1474" s="122">
        <f t="shared" si="84"/>
        <v>2.7233115468409566E-3</v>
      </c>
      <c r="H1474" s="122">
        <v>8.6637563085966303</v>
      </c>
      <c r="I1474" s="86">
        <v>2.3594107594217387E-2</v>
      </c>
      <c r="J1474" s="122">
        <v>8.2507015003334505</v>
      </c>
      <c r="K1474" s="86">
        <v>2.2469230665396092E-2</v>
      </c>
      <c r="L1474" s="122" t="str" cm="1">
        <f t="array" ref="L1474">_xlfn.SWITCH(A1474,
    "District of Columbia", _xlfn.XLOOKUP(R1474, '2015 O3 Growth Surrogates'!A:A, '2015 O3 Growth Surrogates'!H:H),
    "Maryland", _xlfn.XLOOKUP(R1474, '2015 O3 Growth Surrogates'!A:A, '2015 O3 Growth Surrogates'!I:I),
    "Virginia", _xlfn.XLOOKUP(R1474, '2015 O3 Growth Surrogates'!A:A, '2015 O3 Growth Surrogates'!J:J)
)</f>
        <v>VMT</v>
      </c>
      <c r="M1474" s="133" cm="1">
        <f t="array" ref="M1474">_xlfn.SWITCH(L1474,
"Employment", INDEX('Coop GFs_CFs'!C:D, MATCH(B1474,'Coop GFs_CFs'!B:B,0),1),
"Population", INDEX('Coop GFs_CFs'!E:F, MATCH(B1474,'Coop GFs_CFs'!B:B,0),1),
"Household", INDEX('Coop GFs_CFs'!G:H, MATCH(B1474,'Coop GFs_CFs'!B:B,0),1),
"VMT", INDEX('Coop GFs_CFs'!I:J, MATCH(B1474,'Coop GFs_CFs'!B:B,0),1),
"Lane Mile", INDEX('Coop GFs_CFs'!K:L, MATCH(B1474,'Coop GFs_CFs'!B:B,0),1),
"Gas Sales", INDEX('Coop GFs_CFs'!M:N, MATCH(B1474,'Coop GFs_CFs'!B:B,0),1),
"No Growth", INDEX('Coop GFs_CFs'!O:P, MATCH(B1474,'Coop GFs_CFs'!B:B,0),1)
)</f>
        <v>1.0806192988985526</v>
      </c>
      <c r="N1474" s="133" cm="1">
        <f t="array" ref="N1474">_xlfn.SWITCH(L1474,
"Employment", INDEX('Coop GFs_CFs'!C:D, MATCH(B1474,'Coop GFs_CFs'!B:B,0),2),
"Population", INDEX('Coop GFs_CFs'!E:F, MATCH(B1474,'Coop GFs_CFs'!B:B,0),2),
"Household", INDEX('Coop GFs_CFs'!G:H, MATCH(B1474,'Coop GFs_CFs'!B:B,0),2),
"VMT", INDEX('Coop GFs_CFs'!I:J, MATCH(B1474,'Coop GFs_CFs'!B:B,0),2),
"Lane Mile", INDEX('Coop GFs_CFs'!K:L, MATCH(B1474,'Coop GFs_CFs'!B:B,0),2),
"Gas Sales", INDEX('Coop GFs_CFs'!M:N, MATCH(B1474,'Coop GFs_CFs'!B:B,0),2),
"No Growth", INDEX('Coop GFs_CFs'!O:P, MATCH(B1474,'Coop GFs_CFs'!B:B,0),2)
)</f>
        <v>1.1126281782063459</v>
      </c>
      <c r="O1474" s="133"/>
      <c r="P1474" s="86">
        <f t="shared" si="85"/>
        <v>2.8335640312207932E-2</v>
      </c>
      <c r="Q1474" s="86">
        <f t="shared" si="86"/>
        <v>2.9174966513199327E-2</v>
      </c>
      <c r="R1474" s="156" t="s">
        <v>479</v>
      </c>
      <c r="S1474" s="85" t="s">
        <v>13</v>
      </c>
      <c r="T1474" s="85" t="s">
        <v>468</v>
      </c>
      <c r="U1474" s="85" t="s">
        <v>469</v>
      </c>
      <c r="V1474" s="85" t="s">
        <v>480</v>
      </c>
      <c r="W1474" s="85" t="s">
        <v>481</v>
      </c>
      <c r="X1474" s="85" t="s">
        <v>330</v>
      </c>
      <c r="Z1474" s="42" t="s">
        <v>2824</v>
      </c>
      <c r="AA1474"/>
    </row>
    <row r="1475" spans="1:27" s="39" customFormat="1" x14ac:dyDescent="0.35">
      <c r="A1475" s="85" t="s">
        <v>811</v>
      </c>
      <c r="B1475" s="87">
        <v>51610</v>
      </c>
      <c r="C1475" s="87" t="s">
        <v>12</v>
      </c>
      <c r="D1475" s="86">
        <v>2.0696014260732798</v>
      </c>
      <c r="E1475" s="86">
        <f>SUMIFS('Ratios_MARAMA-VA'!T:T, 'Ratios_MARAMA-VA'!AA:AA, Z1475)</f>
        <v>2.0696014260703799</v>
      </c>
      <c r="F1475" s="86">
        <f>SUMIFS('Ratios_MARAMA-VA'!J:J, 'Ratios_MARAMA-VA'!AA:AA, Z1475)</f>
        <v>5.6361694609759899E-3</v>
      </c>
      <c r="G1475" s="122">
        <f t="shared" si="84"/>
        <v>2.7233115468409635E-3</v>
      </c>
      <c r="H1475" s="122">
        <v>1.86221559324248</v>
      </c>
      <c r="I1475" s="86">
        <v>5.0713932277845408E-3</v>
      </c>
      <c r="J1475" s="122">
        <v>1.7734322667714599</v>
      </c>
      <c r="K1475" s="86">
        <v>4.8296085696390607E-3</v>
      </c>
      <c r="L1475" s="122" t="str" cm="1">
        <f t="array" ref="L1475">_xlfn.SWITCH(A1475,
    "District of Columbia", _xlfn.XLOOKUP(R1475, '2015 O3 Growth Surrogates'!A:A, '2015 O3 Growth Surrogates'!H:H),
    "Maryland", _xlfn.XLOOKUP(R1475, '2015 O3 Growth Surrogates'!A:A, '2015 O3 Growth Surrogates'!I:I),
    "Virginia", _xlfn.XLOOKUP(R1475, '2015 O3 Growth Surrogates'!A:A, '2015 O3 Growth Surrogates'!J:J)
)</f>
        <v>VMT</v>
      </c>
      <c r="M1475" s="133" cm="1">
        <f t="array" ref="M1475">_xlfn.SWITCH(L1475,
"Employment", INDEX('Coop GFs_CFs'!C:D, MATCH(B1475,'Coop GFs_CFs'!B:B,0),1),
"Population", INDEX('Coop GFs_CFs'!E:F, MATCH(B1475,'Coop GFs_CFs'!B:B,0),1),
"Household", INDEX('Coop GFs_CFs'!G:H, MATCH(B1475,'Coop GFs_CFs'!B:B,0),1),
"VMT", INDEX('Coop GFs_CFs'!I:J, MATCH(B1475,'Coop GFs_CFs'!B:B,0),1),
"Lane Mile", INDEX('Coop GFs_CFs'!K:L, MATCH(B1475,'Coop GFs_CFs'!B:B,0),1),
"Gas Sales", INDEX('Coop GFs_CFs'!M:N, MATCH(B1475,'Coop GFs_CFs'!B:B,0),1),
"No Growth", INDEX('Coop GFs_CFs'!O:P, MATCH(B1475,'Coop GFs_CFs'!B:B,0),1)
)</f>
        <v>1.0806192988985526</v>
      </c>
      <c r="N1475" s="133" cm="1">
        <f t="array" ref="N1475">_xlfn.SWITCH(L1475,
"Employment", INDEX('Coop GFs_CFs'!C:D, MATCH(B1475,'Coop GFs_CFs'!B:B,0),2),
"Population", INDEX('Coop GFs_CFs'!E:F, MATCH(B1475,'Coop GFs_CFs'!B:B,0),2),
"Household", INDEX('Coop GFs_CFs'!G:H, MATCH(B1475,'Coop GFs_CFs'!B:B,0),2),
"VMT", INDEX('Coop GFs_CFs'!I:J, MATCH(B1475,'Coop GFs_CFs'!B:B,0),2),
"Lane Mile", INDEX('Coop GFs_CFs'!K:L, MATCH(B1475,'Coop GFs_CFs'!B:B,0),2),
"Gas Sales", INDEX('Coop GFs_CFs'!M:N, MATCH(B1475,'Coop GFs_CFs'!B:B,0),2),
"No Growth", INDEX('Coop GFs_CFs'!O:P, MATCH(B1475,'Coop GFs_CFs'!B:B,0),2)
)</f>
        <v>1.1126281782063459</v>
      </c>
      <c r="O1475" s="133"/>
      <c r="P1475" s="86">
        <f t="shared" si="85"/>
        <v>6.0905534913933074E-3</v>
      </c>
      <c r="Q1475" s="86">
        <f t="shared" si="86"/>
        <v>6.270960959427958E-3</v>
      </c>
      <c r="R1475" s="156" t="s">
        <v>479</v>
      </c>
      <c r="S1475" s="85" t="s">
        <v>13</v>
      </c>
      <c r="T1475" s="85" t="s">
        <v>468</v>
      </c>
      <c r="U1475" s="85" t="s">
        <v>469</v>
      </c>
      <c r="V1475" s="85" t="s">
        <v>480</v>
      </c>
      <c r="W1475" s="85" t="s">
        <v>481</v>
      </c>
      <c r="X1475" s="85" t="s">
        <v>330</v>
      </c>
      <c r="Z1475" s="42" t="s">
        <v>2825</v>
      </c>
      <c r="AA1475"/>
    </row>
    <row r="1476" spans="1:27" s="39" customFormat="1" x14ac:dyDescent="0.35">
      <c r="A1476" s="85" t="s">
        <v>811</v>
      </c>
      <c r="B1476" s="87">
        <v>51683</v>
      </c>
      <c r="C1476" s="87" t="s">
        <v>12</v>
      </c>
      <c r="D1476" s="86">
        <v>11.1263115200546</v>
      </c>
      <c r="E1476" s="86">
        <f>SUMIFS('Ratios_MARAMA-VA'!T:T, 'Ratios_MARAMA-VA'!AA:AA, Z1476)</f>
        <v>11.126311520039</v>
      </c>
      <c r="F1476" s="86">
        <f>SUMIFS('Ratios_MARAMA-VA'!J:J, 'Ratios_MARAMA-VA'!AA:AA, Z1476)</f>
        <v>3.0300412636271801E-2</v>
      </c>
      <c r="G1476" s="122">
        <f t="shared" si="84"/>
        <v>2.7233115468409601E-3</v>
      </c>
      <c r="H1476" s="122">
        <v>10.011391829793499</v>
      </c>
      <c r="I1476" s="86">
        <v>2.7264138970025883E-2</v>
      </c>
      <c r="J1476" s="122">
        <v>9.5340869073778691</v>
      </c>
      <c r="K1476" s="86">
        <v>2.5964288963447369E-2</v>
      </c>
      <c r="L1476" s="122" t="str" cm="1">
        <f t="array" ref="L1476">_xlfn.SWITCH(A1476,
    "District of Columbia", _xlfn.XLOOKUP(R1476, '2015 O3 Growth Surrogates'!A:A, '2015 O3 Growth Surrogates'!H:H),
    "Maryland", _xlfn.XLOOKUP(R1476, '2015 O3 Growth Surrogates'!A:A, '2015 O3 Growth Surrogates'!I:I),
    "Virginia", _xlfn.XLOOKUP(R1476, '2015 O3 Growth Surrogates'!A:A, '2015 O3 Growth Surrogates'!J:J)
)</f>
        <v>VMT</v>
      </c>
      <c r="M1476" s="133" cm="1">
        <f t="array" ref="M1476">_xlfn.SWITCH(L1476,
"Employment", INDEX('Coop GFs_CFs'!C:D, MATCH(B1476,'Coop GFs_CFs'!B:B,0),1),
"Population", INDEX('Coop GFs_CFs'!E:F, MATCH(B1476,'Coop GFs_CFs'!B:B,0),1),
"Household", INDEX('Coop GFs_CFs'!G:H, MATCH(B1476,'Coop GFs_CFs'!B:B,0),1),
"VMT", INDEX('Coop GFs_CFs'!I:J, MATCH(B1476,'Coop GFs_CFs'!B:B,0),1),
"Lane Mile", INDEX('Coop GFs_CFs'!K:L, MATCH(B1476,'Coop GFs_CFs'!B:B,0),1),
"Gas Sales", INDEX('Coop GFs_CFs'!M:N, MATCH(B1476,'Coop GFs_CFs'!B:B,0),1),
"No Growth", INDEX('Coop GFs_CFs'!O:P, MATCH(B1476,'Coop GFs_CFs'!B:B,0),1)
)</f>
        <v>1.0865837658887101</v>
      </c>
      <c r="N1476" s="133" cm="1">
        <f t="array" ref="N1476">_xlfn.SWITCH(L1476,
"Employment", INDEX('Coop GFs_CFs'!C:D, MATCH(B1476,'Coop GFs_CFs'!B:B,0),2),
"Population", INDEX('Coop GFs_CFs'!E:F, MATCH(B1476,'Coop GFs_CFs'!B:B,0),2),
"Household", INDEX('Coop GFs_CFs'!G:H, MATCH(B1476,'Coop GFs_CFs'!B:B,0),2),
"VMT", INDEX('Coop GFs_CFs'!I:J, MATCH(B1476,'Coop GFs_CFs'!B:B,0),2),
"Lane Mile", INDEX('Coop GFs_CFs'!K:L, MATCH(B1476,'Coop GFs_CFs'!B:B,0),2),
"Gas Sales", INDEX('Coop GFs_CFs'!M:N, MATCH(B1476,'Coop GFs_CFs'!B:B,0),2),
"No Growth", INDEX('Coop GFs_CFs'!O:P, MATCH(B1476,'Coop GFs_CFs'!B:B,0),2)
)</f>
        <v>1.1263614334502161</v>
      </c>
      <c r="O1476" s="133"/>
      <c r="P1476" s="86">
        <f t="shared" si="85"/>
        <v>3.2923936470302069E-2</v>
      </c>
      <c r="Q1476" s="86">
        <f t="shared" si="86"/>
        <v>3.412921621112415E-2</v>
      </c>
      <c r="R1476" s="156" t="s">
        <v>479</v>
      </c>
      <c r="S1476" s="85" t="s">
        <v>13</v>
      </c>
      <c r="T1476" s="85" t="s">
        <v>468</v>
      </c>
      <c r="U1476" s="85" t="s">
        <v>469</v>
      </c>
      <c r="V1476" s="85" t="s">
        <v>480</v>
      </c>
      <c r="W1476" s="85" t="s">
        <v>481</v>
      </c>
      <c r="X1476" s="85" t="s">
        <v>330</v>
      </c>
      <c r="Z1476" s="42" t="s">
        <v>2827</v>
      </c>
      <c r="AA1476"/>
    </row>
    <row r="1477" spans="1:27" s="39" customFormat="1" x14ac:dyDescent="0.35">
      <c r="A1477" s="85" t="s">
        <v>811</v>
      </c>
      <c r="B1477" s="87">
        <v>51685</v>
      </c>
      <c r="C1477" s="87" t="s">
        <v>12</v>
      </c>
      <c r="D1477" s="86">
        <v>4.4754012821058504</v>
      </c>
      <c r="E1477" s="86">
        <f>SUMIFS('Ratios_MARAMA-VA'!T:T, 'Ratios_MARAMA-VA'!AA:AA, Z1477)</f>
        <v>4.4754012820995399</v>
      </c>
      <c r="F1477" s="86">
        <f>SUMIFS('Ratios_MARAMA-VA'!J:J, 'Ratios_MARAMA-VA'!AA:AA, Z1477)</f>
        <v>1.2187911988288599E-2</v>
      </c>
      <c r="G1477" s="122">
        <f t="shared" si="84"/>
        <v>2.7233115468409791E-3</v>
      </c>
      <c r="H1477" s="122">
        <v>4.0269406217831802</v>
      </c>
      <c r="I1477" s="86">
        <v>1.0966613893745127E-2</v>
      </c>
      <c r="J1477" s="122">
        <v>3.8349514744467701</v>
      </c>
      <c r="K1477" s="86">
        <v>1.0443767631935727E-2</v>
      </c>
      <c r="L1477" s="122" t="str" cm="1">
        <f t="array" ref="L1477">_xlfn.SWITCH(A1477,
    "District of Columbia", _xlfn.XLOOKUP(R1477, '2015 O3 Growth Surrogates'!A:A, '2015 O3 Growth Surrogates'!H:H),
    "Maryland", _xlfn.XLOOKUP(R1477, '2015 O3 Growth Surrogates'!A:A, '2015 O3 Growth Surrogates'!I:I),
    "Virginia", _xlfn.XLOOKUP(R1477, '2015 O3 Growth Surrogates'!A:A, '2015 O3 Growth Surrogates'!J:J)
)</f>
        <v>VMT</v>
      </c>
      <c r="M1477" s="133" cm="1">
        <f t="array" ref="M1477">_xlfn.SWITCH(L1477,
"Employment", INDEX('Coop GFs_CFs'!C:D, MATCH(B1477,'Coop GFs_CFs'!B:B,0),1),
"Population", INDEX('Coop GFs_CFs'!E:F, MATCH(B1477,'Coop GFs_CFs'!B:B,0),1),
"Household", INDEX('Coop GFs_CFs'!G:H, MATCH(B1477,'Coop GFs_CFs'!B:B,0),1),
"VMT", INDEX('Coop GFs_CFs'!I:J, MATCH(B1477,'Coop GFs_CFs'!B:B,0),1),
"Lane Mile", INDEX('Coop GFs_CFs'!K:L, MATCH(B1477,'Coop GFs_CFs'!B:B,0),1),
"Gas Sales", INDEX('Coop GFs_CFs'!M:N, MATCH(B1477,'Coop GFs_CFs'!B:B,0),1),
"No Growth", INDEX('Coop GFs_CFs'!O:P, MATCH(B1477,'Coop GFs_CFs'!B:B,0),1)
)</f>
        <v>1.0865837658887101</v>
      </c>
      <c r="N1477" s="133" cm="1">
        <f t="array" ref="N1477">_xlfn.SWITCH(L1477,
"Employment", INDEX('Coop GFs_CFs'!C:D, MATCH(B1477,'Coop GFs_CFs'!B:B,0),2),
"Population", INDEX('Coop GFs_CFs'!E:F, MATCH(B1477,'Coop GFs_CFs'!B:B,0),2),
"Household", INDEX('Coop GFs_CFs'!G:H, MATCH(B1477,'Coop GFs_CFs'!B:B,0),2),
"VMT", INDEX('Coop GFs_CFs'!I:J, MATCH(B1477,'Coop GFs_CFs'!B:B,0),2),
"Lane Mile", INDEX('Coop GFs_CFs'!K:L, MATCH(B1477,'Coop GFs_CFs'!B:B,0),2),
"Gas Sales", INDEX('Coop GFs_CFs'!M:N, MATCH(B1477,'Coop GFs_CFs'!B:B,0),2),
"No Growth", INDEX('Coop GFs_CFs'!O:P, MATCH(B1477,'Coop GFs_CFs'!B:B,0),2)
)</f>
        <v>1.1263614334502161</v>
      </c>
      <c r="O1477" s="133"/>
      <c r="P1477" s="86">
        <f t="shared" si="85"/>
        <v>1.3243187306554783E-2</v>
      </c>
      <c r="Q1477" s="86">
        <f t="shared" si="86"/>
        <v>1.372799401789382E-2</v>
      </c>
      <c r="R1477" s="156" t="s">
        <v>479</v>
      </c>
      <c r="S1477" s="85" t="s">
        <v>13</v>
      </c>
      <c r="T1477" s="85" t="s">
        <v>468</v>
      </c>
      <c r="U1477" s="85" t="s">
        <v>469</v>
      </c>
      <c r="V1477" s="85" t="s">
        <v>480</v>
      </c>
      <c r="W1477" s="85" t="s">
        <v>481</v>
      </c>
      <c r="X1477" s="85" t="s">
        <v>330</v>
      </c>
      <c r="Z1477" s="42" t="s">
        <v>2830</v>
      </c>
      <c r="AA1477"/>
    </row>
    <row r="1478" spans="1:27" s="39" customFormat="1" x14ac:dyDescent="0.35">
      <c r="A1478" s="42" t="s">
        <v>9</v>
      </c>
      <c r="B1478" s="42">
        <v>11001</v>
      </c>
      <c r="C1478" s="42" t="s">
        <v>12</v>
      </c>
      <c r="D1478" s="42"/>
      <c r="F1478" s="191">
        <v>0.10299999999999999</v>
      </c>
      <c r="G1478" s="129"/>
      <c r="I1478" s="191">
        <v>0.221</v>
      </c>
      <c r="J1478" s="129">
        <v>0.215</v>
      </c>
      <c r="K1478" s="191">
        <v>0.215</v>
      </c>
      <c r="L1478" s="122" t="str" cm="1">
        <f t="array" ref="L1478">_xlfn.SWITCH(A1478,
    "District of Columbia", _xlfn.XLOOKUP(R1478, '2015 O3 Growth Surrogates'!A:A, '2015 O3 Growth Surrogates'!H:H),
    "Maryland", _xlfn.XLOOKUP(R1478, '2015 O3 Growth Surrogates'!A:A, '2015 O3 Growth Surrogates'!I:I),
    "Virginia", _xlfn.XLOOKUP(R1478, '2015 O3 Growth Surrogates'!A:A, '2015 O3 Growth Surrogates'!J:J)
)</f>
        <v>MOVES</v>
      </c>
      <c r="M1478" s="133" t="e" cm="1">
        <f t="array" ref="M1478">_xlfn.SWITCH(L1478,
"Employment", INDEX('Coop GFs_CFs'!C:D, MATCH(B1478,'Coop GFs_CFs'!B:B,0),1),
"Population", INDEX('Coop GFs_CFs'!E:F, MATCH(B1478,'Coop GFs_CFs'!B:B,0),1),
"Household", INDEX('Coop GFs_CFs'!G:H, MATCH(B1478,'Coop GFs_CFs'!B:B,0),1),
"VMT", INDEX('Coop GFs_CFs'!I:J, MATCH(B1478,'Coop GFs_CFs'!B:B,0),1),
"Lane Mile", INDEX('Coop GFs_CFs'!K:L, MATCH(B1478,'Coop GFs_CFs'!B:B,0),1),
"Gas Sales", INDEX('Coop GFs_CFs'!M:N, MATCH(B1478,'Coop GFs_CFs'!B:B,0),1),
"No Growth", INDEX('Coop GFs_CFs'!O:P, MATCH(B1478,'Coop GFs_CFs'!B:B,0),1)
)</f>
        <v>#N/A</v>
      </c>
      <c r="N1478" s="133" t="e" cm="1">
        <f t="array" ref="N1478">_xlfn.SWITCH(L1478,
"Employment", INDEX('Coop GFs_CFs'!C:D, MATCH(B1478,'Coop GFs_CFs'!B:B,0),2),
"Population", INDEX('Coop GFs_CFs'!E:F, MATCH(B1478,'Coop GFs_CFs'!B:B,0),2),
"Household", INDEX('Coop GFs_CFs'!G:H, MATCH(B1478,'Coop GFs_CFs'!B:B,0),2),
"VMT", INDEX('Coop GFs_CFs'!I:J, MATCH(B1478,'Coop GFs_CFs'!B:B,0),2),
"Lane Mile", INDEX('Coop GFs_CFs'!K:L, MATCH(B1478,'Coop GFs_CFs'!B:B,0),2),
"Gas Sales", INDEX('Coop GFs_CFs'!M:N, MATCH(B1478,'Coop GFs_CFs'!B:B,0),2),
"No Growth", INDEX('Coop GFs_CFs'!O:P, MATCH(B1478,'Coop GFs_CFs'!B:B,0),2)
)</f>
        <v>#N/A</v>
      </c>
      <c r="O1478" s="133"/>
      <c r="P1478" s="86">
        <f t="shared" ref="P1478:P1488" si="87">I1478</f>
        <v>0.221</v>
      </c>
      <c r="Q1478" s="86">
        <f t="shared" ref="Q1478:Q1488" si="88">K1478</f>
        <v>0.215</v>
      </c>
      <c r="R1478" s="158">
        <v>2501060100</v>
      </c>
      <c r="S1478" s="85" t="s">
        <v>13</v>
      </c>
      <c r="T1478" s="42" t="s">
        <v>468</v>
      </c>
      <c r="U1478" s="42" t="s">
        <v>469</v>
      </c>
      <c r="V1478" s="42" t="s">
        <v>480</v>
      </c>
      <c r="W1478" s="42" t="s">
        <v>780</v>
      </c>
      <c r="X1478" s="43" t="s">
        <v>330</v>
      </c>
      <c r="Y1478" s="42"/>
      <c r="Z1478" s="42" t="s">
        <v>3803</v>
      </c>
    </row>
    <row r="1479" spans="1:27" s="39" customFormat="1" x14ac:dyDescent="0.35">
      <c r="A1479" s="42" t="s">
        <v>497</v>
      </c>
      <c r="B1479" s="42">
        <v>24009</v>
      </c>
      <c r="C1479" s="42" t="s">
        <v>12</v>
      </c>
      <c r="D1479" s="42"/>
      <c r="F1479" s="191">
        <v>7.6999999999999999E-2</v>
      </c>
      <c r="G1479" s="129"/>
      <c r="I1479" s="191">
        <v>4.5999999999999999E-2</v>
      </c>
      <c r="J1479" s="129">
        <v>3.6999999999999998E-2</v>
      </c>
      <c r="K1479" s="191">
        <v>3.6999999999999998E-2</v>
      </c>
      <c r="L1479" s="122" t="str" cm="1">
        <f t="array" ref="L1479">_xlfn.SWITCH(A1479,
    "District of Columbia", _xlfn.XLOOKUP(R1479, '2015 O3 Growth Surrogates'!A:A, '2015 O3 Growth Surrogates'!H:H),
    "Maryland", _xlfn.XLOOKUP(R1479, '2015 O3 Growth Surrogates'!A:A, '2015 O3 Growth Surrogates'!I:I),
    "Virginia", _xlfn.XLOOKUP(R1479, '2015 O3 Growth Surrogates'!A:A, '2015 O3 Growth Surrogates'!J:J)
)</f>
        <v>MOVES</v>
      </c>
      <c r="M1479" s="133" t="e" cm="1">
        <f t="array" ref="M1479">_xlfn.SWITCH(L1479,
"Employment", INDEX('Coop GFs_CFs'!C:D, MATCH(B1479,'Coop GFs_CFs'!B:B,0),1),
"Population", INDEX('Coop GFs_CFs'!E:F, MATCH(B1479,'Coop GFs_CFs'!B:B,0),1),
"Household", INDEX('Coop GFs_CFs'!G:H, MATCH(B1479,'Coop GFs_CFs'!B:B,0),1),
"VMT", INDEX('Coop GFs_CFs'!I:J, MATCH(B1479,'Coop GFs_CFs'!B:B,0),1),
"Lane Mile", INDEX('Coop GFs_CFs'!K:L, MATCH(B1479,'Coop GFs_CFs'!B:B,0),1),
"Gas Sales", INDEX('Coop GFs_CFs'!M:N, MATCH(B1479,'Coop GFs_CFs'!B:B,0),1),
"No Growth", INDEX('Coop GFs_CFs'!O:P, MATCH(B1479,'Coop GFs_CFs'!B:B,0),1)
)</f>
        <v>#N/A</v>
      </c>
      <c r="N1479" s="133" t="e" cm="1">
        <f t="array" ref="N1479">_xlfn.SWITCH(L1479,
"Employment", INDEX('Coop GFs_CFs'!C:D, MATCH(B1479,'Coop GFs_CFs'!B:B,0),2),
"Population", INDEX('Coop GFs_CFs'!E:F, MATCH(B1479,'Coop GFs_CFs'!B:B,0),2),
"Household", INDEX('Coop GFs_CFs'!G:H, MATCH(B1479,'Coop GFs_CFs'!B:B,0),2),
"VMT", INDEX('Coop GFs_CFs'!I:J, MATCH(B1479,'Coop GFs_CFs'!B:B,0),2),
"Lane Mile", INDEX('Coop GFs_CFs'!K:L, MATCH(B1479,'Coop GFs_CFs'!B:B,0),2),
"Gas Sales", INDEX('Coop GFs_CFs'!M:N, MATCH(B1479,'Coop GFs_CFs'!B:B,0),2),
"No Growth", INDEX('Coop GFs_CFs'!O:P, MATCH(B1479,'Coop GFs_CFs'!B:B,0),2)
)</f>
        <v>#N/A</v>
      </c>
      <c r="O1479" s="133"/>
      <c r="P1479" s="86">
        <f t="shared" si="87"/>
        <v>4.5999999999999999E-2</v>
      </c>
      <c r="Q1479" s="86">
        <f t="shared" si="88"/>
        <v>3.6999999999999998E-2</v>
      </c>
      <c r="R1479" s="158">
        <v>2501060100</v>
      </c>
      <c r="S1479" s="85" t="s">
        <v>13</v>
      </c>
      <c r="T1479" s="42" t="s">
        <v>468</v>
      </c>
      <c r="U1479" s="42" t="s">
        <v>469</v>
      </c>
      <c r="V1479" s="42" t="s">
        <v>480</v>
      </c>
      <c r="W1479" s="42" t="s">
        <v>780</v>
      </c>
      <c r="X1479" s="43" t="s">
        <v>330</v>
      </c>
      <c r="Y1479" s="42"/>
      <c r="Z1479" s="42" t="s">
        <v>3804</v>
      </c>
    </row>
    <row r="1480" spans="1:27" s="39" customFormat="1" x14ac:dyDescent="0.35">
      <c r="A1480" s="42" t="s">
        <v>497</v>
      </c>
      <c r="B1480" s="42">
        <v>24017</v>
      </c>
      <c r="C1480" s="42" t="s">
        <v>12</v>
      </c>
      <c r="D1480" s="42"/>
      <c r="F1480" s="191">
        <v>0.15</v>
      </c>
      <c r="G1480" s="129"/>
      <c r="I1480" s="191">
        <v>9.8000000000000004E-2</v>
      </c>
      <c r="J1480" s="129">
        <v>8.3000000000000004E-2</v>
      </c>
      <c r="K1480" s="191">
        <v>8.3000000000000004E-2</v>
      </c>
      <c r="L1480" s="122" t="str" cm="1">
        <f t="array" ref="L1480">_xlfn.SWITCH(A1480,
    "District of Columbia", _xlfn.XLOOKUP(R1480, '2015 O3 Growth Surrogates'!A:A, '2015 O3 Growth Surrogates'!H:H),
    "Maryland", _xlfn.XLOOKUP(R1480, '2015 O3 Growth Surrogates'!A:A, '2015 O3 Growth Surrogates'!I:I),
    "Virginia", _xlfn.XLOOKUP(R1480, '2015 O3 Growth Surrogates'!A:A, '2015 O3 Growth Surrogates'!J:J)
)</f>
        <v>MOVES</v>
      </c>
      <c r="M1480" s="133" t="e" cm="1">
        <f t="array" ref="M1480">_xlfn.SWITCH(L1480,
"Employment", INDEX('Coop GFs_CFs'!C:D, MATCH(B1480,'Coop GFs_CFs'!B:B,0),1),
"Population", INDEX('Coop GFs_CFs'!E:F, MATCH(B1480,'Coop GFs_CFs'!B:B,0),1),
"Household", INDEX('Coop GFs_CFs'!G:H, MATCH(B1480,'Coop GFs_CFs'!B:B,0),1),
"VMT", INDEX('Coop GFs_CFs'!I:J, MATCH(B1480,'Coop GFs_CFs'!B:B,0),1),
"Lane Mile", INDEX('Coop GFs_CFs'!K:L, MATCH(B1480,'Coop GFs_CFs'!B:B,0),1),
"Gas Sales", INDEX('Coop GFs_CFs'!M:N, MATCH(B1480,'Coop GFs_CFs'!B:B,0),1),
"No Growth", INDEX('Coop GFs_CFs'!O:P, MATCH(B1480,'Coop GFs_CFs'!B:B,0),1)
)</f>
        <v>#N/A</v>
      </c>
      <c r="N1480" s="133" t="e" cm="1">
        <f t="array" ref="N1480">_xlfn.SWITCH(L1480,
"Employment", INDEX('Coop GFs_CFs'!C:D, MATCH(B1480,'Coop GFs_CFs'!B:B,0),2),
"Population", INDEX('Coop GFs_CFs'!E:F, MATCH(B1480,'Coop GFs_CFs'!B:B,0),2),
"Household", INDEX('Coop GFs_CFs'!G:H, MATCH(B1480,'Coop GFs_CFs'!B:B,0),2),
"VMT", INDEX('Coop GFs_CFs'!I:J, MATCH(B1480,'Coop GFs_CFs'!B:B,0),2),
"Lane Mile", INDEX('Coop GFs_CFs'!K:L, MATCH(B1480,'Coop GFs_CFs'!B:B,0),2),
"Gas Sales", INDEX('Coop GFs_CFs'!M:N, MATCH(B1480,'Coop GFs_CFs'!B:B,0),2),
"No Growth", INDEX('Coop GFs_CFs'!O:P, MATCH(B1480,'Coop GFs_CFs'!B:B,0),2)
)</f>
        <v>#N/A</v>
      </c>
      <c r="O1480" s="133"/>
      <c r="P1480" s="86">
        <f t="shared" si="87"/>
        <v>9.8000000000000004E-2</v>
      </c>
      <c r="Q1480" s="86">
        <f t="shared" si="88"/>
        <v>8.3000000000000004E-2</v>
      </c>
      <c r="R1480" s="158">
        <v>2501060100</v>
      </c>
      <c r="S1480" s="85" t="s">
        <v>13</v>
      </c>
      <c r="T1480" s="42" t="s">
        <v>468</v>
      </c>
      <c r="U1480" s="42" t="s">
        <v>469</v>
      </c>
      <c r="V1480" s="42" t="s">
        <v>480</v>
      </c>
      <c r="W1480" s="42" t="s">
        <v>780</v>
      </c>
      <c r="X1480" s="43" t="s">
        <v>330</v>
      </c>
      <c r="Y1480" s="42"/>
      <c r="Z1480" s="42" t="s">
        <v>3805</v>
      </c>
    </row>
    <row r="1481" spans="1:27" s="39" customFormat="1" x14ac:dyDescent="0.35">
      <c r="A1481" s="42" t="s">
        <v>497</v>
      </c>
      <c r="B1481" s="42">
        <v>24021</v>
      </c>
      <c r="C1481" s="42" t="s">
        <v>12</v>
      </c>
      <c r="D1481" s="42"/>
      <c r="F1481" s="191">
        <v>0.39600000000000002</v>
      </c>
      <c r="G1481" s="129"/>
      <c r="I1481" s="191">
        <v>0.26500000000000001</v>
      </c>
      <c r="J1481" s="129">
        <v>0.22700000000000001</v>
      </c>
      <c r="K1481" s="191">
        <v>0.22700000000000001</v>
      </c>
      <c r="L1481" s="122" t="str" cm="1">
        <f t="array" ref="L1481">_xlfn.SWITCH(A1481,
    "District of Columbia", _xlfn.XLOOKUP(R1481, '2015 O3 Growth Surrogates'!A:A, '2015 O3 Growth Surrogates'!H:H),
    "Maryland", _xlfn.XLOOKUP(R1481, '2015 O3 Growth Surrogates'!A:A, '2015 O3 Growth Surrogates'!I:I),
    "Virginia", _xlfn.XLOOKUP(R1481, '2015 O3 Growth Surrogates'!A:A, '2015 O3 Growth Surrogates'!J:J)
)</f>
        <v>MOVES</v>
      </c>
      <c r="M1481" s="133" t="e" cm="1">
        <f t="array" ref="M1481">_xlfn.SWITCH(L1481,
"Employment", INDEX('Coop GFs_CFs'!C:D, MATCH(B1481,'Coop GFs_CFs'!B:B,0),1),
"Population", INDEX('Coop GFs_CFs'!E:F, MATCH(B1481,'Coop GFs_CFs'!B:B,0),1),
"Household", INDEX('Coop GFs_CFs'!G:H, MATCH(B1481,'Coop GFs_CFs'!B:B,0),1),
"VMT", INDEX('Coop GFs_CFs'!I:J, MATCH(B1481,'Coop GFs_CFs'!B:B,0),1),
"Lane Mile", INDEX('Coop GFs_CFs'!K:L, MATCH(B1481,'Coop GFs_CFs'!B:B,0),1),
"Gas Sales", INDEX('Coop GFs_CFs'!M:N, MATCH(B1481,'Coop GFs_CFs'!B:B,0),1),
"No Growth", INDEX('Coop GFs_CFs'!O:P, MATCH(B1481,'Coop GFs_CFs'!B:B,0),1)
)</f>
        <v>#N/A</v>
      </c>
      <c r="N1481" s="133" t="e" cm="1">
        <f t="array" ref="N1481">_xlfn.SWITCH(L1481,
"Employment", INDEX('Coop GFs_CFs'!C:D, MATCH(B1481,'Coop GFs_CFs'!B:B,0),2),
"Population", INDEX('Coop GFs_CFs'!E:F, MATCH(B1481,'Coop GFs_CFs'!B:B,0),2),
"Household", INDEX('Coop GFs_CFs'!G:H, MATCH(B1481,'Coop GFs_CFs'!B:B,0),2),
"VMT", INDEX('Coop GFs_CFs'!I:J, MATCH(B1481,'Coop GFs_CFs'!B:B,0),2),
"Lane Mile", INDEX('Coop GFs_CFs'!K:L, MATCH(B1481,'Coop GFs_CFs'!B:B,0),2),
"Gas Sales", INDEX('Coop GFs_CFs'!M:N, MATCH(B1481,'Coop GFs_CFs'!B:B,0),2),
"No Growth", INDEX('Coop GFs_CFs'!O:P, MATCH(B1481,'Coop GFs_CFs'!B:B,0),2)
)</f>
        <v>#N/A</v>
      </c>
      <c r="O1481" s="133"/>
      <c r="P1481" s="86">
        <f t="shared" si="87"/>
        <v>0.26500000000000001</v>
      </c>
      <c r="Q1481" s="86">
        <f t="shared" si="88"/>
        <v>0.22700000000000001</v>
      </c>
      <c r="R1481" s="158">
        <v>2501060100</v>
      </c>
      <c r="S1481" s="85" t="s">
        <v>13</v>
      </c>
      <c r="T1481" s="42" t="s">
        <v>468</v>
      </c>
      <c r="U1481" s="42" t="s">
        <v>469</v>
      </c>
      <c r="V1481" s="42" t="s">
        <v>480</v>
      </c>
      <c r="W1481" s="42" t="s">
        <v>780</v>
      </c>
      <c r="X1481" s="43" t="s">
        <v>330</v>
      </c>
      <c r="Y1481" s="42"/>
      <c r="Z1481" s="42" t="s">
        <v>3806</v>
      </c>
    </row>
    <row r="1482" spans="1:27" s="39" customFormat="1" x14ac:dyDescent="0.35">
      <c r="A1482" s="42" t="s">
        <v>497</v>
      </c>
      <c r="B1482" s="42">
        <v>24031</v>
      </c>
      <c r="C1482" s="42" t="s">
        <v>12</v>
      </c>
      <c r="D1482" s="42"/>
      <c r="F1482" s="191">
        <v>0.83199999999999996</v>
      </c>
      <c r="G1482" s="129"/>
      <c r="I1482" s="191">
        <v>0.51500000000000001</v>
      </c>
      <c r="J1482" s="129">
        <v>0.41899999999999998</v>
      </c>
      <c r="K1482" s="191">
        <v>0.41899999999999998</v>
      </c>
      <c r="L1482" s="122" t="str" cm="1">
        <f t="array" ref="L1482">_xlfn.SWITCH(A1482,
    "District of Columbia", _xlfn.XLOOKUP(R1482, '2015 O3 Growth Surrogates'!A:A, '2015 O3 Growth Surrogates'!H:H),
    "Maryland", _xlfn.XLOOKUP(R1482, '2015 O3 Growth Surrogates'!A:A, '2015 O3 Growth Surrogates'!I:I),
    "Virginia", _xlfn.XLOOKUP(R1482, '2015 O3 Growth Surrogates'!A:A, '2015 O3 Growth Surrogates'!J:J)
)</f>
        <v>MOVES</v>
      </c>
      <c r="M1482" s="133" t="e" cm="1">
        <f t="array" ref="M1482">_xlfn.SWITCH(L1482,
"Employment", INDEX('Coop GFs_CFs'!C:D, MATCH(B1482,'Coop GFs_CFs'!B:B,0),1),
"Population", INDEX('Coop GFs_CFs'!E:F, MATCH(B1482,'Coop GFs_CFs'!B:B,0),1),
"Household", INDEX('Coop GFs_CFs'!G:H, MATCH(B1482,'Coop GFs_CFs'!B:B,0),1),
"VMT", INDEX('Coop GFs_CFs'!I:J, MATCH(B1482,'Coop GFs_CFs'!B:B,0),1),
"Lane Mile", INDEX('Coop GFs_CFs'!K:L, MATCH(B1482,'Coop GFs_CFs'!B:B,0),1),
"Gas Sales", INDEX('Coop GFs_CFs'!M:N, MATCH(B1482,'Coop GFs_CFs'!B:B,0),1),
"No Growth", INDEX('Coop GFs_CFs'!O:P, MATCH(B1482,'Coop GFs_CFs'!B:B,0),1)
)</f>
        <v>#N/A</v>
      </c>
      <c r="N1482" s="133" t="e" cm="1">
        <f t="array" ref="N1482">_xlfn.SWITCH(L1482,
"Employment", INDEX('Coop GFs_CFs'!C:D, MATCH(B1482,'Coop GFs_CFs'!B:B,0),2),
"Population", INDEX('Coop GFs_CFs'!E:F, MATCH(B1482,'Coop GFs_CFs'!B:B,0),2),
"Household", INDEX('Coop GFs_CFs'!G:H, MATCH(B1482,'Coop GFs_CFs'!B:B,0),2),
"VMT", INDEX('Coop GFs_CFs'!I:J, MATCH(B1482,'Coop GFs_CFs'!B:B,0),2),
"Lane Mile", INDEX('Coop GFs_CFs'!K:L, MATCH(B1482,'Coop GFs_CFs'!B:B,0),2),
"Gas Sales", INDEX('Coop GFs_CFs'!M:N, MATCH(B1482,'Coop GFs_CFs'!B:B,0),2),
"No Growth", INDEX('Coop GFs_CFs'!O:P, MATCH(B1482,'Coop GFs_CFs'!B:B,0),2)
)</f>
        <v>#N/A</v>
      </c>
      <c r="O1482" s="133"/>
      <c r="P1482" s="86">
        <f t="shared" si="87"/>
        <v>0.51500000000000001</v>
      </c>
      <c r="Q1482" s="86">
        <f t="shared" si="88"/>
        <v>0.41899999999999998</v>
      </c>
      <c r="R1482" s="158">
        <v>2501060100</v>
      </c>
      <c r="S1482" s="85" t="s">
        <v>13</v>
      </c>
      <c r="T1482" s="42" t="s">
        <v>468</v>
      </c>
      <c r="U1482" s="42" t="s">
        <v>469</v>
      </c>
      <c r="V1482" s="42" t="s">
        <v>480</v>
      </c>
      <c r="W1482" s="42" t="s">
        <v>780</v>
      </c>
      <c r="X1482" s="43" t="s">
        <v>330</v>
      </c>
      <c r="Y1482" s="42"/>
      <c r="Z1482" s="42" t="s">
        <v>3807</v>
      </c>
    </row>
    <row r="1483" spans="1:27" s="39" customFormat="1" x14ac:dyDescent="0.35">
      <c r="A1483" s="42" t="s">
        <v>497</v>
      </c>
      <c r="B1483" s="42">
        <v>24033</v>
      </c>
      <c r="C1483" s="42" t="s">
        <v>12</v>
      </c>
      <c r="D1483" s="42"/>
      <c r="F1483" s="191">
        <v>1.0349999999999999</v>
      </c>
      <c r="G1483" s="129"/>
      <c r="I1483" s="191">
        <v>0.61799999999999999</v>
      </c>
      <c r="J1483" s="129">
        <v>0.501</v>
      </c>
      <c r="K1483" s="191">
        <v>0.501</v>
      </c>
      <c r="L1483" s="122" t="str" cm="1">
        <f t="array" ref="L1483">_xlfn.SWITCH(A1483,
    "District of Columbia", _xlfn.XLOOKUP(R1483, '2015 O3 Growth Surrogates'!A:A, '2015 O3 Growth Surrogates'!H:H),
    "Maryland", _xlfn.XLOOKUP(R1483, '2015 O3 Growth Surrogates'!A:A, '2015 O3 Growth Surrogates'!I:I),
    "Virginia", _xlfn.XLOOKUP(R1483, '2015 O3 Growth Surrogates'!A:A, '2015 O3 Growth Surrogates'!J:J)
)</f>
        <v>MOVES</v>
      </c>
      <c r="M1483" s="133" t="e" cm="1">
        <f t="array" ref="M1483">_xlfn.SWITCH(L1483,
"Employment", INDEX('Coop GFs_CFs'!C:D, MATCH(B1483,'Coop GFs_CFs'!B:B,0),1),
"Population", INDEX('Coop GFs_CFs'!E:F, MATCH(B1483,'Coop GFs_CFs'!B:B,0),1),
"Household", INDEX('Coop GFs_CFs'!G:H, MATCH(B1483,'Coop GFs_CFs'!B:B,0),1),
"VMT", INDEX('Coop GFs_CFs'!I:J, MATCH(B1483,'Coop GFs_CFs'!B:B,0),1),
"Lane Mile", INDEX('Coop GFs_CFs'!K:L, MATCH(B1483,'Coop GFs_CFs'!B:B,0),1),
"Gas Sales", INDEX('Coop GFs_CFs'!M:N, MATCH(B1483,'Coop GFs_CFs'!B:B,0),1),
"No Growth", INDEX('Coop GFs_CFs'!O:P, MATCH(B1483,'Coop GFs_CFs'!B:B,0),1)
)</f>
        <v>#N/A</v>
      </c>
      <c r="N1483" s="133" t="e" cm="1">
        <f t="array" ref="N1483">_xlfn.SWITCH(L1483,
"Employment", INDEX('Coop GFs_CFs'!C:D, MATCH(B1483,'Coop GFs_CFs'!B:B,0),2),
"Population", INDEX('Coop GFs_CFs'!E:F, MATCH(B1483,'Coop GFs_CFs'!B:B,0),2),
"Household", INDEX('Coop GFs_CFs'!G:H, MATCH(B1483,'Coop GFs_CFs'!B:B,0),2),
"VMT", INDEX('Coop GFs_CFs'!I:J, MATCH(B1483,'Coop GFs_CFs'!B:B,0),2),
"Lane Mile", INDEX('Coop GFs_CFs'!K:L, MATCH(B1483,'Coop GFs_CFs'!B:B,0),2),
"Gas Sales", INDEX('Coop GFs_CFs'!M:N, MATCH(B1483,'Coop GFs_CFs'!B:B,0),2),
"No Growth", INDEX('Coop GFs_CFs'!O:P, MATCH(B1483,'Coop GFs_CFs'!B:B,0),2)
)</f>
        <v>#N/A</v>
      </c>
      <c r="O1483" s="133"/>
      <c r="P1483" s="86">
        <f t="shared" si="87"/>
        <v>0.61799999999999999</v>
      </c>
      <c r="Q1483" s="86">
        <f t="shared" si="88"/>
        <v>0.501</v>
      </c>
      <c r="R1483" s="158">
        <v>2501060100</v>
      </c>
      <c r="S1483" s="85" t="s">
        <v>13</v>
      </c>
      <c r="T1483" s="42" t="s">
        <v>468</v>
      </c>
      <c r="U1483" s="42" t="s">
        <v>469</v>
      </c>
      <c r="V1483" s="42" t="s">
        <v>480</v>
      </c>
      <c r="W1483" s="42" t="s">
        <v>780</v>
      </c>
      <c r="X1483" s="43" t="s">
        <v>330</v>
      </c>
      <c r="Y1483" s="42"/>
      <c r="Z1483" s="42" t="s">
        <v>3808</v>
      </c>
    </row>
    <row r="1484" spans="1:27" s="39" customFormat="1" x14ac:dyDescent="0.35">
      <c r="A1484" s="42" t="s">
        <v>811</v>
      </c>
      <c r="B1484" s="42">
        <v>51510</v>
      </c>
      <c r="C1484" s="42" t="s">
        <v>12</v>
      </c>
      <c r="D1484" s="42"/>
      <c r="F1484" s="191">
        <v>8.2000000000000003E-2</v>
      </c>
      <c r="G1484" s="129"/>
      <c r="I1484" s="191">
        <v>5.8000000000000003E-2</v>
      </c>
      <c r="J1484" s="129">
        <v>4.8000000000000001E-2</v>
      </c>
      <c r="K1484" s="191">
        <v>4.8000000000000001E-2</v>
      </c>
      <c r="L1484" s="122" t="str" cm="1">
        <f t="array" ref="L1484">_xlfn.SWITCH(A1484,
    "District of Columbia", _xlfn.XLOOKUP(R1484, '2015 O3 Growth Surrogates'!A:A, '2015 O3 Growth Surrogates'!H:H),
    "Maryland", _xlfn.XLOOKUP(R1484, '2015 O3 Growth Surrogates'!A:A, '2015 O3 Growth Surrogates'!I:I),
    "Virginia", _xlfn.XLOOKUP(R1484, '2015 O3 Growth Surrogates'!A:A, '2015 O3 Growth Surrogates'!J:J)
)</f>
        <v>MOVES</v>
      </c>
      <c r="M1484" s="133" t="e" cm="1">
        <f t="array" ref="M1484">_xlfn.SWITCH(L1484,
"Employment", INDEX('Coop GFs_CFs'!C:D, MATCH(B1484,'Coop GFs_CFs'!B:B,0),1),
"Population", INDEX('Coop GFs_CFs'!E:F, MATCH(B1484,'Coop GFs_CFs'!B:B,0),1),
"Household", INDEX('Coop GFs_CFs'!G:H, MATCH(B1484,'Coop GFs_CFs'!B:B,0),1),
"VMT", INDEX('Coop GFs_CFs'!I:J, MATCH(B1484,'Coop GFs_CFs'!B:B,0),1),
"Lane Mile", INDEX('Coop GFs_CFs'!K:L, MATCH(B1484,'Coop GFs_CFs'!B:B,0),1),
"Gas Sales", INDEX('Coop GFs_CFs'!M:N, MATCH(B1484,'Coop GFs_CFs'!B:B,0),1),
"No Growth", INDEX('Coop GFs_CFs'!O:P, MATCH(B1484,'Coop GFs_CFs'!B:B,0),1)
)</f>
        <v>#N/A</v>
      </c>
      <c r="N1484" s="133" t="e" cm="1">
        <f t="array" ref="N1484">_xlfn.SWITCH(L1484,
"Employment", INDEX('Coop GFs_CFs'!C:D, MATCH(B1484,'Coop GFs_CFs'!B:B,0),2),
"Population", INDEX('Coop GFs_CFs'!E:F, MATCH(B1484,'Coop GFs_CFs'!B:B,0),2),
"Household", INDEX('Coop GFs_CFs'!G:H, MATCH(B1484,'Coop GFs_CFs'!B:B,0),2),
"VMT", INDEX('Coop GFs_CFs'!I:J, MATCH(B1484,'Coop GFs_CFs'!B:B,0),2),
"Lane Mile", INDEX('Coop GFs_CFs'!K:L, MATCH(B1484,'Coop GFs_CFs'!B:B,0),2),
"Gas Sales", INDEX('Coop GFs_CFs'!M:N, MATCH(B1484,'Coop GFs_CFs'!B:B,0),2),
"No Growth", INDEX('Coop GFs_CFs'!O:P, MATCH(B1484,'Coop GFs_CFs'!B:B,0),2)
)</f>
        <v>#N/A</v>
      </c>
      <c r="O1484" s="133"/>
      <c r="P1484" s="86">
        <f t="shared" si="87"/>
        <v>5.8000000000000003E-2</v>
      </c>
      <c r="Q1484" s="86">
        <f t="shared" si="88"/>
        <v>4.8000000000000001E-2</v>
      </c>
      <c r="R1484" s="158">
        <v>2501060100</v>
      </c>
      <c r="S1484" s="85" t="s">
        <v>13</v>
      </c>
      <c r="T1484" s="42" t="s">
        <v>468</v>
      </c>
      <c r="U1484" s="42" t="s">
        <v>469</v>
      </c>
      <c r="V1484" s="42" t="s">
        <v>480</v>
      </c>
      <c r="W1484" s="42" t="s">
        <v>780</v>
      </c>
      <c r="X1484" s="43" t="s">
        <v>330</v>
      </c>
      <c r="Y1484" s="42"/>
      <c r="Z1484" s="42" t="s">
        <v>3809</v>
      </c>
    </row>
    <row r="1485" spans="1:27" s="39" customFormat="1" x14ac:dyDescent="0.35">
      <c r="A1485" s="42" t="s">
        <v>811</v>
      </c>
      <c r="B1485" s="42">
        <v>51013</v>
      </c>
      <c r="C1485" s="42" t="s">
        <v>12</v>
      </c>
      <c r="D1485" s="42"/>
      <c r="F1485" s="191">
        <v>0.16700000000000001</v>
      </c>
      <c r="G1485" s="129"/>
      <c r="I1485" s="191">
        <v>9.0999999999999998E-2</v>
      </c>
      <c r="J1485" s="129">
        <v>7.3999999999999996E-2</v>
      </c>
      <c r="K1485" s="191">
        <v>7.3999999999999996E-2</v>
      </c>
      <c r="L1485" s="122" t="str" cm="1">
        <f t="array" ref="L1485">_xlfn.SWITCH(A1485,
    "District of Columbia", _xlfn.XLOOKUP(R1485, '2015 O3 Growth Surrogates'!A:A, '2015 O3 Growth Surrogates'!H:H),
    "Maryland", _xlfn.XLOOKUP(R1485, '2015 O3 Growth Surrogates'!A:A, '2015 O3 Growth Surrogates'!I:I),
    "Virginia", _xlfn.XLOOKUP(R1485, '2015 O3 Growth Surrogates'!A:A, '2015 O3 Growth Surrogates'!J:J)
)</f>
        <v>MOVES</v>
      </c>
      <c r="M1485" s="133" t="e" cm="1">
        <f t="array" ref="M1485">_xlfn.SWITCH(L1485,
"Employment", INDEX('Coop GFs_CFs'!C:D, MATCH(B1485,'Coop GFs_CFs'!B:B,0),1),
"Population", INDEX('Coop GFs_CFs'!E:F, MATCH(B1485,'Coop GFs_CFs'!B:B,0),1),
"Household", INDEX('Coop GFs_CFs'!G:H, MATCH(B1485,'Coop GFs_CFs'!B:B,0),1),
"VMT", INDEX('Coop GFs_CFs'!I:J, MATCH(B1485,'Coop GFs_CFs'!B:B,0),1),
"Lane Mile", INDEX('Coop GFs_CFs'!K:L, MATCH(B1485,'Coop GFs_CFs'!B:B,0),1),
"Gas Sales", INDEX('Coop GFs_CFs'!M:N, MATCH(B1485,'Coop GFs_CFs'!B:B,0),1),
"No Growth", INDEX('Coop GFs_CFs'!O:P, MATCH(B1485,'Coop GFs_CFs'!B:B,0),1)
)</f>
        <v>#N/A</v>
      </c>
      <c r="N1485" s="133" t="e" cm="1">
        <f t="array" ref="N1485">_xlfn.SWITCH(L1485,
"Employment", INDEX('Coop GFs_CFs'!C:D, MATCH(B1485,'Coop GFs_CFs'!B:B,0),2),
"Population", INDEX('Coop GFs_CFs'!E:F, MATCH(B1485,'Coop GFs_CFs'!B:B,0),2),
"Household", INDEX('Coop GFs_CFs'!G:H, MATCH(B1485,'Coop GFs_CFs'!B:B,0),2),
"VMT", INDEX('Coop GFs_CFs'!I:J, MATCH(B1485,'Coop GFs_CFs'!B:B,0),2),
"Lane Mile", INDEX('Coop GFs_CFs'!K:L, MATCH(B1485,'Coop GFs_CFs'!B:B,0),2),
"Gas Sales", INDEX('Coop GFs_CFs'!M:N, MATCH(B1485,'Coop GFs_CFs'!B:B,0),2),
"No Growth", INDEX('Coop GFs_CFs'!O:P, MATCH(B1485,'Coop GFs_CFs'!B:B,0),2)
)</f>
        <v>#N/A</v>
      </c>
      <c r="O1485" s="133"/>
      <c r="P1485" s="86">
        <f t="shared" si="87"/>
        <v>9.0999999999999998E-2</v>
      </c>
      <c r="Q1485" s="86">
        <f t="shared" si="88"/>
        <v>7.3999999999999996E-2</v>
      </c>
      <c r="R1485" s="158">
        <v>2501060100</v>
      </c>
      <c r="S1485" s="85" t="s">
        <v>13</v>
      </c>
      <c r="T1485" s="42" t="s">
        <v>468</v>
      </c>
      <c r="U1485" s="42" t="s">
        <v>469</v>
      </c>
      <c r="V1485" s="42" t="s">
        <v>480</v>
      </c>
      <c r="W1485" s="42" t="s">
        <v>780</v>
      </c>
      <c r="X1485" s="43" t="s">
        <v>330</v>
      </c>
      <c r="Y1485" s="42"/>
      <c r="Z1485" s="42" t="s">
        <v>3810</v>
      </c>
    </row>
    <row r="1486" spans="1:27" s="39" customFormat="1" x14ac:dyDescent="0.35">
      <c r="A1486" s="42" t="s">
        <v>811</v>
      </c>
      <c r="B1486" s="42">
        <v>51059</v>
      </c>
      <c r="C1486" s="42" t="s">
        <v>12</v>
      </c>
      <c r="D1486" s="42"/>
      <c r="F1486" s="191">
        <v>1.1439999999999999</v>
      </c>
      <c r="G1486" s="129"/>
      <c r="I1486" s="191">
        <v>0.69599999999999995</v>
      </c>
      <c r="J1486" s="129">
        <v>0.57099999999999995</v>
      </c>
      <c r="K1486" s="191">
        <v>0.57099999999999995</v>
      </c>
      <c r="L1486" s="122" t="str" cm="1">
        <f t="array" ref="L1486">_xlfn.SWITCH(A1486,
    "District of Columbia", _xlfn.XLOOKUP(R1486, '2015 O3 Growth Surrogates'!A:A, '2015 O3 Growth Surrogates'!H:H),
    "Maryland", _xlfn.XLOOKUP(R1486, '2015 O3 Growth Surrogates'!A:A, '2015 O3 Growth Surrogates'!I:I),
    "Virginia", _xlfn.XLOOKUP(R1486, '2015 O3 Growth Surrogates'!A:A, '2015 O3 Growth Surrogates'!J:J)
)</f>
        <v>MOVES</v>
      </c>
      <c r="M1486" s="133" t="e" cm="1">
        <f t="array" ref="M1486">_xlfn.SWITCH(L1486,
"Employment", INDEX('Coop GFs_CFs'!C:D, MATCH(B1486,'Coop GFs_CFs'!B:B,0),1),
"Population", INDEX('Coop GFs_CFs'!E:F, MATCH(B1486,'Coop GFs_CFs'!B:B,0),1),
"Household", INDEX('Coop GFs_CFs'!G:H, MATCH(B1486,'Coop GFs_CFs'!B:B,0),1),
"VMT", INDEX('Coop GFs_CFs'!I:J, MATCH(B1486,'Coop GFs_CFs'!B:B,0),1),
"Lane Mile", INDEX('Coop GFs_CFs'!K:L, MATCH(B1486,'Coop GFs_CFs'!B:B,0),1),
"Gas Sales", INDEX('Coop GFs_CFs'!M:N, MATCH(B1486,'Coop GFs_CFs'!B:B,0),1),
"No Growth", INDEX('Coop GFs_CFs'!O:P, MATCH(B1486,'Coop GFs_CFs'!B:B,0),1)
)</f>
        <v>#N/A</v>
      </c>
      <c r="N1486" s="133" t="e" cm="1">
        <f t="array" ref="N1486">_xlfn.SWITCH(L1486,
"Employment", INDEX('Coop GFs_CFs'!C:D, MATCH(B1486,'Coop GFs_CFs'!B:B,0),2),
"Population", INDEX('Coop GFs_CFs'!E:F, MATCH(B1486,'Coop GFs_CFs'!B:B,0),2),
"Household", INDEX('Coop GFs_CFs'!G:H, MATCH(B1486,'Coop GFs_CFs'!B:B,0),2),
"VMT", INDEX('Coop GFs_CFs'!I:J, MATCH(B1486,'Coop GFs_CFs'!B:B,0),2),
"Lane Mile", INDEX('Coop GFs_CFs'!K:L, MATCH(B1486,'Coop GFs_CFs'!B:B,0),2),
"Gas Sales", INDEX('Coop GFs_CFs'!M:N, MATCH(B1486,'Coop GFs_CFs'!B:B,0),2),
"No Growth", INDEX('Coop GFs_CFs'!O:P, MATCH(B1486,'Coop GFs_CFs'!B:B,0),2)
)</f>
        <v>#N/A</v>
      </c>
      <c r="O1486" s="133"/>
      <c r="P1486" s="86">
        <f t="shared" si="87"/>
        <v>0.69599999999999995</v>
      </c>
      <c r="Q1486" s="86">
        <f t="shared" si="88"/>
        <v>0.57099999999999995</v>
      </c>
      <c r="R1486" s="158">
        <v>2501060100</v>
      </c>
      <c r="S1486" s="85" t="s">
        <v>13</v>
      </c>
      <c r="T1486" s="42" t="s">
        <v>468</v>
      </c>
      <c r="U1486" s="42" t="s">
        <v>469</v>
      </c>
      <c r="V1486" s="42" t="s">
        <v>480</v>
      </c>
      <c r="W1486" s="42" t="s">
        <v>780</v>
      </c>
      <c r="X1486" s="43" t="s">
        <v>330</v>
      </c>
      <c r="Y1486" s="42"/>
      <c r="Z1486" s="42" t="s">
        <v>3811</v>
      </c>
    </row>
    <row r="1487" spans="1:27" s="39" customFormat="1" x14ac:dyDescent="0.35">
      <c r="A1487" s="42" t="s">
        <v>811</v>
      </c>
      <c r="B1487" s="42">
        <v>51107</v>
      </c>
      <c r="C1487" s="42" t="s">
        <v>12</v>
      </c>
      <c r="D1487" s="42"/>
      <c r="F1487" s="191">
        <v>0.34100000000000003</v>
      </c>
      <c r="G1487" s="129"/>
      <c r="I1487" s="191">
        <v>0.24199999999999999</v>
      </c>
      <c r="J1487" s="129">
        <v>0.2</v>
      </c>
      <c r="K1487" s="191">
        <v>0.2</v>
      </c>
      <c r="L1487" s="122" t="str" cm="1">
        <f t="array" ref="L1487">_xlfn.SWITCH(A1487,
    "District of Columbia", _xlfn.XLOOKUP(R1487, '2015 O3 Growth Surrogates'!A:A, '2015 O3 Growth Surrogates'!H:H),
    "Maryland", _xlfn.XLOOKUP(R1487, '2015 O3 Growth Surrogates'!A:A, '2015 O3 Growth Surrogates'!I:I),
    "Virginia", _xlfn.XLOOKUP(R1487, '2015 O3 Growth Surrogates'!A:A, '2015 O3 Growth Surrogates'!J:J)
)</f>
        <v>MOVES</v>
      </c>
      <c r="M1487" s="133" t="e" cm="1">
        <f t="array" ref="M1487">_xlfn.SWITCH(L1487,
"Employment", INDEX('Coop GFs_CFs'!C:D, MATCH(B1487,'Coop GFs_CFs'!B:B,0),1),
"Population", INDEX('Coop GFs_CFs'!E:F, MATCH(B1487,'Coop GFs_CFs'!B:B,0),1),
"Household", INDEX('Coop GFs_CFs'!G:H, MATCH(B1487,'Coop GFs_CFs'!B:B,0),1),
"VMT", INDEX('Coop GFs_CFs'!I:J, MATCH(B1487,'Coop GFs_CFs'!B:B,0),1),
"Lane Mile", INDEX('Coop GFs_CFs'!K:L, MATCH(B1487,'Coop GFs_CFs'!B:B,0),1),
"Gas Sales", INDEX('Coop GFs_CFs'!M:N, MATCH(B1487,'Coop GFs_CFs'!B:B,0),1),
"No Growth", INDEX('Coop GFs_CFs'!O:P, MATCH(B1487,'Coop GFs_CFs'!B:B,0),1)
)</f>
        <v>#N/A</v>
      </c>
      <c r="N1487" s="133" t="e" cm="1">
        <f t="array" ref="N1487">_xlfn.SWITCH(L1487,
"Employment", INDEX('Coop GFs_CFs'!C:D, MATCH(B1487,'Coop GFs_CFs'!B:B,0),2),
"Population", INDEX('Coop GFs_CFs'!E:F, MATCH(B1487,'Coop GFs_CFs'!B:B,0),2),
"Household", INDEX('Coop GFs_CFs'!G:H, MATCH(B1487,'Coop GFs_CFs'!B:B,0),2),
"VMT", INDEX('Coop GFs_CFs'!I:J, MATCH(B1487,'Coop GFs_CFs'!B:B,0),2),
"Lane Mile", INDEX('Coop GFs_CFs'!K:L, MATCH(B1487,'Coop GFs_CFs'!B:B,0),2),
"Gas Sales", INDEX('Coop GFs_CFs'!M:N, MATCH(B1487,'Coop GFs_CFs'!B:B,0),2),
"No Growth", INDEX('Coop GFs_CFs'!O:P, MATCH(B1487,'Coop GFs_CFs'!B:B,0),2)
)</f>
        <v>#N/A</v>
      </c>
      <c r="O1487" s="133"/>
      <c r="P1487" s="86">
        <f t="shared" si="87"/>
        <v>0.24199999999999999</v>
      </c>
      <c r="Q1487" s="86">
        <f t="shared" si="88"/>
        <v>0.2</v>
      </c>
      <c r="R1487" s="158">
        <v>2501060100</v>
      </c>
      <c r="S1487" s="85" t="s">
        <v>13</v>
      </c>
      <c r="T1487" s="42" t="s">
        <v>468</v>
      </c>
      <c r="U1487" s="42" t="s">
        <v>469</v>
      </c>
      <c r="V1487" s="42" t="s">
        <v>480</v>
      </c>
      <c r="W1487" s="42" t="s">
        <v>780</v>
      </c>
      <c r="X1487" s="43" t="s">
        <v>330</v>
      </c>
      <c r="Y1487" s="42"/>
      <c r="Z1487" s="42" t="s">
        <v>3812</v>
      </c>
    </row>
    <row r="1488" spans="1:27" s="39" customFormat="1" x14ac:dyDescent="0.35">
      <c r="A1488" s="42" t="s">
        <v>811</v>
      </c>
      <c r="B1488" s="42">
        <v>51153</v>
      </c>
      <c r="C1488" s="42" t="s">
        <v>12</v>
      </c>
      <c r="D1488" s="42"/>
      <c r="F1488" s="191">
        <v>0.45</v>
      </c>
      <c r="G1488" s="129"/>
      <c r="I1488" s="191">
        <v>0.28100000000000003</v>
      </c>
      <c r="J1488" s="129">
        <v>0.23799999999999999</v>
      </c>
      <c r="K1488" s="191">
        <v>0.23799999999999999</v>
      </c>
      <c r="L1488" s="122" t="str" cm="1">
        <f t="array" ref="L1488">_xlfn.SWITCH(A1488,
    "District of Columbia", _xlfn.XLOOKUP(R1488, '2015 O3 Growth Surrogates'!A:A, '2015 O3 Growth Surrogates'!H:H),
    "Maryland", _xlfn.XLOOKUP(R1488, '2015 O3 Growth Surrogates'!A:A, '2015 O3 Growth Surrogates'!I:I),
    "Virginia", _xlfn.XLOOKUP(R1488, '2015 O3 Growth Surrogates'!A:A, '2015 O3 Growth Surrogates'!J:J)
)</f>
        <v>MOVES</v>
      </c>
      <c r="M1488" s="133" t="e" cm="1">
        <f t="array" ref="M1488">_xlfn.SWITCH(L1488,
"Employment", INDEX('Coop GFs_CFs'!C:D, MATCH(B1488,'Coop GFs_CFs'!B:B,0),1),
"Population", INDEX('Coop GFs_CFs'!E:F, MATCH(B1488,'Coop GFs_CFs'!B:B,0),1),
"Household", INDEX('Coop GFs_CFs'!G:H, MATCH(B1488,'Coop GFs_CFs'!B:B,0),1),
"VMT", INDEX('Coop GFs_CFs'!I:J, MATCH(B1488,'Coop GFs_CFs'!B:B,0),1),
"Lane Mile", INDEX('Coop GFs_CFs'!K:L, MATCH(B1488,'Coop GFs_CFs'!B:B,0),1),
"Gas Sales", INDEX('Coop GFs_CFs'!M:N, MATCH(B1488,'Coop GFs_CFs'!B:B,0),1),
"No Growth", INDEX('Coop GFs_CFs'!O:P, MATCH(B1488,'Coop GFs_CFs'!B:B,0),1)
)</f>
        <v>#N/A</v>
      </c>
      <c r="N1488" s="133" t="e" cm="1">
        <f t="array" ref="N1488">_xlfn.SWITCH(L1488,
"Employment", INDEX('Coop GFs_CFs'!C:D, MATCH(B1488,'Coop GFs_CFs'!B:B,0),2),
"Population", INDEX('Coop GFs_CFs'!E:F, MATCH(B1488,'Coop GFs_CFs'!B:B,0),2),
"Household", INDEX('Coop GFs_CFs'!G:H, MATCH(B1488,'Coop GFs_CFs'!B:B,0),2),
"VMT", INDEX('Coop GFs_CFs'!I:J, MATCH(B1488,'Coop GFs_CFs'!B:B,0),2),
"Lane Mile", INDEX('Coop GFs_CFs'!K:L, MATCH(B1488,'Coop GFs_CFs'!B:B,0),2),
"Gas Sales", INDEX('Coop GFs_CFs'!M:N, MATCH(B1488,'Coop GFs_CFs'!B:B,0),2),
"No Growth", INDEX('Coop GFs_CFs'!O:P, MATCH(B1488,'Coop GFs_CFs'!B:B,0),2)
)</f>
        <v>#N/A</v>
      </c>
      <c r="O1488" s="133"/>
      <c r="P1488" s="86">
        <f t="shared" si="87"/>
        <v>0.28100000000000003</v>
      </c>
      <c r="Q1488" s="86">
        <f t="shared" si="88"/>
        <v>0.23799999999999999</v>
      </c>
      <c r="R1488" s="158">
        <v>2501060100</v>
      </c>
      <c r="S1488" s="85" t="s">
        <v>13</v>
      </c>
      <c r="T1488" s="42" t="s">
        <v>468</v>
      </c>
      <c r="U1488" s="42" t="s">
        <v>469</v>
      </c>
      <c r="V1488" s="42" t="s">
        <v>480</v>
      </c>
      <c r="W1488" s="42" t="s">
        <v>780</v>
      </c>
      <c r="X1488" s="43" t="s">
        <v>330</v>
      </c>
      <c r="Y1488" s="42"/>
      <c r="Z1488" s="42" t="s">
        <v>3813</v>
      </c>
    </row>
    <row r="1489" spans="1:27" s="39" customFormat="1" x14ac:dyDescent="0.35">
      <c r="A1489" s="85" t="s">
        <v>9</v>
      </c>
      <c r="B1489" s="87">
        <v>11001</v>
      </c>
      <c r="C1489" s="87" t="s">
        <v>12</v>
      </c>
      <c r="D1489" s="86">
        <v>49.858510000000003</v>
      </c>
      <c r="E1489" s="86">
        <f>SUMIFS('Ratios_MARAMA-VA'!T:T, 'Ratios_MARAMA-VA'!AA:AA, Z1489)</f>
        <v>49.858509999930099</v>
      </c>
      <c r="F1489" s="86">
        <f>SUMIFS('Ratios_MARAMA-VA'!J:J, 'Ratios_MARAMA-VA'!AA:AA, Z1489)</f>
        <v>0.135780255991095</v>
      </c>
      <c r="G1489" s="122">
        <f t="shared" si="84"/>
        <v>2.7233115468409579E-3</v>
      </c>
      <c r="H1489" s="122">
        <v>44.8624037498844</v>
      </c>
      <c r="I1489" s="86">
        <v>0.12217430215110128</v>
      </c>
      <c r="J1489" s="122">
        <v>42.7235356978425</v>
      </c>
      <c r="K1489" s="86">
        <v>0.11634949808780634</v>
      </c>
      <c r="L1489" s="122" t="str" cm="1">
        <f t="array" ref="L1489">_xlfn.SWITCH(A1489,
    "District of Columbia", _xlfn.XLOOKUP(R1489, '2015 O3 Growth Surrogates'!A:A, '2015 O3 Growth Surrogates'!H:H),
    "Maryland", _xlfn.XLOOKUP(R1489, '2015 O3 Growth Surrogates'!A:A, '2015 O3 Growth Surrogates'!I:I),
    "Virginia", _xlfn.XLOOKUP(R1489, '2015 O3 Growth Surrogates'!A:A, '2015 O3 Growth Surrogates'!J:J)
)</f>
        <v>No Growth</v>
      </c>
      <c r="M1489" s="133" cm="1">
        <f t="array" ref="M1489">_xlfn.SWITCH(L1489,
"Employment", INDEX('Coop GFs_CFs'!C:D, MATCH(B1489,'Coop GFs_CFs'!B:B,0),1),
"Population", INDEX('Coop GFs_CFs'!E:F, MATCH(B1489,'Coop GFs_CFs'!B:B,0),1),
"Household", INDEX('Coop GFs_CFs'!G:H, MATCH(B1489,'Coop GFs_CFs'!B:B,0),1),
"VMT", INDEX('Coop GFs_CFs'!I:J, MATCH(B1489,'Coop GFs_CFs'!B:B,0),1),
"Lane Mile", INDEX('Coop GFs_CFs'!K:L, MATCH(B1489,'Coop GFs_CFs'!B:B,0),1),
"Gas Sales", INDEX('Coop GFs_CFs'!M:N, MATCH(B1489,'Coop GFs_CFs'!B:B,0),1),
"No Growth", INDEX('Coop GFs_CFs'!O:P, MATCH(B1489,'Coop GFs_CFs'!B:B,0),1)
)</f>
        <v>1</v>
      </c>
      <c r="N1489" s="133" cm="1">
        <f t="array" ref="N1489">_xlfn.SWITCH(L1489,
"Employment", INDEX('Coop GFs_CFs'!C:D, MATCH(B1489,'Coop GFs_CFs'!B:B,0),2),
"Population", INDEX('Coop GFs_CFs'!E:F, MATCH(B1489,'Coop GFs_CFs'!B:B,0),2),
"Household", INDEX('Coop GFs_CFs'!G:H, MATCH(B1489,'Coop GFs_CFs'!B:B,0),2),
"VMT", INDEX('Coop GFs_CFs'!I:J, MATCH(B1489,'Coop GFs_CFs'!B:B,0),2),
"Lane Mile", INDEX('Coop GFs_CFs'!K:L, MATCH(B1489,'Coop GFs_CFs'!B:B,0),2),
"Gas Sales", INDEX('Coop GFs_CFs'!M:N, MATCH(B1489,'Coop GFs_CFs'!B:B,0),2),
"No Growth", INDEX('Coop GFs_CFs'!O:P, MATCH(B1489,'Coop GFs_CFs'!B:B,0),2)
)</f>
        <v>1</v>
      </c>
      <c r="O1489" s="133"/>
      <c r="P1489" s="86">
        <f t="shared" ref="P1489:P1552" si="89">F1489*M1489</f>
        <v>0.135780255991095</v>
      </c>
      <c r="Q1489" s="86">
        <f t="shared" ref="Q1489:Q1552" si="90">F1489*N1489</f>
        <v>0.135780255991095</v>
      </c>
      <c r="R1489" s="156" t="s">
        <v>484</v>
      </c>
      <c r="S1489" s="85" t="s">
        <v>13</v>
      </c>
      <c r="T1489" s="85" t="s">
        <v>468</v>
      </c>
      <c r="U1489" s="85" t="s">
        <v>469</v>
      </c>
      <c r="V1489" s="85" t="s">
        <v>480</v>
      </c>
      <c r="W1489" s="85" t="s">
        <v>183</v>
      </c>
      <c r="X1489" s="85" t="s">
        <v>330</v>
      </c>
      <c r="Y1489" s="42"/>
      <c r="Z1489" s="42" t="s">
        <v>2833</v>
      </c>
      <c r="AA1489"/>
    </row>
    <row r="1490" spans="1:27" s="39" customFormat="1" x14ac:dyDescent="0.35">
      <c r="A1490" s="85" t="s">
        <v>497</v>
      </c>
      <c r="B1490" s="87">
        <v>24009</v>
      </c>
      <c r="C1490" s="87" t="s">
        <v>12</v>
      </c>
      <c r="D1490" s="86">
        <v>13.01962</v>
      </c>
      <c r="E1490" s="86">
        <f>SUMIFS('Ratios_MARAMA-VA'!T:T, 'Ratios_MARAMA-VA'!AA:AA, Z1490)</f>
        <v>13.0196199999817</v>
      </c>
      <c r="F1490" s="86">
        <f>SUMIFS('Ratios_MARAMA-VA'!J:J, 'Ratios_MARAMA-VA'!AA:AA, Z1490)</f>
        <v>3.5456481481431802E-2</v>
      </c>
      <c r="G1490" s="122">
        <f t="shared" si="84"/>
        <v>2.7233115468409709E-3</v>
      </c>
      <c r="H1490" s="122">
        <v>11.7149800326979</v>
      </c>
      <c r="I1490" s="86">
        <v>3.1903540394057607E-2</v>
      </c>
      <c r="J1490" s="122">
        <v>11.156454531881201</v>
      </c>
      <c r="K1490" s="86">
        <v>3.0382501448478351E-2</v>
      </c>
      <c r="L1490" s="122" t="str" cm="1">
        <f t="array" ref="L1490">_xlfn.SWITCH(A1490,
    "District of Columbia", _xlfn.XLOOKUP(R1490, '2015 O3 Growth Surrogates'!A:A, '2015 O3 Growth Surrogates'!H:H),
    "Maryland", _xlfn.XLOOKUP(R1490, '2015 O3 Growth Surrogates'!A:A, '2015 O3 Growth Surrogates'!I:I),
    "Virginia", _xlfn.XLOOKUP(R1490, '2015 O3 Growth Surrogates'!A:A, '2015 O3 Growth Surrogates'!J:J)
)</f>
        <v>Gas Sales</v>
      </c>
      <c r="M1490" s="133" cm="1">
        <f t="array" ref="M1490">_xlfn.SWITCH(L1490,
"Employment", INDEX('Coop GFs_CFs'!C:D, MATCH(B1490,'Coop GFs_CFs'!B:B,0),1),
"Population", INDEX('Coop GFs_CFs'!E:F, MATCH(B1490,'Coop GFs_CFs'!B:B,0),1),
"Household", INDEX('Coop GFs_CFs'!G:H, MATCH(B1490,'Coop GFs_CFs'!B:B,0),1),
"VMT", INDEX('Coop GFs_CFs'!I:J, MATCH(B1490,'Coop GFs_CFs'!B:B,0),1),
"Lane Mile", INDEX('Coop GFs_CFs'!K:L, MATCH(B1490,'Coop GFs_CFs'!B:B,0),1),
"Gas Sales", INDEX('Coop GFs_CFs'!M:N, MATCH(B1490,'Coop GFs_CFs'!B:B,0),1),
"No Growth", INDEX('Coop GFs_CFs'!O:P, MATCH(B1490,'Coop GFs_CFs'!B:B,0),1)
)</f>
        <v>0.9726431554456072</v>
      </c>
      <c r="N1490" s="133" cm="1">
        <f t="array" ref="N1490">_xlfn.SWITCH(L1490,
"Employment", INDEX('Coop GFs_CFs'!C:D, MATCH(B1490,'Coop GFs_CFs'!B:B,0),2),
"Population", INDEX('Coop GFs_CFs'!E:F, MATCH(B1490,'Coop GFs_CFs'!B:B,0),2),
"Household", INDEX('Coop GFs_CFs'!G:H, MATCH(B1490,'Coop GFs_CFs'!B:B,0),2),
"VMT", INDEX('Coop GFs_CFs'!I:J, MATCH(B1490,'Coop GFs_CFs'!B:B,0),2),
"Lane Mile", INDEX('Coop GFs_CFs'!K:L, MATCH(B1490,'Coop GFs_CFs'!B:B,0),2),
"Gas Sales", INDEX('Coop GFs_CFs'!M:N, MATCH(B1490,'Coop GFs_CFs'!B:B,0),2),
"No Growth", INDEX('Coop GFs_CFs'!O:P, MATCH(B1490,'Coop GFs_CFs'!B:B,0),2)
)</f>
        <v>0.94819182842192828</v>
      </c>
      <c r="O1490" s="133"/>
      <c r="P1490" s="86">
        <f t="shared" si="89"/>
        <v>3.4486504029098565E-2</v>
      </c>
      <c r="Q1490" s="86">
        <f t="shared" si="90"/>
        <v>3.3619546005287063E-2</v>
      </c>
      <c r="R1490" s="156" t="s">
        <v>484</v>
      </c>
      <c r="S1490" s="85" t="s">
        <v>13</v>
      </c>
      <c r="T1490" s="85" t="s">
        <v>468</v>
      </c>
      <c r="U1490" s="85" t="s">
        <v>469</v>
      </c>
      <c r="V1490" s="85" t="s">
        <v>480</v>
      </c>
      <c r="W1490" s="85" t="s">
        <v>183</v>
      </c>
      <c r="X1490" s="85" t="s">
        <v>330</v>
      </c>
      <c r="Z1490" s="42" t="s">
        <v>2834</v>
      </c>
      <c r="AA1490"/>
    </row>
    <row r="1491" spans="1:27" s="39" customFormat="1" x14ac:dyDescent="0.35">
      <c r="A1491" s="85" t="s">
        <v>497</v>
      </c>
      <c r="B1491" s="87">
        <v>24017</v>
      </c>
      <c r="C1491" s="87" t="s">
        <v>12</v>
      </c>
      <c r="D1491" s="86">
        <v>22.426179999999999</v>
      </c>
      <c r="E1491" s="86">
        <f>SUMIFS('Ratios_MARAMA-VA'!T:T, 'Ratios_MARAMA-VA'!AA:AA, Z1491)</f>
        <v>22.4261799999686</v>
      </c>
      <c r="F1491" s="86">
        <f>SUMIFS('Ratios_MARAMA-VA'!J:J, 'Ratios_MARAMA-VA'!AA:AA, Z1491)</f>
        <v>6.1073474945448097E-2</v>
      </c>
      <c r="G1491" s="122">
        <f t="shared" si="84"/>
        <v>2.7233115468409514E-3</v>
      </c>
      <c r="H1491" s="122">
        <v>20.178949225068799</v>
      </c>
      <c r="I1491" s="86">
        <v>5.4953565427747125E-2</v>
      </c>
      <c r="J1491" s="122">
        <v>19.216894002573301</v>
      </c>
      <c r="K1491" s="86">
        <v>5.2333589331626497E-2</v>
      </c>
      <c r="L1491" s="122" t="str" cm="1">
        <f t="array" ref="L1491">_xlfn.SWITCH(A1491,
    "District of Columbia", _xlfn.XLOOKUP(R1491, '2015 O3 Growth Surrogates'!A:A, '2015 O3 Growth Surrogates'!H:H),
    "Maryland", _xlfn.XLOOKUP(R1491, '2015 O3 Growth Surrogates'!A:A, '2015 O3 Growth Surrogates'!I:I),
    "Virginia", _xlfn.XLOOKUP(R1491, '2015 O3 Growth Surrogates'!A:A, '2015 O3 Growth Surrogates'!J:J)
)</f>
        <v>Gas Sales</v>
      </c>
      <c r="M1491" s="133" cm="1">
        <f t="array" ref="M1491">_xlfn.SWITCH(L1491,
"Employment", INDEX('Coop GFs_CFs'!C:D, MATCH(B1491,'Coop GFs_CFs'!B:B,0),1),
"Population", INDEX('Coop GFs_CFs'!E:F, MATCH(B1491,'Coop GFs_CFs'!B:B,0),1),
"Household", INDEX('Coop GFs_CFs'!G:H, MATCH(B1491,'Coop GFs_CFs'!B:B,0),1),
"VMT", INDEX('Coop GFs_CFs'!I:J, MATCH(B1491,'Coop GFs_CFs'!B:B,0),1),
"Lane Mile", INDEX('Coop GFs_CFs'!K:L, MATCH(B1491,'Coop GFs_CFs'!B:B,0),1),
"Gas Sales", INDEX('Coop GFs_CFs'!M:N, MATCH(B1491,'Coop GFs_CFs'!B:B,0),1),
"No Growth", INDEX('Coop GFs_CFs'!O:P, MATCH(B1491,'Coop GFs_CFs'!B:B,0),1)
)</f>
        <v>0.9726431554456072</v>
      </c>
      <c r="N1491" s="133" cm="1">
        <f t="array" ref="N1491">_xlfn.SWITCH(L1491,
"Employment", INDEX('Coop GFs_CFs'!C:D, MATCH(B1491,'Coop GFs_CFs'!B:B,0),2),
"Population", INDEX('Coop GFs_CFs'!E:F, MATCH(B1491,'Coop GFs_CFs'!B:B,0),2),
"Household", INDEX('Coop GFs_CFs'!G:H, MATCH(B1491,'Coop GFs_CFs'!B:B,0),2),
"VMT", INDEX('Coop GFs_CFs'!I:J, MATCH(B1491,'Coop GFs_CFs'!B:B,0),2),
"Lane Mile", INDEX('Coop GFs_CFs'!K:L, MATCH(B1491,'Coop GFs_CFs'!B:B,0),2),
"Gas Sales", INDEX('Coop GFs_CFs'!M:N, MATCH(B1491,'Coop GFs_CFs'!B:B,0),2),
"No Growth", INDEX('Coop GFs_CFs'!O:P, MATCH(B1491,'Coop GFs_CFs'!B:B,0),2)
)</f>
        <v>0.94819182842192828</v>
      </c>
      <c r="O1491" s="133"/>
      <c r="P1491" s="86">
        <f t="shared" si="89"/>
        <v>5.9402697384968874E-2</v>
      </c>
      <c r="Q1491" s="86">
        <f t="shared" si="90"/>
        <v>5.7909369876605256E-2</v>
      </c>
      <c r="R1491" s="156" t="s">
        <v>484</v>
      </c>
      <c r="S1491" s="85" t="s">
        <v>13</v>
      </c>
      <c r="T1491" s="85" t="s">
        <v>468</v>
      </c>
      <c r="U1491" s="85" t="s">
        <v>469</v>
      </c>
      <c r="V1491" s="85" t="s">
        <v>480</v>
      </c>
      <c r="W1491" s="85" t="s">
        <v>183</v>
      </c>
      <c r="X1491" s="85" t="s">
        <v>330</v>
      </c>
      <c r="Z1491" s="42" t="s">
        <v>2835</v>
      </c>
      <c r="AA1491"/>
    </row>
    <row r="1492" spans="1:27" s="39" customFormat="1" x14ac:dyDescent="0.35">
      <c r="A1492" s="85" t="s">
        <v>497</v>
      </c>
      <c r="B1492" s="87">
        <v>24021</v>
      </c>
      <c r="C1492" s="87" t="s">
        <v>12</v>
      </c>
      <c r="D1492" s="86">
        <v>57.287599999999998</v>
      </c>
      <c r="E1492" s="86">
        <f>SUMIFS('Ratios_MARAMA-VA'!T:T, 'Ratios_MARAMA-VA'!AA:AA, Z1492)</f>
        <v>57.287599999919998</v>
      </c>
      <c r="F1492" s="86">
        <f>SUMIFS('Ratios_MARAMA-VA'!J:J, 'Ratios_MARAMA-VA'!AA:AA, Z1492)</f>
        <v>0.15601198257058699</v>
      </c>
      <c r="G1492" s="122">
        <f t="shared" si="84"/>
        <v>2.7233115468409371E-3</v>
      </c>
      <c r="H1492" s="122">
        <v>51.547056682236999</v>
      </c>
      <c r="I1492" s="86">
        <v>0.14037869466840031</v>
      </c>
      <c r="J1492" s="122">
        <v>49.089489911425801</v>
      </c>
      <c r="K1492" s="86">
        <v>0.13368597470431756</v>
      </c>
      <c r="L1492" s="122" t="str" cm="1">
        <f t="array" ref="L1492">_xlfn.SWITCH(A1492,
    "District of Columbia", _xlfn.XLOOKUP(R1492, '2015 O3 Growth Surrogates'!A:A, '2015 O3 Growth Surrogates'!H:H),
    "Maryland", _xlfn.XLOOKUP(R1492, '2015 O3 Growth Surrogates'!A:A, '2015 O3 Growth Surrogates'!I:I),
    "Virginia", _xlfn.XLOOKUP(R1492, '2015 O3 Growth Surrogates'!A:A, '2015 O3 Growth Surrogates'!J:J)
)</f>
        <v>Gas Sales</v>
      </c>
      <c r="M1492" s="133" cm="1">
        <f t="array" ref="M1492">_xlfn.SWITCH(L1492,
"Employment", INDEX('Coop GFs_CFs'!C:D, MATCH(B1492,'Coop GFs_CFs'!B:B,0),1),
"Population", INDEX('Coop GFs_CFs'!E:F, MATCH(B1492,'Coop GFs_CFs'!B:B,0),1),
"Household", INDEX('Coop GFs_CFs'!G:H, MATCH(B1492,'Coop GFs_CFs'!B:B,0),1),
"VMT", INDEX('Coop GFs_CFs'!I:J, MATCH(B1492,'Coop GFs_CFs'!B:B,0),1),
"Lane Mile", INDEX('Coop GFs_CFs'!K:L, MATCH(B1492,'Coop GFs_CFs'!B:B,0),1),
"Gas Sales", INDEX('Coop GFs_CFs'!M:N, MATCH(B1492,'Coop GFs_CFs'!B:B,0),1),
"No Growth", INDEX('Coop GFs_CFs'!O:P, MATCH(B1492,'Coop GFs_CFs'!B:B,0),1)
)</f>
        <v>0.9726431554456072</v>
      </c>
      <c r="N1492" s="133" cm="1">
        <f t="array" ref="N1492">_xlfn.SWITCH(L1492,
"Employment", INDEX('Coop GFs_CFs'!C:D, MATCH(B1492,'Coop GFs_CFs'!B:B,0),2),
"Population", INDEX('Coop GFs_CFs'!E:F, MATCH(B1492,'Coop GFs_CFs'!B:B,0),2),
"Household", INDEX('Coop GFs_CFs'!G:H, MATCH(B1492,'Coop GFs_CFs'!B:B,0),2),
"VMT", INDEX('Coop GFs_CFs'!I:J, MATCH(B1492,'Coop GFs_CFs'!B:B,0),2),
"Lane Mile", INDEX('Coop GFs_CFs'!K:L, MATCH(B1492,'Coop GFs_CFs'!B:B,0),2),
"Gas Sales", INDEX('Coop GFs_CFs'!M:N, MATCH(B1492,'Coop GFs_CFs'!B:B,0),2),
"No Growth", INDEX('Coop GFs_CFs'!O:P, MATCH(B1492,'Coop GFs_CFs'!B:B,0),2)
)</f>
        <v>0.94819182842192828</v>
      </c>
      <c r="O1492" s="133"/>
      <c r="P1492" s="86">
        <f t="shared" si="89"/>
        <v>0.15174398701478081</v>
      </c>
      <c r="Q1492" s="86">
        <f t="shared" si="90"/>
        <v>0.14792928700933489</v>
      </c>
      <c r="R1492" s="156" t="s">
        <v>484</v>
      </c>
      <c r="S1492" s="85" t="s">
        <v>13</v>
      </c>
      <c r="T1492" s="85" t="s">
        <v>468</v>
      </c>
      <c r="U1492" s="85" t="s">
        <v>469</v>
      </c>
      <c r="V1492" s="85" t="s">
        <v>480</v>
      </c>
      <c r="W1492" s="85" t="s">
        <v>183</v>
      </c>
      <c r="X1492" s="85" t="s">
        <v>330</v>
      </c>
      <c r="Z1492" s="42" t="s">
        <v>2836</v>
      </c>
      <c r="AA1492"/>
    </row>
    <row r="1493" spans="1:27" s="39" customFormat="1" x14ac:dyDescent="0.35">
      <c r="A1493" s="85" t="s">
        <v>497</v>
      </c>
      <c r="B1493" s="87">
        <v>24031</v>
      </c>
      <c r="C1493" s="87" t="s">
        <v>12</v>
      </c>
      <c r="D1493" s="86">
        <v>143.1388</v>
      </c>
      <c r="E1493" s="86">
        <f>SUMIFS('Ratios_MARAMA-VA'!T:T, 'Ratios_MARAMA-VA'!AA:AA, Z1493)</f>
        <v>143.1387999998</v>
      </c>
      <c r="F1493" s="86">
        <f>SUMIFS('Ratios_MARAMA-VA'!J:J, 'Ratios_MARAMA-VA'!AA:AA, Z1493)</f>
        <v>0.38981154684041402</v>
      </c>
      <c r="G1493" s="122">
        <f t="shared" si="84"/>
        <v>2.7233115468409592E-3</v>
      </c>
      <c r="H1493" s="122">
        <v>128.79547820169401</v>
      </c>
      <c r="I1493" s="86">
        <v>0.35075021296757636</v>
      </c>
      <c r="J1493" s="122">
        <v>122.65500175489299</v>
      </c>
      <c r="K1493" s="86">
        <v>0.33402778255689819</v>
      </c>
      <c r="L1493" s="122" t="str" cm="1">
        <f t="array" ref="L1493">_xlfn.SWITCH(A1493,
    "District of Columbia", _xlfn.XLOOKUP(R1493, '2015 O3 Growth Surrogates'!A:A, '2015 O3 Growth Surrogates'!H:H),
    "Maryland", _xlfn.XLOOKUP(R1493, '2015 O3 Growth Surrogates'!A:A, '2015 O3 Growth Surrogates'!I:I),
    "Virginia", _xlfn.XLOOKUP(R1493, '2015 O3 Growth Surrogates'!A:A, '2015 O3 Growth Surrogates'!J:J)
)</f>
        <v>Gas Sales</v>
      </c>
      <c r="M1493" s="133" cm="1">
        <f t="array" ref="M1493">_xlfn.SWITCH(L1493,
"Employment", INDEX('Coop GFs_CFs'!C:D, MATCH(B1493,'Coop GFs_CFs'!B:B,0),1),
"Population", INDEX('Coop GFs_CFs'!E:F, MATCH(B1493,'Coop GFs_CFs'!B:B,0),1),
"Household", INDEX('Coop GFs_CFs'!G:H, MATCH(B1493,'Coop GFs_CFs'!B:B,0),1),
"VMT", INDEX('Coop GFs_CFs'!I:J, MATCH(B1493,'Coop GFs_CFs'!B:B,0),1),
"Lane Mile", INDEX('Coop GFs_CFs'!K:L, MATCH(B1493,'Coop GFs_CFs'!B:B,0),1),
"Gas Sales", INDEX('Coop GFs_CFs'!M:N, MATCH(B1493,'Coop GFs_CFs'!B:B,0),1),
"No Growth", INDEX('Coop GFs_CFs'!O:P, MATCH(B1493,'Coop GFs_CFs'!B:B,0),1)
)</f>
        <v>0.9726431554456072</v>
      </c>
      <c r="N1493" s="133" cm="1">
        <f t="array" ref="N1493">_xlfn.SWITCH(L1493,
"Employment", INDEX('Coop GFs_CFs'!C:D, MATCH(B1493,'Coop GFs_CFs'!B:B,0),2),
"Population", INDEX('Coop GFs_CFs'!E:F, MATCH(B1493,'Coop GFs_CFs'!B:B,0),2),
"Household", INDEX('Coop GFs_CFs'!G:H, MATCH(B1493,'Coop GFs_CFs'!B:B,0),2),
"VMT", INDEX('Coop GFs_CFs'!I:J, MATCH(B1493,'Coop GFs_CFs'!B:B,0),2),
"Lane Mile", INDEX('Coop GFs_CFs'!K:L, MATCH(B1493,'Coop GFs_CFs'!B:B,0),2),
"Gas Sales", INDEX('Coop GFs_CFs'!M:N, MATCH(B1493,'Coop GFs_CFs'!B:B,0),2),
"No Growth", INDEX('Coop GFs_CFs'!O:P, MATCH(B1493,'Coop GFs_CFs'!B:B,0),2)
)</f>
        <v>0.94819182842192828</v>
      </c>
      <c r="O1493" s="133"/>
      <c r="P1493" s="86">
        <f t="shared" si="89"/>
        <v>0.37914753294799342</v>
      </c>
      <c r="Q1493" s="86">
        <f t="shared" si="90"/>
        <v>0.36961612333859234</v>
      </c>
      <c r="R1493" s="156" t="s">
        <v>484</v>
      </c>
      <c r="S1493" s="85" t="s">
        <v>13</v>
      </c>
      <c r="T1493" s="85" t="s">
        <v>468</v>
      </c>
      <c r="U1493" s="85" t="s">
        <v>469</v>
      </c>
      <c r="V1493" s="85" t="s">
        <v>480</v>
      </c>
      <c r="W1493" s="85" t="s">
        <v>183</v>
      </c>
      <c r="X1493" s="85" t="s">
        <v>330</v>
      </c>
      <c r="Z1493" s="42" t="s">
        <v>2837</v>
      </c>
      <c r="AA1493"/>
    </row>
    <row r="1494" spans="1:27" s="39" customFormat="1" x14ac:dyDescent="0.35">
      <c r="A1494" s="85" t="s">
        <v>497</v>
      </c>
      <c r="B1494" s="87">
        <v>24033</v>
      </c>
      <c r="C1494" s="87" t="s">
        <v>12</v>
      </c>
      <c r="D1494" s="86">
        <v>158.06970000000001</v>
      </c>
      <c r="E1494" s="86">
        <f>SUMIFS('Ratios_MARAMA-VA'!T:T, 'Ratios_MARAMA-VA'!AA:AA, Z1494)</f>
        <v>158.06969999977801</v>
      </c>
      <c r="F1494" s="86">
        <f>SUMIFS('Ratios_MARAMA-VA'!J:J, 'Ratios_MARAMA-VA'!AA:AA, Z1494)</f>
        <v>0.43047303921508301</v>
      </c>
      <c r="G1494" s="122">
        <f t="shared" si="84"/>
        <v>2.7233115468409666E-3</v>
      </c>
      <c r="H1494" s="122">
        <v>142.230217108837</v>
      </c>
      <c r="I1494" s="86">
        <v>0.3873371925621934</v>
      </c>
      <c r="J1494" s="122">
        <v>135.44922362696499</v>
      </c>
      <c r="K1494" s="86">
        <v>0.36887043471395803</v>
      </c>
      <c r="L1494" s="122" t="str" cm="1">
        <f t="array" ref="L1494">_xlfn.SWITCH(A1494,
    "District of Columbia", _xlfn.XLOOKUP(R1494, '2015 O3 Growth Surrogates'!A:A, '2015 O3 Growth Surrogates'!H:H),
    "Maryland", _xlfn.XLOOKUP(R1494, '2015 O3 Growth Surrogates'!A:A, '2015 O3 Growth Surrogates'!I:I),
    "Virginia", _xlfn.XLOOKUP(R1494, '2015 O3 Growth Surrogates'!A:A, '2015 O3 Growth Surrogates'!J:J)
)</f>
        <v>Gas Sales</v>
      </c>
      <c r="M1494" s="133" cm="1">
        <f t="array" ref="M1494">_xlfn.SWITCH(L1494,
"Employment", INDEX('Coop GFs_CFs'!C:D, MATCH(B1494,'Coop GFs_CFs'!B:B,0),1),
"Population", INDEX('Coop GFs_CFs'!E:F, MATCH(B1494,'Coop GFs_CFs'!B:B,0),1),
"Household", INDEX('Coop GFs_CFs'!G:H, MATCH(B1494,'Coop GFs_CFs'!B:B,0),1),
"VMT", INDEX('Coop GFs_CFs'!I:J, MATCH(B1494,'Coop GFs_CFs'!B:B,0),1),
"Lane Mile", INDEX('Coop GFs_CFs'!K:L, MATCH(B1494,'Coop GFs_CFs'!B:B,0),1),
"Gas Sales", INDEX('Coop GFs_CFs'!M:N, MATCH(B1494,'Coop GFs_CFs'!B:B,0),1),
"No Growth", INDEX('Coop GFs_CFs'!O:P, MATCH(B1494,'Coop GFs_CFs'!B:B,0),1)
)</f>
        <v>0.9726431554456072</v>
      </c>
      <c r="N1494" s="133" cm="1">
        <f t="array" ref="N1494">_xlfn.SWITCH(L1494,
"Employment", INDEX('Coop GFs_CFs'!C:D, MATCH(B1494,'Coop GFs_CFs'!B:B,0),2),
"Population", INDEX('Coop GFs_CFs'!E:F, MATCH(B1494,'Coop GFs_CFs'!B:B,0),2),
"Household", INDEX('Coop GFs_CFs'!G:H, MATCH(B1494,'Coop GFs_CFs'!B:B,0),2),
"VMT", INDEX('Coop GFs_CFs'!I:J, MATCH(B1494,'Coop GFs_CFs'!B:B,0),2),
"Lane Mile", INDEX('Coop GFs_CFs'!K:L, MATCH(B1494,'Coop GFs_CFs'!B:B,0),2),
"Gas Sales", INDEX('Coop GFs_CFs'!M:N, MATCH(B1494,'Coop GFs_CFs'!B:B,0),2),
"No Growth", INDEX('Coop GFs_CFs'!O:P, MATCH(B1494,'Coop GFs_CFs'!B:B,0),2)
)</f>
        <v>0.94819182842192828</v>
      </c>
      <c r="O1494" s="133"/>
      <c r="P1494" s="86">
        <f t="shared" si="89"/>
        <v>0.41869665519641897</v>
      </c>
      <c r="Q1494" s="86">
        <f t="shared" si="90"/>
        <v>0.40817101813969398</v>
      </c>
      <c r="R1494" s="156" t="s">
        <v>484</v>
      </c>
      <c r="S1494" s="85" t="s">
        <v>13</v>
      </c>
      <c r="T1494" s="85" t="s">
        <v>468</v>
      </c>
      <c r="U1494" s="85" t="s">
        <v>469</v>
      </c>
      <c r="V1494" s="85" t="s">
        <v>480</v>
      </c>
      <c r="W1494" s="85" t="s">
        <v>183</v>
      </c>
      <c r="X1494" s="85" t="s">
        <v>330</v>
      </c>
      <c r="Z1494" s="42" t="s">
        <v>2838</v>
      </c>
      <c r="AA1494"/>
    </row>
    <row r="1495" spans="1:27" s="39" customFormat="1" x14ac:dyDescent="0.35">
      <c r="A1495" s="85" t="s">
        <v>811</v>
      </c>
      <c r="B1495" s="87">
        <v>51013</v>
      </c>
      <c r="C1495" s="87" t="s">
        <v>12</v>
      </c>
      <c r="D1495" s="86">
        <v>27.02309</v>
      </c>
      <c r="E1495" s="86">
        <f>SUMIFS('Ratios_MARAMA-VA'!T:T, 'Ratios_MARAMA-VA'!AA:AA, Z1495)</f>
        <v>27.023089999962199</v>
      </c>
      <c r="F1495" s="86">
        <f>SUMIFS('Ratios_MARAMA-VA'!J:J, 'Ratios_MARAMA-VA'!AA:AA, Z1495)</f>
        <v>7.3592293028219499E-2</v>
      </c>
      <c r="G1495" s="122">
        <f t="shared" si="84"/>
        <v>2.7233115468409588E-3</v>
      </c>
      <c r="H1495" s="122">
        <v>24.3152227001863</v>
      </c>
      <c r="I1495" s="86">
        <v>6.6217926743426747E-2</v>
      </c>
      <c r="J1495" s="122">
        <v>23.155965757520899</v>
      </c>
      <c r="K1495" s="86">
        <v>6.3060908925710521E-2</v>
      </c>
      <c r="L1495" s="122" t="str" cm="1">
        <f t="array" ref="L1495">_xlfn.SWITCH(A1495,
    "District of Columbia", _xlfn.XLOOKUP(R1495, '2015 O3 Growth Surrogates'!A:A, '2015 O3 Growth Surrogates'!H:H),
    "Maryland", _xlfn.XLOOKUP(R1495, '2015 O3 Growth Surrogates'!A:A, '2015 O3 Growth Surrogates'!I:I),
    "Virginia", _xlfn.XLOOKUP(R1495, '2015 O3 Growth Surrogates'!A:A, '2015 O3 Growth Surrogates'!J:J)
)</f>
        <v>VMT</v>
      </c>
      <c r="M1495" s="133" cm="1">
        <f t="array" ref="M1495">_xlfn.SWITCH(L1495,
"Employment", INDEX('Coop GFs_CFs'!C:D, MATCH(B1495,'Coop GFs_CFs'!B:B,0),1),
"Population", INDEX('Coop GFs_CFs'!E:F, MATCH(B1495,'Coop GFs_CFs'!B:B,0),1),
"Household", INDEX('Coop GFs_CFs'!G:H, MATCH(B1495,'Coop GFs_CFs'!B:B,0),1),
"VMT", INDEX('Coop GFs_CFs'!I:J, MATCH(B1495,'Coop GFs_CFs'!B:B,0),1),
"Lane Mile", INDEX('Coop GFs_CFs'!K:L, MATCH(B1495,'Coop GFs_CFs'!B:B,0),1),
"Gas Sales", INDEX('Coop GFs_CFs'!M:N, MATCH(B1495,'Coop GFs_CFs'!B:B,0),1),
"No Growth", INDEX('Coop GFs_CFs'!O:P, MATCH(B1495,'Coop GFs_CFs'!B:B,0),1)
)</f>
        <v>1.0671893575912657</v>
      </c>
      <c r="N1495" s="133" cm="1">
        <f t="array" ref="N1495">_xlfn.SWITCH(L1495,
"Employment", INDEX('Coop GFs_CFs'!C:D, MATCH(B1495,'Coop GFs_CFs'!B:B,0),2),
"Population", INDEX('Coop GFs_CFs'!E:F, MATCH(B1495,'Coop GFs_CFs'!B:B,0),2),
"Household", INDEX('Coop GFs_CFs'!G:H, MATCH(B1495,'Coop GFs_CFs'!B:B,0),2),
"VMT", INDEX('Coop GFs_CFs'!I:J, MATCH(B1495,'Coop GFs_CFs'!B:B,0),2),
"Lane Mile", INDEX('Coop GFs_CFs'!K:L, MATCH(B1495,'Coop GFs_CFs'!B:B,0),2),
"Gas Sales", INDEX('Coop GFs_CFs'!M:N, MATCH(B1495,'Coop GFs_CFs'!B:B,0),2),
"No Growth", INDEX('Coop GFs_CFs'!O:P, MATCH(B1495,'Coop GFs_CFs'!B:B,0),2)
)</f>
        <v>1.096500518759292</v>
      </c>
      <c r="O1495" s="133"/>
      <c r="P1495" s="86">
        <f t="shared" si="89"/>
        <v>7.8536911920453742E-2</v>
      </c>
      <c r="Q1495" s="86">
        <f t="shared" si="90"/>
        <v>8.0693987482128512E-2</v>
      </c>
      <c r="R1495" s="156" t="s">
        <v>484</v>
      </c>
      <c r="S1495" s="85" t="s">
        <v>13</v>
      </c>
      <c r="T1495" s="85" t="s">
        <v>468</v>
      </c>
      <c r="U1495" s="85" t="s">
        <v>469</v>
      </c>
      <c r="V1495" s="85" t="s">
        <v>480</v>
      </c>
      <c r="W1495" s="85" t="s">
        <v>183</v>
      </c>
      <c r="X1495" s="85" t="s">
        <v>330</v>
      </c>
      <c r="Z1495" s="42" t="s">
        <v>2840</v>
      </c>
      <c r="AA1495"/>
    </row>
    <row r="1496" spans="1:27" s="39" customFormat="1" x14ac:dyDescent="0.35">
      <c r="A1496" s="85" t="s">
        <v>811</v>
      </c>
      <c r="B1496" s="87">
        <v>51059</v>
      </c>
      <c r="C1496" s="87" t="s">
        <v>12</v>
      </c>
      <c r="D1496" s="86">
        <v>177.2079</v>
      </c>
      <c r="E1496" s="86">
        <f>SUMIFS('Ratios_MARAMA-VA'!T:T, 'Ratios_MARAMA-VA'!AA:AA, Z1496)</f>
        <v>177.20789999975099</v>
      </c>
      <c r="F1496" s="86">
        <f>SUMIFS('Ratios_MARAMA-VA'!J:J, 'Ratios_MARAMA-VA'!AA:AA, Z1496)</f>
        <v>0.48259232026076299</v>
      </c>
      <c r="G1496" s="122">
        <f t="shared" si="84"/>
        <v>2.7233115468409765E-3</v>
      </c>
      <c r="H1496" s="122">
        <v>159.45066062883001</v>
      </c>
      <c r="I1496" s="86">
        <v>0.43423382524191467</v>
      </c>
      <c r="J1496" s="122">
        <v>151.84866217602001</v>
      </c>
      <c r="K1496" s="86">
        <v>0.41353121507630997</v>
      </c>
      <c r="L1496" s="122" t="str" cm="1">
        <f t="array" ref="L1496">_xlfn.SWITCH(A1496,
    "District of Columbia", _xlfn.XLOOKUP(R1496, '2015 O3 Growth Surrogates'!A:A, '2015 O3 Growth Surrogates'!H:H),
    "Maryland", _xlfn.XLOOKUP(R1496, '2015 O3 Growth Surrogates'!A:A, '2015 O3 Growth Surrogates'!I:I),
    "Virginia", _xlfn.XLOOKUP(R1496, '2015 O3 Growth Surrogates'!A:A, '2015 O3 Growth Surrogates'!J:J)
)</f>
        <v>VMT</v>
      </c>
      <c r="M1496" s="133" cm="1">
        <f t="array" ref="M1496">_xlfn.SWITCH(L1496,
"Employment", INDEX('Coop GFs_CFs'!C:D, MATCH(B1496,'Coop GFs_CFs'!B:B,0),1),
"Population", INDEX('Coop GFs_CFs'!E:F, MATCH(B1496,'Coop GFs_CFs'!B:B,0),1),
"Household", INDEX('Coop GFs_CFs'!G:H, MATCH(B1496,'Coop GFs_CFs'!B:B,0),1),
"VMT", INDEX('Coop GFs_CFs'!I:J, MATCH(B1496,'Coop GFs_CFs'!B:B,0),1),
"Lane Mile", INDEX('Coop GFs_CFs'!K:L, MATCH(B1496,'Coop GFs_CFs'!B:B,0),1),
"Gas Sales", INDEX('Coop GFs_CFs'!M:N, MATCH(B1496,'Coop GFs_CFs'!B:B,0),1),
"No Growth", INDEX('Coop GFs_CFs'!O:P, MATCH(B1496,'Coop GFs_CFs'!B:B,0),1)
)</f>
        <v>1.0806192988985526</v>
      </c>
      <c r="N1496" s="133" cm="1">
        <f t="array" ref="N1496">_xlfn.SWITCH(L1496,
"Employment", INDEX('Coop GFs_CFs'!C:D, MATCH(B1496,'Coop GFs_CFs'!B:B,0),2),
"Population", INDEX('Coop GFs_CFs'!E:F, MATCH(B1496,'Coop GFs_CFs'!B:B,0),2),
"Household", INDEX('Coop GFs_CFs'!G:H, MATCH(B1496,'Coop GFs_CFs'!B:B,0),2),
"VMT", INDEX('Coop GFs_CFs'!I:J, MATCH(B1496,'Coop GFs_CFs'!B:B,0),2),
"Lane Mile", INDEX('Coop GFs_CFs'!K:L, MATCH(B1496,'Coop GFs_CFs'!B:B,0),2),
"Gas Sales", INDEX('Coop GFs_CFs'!M:N, MATCH(B1496,'Coop GFs_CFs'!B:B,0),2),
"No Growth", INDEX('Coop GFs_CFs'!O:P, MATCH(B1496,'Coop GFs_CFs'!B:B,0),2)
)</f>
        <v>1.1126281782063459</v>
      </c>
      <c r="O1496" s="133"/>
      <c r="P1496" s="86">
        <f t="shared" si="89"/>
        <v>0.5214985747740114</v>
      </c>
      <c r="Q1496" s="86">
        <f t="shared" si="90"/>
        <v>0.53694581410810616</v>
      </c>
      <c r="R1496" s="156" t="s">
        <v>484</v>
      </c>
      <c r="S1496" s="85" t="s">
        <v>13</v>
      </c>
      <c r="T1496" s="85" t="s">
        <v>468</v>
      </c>
      <c r="U1496" s="85" t="s">
        <v>469</v>
      </c>
      <c r="V1496" s="85" t="s">
        <v>480</v>
      </c>
      <c r="W1496" s="85" t="s">
        <v>183</v>
      </c>
      <c r="X1496" s="85" t="s">
        <v>330</v>
      </c>
      <c r="Z1496" s="42" t="s">
        <v>2841</v>
      </c>
      <c r="AA1496"/>
    </row>
    <row r="1497" spans="1:27" s="39" customFormat="1" x14ac:dyDescent="0.35">
      <c r="A1497" s="85" t="s">
        <v>811</v>
      </c>
      <c r="B1497" s="87">
        <v>51107</v>
      </c>
      <c r="C1497" s="87" t="s">
        <v>12</v>
      </c>
      <c r="D1497" s="86">
        <v>60.263159999999999</v>
      </c>
      <c r="E1497" s="86">
        <f>SUMIFS('Ratios_MARAMA-VA'!T:T, 'Ratios_MARAMA-VA'!AA:AA, Z1497)</f>
        <v>60.263159999915601</v>
      </c>
      <c r="F1497" s="86">
        <f>SUMIFS('Ratios_MARAMA-VA'!J:J, 'Ratios_MARAMA-VA'!AA:AA, Z1497)</f>
        <v>0.16411535947689401</v>
      </c>
      <c r="G1497" s="122">
        <f t="shared" si="84"/>
        <v>2.7233115468409531E-3</v>
      </c>
      <c r="H1497" s="122">
        <v>54.224448648062001</v>
      </c>
      <c r="I1497" s="86">
        <v>0.14767006712435155</v>
      </c>
      <c r="J1497" s="122">
        <v>51.639234055024801</v>
      </c>
      <c r="K1497" s="86">
        <v>0.14062972237207161</v>
      </c>
      <c r="L1497" s="122" t="str" cm="1">
        <f t="array" ref="L1497">_xlfn.SWITCH(A1497,
    "District of Columbia", _xlfn.XLOOKUP(R1497, '2015 O3 Growth Surrogates'!A:A, '2015 O3 Growth Surrogates'!H:H),
    "Maryland", _xlfn.XLOOKUP(R1497, '2015 O3 Growth Surrogates'!A:A, '2015 O3 Growth Surrogates'!I:I),
    "Virginia", _xlfn.XLOOKUP(R1497, '2015 O3 Growth Surrogates'!A:A, '2015 O3 Growth Surrogates'!J:J)
)</f>
        <v>VMT</v>
      </c>
      <c r="M1497" s="133" cm="1">
        <f t="array" ref="M1497">_xlfn.SWITCH(L1497,
"Employment", INDEX('Coop GFs_CFs'!C:D, MATCH(B1497,'Coop GFs_CFs'!B:B,0),1),
"Population", INDEX('Coop GFs_CFs'!E:F, MATCH(B1497,'Coop GFs_CFs'!B:B,0),1),
"Household", INDEX('Coop GFs_CFs'!G:H, MATCH(B1497,'Coop GFs_CFs'!B:B,0),1),
"VMT", INDEX('Coop GFs_CFs'!I:J, MATCH(B1497,'Coop GFs_CFs'!B:B,0),1),
"Lane Mile", INDEX('Coop GFs_CFs'!K:L, MATCH(B1497,'Coop GFs_CFs'!B:B,0),1),
"Gas Sales", INDEX('Coop GFs_CFs'!M:N, MATCH(B1497,'Coop GFs_CFs'!B:B,0),1),
"No Growth", INDEX('Coop GFs_CFs'!O:P, MATCH(B1497,'Coop GFs_CFs'!B:B,0),1)
)</f>
        <v>1.1556294798401261</v>
      </c>
      <c r="N1497" s="133" cm="1">
        <f t="array" ref="N1497">_xlfn.SWITCH(L1497,
"Employment", INDEX('Coop GFs_CFs'!C:D, MATCH(B1497,'Coop GFs_CFs'!B:B,0),2),
"Population", INDEX('Coop GFs_CFs'!E:F, MATCH(B1497,'Coop GFs_CFs'!B:B,0),2),
"Household", INDEX('Coop GFs_CFs'!G:H, MATCH(B1497,'Coop GFs_CFs'!B:B,0),2),
"VMT", INDEX('Coop GFs_CFs'!I:J, MATCH(B1497,'Coop GFs_CFs'!B:B,0),2),
"Lane Mile", INDEX('Coop GFs_CFs'!K:L, MATCH(B1497,'Coop GFs_CFs'!B:B,0),2),
"Gas Sales", INDEX('Coop GFs_CFs'!M:N, MATCH(B1497,'Coop GFs_CFs'!B:B,0),2),
"No Growth", INDEX('Coop GFs_CFs'!O:P, MATCH(B1497,'Coop GFs_CFs'!B:B,0),2)
)</f>
        <v>1.2063885012294342</v>
      </c>
      <c r="O1497" s="133"/>
      <c r="P1497" s="86">
        <f t="shared" si="89"/>
        <v>0.18965654750605834</v>
      </c>
      <c r="Q1497" s="86">
        <f t="shared" si="90"/>
        <v>0.19798688254805999</v>
      </c>
      <c r="R1497" s="156" t="s">
        <v>484</v>
      </c>
      <c r="S1497" s="85" t="s">
        <v>13</v>
      </c>
      <c r="T1497" s="85" t="s">
        <v>468</v>
      </c>
      <c r="U1497" s="85" t="s">
        <v>469</v>
      </c>
      <c r="V1497" s="85" t="s">
        <v>480</v>
      </c>
      <c r="W1497" s="85" t="s">
        <v>183</v>
      </c>
      <c r="X1497" s="85" t="s">
        <v>330</v>
      </c>
      <c r="Z1497" s="42" t="s">
        <v>2844</v>
      </c>
      <c r="AA1497"/>
    </row>
    <row r="1498" spans="1:27" s="39" customFormat="1" x14ac:dyDescent="0.35">
      <c r="A1498" s="85" t="s">
        <v>811</v>
      </c>
      <c r="B1498" s="87">
        <v>51153</v>
      </c>
      <c r="C1498" s="87" t="s">
        <v>12</v>
      </c>
      <c r="D1498" s="86">
        <v>99.248810000000006</v>
      </c>
      <c r="E1498" s="86">
        <f>SUMIFS('Ratios_MARAMA-VA'!T:T, 'Ratios_MARAMA-VA'!AA:AA, Z1498)</f>
        <v>99.248809999861194</v>
      </c>
      <c r="F1498" s="86">
        <f>SUMIFS('Ratios_MARAMA-VA'!J:J, 'Ratios_MARAMA-VA'!AA:AA, Z1498)</f>
        <v>0.27028543028284502</v>
      </c>
      <c r="G1498" s="122">
        <f t="shared" si="84"/>
        <v>2.7233115468409449E-3</v>
      </c>
      <c r="H1498" s="122">
        <v>89.303514804505099</v>
      </c>
      <c r="I1498" s="86">
        <v>0.24320129304058999</v>
      </c>
      <c r="J1498" s="122">
        <v>85.045864326940205</v>
      </c>
      <c r="K1498" s="86">
        <v>0.23160638433262468</v>
      </c>
      <c r="L1498" s="122" t="str" cm="1">
        <f t="array" ref="L1498">_xlfn.SWITCH(A1498,
    "District of Columbia", _xlfn.XLOOKUP(R1498, '2015 O3 Growth Surrogates'!A:A, '2015 O3 Growth Surrogates'!H:H),
    "Maryland", _xlfn.XLOOKUP(R1498, '2015 O3 Growth Surrogates'!A:A, '2015 O3 Growth Surrogates'!I:I),
    "Virginia", _xlfn.XLOOKUP(R1498, '2015 O3 Growth Surrogates'!A:A, '2015 O3 Growth Surrogates'!J:J)
)</f>
        <v>VMT</v>
      </c>
      <c r="M1498" s="133" cm="1">
        <f t="array" ref="M1498">_xlfn.SWITCH(L1498,
"Employment", INDEX('Coop GFs_CFs'!C:D, MATCH(B1498,'Coop GFs_CFs'!B:B,0),1),
"Population", INDEX('Coop GFs_CFs'!E:F, MATCH(B1498,'Coop GFs_CFs'!B:B,0),1),
"Household", INDEX('Coop GFs_CFs'!G:H, MATCH(B1498,'Coop GFs_CFs'!B:B,0),1),
"VMT", INDEX('Coop GFs_CFs'!I:J, MATCH(B1498,'Coop GFs_CFs'!B:B,0),1),
"Lane Mile", INDEX('Coop GFs_CFs'!K:L, MATCH(B1498,'Coop GFs_CFs'!B:B,0),1),
"Gas Sales", INDEX('Coop GFs_CFs'!M:N, MATCH(B1498,'Coop GFs_CFs'!B:B,0),1),
"No Growth", INDEX('Coop GFs_CFs'!O:P, MATCH(B1498,'Coop GFs_CFs'!B:B,0),1)
)</f>
        <v>1.0865837658887101</v>
      </c>
      <c r="N1498" s="133" cm="1">
        <f t="array" ref="N1498">_xlfn.SWITCH(L1498,
"Employment", INDEX('Coop GFs_CFs'!C:D, MATCH(B1498,'Coop GFs_CFs'!B:B,0),2),
"Population", INDEX('Coop GFs_CFs'!E:F, MATCH(B1498,'Coop GFs_CFs'!B:B,0),2),
"Household", INDEX('Coop GFs_CFs'!G:H, MATCH(B1498,'Coop GFs_CFs'!B:B,0),2),
"VMT", INDEX('Coop GFs_CFs'!I:J, MATCH(B1498,'Coop GFs_CFs'!B:B,0),2),
"Lane Mile", INDEX('Coop GFs_CFs'!K:L, MATCH(B1498,'Coop GFs_CFs'!B:B,0),2),
"Gas Sales", INDEX('Coop GFs_CFs'!M:N, MATCH(B1498,'Coop GFs_CFs'!B:B,0),2),
"No Growth", INDEX('Coop GFs_CFs'!O:P, MATCH(B1498,'Coop GFs_CFs'!B:B,0),2)
)</f>
        <v>1.1263614334502161</v>
      </c>
      <c r="O1498" s="133"/>
      <c r="P1498" s="86">
        <f t="shared" si="89"/>
        <v>0.29368776070158414</v>
      </c>
      <c r="Q1498" s="86">
        <f t="shared" si="90"/>
        <v>0.30443908469409375</v>
      </c>
      <c r="R1498" s="156" t="s">
        <v>484</v>
      </c>
      <c r="S1498" s="85" t="s">
        <v>13</v>
      </c>
      <c r="T1498" s="85" t="s">
        <v>468</v>
      </c>
      <c r="U1498" s="85" t="s">
        <v>469</v>
      </c>
      <c r="V1498" s="85" t="s">
        <v>480</v>
      </c>
      <c r="W1498" s="85" t="s">
        <v>183</v>
      </c>
      <c r="X1498" s="85" t="s">
        <v>330</v>
      </c>
      <c r="Z1498" s="42" t="s">
        <v>2847</v>
      </c>
      <c r="AA1498"/>
    </row>
    <row r="1499" spans="1:27" s="39" customFormat="1" x14ac:dyDescent="0.35">
      <c r="A1499" s="85" t="s">
        <v>811</v>
      </c>
      <c r="B1499" s="87">
        <v>51510</v>
      </c>
      <c r="C1499" s="87" t="s">
        <v>12</v>
      </c>
      <c r="D1499" s="86">
        <v>24.738019999999999</v>
      </c>
      <c r="E1499" s="86">
        <f>SUMIFS('Ratios_MARAMA-VA'!T:T, 'Ratios_MARAMA-VA'!AA:AA, Z1499)</f>
        <v>24.738019999965399</v>
      </c>
      <c r="F1499" s="86">
        <f>SUMIFS('Ratios_MARAMA-VA'!J:J, 'Ratios_MARAMA-VA'!AA:AA, Z1499)</f>
        <v>6.7369335511888007E-2</v>
      </c>
      <c r="G1499" s="122">
        <f t="shared" si="84"/>
        <v>2.7233115468409449E-3</v>
      </c>
      <c r="H1499" s="122">
        <v>22.259129709506301</v>
      </c>
      <c r="I1499" s="86">
        <v>6.0618544960528833E-2</v>
      </c>
      <c r="J1499" s="122">
        <v>21.197899427077601</v>
      </c>
      <c r="K1499" s="86">
        <v>5.7728484278533485E-2</v>
      </c>
      <c r="L1499" s="122" t="str" cm="1">
        <f t="array" ref="L1499">_xlfn.SWITCH(A1499,
    "District of Columbia", _xlfn.XLOOKUP(R1499, '2015 O3 Growth Surrogates'!A:A, '2015 O3 Growth Surrogates'!H:H),
    "Maryland", _xlfn.XLOOKUP(R1499, '2015 O3 Growth Surrogates'!A:A, '2015 O3 Growth Surrogates'!I:I),
    "Virginia", _xlfn.XLOOKUP(R1499, '2015 O3 Growth Surrogates'!A:A, '2015 O3 Growth Surrogates'!J:J)
)</f>
        <v>VMT</v>
      </c>
      <c r="M1499" s="133" cm="1">
        <f t="array" ref="M1499">_xlfn.SWITCH(L1499,
"Employment", INDEX('Coop GFs_CFs'!C:D, MATCH(B1499,'Coop GFs_CFs'!B:B,0),1),
"Population", INDEX('Coop GFs_CFs'!E:F, MATCH(B1499,'Coop GFs_CFs'!B:B,0),1),
"Household", INDEX('Coop GFs_CFs'!G:H, MATCH(B1499,'Coop GFs_CFs'!B:B,0),1),
"VMT", INDEX('Coop GFs_CFs'!I:J, MATCH(B1499,'Coop GFs_CFs'!B:B,0),1),
"Lane Mile", INDEX('Coop GFs_CFs'!K:L, MATCH(B1499,'Coop GFs_CFs'!B:B,0),1),
"Gas Sales", INDEX('Coop GFs_CFs'!M:N, MATCH(B1499,'Coop GFs_CFs'!B:B,0),1),
"No Growth", INDEX('Coop GFs_CFs'!O:P, MATCH(B1499,'Coop GFs_CFs'!B:B,0),1)
)</f>
        <v>1.0839568438148144</v>
      </c>
      <c r="N1499" s="133" cm="1">
        <f t="array" ref="N1499">_xlfn.SWITCH(L1499,
"Employment", INDEX('Coop GFs_CFs'!C:D, MATCH(B1499,'Coop GFs_CFs'!B:B,0),2),
"Population", INDEX('Coop GFs_CFs'!E:F, MATCH(B1499,'Coop GFs_CFs'!B:B,0),2),
"Household", INDEX('Coop GFs_CFs'!G:H, MATCH(B1499,'Coop GFs_CFs'!B:B,0),2),
"VMT", INDEX('Coop GFs_CFs'!I:J, MATCH(B1499,'Coop GFs_CFs'!B:B,0),2),
"Lane Mile", INDEX('Coop GFs_CFs'!K:L, MATCH(B1499,'Coop GFs_CFs'!B:B,0),2),
"Gas Sales", INDEX('Coop GFs_CFs'!M:N, MATCH(B1499,'Coop GFs_CFs'!B:B,0),2),
"No Growth", INDEX('Coop GFs_CFs'!O:P, MATCH(B1499,'Coop GFs_CFs'!B:B,0),2)
)</f>
        <v>1.1180467771759119</v>
      </c>
      <c r="O1499" s="133"/>
      <c r="P1499" s="86">
        <f t="shared" si="89"/>
        <v>7.3025452291367421E-2</v>
      </c>
      <c r="Q1499" s="86">
        <f t="shared" si="90"/>
        <v>7.5322068449549098E-2</v>
      </c>
      <c r="R1499" s="156" t="s">
        <v>484</v>
      </c>
      <c r="S1499" s="85" t="s">
        <v>13</v>
      </c>
      <c r="T1499" s="85" t="s">
        <v>468</v>
      </c>
      <c r="U1499" s="85" t="s">
        <v>469</v>
      </c>
      <c r="V1499" s="85" t="s">
        <v>480</v>
      </c>
      <c r="W1499" s="85" t="s">
        <v>183</v>
      </c>
      <c r="X1499" s="85" t="s">
        <v>330</v>
      </c>
      <c r="Z1499" s="42" t="s">
        <v>2839</v>
      </c>
      <c r="AA1499"/>
    </row>
    <row r="1500" spans="1:27" s="39" customFormat="1" x14ac:dyDescent="0.35">
      <c r="A1500" s="85" t="s">
        <v>811</v>
      </c>
      <c r="B1500" s="87">
        <v>51600</v>
      </c>
      <c r="C1500" s="87" t="s">
        <v>12</v>
      </c>
      <c r="D1500" s="86">
        <v>12.432270000000001</v>
      </c>
      <c r="E1500" s="86">
        <f>SUMIFS('Ratios_MARAMA-VA'!T:T, 'Ratios_MARAMA-VA'!AA:AA, Z1500)</f>
        <v>12.4322699999825</v>
      </c>
      <c r="F1500" s="86">
        <f>SUMIFS('Ratios_MARAMA-VA'!J:J, 'Ratios_MARAMA-VA'!AA:AA, Z1500)</f>
        <v>3.3856944444396998E-2</v>
      </c>
      <c r="G1500" s="122">
        <f t="shared" si="84"/>
        <v>2.7233115468409757E-3</v>
      </c>
      <c r="H1500" s="122">
        <v>11.186485842990001</v>
      </c>
      <c r="I1500" s="86">
        <v>3.0464286064787776E-2</v>
      </c>
      <c r="J1500" s="122">
        <v>10.6531569264749</v>
      </c>
      <c r="K1500" s="86">
        <v>2.9011865268178012E-2</v>
      </c>
      <c r="L1500" s="122" t="str" cm="1">
        <f t="array" ref="L1500">_xlfn.SWITCH(A1500,
    "District of Columbia", _xlfn.XLOOKUP(R1500, '2015 O3 Growth Surrogates'!A:A, '2015 O3 Growth Surrogates'!H:H),
    "Maryland", _xlfn.XLOOKUP(R1500, '2015 O3 Growth Surrogates'!A:A, '2015 O3 Growth Surrogates'!I:I),
    "Virginia", _xlfn.XLOOKUP(R1500, '2015 O3 Growth Surrogates'!A:A, '2015 O3 Growth Surrogates'!J:J)
)</f>
        <v>VMT</v>
      </c>
      <c r="M1500" s="133" cm="1">
        <f t="array" ref="M1500">_xlfn.SWITCH(L1500,
"Employment", INDEX('Coop GFs_CFs'!C:D, MATCH(B1500,'Coop GFs_CFs'!B:B,0),1),
"Population", INDEX('Coop GFs_CFs'!E:F, MATCH(B1500,'Coop GFs_CFs'!B:B,0),1),
"Household", INDEX('Coop GFs_CFs'!G:H, MATCH(B1500,'Coop GFs_CFs'!B:B,0),1),
"VMT", INDEX('Coop GFs_CFs'!I:J, MATCH(B1500,'Coop GFs_CFs'!B:B,0),1),
"Lane Mile", INDEX('Coop GFs_CFs'!K:L, MATCH(B1500,'Coop GFs_CFs'!B:B,0),1),
"Gas Sales", INDEX('Coop GFs_CFs'!M:N, MATCH(B1500,'Coop GFs_CFs'!B:B,0),1),
"No Growth", INDEX('Coop GFs_CFs'!O:P, MATCH(B1500,'Coop GFs_CFs'!B:B,0),1)
)</f>
        <v>1.0806192988985526</v>
      </c>
      <c r="N1500" s="133" cm="1">
        <f t="array" ref="N1500">_xlfn.SWITCH(L1500,
"Employment", INDEX('Coop GFs_CFs'!C:D, MATCH(B1500,'Coop GFs_CFs'!B:B,0),2),
"Population", INDEX('Coop GFs_CFs'!E:F, MATCH(B1500,'Coop GFs_CFs'!B:B,0),2),
"Household", INDEX('Coop GFs_CFs'!G:H, MATCH(B1500,'Coop GFs_CFs'!B:B,0),2),
"VMT", INDEX('Coop GFs_CFs'!I:J, MATCH(B1500,'Coop GFs_CFs'!B:B,0),2),
"Lane Mile", INDEX('Coop GFs_CFs'!K:L, MATCH(B1500,'Coop GFs_CFs'!B:B,0),2),
"Gas Sales", INDEX('Coop GFs_CFs'!M:N, MATCH(B1500,'Coop GFs_CFs'!B:B,0),2),
"No Growth", INDEX('Coop GFs_CFs'!O:P, MATCH(B1500,'Coop GFs_CFs'!B:B,0),2)
)</f>
        <v>1.1126281782063459</v>
      </c>
      <c r="O1500" s="133"/>
      <c r="P1500" s="86">
        <f t="shared" si="89"/>
        <v>3.658646756835153E-2</v>
      </c>
      <c r="Q1500" s="86">
        <f t="shared" si="90"/>
        <v>3.7670190416802897E-2</v>
      </c>
      <c r="R1500" s="156" t="s">
        <v>484</v>
      </c>
      <c r="S1500" s="85" t="s">
        <v>13</v>
      </c>
      <c r="T1500" s="85" t="s">
        <v>468</v>
      </c>
      <c r="U1500" s="85" t="s">
        <v>469</v>
      </c>
      <c r="V1500" s="85" t="s">
        <v>480</v>
      </c>
      <c r="W1500" s="85" t="s">
        <v>183</v>
      </c>
      <c r="X1500" s="85" t="s">
        <v>330</v>
      </c>
      <c r="Z1500" s="42" t="s">
        <v>2842</v>
      </c>
      <c r="AA1500"/>
    </row>
    <row r="1501" spans="1:27" s="39" customFormat="1" x14ac:dyDescent="0.35">
      <c r="A1501" s="85" t="s">
        <v>811</v>
      </c>
      <c r="B1501" s="87">
        <v>51610</v>
      </c>
      <c r="C1501" s="87" t="s">
        <v>12</v>
      </c>
      <c r="D1501" s="86">
        <v>2.6722329999999999</v>
      </c>
      <c r="E1501" s="86">
        <f>SUMIFS('Ratios_MARAMA-VA'!T:T, 'Ratios_MARAMA-VA'!AA:AA, Z1501)</f>
        <v>2.6722329999962602</v>
      </c>
      <c r="F1501" s="86">
        <f>SUMIFS('Ratios_MARAMA-VA'!J:J, 'Ratios_MARAMA-VA'!AA:AA, Z1501)</f>
        <v>7.2773229847392703E-3</v>
      </c>
      <c r="G1501" s="122">
        <f t="shared" si="84"/>
        <v>2.7233115468409583E-3</v>
      </c>
      <c r="H1501" s="122">
        <v>2.40446005626251</v>
      </c>
      <c r="I1501" s="86">
        <v>6.5480938351375542E-3</v>
      </c>
      <c r="J1501" s="122">
        <v>2.2898245849796299</v>
      </c>
      <c r="K1501" s="86">
        <v>6.2359057325153313E-3</v>
      </c>
      <c r="L1501" s="122" t="str" cm="1">
        <f t="array" ref="L1501">_xlfn.SWITCH(A1501,
    "District of Columbia", _xlfn.XLOOKUP(R1501, '2015 O3 Growth Surrogates'!A:A, '2015 O3 Growth Surrogates'!H:H),
    "Maryland", _xlfn.XLOOKUP(R1501, '2015 O3 Growth Surrogates'!A:A, '2015 O3 Growth Surrogates'!I:I),
    "Virginia", _xlfn.XLOOKUP(R1501, '2015 O3 Growth Surrogates'!A:A, '2015 O3 Growth Surrogates'!J:J)
)</f>
        <v>VMT</v>
      </c>
      <c r="M1501" s="133" cm="1">
        <f t="array" ref="M1501">_xlfn.SWITCH(L1501,
"Employment", INDEX('Coop GFs_CFs'!C:D, MATCH(B1501,'Coop GFs_CFs'!B:B,0),1),
"Population", INDEX('Coop GFs_CFs'!E:F, MATCH(B1501,'Coop GFs_CFs'!B:B,0),1),
"Household", INDEX('Coop GFs_CFs'!G:H, MATCH(B1501,'Coop GFs_CFs'!B:B,0),1),
"VMT", INDEX('Coop GFs_CFs'!I:J, MATCH(B1501,'Coop GFs_CFs'!B:B,0),1),
"Lane Mile", INDEX('Coop GFs_CFs'!K:L, MATCH(B1501,'Coop GFs_CFs'!B:B,0),1),
"Gas Sales", INDEX('Coop GFs_CFs'!M:N, MATCH(B1501,'Coop GFs_CFs'!B:B,0),1),
"No Growth", INDEX('Coop GFs_CFs'!O:P, MATCH(B1501,'Coop GFs_CFs'!B:B,0),1)
)</f>
        <v>1.0806192988985526</v>
      </c>
      <c r="N1501" s="133" cm="1">
        <f t="array" ref="N1501">_xlfn.SWITCH(L1501,
"Employment", INDEX('Coop GFs_CFs'!C:D, MATCH(B1501,'Coop GFs_CFs'!B:B,0),2),
"Population", INDEX('Coop GFs_CFs'!E:F, MATCH(B1501,'Coop GFs_CFs'!B:B,0),2),
"Household", INDEX('Coop GFs_CFs'!G:H, MATCH(B1501,'Coop GFs_CFs'!B:B,0),2),
"VMT", INDEX('Coop GFs_CFs'!I:J, MATCH(B1501,'Coop GFs_CFs'!B:B,0),2),
"Lane Mile", INDEX('Coop GFs_CFs'!K:L, MATCH(B1501,'Coop GFs_CFs'!B:B,0),2),
"Gas Sales", INDEX('Coop GFs_CFs'!M:N, MATCH(B1501,'Coop GFs_CFs'!B:B,0),2),
"No Growth", INDEX('Coop GFs_CFs'!O:P, MATCH(B1501,'Coop GFs_CFs'!B:B,0),2)
)</f>
        <v>1.1126281782063459</v>
      </c>
      <c r="O1501" s="133"/>
      <c r="P1501" s="86">
        <f t="shared" si="89"/>
        <v>7.8640156616272723E-3</v>
      </c>
      <c r="Q1501" s="86">
        <f t="shared" si="90"/>
        <v>8.0969546147296213E-3</v>
      </c>
      <c r="R1501" s="156" t="s">
        <v>484</v>
      </c>
      <c r="S1501" s="85" t="s">
        <v>13</v>
      </c>
      <c r="T1501" s="85" t="s">
        <v>468</v>
      </c>
      <c r="U1501" s="85" t="s">
        <v>469</v>
      </c>
      <c r="V1501" s="85" t="s">
        <v>480</v>
      </c>
      <c r="W1501" s="85" t="s">
        <v>183</v>
      </c>
      <c r="X1501" s="85" t="s">
        <v>330</v>
      </c>
      <c r="Z1501" s="42" t="s">
        <v>2843</v>
      </c>
      <c r="AA1501"/>
    </row>
    <row r="1502" spans="1:27" s="39" customFormat="1" x14ac:dyDescent="0.35">
      <c r="A1502" s="85" t="s">
        <v>811</v>
      </c>
      <c r="B1502" s="87">
        <v>51683</v>
      </c>
      <c r="C1502" s="87" t="s">
        <v>12</v>
      </c>
      <c r="D1502" s="86">
        <v>14.366099999999999</v>
      </c>
      <c r="E1502" s="86">
        <f>SUMIFS('Ratios_MARAMA-VA'!T:T, 'Ratios_MARAMA-VA'!AA:AA, Z1502)</f>
        <v>14.3660999999798</v>
      </c>
      <c r="F1502" s="86">
        <f>SUMIFS('Ratios_MARAMA-VA'!J:J, 'Ratios_MARAMA-VA'!AA:AA, Z1502)</f>
        <v>3.9123366013017101E-2</v>
      </c>
      <c r="G1502" s="122">
        <f t="shared" si="84"/>
        <v>2.7233115468409735E-3</v>
      </c>
      <c r="H1502" s="122">
        <v>12.9265350791914</v>
      </c>
      <c r="I1502" s="86">
        <v>3.5202982241806839E-2</v>
      </c>
      <c r="J1502" s="122">
        <v>12.310247261476</v>
      </c>
      <c r="K1502" s="86">
        <v>3.3524638511645062E-2</v>
      </c>
      <c r="L1502" s="122" t="str" cm="1">
        <f t="array" ref="L1502">_xlfn.SWITCH(A1502,
    "District of Columbia", _xlfn.XLOOKUP(R1502, '2015 O3 Growth Surrogates'!A:A, '2015 O3 Growth Surrogates'!H:H),
    "Maryland", _xlfn.XLOOKUP(R1502, '2015 O3 Growth Surrogates'!A:A, '2015 O3 Growth Surrogates'!I:I),
    "Virginia", _xlfn.XLOOKUP(R1502, '2015 O3 Growth Surrogates'!A:A, '2015 O3 Growth Surrogates'!J:J)
)</f>
        <v>VMT</v>
      </c>
      <c r="M1502" s="133" cm="1">
        <f t="array" ref="M1502">_xlfn.SWITCH(L1502,
"Employment", INDEX('Coop GFs_CFs'!C:D, MATCH(B1502,'Coop GFs_CFs'!B:B,0),1),
"Population", INDEX('Coop GFs_CFs'!E:F, MATCH(B1502,'Coop GFs_CFs'!B:B,0),1),
"Household", INDEX('Coop GFs_CFs'!G:H, MATCH(B1502,'Coop GFs_CFs'!B:B,0),1),
"VMT", INDEX('Coop GFs_CFs'!I:J, MATCH(B1502,'Coop GFs_CFs'!B:B,0),1),
"Lane Mile", INDEX('Coop GFs_CFs'!K:L, MATCH(B1502,'Coop GFs_CFs'!B:B,0),1),
"Gas Sales", INDEX('Coop GFs_CFs'!M:N, MATCH(B1502,'Coop GFs_CFs'!B:B,0),1),
"No Growth", INDEX('Coop GFs_CFs'!O:P, MATCH(B1502,'Coop GFs_CFs'!B:B,0),1)
)</f>
        <v>1.0865837658887101</v>
      </c>
      <c r="N1502" s="133" cm="1">
        <f t="array" ref="N1502">_xlfn.SWITCH(L1502,
"Employment", INDEX('Coop GFs_CFs'!C:D, MATCH(B1502,'Coop GFs_CFs'!B:B,0),2),
"Population", INDEX('Coop GFs_CFs'!E:F, MATCH(B1502,'Coop GFs_CFs'!B:B,0),2),
"Household", INDEX('Coop GFs_CFs'!G:H, MATCH(B1502,'Coop GFs_CFs'!B:B,0),2),
"VMT", INDEX('Coop GFs_CFs'!I:J, MATCH(B1502,'Coop GFs_CFs'!B:B,0),2),
"Lane Mile", INDEX('Coop GFs_CFs'!K:L, MATCH(B1502,'Coop GFs_CFs'!B:B,0),2),
"Gas Sales", INDEX('Coop GFs_CFs'!M:N, MATCH(B1502,'Coop GFs_CFs'!B:B,0),2),
"No Growth", INDEX('Coop GFs_CFs'!O:P, MATCH(B1502,'Coop GFs_CFs'!B:B,0),2)
)</f>
        <v>1.1263614334502161</v>
      </c>
      <c r="O1502" s="133"/>
      <c r="P1502" s="86">
        <f t="shared" si="89"/>
        <v>4.2510814376666491E-2</v>
      </c>
      <c r="Q1502" s="86">
        <f t="shared" si="90"/>
        <v>4.4067050623819409E-2</v>
      </c>
      <c r="R1502" s="156" t="s">
        <v>484</v>
      </c>
      <c r="S1502" s="85" t="s">
        <v>13</v>
      </c>
      <c r="T1502" s="85" t="s">
        <v>468</v>
      </c>
      <c r="U1502" s="85" t="s">
        <v>469</v>
      </c>
      <c r="V1502" s="85" t="s">
        <v>480</v>
      </c>
      <c r="W1502" s="85" t="s">
        <v>183</v>
      </c>
      <c r="X1502" s="85" t="s">
        <v>330</v>
      </c>
      <c r="Z1502" s="42" t="s">
        <v>2845</v>
      </c>
      <c r="AA1502"/>
    </row>
    <row r="1503" spans="1:27" s="39" customFormat="1" x14ac:dyDescent="0.35">
      <c r="A1503" s="85" t="s">
        <v>811</v>
      </c>
      <c r="B1503" s="87">
        <v>51685</v>
      </c>
      <c r="C1503" s="87" t="s">
        <v>12</v>
      </c>
      <c r="D1503" s="86">
        <v>5.7785599999999997</v>
      </c>
      <c r="E1503" s="86">
        <f>SUMIFS('Ratios_MARAMA-VA'!T:T, 'Ratios_MARAMA-VA'!AA:AA, Z1503)</f>
        <v>5.7785599999919004</v>
      </c>
      <c r="F1503" s="86">
        <f>SUMIFS('Ratios_MARAMA-VA'!J:J, 'Ratios_MARAMA-VA'!AA:AA, Z1503)</f>
        <v>1.5736819172091299E-2</v>
      </c>
      <c r="G1503" s="122">
        <f t="shared" si="84"/>
        <v>2.72331154684097E-3</v>
      </c>
      <c r="H1503" s="122">
        <v>5.1995154250083297</v>
      </c>
      <c r="I1503" s="86">
        <v>1.4159900394902919E-2</v>
      </c>
      <c r="J1503" s="122">
        <v>4.95162238988138</v>
      </c>
      <c r="K1503" s="86">
        <v>1.3484810429960243E-2</v>
      </c>
      <c r="L1503" s="122" t="str" cm="1">
        <f t="array" ref="L1503">_xlfn.SWITCH(A1503,
    "District of Columbia", _xlfn.XLOOKUP(R1503, '2015 O3 Growth Surrogates'!A:A, '2015 O3 Growth Surrogates'!H:H),
    "Maryland", _xlfn.XLOOKUP(R1503, '2015 O3 Growth Surrogates'!A:A, '2015 O3 Growth Surrogates'!I:I),
    "Virginia", _xlfn.XLOOKUP(R1503, '2015 O3 Growth Surrogates'!A:A, '2015 O3 Growth Surrogates'!J:J)
)</f>
        <v>VMT</v>
      </c>
      <c r="M1503" s="133" cm="1">
        <f t="array" ref="M1503">_xlfn.SWITCH(L1503,
"Employment", INDEX('Coop GFs_CFs'!C:D, MATCH(B1503,'Coop GFs_CFs'!B:B,0),1),
"Population", INDEX('Coop GFs_CFs'!E:F, MATCH(B1503,'Coop GFs_CFs'!B:B,0),1),
"Household", INDEX('Coop GFs_CFs'!G:H, MATCH(B1503,'Coop GFs_CFs'!B:B,0),1),
"VMT", INDEX('Coop GFs_CFs'!I:J, MATCH(B1503,'Coop GFs_CFs'!B:B,0),1),
"Lane Mile", INDEX('Coop GFs_CFs'!K:L, MATCH(B1503,'Coop GFs_CFs'!B:B,0),1),
"Gas Sales", INDEX('Coop GFs_CFs'!M:N, MATCH(B1503,'Coop GFs_CFs'!B:B,0),1),
"No Growth", INDEX('Coop GFs_CFs'!O:P, MATCH(B1503,'Coop GFs_CFs'!B:B,0),1)
)</f>
        <v>1.0865837658887101</v>
      </c>
      <c r="N1503" s="133" cm="1">
        <f t="array" ref="N1503">_xlfn.SWITCH(L1503,
"Employment", INDEX('Coop GFs_CFs'!C:D, MATCH(B1503,'Coop GFs_CFs'!B:B,0),2),
"Population", INDEX('Coop GFs_CFs'!E:F, MATCH(B1503,'Coop GFs_CFs'!B:B,0),2),
"Household", INDEX('Coop GFs_CFs'!G:H, MATCH(B1503,'Coop GFs_CFs'!B:B,0),2),
"VMT", INDEX('Coop GFs_CFs'!I:J, MATCH(B1503,'Coop GFs_CFs'!B:B,0),2),
"Lane Mile", INDEX('Coop GFs_CFs'!K:L, MATCH(B1503,'Coop GFs_CFs'!B:B,0),2),
"Gas Sales", INDEX('Coop GFs_CFs'!M:N, MATCH(B1503,'Coop GFs_CFs'!B:B,0),2),
"No Growth", INDEX('Coop GFs_CFs'!O:P, MATCH(B1503,'Coop GFs_CFs'!B:B,0),2)
)</f>
        <v>1.1263614334502161</v>
      </c>
      <c r="O1503" s="133"/>
      <c r="P1503" s="86">
        <f t="shared" si="89"/>
        <v>1.7099372239120617E-2</v>
      </c>
      <c r="Q1503" s="86">
        <f t="shared" si="90"/>
        <v>1.7725346200623597E-2</v>
      </c>
      <c r="R1503" s="156" t="s">
        <v>484</v>
      </c>
      <c r="S1503" s="85" t="s">
        <v>13</v>
      </c>
      <c r="T1503" s="85" t="s">
        <v>468</v>
      </c>
      <c r="U1503" s="85" t="s">
        <v>469</v>
      </c>
      <c r="V1503" s="85" t="s">
        <v>480</v>
      </c>
      <c r="W1503" s="85" t="s">
        <v>183</v>
      </c>
      <c r="X1503" s="85" t="s">
        <v>330</v>
      </c>
      <c r="Z1503" s="42" t="s">
        <v>2846</v>
      </c>
      <c r="AA1503"/>
    </row>
    <row r="1504" spans="1:27" s="39" customFormat="1" x14ac:dyDescent="0.35">
      <c r="A1504" s="85" t="s">
        <v>9</v>
      </c>
      <c r="B1504" s="87">
        <v>11001</v>
      </c>
      <c r="C1504" s="87" t="s">
        <v>12</v>
      </c>
      <c r="D1504" s="86">
        <v>0.14372960000000001</v>
      </c>
      <c r="E1504" s="86">
        <f>SUMIFS('Ratios_MARAMA-VA'!T:T, 'Ratios_MARAMA-VA'!AA:AA, Z1504)</f>
        <v>0.14372959999979801</v>
      </c>
      <c r="F1504" s="86">
        <f>SUMIFS('Ratios_MARAMA-VA'!J:J, 'Ratios_MARAMA-VA'!AA:AA, Z1504)</f>
        <v>3.9142047930228402E-4</v>
      </c>
      <c r="G1504" s="122">
        <f t="shared" si="84"/>
        <v>2.7233115468409718E-3</v>
      </c>
      <c r="H1504" s="122">
        <v>0.14677519309463699</v>
      </c>
      <c r="I1504" s="86">
        <v>3.9971457814443816E-4</v>
      </c>
      <c r="J1504" s="122">
        <v>0.14863837945841499</v>
      </c>
      <c r="K1504" s="86">
        <v>4.0478861508283146E-4</v>
      </c>
      <c r="L1504" s="122" t="str" cm="1">
        <f t="array" ref="L1504">_xlfn.SWITCH(A1504,
    "District of Columbia", _xlfn.XLOOKUP(R1504, '2015 O3 Growth Surrogates'!A:A, '2015 O3 Growth Surrogates'!H:H),
    "Maryland", _xlfn.XLOOKUP(R1504, '2015 O3 Growth Surrogates'!A:A, '2015 O3 Growth Surrogates'!I:I),
    "Virginia", _xlfn.XLOOKUP(R1504, '2015 O3 Growth Surrogates'!A:A, '2015 O3 Growth Surrogates'!J:J)
)</f>
        <v>No Growth</v>
      </c>
      <c r="M1504" s="133" cm="1">
        <f t="array" ref="M1504">_xlfn.SWITCH(L1504,
"Employment", INDEX('Coop GFs_CFs'!C:D, MATCH(B1504,'Coop GFs_CFs'!B:B,0),1),
"Population", INDEX('Coop GFs_CFs'!E:F, MATCH(B1504,'Coop GFs_CFs'!B:B,0),1),
"Household", INDEX('Coop GFs_CFs'!G:H, MATCH(B1504,'Coop GFs_CFs'!B:B,0),1),
"VMT", INDEX('Coop GFs_CFs'!I:J, MATCH(B1504,'Coop GFs_CFs'!B:B,0),1),
"Lane Mile", INDEX('Coop GFs_CFs'!K:L, MATCH(B1504,'Coop GFs_CFs'!B:B,0),1),
"Gas Sales", INDEX('Coop GFs_CFs'!M:N, MATCH(B1504,'Coop GFs_CFs'!B:B,0),1),
"No Growth", INDEX('Coop GFs_CFs'!O:P, MATCH(B1504,'Coop GFs_CFs'!B:B,0),1)
)</f>
        <v>1</v>
      </c>
      <c r="N1504" s="133" cm="1">
        <f t="array" ref="N1504">_xlfn.SWITCH(L1504,
"Employment", INDEX('Coop GFs_CFs'!C:D, MATCH(B1504,'Coop GFs_CFs'!B:B,0),2),
"Population", INDEX('Coop GFs_CFs'!E:F, MATCH(B1504,'Coop GFs_CFs'!B:B,0),2),
"Household", INDEX('Coop GFs_CFs'!G:H, MATCH(B1504,'Coop GFs_CFs'!B:B,0),2),
"VMT", INDEX('Coop GFs_CFs'!I:J, MATCH(B1504,'Coop GFs_CFs'!B:B,0),2),
"Lane Mile", INDEX('Coop GFs_CFs'!K:L, MATCH(B1504,'Coop GFs_CFs'!B:B,0),2),
"Gas Sales", INDEX('Coop GFs_CFs'!M:N, MATCH(B1504,'Coop GFs_CFs'!B:B,0),2),
"No Growth", INDEX('Coop GFs_CFs'!O:P, MATCH(B1504,'Coop GFs_CFs'!B:B,0),2)
)</f>
        <v>1</v>
      </c>
      <c r="O1504" s="133"/>
      <c r="P1504" s="86">
        <f t="shared" si="89"/>
        <v>3.9142047930228402E-4</v>
      </c>
      <c r="Q1504" s="86">
        <f t="shared" si="90"/>
        <v>3.9142047930228402E-4</v>
      </c>
      <c r="R1504" s="156" t="s">
        <v>467</v>
      </c>
      <c r="S1504" s="85" t="s">
        <v>13</v>
      </c>
      <c r="T1504" s="85" t="s">
        <v>468</v>
      </c>
      <c r="U1504" s="85" t="s">
        <v>469</v>
      </c>
      <c r="V1504" s="85" t="s">
        <v>470</v>
      </c>
      <c r="W1504" s="85" t="s">
        <v>471</v>
      </c>
      <c r="X1504" s="85" t="s">
        <v>330</v>
      </c>
      <c r="Z1504" s="42" t="s">
        <v>2848</v>
      </c>
      <c r="AA1504"/>
    </row>
    <row r="1505" spans="1:27" s="39" customFormat="1" x14ac:dyDescent="0.35">
      <c r="A1505" s="85" t="s">
        <v>497</v>
      </c>
      <c r="B1505" s="87">
        <v>24009</v>
      </c>
      <c r="C1505" s="87" t="s">
        <v>12</v>
      </c>
      <c r="D1505" s="86">
        <v>0.48599387619047701</v>
      </c>
      <c r="E1505" s="86">
        <f>SUMIFS('Ratios_MARAMA-VA'!T:T, 'Ratios_MARAMA-VA'!AA:AA, Z1505)</f>
        <v>0.48599387618979401</v>
      </c>
      <c r="F1505" s="86">
        <f>SUMIFS('Ratios_MARAMA-VA'!J:J, 'Ratios_MARAMA-VA'!AA:AA, Z1505)</f>
        <v>1.32351273472166E-3</v>
      </c>
      <c r="G1505" s="122">
        <f t="shared" si="84"/>
        <v>2.7233115468409562E-3</v>
      </c>
      <c r="H1505" s="122">
        <v>0.49629196088118499</v>
      </c>
      <c r="I1505" s="86">
        <v>1.3515576276720712E-3</v>
      </c>
      <c r="J1505" s="122">
        <v>0.50259196563314801</v>
      </c>
      <c r="K1505" s="86">
        <v>1.3687145033582449E-3</v>
      </c>
      <c r="L1505" s="122" t="str" cm="1">
        <f t="array" ref="L1505">_xlfn.SWITCH(A1505,
    "District of Columbia", _xlfn.XLOOKUP(R1505, '2015 O3 Growth Surrogates'!A:A, '2015 O3 Growth Surrogates'!H:H),
    "Maryland", _xlfn.XLOOKUP(R1505, '2015 O3 Growth Surrogates'!A:A, '2015 O3 Growth Surrogates'!I:I),
    "Virginia", _xlfn.XLOOKUP(R1505, '2015 O3 Growth Surrogates'!A:A, '2015 O3 Growth Surrogates'!J:J)
)</f>
        <v>No Growth</v>
      </c>
      <c r="M1505" s="133" cm="1">
        <f t="array" ref="M1505">_xlfn.SWITCH(L1505,
"Employment", INDEX('Coop GFs_CFs'!C:D, MATCH(B1505,'Coop GFs_CFs'!B:B,0),1),
"Population", INDEX('Coop GFs_CFs'!E:F, MATCH(B1505,'Coop GFs_CFs'!B:B,0),1),
"Household", INDEX('Coop GFs_CFs'!G:H, MATCH(B1505,'Coop GFs_CFs'!B:B,0),1),
"VMT", INDEX('Coop GFs_CFs'!I:J, MATCH(B1505,'Coop GFs_CFs'!B:B,0),1),
"Lane Mile", INDEX('Coop GFs_CFs'!K:L, MATCH(B1505,'Coop GFs_CFs'!B:B,0),1),
"Gas Sales", INDEX('Coop GFs_CFs'!M:N, MATCH(B1505,'Coop GFs_CFs'!B:B,0),1),
"No Growth", INDEX('Coop GFs_CFs'!O:P, MATCH(B1505,'Coop GFs_CFs'!B:B,0),1)
)</f>
        <v>1</v>
      </c>
      <c r="N1505" s="133" cm="1">
        <f t="array" ref="N1505">_xlfn.SWITCH(L1505,
"Employment", INDEX('Coop GFs_CFs'!C:D, MATCH(B1505,'Coop GFs_CFs'!B:B,0),2),
"Population", INDEX('Coop GFs_CFs'!E:F, MATCH(B1505,'Coop GFs_CFs'!B:B,0),2),
"Household", INDEX('Coop GFs_CFs'!G:H, MATCH(B1505,'Coop GFs_CFs'!B:B,0),2),
"VMT", INDEX('Coop GFs_CFs'!I:J, MATCH(B1505,'Coop GFs_CFs'!B:B,0),2),
"Lane Mile", INDEX('Coop GFs_CFs'!K:L, MATCH(B1505,'Coop GFs_CFs'!B:B,0),2),
"Gas Sales", INDEX('Coop GFs_CFs'!M:N, MATCH(B1505,'Coop GFs_CFs'!B:B,0),2),
"No Growth", INDEX('Coop GFs_CFs'!O:P, MATCH(B1505,'Coop GFs_CFs'!B:B,0),2)
)</f>
        <v>1</v>
      </c>
      <c r="O1505" s="133"/>
      <c r="P1505" s="86">
        <f t="shared" si="89"/>
        <v>1.32351273472166E-3</v>
      </c>
      <c r="Q1505" s="86">
        <f t="shared" si="90"/>
        <v>1.32351273472166E-3</v>
      </c>
      <c r="R1505" s="156" t="s">
        <v>467</v>
      </c>
      <c r="S1505" s="85" t="s">
        <v>13</v>
      </c>
      <c r="T1505" s="85" t="s">
        <v>468</v>
      </c>
      <c r="U1505" s="85" t="s">
        <v>469</v>
      </c>
      <c r="V1505" s="85" t="s">
        <v>470</v>
      </c>
      <c r="W1505" s="85" t="s">
        <v>471</v>
      </c>
      <c r="X1505" s="85" t="s">
        <v>330</v>
      </c>
      <c r="Z1505" s="42" t="s">
        <v>2849</v>
      </c>
      <c r="AA1505"/>
    </row>
    <row r="1506" spans="1:27" s="39" customFormat="1" x14ac:dyDescent="0.35">
      <c r="A1506" s="85" t="s">
        <v>497</v>
      </c>
      <c r="B1506" s="87">
        <v>24017</v>
      </c>
      <c r="C1506" s="87" t="s">
        <v>12</v>
      </c>
      <c r="D1506" s="86">
        <v>9.3634832380952506</v>
      </c>
      <c r="E1506" s="86">
        <f>SUMIFS('Ratios_MARAMA-VA'!T:T, 'Ratios_MARAMA-VA'!AA:AA, Z1506)</f>
        <v>9.3634832380821695</v>
      </c>
      <c r="F1506" s="86">
        <f>SUMIFS('Ratios_MARAMA-VA'!J:J, 'Ratios_MARAMA-VA'!AA:AA, Z1506)</f>
        <v>2.54996820209209E-2</v>
      </c>
      <c r="G1506" s="122">
        <f t="shared" si="84"/>
        <v>2.723311546840954E-3</v>
      </c>
      <c r="H1506" s="122">
        <v>9.5618930290617108</v>
      </c>
      <c r="I1506" s="86">
        <v>2.6040013695701782E-2</v>
      </c>
      <c r="J1506" s="122">
        <v>9.6832731364764797</v>
      </c>
      <c r="K1506" s="86">
        <v>2.6370569543781218E-2</v>
      </c>
      <c r="L1506" s="122" t="str" cm="1">
        <f t="array" ref="L1506">_xlfn.SWITCH(A1506,
    "District of Columbia", _xlfn.XLOOKUP(R1506, '2015 O3 Growth Surrogates'!A:A, '2015 O3 Growth Surrogates'!H:H),
    "Maryland", _xlfn.XLOOKUP(R1506, '2015 O3 Growth Surrogates'!A:A, '2015 O3 Growth Surrogates'!I:I),
    "Virginia", _xlfn.XLOOKUP(R1506, '2015 O3 Growth Surrogates'!A:A, '2015 O3 Growth Surrogates'!J:J)
)</f>
        <v>No Growth</v>
      </c>
      <c r="M1506" s="133" cm="1">
        <f t="array" ref="M1506">_xlfn.SWITCH(L1506,
"Employment", INDEX('Coop GFs_CFs'!C:D, MATCH(B1506,'Coop GFs_CFs'!B:B,0),1),
"Population", INDEX('Coop GFs_CFs'!E:F, MATCH(B1506,'Coop GFs_CFs'!B:B,0),1),
"Household", INDEX('Coop GFs_CFs'!G:H, MATCH(B1506,'Coop GFs_CFs'!B:B,0),1),
"VMT", INDEX('Coop GFs_CFs'!I:J, MATCH(B1506,'Coop GFs_CFs'!B:B,0),1),
"Lane Mile", INDEX('Coop GFs_CFs'!K:L, MATCH(B1506,'Coop GFs_CFs'!B:B,0),1),
"Gas Sales", INDEX('Coop GFs_CFs'!M:N, MATCH(B1506,'Coop GFs_CFs'!B:B,0),1),
"No Growth", INDEX('Coop GFs_CFs'!O:P, MATCH(B1506,'Coop GFs_CFs'!B:B,0),1)
)</f>
        <v>1</v>
      </c>
      <c r="N1506" s="133" cm="1">
        <f t="array" ref="N1506">_xlfn.SWITCH(L1506,
"Employment", INDEX('Coop GFs_CFs'!C:D, MATCH(B1506,'Coop GFs_CFs'!B:B,0),2),
"Population", INDEX('Coop GFs_CFs'!E:F, MATCH(B1506,'Coop GFs_CFs'!B:B,0),2),
"Household", INDEX('Coop GFs_CFs'!G:H, MATCH(B1506,'Coop GFs_CFs'!B:B,0),2),
"VMT", INDEX('Coop GFs_CFs'!I:J, MATCH(B1506,'Coop GFs_CFs'!B:B,0),2),
"Lane Mile", INDEX('Coop GFs_CFs'!K:L, MATCH(B1506,'Coop GFs_CFs'!B:B,0),2),
"Gas Sales", INDEX('Coop GFs_CFs'!M:N, MATCH(B1506,'Coop GFs_CFs'!B:B,0),2),
"No Growth", INDEX('Coop GFs_CFs'!O:P, MATCH(B1506,'Coop GFs_CFs'!B:B,0),2)
)</f>
        <v>1</v>
      </c>
      <c r="O1506" s="133"/>
      <c r="P1506" s="86">
        <f t="shared" si="89"/>
        <v>2.54996820209209E-2</v>
      </c>
      <c r="Q1506" s="86">
        <f t="shared" si="90"/>
        <v>2.54996820209209E-2</v>
      </c>
      <c r="R1506" s="156" t="s">
        <v>467</v>
      </c>
      <c r="S1506" s="85" t="s">
        <v>13</v>
      </c>
      <c r="T1506" s="85" t="s">
        <v>468</v>
      </c>
      <c r="U1506" s="85" t="s">
        <v>469</v>
      </c>
      <c r="V1506" s="85" t="s">
        <v>470</v>
      </c>
      <c r="W1506" s="85" t="s">
        <v>471</v>
      </c>
      <c r="X1506" s="85" t="s">
        <v>330</v>
      </c>
      <c r="Z1506" s="42" t="s">
        <v>2850</v>
      </c>
      <c r="AA1506"/>
    </row>
    <row r="1507" spans="1:27" s="39" customFormat="1" x14ac:dyDescent="0.35">
      <c r="A1507" s="85" t="s">
        <v>497</v>
      </c>
      <c r="B1507" s="87">
        <v>24021</v>
      </c>
      <c r="C1507" s="87" t="s">
        <v>12</v>
      </c>
      <c r="D1507" s="86">
        <v>35.973855952381001</v>
      </c>
      <c r="E1507" s="86">
        <f>SUMIFS('Ratios_MARAMA-VA'!T:T, 'Ratios_MARAMA-VA'!AA:AA, Z1507)</f>
        <v>35.973855952330403</v>
      </c>
      <c r="F1507" s="86">
        <f>SUMIFS('Ratios_MARAMA-VA'!J:J, 'Ratios_MARAMA-VA'!AA:AA, Z1507)</f>
        <v>9.7968017299375404E-2</v>
      </c>
      <c r="G1507" s="122">
        <f t="shared" si="84"/>
        <v>2.723311546840977E-3</v>
      </c>
      <c r="H1507" s="122">
        <v>36.736132666962</v>
      </c>
      <c r="I1507" s="86">
        <v>0.10004393427821963</v>
      </c>
      <c r="J1507" s="122">
        <v>37.202466657058601</v>
      </c>
      <c r="K1507" s="86">
        <v>0.10131390701813413</v>
      </c>
      <c r="L1507" s="122" t="str" cm="1">
        <f t="array" ref="L1507">_xlfn.SWITCH(A1507,
    "District of Columbia", _xlfn.XLOOKUP(R1507, '2015 O3 Growth Surrogates'!A:A, '2015 O3 Growth Surrogates'!H:H),
    "Maryland", _xlfn.XLOOKUP(R1507, '2015 O3 Growth Surrogates'!A:A, '2015 O3 Growth Surrogates'!I:I),
    "Virginia", _xlfn.XLOOKUP(R1507, '2015 O3 Growth Surrogates'!A:A, '2015 O3 Growth Surrogates'!J:J)
)</f>
        <v>No Growth</v>
      </c>
      <c r="M1507" s="133" cm="1">
        <f t="array" ref="M1507">_xlfn.SWITCH(L1507,
"Employment", INDEX('Coop GFs_CFs'!C:D, MATCH(B1507,'Coop GFs_CFs'!B:B,0),1),
"Population", INDEX('Coop GFs_CFs'!E:F, MATCH(B1507,'Coop GFs_CFs'!B:B,0),1),
"Household", INDEX('Coop GFs_CFs'!G:H, MATCH(B1507,'Coop GFs_CFs'!B:B,0),1),
"VMT", INDEX('Coop GFs_CFs'!I:J, MATCH(B1507,'Coop GFs_CFs'!B:B,0),1),
"Lane Mile", INDEX('Coop GFs_CFs'!K:L, MATCH(B1507,'Coop GFs_CFs'!B:B,0),1),
"Gas Sales", INDEX('Coop GFs_CFs'!M:N, MATCH(B1507,'Coop GFs_CFs'!B:B,0),1),
"No Growth", INDEX('Coop GFs_CFs'!O:P, MATCH(B1507,'Coop GFs_CFs'!B:B,0),1)
)</f>
        <v>1</v>
      </c>
      <c r="N1507" s="133" cm="1">
        <f t="array" ref="N1507">_xlfn.SWITCH(L1507,
"Employment", INDEX('Coop GFs_CFs'!C:D, MATCH(B1507,'Coop GFs_CFs'!B:B,0),2),
"Population", INDEX('Coop GFs_CFs'!E:F, MATCH(B1507,'Coop GFs_CFs'!B:B,0),2),
"Household", INDEX('Coop GFs_CFs'!G:H, MATCH(B1507,'Coop GFs_CFs'!B:B,0),2),
"VMT", INDEX('Coop GFs_CFs'!I:J, MATCH(B1507,'Coop GFs_CFs'!B:B,0),2),
"Lane Mile", INDEX('Coop GFs_CFs'!K:L, MATCH(B1507,'Coop GFs_CFs'!B:B,0),2),
"Gas Sales", INDEX('Coop GFs_CFs'!M:N, MATCH(B1507,'Coop GFs_CFs'!B:B,0),2),
"No Growth", INDEX('Coop GFs_CFs'!O:P, MATCH(B1507,'Coop GFs_CFs'!B:B,0),2)
)</f>
        <v>1</v>
      </c>
      <c r="O1507" s="133"/>
      <c r="P1507" s="86">
        <f t="shared" si="89"/>
        <v>9.7968017299375404E-2</v>
      </c>
      <c r="Q1507" s="86">
        <f t="shared" si="90"/>
        <v>9.7968017299375404E-2</v>
      </c>
      <c r="R1507" s="156" t="s">
        <v>467</v>
      </c>
      <c r="S1507" s="85" t="s">
        <v>13</v>
      </c>
      <c r="T1507" s="85" t="s">
        <v>468</v>
      </c>
      <c r="U1507" s="85" t="s">
        <v>469</v>
      </c>
      <c r="V1507" s="85" t="s">
        <v>470</v>
      </c>
      <c r="W1507" s="85" t="s">
        <v>471</v>
      </c>
      <c r="X1507" s="85" t="s">
        <v>330</v>
      </c>
      <c r="Z1507" s="42" t="s">
        <v>2851</v>
      </c>
      <c r="AA1507"/>
    </row>
    <row r="1508" spans="1:27" s="39" customFormat="1" x14ac:dyDescent="0.35">
      <c r="A1508" s="85" t="s">
        <v>497</v>
      </c>
      <c r="B1508" s="87">
        <v>24031</v>
      </c>
      <c r="C1508" s="87" t="s">
        <v>12</v>
      </c>
      <c r="D1508" s="86">
        <v>22.735679285714301</v>
      </c>
      <c r="E1508" s="86">
        <f>SUMIFS('Ratios_MARAMA-VA'!T:T, 'Ratios_MARAMA-VA'!AA:AA, Z1508)</f>
        <v>22.735679285682401</v>
      </c>
      <c r="F1508" s="86">
        <f>SUMIFS('Ratios_MARAMA-VA'!J:J, 'Ratios_MARAMA-VA'!AA:AA, Z1508)</f>
        <v>6.1916337923971797E-2</v>
      </c>
      <c r="G1508" s="122">
        <f t="shared" si="84"/>
        <v>2.7233115468409635E-3</v>
      </c>
      <c r="H1508" s="122">
        <v>23.2174424565188</v>
      </c>
      <c r="I1508" s="86">
        <v>6.322832912995327E-2</v>
      </c>
      <c r="J1508" s="122">
        <v>23.512168161010901</v>
      </c>
      <c r="K1508" s="86">
        <v>6.4030959044147448E-2</v>
      </c>
      <c r="L1508" s="122" t="str" cm="1">
        <f t="array" ref="L1508">_xlfn.SWITCH(A1508,
    "District of Columbia", _xlfn.XLOOKUP(R1508, '2015 O3 Growth Surrogates'!A:A, '2015 O3 Growth Surrogates'!H:H),
    "Maryland", _xlfn.XLOOKUP(R1508, '2015 O3 Growth Surrogates'!A:A, '2015 O3 Growth Surrogates'!I:I),
    "Virginia", _xlfn.XLOOKUP(R1508, '2015 O3 Growth Surrogates'!A:A, '2015 O3 Growth Surrogates'!J:J)
)</f>
        <v>No Growth</v>
      </c>
      <c r="M1508" s="133" cm="1">
        <f t="array" ref="M1508">_xlfn.SWITCH(L1508,
"Employment", INDEX('Coop GFs_CFs'!C:D, MATCH(B1508,'Coop GFs_CFs'!B:B,0),1),
"Population", INDEX('Coop GFs_CFs'!E:F, MATCH(B1508,'Coop GFs_CFs'!B:B,0),1),
"Household", INDEX('Coop GFs_CFs'!G:H, MATCH(B1508,'Coop GFs_CFs'!B:B,0),1),
"VMT", INDEX('Coop GFs_CFs'!I:J, MATCH(B1508,'Coop GFs_CFs'!B:B,0),1),
"Lane Mile", INDEX('Coop GFs_CFs'!K:L, MATCH(B1508,'Coop GFs_CFs'!B:B,0),1),
"Gas Sales", INDEX('Coop GFs_CFs'!M:N, MATCH(B1508,'Coop GFs_CFs'!B:B,0),1),
"No Growth", INDEX('Coop GFs_CFs'!O:P, MATCH(B1508,'Coop GFs_CFs'!B:B,0),1)
)</f>
        <v>1</v>
      </c>
      <c r="N1508" s="133" cm="1">
        <f t="array" ref="N1508">_xlfn.SWITCH(L1508,
"Employment", INDEX('Coop GFs_CFs'!C:D, MATCH(B1508,'Coop GFs_CFs'!B:B,0),2),
"Population", INDEX('Coop GFs_CFs'!E:F, MATCH(B1508,'Coop GFs_CFs'!B:B,0),2),
"Household", INDEX('Coop GFs_CFs'!G:H, MATCH(B1508,'Coop GFs_CFs'!B:B,0),2),
"VMT", INDEX('Coop GFs_CFs'!I:J, MATCH(B1508,'Coop GFs_CFs'!B:B,0),2),
"Lane Mile", INDEX('Coop GFs_CFs'!K:L, MATCH(B1508,'Coop GFs_CFs'!B:B,0),2),
"Gas Sales", INDEX('Coop GFs_CFs'!M:N, MATCH(B1508,'Coop GFs_CFs'!B:B,0),2),
"No Growth", INDEX('Coop GFs_CFs'!O:P, MATCH(B1508,'Coop GFs_CFs'!B:B,0),2)
)</f>
        <v>1</v>
      </c>
      <c r="O1508" s="133"/>
      <c r="P1508" s="86">
        <f t="shared" si="89"/>
        <v>6.1916337923971797E-2</v>
      </c>
      <c r="Q1508" s="86">
        <f t="shared" si="90"/>
        <v>6.1916337923971797E-2</v>
      </c>
      <c r="R1508" s="156" t="s">
        <v>467</v>
      </c>
      <c r="S1508" s="85" t="s">
        <v>13</v>
      </c>
      <c r="T1508" s="85" t="s">
        <v>468</v>
      </c>
      <c r="U1508" s="85" t="s">
        <v>469</v>
      </c>
      <c r="V1508" s="85" t="s">
        <v>470</v>
      </c>
      <c r="W1508" s="85" t="s">
        <v>471</v>
      </c>
      <c r="X1508" s="85" t="s">
        <v>330</v>
      </c>
      <c r="Z1508" s="42" t="s">
        <v>2852</v>
      </c>
      <c r="AA1508"/>
    </row>
    <row r="1509" spans="1:27" s="39" customFormat="1" x14ac:dyDescent="0.35">
      <c r="A1509" s="85" t="s">
        <v>497</v>
      </c>
      <c r="B1509" s="87">
        <v>24033</v>
      </c>
      <c r="C1509" s="87" t="s">
        <v>12</v>
      </c>
      <c r="D1509" s="86">
        <v>25.566220714285699</v>
      </c>
      <c r="E1509" s="86">
        <f>SUMIFS('Ratios_MARAMA-VA'!T:T, 'Ratios_MARAMA-VA'!AA:AA, Z1509)</f>
        <v>25.566220714249901</v>
      </c>
      <c r="F1509" s="86">
        <f>SUMIFS('Ratios_MARAMA-VA'!J:J, 'Ratios_MARAMA-VA'!AA:AA, Z1509)</f>
        <v>6.9624784080201105E-2</v>
      </c>
      <c r="G1509" s="122">
        <f t="shared" si="84"/>
        <v>2.7233115468409527E-3</v>
      </c>
      <c r="H1509" s="122">
        <v>26.1079623267538</v>
      </c>
      <c r="I1509" s="86">
        <v>7.1100115268937211E-2</v>
      </c>
      <c r="J1509" s="122">
        <v>26.439380724969599</v>
      </c>
      <c r="K1509" s="86">
        <v>7.2002670819633824E-2</v>
      </c>
      <c r="L1509" s="122" t="str" cm="1">
        <f t="array" ref="L1509">_xlfn.SWITCH(A1509,
    "District of Columbia", _xlfn.XLOOKUP(R1509, '2015 O3 Growth Surrogates'!A:A, '2015 O3 Growth Surrogates'!H:H),
    "Maryland", _xlfn.XLOOKUP(R1509, '2015 O3 Growth Surrogates'!A:A, '2015 O3 Growth Surrogates'!I:I),
    "Virginia", _xlfn.XLOOKUP(R1509, '2015 O3 Growth Surrogates'!A:A, '2015 O3 Growth Surrogates'!J:J)
)</f>
        <v>No Growth</v>
      </c>
      <c r="M1509" s="133" cm="1">
        <f t="array" ref="M1509">_xlfn.SWITCH(L1509,
"Employment", INDEX('Coop GFs_CFs'!C:D, MATCH(B1509,'Coop GFs_CFs'!B:B,0),1),
"Population", INDEX('Coop GFs_CFs'!E:F, MATCH(B1509,'Coop GFs_CFs'!B:B,0),1),
"Household", INDEX('Coop GFs_CFs'!G:H, MATCH(B1509,'Coop GFs_CFs'!B:B,0),1),
"VMT", INDEX('Coop GFs_CFs'!I:J, MATCH(B1509,'Coop GFs_CFs'!B:B,0),1),
"Lane Mile", INDEX('Coop GFs_CFs'!K:L, MATCH(B1509,'Coop GFs_CFs'!B:B,0),1),
"Gas Sales", INDEX('Coop GFs_CFs'!M:N, MATCH(B1509,'Coop GFs_CFs'!B:B,0),1),
"No Growth", INDEX('Coop GFs_CFs'!O:P, MATCH(B1509,'Coop GFs_CFs'!B:B,0),1)
)</f>
        <v>1</v>
      </c>
      <c r="N1509" s="133" cm="1">
        <f t="array" ref="N1509">_xlfn.SWITCH(L1509,
"Employment", INDEX('Coop GFs_CFs'!C:D, MATCH(B1509,'Coop GFs_CFs'!B:B,0),2),
"Population", INDEX('Coop GFs_CFs'!E:F, MATCH(B1509,'Coop GFs_CFs'!B:B,0),2),
"Household", INDEX('Coop GFs_CFs'!G:H, MATCH(B1509,'Coop GFs_CFs'!B:B,0),2),
"VMT", INDEX('Coop GFs_CFs'!I:J, MATCH(B1509,'Coop GFs_CFs'!B:B,0),2),
"Lane Mile", INDEX('Coop GFs_CFs'!K:L, MATCH(B1509,'Coop GFs_CFs'!B:B,0),2),
"Gas Sales", INDEX('Coop GFs_CFs'!M:N, MATCH(B1509,'Coop GFs_CFs'!B:B,0),2),
"No Growth", INDEX('Coop GFs_CFs'!O:P, MATCH(B1509,'Coop GFs_CFs'!B:B,0),2)
)</f>
        <v>1</v>
      </c>
      <c r="O1509" s="133"/>
      <c r="P1509" s="86">
        <f t="shared" si="89"/>
        <v>6.9624784080201105E-2</v>
      </c>
      <c r="Q1509" s="86">
        <f t="shared" si="90"/>
        <v>6.9624784080201105E-2</v>
      </c>
      <c r="R1509" s="156" t="s">
        <v>467</v>
      </c>
      <c r="S1509" s="85" t="s">
        <v>13</v>
      </c>
      <c r="T1509" s="85" t="s">
        <v>468</v>
      </c>
      <c r="U1509" s="85" t="s">
        <v>469</v>
      </c>
      <c r="V1509" s="85" t="s">
        <v>470</v>
      </c>
      <c r="W1509" s="85" t="s">
        <v>471</v>
      </c>
      <c r="X1509" s="85" t="s">
        <v>330</v>
      </c>
      <c r="Z1509" s="42" t="s">
        <v>2853</v>
      </c>
      <c r="AA1509"/>
    </row>
    <row r="1510" spans="1:27" s="39" customFormat="1" x14ac:dyDescent="0.35">
      <c r="A1510" s="85" t="s">
        <v>811</v>
      </c>
      <c r="B1510" s="87">
        <v>51013</v>
      </c>
      <c r="C1510" s="87" t="s">
        <v>12</v>
      </c>
      <c r="D1510" s="86">
        <v>2.15406939130435</v>
      </c>
      <c r="E1510" s="86">
        <f>SUMIFS('Ratios_MARAMA-VA'!T:T, 'Ratios_MARAMA-VA'!AA:AA, Z1510)</f>
        <v>2.1540693913013298</v>
      </c>
      <c r="F1510" s="86">
        <f>SUMIFS('Ratios_MARAMA-VA'!J:J, 'Ratios_MARAMA-VA'!AA:AA, Z1510)</f>
        <v>5.8662020460275898E-3</v>
      </c>
      <c r="G1510" s="122">
        <f t="shared" si="84"/>
        <v>2.7233115468409601E-3</v>
      </c>
      <c r="H1510" s="122">
        <v>2.19971356524991</v>
      </c>
      <c r="I1510" s="86">
        <v>5.9905053519877759E-3</v>
      </c>
      <c r="J1510" s="122">
        <v>2.2276370598989499</v>
      </c>
      <c r="K1510" s="86">
        <v>6.0665497273936575E-3</v>
      </c>
      <c r="L1510" s="122" t="str" cm="1">
        <f t="array" ref="L1510">_xlfn.SWITCH(A1510,
    "District of Columbia", _xlfn.XLOOKUP(R1510, '2015 O3 Growth Surrogates'!A:A, '2015 O3 Growth Surrogates'!H:H),
    "Maryland", _xlfn.XLOOKUP(R1510, '2015 O3 Growth Surrogates'!A:A, '2015 O3 Growth Surrogates'!I:I),
    "Virginia", _xlfn.XLOOKUP(R1510, '2015 O3 Growth Surrogates'!A:A, '2015 O3 Growth Surrogates'!J:J)
)</f>
        <v>No Growth</v>
      </c>
      <c r="M1510" s="133" cm="1">
        <f t="array" ref="M1510">_xlfn.SWITCH(L1510,
"Employment", INDEX('Coop GFs_CFs'!C:D, MATCH(B1510,'Coop GFs_CFs'!B:B,0),1),
"Population", INDEX('Coop GFs_CFs'!E:F, MATCH(B1510,'Coop GFs_CFs'!B:B,0),1),
"Household", INDEX('Coop GFs_CFs'!G:H, MATCH(B1510,'Coop GFs_CFs'!B:B,0),1),
"VMT", INDEX('Coop GFs_CFs'!I:J, MATCH(B1510,'Coop GFs_CFs'!B:B,0),1),
"Lane Mile", INDEX('Coop GFs_CFs'!K:L, MATCH(B1510,'Coop GFs_CFs'!B:B,0),1),
"Gas Sales", INDEX('Coop GFs_CFs'!M:N, MATCH(B1510,'Coop GFs_CFs'!B:B,0),1),
"No Growth", INDEX('Coop GFs_CFs'!O:P, MATCH(B1510,'Coop GFs_CFs'!B:B,0),1)
)</f>
        <v>1</v>
      </c>
      <c r="N1510" s="133" cm="1">
        <f t="array" ref="N1510">_xlfn.SWITCH(L1510,
"Employment", INDEX('Coop GFs_CFs'!C:D, MATCH(B1510,'Coop GFs_CFs'!B:B,0),2),
"Population", INDEX('Coop GFs_CFs'!E:F, MATCH(B1510,'Coop GFs_CFs'!B:B,0),2),
"Household", INDEX('Coop GFs_CFs'!G:H, MATCH(B1510,'Coop GFs_CFs'!B:B,0),2),
"VMT", INDEX('Coop GFs_CFs'!I:J, MATCH(B1510,'Coop GFs_CFs'!B:B,0),2),
"Lane Mile", INDEX('Coop GFs_CFs'!K:L, MATCH(B1510,'Coop GFs_CFs'!B:B,0),2),
"Gas Sales", INDEX('Coop GFs_CFs'!M:N, MATCH(B1510,'Coop GFs_CFs'!B:B,0),2),
"No Growth", INDEX('Coop GFs_CFs'!O:P, MATCH(B1510,'Coop GFs_CFs'!B:B,0),2)
)</f>
        <v>1</v>
      </c>
      <c r="O1510" s="133"/>
      <c r="P1510" s="86">
        <f t="shared" si="89"/>
        <v>5.8662020460275898E-3</v>
      </c>
      <c r="Q1510" s="86">
        <f t="shared" si="90"/>
        <v>5.8662020460275898E-3</v>
      </c>
      <c r="R1510" s="156" t="s">
        <v>467</v>
      </c>
      <c r="S1510" s="85" t="s">
        <v>13</v>
      </c>
      <c r="T1510" s="85" t="s">
        <v>468</v>
      </c>
      <c r="U1510" s="85" t="s">
        <v>469</v>
      </c>
      <c r="V1510" s="85" t="s">
        <v>470</v>
      </c>
      <c r="W1510" s="85" t="s">
        <v>471</v>
      </c>
      <c r="X1510" s="85" t="s">
        <v>330</v>
      </c>
      <c r="Z1510" s="42" t="s">
        <v>2854</v>
      </c>
      <c r="AA1510"/>
    </row>
    <row r="1511" spans="1:27" s="39" customFormat="1" x14ac:dyDescent="0.35">
      <c r="A1511" s="85" t="s">
        <v>811</v>
      </c>
      <c r="B1511" s="87">
        <v>51107</v>
      </c>
      <c r="C1511" s="87" t="s">
        <v>12</v>
      </c>
      <c r="D1511" s="86">
        <v>62.58276</v>
      </c>
      <c r="E1511" s="86">
        <f>SUMIFS('Ratios_MARAMA-VA'!T:T, 'Ratios_MARAMA-VA'!AA:AA, Z1511)</f>
        <v>62.582759999912398</v>
      </c>
      <c r="F1511" s="86">
        <f>SUMIFS('Ratios_MARAMA-VA'!J:J, 'Ratios_MARAMA-VA'!AA:AA, Z1511)</f>
        <v>0.170432352940937</v>
      </c>
      <c r="G1511" s="122">
        <f t="shared" si="84"/>
        <v>2.7233115468409444E-3</v>
      </c>
      <c r="H1511" s="122">
        <v>63.908872517528202</v>
      </c>
      <c r="I1511" s="86">
        <v>0.17404377047257044</v>
      </c>
      <c r="J1511" s="122">
        <v>64.720141351780796</v>
      </c>
      <c r="K1511" s="86">
        <v>0.17625310825648274</v>
      </c>
      <c r="L1511" s="122" t="str" cm="1">
        <f t="array" ref="L1511">_xlfn.SWITCH(A1511,
    "District of Columbia", _xlfn.XLOOKUP(R1511, '2015 O3 Growth Surrogates'!A:A, '2015 O3 Growth Surrogates'!H:H),
    "Maryland", _xlfn.XLOOKUP(R1511, '2015 O3 Growth Surrogates'!A:A, '2015 O3 Growth Surrogates'!I:I),
    "Virginia", _xlfn.XLOOKUP(R1511, '2015 O3 Growth Surrogates'!A:A, '2015 O3 Growth Surrogates'!J:J)
)</f>
        <v>No Growth</v>
      </c>
      <c r="M1511" s="133" cm="1">
        <f t="array" ref="M1511">_xlfn.SWITCH(L1511,
"Employment", INDEX('Coop GFs_CFs'!C:D, MATCH(B1511,'Coop GFs_CFs'!B:B,0),1),
"Population", INDEX('Coop GFs_CFs'!E:F, MATCH(B1511,'Coop GFs_CFs'!B:B,0),1),
"Household", INDEX('Coop GFs_CFs'!G:H, MATCH(B1511,'Coop GFs_CFs'!B:B,0),1),
"VMT", INDEX('Coop GFs_CFs'!I:J, MATCH(B1511,'Coop GFs_CFs'!B:B,0),1),
"Lane Mile", INDEX('Coop GFs_CFs'!K:L, MATCH(B1511,'Coop GFs_CFs'!B:B,0),1),
"Gas Sales", INDEX('Coop GFs_CFs'!M:N, MATCH(B1511,'Coop GFs_CFs'!B:B,0),1),
"No Growth", INDEX('Coop GFs_CFs'!O:P, MATCH(B1511,'Coop GFs_CFs'!B:B,0),1)
)</f>
        <v>1</v>
      </c>
      <c r="N1511" s="133" cm="1">
        <f t="array" ref="N1511">_xlfn.SWITCH(L1511,
"Employment", INDEX('Coop GFs_CFs'!C:D, MATCH(B1511,'Coop GFs_CFs'!B:B,0),2),
"Population", INDEX('Coop GFs_CFs'!E:F, MATCH(B1511,'Coop GFs_CFs'!B:B,0),2),
"Household", INDEX('Coop GFs_CFs'!G:H, MATCH(B1511,'Coop GFs_CFs'!B:B,0),2),
"VMT", INDEX('Coop GFs_CFs'!I:J, MATCH(B1511,'Coop GFs_CFs'!B:B,0),2),
"Lane Mile", INDEX('Coop GFs_CFs'!K:L, MATCH(B1511,'Coop GFs_CFs'!B:B,0),2),
"Gas Sales", INDEX('Coop GFs_CFs'!M:N, MATCH(B1511,'Coop GFs_CFs'!B:B,0),2),
"No Growth", INDEX('Coop GFs_CFs'!O:P, MATCH(B1511,'Coop GFs_CFs'!B:B,0),2)
)</f>
        <v>1</v>
      </c>
      <c r="O1511" s="133"/>
      <c r="P1511" s="86">
        <f t="shared" si="89"/>
        <v>0.170432352940937</v>
      </c>
      <c r="Q1511" s="86">
        <f t="shared" si="90"/>
        <v>0.170432352940937</v>
      </c>
      <c r="R1511" s="156" t="s">
        <v>467</v>
      </c>
      <c r="S1511" s="85" t="s">
        <v>13</v>
      </c>
      <c r="T1511" s="85" t="s">
        <v>468</v>
      </c>
      <c r="U1511" s="85" t="s">
        <v>469</v>
      </c>
      <c r="V1511" s="85" t="s">
        <v>470</v>
      </c>
      <c r="W1511" s="85" t="s">
        <v>471</v>
      </c>
      <c r="X1511" s="85" t="s">
        <v>330</v>
      </c>
      <c r="Z1511" s="42" t="s">
        <v>2855</v>
      </c>
      <c r="AA1511"/>
    </row>
    <row r="1512" spans="1:27" s="39" customFormat="1" x14ac:dyDescent="0.35">
      <c r="A1512" s="85" t="s">
        <v>811</v>
      </c>
      <c r="B1512" s="87">
        <v>51683</v>
      </c>
      <c r="C1512" s="87" t="s">
        <v>12</v>
      </c>
      <c r="D1512" s="86">
        <v>29.416511739130399</v>
      </c>
      <c r="E1512" s="86">
        <f>SUMIFS('Ratios_MARAMA-VA'!T:T, 'Ratios_MARAMA-VA'!AA:AA, Z1512)</f>
        <v>29.416511739089099</v>
      </c>
      <c r="F1512" s="86">
        <f>SUMIFS('Ratios_MARAMA-VA'!J:J, 'Ratios_MARAMA-VA'!AA:AA, Z1512)</f>
        <v>8.0110326086844097E-2</v>
      </c>
      <c r="G1512" s="122">
        <f t="shared" si="84"/>
        <v>2.7233115468409635E-3</v>
      </c>
      <c r="H1512" s="122">
        <v>30.039840023777501</v>
      </c>
      <c r="I1512" s="86">
        <v>8.1807843202008595E-2</v>
      </c>
      <c r="J1512" s="122">
        <v>30.421170268502699</v>
      </c>
      <c r="K1512" s="86">
        <v>8.2846324260628421E-2</v>
      </c>
      <c r="L1512" s="122" t="str" cm="1">
        <f t="array" ref="L1512">_xlfn.SWITCH(A1512,
    "District of Columbia", _xlfn.XLOOKUP(R1512, '2015 O3 Growth Surrogates'!A:A, '2015 O3 Growth Surrogates'!H:H),
    "Maryland", _xlfn.XLOOKUP(R1512, '2015 O3 Growth Surrogates'!A:A, '2015 O3 Growth Surrogates'!I:I),
    "Virginia", _xlfn.XLOOKUP(R1512, '2015 O3 Growth Surrogates'!A:A, '2015 O3 Growth Surrogates'!J:J)
)</f>
        <v>No Growth</v>
      </c>
      <c r="M1512" s="133" cm="1">
        <f t="array" ref="M1512">_xlfn.SWITCH(L1512,
"Employment", INDEX('Coop GFs_CFs'!C:D, MATCH(B1512,'Coop GFs_CFs'!B:B,0),1),
"Population", INDEX('Coop GFs_CFs'!E:F, MATCH(B1512,'Coop GFs_CFs'!B:B,0),1),
"Household", INDEX('Coop GFs_CFs'!G:H, MATCH(B1512,'Coop GFs_CFs'!B:B,0),1),
"VMT", INDEX('Coop GFs_CFs'!I:J, MATCH(B1512,'Coop GFs_CFs'!B:B,0),1),
"Lane Mile", INDEX('Coop GFs_CFs'!K:L, MATCH(B1512,'Coop GFs_CFs'!B:B,0),1),
"Gas Sales", INDEX('Coop GFs_CFs'!M:N, MATCH(B1512,'Coop GFs_CFs'!B:B,0),1),
"No Growth", INDEX('Coop GFs_CFs'!O:P, MATCH(B1512,'Coop GFs_CFs'!B:B,0),1)
)</f>
        <v>1</v>
      </c>
      <c r="N1512" s="133" cm="1">
        <f t="array" ref="N1512">_xlfn.SWITCH(L1512,
"Employment", INDEX('Coop GFs_CFs'!C:D, MATCH(B1512,'Coop GFs_CFs'!B:B,0),2),
"Population", INDEX('Coop GFs_CFs'!E:F, MATCH(B1512,'Coop GFs_CFs'!B:B,0),2),
"Household", INDEX('Coop GFs_CFs'!G:H, MATCH(B1512,'Coop GFs_CFs'!B:B,0),2),
"VMT", INDEX('Coop GFs_CFs'!I:J, MATCH(B1512,'Coop GFs_CFs'!B:B,0),2),
"Lane Mile", INDEX('Coop GFs_CFs'!K:L, MATCH(B1512,'Coop GFs_CFs'!B:B,0),2),
"Gas Sales", INDEX('Coop GFs_CFs'!M:N, MATCH(B1512,'Coop GFs_CFs'!B:B,0),2),
"No Growth", INDEX('Coop GFs_CFs'!O:P, MATCH(B1512,'Coop GFs_CFs'!B:B,0),2)
)</f>
        <v>1</v>
      </c>
      <c r="O1512" s="133"/>
      <c r="P1512" s="86">
        <f t="shared" si="89"/>
        <v>8.0110326086844097E-2</v>
      </c>
      <c r="Q1512" s="86">
        <f t="shared" si="90"/>
        <v>8.0110326086844097E-2</v>
      </c>
      <c r="R1512" s="156" t="s">
        <v>467</v>
      </c>
      <c r="S1512" s="85" t="s">
        <v>13</v>
      </c>
      <c r="T1512" s="85" t="s">
        <v>468</v>
      </c>
      <c r="U1512" s="85" t="s">
        <v>469</v>
      </c>
      <c r="V1512" s="85" t="s">
        <v>470</v>
      </c>
      <c r="W1512" s="85" t="s">
        <v>471</v>
      </c>
      <c r="X1512" s="85" t="s">
        <v>330</v>
      </c>
      <c r="Z1512" s="42" t="s">
        <v>2856</v>
      </c>
      <c r="AA1512"/>
    </row>
    <row r="1513" spans="1:27" s="39" customFormat="1" x14ac:dyDescent="0.35">
      <c r="A1513" s="85" t="s">
        <v>497</v>
      </c>
      <c r="B1513" s="87">
        <v>24009</v>
      </c>
      <c r="C1513" s="87" t="s">
        <v>12</v>
      </c>
      <c r="D1513" s="86">
        <v>1.2155173571428001E-3</v>
      </c>
      <c r="E1513" s="86">
        <f>SUMIFS('Ratios_MARAMA-VA'!T:T, 'Ratios_MARAMA-VA'!AA:AA, Z1513)</f>
        <v>1.2155173571411499E-3</v>
      </c>
      <c r="F1513" s="86">
        <f>SUMIFS('Ratios_MARAMA-VA'!J:J, 'Ratios_MARAMA-VA'!AA:AA, Z1513)</f>
        <v>3.3102324540881099E-6</v>
      </c>
      <c r="G1513" s="122">
        <f t="shared" si="84"/>
        <v>2.7233115468409674E-3</v>
      </c>
      <c r="H1513" s="122">
        <v>1.2412738559385999E-3</v>
      </c>
      <c r="I1513" s="86">
        <v>3.3803754246694009E-6</v>
      </c>
      <c r="J1513" s="122">
        <v>1.257030772849E-3</v>
      </c>
      <c r="K1513" s="86">
        <v>3.4232864184341069E-6</v>
      </c>
      <c r="L1513" s="122" t="str" cm="1">
        <f t="array" ref="L1513">_xlfn.SWITCH(A1513,
    "District of Columbia", _xlfn.XLOOKUP(R1513, '2015 O3 Growth Surrogates'!A:A, '2015 O3 Growth Surrogates'!H:H),
    "Maryland", _xlfn.XLOOKUP(R1513, '2015 O3 Growth Surrogates'!A:A, '2015 O3 Growth Surrogates'!I:I),
    "Virginia", _xlfn.XLOOKUP(R1513, '2015 O3 Growth Surrogates'!A:A, '2015 O3 Growth Surrogates'!J:J)
)</f>
        <v>No Growth</v>
      </c>
      <c r="M1513" s="133" cm="1">
        <f t="array" ref="M1513">_xlfn.SWITCH(L1513,
"Employment", INDEX('Coop GFs_CFs'!C:D, MATCH(B1513,'Coop GFs_CFs'!B:B,0),1),
"Population", INDEX('Coop GFs_CFs'!E:F, MATCH(B1513,'Coop GFs_CFs'!B:B,0),1),
"Household", INDEX('Coop GFs_CFs'!G:H, MATCH(B1513,'Coop GFs_CFs'!B:B,0),1),
"VMT", INDEX('Coop GFs_CFs'!I:J, MATCH(B1513,'Coop GFs_CFs'!B:B,0),1),
"Lane Mile", INDEX('Coop GFs_CFs'!K:L, MATCH(B1513,'Coop GFs_CFs'!B:B,0),1),
"Gas Sales", INDEX('Coop GFs_CFs'!M:N, MATCH(B1513,'Coop GFs_CFs'!B:B,0),1),
"No Growth", INDEX('Coop GFs_CFs'!O:P, MATCH(B1513,'Coop GFs_CFs'!B:B,0),1)
)</f>
        <v>1</v>
      </c>
      <c r="N1513" s="133" cm="1">
        <f t="array" ref="N1513">_xlfn.SWITCH(L1513,
"Employment", INDEX('Coop GFs_CFs'!C:D, MATCH(B1513,'Coop GFs_CFs'!B:B,0),2),
"Population", INDEX('Coop GFs_CFs'!E:F, MATCH(B1513,'Coop GFs_CFs'!B:B,0),2),
"Household", INDEX('Coop GFs_CFs'!G:H, MATCH(B1513,'Coop GFs_CFs'!B:B,0),2),
"VMT", INDEX('Coop GFs_CFs'!I:J, MATCH(B1513,'Coop GFs_CFs'!B:B,0),2),
"Lane Mile", INDEX('Coop GFs_CFs'!K:L, MATCH(B1513,'Coop GFs_CFs'!B:B,0),2),
"Gas Sales", INDEX('Coop GFs_CFs'!M:N, MATCH(B1513,'Coop GFs_CFs'!B:B,0),2),
"No Growth", INDEX('Coop GFs_CFs'!O:P, MATCH(B1513,'Coop GFs_CFs'!B:B,0),2)
)</f>
        <v>1</v>
      </c>
      <c r="O1513" s="133"/>
      <c r="P1513" s="86">
        <f t="shared" si="89"/>
        <v>3.3102324540881099E-6</v>
      </c>
      <c r="Q1513" s="86">
        <f t="shared" si="90"/>
        <v>3.3102324540881099E-6</v>
      </c>
      <c r="R1513" s="156" t="s">
        <v>779</v>
      </c>
      <c r="S1513" s="85" t="s">
        <v>13</v>
      </c>
      <c r="T1513" s="85" t="s">
        <v>468</v>
      </c>
      <c r="U1513" s="85" t="s">
        <v>469</v>
      </c>
      <c r="V1513" s="85" t="s">
        <v>470</v>
      </c>
      <c r="W1513" s="85" t="s">
        <v>780</v>
      </c>
      <c r="X1513" s="85" t="s">
        <v>330</v>
      </c>
      <c r="Z1513" s="42" t="s">
        <v>2857</v>
      </c>
      <c r="AA1513"/>
    </row>
    <row r="1514" spans="1:27" s="39" customFormat="1" x14ac:dyDescent="0.35">
      <c r="A1514" s="85" t="s">
        <v>497</v>
      </c>
      <c r="B1514" s="87">
        <v>24017</v>
      </c>
      <c r="C1514" s="87" t="s">
        <v>12</v>
      </c>
      <c r="D1514" s="86">
        <v>2.3418958571428498E-2</v>
      </c>
      <c r="E1514" s="86">
        <f>SUMIFS('Ratios_MARAMA-VA'!T:T, 'Ratios_MARAMA-VA'!AA:AA, Z1514)</f>
        <v>2.3418958571395601E-2</v>
      </c>
      <c r="F1514" s="86">
        <f>SUMIFS('Ratios_MARAMA-VA'!J:J, 'Ratios_MARAMA-VA'!AA:AA, Z1514)</f>
        <v>6.3777120292472295E-5</v>
      </c>
      <c r="G1514" s="122">
        <f t="shared" si="84"/>
        <v>2.7233115468409848E-3</v>
      </c>
      <c r="H1514" s="122">
        <v>2.3915200253787201E-2</v>
      </c>
      <c r="I1514" s="86">
        <v>6.5128540996153139E-5</v>
      </c>
      <c r="J1514" s="122">
        <v>2.4218783400641899E-2</v>
      </c>
      <c r="K1514" s="86">
        <v>6.5955292485408859E-5</v>
      </c>
      <c r="L1514" s="122" t="str" cm="1">
        <f t="array" ref="L1514">_xlfn.SWITCH(A1514,
    "District of Columbia", _xlfn.XLOOKUP(R1514, '2015 O3 Growth Surrogates'!A:A, '2015 O3 Growth Surrogates'!H:H),
    "Maryland", _xlfn.XLOOKUP(R1514, '2015 O3 Growth Surrogates'!A:A, '2015 O3 Growth Surrogates'!I:I),
    "Virginia", _xlfn.XLOOKUP(R1514, '2015 O3 Growth Surrogates'!A:A, '2015 O3 Growth Surrogates'!J:J)
)</f>
        <v>No Growth</v>
      </c>
      <c r="M1514" s="133" cm="1">
        <f t="array" ref="M1514">_xlfn.SWITCH(L1514,
"Employment", INDEX('Coop GFs_CFs'!C:D, MATCH(B1514,'Coop GFs_CFs'!B:B,0),1),
"Population", INDEX('Coop GFs_CFs'!E:F, MATCH(B1514,'Coop GFs_CFs'!B:B,0),1),
"Household", INDEX('Coop GFs_CFs'!G:H, MATCH(B1514,'Coop GFs_CFs'!B:B,0),1),
"VMT", INDEX('Coop GFs_CFs'!I:J, MATCH(B1514,'Coop GFs_CFs'!B:B,0),1),
"Lane Mile", INDEX('Coop GFs_CFs'!K:L, MATCH(B1514,'Coop GFs_CFs'!B:B,0),1),
"Gas Sales", INDEX('Coop GFs_CFs'!M:N, MATCH(B1514,'Coop GFs_CFs'!B:B,0),1),
"No Growth", INDEX('Coop GFs_CFs'!O:P, MATCH(B1514,'Coop GFs_CFs'!B:B,0),1)
)</f>
        <v>1</v>
      </c>
      <c r="N1514" s="133" cm="1">
        <f t="array" ref="N1514">_xlfn.SWITCH(L1514,
"Employment", INDEX('Coop GFs_CFs'!C:D, MATCH(B1514,'Coop GFs_CFs'!B:B,0),2),
"Population", INDEX('Coop GFs_CFs'!E:F, MATCH(B1514,'Coop GFs_CFs'!B:B,0),2),
"Household", INDEX('Coop GFs_CFs'!G:H, MATCH(B1514,'Coop GFs_CFs'!B:B,0),2),
"VMT", INDEX('Coop GFs_CFs'!I:J, MATCH(B1514,'Coop GFs_CFs'!B:B,0),2),
"Lane Mile", INDEX('Coop GFs_CFs'!K:L, MATCH(B1514,'Coop GFs_CFs'!B:B,0),2),
"Gas Sales", INDEX('Coop GFs_CFs'!M:N, MATCH(B1514,'Coop GFs_CFs'!B:B,0),2),
"No Growth", INDEX('Coop GFs_CFs'!O:P, MATCH(B1514,'Coop GFs_CFs'!B:B,0),2)
)</f>
        <v>1</v>
      </c>
      <c r="O1514" s="133"/>
      <c r="P1514" s="86">
        <f t="shared" si="89"/>
        <v>6.3777120292472295E-5</v>
      </c>
      <c r="Q1514" s="86">
        <f t="shared" si="90"/>
        <v>6.3777120292472295E-5</v>
      </c>
      <c r="R1514" s="156" t="s">
        <v>779</v>
      </c>
      <c r="S1514" s="85" t="s">
        <v>13</v>
      </c>
      <c r="T1514" s="85" t="s">
        <v>468</v>
      </c>
      <c r="U1514" s="85" t="s">
        <v>469</v>
      </c>
      <c r="V1514" s="85" t="s">
        <v>470</v>
      </c>
      <c r="W1514" s="85" t="s">
        <v>780</v>
      </c>
      <c r="X1514" s="85" t="s">
        <v>330</v>
      </c>
      <c r="Z1514" s="42" t="s">
        <v>2858</v>
      </c>
      <c r="AA1514"/>
    </row>
    <row r="1515" spans="1:27" s="39" customFormat="1" x14ac:dyDescent="0.35">
      <c r="A1515" s="85" t="s">
        <v>497</v>
      </c>
      <c r="B1515" s="87">
        <v>24021</v>
      </c>
      <c r="C1515" s="87" t="s">
        <v>12</v>
      </c>
      <c r="D1515" s="86">
        <v>8.9974024761904803E-2</v>
      </c>
      <c r="E1515" s="86">
        <f>SUMIFS('Ratios_MARAMA-VA'!T:T, 'Ratios_MARAMA-VA'!AA:AA, Z1515)</f>
        <v>8.9974024761779195E-2</v>
      </c>
      <c r="F1515" s="86">
        <f>SUMIFS('Ratios_MARAMA-VA'!J:J, 'Ratios_MARAMA-VA'!AA:AA, Z1515)</f>
        <v>2.4502730054950698E-4</v>
      </c>
      <c r="G1515" s="122">
        <f t="shared" si="84"/>
        <v>2.7233115468409514E-3</v>
      </c>
      <c r="H1515" s="122">
        <v>9.1880551103810507E-2</v>
      </c>
      <c r="I1515" s="86">
        <v>2.5021936575111726E-4</v>
      </c>
      <c r="J1515" s="122">
        <v>9.3046896630623294E-2</v>
      </c>
      <c r="K1515" s="86">
        <v>2.5339568799189285E-4</v>
      </c>
      <c r="L1515" s="122" t="str" cm="1">
        <f t="array" ref="L1515">_xlfn.SWITCH(A1515,
    "District of Columbia", _xlfn.XLOOKUP(R1515, '2015 O3 Growth Surrogates'!A:A, '2015 O3 Growth Surrogates'!H:H),
    "Maryland", _xlfn.XLOOKUP(R1515, '2015 O3 Growth Surrogates'!A:A, '2015 O3 Growth Surrogates'!I:I),
    "Virginia", _xlfn.XLOOKUP(R1515, '2015 O3 Growth Surrogates'!A:A, '2015 O3 Growth Surrogates'!J:J)
)</f>
        <v>No Growth</v>
      </c>
      <c r="M1515" s="133" cm="1">
        <f t="array" ref="M1515">_xlfn.SWITCH(L1515,
"Employment", INDEX('Coop GFs_CFs'!C:D, MATCH(B1515,'Coop GFs_CFs'!B:B,0),1),
"Population", INDEX('Coop GFs_CFs'!E:F, MATCH(B1515,'Coop GFs_CFs'!B:B,0),1),
"Household", INDEX('Coop GFs_CFs'!G:H, MATCH(B1515,'Coop GFs_CFs'!B:B,0),1),
"VMT", INDEX('Coop GFs_CFs'!I:J, MATCH(B1515,'Coop GFs_CFs'!B:B,0),1),
"Lane Mile", INDEX('Coop GFs_CFs'!K:L, MATCH(B1515,'Coop GFs_CFs'!B:B,0),1),
"Gas Sales", INDEX('Coop GFs_CFs'!M:N, MATCH(B1515,'Coop GFs_CFs'!B:B,0),1),
"No Growth", INDEX('Coop GFs_CFs'!O:P, MATCH(B1515,'Coop GFs_CFs'!B:B,0),1)
)</f>
        <v>1</v>
      </c>
      <c r="N1515" s="133" cm="1">
        <f t="array" ref="N1515">_xlfn.SWITCH(L1515,
"Employment", INDEX('Coop GFs_CFs'!C:D, MATCH(B1515,'Coop GFs_CFs'!B:B,0),2),
"Population", INDEX('Coop GFs_CFs'!E:F, MATCH(B1515,'Coop GFs_CFs'!B:B,0),2),
"Household", INDEX('Coop GFs_CFs'!G:H, MATCH(B1515,'Coop GFs_CFs'!B:B,0),2),
"VMT", INDEX('Coop GFs_CFs'!I:J, MATCH(B1515,'Coop GFs_CFs'!B:B,0),2),
"Lane Mile", INDEX('Coop GFs_CFs'!K:L, MATCH(B1515,'Coop GFs_CFs'!B:B,0),2),
"Gas Sales", INDEX('Coop GFs_CFs'!M:N, MATCH(B1515,'Coop GFs_CFs'!B:B,0),2),
"No Growth", INDEX('Coop GFs_CFs'!O:P, MATCH(B1515,'Coop GFs_CFs'!B:B,0),2)
)</f>
        <v>1</v>
      </c>
      <c r="O1515" s="133"/>
      <c r="P1515" s="86">
        <f t="shared" si="89"/>
        <v>2.4502730054950698E-4</v>
      </c>
      <c r="Q1515" s="86">
        <f t="shared" si="90"/>
        <v>2.4502730054950698E-4</v>
      </c>
      <c r="R1515" s="156" t="s">
        <v>779</v>
      </c>
      <c r="S1515" s="85" t="s">
        <v>13</v>
      </c>
      <c r="T1515" s="85" t="s">
        <v>468</v>
      </c>
      <c r="U1515" s="85" t="s">
        <v>469</v>
      </c>
      <c r="V1515" s="85" t="s">
        <v>470</v>
      </c>
      <c r="W1515" s="85" t="s">
        <v>780</v>
      </c>
      <c r="X1515" s="85" t="s">
        <v>330</v>
      </c>
      <c r="Z1515" s="42" t="s">
        <v>2859</v>
      </c>
      <c r="AA1515"/>
    </row>
    <row r="1516" spans="1:27" s="39" customFormat="1" x14ac:dyDescent="0.35">
      <c r="A1516" s="85" t="s">
        <v>497</v>
      </c>
      <c r="B1516" s="87">
        <v>24031</v>
      </c>
      <c r="C1516" s="87" t="s">
        <v>12</v>
      </c>
      <c r="D1516" s="86">
        <v>5.6864091428571399E-2</v>
      </c>
      <c r="E1516" s="86">
        <f>SUMIFS('Ratios_MARAMA-VA'!T:T, 'Ratios_MARAMA-VA'!AA:AA, Z1516)</f>
        <v>5.6864091428491997E-2</v>
      </c>
      <c r="F1516" s="86">
        <f>SUMIFS('Ratios_MARAMA-VA'!J:J, 'Ratios_MARAMA-VA'!AA:AA, Z1516)</f>
        <v>1.54858636787831E-4</v>
      </c>
      <c r="G1516" s="122">
        <f t="shared" si="84"/>
        <v>2.7233115468409371E-3</v>
      </c>
      <c r="H1516" s="122">
        <v>5.8069026836362697E-2</v>
      </c>
      <c r="I1516" s="86">
        <v>1.5814005129728277E-4</v>
      </c>
      <c r="J1516" s="122">
        <v>5.8806163791717297E-2</v>
      </c>
      <c r="K1516" s="86">
        <v>1.6014750487940315E-4</v>
      </c>
      <c r="L1516" s="122" t="str" cm="1">
        <f t="array" ref="L1516">_xlfn.SWITCH(A1516,
    "District of Columbia", _xlfn.XLOOKUP(R1516, '2015 O3 Growth Surrogates'!A:A, '2015 O3 Growth Surrogates'!H:H),
    "Maryland", _xlfn.XLOOKUP(R1516, '2015 O3 Growth Surrogates'!A:A, '2015 O3 Growth Surrogates'!I:I),
    "Virginia", _xlfn.XLOOKUP(R1516, '2015 O3 Growth Surrogates'!A:A, '2015 O3 Growth Surrogates'!J:J)
)</f>
        <v>No Growth</v>
      </c>
      <c r="M1516" s="133" cm="1">
        <f t="array" ref="M1516">_xlfn.SWITCH(L1516,
"Employment", INDEX('Coop GFs_CFs'!C:D, MATCH(B1516,'Coop GFs_CFs'!B:B,0),1),
"Population", INDEX('Coop GFs_CFs'!E:F, MATCH(B1516,'Coop GFs_CFs'!B:B,0),1),
"Household", INDEX('Coop GFs_CFs'!G:H, MATCH(B1516,'Coop GFs_CFs'!B:B,0),1),
"VMT", INDEX('Coop GFs_CFs'!I:J, MATCH(B1516,'Coop GFs_CFs'!B:B,0),1),
"Lane Mile", INDEX('Coop GFs_CFs'!K:L, MATCH(B1516,'Coop GFs_CFs'!B:B,0),1),
"Gas Sales", INDEX('Coop GFs_CFs'!M:N, MATCH(B1516,'Coop GFs_CFs'!B:B,0),1),
"No Growth", INDEX('Coop GFs_CFs'!O:P, MATCH(B1516,'Coop GFs_CFs'!B:B,0),1)
)</f>
        <v>1</v>
      </c>
      <c r="N1516" s="133" cm="1">
        <f t="array" ref="N1516">_xlfn.SWITCH(L1516,
"Employment", INDEX('Coop GFs_CFs'!C:D, MATCH(B1516,'Coop GFs_CFs'!B:B,0),2),
"Population", INDEX('Coop GFs_CFs'!E:F, MATCH(B1516,'Coop GFs_CFs'!B:B,0),2),
"Household", INDEX('Coop GFs_CFs'!G:H, MATCH(B1516,'Coop GFs_CFs'!B:B,0),2),
"VMT", INDEX('Coop GFs_CFs'!I:J, MATCH(B1516,'Coop GFs_CFs'!B:B,0),2),
"Lane Mile", INDEX('Coop GFs_CFs'!K:L, MATCH(B1516,'Coop GFs_CFs'!B:B,0),2),
"Gas Sales", INDEX('Coop GFs_CFs'!M:N, MATCH(B1516,'Coop GFs_CFs'!B:B,0),2),
"No Growth", INDEX('Coop GFs_CFs'!O:P, MATCH(B1516,'Coop GFs_CFs'!B:B,0),2)
)</f>
        <v>1</v>
      </c>
      <c r="O1516" s="133"/>
      <c r="P1516" s="86">
        <f t="shared" si="89"/>
        <v>1.54858636787831E-4</v>
      </c>
      <c r="Q1516" s="86">
        <f t="shared" si="90"/>
        <v>1.54858636787831E-4</v>
      </c>
      <c r="R1516" s="156" t="s">
        <v>779</v>
      </c>
      <c r="S1516" s="85" t="s">
        <v>13</v>
      </c>
      <c r="T1516" s="85" t="s">
        <v>468</v>
      </c>
      <c r="U1516" s="85" t="s">
        <v>469</v>
      </c>
      <c r="V1516" s="85" t="s">
        <v>470</v>
      </c>
      <c r="W1516" s="85" t="s">
        <v>780</v>
      </c>
      <c r="X1516" s="85" t="s">
        <v>330</v>
      </c>
      <c r="Z1516" s="42" t="s">
        <v>2860</v>
      </c>
      <c r="AA1516"/>
    </row>
    <row r="1517" spans="1:27" s="39" customFormat="1" x14ac:dyDescent="0.35">
      <c r="A1517" s="85" t="s">
        <v>497</v>
      </c>
      <c r="B1517" s="87">
        <v>24033</v>
      </c>
      <c r="C1517" s="87" t="s">
        <v>12</v>
      </c>
      <c r="D1517" s="86">
        <v>6.3943555952381007E-2</v>
      </c>
      <c r="E1517" s="86">
        <f>SUMIFS('Ratios_MARAMA-VA'!T:T, 'Ratios_MARAMA-VA'!AA:AA, Z1517)</f>
        <v>6.3943555952291398E-2</v>
      </c>
      <c r="F1517" s="86">
        <f>SUMIFS('Ratios_MARAMA-VA'!J:J, 'Ratios_MARAMA-VA'!AA:AA, Z1517)</f>
        <v>1.74138224270946E-4</v>
      </c>
      <c r="G1517" s="122">
        <f t="shared" si="84"/>
        <v>2.7233115468409575E-3</v>
      </c>
      <c r="H1517" s="122">
        <v>6.52985033846087E-2</v>
      </c>
      <c r="I1517" s="86">
        <v>1.7782816825873821E-4</v>
      </c>
      <c r="J1517" s="122">
        <v>6.6127412401971494E-2</v>
      </c>
      <c r="K1517" s="86">
        <v>1.800855457570029E-4</v>
      </c>
      <c r="L1517" s="122" t="str" cm="1">
        <f t="array" ref="L1517">_xlfn.SWITCH(A1517,
    "District of Columbia", _xlfn.XLOOKUP(R1517, '2015 O3 Growth Surrogates'!A:A, '2015 O3 Growth Surrogates'!H:H),
    "Maryland", _xlfn.XLOOKUP(R1517, '2015 O3 Growth Surrogates'!A:A, '2015 O3 Growth Surrogates'!I:I),
    "Virginia", _xlfn.XLOOKUP(R1517, '2015 O3 Growth Surrogates'!A:A, '2015 O3 Growth Surrogates'!J:J)
)</f>
        <v>No Growth</v>
      </c>
      <c r="M1517" s="133" cm="1">
        <f t="array" ref="M1517">_xlfn.SWITCH(L1517,
"Employment", INDEX('Coop GFs_CFs'!C:D, MATCH(B1517,'Coop GFs_CFs'!B:B,0),1),
"Population", INDEX('Coop GFs_CFs'!E:F, MATCH(B1517,'Coop GFs_CFs'!B:B,0),1),
"Household", INDEX('Coop GFs_CFs'!G:H, MATCH(B1517,'Coop GFs_CFs'!B:B,0),1),
"VMT", INDEX('Coop GFs_CFs'!I:J, MATCH(B1517,'Coop GFs_CFs'!B:B,0),1),
"Lane Mile", INDEX('Coop GFs_CFs'!K:L, MATCH(B1517,'Coop GFs_CFs'!B:B,0),1),
"Gas Sales", INDEX('Coop GFs_CFs'!M:N, MATCH(B1517,'Coop GFs_CFs'!B:B,0),1),
"No Growth", INDEX('Coop GFs_CFs'!O:P, MATCH(B1517,'Coop GFs_CFs'!B:B,0),1)
)</f>
        <v>1</v>
      </c>
      <c r="N1517" s="133" cm="1">
        <f t="array" ref="N1517">_xlfn.SWITCH(L1517,
"Employment", INDEX('Coop GFs_CFs'!C:D, MATCH(B1517,'Coop GFs_CFs'!B:B,0),2),
"Population", INDEX('Coop GFs_CFs'!E:F, MATCH(B1517,'Coop GFs_CFs'!B:B,0),2),
"Household", INDEX('Coop GFs_CFs'!G:H, MATCH(B1517,'Coop GFs_CFs'!B:B,0),2),
"VMT", INDEX('Coop GFs_CFs'!I:J, MATCH(B1517,'Coop GFs_CFs'!B:B,0),2),
"Lane Mile", INDEX('Coop GFs_CFs'!K:L, MATCH(B1517,'Coop GFs_CFs'!B:B,0),2),
"Gas Sales", INDEX('Coop GFs_CFs'!M:N, MATCH(B1517,'Coop GFs_CFs'!B:B,0),2),
"No Growth", INDEX('Coop GFs_CFs'!O:P, MATCH(B1517,'Coop GFs_CFs'!B:B,0),2)
)</f>
        <v>1</v>
      </c>
      <c r="O1517" s="133"/>
      <c r="P1517" s="86">
        <f t="shared" si="89"/>
        <v>1.74138224270946E-4</v>
      </c>
      <c r="Q1517" s="86">
        <f t="shared" si="90"/>
        <v>1.74138224270946E-4</v>
      </c>
      <c r="R1517" s="156" t="s">
        <v>779</v>
      </c>
      <c r="S1517" s="85" t="s">
        <v>13</v>
      </c>
      <c r="T1517" s="85" t="s">
        <v>468</v>
      </c>
      <c r="U1517" s="85" t="s">
        <v>469</v>
      </c>
      <c r="V1517" s="85" t="s">
        <v>470</v>
      </c>
      <c r="W1517" s="85" t="s">
        <v>780</v>
      </c>
      <c r="X1517" s="85" t="s">
        <v>330</v>
      </c>
      <c r="Z1517" s="42" t="s">
        <v>2861</v>
      </c>
      <c r="AA1517"/>
    </row>
    <row r="1518" spans="1:27" s="39" customFormat="1" x14ac:dyDescent="0.35">
      <c r="A1518" s="85" t="s">
        <v>811</v>
      </c>
      <c r="B1518" s="87">
        <v>51013</v>
      </c>
      <c r="C1518" s="87" t="s">
        <v>12</v>
      </c>
      <c r="D1518" s="86">
        <v>4.7293974782607997E-3</v>
      </c>
      <c r="E1518" s="86">
        <f>SUMIFS('Ratios_MARAMA-VA'!T:T, 'Ratios_MARAMA-VA'!AA:AA, Z1518)</f>
        <v>4.7293974782542198E-3</v>
      </c>
      <c r="F1518" s="86">
        <f>SUMIFS('Ratios_MARAMA-VA'!J:J, 'Ratios_MARAMA-VA'!AA:AA, Z1518)</f>
        <v>1.28796227621302E-5</v>
      </c>
      <c r="G1518" s="122">
        <f t="shared" si="84"/>
        <v>2.7233115468409527E-3</v>
      </c>
      <c r="H1518" s="122">
        <v>4.8296121890898996E-3</v>
      </c>
      <c r="I1518" s="86">
        <v>1.3152538641312335E-5</v>
      </c>
      <c r="J1518" s="122">
        <v>4.8909200121854002E-3</v>
      </c>
      <c r="K1518" s="86">
        <v>1.3319498943859994E-5</v>
      </c>
      <c r="L1518" s="122" t="str" cm="1">
        <f t="array" ref="L1518">_xlfn.SWITCH(A1518,
    "District of Columbia", _xlfn.XLOOKUP(R1518, '2015 O3 Growth Surrogates'!A:A, '2015 O3 Growth Surrogates'!H:H),
    "Maryland", _xlfn.XLOOKUP(R1518, '2015 O3 Growth Surrogates'!A:A, '2015 O3 Growth Surrogates'!I:I),
    "Virginia", _xlfn.XLOOKUP(R1518, '2015 O3 Growth Surrogates'!A:A, '2015 O3 Growth Surrogates'!J:J)
)</f>
        <v>No Growth</v>
      </c>
      <c r="M1518" s="133" cm="1">
        <f t="array" ref="M1518">_xlfn.SWITCH(L1518,
"Employment", INDEX('Coop GFs_CFs'!C:D, MATCH(B1518,'Coop GFs_CFs'!B:B,0),1),
"Population", INDEX('Coop GFs_CFs'!E:F, MATCH(B1518,'Coop GFs_CFs'!B:B,0),1),
"Household", INDEX('Coop GFs_CFs'!G:H, MATCH(B1518,'Coop GFs_CFs'!B:B,0),1),
"VMT", INDEX('Coop GFs_CFs'!I:J, MATCH(B1518,'Coop GFs_CFs'!B:B,0),1),
"Lane Mile", INDEX('Coop GFs_CFs'!K:L, MATCH(B1518,'Coop GFs_CFs'!B:B,0),1),
"Gas Sales", INDEX('Coop GFs_CFs'!M:N, MATCH(B1518,'Coop GFs_CFs'!B:B,0),1),
"No Growth", INDEX('Coop GFs_CFs'!O:P, MATCH(B1518,'Coop GFs_CFs'!B:B,0),1)
)</f>
        <v>1</v>
      </c>
      <c r="N1518" s="133" cm="1">
        <f t="array" ref="N1518">_xlfn.SWITCH(L1518,
"Employment", INDEX('Coop GFs_CFs'!C:D, MATCH(B1518,'Coop GFs_CFs'!B:B,0),2),
"Population", INDEX('Coop GFs_CFs'!E:F, MATCH(B1518,'Coop GFs_CFs'!B:B,0),2),
"Household", INDEX('Coop GFs_CFs'!G:H, MATCH(B1518,'Coop GFs_CFs'!B:B,0),2),
"VMT", INDEX('Coop GFs_CFs'!I:J, MATCH(B1518,'Coop GFs_CFs'!B:B,0),2),
"Lane Mile", INDEX('Coop GFs_CFs'!K:L, MATCH(B1518,'Coop GFs_CFs'!B:B,0),2),
"Gas Sales", INDEX('Coop GFs_CFs'!M:N, MATCH(B1518,'Coop GFs_CFs'!B:B,0),2),
"No Growth", INDEX('Coop GFs_CFs'!O:P, MATCH(B1518,'Coop GFs_CFs'!B:B,0),2)
)</f>
        <v>1</v>
      </c>
      <c r="O1518" s="133"/>
      <c r="P1518" s="86">
        <f t="shared" si="89"/>
        <v>1.28796227621302E-5</v>
      </c>
      <c r="Q1518" s="86">
        <f t="shared" si="90"/>
        <v>1.28796227621302E-5</v>
      </c>
      <c r="R1518" s="156" t="s">
        <v>779</v>
      </c>
      <c r="S1518" s="85" t="s">
        <v>13</v>
      </c>
      <c r="T1518" s="85" t="s">
        <v>468</v>
      </c>
      <c r="U1518" s="85" t="s">
        <v>469</v>
      </c>
      <c r="V1518" s="85" t="s">
        <v>470</v>
      </c>
      <c r="W1518" s="85" t="s">
        <v>780</v>
      </c>
      <c r="X1518" s="85" t="s">
        <v>330</v>
      </c>
      <c r="Z1518" s="42" t="s">
        <v>2862</v>
      </c>
      <c r="AA1518"/>
    </row>
    <row r="1519" spans="1:27" s="39" customFormat="1" x14ac:dyDescent="0.35">
      <c r="A1519" s="85" t="s">
        <v>811</v>
      </c>
      <c r="B1519" s="87">
        <v>51107</v>
      </c>
      <c r="C1519" s="87" t="s">
        <v>12</v>
      </c>
      <c r="D1519" s="86">
        <v>0.13740440869565201</v>
      </c>
      <c r="E1519" s="86">
        <f>SUMIFS('Ratios_MARAMA-VA'!T:T, 'Ratios_MARAMA-VA'!AA:AA, Z1519)</f>
        <v>0.13740440869546</v>
      </c>
      <c r="F1519" s="86">
        <f>SUMIFS('Ratios_MARAMA-VA'!J:J, 'Ratios_MARAMA-VA'!AA:AA, Z1519)</f>
        <v>3.7419501278719997E-4</v>
      </c>
      <c r="G1519" s="122">
        <f t="shared" si="84"/>
        <v>2.7233115468409553E-3</v>
      </c>
      <c r="H1519" s="122">
        <v>0.14031597262052301</v>
      </c>
      <c r="I1519" s="86">
        <v>3.8212410844368965E-4</v>
      </c>
      <c r="J1519" s="122">
        <v>0.14209716466868</v>
      </c>
      <c r="K1519" s="86">
        <v>3.8697484931557685E-4</v>
      </c>
      <c r="L1519" s="122" t="str" cm="1">
        <f t="array" ref="L1519">_xlfn.SWITCH(A1519,
    "District of Columbia", _xlfn.XLOOKUP(R1519, '2015 O3 Growth Surrogates'!A:A, '2015 O3 Growth Surrogates'!H:H),
    "Maryland", _xlfn.XLOOKUP(R1519, '2015 O3 Growth Surrogates'!A:A, '2015 O3 Growth Surrogates'!I:I),
    "Virginia", _xlfn.XLOOKUP(R1519, '2015 O3 Growth Surrogates'!A:A, '2015 O3 Growth Surrogates'!J:J)
)</f>
        <v>No Growth</v>
      </c>
      <c r="M1519" s="133" cm="1">
        <f t="array" ref="M1519">_xlfn.SWITCH(L1519,
"Employment", INDEX('Coop GFs_CFs'!C:D, MATCH(B1519,'Coop GFs_CFs'!B:B,0),1),
"Population", INDEX('Coop GFs_CFs'!E:F, MATCH(B1519,'Coop GFs_CFs'!B:B,0),1),
"Household", INDEX('Coop GFs_CFs'!G:H, MATCH(B1519,'Coop GFs_CFs'!B:B,0),1),
"VMT", INDEX('Coop GFs_CFs'!I:J, MATCH(B1519,'Coop GFs_CFs'!B:B,0),1),
"Lane Mile", INDEX('Coop GFs_CFs'!K:L, MATCH(B1519,'Coop GFs_CFs'!B:B,0),1),
"Gas Sales", INDEX('Coop GFs_CFs'!M:N, MATCH(B1519,'Coop GFs_CFs'!B:B,0),1),
"No Growth", INDEX('Coop GFs_CFs'!O:P, MATCH(B1519,'Coop GFs_CFs'!B:B,0),1)
)</f>
        <v>1</v>
      </c>
      <c r="N1519" s="133" cm="1">
        <f t="array" ref="N1519">_xlfn.SWITCH(L1519,
"Employment", INDEX('Coop GFs_CFs'!C:D, MATCH(B1519,'Coop GFs_CFs'!B:B,0),2),
"Population", INDEX('Coop GFs_CFs'!E:F, MATCH(B1519,'Coop GFs_CFs'!B:B,0),2),
"Household", INDEX('Coop GFs_CFs'!G:H, MATCH(B1519,'Coop GFs_CFs'!B:B,0),2),
"VMT", INDEX('Coop GFs_CFs'!I:J, MATCH(B1519,'Coop GFs_CFs'!B:B,0),2),
"Lane Mile", INDEX('Coop GFs_CFs'!K:L, MATCH(B1519,'Coop GFs_CFs'!B:B,0),2),
"Gas Sales", INDEX('Coop GFs_CFs'!M:N, MATCH(B1519,'Coop GFs_CFs'!B:B,0),2),
"No Growth", INDEX('Coop GFs_CFs'!O:P, MATCH(B1519,'Coop GFs_CFs'!B:B,0),2)
)</f>
        <v>1</v>
      </c>
      <c r="O1519" s="133"/>
      <c r="P1519" s="86">
        <f t="shared" si="89"/>
        <v>3.7419501278719997E-4</v>
      </c>
      <c r="Q1519" s="86">
        <f t="shared" si="90"/>
        <v>3.7419501278719997E-4</v>
      </c>
      <c r="R1519" s="156" t="s">
        <v>779</v>
      </c>
      <c r="S1519" s="85" t="s">
        <v>13</v>
      </c>
      <c r="T1519" s="85" t="s">
        <v>468</v>
      </c>
      <c r="U1519" s="85" t="s">
        <v>469</v>
      </c>
      <c r="V1519" s="85" t="s">
        <v>470</v>
      </c>
      <c r="W1519" s="85" t="s">
        <v>780</v>
      </c>
      <c r="X1519" s="85" t="s">
        <v>330</v>
      </c>
      <c r="Z1519" s="42" t="s">
        <v>2869</v>
      </c>
      <c r="AA1519"/>
    </row>
    <row r="1520" spans="1:27" s="39" customFormat="1" x14ac:dyDescent="0.35">
      <c r="A1520" s="85" t="s">
        <v>811</v>
      </c>
      <c r="B1520" s="87">
        <v>51683</v>
      </c>
      <c r="C1520" s="87" t="s">
        <v>12</v>
      </c>
      <c r="D1520" s="86">
        <v>6.4585831304347696E-2</v>
      </c>
      <c r="E1520" s="86">
        <f>SUMIFS('Ratios_MARAMA-VA'!T:T, 'Ratios_MARAMA-VA'!AA:AA, Z1520)</f>
        <v>6.4585831304257296E-2</v>
      </c>
      <c r="F1520" s="86">
        <f>SUMIFS('Ratios_MARAMA-VA'!J:J, 'Ratios_MARAMA-VA'!AA:AA, Z1520)</f>
        <v>1.7588734015320601E-4</v>
      </c>
      <c r="G1520" s="122">
        <f t="shared" si="84"/>
        <v>2.7233115468409566E-3</v>
      </c>
      <c r="H1520" s="122">
        <v>6.5954388385366006E-2</v>
      </c>
      <c r="I1520" s="86">
        <v>1.7961434745470032E-4</v>
      </c>
      <c r="J1520" s="122">
        <v>6.67916233055183E-2</v>
      </c>
      <c r="K1520" s="86">
        <v>1.8189439898016953E-4</v>
      </c>
      <c r="L1520" s="122" t="str" cm="1">
        <f t="array" ref="L1520">_xlfn.SWITCH(A1520,
    "District of Columbia", _xlfn.XLOOKUP(R1520, '2015 O3 Growth Surrogates'!A:A, '2015 O3 Growth Surrogates'!H:H),
    "Maryland", _xlfn.XLOOKUP(R1520, '2015 O3 Growth Surrogates'!A:A, '2015 O3 Growth Surrogates'!I:I),
    "Virginia", _xlfn.XLOOKUP(R1520, '2015 O3 Growth Surrogates'!A:A, '2015 O3 Growth Surrogates'!J:J)
)</f>
        <v>No Growth</v>
      </c>
      <c r="M1520" s="133" cm="1">
        <f t="array" ref="M1520">_xlfn.SWITCH(L1520,
"Employment", INDEX('Coop GFs_CFs'!C:D, MATCH(B1520,'Coop GFs_CFs'!B:B,0),1),
"Population", INDEX('Coop GFs_CFs'!E:F, MATCH(B1520,'Coop GFs_CFs'!B:B,0),1),
"Household", INDEX('Coop GFs_CFs'!G:H, MATCH(B1520,'Coop GFs_CFs'!B:B,0),1),
"VMT", INDEX('Coop GFs_CFs'!I:J, MATCH(B1520,'Coop GFs_CFs'!B:B,0),1),
"Lane Mile", INDEX('Coop GFs_CFs'!K:L, MATCH(B1520,'Coop GFs_CFs'!B:B,0),1),
"Gas Sales", INDEX('Coop GFs_CFs'!M:N, MATCH(B1520,'Coop GFs_CFs'!B:B,0),1),
"No Growth", INDEX('Coop GFs_CFs'!O:P, MATCH(B1520,'Coop GFs_CFs'!B:B,0),1)
)</f>
        <v>1</v>
      </c>
      <c r="N1520" s="133" cm="1">
        <f t="array" ref="N1520">_xlfn.SWITCH(L1520,
"Employment", INDEX('Coop GFs_CFs'!C:D, MATCH(B1520,'Coop GFs_CFs'!B:B,0),2),
"Population", INDEX('Coop GFs_CFs'!E:F, MATCH(B1520,'Coop GFs_CFs'!B:B,0),2),
"Household", INDEX('Coop GFs_CFs'!G:H, MATCH(B1520,'Coop GFs_CFs'!B:B,0),2),
"VMT", INDEX('Coop GFs_CFs'!I:J, MATCH(B1520,'Coop GFs_CFs'!B:B,0),2),
"Lane Mile", INDEX('Coop GFs_CFs'!K:L, MATCH(B1520,'Coop GFs_CFs'!B:B,0),2),
"Gas Sales", INDEX('Coop GFs_CFs'!M:N, MATCH(B1520,'Coop GFs_CFs'!B:B,0),2),
"No Growth", INDEX('Coop GFs_CFs'!O:P, MATCH(B1520,'Coop GFs_CFs'!B:B,0),2)
)</f>
        <v>1</v>
      </c>
      <c r="O1520" s="133"/>
      <c r="P1520" s="86">
        <f t="shared" si="89"/>
        <v>1.7588734015320601E-4</v>
      </c>
      <c r="Q1520" s="86">
        <f t="shared" si="90"/>
        <v>1.7588734015320601E-4</v>
      </c>
      <c r="R1520" s="156" t="s">
        <v>779</v>
      </c>
      <c r="S1520" s="85" t="s">
        <v>13</v>
      </c>
      <c r="T1520" s="85" t="s">
        <v>468</v>
      </c>
      <c r="U1520" s="85" t="s">
        <v>469</v>
      </c>
      <c r="V1520" s="85" t="s">
        <v>470</v>
      </c>
      <c r="W1520" s="85" t="s">
        <v>780</v>
      </c>
      <c r="X1520" s="85" t="s">
        <v>330</v>
      </c>
      <c r="Z1520" s="42" t="s">
        <v>2870</v>
      </c>
      <c r="AA1520"/>
    </row>
    <row r="1521" spans="1:27" s="39" customFormat="1" x14ac:dyDescent="0.35">
      <c r="A1521" s="85" t="s">
        <v>9</v>
      </c>
      <c r="B1521" s="87">
        <v>11001</v>
      </c>
      <c r="C1521" s="87" t="s">
        <v>12</v>
      </c>
      <c r="D1521" s="86">
        <v>3.2750219999999999</v>
      </c>
      <c r="E1521" s="86">
        <f>SUMIFS('Ratios_MARAMA-VA'!T:T, 'Ratios_MARAMA-VA'!AA:AA, Z1521)</f>
        <v>3.2750219999954</v>
      </c>
      <c r="F1521" s="86">
        <f>SUMIFS('Ratios_MARAMA-VA'!J:J, 'Ratios_MARAMA-VA'!AA:AA, Z1521)</f>
        <v>8.9189052287456608E-3</v>
      </c>
      <c r="G1521" s="122">
        <f t="shared" si="84"/>
        <v>2.723311546840964E-3</v>
      </c>
      <c r="H1521" s="122">
        <v>2.8499433987739602</v>
      </c>
      <c r="I1521" s="86">
        <v>7.7612837657243076E-3</v>
      </c>
      <c r="J1521" s="122">
        <v>2.70479210608387</v>
      </c>
      <c r="K1521" s="86">
        <v>7.3659915743024924E-3</v>
      </c>
      <c r="L1521" s="122" t="str" cm="1">
        <f t="array" ref="L1521">_xlfn.SWITCH(A1521,
    "District of Columbia", _xlfn.XLOOKUP(R1521, '2015 O3 Growth Surrogates'!A:A, '2015 O3 Growth Surrogates'!H:H),
    "Maryland", _xlfn.XLOOKUP(R1521, '2015 O3 Growth Surrogates'!A:A, '2015 O3 Growth Surrogates'!I:I),
    "Virginia", _xlfn.XLOOKUP(R1521, '2015 O3 Growth Surrogates'!A:A, '2015 O3 Growth Surrogates'!J:J)
)</f>
        <v>No Growth</v>
      </c>
      <c r="M1521" s="133" cm="1">
        <f t="array" ref="M1521">_xlfn.SWITCH(L1521,
"Employment", INDEX('Coop GFs_CFs'!C:D, MATCH(B1521,'Coop GFs_CFs'!B:B,0),1),
"Population", INDEX('Coop GFs_CFs'!E:F, MATCH(B1521,'Coop GFs_CFs'!B:B,0),1),
"Household", INDEX('Coop GFs_CFs'!G:H, MATCH(B1521,'Coop GFs_CFs'!B:B,0),1),
"VMT", INDEX('Coop GFs_CFs'!I:J, MATCH(B1521,'Coop GFs_CFs'!B:B,0),1),
"Lane Mile", INDEX('Coop GFs_CFs'!K:L, MATCH(B1521,'Coop GFs_CFs'!B:B,0),1),
"Gas Sales", INDEX('Coop GFs_CFs'!M:N, MATCH(B1521,'Coop GFs_CFs'!B:B,0),1),
"No Growth", INDEX('Coop GFs_CFs'!O:P, MATCH(B1521,'Coop GFs_CFs'!B:B,0),1)
)</f>
        <v>1</v>
      </c>
      <c r="N1521" s="133" cm="1">
        <f t="array" ref="N1521">_xlfn.SWITCH(L1521,
"Employment", INDEX('Coop GFs_CFs'!C:D, MATCH(B1521,'Coop GFs_CFs'!B:B,0),2),
"Population", INDEX('Coop GFs_CFs'!E:F, MATCH(B1521,'Coop GFs_CFs'!B:B,0),2),
"Household", INDEX('Coop GFs_CFs'!G:H, MATCH(B1521,'Coop GFs_CFs'!B:B,0),2),
"VMT", INDEX('Coop GFs_CFs'!I:J, MATCH(B1521,'Coop GFs_CFs'!B:B,0),2),
"Lane Mile", INDEX('Coop GFs_CFs'!K:L, MATCH(B1521,'Coop GFs_CFs'!B:B,0),2),
"Gas Sales", INDEX('Coop GFs_CFs'!M:N, MATCH(B1521,'Coop GFs_CFs'!B:B,0),2),
"No Growth", INDEX('Coop GFs_CFs'!O:P, MATCH(B1521,'Coop GFs_CFs'!B:B,0),2)
)</f>
        <v>1</v>
      </c>
      <c r="O1521" s="133"/>
      <c r="P1521" s="86">
        <f t="shared" si="89"/>
        <v>8.9189052287456608E-3</v>
      </c>
      <c r="Q1521" s="86">
        <f t="shared" si="90"/>
        <v>8.9189052287456608E-3</v>
      </c>
      <c r="R1521" s="156" t="s">
        <v>489</v>
      </c>
      <c r="S1521" s="85" t="s">
        <v>119</v>
      </c>
      <c r="T1521" s="85" t="s">
        <v>468</v>
      </c>
      <c r="U1521" s="85" t="s">
        <v>490</v>
      </c>
      <c r="V1521" s="85" t="s">
        <v>491</v>
      </c>
      <c r="W1521" s="85" t="s">
        <v>109</v>
      </c>
      <c r="X1521" s="85" t="s">
        <v>330</v>
      </c>
      <c r="Z1521" s="42" t="s">
        <v>2871</v>
      </c>
      <c r="AA1521"/>
    </row>
    <row r="1522" spans="1:27" s="39" customFormat="1" x14ac:dyDescent="0.35">
      <c r="A1522" s="85" t="s">
        <v>497</v>
      </c>
      <c r="B1522" s="87">
        <v>24009</v>
      </c>
      <c r="C1522" s="87" t="s">
        <v>12</v>
      </c>
      <c r="D1522" s="86">
        <v>0.85148330000000005</v>
      </c>
      <c r="E1522" s="86">
        <f>SUMIFS('Ratios_MARAMA-VA'!T:T, 'Ratios_MARAMA-VA'!AA:AA, Z1522)</f>
        <v>0.85148329999880401</v>
      </c>
      <c r="F1522" s="86">
        <f>SUMIFS('Ratios_MARAMA-VA'!J:J, 'Ratios_MARAMA-VA'!AA:AA, Z1522)</f>
        <v>2.3188543028289902E-3</v>
      </c>
      <c r="G1522" s="122">
        <f t="shared" si="84"/>
        <v>2.7233115468409622E-3</v>
      </c>
      <c r="H1522" s="122">
        <v>0.74096577366541805</v>
      </c>
      <c r="I1522" s="86">
        <v>2.0178806472369798E-3</v>
      </c>
      <c r="J1522" s="122">
        <v>0.70322743123626197</v>
      </c>
      <c r="K1522" s="86">
        <v>1.9151073835410211E-3</v>
      </c>
      <c r="L1522" s="122" t="str" cm="1">
        <f t="array" ref="L1522">_xlfn.SWITCH(A1522,
    "District of Columbia", _xlfn.XLOOKUP(R1522, '2015 O3 Growth Surrogates'!A:A, '2015 O3 Growth Surrogates'!H:H),
    "Maryland", _xlfn.XLOOKUP(R1522, '2015 O3 Growth Surrogates'!A:A, '2015 O3 Growth Surrogates'!I:I),
    "Virginia", _xlfn.XLOOKUP(R1522, '2015 O3 Growth Surrogates'!A:A, '2015 O3 Growth Surrogates'!J:J)
)</f>
        <v>Gas Sales</v>
      </c>
      <c r="M1522" s="133" cm="1">
        <f t="array" ref="M1522">_xlfn.SWITCH(L1522,
"Employment", INDEX('Coop GFs_CFs'!C:D, MATCH(B1522,'Coop GFs_CFs'!B:B,0),1),
"Population", INDEX('Coop GFs_CFs'!E:F, MATCH(B1522,'Coop GFs_CFs'!B:B,0),1),
"Household", INDEX('Coop GFs_CFs'!G:H, MATCH(B1522,'Coop GFs_CFs'!B:B,0),1),
"VMT", INDEX('Coop GFs_CFs'!I:J, MATCH(B1522,'Coop GFs_CFs'!B:B,0),1),
"Lane Mile", INDEX('Coop GFs_CFs'!K:L, MATCH(B1522,'Coop GFs_CFs'!B:B,0),1),
"Gas Sales", INDEX('Coop GFs_CFs'!M:N, MATCH(B1522,'Coop GFs_CFs'!B:B,0),1),
"No Growth", INDEX('Coop GFs_CFs'!O:P, MATCH(B1522,'Coop GFs_CFs'!B:B,0),1)
)</f>
        <v>0.9726431554456072</v>
      </c>
      <c r="N1522" s="133" cm="1">
        <f t="array" ref="N1522">_xlfn.SWITCH(L1522,
"Employment", INDEX('Coop GFs_CFs'!C:D, MATCH(B1522,'Coop GFs_CFs'!B:B,0),2),
"Population", INDEX('Coop GFs_CFs'!E:F, MATCH(B1522,'Coop GFs_CFs'!B:B,0),2),
"Household", INDEX('Coop GFs_CFs'!G:H, MATCH(B1522,'Coop GFs_CFs'!B:B,0),2),
"VMT", INDEX('Coop GFs_CFs'!I:J, MATCH(B1522,'Coop GFs_CFs'!B:B,0),2),
"Lane Mile", INDEX('Coop GFs_CFs'!K:L, MATCH(B1522,'Coop GFs_CFs'!B:B,0),2),
"Gas Sales", INDEX('Coop GFs_CFs'!M:N, MATCH(B1522,'Coop GFs_CFs'!B:B,0),2),
"No Growth", INDEX('Coop GFs_CFs'!O:P, MATCH(B1522,'Coop GFs_CFs'!B:B,0),2)
)</f>
        <v>0.94819182842192828</v>
      </c>
      <c r="O1522" s="133"/>
      <c r="P1522" s="86">
        <f t="shared" si="89"/>
        <v>2.2554177661222126E-3</v>
      </c>
      <c r="Q1522" s="86">
        <f t="shared" si="90"/>
        <v>2.1987187012434762E-3</v>
      </c>
      <c r="R1522" s="156" t="s">
        <v>489</v>
      </c>
      <c r="S1522" s="85" t="s">
        <v>119</v>
      </c>
      <c r="T1522" s="85" t="s">
        <v>468</v>
      </c>
      <c r="U1522" s="85" t="s">
        <v>490</v>
      </c>
      <c r="V1522" s="85" t="s">
        <v>491</v>
      </c>
      <c r="W1522" s="85" t="s">
        <v>109</v>
      </c>
      <c r="X1522" s="85" t="s">
        <v>330</v>
      </c>
      <c r="Z1522" s="42" t="s">
        <v>2872</v>
      </c>
      <c r="AA1522"/>
    </row>
    <row r="1523" spans="1:27" s="39" customFormat="1" x14ac:dyDescent="0.35">
      <c r="A1523" s="85" t="s">
        <v>497</v>
      </c>
      <c r="B1523" s="87">
        <v>24017</v>
      </c>
      <c r="C1523" s="87" t="s">
        <v>12</v>
      </c>
      <c r="D1523" s="86">
        <v>1.466672</v>
      </c>
      <c r="E1523" s="86">
        <f>SUMIFS('Ratios_MARAMA-VA'!T:T, 'Ratios_MARAMA-VA'!AA:AA, Z1523)</f>
        <v>1.4666719999979401</v>
      </c>
      <c r="F1523" s="86">
        <f>SUMIFS('Ratios_MARAMA-VA'!J:J, 'Ratios_MARAMA-VA'!AA:AA, Z1523)</f>
        <v>3.9942047930227199E-3</v>
      </c>
      <c r="G1523" s="122">
        <f t="shared" si="84"/>
        <v>2.7233115468409635E-3</v>
      </c>
      <c r="H1523" s="122">
        <v>1.2763065971973899</v>
      </c>
      <c r="I1523" s="86">
        <v>3.4757804934569506E-3</v>
      </c>
      <c r="J1523" s="122">
        <v>1.21130265623078</v>
      </c>
      <c r="K1523" s="86">
        <v>3.2987545104324134E-3</v>
      </c>
      <c r="L1523" s="122" t="str" cm="1">
        <f t="array" ref="L1523">_xlfn.SWITCH(A1523,
    "District of Columbia", _xlfn.XLOOKUP(R1523, '2015 O3 Growth Surrogates'!A:A, '2015 O3 Growth Surrogates'!H:H),
    "Maryland", _xlfn.XLOOKUP(R1523, '2015 O3 Growth Surrogates'!A:A, '2015 O3 Growth Surrogates'!I:I),
    "Virginia", _xlfn.XLOOKUP(R1523, '2015 O3 Growth Surrogates'!A:A, '2015 O3 Growth Surrogates'!J:J)
)</f>
        <v>Gas Sales</v>
      </c>
      <c r="M1523" s="133" cm="1">
        <f t="array" ref="M1523">_xlfn.SWITCH(L1523,
"Employment", INDEX('Coop GFs_CFs'!C:D, MATCH(B1523,'Coop GFs_CFs'!B:B,0),1),
"Population", INDEX('Coop GFs_CFs'!E:F, MATCH(B1523,'Coop GFs_CFs'!B:B,0),1),
"Household", INDEX('Coop GFs_CFs'!G:H, MATCH(B1523,'Coop GFs_CFs'!B:B,0),1),
"VMT", INDEX('Coop GFs_CFs'!I:J, MATCH(B1523,'Coop GFs_CFs'!B:B,0),1),
"Lane Mile", INDEX('Coop GFs_CFs'!K:L, MATCH(B1523,'Coop GFs_CFs'!B:B,0),1),
"Gas Sales", INDEX('Coop GFs_CFs'!M:N, MATCH(B1523,'Coop GFs_CFs'!B:B,0),1),
"No Growth", INDEX('Coop GFs_CFs'!O:P, MATCH(B1523,'Coop GFs_CFs'!B:B,0),1)
)</f>
        <v>0.9726431554456072</v>
      </c>
      <c r="N1523" s="133" cm="1">
        <f t="array" ref="N1523">_xlfn.SWITCH(L1523,
"Employment", INDEX('Coop GFs_CFs'!C:D, MATCH(B1523,'Coop GFs_CFs'!B:B,0),2),
"Population", INDEX('Coop GFs_CFs'!E:F, MATCH(B1523,'Coop GFs_CFs'!B:B,0),2),
"Household", INDEX('Coop GFs_CFs'!G:H, MATCH(B1523,'Coop GFs_CFs'!B:B,0),2),
"VMT", INDEX('Coop GFs_CFs'!I:J, MATCH(B1523,'Coop GFs_CFs'!B:B,0),2),
"Lane Mile", INDEX('Coop GFs_CFs'!K:L, MATCH(B1523,'Coop GFs_CFs'!B:B,0),2),
"Gas Sales", INDEX('Coop GFs_CFs'!M:N, MATCH(B1523,'Coop GFs_CFs'!B:B,0),2),
"No Growth", INDEX('Coop GFs_CFs'!O:P, MATCH(B1523,'Coop GFs_CFs'!B:B,0),2)
)</f>
        <v>0.94819182842192828</v>
      </c>
      <c r="O1523" s="133"/>
      <c r="P1523" s="86">
        <f t="shared" si="89"/>
        <v>3.8849359533815867E-3</v>
      </c>
      <c r="Q1523" s="86">
        <f t="shared" si="90"/>
        <v>3.7872723457878423E-3</v>
      </c>
      <c r="R1523" s="156" t="s">
        <v>489</v>
      </c>
      <c r="S1523" s="85" t="s">
        <v>119</v>
      </c>
      <c r="T1523" s="85" t="s">
        <v>468</v>
      </c>
      <c r="U1523" s="85" t="s">
        <v>490</v>
      </c>
      <c r="V1523" s="85" t="s">
        <v>491</v>
      </c>
      <c r="W1523" s="85" t="s">
        <v>109</v>
      </c>
      <c r="X1523" s="85" t="s">
        <v>330</v>
      </c>
      <c r="Z1523" s="42" t="s">
        <v>2873</v>
      </c>
      <c r="AA1523"/>
    </row>
    <row r="1524" spans="1:27" s="39" customFormat="1" x14ac:dyDescent="0.35">
      <c r="A1524" s="85" t="s">
        <v>497</v>
      </c>
      <c r="B1524" s="87">
        <v>24021</v>
      </c>
      <c r="C1524" s="87" t="s">
        <v>12</v>
      </c>
      <c r="D1524" s="86">
        <v>3.7466089999999999</v>
      </c>
      <c r="E1524" s="86">
        <f>SUMIFS('Ratios_MARAMA-VA'!T:T, 'Ratios_MARAMA-VA'!AA:AA, Z1524)</f>
        <v>3.74660899999478</v>
      </c>
      <c r="F1524" s="86">
        <f>SUMIFS('Ratios_MARAMA-VA'!J:J, 'Ratios_MARAMA-VA'!AA:AA, Z1524)</f>
        <v>1.02031835511839E-2</v>
      </c>
      <c r="G1524" s="122">
        <f t="shared" si="84"/>
        <v>2.723311546840921E-3</v>
      </c>
      <c r="H1524" s="122">
        <v>3.2603211787087498</v>
      </c>
      <c r="I1524" s="86">
        <v>8.87887031238754E-3</v>
      </c>
      <c r="J1524" s="122">
        <v>3.0942688164484902</v>
      </c>
      <c r="K1524" s="86">
        <v>8.4266579968639635E-3</v>
      </c>
      <c r="L1524" s="122" t="str" cm="1">
        <f t="array" ref="L1524">_xlfn.SWITCH(A1524,
    "District of Columbia", _xlfn.XLOOKUP(R1524, '2015 O3 Growth Surrogates'!A:A, '2015 O3 Growth Surrogates'!H:H),
    "Maryland", _xlfn.XLOOKUP(R1524, '2015 O3 Growth Surrogates'!A:A, '2015 O3 Growth Surrogates'!I:I),
    "Virginia", _xlfn.XLOOKUP(R1524, '2015 O3 Growth Surrogates'!A:A, '2015 O3 Growth Surrogates'!J:J)
)</f>
        <v>Gas Sales</v>
      </c>
      <c r="M1524" s="133" cm="1">
        <f t="array" ref="M1524">_xlfn.SWITCH(L1524,
"Employment", INDEX('Coop GFs_CFs'!C:D, MATCH(B1524,'Coop GFs_CFs'!B:B,0),1),
"Population", INDEX('Coop GFs_CFs'!E:F, MATCH(B1524,'Coop GFs_CFs'!B:B,0),1),
"Household", INDEX('Coop GFs_CFs'!G:H, MATCH(B1524,'Coop GFs_CFs'!B:B,0),1),
"VMT", INDEX('Coop GFs_CFs'!I:J, MATCH(B1524,'Coop GFs_CFs'!B:B,0),1),
"Lane Mile", INDEX('Coop GFs_CFs'!K:L, MATCH(B1524,'Coop GFs_CFs'!B:B,0),1),
"Gas Sales", INDEX('Coop GFs_CFs'!M:N, MATCH(B1524,'Coop GFs_CFs'!B:B,0),1),
"No Growth", INDEX('Coop GFs_CFs'!O:P, MATCH(B1524,'Coop GFs_CFs'!B:B,0),1)
)</f>
        <v>0.9726431554456072</v>
      </c>
      <c r="N1524" s="133" cm="1">
        <f t="array" ref="N1524">_xlfn.SWITCH(L1524,
"Employment", INDEX('Coop GFs_CFs'!C:D, MATCH(B1524,'Coop GFs_CFs'!B:B,0),2),
"Population", INDEX('Coop GFs_CFs'!E:F, MATCH(B1524,'Coop GFs_CFs'!B:B,0),2),
"Household", INDEX('Coop GFs_CFs'!G:H, MATCH(B1524,'Coop GFs_CFs'!B:B,0),2),
"VMT", INDEX('Coop GFs_CFs'!I:J, MATCH(B1524,'Coop GFs_CFs'!B:B,0),2),
"Lane Mile", INDEX('Coop GFs_CFs'!K:L, MATCH(B1524,'Coop GFs_CFs'!B:B,0),2),
"Gas Sales", INDEX('Coop GFs_CFs'!M:N, MATCH(B1524,'Coop GFs_CFs'!B:B,0),2),
"No Growth", INDEX('Coop GFs_CFs'!O:P, MATCH(B1524,'Coop GFs_CFs'!B:B,0),2)
)</f>
        <v>0.94819182842192828</v>
      </c>
      <c r="O1524" s="133"/>
      <c r="P1524" s="86">
        <f t="shared" si="89"/>
        <v>9.9240566448142251E-3</v>
      </c>
      <c r="Q1524" s="86">
        <f t="shared" si="90"/>
        <v>9.6745752671216056E-3</v>
      </c>
      <c r="R1524" s="156" t="s">
        <v>489</v>
      </c>
      <c r="S1524" s="85" t="s">
        <v>119</v>
      </c>
      <c r="T1524" s="85" t="s">
        <v>468</v>
      </c>
      <c r="U1524" s="85" t="s">
        <v>490</v>
      </c>
      <c r="V1524" s="85" t="s">
        <v>491</v>
      </c>
      <c r="W1524" s="85" t="s">
        <v>109</v>
      </c>
      <c r="X1524" s="85" t="s">
        <v>330</v>
      </c>
      <c r="Z1524" s="42" t="s">
        <v>2874</v>
      </c>
      <c r="AA1524"/>
    </row>
    <row r="1525" spans="1:27" s="39" customFormat="1" x14ac:dyDescent="0.35">
      <c r="A1525" s="85" t="s">
        <v>497</v>
      </c>
      <c r="B1525" s="87">
        <v>24031</v>
      </c>
      <c r="C1525" s="87" t="s">
        <v>12</v>
      </c>
      <c r="D1525" s="86">
        <v>9.3612769999999994</v>
      </c>
      <c r="E1525" s="86">
        <f>SUMIFS('Ratios_MARAMA-VA'!T:T, 'Ratios_MARAMA-VA'!AA:AA, Z1525)</f>
        <v>9.3612769999869005</v>
      </c>
      <c r="F1525" s="86">
        <f>SUMIFS('Ratios_MARAMA-VA'!J:J, 'Ratios_MARAMA-VA'!AA:AA, Z1525)</f>
        <v>2.5493673747240899E-2</v>
      </c>
      <c r="G1525" s="122">
        <f t="shared" si="84"/>
        <v>2.7233115468409462E-3</v>
      </c>
      <c r="H1525" s="122">
        <v>8.1462382818327601</v>
      </c>
      <c r="I1525" s="86">
        <v>2.2184744776232907E-2</v>
      </c>
      <c r="J1525" s="122">
        <v>7.7313398604542201</v>
      </c>
      <c r="K1525" s="86">
        <v>2.1054847114526647E-2</v>
      </c>
      <c r="L1525" s="122" t="str" cm="1">
        <f t="array" ref="L1525">_xlfn.SWITCH(A1525,
    "District of Columbia", _xlfn.XLOOKUP(R1525, '2015 O3 Growth Surrogates'!A:A, '2015 O3 Growth Surrogates'!H:H),
    "Maryland", _xlfn.XLOOKUP(R1525, '2015 O3 Growth Surrogates'!A:A, '2015 O3 Growth Surrogates'!I:I),
    "Virginia", _xlfn.XLOOKUP(R1525, '2015 O3 Growth Surrogates'!A:A, '2015 O3 Growth Surrogates'!J:J)
)</f>
        <v>Gas Sales</v>
      </c>
      <c r="M1525" s="133" cm="1">
        <f t="array" ref="M1525">_xlfn.SWITCH(L1525,
"Employment", INDEX('Coop GFs_CFs'!C:D, MATCH(B1525,'Coop GFs_CFs'!B:B,0),1),
"Population", INDEX('Coop GFs_CFs'!E:F, MATCH(B1525,'Coop GFs_CFs'!B:B,0),1),
"Household", INDEX('Coop GFs_CFs'!G:H, MATCH(B1525,'Coop GFs_CFs'!B:B,0),1),
"VMT", INDEX('Coop GFs_CFs'!I:J, MATCH(B1525,'Coop GFs_CFs'!B:B,0),1),
"Lane Mile", INDEX('Coop GFs_CFs'!K:L, MATCH(B1525,'Coop GFs_CFs'!B:B,0),1),
"Gas Sales", INDEX('Coop GFs_CFs'!M:N, MATCH(B1525,'Coop GFs_CFs'!B:B,0),1),
"No Growth", INDEX('Coop GFs_CFs'!O:P, MATCH(B1525,'Coop GFs_CFs'!B:B,0),1)
)</f>
        <v>0.9726431554456072</v>
      </c>
      <c r="N1525" s="133" cm="1">
        <f t="array" ref="N1525">_xlfn.SWITCH(L1525,
"Employment", INDEX('Coop GFs_CFs'!C:D, MATCH(B1525,'Coop GFs_CFs'!B:B,0),2),
"Population", INDEX('Coop GFs_CFs'!E:F, MATCH(B1525,'Coop GFs_CFs'!B:B,0),2),
"Household", INDEX('Coop GFs_CFs'!G:H, MATCH(B1525,'Coop GFs_CFs'!B:B,0),2),
"VMT", INDEX('Coop GFs_CFs'!I:J, MATCH(B1525,'Coop GFs_CFs'!B:B,0),2),
"Lane Mile", INDEX('Coop GFs_CFs'!K:L, MATCH(B1525,'Coop GFs_CFs'!B:B,0),2),
"Gas Sales", INDEX('Coop GFs_CFs'!M:N, MATCH(B1525,'Coop GFs_CFs'!B:B,0),2),
"No Growth", INDEX('Coop GFs_CFs'!O:P, MATCH(B1525,'Coop GFs_CFs'!B:B,0),2)
)</f>
        <v>0.94819182842192828</v>
      </c>
      <c r="O1525" s="133"/>
      <c r="P1525" s="86">
        <f t="shared" si="89"/>
        <v>2.4796247277417225E-2</v>
      </c>
      <c r="Q1525" s="86">
        <f t="shared" si="90"/>
        <v>2.417289312358846E-2</v>
      </c>
      <c r="R1525" s="156" t="s">
        <v>489</v>
      </c>
      <c r="S1525" s="85" t="s">
        <v>119</v>
      </c>
      <c r="T1525" s="85" t="s">
        <v>468</v>
      </c>
      <c r="U1525" s="85" t="s">
        <v>490</v>
      </c>
      <c r="V1525" s="85" t="s">
        <v>491</v>
      </c>
      <c r="W1525" s="85" t="s">
        <v>109</v>
      </c>
      <c r="X1525" s="85" t="s">
        <v>330</v>
      </c>
      <c r="Z1525" s="42" t="s">
        <v>2875</v>
      </c>
      <c r="AA1525"/>
    </row>
    <row r="1526" spans="1:27" s="39" customFormat="1" x14ac:dyDescent="0.35">
      <c r="A1526" s="85" t="s">
        <v>497</v>
      </c>
      <c r="B1526" s="87">
        <v>24033</v>
      </c>
      <c r="C1526" s="87" t="s">
        <v>12</v>
      </c>
      <c r="D1526" s="86">
        <v>10.337759999999999</v>
      </c>
      <c r="E1526" s="86">
        <f>SUMIFS('Ratios_MARAMA-VA'!T:T, 'Ratios_MARAMA-VA'!AA:AA, Z1526)</f>
        <v>10.337759999985501</v>
      </c>
      <c r="F1526" s="86">
        <f>SUMIFS('Ratios_MARAMA-VA'!J:J, 'Ratios_MARAMA-VA'!AA:AA, Z1526)</f>
        <v>2.81529411764311E-2</v>
      </c>
      <c r="G1526" s="122">
        <f t="shared" si="84"/>
        <v>2.7233115468409583E-3</v>
      </c>
      <c r="H1526" s="122">
        <v>8.9959795293312403</v>
      </c>
      <c r="I1526" s="86">
        <v>2.4498854927372655E-2</v>
      </c>
      <c r="J1526" s="122">
        <v>8.5378026903604294</v>
      </c>
      <c r="K1526" s="86">
        <v>2.3251096651308357E-2</v>
      </c>
      <c r="L1526" s="122" t="str" cm="1">
        <f t="array" ref="L1526">_xlfn.SWITCH(A1526,
    "District of Columbia", _xlfn.XLOOKUP(R1526, '2015 O3 Growth Surrogates'!A:A, '2015 O3 Growth Surrogates'!H:H),
    "Maryland", _xlfn.XLOOKUP(R1526, '2015 O3 Growth Surrogates'!A:A, '2015 O3 Growth Surrogates'!I:I),
    "Virginia", _xlfn.XLOOKUP(R1526, '2015 O3 Growth Surrogates'!A:A, '2015 O3 Growth Surrogates'!J:J)
)</f>
        <v>Gas Sales</v>
      </c>
      <c r="M1526" s="133" cm="1">
        <f t="array" ref="M1526">_xlfn.SWITCH(L1526,
"Employment", INDEX('Coop GFs_CFs'!C:D, MATCH(B1526,'Coop GFs_CFs'!B:B,0),1),
"Population", INDEX('Coop GFs_CFs'!E:F, MATCH(B1526,'Coop GFs_CFs'!B:B,0),1),
"Household", INDEX('Coop GFs_CFs'!G:H, MATCH(B1526,'Coop GFs_CFs'!B:B,0),1),
"VMT", INDEX('Coop GFs_CFs'!I:J, MATCH(B1526,'Coop GFs_CFs'!B:B,0),1),
"Lane Mile", INDEX('Coop GFs_CFs'!K:L, MATCH(B1526,'Coop GFs_CFs'!B:B,0),1),
"Gas Sales", INDEX('Coop GFs_CFs'!M:N, MATCH(B1526,'Coop GFs_CFs'!B:B,0),1),
"No Growth", INDEX('Coop GFs_CFs'!O:P, MATCH(B1526,'Coop GFs_CFs'!B:B,0),1)
)</f>
        <v>0.9726431554456072</v>
      </c>
      <c r="N1526" s="133" cm="1">
        <f t="array" ref="N1526">_xlfn.SWITCH(L1526,
"Employment", INDEX('Coop GFs_CFs'!C:D, MATCH(B1526,'Coop GFs_CFs'!B:B,0),2),
"Population", INDEX('Coop GFs_CFs'!E:F, MATCH(B1526,'Coop GFs_CFs'!B:B,0),2),
"Household", INDEX('Coop GFs_CFs'!G:H, MATCH(B1526,'Coop GFs_CFs'!B:B,0),2),
"VMT", INDEX('Coop GFs_CFs'!I:J, MATCH(B1526,'Coop GFs_CFs'!B:B,0),2),
"Lane Mile", INDEX('Coop GFs_CFs'!K:L, MATCH(B1526,'Coop GFs_CFs'!B:B,0),2),
"Gas Sales", INDEX('Coop GFs_CFs'!M:N, MATCH(B1526,'Coop GFs_CFs'!B:B,0),2),
"No Growth", INDEX('Coop GFs_CFs'!O:P, MATCH(B1526,'Coop GFs_CFs'!B:B,0),2)
)</f>
        <v>0.94819182842192828</v>
      </c>
      <c r="O1526" s="133"/>
      <c r="P1526" s="86">
        <f t="shared" si="89"/>
        <v>2.7382765540918511E-2</v>
      </c>
      <c r="Q1526" s="86">
        <f t="shared" si="90"/>
        <v>2.6694388769535195E-2</v>
      </c>
      <c r="R1526" s="156" t="s">
        <v>489</v>
      </c>
      <c r="S1526" s="85" t="s">
        <v>119</v>
      </c>
      <c r="T1526" s="85" t="s">
        <v>468</v>
      </c>
      <c r="U1526" s="85" t="s">
        <v>490</v>
      </c>
      <c r="V1526" s="85" t="s">
        <v>491</v>
      </c>
      <c r="W1526" s="85" t="s">
        <v>109</v>
      </c>
      <c r="X1526" s="85" t="s">
        <v>330</v>
      </c>
      <c r="Z1526" s="42" t="s">
        <v>2876</v>
      </c>
      <c r="AA1526"/>
    </row>
    <row r="1527" spans="1:27" s="39" customFormat="1" x14ac:dyDescent="0.35">
      <c r="A1527" s="85" t="s">
        <v>811</v>
      </c>
      <c r="B1527" s="87">
        <v>51013</v>
      </c>
      <c r="C1527" s="87" t="s">
        <v>12</v>
      </c>
      <c r="D1527" s="86">
        <v>0.98047169999999995</v>
      </c>
      <c r="E1527" s="86">
        <f>SUMIFS('Ratios_MARAMA-VA'!T:T, 'Ratios_MARAMA-VA'!AA:AA, Z1527)</f>
        <v>0.98047169999863204</v>
      </c>
      <c r="F1527" s="86">
        <f>SUMIFS('Ratios_MARAMA-VA'!J:J, 'Ratios_MARAMA-VA'!AA:AA, Z1527)</f>
        <v>2.6701299019570401E-3</v>
      </c>
      <c r="G1527" s="122">
        <f t="shared" si="84"/>
        <v>2.7233115468409392E-3</v>
      </c>
      <c r="H1527" s="122">
        <v>0.85321223768868704</v>
      </c>
      <c r="I1527" s="86">
        <v>2.3235627388035972E-3</v>
      </c>
      <c r="J1527" s="122">
        <v>0.809757038089708</v>
      </c>
      <c r="K1527" s="86">
        <v>2.2052206919654202E-3</v>
      </c>
      <c r="L1527" s="122" t="str" cm="1">
        <f t="array" ref="L1527">_xlfn.SWITCH(A1527,
    "District of Columbia", _xlfn.XLOOKUP(R1527, '2015 O3 Growth Surrogates'!A:A, '2015 O3 Growth Surrogates'!H:H),
    "Maryland", _xlfn.XLOOKUP(R1527, '2015 O3 Growth Surrogates'!A:A, '2015 O3 Growth Surrogates'!I:I),
    "Virginia", _xlfn.XLOOKUP(R1527, '2015 O3 Growth Surrogates'!A:A, '2015 O3 Growth Surrogates'!J:J)
)</f>
        <v>VMT</v>
      </c>
      <c r="M1527" s="133" cm="1">
        <f t="array" ref="M1527">_xlfn.SWITCH(L1527,
"Employment", INDEX('Coop GFs_CFs'!C:D, MATCH(B1527,'Coop GFs_CFs'!B:B,0),1),
"Population", INDEX('Coop GFs_CFs'!E:F, MATCH(B1527,'Coop GFs_CFs'!B:B,0),1),
"Household", INDEX('Coop GFs_CFs'!G:H, MATCH(B1527,'Coop GFs_CFs'!B:B,0),1),
"VMT", INDEX('Coop GFs_CFs'!I:J, MATCH(B1527,'Coop GFs_CFs'!B:B,0),1),
"Lane Mile", INDEX('Coop GFs_CFs'!K:L, MATCH(B1527,'Coop GFs_CFs'!B:B,0),1),
"Gas Sales", INDEX('Coop GFs_CFs'!M:N, MATCH(B1527,'Coop GFs_CFs'!B:B,0),1),
"No Growth", INDEX('Coop GFs_CFs'!O:P, MATCH(B1527,'Coop GFs_CFs'!B:B,0),1)
)</f>
        <v>1.0671893575912657</v>
      </c>
      <c r="N1527" s="133" cm="1">
        <f t="array" ref="N1527">_xlfn.SWITCH(L1527,
"Employment", INDEX('Coop GFs_CFs'!C:D, MATCH(B1527,'Coop GFs_CFs'!B:B,0),2),
"Population", INDEX('Coop GFs_CFs'!E:F, MATCH(B1527,'Coop GFs_CFs'!B:B,0),2),
"Household", INDEX('Coop GFs_CFs'!G:H, MATCH(B1527,'Coop GFs_CFs'!B:B,0),2),
"VMT", INDEX('Coop GFs_CFs'!I:J, MATCH(B1527,'Coop GFs_CFs'!B:B,0),2),
"Lane Mile", INDEX('Coop GFs_CFs'!K:L, MATCH(B1527,'Coop GFs_CFs'!B:B,0),2),
"Gas Sales", INDEX('Coop GFs_CFs'!M:N, MATCH(B1527,'Coop GFs_CFs'!B:B,0),2),
"No Growth", INDEX('Coop GFs_CFs'!O:P, MATCH(B1527,'Coop GFs_CFs'!B:B,0),2)
)</f>
        <v>1.096500518759292</v>
      </c>
      <c r="O1527" s="133"/>
      <c r="P1527" s="86">
        <f t="shared" si="89"/>
        <v>2.8495342147547629E-3</v>
      </c>
      <c r="Q1527" s="86">
        <f t="shared" si="90"/>
        <v>2.9277988226505919E-3</v>
      </c>
      <c r="R1527" s="156" t="s">
        <v>489</v>
      </c>
      <c r="S1527" s="85" t="s">
        <v>119</v>
      </c>
      <c r="T1527" s="85" t="s">
        <v>468</v>
      </c>
      <c r="U1527" s="85" t="s">
        <v>490</v>
      </c>
      <c r="V1527" s="85" t="s">
        <v>491</v>
      </c>
      <c r="W1527" s="85" t="s">
        <v>109</v>
      </c>
      <c r="X1527" s="85" t="s">
        <v>330</v>
      </c>
      <c r="Z1527" s="42" t="s">
        <v>2878</v>
      </c>
      <c r="AA1527"/>
    </row>
    <row r="1528" spans="1:27" s="39" customFormat="1" x14ac:dyDescent="0.35">
      <c r="A1528" s="85" t="s">
        <v>811</v>
      </c>
      <c r="B1528" s="87">
        <v>51059</v>
      </c>
      <c r="C1528" s="87" t="s">
        <v>12</v>
      </c>
      <c r="D1528" s="86">
        <v>6.4295879999999999</v>
      </c>
      <c r="E1528" s="86">
        <f>SUMIFS('Ratios_MARAMA-VA'!T:T, 'Ratios_MARAMA-VA'!AA:AA, Z1528)</f>
        <v>6.4295879999909999</v>
      </c>
      <c r="F1528" s="86">
        <f>SUMIFS('Ratios_MARAMA-VA'!J:J, 'Ratios_MARAMA-VA'!AA:AA, Z1528)</f>
        <v>1.75097712418055E-2</v>
      </c>
      <c r="G1528" s="122">
        <f t="shared" si="84"/>
        <v>2.7233115468409501E-3</v>
      </c>
      <c r="H1528" s="122">
        <v>5.5950652781679802</v>
      </c>
      <c r="I1528" s="86">
        <v>1.5237105877363733E-2</v>
      </c>
      <c r="J1528" s="122">
        <v>5.3101013879514598</v>
      </c>
      <c r="K1528" s="86">
        <v>1.4461060424704367E-2</v>
      </c>
      <c r="L1528" s="122" t="str" cm="1">
        <f t="array" ref="L1528">_xlfn.SWITCH(A1528,
    "District of Columbia", _xlfn.XLOOKUP(R1528, '2015 O3 Growth Surrogates'!A:A, '2015 O3 Growth Surrogates'!H:H),
    "Maryland", _xlfn.XLOOKUP(R1528, '2015 O3 Growth Surrogates'!A:A, '2015 O3 Growth Surrogates'!I:I),
    "Virginia", _xlfn.XLOOKUP(R1528, '2015 O3 Growth Surrogates'!A:A, '2015 O3 Growth Surrogates'!J:J)
)</f>
        <v>VMT</v>
      </c>
      <c r="M1528" s="133" cm="1">
        <f t="array" ref="M1528">_xlfn.SWITCH(L1528,
"Employment", INDEX('Coop GFs_CFs'!C:D, MATCH(B1528,'Coop GFs_CFs'!B:B,0),1),
"Population", INDEX('Coop GFs_CFs'!E:F, MATCH(B1528,'Coop GFs_CFs'!B:B,0),1),
"Household", INDEX('Coop GFs_CFs'!G:H, MATCH(B1528,'Coop GFs_CFs'!B:B,0),1),
"VMT", INDEX('Coop GFs_CFs'!I:J, MATCH(B1528,'Coop GFs_CFs'!B:B,0),1),
"Lane Mile", INDEX('Coop GFs_CFs'!K:L, MATCH(B1528,'Coop GFs_CFs'!B:B,0),1),
"Gas Sales", INDEX('Coop GFs_CFs'!M:N, MATCH(B1528,'Coop GFs_CFs'!B:B,0),1),
"No Growth", INDEX('Coop GFs_CFs'!O:P, MATCH(B1528,'Coop GFs_CFs'!B:B,0),1)
)</f>
        <v>1.0806192988985526</v>
      </c>
      <c r="N1528" s="133" cm="1">
        <f t="array" ref="N1528">_xlfn.SWITCH(L1528,
"Employment", INDEX('Coop GFs_CFs'!C:D, MATCH(B1528,'Coop GFs_CFs'!B:B,0),2),
"Population", INDEX('Coop GFs_CFs'!E:F, MATCH(B1528,'Coop GFs_CFs'!B:B,0),2),
"Household", INDEX('Coop GFs_CFs'!G:H, MATCH(B1528,'Coop GFs_CFs'!B:B,0),2),
"VMT", INDEX('Coop GFs_CFs'!I:J, MATCH(B1528,'Coop GFs_CFs'!B:B,0),2),
"Lane Mile", INDEX('Coop GFs_CFs'!K:L, MATCH(B1528,'Coop GFs_CFs'!B:B,0),2),
"Gas Sales", INDEX('Coop GFs_CFs'!M:N, MATCH(B1528,'Coop GFs_CFs'!B:B,0),2),
"No Growth", INDEX('Coop GFs_CFs'!O:P, MATCH(B1528,'Coop GFs_CFs'!B:B,0),2)
)</f>
        <v>1.1126281782063459</v>
      </c>
      <c r="O1528" s="133"/>
      <c r="P1528" s="86">
        <f t="shared" si="89"/>
        <v>1.8921396723193897E-2</v>
      </c>
      <c r="Q1528" s="86">
        <f t="shared" si="90"/>
        <v>1.948186487757992E-2</v>
      </c>
      <c r="R1528" s="156" t="s">
        <v>489</v>
      </c>
      <c r="S1528" s="85" t="s">
        <v>119</v>
      </c>
      <c r="T1528" s="85" t="s">
        <v>468</v>
      </c>
      <c r="U1528" s="85" t="s">
        <v>490</v>
      </c>
      <c r="V1528" s="85" t="s">
        <v>491</v>
      </c>
      <c r="W1528" s="85" t="s">
        <v>109</v>
      </c>
      <c r="X1528" s="85" t="s">
        <v>330</v>
      </c>
      <c r="Z1528" s="42" t="s">
        <v>2879</v>
      </c>
      <c r="AA1528"/>
    </row>
    <row r="1529" spans="1:27" s="39" customFormat="1" x14ac:dyDescent="0.35">
      <c r="A1529" s="85" t="s">
        <v>811</v>
      </c>
      <c r="B1529" s="87">
        <v>51107</v>
      </c>
      <c r="C1529" s="87" t="s">
        <v>12</v>
      </c>
      <c r="D1529" s="86">
        <v>2.1865130000000002</v>
      </c>
      <c r="E1529" s="86">
        <f>SUMIFS('Ratios_MARAMA-VA'!T:T, 'Ratios_MARAMA-VA'!AA:AA, Z1529)</f>
        <v>2.1865129999969501</v>
      </c>
      <c r="F1529" s="86">
        <f>SUMIFS('Ratios_MARAMA-VA'!J:J, 'Ratios_MARAMA-VA'!AA:AA, Z1529)</f>
        <v>5.9545561002095401E-3</v>
      </c>
      <c r="G1529" s="122">
        <f t="shared" ref="G1529:G1592" si="91">F1529/E1529</f>
        <v>2.7233115468409497E-3</v>
      </c>
      <c r="H1529" s="122">
        <v>1.90271646745684</v>
      </c>
      <c r="I1529" s="86">
        <v>5.1816897261896342E-3</v>
      </c>
      <c r="J1529" s="122">
        <v>1.8058086639569899</v>
      </c>
      <c r="K1529" s="86">
        <v>4.9177795859394989E-3</v>
      </c>
      <c r="L1529" s="122" t="str" cm="1">
        <f t="array" ref="L1529">_xlfn.SWITCH(A1529,
    "District of Columbia", _xlfn.XLOOKUP(R1529, '2015 O3 Growth Surrogates'!A:A, '2015 O3 Growth Surrogates'!H:H),
    "Maryland", _xlfn.XLOOKUP(R1529, '2015 O3 Growth Surrogates'!A:A, '2015 O3 Growth Surrogates'!I:I),
    "Virginia", _xlfn.XLOOKUP(R1529, '2015 O3 Growth Surrogates'!A:A, '2015 O3 Growth Surrogates'!J:J)
)</f>
        <v>VMT</v>
      </c>
      <c r="M1529" s="133" cm="1">
        <f t="array" ref="M1529">_xlfn.SWITCH(L1529,
"Employment", INDEX('Coop GFs_CFs'!C:D, MATCH(B1529,'Coop GFs_CFs'!B:B,0),1),
"Population", INDEX('Coop GFs_CFs'!E:F, MATCH(B1529,'Coop GFs_CFs'!B:B,0),1),
"Household", INDEX('Coop GFs_CFs'!G:H, MATCH(B1529,'Coop GFs_CFs'!B:B,0),1),
"VMT", INDEX('Coop GFs_CFs'!I:J, MATCH(B1529,'Coop GFs_CFs'!B:B,0),1),
"Lane Mile", INDEX('Coop GFs_CFs'!K:L, MATCH(B1529,'Coop GFs_CFs'!B:B,0),1),
"Gas Sales", INDEX('Coop GFs_CFs'!M:N, MATCH(B1529,'Coop GFs_CFs'!B:B,0),1),
"No Growth", INDEX('Coop GFs_CFs'!O:P, MATCH(B1529,'Coop GFs_CFs'!B:B,0),1)
)</f>
        <v>1.1556294798401261</v>
      </c>
      <c r="N1529" s="133" cm="1">
        <f t="array" ref="N1529">_xlfn.SWITCH(L1529,
"Employment", INDEX('Coop GFs_CFs'!C:D, MATCH(B1529,'Coop GFs_CFs'!B:B,0),2),
"Population", INDEX('Coop GFs_CFs'!E:F, MATCH(B1529,'Coop GFs_CFs'!B:B,0),2),
"Household", INDEX('Coop GFs_CFs'!G:H, MATCH(B1529,'Coop GFs_CFs'!B:B,0),2),
"VMT", INDEX('Coop GFs_CFs'!I:J, MATCH(B1529,'Coop GFs_CFs'!B:B,0),2),
"Lane Mile", INDEX('Coop GFs_CFs'!K:L, MATCH(B1529,'Coop GFs_CFs'!B:B,0),2),
"Gas Sales", INDEX('Coop GFs_CFs'!M:N, MATCH(B1529,'Coop GFs_CFs'!B:B,0),2),
"No Growth", INDEX('Coop GFs_CFs'!O:P, MATCH(B1529,'Coop GFs_CFs'!B:B,0),2)
)</f>
        <v>1.2063885012294342</v>
      </c>
      <c r="O1529" s="133"/>
      <c r="P1529" s="86">
        <f t="shared" si="89"/>
        <v>6.8812605687640005E-3</v>
      </c>
      <c r="Q1529" s="86">
        <f t="shared" si="90"/>
        <v>7.1835080092183716E-3</v>
      </c>
      <c r="R1529" s="156" t="s">
        <v>489</v>
      </c>
      <c r="S1529" s="85" t="s">
        <v>119</v>
      </c>
      <c r="T1529" s="85" t="s">
        <v>468</v>
      </c>
      <c r="U1529" s="85" t="s">
        <v>490</v>
      </c>
      <c r="V1529" s="85" t="s">
        <v>491</v>
      </c>
      <c r="W1529" s="85" t="s">
        <v>109</v>
      </c>
      <c r="X1529" s="85" t="s">
        <v>330</v>
      </c>
      <c r="Z1529" s="42" t="s">
        <v>2882</v>
      </c>
      <c r="AA1529"/>
    </row>
    <row r="1530" spans="1:27" s="39" customFormat="1" x14ac:dyDescent="0.35">
      <c r="A1530" s="85" t="s">
        <v>811</v>
      </c>
      <c r="B1530" s="87">
        <v>51153</v>
      </c>
      <c r="C1530" s="87" t="s">
        <v>12</v>
      </c>
      <c r="D1530" s="86">
        <v>3.601019</v>
      </c>
      <c r="E1530" s="86">
        <f>SUMIFS('Ratios_MARAMA-VA'!T:T, 'Ratios_MARAMA-VA'!AA:AA, Z1530)</f>
        <v>3.6010189999949702</v>
      </c>
      <c r="F1530" s="86">
        <f>SUMIFS('Ratios_MARAMA-VA'!J:J, 'Ratios_MARAMA-VA'!AA:AA, Z1530)</f>
        <v>9.8066966230799194E-3</v>
      </c>
      <c r="G1530" s="122">
        <f t="shared" si="91"/>
        <v>2.7233115468409405E-3</v>
      </c>
      <c r="H1530" s="122">
        <v>3.1336279047620401</v>
      </c>
      <c r="I1530" s="86">
        <v>8.5338450565414468E-3</v>
      </c>
      <c r="J1530" s="122">
        <v>2.9740281943321398</v>
      </c>
      <c r="K1530" s="86">
        <v>8.0992053222552294E-3</v>
      </c>
      <c r="L1530" s="122" t="str" cm="1">
        <f t="array" ref="L1530">_xlfn.SWITCH(A1530,
    "District of Columbia", _xlfn.XLOOKUP(R1530, '2015 O3 Growth Surrogates'!A:A, '2015 O3 Growth Surrogates'!H:H),
    "Maryland", _xlfn.XLOOKUP(R1530, '2015 O3 Growth Surrogates'!A:A, '2015 O3 Growth Surrogates'!I:I),
    "Virginia", _xlfn.XLOOKUP(R1530, '2015 O3 Growth Surrogates'!A:A, '2015 O3 Growth Surrogates'!J:J)
)</f>
        <v>VMT</v>
      </c>
      <c r="M1530" s="133" cm="1">
        <f t="array" ref="M1530">_xlfn.SWITCH(L1530,
"Employment", INDEX('Coop GFs_CFs'!C:D, MATCH(B1530,'Coop GFs_CFs'!B:B,0),1),
"Population", INDEX('Coop GFs_CFs'!E:F, MATCH(B1530,'Coop GFs_CFs'!B:B,0),1),
"Household", INDEX('Coop GFs_CFs'!G:H, MATCH(B1530,'Coop GFs_CFs'!B:B,0),1),
"VMT", INDEX('Coop GFs_CFs'!I:J, MATCH(B1530,'Coop GFs_CFs'!B:B,0),1),
"Lane Mile", INDEX('Coop GFs_CFs'!K:L, MATCH(B1530,'Coop GFs_CFs'!B:B,0),1),
"Gas Sales", INDEX('Coop GFs_CFs'!M:N, MATCH(B1530,'Coop GFs_CFs'!B:B,0),1),
"No Growth", INDEX('Coop GFs_CFs'!O:P, MATCH(B1530,'Coop GFs_CFs'!B:B,0),1)
)</f>
        <v>1.0865837658887101</v>
      </c>
      <c r="N1530" s="133" cm="1">
        <f t="array" ref="N1530">_xlfn.SWITCH(L1530,
"Employment", INDEX('Coop GFs_CFs'!C:D, MATCH(B1530,'Coop GFs_CFs'!B:B,0),2),
"Population", INDEX('Coop GFs_CFs'!E:F, MATCH(B1530,'Coop GFs_CFs'!B:B,0),2),
"Household", INDEX('Coop GFs_CFs'!G:H, MATCH(B1530,'Coop GFs_CFs'!B:B,0),2),
"VMT", INDEX('Coop GFs_CFs'!I:J, MATCH(B1530,'Coop GFs_CFs'!B:B,0),2),
"Lane Mile", INDEX('Coop GFs_CFs'!K:L, MATCH(B1530,'Coop GFs_CFs'!B:B,0),2),
"Gas Sales", INDEX('Coop GFs_CFs'!M:N, MATCH(B1530,'Coop GFs_CFs'!B:B,0),2),
"No Growth", INDEX('Coop GFs_CFs'!O:P, MATCH(B1530,'Coop GFs_CFs'!B:B,0),2)
)</f>
        <v>1.1263614334502161</v>
      </c>
      <c r="O1530" s="133"/>
      <c r="P1530" s="86">
        <f t="shared" si="89"/>
        <v>1.0655797347634275E-2</v>
      </c>
      <c r="Q1530" s="86">
        <f t="shared" si="90"/>
        <v>1.1045884865783692E-2</v>
      </c>
      <c r="R1530" s="156" t="s">
        <v>489</v>
      </c>
      <c r="S1530" s="85" t="s">
        <v>119</v>
      </c>
      <c r="T1530" s="85" t="s">
        <v>468</v>
      </c>
      <c r="U1530" s="85" t="s">
        <v>490</v>
      </c>
      <c r="V1530" s="85" t="s">
        <v>491</v>
      </c>
      <c r="W1530" s="85" t="s">
        <v>109</v>
      </c>
      <c r="X1530" s="85" t="s">
        <v>330</v>
      </c>
      <c r="Z1530" s="42" t="s">
        <v>2885</v>
      </c>
      <c r="AA1530"/>
    </row>
    <row r="1531" spans="1:27" s="39" customFormat="1" x14ac:dyDescent="0.35">
      <c r="A1531" s="85" t="s">
        <v>811</v>
      </c>
      <c r="B1531" s="87">
        <v>51510</v>
      </c>
      <c r="C1531" s="87" t="s">
        <v>12</v>
      </c>
      <c r="D1531" s="86">
        <v>0.89756320000000001</v>
      </c>
      <c r="E1531" s="86">
        <f>SUMIFS('Ratios_MARAMA-VA'!T:T, 'Ratios_MARAMA-VA'!AA:AA, Z1531)</f>
        <v>0.89756319999874901</v>
      </c>
      <c r="F1531" s="86">
        <f>SUMIFS('Ratios_MARAMA-VA'!J:J, 'Ratios_MARAMA-VA'!AA:AA, Z1531)</f>
        <v>2.4443442265760901E-3</v>
      </c>
      <c r="G1531" s="122">
        <f t="shared" si="91"/>
        <v>2.7233115468409323E-3</v>
      </c>
      <c r="H1531" s="122">
        <v>0.78106477355646098</v>
      </c>
      <c r="I1531" s="86">
        <v>2.1270827166570082E-3</v>
      </c>
      <c r="J1531" s="122">
        <v>0.74128413734972698</v>
      </c>
      <c r="K1531" s="86">
        <v>2.0187476507345309E-3</v>
      </c>
      <c r="L1531" s="122" t="str" cm="1">
        <f t="array" ref="L1531">_xlfn.SWITCH(A1531,
    "District of Columbia", _xlfn.XLOOKUP(R1531, '2015 O3 Growth Surrogates'!A:A, '2015 O3 Growth Surrogates'!H:H),
    "Maryland", _xlfn.XLOOKUP(R1531, '2015 O3 Growth Surrogates'!A:A, '2015 O3 Growth Surrogates'!I:I),
    "Virginia", _xlfn.XLOOKUP(R1531, '2015 O3 Growth Surrogates'!A:A, '2015 O3 Growth Surrogates'!J:J)
)</f>
        <v>VMT</v>
      </c>
      <c r="M1531" s="133" cm="1">
        <f t="array" ref="M1531">_xlfn.SWITCH(L1531,
"Employment", INDEX('Coop GFs_CFs'!C:D, MATCH(B1531,'Coop GFs_CFs'!B:B,0),1),
"Population", INDEX('Coop GFs_CFs'!E:F, MATCH(B1531,'Coop GFs_CFs'!B:B,0),1),
"Household", INDEX('Coop GFs_CFs'!G:H, MATCH(B1531,'Coop GFs_CFs'!B:B,0),1),
"VMT", INDEX('Coop GFs_CFs'!I:J, MATCH(B1531,'Coop GFs_CFs'!B:B,0),1),
"Lane Mile", INDEX('Coop GFs_CFs'!K:L, MATCH(B1531,'Coop GFs_CFs'!B:B,0),1),
"Gas Sales", INDEX('Coop GFs_CFs'!M:N, MATCH(B1531,'Coop GFs_CFs'!B:B,0),1),
"No Growth", INDEX('Coop GFs_CFs'!O:P, MATCH(B1531,'Coop GFs_CFs'!B:B,0),1)
)</f>
        <v>1.0839568438148144</v>
      </c>
      <c r="N1531" s="133" cm="1">
        <f t="array" ref="N1531">_xlfn.SWITCH(L1531,
"Employment", INDEX('Coop GFs_CFs'!C:D, MATCH(B1531,'Coop GFs_CFs'!B:B,0),2),
"Population", INDEX('Coop GFs_CFs'!E:F, MATCH(B1531,'Coop GFs_CFs'!B:B,0),2),
"Household", INDEX('Coop GFs_CFs'!G:H, MATCH(B1531,'Coop GFs_CFs'!B:B,0),2),
"VMT", INDEX('Coop GFs_CFs'!I:J, MATCH(B1531,'Coop GFs_CFs'!B:B,0),2),
"Lane Mile", INDEX('Coop GFs_CFs'!K:L, MATCH(B1531,'Coop GFs_CFs'!B:B,0),2),
"Gas Sales", INDEX('Coop GFs_CFs'!M:N, MATCH(B1531,'Coop GFs_CFs'!B:B,0),2),
"No Growth", INDEX('Coop GFs_CFs'!O:P, MATCH(B1531,'Coop GFs_CFs'!B:B,0),2)
)</f>
        <v>1.1180467771759119</v>
      </c>
      <c r="O1531" s="133"/>
      <c r="P1531" s="86">
        <f t="shared" si="89"/>
        <v>2.6495636530363821E-3</v>
      </c>
      <c r="Q1531" s="86">
        <f t="shared" si="90"/>
        <v>2.7328911848319448E-3</v>
      </c>
      <c r="R1531" s="156" t="s">
        <v>489</v>
      </c>
      <c r="S1531" s="85" t="s">
        <v>119</v>
      </c>
      <c r="T1531" s="85" t="s">
        <v>468</v>
      </c>
      <c r="U1531" s="85" t="s">
        <v>490</v>
      </c>
      <c r="V1531" s="85" t="s">
        <v>491</v>
      </c>
      <c r="W1531" s="85" t="s">
        <v>109</v>
      </c>
      <c r="X1531" s="85" t="s">
        <v>330</v>
      </c>
      <c r="Z1531" s="42" t="s">
        <v>2877</v>
      </c>
      <c r="AA1531"/>
    </row>
    <row r="1532" spans="1:27" s="39" customFormat="1" x14ac:dyDescent="0.35">
      <c r="A1532" s="85" t="s">
        <v>811</v>
      </c>
      <c r="B1532" s="87">
        <v>51600</v>
      </c>
      <c r="C1532" s="87" t="s">
        <v>12</v>
      </c>
      <c r="D1532" s="86">
        <v>0.45107700000000001</v>
      </c>
      <c r="E1532" s="86">
        <f>SUMIFS('Ratios_MARAMA-VA'!T:T, 'Ratios_MARAMA-VA'!AA:AA, Z1532)</f>
        <v>0.45107699999936601</v>
      </c>
      <c r="F1532" s="86">
        <f>SUMIFS('Ratios_MARAMA-VA'!J:J, 'Ratios_MARAMA-VA'!AA:AA, Z1532)</f>
        <v>1.2284232026126499E-3</v>
      </c>
      <c r="G1532" s="122">
        <f t="shared" si="91"/>
        <v>2.7233115468409527E-3</v>
      </c>
      <c r="H1532" s="122">
        <v>0.39252985735325202</v>
      </c>
      <c r="I1532" s="86">
        <v>1.0689810930099432E-3</v>
      </c>
      <c r="J1532" s="122">
        <v>0.37253780549748799</v>
      </c>
      <c r="K1532" s="86">
        <v>1.014536507346098E-3</v>
      </c>
      <c r="L1532" s="122" t="str" cm="1">
        <f t="array" ref="L1532">_xlfn.SWITCH(A1532,
    "District of Columbia", _xlfn.XLOOKUP(R1532, '2015 O3 Growth Surrogates'!A:A, '2015 O3 Growth Surrogates'!H:H),
    "Maryland", _xlfn.XLOOKUP(R1532, '2015 O3 Growth Surrogates'!A:A, '2015 O3 Growth Surrogates'!I:I),
    "Virginia", _xlfn.XLOOKUP(R1532, '2015 O3 Growth Surrogates'!A:A, '2015 O3 Growth Surrogates'!J:J)
)</f>
        <v>VMT</v>
      </c>
      <c r="M1532" s="133" cm="1">
        <f t="array" ref="M1532">_xlfn.SWITCH(L1532,
"Employment", INDEX('Coop GFs_CFs'!C:D, MATCH(B1532,'Coop GFs_CFs'!B:B,0),1),
"Population", INDEX('Coop GFs_CFs'!E:F, MATCH(B1532,'Coop GFs_CFs'!B:B,0),1),
"Household", INDEX('Coop GFs_CFs'!G:H, MATCH(B1532,'Coop GFs_CFs'!B:B,0),1),
"VMT", INDEX('Coop GFs_CFs'!I:J, MATCH(B1532,'Coop GFs_CFs'!B:B,0),1),
"Lane Mile", INDEX('Coop GFs_CFs'!K:L, MATCH(B1532,'Coop GFs_CFs'!B:B,0),1),
"Gas Sales", INDEX('Coop GFs_CFs'!M:N, MATCH(B1532,'Coop GFs_CFs'!B:B,0),1),
"No Growth", INDEX('Coop GFs_CFs'!O:P, MATCH(B1532,'Coop GFs_CFs'!B:B,0),1)
)</f>
        <v>1.0806192988985526</v>
      </c>
      <c r="N1532" s="133" cm="1">
        <f t="array" ref="N1532">_xlfn.SWITCH(L1532,
"Employment", INDEX('Coop GFs_CFs'!C:D, MATCH(B1532,'Coop GFs_CFs'!B:B,0),2),
"Population", INDEX('Coop GFs_CFs'!E:F, MATCH(B1532,'Coop GFs_CFs'!B:B,0),2),
"Household", INDEX('Coop GFs_CFs'!G:H, MATCH(B1532,'Coop GFs_CFs'!B:B,0),2),
"VMT", INDEX('Coop GFs_CFs'!I:J, MATCH(B1532,'Coop GFs_CFs'!B:B,0),2),
"Lane Mile", INDEX('Coop GFs_CFs'!K:L, MATCH(B1532,'Coop GFs_CFs'!B:B,0),2),
"Gas Sales", INDEX('Coop GFs_CFs'!M:N, MATCH(B1532,'Coop GFs_CFs'!B:B,0),2),
"No Growth", INDEX('Coop GFs_CFs'!O:P, MATCH(B1532,'Coop GFs_CFs'!B:B,0),2)
)</f>
        <v>1.1126281782063459</v>
      </c>
      <c r="O1532" s="133"/>
      <c r="P1532" s="86">
        <f t="shared" si="89"/>
        <v>1.3274578199579965E-3</v>
      </c>
      <c r="Q1532" s="86">
        <f t="shared" si="90"/>
        <v>1.3667782699893175E-3</v>
      </c>
      <c r="R1532" s="156" t="s">
        <v>489</v>
      </c>
      <c r="S1532" s="85" t="s">
        <v>119</v>
      </c>
      <c r="T1532" s="85" t="s">
        <v>468</v>
      </c>
      <c r="U1532" s="85" t="s">
        <v>490</v>
      </c>
      <c r="V1532" s="85" t="s">
        <v>491</v>
      </c>
      <c r="W1532" s="85" t="s">
        <v>109</v>
      </c>
      <c r="X1532" s="85" t="s">
        <v>330</v>
      </c>
      <c r="Z1532" s="42" t="s">
        <v>2880</v>
      </c>
      <c r="AA1532"/>
    </row>
    <row r="1533" spans="1:27" s="39" customFormat="1" x14ac:dyDescent="0.35">
      <c r="A1533" s="85" t="s">
        <v>811</v>
      </c>
      <c r="B1533" s="87">
        <v>51610</v>
      </c>
      <c r="C1533" s="87" t="s">
        <v>12</v>
      </c>
      <c r="D1533" s="86">
        <v>9.6955959999999994E-2</v>
      </c>
      <c r="E1533" s="86">
        <f>SUMIFS('Ratios_MARAMA-VA'!T:T, 'Ratios_MARAMA-VA'!AA:AA, Z1533)</f>
        <v>9.6955959999864699E-2</v>
      </c>
      <c r="F1533" s="86">
        <f>SUMIFS('Ratios_MARAMA-VA'!J:J, 'Ratios_MARAMA-VA'!AA:AA, Z1533)</f>
        <v>2.6404128540268002E-4</v>
      </c>
      <c r="G1533" s="122">
        <f t="shared" si="91"/>
        <v>2.7233115468409418E-3</v>
      </c>
      <c r="H1533" s="122">
        <v>8.4371646411472004E-2</v>
      </c>
      <c r="I1533" s="86">
        <v>2.2977027889834283E-4</v>
      </c>
      <c r="J1533" s="122">
        <v>8.00744896509957E-2</v>
      </c>
      <c r="K1533" s="86">
        <v>2.1806778227395209E-4</v>
      </c>
      <c r="L1533" s="122" t="str" cm="1">
        <f t="array" ref="L1533">_xlfn.SWITCH(A1533,
    "District of Columbia", _xlfn.XLOOKUP(R1533, '2015 O3 Growth Surrogates'!A:A, '2015 O3 Growth Surrogates'!H:H),
    "Maryland", _xlfn.XLOOKUP(R1533, '2015 O3 Growth Surrogates'!A:A, '2015 O3 Growth Surrogates'!I:I),
    "Virginia", _xlfn.XLOOKUP(R1533, '2015 O3 Growth Surrogates'!A:A, '2015 O3 Growth Surrogates'!J:J)
)</f>
        <v>VMT</v>
      </c>
      <c r="M1533" s="133" cm="1">
        <f t="array" ref="M1533">_xlfn.SWITCH(L1533,
"Employment", INDEX('Coop GFs_CFs'!C:D, MATCH(B1533,'Coop GFs_CFs'!B:B,0),1),
"Population", INDEX('Coop GFs_CFs'!E:F, MATCH(B1533,'Coop GFs_CFs'!B:B,0),1),
"Household", INDEX('Coop GFs_CFs'!G:H, MATCH(B1533,'Coop GFs_CFs'!B:B,0),1),
"VMT", INDEX('Coop GFs_CFs'!I:J, MATCH(B1533,'Coop GFs_CFs'!B:B,0),1),
"Lane Mile", INDEX('Coop GFs_CFs'!K:L, MATCH(B1533,'Coop GFs_CFs'!B:B,0),1),
"Gas Sales", INDEX('Coop GFs_CFs'!M:N, MATCH(B1533,'Coop GFs_CFs'!B:B,0),1),
"No Growth", INDEX('Coop GFs_CFs'!O:P, MATCH(B1533,'Coop GFs_CFs'!B:B,0),1)
)</f>
        <v>1.0806192988985526</v>
      </c>
      <c r="N1533" s="133" cm="1">
        <f t="array" ref="N1533">_xlfn.SWITCH(L1533,
"Employment", INDEX('Coop GFs_CFs'!C:D, MATCH(B1533,'Coop GFs_CFs'!B:B,0),2),
"Population", INDEX('Coop GFs_CFs'!E:F, MATCH(B1533,'Coop GFs_CFs'!B:B,0),2),
"Household", INDEX('Coop GFs_CFs'!G:H, MATCH(B1533,'Coop GFs_CFs'!B:B,0),2),
"VMT", INDEX('Coop GFs_CFs'!I:J, MATCH(B1533,'Coop GFs_CFs'!B:B,0),2),
"Lane Mile", INDEX('Coop GFs_CFs'!K:L, MATCH(B1533,'Coop GFs_CFs'!B:B,0),2),
"Gas Sales", INDEX('Coop GFs_CFs'!M:N, MATCH(B1533,'Coop GFs_CFs'!B:B,0),2),
"No Growth", INDEX('Coop GFs_CFs'!O:P, MATCH(B1533,'Coop GFs_CFs'!B:B,0),2)
)</f>
        <v>1.1126281782063459</v>
      </c>
      <c r="O1533" s="133"/>
      <c r="P1533" s="86">
        <f t="shared" si="89"/>
        <v>2.8532810871211673E-4</v>
      </c>
      <c r="Q1533" s="86">
        <f t="shared" si="90"/>
        <v>2.9377977434884571E-4</v>
      </c>
      <c r="R1533" s="156" t="s">
        <v>489</v>
      </c>
      <c r="S1533" s="85" t="s">
        <v>119</v>
      </c>
      <c r="T1533" s="85" t="s">
        <v>468</v>
      </c>
      <c r="U1533" s="85" t="s">
        <v>490</v>
      </c>
      <c r="V1533" s="85" t="s">
        <v>491</v>
      </c>
      <c r="W1533" s="85" t="s">
        <v>109</v>
      </c>
      <c r="X1533" s="85" t="s">
        <v>330</v>
      </c>
      <c r="Z1533" s="42" t="s">
        <v>2881</v>
      </c>
      <c r="AA1533"/>
    </row>
    <row r="1534" spans="1:27" s="39" customFormat="1" x14ac:dyDescent="0.35">
      <c r="A1534" s="85" t="s">
        <v>811</v>
      </c>
      <c r="B1534" s="87">
        <v>51683</v>
      </c>
      <c r="C1534" s="87" t="s">
        <v>12</v>
      </c>
      <c r="D1534" s="86">
        <v>0.52124150000000002</v>
      </c>
      <c r="E1534" s="86">
        <f>SUMIFS('Ratios_MARAMA-VA'!T:T, 'Ratios_MARAMA-VA'!AA:AA, Z1534)</f>
        <v>0.52124149999927105</v>
      </c>
      <c r="F1534" s="86">
        <f>SUMIFS('Ratios_MARAMA-VA'!J:J, 'Ratios_MARAMA-VA'!AA:AA, Z1534)</f>
        <v>1.4195029956407101E-3</v>
      </c>
      <c r="G1534" s="122">
        <f t="shared" si="91"/>
        <v>2.7233115468409466E-3</v>
      </c>
      <c r="H1534" s="122">
        <v>0.45358741776147998</v>
      </c>
      <c r="I1534" s="86">
        <v>1.2352598522916067E-3</v>
      </c>
      <c r="J1534" s="122">
        <v>0.43048562561207698</v>
      </c>
      <c r="K1534" s="86">
        <v>1.172346474978418E-3</v>
      </c>
      <c r="L1534" s="122" t="str" cm="1">
        <f t="array" ref="L1534">_xlfn.SWITCH(A1534,
    "District of Columbia", _xlfn.XLOOKUP(R1534, '2015 O3 Growth Surrogates'!A:A, '2015 O3 Growth Surrogates'!H:H),
    "Maryland", _xlfn.XLOOKUP(R1534, '2015 O3 Growth Surrogates'!A:A, '2015 O3 Growth Surrogates'!I:I),
    "Virginia", _xlfn.XLOOKUP(R1534, '2015 O3 Growth Surrogates'!A:A, '2015 O3 Growth Surrogates'!J:J)
)</f>
        <v>VMT</v>
      </c>
      <c r="M1534" s="133" cm="1">
        <f t="array" ref="M1534">_xlfn.SWITCH(L1534,
"Employment", INDEX('Coop GFs_CFs'!C:D, MATCH(B1534,'Coop GFs_CFs'!B:B,0),1),
"Population", INDEX('Coop GFs_CFs'!E:F, MATCH(B1534,'Coop GFs_CFs'!B:B,0),1),
"Household", INDEX('Coop GFs_CFs'!G:H, MATCH(B1534,'Coop GFs_CFs'!B:B,0),1),
"VMT", INDEX('Coop GFs_CFs'!I:J, MATCH(B1534,'Coop GFs_CFs'!B:B,0),1),
"Lane Mile", INDEX('Coop GFs_CFs'!K:L, MATCH(B1534,'Coop GFs_CFs'!B:B,0),1),
"Gas Sales", INDEX('Coop GFs_CFs'!M:N, MATCH(B1534,'Coop GFs_CFs'!B:B,0),1),
"No Growth", INDEX('Coop GFs_CFs'!O:P, MATCH(B1534,'Coop GFs_CFs'!B:B,0),1)
)</f>
        <v>1.0865837658887101</v>
      </c>
      <c r="N1534" s="133" cm="1">
        <f t="array" ref="N1534">_xlfn.SWITCH(L1534,
"Employment", INDEX('Coop GFs_CFs'!C:D, MATCH(B1534,'Coop GFs_CFs'!B:B,0),2),
"Population", INDEX('Coop GFs_CFs'!E:F, MATCH(B1534,'Coop GFs_CFs'!B:B,0),2),
"Household", INDEX('Coop GFs_CFs'!G:H, MATCH(B1534,'Coop GFs_CFs'!B:B,0),2),
"VMT", INDEX('Coop GFs_CFs'!I:J, MATCH(B1534,'Coop GFs_CFs'!B:B,0),2),
"Lane Mile", INDEX('Coop GFs_CFs'!K:L, MATCH(B1534,'Coop GFs_CFs'!B:B,0),2),
"Gas Sales", INDEX('Coop GFs_CFs'!M:N, MATCH(B1534,'Coop GFs_CFs'!B:B,0),2),
"No Growth", INDEX('Coop GFs_CFs'!O:P, MATCH(B1534,'Coop GFs_CFs'!B:B,0),2)
)</f>
        <v>1.1263614334502161</v>
      </c>
      <c r="O1534" s="133"/>
      <c r="P1534" s="86">
        <f t="shared" si="89"/>
        <v>1.5424089106935879E-3</v>
      </c>
      <c r="Q1534" s="86">
        <f t="shared" si="90"/>
        <v>1.598873428956746E-3</v>
      </c>
      <c r="R1534" s="156" t="s">
        <v>489</v>
      </c>
      <c r="S1534" s="85" t="s">
        <v>119</v>
      </c>
      <c r="T1534" s="85" t="s">
        <v>468</v>
      </c>
      <c r="U1534" s="85" t="s">
        <v>490</v>
      </c>
      <c r="V1534" s="85" t="s">
        <v>491</v>
      </c>
      <c r="W1534" s="85" t="s">
        <v>109</v>
      </c>
      <c r="X1534" s="85" t="s">
        <v>330</v>
      </c>
      <c r="Z1534" s="42" t="s">
        <v>2883</v>
      </c>
      <c r="AA1534"/>
    </row>
    <row r="1535" spans="1:27" s="39" customFormat="1" x14ac:dyDescent="0.35">
      <c r="A1535" s="85" t="s">
        <v>811</v>
      </c>
      <c r="B1535" s="87">
        <v>51685</v>
      </c>
      <c r="C1535" s="87" t="s">
        <v>12</v>
      </c>
      <c r="D1535" s="86">
        <v>0.20966199999999999</v>
      </c>
      <c r="E1535" s="86">
        <f>SUMIFS('Ratios_MARAMA-VA'!T:T, 'Ratios_MARAMA-VA'!AA:AA, Z1535)</f>
        <v>0.209661999999706</v>
      </c>
      <c r="F1535" s="86">
        <f>SUMIFS('Ratios_MARAMA-VA'!J:J, 'Ratios_MARAMA-VA'!AA:AA, Z1535)</f>
        <v>5.7097494553296998E-4</v>
      </c>
      <c r="G1535" s="122">
        <f t="shared" si="91"/>
        <v>2.7233115468409661E-3</v>
      </c>
      <c r="H1535" s="122">
        <v>0.18244910503616299</v>
      </c>
      <c r="I1535" s="86">
        <v>4.9686575445578298E-4</v>
      </c>
      <c r="J1535" s="122">
        <v>0.17315673682367799</v>
      </c>
      <c r="K1535" s="86">
        <v>4.7155974080522459E-4</v>
      </c>
      <c r="L1535" s="122" t="str" cm="1">
        <f t="array" ref="L1535">_xlfn.SWITCH(A1535,
    "District of Columbia", _xlfn.XLOOKUP(R1535, '2015 O3 Growth Surrogates'!A:A, '2015 O3 Growth Surrogates'!H:H),
    "Maryland", _xlfn.XLOOKUP(R1535, '2015 O3 Growth Surrogates'!A:A, '2015 O3 Growth Surrogates'!I:I),
    "Virginia", _xlfn.XLOOKUP(R1535, '2015 O3 Growth Surrogates'!A:A, '2015 O3 Growth Surrogates'!J:J)
)</f>
        <v>VMT</v>
      </c>
      <c r="M1535" s="133" cm="1">
        <f t="array" ref="M1535">_xlfn.SWITCH(L1535,
"Employment", INDEX('Coop GFs_CFs'!C:D, MATCH(B1535,'Coop GFs_CFs'!B:B,0),1),
"Population", INDEX('Coop GFs_CFs'!E:F, MATCH(B1535,'Coop GFs_CFs'!B:B,0),1),
"Household", INDEX('Coop GFs_CFs'!G:H, MATCH(B1535,'Coop GFs_CFs'!B:B,0),1),
"VMT", INDEX('Coop GFs_CFs'!I:J, MATCH(B1535,'Coop GFs_CFs'!B:B,0),1),
"Lane Mile", INDEX('Coop GFs_CFs'!K:L, MATCH(B1535,'Coop GFs_CFs'!B:B,0),1),
"Gas Sales", INDEX('Coop GFs_CFs'!M:N, MATCH(B1535,'Coop GFs_CFs'!B:B,0),1),
"No Growth", INDEX('Coop GFs_CFs'!O:P, MATCH(B1535,'Coop GFs_CFs'!B:B,0),1)
)</f>
        <v>1.0865837658887101</v>
      </c>
      <c r="N1535" s="133" cm="1">
        <f t="array" ref="N1535">_xlfn.SWITCH(L1535,
"Employment", INDEX('Coop GFs_CFs'!C:D, MATCH(B1535,'Coop GFs_CFs'!B:B,0),2),
"Population", INDEX('Coop GFs_CFs'!E:F, MATCH(B1535,'Coop GFs_CFs'!B:B,0),2),
"Household", INDEX('Coop GFs_CFs'!G:H, MATCH(B1535,'Coop GFs_CFs'!B:B,0),2),
"VMT", INDEX('Coop GFs_CFs'!I:J, MATCH(B1535,'Coop GFs_CFs'!B:B,0),2),
"Lane Mile", INDEX('Coop GFs_CFs'!K:L, MATCH(B1535,'Coop GFs_CFs'!B:B,0),2),
"Gas Sales", INDEX('Coop GFs_CFs'!M:N, MATCH(B1535,'Coop GFs_CFs'!B:B,0),2),
"No Growth", INDEX('Coop GFs_CFs'!O:P, MATCH(B1535,'Coop GFs_CFs'!B:B,0),2)
)</f>
        <v>1.1263614334502161</v>
      </c>
      <c r="O1535" s="133"/>
      <c r="P1535" s="86">
        <f t="shared" si="89"/>
        <v>6.2041210654531563E-4</v>
      </c>
      <c r="Q1535" s="86">
        <f t="shared" si="90"/>
        <v>6.4312415811467512E-4</v>
      </c>
      <c r="R1535" s="156" t="s">
        <v>489</v>
      </c>
      <c r="S1535" s="85" t="s">
        <v>119</v>
      </c>
      <c r="T1535" s="85" t="s">
        <v>468</v>
      </c>
      <c r="U1535" s="85" t="s">
        <v>490</v>
      </c>
      <c r="V1535" s="85" t="s">
        <v>491</v>
      </c>
      <c r="W1535" s="85" t="s">
        <v>109</v>
      </c>
      <c r="X1535" s="85" t="s">
        <v>330</v>
      </c>
      <c r="Z1535" s="42" t="s">
        <v>2884</v>
      </c>
      <c r="AA1535"/>
    </row>
    <row r="1536" spans="1:27" s="39" customFormat="1" x14ac:dyDescent="0.35">
      <c r="A1536" s="85" t="s">
        <v>497</v>
      </c>
      <c r="B1536" s="87">
        <v>24031</v>
      </c>
      <c r="C1536" s="87" t="s">
        <v>12</v>
      </c>
      <c r="D1536" s="86">
        <v>112.1177885</v>
      </c>
      <c r="E1536" s="86">
        <f>SUMIFS('Ratios_MARAMA-VA'!T:T, 'Ratios_MARAMA-VA'!AA:AA, Z1536)</f>
        <v>112.117788499843</v>
      </c>
      <c r="F1536" s="86">
        <f>SUMIFS('Ratios_MARAMA-VA'!J:J, 'Ratios_MARAMA-VA'!AA:AA, Z1536)</f>
        <v>0.30533166802789502</v>
      </c>
      <c r="G1536" s="122">
        <f t="shared" si="91"/>
        <v>2.7233115468409596E-3</v>
      </c>
      <c r="H1536" s="122">
        <v>100.88294847221</v>
      </c>
      <c r="I1536" s="86">
        <v>0.27473569845373103</v>
      </c>
      <c r="J1536" s="122">
        <v>96.0732348267709</v>
      </c>
      <c r="K1536" s="86">
        <v>0.26163734974610819</v>
      </c>
      <c r="L1536" s="122" t="str" cm="1">
        <f t="array" ref="L1536">_xlfn.SWITCH(A1536,
    "District of Columbia", _xlfn.XLOOKUP(R1536, '2015 O3 Growth Surrogates'!A:A, '2015 O3 Growth Surrogates'!H:H),
    "Maryland", _xlfn.XLOOKUP(R1536, '2015 O3 Growth Surrogates'!A:A, '2015 O3 Growth Surrogates'!I:I),
    "Virginia", _xlfn.XLOOKUP(R1536, '2015 O3 Growth Surrogates'!A:A, '2015 O3 Growth Surrogates'!J:J)
)</f>
        <v>Gas Sales</v>
      </c>
      <c r="M1536" s="133" cm="1">
        <f t="array" ref="M1536">_xlfn.SWITCH(L1536,
"Employment", INDEX('Coop GFs_CFs'!C:D, MATCH(B1536,'Coop GFs_CFs'!B:B,0),1),
"Population", INDEX('Coop GFs_CFs'!E:F, MATCH(B1536,'Coop GFs_CFs'!B:B,0),1),
"Household", INDEX('Coop GFs_CFs'!G:H, MATCH(B1536,'Coop GFs_CFs'!B:B,0),1),
"VMT", INDEX('Coop GFs_CFs'!I:J, MATCH(B1536,'Coop GFs_CFs'!B:B,0),1),
"Lane Mile", INDEX('Coop GFs_CFs'!K:L, MATCH(B1536,'Coop GFs_CFs'!B:B,0),1),
"Gas Sales", INDEX('Coop GFs_CFs'!M:N, MATCH(B1536,'Coop GFs_CFs'!B:B,0),1),
"No Growth", INDEX('Coop GFs_CFs'!O:P, MATCH(B1536,'Coop GFs_CFs'!B:B,0),1)
)</f>
        <v>0.9726431554456072</v>
      </c>
      <c r="N1536" s="133" cm="1">
        <f t="array" ref="N1536">_xlfn.SWITCH(L1536,
"Employment", INDEX('Coop GFs_CFs'!C:D, MATCH(B1536,'Coop GFs_CFs'!B:B,0),2),
"Population", INDEX('Coop GFs_CFs'!E:F, MATCH(B1536,'Coop GFs_CFs'!B:B,0),2),
"Household", INDEX('Coop GFs_CFs'!G:H, MATCH(B1536,'Coop GFs_CFs'!B:B,0),2),
"VMT", INDEX('Coop GFs_CFs'!I:J, MATCH(B1536,'Coop GFs_CFs'!B:B,0),2),
"Lane Mile", INDEX('Coop GFs_CFs'!K:L, MATCH(B1536,'Coop GFs_CFs'!B:B,0),2),
"Gas Sales", INDEX('Coop GFs_CFs'!M:N, MATCH(B1536,'Coop GFs_CFs'!B:B,0),2),
"No Growth", INDEX('Coop GFs_CFs'!O:P, MATCH(B1536,'Coop GFs_CFs'!B:B,0),2)
)</f>
        <v>0.94819182842192828</v>
      </c>
      <c r="O1536" s="133"/>
      <c r="P1536" s="86">
        <f t="shared" si="89"/>
        <v>0.29697875704812243</v>
      </c>
      <c r="Q1536" s="86">
        <f t="shared" si="90"/>
        <v>0.28951299258248703</v>
      </c>
      <c r="R1536" s="156" t="s">
        <v>809</v>
      </c>
      <c r="S1536" s="85" t="s">
        <v>119</v>
      </c>
      <c r="T1536" s="85" t="s">
        <v>468</v>
      </c>
      <c r="U1536" s="85" t="s">
        <v>490</v>
      </c>
      <c r="V1536" s="85" t="s">
        <v>810</v>
      </c>
      <c r="W1536" s="85" t="s">
        <v>109</v>
      </c>
      <c r="X1536" s="85" t="s">
        <v>330</v>
      </c>
      <c r="Z1536" s="42" t="s">
        <v>2886</v>
      </c>
      <c r="AA1536"/>
    </row>
    <row r="1537" spans="1:27" s="39" customFormat="1" x14ac:dyDescent="0.35">
      <c r="A1537" s="85" t="s">
        <v>497</v>
      </c>
      <c r="B1537" s="87">
        <v>24033</v>
      </c>
      <c r="C1537" s="87" t="s">
        <v>12</v>
      </c>
      <c r="D1537" s="86">
        <v>110.26562215</v>
      </c>
      <c r="E1537" s="86">
        <f>SUMIFS('Ratios_MARAMA-VA'!T:T, 'Ratios_MARAMA-VA'!AA:AA, Z1537)</f>
        <v>110.265622149845</v>
      </c>
      <c r="F1537" s="86">
        <f>SUMIFS('Ratios_MARAMA-VA'!J:J, 'Ratios_MARAMA-VA'!AA:AA, Z1537)</f>
        <v>0.30028764202027602</v>
      </c>
      <c r="G1537" s="122">
        <f t="shared" si="91"/>
        <v>2.7233115468409674E-3</v>
      </c>
      <c r="H1537" s="122">
        <v>99.216379723852498</v>
      </c>
      <c r="I1537" s="86">
        <v>0.27019711253772555</v>
      </c>
      <c r="J1537" s="122">
        <v>94.486121710623493</v>
      </c>
      <c r="K1537" s="86">
        <v>0.25731514627076196</v>
      </c>
      <c r="L1537" s="122" t="str" cm="1">
        <f t="array" ref="L1537">_xlfn.SWITCH(A1537,
    "District of Columbia", _xlfn.XLOOKUP(R1537, '2015 O3 Growth Surrogates'!A:A, '2015 O3 Growth Surrogates'!H:H),
    "Maryland", _xlfn.XLOOKUP(R1537, '2015 O3 Growth Surrogates'!A:A, '2015 O3 Growth Surrogates'!I:I),
    "Virginia", _xlfn.XLOOKUP(R1537, '2015 O3 Growth Surrogates'!A:A, '2015 O3 Growth Surrogates'!J:J)
)</f>
        <v>Gas Sales</v>
      </c>
      <c r="M1537" s="133" cm="1">
        <f t="array" ref="M1537">_xlfn.SWITCH(L1537,
"Employment", INDEX('Coop GFs_CFs'!C:D, MATCH(B1537,'Coop GFs_CFs'!B:B,0),1),
"Population", INDEX('Coop GFs_CFs'!E:F, MATCH(B1537,'Coop GFs_CFs'!B:B,0),1),
"Household", INDEX('Coop GFs_CFs'!G:H, MATCH(B1537,'Coop GFs_CFs'!B:B,0),1),
"VMT", INDEX('Coop GFs_CFs'!I:J, MATCH(B1537,'Coop GFs_CFs'!B:B,0),1),
"Lane Mile", INDEX('Coop GFs_CFs'!K:L, MATCH(B1537,'Coop GFs_CFs'!B:B,0),1),
"Gas Sales", INDEX('Coop GFs_CFs'!M:N, MATCH(B1537,'Coop GFs_CFs'!B:B,0),1),
"No Growth", INDEX('Coop GFs_CFs'!O:P, MATCH(B1537,'Coop GFs_CFs'!B:B,0),1)
)</f>
        <v>0.9726431554456072</v>
      </c>
      <c r="N1537" s="133" cm="1">
        <f t="array" ref="N1537">_xlfn.SWITCH(L1537,
"Employment", INDEX('Coop GFs_CFs'!C:D, MATCH(B1537,'Coop GFs_CFs'!B:B,0),2),
"Population", INDEX('Coop GFs_CFs'!E:F, MATCH(B1537,'Coop GFs_CFs'!B:B,0),2),
"Household", INDEX('Coop GFs_CFs'!G:H, MATCH(B1537,'Coop GFs_CFs'!B:B,0),2),
"VMT", INDEX('Coop GFs_CFs'!I:J, MATCH(B1537,'Coop GFs_CFs'!B:B,0),2),
"Lane Mile", INDEX('Coop GFs_CFs'!K:L, MATCH(B1537,'Coop GFs_CFs'!B:B,0),2),
"Gas Sales", INDEX('Coop GFs_CFs'!M:N, MATCH(B1537,'Coop GFs_CFs'!B:B,0),2),
"No Growth", INDEX('Coop GFs_CFs'!O:P, MATCH(B1537,'Coop GFs_CFs'!B:B,0),2)
)</f>
        <v>0.94819182842192828</v>
      </c>
      <c r="O1537" s="133"/>
      <c r="P1537" s="86">
        <f t="shared" si="89"/>
        <v>0.29207271967592219</v>
      </c>
      <c r="Q1537" s="86">
        <f t="shared" si="90"/>
        <v>0.28473028833971498</v>
      </c>
      <c r="R1537" s="156" t="s">
        <v>809</v>
      </c>
      <c r="S1537" s="85" t="s">
        <v>119</v>
      </c>
      <c r="T1537" s="85" t="s">
        <v>468</v>
      </c>
      <c r="U1537" s="85" t="s">
        <v>490</v>
      </c>
      <c r="V1537" s="85" t="s">
        <v>810</v>
      </c>
      <c r="W1537" s="85" t="s">
        <v>109</v>
      </c>
      <c r="X1537" s="85" t="s">
        <v>330</v>
      </c>
      <c r="Z1537" s="42" t="s">
        <v>2887</v>
      </c>
      <c r="AA1537"/>
    </row>
    <row r="1538" spans="1:27" s="39" customFormat="1" x14ac:dyDescent="0.35">
      <c r="A1538" s="85" t="s">
        <v>811</v>
      </c>
      <c r="B1538" s="87">
        <v>51013</v>
      </c>
      <c r="C1538" s="87" t="s">
        <v>12</v>
      </c>
      <c r="D1538" s="86">
        <v>12.66866939</v>
      </c>
      <c r="E1538" s="86">
        <f>SUMIFS('Ratios_MARAMA-VA'!T:T, 'Ratios_MARAMA-VA'!AA:AA, Z1538)</f>
        <v>12.668669389982201</v>
      </c>
      <c r="F1538" s="86">
        <f>SUMIFS('Ratios_MARAMA-VA'!J:J, 'Ratios_MARAMA-VA'!AA:AA, Z1538)</f>
        <v>3.4500733632849202E-2</v>
      </c>
      <c r="G1538" s="122">
        <f t="shared" si="91"/>
        <v>2.7233115468409644E-3</v>
      </c>
      <c r="H1538" s="122">
        <v>11.399196669695501</v>
      </c>
      <c r="I1538" s="86">
        <v>3.1043563915292824E-2</v>
      </c>
      <c r="J1538" s="122">
        <v>10.855726513444299</v>
      </c>
      <c r="K1538" s="86">
        <v>2.9563525363410465E-2</v>
      </c>
      <c r="L1538" s="122" t="str" cm="1">
        <f t="array" ref="L1538">_xlfn.SWITCH(A1538,
    "District of Columbia", _xlfn.XLOOKUP(R1538, '2015 O3 Growth Surrogates'!A:A, '2015 O3 Growth Surrogates'!H:H),
    "Maryland", _xlfn.XLOOKUP(R1538, '2015 O3 Growth Surrogates'!A:A, '2015 O3 Growth Surrogates'!I:I),
    "Virginia", _xlfn.XLOOKUP(R1538, '2015 O3 Growth Surrogates'!A:A, '2015 O3 Growth Surrogates'!J:J)
)</f>
        <v>VMT</v>
      </c>
      <c r="M1538" s="133" cm="1">
        <f t="array" ref="M1538">_xlfn.SWITCH(L1538,
"Employment", INDEX('Coop GFs_CFs'!C:D, MATCH(B1538,'Coop GFs_CFs'!B:B,0),1),
"Population", INDEX('Coop GFs_CFs'!E:F, MATCH(B1538,'Coop GFs_CFs'!B:B,0),1),
"Household", INDEX('Coop GFs_CFs'!G:H, MATCH(B1538,'Coop GFs_CFs'!B:B,0),1),
"VMT", INDEX('Coop GFs_CFs'!I:J, MATCH(B1538,'Coop GFs_CFs'!B:B,0),1),
"Lane Mile", INDEX('Coop GFs_CFs'!K:L, MATCH(B1538,'Coop GFs_CFs'!B:B,0),1),
"Gas Sales", INDEX('Coop GFs_CFs'!M:N, MATCH(B1538,'Coop GFs_CFs'!B:B,0),1),
"No Growth", INDEX('Coop GFs_CFs'!O:P, MATCH(B1538,'Coop GFs_CFs'!B:B,0),1)
)</f>
        <v>1.0671893575912657</v>
      </c>
      <c r="N1538" s="133" cm="1">
        <f t="array" ref="N1538">_xlfn.SWITCH(L1538,
"Employment", INDEX('Coop GFs_CFs'!C:D, MATCH(B1538,'Coop GFs_CFs'!B:B,0),2),
"Population", INDEX('Coop GFs_CFs'!E:F, MATCH(B1538,'Coop GFs_CFs'!B:B,0),2),
"Household", INDEX('Coop GFs_CFs'!G:H, MATCH(B1538,'Coop GFs_CFs'!B:B,0),2),
"VMT", INDEX('Coop GFs_CFs'!I:J, MATCH(B1538,'Coop GFs_CFs'!B:B,0),2),
"Lane Mile", INDEX('Coop GFs_CFs'!K:L, MATCH(B1538,'Coop GFs_CFs'!B:B,0),2),
"Gas Sales", INDEX('Coop GFs_CFs'!M:N, MATCH(B1538,'Coop GFs_CFs'!B:B,0),2),
"No Growth", INDEX('Coop GFs_CFs'!O:P, MATCH(B1538,'Coop GFs_CFs'!B:B,0),2)
)</f>
        <v>1.096500518759292</v>
      </c>
      <c r="O1538" s="133"/>
      <c r="P1538" s="86">
        <f t="shared" si="89"/>
        <v>3.6818815762067712E-2</v>
      </c>
      <c r="Q1538" s="86">
        <f t="shared" si="90"/>
        <v>3.7830072325995306E-2</v>
      </c>
      <c r="R1538" s="156" t="s">
        <v>809</v>
      </c>
      <c r="S1538" s="85" t="s">
        <v>119</v>
      </c>
      <c r="T1538" s="85" t="s">
        <v>468</v>
      </c>
      <c r="U1538" s="85" t="s">
        <v>490</v>
      </c>
      <c r="V1538" s="85" t="s">
        <v>810</v>
      </c>
      <c r="W1538" s="85" t="s">
        <v>109</v>
      </c>
      <c r="X1538" s="85" t="s">
        <v>330</v>
      </c>
      <c r="Z1538" s="42" t="s">
        <v>2888</v>
      </c>
      <c r="AA1538"/>
    </row>
    <row r="1539" spans="1:27" s="39" customFormat="1" x14ac:dyDescent="0.35">
      <c r="A1539" s="85" t="s">
        <v>811</v>
      </c>
      <c r="B1539" s="87">
        <v>51059</v>
      </c>
      <c r="C1539" s="87" t="s">
        <v>12</v>
      </c>
      <c r="D1539" s="86">
        <v>12.66866939</v>
      </c>
      <c r="E1539" s="86">
        <f>SUMIFS('Ratios_MARAMA-VA'!T:T, 'Ratios_MARAMA-VA'!AA:AA, Z1539)</f>
        <v>12.6686693899823</v>
      </c>
      <c r="F1539" s="86">
        <f>SUMIFS('Ratios_MARAMA-VA'!J:J, 'Ratios_MARAMA-VA'!AA:AA, Z1539)</f>
        <v>3.4500733632849202E-2</v>
      </c>
      <c r="G1539" s="122">
        <f t="shared" si="91"/>
        <v>2.7233115468409427E-3</v>
      </c>
      <c r="H1539" s="122">
        <v>11.399196669695501</v>
      </c>
      <c r="I1539" s="86">
        <v>3.1043563915292578E-2</v>
      </c>
      <c r="J1539" s="122">
        <v>10.855726513444299</v>
      </c>
      <c r="K1539" s="86">
        <v>2.9563525363410229E-2</v>
      </c>
      <c r="L1539" s="122" t="str" cm="1">
        <f t="array" ref="L1539">_xlfn.SWITCH(A1539,
    "District of Columbia", _xlfn.XLOOKUP(R1539, '2015 O3 Growth Surrogates'!A:A, '2015 O3 Growth Surrogates'!H:H),
    "Maryland", _xlfn.XLOOKUP(R1539, '2015 O3 Growth Surrogates'!A:A, '2015 O3 Growth Surrogates'!I:I),
    "Virginia", _xlfn.XLOOKUP(R1539, '2015 O3 Growth Surrogates'!A:A, '2015 O3 Growth Surrogates'!J:J)
)</f>
        <v>VMT</v>
      </c>
      <c r="M1539" s="133" cm="1">
        <f t="array" ref="M1539">_xlfn.SWITCH(L1539,
"Employment", INDEX('Coop GFs_CFs'!C:D, MATCH(B1539,'Coop GFs_CFs'!B:B,0),1),
"Population", INDEX('Coop GFs_CFs'!E:F, MATCH(B1539,'Coop GFs_CFs'!B:B,0),1),
"Household", INDEX('Coop GFs_CFs'!G:H, MATCH(B1539,'Coop GFs_CFs'!B:B,0),1),
"VMT", INDEX('Coop GFs_CFs'!I:J, MATCH(B1539,'Coop GFs_CFs'!B:B,0),1),
"Lane Mile", INDEX('Coop GFs_CFs'!K:L, MATCH(B1539,'Coop GFs_CFs'!B:B,0),1),
"Gas Sales", INDEX('Coop GFs_CFs'!M:N, MATCH(B1539,'Coop GFs_CFs'!B:B,0),1),
"No Growth", INDEX('Coop GFs_CFs'!O:P, MATCH(B1539,'Coop GFs_CFs'!B:B,0),1)
)</f>
        <v>1.0806192988985526</v>
      </c>
      <c r="N1539" s="133" cm="1">
        <f t="array" ref="N1539">_xlfn.SWITCH(L1539,
"Employment", INDEX('Coop GFs_CFs'!C:D, MATCH(B1539,'Coop GFs_CFs'!B:B,0),2),
"Population", INDEX('Coop GFs_CFs'!E:F, MATCH(B1539,'Coop GFs_CFs'!B:B,0),2),
"Household", INDEX('Coop GFs_CFs'!G:H, MATCH(B1539,'Coop GFs_CFs'!B:B,0),2),
"VMT", INDEX('Coop GFs_CFs'!I:J, MATCH(B1539,'Coop GFs_CFs'!B:B,0),2),
"Lane Mile", INDEX('Coop GFs_CFs'!K:L, MATCH(B1539,'Coop GFs_CFs'!B:B,0),2),
"Gas Sales", INDEX('Coop GFs_CFs'!M:N, MATCH(B1539,'Coop GFs_CFs'!B:B,0),2),
"No Growth", INDEX('Coop GFs_CFs'!O:P, MATCH(B1539,'Coop GFs_CFs'!B:B,0),2)
)</f>
        <v>1.1126281782063459</v>
      </c>
      <c r="O1539" s="133"/>
      <c r="P1539" s="86">
        <f t="shared" si="89"/>
        <v>3.728215858981522E-2</v>
      </c>
      <c r="Q1539" s="86">
        <f t="shared" si="90"/>
        <v>3.8386488408699411E-2</v>
      </c>
      <c r="R1539" s="156" t="s">
        <v>809</v>
      </c>
      <c r="S1539" s="85" t="s">
        <v>119</v>
      </c>
      <c r="T1539" s="85" t="s">
        <v>468</v>
      </c>
      <c r="U1539" s="85" t="s">
        <v>490</v>
      </c>
      <c r="V1539" s="85" t="s">
        <v>810</v>
      </c>
      <c r="W1539" s="85" t="s">
        <v>109</v>
      </c>
      <c r="X1539" s="85" t="s">
        <v>330</v>
      </c>
      <c r="Z1539" s="42" t="s">
        <v>2889</v>
      </c>
      <c r="AA1539"/>
    </row>
    <row r="1540" spans="1:27" s="39" customFormat="1" x14ac:dyDescent="0.35">
      <c r="A1540" s="85" t="s">
        <v>811</v>
      </c>
      <c r="B1540" s="87">
        <v>51153</v>
      </c>
      <c r="C1540" s="87" t="s">
        <v>12</v>
      </c>
      <c r="D1540" s="86">
        <v>74.111747585000003</v>
      </c>
      <c r="E1540" s="86">
        <f>SUMIFS('Ratios_MARAMA-VA'!T:T, 'Ratios_MARAMA-VA'!AA:AA, Z1540)</f>
        <v>74.111747584896193</v>
      </c>
      <c r="F1540" s="86">
        <f>SUMIFS('Ratios_MARAMA-VA'!J:J, 'Ratios_MARAMA-VA'!AA:AA, Z1540)</f>
        <v>0.201829377954509</v>
      </c>
      <c r="G1540" s="122">
        <f t="shared" si="91"/>
        <v>2.7233115468409405E-3</v>
      </c>
      <c r="H1540" s="122">
        <v>66.685328999358205</v>
      </c>
      <c r="I1540" s="86">
        <v>0.18160492646883922</v>
      </c>
      <c r="J1540" s="122">
        <v>63.506027227392899</v>
      </c>
      <c r="K1540" s="86">
        <v>0.17294669724235423</v>
      </c>
      <c r="L1540" s="122" t="str" cm="1">
        <f t="array" ref="L1540">_xlfn.SWITCH(A1540,
    "District of Columbia", _xlfn.XLOOKUP(R1540, '2015 O3 Growth Surrogates'!A:A, '2015 O3 Growth Surrogates'!H:H),
    "Maryland", _xlfn.XLOOKUP(R1540, '2015 O3 Growth Surrogates'!A:A, '2015 O3 Growth Surrogates'!I:I),
    "Virginia", _xlfn.XLOOKUP(R1540, '2015 O3 Growth Surrogates'!A:A, '2015 O3 Growth Surrogates'!J:J)
)</f>
        <v>VMT</v>
      </c>
      <c r="M1540" s="133" cm="1">
        <f t="array" ref="M1540">_xlfn.SWITCH(L1540,
"Employment", INDEX('Coop GFs_CFs'!C:D, MATCH(B1540,'Coop GFs_CFs'!B:B,0),1),
"Population", INDEX('Coop GFs_CFs'!E:F, MATCH(B1540,'Coop GFs_CFs'!B:B,0),1),
"Household", INDEX('Coop GFs_CFs'!G:H, MATCH(B1540,'Coop GFs_CFs'!B:B,0),1),
"VMT", INDEX('Coop GFs_CFs'!I:J, MATCH(B1540,'Coop GFs_CFs'!B:B,0),1),
"Lane Mile", INDEX('Coop GFs_CFs'!K:L, MATCH(B1540,'Coop GFs_CFs'!B:B,0),1),
"Gas Sales", INDEX('Coop GFs_CFs'!M:N, MATCH(B1540,'Coop GFs_CFs'!B:B,0),1),
"No Growth", INDEX('Coop GFs_CFs'!O:P, MATCH(B1540,'Coop GFs_CFs'!B:B,0),1)
)</f>
        <v>1.0865837658887101</v>
      </c>
      <c r="N1540" s="133" cm="1">
        <f t="array" ref="N1540">_xlfn.SWITCH(L1540,
"Employment", INDEX('Coop GFs_CFs'!C:D, MATCH(B1540,'Coop GFs_CFs'!B:B,0),2),
"Population", INDEX('Coop GFs_CFs'!E:F, MATCH(B1540,'Coop GFs_CFs'!B:B,0),2),
"Household", INDEX('Coop GFs_CFs'!G:H, MATCH(B1540,'Coop GFs_CFs'!B:B,0),2),
"VMT", INDEX('Coop GFs_CFs'!I:J, MATCH(B1540,'Coop GFs_CFs'!B:B,0),2),
"Lane Mile", INDEX('Coop GFs_CFs'!K:L, MATCH(B1540,'Coop GFs_CFs'!B:B,0),2),
"Gas Sales", INDEX('Coop GFs_CFs'!M:N, MATCH(B1540,'Coop GFs_CFs'!B:B,0),2),
"No Growth", INDEX('Coop GFs_CFs'!O:P, MATCH(B1540,'Coop GFs_CFs'!B:B,0),2)
)</f>
        <v>1.1263614334502161</v>
      </c>
      <c r="O1540" s="133"/>
      <c r="P1540" s="86">
        <f t="shared" si="89"/>
        <v>0.21930452556478619</v>
      </c>
      <c r="Q1540" s="86">
        <f t="shared" si="90"/>
        <v>0.22733282746520619</v>
      </c>
      <c r="R1540" s="156" t="s">
        <v>809</v>
      </c>
      <c r="S1540" s="85" t="s">
        <v>119</v>
      </c>
      <c r="T1540" s="85" t="s">
        <v>468</v>
      </c>
      <c r="U1540" s="85" t="s">
        <v>490</v>
      </c>
      <c r="V1540" s="85" t="s">
        <v>810</v>
      </c>
      <c r="W1540" s="85" t="s">
        <v>109</v>
      </c>
      <c r="X1540" s="85" t="s">
        <v>330</v>
      </c>
      <c r="Z1540" s="42" t="s">
        <v>2893</v>
      </c>
      <c r="AA1540"/>
    </row>
    <row r="1541" spans="1:27" s="39" customFormat="1" x14ac:dyDescent="0.35">
      <c r="A1541" s="85" t="s">
        <v>811</v>
      </c>
      <c r="B1541" s="87">
        <v>51600</v>
      </c>
      <c r="C1541" s="87" t="s">
        <v>12</v>
      </c>
      <c r="D1541" s="86">
        <v>36.105717585000001</v>
      </c>
      <c r="E1541" s="86">
        <f>SUMIFS('Ratios_MARAMA-VA'!T:T, 'Ratios_MARAMA-VA'!AA:AA, Z1541)</f>
        <v>36.105717584949403</v>
      </c>
      <c r="F1541" s="86">
        <f>SUMIFS('Ratios_MARAMA-VA'!J:J, 'Ratios_MARAMA-VA'!AA:AA, Z1541)</f>
        <v>9.8327117606071296E-2</v>
      </c>
      <c r="G1541" s="122">
        <f t="shared" si="91"/>
        <v>2.723311546840957E-3</v>
      </c>
      <c r="H1541" s="122">
        <v>32.487719347761697</v>
      </c>
      <c r="I1541" s="86">
        <v>8.8474181230287788E-2</v>
      </c>
      <c r="J1541" s="122">
        <v>30.9388289810299</v>
      </c>
      <c r="K1541" s="86">
        <v>8.4256070209776365E-2</v>
      </c>
      <c r="L1541" s="122" t="str" cm="1">
        <f t="array" ref="L1541">_xlfn.SWITCH(A1541,
    "District of Columbia", _xlfn.XLOOKUP(R1541, '2015 O3 Growth Surrogates'!A:A, '2015 O3 Growth Surrogates'!H:H),
    "Maryland", _xlfn.XLOOKUP(R1541, '2015 O3 Growth Surrogates'!A:A, '2015 O3 Growth Surrogates'!I:I),
    "Virginia", _xlfn.XLOOKUP(R1541, '2015 O3 Growth Surrogates'!A:A, '2015 O3 Growth Surrogates'!J:J)
)</f>
        <v>VMT</v>
      </c>
      <c r="M1541" s="133" cm="1">
        <f t="array" ref="M1541">_xlfn.SWITCH(L1541,
"Employment", INDEX('Coop GFs_CFs'!C:D, MATCH(B1541,'Coop GFs_CFs'!B:B,0),1),
"Population", INDEX('Coop GFs_CFs'!E:F, MATCH(B1541,'Coop GFs_CFs'!B:B,0),1),
"Household", INDEX('Coop GFs_CFs'!G:H, MATCH(B1541,'Coop GFs_CFs'!B:B,0),1),
"VMT", INDEX('Coop GFs_CFs'!I:J, MATCH(B1541,'Coop GFs_CFs'!B:B,0),1),
"Lane Mile", INDEX('Coop GFs_CFs'!K:L, MATCH(B1541,'Coop GFs_CFs'!B:B,0),1),
"Gas Sales", INDEX('Coop GFs_CFs'!M:N, MATCH(B1541,'Coop GFs_CFs'!B:B,0),1),
"No Growth", INDEX('Coop GFs_CFs'!O:P, MATCH(B1541,'Coop GFs_CFs'!B:B,0),1)
)</f>
        <v>1.0806192988985526</v>
      </c>
      <c r="N1541" s="133" cm="1">
        <f t="array" ref="N1541">_xlfn.SWITCH(L1541,
"Employment", INDEX('Coop GFs_CFs'!C:D, MATCH(B1541,'Coop GFs_CFs'!B:B,0),2),
"Population", INDEX('Coop GFs_CFs'!E:F, MATCH(B1541,'Coop GFs_CFs'!B:B,0),2),
"Household", INDEX('Coop GFs_CFs'!G:H, MATCH(B1541,'Coop GFs_CFs'!B:B,0),2),
"VMT", INDEX('Coop GFs_CFs'!I:J, MATCH(B1541,'Coop GFs_CFs'!B:B,0),2),
"Lane Mile", INDEX('Coop GFs_CFs'!K:L, MATCH(B1541,'Coop GFs_CFs'!B:B,0),2),
"Gas Sales", INDEX('Coop GFs_CFs'!M:N, MATCH(B1541,'Coop GFs_CFs'!B:B,0),2),
"No Growth", INDEX('Coop GFs_CFs'!O:P, MATCH(B1541,'Coop GFs_CFs'!B:B,0),2)
)</f>
        <v>1.1126281782063459</v>
      </c>
      <c r="O1541" s="133"/>
      <c r="P1541" s="86">
        <f t="shared" si="89"/>
        <v>0.10625418089018829</v>
      </c>
      <c r="Q1541" s="86">
        <f t="shared" si="90"/>
        <v>0.10940152173032422</v>
      </c>
      <c r="R1541" s="156" t="s">
        <v>809</v>
      </c>
      <c r="S1541" s="85" t="s">
        <v>119</v>
      </c>
      <c r="T1541" s="85" t="s">
        <v>468</v>
      </c>
      <c r="U1541" s="85" t="s">
        <v>490</v>
      </c>
      <c r="V1541" s="85" t="s">
        <v>810</v>
      </c>
      <c r="W1541" s="85" t="s">
        <v>109</v>
      </c>
      <c r="X1541" s="85" t="s">
        <v>330</v>
      </c>
      <c r="Z1541" s="42" t="s">
        <v>2890</v>
      </c>
      <c r="AA1541"/>
    </row>
    <row r="1542" spans="1:27" s="39" customFormat="1" x14ac:dyDescent="0.35">
      <c r="A1542" s="85" t="s">
        <v>811</v>
      </c>
      <c r="B1542" s="87">
        <v>51610</v>
      </c>
      <c r="C1542" s="87" t="s">
        <v>12</v>
      </c>
      <c r="D1542" s="86">
        <v>12.66866939</v>
      </c>
      <c r="E1542" s="86">
        <f>SUMIFS('Ratios_MARAMA-VA'!T:T, 'Ratios_MARAMA-VA'!AA:AA, Z1542)</f>
        <v>12.6686693899823</v>
      </c>
      <c r="F1542" s="86">
        <f>SUMIFS('Ratios_MARAMA-VA'!J:J, 'Ratios_MARAMA-VA'!AA:AA, Z1542)</f>
        <v>3.4500733632849202E-2</v>
      </c>
      <c r="G1542" s="122">
        <f t="shared" si="91"/>
        <v>2.7233115468409427E-3</v>
      </c>
      <c r="H1542" s="122">
        <v>11.399196669695501</v>
      </c>
      <c r="I1542" s="86">
        <v>3.1043563915292578E-2</v>
      </c>
      <c r="J1542" s="122">
        <v>10.855726513444299</v>
      </c>
      <c r="K1542" s="86">
        <v>2.9563525363410229E-2</v>
      </c>
      <c r="L1542" s="122" t="str" cm="1">
        <f t="array" ref="L1542">_xlfn.SWITCH(A1542,
    "District of Columbia", _xlfn.XLOOKUP(R1542, '2015 O3 Growth Surrogates'!A:A, '2015 O3 Growth Surrogates'!H:H),
    "Maryland", _xlfn.XLOOKUP(R1542, '2015 O3 Growth Surrogates'!A:A, '2015 O3 Growth Surrogates'!I:I),
    "Virginia", _xlfn.XLOOKUP(R1542, '2015 O3 Growth Surrogates'!A:A, '2015 O3 Growth Surrogates'!J:J)
)</f>
        <v>VMT</v>
      </c>
      <c r="M1542" s="133" cm="1">
        <f t="array" ref="M1542">_xlfn.SWITCH(L1542,
"Employment", INDEX('Coop GFs_CFs'!C:D, MATCH(B1542,'Coop GFs_CFs'!B:B,0),1),
"Population", INDEX('Coop GFs_CFs'!E:F, MATCH(B1542,'Coop GFs_CFs'!B:B,0),1),
"Household", INDEX('Coop GFs_CFs'!G:H, MATCH(B1542,'Coop GFs_CFs'!B:B,0),1),
"VMT", INDEX('Coop GFs_CFs'!I:J, MATCH(B1542,'Coop GFs_CFs'!B:B,0),1),
"Lane Mile", INDEX('Coop GFs_CFs'!K:L, MATCH(B1542,'Coop GFs_CFs'!B:B,0),1),
"Gas Sales", INDEX('Coop GFs_CFs'!M:N, MATCH(B1542,'Coop GFs_CFs'!B:B,0),1),
"No Growth", INDEX('Coop GFs_CFs'!O:P, MATCH(B1542,'Coop GFs_CFs'!B:B,0),1)
)</f>
        <v>1.0806192988985526</v>
      </c>
      <c r="N1542" s="133" cm="1">
        <f t="array" ref="N1542">_xlfn.SWITCH(L1542,
"Employment", INDEX('Coop GFs_CFs'!C:D, MATCH(B1542,'Coop GFs_CFs'!B:B,0),2),
"Population", INDEX('Coop GFs_CFs'!E:F, MATCH(B1542,'Coop GFs_CFs'!B:B,0),2),
"Household", INDEX('Coop GFs_CFs'!G:H, MATCH(B1542,'Coop GFs_CFs'!B:B,0),2),
"VMT", INDEX('Coop GFs_CFs'!I:J, MATCH(B1542,'Coop GFs_CFs'!B:B,0),2),
"Lane Mile", INDEX('Coop GFs_CFs'!K:L, MATCH(B1542,'Coop GFs_CFs'!B:B,0),2),
"Gas Sales", INDEX('Coop GFs_CFs'!M:N, MATCH(B1542,'Coop GFs_CFs'!B:B,0),2),
"No Growth", INDEX('Coop GFs_CFs'!O:P, MATCH(B1542,'Coop GFs_CFs'!B:B,0),2)
)</f>
        <v>1.1126281782063459</v>
      </c>
      <c r="O1542" s="133"/>
      <c r="P1542" s="86">
        <f t="shared" si="89"/>
        <v>3.728215858981522E-2</v>
      </c>
      <c r="Q1542" s="86">
        <f t="shared" si="90"/>
        <v>3.8386488408699411E-2</v>
      </c>
      <c r="R1542" s="156" t="s">
        <v>809</v>
      </c>
      <c r="S1542" s="85" t="s">
        <v>119</v>
      </c>
      <c r="T1542" s="85" t="s">
        <v>468</v>
      </c>
      <c r="U1542" s="85" t="s">
        <v>490</v>
      </c>
      <c r="V1542" s="85" t="s">
        <v>810</v>
      </c>
      <c r="W1542" s="85" t="s">
        <v>109</v>
      </c>
      <c r="X1542" s="85" t="s">
        <v>330</v>
      </c>
      <c r="Z1542" s="42" t="s">
        <v>2891</v>
      </c>
      <c r="AA1542"/>
    </row>
    <row r="1543" spans="1:27" s="39" customFormat="1" x14ac:dyDescent="0.35">
      <c r="A1543" s="85" t="s">
        <v>811</v>
      </c>
      <c r="B1543" s="87">
        <v>51685</v>
      </c>
      <c r="C1543" s="87" t="s">
        <v>12</v>
      </c>
      <c r="D1543" s="86">
        <v>76.012038169999997</v>
      </c>
      <c r="E1543" s="86">
        <f>SUMIFS('Ratios_MARAMA-VA'!T:T, 'Ratios_MARAMA-VA'!AA:AA, Z1543)</f>
        <v>76.012038169893799</v>
      </c>
      <c r="F1543" s="86">
        <f>SUMIFS('Ratios_MARAMA-VA'!J:J, 'Ratios_MARAMA-VA'!AA:AA, Z1543)</f>
        <v>0.20700446124698599</v>
      </c>
      <c r="G1543" s="122">
        <f t="shared" si="91"/>
        <v>2.7233115468409392E-3</v>
      </c>
      <c r="H1543" s="122">
        <v>68.395199660683105</v>
      </c>
      <c r="I1543" s="86">
        <v>0.18626143698442979</v>
      </c>
      <c r="J1543" s="122">
        <v>65.134377786696007</v>
      </c>
      <c r="K1543" s="86">
        <v>0.17738120312280922</v>
      </c>
      <c r="L1543" s="122" t="str" cm="1">
        <f t="array" ref="L1543">_xlfn.SWITCH(A1543,
    "District of Columbia", _xlfn.XLOOKUP(R1543, '2015 O3 Growth Surrogates'!A:A, '2015 O3 Growth Surrogates'!H:H),
    "Maryland", _xlfn.XLOOKUP(R1543, '2015 O3 Growth Surrogates'!A:A, '2015 O3 Growth Surrogates'!I:I),
    "Virginia", _xlfn.XLOOKUP(R1543, '2015 O3 Growth Surrogates'!A:A, '2015 O3 Growth Surrogates'!J:J)
)</f>
        <v>VMT</v>
      </c>
      <c r="M1543" s="133" cm="1">
        <f t="array" ref="M1543">_xlfn.SWITCH(L1543,
"Employment", INDEX('Coop GFs_CFs'!C:D, MATCH(B1543,'Coop GFs_CFs'!B:B,0),1),
"Population", INDEX('Coop GFs_CFs'!E:F, MATCH(B1543,'Coop GFs_CFs'!B:B,0),1),
"Household", INDEX('Coop GFs_CFs'!G:H, MATCH(B1543,'Coop GFs_CFs'!B:B,0),1),
"VMT", INDEX('Coop GFs_CFs'!I:J, MATCH(B1543,'Coop GFs_CFs'!B:B,0),1),
"Lane Mile", INDEX('Coop GFs_CFs'!K:L, MATCH(B1543,'Coop GFs_CFs'!B:B,0),1),
"Gas Sales", INDEX('Coop GFs_CFs'!M:N, MATCH(B1543,'Coop GFs_CFs'!B:B,0),1),
"No Growth", INDEX('Coop GFs_CFs'!O:P, MATCH(B1543,'Coop GFs_CFs'!B:B,0),1)
)</f>
        <v>1.0865837658887101</v>
      </c>
      <c r="N1543" s="133" cm="1">
        <f t="array" ref="N1543">_xlfn.SWITCH(L1543,
"Employment", INDEX('Coop GFs_CFs'!C:D, MATCH(B1543,'Coop GFs_CFs'!B:B,0),2),
"Population", INDEX('Coop GFs_CFs'!E:F, MATCH(B1543,'Coop GFs_CFs'!B:B,0),2),
"Household", INDEX('Coop GFs_CFs'!G:H, MATCH(B1543,'Coop GFs_CFs'!B:B,0),2),
"VMT", INDEX('Coop GFs_CFs'!I:J, MATCH(B1543,'Coop GFs_CFs'!B:B,0),2),
"Lane Mile", INDEX('Coop GFs_CFs'!K:L, MATCH(B1543,'Coop GFs_CFs'!B:B,0),2),
"Gas Sales", INDEX('Coop GFs_CFs'!M:N, MATCH(B1543,'Coop GFs_CFs'!B:B,0),2),
"No Growth", INDEX('Coop GFs_CFs'!O:P, MATCH(B1543,'Coop GFs_CFs'!B:B,0),2)
)</f>
        <v>1.1263614334502161</v>
      </c>
      <c r="O1543" s="133"/>
      <c r="P1543" s="86">
        <f t="shared" si="89"/>
        <v>0.22492768705751359</v>
      </c>
      <c r="Q1543" s="86">
        <f t="shared" si="90"/>
        <v>0.23316184170074486</v>
      </c>
      <c r="R1543" s="156" t="s">
        <v>809</v>
      </c>
      <c r="S1543" s="85" t="s">
        <v>119</v>
      </c>
      <c r="T1543" s="85" t="s">
        <v>468</v>
      </c>
      <c r="U1543" s="85" t="s">
        <v>490</v>
      </c>
      <c r="V1543" s="85" t="s">
        <v>810</v>
      </c>
      <c r="W1543" s="85" t="s">
        <v>109</v>
      </c>
      <c r="X1543" s="85" t="s">
        <v>330</v>
      </c>
      <c r="Z1543" s="42" t="s">
        <v>2892</v>
      </c>
      <c r="AA1543"/>
    </row>
    <row r="1544" spans="1:27" s="39" customFormat="1" x14ac:dyDescent="0.35">
      <c r="A1544" s="85" t="s">
        <v>811</v>
      </c>
      <c r="B1544" s="87">
        <v>51013</v>
      </c>
      <c r="C1544" s="87" t="s">
        <v>10</v>
      </c>
      <c r="D1544" s="86">
        <v>18.621310000000001</v>
      </c>
      <c r="E1544" s="86">
        <f>SUMIFS('Ratios_MARAMA-VA'!T:T, 'Ratios_MARAMA-VA'!AA:AA, Z1544)</f>
        <v>18.621309999973899</v>
      </c>
      <c r="F1544" s="86">
        <f>SUMIFS('Ratios_MARAMA-VA'!J:J, 'Ratios_MARAMA-VA'!AA:AA, Z1544)</f>
        <v>5.0711628540234102E-2</v>
      </c>
      <c r="G1544" s="122">
        <f t="shared" si="91"/>
        <v>2.7233115468409679E-3</v>
      </c>
      <c r="H1544" s="122">
        <v>19.706436357978198</v>
      </c>
      <c r="I1544" s="86">
        <v>5.3666765680768697E-2</v>
      </c>
      <c r="J1544" s="122">
        <v>20.1984516395779</v>
      </c>
      <c r="K1544" s="86">
        <v>5.5006676578371376E-2</v>
      </c>
      <c r="L1544" s="122" t="str" cm="1">
        <f t="array" ref="L1544">_xlfn.SWITCH(A1544,
    "District of Columbia", _xlfn.XLOOKUP(R1544, '2015 O3 Growth Surrogates'!A:A, '2015 O3 Growth Surrogates'!H:H),
    "Maryland", _xlfn.XLOOKUP(R1544, '2015 O3 Growth Surrogates'!A:A, '2015 O3 Growth Surrogates'!I:I),
    "Virginia", _xlfn.XLOOKUP(R1544, '2015 O3 Growth Surrogates'!A:A, '2015 O3 Growth Surrogates'!J:J)
)</f>
        <v>No Growth</v>
      </c>
      <c r="M1544" s="133" cm="1">
        <f t="array" ref="M1544">_xlfn.SWITCH(L1544,
"Employment", INDEX('Coop GFs_CFs'!C:D, MATCH(B1544,'Coop GFs_CFs'!B:B,0),1),
"Population", INDEX('Coop GFs_CFs'!E:F, MATCH(B1544,'Coop GFs_CFs'!B:B,0),1),
"Household", INDEX('Coop GFs_CFs'!G:H, MATCH(B1544,'Coop GFs_CFs'!B:B,0),1),
"VMT", INDEX('Coop GFs_CFs'!I:J, MATCH(B1544,'Coop GFs_CFs'!B:B,0),1),
"Lane Mile", INDEX('Coop GFs_CFs'!K:L, MATCH(B1544,'Coop GFs_CFs'!B:B,0),1),
"Gas Sales", INDEX('Coop GFs_CFs'!M:N, MATCH(B1544,'Coop GFs_CFs'!B:B,0),1),
"No Growth", INDEX('Coop GFs_CFs'!O:P, MATCH(B1544,'Coop GFs_CFs'!B:B,0),1)
)</f>
        <v>1</v>
      </c>
      <c r="N1544" s="133" cm="1">
        <f t="array" ref="N1544">_xlfn.SWITCH(L1544,
"Employment", INDEX('Coop GFs_CFs'!C:D, MATCH(B1544,'Coop GFs_CFs'!B:B,0),2),
"Population", INDEX('Coop GFs_CFs'!E:F, MATCH(B1544,'Coop GFs_CFs'!B:B,0),2),
"Household", INDEX('Coop GFs_CFs'!G:H, MATCH(B1544,'Coop GFs_CFs'!B:B,0),2),
"VMT", INDEX('Coop GFs_CFs'!I:J, MATCH(B1544,'Coop GFs_CFs'!B:B,0),2),
"Lane Mile", INDEX('Coop GFs_CFs'!K:L, MATCH(B1544,'Coop GFs_CFs'!B:B,0),2),
"Gas Sales", INDEX('Coop GFs_CFs'!M:N, MATCH(B1544,'Coop GFs_CFs'!B:B,0),2),
"No Growth", INDEX('Coop GFs_CFs'!O:P, MATCH(B1544,'Coop GFs_CFs'!B:B,0),2)
)</f>
        <v>1</v>
      </c>
      <c r="O1544" s="133"/>
      <c r="P1544" s="86">
        <f t="shared" si="89"/>
        <v>5.0711628540234102E-2</v>
      </c>
      <c r="Q1544" s="86">
        <f t="shared" si="90"/>
        <v>5.0711628540234102E-2</v>
      </c>
      <c r="R1544" s="156" t="s">
        <v>917</v>
      </c>
      <c r="S1544" s="85" t="s">
        <v>316</v>
      </c>
      <c r="T1544" s="85" t="s">
        <v>493</v>
      </c>
      <c r="U1544" s="85" t="s">
        <v>918</v>
      </c>
      <c r="V1544" s="85" t="s">
        <v>230</v>
      </c>
      <c r="W1544" s="85" t="s">
        <v>348</v>
      </c>
      <c r="X1544" s="85" t="s">
        <v>330</v>
      </c>
      <c r="Z1544" s="42" t="s">
        <v>2895</v>
      </c>
      <c r="AA1544"/>
    </row>
    <row r="1545" spans="1:27" s="39" customFormat="1" x14ac:dyDescent="0.35">
      <c r="A1545" s="85" t="s">
        <v>811</v>
      </c>
      <c r="B1545" s="87">
        <v>51013</v>
      </c>
      <c r="C1545" s="87" t="s">
        <v>12</v>
      </c>
      <c r="D1545" s="86">
        <v>38.273569999999999</v>
      </c>
      <c r="E1545" s="86">
        <f>SUMIFS('Ratios_MARAMA-VA'!T:T, 'Ratios_MARAMA-VA'!AA:AA, Z1545)</f>
        <v>38.273569999946098</v>
      </c>
      <c r="F1545" s="86">
        <f>SUMIFS('Ratios_MARAMA-VA'!J:J, 'Ratios_MARAMA-VA'!AA:AA, Z1545)</f>
        <v>0.104230855119679</v>
      </c>
      <c r="G1545" s="122">
        <f t="shared" si="91"/>
        <v>2.7233115468409609E-3</v>
      </c>
      <c r="H1545" s="122">
        <v>40.503899639586301</v>
      </c>
      <c r="I1545" s="86">
        <v>0.11030473758057281</v>
      </c>
      <c r="J1545" s="122">
        <v>41.515170131370901</v>
      </c>
      <c r="K1545" s="86">
        <v>0.11305874218782935</v>
      </c>
      <c r="L1545" s="122" t="str" cm="1">
        <f t="array" ref="L1545">_xlfn.SWITCH(A1545,
    "District of Columbia", _xlfn.XLOOKUP(R1545, '2015 O3 Growth Surrogates'!A:A, '2015 O3 Growth Surrogates'!H:H),
    "Maryland", _xlfn.XLOOKUP(R1545, '2015 O3 Growth Surrogates'!A:A, '2015 O3 Growth Surrogates'!I:I),
    "Virginia", _xlfn.XLOOKUP(R1545, '2015 O3 Growth Surrogates'!A:A, '2015 O3 Growth Surrogates'!J:J)
)</f>
        <v>No Growth</v>
      </c>
      <c r="M1545" s="133" cm="1">
        <f t="array" ref="M1545">_xlfn.SWITCH(L1545,
"Employment", INDEX('Coop GFs_CFs'!C:D, MATCH(B1545,'Coop GFs_CFs'!B:B,0),1),
"Population", INDEX('Coop GFs_CFs'!E:F, MATCH(B1545,'Coop GFs_CFs'!B:B,0),1),
"Household", INDEX('Coop GFs_CFs'!G:H, MATCH(B1545,'Coop GFs_CFs'!B:B,0),1),
"VMT", INDEX('Coop GFs_CFs'!I:J, MATCH(B1545,'Coop GFs_CFs'!B:B,0),1),
"Lane Mile", INDEX('Coop GFs_CFs'!K:L, MATCH(B1545,'Coop GFs_CFs'!B:B,0),1),
"Gas Sales", INDEX('Coop GFs_CFs'!M:N, MATCH(B1545,'Coop GFs_CFs'!B:B,0),1),
"No Growth", INDEX('Coop GFs_CFs'!O:P, MATCH(B1545,'Coop GFs_CFs'!B:B,0),1)
)</f>
        <v>1</v>
      </c>
      <c r="N1545" s="133" cm="1">
        <f t="array" ref="N1545">_xlfn.SWITCH(L1545,
"Employment", INDEX('Coop GFs_CFs'!C:D, MATCH(B1545,'Coop GFs_CFs'!B:B,0),2),
"Population", INDEX('Coop GFs_CFs'!E:F, MATCH(B1545,'Coop GFs_CFs'!B:B,0),2),
"Household", INDEX('Coop GFs_CFs'!G:H, MATCH(B1545,'Coop GFs_CFs'!B:B,0),2),
"VMT", INDEX('Coop GFs_CFs'!I:J, MATCH(B1545,'Coop GFs_CFs'!B:B,0),2),
"Lane Mile", INDEX('Coop GFs_CFs'!K:L, MATCH(B1545,'Coop GFs_CFs'!B:B,0),2),
"Gas Sales", INDEX('Coop GFs_CFs'!M:N, MATCH(B1545,'Coop GFs_CFs'!B:B,0),2),
"No Growth", INDEX('Coop GFs_CFs'!O:P, MATCH(B1545,'Coop GFs_CFs'!B:B,0),2)
)</f>
        <v>1</v>
      </c>
      <c r="O1545" s="133"/>
      <c r="P1545" s="86">
        <f t="shared" si="89"/>
        <v>0.104230855119679</v>
      </c>
      <c r="Q1545" s="86">
        <f t="shared" si="90"/>
        <v>0.104230855119679</v>
      </c>
      <c r="R1545" s="156" t="s">
        <v>917</v>
      </c>
      <c r="S1545" s="85" t="s">
        <v>316</v>
      </c>
      <c r="T1545" s="85" t="s">
        <v>493</v>
      </c>
      <c r="U1545" s="85" t="s">
        <v>918</v>
      </c>
      <c r="V1545" s="85" t="s">
        <v>230</v>
      </c>
      <c r="W1545" s="85" t="s">
        <v>348</v>
      </c>
      <c r="X1545" s="85" t="s">
        <v>330</v>
      </c>
      <c r="Z1545" s="42" t="s">
        <v>2904</v>
      </c>
      <c r="AA1545"/>
    </row>
    <row r="1546" spans="1:27" s="39" customFormat="1" x14ac:dyDescent="0.35">
      <c r="A1546" s="85" t="s">
        <v>811</v>
      </c>
      <c r="B1546" s="87">
        <v>51059</v>
      </c>
      <c r="C1546" s="87" t="s">
        <v>10</v>
      </c>
      <c r="D1546" s="86">
        <v>89.758619999999993</v>
      </c>
      <c r="E1546" s="86">
        <f>SUMIFS('Ratios_MARAMA-VA'!T:T, 'Ratios_MARAMA-VA'!AA:AA, Z1546)</f>
        <v>89.7586199998739</v>
      </c>
      <c r="F1546" s="86">
        <f>SUMIFS('Ratios_MARAMA-VA'!J:J, 'Ratios_MARAMA-VA'!AA:AA, Z1546)</f>
        <v>0.24444068627416701</v>
      </c>
      <c r="G1546" s="122">
        <f t="shared" si="91"/>
        <v>2.7233115468409653E-3</v>
      </c>
      <c r="H1546" s="122">
        <v>105.887483967712</v>
      </c>
      <c r="I1546" s="86">
        <v>0.28836460775520767</v>
      </c>
      <c r="J1546" s="122">
        <v>115.848458695885</v>
      </c>
      <c r="K1546" s="86">
        <v>0.31549144525023226</v>
      </c>
      <c r="L1546" s="122" t="str" cm="1">
        <f t="array" ref="L1546">_xlfn.SWITCH(A1546,
    "District of Columbia", _xlfn.XLOOKUP(R1546, '2015 O3 Growth Surrogates'!A:A, '2015 O3 Growth Surrogates'!H:H),
    "Maryland", _xlfn.XLOOKUP(R1546, '2015 O3 Growth Surrogates'!A:A, '2015 O3 Growth Surrogates'!I:I),
    "Virginia", _xlfn.XLOOKUP(R1546, '2015 O3 Growth Surrogates'!A:A, '2015 O3 Growth Surrogates'!J:J)
)</f>
        <v>No Growth</v>
      </c>
      <c r="M1546" s="133" cm="1">
        <f t="array" ref="M1546">_xlfn.SWITCH(L1546,
"Employment", INDEX('Coop GFs_CFs'!C:D, MATCH(B1546,'Coop GFs_CFs'!B:B,0),1),
"Population", INDEX('Coop GFs_CFs'!E:F, MATCH(B1546,'Coop GFs_CFs'!B:B,0),1),
"Household", INDEX('Coop GFs_CFs'!G:H, MATCH(B1546,'Coop GFs_CFs'!B:B,0),1),
"VMT", INDEX('Coop GFs_CFs'!I:J, MATCH(B1546,'Coop GFs_CFs'!B:B,0),1),
"Lane Mile", INDEX('Coop GFs_CFs'!K:L, MATCH(B1546,'Coop GFs_CFs'!B:B,0),1),
"Gas Sales", INDEX('Coop GFs_CFs'!M:N, MATCH(B1546,'Coop GFs_CFs'!B:B,0),1),
"No Growth", INDEX('Coop GFs_CFs'!O:P, MATCH(B1546,'Coop GFs_CFs'!B:B,0),1)
)</f>
        <v>1</v>
      </c>
      <c r="N1546" s="133" cm="1">
        <f t="array" ref="N1546">_xlfn.SWITCH(L1546,
"Employment", INDEX('Coop GFs_CFs'!C:D, MATCH(B1546,'Coop GFs_CFs'!B:B,0),2),
"Population", INDEX('Coop GFs_CFs'!E:F, MATCH(B1546,'Coop GFs_CFs'!B:B,0),2),
"Household", INDEX('Coop GFs_CFs'!G:H, MATCH(B1546,'Coop GFs_CFs'!B:B,0),2),
"VMT", INDEX('Coop GFs_CFs'!I:J, MATCH(B1546,'Coop GFs_CFs'!B:B,0),2),
"Lane Mile", INDEX('Coop GFs_CFs'!K:L, MATCH(B1546,'Coop GFs_CFs'!B:B,0),2),
"Gas Sales", INDEX('Coop GFs_CFs'!M:N, MATCH(B1546,'Coop GFs_CFs'!B:B,0),2),
"No Growth", INDEX('Coop GFs_CFs'!O:P, MATCH(B1546,'Coop GFs_CFs'!B:B,0),2)
)</f>
        <v>1</v>
      </c>
      <c r="O1546" s="133"/>
      <c r="P1546" s="86">
        <f t="shared" si="89"/>
        <v>0.24444068627416701</v>
      </c>
      <c r="Q1546" s="86">
        <f t="shared" si="90"/>
        <v>0.24444068627416701</v>
      </c>
      <c r="R1546" s="156" t="s">
        <v>917</v>
      </c>
      <c r="S1546" s="85" t="s">
        <v>316</v>
      </c>
      <c r="T1546" s="85" t="s">
        <v>493</v>
      </c>
      <c r="U1546" s="85" t="s">
        <v>918</v>
      </c>
      <c r="V1546" s="85" t="s">
        <v>230</v>
      </c>
      <c r="W1546" s="85" t="s">
        <v>348</v>
      </c>
      <c r="X1546" s="85" t="s">
        <v>330</v>
      </c>
      <c r="Z1546" s="42" t="s">
        <v>2896</v>
      </c>
      <c r="AA1546"/>
    </row>
    <row r="1547" spans="1:27" s="39" customFormat="1" x14ac:dyDescent="0.35">
      <c r="A1547" s="85" t="s">
        <v>811</v>
      </c>
      <c r="B1547" s="87">
        <v>51059</v>
      </c>
      <c r="C1547" s="87" t="s">
        <v>12</v>
      </c>
      <c r="D1547" s="86">
        <v>184.48660000000001</v>
      </c>
      <c r="E1547" s="86">
        <f>SUMIFS('Ratios_MARAMA-VA'!T:T, 'Ratios_MARAMA-VA'!AA:AA, Z1547)</f>
        <v>184.486599999742</v>
      </c>
      <c r="F1547" s="86">
        <f>SUMIFS('Ratios_MARAMA-VA'!J:J, 'Ratios_MARAMA-VA'!AA:AA, Z1547)</f>
        <v>0.50241448801672495</v>
      </c>
      <c r="G1547" s="122">
        <f t="shared" si="91"/>
        <v>2.7233115468409497E-3</v>
      </c>
      <c r="H1547" s="122">
        <v>217.63727984852801</v>
      </c>
      <c r="I1547" s="86">
        <v>0.59269411723455145</v>
      </c>
      <c r="J1547" s="122">
        <v>238.110704688244</v>
      </c>
      <c r="K1547" s="86">
        <v>0.64844963150393031</v>
      </c>
      <c r="L1547" s="122" t="str" cm="1">
        <f t="array" ref="L1547">_xlfn.SWITCH(A1547,
    "District of Columbia", _xlfn.XLOOKUP(R1547, '2015 O3 Growth Surrogates'!A:A, '2015 O3 Growth Surrogates'!H:H),
    "Maryland", _xlfn.XLOOKUP(R1547, '2015 O3 Growth Surrogates'!A:A, '2015 O3 Growth Surrogates'!I:I),
    "Virginia", _xlfn.XLOOKUP(R1547, '2015 O3 Growth Surrogates'!A:A, '2015 O3 Growth Surrogates'!J:J)
)</f>
        <v>No Growth</v>
      </c>
      <c r="M1547" s="133" cm="1">
        <f t="array" ref="M1547">_xlfn.SWITCH(L1547,
"Employment", INDEX('Coop GFs_CFs'!C:D, MATCH(B1547,'Coop GFs_CFs'!B:B,0),1),
"Population", INDEX('Coop GFs_CFs'!E:F, MATCH(B1547,'Coop GFs_CFs'!B:B,0),1),
"Household", INDEX('Coop GFs_CFs'!G:H, MATCH(B1547,'Coop GFs_CFs'!B:B,0),1),
"VMT", INDEX('Coop GFs_CFs'!I:J, MATCH(B1547,'Coop GFs_CFs'!B:B,0),1),
"Lane Mile", INDEX('Coop GFs_CFs'!K:L, MATCH(B1547,'Coop GFs_CFs'!B:B,0),1),
"Gas Sales", INDEX('Coop GFs_CFs'!M:N, MATCH(B1547,'Coop GFs_CFs'!B:B,0),1),
"No Growth", INDEX('Coop GFs_CFs'!O:P, MATCH(B1547,'Coop GFs_CFs'!B:B,0),1)
)</f>
        <v>1</v>
      </c>
      <c r="N1547" s="133" cm="1">
        <f t="array" ref="N1547">_xlfn.SWITCH(L1547,
"Employment", INDEX('Coop GFs_CFs'!C:D, MATCH(B1547,'Coop GFs_CFs'!B:B,0),2),
"Population", INDEX('Coop GFs_CFs'!E:F, MATCH(B1547,'Coop GFs_CFs'!B:B,0),2),
"Household", INDEX('Coop GFs_CFs'!G:H, MATCH(B1547,'Coop GFs_CFs'!B:B,0),2),
"VMT", INDEX('Coop GFs_CFs'!I:J, MATCH(B1547,'Coop GFs_CFs'!B:B,0),2),
"Lane Mile", INDEX('Coop GFs_CFs'!K:L, MATCH(B1547,'Coop GFs_CFs'!B:B,0),2),
"Gas Sales", INDEX('Coop GFs_CFs'!M:N, MATCH(B1547,'Coop GFs_CFs'!B:B,0),2),
"No Growth", INDEX('Coop GFs_CFs'!O:P, MATCH(B1547,'Coop GFs_CFs'!B:B,0),2)
)</f>
        <v>1</v>
      </c>
      <c r="O1547" s="133"/>
      <c r="P1547" s="86">
        <f t="shared" si="89"/>
        <v>0.50241448801672495</v>
      </c>
      <c r="Q1547" s="86">
        <f t="shared" si="90"/>
        <v>0.50241448801672495</v>
      </c>
      <c r="R1547" s="156" t="s">
        <v>917</v>
      </c>
      <c r="S1547" s="85" t="s">
        <v>316</v>
      </c>
      <c r="T1547" s="85" t="s">
        <v>493</v>
      </c>
      <c r="U1547" s="85" t="s">
        <v>918</v>
      </c>
      <c r="V1547" s="85" t="s">
        <v>230</v>
      </c>
      <c r="W1547" s="85" t="s">
        <v>348</v>
      </c>
      <c r="X1547" s="85" t="s">
        <v>330</v>
      </c>
      <c r="Z1547" s="42" t="s">
        <v>2905</v>
      </c>
      <c r="AA1547"/>
    </row>
    <row r="1548" spans="1:27" s="39" customFormat="1" x14ac:dyDescent="0.35">
      <c r="A1548" s="85" t="s">
        <v>811</v>
      </c>
      <c r="B1548" s="87">
        <v>51107</v>
      </c>
      <c r="C1548" s="87" t="s">
        <v>10</v>
      </c>
      <c r="D1548" s="86">
        <v>32.847430000000003</v>
      </c>
      <c r="E1548" s="86">
        <f>SUMIFS('Ratios_MARAMA-VA'!T:T, 'Ratios_MARAMA-VA'!AA:AA, Z1548)</f>
        <v>32.847429999953903</v>
      </c>
      <c r="F1548" s="86">
        <f>SUMIFS('Ratios_MARAMA-VA'!J:J, 'Ratios_MARAMA-VA'!AA:AA, Z1548)</f>
        <v>8.9453785402924896E-2</v>
      </c>
      <c r="G1548" s="122">
        <f t="shared" si="91"/>
        <v>2.7233115468409683E-3</v>
      </c>
      <c r="H1548" s="122">
        <v>43.7808062960885</v>
      </c>
      <c r="I1548" s="86">
        <v>0.11922877531614558</v>
      </c>
      <c r="J1548" s="122">
        <v>51.533763209775401</v>
      </c>
      <c r="K1548" s="86">
        <v>0.14034249240134963</v>
      </c>
      <c r="L1548" s="122" t="str" cm="1">
        <f t="array" ref="L1548">_xlfn.SWITCH(A1548,
    "District of Columbia", _xlfn.XLOOKUP(R1548, '2015 O3 Growth Surrogates'!A:A, '2015 O3 Growth Surrogates'!H:H),
    "Maryland", _xlfn.XLOOKUP(R1548, '2015 O3 Growth Surrogates'!A:A, '2015 O3 Growth Surrogates'!I:I),
    "Virginia", _xlfn.XLOOKUP(R1548, '2015 O3 Growth Surrogates'!A:A, '2015 O3 Growth Surrogates'!J:J)
)</f>
        <v>No Growth</v>
      </c>
      <c r="M1548" s="133" cm="1">
        <f t="array" ref="M1548">_xlfn.SWITCH(L1548,
"Employment", INDEX('Coop GFs_CFs'!C:D, MATCH(B1548,'Coop GFs_CFs'!B:B,0),1),
"Population", INDEX('Coop GFs_CFs'!E:F, MATCH(B1548,'Coop GFs_CFs'!B:B,0),1),
"Household", INDEX('Coop GFs_CFs'!G:H, MATCH(B1548,'Coop GFs_CFs'!B:B,0),1),
"VMT", INDEX('Coop GFs_CFs'!I:J, MATCH(B1548,'Coop GFs_CFs'!B:B,0),1),
"Lane Mile", INDEX('Coop GFs_CFs'!K:L, MATCH(B1548,'Coop GFs_CFs'!B:B,0),1),
"Gas Sales", INDEX('Coop GFs_CFs'!M:N, MATCH(B1548,'Coop GFs_CFs'!B:B,0),1),
"No Growth", INDEX('Coop GFs_CFs'!O:P, MATCH(B1548,'Coop GFs_CFs'!B:B,0),1)
)</f>
        <v>1</v>
      </c>
      <c r="N1548" s="133" cm="1">
        <f t="array" ref="N1548">_xlfn.SWITCH(L1548,
"Employment", INDEX('Coop GFs_CFs'!C:D, MATCH(B1548,'Coop GFs_CFs'!B:B,0),2),
"Population", INDEX('Coop GFs_CFs'!E:F, MATCH(B1548,'Coop GFs_CFs'!B:B,0),2),
"Household", INDEX('Coop GFs_CFs'!G:H, MATCH(B1548,'Coop GFs_CFs'!B:B,0),2),
"VMT", INDEX('Coop GFs_CFs'!I:J, MATCH(B1548,'Coop GFs_CFs'!B:B,0),2),
"Lane Mile", INDEX('Coop GFs_CFs'!K:L, MATCH(B1548,'Coop GFs_CFs'!B:B,0),2),
"Gas Sales", INDEX('Coop GFs_CFs'!M:N, MATCH(B1548,'Coop GFs_CFs'!B:B,0),2),
"No Growth", INDEX('Coop GFs_CFs'!O:P, MATCH(B1548,'Coop GFs_CFs'!B:B,0),2)
)</f>
        <v>1</v>
      </c>
      <c r="O1548" s="133"/>
      <c r="P1548" s="86">
        <f t="shared" si="89"/>
        <v>8.9453785402924896E-2</v>
      </c>
      <c r="Q1548" s="86">
        <f t="shared" si="90"/>
        <v>8.9453785402924896E-2</v>
      </c>
      <c r="R1548" s="156" t="s">
        <v>917</v>
      </c>
      <c r="S1548" s="85" t="s">
        <v>316</v>
      </c>
      <c r="T1548" s="85" t="s">
        <v>493</v>
      </c>
      <c r="U1548" s="85" t="s">
        <v>918</v>
      </c>
      <c r="V1548" s="85" t="s">
        <v>230</v>
      </c>
      <c r="W1548" s="85" t="s">
        <v>348</v>
      </c>
      <c r="X1548" s="85" t="s">
        <v>330</v>
      </c>
      <c r="Z1548" s="42" t="s">
        <v>2899</v>
      </c>
      <c r="AA1548"/>
    </row>
    <row r="1549" spans="1:27" s="39" customFormat="1" x14ac:dyDescent="0.35">
      <c r="A1549" s="85" t="s">
        <v>811</v>
      </c>
      <c r="B1549" s="87">
        <v>51107</v>
      </c>
      <c r="C1549" s="87" t="s">
        <v>12</v>
      </c>
      <c r="D1549" s="86">
        <v>67.513409999999993</v>
      </c>
      <c r="E1549" s="86">
        <f>SUMIFS('Ratios_MARAMA-VA'!T:T, 'Ratios_MARAMA-VA'!AA:AA, Z1549)</f>
        <v>67.513409999905605</v>
      </c>
      <c r="F1549" s="86">
        <f>SUMIFS('Ratios_MARAMA-VA'!J:J, 'Ratios_MARAMA-VA'!AA:AA, Z1549)</f>
        <v>0.18386004901934999</v>
      </c>
      <c r="G1549" s="122">
        <f t="shared" si="91"/>
        <v>2.7233115468409471E-3</v>
      </c>
      <c r="H1549" s="122">
        <v>89.985473006515406</v>
      </c>
      <c r="I1549" s="86">
        <v>0.24505847768658776</v>
      </c>
      <c r="J1549" s="122">
        <v>105.920617972988</v>
      </c>
      <c r="K1549" s="86">
        <v>0.28845484197436694</v>
      </c>
      <c r="L1549" s="122" t="str" cm="1">
        <f t="array" ref="L1549">_xlfn.SWITCH(A1549,
    "District of Columbia", _xlfn.XLOOKUP(R1549, '2015 O3 Growth Surrogates'!A:A, '2015 O3 Growth Surrogates'!H:H),
    "Maryland", _xlfn.XLOOKUP(R1549, '2015 O3 Growth Surrogates'!A:A, '2015 O3 Growth Surrogates'!I:I),
    "Virginia", _xlfn.XLOOKUP(R1549, '2015 O3 Growth Surrogates'!A:A, '2015 O3 Growth Surrogates'!J:J)
)</f>
        <v>No Growth</v>
      </c>
      <c r="M1549" s="133" cm="1">
        <f t="array" ref="M1549">_xlfn.SWITCH(L1549,
"Employment", INDEX('Coop GFs_CFs'!C:D, MATCH(B1549,'Coop GFs_CFs'!B:B,0),1),
"Population", INDEX('Coop GFs_CFs'!E:F, MATCH(B1549,'Coop GFs_CFs'!B:B,0),1),
"Household", INDEX('Coop GFs_CFs'!G:H, MATCH(B1549,'Coop GFs_CFs'!B:B,0),1),
"VMT", INDEX('Coop GFs_CFs'!I:J, MATCH(B1549,'Coop GFs_CFs'!B:B,0),1),
"Lane Mile", INDEX('Coop GFs_CFs'!K:L, MATCH(B1549,'Coop GFs_CFs'!B:B,0),1),
"Gas Sales", INDEX('Coop GFs_CFs'!M:N, MATCH(B1549,'Coop GFs_CFs'!B:B,0),1),
"No Growth", INDEX('Coop GFs_CFs'!O:P, MATCH(B1549,'Coop GFs_CFs'!B:B,0),1)
)</f>
        <v>1</v>
      </c>
      <c r="N1549" s="133" cm="1">
        <f t="array" ref="N1549">_xlfn.SWITCH(L1549,
"Employment", INDEX('Coop GFs_CFs'!C:D, MATCH(B1549,'Coop GFs_CFs'!B:B,0),2),
"Population", INDEX('Coop GFs_CFs'!E:F, MATCH(B1549,'Coop GFs_CFs'!B:B,0),2),
"Household", INDEX('Coop GFs_CFs'!G:H, MATCH(B1549,'Coop GFs_CFs'!B:B,0),2),
"VMT", INDEX('Coop GFs_CFs'!I:J, MATCH(B1549,'Coop GFs_CFs'!B:B,0),2),
"Lane Mile", INDEX('Coop GFs_CFs'!K:L, MATCH(B1549,'Coop GFs_CFs'!B:B,0),2),
"Gas Sales", INDEX('Coop GFs_CFs'!M:N, MATCH(B1549,'Coop GFs_CFs'!B:B,0),2),
"No Growth", INDEX('Coop GFs_CFs'!O:P, MATCH(B1549,'Coop GFs_CFs'!B:B,0),2)
)</f>
        <v>1</v>
      </c>
      <c r="O1549" s="133"/>
      <c r="P1549" s="86">
        <f t="shared" si="89"/>
        <v>0.18386004901934999</v>
      </c>
      <c r="Q1549" s="86">
        <f t="shared" si="90"/>
        <v>0.18386004901934999</v>
      </c>
      <c r="R1549" s="156" t="s">
        <v>917</v>
      </c>
      <c r="S1549" s="85" t="s">
        <v>316</v>
      </c>
      <c r="T1549" s="85" t="s">
        <v>493</v>
      </c>
      <c r="U1549" s="85" t="s">
        <v>918</v>
      </c>
      <c r="V1549" s="85" t="s">
        <v>230</v>
      </c>
      <c r="W1549" s="85" t="s">
        <v>348</v>
      </c>
      <c r="X1549" s="85" t="s">
        <v>330</v>
      </c>
      <c r="Z1549" s="42" t="s">
        <v>2908</v>
      </c>
      <c r="AA1549"/>
    </row>
    <row r="1550" spans="1:27" s="39" customFormat="1" x14ac:dyDescent="0.35">
      <c r="A1550" s="85" t="s">
        <v>811</v>
      </c>
      <c r="B1550" s="87">
        <v>51153</v>
      </c>
      <c r="C1550" s="87" t="s">
        <v>10</v>
      </c>
      <c r="D1550" s="86">
        <v>37.626379999999997</v>
      </c>
      <c r="E1550" s="86">
        <f>SUMIFS('Ratios_MARAMA-VA'!T:T, 'Ratios_MARAMA-VA'!AA:AA, Z1550)</f>
        <v>37.626379999947297</v>
      </c>
      <c r="F1550" s="86">
        <f>SUMIFS('Ratios_MARAMA-VA'!J:J, 'Ratios_MARAMA-VA'!AA:AA, Z1550)</f>
        <v>0.102468355119681</v>
      </c>
      <c r="G1550" s="122">
        <f t="shared" si="91"/>
        <v>2.7233115468409271E-3</v>
      </c>
      <c r="H1550" s="122">
        <v>45.052917056600101</v>
      </c>
      <c r="I1550" s="86">
        <v>0.12269312923910561</v>
      </c>
      <c r="J1550" s="122">
        <v>49.767959119819302</v>
      </c>
      <c r="K1550" s="86">
        <v>0.13553365773371112</v>
      </c>
      <c r="L1550" s="122" t="str" cm="1">
        <f t="array" ref="L1550">_xlfn.SWITCH(A1550,
    "District of Columbia", _xlfn.XLOOKUP(R1550, '2015 O3 Growth Surrogates'!A:A, '2015 O3 Growth Surrogates'!H:H),
    "Maryland", _xlfn.XLOOKUP(R1550, '2015 O3 Growth Surrogates'!A:A, '2015 O3 Growth Surrogates'!I:I),
    "Virginia", _xlfn.XLOOKUP(R1550, '2015 O3 Growth Surrogates'!A:A, '2015 O3 Growth Surrogates'!J:J)
)</f>
        <v>No Growth</v>
      </c>
      <c r="M1550" s="133" cm="1">
        <f t="array" ref="M1550">_xlfn.SWITCH(L1550,
"Employment", INDEX('Coop GFs_CFs'!C:D, MATCH(B1550,'Coop GFs_CFs'!B:B,0),1),
"Population", INDEX('Coop GFs_CFs'!E:F, MATCH(B1550,'Coop GFs_CFs'!B:B,0),1),
"Household", INDEX('Coop GFs_CFs'!G:H, MATCH(B1550,'Coop GFs_CFs'!B:B,0),1),
"VMT", INDEX('Coop GFs_CFs'!I:J, MATCH(B1550,'Coop GFs_CFs'!B:B,0),1),
"Lane Mile", INDEX('Coop GFs_CFs'!K:L, MATCH(B1550,'Coop GFs_CFs'!B:B,0),1),
"Gas Sales", INDEX('Coop GFs_CFs'!M:N, MATCH(B1550,'Coop GFs_CFs'!B:B,0),1),
"No Growth", INDEX('Coop GFs_CFs'!O:P, MATCH(B1550,'Coop GFs_CFs'!B:B,0),1)
)</f>
        <v>1</v>
      </c>
      <c r="N1550" s="133" cm="1">
        <f t="array" ref="N1550">_xlfn.SWITCH(L1550,
"Employment", INDEX('Coop GFs_CFs'!C:D, MATCH(B1550,'Coop GFs_CFs'!B:B,0),2),
"Population", INDEX('Coop GFs_CFs'!E:F, MATCH(B1550,'Coop GFs_CFs'!B:B,0),2),
"Household", INDEX('Coop GFs_CFs'!G:H, MATCH(B1550,'Coop GFs_CFs'!B:B,0),2),
"VMT", INDEX('Coop GFs_CFs'!I:J, MATCH(B1550,'Coop GFs_CFs'!B:B,0),2),
"Lane Mile", INDEX('Coop GFs_CFs'!K:L, MATCH(B1550,'Coop GFs_CFs'!B:B,0),2),
"Gas Sales", INDEX('Coop GFs_CFs'!M:N, MATCH(B1550,'Coop GFs_CFs'!B:B,0),2),
"No Growth", INDEX('Coop GFs_CFs'!O:P, MATCH(B1550,'Coop GFs_CFs'!B:B,0),2)
)</f>
        <v>1</v>
      </c>
      <c r="O1550" s="133"/>
      <c r="P1550" s="86">
        <f t="shared" si="89"/>
        <v>0.102468355119681</v>
      </c>
      <c r="Q1550" s="86">
        <f t="shared" si="90"/>
        <v>0.102468355119681</v>
      </c>
      <c r="R1550" s="156" t="s">
        <v>917</v>
      </c>
      <c r="S1550" s="85" t="s">
        <v>316</v>
      </c>
      <c r="T1550" s="85" t="s">
        <v>493</v>
      </c>
      <c r="U1550" s="85" t="s">
        <v>918</v>
      </c>
      <c r="V1550" s="85" t="s">
        <v>230</v>
      </c>
      <c r="W1550" s="85" t="s">
        <v>348</v>
      </c>
      <c r="X1550" s="85" t="s">
        <v>330</v>
      </c>
      <c r="Z1550" s="42" t="s">
        <v>2902</v>
      </c>
      <c r="AA1550"/>
    </row>
    <row r="1551" spans="1:27" s="39" customFormat="1" x14ac:dyDescent="0.35">
      <c r="A1551" s="85" t="s">
        <v>811</v>
      </c>
      <c r="B1551" s="87">
        <v>51153</v>
      </c>
      <c r="C1551" s="87" t="s">
        <v>12</v>
      </c>
      <c r="D1551" s="86">
        <v>77.335880000000003</v>
      </c>
      <c r="E1551" s="86">
        <f>SUMIFS('Ratios_MARAMA-VA'!T:T, 'Ratios_MARAMA-VA'!AA:AA, Z1551)</f>
        <v>77.335879999891702</v>
      </c>
      <c r="F1551" s="86">
        <f>SUMIFS('Ratios_MARAMA-VA'!J:J, 'Ratios_MARAMA-VA'!AA:AA, Z1551)</f>
        <v>0.21060969498881199</v>
      </c>
      <c r="G1551" s="122">
        <f t="shared" si="91"/>
        <v>2.7233115468409609E-3</v>
      </c>
      <c r="H1551" s="122">
        <v>92.600111600934696</v>
      </c>
      <c r="I1551" s="86">
        <v>0.25217895316158706</v>
      </c>
      <c r="J1551" s="122">
        <v>102.29123594497401</v>
      </c>
      <c r="K1551" s="86">
        <v>0.27857090398958084</v>
      </c>
      <c r="L1551" s="122" t="str" cm="1">
        <f t="array" ref="L1551">_xlfn.SWITCH(A1551,
    "District of Columbia", _xlfn.XLOOKUP(R1551, '2015 O3 Growth Surrogates'!A:A, '2015 O3 Growth Surrogates'!H:H),
    "Maryland", _xlfn.XLOOKUP(R1551, '2015 O3 Growth Surrogates'!A:A, '2015 O3 Growth Surrogates'!I:I),
    "Virginia", _xlfn.XLOOKUP(R1551, '2015 O3 Growth Surrogates'!A:A, '2015 O3 Growth Surrogates'!J:J)
)</f>
        <v>No Growth</v>
      </c>
      <c r="M1551" s="133" cm="1">
        <f t="array" ref="M1551">_xlfn.SWITCH(L1551,
"Employment", INDEX('Coop GFs_CFs'!C:D, MATCH(B1551,'Coop GFs_CFs'!B:B,0),1),
"Population", INDEX('Coop GFs_CFs'!E:F, MATCH(B1551,'Coop GFs_CFs'!B:B,0),1),
"Household", INDEX('Coop GFs_CFs'!G:H, MATCH(B1551,'Coop GFs_CFs'!B:B,0),1),
"VMT", INDEX('Coop GFs_CFs'!I:J, MATCH(B1551,'Coop GFs_CFs'!B:B,0),1),
"Lane Mile", INDEX('Coop GFs_CFs'!K:L, MATCH(B1551,'Coop GFs_CFs'!B:B,0),1),
"Gas Sales", INDEX('Coop GFs_CFs'!M:N, MATCH(B1551,'Coop GFs_CFs'!B:B,0),1),
"No Growth", INDEX('Coop GFs_CFs'!O:P, MATCH(B1551,'Coop GFs_CFs'!B:B,0),1)
)</f>
        <v>1</v>
      </c>
      <c r="N1551" s="133" cm="1">
        <f t="array" ref="N1551">_xlfn.SWITCH(L1551,
"Employment", INDEX('Coop GFs_CFs'!C:D, MATCH(B1551,'Coop GFs_CFs'!B:B,0),2),
"Population", INDEX('Coop GFs_CFs'!E:F, MATCH(B1551,'Coop GFs_CFs'!B:B,0),2),
"Household", INDEX('Coop GFs_CFs'!G:H, MATCH(B1551,'Coop GFs_CFs'!B:B,0),2),
"VMT", INDEX('Coop GFs_CFs'!I:J, MATCH(B1551,'Coop GFs_CFs'!B:B,0),2),
"Lane Mile", INDEX('Coop GFs_CFs'!K:L, MATCH(B1551,'Coop GFs_CFs'!B:B,0),2),
"Gas Sales", INDEX('Coop GFs_CFs'!M:N, MATCH(B1551,'Coop GFs_CFs'!B:B,0),2),
"No Growth", INDEX('Coop GFs_CFs'!O:P, MATCH(B1551,'Coop GFs_CFs'!B:B,0),2)
)</f>
        <v>1</v>
      </c>
      <c r="O1551" s="133"/>
      <c r="P1551" s="86">
        <f t="shared" si="89"/>
        <v>0.21060969498881199</v>
      </c>
      <c r="Q1551" s="86">
        <f t="shared" si="90"/>
        <v>0.21060969498881199</v>
      </c>
      <c r="R1551" s="156" t="s">
        <v>917</v>
      </c>
      <c r="S1551" s="85" t="s">
        <v>316</v>
      </c>
      <c r="T1551" s="85" t="s">
        <v>493</v>
      </c>
      <c r="U1551" s="85" t="s">
        <v>918</v>
      </c>
      <c r="V1551" s="85" t="s">
        <v>230</v>
      </c>
      <c r="W1551" s="85" t="s">
        <v>348</v>
      </c>
      <c r="X1551" s="85" t="s">
        <v>330</v>
      </c>
      <c r="Z1551" s="42" t="s">
        <v>2912</v>
      </c>
      <c r="AA1551"/>
    </row>
    <row r="1552" spans="1:27" s="39" customFormat="1" x14ac:dyDescent="0.35">
      <c r="A1552" s="85" t="s">
        <v>811</v>
      </c>
      <c r="B1552" s="87">
        <v>51510</v>
      </c>
      <c r="C1552" s="87" t="s">
        <v>10</v>
      </c>
      <c r="D1552" s="86">
        <v>12.443210000000001</v>
      </c>
      <c r="E1552" s="86">
        <f>SUMIFS('Ratios_MARAMA-VA'!T:T, 'Ratios_MARAMA-VA'!AA:AA, Z1552)</f>
        <v>12.443209999982599</v>
      </c>
      <c r="F1552" s="86">
        <f>SUMIFS('Ratios_MARAMA-VA'!J:J, 'Ratios_MARAMA-VA'!AA:AA, Z1552)</f>
        <v>3.3886737472719398E-2</v>
      </c>
      <c r="G1552" s="122">
        <f t="shared" si="91"/>
        <v>2.7233115468409505E-3</v>
      </c>
      <c r="H1552" s="122">
        <v>13.344280843809001</v>
      </c>
      <c r="I1552" s="86">
        <v>3.6340634106233553E-2</v>
      </c>
      <c r="J1552" s="122">
        <v>13.7939542219423</v>
      </c>
      <c r="K1552" s="86">
        <v>3.7565234809210944E-2</v>
      </c>
      <c r="L1552" s="122" t="str" cm="1">
        <f t="array" ref="L1552">_xlfn.SWITCH(A1552,
    "District of Columbia", _xlfn.XLOOKUP(R1552, '2015 O3 Growth Surrogates'!A:A, '2015 O3 Growth Surrogates'!H:H),
    "Maryland", _xlfn.XLOOKUP(R1552, '2015 O3 Growth Surrogates'!A:A, '2015 O3 Growth Surrogates'!I:I),
    "Virginia", _xlfn.XLOOKUP(R1552, '2015 O3 Growth Surrogates'!A:A, '2015 O3 Growth Surrogates'!J:J)
)</f>
        <v>No Growth</v>
      </c>
      <c r="M1552" s="133" cm="1">
        <f t="array" ref="M1552">_xlfn.SWITCH(L1552,
"Employment", INDEX('Coop GFs_CFs'!C:D, MATCH(B1552,'Coop GFs_CFs'!B:B,0),1),
"Population", INDEX('Coop GFs_CFs'!E:F, MATCH(B1552,'Coop GFs_CFs'!B:B,0),1),
"Household", INDEX('Coop GFs_CFs'!G:H, MATCH(B1552,'Coop GFs_CFs'!B:B,0),1),
"VMT", INDEX('Coop GFs_CFs'!I:J, MATCH(B1552,'Coop GFs_CFs'!B:B,0),1),
"Lane Mile", INDEX('Coop GFs_CFs'!K:L, MATCH(B1552,'Coop GFs_CFs'!B:B,0),1),
"Gas Sales", INDEX('Coop GFs_CFs'!M:N, MATCH(B1552,'Coop GFs_CFs'!B:B,0),1),
"No Growth", INDEX('Coop GFs_CFs'!O:P, MATCH(B1552,'Coop GFs_CFs'!B:B,0),1)
)</f>
        <v>1</v>
      </c>
      <c r="N1552" s="133" cm="1">
        <f t="array" ref="N1552">_xlfn.SWITCH(L1552,
"Employment", INDEX('Coop GFs_CFs'!C:D, MATCH(B1552,'Coop GFs_CFs'!B:B,0),2),
"Population", INDEX('Coop GFs_CFs'!E:F, MATCH(B1552,'Coop GFs_CFs'!B:B,0),2),
"Household", INDEX('Coop GFs_CFs'!G:H, MATCH(B1552,'Coop GFs_CFs'!B:B,0),2),
"VMT", INDEX('Coop GFs_CFs'!I:J, MATCH(B1552,'Coop GFs_CFs'!B:B,0),2),
"Lane Mile", INDEX('Coop GFs_CFs'!K:L, MATCH(B1552,'Coop GFs_CFs'!B:B,0),2),
"Gas Sales", INDEX('Coop GFs_CFs'!M:N, MATCH(B1552,'Coop GFs_CFs'!B:B,0),2),
"No Growth", INDEX('Coop GFs_CFs'!O:P, MATCH(B1552,'Coop GFs_CFs'!B:B,0),2)
)</f>
        <v>1</v>
      </c>
      <c r="O1552" s="133"/>
      <c r="P1552" s="86">
        <f t="shared" si="89"/>
        <v>3.3886737472719398E-2</v>
      </c>
      <c r="Q1552" s="86">
        <f t="shared" si="90"/>
        <v>3.3886737472719398E-2</v>
      </c>
      <c r="R1552" s="156" t="s">
        <v>917</v>
      </c>
      <c r="S1552" s="85" t="s">
        <v>316</v>
      </c>
      <c r="T1552" s="85" t="s">
        <v>493</v>
      </c>
      <c r="U1552" s="85" t="s">
        <v>918</v>
      </c>
      <c r="V1552" s="85" t="s">
        <v>230</v>
      </c>
      <c r="W1552" s="85" t="s">
        <v>348</v>
      </c>
      <c r="X1552" s="85" t="s">
        <v>330</v>
      </c>
      <c r="Z1552" s="42" t="s">
        <v>2894</v>
      </c>
      <c r="AA1552"/>
    </row>
    <row r="1553" spans="1:27" s="39" customFormat="1" x14ac:dyDescent="0.35">
      <c r="A1553" s="85" t="s">
        <v>811</v>
      </c>
      <c r="B1553" s="87">
        <v>51510</v>
      </c>
      <c r="C1553" s="87" t="s">
        <v>12</v>
      </c>
      <c r="D1553" s="86">
        <v>25.575320000000001</v>
      </c>
      <c r="E1553" s="86">
        <f>SUMIFS('Ratios_MARAMA-VA'!T:T, 'Ratios_MARAMA-VA'!AA:AA, Z1553)</f>
        <v>25.575319999964101</v>
      </c>
      <c r="F1553" s="86">
        <f>SUMIFS('Ratios_MARAMA-VA'!J:J, 'Ratios_MARAMA-VA'!AA:AA, Z1553)</f>
        <v>6.9649564270055003E-2</v>
      </c>
      <c r="G1553" s="122">
        <f t="shared" si="91"/>
        <v>2.7233115468409687E-3</v>
      </c>
      <c r="H1553" s="122">
        <v>27.4273481481295</v>
      </c>
      <c r="I1553" s="86">
        <v>7.4693213911028331E-2</v>
      </c>
      <c r="J1553" s="122">
        <v>28.351590408867601</v>
      </c>
      <c r="K1553" s="86">
        <v>7.7210213531774805E-2</v>
      </c>
      <c r="L1553" s="122" t="str" cm="1">
        <f t="array" ref="L1553">_xlfn.SWITCH(A1553,
    "District of Columbia", _xlfn.XLOOKUP(R1553, '2015 O3 Growth Surrogates'!A:A, '2015 O3 Growth Surrogates'!H:H),
    "Maryland", _xlfn.XLOOKUP(R1553, '2015 O3 Growth Surrogates'!A:A, '2015 O3 Growth Surrogates'!I:I),
    "Virginia", _xlfn.XLOOKUP(R1553, '2015 O3 Growth Surrogates'!A:A, '2015 O3 Growth Surrogates'!J:J)
)</f>
        <v>No Growth</v>
      </c>
      <c r="M1553" s="133" cm="1">
        <f t="array" ref="M1553">_xlfn.SWITCH(L1553,
"Employment", INDEX('Coop GFs_CFs'!C:D, MATCH(B1553,'Coop GFs_CFs'!B:B,0),1),
"Population", INDEX('Coop GFs_CFs'!E:F, MATCH(B1553,'Coop GFs_CFs'!B:B,0),1),
"Household", INDEX('Coop GFs_CFs'!G:H, MATCH(B1553,'Coop GFs_CFs'!B:B,0),1),
"VMT", INDEX('Coop GFs_CFs'!I:J, MATCH(B1553,'Coop GFs_CFs'!B:B,0),1),
"Lane Mile", INDEX('Coop GFs_CFs'!K:L, MATCH(B1553,'Coop GFs_CFs'!B:B,0),1),
"Gas Sales", INDEX('Coop GFs_CFs'!M:N, MATCH(B1553,'Coop GFs_CFs'!B:B,0),1),
"No Growth", INDEX('Coop GFs_CFs'!O:P, MATCH(B1553,'Coop GFs_CFs'!B:B,0),1)
)</f>
        <v>1</v>
      </c>
      <c r="N1553" s="133" cm="1">
        <f t="array" ref="N1553">_xlfn.SWITCH(L1553,
"Employment", INDEX('Coop GFs_CFs'!C:D, MATCH(B1553,'Coop GFs_CFs'!B:B,0),2),
"Population", INDEX('Coop GFs_CFs'!E:F, MATCH(B1553,'Coop GFs_CFs'!B:B,0),2),
"Household", INDEX('Coop GFs_CFs'!G:H, MATCH(B1553,'Coop GFs_CFs'!B:B,0),2),
"VMT", INDEX('Coop GFs_CFs'!I:J, MATCH(B1553,'Coop GFs_CFs'!B:B,0),2),
"Lane Mile", INDEX('Coop GFs_CFs'!K:L, MATCH(B1553,'Coop GFs_CFs'!B:B,0),2),
"Gas Sales", INDEX('Coop GFs_CFs'!M:N, MATCH(B1553,'Coop GFs_CFs'!B:B,0),2),
"No Growth", INDEX('Coop GFs_CFs'!O:P, MATCH(B1553,'Coop GFs_CFs'!B:B,0),2)
)</f>
        <v>1</v>
      </c>
      <c r="O1553" s="133"/>
      <c r="P1553" s="86">
        <f t="shared" ref="P1553:P1616" si="92">F1553*M1553</f>
        <v>6.9649564270055003E-2</v>
      </c>
      <c r="Q1553" s="86">
        <f t="shared" ref="Q1553:Q1616" si="93">F1553*N1553</f>
        <v>6.9649564270055003E-2</v>
      </c>
      <c r="R1553" s="156" t="s">
        <v>917</v>
      </c>
      <c r="S1553" s="85" t="s">
        <v>316</v>
      </c>
      <c r="T1553" s="85" t="s">
        <v>493</v>
      </c>
      <c r="U1553" s="85" t="s">
        <v>918</v>
      </c>
      <c r="V1553" s="85" t="s">
        <v>230</v>
      </c>
      <c r="W1553" s="85" t="s">
        <v>348</v>
      </c>
      <c r="X1553" s="85" t="s">
        <v>330</v>
      </c>
      <c r="Z1553" s="42" t="s">
        <v>2903</v>
      </c>
      <c r="AA1553"/>
    </row>
    <row r="1554" spans="1:27" s="39" customFormat="1" x14ac:dyDescent="0.35">
      <c r="A1554" s="85" t="s">
        <v>811</v>
      </c>
      <c r="B1554" s="87">
        <v>51600</v>
      </c>
      <c r="C1554" s="87" t="s">
        <v>10</v>
      </c>
      <c r="D1554" s="86">
        <v>1.884112</v>
      </c>
      <c r="E1554" s="86">
        <f>SUMIFS('Ratios_MARAMA-VA'!T:T, 'Ratios_MARAMA-VA'!AA:AA, Z1554)</f>
        <v>1.8841119999973599</v>
      </c>
      <c r="F1554" s="86">
        <f>SUMIFS('Ratios_MARAMA-VA'!J:J, 'Ratios_MARAMA-VA'!AA:AA, Z1554)</f>
        <v>5.1310239651343997E-3</v>
      </c>
      <c r="G1554" s="122">
        <f t="shared" si="91"/>
        <v>2.7233115468409466E-3</v>
      </c>
      <c r="H1554" s="122">
        <v>2.2020389390257402</v>
      </c>
      <c r="I1554" s="86">
        <v>5.9968380692421858E-3</v>
      </c>
      <c r="J1554" s="122">
        <v>2.38643517199099</v>
      </c>
      <c r="K1554" s="86">
        <v>6.4990064596704231E-3</v>
      </c>
      <c r="L1554" s="122" t="str" cm="1">
        <f t="array" ref="L1554">_xlfn.SWITCH(A1554,
    "District of Columbia", _xlfn.XLOOKUP(R1554, '2015 O3 Growth Surrogates'!A:A, '2015 O3 Growth Surrogates'!H:H),
    "Maryland", _xlfn.XLOOKUP(R1554, '2015 O3 Growth Surrogates'!A:A, '2015 O3 Growth Surrogates'!I:I),
    "Virginia", _xlfn.XLOOKUP(R1554, '2015 O3 Growth Surrogates'!A:A, '2015 O3 Growth Surrogates'!J:J)
)</f>
        <v>No Growth</v>
      </c>
      <c r="M1554" s="133" cm="1">
        <f t="array" ref="M1554">_xlfn.SWITCH(L1554,
"Employment", INDEX('Coop GFs_CFs'!C:D, MATCH(B1554,'Coop GFs_CFs'!B:B,0),1),
"Population", INDEX('Coop GFs_CFs'!E:F, MATCH(B1554,'Coop GFs_CFs'!B:B,0),1),
"Household", INDEX('Coop GFs_CFs'!G:H, MATCH(B1554,'Coop GFs_CFs'!B:B,0),1),
"VMT", INDEX('Coop GFs_CFs'!I:J, MATCH(B1554,'Coop GFs_CFs'!B:B,0),1),
"Lane Mile", INDEX('Coop GFs_CFs'!K:L, MATCH(B1554,'Coop GFs_CFs'!B:B,0),1),
"Gas Sales", INDEX('Coop GFs_CFs'!M:N, MATCH(B1554,'Coop GFs_CFs'!B:B,0),1),
"No Growth", INDEX('Coop GFs_CFs'!O:P, MATCH(B1554,'Coop GFs_CFs'!B:B,0),1)
)</f>
        <v>1</v>
      </c>
      <c r="N1554" s="133" cm="1">
        <f t="array" ref="N1554">_xlfn.SWITCH(L1554,
"Employment", INDEX('Coop GFs_CFs'!C:D, MATCH(B1554,'Coop GFs_CFs'!B:B,0),2),
"Population", INDEX('Coop GFs_CFs'!E:F, MATCH(B1554,'Coop GFs_CFs'!B:B,0),2),
"Household", INDEX('Coop GFs_CFs'!G:H, MATCH(B1554,'Coop GFs_CFs'!B:B,0),2),
"VMT", INDEX('Coop GFs_CFs'!I:J, MATCH(B1554,'Coop GFs_CFs'!B:B,0),2),
"Lane Mile", INDEX('Coop GFs_CFs'!K:L, MATCH(B1554,'Coop GFs_CFs'!B:B,0),2),
"Gas Sales", INDEX('Coop GFs_CFs'!M:N, MATCH(B1554,'Coop GFs_CFs'!B:B,0),2),
"No Growth", INDEX('Coop GFs_CFs'!O:P, MATCH(B1554,'Coop GFs_CFs'!B:B,0),2)
)</f>
        <v>1</v>
      </c>
      <c r="O1554" s="133"/>
      <c r="P1554" s="86">
        <f t="shared" si="92"/>
        <v>5.1310239651343997E-3</v>
      </c>
      <c r="Q1554" s="86">
        <f t="shared" si="93"/>
        <v>5.1310239651343997E-3</v>
      </c>
      <c r="R1554" s="156" t="s">
        <v>917</v>
      </c>
      <c r="S1554" s="85" t="s">
        <v>316</v>
      </c>
      <c r="T1554" s="85" t="s">
        <v>493</v>
      </c>
      <c r="U1554" s="85" t="s">
        <v>918</v>
      </c>
      <c r="V1554" s="85" t="s">
        <v>230</v>
      </c>
      <c r="W1554" s="85" t="s">
        <v>348</v>
      </c>
      <c r="X1554" s="85" t="s">
        <v>330</v>
      </c>
      <c r="Z1554" s="42" t="s">
        <v>2897</v>
      </c>
      <c r="AA1554"/>
    </row>
    <row r="1555" spans="1:27" s="39" customFormat="1" x14ac:dyDescent="0.35">
      <c r="A1555" s="85" t="s">
        <v>811</v>
      </c>
      <c r="B1555" s="87">
        <v>51600</v>
      </c>
      <c r="C1555" s="87" t="s">
        <v>12</v>
      </c>
      <c r="D1555" s="86">
        <v>3.8725360000000002</v>
      </c>
      <c r="E1555" s="86">
        <f>SUMIFS('Ratios_MARAMA-VA'!T:T, 'Ratios_MARAMA-VA'!AA:AA, Z1555)</f>
        <v>3.8725359999945899</v>
      </c>
      <c r="F1555" s="86">
        <f>SUMIFS('Ratios_MARAMA-VA'!J:J, 'Ratios_MARAMA-VA'!AA:AA, Z1555)</f>
        <v>1.05461220043425E-2</v>
      </c>
      <c r="G1555" s="122">
        <f t="shared" si="91"/>
        <v>2.7233115468409418E-3</v>
      </c>
      <c r="H1555" s="122">
        <v>4.5259915890238904</v>
      </c>
      <c r="I1555" s="86">
        <v>1.2325685155293743E-2</v>
      </c>
      <c r="J1555" s="122">
        <v>4.9049929702699702</v>
      </c>
      <c r="K1555" s="86">
        <v>1.3357823993109858E-2</v>
      </c>
      <c r="L1555" s="122" t="str" cm="1">
        <f t="array" ref="L1555">_xlfn.SWITCH(A1555,
    "District of Columbia", _xlfn.XLOOKUP(R1555, '2015 O3 Growth Surrogates'!A:A, '2015 O3 Growth Surrogates'!H:H),
    "Maryland", _xlfn.XLOOKUP(R1555, '2015 O3 Growth Surrogates'!A:A, '2015 O3 Growth Surrogates'!I:I),
    "Virginia", _xlfn.XLOOKUP(R1555, '2015 O3 Growth Surrogates'!A:A, '2015 O3 Growth Surrogates'!J:J)
)</f>
        <v>No Growth</v>
      </c>
      <c r="M1555" s="133" cm="1">
        <f t="array" ref="M1555">_xlfn.SWITCH(L1555,
"Employment", INDEX('Coop GFs_CFs'!C:D, MATCH(B1555,'Coop GFs_CFs'!B:B,0),1),
"Population", INDEX('Coop GFs_CFs'!E:F, MATCH(B1555,'Coop GFs_CFs'!B:B,0),1),
"Household", INDEX('Coop GFs_CFs'!G:H, MATCH(B1555,'Coop GFs_CFs'!B:B,0),1),
"VMT", INDEX('Coop GFs_CFs'!I:J, MATCH(B1555,'Coop GFs_CFs'!B:B,0),1),
"Lane Mile", INDEX('Coop GFs_CFs'!K:L, MATCH(B1555,'Coop GFs_CFs'!B:B,0),1),
"Gas Sales", INDEX('Coop GFs_CFs'!M:N, MATCH(B1555,'Coop GFs_CFs'!B:B,0),1),
"No Growth", INDEX('Coop GFs_CFs'!O:P, MATCH(B1555,'Coop GFs_CFs'!B:B,0),1)
)</f>
        <v>1</v>
      </c>
      <c r="N1555" s="133" cm="1">
        <f t="array" ref="N1555">_xlfn.SWITCH(L1555,
"Employment", INDEX('Coop GFs_CFs'!C:D, MATCH(B1555,'Coop GFs_CFs'!B:B,0),2),
"Population", INDEX('Coop GFs_CFs'!E:F, MATCH(B1555,'Coop GFs_CFs'!B:B,0),2),
"Household", INDEX('Coop GFs_CFs'!G:H, MATCH(B1555,'Coop GFs_CFs'!B:B,0),2),
"VMT", INDEX('Coop GFs_CFs'!I:J, MATCH(B1555,'Coop GFs_CFs'!B:B,0),2),
"Lane Mile", INDEX('Coop GFs_CFs'!K:L, MATCH(B1555,'Coop GFs_CFs'!B:B,0),2),
"Gas Sales", INDEX('Coop GFs_CFs'!M:N, MATCH(B1555,'Coop GFs_CFs'!B:B,0),2),
"No Growth", INDEX('Coop GFs_CFs'!O:P, MATCH(B1555,'Coop GFs_CFs'!B:B,0),2)
)</f>
        <v>1</v>
      </c>
      <c r="O1555" s="133"/>
      <c r="P1555" s="86">
        <f t="shared" si="92"/>
        <v>1.05461220043425E-2</v>
      </c>
      <c r="Q1555" s="86">
        <f t="shared" si="93"/>
        <v>1.05461220043425E-2</v>
      </c>
      <c r="R1555" s="156" t="s">
        <v>917</v>
      </c>
      <c r="S1555" s="85" t="s">
        <v>316</v>
      </c>
      <c r="T1555" s="85" t="s">
        <v>493</v>
      </c>
      <c r="U1555" s="85" t="s">
        <v>918</v>
      </c>
      <c r="V1555" s="85" t="s">
        <v>230</v>
      </c>
      <c r="W1555" s="85" t="s">
        <v>348</v>
      </c>
      <c r="X1555" s="85" t="s">
        <v>330</v>
      </c>
      <c r="Z1555" s="42" t="s">
        <v>2906</v>
      </c>
      <c r="AA1555"/>
    </row>
    <row r="1556" spans="1:27" s="39" customFormat="1" x14ac:dyDescent="0.35">
      <c r="A1556" s="85" t="s">
        <v>811</v>
      </c>
      <c r="B1556" s="87">
        <v>51610</v>
      </c>
      <c r="C1556" s="87" t="s">
        <v>10</v>
      </c>
      <c r="D1556" s="86">
        <v>1.143764</v>
      </c>
      <c r="E1556" s="86">
        <f>SUMIFS('Ratios_MARAMA-VA'!T:T, 'Ratios_MARAMA-VA'!AA:AA, Z1556)</f>
        <v>1.1437639999983999</v>
      </c>
      <c r="F1556" s="86">
        <f>SUMIFS('Ratios_MARAMA-VA'!J:J, 'Ratios_MARAMA-VA'!AA:AA, Z1556)</f>
        <v>3.1148257080566401E-3</v>
      </c>
      <c r="G1556" s="122">
        <f t="shared" si="91"/>
        <v>2.7233115468409544E-3</v>
      </c>
      <c r="H1556" s="122">
        <v>1.2442201649996301</v>
      </c>
      <c r="I1556" s="86">
        <v>3.3883991421558503E-3</v>
      </c>
      <c r="J1556" s="122">
        <v>1.30016832007009</v>
      </c>
      <c r="K1556" s="86">
        <v>3.5407633988836819E-3</v>
      </c>
      <c r="L1556" s="122" t="str" cm="1">
        <f t="array" ref="L1556">_xlfn.SWITCH(A1556,
    "District of Columbia", _xlfn.XLOOKUP(R1556, '2015 O3 Growth Surrogates'!A:A, '2015 O3 Growth Surrogates'!H:H),
    "Maryland", _xlfn.XLOOKUP(R1556, '2015 O3 Growth Surrogates'!A:A, '2015 O3 Growth Surrogates'!I:I),
    "Virginia", _xlfn.XLOOKUP(R1556, '2015 O3 Growth Surrogates'!A:A, '2015 O3 Growth Surrogates'!J:J)
)</f>
        <v>No Growth</v>
      </c>
      <c r="M1556" s="133" cm="1">
        <f t="array" ref="M1556">_xlfn.SWITCH(L1556,
"Employment", INDEX('Coop GFs_CFs'!C:D, MATCH(B1556,'Coop GFs_CFs'!B:B,0),1),
"Population", INDEX('Coop GFs_CFs'!E:F, MATCH(B1556,'Coop GFs_CFs'!B:B,0),1),
"Household", INDEX('Coop GFs_CFs'!G:H, MATCH(B1556,'Coop GFs_CFs'!B:B,0),1),
"VMT", INDEX('Coop GFs_CFs'!I:J, MATCH(B1556,'Coop GFs_CFs'!B:B,0),1),
"Lane Mile", INDEX('Coop GFs_CFs'!K:L, MATCH(B1556,'Coop GFs_CFs'!B:B,0),1),
"Gas Sales", INDEX('Coop GFs_CFs'!M:N, MATCH(B1556,'Coop GFs_CFs'!B:B,0),1),
"No Growth", INDEX('Coop GFs_CFs'!O:P, MATCH(B1556,'Coop GFs_CFs'!B:B,0),1)
)</f>
        <v>1</v>
      </c>
      <c r="N1556" s="133" cm="1">
        <f t="array" ref="N1556">_xlfn.SWITCH(L1556,
"Employment", INDEX('Coop GFs_CFs'!C:D, MATCH(B1556,'Coop GFs_CFs'!B:B,0),2),
"Population", INDEX('Coop GFs_CFs'!E:F, MATCH(B1556,'Coop GFs_CFs'!B:B,0),2),
"Household", INDEX('Coop GFs_CFs'!G:H, MATCH(B1556,'Coop GFs_CFs'!B:B,0),2),
"VMT", INDEX('Coop GFs_CFs'!I:J, MATCH(B1556,'Coop GFs_CFs'!B:B,0),2),
"Lane Mile", INDEX('Coop GFs_CFs'!K:L, MATCH(B1556,'Coop GFs_CFs'!B:B,0),2),
"Gas Sales", INDEX('Coop GFs_CFs'!M:N, MATCH(B1556,'Coop GFs_CFs'!B:B,0),2),
"No Growth", INDEX('Coop GFs_CFs'!O:P, MATCH(B1556,'Coop GFs_CFs'!B:B,0),2)
)</f>
        <v>1</v>
      </c>
      <c r="O1556" s="133"/>
      <c r="P1556" s="86">
        <f t="shared" si="92"/>
        <v>3.1148257080566401E-3</v>
      </c>
      <c r="Q1556" s="86">
        <f t="shared" si="93"/>
        <v>3.1148257080566401E-3</v>
      </c>
      <c r="R1556" s="156" t="s">
        <v>917</v>
      </c>
      <c r="S1556" s="85" t="s">
        <v>316</v>
      </c>
      <c r="T1556" s="85" t="s">
        <v>493</v>
      </c>
      <c r="U1556" s="85" t="s">
        <v>918</v>
      </c>
      <c r="V1556" s="85" t="s">
        <v>230</v>
      </c>
      <c r="W1556" s="85" t="s">
        <v>348</v>
      </c>
      <c r="X1556" s="85" t="s">
        <v>330</v>
      </c>
      <c r="Z1556" s="42" t="s">
        <v>2898</v>
      </c>
      <c r="AA1556"/>
    </row>
    <row r="1557" spans="1:27" s="39" customFormat="1" x14ac:dyDescent="0.35">
      <c r="A1557" s="85" t="s">
        <v>811</v>
      </c>
      <c r="B1557" s="87">
        <v>51610</v>
      </c>
      <c r="C1557" s="87" t="s">
        <v>12</v>
      </c>
      <c r="D1557" s="86">
        <v>2.3508499999999999</v>
      </c>
      <c r="E1557" s="86">
        <f>SUMIFS('Ratios_MARAMA-VA'!T:T, 'Ratios_MARAMA-VA'!AA:AA, Z1557)</f>
        <v>2.3508499999967101</v>
      </c>
      <c r="F1557" s="86">
        <f>SUMIFS('Ratios_MARAMA-VA'!J:J, 'Ratios_MARAMA-VA'!AA:AA, Z1557)</f>
        <v>6.4020969498821004E-3</v>
      </c>
      <c r="G1557" s="122">
        <f t="shared" si="91"/>
        <v>2.7233115468409553E-3</v>
      </c>
      <c r="H1557" s="122">
        <v>2.5573238665401199</v>
      </c>
      <c r="I1557" s="86">
        <v>6.9643896147606665E-3</v>
      </c>
      <c r="J1557" s="122">
        <v>2.6723176242972899</v>
      </c>
      <c r="K1557" s="86">
        <v>7.2775534430753993E-3</v>
      </c>
      <c r="L1557" s="122" t="str" cm="1">
        <f t="array" ref="L1557">_xlfn.SWITCH(A1557,
    "District of Columbia", _xlfn.XLOOKUP(R1557, '2015 O3 Growth Surrogates'!A:A, '2015 O3 Growth Surrogates'!H:H),
    "Maryland", _xlfn.XLOOKUP(R1557, '2015 O3 Growth Surrogates'!A:A, '2015 O3 Growth Surrogates'!I:I),
    "Virginia", _xlfn.XLOOKUP(R1557, '2015 O3 Growth Surrogates'!A:A, '2015 O3 Growth Surrogates'!J:J)
)</f>
        <v>No Growth</v>
      </c>
      <c r="M1557" s="133" cm="1">
        <f t="array" ref="M1557">_xlfn.SWITCH(L1557,
"Employment", INDEX('Coop GFs_CFs'!C:D, MATCH(B1557,'Coop GFs_CFs'!B:B,0),1),
"Population", INDEX('Coop GFs_CFs'!E:F, MATCH(B1557,'Coop GFs_CFs'!B:B,0),1),
"Household", INDEX('Coop GFs_CFs'!G:H, MATCH(B1557,'Coop GFs_CFs'!B:B,0),1),
"VMT", INDEX('Coop GFs_CFs'!I:J, MATCH(B1557,'Coop GFs_CFs'!B:B,0),1),
"Lane Mile", INDEX('Coop GFs_CFs'!K:L, MATCH(B1557,'Coop GFs_CFs'!B:B,0),1),
"Gas Sales", INDEX('Coop GFs_CFs'!M:N, MATCH(B1557,'Coop GFs_CFs'!B:B,0),1),
"No Growth", INDEX('Coop GFs_CFs'!O:P, MATCH(B1557,'Coop GFs_CFs'!B:B,0),1)
)</f>
        <v>1</v>
      </c>
      <c r="N1557" s="133" cm="1">
        <f t="array" ref="N1557">_xlfn.SWITCH(L1557,
"Employment", INDEX('Coop GFs_CFs'!C:D, MATCH(B1557,'Coop GFs_CFs'!B:B,0),2),
"Population", INDEX('Coop GFs_CFs'!E:F, MATCH(B1557,'Coop GFs_CFs'!B:B,0),2),
"Household", INDEX('Coop GFs_CFs'!G:H, MATCH(B1557,'Coop GFs_CFs'!B:B,0),2),
"VMT", INDEX('Coop GFs_CFs'!I:J, MATCH(B1557,'Coop GFs_CFs'!B:B,0),2),
"Lane Mile", INDEX('Coop GFs_CFs'!K:L, MATCH(B1557,'Coop GFs_CFs'!B:B,0),2),
"Gas Sales", INDEX('Coop GFs_CFs'!M:N, MATCH(B1557,'Coop GFs_CFs'!B:B,0),2),
"No Growth", INDEX('Coop GFs_CFs'!O:P, MATCH(B1557,'Coop GFs_CFs'!B:B,0),2)
)</f>
        <v>1</v>
      </c>
      <c r="O1557" s="133"/>
      <c r="P1557" s="86">
        <f t="shared" si="92"/>
        <v>6.4020969498821004E-3</v>
      </c>
      <c r="Q1557" s="86">
        <f t="shared" si="93"/>
        <v>6.4020969498821004E-3</v>
      </c>
      <c r="R1557" s="156" t="s">
        <v>917</v>
      </c>
      <c r="S1557" s="85" t="s">
        <v>316</v>
      </c>
      <c r="T1557" s="85" t="s">
        <v>493</v>
      </c>
      <c r="U1557" s="85" t="s">
        <v>918</v>
      </c>
      <c r="V1557" s="85" t="s">
        <v>230</v>
      </c>
      <c r="W1557" s="85" t="s">
        <v>348</v>
      </c>
      <c r="X1557" s="85" t="s">
        <v>330</v>
      </c>
      <c r="Z1557" s="42" t="s">
        <v>2907</v>
      </c>
      <c r="AA1557"/>
    </row>
    <row r="1558" spans="1:27" s="39" customFormat="1" x14ac:dyDescent="0.35">
      <c r="A1558" s="85" t="s">
        <v>811</v>
      </c>
      <c r="B1558" s="87">
        <v>51683</v>
      </c>
      <c r="C1558" s="87" t="s">
        <v>10</v>
      </c>
      <c r="D1558" s="86">
        <v>3.3374990000000002</v>
      </c>
      <c r="E1558" s="86">
        <f>SUMIFS('Ratios_MARAMA-VA'!T:T, 'Ratios_MARAMA-VA'!AA:AA, Z1558)</f>
        <v>3.3374989999953302</v>
      </c>
      <c r="F1558" s="86">
        <f>SUMIFS('Ratios_MARAMA-VA'!J:J, 'Ratios_MARAMA-VA'!AA:AA, Z1558)</f>
        <v>9.0890495642574395E-3</v>
      </c>
      <c r="G1558" s="122">
        <f t="shared" si="91"/>
        <v>2.7233115468409601E-3</v>
      </c>
      <c r="H1558" s="122">
        <v>4.0931359934418898</v>
      </c>
      <c r="I1558" s="86">
        <v>1.1146884513730642E-2</v>
      </c>
      <c r="J1558" s="122">
        <v>4.5583689122520301</v>
      </c>
      <c r="K1558" s="86">
        <v>1.2413858693496821E-2</v>
      </c>
      <c r="L1558" s="122" t="str" cm="1">
        <f t="array" ref="L1558">_xlfn.SWITCH(A1558,
    "District of Columbia", _xlfn.XLOOKUP(R1558, '2015 O3 Growth Surrogates'!A:A, '2015 O3 Growth Surrogates'!H:H),
    "Maryland", _xlfn.XLOOKUP(R1558, '2015 O3 Growth Surrogates'!A:A, '2015 O3 Growth Surrogates'!I:I),
    "Virginia", _xlfn.XLOOKUP(R1558, '2015 O3 Growth Surrogates'!A:A, '2015 O3 Growth Surrogates'!J:J)
)</f>
        <v>No Growth</v>
      </c>
      <c r="M1558" s="133" cm="1">
        <f t="array" ref="M1558">_xlfn.SWITCH(L1558,
"Employment", INDEX('Coop GFs_CFs'!C:D, MATCH(B1558,'Coop GFs_CFs'!B:B,0),1),
"Population", INDEX('Coop GFs_CFs'!E:F, MATCH(B1558,'Coop GFs_CFs'!B:B,0),1),
"Household", INDEX('Coop GFs_CFs'!G:H, MATCH(B1558,'Coop GFs_CFs'!B:B,0),1),
"VMT", INDEX('Coop GFs_CFs'!I:J, MATCH(B1558,'Coop GFs_CFs'!B:B,0),1),
"Lane Mile", INDEX('Coop GFs_CFs'!K:L, MATCH(B1558,'Coop GFs_CFs'!B:B,0),1),
"Gas Sales", INDEX('Coop GFs_CFs'!M:N, MATCH(B1558,'Coop GFs_CFs'!B:B,0),1),
"No Growth", INDEX('Coop GFs_CFs'!O:P, MATCH(B1558,'Coop GFs_CFs'!B:B,0),1)
)</f>
        <v>1</v>
      </c>
      <c r="N1558" s="133" cm="1">
        <f t="array" ref="N1558">_xlfn.SWITCH(L1558,
"Employment", INDEX('Coop GFs_CFs'!C:D, MATCH(B1558,'Coop GFs_CFs'!B:B,0),2),
"Population", INDEX('Coop GFs_CFs'!E:F, MATCH(B1558,'Coop GFs_CFs'!B:B,0),2),
"Household", INDEX('Coop GFs_CFs'!G:H, MATCH(B1558,'Coop GFs_CFs'!B:B,0),2),
"VMT", INDEX('Coop GFs_CFs'!I:J, MATCH(B1558,'Coop GFs_CFs'!B:B,0),2),
"Lane Mile", INDEX('Coop GFs_CFs'!K:L, MATCH(B1558,'Coop GFs_CFs'!B:B,0),2),
"Gas Sales", INDEX('Coop GFs_CFs'!M:N, MATCH(B1558,'Coop GFs_CFs'!B:B,0),2),
"No Growth", INDEX('Coop GFs_CFs'!O:P, MATCH(B1558,'Coop GFs_CFs'!B:B,0),2)
)</f>
        <v>1</v>
      </c>
      <c r="O1558" s="133"/>
      <c r="P1558" s="86">
        <f t="shared" si="92"/>
        <v>9.0890495642574395E-3</v>
      </c>
      <c r="Q1558" s="86">
        <f t="shared" si="93"/>
        <v>9.0890495642574395E-3</v>
      </c>
      <c r="R1558" s="156" t="s">
        <v>917</v>
      </c>
      <c r="S1558" s="85" t="s">
        <v>316</v>
      </c>
      <c r="T1558" s="85" t="s">
        <v>493</v>
      </c>
      <c r="U1558" s="85" t="s">
        <v>918</v>
      </c>
      <c r="V1558" s="85" t="s">
        <v>230</v>
      </c>
      <c r="W1558" s="85" t="s">
        <v>348</v>
      </c>
      <c r="X1558" s="85" t="s">
        <v>330</v>
      </c>
      <c r="Z1558" s="42" t="s">
        <v>2900</v>
      </c>
      <c r="AA1558"/>
    </row>
    <row r="1559" spans="1:27" s="39" customFormat="1" x14ac:dyDescent="0.35">
      <c r="A1559" s="85" t="s">
        <v>811</v>
      </c>
      <c r="B1559" s="87">
        <v>51683</v>
      </c>
      <c r="C1559" s="87" t="s">
        <v>12</v>
      </c>
      <c r="D1559" s="86">
        <v>6.8597739999999998</v>
      </c>
      <c r="E1559" s="86">
        <f>SUMIFS('Ratios_MARAMA-VA'!T:T, 'Ratios_MARAMA-VA'!AA:AA, Z1559)</f>
        <v>6.8597739999904004</v>
      </c>
      <c r="F1559" s="86">
        <f>SUMIFS('Ratios_MARAMA-VA'!J:J, 'Ratios_MARAMA-VA'!AA:AA, Z1559)</f>
        <v>1.8681301742893199E-2</v>
      </c>
      <c r="G1559" s="122">
        <f t="shared" si="91"/>
        <v>2.7233115468409514E-3</v>
      </c>
      <c r="H1559" s="122">
        <v>8.4128827802725397</v>
      </c>
      <c r="I1559" s="86">
        <v>2.2910900817735613E-2</v>
      </c>
      <c r="J1559" s="122">
        <v>9.3691055927431695</v>
      </c>
      <c r="K1559" s="86">
        <v>2.5514993444289608E-2</v>
      </c>
      <c r="L1559" s="122" t="str" cm="1">
        <f t="array" ref="L1559">_xlfn.SWITCH(A1559,
    "District of Columbia", _xlfn.XLOOKUP(R1559, '2015 O3 Growth Surrogates'!A:A, '2015 O3 Growth Surrogates'!H:H),
    "Maryland", _xlfn.XLOOKUP(R1559, '2015 O3 Growth Surrogates'!A:A, '2015 O3 Growth Surrogates'!I:I),
    "Virginia", _xlfn.XLOOKUP(R1559, '2015 O3 Growth Surrogates'!A:A, '2015 O3 Growth Surrogates'!J:J)
)</f>
        <v>No Growth</v>
      </c>
      <c r="M1559" s="133" cm="1">
        <f t="array" ref="M1559">_xlfn.SWITCH(L1559,
"Employment", INDEX('Coop GFs_CFs'!C:D, MATCH(B1559,'Coop GFs_CFs'!B:B,0),1),
"Population", INDEX('Coop GFs_CFs'!E:F, MATCH(B1559,'Coop GFs_CFs'!B:B,0),1),
"Household", INDEX('Coop GFs_CFs'!G:H, MATCH(B1559,'Coop GFs_CFs'!B:B,0),1),
"VMT", INDEX('Coop GFs_CFs'!I:J, MATCH(B1559,'Coop GFs_CFs'!B:B,0),1),
"Lane Mile", INDEX('Coop GFs_CFs'!K:L, MATCH(B1559,'Coop GFs_CFs'!B:B,0),1),
"Gas Sales", INDEX('Coop GFs_CFs'!M:N, MATCH(B1559,'Coop GFs_CFs'!B:B,0),1),
"No Growth", INDEX('Coop GFs_CFs'!O:P, MATCH(B1559,'Coop GFs_CFs'!B:B,0),1)
)</f>
        <v>1</v>
      </c>
      <c r="N1559" s="133" cm="1">
        <f t="array" ref="N1559">_xlfn.SWITCH(L1559,
"Employment", INDEX('Coop GFs_CFs'!C:D, MATCH(B1559,'Coop GFs_CFs'!B:B,0),2),
"Population", INDEX('Coop GFs_CFs'!E:F, MATCH(B1559,'Coop GFs_CFs'!B:B,0),2),
"Household", INDEX('Coop GFs_CFs'!G:H, MATCH(B1559,'Coop GFs_CFs'!B:B,0),2),
"VMT", INDEX('Coop GFs_CFs'!I:J, MATCH(B1559,'Coop GFs_CFs'!B:B,0),2),
"Lane Mile", INDEX('Coop GFs_CFs'!K:L, MATCH(B1559,'Coop GFs_CFs'!B:B,0),2),
"Gas Sales", INDEX('Coop GFs_CFs'!M:N, MATCH(B1559,'Coop GFs_CFs'!B:B,0),2),
"No Growth", INDEX('Coop GFs_CFs'!O:P, MATCH(B1559,'Coop GFs_CFs'!B:B,0),2)
)</f>
        <v>1</v>
      </c>
      <c r="O1559" s="133"/>
      <c r="P1559" s="86">
        <f t="shared" si="92"/>
        <v>1.8681301742893199E-2</v>
      </c>
      <c r="Q1559" s="86">
        <f t="shared" si="93"/>
        <v>1.8681301742893199E-2</v>
      </c>
      <c r="R1559" s="156" t="s">
        <v>917</v>
      </c>
      <c r="S1559" s="85" t="s">
        <v>316</v>
      </c>
      <c r="T1559" s="85" t="s">
        <v>493</v>
      </c>
      <c r="U1559" s="85" t="s">
        <v>918</v>
      </c>
      <c r="V1559" s="85" t="s">
        <v>230</v>
      </c>
      <c r="W1559" s="85" t="s">
        <v>348</v>
      </c>
      <c r="X1559" s="85" t="s">
        <v>330</v>
      </c>
      <c r="Z1559" s="42" t="s">
        <v>2909</v>
      </c>
      <c r="AA1559"/>
    </row>
    <row r="1560" spans="1:27" s="39" customFormat="1" x14ac:dyDescent="0.35">
      <c r="A1560" s="85" t="s">
        <v>811</v>
      </c>
      <c r="B1560" s="87">
        <v>51685</v>
      </c>
      <c r="C1560" s="87" t="s">
        <v>10</v>
      </c>
      <c r="D1560" s="86">
        <v>1.343599</v>
      </c>
      <c r="E1560" s="86">
        <f>SUMIFS('Ratios_MARAMA-VA'!T:T, 'Ratios_MARAMA-VA'!AA:AA, Z1560)</f>
        <v>1.3435989999981099</v>
      </c>
      <c r="F1560" s="86">
        <f>SUMIFS('Ratios_MARAMA-VA'!J:J, 'Ratios_MARAMA-VA'!AA:AA, Z1560)</f>
        <v>3.6590386710188402E-3</v>
      </c>
      <c r="G1560" s="122">
        <f t="shared" si="91"/>
        <v>2.7233115468409752E-3</v>
      </c>
      <c r="H1560" s="122">
        <v>1.67917820098611</v>
      </c>
      <c r="I1560" s="86">
        <v>4.5729253839491297E-3</v>
      </c>
      <c r="J1560" s="122">
        <v>1.8932337091506699</v>
      </c>
      <c r="K1560" s="86">
        <v>5.1558652209985883E-3</v>
      </c>
      <c r="L1560" s="122" t="str" cm="1">
        <f t="array" ref="L1560">_xlfn.SWITCH(A1560,
    "District of Columbia", _xlfn.XLOOKUP(R1560, '2015 O3 Growth Surrogates'!A:A, '2015 O3 Growth Surrogates'!H:H),
    "Maryland", _xlfn.XLOOKUP(R1560, '2015 O3 Growth Surrogates'!A:A, '2015 O3 Growth Surrogates'!I:I),
    "Virginia", _xlfn.XLOOKUP(R1560, '2015 O3 Growth Surrogates'!A:A, '2015 O3 Growth Surrogates'!J:J)
)</f>
        <v>No Growth</v>
      </c>
      <c r="M1560" s="133" cm="1">
        <f t="array" ref="M1560">_xlfn.SWITCH(L1560,
"Employment", INDEX('Coop GFs_CFs'!C:D, MATCH(B1560,'Coop GFs_CFs'!B:B,0),1),
"Population", INDEX('Coop GFs_CFs'!E:F, MATCH(B1560,'Coop GFs_CFs'!B:B,0),1),
"Household", INDEX('Coop GFs_CFs'!G:H, MATCH(B1560,'Coop GFs_CFs'!B:B,0),1),
"VMT", INDEX('Coop GFs_CFs'!I:J, MATCH(B1560,'Coop GFs_CFs'!B:B,0),1),
"Lane Mile", INDEX('Coop GFs_CFs'!K:L, MATCH(B1560,'Coop GFs_CFs'!B:B,0),1),
"Gas Sales", INDEX('Coop GFs_CFs'!M:N, MATCH(B1560,'Coop GFs_CFs'!B:B,0),1),
"No Growth", INDEX('Coop GFs_CFs'!O:P, MATCH(B1560,'Coop GFs_CFs'!B:B,0),1)
)</f>
        <v>1</v>
      </c>
      <c r="N1560" s="133" cm="1">
        <f t="array" ref="N1560">_xlfn.SWITCH(L1560,
"Employment", INDEX('Coop GFs_CFs'!C:D, MATCH(B1560,'Coop GFs_CFs'!B:B,0),2),
"Population", INDEX('Coop GFs_CFs'!E:F, MATCH(B1560,'Coop GFs_CFs'!B:B,0),2),
"Household", INDEX('Coop GFs_CFs'!G:H, MATCH(B1560,'Coop GFs_CFs'!B:B,0),2),
"VMT", INDEX('Coop GFs_CFs'!I:J, MATCH(B1560,'Coop GFs_CFs'!B:B,0),2),
"Lane Mile", INDEX('Coop GFs_CFs'!K:L, MATCH(B1560,'Coop GFs_CFs'!B:B,0),2),
"Gas Sales", INDEX('Coop GFs_CFs'!M:N, MATCH(B1560,'Coop GFs_CFs'!B:B,0),2),
"No Growth", INDEX('Coop GFs_CFs'!O:P, MATCH(B1560,'Coop GFs_CFs'!B:B,0),2)
)</f>
        <v>1</v>
      </c>
      <c r="O1560" s="133"/>
      <c r="P1560" s="86">
        <f t="shared" si="92"/>
        <v>3.6590386710188402E-3</v>
      </c>
      <c r="Q1560" s="86">
        <f t="shared" si="93"/>
        <v>3.6590386710188402E-3</v>
      </c>
      <c r="R1560" s="156" t="s">
        <v>917</v>
      </c>
      <c r="S1560" s="85" t="s">
        <v>316</v>
      </c>
      <c r="T1560" s="85" t="s">
        <v>493</v>
      </c>
      <c r="U1560" s="85" t="s">
        <v>918</v>
      </c>
      <c r="V1560" s="85" t="s">
        <v>230</v>
      </c>
      <c r="W1560" s="85" t="s">
        <v>348</v>
      </c>
      <c r="X1560" s="85" t="s">
        <v>330</v>
      </c>
      <c r="Z1560" s="42" t="s">
        <v>2901</v>
      </c>
      <c r="AA1560"/>
    </row>
    <row r="1561" spans="1:27" s="39" customFormat="1" x14ac:dyDescent="0.35">
      <c r="A1561" s="85" t="s">
        <v>811</v>
      </c>
      <c r="B1561" s="87">
        <v>51685</v>
      </c>
      <c r="C1561" s="87" t="s">
        <v>12</v>
      </c>
      <c r="D1561" s="86">
        <v>2.7615829999999999</v>
      </c>
      <c r="E1561" s="86">
        <f>SUMIFS('Ratios_MARAMA-VA'!T:T, 'Ratios_MARAMA-VA'!AA:AA, Z1561)</f>
        <v>2.7615829999961399</v>
      </c>
      <c r="F1561" s="86">
        <f>SUMIFS('Ratios_MARAMA-VA'!J:J, 'Ratios_MARAMA-VA'!AA:AA, Z1561)</f>
        <v>7.5206508714491596E-3</v>
      </c>
      <c r="G1561" s="122">
        <f t="shared" si="91"/>
        <v>2.7233115468409501E-3</v>
      </c>
      <c r="H1561" s="122">
        <v>3.4513199055773498</v>
      </c>
      <c r="I1561" s="86">
        <v>9.3990193507008137E-3</v>
      </c>
      <c r="J1561" s="122">
        <v>3.8912815700349901</v>
      </c>
      <c r="K1561" s="86">
        <v>1.059717203168567E-2</v>
      </c>
      <c r="L1561" s="122" t="str" cm="1">
        <f t="array" ref="L1561">_xlfn.SWITCH(A1561,
    "District of Columbia", _xlfn.XLOOKUP(R1561, '2015 O3 Growth Surrogates'!A:A, '2015 O3 Growth Surrogates'!H:H),
    "Maryland", _xlfn.XLOOKUP(R1561, '2015 O3 Growth Surrogates'!A:A, '2015 O3 Growth Surrogates'!I:I),
    "Virginia", _xlfn.XLOOKUP(R1561, '2015 O3 Growth Surrogates'!A:A, '2015 O3 Growth Surrogates'!J:J)
)</f>
        <v>No Growth</v>
      </c>
      <c r="M1561" s="133" cm="1">
        <f t="array" ref="M1561">_xlfn.SWITCH(L1561,
"Employment", INDEX('Coop GFs_CFs'!C:D, MATCH(B1561,'Coop GFs_CFs'!B:B,0),1),
"Population", INDEX('Coop GFs_CFs'!E:F, MATCH(B1561,'Coop GFs_CFs'!B:B,0),1),
"Household", INDEX('Coop GFs_CFs'!G:H, MATCH(B1561,'Coop GFs_CFs'!B:B,0),1),
"VMT", INDEX('Coop GFs_CFs'!I:J, MATCH(B1561,'Coop GFs_CFs'!B:B,0),1),
"Lane Mile", INDEX('Coop GFs_CFs'!K:L, MATCH(B1561,'Coop GFs_CFs'!B:B,0),1),
"Gas Sales", INDEX('Coop GFs_CFs'!M:N, MATCH(B1561,'Coop GFs_CFs'!B:B,0),1),
"No Growth", INDEX('Coop GFs_CFs'!O:P, MATCH(B1561,'Coop GFs_CFs'!B:B,0),1)
)</f>
        <v>1</v>
      </c>
      <c r="N1561" s="133" cm="1">
        <f t="array" ref="N1561">_xlfn.SWITCH(L1561,
"Employment", INDEX('Coop GFs_CFs'!C:D, MATCH(B1561,'Coop GFs_CFs'!B:B,0),2),
"Population", INDEX('Coop GFs_CFs'!E:F, MATCH(B1561,'Coop GFs_CFs'!B:B,0),2),
"Household", INDEX('Coop GFs_CFs'!G:H, MATCH(B1561,'Coop GFs_CFs'!B:B,0),2),
"VMT", INDEX('Coop GFs_CFs'!I:J, MATCH(B1561,'Coop GFs_CFs'!B:B,0),2),
"Lane Mile", INDEX('Coop GFs_CFs'!K:L, MATCH(B1561,'Coop GFs_CFs'!B:B,0),2),
"Gas Sales", INDEX('Coop GFs_CFs'!M:N, MATCH(B1561,'Coop GFs_CFs'!B:B,0),2),
"No Growth", INDEX('Coop GFs_CFs'!O:P, MATCH(B1561,'Coop GFs_CFs'!B:B,0),2)
)</f>
        <v>1</v>
      </c>
      <c r="O1561" s="133"/>
      <c r="P1561" s="86">
        <f t="shared" si="92"/>
        <v>7.5206508714491596E-3</v>
      </c>
      <c r="Q1561" s="86">
        <f t="shared" si="93"/>
        <v>7.5206508714491596E-3</v>
      </c>
      <c r="R1561" s="156" t="s">
        <v>917</v>
      </c>
      <c r="S1561" s="85" t="s">
        <v>316</v>
      </c>
      <c r="T1561" s="85" t="s">
        <v>493</v>
      </c>
      <c r="U1561" s="85" t="s">
        <v>918</v>
      </c>
      <c r="V1561" s="85" t="s">
        <v>230</v>
      </c>
      <c r="W1561" s="85" t="s">
        <v>348</v>
      </c>
      <c r="X1561" s="85" t="s">
        <v>330</v>
      </c>
      <c r="Z1561" s="42" t="s">
        <v>2910</v>
      </c>
      <c r="AA1561"/>
    </row>
    <row r="1562" spans="1:27" s="39" customFormat="1" x14ac:dyDescent="0.35">
      <c r="A1562" s="85" t="s">
        <v>497</v>
      </c>
      <c r="B1562" s="87">
        <v>24009</v>
      </c>
      <c r="C1562" s="87" t="s">
        <v>10</v>
      </c>
      <c r="D1562" s="86">
        <v>0.2018914</v>
      </c>
      <c r="E1562" s="86">
        <f>SUMIFS('Ratios_MARAMA-VA'!T:T, 'Ratios_MARAMA-VA'!AA:AA, Z1562)</f>
        <v>0.201891399999718</v>
      </c>
      <c r="F1562" s="86">
        <f>SUMIFS('Ratios_MARAMA-VA'!J:J, 'Ratios_MARAMA-VA'!AA:AA, Z1562)</f>
        <v>5.4981318082711502E-4</v>
      </c>
      <c r="G1562" s="122">
        <f t="shared" si="91"/>
        <v>2.7233115468409401E-3</v>
      </c>
      <c r="H1562" s="122">
        <v>0.2018914</v>
      </c>
      <c r="I1562" s="86">
        <v>5.4981318082788296E-4</v>
      </c>
      <c r="J1562" s="122">
        <v>0.2018914</v>
      </c>
      <c r="K1562" s="86">
        <v>5.4981318082788296E-4</v>
      </c>
      <c r="L1562" s="122" t="str" cm="1">
        <f t="array" ref="L1562">_xlfn.SWITCH(A1562,
    "District of Columbia", _xlfn.XLOOKUP(R1562, '2015 O3 Growth Surrogates'!A:A, '2015 O3 Growth Surrogates'!H:H),
    "Maryland", _xlfn.XLOOKUP(R1562, '2015 O3 Growth Surrogates'!A:A, '2015 O3 Growth Surrogates'!I:I),
    "Virginia", _xlfn.XLOOKUP(R1562, '2015 O3 Growth Surrogates'!A:A, '2015 O3 Growth Surrogates'!J:J)
)</f>
        <v>No Growth</v>
      </c>
      <c r="M1562" s="133" cm="1">
        <f t="array" ref="M1562">_xlfn.SWITCH(L1562,
"Employment", INDEX('Coop GFs_CFs'!C:D, MATCH(B1562,'Coop GFs_CFs'!B:B,0),1),
"Population", INDEX('Coop GFs_CFs'!E:F, MATCH(B1562,'Coop GFs_CFs'!B:B,0),1),
"Household", INDEX('Coop GFs_CFs'!G:H, MATCH(B1562,'Coop GFs_CFs'!B:B,0),1),
"VMT", INDEX('Coop GFs_CFs'!I:J, MATCH(B1562,'Coop GFs_CFs'!B:B,0),1),
"Lane Mile", INDEX('Coop GFs_CFs'!K:L, MATCH(B1562,'Coop GFs_CFs'!B:B,0),1),
"Gas Sales", INDEX('Coop GFs_CFs'!M:N, MATCH(B1562,'Coop GFs_CFs'!B:B,0),1),
"No Growth", INDEX('Coop GFs_CFs'!O:P, MATCH(B1562,'Coop GFs_CFs'!B:B,0),1)
)</f>
        <v>1</v>
      </c>
      <c r="N1562" s="133" cm="1">
        <f t="array" ref="N1562">_xlfn.SWITCH(L1562,
"Employment", INDEX('Coop GFs_CFs'!C:D, MATCH(B1562,'Coop GFs_CFs'!B:B,0),2),
"Population", INDEX('Coop GFs_CFs'!E:F, MATCH(B1562,'Coop GFs_CFs'!B:B,0),2),
"Household", INDEX('Coop GFs_CFs'!G:H, MATCH(B1562,'Coop GFs_CFs'!B:B,0),2),
"VMT", INDEX('Coop GFs_CFs'!I:J, MATCH(B1562,'Coop GFs_CFs'!B:B,0),2),
"Lane Mile", INDEX('Coop GFs_CFs'!K:L, MATCH(B1562,'Coop GFs_CFs'!B:B,0),2),
"Gas Sales", INDEX('Coop GFs_CFs'!M:N, MATCH(B1562,'Coop GFs_CFs'!B:B,0),2),
"No Growth", INDEX('Coop GFs_CFs'!O:P, MATCH(B1562,'Coop GFs_CFs'!B:B,0),2)
)</f>
        <v>1</v>
      </c>
      <c r="O1562" s="133"/>
      <c r="P1562" s="86">
        <f t="shared" si="92"/>
        <v>5.4981318082711502E-4</v>
      </c>
      <c r="Q1562" s="86">
        <f t="shared" si="93"/>
        <v>5.4981318082711502E-4</v>
      </c>
      <c r="R1562" s="156" t="s">
        <v>790</v>
      </c>
      <c r="S1562" s="85" t="s">
        <v>316</v>
      </c>
      <c r="T1562" s="85" t="s">
        <v>493</v>
      </c>
      <c r="U1562" s="85" t="s">
        <v>785</v>
      </c>
      <c r="V1562" s="85" t="s">
        <v>786</v>
      </c>
      <c r="W1562" s="85" t="s">
        <v>791</v>
      </c>
      <c r="X1562" s="85" t="s">
        <v>330</v>
      </c>
      <c r="Z1562" s="42" t="s">
        <v>2913</v>
      </c>
      <c r="AA1562"/>
    </row>
    <row r="1563" spans="1:27" s="39" customFormat="1" x14ac:dyDescent="0.35">
      <c r="A1563" s="85" t="s">
        <v>497</v>
      </c>
      <c r="B1563" s="87">
        <v>24009</v>
      </c>
      <c r="C1563" s="87" t="s">
        <v>12</v>
      </c>
      <c r="D1563" s="86">
        <v>0.91176769999999996</v>
      </c>
      <c r="E1563" s="86">
        <f>SUMIFS('Ratios_MARAMA-VA'!T:T, 'Ratios_MARAMA-VA'!AA:AA, Z1563)</f>
        <v>0.91176769999871798</v>
      </c>
      <c r="F1563" s="86">
        <f>SUMIFS('Ratios_MARAMA-VA'!J:J, 'Ratios_MARAMA-VA'!AA:AA, Z1563)</f>
        <v>2.4830275054431401E-3</v>
      </c>
      <c r="G1563" s="122">
        <f t="shared" si="91"/>
        <v>2.7233115468409679E-3</v>
      </c>
      <c r="H1563" s="122">
        <v>0.91176769999999996</v>
      </c>
      <c r="I1563" s="86">
        <v>2.4830275054466312E-3</v>
      </c>
      <c r="J1563" s="122">
        <v>0.91176769999999996</v>
      </c>
      <c r="K1563" s="86">
        <v>2.4830275054466312E-3</v>
      </c>
      <c r="L1563" s="122" t="str" cm="1">
        <f t="array" ref="L1563">_xlfn.SWITCH(A1563,
    "District of Columbia", _xlfn.XLOOKUP(R1563, '2015 O3 Growth Surrogates'!A:A, '2015 O3 Growth Surrogates'!H:H),
    "Maryland", _xlfn.XLOOKUP(R1563, '2015 O3 Growth Surrogates'!A:A, '2015 O3 Growth Surrogates'!I:I),
    "Virginia", _xlfn.XLOOKUP(R1563, '2015 O3 Growth Surrogates'!A:A, '2015 O3 Growth Surrogates'!J:J)
)</f>
        <v>No Growth</v>
      </c>
      <c r="M1563" s="133" cm="1">
        <f t="array" ref="M1563">_xlfn.SWITCH(L1563,
"Employment", INDEX('Coop GFs_CFs'!C:D, MATCH(B1563,'Coop GFs_CFs'!B:B,0),1),
"Population", INDEX('Coop GFs_CFs'!E:F, MATCH(B1563,'Coop GFs_CFs'!B:B,0),1),
"Household", INDEX('Coop GFs_CFs'!G:H, MATCH(B1563,'Coop GFs_CFs'!B:B,0),1),
"VMT", INDEX('Coop GFs_CFs'!I:J, MATCH(B1563,'Coop GFs_CFs'!B:B,0),1),
"Lane Mile", INDEX('Coop GFs_CFs'!K:L, MATCH(B1563,'Coop GFs_CFs'!B:B,0),1),
"Gas Sales", INDEX('Coop GFs_CFs'!M:N, MATCH(B1563,'Coop GFs_CFs'!B:B,0),1),
"No Growth", INDEX('Coop GFs_CFs'!O:P, MATCH(B1563,'Coop GFs_CFs'!B:B,0),1)
)</f>
        <v>1</v>
      </c>
      <c r="N1563" s="133" cm="1">
        <f t="array" ref="N1563">_xlfn.SWITCH(L1563,
"Employment", INDEX('Coop GFs_CFs'!C:D, MATCH(B1563,'Coop GFs_CFs'!B:B,0),2),
"Population", INDEX('Coop GFs_CFs'!E:F, MATCH(B1563,'Coop GFs_CFs'!B:B,0),2),
"Household", INDEX('Coop GFs_CFs'!G:H, MATCH(B1563,'Coop GFs_CFs'!B:B,0),2),
"VMT", INDEX('Coop GFs_CFs'!I:J, MATCH(B1563,'Coop GFs_CFs'!B:B,0),2),
"Lane Mile", INDEX('Coop GFs_CFs'!K:L, MATCH(B1563,'Coop GFs_CFs'!B:B,0),2),
"Gas Sales", INDEX('Coop GFs_CFs'!M:N, MATCH(B1563,'Coop GFs_CFs'!B:B,0),2),
"No Growth", INDEX('Coop GFs_CFs'!O:P, MATCH(B1563,'Coop GFs_CFs'!B:B,0),2)
)</f>
        <v>1</v>
      </c>
      <c r="O1563" s="133"/>
      <c r="P1563" s="86">
        <f t="shared" si="92"/>
        <v>2.4830275054431401E-3</v>
      </c>
      <c r="Q1563" s="86">
        <f t="shared" si="93"/>
        <v>2.4830275054431401E-3</v>
      </c>
      <c r="R1563" s="156" t="s">
        <v>790</v>
      </c>
      <c r="S1563" s="85" t="s">
        <v>316</v>
      </c>
      <c r="T1563" s="85" t="s">
        <v>493</v>
      </c>
      <c r="U1563" s="85" t="s">
        <v>785</v>
      </c>
      <c r="V1563" s="85" t="s">
        <v>786</v>
      </c>
      <c r="W1563" s="85" t="s">
        <v>791</v>
      </c>
      <c r="X1563" s="85" t="s">
        <v>330</v>
      </c>
      <c r="Z1563" s="42" t="s">
        <v>2921</v>
      </c>
      <c r="AA1563"/>
    </row>
    <row r="1564" spans="1:27" s="39" customFormat="1" x14ac:dyDescent="0.35">
      <c r="A1564" s="85" t="s">
        <v>497</v>
      </c>
      <c r="B1564" s="87">
        <v>24017</v>
      </c>
      <c r="C1564" s="87" t="s">
        <v>10</v>
      </c>
      <c r="D1564" s="86">
        <v>0.25413049999999998</v>
      </c>
      <c r="E1564" s="86">
        <f>SUMIFS('Ratios_MARAMA-VA'!T:T, 'Ratios_MARAMA-VA'!AA:AA, Z1564)</f>
        <v>0.25413049999964199</v>
      </c>
      <c r="F1564" s="86">
        <f>SUMIFS('Ratios_MARAMA-VA'!J:J, 'Ratios_MARAMA-VA'!AA:AA, Z1564)</f>
        <v>6.9207652505349701E-4</v>
      </c>
      <c r="G1564" s="122">
        <f t="shared" si="91"/>
        <v>2.7233115468409813E-3</v>
      </c>
      <c r="H1564" s="122">
        <v>0.25413049999999998</v>
      </c>
      <c r="I1564" s="86">
        <v>6.9207652505447192E-4</v>
      </c>
      <c r="J1564" s="122">
        <v>0.25413049999999998</v>
      </c>
      <c r="K1564" s="86">
        <v>6.9207652505447192E-4</v>
      </c>
      <c r="L1564" s="122" t="str" cm="1">
        <f t="array" ref="L1564">_xlfn.SWITCH(A1564,
    "District of Columbia", _xlfn.XLOOKUP(R1564, '2015 O3 Growth Surrogates'!A:A, '2015 O3 Growth Surrogates'!H:H),
    "Maryland", _xlfn.XLOOKUP(R1564, '2015 O3 Growth Surrogates'!A:A, '2015 O3 Growth Surrogates'!I:I),
    "Virginia", _xlfn.XLOOKUP(R1564, '2015 O3 Growth Surrogates'!A:A, '2015 O3 Growth Surrogates'!J:J)
)</f>
        <v>No Growth</v>
      </c>
      <c r="M1564" s="133" cm="1">
        <f t="array" ref="M1564">_xlfn.SWITCH(L1564,
"Employment", INDEX('Coop GFs_CFs'!C:D, MATCH(B1564,'Coop GFs_CFs'!B:B,0),1),
"Population", INDEX('Coop GFs_CFs'!E:F, MATCH(B1564,'Coop GFs_CFs'!B:B,0),1),
"Household", INDEX('Coop GFs_CFs'!G:H, MATCH(B1564,'Coop GFs_CFs'!B:B,0),1),
"VMT", INDEX('Coop GFs_CFs'!I:J, MATCH(B1564,'Coop GFs_CFs'!B:B,0),1),
"Lane Mile", INDEX('Coop GFs_CFs'!K:L, MATCH(B1564,'Coop GFs_CFs'!B:B,0),1),
"Gas Sales", INDEX('Coop GFs_CFs'!M:N, MATCH(B1564,'Coop GFs_CFs'!B:B,0),1),
"No Growth", INDEX('Coop GFs_CFs'!O:P, MATCH(B1564,'Coop GFs_CFs'!B:B,0),1)
)</f>
        <v>1</v>
      </c>
      <c r="N1564" s="133" cm="1">
        <f t="array" ref="N1564">_xlfn.SWITCH(L1564,
"Employment", INDEX('Coop GFs_CFs'!C:D, MATCH(B1564,'Coop GFs_CFs'!B:B,0),2),
"Population", INDEX('Coop GFs_CFs'!E:F, MATCH(B1564,'Coop GFs_CFs'!B:B,0),2),
"Household", INDEX('Coop GFs_CFs'!G:H, MATCH(B1564,'Coop GFs_CFs'!B:B,0),2),
"VMT", INDEX('Coop GFs_CFs'!I:J, MATCH(B1564,'Coop GFs_CFs'!B:B,0),2),
"Lane Mile", INDEX('Coop GFs_CFs'!K:L, MATCH(B1564,'Coop GFs_CFs'!B:B,0),2),
"Gas Sales", INDEX('Coop GFs_CFs'!M:N, MATCH(B1564,'Coop GFs_CFs'!B:B,0),2),
"No Growth", INDEX('Coop GFs_CFs'!O:P, MATCH(B1564,'Coop GFs_CFs'!B:B,0),2)
)</f>
        <v>1</v>
      </c>
      <c r="O1564" s="133"/>
      <c r="P1564" s="86">
        <f t="shared" si="92"/>
        <v>6.9207652505349701E-4</v>
      </c>
      <c r="Q1564" s="86">
        <f t="shared" si="93"/>
        <v>6.9207652505349701E-4</v>
      </c>
      <c r="R1564" s="156" t="s">
        <v>790</v>
      </c>
      <c r="S1564" s="85" t="s">
        <v>316</v>
      </c>
      <c r="T1564" s="85" t="s">
        <v>493</v>
      </c>
      <c r="U1564" s="85" t="s">
        <v>785</v>
      </c>
      <c r="V1564" s="85" t="s">
        <v>786</v>
      </c>
      <c r="W1564" s="85" t="s">
        <v>791</v>
      </c>
      <c r="X1564" s="85" t="s">
        <v>330</v>
      </c>
      <c r="Z1564" s="42" t="s">
        <v>2914</v>
      </c>
      <c r="AA1564"/>
    </row>
    <row r="1565" spans="1:27" s="39" customFormat="1" x14ac:dyDescent="0.35">
      <c r="A1565" s="85" t="s">
        <v>497</v>
      </c>
      <c r="B1565" s="87">
        <v>24017</v>
      </c>
      <c r="C1565" s="87" t="s">
        <v>12</v>
      </c>
      <c r="D1565" s="86">
        <v>1.147686</v>
      </c>
      <c r="E1565" s="86">
        <f>SUMIFS('Ratios_MARAMA-VA'!T:T, 'Ratios_MARAMA-VA'!AA:AA, Z1565)</f>
        <v>1.1476859999983899</v>
      </c>
      <c r="F1565" s="86">
        <f>SUMIFS('Ratios_MARAMA-VA'!J:J, 'Ratios_MARAMA-VA'!AA:AA, Z1565)</f>
        <v>3.1255065359433198E-3</v>
      </c>
      <c r="G1565" s="122">
        <f t="shared" si="91"/>
        <v>2.7233115468409518E-3</v>
      </c>
      <c r="H1565" s="122">
        <v>1.147686</v>
      </c>
      <c r="I1565" s="86">
        <v>3.1255065359477047E-3</v>
      </c>
      <c r="J1565" s="122">
        <v>1.147686</v>
      </c>
      <c r="K1565" s="86">
        <v>3.1255065359477047E-3</v>
      </c>
      <c r="L1565" s="122" t="str" cm="1">
        <f t="array" ref="L1565">_xlfn.SWITCH(A1565,
    "District of Columbia", _xlfn.XLOOKUP(R1565, '2015 O3 Growth Surrogates'!A:A, '2015 O3 Growth Surrogates'!H:H),
    "Maryland", _xlfn.XLOOKUP(R1565, '2015 O3 Growth Surrogates'!A:A, '2015 O3 Growth Surrogates'!I:I),
    "Virginia", _xlfn.XLOOKUP(R1565, '2015 O3 Growth Surrogates'!A:A, '2015 O3 Growth Surrogates'!J:J)
)</f>
        <v>No Growth</v>
      </c>
      <c r="M1565" s="133" cm="1">
        <f t="array" ref="M1565">_xlfn.SWITCH(L1565,
"Employment", INDEX('Coop GFs_CFs'!C:D, MATCH(B1565,'Coop GFs_CFs'!B:B,0),1),
"Population", INDEX('Coop GFs_CFs'!E:F, MATCH(B1565,'Coop GFs_CFs'!B:B,0),1),
"Household", INDEX('Coop GFs_CFs'!G:H, MATCH(B1565,'Coop GFs_CFs'!B:B,0),1),
"VMT", INDEX('Coop GFs_CFs'!I:J, MATCH(B1565,'Coop GFs_CFs'!B:B,0),1),
"Lane Mile", INDEX('Coop GFs_CFs'!K:L, MATCH(B1565,'Coop GFs_CFs'!B:B,0),1),
"Gas Sales", INDEX('Coop GFs_CFs'!M:N, MATCH(B1565,'Coop GFs_CFs'!B:B,0),1),
"No Growth", INDEX('Coop GFs_CFs'!O:P, MATCH(B1565,'Coop GFs_CFs'!B:B,0),1)
)</f>
        <v>1</v>
      </c>
      <c r="N1565" s="133" cm="1">
        <f t="array" ref="N1565">_xlfn.SWITCH(L1565,
"Employment", INDEX('Coop GFs_CFs'!C:D, MATCH(B1565,'Coop GFs_CFs'!B:B,0),2),
"Population", INDEX('Coop GFs_CFs'!E:F, MATCH(B1565,'Coop GFs_CFs'!B:B,0),2),
"Household", INDEX('Coop GFs_CFs'!G:H, MATCH(B1565,'Coop GFs_CFs'!B:B,0),2),
"VMT", INDEX('Coop GFs_CFs'!I:J, MATCH(B1565,'Coop GFs_CFs'!B:B,0),2),
"Lane Mile", INDEX('Coop GFs_CFs'!K:L, MATCH(B1565,'Coop GFs_CFs'!B:B,0),2),
"Gas Sales", INDEX('Coop GFs_CFs'!M:N, MATCH(B1565,'Coop GFs_CFs'!B:B,0),2),
"No Growth", INDEX('Coop GFs_CFs'!O:P, MATCH(B1565,'Coop GFs_CFs'!B:B,0),2)
)</f>
        <v>1</v>
      </c>
      <c r="O1565" s="133"/>
      <c r="P1565" s="86">
        <f t="shared" si="92"/>
        <v>3.1255065359433198E-3</v>
      </c>
      <c r="Q1565" s="86">
        <f t="shared" si="93"/>
        <v>3.1255065359433198E-3</v>
      </c>
      <c r="R1565" s="156" t="s">
        <v>790</v>
      </c>
      <c r="S1565" s="85" t="s">
        <v>316</v>
      </c>
      <c r="T1565" s="85" t="s">
        <v>493</v>
      </c>
      <c r="U1565" s="85" t="s">
        <v>785</v>
      </c>
      <c r="V1565" s="85" t="s">
        <v>786</v>
      </c>
      <c r="W1565" s="85" t="s">
        <v>791</v>
      </c>
      <c r="X1565" s="85" t="s">
        <v>330</v>
      </c>
      <c r="Z1565" s="42" t="s">
        <v>2922</v>
      </c>
      <c r="AA1565"/>
    </row>
    <row r="1566" spans="1:27" s="39" customFormat="1" x14ac:dyDescent="0.35">
      <c r="A1566" s="85" t="s">
        <v>497</v>
      </c>
      <c r="B1566" s="87">
        <v>24021</v>
      </c>
      <c r="C1566" s="87" t="s">
        <v>10</v>
      </c>
      <c r="D1566" s="86">
        <v>0.69155599999999995</v>
      </c>
      <c r="E1566" s="86">
        <f>SUMIFS('Ratios_MARAMA-VA'!T:T, 'Ratios_MARAMA-VA'!AA:AA, Z1566)</f>
        <v>0.69155599999903605</v>
      </c>
      <c r="F1566" s="86">
        <f>SUMIFS('Ratios_MARAMA-VA'!J:J, 'Ratios_MARAMA-VA'!AA:AA, Z1566)</f>
        <v>1.8833224400845001E-3</v>
      </c>
      <c r="G1566" s="122">
        <f t="shared" si="91"/>
        <v>2.7233115468409284E-3</v>
      </c>
      <c r="H1566" s="122">
        <v>0.69155599999999995</v>
      </c>
      <c r="I1566" s="86">
        <v>1.8833224400871249E-3</v>
      </c>
      <c r="J1566" s="122">
        <v>0.69155599999999995</v>
      </c>
      <c r="K1566" s="86">
        <v>1.8833224400871249E-3</v>
      </c>
      <c r="L1566" s="122" t="str" cm="1">
        <f t="array" ref="L1566">_xlfn.SWITCH(A1566,
    "District of Columbia", _xlfn.XLOOKUP(R1566, '2015 O3 Growth Surrogates'!A:A, '2015 O3 Growth Surrogates'!H:H),
    "Maryland", _xlfn.XLOOKUP(R1566, '2015 O3 Growth Surrogates'!A:A, '2015 O3 Growth Surrogates'!I:I),
    "Virginia", _xlfn.XLOOKUP(R1566, '2015 O3 Growth Surrogates'!A:A, '2015 O3 Growth Surrogates'!J:J)
)</f>
        <v>No Growth</v>
      </c>
      <c r="M1566" s="133" cm="1">
        <f t="array" ref="M1566">_xlfn.SWITCH(L1566,
"Employment", INDEX('Coop GFs_CFs'!C:D, MATCH(B1566,'Coop GFs_CFs'!B:B,0),1),
"Population", INDEX('Coop GFs_CFs'!E:F, MATCH(B1566,'Coop GFs_CFs'!B:B,0),1),
"Household", INDEX('Coop GFs_CFs'!G:H, MATCH(B1566,'Coop GFs_CFs'!B:B,0),1),
"VMT", INDEX('Coop GFs_CFs'!I:J, MATCH(B1566,'Coop GFs_CFs'!B:B,0),1),
"Lane Mile", INDEX('Coop GFs_CFs'!K:L, MATCH(B1566,'Coop GFs_CFs'!B:B,0),1),
"Gas Sales", INDEX('Coop GFs_CFs'!M:N, MATCH(B1566,'Coop GFs_CFs'!B:B,0),1),
"No Growth", INDEX('Coop GFs_CFs'!O:P, MATCH(B1566,'Coop GFs_CFs'!B:B,0),1)
)</f>
        <v>1</v>
      </c>
      <c r="N1566" s="133" cm="1">
        <f t="array" ref="N1566">_xlfn.SWITCH(L1566,
"Employment", INDEX('Coop GFs_CFs'!C:D, MATCH(B1566,'Coop GFs_CFs'!B:B,0),2),
"Population", INDEX('Coop GFs_CFs'!E:F, MATCH(B1566,'Coop GFs_CFs'!B:B,0),2),
"Household", INDEX('Coop GFs_CFs'!G:H, MATCH(B1566,'Coop GFs_CFs'!B:B,0),2),
"VMT", INDEX('Coop GFs_CFs'!I:J, MATCH(B1566,'Coop GFs_CFs'!B:B,0),2),
"Lane Mile", INDEX('Coop GFs_CFs'!K:L, MATCH(B1566,'Coop GFs_CFs'!B:B,0),2),
"Gas Sales", INDEX('Coop GFs_CFs'!M:N, MATCH(B1566,'Coop GFs_CFs'!B:B,0),2),
"No Growth", INDEX('Coop GFs_CFs'!O:P, MATCH(B1566,'Coop GFs_CFs'!B:B,0),2)
)</f>
        <v>1</v>
      </c>
      <c r="O1566" s="133"/>
      <c r="P1566" s="86">
        <f t="shared" si="92"/>
        <v>1.8833224400845001E-3</v>
      </c>
      <c r="Q1566" s="86">
        <f t="shared" si="93"/>
        <v>1.8833224400845001E-3</v>
      </c>
      <c r="R1566" s="156" t="s">
        <v>790</v>
      </c>
      <c r="S1566" s="85" t="s">
        <v>316</v>
      </c>
      <c r="T1566" s="85" t="s">
        <v>493</v>
      </c>
      <c r="U1566" s="85" t="s">
        <v>785</v>
      </c>
      <c r="V1566" s="85" t="s">
        <v>786</v>
      </c>
      <c r="W1566" s="85" t="s">
        <v>791</v>
      </c>
      <c r="X1566" s="85" t="s">
        <v>330</v>
      </c>
      <c r="Z1566" s="42" t="s">
        <v>2915</v>
      </c>
      <c r="AA1566"/>
    </row>
    <row r="1567" spans="1:27" s="39" customFormat="1" x14ac:dyDescent="0.35">
      <c r="A1567" s="85" t="s">
        <v>497</v>
      </c>
      <c r="B1567" s="87">
        <v>24021</v>
      </c>
      <c r="C1567" s="87" t="s">
        <v>12</v>
      </c>
      <c r="D1567" s="86">
        <v>3.1231559999999998</v>
      </c>
      <c r="E1567" s="86">
        <f>SUMIFS('Ratios_MARAMA-VA'!T:T, 'Ratios_MARAMA-VA'!AA:AA, Z1567)</f>
        <v>3.12315599999561</v>
      </c>
      <c r="F1567" s="86">
        <f>SUMIFS('Ratios_MARAMA-VA'!J:J, 'Ratios_MARAMA-VA'!AA:AA, Z1567)</f>
        <v>8.5053267973737093E-3</v>
      </c>
      <c r="G1567" s="122">
        <f t="shared" si="91"/>
        <v>2.7233115468409726E-3</v>
      </c>
      <c r="H1567" s="122">
        <v>3.1231559999999998</v>
      </c>
      <c r="I1567" s="86">
        <v>8.505326797385665E-3</v>
      </c>
      <c r="J1567" s="122">
        <v>3.1231559999999998</v>
      </c>
      <c r="K1567" s="86">
        <v>8.505326797385665E-3</v>
      </c>
      <c r="L1567" s="122" t="str" cm="1">
        <f t="array" ref="L1567">_xlfn.SWITCH(A1567,
    "District of Columbia", _xlfn.XLOOKUP(R1567, '2015 O3 Growth Surrogates'!A:A, '2015 O3 Growth Surrogates'!H:H),
    "Maryland", _xlfn.XLOOKUP(R1567, '2015 O3 Growth Surrogates'!A:A, '2015 O3 Growth Surrogates'!I:I),
    "Virginia", _xlfn.XLOOKUP(R1567, '2015 O3 Growth Surrogates'!A:A, '2015 O3 Growth Surrogates'!J:J)
)</f>
        <v>No Growth</v>
      </c>
      <c r="M1567" s="133" cm="1">
        <f t="array" ref="M1567">_xlfn.SWITCH(L1567,
"Employment", INDEX('Coop GFs_CFs'!C:D, MATCH(B1567,'Coop GFs_CFs'!B:B,0),1),
"Population", INDEX('Coop GFs_CFs'!E:F, MATCH(B1567,'Coop GFs_CFs'!B:B,0),1),
"Household", INDEX('Coop GFs_CFs'!G:H, MATCH(B1567,'Coop GFs_CFs'!B:B,0),1),
"VMT", INDEX('Coop GFs_CFs'!I:J, MATCH(B1567,'Coop GFs_CFs'!B:B,0),1),
"Lane Mile", INDEX('Coop GFs_CFs'!K:L, MATCH(B1567,'Coop GFs_CFs'!B:B,0),1),
"Gas Sales", INDEX('Coop GFs_CFs'!M:N, MATCH(B1567,'Coop GFs_CFs'!B:B,0),1),
"No Growth", INDEX('Coop GFs_CFs'!O:P, MATCH(B1567,'Coop GFs_CFs'!B:B,0),1)
)</f>
        <v>1</v>
      </c>
      <c r="N1567" s="133" cm="1">
        <f t="array" ref="N1567">_xlfn.SWITCH(L1567,
"Employment", INDEX('Coop GFs_CFs'!C:D, MATCH(B1567,'Coop GFs_CFs'!B:B,0),2),
"Population", INDEX('Coop GFs_CFs'!E:F, MATCH(B1567,'Coop GFs_CFs'!B:B,0),2),
"Household", INDEX('Coop GFs_CFs'!G:H, MATCH(B1567,'Coop GFs_CFs'!B:B,0),2),
"VMT", INDEX('Coop GFs_CFs'!I:J, MATCH(B1567,'Coop GFs_CFs'!B:B,0),2),
"Lane Mile", INDEX('Coop GFs_CFs'!K:L, MATCH(B1567,'Coop GFs_CFs'!B:B,0),2),
"Gas Sales", INDEX('Coop GFs_CFs'!M:N, MATCH(B1567,'Coop GFs_CFs'!B:B,0),2),
"No Growth", INDEX('Coop GFs_CFs'!O:P, MATCH(B1567,'Coop GFs_CFs'!B:B,0),2)
)</f>
        <v>1</v>
      </c>
      <c r="O1567" s="133"/>
      <c r="P1567" s="86">
        <f t="shared" si="92"/>
        <v>8.5053267973737093E-3</v>
      </c>
      <c r="Q1567" s="86">
        <f t="shared" si="93"/>
        <v>8.5053267973737093E-3</v>
      </c>
      <c r="R1567" s="156" t="s">
        <v>790</v>
      </c>
      <c r="S1567" s="85" t="s">
        <v>316</v>
      </c>
      <c r="T1567" s="85" t="s">
        <v>493</v>
      </c>
      <c r="U1567" s="85" t="s">
        <v>785</v>
      </c>
      <c r="V1567" s="85" t="s">
        <v>786</v>
      </c>
      <c r="W1567" s="85" t="s">
        <v>791</v>
      </c>
      <c r="X1567" s="85" t="s">
        <v>330</v>
      </c>
      <c r="Z1567" s="42" t="s">
        <v>2923</v>
      </c>
      <c r="AA1567"/>
    </row>
    <row r="1568" spans="1:27" s="39" customFormat="1" x14ac:dyDescent="0.35">
      <c r="A1568" s="85" t="s">
        <v>497</v>
      </c>
      <c r="B1568" s="87">
        <v>24031</v>
      </c>
      <c r="C1568" s="87" t="s">
        <v>10</v>
      </c>
      <c r="D1568" s="86">
        <v>0.27230359999999998</v>
      </c>
      <c r="E1568" s="86">
        <f>SUMIFS('Ratios_MARAMA-VA'!T:T, 'Ratios_MARAMA-VA'!AA:AA, Z1568)</f>
        <v>0.27230359999962001</v>
      </c>
      <c r="F1568" s="86">
        <f>SUMIFS('Ratios_MARAMA-VA'!J:J, 'Ratios_MARAMA-VA'!AA:AA, Z1568)</f>
        <v>7.4156753812532105E-4</v>
      </c>
      <c r="G1568" s="122">
        <f t="shared" si="91"/>
        <v>2.7233115468409375E-3</v>
      </c>
      <c r="H1568" s="122">
        <v>0.27230359999999998</v>
      </c>
      <c r="I1568" s="86">
        <v>7.4156753812635581E-4</v>
      </c>
      <c r="J1568" s="122">
        <v>0.27230359999999998</v>
      </c>
      <c r="K1568" s="86">
        <v>7.4156753812635581E-4</v>
      </c>
      <c r="L1568" s="122" t="str" cm="1">
        <f t="array" ref="L1568">_xlfn.SWITCH(A1568,
    "District of Columbia", _xlfn.XLOOKUP(R1568, '2015 O3 Growth Surrogates'!A:A, '2015 O3 Growth Surrogates'!H:H),
    "Maryland", _xlfn.XLOOKUP(R1568, '2015 O3 Growth Surrogates'!A:A, '2015 O3 Growth Surrogates'!I:I),
    "Virginia", _xlfn.XLOOKUP(R1568, '2015 O3 Growth Surrogates'!A:A, '2015 O3 Growth Surrogates'!J:J)
)</f>
        <v>No Growth</v>
      </c>
      <c r="M1568" s="133" cm="1">
        <f t="array" ref="M1568">_xlfn.SWITCH(L1568,
"Employment", INDEX('Coop GFs_CFs'!C:D, MATCH(B1568,'Coop GFs_CFs'!B:B,0),1),
"Population", INDEX('Coop GFs_CFs'!E:F, MATCH(B1568,'Coop GFs_CFs'!B:B,0),1),
"Household", INDEX('Coop GFs_CFs'!G:H, MATCH(B1568,'Coop GFs_CFs'!B:B,0),1),
"VMT", INDEX('Coop GFs_CFs'!I:J, MATCH(B1568,'Coop GFs_CFs'!B:B,0),1),
"Lane Mile", INDEX('Coop GFs_CFs'!K:L, MATCH(B1568,'Coop GFs_CFs'!B:B,0),1),
"Gas Sales", INDEX('Coop GFs_CFs'!M:N, MATCH(B1568,'Coop GFs_CFs'!B:B,0),1),
"No Growth", INDEX('Coop GFs_CFs'!O:P, MATCH(B1568,'Coop GFs_CFs'!B:B,0),1)
)</f>
        <v>1</v>
      </c>
      <c r="N1568" s="133" cm="1">
        <f t="array" ref="N1568">_xlfn.SWITCH(L1568,
"Employment", INDEX('Coop GFs_CFs'!C:D, MATCH(B1568,'Coop GFs_CFs'!B:B,0),2),
"Population", INDEX('Coop GFs_CFs'!E:F, MATCH(B1568,'Coop GFs_CFs'!B:B,0),2),
"Household", INDEX('Coop GFs_CFs'!G:H, MATCH(B1568,'Coop GFs_CFs'!B:B,0),2),
"VMT", INDEX('Coop GFs_CFs'!I:J, MATCH(B1568,'Coop GFs_CFs'!B:B,0),2),
"Lane Mile", INDEX('Coop GFs_CFs'!K:L, MATCH(B1568,'Coop GFs_CFs'!B:B,0),2),
"Gas Sales", INDEX('Coop GFs_CFs'!M:N, MATCH(B1568,'Coop GFs_CFs'!B:B,0),2),
"No Growth", INDEX('Coop GFs_CFs'!O:P, MATCH(B1568,'Coop GFs_CFs'!B:B,0),2)
)</f>
        <v>1</v>
      </c>
      <c r="O1568" s="133"/>
      <c r="P1568" s="86">
        <f t="shared" si="92"/>
        <v>7.4156753812532105E-4</v>
      </c>
      <c r="Q1568" s="86">
        <f t="shared" si="93"/>
        <v>7.4156753812532105E-4</v>
      </c>
      <c r="R1568" s="156" t="s">
        <v>790</v>
      </c>
      <c r="S1568" s="85" t="s">
        <v>316</v>
      </c>
      <c r="T1568" s="85" t="s">
        <v>493</v>
      </c>
      <c r="U1568" s="85" t="s">
        <v>785</v>
      </c>
      <c r="V1568" s="85" t="s">
        <v>786</v>
      </c>
      <c r="W1568" s="85" t="s">
        <v>791</v>
      </c>
      <c r="X1568" s="85" t="s">
        <v>330</v>
      </c>
      <c r="Z1568" s="42" t="s">
        <v>2916</v>
      </c>
      <c r="AA1568"/>
    </row>
    <row r="1569" spans="1:27" s="39" customFormat="1" x14ac:dyDescent="0.35">
      <c r="A1569" s="85" t="s">
        <v>497</v>
      </c>
      <c r="B1569" s="87">
        <v>24031</v>
      </c>
      <c r="C1569" s="87" t="s">
        <v>12</v>
      </c>
      <c r="D1569" s="86">
        <v>1.2297579999999999</v>
      </c>
      <c r="E1569" s="86">
        <f>SUMIFS('Ratios_MARAMA-VA'!T:T, 'Ratios_MARAMA-VA'!AA:AA, Z1569)</f>
        <v>1.2297579999982799</v>
      </c>
      <c r="F1569" s="86">
        <f>SUMIFS('Ratios_MARAMA-VA'!J:J, 'Ratios_MARAMA-VA'!AA:AA, Z1569)</f>
        <v>3.3490141612153501E-3</v>
      </c>
      <c r="G1569" s="122">
        <f t="shared" si="91"/>
        <v>2.723311546840951E-3</v>
      </c>
      <c r="H1569" s="122">
        <v>1.2297579999999999</v>
      </c>
      <c r="I1569" s="86">
        <v>3.3490141612200338E-3</v>
      </c>
      <c r="J1569" s="122">
        <v>1.2297579999999999</v>
      </c>
      <c r="K1569" s="86">
        <v>3.3490141612200338E-3</v>
      </c>
      <c r="L1569" s="122" t="str" cm="1">
        <f t="array" ref="L1569">_xlfn.SWITCH(A1569,
    "District of Columbia", _xlfn.XLOOKUP(R1569, '2015 O3 Growth Surrogates'!A:A, '2015 O3 Growth Surrogates'!H:H),
    "Maryland", _xlfn.XLOOKUP(R1569, '2015 O3 Growth Surrogates'!A:A, '2015 O3 Growth Surrogates'!I:I),
    "Virginia", _xlfn.XLOOKUP(R1569, '2015 O3 Growth Surrogates'!A:A, '2015 O3 Growth Surrogates'!J:J)
)</f>
        <v>No Growth</v>
      </c>
      <c r="M1569" s="133" cm="1">
        <f t="array" ref="M1569">_xlfn.SWITCH(L1569,
"Employment", INDEX('Coop GFs_CFs'!C:D, MATCH(B1569,'Coop GFs_CFs'!B:B,0),1),
"Population", INDEX('Coop GFs_CFs'!E:F, MATCH(B1569,'Coop GFs_CFs'!B:B,0),1),
"Household", INDEX('Coop GFs_CFs'!G:H, MATCH(B1569,'Coop GFs_CFs'!B:B,0),1),
"VMT", INDEX('Coop GFs_CFs'!I:J, MATCH(B1569,'Coop GFs_CFs'!B:B,0),1),
"Lane Mile", INDEX('Coop GFs_CFs'!K:L, MATCH(B1569,'Coop GFs_CFs'!B:B,0),1),
"Gas Sales", INDEX('Coop GFs_CFs'!M:N, MATCH(B1569,'Coop GFs_CFs'!B:B,0),1),
"No Growth", INDEX('Coop GFs_CFs'!O:P, MATCH(B1569,'Coop GFs_CFs'!B:B,0),1)
)</f>
        <v>1</v>
      </c>
      <c r="N1569" s="133" cm="1">
        <f t="array" ref="N1569">_xlfn.SWITCH(L1569,
"Employment", INDEX('Coop GFs_CFs'!C:D, MATCH(B1569,'Coop GFs_CFs'!B:B,0),2),
"Population", INDEX('Coop GFs_CFs'!E:F, MATCH(B1569,'Coop GFs_CFs'!B:B,0),2),
"Household", INDEX('Coop GFs_CFs'!G:H, MATCH(B1569,'Coop GFs_CFs'!B:B,0),2),
"VMT", INDEX('Coop GFs_CFs'!I:J, MATCH(B1569,'Coop GFs_CFs'!B:B,0),2),
"Lane Mile", INDEX('Coop GFs_CFs'!K:L, MATCH(B1569,'Coop GFs_CFs'!B:B,0),2),
"Gas Sales", INDEX('Coop GFs_CFs'!M:N, MATCH(B1569,'Coop GFs_CFs'!B:B,0),2),
"No Growth", INDEX('Coop GFs_CFs'!O:P, MATCH(B1569,'Coop GFs_CFs'!B:B,0),2)
)</f>
        <v>1</v>
      </c>
      <c r="O1569" s="133"/>
      <c r="P1569" s="86">
        <f t="shared" si="92"/>
        <v>3.3490141612153501E-3</v>
      </c>
      <c r="Q1569" s="86">
        <f t="shared" si="93"/>
        <v>3.3490141612153501E-3</v>
      </c>
      <c r="R1569" s="156" t="s">
        <v>790</v>
      </c>
      <c r="S1569" s="85" t="s">
        <v>316</v>
      </c>
      <c r="T1569" s="85" t="s">
        <v>493</v>
      </c>
      <c r="U1569" s="85" t="s">
        <v>785</v>
      </c>
      <c r="V1569" s="85" t="s">
        <v>786</v>
      </c>
      <c r="W1569" s="85" t="s">
        <v>791</v>
      </c>
      <c r="X1569" s="85" t="s">
        <v>330</v>
      </c>
      <c r="Z1569" s="42" t="s">
        <v>2924</v>
      </c>
      <c r="AA1569"/>
    </row>
    <row r="1570" spans="1:27" s="39" customFormat="1" x14ac:dyDescent="0.35">
      <c r="A1570" s="85" t="s">
        <v>497</v>
      </c>
      <c r="B1570" s="87">
        <v>24033</v>
      </c>
      <c r="C1570" s="87" t="s">
        <v>10</v>
      </c>
      <c r="D1570" s="86">
        <v>0.19961100000000001</v>
      </c>
      <c r="E1570" s="86">
        <f>SUMIFS('Ratios_MARAMA-VA'!T:T, 'Ratios_MARAMA-VA'!AA:AA, Z1570)</f>
        <v>0.19961099999971901</v>
      </c>
      <c r="F1570" s="86">
        <f>SUMIFS('Ratios_MARAMA-VA'!J:J, 'Ratios_MARAMA-VA'!AA:AA, Z1570)</f>
        <v>5.43602941175709E-4</v>
      </c>
      <c r="G1570" s="122">
        <f t="shared" si="91"/>
        <v>2.723311546840977E-3</v>
      </c>
      <c r="H1570" s="122">
        <v>0.19961100000000001</v>
      </c>
      <c r="I1570" s="86">
        <v>5.4360294117647423E-4</v>
      </c>
      <c r="J1570" s="122">
        <v>0.19961100000000001</v>
      </c>
      <c r="K1570" s="86">
        <v>5.4360294117647423E-4</v>
      </c>
      <c r="L1570" s="122" t="str" cm="1">
        <f t="array" ref="L1570">_xlfn.SWITCH(A1570,
    "District of Columbia", _xlfn.XLOOKUP(R1570, '2015 O3 Growth Surrogates'!A:A, '2015 O3 Growth Surrogates'!H:H),
    "Maryland", _xlfn.XLOOKUP(R1570, '2015 O3 Growth Surrogates'!A:A, '2015 O3 Growth Surrogates'!I:I),
    "Virginia", _xlfn.XLOOKUP(R1570, '2015 O3 Growth Surrogates'!A:A, '2015 O3 Growth Surrogates'!J:J)
)</f>
        <v>No Growth</v>
      </c>
      <c r="M1570" s="133" cm="1">
        <f t="array" ref="M1570">_xlfn.SWITCH(L1570,
"Employment", INDEX('Coop GFs_CFs'!C:D, MATCH(B1570,'Coop GFs_CFs'!B:B,0),1),
"Population", INDEX('Coop GFs_CFs'!E:F, MATCH(B1570,'Coop GFs_CFs'!B:B,0),1),
"Household", INDEX('Coop GFs_CFs'!G:H, MATCH(B1570,'Coop GFs_CFs'!B:B,0),1),
"VMT", INDEX('Coop GFs_CFs'!I:J, MATCH(B1570,'Coop GFs_CFs'!B:B,0),1),
"Lane Mile", INDEX('Coop GFs_CFs'!K:L, MATCH(B1570,'Coop GFs_CFs'!B:B,0),1),
"Gas Sales", INDEX('Coop GFs_CFs'!M:N, MATCH(B1570,'Coop GFs_CFs'!B:B,0),1),
"No Growth", INDEX('Coop GFs_CFs'!O:P, MATCH(B1570,'Coop GFs_CFs'!B:B,0),1)
)</f>
        <v>1</v>
      </c>
      <c r="N1570" s="133" cm="1">
        <f t="array" ref="N1570">_xlfn.SWITCH(L1570,
"Employment", INDEX('Coop GFs_CFs'!C:D, MATCH(B1570,'Coop GFs_CFs'!B:B,0),2),
"Population", INDEX('Coop GFs_CFs'!E:F, MATCH(B1570,'Coop GFs_CFs'!B:B,0),2),
"Household", INDEX('Coop GFs_CFs'!G:H, MATCH(B1570,'Coop GFs_CFs'!B:B,0),2),
"VMT", INDEX('Coop GFs_CFs'!I:J, MATCH(B1570,'Coop GFs_CFs'!B:B,0),2),
"Lane Mile", INDEX('Coop GFs_CFs'!K:L, MATCH(B1570,'Coop GFs_CFs'!B:B,0),2),
"Gas Sales", INDEX('Coop GFs_CFs'!M:N, MATCH(B1570,'Coop GFs_CFs'!B:B,0),2),
"No Growth", INDEX('Coop GFs_CFs'!O:P, MATCH(B1570,'Coop GFs_CFs'!B:B,0),2)
)</f>
        <v>1</v>
      </c>
      <c r="O1570" s="133"/>
      <c r="P1570" s="86">
        <f t="shared" si="92"/>
        <v>5.43602941175709E-4</v>
      </c>
      <c r="Q1570" s="86">
        <f t="shared" si="93"/>
        <v>5.43602941175709E-4</v>
      </c>
      <c r="R1570" s="156" t="s">
        <v>790</v>
      </c>
      <c r="S1570" s="85" t="s">
        <v>316</v>
      </c>
      <c r="T1570" s="85" t="s">
        <v>493</v>
      </c>
      <c r="U1570" s="85" t="s">
        <v>785</v>
      </c>
      <c r="V1570" s="85" t="s">
        <v>786</v>
      </c>
      <c r="W1570" s="85" t="s">
        <v>791</v>
      </c>
      <c r="X1570" s="85" t="s">
        <v>330</v>
      </c>
      <c r="Z1570" s="42" t="s">
        <v>2917</v>
      </c>
      <c r="AA1570"/>
    </row>
    <row r="1571" spans="1:27" s="39" customFormat="1" x14ac:dyDescent="0.35">
      <c r="A1571" s="85" t="s">
        <v>497</v>
      </c>
      <c r="B1571" s="87">
        <v>24033</v>
      </c>
      <c r="C1571" s="87" t="s">
        <v>12</v>
      </c>
      <c r="D1571" s="86">
        <v>0.90146879999999996</v>
      </c>
      <c r="E1571" s="86">
        <f>SUMIFS('Ratios_MARAMA-VA'!T:T, 'Ratios_MARAMA-VA'!AA:AA, Z1571)</f>
        <v>0.90146879999873897</v>
      </c>
      <c r="F1571" s="86">
        <f>SUMIFS('Ratios_MARAMA-VA'!J:J, 'Ratios_MARAMA-VA'!AA:AA, Z1571)</f>
        <v>2.4549803921534198E-3</v>
      </c>
      <c r="G1571" s="122">
        <f t="shared" si="91"/>
        <v>2.7233115468409488E-3</v>
      </c>
      <c r="H1571" s="122">
        <v>0.90146879999999996</v>
      </c>
      <c r="I1571" s="86">
        <v>2.4549803921568537E-3</v>
      </c>
      <c r="J1571" s="122">
        <v>0.90146879999999996</v>
      </c>
      <c r="K1571" s="86">
        <v>2.4549803921568537E-3</v>
      </c>
      <c r="L1571" s="122" t="str" cm="1">
        <f t="array" ref="L1571">_xlfn.SWITCH(A1571,
    "District of Columbia", _xlfn.XLOOKUP(R1571, '2015 O3 Growth Surrogates'!A:A, '2015 O3 Growth Surrogates'!H:H),
    "Maryland", _xlfn.XLOOKUP(R1571, '2015 O3 Growth Surrogates'!A:A, '2015 O3 Growth Surrogates'!I:I),
    "Virginia", _xlfn.XLOOKUP(R1571, '2015 O3 Growth Surrogates'!A:A, '2015 O3 Growth Surrogates'!J:J)
)</f>
        <v>No Growth</v>
      </c>
      <c r="M1571" s="133" cm="1">
        <f t="array" ref="M1571">_xlfn.SWITCH(L1571,
"Employment", INDEX('Coop GFs_CFs'!C:D, MATCH(B1571,'Coop GFs_CFs'!B:B,0),1),
"Population", INDEX('Coop GFs_CFs'!E:F, MATCH(B1571,'Coop GFs_CFs'!B:B,0),1),
"Household", INDEX('Coop GFs_CFs'!G:H, MATCH(B1571,'Coop GFs_CFs'!B:B,0),1),
"VMT", INDEX('Coop GFs_CFs'!I:J, MATCH(B1571,'Coop GFs_CFs'!B:B,0),1),
"Lane Mile", INDEX('Coop GFs_CFs'!K:L, MATCH(B1571,'Coop GFs_CFs'!B:B,0),1),
"Gas Sales", INDEX('Coop GFs_CFs'!M:N, MATCH(B1571,'Coop GFs_CFs'!B:B,0),1),
"No Growth", INDEX('Coop GFs_CFs'!O:P, MATCH(B1571,'Coop GFs_CFs'!B:B,0),1)
)</f>
        <v>1</v>
      </c>
      <c r="N1571" s="133" cm="1">
        <f t="array" ref="N1571">_xlfn.SWITCH(L1571,
"Employment", INDEX('Coop GFs_CFs'!C:D, MATCH(B1571,'Coop GFs_CFs'!B:B,0),2),
"Population", INDEX('Coop GFs_CFs'!E:F, MATCH(B1571,'Coop GFs_CFs'!B:B,0),2),
"Household", INDEX('Coop GFs_CFs'!G:H, MATCH(B1571,'Coop GFs_CFs'!B:B,0),2),
"VMT", INDEX('Coop GFs_CFs'!I:J, MATCH(B1571,'Coop GFs_CFs'!B:B,0),2),
"Lane Mile", INDEX('Coop GFs_CFs'!K:L, MATCH(B1571,'Coop GFs_CFs'!B:B,0),2),
"Gas Sales", INDEX('Coop GFs_CFs'!M:N, MATCH(B1571,'Coop GFs_CFs'!B:B,0),2),
"No Growth", INDEX('Coop GFs_CFs'!O:P, MATCH(B1571,'Coop GFs_CFs'!B:B,0),2)
)</f>
        <v>1</v>
      </c>
      <c r="O1571" s="133"/>
      <c r="P1571" s="86">
        <f t="shared" si="92"/>
        <v>2.4549803921534198E-3</v>
      </c>
      <c r="Q1571" s="86">
        <f t="shared" si="93"/>
        <v>2.4549803921534198E-3</v>
      </c>
      <c r="R1571" s="156" t="s">
        <v>790</v>
      </c>
      <c r="S1571" s="85" t="s">
        <v>316</v>
      </c>
      <c r="T1571" s="85" t="s">
        <v>493</v>
      </c>
      <c r="U1571" s="85" t="s">
        <v>785</v>
      </c>
      <c r="V1571" s="85" t="s">
        <v>786</v>
      </c>
      <c r="W1571" s="85" t="s">
        <v>791</v>
      </c>
      <c r="X1571" s="85" t="s">
        <v>330</v>
      </c>
      <c r="Z1571" s="42" t="s">
        <v>2925</v>
      </c>
      <c r="AA1571"/>
    </row>
    <row r="1572" spans="1:27" s="39" customFormat="1" x14ac:dyDescent="0.35">
      <c r="A1572" s="85" t="s">
        <v>811</v>
      </c>
      <c r="B1572" s="87">
        <v>51059</v>
      </c>
      <c r="C1572" s="87" t="s">
        <v>10</v>
      </c>
      <c r="D1572" s="86">
        <v>0.17725299999999999</v>
      </c>
      <c r="E1572" s="86">
        <f>SUMIFS('Ratios_MARAMA-VA'!T:T, 'Ratios_MARAMA-VA'!AA:AA, Z1572)</f>
        <v>0.17725299999973301</v>
      </c>
      <c r="F1572" s="86">
        <f>SUMIFS('Ratios_MARAMA-VA'!J:J, 'Ratios_MARAMA-VA'!AA:AA, Z1572)</f>
        <v>3.15537470194184E-4</v>
      </c>
      <c r="G1572" s="122">
        <f t="shared" si="91"/>
        <v>1.7801530591564558E-3</v>
      </c>
      <c r="H1572" s="122">
        <v>0.17725299999999999</v>
      </c>
      <c r="I1572" s="86">
        <v>3.1553747019465926E-4</v>
      </c>
      <c r="J1572" s="122">
        <v>0.17725299999999999</v>
      </c>
      <c r="K1572" s="86">
        <v>3.1553747019465926E-4</v>
      </c>
      <c r="L1572" s="122" t="str" cm="1">
        <f t="array" ref="L1572">_xlfn.SWITCH(A1572,
    "District of Columbia", _xlfn.XLOOKUP(R1572, '2015 O3 Growth Surrogates'!A:A, '2015 O3 Growth Surrogates'!H:H),
    "Maryland", _xlfn.XLOOKUP(R1572, '2015 O3 Growth Surrogates'!A:A, '2015 O3 Growth Surrogates'!I:I),
    "Virginia", _xlfn.XLOOKUP(R1572, '2015 O3 Growth Surrogates'!A:A, '2015 O3 Growth Surrogates'!J:J)
)</f>
        <v>No Growth</v>
      </c>
      <c r="M1572" s="133" cm="1">
        <f t="array" ref="M1572">_xlfn.SWITCH(L1572,
"Employment", INDEX('Coop GFs_CFs'!C:D, MATCH(B1572,'Coop GFs_CFs'!B:B,0),1),
"Population", INDEX('Coop GFs_CFs'!E:F, MATCH(B1572,'Coop GFs_CFs'!B:B,0),1),
"Household", INDEX('Coop GFs_CFs'!G:H, MATCH(B1572,'Coop GFs_CFs'!B:B,0),1),
"VMT", INDEX('Coop GFs_CFs'!I:J, MATCH(B1572,'Coop GFs_CFs'!B:B,0),1),
"Lane Mile", INDEX('Coop GFs_CFs'!K:L, MATCH(B1572,'Coop GFs_CFs'!B:B,0),1),
"Gas Sales", INDEX('Coop GFs_CFs'!M:N, MATCH(B1572,'Coop GFs_CFs'!B:B,0),1),
"No Growth", INDEX('Coop GFs_CFs'!O:P, MATCH(B1572,'Coop GFs_CFs'!B:B,0),1)
)</f>
        <v>1</v>
      </c>
      <c r="N1572" s="133" cm="1">
        <f t="array" ref="N1572">_xlfn.SWITCH(L1572,
"Employment", INDEX('Coop GFs_CFs'!C:D, MATCH(B1572,'Coop GFs_CFs'!B:B,0),2),
"Population", INDEX('Coop GFs_CFs'!E:F, MATCH(B1572,'Coop GFs_CFs'!B:B,0),2),
"Household", INDEX('Coop GFs_CFs'!G:H, MATCH(B1572,'Coop GFs_CFs'!B:B,0),2),
"VMT", INDEX('Coop GFs_CFs'!I:J, MATCH(B1572,'Coop GFs_CFs'!B:B,0),2),
"Lane Mile", INDEX('Coop GFs_CFs'!K:L, MATCH(B1572,'Coop GFs_CFs'!B:B,0),2),
"Gas Sales", INDEX('Coop GFs_CFs'!M:N, MATCH(B1572,'Coop GFs_CFs'!B:B,0),2),
"No Growth", INDEX('Coop GFs_CFs'!O:P, MATCH(B1572,'Coop GFs_CFs'!B:B,0),2)
)</f>
        <v>1</v>
      </c>
      <c r="O1572" s="133"/>
      <c r="P1572" s="86">
        <f t="shared" si="92"/>
        <v>3.15537470194184E-4</v>
      </c>
      <c r="Q1572" s="86">
        <f t="shared" si="93"/>
        <v>3.15537470194184E-4</v>
      </c>
      <c r="R1572" s="156" t="s">
        <v>790</v>
      </c>
      <c r="S1572" s="85" t="s">
        <v>316</v>
      </c>
      <c r="T1572" s="85" t="s">
        <v>493</v>
      </c>
      <c r="U1572" s="85" t="s">
        <v>785</v>
      </c>
      <c r="V1572" s="85" t="s">
        <v>786</v>
      </c>
      <c r="W1572" s="85" t="s">
        <v>791</v>
      </c>
      <c r="X1572" s="85" t="s">
        <v>330</v>
      </c>
      <c r="Z1572" s="42" t="s">
        <v>2918</v>
      </c>
      <c r="AA1572"/>
    </row>
    <row r="1573" spans="1:27" s="39" customFormat="1" x14ac:dyDescent="0.35">
      <c r="A1573" s="85" t="s">
        <v>811</v>
      </c>
      <c r="B1573" s="87">
        <v>51059</v>
      </c>
      <c r="C1573" s="87" t="s">
        <v>12</v>
      </c>
      <c r="D1573" s="86">
        <v>0.80049749999999997</v>
      </c>
      <c r="E1573" s="86">
        <f>SUMIFS('Ratios_MARAMA-VA'!T:T, 'Ratios_MARAMA-VA'!AA:AA, Z1573)</f>
        <v>0.80049749999879705</v>
      </c>
      <c r="F1573" s="86">
        <f>SUMIFS('Ratios_MARAMA-VA'!J:J, 'Ratios_MARAMA-VA'!AA:AA, Z1573)</f>
        <v>1.4250080734699499E-3</v>
      </c>
      <c r="G1573" s="122">
        <f t="shared" si="91"/>
        <v>1.7801530591564513E-3</v>
      </c>
      <c r="H1573" s="122">
        <v>0.80049749999999997</v>
      </c>
      <c r="I1573" s="86">
        <v>1.4250080734720912E-3</v>
      </c>
      <c r="J1573" s="122">
        <v>0.80049749999999997</v>
      </c>
      <c r="K1573" s="86">
        <v>1.4250080734720912E-3</v>
      </c>
      <c r="L1573" s="122" t="str" cm="1">
        <f t="array" ref="L1573">_xlfn.SWITCH(A1573,
    "District of Columbia", _xlfn.XLOOKUP(R1573, '2015 O3 Growth Surrogates'!A:A, '2015 O3 Growth Surrogates'!H:H),
    "Maryland", _xlfn.XLOOKUP(R1573, '2015 O3 Growth Surrogates'!A:A, '2015 O3 Growth Surrogates'!I:I),
    "Virginia", _xlfn.XLOOKUP(R1573, '2015 O3 Growth Surrogates'!A:A, '2015 O3 Growth Surrogates'!J:J)
)</f>
        <v>No Growth</v>
      </c>
      <c r="M1573" s="133" cm="1">
        <f t="array" ref="M1573">_xlfn.SWITCH(L1573,
"Employment", INDEX('Coop GFs_CFs'!C:D, MATCH(B1573,'Coop GFs_CFs'!B:B,0),1),
"Population", INDEX('Coop GFs_CFs'!E:F, MATCH(B1573,'Coop GFs_CFs'!B:B,0),1),
"Household", INDEX('Coop GFs_CFs'!G:H, MATCH(B1573,'Coop GFs_CFs'!B:B,0),1),
"VMT", INDEX('Coop GFs_CFs'!I:J, MATCH(B1573,'Coop GFs_CFs'!B:B,0),1),
"Lane Mile", INDEX('Coop GFs_CFs'!K:L, MATCH(B1573,'Coop GFs_CFs'!B:B,0),1),
"Gas Sales", INDEX('Coop GFs_CFs'!M:N, MATCH(B1573,'Coop GFs_CFs'!B:B,0),1),
"No Growth", INDEX('Coop GFs_CFs'!O:P, MATCH(B1573,'Coop GFs_CFs'!B:B,0),1)
)</f>
        <v>1</v>
      </c>
      <c r="N1573" s="133" cm="1">
        <f t="array" ref="N1573">_xlfn.SWITCH(L1573,
"Employment", INDEX('Coop GFs_CFs'!C:D, MATCH(B1573,'Coop GFs_CFs'!B:B,0),2),
"Population", INDEX('Coop GFs_CFs'!E:F, MATCH(B1573,'Coop GFs_CFs'!B:B,0),2),
"Household", INDEX('Coop GFs_CFs'!G:H, MATCH(B1573,'Coop GFs_CFs'!B:B,0),2),
"VMT", INDEX('Coop GFs_CFs'!I:J, MATCH(B1573,'Coop GFs_CFs'!B:B,0),2),
"Lane Mile", INDEX('Coop GFs_CFs'!K:L, MATCH(B1573,'Coop GFs_CFs'!B:B,0),2),
"Gas Sales", INDEX('Coop GFs_CFs'!M:N, MATCH(B1573,'Coop GFs_CFs'!B:B,0),2),
"No Growth", INDEX('Coop GFs_CFs'!O:P, MATCH(B1573,'Coop GFs_CFs'!B:B,0),2)
)</f>
        <v>1</v>
      </c>
      <c r="O1573" s="133"/>
      <c r="P1573" s="86">
        <f t="shared" si="92"/>
        <v>1.4250080734699499E-3</v>
      </c>
      <c r="Q1573" s="86">
        <f t="shared" si="93"/>
        <v>1.4250080734699499E-3</v>
      </c>
      <c r="R1573" s="156" t="s">
        <v>790</v>
      </c>
      <c r="S1573" s="85" t="s">
        <v>316</v>
      </c>
      <c r="T1573" s="85" t="s">
        <v>493</v>
      </c>
      <c r="U1573" s="85" t="s">
        <v>785</v>
      </c>
      <c r="V1573" s="85" t="s">
        <v>786</v>
      </c>
      <c r="W1573" s="85" t="s">
        <v>791</v>
      </c>
      <c r="X1573" s="85" t="s">
        <v>330</v>
      </c>
      <c r="Z1573" s="42" t="s">
        <v>2926</v>
      </c>
      <c r="AA1573"/>
    </row>
    <row r="1574" spans="1:27" s="39" customFormat="1" x14ac:dyDescent="0.35">
      <c r="A1574" s="85" t="s">
        <v>811</v>
      </c>
      <c r="B1574" s="87">
        <v>51107</v>
      </c>
      <c r="C1574" s="87" t="s">
        <v>10</v>
      </c>
      <c r="D1574" s="86">
        <v>0.46260469999999998</v>
      </c>
      <c r="E1574" s="86">
        <f>SUMIFS('Ratios_MARAMA-VA'!T:T, 'Ratios_MARAMA-VA'!AA:AA, Z1574)</f>
        <v>0.46260469999930598</v>
      </c>
      <c r="F1574" s="86">
        <f>SUMIFS('Ratios_MARAMA-VA'!J:J, 'Ratios_MARAMA-VA'!AA:AA, Z1574)</f>
        <v>8.2350717188391304E-4</v>
      </c>
      <c r="G1574" s="122">
        <f t="shared" si="91"/>
        <v>1.7801530591564428E-3</v>
      </c>
      <c r="H1574" s="122">
        <v>0.46260469999999998</v>
      </c>
      <c r="I1574" s="86">
        <v>8.2350717188514849E-4</v>
      </c>
      <c r="J1574" s="122">
        <v>0.46260469999999998</v>
      </c>
      <c r="K1574" s="86">
        <v>8.2350717188514849E-4</v>
      </c>
      <c r="L1574" s="122" t="str" cm="1">
        <f t="array" ref="L1574">_xlfn.SWITCH(A1574,
    "District of Columbia", _xlfn.XLOOKUP(R1574, '2015 O3 Growth Surrogates'!A:A, '2015 O3 Growth Surrogates'!H:H),
    "Maryland", _xlfn.XLOOKUP(R1574, '2015 O3 Growth Surrogates'!A:A, '2015 O3 Growth Surrogates'!I:I),
    "Virginia", _xlfn.XLOOKUP(R1574, '2015 O3 Growth Surrogates'!A:A, '2015 O3 Growth Surrogates'!J:J)
)</f>
        <v>No Growth</v>
      </c>
      <c r="M1574" s="133" cm="1">
        <f t="array" ref="M1574">_xlfn.SWITCH(L1574,
"Employment", INDEX('Coop GFs_CFs'!C:D, MATCH(B1574,'Coop GFs_CFs'!B:B,0),1),
"Population", INDEX('Coop GFs_CFs'!E:F, MATCH(B1574,'Coop GFs_CFs'!B:B,0),1),
"Household", INDEX('Coop GFs_CFs'!G:H, MATCH(B1574,'Coop GFs_CFs'!B:B,0),1),
"VMT", INDEX('Coop GFs_CFs'!I:J, MATCH(B1574,'Coop GFs_CFs'!B:B,0),1),
"Lane Mile", INDEX('Coop GFs_CFs'!K:L, MATCH(B1574,'Coop GFs_CFs'!B:B,0),1),
"Gas Sales", INDEX('Coop GFs_CFs'!M:N, MATCH(B1574,'Coop GFs_CFs'!B:B,0),1),
"No Growth", INDEX('Coop GFs_CFs'!O:P, MATCH(B1574,'Coop GFs_CFs'!B:B,0),1)
)</f>
        <v>1</v>
      </c>
      <c r="N1574" s="133" cm="1">
        <f t="array" ref="N1574">_xlfn.SWITCH(L1574,
"Employment", INDEX('Coop GFs_CFs'!C:D, MATCH(B1574,'Coop GFs_CFs'!B:B,0),2),
"Population", INDEX('Coop GFs_CFs'!E:F, MATCH(B1574,'Coop GFs_CFs'!B:B,0),2),
"Household", INDEX('Coop GFs_CFs'!G:H, MATCH(B1574,'Coop GFs_CFs'!B:B,0),2),
"VMT", INDEX('Coop GFs_CFs'!I:J, MATCH(B1574,'Coop GFs_CFs'!B:B,0),2),
"Lane Mile", INDEX('Coop GFs_CFs'!K:L, MATCH(B1574,'Coop GFs_CFs'!B:B,0),2),
"Gas Sales", INDEX('Coop GFs_CFs'!M:N, MATCH(B1574,'Coop GFs_CFs'!B:B,0),2),
"No Growth", INDEX('Coop GFs_CFs'!O:P, MATCH(B1574,'Coop GFs_CFs'!B:B,0),2)
)</f>
        <v>1</v>
      </c>
      <c r="O1574" s="133"/>
      <c r="P1574" s="86">
        <f t="shared" si="92"/>
        <v>8.2350717188391304E-4</v>
      </c>
      <c r="Q1574" s="86">
        <f t="shared" si="93"/>
        <v>8.2350717188391304E-4</v>
      </c>
      <c r="R1574" s="156" t="s">
        <v>790</v>
      </c>
      <c r="S1574" s="85" t="s">
        <v>316</v>
      </c>
      <c r="T1574" s="85" t="s">
        <v>493</v>
      </c>
      <c r="U1574" s="85" t="s">
        <v>785</v>
      </c>
      <c r="V1574" s="85" t="s">
        <v>786</v>
      </c>
      <c r="W1574" s="85" t="s">
        <v>791</v>
      </c>
      <c r="X1574" s="85" t="s">
        <v>330</v>
      </c>
      <c r="Z1574" s="42" t="s">
        <v>2919</v>
      </c>
      <c r="AA1574"/>
    </row>
    <row r="1575" spans="1:27" s="39" customFormat="1" x14ac:dyDescent="0.35">
      <c r="A1575" s="85" t="s">
        <v>811</v>
      </c>
      <c r="B1575" s="87">
        <v>51107</v>
      </c>
      <c r="C1575" s="87" t="s">
        <v>12</v>
      </c>
      <c r="D1575" s="86">
        <v>2.0891820000000001</v>
      </c>
      <c r="E1575" s="86">
        <f>SUMIFS('Ratios_MARAMA-VA'!T:T, 'Ratios_MARAMA-VA'!AA:AA, Z1575)</f>
        <v>2.0891819999968599</v>
      </c>
      <c r="F1575" s="86">
        <f>SUMIFS('Ratios_MARAMA-VA'!J:J, 'Ratios_MARAMA-VA'!AA:AA, Z1575)</f>
        <v>3.7190637284290002E-3</v>
      </c>
      <c r="G1575" s="122">
        <f t="shared" si="91"/>
        <v>1.7801530591564497E-3</v>
      </c>
      <c r="H1575" s="122">
        <v>2.0891820000000001</v>
      </c>
      <c r="I1575" s="86">
        <v>3.7190637284345903E-3</v>
      </c>
      <c r="J1575" s="122">
        <v>2.0891820000000001</v>
      </c>
      <c r="K1575" s="86">
        <v>3.7190637284345903E-3</v>
      </c>
      <c r="L1575" s="122" t="str" cm="1">
        <f t="array" ref="L1575">_xlfn.SWITCH(A1575,
    "District of Columbia", _xlfn.XLOOKUP(R1575, '2015 O3 Growth Surrogates'!A:A, '2015 O3 Growth Surrogates'!H:H),
    "Maryland", _xlfn.XLOOKUP(R1575, '2015 O3 Growth Surrogates'!A:A, '2015 O3 Growth Surrogates'!I:I),
    "Virginia", _xlfn.XLOOKUP(R1575, '2015 O3 Growth Surrogates'!A:A, '2015 O3 Growth Surrogates'!J:J)
)</f>
        <v>No Growth</v>
      </c>
      <c r="M1575" s="133" cm="1">
        <f t="array" ref="M1575">_xlfn.SWITCH(L1575,
"Employment", INDEX('Coop GFs_CFs'!C:D, MATCH(B1575,'Coop GFs_CFs'!B:B,0),1),
"Population", INDEX('Coop GFs_CFs'!E:F, MATCH(B1575,'Coop GFs_CFs'!B:B,0),1),
"Household", INDEX('Coop GFs_CFs'!G:H, MATCH(B1575,'Coop GFs_CFs'!B:B,0),1),
"VMT", INDEX('Coop GFs_CFs'!I:J, MATCH(B1575,'Coop GFs_CFs'!B:B,0),1),
"Lane Mile", INDEX('Coop GFs_CFs'!K:L, MATCH(B1575,'Coop GFs_CFs'!B:B,0),1),
"Gas Sales", INDEX('Coop GFs_CFs'!M:N, MATCH(B1575,'Coop GFs_CFs'!B:B,0),1),
"No Growth", INDEX('Coop GFs_CFs'!O:P, MATCH(B1575,'Coop GFs_CFs'!B:B,0),1)
)</f>
        <v>1</v>
      </c>
      <c r="N1575" s="133" cm="1">
        <f t="array" ref="N1575">_xlfn.SWITCH(L1575,
"Employment", INDEX('Coop GFs_CFs'!C:D, MATCH(B1575,'Coop GFs_CFs'!B:B,0),2),
"Population", INDEX('Coop GFs_CFs'!E:F, MATCH(B1575,'Coop GFs_CFs'!B:B,0),2),
"Household", INDEX('Coop GFs_CFs'!G:H, MATCH(B1575,'Coop GFs_CFs'!B:B,0),2),
"VMT", INDEX('Coop GFs_CFs'!I:J, MATCH(B1575,'Coop GFs_CFs'!B:B,0),2),
"Lane Mile", INDEX('Coop GFs_CFs'!K:L, MATCH(B1575,'Coop GFs_CFs'!B:B,0),2),
"Gas Sales", INDEX('Coop GFs_CFs'!M:N, MATCH(B1575,'Coop GFs_CFs'!B:B,0),2),
"No Growth", INDEX('Coop GFs_CFs'!O:P, MATCH(B1575,'Coop GFs_CFs'!B:B,0),2)
)</f>
        <v>1</v>
      </c>
      <c r="O1575" s="133"/>
      <c r="P1575" s="86">
        <f t="shared" si="92"/>
        <v>3.7190637284290002E-3</v>
      </c>
      <c r="Q1575" s="86">
        <f t="shared" si="93"/>
        <v>3.7190637284290002E-3</v>
      </c>
      <c r="R1575" s="156" t="s">
        <v>790</v>
      </c>
      <c r="S1575" s="85" t="s">
        <v>316</v>
      </c>
      <c r="T1575" s="85" t="s">
        <v>493</v>
      </c>
      <c r="U1575" s="85" t="s">
        <v>785</v>
      </c>
      <c r="V1575" s="85" t="s">
        <v>786</v>
      </c>
      <c r="W1575" s="85" t="s">
        <v>791</v>
      </c>
      <c r="X1575" s="85" t="s">
        <v>330</v>
      </c>
      <c r="Z1575" s="42" t="s">
        <v>2927</v>
      </c>
      <c r="AA1575"/>
    </row>
    <row r="1576" spans="1:27" s="39" customFormat="1" x14ac:dyDescent="0.35">
      <c r="A1576" s="85" t="s">
        <v>811</v>
      </c>
      <c r="B1576" s="87">
        <v>51153</v>
      </c>
      <c r="C1576" s="87" t="s">
        <v>10</v>
      </c>
      <c r="D1576" s="86">
        <v>0.19687209999999999</v>
      </c>
      <c r="E1576" s="86">
        <f>SUMIFS('Ratios_MARAMA-VA'!T:T, 'Ratios_MARAMA-VA'!AA:AA, Z1576)</f>
        <v>0.19687209999970401</v>
      </c>
      <c r="F1576" s="86">
        <f>SUMIFS('Ratios_MARAMA-VA'!J:J, 'Ratios_MARAMA-VA'!AA:AA, Z1576)</f>
        <v>3.5046247107702798E-4</v>
      </c>
      <c r="G1576" s="122">
        <f t="shared" si="91"/>
        <v>1.7801530591564517E-3</v>
      </c>
      <c r="H1576" s="122">
        <v>0.19687209999999999</v>
      </c>
      <c r="I1576" s="86">
        <v>3.5046247107755485E-4</v>
      </c>
      <c r="J1576" s="122">
        <v>0.19687209999999999</v>
      </c>
      <c r="K1576" s="86">
        <v>3.5046247107755485E-4</v>
      </c>
      <c r="L1576" s="122" t="str" cm="1">
        <f t="array" ref="L1576">_xlfn.SWITCH(A1576,
    "District of Columbia", _xlfn.XLOOKUP(R1576, '2015 O3 Growth Surrogates'!A:A, '2015 O3 Growth Surrogates'!H:H),
    "Maryland", _xlfn.XLOOKUP(R1576, '2015 O3 Growth Surrogates'!A:A, '2015 O3 Growth Surrogates'!I:I),
    "Virginia", _xlfn.XLOOKUP(R1576, '2015 O3 Growth Surrogates'!A:A, '2015 O3 Growth Surrogates'!J:J)
)</f>
        <v>No Growth</v>
      </c>
      <c r="M1576" s="133" cm="1">
        <f t="array" ref="M1576">_xlfn.SWITCH(L1576,
"Employment", INDEX('Coop GFs_CFs'!C:D, MATCH(B1576,'Coop GFs_CFs'!B:B,0),1),
"Population", INDEX('Coop GFs_CFs'!E:F, MATCH(B1576,'Coop GFs_CFs'!B:B,0),1),
"Household", INDEX('Coop GFs_CFs'!G:H, MATCH(B1576,'Coop GFs_CFs'!B:B,0),1),
"VMT", INDEX('Coop GFs_CFs'!I:J, MATCH(B1576,'Coop GFs_CFs'!B:B,0),1),
"Lane Mile", INDEX('Coop GFs_CFs'!K:L, MATCH(B1576,'Coop GFs_CFs'!B:B,0),1),
"Gas Sales", INDEX('Coop GFs_CFs'!M:N, MATCH(B1576,'Coop GFs_CFs'!B:B,0),1),
"No Growth", INDEX('Coop GFs_CFs'!O:P, MATCH(B1576,'Coop GFs_CFs'!B:B,0),1)
)</f>
        <v>1</v>
      </c>
      <c r="N1576" s="133" cm="1">
        <f t="array" ref="N1576">_xlfn.SWITCH(L1576,
"Employment", INDEX('Coop GFs_CFs'!C:D, MATCH(B1576,'Coop GFs_CFs'!B:B,0),2),
"Population", INDEX('Coop GFs_CFs'!E:F, MATCH(B1576,'Coop GFs_CFs'!B:B,0),2),
"Household", INDEX('Coop GFs_CFs'!G:H, MATCH(B1576,'Coop GFs_CFs'!B:B,0),2),
"VMT", INDEX('Coop GFs_CFs'!I:J, MATCH(B1576,'Coop GFs_CFs'!B:B,0),2),
"Lane Mile", INDEX('Coop GFs_CFs'!K:L, MATCH(B1576,'Coop GFs_CFs'!B:B,0),2),
"Gas Sales", INDEX('Coop GFs_CFs'!M:N, MATCH(B1576,'Coop GFs_CFs'!B:B,0),2),
"No Growth", INDEX('Coop GFs_CFs'!O:P, MATCH(B1576,'Coop GFs_CFs'!B:B,0),2)
)</f>
        <v>1</v>
      </c>
      <c r="O1576" s="133"/>
      <c r="P1576" s="86">
        <f t="shared" si="92"/>
        <v>3.5046247107702798E-4</v>
      </c>
      <c r="Q1576" s="86">
        <f t="shared" si="93"/>
        <v>3.5046247107702798E-4</v>
      </c>
      <c r="R1576" s="156" t="s">
        <v>790</v>
      </c>
      <c r="S1576" s="85" t="s">
        <v>316</v>
      </c>
      <c r="T1576" s="85" t="s">
        <v>493</v>
      </c>
      <c r="U1576" s="85" t="s">
        <v>785</v>
      </c>
      <c r="V1576" s="85" t="s">
        <v>786</v>
      </c>
      <c r="W1576" s="85" t="s">
        <v>791</v>
      </c>
      <c r="X1576" s="85" t="s">
        <v>330</v>
      </c>
      <c r="Z1576" s="42" t="s">
        <v>2920</v>
      </c>
      <c r="AA1576"/>
    </row>
    <row r="1577" spans="1:27" s="39" customFormat="1" x14ac:dyDescent="0.35">
      <c r="A1577" s="85" t="s">
        <v>811</v>
      </c>
      <c r="B1577" s="87">
        <v>51153</v>
      </c>
      <c r="C1577" s="87" t="s">
        <v>12</v>
      </c>
      <c r="D1577" s="86">
        <v>0.88909959999999999</v>
      </c>
      <c r="E1577" s="86">
        <f>SUMIFS('Ratios_MARAMA-VA'!T:T, 'Ratios_MARAMA-VA'!AA:AA, Z1577)</f>
        <v>0.88909959999866395</v>
      </c>
      <c r="F1577" s="86">
        <f>SUMIFS('Ratios_MARAMA-VA'!J:J, 'Ratios_MARAMA-VA'!AA:AA, Z1577)</f>
        <v>1.58273337283239E-3</v>
      </c>
      <c r="G1577" s="122">
        <f t="shared" si="91"/>
        <v>1.7801530591564413E-3</v>
      </c>
      <c r="H1577" s="122">
        <v>0.88909959999999999</v>
      </c>
      <c r="I1577" s="86">
        <v>1.5827333728347683E-3</v>
      </c>
      <c r="J1577" s="122">
        <v>0.88909959999999999</v>
      </c>
      <c r="K1577" s="86">
        <v>1.5827333728347683E-3</v>
      </c>
      <c r="L1577" s="122" t="str" cm="1">
        <f t="array" ref="L1577">_xlfn.SWITCH(A1577,
    "District of Columbia", _xlfn.XLOOKUP(R1577, '2015 O3 Growth Surrogates'!A:A, '2015 O3 Growth Surrogates'!H:H),
    "Maryland", _xlfn.XLOOKUP(R1577, '2015 O3 Growth Surrogates'!A:A, '2015 O3 Growth Surrogates'!I:I),
    "Virginia", _xlfn.XLOOKUP(R1577, '2015 O3 Growth Surrogates'!A:A, '2015 O3 Growth Surrogates'!J:J)
)</f>
        <v>No Growth</v>
      </c>
      <c r="M1577" s="133" cm="1">
        <f t="array" ref="M1577">_xlfn.SWITCH(L1577,
"Employment", INDEX('Coop GFs_CFs'!C:D, MATCH(B1577,'Coop GFs_CFs'!B:B,0),1),
"Population", INDEX('Coop GFs_CFs'!E:F, MATCH(B1577,'Coop GFs_CFs'!B:B,0),1),
"Household", INDEX('Coop GFs_CFs'!G:H, MATCH(B1577,'Coop GFs_CFs'!B:B,0),1),
"VMT", INDEX('Coop GFs_CFs'!I:J, MATCH(B1577,'Coop GFs_CFs'!B:B,0),1),
"Lane Mile", INDEX('Coop GFs_CFs'!K:L, MATCH(B1577,'Coop GFs_CFs'!B:B,0),1),
"Gas Sales", INDEX('Coop GFs_CFs'!M:N, MATCH(B1577,'Coop GFs_CFs'!B:B,0),1),
"No Growth", INDEX('Coop GFs_CFs'!O:P, MATCH(B1577,'Coop GFs_CFs'!B:B,0),1)
)</f>
        <v>1</v>
      </c>
      <c r="N1577" s="133" cm="1">
        <f t="array" ref="N1577">_xlfn.SWITCH(L1577,
"Employment", INDEX('Coop GFs_CFs'!C:D, MATCH(B1577,'Coop GFs_CFs'!B:B,0),2),
"Population", INDEX('Coop GFs_CFs'!E:F, MATCH(B1577,'Coop GFs_CFs'!B:B,0),2),
"Household", INDEX('Coop GFs_CFs'!G:H, MATCH(B1577,'Coop GFs_CFs'!B:B,0),2),
"VMT", INDEX('Coop GFs_CFs'!I:J, MATCH(B1577,'Coop GFs_CFs'!B:B,0),2),
"Lane Mile", INDEX('Coop GFs_CFs'!K:L, MATCH(B1577,'Coop GFs_CFs'!B:B,0),2),
"Gas Sales", INDEX('Coop GFs_CFs'!M:N, MATCH(B1577,'Coop GFs_CFs'!B:B,0),2),
"No Growth", INDEX('Coop GFs_CFs'!O:P, MATCH(B1577,'Coop GFs_CFs'!B:B,0),2)
)</f>
        <v>1</v>
      </c>
      <c r="O1577" s="133"/>
      <c r="P1577" s="86">
        <f t="shared" si="92"/>
        <v>1.58273337283239E-3</v>
      </c>
      <c r="Q1577" s="86">
        <f t="shared" si="93"/>
        <v>1.58273337283239E-3</v>
      </c>
      <c r="R1577" s="156" t="s">
        <v>790</v>
      </c>
      <c r="S1577" s="85" t="s">
        <v>316</v>
      </c>
      <c r="T1577" s="85" t="s">
        <v>493</v>
      </c>
      <c r="U1577" s="85" t="s">
        <v>785</v>
      </c>
      <c r="V1577" s="85" t="s">
        <v>786</v>
      </c>
      <c r="W1577" s="85" t="s">
        <v>791</v>
      </c>
      <c r="X1577" s="85" t="s">
        <v>330</v>
      </c>
      <c r="Z1577" s="42" t="s">
        <v>2928</v>
      </c>
      <c r="AA1577"/>
    </row>
    <row r="1578" spans="1:27" s="39" customFormat="1" x14ac:dyDescent="0.35">
      <c r="A1578" s="85" t="s">
        <v>497</v>
      </c>
      <c r="B1578" s="87">
        <v>24009</v>
      </c>
      <c r="C1578" s="87" t="s">
        <v>10</v>
      </c>
      <c r="D1578" s="86">
        <v>0.16281570000000001</v>
      </c>
      <c r="E1578" s="86">
        <f>SUMIFS('Ratios_MARAMA-VA'!T:T, 'Ratios_MARAMA-VA'!AA:AA, Z1578)</f>
        <v>0.162815699999772</v>
      </c>
      <c r="F1578" s="86">
        <f>SUMIFS('Ratios_MARAMA-VA'!J:J, 'Ratios_MARAMA-VA'!AA:AA, Z1578)</f>
        <v>4.4339787581637298E-4</v>
      </c>
      <c r="G1578" s="122">
        <f t="shared" si="91"/>
        <v>2.7233115468409614E-3</v>
      </c>
      <c r="H1578" s="122">
        <v>0.16281570000000001</v>
      </c>
      <c r="I1578" s="86">
        <v>4.4339787581699396E-4</v>
      </c>
      <c r="J1578" s="122">
        <v>0.16281570000000001</v>
      </c>
      <c r="K1578" s="86">
        <v>4.4339787581699396E-4</v>
      </c>
      <c r="L1578" s="122" t="str" cm="1">
        <f t="array" ref="L1578">_xlfn.SWITCH(A1578,
    "District of Columbia", _xlfn.XLOOKUP(R1578, '2015 O3 Growth Surrogates'!A:A, '2015 O3 Growth Surrogates'!H:H),
    "Maryland", _xlfn.XLOOKUP(R1578, '2015 O3 Growth Surrogates'!A:A, '2015 O3 Growth Surrogates'!I:I),
    "Virginia", _xlfn.XLOOKUP(R1578, '2015 O3 Growth Surrogates'!A:A, '2015 O3 Growth Surrogates'!J:J)
)</f>
        <v>No Growth</v>
      </c>
      <c r="M1578" s="133" cm="1">
        <f t="array" ref="M1578">_xlfn.SWITCH(L1578,
"Employment", INDEX('Coop GFs_CFs'!C:D, MATCH(B1578,'Coop GFs_CFs'!B:B,0),1),
"Population", INDEX('Coop GFs_CFs'!E:F, MATCH(B1578,'Coop GFs_CFs'!B:B,0),1),
"Household", INDEX('Coop GFs_CFs'!G:H, MATCH(B1578,'Coop GFs_CFs'!B:B,0),1),
"VMT", INDEX('Coop GFs_CFs'!I:J, MATCH(B1578,'Coop GFs_CFs'!B:B,0),1),
"Lane Mile", INDEX('Coop GFs_CFs'!K:L, MATCH(B1578,'Coop GFs_CFs'!B:B,0),1),
"Gas Sales", INDEX('Coop GFs_CFs'!M:N, MATCH(B1578,'Coop GFs_CFs'!B:B,0),1),
"No Growth", INDEX('Coop GFs_CFs'!O:P, MATCH(B1578,'Coop GFs_CFs'!B:B,0),1)
)</f>
        <v>1</v>
      </c>
      <c r="N1578" s="133" cm="1">
        <f t="array" ref="N1578">_xlfn.SWITCH(L1578,
"Employment", INDEX('Coop GFs_CFs'!C:D, MATCH(B1578,'Coop GFs_CFs'!B:B,0),2),
"Population", INDEX('Coop GFs_CFs'!E:F, MATCH(B1578,'Coop GFs_CFs'!B:B,0),2),
"Household", INDEX('Coop GFs_CFs'!G:H, MATCH(B1578,'Coop GFs_CFs'!B:B,0),2),
"VMT", INDEX('Coop GFs_CFs'!I:J, MATCH(B1578,'Coop GFs_CFs'!B:B,0),2),
"Lane Mile", INDEX('Coop GFs_CFs'!K:L, MATCH(B1578,'Coop GFs_CFs'!B:B,0),2),
"Gas Sales", INDEX('Coop GFs_CFs'!M:N, MATCH(B1578,'Coop GFs_CFs'!B:B,0),2),
"No Growth", INDEX('Coop GFs_CFs'!O:P, MATCH(B1578,'Coop GFs_CFs'!B:B,0),2)
)</f>
        <v>1</v>
      </c>
      <c r="O1578" s="133"/>
      <c r="P1578" s="86">
        <f t="shared" si="92"/>
        <v>4.4339787581637298E-4</v>
      </c>
      <c r="Q1578" s="86">
        <f t="shared" si="93"/>
        <v>4.4339787581637298E-4</v>
      </c>
      <c r="R1578" s="156" t="s">
        <v>788</v>
      </c>
      <c r="S1578" s="85" t="s">
        <v>316</v>
      </c>
      <c r="T1578" s="85" t="s">
        <v>493</v>
      </c>
      <c r="U1578" s="85" t="s">
        <v>785</v>
      </c>
      <c r="V1578" s="85" t="s">
        <v>786</v>
      </c>
      <c r="W1578" s="85" t="s">
        <v>789</v>
      </c>
      <c r="X1578" s="85" t="s">
        <v>330</v>
      </c>
      <c r="Z1578" s="42" t="s">
        <v>2929</v>
      </c>
      <c r="AA1578"/>
    </row>
    <row r="1579" spans="1:27" s="39" customFormat="1" x14ac:dyDescent="0.35">
      <c r="A1579" s="85" t="s">
        <v>497</v>
      </c>
      <c r="B1579" s="87">
        <v>24009</v>
      </c>
      <c r="C1579" s="87" t="s">
        <v>12</v>
      </c>
      <c r="D1579" s="86">
        <v>0.61869949999999996</v>
      </c>
      <c r="E1579" s="86">
        <f>SUMIFS('Ratios_MARAMA-VA'!T:T, 'Ratios_MARAMA-VA'!AA:AA, Z1579)</f>
        <v>0.61869949999913598</v>
      </c>
      <c r="F1579" s="86">
        <f>SUMIFS('Ratios_MARAMA-VA'!J:J, 'Ratios_MARAMA-VA'!AA:AA, Z1579)</f>
        <v>1.68491149237237E-3</v>
      </c>
      <c r="G1579" s="122">
        <f t="shared" si="91"/>
        <v>2.723311546840951E-3</v>
      </c>
      <c r="H1579" s="122">
        <v>0.61869949999999996</v>
      </c>
      <c r="I1579" s="86">
        <v>1.6849114923747229E-3</v>
      </c>
      <c r="J1579" s="122">
        <v>0.61869949999999996</v>
      </c>
      <c r="K1579" s="86">
        <v>1.6849114923747229E-3</v>
      </c>
      <c r="L1579" s="122" t="str" cm="1">
        <f t="array" ref="L1579">_xlfn.SWITCH(A1579,
    "District of Columbia", _xlfn.XLOOKUP(R1579, '2015 O3 Growth Surrogates'!A:A, '2015 O3 Growth Surrogates'!H:H),
    "Maryland", _xlfn.XLOOKUP(R1579, '2015 O3 Growth Surrogates'!A:A, '2015 O3 Growth Surrogates'!I:I),
    "Virginia", _xlfn.XLOOKUP(R1579, '2015 O3 Growth Surrogates'!A:A, '2015 O3 Growth Surrogates'!J:J)
)</f>
        <v>No Growth</v>
      </c>
      <c r="M1579" s="133" cm="1">
        <f t="array" ref="M1579">_xlfn.SWITCH(L1579,
"Employment", INDEX('Coop GFs_CFs'!C:D, MATCH(B1579,'Coop GFs_CFs'!B:B,0),1),
"Population", INDEX('Coop GFs_CFs'!E:F, MATCH(B1579,'Coop GFs_CFs'!B:B,0),1),
"Household", INDEX('Coop GFs_CFs'!G:H, MATCH(B1579,'Coop GFs_CFs'!B:B,0),1),
"VMT", INDEX('Coop GFs_CFs'!I:J, MATCH(B1579,'Coop GFs_CFs'!B:B,0),1),
"Lane Mile", INDEX('Coop GFs_CFs'!K:L, MATCH(B1579,'Coop GFs_CFs'!B:B,0),1),
"Gas Sales", INDEX('Coop GFs_CFs'!M:N, MATCH(B1579,'Coop GFs_CFs'!B:B,0),1),
"No Growth", INDEX('Coop GFs_CFs'!O:P, MATCH(B1579,'Coop GFs_CFs'!B:B,0),1)
)</f>
        <v>1</v>
      </c>
      <c r="N1579" s="133" cm="1">
        <f t="array" ref="N1579">_xlfn.SWITCH(L1579,
"Employment", INDEX('Coop GFs_CFs'!C:D, MATCH(B1579,'Coop GFs_CFs'!B:B,0),2),
"Population", INDEX('Coop GFs_CFs'!E:F, MATCH(B1579,'Coop GFs_CFs'!B:B,0),2),
"Household", INDEX('Coop GFs_CFs'!G:H, MATCH(B1579,'Coop GFs_CFs'!B:B,0),2),
"VMT", INDEX('Coop GFs_CFs'!I:J, MATCH(B1579,'Coop GFs_CFs'!B:B,0),2),
"Lane Mile", INDEX('Coop GFs_CFs'!K:L, MATCH(B1579,'Coop GFs_CFs'!B:B,0),2),
"Gas Sales", INDEX('Coop GFs_CFs'!M:N, MATCH(B1579,'Coop GFs_CFs'!B:B,0),2),
"No Growth", INDEX('Coop GFs_CFs'!O:P, MATCH(B1579,'Coop GFs_CFs'!B:B,0),2)
)</f>
        <v>1</v>
      </c>
      <c r="O1579" s="133"/>
      <c r="P1579" s="86">
        <f t="shared" si="92"/>
        <v>1.68491149237237E-3</v>
      </c>
      <c r="Q1579" s="86">
        <f t="shared" si="93"/>
        <v>1.68491149237237E-3</v>
      </c>
      <c r="R1579" s="156" t="s">
        <v>788</v>
      </c>
      <c r="S1579" s="85" t="s">
        <v>316</v>
      </c>
      <c r="T1579" s="85" t="s">
        <v>493</v>
      </c>
      <c r="U1579" s="85" t="s">
        <v>785</v>
      </c>
      <c r="V1579" s="85" t="s">
        <v>786</v>
      </c>
      <c r="W1579" s="85" t="s">
        <v>789</v>
      </c>
      <c r="X1579" s="85" t="s">
        <v>330</v>
      </c>
      <c r="Z1579" s="42" t="s">
        <v>2937</v>
      </c>
      <c r="AA1579"/>
    </row>
    <row r="1580" spans="1:27" s="39" customFormat="1" x14ac:dyDescent="0.35">
      <c r="A1580" s="85" t="s">
        <v>497</v>
      </c>
      <c r="B1580" s="87">
        <v>24017</v>
      </c>
      <c r="C1580" s="87" t="s">
        <v>10</v>
      </c>
      <c r="D1580" s="86">
        <v>0.20494390000000001</v>
      </c>
      <c r="E1580" s="86">
        <f>SUMIFS('Ratios_MARAMA-VA'!T:T, 'Ratios_MARAMA-VA'!AA:AA, Z1580)</f>
        <v>0.20494389999971199</v>
      </c>
      <c r="F1580" s="86">
        <f>SUMIFS('Ratios_MARAMA-VA'!J:J, 'Ratios_MARAMA-VA'!AA:AA, Z1580)</f>
        <v>5.5812608932383797E-4</v>
      </c>
      <c r="G1580" s="122">
        <f t="shared" si="91"/>
        <v>2.7233115468409761E-3</v>
      </c>
      <c r="H1580" s="122">
        <v>0.20494390000000001</v>
      </c>
      <c r="I1580" s="86">
        <v>5.5812608932462239E-4</v>
      </c>
      <c r="J1580" s="122">
        <v>0.20494390000000001</v>
      </c>
      <c r="K1580" s="86">
        <v>5.5812608932462239E-4</v>
      </c>
      <c r="L1580" s="122" t="str" cm="1">
        <f t="array" ref="L1580">_xlfn.SWITCH(A1580,
    "District of Columbia", _xlfn.XLOOKUP(R1580, '2015 O3 Growth Surrogates'!A:A, '2015 O3 Growth Surrogates'!H:H),
    "Maryland", _xlfn.XLOOKUP(R1580, '2015 O3 Growth Surrogates'!A:A, '2015 O3 Growth Surrogates'!I:I),
    "Virginia", _xlfn.XLOOKUP(R1580, '2015 O3 Growth Surrogates'!A:A, '2015 O3 Growth Surrogates'!J:J)
)</f>
        <v>No Growth</v>
      </c>
      <c r="M1580" s="133" cm="1">
        <f t="array" ref="M1580">_xlfn.SWITCH(L1580,
"Employment", INDEX('Coop GFs_CFs'!C:D, MATCH(B1580,'Coop GFs_CFs'!B:B,0),1),
"Population", INDEX('Coop GFs_CFs'!E:F, MATCH(B1580,'Coop GFs_CFs'!B:B,0),1),
"Household", INDEX('Coop GFs_CFs'!G:H, MATCH(B1580,'Coop GFs_CFs'!B:B,0),1),
"VMT", INDEX('Coop GFs_CFs'!I:J, MATCH(B1580,'Coop GFs_CFs'!B:B,0),1),
"Lane Mile", INDEX('Coop GFs_CFs'!K:L, MATCH(B1580,'Coop GFs_CFs'!B:B,0),1),
"Gas Sales", INDEX('Coop GFs_CFs'!M:N, MATCH(B1580,'Coop GFs_CFs'!B:B,0),1),
"No Growth", INDEX('Coop GFs_CFs'!O:P, MATCH(B1580,'Coop GFs_CFs'!B:B,0),1)
)</f>
        <v>1</v>
      </c>
      <c r="N1580" s="133" cm="1">
        <f t="array" ref="N1580">_xlfn.SWITCH(L1580,
"Employment", INDEX('Coop GFs_CFs'!C:D, MATCH(B1580,'Coop GFs_CFs'!B:B,0),2),
"Population", INDEX('Coop GFs_CFs'!E:F, MATCH(B1580,'Coop GFs_CFs'!B:B,0),2),
"Household", INDEX('Coop GFs_CFs'!G:H, MATCH(B1580,'Coop GFs_CFs'!B:B,0),2),
"VMT", INDEX('Coop GFs_CFs'!I:J, MATCH(B1580,'Coop GFs_CFs'!B:B,0),2),
"Lane Mile", INDEX('Coop GFs_CFs'!K:L, MATCH(B1580,'Coop GFs_CFs'!B:B,0),2),
"Gas Sales", INDEX('Coop GFs_CFs'!M:N, MATCH(B1580,'Coop GFs_CFs'!B:B,0),2),
"No Growth", INDEX('Coop GFs_CFs'!O:P, MATCH(B1580,'Coop GFs_CFs'!B:B,0),2)
)</f>
        <v>1</v>
      </c>
      <c r="O1580" s="133"/>
      <c r="P1580" s="86">
        <f t="shared" si="92"/>
        <v>5.5812608932383797E-4</v>
      </c>
      <c r="Q1580" s="86">
        <f t="shared" si="93"/>
        <v>5.5812608932383797E-4</v>
      </c>
      <c r="R1580" s="156" t="s">
        <v>788</v>
      </c>
      <c r="S1580" s="85" t="s">
        <v>316</v>
      </c>
      <c r="T1580" s="85" t="s">
        <v>493</v>
      </c>
      <c r="U1580" s="85" t="s">
        <v>785</v>
      </c>
      <c r="V1580" s="85" t="s">
        <v>786</v>
      </c>
      <c r="W1580" s="85" t="s">
        <v>789</v>
      </c>
      <c r="X1580" s="85" t="s">
        <v>330</v>
      </c>
      <c r="Z1580" s="42" t="s">
        <v>2930</v>
      </c>
      <c r="AA1580"/>
    </row>
    <row r="1581" spans="1:27" s="39" customFormat="1" x14ac:dyDescent="0.35">
      <c r="A1581" s="85" t="s">
        <v>497</v>
      </c>
      <c r="B1581" s="87">
        <v>24017</v>
      </c>
      <c r="C1581" s="87" t="s">
        <v>12</v>
      </c>
      <c r="D1581" s="86">
        <v>0.77878689999999995</v>
      </c>
      <c r="E1581" s="86">
        <f>SUMIFS('Ratios_MARAMA-VA'!T:T, 'Ratios_MARAMA-VA'!AA:AA, Z1581)</f>
        <v>0.77878689999890804</v>
      </c>
      <c r="F1581" s="86">
        <f>SUMIFS('Ratios_MARAMA-VA'!J:J, 'Ratios_MARAMA-VA'!AA:AA, Z1581)</f>
        <v>2.1208793572954901E-3</v>
      </c>
      <c r="G1581" s="122">
        <f t="shared" si="91"/>
        <v>2.7233115468409444E-3</v>
      </c>
      <c r="H1581" s="122">
        <v>0.77878689999999995</v>
      </c>
      <c r="I1581" s="86">
        <v>2.1208793572984638E-3</v>
      </c>
      <c r="J1581" s="122">
        <v>0.77878689999999995</v>
      </c>
      <c r="K1581" s="86">
        <v>2.1208793572984638E-3</v>
      </c>
      <c r="L1581" s="122" t="str" cm="1">
        <f t="array" ref="L1581">_xlfn.SWITCH(A1581,
    "District of Columbia", _xlfn.XLOOKUP(R1581, '2015 O3 Growth Surrogates'!A:A, '2015 O3 Growth Surrogates'!H:H),
    "Maryland", _xlfn.XLOOKUP(R1581, '2015 O3 Growth Surrogates'!A:A, '2015 O3 Growth Surrogates'!I:I),
    "Virginia", _xlfn.XLOOKUP(R1581, '2015 O3 Growth Surrogates'!A:A, '2015 O3 Growth Surrogates'!J:J)
)</f>
        <v>No Growth</v>
      </c>
      <c r="M1581" s="133" cm="1">
        <f t="array" ref="M1581">_xlfn.SWITCH(L1581,
"Employment", INDEX('Coop GFs_CFs'!C:D, MATCH(B1581,'Coop GFs_CFs'!B:B,0),1),
"Population", INDEX('Coop GFs_CFs'!E:F, MATCH(B1581,'Coop GFs_CFs'!B:B,0),1),
"Household", INDEX('Coop GFs_CFs'!G:H, MATCH(B1581,'Coop GFs_CFs'!B:B,0),1),
"VMT", INDEX('Coop GFs_CFs'!I:J, MATCH(B1581,'Coop GFs_CFs'!B:B,0),1),
"Lane Mile", INDEX('Coop GFs_CFs'!K:L, MATCH(B1581,'Coop GFs_CFs'!B:B,0),1),
"Gas Sales", INDEX('Coop GFs_CFs'!M:N, MATCH(B1581,'Coop GFs_CFs'!B:B,0),1),
"No Growth", INDEX('Coop GFs_CFs'!O:P, MATCH(B1581,'Coop GFs_CFs'!B:B,0),1)
)</f>
        <v>1</v>
      </c>
      <c r="N1581" s="133" cm="1">
        <f t="array" ref="N1581">_xlfn.SWITCH(L1581,
"Employment", INDEX('Coop GFs_CFs'!C:D, MATCH(B1581,'Coop GFs_CFs'!B:B,0),2),
"Population", INDEX('Coop GFs_CFs'!E:F, MATCH(B1581,'Coop GFs_CFs'!B:B,0),2),
"Household", INDEX('Coop GFs_CFs'!G:H, MATCH(B1581,'Coop GFs_CFs'!B:B,0),2),
"VMT", INDEX('Coop GFs_CFs'!I:J, MATCH(B1581,'Coop GFs_CFs'!B:B,0),2),
"Lane Mile", INDEX('Coop GFs_CFs'!K:L, MATCH(B1581,'Coop GFs_CFs'!B:B,0),2),
"Gas Sales", INDEX('Coop GFs_CFs'!M:N, MATCH(B1581,'Coop GFs_CFs'!B:B,0),2),
"No Growth", INDEX('Coop GFs_CFs'!O:P, MATCH(B1581,'Coop GFs_CFs'!B:B,0),2)
)</f>
        <v>1</v>
      </c>
      <c r="O1581" s="133"/>
      <c r="P1581" s="86">
        <f t="shared" si="92"/>
        <v>2.1208793572954901E-3</v>
      </c>
      <c r="Q1581" s="86">
        <f t="shared" si="93"/>
        <v>2.1208793572954901E-3</v>
      </c>
      <c r="R1581" s="156" t="s">
        <v>788</v>
      </c>
      <c r="S1581" s="85" t="s">
        <v>316</v>
      </c>
      <c r="T1581" s="85" t="s">
        <v>493</v>
      </c>
      <c r="U1581" s="85" t="s">
        <v>785</v>
      </c>
      <c r="V1581" s="85" t="s">
        <v>786</v>
      </c>
      <c r="W1581" s="85" t="s">
        <v>789</v>
      </c>
      <c r="X1581" s="85" t="s">
        <v>330</v>
      </c>
      <c r="Z1581" s="42" t="s">
        <v>2938</v>
      </c>
      <c r="AA1581"/>
    </row>
    <row r="1582" spans="1:27" s="39" customFormat="1" x14ac:dyDescent="0.35">
      <c r="A1582" s="85" t="s">
        <v>497</v>
      </c>
      <c r="B1582" s="87">
        <v>24021</v>
      </c>
      <c r="C1582" s="87" t="s">
        <v>10</v>
      </c>
      <c r="D1582" s="86">
        <v>0.55770640000000005</v>
      </c>
      <c r="E1582" s="86">
        <f>SUMIFS('Ratios_MARAMA-VA'!T:T, 'Ratios_MARAMA-VA'!AA:AA, Z1582)</f>
        <v>0.557706399999219</v>
      </c>
      <c r="F1582" s="86">
        <f>SUMIFS('Ratios_MARAMA-VA'!J:J, 'Ratios_MARAMA-VA'!AA:AA, Z1582)</f>
        <v>1.5188082788649699E-3</v>
      </c>
      <c r="G1582" s="122">
        <f t="shared" si="91"/>
        <v>2.7233115468409488E-3</v>
      </c>
      <c r="H1582" s="122">
        <v>0.55770640000000005</v>
      </c>
      <c r="I1582" s="86">
        <v>1.5188082788670971E-3</v>
      </c>
      <c r="J1582" s="122">
        <v>0.55770640000000005</v>
      </c>
      <c r="K1582" s="86">
        <v>1.5188082788670971E-3</v>
      </c>
      <c r="L1582" s="122" t="str" cm="1">
        <f t="array" ref="L1582">_xlfn.SWITCH(A1582,
    "District of Columbia", _xlfn.XLOOKUP(R1582, '2015 O3 Growth Surrogates'!A:A, '2015 O3 Growth Surrogates'!H:H),
    "Maryland", _xlfn.XLOOKUP(R1582, '2015 O3 Growth Surrogates'!A:A, '2015 O3 Growth Surrogates'!I:I),
    "Virginia", _xlfn.XLOOKUP(R1582, '2015 O3 Growth Surrogates'!A:A, '2015 O3 Growth Surrogates'!J:J)
)</f>
        <v>No Growth</v>
      </c>
      <c r="M1582" s="133" cm="1">
        <f t="array" ref="M1582">_xlfn.SWITCH(L1582,
"Employment", INDEX('Coop GFs_CFs'!C:D, MATCH(B1582,'Coop GFs_CFs'!B:B,0),1),
"Population", INDEX('Coop GFs_CFs'!E:F, MATCH(B1582,'Coop GFs_CFs'!B:B,0),1),
"Household", INDEX('Coop GFs_CFs'!G:H, MATCH(B1582,'Coop GFs_CFs'!B:B,0),1),
"VMT", INDEX('Coop GFs_CFs'!I:J, MATCH(B1582,'Coop GFs_CFs'!B:B,0),1),
"Lane Mile", INDEX('Coop GFs_CFs'!K:L, MATCH(B1582,'Coop GFs_CFs'!B:B,0),1),
"Gas Sales", INDEX('Coop GFs_CFs'!M:N, MATCH(B1582,'Coop GFs_CFs'!B:B,0),1),
"No Growth", INDEX('Coop GFs_CFs'!O:P, MATCH(B1582,'Coop GFs_CFs'!B:B,0),1)
)</f>
        <v>1</v>
      </c>
      <c r="N1582" s="133" cm="1">
        <f t="array" ref="N1582">_xlfn.SWITCH(L1582,
"Employment", INDEX('Coop GFs_CFs'!C:D, MATCH(B1582,'Coop GFs_CFs'!B:B,0),2),
"Population", INDEX('Coop GFs_CFs'!E:F, MATCH(B1582,'Coop GFs_CFs'!B:B,0),2),
"Household", INDEX('Coop GFs_CFs'!G:H, MATCH(B1582,'Coop GFs_CFs'!B:B,0),2),
"VMT", INDEX('Coop GFs_CFs'!I:J, MATCH(B1582,'Coop GFs_CFs'!B:B,0),2),
"Lane Mile", INDEX('Coop GFs_CFs'!K:L, MATCH(B1582,'Coop GFs_CFs'!B:B,0),2),
"Gas Sales", INDEX('Coop GFs_CFs'!M:N, MATCH(B1582,'Coop GFs_CFs'!B:B,0),2),
"No Growth", INDEX('Coop GFs_CFs'!O:P, MATCH(B1582,'Coop GFs_CFs'!B:B,0),2)
)</f>
        <v>1</v>
      </c>
      <c r="O1582" s="133"/>
      <c r="P1582" s="86">
        <f t="shared" si="92"/>
        <v>1.5188082788649699E-3</v>
      </c>
      <c r="Q1582" s="86">
        <f t="shared" si="93"/>
        <v>1.5188082788649699E-3</v>
      </c>
      <c r="R1582" s="156" t="s">
        <v>788</v>
      </c>
      <c r="S1582" s="85" t="s">
        <v>316</v>
      </c>
      <c r="T1582" s="85" t="s">
        <v>493</v>
      </c>
      <c r="U1582" s="85" t="s">
        <v>785</v>
      </c>
      <c r="V1582" s="85" t="s">
        <v>786</v>
      </c>
      <c r="W1582" s="85" t="s">
        <v>789</v>
      </c>
      <c r="X1582" s="85" t="s">
        <v>330</v>
      </c>
      <c r="Z1582" s="42" t="s">
        <v>2931</v>
      </c>
      <c r="AA1582"/>
    </row>
    <row r="1583" spans="1:27" s="39" customFormat="1" x14ac:dyDescent="0.35">
      <c r="A1583" s="85" t="s">
        <v>497</v>
      </c>
      <c r="B1583" s="87">
        <v>24021</v>
      </c>
      <c r="C1583" s="87" t="s">
        <v>12</v>
      </c>
      <c r="D1583" s="86">
        <v>2.1192839999999999</v>
      </c>
      <c r="E1583" s="86">
        <f>SUMIFS('Ratios_MARAMA-VA'!T:T, 'Ratios_MARAMA-VA'!AA:AA, Z1583)</f>
        <v>2.1192839999970299</v>
      </c>
      <c r="F1583" s="86">
        <f>SUMIFS('Ratios_MARAMA-VA'!J:J, 'Ratios_MARAMA-VA'!AA:AA, Z1583)</f>
        <v>5.7714705882272298E-3</v>
      </c>
      <c r="G1583" s="122">
        <f t="shared" si="91"/>
        <v>2.72331154684097E-3</v>
      </c>
      <c r="H1583" s="122">
        <v>2.1192839999999999</v>
      </c>
      <c r="I1583" s="86">
        <v>5.771470588235318E-3</v>
      </c>
      <c r="J1583" s="122">
        <v>2.1192839999999999</v>
      </c>
      <c r="K1583" s="86">
        <v>5.771470588235318E-3</v>
      </c>
      <c r="L1583" s="122" t="str" cm="1">
        <f t="array" ref="L1583">_xlfn.SWITCH(A1583,
    "District of Columbia", _xlfn.XLOOKUP(R1583, '2015 O3 Growth Surrogates'!A:A, '2015 O3 Growth Surrogates'!H:H),
    "Maryland", _xlfn.XLOOKUP(R1583, '2015 O3 Growth Surrogates'!A:A, '2015 O3 Growth Surrogates'!I:I),
    "Virginia", _xlfn.XLOOKUP(R1583, '2015 O3 Growth Surrogates'!A:A, '2015 O3 Growth Surrogates'!J:J)
)</f>
        <v>No Growth</v>
      </c>
      <c r="M1583" s="133" cm="1">
        <f t="array" ref="M1583">_xlfn.SWITCH(L1583,
"Employment", INDEX('Coop GFs_CFs'!C:D, MATCH(B1583,'Coop GFs_CFs'!B:B,0),1),
"Population", INDEX('Coop GFs_CFs'!E:F, MATCH(B1583,'Coop GFs_CFs'!B:B,0),1),
"Household", INDEX('Coop GFs_CFs'!G:H, MATCH(B1583,'Coop GFs_CFs'!B:B,0),1),
"VMT", INDEX('Coop GFs_CFs'!I:J, MATCH(B1583,'Coop GFs_CFs'!B:B,0),1),
"Lane Mile", INDEX('Coop GFs_CFs'!K:L, MATCH(B1583,'Coop GFs_CFs'!B:B,0),1),
"Gas Sales", INDEX('Coop GFs_CFs'!M:N, MATCH(B1583,'Coop GFs_CFs'!B:B,0),1),
"No Growth", INDEX('Coop GFs_CFs'!O:P, MATCH(B1583,'Coop GFs_CFs'!B:B,0),1)
)</f>
        <v>1</v>
      </c>
      <c r="N1583" s="133" cm="1">
        <f t="array" ref="N1583">_xlfn.SWITCH(L1583,
"Employment", INDEX('Coop GFs_CFs'!C:D, MATCH(B1583,'Coop GFs_CFs'!B:B,0),2),
"Population", INDEX('Coop GFs_CFs'!E:F, MATCH(B1583,'Coop GFs_CFs'!B:B,0),2),
"Household", INDEX('Coop GFs_CFs'!G:H, MATCH(B1583,'Coop GFs_CFs'!B:B,0),2),
"VMT", INDEX('Coop GFs_CFs'!I:J, MATCH(B1583,'Coop GFs_CFs'!B:B,0),2),
"Lane Mile", INDEX('Coop GFs_CFs'!K:L, MATCH(B1583,'Coop GFs_CFs'!B:B,0),2),
"Gas Sales", INDEX('Coop GFs_CFs'!M:N, MATCH(B1583,'Coop GFs_CFs'!B:B,0),2),
"No Growth", INDEX('Coop GFs_CFs'!O:P, MATCH(B1583,'Coop GFs_CFs'!B:B,0),2)
)</f>
        <v>1</v>
      </c>
      <c r="O1583" s="133"/>
      <c r="P1583" s="86">
        <f t="shared" si="92"/>
        <v>5.7714705882272298E-3</v>
      </c>
      <c r="Q1583" s="86">
        <f t="shared" si="93"/>
        <v>5.7714705882272298E-3</v>
      </c>
      <c r="R1583" s="156" t="s">
        <v>788</v>
      </c>
      <c r="S1583" s="85" t="s">
        <v>316</v>
      </c>
      <c r="T1583" s="85" t="s">
        <v>493</v>
      </c>
      <c r="U1583" s="85" t="s">
        <v>785</v>
      </c>
      <c r="V1583" s="85" t="s">
        <v>786</v>
      </c>
      <c r="W1583" s="85" t="s">
        <v>789</v>
      </c>
      <c r="X1583" s="85" t="s">
        <v>330</v>
      </c>
      <c r="Z1583" s="42" t="s">
        <v>2944</v>
      </c>
      <c r="AA1583"/>
    </row>
    <row r="1584" spans="1:27" s="39" customFormat="1" x14ac:dyDescent="0.35">
      <c r="A1584" s="85" t="s">
        <v>497</v>
      </c>
      <c r="B1584" s="87">
        <v>24031</v>
      </c>
      <c r="C1584" s="87" t="s">
        <v>10</v>
      </c>
      <c r="D1584" s="86">
        <v>0.21959970000000001</v>
      </c>
      <c r="E1584" s="86">
        <f>SUMIFS('Ratios_MARAMA-VA'!T:T, 'Ratios_MARAMA-VA'!AA:AA, Z1584)</f>
        <v>0.21959969999969201</v>
      </c>
      <c r="F1584" s="86">
        <f>SUMIFS('Ratios_MARAMA-VA'!J:J, 'Ratios_MARAMA-VA'!AA:AA, Z1584)</f>
        <v>5.9803839869197197E-4</v>
      </c>
      <c r="G1584" s="122">
        <f t="shared" si="91"/>
        <v>2.7233115468409601E-3</v>
      </c>
      <c r="H1584" s="122">
        <v>0.21959970000000001</v>
      </c>
      <c r="I1584" s="86">
        <v>5.9803839869281082E-4</v>
      </c>
      <c r="J1584" s="122">
        <v>0.21959970000000001</v>
      </c>
      <c r="K1584" s="86">
        <v>5.9803839869281082E-4</v>
      </c>
      <c r="L1584" s="122" t="str" cm="1">
        <f t="array" ref="L1584">_xlfn.SWITCH(A1584,
    "District of Columbia", _xlfn.XLOOKUP(R1584, '2015 O3 Growth Surrogates'!A:A, '2015 O3 Growth Surrogates'!H:H),
    "Maryland", _xlfn.XLOOKUP(R1584, '2015 O3 Growth Surrogates'!A:A, '2015 O3 Growth Surrogates'!I:I),
    "Virginia", _xlfn.XLOOKUP(R1584, '2015 O3 Growth Surrogates'!A:A, '2015 O3 Growth Surrogates'!J:J)
)</f>
        <v>No Growth</v>
      </c>
      <c r="M1584" s="133" cm="1">
        <f t="array" ref="M1584">_xlfn.SWITCH(L1584,
"Employment", INDEX('Coop GFs_CFs'!C:D, MATCH(B1584,'Coop GFs_CFs'!B:B,0),1),
"Population", INDEX('Coop GFs_CFs'!E:F, MATCH(B1584,'Coop GFs_CFs'!B:B,0),1),
"Household", INDEX('Coop GFs_CFs'!G:H, MATCH(B1584,'Coop GFs_CFs'!B:B,0),1),
"VMT", INDEX('Coop GFs_CFs'!I:J, MATCH(B1584,'Coop GFs_CFs'!B:B,0),1),
"Lane Mile", INDEX('Coop GFs_CFs'!K:L, MATCH(B1584,'Coop GFs_CFs'!B:B,0),1),
"Gas Sales", INDEX('Coop GFs_CFs'!M:N, MATCH(B1584,'Coop GFs_CFs'!B:B,0),1),
"No Growth", INDEX('Coop GFs_CFs'!O:P, MATCH(B1584,'Coop GFs_CFs'!B:B,0),1)
)</f>
        <v>1</v>
      </c>
      <c r="N1584" s="133" cm="1">
        <f t="array" ref="N1584">_xlfn.SWITCH(L1584,
"Employment", INDEX('Coop GFs_CFs'!C:D, MATCH(B1584,'Coop GFs_CFs'!B:B,0),2),
"Population", INDEX('Coop GFs_CFs'!E:F, MATCH(B1584,'Coop GFs_CFs'!B:B,0),2),
"Household", INDEX('Coop GFs_CFs'!G:H, MATCH(B1584,'Coop GFs_CFs'!B:B,0),2),
"VMT", INDEX('Coop GFs_CFs'!I:J, MATCH(B1584,'Coop GFs_CFs'!B:B,0),2),
"Lane Mile", INDEX('Coop GFs_CFs'!K:L, MATCH(B1584,'Coop GFs_CFs'!B:B,0),2),
"Gas Sales", INDEX('Coop GFs_CFs'!M:N, MATCH(B1584,'Coop GFs_CFs'!B:B,0),2),
"No Growth", INDEX('Coop GFs_CFs'!O:P, MATCH(B1584,'Coop GFs_CFs'!B:B,0),2)
)</f>
        <v>1</v>
      </c>
      <c r="O1584" s="133"/>
      <c r="P1584" s="86">
        <f t="shared" si="92"/>
        <v>5.9803839869197197E-4</v>
      </c>
      <c r="Q1584" s="86">
        <f t="shared" si="93"/>
        <v>5.9803839869197197E-4</v>
      </c>
      <c r="R1584" s="156" t="s">
        <v>788</v>
      </c>
      <c r="S1584" s="85" t="s">
        <v>316</v>
      </c>
      <c r="T1584" s="85" t="s">
        <v>493</v>
      </c>
      <c r="U1584" s="85" t="s">
        <v>785</v>
      </c>
      <c r="V1584" s="85" t="s">
        <v>786</v>
      </c>
      <c r="W1584" s="85" t="s">
        <v>789</v>
      </c>
      <c r="X1584" s="85" t="s">
        <v>330</v>
      </c>
      <c r="Z1584" s="42" t="s">
        <v>2932</v>
      </c>
      <c r="AA1584"/>
    </row>
    <row r="1585" spans="1:27" s="39" customFormat="1" x14ac:dyDescent="0.35">
      <c r="A1585" s="85" t="s">
        <v>497</v>
      </c>
      <c r="B1585" s="87">
        <v>24031</v>
      </c>
      <c r="C1585" s="87" t="s">
        <v>12</v>
      </c>
      <c r="D1585" s="86">
        <v>0.83447879999999997</v>
      </c>
      <c r="E1585" s="86">
        <f>SUMIFS('Ratios_MARAMA-VA'!T:T, 'Ratios_MARAMA-VA'!AA:AA, Z1585)</f>
        <v>0.83447879999883401</v>
      </c>
      <c r="F1585" s="86">
        <f>SUMIFS('Ratios_MARAMA-VA'!J:J, 'Ratios_MARAMA-VA'!AA:AA, Z1585)</f>
        <v>2.2725457516308001E-3</v>
      </c>
      <c r="G1585" s="122">
        <f t="shared" si="91"/>
        <v>2.7233115468409449E-3</v>
      </c>
      <c r="H1585" s="122">
        <v>0.83447879999999997</v>
      </c>
      <c r="I1585" s="86">
        <v>2.2725457516339755E-3</v>
      </c>
      <c r="J1585" s="122">
        <v>0.83447879999999997</v>
      </c>
      <c r="K1585" s="86">
        <v>2.2725457516339755E-3</v>
      </c>
      <c r="L1585" s="122" t="str" cm="1">
        <f t="array" ref="L1585">_xlfn.SWITCH(A1585,
    "District of Columbia", _xlfn.XLOOKUP(R1585, '2015 O3 Growth Surrogates'!A:A, '2015 O3 Growth Surrogates'!H:H),
    "Maryland", _xlfn.XLOOKUP(R1585, '2015 O3 Growth Surrogates'!A:A, '2015 O3 Growth Surrogates'!I:I),
    "Virginia", _xlfn.XLOOKUP(R1585, '2015 O3 Growth Surrogates'!A:A, '2015 O3 Growth Surrogates'!J:J)
)</f>
        <v>No Growth</v>
      </c>
      <c r="M1585" s="133" cm="1">
        <f t="array" ref="M1585">_xlfn.SWITCH(L1585,
"Employment", INDEX('Coop GFs_CFs'!C:D, MATCH(B1585,'Coop GFs_CFs'!B:B,0),1),
"Population", INDEX('Coop GFs_CFs'!E:F, MATCH(B1585,'Coop GFs_CFs'!B:B,0),1),
"Household", INDEX('Coop GFs_CFs'!G:H, MATCH(B1585,'Coop GFs_CFs'!B:B,0),1),
"VMT", INDEX('Coop GFs_CFs'!I:J, MATCH(B1585,'Coop GFs_CFs'!B:B,0),1),
"Lane Mile", INDEX('Coop GFs_CFs'!K:L, MATCH(B1585,'Coop GFs_CFs'!B:B,0),1),
"Gas Sales", INDEX('Coop GFs_CFs'!M:N, MATCH(B1585,'Coop GFs_CFs'!B:B,0),1),
"No Growth", INDEX('Coop GFs_CFs'!O:P, MATCH(B1585,'Coop GFs_CFs'!B:B,0),1)
)</f>
        <v>1</v>
      </c>
      <c r="N1585" s="133" cm="1">
        <f t="array" ref="N1585">_xlfn.SWITCH(L1585,
"Employment", INDEX('Coop GFs_CFs'!C:D, MATCH(B1585,'Coop GFs_CFs'!B:B,0),2),
"Population", INDEX('Coop GFs_CFs'!E:F, MATCH(B1585,'Coop GFs_CFs'!B:B,0),2),
"Household", INDEX('Coop GFs_CFs'!G:H, MATCH(B1585,'Coop GFs_CFs'!B:B,0),2),
"VMT", INDEX('Coop GFs_CFs'!I:J, MATCH(B1585,'Coop GFs_CFs'!B:B,0),2),
"Lane Mile", INDEX('Coop GFs_CFs'!K:L, MATCH(B1585,'Coop GFs_CFs'!B:B,0),2),
"Gas Sales", INDEX('Coop GFs_CFs'!M:N, MATCH(B1585,'Coop GFs_CFs'!B:B,0),2),
"No Growth", INDEX('Coop GFs_CFs'!O:P, MATCH(B1585,'Coop GFs_CFs'!B:B,0),2)
)</f>
        <v>1</v>
      </c>
      <c r="O1585" s="133"/>
      <c r="P1585" s="86">
        <f t="shared" si="92"/>
        <v>2.2725457516308001E-3</v>
      </c>
      <c r="Q1585" s="86">
        <f t="shared" si="93"/>
        <v>2.2725457516308001E-3</v>
      </c>
      <c r="R1585" s="156" t="s">
        <v>788</v>
      </c>
      <c r="S1585" s="85" t="s">
        <v>316</v>
      </c>
      <c r="T1585" s="85" t="s">
        <v>493</v>
      </c>
      <c r="U1585" s="85" t="s">
        <v>785</v>
      </c>
      <c r="V1585" s="85" t="s">
        <v>786</v>
      </c>
      <c r="W1585" s="85" t="s">
        <v>789</v>
      </c>
      <c r="X1585" s="85" t="s">
        <v>330</v>
      </c>
      <c r="Z1585" s="42" t="s">
        <v>2945</v>
      </c>
      <c r="AA1585"/>
    </row>
    <row r="1586" spans="1:27" s="39" customFormat="1" x14ac:dyDescent="0.35">
      <c r="A1586" s="85" t="s">
        <v>497</v>
      </c>
      <c r="B1586" s="87">
        <v>24033</v>
      </c>
      <c r="C1586" s="87" t="s">
        <v>10</v>
      </c>
      <c r="D1586" s="86">
        <v>0.1609766</v>
      </c>
      <c r="E1586" s="86">
        <f>SUMIFS('Ratios_MARAMA-VA'!T:T, 'Ratios_MARAMA-VA'!AA:AA, Z1586)</f>
        <v>0.16097659999977501</v>
      </c>
      <c r="F1586" s="86">
        <f>SUMIFS('Ratios_MARAMA-VA'!J:J, 'Ratios_MARAMA-VA'!AA:AA, Z1586)</f>
        <v>4.3838943355058299E-4</v>
      </c>
      <c r="G1586" s="122">
        <f t="shared" si="91"/>
        <v>2.7233115468409427E-3</v>
      </c>
      <c r="H1586" s="122">
        <v>0.1609766</v>
      </c>
      <c r="I1586" s="86">
        <v>4.3838943355119567E-4</v>
      </c>
      <c r="J1586" s="122">
        <v>0.1609766</v>
      </c>
      <c r="K1586" s="86">
        <v>4.3838943355119567E-4</v>
      </c>
      <c r="L1586" s="122" t="str" cm="1">
        <f t="array" ref="L1586">_xlfn.SWITCH(A1586,
    "District of Columbia", _xlfn.XLOOKUP(R1586, '2015 O3 Growth Surrogates'!A:A, '2015 O3 Growth Surrogates'!H:H),
    "Maryland", _xlfn.XLOOKUP(R1586, '2015 O3 Growth Surrogates'!A:A, '2015 O3 Growth Surrogates'!I:I),
    "Virginia", _xlfn.XLOOKUP(R1586, '2015 O3 Growth Surrogates'!A:A, '2015 O3 Growth Surrogates'!J:J)
)</f>
        <v>No Growth</v>
      </c>
      <c r="M1586" s="133" cm="1">
        <f t="array" ref="M1586">_xlfn.SWITCH(L1586,
"Employment", INDEX('Coop GFs_CFs'!C:D, MATCH(B1586,'Coop GFs_CFs'!B:B,0),1),
"Population", INDEX('Coop GFs_CFs'!E:F, MATCH(B1586,'Coop GFs_CFs'!B:B,0),1),
"Household", INDEX('Coop GFs_CFs'!G:H, MATCH(B1586,'Coop GFs_CFs'!B:B,0),1),
"VMT", INDEX('Coop GFs_CFs'!I:J, MATCH(B1586,'Coop GFs_CFs'!B:B,0),1),
"Lane Mile", INDEX('Coop GFs_CFs'!K:L, MATCH(B1586,'Coop GFs_CFs'!B:B,0),1),
"Gas Sales", INDEX('Coop GFs_CFs'!M:N, MATCH(B1586,'Coop GFs_CFs'!B:B,0),1),
"No Growth", INDEX('Coop GFs_CFs'!O:P, MATCH(B1586,'Coop GFs_CFs'!B:B,0),1)
)</f>
        <v>1</v>
      </c>
      <c r="N1586" s="133" cm="1">
        <f t="array" ref="N1586">_xlfn.SWITCH(L1586,
"Employment", INDEX('Coop GFs_CFs'!C:D, MATCH(B1586,'Coop GFs_CFs'!B:B,0),2),
"Population", INDEX('Coop GFs_CFs'!E:F, MATCH(B1586,'Coop GFs_CFs'!B:B,0),2),
"Household", INDEX('Coop GFs_CFs'!G:H, MATCH(B1586,'Coop GFs_CFs'!B:B,0),2),
"VMT", INDEX('Coop GFs_CFs'!I:J, MATCH(B1586,'Coop GFs_CFs'!B:B,0),2),
"Lane Mile", INDEX('Coop GFs_CFs'!K:L, MATCH(B1586,'Coop GFs_CFs'!B:B,0),2),
"Gas Sales", INDEX('Coop GFs_CFs'!M:N, MATCH(B1586,'Coop GFs_CFs'!B:B,0),2),
"No Growth", INDEX('Coop GFs_CFs'!O:P, MATCH(B1586,'Coop GFs_CFs'!B:B,0),2)
)</f>
        <v>1</v>
      </c>
      <c r="O1586" s="133"/>
      <c r="P1586" s="86">
        <f t="shared" si="92"/>
        <v>4.3838943355058299E-4</v>
      </c>
      <c r="Q1586" s="86">
        <f t="shared" si="93"/>
        <v>4.3838943355058299E-4</v>
      </c>
      <c r="R1586" s="156" t="s">
        <v>788</v>
      </c>
      <c r="S1586" s="85" t="s">
        <v>316</v>
      </c>
      <c r="T1586" s="85" t="s">
        <v>493</v>
      </c>
      <c r="U1586" s="85" t="s">
        <v>785</v>
      </c>
      <c r="V1586" s="85" t="s">
        <v>786</v>
      </c>
      <c r="W1586" s="85" t="s">
        <v>789</v>
      </c>
      <c r="X1586" s="85" t="s">
        <v>330</v>
      </c>
      <c r="Z1586" s="42" t="s">
        <v>2933</v>
      </c>
      <c r="AA1586"/>
    </row>
    <row r="1587" spans="1:27" s="39" customFormat="1" x14ac:dyDescent="0.35">
      <c r="A1587" s="85" t="s">
        <v>497</v>
      </c>
      <c r="B1587" s="87">
        <v>24033</v>
      </c>
      <c r="C1587" s="87" t="s">
        <v>12</v>
      </c>
      <c r="D1587" s="86">
        <v>0.611711</v>
      </c>
      <c r="E1587" s="86">
        <f>SUMIFS('Ratios_MARAMA-VA'!T:T, 'Ratios_MARAMA-VA'!AA:AA, Z1587)</f>
        <v>0.61171099999914202</v>
      </c>
      <c r="F1587" s="86">
        <f>SUMIFS('Ratios_MARAMA-VA'!J:J, 'Ratios_MARAMA-VA'!AA:AA, Z1587)</f>
        <v>1.6658796296272901E-3</v>
      </c>
      <c r="G1587" s="122">
        <f t="shared" si="91"/>
        <v>2.7233115468409536E-3</v>
      </c>
      <c r="H1587" s="122">
        <v>0.611711</v>
      </c>
      <c r="I1587" s="86">
        <v>1.6658796296296265E-3</v>
      </c>
      <c r="J1587" s="122">
        <v>0.611711</v>
      </c>
      <c r="K1587" s="86">
        <v>1.6658796296296265E-3</v>
      </c>
      <c r="L1587" s="122" t="str" cm="1">
        <f t="array" ref="L1587">_xlfn.SWITCH(A1587,
    "District of Columbia", _xlfn.XLOOKUP(R1587, '2015 O3 Growth Surrogates'!A:A, '2015 O3 Growth Surrogates'!H:H),
    "Maryland", _xlfn.XLOOKUP(R1587, '2015 O3 Growth Surrogates'!A:A, '2015 O3 Growth Surrogates'!I:I),
    "Virginia", _xlfn.XLOOKUP(R1587, '2015 O3 Growth Surrogates'!A:A, '2015 O3 Growth Surrogates'!J:J)
)</f>
        <v>No Growth</v>
      </c>
      <c r="M1587" s="133" cm="1">
        <f t="array" ref="M1587">_xlfn.SWITCH(L1587,
"Employment", INDEX('Coop GFs_CFs'!C:D, MATCH(B1587,'Coop GFs_CFs'!B:B,0),1),
"Population", INDEX('Coop GFs_CFs'!E:F, MATCH(B1587,'Coop GFs_CFs'!B:B,0),1),
"Household", INDEX('Coop GFs_CFs'!G:H, MATCH(B1587,'Coop GFs_CFs'!B:B,0),1),
"VMT", INDEX('Coop GFs_CFs'!I:J, MATCH(B1587,'Coop GFs_CFs'!B:B,0),1),
"Lane Mile", INDEX('Coop GFs_CFs'!K:L, MATCH(B1587,'Coop GFs_CFs'!B:B,0),1),
"Gas Sales", INDEX('Coop GFs_CFs'!M:N, MATCH(B1587,'Coop GFs_CFs'!B:B,0),1),
"No Growth", INDEX('Coop GFs_CFs'!O:P, MATCH(B1587,'Coop GFs_CFs'!B:B,0),1)
)</f>
        <v>1</v>
      </c>
      <c r="N1587" s="133" cm="1">
        <f t="array" ref="N1587">_xlfn.SWITCH(L1587,
"Employment", INDEX('Coop GFs_CFs'!C:D, MATCH(B1587,'Coop GFs_CFs'!B:B,0),2),
"Population", INDEX('Coop GFs_CFs'!E:F, MATCH(B1587,'Coop GFs_CFs'!B:B,0),2),
"Household", INDEX('Coop GFs_CFs'!G:H, MATCH(B1587,'Coop GFs_CFs'!B:B,0),2),
"VMT", INDEX('Coop GFs_CFs'!I:J, MATCH(B1587,'Coop GFs_CFs'!B:B,0),2),
"Lane Mile", INDEX('Coop GFs_CFs'!K:L, MATCH(B1587,'Coop GFs_CFs'!B:B,0),2),
"Gas Sales", INDEX('Coop GFs_CFs'!M:N, MATCH(B1587,'Coop GFs_CFs'!B:B,0),2),
"No Growth", INDEX('Coop GFs_CFs'!O:P, MATCH(B1587,'Coop GFs_CFs'!B:B,0),2)
)</f>
        <v>1</v>
      </c>
      <c r="O1587" s="133"/>
      <c r="P1587" s="86">
        <f t="shared" si="92"/>
        <v>1.6658796296272901E-3</v>
      </c>
      <c r="Q1587" s="86">
        <f t="shared" si="93"/>
        <v>1.6658796296272901E-3</v>
      </c>
      <c r="R1587" s="156" t="s">
        <v>788</v>
      </c>
      <c r="S1587" s="85" t="s">
        <v>316</v>
      </c>
      <c r="T1587" s="85" t="s">
        <v>493</v>
      </c>
      <c r="U1587" s="85" t="s">
        <v>785</v>
      </c>
      <c r="V1587" s="85" t="s">
        <v>786</v>
      </c>
      <c r="W1587" s="85" t="s">
        <v>789</v>
      </c>
      <c r="X1587" s="85" t="s">
        <v>330</v>
      </c>
      <c r="Z1587" s="42" t="s">
        <v>2946</v>
      </c>
      <c r="AA1587"/>
    </row>
    <row r="1588" spans="1:27" s="39" customFormat="1" x14ac:dyDescent="0.35">
      <c r="A1588" s="85" t="s">
        <v>811</v>
      </c>
      <c r="B1588" s="87">
        <v>51059</v>
      </c>
      <c r="C1588" s="87" t="s">
        <v>10</v>
      </c>
      <c r="D1588" s="86">
        <v>0.14294599999999999</v>
      </c>
      <c r="E1588" s="86">
        <f>SUMIFS('Ratios_MARAMA-VA'!T:T, 'Ratios_MARAMA-VA'!AA:AA, Z1588)</f>
        <v>0.142945999999785</v>
      </c>
      <c r="F1588" s="86">
        <f>SUMIFS('Ratios_MARAMA-VA'!J:J, 'Ratios_MARAMA-VA'!AA:AA, Z1588)</f>
        <v>2.5446575919379599E-4</v>
      </c>
      <c r="G1588" s="122">
        <f t="shared" si="91"/>
        <v>1.7801530591564558E-3</v>
      </c>
      <c r="H1588" s="122">
        <v>0.14294599999999999</v>
      </c>
      <c r="I1588" s="86">
        <v>2.5446575919417871E-4</v>
      </c>
      <c r="J1588" s="122">
        <v>0.14294599999999999</v>
      </c>
      <c r="K1588" s="86">
        <v>2.5446575919417871E-4</v>
      </c>
      <c r="L1588" s="122" t="str" cm="1">
        <f t="array" ref="L1588">_xlfn.SWITCH(A1588,
    "District of Columbia", _xlfn.XLOOKUP(R1588, '2015 O3 Growth Surrogates'!A:A, '2015 O3 Growth Surrogates'!H:H),
    "Maryland", _xlfn.XLOOKUP(R1588, '2015 O3 Growth Surrogates'!A:A, '2015 O3 Growth Surrogates'!I:I),
    "Virginia", _xlfn.XLOOKUP(R1588, '2015 O3 Growth Surrogates'!A:A, '2015 O3 Growth Surrogates'!J:J)
)</f>
        <v>No Growth</v>
      </c>
      <c r="M1588" s="133" cm="1">
        <f t="array" ref="M1588">_xlfn.SWITCH(L1588,
"Employment", INDEX('Coop GFs_CFs'!C:D, MATCH(B1588,'Coop GFs_CFs'!B:B,0),1),
"Population", INDEX('Coop GFs_CFs'!E:F, MATCH(B1588,'Coop GFs_CFs'!B:B,0),1),
"Household", INDEX('Coop GFs_CFs'!G:H, MATCH(B1588,'Coop GFs_CFs'!B:B,0),1),
"VMT", INDEX('Coop GFs_CFs'!I:J, MATCH(B1588,'Coop GFs_CFs'!B:B,0),1),
"Lane Mile", INDEX('Coop GFs_CFs'!K:L, MATCH(B1588,'Coop GFs_CFs'!B:B,0),1),
"Gas Sales", INDEX('Coop GFs_CFs'!M:N, MATCH(B1588,'Coop GFs_CFs'!B:B,0),1),
"No Growth", INDEX('Coop GFs_CFs'!O:P, MATCH(B1588,'Coop GFs_CFs'!B:B,0),1)
)</f>
        <v>1</v>
      </c>
      <c r="N1588" s="133" cm="1">
        <f t="array" ref="N1588">_xlfn.SWITCH(L1588,
"Employment", INDEX('Coop GFs_CFs'!C:D, MATCH(B1588,'Coop GFs_CFs'!B:B,0),2),
"Population", INDEX('Coop GFs_CFs'!E:F, MATCH(B1588,'Coop GFs_CFs'!B:B,0),2),
"Household", INDEX('Coop GFs_CFs'!G:H, MATCH(B1588,'Coop GFs_CFs'!B:B,0),2),
"VMT", INDEX('Coop GFs_CFs'!I:J, MATCH(B1588,'Coop GFs_CFs'!B:B,0),2),
"Lane Mile", INDEX('Coop GFs_CFs'!K:L, MATCH(B1588,'Coop GFs_CFs'!B:B,0),2),
"Gas Sales", INDEX('Coop GFs_CFs'!M:N, MATCH(B1588,'Coop GFs_CFs'!B:B,0),2),
"No Growth", INDEX('Coop GFs_CFs'!O:P, MATCH(B1588,'Coop GFs_CFs'!B:B,0),2)
)</f>
        <v>1</v>
      </c>
      <c r="O1588" s="133"/>
      <c r="P1588" s="86">
        <f t="shared" si="92"/>
        <v>2.5446575919379599E-4</v>
      </c>
      <c r="Q1588" s="86">
        <f t="shared" si="93"/>
        <v>2.5446575919379599E-4</v>
      </c>
      <c r="R1588" s="156" t="s">
        <v>788</v>
      </c>
      <c r="S1588" s="85" t="s">
        <v>316</v>
      </c>
      <c r="T1588" s="85" t="s">
        <v>493</v>
      </c>
      <c r="U1588" s="85" t="s">
        <v>785</v>
      </c>
      <c r="V1588" s="85" t="s">
        <v>786</v>
      </c>
      <c r="W1588" s="85" t="s">
        <v>789</v>
      </c>
      <c r="X1588" s="85" t="s">
        <v>330</v>
      </c>
      <c r="Z1588" s="42" t="s">
        <v>2934</v>
      </c>
      <c r="AA1588"/>
    </row>
    <row r="1589" spans="1:27" s="39" customFormat="1" x14ac:dyDescent="0.35">
      <c r="A1589" s="85" t="s">
        <v>811</v>
      </c>
      <c r="B1589" s="87">
        <v>51059</v>
      </c>
      <c r="C1589" s="87" t="s">
        <v>12</v>
      </c>
      <c r="D1589" s="86">
        <v>0.54319479999999998</v>
      </c>
      <c r="E1589" s="86">
        <f>SUMIFS('Ratios_MARAMA-VA'!T:T, 'Ratios_MARAMA-VA'!AA:AA, Z1589)</f>
        <v>0.54319479999918696</v>
      </c>
      <c r="F1589" s="86">
        <f>SUMIFS('Ratios_MARAMA-VA'!J:J, 'Ratios_MARAMA-VA'!AA:AA, Z1589)</f>
        <v>9.6696988493642398E-4</v>
      </c>
      <c r="G1589" s="122">
        <f t="shared" si="91"/>
        <v>1.7801530591564413E-3</v>
      </c>
      <c r="H1589" s="122">
        <v>0.54319479999999998</v>
      </c>
      <c r="I1589" s="86">
        <v>9.6696988493787128E-4</v>
      </c>
      <c r="J1589" s="122">
        <v>0.54319479999999998</v>
      </c>
      <c r="K1589" s="86">
        <v>9.6696988493787128E-4</v>
      </c>
      <c r="L1589" s="122" t="str" cm="1">
        <f t="array" ref="L1589">_xlfn.SWITCH(A1589,
    "District of Columbia", _xlfn.XLOOKUP(R1589, '2015 O3 Growth Surrogates'!A:A, '2015 O3 Growth Surrogates'!H:H),
    "Maryland", _xlfn.XLOOKUP(R1589, '2015 O3 Growth Surrogates'!A:A, '2015 O3 Growth Surrogates'!I:I),
    "Virginia", _xlfn.XLOOKUP(R1589, '2015 O3 Growth Surrogates'!A:A, '2015 O3 Growth Surrogates'!J:J)
)</f>
        <v>No Growth</v>
      </c>
      <c r="M1589" s="133" cm="1">
        <f t="array" ref="M1589">_xlfn.SWITCH(L1589,
"Employment", INDEX('Coop GFs_CFs'!C:D, MATCH(B1589,'Coop GFs_CFs'!B:B,0),1),
"Population", INDEX('Coop GFs_CFs'!E:F, MATCH(B1589,'Coop GFs_CFs'!B:B,0),1),
"Household", INDEX('Coop GFs_CFs'!G:H, MATCH(B1589,'Coop GFs_CFs'!B:B,0),1),
"VMT", INDEX('Coop GFs_CFs'!I:J, MATCH(B1589,'Coop GFs_CFs'!B:B,0),1),
"Lane Mile", INDEX('Coop GFs_CFs'!K:L, MATCH(B1589,'Coop GFs_CFs'!B:B,0),1),
"Gas Sales", INDEX('Coop GFs_CFs'!M:N, MATCH(B1589,'Coop GFs_CFs'!B:B,0),1),
"No Growth", INDEX('Coop GFs_CFs'!O:P, MATCH(B1589,'Coop GFs_CFs'!B:B,0),1)
)</f>
        <v>1</v>
      </c>
      <c r="N1589" s="133" cm="1">
        <f t="array" ref="N1589">_xlfn.SWITCH(L1589,
"Employment", INDEX('Coop GFs_CFs'!C:D, MATCH(B1589,'Coop GFs_CFs'!B:B,0),2),
"Population", INDEX('Coop GFs_CFs'!E:F, MATCH(B1589,'Coop GFs_CFs'!B:B,0),2),
"Household", INDEX('Coop GFs_CFs'!G:H, MATCH(B1589,'Coop GFs_CFs'!B:B,0),2),
"VMT", INDEX('Coop GFs_CFs'!I:J, MATCH(B1589,'Coop GFs_CFs'!B:B,0),2),
"Lane Mile", INDEX('Coop GFs_CFs'!K:L, MATCH(B1589,'Coop GFs_CFs'!B:B,0),2),
"Gas Sales", INDEX('Coop GFs_CFs'!M:N, MATCH(B1589,'Coop GFs_CFs'!B:B,0),2),
"No Growth", INDEX('Coop GFs_CFs'!O:P, MATCH(B1589,'Coop GFs_CFs'!B:B,0),2)
)</f>
        <v>1</v>
      </c>
      <c r="O1589" s="133"/>
      <c r="P1589" s="86">
        <f t="shared" si="92"/>
        <v>9.6696988493642398E-4</v>
      </c>
      <c r="Q1589" s="86">
        <f t="shared" si="93"/>
        <v>9.6696988493642398E-4</v>
      </c>
      <c r="R1589" s="156" t="s">
        <v>788</v>
      </c>
      <c r="S1589" s="85" t="s">
        <v>316</v>
      </c>
      <c r="T1589" s="85" t="s">
        <v>493</v>
      </c>
      <c r="U1589" s="85" t="s">
        <v>785</v>
      </c>
      <c r="V1589" s="85" t="s">
        <v>786</v>
      </c>
      <c r="W1589" s="85" t="s">
        <v>789</v>
      </c>
      <c r="X1589" s="85" t="s">
        <v>330</v>
      </c>
      <c r="Z1589" s="42" t="s">
        <v>2947</v>
      </c>
      <c r="AA1589"/>
    </row>
    <row r="1590" spans="1:27" s="39" customFormat="1" x14ac:dyDescent="0.35">
      <c r="A1590" s="85" t="s">
        <v>811</v>
      </c>
      <c r="B1590" s="87">
        <v>51107</v>
      </c>
      <c r="C1590" s="87" t="s">
        <v>10</v>
      </c>
      <c r="D1590" s="86">
        <v>0.37306830000000002</v>
      </c>
      <c r="E1590" s="86">
        <f>SUMIFS('Ratios_MARAMA-VA'!T:T, 'Ratios_MARAMA-VA'!AA:AA, Z1590)</f>
        <v>0.37306829999943802</v>
      </c>
      <c r="F1590" s="86">
        <f>SUMIFS('Ratios_MARAMA-VA'!J:J, 'Ratios_MARAMA-VA'!AA:AA, Z1590)</f>
        <v>6.6411867551829896E-4</v>
      </c>
      <c r="G1590" s="122">
        <f t="shared" si="91"/>
        <v>1.7801530591564584E-3</v>
      </c>
      <c r="H1590" s="122">
        <v>0.37306830000000002</v>
      </c>
      <c r="I1590" s="86">
        <v>6.6411867551929946E-4</v>
      </c>
      <c r="J1590" s="122">
        <v>0.37306830000000002</v>
      </c>
      <c r="K1590" s="86">
        <v>6.6411867551929946E-4</v>
      </c>
      <c r="L1590" s="122" t="str" cm="1">
        <f t="array" ref="L1590">_xlfn.SWITCH(A1590,
    "District of Columbia", _xlfn.XLOOKUP(R1590, '2015 O3 Growth Surrogates'!A:A, '2015 O3 Growth Surrogates'!H:H),
    "Maryland", _xlfn.XLOOKUP(R1590, '2015 O3 Growth Surrogates'!A:A, '2015 O3 Growth Surrogates'!I:I),
    "Virginia", _xlfn.XLOOKUP(R1590, '2015 O3 Growth Surrogates'!A:A, '2015 O3 Growth Surrogates'!J:J)
)</f>
        <v>No Growth</v>
      </c>
      <c r="M1590" s="133" cm="1">
        <f t="array" ref="M1590">_xlfn.SWITCH(L1590,
"Employment", INDEX('Coop GFs_CFs'!C:D, MATCH(B1590,'Coop GFs_CFs'!B:B,0),1),
"Population", INDEX('Coop GFs_CFs'!E:F, MATCH(B1590,'Coop GFs_CFs'!B:B,0),1),
"Household", INDEX('Coop GFs_CFs'!G:H, MATCH(B1590,'Coop GFs_CFs'!B:B,0),1),
"VMT", INDEX('Coop GFs_CFs'!I:J, MATCH(B1590,'Coop GFs_CFs'!B:B,0),1),
"Lane Mile", INDEX('Coop GFs_CFs'!K:L, MATCH(B1590,'Coop GFs_CFs'!B:B,0),1),
"Gas Sales", INDEX('Coop GFs_CFs'!M:N, MATCH(B1590,'Coop GFs_CFs'!B:B,0),1),
"No Growth", INDEX('Coop GFs_CFs'!O:P, MATCH(B1590,'Coop GFs_CFs'!B:B,0),1)
)</f>
        <v>1</v>
      </c>
      <c r="N1590" s="133" cm="1">
        <f t="array" ref="N1590">_xlfn.SWITCH(L1590,
"Employment", INDEX('Coop GFs_CFs'!C:D, MATCH(B1590,'Coop GFs_CFs'!B:B,0),2),
"Population", INDEX('Coop GFs_CFs'!E:F, MATCH(B1590,'Coop GFs_CFs'!B:B,0),2),
"Household", INDEX('Coop GFs_CFs'!G:H, MATCH(B1590,'Coop GFs_CFs'!B:B,0),2),
"VMT", INDEX('Coop GFs_CFs'!I:J, MATCH(B1590,'Coop GFs_CFs'!B:B,0),2),
"Lane Mile", INDEX('Coop GFs_CFs'!K:L, MATCH(B1590,'Coop GFs_CFs'!B:B,0),2),
"Gas Sales", INDEX('Coop GFs_CFs'!M:N, MATCH(B1590,'Coop GFs_CFs'!B:B,0),2),
"No Growth", INDEX('Coop GFs_CFs'!O:P, MATCH(B1590,'Coop GFs_CFs'!B:B,0),2)
)</f>
        <v>1</v>
      </c>
      <c r="O1590" s="133"/>
      <c r="P1590" s="86">
        <f t="shared" si="92"/>
        <v>6.6411867551829896E-4</v>
      </c>
      <c r="Q1590" s="86">
        <f t="shared" si="93"/>
        <v>6.6411867551829896E-4</v>
      </c>
      <c r="R1590" s="156" t="s">
        <v>788</v>
      </c>
      <c r="S1590" s="85" t="s">
        <v>316</v>
      </c>
      <c r="T1590" s="85" t="s">
        <v>493</v>
      </c>
      <c r="U1590" s="85" t="s">
        <v>785</v>
      </c>
      <c r="V1590" s="85" t="s">
        <v>786</v>
      </c>
      <c r="W1590" s="85" t="s">
        <v>789</v>
      </c>
      <c r="X1590" s="85" t="s">
        <v>330</v>
      </c>
      <c r="Z1590" s="42" t="s">
        <v>2935</v>
      </c>
      <c r="AA1590"/>
    </row>
    <row r="1591" spans="1:27" s="39" customFormat="1" x14ac:dyDescent="0.35">
      <c r="A1591" s="85" t="s">
        <v>811</v>
      </c>
      <c r="B1591" s="87">
        <v>51107</v>
      </c>
      <c r="C1591" s="87" t="s">
        <v>12</v>
      </c>
      <c r="D1591" s="86">
        <v>1.417659</v>
      </c>
      <c r="E1591" s="86">
        <f>SUMIFS('Ratios_MARAMA-VA'!T:T, 'Ratios_MARAMA-VA'!AA:AA, Z1591)</f>
        <v>1.4176589999978699</v>
      </c>
      <c r="F1591" s="86">
        <f>SUMIFS('Ratios_MARAMA-VA'!J:J, 'Ratios_MARAMA-VA'!AA:AA, Z1591)</f>
        <v>2.5236500056868799E-3</v>
      </c>
      <c r="G1591" s="122">
        <f t="shared" si="91"/>
        <v>1.7801530591564487E-3</v>
      </c>
      <c r="H1591" s="122">
        <v>1.417659</v>
      </c>
      <c r="I1591" s="86">
        <v>2.523650005690672E-3</v>
      </c>
      <c r="J1591" s="122">
        <v>1.417659</v>
      </c>
      <c r="K1591" s="86">
        <v>2.523650005690672E-3</v>
      </c>
      <c r="L1591" s="122" t="str" cm="1">
        <f t="array" ref="L1591">_xlfn.SWITCH(A1591,
    "District of Columbia", _xlfn.XLOOKUP(R1591, '2015 O3 Growth Surrogates'!A:A, '2015 O3 Growth Surrogates'!H:H),
    "Maryland", _xlfn.XLOOKUP(R1591, '2015 O3 Growth Surrogates'!A:A, '2015 O3 Growth Surrogates'!I:I),
    "Virginia", _xlfn.XLOOKUP(R1591, '2015 O3 Growth Surrogates'!A:A, '2015 O3 Growth Surrogates'!J:J)
)</f>
        <v>No Growth</v>
      </c>
      <c r="M1591" s="133" cm="1">
        <f t="array" ref="M1591">_xlfn.SWITCH(L1591,
"Employment", INDEX('Coop GFs_CFs'!C:D, MATCH(B1591,'Coop GFs_CFs'!B:B,0),1),
"Population", INDEX('Coop GFs_CFs'!E:F, MATCH(B1591,'Coop GFs_CFs'!B:B,0),1),
"Household", INDEX('Coop GFs_CFs'!G:H, MATCH(B1591,'Coop GFs_CFs'!B:B,0),1),
"VMT", INDEX('Coop GFs_CFs'!I:J, MATCH(B1591,'Coop GFs_CFs'!B:B,0),1),
"Lane Mile", INDEX('Coop GFs_CFs'!K:L, MATCH(B1591,'Coop GFs_CFs'!B:B,0),1),
"Gas Sales", INDEX('Coop GFs_CFs'!M:N, MATCH(B1591,'Coop GFs_CFs'!B:B,0),1),
"No Growth", INDEX('Coop GFs_CFs'!O:P, MATCH(B1591,'Coop GFs_CFs'!B:B,0),1)
)</f>
        <v>1</v>
      </c>
      <c r="N1591" s="133" cm="1">
        <f t="array" ref="N1591">_xlfn.SWITCH(L1591,
"Employment", INDEX('Coop GFs_CFs'!C:D, MATCH(B1591,'Coop GFs_CFs'!B:B,0),2),
"Population", INDEX('Coop GFs_CFs'!E:F, MATCH(B1591,'Coop GFs_CFs'!B:B,0),2),
"Household", INDEX('Coop GFs_CFs'!G:H, MATCH(B1591,'Coop GFs_CFs'!B:B,0),2),
"VMT", INDEX('Coop GFs_CFs'!I:J, MATCH(B1591,'Coop GFs_CFs'!B:B,0),2),
"Lane Mile", INDEX('Coop GFs_CFs'!K:L, MATCH(B1591,'Coop GFs_CFs'!B:B,0),2),
"Gas Sales", INDEX('Coop GFs_CFs'!M:N, MATCH(B1591,'Coop GFs_CFs'!B:B,0),2),
"No Growth", INDEX('Coop GFs_CFs'!O:P, MATCH(B1591,'Coop GFs_CFs'!B:B,0),2)
)</f>
        <v>1</v>
      </c>
      <c r="O1591" s="133"/>
      <c r="P1591" s="86">
        <f t="shared" si="92"/>
        <v>2.5236500056868799E-3</v>
      </c>
      <c r="Q1591" s="86">
        <f t="shared" si="93"/>
        <v>2.5236500056868799E-3</v>
      </c>
      <c r="R1591" s="156" t="s">
        <v>788</v>
      </c>
      <c r="S1591" s="85" t="s">
        <v>316</v>
      </c>
      <c r="T1591" s="85" t="s">
        <v>493</v>
      </c>
      <c r="U1591" s="85" t="s">
        <v>785</v>
      </c>
      <c r="V1591" s="85" t="s">
        <v>786</v>
      </c>
      <c r="W1591" s="85" t="s">
        <v>789</v>
      </c>
      <c r="X1591" s="85" t="s">
        <v>330</v>
      </c>
      <c r="Z1591" s="42" t="s">
        <v>2948</v>
      </c>
      <c r="AA1591"/>
    </row>
    <row r="1592" spans="1:27" s="39" customFormat="1" x14ac:dyDescent="0.35">
      <c r="A1592" s="85" t="s">
        <v>811</v>
      </c>
      <c r="B1592" s="87">
        <v>51153</v>
      </c>
      <c r="C1592" s="87" t="s">
        <v>10</v>
      </c>
      <c r="D1592" s="86">
        <v>0.15876779999999999</v>
      </c>
      <c r="E1592" s="86">
        <f>SUMIFS('Ratios_MARAMA-VA'!T:T, 'Ratios_MARAMA-VA'!AA:AA, Z1592)</f>
        <v>0.15876779999976201</v>
      </c>
      <c r="F1592" s="86">
        <f>SUMIFS('Ratios_MARAMA-VA'!J:J, 'Ratios_MARAMA-VA'!AA:AA, Z1592)</f>
        <v>2.8263098486511402E-4</v>
      </c>
      <c r="G1592" s="122">
        <f t="shared" si="91"/>
        <v>1.7801530591564391E-3</v>
      </c>
      <c r="H1592" s="122">
        <v>0.15876779999999999</v>
      </c>
      <c r="I1592" s="86">
        <v>2.8263098486553767E-4</v>
      </c>
      <c r="J1592" s="122">
        <v>0.15876779999999999</v>
      </c>
      <c r="K1592" s="86">
        <v>2.8263098486553767E-4</v>
      </c>
      <c r="L1592" s="122" t="str" cm="1">
        <f t="array" ref="L1592">_xlfn.SWITCH(A1592,
    "District of Columbia", _xlfn.XLOOKUP(R1592, '2015 O3 Growth Surrogates'!A:A, '2015 O3 Growth Surrogates'!H:H),
    "Maryland", _xlfn.XLOOKUP(R1592, '2015 O3 Growth Surrogates'!A:A, '2015 O3 Growth Surrogates'!I:I),
    "Virginia", _xlfn.XLOOKUP(R1592, '2015 O3 Growth Surrogates'!A:A, '2015 O3 Growth Surrogates'!J:J)
)</f>
        <v>No Growth</v>
      </c>
      <c r="M1592" s="133" cm="1">
        <f t="array" ref="M1592">_xlfn.SWITCH(L1592,
"Employment", INDEX('Coop GFs_CFs'!C:D, MATCH(B1592,'Coop GFs_CFs'!B:B,0),1),
"Population", INDEX('Coop GFs_CFs'!E:F, MATCH(B1592,'Coop GFs_CFs'!B:B,0),1),
"Household", INDEX('Coop GFs_CFs'!G:H, MATCH(B1592,'Coop GFs_CFs'!B:B,0),1),
"VMT", INDEX('Coop GFs_CFs'!I:J, MATCH(B1592,'Coop GFs_CFs'!B:B,0),1),
"Lane Mile", INDEX('Coop GFs_CFs'!K:L, MATCH(B1592,'Coop GFs_CFs'!B:B,0),1),
"Gas Sales", INDEX('Coop GFs_CFs'!M:N, MATCH(B1592,'Coop GFs_CFs'!B:B,0),1),
"No Growth", INDEX('Coop GFs_CFs'!O:P, MATCH(B1592,'Coop GFs_CFs'!B:B,0),1)
)</f>
        <v>1</v>
      </c>
      <c r="N1592" s="133" cm="1">
        <f t="array" ref="N1592">_xlfn.SWITCH(L1592,
"Employment", INDEX('Coop GFs_CFs'!C:D, MATCH(B1592,'Coop GFs_CFs'!B:B,0),2),
"Population", INDEX('Coop GFs_CFs'!E:F, MATCH(B1592,'Coop GFs_CFs'!B:B,0),2),
"Household", INDEX('Coop GFs_CFs'!G:H, MATCH(B1592,'Coop GFs_CFs'!B:B,0),2),
"VMT", INDEX('Coop GFs_CFs'!I:J, MATCH(B1592,'Coop GFs_CFs'!B:B,0),2),
"Lane Mile", INDEX('Coop GFs_CFs'!K:L, MATCH(B1592,'Coop GFs_CFs'!B:B,0),2),
"Gas Sales", INDEX('Coop GFs_CFs'!M:N, MATCH(B1592,'Coop GFs_CFs'!B:B,0),2),
"No Growth", INDEX('Coop GFs_CFs'!O:P, MATCH(B1592,'Coop GFs_CFs'!B:B,0),2)
)</f>
        <v>1</v>
      </c>
      <c r="O1592" s="133"/>
      <c r="P1592" s="86">
        <f t="shared" si="92"/>
        <v>2.8263098486511402E-4</v>
      </c>
      <c r="Q1592" s="86">
        <f t="shared" si="93"/>
        <v>2.8263098486511402E-4</v>
      </c>
      <c r="R1592" s="156" t="s">
        <v>788</v>
      </c>
      <c r="S1592" s="85" t="s">
        <v>316</v>
      </c>
      <c r="T1592" s="85" t="s">
        <v>493</v>
      </c>
      <c r="U1592" s="85" t="s">
        <v>785</v>
      </c>
      <c r="V1592" s="85" t="s">
        <v>786</v>
      </c>
      <c r="W1592" s="85" t="s">
        <v>789</v>
      </c>
      <c r="X1592" s="85" t="s">
        <v>330</v>
      </c>
      <c r="Z1592" s="42" t="s">
        <v>2936</v>
      </c>
      <c r="AA1592"/>
    </row>
    <row r="1593" spans="1:27" s="39" customFormat="1" x14ac:dyDescent="0.35">
      <c r="A1593" s="85" t="s">
        <v>811</v>
      </c>
      <c r="B1593" s="87">
        <v>51153</v>
      </c>
      <c r="C1593" s="87" t="s">
        <v>12</v>
      </c>
      <c r="D1593" s="86">
        <v>0.60331760000000001</v>
      </c>
      <c r="E1593" s="86">
        <f>SUMIFS('Ratios_MARAMA-VA'!T:T, 'Ratios_MARAMA-VA'!AA:AA, Z1593)</f>
        <v>0.60331759999909296</v>
      </c>
      <c r="F1593" s="86">
        <f>SUMIFS('Ratios_MARAMA-VA'!J:J, 'Ratios_MARAMA-VA'!AA:AA, Z1593)</f>
        <v>1.07399767128131E-3</v>
      </c>
      <c r="G1593" s="122">
        <f t="shared" ref="G1593:G1656" si="94">F1593/E1593</f>
        <v>1.7801530591564454E-3</v>
      </c>
      <c r="H1593" s="122">
        <v>0.60331760000000001</v>
      </c>
      <c r="I1593" s="86">
        <v>1.0739976712829246E-3</v>
      </c>
      <c r="J1593" s="122">
        <v>0.60331760000000001</v>
      </c>
      <c r="K1593" s="86">
        <v>1.0739976712829246E-3</v>
      </c>
      <c r="L1593" s="122" t="str" cm="1">
        <f t="array" ref="L1593">_xlfn.SWITCH(A1593,
    "District of Columbia", _xlfn.XLOOKUP(R1593, '2015 O3 Growth Surrogates'!A:A, '2015 O3 Growth Surrogates'!H:H),
    "Maryland", _xlfn.XLOOKUP(R1593, '2015 O3 Growth Surrogates'!A:A, '2015 O3 Growth Surrogates'!I:I),
    "Virginia", _xlfn.XLOOKUP(R1593, '2015 O3 Growth Surrogates'!A:A, '2015 O3 Growth Surrogates'!J:J)
)</f>
        <v>No Growth</v>
      </c>
      <c r="M1593" s="133" cm="1">
        <f t="array" ref="M1593">_xlfn.SWITCH(L1593,
"Employment", INDEX('Coop GFs_CFs'!C:D, MATCH(B1593,'Coop GFs_CFs'!B:B,0),1),
"Population", INDEX('Coop GFs_CFs'!E:F, MATCH(B1593,'Coop GFs_CFs'!B:B,0),1),
"Household", INDEX('Coop GFs_CFs'!G:H, MATCH(B1593,'Coop GFs_CFs'!B:B,0),1),
"VMT", INDEX('Coop GFs_CFs'!I:J, MATCH(B1593,'Coop GFs_CFs'!B:B,0),1),
"Lane Mile", INDEX('Coop GFs_CFs'!K:L, MATCH(B1593,'Coop GFs_CFs'!B:B,0),1),
"Gas Sales", INDEX('Coop GFs_CFs'!M:N, MATCH(B1593,'Coop GFs_CFs'!B:B,0),1),
"No Growth", INDEX('Coop GFs_CFs'!O:P, MATCH(B1593,'Coop GFs_CFs'!B:B,0),1)
)</f>
        <v>1</v>
      </c>
      <c r="N1593" s="133" cm="1">
        <f t="array" ref="N1593">_xlfn.SWITCH(L1593,
"Employment", INDEX('Coop GFs_CFs'!C:D, MATCH(B1593,'Coop GFs_CFs'!B:B,0),2),
"Population", INDEX('Coop GFs_CFs'!E:F, MATCH(B1593,'Coop GFs_CFs'!B:B,0),2),
"Household", INDEX('Coop GFs_CFs'!G:H, MATCH(B1593,'Coop GFs_CFs'!B:B,0),2),
"VMT", INDEX('Coop GFs_CFs'!I:J, MATCH(B1593,'Coop GFs_CFs'!B:B,0),2),
"Lane Mile", INDEX('Coop GFs_CFs'!K:L, MATCH(B1593,'Coop GFs_CFs'!B:B,0),2),
"Gas Sales", INDEX('Coop GFs_CFs'!M:N, MATCH(B1593,'Coop GFs_CFs'!B:B,0),2),
"No Growth", INDEX('Coop GFs_CFs'!O:P, MATCH(B1593,'Coop GFs_CFs'!B:B,0),2)
)</f>
        <v>1</v>
      </c>
      <c r="O1593" s="133"/>
      <c r="P1593" s="86">
        <f t="shared" si="92"/>
        <v>1.07399767128131E-3</v>
      </c>
      <c r="Q1593" s="86">
        <f t="shared" si="93"/>
        <v>1.07399767128131E-3</v>
      </c>
      <c r="R1593" s="156" t="s">
        <v>788</v>
      </c>
      <c r="S1593" s="85" t="s">
        <v>316</v>
      </c>
      <c r="T1593" s="85" t="s">
        <v>493</v>
      </c>
      <c r="U1593" s="85" t="s">
        <v>785</v>
      </c>
      <c r="V1593" s="85" t="s">
        <v>786</v>
      </c>
      <c r="W1593" s="85" t="s">
        <v>789</v>
      </c>
      <c r="X1593" s="85" t="s">
        <v>330</v>
      </c>
      <c r="Z1593" s="42" t="s">
        <v>2949</v>
      </c>
      <c r="AA1593"/>
    </row>
    <row r="1594" spans="1:27" s="39" customFormat="1" x14ac:dyDescent="0.35">
      <c r="A1594" s="85" t="s">
        <v>497</v>
      </c>
      <c r="B1594" s="87">
        <v>24009</v>
      </c>
      <c r="C1594" s="87" t="s">
        <v>10</v>
      </c>
      <c r="D1594" s="86">
        <v>8.5811440000000001</v>
      </c>
      <c r="E1594" s="86">
        <f>SUMIFS('Ratios_MARAMA-VA'!T:T, 'Ratios_MARAMA-VA'!AA:AA, Z1594)</f>
        <v>8.5811439999879902</v>
      </c>
      <c r="F1594" s="86">
        <f>SUMIFS('Ratios_MARAMA-VA'!J:J, 'Ratios_MARAMA-VA'!AA:AA, Z1594)</f>
        <v>2.3369128540272201E-2</v>
      </c>
      <c r="G1594" s="122">
        <f t="shared" si="94"/>
        <v>2.7233115468409466E-3</v>
      </c>
      <c r="H1594" s="122">
        <v>8.5811440000000001</v>
      </c>
      <c r="I1594" s="86">
        <v>2.3369128540304908E-2</v>
      </c>
      <c r="J1594" s="122">
        <v>8.5811440000000001</v>
      </c>
      <c r="K1594" s="86">
        <v>2.3369128540304908E-2</v>
      </c>
      <c r="L1594" s="122" t="str" cm="1">
        <f t="array" ref="L1594">_xlfn.SWITCH(A1594,
    "District of Columbia", _xlfn.XLOOKUP(R1594, '2015 O3 Growth Surrogates'!A:A, '2015 O3 Growth Surrogates'!H:H),
    "Maryland", _xlfn.XLOOKUP(R1594, '2015 O3 Growth Surrogates'!A:A, '2015 O3 Growth Surrogates'!I:I),
    "Virginia", _xlfn.XLOOKUP(R1594, '2015 O3 Growth Surrogates'!A:A, '2015 O3 Growth Surrogates'!J:J)
)</f>
        <v>No Growth</v>
      </c>
      <c r="M1594" s="133" cm="1">
        <f t="array" ref="M1594">_xlfn.SWITCH(L1594,
"Employment", INDEX('Coop GFs_CFs'!C:D, MATCH(B1594,'Coop GFs_CFs'!B:B,0),1),
"Population", INDEX('Coop GFs_CFs'!E:F, MATCH(B1594,'Coop GFs_CFs'!B:B,0),1),
"Household", INDEX('Coop GFs_CFs'!G:H, MATCH(B1594,'Coop GFs_CFs'!B:B,0),1),
"VMT", INDEX('Coop GFs_CFs'!I:J, MATCH(B1594,'Coop GFs_CFs'!B:B,0),1),
"Lane Mile", INDEX('Coop GFs_CFs'!K:L, MATCH(B1594,'Coop GFs_CFs'!B:B,0),1),
"Gas Sales", INDEX('Coop GFs_CFs'!M:N, MATCH(B1594,'Coop GFs_CFs'!B:B,0),1),
"No Growth", INDEX('Coop GFs_CFs'!O:P, MATCH(B1594,'Coop GFs_CFs'!B:B,0),1)
)</f>
        <v>1</v>
      </c>
      <c r="N1594" s="133" cm="1">
        <f t="array" ref="N1594">_xlfn.SWITCH(L1594,
"Employment", INDEX('Coop GFs_CFs'!C:D, MATCH(B1594,'Coop GFs_CFs'!B:B,0),2),
"Population", INDEX('Coop GFs_CFs'!E:F, MATCH(B1594,'Coop GFs_CFs'!B:B,0),2),
"Household", INDEX('Coop GFs_CFs'!G:H, MATCH(B1594,'Coop GFs_CFs'!B:B,0),2),
"VMT", INDEX('Coop GFs_CFs'!I:J, MATCH(B1594,'Coop GFs_CFs'!B:B,0),2),
"Lane Mile", INDEX('Coop GFs_CFs'!K:L, MATCH(B1594,'Coop GFs_CFs'!B:B,0),2),
"Gas Sales", INDEX('Coop GFs_CFs'!M:N, MATCH(B1594,'Coop GFs_CFs'!B:B,0),2),
"No Growth", INDEX('Coop GFs_CFs'!O:P, MATCH(B1594,'Coop GFs_CFs'!B:B,0),2)
)</f>
        <v>1</v>
      </c>
      <c r="O1594" s="133"/>
      <c r="P1594" s="86">
        <f t="shared" si="92"/>
        <v>2.3369128540272201E-2</v>
      </c>
      <c r="Q1594" s="86">
        <f t="shared" si="93"/>
        <v>2.3369128540272201E-2</v>
      </c>
      <c r="R1594" s="156" t="s">
        <v>784</v>
      </c>
      <c r="S1594" s="85" t="s">
        <v>316</v>
      </c>
      <c r="T1594" s="85" t="s">
        <v>493</v>
      </c>
      <c r="U1594" s="85" t="s">
        <v>785</v>
      </c>
      <c r="V1594" s="85" t="s">
        <v>786</v>
      </c>
      <c r="W1594" s="85" t="s">
        <v>787</v>
      </c>
      <c r="X1594" s="85" t="s">
        <v>330</v>
      </c>
      <c r="Z1594" s="42" t="s">
        <v>2950</v>
      </c>
      <c r="AA1594"/>
    </row>
    <row r="1595" spans="1:27" s="39" customFormat="1" x14ac:dyDescent="0.35">
      <c r="A1595" s="85" t="s">
        <v>497</v>
      </c>
      <c r="B1595" s="87">
        <v>24009</v>
      </c>
      <c r="C1595" s="87" t="s">
        <v>12</v>
      </c>
      <c r="D1595" s="86">
        <v>24.24173</v>
      </c>
      <c r="E1595" s="86">
        <f>SUMIFS('Ratios_MARAMA-VA'!T:T, 'Ratios_MARAMA-VA'!AA:AA, Z1595)</f>
        <v>24.241729999965901</v>
      </c>
      <c r="F1595" s="86">
        <f>SUMIFS('Ratios_MARAMA-VA'!J:J, 'Ratios_MARAMA-VA'!AA:AA, Z1595)</f>
        <v>6.6017783224308402E-2</v>
      </c>
      <c r="G1595" s="122">
        <f t="shared" si="94"/>
        <v>2.7233115468409748E-3</v>
      </c>
      <c r="H1595" s="122">
        <v>24.24173</v>
      </c>
      <c r="I1595" s="86">
        <v>6.6017783224401272E-2</v>
      </c>
      <c r="J1595" s="122">
        <v>24.24173</v>
      </c>
      <c r="K1595" s="86">
        <v>6.6017783224401272E-2</v>
      </c>
      <c r="L1595" s="122" t="str" cm="1">
        <f t="array" ref="L1595">_xlfn.SWITCH(A1595,
    "District of Columbia", _xlfn.XLOOKUP(R1595, '2015 O3 Growth Surrogates'!A:A, '2015 O3 Growth Surrogates'!H:H),
    "Maryland", _xlfn.XLOOKUP(R1595, '2015 O3 Growth Surrogates'!A:A, '2015 O3 Growth Surrogates'!I:I),
    "Virginia", _xlfn.XLOOKUP(R1595, '2015 O3 Growth Surrogates'!A:A, '2015 O3 Growth Surrogates'!J:J)
)</f>
        <v>No Growth</v>
      </c>
      <c r="M1595" s="133" cm="1">
        <f t="array" ref="M1595">_xlfn.SWITCH(L1595,
"Employment", INDEX('Coop GFs_CFs'!C:D, MATCH(B1595,'Coop GFs_CFs'!B:B,0),1),
"Population", INDEX('Coop GFs_CFs'!E:F, MATCH(B1595,'Coop GFs_CFs'!B:B,0),1),
"Household", INDEX('Coop GFs_CFs'!G:H, MATCH(B1595,'Coop GFs_CFs'!B:B,0),1),
"VMT", INDEX('Coop GFs_CFs'!I:J, MATCH(B1595,'Coop GFs_CFs'!B:B,0),1),
"Lane Mile", INDEX('Coop GFs_CFs'!K:L, MATCH(B1595,'Coop GFs_CFs'!B:B,0),1),
"Gas Sales", INDEX('Coop GFs_CFs'!M:N, MATCH(B1595,'Coop GFs_CFs'!B:B,0),1),
"No Growth", INDEX('Coop GFs_CFs'!O:P, MATCH(B1595,'Coop GFs_CFs'!B:B,0),1)
)</f>
        <v>1</v>
      </c>
      <c r="N1595" s="133" cm="1">
        <f t="array" ref="N1595">_xlfn.SWITCH(L1595,
"Employment", INDEX('Coop GFs_CFs'!C:D, MATCH(B1595,'Coop GFs_CFs'!B:B,0),2),
"Population", INDEX('Coop GFs_CFs'!E:F, MATCH(B1595,'Coop GFs_CFs'!B:B,0),2),
"Household", INDEX('Coop GFs_CFs'!G:H, MATCH(B1595,'Coop GFs_CFs'!B:B,0),2),
"VMT", INDEX('Coop GFs_CFs'!I:J, MATCH(B1595,'Coop GFs_CFs'!B:B,0),2),
"Lane Mile", INDEX('Coop GFs_CFs'!K:L, MATCH(B1595,'Coop GFs_CFs'!B:B,0),2),
"Gas Sales", INDEX('Coop GFs_CFs'!M:N, MATCH(B1595,'Coop GFs_CFs'!B:B,0),2),
"No Growth", INDEX('Coop GFs_CFs'!O:P, MATCH(B1595,'Coop GFs_CFs'!B:B,0),2)
)</f>
        <v>1</v>
      </c>
      <c r="O1595" s="133"/>
      <c r="P1595" s="86">
        <f t="shared" si="92"/>
        <v>6.6017783224308402E-2</v>
      </c>
      <c r="Q1595" s="86">
        <f t="shared" si="93"/>
        <v>6.6017783224308402E-2</v>
      </c>
      <c r="R1595" s="156" t="s">
        <v>784</v>
      </c>
      <c r="S1595" s="85" t="s">
        <v>316</v>
      </c>
      <c r="T1595" s="85" t="s">
        <v>493</v>
      </c>
      <c r="U1595" s="85" t="s">
        <v>785</v>
      </c>
      <c r="V1595" s="85" t="s">
        <v>786</v>
      </c>
      <c r="W1595" s="85" t="s">
        <v>787</v>
      </c>
      <c r="X1595" s="85" t="s">
        <v>330</v>
      </c>
      <c r="Z1595" s="42" t="s">
        <v>2957</v>
      </c>
      <c r="AA1595"/>
    </row>
    <row r="1596" spans="1:27" s="39" customFormat="1" x14ac:dyDescent="0.35">
      <c r="A1596" s="85" t="s">
        <v>497</v>
      </c>
      <c r="B1596" s="87">
        <v>24017</v>
      </c>
      <c r="C1596" s="87" t="s">
        <v>10</v>
      </c>
      <c r="D1596" s="86">
        <v>33.622309999999999</v>
      </c>
      <c r="E1596" s="86">
        <f>SUMIFS('Ratios_MARAMA-VA'!T:T, 'Ratios_MARAMA-VA'!AA:AA, Z1596)</f>
        <v>33.622309999953103</v>
      </c>
      <c r="F1596" s="86">
        <f>SUMIFS('Ratios_MARAMA-VA'!J:J, 'Ratios_MARAMA-VA'!AA:AA, Z1596)</f>
        <v>9.1564025054338194E-2</v>
      </c>
      <c r="G1596" s="122">
        <f t="shared" si="94"/>
        <v>2.7233115468409492E-3</v>
      </c>
      <c r="H1596" s="122">
        <v>33.622309999999999</v>
      </c>
      <c r="I1596" s="86">
        <v>9.1564025054465911E-2</v>
      </c>
      <c r="J1596" s="122">
        <v>33.622309999999999</v>
      </c>
      <c r="K1596" s="86">
        <v>9.1564025054465911E-2</v>
      </c>
      <c r="L1596" s="122" t="str" cm="1">
        <f t="array" ref="L1596">_xlfn.SWITCH(A1596,
    "District of Columbia", _xlfn.XLOOKUP(R1596, '2015 O3 Growth Surrogates'!A:A, '2015 O3 Growth Surrogates'!H:H),
    "Maryland", _xlfn.XLOOKUP(R1596, '2015 O3 Growth Surrogates'!A:A, '2015 O3 Growth Surrogates'!I:I),
    "Virginia", _xlfn.XLOOKUP(R1596, '2015 O3 Growth Surrogates'!A:A, '2015 O3 Growth Surrogates'!J:J)
)</f>
        <v>No Growth</v>
      </c>
      <c r="M1596" s="133" cm="1">
        <f t="array" ref="M1596">_xlfn.SWITCH(L1596,
"Employment", INDEX('Coop GFs_CFs'!C:D, MATCH(B1596,'Coop GFs_CFs'!B:B,0),1),
"Population", INDEX('Coop GFs_CFs'!E:F, MATCH(B1596,'Coop GFs_CFs'!B:B,0),1),
"Household", INDEX('Coop GFs_CFs'!G:H, MATCH(B1596,'Coop GFs_CFs'!B:B,0),1),
"VMT", INDEX('Coop GFs_CFs'!I:J, MATCH(B1596,'Coop GFs_CFs'!B:B,0),1),
"Lane Mile", INDEX('Coop GFs_CFs'!K:L, MATCH(B1596,'Coop GFs_CFs'!B:B,0),1),
"Gas Sales", INDEX('Coop GFs_CFs'!M:N, MATCH(B1596,'Coop GFs_CFs'!B:B,0),1),
"No Growth", INDEX('Coop GFs_CFs'!O:P, MATCH(B1596,'Coop GFs_CFs'!B:B,0),1)
)</f>
        <v>1</v>
      </c>
      <c r="N1596" s="133" cm="1">
        <f t="array" ref="N1596">_xlfn.SWITCH(L1596,
"Employment", INDEX('Coop GFs_CFs'!C:D, MATCH(B1596,'Coop GFs_CFs'!B:B,0),2),
"Population", INDEX('Coop GFs_CFs'!E:F, MATCH(B1596,'Coop GFs_CFs'!B:B,0),2),
"Household", INDEX('Coop GFs_CFs'!G:H, MATCH(B1596,'Coop GFs_CFs'!B:B,0),2),
"VMT", INDEX('Coop GFs_CFs'!I:J, MATCH(B1596,'Coop GFs_CFs'!B:B,0),2),
"Lane Mile", INDEX('Coop GFs_CFs'!K:L, MATCH(B1596,'Coop GFs_CFs'!B:B,0),2),
"Gas Sales", INDEX('Coop GFs_CFs'!M:N, MATCH(B1596,'Coop GFs_CFs'!B:B,0),2),
"No Growth", INDEX('Coop GFs_CFs'!O:P, MATCH(B1596,'Coop GFs_CFs'!B:B,0),2)
)</f>
        <v>1</v>
      </c>
      <c r="O1596" s="133"/>
      <c r="P1596" s="86">
        <f t="shared" si="92"/>
        <v>9.1564025054338194E-2</v>
      </c>
      <c r="Q1596" s="86">
        <f t="shared" si="93"/>
        <v>9.1564025054338194E-2</v>
      </c>
      <c r="R1596" s="156" t="s">
        <v>784</v>
      </c>
      <c r="S1596" s="85" t="s">
        <v>316</v>
      </c>
      <c r="T1596" s="85" t="s">
        <v>493</v>
      </c>
      <c r="U1596" s="85" t="s">
        <v>785</v>
      </c>
      <c r="V1596" s="85" t="s">
        <v>786</v>
      </c>
      <c r="W1596" s="85" t="s">
        <v>787</v>
      </c>
      <c r="X1596" s="85" t="s">
        <v>330</v>
      </c>
      <c r="Z1596" s="42" t="s">
        <v>2951</v>
      </c>
      <c r="AA1596"/>
    </row>
    <row r="1597" spans="1:27" s="39" customFormat="1" x14ac:dyDescent="0.35">
      <c r="A1597" s="85" t="s">
        <v>497</v>
      </c>
      <c r="B1597" s="87">
        <v>24017</v>
      </c>
      <c r="C1597" s="87" t="s">
        <v>12</v>
      </c>
      <c r="D1597" s="86">
        <v>94.983029999999999</v>
      </c>
      <c r="E1597" s="86">
        <f>SUMIFS('Ratios_MARAMA-VA'!T:T, 'Ratios_MARAMA-VA'!AA:AA, Z1597)</f>
        <v>94.983029999866503</v>
      </c>
      <c r="F1597" s="86">
        <f>SUMIFS('Ratios_MARAMA-VA'!J:J, 'Ratios_MARAMA-VA'!AA:AA, Z1597)</f>
        <v>0.258668382352578</v>
      </c>
      <c r="G1597" s="122">
        <f t="shared" si="94"/>
        <v>2.7233115468409627E-3</v>
      </c>
      <c r="H1597" s="122">
        <v>94.983029999999999</v>
      </c>
      <c r="I1597" s="86">
        <v>0.25866838235294154</v>
      </c>
      <c r="J1597" s="122">
        <v>94.983029999999999</v>
      </c>
      <c r="K1597" s="86">
        <v>0.25866838235294154</v>
      </c>
      <c r="L1597" s="122" t="str" cm="1">
        <f t="array" ref="L1597">_xlfn.SWITCH(A1597,
    "District of Columbia", _xlfn.XLOOKUP(R1597, '2015 O3 Growth Surrogates'!A:A, '2015 O3 Growth Surrogates'!H:H),
    "Maryland", _xlfn.XLOOKUP(R1597, '2015 O3 Growth Surrogates'!A:A, '2015 O3 Growth Surrogates'!I:I),
    "Virginia", _xlfn.XLOOKUP(R1597, '2015 O3 Growth Surrogates'!A:A, '2015 O3 Growth Surrogates'!J:J)
)</f>
        <v>No Growth</v>
      </c>
      <c r="M1597" s="133" cm="1">
        <f t="array" ref="M1597">_xlfn.SWITCH(L1597,
"Employment", INDEX('Coop GFs_CFs'!C:D, MATCH(B1597,'Coop GFs_CFs'!B:B,0),1),
"Population", INDEX('Coop GFs_CFs'!E:F, MATCH(B1597,'Coop GFs_CFs'!B:B,0),1),
"Household", INDEX('Coop GFs_CFs'!G:H, MATCH(B1597,'Coop GFs_CFs'!B:B,0),1),
"VMT", INDEX('Coop GFs_CFs'!I:J, MATCH(B1597,'Coop GFs_CFs'!B:B,0),1),
"Lane Mile", INDEX('Coop GFs_CFs'!K:L, MATCH(B1597,'Coop GFs_CFs'!B:B,0),1),
"Gas Sales", INDEX('Coop GFs_CFs'!M:N, MATCH(B1597,'Coop GFs_CFs'!B:B,0),1),
"No Growth", INDEX('Coop GFs_CFs'!O:P, MATCH(B1597,'Coop GFs_CFs'!B:B,0),1)
)</f>
        <v>1</v>
      </c>
      <c r="N1597" s="133" cm="1">
        <f t="array" ref="N1597">_xlfn.SWITCH(L1597,
"Employment", INDEX('Coop GFs_CFs'!C:D, MATCH(B1597,'Coop GFs_CFs'!B:B,0),2),
"Population", INDEX('Coop GFs_CFs'!E:F, MATCH(B1597,'Coop GFs_CFs'!B:B,0),2),
"Household", INDEX('Coop GFs_CFs'!G:H, MATCH(B1597,'Coop GFs_CFs'!B:B,0),2),
"VMT", INDEX('Coop GFs_CFs'!I:J, MATCH(B1597,'Coop GFs_CFs'!B:B,0),2),
"Lane Mile", INDEX('Coop GFs_CFs'!K:L, MATCH(B1597,'Coop GFs_CFs'!B:B,0),2),
"Gas Sales", INDEX('Coop GFs_CFs'!M:N, MATCH(B1597,'Coop GFs_CFs'!B:B,0),2),
"No Growth", INDEX('Coop GFs_CFs'!O:P, MATCH(B1597,'Coop GFs_CFs'!B:B,0),2)
)</f>
        <v>1</v>
      </c>
      <c r="O1597" s="133"/>
      <c r="P1597" s="86">
        <f t="shared" si="92"/>
        <v>0.258668382352578</v>
      </c>
      <c r="Q1597" s="86">
        <f t="shared" si="93"/>
        <v>0.258668382352578</v>
      </c>
      <c r="R1597" s="156" t="s">
        <v>784</v>
      </c>
      <c r="S1597" s="85" t="s">
        <v>316</v>
      </c>
      <c r="T1597" s="85" t="s">
        <v>493</v>
      </c>
      <c r="U1597" s="85" t="s">
        <v>785</v>
      </c>
      <c r="V1597" s="85" t="s">
        <v>786</v>
      </c>
      <c r="W1597" s="85" t="s">
        <v>787</v>
      </c>
      <c r="X1597" s="85" t="s">
        <v>330</v>
      </c>
      <c r="Z1597" s="42" t="s">
        <v>2958</v>
      </c>
      <c r="AA1597"/>
    </row>
    <row r="1598" spans="1:27" s="39" customFormat="1" x14ac:dyDescent="0.35">
      <c r="A1598" s="85" t="s">
        <v>497</v>
      </c>
      <c r="B1598" s="87">
        <v>24021</v>
      </c>
      <c r="C1598" s="87" t="s">
        <v>10</v>
      </c>
      <c r="D1598" s="86">
        <v>75.714219999999997</v>
      </c>
      <c r="E1598" s="86">
        <f>SUMIFS('Ratios_MARAMA-VA'!T:T, 'Ratios_MARAMA-VA'!AA:AA, Z1598)</f>
        <v>75.7142199998937</v>
      </c>
      <c r="F1598" s="86">
        <f>SUMIFS('Ratios_MARAMA-VA'!J:J, 'Ratios_MARAMA-VA'!AA:AA, Z1598)</f>
        <v>0.20619340958576801</v>
      </c>
      <c r="G1598" s="122">
        <f t="shared" si="94"/>
        <v>2.72331154684097E-3</v>
      </c>
      <c r="H1598" s="122">
        <v>75.714219999999997</v>
      </c>
      <c r="I1598" s="86">
        <v>0.2061934095860575</v>
      </c>
      <c r="J1598" s="122">
        <v>75.714219999999997</v>
      </c>
      <c r="K1598" s="86">
        <v>0.2061934095860575</v>
      </c>
      <c r="L1598" s="122" t="str" cm="1">
        <f t="array" ref="L1598">_xlfn.SWITCH(A1598,
    "District of Columbia", _xlfn.XLOOKUP(R1598, '2015 O3 Growth Surrogates'!A:A, '2015 O3 Growth Surrogates'!H:H),
    "Maryland", _xlfn.XLOOKUP(R1598, '2015 O3 Growth Surrogates'!A:A, '2015 O3 Growth Surrogates'!I:I),
    "Virginia", _xlfn.XLOOKUP(R1598, '2015 O3 Growth Surrogates'!A:A, '2015 O3 Growth Surrogates'!J:J)
)</f>
        <v>No Growth</v>
      </c>
      <c r="M1598" s="133" cm="1">
        <f t="array" ref="M1598">_xlfn.SWITCH(L1598,
"Employment", INDEX('Coop GFs_CFs'!C:D, MATCH(B1598,'Coop GFs_CFs'!B:B,0),1),
"Population", INDEX('Coop GFs_CFs'!E:F, MATCH(B1598,'Coop GFs_CFs'!B:B,0),1),
"Household", INDEX('Coop GFs_CFs'!G:H, MATCH(B1598,'Coop GFs_CFs'!B:B,0),1),
"VMT", INDEX('Coop GFs_CFs'!I:J, MATCH(B1598,'Coop GFs_CFs'!B:B,0),1),
"Lane Mile", INDEX('Coop GFs_CFs'!K:L, MATCH(B1598,'Coop GFs_CFs'!B:B,0),1),
"Gas Sales", INDEX('Coop GFs_CFs'!M:N, MATCH(B1598,'Coop GFs_CFs'!B:B,0),1),
"No Growth", INDEX('Coop GFs_CFs'!O:P, MATCH(B1598,'Coop GFs_CFs'!B:B,0),1)
)</f>
        <v>1</v>
      </c>
      <c r="N1598" s="133" cm="1">
        <f t="array" ref="N1598">_xlfn.SWITCH(L1598,
"Employment", INDEX('Coop GFs_CFs'!C:D, MATCH(B1598,'Coop GFs_CFs'!B:B,0),2),
"Population", INDEX('Coop GFs_CFs'!E:F, MATCH(B1598,'Coop GFs_CFs'!B:B,0),2),
"Household", INDEX('Coop GFs_CFs'!G:H, MATCH(B1598,'Coop GFs_CFs'!B:B,0),2),
"VMT", INDEX('Coop GFs_CFs'!I:J, MATCH(B1598,'Coop GFs_CFs'!B:B,0),2),
"Lane Mile", INDEX('Coop GFs_CFs'!K:L, MATCH(B1598,'Coop GFs_CFs'!B:B,0),2),
"Gas Sales", INDEX('Coop GFs_CFs'!M:N, MATCH(B1598,'Coop GFs_CFs'!B:B,0),2),
"No Growth", INDEX('Coop GFs_CFs'!O:P, MATCH(B1598,'Coop GFs_CFs'!B:B,0),2)
)</f>
        <v>1</v>
      </c>
      <c r="O1598" s="133"/>
      <c r="P1598" s="86">
        <f t="shared" si="92"/>
        <v>0.20619340958576801</v>
      </c>
      <c r="Q1598" s="86">
        <f t="shared" si="93"/>
        <v>0.20619340958576801</v>
      </c>
      <c r="R1598" s="156" t="s">
        <v>784</v>
      </c>
      <c r="S1598" s="85" t="s">
        <v>316</v>
      </c>
      <c r="T1598" s="85" t="s">
        <v>493</v>
      </c>
      <c r="U1598" s="85" t="s">
        <v>785</v>
      </c>
      <c r="V1598" s="85" t="s">
        <v>786</v>
      </c>
      <c r="W1598" s="85" t="s">
        <v>787</v>
      </c>
      <c r="X1598" s="85" t="s">
        <v>330</v>
      </c>
      <c r="Z1598" s="42" t="s">
        <v>2952</v>
      </c>
      <c r="AA1598"/>
    </row>
    <row r="1599" spans="1:27" s="39" customFormat="1" x14ac:dyDescent="0.35">
      <c r="A1599" s="85" t="s">
        <v>497</v>
      </c>
      <c r="B1599" s="87">
        <v>24021</v>
      </c>
      <c r="C1599" s="87" t="s">
        <v>12</v>
      </c>
      <c r="D1599" s="86">
        <v>213.89269999999999</v>
      </c>
      <c r="E1599" s="86">
        <f>SUMIFS('Ratios_MARAMA-VA'!T:T, 'Ratios_MARAMA-VA'!AA:AA, Z1599)</f>
        <v>213.89269999970099</v>
      </c>
      <c r="F1599" s="86">
        <f>SUMIFS('Ratios_MARAMA-VA'!J:J, 'Ratios_MARAMA-VA'!AA:AA, Z1599)</f>
        <v>0.58249645969417296</v>
      </c>
      <c r="G1599" s="122">
        <f t="shared" si="94"/>
        <v>2.7233115468409501E-3</v>
      </c>
      <c r="H1599" s="122">
        <v>213.89269999999999</v>
      </c>
      <c r="I1599" s="86">
        <v>0.58249645969498731</v>
      </c>
      <c r="J1599" s="122">
        <v>213.89269999999999</v>
      </c>
      <c r="K1599" s="86">
        <v>0.58249645969498731</v>
      </c>
      <c r="L1599" s="122" t="str" cm="1">
        <f t="array" ref="L1599">_xlfn.SWITCH(A1599,
    "District of Columbia", _xlfn.XLOOKUP(R1599, '2015 O3 Growth Surrogates'!A:A, '2015 O3 Growth Surrogates'!H:H),
    "Maryland", _xlfn.XLOOKUP(R1599, '2015 O3 Growth Surrogates'!A:A, '2015 O3 Growth Surrogates'!I:I),
    "Virginia", _xlfn.XLOOKUP(R1599, '2015 O3 Growth Surrogates'!A:A, '2015 O3 Growth Surrogates'!J:J)
)</f>
        <v>No Growth</v>
      </c>
      <c r="M1599" s="133" cm="1">
        <f t="array" ref="M1599">_xlfn.SWITCH(L1599,
"Employment", INDEX('Coop GFs_CFs'!C:D, MATCH(B1599,'Coop GFs_CFs'!B:B,0),1),
"Population", INDEX('Coop GFs_CFs'!E:F, MATCH(B1599,'Coop GFs_CFs'!B:B,0),1),
"Household", INDEX('Coop GFs_CFs'!G:H, MATCH(B1599,'Coop GFs_CFs'!B:B,0),1),
"VMT", INDEX('Coop GFs_CFs'!I:J, MATCH(B1599,'Coop GFs_CFs'!B:B,0),1),
"Lane Mile", INDEX('Coop GFs_CFs'!K:L, MATCH(B1599,'Coop GFs_CFs'!B:B,0),1),
"Gas Sales", INDEX('Coop GFs_CFs'!M:N, MATCH(B1599,'Coop GFs_CFs'!B:B,0),1),
"No Growth", INDEX('Coop GFs_CFs'!O:P, MATCH(B1599,'Coop GFs_CFs'!B:B,0),1)
)</f>
        <v>1</v>
      </c>
      <c r="N1599" s="133" cm="1">
        <f t="array" ref="N1599">_xlfn.SWITCH(L1599,
"Employment", INDEX('Coop GFs_CFs'!C:D, MATCH(B1599,'Coop GFs_CFs'!B:B,0),2),
"Population", INDEX('Coop GFs_CFs'!E:F, MATCH(B1599,'Coop GFs_CFs'!B:B,0),2),
"Household", INDEX('Coop GFs_CFs'!G:H, MATCH(B1599,'Coop GFs_CFs'!B:B,0),2),
"VMT", INDEX('Coop GFs_CFs'!I:J, MATCH(B1599,'Coop GFs_CFs'!B:B,0),2),
"Lane Mile", INDEX('Coop GFs_CFs'!K:L, MATCH(B1599,'Coop GFs_CFs'!B:B,0),2),
"Gas Sales", INDEX('Coop GFs_CFs'!M:N, MATCH(B1599,'Coop GFs_CFs'!B:B,0),2),
"No Growth", INDEX('Coop GFs_CFs'!O:P, MATCH(B1599,'Coop GFs_CFs'!B:B,0),2)
)</f>
        <v>1</v>
      </c>
      <c r="O1599" s="133"/>
      <c r="P1599" s="86">
        <f t="shared" si="92"/>
        <v>0.58249645969417296</v>
      </c>
      <c r="Q1599" s="86">
        <f t="shared" si="93"/>
        <v>0.58249645969417296</v>
      </c>
      <c r="R1599" s="156" t="s">
        <v>784</v>
      </c>
      <c r="S1599" s="85" t="s">
        <v>316</v>
      </c>
      <c r="T1599" s="85" t="s">
        <v>493</v>
      </c>
      <c r="U1599" s="85" t="s">
        <v>785</v>
      </c>
      <c r="V1599" s="85" t="s">
        <v>786</v>
      </c>
      <c r="W1599" s="85" t="s">
        <v>787</v>
      </c>
      <c r="X1599" s="85" t="s">
        <v>330</v>
      </c>
      <c r="Z1599" s="42" t="s">
        <v>2959</v>
      </c>
      <c r="AA1599"/>
    </row>
    <row r="1600" spans="1:27" s="39" customFormat="1" x14ac:dyDescent="0.35">
      <c r="A1600" s="85" t="s">
        <v>497</v>
      </c>
      <c r="B1600" s="87">
        <v>24031</v>
      </c>
      <c r="C1600" s="87" t="s">
        <v>10</v>
      </c>
      <c r="D1600" s="86">
        <v>127.1758</v>
      </c>
      <c r="E1600" s="86">
        <f>SUMIFS('Ratios_MARAMA-VA'!T:T, 'Ratios_MARAMA-VA'!AA:AA, Z1600)</f>
        <v>127.175799999822</v>
      </c>
      <c r="F1600" s="86">
        <f>SUMIFS('Ratios_MARAMA-VA'!J:J, 'Ratios_MARAMA-VA'!AA:AA, Z1600)</f>
        <v>0.34633932461825101</v>
      </c>
      <c r="G1600" s="122">
        <f t="shared" si="94"/>
        <v>2.7233115468409536E-3</v>
      </c>
      <c r="H1600" s="122">
        <v>127.1758</v>
      </c>
      <c r="I1600" s="86">
        <v>0.34633932461873573</v>
      </c>
      <c r="J1600" s="122">
        <v>127.1758</v>
      </c>
      <c r="K1600" s="86">
        <v>0.34633932461873573</v>
      </c>
      <c r="L1600" s="122" t="str" cm="1">
        <f t="array" ref="L1600">_xlfn.SWITCH(A1600,
    "District of Columbia", _xlfn.XLOOKUP(R1600, '2015 O3 Growth Surrogates'!A:A, '2015 O3 Growth Surrogates'!H:H),
    "Maryland", _xlfn.XLOOKUP(R1600, '2015 O3 Growth Surrogates'!A:A, '2015 O3 Growth Surrogates'!I:I),
    "Virginia", _xlfn.XLOOKUP(R1600, '2015 O3 Growth Surrogates'!A:A, '2015 O3 Growth Surrogates'!J:J)
)</f>
        <v>No Growth</v>
      </c>
      <c r="M1600" s="133" cm="1">
        <f t="array" ref="M1600">_xlfn.SWITCH(L1600,
"Employment", INDEX('Coop GFs_CFs'!C:D, MATCH(B1600,'Coop GFs_CFs'!B:B,0),1),
"Population", INDEX('Coop GFs_CFs'!E:F, MATCH(B1600,'Coop GFs_CFs'!B:B,0),1),
"Household", INDEX('Coop GFs_CFs'!G:H, MATCH(B1600,'Coop GFs_CFs'!B:B,0),1),
"VMT", INDEX('Coop GFs_CFs'!I:J, MATCH(B1600,'Coop GFs_CFs'!B:B,0),1),
"Lane Mile", INDEX('Coop GFs_CFs'!K:L, MATCH(B1600,'Coop GFs_CFs'!B:B,0),1),
"Gas Sales", INDEX('Coop GFs_CFs'!M:N, MATCH(B1600,'Coop GFs_CFs'!B:B,0),1),
"No Growth", INDEX('Coop GFs_CFs'!O:P, MATCH(B1600,'Coop GFs_CFs'!B:B,0),1)
)</f>
        <v>1</v>
      </c>
      <c r="N1600" s="133" cm="1">
        <f t="array" ref="N1600">_xlfn.SWITCH(L1600,
"Employment", INDEX('Coop GFs_CFs'!C:D, MATCH(B1600,'Coop GFs_CFs'!B:B,0),2),
"Population", INDEX('Coop GFs_CFs'!E:F, MATCH(B1600,'Coop GFs_CFs'!B:B,0),2),
"Household", INDEX('Coop GFs_CFs'!G:H, MATCH(B1600,'Coop GFs_CFs'!B:B,0),2),
"VMT", INDEX('Coop GFs_CFs'!I:J, MATCH(B1600,'Coop GFs_CFs'!B:B,0),2),
"Lane Mile", INDEX('Coop GFs_CFs'!K:L, MATCH(B1600,'Coop GFs_CFs'!B:B,0),2),
"Gas Sales", INDEX('Coop GFs_CFs'!M:N, MATCH(B1600,'Coop GFs_CFs'!B:B,0),2),
"No Growth", INDEX('Coop GFs_CFs'!O:P, MATCH(B1600,'Coop GFs_CFs'!B:B,0),2)
)</f>
        <v>1</v>
      </c>
      <c r="O1600" s="133"/>
      <c r="P1600" s="86">
        <f t="shared" si="92"/>
        <v>0.34633932461825101</v>
      </c>
      <c r="Q1600" s="86">
        <f t="shared" si="93"/>
        <v>0.34633932461825101</v>
      </c>
      <c r="R1600" s="156" t="s">
        <v>784</v>
      </c>
      <c r="S1600" s="85" t="s">
        <v>316</v>
      </c>
      <c r="T1600" s="85" t="s">
        <v>493</v>
      </c>
      <c r="U1600" s="85" t="s">
        <v>785</v>
      </c>
      <c r="V1600" s="85" t="s">
        <v>786</v>
      </c>
      <c r="W1600" s="85" t="s">
        <v>787</v>
      </c>
      <c r="X1600" s="85" t="s">
        <v>330</v>
      </c>
      <c r="Z1600" s="42" t="s">
        <v>2953</v>
      </c>
      <c r="AA1600"/>
    </row>
    <row r="1601" spans="1:27" s="39" customFormat="1" x14ac:dyDescent="0.35">
      <c r="A1601" s="85" t="s">
        <v>497</v>
      </c>
      <c r="B1601" s="87">
        <v>24031</v>
      </c>
      <c r="C1601" s="87" t="s">
        <v>12</v>
      </c>
      <c r="D1601" s="86">
        <v>359.27170000000001</v>
      </c>
      <c r="E1601" s="86">
        <f>SUMIFS('Ratios_MARAMA-VA'!T:T, 'Ratios_MARAMA-VA'!AA:AA, Z1601)</f>
        <v>359.27169999949803</v>
      </c>
      <c r="F1601" s="86">
        <f>SUMIFS('Ratios_MARAMA-VA'!J:J, 'Ratios_MARAMA-VA'!AA:AA, Z1601)</f>
        <v>0.97840876906181196</v>
      </c>
      <c r="G1601" s="122">
        <f t="shared" si="94"/>
        <v>2.7233115468409536E-3</v>
      </c>
      <c r="H1601" s="122">
        <v>359.27170000000001</v>
      </c>
      <c r="I1601" s="86">
        <v>0.97840876906317908</v>
      </c>
      <c r="J1601" s="122">
        <v>359.27170000000001</v>
      </c>
      <c r="K1601" s="86">
        <v>0.97840876906317908</v>
      </c>
      <c r="L1601" s="122" t="str" cm="1">
        <f t="array" ref="L1601">_xlfn.SWITCH(A1601,
    "District of Columbia", _xlfn.XLOOKUP(R1601, '2015 O3 Growth Surrogates'!A:A, '2015 O3 Growth Surrogates'!H:H),
    "Maryland", _xlfn.XLOOKUP(R1601, '2015 O3 Growth Surrogates'!A:A, '2015 O3 Growth Surrogates'!I:I),
    "Virginia", _xlfn.XLOOKUP(R1601, '2015 O3 Growth Surrogates'!A:A, '2015 O3 Growth Surrogates'!J:J)
)</f>
        <v>No Growth</v>
      </c>
      <c r="M1601" s="133" cm="1">
        <f t="array" ref="M1601">_xlfn.SWITCH(L1601,
"Employment", INDEX('Coop GFs_CFs'!C:D, MATCH(B1601,'Coop GFs_CFs'!B:B,0),1),
"Population", INDEX('Coop GFs_CFs'!E:F, MATCH(B1601,'Coop GFs_CFs'!B:B,0),1),
"Household", INDEX('Coop GFs_CFs'!G:H, MATCH(B1601,'Coop GFs_CFs'!B:B,0),1),
"VMT", INDEX('Coop GFs_CFs'!I:J, MATCH(B1601,'Coop GFs_CFs'!B:B,0),1),
"Lane Mile", INDEX('Coop GFs_CFs'!K:L, MATCH(B1601,'Coop GFs_CFs'!B:B,0),1),
"Gas Sales", INDEX('Coop GFs_CFs'!M:N, MATCH(B1601,'Coop GFs_CFs'!B:B,0),1),
"No Growth", INDEX('Coop GFs_CFs'!O:P, MATCH(B1601,'Coop GFs_CFs'!B:B,0),1)
)</f>
        <v>1</v>
      </c>
      <c r="N1601" s="133" cm="1">
        <f t="array" ref="N1601">_xlfn.SWITCH(L1601,
"Employment", INDEX('Coop GFs_CFs'!C:D, MATCH(B1601,'Coop GFs_CFs'!B:B,0),2),
"Population", INDEX('Coop GFs_CFs'!E:F, MATCH(B1601,'Coop GFs_CFs'!B:B,0),2),
"Household", INDEX('Coop GFs_CFs'!G:H, MATCH(B1601,'Coop GFs_CFs'!B:B,0),2),
"VMT", INDEX('Coop GFs_CFs'!I:J, MATCH(B1601,'Coop GFs_CFs'!B:B,0),2),
"Lane Mile", INDEX('Coop GFs_CFs'!K:L, MATCH(B1601,'Coop GFs_CFs'!B:B,0),2),
"Gas Sales", INDEX('Coop GFs_CFs'!M:N, MATCH(B1601,'Coop GFs_CFs'!B:B,0),2),
"No Growth", INDEX('Coop GFs_CFs'!O:P, MATCH(B1601,'Coop GFs_CFs'!B:B,0),2)
)</f>
        <v>1</v>
      </c>
      <c r="O1601" s="133"/>
      <c r="P1601" s="86">
        <f t="shared" si="92"/>
        <v>0.97840876906181196</v>
      </c>
      <c r="Q1601" s="86">
        <f t="shared" si="93"/>
        <v>0.97840876906181196</v>
      </c>
      <c r="R1601" s="156" t="s">
        <v>784</v>
      </c>
      <c r="S1601" s="85" t="s">
        <v>316</v>
      </c>
      <c r="T1601" s="85" t="s">
        <v>493</v>
      </c>
      <c r="U1601" s="85" t="s">
        <v>785</v>
      </c>
      <c r="V1601" s="85" t="s">
        <v>786</v>
      </c>
      <c r="W1601" s="85" t="s">
        <v>787</v>
      </c>
      <c r="X1601" s="85" t="s">
        <v>330</v>
      </c>
      <c r="Z1601" s="42" t="s">
        <v>2960</v>
      </c>
      <c r="AA1601"/>
    </row>
    <row r="1602" spans="1:27" s="39" customFormat="1" x14ac:dyDescent="0.35">
      <c r="A1602" s="85" t="s">
        <v>497</v>
      </c>
      <c r="B1602" s="87">
        <v>24033</v>
      </c>
      <c r="C1602" s="87" t="s">
        <v>10</v>
      </c>
      <c r="D1602" s="86">
        <v>85.505219999999994</v>
      </c>
      <c r="E1602" s="86">
        <f>SUMIFS('Ratios_MARAMA-VA'!T:T, 'Ratios_MARAMA-VA'!AA:AA, Z1602)</f>
        <v>85.505219999880197</v>
      </c>
      <c r="F1602" s="86">
        <f>SUMIFS('Ratios_MARAMA-VA'!J:J, 'Ratios_MARAMA-VA'!AA:AA, Z1602)</f>
        <v>0.232857352940849</v>
      </c>
      <c r="G1602" s="122">
        <f t="shared" si="94"/>
        <v>2.7233115468409444E-3</v>
      </c>
      <c r="H1602" s="122">
        <v>85.505219999999994</v>
      </c>
      <c r="I1602" s="86">
        <v>0.23285735294117524</v>
      </c>
      <c r="J1602" s="122">
        <v>85.505219999999994</v>
      </c>
      <c r="K1602" s="86">
        <v>0.23285735294117524</v>
      </c>
      <c r="L1602" s="122" t="str" cm="1">
        <f t="array" ref="L1602">_xlfn.SWITCH(A1602,
    "District of Columbia", _xlfn.XLOOKUP(R1602, '2015 O3 Growth Surrogates'!A:A, '2015 O3 Growth Surrogates'!H:H),
    "Maryland", _xlfn.XLOOKUP(R1602, '2015 O3 Growth Surrogates'!A:A, '2015 O3 Growth Surrogates'!I:I),
    "Virginia", _xlfn.XLOOKUP(R1602, '2015 O3 Growth Surrogates'!A:A, '2015 O3 Growth Surrogates'!J:J)
)</f>
        <v>No Growth</v>
      </c>
      <c r="M1602" s="133" cm="1">
        <f t="array" ref="M1602">_xlfn.SWITCH(L1602,
"Employment", INDEX('Coop GFs_CFs'!C:D, MATCH(B1602,'Coop GFs_CFs'!B:B,0),1),
"Population", INDEX('Coop GFs_CFs'!E:F, MATCH(B1602,'Coop GFs_CFs'!B:B,0),1),
"Household", INDEX('Coop GFs_CFs'!G:H, MATCH(B1602,'Coop GFs_CFs'!B:B,0),1),
"VMT", INDEX('Coop GFs_CFs'!I:J, MATCH(B1602,'Coop GFs_CFs'!B:B,0),1),
"Lane Mile", INDEX('Coop GFs_CFs'!K:L, MATCH(B1602,'Coop GFs_CFs'!B:B,0),1),
"Gas Sales", INDEX('Coop GFs_CFs'!M:N, MATCH(B1602,'Coop GFs_CFs'!B:B,0),1),
"No Growth", INDEX('Coop GFs_CFs'!O:P, MATCH(B1602,'Coop GFs_CFs'!B:B,0),1)
)</f>
        <v>1</v>
      </c>
      <c r="N1602" s="133" cm="1">
        <f t="array" ref="N1602">_xlfn.SWITCH(L1602,
"Employment", INDEX('Coop GFs_CFs'!C:D, MATCH(B1602,'Coop GFs_CFs'!B:B,0),2),
"Population", INDEX('Coop GFs_CFs'!E:F, MATCH(B1602,'Coop GFs_CFs'!B:B,0),2),
"Household", INDEX('Coop GFs_CFs'!G:H, MATCH(B1602,'Coop GFs_CFs'!B:B,0),2),
"VMT", INDEX('Coop GFs_CFs'!I:J, MATCH(B1602,'Coop GFs_CFs'!B:B,0),2),
"Lane Mile", INDEX('Coop GFs_CFs'!K:L, MATCH(B1602,'Coop GFs_CFs'!B:B,0),2),
"Gas Sales", INDEX('Coop GFs_CFs'!M:N, MATCH(B1602,'Coop GFs_CFs'!B:B,0),2),
"No Growth", INDEX('Coop GFs_CFs'!O:P, MATCH(B1602,'Coop GFs_CFs'!B:B,0),2)
)</f>
        <v>1</v>
      </c>
      <c r="O1602" s="133"/>
      <c r="P1602" s="86">
        <f t="shared" si="92"/>
        <v>0.232857352940849</v>
      </c>
      <c r="Q1602" s="86">
        <f t="shared" si="93"/>
        <v>0.232857352940849</v>
      </c>
      <c r="R1602" s="156" t="s">
        <v>784</v>
      </c>
      <c r="S1602" s="85" t="s">
        <v>316</v>
      </c>
      <c r="T1602" s="85" t="s">
        <v>493</v>
      </c>
      <c r="U1602" s="85" t="s">
        <v>785</v>
      </c>
      <c r="V1602" s="85" t="s">
        <v>786</v>
      </c>
      <c r="W1602" s="85" t="s">
        <v>787</v>
      </c>
      <c r="X1602" s="85" t="s">
        <v>330</v>
      </c>
      <c r="Z1602" s="42" t="s">
        <v>2954</v>
      </c>
      <c r="AA1602"/>
    </row>
    <row r="1603" spans="1:27" s="39" customFormat="1" x14ac:dyDescent="0.35">
      <c r="A1603" s="85" t="s">
        <v>497</v>
      </c>
      <c r="B1603" s="87">
        <v>24033</v>
      </c>
      <c r="C1603" s="87" t="s">
        <v>12</v>
      </c>
      <c r="D1603" s="86">
        <v>241.5523</v>
      </c>
      <c r="E1603" s="86">
        <f>SUMIFS('Ratios_MARAMA-VA'!T:T, 'Ratios_MARAMA-VA'!AA:AA, Z1603)</f>
        <v>241.55229999966099</v>
      </c>
      <c r="F1603" s="86">
        <f>SUMIFS('Ratios_MARAMA-VA'!J:J, 'Ratios_MARAMA-VA'!AA:AA, Z1603)</f>
        <v>0.65782216775506897</v>
      </c>
      <c r="G1603" s="122">
        <f t="shared" si="94"/>
        <v>2.7233115468409622E-3</v>
      </c>
      <c r="H1603" s="122">
        <v>241.5523</v>
      </c>
      <c r="I1603" s="86">
        <v>0.65782216775599212</v>
      </c>
      <c r="J1603" s="122">
        <v>241.5523</v>
      </c>
      <c r="K1603" s="86">
        <v>0.65782216775599212</v>
      </c>
      <c r="L1603" s="122" t="str" cm="1">
        <f t="array" ref="L1603">_xlfn.SWITCH(A1603,
    "District of Columbia", _xlfn.XLOOKUP(R1603, '2015 O3 Growth Surrogates'!A:A, '2015 O3 Growth Surrogates'!H:H),
    "Maryland", _xlfn.XLOOKUP(R1603, '2015 O3 Growth Surrogates'!A:A, '2015 O3 Growth Surrogates'!I:I),
    "Virginia", _xlfn.XLOOKUP(R1603, '2015 O3 Growth Surrogates'!A:A, '2015 O3 Growth Surrogates'!J:J)
)</f>
        <v>No Growth</v>
      </c>
      <c r="M1603" s="133" cm="1">
        <f t="array" ref="M1603">_xlfn.SWITCH(L1603,
"Employment", INDEX('Coop GFs_CFs'!C:D, MATCH(B1603,'Coop GFs_CFs'!B:B,0),1),
"Population", INDEX('Coop GFs_CFs'!E:F, MATCH(B1603,'Coop GFs_CFs'!B:B,0),1),
"Household", INDEX('Coop GFs_CFs'!G:H, MATCH(B1603,'Coop GFs_CFs'!B:B,0),1),
"VMT", INDEX('Coop GFs_CFs'!I:J, MATCH(B1603,'Coop GFs_CFs'!B:B,0),1),
"Lane Mile", INDEX('Coop GFs_CFs'!K:L, MATCH(B1603,'Coop GFs_CFs'!B:B,0),1),
"Gas Sales", INDEX('Coop GFs_CFs'!M:N, MATCH(B1603,'Coop GFs_CFs'!B:B,0),1),
"No Growth", INDEX('Coop GFs_CFs'!O:P, MATCH(B1603,'Coop GFs_CFs'!B:B,0),1)
)</f>
        <v>1</v>
      </c>
      <c r="N1603" s="133" cm="1">
        <f t="array" ref="N1603">_xlfn.SWITCH(L1603,
"Employment", INDEX('Coop GFs_CFs'!C:D, MATCH(B1603,'Coop GFs_CFs'!B:B,0),2),
"Population", INDEX('Coop GFs_CFs'!E:F, MATCH(B1603,'Coop GFs_CFs'!B:B,0),2),
"Household", INDEX('Coop GFs_CFs'!G:H, MATCH(B1603,'Coop GFs_CFs'!B:B,0),2),
"VMT", INDEX('Coop GFs_CFs'!I:J, MATCH(B1603,'Coop GFs_CFs'!B:B,0),2),
"Lane Mile", INDEX('Coop GFs_CFs'!K:L, MATCH(B1603,'Coop GFs_CFs'!B:B,0),2),
"Gas Sales", INDEX('Coop GFs_CFs'!M:N, MATCH(B1603,'Coop GFs_CFs'!B:B,0),2),
"No Growth", INDEX('Coop GFs_CFs'!O:P, MATCH(B1603,'Coop GFs_CFs'!B:B,0),2)
)</f>
        <v>1</v>
      </c>
      <c r="O1603" s="133"/>
      <c r="P1603" s="86">
        <f t="shared" si="92"/>
        <v>0.65782216775506897</v>
      </c>
      <c r="Q1603" s="86">
        <f t="shared" si="93"/>
        <v>0.65782216775506897</v>
      </c>
      <c r="R1603" s="156" t="s">
        <v>784</v>
      </c>
      <c r="S1603" s="85" t="s">
        <v>316</v>
      </c>
      <c r="T1603" s="85" t="s">
        <v>493</v>
      </c>
      <c r="U1603" s="85" t="s">
        <v>785</v>
      </c>
      <c r="V1603" s="85" t="s">
        <v>786</v>
      </c>
      <c r="W1603" s="85" t="s">
        <v>787</v>
      </c>
      <c r="X1603" s="85" t="s">
        <v>330</v>
      </c>
      <c r="Z1603" s="42" t="s">
        <v>2961</v>
      </c>
      <c r="AA1603"/>
    </row>
    <row r="1604" spans="1:27" s="39" customFormat="1" x14ac:dyDescent="0.35">
      <c r="A1604" s="85" t="s">
        <v>811</v>
      </c>
      <c r="B1604" s="87">
        <v>51107</v>
      </c>
      <c r="C1604" s="87" t="s">
        <v>10</v>
      </c>
      <c r="D1604" s="86">
        <v>83.636870000000002</v>
      </c>
      <c r="E1604" s="86">
        <f>SUMIFS('Ratios_MARAMA-VA'!T:T, 'Ratios_MARAMA-VA'!AA:AA, Z1604)</f>
        <v>83.636869999874193</v>
      </c>
      <c r="F1604" s="86">
        <f>SUMIFS('Ratios_MARAMA-VA'!J:J, 'Ratios_MARAMA-VA'!AA:AA, Z1604)</f>
        <v>0.14888642998854601</v>
      </c>
      <c r="G1604" s="122">
        <f t="shared" si="94"/>
        <v>1.7801530591564458E-3</v>
      </c>
      <c r="H1604" s="122">
        <v>83.636870000000002</v>
      </c>
      <c r="I1604" s="86">
        <v>0.14888642998876997</v>
      </c>
      <c r="J1604" s="122">
        <v>83.636870000000002</v>
      </c>
      <c r="K1604" s="86">
        <v>0.14888642998876997</v>
      </c>
      <c r="L1604" s="122" t="str" cm="1">
        <f t="array" ref="L1604">_xlfn.SWITCH(A1604,
    "District of Columbia", _xlfn.XLOOKUP(R1604, '2015 O3 Growth Surrogates'!A:A, '2015 O3 Growth Surrogates'!H:H),
    "Maryland", _xlfn.XLOOKUP(R1604, '2015 O3 Growth Surrogates'!A:A, '2015 O3 Growth Surrogates'!I:I),
    "Virginia", _xlfn.XLOOKUP(R1604, '2015 O3 Growth Surrogates'!A:A, '2015 O3 Growth Surrogates'!J:J)
)</f>
        <v>No Growth</v>
      </c>
      <c r="M1604" s="133" cm="1">
        <f t="array" ref="M1604">_xlfn.SWITCH(L1604,
"Employment", INDEX('Coop GFs_CFs'!C:D, MATCH(B1604,'Coop GFs_CFs'!B:B,0),1),
"Population", INDEX('Coop GFs_CFs'!E:F, MATCH(B1604,'Coop GFs_CFs'!B:B,0),1),
"Household", INDEX('Coop GFs_CFs'!G:H, MATCH(B1604,'Coop GFs_CFs'!B:B,0),1),
"VMT", INDEX('Coop GFs_CFs'!I:J, MATCH(B1604,'Coop GFs_CFs'!B:B,0),1),
"Lane Mile", INDEX('Coop GFs_CFs'!K:L, MATCH(B1604,'Coop GFs_CFs'!B:B,0),1),
"Gas Sales", INDEX('Coop GFs_CFs'!M:N, MATCH(B1604,'Coop GFs_CFs'!B:B,0),1),
"No Growth", INDEX('Coop GFs_CFs'!O:P, MATCH(B1604,'Coop GFs_CFs'!B:B,0),1)
)</f>
        <v>1</v>
      </c>
      <c r="N1604" s="133" cm="1">
        <f t="array" ref="N1604">_xlfn.SWITCH(L1604,
"Employment", INDEX('Coop GFs_CFs'!C:D, MATCH(B1604,'Coop GFs_CFs'!B:B,0),2),
"Population", INDEX('Coop GFs_CFs'!E:F, MATCH(B1604,'Coop GFs_CFs'!B:B,0),2),
"Household", INDEX('Coop GFs_CFs'!G:H, MATCH(B1604,'Coop GFs_CFs'!B:B,0),2),
"VMT", INDEX('Coop GFs_CFs'!I:J, MATCH(B1604,'Coop GFs_CFs'!B:B,0),2),
"Lane Mile", INDEX('Coop GFs_CFs'!K:L, MATCH(B1604,'Coop GFs_CFs'!B:B,0),2),
"Gas Sales", INDEX('Coop GFs_CFs'!M:N, MATCH(B1604,'Coop GFs_CFs'!B:B,0),2),
"No Growth", INDEX('Coop GFs_CFs'!O:P, MATCH(B1604,'Coop GFs_CFs'!B:B,0),2)
)</f>
        <v>1</v>
      </c>
      <c r="O1604" s="133"/>
      <c r="P1604" s="86">
        <f t="shared" si="92"/>
        <v>0.14888642998854601</v>
      </c>
      <c r="Q1604" s="86">
        <f t="shared" si="93"/>
        <v>0.14888642998854601</v>
      </c>
      <c r="R1604" s="156" t="s">
        <v>784</v>
      </c>
      <c r="S1604" s="85" t="s">
        <v>316</v>
      </c>
      <c r="T1604" s="85" t="s">
        <v>493</v>
      </c>
      <c r="U1604" s="85" t="s">
        <v>785</v>
      </c>
      <c r="V1604" s="85" t="s">
        <v>786</v>
      </c>
      <c r="W1604" s="85" t="s">
        <v>787</v>
      </c>
      <c r="X1604" s="85" t="s">
        <v>330</v>
      </c>
      <c r="Z1604" s="42" t="s">
        <v>2955</v>
      </c>
      <c r="AA1604"/>
    </row>
    <row r="1605" spans="1:27" s="39" customFormat="1" x14ac:dyDescent="0.35">
      <c r="A1605" s="85" t="s">
        <v>811</v>
      </c>
      <c r="B1605" s="87">
        <v>51107</v>
      </c>
      <c r="C1605" s="87" t="s">
        <v>12</v>
      </c>
      <c r="D1605" s="86">
        <v>236.27420000000001</v>
      </c>
      <c r="E1605" s="86">
        <f>SUMIFS('Ratios_MARAMA-VA'!T:T, 'Ratios_MARAMA-VA'!AA:AA, Z1605)</f>
        <v>236.274199999644</v>
      </c>
      <c r="F1605" s="86">
        <f>SUMIFS('Ratios_MARAMA-VA'!J:J, 'Ratios_MARAMA-VA'!AA:AA, Z1605)</f>
        <v>0.42060423992911</v>
      </c>
      <c r="G1605" s="122">
        <f t="shared" si="94"/>
        <v>1.7801530591564536E-3</v>
      </c>
      <c r="H1605" s="122">
        <v>236.27420000000001</v>
      </c>
      <c r="I1605" s="86">
        <v>0.42060423992974377</v>
      </c>
      <c r="J1605" s="122">
        <v>236.27420000000001</v>
      </c>
      <c r="K1605" s="86">
        <v>0.42060423992974377</v>
      </c>
      <c r="L1605" s="122" t="str" cm="1">
        <f t="array" ref="L1605">_xlfn.SWITCH(A1605,
    "District of Columbia", _xlfn.XLOOKUP(R1605, '2015 O3 Growth Surrogates'!A:A, '2015 O3 Growth Surrogates'!H:H),
    "Maryland", _xlfn.XLOOKUP(R1605, '2015 O3 Growth Surrogates'!A:A, '2015 O3 Growth Surrogates'!I:I),
    "Virginia", _xlfn.XLOOKUP(R1605, '2015 O3 Growth Surrogates'!A:A, '2015 O3 Growth Surrogates'!J:J)
)</f>
        <v>No Growth</v>
      </c>
      <c r="M1605" s="133" cm="1">
        <f t="array" ref="M1605">_xlfn.SWITCH(L1605,
"Employment", INDEX('Coop GFs_CFs'!C:D, MATCH(B1605,'Coop GFs_CFs'!B:B,0),1),
"Population", INDEX('Coop GFs_CFs'!E:F, MATCH(B1605,'Coop GFs_CFs'!B:B,0),1),
"Household", INDEX('Coop GFs_CFs'!G:H, MATCH(B1605,'Coop GFs_CFs'!B:B,0),1),
"VMT", INDEX('Coop GFs_CFs'!I:J, MATCH(B1605,'Coop GFs_CFs'!B:B,0),1),
"Lane Mile", INDEX('Coop GFs_CFs'!K:L, MATCH(B1605,'Coop GFs_CFs'!B:B,0),1),
"Gas Sales", INDEX('Coop GFs_CFs'!M:N, MATCH(B1605,'Coop GFs_CFs'!B:B,0),1),
"No Growth", INDEX('Coop GFs_CFs'!O:P, MATCH(B1605,'Coop GFs_CFs'!B:B,0),1)
)</f>
        <v>1</v>
      </c>
      <c r="N1605" s="133" cm="1">
        <f t="array" ref="N1605">_xlfn.SWITCH(L1605,
"Employment", INDEX('Coop GFs_CFs'!C:D, MATCH(B1605,'Coop GFs_CFs'!B:B,0),2),
"Population", INDEX('Coop GFs_CFs'!E:F, MATCH(B1605,'Coop GFs_CFs'!B:B,0),2),
"Household", INDEX('Coop GFs_CFs'!G:H, MATCH(B1605,'Coop GFs_CFs'!B:B,0),2),
"VMT", INDEX('Coop GFs_CFs'!I:J, MATCH(B1605,'Coop GFs_CFs'!B:B,0),2),
"Lane Mile", INDEX('Coop GFs_CFs'!K:L, MATCH(B1605,'Coop GFs_CFs'!B:B,0),2),
"Gas Sales", INDEX('Coop GFs_CFs'!M:N, MATCH(B1605,'Coop GFs_CFs'!B:B,0),2),
"No Growth", INDEX('Coop GFs_CFs'!O:P, MATCH(B1605,'Coop GFs_CFs'!B:B,0),2)
)</f>
        <v>1</v>
      </c>
      <c r="O1605" s="133"/>
      <c r="P1605" s="86">
        <f t="shared" si="92"/>
        <v>0.42060423992911</v>
      </c>
      <c r="Q1605" s="86">
        <f t="shared" si="93"/>
        <v>0.42060423992911</v>
      </c>
      <c r="R1605" s="156" t="s">
        <v>784</v>
      </c>
      <c r="S1605" s="85" t="s">
        <v>316</v>
      </c>
      <c r="T1605" s="85" t="s">
        <v>493</v>
      </c>
      <c r="U1605" s="85" t="s">
        <v>785</v>
      </c>
      <c r="V1605" s="85" t="s">
        <v>786</v>
      </c>
      <c r="W1605" s="85" t="s">
        <v>787</v>
      </c>
      <c r="X1605" s="85" t="s">
        <v>330</v>
      </c>
      <c r="Z1605" s="42" t="s">
        <v>2962</v>
      </c>
      <c r="AA1605"/>
    </row>
    <row r="1606" spans="1:27" s="39" customFormat="1" x14ac:dyDescent="0.35">
      <c r="A1606" s="85" t="s">
        <v>811</v>
      </c>
      <c r="B1606" s="87">
        <v>51153</v>
      </c>
      <c r="C1606" s="87" t="s">
        <v>10</v>
      </c>
      <c r="D1606" s="86">
        <v>42.953589999999998</v>
      </c>
      <c r="E1606" s="86">
        <f>SUMIFS('Ratios_MARAMA-VA'!T:T, 'Ratios_MARAMA-VA'!AA:AA, Z1606)</f>
        <v>42.953589999935403</v>
      </c>
      <c r="F1606" s="86">
        <f>SUMIFS('Ratios_MARAMA-VA'!J:J, 'Ratios_MARAMA-VA'!AA:AA, Z1606)</f>
        <v>7.6463964640137105E-2</v>
      </c>
      <c r="G1606" s="122">
        <f t="shared" si="94"/>
        <v>1.7801530591564547E-3</v>
      </c>
      <c r="H1606" s="122">
        <v>42.953589999999998</v>
      </c>
      <c r="I1606" s="86">
        <v>7.6463964640252097E-2</v>
      </c>
      <c r="J1606" s="122">
        <v>42.953589999999998</v>
      </c>
      <c r="K1606" s="86">
        <v>7.6463964640252097E-2</v>
      </c>
      <c r="L1606" s="122" t="str" cm="1">
        <f t="array" ref="L1606">_xlfn.SWITCH(A1606,
    "District of Columbia", _xlfn.XLOOKUP(R1606, '2015 O3 Growth Surrogates'!A:A, '2015 O3 Growth Surrogates'!H:H),
    "Maryland", _xlfn.XLOOKUP(R1606, '2015 O3 Growth Surrogates'!A:A, '2015 O3 Growth Surrogates'!I:I),
    "Virginia", _xlfn.XLOOKUP(R1606, '2015 O3 Growth Surrogates'!A:A, '2015 O3 Growth Surrogates'!J:J)
)</f>
        <v>No Growth</v>
      </c>
      <c r="M1606" s="133" cm="1">
        <f t="array" ref="M1606">_xlfn.SWITCH(L1606,
"Employment", INDEX('Coop GFs_CFs'!C:D, MATCH(B1606,'Coop GFs_CFs'!B:B,0),1),
"Population", INDEX('Coop GFs_CFs'!E:F, MATCH(B1606,'Coop GFs_CFs'!B:B,0),1),
"Household", INDEX('Coop GFs_CFs'!G:H, MATCH(B1606,'Coop GFs_CFs'!B:B,0),1),
"VMT", INDEX('Coop GFs_CFs'!I:J, MATCH(B1606,'Coop GFs_CFs'!B:B,0),1),
"Lane Mile", INDEX('Coop GFs_CFs'!K:L, MATCH(B1606,'Coop GFs_CFs'!B:B,0),1),
"Gas Sales", INDEX('Coop GFs_CFs'!M:N, MATCH(B1606,'Coop GFs_CFs'!B:B,0),1),
"No Growth", INDEX('Coop GFs_CFs'!O:P, MATCH(B1606,'Coop GFs_CFs'!B:B,0),1)
)</f>
        <v>1</v>
      </c>
      <c r="N1606" s="133" cm="1">
        <f t="array" ref="N1606">_xlfn.SWITCH(L1606,
"Employment", INDEX('Coop GFs_CFs'!C:D, MATCH(B1606,'Coop GFs_CFs'!B:B,0),2),
"Population", INDEX('Coop GFs_CFs'!E:F, MATCH(B1606,'Coop GFs_CFs'!B:B,0),2),
"Household", INDEX('Coop GFs_CFs'!G:H, MATCH(B1606,'Coop GFs_CFs'!B:B,0),2),
"VMT", INDEX('Coop GFs_CFs'!I:J, MATCH(B1606,'Coop GFs_CFs'!B:B,0),2),
"Lane Mile", INDEX('Coop GFs_CFs'!K:L, MATCH(B1606,'Coop GFs_CFs'!B:B,0),2),
"Gas Sales", INDEX('Coop GFs_CFs'!M:N, MATCH(B1606,'Coop GFs_CFs'!B:B,0),2),
"No Growth", INDEX('Coop GFs_CFs'!O:P, MATCH(B1606,'Coop GFs_CFs'!B:B,0),2)
)</f>
        <v>1</v>
      </c>
      <c r="O1606" s="133"/>
      <c r="P1606" s="86">
        <f t="shared" si="92"/>
        <v>7.6463964640137105E-2</v>
      </c>
      <c r="Q1606" s="86">
        <f t="shared" si="93"/>
        <v>7.6463964640137105E-2</v>
      </c>
      <c r="R1606" s="156" t="s">
        <v>784</v>
      </c>
      <c r="S1606" s="85" t="s">
        <v>316</v>
      </c>
      <c r="T1606" s="85" t="s">
        <v>493</v>
      </c>
      <c r="U1606" s="85" t="s">
        <v>785</v>
      </c>
      <c r="V1606" s="85" t="s">
        <v>786</v>
      </c>
      <c r="W1606" s="85" t="s">
        <v>787</v>
      </c>
      <c r="X1606" s="85" t="s">
        <v>330</v>
      </c>
      <c r="Z1606" s="42" t="s">
        <v>2956</v>
      </c>
      <c r="AA1606"/>
    </row>
    <row r="1607" spans="1:27" s="39" customFormat="1" x14ac:dyDescent="0.35">
      <c r="A1607" s="85" t="s">
        <v>811</v>
      </c>
      <c r="B1607" s="87">
        <v>51153</v>
      </c>
      <c r="C1607" s="87" t="s">
        <v>12</v>
      </c>
      <c r="D1607" s="86">
        <v>121.3439</v>
      </c>
      <c r="E1607" s="86">
        <f>SUMIFS('Ratios_MARAMA-VA'!T:T, 'Ratios_MARAMA-VA'!AA:AA, Z1607)</f>
        <v>121.34389999981801</v>
      </c>
      <c r="F1607" s="86">
        <f>SUMIFS('Ratios_MARAMA-VA'!J:J, 'Ratios_MARAMA-VA'!AA:AA, Z1607)</f>
        <v>0.21601071479464901</v>
      </c>
      <c r="G1607" s="122">
        <f t="shared" si="94"/>
        <v>1.7801530591564387E-3</v>
      </c>
      <c r="H1607" s="122">
        <v>121.3439</v>
      </c>
      <c r="I1607" s="86">
        <v>0.216010714794973</v>
      </c>
      <c r="J1607" s="122">
        <v>121.3439</v>
      </c>
      <c r="K1607" s="86">
        <v>0.216010714794973</v>
      </c>
      <c r="L1607" s="122" t="str" cm="1">
        <f t="array" ref="L1607">_xlfn.SWITCH(A1607,
    "District of Columbia", _xlfn.XLOOKUP(R1607, '2015 O3 Growth Surrogates'!A:A, '2015 O3 Growth Surrogates'!H:H),
    "Maryland", _xlfn.XLOOKUP(R1607, '2015 O3 Growth Surrogates'!A:A, '2015 O3 Growth Surrogates'!I:I),
    "Virginia", _xlfn.XLOOKUP(R1607, '2015 O3 Growth Surrogates'!A:A, '2015 O3 Growth Surrogates'!J:J)
)</f>
        <v>No Growth</v>
      </c>
      <c r="M1607" s="133" cm="1">
        <f t="array" ref="M1607">_xlfn.SWITCH(L1607,
"Employment", INDEX('Coop GFs_CFs'!C:D, MATCH(B1607,'Coop GFs_CFs'!B:B,0),1),
"Population", INDEX('Coop GFs_CFs'!E:F, MATCH(B1607,'Coop GFs_CFs'!B:B,0),1),
"Household", INDEX('Coop GFs_CFs'!G:H, MATCH(B1607,'Coop GFs_CFs'!B:B,0),1),
"VMT", INDEX('Coop GFs_CFs'!I:J, MATCH(B1607,'Coop GFs_CFs'!B:B,0),1),
"Lane Mile", INDEX('Coop GFs_CFs'!K:L, MATCH(B1607,'Coop GFs_CFs'!B:B,0),1),
"Gas Sales", INDEX('Coop GFs_CFs'!M:N, MATCH(B1607,'Coop GFs_CFs'!B:B,0),1),
"No Growth", INDEX('Coop GFs_CFs'!O:P, MATCH(B1607,'Coop GFs_CFs'!B:B,0),1)
)</f>
        <v>1</v>
      </c>
      <c r="N1607" s="133" cm="1">
        <f t="array" ref="N1607">_xlfn.SWITCH(L1607,
"Employment", INDEX('Coop GFs_CFs'!C:D, MATCH(B1607,'Coop GFs_CFs'!B:B,0),2),
"Population", INDEX('Coop GFs_CFs'!E:F, MATCH(B1607,'Coop GFs_CFs'!B:B,0),2),
"Household", INDEX('Coop GFs_CFs'!G:H, MATCH(B1607,'Coop GFs_CFs'!B:B,0),2),
"VMT", INDEX('Coop GFs_CFs'!I:J, MATCH(B1607,'Coop GFs_CFs'!B:B,0),2),
"Lane Mile", INDEX('Coop GFs_CFs'!K:L, MATCH(B1607,'Coop GFs_CFs'!B:B,0),2),
"Gas Sales", INDEX('Coop GFs_CFs'!M:N, MATCH(B1607,'Coop GFs_CFs'!B:B,0),2),
"No Growth", INDEX('Coop GFs_CFs'!O:P, MATCH(B1607,'Coop GFs_CFs'!B:B,0),2)
)</f>
        <v>1</v>
      </c>
      <c r="O1607" s="133"/>
      <c r="P1607" s="86">
        <f t="shared" si="92"/>
        <v>0.21601071479464901</v>
      </c>
      <c r="Q1607" s="86">
        <f t="shared" si="93"/>
        <v>0.21601071479464901</v>
      </c>
      <c r="R1607" s="156" t="s">
        <v>784</v>
      </c>
      <c r="S1607" s="85" t="s">
        <v>316</v>
      </c>
      <c r="T1607" s="85" t="s">
        <v>493</v>
      </c>
      <c r="U1607" s="85" t="s">
        <v>785</v>
      </c>
      <c r="V1607" s="85" t="s">
        <v>786</v>
      </c>
      <c r="W1607" s="85" t="s">
        <v>787</v>
      </c>
      <c r="X1607" s="85" t="s">
        <v>330</v>
      </c>
      <c r="Z1607" s="42" t="s">
        <v>2963</v>
      </c>
      <c r="AA1607"/>
    </row>
    <row r="1608" spans="1:27" s="39" customFormat="1" x14ac:dyDescent="0.35">
      <c r="A1608" s="85" t="s">
        <v>497</v>
      </c>
      <c r="B1608" s="87">
        <v>24009</v>
      </c>
      <c r="C1608" s="87" t="s">
        <v>10</v>
      </c>
      <c r="D1608" s="86">
        <v>10.25108</v>
      </c>
      <c r="E1608" s="86">
        <f>SUMIFS('Ratios_MARAMA-VA'!T:T, 'Ratios_MARAMA-VA'!AA:AA, Z1608)</f>
        <v>10.251079999985601</v>
      </c>
      <c r="F1608" s="86">
        <f>SUMIFS('Ratios_MARAMA-VA'!J:J, 'Ratios_MARAMA-VA'!AA:AA, Z1608)</f>
        <v>2.7916884531551299E-2</v>
      </c>
      <c r="G1608" s="122">
        <f t="shared" si="94"/>
        <v>2.7233115468409683E-3</v>
      </c>
      <c r="H1608" s="122">
        <v>10.25108</v>
      </c>
      <c r="I1608" s="86">
        <v>2.7916884531590514E-2</v>
      </c>
      <c r="J1608" s="122">
        <v>10.25108</v>
      </c>
      <c r="K1608" s="86">
        <v>2.7916884531590514E-2</v>
      </c>
      <c r="L1608" s="122" t="str" cm="1">
        <f t="array" ref="L1608">_xlfn.SWITCH(A1608,
    "District of Columbia", _xlfn.XLOOKUP(R1608, '2015 O3 Growth Surrogates'!A:A, '2015 O3 Growth Surrogates'!H:H),
    "Maryland", _xlfn.XLOOKUP(R1608, '2015 O3 Growth Surrogates'!A:A, '2015 O3 Growth Surrogates'!I:I),
    "Virginia", _xlfn.XLOOKUP(R1608, '2015 O3 Growth Surrogates'!A:A, '2015 O3 Growth Surrogates'!J:J)
)</f>
        <v>No Growth</v>
      </c>
      <c r="M1608" s="133" cm="1">
        <f t="array" ref="M1608">_xlfn.SWITCH(L1608,
"Employment", INDEX('Coop GFs_CFs'!C:D, MATCH(B1608,'Coop GFs_CFs'!B:B,0),1),
"Population", INDEX('Coop GFs_CFs'!E:F, MATCH(B1608,'Coop GFs_CFs'!B:B,0),1),
"Household", INDEX('Coop GFs_CFs'!G:H, MATCH(B1608,'Coop GFs_CFs'!B:B,0),1),
"VMT", INDEX('Coop GFs_CFs'!I:J, MATCH(B1608,'Coop GFs_CFs'!B:B,0),1),
"Lane Mile", INDEX('Coop GFs_CFs'!K:L, MATCH(B1608,'Coop GFs_CFs'!B:B,0),1),
"Gas Sales", INDEX('Coop GFs_CFs'!M:N, MATCH(B1608,'Coop GFs_CFs'!B:B,0),1),
"No Growth", INDEX('Coop GFs_CFs'!O:P, MATCH(B1608,'Coop GFs_CFs'!B:B,0),1)
)</f>
        <v>1</v>
      </c>
      <c r="N1608" s="133" cm="1">
        <f t="array" ref="N1608">_xlfn.SWITCH(L1608,
"Employment", INDEX('Coop GFs_CFs'!C:D, MATCH(B1608,'Coop GFs_CFs'!B:B,0),2),
"Population", INDEX('Coop GFs_CFs'!E:F, MATCH(B1608,'Coop GFs_CFs'!B:B,0),2),
"Household", INDEX('Coop GFs_CFs'!G:H, MATCH(B1608,'Coop GFs_CFs'!B:B,0),2),
"VMT", INDEX('Coop GFs_CFs'!I:J, MATCH(B1608,'Coop GFs_CFs'!B:B,0),2),
"Lane Mile", INDEX('Coop GFs_CFs'!K:L, MATCH(B1608,'Coop GFs_CFs'!B:B,0),2),
"Gas Sales", INDEX('Coop GFs_CFs'!M:N, MATCH(B1608,'Coop GFs_CFs'!B:B,0),2),
"No Growth", INDEX('Coop GFs_CFs'!O:P, MATCH(B1608,'Coop GFs_CFs'!B:B,0),2)
)</f>
        <v>1</v>
      </c>
      <c r="O1608" s="133"/>
      <c r="P1608" s="86">
        <f t="shared" si="92"/>
        <v>2.7916884531551299E-2</v>
      </c>
      <c r="Q1608" s="86">
        <f t="shared" si="93"/>
        <v>2.7916884531551299E-2</v>
      </c>
      <c r="R1608" s="156" t="s">
        <v>792</v>
      </c>
      <c r="S1608" s="85" t="s">
        <v>316</v>
      </c>
      <c r="T1608" s="85" t="s">
        <v>493</v>
      </c>
      <c r="U1608" s="85" t="s">
        <v>785</v>
      </c>
      <c r="V1608" s="85" t="s">
        <v>444</v>
      </c>
      <c r="W1608" s="85" t="s">
        <v>793</v>
      </c>
      <c r="X1608" s="85" t="s">
        <v>330</v>
      </c>
      <c r="Z1608" s="42" t="s">
        <v>2964</v>
      </c>
      <c r="AA1608"/>
    </row>
    <row r="1609" spans="1:27" s="39" customFormat="1" x14ac:dyDescent="0.35">
      <c r="A1609" s="85" t="s">
        <v>497</v>
      </c>
      <c r="B1609" s="87">
        <v>24009</v>
      </c>
      <c r="C1609" s="87" t="s">
        <v>12</v>
      </c>
      <c r="D1609" s="86">
        <v>10.68661</v>
      </c>
      <c r="E1609" s="86">
        <f>SUMIFS('Ratios_MARAMA-VA'!T:T, 'Ratios_MARAMA-VA'!AA:AA, Z1609)</f>
        <v>10.686609999985</v>
      </c>
      <c r="F1609" s="86">
        <f>SUMIFS('Ratios_MARAMA-VA'!J:J, 'Ratios_MARAMA-VA'!AA:AA, Z1609)</f>
        <v>2.91029684095452E-2</v>
      </c>
      <c r="G1609" s="122">
        <f t="shared" si="94"/>
        <v>2.7233115468409579E-3</v>
      </c>
      <c r="H1609" s="122">
        <v>10.68661</v>
      </c>
      <c r="I1609" s="86">
        <v>2.9102968409586049E-2</v>
      </c>
      <c r="J1609" s="122">
        <v>10.68661</v>
      </c>
      <c r="K1609" s="86">
        <v>2.9102968409586049E-2</v>
      </c>
      <c r="L1609" s="122" t="str" cm="1">
        <f t="array" ref="L1609">_xlfn.SWITCH(A1609,
    "District of Columbia", _xlfn.XLOOKUP(R1609, '2015 O3 Growth Surrogates'!A:A, '2015 O3 Growth Surrogates'!H:H),
    "Maryland", _xlfn.XLOOKUP(R1609, '2015 O3 Growth Surrogates'!A:A, '2015 O3 Growth Surrogates'!I:I),
    "Virginia", _xlfn.XLOOKUP(R1609, '2015 O3 Growth Surrogates'!A:A, '2015 O3 Growth Surrogates'!J:J)
)</f>
        <v>No Growth</v>
      </c>
      <c r="M1609" s="133" cm="1">
        <f t="array" ref="M1609">_xlfn.SWITCH(L1609,
"Employment", INDEX('Coop GFs_CFs'!C:D, MATCH(B1609,'Coop GFs_CFs'!B:B,0),1),
"Population", INDEX('Coop GFs_CFs'!E:F, MATCH(B1609,'Coop GFs_CFs'!B:B,0),1),
"Household", INDEX('Coop GFs_CFs'!G:H, MATCH(B1609,'Coop GFs_CFs'!B:B,0),1),
"VMT", INDEX('Coop GFs_CFs'!I:J, MATCH(B1609,'Coop GFs_CFs'!B:B,0),1),
"Lane Mile", INDEX('Coop GFs_CFs'!K:L, MATCH(B1609,'Coop GFs_CFs'!B:B,0),1),
"Gas Sales", INDEX('Coop GFs_CFs'!M:N, MATCH(B1609,'Coop GFs_CFs'!B:B,0),1),
"No Growth", INDEX('Coop GFs_CFs'!O:P, MATCH(B1609,'Coop GFs_CFs'!B:B,0),1)
)</f>
        <v>1</v>
      </c>
      <c r="N1609" s="133" cm="1">
        <f t="array" ref="N1609">_xlfn.SWITCH(L1609,
"Employment", INDEX('Coop GFs_CFs'!C:D, MATCH(B1609,'Coop GFs_CFs'!B:B,0),2),
"Population", INDEX('Coop GFs_CFs'!E:F, MATCH(B1609,'Coop GFs_CFs'!B:B,0),2),
"Household", INDEX('Coop GFs_CFs'!G:H, MATCH(B1609,'Coop GFs_CFs'!B:B,0),2),
"VMT", INDEX('Coop GFs_CFs'!I:J, MATCH(B1609,'Coop GFs_CFs'!B:B,0),2),
"Lane Mile", INDEX('Coop GFs_CFs'!K:L, MATCH(B1609,'Coop GFs_CFs'!B:B,0),2),
"Gas Sales", INDEX('Coop GFs_CFs'!M:N, MATCH(B1609,'Coop GFs_CFs'!B:B,0),2),
"No Growth", INDEX('Coop GFs_CFs'!O:P, MATCH(B1609,'Coop GFs_CFs'!B:B,0),2)
)</f>
        <v>1</v>
      </c>
      <c r="O1609" s="133"/>
      <c r="P1609" s="86">
        <f t="shared" si="92"/>
        <v>2.91029684095452E-2</v>
      </c>
      <c r="Q1609" s="86">
        <f t="shared" si="93"/>
        <v>2.91029684095452E-2</v>
      </c>
      <c r="R1609" s="156" t="s">
        <v>792</v>
      </c>
      <c r="S1609" s="85" t="s">
        <v>316</v>
      </c>
      <c r="T1609" s="85" t="s">
        <v>493</v>
      </c>
      <c r="U1609" s="85" t="s">
        <v>785</v>
      </c>
      <c r="V1609" s="85" t="s">
        <v>444</v>
      </c>
      <c r="W1609" s="85" t="s">
        <v>793</v>
      </c>
      <c r="X1609" s="85" t="s">
        <v>330</v>
      </c>
      <c r="Z1609" s="42" t="s">
        <v>2972</v>
      </c>
      <c r="AA1609"/>
    </row>
    <row r="1610" spans="1:27" s="39" customFormat="1" x14ac:dyDescent="0.35">
      <c r="A1610" s="85" t="s">
        <v>497</v>
      </c>
      <c r="B1610" s="87">
        <v>24017</v>
      </c>
      <c r="C1610" s="87" t="s">
        <v>10</v>
      </c>
      <c r="D1610" s="86">
        <v>12.90353</v>
      </c>
      <c r="E1610" s="86">
        <f>SUMIFS('Ratios_MARAMA-VA'!T:T, 'Ratios_MARAMA-VA'!AA:AA, Z1610)</f>
        <v>12.903529999981901</v>
      </c>
      <c r="F1610" s="86">
        <f>SUMIFS('Ratios_MARAMA-VA'!J:J, 'Ratios_MARAMA-VA'!AA:AA, Z1610)</f>
        <v>3.5140332243959398E-2</v>
      </c>
      <c r="G1610" s="122">
        <f t="shared" si="94"/>
        <v>2.7233115468409566E-3</v>
      </c>
      <c r="H1610" s="122">
        <v>12.90353</v>
      </c>
      <c r="I1610" s="86">
        <v>3.5140332244008692E-2</v>
      </c>
      <c r="J1610" s="122">
        <v>12.90353</v>
      </c>
      <c r="K1610" s="86">
        <v>3.5140332244008692E-2</v>
      </c>
      <c r="L1610" s="122" t="str" cm="1">
        <f t="array" ref="L1610">_xlfn.SWITCH(A1610,
    "District of Columbia", _xlfn.XLOOKUP(R1610, '2015 O3 Growth Surrogates'!A:A, '2015 O3 Growth Surrogates'!H:H),
    "Maryland", _xlfn.XLOOKUP(R1610, '2015 O3 Growth Surrogates'!A:A, '2015 O3 Growth Surrogates'!I:I),
    "Virginia", _xlfn.XLOOKUP(R1610, '2015 O3 Growth Surrogates'!A:A, '2015 O3 Growth Surrogates'!J:J)
)</f>
        <v>No Growth</v>
      </c>
      <c r="M1610" s="133" cm="1">
        <f t="array" ref="M1610">_xlfn.SWITCH(L1610,
"Employment", INDEX('Coop GFs_CFs'!C:D, MATCH(B1610,'Coop GFs_CFs'!B:B,0),1),
"Population", INDEX('Coop GFs_CFs'!E:F, MATCH(B1610,'Coop GFs_CFs'!B:B,0),1),
"Household", INDEX('Coop GFs_CFs'!G:H, MATCH(B1610,'Coop GFs_CFs'!B:B,0),1),
"VMT", INDEX('Coop GFs_CFs'!I:J, MATCH(B1610,'Coop GFs_CFs'!B:B,0),1),
"Lane Mile", INDEX('Coop GFs_CFs'!K:L, MATCH(B1610,'Coop GFs_CFs'!B:B,0),1),
"Gas Sales", INDEX('Coop GFs_CFs'!M:N, MATCH(B1610,'Coop GFs_CFs'!B:B,0),1),
"No Growth", INDEX('Coop GFs_CFs'!O:P, MATCH(B1610,'Coop GFs_CFs'!B:B,0),1)
)</f>
        <v>1</v>
      </c>
      <c r="N1610" s="133" cm="1">
        <f t="array" ref="N1610">_xlfn.SWITCH(L1610,
"Employment", INDEX('Coop GFs_CFs'!C:D, MATCH(B1610,'Coop GFs_CFs'!B:B,0),2),
"Population", INDEX('Coop GFs_CFs'!E:F, MATCH(B1610,'Coop GFs_CFs'!B:B,0),2),
"Household", INDEX('Coop GFs_CFs'!G:H, MATCH(B1610,'Coop GFs_CFs'!B:B,0),2),
"VMT", INDEX('Coop GFs_CFs'!I:J, MATCH(B1610,'Coop GFs_CFs'!B:B,0),2),
"Lane Mile", INDEX('Coop GFs_CFs'!K:L, MATCH(B1610,'Coop GFs_CFs'!B:B,0),2),
"Gas Sales", INDEX('Coop GFs_CFs'!M:N, MATCH(B1610,'Coop GFs_CFs'!B:B,0),2),
"No Growth", INDEX('Coop GFs_CFs'!O:P, MATCH(B1610,'Coop GFs_CFs'!B:B,0),2)
)</f>
        <v>1</v>
      </c>
      <c r="O1610" s="133"/>
      <c r="P1610" s="86">
        <f t="shared" si="92"/>
        <v>3.5140332243959398E-2</v>
      </c>
      <c r="Q1610" s="86">
        <f t="shared" si="93"/>
        <v>3.5140332243959398E-2</v>
      </c>
      <c r="R1610" s="156" t="s">
        <v>792</v>
      </c>
      <c r="S1610" s="85" t="s">
        <v>316</v>
      </c>
      <c r="T1610" s="85" t="s">
        <v>493</v>
      </c>
      <c r="U1610" s="85" t="s">
        <v>785</v>
      </c>
      <c r="V1610" s="85" t="s">
        <v>444</v>
      </c>
      <c r="W1610" s="85" t="s">
        <v>793</v>
      </c>
      <c r="X1610" s="85" t="s">
        <v>330</v>
      </c>
      <c r="Z1610" s="42" t="s">
        <v>2965</v>
      </c>
      <c r="AA1610"/>
    </row>
    <row r="1611" spans="1:27" s="39" customFormat="1" x14ac:dyDescent="0.35">
      <c r="A1611" s="85" t="s">
        <v>497</v>
      </c>
      <c r="B1611" s="87">
        <v>24017</v>
      </c>
      <c r="C1611" s="87" t="s">
        <v>12</v>
      </c>
      <c r="D1611" s="86">
        <v>13.451750000000001</v>
      </c>
      <c r="E1611" s="86">
        <f>SUMIFS('Ratios_MARAMA-VA'!T:T, 'Ratios_MARAMA-VA'!AA:AA, Z1611)</f>
        <v>13.4517499999811</v>
      </c>
      <c r="F1611" s="86">
        <f>SUMIFS('Ratios_MARAMA-VA'!J:J, 'Ratios_MARAMA-VA'!AA:AA, Z1611)</f>
        <v>3.6633306100166498E-2</v>
      </c>
      <c r="G1611" s="122">
        <f t="shared" si="94"/>
        <v>2.7233115468409661E-3</v>
      </c>
      <c r="H1611" s="122">
        <v>13.451750000000001</v>
      </c>
      <c r="I1611" s="86">
        <v>3.663330610021797E-2</v>
      </c>
      <c r="J1611" s="122">
        <v>13.451750000000001</v>
      </c>
      <c r="K1611" s="86">
        <v>3.663330610021797E-2</v>
      </c>
      <c r="L1611" s="122" t="str" cm="1">
        <f t="array" ref="L1611">_xlfn.SWITCH(A1611,
    "District of Columbia", _xlfn.XLOOKUP(R1611, '2015 O3 Growth Surrogates'!A:A, '2015 O3 Growth Surrogates'!H:H),
    "Maryland", _xlfn.XLOOKUP(R1611, '2015 O3 Growth Surrogates'!A:A, '2015 O3 Growth Surrogates'!I:I),
    "Virginia", _xlfn.XLOOKUP(R1611, '2015 O3 Growth Surrogates'!A:A, '2015 O3 Growth Surrogates'!J:J)
)</f>
        <v>No Growth</v>
      </c>
      <c r="M1611" s="133" cm="1">
        <f t="array" ref="M1611">_xlfn.SWITCH(L1611,
"Employment", INDEX('Coop GFs_CFs'!C:D, MATCH(B1611,'Coop GFs_CFs'!B:B,0),1),
"Population", INDEX('Coop GFs_CFs'!E:F, MATCH(B1611,'Coop GFs_CFs'!B:B,0),1),
"Household", INDEX('Coop GFs_CFs'!G:H, MATCH(B1611,'Coop GFs_CFs'!B:B,0),1),
"VMT", INDEX('Coop GFs_CFs'!I:J, MATCH(B1611,'Coop GFs_CFs'!B:B,0),1),
"Lane Mile", INDEX('Coop GFs_CFs'!K:L, MATCH(B1611,'Coop GFs_CFs'!B:B,0),1),
"Gas Sales", INDEX('Coop GFs_CFs'!M:N, MATCH(B1611,'Coop GFs_CFs'!B:B,0),1),
"No Growth", INDEX('Coop GFs_CFs'!O:P, MATCH(B1611,'Coop GFs_CFs'!B:B,0),1)
)</f>
        <v>1</v>
      </c>
      <c r="N1611" s="133" cm="1">
        <f t="array" ref="N1611">_xlfn.SWITCH(L1611,
"Employment", INDEX('Coop GFs_CFs'!C:D, MATCH(B1611,'Coop GFs_CFs'!B:B,0),2),
"Population", INDEX('Coop GFs_CFs'!E:F, MATCH(B1611,'Coop GFs_CFs'!B:B,0),2),
"Household", INDEX('Coop GFs_CFs'!G:H, MATCH(B1611,'Coop GFs_CFs'!B:B,0),2),
"VMT", INDEX('Coop GFs_CFs'!I:J, MATCH(B1611,'Coop GFs_CFs'!B:B,0),2),
"Lane Mile", INDEX('Coop GFs_CFs'!K:L, MATCH(B1611,'Coop GFs_CFs'!B:B,0),2),
"Gas Sales", INDEX('Coop GFs_CFs'!M:N, MATCH(B1611,'Coop GFs_CFs'!B:B,0),2),
"No Growth", INDEX('Coop GFs_CFs'!O:P, MATCH(B1611,'Coop GFs_CFs'!B:B,0),2)
)</f>
        <v>1</v>
      </c>
      <c r="O1611" s="133"/>
      <c r="P1611" s="86">
        <f t="shared" si="92"/>
        <v>3.6633306100166498E-2</v>
      </c>
      <c r="Q1611" s="86">
        <f t="shared" si="93"/>
        <v>3.6633306100166498E-2</v>
      </c>
      <c r="R1611" s="156" t="s">
        <v>792</v>
      </c>
      <c r="S1611" s="85" t="s">
        <v>316</v>
      </c>
      <c r="T1611" s="85" t="s">
        <v>493</v>
      </c>
      <c r="U1611" s="85" t="s">
        <v>785</v>
      </c>
      <c r="V1611" s="85" t="s">
        <v>444</v>
      </c>
      <c r="W1611" s="85" t="s">
        <v>793</v>
      </c>
      <c r="X1611" s="85" t="s">
        <v>330</v>
      </c>
      <c r="Z1611" s="42" t="s">
        <v>2973</v>
      </c>
      <c r="AA1611"/>
    </row>
    <row r="1612" spans="1:27" s="39" customFormat="1" x14ac:dyDescent="0.35">
      <c r="A1612" s="85" t="s">
        <v>497</v>
      </c>
      <c r="B1612" s="87">
        <v>24021</v>
      </c>
      <c r="C1612" s="87" t="s">
        <v>10</v>
      </c>
      <c r="D1612" s="86">
        <v>17.55696</v>
      </c>
      <c r="E1612" s="86">
        <f>SUMIFS('Ratios_MARAMA-VA'!T:T, 'Ratios_MARAMA-VA'!AA:AA, Z1612)</f>
        <v>17.556959999975401</v>
      </c>
      <c r="F1612" s="86">
        <f>SUMIFS('Ratios_MARAMA-VA'!J:J, 'Ratios_MARAMA-VA'!AA:AA, Z1612)</f>
        <v>4.7813071895357703E-2</v>
      </c>
      <c r="G1612" s="122">
        <f t="shared" si="94"/>
        <v>2.7233115468409505E-3</v>
      </c>
      <c r="H1612" s="122">
        <v>17.55696</v>
      </c>
      <c r="I1612" s="86">
        <v>4.7813071895424698E-2</v>
      </c>
      <c r="J1612" s="122">
        <v>17.55696</v>
      </c>
      <c r="K1612" s="86">
        <v>4.7813071895424698E-2</v>
      </c>
      <c r="L1612" s="122" t="str" cm="1">
        <f t="array" ref="L1612">_xlfn.SWITCH(A1612,
    "District of Columbia", _xlfn.XLOOKUP(R1612, '2015 O3 Growth Surrogates'!A:A, '2015 O3 Growth Surrogates'!H:H),
    "Maryland", _xlfn.XLOOKUP(R1612, '2015 O3 Growth Surrogates'!A:A, '2015 O3 Growth Surrogates'!I:I),
    "Virginia", _xlfn.XLOOKUP(R1612, '2015 O3 Growth Surrogates'!A:A, '2015 O3 Growth Surrogates'!J:J)
)</f>
        <v>No Growth</v>
      </c>
      <c r="M1612" s="133" cm="1">
        <f t="array" ref="M1612">_xlfn.SWITCH(L1612,
"Employment", INDEX('Coop GFs_CFs'!C:D, MATCH(B1612,'Coop GFs_CFs'!B:B,0),1),
"Population", INDEX('Coop GFs_CFs'!E:F, MATCH(B1612,'Coop GFs_CFs'!B:B,0),1),
"Household", INDEX('Coop GFs_CFs'!G:H, MATCH(B1612,'Coop GFs_CFs'!B:B,0),1),
"VMT", INDEX('Coop GFs_CFs'!I:J, MATCH(B1612,'Coop GFs_CFs'!B:B,0),1),
"Lane Mile", INDEX('Coop GFs_CFs'!K:L, MATCH(B1612,'Coop GFs_CFs'!B:B,0),1),
"Gas Sales", INDEX('Coop GFs_CFs'!M:N, MATCH(B1612,'Coop GFs_CFs'!B:B,0),1),
"No Growth", INDEX('Coop GFs_CFs'!O:P, MATCH(B1612,'Coop GFs_CFs'!B:B,0),1)
)</f>
        <v>1</v>
      </c>
      <c r="N1612" s="133" cm="1">
        <f t="array" ref="N1612">_xlfn.SWITCH(L1612,
"Employment", INDEX('Coop GFs_CFs'!C:D, MATCH(B1612,'Coop GFs_CFs'!B:B,0),2),
"Population", INDEX('Coop GFs_CFs'!E:F, MATCH(B1612,'Coop GFs_CFs'!B:B,0),2),
"Household", INDEX('Coop GFs_CFs'!G:H, MATCH(B1612,'Coop GFs_CFs'!B:B,0),2),
"VMT", INDEX('Coop GFs_CFs'!I:J, MATCH(B1612,'Coop GFs_CFs'!B:B,0),2),
"Lane Mile", INDEX('Coop GFs_CFs'!K:L, MATCH(B1612,'Coop GFs_CFs'!B:B,0),2),
"Gas Sales", INDEX('Coop GFs_CFs'!M:N, MATCH(B1612,'Coop GFs_CFs'!B:B,0),2),
"No Growth", INDEX('Coop GFs_CFs'!O:P, MATCH(B1612,'Coop GFs_CFs'!B:B,0),2)
)</f>
        <v>1</v>
      </c>
      <c r="O1612" s="133"/>
      <c r="P1612" s="86">
        <f t="shared" si="92"/>
        <v>4.7813071895357703E-2</v>
      </c>
      <c r="Q1612" s="86">
        <f t="shared" si="93"/>
        <v>4.7813071895357703E-2</v>
      </c>
      <c r="R1612" s="156" t="s">
        <v>792</v>
      </c>
      <c r="S1612" s="85" t="s">
        <v>316</v>
      </c>
      <c r="T1612" s="85" t="s">
        <v>493</v>
      </c>
      <c r="U1612" s="85" t="s">
        <v>785</v>
      </c>
      <c r="V1612" s="85" t="s">
        <v>444</v>
      </c>
      <c r="W1612" s="85" t="s">
        <v>793</v>
      </c>
      <c r="X1612" s="85" t="s">
        <v>330</v>
      </c>
      <c r="Z1612" s="42" t="s">
        <v>2966</v>
      </c>
      <c r="AA1612"/>
    </row>
    <row r="1613" spans="1:27" s="39" customFormat="1" x14ac:dyDescent="0.35">
      <c r="A1613" s="85" t="s">
        <v>497</v>
      </c>
      <c r="B1613" s="87">
        <v>24021</v>
      </c>
      <c r="C1613" s="87" t="s">
        <v>12</v>
      </c>
      <c r="D1613" s="86">
        <v>18.302869999999999</v>
      </c>
      <c r="E1613" s="86">
        <f>SUMIFS('Ratios_MARAMA-VA'!T:T, 'Ratios_MARAMA-VA'!AA:AA, Z1613)</f>
        <v>18.302869999974401</v>
      </c>
      <c r="F1613" s="86">
        <f>SUMIFS('Ratios_MARAMA-VA'!J:J, 'Ratios_MARAMA-VA'!AA:AA, Z1613)</f>
        <v>4.9844417211258998E-2</v>
      </c>
      <c r="G1613" s="122">
        <f t="shared" si="94"/>
        <v>2.723311546840944E-3</v>
      </c>
      <c r="H1613" s="122">
        <v>18.302869999999999</v>
      </c>
      <c r="I1613" s="86">
        <v>4.9844417211328707E-2</v>
      </c>
      <c r="J1613" s="122">
        <v>18.302869999999999</v>
      </c>
      <c r="K1613" s="86">
        <v>4.9844417211328707E-2</v>
      </c>
      <c r="L1613" s="122" t="str" cm="1">
        <f t="array" ref="L1613">_xlfn.SWITCH(A1613,
    "District of Columbia", _xlfn.XLOOKUP(R1613, '2015 O3 Growth Surrogates'!A:A, '2015 O3 Growth Surrogates'!H:H),
    "Maryland", _xlfn.XLOOKUP(R1613, '2015 O3 Growth Surrogates'!A:A, '2015 O3 Growth Surrogates'!I:I),
    "Virginia", _xlfn.XLOOKUP(R1613, '2015 O3 Growth Surrogates'!A:A, '2015 O3 Growth Surrogates'!J:J)
)</f>
        <v>No Growth</v>
      </c>
      <c r="M1613" s="133" cm="1">
        <f t="array" ref="M1613">_xlfn.SWITCH(L1613,
"Employment", INDEX('Coop GFs_CFs'!C:D, MATCH(B1613,'Coop GFs_CFs'!B:B,0),1),
"Population", INDEX('Coop GFs_CFs'!E:F, MATCH(B1613,'Coop GFs_CFs'!B:B,0),1),
"Household", INDEX('Coop GFs_CFs'!G:H, MATCH(B1613,'Coop GFs_CFs'!B:B,0),1),
"VMT", INDEX('Coop GFs_CFs'!I:J, MATCH(B1613,'Coop GFs_CFs'!B:B,0),1),
"Lane Mile", INDEX('Coop GFs_CFs'!K:L, MATCH(B1613,'Coop GFs_CFs'!B:B,0),1),
"Gas Sales", INDEX('Coop GFs_CFs'!M:N, MATCH(B1613,'Coop GFs_CFs'!B:B,0),1),
"No Growth", INDEX('Coop GFs_CFs'!O:P, MATCH(B1613,'Coop GFs_CFs'!B:B,0),1)
)</f>
        <v>1</v>
      </c>
      <c r="N1613" s="133" cm="1">
        <f t="array" ref="N1613">_xlfn.SWITCH(L1613,
"Employment", INDEX('Coop GFs_CFs'!C:D, MATCH(B1613,'Coop GFs_CFs'!B:B,0),2),
"Population", INDEX('Coop GFs_CFs'!E:F, MATCH(B1613,'Coop GFs_CFs'!B:B,0),2),
"Household", INDEX('Coop GFs_CFs'!G:H, MATCH(B1613,'Coop GFs_CFs'!B:B,0),2),
"VMT", INDEX('Coop GFs_CFs'!I:J, MATCH(B1613,'Coop GFs_CFs'!B:B,0),2),
"Lane Mile", INDEX('Coop GFs_CFs'!K:L, MATCH(B1613,'Coop GFs_CFs'!B:B,0),2),
"Gas Sales", INDEX('Coop GFs_CFs'!M:N, MATCH(B1613,'Coop GFs_CFs'!B:B,0),2),
"No Growth", INDEX('Coop GFs_CFs'!O:P, MATCH(B1613,'Coop GFs_CFs'!B:B,0),2)
)</f>
        <v>1</v>
      </c>
      <c r="O1613" s="133"/>
      <c r="P1613" s="86">
        <f t="shared" si="92"/>
        <v>4.9844417211258998E-2</v>
      </c>
      <c r="Q1613" s="86">
        <f t="shared" si="93"/>
        <v>4.9844417211258998E-2</v>
      </c>
      <c r="R1613" s="156" t="s">
        <v>792</v>
      </c>
      <c r="S1613" s="85" t="s">
        <v>316</v>
      </c>
      <c r="T1613" s="85" t="s">
        <v>493</v>
      </c>
      <c r="U1613" s="85" t="s">
        <v>785</v>
      </c>
      <c r="V1613" s="85" t="s">
        <v>444</v>
      </c>
      <c r="W1613" s="85" t="s">
        <v>793</v>
      </c>
      <c r="X1613" s="85" t="s">
        <v>330</v>
      </c>
      <c r="Z1613" s="42" t="s">
        <v>2974</v>
      </c>
      <c r="AA1613"/>
    </row>
    <row r="1614" spans="1:27" s="39" customFormat="1" x14ac:dyDescent="0.35">
      <c r="A1614" s="85" t="s">
        <v>497</v>
      </c>
      <c r="B1614" s="87">
        <v>24031</v>
      </c>
      <c r="C1614" s="87" t="s">
        <v>10</v>
      </c>
      <c r="D1614" s="86">
        <v>6.9131400000000003</v>
      </c>
      <c r="E1614" s="86">
        <f>SUMIFS('Ratios_MARAMA-VA'!T:T, 'Ratios_MARAMA-VA'!AA:AA, Z1614)</f>
        <v>6.9131399999903396</v>
      </c>
      <c r="F1614" s="86">
        <f>SUMIFS('Ratios_MARAMA-VA'!J:J, 'Ratios_MARAMA-VA'!AA:AA, Z1614)</f>
        <v>1.8826633986901601E-2</v>
      </c>
      <c r="G1614" s="122">
        <f t="shared" si="94"/>
        <v>2.7233115468409306E-3</v>
      </c>
      <c r="H1614" s="122">
        <v>6.9131400000000003</v>
      </c>
      <c r="I1614" s="86">
        <v>1.8826633986927913E-2</v>
      </c>
      <c r="J1614" s="122">
        <v>6.9131400000000003</v>
      </c>
      <c r="K1614" s="86">
        <v>1.8826633986927913E-2</v>
      </c>
      <c r="L1614" s="122" t="str" cm="1">
        <f t="array" ref="L1614">_xlfn.SWITCH(A1614,
    "District of Columbia", _xlfn.XLOOKUP(R1614, '2015 O3 Growth Surrogates'!A:A, '2015 O3 Growth Surrogates'!H:H),
    "Maryland", _xlfn.XLOOKUP(R1614, '2015 O3 Growth Surrogates'!A:A, '2015 O3 Growth Surrogates'!I:I),
    "Virginia", _xlfn.XLOOKUP(R1614, '2015 O3 Growth Surrogates'!A:A, '2015 O3 Growth Surrogates'!J:J)
)</f>
        <v>No Growth</v>
      </c>
      <c r="M1614" s="133" cm="1">
        <f t="array" ref="M1614">_xlfn.SWITCH(L1614,
"Employment", INDEX('Coop GFs_CFs'!C:D, MATCH(B1614,'Coop GFs_CFs'!B:B,0),1),
"Population", INDEX('Coop GFs_CFs'!E:F, MATCH(B1614,'Coop GFs_CFs'!B:B,0),1),
"Household", INDEX('Coop GFs_CFs'!G:H, MATCH(B1614,'Coop GFs_CFs'!B:B,0),1),
"VMT", INDEX('Coop GFs_CFs'!I:J, MATCH(B1614,'Coop GFs_CFs'!B:B,0),1),
"Lane Mile", INDEX('Coop GFs_CFs'!K:L, MATCH(B1614,'Coop GFs_CFs'!B:B,0),1),
"Gas Sales", INDEX('Coop GFs_CFs'!M:N, MATCH(B1614,'Coop GFs_CFs'!B:B,0),1),
"No Growth", INDEX('Coop GFs_CFs'!O:P, MATCH(B1614,'Coop GFs_CFs'!B:B,0),1)
)</f>
        <v>1</v>
      </c>
      <c r="N1614" s="133" cm="1">
        <f t="array" ref="N1614">_xlfn.SWITCH(L1614,
"Employment", INDEX('Coop GFs_CFs'!C:D, MATCH(B1614,'Coop GFs_CFs'!B:B,0),2),
"Population", INDEX('Coop GFs_CFs'!E:F, MATCH(B1614,'Coop GFs_CFs'!B:B,0),2),
"Household", INDEX('Coop GFs_CFs'!G:H, MATCH(B1614,'Coop GFs_CFs'!B:B,0),2),
"VMT", INDEX('Coop GFs_CFs'!I:J, MATCH(B1614,'Coop GFs_CFs'!B:B,0),2),
"Lane Mile", INDEX('Coop GFs_CFs'!K:L, MATCH(B1614,'Coop GFs_CFs'!B:B,0),2),
"Gas Sales", INDEX('Coop GFs_CFs'!M:N, MATCH(B1614,'Coop GFs_CFs'!B:B,0),2),
"No Growth", INDEX('Coop GFs_CFs'!O:P, MATCH(B1614,'Coop GFs_CFs'!B:B,0),2)
)</f>
        <v>1</v>
      </c>
      <c r="O1614" s="133"/>
      <c r="P1614" s="86">
        <f t="shared" si="92"/>
        <v>1.8826633986901601E-2</v>
      </c>
      <c r="Q1614" s="86">
        <f t="shared" si="93"/>
        <v>1.8826633986901601E-2</v>
      </c>
      <c r="R1614" s="156" t="s">
        <v>792</v>
      </c>
      <c r="S1614" s="85" t="s">
        <v>316</v>
      </c>
      <c r="T1614" s="85" t="s">
        <v>493</v>
      </c>
      <c r="U1614" s="85" t="s">
        <v>785</v>
      </c>
      <c r="V1614" s="85" t="s">
        <v>444</v>
      </c>
      <c r="W1614" s="85" t="s">
        <v>793</v>
      </c>
      <c r="X1614" s="85" t="s">
        <v>330</v>
      </c>
      <c r="Z1614" s="42" t="s">
        <v>2967</v>
      </c>
      <c r="AA1614"/>
    </row>
    <row r="1615" spans="1:27" s="39" customFormat="1" x14ac:dyDescent="0.35">
      <c r="A1615" s="85" t="s">
        <v>497</v>
      </c>
      <c r="B1615" s="87">
        <v>24031</v>
      </c>
      <c r="C1615" s="87" t="s">
        <v>12</v>
      </c>
      <c r="D1615" s="86">
        <v>7.2068479999999999</v>
      </c>
      <c r="E1615" s="86">
        <f>SUMIFS('Ratios_MARAMA-VA'!T:T, 'Ratios_MARAMA-VA'!AA:AA, Z1615)</f>
        <v>7.2068479999899298</v>
      </c>
      <c r="F1615" s="86">
        <f>SUMIFS('Ratios_MARAMA-VA'!J:J, 'Ratios_MARAMA-VA'!AA:AA, Z1615)</f>
        <v>1.96264923747002E-2</v>
      </c>
      <c r="G1615" s="122">
        <f t="shared" si="94"/>
        <v>2.7233115468409527E-3</v>
      </c>
      <c r="H1615" s="122">
        <v>7.2068479999999999</v>
      </c>
      <c r="I1615" s="86">
        <v>1.9626492374727626E-2</v>
      </c>
      <c r="J1615" s="122">
        <v>7.2068479999999999</v>
      </c>
      <c r="K1615" s="86">
        <v>1.9626492374727626E-2</v>
      </c>
      <c r="L1615" s="122" t="str" cm="1">
        <f t="array" ref="L1615">_xlfn.SWITCH(A1615,
    "District of Columbia", _xlfn.XLOOKUP(R1615, '2015 O3 Growth Surrogates'!A:A, '2015 O3 Growth Surrogates'!H:H),
    "Maryland", _xlfn.XLOOKUP(R1615, '2015 O3 Growth Surrogates'!A:A, '2015 O3 Growth Surrogates'!I:I),
    "Virginia", _xlfn.XLOOKUP(R1615, '2015 O3 Growth Surrogates'!A:A, '2015 O3 Growth Surrogates'!J:J)
)</f>
        <v>No Growth</v>
      </c>
      <c r="M1615" s="133" cm="1">
        <f t="array" ref="M1615">_xlfn.SWITCH(L1615,
"Employment", INDEX('Coop GFs_CFs'!C:D, MATCH(B1615,'Coop GFs_CFs'!B:B,0),1),
"Population", INDEX('Coop GFs_CFs'!E:F, MATCH(B1615,'Coop GFs_CFs'!B:B,0),1),
"Household", INDEX('Coop GFs_CFs'!G:H, MATCH(B1615,'Coop GFs_CFs'!B:B,0),1),
"VMT", INDEX('Coop GFs_CFs'!I:J, MATCH(B1615,'Coop GFs_CFs'!B:B,0),1),
"Lane Mile", INDEX('Coop GFs_CFs'!K:L, MATCH(B1615,'Coop GFs_CFs'!B:B,0),1),
"Gas Sales", INDEX('Coop GFs_CFs'!M:N, MATCH(B1615,'Coop GFs_CFs'!B:B,0),1),
"No Growth", INDEX('Coop GFs_CFs'!O:P, MATCH(B1615,'Coop GFs_CFs'!B:B,0),1)
)</f>
        <v>1</v>
      </c>
      <c r="N1615" s="133" cm="1">
        <f t="array" ref="N1615">_xlfn.SWITCH(L1615,
"Employment", INDEX('Coop GFs_CFs'!C:D, MATCH(B1615,'Coop GFs_CFs'!B:B,0),2),
"Population", INDEX('Coop GFs_CFs'!E:F, MATCH(B1615,'Coop GFs_CFs'!B:B,0),2),
"Household", INDEX('Coop GFs_CFs'!G:H, MATCH(B1615,'Coop GFs_CFs'!B:B,0),2),
"VMT", INDEX('Coop GFs_CFs'!I:J, MATCH(B1615,'Coop GFs_CFs'!B:B,0),2),
"Lane Mile", INDEX('Coop GFs_CFs'!K:L, MATCH(B1615,'Coop GFs_CFs'!B:B,0),2),
"Gas Sales", INDEX('Coop GFs_CFs'!M:N, MATCH(B1615,'Coop GFs_CFs'!B:B,0),2),
"No Growth", INDEX('Coop GFs_CFs'!O:P, MATCH(B1615,'Coop GFs_CFs'!B:B,0),2)
)</f>
        <v>1</v>
      </c>
      <c r="O1615" s="133"/>
      <c r="P1615" s="86">
        <f t="shared" si="92"/>
        <v>1.96264923747002E-2</v>
      </c>
      <c r="Q1615" s="86">
        <f t="shared" si="93"/>
        <v>1.96264923747002E-2</v>
      </c>
      <c r="R1615" s="156" t="s">
        <v>792</v>
      </c>
      <c r="S1615" s="85" t="s">
        <v>316</v>
      </c>
      <c r="T1615" s="85" t="s">
        <v>493</v>
      </c>
      <c r="U1615" s="85" t="s">
        <v>785</v>
      </c>
      <c r="V1615" s="85" t="s">
        <v>444</v>
      </c>
      <c r="W1615" s="85" t="s">
        <v>793</v>
      </c>
      <c r="X1615" s="85" t="s">
        <v>330</v>
      </c>
      <c r="Z1615" s="42" t="s">
        <v>2975</v>
      </c>
      <c r="AA1615"/>
    </row>
    <row r="1616" spans="1:27" s="39" customFormat="1" x14ac:dyDescent="0.35">
      <c r="A1616" s="85" t="s">
        <v>497</v>
      </c>
      <c r="B1616" s="87">
        <v>24033</v>
      </c>
      <c r="C1616" s="87" t="s">
        <v>10</v>
      </c>
      <c r="D1616" s="86">
        <v>5.067647</v>
      </c>
      <c r="E1616" s="86">
        <f>SUMIFS('Ratios_MARAMA-VA'!T:T, 'Ratios_MARAMA-VA'!AA:AA, Z1616)</f>
        <v>5.0676469999928901</v>
      </c>
      <c r="F1616" s="86">
        <f>SUMIFS('Ratios_MARAMA-VA'!J:J, 'Ratios_MARAMA-VA'!AA:AA, Z1616)</f>
        <v>1.3800781590394599E-2</v>
      </c>
      <c r="G1616" s="122">
        <f t="shared" si="94"/>
        <v>2.7233115468409622E-3</v>
      </c>
      <c r="H1616" s="122">
        <v>5.067647</v>
      </c>
      <c r="I1616" s="86">
        <v>1.3800781590413962E-2</v>
      </c>
      <c r="J1616" s="122">
        <v>5.067647</v>
      </c>
      <c r="K1616" s="86">
        <v>1.3800781590413962E-2</v>
      </c>
      <c r="L1616" s="122" t="str" cm="1">
        <f t="array" ref="L1616">_xlfn.SWITCH(A1616,
    "District of Columbia", _xlfn.XLOOKUP(R1616, '2015 O3 Growth Surrogates'!A:A, '2015 O3 Growth Surrogates'!H:H),
    "Maryland", _xlfn.XLOOKUP(R1616, '2015 O3 Growth Surrogates'!A:A, '2015 O3 Growth Surrogates'!I:I),
    "Virginia", _xlfn.XLOOKUP(R1616, '2015 O3 Growth Surrogates'!A:A, '2015 O3 Growth Surrogates'!J:J)
)</f>
        <v>No Growth</v>
      </c>
      <c r="M1616" s="133" cm="1">
        <f t="array" ref="M1616">_xlfn.SWITCH(L1616,
"Employment", INDEX('Coop GFs_CFs'!C:D, MATCH(B1616,'Coop GFs_CFs'!B:B,0),1),
"Population", INDEX('Coop GFs_CFs'!E:F, MATCH(B1616,'Coop GFs_CFs'!B:B,0),1),
"Household", INDEX('Coop GFs_CFs'!G:H, MATCH(B1616,'Coop GFs_CFs'!B:B,0),1),
"VMT", INDEX('Coop GFs_CFs'!I:J, MATCH(B1616,'Coop GFs_CFs'!B:B,0),1),
"Lane Mile", INDEX('Coop GFs_CFs'!K:L, MATCH(B1616,'Coop GFs_CFs'!B:B,0),1),
"Gas Sales", INDEX('Coop GFs_CFs'!M:N, MATCH(B1616,'Coop GFs_CFs'!B:B,0),1),
"No Growth", INDEX('Coop GFs_CFs'!O:P, MATCH(B1616,'Coop GFs_CFs'!B:B,0),1)
)</f>
        <v>1</v>
      </c>
      <c r="N1616" s="133" cm="1">
        <f t="array" ref="N1616">_xlfn.SWITCH(L1616,
"Employment", INDEX('Coop GFs_CFs'!C:D, MATCH(B1616,'Coop GFs_CFs'!B:B,0),2),
"Population", INDEX('Coop GFs_CFs'!E:F, MATCH(B1616,'Coop GFs_CFs'!B:B,0),2),
"Household", INDEX('Coop GFs_CFs'!G:H, MATCH(B1616,'Coop GFs_CFs'!B:B,0),2),
"VMT", INDEX('Coop GFs_CFs'!I:J, MATCH(B1616,'Coop GFs_CFs'!B:B,0),2),
"Lane Mile", INDEX('Coop GFs_CFs'!K:L, MATCH(B1616,'Coop GFs_CFs'!B:B,0),2),
"Gas Sales", INDEX('Coop GFs_CFs'!M:N, MATCH(B1616,'Coop GFs_CFs'!B:B,0),2),
"No Growth", INDEX('Coop GFs_CFs'!O:P, MATCH(B1616,'Coop GFs_CFs'!B:B,0),2)
)</f>
        <v>1</v>
      </c>
      <c r="O1616" s="133"/>
      <c r="P1616" s="86">
        <f t="shared" si="92"/>
        <v>1.3800781590394599E-2</v>
      </c>
      <c r="Q1616" s="86">
        <f t="shared" si="93"/>
        <v>1.3800781590394599E-2</v>
      </c>
      <c r="R1616" s="156" t="s">
        <v>792</v>
      </c>
      <c r="S1616" s="85" t="s">
        <v>316</v>
      </c>
      <c r="T1616" s="85" t="s">
        <v>493</v>
      </c>
      <c r="U1616" s="85" t="s">
        <v>785</v>
      </c>
      <c r="V1616" s="85" t="s">
        <v>444</v>
      </c>
      <c r="W1616" s="85" t="s">
        <v>793</v>
      </c>
      <c r="X1616" s="85" t="s">
        <v>330</v>
      </c>
      <c r="Z1616" s="42" t="s">
        <v>2968</v>
      </c>
      <c r="AA1616"/>
    </row>
    <row r="1617" spans="1:27" s="39" customFormat="1" x14ac:dyDescent="0.35">
      <c r="A1617" s="85" t="s">
        <v>497</v>
      </c>
      <c r="B1617" s="87">
        <v>24033</v>
      </c>
      <c r="C1617" s="87" t="s">
        <v>12</v>
      </c>
      <c r="D1617" s="86">
        <v>5.2829480000000002</v>
      </c>
      <c r="E1617" s="86">
        <f>SUMIFS('Ratios_MARAMA-VA'!T:T, 'Ratios_MARAMA-VA'!AA:AA, Z1617)</f>
        <v>5.2829479999926301</v>
      </c>
      <c r="F1617" s="86">
        <f>SUMIFS('Ratios_MARAMA-VA'!J:J, 'Ratios_MARAMA-VA'!AA:AA, Z1617)</f>
        <v>1.43871132897401E-2</v>
      </c>
      <c r="G1617" s="122">
        <f t="shared" si="94"/>
        <v>2.7233115468409249E-3</v>
      </c>
      <c r="H1617" s="122">
        <v>5.2829480000000002</v>
      </c>
      <c r="I1617" s="86">
        <v>1.4387113289760171E-2</v>
      </c>
      <c r="J1617" s="122">
        <v>5.2829480000000002</v>
      </c>
      <c r="K1617" s="86">
        <v>1.4387113289760171E-2</v>
      </c>
      <c r="L1617" s="122" t="str" cm="1">
        <f t="array" ref="L1617">_xlfn.SWITCH(A1617,
    "District of Columbia", _xlfn.XLOOKUP(R1617, '2015 O3 Growth Surrogates'!A:A, '2015 O3 Growth Surrogates'!H:H),
    "Maryland", _xlfn.XLOOKUP(R1617, '2015 O3 Growth Surrogates'!A:A, '2015 O3 Growth Surrogates'!I:I),
    "Virginia", _xlfn.XLOOKUP(R1617, '2015 O3 Growth Surrogates'!A:A, '2015 O3 Growth Surrogates'!J:J)
)</f>
        <v>No Growth</v>
      </c>
      <c r="M1617" s="133" cm="1">
        <f t="array" ref="M1617">_xlfn.SWITCH(L1617,
"Employment", INDEX('Coop GFs_CFs'!C:D, MATCH(B1617,'Coop GFs_CFs'!B:B,0),1),
"Population", INDEX('Coop GFs_CFs'!E:F, MATCH(B1617,'Coop GFs_CFs'!B:B,0),1),
"Household", INDEX('Coop GFs_CFs'!G:H, MATCH(B1617,'Coop GFs_CFs'!B:B,0),1),
"VMT", INDEX('Coop GFs_CFs'!I:J, MATCH(B1617,'Coop GFs_CFs'!B:B,0),1),
"Lane Mile", INDEX('Coop GFs_CFs'!K:L, MATCH(B1617,'Coop GFs_CFs'!B:B,0),1),
"Gas Sales", INDEX('Coop GFs_CFs'!M:N, MATCH(B1617,'Coop GFs_CFs'!B:B,0),1),
"No Growth", INDEX('Coop GFs_CFs'!O:P, MATCH(B1617,'Coop GFs_CFs'!B:B,0),1)
)</f>
        <v>1</v>
      </c>
      <c r="N1617" s="133" cm="1">
        <f t="array" ref="N1617">_xlfn.SWITCH(L1617,
"Employment", INDEX('Coop GFs_CFs'!C:D, MATCH(B1617,'Coop GFs_CFs'!B:B,0),2),
"Population", INDEX('Coop GFs_CFs'!E:F, MATCH(B1617,'Coop GFs_CFs'!B:B,0),2),
"Household", INDEX('Coop GFs_CFs'!G:H, MATCH(B1617,'Coop GFs_CFs'!B:B,0),2),
"VMT", INDEX('Coop GFs_CFs'!I:J, MATCH(B1617,'Coop GFs_CFs'!B:B,0),2),
"Lane Mile", INDEX('Coop GFs_CFs'!K:L, MATCH(B1617,'Coop GFs_CFs'!B:B,0),2),
"Gas Sales", INDEX('Coop GFs_CFs'!M:N, MATCH(B1617,'Coop GFs_CFs'!B:B,0),2),
"No Growth", INDEX('Coop GFs_CFs'!O:P, MATCH(B1617,'Coop GFs_CFs'!B:B,0),2)
)</f>
        <v>1</v>
      </c>
      <c r="O1617" s="133"/>
      <c r="P1617" s="86">
        <f t="shared" ref="P1617:P1680" si="95">F1617*M1617</f>
        <v>1.43871132897401E-2</v>
      </c>
      <c r="Q1617" s="86">
        <f t="shared" ref="Q1617:Q1680" si="96">F1617*N1617</f>
        <v>1.43871132897401E-2</v>
      </c>
      <c r="R1617" s="156" t="s">
        <v>792</v>
      </c>
      <c r="S1617" s="85" t="s">
        <v>316</v>
      </c>
      <c r="T1617" s="85" t="s">
        <v>493</v>
      </c>
      <c r="U1617" s="85" t="s">
        <v>785</v>
      </c>
      <c r="V1617" s="85" t="s">
        <v>444</v>
      </c>
      <c r="W1617" s="85" t="s">
        <v>793</v>
      </c>
      <c r="X1617" s="85" t="s">
        <v>330</v>
      </c>
      <c r="Z1617" s="42" t="s">
        <v>2976</v>
      </c>
      <c r="AA1617"/>
    </row>
    <row r="1618" spans="1:27" s="39" customFormat="1" x14ac:dyDescent="0.35">
      <c r="A1618" s="85" t="s">
        <v>811</v>
      </c>
      <c r="B1618" s="87">
        <v>51059</v>
      </c>
      <c r="C1618" s="87" t="s">
        <v>10</v>
      </c>
      <c r="D1618" s="86">
        <v>4.500032</v>
      </c>
      <c r="E1618" s="86">
        <f>SUMIFS('Ratios_MARAMA-VA'!T:T, 'Ratios_MARAMA-VA'!AA:AA, Z1618)</f>
        <v>4.5000319999936904</v>
      </c>
      <c r="F1618" s="86">
        <f>SUMIFS('Ratios_MARAMA-VA'!J:J, 'Ratios_MARAMA-VA'!AA:AA, Z1618)</f>
        <v>1.22549891067366E-2</v>
      </c>
      <c r="G1618" s="122">
        <f t="shared" si="94"/>
        <v>2.7233115468409518E-3</v>
      </c>
      <c r="H1618" s="122">
        <v>4.500032</v>
      </c>
      <c r="I1618" s="86">
        <v>1.2254989106753782E-2</v>
      </c>
      <c r="J1618" s="122">
        <v>4.500032</v>
      </c>
      <c r="K1618" s="86">
        <v>1.2254989106753782E-2</v>
      </c>
      <c r="L1618" s="122" t="str" cm="1">
        <f t="array" ref="L1618">_xlfn.SWITCH(A1618,
    "District of Columbia", _xlfn.XLOOKUP(R1618, '2015 O3 Growth Surrogates'!A:A, '2015 O3 Growth Surrogates'!H:H),
    "Maryland", _xlfn.XLOOKUP(R1618, '2015 O3 Growth Surrogates'!A:A, '2015 O3 Growth Surrogates'!I:I),
    "Virginia", _xlfn.XLOOKUP(R1618, '2015 O3 Growth Surrogates'!A:A, '2015 O3 Growth Surrogates'!J:J)
)</f>
        <v>No Growth</v>
      </c>
      <c r="M1618" s="133" cm="1">
        <f t="array" ref="M1618">_xlfn.SWITCH(L1618,
"Employment", INDEX('Coop GFs_CFs'!C:D, MATCH(B1618,'Coop GFs_CFs'!B:B,0),1),
"Population", INDEX('Coop GFs_CFs'!E:F, MATCH(B1618,'Coop GFs_CFs'!B:B,0),1),
"Household", INDEX('Coop GFs_CFs'!G:H, MATCH(B1618,'Coop GFs_CFs'!B:B,0),1),
"VMT", INDEX('Coop GFs_CFs'!I:J, MATCH(B1618,'Coop GFs_CFs'!B:B,0),1),
"Lane Mile", INDEX('Coop GFs_CFs'!K:L, MATCH(B1618,'Coop GFs_CFs'!B:B,0),1),
"Gas Sales", INDEX('Coop GFs_CFs'!M:N, MATCH(B1618,'Coop GFs_CFs'!B:B,0),1),
"No Growth", INDEX('Coop GFs_CFs'!O:P, MATCH(B1618,'Coop GFs_CFs'!B:B,0),1)
)</f>
        <v>1</v>
      </c>
      <c r="N1618" s="133" cm="1">
        <f t="array" ref="N1618">_xlfn.SWITCH(L1618,
"Employment", INDEX('Coop GFs_CFs'!C:D, MATCH(B1618,'Coop GFs_CFs'!B:B,0),2),
"Population", INDEX('Coop GFs_CFs'!E:F, MATCH(B1618,'Coop GFs_CFs'!B:B,0),2),
"Household", INDEX('Coop GFs_CFs'!G:H, MATCH(B1618,'Coop GFs_CFs'!B:B,0),2),
"VMT", INDEX('Coop GFs_CFs'!I:J, MATCH(B1618,'Coop GFs_CFs'!B:B,0),2),
"Lane Mile", INDEX('Coop GFs_CFs'!K:L, MATCH(B1618,'Coop GFs_CFs'!B:B,0),2),
"Gas Sales", INDEX('Coop GFs_CFs'!M:N, MATCH(B1618,'Coop GFs_CFs'!B:B,0),2),
"No Growth", INDEX('Coop GFs_CFs'!O:P, MATCH(B1618,'Coop GFs_CFs'!B:B,0),2)
)</f>
        <v>1</v>
      </c>
      <c r="O1618" s="133"/>
      <c r="P1618" s="86">
        <f t="shared" si="95"/>
        <v>1.22549891067366E-2</v>
      </c>
      <c r="Q1618" s="86">
        <f t="shared" si="96"/>
        <v>1.22549891067366E-2</v>
      </c>
      <c r="R1618" s="156" t="s">
        <v>792</v>
      </c>
      <c r="S1618" s="85" t="s">
        <v>316</v>
      </c>
      <c r="T1618" s="85" t="s">
        <v>493</v>
      </c>
      <c r="U1618" s="85" t="s">
        <v>785</v>
      </c>
      <c r="V1618" s="85" t="s">
        <v>444</v>
      </c>
      <c r="W1618" s="85" t="s">
        <v>793</v>
      </c>
      <c r="X1618" s="85" t="s">
        <v>330</v>
      </c>
      <c r="Z1618" s="42" t="s">
        <v>2969</v>
      </c>
      <c r="AA1618"/>
    </row>
    <row r="1619" spans="1:27" s="39" customFormat="1" x14ac:dyDescent="0.35">
      <c r="A1619" s="85" t="s">
        <v>811</v>
      </c>
      <c r="B1619" s="87">
        <v>51059</v>
      </c>
      <c r="C1619" s="87" t="s">
        <v>12</v>
      </c>
      <c r="D1619" s="86">
        <v>4.6912180000000001</v>
      </c>
      <c r="E1619" s="86">
        <f>SUMIFS('Ratios_MARAMA-VA'!T:T, 'Ratios_MARAMA-VA'!AA:AA, Z1619)</f>
        <v>4.6912179999934196</v>
      </c>
      <c r="F1619" s="86">
        <f>SUMIFS('Ratios_MARAMA-VA'!J:J, 'Ratios_MARAMA-VA'!AA:AA, Z1619)</f>
        <v>1.27756481481302E-2</v>
      </c>
      <c r="G1619" s="122">
        <f t="shared" si="94"/>
        <v>2.7233115468409527E-3</v>
      </c>
      <c r="H1619" s="122">
        <v>4.6912180000000001</v>
      </c>
      <c r="I1619" s="86">
        <v>1.2775648148148121E-2</v>
      </c>
      <c r="J1619" s="122">
        <v>4.6912180000000001</v>
      </c>
      <c r="K1619" s="86">
        <v>1.2775648148148121E-2</v>
      </c>
      <c r="L1619" s="122" t="str" cm="1">
        <f t="array" ref="L1619">_xlfn.SWITCH(A1619,
    "District of Columbia", _xlfn.XLOOKUP(R1619, '2015 O3 Growth Surrogates'!A:A, '2015 O3 Growth Surrogates'!H:H),
    "Maryland", _xlfn.XLOOKUP(R1619, '2015 O3 Growth Surrogates'!A:A, '2015 O3 Growth Surrogates'!I:I),
    "Virginia", _xlfn.XLOOKUP(R1619, '2015 O3 Growth Surrogates'!A:A, '2015 O3 Growth Surrogates'!J:J)
)</f>
        <v>No Growth</v>
      </c>
      <c r="M1619" s="133" cm="1">
        <f t="array" ref="M1619">_xlfn.SWITCH(L1619,
"Employment", INDEX('Coop GFs_CFs'!C:D, MATCH(B1619,'Coop GFs_CFs'!B:B,0),1),
"Population", INDEX('Coop GFs_CFs'!E:F, MATCH(B1619,'Coop GFs_CFs'!B:B,0),1),
"Household", INDEX('Coop GFs_CFs'!G:H, MATCH(B1619,'Coop GFs_CFs'!B:B,0),1),
"VMT", INDEX('Coop GFs_CFs'!I:J, MATCH(B1619,'Coop GFs_CFs'!B:B,0),1),
"Lane Mile", INDEX('Coop GFs_CFs'!K:L, MATCH(B1619,'Coop GFs_CFs'!B:B,0),1),
"Gas Sales", INDEX('Coop GFs_CFs'!M:N, MATCH(B1619,'Coop GFs_CFs'!B:B,0),1),
"No Growth", INDEX('Coop GFs_CFs'!O:P, MATCH(B1619,'Coop GFs_CFs'!B:B,0),1)
)</f>
        <v>1</v>
      </c>
      <c r="N1619" s="133" cm="1">
        <f t="array" ref="N1619">_xlfn.SWITCH(L1619,
"Employment", INDEX('Coop GFs_CFs'!C:D, MATCH(B1619,'Coop GFs_CFs'!B:B,0),2),
"Population", INDEX('Coop GFs_CFs'!E:F, MATCH(B1619,'Coop GFs_CFs'!B:B,0),2),
"Household", INDEX('Coop GFs_CFs'!G:H, MATCH(B1619,'Coop GFs_CFs'!B:B,0),2),
"VMT", INDEX('Coop GFs_CFs'!I:J, MATCH(B1619,'Coop GFs_CFs'!B:B,0),2),
"Lane Mile", INDEX('Coop GFs_CFs'!K:L, MATCH(B1619,'Coop GFs_CFs'!B:B,0),2),
"Gas Sales", INDEX('Coop GFs_CFs'!M:N, MATCH(B1619,'Coop GFs_CFs'!B:B,0),2),
"No Growth", INDEX('Coop GFs_CFs'!O:P, MATCH(B1619,'Coop GFs_CFs'!B:B,0),2)
)</f>
        <v>1</v>
      </c>
      <c r="O1619" s="133"/>
      <c r="P1619" s="86">
        <f t="shared" si="95"/>
        <v>1.27756481481302E-2</v>
      </c>
      <c r="Q1619" s="86">
        <f t="shared" si="96"/>
        <v>1.27756481481302E-2</v>
      </c>
      <c r="R1619" s="156" t="s">
        <v>792</v>
      </c>
      <c r="S1619" s="85" t="s">
        <v>316</v>
      </c>
      <c r="T1619" s="85" t="s">
        <v>493</v>
      </c>
      <c r="U1619" s="85" t="s">
        <v>785</v>
      </c>
      <c r="V1619" s="85" t="s">
        <v>444</v>
      </c>
      <c r="W1619" s="85" t="s">
        <v>793</v>
      </c>
      <c r="X1619" s="85" t="s">
        <v>330</v>
      </c>
      <c r="Z1619" s="42" t="s">
        <v>2977</v>
      </c>
      <c r="AA1619"/>
    </row>
    <row r="1620" spans="1:27" s="39" customFormat="1" x14ac:dyDescent="0.35">
      <c r="A1620" s="85" t="s">
        <v>811</v>
      </c>
      <c r="B1620" s="87">
        <v>51107</v>
      </c>
      <c r="C1620" s="87" t="s">
        <v>10</v>
      </c>
      <c r="D1620" s="86">
        <v>11.744429999999999</v>
      </c>
      <c r="E1620" s="86">
        <f>SUMIFS('Ratios_MARAMA-VA'!T:T, 'Ratios_MARAMA-VA'!AA:AA, Z1620)</f>
        <v>11.744429999983399</v>
      </c>
      <c r="F1620" s="86">
        <f>SUMIFS('Ratios_MARAMA-VA'!J:J, 'Ratios_MARAMA-VA'!AA:AA, Z1620)</f>
        <v>3.1983741830020597E-2</v>
      </c>
      <c r="G1620" s="122">
        <f t="shared" si="94"/>
        <v>2.7233115468409965E-3</v>
      </c>
      <c r="H1620" s="122">
        <v>11.744429999999999</v>
      </c>
      <c r="I1620" s="86">
        <v>3.1983741830065804E-2</v>
      </c>
      <c r="J1620" s="122">
        <v>11.744429999999999</v>
      </c>
      <c r="K1620" s="86">
        <v>3.1983741830065804E-2</v>
      </c>
      <c r="L1620" s="122" t="str" cm="1">
        <f t="array" ref="L1620">_xlfn.SWITCH(A1620,
    "District of Columbia", _xlfn.XLOOKUP(R1620, '2015 O3 Growth Surrogates'!A:A, '2015 O3 Growth Surrogates'!H:H),
    "Maryland", _xlfn.XLOOKUP(R1620, '2015 O3 Growth Surrogates'!A:A, '2015 O3 Growth Surrogates'!I:I),
    "Virginia", _xlfn.XLOOKUP(R1620, '2015 O3 Growth Surrogates'!A:A, '2015 O3 Growth Surrogates'!J:J)
)</f>
        <v>No Growth</v>
      </c>
      <c r="M1620" s="133" cm="1">
        <f t="array" ref="M1620">_xlfn.SWITCH(L1620,
"Employment", INDEX('Coop GFs_CFs'!C:D, MATCH(B1620,'Coop GFs_CFs'!B:B,0),1),
"Population", INDEX('Coop GFs_CFs'!E:F, MATCH(B1620,'Coop GFs_CFs'!B:B,0),1),
"Household", INDEX('Coop GFs_CFs'!G:H, MATCH(B1620,'Coop GFs_CFs'!B:B,0),1),
"VMT", INDEX('Coop GFs_CFs'!I:J, MATCH(B1620,'Coop GFs_CFs'!B:B,0),1),
"Lane Mile", INDEX('Coop GFs_CFs'!K:L, MATCH(B1620,'Coop GFs_CFs'!B:B,0),1),
"Gas Sales", INDEX('Coop GFs_CFs'!M:N, MATCH(B1620,'Coop GFs_CFs'!B:B,0),1),
"No Growth", INDEX('Coop GFs_CFs'!O:P, MATCH(B1620,'Coop GFs_CFs'!B:B,0),1)
)</f>
        <v>1</v>
      </c>
      <c r="N1620" s="133" cm="1">
        <f t="array" ref="N1620">_xlfn.SWITCH(L1620,
"Employment", INDEX('Coop GFs_CFs'!C:D, MATCH(B1620,'Coop GFs_CFs'!B:B,0),2),
"Population", INDEX('Coop GFs_CFs'!E:F, MATCH(B1620,'Coop GFs_CFs'!B:B,0),2),
"Household", INDEX('Coop GFs_CFs'!G:H, MATCH(B1620,'Coop GFs_CFs'!B:B,0),2),
"VMT", INDEX('Coop GFs_CFs'!I:J, MATCH(B1620,'Coop GFs_CFs'!B:B,0),2),
"Lane Mile", INDEX('Coop GFs_CFs'!K:L, MATCH(B1620,'Coop GFs_CFs'!B:B,0),2),
"Gas Sales", INDEX('Coop GFs_CFs'!M:N, MATCH(B1620,'Coop GFs_CFs'!B:B,0),2),
"No Growth", INDEX('Coop GFs_CFs'!O:P, MATCH(B1620,'Coop GFs_CFs'!B:B,0),2)
)</f>
        <v>1</v>
      </c>
      <c r="O1620" s="133"/>
      <c r="P1620" s="86">
        <f t="shared" si="95"/>
        <v>3.1983741830020597E-2</v>
      </c>
      <c r="Q1620" s="86">
        <f t="shared" si="96"/>
        <v>3.1983741830020597E-2</v>
      </c>
      <c r="R1620" s="156" t="s">
        <v>792</v>
      </c>
      <c r="S1620" s="85" t="s">
        <v>316</v>
      </c>
      <c r="T1620" s="85" t="s">
        <v>493</v>
      </c>
      <c r="U1620" s="85" t="s">
        <v>785</v>
      </c>
      <c r="V1620" s="85" t="s">
        <v>444</v>
      </c>
      <c r="W1620" s="85" t="s">
        <v>793</v>
      </c>
      <c r="X1620" s="85" t="s">
        <v>330</v>
      </c>
      <c r="Z1620" s="42" t="s">
        <v>2970</v>
      </c>
      <c r="AA1620"/>
    </row>
    <row r="1621" spans="1:27" s="39" customFormat="1" x14ac:dyDescent="0.35">
      <c r="A1621" s="85" t="s">
        <v>811</v>
      </c>
      <c r="B1621" s="87">
        <v>51107</v>
      </c>
      <c r="C1621" s="87" t="s">
        <v>12</v>
      </c>
      <c r="D1621" s="86">
        <v>12.243399999999999</v>
      </c>
      <c r="E1621" s="86">
        <f>SUMIFS('Ratios_MARAMA-VA'!T:T, 'Ratios_MARAMA-VA'!AA:AA, Z1621)</f>
        <v>12.243399999982801</v>
      </c>
      <c r="F1621" s="86">
        <f>SUMIFS('Ratios_MARAMA-VA'!J:J, 'Ratios_MARAMA-VA'!AA:AA, Z1621)</f>
        <v>3.3342592592545801E-2</v>
      </c>
      <c r="G1621" s="122">
        <f t="shared" si="94"/>
        <v>2.7233115468409627E-3</v>
      </c>
      <c r="H1621" s="122">
        <v>12.243399999999999</v>
      </c>
      <c r="I1621" s="86">
        <v>3.3342592592592639E-2</v>
      </c>
      <c r="J1621" s="122">
        <v>12.243399999999999</v>
      </c>
      <c r="K1621" s="86">
        <v>3.3342592592592639E-2</v>
      </c>
      <c r="L1621" s="122" t="str" cm="1">
        <f t="array" ref="L1621">_xlfn.SWITCH(A1621,
    "District of Columbia", _xlfn.XLOOKUP(R1621, '2015 O3 Growth Surrogates'!A:A, '2015 O3 Growth Surrogates'!H:H),
    "Maryland", _xlfn.XLOOKUP(R1621, '2015 O3 Growth Surrogates'!A:A, '2015 O3 Growth Surrogates'!I:I),
    "Virginia", _xlfn.XLOOKUP(R1621, '2015 O3 Growth Surrogates'!A:A, '2015 O3 Growth Surrogates'!J:J)
)</f>
        <v>No Growth</v>
      </c>
      <c r="M1621" s="133" cm="1">
        <f t="array" ref="M1621">_xlfn.SWITCH(L1621,
"Employment", INDEX('Coop GFs_CFs'!C:D, MATCH(B1621,'Coop GFs_CFs'!B:B,0),1),
"Population", INDEX('Coop GFs_CFs'!E:F, MATCH(B1621,'Coop GFs_CFs'!B:B,0),1),
"Household", INDEX('Coop GFs_CFs'!G:H, MATCH(B1621,'Coop GFs_CFs'!B:B,0),1),
"VMT", INDEX('Coop GFs_CFs'!I:J, MATCH(B1621,'Coop GFs_CFs'!B:B,0),1),
"Lane Mile", INDEX('Coop GFs_CFs'!K:L, MATCH(B1621,'Coop GFs_CFs'!B:B,0),1),
"Gas Sales", INDEX('Coop GFs_CFs'!M:N, MATCH(B1621,'Coop GFs_CFs'!B:B,0),1),
"No Growth", INDEX('Coop GFs_CFs'!O:P, MATCH(B1621,'Coop GFs_CFs'!B:B,0),1)
)</f>
        <v>1</v>
      </c>
      <c r="N1621" s="133" cm="1">
        <f t="array" ref="N1621">_xlfn.SWITCH(L1621,
"Employment", INDEX('Coop GFs_CFs'!C:D, MATCH(B1621,'Coop GFs_CFs'!B:B,0),2),
"Population", INDEX('Coop GFs_CFs'!E:F, MATCH(B1621,'Coop GFs_CFs'!B:B,0),2),
"Household", INDEX('Coop GFs_CFs'!G:H, MATCH(B1621,'Coop GFs_CFs'!B:B,0),2),
"VMT", INDEX('Coop GFs_CFs'!I:J, MATCH(B1621,'Coop GFs_CFs'!B:B,0),2),
"Lane Mile", INDEX('Coop GFs_CFs'!K:L, MATCH(B1621,'Coop GFs_CFs'!B:B,0),2),
"Gas Sales", INDEX('Coop GFs_CFs'!M:N, MATCH(B1621,'Coop GFs_CFs'!B:B,0),2),
"No Growth", INDEX('Coop GFs_CFs'!O:P, MATCH(B1621,'Coop GFs_CFs'!B:B,0),2)
)</f>
        <v>1</v>
      </c>
      <c r="O1621" s="133"/>
      <c r="P1621" s="86">
        <f t="shared" si="95"/>
        <v>3.3342592592545801E-2</v>
      </c>
      <c r="Q1621" s="86">
        <f t="shared" si="96"/>
        <v>3.3342592592545801E-2</v>
      </c>
      <c r="R1621" s="156" t="s">
        <v>792</v>
      </c>
      <c r="S1621" s="85" t="s">
        <v>316</v>
      </c>
      <c r="T1621" s="85" t="s">
        <v>493</v>
      </c>
      <c r="U1621" s="85" t="s">
        <v>785</v>
      </c>
      <c r="V1621" s="85" t="s">
        <v>444</v>
      </c>
      <c r="W1621" s="85" t="s">
        <v>793</v>
      </c>
      <c r="X1621" s="85" t="s">
        <v>330</v>
      </c>
      <c r="Z1621" s="42" t="s">
        <v>2978</v>
      </c>
      <c r="AA1621"/>
    </row>
    <row r="1622" spans="1:27" s="39" customFormat="1" x14ac:dyDescent="0.35">
      <c r="A1622" s="85" t="s">
        <v>811</v>
      </c>
      <c r="B1622" s="87">
        <v>51153</v>
      </c>
      <c r="C1622" s="87" t="s">
        <v>10</v>
      </c>
      <c r="D1622" s="86">
        <v>4.9981119999999999</v>
      </c>
      <c r="E1622" s="86">
        <f>SUMIFS('Ratios_MARAMA-VA'!T:T, 'Ratios_MARAMA-VA'!AA:AA, Z1622)</f>
        <v>4.9981119999929797</v>
      </c>
      <c r="F1622" s="86">
        <f>SUMIFS('Ratios_MARAMA-VA'!J:J, 'Ratios_MARAMA-VA'!AA:AA, Z1622)</f>
        <v>1.3611416121985199E-2</v>
      </c>
      <c r="G1622" s="122">
        <f t="shared" si="94"/>
        <v>2.7233115468409505E-3</v>
      </c>
      <c r="H1622" s="122">
        <v>4.9981119999999999</v>
      </c>
      <c r="I1622" s="86">
        <v>1.3611416122004316E-2</v>
      </c>
      <c r="J1622" s="122">
        <v>4.9981119999999999</v>
      </c>
      <c r="K1622" s="86">
        <v>1.3611416122004316E-2</v>
      </c>
      <c r="L1622" s="122" t="str" cm="1">
        <f t="array" ref="L1622">_xlfn.SWITCH(A1622,
    "District of Columbia", _xlfn.XLOOKUP(R1622, '2015 O3 Growth Surrogates'!A:A, '2015 O3 Growth Surrogates'!H:H),
    "Maryland", _xlfn.XLOOKUP(R1622, '2015 O3 Growth Surrogates'!A:A, '2015 O3 Growth Surrogates'!I:I),
    "Virginia", _xlfn.XLOOKUP(R1622, '2015 O3 Growth Surrogates'!A:A, '2015 O3 Growth Surrogates'!J:J)
)</f>
        <v>No Growth</v>
      </c>
      <c r="M1622" s="133" cm="1">
        <f t="array" ref="M1622">_xlfn.SWITCH(L1622,
"Employment", INDEX('Coop GFs_CFs'!C:D, MATCH(B1622,'Coop GFs_CFs'!B:B,0),1),
"Population", INDEX('Coop GFs_CFs'!E:F, MATCH(B1622,'Coop GFs_CFs'!B:B,0),1),
"Household", INDEX('Coop GFs_CFs'!G:H, MATCH(B1622,'Coop GFs_CFs'!B:B,0),1),
"VMT", INDEX('Coop GFs_CFs'!I:J, MATCH(B1622,'Coop GFs_CFs'!B:B,0),1),
"Lane Mile", INDEX('Coop GFs_CFs'!K:L, MATCH(B1622,'Coop GFs_CFs'!B:B,0),1),
"Gas Sales", INDEX('Coop GFs_CFs'!M:N, MATCH(B1622,'Coop GFs_CFs'!B:B,0),1),
"No Growth", INDEX('Coop GFs_CFs'!O:P, MATCH(B1622,'Coop GFs_CFs'!B:B,0),1)
)</f>
        <v>1</v>
      </c>
      <c r="N1622" s="133" cm="1">
        <f t="array" ref="N1622">_xlfn.SWITCH(L1622,
"Employment", INDEX('Coop GFs_CFs'!C:D, MATCH(B1622,'Coop GFs_CFs'!B:B,0),2),
"Population", INDEX('Coop GFs_CFs'!E:F, MATCH(B1622,'Coop GFs_CFs'!B:B,0),2),
"Household", INDEX('Coop GFs_CFs'!G:H, MATCH(B1622,'Coop GFs_CFs'!B:B,0),2),
"VMT", INDEX('Coop GFs_CFs'!I:J, MATCH(B1622,'Coop GFs_CFs'!B:B,0),2),
"Lane Mile", INDEX('Coop GFs_CFs'!K:L, MATCH(B1622,'Coop GFs_CFs'!B:B,0),2),
"Gas Sales", INDEX('Coop GFs_CFs'!M:N, MATCH(B1622,'Coop GFs_CFs'!B:B,0),2),
"No Growth", INDEX('Coop GFs_CFs'!O:P, MATCH(B1622,'Coop GFs_CFs'!B:B,0),2)
)</f>
        <v>1</v>
      </c>
      <c r="O1622" s="133"/>
      <c r="P1622" s="86">
        <f t="shared" si="95"/>
        <v>1.3611416121985199E-2</v>
      </c>
      <c r="Q1622" s="86">
        <f t="shared" si="96"/>
        <v>1.3611416121985199E-2</v>
      </c>
      <c r="R1622" s="156" t="s">
        <v>792</v>
      </c>
      <c r="S1622" s="85" t="s">
        <v>316</v>
      </c>
      <c r="T1622" s="85" t="s">
        <v>493</v>
      </c>
      <c r="U1622" s="85" t="s">
        <v>785</v>
      </c>
      <c r="V1622" s="85" t="s">
        <v>444</v>
      </c>
      <c r="W1622" s="85" t="s">
        <v>793</v>
      </c>
      <c r="X1622" s="85" t="s">
        <v>330</v>
      </c>
      <c r="Z1622" s="42" t="s">
        <v>2971</v>
      </c>
      <c r="AA1622"/>
    </row>
    <row r="1623" spans="1:27" s="39" customFormat="1" x14ac:dyDescent="0.35">
      <c r="A1623" s="85" t="s">
        <v>811</v>
      </c>
      <c r="B1623" s="87">
        <v>51153</v>
      </c>
      <c r="C1623" s="87" t="s">
        <v>12</v>
      </c>
      <c r="D1623" s="86">
        <v>5.2104590000000002</v>
      </c>
      <c r="E1623" s="86">
        <f>SUMIFS('Ratios_MARAMA-VA'!T:T, 'Ratios_MARAMA-VA'!AA:AA, Z1623)</f>
        <v>5.2104589999927002</v>
      </c>
      <c r="F1623" s="86">
        <f>SUMIFS('Ratios_MARAMA-VA'!J:J, 'Ratios_MARAMA-VA'!AA:AA, Z1623)</f>
        <v>1.4189703159021501E-2</v>
      </c>
      <c r="G1623" s="122">
        <f t="shared" si="94"/>
        <v>2.7233115468409557E-3</v>
      </c>
      <c r="H1623" s="122">
        <v>5.2104590000000002</v>
      </c>
      <c r="I1623" s="86">
        <v>1.418970315904138E-2</v>
      </c>
      <c r="J1623" s="122">
        <v>5.2104590000000002</v>
      </c>
      <c r="K1623" s="86">
        <v>1.418970315904138E-2</v>
      </c>
      <c r="L1623" s="122" t="str" cm="1">
        <f t="array" ref="L1623">_xlfn.SWITCH(A1623,
    "District of Columbia", _xlfn.XLOOKUP(R1623, '2015 O3 Growth Surrogates'!A:A, '2015 O3 Growth Surrogates'!H:H),
    "Maryland", _xlfn.XLOOKUP(R1623, '2015 O3 Growth Surrogates'!A:A, '2015 O3 Growth Surrogates'!I:I),
    "Virginia", _xlfn.XLOOKUP(R1623, '2015 O3 Growth Surrogates'!A:A, '2015 O3 Growth Surrogates'!J:J)
)</f>
        <v>No Growth</v>
      </c>
      <c r="M1623" s="133" cm="1">
        <f t="array" ref="M1623">_xlfn.SWITCH(L1623,
"Employment", INDEX('Coop GFs_CFs'!C:D, MATCH(B1623,'Coop GFs_CFs'!B:B,0),1),
"Population", INDEX('Coop GFs_CFs'!E:F, MATCH(B1623,'Coop GFs_CFs'!B:B,0),1),
"Household", INDEX('Coop GFs_CFs'!G:H, MATCH(B1623,'Coop GFs_CFs'!B:B,0),1),
"VMT", INDEX('Coop GFs_CFs'!I:J, MATCH(B1623,'Coop GFs_CFs'!B:B,0),1),
"Lane Mile", INDEX('Coop GFs_CFs'!K:L, MATCH(B1623,'Coop GFs_CFs'!B:B,0),1),
"Gas Sales", INDEX('Coop GFs_CFs'!M:N, MATCH(B1623,'Coop GFs_CFs'!B:B,0),1),
"No Growth", INDEX('Coop GFs_CFs'!O:P, MATCH(B1623,'Coop GFs_CFs'!B:B,0),1)
)</f>
        <v>1</v>
      </c>
      <c r="N1623" s="133" cm="1">
        <f t="array" ref="N1623">_xlfn.SWITCH(L1623,
"Employment", INDEX('Coop GFs_CFs'!C:D, MATCH(B1623,'Coop GFs_CFs'!B:B,0),2),
"Population", INDEX('Coop GFs_CFs'!E:F, MATCH(B1623,'Coop GFs_CFs'!B:B,0),2),
"Household", INDEX('Coop GFs_CFs'!G:H, MATCH(B1623,'Coop GFs_CFs'!B:B,0),2),
"VMT", INDEX('Coop GFs_CFs'!I:J, MATCH(B1623,'Coop GFs_CFs'!B:B,0),2),
"Lane Mile", INDEX('Coop GFs_CFs'!K:L, MATCH(B1623,'Coop GFs_CFs'!B:B,0),2),
"Gas Sales", INDEX('Coop GFs_CFs'!M:N, MATCH(B1623,'Coop GFs_CFs'!B:B,0),2),
"No Growth", INDEX('Coop GFs_CFs'!O:P, MATCH(B1623,'Coop GFs_CFs'!B:B,0),2)
)</f>
        <v>1</v>
      </c>
      <c r="O1623" s="133"/>
      <c r="P1623" s="86">
        <f t="shared" si="95"/>
        <v>1.4189703159021501E-2</v>
      </c>
      <c r="Q1623" s="86">
        <f t="shared" si="96"/>
        <v>1.4189703159021501E-2</v>
      </c>
      <c r="R1623" s="156" t="s">
        <v>792</v>
      </c>
      <c r="S1623" s="85" t="s">
        <v>316</v>
      </c>
      <c r="T1623" s="85" t="s">
        <v>493</v>
      </c>
      <c r="U1623" s="85" t="s">
        <v>785</v>
      </c>
      <c r="V1623" s="85" t="s">
        <v>444</v>
      </c>
      <c r="W1623" s="85" t="s">
        <v>793</v>
      </c>
      <c r="X1623" s="85" t="s">
        <v>330</v>
      </c>
      <c r="Z1623" s="42" t="s">
        <v>2979</v>
      </c>
      <c r="AA1623"/>
    </row>
    <row r="1624" spans="1:27" s="39" customFormat="1" x14ac:dyDescent="0.35">
      <c r="A1624" s="85" t="s">
        <v>9</v>
      </c>
      <c r="B1624" s="87">
        <v>11001</v>
      </c>
      <c r="C1624" s="87" t="s">
        <v>12</v>
      </c>
      <c r="D1624" s="86">
        <v>18.020420000000001</v>
      </c>
      <c r="E1624" s="86">
        <f>SUMIFS('Ratios_MARAMA-VA'!T:T, 'Ratios_MARAMA-VA'!AA:AA, Z1624)</f>
        <v>18.020419999974798</v>
      </c>
      <c r="F1624" s="86">
        <f>SUMIFS('Ratios_MARAMA-VA'!J:J, 'Ratios_MARAMA-VA'!AA:AA, Z1624)</f>
        <v>4.90752178648549E-2</v>
      </c>
      <c r="G1624" s="122">
        <f t="shared" si="94"/>
        <v>2.7233115468409466E-3</v>
      </c>
      <c r="H1624" s="122">
        <v>19.1969316957871</v>
      </c>
      <c r="I1624" s="86">
        <v>5.2279225751053961E-2</v>
      </c>
      <c r="J1624" s="122">
        <v>19.7469352684653</v>
      </c>
      <c r="K1624" s="86">
        <v>5.3777056831332277E-2</v>
      </c>
      <c r="L1624" s="122" t="str" cm="1">
        <f t="array" ref="L1624">_xlfn.SWITCH(A1624,
    "District of Columbia", _xlfn.XLOOKUP(R1624, '2015 O3 Growth Surrogates'!A:A, '2015 O3 Growth Surrogates'!H:H),
    "Maryland", _xlfn.XLOOKUP(R1624, '2015 O3 Growth Surrogates'!A:A, '2015 O3 Growth Surrogates'!I:I),
    "Virginia", _xlfn.XLOOKUP(R1624, '2015 O3 Growth Surrogates'!A:A, '2015 O3 Growth Surrogates'!J:J)
)</f>
        <v>Household</v>
      </c>
      <c r="M1624" s="133" cm="1">
        <f t="array" ref="M1624">_xlfn.SWITCH(L1624,
"Employment", INDEX('Coop GFs_CFs'!C:D, MATCH(B1624,'Coop GFs_CFs'!B:B,0),1),
"Population", INDEX('Coop GFs_CFs'!E:F, MATCH(B1624,'Coop GFs_CFs'!B:B,0),1),
"Household", INDEX('Coop GFs_CFs'!G:H, MATCH(B1624,'Coop GFs_CFs'!B:B,0),1),
"VMT", INDEX('Coop GFs_CFs'!I:J, MATCH(B1624,'Coop GFs_CFs'!B:B,0),1),
"Lane Mile", INDEX('Coop GFs_CFs'!K:L, MATCH(B1624,'Coop GFs_CFs'!B:B,0),1),
"Gas Sales", INDEX('Coop GFs_CFs'!M:N, MATCH(B1624,'Coop GFs_CFs'!B:B,0),1),
"No Growth", INDEX('Coop GFs_CFs'!O:P, MATCH(B1624,'Coop GFs_CFs'!B:B,0),1)
)</f>
        <v>1.1524086669938993</v>
      </c>
      <c r="N1624" s="133" cm="1">
        <f t="array" ref="N1624">_xlfn.SWITCH(L1624,
"Employment", INDEX('Coop GFs_CFs'!C:D, MATCH(B1624,'Coop GFs_CFs'!B:B,0),2),
"Population", INDEX('Coop GFs_CFs'!E:F, MATCH(B1624,'Coop GFs_CFs'!B:B,0),2),
"Household", INDEX('Coop GFs_CFs'!G:H, MATCH(B1624,'Coop GFs_CFs'!B:B,0),2),
"VMT", INDEX('Coop GFs_CFs'!I:J, MATCH(B1624,'Coop GFs_CFs'!B:B,0),2),
"Lane Mile", INDEX('Coop GFs_CFs'!K:L, MATCH(B1624,'Coop GFs_CFs'!B:B,0),2),
"Gas Sales", INDEX('Coop GFs_CFs'!M:N, MATCH(B1624,'Coop GFs_CFs'!B:B,0),2),
"No Growth", INDEX('Coop GFs_CFs'!O:P, MATCH(B1624,'Coop GFs_CFs'!B:B,0),2)
)</f>
        <v>1.2148258592628405</v>
      </c>
      <c r="O1624" s="133"/>
      <c r="P1624" s="86">
        <f t="shared" si="95"/>
        <v>5.6554706402072628E-2</v>
      </c>
      <c r="Q1624" s="86">
        <f t="shared" si="96"/>
        <v>5.9617843711183456E-2</v>
      </c>
      <c r="R1624" s="156" t="s">
        <v>492</v>
      </c>
      <c r="S1624" s="85" t="s">
        <v>316</v>
      </c>
      <c r="T1624" s="85" t="s">
        <v>493</v>
      </c>
      <c r="U1624" s="85" t="s">
        <v>494</v>
      </c>
      <c r="V1624" s="85" t="s">
        <v>495</v>
      </c>
      <c r="W1624" s="85" t="s">
        <v>496</v>
      </c>
      <c r="X1624" s="85" t="s">
        <v>330</v>
      </c>
      <c r="Z1624" s="42" t="s">
        <v>2980</v>
      </c>
      <c r="AA1624"/>
    </row>
    <row r="1625" spans="1:27" s="39" customFormat="1" x14ac:dyDescent="0.35">
      <c r="A1625" s="85" t="s">
        <v>497</v>
      </c>
      <c r="B1625" s="87">
        <v>24009</v>
      </c>
      <c r="C1625" s="87" t="s">
        <v>12</v>
      </c>
      <c r="D1625" s="86">
        <v>0.26434999999999997</v>
      </c>
      <c r="E1625" s="86">
        <f>SUMIFS('Ratios_MARAMA-VA'!T:T, 'Ratios_MARAMA-VA'!AA:AA, Z1625)</f>
        <v>0.26434999999962899</v>
      </c>
      <c r="F1625" s="86">
        <f>SUMIFS('Ratios_MARAMA-VA'!J:J, 'Ratios_MARAMA-VA'!AA:AA, Z1625)</f>
        <v>7.19907407406398E-4</v>
      </c>
      <c r="G1625" s="122">
        <f t="shared" si="94"/>
        <v>2.7233115468409622E-3</v>
      </c>
      <c r="H1625" s="122">
        <v>0.30526202081347498</v>
      </c>
      <c r="I1625" s="86">
        <v>8.313235860933425E-4</v>
      </c>
      <c r="J1625" s="122">
        <v>0.32956920087263297</v>
      </c>
      <c r="K1625" s="86">
        <v>8.9751961021958986E-4</v>
      </c>
      <c r="L1625" s="122" t="str" cm="1">
        <f t="array" ref="L1625">_xlfn.SWITCH(A1625,
    "District of Columbia", _xlfn.XLOOKUP(R1625, '2015 O3 Growth Surrogates'!A:A, '2015 O3 Growth Surrogates'!H:H),
    "Maryland", _xlfn.XLOOKUP(R1625, '2015 O3 Growth Surrogates'!A:A, '2015 O3 Growth Surrogates'!I:I),
    "Virginia", _xlfn.XLOOKUP(R1625, '2015 O3 Growth Surrogates'!A:A, '2015 O3 Growth Surrogates'!J:J)
)</f>
        <v>Household</v>
      </c>
      <c r="M1625" s="133" cm="1">
        <f t="array" ref="M1625">_xlfn.SWITCH(L1625,
"Employment", INDEX('Coop GFs_CFs'!C:D, MATCH(B1625,'Coop GFs_CFs'!B:B,0),1),
"Population", INDEX('Coop GFs_CFs'!E:F, MATCH(B1625,'Coop GFs_CFs'!B:B,0),1),
"Household", INDEX('Coop GFs_CFs'!G:H, MATCH(B1625,'Coop GFs_CFs'!B:B,0),1),
"VMT", INDEX('Coop GFs_CFs'!I:J, MATCH(B1625,'Coop GFs_CFs'!B:B,0),1),
"Lane Mile", INDEX('Coop GFs_CFs'!K:L, MATCH(B1625,'Coop GFs_CFs'!B:B,0),1),
"Gas Sales", INDEX('Coop GFs_CFs'!M:N, MATCH(B1625,'Coop GFs_CFs'!B:B,0),1),
"No Growth", INDEX('Coop GFs_CFs'!O:P, MATCH(B1625,'Coop GFs_CFs'!B:B,0),1)
)</f>
        <v>1.0717053327861332</v>
      </c>
      <c r="N1625" s="133" cm="1">
        <f t="array" ref="N1625">_xlfn.SWITCH(L1625,
"Employment", INDEX('Coop GFs_CFs'!C:D, MATCH(B1625,'Coop GFs_CFs'!B:B,0),2),
"Population", INDEX('Coop GFs_CFs'!E:F, MATCH(B1625,'Coop GFs_CFs'!B:B,0),2),
"Household", INDEX('Coop GFs_CFs'!G:H, MATCH(B1625,'Coop GFs_CFs'!B:B,0),2),
"VMT", INDEX('Coop GFs_CFs'!I:J, MATCH(B1625,'Coop GFs_CFs'!B:B,0),2),
"Lane Mile", INDEX('Coop GFs_CFs'!K:L, MATCH(B1625,'Coop GFs_CFs'!B:B,0),2),
"Gas Sales", INDEX('Coop GFs_CFs'!M:N, MATCH(B1625,'Coop GFs_CFs'!B:B,0),2),
"No Growth", INDEX('Coop GFs_CFs'!O:P, MATCH(B1625,'Coop GFs_CFs'!B:B,0),2)
)</f>
        <v>1.0941988750211236</v>
      </c>
      <c r="O1625" s="133"/>
      <c r="P1625" s="86">
        <f t="shared" si="95"/>
        <v>7.7152860762967612E-4</v>
      </c>
      <c r="Q1625" s="86">
        <f t="shared" si="96"/>
        <v>7.8772187530345441E-4</v>
      </c>
      <c r="R1625" s="156" t="s">
        <v>492</v>
      </c>
      <c r="S1625" s="85" t="s">
        <v>316</v>
      </c>
      <c r="T1625" s="85" t="s">
        <v>493</v>
      </c>
      <c r="U1625" s="85" t="s">
        <v>494</v>
      </c>
      <c r="V1625" s="85" t="s">
        <v>495</v>
      </c>
      <c r="W1625" s="85" t="s">
        <v>496</v>
      </c>
      <c r="X1625" s="85" t="s">
        <v>330</v>
      </c>
      <c r="Z1625" s="42" t="s">
        <v>2981</v>
      </c>
      <c r="AA1625"/>
    </row>
    <row r="1626" spans="1:27" s="39" customFormat="1" x14ac:dyDescent="0.35">
      <c r="A1626" s="85" t="s">
        <v>497</v>
      </c>
      <c r="B1626" s="87">
        <v>24017</v>
      </c>
      <c r="C1626" s="87" t="s">
        <v>12</v>
      </c>
      <c r="D1626" s="86">
        <v>1.629875</v>
      </c>
      <c r="E1626" s="86">
        <f>SUMIFS('Ratios_MARAMA-VA'!T:T, 'Ratios_MARAMA-VA'!AA:AA, Z1626)</f>
        <v>1.62987499999771</v>
      </c>
      <c r="F1626" s="86">
        <f>SUMIFS('Ratios_MARAMA-VA'!J:J, 'Ratios_MARAMA-VA'!AA:AA, Z1626)</f>
        <v>4.43865740740118E-3</v>
      </c>
      <c r="G1626" s="122">
        <f t="shared" si="94"/>
        <v>2.723311546840964E-3</v>
      </c>
      <c r="H1626" s="122">
        <v>1.8948306942595501</v>
      </c>
      <c r="I1626" s="86">
        <v>5.1602143089857127E-3</v>
      </c>
      <c r="J1626" s="122">
        <v>2.0534954790499902</v>
      </c>
      <c r="K1626" s="86">
        <v>5.5923079494825554E-3</v>
      </c>
      <c r="L1626" s="122" t="str" cm="1">
        <f t="array" ref="L1626">_xlfn.SWITCH(A1626,
    "District of Columbia", _xlfn.XLOOKUP(R1626, '2015 O3 Growth Surrogates'!A:A, '2015 O3 Growth Surrogates'!H:H),
    "Maryland", _xlfn.XLOOKUP(R1626, '2015 O3 Growth Surrogates'!A:A, '2015 O3 Growth Surrogates'!I:I),
    "Virginia", _xlfn.XLOOKUP(R1626, '2015 O3 Growth Surrogates'!A:A, '2015 O3 Growth Surrogates'!J:J)
)</f>
        <v>Household</v>
      </c>
      <c r="M1626" s="133" cm="1">
        <f t="array" ref="M1626">_xlfn.SWITCH(L1626,
"Employment", INDEX('Coop GFs_CFs'!C:D, MATCH(B1626,'Coop GFs_CFs'!B:B,0),1),
"Population", INDEX('Coop GFs_CFs'!E:F, MATCH(B1626,'Coop GFs_CFs'!B:B,0),1),
"Household", INDEX('Coop GFs_CFs'!G:H, MATCH(B1626,'Coop GFs_CFs'!B:B,0),1),
"VMT", INDEX('Coop GFs_CFs'!I:J, MATCH(B1626,'Coop GFs_CFs'!B:B,0),1),
"Lane Mile", INDEX('Coop GFs_CFs'!K:L, MATCH(B1626,'Coop GFs_CFs'!B:B,0),1),
"Gas Sales", INDEX('Coop GFs_CFs'!M:N, MATCH(B1626,'Coop GFs_CFs'!B:B,0),1),
"No Growth", INDEX('Coop GFs_CFs'!O:P, MATCH(B1626,'Coop GFs_CFs'!B:B,0),1)
)</f>
        <v>1.1901345613926138</v>
      </c>
      <c r="N1626" s="133" cm="1">
        <f t="array" ref="N1626">_xlfn.SWITCH(L1626,
"Employment", INDEX('Coop GFs_CFs'!C:D, MATCH(B1626,'Coop GFs_CFs'!B:B,0),2),
"Population", INDEX('Coop GFs_CFs'!E:F, MATCH(B1626,'Coop GFs_CFs'!B:B,0),2),
"Household", INDEX('Coop GFs_CFs'!G:H, MATCH(B1626,'Coop GFs_CFs'!B:B,0),2),
"VMT", INDEX('Coop GFs_CFs'!I:J, MATCH(B1626,'Coop GFs_CFs'!B:B,0),2),
"Lane Mile", INDEX('Coop GFs_CFs'!K:L, MATCH(B1626,'Coop GFs_CFs'!B:B,0),2),
"Gas Sales", INDEX('Coop GFs_CFs'!M:N, MATCH(B1626,'Coop GFs_CFs'!B:B,0),2),
"No Growth", INDEX('Coop GFs_CFs'!O:P, MATCH(B1626,'Coop GFs_CFs'!B:B,0),2)
)</f>
        <v>1.2607033014443205</v>
      </c>
      <c r="O1626" s="133"/>
      <c r="P1626" s="86">
        <f t="shared" si="95"/>
        <v>5.282599586729479E-3</v>
      </c>
      <c r="Q1626" s="86">
        <f t="shared" si="96"/>
        <v>5.595830047490956E-3</v>
      </c>
      <c r="R1626" s="156" t="s">
        <v>492</v>
      </c>
      <c r="S1626" s="85" t="s">
        <v>316</v>
      </c>
      <c r="T1626" s="85" t="s">
        <v>493</v>
      </c>
      <c r="U1626" s="85" t="s">
        <v>494</v>
      </c>
      <c r="V1626" s="85" t="s">
        <v>495</v>
      </c>
      <c r="W1626" s="85" t="s">
        <v>496</v>
      </c>
      <c r="X1626" s="85" t="s">
        <v>330</v>
      </c>
      <c r="Z1626" s="42" t="s">
        <v>2982</v>
      </c>
      <c r="AA1626"/>
    </row>
    <row r="1627" spans="1:27" s="39" customFormat="1" x14ac:dyDescent="0.35">
      <c r="A1627" s="85" t="s">
        <v>497</v>
      </c>
      <c r="B1627" s="87">
        <v>24021</v>
      </c>
      <c r="C1627" s="87" t="s">
        <v>12</v>
      </c>
      <c r="D1627" s="86">
        <v>2.3357999999999999</v>
      </c>
      <c r="E1627" s="86">
        <f>SUMIFS('Ratios_MARAMA-VA'!T:T, 'Ratios_MARAMA-VA'!AA:AA, Z1627)</f>
        <v>2.3357999999967198</v>
      </c>
      <c r="F1627" s="86">
        <f>SUMIFS('Ratios_MARAMA-VA'!J:J, 'Ratios_MARAMA-VA'!AA:AA, Z1627)</f>
        <v>6.36111111110219E-3</v>
      </c>
      <c r="G1627" s="122">
        <f t="shared" si="94"/>
        <v>2.7233115468409635E-3</v>
      </c>
      <c r="H1627" s="122">
        <v>2.6836838299933201</v>
      </c>
      <c r="I1627" s="86">
        <v>7.3085071622911897E-3</v>
      </c>
      <c r="J1627" s="122">
        <v>2.8891935051402702</v>
      </c>
      <c r="K1627" s="86">
        <v>7.8681740336064149E-3</v>
      </c>
      <c r="L1627" s="122" t="str" cm="1">
        <f t="array" ref="L1627">_xlfn.SWITCH(A1627,
    "District of Columbia", _xlfn.XLOOKUP(R1627, '2015 O3 Growth Surrogates'!A:A, '2015 O3 Growth Surrogates'!H:H),
    "Maryland", _xlfn.XLOOKUP(R1627, '2015 O3 Growth Surrogates'!A:A, '2015 O3 Growth Surrogates'!I:I),
    "Virginia", _xlfn.XLOOKUP(R1627, '2015 O3 Growth Surrogates'!A:A, '2015 O3 Growth Surrogates'!J:J)
)</f>
        <v>Household</v>
      </c>
      <c r="M1627" s="133" cm="1">
        <f t="array" ref="M1627">_xlfn.SWITCH(L1627,
"Employment", INDEX('Coop GFs_CFs'!C:D, MATCH(B1627,'Coop GFs_CFs'!B:B,0),1),
"Population", INDEX('Coop GFs_CFs'!E:F, MATCH(B1627,'Coop GFs_CFs'!B:B,0),1),
"Household", INDEX('Coop GFs_CFs'!G:H, MATCH(B1627,'Coop GFs_CFs'!B:B,0),1),
"VMT", INDEX('Coop GFs_CFs'!I:J, MATCH(B1627,'Coop GFs_CFs'!B:B,0),1),
"Lane Mile", INDEX('Coop GFs_CFs'!K:L, MATCH(B1627,'Coop GFs_CFs'!B:B,0),1),
"Gas Sales", INDEX('Coop GFs_CFs'!M:N, MATCH(B1627,'Coop GFs_CFs'!B:B,0),1),
"No Growth", INDEX('Coop GFs_CFs'!O:P, MATCH(B1627,'Coop GFs_CFs'!B:B,0),1)
)</f>
        <v>1.1641130653464411</v>
      </c>
      <c r="N1627" s="133" cm="1">
        <f t="array" ref="N1627">_xlfn.SWITCH(L1627,
"Employment", INDEX('Coop GFs_CFs'!C:D, MATCH(B1627,'Coop GFs_CFs'!B:B,0),2),
"Population", INDEX('Coop GFs_CFs'!E:F, MATCH(B1627,'Coop GFs_CFs'!B:B,0),2),
"Household", INDEX('Coop GFs_CFs'!G:H, MATCH(B1627,'Coop GFs_CFs'!B:B,0),2),
"VMT", INDEX('Coop GFs_CFs'!I:J, MATCH(B1627,'Coop GFs_CFs'!B:B,0),2),
"Lane Mile", INDEX('Coop GFs_CFs'!K:L, MATCH(B1627,'Coop GFs_CFs'!B:B,0),2),
"Gas Sales", INDEX('Coop GFs_CFs'!M:N, MATCH(B1627,'Coop GFs_CFs'!B:B,0),2),
"No Growth", INDEX('Coop GFs_CFs'!O:P, MATCH(B1627,'Coop GFs_CFs'!B:B,0),2)
)</f>
        <v>1.2555086048546673</v>
      </c>
      <c r="O1627" s="133"/>
      <c r="P1627" s="86">
        <f t="shared" si="95"/>
        <v>7.4050525545544766E-3</v>
      </c>
      <c r="Q1627" s="86">
        <f t="shared" si="96"/>
        <v>7.9864297364254325E-3</v>
      </c>
      <c r="R1627" s="156" t="s">
        <v>492</v>
      </c>
      <c r="S1627" s="85" t="s">
        <v>316</v>
      </c>
      <c r="T1627" s="85" t="s">
        <v>493</v>
      </c>
      <c r="U1627" s="85" t="s">
        <v>494</v>
      </c>
      <c r="V1627" s="85" t="s">
        <v>495</v>
      </c>
      <c r="W1627" s="85" t="s">
        <v>496</v>
      </c>
      <c r="X1627" s="85" t="s">
        <v>330</v>
      </c>
      <c r="Z1627" s="42" t="s">
        <v>2983</v>
      </c>
      <c r="AA1627"/>
    </row>
    <row r="1628" spans="1:27" s="39" customFormat="1" x14ac:dyDescent="0.35">
      <c r="A1628" s="85" t="s">
        <v>497</v>
      </c>
      <c r="B1628" s="87">
        <v>24031</v>
      </c>
      <c r="C1628" s="87" t="s">
        <v>12</v>
      </c>
      <c r="D1628" s="86">
        <v>1.2605500000000001</v>
      </c>
      <c r="E1628" s="86">
        <f>SUMIFS('Ratios_MARAMA-VA'!T:T, 'Ratios_MARAMA-VA'!AA:AA, Z1628)</f>
        <v>1.2605499999982299</v>
      </c>
      <c r="F1628" s="86">
        <f>SUMIFS('Ratios_MARAMA-VA'!J:J, 'Ratios_MARAMA-VA'!AA:AA, Z1628)</f>
        <v>3.4328703703655501E-3</v>
      </c>
      <c r="G1628" s="122">
        <f t="shared" si="94"/>
        <v>2.7233115468409588E-3</v>
      </c>
      <c r="H1628" s="122">
        <v>1.39532822619247</v>
      </c>
      <c r="I1628" s="86">
        <v>3.7999134700230667E-3</v>
      </c>
      <c r="J1628" s="122">
        <v>1.46912721375893</v>
      </c>
      <c r="K1628" s="86">
        <v>4.0008911050079792E-3</v>
      </c>
      <c r="L1628" s="122" t="str" cm="1">
        <f t="array" ref="L1628">_xlfn.SWITCH(A1628,
    "District of Columbia", _xlfn.XLOOKUP(R1628, '2015 O3 Growth Surrogates'!A:A, '2015 O3 Growth Surrogates'!H:H),
    "Maryland", _xlfn.XLOOKUP(R1628, '2015 O3 Growth Surrogates'!A:A, '2015 O3 Growth Surrogates'!I:I),
    "Virginia", _xlfn.XLOOKUP(R1628, '2015 O3 Growth Surrogates'!A:A, '2015 O3 Growth Surrogates'!J:J)
)</f>
        <v>Household</v>
      </c>
      <c r="M1628" s="133" cm="1">
        <f t="array" ref="M1628">_xlfn.SWITCH(L1628,
"Employment", INDEX('Coop GFs_CFs'!C:D, MATCH(B1628,'Coop GFs_CFs'!B:B,0),1),
"Population", INDEX('Coop GFs_CFs'!E:F, MATCH(B1628,'Coop GFs_CFs'!B:B,0),1),
"Household", INDEX('Coop GFs_CFs'!G:H, MATCH(B1628,'Coop GFs_CFs'!B:B,0),1),
"VMT", INDEX('Coop GFs_CFs'!I:J, MATCH(B1628,'Coop GFs_CFs'!B:B,0),1),
"Lane Mile", INDEX('Coop GFs_CFs'!K:L, MATCH(B1628,'Coop GFs_CFs'!B:B,0),1),
"Gas Sales", INDEX('Coop GFs_CFs'!M:N, MATCH(B1628,'Coop GFs_CFs'!B:B,0),1),
"No Growth", INDEX('Coop GFs_CFs'!O:P, MATCH(B1628,'Coop GFs_CFs'!B:B,0),1)
)</f>
        <v>1.0822577125548798</v>
      </c>
      <c r="N1628" s="133" cm="1">
        <f t="array" ref="N1628">_xlfn.SWITCH(L1628,
"Employment", INDEX('Coop GFs_CFs'!C:D, MATCH(B1628,'Coop GFs_CFs'!B:B,0),2),
"Population", INDEX('Coop GFs_CFs'!E:F, MATCH(B1628,'Coop GFs_CFs'!B:B,0),2),
"Household", INDEX('Coop GFs_CFs'!G:H, MATCH(B1628,'Coop GFs_CFs'!B:B,0),2),
"VMT", INDEX('Coop GFs_CFs'!I:J, MATCH(B1628,'Coop GFs_CFs'!B:B,0),2),
"Lane Mile", INDEX('Coop GFs_CFs'!K:L, MATCH(B1628,'Coop GFs_CFs'!B:B,0),2),
"Gas Sales", INDEX('Coop GFs_CFs'!M:N, MATCH(B1628,'Coop GFs_CFs'!B:B,0),2),
"No Growth", INDEX('Coop GFs_CFs'!O:P, MATCH(B1628,'Coop GFs_CFs'!B:B,0),2)
)</f>
        <v>1.1254828731122657</v>
      </c>
      <c r="O1628" s="133"/>
      <c r="P1628" s="86">
        <f t="shared" si="95"/>
        <v>3.7152504345292431E-3</v>
      </c>
      <c r="Q1628" s="86">
        <f t="shared" si="96"/>
        <v>3.8636368074609871E-3</v>
      </c>
      <c r="R1628" s="156" t="s">
        <v>492</v>
      </c>
      <c r="S1628" s="85" t="s">
        <v>316</v>
      </c>
      <c r="T1628" s="85" t="s">
        <v>493</v>
      </c>
      <c r="U1628" s="85" t="s">
        <v>494</v>
      </c>
      <c r="V1628" s="85" t="s">
        <v>495</v>
      </c>
      <c r="W1628" s="85" t="s">
        <v>496</v>
      </c>
      <c r="X1628" s="85" t="s">
        <v>330</v>
      </c>
      <c r="Z1628" s="42" t="s">
        <v>2984</v>
      </c>
      <c r="AA1628"/>
    </row>
    <row r="1629" spans="1:27" s="39" customFormat="1" x14ac:dyDescent="0.35">
      <c r="A1629" s="85" t="s">
        <v>497</v>
      </c>
      <c r="B1629" s="87">
        <v>24033</v>
      </c>
      <c r="C1629" s="87" t="s">
        <v>12</v>
      </c>
      <c r="D1629" s="86">
        <v>7.0664749999999996</v>
      </c>
      <c r="E1629" s="86">
        <f>SUMIFS('Ratios_MARAMA-VA'!T:T, 'Ratios_MARAMA-VA'!AA:AA, Z1629)</f>
        <v>7.0664749999901</v>
      </c>
      <c r="F1629" s="86">
        <f>SUMIFS('Ratios_MARAMA-VA'!J:J, 'Ratios_MARAMA-VA'!AA:AA, Z1629)</f>
        <v>1.9244212962935998E-2</v>
      </c>
      <c r="G1629" s="122">
        <f t="shared" si="94"/>
        <v>2.7233115468409579E-3</v>
      </c>
      <c r="H1629" s="122">
        <v>7.6149745520924901</v>
      </c>
      <c r="I1629" s="86">
        <v>2.0737948126613531E-2</v>
      </c>
      <c r="J1629" s="122">
        <v>7.8920210327226004</v>
      </c>
      <c r="K1629" s="86">
        <v>2.1492432006325158E-2</v>
      </c>
      <c r="L1629" s="122" t="str" cm="1">
        <f t="array" ref="L1629">_xlfn.SWITCH(A1629,
    "District of Columbia", _xlfn.XLOOKUP(R1629, '2015 O3 Growth Surrogates'!A:A, '2015 O3 Growth Surrogates'!H:H),
    "Maryland", _xlfn.XLOOKUP(R1629, '2015 O3 Growth Surrogates'!A:A, '2015 O3 Growth Surrogates'!I:I),
    "Virginia", _xlfn.XLOOKUP(R1629, '2015 O3 Growth Surrogates'!A:A, '2015 O3 Growth Surrogates'!J:J)
)</f>
        <v>Household</v>
      </c>
      <c r="M1629" s="133" cm="1">
        <f t="array" ref="M1629">_xlfn.SWITCH(L1629,
"Employment", INDEX('Coop GFs_CFs'!C:D, MATCH(B1629,'Coop GFs_CFs'!B:B,0),1),
"Population", INDEX('Coop GFs_CFs'!E:F, MATCH(B1629,'Coop GFs_CFs'!B:B,0),1),
"Household", INDEX('Coop GFs_CFs'!G:H, MATCH(B1629,'Coop GFs_CFs'!B:B,0),1),
"VMT", INDEX('Coop GFs_CFs'!I:J, MATCH(B1629,'Coop GFs_CFs'!B:B,0),1),
"Lane Mile", INDEX('Coop GFs_CFs'!K:L, MATCH(B1629,'Coop GFs_CFs'!B:B,0),1),
"Gas Sales", INDEX('Coop GFs_CFs'!M:N, MATCH(B1629,'Coop GFs_CFs'!B:B,0),1),
"No Growth", INDEX('Coop GFs_CFs'!O:P, MATCH(B1629,'Coop GFs_CFs'!B:B,0),1)
)</f>
        <v>1.0807753566942964</v>
      </c>
      <c r="N1629" s="133" cm="1">
        <f t="array" ref="N1629">_xlfn.SWITCH(L1629,
"Employment", INDEX('Coop GFs_CFs'!C:D, MATCH(B1629,'Coop GFs_CFs'!B:B,0),2),
"Population", INDEX('Coop GFs_CFs'!E:F, MATCH(B1629,'Coop GFs_CFs'!B:B,0),2),
"Household", INDEX('Coop GFs_CFs'!G:H, MATCH(B1629,'Coop GFs_CFs'!B:B,0),2),
"VMT", INDEX('Coop GFs_CFs'!I:J, MATCH(B1629,'Coop GFs_CFs'!B:B,0),2),
"Lane Mile", INDEX('Coop GFs_CFs'!K:L, MATCH(B1629,'Coop GFs_CFs'!B:B,0),2),
"Gas Sales", INDEX('Coop GFs_CFs'!M:N, MATCH(B1629,'Coop GFs_CFs'!B:B,0),2),
"No Growth", INDEX('Coop GFs_CFs'!O:P, MATCH(B1629,'Coop GFs_CFs'!B:B,0),2)
)</f>
        <v>1.1296393901683737</v>
      </c>
      <c r="O1629" s="133"/>
      <c r="P1629" s="86">
        <f t="shared" si="95"/>
        <v>2.0798671129318155E-2</v>
      </c>
      <c r="Q1629" s="86">
        <f t="shared" si="96"/>
        <v>2.1739020995721333E-2</v>
      </c>
      <c r="R1629" s="156" t="s">
        <v>492</v>
      </c>
      <c r="S1629" s="85" t="s">
        <v>316</v>
      </c>
      <c r="T1629" s="85" t="s">
        <v>493</v>
      </c>
      <c r="U1629" s="85" t="s">
        <v>494</v>
      </c>
      <c r="V1629" s="85" t="s">
        <v>495</v>
      </c>
      <c r="W1629" s="85" t="s">
        <v>496</v>
      </c>
      <c r="X1629" s="85" t="s">
        <v>330</v>
      </c>
      <c r="Z1629" s="42" t="s">
        <v>2985</v>
      </c>
      <c r="AA1629"/>
    </row>
    <row r="1630" spans="1:27" s="39" customFormat="1" x14ac:dyDescent="0.35">
      <c r="A1630" s="85" t="s">
        <v>811</v>
      </c>
      <c r="B1630" s="87">
        <v>51013</v>
      </c>
      <c r="C1630" s="87" t="s">
        <v>12</v>
      </c>
      <c r="D1630" s="86">
        <v>3.779525</v>
      </c>
      <c r="E1630" s="86">
        <f>SUMIFS('Ratios_MARAMA-VA'!T:T, 'Ratios_MARAMA-VA'!AA:AA, Z1630)</f>
        <v>3.77952499999473</v>
      </c>
      <c r="F1630" s="86">
        <f>SUMIFS('Ratios_MARAMA-VA'!J:J, 'Ratios_MARAMA-VA'!AA:AA, Z1630)</f>
        <v>1.0292824074059599E-2</v>
      </c>
      <c r="G1630" s="122">
        <f t="shared" si="94"/>
        <v>2.7233115468409262E-3</v>
      </c>
      <c r="H1630" s="122">
        <v>3.9997706324575302</v>
      </c>
      <c r="I1630" s="86">
        <v>1.0892621548086826E-2</v>
      </c>
      <c r="J1630" s="122">
        <v>4.0996338567520496</v>
      </c>
      <c r="K1630" s="86">
        <v>1.1164580219912856E-2</v>
      </c>
      <c r="L1630" s="122" t="str" cm="1">
        <f t="array" ref="L1630">_xlfn.SWITCH(A1630,
    "District of Columbia", _xlfn.XLOOKUP(R1630, '2015 O3 Growth Surrogates'!A:A, '2015 O3 Growth Surrogates'!H:H),
    "Maryland", _xlfn.XLOOKUP(R1630, '2015 O3 Growth Surrogates'!A:A, '2015 O3 Growth Surrogates'!I:I),
    "Virginia", _xlfn.XLOOKUP(R1630, '2015 O3 Growth Surrogates'!A:A, '2015 O3 Growth Surrogates'!J:J)
)</f>
        <v>Household</v>
      </c>
      <c r="M1630" s="133" cm="1">
        <f t="array" ref="M1630">_xlfn.SWITCH(L1630,
"Employment", INDEX('Coop GFs_CFs'!C:D, MATCH(B1630,'Coop GFs_CFs'!B:B,0),1),
"Population", INDEX('Coop GFs_CFs'!E:F, MATCH(B1630,'Coop GFs_CFs'!B:B,0),1),
"Household", INDEX('Coop GFs_CFs'!G:H, MATCH(B1630,'Coop GFs_CFs'!B:B,0),1),
"VMT", INDEX('Coop GFs_CFs'!I:J, MATCH(B1630,'Coop GFs_CFs'!B:B,0),1),
"Lane Mile", INDEX('Coop GFs_CFs'!K:L, MATCH(B1630,'Coop GFs_CFs'!B:B,0),1),
"Gas Sales", INDEX('Coop GFs_CFs'!M:N, MATCH(B1630,'Coop GFs_CFs'!B:B,0),1),
"No Growth", INDEX('Coop GFs_CFs'!O:P, MATCH(B1630,'Coop GFs_CFs'!B:B,0),1)
)</f>
        <v>1.1397376286947856</v>
      </c>
      <c r="N1630" s="133" cm="1">
        <f t="array" ref="N1630">_xlfn.SWITCH(L1630,
"Employment", INDEX('Coop GFs_CFs'!C:D, MATCH(B1630,'Coop GFs_CFs'!B:B,0),2),
"Population", INDEX('Coop GFs_CFs'!E:F, MATCH(B1630,'Coop GFs_CFs'!B:B,0),2),
"Household", INDEX('Coop GFs_CFs'!G:H, MATCH(B1630,'Coop GFs_CFs'!B:B,0),2),
"VMT", INDEX('Coop GFs_CFs'!I:J, MATCH(B1630,'Coop GFs_CFs'!B:B,0),2),
"Lane Mile", INDEX('Coop GFs_CFs'!K:L, MATCH(B1630,'Coop GFs_CFs'!B:B,0),2),
"Gas Sales", INDEX('Coop GFs_CFs'!M:N, MATCH(B1630,'Coop GFs_CFs'!B:B,0),2),
"No Growth", INDEX('Coop GFs_CFs'!O:P, MATCH(B1630,'Coop GFs_CFs'!B:B,0),2)
)</f>
        <v>1.2011613445734435</v>
      </c>
      <c r="O1630" s="133"/>
      <c r="P1630" s="86">
        <f t="shared" si="95"/>
        <v>1.173111890274129E-2</v>
      </c>
      <c r="Q1630" s="86">
        <f t="shared" si="96"/>
        <v>1.2363342404255337E-2</v>
      </c>
      <c r="R1630" s="156" t="s">
        <v>492</v>
      </c>
      <c r="S1630" s="85" t="s">
        <v>316</v>
      </c>
      <c r="T1630" s="85" t="s">
        <v>493</v>
      </c>
      <c r="U1630" s="85" t="s">
        <v>494</v>
      </c>
      <c r="V1630" s="85" t="s">
        <v>495</v>
      </c>
      <c r="W1630" s="85" t="s">
        <v>496</v>
      </c>
      <c r="X1630" s="85" t="s">
        <v>330</v>
      </c>
      <c r="Z1630" s="42" t="s">
        <v>2987</v>
      </c>
      <c r="AA1630"/>
    </row>
    <row r="1631" spans="1:27" s="39" customFormat="1" x14ac:dyDescent="0.35">
      <c r="A1631" s="85" t="s">
        <v>811</v>
      </c>
      <c r="B1631" s="87">
        <v>51059</v>
      </c>
      <c r="C1631" s="87" t="s">
        <v>12</v>
      </c>
      <c r="D1631" s="86">
        <v>4.4688749999999997</v>
      </c>
      <c r="E1631" s="86">
        <f>SUMIFS('Ratios_MARAMA-VA'!T:T, 'Ratios_MARAMA-VA'!AA:AA, Z1631)</f>
        <v>4.4688749999937496</v>
      </c>
      <c r="F1631" s="86">
        <f>SUMIFS('Ratios_MARAMA-VA'!J:J, 'Ratios_MARAMA-VA'!AA:AA, Z1631)</f>
        <v>1.21701388888718E-2</v>
      </c>
      <c r="G1631" s="122">
        <f t="shared" si="94"/>
        <v>2.7233115468409436E-3</v>
      </c>
      <c r="H1631" s="122">
        <v>5.2718939965454901</v>
      </c>
      <c r="I1631" s="86">
        <v>1.4357009794513783E-2</v>
      </c>
      <c r="J1631" s="122">
        <v>5.7678279908333501</v>
      </c>
      <c r="K1631" s="86">
        <v>1.5707592567628863E-2</v>
      </c>
      <c r="L1631" s="122" t="str" cm="1">
        <f t="array" ref="L1631">_xlfn.SWITCH(A1631,
    "District of Columbia", _xlfn.XLOOKUP(R1631, '2015 O3 Growth Surrogates'!A:A, '2015 O3 Growth Surrogates'!H:H),
    "Maryland", _xlfn.XLOOKUP(R1631, '2015 O3 Growth Surrogates'!A:A, '2015 O3 Growth Surrogates'!I:I),
    "Virginia", _xlfn.XLOOKUP(R1631, '2015 O3 Growth Surrogates'!A:A, '2015 O3 Growth Surrogates'!J:J)
)</f>
        <v>Household</v>
      </c>
      <c r="M1631" s="133" cm="1">
        <f t="array" ref="M1631">_xlfn.SWITCH(L1631,
"Employment", INDEX('Coop GFs_CFs'!C:D, MATCH(B1631,'Coop GFs_CFs'!B:B,0),1),
"Population", INDEX('Coop GFs_CFs'!E:F, MATCH(B1631,'Coop GFs_CFs'!B:B,0),1),
"Household", INDEX('Coop GFs_CFs'!G:H, MATCH(B1631,'Coop GFs_CFs'!B:B,0),1),
"VMT", INDEX('Coop GFs_CFs'!I:J, MATCH(B1631,'Coop GFs_CFs'!B:B,0),1),
"Lane Mile", INDEX('Coop GFs_CFs'!K:L, MATCH(B1631,'Coop GFs_CFs'!B:B,0),1),
"Gas Sales", INDEX('Coop GFs_CFs'!M:N, MATCH(B1631,'Coop GFs_CFs'!B:B,0),1),
"No Growth", INDEX('Coop GFs_CFs'!O:P, MATCH(B1631,'Coop GFs_CFs'!B:B,0),1)
)</f>
        <v>1.0814934606026543</v>
      </c>
      <c r="N1631" s="133" cm="1">
        <f t="array" ref="N1631">_xlfn.SWITCH(L1631,
"Employment", INDEX('Coop GFs_CFs'!C:D, MATCH(B1631,'Coop GFs_CFs'!B:B,0),2),
"Population", INDEX('Coop GFs_CFs'!E:F, MATCH(B1631,'Coop GFs_CFs'!B:B,0),2),
"Household", INDEX('Coop GFs_CFs'!G:H, MATCH(B1631,'Coop GFs_CFs'!B:B,0),2),
"VMT", INDEX('Coop GFs_CFs'!I:J, MATCH(B1631,'Coop GFs_CFs'!B:B,0),2),
"Lane Mile", INDEX('Coop GFs_CFs'!K:L, MATCH(B1631,'Coop GFs_CFs'!B:B,0),2),
"Gas Sales", INDEX('Coop GFs_CFs'!M:N, MATCH(B1631,'Coop GFs_CFs'!B:B,0),2),
"No Growth", INDEX('Coop GFs_CFs'!O:P, MATCH(B1631,'Coop GFs_CFs'!B:B,0),2)
)</f>
        <v>1.1184839432941809</v>
      </c>
      <c r="O1631" s="133"/>
      <c r="P1631" s="86">
        <f t="shared" si="95"/>
        <v>1.3161925622940905E-2</v>
      </c>
      <c r="Q1631" s="86">
        <f t="shared" si="96"/>
        <v>1.3612104934863192E-2</v>
      </c>
      <c r="R1631" s="156" t="s">
        <v>492</v>
      </c>
      <c r="S1631" s="85" t="s">
        <v>316</v>
      </c>
      <c r="T1631" s="85" t="s">
        <v>493</v>
      </c>
      <c r="U1631" s="85" t="s">
        <v>494</v>
      </c>
      <c r="V1631" s="85" t="s">
        <v>495</v>
      </c>
      <c r="W1631" s="85" t="s">
        <v>496</v>
      </c>
      <c r="X1631" s="85" t="s">
        <v>330</v>
      </c>
      <c r="Z1631" s="42" t="s">
        <v>2988</v>
      </c>
      <c r="AA1631"/>
    </row>
    <row r="1632" spans="1:27" s="39" customFormat="1" x14ac:dyDescent="0.35">
      <c r="A1632" s="85" t="s">
        <v>811</v>
      </c>
      <c r="B1632" s="87">
        <v>51107</v>
      </c>
      <c r="C1632" s="87" t="s">
        <v>12</v>
      </c>
      <c r="D1632" s="86">
        <v>2.0693250000000001</v>
      </c>
      <c r="E1632" s="86">
        <f>SUMIFS('Ratios_MARAMA-VA'!T:T, 'Ratios_MARAMA-VA'!AA:AA, Z1632)</f>
        <v>2.0693249999971002</v>
      </c>
      <c r="F1632" s="86">
        <f>SUMIFS('Ratios_MARAMA-VA'!J:J, 'Ratios_MARAMA-VA'!AA:AA, Z1632)</f>
        <v>5.6354166666587801E-3</v>
      </c>
      <c r="G1632" s="122">
        <f t="shared" si="94"/>
        <v>2.7233115468409635E-3</v>
      </c>
      <c r="H1632" s="122">
        <v>2.7581067069373</v>
      </c>
      <c r="I1632" s="86">
        <v>7.5111838424218548E-3</v>
      </c>
      <c r="J1632" s="122">
        <v>3.2465281014090999</v>
      </c>
      <c r="K1632" s="86">
        <v>8.8413074657110718E-3</v>
      </c>
      <c r="L1632" s="122" t="str" cm="1">
        <f t="array" ref="L1632">_xlfn.SWITCH(A1632,
    "District of Columbia", _xlfn.XLOOKUP(R1632, '2015 O3 Growth Surrogates'!A:A, '2015 O3 Growth Surrogates'!H:H),
    "Maryland", _xlfn.XLOOKUP(R1632, '2015 O3 Growth Surrogates'!A:A, '2015 O3 Growth Surrogates'!I:I),
    "Virginia", _xlfn.XLOOKUP(R1632, '2015 O3 Growth Surrogates'!A:A, '2015 O3 Growth Surrogates'!J:J)
)</f>
        <v>Household</v>
      </c>
      <c r="M1632" s="133" cm="1">
        <f t="array" ref="M1632">_xlfn.SWITCH(L1632,
"Employment", INDEX('Coop GFs_CFs'!C:D, MATCH(B1632,'Coop GFs_CFs'!B:B,0),1),
"Population", INDEX('Coop GFs_CFs'!E:F, MATCH(B1632,'Coop GFs_CFs'!B:B,0),1),
"Household", INDEX('Coop GFs_CFs'!G:H, MATCH(B1632,'Coop GFs_CFs'!B:B,0),1),
"VMT", INDEX('Coop GFs_CFs'!I:J, MATCH(B1632,'Coop GFs_CFs'!B:B,0),1),
"Lane Mile", INDEX('Coop GFs_CFs'!K:L, MATCH(B1632,'Coop GFs_CFs'!B:B,0),1),
"Gas Sales", INDEX('Coop GFs_CFs'!M:N, MATCH(B1632,'Coop GFs_CFs'!B:B,0),1),
"No Growth", INDEX('Coop GFs_CFs'!O:P, MATCH(B1632,'Coop GFs_CFs'!B:B,0),1)
)</f>
        <v>1.1601324674885807</v>
      </c>
      <c r="N1632" s="133" cm="1">
        <f t="array" ref="N1632">_xlfn.SWITCH(L1632,
"Employment", INDEX('Coop GFs_CFs'!C:D, MATCH(B1632,'Coop GFs_CFs'!B:B,0),2),
"Population", INDEX('Coop GFs_CFs'!E:F, MATCH(B1632,'Coop GFs_CFs'!B:B,0),2),
"Household", INDEX('Coop GFs_CFs'!G:H, MATCH(B1632,'Coop GFs_CFs'!B:B,0),2),
"VMT", INDEX('Coop GFs_CFs'!I:J, MATCH(B1632,'Coop GFs_CFs'!B:B,0),2),
"Lane Mile", INDEX('Coop GFs_CFs'!K:L, MATCH(B1632,'Coop GFs_CFs'!B:B,0),2),
"Gas Sales", INDEX('Coop GFs_CFs'!M:N, MATCH(B1632,'Coop GFs_CFs'!B:B,0),2),
"No Growth", INDEX('Coop GFs_CFs'!O:P, MATCH(B1632,'Coop GFs_CFs'!B:B,0),2)
)</f>
        <v>1.2078252690745861</v>
      </c>
      <c r="O1632" s="133"/>
      <c r="P1632" s="86">
        <f t="shared" si="95"/>
        <v>6.5378298428171227E-3</v>
      </c>
      <c r="Q1632" s="86">
        <f t="shared" si="96"/>
        <v>6.8065986517545484E-3</v>
      </c>
      <c r="R1632" s="156" t="s">
        <v>492</v>
      </c>
      <c r="S1632" s="85" t="s">
        <v>316</v>
      </c>
      <c r="T1632" s="85" t="s">
        <v>493</v>
      </c>
      <c r="U1632" s="85" t="s">
        <v>494</v>
      </c>
      <c r="V1632" s="85" t="s">
        <v>495</v>
      </c>
      <c r="W1632" s="85" t="s">
        <v>496</v>
      </c>
      <c r="X1632" s="85" t="s">
        <v>330</v>
      </c>
      <c r="Z1632" s="42" t="s">
        <v>2989</v>
      </c>
      <c r="AA1632"/>
    </row>
    <row r="1633" spans="1:27" s="39" customFormat="1" x14ac:dyDescent="0.35">
      <c r="A1633" s="85" t="s">
        <v>811</v>
      </c>
      <c r="B1633" s="87">
        <v>51153</v>
      </c>
      <c r="C1633" s="87" t="s">
        <v>12</v>
      </c>
      <c r="D1633" s="86">
        <v>8.8034499999999998</v>
      </c>
      <c r="E1633" s="86">
        <f>SUMIFS('Ratios_MARAMA-VA'!T:T, 'Ratios_MARAMA-VA'!AA:AA, Z1633)</f>
        <v>8.8034499999876399</v>
      </c>
      <c r="F1633" s="86">
        <f>SUMIFS('Ratios_MARAMA-VA'!J:J, 'Ratios_MARAMA-VA'!AA:AA, Z1633)</f>
        <v>2.3974537037003401E-2</v>
      </c>
      <c r="G1633" s="122">
        <f t="shared" si="94"/>
        <v>2.7233115468409614E-3</v>
      </c>
      <c r="H1633" s="122">
        <v>10.541038034005</v>
      </c>
      <c r="I1633" s="86">
        <v>2.8706530593695562E-2</v>
      </c>
      <c r="J1633" s="122">
        <v>11.644217161294099</v>
      </c>
      <c r="K1633" s="86">
        <v>3.1710831049275905E-2</v>
      </c>
      <c r="L1633" s="122" t="str" cm="1">
        <f t="array" ref="L1633">_xlfn.SWITCH(A1633,
    "District of Columbia", _xlfn.XLOOKUP(R1633, '2015 O3 Growth Surrogates'!A:A, '2015 O3 Growth Surrogates'!H:H),
    "Maryland", _xlfn.XLOOKUP(R1633, '2015 O3 Growth Surrogates'!A:A, '2015 O3 Growth Surrogates'!I:I),
    "Virginia", _xlfn.XLOOKUP(R1633, '2015 O3 Growth Surrogates'!A:A, '2015 O3 Growth Surrogates'!J:J)
)</f>
        <v>Household</v>
      </c>
      <c r="M1633" s="133" cm="1">
        <f t="array" ref="M1633">_xlfn.SWITCH(L1633,
"Employment", INDEX('Coop GFs_CFs'!C:D, MATCH(B1633,'Coop GFs_CFs'!B:B,0),1),
"Population", INDEX('Coop GFs_CFs'!E:F, MATCH(B1633,'Coop GFs_CFs'!B:B,0),1),
"Household", INDEX('Coop GFs_CFs'!G:H, MATCH(B1633,'Coop GFs_CFs'!B:B,0),1),
"VMT", INDEX('Coop GFs_CFs'!I:J, MATCH(B1633,'Coop GFs_CFs'!B:B,0),1),
"Lane Mile", INDEX('Coop GFs_CFs'!K:L, MATCH(B1633,'Coop GFs_CFs'!B:B,0),1),
"Gas Sales", INDEX('Coop GFs_CFs'!M:N, MATCH(B1633,'Coop GFs_CFs'!B:B,0),1),
"No Growth", INDEX('Coop GFs_CFs'!O:P, MATCH(B1633,'Coop GFs_CFs'!B:B,0),1)
)</f>
        <v>1.1119477562818929</v>
      </c>
      <c r="N1633" s="133" cm="1">
        <f t="array" ref="N1633">_xlfn.SWITCH(L1633,
"Employment", INDEX('Coop GFs_CFs'!C:D, MATCH(B1633,'Coop GFs_CFs'!B:B,0),2),
"Population", INDEX('Coop GFs_CFs'!E:F, MATCH(B1633,'Coop GFs_CFs'!B:B,0),2),
"Household", INDEX('Coop GFs_CFs'!G:H, MATCH(B1633,'Coop GFs_CFs'!B:B,0),2),
"VMT", INDEX('Coop GFs_CFs'!I:J, MATCH(B1633,'Coop GFs_CFs'!B:B,0),2),
"Lane Mile", INDEX('Coop GFs_CFs'!K:L, MATCH(B1633,'Coop GFs_CFs'!B:B,0),2),
"Gas Sales", INDEX('Coop GFs_CFs'!M:N, MATCH(B1633,'Coop GFs_CFs'!B:B,0),2),
"No Growth", INDEX('Coop GFs_CFs'!O:P, MATCH(B1633,'Coop GFs_CFs'!B:B,0),2)
)</f>
        <v>1.1499012660434784</v>
      </c>
      <c r="O1633" s="133"/>
      <c r="P1633" s="86">
        <f t="shared" si="95"/>
        <v>2.6658432666193072E-2</v>
      </c>
      <c r="Q1633" s="86">
        <f t="shared" si="96"/>
        <v>2.7568350491656474E-2</v>
      </c>
      <c r="R1633" s="156" t="s">
        <v>492</v>
      </c>
      <c r="S1633" s="85" t="s">
        <v>316</v>
      </c>
      <c r="T1633" s="85" t="s">
        <v>493</v>
      </c>
      <c r="U1633" s="85" t="s">
        <v>494</v>
      </c>
      <c r="V1633" s="85" t="s">
        <v>495</v>
      </c>
      <c r="W1633" s="85" t="s">
        <v>496</v>
      </c>
      <c r="X1633" s="85" t="s">
        <v>330</v>
      </c>
      <c r="Z1633" s="42" t="s">
        <v>2990</v>
      </c>
      <c r="AA1633"/>
    </row>
    <row r="1634" spans="1:27" s="39" customFormat="1" x14ac:dyDescent="0.35">
      <c r="A1634" s="85" t="s">
        <v>811</v>
      </c>
      <c r="B1634" s="87">
        <v>51510</v>
      </c>
      <c r="C1634" s="87" t="s">
        <v>12</v>
      </c>
      <c r="D1634" s="86">
        <v>6.1935250000000002</v>
      </c>
      <c r="E1634" s="86">
        <f>SUMIFS('Ratios_MARAMA-VA'!T:T, 'Ratios_MARAMA-VA'!AA:AA, Z1634)</f>
        <v>6.1935249999913298</v>
      </c>
      <c r="F1634" s="86">
        <f>SUMIFS('Ratios_MARAMA-VA'!J:J, 'Ratios_MARAMA-VA'!AA:AA, Z1634)</f>
        <v>1.68668981481245E-2</v>
      </c>
      <c r="G1634" s="122">
        <f t="shared" si="94"/>
        <v>2.7233115468409527E-3</v>
      </c>
      <c r="H1634" s="122">
        <v>6.6420270182012899</v>
      </c>
      <c r="I1634" s="86">
        <v>1.8088308873097154E-2</v>
      </c>
      <c r="J1634" s="122">
        <v>6.86584895074947</v>
      </c>
      <c r="K1634" s="86">
        <v>1.869784572644187E-2</v>
      </c>
      <c r="L1634" s="122" t="str" cm="1">
        <f t="array" ref="L1634">_xlfn.SWITCH(A1634,
    "District of Columbia", _xlfn.XLOOKUP(R1634, '2015 O3 Growth Surrogates'!A:A, '2015 O3 Growth Surrogates'!H:H),
    "Maryland", _xlfn.XLOOKUP(R1634, '2015 O3 Growth Surrogates'!A:A, '2015 O3 Growth Surrogates'!I:I),
    "Virginia", _xlfn.XLOOKUP(R1634, '2015 O3 Growth Surrogates'!A:A, '2015 O3 Growth Surrogates'!J:J)
)</f>
        <v>Household</v>
      </c>
      <c r="M1634" s="133" cm="1">
        <f t="array" ref="M1634">_xlfn.SWITCH(L1634,
"Employment", INDEX('Coop GFs_CFs'!C:D, MATCH(B1634,'Coop GFs_CFs'!B:B,0),1),
"Population", INDEX('Coop GFs_CFs'!E:F, MATCH(B1634,'Coop GFs_CFs'!B:B,0),1),
"Household", INDEX('Coop GFs_CFs'!G:H, MATCH(B1634,'Coop GFs_CFs'!B:B,0),1),
"VMT", INDEX('Coop GFs_CFs'!I:J, MATCH(B1634,'Coop GFs_CFs'!B:B,0),1),
"Lane Mile", INDEX('Coop GFs_CFs'!K:L, MATCH(B1634,'Coop GFs_CFs'!B:B,0),1),
"Gas Sales", INDEX('Coop GFs_CFs'!M:N, MATCH(B1634,'Coop GFs_CFs'!B:B,0),1),
"No Growth", INDEX('Coop GFs_CFs'!O:P, MATCH(B1634,'Coop GFs_CFs'!B:B,0),1)
)</f>
        <v>1.2625227646667252</v>
      </c>
      <c r="N1634" s="133" cm="1">
        <f t="array" ref="N1634">_xlfn.SWITCH(L1634,
"Employment", INDEX('Coop GFs_CFs'!C:D, MATCH(B1634,'Coop GFs_CFs'!B:B,0),2),
"Population", INDEX('Coop GFs_CFs'!E:F, MATCH(B1634,'Coop GFs_CFs'!B:B,0),2),
"Household", INDEX('Coop GFs_CFs'!G:H, MATCH(B1634,'Coop GFs_CFs'!B:B,0),2),
"VMT", INDEX('Coop GFs_CFs'!I:J, MATCH(B1634,'Coop GFs_CFs'!B:B,0),2),
"Lane Mile", INDEX('Coop GFs_CFs'!K:L, MATCH(B1634,'Coop GFs_CFs'!B:B,0),2),
"Gas Sales", INDEX('Coop GFs_CFs'!M:N, MATCH(B1634,'Coop GFs_CFs'!B:B,0),2),
"No Growth", INDEX('Coop GFs_CFs'!O:P, MATCH(B1634,'Coop GFs_CFs'!B:B,0),2)
)</f>
        <v>1.3839962822944272</v>
      </c>
      <c r="O1634" s="133"/>
      <c r="P1634" s="86">
        <f t="shared" si="95"/>
        <v>2.1294842881322211E-2</v>
      </c>
      <c r="Q1634" s="86">
        <f t="shared" si="96"/>
        <v>2.3343724330843068E-2</v>
      </c>
      <c r="R1634" s="156" t="s">
        <v>492</v>
      </c>
      <c r="S1634" s="85" t="s">
        <v>316</v>
      </c>
      <c r="T1634" s="85" t="s">
        <v>493</v>
      </c>
      <c r="U1634" s="85" t="s">
        <v>494</v>
      </c>
      <c r="V1634" s="85" t="s">
        <v>495</v>
      </c>
      <c r="W1634" s="85" t="s">
        <v>496</v>
      </c>
      <c r="X1634" s="85" t="s">
        <v>330</v>
      </c>
      <c r="Z1634" s="42" t="s">
        <v>2986</v>
      </c>
      <c r="AA1634"/>
    </row>
    <row r="1635" spans="1:27" s="39" customFormat="1" x14ac:dyDescent="0.35">
      <c r="A1635" s="85" t="s">
        <v>497</v>
      </c>
      <c r="B1635" s="87">
        <v>24009</v>
      </c>
      <c r="C1635" s="87" t="s">
        <v>12</v>
      </c>
      <c r="D1635" s="86">
        <v>24.568300000000001</v>
      </c>
      <c r="E1635" s="86">
        <f>SUMIFS('Ratios_MARAMA-VA'!T:T, 'Ratios_MARAMA-VA'!AA:AA, Z1635)</f>
        <v>24.568299999965401</v>
      </c>
      <c r="F1635" s="86">
        <f>SUMIFS('Ratios_MARAMA-VA'!J:J, 'Ratios_MARAMA-VA'!AA:AA, Z1635)</f>
        <v>6.6907135076159002E-2</v>
      </c>
      <c r="G1635" s="122">
        <f t="shared" si="94"/>
        <v>2.7233115468409791E-3</v>
      </c>
      <c r="H1635" s="122">
        <v>28.370603010976701</v>
      </c>
      <c r="I1635" s="86">
        <v>7.7261990770634295E-2</v>
      </c>
      <c r="J1635" s="122">
        <v>30.629676556834202</v>
      </c>
      <c r="K1635" s="86">
        <v>8.3414151843231032E-2</v>
      </c>
      <c r="L1635" s="122" t="str" cm="1">
        <f t="array" ref="L1635">_xlfn.SWITCH(A1635,
    "District of Columbia", _xlfn.XLOOKUP(R1635, '2015 O3 Growth Surrogates'!A:A, '2015 O3 Growth Surrogates'!H:H),
    "Maryland", _xlfn.XLOOKUP(R1635, '2015 O3 Growth Surrogates'!A:A, '2015 O3 Growth Surrogates'!I:I),
    "Virginia", _xlfn.XLOOKUP(R1635, '2015 O3 Growth Surrogates'!A:A, '2015 O3 Growth Surrogates'!J:J)
)</f>
        <v>Household</v>
      </c>
      <c r="M1635" s="133" cm="1">
        <f t="array" ref="M1635">_xlfn.SWITCH(L1635,
"Employment", INDEX('Coop GFs_CFs'!C:D, MATCH(B1635,'Coop GFs_CFs'!B:B,0),1),
"Population", INDEX('Coop GFs_CFs'!E:F, MATCH(B1635,'Coop GFs_CFs'!B:B,0),1),
"Household", INDEX('Coop GFs_CFs'!G:H, MATCH(B1635,'Coop GFs_CFs'!B:B,0),1),
"VMT", INDEX('Coop GFs_CFs'!I:J, MATCH(B1635,'Coop GFs_CFs'!B:B,0),1),
"Lane Mile", INDEX('Coop GFs_CFs'!K:L, MATCH(B1635,'Coop GFs_CFs'!B:B,0),1),
"Gas Sales", INDEX('Coop GFs_CFs'!M:N, MATCH(B1635,'Coop GFs_CFs'!B:B,0),1),
"No Growth", INDEX('Coop GFs_CFs'!O:P, MATCH(B1635,'Coop GFs_CFs'!B:B,0),1)
)</f>
        <v>1.0717053327861332</v>
      </c>
      <c r="N1635" s="133" cm="1">
        <f t="array" ref="N1635">_xlfn.SWITCH(L1635,
"Employment", INDEX('Coop GFs_CFs'!C:D, MATCH(B1635,'Coop GFs_CFs'!B:B,0),2),
"Population", INDEX('Coop GFs_CFs'!E:F, MATCH(B1635,'Coop GFs_CFs'!B:B,0),2),
"Household", INDEX('Coop GFs_CFs'!G:H, MATCH(B1635,'Coop GFs_CFs'!B:B,0),2),
"VMT", INDEX('Coop GFs_CFs'!I:J, MATCH(B1635,'Coop GFs_CFs'!B:B,0),2),
"Lane Mile", INDEX('Coop GFs_CFs'!K:L, MATCH(B1635,'Coop GFs_CFs'!B:B,0),2),
"Gas Sales", INDEX('Coop GFs_CFs'!M:N, MATCH(B1635,'Coop GFs_CFs'!B:B,0),2),
"No Growth", INDEX('Coop GFs_CFs'!O:P, MATCH(B1635,'Coop GFs_CFs'!B:B,0),2)
)</f>
        <v>1.0941988750211236</v>
      </c>
      <c r="O1635" s="133"/>
      <c r="P1635" s="86">
        <f t="shared" si="95"/>
        <v>7.1704733462561746E-2</v>
      </c>
      <c r="Q1635" s="86">
        <f t="shared" si="96"/>
        <v>7.3209711931219543E-2</v>
      </c>
      <c r="R1635" s="156" t="s">
        <v>781</v>
      </c>
      <c r="S1635" s="85" t="s">
        <v>316</v>
      </c>
      <c r="T1635" s="85" t="s">
        <v>493</v>
      </c>
      <c r="U1635" s="85" t="s">
        <v>782</v>
      </c>
      <c r="V1635" s="85" t="s">
        <v>783</v>
      </c>
      <c r="W1635" s="85" t="s">
        <v>389</v>
      </c>
      <c r="X1635" s="85" t="s">
        <v>330</v>
      </c>
      <c r="Z1635" s="42" t="s">
        <v>2991</v>
      </c>
      <c r="AA1635"/>
    </row>
    <row r="1636" spans="1:27" s="39" customFormat="1" x14ac:dyDescent="0.35">
      <c r="A1636" s="85" t="s">
        <v>497</v>
      </c>
      <c r="B1636" s="87">
        <v>24017</v>
      </c>
      <c r="C1636" s="87" t="s">
        <v>12</v>
      </c>
      <c r="D1636" s="86">
        <v>24.568300000000001</v>
      </c>
      <c r="E1636" s="86">
        <f>SUMIFS('Ratios_MARAMA-VA'!T:T, 'Ratios_MARAMA-VA'!AA:AA, Z1636)</f>
        <v>24.568299999965401</v>
      </c>
      <c r="F1636" s="86">
        <f>SUMIFS('Ratios_MARAMA-VA'!J:J, 'Ratios_MARAMA-VA'!AA:AA, Z1636)</f>
        <v>6.6907135076159197E-2</v>
      </c>
      <c r="G1636" s="122">
        <f t="shared" si="94"/>
        <v>2.7233115468409869E-3</v>
      </c>
      <c r="H1636" s="122">
        <v>28.562171298889101</v>
      </c>
      <c r="I1636" s="86">
        <v>7.7783690901114921E-2</v>
      </c>
      <c r="J1636" s="122">
        <v>30.953841845505899</v>
      </c>
      <c r="K1636" s="86">
        <v>8.4296954916955935E-2</v>
      </c>
      <c r="L1636" s="122" t="str" cm="1">
        <f t="array" ref="L1636">_xlfn.SWITCH(A1636,
    "District of Columbia", _xlfn.XLOOKUP(R1636, '2015 O3 Growth Surrogates'!A:A, '2015 O3 Growth Surrogates'!H:H),
    "Maryland", _xlfn.XLOOKUP(R1636, '2015 O3 Growth Surrogates'!A:A, '2015 O3 Growth Surrogates'!I:I),
    "Virginia", _xlfn.XLOOKUP(R1636, '2015 O3 Growth Surrogates'!A:A, '2015 O3 Growth Surrogates'!J:J)
)</f>
        <v>Household</v>
      </c>
      <c r="M1636" s="133" cm="1">
        <f t="array" ref="M1636">_xlfn.SWITCH(L1636,
"Employment", INDEX('Coop GFs_CFs'!C:D, MATCH(B1636,'Coop GFs_CFs'!B:B,0),1),
"Population", INDEX('Coop GFs_CFs'!E:F, MATCH(B1636,'Coop GFs_CFs'!B:B,0),1),
"Household", INDEX('Coop GFs_CFs'!G:H, MATCH(B1636,'Coop GFs_CFs'!B:B,0),1),
"VMT", INDEX('Coop GFs_CFs'!I:J, MATCH(B1636,'Coop GFs_CFs'!B:B,0),1),
"Lane Mile", INDEX('Coop GFs_CFs'!K:L, MATCH(B1636,'Coop GFs_CFs'!B:B,0),1),
"Gas Sales", INDEX('Coop GFs_CFs'!M:N, MATCH(B1636,'Coop GFs_CFs'!B:B,0),1),
"No Growth", INDEX('Coop GFs_CFs'!O:P, MATCH(B1636,'Coop GFs_CFs'!B:B,0),1)
)</f>
        <v>1.1901345613926138</v>
      </c>
      <c r="N1636" s="133" cm="1">
        <f t="array" ref="N1636">_xlfn.SWITCH(L1636,
"Employment", INDEX('Coop GFs_CFs'!C:D, MATCH(B1636,'Coop GFs_CFs'!B:B,0),2),
"Population", INDEX('Coop GFs_CFs'!E:F, MATCH(B1636,'Coop GFs_CFs'!B:B,0),2),
"Household", INDEX('Coop GFs_CFs'!G:H, MATCH(B1636,'Coop GFs_CFs'!B:B,0),2),
"VMT", INDEX('Coop GFs_CFs'!I:J, MATCH(B1636,'Coop GFs_CFs'!B:B,0),2),
"Lane Mile", INDEX('Coop GFs_CFs'!K:L, MATCH(B1636,'Coop GFs_CFs'!B:B,0),2),
"Gas Sales", INDEX('Coop GFs_CFs'!M:N, MATCH(B1636,'Coop GFs_CFs'!B:B,0),2),
"No Growth", INDEX('Coop GFs_CFs'!O:P, MATCH(B1636,'Coop GFs_CFs'!B:B,0),2)
)</f>
        <v>1.2607033014443205</v>
      </c>
      <c r="O1636" s="133"/>
      <c r="P1636" s="86">
        <f t="shared" si="95"/>
        <v>7.9628493857901092E-2</v>
      </c>
      <c r="Q1636" s="86">
        <f t="shared" si="96"/>
        <v>8.4350046080695004E-2</v>
      </c>
      <c r="R1636" s="156" t="s">
        <v>781</v>
      </c>
      <c r="S1636" s="85" t="s">
        <v>316</v>
      </c>
      <c r="T1636" s="85" t="s">
        <v>493</v>
      </c>
      <c r="U1636" s="85" t="s">
        <v>782</v>
      </c>
      <c r="V1636" s="85" t="s">
        <v>783</v>
      </c>
      <c r="W1636" s="85" t="s">
        <v>389</v>
      </c>
      <c r="X1636" s="85" t="s">
        <v>330</v>
      </c>
      <c r="Z1636" s="42" t="s">
        <v>2992</v>
      </c>
      <c r="AA1636"/>
    </row>
    <row r="1637" spans="1:27" s="39" customFormat="1" x14ac:dyDescent="0.35">
      <c r="A1637" s="85" t="s">
        <v>497</v>
      </c>
      <c r="B1637" s="87">
        <v>24031</v>
      </c>
      <c r="C1637" s="87" t="s">
        <v>12</v>
      </c>
      <c r="D1637" s="86">
        <v>87.224739999999997</v>
      </c>
      <c r="E1637" s="86">
        <f>SUMIFS('Ratios_MARAMA-VA'!T:T, 'Ratios_MARAMA-VA'!AA:AA, Z1637)</f>
        <v>87.224739999877698</v>
      </c>
      <c r="F1637" s="86">
        <f>SUMIFS('Ratios_MARAMA-VA'!J:J, 'Ratios_MARAMA-VA'!AA:AA, Z1637)</f>
        <v>0.23754014161186701</v>
      </c>
      <c r="G1637" s="122">
        <f t="shared" si="94"/>
        <v>2.7233115468409544E-3</v>
      </c>
      <c r="H1637" s="122">
        <v>96.550824437189505</v>
      </c>
      <c r="I1637" s="86">
        <v>0.26293797504681199</v>
      </c>
      <c r="J1637" s="122">
        <v>101.657402917018</v>
      </c>
      <c r="K1637" s="86">
        <v>0.27684477918577843</v>
      </c>
      <c r="L1637" s="122" t="str" cm="1">
        <f t="array" ref="L1637">_xlfn.SWITCH(A1637,
    "District of Columbia", _xlfn.XLOOKUP(R1637, '2015 O3 Growth Surrogates'!A:A, '2015 O3 Growth Surrogates'!H:H),
    "Maryland", _xlfn.XLOOKUP(R1637, '2015 O3 Growth Surrogates'!A:A, '2015 O3 Growth Surrogates'!I:I),
    "Virginia", _xlfn.XLOOKUP(R1637, '2015 O3 Growth Surrogates'!A:A, '2015 O3 Growth Surrogates'!J:J)
)</f>
        <v>Household</v>
      </c>
      <c r="M1637" s="133" cm="1">
        <f t="array" ref="M1637">_xlfn.SWITCH(L1637,
"Employment", INDEX('Coop GFs_CFs'!C:D, MATCH(B1637,'Coop GFs_CFs'!B:B,0),1),
"Population", INDEX('Coop GFs_CFs'!E:F, MATCH(B1637,'Coop GFs_CFs'!B:B,0),1),
"Household", INDEX('Coop GFs_CFs'!G:H, MATCH(B1637,'Coop GFs_CFs'!B:B,0),1),
"VMT", INDEX('Coop GFs_CFs'!I:J, MATCH(B1637,'Coop GFs_CFs'!B:B,0),1),
"Lane Mile", INDEX('Coop GFs_CFs'!K:L, MATCH(B1637,'Coop GFs_CFs'!B:B,0),1),
"Gas Sales", INDEX('Coop GFs_CFs'!M:N, MATCH(B1637,'Coop GFs_CFs'!B:B,0),1),
"No Growth", INDEX('Coop GFs_CFs'!O:P, MATCH(B1637,'Coop GFs_CFs'!B:B,0),1)
)</f>
        <v>1.0822577125548798</v>
      </c>
      <c r="N1637" s="133" cm="1">
        <f t="array" ref="N1637">_xlfn.SWITCH(L1637,
"Employment", INDEX('Coop GFs_CFs'!C:D, MATCH(B1637,'Coop GFs_CFs'!B:B,0),2),
"Population", INDEX('Coop GFs_CFs'!E:F, MATCH(B1637,'Coop GFs_CFs'!B:B,0),2),
"Household", INDEX('Coop GFs_CFs'!G:H, MATCH(B1637,'Coop GFs_CFs'!B:B,0),2),
"VMT", INDEX('Coop GFs_CFs'!I:J, MATCH(B1637,'Coop GFs_CFs'!B:B,0),2),
"Lane Mile", INDEX('Coop GFs_CFs'!K:L, MATCH(B1637,'Coop GFs_CFs'!B:B,0),2),
"Gas Sales", INDEX('Coop GFs_CFs'!M:N, MATCH(B1637,'Coop GFs_CFs'!B:B,0),2),
"No Growth", INDEX('Coop GFs_CFs'!O:P, MATCH(B1637,'Coop GFs_CFs'!B:B,0),2)
)</f>
        <v>1.1254828731122657</v>
      </c>
      <c r="O1637" s="133"/>
      <c r="P1637" s="86">
        <f t="shared" si="95"/>
        <v>0.25707965030082142</v>
      </c>
      <c r="Q1637" s="86">
        <f t="shared" si="96"/>
        <v>0.26734736106081852</v>
      </c>
      <c r="R1637" s="156" t="s">
        <v>781</v>
      </c>
      <c r="S1637" s="85" t="s">
        <v>316</v>
      </c>
      <c r="T1637" s="85" t="s">
        <v>493</v>
      </c>
      <c r="U1637" s="85" t="s">
        <v>782</v>
      </c>
      <c r="V1637" s="85" t="s">
        <v>783</v>
      </c>
      <c r="W1637" s="85" t="s">
        <v>389</v>
      </c>
      <c r="X1637" s="85" t="s">
        <v>330</v>
      </c>
      <c r="Z1637" s="42" t="s">
        <v>2993</v>
      </c>
      <c r="AA1637"/>
    </row>
    <row r="1638" spans="1:27" s="39" customFormat="1" x14ac:dyDescent="0.35">
      <c r="A1638" s="85" t="s">
        <v>811</v>
      </c>
      <c r="B1638" s="87">
        <v>51059</v>
      </c>
      <c r="C1638" s="87" t="s">
        <v>12</v>
      </c>
      <c r="D1638" s="86">
        <v>42.838299999999997</v>
      </c>
      <c r="E1638" s="86">
        <f>SUMIFS('Ratios_MARAMA-VA'!T:T, 'Ratios_MARAMA-VA'!AA:AA, Z1638)</f>
        <v>42.838299999939998</v>
      </c>
      <c r="F1638" s="86">
        <f>SUMIFS('Ratios_MARAMA-VA'!J:J, 'Ratios_MARAMA-VA'!AA:AA, Z1638)</f>
        <v>0.116662037036873</v>
      </c>
      <c r="G1638" s="122">
        <f t="shared" si="94"/>
        <v>2.723311546840944E-3</v>
      </c>
      <c r="H1638" s="122">
        <v>50.5359797694531</v>
      </c>
      <c r="I1638" s="86">
        <v>0.13762521723707197</v>
      </c>
      <c r="J1638" s="122">
        <v>55.289965778795903</v>
      </c>
      <c r="K1638" s="86">
        <v>0.15057180222983552</v>
      </c>
      <c r="L1638" s="122" t="str" cm="1">
        <f t="array" ref="L1638">_xlfn.SWITCH(A1638,
    "District of Columbia", _xlfn.XLOOKUP(R1638, '2015 O3 Growth Surrogates'!A:A, '2015 O3 Growth Surrogates'!H:H),
    "Maryland", _xlfn.XLOOKUP(R1638, '2015 O3 Growth Surrogates'!A:A, '2015 O3 Growth Surrogates'!I:I),
    "Virginia", _xlfn.XLOOKUP(R1638, '2015 O3 Growth Surrogates'!A:A, '2015 O3 Growth Surrogates'!J:J)
)</f>
        <v>Household</v>
      </c>
      <c r="M1638" s="133" cm="1">
        <f t="array" ref="M1638">_xlfn.SWITCH(L1638,
"Employment", INDEX('Coop GFs_CFs'!C:D, MATCH(B1638,'Coop GFs_CFs'!B:B,0),1),
"Population", INDEX('Coop GFs_CFs'!E:F, MATCH(B1638,'Coop GFs_CFs'!B:B,0),1),
"Household", INDEX('Coop GFs_CFs'!G:H, MATCH(B1638,'Coop GFs_CFs'!B:B,0),1),
"VMT", INDEX('Coop GFs_CFs'!I:J, MATCH(B1638,'Coop GFs_CFs'!B:B,0),1),
"Lane Mile", INDEX('Coop GFs_CFs'!K:L, MATCH(B1638,'Coop GFs_CFs'!B:B,0),1),
"Gas Sales", INDEX('Coop GFs_CFs'!M:N, MATCH(B1638,'Coop GFs_CFs'!B:B,0),1),
"No Growth", INDEX('Coop GFs_CFs'!O:P, MATCH(B1638,'Coop GFs_CFs'!B:B,0),1)
)</f>
        <v>1.0814934606026543</v>
      </c>
      <c r="N1638" s="133" cm="1">
        <f t="array" ref="N1638">_xlfn.SWITCH(L1638,
"Employment", INDEX('Coop GFs_CFs'!C:D, MATCH(B1638,'Coop GFs_CFs'!B:B,0),2),
"Population", INDEX('Coop GFs_CFs'!E:F, MATCH(B1638,'Coop GFs_CFs'!B:B,0),2),
"Household", INDEX('Coop GFs_CFs'!G:H, MATCH(B1638,'Coop GFs_CFs'!B:B,0),2),
"VMT", INDEX('Coop GFs_CFs'!I:J, MATCH(B1638,'Coop GFs_CFs'!B:B,0),2),
"Lane Mile", INDEX('Coop GFs_CFs'!K:L, MATCH(B1638,'Coop GFs_CFs'!B:B,0),2),
"Gas Sales", INDEX('Coop GFs_CFs'!M:N, MATCH(B1638,'Coop GFs_CFs'!B:B,0),2),
"No Growth", INDEX('Coop GFs_CFs'!O:P, MATCH(B1638,'Coop GFs_CFs'!B:B,0),2)
)</f>
        <v>1.1184839432941809</v>
      </c>
      <c r="O1638" s="133"/>
      <c r="P1638" s="86">
        <f t="shared" si="95"/>
        <v>0.12616923015596279</v>
      </c>
      <c r="Q1638" s="86">
        <f t="shared" si="96"/>
        <v>0.1304846152177335</v>
      </c>
      <c r="R1638" s="156" t="s">
        <v>781</v>
      </c>
      <c r="S1638" s="85" t="s">
        <v>316</v>
      </c>
      <c r="T1638" s="85" t="s">
        <v>493</v>
      </c>
      <c r="U1638" s="85" t="s">
        <v>782</v>
      </c>
      <c r="V1638" s="85" t="s">
        <v>783</v>
      </c>
      <c r="W1638" s="85" t="s">
        <v>389</v>
      </c>
      <c r="X1638" s="85" t="s">
        <v>330</v>
      </c>
      <c r="Z1638" s="42" t="s">
        <v>2994</v>
      </c>
      <c r="AA1638"/>
    </row>
    <row r="1639" spans="1:27" s="39" customFormat="1" x14ac:dyDescent="0.35">
      <c r="A1639" s="85" t="s">
        <v>811</v>
      </c>
      <c r="B1639" s="87">
        <v>51153</v>
      </c>
      <c r="C1639" s="87" t="s">
        <v>12</v>
      </c>
      <c r="D1639" s="86">
        <v>96.946809999999999</v>
      </c>
      <c r="E1639" s="86">
        <f>SUMIFS('Ratios_MARAMA-VA'!T:T, 'Ratios_MARAMA-VA'!AA:AA, Z1639)</f>
        <v>96.946809999864001</v>
      </c>
      <c r="F1639" s="86">
        <f>SUMIFS('Ratios_MARAMA-VA'!J:J, 'Ratios_MARAMA-VA'!AA:AA, Z1639)</f>
        <v>0.26401636710202597</v>
      </c>
      <c r="G1639" s="122">
        <f t="shared" si="94"/>
        <v>2.7233115468409566E-3</v>
      </c>
      <c r="H1639" s="122">
        <v>116.08176470423101</v>
      </c>
      <c r="I1639" s="86">
        <v>0.3161268101967073</v>
      </c>
      <c r="J1639" s="122">
        <v>128.23037658358001</v>
      </c>
      <c r="K1639" s="86">
        <v>0.34921126520582768</v>
      </c>
      <c r="L1639" s="122" t="str" cm="1">
        <f t="array" ref="L1639">_xlfn.SWITCH(A1639,
    "District of Columbia", _xlfn.XLOOKUP(R1639, '2015 O3 Growth Surrogates'!A:A, '2015 O3 Growth Surrogates'!H:H),
    "Maryland", _xlfn.XLOOKUP(R1639, '2015 O3 Growth Surrogates'!A:A, '2015 O3 Growth Surrogates'!I:I),
    "Virginia", _xlfn.XLOOKUP(R1639, '2015 O3 Growth Surrogates'!A:A, '2015 O3 Growth Surrogates'!J:J)
)</f>
        <v>Household</v>
      </c>
      <c r="M1639" s="133" cm="1">
        <f t="array" ref="M1639">_xlfn.SWITCH(L1639,
"Employment", INDEX('Coop GFs_CFs'!C:D, MATCH(B1639,'Coop GFs_CFs'!B:B,0),1),
"Population", INDEX('Coop GFs_CFs'!E:F, MATCH(B1639,'Coop GFs_CFs'!B:B,0),1),
"Household", INDEX('Coop GFs_CFs'!G:H, MATCH(B1639,'Coop GFs_CFs'!B:B,0),1),
"VMT", INDEX('Coop GFs_CFs'!I:J, MATCH(B1639,'Coop GFs_CFs'!B:B,0),1),
"Lane Mile", INDEX('Coop GFs_CFs'!K:L, MATCH(B1639,'Coop GFs_CFs'!B:B,0),1),
"Gas Sales", INDEX('Coop GFs_CFs'!M:N, MATCH(B1639,'Coop GFs_CFs'!B:B,0),1),
"No Growth", INDEX('Coop GFs_CFs'!O:P, MATCH(B1639,'Coop GFs_CFs'!B:B,0),1)
)</f>
        <v>1.1119477562818929</v>
      </c>
      <c r="N1639" s="133" cm="1">
        <f t="array" ref="N1639">_xlfn.SWITCH(L1639,
"Employment", INDEX('Coop GFs_CFs'!C:D, MATCH(B1639,'Coop GFs_CFs'!B:B,0),2),
"Population", INDEX('Coop GFs_CFs'!E:F, MATCH(B1639,'Coop GFs_CFs'!B:B,0),2),
"Household", INDEX('Coop GFs_CFs'!G:H, MATCH(B1639,'Coop GFs_CFs'!B:B,0),2),
"VMT", INDEX('Coop GFs_CFs'!I:J, MATCH(B1639,'Coop GFs_CFs'!B:B,0),2),
"Lane Mile", INDEX('Coop GFs_CFs'!K:L, MATCH(B1639,'Coop GFs_CFs'!B:B,0),2),
"Gas Sales", INDEX('Coop GFs_CFs'!M:N, MATCH(B1639,'Coop GFs_CFs'!B:B,0),2),
"No Growth", INDEX('Coop GFs_CFs'!O:P, MATCH(B1639,'Coop GFs_CFs'!B:B,0),2)
)</f>
        <v>1.1499012660434784</v>
      </c>
      <c r="O1639" s="133"/>
      <c r="P1639" s="86">
        <f t="shared" si="95"/>
        <v>0.29357240702079435</v>
      </c>
      <c r="Q1639" s="86">
        <f t="shared" si="96"/>
        <v>0.30359275478681941</v>
      </c>
      <c r="R1639" s="156" t="s">
        <v>781</v>
      </c>
      <c r="S1639" s="85" t="s">
        <v>316</v>
      </c>
      <c r="T1639" s="85" t="s">
        <v>493</v>
      </c>
      <c r="U1639" s="85" t="s">
        <v>782</v>
      </c>
      <c r="V1639" s="85" t="s">
        <v>783</v>
      </c>
      <c r="W1639" s="85" t="s">
        <v>389</v>
      </c>
      <c r="X1639" s="85" t="s">
        <v>330</v>
      </c>
      <c r="Z1639" s="42" t="s">
        <v>2995</v>
      </c>
      <c r="AA1639"/>
    </row>
    <row r="1640" spans="1:27" s="39" customFormat="1" x14ac:dyDescent="0.35">
      <c r="A1640" s="85" t="s">
        <v>497</v>
      </c>
      <c r="B1640" s="87">
        <v>24009</v>
      </c>
      <c r="C1640" s="87" t="s">
        <v>10</v>
      </c>
      <c r="D1640" s="86">
        <v>0.94875600000000004</v>
      </c>
      <c r="E1640" s="86">
        <f>SUMIFS('Burning_No Wildfires'!D:D, 'Burning_No Wildfires'!F:F, Z1640)</f>
        <v>0.94875600000000004</v>
      </c>
      <c r="F1640" s="86">
        <f>SUMIFS('Burning_No Wildfires'!E:E, 'Burning_No Wildfires'!F:F, Z1640)</f>
        <v>2.599331506849315E-3</v>
      </c>
      <c r="G1640" s="122">
        <f t="shared" si="94"/>
        <v>2.7397260273972599E-3</v>
      </c>
      <c r="H1640" s="122">
        <v>0.94875600000000004</v>
      </c>
      <c r="I1640" s="86">
        <f t="shared" ref="I1640:I1665" si="97">G1640*H1640</f>
        <v>2.599331506849315E-3</v>
      </c>
      <c r="J1640" s="122">
        <v>0.94875600000000004</v>
      </c>
      <c r="K1640" s="86">
        <f t="shared" ref="K1640:K1665" si="98">G1640*J1640</f>
        <v>2.599331506849315E-3</v>
      </c>
      <c r="L1640" s="122" t="str" cm="1">
        <f t="array" ref="L1640">_xlfn.SWITCH(A1640,
    "District of Columbia", _xlfn.XLOOKUP(R1640, '2015 O3 Growth Surrogates'!A:A, '2015 O3 Growth Surrogates'!H:H),
    "Maryland", _xlfn.XLOOKUP(R1640, '2015 O3 Growth Surrogates'!A:A, '2015 O3 Growth Surrogates'!I:I),
    "Virginia", _xlfn.XLOOKUP(R1640, '2015 O3 Growth Surrogates'!A:A, '2015 O3 Growth Surrogates'!J:J)
)</f>
        <v>No Growth</v>
      </c>
      <c r="M1640" s="133" cm="1">
        <f t="array" ref="M1640">_xlfn.SWITCH(L1640,
"Employment", INDEX('Coop GFs_CFs'!C:D, MATCH(B1640,'Coop GFs_CFs'!B:B,0),1),
"Population", INDEX('Coop GFs_CFs'!E:F, MATCH(B1640,'Coop GFs_CFs'!B:B,0),1),
"Household", INDEX('Coop GFs_CFs'!G:H, MATCH(B1640,'Coop GFs_CFs'!B:B,0),1),
"VMT", INDEX('Coop GFs_CFs'!I:J, MATCH(B1640,'Coop GFs_CFs'!B:B,0),1),
"Lane Mile", INDEX('Coop GFs_CFs'!K:L, MATCH(B1640,'Coop GFs_CFs'!B:B,0),1),
"Gas Sales", INDEX('Coop GFs_CFs'!M:N, MATCH(B1640,'Coop GFs_CFs'!B:B,0),1),
"No Growth", INDEX('Coop GFs_CFs'!O:P, MATCH(B1640,'Coop GFs_CFs'!B:B,0),1)
)</f>
        <v>1</v>
      </c>
      <c r="N1640" s="133" cm="1">
        <f t="array" ref="N1640">_xlfn.SWITCH(L1640,
"Employment", INDEX('Coop GFs_CFs'!C:D, MATCH(B1640,'Coop GFs_CFs'!B:B,0),2),
"Population", INDEX('Coop GFs_CFs'!E:F, MATCH(B1640,'Coop GFs_CFs'!B:B,0),2),
"Household", INDEX('Coop GFs_CFs'!G:H, MATCH(B1640,'Coop GFs_CFs'!B:B,0),2),
"VMT", INDEX('Coop GFs_CFs'!I:J, MATCH(B1640,'Coop GFs_CFs'!B:B,0),2),
"Lane Mile", INDEX('Coop GFs_CFs'!K:L, MATCH(B1640,'Coop GFs_CFs'!B:B,0),2),
"Gas Sales", INDEX('Coop GFs_CFs'!M:N, MATCH(B1640,'Coop GFs_CFs'!B:B,0),2),
"No Growth", INDEX('Coop GFs_CFs'!O:P, MATCH(B1640,'Coop GFs_CFs'!B:B,0),2)
)</f>
        <v>1</v>
      </c>
      <c r="O1640" s="133"/>
      <c r="P1640" s="86">
        <f t="shared" si="95"/>
        <v>2.599331506849315E-3</v>
      </c>
      <c r="Q1640" s="86">
        <f t="shared" si="96"/>
        <v>2.599331506849315E-3</v>
      </c>
      <c r="R1640" s="156" t="s">
        <v>651</v>
      </c>
      <c r="S1640" s="85" t="s">
        <v>652</v>
      </c>
      <c r="T1640" s="85" t="s">
        <v>342</v>
      </c>
      <c r="U1640" s="85" t="s">
        <v>653</v>
      </c>
      <c r="V1640" s="85" t="s">
        <v>654</v>
      </c>
      <c r="W1640" s="85" t="s">
        <v>655</v>
      </c>
      <c r="X1640" s="85" t="s">
        <v>330</v>
      </c>
      <c r="Z1640" s="42" t="s">
        <v>2196</v>
      </c>
      <c r="AA1640"/>
    </row>
    <row r="1641" spans="1:27" s="39" customFormat="1" x14ac:dyDescent="0.35">
      <c r="A1641" s="85" t="s">
        <v>497</v>
      </c>
      <c r="B1641" s="87">
        <v>24009</v>
      </c>
      <c r="C1641" s="87" t="s">
        <v>12</v>
      </c>
      <c r="D1641" s="86">
        <v>2.7708680000000001</v>
      </c>
      <c r="E1641" s="86">
        <f>SUMIFS('Burning_No Wildfires'!D:D, 'Burning_No Wildfires'!F:F, Z1641)</f>
        <v>2.7708680000000001</v>
      </c>
      <c r="F1641" s="86">
        <f>SUMIFS('Burning_No Wildfires'!E:E, 'Burning_No Wildfires'!F:F, Z1641)</f>
        <v>7.5914191780821916E-3</v>
      </c>
      <c r="G1641" s="122">
        <f t="shared" si="94"/>
        <v>2.7397260273972603E-3</v>
      </c>
      <c r="H1641" s="122">
        <v>2.7708680000000001</v>
      </c>
      <c r="I1641" s="86">
        <f t="shared" si="97"/>
        <v>7.5914191780821925E-3</v>
      </c>
      <c r="J1641" s="122">
        <v>2.7708680000000001</v>
      </c>
      <c r="K1641" s="86">
        <f t="shared" si="98"/>
        <v>7.5914191780821925E-3</v>
      </c>
      <c r="L1641" s="122" t="str" cm="1">
        <f t="array" ref="L1641">_xlfn.SWITCH(A1641,
    "District of Columbia", _xlfn.XLOOKUP(R1641, '2015 O3 Growth Surrogates'!A:A, '2015 O3 Growth Surrogates'!H:H),
    "Maryland", _xlfn.XLOOKUP(R1641, '2015 O3 Growth Surrogates'!A:A, '2015 O3 Growth Surrogates'!I:I),
    "Virginia", _xlfn.XLOOKUP(R1641, '2015 O3 Growth Surrogates'!A:A, '2015 O3 Growth Surrogates'!J:J)
)</f>
        <v>No Growth</v>
      </c>
      <c r="M1641" s="133" cm="1">
        <f t="array" ref="M1641">_xlfn.SWITCH(L1641,
"Employment", INDEX('Coop GFs_CFs'!C:D, MATCH(B1641,'Coop GFs_CFs'!B:B,0),1),
"Population", INDEX('Coop GFs_CFs'!E:F, MATCH(B1641,'Coop GFs_CFs'!B:B,0),1),
"Household", INDEX('Coop GFs_CFs'!G:H, MATCH(B1641,'Coop GFs_CFs'!B:B,0),1),
"VMT", INDEX('Coop GFs_CFs'!I:J, MATCH(B1641,'Coop GFs_CFs'!B:B,0),1),
"Lane Mile", INDEX('Coop GFs_CFs'!K:L, MATCH(B1641,'Coop GFs_CFs'!B:B,0),1),
"Gas Sales", INDEX('Coop GFs_CFs'!M:N, MATCH(B1641,'Coop GFs_CFs'!B:B,0),1),
"No Growth", INDEX('Coop GFs_CFs'!O:P, MATCH(B1641,'Coop GFs_CFs'!B:B,0),1)
)</f>
        <v>1</v>
      </c>
      <c r="N1641" s="133" cm="1">
        <f t="array" ref="N1641">_xlfn.SWITCH(L1641,
"Employment", INDEX('Coop GFs_CFs'!C:D, MATCH(B1641,'Coop GFs_CFs'!B:B,0),2),
"Population", INDEX('Coop GFs_CFs'!E:F, MATCH(B1641,'Coop GFs_CFs'!B:B,0),2),
"Household", INDEX('Coop GFs_CFs'!G:H, MATCH(B1641,'Coop GFs_CFs'!B:B,0),2),
"VMT", INDEX('Coop GFs_CFs'!I:J, MATCH(B1641,'Coop GFs_CFs'!B:B,0),2),
"Lane Mile", INDEX('Coop GFs_CFs'!K:L, MATCH(B1641,'Coop GFs_CFs'!B:B,0),2),
"Gas Sales", INDEX('Coop GFs_CFs'!M:N, MATCH(B1641,'Coop GFs_CFs'!B:B,0),2),
"No Growth", INDEX('Coop GFs_CFs'!O:P, MATCH(B1641,'Coop GFs_CFs'!B:B,0),2)
)</f>
        <v>1</v>
      </c>
      <c r="O1641" s="133"/>
      <c r="P1641" s="86">
        <f t="shared" si="95"/>
        <v>7.5914191780821916E-3</v>
      </c>
      <c r="Q1641" s="86">
        <f t="shared" si="96"/>
        <v>7.5914191780821916E-3</v>
      </c>
      <c r="R1641" s="156" t="s">
        <v>651</v>
      </c>
      <c r="S1641" s="85" t="s">
        <v>652</v>
      </c>
      <c r="T1641" s="85" t="s">
        <v>342</v>
      </c>
      <c r="U1641" s="85" t="s">
        <v>653</v>
      </c>
      <c r="V1641" s="85" t="s">
        <v>654</v>
      </c>
      <c r="W1641" s="85" t="s">
        <v>655</v>
      </c>
      <c r="X1641" s="85" t="s">
        <v>330</v>
      </c>
      <c r="Z1641" s="42" t="s">
        <v>2203</v>
      </c>
      <c r="AA1641"/>
    </row>
    <row r="1642" spans="1:27" s="39" customFormat="1" x14ac:dyDescent="0.35">
      <c r="A1642" s="85" t="s">
        <v>497</v>
      </c>
      <c r="B1642" s="87">
        <v>24017</v>
      </c>
      <c r="C1642" s="87" t="s">
        <v>10</v>
      </c>
      <c r="D1642" s="86">
        <v>0.47437800000000002</v>
      </c>
      <c r="E1642" s="86">
        <f>SUMIFS('Burning_No Wildfires'!D:D, 'Burning_No Wildfires'!F:F, Z1642)</f>
        <v>0.47437800000000002</v>
      </c>
      <c r="F1642" s="86">
        <f>SUMIFS('Burning_No Wildfires'!E:E, 'Burning_No Wildfires'!F:F, Z1642)</f>
        <v>1.2996657534246575E-3</v>
      </c>
      <c r="G1642" s="122">
        <f t="shared" si="94"/>
        <v>2.7397260273972599E-3</v>
      </c>
      <c r="H1642" s="122">
        <v>0.47437800000000002</v>
      </c>
      <c r="I1642" s="86">
        <f t="shared" si="97"/>
        <v>1.2996657534246575E-3</v>
      </c>
      <c r="J1642" s="122">
        <v>0.47437800000000002</v>
      </c>
      <c r="K1642" s="86">
        <f t="shared" si="98"/>
        <v>1.2996657534246575E-3</v>
      </c>
      <c r="L1642" s="122" t="str" cm="1">
        <f t="array" ref="L1642">_xlfn.SWITCH(A1642,
    "District of Columbia", _xlfn.XLOOKUP(R1642, '2015 O3 Growth Surrogates'!A:A, '2015 O3 Growth Surrogates'!H:H),
    "Maryland", _xlfn.XLOOKUP(R1642, '2015 O3 Growth Surrogates'!A:A, '2015 O3 Growth Surrogates'!I:I),
    "Virginia", _xlfn.XLOOKUP(R1642, '2015 O3 Growth Surrogates'!A:A, '2015 O3 Growth Surrogates'!J:J)
)</f>
        <v>No Growth</v>
      </c>
      <c r="M1642" s="133" cm="1">
        <f t="array" ref="M1642">_xlfn.SWITCH(L1642,
"Employment", INDEX('Coop GFs_CFs'!C:D, MATCH(B1642,'Coop GFs_CFs'!B:B,0),1),
"Population", INDEX('Coop GFs_CFs'!E:F, MATCH(B1642,'Coop GFs_CFs'!B:B,0),1),
"Household", INDEX('Coop GFs_CFs'!G:H, MATCH(B1642,'Coop GFs_CFs'!B:B,0),1),
"VMT", INDEX('Coop GFs_CFs'!I:J, MATCH(B1642,'Coop GFs_CFs'!B:B,0),1),
"Lane Mile", INDEX('Coop GFs_CFs'!K:L, MATCH(B1642,'Coop GFs_CFs'!B:B,0),1),
"Gas Sales", INDEX('Coop GFs_CFs'!M:N, MATCH(B1642,'Coop GFs_CFs'!B:B,0),1),
"No Growth", INDEX('Coop GFs_CFs'!O:P, MATCH(B1642,'Coop GFs_CFs'!B:B,0),1)
)</f>
        <v>1</v>
      </c>
      <c r="N1642" s="133" cm="1">
        <f t="array" ref="N1642">_xlfn.SWITCH(L1642,
"Employment", INDEX('Coop GFs_CFs'!C:D, MATCH(B1642,'Coop GFs_CFs'!B:B,0),2),
"Population", INDEX('Coop GFs_CFs'!E:F, MATCH(B1642,'Coop GFs_CFs'!B:B,0),2),
"Household", INDEX('Coop GFs_CFs'!G:H, MATCH(B1642,'Coop GFs_CFs'!B:B,0),2),
"VMT", INDEX('Coop GFs_CFs'!I:J, MATCH(B1642,'Coop GFs_CFs'!B:B,0),2),
"Lane Mile", INDEX('Coop GFs_CFs'!K:L, MATCH(B1642,'Coop GFs_CFs'!B:B,0),2),
"Gas Sales", INDEX('Coop GFs_CFs'!M:N, MATCH(B1642,'Coop GFs_CFs'!B:B,0),2),
"No Growth", INDEX('Coop GFs_CFs'!O:P, MATCH(B1642,'Coop GFs_CFs'!B:B,0),2)
)</f>
        <v>1</v>
      </c>
      <c r="O1642" s="133"/>
      <c r="P1642" s="86">
        <f t="shared" si="95"/>
        <v>1.2996657534246575E-3</v>
      </c>
      <c r="Q1642" s="86">
        <f t="shared" si="96"/>
        <v>1.2996657534246575E-3</v>
      </c>
      <c r="R1642" s="156" t="s">
        <v>651</v>
      </c>
      <c r="S1642" s="85" t="s">
        <v>652</v>
      </c>
      <c r="T1642" s="85" t="s">
        <v>342</v>
      </c>
      <c r="U1642" s="85" t="s">
        <v>653</v>
      </c>
      <c r="V1642" s="85" t="s">
        <v>654</v>
      </c>
      <c r="W1642" s="85" t="s">
        <v>655</v>
      </c>
      <c r="X1642" s="85" t="s">
        <v>330</v>
      </c>
      <c r="Z1642" s="42" t="s">
        <v>2197</v>
      </c>
      <c r="AA1642"/>
    </row>
    <row r="1643" spans="1:27" s="39" customFormat="1" x14ac:dyDescent="0.35">
      <c r="A1643" s="85" t="s">
        <v>497</v>
      </c>
      <c r="B1643" s="87">
        <v>24017</v>
      </c>
      <c r="C1643" s="87" t="s">
        <v>12</v>
      </c>
      <c r="D1643" s="86">
        <v>1.3854340000000001</v>
      </c>
      <c r="E1643" s="86">
        <f>SUMIFS('Burning_No Wildfires'!D:D, 'Burning_No Wildfires'!F:F, Z1643)</f>
        <v>1.3854340000000001</v>
      </c>
      <c r="F1643" s="86">
        <f>SUMIFS('Burning_No Wildfires'!E:E, 'Burning_No Wildfires'!F:F, Z1643)</f>
        <v>3.7957095890410958E-3</v>
      </c>
      <c r="G1643" s="122">
        <f t="shared" si="94"/>
        <v>2.7397260273972603E-3</v>
      </c>
      <c r="H1643" s="122">
        <v>1.3854340000000001</v>
      </c>
      <c r="I1643" s="86">
        <f t="shared" si="97"/>
        <v>3.7957095890410963E-3</v>
      </c>
      <c r="J1643" s="122">
        <v>1.3854340000000001</v>
      </c>
      <c r="K1643" s="86">
        <f t="shared" si="98"/>
        <v>3.7957095890410963E-3</v>
      </c>
      <c r="L1643" s="122" t="str" cm="1">
        <f t="array" ref="L1643">_xlfn.SWITCH(A1643,
    "District of Columbia", _xlfn.XLOOKUP(R1643, '2015 O3 Growth Surrogates'!A:A, '2015 O3 Growth Surrogates'!H:H),
    "Maryland", _xlfn.XLOOKUP(R1643, '2015 O3 Growth Surrogates'!A:A, '2015 O3 Growth Surrogates'!I:I),
    "Virginia", _xlfn.XLOOKUP(R1643, '2015 O3 Growth Surrogates'!A:A, '2015 O3 Growth Surrogates'!J:J)
)</f>
        <v>No Growth</v>
      </c>
      <c r="M1643" s="133" cm="1">
        <f t="array" ref="M1643">_xlfn.SWITCH(L1643,
"Employment", INDEX('Coop GFs_CFs'!C:D, MATCH(B1643,'Coop GFs_CFs'!B:B,0),1),
"Population", INDEX('Coop GFs_CFs'!E:F, MATCH(B1643,'Coop GFs_CFs'!B:B,0),1),
"Household", INDEX('Coop GFs_CFs'!G:H, MATCH(B1643,'Coop GFs_CFs'!B:B,0),1),
"VMT", INDEX('Coop GFs_CFs'!I:J, MATCH(B1643,'Coop GFs_CFs'!B:B,0),1),
"Lane Mile", INDEX('Coop GFs_CFs'!K:L, MATCH(B1643,'Coop GFs_CFs'!B:B,0),1),
"Gas Sales", INDEX('Coop GFs_CFs'!M:N, MATCH(B1643,'Coop GFs_CFs'!B:B,0),1),
"No Growth", INDEX('Coop GFs_CFs'!O:P, MATCH(B1643,'Coop GFs_CFs'!B:B,0),1)
)</f>
        <v>1</v>
      </c>
      <c r="N1643" s="133" cm="1">
        <f t="array" ref="N1643">_xlfn.SWITCH(L1643,
"Employment", INDEX('Coop GFs_CFs'!C:D, MATCH(B1643,'Coop GFs_CFs'!B:B,0),2),
"Population", INDEX('Coop GFs_CFs'!E:F, MATCH(B1643,'Coop GFs_CFs'!B:B,0),2),
"Household", INDEX('Coop GFs_CFs'!G:H, MATCH(B1643,'Coop GFs_CFs'!B:B,0),2),
"VMT", INDEX('Coop GFs_CFs'!I:J, MATCH(B1643,'Coop GFs_CFs'!B:B,0),2),
"Lane Mile", INDEX('Coop GFs_CFs'!K:L, MATCH(B1643,'Coop GFs_CFs'!B:B,0),2),
"Gas Sales", INDEX('Coop GFs_CFs'!M:N, MATCH(B1643,'Coop GFs_CFs'!B:B,0),2),
"No Growth", INDEX('Coop GFs_CFs'!O:P, MATCH(B1643,'Coop GFs_CFs'!B:B,0),2)
)</f>
        <v>1</v>
      </c>
      <c r="O1643" s="133"/>
      <c r="P1643" s="86">
        <f t="shared" si="95"/>
        <v>3.7957095890410958E-3</v>
      </c>
      <c r="Q1643" s="86">
        <f t="shared" si="96"/>
        <v>3.7957095890410958E-3</v>
      </c>
      <c r="R1643" s="156" t="s">
        <v>651</v>
      </c>
      <c r="S1643" s="85" t="s">
        <v>652</v>
      </c>
      <c r="T1643" s="85" t="s">
        <v>342</v>
      </c>
      <c r="U1643" s="85" t="s">
        <v>653</v>
      </c>
      <c r="V1643" s="85" t="s">
        <v>654</v>
      </c>
      <c r="W1643" s="85" t="s">
        <v>655</v>
      </c>
      <c r="X1643" s="85" t="s">
        <v>330</v>
      </c>
      <c r="Z1643" s="42" t="s">
        <v>2204</v>
      </c>
      <c r="AA1643"/>
    </row>
    <row r="1644" spans="1:27" s="39" customFormat="1" x14ac:dyDescent="0.35">
      <c r="A1644" s="85" t="s">
        <v>497</v>
      </c>
      <c r="B1644" s="87">
        <v>24021</v>
      </c>
      <c r="C1644" s="87" t="s">
        <v>10</v>
      </c>
      <c r="D1644" s="86">
        <v>1.185945</v>
      </c>
      <c r="E1644" s="86">
        <f>SUMIFS('Burning_No Wildfires'!D:D, 'Burning_No Wildfires'!F:F, Z1644)</f>
        <v>1.185945</v>
      </c>
      <c r="F1644" s="86">
        <f>SUMIFS('Burning_No Wildfires'!E:E, 'Burning_No Wildfires'!F:F, Z1644)</f>
        <v>3.2491643835616439E-3</v>
      </c>
      <c r="G1644" s="122">
        <f t="shared" si="94"/>
        <v>2.7397260273972603E-3</v>
      </c>
      <c r="H1644" s="122">
        <v>1.185945</v>
      </c>
      <c r="I1644" s="86">
        <f t="shared" si="97"/>
        <v>3.2491643835616439E-3</v>
      </c>
      <c r="J1644" s="122">
        <v>1.185945</v>
      </c>
      <c r="K1644" s="86">
        <f t="shared" si="98"/>
        <v>3.2491643835616439E-3</v>
      </c>
      <c r="L1644" s="122" t="str" cm="1">
        <f t="array" ref="L1644">_xlfn.SWITCH(A1644,
    "District of Columbia", _xlfn.XLOOKUP(R1644, '2015 O3 Growth Surrogates'!A:A, '2015 O3 Growth Surrogates'!H:H),
    "Maryland", _xlfn.XLOOKUP(R1644, '2015 O3 Growth Surrogates'!A:A, '2015 O3 Growth Surrogates'!I:I),
    "Virginia", _xlfn.XLOOKUP(R1644, '2015 O3 Growth Surrogates'!A:A, '2015 O3 Growth Surrogates'!J:J)
)</f>
        <v>No Growth</v>
      </c>
      <c r="M1644" s="133" cm="1">
        <f t="array" ref="M1644">_xlfn.SWITCH(L1644,
"Employment", INDEX('Coop GFs_CFs'!C:D, MATCH(B1644,'Coop GFs_CFs'!B:B,0),1),
"Population", INDEX('Coop GFs_CFs'!E:F, MATCH(B1644,'Coop GFs_CFs'!B:B,0),1),
"Household", INDEX('Coop GFs_CFs'!G:H, MATCH(B1644,'Coop GFs_CFs'!B:B,0),1),
"VMT", INDEX('Coop GFs_CFs'!I:J, MATCH(B1644,'Coop GFs_CFs'!B:B,0),1),
"Lane Mile", INDEX('Coop GFs_CFs'!K:L, MATCH(B1644,'Coop GFs_CFs'!B:B,0),1),
"Gas Sales", INDEX('Coop GFs_CFs'!M:N, MATCH(B1644,'Coop GFs_CFs'!B:B,0),1),
"No Growth", INDEX('Coop GFs_CFs'!O:P, MATCH(B1644,'Coop GFs_CFs'!B:B,0),1)
)</f>
        <v>1</v>
      </c>
      <c r="N1644" s="133" cm="1">
        <f t="array" ref="N1644">_xlfn.SWITCH(L1644,
"Employment", INDEX('Coop GFs_CFs'!C:D, MATCH(B1644,'Coop GFs_CFs'!B:B,0),2),
"Population", INDEX('Coop GFs_CFs'!E:F, MATCH(B1644,'Coop GFs_CFs'!B:B,0),2),
"Household", INDEX('Coop GFs_CFs'!G:H, MATCH(B1644,'Coop GFs_CFs'!B:B,0),2),
"VMT", INDEX('Coop GFs_CFs'!I:J, MATCH(B1644,'Coop GFs_CFs'!B:B,0),2),
"Lane Mile", INDEX('Coop GFs_CFs'!K:L, MATCH(B1644,'Coop GFs_CFs'!B:B,0),2),
"Gas Sales", INDEX('Coop GFs_CFs'!M:N, MATCH(B1644,'Coop GFs_CFs'!B:B,0),2),
"No Growth", INDEX('Coop GFs_CFs'!O:P, MATCH(B1644,'Coop GFs_CFs'!B:B,0),2)
)</f>
        <v>1</v>
      </c>
      <c r="O1644" s="133"/>
      <c r="P1644" s="86">
        <f t="shared" si="95"/>
        <v>3.2491643835616439E-3</v>
      </c>
      <c r="Q1644" s="86">
        <f t="shared" si="96"/>
        <v>3.2491643835616439E-3</v>
      </c>
      <c r="R1644" s="156" t="s">
        <v>651</v>
      </c>
      <c r="S1644" s="85" t="s">
        <v>652</v>
      </c>
      <c r="T1644" s="85" t="s">
        <v>342</v>
      </c>
      <c r="U1644" s="85" t="s">
        <v>653</v>
      </c>
      <c r="V1644" s="85" t="s">
        <v>654</v>
      </c>
      <c r="W1644" s="85" t="s">
        <v>655</v>
      </c>
      <c r="X1644" s="85" t="s">
        <v>330</v>
      </c>
      <c r="Z1644" s="42" t="s">
        <v>2198</v>
      </c>
      <c r="AA1644"/>
    </row>
    <row r="1645" spans="1:27" s="39" customFormat="1" x14ac:dyDescent="0.35">
      <c r="A1645" s="85" t="s">
        <v>497</v>
      </c>
      <c r="B1645" s="87">
        <v>24021</v>
      </c>
      <c r="C1645" s="87" t="s">
        <v>12</v>
      </c>
      <c r="D1645" s="86">
        <v>3.4635850000000001</v>
      </c>
      <c r="E1645" s="86">
        <f>SUMIFS('Burning_No Wildfires'!D:D, 'Burning_No Wildfires'!F:F, Z1645)</f>
        <v>3.4635850000000001</v>
      </c>
      <c r="F1645" s="86">
        <f>SUMIFS('Burning_No Wildfires'!E:E, 'Burning_No Wildfires'!F:F, Z1645)</f>
        <v>9.4892739726027409E-3</v>
      </c>
      <c r="G1645" s="122">
        <f t="shared" si="94"/>
        <v>2.7397260273972603E-3</v>
      </c>
      <c r="H1645" s="122">
        <v>3.4635850000000001</v>
      </c>
      <c r="I1645" s="86">
        <f t="shared" si="97"/>
        <v>9.4892739726027409E-3</v>
      </c>
      <c r="J1645" s="122">
        <v>3.4635850000000001</v>
      </c>
      <c r="K1645" s="86">
        <f t="shared" si="98"/>
        <v>9.4892739726027409E-3</v>
      </c>
      <c r="L1645" s="122" t="str" cm="1">
        <f t="array" ref="L1645">_xlfn.SWITCH(A1645,
    "District of Columbia", _xlfn.XLOOKUP(R1645, '2015 O3 Growth Surrogates'!A:A, '2015 O3 Growth Surrogates'!H:H),
    "Maryland", _xlfn.XLOOKUP(R1645, '2015 O3 Growth Surrogates'!A:A, '2015 O3 Growth Surrogates'!I:I),
    "Virginia", _xlfn.XLOOKUP(R1645, '2015 O3 Growth Surrogates'!A:A, '2015 O3 Growth Surrogates'!J:J)
)</f>
        <v>No Growth</v>
      </c>
      <c r="M1645" s="133" cm="1">
        <f t="array" ref="M1645">_xlfn.SWITCH(L1645,
"Employment", INDEX('Coop GFs_CFs'!C:D, MATCH(B1645,'Coop GFs_CFs'!B:B,0),1),
"Population", INDEX('Coop GFs_CFs'!E:F, MATCH(B1645,'Coop GFs_CFs'!B:B,0),1),
"Household", INDEX('Coop GFs_CFs'!G:H, MATCH(B1645,'Coop GFs_CFs'!B:B,0),1),
"VMT", INDEX('Coop GFs_CFs'!I:J, MATCH(B1645,'Coop GFs_CFs'!B:B,0),1),
"Lane Mile", INDEX('Coop GFs_CFs'!K:L, MATCH(B1645,'Coop GFs_CFs'!B:B,0),1),
"Gas Sales", INDEX('Coop GFs_CFs'!M:N, MATCH(B1645,'Coop GFs_CFs'!B:B,0),1),
"No Growth", INDEX('Coop GFs_CFs'!O:P, MATCH(B1645,'Coop GFs_CFs'!B:B,0),1)
)</f>
        <v>1</v>
      </c>
      <c r="N1645" s="133" cm="1">
        <f t="array" ref="N1645">_xlfn.SWITCH(L1645,
"Employment", INDEX('Coop GFs_CFs'!C:D, MATCH(B1645,'Coop GFs_CFs'!B:B,0),2),
"Population", INDEX('Coop GFs_CFs'!E:F, MATCH(B1645,'Coop GFs_CFs'!B:B,0),2),
"Household", INDEX('Coop GFs_CFs'!G:H, MATCH(B1645,'Coop GFs_CFs'!B:B,0),2),
"VMT", INDEX('Coop GFs_CFs'!I:J, MATCH(B1645,'Coop GFs_CFs'!B:B,0),2),
"Lane Mile", INDEX('Coop GFs_CFs'!K:L, MATCH(B1645,'Coop GFs_CFs'!B:B,0),2),
"Gas Sales", INDEX('Coop GFs_CFs'!M:N, MATCH(B1645,'Coop GFs_CFs'!B:B,0),2),
"No Growth", INDEX('Coop GFs_CFs'!O:P, MATCH(B1645,'Coop GFs_CFs'!B:B,0),2)
)</f>
        <v>1</v>
      </c>
      <c r="O1645" s="133"/>
      <c r="P1645" s="86">
        <f t="shared" si="95"/>
        <v>9.4892739726027409E-3</v>
      </c>
      <c r="Q1645" s="86">
        <f t="shared" si="96"/>
        <v>9.4892739726027409E-3</v>
      </c>
      <c r="R1645" s="156" t="s">
        <v>651</v>
      </c>
      <c r="S1645" s="85" t="s">
        <v>652</v>
      </c>
      <c r="T1645" s="85" t="s">
        <v>342</v>
      </c>
      <c r="U1645" s="85" t="s">
        <v>653</v>
      </c>
      <c r="V1645" s="85" t="s">
        <v>654</v>
      </c>
      <c r="W1645" s="85" t="s">
        <v>655</v>
      </c>
      <c r="X1645" s="85" t="s">
        <v>330</v>
      </c>
      <c r="Z1645" s="42" t="s">
        <v>2205</v>
      </c>
      <c r="AA1645"/>
    </row>
    <row r="1646" spans="1:27" s="39" customFormat="1" x14ac:dyDescent="0.35">
      <c r="A1646" s="85" t="s">
        <v>497</v>
      </c>
      <c r="B1646" s="87">
        <v>24031</v>
      </c>
      <c r="C1646" s="87" t="s">
        <v>10</v>
      </c>
      <c r="D1646" s="86">
        <v>0.23718900000000001</v>
      </c>
      <c r="E1646" s="86">
        <f>SUMIFS('Burning_No Wildfires'!D:D, 'Burning_No Wildfires'!F:F, Z1646)</f>
        <v>0.23718900000000001</v>
      </c>
      <c r="F1646" s="86">
        <f>SUMIFS('Burning_No Wildfires'!E:E, 'Burning_No Wildfires'!F:F, Z1646)</f>
        <v>6.4983287671232875E-4</v>
      </c>
      <c r="G1646" s="122">
        <f t="shared" si="94"/>
        <v>2.7397260273972599E-3</v>
      </c>
      <c r="H1646" s="122">
        <v>0.23718900000000001</v>
      </c>
      <c r="I1646" s="86">
        <f t="shared" si="97"/>
        <v>6.4983287671232875E-4</v>
      </c>
      <c r="J1646" s="122">
        <v>0.23718900000000001</v>
      </c>
      <c r="K1646" s="86">
        <f t="shared" si="98"/>
        <v>6.4983287671232875E-4</v>
      </c>
      <c r="L1646" s="122" t="str" cm="1">
        <f t="array" ref="L1646">_xlfn.SWITCH(A1646,
    "District of Columbia", _xlfn.XLOOKUP(R1646, '2015 O3 Growth Surrogates'!A:A, '2015 O3 Growth Surrogates'!H:H),
    "Maryland", _xlfn.XLOOKUP(R1646, '2015 O3 Growth Surrogates'!A:A, '2015 O3 Growth Surrogates'!I:I),
    "Virginia", _xlfn.XLOOKUP(R1646, '2015 O3 Growth Surrogates'!A:A, '2015 O3 Growth Surrogates'!J:J)
)</f>
        <v>No Growth</v>
      </c>
      <c r="M1646" s="133" cm="1">
        <f t="array" ref="M1646">_xlfn.SWITCH(L1646,
"Employment", INDEX('Coop GFs_CFs'!C:D, MATCH(B1646,'Coop GFs_CFs'!B:B,0),1),
"Population", INDEX('Coop GFs_CFs'!E:F, MATCH(B1646,'Coop GFs_CFs'!B:B,0),1),
"Household", INDEX('Coop GFs_CFs'!G:H, MATCH(B1646,'Coop GFs_CFs'!B:B,0),1),
"VMT", INDEX('Coop GFs_CFs'!I:J, MATCH(B1646,'Coop GFs_CFs'!B:B,0),1),
"Lane Mile", INDEX('Coop GFs_CFs'!K:L, MATCH(B1646,'Coop GFs_CFs'!B:B,0),1),
"Gas Sales", INDEX('Coop GFs_CFs'!M:N, MATCH(B1646,'Coop GFs_CFs'!B:B,0),1),
"No Growth", INDEX('Coop GFs_CFs'!O:P, MATCH(B1646,'Coop GFs_CFs'!B:B,0),1)
)</f>
        <v>1</v>
      </c>
      <c r="N1646" s="133" cm="1">
        <f t="array" ref="N1646">_xlfn.SWITCH(L1646,
"Employment", INDEX('Coop GFs_CFs'!C:D, MATCH(B1646,'Coop GFs_CFs'!B:B,0),2),
"Population", INDEX('Coop GFs_CFs'!E:F, MATCH(B1646,'Coop GFs_CFs'!B:B,0),2),
"Household", INDEX('Coop GFs_CFs'!G:H, MATCH(B1646,'Coop GFs_CFs'!B:B,0),2),
"VMT", INDEX('Coop GFs_CFs'!I:J, MATCH(B1646,'Coop GFs_CFs'!B:B,0),2),
"Lane Mile", INDEX('Coop GFs_CFs'!K:L, MATCH(B1646,'Coop GFs_CFs'!B:B,0),2),
"Gas Sales", INDEX('Coop GFs_CFs'!M:N, MATCH(B1646,'Coop GFs_CFs'!B:B,0),2),
"No Growth", INDEX('Coop GFs_CFs'!O:P, MATCH(B1646,'Coop GFs_CFs'!B:B,0),2)
)</f>
        <v>1</v>
      </c>
      <c r="O1646" s="133"/>
      <c r="P1646" s="86">
        <f t="shared" si="95"/>
        <v>6.4983287671232875E-4</v>
      </c>
      <c r="Q1646" s="86">
        <f t="shared" si="96"/>
        <v>6.4983287671232875E-4</v>
      </c>
      <c r="R1646" s="156" t="s">
        <v>651</v>
      </c>
      <c r="S1646" s="85" t="s">
        <v>652</v>
      </c>
      <c r="T1646" s="85" t="s">
        <v>342</v>
      </c>
      <c r="U1646" s="85" t="s">
        <v>653</v>
      </c>
      <c r="V1646" s="85" t="s">
        <v>654</v>
      </c>
      <c r="W1646" s="85" t="s">
        <v>655</v>
      </c>
      <c r="X1646" s="85" t="s">
        <v>330</v>
      </c>
      <c r="Z1646" s="42" t="s">
        <v>2199</v>
      </c>
      <c r="AA1646"/>
    </row>
    <row r="1647" spans="1:27" s="39" customFormat="1" x14ac:dyDescent="0.35">
      <c r="A1647" s="85" t="s">
        <v>497</v>
      </c>
      <c r="B1647" s="87">
        <v>24031</v>
      </c>
      <c r="C1647" s="87" t="s">
        <v>12</v>
      </c>
      <c r="D1647" s="86">
        <v>0.69271700000000003</v>
      </c>
      <c r="E1647" s="86">
        <f>SUMIFS('Burning_No Wildfires'!D:D, 'Burning_No Wildfires'!F:F, Z1647)</f>
        <v>0.69271700000000003</v>
      </c>
      <c r="F1647" s="86">
        <f>SUMIFS('Burning_No Wildfires'!E:E, 'Burning_No Wildfires'!F:F, Z1647)</f>
        <v>1.8978547945205479E-3</v>
      </c>
      <c r="G1647" s="122">
        <f t="shared" si="94"/>
        <v>2.7397260273972603E-3</v>
      </c>
      <c r="H1647" s="122">
        <v>0.69271700000000003</v>
      </c>
      <c r="I1647" s="86">
        <f t="shared" si="97"/>
        <v>1.8978547945205481E-3</v>
      </c>
      <c r="J1647" s="122">
        <v>0.69271700000000003</v>
      </c>
      <c r="K1647" s="86">
        <f t="shared" si="98"/>
        <v>1.8978547945205481E-3</v>
      </c>
      <c r="L1647" s="122" t="str" cm="1">
        <f t="array" ref="L1647">_xlfn.SWITCH(A1647,
    "District of Columbia", _xlfn.XLOOKUP(R1647, '2015 O3 Growth Surrogates'!A:A, '2015 O3 Growth Surrogates'!H:H),
    "Maryland", _xlfn.XLOOKUP(R1647, '2015 O3 Growth Surrogates'!A:A, '2015 O3 Growth Surrogates'!I:I),
    "Virginia", _xlfn.XLOOKUP(R1647, '2015 O3 Growth Surrogates'!A:A, '2015 O3 Growth Surrogates'!J:J)
)</f>
        <v>No Growth</v>
      </c>
      <c r="M1647" s="133" cm="1">
        <f t="array" ref="M1647">_xlfn.SWITCH(L1647,
"Employment", INDEX('Coop GFs_CFs'!C:D, MATCH(B1647,'Coop GFs_CFs'!B:B,0),1),
"Population", INDEX('Coop GFs_CFs'!E:F, MATCH(B1647,'Coop GFs_CFs'!B:B,0),1),
"Household", INDEX('Coop GFs_CFs'!G:H, MATCH(B1647,'Coop GFs_CFs'!B:B,0),1),
"VMT", INDEX('Coop GFs_CFs'!I:J, MATCH(B1647,'Coop GFs_CFs'!B:B,0),1),
"Lane Mile", INDEX('Coop GFs_CFs'!K:L, MATCH(B1647,'Coop GFs_CFs'!B:B,0),1),
"Gas Sales", INDEX('Coop GFs_CFs'!M:N, MATCH(B1647,'Coop GFs_CFs'!B:B,0),1),
"No Growth", INDEX('Coop GFs_CFs'!O:P, MATCH(B1647,'Coop GFs_CFs'!B:B,0),1)
)</f>
        <v>1</v>
      </c>
      <c r="N1647" s="133" cm="1">
        <f t="array" ref="N1647">_xlfn.SWITCH(L1647,
"Employment", INDEX('Coop GFs_CFs'!C:D, MATCH(B1647,'Coop GFs_CFs'!B:B,0),2),
"Population", INDEX('Coop GFs_CFs'!E:F, MATCH(B1647,'Coop GFs_CFs'!B:B,0),2),
"Household", INDEX('Coop GFs_CFs'!G:H, MATCH(B1647,'Coop GFs_CFs'!B:B,0),2),
"VMT", INDEX('Coop GFs_CFs'!I:J, MATCH(B1647,'Coop GFs_CFs'!B:B,0),2),
"Lane Mile", INDEX('Coop GFs_CFs'!K:L, MATCH(B1647,'Coop GFs_CFs'!B:B,0),2),
"Gas Sales", INDEX('Coop GFs_CFs'!M:N, MATCH(B1647,'Coop GFs_CFs'!B:B,0),2),
"No Growth", INDEX('Coop GFs_CFs'!O:P, MATCH(B1647,'Coop GFs_CFs'!B:B,0),2)
)</f>
        <v>1</v>
      </c>
      <c r="O1647" s="133"/>
      <c r="P1647" s="86">
        <f t="shared" si="95"/>
        <v>1.8978547945205479E-3</v>
      </c>
      <c r="Q1647" s="86">
        <f t="shared" si="96"/>
        <v>1.8978547945205479E-3</v>
      </c>
      <c r="R1647" s="156" t="s">
        <v>651</v>
      </c>
      <c r="S1647" s="85" t="s">
        <v>652</v>
      </c>
      <c r="T1647" s="85" t="s">
        <v>342</v>
      </c>
      <c r="U1647" s="85" t="s">
        <v>653</v>
      </c>
      <c r="V1647" s="85" t="s">
        <v>654</v>
      </c>
      <c r="W1647" s="85" t="s">
        <v>655</v>
      </c>
      <c r="X1647" s="85" t="s">
        <v>330</v>
      </c>
      <c r="Z1647" s="42" t="s">
        <v>2206</v>
      </c>
      <c r="AA1647"/>
    </row>
    <row r="1648" spans="1:27" s="39" customFormat="1" x14ac:dyDescent="0.35">
      <c r="A1648" s="85" t="s">
        <v>497</v>
      </c>
      <c r="B1648" s="87">
        <v>24033</v>
      </c>
      <c r="C1648" s="87" t="s">
        <v>10</v>
      </c>
      <c r="D1648" s="86">
        <v>0.23718900000000001</v>
      </c>
      <c r="E1648" s="86">
        <f>SUMIFS('Burning_No Wildfires'!D:D, 'Burning_No Wildfires'!F:F, Z1648)</f>
        <v>0.23718900000000001</v>
      </c>
      <c r="F1648" s="86">
        <f>SUMIFS('Burning_No Wildfires'!E:E, 'Burning_No Wildfires'!F:F, Z1648)</f>
        <v>6.4983287671232875E-4</v>
      </c>
      <c r="G1648" s="122">
        <f t="shared" si="94"/>
        <v>2.7397260273972599E-3</v>
      </c>
      <c r="H1648" s="122">
        <v>0.23718900000000001</v>
      </c>
      <c r="I1648" s="86">
        <f t="shared" si="97"/>
        <v>6.4983287671232875E-4</v>
      </c>
      <c r="J1648" s="122">
        <v>0.23718900000000001</v>
      </c>
      <c r="K1648" s="86">
        <f t="shared" si="98"/>
        <v>6.4983287671232875E-4</v>
      </c>
      <c r="L1648" s="122" t="str" cm="1">
        <f t="array" ref="L1648">_xlfn.SWITCH(A1648,
    "District of Columbia", _xlfn.XLOOKUP(R1648, '2015 O3 Growth Surrogates'!A:A, '2015 O3 Growth Surrogates'!H:H),
    "Maryland", _xlfn.XLOOKUP(R1648, '2015 O3 Growth Surrogates'!A:A, '2015 O3 Growth Surrogates'!I:I),
    "Virginia", _xlfn.XLOOKUP(R1648, '2015 O3 Growth Surrogates'!A:A, '2015 O3 Growth Surrogates'!J:J)
)</f>
        <v>No Growth</v>
      </c>
      <c r="M1648" s="133" cm="1">
        <f t="array" ref="M1648">_xlfn.SWITCH(L1648,
"Employment", INDEX('Coop GFs_CFs'!C:D, MATCH(B1648,'Coop GFs_CFs'!B:B,0),1),
"Population", INDEX('Coop GFs_CFs'!E:F, MATCH(B1648,'Coop GFs_CFs'!B:B,0),1),
"Household", INDEX('Coop GFs_CFs'!G:H, MATCH(B1648,'Coop GFs_CFs'!B:B,0),1),
"VMT", INDEX('Coop GFs_CFs'!I:J, MATCH(B1648,'Coop GFs_CFs'!B:B,0),1),
"Lane Mile", INDEX('Coop GFs_CFs'!K:L, MATCH(B1648,'Coop GFs_CFs'!B:B,0),1),
"Gas Sales", INDEX('Coop GFs_CFs'!M:N, MATCH(B1648,'Coop GFs_CFs'!B:B,0),1),
"No Growth", INDEX('Coop GFs_CFs'!O:P, MATCH(B1648,'Coop GFs_CFs'!B:B,0),1)
)</f>
        <v>1</v>
      </c>
      <c r="N1648" s="133" cm="1">
        <f t="array" ref="N1648">_xlfn.SWITCH(L1648,
"Employment", INDEX('Coop GFs_CFs'!C:D, MATCH(B1648,'Coop GFs_CFs'!B:B,0),2),
"Population", INDEX('Coop GFs_CFs'!E:F, MATCH(B1648,'Coop GFs_CFs'!B:B,0),2),
"Household", INDEX('Coop GFs_CFs'!G:H, MATCH(B1648,'Coop GFs_CFs'!B:B,0),2),
"VMT", INDEX('Coop GFs_CFs'!I:J, MATCH(B1648,'Coop GFs_CFs'!B:B,0),2),
"Lane Mile", INDEX('Coop GFs_CFs'!K:L, MATCH(B1648,'Coop GFs_CFs'!B:B,0),2),
"Gas Sales", INDEX('Coop GFs_CFs'!M:N, MATCH(B1648,'Coop GFs_CFs'!B:B,0),2),
"No Growth", INDEX('Coop GFs_CFs'!O:P, MATCH(B1648,'Coop GFs_CFs'!B:B,0),2)
)</f>
        <v>1</v>
      </c>
      <c r="O1648" s="133"/>
      <c r="P1648" s="86">
        <f t="shared" si="95"/>
        <v>6.4983287671232875E-4</v>
      </c>
      <c r="Q1648" s="86">
        <f t="shared" si="96"/>
        <v>6.4983287671232875E-4</v>
      </c>
      <c r="R1648" s="156" t="s">
        <v>651</v>
      </c>
      <c r="S1648" s="85" t="s">
        <v>652</v>
      </c>
      <c r="T1648" s="85" t="s">
        <v>342</v>
      </c>
      <c r="U1648" s="85" t="s">
        <v>653</v>
      </c>
      <c r="V1648" s="85" t="s">
        <v>654</v>
      </c>
      <c r="W1648" s="85" t="s">
        <v>655</v>
      </c>
      <c r="X1648" s="85" t="s">
        <v>330</v>
      </c>
      <c r="Z1648" s="42" t="s">
        <v>2200</v>
      </c>
      <c r="AA1648"/>
    </row>
    <row r="1649" spans="1:27" s="39" customFormat="1" x14ac:dyDescent="0.35">
      <c r="A1649" s="85" t="s">
        <v>497</v>
      </c>
      <c r="B1649" s="87">
        <v>24033</v>
      </c>
      <c r="C1649" s="87" t="s">
        <v>12</v>
      </c>
      <c r="D1649" s="86">
        <v>0.69271700000000003</v>
      </c>
      <c r="E1649" s="86">
        <f>SUMIFS('Burning_No Wildfires'!D:D, 'Burning_No Wildfires'!F:F, Z1649)</f>
        <v>0.69271700000000003</v>
      </c>
      <c r="F1649" s="86">
        <f>SUMIFS('Burning_No Wildfires'!E:E, 'Burning_No Wildfires'!F:F, Z1649)</f>
        <v>1.8978547945205479E-3</v>
      </c>
      <c r="G1649" s="122">
        <f t="shared" si="94"/>
        <v>2.7397260273972603E-3</v>
      </c>
      <c r="H1649" s="122">
        <v>0.69271700000000003</v>
      </c>
      <c r="I1649" s="86">
        <f t="shared" si="97"/>
        <v>1.8978547945205481E-3</v>
      </c>
      <c r="J1649" s="122">
        <v>0.69271700000000003</v>
      </c>
      <c r="K1649" s="86">
        <f t="shared" si="98"/>
        <v>1.8978547945205481E-3</v>
      </c>
      <c r="L1649" s="122" t="str" cm="1">
        <f t="array" ref="L1649">_xlfn.SWITCH(A1649,
    "District of Columbia", _xlfn.XLOOKUP(R1649, '2015 O3 Growth Surrogates'!A:A, '2015 O3 Growth Surrogates'!H:H),
    "Maryland", _xlfn.XLOOKUP(R1649, '2015 O3 Growth Surrogates'!A:A, '2015 O3 Growth Surrogates'!I:I),
    "Virginia", _xlfn.XLOOKUP(R1649, '2015 O3 Growth Surrogates'!A:A, '2015 O3 Growth Surrogates'!J:J)
)</f>
        <v>No Growth</v>
      </c>
      <c r="M1649" s="133" cm="1">
        <f t="array" ref="M1649">_xlfn.SWITCH(L1649,
"Employment", INDEX('Coop GFs_CFs'!C:D, MATCH(B1649,'Coop GFs_CFs'!B:B,0),1),
"Population", INDEX('Coop GFs_CFs'!E:F, MATCH(B1649,'Coop GFs_CFs'!B:B,0),1),
"Household", INDEX('Coop GFs_CFs'!G:H, MATCH(B1649,'Coop GFs_CFs'!B:B,0),1),
"VMT", INDEX('Coop GFs_CFs'!I:J, MATCH(B1649,'Coop GFs_CFs'!B:B,0),1),
"Lane Mile", INDEX('Coop GFs_CFs'!K:L, MATCH(B1649,'Coop GFs_CFs'!B:B,0),1),
"Gas Sales", INDEX('Coop GFs_CFs'!M:N, MATCH(B1649,'Coop GFs_CFs'!B:B,0),1),
"No Growth", INDEX('Coop GFs_CFs'!O:P, MATCH(B1649,'Coop GFs_CFs'!B:B,0),1)
)</f>
        <v>1</v>
      </c>
      <c r="N1649" s="133" cm="1">
        <f t="array" ref="N1649">_xlfn.SWITCH(L1649,
"Employment", INDEX('Coop GFs_CFs'!C:D, MATCH(B1649,'Coop GFs_CFs'!B:B,0),2),
"Population", INDEX('Coop GFs_CFs'!E:F, MATCH(B1649,'Coop GFs_CFs'!B:B,0),2),
"Household", INDEX('Coop GFs_CFs'!G:H, MATCH(B1649,'Coop GFs_CFs'!B:B,0),2),
"VMT", INDEX('Coop GFs_CFs'!I:J, MATCH(B1649,'Coop GFs_CFs'!B:B,0),2),
"Lane Mile", INDEX('Coop GFs_CFs'!K:L, MATCH(B1649,'Coop GFs_CFs'!B:B,0),2),
"Gas Sales", INDEX('Coop GFs_CFs'!M:N, MATCH(B1649,'Coop GFs_CFs'!B:B,0),2),
"No Growth", INDEX('Coop GFs_CFs'!O:P, MATCH(B1649,'Coop GFs_CFs'!B:B,0),2)
)</f>
        <v>1</v>
      </c>
      <c r="O1649" s="133"/>
      <c r="P1649" s="86">
        <f t="shared" si="95"/>
        <v>1.8978547945205479E-3</v>
      </c>
      <c r="Q1649" s="86">
        <f t="shared" si="96"/>
        <v>1.8978547945205479E-3</v>
      </c>
      <c r="R1649" s="156" t="s">
        <v>651</v>
      </c>
      <c r="S1649" s="85" t="s">
        <v>652</v>
      </c>
      <c r="T1649" s="85" t="s">
        <v>342</v>
      </c>
      <c r="U1649" s="85" t="s">
        <v>653</v>
      </c>
      <c r="V1649" s="85" t="s">
        <v>654</v>
      </c>
      <c r="W1649" s="85" t="s">
        <v>655</v>
      </c>
      <c r="X1649" s="85" t="s">
        <v>330</v>
      </c>
      <c r="Z1649" s="42" t="s">
        <v>2207</v>
      </c>
      <c r="AA1649"/>
    </row>
    <row r="1650" spans="1:27" s="39" customFormat="1" x14ac:dyDescent="0.35">
      <c r="A1650" s="85" t="s">
        <v>811</v>
      </c>
      <c r="B1650" s="87">
        <v>51107</v>
      </c>
      <c r="C1650" s="87" t="s">
        <v>10</v>
      </c>
      <c r="D1650" s="86">
        <v>0.23718900000000001</v>
      </c>
      <c r="E1650" s="86">
        <f>SUMIFS('Burning_No Wildfires'!D:D, 'Burning_No Wildfires'!F:F, Z1650)</f>
        <v>0.23718900000000001</v>
      </c>
      <c r="F1650" s="86">
        <f>SUMIFS('Burning_No Wildfires'!E:E, 'Burning_No Wildfires'!F:F, Z1650)</f>
        <v>6.4983287671232875E-4</v>
      </c>
      <c r="G1650" s="122">
        <f t="shared" si="94"/>
        <v>2.7397260273972599E-3</v>
      </c>
      <c r="H1650" s="122">
        <v>0.23718900000000001</v>
      </c>
      <c r="I1650" s="86">
        <f t="shared" si="97"/>
        <v>6.4983287671232875E-4</v>
      </c>
      <c r="J1650" s="122">
        <v>0.23718900000000001</v>
      </c>
      <c r="K1650" s="86">
        <f t="shared" si="98"/>
        <v>6.4983287671232875E-4</v>
      </c>
      <c r="L1650" s="122" t="str" cm="1">
        <f t="array" ref="L1650">_xlfn.SWITCH(A1650,
    "District of Columbia", _xlfn.XLOOKUP(R1650, '2015 O3 Growth Surrogates'!A:A, '2015 O3 Growth Surrogates'!H:H),
    "Maryland", _xlfn.XLOOKUP(R1650, '2015 O3 Growth Surrogates'!A:A, '2015 O3 Growth Surrogates'!I:I),
    "Virginia", _xlfn.XLOOKUP(R1650, '2015 O3 Growth Surrogates'!A:A, '2015 O3 Growth Surrogates'!J:J)
)</f>
        <v>No Growth</v>
      </c>
      <c r="M1650" s="133" cm="1">
        <f t="array" ref="M1650">_xlfn.SWITCH(L1650,
"Employment", INDEX('Coop GFs_CFs'!C:D, MATCH(B1650,'Coop GFs_CFs'!B:B,0),1),
"Population", INDEX('Coop GFs_CFs'!E:F, MATCH(B1650,'Coop GFs_CFs'!B:B,0),1),
"Household", INDEX('Coop GFs_CFs'!G:H, MATCH(B1650,'Coop GFs_CFs'!B:B,0),1),
"VMT", INDEX('Coop GFs_CFs'!I:J, MATCH(B1650,'Coop GFs_CFs'!B:B,0),1),
"Lane Mile", INDEX('Coop GFs_CFs'!K:L, MATCH(B1650,'Coop GFs_CFs'!B:B,0),1),
"Gas Sales", INDEX('Coop GFs_CFs'!M:N, MATCH(B1650,'Coop GFs_CFs'!B:B,0),1),
"No Growth", INDEX('Coop GFs_CFs'!O:P, MATCH(B1650,'Coop GFs_CFs'!B:B,0),1)
)</f>
        <v>1</v>
      </c>
      <c r="N1650" s="133" cm="1">
        <f t="array" ref="N1650">_xlfn.SWITCH(L1650,
"Employment", INDEX('Coop GFs_CFs'!C:D, MATCH(B1650,'Coop GFs_CFs'!B:B,0),2),
"Population", INDEX('Coop GFs_CFs'!E:F, MATCH(B1650,'Coop GFs_CFs'!B:B,0),2),
"Household", INDEX('Coop GFs_CFs'!G:H, MATCH(B1650,'Coop GFs_CFs'!B:B,0),2),
"VMT", INDEX('Coop GFs_CFs'!I:J, MATCH(B1650,'Coop GFs_CFs'!B:B,0),2),
"Lane Mile", INDEX('Coop GFs_CFs'!K:L, MATCH(B1650,'Coop GFs_CFs'!B:B,0),2),
"Gas Sales", INDEX('Coop GFs_CFs'!M:N, MATCH(B1650,'Coop GFs_CFs'!B:B,0),2),
"No Growth", INDEX('Coop GFs_CFs'!O:P, MATCH(B1650,'Coop GFs_CFs'!B:B,0),2)
)</f>
        <v>1</v>
      </c>
      <c r="O1650" s="133"/>
      <c r="P1650" s="86">
        <f t="shared" si="95"/>
        <v>6.4983287671232875E-4</v>
      </c>
      <c r="Q1650" s="86">
        <f t="shared" si="96"/>
        <v>6.4983287671232875E-4</v>
      </c>
      <c r="R1650" s="156" t="s">
        <v>651</v>
      </c>
      <c r="S1650" s="85" t="s">
        <v>652</v>
      </c>
      <c r="T1650" s="85" t="s">
        <v>342</v>
      </c>
      <c r="U1650" s="85" t="s">
        <v>653</v>
      </c>
      <c r="V1650" s="85" t="s">
        <v>654</v>
      </c>
      <c r="W1650" s="85" t="s">
        <v>655</v>
      </c>
      <c r="X1650" s="85" t="s">
        <v>330</v>
      </c>
      <c r="Z1650" s="42" t="s">
        <v>2201</v>
      </c>
      <c r="AA1650"/>
    </row>
    <row r="1651" spans="1:27" s="39" customFormat="1" x14ac:dyDescent="0.35">
      <c r="A1651" s="85" t="s">
        <v>811</v>
      </c>
      <c r="B1651" s="87">
        <v>51107</v>
      </c>
      <c r="C1651" s="87" t="s">
        <v>12</v>
      </c>
      <c r="D1651" s="86">
        <v>0.69271700000000003</v>
      </c>
      <c r="E1651" s="86">
        <f>SUMIFS('Burning_No Wildfires'!D:D, 'Burning_No Wildfires'!F:F, Z1651)</f>
        <v>0.69271700000000003</v>
      </c>
      <c r="F1651" s="86">
        <f>SUMIFS('Burning_No Wildfires'!E:E, 'Burning_No Wildfires'!F:F, Z1651)</f>
        <v>1.8978547945205479E-3</v>
      </c>
      <c r="G1651" s="122">
        <f t="shared" si="94"/>
        <v>2.7397260273972603E-3</v>
      </c>
      <c r="H1651" s="122">
        <v>0.69271700000000003</v>
      </c>
      <c r="I1651" s="86">
        <f t="shared" si="97"/>
        <v>1.8978547945205481E-3</v>
      </c>
      <c r="J1651" s="122">
        <v>0.69271700000000003</v>
      </c>
      <c r="K1651" s="86">
        <f t="shared" si="98"/>
        <v>1.8978547945205481E-3</v>
      </c>
      <c r="L1651" s="122" t="str" cm="1">
        <f t="array" ref="L1651">_xlfn.SWITCH(A1651,
    "District of Columbia", _xlfn.XLOOKUP(R1651, '2015 O3 Growth Surrogates'!A:A, '2015 O3 Growth Surrogates'!H:H),
    "Maryland", _xlfn.XLOOKUP(R1651, '2015 O3 Growth Surrogates'!A:A, '2015 O3 Growth Surrogates'!I:I),
    "Virginia", _xlfn.XLOOKUP(R1651, '2015 O3 Growth Surrogates'!A:A, '2015 O3 Growth Surrogates'!J:J)
)</f>
        <v>No Growth</v>
      </c>
      <c r="M1651" s="133" cm="1">
        <f t="array" ref="M1651">_xlfn.SWITCH(L1651,
"Employment", INDEX('Coop GFs_CFs'!C:D, MATCH(B1651,'Coop GFs_CFs'!B:B,0),1),
"Population", INDEX('Coop GFs_CFs'!E:F, MATCH(B1651,'Coop GFs_CFs'!B:B,0),1),
"Household", INDEX('Coop GFs_CFs'!G:H, MATCH(B1651,'Coop GFs_CFs'!B:B,0),1),
"VMT", INDEX('Coop GFs_CFs'!I:J, MATCH(B1651,'Coop GFs_CFs'!B:B,0),1),
"Lane Mile", INDEX('Coop GFs_CFs'!K:L, MATCH(B1651,'Coop GFs_CFs'!B:B,0),1),
"Gas Sales", INDEX('Coop GFs_CFs'!M:N, MATCH(B1651,'Coop GFs_CFs'!B:B,0),1),
"No Growth", INDEX('Coop GFs_CFs'!O:P, MATCH(B1651,'Coop GFs_CFs'!B:B,0),1)
)</f>
        <v>1</v>
      </c>
      <c r="N1651" s="133" cm="1">
        <f t="array" ref="N1651">_xlfn.SWITCH(L1651,
"Employment", INDEX('Coop GFs_CFs'!C:D, MATCH(B1651,'Coop GFs_CFs'!B:B,0),2),
"Population", INDEX('Coop GFs_CFs'!E:F, MATCH(B1651,'Coop GFs_CFs'!B:B,0),2),
"Household", INDEX('Coop GFs_CFs'!G:H, MATCH(B1651,'Coop GFs_CFs'!B:B,0),2),
"VMT", INDEX('Coop GFs_CFs'!I:J, MATCH(B1651,'Coop GFs_CFs'!B:B,0),2),
"Lane Mile", INDEX('Coop GFs_CFs'!K:L, MATCH(B1651,'Coop GFs_CFs'!B:B,0),2),
"Gas Sales", INDEX('Coop GFs_CFs'!M:N, MATCH(B1651,'Coop GFs_CFs'!B:B,0),2),
"No Growth", INDEX('Coop GFs_CFs'!O:P, MATCH(B1651,'Coop GFs_CFs'!B:B,0),2)
)</f>
        <v>1</v>
      </c>
      <c r="O1651" s="133"/>
      <c r="P1651" s="86">
        <f t="shared" si="95"/>
        <v>1.8978547945205479E-3</v>
      </c>
      <c r="Q1651" s="86">
        <f t="shared" si="96"/>
        <v>1.8978547945205479E-3</v>
      </c>
      <c r="R1651" s="156" t="s">
        <v>651</v>
      </c>
      <c r="S1651" s="85" t="s">
        <v>652</v>
      </c>
      <c r="T1651" s="85" t="s">
        <v>342</v>
      </c>
      <c r="U1651" s="85" t="s">
        <v>653</v>
      </c>
      <c r="V1651" s="85" t="s">
        <v>654</v>
      </c>
      <c r="W1651" s="85" t="s">
        <v>655</v>
      </c>
      <c r="X1651" s="85" t="s">
        <v>330</v>
      </c>
      <c r="Z1651" s="42" t="s">
        <v>2208</v>
      </c>
      <c r="AA1651"/>
    </row>
    <row r="1652" spans="1:27" s="39" customFormat="1" x14ac:dyDescent="0.35">
      <c r="A1652" s="85" t="s">
        <v>811</v>
      </c>
      <c r="B1652" s="87">
        <v>51153</v>
      </c>
      <c r="C1652" s="87" t="s">
        <v>10</v>
      </c>
      <c r="D1652" s="86">
        <v>0.47437800000000002</v>
      </c>
      <c r="E1652" s="86">
        <f>SUMIFS('Burning_No Wildfires'!D:D, 'Burning_No Wildfires'!F:F, Z1652)</f>
        <v>0.47437800000000002</v>
      </c>
      <c r="F1652" s="86">
        <f>SUMIFS('Burning_No Wildfires'!E:E, 'Burning_No Wildfires'!F:F, Z1652)</f>
        <v>1.2996657534246575E-3</v>
      </c>
      <c r="G1652" s="122">
        <f t="shared" si="94"/>
        <v>2.7397260273972599E-3</v>
      </c>
      <c r="H1652" s="122">
        <v>0.47437800000000002</v>
      </c>
      <c r="I1652" s="86">
        <f t="shared" si="97"/>
        <v>1.2996657534246575E-3</v>
      </c>
      <c r="J1652" s="122">
        <v>0.47437800000000002</v>
      </c>
      <c r="K1652" s="86">
        <f t="shared" si="98"/>
        <v>1.2996657534246575E-3</v>
      </c>
      <c r="L1652" s="122" t="str" cm="1">
        <f t="array" ref="L1652">_xlfn.SWITCH(A1652,
    "District of Columbia", _xlfn.XLOOKUP(R1652, '2015 O3 Growth Surrogates'!A:A, '2015 O3 Growth Surrogates'!H:H),
    "Maryland", _xlfn.XLOOKUP(R1652, '2015 O3 Growth Surrogates'!A:A, '2015 O3 Growth Surrogates'!I:I),
    "Virginia", _xlfn.XLOOKUP(R1652, '2015 O3 Growth Surrogates'!A:A, '2015 O3 Growth Surrogates'!J:J)
)</f>
        <v>No Growth</v>
      </c>
      <c r="M1652" s="133" cm="1">
        <f t="array" ref="M1652">_xlfn.SWITCH(L1652,
"Employment", INDEX('Coop GFs_CFs'!C:D, MATCH(B1652,'Coop GFs_CFs'!B:B,0),1),
"Population", INDEX('Coop GFs_CFs'!E:F, MATCH(B1652,'Coop GFs_CFs'!B:B,0),1),
"Household", INDEX('Coop GFs_CFs'!G:H, MATCH(B1652,'Coop GFs_CFs'!B:B,0),1),
"VMT", INDEX('Coop GFs_CFs'!I:J, MATCH(B1652,'Coop GFs_CFs'!B:B,0),1),
"Lane Mile", INDEX('Coop GFs_CFs'!K:L, MATCH(B1652,'Coop GFs_CFs'!B:B,0),1),
"Gas Sales", INDEX('Coop GFs_CFs'!M:N, MATCH(B1652,'Coop GFs_CFs'!B:B,0),1),
"No Growth", INDEX('Coop GFs_CFs'!O:P, MATCH(B1652,'Coop GFs_CFs'!B:B,0),1)
)</f>
        <v>1</v>
      </c>
      <c r="N1652" s="133" cm="1">
        <f t="array" ref="N1652">_xlfn.SWITCH(L1652,
"Employment", INDEX('Coop GFs_CFs'!C:D, MATCH(B1652,'Coop GFs_CFs'!B:B,0),2),
"Population", INDEX('Coop GFs_CFs'!E:F, MATCH(B1652,'Coop GFs_CFs'!B:B,0),2),
"Household", INDEX('Coop GFs_CFs'!G:H, MATCH(B1652,'Coop GFs_CFs'!B:B,0),2),
"VMT", INDEX('Coop GFs_CFs'!I:J, MATCH(B1652,'Coop GFs_CFs'!B:B,0),2),
"Lane Mile", INDEX('Coop GFs_CFs'!K:L, MATCH(B1652,'Coop GFs_CFs'!B:B,0),2),
"Gas Sales", INDEX('Coop GFs_CFs'!M:N, MATCH(B1652,'Coop GFs_CFs'!B:B,0),2),
"No Growth", INDEX('Coop GFs_CFs'!O:P, MATCH(B1652,'Coop GFs_CFs'!B:B,0),2)
)</f>
        <v>1</v>
      </c>
      <c r="O1652" s="133"/>
      <c r="P1652" s="86">
        <f t="shared" si="95"/>
        <v>1.2996657534246575E-3</v>
      </c>
      <c r="Q1652" s="86">
        <f t="shared" si="96"/>
        <v>1.2996657534246575E-3</v>
      </c>
      <c r="R1652" s="156" t="s">
        <v>651</v>
      </c>
      <c r="S1652" s="85" t="s">
        <v>652</v>
      </c>
      <c r="T1652" s="85" t="s">
        <v>342</v>
      </c>
      <c r="U1652" s="85" t="s">
        <v>653</v>
      </c>
      <c r="V1652" s="85" t="s">
        <v>654</v>
      </c>
      <c r="W1652" s="85" t="s">
        <v>655</v>
      </c>
      <c r="X1652" s="85" t="s">
        <v>330</v>
      </c>
      <c r="Z1652" s="42" t="s">
        <v>2202</v>
      </c>
      <c r="AA1652"/>
    </row>
    <row r="1653" spans="1:27" s="39" customFormat="1" x14ac:dyDescent="0.35">
      <c r="A1653" s="85" t="s">
        <v>811</v>
      </c>
      <c r="B1653" s="87">
        <v>51153</v>
      </c>
      <c r="C1653" s="87" t="s">
        <v>12</v>
      </c>
      <c r="D1653" s="86">
        <v>1.3854340000000001</v>
      </c>
      <c r="E1653" s="86">
        <f>SUMIFS('Burning_No Wildfires'!D:D, 'Burning_No Wildfires'!F:F, Z1653)</f>
        <v>1.3854340000000001</v>
      </c>
      <c r="F1653" s="86">
        <f>SUMIFS('Burning_No Wildfires'!E:E, 'Burning_No Wildfires'!F:F, Z1653)</f>
        <v>3.7957095890410958E-3</v>
      </c>
      <c r="G1653" s="122">
        <f t="shared" si="94"/>
        <v>2.7397260273972603E-3</v>
      </c>
      <c r="H1653" s="122">
        <v>1.3854340000000001</v>
      </c>
      <c r="I1653" s="86">
        <f t="shared" si="97"/>
        <v>3.7957095890410963E-3</v>
      </c>
      <c r="J1653" s="122">
        <v>1.3854340000000001</v>
      </c>
      <c r="K1653" s="86">
        <f t="shared" si="98"/>
        <v>3.7957095890410963E-3</v>
      </c>
      <c r="L1653" s="122" t="str" cm="1">
        <f t="array" ref="L1653">_xlfn.SWITCH(A1653,
    "District of Columbia", _xlfn.XLOOKUP(R1653, '2015 O3 Growth Surrogates'!A:A, '2015 O3 Growth Surrogates'!H:H),
    "Maryland", _xlfn.XLOOKUP(R1653, '2015 O3 Growth Surrogates'!A:A, '2015 O3 Growth Surrogates'!I:I),
    "Virginia", _xlfn.XLOOKUP(R1653, '2015 O3 Growth Surrogates'!A:A, '2015 O3 Growth Surrogates'!J:J)
)</f>
        <v>No Growth</v>
      </c>
      <c r="M1653" s="133" cm="1">
        <f t="array" ref="M1653">_xlfn.SWITCH(L1653,
"Employment", INDEX('Coop GFs_CFs'!C:D, MATCH(B1653,'Coop GFs_CFs'!B:B,0),1),
"Population", INDEX('Coop GFs_CFs'!E:F, MATCH(B1653,'Coop GFs_CFs'!B:B,0),1),
"Household", INDEX('Coop GFs_CFs'!G:H, MATCH(B1653,'Coop GFs_CFs'!B:B,0),1),
"VMT", INDEX('Coop GFs_CFs'!I:J, MATCH(B1653,'Coop GFs_CFs'!B:B,0),1),
"Lane Mile", INDEX('Coop GFs_CFs'!K:L, MATCH(B1653,'Coop GFs_CFs'!B:B,0),1),
"Gas Sales", INDEX('Coop GFs_CFs'!M:N, MATCH(B1653,'Coop GFs_CFs'!B:B,0),1),
"No Growth", INDEX('Coop GFs_CFs'!O:P, MATCH(B1653,'Coop GFs_CFs'!B:B,0),1)
)</f>
        <v>1</v>
      </c>
      <c r="N1653" s="133" cm="1">
        <f t="array" ref="N1653">_xlfn.SWITCH(L1653,
"Employment", INDEX('Coop GFs_CFs'!C:D, MATCH(B1653,'Coop GFs_CFs'!B:B,0),2),
"Population", INDEX('Coop GFs_CFs'!E:F, MATCH(B1653,'Coop GFs_CFs'!B:B,0),2),
"Household", INDEX('Coop GFs_CFs'!G:H, MATCH(B1653,'Coop GFs_CFs'!B:B,0),2),
"VMT", INDEX('Coop GFs_CFs'!I:J, MATCH(B1653,'Coop GFs_CFs'!B:B,0),2),
"Lane Mile", INDEX('Coop GFs_CFs'!K:L, MATCH(B1653,'Coop GFs_CFs'!B:B,0),2),
"Gas Sales", INDEX('Coop GFs_CFs'!M:N, MATCH(B1653,'Coop GFs_CFs'!B:B,0),2),
"No Growth", INDEX('Coop GFs_CFs'!O:P, MATCH(B1653,'Coop GFs_CFs'!B:B,0),2)
)</f>
        <v>1</v>
      </c>
      <c r="O1653" s="133"/>
      <c r="P1653" s="86">
        <f t="shared" si="95"/>
        <v>3.7957095890410958E-3</v>
      </c>
      <c r="Q1653" s="86">
        <f t="shared" si="96"/>
        <v>3.7957095890410958E-3</v>
      </c>
      <c r="R1653" s="156" t="s">
        <v>651</v>
      </c>
      <c r="S1653" s="85" t="s">
        <v>652</v>
      </c>
      <c r="T1653" s="85" t="s">
        <v>342</v>
      </c>
      <c r="U1653" s="85" t="s">
        <v>653</v>
      </c>
      <c r="V1653" s="85" t="s">
        <v>654</v>
      </c>
      <c r="W1653" s="85" t="s">
        <v>655</v>
      </c>
      <c r="X1653" s="85" t="s">
        <v>330</v>
      </c>
      <c r="Z1653" s="42" t="s">
        <v>2209</v>
      </c>
      <c r="AA1653"/>
    </row>
    <row r="1654" spans="1:27" s="39" customFormat="1" x14ac:dyDescent="0.35">
      <c r="A1654" s="85" t="s">
        <v>497</v>
      </c>
      <c r="B1654" s="87">
        <v>24009</v>
      </c>
      <c r="C1654" s="87" t="s">
        <v>10</v>
      </c>
      <c r="D1654" s="86">
        <v>0.40069399999999999</v>
      </c>
      <c r="E1654" s="86">
        <f>SUMIFS('Burning_No Wildfires'!D:D, 'Burning_No Wildfires'!F:F, Z1654)</f>
        <v>0.40069399999999999</v>
      </c>
      <c r="F1654" s="86">
        <f>SUMIFS('Burning_No Wildfires'!E:E, 'Burning_No Wildfires'!F:F, Z1654)</f>
        <v>1.0977917808219178E-3</v>
      </c>
      <c r="G1654" s="122">
        <f t="shared" si="94"/>
        <v>2.7397260273972603E-3</v>
      </c>
      <c r="H1654" s="122">
        <v>0.40069399999999999</v>
      </c>
      <c r="I1654" s="86">
        <f t="shared" si="97"/>
        <v>1.0977917808219178E-3</v>
      </c>
      <c r="J1654" s="122">
        <v>0.40069399999999999</v>
      </c>
      <c r="K1654" s="86">
        <f t="shared" si="98"/>
        <v>1.0977917808219178E-3</v>
      </c>
      <c r="L1654" s="122" t="str" cm="1">
        <f t="array" ref="L1654">_xlfn.SWITCH(A1654,
    "District of Columbia", _xlfn.XLOOKUP(R1654, '2015 O3 Growth Surrogates'!A:A, '2015 O3 Growth Surrogates'!H:H),
    "Maryland", _xlfn.XLOOKUP(R1654, '2015 O3 Growth Surrogates'!A:A, '2015 O3 Growth Surrogates'!I:I),
    "Virginia", _xlfn.XLOOKUP(R1654, '2015 O3 Growth Surrogates'!A:A, '2015 O3 Growth Surrogates'!J:J)
)</f>
        <v>No Growth</v>
      </c>
      <c r="M1654" s="133" cm="1">
        <f t="array" ref="M1654">_xlfn.SWITCH(L1654,
"Employment", INDEX('Coop GFs_CFs'!C:D, MATCH(B1654,'Coop GFs_CFs'!B:B,0),1),
"Population", INDEX('Coop GFs_CFs'!E:F, MATCH(B1654,'Coop GFs_CFs'!B:B,0),1),
"Household", INDEX('Coop GFs_CFs'!G:H, MATCH(B1654,'Coop GFs_CFs'!B:B,0),1),
"VMT", INDEX('Coop GFs_CFs'!I:J, MATCH(B1654,'Coop GFs_CFs'!B:B,0),1),
"Lane Mile", INDEX('Coop GFs_CFs'!K:L, MATCH(B1654,'Coop GFs_CFs'!B:B,0),1),
"Gas Sales", INDEX('Coop GFs_CFs'!M:N, MATCH(B1654,'Coop GFs_CFs'!B:B,0),1),
"No Growth", INDEX('Coop GFs_CFs'!O:P, MATCH(B1654,'Coop GFs_CFs'!B:B,0),1)
)</f>
        <v>1</v>
      </c>
      <c r="N1654" s="133" cm="1">
        <f t="array" ref="N1654">_xlfn.SWITCH(L1654,
"Employment", INDEX('Coop GFs_CFs'!C:D, MATCH(B1654,'Coop GFs_CFs'!B:B,0),2),
"Population", INDEX('Coop GFs_CFs'!E:F, MATCH(B1654,'Coop GFs_CFs'!B:B,0),2),
"Household", INDEX('Coop GFs_CFs'!G:H, MATCH(B1654,'Coop GFs_CFs'!B:B,0),2),
"VMT", INDEX('Coop GFs_CFs'!I:J, MATCH(B1654,'Coop GFs_CFs'!B:B,0),2),
"Lane Mile", INDEX('Coop GFs_CFs'!K:L, MATCH(B1654,'Coop GFs_CFs'!B:B,0),2),
"Gas Sales", INDEX('Coop GFs_CFs'!M:N, MATCH(B1654,'Coop GFs_CFs'!B:B,0),2),
"No Growth", INDEX('Coop GFs_CFs'!O:P, MATCH(B1654,'Coop GFs_CFs'!B:B,0),2)
)</f>
        <v>1</v>
      </c>
      <c r="O1654" s="133"/>
      <c r="P1654" s="86">
        <f t="shared" si="95"/>
        <v>1.0977917808219178E-3</v>
      </c>
      <c r="Q1654" s="86">
        <f t="shared" si="96"/>
        <v>1.0977917808219178E-3</v>
      </c>
      <c r="R1654" s="156" t="s">
        <v>656</v>
      </c>
      <c r="S1654" s="85" t="s">
        <v>652</v>
      </c>
      <c r="T1654" s="85" t="s">
        <v>342</v>
      </c>
      <c r="U1654" s="85" t="s">
        <v>653</v>
      </c>
      <c r="V1654" s="85" t="s">
        <v>654</v>
      </c>
      <c r="W1654" s="85" t="s">
        <v>657</v>
      </c>
      <c r="X1654" s="85" t="s">
        <v>330</v>
      </c>
      <c r="Z1654" s="42" t="s">
        <v>2210</v>
      </c>
      <c r="AA1654"/>
    </row>
    <row r="1655" spans="1:27" s="39" customFormat="1" x14ac:dyDescent="0.35">
      <c r="A1655" s="85" t="s">
        <v>497</v>
      </c>
      <c r="B1655" s="87">
        <v>24009</v>
      </c>
      <c r="C1655" s="87" t="s">
        <v>12</v>
      </c>
      <c r="D1655" s="86">
        <v>1.1637649999999999</v>
      </c>
      <c r="E1655" s="86">
        <f>SUMIFS('Burning_No Wildfires'!D:D, 'Burning_No Wildfires'!F:F, Z1655)</f>
        <v>1.1637649999999999</v>
      </c>
      <c r="F1655" s="86">
        <f>SUMIFS('Burning_No Wildfires'!E:E, 'Burning_No Wildfires'!F:F, Z1655)</f>
        <v>3.1883972602739724E-3</v>
      </c>
      <c r="G1655" s="122">
        <f t="shared" si="94"/>
        <v>2.7397260273972603E-3</v>
      </c>
      <c r="H1655" s="122">
        <v>1.1637649999999999</v>
      </c>
      <c r="I1655" s="86">
        <f t="shared" si="97"/>
        <v>3.1883972602739724E-3</v>
      </c>
      <c r="J1655" s="122">
        <v>1.1637649999999999</v>
      </c>
      <c r="K1655" s="86">
        <f t="shared" si="98"/>
        <v>3.1883972602739724E-3</v>
      </c>
      <c r="L1655" s="122" t="str" cm="1">
        <f t="array" ref="L1655">_xlfn.SWITCH(A1655,
    "District of Columbia", _xlfn.XLOOKUP(R1655, '2015 O3 Growth Surrogates'!A:A, '2015 O3 Growth Surrogates'!H:H),
    "Maryland", _xlfn.XLOOKUP(R1655, '2015 O3 Growth Surrogates'!A:A, '2015 O3 Growth Surrogates'!I:I),
    "Virginia", _xlfn.XLOOKUP(R1655, '2015 O3 Growth Surrogates'!A:A, '2015 O3 Growth Surrogates'!J:J)
)</f>
        <v>No Growth</v>
      </c>
      <c r="M1655" s="133" cm="1">
        <f t="array" ref="M1655">_xlfn.SWITCH(L1655,
"Employment", INDEX('Coop GFs_CFs'!C:D, MATCH(B1655,'Coop GFs_CFs'!B:B,0),1),
"Population", INDEX('Coop GFs_CFs'!E:F, MATCH(B1655,'Coop GFs_CFs'!B:B,0),1),
"Household", INDEX('Coop GFs_CFs'!G:H, MATCH(B1655,'Coop GFs_CFs'!B:B,0),1),
"VMT", INDEX('Coop GFs_CFs'!I:J, MATCH(B1655,'Coop GFs_CFs'!B:B,0),1),
"Lane Mile", INDEX('Coop GFs_CFs'!K:L, MATCH(B1655,'Coop GFs_CFs'!B:B,0),1),
"Gas Sales", INDEX('Coop GFs_CFs'!M:N, MATCH(B1655,'Coop GFs_CFs'!B:B,0),1),
"No Growth", INDEX('Coop GFs_CFs'!O:P, MATCH(B1655,'Coop GFs_CFs'!B:B,0),1)
)</f>
        <v>1</v>
      </c>
      <c r="N1655" s="133" cm="1">
        <f t="array" ref="N1655">_xlfn.SWITCH(L1655,
"Employment", INDEX('Coop GFs_CFs'!C:D, MATCH(B1655,'Coop GFs_CFs'!B:B,0),2),
"Population", INDEX('Coop GFs_CFs'!E:F, MATCH(B1655,'Coop GFs_CFs'!B:B,0),2),
"Household", INDEX('Coop GFs_CFs'!G:H, MATCH(B1655,'Coop GFs_CFs'!B:B,0),2),
"VMT", INDEX('Coop GFs_CFs'!I:J, MATCH(B1655,'Coop GFs_CFs'!B:B,0),2),
"Lane Mile", INDEX('Coop GFs_CFs'!K:L, MATCH(B1655,'Coop GFs_CFs'!B:B,0),2),
"Gas Sales", INDEX('Coop GFs_CFs'!M:N, MATCH(B1655,'Coop GFs_CFs'!B:B,0),2),
"No Growth", INDEX('Coop GFs_CFs'!O:P, MATCH(B1655,'Coop GFs_CFs'!B:B,0),2)
)</f>
        <v>1</v>
      </c>
      <c r="O1655" s="133"/>
      <c r="P1655" s="86">
        <f t="shared" si="95"/>
        <v>3.1883972602739724E-3</v>
      </c>
      <c r="Q1655" s="86">
        <f t="shared" si="96"/>
        <v>3.1883972602739724E-3</v>
      </c>
      <c r="R1655" s="156" t="s">
        <v>656</v>
      </c>
      <c r="S1655" s="85" t="s">
        <v>652</v>
      </c>
      <c r="T1655" s="85" t="s">
        <v>342</v>
      </c>
      <c r="U1655" s="85" t="s">
        <v>653</v>
      </c>
      <c r="V1655" s="85" t="s">
        <v>654</v>
      </c>
      <c r="W1655" s="85" t="s">
        <v>657</v>
      </c>
      <c r="X1655" s="85" t="s">
        <v>330</v>
      </c>
      <c r="Z1655" s="42" t="s">
        <v>2214</v>
      </c>
      <c r="AA1655"/>
    </row>
    <row r="1656" spans="1:27" s="39" customFormat="1" x14ac:dyDescent="0.35">
      <c r="A1656" s="85" t="s">
        <v>497</v>
      </c>
      <c r="B1656" s="87">
        <v>24017</v>
      </c>
      <c r="C1656" s="87" t="s">
        <v>10</v>
      </c>
      <c r="D1656" s="86">
        <v>3.205552</v>
      </c>
      <c r="E1656" s="86">
        <f>SUMIFS('Burning_No Wildfires'!D:D, 'Burning_No Wildfires'!F:F, Z1656)</f>
        <v>3.205552</v>
      </c>
      <c r="F1656" s="86">
        <f>SUMIFS('Burning_No Wildfires'!E:E, 'Burning_No Wildfires'!F:F, Z1656)</f>
        <v>8.7823342465753428E-3</v>
      </c>
      <c r="G1656" s="122">
        <f t="shared" si="94"/>
        <v>2.7397260273972603E-3</v>
      </c>
      <c r="H1656" s="122">
        <v>3.205552</v>
      </c>
      <c r="I1656" s="86">
        <f t="shared" si="97"/>
        <v>8.7823342465753428E-3</v>
      </c>
      <c r="J1656" s="122">
        <v>3.205552</v>
      </c>
      <c r="K1656" s="86">
        <f t="shared" si="98"/>
        <v>8.7823342465753428E-3</v>
      </c>
      <c r="L1656" s="122" t="str" cm="1">
        <f t="array" ref="L1656">_xlfn.SWITCH(A1656,
    "District of Columbia", _xlfn.XLOOKUP(R1656, '2015 O3 Growth Surrogates'!A:A, '2015 O3 Growth Surrogates'!H:H),
    "Maryland", _xlfn.XLOOKUP(R1656, '2015 O3 Growth Surrogates'!A:A, '2015 O3 Growth Surrogates'!I:I),
    "Virginia", _xlfn.XLOOKUP(R1656, '2015 O3 Growth Surrogates'!A:A, '2015 O3 Growth Surrogates'!J:J)
)</f>
        <v>No Growth</v>
      </c>
      <c r="M1656" s="133" cm="1">
        <f t="array" ref="M1656">_xlfn.SWITCH(L1656,
"Employment", INDEX('Coop GFs_CFs'!C:D, MATCH(B1656,'Coop GFs_CFs'!B:B,0),1),
"Population", INDEX('Coop GFs_CFs'!E:F, MATCH(B1656,'Coop GFs_CFs'!B:B,0),1),
"Household", INDEX('Coop GFs_CFs'!G:H, MATCH(B1656,'Coop GFs_CFs'!B:B,0),1),
"VMT", INDEX('Coop GFs_CFs'!I:J, MATCH(B1656,'Coop GFs_CFs'!B:B,0),1),
"Lane Mile", INDEX('Coop GFs_CFs'!K:L, MATCH(B1656,'Coop GFs_CFs'!B:B,0),1),
"Gas Sales", INDEX('Coop GFs_CFs'!M:N, MATCH(B1656,'Coop GFs_CFs'!B:B,0),1),
"No Growth", INDEX('Coop GFs_CFs'!O:P, MATCH(B1656,'Coop GFs_CFs'!B:B,0),1)
)</f>
        <v>1</v>
      </c>
      <c r="N1656" s="133" cm="1">
        <f t="array" ref="N1656">_xlfn.SWITCH(L1656,
"Employment", INDEX('Coop GFs_CFs'!C:D, MATCH(B1656,'Coop GFs_CFs'!B:B,0),2),
"Population", INDEX('Coop GFs_CFs'!E:F, MATCH(B1656,'Coop GFs_CFs'!B:B,0),2),
"Household", INDEX('Coop GFs_CFs'!G:H, MATCH(B1656,'Coop GFs_CFs'!B:B,0),2),
"VMT", INDEX('Coop GFs_CFs'!I:J, MATCH(B1656,'Coop GFs_CFs'!B:B,0),2),
"Lane Mile", INDEX('Coop GFs_CFs'!K:L, MATCH(B1656,'Coop GFs_CFs'!B:B,0),2),
"Gas Sales", INDEX('Coop GFs_CFs'!M:N, MATCH(B1656,'Coop GFs_CFs'!B:B,0),2),
"No Growth", INDEX('Coop GFs_CFs'!O:P, MATCH(B1656,'Coop GFs_CFs'!B:B,0),2)
)</f>
        <v>1</v>
      </c>
      <c r="O1656" s="133"/>
      <c r="P1656" s="86">
        <f t="shared" si="95"/>
        <v>8.7823342465753428E-3</v>
      </c>
      <c r="Q1656" s="86">
        <f t="shared" si="96"/>
        <v>8.7823342465753428E-3</v>
      </c>
      <c r="R1656" s="156" t="s">
        <v>656</v>
      </c>
      <c r="S1656" s="85" t="s">
        <v>652</v>
      </c>
      <c r="T1656" s="85" t="s">
        <v>342</v>
      </c>
      <c r="U1656" s="85" t="s">
        <v>653</v>
      </c>
      <c r="V1656" s="85" t="s">
        <v>654</v>
      </c>
      <c r="W1656" s="85" t="s">
        <v>657</v>
      </c>
      <c r="X1656" s="85" t="s">
        <v>330</v>
      </c>
      <c r="Z1656" s="42" t="s">
        <v>2211</v>
      </c>
      <c r="AA1656"/>
    </row>
    <row r="1657" spans="1:27" s="39" customFormat="1" x14ac:dyDescent="0.35">
      <c r="A1657" s="85" t="s">
        <v>497</v>
      </c>
      <c r="B1657" s="87">
        <v>24017</v>
      </c>
      <c r="C1657" s="87" t="s">
        <v>12</v>
      </c>
      <c r="D1657" s="86">
        <v>9.3101199999999995</v>
      </c>
      <c r="E1657" s="86">
        <f>SUMIFS('Burning_No Wildfires'!D:D, 'Burning_No Wildfires'!F:F, Z1657)</f>
        <v>9.3101199999999995</v>
      </c>
      <c r="F1657" s="86">
        <f>SUMIFS('Burning_No Wildfires'!E:E, 'Burning_No Wildfires'!F:F, Z1657)</f>
        <v>2.550717808219178E-2</v>
      </c>
      <c r="G1657" s="122">
        <f t="shared" ref="G1657:G1720" si="99">F1657/E1657</f>
        <v>2.7397260273972603E-3</v>
      </c>
      <c r="H1657" s="122">
        <v>9.3101199999999995</v>
      </c>
      <c r="I1657" s="86">
        <f t="shared" si="97"/>
        <v>2.550717808219178E-2</v>
      </c>
      <c r="J1657" s="122">
        <v>9.3101199999999995</v>
      </c>
      <c r="K1657" s="86">
        <f t="shared" si="98"/>
        <v>2.550717808219178E-2</v>
      </c>
      <c r="L1657" s="122" t="str" cm="1">
        <f t="array" ref="L1657">_xlfn.SWITCH(A1657,
    "District of Columbia", _xlfn.XLOOKUP(R1657, '2015 O3 Growth Surrogates'!A:A, '2015 O3 Growth Surrogates'!H:H),
    "Maryland", _xlfn.XLOOKUP(R1657, '2015 O3 Growth Surrogates'!A:A, '2015 O3 Growth Surrogates'!I:I),
    "Virginia", _xlfn.XLOOKUP(R1657, '2015 O3 Growth Surrogates'!A:A, '2015 O3 Growth Surrogates'!J:J)
)</f>
        <v>No Growth</v>
      </c>
      <c r="M1657" s="133" cm="1">
        <f t="array" ref="M1657">_xlfn.SWITCH(L1657,
"Employment", INDEX('Coop GFs_CFs'!C:D, MATCH(B1657,'Coop GFs_CFs'!B:B,0),1),
"Population", INDEX('Coop GFs_CFs'!E:F, MATCH(B1657,'Coop GFs_CFs'!B:B,0),1),
"Household", INDEX('Coop GFs_CFs'!G:H, MATCH(B1657,'Coop GFs_CFs'!B:B,0),1),
"VMT", INDEX('Coop GFs_CFs'!I:J, MATCH(B1657,'Coop GFs_CFs'!B:B,0),1),
"Lane Mile", INDEX('Coop GFs_CFs'!K:L, MATCH(B1657,'Coop GFs_CFs'!B:B,0),1),
"Gas Sales", INDEX('Coop GFs_CFs'!M:N, MATCH(B1657,'Coop GFs_CFs'!B:B,0),1),
"No Growth", INDEX('Coop GFs_CFs'!O:P, MATCH(B1657,'Coop GFs_CFs'!B:B,0),1)
)</f>
        <v>1</v>
      </c>
      <c r="N1657" s="133" cm="1">
        <f t="array" ref="N1657">_xlfn.SWITCH(L1657,
"Employment", INDEX('Coop GFs_CFs'!C:D, MATCH(B1657,'Coop GFs_CFs'!B:B,0),2),
"Population", INDEX('Coop GFs_CFs'!E:F, MATCH(B1657,'Coop GFs_CFs'!B:B,0),2),
"Household", INDEX('Coop GFs_CFs'!G:H, MATCH(B1657,'Coop GFs_CFs'!B:B,0),2),
"VMT", INDEX('Coop GFs_CFs'!I:J, MATCH(B1657,'Coop GFs_CFs'!B:B,0),2),
"Lane Mile", INDEX('Coop GFs_CFs'!K:L, MATCH(B1657,'Coop GFs_CFs'!B:B,0),2),
"Gas Sales", INDEX('Coop GFs_CFs'!M:N, MATCH(B1657,'Coop GFs_CFs'!B:B,0),2),
"No Growth", INDEX('Coop GFs_CFs'!O:P, MATCH(B1657,'Coop GFs_CFs'!B:B,0),2)
)</f>
        <v>1</v>
      </c>
      <c r="O1657" s="133"/>
      <c r="P1657" s="86">
        <f t="shared" si="95"/>
        <v>2.550717808219178E-2</v>
      </c>
      <c r="Q1657" s="86">
        <f t="shared" si="96"/>
        <v>2.550717808219178E-2</v>
      </c>
      <c r="R1657" s="156" t="s">
        <v>656</v>
      </c>
      <c r="S1657" s="85" t="s">
        <v>652</v>
      </c>
      <c r="T1657" s="85" t="s">
        <v>342</v>
      </c>
      <c r="U1657" s="85" t="s">
        <v>653</v>
      </c>
      <c r="V1657" s="85" t="s">
        <v>654</v>
      </c>
      <c r="W1657" s="85" t="s">
        <v>657</v>
      </c>
      <c r="X1657" s="85" t="s">
        <v>330</v>
      </c>
      <c r="Z1657" s="42" t="s">
        <v>2215</v>
      </c>
      <c r="AA1657"/>
    </row>
    <row r="1658" spans="1:27" s="39" customFormat="1" x14ac:dyDescent="0.35">
      <c r="A1658" s="85" t="s">
        <v>811</v>
      </c>
      <c r="B1658" s="87">
        <v>51107</v>
      </c>
      <c r="C1658" s="87" t="s">
        <v>10</v>
      </c>
      <c r="D1658" s="86">
        <v>0.40069399999999999</v>
      </c>
      <c r="E1658" s="86">
        <f>SUMIFS('Burning_No Wildfires'!D:D, 'Burning_No Wildfires'!F:F, Z1658)</f>
        <v>0.40069399999999999</v>
      </c>
      <c r="F1658" s="86">
        <f>SUMIFS('Burning_No Wildfires'!E:E, 'Burning_No Wildfires'!F:F, Z1658)</f>
        <v>1.0977917808219178E-3</v>
      </c>
      <c r="G1658" s="122">
        <f t="shared" si="99"/>
        <v>2.7397260273972603E-3</v>
      </c>
      <c r="H1658" s="122">
        <v>0.40069399999999999</v>
      </c>
      <c r="I1658" s="86">
        <f t="shared" si="97"/>
        <v>1.0977917808219178E-3</v>
      </c>
      <c r="J1658" s="122">
        <v>0.40069399999999999</v>
      </c>
      <c r="K1658" s="86">
        <f t="shared" si="98"/>
        <v>1.0977917808219178E-3</v>
      </c>
      <c r="L1658" s="122" t="str" cm="1">
        <f t="array" ref="L1658">_xlfn.SWITCH(A1658,
    "District of Columbia", _xlfn.XLOOKUP(R1658, '2015 O3 Growth Surrogates'!A:A, '2015 O3 Growth Surrogates'!H:H),
    "Maryland", _xlfn.XLOOKUP(R1658, '2015 O3 Growth Surrogates'!A:A, '2015 O3 Growth Surrogates'!I:I),
    "Virginia", _xlfn.XLOOKUP(R1658, '2015 O3 Growth Surrogates'!A:A, '2015 O3 Growth Surrogates'!J:J)
)</f>
        <v>No Growth</v>
      </c>
      <c r="M1658" s="133" cm="1">
        <f t="array" ref="M1658">_xlfn.SWITCH(L1658,
"Employment", INDEX('Coop GFs_CFs'!C:D, MATCH(B1658,'Coop GFs_CFs'!B:B,0),1),
"Population", INDEX('Coop GFs_CFs'!E:F, MATCH(B1658,'Coop GFs_CFs'!B:B,0),1),
"Household", INDEX('Coop GFs_CFs'!G:H, MATCH(B1658,'Coop GFs_CFs'!B:B,0),1),
"VMT", INDEX('Coop GFs_CFs'!I:J, MATCH(B1658,'Coop GFs_CFs'!B:B,0),1),
"Lane Mile", INDEX('Coop GFs_CFs'!K:L, MATCH(B1658,'Coop GFs_CFs'!B:B,0),1),
"Gas Sales", INDEX('Coop GFs_CFs'!M:N, MATCH(B1658,'Coop GFs_CFs'!B:B,0),1),
"No Growth", INDEX('Coop GFs_CFs'!O:P, MATCH(B1658,'Coop GFs_CFs'!B:B,0),1)
)</f>
        <v>1</v>
      </c>
      <c r="N1658" s="133" cm="1">
        <f t="array" ref="N1658">_xlfn.SWITCH(L1658,
"Employment", INDEX('Coop GFs_CFs'!C:D, MATCH(B1658,'Coop GFs_CFs'!B:B,0),2),
"Population", INDEX('Coop GFs_CFs'!E:F, MATCH(B1658,'Coop GFs_CFs'!B:B,0),2),
"Household", INDEX('Coop GFs_CFs'!G:H, MATCH(B1658,'Coop GFs_CFs'!B:B,0),2),
"VMT", INDEX('Coop GFs_CFs'!I:J, MATCH(B1658,'Coop GFs_CFs'!B:B,0),2),
"Lane Mile", INDEX('Coop GFs_CFs'!K:L, MATCH(B1658,'Coop GFs_CFs'!B:B,0),2),
"Gas Sales", INDEX('Coop GFs_CFs'!M:N, MATCH(B1658,'Coop GFs_CFs'!B:B,0),2),
"No Growth", INDEX('Coop GFs_CFs'!O:P, MATCH(B1658,'Coop GFs_CFs'!B:B,0),2)
)</f>
        <v>1</v>
      </c>
      <c r="O1658" s="133"/>
      <c r="P1658" s="86">
        <f t="shared" si="95"/>
        <v>1.0977917808219178E-3</v>
      </c>
      <c r="Q1658" s="86">
        <f t="shared" si="96"/>
        <v>1.0977917808219178E-3</v>
      </c>
      <c r="R1658" s="156" t="s">
        <v>656</v>
      </c>
      <c r="S1658" s="85" t="s">
        <v>652</v>
      </c>
      <c r="T1658" s="85" t="s">
        <v>342</v>
      </c>
      <c r="U1658" s="85" t="s">
        <v>653</v>
      </c>
      <c r="V1658" s="85" t="s">
        <v>654</v>
      </c>
      <c r="W1658" s="85" t="s">
        <v>657</v>
      </c>
      <c r="X1658" s="85" t="s">
        <v>330</v>
      </c>
      <c r="Z1658" s="42" t="s">
        <v>2212</v>
      </c>
      <c r="AA1658"/>
    </row>
    <row r="1659" spans="1:27" s="39" customFormat="1" x14ac:dyDescent="0.35">
      <c r="A1659" s="85" t="s">
        <v>811</v>
      </c>
      <c r="B1659" s="87">
        <v>51107</v>
      </c>
      <c r="C1659" s="87" t="s">
        <v>12</v>
      </c>
      <c r="D1659" s="86">
        <v>1.1637649999999999</v>
      </c>
      <c r="E1659" s="86">
        <f>SUMIFS('Burning_No Wildfires'!D:D, 'Burning_No Wildfires'!F:F, Z1659)</f>
        <v>1.1637649999999999</v>
      </c>
      <c r="F1659" s="86">
        <f>SUMIFS('Burning_No Wildfires'!E:E, 'Burning_No Wildfires'!F:F, Z1659)</f>
        <v>3.1883972602739724E-3</v>
      </c>
      <c r="G1659" s="122">
        <f t="shared" si="99"/>
        <v>2.7397260273972603E-3</v>
      </c>
      <c r="H1659" s="122">
        <v>1.1637649999999999</v>
      </c>
      <c r="I1659" s="86">
        <f t="shared" si="97"/>
        <v>3.1883972602739724E-3</v>
      </c>
      <c r="J1659" s="122">
        <v>1.1637649999999999</v>
      </c>
      <c r="K1659" s="86">
        <f t="shared" si="98"/>
        <v>3.1883972602739724E-3</v>
      </c>
      <c r="L1659" s="122" t="str" cm="1">
        <f t="array" ref="L1659">_xlfn.SWITCH(A1659,
    "District of Columbia", _xlfn.XLOOKUP(R1659, '2015 O3 Growth Surrogates'!A:A, '2015 O3 Growth Surrogates'!H:H),
    "Maryland", _xlfn.XLOOKUP(R1659, '2015 O3 Growth Surrogates'!A:A, '2015 O3 Growth Surrogates'!I:I),
    "Virginia", _xlfn.XLOOKUP(R1659, '2015 O3 Growth Surrogates'!A:A, '2015 O3 Growth Surrogates'!J:J)
)</f>
        <v>No Growth</v>
      </c>
      <c r="M1659" s="133" cm="1">
        <f t="array" ref="M1659">_xlfn.SWITCH(L1659,
"Employment", INDEX('Coop GFs_CFs'!C:D, MATCH(B1659,'Coop GFs_CFs'!B:B,0),1),
"Population", INDEX('Coop GFs_CFs'!E:F, MATCH(B1659,'Coop GFs_CFs'!B:B,0),1),
"Household", INDEX('Coop GFs_CFs'!G:H, MATCH(B1659,'Coop GFs_CFs'!B:B,0),1),
"VMT", INDEX('Coop GFs_CFs'!I:J, MATCH(B1659,'Coop GFs_CFs'!B:B,0),1),
"Lane Mile", INDEX('Coop GFs_CFs'!K:L, MATCH(B1659,'Coop GFs_CFs'!B:B,0),1),
"Gas Sales", INDEX('Coop GFs_CFs'!M:N, MATCH(B1659,'Coop GFs_CFs'!B:B,0),1),
"No Growth", INDEX('Coop GFs_CFs'!O:P, MATCH(B1659,'Coop GFs_CFs'!B:B,0),1)
)</f>
        <v>1</v>
      </c>
      <c r="N1659" s="133" cm="1">
        <f t="array" ref="N1659">_xlfn.SWITCH(L1659,
"Employment", INDEX('Coop GFs_CFs'!C:D, MATCH(B1659,'Coop GFs_CFs'!B:B,0),2),
"Population", INDEX('Coop GFs_CFs'!E:F, MATCH(B1659,'Coop GFs_CFs'!B:B,0),2),
"Household", INDEX('Coop GFs_CFs'!G:H, MATCH(B1659,'Coop GFs_CFs'!B:B,0),2),
"VMT", INDEX('Coop GFs_CFs'!I:J, MATCH(B1659,'Coop GFs_CFs'!B:B,0),2),
"Lane Mile", INDEX('Coop GFs_CFs'!K:L, MATCH(B1659,'Coop GFs_CFs'!B:B,0),2),
"Gas Sales", INDEX('Coop GFs_CFs'!M:N, MATCH(B1659,'Coop GFs_CFs'!B:B,0),2),
"No Growth", INDEX('Coop GFs_CFs'!O:P, MATCH(B1659,'Coop GFs_CFs'!B:B,0),2)
)</f>
        <v>1</v>
      </c>
      <c r="O1659" s="133"/>
      <c r="P1659" s="86">
        <f t="shared" si="95"/>
        <v>3.1883972602739724E-3</v>
      </c>
      <c r="Q1659" s="86">
        <f t="shared" si="96"/>
        <v>3.1883972602739724E-3</v>
      </c>
      <c r="R1659" s="156" t="s">
        <v>656</v>
      </c>
      <c r="S1659" s="85" t="s">
        <v>652</v>
      </c>
      <c r="T1659" s="85" t="s">
        <v>342</v>
      </c>
      <c r="U1659" s="85" t="s">
        <v>653</v>
      </c>
      <c r="V1659" s="85" t="s">
        <v>654</v>
      </c>
      <c r="W1659" s="85" t="s">
        <v>657</v>
      </c>
      <c r="X1659" s="85" t="s">
        <v>330</v>
      </c>
      <c r="Z1659" s="42" t="s">
        <v>2216</v>
      </c>
      <c r="AA1659"/>
    </row>
    <row r="1660" spans="1:27" s="39" customFormat="1" x14ac:dyDescent="0.35">
      <c r="A1660" s="85" t="s">
        <v>811</v>
      </c>
      <c r="B1660" s="87">
        <v>51153</v>
      </c>
      <c r="C1660" s="87" t="s">
        <v>10</v>
      </c>
      <c r="D1660" s="86">
        <v>1.2020820000000001</v>
      </c>
      <c r="E1660" s="86">
        <f>SUMIFS('Burning_No Wildfires'!D:D, 'Burning_No Wildfires'!F:F, Z1660)</f>
        <v>1.2020820000000001</v>
      </c>
      <c r="F1660" s="86">
        <f>SUMIFS('Burning_No Wildfires'!E:E, 'Burning_No Wildfires'!F:F, Z1660)</f>
        <v>3.2933753424657535E-3</v>
      </c>
      <c r="G1660" s="122">
        <f t="shared" si="99"/>
        <v>2.7397260273972603E-3</v>
      </c>
      <c r="H1660" s="122">
        <v>1.2020820000000001</v>
      </c>
      <c r="I1660" s="86">
        <f t="shared" si="97"/>
        <v>3.2933753424657535E-3</v>
      </c>
      <c r="J1660" s="122">
        <v>1.2020820000000001</v>
      </c>
      <c r="K1660" s="86">
        <f t="shared" si="98"/>
        <v>3.2933753424657535E-3</v>
      </c>
      <c r="L1660" s="122" t="str" cm="1">
        <f t="array" ref="L1660">_xlfn.SWITCH(A1660,
    "District of Columbia", _xlfn.XLOOKUP(R1660, '2015 O3 Growth Surrogates'!A:A, '2015 O3 Growth Surrogates'!H:H),
    "Maryland", _xlfn.XLOOKUP(R1660, '2015 O3 Growth Surrogates'!A:A, '2015 O3 Growth Surrogates'!I:I),
    "Virginia", _xlfn.XLOOKUP(R1660, '2015 O3 Growth Surrogates'!A:A, '2015 O3 Growth Surrogates'!J:J)
)</f>
        <v>No Growth</v>
      </c>
      <c r="M1660" s="133" cm="1">
        <f t="array" ref="M1660">_xlfn.SWITCH(L1660,
"Employment", INDEX('Coop GFs_CFs'!C:D, MATCH(B1660,'Coop GFs_CFs'!B:B,0),1),
"Population", INDEX('Coop GFs_CFs'!E:F, MATCH(B1660,'Coop GFs_CFs'!B:B,0),1),
"Household", INDEX('Coop GFs_CFs'!G:H, MATCH(B1660,'Coop GFs_CFs'!B:B,0),1),
"VMT", INDEX('Coop GFs_CFs'!I:J, MATCH(B1660,'Coop GFs_CFs'!B:B,0),1),
"Lane Mile", INDEX('Coop GFs_CFs'!K:L, MATCH(B1660,'Coop GFs_CFs'!B:B,0),1),
"Gas Sales", INDEX('Coop GFs_CFs'!M:N, MATCH(B1660,'Coop GFs_CFs'!B:B,0),1),
"No Growth", INDEX('Coop GFs_CFs'!O:P, MATCH(B1660,'Coop GFs_CFs'!B:B,0),1)
)</f>
        <v>1</v>
      </c>
      <c r="N1660" s="133" cm="1">
        <f t="array" ref="N1660">_xlfn.SWITCH(L1660,
"Employment", INDEX('Coop GFs_CFs'!C:D, MATCH(B1660,'Coop GFs_CFs'!B:B,0),2),
"Population", INDEX('Coop GFs_CFs'!E:F, MATCH(B1660,'Coop GFs_CFs'!B:B,0),2),
"Household", INDEX('Coop GFs_CFs'!G:H, MATCH(B1660,'Coop GFs_CFs'!B:B,0),2),
"VMT", INDEX('Coop GFs_CFs'!I:J, MATCH(B1660,'Coop GFs_CFs'!B:B,0),2),
"Lane Mile", INDEX('Coop GFs_CFs'!K:L, MATCH(B1660,'Coop GFs_CFs'!B:B,0),2),
"Gas Sales", INDEX('Coop GFs_CFs'!M:N, MATCH(B1660,'Coop GFs_CFs'!B:B,0),2),
"No Growth", INDEX('Coop GFs_CFs'!O:P, MATCH(B1660,'Coop GFs_CFs'!B:B,0),2)
)</f>
        <v>1</v>
      </c>
      <c r="O1660" s="133"/>
      <c r="P1660" s="86">
        <f t="shared" si="95"/>
        <v>3.2933753424657535E-3</v>
      </c>
      <c r="Q1660" s="86">
        <f t="shared" si="96"/>
        <v>3.2933753424657535E-3</v>
      </c>
      <c r="R1660" s="156" t="s">
        <v>656</v>
      </c>
      <c r="S1660" s="85" t="s">
        <v>652</v>
      </c>
      <c r="T1660" s="85" t="s">
        <v>342</v>
      </c>
      <c r="U1660" s="85" t="s">
        <v>653</v>
      </c>
      <c r="V1660" s="85" t="s">
        <v>654</v>
      </c>
      <c r="W1660" s="85" t="s">
        <v>657</v>
      </c>
      <c r="X1660" s="85" t="s">
        <v>330</v>
      </c>
      <c r="Z1660" s="42" t="s">
        <v>2213</v>
      </c>
      <c r="AA1660"/>
    </row>
    <row r="1661" spans="1:27" s="39" customFormat="1" x14ac:dyDescent="0.35">
      <c r="A1661" s="85" t="s">
        <v>811</v>
      </c>
      <c r="B1661" s="87">
        <v>51153</v>
      </c>
      <c r="C1661" s="87" t="s">
        <v>12</v>
      </c>
      <c r="D1661" s="86">
        <v>3.491295</v>
      </c>
      <c r="E1661" s="86">
        <f>SUMIFS('Burning_No Wildfires'!D:D, 'Burning_No Wildfires'!F:F, Z1661)</f>
        <v>3.491295</v>
      </c>
      <c r="F1661" s="86">
        <f>SUMIFS('Burning_No Wildfires'!E:E, 'Burning_No Wildfires'!F:F, Z1661)</f>
        <v>9.5651917808219182E-3</v>
      </c>
      <c r="G1661" s="122">
        <f t="shared" si="99"/>
        <v>2.7397260273972603E-3</v>
      </c>
      <c r="H1661" s="122">
        <v>3.491295</v>
      </c>
      <c r="I1661" s="86">
        <f t="shared" si="97"/>
        <v>9.5651917808219182E-3</v>
      </c>
      <c r="J1661" s="122">
        <v>3.491295</v>
      </c>
      <c r="K1661" s="86">
        <f t="shared" si="98"/>
        <v>9.5651917808219182E-3</v>
      </c>
      <c r="L1661" s="122" t="str" cm="1">
        <f t="array" ref="L1661">_xlfn.SWITCH(A1661,
    "District of Columbia", _xlfn.XLOOKUP(R1661, '2015 O3 Growth Surrogates'!A:A, '2015 O3 Growth Surrogates'!H:H),
    "Maryland", _xlfn.XLOOKUP(R1661, '2015 O3 Growth Surrogates'!A:A, '2015 O3 Growth Surrogates'!I:I),
    "Virginia", _xlfn.XLOOKUP(R1661, '2015 O3 Growth Surrogates'!A:A, '2015 O3 Growth Surrogates'!J:J)
)</f>
        <v>No Growth</v>
      </c>
      <c r="M1661" s="133" cm="1">
        <f t="array" ref="M1661">_xlfn.SWITCH(L1661,
"Employment", INDEX('Coop GFs_CFs'!C:D, MATCH(B1661,'Coop GFs_CFs'!B:B,0),1),
"Population", INDEX('Coop GFs_CFs'!E:F, MATCH(B1661,'Coop GFs_CFs'!B:B,0),1),
"Household", INDEX('Coop GFs_CFs'!G:H, MATCH(B1661,'Coop GFs_CFs'!B:B,0),1),
"VMT", INDEX('Coop GFs_CFs'!I:J, MATCH(B1661,'Coop GFs_CFs'!B:B,0),1),
"Lane Mile", INDEX('Coop GFs_CFs'!K:L, MATCH(B1661,'Coop GFs_CFs'!B:B,0),1),
"Gas Sales", INDEX('Coop GFs_CFs'!M:N, MATCH(B1661,'Coop GFs_CFs'!B:B,0),1),
"No Growth", INDEX('Coop GFs_CFs'!O:P, MATCH(B1661,'Coop GFs_CFs'!B:B,0),1)
)</f>
        <v>1</v>
      </c>
      <c r="N1661" s="133" cm="1">
        <f t="array" ref="N1661">_xlfn.SWITCH(L1661,
"Employment", INDEX('Coop GFs_CFs'!C:D, MATCH(B1661,'Coop GFs_CFs'!B:B,0),2),
"Population", INDEX('Coop GFs_CFs'!E:F, MATCH(B1661,'Coop GFs_CFs'!B:B,0),2),
"Household", INDEX('Coop GFs_CFs'!G:H, MATCH(B1661,'Coop GFs_CFs'!B:B,0),2),
"VMT", INDEX('Coop GFs_CFs'!I:J, MATCH(B1661,'Coop GFs_CFs'!B:B,0),2),
"Lane Mile", INDEX('Coop GFs_CFs'!K:L, MATCH(B1661,'Coop GFs_CFs'!B:B,0),2),
"Gas Sales", INDEX('Coop GFs_CFs'!M:N, MATCH(B1661,'Coop GFs_CFs'!B:B,0),2),
"No Growth", INDEX('Coop GFs_CFs'!O:P, MATCH(B1661,'Coop GFs_CFs'!B:B,0),2)
)</f>
        <v>1</v>
      </c>
      <c r="O1661" s="133"/>
      <c r="P1661" s="86">
        <f t="shared" si="95"/>
        <v>9.5651917808219182E-3</v>
      </c>
      <c r="Q1661" s="86">
        <f t="shared" si="96"/>
        <v>9.5651917808219182E-3</v>
      </c>
      <c r="R1661" s="156" t="s">
        <v>656</v>
      </c>
      <c r="S1661" s="85" t="s">
        <v>652</v>
      </c>
      <c r="T1661" s="85" t="s">
        <v>342</v>
      </c>
      <c r="U1661" s="85" t="s">
        <v>653</v>
      </c>
      <c r="V1661" s="85" t="s">
        <v>654</v>
      </c>
      <c r="W1661" s="85" t="s">
        <v>657</v>
      </c>
      <c r="X1661" s="85" t="s">
        <v>330</v>
      </c>
      <c r="Z1661" s="42" t="s">
        <v>2217</v>
      </c>
      <c r="AA1661"/>
    </row>
    <row r="1662" spans="1:27" s="39" customFormat="1" x14ac:dyDescent="0.35">
      <c r="A1662" s="85" t="s">
        <v>497</v>
      </c>
      <c r="B1662" s="87">
        <v>24021</v>
      </c>
      <c r="C1662" s="87" t="s">
        <v>10</v>
      </c>
      <c r="D1662" s="86">
        <v>0.18299499999999999</v>
      </c>
      <c r="E1662" s="86">
        <f>SUMIFS('Burning_No Wildfires'!D:D, 'Burning_No Wildfires'!F:F, Z1662)</f>
        <v>0.18299499999999999</v>
      </c>
      <c r="F1662" s="86">
        <f>SUMIFS('Burning_No Wildfires'!E:E, 'Burning_No Wildfires'!F:F, Z1662)</f>
        <v>5.0135616438356167E-4</v>
      </c>
      <c r="G1662" s="122">
        <f t="shared" si="99"/>
        <v>2.7397260273972607E-3</v>
      </c>
      <c r="H1662" s="122">
        <v>0.18299499999999999</v>
      </c>
      <c r="I1662" s="86">
        <f t="shared" si="97"/>
        <v>5.0135616438356167E-4</v>
      </c>
      <c r="J1662" s="122">
        <v>0.18299499999999999</v>
      </c>
      <c r="K1662" s="86">
        <f t="shared" si="98"/>
        <v>5.0135616438356167E-4</v>
      </c>
      <c r="L1662" s="122" t="str" cm="1">
        <f t="array" ref="L1662">_xlfn.SWITCH(A1662,
    "District of Columbia", _xlfn.XLOOKUP(R1662, '2015 O3 Growth Surrogates'!A:A, '2015 O3 Growth Surrogates'!H:H),
    "Maryland", _xlfn.XLOOKUP(R1662, '2015 O3 Growth Surrogates'!A:A, '2015 O3 Growth Surrogates'!I:I),
    "Virginia", _xlfn.XLOOKUP(R1662, '2015 O3 Growth Surrogates'!A:A, '2015 O3 Growth Surrogates'!J:J)
)</f>
        <v>No Growth</v>
      </c>
      <c r="M1662" s="133" cm="1">
        <f t="array" ref="M1662">_xlfn.SWITCH(L1662,
"Employment", INDEX('Coop GFs_CFs'!C:D, MATCH(B1662,'Coop GFs_CFs'!B:B,0),1),
"Population", INDEX('Coop GFs_CFs'!E:F, MATCH(B1662,'Coop GFs_CFs'!B:B,0),1),
"Household", INDEX('Coop GFs_CFs'!G:H, MATCH(B1662,'Coop GFs_CFs'!B:B,0),1),
"VMT", INDEX('Coop GFs_CFs'!I:J, MATCH(B1662,'Coop GFs_CFs'!B:B,0),1),
"Lane Mile", INDEX('Coop GFs_CFs'!K:L, MATCH(B1662,'Coop GFs_CFs'!B:B,0),1),
"Gas Sales", INDEX('Coop GFs_CFs'!M:N, MATCH(B1662,'Coop GFs_CFs'!B:B,0),1),
"No Growth", INDEX('Coop GFs_CFs'!O:P, MATCH(B1662,'Coop GFs_CFs'!B:B,0),1)
)</f>
        <v>1</v>
      </c>
      <c r="N1662" s="133" cm="1">
        <f t="array" ref="N1662">_xlfn.SWITCH(L1662,
"Employment", INDEX('Coop GFs_CFs'!C:D, MATCH(B1662,'Coop GFs_CFs'!B:B,0),2),
"Population", INDEX('Coop GFs_CFs'!E:F, MATCH(B1662,'Coop GFs_CFs'!B:B,0),2),
"Household", INDEX('Coop GFs_CFs'!G:H, MATCH(B1662,'Coop GFs_CFs'!B:B,0),2),
"VMT", INDEX('Coop GFs_CFs'!I:J, MATCH(B1662,'Coop GFs_CFs'!B:B,0),2),
"Lane Mile", INDEX('Coop GFs_CFs'!K:L, MATCH(B1662,'Coop GFs_CFs'!B:B,0),2),
"Gas Sales", INDEX('Coop GFs_CFs'!M:N, MATCH(B1662,'Coop GFs_CFs'!B:B,0),2),
"No Growth", INDEX('Coop GFs_CFs'!O:P, MATCH(B1662,'Coop GFs_CFs'!B:B,0),2)
)</f>
        <v>1</v>
      </c>
      <c r="O1662" s="133"/>
      <c r="P1662" s="86">
        <f t="shared" si="95"/>
        <v>5.0135616438356167E-4</v>
      </c>
      <c r="Q1662" s="86">
        <f t="shared" si="96"/>
        <v>5.0135616438356167E-4</v>
      </c>
      <c r="R1662" s="156" t="s">
        <v>801</v>
      </c>
      <c r="S1662" s="85" t="s">
        <v>652</v>
      </c>
      <c r="T1662" s="85" t="s">
        <v>342</v>
      </c>
      <c r="U1662" s="85" t="s">
        <v>653</v>
      </c>
      <c r="V1662" s="85" t="s">
        <v>654</v>
      </c>
      <c r="W1662" s="85" t="s">
        <v>802</v>
      </c>
      <c r="X1662" s="85" t="s">
        <v>330</v>
      </c>
      <c r="Z1662" s="42" t="s">
        <v>2218</v>
      </c>
      <c r="AA1662"/>
    </row>
    <row r="1663" spans="1:27" s="39" customFormat="1" x14ac:dyDescent="0.35">
      <c r="A1663" s="85" t="s">
        <v>497</v>
      </c>
      <c r="B1663" s="87">
        <v>24021</v>
      </c>
      <c r="C1663" s="87" t="s">
        <v>12</v>
      </c>
      <c r="D1663" s="86">
        <v>0.60404899999999995</v>
      </c>
      <c r="E1663" s="86">
        <f>SUMIFS('Burning_No Wildfires'!D:D, 'Burning_No Wildfires'!F:F, Z1663)</f>
        <v>0.60404899999999995</v>
      </c>
      <c r="F1663" s="86">
        <f>SUMIFS('Burning_No Wildfires'!E:E, 'Burning_No Wildfires'!F:F, Z1663)</f>
        <v>1.6549287671232876E-3</v>
      </c>
      <c r="G1663" s="122">
        <f t="shared" si="99"/>
        <v>2.7397260273972603E-3</v>
      </c>
      <c r="H1663" s="122">
        <v>0.60404899999999995</v>
      </c>
      <c r="I1663" s="86">
        <f t="shared" si="97"/>
        <v>1.6549287671232876E-3</v>
      </c>
      <c r="J1663" s="122">
        <v>0.60404899999999995</v>
      </c>
      <c r="K1663" s="86">
        <f t="shared" si="98"/>
        <v>1.6549287671232876E-3</v>
      </c>
      <c r="L1663" s="122" t="str" cm="1">
        <f t="array" ref="L1663">_xlfn.SWITCH(A1663,
    "District of Columbia", _xlfn.XLOOKUP(R1663, '2015 O3 Growth Surrogates'!A:A, '2015 O3 Growth Surrogates'!H:H),
    "Maryland", _xlfn.XLOOKUP(R1663, '2015 O3 Growth Surrogates'!A:A, '2015 O3 Growth Surrogates'!I:I),
    "Virginia", _xlfn.XLOOKUP(R1663, '2015 O3 Growth Surrogates'!A:A, '2015 O3 Growth Surrogates'!J:J)
)</f>
        <v>No Growth</v>
      </c>
      <c r="M1663" s="133" cm="1">
        <f t="array" ref="M1663">_xlfn.SWITCH(L1663,
"Employment", INDEX('Coop GFs_CFs'!C:D, MATCH(B1663,'Coop GFs_CFs'!B:B,0),1),
"Population", INDEX('Coop GFs_CFs'!E:F, MATCH(B1663,'Coop GFs_CFs'!B:B,0),1),
"Household", INDEX('Coop GFs_CFs'!G:H, MATCH(B1663,'Coop GFs_CFs'!B:B,0),1),
"VMT", INDEX('Coop GFs_CFs'!I:J, MATCH(B1663,'Coop GFs_CFs'!B:B,0),1),
"Lane Mile", INDEX('Coop GFs_CFs'!K:L, MATCH(B1663,'Coop GFs_CFs'!B:B,0),1),
"Gas Sales", INDEX('Coop GFs_CFs'!M:N, MATCH(B1663,'Coop GFs_CFs'!B:B,0),1),
"No Growth", INDEX('Coop GFs_CFs'!O:P, MATCH(B1663,'Coop GFs_CFs'!B:B,0),1)
)</f>
        <v>1</v>
      </c>
      <c r="N1663" s="133" cm="1">
        <f t="array" ref="N1663">_xlfn.SWITCH(L1663,
"Employment", INDEX('Coop GFs_CFs'!C:D, MATCH(B1663,'Coop GFs_CFs'!B:B,0),2),
"Population", INDEX('Coop GFs_CFs'!E:F, MATCH(B1663,'Coop GFs_CFs'!B:B,0),2),
"Household", INDEX('Coop GFs_CFs'!G:H, MATCH(B1663,'Coop GFs_CFs'!B:B,0),2),
"VMT", INDEX('Coop GFs_CFs'!I:J, MATCH(B1663,'Coop GFs_CFs'!B:B,0),2),
"Lane Mile", INDEX('Coop GFs_CFs'!K:L, MATCH(B1663,'Coop GFs_CFs'!B:B,0),2),
"Gas Sales", INDEX('Coop GFs_CFs'!M:N, MATCH(B1663,'Coop GFs_CFs'!B:B,0),2),
"No Growth", INDEX('Coop GFs_CFs'!O:P, MATCH(B1663,'Coop GFs_CFs'!B:B,0),2)
)</f>
        <v>1</v>
      </c>
      <c r="O1663" s="133"/>
      <c r="P1663" s="86">
        <f t="shared" si="95"/>
        <v>1.6549287671232876E-3</v>
      </c>
      <c r="Q1663" s="86">
        <f t="shared" si="96"/>
        <v>1.6549287671232876E-3</v>
      </c>
      <c r="R1663" s="156" t="s">
        <v>801</v>
      </c>
      <c r="S1663" s="85" t="s">
        <v>652</v>
      </c>
      <c r="T1663" s="85" t="s">
        <v>342</v>
      </c>
      <c r="U1663" s="85" t="s">
        <v>653</v>
      </c>
      <c r="V1663" s="85" t="s">
        <v>654</v>
      </c>
      <c r="W1663" s="85" t="s">
        <v>802</v>
      </c>
      <c r="X1663" s="85" t="s">
        <v>330</v>
      </c>
      <c r="Z1663" s="42" t="s">
        <v>2219</v>
      </c>
      <c r="AA1663"/>
    </row>
    <row r="1664" spans="1:27" s="39" customFormat="1" x14ac:dyDescent="0.35">
      <c r="A1664" s="85" t="s">
        <v>811</v>
      </c>
      <c r="B1664" s="87">
        <v>51107</v>
      </c>
      <c r="C1664" s="87" t="s">
        <v>10</v>
      </c>
      <c r="D1664" s="86">
        <v>0.29217799999999999</v>
      </c>
      <c r="E1664" s="86">
        <f>SUMIFS('Burning_No Wildfires'!D:D, 'Burning_No Wildfires'!F:F, Z1664)</f>
        <v>0.29217799999999999</v>
      </c>
      <c r="F1664" s="86">
        <f>SUMIFS('Burning_No Wildfires'!E:E, 'Burning_No Wildfires'!F:F, Z1664)</f>
        <v>8.0048767123287669E-4</v>
      </c>
      <c r="G1664" s="122">
        <f t="shared" si="99"/>
        <v>2.7397260273972603E-3</v>
      </c>
      <c r="H1664" s="122">
        <v>0.29217799999999999</v>
      </c>
      <c r="I1664" s="86">
        <f t="shared" si="97"/>
        <v>8.0048767123287669E-4</v>
      </c>
      <c r="J1664" s="122">
        <v>0.29217799999999999</v>
      </c>
      <c r="K1664" s="86">
        <f t="shared" si="98"/>
        <v>8.0048767123287669E-4</v>
      </c>
      <c r="L1664" s="122" t="str" cm="1">
        <f t="array" ref="L1664">_xlfn.SWITCH(A1664,
    "District of Columbia", _xlfn.XLOOKUP(R1664, '2015 O3 Growth Surrogates'!A:A, '2015 O3 Growth Surrogates'!H:H),
    "Maryland", _xlfn.XLOOKUP(R1664, '2015 O3 Growth Surrogates'!A:A, '2015 O3 Growth Surrogates'!I:I),
    "Virginia", _xlfn.XLOOKUP(R1664, '2015 O3 Growth Surrogates'!A:A, '2015 O3 Growth Surrogates'!J:J)
)</f>
        <v>No Growth</v>
      </c>
      <c r="M1664" s="133" cm="1">
        <f t="array" ref="M1664">_xlfn.SWITCH(L1664,
"Employment", INDEX('Coop GFs_CFs'!C:D, MATCH(B1664,'Coop GFs_CFs'!B:B,0),1),
"Population", INDEX('Coop GFs_CFs'!E:F, MATCH(B1664,'Coop GFs_CFs'!B:B,0),1),
"Household", INDEX('Coop GFs_CFs'!G:H, MATCH(B1664,'Coop GFs_CFs'!B:B,0),1),
"VMT", INDEX('Coop GFs_CFs'!I:J, MATCH(B1664,'Coop GFs_CFs'!B:B,0),1),
"Lane Mile", INDEX('Coop GFs_CFs'!K:L, MATCH(B1664,'Coop GFs_CFs'!B:B,0),1),
"Gas Sales", INDEX('Coop GFs_CFs'!M:N, MATCH(B1664,'Coop GFs_CFs'!B:B,0),1),
"No Growth", INDEX('Coop GFs_CFs'!O:P, MATCH(B1664,'Coop GFs_CFs'!B:B,0),1)
)</f>
        <v>1</v>
      </c>
      <c r="N1664" s="133" cm="1">
        <f t="array" ref="N1664">_xlfn.SWITCH(L1664,
"Employment", INDEX('Coop GFs_CFs'!C:D, MATCH(B1664,'Coop GFs_CFs'!B:B,0),2),
"Population", INDEX('Coop GFs_CFs'!E:F, MATCH(B1664,'Coop GFs_CFs'!B:B,0),2),
"Household", INDEX('Coop GFs_CFs'!G:H, MATCH(B1664,'Coop GFs_CFs'!B:B,0),2),
"VMT", INDEX('Coop GFs_CFs'!I:J, MATCH(B1664,'Coop GFs_CFs'!B:B,0),2),
"Lane Mile", INDEX('Coop GFs_CFs'!K:L, MATCH(B1664,'Coop GFs_CFs'!B:B,0),2),
"Gas Sales", INDEX('Coop GFs_CFs'!M:N, MATCH(B1664,'Coop GFs_CFs'!B:B,0),2),
"No Growth", INDEX('Coop GFs_CFs'!O:P, MATCH(B1664,'Coop GFs_CFs'!B:B,0),2)
)</f>
        <v>1</v>
      </c>
      <c r="O1664" s="133"/>
      <c r="P1664" s="86">
        <f t="shared" si="95"/>
        <v>8.0048767123287669E-4</v>
      </c>
      <c r="Q1664" s="86">
        <f t="shared" si="96"/>
        <v>8.0048767123287669E-4</v>
      </c>
      <c r="R1664" s="156" t="s">
        <v>923</v>
      </c>
      <c r="S1664" s="85" t="s">
        <v>652</v>
      </c>
      <c r="T1664" s="85" t="s">
        <v>342</v>
      </c>
      <c r="U1664" s="85" t="s">
        <v>653</v>
      </c>
      <c r="V1664" s="85" t="s">
        <v>654</v>
      </c>
      <c r="W1664" s="85" t="s">
        <v>924</v>
      </c>
      <c r="X1664" s="85" t="s">
        <v>330</v>
      </c>
      <c r="Z1664" s="42" t="s">
        <v>2220</v>
      </c>
      <c r="AA1664"/>
    </row>
    <row r="1665" spans="1:27" s="39" customFormat="1" x14ac:dyDescent="0.35">
      <c r="A1665" s="85" t="s">
        <v>811</v>
      </c>
      <c r="B1665" s="87">
        <v>51107</v>
      </c>
      <c r="C1665" s="87" t="s">
        <v>12</v>
      </c>
      <c r="D1665" s="86">
        <v>1.2071620000000001</v>
      </c>
      <c r="E1665" s="86">
        <f>SUMIFS('Burning_No Wildfires'!D:D, 'Burning_No Wildfires'!F:F, Z1665)</f>
        <v>1.2071620000000001</v>
      </c>
      <c r="F1665" s="86">
        <f>SUMIFS('Burning_No Wildfires'!E:E, 'Burning_No Wildfires'!F:F, Z1665)</f>
        <v>3.3072931506849318E-3</v>
      </c>
      <c r="G1665" s="122">
        <f t="shared" si="99"/>
        <v>2.7397260273972603E-3</v>
      </c>
      <c r="H1665" s="122">
        <v>1.2071620000000001</v>
      </c>
      <c r="I1665" s="86">
        <f t="shared" si="97"/>
        <v>3.3072931506849318E-3</v>
      </c>
      <c r="J1665" s="122">
        <v>1.2071620000000001</v>
      </c>
      <c r="K1665" s="86">
        <f t="shared" si="98"/>
        <v>3.3072931506849318E-3</v>
      </c>
      <c r="L1665" s="122" t="str" cm="1">
        <f t="array" ref="L1665">_xlfn.SWITCH(A1665,
    "District of Columbia", _xlfn.XLOOKUP(R1665, '2015 O3 Growth Surrogates'!A:A, '2015 O3 Growth Surrogates'!H:H),
    "Maryland", _xlfn.XLOOKUP(R1665, '2015 O3 Growth Surrogates'!A:A, '2015 O3 Growth Surrogates'!I:I),
    "Virginia", _xlfn.XLOOKUP(R1665, '2015 O3 Growth Surrogates'!A:A, '2015 O3 Growth Surrogates'!J:J)
)</f>
        <v>No Growth</v>
      </c>
      <c r="M1665" s="133" cm="1">
        <f t="array" ref="M1665">_xlfn.SWITCH(L1665,
"Employment", INDEX('Coop GFs_CFs'!C:D, MATCH(B1665,'Coop GFs_CFs'!B:B,0),1),
"Population", INDEX('Coop GFs_CFs'!E:F, MATCH(B1665,'Coop GFs_CFs'!B:B,0),1),
"Household", INDEX('Coop GFs_CFs'!G:H, MATCH(B1665,'Coop GFs_CFs'!B:B,0),1),
"VMT", INDEX('Coop GFs_CFs'!I:J, MATCH(B1665,'Coop GFs_CFs'!B:B,0),1),
"Lane Mile", INDEX('Coop GFs_CFs'!K:L, MATCH(B1665,'Coop GFs_CFs'!B:B,0),1),
"Gas Sales", INDEX('Coop GFs_CFs'!M:N, MATCH(B1665,'Coop GFs_CFs'!B:B,0),1),
"No Growth", INDEX('Coop GFs_CFs'!O:P, MATCH(B1665,'Coop GFs_CFs'!B:B,0),1)
)</f>
        <v>1</v>
      </c>
      <c r="N1665" s="133" cm="1">
        <f t="array" ref="N1665">_xlfn.SWITCH(L1665,
"Employment", INDEX('Coop GFs_CFs'!C:D, MATCH(B1665,'Coop GFs_CFs'!B:B,0),2),
"Population", INDEX('Coop GFs_CFs'!E:F, MATCH(B1665,'Coop GFs_CFs'!B:B,0),2),
"Household", INDEX('Coop GFs_CFs'!G:H, MATCH(B1665,'Coop GFs_CFs'!B:B,0),2),
"VMT", INDEX('Coop GFs_CFs'!I:J, MATCH(B1665,'Coop GFs_CFs'!B:B,0),2),
"Lane Mile", INDEX('Coop GFs_CFs'!K:L, MATCH(B1665,'Coop GFs_CFs'!B:B,0),2),
"Gas Sales", INDEX('Coop GFs_CFs'!M:N, MATCH(B1665,'Coop GFs_CFs'!B:B,0),2),
"No Growth", INDEX('Coop GFs_CFs'!O:P, MATCH(B1665,'Coop GFs_CFs'!B:B,0),2)
)</f>
        <v>1</v>
      </c>
      <c r="O1665" s="133"/>
      <c r="P1665" s="86">
        <f t="shared" si="95"/>
        <v>3.3072931506849318E-3</v>
      </c>
      <c r="Q1665" s="86">
        <f t="shared" si="96"/>
        <v>3.3072931506849318E-3</v>
      </c>
      <c r="R1665" s="156" t="s">
        <v>923</v>
      </c>
      <c r="S1665" s="85" t="s">
        <v>652</v>
      </c>
      <c r="T1665" s="85" t="s">
        <v>342</v>
      </c>
      <c r="U1665" s="85" t="s">
        <v>653</v>
      </c>
      <c r="V1665" s="85" t="s">
        <v>654</v>
      </c>
      <c r="W1665" s="85" t="s">
        <v>924</v>
      </c>
      <c r="X1665" s="85" t="s">
        <v>330</v>
      </c>
      <c r="Z1665" s="42" t="s">
        <v>2221</v>
      </c>
      <c r="AA1665"/>
    </row>
    <row r="1666" spans="1:27" s="39" customFormat="1" x14ac:dyDescent="0.35">
      <c r="A1666" s="85" t="s">
        <v>497</v>
      </c>
      <c r="B1666" s="87">
        <v>24009</v>
      </c>
      <c r="C1666" s="87" t="s">
        <v>12</v>
      </c>
      <c r="D1666" s="86">
        <v>2.0314890000000001</v>
      </c>
      <c r="E1666" s="86">
        <f>SUMIFS('Ratios_MARAMA-VA'!T:T, 'Ratios_MARAMA-VA'!AA:AA, Z1666)</f>
        <v>2.0314889999979702</v>
      </c>
      <c r="F1666" s="86">
        <f>SUMIFS('Ratios_MARAMA-VA'!J:J, 'Ratios_MARAMA-VA'!AA:AA, Z1666)</f>
        <v>7.5293948621092998E-3</v>
      </c>
      <c r="G1666" s="122">
        <f t="shared" si="99"/>
        <v>3.7063429150326795E-3</v>
      </c>
      <c r="H1666" s="122">
        <v>2.3636587335621502</v>
      </c>
      <c r="I1666" s="86">
        <v>8.7605298006931918E-3</v>
      </c>
      <c r="J1666" s="122">
        <v>2.35187855709423</v>
      </c>
      <c r="K1666" s="86">
        <v>8.7168684271034802E-3</v>
      </c>
      <c r="L1666" s="122" t="str" cm="1">
        <f t="array" ref="L1666">_xlfn.SWITCH(A1666,
    "District of Columbia", _xlfn.XLOOKUP(R1666, '2015 O3 Growth Surrogates'!A:A, '2015 O3 Growth Surrogates'!H:H),
    "Maryland", _xlfn.XLOOKUP(R1666, '2015 O3 Growth Surrogates'!A:A, '2015 O3 Growth Surrogates'!I:I),
    "Virginia", _xlfn.XLOOKUP(R1666, '2015 O3 Growth Surrogates'!A:A, '2015 O3 Growth Surrogates'!J:J)
)</f>
        <v>No Growth</v>
      </c>
      <c r="M1666" s="133" cm="1">
        <f t="array" ref="M1666">_xlfn.SWITCH(L1666,
"Employment", INDEX('Coop GFs_CFs'!C:D, MATCH(B1666,'Coop GFs_CFs'!B:B,0),1),
"Population", INDEX('Coop GFs_CFs'!E:F, MATCH(B1666,'Coop GFs_CFs'!B:B,0),1),
"Household", INDEX('Coop GFs_CFs'!G:H, MATCH(B1666,'Coop GFs_CFs'!B:B,0),1),
"VMT", INDEX('Coop GFs_CFs'!I:J, MATCH(B1666,'Coop GFs_CFs'!B:B,0),1),
"Lane Mile", INDEX('Coop GFs_CFs'!K:L, MATCH(B1666,'Coop GFs_CFs'!B:B,0),1),
"Gas Sales", INDEX('Coop GFs_CFs'!M:N, MATCH(B1666,'Coop GFs_CFs'!B:B,0),1),
"No Growth", INDEX('Coop GFs_CFs'!O:P, MATCH(B1666,'Coop GFs_CFs'!B:B,0),1)
)</f>
        <v>1</v>
      </c>
      <c r="N1666" s="133" cm="1">
        <f t="array" ref="N1666">_xlfn.SWITCH(L1666,
"Employment", INDEX('Coop GFs_CFs'!C:D, MATCH(B1666,'Coop GFs_CFs'!B:B,0),2),
"Population", INDEX('Coop GFs_CFs'!E:F, MATCH(B1666,'Coop GFs_CFs'!B:B,0),2),
"Household", INDEX('Coop GFs_CFs'!G:H, MATCH(B1666,'Coop GFs_CFs'!B:B,0),2),
"VMT", INDEX('Coop GFs_CFs'!I:J, MATCH(B1666,'Coop GFs_CFs'!B:B,0),2),
"Lane Mile", INDEX('Coop GFs_CFs'!K:L, MATCH(B1666,'Coop GFs_CFs'!B:B,0),2),
"Gas Sales", INDEX('Coop GFs_CFs'!M:N, MATCH(B1666,'Coop GFs_CFs'!B:B,0),2),
"No Growth", INDEX('Coop GFs_CFs'!O:P, MATCH(B1666,'Coop GFs_CFs'!B:B,0),2)
)</f>
        <v>1</v>
      </c>
      <c r="O1666" s="133"/>
      <c r="P1666" s="86">
        <f t="shared" si="95"/>
        <v>7.5293948621092998E-3</v>
      </c>
      <c r="Q1666" s="86">
        <f t="shared" si="96"/>
        <v>7.5293948621092998E-3</v>
      </c>
      <c r="R1666" s="156" t="s">
        <v>649</v>
      </c>
      <c r="S1666" s="85" t="s">
        <v>341</v>
      </c>
      <c r="T1666" s="85" t="s">
        <v>342</v>
      </c>
      <c r="U1666" s="85" t="s">
        <v>644</v>
      </c>
      <c r="V1666" s="85" t="s">
        <v>645</v>
      </c>
      <c r="W1666" s="85" t="s">
        <v>650</v>
      </c>
      <c r="X1666" s="85" t="s">
        <v>330</v>
      </c>
      <c r="Z1666" s="42" t="s">
        <v>2996</v>
      </c>
      <c r="AA1666"/>
    </row>
    <row r="1667" spans="1:27" s="39" customFormat="1" x14ac:dyDescent="0.35">
      <c r="A1667" s="85" t="s">
        <v>497</v>
      </c>
      <c r="B1667" s="87">
        <v>24017</v>
      </c>
      <c r="C1667" s="87" t="s">
        <v>12</v>
      </c>
      <c r="D1667" s="86">
        <v>3.553048</v>
      </c>
      <c r="E1667" s="86">
        <f>SUMIFS('Ratios_MARAMA-VA'!T:T, 'Ratios_MARAMA-VA'!AA:AA, Z1667)</f>
        <v>3.55304800035174</v>
      </c>
      <c r="F1667" s="86">
        <f>SUMIFS('Ratios_MARAMA-VA'!J:J, 'Ratios_MARAMA-VA'!AA:AA, Z1667)</f>
        <v>1.31459241204781E-2</v>
      </c>
      <c r="G1667" s="122">
        <f t="shared" si="99"/>
        <v>3.69990051335549E-3</v>
      </c>
      <c r="H1667" s="122">
        <v>4.1340085700515798</v>
      </c>
      <c r="I1667" s="86">
        <v>1.5295420430549836E-2</v>
      </c>
      <c r="J1667" s="122">
        <v>4.1134051936912099</v>
      </c>
      <c r="K1667" s="86">
        <v>1.5219189987777246E-2</v>
      </c>
      <c r="L1667" s="122" t="str" cm="1">
        <f t="array" ref="L1667">_xlfn.SWITCH(A1667,
    "District of Columbia", _xlfn.XLOOKUP(R1667, '2015 O3 Growth Surrogates'!A:A, '2015 O3 Growth Surrogates'!H:H),
    "Maryland", _xlfn.XLOOKUP(R1667, '2015 O3 Growth Surrogates'!A:A, '2015 O3 Growth Surrogates'!I:I),
    "Virginia", _xlfn.XLOOKUP(R1667, '2015 O3 Growth Surrogates'!A:A, '2015 O3 Growth Surrogates'!J:J)
)</f>
        <v>No Growth</v>
      </c>
      <c r="M1667" s="133" cm="1">
        <f t="array" ref="M1667">_xlfn.SWITCH(L1667,
"Employment", INDEX('Coop GFs_CFs'!C:D, MATCH(B1667,'Coop GFs_CFs'!B:B,0),1),
"Population", INDEX('Coop GFs_CFs'!E:F, MATCH(B1667,'Coop GFs_CFs'!B:B,0),1),
"Household", INDEX('Coop GFs_CFs'!G:H, MATCH(B1667,'Coop GFs_CFs'!B:B,0),1),
"VMT", INDEX('Coop GFs_CFs'!I:J, MATCH(B1667,'Coop GFs_CFs'!B:B,0),1),
"Lane Mile", INDEX('Coop GFs_CFs'!K:L, MATCH(B1667,'Coop GFs_CFs'!B:B,0),1),
"Gas Sales", INDEX('Coop GFs_CFs'!M:N, MATCH(B1667,'Coop GFs_CFs'!B:B,0),1),
"No Growth", INDEX('Coop GFs_CFs'!O:P, MATCH(B1667,'Coop GFs_CFs'!B:B,0),1)
)</f>
        <v>1</v>
      </c>
      <c r="N1667" s="133" cm="1">
        <f t="array" ref="N1667">_xlfn.SWITCH(L1667,
"Employment", INDEX('Coop GFs_CFs'!C:D, MATCH(B1667,'Coop GFs_CFs'!B:B,0),2),
"Population", INDEX('Coop GFs_CFs'!E:F, MATCH(B1667,'Coop GFs_CFs'!B:B,0),2),
"Household", INDEX('Coop GFs_CFs'!G:H, MATCH(B1667,'Coop GFs_CFs'!B:B,0),2),
"VMT", INDEX('Coop GFs_CFs'!I:J, MATCH(B1667,'Coop GFs_CFs'!B:B,0),2),
"Lane Mile", INDEX('Coop GFs_CFs'!K:L, MATCH(B1667,'Coop GFs_CFs'!B:B,0),2),
"Gas Sales", INDEX('Coop GFs_CFs'!M:N, MATCH(B1667,'Coop GFs_CFs'!B:B,0),2),
"No Growth", INDEX('Coop GFs_CFs'!O:P, MATCH(B1667,'Coop GFs_CFs'!B:B,0),2)
)</f>
        <v>1</v>
      </c>
      <c r="O1667" s="133"/>
      <c r="P1667" s="86">
        <f t="shared" si="95"/>
        <v>1.31459241204781E-2</v>
      </c>
      <c r="Q1667" s="86">
        <f t="shared" si="96"/>
        <v>1.31459241204781E-2</v>
      </c>
      <c r="R1667" s="156" t="s">
        <v>649</v>
      </c>
      <c r="S1667" s="85" t="s">
        <v>341</v>
      </c>
      <c r="T1667" s="85" t="s">
        <v>342</v>
      </c>
      <c r="U1667" s="85" t="s">
        <v>644</v>
      </c>
      <c r="V1667" s="85" t="s">
        <v>645</v>
      </c>
      <c r="W1667" s="85" t="s">
        <v>650</v>
      </c>
      <c r="X1667" s="85" t="s">
        <v>330</v>
      </c>
      <c r="Z1667" s="42" t="s">
        <v>2997</v>
      </c>
      <c r="AA1667"/>
    </row>
    <row r="1668" spans="1:27" s="39" customFormat="1" x14ac:dyDescent="0.35">
      <c r="A1668" s="85" t="s">
        <v>497</v>
      </c>
      <c r="B1668" s="87">
        <v>24021</v>
      </c>
      <c r="C1668" s="87" t="s">
        <v>12</v>
      </c>
      <c r="D1668" s="86">
        <v>155.14009999999999</v>
      </c>
      <c r="E1668" s="86">
        <f>SUMIFS('Ratios_MARAMA-VA'!T:T, 'Ratios_MARAMA-VA'!AA:AA, Z1668)</f>
        <v>155.14009999984401</v>
      </c>
      <c r="F1668" s="86">
        <f>SUMIFS('Ratios_MARAMA-VA'!J:J, 'Ratios_MARAMA-VA'!AA:AA, Z1668)</f>
        <v>0.62454663604356397</v>
      </c>
      <c r="G1668" s="122">
        <f t="shared" si="99"/>
        <v>4.0256944274510067E-3</v>
      </c>
      <c r="H1668" s="122">
        <v>180.50713161169199</v>
      </c>
      <c r="I1668" s="86">
        <v>0.72666655384435386</v>
      </c>
      <c r="J1668" s="122">
        <v>179.607506875723</v>
      </c>
      <c r="K1668" s="86">
        <v>0.72304493955796645</v>
      </c>
      <c r="L1668" s="122" t="str" cm="1">
        <f t="array" ref="L1668">_xlfn.SWITCH(A1668,
    "District of Columbia", _xlfn.XLOOKUP(R1668, '2015 O3 Growth Surrogates'!A:A, '2015 O3 Growth Surrogates'!H:H),
    "Maryland", _xlfn.XLOOKUP(R1668, '2015 O3 Growth Surrogates'!A:A, '2015 O3 Growth Surrogates'!I:I),
    "Virginia", _xlfn.XLOOKUP(R1668, '2015 O3 Growth Surrogates'!A:A, '2015 O3 Growth Surrogates'!J:J)
)</f>
        <v>No Growth</v>
      </c>
      <c r="M1668" s="133" cm="1">
        <f t="array" ref="M1668">_xlfn.SWITCH(L1668,
"Employment", INDEX('Coop GFs_CFs'!C:D, MATCH(B1668,'Coop GFs_CFs'!B:B,0),1),
"Population", INDEX('Coop GFs_CFs'!E:F, MATCH(B1668,'Coop GFs_CFs'!B:B,0),1),
"Household", INDEX('Coop GFs_CFs'!G:H, MATCH(B1668,'Coop GFs_CFs'!B:B,0),1),
"VMT", INDEX('Coop GFs_CFs'!I:J, MATCH(B1668,'Coop GFs_CFs'!B:B,0),1),
"Lane Mile", INDEX('Coop GFs_CFs'!K:L, MATCH(B1668,'Coop GFs_CFs'!B:B,0),1),
"Gas Sales", INDEX('Coop GFs_CFs'!M:N, MATCH(B1668,'Coop GFs_CFs'!B:B,0),1),
"No Growth", INDEX('Coop GFs_CFs'!O:P, MATCH(B1668,'Coop GFs_CFs'!B:B,0),1)
)</f>
        <v>1</v>
      </c>
      <c r="N1668" s="133" cm="1">
        <f t="array" ref="N1668">_xlfn.SWITCH(L1668,
"Employment", INDEX('Coop GFs_CFs'!C:D, MATCH(B1668,'Coop GFs_CFs'!B:B,0),2),
"Population", INDEX('Coop GFs_CFs'!E:F, MATCH(B1668,'Coop GFs_CFs'!B:B,0),2),
"Household", INDEX('Coop GFs_CFs'!G:H, MATCH(B1668,'Coop GFs_CFs'!B:B,0),2),
"VMT", INDEX('Coop GFs_CFs'!I:J, MATCH(B1668,'Coop GFs_CFs'!B:B,0),2),
"Lane Mile", INDEX('Coop GFs_CFs'!K:L, MATCH(B1668,'Coop GFs_CFs'!B:B,0),2),
"Gas Sales", INDEX('Coop GFs_CFs'!M:N, MATCH(B1668,'Coop GFs_CFs'!B:B,0),2),
"No Growth", INDEX('Coop GFs_CFs'!O:P, MATCH(B1668,'Coop GFs_CFs'!B:B,0),2)
)</f>
        <v>1</v>
      </c>
      <c r="O1668" s="133"/>
      <c r="P1668" s="86">
        <f t="shared" si="95"/>
        <v>0.62454663604356397</v>
      </c>
      <c r="Q1668" s="86">
        <f t="shared" si="96"/>
        <v>0.62454663604356397</v>
      </c>
      <c r="R1668" s="156" t="s">
        <v>649</v>
      </c>
      <c r="S1668" s="85" t="s">
        <v>341</v>
      </c>
      <c r="T1668" s="85" t="s">
        <v>342</v>
      </c>
      <c r="U1668" s="85" t="s">
        <v>644</v>
      </c>
      <c r="V1668" s="85" t="s">
        <v>645</v>
      </c>
      <c r="W1668" s="85" t="s">
        <v>650</v>
      </c>
      <c r="X1668" s="85" t="s">
        <v>330</v>
      </c>
      <c r="Z1668" s="42" t="s">
        <v>2998</v>
      </c>
      <c r="AA1668"/>
    </row>
    <row r="1669" spans="1:27" s="39" customFormat="1" x14ac:dyDescent="0.35">
      <c r="A1669" s="85" t="s">
        <v>497</v>
      </c>
      <c r="B1669" s="87">
        <v>24031</v>
      </c>
      <c r="C1669" s="87" t="s">
        <v>12</v>
      </c>
      <c r="D1669" s="86">
        <v>11.534179999999999</v>
      </c>
      <c r="E1669" s="86">
        <f>SUMIFS('Ratios_MARAMA-VA'!T:T, 'Ratios_MARAMA-VA'!AA:AA, Z1669)</f>
        <v>11.534179999988501</v>
      </c>
      <c r="F1669" s="86">
        <f>SUMIFS('Ratios_MARAMA-VA'!J:J, 'Ratios_MARAMA-VA'!AA:AA, Z1669)</f>
        <v>4.3117001370229502E-2</v>
      </c>
      <c r="G1669" s="122">
        <f t="shared" si="99"/>
        <v>3.73819390457514E-3</v>
      </c>
      <c r="H1669" s="122">
        <v>13.420139263110901</v>
      </c>
      <c r="I1669" s="86">
        <v>5.0167082791910678E-2</v>
      </c>
      <c r="J1669" s="122">
        <v>13.3532549847256</v>
      </c>
      <c r="K1669" s="86">
        <v>4.9917056390138846E-2</v>
      </c>
      <c r="L1669" s="122" t="str" cm="1">
        <f t="array" ref="L1669">_xlfn.SWITCH(A1669,
    "District of Columbia", _xlfn.XLOOKUP(R1669, '2015 O3 Growth Surrogates'!A:A, '2015 O3 Growth Surrogates'!H:H),
    "Maryland", _xlfn.XLOOKUP(R1669, '2015 O3 Growth Surrogates'!A:A, '2015 O3 Growth Surrogates'!I:I),
    "Virginia", _xlfn.XLOOKUP(R1669, '2015 O3 Growth Surrogates'!A:A, '2015 O3 Growth Surrogates'!J:J)
)</f>
        <v>No Growth</v>
      </c>
      <c r="M1669" s="133" cm="1">
        <f t="array" ref="M1669">_xlfn.SWITCH(L1669,
"Employment", INDEX('Coop GFs_CFs'!C:D, MATCH(B1669,'Coop GFs_CFs'!B:B,0),1),
"Population", INDEX('Coop GFs_CFs'!E:F, MATCH(B1669,'Coop GFs_CFs'!B:B,0),1),
"Household", INDEX('Coop GFs_CFs'!G:H, MATCH(B1669,'Coop GFs_CFs'!B:B,0),1),
"VMT", INDEX('Coop GFs_CFs'!I:J, MATCH(B1669,'Coop GFs_CFs'!B:B,0),1),
"Lane Mile", INDEX('Coop GFs_CFs'!K:L, MATCH(B1669,'Coop GFs_CFs'!B:B,0),1),
"Gas Sales", INDEX('Coop GFs_CFs'!M:N, MATCH(B1669,'Coop GFs_CFs'!B:B,0),1),
"No Growth", INDEX('Coop GFs_CFs'!O:P, MATCH(B1669,'Coop GFs_CFs'!B:B,0),1)
)</f>
        <v>1</v>
      </c>
      <c r="N1669" s="133" cm="1">
        <f t="array" ref="N1669">_xlfn.SWITCH(L1669,
"Employment", INDEX('Coop GFs_CFs'!C:D, MATCH(B1669,'Coop GFs_CFs'!B:B,0),2),
"Population", INDEX('Coop GFs_CFs'!E:F, MATCH(B1669,'Coop GFs_CFs'!B:B,0),2),
"Household", INDEX('Coop GFs_CFs'!G:H, MATCH(B1669,'Coop GFs_CFs'!B:B,0),2),
"VMT", INDEX('Coop GFs_CFs'!I:J, MATCH(B1669,'Coop GFs_CFs'!B:B,0),2),
"Lane Mile", INDEX('Coop GFs_CFs'!K:L, MATCH(B1669,'Coop GFs_CFs'!B:B,0),2),
"Gas Sales", INDEX('Coop GFs_CFs'!M:N, MATCH(B1669,'Coop GFs_CFs'!B:B,0),2),
"No Growth", INDEX('Coop GFs_CFs'!O:P, MATCH(B1669,'Coop GFs_CFs'!B:B,0),2)
)</f>
        <v>1</v>
      </c>
      <c r="O1669" s="133"/>
      <c r="P1669" s="86">
        <f t="shared" si="95"/>
        <v>4.3117001370229502E-2</v>
      </c>
      <c r="Q1669" s="86">
        <f t="shared" si="96"/>
        <v>4.3117001370229502E-2</v>
      </c>
      <c r="R1669" s="156" t="s">
        <v>649</v>
      </c>
      <c r="S1669" s="85" t="s">
        <v>341</v>
      </c>
      <c r="T1669" s="85" t="s">
        <v>342</v>
      </c>
      <c r="U1669" s="85" t="s">
        <v>644</v>
      </c>
      <c r="V1669" s="85" t="s">
        <v>645</v>
      </c>
      <c r="W1669" s="85" t="s">
        <v>650</v>
      </c>
      <c r="X1669" s="85" t="s">
        <v>330</v>
      </c>
      <c r="Z1669" s="42" t="s">
        <v>2999</v>
      </c>
      <c r="AA1669"/>
    </row>
    <row r="1670" spans="1:27" s="39" customFormat="1" x14ac:dyDescent="0.35">
      <c r="A1670" s="85" t="s">
        <v>497</v>
      </c>
      <c r="B1670" s="87">
        <v>24033</v>
      </c>
      <c r="C1670" s="87" t="s">
        <v>12</v>
      </c>
      <c r="D1670" s="86">
        <v>2.464909</v>
      </c>
      <c r="E1670" s="86">
        <f>SUMIFS('Ratios_MARAMA-VA'!T:T, 'Ratios_MARAMA-VA'!AA:AA, Z1670)</f>
        <v>2.46490899999753</v>
      </c>
      <c r="F1670" s="86">
        <f>SUMIFS('Ratios_MARAMA-VA'!J:J, 'Ratios_MARAMA-VA'!AA:AA, Z1670)</f>
        <v>9.1468710143234808E-3</v>
      </c>
      <c r="G1670" s="122">
        <f t="shared" si="99"/>
        <v>3.7108351725490259E-3</v>
      </c>
      <c r="H1670" s="122">
        <v>2.8679474441091899</v>
      </c>
      <c r="I1670" s="86">
        <v>1.0642480248622464E-2</v>
      </c>
      <c r="J1670" s="122">
        <v>2.8536539564273302</v>
      </c>
      <c r="K1670" s="86">
        <v>1.0589439471794223E-2</v>
      </c>
      <c r="L1670" s="122" t="str" cm="1">
        <f t="array" ref="L1670">_xlfn.SWITCH(A1670,
    "District of Columbia", _xlfn.XLOOKUP(R1670, '2015 O3 Growth Surrogates'!A:A, '2015 O3 Growth Surrogates'!H:H),
    "Maryland", _xlfn.XLOOKUP(R1670, '2015 O3 Growth Surrogates'!A:A, '2015 O3 Growth Surrogates'!I:I),
    "Virginia", _xlfn.XLOOKUP(R1670, '2015 O3 Growth Surrogates'!A:A, '2015 O3 Growth Surrogates'!J:J)
)</f>
        <v>No Growth</v>
      </c>
      <c r="M1670" s="133" cm="1">
        <f t="array" ref="M1670">_xlfn.SWITCH(L1670,
"Employment", INDEX('Coop GFs_CFs'!C:D, MATCH(B1670,'Coop GFs_CFs'!B:B,0),1),
"Population", INDEX('Coop GFs_CFs'!E:F, MATCH(B1670,'Coop GFs_CFs'!B:B,0),1),
"Household", INDEX('Coop GFs_CFs'!G:H, MATCH(B1670,'Coop GFs_CFs'!B:B,0),1),
"VMT", INDEX('Coop GFs_CFs'!I:J, MATCH(B1670,'Coop GFs_CFs'!B:B,0),1),
"Lane Mile", INDEX('Coop GFs_CFs'!K:L, MATCH(B1670,'Coop GFs_CFs'!B:B,0),1),
"Gas Sales", INDEX('Coop GFs_CFs'!M:N, MATCH(B1670,'Coop GFs_CFs'!B:B,0),1),
"No Growth", INDEX('Coop GFs_CFs'!O:P, MATCH(B1670,'Coop GFs_CFs'!B:B,0),1)
)</f>
        <v>1</v>
      </c>
      <c r="N1670" s="133" cm="1">
        <f t="array" ref="N1670">_xlfn.SWITCH(L1670,
"Employment", INDEX('Coop GFs_CFs'!C:D, MATCH(B1670,'Coop GFs_CFs'!B:B,0),2),
"Population", INDEX('Coop GFs_CFs'!E:F, MATCH(B1670,'Coop GFs_CFs'!B:B,0),2),
"Household", INDEX('Coop GFs_CFs'!G:H, MATCH(B1670,'Coop GFs_CFs'!B:B,0),2),
"VMT", INDEX('Coop GFs_CFs'!I:J, MATCH(B1670,'Coop GFs_CFs'!B:B,0),2),
"Lane Mile", INDEX('Coop GFs_CFs'!K:L, MATCH(B1670,'Coop GFs_CFs'!B:B,0),2),
"Gas Sales", INDEX('Coop GFs_CFs'!M:N, MATCH(B1670,'Coop GFs_CFs'!B:B,0),2),
"No Growth", INDEX('Coop GFs_CFs'!O:P, MATCH(B1670,'Coop GFs_CFs'!B:B,0),2)
)</f>
        <v>1</v>
      </c>
      <c r="O1670" s="133"/>
      <c r="P1670" s="86">
        <f t="shared" si="95"/>
        <v>9.1468710143234808E-3</v>
      </c>
      <c r="Q1670" s="86">
        <f t="shared" si="96"/>
        <v>9.1468710143234808E-3</v>
      </c>
      <c r="R1670" s="156" t="s">
        <v>649</v>
      </c>
      <c r="S1670" s="85" t="s">
        <v>341</v>
      </c>
      <c r="T1670" s="85" t="s">
        <v>342</v>
      </c>
      <c r="U1670" s="85" t="s">
        <v>644</v>
      </c>
      <c r="V1670" s="85" t="s">
        <v>645</v>
      </c>
      <c r="W1670" s="85" t="s">
        <v>650</v>
      </c>
      <c r="X1670" s="85" t="s">
        <v>330</v>
      </c>
      <c r="Z1670" s="42" t="s">
        <v>3000</v>
      </c>
      <c r="AA1670"/>
    </row>
    <row r="1671" spans="1:27" s="39" customFormat="1" x14ac:dyDescent="0.35">
      <c r="A1671" s="85" t="s">
        <v>811</v>
      </c>
      <c r="B1671" s="87">
        <v>51059</v>
      </c>
      <c r="C1671" s="87" t="s">
        <v>12</v>
      </c>
      <c r="D1671" s="86">
        <v>0.593916</v>
      </c>
      <c r="E1671" s="86">
        <f>SUMIFS('Ratios_MARAMA-VA'!T:T, 'Ratios_MARAMA-VA'!AA:AA, Z1671)</f>
        <v>0.59391599999940803</v>
      </c>
      <c r="F1671" s="86">
        <f>SUMIFS('Ratios_MARAMA-VA'!J:J, 'Ratios_MARAMA-VA'!AA:AA, Z1671)</f>
        <v>1.93240353095051E-3</v>
      </c>
      <c r="G1671" s="122">
        <f t="shared" si="99"/>
        <v>3.2536647117646874E-3</v>
      </c>
      <c r="H1671" s="122">
        <v>0.69102748791762902</v>
      </c>
      <c r="I1671" s="86">
        <v>2.2483717522969885E-3</v>
      </c>
      <c r="J1671" s="122">
        <v>0.68758349423264398</v>
      </c>
      <c r="K1671" s="86">
        <v>2.237166151576612E-3</v>
      </c>
      <c r="L1671" s="122" t="str" cm="1">
        <f t="array" ref="L1671">_xlfn.SWITCH(A1671,
    "District of Columbia", _xlfn.XLOOKUP(R1671, '2015 O3 Growth Surrogates'!A:A, '2015 O3 Growth Surrogates'!H:H),
    "Maryland", _xlfn.XLOOKUP(R1671, '2015 O3 Growth Surrogates'!A:A, '2015 O3 Growth Surrogates'!I:I),
    "Virginia", _xlfn.XLOOKUP(R1671, '2015 O3 Growth Surrogates'!A:A, '2015 O3 Growth Surrogates'!J:J)
)</f>
        <v>No Growth</v>
      </c>
      <c r="M1671" s="133" cm="1">
        <f t="array" ref="M1671">_xlfn.SWITCH(L1671,
"Employment", INDEX('Coop GFs_CFs'!C:D, MATCH(B1671,'Coop GFs_CFs'!B:B,0),1),
"Population", INDEX('Coop GFs_CFs'!E:F, MATCH(B1671,'Coop GFs_CFs'!B:B,0),1),
"Household", INDEX('Coop GFs_CFs'!G:H, MATCH(B1671,'Coop GFs_CFs'!B:B,0),1),
"VMT", INDEX('Coop GFs_CFs'!I:J, MATCH(B1671,'Coop GFs_CFs'!B:B,0),1),
"Lane Mile", INDEX('Coop GFs_CFs'!K:L, MATCH(B1671,'Coop GFs_CFs'!B:B,0),1),
"Gas Sales", INDEX('Coop GFs_CFs'!M:N, MATCH(B1671,'Coop GFs_CFs'!B:B,0),1),
"No Growth", INDEX('Coop GFs_CFs'!O:P, MATCH(B1671,'Coop GFs_CFs'!B:B,0),1)
)</f>
        <v>1</v>
      </c>
      <c r="N1671" s="133" cm="1">
        <f t="array" ref="N1671">_xlfn.SWITCH(L1671,
"Employment", INDEX('Coop GFs_CFs'!C:D, MATCH(B1671,'Coop GFs_CFs'!B:B,0),2),
"Population", INDEX('Coop GFs_CFs'!E:F, MATCH(B1671,'Coop GFs_CFs'!B:B,0),2),
"Household", INDEX('Coop GFs_CFs'!G:H, MATCH(B1671,'Coop GFs_CFs'!B:B,0),2),
"VMT", INDEX('Coop GFs_CFs'!I:J, MATCH(B1671,'Coop GFs_CFs'!B:B,0),2),
"Lane Mile", INDEX('Coop GFs_CFs'!K:L, MATCH(B1671,'Coop GFs_CFs'!B:B,0),2),
"Gas Sales", INDEX('Coop GFs_CFs'!M:N, MATCH(B1671,'Coop GFs_CFs'!B:B,0),2),
"No Growth", INDEX('Coop GFs_CFs'!O:P, MATCH(B1671,'Coop GFs_CFs'!B:B,0),2)
)</f>
        <v>1</v>
      </c>
      <c r="O1671" s="133"/>
      <c r="P1671" s="86">
        <f t="shared" si="95"/>
        <v>1.93240353095051E-3</v>
      </c>
      <c r="Q1671" s="86">
        <f t="shared" si="96"/>
        <v>1.93240353095051E-3</v>
      </c>
      <c r="R1671" s="156" t="s">
        <v>649</v>
      </c>
      <c r="S1671" s="85" t="s">
        <v>341</v>
      </c>
      <c r="T1671" s="85" t="s">
        <v>342</v>
      </c>
      <c r="U1671" s="85" t="s">
        <v>644</v>
      </c>
      <c r="V1671" s="85" t="s">
        <v>645</v>
      </c>
      <c r="W1671" s="85" t="s">
        <v>650</v>
      </c>
      <c r="X1671" s="85" t="s">
        <v>330</v>
      </c>
      <c r="Z1671" s="42" t="s">
        <v>3001</v>
      </c>
      <c r="AA1671"/>
    </row>
    <row r="1672" spans="1:27" s="39" customFormat="1" x14ac:dyDescent="0.35">
      <c r="A1672" s="85" t="s">
        <v>811</v>
      </c>
      <c r="B1672" s="87">
        <v>51107</v>
      </c>
      <c r="C1672" s="87" t="s">
        <v>12</v>
      </c>
      <c r="D1672" s="86">
        <v>13.40436</v>
      </c>
      <c r="E1672" s="86">
        <f>SUMIFS('Ratios_MARAMA-VA'!T:T, 'Ratios_MARAMA-VA'!AA:AA, Z1672)</f>
        <v>13.4043599999865</v>
      </c>
      <c r="F1672" s="86">
        <f>SUMIFS('Ratios_MARAMA-VA'!J:J, 'Ratios_MARAMA-VA'!AA:AA, Z1672)</f>
        <v>4.33694997149804E-2</v>
      </c>
      <c r="G1672" s="122">
        <f t="shared" si="99"/>
        <v>3.2354770921568863E-3</v>
      </c>
      <c r="H1672" s="122">
        <v>15.5961132852854</v>
      </c>
      <c r="I1672" s="86">
        <v>5.046086726122459E-2</v>
      </c>
      <c r="J1672" s="122">
        <v>15.5183842273188</v>
      </c>
      <c r="K1672" s="86">
        <v>5.0209376674778719E-2</v>
      </c>
      <c r="L1672" s="122" t="str" cm="1">
        <f t="array" ref="L1672">_xlfn.SWITCH(A1672,
    "District of Columbia", _xlfn.XLOOKUP(R1672, '2015 O3 Growth Surrogates'!A:A, '2015 O3 Growth Surrogates'!H:H),
    "Maryland", _xlfn.XLOOKUP(R1672, '2015 O3 Growth Surrogates'!A:A, '2015 O3 Growth Surrogates'!I:I),
    "Virginia", _xlfn.XLOOKUP(R1672, '2015 O3 Growth Surrogates'!A:A, '2015 O3 Growth Surrogates'!J:J)
)</f>
        <v>No Growth</v>
      </c>
      <c r="M1672" s="133" cm="1">
        <f t="array" ref="M1672">_xlfn.SWITCH(L1672,
"Employment", INDEX('Coop GFs_CFs'!C:D, MATCH(B1672,'Coop GFs_CFs'!B:B,0),1),
"Population", INDEX('Coop GFs_CFs'!E:F, MATCH(B1672,'Coop GFs_CFs'!B:B,0),1),
"Household", INDEX('Coop GFs_CFs'!G:H, MATCH(B1672,'Coop GFs_CFs'!B:B,0),1),
"VMT", INDEX('Coop GFs_CFs'!I:J, MATCH(B1672,'Coop GFs_CFs'!B:B,0),1),
"Lane Mile", INDEX('Coop GFs_CFs'!K:L, MATCH(B1672,'Coop GFs_CFs'!B:B,0),1),
"Gas Sales", INDEX('Coop GFs_CFs'!M:N, MATCH(B1672,'Coop GFs_CFs'!B:B,0),1),
"No Growth", INDEX('Coop GFs_CFs'!O:P, MATCH(B1672,'Coop GFs_CFs'!B:B,0),1)
)</f>
        <v>1</v>
      </c>
      <c r="N1672" s="133" cm="1">
        <f t="array" ref="N1672">_xlfn.SWITCH(L1672,
"Employment", INDEX('Coop GFs_CFs'!C:D, MATCH(B1672,'Coop GFs_CFs'!B:B,0),2),
"Population", INDEX('Coop GFs_CFs'!E:F, MATCH(B1672,'Coop GFs_CFs'!B:B,0),2),
"Household", INDEX('Coop GFs_CFs'!G:H, MATCH(B1672,'Coop GFs_CFs'!B:B,0),2),
"VMT", INDEX('Coop GFs_CFs'!I:J, MATCH(B1672,'Coop GFs_CFs'!B:B,0),2),
"Lane Mile", INDEX('Coop GFs_CFs'!K:L, MATCH(B1672,'Coop GFs_CFs'!B:B,0),2),
"Gas Sales", INDEX('Coop GFs_CFs'!M:N, MATCH(B1672,'Coop GFs_CFs'!B:B,0),2),
"No Growth", INDEX('Coop GFs_CFs'!O:P, MATCH(B1672,'Coop GFs_CFs'!B:B,0),2)
)</f>
        <v>1</v>
      </c>
      <c r="O1672" s="133"/>
      <c r="P1672" s="86">
        <f t="shared" si="95"/>
        <v>4.33694997149804E-2</v>
      </c>
      <c r="Q1672" s="86">
        <f t="shared" si="96"/>
        <v>4.33694997149804E-2</v>
      </c>
      <c r="R1672" s="156" t="s">
        <v>649</v>
      </c>
      <c r="S1672" s="85" t="s">
        <v>341</v>
      </c>
      <c r="T1672" s="85" t="s">
        <v>342</v>
      </c>
      <c r="U1672" s="85" t="s">
        <v>644</v>
      </c>
      <c r="V1672" s="85" t="s">
        <v>645</v>
      </c>
      <c r="W1672" s="85" t="s">
        <v>650</v>
      </c>
      <c r="X1672" s="85" t="s">
        <v>330</v>
      </c>
      <c r="Z1672" s="42" t="s">
        <v>3002</v>
      </c>
      <c r="AA1672"/>
    </row>
    <row r="1673" spans="1:27" s="39" customFormat="1" x14ac:dyDescent="0.35">
      <c r="A1673" s="85" t="s">
        <v>811</v>
      </c>
      <c r="B1673" s="87">
        <v>51153</v>
      </c>
      <c r="C1673" s="87" t="s">
        <v>12</v>
      </c>
      <c r="D1673" s="86">
        <v>5.0225</v>
      </c>
      <c r="E1673" s="86">
        <f>SUMIFS('Ratios_MARAMA-VA'!T:T, 'Ratios_MARAMA-VA'!AA:AA, Z1673)</f>
        <v>5.0224999994927302</v>
      </c>
      <c r="F1673" s="86">
        <f>SUMIFS('Ratios_MARAMA-VA'!J:J, 'Ratios_MARAMA-VA'!AA:AA, Z1673)</f>
        <v>1.6253926439362801E-2</v>
      </c>
      <c r="G1673" s="122">
        <f t="shared" si="99"/>
        <v>3.2362222879053141E-3</v>
      </c>
      <c r="H1673" s="122">
        <v>5.8437313661633796</v>
      </c>
      <c r="I1673" s="86">
        <v>1.8911613691709298E-2</v>
      </c>
      <c r="J1673" s="122">
        <v>5.8146069474192501</v>
      </c>
      <c r="K1673" s="86">
        <v>1.8817360598647262E-2</v>
      </c>
      <c r="L1673" s="122" t="str" cm="1">
        <f t="array" ref="L1673">_xlfn.SWITCH(A1673,
    "District of Columbia", _xlfn.XLOOKUP(R1673, '2015 O3 Growth Surrogates'!A:A, '2015 O3 Growth Surrogates'!H:H),
    "Maryland", _xlfn.XLOOKUP(R1673, '2015 O3 Growth Surrogates'!A:A, '2015 O3 Growth Surrogates'!I:I),
    "Virginia", _xlfn.XLOOKUP(R1673, '2015 O3 Growth Surrogates'!A:A, '2015 O3 Growth Surrogates'!J:J)
)</f>
        <v>No Growth</v>
      </c>
      <c r="M1673" s="133" cm="1">
        <f t="array" ref="M1673">_xlfn.SWITCH(L1673,
"Employment", INDEX('Coop GFs_CFs'!C:D, MATCH(B1673,'Coop GFs_CFs'!B:B,0),1),
"Population", INDEX('Coop GFs_CFs'!E:F, MATCH(B1673,'Coop GFs_CFs'!B:B,0),1),
"Household", INDEX('Coop GFs_CFs'!G:H, MATCH(B1673,'Coop GFs_CFs'!B:B,0),1),
"VMT", INDEX('Coop GFs_CFs'!I:J, MATCH(B1673,'Coop GFs_CFs'!B:B,0),1),
"Lane Mile", INDEX('Coop GFs_CFs'!K:L, MATCH(B1673,'Coop GFs_CFs'!B:B,0),1),
"Gas Sales", INDEX('Coop GFs_CFs'!M:N, MATCH(B1673,'Coop GFs_CFs'!B:B,0),1),
"No Growth", INDEX('Coop GFs_CFs'!O:P, MATCH(B1673,'Coop GFs_CFs'!B:B,0),1)
)</f>
        <v>1</v>
      </c>
      <c r="N1673" s="133" cm="1">
        <f t="array" ref="N1673">_xlfn.SWITCH(L1673,
"Employment", INDEX('Coop GFs_CFs'!C:D, MATCH(B1673,'Coop GFs_CFs'!B:B,0),2),
"Population", INDEX('Coop GFs_CFs'!E:F, MATCH(B1673,'Coop GFs_CFs'!B:B,0),2),
"Household", INDEX('Coop GFs_CFs'!G:H, MATCH(B1673,'Coop GFs_CFs'!B:B,0),2),
"VMT", INDEX('Coop GFs_CFs'!I:J, MATCH(B1673,'Coop GFs_CFs'!B:B,0),2),
"Lane Mile", INDEX('Coop GFs_CFs'!K:L, MATCH(B1673,'Coop GFs_CFs'!B:B,0),2),
"Gas Sales", INDEX('Coop GFs_CFs'!M:N, MATCH(B1673,'Coop GFs_CFs'!B:B,0),2),
"No Growth", INDEX('Coop GFs_CFs'!O:P, MATCH(B1673,'Coop GFs_CFs'!B:B,0),2)
)</f>
        <v>1</v>
      </c>
      <c r="O1673" s="133"/>
      <c r="P1673" s="86">
        <f t="shared" si="95"/>
        <v>1.6253926439362801E-2</v>
      </c>
      <c r="Q1673" s="86">
        <f t="shared" si="96"/>
        <v>1.6253926439362801E-2</v>
      </c>
      <c r="R1673" s="156" t="s">
        <v>649</v>
      </c>
      <c r="S1673" s="85" t="s">
        <v>341</v>
      </c>
      <c r="T1673" s="85" t="s">
        <v>342</v>
      </c>
      <c r="U1673" s="85" t="s">
        <v>644</v>
      </c>
      <c r="V1673" s="85" t="s">
        <v>645</v>
      </c>
      <c r="W1673" s="85" t="s">
        <v>650</v>
      </c>
      <c r="X1673" s="85" t="s">
        <v>330</v>
      </c>
      <c r="Z1673" s="42" t="s">
        <v>3003</v>
      </c>
      <c r="AA1673"/>
    </row>
    <row r="1674" spans="1:27" s="39" customFormat="1" x14ac:dyDescent="0.35">
      <c r="A1674" s="85" t="s">
        <v>497</v>
      </c>
      <c r="B1674" s="87">
        <v>24009</v>
      </c>
      <c r="C1674" s="87" t="s">
        <v>12</v>
      </c>
      <c r="D1674" s="86">
        <v>0.15216789999999999</v>
      </c>
      <c r="E1674" s="86">
        <f>SUMIFS('Ratios_MARAMA-VA'!T:T, 'Ratios_MARAMA-VA'!AA:AA, Z1674)</f>
        <v>0.15216789999984701</v>
      </c>
      <c r="F1674" s="86">
        <f>SUMIFS('Ratios_MARAMA-VA'!J:J, 'Ratios_MARAMA-VA'!AA:AA, Z1674)</f>
        <v>5.6398641805983701E-4</v>
      </c>
      <c r="G1674" s="122">
        <f t="shared" si="99"/>
        <v>3.7063429150326977E-3</v>
      </c>
      <c r="H1674" s="122">
        <v>0.17704894577465699</v>
      </c>
      <c r="I1674" s="86">
        <v>6.5620410578590821E-4</v>
      </c>
      <c r="J1674" s="122">
        <v>0.17616655619994001</v>
      </c>
      <c r="K1674" s="86">
        <v>6.5293366743735719E-4</v>
      </c>
      <c r="L1674" s="122" t="str" cm="1">
        <f t="array" ref="L1674">_xlfn.SWITCH(A1674,
    "District of Columbia", _xlfn.XLOOKUP(R1674, '2015 O3 Growth Surrogates'!A:A, '2015 O3 Growth Surrogates'!H:H),
    "Maryland", _xlfn.XLOOKUP(R1674, '2015 O3 Growth Surrogates'!A:A, '2015 O3 Growth Surrogates'!I:I),
    "Virginia", _xlfn.XLOOKUP(R1674, '2015 O3 Growth Surrogates'!A:A, '2015 O3 Growth Surrogates'!J:J)
)</f>
        <v>No Growth</v>
      </c>
      <c r="M1674" s="133" cm="1">
        <f t="array" ref="M1674">_xlfn.SWITCH(L1674,
"Employment", INDEX('Coop GFs_CFs'!C:D, MATCH(B1674,'Coop GFs_CFs'!B:B,0),1),
"Population", INDEX('Coop GFs_CFs'!E:F, MATCH(B1674,'Coop GFs_CFs'!B:B,0),1),
"Household", INDEX('Coop GFs_CFs'!G:H, MATCH(B1674,'Coop GFs_CFs'!B:B,0),1),
"VMT", INDEX('Coop GFs_CFs'!I:J, MATCH(B1674,'Coop GFs_CFs'!B:B,0),1),
"Lane Mile", INDEX('Coop GFs_CFs'!K:L, MATCH(B1674,'Coop GFs_CFs'!B:B,0),1),
"Gas Sales", INDEX('Coop GFs_CFs'!M:N, MATCH(B1674,'Coop GFs_CFs'!B:B,0),1),
"No Growth", INDEX('Coop GFs_CFs'!O:P, MATCH(B1674,'Coop GFs_CFs'!B:B,0),1)
)</f>
        <v>1</v>
      </c>
      <c r="N1674" s="133" cm="1">
        <f t="array" ref="N1674">_xlfn.SWITCH(L1674,
"Employment", INDEX('Coop GFs_CFs'!C:D, MATCH(B1674,'Coop GFs_CFs'!B:B,0),2),
"Population", INDEX('Coop GFs_CFs'!E:F, MATCH(B1674,'Coop GFs_CFs'!B:B,0),2),
"Household", INDEX('Coop GFs_CFs'!G:H, MATCH(B1674,'Coop GFs_CFs'!B:B,0),2),
"VMT", INDEX('Coop GFs_CFs'!I:J, MATCH(B1674,'Coop GFs_CFs'!B:B,0),2),
"Lane Mile", INDEX('Coop GFs_CFs'!K:L, MATCH(B1674,'Coop GFs_CFs'!B:B,0),2),
"Gas Sales", INDEX('Coop GFs_CFs'!M:N, MATCH(B1674,'Coop GFs_CFs'!B:B,0),2),
"No Growth", INDEX('Coop GFs_CFs'!O:P, MATCH(B1674,'Coop GFs_CFs'!B:B,0),2)
)</f>
        <v>1</v>
      </c>
      <c r="O1674" s="133"/>
      <c r="P1674" s="86">
        <f t="shared" si="95"/>
        <v>5.6398641805983701E-4</v>
      </c>
      <c r="Q1674" s="86">
        <f t="shared" si="96"/>
        <v>5.6398641805983701E-4</v>
      </c>
      <c r="R1674" s="156" t="s">
        <v>647</v>
      </c>
      <c r="S1674" s="85" t="s">
        <v>341</v>
      </c>
      <c r="T1674" s="85" t="s">
        <v>342</v>
      </c>
      <c r="U1674" s="85" t="s">
        <v>644</v>
      </c>
      <c r="V1674" s="85" t="s">
        <v>645</v>
      </c>
      <c r="W1674" s="85" t="s">
        <v>648</v>
      </c>
      <c r="X1674" s="85" t="s">
        <v>330</v>
      </c>
      <c r="Z1674" s="42" t="s">
        <v>3004</v>
      </c>
      <c r="AA1674"/>
    </row>
    <row r="1675" spans="1:27" s="39" customFormat="1" x14ac:dyDescent="0.35">
      <c r="A1675" s="85" t="s">
        <v>497</v>
      </c>
      <c r="B1675" s="87">
        <v>24017</v>
      </c>
      <c r="C1675" s="87" t="s">
        <v>12</v>
      </c>
      <c r="D1675" s="86">
        <v>0.26614369999999998</v>
      </c>
      <c r="E1675" s="86">
        <f>SUMIFS('Ratios_MARAMA-VA'!T:T, 'Ratios_MARAMA-VA'!AA:AA, Z1675)</f>
        <v>0.26614370002634702</v>
      </c>
      <c r="F1675" s="86">
        <f>SUMIFS('Ratios_MARAMA-VA'!J:J, 'Ratios_MARAMA-VA'!AA:AA, Z1675)</f>
        <v>9.8470521235381704E-4</v>
      </c>
      <c r="G1675" s="122">
        <f t="shared" si="99"/>
        <v>3.6999005133555134E-3</v>
      </c>
      <c r="H1675" s="122">
        <v>0.309660983095426</v>
      </c>
      <c r="I1675" s="86">
        <v>1.1457148303209395E-3</v>
      </c>
      <c r="J1675" s="122">
        <v>0.30811767188290001</v>
      </c>
      <c r="K1675" s="86">
        <v>1.1400047323734473E-3</v>
      </c>
      <c r="L1675" s="122" t="str" cm="1">
        <f t="array" ref="L1675">_xlfn.SWITCH(A1675,
    "District of Columbia", _xlfn.XLOOKUP(R1675, '2015 O3 Growth Surrogates'!A:A, '2015 O3 Growth Surrogates'!H:H),
    "Maryland", _xlfn.XLOOKUP(R1675, '2015 O3 Growth Surrogates'!A:A, '2015 O3 Growth Surrogates'!I:I),
    "Virginia", _xlfn.XLOOKUP(R1675, '2015 O3 Growth Surrogates'!A:A, '2015 O3 Growth Surrogates'!J:J)
)</f>
        <v>No Growth</v>
      </c>
      <c r="M1675" s="133" cm="1">
        <f t="array" ref="M1675">_xlfn.SWITCH(L1675,
"Employment", INDEX('Coop GFs_CFs'!C:D, MATCH(B1675,'Coop GFs_CFs'!B:B,0),1),
"Population", INDEX('Coop GFs_CFs'!E:F, MATCH(B1675,'Coop GFs_CFs'!B:B,0),1),
"Household", INDEX('Coop GFs_CFs'!G:H, MATCH(B1675,'Coop GFs_CFs'!B:B,0),1),
"VMT", INDEX('Coop GFs_CFs'!I:J, MATCH(B1675,'Coop GFs_CFs'!B:B,0),1),
"Lane Mile", INDEX('Coop GFs_CFs'!K:L, MATCH(B1675,'Coop GFs_CFs'!B:B,0),1),
"Gas Sales", INDEX('Coop GFs_CFs'!M:N, MATCH(B1675,'Coop GFs_CFs'!B:B,0),1),
"No Growth", INDEX('Coop GFs_CFs'!O:P, MATCH(B1675,'Coop GFs_CFs'!B:B,0),1)
)</f>
        <v>1</v>
      </c>
      <c r="N1675" s="133" cm="1">
        <f t="array" ref="N1675">_xlfn.SWITCH(L1675,
"Employment", INDEX('Coop GFs_CFs'!C:D, MATCH(B1675,'Coop GFs_CFs'!B:B,0),2),
"Population", INDEX('Coop GFs_CFs'!E:F, MATCH(B1675,'Coop GFs_CFs'!B:B,0),2),
"Household", INDEX('Coop GFs_CFs'!G:H, MATCH(B1675,'Coop GFs_CFs'!B:B,0),2),
"VMT", INDEX('Coop GFs_CFs'!I:J, MATCH(B1675,'Coop GFs_CFs'!B:B,0),2),
"Lane Mile", INDEX('Coop GFs_CFs'!K:L, MATCH(B1675,'Coop GFs_CFs'!B:B,0),2),
"Gas Sales", INDEX('Coop GFs_CFs'!M:N, MATCH(B1675,'Coop GFs_CFs'!B:B,0),2),
"No Growth", INDEX('Coop GFs_CFs'!O:P, MATCH(B1675,'Coop GFs_CFs'!B:B,0),2)
)</f>
        <v>1</v>
      </c>
      <c r="O1675" s="133"/>
      <c r="P1675" s="86">
        <f t="shared" si="95"/>
        <v>9.8470521235381704E-4</v>
      </c>
      <c r="Q1675" s="86">
        <f t="shared" si="96"/>
        <v>9.8470521235381704E-4</v>
      </c>
      <c r="R1675" s="156" t="s">
        <v>647</v>
      </c>
      <c r="S1675" s="85" t="s">
        <v>341</v>
      </c>
      <c r="T1675" s="85" t="s">
        <v>342</v>
      </c>
      <c r="U1675" s="85" t="s">
        <v>644</v>
      </c>
      <c r="V1675" s="85" t="s">
        <v>645</v>
      </c>
      <c r="W1675" s="85" t="s">
        <v>648</v>
      </c>
      <c r="X1675" s="85" t="s">
        <v>330</v>
      </c>
      <c r="Z1675" s="42" t="s">
        <v>3006</v>
      </c>
      <c r="AA1675"/>
    </row>
    <row r="1676" spans="1:27" s="39" customFormat="1" x14ac:dyDescent="0.35">
      <c r="A1676" s="85" t="s">
        <v>497</v>
      </c>
      <c r="B1676" s="87">
        <v>24021</v>
      </c>
      <c r="C1676" s="87" t="s">
        <v>12</v>
      </c>
      <c r="D1676" s="86">
        <v>11.621169999999999</v>
      </c>
      <c r="E1676" s="86">
        <f>SUMIFS('Ratios_MARAMA-VA'!T:T, 'Ratios_MARAMA-VA'!AA:AA, Z1676)</f>
        <v>11.6211699999883</v>
      </c>
      <c r="F1676" s="86">
        <f>SUMIFS('Ratios_MARAMA-VA'!J:J, 'Ratios_MARAMA-VA'!AA:AA, Z1676)</f>
        <v>4.6783279309413797E-2</v>
      </c>
      <c r="G1676" s="122">
        <f t="shared" si="99"/>
        <v>4.0256944274510136E-3</v>
      </c>
      <c r="H1676" s="122">
        <v>13.521353039426</v>
      </c>
      <c r="I1676" s="86">
        <v>5.4432835582415073E-2</v>
      </c>
      <c r="J1676" s="122">
        <v>13.4539643243684</v>
      </c>
      <c r="K1676" s="86">
        <v>5.4161549207734611E-2</v>
      </c>
      <c r="L1676" s="122" t="str" cm="1">
        <f t="array" ref="L1676">_xlfn.SWITCH(A1676,
    "District of Columbia", _xlfn.XLOOKUP(R1676, '2015 O3 Growth Surrogates'!A:A, '2015 O3 Growth Surrogates'!H:H),
    "Maryland", _xlfn.XLOOKUP(R1676, '2015 O3 Growth Surrogates'!A:A, '2015 O3 Growth Surrogates'!I:I),
    "Virginia", _xlfn.XLOOKUP(R1676, '2015 O3 Growth Surrogates'!A:A, '2015 O3 Growth Surrogates'!J:J)
)</f>
        <v>No Growth</v>
      </c>
      <c r="M1676" s="133" cm="1">
        <f t="array" ref="M1676">_xlfn.SWITCH(L1676,
"Employment", INDEX('Coop GFs_CFs'!C:D, MATCH(B1676,'Coop GFs_CFs'!B:B,0),1),
"Population", INDEX('Coop GFs_CFs'!E:F, MATCH(B1676,'Coop GFs_CFs'!B:B,0),1),
"Household", INDEX('Coop GFs_CFs'!G:H, MATCH(B1676,'Coop GFs_CFs'!B:B,0),1),
"VMT", INDEX('Coop GFs_CFs'!I:J, MATCH(B1676,'Coop GFs_CFs'!B:B,0),1),
"Lane Mile", INDEX('Coop GFs_CFs'!K:L, MATCH(B1676,'Coop GFs_CFs'!B:B,0),1),
"Gas Sales", INDEX('Coop GFs_CFs'!M:N, MATCH(B1676,'Coop GFs_CFs'!B:B,0),1),
"No Growth", INDEX('Coop GFs_CFs'!O:P, MATCH(B1676,'Coop GFs_CFs'!B:B,0),1)
)</f>
        <v>1</v>
      </c>
      <c r="N1676" s="133" cm="1">
        <f t="array" ref="N1676">_xlfn.SWITCH(L1676,
"Employment", INDEX('Coop GFs_CFs'!C:D, MATCH(B1676,'Coop GFs_CFs'!B:B,0),2),
"Population", INDEX('Coop GFs_CFs'!E:F, MATCH(B1676,'Coop GFs_CFs'!B:B,0),2),
"Household", INDEX('Coop GFs_CFs'!G:H, MATCH(B1676,'Coop GFs_CFs'!B:B,0),2),
"VMT", INDEX('Coop GFs_CFs'!I:J, MATCH(B1676,'Coop GFs_CFs'!B:B,0),2),
"Lane Mile", INDEX('Coop GFs_CFs'!K:L, MATCH(B1676,'Coop GFs_CFs'!B:B,0),2),
"Gas Sales", INDEX('Coop GFs_CFs'!M:N, MATCH(B1676,'Coop GFs_CFs'!B:B,0),2),
"No Growth", INDEX('Coop GFs_CFs'!O:P, MATCH(B1676,'Coop GFs_CFs'!B:B,0),2)
)</f>
        <v>1</v>
      </c>
      <c r="O1676" s="133"/>
      <c r="P1676" s="86">
        <f t="shared" si="95"/>
        <v>4.6783279309413797E-2</v>
      </c>
      <c r="Q1676" s="86">
        <f t="shared" si="96"/>
        <v>4.6783279309413797E-2</v>
      </c>
      <c r="R1676" s="156" t="s">
        <v>647</v>
      </c>
      <c r="S1676" s="85" t="s">
        <v>341</v>
      </c>
      <c r="T1676" s="85" t="s">
        <v>342</v>
      </c>
      <c r="U1676" s="85" t="s">
        <v>644</v>
      </c>
      <c r="V1676" s="85" t="s">
        <v>645</v>
      </c>
      <c r="W1676" s="85" t="s">
        <v>648</v>
      </c>
      <c r="X1676" s="85" t="s">
        <v>330</v>
      </c>
      <c r="Z1676" s="42" t="s">
        <v>3007</v>
      </c>
      <c r="AA1676"/>
    </row>
    <row r="1677" spans="1:27" s="39" customFormat="1" x14ac:dyDescent="0.35">
      <c r="A1677" s="85" t="s">
        <v>497</v>
      </c>
      <c r="B1677" s="87">
        <v>24031</v>
      </c>
      <c r="C1677" s="87" t="s">
        <v>12</v>
      </c>
      <c r="D1677" s="86">
        <v>0.86398399999999997</v>
      </c>
      <c r="E1677" s="86">
        <f>SUMIFS('Ratios_MARAMA-VA'!T:T, 'Ratios_MARAMA-VA'!AA:AA, Z1677)</f>
        <v>0.863983999999133</v>
      </c>
      <c r="F1677" s="86">
        <f>SUMIFS('Ratios_MARAMA-VA'!J:J, 'Ratios_MARAMA-VA'!AA:AA, Z1677)</f>
        <v>3.2297397224472302E-3</v>
      </c>
      <c r="G1677" s="122">
        <f t="shared" si="99"/>
        <v>3.7381939045751673E-3</v>
      </c>
      <c r="H1677" s="122">
        <v>1.00525443517438</v>
      </c>
      <c r="I1677" s="86">
        <v>3.7578360021160197E-3</v>
      </c>
      <c r="J1677" s="122">
        <v>1.0002443740884199</v>
      </c>
      <c r="K1677" s="86">
        <v>3.7391074223029346E-3</v>
      </c>
      <c r="L1677" s="122" t="str" cm="1">
        <f t="array" ref="L1677">_xlfn.SWITCH(A1677,
    "District of Columbia", _xlfn.XLOOKUP(R1677, '2015 O3 Growth Surrogates'!A:A, '2015 O3 Growth Surrogates'!H:H),
    "Maryland", _xlfn.XLOOKUP(R1677, '2015 O3 Growth Surrogates'!A:A, '2015 O3 Growth Surrogates'!I:I),
    "Virginia", _xlfn.XLOOKUP(R1677, '2015 O3 Growth Surrogates'!A:A, '2015 O3 Growth Surrogates'!J:J)
)</f>
        <v>No Growth</v>
      </c>
      <c r="M1677" s="133" cm="1">
        <f t="array" ref="M1677">_xlfn.SWITCH(L1677,
"Employment", INDEX('Coop GFs_CFs'!C:D, MATCH(B1677,'Coop GFs_CFs'!B:B,0),1),
"Population", INDEX('Coop GFs_CFs'!E:F, MATCH(B1677,'Coop GFs_CFs'!B:B,0),1),
"Household", INDEX('Coop GFs_CFs'!G:H, MATCH(B1677,'Coop GFs_CFs'!B:B,0),1),
"VMT", INDEX('Coop GFs_CFs'!I:J, MATCH(B1677,'Coop GFs_CFs'!B:B,0),1),
"Lane Mile", INDEX('Coop GFs_CFs'!K:L, MATCH(B1677,'Coop GFs_CFs'!B:B,0),1),
"Gas Sales", INDEX('Coop GFs_CFs'!M:N, MATCH(B1677,'Coop GFs_CFs'!B:B,0),1),
"No Growth", INDEX('Coop GFs_CFs'!O:P, MATCH(B1677,'Coop GFs_CFs'!B:B,0),1)
)</f>
        <v>1</v>
      </c>
      <c r="N1677" s="133" cm="1">
        <f t="array" ref="N1677">_xlfn.SWITCH(L1677,
"Employment", INDEX('Coop GFs_CFs'!C:D, MATCH(B1677,'Coop GFs_CFs'!B:B,0),2),
"Population", INDEX('Coop GFs_CFs'!E:F, MATCH(B1677,'Coop GFs_CFs'!B:B,0),2),
"Household", INDEX('Coop GFs_CFs'!G:H, MATCH(B1677,'Coop GFs_CFs'!B:B,0),2),
"VMT", INDEX('Coop GFs_CFs'!I:J, MATCH(B1677,'Coop GFs_CFs'!B:B,0),2),
"Lane Mile", INDEX('Coop GFs_CFs'!K:L, MATCH(B1677,'Coop GFs_CFs'!B:B,0),2),
"Gas Sales", INDEX('Coop GFs_CFs'!M:N, MATCH(B1677,'Coop GFs_CFs'!B:B,0),2),
"No Growth", INDEX('Coop GFs_CFs'!O:P, MATCH(B1677,'Coop GFs_CFs'!B:B,0),2)
)</f>
        <v>1</v>
      </c>
      <c r="O1677" s="133"/>
      <c r="P1677" s="86">
        <f t="shared" si="95"/>
        <v>3.2297397224472302E-3</v>
      </c>
      <c r="Q1677" s="86">
        <f t="shared" si="96"/>
        <v>3.2297397224472302E-3</v>
      </c>
      <c r="R1677" s="156" t="s">
        <v>647</v>
      </c>
      <c r="S1677" s="85" t="s">
        <v>341</v>
      </c>
      <c r="T1677" s="85" t="s">
        <v>342</v>
      </c>
      <c r="U1677" s="85" t="s">
        <v>644</v>
      </c>
      <c r="V1677" s="85" t="s">
        <v>645</v>
      </c>
      <c r="W1677" s="85" t="s">
        <v>648</v>
      </c>
      <c r="X1677" s="85" t="s">
        <v>330</v>
      </c>
      <c r="Z1677" s="42" t="s">
        <v>3008</v>
      </c>
      <c r="AA1677"/>
    </row>
    <row r="1678" spans="1:27" s="39" customFormat="1" x14ac:dyDescent="0.35">
      <c r="A1678" s="85" t="s">
        <v>497</v>
      </c>
      <c r="B1678" s="87">
        <v>24033</v>
      </c>
      <c r="C1678" s="87" t="s">
        <v>12</v>
      </c>
      <c r="D1678" s="86">
        <v>0.1846342</v>
      </c>
      <c r="E1678" s="86">
        <f>SUMIFS('Ratios_MARAMA-VA'!T:T, 'Ratios_MARAMA-VA'!AA:AA, Z1678)</f>
        <v>0.18463419999981501</v>
      </c>
      <c r="F1678" s="86">
        <f>SUMIFS('Ratios_MARAMA-VA'!J:J, 'Ratios_MARAMA-VA'!AA:AA, Z1678)</f>
        <v>6.8514708341476402E-4</v>
      </c>
      <c r="G1678" s="122">
        <f t="shared" si="99"/>
        <v>3.7108351725490211E-3</v>
      </c>
      <c r="H1678" s="122">
        <v>0.21482382594454599</v>
      </c>
      <c r="I1678" s="86">
        <v>7.9717580921657017E-4</v>
      </c>
      <c r="J1678" s="122">
        <v>0.213753171140109</v>
      </c>
      <c r="K1678" s="86">
        <v>7.9320278571060683E-4</v>
      </c>
      <c r="L1678" s="122" t="str" cm="1">
        <f t="array" ref="L1678">_xlfn.SWITCH(A1678,
    "District of Columbia", _xlfn.XLOOKUP(R1678, '2015 O3 Growth Surrogates'!A:A, '2015 O3 Growth Surrogates'!H:H),
    "Maryland", _xlfn.XLOOKUP(R1678, '2015 O3 Growth Surrogates'!A:A, '2015 O3 Growth Surrogates'!I:I),
    "Virginia", _xlfn.XLOOKUP(R1678, '2015 O3 Growth Surrogates'!A:A, '2015 O3 Growth Surrogates'!J:J)
)</f>
        <v>No Growth</v>
      </c>
      <c r="M1678" s="133" cm="1">
        <f t="array" ref="M1678">_xlfn.SWITCH(L1678,
"Employment", INDEX('Coop GFs_CFs'!C:D, MATCH(B1678,'Coop GFs_CFs'!B:B,0),1),
"Population", INDEX('Coop GFs_CFs'!E:F, MATCH(B1678,'Coop GFs_CFs'!B:B,0),1),
"Household", INDEX('Coop GFs_CFs'!G:H, MATCH(B1678,'Coop GFs_CFs'!B:B,0),1),
"VMT", INDEX('Coop GFs_CFs'!I:J, MATCH(B1678,'Coop GFs_CFs'!B:B,0),1),
"Lane Mile", INDEX('Coop GFs_CFs'!K:L, MATCH(B1678,'Coop GFs_CFs'!B:B,0),1),
"Gas Sales", INDEX('Coop GFs_CFs'!M:N, MATCH(B1678,'Coop GFs_CFs'!B:B,0),1),
"No Growth", INDEX('Coop GFs_CFs'!O:P, MATCH(B1678,'Coop GFs_CFs'!B:B,0),1)
)</f>
        <v>1</v>
      </c>
      <c r="N1678" s="133" cm="1">
        <f t="array" ref="N1678">_xlfn.SWITCH(L1678,
"Employment", INDEX('Coop GFs_CFs'!C:D, MATCH(B1678,'Coop GFs_CFs'!B:B,0),2),
"Population", INDEX('Coop GFs_CFs'!E:F, MATCH(B1678,'Coop GFs_CFs'!B:B,0),2),
"Household", INDEX('Coop GFs_CFs'!G:H, MATCH(B1678,'Coop GFs_CFs'!B:B,0),2),
"VMT", INDEX('Coop GFs_CFs'!I:J, MATCH(B1678,'Coop GFs_CFs'!B:B,0),2),
"Lane Mile", INDEX('Coop GFs_CFs'!K:L, MATCH(B1678,'Coop GFs_CFs'!B:B,0),2),
"Gas Sales", INDEX('Coop GFs_CFs'!M:N, MATCH(B1678,'Coop GFs_CFs'!B:B,0),2),
"No Growth", INDEX('Coop GFs_CFs'!O:P, MATCH(B1678,'Coop GFs_CFs'!B:B,0),2)
)</f>
        <v>1</v>
      </c>
      <c r="O1678" s="133"/>
      <c r="P1678" s="86">
        <f t="shared" si="95"/>
        <v>6.8514708341476402E-4</v>
      </c>
      <c r="Q1678" s="86">
        <f t="shared" si="96"/>
        <v>6.8514708341476402E-4</v>
      </c>
      <c r="R1678" s="156" t="s">
        <v>647</v>
      </c>
      <c r="S1678" s="85" t="s">
        <v>341</v>
      </c>
      <c r="T1678" s="85" t="s">
        <v>342</v>
      </c>
      <c r="U1678" s="85" t="s">
        <v>644</v>
      </c>
      <c r="V1678" s="85" t="s">
        <v>645</v>
      </c>
      <c r="W1678" s="85" t="s">
        <v>648</v>
      </c>
      <c r="X1678" s="85" t="s">
        <v>330</v>
      </c>
      <c r="Z1678" s="42" t="s">
        <v>3011</v>
      </c>
      <c r="AA1678"/>
    </row>
    <row r="1679" spans="1:27" s="39" customFormat="1" x14ac:dyDescent="0.35">
      <c r="A1679" s="85" t="s">
        <v>811</v>
      </c>
      <c r="B1679" s="87">
        <v>51059</v>
      </c>
      <c r="C1679" s="87" t="s">
        <v>12</v>
      </c>
      <c r="D1679" s="86">
        <v>4.4485690000000001E-2</v>
      </c>
      <c r="E1679" s="86">
        <f>SUMIFS('Ratios_MARAMA-VA'!T:T, 'Ratios_MARAMA-VA'!AA:AA, Z1679)</f>
        <v>4.4485689999955398E-2</v>
      </c>
      <c r="F1679" s="86">
        <f>SUMIFS('Ratios_MARAMA-VA'!J:J, 'Ratios_MARAMA-VA'!AA:AA, Z1679)</f>
        <v>1.4474151973135901E-4</v>
      </c>
      <c r="G1679" s="122">
        <f t="shared" si="99"/>
        <v>3.2536647117647074E-3</v>
      </c>
      <c r="H1679" s="122">
        <v>5.1759566351104201E-2</v>
      </c>
      <c r="I1679" s="86">
        <v>1.6840827453283171E-4</v>
      </c>
      <c r="J1679" s="122">
        <v>5.1501603212491601E-2</v>
      </c>
      <c r="K1679" s="86">
        <v>1.6756894897179182E-4</v>
      </c>
      <c r="L1679" s="122" t="str" cm="1">
        <f t="array" ref="L1679">_xlfn.SWITCH(A1679,
    "District of Columbia", _xlfn.XLOOKUP(R1679, '2015 O3 Growth Surrogates'!A:A, '2015 O3 Growth Surrogates'!H:H),
    "Maryland", _xlfn.XLOOKUP(R1679, '2015 O3 Growth Surrogates'!A:A, '2015 O3 Growth Surrogates'!I:I),
    "Virginia", _xlfn.XLOOKUP(R1679, '2015 O3 Growth Surrogates'!A:A, '2015 O3 Growth Surrogates'!J:J)
)</f>
        <v>No Growth</v>
      </c>
      <c r="M1679" s="133" cm="1">
        <f t="array" ref="M1679">_xlfn.SWITCH(L1679,
"Employment", INDEX('Coop GFs_CFs'!C:D, MATCH(B1679,'Coop GFs_CFs'!B:B,0),1),
"Population", INDEX('Coop GFs_CFs'!E:F, MATCH(B1679,'Coop GFs_CFs'!B:B,0),1),
"Household", INDEX('Coop GFs_CFs'!G:H, MATCH(B1679,'Coop GFs_CFs'!B:B,0),1),
"VMT", INDEX('Coop GFs_CFs'!I:J, MATCH(B1679,'Coop GFs_CFs'!B:B,0),1),
"Lane Mile", INDEX('Coop GFs_CFs'!K:L, MATCH(B1679,'Coop GFs_CFs'!B:B,0),1),
"Gas Sales", INDEX('Coop GFs_CFs'!M:N, MATCH(B1679,'Coop GFs_CFs'!B:B,0),1),
"No Growth", INDEX('Coop GFs_CFs'!O:P, MATCH(B1679,'Coop GFs_CFs'!B:B,0),1)
)</f>
        <v>1</v>
      </c>
      <c r="N1679" s="133" cm="1">
        <f t="array" ref="N1679">_xlfn.SWITCH(L1679,
"Employment", INDEX('Coop GFs_CFs'!C:D, MATCH(B1679,'Coop GFs_CFs'!B:B,0),2),
"Population", INDEX('Coop GFs_CFs'!E:F, MATCH(B1679,'Coop GFs_CFs'!B:B,0),2),
"Household", INDEX('Coop GFs_CFs'!G:H, MATCH(B1679,'Coop GFs_CFs'!B:B,0),2),
"VMT", INDEX('Coop GFs_CFs'!I:J, MATCH(B1679,'Coop GFs_CFs'!B:B,0),2),
"Lane Mile", INDEX('Coop GFs_CFs'!K:L, MATCH(B1679,'Coop GFs_CFs'!B:B,0),2),
"Gas Sales", INDEX('Coop GFs_CFs'!M:N, MATCH(B1679,'Coop GFs_CFs'!B:B,0),2),
"No Growth", INDEX('Coop GFs_CFs'!O:P, MATCH(B1679,'Coop GFs_CFs'!B:B,0),2)
)</f>
        <v>1</v>
      </c>
      <c r="O1679" s="133"/>
      <c r="P1679" s="86">
        <f t="shared" si="95"/>
        <v>1.4474151973135901E-4</v>
      </c>
      <c r="Q1679" s="86">
        <f t="shared" si="96"/>
        <v>1.4474151973135901E-4</v>
      </c>
      <c r="R1679" s="156" t="s">
        <v>647</v>
      </c>
      <c r="S1679" s="85" t="s">
        <v>341</v>
      </c>
      <c r="T1679" s="85" t="s">
        <v>342</v>
      </c>
      <c r="U1679" s="85" t="s">
        <v>644</v>
      </c>
      <c r="V1679" s="85" t="s">
        <v>645</v>
      </c>
      <c r="W1679" s="85" t="s">
        <v>648</v>
      </c>
      <c r="X1679" s="85" t="s">
        <v>330</v>
      </c>
      <c r="Z1679" s="42" t="s">
        <v>3012</v>
      </c>
      <c r="AA1679"/>
    </row>
    <row r="1680" spans="1:27" s="39" customFormat="1" x14ac:dyDescent="0.35">
      <c r="A1680" s="85" t="s">
        <v>811</v>
      </c>
      <c r="B1680" s="87">
        <v>51107</v>
      </c>
      <c r="C1680" s="87" t="s">
        <v>12</v>
      </c>
      <c r="D1680" s="86">
        <v>1.004003</v>
      </c>
      <c r="E1680" s="86">
        <f>SUMIFS('Ratios_MARAMA-VA'!T:T, 'Ratios_MARAMA-VA'!AA:AA, Z1680)</f>
        <v>1.0040029999989899</v>
      </c>
      <c r="F1680" s="86">
        <f>SUMIFS('Ratios_MARAMA-VA'!J:J, 'Ratios_MARAMA-VA'!AA:AA, Z1680)</f>
        <v>3.2484287069535099E-3</v>
      </c>
      <c r="G1680" s="122">
        <f t="shared" si="99"/>
        <v>3.2354770921568742E-3</v>
      </c>
      <c r="H1680" s="122">
        <v>1.16816800852606</v>
      </c>
      <c r="I1680" s="86">
        <v>3.7795808313765833E-3</v>
      </c>
      <c r="J1680" s="122">
        <v>1.1623460067754601</v>
      </c>
      <c r="K1680" s="86">
        <v>3.7607438780820198E-3</v>
      </c>
      <c r="L1680" s="122" t="str" cm="1">
        <f t="array" ref="L1680">_xlfn.SWITCH(A1680,
    "District of Columbia", _xlfn.XLOOKUP(R1680, '2015 O3 Growth Surrogates'!A:A, '2015 O3 Growth Surrogates'!H:H),
    "Maryland", _xlfn.XLOOKUP(R1680, '2015 O3 Growth Surrogates'!A:A, '2015 O3 Growth Surrogates'!I:I),
    "Virginia", _xlfn.XLOOKUP(R1680, '2015 O3 Growth Surrogates'!A:A, '2015 O3 Growth Surrogates'!J:J)
)</f>
        <v>No Growth</v>
      </c>
      <c r="M1680" s="133" cm="1">
        <f t="array" ref="M1680">_xlfn.SWITCH(L1680,
"Employment", INDEX('Coop GFs_CFs'!C:D, MATCH(B1680,'Coop GFs_CFs'!B:B,0),1),
"Population", INDEX('Coop GFs_CFs'!E:F, MATCH(B1680,'Coop GFs_CFs'!B:B,0),1),
"Household", INDEX('Coop GFs_CFs'!G:H, MATCH(B1680,'Coop GFs_CFs'!B:B,0),1),
"VMT", INDEX('Coop GFs_CFs'!I:J, MATCH(B1680,'Coop GFs_CFs'!B:B,0),1),
"Lane Mile", INDEX('Coop GFs_CFs'!K:L, MATCH(B1680,'Coop GFs_CFs'!B:B,0),1),
"Gas Sales", INDEX('Coop GFs_CFs'!M:N, MATCH(B1680,'Coop GFs_CFs'!B:B,0),1),
"No Growth", INDEX('Coop GFs_CFs'!O:P, MATCH(B1680,'Coop GFs_CFs'!B:B,0),1)
)</f>
        <v>1</v>
      </c>
      <c r="N1680" s="133" cm="1">
        <f t="array" ref="N1680">_xlfn.SWITCH(L1680,
"Employment", INDEX('Coop GFs_CFs'!C:D, MATCH(B1680,'Coop GFs_CFs'!B:B,0),2),
"Population", INDEX('Coop GFs_CFs'!E:F, MATCH(B1680,'Coop GFs_CFs'!B:B,0),2),
"Household", INDEX('Coop GFs_CFs'!G:H, MATCH(B1680,'Coop GFs_CFs'!B:B,0),2),
"VMT", INDEX('Coop GFs_CFs'!I:J, MATCH(B1680,'Coop GFs_CFs'!B:B,0),2),
"Lane Mile", INDEX('Coop GFs_CFs'!K:L, MATCH(B1680,'Coop GFs_CFs'!B:B,0),2),
"Gas Sales", INDEX('Coop GFs_CFs'!M:N, MATCH(B1680,'Coop GFs_CFs'!B:B,0),2),
"No Growth", INDEX('Coop GFs_CFs'!O:P, MATCH(B1680,'Coop GFs_CFs'!B:B,0),2)
)</f>
        <v>1</v>
      </c>
      <c r="O1680" s="133"/>
      <c r="P1680" s="86">
        <f t="shared" si="95"/>
        <v>3.2484287069535099E-3</v>
      </c>
      <c r="Q1680" s="86">
        <f t="shared" si="96"/>
        <v>3.2484287069535099E-3</v>
      </c>
      <c r="R1680" s="156" t="s">
        <v>647</v>
      </c>
      <c r="S1680" s="85" t="s">
        <v>341</v>
      </c>
      <c r="T1680" s="85" t="s">
        <v>342</v>
      </c>
      <c r="U1680" s="85" t="s">
        <v>644</v>
      </c>
      <c r="V1680" s="85" t="s">
        <v>645</v>
      </c>
      <c r="W1680" s="85" t="s">
        <v>648</v>
      </c>
      <c r="X1680" s="85" t="s">
        <v>330</v>
      </c>
      <c r="Z1680" s="42" t="s">
        <v>3013</v>
      </c>
      <c r="AA1680"/>
    </row>
    <row r="1681" spans="1:27" s="39" customFormat="1" x14ac:dyDescent="0.35">
      <c r="A1681" s="85" t="s">
        <v>811</v>
      </c>
      <c r="B1681" s="87">
        <v>51153</v>
      </c>
      <c r="C1681" s="87" t="s">
        <v>12</v>
      </c>
      <c r="D1681" s="86">
        <v>0.37619789999999997</v>
      </c>
      <c r="E1681" s="86">
        <f>SUMIFS('Ratios_MARAMA-VA'!T:T, 'Ratios_MARAMA-VA'!AA:AA, Z1681)</f>
        <v>0.37619789996200398</v>
      </c>
      <c r="F1681" s="86">
        <f>SUMIFS('Ratios_MARAMA-VA'!J:J, 'Ratios_MARAMA-VA'!AA:AA, Z1681)</f>
        <v>1.2174600285202099E-3</v>
      </c>
      <c r="G1681" s="122">
        <f t="shared" si="99"/>
        <v>3.2362222879053111E-3</v>
      </c>
      <c r="H1681" s="122">
        <v>0.43771019773316</v>
      </c>
      <c r="I1681" s="86">
        <v>1.4165274975474931E-3</v>
      </c>
      <c r="J1681" s="122">
        <v>0.43552870541454097</v>
      </c>
      <c r="K1681" s="86">
        <v>1.409467703485084E-3</v>
      </c>
      <c r="L1681" s="122" t="str" cm="1">
        <f t="array" ref="L1681">_xlfn.SWITCH(A1681,
    "District of Columbia", _xlfn.XLOOKUP(R1681, '2015 O3 Growth Surrogates'!A:A, '2015 O3 Growth Surrogates'!H:H),
    "Maryland", _xlfn.XLOOKUP(R1681, '2015 O3 Growth Surrogates'!A:A, '2015 O3 Growth Surrogates'!I:I),
    "Virginia", _xlfn.XLOOKUP(R1681, '2015 O3 Growth Surrogates'!A:A, '2015 O3 Growth Surrogates'!J:J)
)</f>
        <v>No Growth</v>
      </c>
      <c r="M1681" s="133" cm="1">
        <f t="array" ref="M1681">_xlfn.SWITCH(L1681,
"Employment", INDEX('Coop GFs_CFs'!C:D, MATCH(B1681,'Coop GFs_CFs'!B:B,0),1),
"Population", INDEX('Coop GFs_CFs'!E:F, MATCH(B1681,'Coop GFs_CFs'!B:B,0),1),
"Household", INDEX('Coop GFs_CFs'!G:H, MATCH(B1681,'Coop GFs_CFs'!B:B,0),1),
"VMT", INDEX('Coop GFs_CFs'!I:J, MATCH(B1681,'Coop GFs_CFs'!B:B,0),1),
"Lane Mile", INDEX('Coop GFs_CFs'!K:L, MATCH(B1681,'Coop GFs_CFs'!B:B,0),1),
"Gas Sales", INDEX('Coop GFs_CFs'!M:N, MATCH(B1681,'Coop GFs_CFs'!B:B,0),1),
"No Growth", INDEX('Coop GFs_CFs'!O:P, MATCH(B1681,'Coop GFs_CFs'!B:B,0),1)
)</f>
        <v>1</v>
      </c>
      <c r="N1681" s="133" cm="1">
        <f t="array" ref="N1681">_xlfn.SWITCH(L1681,
"Employment", INDEX('Coop GFs_CFs'!C:D, MATCH(B1681,'Coop GFs_CFs'!B:B,0),2),
"Population", INDEX('Coop GFs_CFs'!E:F, MATCH(B1681,'Coop GFs_CFs'!B:B,0),2),
"Household", INDEX('Coop GFs_CFs'!G:H, MATCH(B1681,'Coop GFs_CFs'!B:B,0),2),
"VMT", INDEX('Coop GFs_CFs'!I:J, MATCH(B1681,'Coop GFs_CFs'!B:B,0),2),
"Lane Mile", INDEX('Coop GFs_CFs'!K:L, MATCH(B1681,'Coop GFs_CFs'!B:B,0),2),
"Gas Sales", INDEX('Coop GFs_CFs'!M:N, MATCH(B1681,'Coop GFs_CFs'!B:B,0),2),
"No Growth", INDEX('Coop GFs_CFs'!O:P, MATCH(B1681,'Coop GFs_CFs'!B:B,0),2)
)</f>
        <v>1</v>
      </c>
      <c r="O1681" s="133"/>
      <c r="P1681" s="86">
        <f t="shared" ref="P1681:P1744" si="100">F1681*M1681</f>
        <v>1.2174600285202099E-3</v>
      </c>
      <c r="Q1681" s="86">
        <f t="shared" ref="Q1681:Q1744" si="101">F1681*N1681</f>
        <v>1.2174600285202099E-3</v>
      </c>
      <c r="R1681" s="156" t="s">
        <v>647</v>
      </c>
      <c r="S1681" s="85" t="s">
        <v>341</v>
      </c>
      <c r="T1681" s="85" t="s">
        <v>342</v>
      </c>
      <c r="U1681" s="85" t="s">
        <v>644</v>
      </c>
      <c r="V1681" s="85" t="s">
        <v>645</v>
      </c>
      <c r="W1681" s="85" t="s">
        <v>648</v>
      </c>
      <c r="X1681" s="85" t="s">
        <v>330</v>
      </c>
      <c r="Z1681" s="42" t="s">
        <v>3014</v>
      </c>
      <c r="AA1681"/>
    </row>
    <row r="1682" spans="1:27" s="39" customFormat="1" x14ac:dyDescent="0.35">
      <c r="A1682" s="85" t="s">
        <v>497</v>
      </c>
      <c r="B1682" s="87">
        <v>24009</v>
      </c>
      <c r="C1682" s="87" t="s">
        <v>12</v>
      </c>
      <c r="D1682" s="86">
        <v>1.48173</v>
      </c>
      <c r="E1682" s="86">
        <f>SUMIFS('Ratios_MARAMA-VA'!T:T, 'Ratios_MARAMA-VA'!AA:AA, Z1682)</f>
        <v>1.4817299999985101</v>
      </c>
      <c r="F1682" s="86">
        <f>SUMIFS('Ratios_MARAMA-VA'!J:J, 'Ratios_MARAMA-VA'!AA:AA, Z1682)</f>
        <v>5.4917994874858801E-3</v>
      </c>
      <c r="G1682" s="122">
        <f t="shared" si="99"/>
        <v>3.7063429150326998E-3</v>
      </c>
      <c r="H1682" s="122">
        <v>1.7240083777372399</v>
      </c>
      <c r="I1682" s="86">
        <v>6.389766236283438E-3</v>
      </c>
      <c r="J1682" s="122">
        <v>1.7154161378197199</v>
      </c>
      <c r="K1682" s="86">
        <v>6.3579204487408765E-3</v>
      </c>
      <c r="L1682" s="122" t="str" cm="1">
        <f t="array" ref="L1682">_xlfn.SWITCH(A1682,
    "District of Columbia", _xlfn.XLOOKUP(R1682, '2015 O3 Growth Surrogates'!A:A, '2015 O3 Growth Surrogates'!H:H),
    "Maryland", _xlfn.XLOOKUP(R1682, '2015 O3 Growth Surrogates'!A:A, '2015 O3 Growth Surrogates'!I:I),
    "Virginia", _xlfn.XLOOKUP(R1682, '2015 O3 Growth Surrogates'!A:A, '2015 O3 Growth Surrogates'!J:J)
)</f>
        <v>No Growth</v>
      </c>
      <c r="M1682" s="133" cm="1">
        <f t="array" ref="M1682">_xlfn.SWITCH(L1682,
"Employment", INDEX('Coop GFs_CFs'!C:D, MATCH(B1682,'Coop GFs_CFs'!B:B,0),1),
"Population", INDEX('Coop GFs_CFs'!E:F, MATCH(B1682,'Coop GFs_CFs'!B:B,0),1),
"Household", INDEX('Coop GFs_CFs'!G:H, MATCH(B1682,'Coop GFs_CFs'!B:B,0),1),
"VMT", INDEX('Coop GFs_CFs'!I:J, MATCH(B1682,'Coop GFs_CFs'!B:B,0),1),
"Lane Mile", INDEX('Coop GFs_CFs'!K:L, MATCH(B1682,'Coop GFs_CFs'!B:B,0),1),
"Gas Sales", INDEX('Coop GFs_CFs'!M:N, MATCH(B1682,'Coop GFs_CFs'!B:B,0),1),
"No Growth", INDEX('Coop GFs_CFs'!O:P, MATCH(B1682,'Coop GFs_CFs'!B:B,0),1)
)</f>
        <v>1</v>
      </c>
      <c r="N1682" s="133" cm="1">
        <f t="array" ref="N1682">_xlfn.SWITCH(L1682,
"Employment", INDEX('Coop GFs_CFs'!C:D, MATCH(B1682,'Coop GFs_CFs'!B:B,0),2),
"Population", INDEX('Coop GFs_CFs'!E:F, MATCH(B1682,'Coop GFs_CFs'!B:B,0),2),
"Household", INDEX('Coop GFs_CFs'!G:H, MATCH(B1682,'Coop GFs_CFs'!B:B,0),2),
"VMT", INDEX('Coop GFs_CFs'!I:J, MATCH(B1682,'Coop GFs_CFs'!B:B,0),2),
"Lane Mile", INDEX('Coop GFs_CFs'!K:L, MATCH(B1682,'Coop GFs_CFs'!B:B,0),2),
"Gas Sales", INDEX('Coop GFs_CFs'!M:N, MATCH(B1682,'Coop GFs_CFs'!B:B,0),2),
"No Growth", INDEX('Coop GFs_CFs'!O:P, MATCH(B1682,'Coop GFs_CFs'!B:B,0),2)
)</f>
        <v>1</v>
      </c>
      <c r="O1682" s="133"/>
      <c r="P1682" s="86">
        <f t="shared" si="100"/>
        <v>5.4917994874858801E-3</v>
      </c>
      <c r="Q1682" s="86">
        <f t="shared" si="101"/>
        <v>5.4917994874858801E-3</v>
      </c>
      <c r="R1682" s="156" t="s">
        <v>643</v>
      </c>
      <c r="S1682" s="85" t="s">
        <v>341</v>
      </c>
      <c r="T1682" s="85" t="s">
        <v>342</v>
      </c>
      <c r="U1682" s="85" t="s">
        <v>644</v>
      </c>
      <c r="V1682" s="85" t="s">
        <v>645</v>
      </c>
      <c r="W1682" s="85" t="s">
        <v>646</v>
      </c>
      <c r="X1682" s="85" t="s">
        <v>330</v>
      </c>
      <c r="Z1682" s="42" t="s">
        <v>3015</v>
      </c>
      <c r="AA1682"/>
    </row>
    <row r="1683" spans="1:27" s="39" customFormat="1" x14ac:dyDescent="0.35">
      <c r="A1683" s="85" t="s">
        <v>497</v>
      </c>
      <c r="B1683" s="87">
        <v>24017</v>
      </c>
      <c r="C1683" s="87" t="s">
        <v>12</v>
      </c>
      <c r="D1683" s="86">
        <v>2.5915569999999999</v>
      </c>
      <c r="E1683" s="86">
        <f>SUMIFS('Ratios_MARAMA-VA'!T:T, 'Ratios_MARAMA-VA'!AA:AA, Z1683)</f>
        <v>2.59155700025656</v>
      </c>
      <c r="F1683" s="86">
        <f>SUMIFS('Ratios_MARAMA-VA'!J:J, 'Ratios_MARAMA-VA'!AA:AA, Z1683)</f>
        <v>9.5885030756393298E-3</v>
      </c>
      <c r="G1683" s="122">
        <f t="shared" si="99"/>
        <v>3.6999005133555168E-3</v>
      </c>
      <c r="H1683" s="122">
        <v>3.01530371888507</v>
      </c>
      <c r="I1683" s="86">
        <v>1.115632377742567E-2</v>
      </c>
      <c r="J1683" s="122">
        <v>3.00027582614893</v>
      </c>
      <c r="K1683" s="86">
        <v>1.1100722069376573E-2</v>
      </c>
      <c r="L1683" s="122" t="str" cm="1">
        <f t="array" ref="L1683">_xlfn.SWITCH(A1683,
    "District of Columbia", _xlfn.XLOOKUP(R1683, '2015 O3 Growth Surrogates'!A:A, '2015 O3 Growth Surrogates'!H:H),
    "Maryland", _xlfn.XLOOKUP(R1683, '2015 O3 Growth Surrogates'!A:A, '2015 O3 Growth Surrogates'!I:I),
    "Virginia", _xlfn.XLOOKUP(R1683, '2015 O3 Growth Surrogates'!A:A, '2015 O3 Growth Surrogates'!J:J)
)</f>
        <v>No Growth</v>
      </c>
      <c r="M1683" s="133" cm="1">
        <f t="array" ref="M1683">_xlfn.SWITCH(L1683,
"Employment", INDEX('Coop GFs_CFs'!C:D, MATCH(B1683,'Coop GFs_CFs'!B:B,0),1),
"Population", INDEX('Coop GFs_CFs'!E:F, MATCH(B1683,'Coop GFs_CFs'!B:B,0),1),
"Household", INDEX('Coop GFs_CFs'!G:H, MATCH(B1683,'Coop GFs_CFs'!B:B,0),1),
"VMT", INDEX('Coop GFs_CFs'!I:J, MATCH(B1683,'Coop GFs_CFs'!B:B,0),1),
"Lane Mile", INDEX('Coop GFs_CFs'!K:L, MATCH(B1683,'Coop GFs_CFs'!B:B,0),1),
"Gas Sales", INDEX('Coop GFs_CFs'!M:N, MATCH(B1683,'Coop GFs_CFs'!B:B,0),1),
"No Growth", INDEX('Coop GFs_CFs'!O:P, MATCH(B1683,'Coop GFs_CFs'!B:B,0),1)
)</f>
        <v>1</v>
      </c>
      <c r="N1683" s="133" cm="1">
        <f t="array" ref="N1683">_xlfn.SWITCH(L1683,
"Employment", INDEX('Coop GFs_CFs'!C:D, MATCH(B1683,'Coop GFs_CFs'!B:B,0),2),
"Population", INDEX('Coop GFs_CFs'!E:F, MATCH(B1683,'Coop GFs_CFs'!B:B,0),2),
"Household", INDEX('Coop GFs_CFs'!G:H, MATCH(B1683,'Coop GFs_CFs'!B:B,0),2),
"VMT", INDEX('Coop GFs_CFs'!I:J, MATCH(B1683,'Coop GFs_CFs'!B:B,0),2),
"Lane Mile", INDEX('Coop GFs_CFs'!K:L, MATCH(B1683,'Coop GFs_CFs'!B:B,0),2),
"Gas Sales", INDEX('Coop GFs_CFs'!M:N, MATCH(B1683,'Coop GFs_CFs'!B:B,0),2),
"No Growth", INDEX('Coop GFs_CFs'!O:P, MATCH(B1683,'Coop GFs_CFs'!B:B,0),2)
)</f>
        <v>1</v>
      </c>
      <c r="O1683" s="133"/>
      <c r="P1683" s="86">
        <f t="shared" si="100"/>
        <v>9.5885030756393298E-3</v>
      </c>
      <c r="Q1683" s="86">
        <f t="shared" si="101"/>
        <v>9.5885030756393298E-3</v>
      </c>
      <c r="R1683" s="156" t="s">
        <v>643</v>
      </c>
      <c r="S1683" s="85" t="s">
        <v>341</v>
      </c>
      <c r="T1683" s="85" t="s">
        <v>342</v>
      </c>
      <c r="U1683" s="85" t="s">
        <v>644</v>
      </c>
      <c r="V1683" s="85" t="s">
        <v>645</v>
      </c>
      <c r="W1683" s="85" t="s">
        <v>646</v>
      </c>
      <c r="X1683" s="85" t="s">
        <v>330</v>
      </c>
      <c r="Z1683" s="42" t="s">
        <v>3016</v>
      </c>
      <c r="AA1683"/>
    </row>
    <row r="1684" spans="1:27" s="39" customFormat="1" x14ac:dyDescent="0.35">
      <c r="A1684" s="85" t="s">
        <v>497</v>
      </c>
      <c r="B1684" s="87">
        <v>24021</v>
      </c>
      <c r="C1684" s="87" t="s">
        <v>12</v>
      </c>
      <c r="D1684" s="86">
        <v>113.1598</v>
      </c>
      <c r="E1684" s="86">
        <f>SUMIFS('Ratios_MARAMA-VA'!T:T, 'Ratios_MARAMA-VA'!AA:AA, Z1684)</f>
        <v>113.159799999886</v>
      </c>
      <c r="F1684" s="86">
        <f>SUMIFS('Ratios_MARAMA-VA'!J:J, 'Ratios_MARAMA-VA'!AA:AA, Z1684)</f>
        <v>0.45554677627101098</v>
      </c>
      <c r="G1684" s="122">
        <f t="shared" si="99"/>
        <v>4.0256944274510023E-3</v>
      </c>
      <c r="H1684" s="122">
        <v>131.66261277228</v>
      </c>
      <c r="I1684" s="86">
        <v>0.53003344654100681</v>
      </c>
      <c r="J1684" s="122">
        <v>131.00642294645601</v>
      </c>
      <c r="K1684" s="86">
        <v>0.52739182681583707</v>
      </c>
      <c r="L1684" s="122" t="str" cm="1">
        <f t="array" ref="L1684">_xlfn.SWITCH(A1684,
    "District of Columbia", _xlfn.XLOOKUP(R1684, '2015 O3 Growth Surrogates'!A:A, '2015 O3 Growth Surrogates'!H:H),
    "Maryland", _xlfn.XLOOKUP(R1684, '2015 O3 Growth Surrogates'!A:A, '2015 O3 Growth Surrogates'!I:I),
    "Virginia", _xlfn.XLOOKUP(R1684, '2015 O3 Growth Surrogates'!A:A, '2015 O3 Growth Surrogates'!J:J)
)</f>
        <v>No Growth</v>
      </c>
      <c r="M1684" s="133" cm="1">
        <f t="array" ref="M1684">_xlfn.SWITCH(L1684,
"Employment", INDEX('Coop GFs_CFs'!C:D, MATCH(B1684,'Coop GFs_CFs'!B:B,0),1),
"Population", INDEX('Coop GFs_CFs'!E:F, MATCH(B1684,'Coop GFs_CFs'!B:B,0),1),
"Household", INDEX('Coop GFs_CFs'!G:H, MATCH(B1684,'Coop GFs_CFs'!B:B,0),1),
"VMT", INDEX('Coop GFs_CFs'!I:J, MATCH(B1684,'Coop GFs_CFs'!B:B,0),1),
"Lane Mile", INDEX('Coop GFs_CFs'!K:L, MATCH(B1684,'Coop GFs_CFs'!B:B,0),1),
"Gas Sales", INDEX('Coop GFs_CFs'!M:N, MATCH(B1684,'Coop GFs_CFs'!B:B,0),1),
"No Growth", INDEX('Coop GFs_CFs'!O:P, MATCH(B1684,'Coop GFs_CFs'!B:B,0),1)
)</f>
        <v>1</v>
      </c>
      <c r="N1684" s="133" cm="1">
        <f t="array" ref="N1684">_xlfn.SWITCH(L1684,
"Employment", INDEX('Coop GFs_CFs'!C:D, MATCH(B1684,'Coop GFs_CFs'!B:B,0),2),
"Population", INDEX('Coop GFs_CFs'!E:F, MATCH(B1684,'Coop GFs_CFs'!B:B,0),2),
"Household", INDEX('Coop GFs_CFs'!G:H, MATCH(B1684,'Coop GFs_CFs'!B:B,0),2),
"VMT", INDEX('Coop GFs_CFs'!I:J, MATCH(B1684,'Coop GFs_CFs'!B:B,0),2),
"Lane Mile", INDEX('Coop GFs_CFs'!K:L, MATCH(B1684,'Coop GFs_CFs'!B:B,0),2),
"Gas Sales", INDEX('Coop GFs_CFs'!M:N, MATCH(B1684,'Coop GFs_CFs'!B:B,0),2),
"No Growth", INDEX('Coop GFs_CFs'!O:P, MATCH(B1684,'Coop GFs_CFs'!B:B,0),2)
)</f>
        <v>1</v>
      </c>
      <c r="O1684" s="133"/>
      <c r="P1684" s="86">
        <f t="shared" si="100"/>
        <v>0.45554677627101098</v>
      </c>
      <c r="Q1684" s="86">
        <f t="shared" si="101"/>
        <v>0.45554677627101098</v>
      </c>
      <c r="R1684" s="156" t="s">
        <v>643</v>
      </c>
      <c r="S1684" s="85" t="s">
        <v>341</v>
      </c>
      <c r="T1684" s="85" t="s">
        <v>342</v>
      </c>
      <c r="U1684" s="85" t="s">
        <v>644</v>
      </c>
      <c r="V1684" s="85" t="s">
        <v>645</v>
      </c>
      <c r="W1684" s="85" t="s">
        <v>646</v>
      </c>
      <c r="X1684" s="85" t="s">
        <v>330</v>
      </c>
      <c r="Z1684" s="42" t="s">
        <v>3017</v>
      </c>
      <c r="AA1684"/>
    </row>
    <row r="1685" spans="1:27" s="39" customFormat="1" x14ac:dyDescent="0.35">
      <c r="A1685" s="85" t="s">
        <v>497</v>
      </c>
      <c r="B1685" s="87">
        <v>24031</v>
      </c>
      <c r="C1685" s="87" t="s">
        <v>12</v>
      </c>
      <c r="D1685" s="86">
        <v>8.4129729999999991</v>
      </c>
      <c r="E1685" s="86">
        <f>SUMIFS('Ratios_MARAMA-VA'!T:T, 'Ratios_MARAMA-VA'!AA:AA, Z1685)</f>
        <v>8.4129729999915899</v>
      </c>
      <c r="F1685" s="86">
        <f>SUMIFS('Ratios_MARAMA-VA'!J:J, 'Ratios_MARAMA-VA'!AA:AA, Z1685)</f>
        <v>3.1449324387923999E-2</v>
      </c>
      <c r="G1685" s="122">
        <f t="shared" si="99"/>
        <v>3.7381939045751647E-3</v>
      </c>
      <c r="H1685" s="122">
        <v>9.7885822205645905</v>
      </c>
      <c r="I1685" s="86">
        <v>3.6591618391347384E-2</v>
      </c>
      <c r="J1685" s="122">
        <v>9.7397971636138507</v>
      </c>
      <c r="K1685" s="86">
        <v>3.6409250388819772E-2</v>
      </c>
      <c r="L1685" s="122" t="str" cm="1">
        <f t="array" ref="L1685">_xlfn.SWITCH(A1685,
    "District of Columbia", _xlfn.XLOOKUP(R1685, '2015 O3 Growth Surrogates'!A:A, '2015 O3 Growth Surrogates'!H:H),
    "Maryland", _xlfn.XLOOKUP(R1685, '2015 O3 Growth Surrogates'!A:A, '2015 O3 Growth Surrogates'!I:I),
    "Virginia", _xlfn.XLOOKUP(R1685, '2015 O3 Growth Surrogates'!A:A, '2015 O3 Growth Surrogates'!J:J)
)</f>
        <v>No Growth</v>
      </c>
      <c r="M1685" s="133" cm="1">
        <f t="array" ref="M1685">_xlfn.SWITCH(L1685,
"Employment", INDEX('Coop GFs_CFs'!C:D, MATCH(B1685,'Coop GFs_CFs'!B:B,0),1),
"Population", INDEX('Coop GFs_CFs'!E:F, MATCH(B1685,'Coop GFs_CFs'!B:B,0),1),
"Household", INDEX('Coop GFs_CFs'!G:H, MATCH(B1685,'Coop GFs_CFs'!B:B,0),1),
"VMT", INDEX('Coop GFs_CFs'!I:J, MATCH(B1685,'Coop GFs_CFs'!B:B,0),1),
"Lane Mile", INDEX('Coop GFs_CFs'!K:L, MATCH(B1685,'Coop GFs_CFs'!B:B,0),1),
"Gas Sales", INDEX('Coop GFs_CFs'!M:N, MATCH(B1685,'Coop GFs_CFs'!B:B,0),1),
"No Growth", INDEX('Coop GFs_CFs'!O:P, MATCH(B1685,'Coop GFs_CFs'!B:B,0),1)
)</f>
        <v>1</v>
      </c>
      <c r="N1685" s="133" cm="1">
        <f t="array" ref="N1685">_xlfn.SWITCH(L1685,
"Employment", INDEX('Coop GFs_CFs'!C:D, MATCH(B1685,'Coop GFs_CFs'!B:B,0),2),
"Population", INDEX('Coop GFs_CFs'!E:F, MATCH(B1685,'Coop GFs_CFs'!B:B,0),2),
"Household", INDEX('Coop GFs_CFs'!G:H, MATCH(B1685,'Coop GFs_CFs'!B:B,0),2),
"VMT", INDEX('Coop GFs_CFs'!I:J, MATCH(B1685,'Coop GFs_CFs'!B:B,0),2),
"Lane Mile", INDEX('Coop GFs_CFs'!K:L, MATCH(B1685,'Coop GFs_CFs'!B:B,0),2),
"Gas Sales", INDEX('Coop GFs_CFs'!M:N, MATCH(B1685,'Coop GFs_CFs'!B:B,0),2),
"No Growth", INDEX('Coop GFs_CFs'!O:P, MATCH(B1685,'Coop GFs_CFs'!B:B,0),2)
)</f>
        <v>1</v>
      </c>
      <c r="O1685" s="133"/>
      <c r="P1685" s="86">
        <f t="shared" si="100"/>
        <v>3.1449324387923999E-2</v>
      </c>
      <c r="Q1685" s="86">
        <f t="shared" si="101"/>
        <v>3.1449324387923999E-2</v>
      </c>
      <c r="R1685" s="156" t="s">
        <v>643</v>
      </c>
      <c r="S1685" s="85" t="s">
        <v>341</v>
      </c>
      <c r="T1685" s="85" t="s">
        <v>342</v>
      </c>
      <c r="U1685" s="85" t="s">
        <v>644</v>
      </c>
      <c r="V1685" s="85" t="s">
        <v>645</v>
      </c>
      <c r="W1685" s="85" t="s">
        <v>646</v>
      </c>
      <c r="X1685" s="85" t="s">
        <v>330</v>
      </c>
      <c r="Z1685" s="42" t="s">
        <v>3018</v>
      </c>
      <c r="AA1685"/>
    </row>
    <row r="1686" spans="1:27" s="39" customFormat="1" x14ac:dyDescent="0.35">
      <c r="A1686" s="85" t="s">
        <v>497</v>
      </c>
      <c r="B1686" s="87">
        <v>24033</v>
      </c>
      <c r="C1686" s="87" t="s">
        <v>12</v>
      </c>
      <c r="D1686" s="86">
        <v>1.7978670000000001</v>
      </c>
      <c r="E1686" s="86">
        <f>SUMIFS('Ratios_MARAMA-VA'!T:T, 'Ratios_MARAMA-VA'!AA:AA, Z1686)</f>
        <v>1.7978669999982</v>
      </c>
      <c r="F1686" s="86">
        <f>SUMIFS('Ratios_MARAMA-VA'!J:J, 'Ratios_MARAMA-VA'!AA:AA, Z1686)</f>
        <v>6.6715880991585199E-3</v>
      </c>
      <c r="G1686" s="122">
        <f t="shared" si="99"/>
        <v>3.7108351725490259E-3</v>
      </c>
      <c r="H1686" s="122">
        <v>2.0918370891169902</v>
      </c>
      <c r="I1686" s="86">
        <v>7.7624626455378978E-3</v>
      </c>
      <c r="J1686" s="122">
        <v>2.08141163737896</v>
      </c>
      <c r="K1686" s="86">
        <v>7.7237755125387029E-3</v>
      </c>
      <c r="L1686" s="122" t="str" cm="1">
        <f t="array" ref="L1686">_xlfn.SWITCH(A1686,
    "District of Columbia", _xlfn.XLOOKUP(R1686, '2015 O3 Growth Surrogates'!A:A, '2015 O3 Growth Surrogates'!H:H),
    "Maryland", _xlfn.XLOOKUP(R1686, '2015 O3 Growth Surrogates'!A:A, '2015 O3 Growth Surrogates'!I:I),
    "Virginia", _xlfn.XLOOKUP(R1686, '2015 O3 Growth Surrogates'!A:A, '2015 O3 Growth Surrogates'!J:J)
)</f>
        <v>No Growth</v>
      </c>
      <c r="M1686" s="133" cm="1">
        <f t="array" ref="M1686">_xlfn.SWITCH(L1686,
"Employment", INDEX('Coop GFs_CFs'!C:D, MATCH(B1686,'Coop GFs_CFs'!B:B,0),1),
"Population", INDEX('Coop GFs_CFs'!E:F, MATCH(B1686,'Coop GFs_CFs'!B:B,0),1),
"Household", INDEX('Coop GFs_CFs'!G:H, MATCH(B1686,'Coop GFs_CFs'!B:B,0),1),
"VMT", INDEX('Coop GFs_CFs'!I:J, MATCH(B1686,'Coop GFs_CFs'!B:B,0),1),
"Lane Mile", INDEX('Coop GFs_CFs'!K:L, MATCH(B1686,'Coop GFs_CFs'!B:B,0),1),
"Gas Sales", INDEX('Coop GFs_CFs'!M:N, MATCH(B1686,'Coop GFs_CFs'!B:B,0),1),
"No Growth", INDEX('Coop GFs_CFs'!O:P, MATCH(B1686,'Coop GFs_CFs'!B:B,0),1)
)</f>
        <v>1</v>
      </c>
      <c r="N1686" s="133" cm="1">
        <f t="array" ref="N1686">_xlfn.SWITCH(L1686,
"Employment", INDEX('Coop GFs_CFs'!C:D, MATCH(B1686,'Coop GFs_CFs'!B:B,0),2),
"Population", INDEX('Coop GFs_CFs'!E:F, MATCH(B1686,'Coop GFs_CFs'!B:B,0),2),
"Household", INDEX('Coop GFs_CFs'!G:H, MATCH(B1686,'Coop GFs_CFs'!B:B,0),2),
"VMT", INDEX('Coop GFs_CFs'!I:J, MATCH(B1686,'Coop GFs_CFs'!B:B,0),2),
"Lane Mile", INDEX('Coop GFs_CFs'!K:L, MATCH(B1686,'Coop GFs_CFs'!B:B,0),2),
"Gas Sales", INDEX('Coop GFs_CFs'!M:N, MATCH(B1686,'Coop GFs_CFs'!B:B,0),2),
"No Growth", INDEX('Coop GFs_CFs'!O:P, MATCH(B1686,'Coop GFs_CFs'!B:B,0),2)
)</f>
        <v>1</v>
      </c>
      <c r="O1686" s="133"/>
      <c r="P1686" s="86">
        <f t="shared" si="100"/>
        <v>6.6715880991585199E-3</v>
      </c>
      <c r="Q1686" s="86">
        <f t="shared" si="101"/>
        <v>6.6715880991585199E-3</v>
      </c>
      <c r="R1686" s="156" t="s">
        <v>643</v>
      </c>
      <c r="S1686" s="85" t="s">
        <v>341</v>
      </c>
      <c r="T1686" s="85" t="s">
        <v>342</v>
      </c>
      <c r="U1686" s="85" t="s">
        <v>644</v>
      </c>
      <c r="V1686" s="85" t="s">
        <v>645</v>
      </c>
      <c r="W1686" s="85" t="s">
        <v>646</v>
      </c>
      <c r="X1686" s="85" t="s">
        <v>330</v>
      </c>
      <c r="Z1686" s="42" t="s">
        <v>3019</v>
      </c>
      <c r="AA1686"/>
    </row>
    <row r="1687" spans="1:27" s="39" customFormat="1" x14ac:dyDescent="0.35">
      <c r="A1687" s="85" t="s">
        <v>811</v>
      </c>
      <c r="B1687" s="87">
        <v>51059</v>
      </c>
      <c r="C1687" s="87" t="s">
        <v>12</v>
      </c>
      <c r="D1687" s="86">
        <v>0.43318060000000003</v>
      </c>
      <c r="E1687" s="86">
        <f>SUMIFS('Ratios_MARAMA-VA'!T:T, 'Ratios_MARAMA-VA'!AA:AA, Z1687)</f>
        <v>0.43318059999956499</v>
      </c>
      <c r="F1687" s="86">
        <f>SUMIFS('Ratios_MARAMA-VA'!J:J, 'Ratios_MARAMA-VA'!AA:AA, Z1687)</f>
        <v>1.40942443203965E-3</v>
      </c>
      <c r="G1687" s="122">
        <f t="shared" si="99"/>
        <v>3.253664711764713E-3</v>
      </c>
      <c r="H1687" s="122">
        <v>0.50401016613906902</v>
      </c>
      <c r="I1687" s="86">
        <v>1.639880091937359E-3</v>
      </c>
      <c r="J1687" s="122">
        <v>0.50149824315525005</v>
      </c>
      <c r="K1687" s="86">
        <v>1.6317071367662366E-3</v>
      </c>
      <c r="L1687" s="122" t="str" cm="1">
        <f t="array" ref="L1687">_xlfn.SWITCH(A1687,
    "District of Columbia", _xlfn.XLOOKUP(R1687, '2015 O3 Growth Surrogates'!A:A, '2015 O3 Growth Surrogates'!H:H),
    "Maryland", _xlfn.XLOOKUP(R1687, '2015 O3 Growth Surrogates'!A:A, '2015 O3 Growth Surrogates'!I:I),
    "Virginia", _xlfn.XLOOKUP(R1687, '2015 O3 Growth Surrogates'!A:A, '2015 O3 Growth Surrogates'!J:J)
)</f>
        <v>No Growth</v>
      </c>
      <c r="M1687" s="133" cm="1">
        <f t="array" ref="M1687">_xlfn.SWITCH(L1687,
"Employment", INDEX('Coop GFs_CFs'!C:D, MATCH(B1687,'Coop GFs_CFs'!B:B,0),1),
"Population", INDEX('Coop GFs_CFs'!E:F, MATCH(B1687,'Coop GFs_CFs'!B:B,0),1),
"Household", INDEX('Coop GFs_CFs'!G:H, MATCH(B1687,'Coop GFs_CFs'!B:B,0),1),
"VMT", INDEX('Coop GFs_CFs'!I:J, MATCH(B1687,'Coop GFs_CFs'!B:B,0),1),
"Lane Mile", INDEX('Coop GFs_CFs'!K:L, MATCH(B1687,'Coop GFs_CFs'!B:B,0),1),
"Gas Sales", INDEX('Coop GFs_CFs'!M:N, MATCH(B1687,'Coop GFs_CFs'!B:B,0),1),
"No Growth", INDEX('Coop GFs_CFs'!O:P, MATCH(B1687,'Coop GFs_CFs'!B:B,0),1)
)</f>
        <v>1</v>
      </c>
      <c r="N1687" s="133" cm="1">
        <f t="array" ref="N1687">_xlfn.SWITCH(L1687,
"Employment", INDEX('Coop GFs_CFs'!C:D, MATCH(B1687,'Coop GFs_CFs'!B:B,0),2),
"Population", INDEX('Coop GFs_CFs'!E:F, MATCH(B1687,'Coop GFs_CFs'!B:B,0),2),
"Household", INDEX('Coop GFs_CFs'!G:H, MATCH(B1687,'Coop GFs_CFs'!B:B,0),2),
"VMT", INDEX('Coop GFs_CFs'!I:J, MATCH(B1687,'Coop GFs_CFs'!B:B,0),2),
"Lane Mile", INDEX('Coop GFs_CFs'!K:L, MATCH(B1687,'Coop GFs_CFs'!B:B,0),2),
"Gas Sales", INDEX('Coop GFs_CFs'!M:N, MATCH(B1687,'Coop GFs_CFs'!B:B,0),2),
"No Growth", INDEX('Coop GFs_CFs'!O:P, MATCH(B1687,'Coop GFs_CFs'!B:B,0),2)
)</f>
        <v>1</v>
      </c>
      <c r="O1687" s="133"/>
      <c r="P1687" s="86">
        <f t="shared" si="100"/>
        <v>1.40942443203965E-3</v>
      </c>
      <c r="Q1687" s="86">
        <f t="shared" si="101"/>
        <v>1.40942443203965E-3</v>
      </c>
      <c r="R1687" s="156" t="s">
        <v>643</v>
      </c>
      <c r="S1687" s="85" t="s">
        <v>341</v>
      </c>
      <c r="T1687" s="85" t="s">
        <v>342</v>
      </c>
      <c r="U1687" s="85" t="s">
        <v>644</v>
      </c>
      <c r="V1687" s="85" t="s">
        <v>645</v>
      </c>
      <c r="W1687" s="85" t="s">
        <v>646</v>
      </c>
      <c r="X1687" s="85" t="s">
        <v>330</v>
      </c>
      <c r="Z1687" s="42" t="s">
        <v>3034</v>
      </c>
      <c r="AA1687"/>
    </row>
    <row r="1688" spans="1:27" s="39" customFormat="1" x14ac:dyDescent="0.35">
      <c r="A1688" s="85" t="s">
        <v>811</v>
      </c>
      <c r="B1688" s="87">
        <v>51107</v>
      </c>
      <c r="C1688" s="87" t="s">
        <v>12</v>
      </c>
      <c r="D1688" s="86">
        <v>9.7765319999999996</v>
      </c>
      <c r="E1688" s="86">
        <f>SUMIFS('Ratios_MARAMA-VA'!T:T, 'Ratios_MARAMA-VA'!AA:AA, Z1688)</f>
        <v>9.7765319999902101</v>
      </c>
      <c r="F1688" s="86">
        <f>SUMIFS('Ratios_MARAMA-VA'!J:J, 'Ratios_MARAMA-VA'!AA:AA, Z1688)</f>
        <v>3.1631745326706803E-2</v>
      </c>
      <c r="G1688" s="122">
        <f t="shared" si="99"/>
        <v>3.2354770921568586E-3</v>
      </c>
      <c r="H1688" s="122">
        <v>11.3750974018318</v>
      </c>
      <c r="I1688" s="86">
        <v>3.6803867064679786E-2</v>
      </c>
      <c r="J1688" s="122">
        <v>11.318405353681801</v>
      </c>
      <c r="K1688" s="86">
        <v>3.6620441241583014E-2</v>
      </c>
      <c r="L1688" s="122" t="str" cm="1">
        <f t="array" ref="L1688">_xlfn.SWITCH(A1688,
    "District of Columbia", _xlfn.XLOOKUP(R1688, '2015 O3 Growth Surrogates'!A:A, '2015 O3 Growth Surrogates'!H:H),
    "Maryland", _xlfn.XLOOKUP(R1688, '2015 O3 Growth Surrogates'!A:A, '2015 O3 Growth Surrogates'!I:I),
    "Virginia", _xlfn.XLOOKUP(R1688, '2015 O3 Growth Surrogates'!A:A, '2015 O3 Growth Surrogates'!J:J)
)</f>
        <v>No Growth</v>
      </c>
      <c r="M1688" s="133" cm="1">
        <f t="array" ref="M1688">_xlfn.SWITCH(L1688,
"Employment", INDEX('Coop GFs_CFs'!C:D, MATCH(B1688,'Coop GFs_CFs'!B:B,0),1),
"Population", INDEX('Coop GFs_CFs'!E:F, MATCH(B1688,'Coop GFs_CFs'!B:B,0),1),
"Household", INDEX('Coop GFs_CFs'!G:H, MATCH(B1688,'Coop GFs_CFs'!B:B,0),1),
"VMT", INDEX('Coop GFs_CFs'!I:J, MATCH(B1688,'Coop GFs_CFs'!B:B,0),1),
"Lane Mile", INDEX('Coop GFs_CFs'!K:L, MATCH(B1688,'Coop GFs_CFs'!B:B,0),1),
"Gas Sales", INDEX('Coop GFs_CFs'!M:N, MATCH(B1688,'Coop GFs_CFs'!B:B,0),1),
"No Growth", INDEX('Coop GFs_CFs'!O:P, MATCH(B1688,'Coop GFs_CFs'!B:B,0),1)
)</f>
        <v>1</v>
      </c>
      <c r="N1688" s="133" cm="1">
        <f t="array" ref="N1688">_xlfn.SWITCH(L1688,
"Employment", INDEX('Coop GFs_CFs'!C:D, MATCH(B1688,'Coop GFs_CFs'!B:B,0),2),
"Population", INDEX('Coop GFs_CFs'!E:F, MATCH(B1688,'Coop GFs_CFs'!B:B,0),2),
"Household", INDEX('Coop GFs_CFs'!G:H, MATCH(B1688,'Coop GFs_CFs'!B:B,0),2),
"VMT", INDEX('Coop GFs_CFs'!I:J, MATCH(B1688,'Coop GFs_CFs'!B:B,0),2),
"Lane Mile", INDEX('Coop GFs_CFs'!K:L, MATCH(B1688,'Coop GFs_CFs'!B:B,0),2),
"Gas Sales", INDEX('Coop GFs_CFs'!M:N, MATCH(B1688,'Coop GFs_CFs'!B:B,0),2),
"No Growth", INDEX('Coop GFs_CFs'!O:P, MATCH(B1688,'Coop GFs_CFs'!B:B,0),2)
)</f>
        <v>1</v>
      </c>
      <c r="O1688" s="133"/>
      <c r="P1688" s="86">
        <f t="shared" si="100"/>
        <v>3.1631745326706803E-2</v>
      </c>
      <c r="Q1688" s="86">
        <f t="shared" si="101"/>
        <v>3.1631745326706803E-2</v>
      </c>
      <c r="R1688" s="156" t="s">
        <v>643</v>
      </c>
      <c r="S1688" s="85" t="s">
        <v>341</v>
      </c>
      <c r="T1688" s="85" t="s">
        <v>342</v>
      </c>
      <c r="U1688" s="85" t="s">
        <v>644</v>
      </c>
      <c r="V1688" s="85" t="s">
        <v>645</v>
      </c>
      <c r="W1688" s="85" t="s">
        <v>646</v>
      </c>
      <c r="X1688" s="85" t="s">
        <v>330</v>
      </c>
      <c r="Z1688" s="42" t="s">
        <v>3035</v>
      </c>
      <c r="AA1688"/>
    </row>
    <row r="1689" spans="1:27" s="39" customFormat="1" x14ac:dyDescent="0.35">
      <c r="A1689" s="85" t="s">
        <v>811</v>
      </c>
      <c r="B1689" s="87">
        <v>51153</v>
      </c>
      <c r="C1689" s="87" t="s">
        <v>12</v>
      </c>
      <c r="D1689" s="86">
        <v>3.6632359999999999</v>
      </c>
      <c r="E1689" s="86">
        <f>SUMIFS('Ratios_MARAMA-VA'!T:T, 'Ratios_MARAMA-VA'!AA:AA, Z1689)</f>
        <v>3.6632359996300101</v>
      </c>
      <c r="F1689" s="86">
        <f>SUMIFS('Ratios_MARAMA-VA'!J:J, 'Ratios_MARAMA-VA'!AA:AA, Z1689)</f>
        <v>1.1855045987859801E-2</v>
      </c>
      <c r="G1689" s="122">
        <f t="shared" si="99"/>
        <v>3.2362222879053302E-3</v>
      </c>
      <c r="H1689" s="122">
        <v>4.2622134623910197</v>
      </c>
      <c r="I1689" s="86">
        <v>1.3793470202799965E-2</v>
      </c>
      <c r="J1689" s="122">
        <v>4.2409711290465504</v>
      </c>
      <c r="K1689" s="86">
        <v>1.3724725290183478E-2</v>
      </c>
      <c r="L1689" s="122" t="str" cm="1">
        <f t="array" ref="L1689">_xlfn.SWITCH(A1689,
    "District of Columbia", _xlfn.XLOOKUP(R1689, '2015 O3 Growth Surrogates'!A:A, '2015 O3 Growth Surrogates'!H:H),
    "Maryland", _xlfn.XLOOKUP(R1689, '2015 O3 Growth Surrogates'!A:A, '2015 O3 Growth Surrogates'!I:I),
    "Virginia", _xlfn.XLOOKUP(R1689, '2015 O3 Growth Surrogates'!A:A, '2015 O3 Growth Surrogates'!J:J)
)</f>
        <v>No Growth</v>
      </c>
      <c r="M1689" s="133" cm="1">
        <f t="array" ref="M1689">_xlfn.SWITCH(L1689,
"Employment", INDEX('Coop GFs_CFs'!C:D, MATCH(B1689,'Coop GFs_CFs'!B:B,0),1),
"Population", INDEX('Coop GFs_CFs'!E:F, MATCH(B1689,'Coop GFs_CFs'!B:B,0),1),
"Household", INDEX('Coop GFs_CFs'!G:H, MATCH(B1689,'Coop GFs_CFs'!B:B,0),1),
"VMT", INDEX('Coop GFs_CFs'!I:J, MATCH(B1689,'Coop GFs_CFs'!B:B,0),1),
"Lane Mile", INDEX('Coop GFs_CFs'!K:L, MATCH(B1689,'Coop GFs_CFs'!B:B,0),1),
"Gas Sales", INDEX('Coop GFs_CFs'!M:N, MATCH(B1689,'Coop GFs_CFs'!B:B,0),1),
"No Growth", INDEX('Coop GFs_CFs'!O:P, MATCH(B1689,'Coop GFs_CFs'!B:B,0),1)
)</f>
        <v>1</v>
      </c>
      <c r="N1689" s="133" cm="1">
        <f t="array" ref="N1689">_xlfn.SWITCH(L1689,
"Employment", INDEX('Coop GFs_CFs'!C:D, MATCH(B1689,'Coop GFs_CFs'!B:B,0),2),
"Population", INDEX('Coop GFs_CFs'!E:F, MATCH(B1689,'Coop GFs_CFs'!B:B,0),2),
"Household", INDEX('Coop GFs_CFs'!G:H, MATCH(B1689,'Coop GFs_CFs'!B:B,0),2),
"VMT", INDEX('Coop GFs_CFs'!I:J, MATCH(B1689,'Coop GFs_CFs'!B:B,0),2),
"Lane Mile", INDEX('Coop GFs_CFs'!K:L, MATCH(B1689,'Coop GFs_CFs'!B:B,0),2),
"Gas Sales", INDEX('Coop GFs_CFs'!M:N, MATCH(B1689,'Coop GFs_CFs'!B:B,0),2),
"No Growth", INDEX('Coop GFs_CFs'!O:P, MATCH(B1689,'Coop GFs_CFs'!B:B,0),2)
)</f>
        <v>1</v>
      </c>
      <c r="O1689" s="133"/>
      <c r="P1689" s="86">
        <f t="shared" si="100"/>
        <v>1.1855045987859801E-2</v>
      </c>
      <c r="Q1689" s="86">
        <f t="shared" si="101"/>
        <v>1.1855045987859801E-2</v>
      </c>
      <c r="R1689" s="156" t="s">
        <v>643</v>
      </c>
      <c r="S1689" s="85" t="s">
        <v>341</v>
      </c>
      <c r="T1689" s="85" t="s">
        <v>342</v>
      </c>
      <c r="U1689" s="85" t="s">
        <v>644</v>
      </c>
      <c r="V1689" s="85" t="s">
        <v>645</v>
      </c>
      <c r="W1689" s="85" t="s">
        <v>646</v>
      </c>
      <c r="X1689" s="85" t="s">
        <v>330</v>
      </c>
      <c r="Z1689" s="42" t="s">
        <v>3036</v>
      </c>
      <c r="AA1689"/>
    </row>
    <row r="1690" spans="1:27" s="39" customFormat="1" x14ac:dyDescent="0.35">
      <c r="A1690" s="85" t="s">
        <v>497</v>
      </c>
      <c r="B1690" s="87">
        <v>24009</v>
      </c>
      <c r="C1690" s="87" t="s">
        <v>12</v>
      </c>
      <c r="D1690" s="86">
        <v>0.60672504000000005</v>
      </c>
      <c r="E1690" s="86">
        <f>SUMIFS('Ratios_MARAMA-VA'!T:T, 'Ratios_MARAMA-VA'!AA:AA, Z1690)</f>
        <v>0.60672495999939102</v>
      </c>
      <c r="F1690" s="86">
        <f>SUMIFS('Ratios_MARAMA-VA'!J:J, 'Ratios_MARAMA-VA'!AA:AA, Z1690)</f>
        <v>2.2997863006513001E-3</v>
      </c>
      <c r="G1690" s="122">
        <f t="shared" si="99"/>
        <v>3.7904923190461926E-3</v>
      </c>
      <c r="H1690" s="122">
        <v>0.56504295524799997</v>
      </c>
      <c r="I1690" s="86">
        <v>2.1417909817987055E-3</v>
      </c>
      <c r="J1690" s="122">
        <v>0.53998521440000002</v>
      </c>
      <c r="K1690" s="86">
        <v>2.0468098075817117E-3</v>
      </c>
      <c r="L1690" s="122" t="str" cm="1">
        <f t="array" ref="L1690">_xlfn.SWITCH(A1690,
    "District of Columbia", _xlfn.XLOOKUP(R1690, '2015 O3 Growth Surrogates'!A:A, '2015 O3 Growth Surrogates'!H:H),
    "Maryland", _xlfn.XLOOKUP(R1690, '2015 O3 Growth Surrogates'!A:A, '2015 O3 Growth Surrogates'!I:I),
    "Virginia", _xlfn.XLOOKUP(R1690, '2015 O3 Growth Surrogates'!A:A, '2015 O3 Growth Surrogates'!J:J)
)</f>
        <v>No Growth</v>
      </c>
      <c r="M1690" s="133" cm="1">
        <f t="array" ref="M1690">_xlfn.SWITCH(L1690,
"Employment", INDEX('Coop GFs_CFs'!C:D, MATCH(B1690,'Coop GFs_CFs'!B:B,0),1),
"Population", INDEX('Coop GFs_CFs'!E:F, MATCH(B1690,'Coop GFs_CFs'!B:B,0),1),
"Household", INDEX('Coop GFs_CFs'!G:H, MATCH(B1690,'Coop GFs_CFs'!B:B,0),1),
"VMT", INDEX('Coop GFs_CFs'!I:J, MATCH(B1690,'Coop GFs_CFs'!B:B,0),1),
"Lane Mile", INDEX('Coop GFs_CFs'!K:L, MATCH(B1690,'Coop GFs_CFs'!B:B,0),1),
"Gas Sales", INDEX('Coop GFs_CFs'!M:N, MATCH(B1690,'Coop GFs_CFs'!B:B,0),1),
"No Growth", INDEX('Coop GFs_CFs'!O:P, MATCH(B1690,'Coop GFs_CFs'!B:B,0),1)
)</f>
        <v>1</v>
      </c>
      <c r="N1690" s="133" cm="1">
        <f t="array" ref="N1690">_xlfn.SWITCH(L1690,
"Employment", INDEX('Coop GFs_CFs'!C:D, MATCH(B1690,'Coop GFs_CFs'!B:B,0),2),
"Population", INDEX('Coop GFs_CFs'!E:F, MATCH(B1690,'Coop GFs_CFs'!B:B,0),2),
"Household", INDEX('Coop GFs_CFs'!G:H, MATCH(B1690,'Coop GFs_CFs'!B:B,0),2),
"VMT", INDEX('Coop GFs_CFs'!I:J, MATCH(B1690,'Coop GFs_CFs'!B:B,0),2),
"Lane Mile", INDEX('Coop GFs_CFs'!K:L, MATCH(B1690,'Coop GFs_CFs'!B:B,0),2),
"Gas Sales", INDEX('Coop GFs_CFs'!M:N, MATCH(B1690,'Coop GFs_CFs'!B:B,0),2),
"No Growth", INDEX('Coop GFs_CFs'!O:P, MATCH(B1690,'Coop GFs_CFs'!B:B,0),2)
)</f>
        <v>1</v>
      </c>
      <c r="O1690" s="133"/>
      <c r="P1690" s="86">
        <f t="shared" si="100"/>
        <v>2.2997863006513001E-3</v>
      </c>
      <c r="Q1690" s="86">
        <f t="shared" si="101"/>
        <v>2.2997863006513001E-3</v>
      </c>
      <c r="R1690" s="156" t="s">
        <v>658</v>
      </c>
      <c r="S1690" s="85" t="s">
        <v>659</v>
      </c>
      <c r="T1690" s="85" t="s">
        <v>342</v>
      </c>
      <c r="U1690" s="85" t="s">
        <v>660</v>
      </c>
      <c r="V1690" s="85" t="s">
        <v>661</v>
      </c>
      <c r="W1690" s="85" t="s">
        <v>662</v>
      </c>
      <c r="X1690" s="85" t="s">
        <v>330</v>
      </c>
      <c r="Z1690" s="42" t="s">
        <v>3037</v>
      </c>
      <c r="AA1690"/>
    </row>
    <row r="1691" spans="1:27" s="39" customFormat="1" x14ac:dyDescent="0.35">
      <c r="A1691" s="85" t="s">
        <v>497</v>
      </c>
      <c r="B1691" s="87">
        <v>24017</v>
      </c>
      <c r="C1691" s="87" t="s">
        <v>12</v>
      </c>
      <c r="D1691" s="86">
        <v>0.91957359999999999</v>
      </c>
      <c r="E1691" s="86">
        <f>SUMIFS('Ratios_MARAMA-VA'!T:T, 'Ratios_MARAMA-VA'!AA:AA, Z1691)</f>
        <v>0.91957374399907799</v>
      </c>
      <c r="F1691" s="86">
        <f>SUMIFS('Ratios_MARAMA-VA'!J:J, 'Ratios_MARAMA-VA'!AA:AA, Z1691)</f>
        <v>3.47893019607495E-3</v>
      </c>
      <c r="G1691" s="122">
        <f t="shared" si="99"/>
        <v>3.7831987035054342E-3</v>
      </c>
      <c r="H1691" s="122">
        <v>0.85639902778720001</v>
      </c>
      <c r="I1691" s="86">
        <v>3.2399276916078492E-3</v>
      </c>
      <c r="J1691" s="122">
        <v>0.81842063216000005</v>
      </c>
      <c r="K1691" s="86">
        <v>3.0962478745098099E-3</v>
      </c>
      <c r="L1691" s="122" t="str" cm="1">
        <f t="array" ref="L1691">_xlfn.SWITCH(A1691,
    "District of Columbia", _xlfn.XLOOKUP(R1691, '2015 O3 Growth Surrogates'!A:A, '2015 O3 Growth Surrogates'!H:H),
    "Maryland", _xlfn.XLOOKUP(R1691, '2015 O3 Growth Surrogates'!A:A, '2015 O3 Growth Surrogates'!I:I),
    "Virginia", _xlfn.XLOOKUP(R1691, '2015 O3 Growth Surrogates'!A:A, '2015 O3 Growth Surrogates'!J:J)
)</f>
        <v>No Growth</v>
      </c>
      <c r="M1691" s="133" cm="1">
        <f t="array" ref="M1691">_xlfn.SWITCH(L1691,
"Employment", INDEX('Coop GFs_CFs'!C:D, MATCH(B1691,'Coop GFs_CFs'!B:B,0),1),
"Population", INDEX('Coop GFs_CFs'!E:F, MATCH(B1691,'Coop GFs_CFs'!B:B,0),1),
"Household", INDEX('Coop GFs_CFs'!G:H, MATCH(B1691,'Coop GFs_CFs'!B:B,0),1),
"VMT", INDEX('Coop GFs_CFs'!I:J, MATCH(B1691,'Coop GFs_CFs'!B:B,0),1),
"Lane Mile", INDEX('Coop GFs_CFs'!K:L, MATCH(B1691,'Coop GFs_CFs'!B:B,0),1),
"Gas Sales", INDEX('Coop GFs_CFs'!M:N, MATCH(B1691,'Coop GFs_CFs'!B:B,0),1),
"No Growth", INDEX('Coop GFs_CFs'!O:P, MATCH(B1691,'Coop GFs_CFs'!B:B,0),1)
)</f>
        <v>1</v>
      </c>
      <c r="N1691" s="133" cm="1">
        <f t="array" ref="N1691">_xlfn.SWITCH(L1691,
"Employment", INDEX('Coop GFs_CFs'!C:D, MATCH(B1691,'Coop GFs_CFs'!B:B,0),2),
"Population", INDEX('Coop GFs_CFs'!E:F, MATCH(B1691,'Coop GFs_CFs'!B:B,0),2),
"Household", INDEX('Coop GFs_CFs'!G:H, MATCH(B1691,'Coop GFs_CFs'!B:B,0),2),
"VMT", INDEX('Coop GFs_CFs'!I:J, MATCH(B1691,'Coop GFs_CFs'!B:B,0),2),
"Lane Mile", INDEX('Coop GFs_CFs'!K:L, MATCH(B1691,'Coop GFs_CFs'!B:B,0),2),
"Gas Sales", INDEX('Coop GFs_CFs'!M:N, MATCH(B1691,'Coop GFs_CFs'!B:B,0),2),
"No Growth", INDEX('Coop GFs_CFs'!O:P, MATCH(B1691,'Coop GFs_CFs'!B:B,0),2)
)</f>
        <v>1</v>
      </c>
      <c r="O1691" s="133"/>
      <c r="P1691" s="86">
        <f t="shared" si="100"/>
        <v>3.47893019607495E-3</v>
      </c>
      <c r="Q1691" s="86">
        <f t="shared" si="101"/>
        <v>3.47893019607495E-3</v>
      </c>
      <c r="R1691" s="156" t="s">
        <v>658</v>
      </c>
      <c r="S1691" s="85" t="s">
        <v>659</v>
      </c>
      <c r="T1691" s="85" t="s">
        <v>342</v>
      </c>
      <c r="U1691" s="85" t="s">
        <v>660</v>
      </c>
      <c r="V1691" s="85" t="s">
        <v>661</v>
      </c>
      <c r="W1691" s="85" t="s">
        <v>662</v>
      </c>
      <c r="X1691" s="85" t="s">
        <v>330</v>
      </c>
      <c r="Z1691" s="42" t="s">
        <v>3038</v>
      </c>
      <c r="AA1691"/>
    </row>
    <row r="1692" spans="1:27" s="39" customFormat="1" x14ac:dyDescent="0.35">
      <c r="A1692" s="85" t="s">
        <v>497</v>
      </c>
      <c r="B1692" s="87">
        <v>24021</v>
      </c>
      <c r="C1692" s="87" t="s">
        <v>12</v>
      </c>
      <c r="D1692" s="86">
        <v>24.276679999999999</v>
      </c>
      <c r="E1692" s="86">
        <f>SUMIFS('Ratios_MARAMA-VA'!T:T, 'Ratios_MARAMA-VA'!AA:AA, Z1692)</f>
        <v>24.2766855999756</v>
      </c>
      <c r="F1692" s="86">
        <f>SUMIFS('Ratios_MARAMA-VA'!J:J, 'Ratios_MARAMA-VA'!AA:AA, Z1692)</f>
        <v>9.43053228757227E-2</v>
      </c>
      <c r="G1692" s="122">
        <f t="shared" si="99"/>
        <v>3.8846045308515049E-3</v>
      </c>
      <c r="H1692" s="122">
        <v>22.60887729928</v>
      </c>
      <c r="I1692" s="86">
        <v>8.7826547194248816E-2</v>
      </c>
      <c r="J1692" s="122">
        <v>21.606250184</v>
      </c>
      <c r="K1692" s="86">
        <v>8.3931737359477565E-2</v>
      </c>
      <c r="L1692" s="122" t="str" cm="1">
        <f t="array" ref="L1692">_xlfn.SWITCH(A1692,
    "District of Columbia", _xlfn.XLOOKUP(R1692, '2015 O3 Growth Surrogates'!A:A, '2015 O3 Growth Surrogates'!H:H),
    "Maryland", _xlfn.XLOOKUP(R1692, '2015 O3 Growth Surrogates'!A:A, '2015 O3 Growth Surrogates'!I:I),
    "Virginia", _xlfn.XLOOKUP(R1692, '2015 O3 Growth Surrogates'!A:A, '2015 O3 Growth Surrogates'!J:J)
)</f>
        <v>No Growth</v>
      </c>
      <c r="M1692" s="133" cm="1">
        <f t="array" ref="M1692">_xlfn.SWITCH(L1692,
"Employment", INDEX('Coop GFs_CFs'!C:D, MATCH(B1692,'Coop GFs_CFs'!B:B,0),1),
"Population", INDEX('Coop GFs_CFs'!E:F, MATCH(B1692,'Coop GFs_CFs'!B:B,0),1),
"Household", INDEX('Coop GFs_CFs'!G:H, MATCH(B1692,'Coop GFs_CFs'!B:B,0),1),
"VMT", INDEX('Coop GFs_CFs'!I:J, MATCH(B1692,'Coop GFs_CFs'!B:B,0),1),
"Lane Mile", INDEX('Coop GFs_CFs'!K:L, MATCH(B1692,'Coop GFs_CFs'!B:B,0),1),
"Gas Sales", INDEX('Coop GFs_CFs'!M:N, MATCH(B1692,'Coop GFs_CFs'!B:B,0),1),
"No Growth", INDEX('Coop GFs_CFs'!O:P, MATCH(B1692,'Coop GFs_CFs'!B:B,0),1)
)</f>
        <v>1</v>
      </c>
      <c r="N1692" s="133" cm="1">
        <f t="array" ref="N1692">_xlfn.SWITCH(L1692,
"Employment", INDEX('Coop GFs_CFs'!C:D, MATCH(B1692,'Coop GFs_CFs'!B:B,0),2),
"Population", INDEX('Coop GFs_CFs'!E:F, MATCH(B1692,'Coop GFs_CFs'!B:B,0),2),
"Household", INDEX('Coop GFs_CFs'!G:H, MATCH(B1692,'Coop GFs_CFs'!B:B,0),2),
"VMT", INDEX('Coop GFs_CFs'!I:J, MATCH(B1692,'Coop GFs_CFs'!B:B,0),2),
"Lane Mile", INDEX('Coop GFs_CFs'!K:L, MATCH(B1692,'Coop GFs_CFs'!B:B,0),2),
"Gas Sales", INDEX('Coop GFs_CFs'!M:N, MATCH(B1692,'Coop GFs_CFs'!B:B,0),2),
"No Growth", INDEX('Coop GFs_CFs'!O:P, MATCH(B1692,'Coop GFs_CFs'!B:B,0),2)
)</f>
        <v>1</v>
      </c>
      <c r="O1692" s="133"/>
      <c r="P1692" s="86">
        <f t="shared" si="100"/>
        <v>9.43053228757227E-2</v>
      </c>
      <c r="Q1692" s="86">
        <f t="shared" si="101"/>
        <v>9.43053228757227E-2</v>
      </c>
      <c r="R1692" s="156" t="s">
        <v>658</v>
      </c>
      <c r="S1692" s="85" t="s">
        <v>659</v>
      </c>
      <c r="T1692" s="85" t="s">
        <v>342</v>
      </c>
      <c r="U1692" s="85" t="s">
        <v>660</v>
      </c>
      <c r="V1692" s="85" t="s">
        <v>661</v>
      </c>
      <c r="W1692" s="85" t="s">
        <v>662</v>
      </c>
      <c r="X1692" s="85" t="s">
        <v>330</v>
      </c>
      <c r="Z1692" s="42" t="s">
        <v>3039</v>
      </c>
      <c r="AA1692"/>
    </row>
    <row r="1693" spans="1:27" s="39" customFormat="1" x14ac:dyDescent="0.35">
      <c r="A1693" s="85" t="s">
        <v>497</v>
      </c>
      <c r="B1693" s="87">
        <v>24031</v>
      </c>
      <c r="C1693" s="87" t="s">
        <v>12</v>
      </c>
      <c r="D1693" s="86">
        <v>2.0194648000000002</v>
      </c>
      <c r="E1693" s="86">
        <f>SUMIFS('Ratios_MARAMA-VA'!T:T, 'Ratios_MARAMA-VA'!AA:AA, Z1693)</f>
        <v>2.0194642719979701</v>
      </c>
      <c r="F1693" s="86">
        <f>SUMIFS('Ratios_MARAMA-VA'!J:J, 'Ratios_MARAMA-VA'!AA:AA, Z1693)</f>
        <v>7.78617934639746E-3</v>
      </c>
      <c r="G1693" s="122">
        <f t="shared" si="99"/>
        <v>3.8555667730106229E-3</v>
      </c>
      <c r="H1693" s="122">
        <v>1.8807270765135999</v>
      </c>
      <c r="I1693" s="86">
        <v>7.2512688253072435E-3</v>
      </c>
      <c r="J1693" s="122">
        <v>1.7973232020800001</v>
      </c>
      <c r="K1693" s="86">
        <v>6.9296996183007059E-3</v>
      </c>
      <c r="L1693" s="122" t="str" cm="1">
        <f t="array" ref="L1693">_xlfn.SWITCH(A1693,
    "District of Columbia", _xlfn.XLOOKUP(R1693, '2015 O3 Growth Surrogates'!A:A, '2015 O3 Growth Surrogates'!H:H),
    "Maryland", _xlfn.XLOOKUP(R1693, '2015 O3 Growth Surrogates'!A:A, '2015 O3 Growth Surrogates'!I:I),
    "Virginia", _xlfn.XLOOKUP(R1693, '2015 O3 Growth Surrogates'!A:A, '2015 O3 Growth Surrogates'!J:J)
)</f>
        <v>No Growth</v>
      </c>
      <c r="M1693" s="133" cm="1">
        <f t="array" ref="M1693">_xlfn.SWITCH(L1693,
"Employment", INDEX('Coop GFs_CFs'!C:D, MATCH(B1693,'Coop GFs_CFs'!B:B,0),1),
"Population", INDEX('Coop GFs_CFs'!E:F, MATCH(B1693,'Coop GFs_CFs'!B:B,0),1),
"Household", INDEX('Coop GFs_CFs'!G:H, MATCH(B1693,'Coop GFs_CFs'!B:B,0),1),
"VMT", INDEX('Coop GFs_CFs'!I:J, MATCH(B1693,'Coop GFs_CFs'!B:B,0),1),
"Lane Mile", INDEX('Coop GFs_CFs'!K:L, MATCH(B1693,'Coop GFs_CFs'!B:B,0),1),
"Gas Sales", INDEX('Coop GFs_CFs'!M:N, MATCH(B1693,'Coop GFs_CFs'!B:B,0),1),
"No Growth", INDEX('Coop GFs_CFs'!O:P, MATCH(B1693,'Coop GFs_CFs'!B:B,0),1)
)</f>
        <v>1</v>
      </c>
      <c r="N1693" s="133" cm="1">
        <f t="array" ref="N1693">_xlfn.SWITCH(L1693,
"Employment", INDEX('Coop GFs_CFs'!C:D, MATCH(B1693,'Coop GFs_CFs'!B:B,0),2),
"Population", INDEX('Coop GFs_CFs'!E:F, MATCH(B1693,'Coop GFs_CFs'!B:B,0),2),
"Household", INDEX('Coop GFs_CFs'!G:H, MATCH(B1693,'Coop GFs_CFs'!B:B,0),2),
"VMT", INDEX('Coop GFs_CFs'!I:J, MATCH(B1693,'Coop GFs_CFs'!B:B,0),2),
"Lane Mile", INDEX('Coop GFs_CFs'!K:L, MATCH(B1693,'Coop GFs_CFs'!B:B,0),2),
"Gas Sales", INDEX('Coop GFs_CFs'!M:N, MATCH(B1693,'Coop GFs_CFs'!B:B,0),2),
"No Growth", INDEX('Coop GFs_CFs'!O:P, MATCH(B1693,'Coop GFs_CFs'!B:B,0),2)
)</f>
        <v>1</v>
      </c>
      <c r="O1693" s="133"/>
      <c r="P1693" s="86">
        <f t="shared" si="100"/>
        <v>7.78617934639746E-3</v>
      </c>
      <c r="Q1693" s="86">
        <f t="shared" si="101"/>
        <v>7.78617934639746E-3</v>
      </c>
      <c r="R1693" s="156" t="s">
        <v>658</v>
      </c>
      <c r="S1693" s="85" t="s">
        <v>659</v>
      </c>
      <c r="T1693" s="85" t="s">
        <v>342</v>
      </c>
      <c r="U1693" s="85" t="s">
        <v>660</v>
      </c>
      <c r="V1693" s="85" t="s">
        <v>661</v>
      </c>
      <c r="W1693" s="85" t="s">
        <v>662</v>
      </c>
      <c r="X1693" s="85" t="s">
        <v>330</v>
      </c>
      <c r="Z1693" s="42" t="s">
        <v>3040</v>
      </c>
      <c r="AA1693"/>
    </row>
    <row r="1694" spans="1:27" s="39" customFormat="1" x14ac:dyDescent="0.35">
      <c r="A1694" s="85" t="s">
        <v>497</v>
      </c>
      <c r="B1694" s="87">
        <v>24033</v>
      </c>
      <c r="C1694" s="87" t="s">
        <v>12</v>
      </c>
      <c r="D1694" s="86">
        <v>1.0153080000000001</v>
      </c>
      <c r="E1694" s="86">
        <f>SUMIFS('Ratios_MARAMA-VA'!T:T, 'Ratios_MARAMA-VA'!AA:AA, Z1694)</f>
        <v>1.0153082319989799</v>
      </c>
      <c r="F1694" s="86">
        <f>SUMIFS('Ratios_MARAMA-VA'!J:J, 'Ratios_MARAMA-VA'!AA:AA, Z1694)</f>
        <v>3.8615869281007102E-3</v>
      </c>
      <c r="G1694" s="122">
        <f t="shared" si="99"/>
        <v>3.8033641473563763E-3</v>
      </c>
      <c r="H1694" s="122">
        <v>0.94555655646159997</v>
      </c>
      <c r="I1694" s="86">
        <v>3.5962959061438043E-3</v>
      </c>
      <c r="J1694" s="122">
        <v>0.90362432648000002</v>
      </c>
      <c r="K1694" s="86">
        <v>3.4368123660130849E-3</v>
      </c>
      <c r="L1694" s="122" t="str" cm="1">
        <f t="array" ref="L1694">_xlfn.SWITCH(A1694,
    "District of Columbia", _xlfn.XLOOKUP(R1694, '2015 O3 Growth Surrogates'!A:A, '2015 O3 Growth Surrogates'!H:H),
    "Maryland", _xlfn.XLOOKUP(R1694, '2015 O3 Growth Surrogates'!A:A, '2015 O3 Growth Surrogates'!I:I),
    "Virginia", _xlfn.XLOOKUP(R1694, '2015 O3 Growth Surrogates'!A:A, '2015 O3 Growth Surrogates'!J:J)
)</f>
        <v>No Growth</v>
      </c>
      <c r="M1694" s="133" cm="1">
        <f t="array" ref="M1694">_xlfn.SWITCH(L1694,
"Employment", INDEX('Coop GFs_CFs'!C:D, MATCH(B1694,'Coop GFs_CFs'!B:B,0),1),
"Population", INDEX('Coop GFs_CFs'!E:F, MATCH(B1694,'Coop GFs_CFs'!B:B,0),1),
"Household", INDEX('Coop GFs_CFs'!G:H, MATCH(B1694,'Coop GFs_CFs'!B:B,0),1),
"VMT", INDEX('Coop GFs_CFs'!I:J, MATCH(B1694,'Coop GFs_CFs'!B:B,0),1),
"Lane Mile", INDEX('Coop GFs_CFs'!K:L, MATCH(B1694,'Coop GFs_CFs'!B:B,0),1),
"Gas Sales", INDEX('Coop GFs_CFs'!M:N, MATCH(B1694,'Coop GFs_CFs'!B:B,0),1),
"No Growth", INDEX('Coop GFs_CFs'!O:P, MATCH(B1694,'Coop GFs_CFs'!B:B,0),1)
)</f>
        <v>1</v>
      </c>
      <c r="N1694" s="133" cm="1">
        <f t="array" ref="N1694">_xlfn.SWITCH(L1694,
"Employment", INDEX('Coop GFs_CFs'!C:D, MATCH(B1694,'Coop GFs_CFs'!B:B,0),2),
"Population", INDEX('Coop GFs_CFs'!E:F, MATCH(B1694,'Coop GFs_CFs'!B:B,0),2),
"Household", INDEX('Coop GFs_CFs'!G:H, MATCH(B1694,'Coop GFs_CFs'!B:B,0),2),
"VMT", INDEX('Coop GFs_CFs'!I:J, MATCH(B1694,'Coop GFs_CFs'!B:B,0),2),
"Lane Mile", INDEX('Coop GFs_CFs'!K:L, MATCH(B1694,'Coop GFs_CFs'!B:B,0),2),
"Gas Sales", INDEX('Coop GFs_CFs'!M:N, MATCH(B1694,'Coop GFs_CFs'!B:B,0),2),
"No Growth", INDEX('Coop GFs_CFs'!O:P, MATCH(B1694,'Coop GFs_CFs'!B:B,0),2)
)</f>
        <v>1</v>
      </c>
      <c r="O1694" s="133"/>
      <c r="P1694" s="86">
        <f t="shared" si="100"/>
        <v>3.8615869281007102E-3</v>
      </c>
      <c r="Q1694" s="86">
        <f t="shared" si="101"/>
        <v>3.8615869281007102E-3</v>
      </c>
      <c r="R1694" s="156" t="s">
        <v>658</v>
      </c>
      <c r="S1694" s="85" t="s">
        <v>659</v>
      </c>
      <c r="T1694" s="85" t="s">
        <v>342</v>
      </c>
      <c r="U1694" s="85" t="s">
        <v>660</v>
      </c>
      <c r="V1694" s="85" t="s">
        <v>661</v>
      </c>
      <c r="W1694" s="85" t="s">
        <v>662</v>
      </c>
      <c r="X1694" s="85" t="s">
        <v>330</v>
      </c>
      <c r="Z1694" s="42" t="s">
        <v>3041</v>
      </c>
      <c r="AA1694"/>
    </row>
    <row r="1695" spans="1:27" s="39" customFormat="1" x14ac:dyDescent="0.35">
      <c r="A1695" s="85" t="s">
        <v>811</v>
      </c>
      <c r="B1695" s="87">
        <v>51059</v>
      </c>
      <c r="C1695" s="87" t="s">
        <v>12</v>
      </c>
      <c r="D1695" s="86">
        <v>0.42879624</v>
      </c>
      <c r="E1695" s="86">
        <f>SUMIFS('Ratios_MARAMA-VA'!T:T, 'Ratios_MARAMA-VA'!AA:AA, Z1695)</f>
        <v>0.428796247999569</v>
      </c>
      <c r="F1695" s="86">
        <f>SUMIFS('Ratios_MARAMA-VA'!J:J, 'Ratios_MARAMA-VA'!AA:AA, Z1695)</f>
        <v>1.63838755555391E-3</v>
      </c>
      <c r="G1695" s="122">
        <f t="shared" si="99"/>
        <v>3.8208999337036101E-3</v>
      </c>
      <c r="H1695" s="122">
        <v>0.3993379457624</v>
      </c>
      <c r="I1695" s="86">
        <v>1.5258303304888901E-3</v>
      </c>
      <c r="J1695" s="122">
        <v>0.38162866072000001</v>
      </c>
      <c r="K1695" s="86">
        <v>1.4581649244444455E-3</v>
      </c>
      <c r="L1695" s="122" t="str" cm="1">
        <f t="array" ref="L1695">_xlfn.SWITCH(A1695,
    "District of Columbia", _xlfn.XLOOKUP(R1695, '2015 O3 Growth Surrogates'!A:A, '2015 O3 Growth Surrogates'!H:H),
    "Maryland", _xlfn.XLOOKUP(R1695, '2015 O3 Growth Surrogates'!A:A, '2015 O3 Growth Surrogates'!I:I),
    "Virginia", _xlfn.XLOOKUP(R1695, '2015 O3 Growth Surrogates'!A:A, '2015 O3 Growth Surrogates'!J:J)
)</f>
        <v>No Growth</v>
      </c>
      <c r="M1695" s="133" cm="1">
        <f t="array" ref="M1695">_xlfn.SWITCH(L1695,
"Employment", INDEX('Coop GFs_CFs'!C:D, MATCH(B1695,'Coop GFs_CFs'!B:B,0),1),
"Population", INDEX('Coop GFs_CFs'!E:F, MATCH(B1695,'Coop GFs_CFs'!B:B,0),1),
"Household", INDEX('Coop GFs_CFs'!G:H, MATCH(B1695,'Coop GFs_CFs'!B:B,0),1),
"VMT", INDEX('Coop GFs_CFs'!I:J, MATCH(B1695,'Coop GFs_CFs'!B:B,0),1),
"Lane Mile", INDEX('Coop GFs_CFs'!K:L, MATCH(B1695,'Coop GFs_CFs'!B:B,0),1),
"Gas Sales", INDEX('Coop GFs_CFs'!M:N, MATCH(B1695,'Coop GFs_CFs'!B:B,0),1),
"No Growth", INDEX('Coop GFs_CFs'!O:P, MATCH(B1695,'Coop GFs_CFs'!B:B,0),1)
)</f>
        <v>1</v>
      </c>
      <c r="N1695" s="133" cm="1">
        <f t="array" ref="N1695">_xlfn.SWITCH(L1695,
"Employment", INDEX('Coop GFs_CFs'!C:D, MATCH(B1695,'Coop GFs_CFs'!B:B,0),2),
"Population", INDEX('Coop GFs_CFs'!E:F, MATCH(B1695,'Coop GFs_CFs'!B:B,0),2),
"Household", INDEX('Coop GFs_CFs'!G:H, MATCH(B1695,'Coop GFs_CFs'!B:B,0),2),
"VMT", INDEX('Coop GFs_CFs'!I:J, MATCH(B1695,'Coop GFs_CFs'!B:B,0),2),
"Lane Mile", INDEX('Coop GFs_CFs'!K:L, MATCH(B1695,'Coop GFs_CFs'!B:B,0),2),
"Gas Sales", INDEX('Coop GFs_CFs'!M:N, MATCH(B1695,'Coop GFs_CFs'!B:B,0),2),
"No Growth", INDEX('Coop GFs_CFs'!O:P, MATCH(B1695,'Coop GFs_CFs'!B:B,0),2)
)</f>
        <v>1</v>
      </c>
      <c r="O1695" s="133"/>
      <c r="P1695" s="86">
        <f t="shared" si="100"/>
        <v>1.63838755555391E-3</v>
      </c>
      <c r="Q1695" s="86">
        <f t="shared" si="101"/>
        <v>1.63838755555391E-3</v>
      </c>
      <c r="R1695" s="156" t="s">
        <v>658</v>
      </c>
      <c r="S1695" s="85" t="s">
        <v>659</v>
      </c>
      <c r="T1695" s="85" t="s">
        <v>342</v>
      </c>
      <c r="U1695" s="85" t="s">
        <v>660</v>
      </c>
      <c r="V1695" s="85" t="s">
        <v>661</v>
      </c>
      <c r="W1695" s="85" t="s">
        <v>662</v>
      </c>
      <c r="X1695" s="85" t="s">
        <v>330</v>
      </c>
      <c r="Z1695" s="42" t="s">
        <v>3042</v>
      </c>
      <c r="AA1695"/>
    </row>
    <row r="1696" spans="1:27" s="39" customFormat="1" x14ac:dyDescent="0.35">
      <c r="A1696" s="85" t="s">
        <v>811</v>
      </c>
      <c r="B1696" s="87">
        <v>51107</v>
      </c>
      <c r="C1696" s="87" t="s">
        <v>12</v>
      </c>
      <c r="D1696" s="86">
        <v>9.1223679999999998</v>
      </c>
      <c r="E1696" s="86">
        <f>SUMIFS('Ratios_MARAMA-VA'!T:T, 'Ratios_MARAMA-VA'!AA:AA, Z1696)</f>
        <v>9.1223657599908492</v>
      </c>
      <c r="F1696" s="86">
        <f>SUMIFS('Ratios_MARAMA-VA'!J:J, 'Ratios_MARAMA-VA'!AA:AA, Z1696)</f>
        <v>3.5129108496696898E-2</v>
      </c>
      <c r="G1696" s="122">
        <f t="shared" si="99"/>
        <v>3.850877000653407E-3</v>
      </c>
      <c r="H1696" s="122">
        <v>8.4956592322880002</v>
      </c>
      <c r="I1696" s="86">
        <v>3.2715738743006643E-2</v>
      </c>
      <c r="J1696" s="122">
        <v>8.1189055264000007</v>
      </c>
      <c r="K1696" s="86">
        <v>3.1264906562091604E-2</v>
      </c>
      <c r="L1696" s="122" t="str" cm="1">
        <f t="array" ref="L1696">_xlfn.SWITCH(A1696,
    "District of Columbia", _xlfn.XLOOKUP(R1696, '2015 O3 Growth Surrogates'!A:A, '2015 O3 Growth Surrogates'!H:H),
    "Maryland", _xlfn.XLOOKUP(R1696, '2015 O3 Growth Surrogates'!A:A, '2015 O3 Growth Surrogates'!I:I),
    "Virginia", _xlfn.XLOOKUP(R1696, '2015 O3 Growth Surrogates'!A:A, '2015 O3 Growth Surrogates'!J:J)
)</f>
        <v>No Growth</v>
      </c>
      <c r="M1696" s="133" cm="1">
        <f t="array" ref="M1696">_xlfn.SWITCH(L1696,
"Employment", INDEX('Coop GFs_CFs'!C:D, MATCH(B1696,'Coop GFs_CFs'!B:B,0),1),
"Population", INDEX('Coop GFs_CFs'!E:F, MATCH(B1696,'Coop GFs_CFs'!B:B,0),1),
"Household", INDEX('Coop GFs_CFs'!G:H, MATCH(B1696,'Coop GFs_CFs'!B:B,0),1),
"VMT", INDEX('Coop GFs_CFs'!I:J, MATCH(B1696,'Coop GFs_CFs'!B:B,0),1),
"Lane Mile", INDEX('Coop GFs_CFs'!K:L, MATCH(B1696,'Coop GFs_CFs'!B:B,0),1),
"Gas Sales", INDEX('Coop GFs_CFs'!M:N, MATCH(B1696,'Coop GFs_CFs'!B:B,0),1),
"No Growth", INDEX('Coop GFs_CFs'!O:P, MATCH(B1696,'Coop GFs_CFs'!B:B,0),1)
)</f>
        <v>1</v>
      </c>
      <c r="N1696" s="133" cm="1">
        <f t="array" ref="N1696">_xlfn.SWITCH(L1696,
"Employment", INDEX('Coop GFs_CFs'!C:D, MATCH(B1696,'Coop GFs_CFs'!B:B,0),2),
"Population", INDEX('Coop GFs_CFs'!E:F, MATCH(B1696,'Coop GFs_CFs'!B:B,0),2),
"Household", INDEX('Coop GFs_CFs'!G:H, MATCH(B1696,'Coop GFs_CFs'!B:B,0),2),
"VMT", INDEX('Coop GFs_CFs'!I:J, MATCH(B1696,'Coop GFs_CFs'!B:B,0),2),
"Lane Mile", INDEX('Coop GFs_CFs'!K:L, MATCH(B1696,'Coop GFs_CFs'!B:B,0),2),
"Gas Sales", INDEX('Coop GFs_CFs'!M:N, MATCH(B1696,'Coop GFs_CFs'!B:B,0),2),
"No Growth", INDEX('Coop GFs_CFs'!O:P, MATCH(B1696,'Coop GFs_CFs'!B:B,0),2)
)</f>
        <v>1</v>
      </c>
      <c r="O1696" s="133"/>
      <c r="P1696" s="86">
        <f t="shared" si="100"/>
        <v>3.5129108496696898E-2</v>
      </c>
      <c r="Q1696" s="86">
        <f t="shared" si="101"/>
        <v>3.5129108496696898E-2</v>
      </c>
      <c r="R1696" s="156" t="s">
        <v>658</v>
      </c>
      <c r="S1696" s="85" t="s">
        <v>659</v>
      </c>
      <c r="T1696" s="85" t="s">
        <v>342</v>
      </c>
      <c r="U1696" s="85" t="s">
        <v>660</v>
      </c>
      <c r="V1696" s="85" t="s">
        <v>661</v>
      </c>
      <c r="W1696" s="85" t="s">
        <v>662</v>
      </c>
      <c r="X1696" s="85" t="s">
        <v>330</v>
      </c>
      <c r="Z1696" s="42" t="s">
        <v>3043</v>
      </c>
      <c r="AA1696"/>
    </row>
    <row r="1697" spans="1:27" s="39" customFormat="1" x14ac:dyDescent="0.35">
      <c r="A1697" s="85" t="s">
        <v>811</v>
      </c>
      <c r="B1697" s="87">
        <v>51153</v>
      </c>
      <c r="C1697" s="87" t="s">
        <v>12</v>
      </c>
      <c r="D1697" s="86">
        <v>1.1221768000000001</v>
      </c>
      <c r="E1697" s="86">
        <f>SUMIFS('Ratios_MARAMA-VA'!T:T, 'Ratios_MARAMA-VA'!AA:AA, Z1697)</f>
        <v>1.1221771359988699</v>
      </c>
      <c r="F1697" s="86">
        <f>SUMIFS('Ratios_MARAMA-VA'!J:J, 'Ratios_MARAMA-VA'!AA:AA, Z1697)</f>
        <v>4.2655053594728596E-3</v>
      </c>
      <c r="G1697" s="122">
        <f t="shared" si="99"/>
        <v>3.8010980821455223E-3</v>
      </c>
      <c r="H1697" s="122">
        <v>1.0450835667567999</v>
      </c>
      <c r="I1697" s="86">
        <v>3.9724651412810742E-3</v>
      </c>
      <c r="J1697" s="122">
        <v>0.99873765104000001</v>
      </c>
      <c r="K1697" s="86">
        <v>3.796299769934668E-3</v>
      </c>
      <c r="L1697" s="122" t="str" cm="1">
        <f t="array" ref="L1697">_xlfn.SWITCH(A1697,
    "District of Columbia", _xlfn.XLOOKUP(R1697, '2015 O3 Growth Surrogates'!A:A, '2015 O3 Growth Surrogates'!H:H),
    "Maryland", _xlfn.XLOOKUP(R1697, '2015 O3 Growth Surrogates'!A:A, '2015 O3 Growth Surrogates'!I:I),
    "Virginia", _xlfn.XLOOKUP(R1697, '2015 O3 Growth Surrogates'!A:A, '2015 O3 Growth Surrogates'!J:J)
)</f>
        <v>No Growth</v>
      </c>
      <c r="M1697" s="133" cm="1">
        <f t="array" ref="M1697">_xlfn.SWITCH(L1697,
"Employment", INDEX('Coop GFs_CFs'!C:D, MATCH(B1697,'Coop GFs_CFs'!B:B,0),1),
"Population", INDEX('Coop GFs_CFs'!E:F, MATCH(B1697,'Coop GFs_CFs'!B:B,0),1),
"Household", INDEX('Coop GFs_CFs'!G:H, MATCH(B1697,'Coop GFs_CFs'!B:B,0),1),
"VMT", INDEX('Coop GFs_CFs'!I:J, MATCH(B1697,'Coop GFs_CFs'!B:B,0),1),
"Lane Mile", INDEX('Coop GFs_CFs'!K:L, MATCH(B1697,'Coop GFs_CFs'!B:B,0),1),
"Gas Sales", INDEX('Coop GFs_CFs'!M:N, MATCH(B1697,'Coop GFs_CFs'!B:B,0),1),
"No Growth", INDEX('Coop GFs_CFs'!O:P, MATCH(B1697,'Coop GFs_CFs'!B:B,0),1)
)</f>
        <v>1</v>
      </c>
      <c r="N1697" s="133" cm="1">
        <f t="array" ref="N1697">_xlfn.SWITCH(L1697,
"Employment", INDEX('Coop GFs_CFs'!C:D, MATCH(B1697,'Coop GFs_CFs'!B:B,0),2),
"Population", INDEX('Coop GFs_CFs'!E:F, MATCH(B1697,'Coop GFs_CFs'!B:B,0),2),
"Household", INDEX('Coop GFs_CFs'!G:H, MATCH(B1697,'Coop GFs_CFs'!B:B,0),2),
"VMT", INDEX('Coop GFs_CFs'!I:J, MATCH(B1697,'Coop GFs_CFs'!B:B,0),2),
"Lane Mile", INDEX('Coop GFs_CFs'!K:L, MATCH(B1697,'Coop GFs_CFs'!B:B,0),2),
"Gas Sales", INDEX('Coop GFs_CFs'!M:N, MATCH(B1697,'Coop GFs_CFs'!B:B,0),2),
"No Growth", INDEX('Coop GFs_CFs'!O:P, MATCH(B1697,'Coop GFs_CFs'!B:B,0),2)
)</f>
        <v>1</v>
      </c>
      <c r="O1697" s="133"/>
      <c r="P1697" s="86">
        <f t="shared" si="100"/>
        <v>4.2655053594728596E-3</v>
      </c>
      <c r="Q1697" s="86">
        <f t="shared" si="101"/>
        <v>4.2655053594728596E-3</v>
      </c>
      <c r="R1697" s="156" t="s">
        <v>658</v>
      </c>
      <c r="S1697" s="85" t="s">
        <v>659</v>
      </c>
      <c r="T1697" s="85" t="s">
        <v>342</v>
      </c>
      <c r="U1697" s="85" t="s">
        <v>660</v>
      </c>
      <c r="V1697" s="85" t="s">
        <v>661</v>
      </c>
      <c r="W1697" s="85" t="s">
        <v>662</v>
      </c>
      <c r="X1697" s="85" t="s">
        <v>330</v>
      </c>
      <c r="Z1697" s="42" t="s">
        <v>3044</v>
      </c>
      <c r="AA1697"/>
    </row>
    <row r="1698" spans="1:27" s="39" customFormat="1" x14ac:dyDescent="0.35">
      <c r="A1698" s="85" t="s">
        <v>497</v>
      </c>
      <c r="B1698" s="87">
        <v>24009</v>
      </c>
      <c r="C1698" s="87" t="s">
        <v>12</v>
      </c>
      <c r="D1698" s="86">
        <v>4.8670103999999999E-2</v>
      </c>
      <c r="E1698" s="86">
        <f>SUMIFS('Ratios_MARAMA-VA'!T:T, 'Ratios_MARAMA-VA'!AA:AA, Z1698)</f>
        <v>4.8670095999951403E-2</v>
      </c>
      <c r="F1698" s="86">
        <f>SUMIFS('Ratios_MARAMA-VA'!J:J, 'Ratios_MARAMA-VA'!AA:AA, Z1698)</f>
        <v>1.4179112679724401E-4</v>
      </c>
      <c r="G1698" s="122">
        <f t="shared" si="99"/>
        <v>2.9133110154002076E-3</v>
      </c>
      <c r="H1698" s="122">
        <v>4.8670096000000003E-2</v>
      </c>
      <c r="I1698" s="86">
        <v>1.417911267973856E-4</v>
      </c>
      <c r="J1698" s="122">
        <v>4.8670096000000003E-2</v>
      </c>
      <c r="K1698" s="86">
        <v>1.417911267973856E-4</v>
      </c>
      <c r="L1698" s="122" t="str" cm="1">
        <f t="array" ref="L1698">_xlfn.SWITCH(A1698,
    "District of Columbia", _xlfn.XLOOKUP(R1698, '2015 O3 Growth Surrogates'!A:A, '2015 O3 Growth Surrogates'!H:H),
    "Maryland", _xlfn.XLOOKUP(R1698, '2015 O3 Growth Surrogates'!A:A, '2015 O3 Growth Surrogates'!I:I),
    "Virginia", _xlfn.XLOOKUP(R1698, '2015 O3 Growth Surrogates'!A:A, '2015 O3 Growth Surrogates'!J:J)
)</f>
        <v>No Growth</v>
      </c>
      <c r="M1698" s="133" cm="1">
        <f t="array" ref="M1698">_xlfn.SWITCH(L1698,
"Employment", INDEX('Coop GFs_CFs'!C:D, MATCH(B1698,'Coop GFs_CFs'!B:B,0),1),
"Population", INDEX('Coop GFs_CFs'!E:F, MATCH(B1698,'Coop GFs_CFs'!B:B,0),1),
"Household", INDEX('Coop GFs_CFs'!G:H, MATCH(B1698,'Coop GFs_CFs'!B:B,0),1),
"VMT", INDEX('Coop GFs_CFs'!I:J, MATCH(B1698,'Coop GFs_CFs'!B:B,0),1),
"Lane Mile", INDEX('Coop GFs_CFs'!K:L, MATCH(B1698,'Coop GFs_CFs'!B:B,0),1),
"Gas Sales", INDEX('Coop GFs_CFs'!M:N, MATCH(B1698,'Coop GFs_CFs'!B:B,0),1),
"No Growth", INDEX('Coop GFs_CFs'!O:P, MATCH(B1698,'Coop GFs_CFs'!B:B,0),1)
)</f>
        <v>1</v>
      </c>
      <c r="N1698" s="133" cm="1">
        <f t="array" ref="N1698">_xlfn.SWITCH(L1698,
"Employment", INDEX('Coop GFs_CFs'!C:D, MATCH(B1698,'Coop GFs_CFs'!B:B,0),2),
"Population", INDEX('Coop GFs_CFs'!E:F, MATCH(B1698,'Coop GFs_CFs'!B:B,0),2),
"Household", INDEX('Coop GFs_CFs'!G:H, MATCH(B1698,'Coop GFs_CFs'!B:B,0),2),
"VMT", INDEX('Coop GFs_CFs'!I:J, MATCH(B1698,'Coop GFs_CFs'!B:B,0),2),
"Lane Mile", INDEX('Coop GFs_CFs'!K:L, MATCH(B1698,'Coop GFs_CFs'!B:B,0),2),
"Gas Sales", INDEX('Coop GFs_CFs'!M:N, MATCH(B1698,'Coop GFs_CFs'!B:B,0),2),
"No Growth", INDEX('Coop GFs_CFs'!O:P, MATCH(B1698,'Coop GFs_CFs'!B:B,0),2)
)</f>
        <v>1</v>
      </c>
      <c r="O1698" s="133"/>
      <c r="P1698" s="86">
        <f t="shared" si="100"/>
        <v>1.4179112679724401E-4</v>
      </c>
      <c r="Q1698" s="86">
        <f t="shared" si="101"/>
        <v>1.4179112679724401E-4</v>
      </c>
      <c r="R1698" s="156" t="s">
        <v>674</v>
      </c>
      <c r="S1698" s="85" t="s">
        <v>659</v>
      </c>
      <c r="T1698" s="85" t="s">
        <v>342</v>
      </c>
      <c r="U1698" s="85" t="s">
        <v>660</v>
      </c>
      <c r="V1698" s="85" t="s">
        <v>675</v>
      </c>
      <c r="W1698" s="85" t="s">
        <v>676</v>
      </c>
      <c r="X1698" s="85" t="s">
        <v>330</v>
      </c>
      <c r="Z1698" s="42" t="s">
        <v>3045</v>
      </c>
      <c r="AA1698"/>
    </row>
    <row r="1699" spans="1:27" s="39" customFormat="1" x14ac:dyDescent="0.35">
      <c r="A1699" s="85" t="s">
        <v>497</v>
      </c>
      <c r="B1699" s="87">
        <v>24017</v>
      </c>
      <c r="C1699" s="87" t="s">
        <v>12</v>
      </c>
      <c r="D1699" s="86">
        <v>7.0833463999999999E-2</v>
      </c>
      <c r="E1699" s="86">
        <f>SUMIFS('Ratios_MARAMA-VA'!T:T, 'Ratios_MARAMA-VA'!AA:AA, Z1699)</f>
        <v>7.0833451999929201E-2</v>
      </c>
      <c r="F1699" s="86">
        <f>SUMIFS('Ratios_MARAMA-VA'!J:J, 'Ratios_MARAMA-VA'!AA:AA, Z1699)</f>
        <v>2.0608383267953199E-4</v>
      </c>
      <c r="G1699" s="122">
        <f t="shared" si="99"/>
        <v>2.9094139401781233E-3</v>
      </c>
      <c r="H1699" s="122">
        <v>7.0833451999999894E-2</v>
      </c>
      <c r="I1699" s="86">
        <v>2.0608383267973766E-4</v>
      </c>
      <c r="J1699" s="122">
        <v>7.0833451999999894E-2</v>
      </c>
      <c r="K1699" s="86">
        <v>2.0608383267973766E-4</v>
      </c>
      <c r="L1699" s="122" t="str" cm="1">
        <f t="array" ref="L1699">_xlfn.SWITCH(A1699,
    "District of Columbia", _xlfn.XLOOKUP(R1699, '2015 O3 Growth Surrogates'!A:A, '2015 O3 Growth Surrogates'!H:H),
    "Maryland", _xlfn.XLOOKUP(R1699, '2015 O3 Growth Surrogates'!A:A, '2015 O3 Growth Surrogates'!I:I),
    "Virginia", _xlfn.XLOOKUP(R1699, '2015 O3 Growth Surrogates'!A:A, '2015 O3 Growth Surrogates'!J:J)
)</f>
        <v>No Growth</v>
      </c>
      <c r="M1699" s="133" cm="1">
        <f t="array" ref="M1699">_xlfn.SWITCH(L1699,
"Employment", INDEX('Coop GFs_CFs'!C:D, MATCH(B1699,'Coop GFs_CFs'!B:B,0),1),
"Population", INDEX('Coop GFs_CFs'!E:F, MATCH(B1699,'Coop GFs_CFs'!B:B,0),1),
"Household", INDEX('Coop GFs_CFs'!G:H, MATCH(B1699,'Coop GFs_CFs'!B:B,0),1),
"VMT", INDEX('Coop GFs_CFs'!I:J, MATCH(B1699,'Coop GFs_CFs'!B:B,0),1),
"Lane Mile", INDEX('Coop GFs_CFs'!K:L, MATCH(B1699,'Coop GFs_CFs'!B:B,0),1),
"Gas Sales", INDEX('Coop GFs_CFs'!M:N, MATCH(B1699,'Coop GFs_CFs'!B:B,0),1),
"No Growth", INDEX('Coop GFs_CFs'!O:P, MATCH(B1699,'Coop GFs_CFs'!B:B,0),1)
)</f>
        <v>1</v>
      </c>
      <c r="N1699" s="133" cm="1">
        <f t="array" ref="N1699">_xlfn.SWITCH(L1699,
"Employment", INDEX('Coop GFs_CFs'!C:D, MATCH(B1699,'Coop GFs_CFs'!B:B,0),2),
"Population", INDEX('Coop GFs_CFs'!E:F, MATCH(B1699,'Coop GFs_CFs'!B:B,0),2),
"Household", INDEX('Coop GFs_CFs'!G:H, MATCH(B1699,'Coop GFs_CFs'!B:B,0),2),
"VMT", INDEX('Coop GFs_CFs'!I:J, MATCH(B1699,'Coop GFs_CFs'!B:B,0),2),
"Lane Mile", INDEX('Coop GFs_CFs'!K:L, MATCH(B1699,'Coop GFs_CFs'!B:B,0),2),
"Gas Sales", INDEX('Coop GFs_CFs'!M:N, MATCH(B1699,'Coop GFs_CFs'!B:B,0),2),
"No Growth", INDEX('Coop GFs_CFs'!O:P, MATCH(B1699,'Coop GFs_CFs'!B:B,0),2)
)</f>
        <v>1</v>
      </c>
      <c r="O1699" s="133"/>
      <c r="P1699" s="86">
        <f t="shared" si="100"/>
        <v>2.0608383267953199E-4</v>
      </c>
      <c r="Q1699" s="86">
        <f t="shared" si="101"/>
        <v>2.0608383267953199E-4</v>
      </c>
      <c r="R1699" s="156" t="s">
        <v>674</v>
      </c>
      <c r="S1699" s="85" t="s">
        <v>659</v>
      </c>
      <c r="T1699" s="85" t="s">
        <v>342</v>
      </c>
      <c r="U1699" s="85" t="s">
        <v>660</v>
      </c>
      <c r="V1699" s="85" t="s">
        <v>675</v>
      </c>
      <c r="W1699" s="85" t="s">
        <v>676</v>
      </c>
      <c r="X1699" s="85" t="s">
        <v>330</v>
      </c>
      <c r="Z1699" s="42" t="s">
        <v>3046</v>
      </c>
      <c r="AA1699"/>
    </row>
    <row r="1700" spans="1:27" s="39" customFormat="1" x14ac:dyDescent="0.35">
      <c r="A1700" s="85" t="s">
        <v>497</v>
      </c>
      <c r="B1700" s="87">
        <v>24021</v>
      </c>
      <c r="C1700" s="87" t="s">
        <v>12</v>
      </c>
      <c r="D1700" s="86">
        <v>1.3784111999999999</v>
      </c>
      <c r="E1700" s="86">
        <f>SUMIFS('Ratios_MARAMA-VA'!T:T, 'Ratios_MARAMA-VA'!AA:AA, Z1700)</f>
        <v>1.3784108959986101</v>
      </c>
      <c r="F1700" s="86">
        <f>SUMIFS('Ratios_MARAMA-VA'!J:J, 'Ratios_MARAMA-VA'!AA:AA, Z1700)</f>
        <v>4.1303477124141601E-3</v>
      </c>
      <c r="G1700" s="122">
        <f t="shared" si="99"/>
        <v>2.9964560817127527E-3</v>
      </c>
      <c r="H1700" s="122">
        <v>1.3784108960000001</v>
      </c>
      <c r="I1700" s="86">
        <v>4.1303477124183252E-3</v>
      </c>
      <c r="J1700" s="122">
        <v>1.3784108960000001</v>
      </c>
      <c r="K1700" s="86">
        <v>4.1303477124183252E-3</v>
      </c>
      <c r="L1700" s="122" t="str" cm="1">
        <f t="array" ref="L1700">_xlfn.SWITCH(A1700,
    "District of Columbia", _xlfn.XLOOKUP(R1700, '2015 O3 Growth Surrogates'!A:A, '2015 O3 Growth Surrogates'!H:H),
    "Maryland", _xlfn.XLOOKUP(R1700, '2015 O3 Growth Surrogates'!A:A, '2015 O3 Growth Surrogates'!I:I),
    "Virginia", _xlfn.XLOOKUP(R1700, '2015 O3 Growth Surrogates'!A:A, '2015 O3 Growth Surrogates'!J:J)
)</f>
        <v>No Growth</v>
      </c>
      <c r="M1700" s="133" cm="1">
        <f t="array" ref="M1700">_xlfn.SWITCH(L1700,
"Employment", INDEX('Coop GFs_CFs'!C:D, MATCH(B1700,'Coop GFs_CFs'!B:B,0),1),
"Population", INDEX('Coop GFs_CFs'!E:F, MATCH(B1700,'Coop GFs_CFs'!B:B,0),1),
"Household", INDEX('Coop GFs_CFs'!G:H, MATCH(B1700,'Coop GFs_CFs'!B:B,0),1),
"VMT", INDEX('Coop GFs_CFs'!I:J, MATCH(B1700,'Coop GFs_CFs'!B:B,0),1),
"Lane Mile", INDEX('Coop GFs_CFs'!K:L, MATCH(B1700,'Coop GFs_CFs'!B:B,0),1),
"Gas Sales", INDEX('Coop GFs_CFs'!M:N, MATCH(B1700,'Coop GFs_CFs'!B:B,0),1),
"No Growth", INDEX('Coop GFs_CFs'!O:P, MATCH(B1700,'Coop GFs_CFs'!B:B,0),1)
)</f>
        <v>1</v>
      </c>
      <c r="N1700" s="133" cm="1">
        <f t="array" ref="N1700">_xlfn.SWITCH(L1700,
"Employment", INDEX('Coop GFs_CFs'!C:D, MATCH(B1700,'Coop GFs_CFs'!B:B,0),2),
"Population", INDEX('Coop GFs_CFs'!E:F, MATCH(B1700,'Coop GFs_CFs'!B:B,0),2),
"Household", INDEX('Coop GFs_CFs'!G:H, MATCH(B1700,'Coop GFs_CFs'!B:B,0),2),
"VMT", INDEX('Coop GFs_CFs'!I:J, MATCH(B1700,'Coop GFs_CFs'!B:B,0),2),
"Lane Mile", INDEX('Coop GFs_CFs'!K:L, MATCH(B1700,'Coop GFs_CFs'!B:B,0),2),
"Gas Sales", INDEX('Coop GFs_CFs'!M:N, MATCH(B1700,'Coop GFs_CFs'!B:B,0),2),
"No Growth", INDEX('Coop GFs_CFs'!O:P, MATCH(B1700,'Coop GFs_CFs'!B:B,0),2)
)</f>
        <v>1</v>
      </c>
      <c r="O1700" s="133"/>
      <c r="P1700" s="86">
        <f t="shared" si="100"/>
        <v>4.1303477124141601E-3</v>
      </c>
      <c r="Q1700" s="86">
        <f t="shared" si="101"/>
        <v>4.1303477124141601E-3</v>
      </c>
      <c r="R1700" s="156" t="s">
        <v>674</v>
      </c>
      <c r="S1700" s="85" t="s">
        <v>659</v>
      </c>
      <c r="T1700" s="85" t="s">
        <v>342</v>
      </c>
      <c r="U1700" s="85" t="s">
        <v>660</v>
      </c>
      <c r="V1700" s="85" t="s">
        <v>675</v>
      </c>
      <c r="W1700" s="85" t="s">
        <v>676</v>
      </c>
      <c r="X1700" s="85" t="s">
        <v>330</v>
      </c>
      <c r="Z1700" s="42" t="s">
        <v>3047</v>
      </c>
      <c r="AA1700"/>
    </row>
    <row r="1701" spans="1:27" s="39" customFormat="1" x14ac:dyDescent="0.35">
      <c r="A1701" s="85" t="s">
        <v>497</v>
      </c>
      <c r="B1701" s="87">
        <v>24031</v>
      </c>
      <c r="C1701" s="87" t="s">
        <v>12</v>
      </c>
      <c r="D1701" s="86">
        <v>0.10858464</v>
      </c>
      <c r="E1701" s="86">
        <f>SUMIFS('Ratios_MARAMA-VA'!T:T, 'Ratios_MARAMA-VA'!AA:AA, Z1701)</f>
        <v>0.108584674399891</v>
      </c>
      <c r="F1701" s="86">
        <f>SUMIFS('Ratios_MARAMA-VA'!J:J, 'Ratios_MARAMA-VA'!AA:AA, Z1701)</f>
        <v>3.1963325490164102E-4</v>
      </c>
      <c r="G1701" s="122">
        <f t="shared" si="99"/>
        <v>2.9436313795491004E-3</v>
      </c>
      <c r="H1701" s="122">
        <v>0.1085846744</v>
      </c>
      <c r="I1701" s="86">
        <v>3.1963325490196189E-4</v>
      </c>
      <c r="J1701" s="122">
        <v>0.1085846744</v>
      </c>
      <c r="K1701" s="86">
        <v>3.1963325490196189E-4</v>
      </c>
      <c r="L1701" s="122" t="str" cm="1">
        <f t="array" ref="L1701">_xlfn.SWITCH(A1701,
    "District of Columbia", _xlfn.XLOOKUP(R1701, '2015 O3 Growth Surrogates'!A:A, '2015 O3 Growth Surrogates'!H:H),
    "Maryland", _xlfn.XLOOKUP(R1701, '2015 O3 Growth Surrogates'!A:A, '2015 O3 Growth Surrogates'!I:I),
    "Virginia", _xlfn.XLOOKUP(R1701, '2015 O3 Growth Surrogates'!A:A, '2015 O3 Growth Surrogates'!J:J)
)</f>
        <v>No Growth</v>
      </c>
      <c r="M1701" s="133" cm="1">
        <f t="array" ref="M1701">_xlfn.SWITCH(L1701,
"Employment", INDEX('Coop GFs_CFs'!C:D, MATCH(B1701,'Coop GFs_CFs'!B:B,0),1),
"Population", INDEX('Coop GFs_CFs'!E:F, MATCH(B1701,'Coop GFs_CFs'!B:B,0),1),
"Household", INDEX('Coop GFs_CFs'!G:H, MATCH(B1701,'Coop GFs_CFs'!B:B,0),1),
"VMT", INDEX('Coop GFs_CFs'!I:J, MATCH(B1701,'Coop GFs_CFs'!B:B,0),1),
"Lane Mile", INDEX('Coop GFs_CFs'!K:L, MATCH(B1701,'Coop GFs_CFs'!B:B,0),1),
"Gas Sales", INDEX('Coop GFs_CFs'!M:N, MATCH(B1701,'Coop GFs_CFs'!B:B,0),1),
"No Growth", INDEX('Coop GFs_CFs'!O:P, MATCH(B1701,'Coop GFs_CFs'!B:B,0),1)
)</f>
        <v>1</v>
      </c>
      <c r="N1701" s="133" cm="1">
        <f t="array" ref="N1701">_xlfn.SWITCH(L1701,
"Employment", INDEX('Coop GFs_CFs'!C:D, MATCH(B1701,'Coop GFs_CFs'!B:B,0),2),
"Population", INDEX('Coop GFs_CFs'!E:F, MATCH(B1701,'Coop GFs_CFs'!B:B,0),2),
"Household", INDEX('Coop GFs_CFs'!G:H, MATCH(B1701,'Coop GFs_CFs'!B:B,0),2),
"VMT", INDEX('Coop GFs_CFs'!I:J, MATCH(B1701,'Coop GFs_CFs'!B:B,0),2),
"Lane Mile", INDEX('Coop GFs_CFs'!K:L, MATCH(B1701,'Coop GFs_CFs'!B:B,0),2),
"Gas Sales", INDEX('Coop GFs_CFs'!M:N, MATCH(B1701,'Coop GFs_CFs'!B:B,0),2),
"No Growth", INDEX('Coop GFs_CFs'!O:P, MATCH(B1701,'Coop GFs_CFs'!B:B,0),2)
)</f>
        <v>1</v>
      </c>
      <c r="O1701" s="133"/>
      <c r="P1701" s="86">
        <f t="shared" si="100"/>
        <v>3.1963325490164102E-4</v>
      </c>
      <c r="Q1701" s="86">
        <f t="shared" si="101"/>
        <v>3.1963325490164102E-4</v>
      </c>
      <c r="R1701" s="156" t="s">
        <v>674</v>
      </c>
      <c r="S1701" s="85" t="s">
        <v>659</v>
      </c>
      <c r="T1701" s="85" t="s">
        <v>342</v>
      </c>
      <c r="U1701" s="85" t="s">
        <v>660</v>
      </c>
      <c r="V1701" s="85" t="s">
        <v>675</v>
      </c>
      <c r="W1701" s="85" t="s">
        <v>676</v>
      </c>
      <c r="X1701" s="85" t="s">
        <v>330</v>
      </c>
      <c r="Z1701" s="42" t="s">
        <v>3048</v>
      </c>
      <c r="AA1701"/>
    </row>
    <row r="1702" spans="1:27" s="39" customFormat="1" x14ac:dyDescent="0.35">
      <c r="A1702" s="85" t="s">
        <v>497</v>
      </c>
      <c r="B1702" s="87">
        <v>24033</v>
      </c>
      <c r="C1702" s="87" t="s">
        <v>12</v>
      </c>
      <c r="D1702" s="86">
        <v>5.9823095999999999E-2</v>
      </c>
      <c r="E1702" s="86">
        <f>SUMIFS('Ratios_MARAMA-VA'!T:T, 'Ratios_MARAMA-VA'!AA:AA, Z1702)</f>
        <v>5.9823095999939999E-2</v>
      </c>
      <c r="F1702" s="86">
        <f>SUMIFS('Ratios_MARAMA-VA'!J:J, 'Ratios_MARAMA-VA'!AA:AA, Z1702)</f>
        <v>1.7489833202596899E-4</v>
      </c>
      <c r="G1702" s="122">
        <f t="shared" si="99"/>
        <v>2.9235921194406991E-3</v>
      </c>
      <c r="H1702" s="122">
        <v>5.9823095999999999E-2</v>
      </c>
      <c r="I1702" s="86">
        <v>1.7489833202614442E-4</v>
      </c>
      <c r="J1702" s="122">
        <v>5.9823095999999999E-2</v>
      </c>
      <c r="K1702" s="86">
        <v>1.7489833202614442E-4</v>
      </c>
      <c r="L1702" s="122" t="str" cm="1">
        <f t="array" ref="L1702">_xlfn.SWITCH(A1702,
    "District of Columbia", _xlfn.XLOOKUP(R1702, '2015 O3 Growth Surrogates'!A:A, '2015 O3 Growth Surrogates'!H:H),
    "Maryland", _xlfn.XLOOKUP(R1702, '2015 O3 Growth Surrogates'!A:A, '2015 O3 Growth Surrogates'!I:I),
    "Virginia", _xlfn.XLOOKUP(R1702, '2015 O3 Growth Surrogates'!A:A, '2015 O3 Growth Surrogates'!J:J)
)</f>
        <v>No Growth</v>
      </c>
      <c r="M1702" s="133" cm="1">
        <f t="array" ref="M1702">_xlfn.SWITCH(L1702,
"Employment", INDEX('Coop GFs_CFs'!C:D, MATCH(B1702,'Coop GFs_CFs'!B:B,0),1),
"Population", INDEX('Coop GFs_CFs'!E:F, MATCH(B1702,'Coop GFs_CFs'!B:B,0),1),
"Household", INDEX('Coop GFs_CFs'!G:H, MATCH(B1702,'Coop GFs_CFs'!B:B,0),1),
"VMT", INDEX('Coop GFs_CFs'!I:J, MATCH(B1702,'Coop GFs_CFs'!B:B,0),1),
"Lane Mile", INDEX('Coop GFs_CFs'!K:L, MATCH(B1702,'Coop GFs_CFs'!B:B,0),1),
"Gas Sales", INDEX('Coop GFs_CFs'!M:N, MATCH(B1702,'Coop GFs_CFs'!B:B,0),1),
"No Growth", INDEX('Coop GFs_CFs'!O:P, MATCH(B1702,'Coop GFs_CFs'!B:B,0),1)
)</f>
        <v>1</v>
      </c>
      <c r="N1702" s="133" cm="1">
        <f t="array" ref="N1702">_xlfn.SWITCH(L1702,
"Employment", INDEX('Coop GFs_CFs'!C:D, MATCH(B1702,'Coop GFs_CFs'!B:B,0),2),
"Population", INDEX('Coop GFs_CFs'!E:F, MATCH(B1702,'Coop GFs_CFs'!B:B,0),2),
"Household", INDEX('Coop GFs_CFs'!G:H, MATCH(B1702,'Coop GFs_CFs'!B:B,0),2),
"VMT", INDEX('Coop GFs_CFs'!I:J, MATCH(B1702,'Coop GFs_CFs'!B:B,0),2),
"Lane Mile", INDEX('Coop GFs_CFs'!K:L, MATCH(B1702,'Coop GFs_CFs'!B:B,0),2),
"Gas Sales", INDEX('Coop GFs_CFs'!M:N, MATCH(B1702,'Coop GFs_CFs'!B:B,0),2),
"No Growth", INDEX('Coop GFs_CFs'!O:P, MATCH(B1702,'Coop GFs_CFs'!B:B,0),2)
)</f>
        <v>1</v>
      </c>
      <c r="O1702" s="133"/>
      <c r="P1702" s="86">
        <f t="shared" si="100"/>
        <v>1.7489833202596899E-4</v>
      </c>
      <c r="Q1702" s="86">
        <f t="shared" si="101"/>
        <v>1.7489833202596899E-4</v>
      </c>
      <c r="R1702" s="156" t="s">
        <v>674</v>
      </c>
      <c r="S1702" s="85" t="s">
        <v>659</v>
      </c>
      <c r="T1702" s="85" t="s">
        <v>342</v>
      </c>
      <c r="U1702" s="85" t="s">
        <v>660</v>
      </c>
      <c r="V1702" s="85" t="s">
        <v>675</v>
      </c>
      <c r="W1702" s="85" t="s">
        <v>676</v>
      </c>
      <c r="X1702" s="85" t="s">
        <v>330</v>
      </c>
      <c r="Z1702" s="42" t="s">
        <v>3049</v>
      </c>
      <c r="AA1702"/>
    </row>
    <row r="1703" spans="1:27" s="39" customFormat="1" x14ac:dyDescent="0.35">
      <c r="A1703" s="85" t="s">
        <v>811</v>
      </c>
      <c r="B1703" s="87">
        <v>51059</v>
      </c>
      <c r="C1703" s="87" t="s">
        <v>12</v>
      </c>
      <c r="D1703" s="86">
        <v>8.2753600000000007E-3</v>
      </c>
      <c r="E1703" s="86">
        <f>SUMIFS('Ratios_MARAMA-VA'!T:T, 'Ratios_MARAMA-VA'!AA:AA, Z1703)</f>
        <v>8.2753595999917207E-3</v>
      </c>
      <c r="F1703" s="86">
        <f>SUMIFS('Ratios_MARAMA-VA'!J:J, 'Ratios_MARAMA-VA'!AA:AA, Z1703)</f>
        <v>2.4161530065335301E-5</v>
      </c>
      <c r="G1703" s="122">
        <f t="shared" si="99"/>
        <v>2.9196954855423411E-3</v>
      </c>
      <c r="H1703" s="122">
        <v>8.2753596000000006E-3</v>
      </c>
      <c r="I1703" s="86">
        <v>2.4161530065359476E-5</v>
      </c>
      <c r="J1703" s="122">
        <v>8.2753596000000006E-3</v>
      </c>
      <c r="K1703" s="86">
        <v>2.4161530065359476E-5</v>
      </c>
      <c r="L1703" s="122" t="str" cm="1">
        <f t="array" ref="L1703">_xlfn.SWITCH(A1703,
    "District of Columbia", _xlfn.XLOOKUP(R1703, '2015 O3 Growth Surrogates'!A:A, '2015 O3 Growth Surrogates'!H:H),
    "Maryland", _xlfn.XLOOKUP(R1703, '2015 O3 Growth Surrogates'!A:A, '2015 O3 Growth Surrogates'!I:I),
    "Virginia", _xlfn.XLOOKUP(R1703, '2015 O3 Growth Surrogates'!A:A, '2015 O3 Growth Surrogates'!J:J)
)</f>
        <v>No Growth</v>
      </c>
      <c r="M1703" s="133" cm="1">
        <f t="array" ref="M1703">_xlfn.SWITCH(L1703,
"Employment", INDEX('Coop GFs_CFs'!C:D, MATCH(B1703,'Coop GFs_CFs'!B:B,0),1),
"Population", INDEX('Coop GFs_CFs'!E:F, MATCH(B1703,'Coop GFs_CFs'!B:B,0),1),
"Household", INDEX('Coop GFs_CFs'!G:H, MATCH(B1703,'Coop GFs_CFs'!B:B,0),1),
"VMT", INDEX('Coop GFs_CFs'!I:J, MATCH(B1703,'Coop GFs_CFs'!B:B,0),1),
"Lane Mile", INDEX('Coop GFs_CFs'!K:L, MATCH(B1703,'Coop GFs_CFs'!B:B,0),1),
"Gas Sales", INDEX('Coop GFs_CFs'!M:N, MATCH(B1703,'Coop GFs_CFs'!B:B,0),1),
"No Growth", INDEX('Coop GFs_CFs'!O:P, MATCH(B1703,'Coop GFs_CFs'!B:B,0),1)
)</f>
        <v>1</v>
      </c>
      <c r="N1703" s="133" cm="1">
        <f t="array" ref="N1703">_xlfn.SWITCH(L1703,
"Employment", INDEX('Coop GFs_CFs'!C:D, MATCH(B1703,'Coop GFs_CFs'!B:B,0),2),
"Population", INDEX('Coop GFs_CFs'!E:F, MATCH(B1703,'Coop GFs_CFs'!B:B,0),2),
"Household", INDEX('Coop GFs_CFs'!G:H, MATCH(B1703,'Coop GFs_CFs'!B:B,0),2),
"VMT", INDEX('Coop GFs_CFs'!I:J, MATCH(B1703,'Coop GFs_CFs'!B:B,0),2),
"Lane Mile", INDEX('Coop GFs_CFs'!K:L, MATCH(B1703,'Coop GFs_CFs'!B:B,0),2),
"Gas Sales", INDEX('Coop GFs_CFs'!M:N, MATCH(B1703,'Coop GFs_CFs'!B:B,0),2),
"No Growth", INDEX('Coop GFs_CFs'!O:P, MATCH(B1703,'Coop GFs_CFs'!B:B,0),2)
)</f>
        <v>1</v>
      </c>
      <c r="O1703" s="133"/>
      <c r="P1703" s="86">
        <f t="shared" si="100"/>
        <v>2.4161530065335301E-5</v>
      </c>
      <c r="Q1703" s="86">
        <f t="shared" si="101"/>
        <v>2.4161530065335301E-5</v>
      </c>
      <c r="R1703" s="156" t="s">
        <v>674</v>
      </c>
      <c r="S1703" s="85" t="s">
        <v>659</v>
      </c>
      <c r="T1703" s="85" t="s">
        <v>342</v>
      </c>
      <c r="U1703" s="85" t="s">
        <v>660</v>
      </c>
      <c r="V1703" s="85" t="s">
        <v>675</v>
      </c>
      <c r="W1703" s="85" t="s">
        <v>676</v>
      </c>
      <c r="X1703" s="85" t="s">
        <v>330</v>
      </c>
      <c r="Z1703" s="42" t="s">
        <v>3050</v>
      </c>
      <c r="AA1703"/>
    </row>
    <row r="1704" spans="1:27" s="39" customFormat="1" x14ac:dyDescent="0.35">
      <c r="A1704" s="85" t="s">
        <v>811</v>
      </c>
      <c r="B1704" s="87">
        <v>51107</v>
      </c>
      <c r="C1704" s="87" t="s">
        <v>12</v>
      </c>
      <c r="D1704" s="86">
        <v>0.20940239999999999</v>
      </c>
      <c r="E1704" s="86">
        <f>SUMIFS('Ratios_MARAMA-VA'!T:T, 'Ratios_MARAMA-VA'!AA:AA, Z1704)</f>
        <v>0.20940243999979</v>
      </c>
      <c r="F1704" s="86">
        <f>SUMIFS('Ratios_MARAMA-VA'!J:J, 'Ratios_MARAMA-VA'!AA:AA, Z1704)</f>
        <v>6.2282849673140099E-4</v>
      </c>
      <c r="G1704" s="122">
        <f t="shared" si="99"/>
        <v>2.9743134642176358E-3</v>
      </c>
      <c r="H1704" s="122">
        <v>0.20940244</v>
      </c>
      <c r="I1704" s="86">
        <v>6.228284967320256E-4</v>
      </c>
      <c r="J1704" s="122">
        <v>0.20940244</v>
      </c>
      <c r="K1704" s="86">
        <v>6.228284967320256E-4</v>
      </c>
      <c r="L1704" s="122" t="str" cm="1">
        <f t="array" ref="L1704">_xlfn.SWITCH(A1704,
    "District of Columbia", _xlfn.XLOOKUP(R1704, '2015 O3 Growth Surrogates'!A:A, '2015 O3 Growth Surrogates'!H:H),
    "Maryland", _xlfn.XLOOKUP(R1704, '2015 O3 Growth Surrogates'!A:A, '2015 O3 Growth Surrogates'!I:I),
    "Virginia", _xlfn.XLOOKUP(R1704, '2015 O3 Growth Surrogates'!A:A, '2015 O3 Growth Surrogates'!J:J)
)</f>
        <v>No Growth</v>
      </c>
      <c r="M1704" s="133" cm="1">
        <f t="array" ref="M1704">_xlfn.SWITCH(L1704,
"Employment", INDEX('Coop GFs_CFs'!C:D, MATCH(B1704,'Coop GFs_CFs'!B:B,0),1),
"Population", INDEX('Coop GFs_CFs'!E:F, MATCH(B1704,'Coop GFs_CFs'!B:B,0),1),
"Household", INDEX('Coop GFs_CFs'!G:H, MATCH(B1704,'Coop GFs_CFs'!B:B,0),1),
"VMT", INDEX('Coop GFs_CFs'!I:J, MATCH(B1704,'Coop GFs_CFs'!B:B,0),1),
"Lane Mile", INDEX('Coop GFs_CFs'!K:L, MATCH(B1704,'Coop GFs_CFs'!B:B,0),1),
"Gas Sales", INDEX('Coop GFs_CFs'!M:N, MATCH(B1704,'Coop GFs_CFs'!B:B,0),1),
"No Growth", INDEX('Coop GFs_CFs'!O:P, MATCH(B1704,'Coop GFs_CFs'!B:B,0),1)
)</f>
        <v>1</v>
      </c>
      <c r="N1704" s="133" cm="1">
        <f t="array" ref="N1704">_xlfn.SWITCH(L1704,
"Employment", INDEX('Coop GFs_CFs'!C:D, MATCH(B1704,'Coop GFs_CFs'!B:B,0),2),
"Population", INDEX('Coop GFs_CFs'!E:F, MATCH(B1704,'Coop GFs_CFs'!B:B,0),2),
"Household", INDEX('Coop GFs_CFs'!G:H, MATCH(B1704,'Coop GFs_CFs'!B:B,0),2),
"VMT", INDEX('Coop GFs_CFs'!I:J, MATCH(B1704,'Coop GFs_CFs'!B:B,0),2),
"Lane Mile", INDEX('Coop GFs_CFs'!K:L, MATCH(B1704,'Coop GFs_CFs'!B:B,0),2),
"Gas Sales", INDEX('Coop GFs_CFs'!M:N, MATCH(B1704,'Coop GFs_CFs'!B:B,0),2),
"No Growth", INDEX('Coop GFs_CFs'!O:P, MATCH(B1704,'Coop GFs_CFs'!B:B,0),2)
)</f>
        <v>1</v>
      </c>
      <c r="O1704" s="133"/>
      <c r="P1704" s="86">
        <f t="shared" si="100"/>
        <v>6.2282849673140099E-4</v>
      </c>
      <c r="Q1704" s="86">
        <f t="shared" si="101"/>
        <v>6.2282849673140099E-4</v>
      </c>
      <c r="R1704" s="156" t="s">
        <v>674</v>
      </c>
      <c r="S1704" s="85" t="s">
        <v>659</v>
      </c>
      <c r="T1704" s="85" t="s">
        <v>342</v>
      </c>
      <c r="U1704" s="85" t="s">
        <v>660</v>
      </c>
      <c r="V1704" s="85" t="s">
        <v>675</v>
      </c>
      <c r="W1704" s="85" t="s">
        <v>676</v>
      </c>
      <c r="X1704" s="85" t="s">
        <v>330</v>
      </c>
      <c r="Z1704" s="42" t="s">
        <v>3051</v>
      </c>
      <c r="AA1704"/>
    </row>
    <row r="1705" spans="1:27" s="39" customFormat="1" x14ac:dyDescent="0.35">
      <c r="A1705" s="85" t="s">
        <v>811</v>
      </c>
      <c r="B1705" s="87">
        <v>51153</v>
      </c>
      <c r="C1705" s="87" t="s">
        <v>12</v>
      </c>
      <c r="D1705" s="86">
        <v>4.8065087999999999E-2</v>
      </c>
      <c r="E1705" s="86">
        <f>SUMIFS('Ratios_MARAMA-VA'!T:T, 'Ratios_MARAMA-VA'!AA:AA, Z1705)</f>
        <v>4.8065071999951997E-2</v>
      </c>
      <c r="F1705" s="86">
        <f>SUMIFS('Ratios_MARAMA-VA'!J:J, 'Ratios_MARAMA-VA'!AA:AA, Z1705)</f>
        <v>1.4001857254887899E-4</v>
      </c>
      <c r="G1705" s="122">
        <f t="shared" si="99"/>
        <v>2.9131043962447164E-3</v>
      </c>
      <c r="H1705" s="122">
        <v>4.8065072E-2</v>
      </c>
      <c r="I1705" s="86">
        <v>1.4001857254901883E-4</v>
      </c>
      <c r="J1705" s="122">
        <v>4.8065072E-2</v>
      </c>
      <c r="K1705" s="86">
        <v>1.4001857254901883E-4</v>
      </c>
      <c r="L1705" s="122" t="str" cm="1">
        <f t="array" ref="L1705">_xlfn.SWITCH(A1705,
    "District of Columbia", _xlfn.XLOOKUP(R1705, '2015 O3 Growth Surrogates'!A:A, '2015 O3 Growth Surrogates'!H:H),
    "Maryland", _xlfn.XLOOKUP(R1705, '2015 O3 Growth Surrogates'!A:A, '2015 O3 Growth Surrogates'!I:I),
    "Virginia", _xlfn.XLOOKUP(R1705, '2015 O3 Growth Surrogates'!A:A, '2015 O3 Growth Surrogates'!J:J)
)</f>
        <v>No Growth</v>
      </c>
      <c r="M1705" s="133" cm="1">
        <f t="array" ref="M1705">_xlfn.SWITCH(L1705,
"Employment", INDEX('Coop GFs_CFs'!C:D, MATCH(B1705,'Coop GFs_CFs'!B:B,0),1),
"Population", INDEX('Coop GFs_CFs'!E:F, MATCH(B1705,'Coop GFs_CFs'!B:B,0),1),
"Household", INDEX('Coop GFs_CFs'!G:H, MATCH(B1705,'Coop GFs_CFs'!B:B,0),1),
"VMT", INDEX('Coop GFs_CFs'!I:J, MATCH(B1705,'Coop GFs_CFs'!B:B,0),1),
"Lane Mile", INDEX('Coop GFs_CFs'!K:L, MATCH(B1705,'Coop GFs_CFs'!B:B,0),1),
"Gas Sales", INDEX('Coop GFs_CFs'!M:N, MATCH(B1705,'Coop GFs_CFs'!B:B,0),1),
"No Growth", INDEX('Coop GFs_CFs'!O:P, MATCH(B1705,'Coop GFs_CFs'!B:B,0),1)
)</f>
        <v>1</v>
      </c>
      <c r="N1705" s="133" cm="1">
        <f t="array" ref="N1705">_xlfn.SWITCH(L1705,
"Employment", INDEX('Coop GFs_CFs'!C:D, MATCH(B1705,'Coop GFs_CFs'!B:B,0),2),
"Population", INDEX('Coop GFs_CFs'!E:F, MATCH(B1705,'Coop GFs_CFs'!B:B,0),2),
"Household", INDEX('Coop GFs_CFs'!G:H, MATCH(B1705,'Coop GFs_CFs'!B:B,0),2),
"VMT", INDEX('Coop GFs_CFs'!I:J, MATCH(B1705,'Coop GFs_CFs'!B:B,0),2),
"Lane Mile", INDEX('Coop GFs_CFs'!K:L, MATCH(B1705,'Coop GFs_CFs'!B:B,0),2),
"Gas Sales", INDEX('Coop GFs_CFs'!M:N, MATCH(B1705,'Coop GFs_CFs'!B:B,0),2),
"No Growth", INDEX('Coop GFs_CFs'!O:P, MATCH(B1705,'Coop GFs_CFs'!B:B,0),2)
)</f>
        <v>1</v>
      </c>
      <c r="O1705" s="133"/>
      <c r="P1705" s="86">
        <f t="shared" si="100"/>
        <v>1.4001857254887899E-4</v>
      </c>
      <c r="Q1705" s="86">
        <f t="shared" si="101"/>
        <v>1.4001857254887899E-4</v>
      </c>
      <c r="R1705" s="156" t="s">
        <v>674</v>
      </c>
      <c r="S1705" s="85" t="s">
        <v>659</v>
      </c>
      <c r="T1705" s="85" t="s">
        <v>342</v>
      </c>
      <c r="U1705" s="85" t="s">
        <v>660</v>
      </c>
      <c r="V1705" s="85" t="s">
        <v>675</v>
      </c>
      <c r="W1705" s="85" t="s">
        <v>676</v>
      </c>
      <c r="X1705" s="85" t="s">
        <v>330</v>
      </c>
      <c r="Z1705" s="42" t="s">
        <v>3052</v>
      </c>
      <c r="AA1705"/>
    </row>
    <row r="1706" spans="1:27" s="39" customFormat="1" x14ac:dyDescent="0.35">
      <c r="A1706" s="85" t="s">
        <v>497</v>
      </c>
      <c r="B1706" s="87">
        <v>24009</v>
      </c>
      <c r="C1706" s="87" t="s">
        <v>12</v>
      </c>
      <c r="D1706" s="86">
        <v>9.4873040000000002E-3</v>
      </c>
      <c r="E1706" s="86">
        <f>SUMIFS('Ratios_MARAMA-VA'!T:T, 'Ratios_MARAMA-VA'!AA:AA, Z1706)</f>
        <v>9.4873003999904806E-3</v>
      </c>
      <c r="F1706" s="86">
        <f>SUMIFS('Ratios_MARAMA-VA'!J:J, 'Ratios_MARAMA-VA'!AA:AA, Z1706)</f>
        <v>2.96447163398395E-5</v>
      </c>
      <c r="G1706" s="122">
        <f t="shared" si="99"/>
        <v>3.1246735203903993E-3</v>
      </c>
      <c r="H1706" s="122">
        <v>9.4873003999999001E-3</v>
      </c>
      <c r="I1706" s="86">
        <v>2.9644716339868932E-5</v>
      </c>
      <c r="J1706" s="122">
        <v>9.4873003999999001E-3</v>
      </c>
      <c r="K1706" s="86">
        <v>2.9644716339868932E-5</v>
      </c>
      <c r="L1706" s="122" t="str" cm="1">
        <f t="array" ref="L1706">_xlfn.SWITCH(A1706,
    "District of Columbia", _xlfn.XLOOKUP(R1706, '2015 O3 Growth Surrogates'!A:A, '2015 O3 Growth Surrogates'!H:H),
    "Maryland", _xlfn.XLOOKUP(R1706, '2015 O3 Growth Surrogates'!A:A, '2015 O3 Growth Surrogates'!I:I),
    "Virginia", _xlfn.XLOOKUP(R1706, '2015 O3 Growth Surrogates'!A:A, '2015 O3 Growth Surrogates'!J:J)
)</f>
        <v>No Growth</v>
      </c>
      <c r="M1706" s="133" cm="1">
        <f t="array" ref="M1706">_xlfn.SWITCH(L1706,
"Employment", INDEX('Coop GFs_CFs'!C:D, MATCH(B1706,'Coop GFs_CFs'!B:B,0),1),
"Population", INDEX('Coop GFs_CFs'!E:F, MATCH(B1706,'Coop GFs_CFs'!B:B,0),1),
"Household", INDEX('Coop GFs_CFs'!G:H, MATCH(B1706,'Coop GFs_CFs'!B:B,0),1),
"VMT", INDEX('Coop GFs_CFs'!I:J, MATCH(B1706,'Coop GFs_CFs'!B:B,0),1),
"Lane Mile", INDEX('Coop GFs_CFs'!K:L, MATCH(B1706,'Coop GFs_CFs'!B:B,0),1),
"Gas Sales", INDEX('Coop GFs_CFs'!M:N, MATCH(B1706,'Coop GFs_CFs'!B:B,0),1),
"No Growth", INDEX('Coop GFs_CFs'!O:P, MATCH(B1706,'Coop GFs_CFs'!B:B,0),1)
)</f>
        <v>1</v>
      </c>
      <c r="N1706" s="133" cm="1">
        <f t="array" ref="N1706">_xlfn.SWITCH(L1706,
"Employment", INDEX('Coop GFs_CFs'!C:D, MATCH(B1706,'Coop GFs_CFs'!B:B,0),2),
"Population", INDEX('Coop GFs_CFs'!E:F, MATCH(B1706,'Coop GFs_CFs'!B:B,0),2),
"Household", INDEX('Coop GFs_CFs'!G:H, MATCH(B1706,'Coop GFs_CFs'!B:B,0),2),
"VMT", INDEX('Coop GFs_CFs'!I:J, MATCH(B1706,'Coop GFs_CFs'!B:B,0),2),
"Lane Mile", INDEX('Coop GFs_CFs'!K:L, MATCH(B1706,'Coop GFs_CFs'!B:B,0),2),
"Gas Sales", INDEX('Coop GFs_CFs'!M:N, MATCH(B1706,'Coop GFs_CFs'!B:B,0),2),
"No Growth", INDEX('Coop GFs_CFs'!O:P, MATCH(B1706,'Coop GFs_CFs'!B:B,0),2)
)</f>
        <v>1</v>
      </c>
      <c r="O1706" s="133"/>
      <c r="P1706" s="86">
        <f t="shared" si="100"/>
        <v>2.96447163398395E-5</v>
      </c>
      <c r="Q1706" s="86">
        <f t="shared" si="101"/>
        <v>2.96447163398395E-5</v>
      </c>
      <c r="R1706" s="156" t="s">
        <v>669</v>
      </c>
      <c r="S1706" s="85" t="s">
        <v>659</v>
      </c>
      <c r="T1706" s="85" t="s">
        <v>342</v>
      </c>
      <c r="U1706" s="85" t="s">
        <v>660</v>
      </c>
      <c r="V1706" s="85" t="s">
        <v>670</v>
      </c>
      <c r="W1706" s="85" t="s">
        <v>671</v>
      </c>
      <c r="X1706" s="85" t="s">
        <v>330</v>
      </c>
      <c r="Z1706" s="42" t="s">
        <v>3053</v>
      </c>
      <c r="AA1706"/>
    </row>
    <row r="1707" spans="1:27" s="39" customFormat="1" x14ac:dyDescent="0.35">
      <c r="A1707" s="85" t="s">
        <v>497</v>
      </c>
      <c r="B1707" s="87">
        <v>24017</v>
      </c>
      <c r="C1707" s="87" t="s">
        <v>12</v>
      </c>
      <c r="D1707" s="86">
        <v>8.582592E-2</v>
      </c>
      <c r="E1707" s="86">
        <f>SUMIFS('Ratios_MARAMA-VA'!T:T, 'Ratios_MARAMA-VA'!AA:AA, Z1707)</f>
        <v>8.5825938399914301E-2</v>
      </c>
      <c r="F1707" s="86">
        <f>SUMIFS('Ratios_MARAMA-VA'!J:J, 'Ratios_MARAMA-VA'!AA:AA, Z1707)</f>
        <v>2.68300392156594E-4</v>
      </c>
      <c r="G1707" s="122">
        <f t="shared" si="99"/>
        <v>3.1260991392418249E-3</v>
      </c>
      <c r="H1707" s="122">
        <v>8.5825938399999996E-2</v>
      </c>
      <c r="I1707" s="86">
        <v>2.6830039215686185E-4</v>
      </c>
      <c r="J1707" s="122">
        <v>8.5825938399999996E-2</v>
      </c>
      <c r="K1707" s="86">
        <v>2.6830039215686185E-4</v>
      </c>
      <c r="L1707" s="122" t="str" cm="1">
        <f t="array" ref="L1707">_xlfn.SWITCH(A1707,
    "District of Columbia", _xlfn.XLOOKUP(R1707, '2015 O3 Growth Surrogates'!A:A, '2015 O3 Growth Surrogates'!H:H),
    "Maryland", _xlfn.XLOOKUP(R1707, '2015 O3 Growth Surrogates'!A:A, '2015 O3 Growth Surrogates'!I:I),
    "Virginia", _xlfn.XLOOKUP(R1707, '2015 O3 Growth Surrogates'!A:A, '2015 O3 Growth Surrogates'!J:J)
)</f>
        <v>No Growth</v>
      </c>
      <c r="M1707" s="133" cm="1">
        <f t="array" ref="M1707">_xlfn.SWITCH(L1707,
"Employment", INDEX('Coop GFs_CFs'!C:D, MATCH(B1707,'Coop GFs_CFs'!B:B,0),1),
"Population", INDEX('Coop GFs_CFs'!E:F, MATCH(B1707,'Coop GFs_CFs'!B:B,0),1),
"Household", INDEX('Coop GFs_CFs'!G:H, MATCH(B1707,'Coop GFs_CFs'!B:B,0),1),
"VMT", INDEX('Coop GFs_CFs'!I:J, MATCH(B1707,'Coop GFs_CFs'!B:B,0),1),
"Lane Mile", INDEX('Coop GFs_CFs'!K:L, MATCH(B1707,'Coop GFs_CFs'!B:B,0),1),
"Gas Sales", INDEX('Coop GFs_CFs'!M:N, MATCH(B1707,'Coop GFs_CFs'!B:B,0),1),
"No Growth", INDEX('Coop GFs_CFs'!O:P, MATCH(B1707,'Coop GFs_CFs'!B:B,0),1)
)</f>
        <v>1</v>
      </c>
      <c r="N1707" s="133" cm="1">
        <f t="array" ref="N1707">_xlfn.SWITCH(L1707,
"Employment", INDEX('Coop GFs_CFs'!C:D, MATCH(B1707,'Coop GFs_CFs'!B:B,0),2),
"Population", INDEX('Coop GFs_CFs'!E:F, MATCH(B1707,'Coop GFs_CFs'!B:B,0),2),
"Household", INDEX('Coop GFs_CFs'!G:H, MATCH(B1707,'Coop GFs_CFs'!B:B,0),2),
"VMT", INDEX('Coop GFs_CFs'!I:J, MATCH(B1707,'Coop GFs_CFs'!B:B,0),2),
"Lane Mile", INDEX('Coop GFs_CFs'!K:L, MATCH(B1707,'Coop GFs_CFs'!B:B,0),2),
"Gas Sales", INDEX('Coop GFs_CFs'!M:N, MATCH(B1707,'Coop GFs_CFs'!B:B,0),2),
"No Growth", INDEX('Coop GFs_CFs'!O:P, MATCH(B1707,'Coop GFs_CFs'!B:B,0),2)
)</f>
        <v>1</v>
      </c>
      <c r="O1707" s="133"/>
      <c r="P1707" s="86">
        <f t="shared" si="100"/>
        <v>2.68300392156594E-4</v>
      </c>
      <c r="Q1707" s="86">
        <f t="shared" si="101"/>
        <v>2.68300392156594E-4</v>
      </c>
      <c r="R1707" s="156" t="s">
        <v>669</v>
      </c>
      <c r="S1707" s="85" t="s">
        <v>659</v>
      </c>
      <c r="T1707" s="85" t="s">
        <v>342</v>
      </c>
      <c r="U1707" s="85" t="s">
        <v>660</v>
      </c>
      <c r="V1707" s="85" t="s">
        <v>670</v>
      </c>
      <c r="W1707" s="85" t="s">
        <v>671</v>
      </c>
      <c r="X1707" s="85" t="s">
        <v>330</v>
      </c>
      <c r="Z1707" s="42" t="s">
        <v>3054</v>
      </c>
      <c r="AA1707"/>
    </row>
    <row r="1708" spans="1:27" s="39" customFormat="1" x14ac:dyDescent="0.35">
      <c r="A1708" s="85" t="s">
        <v>497</v>
      </c>
      <c r="B1708" s="87">
        <v>24021</v>
      </c>
      <c r="C1708" s="87" t="s">
        <v>12</v>
      </c>
      <c r="D1708" s="86">
        <v>1.5301568E-2</v>
      </c>
      <c r="E1708" s="86">
        <f>SUMIFS('Ratios_MARAMA-VA'!T:T, 'Ratios_MARAMA-VA'!AA:AA, Z1708)</f>
        <v>1.53015746999846E-2</v>
      </c>
      <c r="F1708" s="86">
        <f>SUMIFS('Ratios_MARAMA-VA'!J:J, 'Ratios_MARAMA-VA'!AA:AA, Z1708)</f>
        <v>4.9068047058774302E-5</v>
      </c>
      <c r="G1708" s="122">
        <f t="shared" si="99"/>
        <v>3.2067318573965912E-3</v>
      </c>
      <c r="H1708" s="122">
        <v>1.53015746999999E-2</v>
      </c>
      <c r="I1708" s="86">
        <v>4.9068047058823369E-5</v>
      </c>
      <c r="J1708" s="122">
        <v>1.53015746999999E-2</v>
      </c>
      <c r="K1708" s="86">
        <v>4.9068047058823369E-5</v>
      </c>
      <c r="L1708" s="122" t="str" cm="1">
        <f t="array" ref="L1708">_xlfn.SWITCH(A1708,
    "District of Columbia", _xlfn.XLOOKUP(R1708, '2015 O3 Growth Surrogates'!A:A, '2015 O3 Growth Surrogates'!H:H),
    "Maryland", _xlfn.XLOOKUP(R1708, '2015 O3 Growth Surrogates'!A:A, '2015 O3 Growth Surrogates'!I:I),
    "Virginia", _xlfn.XLOOKUP(R1708, '2015 O3 Growth Surrogates'!A:A, '2015 O3 Growth Surrogates'!J:J)
)</f>
        <v>No Growth</v>
      </c>
      <c r="M1708" s="133" cm="1">
        <f t="array" ref="M1708">_xlfn.SWITCH(L1708,
"Employment", INDEX('Coop GFs_CFs'!C:D, MATCH(B1708,'Coop GFs_CFs'!B:B,0),1),
"Population", INDEX('Coop GFs_CFs'!E:F, MATCH(B1708,'Coop GFs_CFs'!B:B,0),1),
"Household", INDEX('Coop GFs_CFs'!G:H, MATCH(B1708,'Coop GFs_CFs'!B:B,0),1),
"VMT", INDEX('Coop GFs_CFs'!I:J, MATCH(B1708,'Coop GFs_CFs'!B:B,0),1),
"Lane Mile", INDEX('Coop GFs_CFs'!K:L, MATCH(B1708,'Coop GFs_CFs'!B:B,0),1),
"Gas Sales", INDEX('Coop GFs_CFs'!M:N, MATCH(B1708,'Coop GFs_CFs'!B:B,0),1),
"No Growth", INDEX('Coop GFs_CFs'!O:P, MATCH(B1708,'Coop GFs_CFs'!B:B,0),1)
)</f>
        <v>1</v>
      </c>
      <c r="N1708" s="133" cm="1">
        <f t="array" ref="N1708">_xlfn.SWITCH(L1708,
"Employment", INDEX('Coop GFs_CFs'!C:D, MATCH(B1708,'Coop GFs_CFs'!B:B,0),2),
"Population", INDEX('Coop GFs_CFs'!E:F, MATCH(B1708,'Coop GFs_CFs'!B:B,0),2),
"Household", INDEX('Coop GFs_CFs'!G:H, MATCH(B1708,'Coop GFs_CFs'!B:B,0),2),
"VMT", INDEX('Coop GFs_CFs'!I:J, MATCH(B1708,'Coop GFs_CFs'!B:B,0),2),
"Lane Mile", INDEX('Coop GFs_CFs'!K:L, MATCH(B1708,'Coop GFs_CFs'!B:B,0),2),
"Gas Sales", INDEX('Coop GFs_CFs'!M:N, MATCH(B1708,'Coop GFs_CFs'!B:B,0),2),
"No Growth", INDEX('Coop GFs_CFs'!O:P, MATCH(B1708,'Coop GFs_CFs'!B:B,0),2)
)</f>
        <v>1</v>
      </c>
      <c r="O1708" s="133"/>
      <c r="P1708" s="86">
        <f t="shared" si="100"/>
        <v>4.9068047058774302E-5</v>
      </c>
      <c r="Q1708" s="86">
        <f t="shared" si="101"/>
        <v>4.9068047058774302E-5</v>
      </c>
      <c r="R1708" s="156" t="s">
        <v>669</v>
      </c>
      <c r="S1708" s="85" t="s">
        <v>659</v>
      </c>
      <c r="T1708" s="85" t="s">
        <v>342</v>
      </c>
      <c r="U1708" s="85" t="s">
        <v>660</v>
      </c>
      <c r="V1708" s="85" t="s">
        <v>670</v>
      </c>
      <c r="W1708" s="85" t="s">
        <v>671</v>
      </c>
      <c r="X1708" s="85" t="s">
        <v>330</v>
      </c>
      <c r="Z1708" s="42" t="s">
        <v>3055</v>
      </c>
      <c r="AA1708"/>
    </row>
    <row r="1709" spans="1:27" s="39" customFormat="1" x14ac:dyDescent="0.35">
      <c r="A1709" s="85" t="s">
        <v>497</v>
      </c>
      <c r="B1709" s="87">
        <v>24031</v>
      </c>
      <c r="C1709" s="87" t="s">
        <v>12</v>
      </c>
      <c r="D1709" s="86">
        <v>0.48109000000000002</v>
      </c>
      <c r="E1709" s="86">
        <f>SUMIFS('Ratios_MARAMA-VA'!T:T, 'Ratios_MARAMA-VA'!AA:AA, Z1709)</f>
        <v>0.48109015199951899</v>
      </c>
      <c r="F1709" s="86">
        <f>SUMIFS('Ratios_MARAMA-VA'!J:J, 'Ratios_MARAMA-VA'!AA:AA, Z1709)</f>
        <v>1.5283941960768999E-3</v>
      </c>
      <c r="G1709" s="122">
        <f t="shared" si="99"/>
        <v>3.1769392695413729E-3</v>
      </c>
      <c r="H1709" s="122">
        <v>0.48109015199999999</v>
      </c>
      <c r="I1709" s="86">
        <v>1.528394196078428E-3</v>
      </c>
      <c r="J1709" s="122">
        <v>0.48109015199999999</v>
      </c>
      <c r="K1709" s="86">
        <v>1.528394196078428E-3</v>
      </c>
      <c r="L1709" s="122" t="str" cm="1">
        <f t="array" ref="L1709">_xlfn.SWITCH(A1709,
    "District of Columbia", _xlfn.XLOOKUP(R1709, '2015 O3 Growth Surrogates'!A:A, '2015 O3 Growth Surrogates'!H:H),
    "Maryland", _xlfn.XLOOKUP(R1709, '2015 O3 Growth Surrogates'!A:A, '2015 O3 Growth Surrogates'!I:I),
    "Virginia", _xlfn.XLOOKUP(R1709, '2015 O3 Growth Surrogates'!A:A, '2015 O3 Growth Surrogates'!J:J)
)</f>
        <v>No Growth</v>
      </c>
      <c r="M1709" s="133" cm="1">
        <f t="array" ref="M1709">_xlfn.SWITCH(L1709,
"Employment", INDEX('Coop GFs_CFs'!C:D, MATCH(B1709,'Coop GFs_CFs'!B:B,0),1),
"Population", INDEX('Coop GFs_CFs'!E:F, MATCH(B1709,'Coop GFs_CFs'!B:B,0),1),
"Household", INDEX('Coop GFs_CFs'!G:H, MATCH(B1709,'Coop GFs_CFs'!B:B,0),1),
"VMT", INDEX('Coop GFs_CFs'!I:J, MATCH(B1709,'Coop GFs_CFs'!B:B,0),1),
"Lane Mile", INDEX('Coop GFs_CFs'!K:L, MATCH(B1709,'Coop GFs_CFs'!B:B,0),1),
"Gas Sales", INDEX('Coop GFs_CFs'!M:N, MATCH(B1709,'Coop GFs_CFs'!B:B,0),1),
"No Growth", INDEX('Coop GFs_CFs'!O:P, MATCH(B1709,'Coop GFs_CFs'!B:B,0),1)
)</f>
        <v>1</v>
      </c>
      <c r="N1709" s="133" cm="1">
        <f t="array" ref="N1709">_xlfn.SWITCH(L1709,
"Employment", INDEX('Coop GFs_CFs'!C:D, MATCH(B1709,'Coop GFs_CFs'!B:B,0),2),
"Population", INDEX('Coop GFs_CFs'!E:F, MATCH(B1709,'Coop GFs_CFs'!B:B,0),2),
"Household", INDEX('Coop GFs_CFs'!G:H, MATCH(B1709,'Coop GFs_CFs'!B:B,0),2),
"VMT", INDEX('Coop GFs_CFs'!I:J, MATCH(B1709,'Coop GFs_CFs'!B:B,0),2),
"Lane Mile", INDEX('Coop GFs_CFs'!K:L, MATCH(B1709,'Coop GFs_CFs'!B:B,0),2),
"Gas Sales", INDEX('Coop GFs_CFs'!M:N, MATCH(B1709,'Coop GFs_CFs'!B:B,0),2),
"No Growth", INDEX('Coop GFs_CFs'!O:P, MATCH(B1709,'Coop GFs_CFs'!B:B,0),2)
)</f>
        <v>1</v>
      </c>
      <c r="O1709" s="133"/>
      <c r="P1709" s="86">
        <f t="shared" si="100"/>
        <v>1.5283941960768999E-3</v>
      </c>
      <c r="Q1709" s="86">
        <f t="shared" si="101"/>
        <v>1.5283941960768999E-3</v>
      </c>
      <c r="R1709" s="156" t="s">
        <v>669</v>
      </c>
      <c r="S1709" s="85" t="s">
        <v>659</v>
      </c>
      <c r="T1709" s="85" t="s">
        <v>342</v>
      </c>
      <c r="U1709" s="85" t="s">
        <v>660</v>
      </c>
      <c r="V1709" s="85" t="s">
        <v>670</v>
      </c>
      <c r="W1709" s="85" t="s">
        <v>671</v>
      </c>
      <c r="X1709" s="85" t="s">
        <v>330</v>
      </c>
      <c r="Z1709" s="42" t="s">
        <v>3056</v>
      </c>
      <c r="AA1709"/>
    </row>
    <row r="1710" spans="1:27" s="39" customFormat="1" x14ac:dyDescent="0.35">
      <c r="A1710" s="85" t="s">
        <v>497</v>
      </c>
      <c r="B1710" s="87">
        <v>24033</v>
      </c>
      <c r="C1710" s="87" t="s">
        <v>12</v>
      </c>
      <c r="D1710" s="86">
        <v>5.8207080000000001E-2</v>
      </c>
      <c r="E1710" s="86">
        <f>SUMIFS('Ratios_MARAMA-VA'!T:T, 'Ratios_MARAMA-VA'!AA:AA, Z1710)</f>
        <v>5.82071159999418E-2</v>
      </c>
      <c r="F1710" s="86">
        <f>SUMIFS('Ratios_MARAMA-VA'!J:J, 'Ratios_MARAMA-VA'!AA:AA, Z1710)</f>
        <v>1.8317516862726701E-4</v>
      </c>
      <c r="G1710" s="122">
        <f t="shared" si="99"/>
        <v>3.1469548951274301E-3</v>
      </c>
      <c r="H1710" s="122">
        <v>5.8207116000000003E-2</v>
      </c>
      <c r="I1710" s="86">
        <v>1.8317516862745016E-4</v>
      </c>
      <c r="J1710" s="122">
        <v>5.8207116000000003E-2</v>
      </c>
      <c r="K1710" s="86">
        <v>1.8317516862745016E-4</v>
      </c>
      <c r="L1710" s="122" t="str" cm="1">
        <f t="array" ref="L1710">_xlfn.SWITCH(A1710,
    "District of Columbia", _xlfn.XLOOKUP(R1710, '2015 O3 Growth Surrogates'!A:A, '2015 O3 Growth Surrogates'!H:H),
    "Maryland", _xlfn.XLOOKUP(R1710, '2015 O3 Growth Surrogates'!A:A, '2015 O3 Growth Surrogates'!I:I),
    "Virginia", _xlfn.XLOOKUP(R1710, '2015 O3 Growth Surrogates'!A:A, '2015 O3 Growth Surrogates'!J:J)
)</f>
        <v>No Growth</v>
      </c>
      <c r="M1710" s="133" cm="1">
        <f t="array" ref="M1710">_xlfn.SWITCH(L1710,
"Employment", INDEX('Coop GFs_CFs'!C:D, MATCH(B1710,'Coop GFs_CFs'!B:B,0),1),
"Population", INDEX('Coop GFs_CFs'!E:F, MATCH(B1710,'Coop GFs_CFs'!B:B,0),1),
"Household", INDEX('Coop GFs_CFs'!G:H, MATCH(B1710,'Coop GFs_CFs'!B:B,0),1),
"VMT", INDEX('Coop GFs_CFs'!I:J, MATCH(B1710,'Coop GFs_CFs'!B:B,0),1),
"Lane Mile", INDEX('Coop GFs_CFs'!K:L, MATCH(B1710,'Coop GFs_CFs'!B:B,0),1),
"Gas Sales", INDEX('Coop GFs_CFs'!M:N, MATCH(B1710,'Coop GFs_CFs'!B:B,0),1),
"No Growth", INDEX('Coop GFs_CFs'!O:P, MATCH(B1710,'Coop GFs_CFs'!B:B,0),1)
)</f>
        <v>1</v>
      </c>
      <c r="N1710" s="133" cm="1">
        <f t="array" ref="N1710">_xlfn.SWITCH(L1710,
"Employment", INDEX('Coop GFs_CFs'!C:D, MATCH(B1710,'Coop GFs_CFs'!B:B,0),2),
"Population", INDEX('Coop GFs_CFs'!E:F, MATCH(B1710,'Coop GFs_CFs'!B:B,0),2),
"Household", INDEX('Coop GFs_CFs'!G:H, MATCH(B1710,'Coop GFs_CFs'!B:B,0),2),
"VMT", INDEX('Coop GFs_CFs'!I:J, MATCH(B1710,'Coop GFs_CFs'!B:B,0),2),
"Lane Mile", INDEX('Coop GFs_CFs'!K:L, MATCH(B1710,'Coop GFs_CFs'!B:B,0),2),
"Gas Sales", INDEX('Coop GFs_CFs'!M:N, MATCH(B1710,'Coop GFs_CFs'!B:B,0),2),
"No Growth", INDEX('Coop GFs_CFs'!O:P, MATCH(B1710,'Coop GFs_CFs'!B:B,0),2)
)</f>
        <v>1</v>
      </c>
      <c r="O1710" s="133"/>
      <c r="P1710" s="86">
        <f t="shared" si="100"/>
        <v>1.8317516862726701E-4</v>
      </c>
      <c r="Q1710" s="86">
        <f t="shared" si="101"/>
        <v>1.8317516862726701E-4</v>
      </c>
      <c r="R1710" s="156" t="s">
        <v>669</v>
      </c>
      <c r="S1710" s="85" t="s">
        <v>659</v>
      </c>
      <c r="T1710" s="85" t="s">
        <v>342</v>
      </c>
      <c r="U1710" s="85" t="s">
        <v>660</v>
      </c>
      <c r="V1710" s="85" t="s">
        <v>670</v>
      </c>
      <c r="W1710" s="85" t="s">
        <v>671</v>
      </c>
      <c r="X1710" s="85" t="s">
        <v>330</v>
      </c>
      <c r="Z1710" s="42" t="s">
        <v>3057</v>
      </c>
      <c r="AA1710"/>
    </row>
    <row r="1711" spans="1:27" s="39" customFormat="1" x14ac:dyDescent="0.35">
      <c r="A1711" s="85" t="s">
        <v>811</v>
      </c>
      <c r="B1711" s="87">
        <v>51107</v>
      </c>
      <c r="C1711" s="87" t="s">
        <v>12</v>
      </c>
      <c r="D1711" s="86">
        <v>5.6713359999999997E-2</v>
      </c>
      <c r="E1711" s="86">
        <f>SUMIFS('Ratios_MARAMA-VA'!T:T, 'Ratios_MARAMA-VA'!AA:AA, Z1711)</f>
        <v>5.6713347199943399E-2</v>
      </c>
      <c r="F1711" s="86">
        <f>SUMIFS('Ratios_MARAMA-VA'!J:J, 'Ratios_MARAMA-VA'!AA:AA, Z1711)</f>
        <v>1.79798394771061E-4</v>
      </c>
      <c r="G1711" s="122">
        <f t="shared" si="99"/>
        <v>3.1703012368002226E-3</v>
      </c>
      <c r="H1711" s="122">
        <v>5.67133472E-2</v>
      </c>
      <c r="I1711" s="86">
        <v>1.7979839477124044E-4</v>
      </c>
      <c r="J1711" s="122">
        <v>5.67133472E-2</v>
      </c>
      <c r="K1711" s="86">
        <v>1.7979839477124044E-4</v>
      </c>
      <c r="L1711" s="122" t="str" cm="1">
        <f t="array" ref="L1711">_xlfn.SWITCH(A1711,
    "District of Columbia", _xlfn.XLOOKUP(R1711, '2015 O3 Growth Surrogates'!A:A, '2015 O3 Growth Surrogates'!H:H),
    "Maryland", _xlfn.XLOOKUP(R1711, '2015 O3 Growth Surrogates'!A:A, '2015 O3 Growth Surrogates'!I:I),
    "Virginia", _xlfn.XLOOKUP(R1711, '2015 O3 Growth Surrogates'!A:A, '2015 O3 Growth Surrogates'!J:J)
)</f>
        <v>No Growth</v>
      </c>
      <c r="M1711" s="133" cm="1">
        <f t="array" ref="M1711">_xlfn.SWITCH(L1711,
"Employment", INDEX('Coop GFs_CFs'!C:D, MATCH(B1711,'Coop GFs_CFs'!B:B,0),1),
"Population", INDEX('Coop GFs_CFs'!E:F, MATCH(B1711,'Coop GFs_CFs'!B:B,0),1),
"Household", INDEX('Coop GFs_CFs'!G:H, MATCH(B1711,'Coop GFs_CFs'!B:B,0),1),
"VMT", INDEX('Coop GFs_CFs'!I:J, MATCH(B1711,'Coop GFs_CFs'!B:B,0),1),
"Lane Mile", INDEX('Coop GFs_CFs'!K:L, MATCH(B1711,'Coop GFs_CFs'!B:B,0),1),
"Gas Sales", INDEX('Coop GFs_CFs'!M:N, MATCH(B1711,'Coop GFs_CFs'!B:B,0),1),
"No Growth", INDEX('Coop GFs_CFs'!O:P, MATCH(B1711,'Coop GFs_CFs'!B:B,0),1)
)</f>
        <v>1</v>
      </c>
      <c r="N1711" s="133" cm="1">
        <f t="array" ref="N1711">_xlfn.SWITCH(L1711,
"Employment", INDEX('Coop GFs_CFs'!C:D, MATCH(B1711,'Coop GFs_CFs'!B:B,0),2),
"Population", INDEX('Coop GFs_CFs'!E:F, MATCH(B1711,'Coop GFs_CFs'!B:B,0),2),
"Household", INDEX('Coop GFs_CFs'!G:H, MATCH(B1711,'Coop GFs_CFs'!B:B,0),2),
"VMT", INDEX('Coop GFs_CFs'!I:J, MATCH(B1711,'Coop GFs_CFs'!B:B,0),2),
"Lane Mile", INDEX('Coop GFs_CFs'!K:L, MATCH(B1711,'Coop GFs_CFs'!B:B,0),2),
"Gas Sales", INDEX('Coop GFs_CFs'!M:N, MATCH(B1711,'Coop GFs_CFs'!B:B,0),2),
"No Growth", INDEX('Coop GFs_CFs'!O:P, MATCH(B1711,'Coop GFs_CFs'!B:B,0),2)
)</f>
        <v>1</v>
      </c>
      <c r="O1711" s="133"/>
      <c r="P1711" s="86">
        <f t="shared" si="100"/>
        <v>1.79798394771061E-4</v>
      </c>
      <c r="Q1711" s="86">
        <f t="shared" si="101"/>
        <v>1.79798394771061E-4</v>
      </c>
      <c r="R1711" s="156" t="s">
        <v>669</v>
      </c>
      <c r="S1711" s="85" t="s">
        <v>659</v>
      </c>
      <c r="T1711" s="85" t="s">
        <v>342</v>
      </c>
      <c r="U1711" s="85" t="s">
        <v>660</v>
      </c>
      <c r="V1711" s="85" t="s">
        <v>670</v>
      </c>
      <c r="W1711" s="85" t="s">
        <v>671</v>
      </c>
      <c r="X1711" s="85" t="s">
        <v>330</v>
      </c>
      <c r="Z1711" s="42" t="s">
        <v>3058</v>
      </c>
      <c r="AA1711"/>
    </row>
    <row r="1712" spans="1:27" s="39" customFormat="1" x14ac:dyDescent="0.35">
      <c r="A1712" s="85" t="s">
        <v>811</v>
      </c>
      <c r="B1712" s="87">
        <v>51153</v>
      </c>
      <c r="C1712" s="87" t="s">
        <v>12</v>
      </c>
      <c r="D1712" s="86">
        <v>1.6124719999999999E-2</v>
      </c>
      <c r="E1712" s="86">
        <f>SUMIFS('Ratios_MARAMA-VA'!T:T, 'Ratios_MARAMA-VA'!AA:AA, Z1712)</f>
        <v>1.61247251999839E-2</v>
      </c>
      <c r="F1712" s="86">
        <f>SUMIFS('Ratios_MARAMA-VA'!J:J, 'Ratios_MARAMA-VA'!AA:AA, Z1712)</f>
        <v>5.0611142483609499E-5</v>
      </c>
      <c r="G1712" s="122">
        <f t="shared" si="99"/>
        <v>3.1387289926441682E-3</v>
      </c>
      <c r="H1712" s="122">
        <v>1.6124725199999999E-2</v>
      </c>
      <c r="I1712" s="86">
        <v>5.061114248366003E-5</v>
      </c>
      <c r="J1712" s="122">
        <v>1.6124725199999999E-2</v>
      </c>
      <c r="K1712" s="86">
        <v>5.061114248366003E-5</v>
      </c>
      <c r="L1712" s="122" t="str" cm="1">
        <f t="array" ref="L1712">_xlfn.SWITCH(A1712,
    "District of Columbia", _xlfn.XLOOKUP(R1712, '2015 O3 Growth Surrogates'!A:A, '2015 O3 Growth Surrogates'!H:H),
    "Maryland", _xlfn.XLOOKUP(R1712, '2015 O3 Growth Surrogates'!A:A, '2015 O3 Growth Surrogates'!I:I),
    "Virginia", _xlfn.XLOOKUP(R1712, '2015 O3 Growth Surrogates'!A:A, '2015 O3 Growth Surrogates'!J:J)
)</f>
        <v>No Growth</v>
      </c>
      <c r="M1712" s="133" cm="1">
        <f t="array" ref="M1712">_xlfn.SWITCH(L1712,
"Employment", INDEX('Coop GFs_CFs'!C:D, MATCH(B1712,'Coop GFs_CFs'!B:B,0),1),
"Population", INDEX('Coop GFs_CFs'!E:F, MATCH(B1712,'Coop GFs_CFs'!B:B,0),1),
"Household", INDEX('Coop GFs_CFs'!G:H, MATCH(B1712,'Coop GFs_CFs'!B:B,0),1),
"VMT", INDEX('Coop GFs_CFs'!I:J, MATCH(B1712,'Coop GFs_CFs'!B:B,0),1),
"Lane Mile", INDEX('Coop GFs_CFs'!K:L, MATCH(B1712,'Coop GFs_CFs'!B:B,0),1),
"Gas Sales", INDEX('Coop GFs_CFs'!M:N, MATCH(B1712,'Coop GFs_CFs'!B:B,0),1),
"No Growth", INDEX('Coop GFs_CFs'!O:P, MATCH(B1712,'Coop GFs_CFs'!B:B,0),1)
)</f>
        <v>1</v>
      </c>
      <c r="N1712" s="133" cm="1">
        <f t="array" ref="N1712">_xlfn.SWITCH(L1712,
"Employment", INDEX('Coop GFs_CFs'!C:D, MATCH(B1712,'Coop GFs_CFs'!B:B,0),2),
"Population", INDEX('Coop GFs_CFs'!E:F, MATCH(B1712,'Coop GFs_CFs'!B:B,0),2),
"Household", INDEX('Coop GFs_CFs'!G:H, MATCH(B1712,'Coop GFs_CFs'!B:B,0),2),
"VMT", INDEX('Coop GFs_CFs'!I:J, MATCH(B1712,'Coop GFs_CFs'!B:B,0),2),
"Lane Mile", INDEX('Coop GFs_CFs'!K:L, MATCH(B1712,'Coop GFs_CFs'!B:B,0),2),
"Gas Sales", INDEX('Coop GFs_CFs'!M:N, MATCH(B1712,'Coop GFs_CFs'!B:B,0),2),
"No Growth", INDEX('Coop GFs_CFs'!O:P, MATCH(B1712,'Coop GFs_CFs'!B:B,0),2)
)</f>
        <v>1</v>
      </c>
      <c r="O1712" s="133"/>
      <c r="P1712" s="86">
        <f t="shared" si="100"/>
        <v>5.0611142483609499E-5</v>
      </c>
      <c r="Q1712" s="86">
        <f t="shared" si="101"/>
        <v>5.0611142483609499E-5</v>
      </c>
      <c r="R1712" s="156" t="s">
        <v>669</v>
      </c>
      <c r="S1712" s="85" t="s">
        <v>659</v>
      </c>
      <c r="T1712" s="85" t="s">
        <v>342</v>
      </c>
      <c r="U1712" s="85" t="s">
        <v>660</v>
      </c>
      <c r="V1712" s="85" t="s">
        <v>670</v>
      </c>
      <c r="W1712" s="85" t="s">
        <v>671</v>
      </c>
      <c r="X1712" s="85" t="s">
        <v>330</v>
      </c>
      <c r="Z1712" s="42" t="s">
        <v>3059</v>
      </c>
      <c r="AA1712"/>
    </row>
    <row r="1713" spans="1:27" s="39" customFormat="1" x14ac:dyDescent="0.35">
      <c r="A1713" s="85" t="s">
        <v>497</v>
      </c>
      <c r="B1713" s="87">
        <v>24009</v>
      </c>
      <c r="C1713" s="87" t="s">
        <v>12</v>
      </c>
      <c r="D1713" s="86">
        <v>1.7294319999999999E-3</v>
      </c>
      <c r="E1713" s="86">
        <f>SUMIFS('Ratios_MARAMA-VA'!T:T, 'Ratios_MARAMA-VA'!AA:AA, Z1713)</f>
        <v>1.7294311999982699E-3</v>
      </c>
      <c r="F1713" s="86">
        <f>SUMIFS('Ratios_MARAMA-VA'!J:J, 'Ratios_MARAMA-VA'!AA:AA, Z1713)</f>
        <v>5.4039078431318498E-6</v>
      </c>
      <c r="G1713" s="122">
        <f t="shared" si="99"/>
        <v>3.1246735014016491E-3</v>
      </c>
      <c r="H1713" s="122">
        <v>1.7294312000000001E-3</v>
      </c>
      <c r="I1713" s="86">
        <v>5.4039078431372556E-6</v>
      </c>
      <c r="J1713" s="122">
        <v>1.7294312000000001E-3</v>
      </c>
      <c r="K1713" s="86">
        <v>5.4039078431372556E-6</v>
      </c>
      <c r="L1713" s="122" t="str" cm="1">
        <f t="array" ref="L1713">_xlfn.SWITCH(A1713,
    "District of Columbia", _xlfn.XLOOKUP(R1713, '2015 O3 Growth Surrogates'!A:A, '2015 O3 Growth Surrogates'!H:H),
    "Maryland", _xlfn.XLOOKUP(R1713, '2015 O3 Growth Surrogates'!A:A, '2015 O3 Growth Surrogates'!I:I),
    "Virginia", _xlfn.XLOOKUP(R1713, '2015 O3 Growth Surrogates'!A:A, '2015 O3 Growth Surrogates'!J:J)
)</f>
        <v>No Growth</v>
      </c>
      <c r="M1713" s="133" cm="1">
        <f t="array" ref="M1713">_xlfn.SWITCH(L1713,
"Employment", INDEX('Coop GFs_CFs'!C:D, MATCH(B1713,'Coop GFs_CFs'!B:B,0),1),
"Population", INDEX('Coop GFs_CFs'!E:F, MATCH(B1713,'Coop GFs_CFs'!B:B,0),1),
"Household", INDEX('Coop GFs_CFs'!G:H, MATCH(B1713,'Coop GFs_CFs'!B:B,0),1),
"VMT", INDEX('Coop GFs_CFs'!I:J, MATCH(B1713,'Coop GFs_CFs'!B:B,0),1),
"Lane Mile", INDEX('Coop GFs_CFs'!K:L, MATCH(B1713,'Coop GFs_CFs'!B:B,0),1),
"Gas Sales", INDEX('Coop GFs_CFs'!M:N, MATCH(B1713,'Coop GFs_CFs'!B:B,0),1),
"No Growth", INDEX('Coop GFs_CFs'!O:P, MATCH(B1713,'Coop GFs_CFs'!B:B,0),1)
)</f>
        <v>1</v>
      </c>
      <c r="N1713" s="133" cm="1">
        <f t="array" ref="N1713">_xlfn.SWITCH(L1713,
"Employment", INDEX('Coop GFs_CFs'!C:D, MATCH(B1713,'Coop GFs_CFs'!B:B,0),2),
"Population", INDEX('Coop GFs_CFs'!E:F, MATCH(B1713,'Coop GFs_CFs'!B:B,0),2),
"Household", INDEX('Coop GFs_CFs'!G:H, MATCH(B1713,'Coop GFs_CFs'!B:B,0),2),
"VMT", INDEX('Coop GFs_CFs'!I:J, MATCH(B1713,'Coop GFs_CFs'!B:B,0),2),
"Lane Mile", INDEX('Coop GFs_CFs'!K:L, MATCH(B1713,'Coop GFs_CFs'!B:B,0),2),
"Gas Sales", INDEX('Coop GFs_CFs'!M:N, MATCH(B1713,'Coop GFs_CFs'!B:B,0),2),
"No Growth", INDEX('Coop GFs_CFs'!O:P, MATCH(B1713,'Coop GFs_CFs'!B:B,0),2)
)</f>
        <v>1</v>
      </c>
      <c r="O1713" s="133"/>
      <c r="P1713" s="86">
        <f t="shared" si="100"/>
        <v>5.4039078431318498E-6</v>
      </c>
      <c r="Q1713" s="86">
        <f t="shared" si="101"/>
        <v>5.4039078431318498E-6</v>
      </c>
      <c r="R1713" s="156" t="s">
        <v>672</v>
      </c>
      <c r="S1713" s="85" t="s">
        <v>659</v>
      </c>
      <c r="T1713" s="85" t="s">
        <v>342</v>
      </c>
      <c r="U1713" s="85" t="s">
        <v>660</v>
      </c>
      <c r="V1713" s="85" t="s">
        <v>673</v>
      </c>
      <c r="W1713" s="85" t="s">
        <v>671</v>
      </c>
      <c r="X1713" s="85" t="s">
        <v>330</v>
      </c>
      <c r="Z1713" s="42" t="s">
        <v>3060</v>
      </c>
      <c r="AA1713"/>
    </row>
    <row r="1714" spans="1:27" s="39" customFormat="1" x14ac:dyDescent="0.35">
      <c r="A1714" s="85" t="s">
        <v>497</v>
      </c>
      <c r="B1714" s="87">
        <v>24017</v>
      </c>
      <c r="C1714" s="87" t="s">
        <v>12</v>
      </c>
      <c r="D1714" s="86">
        <v>0.40327940000000001</v>
      </c>
      <c r="E1714" s="86">
        <f>SUMIFS('Ratios_MARAMA-VA'!T:T, 'Ratios_MARAMA-VA'!AA:AA, Z1714)</f>
        <v>0.40327948639959599</v>
      </c>
      <c r="F1714" s="86">
        <f>SUMIFS('Ratios_MARAMA-VA'!J:J, 'Ratios_MARAMA-VA'!AA:AA, Z1714)</f>
        <v>1.2606916555542901E-3</v>
      </c>
      <c r="G1714" s="122">
        <f t="shared" si="99"/>
        <v>3.1260991398533804E-3</v>
      </c>
      <c r="H1714" s="122">
        <v>0.4032794864</v>
      </c>
      <c r="I1714" s="86">
        <v>1.260691655555553E-3</v>
      </c>
      <c r="J1714" s="122">
        <v>0.4032794864</v>
      </c>
      <c r="K1714" s="86">
        <v>1.260691655555553E-3</v>
      </c>
      <c r="L1714" s="122" t="str" cm="1">
        <f t="array" ref="L1714">_xlfn.SWITCH(A1714,
    "District of Columbia", _xlfn.XLOOKUP(R1714, '2015 O3 Growth Surrogates'!A:A, '2015 O3 Growth Surrogates'!H:H),
    "Maryland", _xlfn.XLOOKUP(R1714, '2015 O3 Growth Surrogates'!A:A, '2015 O3 Growth Surrogates'!I:I),
    "Virginia", _xlfn.XLOOKUP(R1714, '2015 O3 Growth Surrogates'!A:A, '2015 O3 Growth Surrogates'!J:J)
)</f>
        <v>No Growth</v>
      </c>
      <c r="M1714" s="133" cm="1">
        <f t="array" ref="M1714">_xlfn.SWITCH(L1714,
"Employment", INDEX('Coop GFs_CFs'!C:D, MATCH(B1714,'Coop GFs_CFs'!B:B,0),1),
"Population", INDEX('Coop GFs_CFs'!E:F, MATCH(B1714,'Coop GFs_CFs'!B:B,0),1),
"Household", INDEX('Coop GFs_CFs'!G:H, MATCH(B1714,'Coop GFs_CFs'!B:B,0),1),
"VMT", INDEX('Coop GFs_CFs'!I:J, MATCH(B1714,'Coop GFs_CFs'!B:B,0),1),
"Lane Mile", INDEX('Coop GFs_CFs'!K:L, MATCH(B1714,'Coop GFs_CFs'!B:B,0),1),
"Gas Sales", INDEX('Coop GFs_CFs'!M:N, MATCH(B1714,'Coop GFs_CFs'!B:B,0),1),
"No Growth", INDEX('Coop GFs_CFs'!O:P, MATCH(B1714,'Coop GFs_CFs'!B:B,0),1)
)</f>
        <v>1</v>
      </c>
      <c r="N1714" s="133" cm="1">
        <f t="array" ref="N1714">_xlfn.SWITCH(L1714,
"Employment", INDEX('Coop GFs_CFs'!C:D, MATCH(B1714,'Coop GFs_CFs'!B:B,0),2),
"Population", INDEX('Coop GFs_CFs'!E:F, MATCH(B1714,'Coop GFs_CFs'!B:B,0),2),
"Household", INDEX('Coop GFs_CFs'!G:H, MATCH(B1714,'Coop GFs_CFs'!B:B,0),2),
"VMT", INDEX('Coop GFs_CFs'!I:J, MATCH(B1714,'Coop GFs_CFs'!B:B,0),2),
"Lane Mile", INDEX('Coop GFs_CFs'!K:L, MATCH(B1714,'Coop GFs_CFs'!B:B,0),2),
"Gas Sales", INDEX('Coop GFs_CFs'!M:N, MATCH(B1714,'Coop GFs_CFs'!B:B,0),2),
"No Growth", INDEX('Coop GFs_CFs'!O:P, MATCH(B1714,'Coop GFs_CFs'!B:B,0),2)
)</f>
        <v>1</v>
      </c>
      <c r="O1714" s="133"/>
      <c r="P1714" s="86">
        <f t="shared" si="100"/>
        <v>1.2606916555542901E-3</v>
      </c>
      <c r="Q1714" s="86">
        <f t="shared" si="101"/>
        <v>1.2606916555542901E-3</v>
      </c>
      <c r="R1714" s="156" t="s">
        <v>672</v>
      </c>
      <c r="S1714" s="85" t="s">
        <v>659</v>
      </c>
      <c r="T1714" s="85" t="s">
        <v>342</v>
      </c>
      <c r="U1714" s="85" t="s">
        <v>660</v>
      </c>
      <c r="V1714" s="85" t="s">
        <v>673</v>
      </c>
      <c r="W1714" s="85" t="s">
        <v>671</v>
      </c>
      <c r="X1714" s="85" t="s">
        <v>330</v>
      </c>
      <c r="Z1714" s="42" t="s">
        <v>3061</v>
      </c>
      <c r="AA1714"/>
    </row>
    <row r="1715" spans="1:27" s="39" customFormat="1" x14ac:dyDescent="0.35">
      <c r="A1715" s="85" t="s">
        <v>497</v>
      </c>
      <c r="B1715" s="87">
        <v>24021</v>
      </c>
      <c r="C1715" s="87" t="s">
        <v>12</v>
      </c>
      <c r="D1715" s="86">
        <v>0.40327940000000001</v>
      </c>
      <c r="E1715" s="86">
        <f>SUMIFS('Ratios_MARAMA-VA'!T:T, 'Ratios_MARAMA-VA'!AA:AA, Z1715)</f>
        <v>0.40327957489959598</v>
      </c>
      <c r="F1715" s="86">
        <f>SUMIFS('Ratios_MARAMA-VA'!J:J, 'Ratios_MARAMA-VA'!AA:AA, Z1715)</f>
        <v>1.29320946535818E-3</v>
      </c>
      <c r="G1715" s="122">
        <f t="shared" si="99"/>
        <v>3.2067318700188291E-3</v>
      </c>
      <c r="H1715" s="122">
        <v>0.40327957489999999</v>
      </c>
      <c r="I1715" s="86">
        <v>1.2932094653594754E-3</v>
      </c>
      <c r="J1715" s="122">
        <v>0.40327957489999999</v>
      </c>
      <c r="K1715" s="86">
        <v>1.2932094653594754E-3</v>
      </c>
      <c r="L1715" s="122" t="str" cm="1">
        <f t="array" ref="L1715">_xlfn.SWITCH(A1715,
    "District of Columbia", _xlfn.XLOOKUP(R1715, '2015 O3 Growth Surrogates'!A:A, '2015 O3 Growth Surrogates'!H:H),
    "Maryland", _xlfn.XLOOKUP(R1715, '2015 O3 Growth Surrogates'!A:A, '2015 O3 Growth Surrogates'!I:I),
    "Virginia", _xlfn.XLOOKUP(R1715, '2015 O3 Growth Surrogates'!A:A, '2015 O3 Growth Surrogates'!J:J)
)</f>
        <v>No Growth</v>
      </c>
      <c r="M1715" s="133" cm="1">
        <f t="array" ref="M1715">_xlfn.SWITCH(L1715,
"Employment", INDEX('Coop GFs_CFs'!C:D, MATCH(B1715,'Coop GFs_CFs'!B:B,0),1),
"Population", INDEX('Coop GFs_CFs'!E:F, MATCH(B1715,'Coop GFs_CFs'!B:B,0),1),
"Household", INDEX('Coop GFs_CFs'!G:H, MATCH(B1715,'Coop GFs_CFs'!B:B,0),1),
"VMT", INDEX('Coop GFs_CFs'!I:J, MATCH(B1715,'Coop GFs_CFs'!B:B,0),1),
"Lane Mile", INDEX('Coop GFs_CFs'!K:L, MATCH(B1715,'Coop GFs_CFs'!B:B,0),1),
"Gas Sales", INDEX('Coop GFs_CFs'!M:N, MATCH(B1715,'Coop GFs_CFs'!B:B,0),1),
"No Growth", INDEX('Coop GFs_CFs'!O:P, MATCH(B1715,'Coop GFs_CFs'!B:B,0),1)
)</f>
        <v>1</v>
      </c>
      <c r="N1715" s="133" cm="1">
        <f t="array" ref="N1715">_xlfn.SWITCH(L1715,
"Employment", INDEX('Coop GFs_CFs'!C:D, MATCH(B1715,'Coop GFs_CFs'!B:B,0),2),
"Population", INDEX('Coop GFs_CFs'!E:F, MATCH(B1715,'Coop GFs_CFs'!B:B,0),2),
"Household", INDEX('Coop GFs_CFs'!G:H, MATCH(B1715,'Coop GFs_CFs'!B:B,0),2),
"VMT", INDEX('Coop GFs_CFs'!I:J, MATCH(B1715,'Coop GFs_CFs'!B:B,0),2),
"Lane Mile", INDEX('Coop GFs_CFs'!K:L, MATCH(B1715,'Coop GFs_CFs'!B:B,0),2),
"Gas Sales", INDEX('Coop GFs_CFs'!M:N, MATCH(B1715,'Coop GFs_CFs'!B:B,0),2),
"No Growth", INDEX('Coop GFs_CFs'!O:P, MATCH(B1715,'Coop GFs_CFs'!B:B,0),2)
)</f>
        <v>1</v>
      </c>
      <c r="O1715" s="133"/>
      <c r="P1715" s="86">
        <f t="shared" si="100"/>
        <v>1.29320946535818E-3</v>
      </c>
      <c r="Q1715" s="86">
        <f t="shared" si="101"/>
        <v>1.29320946535818E-3</v>
      </c>
      <c r="R1715" s="156" t="s">
        <v>672</v>
      </c>
      <c r="S1715" s="85" t="s">
        <v>659</v>
      </c>
      <c r="T1715" s="85" t="s">
        <v>342</v>
      </c>
      <c r="U1715" s="85" t="s">
        <v>660</v>
      </c>
      <c r="V1715" s="85" t="s">
        <v>673</v>
      </c>
      <c r="W1715" s="85" t="s">
        <v>671</v>
      </c>
      <c r="X1715" s="85" t="s">
        <v>330</v>
      </c>
      <c r="Z1715" s="42" t="s">
        <v>3062</v>
      </c>
      <c r="AA1715"/>
    </row>
    <row r="1716" spans="1:27" s="39" customFormat="1" x14ac:dyDescent="0.35">
      <c r="A1716" s="85" t="s">
        <v>497</v>
      </c>
      <c r="B1716" s="87">
        <v>24031</v>
      </c>
      <c r="C1716" s="87" t="s">
        <v>12</v>
      </c>
      <c r="D1716" s="86">
        <v>2.5338190000000001E-3</v>
      </c>
      <c r="E1716" s="86">
        <f>SUMIFS('Ratios_MARAMA-VA'!T:T, 'Ratios_MARAMA-VA'!AA:AA, Z1716)</f>
        <v>2.5338197999974698E-3</v>
      </c>
      <c r="F1716" s="86">
        <f>SUMIFS('Ratios_MARAMA-VA'!J:J, 'Ratios_MARAMA-VA'!AA:AA, Z1716)</f>
        <v>8.0497921568547303E-6</v>
      </c>
      <c r="G1716" s="122">
        <f t="shared" si="99"/>
        <v>3.1769394796199667E-3</v>
      </c>
      <c r="H1716" s="122">
        <v>2.5338197999999999E-3</v>
      </c>
      <c r="I1716" s="86">
        <v>8.0497921568627686E-6</v>
      </c>
      <c r="J1716" s="122">
        <v>2.5338197999999999E-3</v>
      </c>
      <c r="K1716" s="86">
        <v>8.0497921568627686E-6</v>
      </c>
      <c r="L1716" s="122" t="str" cm="1">
        <f t="array" ref="L1716">_xlfn.SWITCH(A1716,
    "District of Columbia", _xlfn.XLOOKUP(R1716, '2015 O3 Growth Surrogates'!A:A, '2015 O3 Growth Surrogates'!H:H),
    "Maryland", _xlfn.XLOOKUP(R1716, '2015 O3 Growth Surrogates'!A:A, '2015 O3 Growth Surrogates'!I:I),
    "Virginia", _xlfn.XLOOKUP(R1716, '2015 O3 Growth Surrogates'!A:A, '2015 O3 Growth Surrogates'!J:J)
)</f>
        <v>No Growth</v>
      </c>
      <c r="M1716" s="133" cm="1">
        <f t="array" ref="M1716">_xlfn.SWITCH(L1716,
"Employment", INDEX('Coop GFs_CFs'!C:D, MATCH(B1716,'Coop GFs_CFs'!B:B,0),1),
"Population", INDEX('Coop GFs_CFs'!E:F, MATCH(B1716,'Coop GFs_CFs'!B:B,0),1),
"Household", INDEX('Coop GFs_CFs'!G:H, MATCH(B1716,'Coop GFs_CFs'!B:B,0),1),
"VMT", INDEX('Coop GFs_CFs'!I:J, MATCH(B1716,'Coop GFs_CFs'!B:B,0),1),
"Lane Mile", INDEX('Coop GFs_CFs'!K:L, MATCH(B1716,'Coop GFs_CFs'!B:B,0),1),
"Gas Sales", INDEX('Coop GFs_CFs'!M:N, MATCH(B1716,'Coop GFs_CFs'!B:B,0),1),
"No Growth", INDEX('Coop GFs_CFs'!O:P, MATCH(B1716,'Coop GFs_CFs'!B:B,0),1)
)</f>
        <v>1</v>
      </c>
      <c r="N1716" s="133" cm="1">
        <f t="array" ref="N1716">_xlfn.SWITCH(L1716,
"Employment", INDEX('Coop GFs_CFs'!C:D, MATCH(B1716,'Coop GFs_CFs'!B:B,0),2),
"Population", INDEX('Coop GFs_CFs'!E:F, MATCH(B1716,'Coop GFs_CFs'!B:B,0),2),
"Household", INDEX('Coop GFs_CFs'!G:H, MATCH(B1716,'Coop GFs_CFs'!B:B,0),2),
"VMT", INDEX('Coop GFs_CFs'!I:J, MATCH(B1716,'Coop GFs_CFs'!B:B,0),2),
"Lane Mile", INDEX('Coop GFs_CFs'!K:L, MATCH(B1716,'Coop GFs_CFs'!B:B,0),2),
"Gas Sales", INDEX('Coop GFs_CFs'!M:N, MATCH(B1716,'Coop GFs_CFs'!B:B,0),2),
"No Growth", INDEX('Coop GFs_CFs'!O:P, MATCH(B1716,'Coop GFs_CFs'!B:B,0),2)
)</f>
        <v>1</v>
      </c>
      <c r="O1716" s="133"/>
      <c r="P1716" s="86">
        <f t="shared" si="100"/>
        <v>8.0497921568547303E-6</v>
      </c>
      <c r="Q1716" s="86">
        <f t="shared" si="101"/>
        <v>8.0497921568547303E-6</v>
      </c>
      <c r="R1716" s="156" t="s">
        <v>672</v>
      </c>
      <c r="S1716" s="85" t="s">
        <v>659</v>
      </c>
      <c r="T1716" s="85" t="s">
        <v>342</v>
      </c>
      <c r="U1716" s="85" t="s">
        <v>660</v>
      </c>
      <c r="V1716" s="85" t="s">
        <v>673</v>
      </c>
      <c r="W1716" s="85" t="s">
        <v>671</v>
      </c>
      <c r="X1716" s="85" t="s">
        <v>330</v>
      </c>
      <c r="Z1716" s="42" t="s">
        <v>3063</v>
      </c>
      <c r="AA1716"/>
    </row>
    <row r="1717" spans="1:27" s="39" customFormat="1" x14ac:dyDescent="0.35">
      <c r="A1717" s="85" t="s">
        <v>497</v>
      </c>
      <c r="B1717" s="87">
        <v>24033</v>
      </c>
      <c r="C1717" s="87" t="s">
        <v>12</v>
      </c>
      <c r="D1717" s="86">
        <v>2.3689200000000001E-2</v>
      </c>
      <c r="E1717" s="86">
        <f>SUMIFS('Ratios_MARAMA-VA'!T:T, 'Ratios_MARAMA-VA'!AA:AA, Z1717)</f>
        <v>2.3689214699976199E-2</v>
      </c>
      <c r="F1717" s="86">
        <f>SUMIFS('Ratios_MARAMA-VA'!J:J, 'Ratios_MARAMA-VA'!AA:AA, Z1717)</f>
        <v>7.4548890849598698E-5</v>
      </c>
      <c r="G1717" s="122">
        <f t="shared" si="99"/>
        <v>3.1469549241610615E-3</v>
      </c>
      <c r="H1717" s="122">
        <v>2.3689214699999898E-2</v>
      </c>
      <c r="I1717" s="86">
        <v>7.4548890849673277E-5</v>
      </c>
      <c r="J1717" s="122">
        <v>2.3689214699999898E-2</v>
      </c>
      <c r="K1717" s="86">
        <v>7.4548890849673277E-5</v>
      </c>
      <c r="L1717" s="122" t="str" cm="1">
        <f t="array" ref="L1717">_xlfn.SWITCH(A1717,
    "District of Columbia", _xlfn.XLOOKUP(R1717, '2015 O3 Growth Surrogates'!A:A, '2015 O3 Growth Surrogates'!H:H),
    "Maryland", _xlfn.XLOOKUP(R1717, '2015 O3 Growth Surrogates'!A:A, '2015 O3 Growth Surrogates'!I:I),
    "Virginia", _xlfn.XLOOKUP(R1717, '2015 O3 Growth Surrogates'!A:A, '2015 O3 Growth Surrogates'!J:J)
)</f>
        <v>No Growth</v>
      </c>
      <c r="M1717" s="133" cm="1">
        <f t="array" ref="M1717">_xlfn.SWITCH(L1717,
"Employment", INDEX('Coop GFs_CFs'!C:D, MATCH(B1717,'Coop GFs_CFs'!B:B,0),1),
"Population", INDEX('Coop GFs_CFs'!E:F, MATCH(B1717,'Coop GFs_CFs'!B:B,0),1),
"Household", INDEX('Coop GFs_CFs'!G:H, MATCH(B1717,'Coop GFs_CFs'!B:B,0),1),
"VMT", INDEX('Coop GFs_CFs'!I:J, MATCH(B1717,'Coop GFs_CFs'!B:B,0),1),
"Lane Mile", INDEX('Coop GFs_CFs'!K:L, MATCH(B1717,'Coop GFs_CFs'!B:B,0),1),
"Gas Sales", INDEX('Coop GFs_CFs'!M:N, MATCH(B1717,'Coop GFs_CFs'!B:B,0),1),
"No Growth", INDEX('Coop GFs_CFs'!O:P, MATCH(B1717,'Coop GFs_CFs'!B:B,0),1)
)</f>
        <v>1</v>
      </c>
      <c r="N1717" s="133" cm="1">
        <f t="array" ref="N1717">_xlfn.SWITCH(L1717,
"Employment", INDEX('Coop GFs_CFs'!C:D, MATCH(B1717,'Coop GFs_CFs'!B:B,0),2),
"Population", INDEX('Coop GFs_CFs'!E:F, MATCH(B1717,'Coop GFs_CFs'!B:B,0),2),
"Household", INDEX('Coop GFs_CFs'!G:H, MATCH(B1717,'Coop GFs_CFs'!B:B,0),2),
"VMT", INDEX('Coop GFs_CFs'!I:J, MATCH(B1717,'Coop GFs_CFs'!B:B,0),2),
"Lane Mile", INDEX('Coop GFs_CFs'!K:L, MATCH(B1717,'Coop GFs_CFs'!B:B,0),2),
"Gas Sales", INDEX('Coop GFs_CFs'!M:N, MATCH(B1717,'Coop GFs_CFs'!B:B,0),2),
"No Growth", INDEX('Coop GFs_CFs'!O:P, MATCH(B1717,'Coop GFs_CFs'!B:B,0),2)
)</f>
        <v>1</v>
      </c>
      <c r="O1717" s="133"/>
      <c r="P1717" s="86">
        <f t="shared" si="100"/>
        <v>7.4548890849598698E-5</v>
      </c>
      <c r="Q1717" s="86">
        <f t="shared" si="101"/>
        <v>7.4548890849598698E-5</v>
      </c>
      <c r="R1717" s="156" t="s">
        <v>672</v>
      </c>
      <c r="S1717" s="85" t="s">
        <v>659</v>
      </c>
      <c r="T1717" s="85" t="s">
        <v>342</v>
      </c>
      <c r="U1717" s="85" t="s">
        <v>660</v>
      </c>
      <c r="V1717" s="85" t="s">
        <v>673</v>
      </c>
      <c r="W1717" s="85" t="s">
        <v>671</v>
      </c>
      <c r="X1717" s="85" t="s">
        <v>330</v>
      </c>
      <c r="Z1717" s="42" t="s">
        <v>3064</v>
      </c>
      <c r="AA1717"/>
    </row>
    <row r="1718" spans="1:27" s="39" customFormat="1" x14ac:dyDescent="0.35">
      <c r="A1718" s="85" t="s">
        <v>811</v>
      </c>
      <c r="B1718" s="87">
        <v>51059</v>
      </c>
      <c r="C1718" s="87" t="s">
        <v>12</v>
      </c>
      <c r="D1718" s="86">
        <v>1.3223099999999999E-3</v>
      </c>
      <c r="E1718" s="86">
        <f>SUMIFS('Ratios_MARAMA-VA'!T:T, 'Ratios_MARAMA-VA'!AA:AA, Z1718)</f>
        <v>1.32230979999867E-3</v>
      </c>
      <c r="F1718" s="86">
        <f>SUMIFS('Ratios_MARAMA-VA'!J:J, 'Ratios_MARAMA-VA'!AA:AA, Z1718)</f>
        <v>4.18594509803504E-6</v>
      </c>
      <c r="G1718" s="122">
        <f t="shared" si="99"/>
        <v>3.1656311539393039E-3</v>
      </c>
      <c r="H1718" s="122">
        <v>1.3223097999998999E-3</v>
      </c>
      <c r="I1718" s="86">
        <v>4.1859450980389329E-6</v>
      </c>
      <c r="J1718" s="122">
        <v>1.3223097999998999E-3</v>
      </c>
      <c r="K1718" s="86">
        <v>4.1859450980389329E-6</v>
      </c>
      <c r="L1718" s="122" t="str" cm="1">
        <f t="array" ref="L1718">_xlfn.SWITCH(A1718,
    "District of Columbia", _xlfn.XLOOKUP(R1718, '2015 O3 Growth Surrogates'!A:A, '2015 O3 Growth Surrogates'!H:H),
    "Maryland", _xlfn.XLOOKUP(R1718, '2015 O3 Growth Surrogates'!A:A, '2015 O3 Growth Surrogates'!I:I),
    "Virginia", _xlfn.XLOOKUP(R1718, '2015 O3 Growth Surrogates'!A:A, '2015 O3 Growth Surrogates'!J:J)
)</f>
        <v>No Growth</v>
      </c>
      <c r="M1718" s="133" cm="1">
        <f t="array" ref="M1718">_xlfn.SWITCH(L1718,
"Employment", INDEX('Coop GFs_CFs'!C:D, MATCH(B1718,'Coop GFs_CFs'!B:B,0),1),
"Population", INDEX('Coop GFs_CFs'!E:F, MATCH(B1718,'Coop GFs_CFs'!B:B,0),1),
"Household", INDEX('Coop GFs_CFs'!G:H, MATCH(B1718,'Coop GFs_CFs'!B:B,0),1),
"VMT", INDEX('Coop GFs_CFs'!I:J, MATCH(B1718,'Coop GFs_CFs'!B:B,0),1),
"Lane Mile", INDEX('Coop GFs_CFs'!K:L, MATCH(B1718,'Coop GFs_CFs'!B:B,0),1),
"Gas Sales", INDEX('Coop GFs_CFs'!M:N, MATCH(B1718,'Coop GFs_CFs'!B:B,0),1),
"No Growth", INDEX('Coop GFs_CFs'!O:P, MATCH(B1718,'Coop GFs_CFs'!B:B,0),1)
)</f>
        <v>1</v>
      </c>
      <c r="N1718" s="133" cm="1">
        <f t="array" ref="N1718">_xlfn.SWITCH(L1718,
"Employment", INDEX('Coop GFs_CFs'!C:D, MATCH(B1718,'Coop GFs_CFs'!B:B,0),2),
"Population", INDEX('Coop GFs_CFs'!E:F, MATCH(B1718,'Coop GFs_CFs'!B:B,0),2),
"Household", INDEX('Coop GFs_CFs'!G:H, MATCH(B1718,'Coop GFs_CFs'!B:B,0),2),
"VMT", INDEX('Coop GFs_CFs'!I:J, MATCH(B1718,'Coop GFs_CFs'!B:B,0),2),
"Lane Mile", INDEX('Coop GFs_CFs'!K:L, MATCH(B1718,'Coop GFs_CFs'!B:B,0),2),
"Gas Sales", INDEX('Coop GFs_CFs'!M:N, MATCH(B1718,'Coop GFs_CFs'!B:B,0),2),
"No Growth", INDEX('Coop GFs_CFs'!O:P, MATCH(B1718,'Coop GFs_CFs'!B:B,0),2)
)</f>
        <v>1</v>
      </c>
      <c r="O1718" s="133"/>
      <c r="P1718" s="86">
        <f t="shared" si="100"/>
        <v>4.18594509803504E-6</v>
      </c>
      <c r="Q1718" s="86">
        <f t="shared" si="101"/>
        <v>4.18594509803504E-6</v>
      </c>
      <c r="R1718" s="156" t="s">
        <v>672</v>
      </c>
      <c r="S1718" s="85" t="s">
        <v>659</v>
      </c>
      <c r="T1718" s="85" t="s">
        <v>342</v>
      </c>
      <c r="U1718" s="85" t="s">
        <v>660</v>
      </c>
      <c r="V1718" s="85" t="s">
        <v>673</v>
      </c>
      <c r="W1718" s="85" t="s">
        <v>671</v>
      </c>
      <c r="X1718" s="85" t="s">
        <v>330</v>
      </c>
      <c r="Z1718" s="42" t="s">
        <v>3065</v>
      </c>
      <c r="AA1718"/>
    </row>
    <row r="1719" spans="1:27" s="39" customFormat="1" x14ac:dyDescent="0.35">
      <c r="A1719" s="85" t="s">
        <v>811</v>
      </c>
      <c r="B1719" s="87">
        <v>51107</v>
      </c>
      <c r="C1719" s="87" t="s">
        <v>12</v>
      </c>
      <c r="D1719" s="86">
        <v>8.0578250000000004E-2</v>
      </c>
      <c r="E1719" s="86">
        <f>SUMIFS('Ratios_MARAMA-VA'!T:T, 'Ratios_MARAMA-VA'!AA:AA, Z1719)</f>
        <v>8.0578231799919298E-2</v>
      </c>
      <c r="F1719" s="86">
        <f>SUMIFS('Ratios_MARAMA-VA'!J:J, 'Ratios_MARAMA-VA'!AA:AA, Z1719)</f>
        <v>2.5545726797360002E-4</v>
      </c>
      <c r="G1719" s="122">
        <f t="shared" si="99"/>
        <v>3.1703012372859721E-3</v>
      </c>
      <c r="H1719" s="122">
        <v>8.0578231799999997E-2</v>
      </c>
      <c r="I1719" s="86">
        <v>2.5545726797385584E-4</v>
      </c>
      <c r="J1719" s="122">
        <v>8.0578231799999997E-2</v>
      </c>
      <c r="K1719" s="86">
        <v>2.5545726797385584E-4</v>
      </c>
      <c r="L1719" s="122" t="str" cm="1">
        <f t="array" ref="L1719">_xlfn.SWITCH(A1719,
    "District of Columbia", _xlfn.XLOOKUP(R1719, '2015 O3 Growth Surrogates'!A:A, '2015 O3 Growth Surrogates'!H:H),
    "Maryland", _xlfn.XLOOKUP(R1719, '2015 O3 Growth Surrogates'!A:A, '2015 O3 Growth Surrogates'!I:I),
    "Virginia", _xlfn.XLOOKUP(R1719, '2015 O3 Growth Surrogates'!A:A, '2015 O3 Growth Surrogates'!J:J)
)</f>
        <v>No Growth</v>
      </c>
      <c r="M1719" s="133" cm="1">
        <f t="array" ref="M1719">_xlfn.SWITCH(L1719,
"Employment", INDEX('Coop GFs_CFs'!C:D, MATCH(B1719,'Coop GFs_CFs'!B:B,0),1),
"Population", INDEX('Coop GFs_CFs'!E:F, MATCH(B1719,'Coop GFs_CFs'!B:B,0),1),
"Household", INDEX('Coop GFs_CFs'!G:H, MATCH(B1719,'Coop GFs_CFs'!B:B,0),1),
"VMT", INDEX('Coop GFs_CFs'!I:J, MATCH(B1719,'Coop GFs_CFs'!B:B,0),1),
"Lane Mile", INDEX('Coop GFs_CFs'!K:L, MATCH(B1719,'Coop GFs_CFs'!B:B,0),1),
"Gas Sales", INDEX('Coop GFs_CFs'!M:N, MATCH(B1719,'Coop GFs_CFs'!B:B,0),1),
"No Growth", INDEX('Coop GFs_CFs'!O:P, MATCH(B1719,'Coop GFs_CFs'!B:B,0),1)
)</f>
        <v>1</v>
      </c>
      <c r="N1719" s="133" cm="1">
        <f t="array" ref="N1719">_xlfn.SWITCH(L1719,
"Employment", INDEX('Coop GFs_CFs'!C:D, MATCH(B1719,'Coop GFs_CFs'!B:B,0),2),
"Population", INDEX('Coop GFs_CFs'!E:F, MATCH(B1719,'Coop GFs_CFs'!B:B,0),2),
"Household", INDEX('Coop GFs_CFs'!G:H, MATCH(B1719,'Coop GFs_CFs'!B:B,0),2),
"VMT", INDEX('Coop GFs_CFs'!I:J, MATCH(B1719,'Coop GFs_CFs'!B:B,0),2),
"Lane Mile", INDEX('Coop GFs_CFs'!K:L, MATCH(B1719,'Coop GFs_CFs'!B:B,0),2),
"Gas Sales", INDEX('Coop GFs_CFs'!M:N, MATCH(B1719,'Coop GFs_CFs'!B:B,0),2),
"No Growth", INDEX('Coop GFs_CFs'!O:P, MATCH(B1719,'Coop GFs_CFs'!B:B,0),2)
)</f>
        <v>1</v>
      </c>
      <c r="O1719" s="133"/>
      <c r="P1719" s="86">
        <f t="shared" si="100"/>
        <v>2.5545726797360002E-4</v>
      </c>
      <c r="Q1719" s="86">
        <f t="shared" si="101"/>
        <v>2.5545726797360002E-4</v>
      </c>
      <c r="R1719" s="156" t="s">
        <v>672</v>
      </c>
      <c r="S1719" s="85" t="s">
        <v>659</v>
      </c>
      <c r="T1719" s="85" t="s">
        <v>342</v>
      </c>
      <c r="U1719" s="85" t="s">
        <v>660</v>
      </c>
      <c r="V1719" s="85" t="s">
        <v>673</v>
      </c>
      <c r="W1719" s="85" t="s">
        <v>671</v>
      </c>
      <c r="X1719" s="85" t="s">
        <v>330</v>
      </c>
      <c r="Z1719" s="42" t="s">
        <v>3066</v>
      </c>
      <c r="AA1719"/>
    </row>
    <row r="1720" spans="1:27" s="39" customFormat="1" x14ac:dyDescent="0.35">
      <c r="A1720" s="85" t="s">
        <v>811</v>
      </c>
      <c r="B1720" s="87">
        <v>51153</v>
      </c>
      <c r="C1720" s="87" t="s">
        <v>12</v>
      </c>
      <c r="D1720" s="86">
        <v>0.27801559999999997</v>
      </c>
      <c r="E1720" s="86">
        <f>SUMIFS('Ratios_MARAMA-VA'!T:T, 'Ratios_MARAMA-VA'!AA:AA, Z1720)</f>
        <v>0.27801568959972101</v>
      </c>
      <c r="F1720" s="86">
        <f>SUMIFS('Ratios_MARAMA-VA'!J:J, 'Ratios_MARAMA-VA'!AA:AA, Z1720)</f>
        <v>8.7261590522788601E-4</v>
      </c>
      <c r="G1720" s="122">
        <f t="shared" si="99"/>
        <v>3.1387289921811726E-3</v>
      </c>
      <c r="H1720" s="122">
        <v>0.2780156896</v>
      </c>
      <c r="I1720" s="86">
        <v>8.7261590522876172E-4</v>
      </c>
      <c r="J1720" s="122">
        <v>0.2780156896</v>
      </c>
      <c r="K1720" s="86">
        <v>8.7261590522876172E-4</v>
      </c>
      <c r="L1720" s="122" t="str" cm="1">
        <f t="array" ref="L1720">_xlfn.SWITCH(A1720,
    "District of Columbia", _xlfn.XLOOKUP(R1720, '2015 O3 Growth Surrogates'!A:A, '2015 O3 Growth Surrogates'!H:H),
    "Maryland", _xlfn.XLOOKUP(R1720, '2015 O3 Growth Surrogates'!A:A, '2015 O3 Growth Surrogates'!I:I),
    "Virginia", _xlfn.XLOOKUP(R1720, '2015 O3 Growth Surrogates'!A:A, '2015 O3 Growth Surrogates'!J:J)
)</f>
        <v>No Growth</v>
      </c>
      <c r="M1720" s="133" cm="1">
        <f t="array" ref="M1720">_xlfn.SWITCH(L1720,
"Employment", INDEX('Coop GFs_CFs'!C:D, MATCH(B1720,'Coop GFs_CFs'!B:B,0),1),
"Population", INDEX('Coop GFs_CFs'!E:F, MATCH(B1720,'Coop GFs_CFs'!B:B,0),1),
"Household", INDEX('Coop GFs_CFs'!G:H, MATCH(B1720,'Coop GFs_CFs'!B:B,0),1),
"VMT", INDEX('Coop GFs_CFs'!I:J, MATCH(B1720,'Coop GFs_CFs'!B:B,0),1),
"Lane Mile", INDEX('Coop GFs_CFs'!K:L, MATCH(B1720,'Coop GFs_CFs'!B:B,0),1),
"Gas Sales", INDEX('Coop GFs_CFs'!M:N, MATCH(B1720,'Coop GFs_CFs'!B:B,0),1),
"No Growth", INDEX('Coop GFs_CFs'!O:P, MATCH(B1720,'Coop GFs_CFs'!B:B,0),1)
)</f>
        <v>1</v>
      </c>
      <c r="N1720" s="133" cm="1">
        <f t="array" ref="N1720">_xlfn.SWITCH(L1720,
"Employment", INDEX('Coop GFs_CFs'!C:D, MATCH(B1720,'Coop GFs_CFs'!B:B,0),2),
"Population", INDEX('Coop GFs_CFs'!E:F, MATCH(B1720,'Coop GFs_CFs'!B:B,0),2),
"Household", INDEX('Coop GFs_CFs'!G:H, MATCH(B1720,'Coop GFs_CFs'!B:B,0),2),
"VMT", INDEX('Coop GFs_CFs'!I:J, MATCH(B1720,'Coop GFs_CFs'!B:B,0),2),
"Lane Mile", INDEX('Coop GFs_CFs'!K:L, MATCH(B1720,'Coop GFs_CFs'!B:B,0),2),
"Gas Sales", INDEX('Coop GFs_CFs'!M:N, MATCH(B1720,'Coop GFs_CFs'!B:B,0),2),
"No Growth", INDEX('Coop GFs_CFs'!O:P, MATCH(B1720,'Coop GFs_CFs'!B:B,0),2)
)</f>
        <v>1</v>
      </c>
      <c r="O1720" s="133"/>
      <c r="P1720" s="86">
        <f t="shared" si="100"/>
        <v>8.7261590522788601E-4</v>
      </c>
      <c r="Q1720" s="86">
        <f t="shared" si="101"/>
        <v>8.7261590522788601E-4</v>
      </c>
      <c r="R1720" s="156" t="s">
        <v>672</v>
      </c>
      <c r="S1720" s="85" t="s">
        <v>659</v>
      </c>
      <c r="T1720" s="85" t="s">
        <v>342</v>
      </c>
      <c r="U1720" s="85" t="s">
        <v>660</v>
      </c>
      <c r="V1720" s="85" t="s">
        <v>673</v>
      </c>
      <c r="W1720" s="85" t="s">
        <v>671</v>
      </c>
      <c r="X1720" s="85" t="s">
        <v>330</v>
      </c>
      <c r="Z1720" s="42" t="s">
        <v>3067</v>
      </c>
      <c r="AA1720"/>
    </row>
    <row r="1721" spans="1:27" s="39" customFormat="1" x14ac:dyDescent="0.35">
      <c r="A1721" s="85" t="s">
        <v>497</v>
      </c>
      <c r="B1721" s="87">
        <v>24009</v>
      </c>
      <c r="C1721" s="87" t="s">
        <v>12</v>
      </c>
      <c r="D1721" s="86">
        <v>0.32344615999999998</v>
      </c>
      <c r="E1721" s="86">
        <f>SUMIFS('Ratios_MARAMA-VA'!T:T, 'Ratios_MARAMA-VA'!AA:AA, Z1721)</f>
        <v>0.32344598879967701</v>
      </c>
      <c r="F1721" s="86">
        <f>SUMIFS('Ratios_MARAMA-VA'!J:J, 'Ratios_MARAMA-VA'!AA:AA, Z1721)</f>
        <v>1.2259546666654401E-3</v>
      </c>
      <c r="G1721" s="122">
        <f t="shared" ref="G1721:G1784" si="102">F1721/E1721</f>
        <v>3.7902917615859591E-3</v>
      </c>
      <c r="H1721" s="122">
        <v>0.32040559650528</v>
      </c>
      <c r="I1721" s="86">
        <v>1.2144306927999978E-3</v>
      </c>
      <c r="J1721" s="122">
        <v>0.31856195436911999</v>
      </c>
      <c r="K1721" s="86">
        <v>1.2074427511999978E-3</v>
      </c>
      <c r="L1721" s="122" t="str" cm="1">
        <f t="array" ref="L1721">_xlfn.SWITCH(A1721,
    "District of Columbia", _xlfn.XLOOKUP(R1721, '2015 O3 Growth Surrogates'!A:A, '2015 O3 Growth Surrogates'!H:H),
    "Maryland", _xlfn.XLOOKUP(R1721, '2015 O3 Growth Surrogates'!A:A, '2015 O3 Growth Surrogates'!I:I),
    "Virginia", _xlfn.XLOOKUP(R1721, '2015 O3 Growth Surrogates'!A:A, '2015 O3 Growth Surrogates'!J:J)
)</f>
        <v>No Growth</v>
      </c>
      <c r="M1721" s="133" cm="1">
        <f t="array" ref="M1721">_xlfn.SWITCH(L1721,
"Employment", INDEX('Coop GFs_CFs'!C:D, MATCH(B1721,'Coop GFs_CFs'!B:B,0),1),
"Population", INDEX('Coop GFs_CFs'!E:F, MATCH(B1721,'Coop GFs_CFs'!B:B,0),1),
"Household", INDEX('Coop GFs_CFs'!G:H, MATCH(B1721,'Coop GFs_CFs'!B:B,0),1),
"VMT", INDEX('Coop GFs_CFs'!I:J, MATCH(B1721,'Coop GFs_CFs'!B:B,0),1),
"Lane Mile", INDEX('Coop GFs_CFs'!K:L, MATCH(B1721,'Coop GFs_CFs'!B:B,0),1),
"Gas Sales", INDEX('Coop GFs_CFs'!M:N, MATCH(B1721,'Coop GFs_CFs'!B:B,0),1),
"No Growth", INDEX('Coop GFs_CFs'!O:P, MATCH(B1721,'Coop GFs_CFs'!B:B,0),1)
)</f>
        <v>1</v>
      </c>
      <c r="N1721" s="133" cm="1">
        <f t="array" ref="N1721">_xlfn.SWITCH(L1721,
"Employment", INDEX('Coop GFs_CFs'!C:D, MATCH(B1721,'Coop GFs_CFs'!B:B,0),2),
"Population", INDEX('Coop GFs_CFs'!E:F, MATCH(B1721,'Coop GFs_CFs'!B:B,0),2),
"Household", INDEX('Coop GFs_CFs'!G:H, MATCH(B1721,'Coop GFs_CFs'!B:B,0),2),
"VMT", INDEX('Coop GFs_CFs'!I:J, MATCH(B1721,'Coop GFs_CFs'!B:B,0),2),
"Lane Mile", INDEX('Coop GFs_CFs'!K:L, MATCH(B1721,'Coop GFs_CFs'!B:B,0),2),
"Gas Sales", INDEX('Coop GFs_CFs'!M:N, MATCH(B1721,'Coop GFs_CFs'!B:B,0),2),
"No Growth", INDEX('Coop GFs_CFs'!O:P, MATCH(B1721,'Coop GFs_CFs'!B:B,0),2)
)</f>
        <v>1</v>
      </c>
      <c r="O1721" s="133"/>
      <c r="P1721" s="86">
        <f t="shared" si="100"/>
        <v>1.2259546666654401E-3</v>
      </c>
      <c r="Q1721" s="86">
        <f t="shared" si="101"/>
        <v>1.2259546666654401E-3</v>
      </c>
      <c r="R1721" s="156" t="s">
        <v>663</v>
      </c>
      <c r="S1721" s="85" t="s">
        <v>659</v>
      </c>
      <c r="T1721" s="85" t="s">
        <v>342</v>
      </c>
      <c r="U1721" s="85" t="s">
        <v>660</v>
      </c>
      <c r="V1721" s="85" t="s">
        <v>664</v>
      </c>
      <c r="W1721" s="85" t="s">
        <v>662</v>
      </c>
      <c r="X1721" s="85" t="s">
        <v>330</v>
      </c>
      <c r="Z1721" s="42" t="s">
        <v>3068</v>
      </c>
      <c r="AA1721"/>
    </row>
    <row r="1722" spans="1:27" s="39" customFormat="1" x14ac:dyDescent="0.35">
      <c r="A1722" s="85" t="s">
        <v>497</v>
      </c>
      <c r="B1722" s="87">
        <v>24017</v>
      </c>
      <c r="C1722" s="87" t="s">
        <v>12</v>
      </c>
      <c r="D1722" s="86">
        <v>9.1041280000000002E-2</v>
      </c>
      <c r="E1722" s="86">
        <f>SUMIFS('Ratios_MARAMA-VA'!T:T, 'Ratios_MARAMA-VA'!AA:AA, Z1722)</f>
        <v>9.10412967999088E-2</v>
      </c>
      <c r="F1722" s="86">
        <f>SUMIFS('Ratios_MARAMA-VA'!J:J, 'Ratios_MARAMA-VA'!AA:AA, Z1722)</f>
        <v>3.44127738561746E-4</v>
      </c>
      <c r="G1722" s="122">
        <f t="shared" si="102"/>
        <v>3.779908136832369E-3</v>
      </c>
      <c r="H1722" s="122">
        <v>9.0185508610079998E-2</v>
      </c>
      <c r="I1722" s="86">
        <v>3.4089293781960705E-4</v>
      </c>
      <c r="J1722" s="122">
        <v>8.966657321832E-2</v>
      </c>
      <c r="K1722" s="86">
        <v>3.3893140970980314E-4</v>
      </c>
      <c r="L1722" s="122" t="str" cm="1">
        <f t="array" ref="L1722">_xlfn.SWITCH(A1722,
    "District of Columbia", _xlfn.XLOOKUP(R1722, '2015 O3 Growth Surrogates'!A:A, '2015 O3 Growth Surrogates'!H:H),
    "Maryland", _xlfn.XLOOKUP(R1722, '2015 O3 Growth Surrogates'!A:A, '2015 O3 Growth Surrogates'!I:I),
    "Virginia", _xlfn.XLOOKUP(R1722, '2015 O3 Growth Surrogates'!A:A, '2015 O3 Growth Surrogates'!J:J)
)</f>
        <v>No Growth</v>
      </c>
      <c r="M1722" s="133" cm="1">
        <f t="array" ref="M1722">_xlfn.SWITCH(L1722,
"Employment", INDEX('Coop GFs_CFs'!C:D, MATCH(B1722,'Coop GFs_CFs'!B:B,0),1),
"Population", INDEX('Coop GFs_CFs'!E:F, MATCH(B1722,'Coop GFs_CFs'!B:B,0),1),
"Household", INDEX('Coop GFs_CFs'!G:H, MATCH(B1722,'Coop GFs_CFs'!B:B,0),1),
"VMT", INDEX('Coop GFs_CFs'!I:J, MATCH(B1722,'Coop GFs_CFs'!B:B,0),1),
"Lane Mile", INDEX('Coop GFs_CFs'!K:L, MATCH(B1722,'Coop GFs_CFs'!B:B,0),1),
"Gas Sales", INDEX('Coop GFs_CFs'!M:N, MATCH(B1722,'Coop GFs_CFs'!B:B,0),1),
"No Growth", INDEX('Coop GFs_CFs'!O:P, MATCH(B1722,'Coop GFs_CFs'!B:B,0),1)
)</f>
        <v>1</v>
      </c>
      <c r="N1722" s="133" cm="1">
        <f t="array" ref="N1722">_xlfn.SWITCH(L1722,
"Employment", INDEX('Coop GFs_CFs'!C:D, MATCH(B1722,'Coop GFs_CFs'!B:B,0),2),
"Population", INDEX('Coop GFs_CFs'!E:F, MATCH(B1722,'Coop GFs_CFs'!B:B,0),2),
"Household", INDEX('Coop GFs_CFs'!G:H, MATCH(B1722,'Coop GFs_CFs'!B:B,0),2),
"VMT", INDEX('Coop GFs_CFs'!I:J, MATCH(B1722,'Coop GFs_CFs'!B:B,0),2),
"Lane Mile", INDEX('Coop GFs_CFs'!K:L, MATCH(B1722,'Coop GFs_CFs'!B:B,0),2),
"Gas Sales", INDEX('Coop GFs_CFs'!M:N, MATCH(B1722,'Coop GFs_CFs'!B:B,0),2),
"No Growth", INDEX('Coop GFs_CFs'!O:P, MATCH(B1722,'Coop GFs_CFs'!B:B,0),2)
)</f>
        <v>1</v>
      </c>
      <c r="O1722" s="133"/>
      <c r="P1722" s="86">
        <f t="shared" si="100"/>
        <v>3.44127738561746E-4</v>
      </c>
      <c r="Q1722" s="86">
        <f t="shared" si="101"/>
        <v>3.44127738561746E-4</v>
      </c>
      <c r="R1722" s="156" t="s">
        <v>663</v>
      </c>
      <c r="S1722" s="85" t="s">
        <v>659</v>
      </c>
      <c r="T1722" s="85" t="s">
        <v>342</v>
      </c>
      <c r="U1722" s="85" t="s">
        <v>660</v>
      </c>
      <c r="V1722" s="85" t="s">
        <v>664</v>
      </c>
      <c r="W1722" s="85" t="s">
        <v>662</v>
      </c>
      <c r="X1722" s="85" t="s">
        <v>330</v>
      </c>
      <c r="Z1722" s="42" t="s">
        <v>3069</v>
      </c>
      <c r="AA1722"/>
    </row>
    <row r="1723" spans="1:27" s="39" customFormat="1" x14ac:dyDescent="0.35">
      <c r="A1723" s="85" t="s">
        <v>497</v>
      </c>
      <c r="B1723" s="87">
        <v>24021</v>
      </c>
      <c r="C1723" s="87" t="s">
        <v>12</v>
      </c>
      <c r="D1723" s="86">
        <v>10.958959999999999</v>
      </c>
      <c r="E1723" s="86">
        <f>SUMIFS('Ratios_MARAMA-VA'!T:T, 'Ratios_MARAMA-VA'!AA:AA, Z1723)</f>
        <v>10.958960479989001</v>
      </c>
      <c r="F1723" s="86">
        <f>SUMIFS('Ratios_MARAMA-VA'!J:J, 'Ratios_MARAMA-VA'!AA:AA, Z1723)</f>
        <v>4.48942065359028E-2</v>
      </c>
      <c r="G1723" s="122">
        <f t="shared" si="102"/>
        <v>4.0965752744413454E-3</v>
      </c>
      <c r="H1723" s="122">
        <v>10.855946251488</v>
      </c>
      <c r="I1723" s="86">
        <v>4.447220099450995E-2</v>
      </c>
      <c r="J1723" s="122">
        <v>10.793480176752</v>
      </c>
      <c r="K1723" s="86">
        <v>4.4216304017255049E-2</v>
      </c>
      <c r="L1723" s="122" t="str" cm="1">
        <f t="array" ref="L1723">_xlfn.SWITCH(A1723,
    "District of Columbia", _xlfn.XLOOKUP(R1723, '2015 O3 Growth Surrogates'!A:A, '2015 O3 Growth Surrogates'!H:H),
    "Maryland", _xlfn.XLOOKUP(R1723, '2015 O3 Growth Surrogates'!A:A, '2015 O3 Growth Surrogates'!I:I),
    "Virginia", _xlfn.XLOOKUP(R1723, '2015 O3 Growth Surrogates'!A:A, '2015 O3 Growth Surrogates'!J:J)
)</f>
        <v>No Growth</v>
      </c>
      <c r="M1723" s="133" cm="1">
        <f t="array" ref="M1723">_xlfn.SWITCH(L1723,
"Employment", INDEX('Coop GFs_CFs'!C:D, MATCH(B1723,'Coop GFs_CFs'!B:B,0),1),
"Population", INDEX('Coop GFs_CFs'!E:F, MATCH(B1723,'Coop GFs_CFs'!B:B,0),1),
"Household", INDEX('Coop GFs_CFs'!G:H, MATCH(B1723,'Coop GFs_CFs'!B:B,0),1),
"VMT", INDEX('Coop GFs_CFs'!I:J, MATCH(B1723,'Coop GFs_CFs'!B:B,0),1),
"Lane Mile", INDEX('Coop GFs_CFs'!K:L, MATCH(B1723,'Coop GFs_CFs'!B:B,0),1),
"Gas Sales", INDEX('Coop GFs_CFs'!M:N, MATCH(B1723,'Coop GFs_CFs'!B:B,0),1),
"No Growth", INDEX('Coop GFs_CFs'!O:P, MATCH(B1723,'Coop GFs_CFs'!B:B,0),1)
)</f>
        <v>1</v>
      </c>
      <c r="N1723" s="133" cm="1">
        <f t="array" ref="N1723">_xlfn.SWITCH(L1723,
"Employment", INDEX('Coop GFs_CFs'!C:D, MATCH(B1723,'Coop GFs_CFs'!B:B,0),2),
"Population", INDEX('Coop GFs_CFs'!E:F, MATCH(B1723,'Coop GFs_CFs'!B:B,0),2),
"Household", INDEX('Coop GFs_CFs'!G:H, MATCH(B1723,'Coop GFs_CFs'!B:B,0),2),
"VMT", INDEX('Coop GFs_CFs'!I:J, MATCH(B1723,'Coop GFs_CFs'!B:B,0),2),
"Lane Mile", INDEX('Coop GFs_CFs'!K:L, MATCH(B1723,'Coop GFs_CFs'!B:B,0),2),
"Gas Sales", INDEX('Coop GFs_CFs'!M:N, MATCH(B1723,'Coop GFs_CFs'!B:B,0),2),
"No Growth", INDEX('Coop GFs_CFs'!O:P, MATCH(B1723,'Coop GFs_CFs'!B:B,0),2)
)</f>
        <v>1</v>
      </c>
      <c r="O1723" s="133"/>
      <c r="P1723" s="86">
        <f t="shared" si="100"/>
        <v>4.48942065359028E-2</v>
      </c>
      <c r="Q1723" s="86">
        <f t="shared" si="101"/>
        <v>4.48942065359028E-2</v>
      </c>
      <c r="R1723" s="156" t="s">
        <v>663</v>
      </c>
      <c r="S1723" s="85" t="s">
        <v>659</v>
      </c>
      <c r="T1723" s="85" t="s">
        <v>342</v>
      </c>
      <c r="U1723" s="85" t="s">
        <v>660</v>
      </c>
      <c r="V1723" s="85" t="s">
        <v>664</v>
      </c>
      <c r="W1723" s="85" t="s">
        <v>662</v>
      </c>
      <c r="X1723" s="85" t="s">
        <v>330</v>
      </c>
      <c r="Z1723" s="42" t="s">
        <v>3070</v>
      </c>
      <c r="AA1723"/>
    </row>
    <row r="1724" spans="1:27" s="39" customFormat="1" x14ac:dyDescent="0.35">
      <c r="A1724" s="85" t="s">
        <v>497</v>
      </c>
      <c r="B1724" s="87">
        <v>24031</v>
      </c>
      <c r="C1724" s="87" t="s">
        <v>12</v>
      </c>
      <c r="D1724" s="86">
        <v>0.20873464</v>
      </c>
      <c r="E1724" s="86">
        <f>SUMIFS('Ratios_MARAMA-VA'!T:T, 'Ratios_MARAMA-VA'!AA:AA, Z1724)</f>
        <v>0.20873475279979101</v>
      </c>
      <c r="F1724" s="86">
        <f>SUMIFS('Ratios_MARAMA-VA'!J:J, 'Ratios_MARAMA-VA'!AA:AA, Z1724)</f>
        <v>7.9338771241750595E-4</v>
      </c>
      <c r="G1724" s="122">
        <f t="shared" si="102"/>
        <v>3.8009373224902696E-3</v>
      </c>
      <c r="H1724" s="122">
        <v>0.20677264612367999</v>
      </c>
      <c r="I1724" s="86">
        <v>7.8592986792156826E-4</v>
      </c>
      <c r="J1724" s="122">
        <v>0.20558285803272</v>
      </c>
      <c r="K1724" s="86">
        <v>7.8140755796078393E-4</v>
      </c>
      <c r="L1724" s="122" t="str" cm="1">
        <f t="array" ref="L1724">_xlfn.SWITCH(A1724,
    "District of Columbia", _xlfn.XLOOKUP(R1724, '2015 O3 Growth Surrogates'!A:A, '2015 O3 Growth Surrogates'!H:H),
    "Maryland", _xlfn.XLOOKUP(R1724, '2015 O3 Growth Surrogates'!A:A, '2015 O3 Growth Surrogates'!I:I),
    "Virginia", _xlfn.XLOOKUP(R1724, '2015 O3 Growth Surrogates'!A:A, '2015 O3 Growth Surrogates'!J:J)
)</f>
        <v>No Growth</v>
      </c>
      <c r="M1724" s="133" cm="1">
        <f t="array" ref="M1724">_xlfn.SWITCH(L1724,
"Employment", INDEX('Coop GFs_CFs'!C:D, MATCH(B1724,'Coop GFs_CFs'!B:B,0),1),
"Population", INDEX('Coop GFs_CFs'!E:F, MATCH(B1724,'Coop GFs_CFs'!B:B,0),1),
"Household", INDEX('Coop GFs_CFs'!G:H, MATCH(B1724,'Coop GFs_CFs'!B:B,0),1),
"VMT", INDEX('Coop GFs_CFs'!I:J, MATCH(B1724,'Coop GFs_CFs'!B:B,0),1),
"Lane Mile", INDEX('Coop GFs_CFs'!K:L, MATCH(B1724,'Coop GFs_CFs'!B:B,0),1),
"Gas Sales", INDEX('Coop GFs_CFs'!M:N, MATCH(B1724,'Coop GFs_CFs'!B:B,0),1),
"No Growth", INDEX('Coop GFs_CFs'!O:P, MATCH(B1724,'Coop GFs_CFs'!B:B,0),1)
)</f>
        <v>1</v>
      </c>
      <c r="N1724" s="133" cm="1">
        <f t="array" ref="N1724">_xlfn.SWITCH(L1724,
"Employment", INDEX('Coop GFs_CFs'!C:D, MATCH(B1724,'Coop GFs_CFs'!B:B,0),2),
"Population", INDEX('Coop GFs_CFs'!E:F, MATCH(B1724,'Coop GFs_CFs'!B:B,0),2),
"Household", INDEX('Coop GFs_CFs'!G:H, MATCH(B1724,'Coop GFs_CFs'!B:B,0),2),
"VMT", INDEX('Coop GFs_CFs'!I:J, MATCH(B1724,'Coop GFs_CFs'!B:B,0),2),
"Lane Mile", INDEX('Coop GFs_CFs'!K:L, MATCH(B1724,'Coop GFs_CFs'!B:B,0),2),
"Gas Sales", INDEX('Coop GFs_CFs'!M:N, MATCH(B1724,'Coop GFs_CFs'!B:B,0),2),
"No Growth", INDEX('Coop GFs_CFs'!O:P, MATCH(B1724,'Coop GFs_CFs'!B:B,0),2)
)</f>
        <v>1</v>
      </c>
      <c r="O1724" s="133"/>
      <c r="P1724" s="86">
        <f t="shared" si="100"/>
        <v>7.9338771241750595E-4</v>
      </c>
      <c r="Q1724" s="86">
        <f t="shared" si="101"/>
        <v>7.9338771241750595E-4</v>
      </c>
      <c r="R1724" s="156" t="s">
        <v>663</v>
      </c>
      <c r="S1724" s="85" t="s">
        <v>659</v>
      </c>
      <c r="T1724" s="85" t="s">
        <v>342</v>
      </c>
      <c r="U1724" s="85" t="s">
        <v>660</v>
      </c>
      <c r="V1724" s="85" t="s">
        <v>664</v>
      </c>
      <c r="W1724" s="85" t="s">
        <v>662</v>
      </c>
      <c r="X1724" s="85" t="s">
        <v>330</v>
      </c>
      <c r="Z1724" s="42" t="s">
        <v>3071</v>
      </c>
      <c r="AA1724"/>
    </row>
    <row r="1725" spans="1:27" s="39" customFormat="1" x14ac:dyDescent="0.35">
      <c r="A1725" s="85" t="s">
        <v>497</v>
      </c>
      <c r="B1725" s="87">
        <v>24033</v>
      </c>
      <c r="C1725" s="87" t="s">
        <v>12</v>
      </c>
      <c r="D1725" s="86">
        <v>0.28190280000000001</v>
      </c>
      <c r="E1725" s="86">
        <f>SUMIFS('Ratios_MARAMA-VA'!T:T, 'Ratios_MARAMA-VA'!AA:AA, Z1725)</f>
        <v>0.281902886399717</v>
      </c>
      <c r="F1725" s="86">
        <f>SUMIFS('Ratios_MARAMA-VA'!J:J, 'Ratios_MARAMA-VA'!AA:AA, Z1725)</f>
        <v>1.06615142483553E-3</v>
      </c>
      <c r="G1725" s="122">
        <f t="shared" si="102"/>
        <v>3.7819812292514375E-3</v>
      </c>
      <c r="H1725" s="122">
        <v>0.27925299926783997</v>
      </c>
      <c r="I1725" s="86">
        <v>1.0561296014431362E-3</v>
      </c>
      <c r="J1725" s="122">
        <v>0.27764615281535998</v>
      </c>
      <c r="K1725" s="86">
        <v>1.0500525383215675E-3</v>
      </c>
      <c r="L1725" s="122" t="str" cm="1">
        <f t="array" ref="L1725">_xlfn.SWITCH(A1725,
    "District of Columbia", _xlfn.XLOOKUP(R1725, '2015 O3 Growth Surrogates'!A:A, '2015 O3 Growth Surrogates'!H:H),
    "Maryland", _xlfn.XLOOKUP(R1725, '2015 O3 Growth Surrogates'!A:A, '2015 O3 Growth Surrogates'!I:I),
    "Virginia", _xlfn.XLOOKUP(R1725, '2015 O3 Growth Surrogates'!A:A, '2015 O3 Growth Surrogates'!J:J)
)</f>
        <v>No Growth</v>
      </c>
      <c r="M1725" s="133" cm="1">
        <f t="array" ref="M1725">_xlfn.SWITCH(L1725,
"Employment", INDEX('Coop GFs_CFs'!C:D, MATCH(B1725,'Coop GFs_CFs'!B:B,0),1),
"Population", INDEX('Coop GFs_CFs'!E:F, MATCH(B1725,'Coop GFs_CFs'!B:B,0),1),
"Household", INDEX('Coop GFs_CFs'!G:H, MATCH(B1725,'Coop GFs_CFs'!B:B,0),1),
"VMT", INDEX('Coop GFs_CFs'!I:J, MATCH(B1725,'Coop GFs_CFs'!B:B,0),1),
"Lane Mile", INDEX('Coop GFs_CFs'!K:L, MATCH(B1725,'Coop GFs_CFs'!B:B,0),1),
"Gas Sales", INDEX('Coop GFs_CFs'!M:N, MATCH(B1725,'Coop GFs_CFs'!B:B,0),1),
"No Growth", INDEX('Coop GFs_CFs'!O:P, MATCH(B1725,'Coop GFs_CFs'!B:B,0),1)
)</f>
        <v>1</v>
      </c>
      <c r="N1725" s="133" cm="1">
        <f t="array" ref="N1725">_xlfn.SWITCH(L1725,
"Employment", INDEX('Coop GFs_CFs'!C:D, MATCH(B1725,'Coop GFs_CFs'!B:B,0),2),
"Population", INDEX('Coop GFs_CFs'!E:F, MATCH(B1725,'Coop GFs_CFs'!B:B,0),2),
"Household", INDEX('Coop GFs_CFs'!G:H, MATCH(B1725,'Coop GFs_CFs'!B:B,0),2),
"VMT", INDEX('Coop GFs_CFs'!I:J, MATCH(B1725,'Coop GFs_CFs'!B:B,0),2),
"Lane Mile", INDEX('Coop GFs_CFs'!K:L, MATCH(B1725,'Coop GFs_CFs'!B:B,0),2),
"Gas Sales", INDEX('Coop GFs_CFs'!M:N, MATCH(B1725,'Coop GFs_CFs'!B:B,0),2),
"No Growth", INDEX('Coop GFs_CFs'!O:P, MATCH(B1725,'Coop GFs_CFs'!B:B,0),2)
)</f>
        <v>1</v>
      </c>
      <c r="O1725" s="133"/>
      <c r="P1725" s="86">
        <f t="shared" si="100"/>
        <v>1.06615142483553E-3</v>
      </c>
      <c r="Q1725" s="86">
        <f t="shared" si="101"/>
        <v>1.06615142483553E-3</v>
      </c>
      <c r="R1725" s="156" t="s">
        <v>663</v>
      </c>
      <c r="S1725" s="85" t="s">
        <v>659</v>
      </c>
      <c r="T1725" s="85" t="s">
        <v>342</v>
      </c>
      <c r="U1725" s="85" t="s">
        <v>660</v>
      </c>
      <c r="V1725" s="85" t="s">
        <v>664</v>
      </c>
      <c r="W1725" s="85" t="s">
        <v>662</v>
      </c>
      <c r="X1725" s="85" t="s">
        <v>330</v>
      </c>
      <c r="Z1725" s="42" t="s">
        <v>3072</v>
      </c>
      <c r="AA1725"/>
    </row>
    <row r="1726" spans="1:27" s="39" customFormat="1" x14ac:dyDescent="0.35">
      <c r="A1726" s="85" t="s">
        <v>811</v>
      </c>
      <c r="B1726" s="87">
        <v>51059</v>
      </c>
      <c r="C1726" s="87" t="s">
        <v>12</v>
      </c>
      <c r="D1726" s="86">
        <v>0.10191928</v>
      </c>
      <c r="E1726" s="86">
        <f>SUMIFS('Ratios_MARAMA-VA'!T:T, 'Ratios_MARAMA-VA'!AA:AA, Z1726)</f>
        <v>0.10191927759989799</v>
      </c>
      <c r="F1726" s="86">
        <f>SUMIFS('Ratios_MARAMA-VA'!J:J, 'Ratios_MARAMA-VA'!AA:AA, Z1726)</f>
        <v>3.3547022222188698E-4</v>
      </c>
      <c r="G1726" s="122">
        <f t="shared" si="102"/>
        <v>3.2915286501424609E-3</v>
      </c>
      <c r="H1726" s="122">
        <v>0.10096123639056</v>
      </c>
      <c r="I1726" s="86">
        <v>3.3231680213333386E-4</v>
      </c>
      <c r="J1726" s="122">
        <v>0.10038029650824</v>
      </c>
      <c r="K1726" s="86">
        <v>3.3040462186666717E-4</v>
      </c>
      <c r="L1726" s="122" t="str" cm="1">
        <f t="array" ref="L1726">_xlfn.SWITCH(A1726,
    "District of Columbia", _xlfn.XLOOKUP(R1726, '2015 O3 Growth Surrogates'!A:A, '2015 O3 Growth Surrogates'!H:H),
    "Maryland", _xlfn.XLOOKUP(R1726, '2015 O3 Growth Surrogates'!A:A, '2015 O3 Growth Surrogates'!I:I),
    "Virginia", _xlfn.XLOOKUP(R1726, '2015 O3 Growth Surrogates'!A:A, '2015 O3 Growth Surrogates'!J:J)
)</f>
        <v>No Growth</v>
      </c>
      <c r="M1726" s="133" cm="1">
        <f t="array" ref="M1726">_xlfn.SWITCH(L1726,
"Employment", INDEX('Coop GFs_CFs'!C:D, MATCH(B1726,'Coop GFs_CFs'!B:B,0),1),
"Population", INDEX('Coop GFs_CFs'!E:F, MATCH(B1726,'Coop GFs_CFs'!B:B,0),1),
"Household", INDEX('Coop GFs_CFs'!G:H, MATCH(B1726,'Coop GFs_CFs'!B:B,0),1),
"VMT", INDEX('Coop GFs_CFs'!I:J, MATCH(B1726,'Coop GFs_CFs'!B:B,0),1),
"Lane Mile", INDEX('Coop GFs_CFs'!K:L, MATCH(B1726,'Coop GFs_CFs'!B:B,0),1),
"Gas Sales", INDEX('Coop GFs_CFs'!M:N, MATCH(B1726,'Coop GFs_CFs'!B:B,0),1),
"No Growth", INDEX('Coop GFs_CFs'!O:P, MATCH(B1726,'Coop GFs_CFs'!B:B,0),1)
)</f>
        <v>1</v>
      </c>
      <c r="N1726" s="133" cm="1">
        <f t="array" ref="N1726">_xlfn.SWITCH(L1726,
"Employment", INDEX('Coop GFs_CFs'!C:D, MATCH(B1726,'Coop GFs_CFs'!B:B,0),2),
"Population", INDEX('Coop GFs_CFs'!E:F, MATCH(B1726,'Coop GFs_CFs'!B:B,0),2),
"Household", INDEX('Coop GFs_CFs'!G:H, MATCH(B1726,'Coop GFs_CFs'!B:B,0),2),
"VMT", INDEX('Coop GFs_CFs'!I:J, MATCH(B1726,'Coop GFs_CFs'!B:B,0),2),
"Lane Mile", INDEX('Coop GFs_CFs'!K:L, MATCH(B1726,'Coop GFs_CFs'!B:B,0),2),
"Gas Sales", INDEX('Coop GFs_CFs'!M:N, MATCH(B1726,'Coop GFs_CFs'!B:B,0),2),
"No Growth", INDEX('Coop GFs_CFs'!O:P, MATCH(B1726,'Coop GFs_CFs'!B:B,0),2)
)</f>
        <v>1</v>
      </c>
      <c r="O1726" s="133"/>
      <c r="P1726" s="86">
        <f t="shared" si="100"/>
        <v>3.3547022222188698E-4</v>
      </c>
      <c r="Q1726" s="86">
        <f t="shared" si="101"/>
        <v>3.3547022222188698E-4</v>
      </c>
      <c r="R1726" s="156" t="s">
        <v>663</v>
      </c>
      <c r="S1726" s="85" t="s">
        <v>659</v>
      </c>
      <c r="T1726" s="85" t="s">
        <v>342</v>
      </c>
      <c r="U1726" s="85" t="s">
        <v>660</v>
      </c>
      <c r="V1726" s="85" t="s">
        <v>664</v>
      </c>
      <c r="W1726" s="85" t="s">
        <v>662</v>
      </c>
      <c r="X1726" s="85" t="s">
        <v>330</v>
      </c>
      <c r="Z1726" s="42" t="s">
        <v>3073</v>
      </c>
      <c r="AA1726"/>
    </row>
    <row r="1727" spans="1:27" s="39" customFormat="1" x14ac:dyDescent="0.35">
      <c r="A1727" s="85" t="s">
        <v>811</v>
      </c>
      <c r="B1727" s="87">
        <v>51107</v>
      </c>
      <c r="C1727" s="87" t="s">
        <v>12</v>
      </c>
      <c r="D1727" s="86">
        <v>0.44914616000000002</v>
      </c>
      <c r="E1727" s="86">
        <f>SUMIFS('Ratios_MARAMA-VA'!T:T, 'Ratios_MARAMA-VA'!AA:AA, Z1727)</f>
        <v>0.44914616799954998</v>
      </c>
      <c r="F1727" s="86">
        <f>SUMIFS('Ratios_MARAMA-VA'!J:J, 'Ratios_MARAMA-VA'!AA:AA, Z1727)</f>
        <v>1.4659880784299E-3</v>
      </c>
      <c r="G1727" s="122">
        <f t="shared" si="102"/>
        <v>3.2639443078391552E-3</v>
      </c>
      <c r="H1727" s="122">
        <v>0.44492419402080002</v>
      </c>
      <c r="I1727" s="86">
        <v>1.452207790494114E-3</v>
      </c>
      <c r="J1727" s="122">
        <v>0.44236406086320001</v>
      </c>
      <c r="K1727" s="86">
        <v>1.4438516584470552E-3</v>
      </c>
      <c r="L1727" s="122" t="str" cm="1">
        <f t="array" ref="L1727">_xlfn.SWITCH(A1727,
    "District of Columbia", _xlfn.XLOOKUP(R1727, '2015 O3 Growth Surrogates'!A:A, '2015 O3 Growth Surrogates'!H:H),
    "Maryland", _xlfn.XLOOKUP(R1727, '2015 O3 Growth Surrogates'!A:A, '2015 O3 Growth Surrogates'!I:I),
    "Virginia", _xlfn.XLOOKUP(R1727, '2015 O3 Growth Surrogates'!A:A, '2015 O3 Growth Surrogates'!J:J)
)</f>
        <v>No Growth</v>
      </c>
      <c r="M1727" s="133" cm="1">
        <f t="array" ref="M1727">_xlfn.SWITCH(L1727,
"Employment", INDEX('Coop GFs_CFs'!C:D, MATCH(B1727,'Coop GFs_CFs'!B:B,0),1),
"Population", INDEX('Coop GFs_CFs'!E:F, MATCH(B1727,'Coop GFs_CFs'!B:B,0),1),
"Household", INDEX('Coop GFs_CFs'!G:H, MATCH(B1727,'Coop GFs_CFs'!B:B,0),1),
"VMT", INDEX('Coop GFs_CFs'!I:J, MATCH(B1727,'Coop GFs_CFs'!B:B,0),1),
"Lane Mile", INDEX('Coop GFs_CFs'!K:L, MATCH(B1727,'Coop GFs_CFs'!B:B,0),1),
"Gas Sales", INDEX('Coop GFs_CFs'!M:N, MATCH(B1727,'Coop GFs_CFs'!B:B,0),1),
"No Growth", INDEX('Coop GFs_CFs'!O:P, MATCH(B1727,'Coop GFs_CFs'!B:B,0),1)
)</f>
        <v>1</v>
      </c>
      <c r="N1727" s="133" cm="1">
        <f t="array" ref="N1727">_xlfn.SWITCH(L1727,
"Employment", INDEX('Coop GFs_CFs'!C:D, MATCH(B1727,'Coop GFs_CFs'!B:B,0),2),
"Population", INDEX('Coop GFs_CFs'!E:F, MATCH(B1727,'Coop GFs_CFs'!B:B,0),2),
"Household", INDEX('Coop GFs_CFs'!G:H, MATCH(B1727,'Coop GFs_CFs'!B:B,0),2),
"VMT", INDEX('Coop GFs_CFs'!I:J, MATCH(B1727,'Coop GFs_CFs'!B:B,0),2),
"Lane Mile", INDEX('Coop GFs_CFs'!K:L, MATCH(B1727,'Coop GFs_CFs'!B:B,0),2),
"Gas Sales", INDEX('Coop GFs_CFs'!M:N, MATCH(B1727,'Coop GFs_CFs'!B:B,0),2),
"No Growth", INDEX('Coop GFs_CFs'!O:P, MATCH(B1727,'Coop GFs_CFs'!B:B,0),2)
)</f>
        <v>1</v>
      </c>
      <c r="O1727" s="133"/>
      <c r="P1727" s="86">
        <f t="shared" si="100"/>
        <v>1.4659880784299E-3</v>
      </c>
      <c r="Q1727" s="86">
        <f t="shared" si="101"/>
        <v>1.4659880784299E-3</v>
      </c>
      <c r="R1727" s="156" t="s">
        <v>663</v>
      </c>
      <c r="S1727" s="85" t="s">
        <v>659</v>
      </c>
      <c r="T1727" s="85" t="s">
        <v>342</v>
      </c>
      <c r="U1727" s="85" t="s">
        <v>660</v>
      </c>
      <c r="V1727" s="85" t="s">
        <v>664</v>
      </c>
      <c r="W1727" s="85" t="s">
        <v>662</v>
      </c>
      <c r="X1727" s="85" t="s">
        <v>330</v>
      </c>
      <c r="Z1727" s="42" t="s">
        <v>3074</v>
      </c>
      <c r="AA1727"/>
    </row>
    <row r="1728" spans="1:27" s="39" customFormat="1" x14ac:dyDescent="0.35">
      <c r="A1728" s="85" t="s">
        <v>811</v>
      </c>
      <c r="B1728" s="87">
        <v>51153</v>
      </c>
      <c r="C1728" s="87" t="s">
        <v>12</v>
      </c>
      <c r="D1728" s="86">
        <v>3.3842655999999999E-2</v>
      </c>
      <c r="E1728" s="86">
        <f>SUMIFS('Ratios_MARAMA-VA'!T:T, 'Ratios_MARAMA-VA'!AA:AA, Z1728)</f>
        <v>3.38426767999662E-2</v>
      </c>
      <c r="F1728" s="86">
        <f>SUMIFS('Ratios_MARAMA-VA'!J:J, 'Ratios_MARAMA-VA'!AA:AA, Z1728)</f>
        <v>1.10733845751523E-4</v>
      </c>
      <c r="G1728" s="122">
        <f t="shared" si="102"/>
        <v>3.2720179436761809E-3</v>
      </c>
      <c r="H1728" s="122">
        <v>3.3524555638080003E-2</v>
      </c>
      <c r="I1728" s="86">
        <v>1.0969294760156825E-4</v>
      </c>
      <c r="J1728" s="122">
        <v>3.3331652380320001E-2</v>
      </c>
      <c r="K1728" s="86">
        <v>1.0906176468078394E-4</v>
      </c>
      <c r="L1728" s="122" t="str" cm="1">
        <f t="array" ref="L1728">_xlfn.SWITCH(A1728,
    "District of Columbia", _xlfn.XLOOKUP(R1728, '2015 O3 Growth Surrogates'!A:A, '2015 O3 Growth Surrogates'!H:H),
    "Maryland", _xlfn.XLOOKUP(R1728, '2015 O3 Growth Surrogates'!A:A, '2015 O3 Growth Surrogates'!I:I),
    "Virginia", _xlfn.XLOOKUP(R1728, '2015 O3 Growth Surrogates'!A:A, '2015 O3 Growth Surrogates'!J:J)
)</f>
        <v>No Growth</v>
      </c>
      <c r="M1728" s="133" cm="1">
        <f t="array" ref="M1728">_xlfn.SWITCH(L1728,
"Employment", INDEX('Coop GFs_CFs'!C:D, MATCH(B1728,'Coop GFs_CFs'!B:B,0),1),
"Population", INDEX('Coop GFs_CFs'!E:F, MATCH(B1728,'Coop GFs_CFs'!B:B,0),1),
"Household", INDEX('Coop GFs_CFs'!G:H, MATCH(B1728,'Coop GFs_CFs'!B:B,0),1),
"VMT", INDEX('Coop GFs_CFs'!I:J, MATCH(B1728,'Coop GFs_CFs'!B:B,0),1),
"Lane Mile", INDEX('Coop GFs_CFs'!K:L, MATCH(B1728,'Coop GFs_CFs'!B:B,0),1),
"Gas Sales", INDEX('Coop GFs_CFs'!M:N, MATCH(B1728,'Coop GFs_CFs'!B:B,0),1),
"No Growth", INDEX('Coop GFs_CFs'!O:P, MATCH(B1728,'Coop GFs_CFs'!B:B,0),1)
)</f>
        <v>1</v>
      </c>
      <c r="N1728" s="133" cm="1">
        <f t="array" ref="N1728">_xlfn.SWITCH(L1728,
"Employment", INDEX('Coop GFs_CFs'!C:D, MATCH(B1728,'Coop GFs_CFs'!B:B,0),2),
"Population", INDEX('Coop GFs_CFs'!E:F, MATCH(B1728,'Coop GFs_CFs'!B:B,0),2),
"Household", INDEX('Coop GFs_CFs'!G:H, MATCH(B1728,'Coop GFs_CFs'!B:B,0),2),
"VMT", INDEX('Coop GFs_CFs'!I:J, MATCH(B1728,'Coop GFs_CFs'!B:B,0),2),
"Lane Mile", INDEX('Coop GFs_CFs'!K:L, MATCH(B1728,'Coop GFs_CFs'!B:B,0),2),
"Gas Sales", INDEX('Coop GFs_CFs'!M:N, MATCH(B1728,'Coop GFs_CFs'!B:B,0),2),
"No Growth", INDEX('Coop GFs_CFs'!O:P, MATCH(B1728,'Coop GFs_CFs'!B:B,0),2)
)</f>
        <v>1</v>
      </c>
      <c r="O1728" s="133"/>
      <c r="P1728" s="86">
        <f t="shared" si="100"/>
        <v>1.10733845751523E-4</v>
      </c>
      <c r="Q1728" s="86">
        <f t="shared" si="101"/>
        <v>1.10733845751523E-4</v>
      </c>
      <c r="R1728" s="156" t="s">
        <v>663</v>
      </c>
      <c r="S1728" s="85" t="s">
        <v>659</v>
      </c>
      <c r="T1728" s="85" t="s">
        <v>342</v>
      </c>
      <c r="U1728" s="85" t="s">
        <v>660</v>
      </c>
      <c r="V1728" s="85" t="s">
        <v>664</v>
      </c>
      <c r="W1728" s="85" t="s">
        <v>662</v>
      </c>
      <c r="X1728" s="85" t="s">
        <v>330</v>
      </c>
      <c r="Z1728" s="42" t="s">
        <v>3075</v>
      </c>
      <c r="AA1728"/>
    </row>
    <row r="1729" spans="1:27" s="39" customFormat="1" x14ac:dyDescent="0.35">
      <c r="A1729" s="85" t="s">
        <v>497</v>
      </c>
      <c r="B1729" s="87">
        <v>24009</v>
      </c>
      <c r="C1729" s="87" t="s">
        <v>12</v>
      </c>
      <c r="D1729" s="86">
        <v>9.3584799999999996E-2</v>
      </c>
      <c r="E1729" s="86">
        <f>SUMIFS('Ratios_MARAMA-VA'!T:T, 'Ratios_MARAMA-VA'!AA:AA, Z1729)</f>
        <v>9.35848023999062E-2</v>
      </c>
      <c r="F1729" s="86">
        <f>SUMIFS('Ratios_MARAMA-VA'!J:J, 'Ratios_MARAMA-VA'!AA:AA, Z1729)</f>
        <v>4.55516392156407E-4</v>
      </c>
      <c r="G1729" s="122">
        <f t="shared" si="102"/>
        <v>4.8674184320002751E-3</v>
      </c>
      <c r="H1729" s="122">
        <v>0.10240984926632</v>
      </c>
      <c r="I1729" s="86">
        <v>4.9847158793725585E-4</v>
      </c>
      <c r="J1729" s="122">
        <v>0.10770674908216001</v>
      </c>
      <c r="K1729" s="86">
        <v>5.2425381573333431E-4</v>
      </c>
      <c r="L1729" s="122" t="str" cm="1">
        <f t="array" ref="L1729">_xlfn.SWITCH(A1729,
    "District of Columbia", _xlfn.XLOOKUP(R1729, '2015 O3 Growth Surrogates'!A:A, '2015 O3 Growth Surrogates'!H:H),
    "Maryland", _xlfn.XLOOKUP(R1729, '2015 O3 Growth Surrogates'!A:A, '2015 O3 Growth Surrogates'!I:I),
    "Virginia", _xlfn.XLOOKUP(R1729, '2015 O3 Growth Surrogates'!A:A, '2015 O3 Growth Surrogates'!J:J)
)</f>
        <v>No Growth</v>
      </c>
      <c r="M1729" s="133" cm="1">
        <f t="array" ref="M1729">_xlfn.SWITCH(L1729,
"Employment", INDEX('Coop GFs_CFs'!C:D, MATCH(B1729,'Coop GFs_CFs'!B:B,0),1),
"Population", INDEX('Coop GFs_CFs'!E:F, MATCH(B1729,'Coop GFs_CFs'!B:B,0),1),
"Household", INDEX('Coop GFs_CFs'!G:H, MATCH(B1729,'Coop GFs_CFs'!B:B,0),1),
"VMT", INDEX('Coop GFs_CFs'!I:J, MATCH(B1729,'Coop GFs_CFs'!B:B,0),1),
"Lane Mile", INDEX('Coop GFs_CFs'!K:L, MATCH(B1729,'Coop GFs_CFs'!B:B,0),1),
"Gas Sales", INDEX('Coop GFs_CFs'!M:N, MATCH(B1729,'Coop GFs_CFs'!B:B,0),1),
"No Growth", INDEX('Coop GFs_CFs'!O:P, MATCH(B1729,'Coop GFs_CFs'!B:B,0),1)
)</f>
        <v>1</v>
      </c>
      <c r="N1729" s="133" cm="1">
        <f t="array" ref="N1729">_xlfn.SWITCH(L1729,
"Employment", INDEX('Coop GFs_CFs'!C:D, MATCH(B1729,'Coop GFs_CFs'!B:B,0),2),
"Population", INDEX('Coop GFs_CFs'!E:F, MATCH(B1729,'Coop GFs_CFs'!B:B,0),2),
"Household", INDEX('Coop GFs_CFs'!G:H, MATCH(B1729,'Coop GFs_CFs'!B:B,0),2),
"VMT", INDEX('Coop GFs_CFs'!I:J, MATCH(B1729,'Coop GFs_CFs'!B:B,0),2),
"Lane Mile", INDEX('Coop GFs_CFs'!K:L, MATCH(B1729,'Coop GFs_CFs'!B:B,0),2),
"Gas Sales", INDEX('Coop GFs_CFs'!M:N, MATCH(B1729,'Coop GFs_CFs'!B:B,0),2),
"No Growth", INDEX('Coop GFs_CFs'!O:P, MATCH(B1729,'Coop GFs_CFs'!B:B,0),2)
)</f>
        <v>1</v>
      </c>
      <c r="O1729" s="133"/>
      <c r="P1729" s="86">
        <f t="shared" si="100"/>
        <v>4.55516392156407E-4</v>
      </c>
      <c r="Q1729" s="86">
        <f t="shared" si="101"/>
        <v>4.55516392156407E-4</v>
      </c>
      <c r="R1729" s="156" t="s">
        <v>679</v>
      </c>
      <c r="S1729" s="85" t="s">
        <v>659</v>
      </c>
      <c r="T1729" s="85" t="s">
        <v>342</v>
      </c>
      <c r="U1729" s="85" t="s">
        <v>660</v>
      </c>
      <c r="V1729" s="85" t="s">
        <v>680</v>
      </c>
      <c r="W1729" s="85" t="s">
        <v>681</v>
      </c>
      <c r="X1729" s="85" t="s">
        <v>330</v>
      </c>
      <c r="Z1729" s="42" t="s">
        <v>3076</v>
      </c>
      <c r="AA1729"/>
    </row>
    <row r="1730" spans="1:27" s="39" customFormat="1" x14ac:dyDescent="0.35">
      <c r="A1730" s="85" t="s">
        <v>497</v>
      </c>
      <c r="B1730" s="87">
        <v>24017</v>
      </c>
      <c r="C1730" s="87" t="s">
        <v>12</v>
      </c>
      <c r="D1730" s="86">
        <v>0.30652256</v>
      </c>
      <c r="E1730" s="86">
        <f>SUMIFS('Ratios_MARAMA-VA'!T:T, 'Ratios_MARAMA-VA'!AA:AA, Z1730)</f>
        <v>0.30652250879969201</v>
      </c>
      <c r="F1730" s="86">
        <f>SUMIFS('Ratios_MARAMA-VA'!J:J, 'Ratios_MARAMA-VA'!AA:AA, Z1730)</f>
        <v>1.47722373856061E-3</v>
      </c>
      <c r="G1730" s="122">
        <f t="shared" si="102"/>
        <v>4.8192993863493206E-3</v>
      </c>
      <c r="H1730" s="122">
        <v>0.33542758137984002</v>
      </c>
      <c r="I1730" s="86">
        <v>1.6165259371084999E-3</v>
      </c>
      <c r="J1730" s="122">
        <v>0.35277675537792003</v>
      </c>
      <c r="K1730" s="86">
        <v>1.7001368007111143E-3</v>
      </c>
      <c r="L1730" s="122" t="str" cm="1">
        <f t="array" ref="L1730">_xlfn.SWITCH(A1730,
    "District of Columbia", _xlfn.XLOOKUP(R1730, '2015 O3 Growth Surrogates'!A:A, '2015 O3 Growth Surrogates'!H:H),
    "Maryland", _xlfn.XLOOKUP(R1730, '2015 O3 Growth Surrogates'!A:A, '2015 O3 Growth Surrogates'!I:I),
    "Virginia", _xlfn.XLOOKUP(R1730, '2015 O3 Growth Surrogates'!A:A, '2015 O3 Growth Surrogates'!J:J)
)</f>
        <v>No Growth</v>
      </c>
      <c r="M1730" s="133" cm="1">
        <f t="array" ref="M1730">_xlfn.SWITCH(L1730,
"Employment", INDEX('Coop GFs_CFs'!C:D, MATCH(B1730,'Coop GFs_CFs'!B:B,0),1),
"Population", INDEX('Coop GFs_CFs'!E:F, MATCH(B1730,'Coop GFs_CFs'!B:B,0),1),
"Household", INDEX('Coop GFs_CFs'!G:H, MATCH(B1730,'Coop GFs_CFs'!B:B,0),1),
"VMT", INDEX('Coop GFs_CFs'!I:J, MATCH(B1730,'Coop GFs_CFs'!B:B,0),1),
"Lane Mile", INDEX('Coop GFs_CFs'!K:L, MATCH(B1730,'Coop GFs_CFs'!B:B,0),1),
"Gas Sales", INDEX('Coop GFs_CFs'!M:N, MATCH(B1730,'Coop GFs_CFs'!B:B,0),1),
"No Growth", INDEX('Coop GFs_CFs'!O:P, MATCH(B1730,'Coop GFs_CFs'!B:B,0),1)
)</f>
        <v>1</v>
      </c>
      <c r="N1730" s="133" cm="1">
        <f t="array" ref="N1730">_xlfn.SWITCH(L1730,
"Employment", INDEX('Coop GFs_CFs'!C:D, MATCH(B1730,'Coop GFs_CFs'!B:B,0),2),
"Population", INDEX('Coop GFs_CFs'!E:F, MATCH(B1730,'Coop GFs_CFs'!B:B,0),2),
"Household", INDEX('Coop GFs_CFs'!G:H, MATCH(B1730,'Coop GFs_CFs'!B:B,0),2),
"VMT", INDEX('Coop GFs_CFs'!I:J, MATCH(B1730,'Coop GFs_CFs'!B:B,0),2),
"Lane Mile", INDEX('Coop GFs_CFs'!K:L, MATCH(B1730,'Coop GFs_CFs'!B:B,0),2),
"Gas Sales", INDEX('Coop GFs_CFs'!M:N, MATCH(B1730,'Coop GFs_CFs'!B:B,0),2),
"No Growth", INDEX('Coop GFs_CFs'!O:P, MATCH(B1730,'Coop GFs_CFs'!B:B,0),2)
)</f>
        <v>1</v>
      </c>
      <c r="O1730" s="133"/>
      <c r="P1730" s="86">
        <f t="shared" si="100"/>
        <v>1.47722373856061E-3</v>
      </c>
      <c r="Q1730" s="86">
        <f t="shared" si="101"/>
        <v>1.47722373856061E-3</v>
      </c>
      <c r="R1730" s="156" t="s">
        <v>679</v>
      </c>
      <c r="S1730" s="85" t="s">
        <v>659</v>
      </c>
      <c r="T1730" s="85" t="s">
        <v>342</v>
      </c>
      <c r="U1730" s="85" t="s">
        <v>660</v>
      </c>
      <c r="V1730" s="85" t="s">
        <v>680</v>
      </c>
      <c r="W1730" s="85" t="s">
        <v>681</v>
      </c>
      <c r="X1730" s="85" t="s">
        <v>330</v>
      </c>
      <c r="Z1730" s="42" t="s">
        <v>3077</v>
      </c>
      <c r="AA1730"/>
    </row>
    <row r="1731" spans="1:27" s="39" customFormat="1" x14ac:dyDescent="0.35">
      <c r="A1731" s="85" t="s">
        <v>497</v>
      </c>
      <c r="B1731" s="87">
        <v>24021</v>
      </c>
      <c r="C1731" s="87" t="s">
        <v>12</v>
      </c>
      <c r="D1731" s="86">
        <v>2.5844824000000002</v>
      </c>
      <c r="E1731" s="86">
        <f>SUMIFS('Ratios_MARAMA-VA'!T:T, 'Ratios_MARAMA-VA'!AA:AA, Z1731)</f>
        <v>2.5844826479974099</v>
      </c>
      <c r="F1731" s="86">
        <f>SUMIFS('Ratios_MARAMA-VA'!J:J, 'Ratios_MARAMA-VA'!AA:AA, Z1731)</f>
        <v>1.2661277908484E-2</v>
      </c>
      <c r="G1731" s="122">
        <f t="shared" si="102"/>
        <v>4.8989603077020496E-3</v>
      </c>
      <c r="H1731" s="122">
        <v>2.8281993617064001</v>
      </c>
      <c r="I1731" s="86">
        <v>1.3855236415267926E-2</v>
      </c>
      <c r="J1731" s="122">
        <v>2.9744810795832</v>
      </c>
      <c r="K1731" s="86">
        <v>1.4571864744888838E-2</v>
      </c>
      <c r="L1731" s="122" t="str" cm="1">
        <f t="array" ref="L1731">_xlfn.SWITCH(A1731,
    "District of Columbia", _xlfn.XLOOKUP(R1731, '2015 O3 Growth Surrogates'!A:A, '2015 O3 Growth Surrogates'!H:H),
    "Maryland", _xlfn.XLOOKUP(R1731, '2015 O3 Growth Surrogates'!A:A, '2015 O3 Growth Surrogates'!I:I),
    "Virginia", _xlfn.XLOOKUP(R1731, '2015 O3 Growth Surrogates'!A:A, '2015 O3 Growth Surrogates'!J:J)
)</f>
        <v>No Growth</v>
      </c>
      <c r="M1731" s="133" cm="1">
        <f t="array" ref="M1731">_xlfn.SWITCH(L1731,
"Employment", INDEX('Coop GFs_CFs'!C:D, MATCH(B1731,'Coop GFs_CFs'!B:B,0),1),
"Population", INDEX('Coop GFs_CFs'!E:F, MATCH(B1731,'Coop GFs_CFs'!B:B,0),1),
"Household", INDEX('Coop GFs_CFs'!G:H, MATCH(B1731,'Coop GFs_CFs'!B:B,0),1),
"VMT", INDEX('Coop GFs_CFs'!I:J, MATCH(B1731,'Coop GFs_CFs'!B:B,0),1),
"Lane Mile", INDEX('Coop GFs_CFs'!K:L, MATCH(B1731,'Coop GFs_CFs'!B:B,0),1),
"Gas Sales", INDEX('Coop GFs_CFs'!M:N, MATCH(B1731,'Coop GFs_CFs'!B:B,0),1),
"No Growth", INDEX('Coop GFs_CFs'!O:P, MATCH(B1731,'Coop GFs_CFs'!B:B,0),1)
)</f>
        <v>1</v>
      </c>
      <c r="N1731" s="133" cm="1">
        <f t="array" ref="N1731">_xlfn.SWITCH(L1731,
"Employment", INDEX('Coop GFs_CFs'!C:D, MATCH(B1731,'Coop GFs_CFs'!B:B,0),2),
"Population", INDEX('Coop GFs_CFs'!E:F, MATCH(B1731,'Coop GFs_CFs'!B:B,0),2),
"Household", INDEX('Coop GFs_CFs'!G:H, MATCH(B1731,'Coop GFs_CFs'!B:B,0),2),
"VMT", INDEX('Coop GFs_CFs'!I:J, MATCH(B1731,'Coop GFs_CFs'!B:B,0),2),
"Lane Mile", INDEX('Coop GFs_CFs'!K:L, MATCH(B1731,'Coop GFs_CFs'!B:B,0),2),
"Gas Sales", INDEX('Coop GFs_CFs'!M:N, MATCH(B1731,'Coop GFs_CFs'!B:B,0),2),
"No Growth", INDEX('Coop GFs_CFs'!O:P, MATCH(B1731,'Coop GFs_CFs'!B:B,0),2)
)</f>
        <v>1</v>
      </c>
      <c r="O1731" s="133"/>
      <c r="P1731" s="86">
        <f t="shared" si="100"/>
        <v>1.2661277908484E-2</v>
      </c>
      <c r="Q1731" s="86">
        <f t="shared" si="101"/>
        <v>1.2661277908484E-2</v>
      </c>
      <c r="R1731" s="156" t="s">
        <v>679</v>
      </c>
      <c r="S1731" s="85" t="s">
        <v>659</v>
      </c>
      <c r="T1731" s="85" t="s">
        <v>342</v>
      </c>
      <c r="U1731" s="85" t="s">
        <v>660</v>
      </c>
      <c r="V1731" s="85" t="s">
        <v>680</v>
      </c>
      <c r="W1731" s="85" t="s">
        <v>681</v>
      </c>
      <c r="X1731" s="85" t="s">
        <v>330</v>
      </c>
      <c r="Z1731" s="42" t="s">
        <v>3078</v>
      </c>
      <c r="AA1731"/>
    </row>
    <row r="1732" spans="1:27" s="39" customFormat="1" x14ac:dyDescent="0.35">
      <c r="A1732" s="85" t="s">
        <v>497</v>
      </c>
      <c r="B1732" s="87">
        <v>24031</v>
      </c>
      <c r="C1732" s="87" t="s">
        <v>12</v>
      </c>
      <c r="D1732" s="86">
        <v>0.23535320000000001</v>
      </c>
      <c r="E1732" s="86">
        <f>SUMIFS('Ratios_MARAMA-VA'!T:T, 'Ratios_MARAMA-VA'!AA:AA, Z1732)</f>
        <v>0.23535319679976399</v>
      </c>
      <c r="F1732" s="86">
        <f>SUMIFS('Ratios_MARAMA-VA'!J:J, 'Ratios_MARAMA-VA'!AA:AA, Z1732)</f>
        <v>1.1461631895413301E-3</v>
      </c>
      <c r="G1732" s="122">
        <f t="shared" si="102"/>
        <v>4.8699707721262591E-3</v>
      </c>
      <c r="H1732" s="122">
        <v>0.25754700325823998</v>
      </c>
      <c r="I1732" s="86">
        <v>1.2542463783163352E-3</v>
      </c>
      <c r="J1732" s="122">
        <v>0.27086799419711999</v>
      </c>
      <c r="K1732" s="86">
        <v>1.3191192148444394E-3</v>
      </c>
      <c r="L1732" s="122" t="str" cm="1">
        <f t="array" ref="L1732">_xlfn.SWITCH(A1732,
    "District of Columbia", _xlfn.XLOOKUP(R1732, '2015 O3 Growth Surrogates'!A:A, '2015 O3 Growth Surrogates'!H:H),
    "Maryland", _xlfn.XLOOKUP(R1732, '2015 O3 Growth Surrogates'!A:A, '2015 O3 Growth Surrogates'!I:I),
    "Virginia", _xlfn.XLOOKUP(R1732, '2015 O3 Growth Surrogates'!A:A, '2015 O3 Growth Surrogates'!J:J)
)</f>
        <v>No Growth</v>
      </c>
      <c r="M1732" s="133" cm="1">
        <f t="array" ref="M1732">_xlfn.SWITCH(L1732,
"Employment", INDEX('Coop GFs_CFs'!C:D, MATCH(B1732,'Coop GFs_CFs'!B:B,0),1),
"Population", INDEX('Coop GFs_CFs'!E:F, MATCH(B1732,'Coop GFs_CFs'!B:B,0),1),
"Household", INDEX('Coop GFs_CFs'!G:H, MATCH(B1732,'Coop GFs_CFs'!B:B,0),1),
"VMT", INDEX('Coop GFs_CFs'!I:J, MATCH(B1732,'Coop GFs_CFs'!B:B,0),1),
"Lane Mile", INDEX('Coop GFs_CFs'!K:L, MATCH(B1732,'Coop GFs_CFs'!B:B,0),1),
"Gas Sales", INDEX('Coop GFs_CFs'!M:N, MATCH(B1732,'Coop GFs_CFs'!B:B,0),1),
"No Growth", INDEX('Coop GFs_CFs'!O:P, MATCH(B1732,'Coop GFs_CFs'!B:B,0),1)
)</f>
        <v>1</v>
      </c>
      <c r="N1732" s="133" cm="1">
        <f t="array" ref="N1732">_xlfn.SWITCH(L1732,
"Employment", INDEX('Coop GFs_CFs'!C:D, MATCH(B1732,'Coop GFs_CFs'!B:B,0),2),
"Population", INDEX('Coop GFs_CFs'!E:F, MATCH(B1732,'Coop GFs_CFs'!B:B,0),2),
"Household", INDEX('Coop GFs_CFs'!G:H, MATCH(B1732,'Coop GFs_CFs'!B:B,0),2),
"VMT", INDEX('Coop GFs_CFs'!I:J, MATCH(B1732,'Coop GFs_CFs'!B:B,0),2),
"Lane Mile", INDEX('Coop GFs_CFs'!K:L, MATCH(B1732,'Coop GFs_CFs'!B:B,0),2),
"Gas Sales", INDEX('Coop GFs_CFs'!M:N, MATCH(B1732,'Coop GFs_CFs'!B:B,0),2),
"No Growth", INDEX('Coop GFs_CFs'!O:P, MATCH(B1732,'Coop GFs_CFs'!B:B,0),2)
)</f>
        <v>1</v>
      </c>
      <c r="O1732" s="133"/>
      <c r="P1732" s="86">
        <f t="shared" si="100"/>
        <v>1.1461631895413301E-3</v>
      </c>
      <c r="Q1732" s="86">
        <f t="shared" si="101"/>
        <v>1.1461631895413301E-3</v>
      </c>
      <c r="R1732" s="156" t="s">
        <v>679</v>
      </c>
      <c r="S1732" s="85" t="s">
        <v>659</v>
      </c>
      <c r="T1732" s="85" t="s">
        <v>342</v>
      </c>
      <c r="U1732" s="85" t="s">
        <v>660</v>
      </c>
      <c r="V1732" s="85" t="s">
        <v>680</v>
      </c>
      <c r="W1732" s="85" t="s">
        <v>681</v>
      </c>
      <c r="X1732" s="85" t="s">
        <v>330</v>
      </c>
      <c r="Z1732" s="42" t="s">
        <v>3079</v>
      </c>
      <c r="AA1732"/>
    </row>
    <row r="1733" spans="1:27" s="39" customFormat="1" x14ac:dyDescent="0.35">
      <c r="A1733" s="85" t="s">
        <v>497</v>
      </c>
      <c r="B1733" s="87">
        <v>24033</v>
      </c>
      <c r="C1733" s="87" t="s">
        <v>12</v>
      </c>
      <c r="D1733" s="86">
        <v>0.22433016</v>
      </c>
      <c r="E1733" s="86">
        <f>SUMIFS('Ratios_MARAMA-VA'!T:T, 'Ratios_MARAMA-VA'!AA:AA, Z1733)</f>
        <v>0.22433021199977499</v>
      </c>
      <c r="F1733" s="86">
        <f>SUMIFS('Ratios_MARAMA-VA'!J:J, 'Ratios_MARAMA-VA'!AA:AA, Z1733)</f>
        <v>1.0833489673191699E-3</v>
      </c>
      <c r="G1733" s="122">
        <f t="shared" si="102"/>
        <v>4.8292602127093633E-3</v>
      </c>
      <c r="H1733" s="122">
        <v>0.24548455099159999</v>
      </c>
      <c r="I1733" s="86">
        <v>1.1855087749385567E-3</v>
      </c>
      <c r="J1733" s="122">
        <v>0.25818164099079999</v>
      </c>
      <c r="K1733" s="86">
        <v>1.2468263264888832E-3</v>
      </c>
      <c r="L1733" s="122" t="str" cm="1">
        <f t="array" ref="L1733">_xlfn.SWITCH(A1733,
    "District of Columbia", _xlfn.XLOOKUP(R1733, '2015 O3 Growth Surrogates'!A:A, '2015 O3 Growth Surrogates'!H:H),
    "Maryland", _xlfn.XLOOKUP(R1733, '2015 O3 Growth Surrogates'!A:A, '2015 O3 Growth Surrogates'!I:I),
    "Virginia", _xlfn.XLOOKUP(R1733, '2015 O3 Growth Surrogates'!A:A, '2015 O3 Growth Surrogates'!J:J)
)</f>
        <v>No Growth</v>
      </c>
      <c r="M1733" s="133" cm="1">
        <f t="array" ref="M1733">_xlfn.SWITCH(L1733,
"Employment", INDEX('Coop GFs_CFs'!C:D, MATCH(B1733,'Coop GFs_CFs'!B:B,0),1),
"Population", INDEX('Coop GFs_CFs'!E:F, MATCH(B1733,'Coop GFs_CFs'!B:B,0),1),
"Household", INDEX('Coop GFs_CFs'!G:H, MATCH(B1733,'Coop GFs_CFs'!B:B,0),1),
"VMT", INDEX('Coop GFs_CFs'!I:J, MATCH(B1733,'Coop GFs_CFs'!B:B,0),1),
"Lane Mile", INDEX('Coop GFs_CFs'!K:L, MATCH(B1733,'Coop GFs_CFs'!B:B,0),1),
"Gas Sales", INDEX('Coop GFs_CFs'!M:N, MATCH(B1733,'Coop GFs_CFs'!B:B,0),1),
"No Growth", INDEX('Coop GFs_CFs'!O:P, MATCH(B1733,'Coop GFs_CFs'!B:B,0),1)
)</f>
        <v>1</v>
      </c>
      <c r="N1733" s="133" cm="1">
        <f t="array" ref="N1733">_xlfn.SWITCH(L1733,
"Employment", INDEX('Coop GFs_CFs'!C:D, MATCH(B1733,'Coop GFs_CFs'!B:B,0),2),
"Population", INDEX('Coop GFs_CFs'!E:F, MATCH(B1733,'Coop GFs_CFs'!B:B,0),2),
"Household", INDEX('Coop GFs_CFs'!G:H, MATCH(B1733,'Coop GFs_CFs'!B:B,0),2),
"VMT", INDEX('Coop GFs_CFs'!I:J, MATCH(B1733,'Coop GFs_CFs'!B:B,0),2),
"Lane Mile", INDEX('Coop GFs_CFs'!K:L, MATCH(B1733,'Coop GFs_CFs'!B:B,0),2),
"Gas Sales", INDEX('Coop GFs_CFs'!M:N, MATCH(B1733,'Coop GFs_CFs'!B:B,0),2),
"No Growth", INDEX('Coop GFs_CFs'!O:P, MATCH(B1733,'Coop GFs_CFs'!B:B,0),2)
)</f>
        <v>1</v>
      </c>
      <c r="O1733" s="133"/>
      <c r="P1733" s="86">
        <f t="shared" si="100"/>
        <v>1.0833489673191699E-3</v>
      </c>
      <c r="Q1733" s="86">
        <f t="shared" si="101"/>
        <v>1.0833489673191699E-3</v>
      </c>
      <c r="R1733" s="156" t="s">
        <v>679</v>
      </c>
      <c r="S1733" s="85" t="s">
        <v>659</v>
      </c>
      <c r="T1733" s="85" t="s">
        <v>342</v>
      </c>
      <c r="U1733" s="85" t="s">
        <v>660</v>
      </c>
      <c r="V1733" s="85" t="s">
        <v>680</v>
      </c>
      <c r="W1733" s="85" t="s">
        <v>681</v>
      </c>
      <c r="X1733" s="85" t="s">
        <v>330</v>
      </c>
      <c r="Z1733" s="42" t="s">
        <v>3080</v>
      </c>
      <c r="AA1733"/>
    </row>
    <row r="1734" spans="1:27" s="39" customFormat="1" x14ac:dyDescent="0.35">
      <c r="A1734" s="85" t="s">
        <v>811</v>
      </c>
      <c r="B1734" s="87">
        <v>51059</v>
      </c>
      <c r="C1734" s="87" t="s">
        <v>12</v>
      </c>
      <c r="D1734" s="86">
        <v>0.11236072</v>
      </c>
      <c r="E1734" s="86">
        <f>SUMIFS('Ratios_MARAMA-VA'!T:T, 'Ratios_MARAMA-VA'!AA:AA, Z1734)</f>
        <v>0.112360755999887</v>
      </c>
      <c r="F1734" s="86">
        <f>SUMIFS('Ratios_MARAMA-VA'!J:J, 'Ratios_MARAMA-VA'!AA:AA, Z1734)</f>
        <v>5.4697171241775201E-4</v>
      </c>
      <c r="G1734" s="122">
        <f t="shared" si="102"/>
        <v>4.8679960147144444E-3</v>
      </c>
      <c r="H1734" s="122">
        <v>0.12509122965479999</v>
      </c>
      <c r="I1734" s="86">
        <v>6.0894360743529567E-4</v>
      </c>
      <c r="J1734" s="122">
        <v>0.13273176106279999</v>
      </c>
      <c r="K1734" s="86">
        <v>6.4613768387974024E-4</v>
      </c>
      <c r="L1734" s="122" t="str" cm="1">
        <f t="array" ref="L1734">_xlfn.SWITCH(A1734,
    "District of Columbia", _xlfn.XLOOKUP(R1734, '2015 O3 Growth Surrogates'!A:A, '2015 O3 Growth Surrogates'!H:H),
    "Maryland", _xlfn.XLOOKUP(R1734, '2015 O3 Growth Surrogates'!A:A, '2015 O3 Growth Surrogates'!I:I),
    "Virginia", _xlfn.XLOOKUP(R1734, '2015 O3 Growth Surrogates'!A:A, '2015 O3 Growth Surrogates'!J:J)
)</f>
        <v>No Growth</v>
      </c>
      <c r="M1734" s="133" cm="1">
        <f t="array" ref="M1734">_xlfn.SWITCH(L1734,
"Employment", INDEX('Coop GFs_CFs'!C:D, MATCH(B1734,'Coop GFs_CFs'!B:B,0),1),
"Population", INDEX('Coop GFs_CFs'!E:F, MATCH(B1734,'Coop GFs_CFs'!B:B,0),1),
"Household", INDEX('Coop GFs_CFs'!G:H, MATCH(B1734,'Coop GFs_CFs'!B:B,0),1),
"VMT", INDEX('Coop GFs_CFs'!I:J, MATCH(B1734,'Coop GFs_CFs'!B:B,0),1),
"Lane Mile", INDEX('Coop GFs_CFs'!K:L, MATCH(B1734,'Coop GFs_CFs'!B:B,0),1),
"Gas Sales", INDEX('Coop GFs_CFs'!M:N, MATCH(B1734,'Coop GFs_CFs'!B:B,0),1),
"No Growth", INDEX('Coop GFs_CFs'!O:P, MATCH(B1734,'Coop GFs_CFs'!B:B,0),1)
)</f>
        <v>1</v>
      </c>
      <c r="N1734" s="133" cm="1">
        <f t="array" ref="N1734">_xlfn.SWITCH(L1734,
"Employment", INDEX('Coop GFs_CFs'!C:D, MATCH(B1734,'Coop GFs_CFs'!B:B,0),2),
"Population", INDEX('Coop GFs_CFs'!E:F, MATCH(B1734,'Coop GFs_CFs'!B:B,0),2),
"Household", INDEX('Coop GFs_CFs'!G:H, MATCH(B1734,'Coop GFs_CFs'!B:B,0),2),
"VMT", INDEX('Coop GFs_CFs'!I:J, MATCH(B1734,'Coop GFs_CFs'!B:B,0),2),
"Lane Mile", INDEX('Coop GFs_CFs'!K:L, MATCH(B1734,'Coop GFs_CFs'!B:B,0),2),
"Gas Sales", INDEX('Coop GFs_CFs'!M:N, MATCH(B1734,'Coop GFs_CFs'!B:B,0),2),
"No Growth", INDEX('Coop GFs_CFs'!O:P, MATCH(B1734,'Coop GFs_CFs'!B:B,0),2)
)</f>
        <v>1</v>
      </c>
      <c r="O1734" s="133"/>
      <c r="P1734" s="86">
        <f t="shared" si="100"/>
        <v>5.4697171241775201E-4</v>
      </c>
      <c r="Q1734" s="86">
        <f t="shared" si="101"/>
        <v>5.4697171241775201E-4</v>
      </c>
      <c r="R1734" s="156" t="s">
        <v>679</v>
      </c>
      <c r="S1734" s="85" t="s">
        <v>659</v>
      </c>
      <c r="T1734" s="85" t="s">
        <v>342</v>
      </c>
      <c r="U1734" s="85" t="s">
        <v>660</v>
      </c>
      <c r="V1734" s="85" t="s">
        <v>680</v>
      </c>
      <c r="W1734" s="85" t="s">
        <v>681</v>
      </c>
      <c r="X1734" s="85" t="s">
        <v>330</v>
      </c>
      <c r="Z1734" s="42" t="s">
        <v>3081</v>
      </c>
      <c r="AA1734"/>
    </row>
    <row r="1735" spans="1:27" s="39" customFormat="1" x14ac:dyDescent="0.35">
      <c r="A1735" s="85" t="s">
        <v>811</v>
      </c>
      <c r="B1735" s="87">
        <v>51107</v>
      </c>
      <c r="C1735" s="87" t="s">
        <v>12</v>
      </c>
      <c r="D1735" s="86">
        <v>0.33634712</v>
      </c>
      <c r="E1735" s="86">
        <f>SUMIFS('Ratios_MARAMA-VA'!T:T, 'Ratios_MARAMA-VA'!AA:AA, Z1735)</f>
        <v>0.33634698879966202</v>
      </c>
      <c r="F1735" s="86">
        <f>SUMIFS('Ratios_MARAMA-VA'!J:J, 'Ratios_MARAMA-VA'!AA:AA, Z1735)</f>
        <v>1.6368346143774499E-3</v>
      </c>
      <c r="G1735" s="122">
        <f t="shared" si="102"/>
        <v>4.8665059265697664E-3</v>
      </c>
      <c r="H1735" s="122">
        <v>0.37445510263103998</v>
      </c>
      <c r="I1735" s="86">
        <v>1.8222879761882462E-3</v>
      </c>
      <c r="J1735" s="122">
        <v>0.39732669786944003</v>
      </c>
      <c r="K1735" s="86">
        <v>1.9335927299660249E-3</v>
      </c>
      <c r="L1735" s="122" t="str" cm="1">
        <f t="array" ref="L1735">_xlfn.SWITCH(A1735,
    "District of Columbia", _xlfn.XLOOKUP(R1735, '2015 O3 Growth Surrogates'!A:A, '2015 O3 Growth Surrogates'!H:H),
    "Maryland", _xlfn.XLOOKUP(R1735, '2015 O3 Growth Surrogates'!A:A, '2015 O3 Growth Surrogates'!I:I),
    "Virginia", _xlfn.XLOOKUP(R1735, '2015 O3 Growth Surrogates'!A:A, '2015 O3 Growth Surrogates'!J:J)
)</f>
        <v>No Growth</v>
      </c>
      <c r="M1735" s="133" cm="1">
        <f t="array" ref="M1735">_xlfn.SWITCH(L1735,
"Employment", INDEX('Coop GFs_CFs'!C:D, MATCH(B1735,'Coop GFs_CFs'!B:B,0),1),
"Population", INDEX('Coop GFs_CFs'!E:F, MATCH(B1735,'Coop GFs_CFs'!B:B,0),1),
"Household", INDEX('Coop GFs_CFs'!G:H, MATCH(B1735,'Coop GFs_CFs'!B:B,0),1),
"VMT", INDEX('Coop GFs_CFs'!I:J, MATCH(B1735,'Coop GFs_CFs'!B:B,0),1),
"Lane Mile", INDEX('Coop GFs_CFs'!K:L, MATCH(B1735,'Coop GFs_CFs'!B:B,0),1),
"Gas Sales", INDEX('Coop GFs_CFs'!M:N, MATCH(B1735,'Coop GFs_CFs'!B:B,0),1),
"No Growth", INDEX('Coop GFs_CFs'!O:P, MATCH(B1735,'Coop GFs_CFs'!B:B,0),1)
)</f>
        <v>1</v>
      </c>
      <c r="N1735" s="133" cm="1">
        <f t="array" ref="N1735">_xlfn.SWITCH(L1735,
"Employment", INDEX('Coop GFs_CFs'!C:D, MATCH(B1735,'Coop GFs_CFs'!B:B,0),2),
"Population", INDEX('Coop GFs_CFs'!E:F, MATCH(B1735,'Coop GFs_CFs'!B:B,0),2),
"Household", INDEX('Coop GFs_CFs'!G:H, MATCH(B1735,'Coop GFs_CFs'!B:B,0),2),
"VMT", INDEX('Coop GFs_CFs'!I:J, MATCH(B1735,'Coop GFs_CFs'!B:B,0),2),
"Lane Mile", INDEX('Coop GFs_CFs'!K:L, MATCH(B1735,'Coop GFs_CFs'!B:B,0),2),
"Gas Sales", INDEX('Coop GFs_CFs'!M:N, MATCH(B1735,'Coop GFs_CFs'!B:B,0),2),
"No Growth", INDEX('Coop GFs_CFs'!O:P, MATCH(B1735,'Coop GFs_CFs'!B:B,0),2)
)</f>
        <v>1</v>
      </c>
      <c r="O1735" s="133"/>
      <c r="P1735" s="86">
        <f t="shared" si="100"/>
        <v>1.6368346143774499E-3</v>
      </c>
      <c r="Q1735" s="86">
        <f t="shared" si="101"/>
        <v>1.6368346143774499E-3</v>
      </c>
      <c r="R1735" s="156" t="s">
        <v>679</v>
      </c>
      <c r="S1735" s="85" t="s">
        <v>659</v>
      </c>
      <c r="T1735" s="85" t="s">
        <v>342</v>
      </c>
      <c r="U1735" s="85" t="s">
        <v>660</v>
      </c>
      <c r="V1735" s="85" t="s">
        <v>680</v>
      </c>
      <c r="W1735" s="85" t="s">
        <v>681</v>
      </c>
      <c r="X1735" s="85" t="s">
        <v>330</v>
      </c>
      <c r="Z1735" s="42" t="s">
        <v>3082</v>
      </c>
      <c r="AA1735"/>
    </row>
    <row r="1736" spans="1:27" s="39" customFormat="1" x14ac:dyDescent="0.35">
      <c r="A1736" s="85" t="s">
        <v>811</v>
      </c>
      <c r="B1736" s="87">
        <v>51153</v>
      </c>
      <c r="C1736" s="87" t="s">
        <v>12</v>
      </c>
      <c r="D1736" s="86">
        <v>6.1231255999999998E-2</v>
      </c>
      <c r="E1736" s="86">
        <f>SUMIFS('Ratios_MARAMA-VA'!T:T, 'Ratios_MARAMA-VA'!AA:AA, Z1736)</f>
        <v>6.1231254999938402E-2</v>
      </c>
      <c r="F1736" s="86">
        <f>SUMIFS('Ratios_MARAMA-VA'!J:J, 'Ratios_MARAMA-VA'!AA:AA, Z1736)</f>
        <v>2.9561892810427999E-4</v>
      </c>
      <c r="G1736" s="122">
        <f t="shared" si="102"/>
        <v>4.8279090164749586E-3</v>
      </c>
      <c r="H1736" s="122">
        <v>6.8168756191499993E-2</v>
      </c>
      <c r="I1736" s="86">
        <v>3.2911255265882599E-4</v>
      </c>
      <c r="J1736" s="122">
        <v>7.2332481531500001E-2</v>
      </c>
      <c r="K1736" s="86">
        <v>3.4921463976993726E-4</v>
      </c>
      <c r="L1736" s="122" t="str" cm="1">
        <f t="array" ref="L1736">_xlfn.SWITCH(A1736,
    "District of Columbia", _xlfn.XLOOKUP(R1736, '2015 O3 Growth Surrogates'!A:A, '2015 O3 Growth Surrogates'!H:H),
    "Maryland", _xlfn.XLOOKUP(R1736, '2015 O3 Growth Surrogates'!A:A, '2015 O3 Growth Surrogates'!I:I),
    "Virginia", _xlfn.XLOOKUP(R1736, '2015 O3 Growth Surrogates'!A:A, '2015 O3 Growth Surrogates'!J:J)
)</f>
        <v>No Growth</v>
      </c>
      <c r="M1736" s="133" cm="1">
        <f t="array" ref="M1736">_xlfn.SWITCH(L1736,
"Employment", INDEX('Coop GFs_CFs'!C:D, MATCH(B1736,'Coop GFs_CFs'!B:B,0),1),
"Population", INDEX('Coop GFs_CFs'!E:F, MATCH(B1736,'Coop GFs_CFs'!B:B,0),1),
"Household", INDEX('Coop GFs_CFs'!G:H, MATCH(B1736,'Coop GFs_CFs'!B:B,0),1),
"VMT", INDEX('Coop GFs_CFs'!I:J, MATCH(B1736,'Coop GFs_CFs'!B:B,0),1),
"Lane Mile", INDEX('Coop GFs_CFs'!K:L, MATCH(B1736,'Coop GFs_CFs'!B:B,0),1),
"Gas Sales", INDEX('Coop GFs_CFs'!M:N, MATCH(B1736,'Coop GFs_CFs'!B:B,0),1),
"No Growth", INDEX('Coop GFs_CFs'!O:P, MATCH(B1736,'Coop GFs_CFs'!B:B,0),1)
)</f>
        <v>1</v>
      </c>
      <c r="N1736" s="133" cm="1">
        <f t="array" ref="N1736">_xlfn.SWITCH(L1736,
"Employment", INDEX('Coop GFs_CFs'!C:D, MATCH(B1736,'Coop GFs_CFs'!B:B,0),2),
"Population", INDEX('Coop GFs_CFs'!E:F, MATCH(B1736,'Coop GFs_CFs'!B:B,0),2),
"Household", INDEX('Coop GFs_CFs'!G:H, MATCH(B1736,'Coop GFs_CFs'!B:B,0),2),
"VMT", INDEX('Coop GFs_CFs'!I:J, MATCH(B1736,'Coop GFs_CFs'!B:B,0),2),
"Lane Mile", INDEX('Coop GFs_CFs'!K:L, MATCH(B1736,'Coop GFs_CFs'!B:B,0),2),
"Gas Sales", INDEX('Coop GFs_CFs'!M:N, MATCH(B1736,'Coop GFs_CFs'!B:B,0),2),
"No Growth", INDEX('Coop GFs_CFs'!O:P, MATCH(B1736,'Coop GFs_CFs'!B:B,0),2)
)</f>
        <v>1</v>
      </c>
      <c r="O1736" s="133"/>
      <c r="P1736" s="86">
        <f t="shared" si="100"/>
        <v>2.9561892810427999E-4</v>
      </c>
      <c r="Q1736" s="86">
        <f t="shared" si="101"/>
        <v>2.9561892810427999E-4</v>
      </c>
      <c r="R1736" s="156" t="s">
        <v>679</v>
      </c>
      <c r="S1736" s="85" t="s">
        <v>659</v>
      </c>
      <c r="T1736" s="85" t="s">
        <v>342</v>
      </c>
      <c r="U1736" s="85" t="s">
        <v>660</v>
      </c>
      <c r="V1736" s="85" t="s">
        <v>680</v>
      </c>
      <c r="W1736" s="85" t="s">
        <v>681</v>
      </c>
      <c r="X1736" s="85" t="s">
        <v>330</v>
      </c>
      <c r="Z1736" s="42" t="s">
        <v>3085</v>
      </c>
      <c r="AA1736"/>
    </row>
    <row r="1737" spans="1:27" s="39" customFormat="1" x14ac:dyDescent="0.35">
      <c r="A1737" s="85" t="s">
        <v>497</v>
      </c>
      <c r="B1737" s="87">
        <v>24009</v>
      </c>
      <c r="C1737" s="87" t="s">
        <v>12</v>
      </c>
      <c r="D1737" s="86">
        <v>0.4281843568</v>
      </c>
      <c r="E1737" s="86">
        <f>SUMIFS('Ratios_MARAMA-VA'!T:T, 'Ratios_MARAMA-VA'!AA:AA, Z1737)</f>
        <v>0.42818412999957001</v>
      </c>
      <c r="F1737" s="86">
        <f>SUMIFS('Ratios_MARAMA-VA'!J:J, 'Ratios_MARAMA-VA'!AA:AA, Z1737)</f>
        <v>1.6229427810441201E-3</v>
      </c>
      <c r="G1737" s="122">
        <f t="shared" si="102"/>
        <v>3.7902917631387925E-3</v>
      </c>
      <c r="H1737" s="122">
        <v>0.42818413</v>
      </c>
      <c r="I1737" s="86">
        <v>1.6229427810457498E-3</v>
      </c>
      <c r="J1737" s="122">
        <v>0.42818413</v>
      </c>
      <c r="K1737" s="86">
        <v>1.6229427810457498E-3</v>
      </c>
      <c r="L1737" s="122" t="str" cm="1">
        <f t="array" ref="L1737">_xlfn.SWITCH(A1737,
    "District of Columbia", _xlfn.XLOOKUP(R1737, '2015 O3 Growth Surrogates'!A:A, '2015 O3 Growth Surrogates'!H:H),
    "Maryland", _xlfn.XLOOKUP(R1737, '2015 O3 Growth Surrogates'!A:A, '2015 O3 Growth Surrogates'!I:I),
    "Virginia", _xlfn.XLOOKUP(R1737, '2015 O3 Growth Surrogates'!A:A, '2015 O3 Growth Surrogates'!J:J)
)</f>
        <v>No Growth</v>
      </c>
      <c r="M1737" s="133" cm="1">
        <f t="array" ref="M1737">_xlfn.SWITCH(L1737,
"Employment", INDEX('Coop GFs_CFs'!C:D, MATCH(B1737,'Coop GFs_CFs'!B:B,0),1),
"Population", INDEX('Coop GFs_CFs'!E:F, MATCH(B1737,'Coop GFs_CFs'!B:B,0),1),
"Household", INDEX('Coop GFs_CFs'!G:H, MATCH(B1737,'Coop GFs_CFs'!B:B,0),1),
"VMT", INDEX('Coop GFs_CFs'!I:J, MATCH(B1737,'Coop GFs_CFs'!B:B,0),1),
"Lane Mile", INDEX('Coop GFs_CFs'!K:L, MATCH(B1737,'Coop GFs_CFs'!B:B,0),1),
"Gas Sales", INDEX('Coop GFs_CFs'!M:N, MATCH(B1737,'Coop GFs_CFs'!B:B,0),1),
"No Growth", INDEX('Coop GFs_CFs'!O:P, MATCH(B1737,'Coop GFs_CFs'!B:B,0),1)
)</f>
        <v>1</v>
      </c>
      <c r="N1737" s="133" cm="1">
        <f t="array" ref="N1737">_xlfn.SWITCH(L1737,
"Employment", INDEX('Coop GFs_CFs'!C:D, MATCH(B1737,'Coop GFs_CFs'!B:B,0),2),
"Population", INDEX('Coop GFs_CFs'!E:F, MATCH(B1737,'Coop GFs_CFs'!B:B,0),2),
"Household", INDEX('Coop GFs_CFs'!G:H, MATCH(B1737,'Coop GFs_CFs'!B:B,0),2),
"VMT", INDEX('Coop GFs_CFs'!I:J, MATCH(B1737,'Coop GFs_CFs'!B:B,0),2),
"Lane Mile", INDEX('Coop GFs_CFs'!K:L, MATCH(B1737,'Coop GFs_CFs'!B:B,0),2),
"Gas Sales", INDEX('Coop GFs_CFs'!M:N, MATCH(B1737,'Coop GFs_CFs'!B:B,0),2),
"No Growth", INDEX('Coop GFs_CFs'!O:P, MATCH(B1737,'Coop GFs_CFs'!B:B,0),2)
)</f>
        <v>1</v>
      </c>
      <c r="O1737" s="133"/>
      <c r="P1737" s="86">
        <f t="shared" si="100"/>
        <v>1.6229427810441201E-3</v>
      </c>
      <c r="Q1737" s="86">
        <f t="shared" si="101"/>
        <v>1.6229427810441201E-3</v>
      </c>
      <c r="R1737" s="156" t="s">
        <v>667</v>
      </c>
      <c r="S1737" s="85" t="s">
        <v>659</v>
      </c>
      <c r="T1737" s="85" t="s">
        <v>342</v>
      </c>
      <c r="U1737" s="85" t="s">
        <v>660</v>
      </c>
      <c r="V1737" s="85" t="s">
        <v>668</v>
      </c>
      <c r="W1737" s="85" t="s">
        <v>662</v>
      </c>
      <c r="X1737" s="85" t="s">
        <v>330</v>
      </c>
      <c r="Z1737" s="42" t="s">
        <v>3087</v>
      </c>
      <c r="AA1737"/>
    </row>
    <row r="1738" spans="1:27" s="39" customFormat="1" x14ac:dyDescent="0.35">
      <c r="A1738" s="85" t="s">
        <v>497</v>
      </c>
      <c r="B1738" s="87">
        <v>24017</v>
      </c>
      <c r="C1738" s="87" t="s">
        <v>12</v>
      </c>
      <c r="D1738" s="86">
        <v>0.66476992000000001</v>
      </c>
      <c r="E1738" s="86">
        <f>SUMIFS('Ratios_MARAMA-VA'!T:T, 'Ratios_MARAMA-VA'!AA:AA, Z1738)</f>
        <v>0.66477004259933303</v>
      </c>
      <c r="F1738" s="86">
        <f>SUMIFS('Ratios_MARAMA-VA'!J:J, 'Ratios_MARAMA-VA'!AA:AA, Z1738)</f>
        <v>2.5127696928079401E-3</v>
      </c>
      <c r="G1738" s="122">
        <f t="shared" si="102"/>
        <v>3.7799081363274136E-3</v>
      </c>
      <c r="H1738" s="122">
        <v>0.66477004260000006</v>
      </c>
      <c r="I1738" s="86">
        <v>2.5127696928104615E-3</v>
      </c>
      <c r="J1738" s="122">
        <v>0.66477004260000006</v>
      </c>
      <c r="K1738" s="86">
        <v>2.5127696928104615E-3</v>
      </c>
      <c r="L1738" s="122" t="str" cm="1">
        <f t="array" ref="L1738">_xlfn.SWITCH(A1738,
    "District of Columbia", _xlfn.XLOOKUP(R1738, '2015 O3 Growth Surrogates'!A:A, '2015 O3 Growth Surrogates'!H:H),
    "Maryland", _xlfn.XLOOKUP(R1738, '2015 O3 Growth Surrogates'!A:A, '2015 O3 Growth Surrogates'!I:I),
    "Virginia", _xlfn.XLOOKUP(R1738, '2015 O3 Growth Surrogates'!A:A, '2015 O3 Growth Surrogates'!J:J)
)</f>
        <v>No Growth</v>
      </c>
      <c r="M1738" s="133" cm="1">
        <f t="array" ref="M1738">_xlfn.SWITCH(L1738,
"Employment", INDEX('Coop GFs_CFs'!C:D, MATCH(B1738,'Coop GFs_CFs'!B:B,0),1),
"Population", INDEX('Coop GFs_CFs'!E:F, MATCH(B1738,'Coop GFs_CFs'!B:B,0),1),
"Household", INDEX('Coop GFs_CFs'!G:H, MATCH(B1738,'Coop GFs_CFs'!B:B,0),1),
"VMT", INDEX('Coop GFs_CFs'!I:J, MATCH(B1738,'Coop GFs_CFs'!B:B,0),1),
"Lane Mile", INDEX('Coop GFs_CFs'!K:L, MATCH(B1738,'Coop GFs_CFs'!B:B,0),1),
"Gas Sales", INDEX('Coop GFs_CFs'!M:N, MATCH(B1738,'Coop GFs_CFs'!B:B,0),1),
"No Growth", INDEX('Coop GFs_CFs'!O:P, MATCH(B1738,'Coop GFs_CFs'!B:B,0),1)
)</f>
        <v>1</v>
      </c>
      <c r="N1738" s="133" cm="1">
        <f t="array" ref="N1738">_xlfn.SWITCH(L1738,
"Employment", INDEX('Coop GFs_CFs'!C:D, MATCH(B1738,'Coop GFs_CFs'!B:B,0),2),
"Population", INDEX('Coop GFs_CFs'!E:F, MATCH(B1738,'Coop GFs_CFs'!B:B,0),2),
"Household", INDEX('Coop GFs_CFs'!G:H, MATCH(B1738,'Coop GFs_CFs'!B:B,0),2),
"VMT", INDEX('Coop GFs_CFs'!I:J, MATCH(B1738,'Coop GFs_CFs'!B:B,0),2),
"Lane Mile", INDEX('Coop GFs_CFs'!K:L, MATCH(B1738,'Coop GFs_CFs'!B:B,0),2),
"Gas Sales", INDEX('Coop GFs_CFs'!M:N, MATCH(B1738,'Coop GFs_CFs'!B:B,0),2),
"No Growth", INDEX('Coop GFs_CFs'!O:P, MATCH(B1738,'Coop GFs_CFs'!B:B,0),2)
)</f>
        <v>1</v>
      </c>
      <c r="O1738" s="133"/>
      <c r="P1738" s="86">
        <f t="shared" si="100"/>
        <v>2.5127696928079401E-3</v>
      </c>
      <c r="Q1738" s="86">
        <f t="shared" si="101"/>
        <v>2.5127696928079401E-3</v>
      </c>
      <c r="R1738" s="156" t="s">
        <v>667</v>
      </c>
      <c r="S1738" s="85" t="s">
        <v>659</v>
      </c>
      <c r="T1738" s="85" t="s">
        <v>342</v>
      </c>
      <c r="U1738" s="85" t="s">
        <v>660</v>
      </c>
      <c r="V1738" s="85" t="s">
        <v>668</v>
      </c>
      <c r="W1738" s="85" t="s">
        <v>662</v>
      </c>
      <c r="X1738" s="85" t="s">
        <v>330</v>
      </c>
      <c r="Z1738" s="42" t="s">
        <v>3088</v>
      </c>
      <c r="AA1738"/>
    </row>
    <row r="1739" spans="1:27" s="39" customFormat="1" x14ac:dyDescent="0.35">
      <c r="A1739" s="85" t="s">
        <v>497</v>
      </c>
      <c r="B1739" s="87">
        <v>24021</v>
      </c>
      <c r="C1739" s="87" t="s">
        <v>12</v>
      </c>
      <c r="D1739" s="86">
        <v>3.2318235334000001</v>
      </c>
      <c r="E1739" s="86">
        <f>SUMIFS('Ratios_MARAMA-VA'!T:T, 'Ratios_MARAMA-VA'!AA:AA, Z1739)</f>
        <v>3.2318236747967601</v>
      </c>
      <c r="F1739" s="86">
        <f>SUMIFS('Ratios_MARAMA-VA'!J:J, 'Ratios_MARAMA-VA'!AA:AA, Z1739)</f>
        <v>1.3239408958156699E-2</v>
      </c>
      <c r="G1739" s="122">
        <f t="shared" si="102"/>
        <v>4.0965752746363205E-3</v>
      </c>
      <c r="H1739" s="122">
        <v>3.2318236748000002</v>
      </c>
      <c r="I1739" s="86">
        <v>1.3239408958169973E-2</v>
      </c>
      <c r="J1739" s="122">
        <v>3.2318236748000002</v>
      </c>
      <c r="K1739" s="86">
        <v>1.3239408958169973E-2</v>
      </c>
      <c r="L1739" s="122" t="str" cm="1">
        <f t="array" ref="L1739">_xlfn.SWITCH(A1739,
    "District of Columbia", _xlfn.XLOOKUP(R1739, '2015 O3 Growth Surrogates'!A:A, '2015 O3 Growth Surrogates'!H:H),
    "Maryland", _xlfn.XLOOKUP(R1739, '2015 O3 Growth Surrogates'!A:A, '2015 O3 Growth Surrogates'!I:I),
    "Virginia", _xlfn.XLOOKUP(R1739, '2015 O3 Growth Surrogates'!A:A, '2015 O3 Growth Surrogates'!J:J)
)</f>
        <v>No Growth</v>
      </c>
      <c r="M1739" s="133" cm="1">
        <f t="array" ref="M1739">_xlfn.SWITCH(L1739,
"Employment", INDEX('Coop GFs_CFs'!C:D, MATCH(B1739,'Coop GFs_CFs'!B:B,0),1),
"Population", INDEX('Coop GFs_CFs'!E:F, MATCH(B1739,'Coop GFs_CFs'!B:B,0),1),
"Household", INDEX('Coop GFs_CFs'!G:H, MATCH(B1739,'Coop GFs_CFs'!B:B,0),1),
"VMT", INDEX('Coop GFs_CFs'!I:J, MATCH(B1739,'Coop GFs_CFs'!B:B,0),1),
"Lane Mile", INDEX('Coop GFs_CFs'!K:L, MATCH(B1739,'Coop GFs_CFs'!B:B,0),1),
"Gas Sales", INDEX('Coop GFs_CFs'!M:N, MATCH(B1739,'Coop GFs_CFs'!B:B,0),1),
"No Growth", INDEX('Coop GFs_CFs'!O:P, MATCH(B1739,'Coop GFs_CFs'!B:B,0),1)
)</f>
        <v>1</v>
      </c>
      <c r="N1739" s="133" cm="1">
        <f t="array" ref="N1739">_xlfn.SWITCH(L1739,
"Employment", INDEX('Coop GFs_CFs'!C:D, MATCH(B1739,'Coop GFs_CFs'!B:B,0),2),
"Population", INDEX('Coop GFs_CFs'!E:F, MATCH(B1739,'Coop GFs_CFs'!B:B,0),2),
"Household", INDEX('Coop GFs_CFs'!G:H, MATCH(B1739,'Coop GFs_CFs'!B:B,0),2),
"VMT", INDEX('Coop GFs_CFs'!I:J, MATCH(B1739,'Coop GFs_CFs'!B:B,0),2),
"Lane Mile", INDEX('Coop GFs_CFs'!K:L, MATCH(B1739,'Coop GFs_CFs'!B:B,0),2),
"Gas Sales", INDEX('Coop GFs_CFs'!M:N, MATCH(B1739,'Coop GFs_CFs'!B:B,0),2),
"No Growth", INDEX('Coop GFs_CFs'!O:P, MATCH(B1739,'Coop GFs_CFs'!B:B,0),2)
)</f>
        <v>1</v>
      </c>
      <c r="O1739" s="133"/>
      <c r="P1739" s="86">
        <f t="shared" si="100"/>
        <v>1.3239408958156699E-2</v>
      </c>
      <c r="Q1739" s="86">
        <f t="shared" si="101"/>
        <v>1.3239408958156699E-2</v>
      </c>
      <c r="R1739" s="156" t="s">
        <v>667</v>
      </c>
      <c r="S1739" s="85" t="s">
        <v>659</v>
      </c>
      <c r="T1739" s="85" t="s">
        <v>342</v>
      </c>
      <c r="U1739" s="85" t="s">
        <v>660</v>
      </c>
      <c r="V1739" s="85" t="s">
        <v>668</v>
      </c>
      <c r="W1739" s="85" t="s">
        <v>662</v>
      </c>
      <c r="X1739" s="85" t="s">
        <v>330</v>
      </c>
      <c r="Z1739" s="42" t="s">
        <v>3089</v>
      </c>
      <c r="AA1739"/>
    </row>
    <row r="1740" spans="1:27" s="39" customFormat="1" x14ac:dyDescent="0.35">
      <c r="A1740" s="85" t="s">
        <v>497</v>
      </c>
      <c r="B1740" s="87">
        <v>24031</v>
      </c>
      <c r="C1740" s="87" t="s">
        <v>12</v>
      </c>
      <c r="D1740" s="86">
        <v>3.0284891140000001</v>
      </c>
      <c r="E1740" s="86">
        <f>SUMIFS('Ratios_MARAMA-VA'!T:T, 'Ratios_MARAMA-VA'!AA:AA, Z1740)</f>
        <v>3.0284907505969598</v>
      </c>
      <c r="F1740" s="86">
        <f>SUMIFS('Ratios_MARAMA-VA'!J:J, 'Ratios_MARAMA-VA'!AA:AA, Z1740)</f>
        <v>1.1511103524824999E-2</v>
      </c>
      <c r="G1740" s="122">
        <f t="shared" si="102"/>
        <v>3.800937322511549E-3</v>
      </c>
      <c r="H1740" s="122">
        <v>3.0284907506000001</v>
      </c>
      <c r="I1740" s="86">
        <v>1.1511103524836556E-2</v>
      </c>
      <c r="J1740" s="122">
        <v>3.0284907506000001</v>
      </c>
      <c r="K1740" s="86">
        <v>1.1511103524836556E-2</v>
      </c>
      <c r="L1740" s="122" t="str" cm="1">
        <f t="array" ref="L1740">_xlfn.SWITCH(A1740,
    "District of Columbia", _xlfn.XLOOKUP(R1740, '2015 O3 Growth Surrogates'!A:A, '2015 O3 Growth Surrogates'!H:H),
    "Maryland", _xlfn.XLOOKUP(R1740, '2015 O3 Growth Surrogates'!A:A, '2015 O3 Growth Surrogates'!I:I),
    "Virginia", _xlfn.XLOOKUP(R1740, '2015 O3 Growth Surrogates'!A:A, '2015 O3 Growth Surrogates'!J:J)
)</f>
        <v>No Growth</v>
      </c>
      <c r="M1740" s="133" cm="1">
        <f t="array" ref="M1740">_xlfn.SWITCH(L1740,
"Employment", INDEX('Coop GFs_CFs'!C:D, MATCH(B1740,'Coop GFs_CFs'!B:B,0),1),
"Population", INDEX('Coop GFs_CFs'!E:F, MATCH(B1740,'Coop GFs_CFs'!B:B,0),1),
"Household", INDEX('Coop GFs_CFs'!G:H, MATCH(B1740,'Coop GFs_CFs'!B:B,0),1),
"VMT", INDEX('Coop GFs_CFs'!I:J, MATCH(B1740,'Coop GFs_CFs'!B:B,0),1),
"Lane Mile", INDEX('Coop GFs_CFs'!K:L, MATCH(B1740,'Coop GFs_CFs'!B:B,0),1),
"Gas Sales", INDEX('Coop GFs_CFs'!M:N, MATCH(B1740,'Coop GFs_CFs'!B:B,0),1),
"No Growth", INDEX('Coop GFs_CFs'!O:P, MATCH(B1740,'Coop GFs_CFs'!B:B,0),1)
)</f>
        <v>1</v>
      </c>
      <c r="N1740" s="133" cm="1">
        <f t="array" ref="N1740">_xlfn.SWITCH(L1740,
"Employment", INDEX('Coop GFs_CFs'!C:D, MATCH(B1740,'Coop GFs_CFs'!B:B,0),2),
"Population", INDEX('Coop GFs_CFs'!E:F, MATCH(B1740,'Coop GFs_CFs'!B:B,0),2),
"Household", INDEX('Coop GFs_CFs'!G:H, MATCH(B1740,'Coop GFs_CFs'!B:B,0),2),
"VMT", INDEX('Coop GFs_CFs'!I:J, MATCH(B1740,'Coop GFs_CFs'!B:B,0),2),
"Lane Mile", INDEX('Coop GFs_CFs'!K:L, MATCH(B1740,'Coop GFs_CFs'!B:B,0),2),
"Gas Sales", INDEX('Coop GFs_CFs'!M:N, MATCH(B1740,'Coop GFs_CFs'!B:B,0),2),
"No Growth", INDEX('Coop GFs_CFs'!O:P, MATCH(B1740,'Coop GFs_CFs'!B:B,0),2)
)</f>
        <v>1</v>
      </c>
      <c r="O1740" s="133"/>
      <c r="P1740" s="86">
        <f t="shared" si="100"/>
        <v>1.1511103524824999E-2</v>
      </c>
      <c r="Q1740" s="86">
        <f t="shared" si="101"/>
        <v>1.1511103524824999E-2</v>
      </c>
      <c r="R1740" s="156" t="s">
        <v>667</v>
      </c>
      <c r="S1740" s="85" t="s">
        <v>659</v>
      </c>
      <c r="T1740" s="85" t="s">
        <v>342</v>
      </c>
      <c r="U1740" s="85" t="s">
        <v>660</v>
      </c>
      <c r="V1740" s="85" t="s">
        <v>668</v>
      </c>
      <c r="W1740" s="85" t="s">
        <v>662</v>
      </c>
      <c r="X1740" s="85" t="s">
        <v>330</v>
      </c>
      <c r="Z1740" s="42" t="s">
        <v>3090</v>
      </c>
      <c r="AA1740"/>
    </row>
    <row r="1741" spans="1:27" s="39" customFormat="1" x14ac:dyDescent="0.35">
      <c r="A1741" s="85" t="s">
        <v>497</v>
      </c>
      <c r="B1741" s="87">
        <v>24033</v>
      </c>
      <c r="C1741" s="87" t="s">
        <v>12</v>
      </c>
      <c r="D1741" s="86">
        <v>0.83054850930000002</v>
      </c>
      <c r="E1741" s="86">
        <f>SUMIFS('Ratios_MARAMA-VA'!T:T, 'Ratios_MARAMA-VA'!AA:AA, Z1741)</f>
        <v>0.83054876369917296</v>
      </c>
      <c r="F1741" s="86">
        <f>SUMIFS('Ratios_MARAMA-VA'!J:J, 'Ratios_MARAMA-VA'!AA:AA, Z1741)</f>
        <v>3.14111983463738E-3</v>
      </c>
      <c r="G1741" s="122">
        <f t="shared" si="102"/>
        <v>3.7819812296717862E-3</v>
      </c>
      <c r="H1741" s="122">
        <v>0.83054876369999997</v>
      </c>
      <c r="I1741" s="86">
        <v>3.1411198346405077E-3</v>
      </c>
      <c r="J1741" s="122">
        <v>0.83054876369999997</v>
      </c>
      <c r="K1741" s="86">
        <v>3.1411198346405077E-3</v>
      </c>
      <c r="L1741" s="122" t="str" cm="1">
        <f t="array" ref="L1741">_xlfn.SWITCH(A1741,
    "District of Columbia", _xlfn.XLOOKUP(R1741, '2015 O3 Growth Surrogates'!A:A, '2015 O3 Growth Surrogates'!H:H),
    "Maryland", _xlfn.XLOOKUP(R1741, '2015 O3 Growth Surrogates'!A:A, '2015 O3 Growth Surrogates'!I:I),
    "Virginia", _xlfn.XLOOKUP(R1741, '2015 O3 Growth Surrogates'!A:A, '2015 O3 Growth Surrogates'!J:J)
)</f>
        <v>No Growth</v>
      </c>
      <c r="M1741" s="133" cm="1">
        <f t="array" ref="M1741">_xlfn.SWITCH(L1741,
"Employment", INDEX('Coop GFs_CFs'!C:D, MATCH(B1741,'Coop GFs_CFs'!B:B,0),1),
"Population", INDEX('Coop GFs_CFs'!E:F, MATCH(B1741,'Coop GFs_CFs'!B:B,0),1),
"Household", INDEX('Coop GFs_CFs'!G:H, MATCH(B1741,'Coop GFs_CFs'!B:B,0),1),
"VMT", INDEX('Coop GFs_CFs'!I:J, MATCH(B1741,'Coop GFs_CFs'!B:B,0),1),
"Lane Mile", INDEX('Coop GFs_CFs'!K:L, MATCH(B1741,'Coop GFs_CFs'!B:B,0),1),
"Gas Sales", INDEX('Coop GFs_CFs'!M:N, MATCH(B1741,'Coop GFs_CFs'!B:B,0),1),
"No Growth", INDEX('Coop GFs_CFs'!O:P, MATCH(B1741,'Coop GFs_CFs'!B:B,0),1)
)</f>
        <v>1</v>
      </c>
      <c r="N1741" s="133" cm="1">
        <f t="array" ref="N1741">_xlfn.SWITCH(L1741,
"Employment", INDEX('Coop GFs_CFs'!C:D, MATCH(B1741,'Coop GFs_CFs'!B:B,0),2),
"Population", INDEX('Coop GFs_CFs'!E:F, MATCH(B1741,'Coop GFs_CFs'!B:B,0),2),
"Household", INDEX('Coop GFs_CFs'!G:H, MATCH(B1741,'Coop GFs_CFs'!B:B,0),2),
"VMT", INDEX('Coop GFs_CFs'!I:J, MATCH(B1741,'Coop GFs_CFs'!B:B,0),2),
"Lane Mile", INDEX('Coop GFs_CFs'!K:L, MATCH(B1741,'Coop GFs_CFs'!B:B,0),2),
"Gas Sales", INDEX('Coop GFs_CFs'!M:N, MATCH(B1741,'Coop GFs_CFs'!B:B,0),2),
"No Growth", INDEX('Coop GFs_CFs'!O:P, MATCH(B1741,'Coop GFs_CFs'!B:B,0),2)
)</f>
        <v>1</v>
      </c>
      <c r="O1741" s="133"/>
      <c r="P1741" s="86">
        <f t="shared" si="100"/>
        <v>3.14111983463738E-3</v>
      </c>
      <c r="Q1741" s="86">
        <f t="shared" si="101"/>
        <v>3.14111983463738E-3</v>
      </c>
      <c r="R1741" s="156" t="s">
        <v>667</v>
      </c>
      <c r="S1741" s="85" t="s">
        <v>659</v>
      </c>
      <c r="T1741" s="85" t="s">
        <v>342</v>
      </c>
      <c r="U1741" s="85" t="s">
        <v>660</v>
      </c>
      <c r="V1741" s="85" t="s">
        <v>668</v>
      </c>
      <c r="W1741" s="85" t="s">
        <v>662</v>
      </c>
      <c r="X1741" s="85" t="s">
        <v>330</v>
      </c>
      <c r="Z1741" s="42" t="s">
        <v>3091</v>
      </c>
      <c r="AA1741"/>
    </row>
    <row r="1742" spans="1:27" s="39" customFormat="1" x14ac:dyDescent="0.35">
      <c r="A1742" s="85" t="s">
        <v>811</v>
      </c>
      <c r="B1742" s="87">
        <v>51059</v>
      </c>
      <c r="C1742" s="87" t="s">
        <v>12</v>
      </c>
      <c r="D1742" s="86">
        <v>0.32060030639999998</v>
      </c>
      <c r="E1742" s="86">
        <f>SUMIFS('Ratios_MARAMA-VA'!T:T, 'Ratios_MARAMA-VA'!AA:AA, Z1742)</f>
        <v>0.320600298899679</v>
      </c>
      <c r="F1742" s="86">
        <f>SUMIFS('Ratios_MARAMA-VA'!J:J, 'Ratios_MARAMA-VA'!AA:AA, Z1742)</f>
        <v>1.0552650692799901E-3</v>
      </c>
      <c r="G1742" s="122">
        <f t="shared" si="102"/>
        <v>3.29152865078956E-3</v>
      </c>
      <c r="H1742" s="122">
        <v>0.32060029890000002</v>
      </c>
      <c r="I1742" s="86">
        <v>1.0552650692810467E-3</v>
      </c>
      <c r="J1742" s="122">
        <v>0.32060029890000002</v>
      </c>
      <c r="K1742" s="86">
        <v>1.0552650692810467E-3</v>
      </c>
      <c r="L1742" s="122" t="str" cm="1">
        <f t="array" ref="L1742">_xlfn.SWITCH(A1742,
    "District of Columbia", _xlfn.XLOOKUP(R1742, '2015 O3 Growth Surrogates'!A:A, '2015 O3 Growth Surrogates'!H:H),
    "Maryland", _xlfn.XLOOKUP(R1742, '2015 O3 Growth Surrogates'!A:A, '2015 O3 Growth Surrogates'!I:I),
    "Virginia", _xlfn.XLOOKUP(R1742, '2015 O3 Growth Surrogates'!A:A, '2015 O3 Growth Surrogates'!J:J)
)</f>
        <v>No Growth</v>
      </c>
      <c r="M1742" s="133" cm="1">
        <f t="array" ref="M1742">_xlfn.SWITCH(L1742,
"Employment", INDEX('Coop GFs_CFs'!C:D, MATCH(B1742,'Coop GFs_CFs'!B:B,0),1),
"Population", INDEX('Coop GFs_CFs'!E:F, MATCH(B1742,'Coop GFs_CFs'!B:B,0),1),
"Household", INDEX('Coop GFs_CFs'!G:H, MATCH(B1742,'Coop GFs_CFs'!B:B,0),1),
"VMT", INDEX('Coop GFs_CFs'!I:J, MATCH(B1742,'Coop GFs_CFs'!B:B,0),1),
"Lane Mile", INDEX('Coop GFs_CFs'!K:L, MATCH(B1742,'Coop GFs_CFs'!B:B,0),1),
"Gas Sales", INDEX('Coop GFs_CFs'!M:N, MATCH(B1742,'Coop GFs_CFs'!B:B,0),1),
"No Growth", INDEX('Coop GFs_CFs'!O:P, MATCH(B1742,'Coop GFs_CFs'!B:B,0),1)
)</f>
        <v>1</v>
      </c>
      <c r="N1742" s="133" cm="1">
        <f t="array" ref="N1742">_xlfn.SWITCH(L1742,
"Employment", INDEX('Coop GFs_CFs'!C:D, MATCH(B1742,'Coop GFs_CFs'!B:B,0),2),
"Population", INDEX('Coop GFs_CFs'!E:F, MATCH(B1742,'Coop GFs_CFs'!B:B,0),2),
"Household", INDEX('Coop GFs_CFs'!G:H, MATCH(B1742,'Coop GFs_CFs'!B:B,0),2),
"VMT", INDEX('Coop GFs_CFs'!I:J, MATCH(B1742,'Coop GFs_CFs'!B:B,0),2),
"Lane Mile", INDEX('Coop GFs_CFs'!K:L, MATCH(B1742,'Coop GFs_CFs'!B:B,0),2),
"Gas Sales", INDEX('Coop GFs_CFs'!M:N, MATCH(B1742,'Coop GFs_CFs'!B:B,0),2),
"No Growth", INDEX('Coop GFs_CFs'!O:P, MATCH(B1742,'Coop GFs_CFs'!B:B,0),2)
)</f>
        <v>1</v>
      </c>
      <c r="O1742" s="133"/>
      <c r="P1742" s="86">
        <f t="shared" si="100"/>
        <v>1.0552650692799901E-3</v>
      </c>
      <c r="Q1742" s="86">
        <f t="shared" si="101"/>
        <v>1.0552650692799901E-3</v>
      </c>
      <c r="R1742" s="156" t="s">
        <v>667</v>
      </c>
      <c r="S1742" s="85" t="s">
        <v>659</v>
      </c>
      <c r="T1742" s="85" t="s">
        <v>342</v>
      </c>
      <c r="U1742" s="85" t="s">
        <v>660</v>
      </c>
      <c r="V1742" s="85" t="s">
        <v>668</v>
      </c>
      <c r="W1742" s="85" t="s">
        <v>662</v>
      </c>
      <c r="X1742" s="85" t="s">
        <v>330</v>
      </c>
      <c r="Z1742" s="42" t="s">
        <v>3092</v>
      </c>
      <c r="AA1742"/>
    </row>
    <row r="1743" spans="1:27" s="39" customFormat="1" x14ac:dyDescent="0.35">
      <c r="A1743" s="85" t="s">
        <v>811</v>
      </c>
      <c r="B1743" s="87">
        <v>51107</v>
      </c>
      <c r="C1743" s="87" t="s">
        <v>12</v>
      </c>
      <c r="D1743" s="86">
        <v>4.1205527999999996</v>
      </c>
      <c r="E1743" s="86">
        <f>SUMIFS('Ratios_MARAMA-VA'!T:T, 'Ratios_MARAMA-VA'!AA:AA, Z1743)</f>
        <v>4.1205528733958801</v>
      </c>
      <c r="F1743" s="86">
        <f>SUMIFS('Ratios_MARAMA-VA'!J:J, 'Ratios_MARAMA-VA'!AA:AA, Z1743)</f>
        <v>1.3449255096064899E-2</v>
      </c>
      <c r="G1743" s="122">
        <f t="shared" si="102"/>
        <v>3.2639443077891964E-3</v>
      </c>
      <c r="H1743" s="122">
        <v>4.1205528734000003</v>
      </c>
      <c r="I1743" s="86">
        <v>1.3449255096078349E-2</v>
      </c>
      <c r="J1743" s="122">
        <v>4.1205528734000003</v>
      </c>
      <c r="K1743" s="86">
        <v>1.3449255096078349E-2</v>
      </c>
      <c r="L1743" s="122" t="str" cm="1">
        <f t="array" ref="L1743">_xlfn.SWITCH(A1743,
    "District of Columbia", _xlfn.XLOOKUP(R1743, '2015 O3 Growth Surrogates'!A:A, '2015 O3 Growth Surrogates'!H:H),
    "Maryland", _xlfn.XLOOKUP(R1743, '2015 O3 Growth Surrogates'!A:A, '2015 O3 Growth Surrogates'!I:I),
    "Virginia", _xlfn.XLOOKUP(R1743, '2015 O3 Growth Surrogates'!A:A, '2015 O3 Growth Surrogates'!J:J)
)</f>
        <v>No Growth</v>
      </c>
      <c r="M1743" s="133" cm="1">
        <f t="array" ref="M1743">_xlfn.SWITCH(L1743,
"Employment", INDEX('Coop GFs_CFs'!C:D, MATCH(B1743,'Coop GFs_CFs'!B:B,0),1),
"Population", INDEX('Coop GFs_CFs'!E:F, MATCH(B1743,'Coop GFs_CFs'!B:B,0),1),
"Household", INDEX('Coop GFs_CFs'!G:H, MATCH(B1743,'Coop GFs_CFs'!B:B,0),1),
"VMT", INDEX('Coop GFs_CFs'!I:J, MATCH(B1743,'Coop GFs_CFs'!B:B,0),1),
"Lane Mile", INDEX('Coop GFs_CFs'!K:L, MATCH(B1743,'Coop GFs_CFs'!B:B,0),1),
"Gas Sales", INDEX('Coop GFs_CFs'!M:N, MATCH(B1743,'Coop GFs_CFs'!B:B,0),1),
"No Growth", INDEX('Coop GFs_CFs'!O:P, MATCH(B1743,'Coop GFs_CFs'!B:B,0),1)
)</f>
        <v>1</v>
      </c>
      <c r="N1743" s="133" cm="1">
        <f t="array" ref="N1743">_xlfn.SWITCH(L1743,
"Employment", INDEX('Coop GFs_CFs'!C:D, MATCH(B1743,'Coop GFs_CFs'!B:B,0),2),
"Population", INDEX('Coop GFs_CFs'!E:F, MATCH(B1743,'Coop GFs_CFs'!B:B,0),2),
"Household", INDEX('Coop GFs_CFs'!G:H, MATCH(B1743,'Coop GFs_CFs'!B:B,0),2),
"VMT", INDEX('Coop GFs_CFs'!I:J, MATCH(B1743,'Coop GFs_CFs'!B:B,0),2),
"Lane Mile", INDEX('Coop GFs_CFs'!K:L, MATCH(B1743,'Coop GFs_CFs'!B:B,0),2),
"Gas Sales", INDEX('Coop GFs_CFs'!M:N, MATCH(B1743,'Coop GFs_CFs'!B:B,0),2),
"No Growth", INDEX('Coop GFs_CFs'!O:P, MATCH(B1743,'Coop GFs_CFs'!B:B,0),2)
)</f>
        <v>1</v>
      </c>
      <c r="O1743" s="133"/>
      <c r="P1743" s="86">
        <f t="shared" si="100"/>
        <v>1.3449255096064899E-2</v>
      </c>
      <c r="Q1743" s="86">
        <f t="shared" si="101"/>
        <v>1.3449255096064899E-2</v>
      </c>
      <c r="R1743" s="156" t="s">
        <v>667</v>
      </c>
      <c r="S1743" s="85" t="s">
        <v>659</v>
      </c>
      <c r="T1743" s="85" t="s">
        <v>342</v>
      </c>
      <c r="U1743" s="85" t="s">
        <v>660</v>
      </c>
      <c r="V1743" s="85" t="s">
        <v>668</v>
      </c>
      <c r="W1743" s="85" t="s">
        <v>662</v>
      </c>
      <c r="X1743" s="85" t="s">
        <v>330</v>
      </c>
      <c r="Z1743" s="42" t="s">
        <v>3093</v>
      </c>
      <c r="AA1743"/>
    </row>
    <row r="1744" spans="1:27" s="39" customFormat="1" x14ac:dyDescent="0.35">
      <c r="A1744" s="85" t="s">
        <v>811</v>
      </c>
      <c r="B1744" s="87">
        <v>51153</v>
      </c>
      <c r="C1744" s="87" t="s">
        <v>12</v>
      </c>
      <c r="D1744" s="86">
        <v>1.0575508551999999</v>
      </c>
      <c r="E1744" s="86">
        <f>SUMIFS('Ratios_MARAMA-VA'!T:T, 'Ratios_MARAMA-VA'!AA:AA, Z1744)</f>
        <v>1.0575515052989299</v>
      </c>
      <c r="F1744" s="86">
        <f>SUMIFS('Ratios_MARAMA-VA'!J:J, 'Ratios_MARAMA-VA'!AA:AA, Z1744)</f>
        <v>3.4603275013037199E-3</v>
      </c>
      <c r="G1744" s="122">
        <f t="shared" si="102"/>
        <v>3.2720179433016038E-3</v>
      </c>
      <c r="H1744" s="122">
        <v>1.0575515053</v>
      </c>
      <c r="I1744" s="86">
        <v>3.460327501307221E-3</v>
      </c>
      <c r="J1744" s="122">
        <v>1.0575515053</v>
      </c>
      <c r="K1744" s="86">
        <v>3.460327501307221E-3</v>
      </c>
      <c r="L1744" s="122" t="str" cm="1">
        <f t="array" ref="L1744">_xlfn.SWITCH(A1744,
    "District of Columbia", _xlfn.XLOOKUP(R1744, '2015 O3 Growth Surrogates'!A:A, '2015 O3 Growth Surrogates'!H:H),
    "Maryland", _xlfn.XLOOKUP(R1744, '2015 O3 Growth Surrogates'!A:A, '2015 O3 Growth Surrogates'!I:I),
    "Virginia", _xlfn.XLOOKUP(R1744, '2015 O3 Growth Surrogates'!A:A, '2015 O3 Growth Surrogates'!J:J)
)</f>
        <v>No Growth</v>
      </c>
      <c r="M1744" s="133" cm="1">
        <f t="array" ref="M1744">_xlfn.SWITCH(L1744,
"Employment", INDEX('Coop GFs_CFs'!C:D, MATCH(B1744,'Coop GFs_CFs'!B:B,0),1),
"Population", INDEX('Coop GFs_CFs'!E:F, MATCH(B1744,'Coop GFs_CFs'!B:B,0),1),
"Household", INDEX('Coop GFs_CFs'!G:H, MATCH(B1744,'Coop GFs_CFs'!B:B,0),1),
"VMT", INDEX('Coop GFs_CFs'!I:J, MATCH(B1744,'Coop GFs_CFs'!B:B,0),1),
"Lane Mile", INDEX('Coop GFs_CFs'!K:L, MATCH(B1744,'Coop GFs_CFs'!B:B,0),1),
"Gas Sales", INDEX('Coop GFs_CFs'!M:N, MATCH(B1744,'Coop GFs_CFs'!B:B,0),1),
"No Growth", INDEX('Coop GFs_CFs'!O:P, MATCH(B1744,'Coop GFs_CFs'!B:B,0),1)
)</f>
        <v>1</v>
      </c>
      <c r="N1744" s="133" cm="1">
        <f t="array" ref="N1744">_xlfn.SWITCH(L1744,
"Employment", INDEX('Coop GFs_CFs'!C:D, MATCH(B1744,'Coop GFs_CFs'!B:B,0),2),
"Population", INDEX('Coop GFs_CFs'!E:F, MATCH(B1744,'Coop GFs_CFs'!B:B,0),2),
"Household", INDEX('Coop GFs_CFs'!G:H, MATCH(B1744,'Coop GFs_CFs'!B:B,0),2),
"VMT", INDEX('Coop GFs_CFs'!I:J, MATCH(B1744,'Coop GFs_CFs'!B:B,0),2),
"Lane Mile", INDEX('Coop GFs_CFs'!K:L, MATCH(B1744,'Coop GFs_CFs'!B:B,0),2),
"Gas Sales", INDEX('Coop GFs_CFs'!M:N, MATCH(B1744,'Coop GFs_CFs'!B:B,0),2),
"No Growth", INDEX('Coop GFs_CFs'!O:P, MATCH(B1744,'Coop GFs_CFs'!B:B,0),2)
)</f>
        <v>1</v>
      </c>
      <c r="O1744" s="133"/>
      <c r="P1744" s="86">
        <f t="shared" si="100"/>
        <v>3.4603275013037199E-3</v>
      </c>
      <c r="Q1744" s="86">
        <f t="shared" si="101"/>
        <v>3.4603275013037199E-3</v>
      </c>
      <c r="R1744" s="156" t="s">
        <v>667</v>
      </c>
      <c r="S1744" s="85" t="s">
        <v>659</v>
      </c>
      <c r="T1744" s="85" t="s">
        <v>342</v>
      </c>
      <c r="U1744" s="85" t="s">
        <v>660</v>
      </c>
      <c r="V1744" s="85" t="s">
        <v>668</v>
      </c>
      <c r="W1744" s="85" t="s">
        <v>662</v>
      </c>
      <c r="X1744" s="85" t="s">
        <v>330</v>
      </c>
      <c r="Z1744" s="42" t="s">
        <v>3094</v>
      </c>
      <c r="AA1744"/>
    </row>
    <row r="1745" spans="1:27" s="39" customFormat="1" x14ac:dyDescent="0.35">
      <c r="A1745" s="85" t="s">
        <v>497</v>
      </c>
      <c r="B1745" s="87">
        <v>24009</v>
      </c>
      <c r="C1745" s="87" t="s">
        <v>12</v>
      </c>
      <c r="D1745" s="86">
        <v>5.0794487999999999E-2</v>
      </c>
      <c r="E1745" s="86">
        <f>SUMIFS('Ratios_MARAMA-VA'!T:T, 'Ratios_MARAMA-VA'!AA:AA, Z1745)</f>
        <v>5.0794461299949002E-2</v>
      </c>
      <c r="F1745" s="86">
        <f>SUMIFS('Ratios_MARAMA-VA'!J:J, 'Ratios_MARAMA-VA'!AA:AA, Z1745)</f>
        <v>1.92525828104382E-4</v>
      </c>
      <c r="G1745" s="122">
        <f t="shared" si="102"/>
        <v>3.7902917597154493E-3</v>
      </c>
      <c r="H1745" s="122">
        <v>5.0794461300000003E-2</v>
      </c>
      <c r="I1745" s="86">
        <v>1.9252582810457529E-4</v>
      </c>
      <c r="J1745" s="122">
        <v>5.0794461300000003E-2</v>
      </c>
      <c r="K1745" s="86">
        <v>1.9252582810457529E-4</v>
      </c>
      <c r="L1745" s="122" t="str" cm="1">
        <f t="array" ref="L1745">_xlfn.SWITCH(A1745,
    "District of Columbia", _xlfn.XLOOKUP(R1745, '2015 O3 Growth Surrogates'!A:A, '2015 O3 Growth Surrogates'!H:H),
    "Maryland", _xlfn.XLOOKUP(R1745, '2015 O3 Growth Surrogates'!A:A, '2015 O3 Growth Surrogates'!I:I),
    "Virginia", _xlfn.XLOOKUP(R1745, '2015 O3 Growth Surrogates'!A:A, '2015 O3 Growth Surrogates'!J:J)
)</f>
        <v>No Growth</v>
      </c>
      <c r="M1745" s="133" cm="1">
        <f t="array" ref="M1745">_xlfn.SWITCH(L1745,
"Employment", INDEX('Coop GFs_CFs'!C:D, MATCH(B1745,'Coop GFs_CFs'!B:B,0),1),
"Population", INDEX('Coop GFs_CFs'!E:F, MATCH(B1745,'Coop GFs_CFs'!B:B,0),1),
"Household", INDEX('Coop GFs_CFs'!G:H, MATCH(B1745,'Coop GFs_CFs'!B:B,0),1),
"VMT", INDEX('Coop GFs_CFs'!I:J, MATCH(B1745,'Coop GFs_CFs'!B:B,0),1),
"Lane Mile", INDEX('Coop GFs_CFs'!K:L, MATCH(B1745,'Coop GFs_CFs'!B:B,0),1),
"Gas Sales", INDEX('Coop GFs_CFs'!M:N, MATCH(B1745,'Coop GFs_CFs'!B:B,0),1),
"No Growth", INDEX('Coop GFs_CFs'!O:P, MATCH(B1745,'Coop GFs_CFs'!B:B,0),1)
)</f>
        <v>1</v>
      </c>
      <c r="N1745" s="133" cm="1">
        <f t="array" ref="N1745">_xlfn.SWITCH(L1745,
"Employment", INDEX('Coop GFs_CFs'!C:D, MATCH(B1745,'Coop GFs_CFs'!B:B,0),2),
"Population", INDEX('Coop GFs_CFs'!E:F, MATCH(B1745,'Coop GFs_CFs'!B:B,0),2),
"Household", INDEX('Coop GFs_CFs'!G:H, MATCH(B1745,'Coop GFs_CFs'!B:B,0),2),
"VMT", INDEX('Coop GFs_CFs'!I:J, MATCH(B1745,'Coop GFs_CFs'!B:B,0),2),
"Lane Mile", INDEX('Coop GFs_CFs'!K:L, MATCH(B1745,'Coop GFs_CFs'!B:B,0),2),
"Gas Sales", INDEX('Coop GFs_CFs'!M:N, MATCH(B1745,'Coop GFs_CFs'!B:B,0),2),
"No Growth", INDEX('Coop GFs_CFs'!O:P, MATCH(B1745,'Coop GFs_CFs'!B:B,0),2)
)</f>
        <v>1</v>
      </c>
      <c r="O1745" s="133"/>
      <c r="P1745" s="86">
        <f t="shared" ref="P1745:P1808" si="103">F1745*M1745</f>
        <v>1.92525828104382E-4</v>
      </c>
      <c r="Q1745" s="86">
        <f t="shared" ref="Q1745:Q1808" si="104">F1745*N1745</f>
        <v>1.92525828104382E-4</v>
      </c>
      <c r="R1745" s="156" t="s">
        <v>677</v>
      </c>
      <c r="S1745" s="85" t="s">
        <v>659</v>
      </c>
      <c r="T1745" s="85" t="s">
        <v>342</v>
      </c>
      <c r="U1745" s="85" t="s">
        <v>660</v>
      </c>
      <c r="V1745" s="85" t="s">
        <v>678</v>
      </c>
      <c r="W1745" s="85" t="s">
        <v>348</v>
      </c>
      <c r="X1745" s="85" t="s">
        <v>330</v>
      </c>
      <c r="Z1745" s="42" t="s">
        <v>3095</v>
      </c>
      <c r="AA1745"/>
    </row>
    <row r="1746" spans="1:27" s="39" customFormat="1" x14ac:dyDescent="0.35">
      <c r="A1746" s="85" t="s">
        <v>497</v>
      </c>
      <c r="B1746" s="87">
        <v>24017</v>
      </c>
      <c r="C1746" s="87" t="s">
        <v>12</v>
      </c>
      <c r="D1746" s="86">
        <v>8.6587488000000004E-2</v>
      </c>
      <c r="E1746" s="86">
        <f>SUMIFS('Ratios_MARAMA-VA'!T:T, 'Ratios_MARAMA-VA'!AA:AA, Z1746)</f>
        <v>8.6587503899913307E-2</v>
      </c>
      <c r="F1746" s="86">
        <f>SUMIFS('Ratios_MARAMA-VA'!J:J, 'Ratios_MARAMA-VA'!AA:AA, Z1746)</f>
        <v>3.2729281045718798E-4</v>
      </c>
      <c r="G1746" s="122">
        <f t="shared" si="102"/>
        <v>3.7799081358842091E-3</v>
      </c>
      <c r="H1746" s="122">
        <v>8.6587503899999904E-2</v>
      </c>
      <c r="I1746" s="86">
        <v>3.272928104575153E-4</v>
      </c>
      <c r="J1746" s="122">
        <v>8.6587503899999904E-2</v>
      </c>
      <c r="K1746" s="86">
        <v>3.272928104575153E-4</v>
      </c>
      <c r="L1746" s="122" t="str" cm="1">
        <f t="array" ref="L1746">_xlfn.SWITCH(A1746,
    "District of Columbia", _xlfn.XLOOKUP(R1746, '2015 O3 Growth Surrogates'!A:A, '2015 O3 Growth Surrogates'!H:H),
    "Maryland", _xlfn.XLOOKUP(R1746, '2015 O3 Growth Surrogates'!A:A, '2015 O3 Growth Surrogates'!I:I),
    "Virginia", _xlfn.XLOOKUP(R1746, '2015 O3 Growth Surrogates'!A:A, '2015 O3 Growth Surrogates'!J:J)
)</f>
        <v>No Growth</v>
      </c>
      <c r="M1746" s="133" cm="1">
        <f t="array" ref="M1746">_xlfn.SWITCH(L1746,
"Employment", INDEX('Coop GFs_CFs'!C:D, MATCH(B1746,'Coop GFs_CFs'!B:B,0),1),
"Population", INDEX('Coop GFs_CFs'!E:F, MATCH(B1746,'Coop GFs_CFs'!B:B,0),1),
"Household", INDEX('Coop GFs_CFs'!G:H, MATCH(B1746,'Coop GFs_CFs'!B:B,0),1),
"VMT", INDEX('Coop GFs_CFs'!I:J, MATCH(B1746,'Coop GFs_CFs'!B:B,0),1),
"Lane Mile", INDEX('Coop GFs_CFs'!K:L, MATCH(B1746,'Coop GFs_CFs'!B:B,0),1),
"Gas Sales", INDEX('Coop GFs_CFs'!M:N, MATCH(B1746,'Coop GFs_CFs'!B:B,0),1),
"No Growth", INDEX('Coop GFs_CFs'!O:P, MATCH(B1746,'Coop GFs_CFs'!B:B,0),1)
)</f>
        <v>1</v>
      </c>
      <c r="N1746" s="133" cm="1">
        <f t="array" ref="N1746">_xlfn.SWITCH(L1746,
"Employment", INDEX('Coop GFs_CFs'!C:D, MATCH(B1746,'Coop GFs_CFs'!B:B,0),2),
"Population", INDEX('Coop GFs_CFs'!E:F, MATCH(B1746,'Coop GFs_CFs'!B:B,0),2),
"Household", INDEX('Coop GFs_CFs'!G:H, MATCH(B1746,'Coop GFs_CFs'!B:B,0),2),
"VMT", INDEX('Coop GFs_CFs'!I:J, MATCH(B1746,'Coop GFs_CFs'!B:B,0),2),
"Lane Mile", INDEX('Coop GFs_CFs'!K:L, MATCH(B1746,'Coop GFs_CFs'!B:B,0),2),
"Gas Sales", INDEX('Coop GFs_CFs'!M:N, MATCH(B1746,'Coop GFs_CFs'!B:B,0),2),
"No Growth", INDEX('Coop GFs_CFs'!O:P, MATCH(B1746,'Coop GFs_CFs'!B:B,0),2)
)</f>
        <v>1</v>
      </c>
      <c r="O1746" s="133"/>
      <c r="P1746" s="86">
        <f t="shared" si="103"/>
        <v>3.2729281045718798E-4</v>
      </c>
      <c r="Q1746" s="86">
        <f t="shared" si="104"/>
        <v>3.2729281045718798E-4</v>
      </c>
      <c r="R1746" s="156" t="s">
        <v>677</v>
      </c>
      <c r="S1746" s="85" t="s">
        <v>659</v>
      </c>
      <c r="T1746" s="85" t="s">
        <v>342</v>
      </c>
      <c r="U1746" s="85" t="s">
        <v>660</v>
      </c>
      <c r="V1746" s="85" t="s">
        <v>678</v>
      </c>
      <c r="W1746" s="85" t="s">
        <v>348</v>
      </c>
      <c r="X1746" s="85" t="s">
        <v>330</v>
      </c>
      <c r="Z1746" s="42" t="s">
        <v>3096</v>
      </c>
      <c r="AA1746"/>
    </row>
    <row r="1747" spans="1:27" s="39" customFormat="1" x14ac:dyDescent="0.35">
      <c r="A1747" s="85" t="s">
        <v>497</v>
      </c>
      <c r="B1747" s="87">
        <v>24021</v>
      </c>
      <c r="C1747" s="87" t="s">
        <v>12</v>
      </c>
      <c r="D1747" s="86">
        <v>0.82183519999999999</v>
      </c>
      <c r="E1747" s="86">
        <f>SUMIFS('Ratios_MARAMA-VA'!T:T, 'Ratios_MARAMA-VA'!AA:AA, Z1747)</f>
        <v>0.82183523589917995</v>
      </c>
      <c r="F1747" s="86">
        <f>SUMIFS('Ratios_MARAMA-VA'!J:J, 'Ratios_MARAMA-VA'!AA:AA, Z1747)</f>
        <v>3.3667099071861802E-3</v>
      </c>
      <c r="G1747" s="122">
        <f t="shared" si="102"/>
        <v>4.0965752746079595E-3</v>
      </c>
      <c r="H1747" s="122">
        <v>0.82183523589999996</v>
      </c>
      <c r="I1747" s="86">
        <v>3.3667099071895395E-3</v>
      </c>
      <c r="J1747" s="122">
        <v>0.82183523589999996</v>
      </c>
      <c r="K1747" s="86">
        <v>3.3667099071895395E-3</v>
      </c>
      <c r="L1747" s="122" t="str" cm="1">
        <f t="array" ref="L1747">_xlfn.SWITCH(A1747,
    "District of Columbia", _xlfn.XLOOKUP(R1747, '2015 O3 Growth Surrogates'!A:A, '2015 O3 Growth Surrogates'!H:H),
    "Maryland", _xlfn.XLOOKUP(R1747, '2015 O3 Growth Surrogates'!A:A, '2015 O3 Growth Surrogates'!I:I),
    "Virginia", _xlfn.XLOOKUP(R1747, '2015 O3 Growth Surrogates'!A:A, '2015 O3 Growth Surrogates'!J:J)
)</f>
        <v>No Growth</v>
      </c>
      <c r="M1747" s="133" cm="1">
        <f t="array" ref="M1747">_xlfn.SWITCH(L1747,
"Employment", INDEX('Coop GFs_CFs'!C:D, MATCH(B1747,'Coop GFs_CFs'!B:B,0),1),
"Population", INDEX('Coop GFs_CFs'!E:F, MATCH(B1747,'Coop GFs_CFs'!B:B,0),1),
"Household", INDEX('Coop GFs_CFs'!G:H, MATCH(B1747,'Coop GFs_CFs'!B:B,0),1),
"VMT", INDEX('Coop GFs_CFs'!I:J, MATCH(B1747,'Coop GFs_CFs'!B:B,0),1),
"Lane Mile", INDEX('Coop GFs_CFs'!K:L, MATCH(B1747,'Coop GFs_CFs'!B:B,0),1),
"Gas Sales", INDEX('Coop GFs_CFs'!M:N, MATCH(B1747,'Coop GFs_CFs'!B:B,0),1),
"No Growth", INDEX('Coop GFs_CFs'!O:P, MATCH(B1747,'Coop GFs_CFs'!B:B,0),1)
)</f>
        <v>1</v>
      </c>
      <c r="N1747" s="133" cm="1">
        <f t="array" ref="N1747">_xlfn.SWITCH(L1747,
"Employment", INDEX('Coop GFs_CFs'!C:D, MATCH(B1747,'Coop GFs_CFs'!B:B,0),2),
"Population", INDEX('Coop GFs_CFs'!E:F, MATCH(B1747,'Coop GFs_CFs'!B:B,0),2),
"Household", INDEX('Coop GFs_CFs'!G:H, MATCH(B1747,'Coop GFs_CFs'!B:B,0),2),
"VMT", INDEX('Coop GFs_CFs'!I:J, MATCH(B1747,'Coop GFs_CFs'!B:B,0),2),
"Lane Mile", INDEX('Coop GFs_CFs'!K:L, MATCH(B1747,'Coop GFs_CFs'!B:B,0),2),
"Gas Sales", INDEX('Coop GFs_CFs'!M:N, MATCH(B1747,'Coop GFs_CFs'!B:B,0),2),
"No Growth", INDEX('Coop GFs_CFs'!O:P, MATCH(B1747,'Coop GFs_CFs'!B:B,0),2)
)</f>
        <v>1</v>
      </c>
      <c r="O1747" s="133"/>
      <c r="P1747" s="86">
        <f t="shared" si="103"/>
        <v>3.3667099071861802E-3</v>
      </c>
      <c r="Q1747" s="86">
        <f t="shared" si="104"/>
        <v>3.3667099071861802E-3</v>
      </c>
      <c r="R1747" s="156" t="s">
        <v>677</v>
      </c>
      <c r="S1747" s="85" t="s">
        <v>659</v>
      </c>
      <c r="T1747" s="85" t="s">
        <v>342</v>
      </c>
      <c r="U1747" s="85" t="s">
        <v>660</v>
      </c>
      <c r="V1747" s="85" t="s">
        <v>678</v>
      </c>
      <c r="W1747" s="85" t="s">
        <v>348</v>
      </c>
      <c r="X1747" s="85" t="s">
        <v>330</v>
      </c>
      <c r="Z1747" s="42" t="s">
        <v>3097</v>
      </c>
      <c r="AA1747"/>
    </row>
    <row r="1748" spans="1:27" s="39" customFormat="1" x14ac:dyDescent="0.35">
      <c r="A1748" s="85" t="s">
        <v>497</v>
      </c>
      <c r="B1748" s="87">
        <v>24031</v>
      </c>
      <c r="C1748" s="87" t="s">
        <v>12</v>
      </c>
      <c r="D1748" s="86">
        <v>0.21317891999999999</v>
      </c>
      <c r="E1748" s="86">
        <f>SUMIFS('Ratios_MARAMA-VA'!T:T, 'Ratios_MARAMA-VA'!AA:AA, Z1748)</f>
        <v>0.213179035099786</v>
      </c>
      <c r="F1748" s="86">
        <f>SUMIFS('Ratios_MARAMA-VA'!J:J, 'Ratios_MARAMA-VA'!AA:AA, Z1748)</f>
        <v>8.1028015097957999E-4</v>
      </c>
      <c r="G1748" s="122">
        <f t="shared" si="102"/>
        <v>3.8009373229421911E-3</v>
      </c>
      <c r="H1748" s="122">
        <v>0.2131790351</v>
      </c>
      <c r="I1748" s="86">
        <v>8.1028015098039336E-4</v>
      </c>
      <c r="J1748" s="122">
        <v>0.2131790351</v>
      </c>
      <c r="K1748" s="86">
        <v>8.1028015098039336E-4</v>
      </c>
      <c r="L1748" s="122" t="str" cm="1">
        <f t="array" ref="L1748">_xlfn.SWITCH(A1748,
    "District of Columbia", _xlfn.XLOOKUP(R1748, '2015 O3 Growth Surrogates'!A:A, '2015 O3 Growth Surrogates'!H:H),
    "Maryland", _xlfn.XLOOKUP(R1748, '2015 O3 Growth Surrogates'!A:A, '2015 O3 Growth Surrogates'!I:I),
    "Virginia", _xlfn.XLOOKUP(R1748, '2015 O3 Growth Surrogates'!A:A, '2015 O3 Growth Surrogates'!J:J)
)</f>
        <v>No Growth</v>
      </c>
      <c r="M1748" s="133" cm="1">
        <f t="array" ref="M1748">_xlfn.SWITCH(L1748,
"Employment", INDEX('Coop GFs_CFs'!C:D, MATCH(B1748,'Coop GFs_CFs'!B:B,0),1),
"Population", INDEX('Coop GFs_CFs'!E:F, MATCH(B1748,'Coop GFs_CFs'!B:B,0),1),
"Household", INDEX('Coop GFs_CFs'!G:H, MATCH(B1748,'Coop GFs_CFs'!B:B,0),1),
"VMT", INDEX('Coop GFs_CFs'!I:J, MATCH(B1748,'Coop GFs_CFs'!B:B,0),1),
"Lane Mile", INDEX('Coop GFs_CFs'!K:L, MATCH(B1748,'Coop GFs_CFs'!B:B,0),1),
"Gas Sales", INDEX('Coop GFs_CFs'!M:N, MATCH(B1748,'Coop GFs_CFs'!B:B,0),1),
"No Growth", INDEX('Coop GFs_CFs'!O:P, MATCH(B1748,'Coop GFs_CFs'!B:B,0),1)
)</f>
        <v>1</v>
      </c>
      <c r="N1748" s="133" cm="1">
        <f t="array" ref="N1748">_xlfn.SWITCH(L1748,
"Employment", INDEX('Coop GFs_CFs'!C:D, MATCH(B1748,'Coop GFs_CFs'!B:B,0),2),
"Population", INDEX('Coop GFs_CFs'!E:F, MATCH(B1748,'Coop GFs_CFs'!B:B,0),2),
"Household", INDEX('Coop GFs_CFs'!G:H, MATCH(B1748,'Coop GFs_CFs'!B:B,0),2),
"VMT", INDEX('Coop GFs_CFs'!I:J, MATCH(B1748,'Coop GFs_CFs'!B:B,0),2),
"Lane Mile", INDEX('Coop GFs_CFs'!K:L, MATCH(B1748,'Coop GFs_CFs'!B:B,0),2),
"Gas Sales", INDEX('Coop GFs_CFs'!M:N, MATCH(B1748,'Coop GFs_CFs'!B:B,0),2),
"No Growth", INDEX('Coop GFs_CFs'!O:P, MATCH(B1748,'Coop GFs_CFs'!B:B,0),2)
)</f>
        <v>1</v>
      </c>
      <c r="O1748" s="133"/>
      <c r="P1748" s="86">
        <f t="shared" si="103"/>
        <v>8.1028015097957999E-4</v>
      </c>
      <c r="Q1748" s="86">
        <f t="shared" si="104"/>
        <v>8.1028015097957999E-4</v>
      </c>
      <c r="R1748" s="156" t="s">
        <v>677</v>
      </c>
      <c r="S1748" s="85" t="s">
        <v>659</v>
      </c>
      <c r="T1748" s="85" t="s">
        <v>342</v>
      </c>
      <c r="U1748" s="85" t="s">
        <v>660</v>
      </c>
      <c r="V1748" s="85" t="s">
        <v>678</v>
      </c>
      <c r="W1748" s="85" t="s">
        <v>348</v>
      </c>
      <c r="X1748" s="85" t="s">
        <v>330</v>
      </c>
      <c r="Z1748" s="42" t="s">
        <v>3098</v>
      </c>
      <c r="AA1748"/>
    </row>
    <row r="1749" spans="1:27" s="39" customFormat="1" x14ac:dyDescent="0.35">
      <c r="A1749" s="85" t="s">
        <v>497</v>
      </c>
      <c r="B1749" s="87">
        <v>24033</v>
      </c>
      <c r="C1749" s="87" t="s">
        <v>12</v>
      </c>
      <c r="D1749" s="86">
        <v>9.8636930499999997E-2</v>
      </c>
      <c r="E1749" s="86">
        <f>SUMIFS('Ratios_MARAMA-VA'!T:T, 'Ratios_MARAMA-VA'!AA:AA, Z1749)</f>
        <v>9.8636960799901599E-2</v>
      </c>
      <c r="F1749" s="86">
        <f>SUMIFS('Ratios_MARAMA-VA'!J:J, 'Ratios_MARAMA-VA'!AA:AA, Z1749)</f>
        <v>3.73043134640149E-4</v>
      </c>
      <c r="G1749" s="122">
        <f t="shared" si="102"/>
        <v>3.7819812331496851E-3</v>
      </c>
      <c r="H1749" s="122">
        <v>9.8636960800000006E-2</v>
      </c>
      <c r="I1749" s="86">
        <v>3.7304313464052116E-4</v>
      </c>
      <c r="J1749" s="122">
        <v>9.8636960800000006E-2</v>
      </c>
      <c r="K1749" s="86">
        <v>3.7304313464052116E-4</v>
      </c>
      <c r="L1749" s="122" t="str" cm="1">
        <f t="array" ref="L1749">_xlfn.SWITCH(A1749,
    "District of Columbia", _xlfn.XLOOKUP(R1749, '2015 O3 Growth Surrogates'!A:A, '2015 O3 Growth Surrogates'!H:H),
    "Maryland", _xlfn.XLOOKUP(R1749, '2015 O3 Growth Surrogates'!A:A, '2015 O3 Growth Surrogates'!I:I),
    "Virginia", _xlfn.XLOOKUP(R1749, '2015 O3 Growth Surrogates'!A:A, '2015 O3 Growth Surrogates'!J:J)
)</f>
        <v>No Growth</v>
      </c>
      <c r="M1749" s="133" cm="1">
        <f t="array" ref="M1749">_xlfn.SWITCH(L1749,
"Employment", INDEX('Coop GFs_CFs'!C:D, MATCH(B1749,'Coop GFs_CFs'!B:B,0),1),
"Population", INDEX('Coop GFs_CFs'!E:F, MATCH(B1749,'Coop GFs_CFs'!B:B,0),1),
"Household", INDEX('Coop GFs_CFs'!G:H, MATCH(B1749,'Coop GFs_CFs'!B:B,0),1),
"VMT", INDEX('Coop GFs_CFs'!I:J, MATCH(B1749,'Coop GFs_CFs'!B:B,0),1),
"Lane Mile", INDEX('Coop GFs_CFs'!K:L, MATCH(B1749,'Coop GFs_CFs'!B:B,0),1),
"Gas Sales", INDEX('Coop GFs_CFs'!M:N, MATCH(B1749,'Coop GFs_CFs'!B:B,0),1),
"No Growth", INDEX('Coop GFs_CFs'!O:P, MATCH(B1749,'Coop GFs_CFs'!B:B,0),1)
)</f>
        <v>1</v>
      </c>
      <c r="N1749" s="133" cm="1">
        <f t="array" ref="N1749">_xlfn.SWITCH(L1749,
"Employment", INDEX('Coop GFs_CFs'!C:D, MATCH(B1749,'Coop GFs_CFs'!B:B,0),2),
"Population", INDEX('Coop GFs_CFs'!E:F, MATCH(B1749,'Coop GFs_CFs'!B:B,0),2),
"Household", INDEX('Coop GFs_CFs'!G:H, MATCH(B1749,'Coop GFs_CFs'!B:B,0),2),
"VMT", INDEX('Coop GFs_CFs'!I:J, MATCH(B1749,'Coop GFs_CFs'!B:B,0),2),
"Lane Mile", INDEX('Coop GFs_CFs'!K:L, MATCH(B1749,'Coop GFs_CFs'!B:B,0),2),
"Gas Sales", INDEX('Coop GFs_CFs'!M:N, MATCH(B1749,'Coop GFs_CFs'!B:B,0),2),
"No Growth", INDEX('Coop GFs_CFs'!O:P, MATCH(B1749,'Coop GFs_CFs'!B:B,0),2)
)</f>
        <v>1</v>
      </c>
      <c r="O1749" s="133"/>
      <c r="P1749" s="86">
        <f t="shared" si="103"/>
        <v>3.73043134640149E-4</v>
      </c>
      <c r="Q1749" s="86">
        <f t="shared" si="104"/>
        <v>3.73043134640149E-4</v>
      </c>
      <c r="R1749" s="156" t="s">
        <v>677</v>
      </c>
      <c r="S1749" s="85" t="s">
        <v>659</v>
      </c>
      <c r="T1749" s="85" t="s">
        <v>342</v>
      </c>
      <c r="U1749" s="85" t="s">
        <v>660</v>
      </c>
      <c r="V1749" s="85" t="s">
        <v>678</v>
      </c>
      <c r="W1749" s="85" t="s">
        <v>348</v>
      </c>
      <c r="X1749" s="85" t="s">
        <v>330</v>
      </c>
      <c r="Z1749" s="42" t="s">
        <v>3099</v>
      </c>
      <c r="AA1749"/>
    </row>
    <row r="1750" spans="1:27" s="39" customFormat="1" x14ac:dyDescent="0.35">
      <c r="A1750" s="85" t="s">
        <v>811</v>
      </c>
      <c r="B1750" s="87">
        <v>51059</v>
      </c>
      <c r="C1750" s="87" t="s">
        <v>12</v>
      </c>
      <c r="D1750" s="86">
        <v>4.7228208000000001E-2</v>
      </c>
      <c r="E1750" s="86">
        <f>SUMIFS('Ratios_MARAMA-VA'!T:T, 'Ratios_MARAMA-VA'!AA:AA, Z1750)</f>
        <v>4.7228206899952697E-2</v>
      </c>
      <c r="F1750" s="86">
        <f>SUMIFS('Ratios_MARAMA-VA'!J:J, 'Ratios_MARAMA-VA'!AA:AA, Z1750)</f>
        <v>1.5545299542468101E-4</v>
      </c>
      <c r="G1750" s="122">
        <f t="shared" si="102"/>
        <v>3.2915286357152957E-3</v>
      </c>
      <c r="H1750" s="122">
        <v>4.72282069E-2</v>
      </c>
      <c r="I1750" s="86">
        <v>1.554529954248367E-4</v>
      </c>
      <c r="J1750" s="122">
        <v>4.72282069E-2</v>
      </c>
      <c r="K1750" s="86">
        <v>1.554529954248367E-4</v>
      </c>
      <c r="L1750" s="122" t="str" cm="1">
        <f t="array" ref="L1750">_xlfn.SWITCH(A1750,
    "District of Columbia", _xlfn.XLOOKUP(R1750, '2015 O3 Growth Surrogates'!A:A, '2015 O3 Growth Surrogates'!H:H),
    "Maryland", _xlfn.XLOOKUP(R1750, '2015 O3 Growth Surrogates'!A:A, '2015 O3 Growth Surrogates'!I:I),
    "Virginia", _xlfn.XLOOKUP(R1750, '2015 O3 Growth Surrogates'!A:A, '2015 O3 Growth Surrogates'!J:J)
)</f>
        <v>No Growth</v>
      </c>
      <c r="M1750" s="133" cm="1">
        <f t="array" ref="M1750">_xlfn.SWITCH(L1750,
"Employment", INDEX('Coop GFs_CFs'!C:D, MATCH(B1750,'Coop GFs_CFs'!B:B,0),1),
"Population", INDEX('Coop GFs_CFs'!E:F, MATCH(B1750,'Coop GFs_CFs'!B:B,0),1),
"Household", INDEX('Coop GFs_CFs'!G:H, MATCH(B1750,'Coop GFs_CFs'!B:B,0),1),
"VMT", INDEX('Coop GFs_CFs'!I:J, MATCH(B1750,'Coop GFs_CFs'!B:B,0),1),
"Lane Mile", INDEX('Coop GFs_CFs'!K:L, MATCH(B1750,'Coop GFs_CFs'!B:B,0),1),
"Gas Sales", INDEX('Coop GFs_CFs'!M:N, MATCH(B1750,'Coop GFs_CFs'!B:B,0),1),
"No Growth", INDEX('Coop GFs_CFs'!O:P, MATCH(B1750,'Coop GFs_CFs'!B:B,0),1)
)</f>
        <v>1</v>
      </c>
      <c r="N1750" s="133" cm="1">
        <f t="array" ref="N1750">_xlfn.SWITCH(L1750,
"Employment", INDEX('Coop GFs_CFs'!C:D, MATCH(B1750,'Coop GFs_CFs'!B:B,0),2),
"Population", INDEX('Coop GFs_CFs'!E:F, MATCH(B1750,'Coop GFs_CFs'!B:B,0),2),
"Household", INDEX('Coop GFs_CFs'!G:H, MATCH(B1750,'Coop GFs_CFs'!B:B,0),2),
"VMT", INDEX('Coop GFs_CFs'!I:J, MATCH(B1750,'Coop GFs_CFs'!B:B,0),2),
"Lane Mile", INDEX('Coop GFs_CFs'!K:L, MATCH(B1750,'Coop GFs_CFs'!B:B,0),2),
"Gas Sales", INDEX('Coop GFs_CFs'!M:N, MATCH(B1750,'Coop GFs_CFs'!B:B,0),2),
"No Growth", INDEX('Coop GFs_CFs'!O:P, MATCH(B1750,'Coop GFs_CFs'!B:B,0),2)
)</f>
        <v>1</v>
      </c>
      <c r="O1750" s="133"/>
      <c r="P1750" s="86">
        <f t="shared" si="103"/>
        <v>1.5545299542468101E-4</v>
      </c>
      <c r="Q1750" s="86">
        <f t="shared" si="104"/>
        <v>1.5545299542468101E-4</v>
      </c>
      <c r="R1750" s="156" t="s">
        <v>677</v>
      </c>
      <c r="S1750" s="85" t="s">
        <v>659</v>
      </c>
      <c r="T1750" s="85" t="s">
        <v>342</v>
      </c>
      <c r="U1750" s="85" t="s">
        <v>660</v>
      </c>
      <c r="V1750" s="85" t="s">
        <v>678</v>
      </c>
      <c r="W1750" s="85" t="s">
        <v>348</v>
      </c>
      <c r="X1750" s="85" t="s">
        <v>330</v>
      </c>
      <c r="Z1750" s="42" t="s">
        <v>3100</v>
      </c>
      <c r="AA1750"/>
    </row>
    <row r="1751" spans="1:27" s="39" customFormat="1" x14ac:dyDescent="0.35">
      <c r="A1751" s="85" t="s">
        <v>811</v>
      </c>
      <c r="B1751" s="87">
        <v>51107</v>
      </c>
      <c r="C1751" s="87" t="s">
        <v>12</v>
      </c>
      <c r="D1751" s="86">
        <v>0.95841768000000005</v>
      </c>
      <c r="E1751" s="86">
        <f>SUMIFS('Ratios_MARAMA-VA'!T:T, 'Ratios_MARAMA-VA'!AA:AA, Z1751)</f>
        <v>0.95841769729904103</v>
      </c>
      <c r="F1751" s="86">
        <f>SUMIFS('Ratios_MARAMA-VA'!J:J, 'Ratios_MARAMA-VA'!AA:AA, Z1751)</f>
        <v>3.1282219875785602E-3</v>
      </c>
      <c r="G1751" s="122">
        <f t="shared" si="102"/>
        <v>3.2639443077839025E-3</v>
      </c>
      <c r="H1751" s="122">
        <v>0.95841769730000004</v>
      </c>
      <c r="I1751" s="86">
        <v>3.1282219875816905E-3</v>
      </c>
      <c r="J1751" s="122">
        <v>0.95841769730000004</v>
      </c>
      <c r="K1751" s="86">
        <v>3.1282219875816905E-3</v>
      </c>
      <c r="L1751" s="122" t="str" cm="1">
        <f t="array" ref="L1751">_xlfn.SWITCH(A1751,
    "District of Columbia", _xlfn.XLOOKUP(R1751, '2015 O3 Growth Surrogates'!A:A, '2015 O3 Growth Surrogates'!H:H),
    "Maryland", _xlfn.XLOOKUP(R1751, '2015 O3 Growth Surrogates'!A:A, '2015 O3 Growth Surrogates'!I:I),
    "Virginia", _xlfn.XLOOKUP(R1751, '2015 O3 Growth Surrogates'!A:A, '2015 O3 Growth Surrogates'!J:J)
)</f>
        <v>No Growth</v>
      </c>
      <c r="M1751" s="133" cm="1">
        <f t="array" ref="M1751">_xlfn.SWITCH(L1751,
"Employment", INDEX('Coop GFs_CFs'!C:D, MATCH(B1751,'Coop GFs_CFs'!B:B,0),1),
"Population", INDEX('Coop GFs_CFs'!E:F, MATCH(B1751,'Coop GFs_CFs'!B:B,0),1),
"Household", INDEX('Coop GFs_CFs'!G:H, MATCH(B1751,'Coop GFs_CFs'!B:B,0),1),
"VMT", INDEX('Coop GFs_CFs'!I:J, MATCH(B1751,'Coop GFs_CFs'!B:B,0),1),
"Lane Mile", INDEX('Coop GFs_CFs'!K:L, MATCH(B1751,'Coop GFs_CFs'!B:B,0),1),
"Gas Sales", INDEX('Coop GFs_CFs'!M:N, MATCH(B1751,'Coop GFs_CFs'!B:B,0),1),
"No Growth", INDEX('Coop GFs_CFs'!O:P, MATCH(B1751,'Coop GFs_CFs'!B:B,0),1)
)</f>
        <v>1</v>
      </c>
      <c r="N1751" s="133" cm="1">
        <f t="array" ref="N1751">_xlfn.SWITCH(L1751,
"Employment", INDEX('Coop GFs_CFs'!C:D, MATCH(B1751,'Coop GFs_CFs'!B:B,0),2),
"Population", INDEX('Coop GFs_CFs'!E:F, MATCH(B1751,'Coop GFs_CFs'!B:B,0),2),
"Household", INDEX('Coop GFs_CFs'!G:H, MATCH(B1751,'Coop GFs_CFs'!B:B,0),2),
"VMT", INDEX('Coop GFs_CFs'!I:J, MATCH(B1751,'Coop GFs_CFs'!B:B,0),2),
"Lane Mile", INDEX('Coop GFs_CFs'!K:L, MATCH(B1751,'Coop GFs_CFs'!B:B,0),2),
"Gas Sales", INDEX('Coop GFs_CFs'!M:N, MATCH(B1751,'Coop GFs_CFs'!B:B,0),2),
"No Growth", INDEX('Coop GFs_CFs'!O:P, MATCH(B1751,'Coop GFs_CFs'!B:B,0),2)
)</f>
        <v>1</v>
      </c>
      <c r="O1751" s="133"/>
      <c r="P1751" s="86">
        <f t="shared" si="103"/>
        <v>3.1282219875785602E-3</v>
      </c>
      <c r="Q1751" s="86">
        <f t="shared" si="104"/>
        <v>3.1282219875785602E-3</v>
      </c>
      <c r="R1751" s="156" t="s">
        <v>677</v>
      </c>
      <c r="S1751" s="85" t="s">
        <v>659</v>
      </c>
      <c r="T1751" s="85" t="s">
        <v>342</v>
      </c>
      <c r="U1751" s="85" t="s">
        <v>660</v>
      </c>
      <c r="V1751" s="85" t="s">
        <v>678</v>
      </c>
      <c r="W1751" s="85" t="s">
        <v>348</v>
      </c>
      <c r="X1751" s="85" t="s">
        <v>330</v>
      </c>
      <c r="Z1751" s="42" t="s">
        <v>3101</v>
      </c>
      <c r="AA1751"/>
    </row>
    <row r="1752" spans="1:27" s="39" customFormat="1" x14ac:dyDescent="0.35">
      <c r="A1752" s="85" t="s">
        <v>811</v>
      </c>
      <c r="B1752" s="87">
        <v>51153</v>
      </c>
      <c r="C1752" s="87" t="s">
        <v>12</v>
      </c>
      <c r="D1752" s="86">
        <v>0.23025182899999999</v>
      </c>
      <c r="E1752" s="86">
        <f>SUMIFS('Ratios_MARAMA-VA'!T:T, 'Ratios_MARAMA-VA'!AA:AA, Z1752)</f>
        <v>0.230251970499769</v>
      </c>
      <c r="F1752" s="86">
        <f>SUMIFS('Ratios_MARAMA-VA'!J:J, 'Ratios_MARAMA-VA'!AA:AA, Z1752)</f>
        <v>7.53388579084213E-4</v>
      </c>
      <c r="G1752" s="122">
        <f t="shared" si="102"/>
        <v>3.2720179438593287E-3</v>
      </c>
      <c r="H1752" s="122">
        <v>0.23025197050000001</v>
      </c>
      <c r="I1752" s="86">
        <v>7.5338857908496891E-4</v>
      </c>
      <c r="J1752" s="122">
        <v>0.23025197050000001</v>
      </c>
      <c r="K1752" s="86">
        <v>7.5338857908496891E-4</v>
      </c>
      <c r="L1752" s="122" t="str" cm="1">
        <f t="array" ref="L1752">_xlfn.SWITCH(A1752,
    "District of Columbia", _xlfn.XLOOKUP(R1752, '2015 O3 Growth Surrogates'!A:A, '2015 O3 Growth Surrogates'!H:H),
    "Maryland", _xlfn.XLOOKUP(R1752, '2015 O3 Growth Surrogates'!A:A, '2015 O3 Growth Surrogates'!I:I),
    "Virginia", _xlfn.XLOOKUP(R1752, '2015 O3 Growth Surrogates'!A:A, '2015 O3 Growth Surrogates'!J:J)
)</f>
        <v>No Growth</v>
      </c>
      <c r="M1752" s="133" cm="1">
        <f t="array" ref="M1752">_xlfn.SWITCH(L1752,
"Employment", INDEX('Coop GFs_CFs'!C:D, MATCH(B1752,'Coop GFs_CFs'!B:B,0),1),
"Population", INDEX('Coop GFs_CFs'!E:F, MATCH(B1752,'Coop GFs_CFs'!B:B,0),1),
"Household", INDEX('Coop GFs_CFs'!G:H, MATCH(B1752,'Coop GFs_CFs'!B:B,0),1),
"VMT", INDEX('Coop GFs_CFs'!I:J, MATCH(B1752,'Coop GFs_CFs'!B:B,0),1),
"Lane Mile", INDEX('Coop GFs_CFs'!K:L, MATCH(B1752,'Coop GFs_CFs'!B:B,0),1),
"Gas Sales", INDEX('Coop GFs_CFs'!M:N, MATCH(B1752,'Coop GFs_CFs'!B:B,0),1),
"No Growth", INDEX('Coop GFs_CFs'!O:P, MATCH(B1752,'Coop GFs_CFs'!B:B,0),1)
)</f>
        <v>1</v>
      </c>
      <c r="N1752" s="133" cm="1">
        <f t="array" ref="N1752">_xlfn.SWITCH(L1752,
"Employment", INDEX('Coop GFs_CFs'!C:D, MATCH(B1752,'Coop GFs_CFs'!B:B,0),2),
"Population", INDEX('Coop GFs_CFs'!E:F, MATCH(B1752,'Coop GFs_CFs'!B:B,0),2),
"Household", INDEX('Coop GFs_CFs'!G:H, MATCH(B1752,'Coop GFs_CFs'!B:B,0),2),
"VMT", INDEX('Coop GFs_CFs'!I:J, MATCH(B1752,'Coop GFs_CFs'!B:B,0),2),
"Lane Mile", INDEX('Coop GFs_CFs'!K:L, MATCH(B1752,'Coop GFs_CFs'!B:B,0),2),
"Gas Sales", INDEX('Coop GFs_CFs'!M:N, MATCH(B1752,'Coop GFs_CFs'!B:B,0),2),
"No Growth", INDEX('Coop GFs_CFs'!O:P, MATCH(B1752,'Coop GFs_CFs'!B:B,0),2)
)</f>
        <v>1</v>
      </c>
      <c r="O1752" s="133"/>
      <c r="P1752" s="86">
        <f t="shared" si="103"/>
        <v>7.53388579084213E-4</v>
      </c>
      <c r="Q1752" s="86">
        <f t="shared" si="104"/>
        <v>7.53388579084213E-4</v>
      </c>
      <c r="R1752" s="156" t="s">
        <v>677</v>
      </c>
      <c r="S1752" s="85" t="s">
        <v>659</v>
      </c>
      <c r="T1752" s="85" t="s">
        <v>342</v>
      </c>
      <c r="U1752" s="85" t="s">
        <v>660</v>
      </c>
      <c r="V1752" s="85" t="s">
        <v>678</v>
      </c>
      <c r="W1752" s="85" t="s">
        <v>348</v>
      </c>
      <c r="X1752" s="85" t="s">
        <v>330</v>
      </c>
      <c r="Z1752" s="42" t="s">
        <v>3102</v>
      </c>
      <c r="AA1752"/>
    </row>
    <row r="1753" spans="1:27" s="39" customFormat="1" x14ac:dyDescent="0.35">
      <c r="A1753" s="85" t="s">
        <v>497</v>
      </c>
      <c r="B1753" s="87">
        <v>24009</v>
      </c>
      <c r="C1753" s="87" t="s">
        <v>12</v>
      </c>
      <c r="D1753" s="86">
        <v>0.15497704000000001</v>
      </c>
      <c r="E1753" s="86">
        <f>SUMIFS('Ratios_MARAMA-VA'!T:T, 'Ratios_MARAMA-VA'!AA:AA, Z1753)</f>
        <v>0.15497695799984401</v>
      </c>
      <c r="F1753" s="86">
        <f>SUMIFS('Ratios_MARAMA-VA'!J:J, 'Ratios_MARAMA-VA'!AA:AA, Z1753)</f>
        <v>5.8740788758111101E-4</v>
      </c>
      <c r="G1753" s="122">
        <f t="shared" si="102"/>
        <v>3.7902917644163738E-3</v>
      </c>
      <c r="H1753" s="122">
        <v>0.154976958</v>
      </c>
      <c r="I1753" s="86">
        <v>5.8740788758170222E-4</v>
      </c>
      <c r="J1753" s="122">
        <v>0.154976958</v>
      </c>
      <c r="K1753" s="86">
        <v>5.8740788758170222E-4</v>
      </c>
      <c r="L1753" s="122" t="str" cm="1">
        <f t="array" ref="L1753">_xlfn.SWITCH(A1753,
    "District of Columbia", _xlfn.XLOOKUP(R1753, '2015 O3 Growth Surrogates'!A:A, '2015 O3 Growth Surrogates'!H:H),
    "Maryland", _xlfn.XLOOKUP(R1753, '2015 O3 Growth Surrogates'!A:A, '2015 O3 Growth Surrogates'!I:I),
    "Virginia", _xlfn.XLOOKUP(R1753, '2015 O3 Growth Surrogates'!A:A, '2015 O3 Growth Surrogates'!J:J)
)</f>
        <v>No Growth</v>
      </c>
      <c r="M1753" s="133" cm="1">
        <f t="array" ref="M1753">_xlfn.SWITCH(L1753,
"Employment", INDEX('Coop GFs_CFs'!C:D, MATCH(B1753,'Coop GFs_CFs'!B:B,0),1),
"Population", INDEX('Coop GFs_CFs'!E:F, MATCH(B1753,'Coop GFs_CFs'!B:B,0),1),
"Household", INDEX('Coop GFs_CFs'!G:H, MATCH(B1753,'Coop GFs_CFs'!B:B,0),1),
"VMT", INDEX('Coop GFs_CFs'!I:J, MATCH(B1753,'Coop GFs_CFs'!B:B,0),1),
"Lane Mile", INDEX('Coop GFs_CFs'!K:L, MATCH(B1753,'Coop GFs_CFs'!B:B,0),1),
"Gas Sales", INDEX('Coop GFs_CFs'!M:N, MATCH(B1753,'Coop GFs_CFs'!B:B,0),1),
"No Growth", INDEX('Coop GFs_CFs'!O:P, MATCH(B1753,'Coop GFs_CFs'!B:B,0),1)
)</f>
        <v>1</v>
      </c>
      <c r="N1753" s="133" cm="1">
        <f t="array" ref="N1753">_xlfn.SWITCH(L1753,
"Employment", INDEX('Coop GFs_CFs'!C:D, MATCH(B1753,'Coop GFs_CFs'!B:B,0),2),
"Population", INDEX('Coop GFs_CFs'!E:F, MATCH(B1753,'Coop GFs_CFs'!B:B,0),2),
"Household", INDEX('Coop GFs_CFs'!G:H, MATCH(B1753,'Coop GFs_CFs'!B:B,0),2),
"VMT", INDEX('Coop GFs_CFs'!I:J, MATCH(B1753,'Coop GFs_CFs'!B:B,0),2),
"Lane Mile", INDEX('Coop GFs_CFs'!K:L, MATCH(B1753,'Coop GFs_CFs'!B:B,0),2),
"Gas Sales", INDEX('Coop GFs_CFs'!M:N, MATCH(B1753,'Coop GFs_CFs'!B:B,0),2),
"No Growth", INDEX('Coop GFs_CFs'!O:P, MATCH(B1753,'Coop GFs_CFs'!B:B,0),2)
)</f>
        <v>1</v>
      </c>
      <c r="O1753" s="133"/>
      <c r="P1753" s="86">
        <f t="shared" si="103"/>
        <v>5.8740788758111101E-4</v>
      </c>
      <c r="Q1753" s="86">
        <f t="shared" si="104"/>
        <v>5.8740788758111101E-4</v>
      </c>
      <c r="R1753" s="156" t="s">
        <v>665</v>
      </c>
      <c r="S1753" s="85" t="s">
        <v>659</v>
      </c>
      <c r="T1753" s="85" t="s">
        <v>342</v>
      </c>
      <c r="U1753" s="85" t="s">
        <v>660</v>
      </c>
      <c r="V1753" s="85" t="s">
        <v>666</v>
      </c>
      <c r="W1753" s="85" t="s">
        <v>662</v>
      </c>
      <c r="X1753" s="85" t="s">
        <v>330</v>
      </c>
      <c r="Z1753" s="42" t="s">
        <v>3103</v>
      </c>
      <c r="AA1753"/>
    </row>
    <row r="1754" spans="1:27" s="39" customFormat="1" x14ac:dyDescent="0.35">
      <c r="A1754" s="85" t="s">
        <v>497</v>
      </c>
      <c r="B1754" s="87">
        <v>24017</v>
      </c>
      <c r="C1754" s="87" t="s">
        <v>12</v>
      </c>
      <c r="D1754" s="86">
        <v>0.21231855999999999</v>
      </c>
      <c r="E1754" s="86">
        <f>SUMIFS('Ratios_MARAMA-VA'!T:T, 'Ratios_MARAMA-VA'!AA:AA, Z1754)</f>
        <v>0.21231859909978701</v>
      </c>
      <c r="F1754" s="86">
        <f>SUMIFS('Ratios_MARAMA-VA'!J:J, 'Ratios_MARAMA-VA'!AA:AA, Z1754)</f>
        <v>8.0254480065279198E-4</v>
      </c>
      <c r="G1754" s="122">
        <f t="shared" si="102"/>
        <v>3.7799081383143745E-3</v>
      </c>
      <c r="H1754" s="122">
        <v>0.21231859910000001</v>
      </c>
      <c r="I1754" s="86">
        <v>8.02544800653597E-4</v>
      </c>
      <c r="J1754" s="122">
        <v>0.21231859910000001</v>
      </c>
      <c r="K1754" s="86">
        <v>8.02544800653597E-4</v>
      </c>
      <c r="L1754" s="122" t="str" cm="1">
        <f t="array" ref="L1754">_xlfn.SWITCH(A1754,
    "District of Columbia", _xlfn.XLOOKUP(R1754, '2015 O3 Growth Surrogates'!A:A, '2015 O3 Growth Surrogates'!H:H),
    "Maryland", _xlfn.XLOOKUP(R1754, '2015 O3 Growth Surrogates'!A:A, '2015 O3 Growth Surrogates'!I:I),
    "Virginia", _xlfn.XLOOKUP(R1754, '2015 O3 Growth Surrogates'!A:A, '2015 O3 Growth Surrogates'!J:J)
)</f>
        <v>No Growth</v>
      </c>
      <c r="M1754" s="133" cm="1">
        <f t="array" ref="M1754">_xlfn.SWITCH(L1754,
"Employment", INDEX('Coop GFs_CFs'!C:D, MATCH(B1754,'Coop GFs_CFs'!B:B,0),1),
"Population", INDEX('Coop GFs_CFs'!E:F, MATCH(B1754,'Coop GFs_CFs'!B:B,0),1),
"Household", INDEX('Coop GFs_CFs'!G:H, MATCH(B1754,'Coop GFs_CFs'!B:B,0),1),
"VMT", INDEX('Coop GFs_CFs'!I:J, MATCH(B1754,'Coop GFs_CFs'!B:B,0),1),
"Lane Mile", INDEX('Coop GFs_CFs'!K:L, MATCH(B1754,'Coop GFs_CFs'!B:B,0),1),
"Gas Sales", INDEX('Coop GFs_CFs'!M:N, MATCH(B1754,'Coop GFs_CFs'!B:B,0),1),
"No Growth", INDEX('Coop GFs_CFs'!O:P, MATCH(B1754,'Coop GFs_CFs'!B:B,0),1)
)</f>
        <v>1</v>
      </c>
      <c r="N1754" s="133" cm="1">
        <f t="array" ref="N1754">_xlfn.SWITCH(L1754,
"Employment", INDEX('Coop GFs_CFs'!C:D, MATCH(B1754,'Coop GFs_CFs'!B:B,0),2),
"Population", INDEX('Coop GFs_CFs'!E:F, MATCH(B1754,'Coop GFs_CFs'!B:B,0),2),
"Household", INDEX('Coop GFs_CFs'!G:H, MATCH(B1754,'Coop GFs_CFs'!B:B,0),2),
"VMT", INDEX('Coop GFs_CFs'!I:J, MATCH(B1754,'Coop GFs_CFs'!B:B,0),2),
"Lane Mile", INDEX('Coop GFs_CFs'!K:L, MATCH(B1754,'Coop GFs_CFs'!B:B,0),2),
"Gas Sales", INDEX('Coop GFs_CFs'!M:N, MATCH(B1754,'Coop GFs_CFs'!B:B,0),2),
"No Growth", INDEX('Coop GFs_CFs'!O:P, MATCH(B1754,'Coop GFs_CFs'!B:B,0),2)
)</f>
        <v>1</v>
      </c>
      <c r="O1754" s="133"/>
      <c r="P1754" s="86">
        <f t="shared" si="103"/>
        <v>8.0254480065279198E-4</v>
      </c>
      <c r="Q1754" s="86">
        <f t="shared" si="104"/>
        <v>8.0254480065279198E-4</v>
      </c>
      <c r="R1754" s="156" t="s">
        <v>665</v>
      </c>
      <c r="S1754" s="85" t="s">
        <v>659</v>
      </c>
      <c r="T1754" s="85" t="s">
        <v>342</v>
      </c>
      <c r="U1754" s="85" t="s">
        <v>660</v>
      </c>
      <c r="V1754" s="85" t="s">
        <v>666</v>
      </c>
      <c r="W1754" s="85" t="s">
        <v>662</v>
      </c>
      <c r="X1754" s="85" t="s">
        <v>330</v>
      </c>
      <c r="Z1754" s="42" t="s">
        <v>3104</v>
      </c>
      <c r="AA1754"/>
    </row>
    <row r="1755" spans="1:27" s="39" customFormat="1" x14ac:dyDescent="0.35">
      <c r="A1755" s="85" t="s">
        <v>497</v>
      </c>
      <c r="B1755" s="87">
        <v>24021</v>
      </c>
      <c r="C1755" s="87" t="s">
        <v>12</v>
      </c>
      <c r="D1755" s="86">
        <v>0.98149184160000003</v>
      </c>
      <c r="E1755" s="86">
        <f>SUMIFS('Ratios_MARAMA-VA'!T:T, 'Ratios_MARAMA-VA'!AA:AA, Z1755)</f>
        <v>0.98149188449901703</v>
      </c>
      <c r="F1755" s="86">
        <f>SUMIFS('Ratios_MARAMA-VA'!J:J, 'Ratios_MARAMA-VA'!AA:AA, Z1755)</f>
        <v>4.02075538627048E-3</v>
      </c>
      <c r="G1755" s="122">
        <f t="shared" si="102"/>
        <v>4.0965752746114602E-3</v>
      </c>
      <c r="H1755" s="122">
        <v>0.98149188450000002</v>
      </c>
      <c r="I1755" s="86">
        <v>4.0207553862745072E-3</v>
      </c>
      <c r="J1755" s="122">
        <v>0.98149188450000002</v>
      </c>
      <c r="K1755" s="86">
        <v>4.0207553862745072E-3</v>
      </c>
      <c r="L1755" s="122" t="str" cm="1">
        <f t="array" ref="L1755">_xlfn.SWITCH(A1755,
    "District of Columbia", _xlfn.XLOOKUP(R1755, '2015 O3 Growth Surrogates'!A:A, '2015 O3 Growth Surrogates'!H:H),
    "Maryland", _xlfn.XLOOKUP(R1755, '2015 O3 Growth Surrogates'!A:A, '2015 O3 Growth Surrogates'!I:I),
    "Virginia", _xlfn.XLOOKUP(R1755, '2015 O3 Growth Surrogates'!A:A, '2015 O3 Growth Surrogates'!J:J)
)</f>
        <v>No Growth</v>
      </c>
      <c r="M1755" s="133" cm="1">
        <f t="array" ref="M1755">_xlfn.SWITCH(L1755,
"Employment", INDEX('Coop GFs_CFs'!C:D, MATCH(B1755,'Coop GFs_CFs'!B:B,0),1),
"Population", INDEX('Coop GFs_CFs'!E:F, MATCH(B1755,'Coop GFs_CFs'!B:B,0),1),
"Household", INDEX('Coop GFs_CFs'!G:H, MATCH(B1755,'Coop GFs_CFs'!B:B,0),1),
"VMT", INDEX('Coop GFs_CFs'!I:J, MATCH(B1755,'Coop GFs_CFs'!B:B,0),1),
"Lane Mile", INDEX('Coop GFs_CFs'!K:L, MATCH(B1755,'Coop GFs_CFs'!B:B,0),1),
"Gas Sales", INDEX('Coop GFs_CFs'!M:N, MATCH(B1755,'Coop GFs_CFs'!B:B,0),1),
"No Growth", INDEX('Coop GFs_CFs'!O:P, MATCH(B1755,'Coop GFs_CFs'!B:B,0),1)
)</f>
        <v>1</v>
      </c>
      <c r="N1755" s="133" cm="1">
        <f t="array" ref="N1755">_xlfn.SWITCH(L1755,
"Employment", INDEX('Coop GFs_CFs'!C:D, MATCH(B1755,'Coop GFs_CFs'!B:B,0),2),
"Population", INDEX('Coop GFs_CFs'!E:F, MATCH(B1755,'Coop GFs_CFs'!B:B,0),2),
"Household", INDEX('Coop GFs_CFs'!G:H, MATCH(B1755,'Coop GFs_CFs'!B:B,0),2),
"VMT", INDEX('Coop GFs_CFs'!I:J, MATCH(B1755,'Coop GFs_CFs'!B:B,0),2),
"Lane Mile", INDEX('Coop GFs_CFs'!K:L, MATCH(B1755,'Coop GFs_CFs'!B:B,0),2),
"Gas Sales", INDEX('Coop GFs_CFs'!M:N, MATCH(B1755,'Coop GFs_CFs'!B:B,0),2),
"No Growth", INDEX('Coop GFs_CFs'!O:P, MATCH(B1755,'Coop GFs_CFs'!B:B,0),2)
)</f>
        <v>1</v>
      </c>
      <c r="O1755" s="133"/>
      <c r="P1755" s="86">
        <f t="shared" si="103"/>
        <v>4.02075538627048E-3</v>
      </c>
      <c r="Q1755" s="86">
        <f t="shared" si="104"/>
        <v>4.02075538627048E-3</v>
      </c>
      <c r="R1755" s="156" t="s">
        <v>665</v>
      </c>
      <c r="S1755" s="85" t="s">
        <v>659</v>
      </c>
      <c r="T1755" s="85" t="s">
        <v>342</v>
      </c>
      <c r="U1755" s="85" t="s">
        <v>660</v>
      </c>
      <c r="V1755" s="85" t="s">
        <v>666</v>
      </c>
      <c r="W1755" s="85" t="s">
        <v>662</v>
      </c>
      <c r="X1755" s="85" t="s">
        <v>330</v>
      </c>
      <c r="Z1755" s="42" t="s">
        <v>3105</v>
      </c>
      <c r="AA1755"/>
    </row>
    <row r="1756" spans="1:27" s="39" customFormat="1" x14ac:dyDescent="0.35">
      <c r="A1756" s="85" t="s">
        <v>497</v>
      </c>
      <c r="B1756" s="87">
        <v>24031</v>
      </c>
      <c r="C1756" s="87" t="s">
        <v>12</v>
      </c>
      <c r="D1756" s="86">
        <v>1.5079271999999999</v>
      </c>
      <c r="E1756" s="86">
        <f>SUMIFS('Ratios_MARAMA-VA'!T:T, 'Ratios_MARAMA-VA'!AA:AA, Z1756)</f>
        <v>1.5079280148984799</v>
      </c>
      <c r="F1756" s="86">
        <f>SUMIFS('Ratios_MARAMA-VA'!J:J, 'Ratios_MARAMA-VA'!AA:AA, Z1756)</f>
        <v>5.7315398712360901E-3</v>
      </c>
      <c r="G1756" s="122">
        <f t="shared" si="102"/>
        <v>3.8009373223442376E-3</v>
      </c>
      <c r="H1756" s="122">
        <v>1.5079280149000001</v>
      </c>
      <c r="I1756" s="86">
        <v>5.7315398712418676E-3</v>
      </c>
      <c r="J1756" s="122">
        <v>1.5079280149000001</v>
      </c>
      <c r="K1756" s="86">
        <v>5.7315398712418676E-3</v>
      </c>
      <c r="L1756" s="122" t="str" cm="1">
        <f t="array" ref="L1756">_xlfn.SWITCH(A1756,
    "District of Columbia", _xlfn.XLOOKUP(R1756, '2015 O3 Growth Surrogates'!A:A, '2015 O3 Growth Surrogates'!H:H),
    "Maryland", _xlfn.XLOOKUP(R1756, '2015 O3 Growth Surrogates'!A:A, '2015 O3 Growth Surrogates'!I:I),
    "Virginia", _xlfn.XLOOKUP(R1756, '2015 O3 Growth Surrogates'!A:A, '2015 O3 Growth Surrogates'!J:J)
)</f>
        <v>No Growth</v>
      </c>
      <c r="M1756" s="133" cm="1">
        <f t="array" ref="M1756">_xlfn.SWITCH(L1756,
"Employment", INDEX('Coop GFs_CFs'!C:D, MATCH(B1756,'Coop GFs_CFs'!B:B,0),1),
"Population", INDEX('Coop GFs_CFs'!E:F, MATCH(B1756,'Coop GFs_CFs'!B:B,0),1),
"Household", INDEX('Coop GFs_CFs'!G:H, MATCH(B1756,'Coop GFs_CFs'!B:B,0),1),
"VMT", INDEX('Coop GFs_CFs'!I:J, MATCH(B1756,'Coop GFs_CFs'!B:B,0),1),
"Lane Mile", INDEX('Coop GFs_CFs'!K:L, MATCH(B1756,'Coop GFs_CFs'!B:B,0),1),
"Gas Sales", INDEX('Coop GFs_CFs'!M:N, MATCH(B1756,'Coop GFs_CFs'!B:B,0),1),
"No Growth", INDEX('Coop GFs_CFs'!O:P, MATCH(B1756,'Coop GFs_CFs'!B:B,0),1)
)</f>
        <v>1</v>
      </c>
      <c r="N1756" s="133" cm="1">
        <f t="array" ref="N1756">_xlfn.SWITCH(L1756,
"Employment", INDEX('Coop GFs_CFs'!C:D, MATCH(B1756,'Coop GFs_CFs'!B:B,0),2),
"Population", INDEX('Coop GFs_CFs'!E:F, MATCH(B1756,'Coop GFs_CFs'!B:B,0),2),
"Household", INDEX('Coop GFs_CFs'!G:H, MATCH(B1756,'Coop GFs_CFs'!B:B,0),2),
"VMT", INDEX('Coop GFs_CFs'!I:J, MATCH(B1756,'Coop GFs_CFs'!B:B,0),2),
"Lane Mile", INDEX('Coop GFs_CFs'!K:L, MATCH(B1756,'Coop GFs_CFs'!B:B,0),2),
"Gas Sales", INDEX('Coop GFs_CFs'!M:N, MATCH(B1756,'Coop GFs_CFs'!B:B,0),2),
"No Growth", INDEX('Coop GFs_CFs'!O:P, MATCH(B1756,'Coop GFs_CFs'!B:B,0),2)
)</f>
        <v>1</v>
      </c>
      <c r="O1756" s="133"/>
      <c r="P1756" s="86">
        <f t="shared" si="103"/>
        <v>5.7315398712360901E-3</v>
      </c>
      <c r="Q1756" s="86">
        <f t="shared" si="104"/>
        <v>5.7315398712360901E-3</v>
      </c>
      <c r="R1756" s="156" t="s">
        <v>665</v>
      </c>
      <c r="S1756" s="85" t="s">
        <v>659</v>
      </c>
      <c r="T1756" s="85" t="s">
        <v>342</v>
      </c>
      <c r="U1756" s="85" t="s">
        <v>660</v>
      </c>
      <c r="V1756" s="85" t="s">
        <v>666</v>
      </c>
      <c r="W1756" s="85" t="s">
        <v>662</v>
      </c>
      <c r="X1756" s="85" t="s">
        <v>330</v>
      </c>
      <c r="Z1756" s="42" t="s">
        <v>3106</v>
      </c>
      <c r="AA1756"/>
    </row>
    <row r="1757" spans="1:27" s="39" customFormat="1" x14ac:dyDescent="0.35">
      <c r="A1757" s="85" t="s">
        <v>497</v>
      </c>
      <c r="B1757" s="87">
        <v>24033</v>
      </c>
      <c r="C1757" s="87" t="s">
        <v>12</v>
      </c>
      <c r="D1757" s="86">
        <v>0.16892504</v>
      </c>
      <c r="E1757" s="86">
        <f>SUMIFS('Ratios_MARAMA-VA'!T:T, 'Ratios_MARAMA-VA'!AA:AA, Z1757)</f>
        <v>0.16892509179983101</v>
      </c>
      <c r="F1757" s="86">
        <f>SUMIFS('Ratios_MARAMA-VA'!J:J, 'Ratios_MARAMA-VA'!AA:AA, Z1757)</f>
        <v>6.3887152679674702E-4</v>
      </c>
      <c r="G1757" s="122">
        <f t="shared" si="102"/>
        <v>3.7819812319757826E-3</v>
      </c>
      <c r="H1757" s="122">
        <v>0.16892509180000001</v>
      </c>
      <c r="I1757" s="86">
        <v>6.3887152679738615E-4</v>
      </c>
      <c r="J1757" s="122">
        <v>0.16892509180000001</v>
      </c>
      <c r="K1757" s="86">
        <v>6.3887152679738615E-4</v>
      </c>
      <c r="L1757" s="122" t="str" cm="1">
        <f t="array" ref="L1757">_xlfn.SWITCH(A1757,
    "District of Columbia", _xlfn.XLOOKUP(R1757, '2015 O3 Growth Surrogates'!A:A, '2015 O3 Growth Surrogates'!H:H),
    "Maryland", _xlfn.XLOOKUP(R1757, '2015 O3 Growth Surrogates'!A:A, '2015 O3 Growth Surrogates'!I:I),
    "Virginia", _xlfn.XLOOKUP(R1757, '2015 O3 Growth Surrogates'!A:A, '2015 O3 Growth Surrogates'!J:J)
)</f>
        <v>No Growth</v>
      </c>
      <c r="M1757" s="133" cm="1">
        <f t="array" ref="M1757">_xlfn.SWITCH(L1757,
"Employment", INDEX('Coop GFs_CFs'!C:D, MATCH(B1757,'Coop GFs_CFs'!B:B,0),1),
"Population", INDEX('Coop GFs_CFs'!E:F, MATCH(B1757,'Coop GFs_CFs'!B:B,0),1),
"Household", INDEX('Coop GFs_CFs'!G:H, MATCH(B1757,'Coop GFs_CFs'!B:B,0),1),
"VMT", INDEX('Coop GFs_CFs'!I:J, MATCH(B1757,'Coop GFs_CFs'!B:B,0),1),
"Lane Mile", INDEX('Coop GFs_CFs'!K:L, MATCH(B1757,'Coop GFs_CFs'!B:B,0),1),
"Gas Sales", INDEX('Coop GFs_CFs'!M:N, MATCH(B1757,'Coop GFs_CFs'!B:B,0),1),
"No Growth", INDEX('Coop GFs_CFs'!O:P, MATCH(B1757,'Coop GFs_CFs'!B:B,0),1)
)</f>
        <v>1</v>
      </c>
      <c r="N1757" s="133" cm="1">
        <f t="array" ref="N1757">_xlfn.SWITCH(L1757,
"Employment", INDEX('Coop GFs_CFs'!C:D, MATCH(B1757,'Coop GFs_CFs'!B:B,0),2),
"Population", INDEX('Coop GFs_CFs'!E:F, MATCH(B1757,'Coop GFs_CFs'!B:B,0),2),
"Household", INDEX('Coop GFs_CFs'!G:H, MATCH(B1757,'Coop GFs_CFs'!B:B,0),2),
"VMT", INDEX('Coop GFs_CFs'!I:J, MATCH(B1757,'Coop GFs_CFs'!B:B,0),2),
"Lane Mile", INDEX('Coop GFs_CFs'!K:L, MATCH(B1757,'Coop GFs_CFs'!B:B,0),2),
"Gas Sales", INDEX('Coop GFs_CFs'!M:N, MATCH(B1757,'Coop GFs_CFs'!B:B,0),2),
"No Growth", INDEX('Coop GFs_CFs'!O:P, MATCH(B1757,'Coop GFs_CFs'!B:B,0),2)
)</f>
        <v>1</v>
      </c>
      <c r="O1757" s="133"/>
      <c r="P1757" s="86">
        <f t="shared" si="103"/>
        <v>6.3887152679674702E-4</v>
      </c>
      <c r="Q1757" s="86">
        <f t="shared" si="104"/>
        <v>6.3887152679674702E-4</v>
      </c>
      <c r="R1757" s="156" t="s">
        <v>665</v>
      </c>
      <c r="S1757" s="85" t="s">
        <v>659</v>
      </c>
      <c r="T1757" s="85" t="s">
        <v>342</v>
      </c>
      <c r="U1757" s="85" t="s">
        <v>660</v>
      </c>
      <c r="V1757" s="85" t="s">
        <v>666</v>
      </c>
      <c r="W1757" s="85" t="s">
        <v>662</v>
      </c>
      <c r="X1757" s="85" t="s">
        <v>330</v>
      </c>
      <c r="Z1757" s="42" t="s">
        <v>3107</v>
      </c>
      <c r="AA1757"/>
    </row>
    <row r="1758" spans="1:27" s="39" customFormat="1" x14ac:dyDescent="0.35">
      <c r="A1758" s="85" t="s">
        <v>811</v>
      </c>
      <c r="B1758" s="87">
        <v>51013</v>
      </c>
      <c r="C1758" s="87" t="s">
        <v>12</v>
      </c>
      <c r="D1758" s="86">
        <v>0.1241274</v>
      </c>
      <c r="E1758" s="86">
        <f>SUMIFS('Ratios_MARAMA-VA'!T:T, 'Ratios_MARAMA-VA'!AA:AA, Z1758)</f>
        <v>0.124127404499875</v>
      </c>
      <c r="F1758" s="86">
        <f>SUMIFS('Ratios_MARAMA-VA'!J:J, 'Ratios_MARAMA-VA'!AA:AA, Z1758)</f>
        <v>4.04061219607439E-4</v>
      </c>
      <c r="G1758" s="122">
        <f t="shared" si="102"/>
        <v>3.2552136350184127E-3</v>
      </c>
      <c r="H1758" s="122">
        <v>0.1241274045</v>
      </c>
      <c r="I1758" s="86">
        <v>4.0406121960784584E-4</v>
      </c>
      <c r="J1758" s="122">
        <v>0.1241274045</v>
      </c>
      <c r="K1758" s="86">
        <v>4.0406121960784584E-4</v>
      </c>
      <c r="L1758" s="122" t="str" cm="1">
        <f t="array" ref="L1758">_xlfn.SWITCH(A1758,
    "District of Columbia", _xlfn.XLOOKUP(R1758, '2015 O3 Growth Surrogates'!A:A, '2015 O3 Growth Surrogates'!H:H),
    "Maryland", _xlfn.XLOOKUP(R1758, '2015 O3 Growth Surrogates'!A:A, '2015 O3 Growth Surrogates'!I:I),
    "Virginia", _xlfn.XLOOKUP(R1758, '2015 O3 Growth Surrogates'!A:A, '2015 O3 Growth Surrogates'!J:J)
)</f>
        <v>No Growth</v>
      </c>
      <c r="M1758" s="133" cm="1">
        <f t="array" ref="M1758">_xlfn.SWITCH(L1758,
"Employment", INDEX('Coop GFs_CFs'!C:D, MATCH(B1758,'Coop GFs_CFs'!B:B,0),1),
"Population", INDEX('Coop GFs_CFs'!E:F, MATCH(B1758,'Coop GFs_CFs'!B:B,0),1),
"Household", INDEX('Coop GFs_CFs'!G:H, MATCH(B1758,'Coop GFs_CFs'!B:B,0),1),
"VMT", INDEX('Coop GFs_CFs'!I:J, MATCH(B1758,'Coop GFs_CFs'!B:B,0),1),
"Lane Mile", INDEX('Coop GFs_CFs'!K:L, MATCH(B1758,'Coop GFs_CFs'!B:B,0),1),
"Gas Sales", INDEX('Coop GFs_CFs'!M:N, MATCH(B1758,'Coop GFs_CFs'!B:B,0),1),
"No Growth", INDEX('Coop GFs_CFs'!O:P, MATCH(B1758,'Coop GFs_CFs'!B:B,0),1)
)</f>
        <v>1</v>
      </c>
      <c r="N1758" s="133" cm="1">
        <f t="array" ref="N1758">_xlfn.SWITCH(L1758,
"Employment", INDEX('Coop GFs_CFs'!C:D, MATCH(B1758,'Coop GFs_CFs'!B:B,0),2),
"Population", INDEX('Coop GFs_CFs'!E:F, MATCH(B1758,'Coop GFs_CFs'!B:B,0),2),
"Household", INDEX('Coop GFs_CFs'!G:H, MATCH(B1758,'Coop GFs_CFs'!B:B,0),2),
"VMT", INDEX('Coop GFs_CFs'!I:J, MATCH(B1758,'Coop GFs_CFs'!B:B,0),2),
"Lane Mile", INDEX('Coop GFs_CFs'!K:L, MATCH(B1758,'Coop GFs_CFs'!B:B,0),2),
"Gas Sales", INDEX('Coop GFs_CFs'!M:N, MATCH(B1758,'Coop GFs_CFs'!B:B,0),2),
"No Growth", INDEX('Coop GFs_CFs'!O:P, MATCH(B1758,'Coop GFs_CFs'!B:B,0),2)
)</f>
        <v>1</v>
      </c>
      <c r="O1758" s="133"/>
      <c r="P1758" s="86">
        <f t="shared" si="103"/>
        <v>4.04061219607439E-4</v>
      </c>
      <c r="Q1758" s="86">
        <f t="shared" si="104"/>
        <v>4.04061219607439E-4</v>
      </c>
      <c r="R1758" s="156" t="s">
        <v>665</v>
      </c>
      <c r="S1758" s="85" t="s">
        <v>659</v>
      </c>
      <c r="T1758" s="85" t="s">
        <v>342</v>
      </c>
      <c r="U1758" s="85" t="s">
        <v>660</v>
      </c>
      <c r="V1758" s="85" t="s">
        <v>666</v>
      </c>
      <c r="W1758" s="85" t="s">
        <v>662</v>
      </c>
      <c r="X1758" s="85" t="s">
        <v>330</v>
      </c>
      <c r="Z1758" s="42" t="s">
        <v>3108</v>
      </c>
      <c r="AA1758"/>
    </row>
    <row r="1759" spans="1:27" s="39" customFormat="1" x14ac:dyDescent="0.35">
      <c r="A1759" s="85" t="s">
        <v>811</v>
      </c>
      <c r="B1759" s="87">
        <v>51059</v>
      </c>
      <c r="C1759" s="87" t="s">
        <v>12</v>
      </c>
      <c r="D1759" s="86">
        <v>0.26007639999999999</v>
      </c>
      <c r="E1759" s="86">
        <f>SUMIFS('Ratios_MARAMA-VA'!T:T, 'Ratios_MARAMA-VA'!AA:AA, Z1759)</f>
        <v>0.26007639369973901</v>
      </c>
      <c r="F1759" s="86">
        <f>SUMIFS('Ratios_MARAMA-VA'!J:J, 'Ratios_MARAMA-VA'!AA:AA, Z1759)</f>
        <v>8.5604890065273901E-4</v>
      </c>
      <c r="G1759" s="122">
        <f t="shared" si="102"/>
        <v>3.2915286484672527E-3</v>
      </c>
      <c r="H1759" s="122">
        <v>0.26007639370000002</v>
      </c>
      <c r="I1759" s="86">
        <v>8.5604890065359813E-4</v>
      </c>
      <c r="J1759" s="122">
        <v>0.26007639370000002</v>
      </c>
      <c r="K1759" s="86">
        <v>8.5604890065359813E-4</v>
      </c>
      <c r="L1759" s="122" t="str" cm="1">
        <f t="array" ref="L1759">_xlfn.SWITCH(A1759,
    "District of Columbia", _xlfn.XLOOKUP(R1759, '2015 O3 Growth Surrogates'!A:A, '2015 O3 Growth Surrogates'!H:H),
    "Maryland", _xlfn.XLOOKUP(R1759, '2015 O3 Growth Surrogates'!A:A, '2015 O3 Growth Surrogates'!I:I),
    "Virginia", _xlfn.XLOOKUP(R1759, '2015 O3 Growth Surrogates'!A:A, '2015 O3 Growth Surrogates'!J:J)
)</f>
        <v>No Growth</v>
      </c>
      <c r="M1759" s="133" cm="1">
        <f t="array" ref="M1759">_xlfn.SWITCH(L1759,
"Employment", INDEX('Coop GFs_CFs'!C:D, MATCH(B1759,'Coop GFs_CFs'!B:B,0),1),
"Population", INDEX('Coop GFs_CFs'!E:F, MATCH(B1759,'Coop GFs_CFs'!B:B,0),1),
"Household", INDEX('Coop GFs_CFs'!G:H, MATCH(B1759,'Coop GFs_CFs'!B:B,0),1),
"VMT", INDEX('Coop GFs_CFs'!I:J, MATCH(B1759,'Coop GFs_CFs'!B:B,0),1),
"Lane Mile", INDEX('Coop GFs_CFs'!K:L, MATCH(B1759,'Coop GFs_CFs'!B:B,0),1),
"Gas Sales", INDEX('Coop GFs_CFs'!M:N, MATCH(B1759,'Coop GFs_CFs'!B:B,0),1),
"No Growth", INDEX('Coop GFs_CFs'!O:P, MATCH(B1759,'Coop GFs_CFs'!B:B,0),1)
)</f>
        <v>1</v>
      </c>
      <c r="N1759" s="133" cm="1">
        <f t="array" ref="N1759">_xlfn.SWITCH(L1759,
"Employment", INDEX('Coop GFs_CFs'!C:D, MATCH(B1759,'Coop GFs_CFs'!B:B,0),2),
"Population", INDEX('Coop GFs_CFs'!E:F, MATCH(B1759,'Coop GFs_CFs'!B:B,0),2),
"Household", INDEX('Coop GFs_CFs'!G:H, MATCH(B1759,'Coop GFs_CFs'!B:B,0),2),
"VMT", INDEX('Coop GFs_CFs'!I:J, MATCH(B1759,'Coop GFs_CFs'!B:B,0),2),
"Lane Mile", INDEX('Coop GFs_CFs'!K:L, MATCH(B1759,'Coop GFs_CFs'!B:B,0),2),
"Gas Sales", INDEX('Coop GFs_CFs'!M:N, MATCH(B1759,'Coop GFs_CFs'!B:B,0),2),
"No Growth", INDEX('Coop GFs_CFs'!O:P, MATCH(B1759,'Coop GFs_CFs'!B:B,0),2)
)</f>
        <v>1</v>
      </c>
      <c r="O1759" s="133"/>
      <c r="P1759" s="86">
        <f t="shared" si="103"/>
        <v>8.5604890065273901E-4</v>
      </c>
      <c r="Q1759" s="86">
        <f t="shared" si="104"/>
        <v>8.5604890065273901E-4</v>
      </c>
      <c r="R1759" s="156" t="s">
        <v>665</v>
      </c>
      <c r="S1759" s="85" t="s">
        <v>659</v>
      </c>
      <c r="T1759" s="85" t="s">
        <v>342</v>
      </c>
      <c r="U1759" s="85" t="s">
        <v>660</v>
      </c>
      <c r="V1759" s="85" t="s">
        <v>666</v>
      </c>
      <c r="W1759" s="85" t="s">
        <v>662</v>
      </c>
      <c r="X1759" s="85" t="s">
        <v>330</v>
      </c>
      <c r="Z1759" s="42" t="s">
        <v>3109</v>
      </c>
      <c r="AA1759"/>
    </row>
    <row r="1760" spans="1:27" s="39" customFormat="1" x14ac:dyDescent="0.35">
      <c r="A1760" s="85" t="s">
        <v>811</v>
      </c>
      <c r="B1760" s="87">
        <v>51107</v>
      </c>
      <c r="C1760" s="87" t="s">
        <v>12</v>
      </c>
      <c r="D1760" s="86">
        <v>1.028484</v>
      </c>
      <c r="E1760" s="86">
        <f>SUMIFS('Ratios_MARAMA-VA'!T:T, 'Ratios_MARAMA-VA'!AA:AA, Z1760)</f>
        <v>1.0284840181989701</v>
      </c>
      <c r="F1760" s="86">
        <f>SUMIFS('Ratios_MARAMA-VA'!J:J, 'Ratios_MARAMA-VA'!AA:AA, Z1760)</f>
        <v>3.3569145568593801E-3</v>
      </c>
      <c r="G1760" s="122">
        <f t="shared" si="102"/>
        <v>3.2639443077957025E-3</v>
      </c>
      <c r="H1760" s="122">
        <v>1.0284840181999999</v>
      </c>
      <c r="I1760" s="86">
        <v>3.3569145568627416E-3</v>
      </c>
      <c r="J1760" s="122">
        <v>1.0284840181999999</v>
      </c>
      <c r="K1760" s="86">
        <v>3.3569145568627416E-3</v>
      </c>
      <c r="L1760" s="122" t="str" cm="1">
        <f t="array" ref="L1760">_xlfn.SWITCH(A1760,
    "District of Columbia", _xlfn.XLOOKUP(R1760, '2015 O3 Growth Surrogates'!A:A, '2015 O3 Growth Surrogates'!H:H),
    "Maryland", _xlfn.XLOOKUP(R1760, '2015 O3 Growth Surrogates'!A:A, '2015 O3 Growth Surrogates'!I:I),
    "Virginia", _xlfn.XLOOKUP(R1760, '2015 O3 Growth Surrogates'!A:A, '2015 O3 Growth Surrogates'!J:J)
)</f>
        <v>No Growth</v>
      </c>
      <c r="M1760" s="133" cm="1">
        <f t="array" ref="M1760">_xlfn.SWITCH(L1760,
"Employment", INDEX('Coop GFs_CFs'!C:D, MATCH(B1760,'Coop GFs_CFs'!B:B,0),1),
"Population", INDEX('Coop GFs_CFs'!E:F, MATCH(B1760,'Coop GFs_CFs'!B:B,0),1),
"Household", INDEX('Coop GFs_CFs'!G:H, MATCH(B1760,'Coop GFs_CFs'!B:B,0),1),
"VMT", INDEX('Coop GFs_CFs'!I:J, MATCH(B1760,'Coop GFs_CFs'!B:B,0),1),
"Lane Mile", INDEX('Coop GFs_CFs'!K:L, MATCH(B1760,'Coop GFs_CFs'!B:B,0),1),
"Gas Sales", INDEX('Coop GFs_CFs'!M:N, MATCH(B1760,'Coop GFs_CFs'!B:B,0),1),
"No Growth", INDEX('Coop GFs_CFs'!O:P, MATCH(B1760,'Coop GFs_CFs'!B:B,0),1)
)</f>
        <v>1</v>
      </c>
      <c r="N1760" s="133" cm="1">
        <f t="array" ref="N1760">_xlfn.SWITCH(L1760,
"Employment", INDEX('Coop GFs_CFs'!C:D, MATCH(B1760,'Coop GFs_CFs'!B:B,0),2),
"Population", INDEX('Coop GFs_CFs'!E:F, MATCH(B1760,'Coop GFs_CFs'!B:B,0),2),
"Household", INDEX('Coop GFs_CFs'!G:H, MATCH(B1760,'Coop GFs_CFs'!B:B,0),2),
"VMT", INDEX('Coop GFs_CFs'!I:J, MATCH(B1760,'Coop GFs_CFs'!B:B,0),2),
"Lane Mile", INDEX('Coop GFs_CFs'!K:L, MATCH(B1760,'Coop GFs_CFs'!B:B,0),2),
"Gas Sales", INDEX('Coop GFs_CFs'!M:N, MATCH(B1760,'Coop GFs_CFs'!B:B,0),2),
"No Growth", INDEX('Coop GFs_CFs'!O:P, MATCH(B1760,'Coop GFs_CFs'!B:B,0),2)
)</f>
        <v>1</v>
      </c>
      <c r="O1760" s="133"/>
      <c r="P1760" s="86">
        <f t="shared" si="103"/>
        <v>3.3569145568593801E-3</v>
      </c>
      <c r="Q1760" s="86">
        <f t="shared" si="104"/>
        <v>3.3569145568593801E-3</v>
      </c>
      <c r="R1760" s="156" t="s">
        <v>665</v>
      </c>
      <c r="S1760" s="85" t="s">
        <v>659</v>
      </c>
      <c r="T1760" s="85" t="s">
        <v>342</v>
      </c>
      <c r="U1760" s="85" t="s">
        <v>660</v>
      </c>
      <c r="V1760" s="85" t="s">
        <v>666</v>
      </c>
      <c r="W1760" s="85" t="s">
        <v>662</v>
      </c>
      <c r="X1760" s="85" t="s">
        <v>330</v>
      </c>
      <c r="Z1760" s="42" t="s">
        <v>3110</v>
      </c>
      <c r="AA1760"/>
    </row>
    <row r="1761" spans="1:27" s="39" customFormat="1" x14ac:dyDescent="0.35">
      <c r="A1761" s="85" t="s">
        <v>811</v>
      </c>
      <c r="B1761" s="87">
        <v>51153</v>
      </c>
      <c r="C1761" s="87" t="s">
        <v>12</v>
      </c>
      <c r="D1761" s="86">
        <v>0.14895288000000001</v>
      </c>
      <c r="E1761" s="86">
        <f>SUMIFS('Ratios_MARAMA-VA'!T:T, 'Ratios_MARAMA-VA'!AA:AA, Z1761)</f>
        <v>0.14895297159985099</v>
      </c>
      <c r="F1761" s="86">
        <f>SUMIFS('Ratios_MARAMA-VA'!J:J, 'Ratios_MARAMA-VA'!AA:AA, Z1761)</f>
        <v>4.87376796731537E-4</v>
      </c>
      <c r="G1761" s="122">
        <f t="shared" si="102"/>
        <v>3.2720179496709321E-3</v>
      </c>
      <c r="H1761" s="122">
        <v>0.14895297160000001</v>
      </c>
      <c r="I1761" s="86">
        <v>4.8737679673202462E-4</v>
      </c>
      <c r="J1761" s="122">
        <v>0.14895297160000001</v>
      </c>
      <c r="K1761" s="86">
        <v>4.8737679673202462E-4</v>
      </c>
      <c r="L1761" s="122" t="str" cm="1">
        <f t="array" ref="L1761">_xlfn.SWITCH(A1761,
    "District of Columbia", _xlfn.XLOOKUP(R1761, '2015 O3 Growth Surrogates'!A:A, '2015 O3 Growth Surrogates'!H:H),
    "Maryland", _xlfn.XLOOKUP(R1761, '2015 O3 Growth Surrogates'!A:A, '2015 O3 Growth Surrogates'!I:I),
    "Virginia", _xlfn.XLOOKUP(R1761, '2015 O3 Growth Surrogates'!A:A, '2015 O3 Growth Surrogates'!J:J)
)</f>
        <v>No Growth</v>
      </c>
      <c r="M1761" s="133" cm="1">
        <f t="array" ref="M1761">_xlfn.SWITCH(L1761,
"Employment", INDEX('Coop GFs_CFs'!C:D, MATCH(B1761,'Coop GFs_CFs'!B:B,0),1),
"Population", INDEX('Coop GFs_CFs'!E:F, MATCH(B1761,'Coop GFs_CFs'!B:B,0),1),
"Household", INDEX('Coop GFs_CFs'!G:H, MATCH(B1761,'Coop GFs_CFs'!B:B,0),1),
"VMT", INDEX('Coop GFs_CFs'!I:J, MATCH(B1761,'Coop GFs_CFs'!B:B,0),1),
"Lane Mile", INDEX('Coop GFs_CFs'!K:L, MATCH(B1761,'Coop GFs_CFs'!B:B,0),1),
"Gas Sales", INDEX('Coop GFs_CFs'!M:N, MATCH(B1761,'Coop GFs_CFs'!B:B,0),1),
"No Growth", INDEX('Coop GFs_CFs'!O:P, MATCH(B1761,'Coop GFs_CFs'!B:B,0),1)
)</f>
        <v>1</v>
      </c>
      <c r="N1761" s="133" cm="1">
        <f t="array" ref="N1761">_xlfn.SWITCH(L1761,
"Employment", INDEX('Coop GFs_CFs'!C:D, MATCH(B1761,'Coop GFs_CFs'!B:B,0),2),
"Population", INDEX('Coop GFs_CFs'!E:F, MATCH(B1761,'Coop GFs_CFs'!B:B,0),2),
"Household", INDEX('Coop GFs_CFs'!G:H, MATCH(B1761,'Coop GFs_CFs'!B:B,0),2),
"VMT", INDEX('Coop GFs_CFs'!I:J, MATCH(B1761,'Coop GFs_CFs'!B:B,0),2),
"Lane Mile", INDEX('Coop GFs_CFs'!K:L, MATCH(B1761,'Coop GFs_CFs'!B:B,0),2),
"Gas Sales", INDEX('Coop GFs_CFs'!M:N, MATCH(B1761,'Coop GFs_CFs'!B:B,0),2),
"No Growth", INDEX('Coop GFs_CFs'!O:P, MATCH(B1761,'Coop GFs_CFs'!B:B,0),2)
)</f>
        <v>1</v>
      </c>
      <c r="O1761" s="133"/>
      <c r="P1761" s="86">
        <f t="shared" si="103"/>
        <v>4.87376796731537E-4</v>
      </c>
      <c r="Q1761" s="86">
        <f t="shared" si="104"/>
        <v>4.87376796731537E-4</v>
      </c>
      <c r="R1761" s="156" t="s">
        <v>665</v>
      </c>
      <c r="S1761" s="85" t="s">
        <v>659</v>
      </c>
      <c r="T1761" s="85" t="s">
        <v>342</v>
      </c>
      <c r="U1761" s="85" t="s">
        <v>660</v>
      </c>
      <c r="V1761" s="85" t="s">
        <v>666</v>
      </c>
      <c r="W1761" s="85" t="s">
        <v>662</v>
      </c>
      <c r="X1761" s="85" t="s">
        <v>330</v>
      </c>
      <c r="Z1761" s="42" t="s">
        <v>3111</v>
      </c>
      <c r="AA1761"/>
    </row>
    <row r="1762" spans="1:27" s="39" customFormat="1" x14ac:dyDescent="0.35">
      <c r="A1762" s="85" t="s">
        <v>497</v>
      </c>
      <c r="B1762" s="87">
        <v>24017</v>
      </c>
      <c r="C1762" s="87" t="s">
        <v>10</v>
      </c>
      <c r="D1762" s="86">
        <v>9.1600000000000004E-4</v>
      </c>
      <c r="E1762" s="86">
        <f>SUMIFS('Burning_No Wildfires'!D:D, 'Burning_No Wildfires'!F:F, Z1762)</f>
        <v>9.1600000000000004E-4</v>
      </c>
      <c r="F1762" s="86">
        <f>SUMIFS('Burning_No Wildfires'!E:E, 'Burning_No Wildfires'!F:F, Z1762)</f>
        <v>0</v>
      </c>
      <c r="G1762" s="122">
        <f t="shared" si="102"/>
        <v>0</v>
      </c>
      <c r="H1762" s="122">
        <v>9.1600000000000004E-4</v>
      </c>
      <c r="I1762" s="86">
        <f t="shared" ref="I1762:I1824" si="105">G1762*H1762</f>
        <v>0</v>
      </c>
      <c r="J1762" s="122">
        <v>9.1600000000000004E-4</v>
      </c>
      <c r="K1762" s="86">
        <f t="shared" ref="K1762:K1824" si="106">G1762*J1762</f>
        <v>0</v>
      </c>
      <c r="L1762" s="122" t="str" cm="1">
        <f t="array" ref="L1762">_xlfn.SWITCH(A1762,
    "District of Columbia", _xlfn.XLOOKUP(R1762, '2015 O3 Growth Surrogates'!A:A, '2015 O3 Growth Surrogates'!H:H),
    "Maryland", _xlfn.XLOOKUP(R1762, '2015 O3 Growth Surrogates'!A:A, '2015 O3 Growth Surrogates'!I:I),
    "Virginia", _xlfn.XLOOKUP(R1762, '2015 O3 Growth Surrogates'!A:A, '2015 O3 Growth Surrogates'!J:J)
)</f>
        <v>No Growth</v>
      </c>
      <c r="M1762" s="133" cm="1">
        <f t="array" ref="M1762">_xlfn.SWITCH(L1762,
"Employment", INDEX('Coop GFs_CFs'!C:D, MATCH(B1762,'Coop GFs_CFs'!B:B,0),1),
"Population", INDEX('Coop GFs_CFs'!E:F, MATCH(B1762,'Coop GFs_CFs'!B:B,0),1),
"Household", INDEX('Coop GFs_CFs'!G:H, MATCH(B1762,'Coop GFs_CFs'!B:B,0),1),
"VMT", INDEX('Coop GFs_CFs'!I:J, MATCH(B1762,'Coop GFs_CFs'!B:B,0),1),
"Lane Mile", INDEX('Coop GFs_CFs'!K:L, MATCH(B1762,'Coop GFs_CFs'!B:B,0),1),
"Gas Sales", INDEX('Coop GFs_CFs'!M:N, MATCH(B1762,'Coop GFs_CFs'!B:B,0),1),
"No Growth", INDEX('Coop GFs_CFs'!O:P, MATCH(B1762,'Coop GFs_CFs'!B:B,0),1)
)</f>
        <v>1</v>
      </c>
      <c r="N1762" s="133" cm="1">
        <f t="array" ref="N1762">_xlfn.SWITCH(L1762,
"Employment", INDEX('Coop GFs_CFs'!C:D, MATCH(B1762,'Coop GFs_CFs'!B:B,0),2),
"Population", INDEX('Coop GFs_CFs'!E:F, MATCH(B1762,'Coop GFs_CFs'!B:B,0),2),
"Household", INDEX('Coop GFs_CFs'!G:H, MATCH(B1762,'Coop GFs_CFs'!B:B,0),2),
"VMT", INDEX('Coop GFs_CFs'!I:J, MATCH(B1762,'Coop GFs_CFs'!B:B,0),2),
"Lane Mile", INDEX('Coop GFs_CFs'!K:L, MATCH(B1762,'Coop GFs_CFs'!B:B,0),2),
"Gas Sales", INDEX('Coop GFs_CFs'!M:N, MATCH(B1762,'Coop GFs_CFs'!B:B,0),2),
"No Growth", INDEX('Coop GFs_CFs'!O:P, MATCH(B1762,'Coop GFs_CFs'!B:B,0),2)
)</f>
        <v>1</v>
      </c>
      <c r="O1762" s="133"/>
      <c r="P1762" s="86">
        <f t="shared" si="103"/>
        <v>0</v>
      </c>
      <c r="Q1762" s="86">
        <f t="shared" si="104"/>
        <v>0</v>
      </c>
      <c r="R1762" s="156" t="s">
        <v>798</v>
      </c>
      <c r="S1762" s="85" t="s">
        <v>316</v>
      </c>
      <c r="T1762" s="85" t="s">
        <v>342</v>
      </c>
      <c r="U1762" s="85" t="s">
        <v>343</v>
      </c>
      <c r="V1762" s="85" t="s">
        <v>799</v>
      </c>
      <c r="W1762" s="85" t="s">
        <v>800</v>
      </c>
      <c r="X1762" s="85" t="s">
        <v>330</v>
      </c>
      <c r="Z1762" s="42" t="s">
        <v>2222</v>
      </c>
      <c r="AA1762"/>
    </row>
    <row r="1763" spans="1:27" s="39" customFormat="1" x14ac:dyDescent="0.35">
      <c r="A1763" s="85" t="s">
        <v>497</v>
      </c>
      <c r="B1763" s="87">
        <v>24017</v>
      </c>
      <c r="C1763" s="87" t="s">
        <v>12</v>
      </c>
      <c r="D1763" s="86">
        <v>4.0900000000000002E-4</v>
      </c>
      <c r="E1763" s="86">
        <f>SUMIFS('Burning_No Wildfires'!D:D, 'Burning_No Wildfires'!F:F, Z1763)</f>
        <v>4.0900000000000002E-4</v>
      </c>
      <c r="F1763" s="86">
        <f>SUMIFS('Burning_No Wildfires'!E:E, 'Burning_No Wildfires'!F:F, Z1763)</f>
        <v>0</v>
      </c>
      <c r="G1763" s="122">
        <f t="shared" si="102"/>
        <v>0</v>
      </c>
      <c r="H1763" s="122">
        <v>4.0900000000000002E-4</v>
      </c>
      <c r="I1763" s="86">
        <f t="shared" si="105"/>
        <v>0</v>
      </c>
      <c r="J1763" s="122">
        <v>4.0900000000000002E-4</v>
      </c>
      <c r="K1763" s="86">
        <f t="shared" si="106"/>
        <v>0</v>
      </c>
      <c r="L1763" s="122" t="str" cm="1">
        <f t="array" ref="L1763">_xlfn.SWITCH(A1763,
    "District of Columbia", _xlfn.XLOOKUP(R1763, '2015 O3 Growth Surrogates'!A:A, '2015 O3 Growth Surrogates'!H:H),
    "Maryland", _xlfn.XLOOKUP(R1763, '2015 O3 Growth Surrogates'!A:A, '2015 O3 Growth Surrogates'!I:I),
    "Virginia", _xlfn.XLOOKUP(R1763, '2015 O3 Growth Surrogates'!A:A, '2015 O3 Growth Surrogates'!J:J)
)</f>
        <v>No Growth</v>
      </c>
      <c r="M1763" s="133" cm="1">
        <f t="array" ref="M1763">_xlfn.SWITCH(L1763,
"Employment", INDEX('Coop GFs_CFs'!C:D, MATCH(B1763,'Coop GFs_CFs'!B:B,0),1),
"Population", INDEX('Coop GFs_CFs'!E:F, MATCH(B1763,'Coop GFs_CFs'!B:B,0),1),
"Household", INDEX('Coop GFs_CFs'!G:H, MATCH(B1763,'Coop GFs_CFs'!B:B,0),1),
"VMT", INDEX('Coop GFs_CFs'!I:J, MATCH(B1763,'Coop GFs_CFs'!B:B,0),1),
"Lane Mile", INDEX('Coop GFs_CFs'!K:L, MATCH(B1763,'Coop GFs_CFs'!B:B,0),1),
"Gas Sales", INDEX('Coop GFs_CFs'!M:N, MATCH(B1763,'Coop GFs_CFs'!B:B,0),1),
"No Growth", INDEX('Coop GFs_CFs'!O:P, MATCH(B1763,'Coop GFs_CFs'!B:B,0),1)
)</f>
        <v>1</v>
      </c>
      <c r="N1763" s="133" cm="1">
        <f t="array" ref="N1763">_xlfn.SWITCH(L1763,
"Employment", INDEX('Coop GFs_CFs'!C:D, MATCH(B1763,'Coop GFs_CFs'!B:B,0),2),
"Population", INDEX('Coop GFs_CFs'!E:F, MATCH(B1763,'Coop GFs_CFs'!B:B,0),2),
"Household", INDEX('Coop GFs_CFs'!G:H, MATCH(B1763,'Coop GFs_CFs'!B:B,0),2),
"VMT", INDEX('Coop GFs_CFs'!I:J, MATCH(B1763,'Coop GFs_CFs'!B:B,0),2),
"Lane Mile", INDEX('Coop GFs_CFs'!K:L, MATCH(B1763,'Coop GFs_CFs'!B:B,0),2),
"Gas Sales", INDEX('Coop GFs_CFs'!M:N, MATCH(B1763,'Coop GFs_CFs'!B:B,0),2),
"No Growth", INDEX('Coop GFs_CFs'!O:P, MATCH(B1763,'Coop GFs_CFs'!B:B,0),2)
)</f>
        <v>1</v>
      </c>
      <c r="O1763" s="133"/>
      <c r="P1763" s="86">
        <f t="shared" si="103"/>
        <v>0</v>
      </c>
      <c r="Q1763" s="86">
        <f t="shared" si="104"/>
        <v>0</v>
      </c>
      <c r="R1763" s="156" t="s">
        <v>798</v>
      </c>
      <c r="S1763" s="85" t="s">
        <v>316</v>
      </c>
      <c r="T1763" s="85" t="s">
        <v>342</v>
      </c>
      <c r="U1763" s="85" t="s">
        <v>343</v>
      </c>
      <c r="V1763" s="85" t="s">
        <v>799</v>
      </c>
      <c r="W1763" s="85" t="s">
        <v>800</v>
      </c>
      <c r="X1763" s="85" t="s">
        <v>330</v>
      </c>
      <c r="Z1763" s="42" t="s">
        <v>2223</v>
      </c>
      <c r="AA1763"/>
    </row>
    <row r="1764" spans="1:27" s="39" customFormat="1" x14ac:dyDescent="0.35">
      <c r="A1764" s="85" t="s">
        <v>9</v>
      </c>
      <c r="B1764" s="87">
        <v>11001</v>
      </c>
      <c r="C1764" s="87" t="s">
        <v>10</v>
      </c>
      <c r="D1764" s="86">
        <v>2.479088</v>
      </c>
      <c r="E1764" s="86">
        <f>SUMIFS('Burning_No Wildfires'!D:D, 'Burning_No Wildfires'!F:F, Z1764)</f>
        <v>2.479088</v>
      </c>
      <c r="F1764" s="86">
        <f>SUMIFS('Burning_No Wildfires'!E:E, 'Burning_No Wildfires'!F:F, Z1764)</f>
        <v>1.359499870967742E-2</v>
      </c>
      <c r="G1764" s="122">
        <f t="shared" si="102"/>
        <v>5.4838709677419361E-3</v>
      </c>
      <c r="H1764" s="122">
        <v>2.6409419427430398</v>
      </c>
      <c r="I1764" s="86">
        <f t="shared" si="105"/>
        <v>1.4482584847300542E-2</v>
      </c>
      <c r="J1764" s="122">
        <v>2.7166065086623399</v>
      </c>
      <c r="K1764" s="86">
        <f t="shared" si="106"/>
        <v>1.4897519563632187E-2</v>
      </c>
      <c r="L1764" s="122" t="str" cm="1">
        <f t="array" ref="L1764">_xlfn.SWITCH(A1764,
    "District of Columbia", _xlfn.XLOOKUP(R1764, '2015 O3 Growth Surrogates'!A:A, '2015 O3 Growth Surrogates'!H:H),
    "Maryland", _xlfn.XLOOKUP(R1764, '2015 O3 Growth Surrogates'!A:A, '2015 O3 Growth Surrogates'!I:I),
    "Virginia", _xlfn.XLOOKUP(R1764, '2015 O3 Growth Surrogates'!A:A, '2015 O3 Growth Surrogates'!J:J)
)</f>
        <v>Population</v>
      </c>
      <c r="M1764" s="133" cm="1">
        <f t="array" ref="M1764">_xlfn.SWITCH(L1764,
"Employment", INDEX('Coop GFs_CFs'!C:D, MATCH(B1764,'Coop GFs_CFs'!B:B,0),1),
"Population", INDEX('Coop GFs_CFs'!E:F, MATCH(B1764,'Coop GFs_CFs'!B:B,0),1),
"Household", INDEX('Coop GFs_CFs'!G:H, MATCH(B1764,'Coop GFs_CFs'!B:B,0),1),
"VMT", INDEX('Coop GFs_CFs'!I:J, MATCH(B1764,'Coop GFs_CFs'!B:B,0),1),
"Lane Mile", INDEX('Coop GFs_CFs'!K:L, MATCH(B1764,'Coop GFs_CFs'!B:B,0),1),
"Gas Sales", INDEX('Coop GFs_CFs'!M:N, MATCH(B1764,'Coop GFs_CFs'!B:B,0),1),
"No Growth", INDEX('Coop GFs_CFs'!O:P, MATCH(B1764,'Coop GFs_CFs'!B:B,0),1)
)</f>
        <v>1.0682042243864278</v>
      </c>
      <c r="N1764" s="133" cm="1">
        <f t="array" ref="N1764">_xlfn.SWITCH(L1764,
"Employment", INDEX('Coop GFs_CFs'!C:D, MATCH(B1764,'Coop GFs_CFs'!B:B,0),2),
"Population", INDEX('Coop GFs_CFs'!E:F, MATCH(B1764,'Coop GFs_CFs'!B:B,0),2),
"Household", INDEX('Coop GFs_CFs'!G:H, MATCH(B1764,'Coop GFs_CFs'!B:B,0),2),
"VMT", INDEX('Coop GFs_CFs'!I:J, MATCH(B1764,'Coop GFs_CFs'!B:B,0),2),
"Lane Mile", INDEX('Coop GFs_CFs'!K:L, MATCH(B1764,'Coop GFs_CFs'!B:B,0),2),
"Gas Sales", INDEX('Coop GFs_CFs'!M:N, MATCH(B1764,'Coop GFs_CFs'!B:B,0),2),
"No Growth", INDEX('Coop GFs_CFs'!O:P, MATCH(B1764,'Coop GFs_CFs'!B:B,0),2)
)</f>
        <v>1.1102535122627881</v>
      </c>
      <c r="O1764" s="133"/>
      <c r="P1764" s="86">
        <f t="shared" si="103"/>
        <v>1.4522235052205455E-2</v>
      </c>
      <c r="Q1764" s="86">
        <f t="shared" si="104"/>
        <v>1.5093895066627427E-2</v>
      </c>
      <c r="R1764" s="156" t="s">
        <v>346</v>
      </c>
      <c r="S1764" s="85" t="s">
        <v>341</v>
      </c>
      <c r="T1764" s="85" t="s">
        <v>342</v>
      </c>
      <c r="U1764" s="85" t="s">
        <v>343</v>
      </c>
      <c r="V1764" s="85" t="s">
        <v>347</v>
      </c>
      <c r="W1764" s="85" t="s">
        <v>348</v>
      </c>
      <c r="X1764" s="85" t="s">
        <v>330</v>
      </c>
      <c r="Z1764" s="42" t="s">
        <v>2224</v>
      </c>
      <c r="AA1764"/>
    </row>
    <row r="1765" spans="1:27" s="39" customFormat="1" x14ac:dyDescent="0.35">
      <c r="A1765" s="85" t="s">
        <v>9</v>
      </c>
      <c r="B1765" s="87">
        <v>11001</v>
      </c>
      <c r="C1765" s="87" t="s">
        <v>12</v>
      </c>
      <c r="D1765" s="86">
        <v>6.690696</v>
      </c>
      <c r="E1765" s="86">
        <f>SUMIFS('Burning_No Wildfires'!D:D, 'Burning_No Wildfires'!F:F, Z1765)</f>
        <v>6.690696</v>
      </c>
      <c r="F1765" s="86">
        <f>SUMIFS('Burning_No Wildfires'!E:E, 'Burning_No Wildfires'!F:F, Z1765)</f>
        <v>3.6690913548387098E-2</v>
      </c>
      <c r="G1765" s="122">
        <f t="shared" si="102"/>
        <v>5.4838709677419361E-3</v>
      </c>
      <c r="H1765" s="122">
        <v>7.1275161238903504</v>
      </c>
      <c r="I1765" s="86">
        <f t="shared" si="105"/>
        <v>3.9086378743914831E-2</v>
      </c>
      <c r="J1765" s="122">
        <v>7.3317237230308399</v>
      </c>
      <c r="K1765" s="86">
        <f t="shared" si="106"/>
        <v>4.0206226868233642E-2</v>
      </c>
      <c r="L1765" s="122" t="str" cm="1">
        <f t="array" ref="L1765">_xlfn.SWITCH(A1765,
    "District of Columbia", _xlfn.XLOOKUP(R1765, '2015 O3 Growth Surrogates'!A:A, '2015 O3 Growth Surrogates'!H:H),
    "Maryland", _xlfn.XLOOKUP(R1765, '2015 O3 Growth Surrogates'!A:A, '2015 O3 Growth Surrogates'!I:I),
    "Virginia", _xlfn.XLOOKUP(R1765, '2015 O3 Growth Surrogates'!A:A, '2015 O3 Growth Surrogates'!J:J)
)</f>
        <v>Population</v>
      </c>
      <c r="M1765" s="133" cm="1">
        <f t="array" ref="M1765">_xlfn.SWITCH(L1765,
"Employment", INDEX('Coop GFs_CFs'!C:D, MATCH(B1765,'Coop GFs_CFs'!B:B,0),1),
"Population", INDEX('Coop GFs_CFs'!E:F, MATCH(B1765,'Coop GFs_CFs'!B:B,0),1),
"Household", INDEX('Coop GFs_CFs'!G:H, MATCH(B1765,'Coop GFs_CFs'!B:B,0),1),
"VMT", INDEX('Coop GFs_CFs'!I:J, MATCH(B1765,'Coop GFs_CFs'!B:B,0),1),
"Lane Mile", INDEX('Coop GFs_CFs'!K:L, MATCH(B1765,'Coop GFs_CFs'!B:B,0),1),
"Gas Sales", INDEX('Coop GFs_CFs'!M:N, MATCH(B1765,'Coop GFs_CFs'!B:B,0),1),
"No Growth", INDEX('Coop GFs_CFs'!O:P, MATCH(B1765,'Coop GFs_CFs'!B:B,0),1)
)</f>
        <v>1.0682042243864278</v>
      </c>
      <c r="N1765" s="133" cm="1">
        <f t="array" ref="N1765">_xlfn.SWITCH(L1765,
"Employment", INDEX('Coop GFs_CFs'!C:D, MATCH(B1765,'Coop GFs_CFs'!B:B,0),2),
"Population", INDEX('Coop GFs_CFs'!E:F, MATCH(B1765,'Coop GFs_CFs'!B:B,0),2),
"Household", INDEX('Coop GFs_CFs'!G:H, MATCH(B1765,'Coop GFs_CFs'!B:B,0),2),
"VMT", INDEX('Coop GFs_CFs'!I:J, MATCH(B1765,'Coop GFs_CFs'!B:B,0),2),
"Lane Mile", INDEX('Coop GFs_CFs'!K:L, MATCH(B1765,'Coop GFs_CFs'!B:B,0),2),
"Gas Sales", INDEX('Coop GFs_CFs'!M:N, MATCH(B1765,'Coop GFs_CFs'!B:B,0),2),
"No Growth", INDEX('Coop GFs_CFs'!O:P, MATCH(B1765,'Coop GFs_CFs'!B:B,0),2)
)</f>
        <v>1.1102535122627881</v>
      </c>
      <c r="O1765" s="133"/>
      <c r="P1765" s="86">
        <f t="shared" si="103"/>
        <v>3.9193388848984316E-2</v>
      </c>
      <c r="Q1765" s="86">
        <f t="shared" si="104"/>
        <v>4.0736215635227092E-2</v>
      </c>
      <c r="R1765" s="156" t="s">
        <v>346</v>
      </c>
      <c r="S1765" s="85" t="s">
        <v>341</v>
      </c>
      <c r="T1765" s="85" t="s">
        <v>342</v>
      </c>
      <c r="U1765" s="85" t="s">
        <v>343</v>
      </c>
      <c r="V1765" s="85" t="s">
        <v>347</v>
      </c>
      <c r="W1765" s="85" t="s">
        <v>348</v>
      </c>
      <c r="X1765" s="85" t="s">
        <v>330</v>
      </c>
      <c r="Z1765" s="42" t="s">
        <v>2239</v>
      </c>
      <c r="AA1765"/>
    </row>
    <row r="1766" spans="1:27" s="39" customFormat="1" x14ac:dyDescent="0.35">
      <c r="A1766" s="85" t="s">
        <v>497</v>
      </c>
      <c r="B1766" s="87">
        <v>24009</v>
      </c>
      <c r="C1766" s="87" t="s">
        <v>10</v>
      </c>
      <c r="D1766" s="86">
        <v>0.5781752</v>
      </c>
      <c r="E1766" s="86">
        <f>SUMIFS('Burning_No Wildfires'!D:D, 'Burning_No Wildfires'!F:F, Z1766)</f>
        <v>0.5781752</v>
      </c>
      <c r="F1766" s="86">
        <f>SUMIFS('Burning_No Wildfires'!E:E, 'Burning_No Wildfires'!F:F, Z1766)</f>
        <v>3.1706381935483873E-3</v>
      </c>
      <c r="G1766" s="122">
        <f t="shared" si="102"/>
        <v>5.4838709677419361E-3</v>
      </c>
      <c r="H1766" s="122">
        <v>0.66765625094092995</v>
      </c>
      <c r="I1766" s="86">
        <f t="shared" si="105"/>
        <v>3.6613407309663906E-3</v>
      </c>
      <c r="J1766" s="122">
        <v>0.72081989267401103</v>
      </c>
      <c r="K1766" s="86">
        <f t="shared" si="106"/>
        <v>3.9528832824058677E-3</v>
      </c>
      <c r="L1766" s="122" t="str" cm="1">
        <f t="array" ref="L1766">_xlfn.SWITCH(A1766,
    "District of Columbia", _xlfn.XLOOKUP(R1766, '2015 O3 Growth Surrogates'!A:A, '2015 O3 Growth Surrogates'!H:H),
    "Maryland", _xlfn.XLOOKUP(R1766, '2015 O3 Growth Surrogates'!A:A, '2015 O3 Growth Surrogates'!I:I),
    "Virginia", _xlfn.XLOOKUP(R1766, '2015 O3 Growth Surrogates'!A:A, '2015 O3 Growth Surrogates'!J:J)
)</f>
        <v>Population</v>
      </c>
      <c r="M1766" s="133" cm="1">
        <f t="array" ref="M1766">_xlfn.SWITCH(L1766,
"Employment", INDEX('Coop GFs_CFs'!C:D, MATCH(B1766,'Coop GFs_CFs'!B:B,0),1),
"Population", INDEX('Coop GFs_CFs'!E:F, MATCH(B1766,'Coop GFs_CFs'!B:B,0),1),
"Household", INDEX('Coop GFs_CFs'!G:H, MATCH(B1766,'Coop GFs_CFs'!B:B,0),1),
"VMT", INDEX('Coop GFs_CFs'!I:J, MATCH(B1766,'Coop GFs_CFs'!B:B,0),1),
"Lane Mile", INDEX('Coop GFs_CFs'!K:L, MATCH(B1766,'Coop GFs_CFs'!B:B,0),1),
"Gas Sales", INDEX('Coop GFs_CFs'!M:N, MATCH(B1766,'Coop GFs_CFs'!B:B,0),1),
"No Growth", INDEX('Coop GFs_CFs'!O:P, MATCH(B1766,'Coop GFs_CFs'!B:B,0),1)
)</f>
        <v>1.0426851482954702</v>
      </c>
      <c r="N1766" s="133" cm="1">
        <f t="array" ref="N1766">_xlfn.SWITCH(L1766,
"Employment", INDEX('Coop GFs_CFs'!C:D, MATCH(B1766,'Coop GFs_CFs'!B:B,0),2),
"Population", INDEX('Coop GFs_CFs'!E:F, MATCH(B1766,'Coop GFs_CFs'!B:B,0),2),
"Household", INDEX('Coop GFs_CFs'!G:H, MATCH(B1766,'Coop GFs_CFs'!B:B,0),2),
"VMT", INDEX('Coop GFs_CFs'!I:J, MATCH(B1766,'Coop GFs_CFs'!B:B,0),2),
"Lane Mile", INDEX('Coop GFs_CFs'!K:L, MATCH(B1766,'Coop GFs_CFs'!B:B,0),2),
"Gas Sales", INDEX('Coop GFs_CFs'!M:N, MATCH(B1766,'Coop GFs_CFs'!B:B,0),2),
"No Growth", INDEX('Coop GFs_CFs'!O:P, MATCH(B1766,'Coop GFs_CFs'!B:B,0),2)
)</f>
        <v>1.0572281391746758</v>
      </c>
      <c r="O1766" s="133"/>
      <c r="P1766" s="86">
        <f t="shared" si="103"/>
        <v>3.305977355031282E-3</v>
      </c>
      <c r="Q1766" s="86">
        <f t="shared" si="104"/>
        <v>3.3520879173613172E-3</v>
      </c>
      <c r="R1766" s="156" t="s">
        <v>346</v>
      </c>
      <c r="S1766" s="85" t="s">
        <v>341</v>
      </c>
      <c r="T1766" s="85" t="s">
        <v>342</v>
      </c>
      <c r="U1766" s="85" t="s">
        <v>343</v>
      </c>
      <c r="V1766" s="85" t="s">
        <v>347</v>
      </c>
      <c r="W1766" s="85" t="s">
        <v>348</v>
      </c>
      <c r="X1766" s="85" t="s">
        <v>330</v>
      </c>
      <c r="Z1766" s="42" t="s">
        <v>2225</v>
      </c>
      <c r="AA1766"/>
    </row>
    <row r="1767" spans="1:27" s="39" customFormat="1" x14ac:dyDescent="0.35">
      <c r="A1767" s="85" t="s">
        <v>497</v>
      </c>
      <c r="B1767" s="87">
        <v>24009</v>
      </c>
      <c r="C1767" s="87" t="s">
        <v>12</v>
      </c>
      <c r="D1767" s="86">
        <v>1.5604100000000001</v>
      </c>
      <c r="E1767" s="86">
        <f>SUMIFS('Burning_No Wildfires'!D:D, 'Burning_No Wildfires'!F:F, Z1767)</f>
        <v>1.5604100000000001</v>
      </c>
      <c r="F1767" s="86">
        <f>SUMIFS('Burning_No Wildfires'!E:E, 'Burning_No Wildfires'!F:F, Z1767)</f>
        <v>8.557087096774196E-3</v>
      </c>
      <c r="G1767" s="122">
        <f t="shared" si="102"/>
        <v>5.483870967741937E-3</v>
      </c>
      <c r="H1767" s="122">
        <v>1.8019062224231299</v>
      </c>
      <c r="I1767" s="86">
        <f t="shared" si="105"/>
        <v>9.8814212197397468E-3</v>
      </c>
      <c r="J1767" s="122">
        <v>1.9453870880789299</v>
      </c>
      <c r="K1767" s="86">
        <f t="shared" si="106"/>
        <v>1.0668251773336071E-2</v>
      </c>
      <c r="L1767" s="122" t="str" cm="1">
        <f t="array" ref="L1767">_xlfn.SWITCH(A1767,
    "District of Columbia", _xlfn.XLOOKUP(R1767, '2015 O3 Growth Surrogates'!A:A, '2015 O3 Growth Surrogates'!H:H),
    "Maryland", _xlfn.XLOOKUP(R1767, '2015 O3 Growth Surrogates'!A:A, '2015 O3 Growth Surrogates'!I:I),
    "Virginia", _xlfn.XLOOKUP(R1767, '2015 O3 Growth Surrogates'!A:A, '2015 O3 Growth Surrogates'!J:J)
)</f>
        <v>Population</v>
      </c>
      <c r="M1767" s="133" cm="1">
        <f t="array" ref="M1767">_xlfn.SWITCH(L1767,
"Employment", INDEX('Coop GFs_CFs'!C:D, MATCH(B1767,'Coop GFs_CFs'!B:B,0),1),
"Population", INDEX('Coop GFs_CFs'!E:F, MATCH(B1767,'Coop GFs_CFs'!B:B,0),1),
"Household", INDEX('Coop GFs_CFs'!G:H, MATCH(B1767,'Coop GFs_CFs'!B:B,0),1),
"VMT", INDEX('Coop GFs_CFs'!I:J, MATCH(B1767,'Coop GFs_CFs'!B:B,0),1),
"Lane Mile", INDEX('Coop GFs_CFs'!K:L, MATCH(B1767,'Coop GFs_CFs'!B:B,0),1),
"Gas Sales", INDEX('Coop GFs_CFs'!M:N, MATCH(B1767,'Coop GFs_CFs'!B:B,0),1),
"No Growth", INDEX('Coop GFs_CFs'!O:P, MATCH(B1767,'Coop GFs_CFs'!B:B,0),1)
)</f>
        <v>1.0426851482954702</v>
      </c>
      <c r="N1767" s="133" cm="1">
        <f t="array" ref="N1767">_xlfn.SWITCH(L1767,
"Employment", INDEX('Coop GFs_CFs'!C:D, MATCH(B1767,'Coop GFs_CFs'!B:B,0),2),
"Population", INDEX('Coop GFs_CFs'!E:F, MATCH(B1767,'Coop GFs_CFs'!B:B,0),2),
"Household", INDEX('Coop GFs_CFs'!G:H, MATCH(B1767,'Coop GFs_CFs'!B:B,0),2),
"VMT", INDEX('Coop GFs_CFs'!I:J, MATCH(B1767,'Coop GFs_CFs'!B:B,0),2),
"Lane Mile", INDEX('Coop GFs_CFs'!K:L, MATCH(B1767,'Coop GFs_CFs'!B:B,0),2),
"Gas Sales", INDEX('Coop GFs_CFs'!M:N, MATCH(B1767,'Coop GFs_CFs'!B:B,0),2),
"No Growth", INDEX('Coop GFs_CFs'!O:P, MATCH(B1767,'Coop GFs_CFs'!B:B,0),2)
)</f>
        <v>1.0572281391746758</v>
      </c>
      <c r="O1767" s="133"/>
      <c r="P1767" s="86">
        <f t="shared" si="103"/>
        <v>8.922347628477257E-3</v>
      </c>
      <c r="Q1767" s="86">
        <f t="shared" si="104"/>
        <v>9.0467932680782133E-3</v>
      </c>
      <c r="R1767" s="156" t="s">
        <v>346</v>
      </c>
      <c r="S1767" s="85" t="s">
        <v>341</v>
      </c>
      <c r="T1767" s="85" t="s">
        <v>342</v>
      </c>
      <c r="U1767" s="85" t="s">
        <v>343</v>
      </c>
      <c r="V1767" s="85" t="s">
        <v>347</v>
      </c>
      <c r="W1767" s="85" t="s">
        <v>348</v>
      </c>
      <c r="X1767" s="85" t="s">
        <v>330</v>
      </c>
      <c r="Z1767" s="42" t="s">
        <v>2240</v>
      </c>
      <c r="AA1767"/>
    </row>
    <row r="1768" spans="1:27" s="39" customFormat="1" x14ac:dyDescent="0.35">
      <c r="A1768" s="85" t="s">
        <v>497</v>
      </c>
      <c r="B1768" s="87">
        <v>24017</v>
      </c>
      <c r="C1768" s="87" t="s">
        <v>10</v>
      </c>
      <c r="D1768" s="86">
        <v>0.98448639999999998</v>
      </c>
      <c r="E1768" s="86">
        <f>SUMIFS('Burning_No Wildfires'!D:D, 'Burning_No Wildfires'!F:F, Z1768)</f>
        <v>0.98448639999999998</v>
      </c>
      <c r="F1768" s="86">
        <f>SUMIFS('Burning_No Wildfires'!E:E, 'Burning_No Wildfires'!F:F, Z1768)</f>
        <v>5.3987963870967748E-3</v>
      </c>
      <c r="G1768" s="122">
        <f t="shared" si="102"/>
        <v>5.4838709677419361E-3</v>
      </c>
      <c r="H1768" s="122">
        <v>1.1445264506794</v>
      </c>
      <c r="I1768" s="86">
        <f t="shared" si="105"/>
        <v>6.2764353746934841E-3</v>
      </c>
      <c r="J1768" s="122">
        <v>1.2403640595666501</v>
      </c>
      <c r="K1768" s="86">
        <f t="shared" si="106"/>
        <v>6.8019964556880821E-3</v>
      </c>
      <c r="L1768" s="122" t="str" cm="1">
        <f t="array" ref="L1768">_xlfn.SWITCH(A1768,
    "District of Columbia", _xlfn.XLOOKUP(R1768, '2015 O3 Growth Surrogates'!A:A, '2015 O3 Growth Surrogates'!H:H),
    "Maryland", _xlfn.XLOOKUP(R1768, '2015 O3 Growth Surrogates'!A:A, '2015 O3 Growth Surrogates'!I:I),
    "Virginia", _xlfn.XLOOKUP(R1768, '2015 O3 Growth Surrogates'!A:A, '2015 O3 Growth Surrogates'!J:J)
)</f>
        <v>Population</v>
      </c>
      <c r="M1768" s="133" cm="1">
        <f t="array" ref="M1768">_xlfn.SWITCH(L1768,
"Employment", INDEX('Coop GFs_CFs'!C:D, MATCH(B1768,'Coop GFs_CFs'!B:B,0),1),
"Population", INDEX('Coop GFs_CFs'!E:F, MATCH(B1768,'Coop GFs_CFs'!B:B,0),1),
"Household", INDEX('Coop GFs_CFs'!G:H, MATCH(B1768,'Coop GFs_CFs'!B:B,0),1),
"VMT", INDEX('Coop GFs_CFs'!I:J, MATCH(B1768,'Coop GFs_CFs'!B:B,0),1),
"Lane Mile", INDEX('Coop GFs_CFs'!K:L, MATCH(B1768,'Coop GFs_CFs'!B:B,0),1),
"Gas Sales", INDEX('Coop GFs_CFs'!M:N, MATCH(B1768,'Coop GFs_CFs'!B:B,0),1),
"No Growth", INDEX('Coop GFs_CFs'!O:P, MATCH(B1768,'Coop GFs_CFs'!B:B,0),1)
)</f>
        <v>1.1538180515174046</v>
      </c>
      <c r="N1768" s="133" cm="1">
        <f t="array" ref="N1768">_xlfn.SWITCH(L1768,
"Employment", INDEX('Coop GFs_CFs'!C:D, MATCH(B1768,'Coop GFs_CFs'!B:B,0),2),
"Population", INDEX('Coop GFs_CFs'!E:F, MATCH(B1768,'Coop GFs_CFs'!B:B,0),2),
"Household", INDEX('Coop GFs_CFs'!G:H, MATCH(B1768,'Coop GFs_CFs'!B:B,0),2),
"VMT", INDEX('Coop GFs_CFs'!I:J, MATCH(B1768,'Coop GFs_CFs'!B:B,0),2),
"Lane Mile", INDEX('Coop GFs_CFs'!K:L, MATCH(B1768,'Coop GFs_CFs'!B:B,0),2),
"Gas Sales", INDEX('Coop GFs_CFs'!M:N, MATCH(B1768,'Coop GFs_CFs'!B:B,0),2),
"No Growth", INDEX('Coop GFs_CFs'!O:P, MATCH(B1768,'Coop GFs_CFs'!B:B,0),2)
)</f>
        <v>1.2191456407227705</v>
      </c>
      <c r="O1768" s="133"/>
      <c r="P1768" s="86">
        <f t="shared" si="103"/>
        <v>6.2292287278992043E-3</v>
      </c>
      <c r="Q1768" s="86">
        <f t="shared" si="104"/>
        <v>6.5819190804788765E-3</v>
      </c>
      <c r="R1768" s="156" t="s">
        <v>346</v>
      </c>
      <c r="S1768" s="85" t="s">
        <v>341</v>
      </c>
      <c r="T1768" s="85" t="s">
        <v>342</v>
      </c>
      <c r="U1768" s="85" t="s">
        <v>343</v>
      </c>
      <c r="V1768" s="85" t="s">
        <v>347</v>
      </c>
      <c r="W1768" s="85" t="s">
        <v>348</v>
      </c>
      <c r="X1768" s="85" t="s">
        <v>330</v>
      </c>
      <c r="Z1768" s="42" t="s">
        <v>2226</v>
      </c>
      <c r="AA1768"/>
    </row>
    <row r="1769" spans="1:27" s="39" customFormat="1" x14ac:dyDescent="0.35">
      <c r="A1769" s="85" t="s">
        <v>497</v>
      </c>
      <c r="B1769" s="87">
        <v>24017</v>
      </c>
      <c r="C1769" s="87" t="s">
        <v>12</v>
      </c>
      <c r="D1769" s="86">
        <v>2.6569850000000002</v>
      </c>
      <c r="E1769" s="86">
        <f>SUMIFS('Burning_No Wildfires'!D:D, 'Burning_No Wildfires'!F:F, Z1769)</f>
        <v>2.6569850000000002</v>
      </c>
      <c r="F1769" s="86">
        <f>SUMIFS('Burning_No Wildfires'!E:E, 'Burning_No Wildfires'!F:F, Z1769)</f>
        <v>1.4570562903225807E-2</v>
      </c>
      <c r="G1769" s="122">
        <f t="shared" si="102"/>
        <v>5.4838709677419353E-3</v>
      </c>
      <c r="H1769" s="122">
        <v>3.0889097214125001</v>
      </c>
      <c r="I1769" s="86">
        <f t="shared" si="105"/>
        <v>1.6939182343229837E-2</v>
      </c>
      <c r="J1769" s="122">
        <v>3.3475614298051299</v>
      </c>
      <c r="K1769" s="86">
        <f t="shared" si="106"/>
        <v>1.8357594937641036E-2</v>
      </c>
      <c r="L1769" s="122" t="str" cm="1">
        <f t="array" ref="L1769">_xlfn.SWITCH(A1769,
    "District of Columbia", _xlfn.XLOOKUP(R1769, '2015 O3 Growth Surrogates'!A:A, '2015 O3 Growth Surrogates'!H:H),
    "Maryland", _xlfn.XLOOKUP(R1769, '2015 O3 Growth Surrogates'!A:A, '2015 O3 Growth Surrogates'!I:I),
    "Virginia", _xlfn.XLOOKUP(R1769, '2015 O3 Growth Surrogates'!A:A, '2015 O3 Growth Surrogates'!J:J)
)</f>
        <v>Population</v>
      </c>
      <c r="M1769" s="133" cm="1">
        <f t="array" ref="M1769">_xlfn.SWITCH(L1769,
"Employment", INDEX('Coop GFs_CFs'!C:D, MATCH(B1769,'Coop GFs_CFs'!B:B,0),1),
"Population", INDEX('Coop GFs_CFs'!E:F, MATCH(B1769,'Coop GFs_CFs'!B:B,0),1),
"Household", INDEX('Coop GFs_CFs'!G:H, MATCH(B1769,'Coop GFs_CFs'!B:B,0),1),
"VMT", INDEX('Coop GFs_CFs'!I:J, MATCH(B1769,'Coop GFs_CFs'!B:B,0),1),
"Lane Mile", INDEX('Coop GFs_CFs'!K:L, MATCH(B1769,'Coop GFs_CFs'!B:B,0),1),
"Gas Sales", INDEX('Coop GFs_CFs'!M:N, MATCH(B1769,'Coop GFs_CFs'!B:B,0),1),
"No Growth", INDEX('Coop GFs_CFs'!O:P, MATCH(B1769,'Coop GFs_CFs'!B:B,0),1)
)</f>
        <v>1.1538180515174046</v>
      </c>
      <c r="N1769" s="133" cm="1">
        <f t="array" ref="N1769">_xlfn.SWITCH(L1769,
"Employment", INDEX('Coop GFs_CFs'!C:D, MATCH(B1769,'Coop GFs_CFs'!B:B,0),2),
"Population", INDEX('Coop GFs_CFs'!E:F, MATCH(B1769,'Coop GFs_CFs'!B:B,0),2),
"Household", INDEX('Coop GFs_CFs'!G:H, MATCH(B1769,'Coop GFs_CFs'!B:B,0),2),
"VMT", INDEX('Coop GFs_CFs'!I:J, MATCH(B1769,'Coop GFs_CFs'!B:B,0),2),
"Lane Mile", INDEX('Coop GFs_CFs'!K:L, MATCH(B1769,'Coop GFs_CFs'!B:B,0),2),
"Gas Sales", INDEX('Coop GFs_CFs'!M:N, MATCH(B1769,'Coop GFs_CFs'!B:B,0),2),
"No Growth", INDEX('Coop GFs_CFs'!O:P, MATCH(B1769,'Coop GFs_CFs'!B:B,0),2)
)</f>
        <v>1.2191456407227705</v>
      </c>
      <c r="O1769" s="133"/>
      <c r="P1769" s="86">
        <f t="shared" si="103"/>
        <v>1.681177849851178E-2</v>
      </c>
      <c r="Q1769" s="86">
        <f t="shared" si="104"/>
        <v>1.7763638246344658E-2</v>
      </c>
      <c r="R1769" s="156" t="s">
        <v>346</v>
      </c>
      <c r="S1769" s="85" t="s">
        <v>341</v>
      </c>
      <c r="T1769" s="85" t="s">
        <v>342</v>
      </c>
      <c r="U1769" s="85" t="s">
        <v>343</v>
      </c>
      <c r="V1769" s="85" t="s">
        <v>347</v>
      </c>
      <c r="W1769" s="85" t="s">
        <v>348</v>
      </c>
      <c r="X1769" s="85" t="s">
        <v>330</v>
      </c>
      <c r="Z1769" s="42" t="s">
        <v>2241</v>
      </c>
      <c r="AA1769"/>
    </row>
    <row r="1770" spans="1:27" s="39" customFormat="1" x14ac:dyDescent="0.35">
      <c r="A1770" s="85" t="s">
        <v>497</v>
      </c>
      <c r="B1770" s="87">
        <v>24021</v>
      </c>
      <c r="C1770" s="87" t="s">
        <v>10</v>
      </c>
      <c r="D1770" s="86">
        <v>1.510256</v>
      </c>
      <c r="E1770" s="86">
        <f>SUMIFS('Burning_No Wildfires'!D:D, 'Burning_No Wildfires'!F:F, Z1770)</f>
        <v>1.510256</v>
      </c>
      <c r="F1770" s="86">
        <f>SUMIFS('Burning_No Wildfires'!E:E, 'Burning_No Wildfires'!F:F, Z1770)</f>
        <v>8.2820490322580639E-3</v>
      </c>
      <c r="G1770" s="122">
        <f t="shared" si="102"/>
        <v>5.4838709677419353E-3</v>
      </c>
      <c r="H1770" s="122">
        <v>1.7351869194067999</v>
      </c>
      <c r="I1770" s="86">
        <f t="shared" si="105"/>
        <v>9.5155411709405158E-3</v>
      </c>
      <c r="J1770" s="122">
        <v>1.86806311597702</v>
      </c>
      <c r="K1770" s="86">
        <f t="shared" si="106"/>
        <v>1.0244217087615916E-2</v>
      </c>
      <c r="L1770" s="122" t="str" cm="1">
        <f t="array" ref="L1770">_xlfn.SWITCH(A1770,
    "District of Columbia", _xlfn.XLOOKUP(R1770, '2015 O3 Growth Surrogates'!A:A, '2015 O3 Growth Surrogates'!H:H),
    "Maryland", _xlfn.XLOOKUP(R1770, '2015 O3 Growth Surrogates'!A:A, '2015 O3 Growth Surrogates'!I:I),
    "Virginia", _xlfn.XLOOKUP(R1770, '2015 O3 Growth Surrogates'!A:A, '2015 O3 Growth Surrogates'!J:J)
)</f>
        <v>Population</v>
      </c>
      <c r="M1770" s="133" cm="1">
        <f t="array" ref="M1770">_xlfn.SWITCH(L1770,
"Employment", INDEX('Coop GFs_CFs'!C:D, MATCH(B1770,'Coop GFs_CFs'!B:B,0),1),
"Population", INDEX('Coop GFs_CFs'!E:F, MATCH(B1770,'Coop GFs_CFs'!B:B,0),1),
"Household", INDEX('Coop GFs_CFs'!G:H, MATCH(B1770,'Coop GFs_CFs'!B:B,0),1),
"VMT", INDEX('Coop GFs_CFs'!I:J, MATCH(B1770,'Coop GFs_CFs'!B:B,0),1),
"Lane Mile", INDEX('Coop GFs_CFs'!K:L, MATCH(B1770,'Coop GFs_CFs'!B:B,0),1),
"Gas Sales", INDEX('Coop GFs_CFs'!M:N, MATCH(B1770,'Coop GFs_CFs'!B:B,0),1),
"No Growth", INDEX('Coop GFs_CFs'!O:P, MATCH(B1770,'Coop GFs_CFs'!B:B,0),1)
)</f>
        <v>1.1642434590518702</v>
      </c>
      <c r="N1770" s="133" cm="1">
        <f t="array" ref="N1770">_xlfn.SWITCH(L1770,
"Employment", INDEX('Coop GFs_CFs'!C:D, MATCH(B1770,'Coop GFs_CFs'!B:B,0),2),
"Population", INDEX('Coop GFs_CFs'!E:F, MATCH(B1770,'Coop GFs_CFs'!B:B,0),2),
"Household", INDEX('Coop GFs_CFs'!G:H, MATCH(B1770,'Coop GFs_CFs'!B:B,0),2),
"VMT", INDEX('Coop GFs_CFs'!I:J, MATCH(B1770,'Coop GFs_CFs'!B:B,0),2),
"Lane Mile", INDEX('Coop GFs_CFs'!K:L, MATCH(B1770,'Coop GFs_CFs'!B:B,0),2),
"Gas Sales", INDEX('Coop GFs_CFs'!M:N, MATCH(B1770,'Coop GFs_CFs'!B:B,0),2),
"No Growth", INDEX('Coop GFs_CFs'!O:P, MATCH(B1770,'Coop GFs_CFs'!B:B,0),2)
)</f>
        <v>1.2562187972033161</v>
      </c>
      <c r="O1770" s="133"/>
      <c r="P1770" s="86">
        <f t="shared" si="103"/>
        <v>9.6423214133533226E-3</v>
      </c>
      <c r="Q1770" s="86">
        <f t="shared" si="104"/>
        <v>1.0404065673682112E-2</v>
      </c>
      <c r="R1770" s="156" t="s">
        <v>346</v>
      </c>
      <c r="S1770" s="85" t="s">
        <v>341</v>
      </c>
      <c r="T1770" s="85" t="s">
        <v>342</v>
      </c>
      <c r="U1770" s="85" t="s">
        <v>343</v>
      </c>
      <c r="V1770" s="85" t="s">
        <v>347</v>
      </c>
      <c r="W1770" s="85" t="s">
        <v>348</v>
      </c>
      <c r="X1770" s="85" t="s">
        <v>330</v>
      </c>
      <c r="Z1770" s="42" t="s">
        <v>2227</v>
      </c>
      <c r="AA1770"/>
    </row>
    <row r="1771" spans="1:27" s="39" customFormat="1" x14ac:dyDescent="0.35">
      <c r="A1771" s="85" t="s">
        <v>497</v>
      </c>
      <c r="B1771" s="87">
        <v>24021</v>
      </c>
      <c r="C1771" s="87" t="s">
        <v>12</v>
      </c>
      <c r="D1771" s="86">
        <v>4.0759610000000004</v>
      </c>
      <c r="E1771" s="86">
        <f>SUMIFS('Burning_No Wildfires'!D:D, 'Burning_No Wildfires'!F:F, Z1771)</f>
        <v>4.0759610000000004</v>
      </c>
      <c r="F1771" s="86">
        <f>SUMIFS('Burning_No Wildfires'!E:E, 'Burning_No Wildfires'!F:F, Z1771)</f>
        <v>2.2352044193548391E-2</v>
      </c>
      <c r="G1771" s="122">
        <f t="shared" si="102"/>
        <v>5.4838709677419361E-3</v>
      </c>
      <c r="H1771" s="122">
        <v>4.6830167939821097</v>
      </c>
      <c r="I1771" s="86">
        <f t="shared" si="105"/>
        <v>2.5681059837966411E-2</v>
      </c>
      <c r="J1771" s="122">
        <v>5.0416302972878801</v>
      </c>
      <c r="K1771" s="86">
        <f t="shared" si="106"/>
        <v>2.7647650017385152E-2</v>
      </c>
      <c r="L1771" s="122" t="str" cm="1">
        <f t="array" ref="L1771">_xlfn.SWITCH(A1771,
    "District of Columbia", _xlfn.XLOOKUP(R1771, '2015 O3 Growth Surrogates'!A:A, '2015 O3 Growth Surrogates'!H:H),
    "Maryland", _xlfn.XLOOKUP(R1771, '2015 O3 Growth Surrogates'!A:A, '2015 O3 Growth Surrogates'!I:I),
    "Virginia", _xlfn.XLOOKUP(R1771, '2015 O3 Growth Surrogates'!A:A, '2015 O3 Growth Surrogates'!J:J)
)</f>
        <v>Population</v>
      </c>
      <c r="M1771" s="133" cm="1">
        <f t="array" ref="M1771">_xlfn.SWITCH(L1771,
"Employment", INDEX('Coop GFs_CFs'!C:D, MATCH(B1771,'Coop GFs_CFs'!B:B,0),1),
"Population", INDEX('Coop GFs_CFs'!E:F, MATCH(B1771,'Coop GFs_CFs'!B:B,0),1),
"Household", INDEX('Coop GFs_CFs'!G:H, MATCH(B1771,'Coop GFs_CFs'!B:B,0),1),
"VMT", INDEX('Coop GFs_CFs'!I:J, MATCH(B1771,'Coop GFs_CFs'!B:B,0),1),
"Lane Mile", INDEX('Coop GFs_CFs'!K:L, MATCH(B1771,'Coop GFs_CFs'!B:B,0),1),
"Gas Sales", INDEX('Coop GFs_CFs'!M:N, MATCH(B1771,'Coop GFs_CFs'!B:B,0),1),
"No Growth", INDEX('Coop GFs_CFs'!O:P, MATCH(B1771,'Coop GFs_CFs'!B:B,0),1)
)</f>
        <v>1.1642434590518702</v>
      </c>
      <c r="N1771" s="133" cm="1">
        <f t="array" ref="N1771">_xlfn.SWITCH(L1771,
"Employment", INDEX('Coop GFs_CFs'!C:D, MATCH(B1771,'Coop GFs_CFs'!B:B,0),2),
"Population", INDEX('Coop GFs_CFs'!E:F, MATCH(B1771,'Coop GFs_CFs'!B:B,0),2),
"Household", INDEX('Coop GFs_CFs'!G:H, MATCH(B1771,'Coop GFs_CFs'!B:B,0),2),
"VMT", INDEX('Coop GFs_CFs'!I:J, MATCH(B1771,'Coop GFs_CFs'!B:B,0),2),
"Lane Mile", INDEX('Coop GFs_CFs'!K:L, MATCH(B1771,'Coop GFs_CFs'!B:B,0),2),
"Gas Sales", INDEX('Coop GFs_CFs'!M:N, MATCH(B1771,'Coop GFs_CFs'!B:B,0),2),
"No Growth", INDEX('Coop GFs_CFs'!O:P, MATCH(B1771,'Coop GFs_CFs'!B:B,0),2)
)</f>
        <v>1.2562187972033161</v>
      </c>
      <c r="O1771" s="133"/>
      <c r="P1771" s="86">
        <f t="shared" si="103"/>
        <v>2.602322124877705E-2</v>
      </c>
      <c r="Q1771" s="86">
        <f t="shared" si="104"/>
        <v>2.8079058071854724E-2</v>
      </c>
      <c r="R1771" s="156" t="s">
        <v>346</v>
      </c>
      <c r="S1771" s="85" t="s">
        <v>341</v>
      </c>
      <c r="T1771" s="85" t="s">
        <v>342</v>
      </c>
      <c r="U1771" s="85" t="s">
        <v>343</v>
      </c>
      <c r="V1771" s="85" t="s">
        <v>347</v>
      </c>
      <c r="W1771" s="85" t="s">
        <v>348</v>
      </c>
      <c r="X1771" s="85" t="s">
        <v>330</v>
      </c>
      <c r="Z1771" s="42" t="s">
        <v>2242</v>
      </c>
      <c r="AA1771"/>
    </row>
    <row r="1772" spans="1:27" s="39" customFormat="1" x14ac:dyDescent="0.35">
      <c r="A1772" s="85" t="s">
        <v>497</v>
      </c>
      <c r="B1772" s="87">
        <v>24031</v>
      </c>
      <c r="C1772" s="87" t="s">
        <v>10</v>
      </c>
      <c r="D1772" s="86">
        <v>4.7051879999999997</v>
      </c>
      <c r="E1772" s="86">
        <f>SUMIFS('Burning_No Wildfires'!D:D, 'Burning_No Wildfires'!F:F, Z1772)</f>
        <v>4.7051879999999997</v>
      </c>
      <c r="F1772" s="86">
        <f>SUMIFS('Burning_No Wildfires'!E:E, 'Burning_No Wildfires'!F:F, Z1772)</f>
        <v>2.5802643870967742E-2</v>
      </c>
      <c r="G1772" s="122">
        <f t="shared" si="102"/>
        <v>5.4838709677419361E-3</v>
      </c>
      <c r="H1772" s="122">
        <v>5.2082675228607203</v>
      </c>
      <c r="I1772" s="86">
        <f t="shared" si="105"/>
        <v>2.8561467060849114E-2</v>
      </c>
      <c r="J1772" s="122">
        <v>5.4837330821085697</v>
      </c>
      <c r="K1772" s="86">
        <f t="shared" si="106"/>
        <v>3.0072084643821193E-2</v>
      </c>
      <c r="L1772" s="122" t="str" cm="1">
        <f t="array" ref="L1772">_xlfn.SWITCH(A1772,
    "District of Columbia", _xlfn.XLOOKUP(R1772, '2015 O3 Growth Surrogates'!A:A, '2015 O3 Growth Surrogates'!H:H),
    "Maryland", _xlfn.XLOOKUP(R1772, '2015 O3 Growth Surrogates'!A:A, '2015 O3 Growth Surrogates'!I:I),
    "Virginia", _xlfn.XLOOKUP(R1772, '2015 O3 Growth Surrogates'!A:A, '2015 O3 Growth Surrogates'!J:J)
)</f>
        <v>Population</v>
      </c>
      <c r="M1772" s="133" cm="1">
        <f t="array" ref="M1772">_xlfn.SWITCH(L1772,
"Employment", INDEX('Coop GFs_CFs'!C:D, MATCH(B1772,'Coop GFs_CFs'!B:B,0),1),
"Population", INDEX('Coop GFs_CFs'!E:F, MATCH(B1772,'Coop GFs_CFs'!B:B,0),1),
"Household", INDEX('Coop GFs_CFs'!G:H, MATCH(B1772,'Coop GFs_CFs'!B:B,0),1),
"VMT", INDEX('Coop GFs_CFs'!I:J, MATCH(B1772,'Coop GFs_CFs'!B:B,0),1),
"Lane Mile", INDEX('Coop GFs_CFs'!K:L, MATCH(B1772,'Coop GFs_CFs'!B:B,0),1),
"Gas Sales", INDEX('Coop GFs_CFs'!M:N, MATCH(B1772,'Coop GFs_CFs'!B:B,0),1),
"No Growth", INDEX('Coop GFs_CFs'!O:P, MATCH(B1772,'Coop GFs_CFs'!B:B,0),1)
)</f>
        <v>1.0583627788491754</v>
      </c>
      <c r="N1772" s="133" cm="1">
        <f t="array" ref="N1772">_xlfn.SWITCH(L1772,
"Employment", INDEX('Coop GFs_CFs'!C:D, MATCH(B1772,'Coop GFs_CFs'!B:B,0),2),
"Population", INDEX('Coop GFs_CFs'!E:F, MATCH(B1772,'Coop GFs_CFs'!B:B,0),2),
"Household", INDEX('Coop GFs_CFs'!G:H, MATCH(B1772,'Coop GFs_CFs'!B:B,0),2),
"VMT", INDEX('Coop GFs_CFs'!I:J, MATCH(B1772,'Coop GFs_CFs'!B:B,0),2),
"Lane Mile", INDEX('Coop GFs_CFs'!K:L, MATCH(B1772,'Coop GFs_CFs'!B:B,0),2),
"Gas Sales", INDEX('Coop GFs_CFs'!M:N, MATCH(B1772,'Coop GFs_CFs'!B:B,0),2),
"No Growth", INDEX('Coop GFs_CFs'!O:P, MATCH(B1772,'Coop GFs_CFs'!B:B,0),2)
)</f>
        <v>1.0918242125602675</v>
      </c>
      <c r="O1772" s="133"/>
      <c r="P1772" s="86">
        <f t="shared" si="103"/>
        <v>2.7308557868933065E-2</v>
      </c>
      <c r="Q1772" s="86">
        <f t="shared" si="104"/>
        <v>2.8171951326392369E-2</v>
      </c>
      <c r="R1772" s="156" t="s">
        <v>346</v>
      </c>
      <c r="S1772" s="85" t="s">
        <v>341</v>
      </c>
      <c r="T1772" s="85" t="s">
        <v>342</v>
      </c>
      <c r="U1772" s="85" t="s">
        <v>343</v>
      </c>
      <c r="V1772" s="85" t="s">
        <v>347</v>
      </c>
      <c r="W1772" s="85" t="s">
        <v>348</v>
      </c>
      <c r="X1772" s="85" t="s">
        <v>330</v>
      </c>
      <c r="Z1772" s="42" t="s">
        <v>2228</v>
      </c>
      <c r="AA1772"/>
    </row>
    <row r="1773" spans="1:27" s="39" customFormat="1" x14ac:dyDescent="0.35">
      <c r="A1773" s="85" t="s">
        <v>497</v>
      </c>
      <c r="B1773" s="87">
        <v>24031</v>
      </c>
      <c r="C1773" s="87" t="s">
        <v>12</v>
      </c>
      <c r="D1773" s="86">
        <v>12.69862</v>
      </c>
      <c r="E1773" s="86">
        <f>SUMIFS('Burning_No Wildfires'!D:D, 'Burning_No Wildfires'!F:F, Z1773)</f>
        <v>12.69862</v>
      </c>
      <c r="F1773" s="86">
        <f>SUMIFS('Burning_No Wildfires'!E:E, 'Burning_No Wildfires'!F:F, Z1773)</f>
        <v>6.9637593548387097E-2</v>
      </c>
      <c r="G1773" s="122">
        <f t="shared" si="102"/>
        <v>5.4838709677419353E-3</v>
      </c>
      <c r="H1773" s="122">
        <v>14.056358668590899</v>
      </c>
      <c r="I1773" s="86">
        <f t="shared" si="105"/>
        <v>7.7083257214853318E-2</v>
      </c>
      <c r="J1773" s="122">
        <v>14.7998002611427</v>
      </c>
      <c r="K1773" s="86">
        <f t="shared" si="106"/>
        <v>8.1160194980459968E-2</v>
      </c>
      <c r="L1773" s="122" t="str" cm="1">
        <f t="array" ref="L1773">_xlfn.SWITCH(A1773,
    "District of Columbia", _xlfn.XLOOKUP(R1773, '2015 O3 Growth Surrogates'!A:A, '2015 O3 Growth Surrogates'!H:H),
    "Maryland", _xlfn.XLOOKUP(R1773, '2015 O3 Growth Surrogates'!A:A, '2015 O3 Growth Surrogates'!I:I),
    "Virginia", _xlfn.XLOOKUP(R1773, '2015 O3 Growth Surrogates'!A:A, '2015 O3 Growth Surrogates'!J:J)
)</f>
        <v>Population</v>
      </c>
      <c r="M1773" s="133" cm="1">
        <f t="array" ref="M1773">_xlfn.SWITCH(L1773,
"Employment", INDEX('Coop GFs_CFs'!C:D, MATCH(B1773,'Coop GFs_CFs'!B:B,0),1),
"Population", INDEX('Coop GFs_CFs'!E:F, MATCH(B1773,'Coop GFs_CFs'!B:B,0),1),
"Household", INDEX('Coop GFs_CFs'!G:H, MATCH(B1773,'Coop GFs_CFs'!B:B,0),1),
"VMT", INDEX('Coop GFs_CFs'!I:J, MATCH(B1773,'Coop GFs_CFs'!B:B,0),1),
"Lane Mile", INDEX('Coop GFs_CFs'!K:L, MATCH(B1773,'Coop GFs_CFs'!B:B,0),1),
"Gas Sales", INDEX('Coop GFs_CFs'!M:N, MATCH(B1773,'Coop GFs_CFs'!B:B,0),1),
"No Growth", INDEX('Coop GFs_CFs'!O:P, MATCH(B1773,'Coop GFs_CFs'!B:B,0),1)
)</f>
        <v>1.0583627788491754</v>
      </c>
      <c r="N1773" s="133" cm="1">
        <f t="array" ref="N1773">_xlfn.SWITCH(L1773,
"Employment", INDEX('Coop GFs_CFs'!C:D, MATCH(B1773,'Coop GFs_CFs'!B:B,0),2),
"Population", INDEX('Coop GFs_CFs'!E:F, MATCH(B1773,'Coop GFs_CFs'!B:B,0),2),
"Household", INDEX('Coop GFs_CFs'!G:H, MATCH(B1773,'Coop GFs_CFs'!B:B,0),2),
"VMT", INDEX('Coop GFs_CFs'!I:J, MATCH(B1773,'Coop GFs_CFs'!B:B,0),2),
"Lane Mile", INDEX('Coop GFs_CFs'!K:L, MATCH(B1773,'Coop GFs_CFs'!B:B,0),2),
"Gas Sales", INDEX('Coop GFs_CFs'!M:N, MATCH(B1773,'Coop GFs_CFs'!B:B,0),2),
"No Growth", INDEX('Coop GFs_CFs'!O:P, MATCH(B1773,'Coop GFs_CFs'!B:B,0),2)
)</f>
        <v>1.0918242125602675</v>
      </c>
      <c r="O1773" s="133"/>
      <c r="P1773" s="86">
        <f t="shared" si="103"/>
        <v>7.3701837020240371E-2</v>
      </c>
      <c r="Q1773" s="86">
        <f t="shared" si="104"/>
        <v>7.6032010740559708E-2</v>
      </c>
      <c r="R1773" s="156" t="s">
        <v>346</v>
      </c>
      <c r="S1773" s="85" t="s">
        <v>341</v>
      </c>
      <c r="T1773" s="85" t="s">
        <v>342</v>
      </c>
      <c r="U1773" s="85" t="s">
        <v>343</v>
      </c>
      <c r="V1773" s="85" t="s">
        <v>347</v>
      </c>
      <c r="W1773" s="85" t="s">
        <v>348</v>
      </c>
      <c r="X1773" s="85" t="s">
        <v>330</v>
      </c>
      <c r="Z1773" s="42" t="s">
        <v>2243</v>
      </c>
      <c r="AA1773"/>
    </row>
    <row r="1774" spans="1:27" s="39" customFormat="1" x14ac:dyDescent="0.35">
      <c r="A1774" s="85" t="s">
        <v>497</v>
      </c>
      <c r="B1774" s="87">
        <v>24033</v>
      </c>
      <c r="C1774" s="87" t="s">
        <v>10</v>
      </c>
      <c r="D1774" s="86">
        <v>4.1097830000000002</v>
      </c>
      <c r="E1774" s="86">
        <f>SUMIFS('Burning_No Wildfires'!D:D, 'Burning_No Wildfires'!F:F, Z1774)</f>
        <v>4.1097830000000002</v>
      </c>
      <c r="F1774" s="86">
        <f>SUMIFS('Burning_No Wildfires'!E:E, 'Burning_No Wildfires'!F:F, Z1774)</f>
        <v>2.2537519677419356E-2</v>
      </c>
      <c r="G1774" s="122">
        <f t="shared" si="102"/>
        <v>5.4838709677419353E-3</v>
      </c>
      <c r="H1774" s="122">
        <v>4.4287842183864399</v>
      </c>
      <c r="I1774" s="86">
        <f t="shared" si="105"/>
        <v>2.4286881197603055E-2</v>
      </c>
      <c r="J1774" s="122">
        <v>4.58991135975515</v>
      </c>
      <c r="K1774" s="86">
        <f t="shared" si="106"/>
        <v>2.5170481650270176E-2</v>
      </c>
      <c r="L1774" s="122" t="str" cm="1">
        <f t="array" ref="L1774">_xlfn.SWITCH(A1774,
    "District of Columbia", _xlfn.XLOOKUP(R1774, '2015 O3 Growth Surrogates'!A:A, '2015 O3 Growth Surrogates'!H:H),
    "Maryland", _xlfn.XLOOKUP(R1774, '2015 O3 Growth Surrogates'!A:A, '2015 O3 Growth Surrogates'!I:I),
    "Virginia", _xlfn.XLOOKUP(R1774, '2015 O3 Growth Surrogates'!A:A, '2015 O3 Growth Surrogates'!J:J)
)</f>
        <v>Population</v>
      </c>
      <c r="M1774" s="133" cm="1">
        <f t="array" ref="M1774">_xlfn.SWITCH(L1774,
"Employment", INDEX('Coop GFs_CFs'!C:D, MATCH(B1774,'Coop GFs_CFs'!B:B,0),1),
"Population", INDEX('Coop GFs_CFs'!E:F, MATCH(B1774,'Coop GFs_CFs'!B:B,0),1),
"Household", INDEX('Coop GFs_CFs'!G:H, MATCH(B1774,'Coop GFs_CFs'!B:B,0),1),
"VMT", INDEX('Coop GFs_CFs'!I:J, MATCH(B1774,'Coop GFs_CFs'!B:B,0),1),
"Lane Mile", INDEX('Coop GFs_CFs'!K:L, MATCH(B1774,'Coop GFs_CFs'!B:B,0),1),
"Gas Sales", INDEX('Coop GFs_CFs'!M:N, MATCH(B1774,'Coop GFs_CFs'!B:B,0),1),
"No Growth", INDEX('Coop GFs_CFs'!O:P, MATCH(B1774,'Coop GFs_CFs'!B:B,0),1)
)</f>
        <v>1.0745673584180946</v>
      </c>
      <c r="N1774" s="133" cm="1">
        <f t="array" ref="N1774">_xlfn.SWITCH(L1774,
"Employment", INDEX('Coop GFs_CFs'!C:D, MATCH(B1774,'Coop GFs_CFs'!B:B,0),2),
"Population", INDEX('Coop GFs_CFs'!E:F, MATCH(B1774,'Coop GFs_CFs'!B:B,0),2),
"Household", INDEX('Coop GFs_CFs'!G:H, MATCH(B1774,'Coop GFs_CFs'!B:B,0),2),
"VMT", INDEX('Coop GFs_CFs'!I:J, MATCH(B1774,'Coop GFs_CFs'!B:B,0),2),
"Lane Mile", INDEX('Coop GFs_CFs'!K:L, MATCH(B1774,'Coop GFs_CFs'!B:B,0),2),
"Gas Sales", INDEX('Coop GFs_CFs'!M:N, MATCH(B1774,'Coop GFs_CFs'!B:B,0),2),
"No Growth", INDEX('Coop GFs_CFs'!O:P, MATCH(B1774,'Coop GFs_CFs'!B:B,0),2)
)</f>
        <v>1.1211792575445925</v>
      </c>
      <c r="O1774" s="133"/>
      <c r="P1774" s="86">
        <f t="shared" si="103"/>
        <v>2.4218082985060344E-2</v>
      </c>
      <c r="Q1774" s="86">
        <f t="shared" si="104"/>
        <v>2.5268599578825678E-2</v>
      </c>
      <c r="R1774" s="156" t="s">
        <v>346</v>
      </c>
      <c r="S1774" s="85" t="s">
        <v>341</v>
      </c>
      <c r="T1774" s="85" t="s">
        <v>342</v>
      </c>
      <c r="U1774" s="85" t="s">
        <v>343</v>
      </c>
      <c r="V1774" s="85" t="s">
        <v>347</v>
      </c>
      <c r="W1774" s="85" t="s">
        <v>348</v>
      </c>
      <c r="X1774" s="85" t="s">
        <v>330</v>
      </c>
      <c r="Z1774" s="42" t="s">
        <v>2229</v>
      </c>
      <c r="AA1774"/>
    </row>
    <row r="1775" spans="1:27" s="39" customFormat="1" x14ac:dyDescent="0.35">
      <c r="A1775" s="85" t="s">
        <v>497</v>
      </c>
      <c r="B1775" s="87">
        <v>24033</v>
      </c>
      <c r="C1775" s="87" t="s">
        <v>12</v>
      </c>
      <c r="D1775" s="86">
        <v>11.091699999999999</v>
      </c>
      <c r="E1775" s="86">
        <f>SUMIFS('Burning_No Wildfires'!D:D, 'Burning_No Wildfires'!F:F, Z1775)</f>
        <v>11.091699999999999</v>
      </c>
      <c r="F1775" s="86">
        <f>SUMIFS('Burning_No Wildfires'!E:E, 'Burning_No Wildfires'!F:F, Z1775)</f>
        <v>6.0825451612903224E-2</v>
      </c>
      <c r="G1775" s="122">
        <f t="shared" si="102"/>
        <v>5.4838709677419353E-3</v>
      </c>
      <c r="H1775" s="122">
        <v>11.9526373813598</v>
      </c>
      <c r="I1775" s="86">
        <f t="shared" si="105"/>
        <v>6.5546721123585991E-2</v>
      </c>
      <c r="J1775" s="122">
        <v>12.387495843210299</v>
      </c>
      <c r="K1775" s="86">
        <f t="shared" si="106"/>
        <v>6.7931428817604861E-2</v>
      </c>
      <c r="L1775" s="122" t="str" cm="1">
        <f t="array" ref="L1775">_xlfn.SWITCH(A1775,
    "District of Columbia", _xlfn.XLOOKUP(R1775, '2015 O3 Growth Surrogates'!A:A, '2015 O3 Growth Surrogates'!H:H),
    "Maryland", _xlfn.XLOOKUP(R1775, '2015 O3 Growth Surrogates'!A:A, '2015 O3 Growth Surrogates'!I:I),
    "Virginia", _xlfn.XLOOKUP(R1775, '2015 O3 Growth Surrogates'!A:A, '2015 O3 Growth Surrogates'!J:J)
)</f>
        <v>Population</v>
      </c>
      <c r="M1775" s="133" cm="1">
        <f t="array" ref="M1775">_xlfn.SWITCH(L1775,
"Employment", INDEX('Coop GFs_CFs'!C:D, MATCH(B1775,'Coop GFs_CFs'!B:B,0),1),
"Population", INDEX('Coop GFs_CFs'!E:F, MATCH(B1775,'Coop GFs_CFs'!B:B,0),1),
"Household", INDEX('Coop GFs_CFs'!G:H, MATCH(B1775,'Coop GFs_CFs'!B:B,0),1),
"VMT", INDEX('Coop GFs_CFs'!I:J, MATCH(B1775,'Coop GFs_CFs'!B:B,0),1),
"Lane Mile", INDEX('Coop GFs_CFs'!K:L, MATCH(B1775,'Coop GFs_CFs'!B:B,0),1),
"Gas Sales", INDEX('Coop GFs_CFs'!M:N, MATCH(B1775,'Coop GFs_CFs'!B:B,0),1),
"No Growth", INDEX('Coop GFs_CFs'!O:P, MATCH(B1775,'Coop GFs_CFs'!B:B,0),1)
)</f>
        <v>1.0745673584180946</v>
      </c>
      <c r="N1775" s="133" cm="1">
        <f t="array" ref="N1775">_xlfn.SWITCH(L1775,
"Employment", INDEX('Coop GFs_CFs'!C:D, MATCH(B1775,'Coop GFs_CFs'!B:B,0),2),
"Population", INDEX('Coop GFs_CFs'!E:F, MATCH(B1775,'Coop GFs_CFs'!B:B,0),2),
"Household", INDEX('Coop GFs_CFs'!G:H, MATCH(B1775,'Coop GFs_CFs'!B:B,0),2),
"VMT", INDEX('Coop GFs_CFs'!I:J, MATCH(B1775,'Coop GFs_CFs'!B:B,0),2),
"Lane Mile", INDEX('Coop GFs_CFs'!K:L, MATCH(B1775,'Coop GFs_CFs'!B:B,0),2),
"Gas Sales", INDEX('Coop GFs_CFs'!M:N, MATCH(B1775,'Coop GFs_CFs'!B:B,0),2),
"No Growth", INDEX('Coop GFs_CFs'!O:P, MATCH(B1775,'Coop GFs_CFs'!B:B,0),2)
)</f>
        <v>1.1211792575445925</v>
      </c>
      <c r="O1775" s="133"/>
      <c r="P1775" s="86">
        <f t="shared" si="103"/>
        <v>6.5361044864265042E-2</v>
      </c>
      <c r="Q1775" s="86">
        <f t="shared" si="104"/>
        <v>6.8196234679169368E-2</v>
      </c>
      <c r="R1775" s="156" t="s">
        <v>346</v>
      </c>
      <c r="S1775" s="85" t="s">
        <v>341</v>
      </c>
      <c r="T1775" s="85" t="s">
        <v>342</v>
      </c>
      <c r="U1775" s="85" t="s">
        <v>343</v>
      </c>
      <c r="V1775" s="85" t="s">
        <v>347</v>
      </c>
      <c r="W1775" s="85" t="s">
        <v>348</v>
      </c>
      <c r="X1775" s="85" t="s">
        <v>330</v>
      </c>
      <c r="Z1775" s="42" t="s">
        <v>2244</v>
      </c>
      <c r="AA1775"/>
    </row>
    <row r="1776" spans="1:27" s="39" customFormat="1" x14ac:dyDescent="0.35">
      <c r="A1776" s="85" t="s">
        <v>811</v>
      </c>
      <c r="B1776" s="87">
        <v>51013</v>
      </c>
      <c r="C1776" s="87" t="s">
        <v>10</v>
      </c>
      <c r="D1776" s="86">
        <v>0.80621690000000001</v>
      </c>
      <c r="E1776" s="86">
        <f>SUMIFS('Burning_No Wildfires'!D:D, 'Burning_No Wildfires'!F:F, Z1776)</f>
        <v>0.80621690000000001</v>
      </c>
      <c r="F1776" s="86">
        <f>SUMIFS('Burning_No Wildfires'!E:E, 'Burning_No Wildfires'!F:F, Z1776)</f>
        <v>4.421189451612904E-3</v>
      </c>
      <c r="G1776" s="122">
        <f t="shared" si="102"/>
        <v>5.4838709677419361E-3</v>
      </c>
      <c r="H1776" s="122">
        <v>0.85319787010562098</v>
      </c>
      <c r="I1776" s="86">
        <f t="shared" si="105"/>
        <v>4.6788270296114704E-3</v>
      </c>
      <c r="J1776" s="122">
        <v>0.874499864169619</v>
      </c>
      <c r="K1776" s="86">
        <f t="shared" si="106"/>
        <v>4.7956444164140404E-3</v>
      </c>
      <c r="L1776" s="122" t="str" cm="1">
        <f t="array" ref="L1776">_xlfn.SWITCH(A1776,
    "District of Columbia", _xlfn.XLOOKUP(R1776, '2015 O3 Growth Surrogates'!A:A, '2015 O3 Growth Surrogates'!H:H),
    "Maryland", _xlfn.XLOOKUP(R1776, '2015 O3 Growth Surrogates'!A:A, '2015 O3 Growth Surrogates'!I:I),
    "Virginia", _xlfn.XLOOKUP(R1776, '2015 O3 Growth Surrogates'!A:A, '2015 O3 Growth Surrogates'!J:J)
)</f>
        <v>Population</v>
      </c>
      <c r="M1776" s="133" cm="1">
        <f t="array" ref="M1776">_xlfn.SWITCH(L1776,
"Employment", INDEX('Coop GFs_CFs'!C:D, MATCH(B1776,'Coop GFs_CFs'!B:B,0),1),
"Population", INDEX('Coop GFs_CFs'!E:F, MATCH(B1776,'Coop GFs_CFs'!B:B,0),1),
"Household", INDEX('Coop GFs_CFs'!G:H, MATCH(B1776,'Coop GFs_CFs'!B:B,0),1),
"VMT", INDEX('Coop GFs_CFs'!I:J, MATCH(B1776,'Coop GFs_CFs'!B:B,0),1),
"Lane Mile", INDEX('Coop GFs_CFs'!K:L, MATCH(B1776,'Coop GFs_CFs'!B:B,0),1),
"Gas Sales", INDEX('Coop GFs_CFs'!M:N, MATCH(B1776,'Coop GFs_CFs'!B:B,0),1),
"No Growth", INDEX('Coop GFs_CFs'!O:P, MATCH(B1776,'Coop GFs_CFs'!B:B,0),1)
)</f>
        <v>1.0984649785709848</v>
      </c>
      <c r="N1776" s="133" cm="1">
        <f t="array" ref="N1776">_xlfn.SWITCH(L1776,
"Employment", INDEX('Coop GFs_CFs'!C:D, MATCH(B1776,'Coop GFs_CFs'!B:B,0),2),
"Population", INDEX('Coop GFs_CFs'!E:F, MATCH(B1776,'Coop GFs_CFs'!B:B,0),2),
"Household", INDEX('Coop GFs_CFs'!G:H, MATCH(B1776,'Coop GFs_CFs'!B:B,0),2),
"VMT", INDEX('Coop GFs_CFs'!I:J, MATCH(B1776,'Coop GFs_CFs'!B:B,0),2),
"Lane Mile", INDEX('Coop GFs_CFs'!K:L, MATCH(B1776,'Coop GFs_CFs'!B:B,0),2),
"Gas Sales", INDEX('Coop GFs_CFs'!M:N, MATCH(B1776,'Coop GFs_CFs'!B:B,0),2),
"No Growth", INDEX('Coop GFs_CFs'!O:P, MATCH(B1776,'Coop GFs_CFs'!B:B,0),2)
)</f>
        <v>1.1504470071844137</v>
      </c>
      <c r="O1776" s="133"/>
      <c r="P1776" s="86">
        <f t="shared" si="103"/>
        <v>4.8565217762242324E-3</v>
      </c>
      <c r="Q1776" s="86">
        <f t="shared" si="104"/>
        <v>5.086344172803365E-3</v>
      </c>
      <c r="R1776" s="156" t="s">
        <v>346</v>
      </c>
      <c r="S1776" s="85" t="s">
        <v>341</v>
      </c>
      <c r="T1776" s="85" t="s">
        <v>342</v>
      </c>
      <c r="U1776" s="85" t="s">
        <v>343</v>
      </c>
      <c r="V1776" s="85" t="s">
        <v>347</v>
      </c>
      <c r="W1776" s="85" t="s">
        <v>348</v>
      </c>
      <c r="X1776" s="85" t="s">
        <v>330</v>
      </c>
      <c r="Z1776" s="42" t="s">
        <v>2231</v>
      </c>
      <c r="AA1776"/>
    </row>
    <row r="1777" spans="1:27" s="39" customFormat="1" x14ac:dyDescent="0.35">
      <c r="A1777" s="85" t="s">
        <v>811</v>
      </c>
      <c r="B1777" s="87">
        <v>51013</v>
      </c>
      <c r="C1777" s="87" t="s">
        <v>12</v>
      </c>
      <c r="D1777" s="86">
        <v>2.175862</v>
      </c>
      <c r="E1777" s="86">
        <f>SUMIFS('Burning_No Wildfires'!D:D, 'Burning_No Wildfires'!F:F, Z1777)</f>
        <v>2.175862</v>
      </c>
      <c r="F1777" s="86">
        <f>SUMIFS('Burning_No Wildfires'!E:E, 'Burning_No Wildfires'!F:F, Z1777)</f>
        <v>1.1932146451612903E-2</v>
      </c>
      <c r="G1777" s="122">
        <f t="shared" si="102"/>
        <v>5.4838709677419353E-3</v>
      </c>
      <c r="H1777" s="122">
        <v>2.3026567962588702</v>
      </c>
      <c r="I1777" s="86">
        <f t="shared" si="105"/>
        <v>1.2627472753677675E-2</v>
      </c>
      <c r="J1777" s="122">
        <v>2.3601477759295699</v>
      </c>
      <c r="K1777" s="86">
        <f t="shared" si="106"/>
        <v>1.2942745868000868E-2</v>
      </c>
      <c r="L1777" s="122" t="str" cm="1">
        <f t="array" ref="L1777">_xlfn.SWITCH(A1777,
    "District of Columbia", _xlfn.XLOOKUP(R1777, '2015 O3 Growth Surrogates'!A:A, '2015 O3 Growth Surrogates'!H:H),
    "Maryland", _xlfn.XLOOKUP(R1777, '2015 O3 Growth Surrogates'!A:A, '2015 O3 Growth Surrogates'!I:I),
    "Virginia", _xlfn.XLOOKUP(R1777, '2015 O3 Growth Surrogates'!A:A, '2015 O3 Growth Surrogates'!J:J)
)</f>
        <v>Population</v>
      </c>
      <c r="M1777" s="133" cm="1">
        <f t="array" ref="M1777">_xlfn.SWITCH(L1777,
"Employment", INDEX('Coop GFs_CFs'!C:D, MATCH(B1777,'Coop GFs_CFs'!B:B,0),1),
"Population", INDEX('Coop GFs_CFs'!E:F, MATCH(B1777,'Coop GFs_CFs'!B:B,0),1),
"Household", INDEX('Coop GFs_CFs'!G:H, MATCH(B1777,'Coop GFs_CFs'!B:B,0),1),
"VMT", INDEX('Coop GFs_CFs'!I:J, MATCH(B1777,'Coop GFs_CFs'!B:B,0),1),
"Lane Mile", INDEX('Coop GFs_CFs'!K:L, MATCH(B1777,'Coop GFs_CFs'!B:B,0),1),
"Gas Sales", INDEX('Coop GFs_CFs'!M:N, MATCH(B1777,'Coop GFs_CFs'!B:B,0),1),
"No Growth", INDEX('Coop GFs_CFs'!O:P, MATCH(B1777,'Coop GFs_CFs'!B:B,0),1)
)</f>
        <v>1.0984649785709848</v>
      </c>
      <c r="N1777" s="133" cm="1">
        <f t="array" ref="N1777">_xlfn.SWITCH(L1777,
"Employment", INDEX('Coop GFs_CFs'!C:D, MATCH(B1777,'Coop GFs_CFs'!B:B,0),2),
"Population", INDEX('Coop GFs_CFs'!E:F, MATCH(B1777,'Coop GFs_CFs'!B:B,0),2),
"Household", INDEX('Coop GFs_CFs'!G:H, MATCH(B1777,'Coop GFs_CFs'!B:B,0),2),
"VMT", INDEX('Coop GFs_CFs'!I:J, MATCH(B1777,'Coop GFs_CFs'!B:B,0),2),
"Lane Mile", INDEX('Coop GFs_CFs'!K:L, MATCH(B1777,'Coop GFs_CFs'!B:B,0),2),
"Gas Sales", INDEX('Coop GFs_CFs'!M:N, MATCH(B1777,'Coop GFs_CFs'!B:B,0),2),
"No Growth", INDEX('Coop GFs_CFs'!O:P, MATCH(B1777,'Coop GFs_CFs'!B:B,0),2)
)</f>
        <v>1.1504470071844137</v>
      </c>
      <c r="O1777" s="133"/>
      <c r="P1777" s="86">
        <f t="shared" si="103"/>
        <v>1.310704499627682E-2</v>
      </c>
      <c r="Q1777" s="86">
        <f t="shared" si="104"/>
        <v>1.3727302174544187E-2</v>
      </c>
      <c r="R1777" s="156" t="s">
        <v>346</v>
      </c>
      <c r="S1777" s="85" t="s">
        <v>341</v>
      </c>
      <c r="T1777" s="85" t="s">
        <v>342</v>
      </c>
      <c r="U1777" s="85" t="s">
        <v>343</v>
      </c>
      <c r="V1777" s="85" t="s">
        <v>347</v>
      </c>
      <c r="W1777" s="85" t="s">
        <v>348</v>
      </c>
      <c r="X1777" s="85" t="s">
        <v>330</v>
      </c>
      <c r="Z1777" s="42" t="s">
        <v>2246</v>
      </c>
      <c r="AA1777"/>
    </row>
    <row r="1778" spans="1:27" s="39" customFormat="1" x14ac:dyDescent="0.35">
      <c r="A1778" s="85" t="s">
        <v>811</v>
      </c>
      <c r="B1778" s="87">
        <v>51059</v>
      </c>
      <c r="C1778" s="87" t="s">
        <v>10</v>
      </c>
      <c r="D1778" s="86">
        <v>5.3549100000000003</v>
      </c>
      <c r="E1778" s="86">
        <f>SUMIFS('Burning_No Wildfires'!D:D, 'Burning_No Wildfires'!F:F, Z1778)</f>
        <v>5.3549100000000003</v>
      </c>
      <c r="F1778" s="86">
        <f>SUMIFS('Burning_No Wildfires'!E:E, 'Burning_No Wildfires'!F:F, Z1778)</f>
        <v>2.9365635483870972E-2</v>
      </c>
      <c r="G1778" s="122">
        <f t="shared" si="102"/>
        <v>5.4838709677419361E-3</v>
      </c>
      <c r="H1778" s="122">
        <v>6.3171419833943396</v>
      </c>
      <c r="I1778" s="86">
        <f t="shared" si="105"/>
        <v>3.4642391521839934E-2</v>
      </c>
      <c r="J1778" s="122">
        <v>6.9114038290159003</v>
      </c>
      <c r="K1778" s="86">
        <f t="shared" si="106"/>
        <v>3.7901246804280746E-2</v>
      </c>
      <c r="L1778" s="122" t="str" cm="1">
        <f t="array" ref="L1778">_xlfn.SWITCH(A1778,
    "District of Columbia", _xlfn.XLOOKUP(R1778, '2015 O3 Growth Surrogates'!A:A, '2015 O3 Growth Surrogates'!H:H),
    "Maryland", _xlfn.XLOOKUP(R1778, '2015 O3 Growth Surrogates'!A:A, '2015 O3 Growth Surrogates'!I:I),
    "Virginia", _xlfn.XLOOKUP(R1778, '2015 O3 Growth Surrogates'!A:A, '2015 O3 Growth Surrogates'!J:J)
)</f>
        <v>Population</v>
      </c>
      <c r="M1778" s="133" cm="1">
        <f t="array" ref="M1778">_xlfn.SWITCH(L1778,
"Employment", INDEX('Coop GFs_CFs'!C:D, MATCH(B1778,'Coop GFs_CFs'!B:B,0),1),
"Population", INDEX('Coop GFs_CFs'!E:F, MATCH(B1778,'Coop GFs_CFs'!B:B,0),1),
"Household", INDEX('Coop GFs_CFs'!G:H, MATCH(B1778,'Coop GFs_CFs'!B:B,0),1),
"VMT", INDEX('Coop GFs_CFs'!I:J, MATCH(B1778,'Coop GFs_CFs'!B:B,0),1),
"Lane Mile", INDEX('Coop GFs_CFs'!K:L, MATCH(B1778,'Coop GFs_CFs'!B:B,0),1),
"Gas Sales", INDEX('Coop GFs_CFs'!M:N, MATCH(B1778,'Coop GFs_CFs'!B:B,0),1),
"No Growth", INDEX('Coop GFs_CFs'!O:P, MATCH(B1778,'Coop GFs_CFs'!B:B,0),1)
)</f>
        <v>1.0657729164323093</v>
      </c>
      <c r="N1778" s="133" cm="1">
        <f t="array" ref="N1778">_xlfn.SWITCH(L1778,
"Employment", INDEX('Coop GFs_CFs'!C:D, MATCH(B1778,'Coop GFs_CFs'!B:B,0),2),
"Population", INDEX('Coop GFs_CFs'!E:F, MATCH(B1778,'Coop GFs_CFs'!B:B,0),2),
"Household", INDEX('Coop GFs_CFs'!G:H, MATCH(B1778,'Coop GFs_CFs'!B:B,0),2),
"VMT", INDEX('Coop GFs_CFs'!I:J, MATCH(B1778,'Coop GFs_CFs'!B:B,0),2),
"Lane Mile", INDEX('Coop GFs_CFs'!K:L, MATCH(B1778,'Coop GFs_CFs'!B:B,0),2),
"Gas Sales", INDEX('Coop GFs_CFs'!M:N, MATCH(B1778,'Coop GFs_CFs'!B:B,0),2),
"No Growth", INDEX('Coop GFs_CFs'!O:P, MATCH(B1778,'Coop GFs_CFs'!B:B,0),2)
)</f>
        <v>1.0960498584059377</v>
      </c>
      <c r="O1778" s="133"/>
      <c r="P1778" s="86">
        <f t="shared" si="103"/>
        <v>3.1297098972533272E-2</v>
      </c>
      <c r="Q1778" s="86">
        <f t="shared" si="104"/>
        <v>3.218620061409716E-2</v>
      </c>
      <c r="R1778" s="156" t="s">
        <v>346</v>
      </c>
      <c r="S1778" s="85" t="s">
        <v>341</v>
      </c>
      <c r="T1778" s="85" t="s">
        <v>342</v>
      </c>
      <c r="U1778" s="85" t="s">
        <v>343</v>
      </c>
      <c r="V1778" s="85" t="s">
        <v>347</v>
      </c>
      <c r="W1778" s="85" t="s">
        <v>348</v>
      </c>
      <c r="X1778" s="85" t="s">
        <v>330</v>
      </c>
      <c r="Z1778" s="42" t="s">
        <v>2232</v>
      </c>
      <c r="AA1778"/>
    </row>
    <row r="1779" spans="1:27" s="39" customFormat="1" x14ac:dyDescent="0.35">
      <c r="A1779" s="85" t="s">
        <v>811</v>
      </c>
      <c r="B1779" s="87">
        <v>51059</v>
      </c>
      <c r="C1779" s="87" t="s">
        <v>12</v>
      </c>
      <c r="D1779" s="86">
        <v>14.452120000000001</v>
      </c>
      <c r="E1779" s="86">
        <f>SUMIFS('Burning_No Wildfires'!D:D, 'Burning_No Wildfires'!F:F, Z1779)</f>
        <v>14.452120000000001</v>
      </c>
      <c r="F1779" s="86">
        <f>SUMIFS('Burning_No Wildfires'!E:E, 'Burning_No Wildfires'!F:F, Z1779)</f>
        <v>7.9253561290322599E-2</v>
      </c>
      <c r="G1779" s="122">
        <f t="shared" si="102"/>
        <v>5.4838709677419361E-3</v>
      </c>
      <c r="H1779" s="122">
        <v>17.049043588230798</v>
      </c>
      <c r="I1779" s="86">
        <f t="shared" si="105"/>
        <v>9.349475516126568E-2</v>
      </c>
      <c r="J1779" s="122">
        <v>18.6528695170222</v>
      </c>
      <c r="K1779" s="86">
        <f t="shared" si="106"/>
        <v>0.1022899296094766</v>
      </c>
      <c r="L1779" s="122" t="str" cm="1">
        <f t="array" ref="L1779">_xlfn.SWITCH(A1779,
    "District of Columbia", _xlfn.XLOOKUP(R1779, '2015 O3 Growth Surrogates'!A:A, '2015 O3 Growth Surrogates'!H:H),
    "Maryland", _xlfn.XLOOKUP(R1779, '2015 O3 Growth Surrogates'!A:A, '2015 O3 Growth Surrogates'!I:I),
    "Virginia", _xlfn.XLOOKUP(R1779, '2015 O3 Growth Surrogates'!A:A, '2015 O3 Growth Surrogates'!J:J)
)</f>
        <v>Population</v>
      </c>
      <c r="M1779" s="133" cm="1">
        <f t="array" ref="M1779">_xlfn.SWITCH(L1779,
"Employment", INDEX('Coop GFs_CFs'!C:D, MATCH(B1779,'Coop GFs_CFs'!B:B,0),1),
"Population", INDEX('Coop GFs_CFs'!E:F, MATCH(B1779,'Coop GFs_CFs'!B:B,0),1),
"Household", INDEX('Coop GFs_CFs'!G:H, MATCH(B1779,'Coop GFs_CFs'!B:B,0),1),
"VMT", INDEX('Coop GFs_CFs'!I:J, MATCH(B1779,'Coop GFs_CFs'!B:B,0),1),
"Lane Mile", INDEX('Coop GFs_CFs'!K:L, MATCH(B1779,'Coop GFs_CFs'!B:B,0),1),
"Gas Sales", INDEX('Coop GFs_CFs'!M:N, MATCH(B1779,'Coop GFs_CFs'!B:B,0),1),
"No Growth", INDEX('Coop GFs_CFs'!O:P, MATCH(B1779,'Coop GFs_CFs'!B:B,0),1)
)</f>
        <v>1.0657729164323093</v>
      </c>
      <c r="N1779" s="133" cm="1">
        <f t="array" ref="N1779">_xlfn.SWITCH(L1779,
"Employment", INDEX('Coop GFs_CFs'!C:D, MATCH(B1779,'Coop GFs_CFs'!B:B,0),2),
"Population", INDEX('Coop GFs_CFs'!E:F, MATCH(B1779,'Coop GFs_CFs'!B:B,0),2),
"Household", INDEX('Coop GFs_CFs'!G:H, MATCH(B1779,'Coop GFs_CFs'!B:B,0),2),
"VMT", INDEX('Coop GFs_CFs'!I:J, MATCH(B1779,'Coop GFs_CFs'!B:B,0),2),
"Lane Mile", INDEX('Coop GFs_CFs'!K:L, MATCH(B1779,'Coop GFs_CFs'!B:B,0),2),
"Gas Sales", INDEX('Coop GFs_CFs'!M:N, MATCH(B1779,'Coop GFs_CFs'!B:B,0),2),
"No Growth", INDEX('Coop GFs_CFs'!O:P, MATCH(B1779,'Coop GFs_CFs'!B:B,0),2)
)</f>
        <v>1.0960498584059377</v>
      </c>
      <c r="O1779" s="133"/>
      <c r="P1779" s="86">
        <f t="shared" si="103"/>
        <v>8.4466299154033891E-2</v>
      </c>
      <c r="Q1779" s="86">
        <f t="shared" si="104"/>
        <v>8.6865854630424386E-2</v>
      </c>
      <c r="R1779" s="156" t="s">
        <v>346</v>
      </c>
      <c r="S1779" s="85" t="s">
        <v>341</v>
      </c>
      <c r="T1779" s="85" t="s">
        <v>342</v>
      </c>
      <c r="U1779" s="85" t="s">
        <v>343</v>
      </c>
      <c r="V1779" s="85" t="s">
        <v>347</v>
      </c>
      <c r="W1779" s="85" t="s">
        <v>348</v>
      </c>
      <c r="X1779" s="85" t="s">
        <v>330</v>
      </c>
      <c r="Z1779" s="42" t="s">
        <v>2247</v>
      </c>
      <c r="AA1779"/>
    </row>
    <row r="1780" spans="1:27" s="39" customFormat="1" x14ac:dyDescent="0.35">
      <c r="A1780" s="85" t="s">
        <v>811</v>
      </c>
      <c r="B1780" s="87">
        <v>51107</v>
      </c>
      <c r="C1780" s="87" t="s">
        <v>10</v>
      </c>
      <c r="D1780" s="86">
        <v>2.080854</v>
      </c>
      <c r="E1780" s="86">
        <f>SUMIFS('Burning_No Wildfires'!D:D, 'Burning_No Wildfires'!F:F, Z1780)</f>
        <v>2.080854</v>
      </c>
      <c r="F1780" s="86">
        <f>SUMIFS('Burning_No Wildfires'!E:E, 'Burning_No Wildfires'!F:F, Z1780)</f>
        <v>1.141113483870968E-2</v>
      </c>
      <c r="G1780" s="122">
        <f t="shared" si="102"/>
        <v>5.483870967741937E-3</v>
      </c>
      <c r="H1780" s="122">
        <v>2.7734731729222299</v>
      </c>
      <c r="I1780" s="86">
        <f t="shared" si="105"/>
        <v>1.520936901279933E-2</v>
      </c>
      <c r="J1780" s="122">
        <v>3.2646157495461301</v>
      </c>
      <c r="K1780" s="86">
        <f t="shared" si="106"/>
        <v>1.7902731529769105E-2</v>
      </c>
      <c r="L1780" s="122" t="str" cm="1">
        <f t="array" ref="L1780">_xlfn.SWITCH(A1780,
    "District of Columbia", _xlfn.XLOOKUP(R1780, '2015 O3 Growth Surrogates'!A:A, '2015 O3 Growth Surrogates'!H:H),
    "Maryland", _xlfn.XLOOKUP(R1780, '2015 O3 Growth Surrogates'!A:A, '2015 O3 Growth Surrogates'!I:I),
    "Virginia", _xlfn.XLOOKUP(R1780, '2015 O3 Growth Surrogates'!A:A, '2015 O3 Growth Surrogates'!J:J)
)</f>
        <v>Population</v>
      </c>
      <c r="M1780" s="133" cm="1">
        <f t="array" ref="M1780">_xlfn.SWITCH(L1780,
"Employment", INDEX('Coop GFs_CFs'!C:D, MATCH(B1780,'Coop GFs_CFs'!B:B,0),1),
"Population", INDEX('Coop GFs_CFs'!E:F, MATCH(B1780,'Coop GFs_CFs'!B:B,0),1),
"Household", INDEX('Coop GFs_CFs'!G:H, MATCH(B1780,'Coop GFs_CFs'!B:B,0),1),
"VMT", INDEX('Coop GFs_CFs'!I:J, MATCH(B1780,'Coop GFs_CFs'!B:B,0),1),
"Lane Mile", INDEX('Coop GFs_CFs'!K:L, MATCH(B1780,'Coop GFs_CFs'!B:B,0),1),
"Gas Sales", INDEX('Coop GFs_CFs'!M:N, MATCH(B1780,'Coop GFs_CFs'!B:B,0),1),
"No Growth", INDEX('Coop GFs_CFs'!O:P, MATCH(B1780,'Coop GFs_CFs'!B:B,0),1)
)</f>
        <v>1.1551127564124075</v>
      </c>
      <c r="N1780" s="133" cm="1">
        <f t="array" ref="N1780">_xlfn.SWITCH(L1780,
"Employment", INDEX('Coop GFs_CFs'!C:D, MATCH(B1780,'Coop GFs_CFs'!B:B,0),2),
"Population", INDEX('Coop GFs_CFs'!E:F, MATCH(B1780,'Coop GFs_CFs'!B:B,0),2),
"Household", INDEX('Coop GFs_CFs'!G:H, MATCH(B1780,'Coop GFs_CFs'!B:B,0),2),
"VMT", INDEX('Coop GFs_CFs'!I:J, MATCH(B1780,'Coop GFs_CFs'!B:B,0),2),
"Lane Mile", INDEX('Coop GFs_CFs'!K:L, MATCH(B1780,'Coop GFs_CFs'!B:B,0),2),
"Gas Sales", INDEX('Coop GFs_CFs'!M:N, MATCH(B1780,'Coop GFs_CFs'!B:B,0),2),
"No Growth", INDEX('Coop GFs_CFs'!O:P, MATCH(B1780,'Coop GFs_CFs'!B:B,0),2)
)</f>
        <v>1.1978534058610257</v>
      </c>
      <c r="O1780" s="133"/>
      <c r="P1780" s="86">
        <f t="shared" si="103"/>
        <v>1.3181147417335592E-2</v>
      </c>
      <c r="Q1780" s="86">
        <f t="shared" si="104"/>
        <v>1.3668866731287796E-2</v>
      </c>
      <c r="R1780" s="156" t="s">
        <v>346</v>
      </c>
      <c r="S1780" s="85" t="s">
        <v>341</v>
      </c>
      <c r="T1780" s="85" t="s">
        <v>342</v>
      </c>
      <c r="U1780" s="85" t="s">
        <v>343</v>
      </c>
      <c r="V1780" s="85" t="s">
        <v>347</v>
      </c>
      <c r="W1780" s="85" t="s">
        <v>348</v>
      </c>
      <c r="X1780" s="85" t="s">
        <v>330</v>
      </c>
      <c r="Z1780" s="42" t="s">
        <v>2235</v>
      </c>
      <c r="AA1780"/>
    </row>
    <row r="1781" spans="1:27" s="39" customFormat="1" x14ac:dyDescent="0.35">
      <c r="A1781" s="85" t="s">
        <v>811</v>
      </c>
      <c r="B1781" s="87">
        <v>51107</v>
      </c>
      <c r="C1781" s="87" t="s">
        <v>12</v>
      </c>
      <c r="D1781" s="86">
        <v>5.6159220000000003</v>
      </c>
      <c r="E1781" s="86">
        <f>SUMIFS('Burning_No Wildfires'!D:D, 'Burning_No Wildfires'!F:F, Z1781)</f>
        <v>5.6159220000000003</v>
      </c>
      <c r="F1781" s="86">
        <f>SUMIFS('Burning_No Wildfires'!E:E, 'Burning_No Wildfires'!F:F, Z1781)</f>
        <v>3.0796991612903231E-2</v>
      </c>
      <c r="G1781" s="122">
        <f t="shared" si="102"/>
        <v>5.4838709677419361E-3</v>
      </c>
      <c r="H1781" s="122">
        <v>7.4852003111336902</v>
      </c>
      <c r="I1781" s="86">
        <f t="shared" si="105"/>
        <v>4.104787267395895E-2</v>
      </c>
      <c r="J1781" s="122">
        <v>8.8107226213000001</v>
      </c>
      <c r="K1781" s="86">
        <f t="shared" si="106"/>
        <v>4.8316865987774196E-2</v>
      </c>
      <c r="L1781" s="122" t="str" cm="1">
        <f t="array" ref="L1781">_xlfn.SWITCH(A1781,
    "District of Columbia", _xlfn.XLOOKUP(R1781, '2015 O3 Growth Surrogates'!A:A, '2015 O3 Growth Surrogates'!H:H),
    "Maryland", _xlfn.XLOOKUP(R1781, '2015 O3 Growth Surrogates'!A:A, '2015 O3 Growth Surrogates'!I:I),
    "Virginia", _xlfn.XLOOKUP(R1781, '2015 O3 Growth Surrogates'!A:A, '2015 O3 Growth Surrogates'!J:J)
)</f>
        <v>Population</v>
      </c>
      <c r="M1781" s="133" cm="1">
        <f t="array" ref="M1781">_xlfn.SWITCH(L1781,
"Employment", INDEX('Coop GFs_CFs'!C:D, MATCH(B1781,'Coop GFs_CFs'!B:B,0),1),
"Population", INDEX('Coop GFs_CFs'!E:F, MATCH(B1781,'Coop GFs_CFs'!B:B,0),1),
"Household", INDEX('Coop GFs_CFs'!G:H, MATCH(B1781,'Coop GFs_CFs'!B:B,0),1),
"VMT", INDEX('Coop GFs_CFs'!I:J, MATCH(B1781,'Coop GFs_CFs'!B:B,0),1),
"Lane Mile", INDEX('Coop GFs_CFs'!K:L, MATCH(B1781,'Coop GFs_CFs'!B:B,0),1),
"Gas Sales", INDEX('Coop GFs_CFs'!M:N, MATCH(B1781,'Coop GFs_CFs'!B:B,0),1),
"No Growth", INDEX('Coop GFs_CFs'!O:P, MATCH(B1781,'Coop GFs_CFs'!B:B,0),1)
)</f>
        <v>1.1551127564124075</v>
      </c>
      <c r="N1781" s="133" cm="1">
        <f t="array" ref="N1781">_xlfn.SWITCH(L1781,
"Employment", INDEX('Coop GFs_CFs'!C:D, MATCH(B1781,'Coop GFs_CFs'!B:B,0),2),
"Population", INDEX('Coop GFs_CFs'!E:F, MATCH(B1781,'Coop GFs_CFs'!B:B,0),2),
"Household", INDEX('Coop GFs_CFs'!G:H, MATCH(B1781,'Coop GFs_CFs'!B:B,0),2),
"VMT", INDEX('Coop GFs_CFs'!I:J, MATCH(B1781,'Coop GFs_CFs'!B:B,0),2),
"Lane Mile", INDEX('Coop GFs_CFs'!K:L, MATCH(B1781,'Coop GFs_CFs'!B:B,0),2),
"Gas Sales", INDEX('Coop GFs_CFs'!M:N, MATCH(B1781,'Coop GFs_CFs'!B:B,0),2),
"No Growth", INDEX('Coop GFs_CFs'!O:P, MATCH(B1781,'Coop GFs_CFs'!B:B,0),2)
)</f>
        <v>1.1978534058610257</v>
      </c>
      <c r="O1781" s="133"/>
      <c r="P1781" s="86">
        <f t="shared" si="103"/>
        <v>3.5573997871190449E-2</v>
      </c>
      <c r="Q1781" s="86">
        <f t="shared" si="104"/>
        <v>3.689028129378958E-2</v>
      </c>
      <c r="R1781" s="156" t="s">
        <v>346</v>
      </c>
      <c r="S1781" s="85" t="s">
        <v>341</v>
      </c>
      <c r="T1781" s="85" t="s">
        <v>342</v>
      </c>
      <c r="U1781" s="85" t="s">
        <v>343</v>
      </c>
      <c r="V1781" s="85" t="s">
        <v>347</v>
      </c>
      <c r="W1781" s="85" t="s">
        <v>348</v>
      </c>
      <c r="X1781" s="85" t="s">
        <v>330</v>
      </c>
      <c r="Z1781" s="42" t="s">
        <v>2250</v>
      </c>
      <c r="AA1781"/>
    </row>
    <row r="1782" spans="1:27" s="39" customFormat="1" x14ac:dyDescent="0.35">
      <c r="A1782" s="85" t="s">
        <v>811</v>
      </c>
      <c r="B1782" s="87">
        <v>51153</v>
      </c>
      <c r="C1782" s="87" t="s">
        <v>10</v>
      </c>
      <c r="D1782" s="86">
        <v>2.2369509999999999</v>
      </c>
      <c r="E1782" s="86">
        <f>SUMIFS('Burning_No Wildfires'!D:D, 'Burning_No Wildfires'!F:F, Z1782)</f>
        <v>2.2369509999999999</v>
      </c>
      <c r="F1782" s="86">
        <f>SUMIFS('Burning_No Wildfires'!E:E, 'Burning_No Wildfires'!F:F, Z1782)</f>
        <v>1.2267150645161292E-2</v>
      </c>
      <c r="G1782" s="122">
        <f t="shared" si="102"/>
        <v>5.4838709677419361E-3</v>
      </c>
      <c r="H1782" s="122">
        <v>2.6784710052542602</v>
      </c>
      <c r="I1782" s="86">
        <f t="shared" si="105"/>
        <v>1.4688389383652396E-2</v>
      </c>
      <c r="J1782" s="122">
        <v>2.9587881141114001</v>
      </c>
      <c r="K1782" s="86">
        <f t="shared" si="106"/>
        <v>1.622561223867542E-2</v>
      </c>
      <c r="L1782" s="122" t="str" cm="1">
        <f t="array" ref="L1782">_xlfn.SWITCH(A1782,
    "District of Columbia", _xlfn.XLOOKUP(R1782, '2015 O3 Growth Surrogates'!A:A, '2015 O3 Growth Surrogates'!H:H),
    "Maryland", _xlfn.XLOOKUP(R1782, '2015 O3 Growth Surrogates'!A:A, '2015 O3 Growth Surrogates'!I:I),
    "Virginia", _xlfn.XLOOKUP(R1782, '2015 O3 Growth Surrogates'!A:A, '2015 O3 Growth Surrogates'!J:J)
)</f>
        <v>Population</v>
      </c>
      <c r="M1782" s="133" cm="1">
        <f t="array" ref="M1782">_xlfn.SWITCH(L1782,
"Employment", INDEX('Coop GFs_CFs'!C:D, MATCH(B1782,'Coop GFs_CFs'!B:B,0),1),
"Population", INDEX('Coop GFs_CFs'!E:F, MATCH(B1782,'Coop GFs_CFs'!B:B,0),1),
"Household", INDEX('Coop GFs_CFs'!G:H, MATCH(B1782,'Coop GFs_CFs'!B:B,0),1),
"VMT", INDEX('Coop GFs_CFs'!I:J, MATCH(B1782,'Coop GFs_CFs'!B:B,0),1),
"Lane Mile", INDEX('Coop GFs_CFs'!K:L, MATCH(B1782,'Coop GFs_CFs'!B:B,0),1),
"Gas Sales", INDEX('Coop GFs_CFs'!M:N, MATCH(B1782,'Coop GFs_CFs'!B:B,0),1),
"No Growth", INDEX('Coop GFs_CFs'!O:P, MATCH(B1782,'Coop GFs_CFs'!B:B,0),1)
)</f>
        <v>1.0943166406241815</v>
      </c>
      <c r="N1782" s="133" cm="1">
        <f t="array" ref="N1782">_xlfn.SWITCH(L1782,
"Employment", INDEX('Coop GFs_CFs'!C:D, MATCH(B1782,'Coop GFs_CFs'!B:B,0),2),
"Population", INDEX('Coop GFs_CFs'!E:F, MATCH(B1782,'Coop GFs_CFs'!B:B,0),2),
"Household", INDEX('Coop GFs_CFs'!G:H, MATCH(B1782,'Coop GFs_CFs'!B:B,0),2),
"VMT", INDEX('Coop GFs_CFs'!I:J, MATCH(B1782,'Coop GFs_CFs'!B:B,0),2),
"Lane Mile", INDEX('Coop GFs_CFs'!K:L, MATCH(B1782,'Coop GFs_CFs'!B:B,0),2),
"Gas Sales", INDEX('Coop GFs_CFs'!M:N, MATCH(B1782,'Coop GFs_CFs'!B:B,0),2),
"No Growth", INDEX('Coop GFs_CFs'!O:P, MATCH(B1782,'Coop GFs_CFs'!B:B,0),2)
)</f>
        <v>1.1237955518522129</v>
      </c>
      <c r="O1782" s="133"/>
      <c r="P1782" s="86">
        <f t="shared" si="103"/>
        <v>1.3424147084043665E-2</v>
      </c>
      <c r="Q1782" s="86">
        <f t="shared" si="104"/>
        <v>1.3785769328933264E-2</v>
      </c>
      <c r="R1782" s="156" t="s">
        <v>346</v>
      </c>
      <c r="S1782" s="85" t="s">
        <v>341</v>
      </c>
      <c r="T1782" s="85" t="s">
        <v>342</v>
      </c>
      <c r="U1782" s="85" t="s">
        <v>343</v>
      </c>
      <c r="V1782" s="85" t="s">
        <v>347</v>
      </c>
      <c r="W1782" s="85" t="s">
        <v>348</v>
      </c>
      <c r="X1782" s="85" t="s">
        <v>330</v>
      </c>
      <c r="Z1782" s="42" t="s">
        <v>2238</v>
      </c>
      <c r="AA1782"/>
    </row>
    <row r="1783" spans="1:27" s="39" customFormat="1" x14ac:dyDescent="0.35">
      <c r="A1783" s="85" t="s">
        <v>811</v>
      </c>
      <c r="B1783" s="87">
        <v>51153</v>
      </c>
      <c r="C1783" s="87" t="s">
        <v>12</v>
      </c>
      <c r="D1783" s="86">
        <v>6.037204</v>
      </c>
      <c r="E1783" s="86">
        <f>SUMIFS('Burning_No Wildfires'!D:D, 'Burning_No Wildfires'!F:F, Z1783)</f>
        <v>6.037204</v>
      </c>
      <c r="F1783" s="86">
        <f>SUMIFS('Burning_No Wildfires'!E:E, 'Burning_No Wildfires'!F:F, Z1783)</f>
        <v>3.3107247741935485E-2</v>
      </c>
      <c r="G1783" s="122">
        <f t="shared" si="102"/>
        <v>5.4838709677419353E-3</v>
      </c>
      <c r="H1783" s="122">
        <v>7.2288020018342003</v>
      </c>
      <c r="I1783" s="86">
        <f t="shared" si="105"/>
        <v>3.9641817429413355E-2</v>
      </c>
      <c r="J1783" s="122">
        <v>7.98533693302437</v>
      </c>
      <c r="K1783" s="86">
        <f t="shared" si="106"/>
        <v>4.379055737464977E-2</v>
      </c>
      <c r="L1783" s="122" t="str" cm="1">
        <f t="array" ref="L1783">_xlfn.SWITCH(A1783,
    "District of Columbia", _xlfn.XLOOKUP(R1783, '2015 O3 Growth Surrogates'!A:A, '2015 O3 Growth Surrogates'!H:H),
    "Maryland", _xlfn.XLOOKUP(R1783, '2015 O3 Growth Surrogates'!A:A, '2015 O3 Growth Surrogates'!I:I),
    "Virginia", _xlfn.XLOOKUP(R1783, '2015 O3 Growth Surrogates'!A:A, '2015 O3 Growth Surrogates'!J:J)
)</f>
        <v>Population</v>
      </c>
      <c r="M1783" s="133" cm="1">
        <f t="array" ref="M1783">_xlfn.SWITCH(L1783,
"Employment", INDEX('Coop GFs_CFs'!C:D, MATCH(B1783,'Coop GFs_CFs'!B:B,0),1),
"Population", INDEX('Coop GFs_CFs'!E:F, MATCH(B1783,'Coop GFs_CFs'!B:B,0),1),
"Household", INDEX('Coop GFs_CFs'!G:H, MATCH(B1783,'Coop GFs_CFs'!B:B,0),1),
"VMT", INDEX('Coop GFs_CFs'!I:J, MATCH(B1783,'Coop GFs_CFs'!B:B,0),1),
"Lane Mile", INDEX('Coop GFs_CFs'!K:L, MATCH(B1783,'Coop GFs_CFs'!B:B,0),1),
"Gas Sales", INDEX('Coop GFs_CFs'!M:N, MATCH(B1783,'Coop GFs_CFs'!B:B,0),1),
"No Growth", INDEX('Coop GFs_CFs'!O:P, MATCH(B1783,'Coop GFs_CFs'!B:B,0),1)
)</f>
        <v>1.0943166406241815</v>
      </c>
      <c r="N1783" s="133" cm="1">
        <f t="array" ref="N1783">_xlfn.SWITCH(L1783,
"Employment", INDEX('Coop GFs_CFs'!C:D, MATCH(B1783,'Coop GFs_CFs'!B:B,0),2),
"Population", INDEX('Coop GFs_CFs'!E:F, MATCH(B1783,'Coop GFs_CFs'!B:B,0),2),
"Household", INDEX('Coop GFs_CFs'!G:H, MATCH(B1783,'Coop GFs_CFs'!B:B,0),2),
"VMT", INDEX('Coop GFs_CFs'!I:J, MATCH(B1783,'Coop GFs_CFs'!B:B,0),2),
"Lane Mile", INDEX('Coop GFs_CFs'!K:L, MATCH(B1783,'Coop GFs_CFs'!B:B,0),2),
"Gas Sales", INDEX('Coop GFs_CFs'!M:N, MATCH(B1783,'Coop GFs_CFs'!B:B,0),2),
"No Growth", INDEX('Coop GFs_CFs'!O:P, MATCH(B1783,'Coop GFs_CFs'!B:B,0),2)
)</f>
        <v>1.1237955518522129</v>
      </c>
      <c r="O1783" s="133"/>
      <c r="P1783" s="86">
        <f t="shared" si="103"/>
        <v>3.6229812129267361E-2</v>
      </c>
      <c r="Q1783" s="86">
        <f t="shared" si="104"/>
        <v>3.7205777746456316E-2</v>
      </c>
      <c r="R1783" s="156" t="s">
        <v>346</v>
      </c>
      <c r="S1783" s="85" t="s">
        <v>341</v>
      </c>
      <c r="T1783" s="85" t="s">
        <v>342</v>
      </c>
      <c r="U1783" s="85" t="s">
        <v>343</v>
      </c>
      <c r="V1783" s="85" t="s">
        <v>347</v>
      </c>
      <c r="W1783" s="85" t="s">
        <v>348</v>
      </c>
      <c r="X1783" s="85" t="s">
        <v>330</v>
      </c>
      <c r="Z1783" s="42" t="s">
        <v>2253</v>
      </c>
      <c r="AA1783"/>
    </row>
    <row r="1784" spans="1:27" s="39" customFormat="1" x14ac:dyDescent="0.35">
      <c r="A1784" s="85" t="s">
        <v>811</v>
      </c>
      <c r="B1784" s="87">
        <v>51510</v>
      </c>
      <c r="C1784" s="87" t="s">
        <v>10</v>
      </c>
      <c r="D1784" s="86">
        <v>0.52643779999999996</v>
      </c>
      <c r="E1784" s="86">
        <f>SUMIFS('Burning_No Wildfires'!D:D, 'Burning_No Wildfires'!F:F, Z1784)</f>
        <v>0.52643779999999996</v>
      </c>
      <c r="F1784" s="86">
        <f>SUMIFS('Burning_No Wildfires'!E:E, 'Burning_No Wildfires'!F:F, Z1784)</f>
        <v>2.8869169677419354E-3</v>
      </c>
      <c r="G1784" s="122">
        <f t="shared" si="102"/>
        <v>5.4838709677419361E-3</v>
      </c>
      <c r="H1784" s="122">
        <v>0.56455961524373299</v>
      </c>
      <c r="I1784" s="86">
        <f t="shared" si="105"/>
        <v>3.0959720835946653E-3</v>
      </c>
      <c r="J1784" s="122">
        <v>0.58358405217785603</v>
      </c>
      <c r="K1784" s="86">
        <f t="shared" si="106"/>
        <v>3.2002996409753398E-3</v>
      </c>
      <c r="L1784" s="122" t="str" cm="1">
        <f t="array" ref="L1784">_xlfn.SWITCH(A1784,
    "District of Columbia", _xlfn.XLOOKUP(R1784, '2015 O3 Growth Surrogates'!A:A, '2015 O3 Growth Surrogates'!H:H),
    "Maryland", _xlfn.XLOOKUP(R1784, '2015 O3 Growth Surrogates'!A:A, '2015 O3 Growth Surrogates'!I:I),
    "Virginia", _xlfn.XLOOKUP(R1784, '2015 O3 Growth Surrogates'!A:A, '2015 O3 Growth Surrogates'!J:J)
)</f>
        <v>Population</v>
      </c>
      <c r="M1784" s="133" cm="1">
        <f t="array" ref="M1784">_xlfn.SWITCH(L1784,
"Employment", INDEX('Coop GFs_CFs'!C:D, MATCH(B1784,'Coop GFs_CFs'!B:B,0),1),
"Population", INDEX('Coop GFs_CFs'!E:F, MATCH(B1784,'Coop GFs_CFs'!B:B,0),1),
"Household", INDEX('Coop GFs_CFs'!G:H, MATCH(B1784,'Coop GFs_CFs'!B:B,0),1),
"VMT", INDEX('Coop GFs_CFs'!I:J, MATCH(B1784,'Coop GFs_CFs'!B:B,0),1),
"Lane Mile", INDEX('Coop GFs_CFs'!K:L, MATCH(B1784,'Coop GFs_CFs'!B:B,0),1),
"Gas Sales", INDEX('Coop GFs_CFs'!M:N, MATCH(B1784,'Coop GFs_CFs'!B:B,0),1),
"No Growth", INDEX('Coop GFs_CFs'!O:P, MATCH(B1784,'Coop GFs_CFs'!B:B,0),1)
)</f>
        <v>1.2512671881942732</v>
      </c>
      <c r="N1784" s="133" cm="1">
        <f t="array" ref="N1784">_xlfn.SWITCH(L1784,
"Employment", INDEX('Coop GFs_CFs'!C:D, MATCH(B1784,'Coop GFs_CFs'!B:B,0),2),
"Population", INDEX('Coop GFs_CFs'!E:F, MATCH(B1784,'Coop GFs_CFs'!B:B,0),2),
"Household", INDEX('Coop GFs_CFs'!G:H, MATCH(B1784,'Coop GFs_CFs'!B:B,0),2),
"VMT", INDEX('Coop GFs_CFs'!I:J, MATCH(B1784,'Coop GFs_CFs'!B:B,0),2),
"Lane Mile", INDEX('Coop GFs_CFs'!K:L, MATCH(B1784,'Coop GFs_CFs'!B:B,0),2),
"Gas Sales", INDEX('Coop GFs_CFs'!M:N, MATCH(B1784,'Coop GFs_CFs'!B:B,0),2),
"No Growth", INDEX('Coop GFs_CFs'!O:P, MATCH(B1784,'Coop GFs_CFs'!B:B,0),2)
)</f>
        <v>1.365491025746405</v>
      </c>
      <c r="O1784" s="133"/>
      <c r="P1784" s="86">
        <f t="shared" si="103"/>
        <v>3.6123044767767888E-3</v>
      </c>
      <c r="Q1784" s="86">
        <f t="shared" si="104"/>
        <v>3.9420592115266368E-3</v>
      </c>
      <c r="R1784" s="156" t="s">
        <v>346</v>
      </c>
      <c r="S1784" s="85" t="s">
        <v>341</v>
      </c>
      <c r="T1784" s="85" t="s">
        <v>342</v>
      </c>
      <c r="U1784" s="85" t="s">
        <v>343</v>
      </c>
      <c r="V1784" s="85" t="s">
        <v>347</v>
      </c>
      <c r="W1784" s="85" t="s">
        <v>348</v>
      </c>
      <c r="X1784" s="85" t="s">
        <v>330</v>
      </c>
      <c r="Z1784" s="42" t="s">
        <v>2230</v>
      </c>
      <c r="AA1784"/>
    </row>
    <row r="1785" spans="1:27" s="39" customFormat="1" x14ac:dyDescent="0.35">
      <c r="A1785" s="85" t="s">
        <v>811</v>
      </c>
      <c r="B1785" s="87">
        <v>51510</v>
      </c>
      <c r="C1785" s="87" t="s">
        <v>12</v>
      </c>
      <c r="D1785" s="86">
        <v>1.420779</v>
      </c>
      <c r="E1785" s="86">
        <f>SUMIFS('Burning_No Wildfires'!D:D, 'Burning_No Wildfires'!F:F, Z1785)</f>
        <v>1.420779</v>
      </c>
      <c r="F1785" s="86">
        <f>SUMIFS('Burning_No Wildfires'!E:E, 'Burning_No Wildfires'!F:F, Z1785)</f>
        <v>7.79136870967742E-3</v>
      </c>
      <c r="G1785" s="122">
        <f t="shared" ref="G1785:G1848" si="107">F1785/E1785</f>
        <v>5.4838709677419361E-3</v>
      </c>
      <c r="H1785" s="122">
        <v>1.52366423077214</v>
      </c>
      <c r="I1785" s="86">
        <f t="shared" si="105"/>
        <v>8.3555780397181877E-3</v>
      </c>
      <c r="J1785" s="122">
        <v>1.5750084170802401</v>
      </c>
      <c r="K1785" s="86">
        <f t="shared" si="106"/>
        <v>8.6371429323755106E-3</v>
      </c>
      <c r="L1785" s="122" t="str" cm="1">
        <f t="array" ref="L1785">_xlfn.SWITCH(A1785,
    "District of Columbia", _xlfn.XLOOKUP(R1785, '2015 O3 Growth Surrogates'!A:A, '2015 O3 Growth Surrogates'!H:H),
    "Maryland", _xlfn.XLOOKUP(R1785, '2015 O3 Growth Surrogates'!A:A, '2015 O3 Growth Surrogates'!I:I),
    "Virginia", _xlfn.XLOOKUP(R1785, '2015 O3 Growth Surrogates'!A:A, '2015 O3 Growth Surrogates'!J:J)
)</f>
        <v>Population</v>
      </c>
      <c r="M1785" s="133" cm="1">
        <f t="array" ref="M1785">_xlfn.SWITCH(L1785,
"Employment", INDEX('Coop GFs_CFs'!C:D, MATCH(B1785,'Coop GFs_CFs'!B:B,0),1),
"Population", INDEX('Coop GFs_CFs'!E:F, MATCH(B1785,'Coop GFs_CFs'!B:B,0),1),
"Household", INDEX('Coop GFs_CFs'!G:H, MATCH(B1785,'Coop GFs_CFs'!B:B,0),1),
"VMT", INDEX('Coop GFs_CFs'!I:J, MATCH(B1785,'Coop GFs_CFs'!B:B,0),1),
"Lane Mile", INDEX('Coop GFs_CFs'!K:L, MATCH(B1785,'Coop GFs_CFs'!B:B,0),1),
"Gas Sales", INDEX('Coop GFs_CFs'!M:N, MATCH(B1785,'Coop GFs_CFs'!B:B,0),1),
"No Growth", INDEX('Coop GFs_CFs'!O:P, MATCH(B1785,'Coop GFs_CFs'!B:B,0),1)
)</f>
        <v>1.2512671881942732</v>
      </c>
      <c r="N1785" s="133" cm="1">
        <f t="array" ref="N1785">_xlfn.SWITCH(L1785,
"Employment", INDEX('Coop GFs_CFs'!C:D, MATCH(B1785,'Coop GFs_CFs'!B:B,0),2),
"Population", INDEX('Coop GFs_CFs'!E:F, MATCH(B1785,'Coop GFs_CFs'!B:B,0),2),
"Household", INDEX('Coop GFs_CFs'!G:H, MATCH(B1785,'Coop GFs_CFs'!B:B,0),2),
"VMT", INDEX('Coop GFs_CFs'!I:J, MATCH(B1785,'Coop GFs_CFs'!B:B,0),2),
"Lane Mile", INDEX('Coop GFs_CFs'!K:L, MATCH(B1785,'Coop GFs_CFs'!B:B,0),2),
"Gas Sales", INDEX('Coop GFs_CFs'!M:N, MATCH(B1785,'Coop GFs_CFs'!B:B,0),2),
"No Growth", INDEX('Coop GFs_CFs'!O:P, MATCH(B1785,'Coop GFs_CFs'!B:B,0),2)
)</f>
        <v>1.365491025746405</v>
      </c>
      <c r="O1785" s="133"/>
      <c r="P1785" s="86">
        <f t="shared" si="103"/>
        <v>9.749084017542908E-3</v>
      </c>
      <c r="Q1785" s="86">
        <f t="shared" si="104"/>
        <v>1.0639044051345864E-2</v>
      </c>
      <c r="R1785" s="156" t="s">
        <v>346</v>
      </c>
      <c r="S1785" s="85" t="s">
        <v>341</v>
      </c>
      <c r="T1785" s="85" t="s">
        <v>342</v>
      </c>
      <c r="U1785" s="85" t="s">
        <v>343</v>
      </c>
      <c r="V1785" s="85" t="s">
        <v>347</v>
      </c>
      <c r="W1785" s="85" t="s">
        <v>348</v>
      </c>
      <c r="X1785" s="85" t="s">
        <v>330</v>
      </c>
      <c r="Z1785" s="42" t="s">
        <v>2245</v>
      </c>
      <c r="AA1785"/>
    </row>
    <row r="1786" spans="1:27" s="39" customFormat="1" x14ac:dyDescent="0.35">
      <c r="A1786" s="85" t="s">
        <v>811</v>
      </c>
      <c r="B1786" s="87">
        <v>51600</v>
      </c>
      <c r="C1786" s="87" t="s">
        <v>10</v>
      </c>
      <c r="D1786" s="86">
        <v>0.12685160000000001</v>
      </c>
      <c r="E1786" s="86">
        <f>SUMIFS('Burning_No Wildfires'!D:D, 'Burning_No Wildfires'!F:F, Z1786)</f>
        <v>0.12685160000000001</v>
      </c>
      <c r="F1786" s="86">
        <f>SUMIFS('Burning_No Wildfires'!E:E, 'Burning_No Wildfires'!F:F, Z1786)</f>
        <v>6.9563780645161299E-4</v>
      </c>
      <c r="G1786" s="122">
        <f t="shared" si="107"/>
        <v>5.4838709677419361E-3</v>
      </c>
      <c r="H1786" s="122">
        <v>0.14825666556856401</v>
      </c>
      <c r="I1786" s="86">
        <f t="shared" si="105"/>
        <v>8.1302042408567371E-4</v>
      </c>
      <c r="J1786" s="122">
        <v>0.16067150990139201</v>
      </c>
      <c r="K1786" s="86">
        <f t="shared" si="106"/>
        <v>8.811018284915047E-4</v>
      </c>
      <c r="L1786" s="122" t="str" cm="1">
        <f t="array" ref="L1786">_xlfn.SWITCH(A1786,
    "District of Columbia", _xlfn.XLOOKUP(R1786, '2015 O3 Growth Surrogates'!A:A, '2015 O3 Growth Surrogates'!H:H),
    "Maryland", _xlfn.XLOOKUP(R1786, '2015 O3 Growth Surrogates'!A:A, '2015 O3 Growth Surrogates'!I:I),
    "Virginia", _xlfn.XLOOKUP(R1786, '2015 O3 Growth Surrogates'!A:A, '2015 O3 Growth Surrogates'!J:J)
)</f>
        <v>Population</v>
      </c>
      <c r="M1786" s="133" cm="1">
        <f t="array" ref="M1786">_xlfn.SWITCH(L1786,
"Employment", INDEX('Coop GFs_CFs'!C:D, MATCH(B1786,'Coop GFs_CFs'!B:B,0),1),
"Population", INDEX('Coop GFs_CFs'!E:F, MATCH(B1786,'Coop GFs_CFs'!B:B,0),1),
"Household", INDEX('Coop GFs_CFs'!G:H, MATCH(B1786,'Coop GFs_CFs'!B:B,0),1),
"VMT", INDEX('Coop GFs_CFs'!I:J, MATCH(B1786,'Coop GFs_CFs'!B:B,0),1),
"Lane Mile", INDEX('Coop GFs_CFs'!K:L, MATCH(B1786,'Coop GFs_CFs'!B:B,0),1),
"Gas Sales", INDEX('Coop GFs_CFs'!M:N, MATCH(B1786,'Coop GFs_CFs'!B:B,0),1),
"No Growth", INDEX('Coop GFs_CFs'!O:P, MATCH(B1786,'Coop GFs_CFs'!B:B,0),1)
)</f>
        <v>1.3017014531456192</v>
      </c>
      <c r="N1786" s="133" cm="1">
        <f t="array" ref="N1786">_xlfn.SWITCH(L1786,
"Employment", INDEX('Coop GFs_CFs'!C:D, MATCH(B1786,'Coop GFs_CFs'!B:B,0),2),
"Population", INDEX('Coop GFs_CFs'!E:F, MATCH(B1786,'Coop GFs_CFs'!B:B,0),2),
"Household", INDEX('Coop GFs_CFs'!G:H, MATCH(B1786,'Coop GFs_CFs'!B:B,0),2),
"VMT", INDEX('Coop GFs_CFs'!I:J, MATCH(B1786,'Coop GFs_CFs'!B:B,0),2),
"Lane Mile", INDEX('Coop GFs_CFs'!K:L, MATCH(B1786,'Coop GFs_CFs'!B:B,0),2),
"Gas Sales", INDEX('Coop GFs_CFs'!M:N, MATCH(B1786,'Coop GFs_CFs'!B:B,0),2),
"No Growth", INDEX('Coop GFs_CFs'!O:P, MATCH(B1786,'Coop GFs_CFs'!B:B,0),2)
)</f>
        <v>1.3683228310181388</v>
      </c>
      <c r="O1786" s="133"/>
      <c r="P1786" s="86">
        <f t="shared" si="103"/>
        <v>9.0551274352109563E-4</v>
      </c>
      <c r="Q1786" s="86">
        <f t="shared" si="104"/>
        <v>9.5185709268711923E-4</v>
      </c>
      <c r="R1786" s="156" t="s">
        <v>346</v>
      </c>
      <c r="S1786" s="85" t="s">
        <v>341</v>
      </c>
      <c r="T1786" s="85" t="s">
        <v>342</v>
      </c>
      <c r="U1786" s="85" t="s">
        <v>343</v>
      </c>
      <c r="V1786" s="85" t="s">
        <v>347</v>
      </c>
      <c r="W1786" s="85" t="s">
        <v>348</v>
      </c>
      <c r="X1786" s="85" t="s">
        <v>330</v>
      </c>
      <c r="Z1786" s="42" t="s">
        <v>2233</v>
      </c>
      <c r="AA1786"/>
    </row>
    <row r="1787" spans="1:27" s="39" customFormat="1" x14ac:dyDescent="0.35">
      <c r="A1787" s="85" t="s">
        <v>811</v>
      </c>
      <c r="B1787" s="87">
        <v>51600</v>
      </c>
      <c r="C1787" s="87" t="s">
        <v>12</v>
      </c>
      <c r="D1787" s="86">
        <v>0.34235399999999999</v>
      </c>
      <c r="E1787" s="86">
        <f>SUMIFS('Burning_No Wildfires'!D:D, 'Burning_No Wildfires'!F:F, Z1787)</f>
        <v>0.34235399999999999</v>
      </c>
      <c r="F1787" s="86">
        <f>SUMIFS('Burning_No Wildfires'!E:E, 'Burning_No Wildfires'!F:F, Z1787)</f>
        <v>1.8774251612903227E-3</v>
      </c>
      <c r="G1787" s="122">
        <f t="shared" si="107"/>
        <v>5.4838709677419361E-3</v>
      </c>
      <c r="H1787" s="122">
        <v>0.40012315559330802</v>
      </c>
      <c r="I1787" s="86">
        <f t="shared" si="105"/>
        <v>2.1942237564794315E-3</v>
      </c>
      <c r="J1787" s="122">
        <v>0.43362901296303102</v>
      </c>
      <c r="K1787" s="86">
        <f t="shared" si="106"/>
        <v>2.3779655549585575E-3</v>
      </c>
      <c r="L1787" s="122" t="str" cm="1">
        <f t="array" ref="L1787">_xlfn.SWITCH(A1787,
    "District of Columbia", _xlfn.XLOOKUP(R1787, '2015 O3 Growth Surrogates'!A:A, '2015 O3 Growth Surrogates'!H:H),
    "Maryland", _xlfn.XLOOKUP(R1787, '2015 O3 Growth Surrogates'!A:A, '2015 O3 Growth Surrogates'!I:I),
    "Virginia", _xlfn.XLOOKUP(R1787, '2015 O3 Growth Surrogates'!A:A, '2015 O3 Growth Surrogates'!J:J)
)</f>
        <v>Population</v>
      </c>
      <c r="M1787" s="133" cm="1">
        <f t="array" ref="M1787">_xlfn.SWITCH(L1787,
"Employment", INDEX('Coop GFs_CFs'!C:D, MATCH(B1787,'Coop GFs_CFs'!B:B,0),1),
"Population", INDEX('Coop GFs_CFs'!E:F, MATCH(B1787,'Coop GFs_CFs'!B:B,0),1),
"Household", INDEX('Coop GFs_CFs'!G:H, MATCH(B1787,'Coop GFs_CFs'!B:B,0),1),
"VMT", INDEX('Coop GFs_CFs'!I:J, MATCH(B1787,'Coop GFs_CFs'!B:B,0),1),
"Lane Mile", INDEX('Coop GFs_CFs'!K:L, MATCH(B1787,'Coop GFs_CFs'!B:B,0),1),
"Gas Sales", INDEX('Coop GFs_CFs'!M:N, MATCH(B1787,'Coop GFs_CFs'!B:B,0),1),
"No Growth", INDEX('Coop GFs_CFs'!O:P, MATCH(B1787,'Coop GFs_CFs'!B:B,0),1)
)</f>
        <v>1.3017014531456192</v>
      </c>
      <c r="N1787" s="133" cm="1">
        <f t="array" ref="N1787">_xlfn.SWITCH(L1787,
"Employment", INDEX('Coop GFs_CFs'!C:D, MATCH(B1787,'Coop GFs_CFs'!B:B,0),2),
"Population", INDEX('Coop GFs_CFs'!E:F, MATCH(B1787,'Coop GFs_CFs'!B:B,0),2),
"Household", INDEX('Coop GFs_CFs'!G:H, MATCH(B1787,'Coop GFs_CFs'!B:B,0),2),
"VMT", INDEX('Coop GFs_CFs'!I:J, MATCH(B1787,'Coop GFs_CFs'!B:B,0),2),
"Lane Mile", INDEX('Coop GFs_CFs'!K:L, MATCH(B1787,'Coop GFs_CFs'!B:B,0),2),
"Gas Sales", INDEX('Coop GFs_CFs'!M:N, MATCH(B1787,'Coop GFs_CFs'!B:B,0),2),
"No Growth", INDEX('Coop GFs_CFs'!O:P, MATCH(B1787,'Coop GFs_CFs'!B:B,0),2)
)</f>
        <v>1.3683228310181388</v>
      </c>
      <c r="O1787" s="133"/>
      <c r="P1787" s="86">
        <f t="shared" si="103"/>
        <v>2.4438470606237615E-3</v>
      </c>
      <c r="Q1787" s="86">
        <f t="shared" si="104"/>
        <v>2.5689237117214603E-3</v>
      </c>
      <c r="R1787" s="156" t="s">
        <v>346</v>
      </c>
      <c r="S1787" s="85" t="s">
        <v>341</v>
      </c>
      <c r="T1787" s="85" t="s">
        <v>342</v>
      </c>
      <c r="U1787" s="85" t="s">
        <v>343</v>
      </c>
      <c r="V1787" s="85" t="s">
        <v>347</v>
      </c>
      <c r="W1787" s="85" t="s">
        <v>348</v>
      </c>
      <c r="X1787" s="85" t="s">
        <v>330</v>
      </c>
      <c r="Z1787" s="42" t="s">
        <v>2248</v>
      </c>
      <c r="AA1787"/>
    </row>
    <row r="1788" spans="1:27" s="39" customFormat="1" x14ac:dyDescent="0.35">
      <c r="A1788" s="85" t="s">
        <v>811</v>
      </c>
      <c r="B1788" s="87">
        <v>51610</v>
      </c>
      <c r="C1788" s="87" t="s">
        <v>10</v>
      </c>
      <c r="D1788" s="86">
        <v>5.7161129999999997E-2</v>
      </c>
      <c r="E1788" s="86">
        <f>SUMIFS('Burning_No Wildfires'!D:D, 'Burning_No Wildfires'!F:F, Z1788)</f>
        <v>5.7161129999999997E-2</v>
      </c>
      <c r="F1788" s="86">
        <f>SUMIFS('Burning_No Wildfires'!E:E, 'Burning_No Wildfires'!F:F, Z1788)</f>
        <v>3.1346426129032256E-4</v>
      </c>
      <c r="G1788" s="122">
        <f t="shared" si="107"/>
        <v>5.4838709677419353E-3</v>
      </c>
      <c r="H1788" s="122">
        <v>6.21815607067241E-2</v>
      </c>
      <c r="I1788" s="86">
        <f t="shared" si="105"/>
        <v>3.4099565548848697E-4</v>
      </c>
      <c r="J1788" s="122">
        <v>6.4977644308972696E-2</v>
      </c>
      <c r="K1788" s="86">
        <f t="shared" si="106"/>
        <v>3.5632901717823736E-4</v>
      </c>
      <c r="L1788" s="122" t="str" cm="1">
        <f t="array" ref="L1788">_xlfn.SWITCH(A1788,
    "District of Columbia", _xlfn.XLOOKUP(R1788, '2015 O3 Growth Surrogates'!A:A, '2015 O3 Growth Surrogates'!H:H),
    "Maryland", _xlfn.XLOOKUP(R1788, '2015 O3 Growth Surrogates'!A:A, '2015 O3 Growth Surrogates'!I:I),
    "Virginia", _xlfn.XLOOKUP(R1788, '2015 O3 Growth Surrogates'!A:A, '2015 O3 Growth Surrogates'!J:J)
)</f>
        <v>Population</v>
      </c>
      <c r="M1788" s="133" cm="1">
        <f t="array" ref="M1788">_xlfn.SWITCH(L1788,
"Employment", INDEX('Coop GFs_CFs'!C:D, MATCH(B1788,'Coop GFs_CFs'!B:B,0),1),
"Population", INDEX('Coop GFs_CFs'!E:F, MATCH(B1788,'Coop GFs_CFs'!B:B,0),1),
"Household", INDEX('Coop GFs_CFs'!G:H, MATCH(B1788,'Coop GFs_CFs'!B:B,0),1),
"VMT", INDEX('Coop GFs_CFs'!I:J, MATCH(B1788,'Coop GFs_CFs'!B:B,0),1),
"Lane Mile", INDEX('Coop GFs_CFs'!K:L, MATCH(B1788,'Coop GFs_CFs'!B:B,0),1),
"Gas Sales", INDEX('Coop GFs_CFs'!M:N, MATCH(B1788,'Coop GFs_CFs'!B:B,0),1),
"No Growth", INDEX('Coop GFs_CFs'!O:P, MATCH(B1788,'Coop GFs_CFs'!B:B,0),1)
)</f>
        <v>1.2441146639619922</v>
      </c>
      <c r="N1788" s="133" cm="1">
        <f t="array" ref="N1788">_xlfn.SWITCH(L1788,
"Employment", INDEX('Coop GFs_CFs'!C:D, MATCH(B1788,'Coop GFs_CFs'!B:B,0),2),
"Population", INDEX('Coop GFs_CFs'!E:F, MATCH(B1788,'Coop GFs_CFs'!B:B,0),2),
"Household", INDEX('Coop GFs_CFs'!G:H, MATCH(B1788,'Coop GFs_CFs'!B:B,0),2),
"VMT", INDEX('Coop GFs_CFs'!I:J, MATCH(B1788,'Coop GFs_CFs'!B:B,0),2),
"Lane Mile", INDEX('Coop GFs_CFs'!K:L, MATCH(B1788,'Coop GFs_CFs'!B:B,0),2),
"Gas Sales", INDEX('Coop GFs_CFs'!M:N, MATCH(B1788,'Coop GFs_CFs'!B:B,0),2),
"No Growth", INDEX('Coop GFs_CFs'!O:P, MATCH(B1788,'Coop GFs_CFs'!B:B,0),2)
)</f>
        <v>1.3379063684407195</v>
      </c>
      <c r="O1788" s="133"/>
      <c r="P1788" s="86">
        <f t="shared" si="103"/>
        <v>3.8998548409930375E-4</v>
      </c>
      <c r="Q1788" s="86">
        <f t="shared" si="104"/>
        <v>4.1938583145888827E-4</v>
      </c>
      <c r="R1788" s="156" t="s">
        <v>346</v>
      </c>
      <c r="S1788" s="85" t="s">
        <v>341</v>
      </c>
      <c r="T1788" s="85" t="s">
        <v>342</v>
      </c>
      <c r="U1788" s="85" t="s">
        <v>343</v>
      </c>
      <c r="V1788" s="85" t="s">
        <v>347</v>
      </c>
      <c r="W1788" s="85" t="s">
        <v>348</v>
      </c>
      <c r="X1788" s="85" t="s">
        <v>330</v>
      </c>
      <c r="Z1788" s="42" t="s">
        <v>2234</v>
      </c>
      <c r="AA1788"/>
    </row>
    <row r="1789" spans="1:27" s="39" customFormat="1" x14ac:dyDescent="0.35">
      <c r="A1789" s="85" t="s">
        <v>811</v>
      </c>
      <c r="B1789" s="87">
        <v>51610</v>
      </c>
      <c r="C1789" s="87" t="s">
        <v>12</v>
      </c>
      <c r="D1789" s="86">
        <v>0.1542695</v>
      </c>
      <c r="E1789" s="86">
        <f>SUMIFS('Burning_No Wildfires'!D:D, 'Burning_No Wildfires'!F:F, Z1789)</f>
        <v>0.1542695</v>
      </c>
      <c r="F1789" s="86">
        <f>SUMIFS('Burning_No Wildfires'!E:E, 'Burning_No Wildfires'!F:F, Z1789)</f>
        <v>8.4599403225806458E-4</v>
      </c>
      <c r="G1789" s="122">
        <f t="shared" si="107"/>
        <v>5.4838709677419361E-3</v>
      </c>
      <c r="H1789" s="122">
        <v>0.16781890559976601</v>
      </c>
      <c r="I1789" s="86">
        <f t="shared" si="105"/>
        <v>9.2029722425678137E-4</v>
      </c>
      <c r="J1789" s="122">
        <v>0.175365124844857</v>
      </c>
      <c r="K1789" s="86">
        <f t="shared" si="106"/>
        <v>9.6167971689115137E-4</v>
      </c>
      <c r="L1789" s="122" t="str" cm="1">
        <f t="array" ref="L1789">_xlfn.SWITCH(A1789,
    "District of Columbia", _xlfn.XLOOKUP(R1789, '2015 O3 Growth Surrogates'!A:A, '2015 O3 Growth Surrogates'!H:H),
    "Maryland", _xlfn.XLOOKUP(R1789, '2015 O3 Growth Surrogates'!A:A, '2015 O3 Growth Surrogates'!I:I),
    "Virginia", _xlfn.XLOOKUP(R1789, '2015 O3 Growth Surrogates'!A:A, '2015 O3 Growth Surrogates'!J:J)
)</f>
        <v>Population</v>
      </c>
      <c r="M1789" s="133" cm="1">
        <f t="array" ref="M1789">_xlfn.SWITCH(L1789,
"Employment", INDEX('Coop GFs_CFs'!C:D, MATCH(B1789,'Coop GFs_CFs'!B:B,0),1),
"Population", INDEX('Coop GFs_CFs'!E:F, MATCH(B1789,'Coop GFs_CFs'!B:B,0),1),
"Household", INDEX('Coop GFs_CFs'!G:H, MATCH(B1789,'Coop GFs_CFs'!B:B,0),1),
"VMT", INDEX('Coop GFs_CFs'!I:J, MATCH(B1789,'Coop GFs_CFs'!B:B,0),1),
"Lane Mile", INDEX('Coop GFs_CFs'!K:L, MATCH(B1789,'Coop GFs_CFs'!B:B,0),1),
"Gas Sales", INDEX('Coop GFs_CFs'!M:N, MATCH(B1789,'Coop GFs_CFs'!B:B,0),1),
"No Growth", INDEX('Coop GFs_CFs'!O:P, MATCH(B1789,'Coop GFs_CFs'!B:B,0),1)
)</f>
        <v>1.2441146639619922</v>
      </c>
      <c r="N1789" s="133" cm="1">
        <f t="array" ref="N1789">_xlfn.SWITCH(L1789,
"Employment", INDEX('Coop GFs_CFs'!C:D, MATCH(B1789,'Coop GFs_CFs'!B:B,0),2),
"Population", INDEX('Coop GFs_CFs'!E:F, MATCH(B1789,'Coop GFs_CFs'!B:B,0),2),
"Household", INDEX('Coop GFs_CFs'!G:H, MATCH(B1789,'Coop GFs_CFs'!B:B,0),2),
"VMT", INDEX('Coop GFs_CFs'!I:J, MATCH(B1789,'Coop GFs_CFs'!B:B,0),2),
"Lane Mile", INDEX('Coop GFs_CFs'!K:L, MATCH(B1789,'Coop GFs_CFs'!B:B,0),2),
"Gas Sales", INDEX('Coop GFs_CFs'!M:N, MATCH(B1789,'Coop GFs_CFs'!B:B,0),2),
"No Growth", INDEX('Coop GFs_CFs'!O:P, MATCH(B1789,'Coop GFs_CFs'!B:B,0),2)
)</f>
        <v>1.3379063684407195</v>
      </c>
      <c r="O1789" s="133"/>
      <c r="P1789" s="86">
        <f t="shared" si="103"/>
        <v>1.0525135811565928E-3</v>
      </c>
      <c r="Q1789" s="86">
        <f t="shared" si="104"/>
        <v>1.1318608034209081E-3</v>
      </c>
      <c r="R1789" s="156" t="s">
        <v>346</v>
      </c>
      <c r="S1789" s="85" t="s">
        <v>341</v>
      </c>
      <c r="T1789" s="85" t="s">
        <v>342</v>
      </c>
      <c r="U1789" s="85" t="s">
        <v>343</v>
      </c>
      <c r="V1789" s="85" t="s">
        <v>347</v>
      </c>
      <c r="W1789" s="85" t="s">
        <v>348</v>
      </c>
      <c r="X1789" s="85" t="s">
        <v>330</v>
      </c>
      <c r="Z1789" s="42" t="s">
        <v>2249</v>
      </c>
      <c r="AA1789"/>
    </row>
    <row r="1790" spans="1:27" s="39" customFormat="1" x14ac:dyDescent="0.35">
      <c r="A1790" s="85" t="s">
        <v>811</v>
      </c>
      <c r="B1790" s="87">
        <v>51683</v>
      </c>
      <c r="C1790" s="87" t="s">
        <v>10</v>
      </c>
      <c r="D1790" s="86">
        <v>0.18879699999999999</v>
      </c>
      <c r="E1790" s="86">
        <f>SUMIFS('Burning_No Wildfires'!D:D, 'Burning_No Wildfires'!F:F, Z1790)</f>
        <v>0.18879699999999999</v>
      </c>
      <c r="F1790" s="86">
        <f>SUMIFS('Burning_No Wildfires'!E:E, 'Burning_No Wildfires'!F:F, Z1790)</f>
        <v>1.0353383870967744E-3</v>
      </c>
      <c r="G1790" s="122">
        <f t="shared" si="107"/>
        <v>5.4838709677419361E-3</v>
      </c>
      <c r="H1790" s="122">
        <v>0.23154218058307999</v>
      </c>
      <c r="I1790" s="86">
        <f t="shared" si="105"/>
        <v>1.269747441907213E-3</v>
      </c>
      <c r="J1790" s="122">
        <v>0.25785966543404099</v>
      </c>
      <c r="K1790" s="86">
        <f t="shared" si="106"/>
        <v>1.4140691330253863E-3</v>
      </c>
      <c r="L1790" s="122" t="str" cm="1">
        <f t="array" ref="L1790">_xlfn.SWITCH(A1790,
    "District of Columbia", _xlfn.XLOOKUP(R1790, '2015 O3 Growth Surrogates'!A:A, '2015 O3 Growth Surrogates'!H:H),
    "Maryland", _xlfn.XLOOKUP(R1790, '2015 O3 Growth Surrogates'!A:A, '2015 O3 Growth Surrogates'!I:I),
    "Virginia", _xlfn.XLOOKUP(R1790, '2015 O3 Growth Surrogates'!A:A, '2015 O3 Growth Surrogates'!J:J)
)</f>
        <v>Population</v>
      </c>
      <c r="M1790" s="133" cm="1">
        <f t="array" ref="M1790">_xlfn.SWITCH(L1790,
"Employment", INDEX('Coop GFs_CFs'!C:D, MATCH(B1790,'Coop GFs_CFs'!B:B,0),1),
"Population", INDEX('Coop GFs_CFs'!E:F, MATCH(B1790,'Coop GFs_CFs'!B:B,0),1),
"Household", INDEX('Coop GFs_CFs'!G:H, MATCH(B1790,'Coop GFs_CFs'!B:B,0),1),
"VMT", INDEX('Coop GFs_CFs'!I:J, MATCH(B1790,'Coop GFs_CFs'!B:B,0),1),
"Lane Mile", INDEX('Coop GFs_CFs'!K:L, MATCH(B1790,'Coop GFs_CFs'!B:B,0),1),
"Gas Sales", INDEX('Coop GFs_CFs'!M:N, MATCH(B1790,'Coop GFs_CFs'!B:B,0),1),
"No Growth", INDEX('Coop GFs_CFs'!O:P, MATCH(B1790,'Coop GFs_CFs'!B:B,0),1)
)</f>
        <v>1.0847467052215982</v>
      </c>
      <c r="N1790" s="133" cm="1">
        <f t="array" ref="N1790">_xlfn.SWITCH(L1790,
"Employment", INDEX('Coop GFs_CFs'!C:D, MATCH(B1790,'Coop GFs_CFs'!B:B,0),2),
"Population", INDEX('Coop GFs_CFs'!E:F, MATCH(B1790,'Coop GFs_CFs'!B:B,0),2),
"Household", INDEX('Coop GFs_CFs'!G:H, MATCH(B1790,'Coop GFs_CFs'!B:B,0),2),
"VMT", INDEX('Coop GFs_CFs'!I:J, MATCH(B1790,'Coop GFs_CFs'!B:B,0),2),
"Lane Mile", INDEX('Coop GFs_CFs'!K:L, MATCH(B1790,'Coop GFs_CFs'!B:B,0),2),
"Gas Sales", INDEX('Coop GFs_CFs'!M:N, MATCH(B1790,'Coop GFs_CFs'!B:B,0),2),
"No Growth", INDEX('Coop GFs_CFs'!O:P, MATCH(B1790,'Coop GFs_CFs'!B:B,0),2)
)</f>
        <v>1.1113922408200338</v>
      </c>
      <c r="O1790" s="133"/>
      <c r="P1790" s="86">
        <f t="shared" si="103"/>
        <v>1.1230799041926697E-3</v>
      </c>
      <c r="Q1790" s="86">
        <f t="shared" si="104"/>
        <v>1.1506670500424836E-3</v>
      </c>
      <c r="R1790" s="156" t="s">
        <v>346</v>
      </c>
      <c r="S1790" s="85" t="s">
        <v>341</v>
      </c>
      <c r="T1790" s="85" t="s">
        <v>342</v>
      </c>
      <c r="U1790" s="85" t="s">
        <v>343</v>
      </c>
      <c r="V1790" s="85" t="s">
        <v>347</v>
      </c>
      <c r="W1790" s="85" t="s">
        <v>348</v>
      </c>
      <c r="X1790" s="85" t="s">
        <v>330</v>
      </c>
      <c r="Z1790" s="42" t="s">
        <v>2236</v>
      </c>
      <c r="AA1790"/>
    </row>
    <row r="1791" spans="1:27" s="39" customFormat="1" x14ac:dyDescent="0.35">
      <c r="A1791" s="85" t="s">
        <v>811</v>
      </c>
      <c r="B1791" s="87">
        <v>51683</v>
      </c>
      <c r="C1791" s="87" t="s">
        <v>12</v>
      </c>
      <c r="D1791" s="86">
        <v>0.50953550000000003</v>
      </c>
      <c r="E1791" s="86">
        <f>SUMIFS('Burning_No Wildfires'!D:D, 'Burning_No Wildfires'!F:F, Z1791)</f>
        <v>0.50953550000000003</v>
      </c>
      <c r="F1791" s="86">
        <f>SUMIFS('Burning_No Wildfires'!E:E, 'Burning_No Wildfires'!F:F, Z1791)</f>
        <v>2.7942269354838713E-3</v>
      </c>
      <c r="G1791" s="122">
        <f t="shared" si="107"/>
        <v>5.4838709677419361E-3</v>
      </c>
      <c r="H1791" s="122">
        <v>0.62489849284940802</v>
      </c>
      <c r="I1791" s="86">
        <f t="shared" si="105"/>
        <v>3.4268627027225604E-3</v>
      </c>
      <c r="J1791" s="122">
        <v>0.69592553672339497</v>
      </c>
      <c r="K1791" s="86">
        <f t="shared" si="106"/>
        <v>3.8163658465476501E-3</v>
      </c>
      <c r="L1791" s="122" t="str" cm="1">
        <f t="array" ref="L1791">_xlfn.SWITCH(A1791,
    "District of Columbia", _xlfn.XLOOKUP(R1791, '2015 O3 Growth Surrogates'!A:A, '2015 O3 Growth Surrogates'!H:H),
    "Maryland", _xlfn.XLOOKUP(R1791, '2015 O3 Growth Surrogates'!A:A, '2015 O3 Growth Surrogates'!I:I),
    "Virginia", _xlfn.XLOOKUP(R1791, '2015 O3 Growth Surrogates'!A:A, '2015 O3 Growth Surrogates'!J:J)
)</f>
        <v>Population</v>
      </c>
      <c r="M1791" s="133" cm="1">
        <f t="array" ref="M1791">_xlfn.SWITCH(L1791,
"Employment", INDEX('Coop GFs_CFs'!C:D, MATCH(B1791,'Coop GFs_CFs'!B:B,0),1),
"Population", INDEX('Coop GFs_CFs'!E:F, MATCH(B1791,'Coop GFs_CFs'!B:B,0),1),
"Household", INDEX('Coop GFs_CFs'!G:H, MATCH(B1791,'Coop GFs_CFs'!B:B,0),1),
"VMT", INDEX('Coop GFs_CFs'!I:J, MATCH(B1791,'Coop GFs_CFs'!B:B,0),1),
"Lane Mile", INDEX('Coop GFs_CFs'!K:L, MATCH(B1791,'Coop GFs_CFs'!B:B,0),1),
"Gas Sales", INDEX('Coop GFs_CFs'!M:N, MATCH(B1791,'Coop GFs_CFs'!B:B,0),1),
"No Growth", INDEX('Coop GFs_CFs'!O:P, MATCH(B1791,'Coop GFs_CFs'!B:B,0),1)
)</f>
        <v>1.0847467052215982</v>
      </c>
      <c r="N1791" s="133" cm="1">
        <f t="array" ref="N1791">_xlfn.SWITCH(L1791,
"Employment", INDEX('Coop GFs_CFs'!C:D, MATCH(B1791,'Coop GFs_CFs'!B:B,0),2),
"Population", INDEX('Coop GFs_CFs'!E:F, MATCH(B1791,'Coop GFs_CFs'!B:B,0),2),
"Household", INDEX('Coop GFs_CFs'!G:H, MATCH(B1791,'Coop GFs_CFs'!B:B,0),2),
"VMT", INDEX('Coop GFs_CFs'!I:J, MATCH(B1791,'Coop GFs_CFs'!B:B,0),2),
"Lane Mile", INDEX('Coop GFs_CFs'!K:L, MATCH(B1791,'Coop GFs_CFs'!B:B,0),2),
"Gas Sales", INDEX('Coop GFs_CFs'!M:N, MATCH(B1791,'Coop GFs_CFs'!B:B,0),2),
"No Growth", INDEX('Coop GFs_CFs'!O:P, MATCH(B1791,'Coop GFs_CFs'!B:B,0),2)
)</f>
        <v>1.1113922408200338</v>
      </c>
      <c r="O1791" s="133"/>
      <c r="P1791" s="86">
        <f t="shared" si="103"/>
        <v>3.0310284619075728E-3</v>
      </c>
      <c r="Q1791" s="86">
        <f t="shared" si="104"/>
        <v>3.105482135187116E-3</v>
      </c>
      <c r="R1791" s="156" t="s">
        <v>346</v>
      </c>
      <c r="S1791" s="85" t="s">
        <v>341</v>
      </c>
      <c r="T1791" s="85" t="s">
        <v>342</v>
      </c>
      <c r="U1791" s="85" t="s">
        <v>343</v>
      </c>
      <c r="V1791" s="85" t="s">
        <v>347</v>
      </c>
      <c r="W1791" s="85" t="s">
        <v>348</v>
      </c>
      <c r="X1791" s="85" t="s">
        <v>330</v>
      </c>
      <c r="Z1791" s="42" t="s">
        <v>2251</v>
      </c>
      <c r="AA1791"/>
    </row>
    <row r="1792" spans="1:27" s="39" customFormat="1" x14ac:dyDescent="0.35">
      <c r="A1792" s="85" t="s">
        <v>811</v>
      </c>
      <c r="B1792" s="87">
        <v>51685</v>
      </c>
      <c r="C1792" s="87" t="s">
        <v>10</v>
      </c>
      <c r="D1792" s="86">
        <v>6.6016179999999994E-2</v>
      </c>
      <c r="E1792" s="86">
        <f>SUMIFS('Burning_No Wildfires'!D:D, 'Burning_No Wildfires'!F:F, Z1792)</f>
        <v>6.6016179999999994E-2</v>
      </c>
      <c r="F1792" s="86">
        <f>SUMIFS('Burning_No Wildfires'!E:E, 'Burning_No Wildfires'!F:F, Z1792)</f>
        <v>3.6202421290322577E-4</v>
      </c>
      <c r="G1792" s="122">
        <f t="shared" si="107"/>
        <v>5.4838709677419353E-3</v>
      </c>
      <c r="H1792" s="122">
        <v>8.2504475195631394E-2</v>
      </c>
      <c r="I1792" s="86">
        <f t="shared" si="105"/>
        <v>4.5244389623410762E-4</v>
      </c>
      <c r="J1792" s="122">
        <v>9.3021844557310898E-2</v>
      </c>
      <c r="K1792" s="86">
        <f t="shared" si="106"/>
        <v>5.1011979273364041E-4</v>
      </c>
      <c r="L1792" s="122" t="str" cm="1">
        <f t="array" ref="L1792">_xlfn.SWITCH(A1792,
    "District of Columbia", _xlfn.XLOOKUP(R1792, '2015 O3 Growth Surrogates'!A:A, '2015 O3 Growth Surrogates'!H:H),
    "Maryland", _xlfn.XLOOKUP(R1792, '2015 O3 Growth Surrogates'!A:A, '2015 O3 Growth Surrogates'!I:I),
    "Virginia", _xlfn.XLOOKUP(R1792, '2015 O3 Growth Surrogates'!A:A, '2015 O3 Growth Surrogates'!J:J)
)</f>
        <v>Population</v>
      </c>
      <c r="M1792" s="133" cm="1">
        <f t="array" ref="M1792">_xlfn.SWITCH(L1792,
"Employment", INDEX('Coop GFs_CFs'!C:D, MATCH(B1792,'Coop GFs_CFs'!B:B,0),1),
"Population", INDEX('Coop GFs_CFs'!E:F, MATCH(B1792,'Coop GFs_CFs'!B:B,0),1),
"Household", INDEX('Coop GFs_CFs'!G:H, MATCH(B1792,'Coop GFs_CFs'!B:B,0),1),
"VMT", INDEX('Coop GFs_CFs'!I:J, MATCH(B1792,'Coop GFs_CFs'!B:B,0),1),
"Lane Mile", INDEX('Coop GFs_CFs'!K:L, MATCH(B1792,'Coop GFs_CFs'!B:B,0),1),
"Gas Sales", INDEX('Coop GFs_CFs'!M:N, MATCH(B1792,'Coop GFs_CFs'!B:B,0),1),
"No Growth", INDEX('Coop GFs_CFs'!O:P, MATCH(B1792,'Coop GFs_CFs'!B:B,0),1)
)</f>
        <v>1.1503808026405289</v>
      </c>
      <c r="N1792" s="133" cm="1">
        <f t="array" ref="N1792">_xlfn.SWITCH(L1792,
"Employment", INDEX('Coop GFs_CFs'!C:D, MATCH(B1792,'Coop GFs_CFs'!B:B,0),2),
"Population", INDEX('Coop GFs_CFs'!E:F, MATCH(B1792,'Coop GFs_CFs'!B:B,0),2),
"Household", INDEX('Coop GFs_CFs'!G:H, MATCH(B1792,'Coop GFs_CFs'!B:B,0),2),
"VMT", INDEX('Coop GFs_CFs'!I:J, MATCH(B1792,'Coop GFs_CFs'!B:B,0),2),
"Lane Mile", INDEX('Coop GFs_CFs'!K:L, MATCH(B1792,'Coop GFs_CFs'!B:B,0),2),
"Gas Sales", INDEX('Coop GFs_CFs'!M:N, MATCH(B1792,'Coop GFs_CFs'!B:B,0),2),
"No Growth", INDEX('Coop GFs_CFs'!O:P, MATCH(B1792,'Coop GFs_CFs'!B:B,0),2)
)</f>
        <v>1.1782580091214219</v>
      </c>
      <c r="O1792" s="133"/>
      <c r="P1792" s="86">
        <f t="shared" si="103"/>
        <v>4.1646570461491858E-4</v>
      </c>
      <c r="Q1792" s="86">
        <f t="shared" si="104"/>
        <v>4.2655792834910456E-4</v>
      </c>
      <c r="R1792" s="156" t="s">
        <v>346</v>
      </c>
      <c r="S1792" s="85" t="s">
        <v>341</v>
      </c>
      <c r="T1792" s="85" t="s">
        <v>342</v>
      </c>
      <c r="U1792" s="85" t="s">
        <v>343</v>
      </c>
      <c r="V1792" s="85" t="s">
        <v>347</v>
      </c>
      <c r="W1792" s="85" t="s">
        <v>348</v>
      </c>
      <c r="X1792" s="85" t="s">
        <v>330</v>
      </c>
      <c r="Z1792" s="42" t="s">
        <v>2237</v>
      </c>
      <c r="AA1792"/>
    </row>
    <row r="1793" spans="1:27" s="39" customFormat="1" x14ac:dyDescent="0.35">
      <c r="A1793" s="85" t="s">
        <v>811</v>
      </c>
      <c r="B1793" s="87">
        <v>51685</v>
      </c>
      <c r="C1793" s="87" t="s">
        <v>12</v>
      </c>
      <c r="D1793" s="86">
        <v>0.17816799999999999</v>
      </c>
      <c r="E1793" s="86">
        <f>SUMIFS('Burning_No Wildfires'!D:D, 'Burning_No Wildfires'!F:F, Z1793)</f>
        <v>0.17816799999999999</v>
      </c>
      <c r="F1793" s="86">
        <f>SUMIFS('Burning_No Wildfires'!E:E, 'Burning_No Wildfires'!F:F, Z1793)</f>
        <v>9.7705032258064528E-4</v>
      </c>
      <c r="G1793" s="122">
        <f t="shared" si="107"/>
        <v>5.4838709677419361E-3</v>
      </c>
      <c r="H1793" s="122">
        <v>0.222667493584986</v>
      </c>
      <c r="I1793" s="86">
        <f t="shared" si="105"/>
        <v>1.2210798035305686E-3</v>
      </c>
      <c r="J1793" s="122">
        <v>0.25105233294454499</v>
      </c>
      <c r="K1793" s="86">
        <f t="shared" si="106"/>
        <v>1.3767386000184726E-3</v>
      </c>
      <c r="L1793" s="122" t="str" cm="1">
        <f t="array" ref="L1793">_xlfn.SWITCH(A1793,
    "District of Columbia", _xlfn.XLOOKUP(R1793, '2015 O3 Growth Surrogates'!A:A, '2015 O3 Growth Surrogates'!H:H),
    "Maryland", _xlfn.XLOOKUP(R1793, '2015 O3 Growth Surrogates'!A:A, '2015 O3 Growth Surrogates'!I:I),
    "Virginia", _xlfn.XLOOKUP(R1793, '2015 O3 Growth Surrogates'!A:A, '2015 O3 Growth Surrogates'!J:J)
)</f>
        <v>Population</v>
      </c>
      <c r="M1793" s="133" cm="1">
        <f t="array" ref="M1793">_xlfn.SWITCH(L1793,
"Employment", INDEX('Coop GFs_CFs'!C:D, MATCH(B1793,'Coop GFs_CFs'!B:B,0),1),
"Population", INDEX('Coop GFs_CFs'!E:F, MATCH(B1793,'Coop GFs_CFs'!B:B,0),1),
"Household", INDEX('Coop GFs_CFs'!G:H, MATCH(B1793,'Coop GFs_CFs'!B:B,0),1),
"VMT", INDEX('Coop GFs_CFs'!I:J, MATCH(B1793,'Coop GFs_CFs'!B:B,0),1),
"Lane Mile", INDEX('Coop GFs_CFs'!K:L, MATCH(B1793,'Coop GFs_CFs'!B:B,0),1),
"Gas Sales", INDEX('Coop GFs_CFs'!M:N, MATCH(B1793,'Coop GFs_CFs'!B:B,0),1),
"No Growth", INDEX('Coop GFs_CFs'!O:P, MATCH(B1793,'Coop GFs_CFs'!B:B,0),1)
)</f>
        <v>1.1503808026405289</v>
      </c>
      <c r="N1793" s="133" cm="1">
        <f t="array" ref="N1793">_xlfn.SWITCH(L1793,
"Employment", INDEX('Coop GFs_CFs'!C:D, MATCH(B1793,'Coop GFs_CFs'!B:B,0),2),
"Population", INDEX('Coop GFs_CFs'!E:F, MATCH(B1793,'Coop GFs_CFs'!B:B,0),2),
"Household", INDEX('Coop GFs_CFs'!G:H, MATCH(B1793,'Coop GFs_CFs'!B:B,0),2),
"VMT", INDEX('Coop GFs_CFs'!I:J, MATCH(B1793,'Coop GFs_CFs'!B:B,0),2),
"Lane Mile", INDEX('Coop GFs_CFs'!K:L, MATCH(B1793,'Coop GFs_CFs'!B:B,0),2),
"Gas Sales", INDEX('Coop GFs_CFs'!M:N, MATCH(B1793,'Coop GFs_CFs'!B:B,0),2),
"No Growth", INDEX('Coop GFs_CFs'!O:P, MATCH(B1793,'Coop GFs_CFs'!B:B,0),2)
)</f>
        <v>1.1782580091214219</v>
      </c>
      <c r="O1793" s="133"/>
      <c r="P1793" s="86">
        <f t="shared" si="103"/>
        <v>1.1239799343105105E-3</v>
      </c>
      <c r="Q1793" s="86">
        <f t="shared" si="104"/>
        <v>1.1512173678953142E-3</v>
      </c>
      <c r="R1793" s="156" t="s">
        <v>346</v>
      </c>
      <c r="S1793" s="85" t="s">
        <v>341</v>
      </c>
      <c r="T1793" s="85" t="s">
        <v>342</v>
      </c>
      <c r="U1793" s="85" t="s">
        <v>343</v>
      </c>
      <c r="V1793" s="85" t="s">
        <v>347</v>
      </c>
      <c r="W1793" s="85" t="s">
        <v>348</v>
      </c>
      <c r="X1793" s="85" t="s">
        <v>330</v>
      </c>
      <c r="Z1793" s="42" t="s">
        <v>2252</v>
      </c>
      <c r="AA1793"/>
    </row>
    <row r="1794" spans="1:27" s="39" customFormat="1" x14ac:dyDescent="0.35">
      <c r="A1794" s="85" t="s">
        <v>9</v>
      </c>
      <c r="B1794" s="87">
        <v>11001</v>
      </c>
      <c r="C1794" s="87" t="s">
        <v>10</v>
      </c>
      <c r="D1794" s="86">
        <v>0.46619875316462001</v>
      </c>
      <c r="E1794" s="86">
        <f>SUMIFS('Burning_No Wildfires'!D:D, 'Burning_No Wildfires'!F:F, Z1794)</f>
        <v>0.46619875316462001</v>
      </c>
      <c r="F1794" s="86">
        <f>SUMIFS('Burning_No Wildfires'!E:E, 'Burning_No Wildfires'!F:F, Z1794)</f>
        <v>1.2772568579852604E-3</v>
      </c>
      <c r="G1794" s="122">
        <f t="shared" si="107"/>
        <v>2.7397260273972603E-3</v>
      </c>
      <c r="H1794" s="122">
        <v>0.49663579545661701</v>
      </c>
      <c r="I1794" s="86">
        <f t="shared" si="105"/>
        <v>1.3606460149496356E-3</v>
      </c>
      <c r="J1794" s="122">
        <v>0.51086470798022299</v>
      </c>
      <c r="K1794" s="86">
        <f t="shared" si="106"/>
        <v>1.3996293369321177E-3</v>
      </c>
      <c r="L1794" s="122" t="str" cm="1">
        <f t="array" ref="L1794">_xlfn.SWITCH(A1794,
    "District of Columbia", _xlfn.XLOOKUP(R1794, '2015 O3 Growth Surrogates'!A:A, '2015 O3 Growth Surrogates'!H:H),
    "Maryland", _xlfn.XLOOKUP(R1794, '2015 O3 Growth Surrogates'!A:A, '2015 O3 Growth Surrogates'!I:I),
    "Virginia", _xlfn.XLOOKUP(R1794, '2015 O3 Growth Surrogates'!A:A, '2015 O3 Growth Surrogates'!J:J)
)</f>
        <v>Population</v>
      </c>
      <c r="M1794" s="133" cm="1">
        <f t="array" ref="M1794">_xlfn.SWITCH(L1794,
"Employment", INDEX('Coop GFs_CFs'!C:D, MATCH(B1794,'Coop GFs_CFs'!B:B,0),1),
"Population", INDEX('Coop GFs_CFs'!E:F, MATCH(B1794,'Coop GFs_CFs'!B:B,0),1),
"Household", INDEX('Coop GFs_CFs'!G:H, MATCH(B1794,'Coop GFs_CFs'!B:B,0),1),
"VMT", INDEX('Coop GFs_CFs'!I:J, MATCH(B1794,'Coop GFs_CFs'!B:B,0),1),
"Lane Mile", INDEX('Coop GFs_CFs'!K:L, MATCH(B1794,'Coop GFs_CFs'!B:B,0),1),
"Gas Sales", INDEX('Coop GFs_CFs'!M:N, MATCH(B1794,'Coop GFs_CFs'!B:B,0),1),
"No Growth", INDEX('Coop GFs_CFs'!O:P, MATCH(B1794,'Coop GFs_CFs'!B:B,0),1)
)</f>
        <v>1.0682042243864278</v>
      </c>
      <c r="N1794" s="133" cm="1">
        <f t="array" ref="N1794">_xlfn.SWITCH(L1794,
"Employment", INDEX('Coop GFs_CFs'!C:D, MATCH(B1794,'Coop GFs_CFs'!B:B,0),2),
"Population", INDEX('Coop GFs_CFs'!E:F, MATCH(B1794,'Coop GFs_CFs'!B:B,0),2),
"Household", INDEX('Coop GFs_CFs'!G:H, MATCH(B1794,'Coop GFs_CFs'!B:B,0),2),
"VMT", INDEX('Coop GFs_CFs'!I:J, MATCH(B1794,'Coop GFs_CFs'!B:B,0),2),
"Lane Mile", INDEX('Coop GFs_CFs'!K:L, MATCH(B1794,'Coop GFs_CFs'!B:B,0),2),
"Gas Sales", INDEX('Coop GFs_CFs'!M:N, MATCH(B1794,'Coop GFs_CFs'!B:B,0),2),
"No Growth", INDEX('Coop GFs_CFs'!O:P, MATCH(B1794,'Coop GFs_CFs'!B:B,0),2)
)</f>
        <v>1.1102535122627881</v>
      </c>
      <c r="O1794" s="133"/>
      <c r="P1794" s="86">
        <f t="shared" si="103"/>
        <v>1.3643711713263909E-3</v>
      </c>
      <c r="Q1794" s="86">
        <f t="shared" si="104"/>
        <v>1.4180789126398685E-3</v>
      </c>
      <c r="R1794" s="156" t="s">
        <v>340</v>
      </c>
      <c r="S1794" s="85" t="s">
        <v>341</v>
      </c>
      <c r="T1794" s="85" t="s">
        <v>342</v>
      </c>
      <c r="U1794" s="85" t="s">
        <v>343</v>
      </c>
      <c r="V1794" s="85" t="s">
        <v>344</v>
      </c>
      <c r="W1794" s="85" t="s">
        <v>345</v>
      </c>
      <c r="X1794" s="85" t="s">
        <v>330</v>
      </c>
      <c r="Z1794" s="42" t="s">
        <v>2254</v>
      </c>
      <c r="AA1794"/>
    </row>
    <row r="1795" spans="1:27" s="39" customFormat="1" x14ac:dyDescent="0.35">
      <c r="A1795" s="85" t="s">
        <v>9</v>
      </c>
      <c r="B1795" s="87">
        <v>11001</v>
      </c>
      <c r="C1795" s="87" t="s">
        <v>12</v>
      </c>
      <c r="D1795" s="86">
        <v>3.9155455758612998E-2</v>
      </c>
      <c r="E1795" s="86">
        <f>SUMIFS('Burning_No Wildfires'!D:D, 'Burning_No Wildfires'!F:F, Z1795)</f>
        <v>3.9155455758612998E-2</v>
      </c>
      <c r="F1795" s="86">
        <f>SUMIFS('Burning_No Wildfires'!E:E, 'Burning_No Wildfires'!F:F, Z1795)</f>
        <v>1.0727522125647396E-4</v>
      </c>
      <c r="G1795" s="122">
        <f t="shared" si="107"/>
        <v>2.7397260273972603E-3</v>
      </c>
      <c r="H1795" s="122">
        <v>4.1711825235788501E-2</v>
      </c>
      <c r="I1795" s="86">
        <f t="shared" si="105"/>
        <v>1.1427897324873562E-4</v>
      </c>
      <c r="J1795" s="122">
        <v>4.2906893972093102E-2</v>
      </c>
      <c r="K1795" s="86">
        <f t="shared" si="106"/>
        <v>1.1755313417011809E-4</v>
      </c>
      <c r="L1795" s="122" t="str" cm="1">
        <f t="array" ref="L1795">_xlfn.SWITCH(A1795,
    "District of Columbia", _xlfn.XLOOKUP(R1795, '2015 O3 Growth Surrogates'!A:A, '2015 O3 Growth Surrogates'!H:H),
    "Maryland", _xlfn.XLOOKUP(R1795, '2015 O3 Growth Surrogates'!A:A, '2015 O3 Growth Surrogates'!I:I),
    "Virginia", _xlfn.XLOOKUP(R1795, '2015 O3 Growth Surrogates'!A:A, '2015 O3 Growth Surrogates'!J:J)
)</f>
        <v>Population</v>
      </c>
      <c r="M1795" s="133" cm="1">
        <f t="array" ref="M1795">_xlfn.SWITCH(L1795,
"Employment", INDEX('Coop GFs_CFs'!C:D, MATCH(B1795,'Coop GFs_CFs'!B:B,0),1),
"Population", INDEX('Coop GFs_CFs'!E:F, MATCH(B1795,'Coop GFs_CFs'!B:B,0),1),
"Household", INDEX('Coop GFs_CFs'!G:H, MATCH(B1795,'Coop GFs_CFs'!B:B,0),1),
"VMT", INDEX('Coop GFs_CFs'!I:J, MATCH(B1795,'Coop GFs_CFs'!B:B,0),1),
"Lane Mile", INDEX('Coop GFs_CFs'!K:L, MATCH(B1795,'Coop GFs_CFs'!B:B,0),1),
"Gas Sales", INDEX('Coop GFs_CFs'!M:N, MATCH(B1795,'Coop GFs_CFs'!B:B,0),1),
"No Growth", INDEX('Coop GFs_CFs'!O:P, MATCH(B1795,'Coop GFs_CFs'!B:B,0),1)
)</f>
        <v>1.0682042243864278</v>
      </c>
      <c r="N1795" s="133" cm="1">
        <f t="array" ref="N1795">_xlfn.SWITCH(L1795,
"Employment", INDEX('Coop GFs_CFs'!C:D, MATCH(B1795,'Coop GFs_CFs'!B:B,0),2),
"Population", INDEX('Coop GFs_CFs'!E:F, MATCH(B1795,'Coop GFs_CFs'!B:B,0),2),
"Household", INDEX('Coop GFs_CFs'!G:H, MATCH(B1795,'Coop GFs_CFs'!B:B,0),2),
"VMT", INDEX('Coop GFs_CFs'!I:J, MATCH(B1795,'Coop GFs_CFs'!B:B,0),2),
"Lane Mile", INDEX('Coop GFs_CFs'!K:L, MATCH(B1795,'Coop GFs_CFs'!B:B,0),2),
"Gas Sales", INDEX('Coop GFs_CFs'!M:N, MATCH(B1795,'Coop GFs_CFs'!B:B,0),2),
"No Growth", INDEX('Coop GFs_CFs'!O:P, MATCH(B1795,'Coop GFs_CFs'!B:B,0),2)
)</f>
        <v>1.1102535122627881</v>
      </c>
      <c r="O1795" s="133"/>
      <c r="P1795" s="86">
        <f t="shared" si="103"/>
        <v>1.1459184451815421E-4</v>
      </c>
      <c r="Q1795" s="86">
        <f t="shared" si="104"/>
        <v>1.1910269117876792E-4</v>
      </c>
      <c r="R1795" s="156" t="s">
        <v>340</v>
      </c>
      <c r="S1795" s="85" t="s">
        <v>341</v>
      </c>
      <c r="T1795" s="85" t="s">
        <v>342</v>
      </c>
      <c r="U1795" s="85" t="s">
        <v>343</v>
      </c>
      <c r="V1795" s="85" t="s">
        <v>344</v>
      </c>
      <c r="W1795" s="85" t="s">
        <v>345</v>
      </c>
      <c r="X1795" s="85" t="s">
        <v>330</v>
      </c>
      <c r="Z1795" s="42" t="s">
        <v>2269</v>
      </c>
      <c r="AA1795"/>
    </row>
    <row r="1796" spans="1:27" s="39" customFormat="1" x14ac:dyDescent="0.35">
      <c r="A1796" s="85" t="s">
        <v>497</v>
      </c>
      <c r="B1796" s="87">
        <v>24009</v>
      </c>
      <c r="C1796" s="87" t="s">
        <v>10</v>
      </c>
      <c r="D1796" s="86">
        <v>6.9476633634298096E-2</v>
      </c>
      <c r="E1796" s="86">
        <f>SUMIFS('Burning_No Wildfires'!D:D, 'Burning_No Wildfires'!F:F, Z1796)</f>
        <v>6.9476633634298096E-2</v>
      </c>
      <c r="F1796" s="86">
        <f>SUMIFS('Burning_No Wildfires'!E:E, 'Burning_No Wildfires'!F:F, Z1796)</f>
        <v>1.9034694146383041E-4</v>
      </c>
      <c r="G1796" s="122">
        <f t="shared" si="107"/>
        <v>2.7397260273972603E-3</v>
      </c>
      <c r="H1796" s="122">
        <v>8.02291567335853E-2</v>
      </c>
      <c r="I1796" s="86">
        <f t="shared" si="105"/>
        <v>2.198059088591378E-4</v>
      </c>
      <c r="J1796" s="122">
        <v>8.6617585118881499E-2</v>
      </c>
      <c r="K1796" s="86">
        <f t="shared" si="106"/>
        <v>2.3730845238049725E-4</v>
      </c>
      <c r="L1796" s="122" t="str" cm="1">
        <f t="array" ref="L1796">_xlfn.SWITCH(A1796,
    "District of Columbia", _xlfn.XLOOKUP(R1796, '2015 O3 Growth Surrogates'!A:A, '2015 O3 Growth Surrogates'!H:H),
    "Maryland", _xlfn.XLOOKUP(R1796, '2015 O3 Growth Surrogates'!A:A, '2015 O3 Growth Surrogates'!I:I),
    "Virginia", _xlfn.XLOOKUP(R1796, '2015 O3 Growth Surrogates'!A:A, '2015 O3 Growth Surrogates'!J:J)
)</f>
        <v>Population</v>
      </c>
      <c r="M1796" s="133" cm="1">
        <f t="array" ref="M1796">_xlfn.SWITCH(L1796,
"Employment", INDEX('Coop GFs_CFs'!C:D, MATCH(B1796,'Coop GFs_CFs'!B:B,0),1),
"Population", INDEX('Coop GFs_CFs'!E:F, MATCH(B1796,'Coop GFs_CFs'!B:B,0),1),
"Household", INDEX('Coop GFs_CFs'!G:H, MATCH(B1796,'Coop GFs_CFs'!B:B,0),1),
"VMT", INDEX('Coop GFs_CFs'!I:J, MATCH(B1796,'Coop GFs_CFs'!B:B,0),1),
"Lane Mile", INDEX('Coop GFs_CFs'!K:L, MATCH(B1796,'Coop GFs_CFs'!B:B,0),1),
"Gas Sales", INDEX('Coop GFs_CFs'!M:N, MATCH(B1796,'Coop GFs_CFs'!B:B,0),1),
"No Growth", INDEX('Coop GFs_CFs'!O:P, MATCH(B1796,'Coop GFs_CFs'!B:B,0),1)
)</f>
        <v>1.0426851482954702</v>
      </c>
      <c r="N1796" s="133" cm="1">
        <f t="array" ref="N1796">_xlfn.SWITCH(L1796,
"Employment", INDEX('Coop GFs_CFs'!C:D, MATCH(B1796,'Coop GFs_CFs'!B:B,0),2),
"Population", INDEX('Coop GFs_CFs'!E:F, MATCH(B1796,'Coop GFs_CFs'!B:B,0),2),
"Household", INDEX('Coop GFs_CFs'!G:H, MATCH(B1796,'Coop GFs_CFs'!B:B,0),2),
"VMT", INDEX('Coop GFs_CFs'!I:J, MATCH(B1796,'Coop GFs_CFs'!B:B,0),2),
"Lane Mile", INDEX('Coop GFs_CFs'!K:L, MATCH(B1796,'Coop GFs_CFs'!B:B,0),2),
"Gas Sales", INDEX('Coop GFs_CFs'!M:N, MATCH(B1796,'Coop GFs_CFs'!B:B,0),2),
"No Growth", INDEX('Coop GFs_CFs'!O:P, MATCH(B1796,'Coop GFs_CFs'!B:B,0),2)
)</f>
        <v>1.0572281391746758</v>
      </c>
      <c r="O1796" s="133"/>
      <c r="P1796" s="86">
        <f t="shared" si="103"/>
        <v>1.9847192888780319E-4</v>
      </c>
      <c r="Q1796" s="86">
        <f t="shared" si="104"/>
        <v>2.0124014272139638E-4</v>
      </c>
      <c r="R1796" s="156" t="s">
        <v>340</v>
      </c>
      <c r="S1796" s="85" t="s">
        <v>341</v>
      </c>
      <c r="T1796" s="85" t="s">
        <v>342</v>
      </c>
      <c r="U1796" s="85" t="s">
        <v>343</v>
      </c>
      <c r="V1796" s="85" t="s">
        <v>344</v>
      </c>
      <c r="W1796" s="85" t="s">
        <v>345</v>
      </c>
      <c r="X1796" s="85" t="s">
        <v>330</v>
      </c>
      <c r="Z1796" s="42" t="s">
        <v>2255</v>
      </c>
      <c r="AA1796"/>
    </row>
    <row r="1797" spans="1:27" s="39" customFormat="1" x14ac:dyDescent="0.35">
      <c r="A1797" s="85" t="s">
        <v>497</v>
      </c>
      <c r="B1797" s="87">
        <v>24009</v>
      </c>
      <c r="C1797" s="87" t="s">
        <v>12</v>
      </c>
      <c r="D1797" s="86">
        <v>5.8352573070230996E-3</v>
      </c>
      <c r="E1797" s="86">
        <f>SUMIFS('Burning_No Wildfires'!D:D, 'Burning_No Wildfires'!F:F, Z1797)</f>
        <v>5.8352573070230996E-3</v>
      </c>
      <c r="F1797" s="86">
        <f>SUMIFS('Burning_No Wildfires'!E:E, 'Burning_No Wildfires'!F:F, Z1797)</f>
        <v>1.5987006320611231E-5</v>
      </c>
      <c r="G1797" s="122">
        <f t="shared" si="107"/>
        <v>2.7397260273972603E-3</v>
      </c>
      <c r="H1797" s="122">
        <v>6.7383485436294998E-3</v>
      </c>
      <c r="I1797" s="86">
        <f t="shared" si="105"/>
        <v>1.8461228886656165E-5</v>
      </c>
      <c r="J1797" s="122">
        <v>7.2749048139277E-3</v>
      </c>
      <c r="K1797" s="86">
        <f t="shared" si="106"/>
        <v>1.9931246065555341E-5</v>
      </c>
      <c r="L1797" s="122" t="str" cm="1">
        <f t="array" ref="L1797">_xlfn.SWITCH(A1797,
    "District of Columbia", _xlfn.XLOOKUP(R1797, '2015 O3 Growth Surrogates'!A:A, '2015 O3 Growth Surrogates'!H:H),
    "Maryland", _xlfn.XLOOKUP(R1797, '2015 O3 Growth Surrogates'!A:A, '2015 O3 Growth Surrogates'!I:I),
    "Virginia", _xlfn.XLOOKUP(R1797, '2015 O3 Growth Surrogates'!A:A, '2015 O3 Growth Surrogates'!J:J)
)</f>
        <v>Population</v>
      </c>
      <c r="M1797" s="133" cm="1">
        <f t="array" ref="M1797">_xlfn.SWITCH(L1797,
"Employment", INDEX('Coop GFs_CFs'!C:D, MATCH(B1797,'Coop GFs_CFs'!B:B,0),1),
"Population", INDEX('Coop GFs_CFs'!E:F, MATCH(B1797,'Coop GFs_CFs'!B:B,0),1),
"Household", INDEX('Coop GFs_CFs'!G:H, MATCH(B1797,'Coop GFs_CFs'!B:B,0),1),
"VMT", INDEX('Coop GFs_CFs'!I:J, MATCH(B1797,'Coop GFs_CFs'!B:B,0),1),
"Lane Mile", INDEX('Coop GFs_CFs'!K:L, MATCH(B1797,'Coop GFs_CFs'!B:B,0),1),
"Gas Sales", INDEX('Coop GFs_CFs'!M:N, MATCH(B1797,'Coop GFs_CFs'!B:B,0),1),
"No Growth", INDEX('Coop GFs_CFs'!O:P, MATCH(B1797,'Coop GFs_CFs'!B:B,0),1)
)</f>
        <v>1.0426851482954702</v>
      </c>
      <c r="N1797" s="133" cm="1">
        <f t="array" ref="N1797">_xlfn.SWITCH(L1797,
"Employment", INDEX('Coop GFs_CFs'!C:D, MATCH(B1797,'Coop GFs_CFs'!B:B,0),2),
"Population", INDEX('Coop GFs_CFs'!E:F, MATCH(B1797,'Coop GFs_CFs'!B:B,0),2),
"Household", INDEX('Coop GFs_CFs'!G:H, MATCH(B1797,'Coop GFs_CFs'!B:B,0),2),
"VMT", INDEX('Coop GFs_CFs'!I:J, MATCH(B1797,'Coop GFs_CFs'!B:B,0),2),
"Lane Mile", INDEX('Coop GFs_CFs'!K:L, MATCH(B1797,'Coop GFs_CFs'!B:B,0),2),
"Gas Sales", INDEX('Coop GFs_CFs'!M:N, MATCH(B1797,'Coop GFs_CFs'!B:B,0),2),
"No Growth", INDEX('Coop GFs_CFs'!O:P, MATCH(B1797,'Coop GFs_CFs'!B:B,0),2)
)</f>
        <v>1.0572281391746758</v>
      </c>
      <c r="O1797" s="133"/>
      <c r="P1797" s="86">
        <f t="shared" si="103"/>
        <v>1.6669414056207143E-5</v>
      </c>
      <c r="Q1797" s="86">
        <f t="shared" si="104"/>
        <v>1.6901912943313594E-5</v>
      </c>
      <c r="R1797" s="156" t="s">
        <v>340</v>
      </c>
      <c r="S1797" s="85" t="s">
        <v>341</v>
      </c>
      <c r="T1797" s="85" t="s">
        <v>342</v>
      </c>
      <c r="U1797" s="85" t="s">
        <v>343</v>
      </c>
      <c r="V1797" s="85" t="s">
        <v>344</v>
      </c>
      <c r="W1797" s="85" t="s">
        <v>345</v>
      </c>
      <c r="X1797" s="85" t="s">
        <v>330</v>
      </c>
      <c r="Z1797" s="42" t="s">
        <v>2270</v>
      </c>
      <c r="AA1797"/>
    </row>
    <row r="1798" spans="1:27" s="39" customFormat="1" x14ac:dyDescent="0.35">
      <c r="A1798" s="85" t="s">
        <v>497</v>
      </c>
      <c r="B1798" s="87">
        <v>24017</v>
      </c>
      <c r="C1798" s="87" t="s">
        <v>10</v>
      </c>
      <c r="D1798" s="86">
        <v>0.119987223376782</v>
      </c>
      <c r="E1798" s="86">
        <f>SUMIFS('Burning_No Wildfires'!D:D, 'Burning_No Wildfires'!F:F, Z1798)</f>
        <v>0.119987223376782</v>
      </c>
      <c r="F1798" s="86">
        <f>SUMIFS('Burning_No Wildfires'!E:E, 'Burning_No Wildfires'!F:F, Z1798)</f>
        <v>3.2873211884049862E-4</v>
      </c>
      <c r="G1798" s="122">
        <f t="shared" si="107"/>
        <v>2.7397260273972603E-3</v>
      </c>
      <c r="H1798" s="122">
        <v>0.13949258303446799</v>
      </c>
      <c r="I1798" s="86">
        <f t="shared" si="105"/>
        <v>3.8217146036840545E-4</v>
      </c>
      <c r="J1798" s="122">
        <v>0.151173078148928</v>
      </c>
      <c r="K1798" s="86">
        <f t="shared" si="106"/>
        <v>4.1417281684637806E-4</v>
      </c>
      <c r="L1798" s="122" t="str" cm="1">
        <f t="array" ref="L1798">_xlfn.SWITCH(A1798,
    "District of Columbia", _xlfn.XLOOKUP(R1798, '2015 O3 Growth Surrogates'!A:A, '2015 O3 Growth Surrogates'!H:H),
    "Maryland", _xlfn.XLOOKUP(R1798, '2015 O3 Growth Surrogates'!A:A, '2015 O3 Growth Surrogates'!I:I),
    "Virginia", _xlfn.XLOOKUP(R1798, '2015 O3 Growth Surrogates'!A:A, '2015 O3 Growth Surrogates'!J:J)
)</f>
        <v>Population</v>
      </c>
      <c r="M1798" s="133" cm="1">
        <f t="array" ref="M1798">_xlfn.SWITCH(L1798,
"Employment", INDEX('Coop GFs_CFs'!C:D, MATCH(B1798,'Coop GFs_CFs'!B:B,0),1),
"Population", INDEX('Coop GFs_CFs'!E:F, MATCH(B1798,'Coop GFs_CFs'!B:B,0),1),
"Household", INDEX('Coop GFs_CFs'!G:H, MATCH(B1798,'Coop GFs_CFs'!B:B,0),1),
"VMT", INDEX('Coop GFs_CFs'!I:J, MATCH(B1798,'Coop GFs_CFs'!B:B,0),1),
"Lane Mile", INDEX('Coop GFs_CFs'!K:L, MATCH(B1798,'Coop GFs_CFs'!B:B,0),1),
"Gas Sales", INDEX('Coop GFs_CFs'!M:N, MATCH(B1798,'Coop GFs_CFs'!B:B,0),1),
"No Growth", INDEX('Coop GFs_CFs'!O:P, MATCH(B1798,'Coop GFs_CFs'!B:B,0),1)
)</f>
        <v>1.1538180515174046</v>
      </c>
      <c r="N1798" s="133" cm="1">
        <f t="array" ref="N1798">_xlfn.SWITCH(L1798,
"Employment", INDEX('Coop GFs_CFs'!C:D, MATCH(B1798,'Coop GFs_CFs'!B:B,0),2),
"Population", INDEX('Coop GFs_CFs'!E:F, MATCH(B1798,'Coop GFs_CFs'!B:B,0),2),
"Household", INDEX('Coop GFs_CFs'!G:H, MATCH(B1798,'Coop GFs_CFs'!B:B,0),2),
"VMT", INDEX('Coop GFs_CFs'!I:J, MATCH(B1798,'Coop GFs_CFs'!B:B,0),2),
"Lane Mile", INDEX('Coop GFs_CFs'!K:L, MATCH(B1798,'Coop GFs_CFs'!B:B,0),2),
"Gas Sales", INDEX('Coop GFs_CFs'!M:N, MATCH(B1798,'Coop GFs_CFs'!B:B,0),2),
"No Growth", INDEX('Coop GFs_CFs'!O:P, MATCH(B1798,'Coop GFs_CFs'!B:B,0),2)
)</f>
        <v>1.2191456407227705</v>
      </c>
      <c r="O1798" s="133"/>
      <c r="P1798" s="86">
        <f t="shared" si="103"/>
        <v>3.79297052831732E-4</v>
      </c>
      <c r="Q1798" s="86">
        <f t="shared" si="104"/>
        <v>4.0077232964995363E-4</v>
      </c>
      <c r="R1798" s="156" t="s">
        <v>340</v>
      </c>
      <c r="S1798" s="85" t="s">
        <v>341</v>
      </c>
      <c r="T1798" s="85" t="s">
        <v>342</v>
      </c>
      <c r="U1798" s="85" t="s">
        <v>343</v>
      </c>
      <c r="V1798" s="85" t="s">
        <v>344</v>
      </c>
      <c r="W1798" s="85" t="s">
        <v>345</v>
      </c>
      <c r="X1798" s="85" t="s">
        <v>330</v>
      </c>
      <c r="Z1798" s="42" t="s">
        <v>2256</v>
      </c>
      <c r="AA1798"/>
    </row>
    <row r="1799" spans="1:27" s="39" customFormat="1" x14ac:dyDescent="0.35">
      <c r="A1799" s="85" t="s">
        <v>497</v>
      </c>
      <c r="B1799" s="87">
        <v>24017</v>
      </c>
      <c r="C1799" s="87" t="s">
        <v>12</v>
      </c>
      <c r="D1799" s="86">
        <v>1.007757792351E-2</v>
      </c>
      <c r="E1799" s="86">
        <f>SUMIFS('Burning_No Wildfires'!D:D, 'Burning_No Wildfires'!F:F, Z1799)</f>
        <v>1.007757792351E-2</v>
      </c>
      <c r="F1799" s="86">
        <f>SUMIFS('Burning_No Wildfires'!E:E, 'Burning_No Wildfires'!F:F, Z1799)</f>
        <v>2.7609802530164383E-5</v>
      </c>
      <c r="G1799" s="122">
        <f t="shared" si="107"/>
        <v>2.7397260273972603E-3</v>
      </c>
      <c r="H1799" s="122">
        <v>1.1715808864642499E-2</v>
      </c>
      <c r="I1799" s="86">
        <f t="shared" si="105"/>
        <v>3.2098106478472601E-5</v>
      </c>
      <c r="J1799" s="122">
        <v>1.2696839147604499E-2</v>
      </c>
      <c r="K1799" s="86">
        <f t="shared" si="106"/>
        <v>3.4785860678368493E-5</v>
      </c>
      <c r="L1799" s="122" t="str" cm="1">
        <f t="array" ref="L1799">_xlfn.SWITCH(A1799,
    "District of Columbia", _xlfn.XLOOKUP(R1799, '2015 O3 Growth Surrogates'!A:A, '2015 O3 Growth Surrogates'!H:H),
    "Maryland", _xlfn.XLOOKUP(R1799, '2015 O3 Growth Surrogates'!A:A, '2015 O3 Growth Surrogates'!I:I),
    "Virginia", _xlfn.XLOOKUP(R1799, '2015 O3 Growth Surrogates'!A:A, '2015 O3 Growth Surrogates'!J:J)
)</f>
        <v>Population</v>
      </c>
      <c r="M1799" s="133" cm="1">
        <f t="array" ref="M1799">_xlfn.SWITCH(L1799,
"Employment", INDEX('Coop GFs_CFs'!C:D, MATCH(B1799,'Coop GFs_CFs'!B:B,0),1),
"Population", INDEX('Coop GFs_CFs'!E:F, MATCH(B1799,'Coop GFs_CFs'!B:B,0),1),
"Household", INDEX('Coop GFs_CFs'!G:H, MATCH(B1799,'Coop GFs_CFs'!B:B,0),1),
"VMT", INDEX('Coop GFs_CFs'!I:J, MATCH(B1799,'Coop GFs_CFs'!B:B,0),1),
"Lane Mile", INDEX('Coop GFs_CFs'!K:L, MATCH(B1799,'Coop GFs_CFs'!B:B,0),1),
"Gas Sales", INDEX('Coop GFs_CFs'!M:N, MATCH(B1799,'Coop GFs_CFs'!B:B,0),1),
"No Growth", INDEX('Coop GFs_CFs'!O:P, MATCH(B1799,'Coop GFs_CFs'!B:B,0),1)
)</f>
        <v>1.1538180515174046</v>
      </c>
      <c r="N1799" s="133" cm="1">
        <f t="array" ref="N1799">_xlfn.SWITCH(L1799,
"Employment", INDEX('Coop GFs_CFs'!C:D, MATCH(B1799,'Coop GFs_CFs'!B:B,0),2),
"Population", INDEX('Coop GFs_CFs'!E:F, MATCH(B1799,'Coop GFs_CFs'!B:B,0),2),
"Household", INDEX('Coop GFs_CFs'!G:H, MATCH(B1799,'Coop GFs_CFs'!B:B,0),2),
"VMT", INDEX('Coop GFs_CFs'!I:J, MATCH(B1799,'Coop GFs_CFs'!B:B,0),2),
"Lane Mile", INDEX('Coop GFs_CFs'!K:L, MATCH(B1799,'Coop GFs_CFs'!B:B,0),2),
"Gas Sales", INDEX('Coop GFs_CFs'!M:N, MATCH(B1799,'Coop GFs_CFs'!B:B,0),2),
"No Growth", INDEX('Coop GFs_CFs'!O:P, MATCH(B1799,'Coop GFs_CFs'!B:B,0),2)
)</f>
        <v>1.2191456407227705</v>
      </c>
      <c r="O1799" s="133"/>
      <c r="P1799" s="86">
        <f t="shared" si="103"/>
        <v>3.1856688558134576E-5</v>
      </c>
      <c r="Q1799" s="86">
        <f t="shared" si="104"/>
        <v>3.366037039586643E-5</v>
      </c>
      <c r="R1799" s="156" t="s">
        <v>340</v>
      </c>
      <c r="S1799" s="85" t="s">
        <v>341</v>
      </c>
      <c r="T1799" s="85" t="s">
        <v>342</v>
      </c>
      <c r="U1799" s="85" t="s">
        <v>343</v>
      </c>
      <c r="V1799" s="85" t="s">
        <v>344</v>
      </c>
      <c r="W1799" s="85" t="s">
        <v>345</v>
      </c>
      <c r="X1799" s="85" t="s">
        <v>330</v>
      </c>
      <c r="Z1799" s="42" t="s">
        <v>2271</v>
      </c>
      <c r="AA1799"/>
    </row>
    <row r="1800" spans="1:27" s="39" customFormat="1" x14ac:dyDescent="0.35">
      <c r="A1800" s="85" t="s">
        <v>497</v>
      </c>
      <c r="B1800" s="87">
        <v>24021</v>
      </c>
      <c r="C1800" s="87" t="s">
        <v>10</v>
      </c>
      <c r="D1800" s="86">
        <v>0.18109621250350799</v>
      </c>
      <c r="E1800" s="86">
        <f>SUMIFS('Burning_No Wildfires'!D:D, 'Burning_No Wildfires'!F:F, Z1800)</f>
        <v>0.18109621250350799</v>
      </c>
      <c r="F1800" s="86">
        <f>SUMIFS('Burning_No Wildfires'!E:E, 'Burning_No Wildfires'!F:F, Z1800)</f>
        <v>4.9615400685892603E-4</v>
      </c>
      <c r="G1800" s="122">
        <f t="shared" si="107"/>
        <v>2.7397260273972603E-3</v>
      </c>
      <c r="H1800" s="122">
        <v>0.208067889874433</v>
      </c>
      <c r="I1800" s="86">
        <f t="shared" si="105"/>
        <v>5.7004901335461103E-4</v>
      </c>
      <c r="J1800" s="122">
        <v>0.22400119914831701</v>
      </c>
      <c r="K1800" s="86">
        <f t="shared" si="106"/>
        <v>6.1370191547484114E-4</v>
      </c>
      <c r="L1800" s="122" t="str" cm="1">
        <f t="array" ref="L1800">_xlfn.SWITCH(A1800,
    "District of Columbia", _xlfn.XLOOKUP(R1800, '2015 O3 Growth Surrogates'!A:A, '2015 O3 Growth Surrogates'!H:H),
    "Maryland", _xlfn.XLOOKUP(R1800, '2015 O3 Growth Surrogates'!A:A, '2015 O3 Growth Surrogates'!I:I),
    "Virginia", _xlfn.XLOOKUP(R1800, '2015 O3 Growth Surrogates'!A:A, '2015 O3 Growth Surrogates'!J:J)
)</f>
        <v>Population</v>
      </c>
      <c r="M1800" s="133" cm="1">
        <f t="array" ref="M1800">_xlfn.SWITCH(L1800,
"Employment", INDEX('Coop GFs_CFs'!C:D, MATCH(B1800,'Coop GFs_CFs'!B:B,0),1),
"Population", INDEX('Coop GFs_CFs'!E:F, MATCH(B1800,'Coop GFs_CFs'!B:B,0),1),
"Household", INDEX('Coop GFs_CFs'!G:H, MATCH(B1800,'Coop GFs_CFs'!B:B,0),1),
"VMT", INDEX('Coop GFs_CFs'!I:J, MATCH(B1800,'Coop GFs_CFs'!B:B,0),1),
"Lane Mile", INDEX('Coop GFs_CFs'!K:L, MATCH(B1800,'Coop GFs_CFs'!B:B,0),1),
"Gas Sales", INDEX('Coop GFs_CFs'!M:N, MATCH(B1800,'Coop GFs_CFs'!B:B,0),1),
"No Growth", INDEX('Coop GFs_CFs'!O:P, MATCH(B1800,'Coop GFs_CFs'!B:B,0),1)
)</f>
        <v>1.1642434590518702</v>
      </c>
      <c r="N1800" s="133" cm="1">
        <f t="array" ref="N1800">_xlfn.SWITCH(L1800,
"Employment", INDEX('Coop GFs_CFs'!C:D, MATCH(B1800,'Coop GFs_CFs'!B:B,0),2),
"Population", INDEX('Coop GFs_CFs'!E:F, MATCH(B1800,'Coop GFs_CFs'!B:B,0),2),
"Household", INDEX('Coop GFs_CFs'!G:H, MATCH(B1800,'Coop GFs_CFs'!B:B,0),2),
"VMT", INDEX('Coop GFs_CFs'!I:J, MATCH(B1800,'Coop GFs_CFs'!B:B,0),2),
"Lane Mile", INDEX('Coop GFs_CFs'!K:L, MATCH(B1800,'Coop GFs_CFs'!B:B,0),2),
"Gas Sales", INDEX('Coop GFs_CFs'!M:N, MATCH(B1800,'Coop GFs_CFs'!B:B,0),2),
"No Growth", INDEX('Coop GFs_CFs'!O:P, MATCH(B1800,'Coop GFs_CFs'!B:B,0),2)
)</f>
        <v>1.2562187972033161</v>
      </c>
      <c r="O1800" s="133"/>
      <c r="P1800" s="86">
        <f t="shared" si="103"/>
        <v>5.7764405716788142E-4</v>
      </c>
      <c r="Q1800" s="86">
        <f t="shared" si="104"/>
        <v>6.2327798972392585E-4</v>
      </c>
      <c r="R1800" s="156" t="s">
        <v>340</v>
      </c>
      <c r="S1800" s="85" t="s">
        <v>341</v>
      </c>
      <c r="T1800" s="85" t="s">
        <v>342</v>
      </c>
      <c r="U1800" s="85" t="s">
        <v>343</v>
      </c>
      <c r="V1800" s="85" t="s">
        <v>344</v>
      </c>
      <c r="W1800" s="85" t="s">
        <v>345</v>
      </c>
      <c r="X1800" s="85" t="s">
        <v>330</v>
      </c>
      <c r="Z1800" s="42" t="s">
        <v>2257</v>
      </c>
      <c r="AA1800"/>
    </row>
    <row r="1801" spans="1:27" s="39" customFormat="1" x14ac:dyDescent="0.35">
      <c r="A1801" s="85" t="s">
        <v>497</v>
      </c>
      <c r="B1801" s="87">
        <v>24021</v>
      </c>
      <c r="C1801" s="87" t="s">
        <v>12</v>
      </c>
      <c r="D1801" s="86">
        <v>1.5210045855086E-2</v>
      </c>
      <c r="E1801" s="86">
        <f>SUMIFS('Burning_No Wildfires'!D:D, 'Burning_No Wildfires'!F:F, Z1801)</f>
        <v>1.5210045855086E-2</v>
      </c>
      <c r="F1801" s="86">
        <f>SUMIFS('Burning_No Wildfires'!E:E, 'Burning_No Wildfires'!F:F, Z1801)</f>
        <v>4.1671358507084935E-5</v>
      </c>
      <c r="G1801" s="122">
        <f t="shared" si="107"/>
        <v>2.7397260273972603E-3</v>
      </c>
      <c r="H1801" s="122">
        <v>1.7475363522027301E-2</v>
      </c>
      <c r="I1801" s="86">
        <f t="shared" si="105"/>
        <v>4.7877708279526848E-5</v>
      </c>
      <c r="J1801" s="122">
        <v>1.8813582368952898E-2</v>
      </c>
      <c r="K1801" s="86">
        <f t="shared" si="106"/>
        <v>5.1544061284802462E-5</v>
      </c>
      <c r="L1801" s="122" t="str" cm="1">
        <f t="array" ref="L1801">_xlfn.SWITCH(A1801,
    "District of Columbia", _xlfn.XLOOKUP(R1801, '2015 O3 Growth Surrogates'!A:A, '2015 O3 Growth Surrogates'!H:H),
    "Maryland", _xlfn.XLOOKUP(R1801, '2015 O3 Growth Surrogates'!A:A, '2015 O3 Growth Surrogates'!I:I),
    "Virginia", _xlfn.XLOOKUP(R1801, '2015 O3 Growth Surrogates'!A:A, '2015 O3 Growth Surrogates'!J:J)
)</f>
        <v>Population</v>
      </c>
      <c r="M1801" s="133" cm="1">
        <f t="array" ref="M1801">_xlfn.SWITCH(L1801,
"Employment", INDEX('Coop GFs_CFs'!C:D, MATCH(B1801,'Coop GFs_CFs'!B:B,0),1),
"Population", INDEX('Coop GFs_CFs'!E:F, MATCH(B1801,'Coop GFs_CFs'!B:B,0),1),
"Household", INDEX('Coop GFs_CFs'!G:H, MATCH(B1801,'Coop GFs_CFs'!B:B,0),1),
"VMT", INDEX('Coop GFs_CFs'!I:J, MATCH(B1801,'Coop GFs_CFs'!B:B,0),1),
"Lane Mile", INDEX('Coop GFs_CFs'!K:L, MATCH(B1801,'Coop GFs_CFs'!B:B,0),1),
"Gas Sales", INDEX('Coop GFs_CFs'!M:N, MATCH(B1801,'Coop GFs_CFs'!B:B,0),1),
"No Growth", INDEX('Coop GFs_CFs'!O:P, MATCH(B1801,'Coop GFs_CFs'!B:B,0),1)
)</f>
        <v>1.1642434590518702</v>
      </c>
      <c r="N1801" s="133" cm="1">
        <f t="array" ref="N1801">_xlfn.SWITCH(L1801,
"Employment", INDEX('Coop GFs_CFs'!C:D, MATCH(B1801,'Coop GFs_CFs'!B:B,0),2),
"Population", INDEX('Coop GFs_CFs'!E:F, MATCH(B1801,'Coop GFs_CFs'!B:B,0),2),
"Household", INDEX('Coop GFs_CFs'!G:H, MATCH(B1801,'Coop GFs_CFs'!B:B,0),2),
"VMT", INDEX('Coop GFs_CFs'!I:J, MATCH(B1801,'Coop GFs_CFs'!B:B,0),2),
"Lane Mile", INDEX('Coop GFs_CFs'!K:L, MATCH(B1801,'Coop GFs_CFs'!B:B,0),2),
"Gas Sales", INDEX('Coop GFs_CFs'!M:N, MATCH(B1801,'Coop GFs_CFs'!B:B,0),2),
"No Growth", INDEX('Coop GFs_CFs'!O:P, MATCH(B1801,'Coop GFs_CFs'!B:B,0),2)
)</f>
        <v>1.2562187972033161</v>
      </c>
      <c r="O1801" s="133"/>
      <c r="P1801" s="86">
        <f t="shared" si="103"/>
        <v>4.8515606571679141E-5</v>
      </c>
      <c r="Q1801" s="86">
        <f t="shared" si="104"/>
        <v>5.234834386159841E-5</v>
      </c>
      <c r="R1801" s="156" t="s">
        <v>340</v>
      </c>
      <c r="S1801" s="85" t="s">
        <v>341</v>
      </c>
      <c r="T1801" s="85" t="s">
        <v>342</v>
      </c>
      <c r="U1801" s="85" t="s">
        <v>343</v>
      </c>
      <c r="V1801" s="85" t="s">
        <v>344</v>
      </c>
      <c r="W1801" s="85" t="s">
        <v>345</v>
      </c>
      <c r="X1801" s="85" t="s">
        <v>330</v>
      </c>
      <c r="Z1801" s="42" t="s">
        <v>2272</v>
      </c>
      <c r="AA1801"/>
    </row>
    <row r="1802" spans="1:27" s="39" customFormat="1" x14ac:dyDescent="0.35">
      <c r="A1802" s="85" t="s">
        <v>497</v>
      </c>
      <c r="B1802" s="87">
        <v>24031</v>
      </c>
      <c r="C1802" s="87" t="s">
        <v>10</v>
      </c>
      <c r="D1802" s="86">
        <v>0.564194604670192</v>
      </c>
      <c r="E1802" s="86">
        <f>SUMIFS('Burning_No Wildfires'!D:D, 'Burning_No Wildfires'!F:F, Z1802)</f>
        <v>0.564194604670192</v>
      </c>
      <c r="F1802" s="86">
        <f>SUMIFS('Burning_No Wildfires'!E:E, 'Burning_No Wildfires'!F:F, Z1802)</f>
        <v>1.545738642932033E-3</v>
      </c>
      <c r="G1802" s="122">
        <f t="shared" si="107"/>
        <v>2.7397260273972603E-3</v>
      </c>
      <c r="H1802" s="122">
        <v>0.62451839035486101</v>
      </c>
      <c r="I1802" s="86">
        <f t="shared" si="105"/>
        <v>1.7110092886434549E-3</v>
      </c>
      <c r="J1802" s="122">
        <v>0.65754920279000595</v>
      </c>
      <c r="K1802" s="86">
        <f t="shared" si="106"/>
        <v>1.8015046651780986E-3</v>
      </c>
      <c r="L1802" s="122" t="str" cm="1">
        <f t="array" ref="L1802">_xlfn.SWITCH(A1802,
    "District of Columbia", _xlfn.XLOOKUP(R1802, '2015 O3 Growth Surrogates'!A:A, '2015 O3 Growth Surrogates'!H:H),
    "Maryland", _xlfn.XLOOKUP(R1802, '2015 O3 Growth Surrogates'!A:A, '2015 O3 Growth Surrogates'!I:I),
    "Virginia", _xlfn.XLOOKUP(R1802, '2015 O3 Growth Surrogates'!A:A, '2015 O3 Growth Surrogates'!J:J)
)</f>
        <v>Population</v>
      </c>
      <c r="M1802" s="133" cm="1">
        <f t="array" ref="M1802">_xlfn.SWITCH(L1802,
"Employment", INDEX('Coop GFs_CFs'!C:D, MATCH(B1802,'Coop GFs_CFs'!B:B,0),1),
"Population", INDEX('Coop GFs_CFs'!E:F, MATCH(B1802,'Coop GFs_CFs'!B:B,0),1),
"Household", INDEX('Coop GFs_CFs'!G:H, MATCH(B1802,'Coop GFs_CFs'!B:B,0),1),
"VMT", INDEX('Coop GFs_CFs'!I:J, MATCH(B1802,'Coop GFs_CFs'!B:B,0),1),
"Lane Mile", INDEX('Coop GFs_CFs'!K:L, MATCH(B1802,'Coop GFs_CFs'!B:B,0),1),
"Gas Sales", INDEX('Coop GFs_CFs'!M:N, MATCH(B1802,'Coop GFs_CFs'!B:B,0),1),
"No Growth", INDEX('Coop GFs_CFs'!O:P, MATCH(B1802,'Coop GFs_CFs'!B:B,0),1)
)</f>
        <v>1.0583627788491754</v>
      </c>
      <c r="N1802" s="133" cm="1">
        <f t="array" ref="N1802">_xlfn.SWITCH(L1802,
"Employment", INDEX('Coop GFs_CFs'!C:D, MATCH(B1802,'Coop GFs_CFs'!B:B,0),2),
"Population", INDEX('Coop GFs_CFs'!E:F, MATCH(B1802,'Coop GFs_CFs'!B:B,0),2),
"Household", INDEX('Coop GFs_CFs'!G:H, MATCH(B1802,'Coop GFs_CFs'!B:B,0),2),
"VMT", INDEX('Coop GFs_CFs'!I:J, MATCH(B1802,'Coop GFs_CFs'!B:B,0),2),
"Lane Mile", INDEX('Coop GFs_CFs'!K:L, MATCH(B1802,'Coop GFs_CFs'!B:B,0),2),
"Gas Sales", INDEX('Coop GFs_CFs'!M:N, MATCH(B1802,'Coop GFs_CFs'!B:B,0),2),
"No Growth", INDEX('Coop GFs_CFs'!O:P, MATCH(B1802,'Coop GFs_CFs'!B:B,0),2)
)</f>
        <v>1.0918242125602675</v>
      </c>
      <c r="O1802" s="133"/>
      <c r="P1802" s="86">
        <f t="shared" si="103"/>
        <v>1.6359522455080997E-3</v>
      </c>
      <c r="Q1802" s="86">
        <f t="shared" si="104"/>
        <v>1.6876748766432434E-3</v>
      </c>
      <c r="R1802" s="156" t="s">
        <v>340</v>
      </c>
      <c r="S1802" s="85" t="s">
        <v>341</v>
      </c>
      <c r="T1802" s="85" t="s">
        <v>342</v>
      </c>
      <c r="U1802" s="85" t="s">
        <v>343</v>
      </c>
      <c r="V1802" s="85" t="s">
        <v>344</v>
      </c>
      <c r="W1802" s="85" t="s">
        <v>345</v>
      </c>
      <c r="X1802" s="85" t="s">
        <v>330</v>
      </c>
      <c r="Z1802" s="42" t="s">
        <v>2258</v>
      </c>
      <c r="AA1802"/>
    </row>
    <row r="1803" spans="1:27" s="39" customFormat="1" x14ac:dyDescent="0.35">
      <c r="A1803" s="85" t="s">
        <v>497</v>
      </c>
      <c r="B1803" s="87">
        <v>24031</v>
      </c>
      <c r="C1803" s="87" t="s">
        <v>12</v>
      </c>
      <c r="D1803" s="86">
        <v>4.73860100709948E-2</v>
      </c>
      <c r="E1803" s="86">
        <f>SUMIFS('Burning_No Wildfires'!D:D, 'Burning_No Wildfires'!F:F, Z1803)</f>
        <v>4.73860100709948E-2</v>
      </c>
      <c r="F1803" s="86">
        <f>SUMIFS('Burning_No Wildfires'!E:E, 'Burning_No Wildfires'!F:F, Z1803)</f>
        <v>1.2982468512601314E-4</v>
      </c>
      <c r="G1803" s="122">
        <f t="shared" si="107"/>
        <v>2.7397260273972603E-3</v>
      </c>
      <c r="H1803" s="122">
        <v>5.2452530545158603E-2</v>
      </c>
      <c r="I1803" s="86">
        <f t="shared" si="105"/>
        <v>1.4370556313742083E-4</v>
      </c>
      <c r="J1803" s="122">
        <v>5.5226747805920698E-2</v>
      </c>
      <c r="K1803" s="86">
        <f t="shared" si="106"/>
        <v>1.5130615837238547E-4</v>
      </c>
      <c r="L1803" s="122" t="str" cm="1">
        <f t="array" ref="L1803">_xlfn.SWITCH(A1803,
    "District of Columbia", _xlfn.XLOOKUP(R1803, '2015 O3 Growth Surrogates'!A:A, '2015 O3 Growth Surrogates'!H:H),
    "Maryland", _xlfn.XLOOKUP(R1803, '2015 O3 Growth Surrogates'!A:A, '2015 O3 Growth Surrogates'!I:I),
    "Virginia", _xlfn.XLOOKUP(R1803, '2015 O3 Growth Surrogates'!A:A, '2015 O3 Growth Surrogates'!J:J)
)</f>
        <v>Population</v>
      </c>
      <c r="M1803" s="133" cm="1">
        <f t="array" ref="M1803">_xlfn.SWITCH(L1803,
"Employment", INDEX('Coop GFs_CFs'!C:D, MATCH(B1803,'Coop GFs_CFs'!B:B,0),1),
"Population", INDEX('Coop GFs_CFs'!E:F, MATCH(B1803,'Coop GFs_CFs'!B:B,0),1),
"Household", INDEX('Coop GFs_CFs'!G:H, MATCH(B1803,'Coop GFs_CFs'!B:B,0),1),
"VMT", INDEX('Coop GFs_CFs'!I:J, MATCH(B1803,'Coop GFs_CFs'!B:B,0),1),
"Lane Mile", INDEX('Coop GFs_CFs'!K:L, MATCH(B1803,'Coop GFs_CFs'!B:B,0),1),
"Gas Sales", INDEX('Coop GFs_CFs'!M:N, MATCH(B1803,'Coop GFs_CFs'!B:B,0),1),
"No Growth", INDEX('Coop GFs_CFs'!O:P, MATCH(B1803,'Coop GFs_CFs'!B:B,0),1)
)</f>
        <v>1.0583627788491754</v>
      </c>
      <c r="N1803" s="133" cm="1">
        <f t="array" ref="N1803">_xlfn.SWITCH(L1803,
"Employment", INDEX('Coop GFs_CFs'!C:D, MATCH(B1803,'Coop GFs_CFs'!B:B,0),2),
"Population", INDEX('Coop GFs_CFs'!E:F, MATCH(B1803,'Coop GFs_CFs'!B:B,0),2),
"Household", INDEX('Coop GFs_CFs'!G:H, MATCH(B1803,'Coop GFs_CFs'!B:B,0),2),
"VMT", INDEX('Coop GFs_CFs'!I:J, MATCH(B1803,'Coop GFs_CFs'!B:B,0),2),
"Lane Mile", INDEX('Coop GFs_CFs'!K:L, MATCH(B1803,'Coop GFs_CFs'!B:B,0),2),
"Gas Sales", INDEX('Coop GFs_CFs'!M:N, MATCH(B1803,'Coop GFs_CFs'!B:B,0),2),
"No Growth", INDEX('Coop GFs_CFs'!O:P, MATCH(B1803,'Coop GFs_CFs'!B:B,0),2)
)</f>
        <v>1.0918242125602675</v>
      </c>
      <c r="O1803" s="133"/>
      <c r="P1803" s="86">
        <f t="shared" si="103"/>
        <v>1.3740161451318648E-4</v>
      </c>
      <c r="Q1803" s="86">
        <f t="shared" si="104"/>
        <v>1.4174573460859399E-4</v>
      </c>
      <c r="R1803" s="156" t="s">
        <v>340</v>
      </c>
      <c r="S1803" s="85" t="s">
        <v>341</v>
      </c>
      <c r="T1803" s="85" t="s">
        <v>342</v>
      </c>
      <c r="U1803" s="85" t="s">
        <v>343</v>
      </c>
      <c r="V1803" s="85" t="s">
        <v>344</v>
      </c>
      <c r="W1803" s="85" t="s">
        <v>345</v>
      </c>
      <c r="X1803" s="85" t="s">
        <v>330</v>
      </c>
      <c r="Z1803" s="42" t="s">
        <v>2273</v>
      </c>
      <c r="AA1803"/>
    </row>
    <row r="1804" spans="1:27" s="39" customFormat="1" x14ac:dyDescent="0.35">
      <c r="A1804" s="85" t="s">
        <v>497</v>
      </c>
      <c r="B1804" s="87">
        <v>24033</v>
      </c>
      <c r="C1804" s="87" t="s">
        <v>10</v>
      </c>
      <c r="D1804" s="86">
        <v>0.61628524019894304</v>
      </c>
      <c r="E1804" s="86">
        <f>SUMIFS('Burning_No Wildfires'!D:D, 'Burning_No Wildfires'!F:F, Z1804)</f>
        <v>0.61628524019894315</v>
      </c>
      <c r="F1804" s="86">
        <f>SUMIFS('Burning_No Wildfires'!E:E, 'Burning_No Wildfires'!F:F, Z1804)</f>
        <v>1.6884527128738168E-3</v>
      </c>
      <c r="G1804" s="122">
        <f t="shared" si="107"/>
        <v>2.7397260273972603E-3</v>
      </c>
      <c r="H1804" s="122">
        <v>0.66412127983827196</v>
      </c>
      <c r="I1804" s="86">
        <f t="shared" si="105"/>
        <v>1.819510355721293E-3</v>
      </c>
      <c r="J1804" s="122">
        <v>0.68828320737093895</v>
      </c>
      <c r="K1804" s="86">
        <f t="shared" si="106"/>
        <v>1.8857074174546272E-3</v>
      </c>
      <c r="L1804" s="122" t="str" cm="1">
        <f t="array" ref="L1804">_xlfn.SWITCH(A1804,
    "District of Columbia", _xlfn.XLOOKUP(R1804, '2015 O3 Growth Surrogates'!A:A, '2015 O3 Growth Surrogates'!H:H),
    "Maryland", _xlfn.XLOOKUP(R1804, '2015 O3 Growth Surrogates'!A:A, '2015 O3 Growth Surrogates'!I:I),
    "Virginia", _xlfn.XLOOKUP(R1804, '2015 O3 Growth Surrogates'!A:A, '2015 O3 Growth Surrogates'!J:J)
)</f>
        <v>Population</v>
      </c>
      <c r="M1804" s="133" cm="1">
        <f t="array" ref="M1804">_xlfn.SWITCH(L1804,
"Employment", INDEX('Coop GFs_CFs'!C:D, MATCH(B1804,'Coop GFs_CFs'!B:B,0),1),
"Population", INDEX('Coop GFs_CFs'!E:F, MATCH(B1804,'Coop GFs_CFs'!B:B,0),1),
"Household", INDEX('Coop GFs_CFs'!G:H, MATCH(B1804,'Coop GFs_CFs'!B:B,0),1),
"VMT", INDEX('Coop GFs_CFs'!I:J, MATCH(B1804,'Coop GFs_CFs'!B:B,0),1),
"Lane Mile", INDEX('Coop GFs_CFs'!K:L, MATCH(B1804,'Coop GFs_CFs'!B:B,0),1),
"Gas Sales", INDEX('Coop GFs_CFs'!M:N, MATCH(B1804,'Coop GFs_CFs'!B:B,0),1),
"No Growth", INDEX('Coop GFs_CFs'!O:P, MATCH(B1804,'Coop GFs_CFs'!B:B,0),1)
)</f>
        <v>1.0745673584180946</v>
      </c>
      <c r="N1804" s="133" cm="1">
        <f t="array" ref="N1804">_xlfn.SWITCH(L1804,
"Employment", INDEX('Coop GFs_CFs'!C:D, MATCH(B1804,'Coop GFs_CFs'!B:B,0),2),
"Population", INDEX('Coop GFs_CFs'!E:F, MATCH(B1804,'Coop GFs_CFs'!B:B,0),2),
"Household", INDEX('Coop GFs_CFs'!G:H, MATCH(B1804,'Coop GFs_CFs'!B:B,0),2),
"VMT", INDEX('Coop GFs_CFs'!I:J, MATCH(B1804,'Coop GFs_CFs'!B:B,0),2),
"Lane Mile", INDEX('Coop GFs_CFs'!K:L, MATCH(B1804,'Coop GFs_CFs'!B:B,0),2),
"Gas Sales", INDEX('Coop GFs_CFs'!M:N, MATCH(B1804,'Coop GFs_CFs'!B:B,0),2),
"No Growth", INDEX('Coop GFs_CFs'!O:P, MATCH(B1804,'Coop GFs_CFs'!B:B,0),2)
)</f>
        <v>1.1211792575445925</v>
      </c>
      <c r="O1804" s="133"/>
      <c r="P1804" s="86">
        <f t="shared" si="103"/>
        <v>1.814356171486683E-3</v>
      </c>
      <c r="Q1804" s="86">
        <f t="shared" si="104"/>
        <v>1.8930581590190189E-3</v>
      </c>
      <c r="R1804" s="156" t="s">
        <v>340</v>
      </c>
      <c r="S1804" s="85" t="s">
        <v>341</v>
      </c>
      <c r="T1804" s="85" t="s">
        <v>342</v>
      </c>
      <c r="U1804" s="85" t="s">
        <v>343</v>
      </c>
      <c r="V1804" s="85" t="s">
        <v>344</v>
      </c>
      <c r="W1804" s="85" t="s">
        <v>345</v>
      </c>
      <c r="X1804" s="85" t="s">
        <v>330</v>
      </c>
      <c r="Z1804" s="42" t="s">
        <v>2259</v>
      </c>
      <c r="AA1804"/>
    </row>
    <row r="1805" spans="1:27" s="39" customFormat="1" x14ac:dyDescent="0.35">
      <c r="A1805" s="85" t="s">
        <v>497</v>
      </c>
      <c r="B1805" s="87">
        <v>24033</v>
      </c>
      <c r="C1805" s="87" t="s">
        <v>12</v>
      </c>
      <c r="D1805" s="86">
        <v>5.1761040426522902E-2</v>
      </c>
      <c r="E1805" s="86">
        <f>SUMIFS('Burning_No Wildfires'!D:D, 'Burning_No Wildfires'!F:F, Z1805)</f>
        <v>5.1761040426522902E-2</v>
      </c>
      <c r="F1805" s="86">
        <f>SUMIFS('Burning_No Wildfires'!E:E, 'Burning_No Wildfires'!F:F, Z1805)</f>
        <v>1.4181106966170657E-4</v>
      </c>
      <c r="G1805" s="122">
        <f t="shared" si="107"/>
        <v>2.7397260273972599E-3</v>
      </c>
      <c r="H1805" s="122">
        <v>5.5778730645449498E-2</v>
      </c>
      <c r="I1805" s="86">
        <f t="shared" si="105"/>
        <v>1.5281844012451915E-4</v>
      </c>
      <c r="J1805" s="122">
        <v>5.7808061264169701E-2</v>
      </c>
      <c r="K1805" s="86">
        <f t="shared" si="106"/>
        <v>1.5837825003882106E-4</v>
      </c>
      <c r="L1805" s="122" t="str" cm="1">
        <f t="array" ref="L1805">_xlfn.SWITCH(A1805,
    "District of Columbia", _xlfn.XLOOKUP(R1805, '2015 O3 Growth Surrogates'!A:A, '2015 O3 Growth Surrogates'!H:H),
    "Maryland", _xlfn.XLOOKUP(R1805, '2015 O3 Growth Surrogates'!A:A, '2015 O3 Growth Surrogates'!I:I),
    "Virginia", _xlfn.XLOOKUP(R1805, '2015 O3 Growth Surrogates'!A:A, '2015 O3 Growth Surrogates'!J:J)
)</f>
        <v>Population</v>
      </c>
      <c r="M1805" s="133" cm="1">
        <f t="array" ref="M1805">_xlfn.SWITCH(L1805,
"Employment", INDEX('Coop GFs_CFs'!C:D, MATCH(B1805,'Coop GFs_CFs'!B:B,0),1),
"Population", INDEX('Coop GFs_CFs'!E:F, MATCH(B1805,'Coop GFs_CFs'!B:B,0),1),
"Household", INDEX('Coop GFs_CFs'!G:H, MATCH(B1805,'Coop GFs_CFs'!B:B,0),1),
"VMT", INDEX('Coop GFs_CFs'!I:J, MATCH(B1805,'Coop GFs_CFs'!B:B,0),1),
"Lane Mile", INDEX('Coop GFs_CFs'!K:L, MATCH(B1805,'Coop GFs_CFs'!B:B,0),1),
"Gas Sales", INDEX('Coop GFs_CFs'!M:N, MATCH(B1805,'Coop GFs_CFs'!B:B,0),1),
"No Growth", INDEX('Coop GFs_CFs'!O:P, MATCH(B1805,'Coop GFs_CFs'!B:B,0),1)
)</f>
        <v>1.0745673584180946</v>
      </c>
      <c r="N1805" s="133" cm="1">
        <f t="array" ref="N1805">_xlfn.SWITCH(L1805,
"Employment", INDEX('Coop GFs_CFs'!C:D, MATCH(B1805,'Coop GFs_CFs'!B:B,0),2),
"Population", INDEX('Coop GFs_CFs'!E:F, MATCH(B1805,'Coop GFs_CFs'!B:B,0),2),
"Household", INDEX('Coop GFs_CFs'!G:H, MATCH(B1805,'Coop GFs_CFs'!B:B,0),2),
"VMT", INDEX('Coop GFs_CFs'!I:J, MATCH(B1805,'Coop GFs_CFs'!B:B,0),2),
"Lane Mile", INDEX('Coop GFs_CFs'!K:L, MATCH(B1805,'Coop GFs_CFs'!B:B,0),2),
"Gas Sales", INDEX('Coop GFs_CFs'!M:N, MATCH(B1805,'Coop GFs_CFs'!B:B,0),2),
"No Growth", INDEX('Coop GFs_CFs'!O:P, MATCH(B1805,'Coop GFs_CFs'!B:B,0),2)
)</f>
        <v>1.1211792575445925</v>
      </c>
      <c r="O1805" s="133"/>
      <c r="P1805" s="86">
        <f t="shared" si="103"/>
        <v>1.5238554652082442E-4</v>
      </c>
      <c r="Q1805" s="86">
        <f t="shared" si="104"/>
        <v>1.5899562979491665E-4</v>
      </c>
      <c r="R1805" s="156" t="s">
        <v>340</v>
      </c>
      <c r="S1805" s="85" t="s">
        <v>341</v>
      </c>
      <c r="T1805" s="85" t="s">
        <v>342</v>
      </c>
      <c r="U1805" s="85" t="s">
        <v>343</v>
      </c>
      <c r="V1805" s="85" t="s">
        <v>344</v>
      </c>
      <c r="W1805" s="85" t="s">
        <v>345</v>
      </c>
      <c r="X1805" s="85" t="s">
        <v>330</v>
      </c>
      <c r="Z1805" s="42" t="s">
        <v>2274</v>
      </c>
      <c r="AA1805"/>
    </row>
    <row r="1806" spans="1:27" s="39" customFormat="1" x14ac:dyDescent="0.35">
      <c r="A1806" s="85" t="s">
        <v>811</v>
      </c>
      <c r="B1806" s="87">
        <v>51013</v>
      </c>
      <c r="C1806" s="87" t="s">
        <v>10</v>
      </c>
      <c r="D1806" s="86">
        <v>8.7297578698337194E-2</v>
      </c>
      <c r="E1806" s="86">
        <f>SUMIFS('Burning_No Wildfires'!D:D, 'Burning_No Wildfires'!F:F, Z1806)</f>
        <v>8.7297578698337194E-2</v>
      </c>
      <c r="F1806" s="86">
        <f>SUMIFS('Burning_No Wildfires'!E:E, 'Burning_No Wildfires'!F:F, Z1806)</f>
        <v>2.3917144848859505E-4</v>
      </c>
      <c r="G1806" s="122">
        <f t="shared" si="107"/>
        <v>2.7397260273972603E-3</v>
      </c>
      <c r="H1806" s="122">
        <v>9.2384702194656401E-2</v>
      </c>
      <c r="I1806" s="86">
        <f t="shared" si="105"/>
        <v>2.5310877313604492E-4</v>
      </c>
      <c r="J1806" s="122">
        <v>9.4691293018085501E-2</v>
      </c>
      <c r="K1806" s="86">
        <f t="shared" si="106"/>
        <v>2.5942820004954932E-4</v>
      </c>
      <c r="L1806" s="122" t="str" cm="1">
        <f t="array" ref="L1806">_xlfn.SWITCH(A1806,
    "District of Columbia", _xlfn.XLOOKUP(R1806, '2015 O3 Growth Surrogates'!A:A, '2015 O3 Growth Surrogates'!H:H),
    "Maryland", _xlfn.XLOOKUP(R1806, '2015 O3 Growth Surrogates'!A:A, '2015 O3 Growth Surrogates'!I:I),
    "Virginia", _xlfn.XLOOKUP(R1806, '2015 O3 Growth Surrogates'!A:A, '2015 O3 Growth Surrogates'!J:J)
)</f>
        <v>Population</v>
      </c>
      <c r="M1806" s="133" cm="1">
        <f t="array" ref="M1806">_xlfn.SWITCH(L1806,
"Employment", INDEX('Coop GFs_CFs'!C:D, MATCH(B1806,'Coop GFs_CFs'!B:B,0),1),
"Population", INDEX('Coop GFs_CFs'!E:F, MATCH(B1806,'Coop GFs_CFs'!B:B,0),1),
"Household", INDEX('Coop GFs_CFs'!G:H, MATCH(B1806,'Coop GFs_CFs'!B:B,0),1),
"VMT", INDEX('Coop GFs_CFs'!I:J, MATCH(B1806,'Coop GFs_CFs'!B:B,0),1),
"Lane Mile", INDEX('Coop GFs_CFs'!K:L, MATCH(B1806,'Coop GFs_CFs'!B:B,0),1),
"Gas Sales", INDEX('Coop GFs_CFs'!M:N, MATCH(B1806,'Coop GFs_CFs'!B:B,0),1),
"No Growth", INDEX('Coop GFs_CFs'!O:P, MATCH(B1806,'Coop GFs_CFs'!B:B,0),1)
)</f>
        <v>1.0984649785709848</v>
      </c>
      <c r="N1806" s="133" cm="1">
        <f t="array" ref="N1806">_xlfn.SWITCH(L1806,
"Employment", INDEX('Coop GFs_CFs'!C:D, MATCH(B1806,'Coop GFs_CFs'!B:B,0),2),
"Population", INDEX('Coop GFs_CFs'!E:F, MATCH(B1806,'Coop GFs_CFs'!B:B,0),2),
"Household", INDEX('Coop GFs_CFs'!G:H, MATCH(B1806,'Coop GFs_CFs'!B:B,0),2),
"VMT", INDEX('Coop GFs_CFs'!I:J, MATCH(B1806,'Coop GFs_CFs'!B:B,0),2),
"Lane Mile", INDEX('Coop GFs_CFs'!K:L, MATCH(B1806,'Coop GFs_CFs'!B:B,0),2),
"Gas Sales", INDEX('Coop GFs_CFs'!M:N, MATCH(B1806,'Coop GFs_CFs'!B:B,0),2),
"No Growth", INDEX('Coop GFs_CFs'!O:P, MATCH(B1806,'Coop GFs_CFs'!B:B,0),2)
)</f>
        <v>1.1504470071844137</v>
      </c>
      <c r="O1806" s="133"/>
      <c r="P1806" s="86">
        <f t="shared" si="103"/>
        <v>2.6272146003881595E-4</v>
      </c>
      <c r="Q1806" s="86">
        <f t="shared" si="104"/>
        <v>2.7515407711766534E-4</v>
      </c>
      <c r="R1806" s="156" t="s">
        <v>340</v>
      </c>
      <c r="S1806" s="85" t="s">
        <v>341</v>
      </c>
      <c r="T1806" s="85" t="s">
        <v>342</v>
      </c>
      <c r="U1806" s="85" t="s">
        <v>343</v>
      </c>
      <c r="V1806" s="85" t="s">
        <v>344</v>
      </c>
      <c r="W1806" s="85" t="s">
        <v>345</v>
      </c>
      <c r="X1806" s="85" t="s">
        <v>330</v>
      </c>
      <c r="Z1806" s="42" t="s">
        <v>2261</v>
      </c>
      <c r="AA1806"/>
    </row>
    <row r="1807" spans="1:27" s="39" customFormat="1" x14ac:dyDescent="0.35">
      <c r="A1807" s="85" t="s">
        <v>811</v>
      </c>
      <c r="B1807" s="87">
        <v>51013</v>
      </c>
      <c r="C1807" s="87" t="s">
        <v>12</v>
      </c>
      <c r="D1807" s="86">
        <v>7.3320161374128999E-3</v>
      </c>
      <c r="E1807" s="86">
        <f>SUMIFS('Burning_No Wildfires'!D:D, 'Burning_No Wildfires'!F:F, Z1807)</f>
        <v>7.3320161374128999E-3</v>
      </c>
      <c r="F1807" s="86">
        <f>SUMIFS('Burning_No Wildfires'!E:E, 'Burning_No Wildfires'!F:F, Z1807)</f>
        <v>2.008771544496685E-5</v>
      </c>
      <c r="G1807" s="122">
        <f t="shared" si="107"/>
        <v>2.7397260273972603E-3</v>
      </c>
      <c r="H1807" s="122">
        <v>7.7592773756301999E-3</v>
      </c>
      <c r="I1807" s="86">
        <f t="shared" si="105"/>
        <v>2.1258294179808767E-5</v>
      </c>
      <c r="J1807" s="122">
        <v>7.9530050985746007E-3</v>
      </c>
      <c r="K1807" s="86">
        <f t="shared" si="106"/>
        <v>2.1789055064587948E-5</v>
      </c>
      <c r="L1807" s="122" t="str" cm="1">
        <f t="array" ref="L1807">_xlfn.SWITCH(A1807,
    "District of Columbia", _xlfn.XLOOKUP(R1807, '2015 O3 Growth Surrogates'!A:A, '2015 O3 Growth Surrogates'!H:H),
    "Maryland", _xlfn.XLOOKUP(R1807, '2015 O3 Growth Surrogates'!A:A, '2015 O3 Growth Surrogates'!I:I),
    "Virginia", _xlfn.XLOOKUP(R1807, '2015 O3 Growth Surrogates'!A:A, '2015 O3 Growth Surrogates'!J:J)
)</f>
        <v>Population</v>
      </c>
      <c r="M1807" s="133" cm="1">
        <f t="array" ref="M1807">_xlfn.SWITCH(L1807,
"Employment", INDEX('Coop GFs_CFs'!C:D, MATCH(B1807,'Coop GFs_CFs'!B:B,0),1),
"Population", INDEX('Coop GFs_CFs'!E:F, MATCH(B1807,'Coop GFs_CFs'!B:B,0),1),
"Household", INDEX('Coop GFs_CFs'!G:H, MATCH(B1807,'Coop GFs_CFs'!B:B,0),1),
"VMT", INDEX('Coop GFs_CFs'!I:J, MATCH(B1807,'Coop GFs_CFs'!B:B,0),1),
"Lane Mile", INDEX('Coop GFs_CFs'!K:L, MATCH(B1807,'Coop GFs_CFs'!B:B,0),1),
"Gas Sales", INDEX('Coop GFs_CFs'!M:N, MATCH(B1807,'Coop GFs_CFs'!B:B,0),1),
"No Growth", INDEX('Coop GFs_CFs'!O:P, MATCH(B1807,'Coop GFs_CFs'!B:B,0),1)
)</f>
        <v>1.0984649785709848</v>
      </c>
      <c r="N1807" s="133" cm="1">
        <f t="array" ref="N1807">_xlfn.SWITCH(L1807,
"Employment", INDEX('Coop GFs_CFs'!C:D, MATCH(B1807,'Coop GFs_CFs'!B:B,0),2),
"Population", INDEX('Coop GFs_CFs'!E:F, MATCH(B1807,'Coop GFs_CFs'!B:B,0),2),
"Household", INDEX('Coop GFs_CFs'!G:H, MATCH(B1807,'Coop GFs_CFs'!B:B,0),2),
"VMT", INDEX('Coop GFs_CFs'!I:J, MATCH(B1807,'Coop GFs_CFs'!B:B,0),2),
"Lane Mile", INDEX('Coop GFs_CFs'!K:L, MATCH(B1807,'Coop GFs_CFs'!B:B,0),2),
"Gas Sales", INDEX('Coop GFs_CFs'!M:N, MATCH(B1807,'Coop GFs_CFs'!B:B,0),2),
"No Growth", INDEX('Coop GFs_CFs'!O:P, MATCH(B1807,'Coop GFs_CFs'!B:B,0),2)
)</f>
        <v>1.1504470071844137</v>
      </c>
      <c r="O1807" s="133"/>
      <c r="P1807" s="86">
        <f t="shared" si="103"/>
        <v>2.206565191579555E-5</v>
      </c>
      <c r="Q1807" s="86">
        <f t="shared" si="104"/>
        <v>2.3109852114834234E-5</v>
      </c>
      <c r="R1807" s="156" t="s">
        <v>340</v>
      </c>
      <c r="S1807" s="85" t="s">
        <v>341</v>
      </c>
      <c r="T1807" s="85" t="s">
        <v>342</v>
      </c>
      <c r="U1807" s="85" t="s">
        <v>343</v>
      </c>
      <c r="V1807" s="85" t="s">
        <v>344</v>
      </c>
      <c r="W1807" s="85" t="s">
        <v>345</v>
      </c>
      <c r="X1807" s="85" t="s">
        <v>330</v>
      </c>
      <c r="Z1807" s="42" t="s">
        <v>2276</v>
      </c>
      <c r="AA1807"/>
    </row>
    <row r="1808" spans="1:27" s="39" customFormat="1" x14ac:dyDescent="0.35">
      <c r="A1808" s="85" t="s">
        <v>811</v>
      </c>
      <c r="B1808" s="87">
        <v>51059</v>
      </c>
      <c r="C1808" s="87" t="s">
        <v>10</v>
      </c>
      <c r="D1808" s="86">
        <v>0.46241769784050202</v>
      </c>
      <c r="E1808" s="86">
        <f>SUMIFS('Burning_No Wildfires'!D:D, 'Burning_No Wildfires'!F:F, Z1808)</f>
        <v>0.46241769784050202</v>
      </c>
      <c r="F1808" s="86">
        <f>SUMIFS('Burning_No Wildfires'!E:E, 'Burning_No Wildfires'!F:F, Z1808)</f>
        <v>1.2668978023027452E-3</v>
      </c>
      <c r="G1808" s="122">
        <f t="shared" si="107"/>
        <v>2.7397260273972603E-3</v>
      </c>
      <c r="H1808" s="122">
        <v>0.54551024254241398</v>
      </c>
      <c r="I1808" s="86">
        <f t="shared" si="105"/>
        <v>1.4945486097052438E-3</v>
      </c>
      <c r="J1808" s="122">
        <v>0.59682710773095404</v>
      </c>
      <c r="K1808" s="86">
        <f t="shared" si="106"/>
        <v>1.6351427609067235E-3</v>
      </c>
      <c r="L1808" s="122" t="str" cm="1">
        <f t="array" ref="L1808">_xlfn.SWITCH(A1808,
    "District of Columbia", _xlfn.XLOOKUP(R1808, '2015 O3 Growth Surrogates'!A:A, '2015 O3 Growth Surrogates'!H:H),
    "Maryland", _xlfn.XLOOKUP(R1808, '2015 O3 Growth Surrogates'!A:A, '2015 O3 Growth Surrogates'!I:I),
    "Virginia", _xlfn.XLOOKUP(R1808, '2015 O3 Growth Surrogates'!A:A, '2015 O3 Growth Surrogates'!J:J)
)</f>
        <v>Population</v>
      </c>
      <c r="M1808" s="133" cm="1">
        <f t="array" ref="M1808">_xlfn.SWITCH(L1808,
"Employment", INDEX('Coop GFs_CFs'!C:D, MATCH(B1808,'Coop GFs_CFs'!B:B,0),1),
"Population", INDEX('Coop GFs_CFs'!E:F, MATCH(B1808,'Coop GFs_CFs'!B:B,0),1),
"Household", INDEX('Coop GFs_CFs'!G:H, MATCH(B1808,'Coop GFs_CFs'!B:B,0),1),
"VMT", INDEX('Coop GFs_CFs'!I:J, MATCH(B1808,'Coop GFs_CFs'!B:B,0),1),
"Lane Mile", INDEX('Coop GFs_CFs'!K:L, MATCH(B1808,'Coop GFs_CFs'!B:B,0),1),
"Gas Sales", INDEX('Coop GFs_CFs'!M:N, MATCH(B1808,'Coop GFs_CFs'!B:B,0),1),
"No Growth", INDEX('Coop GFs_CFs'!O:P, MATCH(B1808,'Coop GFs_CFs'!B:B,0),1)
)</f>
        <v>1.0657729164323093</v>
      </c>
      <c r="N1808" s="133" cm="1">
        <f t="array" ref="N1808">_xlfn.SWITCH(L1808,
"Employment", INDEX('Coop GFs_CFs'!C:D, MATCH(B1808,'Coop GFs_CFs'!B:B,0),2),
"Population", INDEX('Coop GFs_CFs'!E:F, MATCH(B1808,'Coop GFs_CFs'!B:B,0),2),
"Household", INDEX('Coop GFs_CFs'!G:H, MATCH(B1808,'Coop GFs_CFs'!B:B,0),2),
"VMT", INDEX('Coop GFs_CFs'!I:J, MATCH(B1808,'Coop GFs_CFs'!B:B,0),2),
"Lane Mile", INDEX('Coop GFs_CFs'!K:L, MATCH(B1808,'Coop GFs_CFs'!B:B,0),2),
"Gas Sales", INDEX('Coop GFs_CFs'!M:N, MATCH(B1808,'Coop GFs_CFs'!B:B,0),2),
"No Growth", INDEX('Coop GFs_CFs'!O:P, MATCH(B1808,'Coop GFs_CFs'!B:B,0),2)
)</f>
        <v>1.0960498584059377</v>
      </c>
      <c r="O1808" s="133"/>
      <c r="P1808" s="86">
        <f t="shared" si="103"/>
        <v>1.3502253655818799E-3</v>
      </c>
      <c r="Q1808" s="86">
        <f t="shared" si="104"/>
        <v>1.3885831568287176E-3</v>
      </c>
      <c r="R1808" s="156" t="s">
        <v>340</v>
      </c>
      <c r="S1808" s="85" t="s">
        <v>341</v>
      </c>
      <c r="T1808" s="85" t="s">
        <v>342</v>
      </c>
      <c r="U1808" s="85" t="s">
        <v>343</v>
      </c>
      <c r="V1808" s="85" t="s">
        <v>344</v>
      </c>
      <c r="W1808" s="85" t="s">
        <v>345</v>
      </c>
      <c r="X1808" s="85" t="s">
        <v>330</v>
      </c>
      <c r="Z1808" s="42" t="s">
        <v>2262</v>
      </c>
      <c r="AA1808"/>
    </row>
    <row r="1809" spans="1:27" s="39" customFormat="1" x14ac:dyDescent="0.35">
      <c r="A1809" s="85" t="s">
        <v>811</v>
      </c>
      <c r="B1809" s="87">
        <v>51059</v>
      </c>
      <c r="C1809" s="87" t="s">
        <v>12</v>
      </c>
      <c r="D1809" s="86">
        <v>3.8837895635192098E-2</v>
      </c>
      <c r="E1809" s="86">
        <f>SUMIFS('Burning_No Wildfires'!D:D, 'Burning_No Wildfires'!F:F, Z1809)</f>
        <v>3.8837895635192098E-2</v>
      </c>
      <c r="F1809" s="86">
        <f>SUMIFS('Burning_No Wildfires'!E:E, 'Burning_No Wildfires'!F:F, Z1809)</f>
        <v>1.0640519352107424E-4</v>
      </c>
      <c r="G1809" s="122">
        <f t="shared" si="107"/>
        <v>2.7397260273972603E-3</v>
      </c>
      <c r="H1809" s="122">
        <v>4.5816736614389397E-2</v>
      </c>
      <c r="I1809" s="86">
        <f t="shared" si="105"/>
        <v>1.2552530579284767E-4</v>
      </c>
      <c r="J1809" s="122">
        <v>5.0126777220156203E-2</v>
      </c>
      <c r="K1809" s="86">
        <f t="shared" si="106"/>
        <v>1.3733363621960603E-4</v>
      </c>
      <c r="L1809" s="122" t="str" cm="1">
        <f t="array" ref="L1809">_xlfn.SWITCH(A1809,
    "District of Columbia", _xlfn.XLOOKUP(R1809, '2015 O3 Growth Surrogates'!A:A, '2015 O3 Growth Surrogates'!H:H),
    "Maryland", _xlfn.XLOOKUP(R1809, '2015 O3 Growth Surrogates'!A:A, '2015 O3 Growth Surrogates'!I:I),
    "Virginia", _xlfn.XLOOKUP(R1809, '2015 O3 Growth Surrogates'!A:A, '2015 O3 Growth Surrogates'!J:J)
)</f>
        <v>Population</v>
      </c>
      <c r="M1809" s="133" cm="1">
        <f t="array" ref="M1809">_xlfn.SWITCH(L1809,
"Employment", INDEX('Coop GFs_CFs'!C:D, MATCH(B1809,'Coop GFs_CFs'!B:B,0),1),
"Population", INDEX('Coop GFs_CFs'!E:F, MATCH(B1809,'Coop GFs_CFs'!B:B,0),1),
"Household", INDEX('Coop GFs_CFs'!G:H, MATCH(B1809,'Coop GFs_CFs'!B:B,0),1),
"VMT", INDEX('Coop GFs_CFs'!I:J, MATCH(B1809,'Coop GFs_CFs'!B:B,0),1),
"Lane Mile", INDEX('Coop GFs_CFs'!K:L, MATCH(B1809,'Coop GFs_CFs'!B:B,0),1),
"Gas Sales", INDEX('Coop GFs_CFs'!M:N, MATCH(B1809,'Coop GFs_CFs'!B:B,0),1),
"No Growth", INDEX('Coop GFs_CFs'!O:P, MATCH(B1809,'Coop GFs_CFs'!B:B,0),1)
)</f>
        <v>1.0657729164323093</v>
      </c>
      <c r="N1809" s="133" cm="1">
        <f t="array" ref="N1809">_xlfn.SWITCH(L1809,
"Employment", INDEX('Coop GFs_CFs'!C:D, MATCH(B1809,'Coop GFs_CFs'!B:B,0),2),
"Population", INDEX('Coop GFs_CFs'!E:F, MATCH(B1809,'Coop GFs_CFs'!B:B,0),2),
"Household", INDEX('Coop GFs_CFs'!G:H, MATCH(B1809,'Coop GFs_CFs'!B:B,0),2),
"VMT", INDEX('Coop GFs_CFs'!I:J, MATCH(B1809,'Coop GFs_CFs'!B:B,0),2),
"Lane Mile", INDEX('Coop GFs_CFs'!K:L, MATCH(B1809,'Coop GFs_CFs'!B:B,0),2),
"Gas Sales", INDEX('Coop GFs_CFs'!M:N, MATCH(B1809,'Coop GFs_CFs'!B:B,0),2),
"No Growth", INDEX('Coop GFs_CFs'!O:P, MATCH(B1809,'Coop GFs_CFs'!B:B,0),2)
)</f>
        <v>1.0960498584059377</v>
      </c>
      <c r="O1809" s="133"/>
      <c r="P1809" s="86">
        <f t="shared" ref="P1809:P1825" si="108">F1809*M1809</f>
        <v>1.1340377342249956E-4</v>
      </c>
      <c r="Q1809" s="86">
        <f t="shared" ref="Q1809:Q1825" si="109">F1809*N1809</f>
        <v>1.1662539729242982E-4</v>
      </c>
      <c r="R1809" s="156" t="s">
        <v>340</v>
      </c>
      <c r="S1809" s="85" t="s">
        <v>341</v>
      </c>
      <c r="T1809" s="85" t="s">
        <v>342</v>
      </c>
      <c r="U1809" s="85" t="s">
        <v>343</v>
      </c>
      <c r="V1809" s="85" t="s">
        <v>344</v>
      </c>
      <c r="W1809" s="85" t="s">
        <v>345</v>
      </c>
      <c r="X1809" s="85" t="s">
        <v>330</v>
      </c>
      <c r="Z1809" s="42" t="s">
        <v>2277</v>
      </c>
      <c r="AA1809"/>
    </row>
    <row r="1810" spans="1:27" s="39" customFormat="1" x14ac:dyDescent="0.35">
      <c r="A1810" s="85" t="s">
        <v>811</v>
      </c>
      <c r="B1810" s="87">
        <v>51107</v>
      </c>
      <c r="C1810" s="87" t="s">
        <v>10</v>
      </c>
      <c r="D1810" s="86">
        <v>0.14875933574206601</v>
      </c>
      <c r="E1810" s="86">
        <f>SUMIFS('Burning_No Wildfires'!D:D, 'Burning_No Wildfires'!F:F, Z1810)</f>
        <v>0.14875933574206601</v>
      </c>
      <c r="F1810" s="86">
        <f>SUMIFS('Burning_No Wildfires'!E:E, 'Burning_No Wildfires'!F:F, Z1810)</f>
        <v>4.0755982395086581E-4</v>
      </c>
      <c r="G1810" s="122">
        <f t="shared" si="107"/>
        <v>2.7397260273972603E-3</v>
      </c>
      <c r="H1810" s="122">
        <v>0.198274375281664</v>
      </c>
      <c r="I1810" s="86">
        <f t="shared" si="105"/>
        <v>5.4321746652510688E-4</v>
      </c>
      <c r="J1810" s="122">
        <v>0.23338594171218599</v>
      </c>
      <c r="K1810" s="86">
        <f t="shared" si="106"/>
        <v>6.3941353893749589E-4</v>
      </c>
      <c r="L1810" s="122" t="str" cm="1">
        <f t="array" ref="L1810">_xlfn.SWITCH(A1810,
    "District of Columbia", _xlfn.XLOOKUP(R1810, '2015 O3 Growth Surrogates'!A:A, '2015 O3 Growth Surrogates'!H:H),
    "Maryland", _xlfn.XLOOKUP(R1810, '2015 O3 Growth Surrogates'!A:A, '2015 O3 Growth Surrogates'!I:I),
    "Virginia", _xlfn.XLOOKUP(R1810, '2015 O3 Growth Surrogates'!A:A, '2015 O3 Growth Surrogates'!J:J)
)</f>
        <v>Population</v>
      </c>
      <c r="M1810" s="133" cm="1">
        <f t="array" ref="M1810">_xlfn.SWITCH(L1810,
"Employment", INDEX('Coop GFs_CFs'!C:D, MATCH(B1810,'Coop GFs_CFs'!B:B,0),1),
"Population", INDEX('Coop GFs_CFs'!E:F, MATCH(B1810,'Coop GFs_CFs'!B:B,0),1),
"Household", INDEX('Coop GFs_CFs'!G:H, MATCH(B1810,'Coop GFs_CFs'!B:B,0),1),
"VMT", INDEX('Coop GFs_CFs'!I:J, MATCH(B1810,'Coop GFs_CFs'!B:B,0),1),
"Lane Mile", INDEX('Coop GFs_CFs'!K:L, MATCH(B1810,'Coop GFs_CFs'!B:B,0),1),
"Gas Sales", INDEX('Coop GFs_CFs'!M:N, MATCH(B1810,'Coop GFs_CFs'!B:B,0),1),
"No Growth", INDEX('Coop GFs_CFs'!O:P, MATCH(B1810,'Coop GFs_CFs'!B:B,0),1)
)</f>
        <v>1.1551127564124075</v>
      </c>
      <c r="N1810" s="133" cm="1">
        <f t="array" ref="N1810">_xlfn.SWITCH(L1810,
"Employment", INDEX('Coop GFs_CFs'!C:D, MATCH(B1810,'Coop GFs_CFs'!B:B,0),2),
"Population", INDEX('Coop GFs_CFs'!E:F, MATCH(B1810,'Coop GFs_CFs'!B:B,0),2),
"Household", INDEX('Coop GFs_CFs'!G:H, MATCH(B1810,'Coop GFs_CFs'!B:B,0),2),
"VMT", INDEX('Coop GFs_CFs'!I:J, MATCH(B1810,'Coop GFs_CFs'!B:B,0),2),
"Lane Mile", INDEX('Coop GFs_CFs'!K:L, MATCH(B1810,'Coop GFs_CFs'!B:B,0),2),
"Gas Sales", INDEX('Coop GFs_CFs'!M:N, MATCH(B1810,'Coop GFs_CFs'!B:B,0),2),
"No Growth", INDEX('Coop GFs_CFs'!O:P, MATCH(B1810,'Coop GFs_CFs'!B:B,0),2)
)</f>
        <v>1.1978534058610257</v>
      </c>
      <c r="O1810" s="133"/>
      <c r="P1810" s="86">
        <f t="shared" si="108"/>
        <v>4.7077755164684016E-4</v>
      </c>
      <c r="Q1810" s="86">
        <f t="shared" si="109"/>
        <v>4.8819692321166465E-4</v>
      </c>
      <c r="R1810" s="156" t="s">
        <v>340</v>
      </c>
      <c r="S1810" s="85" t="s">
        <v>341</v>
      </c>
      <c r="T1810" s="85" t="s">
        <v>342</v>
      </c>
      <c r="U1810" s="85" t="s">
        <v>343</v>
      </c>
      <c r="V1810" s="85" t="s">
        <v>344</v>
      </c>
      <c r="W1810" s="85" t="s">
        <v>345</v>
      </c>
      <c r="X1810" s="85" t="s">
        <v>330</v>
      </c>
      <c r="Z1810" s="42" t="s">
        <v>2265</v>
      </c>
      <c r="AA1810"/>
    </row>
    <row r="1811" spans="1:27" s="39" customFormat="1" x14ac:dyDescent="0.35">
      <c r="A1811" s="85" t="s">
        <v>811</v>
      </c>
      <c r="B1811" s="87">
        <v>51107</v>
      </c>
      <c r="C1811" s="87" t="s">
        <v>12</v>
      </c>
      <c r="D1811" s="86">
        <v>1.24941144494259E-2</v>
      </c>
      <c r="E1811" s="86">
        <f>SUMIFS('Burning_No Wildfires'!D:D, 'Burning_No Wildfires'!F:F, Z1811)</f>
        <v>1.24941144494259E-2</v>
      </c>
      <c r="F1811" s="86">
        <f>SUMIFS('Burning_No Wildfires'!E:E, 'Burning_No Wildfires'!F:F, Z1811)</f>
        <v>3.4230450546372328E-5</v>
      </c>
      <c r="G1811" s="122">
        <f t="shared" si="107"/>
        <v>2.7397260273972603E-3</v>
      </c>
      <c r="H1811" s="122">
        <v>1.66528219879447E-2</v>
      </c>
      <c r="I1811" s="86">
        <f t="shared" si="105"/>
        <v>4.5624169829985479E-5</v>
      </c>
      <c r="J1811" s="122">
        <v>1.96017994574475E-2</v>
      </c>
      <c r="K1811" s="86">
        <f t="shared" si="106"/>
        <v>5.3703560157390413E-5</v>
      </c>
      <c r="L1811" s="122" t="str" cm="1">
        <f t="array" ref="L1811">_xlfn.SWITCH(A1811,
    "District of Columbia", _xlfn.XLOOKUP(R1811, '2015 O3 Growth Surrogates'!A:A, '2015 O3 Growth Surrogates'!H:H),
    "Maryland", _xlfn.XLOOKUP(R1811, '2015 O3 Growth Surrogates'!A:A, '2015 O3 Growth Surrogates'!I:I),
    "Virginia", _xlfn.XLOOKUP(R1811, '2015 O3 Growth Surrogates'!A:A, '2015 O3 Growth Surrogates'!J:J)
)</f>
        <v>Population</v>
      </c>
      <c r="M1811" s="133" cm="1">
        <f t="array" ref="M1811">_xlfn.SWITCH(L1811,
"Employment", INDEX('Coop GFs_CFs'!C:D, MATCH(B1811,'Coop GFs_CFs'!B:B,0),1),
"Population", INDEX('Coop GFs_CFs'!E:F, MATCH(B1811,'Coop GFs_CFs'!B:B,0),1),
"Household", INDEX('Coop GFs_CFs'!G:H, MATCH(B1811,'Coop GFs_CFs'!B:B,0),1),
"VMT", INDEX('Coop GFs_CFs'!I:J, MATCH(B1811,'Coop GFs_CFs'!B:B,0),1),
"Lane Mile", INDEX('Coop GFs_CFs'!K:L, MATCH(B1811,'Coop GFs_CFs'!B:B,0),1),
"Gas Sales", INDEX('Coop GFs_CFs'!M:N, MATCH(B1811,'Coop GFs_CFs'!B:B,0),1),
"No Growth", INDEX('Coop GFs_CFs'!O:P, MATCH(B1811,'Coop GFs_CFs'!B:B,0),1)
)</f>
        <v>1.1551127564124075</v>
      </c>
      <c r="N1811" s="133" cm="1">
        <f t="array" ref="N1811">_xlfn.SWITCH(L1811,
"Employment", INDEX('Coop GFs_CFs'!C:D, MATCH(B1811,'Coop GFs_CFs'!B:B,0),2),
"Population", INDEX('Coop GFs_CFs'!E:F, MATCH(B1811,'Coop GFs_CFs'!B:B,0),2),
"Household", INDEX('Coop GFs_CFs'!G:H, MATCH(B1811,'Coop GFs_CFs'!B:B,0),2),
"VMT", INDEX('Coop GFs_CFs'!I:J, MATCH(B1811,'Coop GFs_CFs'!B:B,0),2),
"Lane Mile", INDEX('Coop GFs_CFs'!K:L, MATCH(B1811,'Coop GFs_CFs'!B:B,0),2),
"Gas Sales", INDEX('Coop GFs_CFs'!M:N, MATCH(B1811,'Coop GFs_CFs'!B:B,0),2),
"No Growth", INDEX('Coop GFs_CFs'!O:P, MATCH(B1811,'Coop GFs_CFs'!B:B,0),2)
)</f>
        <v>1.1978534058610257</v>
      </c>
      <c r="O1811" s="133"/>
      <c r="P1811" s="86">
        <f t="shared" si="108"/>
        <v>3.9540030083858742E-5</v>
      </c>
      <c r="Q1811" s="86">
        <f t="shared" si="109"/>
        <v>4.1003061771129505E-5</v>
      </c>
      <c r="R1811" s="156" t="s">
        <v>340</v>
      </c>
      <c r="S1811" s="85" t="s">
        <v>341</v>
      </c>
      <c r="T1811" s="85" t="s">
        <v>342</v>
      </c>
      <c r="U1811" s="85" t="s">
        <v>343</v>
      </c>
      <c r="V1811" s="85" t="s">
        <v>344</v>
      </c>
      <c r="W1811" s="85" t="s">
        <v>345</v>
      </c>
      <c r="X1811" s="85" t="s">
        <v>330</v>
      </c>
      <c r="Z1811" s="42" t="s">
        <v>2280</v>
      </c>
      <c r="AA1811"/>
    </row>
    <row r="1812" spans="1:27" s="39" customFormat="1" x14ac:dyDescent="0.35">
      <c r="A1812" s="85" t="s">
        <v>811</v>
      </c>
      <c r="B1812" s="87">
        <v>51153</v>
      </c>
      <c r="C1812" s="87" t="s">
        <v>10</v>
      </c>
      <c r="D1812" s="86">
        <v>0.19723143180039501</v>
      </c>
      <c r="E1812" s="86">
        <f>SUMIFS('Burning_No Wildfires'!D:D, 'Burning_No Wildfires'!F:F, Z1812)</f>
        <v>0.19723143180039501</v>
      </c>
      <c r="F1812" s="86">
        <f>SUMIFS('Burning_No Wildfires'!E:E, 'Burning_No Wildfires'!F:F, Z1812)</f>
        <v>5.4036008712436993E-4</v>
      </c>
      <c r="G1812" s="122">
        <f t="shared" si="107"/>
        <v>2.7397260273972603E-3</v>
      </c>
      <c r="H1812" s="122">
        <v>0.236160144501216</v>
      </c>
      <c r="I1812" s="86">
        <f t="shared" si="105"/>
        <v>6.4701409452387951E-4</v>
      </c>
      <c r="J1812" s="122">
        <v>0.26087563658756202</v>
      </c>
      <c r="K1812" s="86">
        <f t="shared" si="106"/>
        <v>7.1472777147277267E-4</v>
      </c>
      <c r="L1812" s="122" t="str" cm="1">
        <f t="array" ref="L1812">_xlfn.SWITCH(A1812,
    "District of Columbia", _xlfn.XLOOKUP(R1812, '2015 O3 Growth Surrogates'!A:A, '2015 O3 Growth Surrogates'!H:H),
    "Maryland", _xlfn.XLOOKUP(R1812, '2015 O3 Growth Surrogates'!A:A, '2015 O3 Growth Surrogates'!I:I),
    "Virginia", _xlfn.XLOOKUP(R1812, '2015 O3 Growth Surrogates'!A:A, '2015 O3 Growth Surrogates'!J:J)
)</f>
        <v>Population</v>
      </c>
      <c r="M1812" s="133" cm="1">
        <f t="array" ref="M1812">_xlfn.SWITCH(L1812,
"Employment", INDEX('Coop GFs_CFs'!C:D, MATCH(B1812,'Coop GFs_CFs'!B:B,0),1),
"Population", INDEX('Coop GFs_CFs'!E:F, MATCH(B1812,'Coop GFs_CFs'!B:B,0),1),
"Household", INDEX('Coop GFs_CFs'!G:H, MATCH(B1812,'Coop GFs_CFs'!B:B,0),1),
"VMT", INDEX('Coop GFs_CFs'!I:J, MATCH(B1812,'Coop GFs_CFs'!B:B,0),1),
"Lane Mile", INDEX('Coop GFs_CFs'!K:L, MATCH(B1812,'Coop GFs_CFs'!B:B,0),1),
"Gas Sales", INDEX('Coop GFs_CFs'!M:N, MATCH(B1812,'Coop GFs_CFs'!B:B,0),1),
"No Growth", INDEX('Coop GFs_CFs'!O:P, MATCH(B1812,'Coop GFs_CFs'!B:B,0),1)
)</f>
        <v>1.0943166406241815</v>
      </c>
      <c r="N1812" s="133" cm="1">
        <f t="array" ref="N1812">_xlfn.SWITCH(L1812,
"Employment", INDEX('Coop GFs_CFs'!C:D, MATCH(B1812,'Coop GFs_CFs'!B:B,0),2),
"Population", INDEX('Coop GFs_CFs'!E:F, MATCH(B1812,'Coop GFs_CFs'!B:B,0),2),
"Household", INDEX('Coop GFs_CFs'!G:H, MATCH(B1812,'Coop GFs_CFs'!B:B,0),2),
"VMT", INDEX('Coop GFs_CFs'!I:J, MATCH(B1812,'Coop GFs_CFs'!B:B,0),2),
"Lane Mile", INDEX('Coop GFs_CFs'!K:L, MATCH(B1812,'Coop GFs_CFs'!B:B,0),2),
"Gas Sales", INDEX('Coop GFs_CFs'!M:N, MATCH(B1812,'Coop GFs_CFs'!B:B,0),2),
"No Growth", INDEX('Coop GFs_CFs'!O:P, MATCH(B1812,'Coop GFs_CFs'!B:B,0),2)
)</f>
        <v>1.1237955518522129</v>
      </c>
      <c r="O1812" s="133"/>
      <c r="P1812" s="86">
        <f t="shared" si="108"/>
        <v>5.9132503526933061E-4</v>
      </c>
      <c r="Q1812" s="86">
        <f t="shared" si="109"/>
        <v>6.072542623088412E-4</v>
      </c>
      <c r="R1812" s="156" t="s">
        <v>340</v>
      </c>
      <c r="S1812" s="85" t="s">
        <v>341</v>
      </c>
      <c r="T1812" s="85" t="s">
        <v>342</v>
      </c>
      <c r="U1812" s="85" t="s">
        <v>343</v>
      </c>
      <c r="V1812" s="85" t="s">
        <v>344</v>
      </c>
      <c r="W1812" s="85" t="s">
        <v>345</v>
      </c>
      <c r="X1812" s="85" t="s">
        <v>330</v>
      </c>
      <c r="Z1812" s="42" t="s">
        <v>2268</v>
      </c>
      <c r="AA1812"/>
    </row>
    <row r="1813" spans="1:27" s="39" customFormat="1" x14ac:dyDescent="0.35">
      <c r="A1813" s="85" t="s">
        <v>811</v>
      </c>
      <c r="B1813" s="87">
        <v>51153</v>
      </c>
      <c r="C1813" s="87" t="s">
        <v>12</v>
      </c>
      <c r="D1813" s="86">
        <v>1.6565226662415E-2</v>
      </c>
      <c r="E1813" s="86">
        <f>SUMIFS('Burning_No Wildfires'!D:D, 'Burning_No Wildfires'!F:F, Z1813)</f>
        <v>1.6565226662415E-2</v>
      </c>
      <c r="F1813" s="86">
        <f>SUMIFS('Burning_No Wildfires'!E:E, 'Burning_No Wildfires'!F:F, Z1813)</f>
        <v>4.5384182636753422E-5</v>
      </c>
      <c r="G1813" s="122">
        <f t="shared" si="107"/>
        <v>2.7397260273972603E-3</v>
      </c>
      <c r="H1813" s="122">
        <v>1.9834801616460701E-2</v>
      </c>
      <c r="I1813" s="86">
        <f t="shared" si="105"/>
        <v>5.4341922236878634E-5</v>
      </c>
      <c r="J1813" s="122">
        <v>2.1910625559663499E-2</v>
      </c>
      <c r="K1813" s="86">
        <f t="shared" si="106"/>
        <v>6.0029111122365748E-5</v>
      </c>
      <c r="L1813" s="122" t="str" cm="1">
        <f t="array" ref="L1813">_xlfn.SWITCH(A1813,
    "District of Columbia", _xlfn.XLOOKUP(R1813, '2015 O3 Growth Surrogates'!A:A, '2015 O3 Growth Surrogates'!H:H),
    "Maryland", _xlfn.XLOOKUP(R1813, '2015 O3 Growth Surrogates'!A:A, '2015 O3 Growth Surrogates'!I:I),
    "Virginia", _xlfn.XLOOKUP(R1813, '2015 O3 Growth Surrogates'!A:A, '2015 O3 Growth Surrogates'!J:J)
)</f>
        <v>Population</v>
      </c>
      <c r="M1813" s="133" cm="1">
        <f t="array" ref="M1813">_xlfn.SWITCH(L1813,
"Employment", INDEX('Coop GFs_CFs'!C:D, MATCH(B1813,'Coop GFs_CFs'!B:B,0),1),
"Population", INDEX('Coop GFs_CFs'!E:F, MATCH(B1813,'Coop GFs_CFs'!B:B,0),1),
"Household", INDEX('Coop GFs_CFs'!G:H, MATCH(B1813,'Coop GFs_CFs'!B:B,0),1),
"VMT", INDEX('Coop GFs_CFs'!I:J, MATCH(B1813,'Coop GFs_CFs'!B:B,0),1),
"Lane Mile", INDEX('Coop GFs_CFs'!K:L, MATCH(B1813,'Coop GFs_CFs'!B:B,0),1),
"Gas Sales", INDEX('Coop GFs_CFs'!M:N, MATCH(B1813,'Coop GFs_CFs'!B:B,0),1),
"No Growth", INDEX('Coop GFs_CFs'!O:P, MATCH(B1813,'Coop GFs_CFs'!B:B,0),1)
)</f>
        <v>1.0943166406241815</v>
      </c>
      <c r="N1813" s="133" cm="1">
        <f t="array" ref="N1813">_xlfn.SWITCH(L1813,
"Employment", INDEX('Coop GFs_CFs'!C:D, MATCH(B1813,'Coop GFs_CFs'!B:B,0),2),
"Population", INDEX('Coop GFs_CFs'!E:F, MATCH(B1813,'Coop GFs_CFs'!B:B,0),2),
"Household", INDEX('Coop GFs_CFs'!G:H, MATCH(B1813,'Coop GFs_CFs'!B:B,0),2),
"VMT", INDEX('Coop GFs_CFs'!I:J, MATCH(B1813,'Coop GFs_CFs'!B:B,0),2),
"Lane Mile", INDEX('Coop GFs_CFs'!K:L, MATCH(B1813,'Coop GFs_CFs'!B:B,0),2),
"Gas Sales", INDEX('Coop GFs_CFs'!M:N, MATCH(B1813,'Coop GFs_CFs'!B:B,0),2),
"No Growth", INDEX('Coop GFs_CFs'!O:P, MATCH(B1813,'Coop GFs_CFs'!B:B,0),2)
)</f>
        <v>1.1237955518522129</v>
      </c>
      <c r="O1813" s="133"/>
      <c r="P1813" s="86">
        <f t="shared" si="108"/>
        <v>4.9664666280526314E-5</v>
      </c>
      <c r="Q1813" s="86">
        <f t="shared" si="109"/>
        <v>5.1002542571631934E-5</v>
      </c>
      <c r="R1813" s="156" t="s">
        <v>340</v>
      </c>
      <c r="S1813" s="85" t="s">
        <v>341</v>
      </c>
      <c r="T1813" s="85" t="s">
        <v>342</v>
      </c>
      <c r="U1813" s="85" t="s">
        <v>343</v>
      </c>
      <c r="V1813" s="85" t="s">
        <v>344</v>
      </c>
      <c r="W1813" s="85" t="s">
        <v>345</v>
      </c>
      <c r="X1813" s="85" t="s">
        <v>330</v>
      </c>
      <c r="Z1813" s="42" t="s">
        <v>2282</v>
      </c>
      <c r="AA1813"/>
    </row>
    <row r="1814" spans="1:27" s="39" customFormat="1" x14ac:dyDescent="0.35">
      <c r="A1814" s="85" t="s">
        <v>811</v>
      </c>
      <c r="B1814" s="87">
        <v>51510</v>
      </c>
      <c r="C1814" s="87" t="s">
        <v>10</v>
      </c>
      <c r="D1814" s="86">
        <v>6.8472631870804199E-2</v>
      </c>
      <c r="E1814" s="86">
        <f>SUMIFS('Burning_No Wildfires'!D:D, 'Burning_No Wildfires'!F:F, Z1814)</f>
        <v>6.8472631870804199E-2</v>
      </c>
      <c r="F1814" s="86">
        <f>SUMIFS('Burning_No Wildfires'!E:E, 'Burning_No Wildfires'!F:F, Z1814)</f>
        <v>1.8759625170083343E-4</v>
      </c>
      <c r="G1814" s="122">
        <f t="shared" si="107"/>
        <v>2.7397260273972603E-3</v>
      </c>
      <c r="H1814" s="122">
        <v>7.3431054350023894E-2</v>
      </c>
      <c r="I1814" s="86">
        <f t="shared" si="105"/>
        <v>2.0118097082198326E-4</v>
      </c>
      <c r="J1814" s="122">
        <v>7.5905521925755601E-2</v>
      </c>
      <c r="K1814" s="86">
        <f t="shared" si="106"/>
        <v>2.0796033404316602E-4</v>
      </c>
      <c r="L1814" s="122" t="str" cm="1">
        <f t="array" ref="L1814">_xlfn.SWITCH(A1814,
    "District of Columbia", _xlfn.XLOOKUP(R1814, '2015 O3 Growth Surrogates'!A:A, '2015 O3 Growth Surrogates'!H:H),
    "Maryland", _xlfn.XLOOKUP(R1814, '2015 O3 Growth Surrogates'!A:A, '2015 O3 Growth Surrogates'!I:I),
    "Virginia", _xlfn.XLOOKUP(R1814, '2015 O3 Growth Surrogates'!A:A, '2015 O3 Growth Surrogates'!J:J)
)</f>
        <v>Population</v>
      </c>
      <c r="M1814" s="133" cm="1">
        <f t="array" ref="M1814">_xlfn.SWITCH(L1814,
"Employment", INDEX('Coop GFs_CFs'!C:D, MATCH(B1814,'Coop GFs_CFs'!B:B,0),1),
"Population", INDEX('Coop GFs_CFs'!E:F, MATCH(B1814,'Coop GFs_CFs'!B:B,0),1),
"Household", INDEX('Coop GFs_CFs'!G:H, MATCH(B1814,'Coop GFs_CFs'!B:B,0),1),
"VMT", INDEX('Coop GFs_CFs'!I:J, MATCH(B1814,'Coop GFs_CFs'!B:B,0),1),
"Lane Mile", INDEX('Coop GFs_CFs'!K:L, MATCH(B1814,'Coop GFs_CFs'!B:B,0),1),
"Gas Sales", INDEX('Coop GFs_CFs'!M:N, MATCH(B1814,'Coop GFs_CFs'!B:B,0),1),
"No Growth", INDEX('Coop GFs_CFs'!O:P, MATCH(B1814,'Coop GFs_CFs'!B:B,0),1)
)</f>
        <v>1.2512671881942732</v>
      </c>
      <c r="N1814" s="133" cm="1">
        <f t="array" ref="N1814">_xlfn.SWITCH(L1814,
"Employment", INDEX('Coop GFs_CFs'!C:D, MATCH(B1814,'Coop GFs_CFs'!B:B,0),2),
"Population", INDEX('Coop GFs_CFs'!E:F, MATCH(B1814,'Coop GFs_CFs'!B:B,0),2),
"Household", INDEX('Coop GFs_CFs'!G:H, MATCH(B1814,'Coop GFs_CFs'!B:B,0),2),
"VMT", INDEX('Coop GFs_CFs'!I:J, MATCH(B1814,'Coop GFs_CFs'!B:B,0),2),
"Lane Mile", INDEX('Coop GFs_CFs'!K:L, MATCH(B1814,'Coop GFs_CFs'!B:B,0),2),
"Gas Sales", INDEX('Coop GFs_CFs'!M:N, MATCH(B1814,'Coop GFs_CFs'!B:B,0),2),
"No Growth", INDEX('Coop GFs_CFs'!O:P, MATCH(B1814,'Coop GFs_CFs'!B:B,0),2)
)</f>
        <v>1.365491025746405</v>
      </c>
      <c r="O1814" s="133"/>
      <c r="P1814" s="86">
        <f t="shared" si="108"/>
        <v>2.3473303438148699E-4</v>
      </c>
      <c r="Q1814" s="86">
        <f t="shared" si="109"/>
        <v>2.5616099816115184E-4</v>
      </c>
      <c r="R1814" s="156" t="s">
        <v>340</v>
      </c>
      <c r="S1814" s="85" t="s">
        <v>341</v>
      </c>
      <c r="T1814" s="85" t="s">
        <v>342</v>
      </c>
      <c r="U1814" s="85" t="s">
        <v>343</v>
      </c>
      <c r="V1814" s="85" t="s">
        <v>344</v>
      </c>
      <c r="W1814" s="85" t="s">
        <v>345</v>
      </c>
      <c r="X1814" s="85" t="s">
        <v>330</v>
      </c>
      <c r="Z1814" s="42" t="s">
        <v>2260</v>
      </c>
      <c r="AA1814"/>
    </row>
    <row r="1815" spans="1:27" s="39" customFormat="1" x14ac:dyDescent="0.35">
      <c r="A1815" s="85" t="s">
        <v>811</v>
      </c>
      <c r="B1815" s="87">
        <v>51510</v>
      </c>
      <c r="C1815" s="87" t="s">
        <v>12</v>
      </c>
      <c r="D1815" s="86">
        <v>5.7509319835538E-3</v>
      </c>
      <c r="E1815" s="86">
        <f>SUMIFS('Burning_No Wildfires'!D:D, 'Burning_No Wildfires'!F:F, Z1815)</f>
        <v>5.7509319835538E-3</v>
      </c>
      <c r="F1815" s="86">
        <f>SUMIFS('Burning_No Wildfires'!E:E, 'Burning_No Wildfires'!F:F, Z1815)</f>
        <v>1.57559780371337E-5</v>
      </c>
      <c r="G1815" s="122">
        <f t="shared" si="107"/>
        <v>2.7397260273972607E-3</v>
      </c>
      <c r="H1815" s="122">
        <v>6.1673837781557996E-3</v>
      </c>
      <c r="I1815" s="86">
        <f t="shared" si="105"/>
        <v>1.6896941857961098E-5</v>
      </c>
      <c r="J1815" s="122">
        <v>6.3752112609725001E-3</v>
      </c>
      <c r="K1815" s="86">
        <f t="shared" si="106"/>
        <v>1.7466332221842469E-5</v>
      </c>
      <c r="L1815" s="122" t="str" cm="1">
        <f t="array" ref="L1815">_xlfn.SWITCH(A1815,
    "District of Columbia", _xlfn.XLOOKUP(R1815, '2015 O3 Growth Surrogates'!A:A, '2015 O3 Growth Surrogates'!H:H),
    "Maryland", _xlfn.XLOOKUP(R1815, '2015 O3 Growth Surrogates'!A:A, '2015 O3 Growth Surrogates'!I:I),
    "Virginia", _xlfn.XLOOKUP(R1815, '2015 O3 Growth Surrogates'!A:A, '2015 O3 Growth Surrogates'!J:J)
)</f>
        <v>Population</v>
      </c>
      <c r="M1815" s="133" cm="1">
        <f t="array" ref="M1815">_xlfn.SWITCH(L1815,
"Employment", INDEX('Coop GFs_CFs'!C:D, MATCH(B1815,'Coop GFs_CFs'!B:B,0),1),
"Population", INDEX('Coop GFs_CFs'!E:F, MATCH(B1815,'Coop GFs_CFs'!B:B,0),1),
"Household", INDEX('Coop GFs_CFs'!G:H, MATCH(B1815,'Coop GFs_CFs'!B:B,0),1),
"VMT", INDEX('Coop GFs_CFs'!I:J, MATCH(B1815,'Coop GFs_CFs'!B:B,0),1),
"Lane Mile", INDEX('Coop GFs_CFs'!K:L, MATCH(B1815,'Coop GFs_CFs'!B:B,0),1),
"Gas Sales", INDEX('Coop GFs_CFs'!M:N, MATCH(B1815,'Coop GFs_CFs'!B:B,0),1),
"No Growth", INDEX('Coop GFs_CFs'!O:P, MATCH(B1815,'Coop GFs_CFs'!B:B,0),1)
)</f>
        <v>1.2512671881942732</v>
      </c>
      <c r="N1815" s="133" cm="1">
        <f t="array" ref="N1815">_xlfn.SWITCH(L1815,
"Employment", INDEX('Coop GFs_CFs'!C:D, MATCH(B1815,'Coop GFs_CFs'!B:B,0),2),
"Population", INDEX('Coop GFs_CFs'!E:F, MATCH(B1815,'Coop GFs_CFs'!B:B,0),2),
"Household", INDEX('Coop GFs_CFs'!G:H, MATCH(B1815,'Coop GFs_CFs'!B:B,0),2),
"VMT", INDEX('Coop GFs_CFs'!I:J, MATCH(B1815,'Coop GFs_CFs'!B:B,0),2),
"Lane Mile", INDEX('Coop GFs_CFs'!K:L, MATCH(B1815,'Coop GFs_CFs'!B:B,0),2),
"Gas Sales", INDEX('Coop GFs_CFs'!M:N, MATCH(B1815,'Coop GFs_CFs'!B:B,0),2),
"No Growth", INDEX('Coop GFs_CFs'!O:P, MATCH(B1815,'Coop GFs_CFs'!B:B,0),2)
)</f>
        <v>1.365491025746405</v>
      </c>
      <c r="O1815" s="133"/>
      <c r="P1815" s="86">
        <f t="shared" si="108"/>
        <v>1.9714938335775008E-5</v>
      </c>
      <c r="Q1815" s="86">
        <f t="shared" si="109"/>
        <v>2.1514646611563526E-5</v>
      </c>
      <c r="R1815" s="156" t="s">
        <v>340</v>
      </c>
      <c r="S1815" s="85" t="s">
        <v>341</v>
      </c>
      <c r="T1815" s="85" t="s">
        <v>342</v>
      </c>
      <c r="U1815" s="85" t="s">
        <v>343</v>
      </c>
      <c r="V1815" s="85" t="s">
        <v>344</v>
      </c>
      <c r="W1815" s="85" t="s">
        <v>345</v>
      </c>
      <c r="X1815" s="85" t="s">
        <v>330</v>
      </c>
      <c r="Z1815" s="42" t="s">
        <v>2275</v>
      </c>
      <c r="AA1815"/>
    </row>
    <row r="1816" spans="1:27" s="39" customFormat="1" x14ac:dyDescent="0.35">
      <c r="A1816" s="85" t="s">
        <v>811</v>
      </c>
      <c r="B1816" s="87">
        <v>51600</v>
      </c>
      <c r="C1816" s="87" t="s">
        <v>10</v>
      </c>
      <c r="D1816" s="86">
        <v>2.07736709108804E-2</v>
      </c>
      <c r="E1816" s="86">
        <f>SUMIFS('Burning_No Wildfires'!D:D, 'Burning_No Wildfires'!F:F, Z1816)</f>
        <v>2.07736709108804E-2</v>
      </c>
      <c r="F1816" s="86">
        <f>SUMIFS('Burning_No Wildfires'!E:E, 'Burning_No Wildfires'!F:F, Z1816)</f>
        <v>5.6914166879124381E-5</v>
      </c>
      <c r="G1816" s="122">
        <f t="shared" si="107"/>
        <v>2.7397260273972603E-3</v>
      </c>
      <c r="H1816" s="122">
        <v>2.4279040870322399E-2</v>
      </c>
      <c r="I1816" s="86">
        <f t="shared" si="105"/>
        <v>6.6517920192664105E-5</v>
      </c>
      <c r="J1816" s="122">
        <v>2.6312140102653699E-2</v>
      </c>
      <c r="K1816" s="86">
        <f t="shared" si="106"/>
        <v>7.2088055075763562E-5</v>
      </c>
      <c r="L1816" s="122" t="str" cm="1">
        <f t="array" ref="L1816">_xlfn.SWITCH(A1816,
    "District of Columbia", _xlfn.XLOOKUP(R1816, '2015 O3 Growth Surrogates'!A:A, '2015 O3 Growth Surrogates'!H:H),
    "Maryland", _xlfn.XLOOKUP(R1816, '2015 O3 Growth Surrogates'!A:A, '2015 O3 Growth Surrogates'!I:I),
    "Virginia", _xlfn.XLOOKUP(R1816, '2015 O3 Growth Surrogates'!A:A, '2015 O3 Growth Surrogates'!J:J)
)</f>
        <v>Population</v>
      </c>
      <c r="M1816" s="133" cm="1">
        <f t="array" ref="M1816">_xlfn.SWITCH(L1816,
"Employment", INDEX('Coop GFs_CFs'!C:D, MATCH(B1816,'Coop GFs_CFs'!B:B,0),1),
"Population", INDEX('Coop GFs_CFs'!E:F, MATCH(B1816,'Coop GFs_CFs'!B:B,0),1),
"Household", INDEX('Coop GFs_CFs'!G:H, MATCH(B1816,'Coop GFs_CFs'!B:B,0),1),
"VMT", INDEX('Coop GFs_CFs'!I:J, MATCH(B1816,'Coop GFs_CFs'!B:B,0),1),
"Lane Mile", INDEX('Coop GFs_CFs'!K:L, MATCH(B1816,'Coop GFs_CFs'!B:B,0),1),
"Gas Sales", INDEX('Coop GFs_CFs'!M:N, MATCH(B1816,'Coop GFs_CFs'!B:B,0),1),
"No Growth", INDEX('Coop GFs_CFs'!O:P, MATCH(B1816,'Coop GFs_CFs'!B:B,0),1)
)</f>
        <v>1.3017014531456192</v>
      </c>
      <c r="N1816" s="133" cm="1">
        <f t="array" ref="N1816">_xlfn.SWITCH(L1816,
"Employment", INDEX('Coop GFs_CFs'!C:D, MATCH(B1816,'Coop GFs_CFs'!B:B,0),2),
"Population", INDEX('Coop GFs_CFs'!E:F, MATCH(B1816,'Coop GFs_CFs'!B:B,0),2),
"Household", INDEX('Coop GFs_CFs'!G:H, MATCH(B1816,'Coop GFs_CFs'!B:B,0),2),
"VMT", INDEX('Coop GFs_CFs'!I:J, MATCH(B1816,'Coop GFs_CFs'!B:B,0),2),
"Lane Mile", INDEX('Coop GFs_CFs'!K:L, MATCH(B1816,'Coop GFs_CFs'!B:B,0),2),
"Gas Sales", INDEX('Coop GFs_CFs'!M:N, MATCH(B1816,'Coop GFs_CFs'!B:B,0),2),
"No Growth", INDEX('Coop GFs_CFs'!O:P, MATCH(B1816,'Coop GFs_CFs'!B:B,0),2)
)</f>
        <v>1.3683228310181388</v>
      </c>
      <c r="O1816" s="133"/>
      <c r="P1816" s="86">
        <f t="shared" si="108"/>
        <v>7.4085253731128481E-5</v>
      </c>
      <c r="Q1816" s="86">
        <f t="shared" si="109"/>
        <v>7.7876953949082269E-5</v>
      </c>
      <c r="R1816" s="156" t="s">
        <v>340</v>
      </c>
      <c r="S1816" s="85" t="s">
        <v>341</v>
      </c>
      <c r="T1816" s="85" t="s">
        <v>342</v>
      </c>
      <c r="U1816" s="85" t="s">
        <v>343</v>
      </c>
      <c r="V1816" s="85" t="s">
        <v>344</v>
      </c>
      <c r="W1816" s="85" t="s">
        <v>345</v>
      </c>
      <c r="X1816" s="85" t="s">
        <v>330</v>
      </c>
      <c r="Z1816" s="42" t="s">
        <v>2263</v>
      </c>
      <c r="AA1816"/>
    </row>
    <row r="1817" spans="1:27" s="39" customFormat="1" x14ac:dyDescent="0.35">
      <c r="A1817" s="85" t="s">
        <v>811</v>
      </c>
      <c r="B1817" s="87">
        <v>51600</v>
      </c>
      <c r="C1817" s="87" t="s">
        <v>12</v>
      </c>
      <c r="D1817" s="86">
        <v>1.7447548510164999E-3</v>
      </c>
      <c r="E1817" s="86">
        <f>SUMIFS('Burning_No Wildfires'!D:D, 'Burning_No Wildfires'!F:F, Z1817)</f>
        <v>1.7447548510164999E-3</v>
      </c>
      <c r="F1817" s="86">
        <f>SUMIFS('Burning_No Wildfires'!E:E, 'Burning_No Wildfires'!F:F, Z1817)</f>
        <v>4.7801502767575338E-6</v>
      </c>
      <c r="G1817" s="122">
        <f t="shared" si="107"/>
        <v>2.7397260273972603E-3</v>
      </c>
      <c r="H1817" s="122">
        <v>2.0391665256590001E-3</v>
      </c>
      <c r="I1817" s="86">
        <f t="shared" si="105"/>
        <v>5.5867576045452059E-6</v>
      </c>
      <c r="J1817" s="122">
        <v>2.2099240082159E-3</v>
      </c>
      <c r="K1817" s="86">
        <f t="shared" si="106"/>
        <v>6.0545863238791779E-6</v>
      </c>
      <c r="L1817" s="122" t="str" cm="1">
        <f t="array" ref="L1817">_xlfn.SWITCH(A1817,
    "District of Columbia", _xlfn.XLOOKUP(R1817, '2015 O3 Growth Surrogates'!A:A, '2015 O3 Growth Surrogates'!H:H),
    "Maryland", _xlfn.XLOOKUP(R1817, '2015 O3 Growth Surrogates'!A:A, '2015 O3 Growth Surrogates'!I:I),
    "Virginia", _xlfn.XLOOKUP(R1817, '2015 O3 Growth Surrogates'!A:A, '2015 O3 Growth Surrogates'!J:J)
)</f>
        <v>Population</v>
      </c>
      <c r="M1817" s="133" cm="1">
        <f t="array" ref="M1817">_xlfn.SWITCH(L1817,
"Employment", INDEX('Coop GFs_CFs'!C:D, MATCH(B1817,'Coop GFs_CFs'!B:B,0),1),
"Population", INDEX('Coop GFs_CFs'!E:F, MATCH(B1817,'Coop GFs_CFs'!B:B,0),1),
"Household", INDEX('Coop GFs_CFs'!G:H, MATCH(B1817,'Coop GFs_CFs'!B:B,0),1),
"VMT", INDEX('Coop GFs_CFs'!I:J, MATCH(B1817,'Coop GFs_CFs'!B:B,0),1),
"Lane Mile", INDEX('Coop GFs_CFs'!K:L, MATCH(B1817,'Coop GFs_CFs'!B:B,0),1),
"Gas Sales", INDEX('Coop GFs_CFs'!M:N, MATCH(B1817,'Coop GFs_CFs'!B:B,0),1),
"No Growth", INDEX('Coop GFs_CFs'!O:P, MATCH(B1817,'Coop GFs_CFs'!B:B,0),1)
)</f>
        <v>1.3017014531456192</v>
      </c>
      <c r="N1817" s="133" cm="1">
        <f t="array" ref="N1817">_xlfn.SWITCH(L1817,
"Employment", INDEX('Coop GFs_CFs'!C:D, MATCH(B1817,'Coop GFs_CFs'!B:B,0),2),
"Population", INDEX('Coop GFs_CFs'!E:F, MATCH(B1817,'Coop GFs_CFs'!B:B,0),2),
"Household", INDEX('Coop GFs_CFs'!G:H, MATCH(B1817,'Coop GFs_CFs'!B:B,0),2),
"VMT", INDEX('Coop GFs_CFs'!I:J, MATCH(B1817,'Coop GFs_CFs'!B:B,0),2),
"Lane Mile", INDEX('Coop GFs_CFs'!K:L, MATCH(B1817,'Coop GFs_CFs'!B:B,0),2),
"Gas Sales", INDEX('Coop GFs_CFs'!M:N, MATCH(B1817,'Coop GFs_CFs'!B:B,0),2),
"No Growth", INDEX('Coop GFs_CFs'!O:P, MATCH(B1817,'Coop GFs_CFs'!B:B,0),2)
)</f>
        <v>1.3683228310181388</v>
      </c>
      <c r="O1817" s="133"/>
      <c r="P1817" s="86">
        <f t="shared" si="108"/>
        <v>6.2223285615097159E-6</v>
      </c>
      <c r="Q1817" s="86">
        <f t="shared" si="109"/>
        <v>6.5407887593850083E-6</v>
      </c>
      <c r="R1817" s="156" t="s">
        <v>340</v>
      </c>
      <c r="S1817" s="85" t="s">
        <v>341</v>
      </c>
      <c r="T1817" s="85" t="s">
        <v>342</v>
      </c>
      <c r="U1817" s="85" t="s">
        <v>343</v>
      </c>
      <c r="V1817" s="85" t="s">
        <v>344</v>
      </c>
      <c r="W1817" s="85" t="s">
        <v>345</v>
      </c>
      <c r="X1817" s="85" t="s">
        <v>330</v>
      </c>
      <c r="Z1817" s="42" t="s">
        <v>2278</v>
      </c>
      <c r="AA1817"/>
    </row>
    <row r="1818" spans="1:27" s="39" customFormat="1" x14ac:dyDescent="0.35">
      <c r="A1818" s="85" t="s">
        <v>811</v>
      </c>
      <c r="B1818" s="87">
        <v>51610</v>
      </c>
      <c r="C1818" s="87" t="s">
        <v>10</v>
      </c>
      <c r="D1818" s="86">
        <v>7.9582243000000004E-3</v>
      </c>
      <c r="E1818" s="86">
        <f>SUMIFS('Burning_No Wildfires'!D:D, 'Burning_No Wildfires'!F:F, Z1818)</f>
        <v>7.9582243000000004E-3</v>
      </c>
      <c r="F1818" s="86">
        <f>SUMIFS('Burning_No Wildfires'!E:E, 'Burning_No Wildfires'!F:F, Z1818)</f>
        <v>2.1803354246575343E-5</v>
      </c>
      <c r="G1818" s="122">
        <f t="shared" si="107"/>
        <v>2.7397260273972603E-3</v>
      </c>
      <c r="H1818" s="122">
        <v>8.6571907768123995E-3</v>
      </c>
      <c r="I1818" s="86">
        <f t="shared" si="105"/>
        <v>2.3718330895376436E-5</v>
      </c>
      <c r="J1818" s="122">
        <v>9.0464738520112994E-3</v>
      </c>
      <c r="K1818" s="86">
        <f t="shared" si="106"/>
        <v>2.4784859868524109E-5</v>
      </c>
      <c r="L1818" s="122" t="str" cm="1">
        <f t="array" ref="L1818">_xlfn.SWITCH(A1818,
    "District of Columbia", _xlfn.XLOOKUP(R1818, '2015 O3 Growth Surrogates'!A:A, '2015 O3 Growth Surrogates'!H:H),
    "Maryland", _xlfn.XLOOKUP(R1818, '2015 O3 Growth Surrogates'!A:A, '2015 O3 Growth Surrogates'!I:I),
    "Virginia", _xlfn.XLOOKUP(R1818, '2015 O3 Growth Surrogates'!A:A, '2015 O3 Growth Surrogates'!J:J)
)</f>
        <v>Population</v>
      </c>
      <c r="M1818" s="133" cm="1">
        <f t="array" ref="M1818">_xlfn.SWITCH(L1818,
"Employment", INDEX('Coop GFs_CFs'!C:D, MATCH(B1818,'Coop GFs_CFs'!B:B,0),1),
"Population", INDEX('Coop GFs_CFs'!E:F, MATCH(B1818,'Coop GFs_CFs'!B:B,0),1),
"Household", INDEX('Coop GFs_CFs'!G:H, MATCH(B1818,'Coop GFs_CFs'!B:B,0),1),
"VMT", INDEX('Coop GFs_CFs'!I:J, MATCH(B1818,'Coop GFs_CFs'!B:B,0),1),
"Lane Mile", INDEX('Coop GFs_CFs'!K:L, MATCH(B1818,'Coop GFs_CFs'!B:B,0),1),
"Gas Sales", INDEX('Coop GFs_CFs'!M:N, MATCH(B1818,'Coop GFs_CFs'!B:B,0),1),
"No Growth", INDEX('Coop GFs_CFs'!O:P, MATCH(B1818,'Coop GFs_CFs'!B:B,0),1)
)</f>
        <v>1.2441146639619922</v>
      </c>
      <c r="N1818" s="133" cm="1">
        <f t="array" ref="N1818">_xlfn.SWITCH(L1818,
"Employment", INDEX('Coop GFs_CFs'!C:D, MATCH(B1818,'Coop GFs_CFs'!B:B,0),2),
"Population", INDEX('Coop GFs_CFs'!E:F, MATCH(B1818,'Coop GFs_CFs'!B:B,0),2),
"Household", INDEX('Coop GFs_CFs'!G:H, MATCH(B1818,'Coop GFs_CFs'!B:B,0),2),
"VMT", INDEX('Coop GFs_CFs'!I:J, MATCH(B1818,'Coop GFs_CFs'!B:B,0),2),
"Lane Mile", INDEX('Coop GFs_CFs'!K:L, MATCH(B1818,'Coop GFs_CFs'!B:B,0),2),
"Gas Sales", INDEX('Coop GFs_CFs'!M:N, MATCH(B1818,'Coop GFs_CFs'!B:B,0),2),
"No Growth", INDEX('Coop GFs_CFs'!O:P, MATCH(B1818,'Coop GFs_CFs'!B:B,0),2)
)</f>
        <v>1.3379063684407195</v>
      </c>
      <c r="O1818" s="133"/>
      <c r="P1818" s="86">
        <f t="shared" si="108"/>
        <v>2.7125872741722358E-5</v>
      </c>
      <c r="Q1818" s="86">
        <f t="shared" si="109"/>
        <v>2.9170846499862156E-5</v>
      </c>
      <c r="R1818" s="156" t="s">
        <v>340</v>
      </c>
      <c r="S1818" s="85" t="s">
        <v>341</v>
      </c>
      <c r="T1818" s="85" t="s">
        <v>342</v>
      </c>
      <c r="U1818" s="85" t="s">
        <v>343</v>
      </c>
      <c r="V1818" s="85" t="s">
        <v>344</v>
      </c>
      <c r="W1818" s="85" t="s">
        <v>345</v>
      </c>
      <c r="X1818" s="85" t="s">
        <v>330</v>
      </c>
      <c r="Z1818" s="42" t="s">
        <v>2264</v>
      </c>
      <c r="AA1818"/>
    </row>
    <row r="1819" spans="1:27" s="39" customFormat="1" x14ac:dyDescent="0.35">
      <c r="A1819" s="85" t="s">
        <v>811</v>
      </c>
      <c r="B1819" s="87">
        <v>51610</v>
      </c>
      <c r="C1819" s="87" t="s">
        <v>12</v>
      </c>
      <c r="D1819" s="86">
        <v>6.6840137000000004E-4</v>
      </c>
      <c r="E1819" s="86">
        <f>SUMIFS('Burning_No Wildfires'!D:D, 'Burning_No Wildfires'!F:F, Z1819)</f>
        <v>6.6840137000000004E-4</v>
      </c>
      <c r="F1819" s="86">
        <f>SUMIFS('Burning_No Wildfires'!E:E, 'Burning_No Wildfires'!F:F, Z1819)</f>
        <v>1.8312366301369864E-6</v>
      </c>
      <c r="G1819" s="122">
        <f t="shared" si="107"/>
        <v>2.7397260273972603E-3</v>
      </c>
      <c r="H1819" s="122">
        <v>7.2710669584579997E-4</v>
      </c>
      <c r="I1819" s="86">
        <f t="shared" si="105"/>
        <v>1.9920731393035614E-6</v>
      </c>
      <c r="J1819" s="122">
        <v>7.598020976053E-4</v>
      </c>
      <c r="K1819" s="86">
        <f t="shared" si="106"/>
        <v>2.0816495824802738E-6</v>
      </c>
      <c r="L1819" s="122" t="str" cm="1">
        <f t="array" ref="L1819">_xlfn.SWITCH(A1819,
    "District of Columbia", _xlfn.XLOOKUP(R1819, '2015 O3 Growth Surrogates'!A:A, '2015 O3 Growth Surrogates'!H:H),
    "Maryland", _xlfn.XLOOKUP(R1819, '2015 O3 Growth Surrogates'!A:A, '2015 O3 Growth Surrogates'!I:I),
    "Virginia", _xlfn.XLOOKUP(R1819, '2015 O3 Growth Surrogates'!A:A, '2015 O3 Growth Surrogates'!J:J)
)</f>
        <v>Population</v>
      </c>
      <c r="M1819" s="133" cm="1">
        <f t="array" ref="M1819">_xlfn.SWITCH(L1819,
"Employment", INDEX('Coop GFs_CFs'!C:D, MATCH(B1819,'Coop GFs_CFs'!B:B,0),1),
"Population", INDEX('Coop GFs_CFs'!E:F, MATCH(B1819,'Coop GFs_CFs'!B:B,0),1),
"Household", INDEX('Coop GFs_CFs'!G:H, MATCH(B1819,'Coop GFs_CFs'!B:B,0),1),
"VMT", INDEX('Coop GFs_CFs'!I:J, MATCH(B1819,'Coop GFs_CFs'!B:B,0),1),
"Lane Mile", INDEX('Coop GFs_CFs'!K:L, MATCH(B1819,'Coop GFs_CFs'!B:B,0),1),
"Gas Sales", INDEX('Coop GFs_CFs'!M:N, MATCH(B1819,'Coop GFs_CFs'!B:B,0),1),
"No Growth", INDEX('Coop GFs_CFs'!O:P, MATCH(B1819,'Coop GFs_CFs'!B:B,0),1)
)</f>
        <v>1.2441146639619922</v>
      </c>
      <c r="N1819" s="133" cm="1">
        <f t="array" ref="N1819">_xlfn.SWITCH(L1819,
"Employment", INDEX('Coop GFs_CFs'!C:D, MATCH(B1819,'Coop GFs_CFs'!B:B,0),2),
"Population", INDEX('Coop GFs_CFs'!E:F, MATCH(B1819,'Coop GFs_CFs'!B:B,0),2),
"Household", INDEX('Coop GFs_CFs'!G:H, MATCH(B1819,'Coop GFs_CFs'!B:B,0),2),
"VMT", INDEX('Coop GFs_CFs'!I:J, MATCH(B1819,'Coop GFs_CFs'!B:B,0),2),
"Lane Mile", INDEX('Coop GFs_CFs'!K:L, MATCH(B1819,'Coop GFs_CFs'!B:B,0),2),
"Gas Sales", INDEX('Coop GFs_CFs'!M:N, MATCH(B1819,'Coop GFs_CFs'!B:B,0),2),
"No Growth", INDEX('Coop GFs_CFs'!O:P, MATCH(B1819,'Coop GFs_CFs'!B:B,0),2)
)</f>
        <v>1.3379063684407195</v>
      </c>
      <c r="O1819" s="133"/>
      <c r="P1819" s="86">
        <f t="shared" si="108"/>
        <v>2.278268344737768E-6</v>
      </c>
      <c r="Q1819" s="86">
        <f t="shared" si="109"/>
        <v>2.4500231495821965E-6</v>
      </c>
      <c r="R1819" s="156" t="s">
        <v>340</v>
      </c>
      <c r="S1819" s="85" t="s">
        <v>341</v>
      </c>
      <c r="T1819" s="85" t="s">
        <v>342</v>
      </c>
      <c r="U1819" s="85" t="s">
        <v>343</v>
      </c>
      <c r="V1819" s="85" t="s">
        <v>344</v>
      </c>
      <c r="W1819" s="85" t="s">
        <v>345</v>
      </c>
      <c r="X1819" s="85" t="s">
        <v>330</v>
      </c>
      <c r="Z1819" s="42" t="s">
        <v>2279</v>
      </c>
      <c r="AA1819"/>
    </row>
    <row r="1820" spans="1:27" s="39" customFormat="1" x14ac:dyDescent="0.35">
      <c r="A1820" s="85" t="s">
        <v>811</v>
      </c>
      <c r="B1820" s="87">
        <v>51683</v>
      </c>
      <c r="C1820" s="87" t="s">
        <v>10</v>
      </c>
      <c r="D1820" s="86">
        <v>2.05468264261165E-2</v>
      </c>
      <c r="E1820" s="86">
        <f>SUMIFS('Burning_No Wildfires'!D:D, 'Burning_No Wildfires'!F:F, Z1820)</f>
        <v>2.05468264261165E-2</v>
      </c>
      <c r="F1820" s="86">
        <f>SUMIFS('Burning_No Wildfires'!E:E, 'Burning_No Wildfires'!F:F, Z1820)</f>
        <v>5.6292675140045204E-5</v>
      </c>
      <c r="G1820" s="122">
        <f t="shared" si="107"/>
        <v>2.7397260273972603E-3</v>
      </c>
      <c r="H1820" s="122">
        <v>2.5198795503980801E-2</v>
      </c>
      <c r="I1820" s="86">
        <f t="shared" si="105"/>
        <v>6.9037795901317261E-5</v>
      </c>
      <c r="J1820" s="122">
        <v>2.80629341990059E-2</v>
      </c>
      <c r="K1820" s="86">
        <f t="shared" si="106"/>
        <v>7.6884751230153148E-5</v>
      </c>
      <c r="L1820" s="122" t="str" cm="1">
        <f t="array" ref="L1820">_xlfn.SWITCH(A1820,
    "District of Columbia", _xlfn.XLOOKUP(R1820, '2015 O3 Growth Surrogates'!A:A, '2015 O3 Growth Surrogates'!H:H),
    "Maryland", _xlfn.XLOOKUP(R1820, '2015 O3 Growth Surrogates'!A:A, '2015 O3 Growth Surrogates'!I:I),
    "Virginia", _xlfn.XLOOKUP(R1820, '2015 O3 Growth Surrogates'!A:A, '2015 O3 Growth Surrogates'!J:J)
)</f>
        <v>Population</v>
      </c>
      <c r="M1820" s="133" cm="1">
        <f t="array" ref="M1820">_xlfn.SWITCH(L1820,
"Employment", INDEX('Coop GFs_CFs'!C:D, MATCH(B1820,'Coop GFs_CFs'!B:B,0),1),
"Population", INDEX('Coop GFs_CFs'!E:F, MATCH(B1820,'Coop GFs_CFs'!B:B,0),1),
"Household", INDEX('Coop GFs_CFs'!G:H, MATCH(B1820,'Coop GFs_CFs'!B:B,0),1),
"VMT", INDEX('Coop GFs_CFs'!I:J, MATCH(B1820,'Coop GFs_CFs'!B:B,0),1),
"Lane Mile", INDEX('Coop GFs_CFs'!K:L, MATCH(B1820,'Coop GFs_CFs'!B:B,0),1),
"Gas Sales", INDEX('Coop GFs_CFs'!M:N, MATCH(B1820,'Coop GFs_CFs'!B:B,0),1),
"No Growth", INDEX('Coop GFs_CFs'!O:P, MATCH(B1820,'Coop GFs_CFs'!B:B,0),1)
)</f>
        <v>1.0847467052215982</v>
      </c>
      <c r="N1820" s="133" cm="1">
        <f t="array" ref="N1820">_xlfn.SWITCH(L1820,
"Employment", INDEX('Coop GFs_CFs'!C:D, MATCH(B1820,'Coop GFs_CFs'!B:B,0),2),
"Population", INDEX('Coop GFs_CFs'!E:F, MATCH(B1820,'Coop GFs_CFs'!B:B,0),2),
"Household", INDEX('Coop GFs_CFs'!G:H, MATCH(B1820,'Coop GFs_CFs'!B:B,0),2),
"VMT", INDEX('Coop GFs_CFs'!I:J, MATCH(B1820,'Coop GFs_CFs'!B:B,0),2),
"Lane Mile", INDEX('Coop GFs_CFs'!K:L, MATCH(B1820,'Coop GFs_CFs'!B:B,0),2),
"Gas Sales", INDEX('Coop GFs_CFs'!M:N, MATCH(B1820,'Coop GFs_CFs'!B:B,0),2),
"No Growth", INDEX('Coop GFs_CFs'!O:P, MATCH(B1820,'Coop GFs_CFs'!B:B,0),2)
)</f>
        <v>1.1113922408200338</v>
      </c>
      <c r="O1820" s="133"/>
      <c r="P1820" s="86">
        <f t="shared" si="108"/>
        <v>6.1063293886273805E-5</v>
      </c>
      <c r="Q1820" s="86">
        <f t="shared" si="109"/>
        <v>6.2563242365649052E-5</v>
      </c>
      <c r="R1820" s="156" t="s">
        <v>340</v>
      </c>
      <c r="S1820" s="85" t="s">
        <v>341</v>
      </c>
      <c r="T1820" s="85" t="s">
        <v>342</v>
      </c>
      <c r="U1820" s="85" t="s">
        <v>343</v>
      </c>
      <c r="V1820" s="85" t="s">
        <v>344</v>
      </c>
      <c r="W1820" s="85" t="s">
        <v>345</v>
      </c>
      <c r="X1820" s="85" t="s">
        <v>330</v>
      </c>
      <c r="Z1820" s="42" t="s">
        <v>2266</v>
      </c>
      <c r="AA1820"/>
    </row>
    <row r="1821" spans="1:27" s="39" customFormat="1" x14ac:dyDescent="0.35">
      <c r="A1821" s="85" t="s">
        <v>811</v>
      </c>
      <c r="B1821" s="87">
        <v>51683</v>
      </c>
      <c r="C1821" s="87" t="s">
        <v>12</v>
      </c>
      <c r="D1821" s="86">
        <v>1.7257026505463999E-3</v>
      </c>
      <c r="E1821" s="86">
        <f>SUMIFS('Burning_No Wildfires'!D:D, 'Burning_No Wildfires'!F:F, Z1821)</f>
        <v>1.7257026505463999E-3</v>
      </c>
      <c r="F1821" s="86">
        <f>SUMIFS('Burning_No Wildfires'!E:E, 'Burning_No Wildfires'!F:F, Z1821)</f>
        <v>4.7279524672504108E-6</v>
      </c>
      <c r="G1821" s="122">
        <f t="shared" si="107"/>
        <v>2.7397260273972603E-3</v>
      </c>
      <c r="H1821" s="122">
        <v>2.1164158050471999E-3</v>
      </c>
      <c r="I1821" s="86">
        <f t="shared" si="105"/>
        <v>5.7983994658827391E-6</v>
      </c>
      <c r="J1821" s="122">
        <v>2.3569712871947999E-3</v>
      </c>
      <c r="K1821" s="86">
        <f t="shared" si="106"/>
        <v>6.4574555813556159E-6</v>
      </c>
      <c r="L1821" s="122" t="str" cm="1">
        <f t="array" ref="L1821">_xlfn.SWITCH(A1821,
    "District of Columbia", _xlfn.XLOOKUP(R1821, '2015 O3 Growth Surrogates'!A:A, '2015 O3 Growth Surrogates'!H:H),
    "Maryland", _xlfn.XLOOKUP(R1821, '2015 O3 Growth Surrogates'!A:A, '2015 O3 Growth Surrogates'!I:I),
    "Virginia", _xlfn.XLOOKUP(R1821, '2015 O3 Growth Surrogates'!A:A, '2015 O3 Growth Surrogates'!J:J)
)</f>
        <v>Population</v>
      </c>
      <c r="M1821" s="133" cm="1">
        <f t="array" ref="M1821">_xlfn.SWITCH(L1821,
"Employment", INDEX('Coop GFs_CFs'!C:D, MATCH(B1821,'Coop GFs_CFs'!B:B,0),1),
"Population", INDEX('Coop GFs_CFs'!E:F, MATCH(B1821,'Coop GFs_CFs'!B:B,0),1),
"Household", INDEX('Coop GFs_CFs'!G:H, MATCH(B1821,'Coop GFs_CFs'!B:B,0),1),
"VMT", INDEX('Coop GFs_CFs'!I:J, MATCH(B1821,'Coop GFs_CFs'!B:B,0),1),
"Lane Mile", INDEX('Coop GFs_CFs'!K:L, MATCH(B1821,'Coop GFs_CFs'!B:B,0),1),
"Gas Sales", INDEX('Coop GFs_CFs'!M:N, MATCH(B1821,'Coop GFs_CFs'!B:B,0),1),
"No Growth", INDEX('Coop GFs_CFs'!O:P, MATCH(B1821,'Coop GFs_CFs'!B:B,0),1)
)</f>
        <v>1.0847467052215982</v>
      </c>
      <c r="N1821" s="133" cm="1">
        <f t="array" ref="N1821">_xlfn.SWITCH(L1821,
"Employment", INDEX('Coop GFs_CFs'!C:D, MATCH(B1821,'Coop GFs_CFs'!B:B,0),2),
"Population", INDEX('Coop GFs_CFs'!E:F, MATCH(B1821,'Coop GFs_CFs'!B:B,0),2),
"Household", INDEX('Coop GFs_CFs'!G:H, MATCH(B1821,'Coop GFs_CFs'!B:B,0),2),
"VMT", INDEX('Coop GFs_CFs'!I:J, MATCH(B1821,'Coop GFs_CFs'!B:B,0),2),
"Lane Mile", INDEX('Coop GFs_CFs'!K:L, MATCH(B1821,'Coop GFs_CFs'!B:B,0),2),
"Gas Sales", INDEX('Coop GFs_CFs'!M:N, MATCH(B1821,'Coop GFs_CFs'!B:B,0),2),
"No Growth", INDEX('Coop GFs_CFs'!O:P, MATCH(B1821,'Coop GFs_CFs'!B:B,0),2)
)</f>
        <v>1.1113922408200338</v>
      </c>
      <c r="O1821" s="133"/>
      <c r="P1821" s="86">
        <f t="shared" si="108"/>
        <v>5.1286308612942096E-6</v>
      </c>
      <c r="Q1821" s="86">
        <f t="shared" si="109"/>
        <v>5.2546096870680419E-6</v>
      </c>
      <c r="R1821" s="156" t="s">
        <v>340</v>
      </c>
      <c r="S1821" s="85" t="s">
        <v>341</v>
      </c>
      <c r="T1821" s="85" t="s">
        <v>342</v>
      </c>
      <c r="U1821" s="85" t="s">
        <v>343</v>
      </c>
      <c r="V1821" s="85" t="s">
        <v>344</v>
      </c>
      <c r="W1821" s="85" t="s">
        <v>345</v>
      </c>
      <c r="X1821" s="85" t="s">
        <v>330</v>
      </c>
      <c r="Z1821" s="42" t="s">
        <v>2281</v>
      </c>
      <c r="AA1821"/>
    </row>
    <row r="1822" spans="1:27" s="39" customFormat="1" x14ac:dyDescent="0.35">
      <c r="A1822" s="85" t="s">
        <v>811</v>
      </c>
      <c r="B1822" s="87">
        <v>51685</v>
      </c>
      <c r="C1822" s="87" t="s">
        <v>10</v>
      </c>
      <c r="D1822" s="86">
        <v>1.26973938E-3</v>
      </c>
      <c r="E1822" s="86">
        <f>SUMIFS('Burning_No Wildfires'!D:D, 'Burning_No Wildfires'!F:F, Z1822)</f>
        <v>1.26973938E-3</v>
      </c>
      <c r="F1822" s="86">
        <f>SUMIFS('Burning_No Wildfires'!E:E, 'Burning_No Wildfires'!F:F, Z1822)</f>
        <v>3.47873802739726E-6</v>
      </c>
      <c r="G1822" s="122">
        <f t="shared" si="107"/>
        <v>2.7397260273972599E-3</v>
      </c>
      <c r="H1822" s="122">
        <v>1.5868712970384001E-3</v>
      </c>
      <c r="I1822" s="86">
        <f t="shared" si="105"/>
        <v>4.3475925946257529E-6</v>
      </c>
      <c r="J1822" s="122">
        <v>1.7891598580023001E-3</v>
      </c>
      <c r="K1822" s="86">
        <f t="shared" si="106"/>
        <v>4.9018078301432875E-6</v>
      </c>
      <c r="L1822" s="122" t="str" cm="1">
        <f t="array" ref="L1822">_xlfn.SWITCH(A1822,
    "District of Columbia", _xlfn.XLOOKUP(R1822, '2015 O3 Growth Surrogates'!A:A, '2015 O3 Growth Surrogates'!H:H),
    "Maryland", _xlfn.XLOOKUP(R1822, '2015 O3 Growth Surrogates'!A:A, '2015 O3 Growth Surrogates'!I:I),
    "Virginia", _xlfn.XLOOKUP(R1822, '2015 O3 Growth Surrogates'!A:A, '2015 O3 Growth Surrogates'!J:J)
)</f>
        <v>Population</v>
      </c>
      <c r="M1822" s="133" cm="1">
        <f t="array" ref="M1822">_xlfn.SWITCH(L1822,
"Employment", INDEX('Coop GFs_CFs'!C:D, MATCH(B1822,'Coop GFs_CFs'!B:B,0),1),
"Population", INDEX('Coop GFs_CFs'!E:F, MATCH(B1822,'Coop GFs_CFs'!B:B,0),1),
"Household", INDEX('Coop GFs_CFs'!G:H, MATCH(B1822,'Coop GFs_CFs'!B:B,0),1),
"VMT", INDEX('Coop GFs_CFs'!I:J, MATCH(B1822,'Coop GFs_CFs'!B:B,0),1),
"Lane Mile", INDEX('Coop GFs_CFs'!K:L, MATCH(B1822,'Coop GFs_CFs'!B:B,0),1),
"Gas Sales", INDEX('Coop GFs_CFs'!M:N, MATCH(B1822,'Coop GFs_CFs'!B:B,0),1),
"No Growth", INDEX('Coop GFs_CFs'!O:P, MATCH(B1822,'Coop GFs_CFs'!B:B,0),1)
)</f>
        <v>1.1503808026405289</v>
      </c>
      <c r="N1822" s="133" cm="1">
        <f t="array" ref="N1822">_xlfn.SWITCH(L1822,
"Employment", INDEX('Coop GFs_CFs'!C:D, MATCH(B1822,'Coop GFs_CFs'!B:B,0),2),
"Population", INDEX('Coop GFs_CFs'!E:F, MATCH(B1822,'Coop GFs_CFs'!B:B,0),2),
"Household", INDEX('Coop GFs_CFs'!G:H, MATCH(B1822,'Coop GFs_CFs'!B:B,0),2),
"VMT", INDEX('Coop GFs_CFs'!I:J, MATCH(B1822,'Coop GFs_CFs'!B:B,0),2),
"Lane Mile", INDEX('Coop GFs_CFs'!K:L, MATCH(B1822,'Coop GFs_CFs'!B:B,0),2),
"Gas Sales", INDEX('Coop GFs_CFs'!M:N, MATCH(B1822,'Coop GFs_CFs'!B:B,0),2),
"No Growth", INDEX('Coop GFs_CFs'!O:P, MATCH(B1822,'Coop GFs_CFs'!B:B,0),2)
)</f>
        <v>1.1782580091214219</v>
      </c>
      <c r="O1822" s="133"/>
      <c r="P1822" s="86">
        <f t="shared" si="108"/>
        <v>4.0018734441333903E-6</v>
      </c>
      <c r="Q1822" s="86">
        <f t="shared" si="109"/>
        <v>4.0988509424160778E-6</v>
      </c>
      <c r="R1822" s="156" t="s">
        <v>340</v>
      </c>
      <c r="S1822" s="85" t="s">
        <v>341</v>
      </c>
      <c r="T1822" s="85" t="s">
        <v>342</v>
      </c>
      <c r="U1822" s="85" t="s">
        <v>343</v>
      </c>
      <c r="V1822" s="85" t="s">
        <v>344</v>
      </c>
      <c r="W1822" s="85" t="s">
        <v>345</v>
      </c>
      <c r="X1822" s="85" t="s">
        <v>330</v>
      </c>
      <c r="Z1822" s="42" t="s">
        <v>2267</v>
      </c>
      <c r="AA1822"/>
    </row>
    <row r="1823" spans="1:27" s="39" customFormat="1" x14ac:dyDescent="0.35">
      <c r="A1823" s="85" t="s">
        <v>497</v>
      </c>
      <c r="B1823" s="87">
        <v>24009</v>
      </c>
      <c r="C1823" s="87" t="s">
        <v>12</v>
      </c>
      <c r="D1823" s="86">
        <v>2.8197909999999999</v>
      </c>
      <c r="E1823" s="86">
        <f>SUMIFS('Burning_No Wildfires'!D:D, 'Burning_No Wildfires'!F:F, Z1823)</f>
        <v>2.82</v>
      </c>
      <c r="F1823" s="86">
        <f>SUMIFS('Burning_No Wildfires'!E:E, 'Burning_No Wildfires'!F:F, Z1823)</f>
        <v>0</v>
      </c>
      <c r="G1823" s="122">
        <f t="shared" si="107"/>
        <v>0</v>
      </c>
      <c r="H1823" s="122">
        <v>2.8197909999999999</v>
      </c>
      <c r="I1823" s="86">
        <f t="shared" si="105"/>
        <v>0</v>
      </c>
      <c r="J1823" s="122">
        <v>2.8197909999999999</v>
      </c>
      <c r="K1823" s="86">
        <f t="shared" si="106"/>
        <v>0</v>
      </c>
      <c r="L1823" s="122" t="str" cm="1">
        <f t="array" ref="L1823">_xlfn.SWITCH(A1823,
    "District of Columbia", _xlfn.XLOOKUP(R1823, '2015 O3 Growth Surrogates'!A:A, '2015 O3 Growth Surrogates'!H:H),
    "Maryland", _xlfn.XLOOKUP(R1823, '2015 O3 Growth Surrogates'!A:A, '2015 O3 Growth Surrogates'!I:I),
    "Virginia", _xlfn.XLOOKUP(R1823, '2015 O3 Growth Surrogates'!A:A, '2015 O3 Growth Surrogates'!J:J)
)</f>
        <v>No Growth</v>
      </c>
      <c r="M1823" s="133" cm="1">
        <f t="array" ref="M1823">_xlfn.SWITCH(L1823,
"Employment", INDEX('Coop GFs_CFs'!C:D, MATCH(B1823,'Coop GFs_CFs'!B:B,0),1),
"Population", INDEX('Coop GFs_CFs'!E:F, MATCH(B1823,'Coop GFs_CFs'!B:B,0),1),
"Household", INDEX('Coop GFs_CFs'!G:H, MATCH(B1823,'Coop GFs_CFs'!B:B,0),1),
"VMT", INDEX('Coop GFs_CFs'!I:J, MATCH(B1823,'Coop GFs_CFs'!B:B,0),1),
"Lane Mile", INDEX('Coop GFs_CFs'!K:L, MATCH(B1823,'Coop GFs_CFs'!B:B,0),1),
"Gas Sales", INDEX('Coop GFs_CFs'!M:N, MATCH(B1823,'Coop GFs_CFs'!B:B,0),1),
"No Growth", INDEX('Coop GFs_CFs'!O:P, MATCH(B1823,'Coop GFs_CFs'!B:B,0),1)
)</f>
        <v>1</v>
      </c>
      <c r="N1823" s="133" cm="1">
        <f t="array" ref="N1823">_xlfn.SWITCH(L1823,
"Employment", INDEX('Coop GFs_CFs'!C:D, MATCH(B1823,'Coop GFs_CFs'!B:B,0),2),
"Population", INDEX('Coop GFs_CFs'!E:F, MATCH(B1823,'Coop GFs_CFs'!B:B,0),2),
"Household", INDEX('Coop GFs_CFs'!G:H, MATCH(B1823,'Coop GFs_CFs'!B:B,0),2),
"VMT", INDEX('Coop GFs_CFs'!I:J, MATCH(B1823,'Coop GFs_CFs'!B:B,0),2),
"Lane Mile", INDEX('Coop GFs_CFs'!K:L, MATCH(B1823,'Coop GFs_CFs'!B:B,0),2),
"Gas Sales", INDEX('Coop GFs_CFs'!M:N, MATCH(B1823,'Coop GFs_CFs'!B:B,0),2),
"No Growth", INDEX('Coop GFs_CFs'!O:P, MATCH(B1823,'Coop GFs_CFs'!B:B,0),2)
)</f>
        <v>1</v>
      </c>
      <c r="O1823" s="133"/>
      <c r="P1823" s="86">
        <f t="shared" si="108"/>
        <v>0</v>
      </c>
      <c r="Q1823" s="86">
        <f t="shared" si="109"/>
        <v>0</v>
      </c>
      <c r="R1823" s="156" t="s">
        <v>692</v>
      </c>
      <c r="S1823" s="85" t="s">
        <v>689</v>
      </c>
      <c r="T1823" s="85" t="s">
        <v>342</v>
      </c>
      <c r="U1823" s="85" t="s">
        <v>690</v>
      </c>
      <c r="V1823" s="85" t="s">
        <v>691</v>
      </c>
      <c r="W1823" s="85" t="s">
        <v>687</v>
      </c>
      <c r="X1823" s="85" t="s">
        <v>330</v>
      </c>
      <c r="Z1823" s="42" t="s">
        <v>2286</v>
      </c>
      <c r="AA1823"/>
    </row>
    <row r="1824" spans="1:27" s="39" customFormat="1" x14ac:dyDescent="0.35">
      <c r="A1824" s="85" t="s">
        <v>497</v>
      </c>
      <c r="B1824" s="87">
        <v>24017</v>
      </c>
      <c r="C1824" s="87" t="s">
        <v>10</v>
      </c>
      <c r="D1824" s="86">
        <v>4.8700000000000002E-4</v>
      </c>
      <c r="E1824" s="86">
        <f>SUMIFS('Burning_No Wildfires'!D:D, 'Burning_No Wildfires'!F:F, Z1824)</f>
        <v>5.0000000000000001E-4</v>
      </c>
      <c r="F1824" s="86">
        <f>SUMIFS('Burning_No Wildfires'!E:E, 'Burning_No Wildfires'!F:F, Z1824)</f>
        <v>1E-4</v>
      </c>
      <c r="G1824" s="122">
        <f t="shared" si="107"/>
        <v>0.2</v>
      </c>
      <c r="H1824" s="122">
        <v>4.8700000000000002E-4</v>
      </c>
      <c r="I1824" s="86">
        <f t="shared" si="105"/>
        <v>9.7400000000000009E-5</v>
      </c>
      <c r="J1824" s="122">
        <v>4.8700000000000002E-4</v>
      </c>
      <c r="K1824" s="86">
        <f t="shared" si="106"/>
        <v>9.7400000000000009E-5</v>
      </c>
      <c r="L1824" s="122" t="str" cm="1">
        <f t="array" ref="L1824">_xlfn.SWITCH(A1824,
    "District of Columbia", _xlfn.XLOOKUP(R1824, '2015 O3 Growth Surrogates'!A:A, '2015 O3 Growth Surrogates'!H:H),
    "Maryland", _xlfn.XLOOKUP(R1824, '2015 O3 Growth Surrogates'!A:A, '2015 O3 Growth Surrogates'!I:I),
    "Virginia", _xlfn.XLOOKUP(R1824, '2015 O3 Growth Surrogates'!A:A, '2015 O3 Growth Surrogates'!J:J)
)</f>
        <v>No Growth</v>
      </c>
      <c r="M1824" s="133" cm="1">
        <f t="array" ref="M1824">_xlfn.SWITCH(L1824,
"Employment", INDEX('Coop GFs_CFs'!C:D, MATCH(B1824,'Coop GFs_CFs'!B:B,0),1),
"Population", INDEX('Coop GFs_CFs'!E:F, MATCH(B1824,'Coop GFs_CFs'!B:B,0),1),
"Household", INDEX('Coop GFs_CFs'!G:H, MATCH(B1824,'Coop GFs_CFs'!B:B,0),1),
"VMT", INDEX('Coop GFs_CFs'!I:J, MATCH(B1824,'Coop GFs_CFs'!B:B,0),1),
"Lane Mile", INDEX('Coop GFs_CFs'!K:L, MATCH(B1824,'Coop GFs_CFs'!B:B,0),1),
"Gas Sales", INDEX('Coop GFs_CFs'!M:N, MATCH(B1824,'Coop GFs_CFs'!B:B,0),1),
"No Growth", INDEX('Coop GFs_CFs'!O:P, MATCH(B1824,'Coop GFs_CFs'!B:B,0),1)
)</f>
        <v>1</v>
      </c>
      <c r="N1824" s="133" cm="1">
        <f t="array" ref="N1824">_xlfn.SWITCH(L1824,
"Employment", INDEX('Coop GFs_CFs'!C:D, MATCH(B1824,'Coop GFs_CFs'!B:B,0),2),
"Population", INDEX('Coop GFs_CFs'!E:F, MATCH(B1824,'Coop GFs_CFs'!B:B,0),2),
"Household", INDEX('Coop GFs_CFs'!G:H, MATCH(B1824,'Coop GFs_CFs'!B:B,0),2),
"VMT", INDEX('Coop GFs_CFs'!I:J, MATCH(B1824,'Coop GFs_CFs'!B:B,0),2),
"Lane Mile", INDEX('Coop GFs_CFs'!K:L, MATCH(B1824,'Coop GFs_CFs'!B:B,0),2),
"Gas Sales", INDEX('Coop GFs_CFs'!M:N, MATCH(B1824,'Coop GFs_CFs'!B:B,0),2),
"No Growth", INDEX('Coop GFs_CFs'!O:P, MATCH(B1824,'Coop GFs_CFs'!B:B,0),2)
)</f>
        <v>1</v>
      </c>
      <c r="O1824" s="133"/>
      <c r="P1824" s="86">
        <f t="shared" si="108"/>
        <v>1E-4</v>
      </c>
      <c r="Q1824" s="86">
        <f t="shared" si="109"/>
        <v>1E-4</v>
      </c>
      <c r="R1824" s="156" t="s">
        <v>692</v>
      </c>
      <c r="S1824" s="85" t="s">
        <v>689</v>
      </c>
      <c r="T1824" s="85" t="s">
        <v>342</v>
      </c>
      <c r="U1824" s="85" t="s">
        <v>690</v>
      </c>
      <c r="V1824" s="85" t="s">
        <v>691</v>
      </c>
      <c r="W1824" s="85" t="s">
        <v>687</v>
      </c>
      <c r="X1824" s="85" t="s">
        <v>330</v>
      </c>
      <c r="Z1824" s="42" t="s">
        <v>2283</v>
      </c>
      <c r="AA1824"/>
    </row>
    <row r="1825" spans="1:27" s="39" customFormat="1" x14ac:dyDescent="0.35">
      <c r="A1825" s="85" t="s">
        <v>9</v>
      </c>
      <c r="B1825" s="87">
        <v>11001</v>
      </c>
      <c r="C1825" s="87" t="s">
        <v>10</v>
      </c>
      <c r="D1825" s="86">
        <v>85.326430889999997</v>
      </c>
      <c r="E1825" s="86">
        <f>SUMIFS('Ratios_MARAMA-VA'!T:T, 'Ratios_MARAMA-VA'!AA:AA, Z1825)</f>
        <v>85.326430889914704</v>
      </c>
      <c r="F1825" s="86">
        <f>SUMIFS('Ratios_MARAMA-VA'!J:J, 'Ratios_MARAMA-VA'!AA:AA, Z1825)</f>
        <v>0.23479268411086901</v>
      </c>
      <c r="G1825" s="122">
        <f t="shared" si="107"/>
        <v>2.7516993464052264E-3</v>
      </c>
      <c r="H1825" s="122">
        <v>85.582410182670003</v>
      </c>
      <c r="I1825" s="86">
        <v>0.23549706216343705</v>
      </c>
      <c r="J1825" s="122">
        <v>91.555260344969994</v>
      </c>
      <c r="K1825" s="86">
        <v>0.25193255005121429</v>
      </c>
      <c r="L1825" s="122" t="str" cm="1">
        <f t="array" ref="L1825">_xlfn.SWITCH(A1825,
    "District of Columbia", _xlfn.XLOOKUP(R1825, '2015 O3 Growth Surrogates'!A:A, '2015 O3 Growth Surrogates'!H:H),
    "Maryland", _xlfn.XLOOKUP(R1825, '2015 O3 Growth Surrogates'!A:A, '2015 O3 Growth Surrogates'!I:I),
    "Virginia", _xlfn.XLOOKUP(R1825, '2015 O3 Growth Surrogates'!A:A, '2015 O3 Growth Surrogates'!J:J)
)</f>
        <v>Employment</v>
      </c>
      <c r="M1825" s="133" cm="1">
        <f t="array" ref="M1825">_xlfn.SWITCH(L1825,
"Employment", INDEX('Coop GFs_CFs'!C:D, MATCH(B1825,'Coop GFs_CFs'!B:B,0),1),
"Population", INDEX('Coop GFs_CFs'!E:F, MATCH(B1825,'Coop GFs_CFs'!B:B,0),1),
"Household", INDEX('Coop GFs_CFs'!G:H, MATCH(B1825,'Coop GFs_CFs'!B:B,0),1),
"VMT", INDEX('Coop GFs_CFs'!I:J, MATCH(B1825,'Coop GFs_CFs'!B:B,0),1),
"Lane Mile", INDEX('Coop GFs_CFs'!K:L, MATCH(B1825,'Coop GFs_CFs'!B:B,0),1),
"Gas Sales", INDEX('Coop GFs_CFs'!M:N, MATCH(B1825,'Coop GFs_CFs'!B:B,0),1),
"No Growth", INDEX('Coop GFs_CFs'!O:P, MATCH(B1825,'Coop GFs_CFs'!B:B,0),1)
)</f>
        <v>1.1125759036334977</v>
      </c>
      <c r="N1825" s="133" cm="1">
        <f t="array" ref="N1825">_xlfn.SWITCH(L1825,
"Employment", INDEX('Coop GFs_CFs'!C:D, MATCH(B1825,'Coop GFs_CFs'!B:B,0),2),
"Population", INDEX('Coop GFs_CFs'!E:F, MATCH(B1825,'Coop GFs_CFs'!B:B,0),2),
"Household", INDEX('Coop GFs_CFs'!G:H, MATCH(B1825,'Coop GFs_CFs'!B:B,0),2),
"VMT", INDEX('Coop GFs_CFs'!I:J, MATCH(B1825,'Coop GFs_CFs'!B:B,0),2),
"Lane Mile", INDEX('Coop GFs_CFs'!K:L, MATCH(B1825,'Coop GFs_CFs'!B:B,0),2),
"Gas Sales", INDEX('Coop GFs_CFs'!M:N, MATCH(B1825,'Coop GFs_CFs'!B:B,0),2),
"No Growth", INDEX('Coop GFs_CFs'!O:P, MATCH(B1825,'Coop GFs_CFs'!B:B,0),2)
)</f>
        <v>1.1554041707984846</v>
      </c>
      <c r="O1825" s="133"/>
      <c r="P1825" s="86">
        <f t="shared" si="108"/>
        <v>0.26122468269118448</v>
      </c>
      <c r="Q1825" s="86">
        <f t="shared" si="109"/>
        <v>0.27128044649466915</v>
      </c>
      <c r="R1825" s="156" t="s">
        <v>368</v>
      </c>
      <c r="S1825" s="85" t="s">
        <v>306</v>
      </c>
      <c r="T1825" s="85" t="s">
        <v>11</v>
      </c>
      <c r="U1825" s="85" t="s">
        <v>114</v>
      </c>
      <c r="V1825" s="85" t="s">
        <v>106</v>
      </c>
      <c r="W1825" s="85" t="s">
        <v>369</v>
      </c>
      <c r="X1825" s="85" t="s">
        <v>933</v>
      </c>
      <c r="Z1825" s="42" t="s">
        <v>3601</v>
      </c>
      <c r="AA1825"/>
    </row>
    <row r="1826" spans="1:27" s="39" customFormat="1" x14ac:dyDescent="0.35">
      <c r="A1826" s="85" t="s">
        <v>497</v>
      </c>
      <c r="B1826" s="87">
        <v>24017</v>
      </c>
      <c r="C1826" s="87" t="s">
        <v>10</v>
      </c>
      <c r="D1826" s="86">
        <v>1.7039937000000001</v>
      </c>
      <c r="E1826" s="86">
        <f>SUMIFS('Ratios_MARAMA-VA'!T:T, 'Ratios_MARAMA-VA'!AA:AA, Z1826)</f>
        <v>1.7039936999982901</v>
      </c>
      <c r="F1826" s="86">
        <f>SUMIFS('Ratios_MARAMA-VA'!J:J, 'Ratios_MARAMA-VA'!AA:AA, Z1826)</f>
        <v>4.6888783505639299E-3</v>
      </c>
      <c r="G1826" s="122">
        <f t="shared" si="107"/>
        <v>2.7516993464052333E-3</v>
      </c>
      <c r="H1826" s="122">
        <v>1.7091056811000001</v>
      </c>
      <c r="I1826" s="86">
        <v>4.7029449856203411E-3</v>
      </c>
      <c r="J1826" s="122">
        <v>1.8283852401</v>
      </c>
      <c r="K1826" s="86">
        <v>5.0311664701601453E-3</v>
      </c>
      <c r="L1826" s="122" t="str" cm="1">
        <f t="array" ref="L1826">_xlfn.SWITCH(A1826,
    "District of Columbia", _xlfn.XLOOKUP(R1826, '2015 O3 Growth Surrogates'!A:A, '2015 O3 Growth Surrogates'!H:H),
    "Maryland", _xlfn.XLOOKUP(R1826, '2015 O3 Growth Surrogates'!A:A, '2015 O3 Growth Surrogates'!I:I),
    "Virginia", _xlfn.XLOOKUP(R1826, '2015 O3 Growth Surrogates'!A:A, '2015 O3 Growth Surrogates'!J:J)
)</f>
        <v>EPA EMP</v>
      </c>
      <c r="M1826" s="133" t="e" cm="1">
        <f t="array" ref="M1826">_xlfn.SWITCH(L1826,
"Employment", INDEX('Coop GFs_CFs'!C:D, MATCH(B1826,'Coop GFs_CFs'!B:B,0),1),
"Population", INDEX('Coop GFs_CFs'!E:F, MATCH(B1826,'Coop GFs_CFs'!B:B,0),1),
"Household", INDEX('Coop GFs_CFs'!G:H, MATCH(B1826,'Coop GFs_CFs'!B:B,0),1),
"VMT", INDEX('Coop GFs_CFs'!I:J, MATCH(B1826,'Coop GFs_CFs'!B:B,0),1),
"Lane Mile", INDEX('Coop GFs_CFs'!K:L, MATCH(B1826,'Coop GFs_CFs'!B:B,0),1),
"Gas Sales", INDEX('Coop GFs_CFs'!M:N, MATCH(B1826,'Coop GFs_CFs'!B:B,0),1),
"No Growth", INDEX('Coop GFs_CFs'!O:P, MATCH(B1826,'Coop GFs_CFs'!B:B,0),1)
)</f>
        <v>#N/A</v>
      </c>
      <c r="N1826" s="133" t="e" cm="1">
        <f t="array" ref="N1826">_xlfn.SWITCH(L1826,
"Employment", INDEX('Coop GFs_CFs'!C:D, MATCH(B1826,'Coop GFs_CFs'!B:B,0),2),
"Population", INDEX('Coop GFs_CFs'!E:F, MATCH(B1826,'Coop GFs_CFs'!B:B,0),2),
"Household", INDEX('Coop GFs_CFs'!G:H, MATCH(B1826,'Coop GFs_CFs'!B:B,0),2),
"VMT", INDEX('Coop GFs_CFs'!I:J, MATCH(B1826,'Coop GFs_CFs'!B:B,0),2),
"Lane Mile", INDEX('Coop GFs_CFs'!K:L, MATCH(B1826,'Coop GFs_CFs'!B:B,0),2),
"Gas Sales", INDEX('Coop GFs_CFs'!M:N, MATCH(B1826,'Coop GFs_CFs'!B:B,0),2),
"No Growth", INDEX('Coop GFs_CFs'!O:P, MATCH(B1826,'Coop GFs_CFs'!B:B,0),2)
)</f>
        <v>#N/A</v>
      </c>
      <c r="O1826" s="133"/>
      <c r="P1826" s="86">
        <f>I1826</f>
        <v>4.7029449856203411E-3</v>
      </c>
      <c r="Q1826" s="86">
        <f>K1826</f>
        <v>5.0311664701601453E-3</v>
      </c>
      <c r="R1826" s="156" t="s">
        <v>368</v>
      </c>
      <c r="S1826" s="85" t="s">
        <v>306</v>
      </c>
      <c r="T1826" s="85" t="s">
        <v>11</v>
      </c>
      <c r="U1826" s="85" t="s">
        <v>114</v>
      </c>
      <c r="V1826" s="85" t="s">
        <v>106</v>
      </c>
      <c r="W1826" s="85" t="s">
        <v>369</v>
      </c>
      <c r="X1826" s="85" t="s">
        <v>933</v>
      </c>
      <c r="Z1826" s="42" t="s">
        <v>3602</v>
      </c>
      <c r="AA1826"/>
    </row>
    <row r="1827" spans="1:27" s="39" customFormat="1" x14ac:dyDescent="0.35">
      <c r="A1827" s="85" t="s">
        <v>497</v>
      </c>
      <c r="B1827" s="87">
        <v>24021</v>
      </c>
      <c r="C1827" s="87" t="s">
        <v>10</v>
      </c>
      <c r="D1827" s="86">
        <v>185.04472179999999</v>
      </c>
      <c r="E1827" s="86">
        <f>SUMIFS('Ratios_MARAMA-VA'!T:T, 'Ratios_MARAMA-VA'!AA:AA, Z1827)</f>
        <v>185.04472179981499</v>
      </c>
      <c r="F1827" s="86">
        <f>SUMIFS('Ratios_MARAMA-VA'!J:J, 'Ratios_MARAMA-VA'!AA:AA, Z1827)</f>
        <v>0.509187440032287</v>
      </c>
      <c r="G1827" s="122">
        <f t="shared" si="107"/>
        <v>2.7516993464052216E-3</v>
      </c>
      <c r="H1827" s="122">
        <v>185.5998559654</v>
      </c>
      <c r="I1827" s="86">
        <v>0.51071500235289446</v>
      </c>
      <c r="J1827" s="122">
        <v>198.55298649139999</v>
      </c>
      <c r="K1827" s="86">
        <v>0.54635812315519017</v>
      </c>
      <c r="L1827" s="122" t="str" cm="1">
        <f t="array" ref="L1827">_xlfn.SWITCH(A1827,
    "District of Columbia", _xlfn.XLOOKUP(R1827, '2015 O3 Growth Surrogates'!A:A, '2015 O3 Growth Surrogates'!H:H),
    "Maryland", _xlfn.XLOOKUP(R1827, '2015 O3 Growth Surrogates'!A:A, '2015 O3 Growth Surrogates'!I:I),
    "Virginia", _xlfn.XLOOKUP(R1827, '2015 O3 Growth Surrogates'!A:A, '2015 O3 Growth Surrogates'!J:J)
)</f>
        <v>EPA EMP</v>
      </c>
      <c r="M1827" s="133" t="e" cm="1">
        <f t="array" ref="M1827">_xlfn.SWITCH(L1827,
"Employment", INDEX('Coop GFs_CFs'!C:D, MATCH(B1827,'Coop GFs_CFs'!B:B,0),1),
"Population", INDEX('Coop GFs_CFs'!E:F, MATCH(B1827,'Coop GFs_CFs'!B:B,0),1),
"Household", INDEX('Coop GFs_CFs'!G:H, MATCH(B1827,'Coop GFs_CFs'!B:B,0),1),
"VMT", INDEX('Coop GFs_CFs'!I:J, MATCH(B1827,'Coop GFs_CFs'!B:B,0),1),
"Lane Mile", INDEX('Coop GFs_CFs'!K:L, MATCH(B1827,'Coop GFs_CFs'!B:B,0),1),
"Gas Sales", INDEX('Coop GFs_CFs'!M:N, MATCH(B1827,'Coop GFs_CFs'!B:B,0),1),
"No Growth", INDEX('Coop GFs_CFs'!O:P, MATCH(B1827,'Coop GFs_CFs'!B:B,0),1)
)</f>
        <v>#N/A</v>
      </c>
      <c r="N1827" s="133" t="e" cm="1">
        <f t="array" ref="N1827">_xlfn.SWITCH(L1827,
"Employment", INDEX('Coop GFs_CFs'!C:D, MATCH(B1827,'Coop GFs_CFs'!B:B,0),2),
"Population", INDEX('Coop GFs_CFs'!E:F, MATCH(B1827,'Coop GFs_CFs'!B:B,0),2),
"Household", INDEX('Coop GFs_CFs'!G:H, MATCH(B1827,'Coop GFs_CFs'!B:B,0),2),
"VMT", INDEX('Coop GFs_CFs'!I:J, MATCH(B1827,'Coop GFs_CFs'!B:B,0),2),
"Lane Mile", INDEX('Coop GFs_CFs'!K:L, MATCH(B1827,'Coop GFs_CFs'!B:B,0),2),
"Gas Sales", INDEX('Coop GFs_CFs'!M:N, MATCH(B1827,'Coop GFs_CFs'!B:B,0),2),
"No Growth", INDEX('Coop GFs_CFs'!O:P, MATCH(B1827,'Coop GFs_CFs'!B:B,0),2)
)</f>
        <v>#N/A</v>
      </c>
      <c r="O1827" s="133"/>
      <c r="P1827" s="86">
        <f>I1827</f>
        <v>0.51071500235289446</v>
      </c>
      <c r="Q1827" s="86">
        <f>K1827</f>
        <v>0.54635812315519017</v>
      </c>
      <c r="R1827" s="156" t="s">
        <v>368</v>
      </c>
      <c r="S1827" s="85" t="s">
        <v>306</v>
      </c>
      <c r="T1827" s="85" t="s">
        <v>11</v>
      </c>
      <c r="U1827" s="85" t="s">
        <v>114</v>
      </c>
      <c r="V1827" s="85" t="s">
        <v>106</v>
      </c>
      <c r="W1827" s="85" t="s">
        <v>369</v>
      </c>
      <c r="X1827" s="85" t="s">
        <v>933</v>
      </c>
      <c r="Z1827" s="42" t="s">
        <v>3603</v>
      </c>
      <c r="AA1827"/>
    </row>
    <row r="1828" spans="1:27" s="39" customFormat="1" x14ac:dyDescent="0.35">
      <c r="A1828" s="85" t="s">
        <v>497</v>
      </c>
      <c r="B1828" s="87">
        <v>24031</v>
      </c>
      <c r="C1828" s="87" t="s">
        <v>10</v>
      </c>
      <c r="D1828" s="86">
        <v>159.67340239999999</v>
      </c>
      <c r="E1828" s="86">
        <f>SUMIFS('Ratios_MARAMA-VA'!T:T, 'Ratios_MARAMA-VA'!AA:AA, Z1828)</f>
        <v>159.67340239983901</v>
      </c>
      <c r="F1828" s="86">
        <f>SUMIFS('Ratios_MARAMA-VA'!J:J, 'Ratios_MARAMA-VA'!AA:AA, Z1828)</f>
        <v>0.43937319702194</v>
      </c>
      <c r="G1828" s="122">
        <f t="shared" si="107"/>
        <v>2.7516993464052533E-3</v>
      </c>
      <c r="H1828" s="122">
        <v>160.15242260720001</v>
      </c>
      <c r="I1828" s="86">
        <v>0.44069131661345018</v>
      </c>
      <c r="J1828" s="122">
        <v>171.32956077520001</v>
      </c>
      <c r="K1828" s="86">
        <v>0.47144744040501696</v>
      </c>
      <c r="L1828" s="122" t="str" cm="1">
        <f t="array" ref="L1828">_xlfn.SWITCH(A1828,
    "District of Columbia", _xlfn.XLOOKUP(R1828, '2015 O3 Growth Surrogates'!A:A, '2015 O3 Growth Surrogates'!H:H),
    "Maryland", _xlfn.XLOOKUP(R1828, '2015 O3 Growth Surrogates'!A:A, '2015 O3 Growth Surrogates'!I:I),
    "Virginia", _xlfn.XLOOKUP(R1828, '2015 O3 Growth Surrogates'!A:A, '2015 O3 Growth Surrogates'!J:J)
)</f>
        <v>EPA EMP</v>
      </c>
      <c r="M1828" s="133" t="e" cm="1">
        <f t="array" ref="M1828">_xlfn.SWITCH(L1828,
"Employment", INDEX('Coop GFs_CFs'!C:D, MATCH(B1828,'Coop GFs_CFs'!B:B,0),1),
"Population", INDEX('Coop GFs_CFs'!E:F, MATCH(B1828,'Coop GFs_CFs'!B:B,0),1),
"Household", INDEX('Coop GFs_CFs'!G:H, MATCH(B1828,'Coop GFs_CFs'!B:B,0),1),
"VMT", INDEX('Coop GFs_CFs'!I:J, MATCH(B1828,'Coop GFs_CFs'!B:B,0),1),
"Lane Mile", INDEX('Coop GFs_CFs'!K:L, MATCH(B1828,'Coop GFs_CFs'!B:B,0),1),
"Gas Sales", INDEX('Coop GFs_CFs'!M:N, MATCH(B1828,'Coop GFs_CFs'!B:B,0),1),
"No Growth", INDEX('Coop GFs_CFs'!O:P, MATCH(B1828,'Coop GFs_CFs'!B:B,0),1)
)</f>
        <v>#N/A</v>
      </c>
      <c r="N1828" s="133" t="e" cm="1">
        <f t="array" ref="N1828">_xlfn.SWITCH(L1828,
"Employment", INDEX('Coop GFs_CFs'!C:D, MATCH(B1828,'Coop GFs_CFs'!B:B,0),2),
"Population", INDEX('Coop GFs_CFs'!E:F, MATCH(B1828,'Coop GFs_CFs'!B:B,0),2),
"Household", INDEX('Coop GFs_CFs'!G:H, MATCH(B1828,'Coop GFs_CFs'!B:B,0),2),
"VMT", INDEX('Coop GFs_CFs'!I:J, MATCH(B1828,'Coop GFs_CFs'!B:B,0),2),
"Lane Mile", INDEX('Coop GFs_CFs'!K:L, MATCH(B1828,'Coop GFs_CFs'!B:B,0),2),
"Gas Sales", INDEX('Coop GFs_CFs'!M:N, MATCH(B1828,'Coop GFs_CFs'!B:B,0),2),
"No Growth", INDEX('Coop GFs_CFs'!O:P, MATCH(B1828,'Coop GFs_CFs'!B:B,0),2)
)</f>
        <v>#N/A</v>
      </c>
      <c r="O1828" s="133"/>
      <c r="P1828" s="86">
        <f>I1828</f>
        <v>0.44069131661345018</v>
      </c>
      <c r="Q1828" s="86">
        <f>K1828</f>
        <v>0.47144744040501696</v>
      </c>
      <c r="R1828" s="156" t="s">
        <v>368</v>
      </c>
      <c r="S1828" s="85" t="s">
        <v>306</v>
      </c>
      <c r="T1828" s="85" t="s">
        <v>11</v>
      </c>
      <c r="U1828" s="85" t="s">
        <v>114</v>
      </c>
      <c r="V1828" s="85" t="s">
        <v>106</v>
      </c>
      <c r="W1828" s="85" t="s">
        <v>369</v>
      </c>
      <c r="X1828" s="85" t="s">
        <v>933</v>
      </c>
      <c r="Z1828" s="42" t="s">
        <v>3604</v>
      </c>
      <c r="AA1828"/>
    </row>
    <row r="1829" spans="1:27" s="39" customFormat="1" x14ac:dyDescent="0.35">
      <c r="A1829" s="85" t="s">
        <v>497</v>
      </c>
      <c r="B1829" s="87">
        <v>24033</v>
      </c>
      <c r="C1829" s="87" t="s">
        <v>10</v>
      </c>
      <c r="D1829" s="86">
        <v>87.013839509999997</v>
      </c>
      <c r="E1829" s="86">
        <f>SUMIFS('Ratios_MARAMA-VA'!T:T, 'Ratios_MARAMA-VA'!AA:AA, Z1829)</f>
        <v>87.013839509913097</v>
      </c>
      <c r="F1829" s="86">
        <f>SUMIFS('Ratios_MARAMA-VA'!J:J, 'Ratios_MARAMA-VA'!AA:AA, Z1829)</f>
        <v>0.23943592530763599</v>
      </c>
      <c r="G1829" s="122">
        <f t="shared" si="107"/>
        <v>2.7516993464052134E-3</v>
      </c>
      <c r="H1829" s="122">
        <v>87.274881028530004</v>
      </c>
      <c r="I1829" s="86">
        <v>0.24015423308379877</v>
      </c>
      <c r="J1829" s="122">
        <v>93.365849794230002</v>
      </c>
      <c r="K1829" s="86">
        <v>0.25691474785535001</v>
      </c>
      <c r="L1829" s="122" t="str" cm="1">
        <f t="array" ref="L1829">_xlfn.SWITCH(A1829,
    "District of Columbia", _xlfn.XLOOKUP(R1829, '2015 O3 Growth Surrogates'!A:A, '2015 O3 Growth Surrogates'!H:H),
    "Maryland", _xlfn.XLOOKUP(R1829, '2015 O3 Growth Surrogates'!A:A, '2015 O3 Growth Surrogates'!I:I),
    "Virginia", _xlfn.XLOOKUP(R1829, '2015 O3 Growth Surrogates'!A:A, '2015 O3 Growth Surrogates'!J:J)
)</f>
        <v>EPA EMP</v>
      </c>
      <c r="M1829" s="133" t="e" cm="1">
        <f t="array" ref="M1829">_xlfn.SWITCH(L1829,
"Employment", INDEX('Coop GFs_CFs'!C:D, MATCH(B1829,'Coop GFs_CFs'!B:B,0),1),
"Population", INDEX('Coop GFs_CFs'!E:F, MATCH(B1829,'Coop GFs_CFs'!B:B,0),1),
"Household", INDEX('Coop GFs_CFs'!G:H, MATCH(B1829,'Coop GFs_CFs'!B:B,0),1),
"VMT", INDEX('Coop GFs_CFs'!I:J, MATCH(B1829,'Coop GFs_CFs'!B:B,0),1),
"Lane Mile", INDEX('Coop GFs_CFs'!K:L, MATCH(B1829,'Coop GFs_CFs'!B:B,0),1),
"Gas Sales", INDEX('Coop GFs_CFs'!M:N, MATCH(B1829,'Coop GFs_CFs'!B:B,0),1),
"No Growth", INDEX('Coop GFs_CFs'!O:P, MATCH(B1829,'Coop GFs_CFs'!B:B,0),1)
)</f>
        <v>#N/A</v>
      </c>
      <c r="N1829" s="133" t="e" cm="1">
        <f t="array" ref="N1829">_xlfn.SWITCH(L1829,
"Employment", INDEX('Coop GFs_CFs'!C:D, MATCH(B1829,'Coop GFs_CFs'!B:B,0),2),
"Population", INDEX('Coop GFs_CFs'!E:F, MATCH(B1829,'Coop GFs_CFs'!B:B,0),2),
"Household", INDEX('Coop GFs_CFs'!G:H, MATCH(B1829,'Coop GFs_CFs'!B:B,0),2),
"VMT", INDEX('Coop GFs_CFs'!I:J, MATCH(B1829,'Coop GFs_CFs'!B:B,0),2),
"Lane Mile", INDEX('Coop GFs_CFs'!K:L, MATCH(B1829,'Coop GFs_CFs'!B:B,0),2),
"Gas Sales", INDEX('Coop GFs_CFs'!M:N, MATCH(B1829,'Coop GFs_CFs'!B:B,0),2),
"No Growth", INDEX('Coop GFs_CFs'!O:P, MATCH(B1829,'Coop GFs_CFs'!B:B,0),2)
)</f>
        <v>#N/A</v>
      </c>
      <c r="O1829" s="133"/>
      <c r="P1829" s="86">
        <f>I1829</f>
        <v>0.24015423308379877</v>
      </c>
      <c r="Q1829" s="86">
        <f>K1829</f>
        <v>0.25691474785535001</v>
      </c>
      <c r="R1829" s="156" t="s">
        <v>368</v>
      </c>
      <c r="S1829" s="85" t="s">
        <v>306</v>
      </c>
      <c r="T1829" s="85" t="s">
        <v>11</v>
      </c>
      <c r="U1829" s="85" t="s">
        <v>114</v>
      </c>
      <c r="V1829" s="85" t="s">
        <v>106</v>
      </c>
      <c r="W1829" s="85" t="s">
        <v>369</v>
      </c>
      <c r="X1829" s="85" t="s">
        <v>933</v>
      </c>
      <c r="Z1829" s="42" t="s">
        <v>3605</v>
      </c>
      <c r="AA1829"/>
    </row>
    <row r="1830" spans="1:27" s="39" customFormat="1" x14ac:dyDescent="0.35">
      <c r="A1830" s="85" t="s">
        <v>811</v>
      </c>
      <c r="B1830" s="87">
        <v>51510</v>
      </c>
      <c r="C1830" s="87" t="s">
        <v>10</v>
      </c>
      <c r="D1830" s="86">
        <v>32.612917080000003</v>
      </c>
      <c r="E1830" s="86">
        <f>SUMIFS('Ratios_MARAMA-VA'!T:T, 'Ratios_MARAMA-VA'!AA:AA, Z1830)</f>
        <v>32.612917079967502</v>
      </c>
      <c r="F1830" s="86">
        <f>SUMIFS('Ratios_MARAMA-VA'!J:J, 'Ratios_MARAMA-VA'!AA:AA, Z1830)</f>
        <v>8.9740942613314195E-2</v>
      </c>
      <c r="G1830" s="122">
        <f t="shared" si="107"/>
        <v>2.7516993464052194E-3</v>
      </c>
      <c r="H1830" s="122">
        <v>32.71075583124</v>
      </c>
      <c r="I1830" s="86">
        <v>9.0010165441243822E-2</v>
      </c>
      <c r="J1830" s="122">
        <v>34.993660026839997</v>
      </c>
      <c r="K1830" s="86">
        <v>9.6292031424182079E-2</v>
      </c>
      <c r="L1830" s="122" t="str" cm="1">
        <f t="array" ref="L1830">_xlfn.SWITCH(A1830,
    "District of Columbia", _xlfn.XLOOKUP(R1830, '2015 O3 Growth Surrogates'!A:A, '2015 O3 Growth Surrogates'!H:H),
    "Maryland", _xlfn.XLOOKUP(R1830, '2015 O3 Growth Surrogates'!A:A, '2015 O3 Growth Surrogates'!I:I),
    "Virginia", _xlfn.XLOOKUP(R1830, '2015 O3 Growth Surrogates'!A:A, '2015 O3 Growth Surrogates'!J:J)
)</f>
        <v>Employment</v>
      </c>
      <c r="M1830" s="133" cm="1">
        <f t="array" ref="M1830">_xlfn.SWITCH(L1830,
"Employment", INDEX('Coop GFs_CFs'!C:D, MATCH(B1830,'Coop GFs_CFs'!B:B,0),1),
"Population", INDEX('Coop GFs_CFs'!E:F, MATCH(B1830,'Coop GFs_CFs'!B:B,0),1),
"Household", INDEX('Coop GFs_CFs'!G:H, MATCH(B1830,'Coop GFs_CFs'!B:B,0),1),
"VMT", INDEX('Coop GFs_CFs'!I:J, MATCH(B1830,'Coop GFs_CFs'!B:B,0),1),
"Lane Mile", INDEX('Coop GFs_CFs'!K:L, MATCH(B1830,'Coop GFs_CFs'!B:B,0),1),
"Gas Sales", INDEX('Coop GFs_CFs'!M:N, MATCH(B1830,'Coop GFs_CFs'!B:B,0),1),
"No Growth", INDEX('Coop GFs_CFs'!O:P, MATCH(B1830,'Coop GFs_CFs'!B:B,0),1)
)</f>
        <v>1.0072672441829524</v>
      </c>
      <c r="N1830" s="133" cm="1">
        <f t="array" ref="N1830">_xlfn.SWITCH(L1830,
"Employment", INDEX('Coop GFs_CFs'!C:D, MATCH(B1830,'Coop GFs_CFs'!B:B,0),2),
"Population", INDEX('Coop GFs_CFs'!E:F, MATCH(B1830,'Coop GFs_CFs'!B:B,0),2),
"Household", INDEX('Coop GFs_CFs'!G:H, MATCH(B1830,'Coop GFs_CFs'!B:B,0),2),
"VMT", INDEX('Coop GFs_CFs'!I:J, MATCH(B1830,'Coop GFs_CFs'!B:B,0),2),
"Lane Mile", INDEX('Coop GFs_CFs'!K:L, MATCH(B1830,'Coop GFs_CFs'!B:B,0),2),
"Gas Sales", INDEX('Coop GFs_CFs'!M:N, MATCH(B1830,'Coop GFs_CFs'!B:B,0),2),
"No Growth", INDEX('Coop GFs_CFs'!O:P, MATCH(B1830,'Coop GFs_CFs'!B:B,0),2)
)</f>
        <v>1.0751618720988678</v>
      </c>
      <c r="O1830" s="133"/>
      <c r="P1830" s="86">
        <f t="shared" ref="P1830:P1836" si="110">F1830*M1830</f>
        <v>9.0393111956493466E-2</v>
      </c>
      <c r="Q1830" s="86">
        <f t="shared" ref="Q1830:Q1836" si="111">F1830*N1830</f>
        <v>9.6486039864047954E-2</v>
      </c>
      <c r="R1830" s="156" t="s">
        <v>368</v>
      </c>
      <c r="S1830" s="85" t="s">
        <v>306</v>
      </c>
      <c r="T1830" s="85" t="s">
        <v>11</v>
      </c>
      <c r="U1830" s="85" t="s">
        <v>114</v>
      </c>
      <c r="V1830" s="85" t="s">
        <v>106</v>
      </c>
      <c r="W1830" s="85" t="s">
        <v>369</v>
      </c>
      <c r="X1830" s="85" t="s">
        <v>933</v>
      </c>
      <c r="Z1830" s="42" t="s">
        <v>3606</v>
      </c>
      <c r="AA1830"/>
    </row>
    <row r="1831" spans="1:27" s="39" customFormat="1" x14ac:dyDescent="0.35">
      <c r="A1831" s="85" t="s">
        <v>811</v>
      </c>
      <c r="B1831" s="87">
        <v>51013</v>
      </c>
      <c r="C1831" s="87" t="s">
        <v>10</v>
      </c>
      <c r="D1831" s="86">
        <v>11.09444639</v>
      </c>
      <c r="E1831" s="86">
        <f>SUMIFS('Ratios_MARAMA-VA'!T:T, 'Ratios_MARAMA-VA'!AA:AA, Z1831)</f>
        <v>11.094446389988899</v>
      </c>
      <c r="F1831" s="86">
        <f>SUMIFS('Ratios_MARAMA-VA'!J:J, 'Ratios_MARAMA-VA'!AA:AA, Z1831)</f>
        <v>3.0528580880060299E-2</v>
      </c>
      <c r="G1831" s="122">
        <f t="shared" si="107"/>
        <v>2.7516993464052281E-3</v>
      </c>
      <c r="H1831" s="122">
        <v>11.127729729169999</v>
      </c>
      <c r="I1831" s="86">
        <v>3.0620166622731114E-2</v>
      </c>
      <c r="J1831" s="122">
        <v>11.904340976469999</v>
      </c>
      <c r="K1831" s="86">
        <v>3.2757167284337474E-2</v>
      </c>
      <c r="L1831" s="122" t="str" cm="1">
        <f t="array" ref="L1831">_xlfn.SWITCH(A1831,
    "District of Columbia", _xlfn.XLOOKUP(R1831, '2015 O3 Growth Surrogates'!A:A, '2015 O3 Growth Surrogates'!H:H),
    "Maryland", _xlfn.XLOOKUP(R1831, '2015 O3 Growth Surrogates'!A:A, '2015 O3 Growth Surrogates'!I:I),
    "Virginia", _xlfn.XLOOKUP(R1831, '2015 O3 Growth Surrogates'!A:A, '2015 O3 Growth Surrogates'!J:J)
)</f>
        <v>Employment</v>
      </c>
      <c r="M1831" s="133" cm="1">
        <f t="array" ref="M1831">_xlfn.SWITCH(L1831,
"Employment", INDEX('Coop GFs_CFs'!C:D, MATCH(B1831,'Coop GFs_CFs'!B:B,0),1),
"Population", INDEX('Coop GFs_CFs'!E:F, MATCH(B1831,'Coop GFs_CFs'!B:B,0),1),
"Household", INDEX('Coop GFs_CFs'!G:H, MATCH(B1831,'Coop GFs_CFs'!B:B,0),1),
"VMT", INDEX('Coop GFs_CFs'!I:J, MATCH(B1831,'Coop GFs_CFs'!B:B,0),1),
"Lane Mile", INDEX('Coop GFs_CFs'!K:L, MATCH(B1831,'Coop GFs_CFs'!B:B,0),1),
"Gas Sales", INDEX('Coop GFs_CFs'!M:N, MATCH(B1831,'Coop GFs_CFs'!B:B,0),1),
"No Growth", INDEX('Coop GFs_CFs'!O:P, MATCH(B1831,'Coop GFs_CFs'!B:B,0),1)
)</f>
        <v>1.1056036674427163</v>
      </c>
      <c r="N1831" s="133" cm="1">
        <f t="array" ref="N1831">_xlfn.SWITCH(L1831,
"Employment", INDEX('Coop GFs_CFs'!C:D, MATCH(B1831,'Coop GFs_CFs'!B:B,0),2),
"Population", INDEX('Coop GFs_CFs'!E:F, MATCH(B1831,'Coop GFs_CFs'!B:B,0),2),
"Household", INDEX('Coop GFs_CFs'!G:H, MATCH(B1831,'Coop GFs_CFs'!B:B,0),2),
"VMT", INDEX('Coop GFs_CFs'!I:J, MATCH(B1831,'Coop GFs_CFs'!B:B,0),2),
"Lane Mile", INDEX('Coop GFs_CFs'!K:L, MATCH(B1831,'Coop GFs_CFs'!B:B,0),2),
"Gas Sales", INDEX('Coop GFs_CFs'!M:N, MATCH(B1831,'Coop GFs_CFs'!B:B,0),2),
"No Growth", INDEX('Coop GFs_CFs'!O:P, MATCH(B1831,'Coop GFs_CFs'!B:B,0),2)
)</f>
        <v>1.1792000057596272</v>
      </c>
      <c r="O1831" s="133"/>
      <c r="P1831" s="86">
        <f t="shared" si="110"/>
        <v>3.3752510982816251E-2</v>
      </c>
      <c r="Q1831" s="86">
        <f t="shared" si="111"/>
        <v>3.5999302749600351E-2</v>
      </c>
      <c r="R1831" s="156" t="s">
        <v>368</v>
      </c>
      <c r="S1831" s="85" t="s">
        <v>306</v>
      </c>
      <c r="T1831" s="85" t="s">
        <v>11</v>
      </c>
      <c r="U1831" s="85" t="s">
        <v>114</v>
      </c>
      <c r="V1831" s="85" t="s">
        <v>106</v>
      </c>
      <c r="W1831" s="85" t="s">
        <v>369</v>
      </c>
      <c r="X1831" s="85" t="s">
        <v>933</v>
      </c>
      <c r="Z1831" s="42" t="s">
        <v>3607</v>
      </c>
      <c r="AA1831"/>
    </row>
    <row r="1832" spans="1:27" s="39" customFormat="1" x14ac:dyDescent="0.35">
      <c r="A1832" s="85" t="s">
        <v>811</v>
      </c>
      <c r="B1832" s="87">
        <v>51059</v>
      </c>
      <c r="C1832" s="87" t="s">
        <v>10</v>
      </c>
      <c r="D1832" s="86">
        <v>82.538800539999997</v>
      </c>
      <c r="E1832" s="86">
        <f>SUMIFS('Ratios_MARAMA-VA'!T:T, 'Ratios_MARAMA-VA'!AA:AA, Z1832)</f>
        <v>82.538800539917304</v>
      </c>
      <c r="F1832" s="86">
        <f>SUMIFS('Ratios_MARAMA-VA'!J:J, 'Ratios_MARAMA-VA'!AA:AA, Z1832)</f>
        <v>0.22712196349876199</v>
      </c>
      <c r="G1832" s="122">
        <f t="shared" si="107"/>
        <v>2.7516993464052285E-3</v>
      </c>
      <c r="H1832" s="122">
        <v>82.786416941620004</v>
      </c>
      <c r="I1832" s="86">
        <v>0.2278033293894865</v>
      </c>
      <c r="J1832" s="122">
        <v>88.564132979419995</v>
      </c>
      <c r="K1832" s="86">
        <v>0.24370186683441575</v>
      </c>
      <c r="L1832" s="122" t="str" cm="1">
        <f t="array" ref="L1832">_xlfn.SWITCH(A1832,
    "District of Columbia", _xlfn.XLOOKUP(R1832, '2015 O3 Growth Surrogates'!A:A, '2015 O3 Growth Surrogates'!H:H),
    "Maryland", _xlfn.XLOOKUP(R1832, '2015 O3 Growth Surrogates'!A:A, '2015 O3 Growth Surrogates'!I:I),
    "Virginia", _xlfn.XLOOKUP(R1832, '2015 O3 Growth Surrogates'!A:A, '2015 O3 Growth Surrogates'!J:J)
)</f>
        <v>Employment</v>
      </c>
      <c r="M1832" s="133" cm="1">
        <f t="array" ref="M1832">_xlfn.SWITCH(L1832,
"Employment", INDEX('Coop GFs_CFs'!C:D, MATCH(B1832,'Coop GFs_CFs'!B:B,0),1),
"Population", INDEX('Coop GFs_CFs'!E:F, MATCH(B1832,'Coop GFs_CFs'!B:B,0),1),
"Household", INDEX('Coop GFs_CFs'!G:H, MATCH(B1832,'Coop GFs_CFs'!B:B,0),1),
"VMT", INDEX('Coop GFs_CFs'!I:J, MATCH(B1832,'Coop GFs_CFs'!B:B,0),1),
"Lane Mile", INDEX('Coop GFs_CFs'!K:L, MATCH(B1832,'Coop GFs_CFs'!B:B,0),1),
"Gas Sales", INDEX('Coop GFs_CFs'!M:N, MATCH(B1832,'Coop GFs_CFs'!B:B,0),1),
"No Growth", INDEX('Coop GFs_CFs'!O:P, MATCH(B1832,'Coop GFs_CFs'!B:B,0),1)
)</f>
        <v>1.1407331378648504</v>
      </c>
      <c r="N1832" s="133" cm="1">
        <f t="array" ref="N1832">_xlfn.SWITCH(L1832,
"Employment", INDEX('Coop GFs_CFs'!C:D, MATCH(B1832,'Coop GFs_CFs'!B:B,0),2),
"Population", INDEX('Coop GFs_CFs'!E:F, MATCH(B1832,'Coop GFs_CFs'!B:B,0),2),
"Household", INDEX('Coop GFs_CFs'!G:H, MATCH(B1832,'Coop GFs_CFs'!B:B,0),2),
"VMT", INDEX('Coop GFs_CFs'!I:J, MATCH(B1832,'Coop GFs_CFs'!B:B,0),2),
"Lane Mile", INDEX('Coop GFs_CFs'!K:L, MATCH(B1832,'Coop GFs_CFs'!B:B,0),2),
"Gas Sales", INDEX('Coop GFs_CFs'!M:N, MATCH(B1832,'Coop GFs_CFs'!B:B,0),2),
"No Growth", INDEX('Coop GFs_CFs'!O:P, MATCH(B1832,'Coop GFs_CFs'!B:B,0),2)
)</f>
        <v>1.1888354812229924</v>
      </c>
      <c r="O1832" s="133"/>
      <c r="P1832" s="86">
        <f t="shared" si="110"/>
        <v>0.25908555009996881</v>
      </c>
      <c r="Q1832" s="86">
        <f t="shared" si="111"/>
        <v>0.27001064877236164</v>
      </c>
      <c r="R1832" s="156" t="s">
        <v>368</v>
      </c>
      <c r="S1832" s="85" t="s">
        <v>306</v>
      </c>
      <c r="T1832" s="85" t="s">
        <v>11</v>
      </c>
      <c r="U1832" s="85" t="s">
        <v>114</v>
      </c>
      <c r="V1832" s="85" t="s">
        <v>106</v>
      </c>
      <c r="W1832" s="85" t="s">
        <v>369</v>
      </c>
      <c r="X1832" s="85" t="s">
        <v>933</v>
      </c>
      <c r="Z1832" s="42" t="s">
        <v>3608</v>
      </c>
      <c r="AA1832"/>
    </row>
    <row r="1833" spans="1:27" s="39" customFormat="1" x14ac:dyDescent="0.35">
      <c r="A1833" s="85" t="s">
        <v>811</v>
      </c>
      <c r="B1833" s="87">
        <v>51683</v>
      </c>
      <c r="C1833" s="87" t="s">
        <v>10</v>
      </c>
      <c r="D1833" s="86">
        <v>7.0201376560000002</v>
      </c>
      <c r="E1833" s="86">
        <f>SUMIFS('Ratios_MARAMA-VA'!T:T, 'Ratios_MARAMA-VA'!AA:AA, Z1833)</f>
        <v>7.02013765599298</v>
      </c>
      <c r="F1833" s="86">
        <f>SUMIFS('Ratios_MARAMA-VA'!J:J, 'Ratios_MARAMA-VA'!AA:AA, Z1833)</f>
        <v>1.9317308199670601E-2</v>
      </c>
      <c r="G1833" s="122">
        <f t="shared" si="107"/>
        <v>2.7516993464052264E-3</v>
      </c>
      <c r="H1833" s="122">
        <v>7.0411980689679998</v>
      </c>
      <c r="I1833" s="86">
        <v>1.9375260124288987E-2</v>
      </c>
      <c r="J1833" s="122">
        <v>7.532607704888</v>
      </c>
      <c r="K1833" s="86">
        <v>2.0727471698267282E-2</v>
      </c>
      <c r="L1833" s="122" t="str" cm="1">
        <f t="array" ref="L1833">_xlfn.SWITCH(A1833,
    "District of Columbia", _xlfn.XLOOKUP(R1833, '2015 O3 Growth Surrogates'!A:A, '2015 O3 Growth Surrogates'!H:H),
    "Maryland", _xlfn.XLOOKUP(R1833, '2015 O3 Growth Surrogates'!A:A, '2015 O3 Growth Surrogates'!I:I),
    "Virginia", _xlfn.XLOOKUP(R1833, '2015 O3 Growth Surrogates'!A:A, '2015 O3 Growth Surrogates'!J:J)
)</f>
        <v>Employment</v>
      </c>
      <c r="M1833" s="133" cm="1">
        <f t="array" ref="M1833">_xlfn.SWITCH(L1833,
"Employment", INDEX('Coop GFs_CFs'!C:D, MATCH(B1833,'Coop GFs_CFs'!B:B,0),1),
"Population", INDEX('Coop GFs_CFs'!E:F, MATCH(B1833,'Coop GFs_CFs'!B:B,0),1),
"Household", INDEX('Coop GFs_CFs'!G:H, MATCH(B1833,'Coop GFs_CFs'!B:B,0),1),
"VMT", INDEX('Coop GFs_CFs'!I:J, MATCH(B1833,'Coop GFs_CFs'!B:B,0),1),
"Lane Mile", INDEX('Coop GFs_CFs'!K:L, MATCH(B1833,'Coop GFs_CFs'!B:B,0),1),
"Gas Sales", INDEX('Coop GFs_CFs'!M:N, MATCH(B1833,'Coop GFs_CFs'!B:B,0),1),
"No Growth", INDEX('Coop GFs_CFs'!O:P, MATCH(B1833,'Coop GFs_CFs'!B:B,0),1)
)</f>
        <v>1.0626817271189477</v>
      </c>
      <c r="N1833" s="133" cm="1">
        <f t="array" ref="N1833">_xlfn.SWITCH(L1833,
"Employment", INDEX('Coop GFs_CFs'!C:D, MATCH(B1833,'Coop GFs_CFs'!B:B,0),2),
"Population", INDEX('Coop GFs_CFs'!E:F, MATCH(B1833,'Coop GFs_CFs'!B:B,0),2),
"Household", INDEX('Coop GFs_CFs'!G:H, MATCH(B1833,'Coop GFs_CFs'!B:B,0),2),
"VMT", INDEX('Coop GFs_CFs'!I:J, MATCH(B1833,'Coop GFs_CFs'!B:B,0),2),
"Lane Mile", INDEX('Coop GFs_CFs'!K:L, MATCH(B1833,'Coop GFs_CFs'!B:B,0),2),
"Gas Sales", INDEX('Coop GFs_CFs'!M:N, MATCH(B1833,'Coop GFs_CFs'!B:B,0),2),
"No Growth", INDEX('Coop GFs_CFs'!O:P, MATCH(B1833,'Coop GFs_CFs'!B:B,0),2)
)</f>
        <v>1.0893103528916537</v>
      </c>
      <c r="O1833" s="133"/>
      <c r="P1833" s="86">
        <f t="shared" si="110"/>
        <v>2.0528150440914966E-2</v>
      </c>
      <c r="Q1833" s="86">
        <f t="shared" si="111"/>
        <v>2.1042543811900016E-2</v>
      </c>
      <c r="R1833" s="156" t="s">
        <v>368</v>
      </c>
      <c r="S1833" s="85" t="s">
        <v>306</v>
      </c>
      <c r="T1833" s="85" t="s">
        <v>11</v>
      </c>
      <c r="U1833" s="85" t="s">
        <v>114</v>
      </c>
      <c r="V1833" s="85" t="s">
        <v>106</v>
      </c>
      <c r="W1833" s="85" t="s">
        <v>369</v>
      </c>
      <c r="X1833" s="85" t="s">
        <v>933</v>
      </c>
      <c r="Z1833" s="42" t="s">
        <v>3609</v>
      </c>
      <c r="AA1833"/>
    </row>
    <row r="1834" spans="1:27" s="39" customFormat="1" x14ac:dyDescent="0.35">
      <c r="A1834" s="85" t="s">
        <v>811</v>
      </c>
      <c r="B1834" s="87">
        <v>51685</v>
      </c>
      <c r="C1834" s="87" t="s">
        <v>10</v>
      </c>
      <c r="D1834" s="86">
        <v>0.67940838199999998</v>
      </c>
      <c r="E1834" s="86">
        <f>SUMIFS('Ratios_MARAMA-VA'!T:T, 'Ratios_MARAMA-VA'!AA:AA, Z1834)</f>
        <v>0.67940838199931897</v>
      </c>
      <c r="F1834" s="86">
        <f>SUMIFS('Ratios_MARAMA-VA'!J:J, 'Ratios_MARAMA-VA'!AA:AA, Z1834)</f>
        <v>1.86952760068976E-3</v>
      </c>
      <c r="G1834" s="122">
        <f t="shared" si="107"/>
        <v>2.751699346405229E-3</v>
      </c>
      <c r="H1834" s="122">
        <v>0.68144660714600003</v>
      </c>
      <c r="I1834" s="86">
        <v>1.8751361834937091E-3</v>
      </c>
      <c r="J1834" s="122">
        <v>0.72900519388600005</v>
      </c>
      <c r="K1834" s="86">
        <v>2.0060031155421237E-3</v>
      </c>
      <c r="L1834" s="122" t="str" cm="1">
        <f t="array" ref="L1834">_xlfn.SWITCH(A1834,
    "District of Columbia", _xlfn.XLOOKUP(R1834, '2015 O3 Growth Surrogates'!A:A, '2015 O3 Growth Surrogates'!H:H),
    "Maryland", _xlfn.XLOOKUP(R1834, '2015 O3 Growth Surrogates'!A:A, '2015 O3 Growth Surrogates'!I:I),
    "Virginia", _xlfn.XLOOKUP(R1834, '2015 O3 Growth Surrogates'!A:A, '2015 O3 Growth Surrogates'!J:J)
)</f>
        <v>Employment</v>
      </c>
      <c r="M1834" s="133" cm="1">
        <f t="array" ref="M1834">_xlfn.SWITCH(L1834,
"Employment", INDEX('Coop GFs_CFs'!C:D, MATCH(B1834,'Coop GFs_CFs'!B:B,0),1),
"Population", INDEX('Coop GFs_CFs'!E:F, MATCH(B1834,'Coop GFs_CFs'!B:B,0),1),
"Household", INDEX('Coop GFs_CFs'!G:H, MATCH(B1834,'Coop GFs_CFs'!B:B,0),1),
"VMT", INDEX('Coop GFs_CFs'!I:J, MATCH(B1834,'Coop GFs_CFs'!B:B,0),1),
"Lane Mile", INDEX('Coop GFs_CFs'!K:L, MATCH(B1834,'Coop GFs_CFs'!B:B,0),1),
"Gas Sales", INDEX('Coop GFs_CFs'!M:N, MATCH(B1834,'Coop GFs_CFs'!B:B,0),1),
"No Growth", INDEX('Coop GFs_CFs'!O:P, MATCH(B1834,'Coop GFs_CFs'!B:B,0),1)
)</f>
        <v>1.1233017518770112</v>
      </c>
      <c r="N1834" s="133" cm="1">
        <f t="array" ref="N1834">_xlfn.SWITCH(L1834,
"Employment", INDEX('Coop GFs_CFs'!C:D, MATCH(B1834,'Coop GFs_CFs'!B:B,0),2),
"Population", INDEX('Coop GFs_CFs'!E:F, MATCH(B1834,'Coop GFs_CFs'!B:B,0),2),
"Household", INDEX('Coop GFs_CFs'!G:H, MATCH(B1834,'Coop GFs_CFs'!B:B,0),2),
"VMT", INDEX('Coop GFs_CFs'!I:J, MATCH(B1834,'Coop GFs_CFs'!B:B,0),2),
"Lane Mile", INDEX('Coop GFs_CFs'!K:L, MATCH(B1834,'Coop GFs_CFs'!B:B,0),2),
"Gas Sales", INDEX('Coop GFs_CFs'!M:N, MATCH(B1834,'Coop GFs_CFs'!B:B,0),2),
"No Growth", INDEX('Coop GFs_CFs'!O:P, MATCH(B1834,'Coop GFs_CFs'!B:B,0),2)
)</f>
        <v>1.1478816589202718</v>
      </c>
      <c r="O1834" s="133"/>
      <c r="P1834" s="86">
        <f t="shared" si="110"/>
        <v>2.1000436290372331E-3</v>
      </c>
      <c r="Q1834" s="86">
        <f t="shared" si="111"/>
        <v>2.1459964436769973E-3</v>
      </c>
      <c r="R1834" s="156" t="s">
        <v>368</v>
      </c>
      <c r="S1834" s="85" t="s">
        <v>306</v>
      </c>
      <c r="T1834" s="85" t="s">
        <v>11</v>
      </c>
      <c r="U1834" s="85" t="s">
        <v>114</v>
      </c>
      <c r="V1834" s="85" t="s">
        <v>106</v>
      </c>
      <c r="W1834" s="85" t="s">
        <v>369</v>
      </c>
      <c r="X1834" s="85" t="s">
        <v>933</v>
      </c>
      <c r="Z1834" s="42" t="s">
        <v>3610</v>
      </c>
      <c r="AA1834"/>
    </row>
    <row r="1835" spans="1:27" s="39" customFormat="1" x14ac:dyDescent="0.35">
      <c r="A1835" s="85" t="s">
        <v>811</v>
      </c>
      <c r="B1835" s="87">
        <v>51153</v>
      </c>
      <c r="C1835" s="87" t="s">
        <v>10</v>
      </c>
      <c r="D1835" s="86">
        <v>98.250851440000005</v>
      </c>
      <c r="E1835" s="86">
        <f>SUMIFS('Ratios_MARAMA-VA'!T:T, 'Ratios_MARAMA-VA'!AA:AA, Z1835)</f>
        <v>98.250851439902306</v>
      </c>
      <c r="F1835" s="86">
        <f>SUMIFS('Ratios_MARAMA-VA'!J:J, 'Ratios_MARAMA-VA'!AA:AA, Z1835)</f>
        <v>0.27035680369093401</v>
      </c>
      <c r="G1835" s="122">
        <f t="shared" si="107"/>
        <v>2.7516993464052042E-3</v>
      </c>
      <c r="H1835" s="122">
        <v>98.545603994320004</v>
      </c>
      <c r="I1835" s="86">
        <v>0.27116787410227644</v>
      </c>
      <c r="J1835" s="122">
        <v>105.42316359512</v>
      </c>
      <c r="K1835" s="86">
        <v>0.29009285036066063</v>
      </c>
      <c r="L1835" s="122" t="str" cm="1">
        <f t="array" ref="L1835">_xlfn.SWITCH(A1835,
    "District of Columbia", _xlfn.XLOOKUP(R1835, '2015 O3 Growth Surrogates'!A:A, '2015 O3 Growth Surrogates'!H:H),
    "Maryland", _xlfn.XLOOKUP(R1835, '2015 O3 Growth Surrogates'!A:A, '2015 O3 Growth Surrogates'!I:I),
    "Virginia", _xlfn.XLOOKUP(R1835, '2015 O3 Growth Surrogates'!A:A, '2015 O3 Growth Surrogates'!J:J)
)</f>
        <v>Employment</v>
      </c>
      <c r="M1835" s="133" cm="1">
        <f t="array" ref="M1835">_xlfn.SWITCH(L1835,
"Employment", INDEX('Coop GFs_CFs'!C:D, MATCH(B1835,'Coop GFs_CFs'!B:B,0),1),
"Population", INDEX('Coop GFs_CFs'!E:F, MATCH(B1835,'Coop GFs_CFs'!B:B,0),1),
"Household", INDEX('Coop GFs_CFs'!G:H, MATCH(B1835,'Coop GFs_CFs'!B:B,0),1),
"VMT", INDEX('Coop GFs_CFs'!I:J, MATCH(B1835,'Coop GFs_CFs'!B:B,0),1),
"Lane Mile", INDEX('Coop GFs_CFs'!K:L, MATCH(B1835,'Coop GFs_CFs'!B:B,0),1),
"Gas Sales", INDEX('Coop GFs_CFs'!M:N, MATCH(B1835,'Coop GFs_CFs'!B:B,0),1),
"No Growth", INDEX('Coop GFs_CFs'!O:P, MATCH(B1835,'Coop GFs_CFs'!B:B,0),1)
)</f>
        <v>1.1898949472362377</v>
      </c>
      <c r="N1835" s="133" cm="1">
        <f t="array" ref="N1835">_xlfn.SWITCH(L1835,
"Employment", INDEX('Coop GFs_CFs'!C:D, MATCH(B1835,'Coop GFs_CFs'!B:B,0),2),
"Population", INDEX('Coop GFs_CFs'!E:F, MATCH(B1835,'Coop GFs_CFs'!B:B,0),2),
"Household", INDEX('Coop GFs_CFs'!G:H, MATCH(B1835,'Coop GFs_CFs'!B:B,0),2),
"VMT", INDEX('Coop GFs_CFs'!I:J, MATCH(B1835,'Coop GFs_CFs'!B:B,0),2),
"Lane Mile", INDEX('Coop GFs_CFs'!K:L, MATCH(B1835,'Coop GFs_CFs'!B:B,0),2),
"Gas Sales", INDEX('Coop GFs_CFs'!M:N, MATCH(B1835,'Coop GFs_CFs'!B:B,0),2),
"No Growth", INDEX('Coop GFs_CFs'!O:P, MATCH(B1835,'Coop GFs_CFs'!B:B,0),2)
)</f>
        <v>1.2771251790739548</v>
      </c>
      <c r="O1835" s="133"/>
      <c r="P1835" s="86">
        <f t="shared" si="110"/>
        <v>0.32169619466278182</v>
      </c>
      <c r="Q1835" s="86">
        <f t="shared" si="111"/>
        <v>0.34527948132764613</v>
      </c>
      <c r="R1835" s="156" t="s">
        <v>368</v>
      </c>
      <c r="S1835" s="85" t="s">
        <v>306</v>
      </c>
      <c r="T1835" s="85" t="s">
        <v>11</v>
      </c>
      <c r="U1835" s="85" t="s">
        <v>114</v>
      </c>
      <c r="V1835" s="85" t="s">
        <v>106</v>
      </c>
      <c r="W1835" s="85" t="s">
        <v>369</v>
      </c>
      <c r="X1835" s="85" t="s">
        <v>933</v>
      </c>
      <c r="Z1835" s="42" t="s">
        <v>3611</v>
      </c>
      <c r="AA1835"/>
    </row>
    <row r="1836" spans="1:27" s="39" customFormat="1" x14ac:dyDescent="0.35">
      <c r="A1836" s="85" t="s">
        <v>9</v>
      </c>
      <c r="B1836" s="87">
        <v>11001</v>
      </c>
      <c r="C1836" s="87" t="s">
        <v>12</v>
      </c>
      <c r="D1836" s="86">
        <v>3.4304118369999999</v>
      </c>
      <c r="E1836" s="86">
        <f>SUMIFS('Ratios_MARAMA-VA'!T:T, 'Ratios_MARAMA-VA'!AA:AA, Z1836)</f>
        <v>3.4304118369965702</v>
      </c>
      <c r="F1836" s="86">
        <f>SUMIFS('Ratios_MARAMA-VA'!J:J, 'Ratios_MARAMA-VA'!AA:AA, Z1836)</f>
        <v>9.4394620097642198E-3</v>
      </c>
      <c r="G1836" s="122">
        <f t="shared" si="107"/>
        <v>2.7516993464052281E-3</v>
      </c>
      <c r="H1836" s="122">
        <v>3.4407030725109999</v>
      </c>
      <c r="I1836" s="86">
        <v>9.4677803958029792E-3</v>
      </c>
      <c r="J1836" s="122">
        <v>3.680831901101</v>
      </c>
      <c r="K1836" s="86">
        <v>1.0128542736487134E-2</v>
      </c>
      <c r="L1836" s="122" t="str" cm="1">
        <f t="array" ref="L1836">_xlfn.SWITCH(A1836,
    "District of Columbia", _xlfn.XLOOKUP(R1836, '2015 O3 Growth Surrogates'!A:A, '2015 O3 Growth Surrogates'!H:H),
    "Maryland", _xlfn.XLOOKUP(R1836, '2015 O3 Growth Surrogates'!A:A, '2015 O3 Growth Surrogates'!I:I),
    "Virginia", _xlfn.XLOOKUP(R1836, '2015 O3 Growth Surrogates'!A:A, '2015 O3 Growth Surrogates'!J:J)
)</f>
        <v>Employment</v>
      </c>
      <c r="M1836" s="133" cm="1">
        <f t="array" ref="M1836">_xlfn.SWITCH(L1836,
"Employment", INDEX('Coop GFs_CFs'!C:D, MATCH(B1836,'Coop GFs_CFs'!B:B,0),1),
"Population", INDEX('Coop GFs_CFs'!E:F, MATCH(B1836,'Coop GFs_CFs'!B:B,0),1),
"Household", INDEX('Coop GFs_CFs'!G:H, MATCH(B1836,'Coop GFs_CFs'!B:B,0),1),
"VMT", INDEX('Coop GFs_CFs'!I:J, MATCH(B1836,'Coop GFs_CFs'!B:B,0),1),
"Lane Mile", INDEX('Coop GFs_CFs'!K:L, MATCH(B1836,'Coop GFs_CFs'!B:B,0),1),
"Gas Sales", INDEX('Coop GFs_CFs'!M:N, MATCH(B1836,'Coop GFs_CFs'!B:B,0),1),
"No Growth", INDEX('Coop GFs_CFs'!O:P, MATCH(B1836,'Coop GFs_CFs'!B:B,0),1)
)</f>
        <v>1.1125759036334977</v>
      </c>
      <c r="N1836" s="133" cm="1">
        <f t="array" ref="N1836">_xlfn.SWITCH(L1836,
"Employment", INDEX('Coop GFs_CFs'!C:D, MATCH(B1836,'Coop GFs_CFs'!B:B,0),2),
"Population", INDEX('Coop GFs_CFs'!E:F, MATCH(B1836,'Coop GFs_CFs'!B:B,0),2),
"Household", INDEX('Coop GFs_CFs'!G:H, MATCH(B1836,'Coop GFs_CFs'!B:B,0),2),
"VMT", INDEX('Coop GFs_CFs'!I:J, MATCH(B1836,'Coop GFs_CFs'!B:B,0),2),
"Lane Mile", INDEX('Coop GFs_CFs'!K:L, MATCH(B1836,'Coop GFs_CFs'!B:B,0),2),
"Gas Sales", INDEX('Coop GFs_CFs'!M:N, MATCH(B1836,'Coop GFs_CFs'!B:B,0),2),
"No Growth", INDEX('Coop GFs_CFs'!O:P, MATCH(B1836,'Coop GFs_CFs'!B:B,0),2)
)</f>
        <v>1.1554041707984846</v>
      </c>
      <c r="O1836" s="133"/>
      <c r="P1836" s="86">
        <f t="shared" si="110"/>
        <v>1.0502117975327499E-2</v>
      </c>
      <c r="Q1836" s="86">
        <f t="shared" si="111"/>
        <v>1.0906393776175425E-2</v>
      </c>
      <c r="R1836" s="156" t="s">
        <v>368</v>
      </c>
      <c r="S1836" s="85" t="s">
        <v>306</v>
      </c>
      <c r="T1836" s="85" t="s">
        <v>11</v>
      </c>
      <c r="U1836" s="85" t="s">
        <v>114</v>
      </c>
      <c r="V1836" s="85" t="s">
        <v>106</v>
      </c>
      <c r="W1836" s="85" t="s">
        <v>369</v>
      </c>
      <c r="X1836" s="85" t="s">
        <v>933</v>
      </c>
      <c r="Z1836" s="42" t="s">
        <v>3612</v>
      </c>
      <c r="AA1836"/>
    </row>
    <row r="1837" spans="1:27" s="39" customFormat="1" x14ac:dyDescent="0.35">
      <c r="A1837" s="85" t="s">
        <v>497</v>
      </c>
      <c r="B1837" s="87">
        <v>24017</v>
      </c>
      <c r="C1837" s="87" t="s">
        <v>12</v>
      </c>
      <c r="D1837" s="86">
        <v>6.8506323999999993E-2</v>
      </c>
      <c r="E1837" s="86">
        <f>SUMIFS('Ratios_MARAMA-VA'!T:T, 'Ratios_MARAMA-VA'!AA:AA, Z1837)</f>
        <v>6.8506323999931701E-2</v>
      </c>
      <c r="F1837" s="86">
        <f>SUMIFS('Ratios_MARAMA-VA'!J:J, 'Ratios_MARAMA-VA'!AA:AA, Z1837)</f>
        <v>1.88508806975236E-4</v>
      </c>
      <c r="G1837" s="122">
        <f t="shared" si="107"/>
        <v>2.7516993464052155E-3</v>
      </c>
      <c r="H1837" s="122">
        <v>6.8711842971999906E-2</v>
      </c>
      <c r="I1837" s="86">
        <v>1.8907433339634996E-4</v>
      </c>
      <c r="J1837" s="122">
        <v>7.3507285651999904E-2</v>
      </c>
      <c r="K1837" s="86">
        <v>2.0226994988462962E-4</v>
      </c>
      <c r="L1837" s="122" t="str" cm="1">
        <f t="array" ref="L1837">_xlfn.SWITCH(A1837,
    "District of Columbia", _xlfn.XLOOKUP(R1837, '2015 O3 Growth Surrogates'!A:A, '2015 O3 Growth Surrogates'!H:H),
    "Maryland", _xlfn.XLOOKUP(R1837, '2015 O3 Growth Surrogates'!A:A, '2015 O3 Growth Surrogates'!I:I),
    "Virginia", _xlfn.XLOOKUP(R1837, '2015 O3 Growth Surrogates'!A:A, '2015 O3 Growth Surrogates'!J:J)
)</f>
        <v>EPA EMP</v>
      </c>
      <c r="M1837" s="133" t="e" cm="1">
        <f t="array" ref="M1837">_xlfn.SWITCH(L1837,
"Employment", INDEX('Coop GFs_CFs'!C:D, MATCH(B1837,'Coop GFs_CFs'!B:B,0),1),
"Population", INDEX('Coop GFs_CFs'!E:F, MATCH(B1837,'Coop GFs_CFs'!B:B,0),1),
"Household", INDEX('Coop GFs_CFs'!G:H, MATCH(B1837,'Coop GFs_CFs'!B:B,0),1),
"VMT", INDEX('Coop GFs_CFs'!I:J, MATCH(B1837,'Coop GFs_CFs'!B:B,0),1),
"Lane Mile", INDEX('Coop GFs_CFs'!K:L, MATCH(B1837,'Coop GFs_CFs'!B:B,0),1),
"Gas Sales", INDEX('Coop GFs_CFs'!M:N, MATCH(B1837,'Coop GFs_CFs'!B:B,0),1),
"No Growth", INDEX('Coop GFs_CFs'!O:P, MATCH(B1837,'Coop GFs_CFs'!B:B,0),1)
)</f>
        <v>#N/A</v>
      </c>
      <c r="N1837" s="133" t="e" cm="1">
        <f t="array" ref="N1837">_xlfn.SWITCH(L1837,
"Employment", INDEX('Coop GFs_CFs'!C:D, MATCH(B1837,'Coop GFs_CFs'!B:B,0),2),
"Population", INDEX('Coop GFs_CFs'!E:F, MATCH(B1837,'Coop GFs_CFs'!B:B,0),2),
"Household", INDEX('Coop GFs_CFs'!G:H, MATCH(B1837,'Coop GFs_CFs'!B:B,0),2),
"VMT", INDEX('Coop GFs_CFs'!I:J, MATCH(B1837,'Coop GFs_CFs'!B:B,0),2),
"Lane Mile", INDEX('Coop GFs_CFs'!K:L, MATCH(B1837,'Coop GFs_CFs'!B:B,0),2),
"Gas Sales", INDEX('Coop GFs_CFs'!M:N, MATCH(B1837,'Coop GFs_CFs'!B:B,0),2),
"No Growth", INDEX('Coop GFs_CFs'!O:P, MATCH(B1837,'Coop GFs_CFs'!B:B,0),2)
)</f>
        <v>#N/A</v>
      </c>
      <c r="O1837" s="133"/>
      <c r="P1837" s="86">
        <f>I1837</f>
        <v>1.8907433339634996E-4</v>
      </c>
      <c r="Q1837" s="86">
        <f>K1837</f>
        <v>2.0226994988462962E-4</v>
      </c>
      <c r="R1837" s="156" t="s">
        <v>368</v>
      </c>
      <c r="S1837" s="85" t="s">
        <v>306</v>
      </c>
      <c r="T1837" s="85" t="s">
        <v>11</v>
      </c>
      <c r="U1837" s="85" t="s">
        <v>114</v>
      </c>
      <c r="V1837" s="85" t="s">
        <v>106</v>
      </c>
      <c r="W1837" s="85" t="s">
        <v>369</v>
      </c>
      <c r="X1837" s="85" t="s">
        <v>933</v>
      </c>
      <c r="Z1837" s="42" t="s">
        <v>3613</v>
      </c>
      <c r="AA1837"/>
    </row>
    <row r="1838" spans="1:27" s="39" customFormat="1" x14ac:dyDescent="0.35">
      <c r="A1838" s="85" t="s">
        <v>497</v>
      </c>
      <c r="B1838" s="87">
        <v>24021</v>
      </c>
      <c r="C1838" s="87" t="s">
        <v>12</v>
      </c>
      <c r="D1838" s="86">
        <v>7.4394252429999996</v>
      </c>
      <c r="E1838" s="86">
        <f>SUMIFS('Ratios_MARAMA-VA'!T:T, 'Ratios_MARAMA-VA'!AA:AA, Z1838)</f>
        <v>7.4394252429925496</v>
      </c>
      <c r="F1838" s="86">
        <f>SUMIFS('Ratios_MARAMA-VA'!J:J, 'Ratios_MARAMA-VA'!AA:AA, Z1838)</f>
        <v>2.0471061578773202E-2</v>
      </c>
      <c r="G1838" s="122">
        <f t="shared" si="107"/>
        <v>2.7516993464052346E-3</v>
      </c>
      <c r="H1838" s="122">
        <v>7.4617435187290004</v>
      </c>
      <c r="I1838" s="86">
        <v>2.0532474763530085E-2</v>
      </c>
      <c r="J1838" s="122">
        <v>7.9825032857389999</v>
      </c>
      <c r="K1838" s="86">
        <v>2.1965449074045643E-2</v>
      </c>
      <c r="L1838" s="122" t="str" cm="1">
        <f t="array" ref="L1838">_xlfn.SWITCH(A1838,
    "District of Columbia", _xlfn.XLOOKUP(R1838, '2015 O3 Growth Surrogates'!A:A, '2015 O3 Growth Surrogates'!H:H),
    "Maryland", _xlfn.XLOOKUP(R1838, '2015 O3 Growth Surrogates'!A:A, '2015 O3 Growth Surrogates'!I:I),
    "Virginia", _xlfn.XLOOKUP(R1838, '2015 O3 Growth Surrogates'!A:A, '2015 O3 Growth Surrogates'!J:J)
)</f>
        <v>EPA EMP</v>
      </c>
      <c r="M1838" s="133" t="e" cm="1">
        <f t="array" ref="M1838">_xlfn.SWITCH(L1838,
"Employment", INDEX('Coop GFs_CFs'!C:D, MATCH(B1838,'Coop GFs_CFs'!B:B,0),1),
"Population", INDEX('Coop GFs_CFs'!E:F, MATCH(B1838,'Coop GFs_CFs'!B:B,0),1),
"Household", INDEX('Coop GFs_CFs'!G:H, MATCH(B1838,'Coop GFs_CFs'!B:B,0),1),
"VMT", INDEX('Coop GFs_CFs'!I:J, MATCH(B1838,'Coop GFs_CFs'!B:B,0),1),
"Lane Mile", INDEX('Coop GFs_CFs'!K:L, MATCH(B1838,'Coop GFs_CFs'!B:B,0),1),
"Gas Sales", INDEX('Coop GFs_CFs'!M:N, MATCH(B1838,'Coop GFs_CFs'!B:B,0),1),
"No Growth", INDEX('Coop GFs_CFs'!O:P, MATCH(B1838,'Coop GFs_CFs'!B:B,0),1)
)</f>
        <v>#N/A</v>
      </c>
      <c r="N1838" s="133" t="e" cm="1">
        <f t="array" ref="N1838">_xlfn.SWITCH(L1838,
"Employment", INDEX('Coop GFs_CFs'!C:D, MATCH(B1838,'Coop GFs_CFs'!B:B,0),2),
"Population", INDEX('Coop GFs_CFs'!E:F, MATCH(B1838,'Coop GFs_CFs'!B:B,0),2),
"Household", INDEX('Coop GFs_CFs'!G:H, MATCH(B1838,'Coop GFs_CFs'!B:B,0),2),
"VMT", INDEX('Coop GFs_CFs'!I:J, MATCH(B1838,'Coop GFs_CFs'!B:B,0),2),
"Lane Mile", INDEX('Coop GFs_CFs'!K:L, MATCH(B1838,'Coop GFs_CFs'!B:B,0),2),
"Gas Sales", INDEX('Coop GFs_CFs'!M:N, MATCH(B1838,'Coop GFs_CFs'!B:B,0),2),
"No Growth", INDEX('Coop GFs_CFs'!O:P, MATCH(B1838,'Coop GFs_CFs'!B:B,0),2)
)</f>
        <v>#N/A</v>
      </c>
      <c r="O1838" s="133"/>
      <c r="P1838" s="86">
        <f>I1838</f>
        <v>2.0532474763530085E-2</v>
      </c>
      <c r="Q1838" s="86">
        <f>K1838</f>
        <v>2.1965449074045643E-2</v>
      </c>
      <c r="R1838" s="156" t="s">
        <v>368</v>
      </c>
      <c r="S1838" s="85" t="s">
        <v>306</v>
      </c>
      <c r="T1838" s="85" t="s">
        <v>11</v>
      </c>
      <c r="U1838" s="85" t="s">
        <v>114</v>
      </c>
      <c r="V1838" s="85" t="s">
        <v>106</v>
      </c>
      <c r="W1838" s="85" t="s">
        <v>369</v>
      </c>
      <c r="X1838" s="85" t="s">
        <v>933</v>
      </c>
      <c r="Z1838" s="42" t="s">
        <v>3614</v>
      </c>
      <c r="AA1838"/>
    </row>
    <row r="1839" spans="1:27" s="39" customFormat="1" x14ac:dyDescent="0.35">
      <c r="A1839" s="85" t="s">
        <v>497</v>
      </c>
      <c r="B1839" s="87">
        <v>24031</v>
      </c>
      <c r="C1839" s="87" t="s">
        <v>12</v>
      </c>
      <c r="D1839" s="86">
        <v>6.4194121790000001</v>
      </c>
      <c r="E1839" s="86">
        <f>SUMIFS('Ratios_MARAMA-VA'!T:T, 'Ratios_MARAMA-VA'!AA:AA, Z1839)</f>
        <v>6.4194121789936203</v>
      </c>
      <c r="F1839" s="86">
        <f>SUMIFS('Ratios_MARAMA-VA'!J:J, 'Ratios_MARAMA-VA'!AA:AA, Z1839)</f>
        <v>1.7664292297242399E-2</v>
      </c>
      <c r="G1839" s="122">
        <f t="shared" si="107"/>
        <v>2.7516993464052116E-3</v>
      </c>
      <c r="H1839" s="122">
        <v>6.4386704155369996</v>
      </c>
      <c r="I1839" s="86">
        <v>1.7717285174151734E-2</v>
      </c>
      <c r="J1839" s="122">
        <v>6.8880292680670001</v>
      </c>
      <c r="K1839" s="86">
        <v>1.8953785634959933E-2</v>
      </c>
      <c r="L1839" s="122" t="str" cm="1">
        <f t="array" ref="L1839">_xlfn.SWITCH(A1839,
    "District of Columbia", _xlfn.XLOOKUP(R1839, '2015 O3 Growth Surrogates'!A:A, '2015 O3 Growth Surrogates'!H:H),
    "Maryland", _xlfn.XLOOKUP(R1839, '2015 O3 Growth Surrogates'!A:A, '2015 O3 Growth Surrogates'!I:I),
    "Virginia", _xlfn.XLOOKUP(R1839, '2015 O3 Growth Surrogates'!A:A, '2015 O3 Growth Surrogates'!J:J)
)</f>
        <v>EPA EMP</v>
      </c>
      <c r="M1839" s="133" t="e" cm="1">
        <f t="array" ref="M1839">_xlfn.SWITCH(L1839,
"Employment", INDEX('Coop GFs_CFs'!C:D, MATCH(B1839,'Coop GFs_CFs'!B:B,0),1),
"Population", INDEX('Coop GFs_CFs'!E:F, MATCH(B1839,'Coop GFs_CFs'!B:B,0),1),
"Household", INDEX('Coop GFs_CFs'!G:H, MATCH(B1839,'Coop GFs_CFs'!B:B,0),1),
"VMT", INDEX('Coop GFs_CFs'!I:J, MATCH(B1839,'Coop GFs_CFs'!B:B,0),1),
"Lane Mile", INDEX('Coop GFs_CFs'!K:L, MATCH(B1839,'Coop GFs_CFs'!B:B,0),1),
"Gas Sales", INDEX('Coop GFs_CFs'!M:N, MATCH(B1839,'Coop GFs_CFs'!B:B,0),1),
"No Growth", INDEX('Coop GFs_CFs'!O:P, MATCH(B1839,'Coop GFs_CFs'!B:B,0),1)
)</f>
        <v>#N/A</v>
      </c>
      <c r="N1839" s="133" t="e" cm="1">
        <f t="array" ref="N1839">_xlfn.SWITCH(L1839,
"Employment", INDEX('Coop GFs_CFs'!C:D, MATCH(B1839,'Coop GFs_CFs'!B:B,0),2),
"Population", INDEX('Coop GFs_CFs'!E:F, MATCH(B1839,'Coop GFs_CFs'!B:B,0),2),
"Household", INDEX('Coop GFs_CFs'!G:H, MATCH(B1839,'Coop GFs_CFs'!B:B,0),2),
"VMT", INDEX('Coop GFs_CFs'!I:J, MATCH(B1839,'Coop GFs_CFs'!B:B,0),2),
"Lane Mile", INDEX('Coop GFs_CFs'!K:L, MATCH(B1839,'Coop GFs_CFs'!B:B,0),2),
"Gas Sales", INDEX('Coop GFs_CFs'!M:N, MATCH(B1839,'Coop GFs_CFs'!B:B,0),2),
"No Growth", INDEX('Coop GFs_CFs'!O:P, MATCH(B1839,'Coop GFs_CFs'!B:B,0),2)
)</f>
        <v>#N/A</v>
      </c>
      <c r="O1839" s="133"/>
      <c r="P1839" s="86">
        <f>I1839</f>
        <v>1.7717285174151734E-2</v>
      </c>
      <c r="Q1839" s="86">
        <f>K1839</f>
        <v>1.8953785634959933E-2</v>
      </c>
      <c r="R1839" s="156" t="s">
        <v>368</v>
      </c>
      <c r="S1839" s="85" t="s">
        <v>306</v>
      </c>
      <c r="T1839" s="85" t="s">
        <v>11</v>
      </c>
      <c r="U1839" s="85" t="s">
        <v>114</v>
      </c>
      <c r="V1839" s="85" t="s">
        <v>106</v>
      </c>
      <c r="W1839" s="85" t="s">
        <v>369</v>
      </c>
      <c r="X1839" s="85" t="s">
        <v>933</v>
      </c>
      <c r="Z1839" s="42" t="s">
        <v>3615</v>
      </c>
      <c r="AA1839"/>
    </row>
    <row r="1840" spans="1:27" s="39" customFormat="1" x14ac:dyDescent="0.35">
      <c r="A1840" s="85" t="s">
        <v>497</v>
      </c>
      <c r="B1840" s="87">
        <v>24033</v>
      </c>
      <c r="C1840" s="87" t="s">
        <v>12</v>
      </c>
      <c r="D1840" s="86">
        <v>3.4982513850000001</v>
      </c>
      <c r="E1840" s="86">
        <f>SUMIFS('Ratios_MARAMA-VA'!T:T, 'Ratios_MARAMA-VA'!AA:AA, Z1840)</f>
        <v>3.4982513849964998</v>
      </c>
      <c r="F1840" s="86">
        <f>SUMIFS('Ratios_MARAMA-VA'!J:J, 'Ratios_MARAMA-VA'!AA:AA, Z1840)</f>
        <v>9.6261360496560505E-3</v>
      </c>
      <c r="G1840" s="122">
        <f t="shared" si="107"/>
        <v>2.7516993464052277E-3</v>
      </c>
      <c r="H1840" s="122">
        <v>3.5087461391549999</v>
      </c>
      <c r="I1840" s="86">
        <v>9.6550144578146785E-3</v>
      </c>
      <c r="J1840" s="122">
        <v>3.7536237361050002</v>
      </c>
      <c r="K1840" s="86">
        <v>1.0328843981291278E-2</v>
      </c>
      <c r="L1840" s="122" t="str" cm="1">
        <f t="array" ref="L1840">_xlfn.SWITCH(A1840,
    "District of Columbia", _xlfn.XLOOKUP(R1840, '2015 O3 Growth Surrogates'!A:A, '2015 O3 Growth Surrogates'!H:H),
    "Maryland", _xlfn.XLOOKUP(R1840, '2015 O3 Growth Surrogates'!A:A, '2015 O3 Growth Surrogates'!I:I),
    "Virginia", _xlfn.XLOOKUP(R1840, '2015 O3 Growth Surrogates'!A:A, '2015 O3 Growth Surrogates'!J:J)
)</f>
        <v>EPA EMP</v>
      </c>
      <c r="M1840" s="133" t="e" cm="1">
        <f t="array" ref="M1840">_xlfn.SWITCH(L1840,
"Employment", INDEX('Coop GFs_CFs'!C:D, MATCH(B1840,'Coop GFs_CFs'!B:B,0),1),
"Population", INDEX('Coop GFs_CFs'!E:F, MATCH(B1840,'Coop GFs_CFs'!B:B,0),1),
"Household", INDEX('Coop GFs_CFs'!G:H, MATCH(B1840,'Coop GFs_CFs'!B:B,0),1),
"VMT", INDEX('Coop GFs_CFs'!I:J, MATCH(B1840,'Coop GFs_CFs'!B:B,0),1),
"Lane Mile", INDEX('Coop GFs_CFs'!K:L, MATCH(B1840,'Coop GFs_CFs'!B:B,0),1),
"Gas Sales", INDEX('Coop GFs_CFs'!M:N, MATCH(B1840,'Coop GFs_CFs'!B:B,0),1),
"No Growth", INDEX('Coop GFs_CFs'!O:P, MATCH(B1840,'Coop GFs_CFs'!B:B,0),1)
)</f>
        <v>#N/A</v>
      </c>
      <c r="N1840" s="133" t="e" cm="1">
        <f t="array" ref="N1840">_xlfn.SWITCH(L1840,
"Employment", INDEX('Coop GFs_CFs'!C:D, MATCH(B1840,'Coop GFs_CFs'!B:B,0),2),
"Population", INDEX('Coop GFs_CFs'!E:F, MATCH(B1840,'Coop GFs_CFs'!B:B,0),2),
"Household", INDEX('Coop GFs_CFs'!G:H, MATCH(B1840,'Coop GFs_CFs'!B:B,0),2),
"VMT", INDEX('Coop GFs_CFs'!I:J, MATCH(B1840,'Coop GFs_CFs'!B:B,0),2),
"Lane Mile", INDEX('Coop GFs_CFs'!K:L, MATCH(B1840,'Coop GFs_CFs'!B:B,0),2),
"Gas Sales", INDEX('Coop GFs_CFs'!M:N, MATCH(B1840,'Coop GFs_CFs'!B:B,0),2),
"No Growth", INDEX('Coop GFs_CFs'!O:P, MATCH(B1840,'Coop GFs_CFs'!B:B,0),2)
)</f>
        <v>#N/A</v>
      </c>
      <c r="O1840" s="133"/>
      <c r="P1840" s="86">
        <f>I1840</f>
        <v>9.6550144578146785E-3</v>
      </c>
      <c r="Q1840" s="86">
        <f>K1840</f>
        <v>1.0328843981291278E-2</v>
      </c>
      <c r="R1840" s="156" t="s">
        <v>368</v>
      </c>
      <c r="S1840" s="85" t="s">
        <v>306</v>
      </c>
      <c r="T1840" s="85" t="s">
        <v>11</v>
      </c>
      <c r="U1840" s="85" t="s">
        <v>114</v>
      </c>
      <c r="V1840" s="85" t="s">
        <v>106</v>
      </c>
      <c r="W1840" s="85" t="s">
        <v>369</v>
      </c>
      <c r="X1840" s="85" t="s">
        <v>933</v>
      </c>
      <c r="Z1840" s="42" t="s">
        <v>3616</v>
      </c>
      <c r="AA1840"/>
    </row>
    <row r="1841" spans="1:27" s="39" customFormat="1" x14ac:dyDescent="0.35">
      <c r="A1841" s="85" t="s">
        <v>811</v>
      </c>
      <c r="B1841" s="87">
        <v>51510</v>
      </c>
      <c r="C1841" s="87" t="s">
        <v>12</v>
      </c>
      <c r="D1841" s="86">
        <v>1.311149847</v>
      </c>
      <c r="E1841" s="86">
        <f>SUMIFS('Ratios_MARAMA-VA'!T:T, 'Ratios_MARAMA-VA'!AA:AA, Z1841)</f>
        <v>1.31114984699869</v>
      </c>
      <c r="F1841" s="86">
        <f>SUMIFS('Ratios_MARAMA-VA'!J:J, 'Ratios_MARAMA-VA'!AA:AA, Z1841)</f>
        <v>3.6078901770256202E-3</v>
      </c>
      <c r="G1841" s="122">
        <f t="shared" si="107"/>
        <v>2.7516993464052359E-3</v>
      </c>
      <c r="H1841" s="122">
        <v>1.315083296541</v>
      </c>
      <c r="I1841" s="86">
        <v>3.6187138475603127E-3</v>
      </c>
      <c r="J1841" s="122">
        <v>1.406863785831</v>
      </c>
      <c r="K1841" s="86">
        <v>3.8712661599523586E-3</v>
      </c>
      <c r="L1841" s="122" t="str" cm="1">
        <f t="array" ref="L1841">_xlfn.SWITCH(A1841,
    "District of Columbia", _xlfn.XLOOKUP(R1841, '2015 O3 Growth Surrogates'!A:A, '2015 O3 Growth Surrogates'!H:H),
    "Maryland", _xlfn.XLOOKUP(R1841, '2015 O3 Growth Surrogates'!A:A, '2015 O3 Growth Surrogates'!I:I),
    "Virginia", _xlfn.XLOOKUP(R1841, '2015 O3 Growth Surrogates'!A:A, '2015 O3 Growth Surrogates'!J:J)
)</f>
        <v>Employment</v>
      </c>
      <c r="M1841" s="133" cm="1">
        <f t="array" ref="M1841">_xlfn.SWITCH(L1841,
"Employment", INDEX('Coop GFs_CFs'!C:D, MATCH(B1841,'Coop GFs_CFs'!B:B,0),1),
"Population", INDEX('Coop GFs_CFs'!E:F, MATCH(B1841,'Coop GFs_CFs'!B:B,0),1),
"Household", INDEX('Coop GFs_CFs'!G:H, MATCH(B1841,'Coop GFs_CFs'!B:B,0),1),
"VMT", INDEX('Coop GFs_CFs'!I:J, MATCH(B1841,'Coop GFs_CFs'!B:B,0),1),
"Lane Mile", INDEX('Coop GFs_CFs'!K:L, MATCH(B1841,'Coop GFs_CFs'!B:B,0),1),
"Gas Sales", INDEX('Coop GFs_CFs'!M:N, MATCH(B1841,'Coop GFs_CFs'!B:B,0),1),
"No Growth", INDEX('Coop GFs_CFs'!O:P, MATCH(B1841,'Coop GFs_CFs'!B:B,0),1)
)</f>
        <v>1.0072672441829524</v>
      </c>
      <c r="N1841" s="133" cm="1">
        <f t="array" ref="N1841">_xlfn.SWITCH(L1841,
"Employment", INDEX('Coop GFs_CFs'!C:D, MATCH(B1841,'Coop GFs_CFs'!B:B,0),2),
"Population", INDEX('Coop GFs_CFs'!E:F, MATCH(B1841,'Coop GFs_CFs'!B:B,0),2),
"Household", INDEX('Coop GFs_CFs'!G:H, MATCH(B1841,'Coop GFs_CFs'!B:B,0),2),
"VMT", INDEX('Coop GFs_CFs'!I:J, MATCH(B1841,'Coop GFs_CFs'!B:B,0),2),
"Lane Mile", INDEX('Coop GFs_CFs'!K:L, MATCH(B1841,'Coop GFs_CFs'!B:B,0),2),
"Gas Sales", INDEX('Coop GFs_CFs'!M:N, MATCH(B1841,'Coop GFs_CFs'!B:B,0),2),
"No Growth", INDEX('Coop GFs_CFs'!O:P, MATCH(B1841,'Coop GFs_CFs'!B:B,0),2)
)</f>
        <v>1.0751618720988678</v>
      </c>
      <c r="O1841" s="133"/>
      <c r="P1841" s="86">
        <f t="shared" ref="P1841:P1846" si="112">F1841*M1841</f>
        <v>3.6341095959273408E-3</v>
      </c>
      <c r="Q1841" s="86">
        <f t="shared" ref="Q1841:Q1846" si="113">F1841*N1841</f>
        <v>3.8790659570579816E-3</v>
      </c>
      <c r="R1841" s="156" t="s">
        <v>368</v>
      </c>
      <c r="S1841" s="85" t="s">
        <v>306</v>
      </c>
      <c r="T1841" s="85" t="s">
        <v>11</v>
      </c>
      <c r="U1841" s="85" t="s">
        <v>114</v>
      </c>
      <c r="V1841" s="85" t="s">
        <v>106</v>
      </c>
      <c r="W1841" s="85" t="s">
        <v>369</v>
      </c>
      <c r="X1841" s="85" t="s">
        <v>933</v>
      </c>
      <c r="Z1841" s="42" t="s">
        <v>3617</v>
      </c>
      <c r="AA1841"/>
    </row>
    <row r="1842" spans="1:27" s="39" customFormat="1" x14ac:dyDescent="0.35">
      <c r="A1842" s="85" t="s">
        <v>811</v>
      </c>
      <c r="B1842" s="87">
        <v>51013</v>
      </c>
      <c r="C1842" s="87" t="s">
        <v>12</v>
      </c>
      <c r="D1842" s="86">
        <v>0.44603436299999999</v>
      </c>
      <c r="E1842" s="86">
        <f>SUMIFS('Ratios_MARAMA-VA'!T:T, 'Ratios_MARAMA-VA'!AA:AA, Z1842)</f>
        <v>0.44603436299955301</v>
      </c>
      <c r="F1842" s="86">
        <f>SUMIFS('Ratios_MARAMA-VA'!J:J, 'Ratios_MARAMA-VA'!AA:AA, Z1842)</f>
        <v>1.2273524651401401E-3</v>
      </c>
      <c r="G1842" s="122">
        <f t="shared" si="107"/>
        <v>2.7516993464052233E-3</v>
      </c>
      <c r="H1842" s="122">
        <v>0.447372466089</v>
      </c>
      <c r="I1842" s="86">
        <v>1.2310345225367942E-3</v>
      </c>
      <c r="J1842" s="122">
        <v>0.47859487149899999</v>
      </c>
      <c r="K1842" s="86">
        <v>1.3169491950966901E-3</v>
      </c>
      <c r="L1842" s="122" t="str" cm="1">
        <f t="array" ref="L1842">_xlfn.SWITCH(A1842,
    "District of Columbia", _xlfn.XLOOKUP(R1842, '2015 O3 Growth Surrogates'!A:A, '2015 O3 Growth Surrogates'!H:H),
    "Maryland", _xlfn.XLOOKUP(R1842, '2015 O3 Growth Surrogates'!A:A, '2015 O3 Growth Surrogates'!I:I),
    "Virginia", _xlfn.XLOOKUP(R1842, '2015 O3 Growth Surrogates'!A:A, '2015 O3 Growth Surrogates'!J:J)
)</f>
        <v>Employment</v>
      </c>
      <c r="M1842" s="133" cm="1">
        <f t="array" ref="M1842">_xlfn.SWITCH(L1842,
"Employment", INDEX('Coop GFs_CFs'!C:D, MATCH(B1842,'Coop GFs_CFs'!B:B,0),1),
"Population", INDEX('Coop GFs_CFs'!E:F, MATCH(B1842,'Coop GFs_CFs'!B:B,0),1),
"Household", INDEX('Coop GFs_CFs'!G:H, MATCH(B1842,'Coop GFs_CFs'!B:B,0),1),
"VMT", INDEX('Coop GFs_CFs'!I:J, MATCH(B1842,'Coop GFs_CFs'!B:B,0),1),
"Lane Mile", INDEX('Coop GFs_CFs'!K:L, MATCH(B1842,'Coop GFs_CFs'!B:B,0),1),
"Gas Sales", INDEX('Coop GFs_CFs'!M:N, MATCH(B1842,'Coop GFs_CFs'!B:B,0),1),
"No Growth", INDEX('Coop GFs_CFs'!O:P, MATCH(B1842,'Coop GFs_CFs'!B:B,0),1)
)</f>
        <v>1.1056036674427163</v>
      </c>
      <c r="N1842" s="133" cm="1">
        <f t="array" ref="N1842">_xlfn.SWITCH(L1842,
"Employment", INDEX('Coop GFs_CFs'!C:D, MATCH(B1842,'Coop GFs_CFs'!B:B,0),2),
"Population", INDEX('Coop GFs_CFs'!E:F, MATCH(B1842,'Coop GFs_CFs'!B:B,0),2),
"Household", INDEX('Coop GFs_CFs'!G:H, MATCH(B1842,'Coop GFs_CFs'!B:B,0),2),
"VMT", INDEX('Coop GFs_CFs'!I:J, MATCH(B1842,'Coop GFs_CFs'!B:B,0),2),
"Lane Mile", INDEX('Coop GFs_CFs'!K:L, MATCH(B1842,'Coop GFs_CFs'!B:B,0),2),
"Gas Sales", INDEX('Coop GFs_CFs'!M:N, MATCH(B1842,'Coop GFs_CFs'!B:B,0),2),
"No Growth", INDEX('Coop GFs_CFs'!O:P, MATCH(B1842,'Coop GFs_CFs'!B:B,0),2)
)</f>
        <v>1.1792000057596272</v>
      </c>
      <c r="O1842" s="133"/>
      <c r="P1842" s="86">
        <f t="shared" si="112"/>
        <v>1.3569653867037976E-3</v>
      </c>
      <c r="Q1842" s="86">
        <f t="shared" si="113"/>
        <v>1.447294033962346E-3</v>
      </c>
      <c r="R1842" s="156" t="s">
        <v>368</v>
      </c>
      <c r="S1842" s="85" t="s">
        <v>306</v>
      </c>
      <c r="T1842" s="85" t="s">
        <v>11</v>
      </c>
      <c r="U1842" s="85" t="s">
        <v>114</v>
      </c>
      <c r="V1842" s="85" t="s">
        <v>106</v>
      </c>
      <c r="W1842" s="85" t="s">
        <v>369</v>
      </c>
      <c r="X1842" s="85" t="s">
        <v>933</v>
      </c>
      <c r="Z1842" s="42" t="s">
        <v>3618</v>
      </c>
      <c r="AA1842"/>
    </row>
    <row r="1843" spans="1:27" s="39" customFormat="1" x14ac:dyDescent="0.35">
      <c r="A1843" s="85" t="s">
        <v>811</v>
      </c>
      <c r="B1843" s="87">
        <v>51059</v>
      </c>
      <c r="C1843" s="87" t="s">
        <v>12</v>
      </c>
      <c r="D1843" s="86">
        <v>3.318339645</v>
      </c>
      <c r="E1843" s="86">
        <f>SUMIFS('Ratios_MARAMA-VA'!T:T, 'Ratios_MARAMA-VA'!AA:AA, Z1843)</f>
        <v>3.3183396449966902</v>
      </c>
      <c r="F1843" s="86">
        <f>SUMIFS('Ratios_MARAMA-VA'!J:J, 'Ratios_MARAMA-VA'!AA:AA, Z1843)</f>
        <v>9.1310730322879292E-3</v>
      </c>
      <c r="G1843" s="122">
        <f t="shared" si="107"/>
        <v>2.751699346405222E-3</v>
      </c>
      <c r="H1843" s="122">
        <v>3.328294663935</v>
      </c>
      <c r="I1843" s="86">
        <v>9.158466251393927E-3</v>
      </c>
      <c r="J1843" s="122">
        <v>3.5605784390849999</v>
      </c>
      <c r="K1843" s="86">
        <v>9.7976413636547202E-3</v>
      </c>
      <c r="L1843" s="122" t="str" cm="1">
        <f t="array" ref="L1843">_xlfn.SWITCH(A1843,
    "District of Columbia", _xlfn.XLOOKUP(R1843, '2015 O3 Growth Surrogates'!A:A, '2015 O3 Growth Surrogates'!H:H),
    "Maryland", _xlfn.XLOOKUP(R1843, '2015 O3 Growth Surrogates'!A:A, '2015 O3 Growth Surrogates'!I:I),
    "Virginia", _xlfn.XLOOKUP(R1843, '2015 O3 Growth Surrogates'!A:A, '2015 O3 Growth Surrogates'!J:J)
)</f>
        <v>Employment</v>
      </c>
      <c r="M1843" s="133" cm="1">
        <f t="array" ref="M1843">_xlfn.SWITCH(L1843,
"Employment", INDEX('Coop GFs_CFs'!C:D, MATCH(B1843,'Coop GFs_CFs'!B:B,0),1),
"Population", INDEX('Coop GFs_CFs'!E:F, MATCH(B1843,'Coop GFs_CFs'!B:B,0),1),
"Household", INDEX('Coop GFs_CFs'!G:H, MATCH(B1843,'Coop GFs_CFs'!B:B,0),1),
"VMT", INDEX('Coop GFs_CFs'!I:J, MATCH(B1843,'Coop GFs_CFs'!B:B,0),1),
"Lane Mile", INDEX('Coop GFs_CFs'!K:L, MATCH(B1843,'Coop GFs_CFs'!B:B,0),1),
"Gas Sales", INDEX('Coop GFs_CFs'!M:N, MATCH(B1843,'Coop GFs_CFs'!B:B,0),1),
"No Growth", INDEX('Coop GFs_CFs'!O:P, MATCH(B1843,'Coop GFs_CFs'!B:B,0),1)
)</f>
        <v>1.1407331378648504</v>
      </c>
      <c r="N1843" s="133" cm="1">
        <f t="array" ref="N1843">_xlfn.SWITCH(L1843,
"Employment", INDEX('Coop GFs_CFs'!C:D, MATCH(B1843,'Coop GFs_CFs'!B:B,0),2),
"Population", INDEX('Coop GFs_CFs'!E:F, MATCH(B1843,'Coop GFs_CFs'!B:B,0),2),
"Household", INDEX('Coop GFs_CFs'!G:H, MATCH(B1843,'Coop GFs_CFs'!B:B,0),2),
"VMT", INDEX('Coop GFs_CFs'!I:J, MATCH(B1843,'Coop GFs_CFs'!B:B,0),2),
"Lane Mile", INDEX('Coop GFs_CFs'!K:L, MATCH(B1843,'Coop GFs_CFs'!B:B,0),2),
"Gas Sales", INDEX('Coop GFs_CFs'!M:N, MATCH(B1843,'Coop GFs_CFs'!B:B,0),2),
"No Growth", INDEX('Coop GFs_CFs'!O:P, MATCH(B1843,'Coop GFs_CFs'!B:B,0),2)
)</f>
        <v>1.1888354812229924</v>
      </c>
      <c r="O1843" s="133"/>
      <c r="P1843" s="86">
        <f t="shared" si="112"/>
        <v>1.0416117592194924E-2</v>
      </c>
      <c r="Q1843" s="86">
        <f t="shared" si="113"/>
        <v>1.085534360242231E-2</v>
      </c>
      <c r="R1843" s="156" t="s">
        <v>368</v>
      </c>
      <c r="S1843" s="85" t="s">
        <v>306</v>
      </c>
      <c r="T1843" s="85" t="s">
        <v>11</v>
      </c>
      <c r="U1843" s="85" t="s">
        <v>114</v>
      </c>
      <c r="V1843" s="85" t="s">
        <v>106</v>
      </c>
      <c r="W1843" s="85" t="s">
        <v>369</v>
      </c>
      <c r="X1843" s="85" t="s">
        <v>933</v>
      </c>
      <c r="Z1843" s="42" t="s">
        <v>3619</v>
      </c>
      <c r="AA1843"/>
    </row>
    <row r="1844" spans="1:27" s="39" customFormat="1" x14ac:dyDescent="0.35">
      <c r="A1844" s="85" t="s">
        <v>811</v>
      </c>
      <c r="B1844" s="87">
        <v>51683</v>
      </c>
      <c r="C1844" s="87" t="s">
        <v>12</v>
      </c>
      <c r="D1844" s="86">
        <v>0.28223333699999997</v>
      </c>
      <c r="E1844" s="86">
        <f>SUMIFS('Ratios_MARAMA-VA'!T:T, 'Ratios_MARAMA-VA'!AA:AA, Z1844)</f>
        <v>0.28223333699971698</v>
      </c>
      <c r="F1844" s="86">
        <f>SUMIFS('Ratios_MARAMA-VA'!J:J, 'Ratios_MARAMA-VA'!AA:AA, Z1844)</f>
        <v>7.7662128895588896E-4</v>
      </c>
      <c r="G1844" s="122">
        <f t="shared" si="107"/>
        <v>2.7516993464052324E-3</v>
      </c>
      <c r="H1844" s="122">
        <v>0.28308003701099999</v>
      </c>
      <c r="I1844" s="86">
        <v>7.7895115282353763E-4</v>
      </c>
      <c r="J1844" s="122">
        <v>0.30283637060099999</v>
      </c>
      <c r="K1844" s="86">
        <v>8.3331464305050438E-4</v>
      </c>
      <c r="L1844" s="122" t="str" cm="1">
        <f t="array" ref="L1844">_xlfn.SWITCH(A1844,
    "District of Columbia", _xlfn.XLOOKUP(R1844, '2015 O3 Growth Surrogates'!A:A, '2015 O3 Growth Surrogates'!H:H),
    "Maryland", _xlfn.XLOOKUP(R1844, '2015 O3 Growth Surrogates'!A:A, '2015 O3 Growth Surrogates'!I:I),
    "Virginia", _xlfn.XLOOKUP(R1844, '2015 O3 Growth Surrogates'!A:A, '2015 O3 Growth Surrogates'!J:J)
)</f>
        <v>Employment</v>
      </c>
      <c r="M1844" s="133" cm="1">
        <f t="array" ref="M1844">_xlfn.SWITCH(L1844,
"Employment", INDEX('Coop GFs_CFs'!C:D, MATCH(B1844,'Coop GFs_CFs'!B:B,0),1),
"Population", INDEX('Coop GFs_CFs'!E:F, MATCH(B1844,'Coop GFs_CFs'!B:B,0),1),
"Household", INDEX('Coop GFs_CFs'!G:H, MATCH(B1844,'Coop GFs_CFs'!B:B,0),1),
"VMT", INDEX('Coop GFs_CFs'!I:J, MATCH(B1844,'Coop GFs_CFs'!B:B,0),1),
"Lane Mile", INDEX('Coop GFs_CFs'!K:L, MATCH(B1844,'Coop GFs_CFs'!B:B,0),1),
"Gas Sales", INDEX('Coop GFs_CFs'!M:N, MATCH(B1844,'Coop GFs_CFs'!B:B,0),1),
"No Growth", INDEX('Coop GFs_CFs'!O:P, MATCH(B1844,'Coop GFs_CFs'!B:B,0),1)
)</f>
        <v>1.0626817271189477</v>
      </c>
      <c r="N1844" s="133" cm="1">
        <f t="array" ref="N1844">_xlfn.SWITCH(L1844,
"Employment", INDEX('Coop GFs_CFs'!C:D, MATCH(B1844,'Coop GFs_CFs'!B:B,0),2),
"Population", INDEX('Coop GFs_CFs'!E:F, MATCH(B1844,'Coop GFs_CFs'!B:B,0),2),
"Household", INDEX('Coop GFs_CFs'!G:H, MATCH(B1844,'Coop GFs_CFs'!B:B,0),2),
"VMT", INDEX('Coop GFs_CFs'!I:J, MATCH(B1844,'Coop GFs_CFs'!B:B,0),2),
"Lane Mile", INDEX('Coop GFs_CFs'!K:L, MATCH(B1844,'Coop GFs_CFs'!B:B,0),2),
"Gas Sales", INDEX('Coop GFs_CFs'!M:N, MATCH(B1844,'Coop GFs_CFs'!B:B,0),2),
"No Growth", INDEX('Coop GFs_CFs'!O:P, MATCH(B1844,'Coop GFs_CFs'!B:B,0),2)
)</f>
        <v>1.0893103528916537</v>
      </c>
      <c r="O1844" s="133"/>
      <c r="P1844" s="86">
        <f t="shared" si="112"/>
        <v>8.2530125266498742E-4</v>
      </c>
      <c r="Q1844" s="86">
        <f t="shared" si="113"/>
        <v>8.4598161033571035E-4</v>
      </c>
      <c r="R1844" s="156" t="s">
        <v>368</v>
      </c>
      <c r="S1844" s="85" t="s">
        <v>306</v>
      </c>
      <c r="T1844" s="85" t="s">
        <v>11</v>
      </c>
      <c r="U1844" s="85" t="s">
        <v>114</v>
      </c>
      <c r="V1844" s="85" t="s">
        <v>106</v>
      </c>
      <c r="W1844" s="85" t="s">
        <v>369</v>
      </c>
      <c r="X1844" s="85" t="s">
        <v>933</v>
      </c>
      <c r="Z1844" s="42" t="s">
        <v>3620</v>
      </c>
      <c r="AA1844"/>
    </row>
    <row r="1845" spans="1:27" s="39" customFormat="1" x14ac:dyDescent="0.35">
      <c r="A1845" s="85" t="s">
        <v>811</v>
      </c>
      <c r="B1845" s="87">
        <v>51685</v>
      </c>
      <c r="C1845" s="87" t="s">
        <v>12</v>
      </c>
      <c r="D1845" s="86">
        <v>2.7314521000000001E-2</v>
      </c>
      <c r="E1845" s="86">
        <f>SUMIFS('Ratios_MARAMA-VA'!T:T, 'Ratios_MARAMA-VA'!AA:AA, Z1845)</f>
        <v>2.73145209999726E-2</v>
      </c>
      <c r="F1845" s="86">
        <f>SUMIFS('Ratios_MARAMA-VA'!J:J, 'Ratios_MARAMA-VA'!AA:AA, Z1845)</f>
        <v>7.5161349582996903E-5</v>
      </c>
      <c r="G1845" s="122">
        <f t="shared" si="107"/>
        <v>2.7516993464052437E-3</v>
      </c>
      <c r="H1845" s="122">
        <v>2.7396464563E-2</v>
      </c>
      <c r="I1845" s="86">
        <v>7.5386833631821518E-5</v>
      </c>
      <c r="J1845" s="122">
        <v>2.9308481032999999E-2</v>
      </c>
      <c r="K1845" s="86">
        <v>8.0648128102636576E-5</v>
      </c>
      <c r="L1845" s="122" t="str" cm="1">
        <f t="array" ref="L1845">_xlfn.SWITCH(A1845,
    "District of Columbia", _xlfn.XLOOKUP(R1845, '2015 O3 Growth Surrogates'!A:A, '2015 O3 Growth Surrogates'!H:H),
    "Maryland", _xlfn.XLOOKUP(R1845, '2015 O3 Growth Surrogates'!A:A, '2015 O3 Growth Surrogates'!I:I),
    "Virginia", _xlfn.XLOOKUP(R1845, '2015 O3 Growth Surrogates'!A:A, '2015 O3 Growth Surrogates'!J:J)
)</f>
        <v>Employment</v>
      </c>
      <c r="M1845" s="133" cm="1">
        <f t="array" ref="M1845">_xlfn.SWITCH(L1845,
"Employment", INDEX('Coop GFs_CFs'!C:D, MATCH(B1845,'Coop GFs_CFs'!B:B,0),1),
"Population", INDEX('Coop GFs_CFs'!E:F, MATCH(B1845,'Coop GFs_CFs'!B:B,0),1),
"Household", INDEX('Coop GFs_CFs'!G:H, MATCH(B1845,'Coop GFs_CFs'!B:B,0),1),
"VMT", INDEX('Coop GFs_CFs'!I:J, MATCH(B1845,'Coop GFs_CFs'!B:B,0),1),
"Lane Mile", INDEX('Coop GFs_CFs'!K:L, MATCH(B1845,'Coop GFs_CFs'!B:B,0),1),
"Gas Sales", INDEX('Coop GFs_CFs'!M:N, MATCH(B1845,'Coop GFs_CFs'!B:B,0),1),
"No Growth", INDEX('Coop GFs_CFs'!O:P, MATCH(B1845,'Coop GFs_CFs'!B:B,0),1)
)</f>
        <v>1.1233017518770112</v>
      </c>
      <c r="N1845" s="133" cm="1">
        <f t="array" ref="N1845">_xlfn.SWITCH(L1845,
"Employment", INDEX('Coop GFs_CFs'!C:D, MATCH(B1845,'Coop GFs_CFs'!B:B,0),2),
"Population", INDEX('Coop GFs_CFs'!E:F, MATCH(B1845,'Coop GFs_CFs'!B:B,0),2),
"Household", INDEX('Coop GFs_CFs'!G:H, MATCH(B1845,'Coop GFs_CFs'!B:B,0),2),
"VMT", INDEX('Coop GFs_CFs'!I:J, MATCH(B1845,'Coop GFs_CFs'!B:B,0),2),
"Lane Mile", INDEX('Coop GFs_CFs'!K:L, MATCH(B1845,'Coop GFs_CFs'!B:B,0),2),
"Gas Sales", INDEX('Coop GFs_CFs'!M:N, MATCH(B1845,'Coop GFs_CFs'!B:B,0),2),
"No Growth", INDEX('Coop GFs_CFs'!O:P, MATCH(B1845,'Coop GFs_CFs'!B:B,0),2)
)</f>
        <v>1.1478816589202718</v>
      </c>
      <c r="O1845" s="133"/>
      <c r="P1845" s="86">
        <f t="shared" si="112"/>
        <v>8.4428875660020892E-5</v>
      </c>
      <c r="Q1845" s="86">
        <f t="shared" si="113"/>
        <v>8.6276334646016964E-5</v>
      </c>
      <c r="R1845" s="156" t="s">
        <v>368</v>
      </c>
      <c r="S1845" s="85" t="s">
        <v>306</v>
      </c>
      <c r="T1845" s="85" t="s">
        <v>11</v>
      </c>
      <c r="U1845" s="85" t="s">
        <v>114</v>
      </c>
      <c r="V1845" s="85" t="s">
        <v>106</v>
      </c>
      <c r="W1845" s="85" t="s">
        <v>369</v>
      </c>
      <c r="X1845" s="85" t="s">
        <v>933</v>
      </c>
      <c r="Z1845" s="42" t="s">
        <v>3621</v>
      </c>
      <c r="AA1845"/>
    </row>
    <row r="1846" spans="1:27" s="39" customFormat="1" x14ac:dyDescent="0.35">
      <c r="A1846" s="85" t="s">
        <v>811</v>
      </c>
      <c r="B1846" s="87">
        <v>51153</v>
      </c>
      <c r="C1846" s="87" t="s">
        <v>12</v>
      </c>
      <c r="D1846" s="86">
        <v>3.950017366</v>
      </c>
      <c r="E1846" s="86">
        <f>SUMIFS('Ratios_MARAMA-VA'!T:T, 'Ratios_MARAMA-VA'!AA:AA, Z1846)</f>
        <v>3.95001736599604</v>
      </c>
      <c r="F1846" s="86">
        <f>SUMIFS('Ratios_MARAMA-VA'!J:J, 'Ratios_MARAMA-VA'!AA:AA, Z1846)</f>
        <v>1.0869260204300599E-2</v>
      </c>
      <c r="G1846" s="122">
        <f t="shared" si="107"/>
        <v>2.7516993464052268E-3</v>
      </c>
      <c r="H1846" s="122">
        <v>3.961867418098</v>
      </c>
      <c r="I1846" s="86">
        <v>1.0901867984924429E-2</v>
      </c>
      <c r="J1846" s="122">
        <v>4.2383686337180002</v>
      </c>
      <c r="K1846" s="86">
        <v>1.1662716199226235E-2</v>
      </c>
      <c r="L1846" s="122" t="str" cm="1">
        <f t="array" ref="L1846">_xlfn.SWITCH(A1846,
    "District of Columbia", _xlfn.XLOOKUP(R1846, '2015 O3 Growth Surrogates'!A:A, '2015 O3 Growth Surrogates'!H:H),
    "Maryland", _xlfn.XLOOKUP(R1846, '2015 O3 Growth Surrogates'!A:A, '2015 O3 Growth Surrogates'!I:I),
    "Virginia", _xlfn.XLOOKUP(R1846, '2015 O3 Growth Surrogates'!A:A, '2015 O3 Growth Surrogates'!J:J)
)</f>
        <v>Employment</v>
      </c>
      <c r="M1846" s="133" cm="1">
        <f t="array" ref="M1846">_xlfn.SWITCH(L1846,
"Employment", INDEX('Coop GFs_CFs'!C:D, MATCH(B1846,'Coop GFs_CFs'!B:B,0),1),
"Population", INDEX('Coop GFs_CFs'!E:F, MATCH(B1846,'Coop GFs_CFs'!B:B,0),1),
"Household", INDEX('Coop GFs_CFs'!G:H, MATCH(B1846,'Coop GFs_CFs'!B:B,0),1),
"VMT", INDEX('Coop GFs_CFs'!I:J, MATCH(B1846,'Coop GFs_CFs'!B:B,0),1),
"Lane Mile", INDEX('Coop GFs_CFs'!K:L, MATCH(B1846,'Coop GFs_CFs'!B:B,0),1),
"Gas Sales", INDEX('Coop GFs_CFs'!M:N, MATCH(B1846,'Coop GFs_CFs'!B:B,0),1),
"No Growth", INDEX('Coop GFs_CFs'!O:P, MATCH(B1846,'Coop GFs_CFs'!B:B,0),1)
)</f>
        <v>1.1898949472362377</v>
      </c>
      <c r="N1846" s="133" cm="1">
        <f t="array" ref="N1846">_xlfn.SWITCH(L1846,
"Employment", INDEX('Coop GFs_CFs'!C:D, MATCH(B1846,'Coop GFs_CFs'!B:B,0),2),
"Population", INDEX('Coop GFs_CFs'!E:F, MATCH(B1846,'Coop GFs_CFs'!B:B,0),2),
"Household", INDEX('Coop GFs_CFs'!G:H, MATCH(B1846,'Coop GFs_CFs'!B:B,0),2),
"VMT", INDEX('Coop GFs_CFs'!I:J, MATCH(B1846,'Coop GFs_CFs'!B:B,0),2),
"Lane Mile", INDEX('Coop GFs_CFs'!K:L, MATCH(B1846,'Coop GFs_CFs'!B:B,0),2),
"Gas Sales", INDEX('Coop GFs_CFs'!M:N, MATCH(B1846,'Coop GFs_CFs'!B:B,0),2),
"No Growth", INDEX('Coop GFs_CFs'!O:P, MATCH(B1846,'Coop GFs_CFs'!B:B,0),2)
)</f>
        <v>1.2771251790739548</v>
      </c>
      <c r="O1846" s="133"/>
      <c r="P1846" s="86">
        <f t="shared" si="112"/>
        <v>1.29332777972932E-2</v>
      </c>
      <c r="Q1846" s="86">
        <f t="shared" si="113"/>
        <v>1.3881405884818813E-2</v>
      </c>
      <c r="R1846" s="156" t="s">
        <v>368</v>
      </c>
      <c r="S1846" s="85" t="s">
        <v>306</v>
      </c>
      <c r="T1846" s="85" t="s">
        <v>11</v>
      </c>
      <c r="U1846" s="85" t="s">
        <v>114</v>
      </c>
      <c r="V1846" s="85" t="s">
        <v>106</v>
      </c>
      <c r="W1846" s="85" t="s">
        <v>369</v>
      </c>
      <c r="X1846" s="85" t="s">
        <v>933</v>
      </c>
      <c r="Z1846" s="42" t="s">
        <v>3622</v>
      </c>
      <c r="AA1846"/>
    </row>
    <row r="1847" spans="1:27" s="39" customFormat="1" x14ac:dyDescent="0.35">
      <c r="A1847" s="85" t="s">
        <v>497</v>
      </c>
      <c r="B1847" s="87">
        <v>24021</v>
      </c>
      <c r="C1847" s="87" t="s">
        <v>10</v>
      </c>
      <c r="D1847" s="86">
        <v>19.9271882</v>
      </c>
      <c r="E1847" s="86">
        <f>SUMIFS('Ratios_MARAMA-VA'!T:T, 'Ratios_MARAMA-VA'!AA:AA, Z1847)</f>
        <v>19.927188199980101</v>
      </c>
      <c r="F1847" s="86">
        <f>SUMIFS('Ratios_MARAMA-VA'!J:J, 'Ratios_MARAMA-VA'!AA:AA, Z1847)</f>
        <v>5.4833630745579197E-2</v>
      </c>
      <c r="G1847" s="122">
        <f t="shared" si="107"/>
        <v>2.7516993464052272E-3</v>
      </c>
      <c r="H1847" s="122">
        <v>18.5123578378</v>
      </c>
      <c r="I1847" s="86">
        <v>5.0940442962693948E-2</v>
      </c>
      <c r="J1847" s="122">
        <v>18.970683166400001</v>
      </c>
      <c r="K1847" s="86">
        <v>5.2201616469843531E-2</v>
      </c>
      <c r="L1847" s="122" t="str" cm="1">
        <f t="array" ref="L1847">_xlfn.SWITCH(A1847,
    "District of Columbia", _xlfn.XLOOKUP(R1847, '2015 O3 Growth Surrogates'!A:A, '2015 O3 Growth Surrogates'!H:H),
    "Maryland", _xlfn.XLOOKUP(R1847, '2015 O3 Growth Surrogates'!A:A, '2015 O3 Growth Surrogates'!I:I),
    "Virginia", _xlfn.XLOOKUP(R1847, '2015 O3 Growth Surrogates'!A:A, '2015 O3 Growth Surrogates'!J:J)
)</f>
        <v>EPA EMP</v>
      </c>
      <c r="M1847" s="133" t="e" cm="1">
        <f t="array" ref="M1847">_xlfn.SWITCH(L1847,
"Employment", INDEX('Coop GFs_CFs'!C:D, MATCH(B1847,'Coop GFs_CFs'!B:B,0),1),
"Population", INDEX('Coop GFs_CFs'!E:F, MATCH(B1847,'Coop GFs_CFs'!B:B,0),1),
"Household", INDEX('Coop GFs_CFs'!G:H, MATCH(B1847,'Coop GFs_CFs'!B:B,0),1),
"VMT", INDEX('Coop GFs_CFs'!I:J, MATCH(B1847,'Coop GFs_CFs'!B:B,0),1),
"Lane Mile", INDEX('Coop GFs_CFs'!K:L, MATCH(B1847,'Coop GFs_CFs'!B:B,0),1),
"Gas Sales", INDEX('Coop GFs_CFs'!M:N, MATCH(B1847,'Coop GFs_CFs'!B:B,0),1),
"No Growth", INDEX('Coop GFs_CFs'!O:P, MATCH(B1847,'Coop GFs_CFs'!B:B,0),1)
)</f>
        <v>#N/A</v>
      </c>
      <c r="N1847" s="133" t="e" cm="1">
        <f t="array" ref="N1847">_xlfn.SWITCH(L1847,
"Employment", INDEX('Coop GFs_CFs'!C:D, MATCH(B1847,'Coop GFs_CFs'!B:B,0),2),
"Population", INDEX('Coop GFs_CFs'!E:F, MATCH(B1847,'Coop GFs_CFs'!B:B,0),2),
"Household", INDEX('Coop GFs_CFs'!G:H, MATCH(B1847,'Coop GFs_CFs'!B:B,0),2),
"VMT", INDEX('Coop GFs_CFs'!I:J, MATCH(B1847,'Coop GFs_CFs'!B:B,0),2),
"Lane Mile", INDEX('Coop GFs_CFs'!K:L, MATCH(B1847,'Coop GFs_CFs'!B:B,0),2),
"Gas Sales", INDEX('Coop GFs_CFs'!M:N, MATCH(B1847,'Coop GFs_CFs'!B:B,0),2),
"No Growth", INDEX('Coop GFs_CFs'!O:P, MATCH(B1847,'Coop GFs_CFs'!B:B,0),2)
)</f>
        <v>#N/A</v>
      </c>
      <c r="O1847" s="133"/>
      <c r="P1847" s="86">
        <f>I1847</f>
        <v>5.0940442962693948E-2</v>
      </c>
      <c r="Q1847" s="86">
        <f>K1847</f>
        <v>5.2201616469843531E-2</v>
      </c>
      <c r="R1847" s="156" t="s">
        <v>803</v>
      </c>
      <c r="S1847" s="85" t="s">
        <v>306</v>
      </c>
      <c r="T1847" s="85" t="s">
        <v>11</v>
      </c>
      <c r="U1847" s="85" t="s">
        <v>114</v>
      </c>
      <c r="V1847" s="85" t="s">
        <v>106</v>
      </c>
      <c r="W1847" s="85" t="s">
        <v>804</v>
      </c>
      <c r="X1847" s="85" t="s">
        <v>933</v>
      </c>
      <c r="Z1847" s="42" t="s">
        <v>3623</v>
      </c>
      <c r="AA1847"/>
    </row>
    <row r="1848" spans="1:27" s="39" customFormat="1" x14ac:dyDescent="0.35">
      <c r="A1848" s="85" t="s">
        <v>497</v>
      </c>
      <c r="B1848" s="87">
        <v>24021</v>
      </c>
      <c r="C1848" s="87" t="s">
        <v>12</v>
      </c>
      <c r="D1848" s="86">
        <v>0.94946240699999995</v>
      </c>
      <c r="E1848" s="86">
        <f>SUMIFS('Ratios_MARAMA-VA'!T:T, 'Ratios_MARAMA-VA'!AA:AA, Z1848)</f>
        <v>0.94946240699905604</v>
      </c>
      <c r="F1848" s="86">
        <f>SUMIFS('Ratios_MARAMA-VA'!J:J, 'Ratios_MARAMA-VA'!AA:AA, Z1848)</f>
        <v>2.61263508477562E-3</v>
      </c>
      <c r="G1848" s="122">
        <f t="shared" si="107"/>
        <v>2.7516993464052099E-3</v>
      </c>
      <c r="H1848" s="122">
        <v>0.88205057610299997</v>
      </c>
      <c r="I1848" s="86">
        <v>2.4271379937589638E-3</v>
      </c>
      <c r="J1848" s="122">
        <v>0.903888211464</v>
      </c>
      <c r="K1848" s="86">
        <v>2.487228600708863E-3</v>
      </c>
      <c r="L1848" s="122" t="str" cm="1">
        <f t="array" ref="L1848">_xlfn.SWITCH(A1848,
    "District of Columbia", _xlfn.XLOOKUP(R1848, '2015 O3 Growth Surrogates'!A:A, '2015 O3 Growth Surrogates'!H:H),
    "Maryland", _xlfn.XLOOKUP(R1848, '2015 O3 Growth Surrogates'!A:A, '2015 O3 Growth Surrogates'!I:I),
    "Virginia", _xlfn.XLOOKUP(R1848, '2015 O3 Growth Surrogates'!A:A, '2015 O3 Growth Surrogates'!J:J)
)</f>
        <v>EPA EMP</v>
      </c>
      <c r="M1848" s="133" t="e" cm="1">
        <f t="array" ref="M1848">_xlfn.SWITCH(L1848,
"Employment", INDEX('Coop GFs_CFs'!C:D, MATCH(B1848,'Coop GFs_CFs'!B:B,0),1),
"Population", INDEX('Coop GFs_CFs'!E:F, MATCH(B1848,'Coop GFs_CFs'!B:B,0),1),
"Household", INDEX('Coop GFs_CFs'!G:H, MATCH(B1848,'Coop GFs_CFs'!B:B,0),1),
"VMT", INDEX('Coop GFs_CFs'!I:J, MATCH(B1848,'Coop GFs_CFs'!B:B,0),1),
"Lane Mile", INDEX('Coop GFs_CFs'!K:L, MATCH(B1848,'Coop GFs_CFs'!B:B,0),1),
"Gas Sales", INDEX('Coop GFs_CFs'!M:N, MATCH(B1848,'Coop GFs_CFs'!B:B,0),1),
"No Growth", INDEX('Coop GFs_CFs'!O:P, MATCH(B1848,'Coop GFs_CFs'!B:B,0),1)
)</f>
        <v>#N/A</v>
      </c>
      <c r="N1848" s="133" t="e" cm="1">
        <f t="array" ref="N1848">_xlfn.SWITCH(L1848,
"Employment", INDEX('Coop GFs_CFs'!C:D, MATCH(B1848,'Coop GFs_CFs'!B:B,0),2),
"Population", INDEX('Coop GFs_CFs'!E:F, MATCH(B1848,'Coop GFs_CFs'!B:B,0),2),
"Household", INDEX('Coop GFs_CFs'!G:H, MATCH(B1848,'Coop GFs_CFs'!B:B,0),2),
"VMT", INDEX('Coop GFs_CFs'!I:J, MATCH(B1848,'Coop GFs_CFs'!B:B,0),2),
"Lane Mile", INDEX('Coop GFs_CFs'!K:L, MATCH(B1848,'Coop GFs_CFs'!B:B,0),2),
"Gas Sales", INDEX('Coop GFs_CFs'!M:N, MATCH(B1848,'Coop GFs_CFs'!B:B,0),2),
"No Growth", INDEX('Coop GFs_CFs'!O:P, MATCH(B1848,'Coop GFs_CFs'!B:B,0),2)
)</f>
        <v>#N/A</v>
      </c>
      <c r="O1848" s="133"/>
      <c r="P1848" s="86">
        <f>I1848</f>
        <v>2.4271379937589638E-3</v>
      </c>
      <c r="Q1848" s="86">
        <f>K1848</f>
        <v>2.487228600708863E-3</v>
      </c>
      <c r="R1848" s="156" t="s">
        <v>803</v>
      </c>
      <c r="S1848" s="85" t="s">
        <v>306</v>
      </c>
      <c r="T1848" s="85" t="s">
        <v>11</v>
      </c>
      <c r="U1848" s="85" t="s">
        <v>114</v>
      </c>
      <c r="V1848" s="85" t="s">
        <v>106</v>
      </c>
      <c r="W1848" s="85" t="s">
        <v>804</v>
      </c>
      <c r="X1848" s="85" t="s">
        <v>933</v>
      </c>
      <c r="Z1848" s="42" t="s">
        <v>3624</v>
      </c>
      <c r="AA1848"/>
    </row>
    <row r="1849" spans="1:27" s="39" customFormat="1" x14ac:dyDescent="0.35">
      <c r="A1849" s="85" t="s">
        <v>9</v>
      </c>
      <c r="B1849" s="87">
        <v>11001</v>
      </c>
      <c r="C1849" s="87" t="s">
        <v>10</v>
      </c>
      <c r="D1849" s="86">
        <v>21.496673909999998</v>
      </c>
      <c r="E1849" s="86">
        <f>SUMIFS('Ratios_MARAMA-VA'!T:T, 'Ratios_MARAMA-VA'!AA:AA, Z1849)</f>
        <v>21.4966739099698</v>
      </c>
      <c r="F1849" s="86">
        <f>SUMIFS('Ratios_MARAMA-VA'!J:J, 'Ratios_MARAMA-VA'!AA:AA, Z1849)</f>
        <v>5.8542140277695803E-2</v>
      </c>
      <c r="G1849" s="122">
        <f t="shared" ref="G1849:G1912" si="114">F1849/E1849</f>
        <v>2.7233115468409709E-3</v>
      </c>
      <c r="H1849" s="122">
        <v>25.043625105149999</v>
      </c>
      <c r="I1849" s="86">
        <v>6.8201593423611415E-2</v>
      </c>
      <c r="J1849" s="122">
        <v>26.677372322309999</v>
      </c>
      <c r="K1849" s="86">
        <v>7.2650796084722552E-2</v>
      </c>
      <c r="L1849" s="122" t="str" cm="1">
        <f t="array" ref="L1849">_xlfn.SWITCH(A1849,
    "District of Columbia", _xlfn.XLOOKUP(R1849, '2015 O3 Growth Surrogates'!A:A, '2015 O3 Growth Surrogates'!H:H),
    "Maryland", _xlfn.XLOOKUP(R1849, '2015 O3 Growth Surrogates'!A:A, '2015 O3 Growth Surrogates'!I:I),
    "Virginia", _xlfn.XLOOKUP(R1849, '2015 O3 Growth Surrogates'!A:A, '2015 O3 Growth Surrogates'!J:J)
)</f>
        <v>Employment</v>
      </c>
      <c r="M1849" s="133" cm="1">
        <f t="array" ref="M1849">_xlfn.SWITCH(L1849,
"Employment", INDEX('Coop GFs_CFs'!C:D, MATCH(B1849,'Coop GFs_CFs'!B:B,0),1),
"Population", INDEX('Coop GFs_CFs'!E:F, MATCH(B1849,'Coop GFs_CFs'!B:B,0),1),
"Household", INDEX('Coop GFs_CFs'!G:H, MATCH(B1849,'Coop GFs_CFs'!B:B,0),1),
"VMT", INDEX('Coop GFs_CFs'!I:J, MATCH(B1849,'Coop GFs_CFs'!B:B,0),1),
"Lane Mile", INDEX('Coop GFs_CFs'!K:L, MATCH(B1849,'Coop GFs_CFs'!B:B,0),1),
"Gas Sales", INDEX('Coop GFs_CFs'!M:N, MATCH(B1849,'Coop GFs_CFs'!B:B,0),1),
"No Growth", INDEX('Coop GFs_CFs'!O:P, MATCH(B1849,'Coop GFs_CFs'!B:B,0),1)
)</f>
        <v>1.1125759036334977</v>
      </c>
      <c r="N1849" s="133" cm="1">
        <f t="array" ref="N1849">_xlfn.SWITCH(L1849,
"Employment", INDEX('Coop GFs_CFs'!C:D, MATCH(B1849,'Coop GFs_CFs'!B:B,0),2),
"Population", INDEX('Coop GFs_CFs'!E:F, MATCH(B1849,'Coop GFs_CFs'!B:B,0),2),
"Household", INDEX('Coop GFs_CFs'!G:H, MATCH(B1849,'Coop GFs_CFs'!B:B,0),2),
"VMT", INDEX('Coop GFs_CFs'!I:J, MATCH(B1849,'Coop GFs_CFs'!B:B,0),2),
"Lane Mile", INDEX('Coop GFs_CFs'!K:L, MATCH(B1849,'Coop GFs_CFs'!B:B,0),2),
"Gas Sales", INDEX('Coop GFs_CFs'!M:N, MATCH(B1849,'Coop GFs_CFs'!B:B,0),2),
"No Growth", INDEX('Coop GFs_CFs'!O:P, MATCH(B1849,'Coop GFs_CFs'!B:B,0),2)
)</f>
        <v>1.1554041707984846</v>
      </c>
      <c r="O1849" s="133"/>
      <c r="P1849" s="86">
        <f>F1849*M1849</f>
        <v>6.513257462009639E-2</v>
      </c>
      <c r="Q1849" s="86">
        <f>F1849*N1849</f>
        <v>6.7639833044319683E-2</v>
      </c>
      <c r="R1849" s="156" t="s">
        <v>372</v>
      </c>
      <c r="S1849" s="85" t="s">
        <v>306</v>
      </c>
      <c r="T1849" s="85" t="s">
        <v>11</v>
      </c>
      <c r="U1849" s="85" t="s">
        <v>114</v>
      </c>
      <c r="V1849" s="85" t="s">
        <v>106</v>
      </c>
      <c r="W1849" s="85" t="s">
        <v>373</v>
      </c>
      <c r="X1849" s="85" t="s">
        <v>933</v>
      </c>
      <c r="Z1849" s="42" t="s">
        <v>3625</v>
      </c>
      <c r="AA1849"/>
    </row>
    <row r="1850" spans="1:27" s="39" customFormat="1" x14ac:dyDescent="0.35">
      <c r="A1850" s="85" t="s">
        <v>497</v>
      </c>
      <c r="B1850" s="87">
        <v>24021</v>
      </c>
      <c r="C1850" s="87" t="s">
        <v>10</v>
      </c>
      <c r="D1850" s="86">
        <v>4.4419947249999998</v>
      </c>
      <c r="E1850" s="86">
        <f>SUMIFS('Ratios_MARAMA-VA'!T:T, 'Ratios_MARAMA-VA'!AA:AA, Z1850)</f>
        <v>4.4419947249938003</v>
      </c>
      <c r="F1850" s="86">
        <f>SUMIFS('Ratios_MARAMA-VA'!J:J, 'Ratios_MARAMA-VA'!AA:AA, Z1850)</f>
        <v>1.20969355255821E-2</v>
      </c>
      <c r="G1850" s="122">
        <f t="shared" si="114"/>
        <v>2.7233115468409258E-3</v>
      </c>
      <c r="H1850" s="122">
        <v>5.1749238546249998</v>
      </c>
      <c r="I1850" s="86">
        <v>1.4092929887322815E-2</v>
      </c>
      <c r="J1850" s="122">
        <v>5.5125154537250003</v>
      </c>
      <c r="K1850" s="86">
        <v>1.5012296987268338E-2</v>
      </c>
      <c r="L1850" s="122" t="str" cm="1">
        <f t="array" ref="L1850">_xlfn.SWITCH(A1850,
    "District of Columbia", _xlfn.XLOOKUP(R1850, '2015 O3 Growth Surrogates'!A:A, '2015 O3 Growth Surrogates'!H:H),
    "Maryland", _xlfn.XLOOKUP(R1850, '2015 O3 Growth Surrogates'!A:A, '2015 O3 Growth Surrogates'!I:I),
    "Virginia", _xlfn.XLOOKUP(R1850, '2015 O3 Growth Surrogates'!A:A, '2015 O3 Growth Surrogates'!J:J)
)</f>
        <v>EPA EMP</v>
      </c>
      <c r="M1850" s="133" t="e" cm="1">
        <f t="array" ref="M1850">_xlfn.SWITCH(L1850,
"Employment", INDEX('Coop GFs_CFs'!C:D, MATCH(B1850,'Coop GFs_CFs'!B:B,0),1),
"Population", INDEX('Coop GFs_CFs'!E:F, MATCH(B1850,'Coop GFs_CFs'!B:B,0),1),
"Household", INDEX('Coop GFs_CFs'!G:H, MATCH(B1850,'Coop GFs_CFs'!B:B,0),1),
"VMT", INDEX('Coop GFs_CFs'!I:J, MATCH(B1850,'Coop GFs_CFs'!B:B,0),1),
"Lane Mile", INDEX('Coop GFs_CFs'!K:L, MATCH(B1850,'Coop GFs_CFs'!B:B,0),1),
"Gas Sales", INDEX('Coop GFs_CFs'!M:N, MATCH(B1850,'Coop GFs_CFs'!B:B,0),1),
"No Growth", INDEX('Coop GFs_CFs'!O:P, MATCH(B1850,'Coop GFs_CFs'!B:B,0),1)
)</f>
        <v>#N/A</v>
      </c>
      <c r="N1850" s="133" t="e" cm="1">
        <f t="array" ref="N1850">_xlfn.SWITCH(L1850,
"Employment", INDEX('Coop GFs_CFs'!C:D, MATCH(B1850,'Coop GFs_CFs'!B:B,0),2),
"Population", INDEX('Coop GFs_CFs'!E:F, MATCH(B1850,'Coop GFs_CFs'!B:B,0),2),
"Household", INDEX('Coop GFs_CFs'!G:H, MATCH(B1850,'Coop GFs_CFs'!B:B,0),2),
"VMT", INDEX('Coop GFs_CFs'!I:J, MATCH(B1850,'Coop GFs_CFs'!B:B,0),2),
"Lane Mile", INDEX('Coop GFs_CFs'!K:L, MATCH(B1850,'Coop GFs_CFs'!B:B,0),2),
"Gas Sales", INDEX('Coop GFs_CFs'!M:N, MATCH(B1850,'Coop GFs_CFs'!B:B,0),2),
"No Growth", INDEX('Coop GFs_CFs'!O:P, MATCH(B1850,'Coop GFs_CFs'!B:B,0),2)
)</f>
        <v>#N/A</v>
      </c>
      <c r="O1850" s="133"/>
      <c r="P1850" s="86">
        <f>I1850</f>
        <v>1.4092929887322815E-2</v>
      </c>
      <c r="Q1850" s="86">
        <f>K1850</f>
        <v>1.5012296987268338E-2</v>
      </c>
      <c r="R1850" s="156" t="s">
        <v>372</v>
      </c>
      <c r="S1850" s="85" t="s">
        <v>306</v>
      </c>
      <c r="T1850" s="85" t="s">
        <v>11</v>
      </c>
      <c r="U1850" s="85" t="s">
        <v>114</v>
      </c>
      <c r="V1850" s="85" t="s">
        <v>106</v>
      </c>
      <c r="W1850" s="85" t="s">
        <v>373</v>
      </c>
      <c r="X1850" s="85" t="s">
        <v>933</v>
      </c>
      <c r="Z1850" s="42" t="s">
        <v>3626</v>
      </c>
      <c r="AA1850"/>
    </row>
    <row r="1851" spans="1:27" s="39" customFormat="1" x14ac:dyDescent="0.35">
      <c r="A1851" s="85" t="s">
        <v>497</v>
      </c>
      <c r="B1851" s="87">
        <v>24031</v>
      </c>
      <c r="C1851" s="87" t="s">
        <v>10</v>
      </c>
      <c r="D1851" s="86">
        <v>8.1035029470000008</v>
      </c>
      <c r="E1851" s="86">
        <f>SUMIFS('Ratios_MARAMA-VA'!T:T, 'Ratios_MARAMA-VA'!AA:AA, Z1851)</f>
        <v>8.1035029469886499</v>
      </c>
      <c r="F1851" s="86">
        <f>SUMIFS('Ratios_MARAMA-VA'!J:J, 'Ratios_MARAMA-VA'!AA:AA, Z1851)</f>
        <v>2.2068363145393899E-2</v>
      </c>
      <c r="G1851" s="122">
        <f t="shared" si="114"/>
        <v>2.7233115468409553E-3</v>
      </c>
      <c r="H1851" s="122">
        <v>9.4405809332549993</v>
      </c>
      <c r="I1851" s="86">
        <v>2.5709643064419901E-2</v>
      </c>
      <c r="J1851" s="122">
        <v>10.056447157227</v>
      </c>
      <c r="K1851" s="86">
        <v>2.7386838663472187E-2</v>
      </c>
      <c r="L1851" s="122" t="str" cm="1">
        <f t="array" ref="L1851">_xlfn.SWITCH(A1851,
    "District of Columbia", _xlfn.XLOOKUP(R1851, '2015 O3 Growth Surrogates'!A:A, '2015 O3 Growth Surrogates'!H:H),
    "Maryland", _xlfn.XLOOKUP(R1851, '2015 O3 Growth Surrogates'!A:A, '2015 O3 Growth Surrogates'!I:I),
    "Virginia", _xlfn.XLOOKUP(R1851, '2015 O3 Growth Surrogates'!A:A, '2015 O3 Growth Surrogates'!J:J)
)</f>
        <v>EPA EMP</v>
      </c>
      <c r="M1851" s="133" t="e" cm="1">
        <f t="array" ref="M1851">_xlfn.SWITCH(L1851,
"Employment", INDEX('Coop GFs_CFs'!C:D, MATCH(B1851,'Coop GFs_CFs'!B:B,0),1),
"Population", INDEX('Coop GFs_CFs'!E:F, MATCH(B1851,'Coop GFs_CFs'!B:B,0),1),
"Household", INDEX('Coop GFs_CFs'!G:H, MATCH(B1851,'Coop GFs_CFs'!B:B,0),1),
"VMT", INDEX('Coop GFs_CFs'!I:J, MATCH(B1851,'Coop GFs_CFs'!B:B,0),1),
"Lane Mile", INDEX('Coop GFs_CFs'!K:L, MATCH(B1851,'Coop GFs_CFs'!B:B,0),1),
"Gas Sales", INDEX('Coop GFs_CFs'!M:N, MATCH(B1851,'Coop GFs_CFs'!B:B,0),1),
"No Growth", INDEX('Coop GFs_CFs'!O:P, MATCH(B1851,'Coop GFs_CFs'!B:B,0),1)
)</f>
        <v>#N/A</v>
      </c>
      <c r="N1851" s="133" t="e" cm="1">
        <f t="array" ref="N1851">_xlfn.SWITCH(L1851,
"Employment", INDEX('Coop GFs_CFs'!C:D, MATCH(B1851,'Coop GFs_CFs'!B:B,0),2),
"Population", INDEX('Coop GFs_CFs'!E:F, MATCH(B1851,'Coop GFs_CFs'!B:B,0),2),
"Household", INDEX('Coop GFs_CFs'!G:H, MATCH(B1851,'Coop GFs_CFs'!B:B,0),2),
"VMT", INDEX('Coop GFs_CFs'!I:J, MATCH(B1851,'Coop GFs_CFs'!B:B,0),2),
"Lane Mile", INDEX('Coop GFs_CFs'!K:L, MATCH(B1851,'Coop GFs_CFs'!B:B,0),2),
"Gas Sales", INDEX('Coop GFs_CFs'!M:N, MATCH(B1851,'Coop GFs_CFs'!B:B,0),2),
"No Growth", INDEX('Coop GFs_CFs'!O:P, MATCH(B1851,'Coop GFs_CFs'!B:B,0),2)
)</f>
        <v>#N/A</v>
      </c>
      <c r="O1851" s="133"/>
      <c r="P1851" s="86">
        <f>I1851</f>
        <v>2.5709643064419901E-2</v>
      </c>
      <c r="Q1851" s="86">
        <f>K1851</f>
        <v>2.7386838663472187E-2</v>
      </c>
      <c r="R1851" s="156" t="s">
        <v>372</v>
      </c>
      <c r="S1851" s="85" t="s">
        <v>306</v>
      </c>
      <c r="T1851" s="85" t="s">
        <v>11</v>
      </c>
      <c r="U1851" s="85" t="s">
        <v>114</v>
      </c>
      <c r="V1851" s="85" t="s">
        <v>106</v>
      </c>
      <c r="W1851" s="85" t="s">
        <v>373</v>
      </c>
      <c r="X1851" s="85" t="s">
        <v>933</v>
      </c>
      <c r="Z1851" s="42" t="s">
        <v>3627</v>
      </c>
      <c r="AA1851"/>
    </row>
    <row r="1852" spans="1:27" s="39" customFormat="1" x14ac:dyDescent="0.35">
      <c r="A1852" s="85" t="s">
        <v>497</v>
      </c>
      <c r="B1852" s="87">
        <v>24033</v>
      </c>
      <c r="C1852" s="87" t="s">
        <v>10</v>
      </c>
      <c r="D1852" s="86">
        <v>29.076821370000001</v>
      </c>
      <c r="E1852" s="86">
        <f>SUMIFS('Ratios_MARAMA-VA'!T:T, 'Ratios_MARAMA-VA'!AA:AA, Z1852)</f>
        <v>29.076821369959202</v>
      </c>
      <c r="F1852" s="86">
        <f>SUMIFS('Ratios_MARAMA-VA'!J:J, 'Ratios_MARAMA-VA'!AA:AA, Z1852)</f>
        <v>7.9185243382241893E-2</v>
      </c>
      <c r="G1852" s="122">
        <f t="shared" si="114"/>
        <v>2.7233115468409605E-3</v>
      </c>
      <c r="H1852" s="122">
        <v>33.874496896049997</v>
      </c>
      <c r="I1852" s="86">
        <v>9.2250808540441237E-2</v>
      </c>
      <c r="J1852" s="122">
        <v>36.084335320169998</v>
      </c>
      <c r="K1852" s="86">
        <v>9.8268887037500058E-2</v>
      </c>
      <c r="L1852" s="122" t="str" cm="1">
        <f t="array" ref="L1852">_xlfn.SWITCH(A1852,
    "District of Columbia", _xlfn.XLOOKUP(R1852, '2015 O3 Growth Surrogates'!A:A, '2015 O3 Growth Surrogates'!H:H),
    "Maryland", _xlfn.XLOOKUP(R1852, '2015 O3 Growth Surrogates'!A:A, '2015 O3 Growth Surrogates'!I:I),
    "Virginia", _xlfn.XLOOKUP(R1852, '2015 O3 Growth Surrogates'!A:A, '2015 O3 Growth Surrogates'!J:J)
)</f>
        <v>EPA EMP</v>
      </c>
      <c r="M1852" s="133" t="e" cm="1">
        <f t="array" ref="M1852">_xlfn.SWITCH(L1852,
"Employment", INDEX('Coop GFs_CFs'!C:D, MATCH(B1852,'Coop GFs_CFs'!B:B,0),1),
"Population", INDEX('Coop GFs_CFs'!E:F, MATCH(B1852,'Coop GFs_CFs'!B:B,0),1),
"Household", INDEX('Coop GFs_CFs'!G:H, MATCH(B1852,'Coop GFs_CFs'!B:B,0),1),
"VMT", INDEX('Coop GFs_CFs'!I:J, MATCH(B1852,'Coop GFs_CFs'!B:B,0),1),
"Lane Mile", INDEX('Coop GFs_CFs'!K:L, MATCH(B1852,'Coop GFs_CFs'!B:B,0),1),
"Gas Sales", INDEX('Coop GFs_CFs'!M:N, MATCH(B1852,'Coop GFs_CFs'!B:B,0),1),
"No Growth", INDEX('Coop GFs_CFs'!O:P, MATCH(B1852,'Coop GFs_CFs'!B:B,0),1)
)</f>
        <v>#N/A</v>
      </c>
      <c r="N1852" s="133" t="e" cm="1">
        <f t="array" ref="N1852">_xlfn.SWITCH(L1852,
"Employment", INDEX('Coop GFs_CFs'!C:D, MATCH(B1852,'Coop GFs_CFs'!B:B,0),2),
"Population", INDEX('Coop GFs_CFs'!E:F, MATCH(B1852,'Coop GFs_CFs'!B:B,0),2),
"Household", INDEX('Coop GFs_CFs'!G:H, MATCH(B1852,'Coop GFs_CFs'!B:B,0),2),
"VMT", INDEX('Coop GFs_CFs'!I:J, MATCH(B1852,'Coop GFs_CFs'!B:B,0),2),
"Lane Mile", INDEX('Coop GFs_CFs'!K:L, MATCH(B1852,'Coop GFs_CFs'!B:B,0),2),
"Gas Sales", INDEX('Coop GFs_CFs'!M:N, MATCH(B1852,'Coop GFs_CFs'!B:B,0),2),
"No Growth", INDEX('Coop GFs_CFs'!O:P, MATCH(B1852,'Coop GFs_CFs'!B:B,0),2)
)</f>
        <v>#N/A</v>
      </c>
      <c r="O1852" s="133"/>
      <c r="P1852" s="86">
        <f>I1852</f>
        <v>9.2250808540441237E-2</v>
      </c>
      <c r="Q1852" s="86">
        <f>K1852</f>
        <v>9.8268887037500058E-2</v>
      </c>
      <c r="R1852" s="156" t="s">
        <v>372</v>
      </c>
      <c r="S1852" s="85" t="s">
        <v>306</v>
      </c>
      <c r="T1852" s="85" t="s">
        <v>11</v>
      </c>
      <c r="U1852" s="85" t="s">
        <v>114</v>
      </c>
      <c r="V1852" s="85" t="s">
        <v>106</v>
      </c>
      <c r="W1852" s="85" t="s">
        <v>373</v>
      </c>
      <c r="X1852" s="85" t="s">
        <v>933</v>
      </c>
      <c r="Z1852" s="42" t="s">
        <v>3628</v>
      </c>
      <c r="AA1852"/>
    </row>
    <row r="1853" spans="1:27" s="39" customFormat="1" x14ac:dyDescent="0.35">
      <c r="A1853" s="85" t="s">
        <v>811</v>
      </c>
      <c r="B1853" s="87">
        <v>51510</v>
      </c>
      <c r="C1853" s="87" t="s">
        <v>10</v>
      </c>
      <c r="D1853" s="86">
        <v>15.45675483</v>
      </c>
      <c r="E1853" s="86">
        <f>SUMIFS('Ratios_MARAMA-VA'!T:T, 'Ratios_MARAMA-VA'!AA:AA, Z1853)</f>
        <v>15.4567548299783</v>
      </c>
      <c r="F1853" s="86">
        <f>SUMIFS('Ratios_MARAMA-VA'!J:J, 'Ratios_MARAMA-VA'!AA:AA, Z1853)</f>
        <v>4.2093558905169803E-2</v>
      </c>
      <c r="G1853" s="122">
        <f t="shared" si="114"/>
        <v>2.7233115468409679E-3</v>
      </c>
      <c r="H1853" s="122">
        <v>18.007119376950001</v>
      </c>
      <c r="I1853" s="86">
        <v>4.9038996124591672E-2</v>
      </c>
      <c r="J1853" s="122">
        <v>19.18183274403</v>
      </c>
      <c r="K1853" s="86">
        <v>5.223810660138907E-2</v>
      </c>
      <c r="L1853" s="122" t="str" cm="1">
        <f t="array" ref="L1853">_xlfn.SWITCH(A1853,
    "District of Columbia", _xlfn.XLOOKUP(R1853, '2015 O3 Growth Surrogates'!A:A, '2015 O3 Growth Surrogates'!H:H),
    "Maryland", _xlfn.XLOOKUP(R1853, '2015 O3 Growth Surrogates'!A:A, '2015 O3 Growth Surrogates'!I:I),
    "Virginia", _xlfn.XLOOKUP(R1853, '2015 O3 Growth Surrogates'!A:A, '2015 O3 Growth Surrogates'!J:J)
)</f>
        <v>Employment</v>
      </c>
      <c r="M1853" s="133" cm="1">
        <f t="array" ref="M1853">_xlfn.SWITCH(L1853,
"Employment", INDEX('Coop GFs_CFs'!C:D, MATCH(B1853,'Coop GFs_CFs'!B:B,0),1),
"Population", INDEX('Coop GFs_CFs'!E:F, MATCH(B1853,'Coop GFs_CFs'!B:B,0),1),
"Household", INDEX('Coop GFs_CFs'!G:H, MATCH(B1853,'Coop GFs_CFs'!B:B,0),1),
"VMT", INDEX('Coop GFs_CFs'!I:J, MATCH(B1853,'Coop GFs_CFs'!B:B,0),1),
"Lane Mile", INDEX('Coop GFs_CFs'!K:L, MATCH(B1853,'Coop GFs_CFs'!B:B,0),1),
"Gas Sales", INDEX('Coop GFs_CFs'!M:N, MATCH(B1853,'Coop GFs_CFs'!B:B,0),1),
"No Growth", INDEX('Coop GFs_CFs'!O:P, MATCH(B1853,'Coop GFs_CFs'!B:B,0),1)
)</f>
        <v>1.0072672441829524</v>
      </c>
      <c r="N1853" s="133" cm="1">
        <f t="array" ref="N1853">_xlfn.SWITCH(L1853,
"Employment", INDEX('Coop GFs_CFs'!C:D, MATCH(B1853,'Coop GFs_CFs'!B:B,0),2),
"Population", INDEX('Coop GFs_CFs'!E:F, MATCH(B1853,'Coop GFs_CFs'!B:B,0),2),
"Household", INDEX('Coop GFs_CFs'!G:H, MATCH(B1853,'Coop GFs_CFs'!B:B,0),2),
"VMT", INDEX('Coop GFs_CFs'!I:J, MATCH(B1853,'Coop GFs_CFs'!B:B,0),2),
"Lane Mile", INDEX('Coop GFs_CFs'!K:L, MATCH(B1853,'Coop GFs_CFs'!B:B,0),2),
"Gas Sales", INDEX('Coop GFs_CFs'!M:N, MATCH(B1853,'Coop GFs_CFs'!B:B,0),2),
"No Growth", INDEX('Coop GFs_CFs'!O:P, MATCH(B1853,'Coop GFs_CFs'!B:B,0),2)
)</f>
        <v>1.0751618720988678</v>
      </c>
      <c r="O1853" s="133"/>
      <c r="P1853" s="86">
        <f t="shared" ref="P1853:P1859" si="115">F1853*M1853</f>
        <v>4.2399463076263168E-2</v>
      </c>
      <c r="Q1853" s="86">
        <f t="shared" ref="Q1853:Q1859" si="116">F1853*N1853</f>
        <v>4.5257389595786332E-2</v>
      </c>
      <c r="R1853" s="156" t="s">
        <v>372</v>
      </c>
      <c r="S1853" s="85" t="s">
        <v>306</v>
      </c>
      <c r="T1853" s="85" t="s">
        <v>11</v>
      </c>
      <c r="U1853" s="85" t="s">
        <v>114</v>
      </c>
      <c r="V1853" s="85" t="s">
        <v>106</v>
      </c>
      <c r="W1853" s="85" t="s">
        <v>373</v>
      </c>
      <c r="X1853" s="85" t="s">
        <v>933</v>
      </c>
      <c r="Z1853" s="42" t="s">
        <v>3629</v>
      </c>
      <c r="AA1853"/>
    </row>
    <row r="1854" spans="1:27" s="39" customFormat="1" x14ac:dyDescent="0.35">
      <c r="A1854" s="85" t="s">
        <v>811</v>
      </c>
      <c r="B1854" s="87">
        <v>51013</v>
      </c>
      <c r="C1854" s="87" t="s">
        <v>10</v>
      </c>
      <c r="D1854" s="86">
        <v>5.4611457259999998</v>
      </c>
      <c r="E1854" s="86">
        <f>SUMIFS('Ratios_MARAMA-VA'!T:T, 'Ratios_MARAMA-VA'!AA:AA, Z1854)</f>
        <v>5.4611457259923304</v>
      </c>
      <c r="F1854" s="86">
        <f>SUMIFS('Ratios_MARAMA-VA'!J:J, 'Ratios_MARAMA-VA'!AA:AA, Z1854)</f>
        <v>1.48724012145761E-2</v>
      </c>
      <c r="G1854" s="122">
        <f t="shared" si="114"/>
        <v>2.7233115468409653E-3</v>
      </c>
      <c r="H1854" s="122">
        <v>6.3622347707899998</v>
      </c>
      <c r="I1854" s="86">
        <v>1.7326347415005487E-2</v>
      </c>
      <c r="J1854" s="122">
        <v>6.7772818459659998</v>
      </c>
      <c r="K1854" s="86">
        <v>1.8456649907314861E-2</v>
      </c>
      <c r="L1854" s="122" t="str" cm="1">
        <f t="array" ref="L1854">_xlfn.SWITCH(A1854,
    "District of Columbia", _xlfn.XLOOKUP(R1854, '2015 O3 Growth Surrogates'!A:A, '2015 O3 Growth Surrogates'!H:H),
    "Maryland", _xlfn.XLOOKUP(R1854, '2015 O3 Growth Surrogates'!A:A, '2015 O3 Growth Surrogates'!I:I),
    "Virginia", _xlfn.XLOOKUP(R1854, '2015 O3 Growth Surrogates'!A:A, '2015 O3 Growth Surrogates'!J:J)
)</f>
        <v>Employment</v>
      </c>
      <c r="M1854" s="133" cm="1">
        <f t="array" ref="M1854">_xlfn.SWITCH(L1854,
"Employment", INDEX('Coop GFs_CFs'!C:D, MATCH(B1854,'Coop GFs_CFs'!B:B,0),1),
"Population", INDEX('Coop GFs_CFs'!E:F, MATCH(B1854,'Coop GFs_CFs'!B:B,0),1),
"Household", INDEX('Coop GFs_CFs'!G:H, MATCH(B1854,'Coop GFs_CFs'!B:B,0),1),
"VMT", INDEX('Coop GFs_CFs'!I:J, MATCH(B1854,'Coop GFs_CFs'!B:B,0),1),
"Lane Mile", INDEX('Coop GFs_CFs'!K:L, MATCH(B1854,'Coop GFs_CFs'!B:B,0),1),
"Gas Sales", INDEX('Coop GFs_CFs'!M:N, MATCH(B1854,'Coop GFs_CFs'!B:B,0),1),
"No Growth", INDEX('Coop GFs_CFs'!O:P, MATCH(B1854,'Coop GFs_CFs'!B:B,0),1)
)</f>
        <v>1.1056036674427163</v>
      </c>
      <c r="N1854" s="133" cm="1">
        <f t="array" ref="N1854">_xlfn.SWITCH(L1854,
"Employment", INDEX('Coop GFs_CFs'!C:D, MATCH(B1854,'Coop GFs_CFs'!B:B,0),2),
"Population", INDEX('Coop GFs_CFs'!E:F, MATCH(B1854,'Coop GFs_CFs'!B:B,0),2),
"Household", INDEX('Coop GFs_CFs'!G:H, MATCH(B1854,'Coop GFs_CFs'!B:B,0),2),
"VMT", INDEX('Coop GFs_CFs'!I:J, MATCH(B1854,'Coop GFs_CFs'!B:B,0),2),
"Lane Mile", INDEX('Coop GFs_CFs'!K:L, MATCH(B1854,'Coop GFs_CFs'!B:B,0),2),
"Gas Sales", INDEX('Coop GFs_CFs'!M:N, MATCH(B1854,'Coop GFs_CFs'!B:B,0),2),
"No Growth", INDEX('Coop GFs_CFs'!O:P, MATCH(B1854,'Coop GFs_CFs'!B:B,0),2)
)</f>
        <v>1.1792000057596272</v>
      </c>
      <c r="O1854" s="133"/>
      <c r="P1854" s="86">
        <f t="shared" si="115"/>
        <v>1.6442981326514845E-2</v>
      </c>
      <c r="Q1854" s="86">
        <f t="shared" si="116"/>
        <v>1.7537535597887625E-2</v>
      </c>
      <c r="R1854" s="156" t="s">
        <v>372</v>
      </c>
      <c r="S1854" s="85" t="s">
        <v>306</v>
      </c>
      <c r="T1854" s="85" t="s">
        <v>11</v>
      </c>
      <c r="U1854" s="85" t="s">
        <v>114</v>
      </c>
      <c r="V1854" s="85" t="s">
        <v>106</v>
      </c>
      <c r="W1854" s="85" t="s">
        <v>373</v>
      </c>
      <c r="X1854" s="85" t="s">
        <v>933</v>
      </c>
      <c r="Z1854" s="42" t="s">
        <v>3630</v>
      </c>
      <c r="AA1854"/>
    </row>
    <row r="1855" spans="1:27" s="39" customFormat="1" x14ac:dyDescent="0.35">
      <c r="A1855" s="85" t="s">
        <v>811</v>
      </c>
      <c r="B1855" s="87">
        <v>51059</v>
      </c>
      <c r="C1855" s="87" t="s">
        <v>10</v>
      </c>
      <c r="D1855" s="86">
        <v>35.571645949999997</v>
      </c>
      <c r="E1855" s="86">
        <f>SUMIFS('Ratios_MARAMA-VA'!T:T, 'Ratios_MARAMA-VA'!AA:AA, Z1855)</f>
        <v>35.571645949950103</v>
      </c>
      <c r="F1855" s="86">
        <f>SUMIFS('Ratios_MARAMA-VA'!J:J, 'Ratios_MARAMA-VA'!AA:AA, Z1855)</f>
        <v>9.6872674155638105E-2</v>
      </c>
      <c r="G1855" s="122">
        <f t="shared" si="114"/>
        <v>2.7233115468409748E-3</v>
      </c>
      <c r="H1855" s="122">
        <v>41.440967531749997</v>
      </c>
      <c r="I1855" s="86">
        <v>0.11285666539147669</v>
      </c>
      <c r="J1855" s="122">
        <v>44.144412623949997</v>
      </c>
      <c r="K1855" s="86">
        <v>0.12021898862731552</v>
      </c>
      <c r="L1855" s="122" t="str" cm="1">
        <f t="array" ref="L1855">_xlfn.SWITCH(A1855,
    "District of Columbia", _xlfn.XLOOKUP(R1855, '2015 O3 Growth Surrogates'!A:A, '2015 O3 Growth Surrogates'!H:H),
    "Maryland", _xlfn.XLOOKUP(R1855, '2015 O3 Growth Surrogates'!A:A, '2015 O3 Growth Surrogates'!I:I),
    "Virginia", _xlfn.XLOOKUP(R1855, '2015 O3 Growth Surrogates'!A:A, '2015 O3 Growth Surrogates'!J:J)
)</f>
        <v>Employment</v>
      </c>
      <c r="M1855" s="133" cm="1">
        <f t="array" ref="M1855">_xlfn.SWITCH(L1855,
"Employment", INDEX('Coop GFs_CFs'!C:D, MATCH(B1855,'Coop GFs_CFs'!B:B,0),1),
"Population", INDEX('Coop GFs_CFs'!E:F, MATCH(B1855,'Coop GFs_CFs'!B:B,0),1),
"Household", INDEX('Coop GFs_CFs'!G:H, MATCH(B1855,'Coop GFs_CFs'!B:B,0),1),
"VMT", INDEX('Coop GFs_CFs'!I:J, MATCH(B1855,'Coop GFs_CFs'!B:B,0),1),
"Lane Mile", INDEX('Coop GFs_CFs'!K:L, MATCH(B1855,'Coop GFs_CFs'!B:B,0),1),
"Gas Sales", INDEX('Coop GFs_CFs'!M:N, MATCH(B1855,'Coop GFs_CFs'!B:B,0),1),
"No Growth", INDEX('Coop GFs_CFs'!O:P, MATCH(B1855,'Coop GFs_CFs'!B:B,0),1)
)</f>
        <v>1.1407331378648504</v>
      </c>
      <c r="N1855" s="133" cm="1">
        <f t="array" ref="N1855">_xlfn.SWITCH(L1855,
"Employment", INDEX('Coop GFs_CFs'!C:D, MATCH(B1855,'Coop GFs_CFs'!B:B,0),2),
"Population", INDEX('Coop GFs_CFs'!E:F, MATCH(B1855,'Coop GFs_CFs'!B:B,0),2),
"Household", INDEX('Coop GFs_CFs'!G:H, MATCH(B1855,'Coop GFs_CFs'!B:B,0),2),
"VMT", INDEX('Coop GFs_CFs'!I:J, MATCH(B1855,'Coop GFs_CFs'!B:B,0),2),
"Lane Mile", INDEX('Coop GFs_CFs'!K:L, MATCH(B1855,'Coop GFs_CFs'!B:B,0),2),
"Gas Sales", INDEX('Coop GFs_CFs'!M:N, MATCH(B1855,'Coop GFs_CFs'!B:B,0),2),
"No Growth", INDEX('Coop GFs_CFs'!O:P, MATCH(B1855,'Coop GFs_CFs'!B:B,0),2)
)</f>
        <v>1.1888354812229924</v>
      </c>
      <c r="O1855" s="133"/>
      <c r="P1855" s="86">
        <f t="shared" si="115"/>
        <v>0.11050586956292026</v>
      </c>
      <c r="Q1855" s="86">
        <f t="shared" si="116"/>
        <v>0.11516567219717617</v>
      </c>
      <c r="R1855" s="156" t="s">
        <v>372</v>
      </c>
      <c r="S1855" s="85" t="s">
        <v>306</v>
      </c>
      <c r="T1855" s="85" t="s">
        <v>11</v>
      </c>
      <c r="U1855" s="85" t="s">
        <v>114</v>
      </c>
      <c r="V1855" s="85" t="s">
        <v>106</v>
      </c>
      <c r="W1855" s="85" t="s">
        <v>373</v>
      </c>
      <c r="X1855" s="85" t="s">
        <v>933</v>
      </c>
      <c r="Z1855" s="42" t="s">
        <v>3631</v>
      </c>
      <c r="AA1855"/>
    </row>
    <row r="1856" spans="1:27" s="39" customFormat="1" x14ac:dyDescent="0.35">
      <c r="A1856" s="85" t="s">
        <v>811</v>
      </c>
      <c r="B1856" s="87">
        <v>51683</v>
      </c>
      <c r="C1856" s="87" t="s">
        <v>10</v>
      </c>
      <c r="D1856" s="86">
        <v>3.9368166499999999</v>
      </c>
      <c r="E1856" s="86">
        <f>SUMIFS('Ratios_MARAMA-VA'!T:T, 'Ratios_MARAMA-VA'!AA:AA, Z1856)</f>
        <v>3.9368166499944999</v>
      </c>
      <c r="F1856" s="86">
        <f>SUMIFS('Ratios_MARAMA-VA'!J:J, 'Ratios_MARAMA-VA'!AA:AA, Z1856)</f>
        <v>1.0721178240725699E-2</v>
      </c>
      <c r="G1856" s="122">
        <f t="shared" si="114"/>
        <v>2.7233115468409427E-3</v>
      </c>
      <c r="H1856" s="122">
        <v>4.5863913972499999</v>
      </c>
      <c r="I1856" s="86">
        <v>1.2490172650462889E-2</v>
      </c>
      <c r="J1856" s="122">
        <v>4.8855894626499996</v>
      </c>
      <c r="K1856" s="86">
        <v>1.330498219675918E-2</v>
      </c>
      <c r="L1856" s="122" t="str" cm="1">
        <f t="array" ref="L1856">_xlfn.SWITCH(A1856,
    "District of Columbia", _xlfn.XLOOKUP(R1856, '2015 O3 Growth Surrogates'!A:A, '2015 O3 Growth Surrogates'!H:H),
    "Maryland", _xlfn.XLOOKUP(R1856, '2015 O3 Growth Surrogates'!A:A, '2015 O3 Growth Surrogates'!I:I),
    "Virginia", _xlfn.XLOOKUP(R1856, '2015 O3 Growth Surrogates'!A:A, '2015 O3 Growth Surrogates'!J:J)
)</f>
        <v>Employment</v>
      </c>
      <c r="M1856" s="133" cm="1">
        <f t="array" ref="M1856">_xlfn.SWITCH(L1856,
"Employment", INDEX('Coop GFs_CFs'!C:D, MATCH(B1856,'Coop GFs_CFs'!B:B,0),1),
"Population", INDEX('Coop GFs_CFs'!E:F, MATCH(B1856,'Coop GFs_CFs'!B:B,0),1),
"Household", INDEX('Coop GFs_CFs'!G:H, MATCH(B1856,'Coop GFs_CFs'!B:B,0),1),
"VMT", INDEX('Coop GFs_CFs'!I:J, MATCH(B1856,'Coop GFs_CFs'!B:B,0),1),
"Lane Mile", INDEX('Coop GFs_CFs'!K:L, MATCH(B1856,'Coop GFs_CFs'!B:B,0),1),
"Gas Sales", INDEX('Coop GFs_CFs'!M:N, MATCH(B1856,'Coop GFs_CFs'!B:B,0),1),
"No Growth", INDEX('Coop GFs_CFs'!O:P, MATCH(B1856,'Coop GFs_CFs'!B:B,0),1)
)</f>
        <v>1.0626817271189477</v>
      </c>
      <c r="N1856" s="133" cm="1">
        <f t="array" ref="N1856">_xlfn.SWITCH(L1856,
"Employment", INDEX('Coop GFs_CFs'!C:D, MATCH(B1856,'Coop GFs_CFs'!B:B,0),2),
"Population", INDEX('Coop GFs_CFs'!E:F, MATCH(B1856,'Coop GFs_CFs'!B:B,0),2),
"Household", INDEX('Coop GFs_CFs'!G:H, MATCH(B1856,'Coop GFs_CFs'!B:B,0),2),
"VMT", INDEX('Coop GFs_CFs'!I:J, MATCH(B1856,'Coop GFs_CFs'!B:B,0),2),
"Lane Mile", INDEX('Coop GFs_CFs'!K:L, MATCH(B1856,'Coop GFs_CFs'!B:B,0),2),
"Gas Sales", INDEX('Coop GFs_CFs'!M:N, MATCH(B1856,'Coop GFs_CFs'!B:B,0),2),
"No Growth", INDEX('Coop GFs_CFs'!O:P, MATCH(B1856,'Coop GFs_CFs'!B:B,0),2)
)</f>
        <v>1.0893103528916537</v>
      </c>
      <c r="O1856" s="133"/>
      <c r="P1856" s="86">
        <f t="shared" si="115"/>
        <v>1.1393200209604468E-2</v>
      </c>
      <c r="Q1856" s="86">
        <f t="shared" si="116"/>
        <v>1.167869045281923E-2</v>
      </c>
      <c r="R1856" s="156" t="s">
        <v>372</v>
      </c>
      <c r="S1856" s="85" t="s">
        <v>306</v>
      </c>
      <c r="T1856" s="85" t="s">
        <v>11</v>
      </c>
      <c r="U1856" s="85" t="s">
        <v>114</v>
      </c>
      <c r="V1856" s="85" t="s">
        <v>106</v>
      </c>
      <c r="W1856" s="85" t="s">
        <v>373</v>
      </c>
      <c r="X1856" s="85" t="s">
        <v>933</v>
      </c>
      <c r="Z1856" s="42" t="s">
        <v>3632</v>
      </c>
      <c r="AA1856"/>
    </row>
    <row r="1857" spans="1:27" s="39" customFormat="1" x14ac:dyDescent="0.35">
      <c r="A1857" s="85" t="s">
        <v>811</v>
      </c>
      <c r="B1857" s="87">
        <v>51685</v>
      </c>
      <c r="C1857" s="87" t="s">
        <v>10</v>
      </c>
      <c r="D1857" s="86">
        <v>1.105462411</v>
      </c>
      <c r="E1857" s="86">
        <f>SUMIFS('Ratios_MARAMA-VA'!T:T, 'Ratios_MARAMA-VA'!AA:AA, Z1857)</f>
        <v>1.1054624109984501</v>
      </c>
      <c r="F1857" s="86">
        <f>SUMIFS('Ratios_MARAMA-VA'!J:J, 'Ratios_MARAMA-VA'!AA:AA, Z1857)</f>
        <v>3.01051854847073E-3</v>
      </c>
      <c r="G1857" s="122">
        <f t="shared" si="114"/>
        <v>2.7233115468409635E-3</v>
      </c>
      <c r="H1857" s="122">
        <v>1.287863708815</v>
      </c>
      <c r="I1857" s="86">
        <v>3.5072541089733178E-3</v>
      </c>
      <c r="J1857" s="122">
        <v>1.3718788520509999</v>
      </c>
      <c r="K1857" s="86">
        <v>3.7360535186574139E-3</v>
      </c>
      <c r="L1857" s="122" t="str" cm="1">
        <f t="array" ref="L1857">_xlfn.SWITCH(A1857,
    "District of Columbia", _xlfn.XLOOKUP(R1857, '2015 O3 Growth Surrogates'!A:A, '2015 O3 Growth Surrogates'!H:H),
    "Maryland", _xlfn.XLOOKUP(R1857, '2015 O3 Growth Surrogates'!A:A, '2015 O3 Growth Surrogates'!I:I),
    "Virginia", _xlfn.XLOOKUP(R1857, '2015 O3 Growth Surrogates'!A:A, '2015 O3 Growth Surrogates'!J:J)
)</f>
        <v>Employment</v>
      </c>
      <c r="M1857" s="133" cm="1">
        <f t="array" ref="M1857">_xlfn.SWITCH(L1857,
"Employment", INDEX('Coop GFs_CFs'!C:D, MATCH(B1857,'Coop GFs_CFs'!B:B,0),1),
"Population", INDEX('Coop GFs_CFs'!E:F, MATCH(B1857,'Coop GFs_CFs'!B:B,0),1),
"Household", INDEX('Coop GFs_CFs'!G:H, MATCH(B1857,'Coop GFs_CFs'!B:B,0),1),
"VMT", INDEX('Coop GFs_CFs'!I:J, MATCH(B1857,'Coop GFs_CFs'!B:B,0),1),
"Lane Mile", INDEX('Coop GFs_CFs'!K:L, MATCH(B1857,'Coop GFs_CFs'!B:B,0),1),
"Gas Sales", INDEX('Coop GFs_CFs'!M:N, MATCH(B1857,'Coop GFs_CFs'!B:B,0),1),
"No Growth", INDEX('Coop GFs_CFs'!O:P, MATCH(B1857,'Coop GFs_CFs'!B:B,0),1)
)</f>
        <v>1.1233017518770112</v>
      </c>
      <c r="N1857" s="133" cm="1">
        <f t="array" ref="N1857">_xlfn.SWITCH(L1857,
"Employment", INDEX('Coop GFs_CFs'!C:D, MATCH(B1857,'Coop GFs_CFs'!B:B,0),2),
"Population", INDEX('Coop GFs_CFs'!E:F, MATCH(B1857,'Coop GFs_CFs'!B:B,0),2),
"Household", INDEX('Coop GFs_CFs'!G:H, MATCH(B1857,'Coop GFs_CFs'!B:B,0),2),
"VMT", INDEX('Coop GFs_CFs'!I:J, MATCH(B1857,'Coop GFs_CFs'!B:B,0),2),
"Lane Mile", INDEX('Coop GFs_CFs'!K:L, MATCH(B1857,'Coop GFs_CFs'!B:B,0),2),
"Gas Sales", INDEX('Coop GFs_CFs'!M:N, MATCH(B1857,'Coop GFs_CFs'!B:B,0),2),
"No Growth", INDEX('Coop GFs_CFs'!O:P, MATCH(B1857,'Coop GFs_CFs'!B:B,0),2)
)</f>
        <v>1.1478816589202718</v>
      </c>
      <c r="O1857" s="133"/>
      <c r="P1857" s="86">
        <f t="shared" si="115"/>
        <v>3.3817207595554077E-3</v>
      </c>
      <c r="Q1857" s="86">
        <f t="shared" si="116"/>
        <v>3.4557190256288301E-3</v>
      </c>
      <c r="R1857" s="156" t="s">
        <v>372</v>
      </c>
      <c r="S1857" s="85" t="s">
        <v>306</v>
      </c>
      <c r="T1857" s="85" t="s">
        <v>11</v>
      </c>
      <c r="U1857" s="85" t="s">
        <v>114</v>
      </c>
      <c r="V1857" s="85" t="s">
        <v>106</v>
      </c>
      <c r="W1857" s="85" t="s">
        <v>373</v>
      </c>
      <c r="X1857" s="85" t="s">
        <v>933</v>
      </c>
      <c r="Z1857" s="42" t="s">
        <v>3633</v>
      </c>
      <c r="AA1857"/>
    </row>
    <row r="1858" spans="1:27" s="39" customFormat="1" x14ac:dyDescent="0.35">
      <c r="A1858" s="85" t="s">
        <v>811</v>
      </c>
      <c r="B1858" s="87">
        <v>51153</v>
      </c>
      <c r="C1858" s="87" t="s">
        <v>10</v>
      </c>
      <c r="D1858" s="86">
        <v>28.90953661</v>
      </c>
      <c r="E1858" s="86">
        <f>SUMIFS('Ratios_MARAMA-VA'!T:T, 'Ratios_MARAMA-VA'!AA:AA, Z1858)</f>
        <v>28.9095366099594</v>
      </c>
      <c r="F1858" s="86">
        <f>SUMIFS('Ratios_MARAMA-VA'!J:J, 'Ratios_MARAMA-VA'!AA:AA, Z1858)</f>
        <v>7.87296748637243E-2</v>
      </c>
      <c r="G1858" s="122">
        <f t="shared" si="114"/>
        <v>2.7233115468409739E-3</v>
      </c>
      <c r="H1858" s="122">
        <v>33.679610150649999</v>
      </c>
      <c r="I1858" s="86">
        <v>9.1720071216367619E-2</v>
      </c>
      <c r="J1858" s="122">
        <v>35.876734933009999</v>
      </c>
      <c r="K1858" s="86">
        <v>9.7703526506019059E-2</v>
      </c>
      <c r="L1858" s="122" t="str" cm="1">
        <f t="array" ref="L1858">_xlfn.SWITCH(A1858,
    "District of Columbia", _xlfn.XLOOKUP(R1858, '2015 O3 Growth Surrogates'!A:A, '2015 O3 Growth Surrogates'!H:H),
    "Maryland", _xlfn.XLOOKUP(R1858, '2015 O3 Growth Surrogates'!A:A, '2015 O3 Growth Surrogates'!I:I),
    "Virginia", _xlfn.XLOOKUP(R1858, '2015 O3 Growth Surrogates'!A:A, '2015 O3 Growth Surrogates'!J:J)
)</f>
        <v>Employment</v>
      </c>
      <c r="M1858" s="133" cm="1">
        <f t="array" ref="M1858">_xlfn.SWITCH(L1858,
"Employment", INDEX('Coop GFs_CFs'!C:D, MATCH(B1858,'Coop GFs_CFs'!B:B,0),1),
"Population", INDEX('Coop GFs_CFs'!E:F, MATCH(B1858,'Coop GFs_CFs'!B:B,0),1),
"Household", INDEX('Coop GFs_CFs'!G:H, MATCH(B1858,'Coop GFs_CFs'!B:B,0),1),
"VMT", INDEX('Coop GFs_CFs'!I:J, MATCH(B1858,'Coop GFs_CFs'!B:B,0),1),
"Lane Mile", INDEX('Coop GFs_CFs'!K:L, MATCH(B1858,'Coop GFs_CFs'!B:B,0),1),
"Gas Sales", INDEX('Coop GFs_CFs'!M:N, MATCH(B1858,'Coop GFs_CFs'!B:B,0),1),
"No Growth", INDEX('Coop GFs_CFs'!O:P, MATCH(B1858,'Coop GFs_CFs'!B:B,0),1)
)</f>
        <v>1.1898949472362377</v>
      </c>
      <c r="N1858" s="133" cm="1">
        <f t="array" ref="N1858">_xlfn.SWITCH(L1858,
"Employment", INDEX('Coop GFs_CFs'!C:D, MATCH(B1858,'Coop GFs_CFs'!B:B,0),2),
"Population", INDEX('Coop GFs_CFs'!E:F, MATCH(B1858,'Coop GFs_CFs'!B:B,0),2),
"Household", INDEX('Coop GFs_CFs'!G:H, MATCH(B1858,'Coop GFs_CFs'!B:B,0),2),
"VMT", INDEX('Coop GFs_CFs'!I:J, MATCH(B1858,'Coop GFs_CFs'!B:B,0),2),
"Lane Mile", INDEX('Coop GFs_CFs'!K:L, MATCH(B1858,'Coop GFs_CFs'!B:B,0),2),
"Gas Sales", INDEX('Coop GFs_CFs'!M:N, MATCH(B1858,'Coop GFs_CFs'!B:B,0),2),
"No Growth", INDEX('Coop GFs_CFs'!O:P, MATCH(B1858,'Coop GFs_CFs'!B:B,0),2)
)</f>
        <v>1.2771251790739548</v>
      </c>
      <c r="O1858" s="133"/>
      <c r="P1858" s="86">
        <f t="shared" si="115"/>
        <v>9.368004231789738E-2</v>
      </c>
      <c r="Q1858" s="86">
        <f t="shared" si="116"/>
        <v>0.10054765010876814</v>
      </c>
      <c r="R1858" s="156" t="s">
        <v>372</v>
      </c>
      <c r="S1858" s="85" t="s">
        <v>306</v>
      </c>
      <c r="T1858" s="85" t="s">
        <v>11</v>
      </c>
      <c r="U1858" s="85" t="s">
        <v>114</v>
      </c>
      <c r="V1858" s="85" t="s">
        <v>106</v>
      </c>
      <c r="W1858" s="85" t="s">
        <v>373</v>
      </c>
      <c r="X1858" s="85" t="s">
        <v>933</v>
      </c>
      <c r="Z1858" s="42" t="s">
        <v>3634</v>
      </c>
      <c r="AA1858"/>
    </row>
    <row r="1859" spans="1:27" s="39" customFormat="1" x14ac:dyDescent="0.35">
      <c r="A1859" s="85" t="s">
        <v>9</v>
      </c>
      <c r="B1859" s="87">
        <v>11001</v>
      </c>
      <c r="C1859" s="87" t="s">
        <v>12</v>
      </c>
      <c r="D1859" s="86">
        <v>1.1553546290000001</v>
      </c>
      <c r="E1859" s="86">
        <f>SUMIFS('Ratios_MARAMA-VA'!T:T, 'Ratios_MARAMA-VA'!AA:AA, Z1859)</f>
        <v>1.15535462899838</v>
      </c>
      <c r="F1859" s="86">
        <f>SUMIFS('Ratios_MARAMA-VA'!J:J, 'Ratios_MARAMA-VA'!AA:AA, Z1859)</f>
        <v>3.1463906018474402E-3</v>
      </c>
      <c r="G1859" s="122">
        <f t="shared" si="114"/>
        <v>2.7233115468409588E-3</v>
      </c>
      <c r="H1859" s="122">
        <v>1.345988142785</v>
      </c>
      <c r="I1859" s="86">
        <v>3.6655450511574078E-3</v>
      </c>
      <c r="J1859" s="122">
        <v>1.4337950945889999</v>
      </c>
      <c r="K1859" s="86">
        <v>3.9046707368981482E-3</v>
      </c>
      <c r="L1859" s="122" t="str" cm="1">
        <f t="array" ref="L1859">_xlfn.SWITCH(A1859,
    "District of Columbia", _xlfn.XLOOKUP(R1859, '2015 O3 Growth Surrogates'!A:A, '2015 O3 Growth Surrogates'!H:H),
    "Maryland", _xlfn.XLOOKUP(R1859, '2015 O3 Growth Surrogates'!A:A, '2015 O3 Growth Surrogates'!I:I),
    "Virginia", _xlfn.XLOOKUP(R1859, '2015 O3 Growth Surrogates'!A:A, '2015 O3 Growth Surrogates'!J:J)
)</f>
        <v>Employment</v>
      </c>
      <c r="M1859" s="133" cm="1">
        <f t="array" ref="M1859">_xlfn.SWITCH(L1859,
"Employment", INDEX('Coop GFs_CFs'!C:D, MATCH(B1859,'Coop GFs_CFs'!B:B,0),1),
"Population", INDEX('Coop GFs_CFs'!E:F, MATCH(B1859,'Coop GFs_CFs'!B:B,0),1),
"Household", INDEX('Coop GFs_CFs'!G:H, MATCH(B1859,'Coop GFs_CFs'!B:B,0),1),
"VMT", INDEX('Coop GFs_CFs'!I:J, MATCH(B1859,'Coop GFs_CFs'!B:B,0),1),
"Lane Mile", INDEX('Coop GFs_CFs'!K:L, MATCH(B1859,'Coop GFs_CFs'!B:B,0),1),
"Gas Sales", INDEX('Coop GFs_CFs'!M:N, MATCH(B1859,'Coop GFs_CFs'!B:B,0),1),
"No Growth", INDEX('Coop GFs_CFs'!O:P, MATCH(B1859,'Coop GFs_CFs'!B:B,0),1)
)</f>
        <v>1.1125759036334977</v>
      </c>
      <c r="N1859" s="133" cm="1">
        <f t="array" ref="N1859">_xlfn.SWITCH(L1859,
"Employment", INDEX('Coop GFs_CFs'!C:D, MATCH(B1859,'Coop GFs_CFs'!B:B,0),2),
"Population", INDEX('Coop GFs_CFs'!E:F, MATCH(B1859,'Coop GFs_CFs'!B:B,0),2),
"Household", INDEX('Coop GFs_CFs'!G:H, MATCH(B1859,'Coop GFs_CFs'!B:B,0),2),
"VMT", INDEX('Coop GFs_CFs'!I:J, MATCH(B1859,'Coop GFs_CFs'!B:B,0),2),
"Lane Mile", INDEX('Coop GFs_CFs'!K:L, MATCH(B1859,'Coop GFs_CFs'!B:B,0),2),
"Gas Sales", INDEX('Coop GFs_CFs'!M:N, MATCH(B1859,'Coop GFs_CFs'!B:B,0),2),
"No Growth", INDEX('Coop GFs_CFs'!O:P, MATCH(B1859,'Coop GFs_CFs'!B:B,0),2)
)</f>
        <v>1.1554041707984846</v>
      </c>
      <c r="O1859" s="133"/>
      <c r="P1859" s="86">
        <f t="shared" si="115"/>
        <v>3.5005983670343605E-3</v>
      </c>
      <c r="Q1859" s="86">
        <f t="shared" si="116"/>
        <v>3.6353528243356862E-3</v>
      </c>
      <c r="R1859" s="156" t="s">
        <v>372</v>
      </c>
      <c r="S1859" s="85" t="s">
        <v>306</v>
      </c>
      <c r="T1859" s="85" t="s">
        <v>11</v>
      </c>
      <c r="U1859" s="85" t="s">
        <v>114</v>
      </c>
      <c r="V1859" s="85" t="s">
        <v>106</v>
      </c>
      <c r="W1859" s="85" t="s">
        <v>373</v>
      </c>
      <c r="X1859" s="85" t="s">
        <v>933</v>
      </c>
      <c r="Z1859" s="42" t="s">
        <v>3635</v>
      </c>
      <c r="AA1859"/>
    </row>
    <row r="1860" spans="1:27" s="39" customFormat="1" x14ac:dyDescent="0.35">
      <c r="A1860" s="85" t="s">
        <v>497</v>
      </c>
      <c r="B1860" s="87">
        <v>24021</v>
      </c>
      <c r="C1860" s="87" t="s">
        <v>12</v>
      </c>
      <c r="D1860" s="86">
        <v>0.23873828999999999</v>
      </c>
      <c r="E1860" s="86">
        <f>SUMIFS('Ratios_MARAMA-VA'!T:T, 'Ratios_MARAMA-VA'!AA:AA, Z1860)</f>
        <v>0.23873828999966401</v>
      </c>
      <c r="F1860" s="86">
        <f>SUMIFS('Ratios_MARAMA-VA'!J:J, 'Ratios_MARAMA-VA'!AA:AA, Z1860)</f>
        <v>6.5015874182915601E-4</v>
      </c>
      <c r="G1860" s="122">
        <f t="shared" si="114"/>
        <v>2.7233115468409822E-3</v>
      </c>
      <c r="H1860" s="122">
        <v>0.27813010784999997</v>
      </c>
      <c r="I1860" s="86">
        <v>7.5743493423203264E-4</v>
      </c>
      <c r="J1860" s="122">
        <v>0.29627421789000002</v>
      </c>
      <c r="K1860" s="86">
        <v>8.0684699861111812E-4</v>
      </c>
      <c r="L1860" s="122" t="str" cm="1">
        <f t="array" ref="L1860">_xlfn.SWITCH(A1860,
    "District of Columbia", _xlfn.XLOOKUP(R1860, '2015 O3 Growth Surrogates'!A:A, '2015 O3 Growth Surrogates'!H:H),
    "Maryland", _xlfn.XLOOKUP(R1860, '2015 O3 Growth Surrogates'!A:A, '2015 O3 Growth Surrogates'!I:I),
    "Virginia", _xlfn.XLOOKUP(R1860, '2015 O3 Growth Surrogates'!A:A, '2015 O3 Growth Surrogates'!J:J)
)</f>
        <v>EPA EMP</v>
      </c>
      <c r="M1860" s="133" t="e" cm="1">
        <f t="array" ref="M1860">_xlfn.SWITCH(L1860,
"Employment", INDEX('Coop GFs_CFs'!C:D, MATCH(B1860,'Coop GFs_CFs'!B:B,0),1),
"Population", INDEX('Coop GFs_CFs'!E:F, MATCH(B1860,'Coop GFs_CFs'!B:B,0),1),
"Household", INDEX('Coop GFs_CFs'!G:H, MATCH(B1860,'Coop GFs_CFs'!B:B,0),1),
"VMT", INDEX('Coop GFs_CFs'!I:J, MATCH(B1860,'Coop GFs_CFs'!B:B,0),1),
"Lane Mile", INDEX('Coop GFs_CFs'!K:L, MATCH(B1860,'Coop GFs_CFs'!B:B,0),1),
"Gas Sales", INDEX('Coop GFs_CFs'!M:N, MATCH(B1860,'Coop GFs_CFs'!B:B,0),1),
"No Growth", INDEX('Coop GFs_CFs'!O:P, MATCH(B1860,'Coop GFs_CFs'!B:B,0),1)
)</f>
        <v>#N/A</v>
      </c>
      <c r="N1860" s="133" t="e" cm="1">
        <f t="array" ref="N1860">_xlfn.SWITCH(L1860,
"Employment", INDEX('Coop GFs_CFs'!C:D, MATCH(B1860,'Coop GFs_CFs'!B:B,0),2),
"Population", INDEX('Coop GFs_CFs'!E:F, MATCH(B1860,'Coop GFs_CFs'!B:B,0),2),
"Household", INDEX('Coop GFs_CFs'!G:H, MATCH(B1860,'Coop GFs_CFs'!B:B,0),2),
"VMT", INDEX('Coop GFs_CFs'!I:J, MATCH(B1860,'Coop GFs_CFs'!B:B,0),2),
"Lane Mile", INDEX('Coop GFs_CFs'!K:L, MATCH(B1860,'Coop GFs_CFs'!B:B,0),2),
"Gas Sales", INDEX('Coop GFs_CFs'!M:N, MATCH(B1860,'Coop GFs_CFs'!B:B,0),2),
"No Growth", INDEX('Coop GFs_CFs'!O:P, MATCH(B1860,'Coop GFs_CFs'!B:B,0),2)
)</f>
        <v>#N/A</v>
      </c>
      <c r="O1860" s="133"/>
      <c r="P1860" s="86">
        <f>I1860</f>
        <v>7.5743493423203264E-4</v>
      </c>
      <c r="Q1860" s="86">
        <f>K1860</f>
        <v>8.0684699861111812E-4</v>
      </c>
      <c r="R1860" s="156" t="s">
        <v>372</v>
      </c>
      <c r="S1860" s="85" t="s">
        <v>306</v>
      </c>
      <c r="T1860" s="85" t="s">
        <v>11</v>
      </c>
      <c r="U1860" s="85" t="s">
        <v>114</v>
      </c>
      <c r="V1860" s="85" t="s">
        <v>106</v>
      </c>
      <c r="W1860" s="85" t="s">
        <v>373</v>
      </c>
      <c r="X1860" s="85" t="s">
        <v>933</v>
      </c>
      <c r="Z1860" s="42" t="s">
        <v>3636</v>
      </c>
      <c r="AA1860"/>
    </row>
    <row r="1861" spans="1:27" s="39" customFormat="1" x14ac:dyDescent="0.35">
      <c r="A1861" s="85" t="s">
        <v>497</v>
      </c>
      <c r="B1861" s="87">
        <v>24031</v>
      </c>
      <c r="C1861" s="87" t="s">
        <v>12</v>
      </c>
      <c r="D1861" s="86">
        <v>0.43552875600000002</v>
      </c>
      <c r="E1861" s="86">
        <f>SUMIFS('Ratios_MARAMA-VA'!T:T, 'Ratios_MARAMA-VA'!AA:AA, Z1861)</f>
        <v>0.43552875599938901</v>
      </c>
      <c r="F1861" s="86">
        <f>SUMIFS('Ratios_MARAMA-VA'!J:J, 'Ratios_MARAMA-VA'!AA:AA, Z1861)</f>
        <v>1.18608049019441E-3</v>
      </c>
      <c r="G1861" s="122">
        <f t="shared" si="114"/>
        <v>2.7233115468409484E-3</v>
      </c>
      <c r="H1861" s="122">
        <v>0.50739100073999999</v>
      </c>
      <c r="I1861" s="86">
        <v>1.3817837710784261E-3</v>
      </c>
      <c r="J1861" s="122">
        <v>0.54049118619600001</v>
      </c>
      <c r="K1861" s="86">
        <v>1.4719258883333277E-3</v>
      </c>
      <c r="L1861" s="122" t="str" cm="1">
        <f t="array" ref="L1861">_xlfn.SWITCH(A1861,
    "District of Columbia", _xlfn.XLOOKUP(R1861, '2015 O3 Growth Surrogates'!A:A, '2015 O3 Growth Surrogates'!H:H),
    "Maryland", _xlfn.XLOOKUP(R1861, '2015 O3 Growth Surrogates'!A:A, '2015 O3 Growth Surrogates'!I:I),
    "Virginia", _xlfn.XLOOKUP(R1861, '2015 O3 Growth Surrogates'!A:A, '2015 O3 Growth Surrogates'!J:J)
)</f>
        <v>EPA EMP</v>
      </c>
      <c r="M1861" s="133" t="e" cm="1">
        <f t="array" ref="M1861">_xlfn.SWITCH(L1861,
"Employment", INDEX('Coop GFs_CFs'!C:D, MATCH(B1861,'Coop GFs_CFs'!B:B,0),1),
"Population", INDEX('Coop GFs_CFs'!E:F, MATCH(B1861,'Coop GFs_CFs'!B:B,0),1),
"Household", INDEX('Coop GFs_CFs'!G:H, MATCH(B1861,'Coop GFs_CFs'!B:B,0),1),
"VMT", INDEX('Coop GFs_CFs'!I:J, MATCH(B1861,'Coop GFs_CFs'!B:B,0),1),
"Lane Mile", INDEX('Coop GFs_CFs'!K:L, MATCH(B1861,'Coop GFs_CFs'!B:B,0),1),
"Gas Sales", INDEX('Coop GFs_CFs'!M:N, MATCH(B1861,'Coop GFs_CFs'!B:B,0),1),
"No Growth", INDEX('Coop GFs_CFs'!O:P, MATCH(B1861,'Coop GFs_CFs'!B:B,0),1)
)</f>
        <v>#N/A</v>
      </c>
      <c r="N1861" s="133" t="e" cm="1">
        <f t="array" ref="N1861">_xlfn.SWITCH(L1861,
"Employment", INDEX('Coop GFs_CFs'!C:D, MATCH(B1861,'Coop GFs_CFs'!B:B,0),2),
"Population", INDEX('Coop GFs_CFs'!E:F, MATCH(B1861,'Coop GFs_CFs'!B:B,0),2),
"Household", INDEX('Coop GFs_CFs'!G:H, MATCH(B1861,'Coop GFs_CFs'!B:B,0),2),
"VMT", INDEX('Coop GFs_CFs'!I:J, MATCH(B1861,'Coop GFs_CFs'!B:B,0),2),
"Lane Mile", INDEX('Coop GFs_CFs'!K:L, MATCH(B1861,'Coop GFs_CFs'!B:B,0),2),
"Gas Sales", INDEX('Coop GFs_CFs'!M:N, MATCH(B1861,'Coop GFs_CFs'!B:B,0),2),
"No Growth", INDEX('Coop GFs_CFs'!O:P, MATCH(B1861,'Coop GFs_CFs'!B:B,0),2)
)</f>
        <v>#N/A</v>
      </c>
      <c r="O1861" s="133"/>
      <c r="P1861" s="86">
        <f>I1861</f>
        <v>1.3817837710784261E-3</v>
      </c>
      <c r="Q1861" s="86">
        <f>K1861</f>
        <v>1.4719258883333277E-3</v>
      </c>
      <c r="R1861" s="156" t="s">
        <v>372</v>
      </c>
      <c r="S1861" s="85" t="s">
        <v>306</v>
      </c>
      <c r="T1861" s="85" t="s">
        <v>11</v>
      </c>
      <c r="U1861" s="85" t="s">
        <v>114</v>
      </c>
      <c r="V1861" s="85" t="s">
        <v>106</v>
      </c>
      <c r="W1861" s="85" t="s">
        <v>373</v>
      </c>
      <c r="X1861" s="85" t="s">
        <v>933</v>
      </c>
      <c r="Z1861" s="42" t="s">
        <v>3637</v>
      </c>
      <c r="AA1861"/>
    </row>
    <row r="1862" spans="1:27" s="39" customFormat="1" x14ac:dyDescent="0.35">
      <c r="A1862" s="85" t="s">
        <v>497</v>
      </c>
      <c r="B1862" s="87">
        <v>24033</v>
      </c>
      <c r="C1862" s="87" t="s">
        <v>12</v>
      </c>
      <c r="D1862" s="86">
        <v>1.5627552570000001</v>
      </c>
      <c r="E1862" s="86">
        <f>SUMIFS('Ratios_MARAMA-VA'!T:T, 'Ratios_MARAMA-VA'!AA:AA, Z1862)</f>
        <v>1.56275525699781</v>
      </c>
      <c r="F1862" s="86">
        <f>SUMIFS('Ratios_MARAMA-VA'!J:J, 'Ratios_MARAMA-VA'!AA:AA, Z1862)</f>
        <v>4.2558694362685601E-3</v>
      </c>
      <c r="G1862" s="122">
        <f t="shared" si="114"/>
        <v>2.7233115468409679E-3</v>
      </c>
      <c r="H1862" s="122">
        <v>1.8206098744050001</v>
      </c>
      <c r="I1862" s="86">
        <v>4.9580878932598211E-3</v>
      </c>
      <c r="J1862" s="122">
        <v>1.9393792739369999</v>
      </c>
      <c r="K1862" s="86">
        <v>5.2815339704166842E-3</v>
      </c>
      <c r="L1862" s="122" t="str" cm="1">
        <f t="array" ref="L1862">_xlfn.SWITCH(A1862,
    "District of Columbia", _xlfn.XLOOKUP(R1862, '2015 O3 Growth Surrogates'!A:A, '2015 O3 Growth Surrogates'!H:H),
    "Maryland", _xlfn.XLOOKUP(R1862, '2015 O3 Growth Surrogates'!A:A, '2015 O3 Growth Surrogates'!I:I),
    "Virginia", _xlfn.XLOOKUP(R1862, '2015 O3 Growth Surrogates'!A:A, '2015 O3 Growth Surrogates'!J:J)
)</f>
        <v>EPA EMP</v>
      </c>
      <c r="M1862" s="133" t="e" cm="1">
        <f t="array" ref="M1862">_xlfn.SWITCH(L1862,
"Employment", INDEX('Coop GFs_CFs'!C:D, MATCH(B1862,'Coop GFs_CFs'!B:B,0),1),
"Population", INDEX('Coop GFs_CFs'!E:F, MATCH(B1862,'Coop GFs_CFs'!B:B,0),1),
"Household", INDEX('Coop GFs_CFs'!G:H, MATCH(B1862,'Coop GFs_CFs'!B:B,0),1),
"VMT", INDEX('Coop GFs_CFs'!I:J, MATCH(B1862,'Coop GFs_CFs'!B:B,0),1),
"Lane Mile", INDEX('Coop GFs_CFs'!K:L, MATCH(B1862,'Coop GFs_CFs'!B:B,0),1),
"Gas Sales", INDEX('Coop GFs_CFs'!M:N, MATCH(B1862,'Coop GFs_CFs'!B:B,0),1),
"No Growth", INDEX('Coop GFs_CFs'!O:P, MATCH(B1862,'Coop GFs_CFs'!B:B,0),1)
)</f>
        <v>#N/A</v>
      </c>
      <c r="N1862" s="133" t="e" cm="1">
        <f t="array" ref="N1862">_xlfn.SWITCH(L1862,
"Employment", INDEX('Coop GFs_CFs'!C:D, MATCH(B1862,'Coop GFs_CFs'!B:B,0),2),
"Population", INDEX('Coop GFs_CFs'!E:F, MATCH(B1862,'Coop GFs_CFs'!B:B,0),2),
"Household", INDEX('Coop GFs_CFs'!G:H, MATCH(B1862,'Coop GFs_CFs'!B:B,0),2),
"VMT", INDEX('Coop GFs_CFs'!I:J, MATCH(B1862,'Coop GFs_CFs'!B:B,0),2),
"Lane Mile", INDEX('Coop GFs_CFs'!K:L, MATCH(B1862,'Coop GFs_CFs'!B:B,0),2),
"Gas Sales", INDEX('Coop GFs_CFs'!M:N, MATCH(B1862,'Coop GFs_CFs'!B:B,0),2),
"No Growth", INDEX('Coop GFs_CFs'!O:P, MATCH(B1862,'Coop GFs_CFs'!B:B,0),2)
)</f>
        <v>#N/A</v>
      </c>
      <c r="O1862" s="133"/>
      <c r="P1862" s="86">
        <f>I1862</f>
        <v>4.9580878932598211E-3</v>
      </c>
      <c r="Q1862" s="86">
        <f>K1862</f>
        <v>5.2815339704166842E-3</v>
      </c>
      <c r="R1862" s="156" t="s">
        <v>372</v>
      </c>
      <c r="S1862" s="85" t="s">
        <v>306</v>
      </c>
      <c r="T1862" s="85" t="s">
        <v>11</v>
      </c>
      <c r="U1862" s="85" t="s">
        <v>114</v>
      </c>
      <c r="V1862" s="85" t="s">
        <v>106</v>
      </c>
      <c r="W1862" s="85" t="s">
        <v>373</v>
      </c>
      <c r="X1862" s="85" t="s">
        <v>933</v>
      </c>
      <c r="Z1862" s="42" t="s">
        <v>3638</v>
      </c>
      <c r="AA1862"/>
    </row>
    <row r="1863" spans="1:27" s="39" customFormat="1" x14ac:dyDescent="0.35">
      <c r="A1863" s="85" t="s">
        <v>811</v>
      </c>
      <c r="B1863" s="87">
        <v>51510</v>
      </c>
      <c r="C1863" s="87" t="s">
        <v>12</v>
      </c>
      <c r="D1863" s="86">
        <v>0.83073471399999999</v>
      </c>
      <c r="E1863" s="86">
        <f>SUMIFS('Ratios_MARAMA-VA'!T:T, 'Ratios_MARAMA-VA'!AA:AA, Z1863)</f>
        <v>0.83073471399884002</v>
      </c>
      <c r="F1863" s="86">
        <f>SUMIFS('Ratios_MARAMA-VA'!J:J, 'Ratios_MARAMA-VA'!AA:AA, Z1863)</f>
        <v>2.26234943899465E-3</v>
      </c>
      <c r="G1863" s="122">
        <f t="shared" si="114"/>
        <v>2.7233115468409436E-3</v>
      </c>
      <c r="H1863" s="122">
        <v>0.96780594181000001</v>
      </c>
      <c r="I1863" s="86">
        <v>2.6356370964324472E-3</v>
      </c>
      <c r="J1863" s="122">
        <v>1.0309417800739999</v>
      </c>
      <c r="K1863" s="86">
        <v>2.8075756537962807E-3</v>
      </c>
      <c r="L1863" s="122" t="str" cm="1">
        <f t="array" ref="L1863">_xlfn.SWITCH(A1863,
    "District of Columbia", _xlfn.XLOOKUP(R1863, '2015 O3 Growth Surrogates'!A:A, '2015 O3 Growth Surrogates'!H:H),
    "Maryland", _xlfn.XLOOKUP(R1863, '2015 O3 Growth Surrogates'!A:A, '2015 O3 Growth Surrogates'!I:I),
    "Virginia", _xlfn.XLOOKUP(R1863, '2015 O3 Growth Surrogates'!A:A, '2015 O3 Growth Surrogates'!J:J)
)</f>
        <v>Employment</v>
      </c>
      <c r="M1863" s="133" cm="1">
        <f t="array" ref="M1863">_xlfn.SWITCH(L1863,
"Employment", INDEX('Coop GFs_CFs'!C:D, MATCH(B1863,'Coop GFs_CFs'!B:B,0),1),
"Population", INDEX('Coop GFs_CFs'!E:F, MATCH(B1863,'Coop GFs_CFs'!B:B,0),1),
"Household", INDEX('Coop GFs_CFs'!G:H, MATCH(B1863,'Coop GFs_CFs'!B:B,0),1),
"VMT", INDEX('Coop GFs_CFs'!I:J, MATCH(B1863,'Coop GFs_CFs'!B:B,0),1),
"Lane Mile", INDEX('Coop GFs_CFs'!K:L, MATCH(B1863,'Coop GFs_CFs'!B:B,0),1),
"Gas Sales", INDEX('Coop GFs_CFs'!M:N, MATCH(B1863,'Coop GFs_CFs'!B:B,0),1),
"No Growth", INDEX('Coop GFs_CFs'!O:P, MATCH(B1863,'Coop GFs_CFs'!B:B,0),1)
)</f>
        <v>1.0072672441829524</v>
      </c>
      <c r="N1863" s="133" cm="1">
        <f t="array" ref="N1863">_xlfn.SWITCH(L1863,
"Employment", INDEX('Coop GFs_CFs'!C:D, MATCH(B1863,'Coop GFs_CFs'!B:B,0),2),
"Population", INDEX('Coop GFs_CFs'!E:F, MATCH(B1863,'Coop GFs_CFs'!B:B,0),2),
"Household", INDEX('Coop GFs_CFs'!G:H, MATCH(B1863,'Coop GFs_CFs'!B:B,0),2),
"VMT", INDEX('Coop GFs_CFs'!I:J, MATCH(B1863,'Coop GFs_CFs'!B:B,0),2),
"Lane Mile", INDEX('Coop GFs_CFs'!K:L, MATCH(B1863,'Coop GFs_CFs'!B:B,0),2),
"Gas Sales", INDEX('Coop GFs_CFs'!M:N, MATCH(B1863,'Coop GFs_CFs'!B:B,0),2),
"No Growth", INDEX('Coop GFs_CFs'!O:P, MATCH(B1863,'Coop GFs_CFs'!B:B,0),2)
)</f>
        <v>1.0751618720988678</v>
      </c>
      <c r="O1863" s="133"/>
      <c r="P1863" s="86">
        <f t="shared" ref="P1863:P1869" si="117">F1863*M1863</f>
        <v>2.2787904847949895E-3</v>
      </c>
      <c r="Q1863" s="86">
        <f t="shared" ref="Q1863:Q1869" si="118">F1863*N1863</f>
        <v>2.4323918581713113E-3</v>
      </c>
      <c r="R1863" s="156" t="s">
        <v>372</v>
      </c>
      <c r="S1863" s="85" t="s">
        <v>306</v>
      </c>
      <c r="T1863" s="85" t="s">
        <v>11</v>
      </c>
      <c r="U1863" s="85" t="s">
        <v>114</v>
      </c>
      <c r="V1863" s="85" t="s">
        <v>106</v>
      </c>
      <c r="W1863" s="85" t="s">
        <v>373</v>
      </c>
      <c r="X1863" s="85" t="s">
        <v>933</v>
      </c>
      <c r="Z1863" s="42" t="s">
        <v>3639</v>
      </c>
      <c r="AA1863"/>
    </row>
    <row r="1864" spans="1:27" s="39" customFormat="1" x14ac:dyDescent="0.35">
      <c r="A1864" s="85" t="s">
        <v>811</v>
      </c>
      <c r="B1864" s="87">
        <v>51013</v>
      </c>
      <c r="C1864" s="87" t="s">
        <v>12</v>
      </c>
      <c r="D1864" s="86">
        <v>0.29351331400000003</v>
      </c>
      <c r="E1864" s="86">
        <f>SUMIFS('Ratios_MARAMA-VA'!T:T, 'Ratios_MARAMA-VA'!AA:AA, Z1864)</f>
        <v>0.29351331399958802</v>
      </c>
      <c r="F1864" s="86">
        <f>SUMIFS('Ratios_MARAMA-VA'!J:J, 'Ratios_MARAMA-VA'!AA:AA, Z1864)</f>
        <v>7.9932819716663499E-4</v>
      </c>
      <c r="G1864" s="122">
        <f t="shared" si="114"/>
        <v>2.7233115468409618E-3</v>
      </c>
      <c r="H1864" s="122">
        <v>0.34194301081</v>
      </c>
      <c r="I1864" s="86">
        <v>9.3121734970043682E-4</v>
      </c>
      <c r="J1864" s="122">
        <v>0.36425002267399997</v>
      </c>
      <c r="K1864" s="86">
        <v>9.9196629268518636E-4</v>
      </c>
      <c r="L1864" s="122" t="str" cm="1">
        <f t="array" ref="L1864">_xlfn.SWITCH(A1864,
    "District of Columbia", _xlfn.XLOOKUP(R1864, '2015 O3 Growth Surrogates'!A:A, '2015 O3 Growth Surrogates'!H:H),
    "Maryland", _xlfn.XLOOKUP(R1864, '2015 O3 Growth Surrogates'!A:A, '2015 O3 Growth Surrogates'!I:I),
    "Virginia", _xlfn.XLOOKUP(R1864, '2015 O3 Growth Surrogates'!A:A, '2015 O3 Growth Surrogates'!J:J)
)</f>
        <v>Employment</v>
      </c>
      <c r="M1864" s="133" cm="1">
        <f t="array" ref="M1864">_xlfn.SWITCH(L1864,
"Employment", INDEX('Coop GFs_CFs'!C:D, MATCH(B1864,'Coop GFs_CFs'!B:B,0),1),
"Population", INDEX('Coop GFs_CFs'!E:F, MATCH(B1864,'Coop GFs_CFs'!B:B,0),1),
"Household", INDEX('Coop GFs_CFs'!G:H, MATCH(B1864,'Coop GFs_CFs'!B:B,0),1),
"VMT", INDEX('Coop GFs_CFs'!I:J, MATCH(B1864,'Coop GFs_CFs'!B:B,0),1),
"Lane Mile", INDEX('Coop GFs_CFs'!K:L, MATCH(B1864,'Coop GFs_CFs'!B:B,0),1),
"Gas Sales", INDEX('Coop GFs_CFs'!M:N, MATCH(B1864,'Coop GFs_CFs'!B:B,0),1),
"No Growth", INDEX('Coop GFs_CFs'!O:P, MATCH(B1864,'Coop GFs_CFs'!B:B,0),1)
)</f>
        <v>1.1056036674427163</v>
      </c>
      <c r="N1864" s="133" cm="1">
        <f t="array" ref="N1864">_xlfn.SWITCH(L1864,
"Employment", INDEX('Coop GFs_CFs'!C:D, MATCH(B1864,'Coop GFs_CFs'!B:B,0),2),
"Population", INDEX('Coop GFs_CFs'!E:F, MATCH(B1864,'Coop GFs_CFs'!B:B,0),2),
"Household", INDEX('Coop GFs_CFs'!G:H, MATCH(B1864,'Coop GFs_CFs'!B:B,0),2),
"VMT", INDEX('Coop GFs_CFs'!I:J, MATCH(B1864,'Coop GFs_CFs'!B:B,0),2),
"Lane Mile", INDEX('Coop GFs_CFs'!K:L, MATCH(B1864,'Coop GFs_CFs'!B:B,0),2),
"Gas Sales", INDEX('Coop GFs_CFs'!M:N, MATCH(B1864,'Coop GFs_CFs'!B:B,0),2),
"No Growth", INDEX('Coop GFs_CFs'!O:P, MATCH(B1864,'Coop GFs_CFs'!B:B,0),2)
)</f>
        <v>1.1792000057596272</v>
      </c>
      <c r="O1864" s="133"/>
      <c r="P1864" s="86">
        <f t="shared" si="117"/>
        <v>8.8374018627780627E-4</v>
      </c>
      <c r="Q1864" s="86">
        <f t="shared" si="118"/>
        <v>9.4256781470272841E-4</v>
      </c>
      <c r="R1864" s="156" t="s">
        <v>372</v>
      </c>
      <c r="S1864" s="85" t="s">
        <v>306</v>
      </c>
      <c r="T1864" s="85" t="s">
        <v>11</v>
      </c>
      <c r="U1864" s="85" t="s">
        <v>114</v>
      </c>
      <c r="V1864" s="85" t="s">
        <v>106</v>
      </c>
      <c r="W1864" s="85" t="s">
        <v>373</v>
      </c>
      <c r="X1864" s="85" t="s">
        <v>933</v>
      </c>
      <c r="Z1864" s="42" t="s">
        <v>3640</v>
      </c>
      <c r="AA1864"/>
    </row>
    <row r="1865" spans="1:27" s="39" customFormat="1" x14ac:dyDescent="0.35">
      <c r="A1865" s="85" t="s">
        <v>811</v>
      </c>
      <c r="B1865" s="87">
        <v>51059</v>
      </c>
      <c r="C1865" s="87" t="s">
        <v>12</v>
      </c>
      <c r="D1865" s="86">
        <v>1.9118244049999999</v>
      </c>
      <c r="E1865" s="86">
        <f>SUMIFS('Ratios_MARAMA-VA'!T:T, 'Ratios_MARAMA-VA'!AA:AA, Z1865)</f>
        <v>1.9118244049973201</v>
      </c>
      <c r="F1865" s="86">
        <f>SUMIFS('Ratios_MARAMA-VA'!J:J, 'Ratios_MARAMA-VA'!AA:AA, Z1865)</f>
        <v>5.2064934776615496E-3</v>
      </c>
      <c r="G1865" s="122">
        <f t="shared" si="114"/>
        <v>2.7233115468409601E-3</v>
      </c>
      <c r="H1865" s="122">
        <v>2.2272754318249999</v>
      </c>
      <c r="I1865" s="86">
        <v>6.0655649014842074E-3</v>
      </c>
      <c r="J1865" s="122">
        <v>2.3725740866049998</v>
      </c>
      <c r="K1865" s="86">
        <v>6.4612584057870404E-3</v>
      </c>
      <c r="L1865" s="122" t="str" cm="1">
        <f t="array" ref="L1865">_xlfn.SWITCH(A1865,
    "District of Columbia", _xlfn.XLOOKUP(R1865, '2015 O3 Growth Surrogates'!A:A, '2015 O3 Growth Surrogates'!H:H),
    "Maryland", _xlfn.XLOOKUP(R1865, '2015 O3 Growth Surrogates'!A:A, '2015 O3 Growth Surrogates'!I:I),
    "Virginia", _xlfn.XLOOKUP(R1865, '2015 O3 Growth Surrogates'!A:A, '2015 O3 Growth Surrogates'!J:J)
)</f>
        <v>Employment</v>
      </c>
      <c r="M1865" s="133" cm="1">
        <f t="array" ref="M1865">_xlfn.SWITCH(L1865,
"Employment", INDEX('Coop GFs_CFs'!C:D, MATCH(B1865,'Coop GFs_CFs'!B:B,0),1),
"Population", INDEX('Coop GFs_CFs'!E:F, MATCH(B1865,'Coop GFs_CFs'!B:B,0),1),
"Household", INDEX('Coop GFs_CFs'!G:H, MATCH(B1865,'Coop GFs_CFs'!B:B,0),1),
"VMT", INDEX('Coop GFs_CFs'!I:J, MATCH(B1865,'Coop GFs_CFs'!B:B,0),1),
"Lane Mile", INDEX('Coop GFs_CFs'!K:L, MATCH(B1865,'Coop GFs_CFs'!B:B,0),1),
"Gas Sales", INDEX('Coop GFs_CFs'!M:N, MATCH(B1865,'Coop GFs_CFs'!B:B,0),1),
"No Growth", INDEX('Coop GFs_CFs'!O:P, MATCH(B1865,'Coop GFs_CFs'!B:B,0),1)
)</f>
        <v>1.1407331378648504</v>
      </c>
      <c r="N1865" s="133" cm="1">
        <f t="array" ref="N1865">_xlfn.SWITCH(L1865,
"Employment", INDEX('Coop GFs_CFs'!C:D, MATCH(B1865,'Coop GFs_CFs'!B:B,0),2),
"Population", INDEX('Coop GFs_CFs'!E:F, MATCH(B1865,'Coop GFs_CFs'!B:B,0),2),
"Household", INDEX('Coop GFs_CFs'!G:H, MATCH(B1865,'Coop GFs_CFs'!B:B,0),2),
"VMT", INDEX('Coop GFs_CFs'!I:J, MATCH(B1865,'Coop GFs_CFs'!B:B,0),2),
"Lane Mile", INDEX('Coop GFs_CFs'!K:L, MATCH(B1865,'Coop GFs_CFs'!B:B,0),2),
"Gas Sales", INDEX('Coop GFs_CFs'!M:N, MATCH(B1865,'Coop GFs_CFs'!B:B,0),2),
"No Growth", INDEX('Coop GFs_CFs'!O:P, MATCH(B1865,'Coop GFs_CFs'!B:B,0),2)
)</f>
        <v>1.1888354812229924</v>
      </c>
      <c r="O1865" s="133"/>
      <c r="P1865" s="86">
        <f t="shared" si="117"/>
        <v>5.9392196420457368E-3</v>
      </c>
      <c r="Q1865" s="86">
        <f t="shared" si="118"/>
        <v>6.1896641790001395E-3</v>
      </c>
      <c r="R1865" s="156" t="s">
        <v>372</v>
      </c>
      <c r="S1865" s="85" t="s">
        <v>306</v>
      </c>
      <c r="T1865" s="85" t="s">
        <v>11</v>
      </c>
      <c r="U1865" s="85" t="s">
        <v>114</v>
      </c>
      <c r="V1865" s="85" t="s">
        <v>106</v>
      </c>
      <c r="W1865" s="85" t="s">
        <v>373</v>
      </c>
      <c r="X1865" s="85" t="s">
        <v>933</v>
      </c>
      <c r="Z1865" s="42" t="s">
        <v>3641</v>
      </c>
      <c r="AA1865"/>
    </row>
    <row r="1866" spans="1:27" s="39" customFormat="1" x14ac:dyDescent="0.35">
      <c r="A1866" s="85" t="s">
        <v>811</v>
      </c>
      <c r="B1866" s="87">
        <v>51683</v>
      </c>
      <c r="C1866" s="87" t="s">
        <v>12</v>
      </c>
      <c r="D1866" s="86">
        <v>0.21158712099999999</v>
      </c>
      <c r="E1866" s="86">
        <f>SUMIFS('Ratios_MARAMA-VA'!T:T, 'Ratios_MARAMA-VA'!AA:AA, Z1866)</f>
        <v>0.211587120999703</v>
      </c>
      <c r="F1866" s="86">
        <f>SUMIFS('Ratios_MARAMA-VA'!J:J, 'Ratios_MARAMA-VA'!AA:AA, Z1866)</f>
        <v>5.7621764978133005E-4</v>
      </c>
      <c r="G1866" s="122">
        <f t="shared" si="114"/>
        <v>2.7233115468409765E-3</v>
      </c>
      <c r="H1866" s="122">
        <v>0.246498995965</v>
      </c>
      <c r="I1866" s="86">
        <v>6.7129356199619177E-4</v>
      </c>
      <c r="J1866" s="122">
        <v>0.26257961716099998</v>
      </c>
      <c r="K1866" s="86">
        <v>7.1508610337963426E-4</v>
      </c>
      <c r="L1866" s="122" t="str" cm="1">
        <f t="array" ref="L1866">_xlfn.SWITCH(A1866,
    "District of Columbia", _xlfn.XLOOKUP(R1866, '2015 O3 Growth Surrogates'!A:A, '2015 O3 Growth Surrogates'!H:H),
    "Maryland", _xlfn.XLOOKUP(R1866, '2015 O3 Growth Surrogates'!A:A, '2015 O3 Growth Surrogates'!I:I),
    "Virginia", _xlfn.XLOOKUP(R1866, '2015 O3 Growth Surrogates'!A:A, '2015 O3 Growth Surrogates'!J:J)
)</f>
        <v>Employment</v>
      </c>
      <c r="M1866" s="133" cm="1">
        <f t="array" ref="M1866">_xlfn.SWITCH(L1866,
"Employment", INDEX('Coop GFs_CFs'!C:D, MATCH(B1866,'Coop GFs_CFs'!B:B,0),1),
"Population", INDEX('Coop GFs_CFs'!E:F, MATCH(B1866,'Coop GFs_CFs'!B:B,0),1),
"Household", INDEX('Coop GFs_CFs'!G:H, MATCH(B1866,'Coop GFs_CFs'!B:B,0),1),
"VMT", INDEX('Coop GFs_CFs'!I:J, MATCH(B1866,'Coop GFs_CFs'!B:B,0),1),
"Lane Mile", INDEX('Coop GFs_CFs'!K:L, MATCH(B1866,'Coop GFs_CFs'!B:B,0),1),
"Gas Sales", INDEX('Coop GFs_CFs'!M:N, MATCH(B1866,'Coop GFs_CFs'!B:B,0),1),
"No Growth", INDEX('Coop GFs_CFs'!O:P, MATCH(B1866,'Coop GFs_CFs'!B:B,0),1)
)</f>
        <v>1.0626817271189477</v>
      </c>
      <c r="N1866" s="133" cm="1">
        <f t="array" ref="N1866">_xlfn.SWITCH(L1866,
"Employment", INDEX('Coop GFs_CFs'!C:D, MATCH(B1866,'Coop GFs_CFs'!B:B,0),2),
"Population", INDEX('Coop GFs_CFs'!E:F, MATCH(B1866,'Coop GFs_CFs'!B:B,0),2),
"Household", INDEX('Coop GFs_CFs'!G:H, MATCH(B1866,'Coop GFs_CFs'!B:B,0),2),
"VMT", INDEX('Coop GFs_CFs'!I:J, MATCH(B1866,'Coop GFs_CFs'!B:B,0),2),
"Lane Mile", INDEX('Coop GFs_CFs'!K:L, MATCH(B1866,'Coop GFs_CFs'!B:B,0),2),
"Gas Sales", INDEX('Coop GFs_CFs'!M:N, MATCH(B1866,'Coop GFs_CFs'!B:B,0),2),
"No Growth", INDEX('Coop GFs_CFs'!O:P, MATCH(B1866,'Coop GFs_CFs'!B:B,0),2)
)</f>
        <v>1.0893103528916537</v>
      </c>
      <c r="O1866" s="133"/>
      <c r="P1866" s="86">
        <f t="shared" si="117"/>
        <v>6.1233596726604481E-4</v>
      </c>
      <c r="Q1866" s="86">
        <f t="shared" si="118"/>
        <v>6.2767985142569993E-4</v>
      </c>
      <c r="R1866" s="156" t="s">
        <v>372</v>
      </c>
      <c r="S1866" s="85" t="s">
        <v>306</v>
      </c>
      <c r="T1866" s="85" t="s">
        <v>11</v>
      </c>
      <c r="U1866" s="85" t="s">
        <v>114</v>
      </c>
      <c r="V1866" s="85" t="s">
        <v>106</v>
      </c>
      <c r="W1866" s="85" t="s">
        <v>373</v>
      </c>
      <c r="X1866" s="85" t="s">
        <v>933</v>
      </c>
      <c r="Z1866" s="42" t="s">
        <v>3642</v>
      </c>
      <c r="AA1866"/>
    </row>
    <row r="1867" spans="1:27" s="39" customFormat="1" x14ac:dyDescent="0.35">
      <c r="A1867" s="85" t="s">
        <v>811</v>
      </c>
      <c r="B1867" s="87">
        <v>51685</v>
      </c>
      <c r="C1867" s="87" t="s">
        <v>12</v>
      </c>
      <c r="D1867" s="86">
        <v>5.9413894000000002E-2</v>
      </c>
      <c r="E1867" s="86">
        <f>SUMIFS('Ratios_MARAMA-VA'!T:T, 'Ratios_MARAMA-VA'!AA:AA, Z1867)</f>
        <v>5.9413893999916798E-2</v>
      </c>
      <c r="F1867" s="86">
        <f>SUMIFS('Ratios_MARAMA-VA'!J:J, 'Ratios_MARAMA-VA'!AA:AA, Z1867)</f>
        <v>1.6180254357275699E-4</v>
      </c>
      <c r="G1867" s="122">
        <f t="shared" si="114"/>
        <v>2.7233115468409388E-3</v>
      </c>
      <c r="H1867" s="122">
        <v>6.9217186510000001E-2</v>
      </c>
      <c r="I1867" s="86">
        <v>1.8849996326252585E-4</v>
      </c>
      <c r="J1867" s="122">
        <v>7.3732642454000005E-2</v>
      </c>
      <c r="K1867" s="86">
        <v>2.0079695657407263E-4</v>
      </c>
      <c r="L1867" s="122" t="str" cm="1">
        <f t="array" ref="L1867">_xlfn.SWITCH(A1867,
    "District of Columbia", _xlfn.XLOOKUP(R1867, '2015 O3 Growth Surrogates'!A:A, '2015 O3 Growth Surrogates'!H:H),
    "Maryland", _xlfn.XLOOKUP(R1867, '2015 O3 Growth Surrogates'!A:A, '2015 O3 Growth Surrogates'!I:I),
    "Virginia", _xlfn.XLOOKUP(R1867, '2015 O3 Growth Surrogates'!A:A, '2015 O3 Growth Surrogates'!J:J)
)</f>
        <v>Employment</v>
      </c>
      <c r="M1867" s="133" cm="1">
        <f t="array" ref="M1867">_xlfn.SWITCH(L1867,
"Employment", INDEX('Coop GFs_CFs'!C:D, MATCH(B1867,'Coop GFs_CFs'!B:B,0),1),
"Population", INDEX('Coop GFs_CFs'!E:F, MATCH(B1867,'Coop GFs_CFs'!B:B,0),1),
"Household", INDEX('Coop GFs_CFs'!G:H, MATCH(B1867,'Coop GFs_CFs'!B:B,0),1),
"VMT", INDEX('Coop GFs_CFs'!I:J, MATCH(B1867,'Coop GFs_CFs'!B:B,0),1),
"Lane Mile", INDEX('Coop GFs_CFs'!K:L, MATCH(B1867,'Coop GFs_CFs'!B:B,0),1),
"Gas Sales", INDEX('Coop GFs_CFs'!M:N, MATCH(B1867,'Coop GFs_CFs'!B:B,0),1),
"No Growth", INDEX('Coop GFs_CFs'!O:P, MATCH(B1867,'Coop GFs_CFs'!B:B,0),1)
)</f>
        <v>1.1233017518770112</v>
      </c>
      <c r="N1867" s="133" cm="1">
        <f t="array" ref="N1867">_xlfn.SWITCH(L1867,
"Employment", INDEX('Coop GFs_CFs'!C:D, MATCH(B1867,'Coop GFs_CFs'!B:B,0),2),
"Population", INDEX('Coop GFs_CFs'!E:F, MATCH(B1867,'Coop GFs_CFs'!B:B,0),2),
"Household", INDEX('Coop GFs_CFs'!G:H, MATCH(B1867,'Coop GFs_CFs'!B:B,0),2),
"VMT", INDEX('Coop GFs_CFs'!I:J, MATCH(B1867,'Coop GFs_CFs'!B:B,0),2),
"Lane Mile", INDEX('Coop GFs_CFs'!K:L, MATCH(B1867,'Coop GFs_CFs'!B:B,0),2),
"Gas Sales", INDEX('Coop GFs_CFs'!M:N, MATCH(B1867,'Coop GFs_CFs'!B:B,0),2),
"No Growth", INDEX('Coop GFs_CFs'!O:P, MATCH(B1867,'Coop GFs_CFs'!B:B,0),2)
)</f>
        <v>1.1478816589202718</v>
      </c>
      <c r="O1867" s="133"/>
      <c r="P1867" s="86">
        <f t="shared" si="117"/>
        <v>1.8175308065343436E-4</v>
      </c>
      <c r="Q1867" s="86">
        <f t="shared" si="118"/>
        <v>1.8573017213381585E-4</v>
      </c>
      <c r="R1867" s="156" t="s">
        <v>372</v>
      </c>
      <c r="S1867" s="85" t="s">
        <v>306</v>
      </c>
      <c r="T1867" s="85" t="s">
        <v>11</v>
      </c>
      <c r="U1867" s="85" t="s">
        <v>114</v>
      </c>
      <c r="V1867" s="85" t="s">
        <v>106</v>
      </c>
      <c r="W1867" s="85" t="s">
        <v>373</v>
      </c>
      <c r="X1867" s="85" t="s">
        <v>933</v>
      </c>
      <c r="Z1867" s="42" t="s">
        <v>3643</v>
      </c>
      <c r="AA1867"/>
    </row>
    <row r="1868" spans="1:27" s="39" customFormat="1" x14ac:dyDescent="0.35">
      <c r="A1868" s="85" t="s">
        <v>811</v>
      </c>
      <c r="B1868" s="87">
        <v>51153</v>
      </c>
      <c r="C1868" s="87" t="s">
        <v>12</v>
      </c>
      <c r="D1868" s="86">
        <v>1.553764414</v>
      </c>
      <c r="E1868" s="86">
        <f>SUMIFS('Ratios_MARAMA-VA'!T:T, 'Ratios_MARAMA-VA'!AA:AA, Z1868)</f>
        <v>1.5537644139978199</v>
      </c>
      <c r="F1868" s="86">
        <f>SUMIFS('Ratios_MARAMA-VA'!J:J, 'Ratios_MARAMA-VA'!AA:AA, Z1868)</f>
        <v>4.23138456971087E-3</v>
      </c>
      <c r="G1868" s="122">
        <f t="shared" si="114"/>
        <v>2.7233115468409787E-3</v>
      </c>
      <c r="H1868" s="122">
        <v>1.8101355423100001</v>
      </c>
      <c r="I1868" s="86">
        <v>4.9295630237200802E-3</v>
      </c>
      <c r="J1868" s="122">
        <v>1.928221637774</v>
      </c>
      <c r="K1868" s="86">
        <v>5.2511482510185573E-3</v>
      </c>
      <c r="L1868" s="122" t="str" cm="1">
        <f t="array" ref="L1868">_xlfn.SWITCH(A1868,
    "District of Columbia", _xlfn.XLOOKUP(R1868, '2015 O3 Growth Surrogates'!A:A, '2015 O3 Growth Surrogates'!H:H),
    "Maryland", _xlfn.XLOOKUP(R1868, '2015 O3 Growth Surrogates'!A:A, '2015 O3 Growth Surrogates'!I:I),
    "Virginia", _xlfn.XLOOKUP(R1868, '2015 O3 Growth Surrogates'!A:A, '2015 O3 Growth Surrogates'!J:J)
)</f>
        <v>Employment</v>
      </c>
      <c r="M1868" s="133" cm="1">
        <f t="array" ref="M1868">_xlfn.SWITCH(L1868,
"Employment", INDEX('Coop GFs_CFs'!C:D, MATCH(B1868,'Coop GFs_CFs'!B:B,0),1),
"Population", INDEX('Coop GFs_CFs'!E:F, MATCH(B1868,'Coop GFs_CFs'!B:B,0),1),
"Household", INDEX('Coop GFs_CFs'!G:H, MATCH(B1868,'Coop GFs_CFs'!B:B,0),1),
"VMT", INDEX('Coop GFs_CFs'!I:J, MATCH(B1868,'Coop GFs_CFs'!B:B,0),1),
"Lane Mile", INDEX('Coop GFs_CFs'!K:L, MATCH(B1868,'Coop GFs_CFs'!B:B,0),1),
"Gas Sales", INDEX('Coop GFs_CFs'!M:N, MATCH(B1868,'Coop GFs_CFs'!B:B,0),1),
"No Growth", INDEX('Coop GFs_CFs'!O:P, MATCH(B1868,'Coop GFs_CFs'!B:B,0),1)
)</f>
        <v>1.1898949472362377</v>
      </c>
      <c r="N1868" s="133" cm="1">
        <f t="array" ref="N1868">_xlfn.SWITCH(L1868,
"Employment", INDEX('Coop GFs_CFs'!C:D, MATCH(B1868,'Coop GFs_CFs'!B:B,0),2),
"Population", INDEX('Coop GFs_CFs'!E:F, MATCH(B1868,'Coop GFs_CFs'!B:B,0),2),
"Household", INDEX('Coop GFs_CFs'!G:H, MATCH(B1868,'Coop GFs_CFs'!B:B,0),2),
"VMT", INDEX('Coop GFs_CFs'!I:J, MATCH(B1868,'Coop GFs_CFs'!B:B,0),2),
"Lane Mile", INDEX('Coop GFs_CFs'!K:L, MATCH(B1868,'Coop GFs_CFs'!B:B,0),2),
"Gas Sales", INDEX('Coop GFs_CFs'!M:N, MATCH(B1868,'Coop GFs_CFs'!B:B,0),2),
"No Growth", INDEX('Coop GFs_CFs'!O:P, MATCH(B1868,'Coop GFs_CFs'!B:B,0),2)
)</f>
        <v>1.2771251790739548</v>
      </c>
      <c r="O1868" s="133"/>
      <c r="P1868" s="86">
        <f t="shared" si="117"/>
        <v>5.0349031193123459E-3</v>
      </c>
      <c r="Q1868" s="86">
        <f t="shared" si="118"/>
        <v>5.4040077763227645E-3</v>
      </c>
      <c r="R1868" s="156" t="s">
        <v>372</v>
      </c>
      <c r="S1868" s="85" t="s">
        <v>306</v>
      </c>
      <c r="T1868" s="85" t="s">
        <v>11</v>
      </c>
      <c r="U1868" s="85" t="s">
        <v>114</v>
      </c>
      <c r="V1868" s="85" t="s">
        <v>106</v>
      </c>
      <c r="W1868" s="85" t="s">
        <v>373</v>
      </c>
      <c r="X1868" s="85" t="s">
        <v>933</v>
      </c>
      <c r="Z1868" s="42" t="s">
        <v>3644</v>
      </c>
      <c r="AA1868"/>
    </row>
    <row r="1869" spans="1:27" s="39" customFormat="1" x14ac:dyDescent="0.35">
      <c r="A1869" s="85" t="s">
        <v>9</v>
      </c>
      <c r="B1869" s="87">
        <v>11001</v>
      </c>
      <c r="C1869" s="87" t="s">
        <v>10</v>
      </c>
      <c r="D1869" s="86">
        <v>44.674406472999998</v>
      </c>
      <c r="E1869" s="86">
        <f>SUMIFS('Ratios_MARAMA-VA'!T:T, 'Ratios_MARAMA-VA'!AA:AA, Z1869)</f>
        <v>44.674406472937221</v>
      </c>
      <c r="F1869" s="86">
        <f>SUMIFS('Ratios_MARAMA-VA'!J:J, 'Ratios_MARAMA-VA'!AA:AA, Z1869)</f>
        <v>0.1216623269960169</v>
      </c>
      <c r="G1869" s="122">
        <f t="shared" si="114"/>
        <v>2.7233115468409696E-3</v>
      </c>
      <c r="H1869" s="122">
        <v>52.045683541045001</v>
      </c>
      <c r="I1869" s="86">
        <v>0.14173661095055898</v>
      </c>
      <c r="J1869" s="122">
        <v>55.440938432993001</v>
      </c>
      <c r="K1869" s="86">
        <v>0.15098294780226926</v>
      </c>
      <c r="L1869" s="122" t="str" cm="1">
        <f t="array" ref="L1869">_xlfn.SWITCH(A1869,
    "District of Columbia", _xlfn.XLOOKUP(R1869, '2015 O3 Growth Surrogates'!A:A, '2015 O3 Growth Surrogates'!H:H),
    "Maryland", _xlfn.XLOOKUP(R1869, '2015 O3 Growth Surrogates'!A:A, '2015 O3 Growth Surrogates'!I:I),
    "Virginia", _xlfn.XLOOKUP(R1869, '2015 O3 Growth Surrogates'!A:A, '2015 O3 Growth Surrogates'!J:J)
)</f>
        <v>Employment</v>
      </c>
      <c r="M1869" s="133" cm="1">
        <f t="array" ref="M1869">_xlfn.SWITCH(L1869,
"Employment", INDEX('Coop GFs_CFs'!C:D, MATCH(B1869,'Coop GFs_CFs'!B:B,0),1),
"Population", INDEX('Coop GFs_CFs'!E:F, MATCH(B1869,'Coop GFs_CFs'!B:B,0),1),
"Household", INDEX('Coop GFs_CFs'!G:H, MATCH(B1869,'Coop GFs_CFs'!B:B,0),1),
"VMT", INDEX('Coop GFs_CFs'!I:J, MATCH(B1869,'Coop GFs_CFs'!B:B,0),1),
"Lane Mile", INDEX('Coop GFs_CFs'!K:L, MATCH(B1869,'Coop GFs_CFs'!B:B,0),1),
"Gas Sales", INDEX('Coop GFs_CFs'!M:N, MATCH(B1869,'Coop GFs_CFs'!B:B,0),1),
"No Growth", INDEX('Coop GFs_CFs'!O:P, MATCH(B1869,'Coop GFs_CFs'!B:B,0),1)
)</f>
        <v>1.1125759036334977</v>
      </c>
      <c r="N1869" s="133" cm="1">
        <f t="array" ref="N1869">_xlfn.SWITCH(L1869,
"Employment", INDEX('Coop GFs_CFs'!C:D, MATCH(B1869,'Coop GFs_CFs'!B:B,0),2),
"Population", INDEX('Coop GFs_CFs'!E:F, MATCH(B1869,'Coop GFs_CFs'!B:B,0),2),
"Household", INDEX('Coop GFs_CFs'!G:H, MATCH(B1869,'Coop GFs_CFs'!B:B,0),2),
"VMT", INDEX('Coop GFs_CFs'!I:J, MATCH(B1869,'Coop GFs_CFs'!B:B,0),2),
"Lane Mile", INDEX('Coop GFs_CFs'!K:L, MATCH(B1869,'Coop GFs_CFs'!B:B,0),2),
"Gas Sales", INDEX('Coop GFs_CFs'!M:N, MATCH(B1869,'Coop GFs_CFs'!B:B,0),2),
"No Growth", INDEX('Coop GFs_CFs'!O:P, MATCH(B1869,'Coop GFs_CFs'!B:B,0),2)
)</f>
        <v>1.1554041707984846</v>
      </c>
      <c r="O1869" s="133"/>
      <c r="P1869" s="86">
        <f t="shared" si="117"/>
        <v>0.13535857339574758</v>
      </c>
      <c r="Q1869" s="86">
        <f t="shared" si="118"/>
        <v>0.14056916004024697</v>
      </c>
      <c r="R1869" s="156" t="s">
        <v>370</v>
      </c>
      <c r="S1869" s="85" t="s">
        <v>306</v>
      </c>
      <c r="T1869" s="85" t="s">
        <v>11</v>
      </c>
      <c r="U1869" s="85" t="s">
        <v>114</v>
      </c>
      <c r="V1869" s="85" t="s">
        <v>106</v>
      </c>
      <c r="W1869" s="85" t="s">
        <v>371</v>
      </c>
      <c r="X1869" s="85" t="s">
        <v>933</v>
      </c>
      <c r="Z1869" s="42" t="s">
        <v>3645</v>
      </c>
      <c r="AA1869"/>
    </row>
    <row r="1870" spans="1:27" s="39" customFormat="1" x14ac:dyDescent="0.35">
      <c r="A1870" s="85" t="s">
        <v>497</v>
      </c>
      <c r="B1870" s="87">
        <v>24021</v>
      </c>
      <c r="C1870" s="87" t="s">
        <v>10</v>
      </c>
      <c r="D1870" s="86">
        <v>66.263391209999995</v>
      </c>
      <c r="E1870" s="86">
        <f>SUMIFS('Ratios_MARAMA-VA'!T:T, 'Ratios_MARAMA-VA'!AA:AA, Z1870)</f>
        <v>66.263391209906899</v>
      </c>
      <c r="F1870" s="86">
        <f>SUMIFS('Ratios_MARAMA-VA'!J:J, 'Ratios_MARAMA-VA'!AA:AA, Z1870)</f>
        <v>0.18045585841478001</v>
      </c>
      <c r="G1870" s="122">
        <f t="shared" si="114"/>
        <v>2.7233115468409718E-3</v>
      </c>
      <c r="H1870" s="122">
        <v>77.196850759650005</v>
      </c>
      <c r="I1870" s="86">
        <v>0.2102310750535141</v>
      </c>
      <c r="J1870" s="122">
        <v>82.232868491610006</v>
      </c>
      <c r="K1870" s="86">
        <v>0.22394572029305665</v>
      </c>
      <c r="L1870" s="122" t="str" cm="1">
        <f t="array" ref="L1870">_xlfn.SWITCH(A1870,
    "District of Columbia", _xlfn.XLOOKUP(R1870, '2015 O3 Growth Surrogates'!A:A, '2015 O3 Growth Surrogates'!H:H),
    "Maryland", _xlfn.XLOOKUP(R1870, '2015 O3 Growth Surrogates'!A:A, '2015 O3 Growth Surrogates'!I:I),
    "Virginia", _xlfn.XLOOKUP(R1870, '2015 O3 Growth Surrogates'!A:A, '2015 O3 Growth Surrogates'!J:J)
)</f>
        <v>EPA EMP</v>
      </c>
      <c r="M1870" s="133" t="e" cm="1">
        <f t="array" ref="M1870">_xlfn.SWITCH(L1870,
"Employment", INDEX('Coop GFs_CFs'!C:D, MATCH(B1870,'Coop GFs_CFs'!B:B,0),1),
"Population", INDEX('Coop GFs_CFs'!E:F, MATCH(B1870,'Coop GFs_CFs'!B:B,0),1),
"Household", INDEX('Coop GFs_CFs'!G:H, MATCH(B1870,'Coop GFs_CFs'!B:B,0),1),
"VMT", INDEX('Coop GFs_CFs'!I:J, MATCH(B1870,'Coop GFs_CFs'!B:B,0),1),
"Lane Mile", INDEX('Coop GFs_CFs'!K:L, MATCH(B1870,'Coop GFs_CFs'!B:B,0),1),
"Gas Sales", INDEX('Coop GFs_CFs'!M:N, MATCH(B1870,'Coop GFs_CFs'!B:B,0),1),
"No Growth", INDEX('Coop GFs_CFs'!O:P, MATCH(B1870,'Coop GFs_CFs'!B:B,0),1)
)</f>
        <v>#N/A</v>
      </c>
      <c r="N1870" s="133" t="e" cm="1">
        <f t="array" ref="N1870">_xlfn.SWITCH(L1870,
"Employment", INDEX('Coop GFs_CFs'!C:D, MATCH(B1870,'Coop GFs_CFs'!B:B,0),2),
"Population", INDEX('Coop GFs_CFs'!E:F, MATCH(B1870,'Coop GFs_CFs'!B:B,0),2),
"Household", INDEX('Coop GFs_CFs'!G:H, MATCH(B1870,'Coop GFs_CFs'!B:B,0),2),
"VMT", INDEX('Coop GFs_CFs'!I:J, MATCH(B1870,'Coop GFs_CFs'!B:B,0),2),
"Lane Mile", INDEX('Coop GFs_CFs'!K:L, MATCH(B1870,'Coop GFs_CFs'!B:B,0),2),
"Gas Sales", INDEX('Coop GFs_CFs'!M:N, MATCH(B1870,'Coop GFs_CFs'!B:B,0),2),
"No Growth", INDEX('Coop GFs_CFs'!O:P, MATCH(B1870,'Coop GFs_CFs'!B:B,0),2)
)</f>
        <v>#N/A</v>
      </c>
      <c r="O1870" s="133"/>
      <c r="P1870" s="86">
        <f>I1870</f>
        <v>0.2102310750535141</v>
      </c>
      <c r="Q1870" s="86">
        <f>K1870</f>
        <v>0.22394572029305665</v>
      </c>
      <c r="R1870" s="156" t="s">
        <v>370</v>
      </c>
      <c r="S1870" s="85" t="s">
        <v>306</v>
      </c>
      <c r="T1870" s="85" t="s">
        <v>11</v>
      </c>
      <c r="U1870" s="85" t="s">
        <v>114</v>
      </c>
      <c r="V1870" s="85" t="s">
        <v>106</v>
      </c>
      <c r="W1870" s="85" t="s">
        <v>371</v>
      </c>
      <c r="X1870" s="85" t="s">
        <v>933</v>
      </c>
      <c r="Z1870" s="42" t="s">
        <v>3646</v>
      </c>
      <c r="AA1870"/>
    </row>
    <row r="1871" spans="1:27" s="39" customFormat="1" x14ac:dyDescent="0.35">
      <c r="A1871" s="85" t="s">
        <v>497</v>
      </c>
      <c r="B1871" s="87">
        <v>24031</v>
      </c>
      <c r="C1871" s="87" t="s">
        <v>10</v>
      </c>
      <c r="D1871" s="86">
        <v>102.70822200000001</v>
      </c>
      <c r="E1871" s="86">
        <f>SUMIFS('Ratios_MARAMA-VA'!T:T, 'Ratios_MARAMA-VA'!AA:AA, Z1871)</f>
        <v>102.708221999855</v>
      </c>
      <c r="F1871" s="86">
        <f>SUMIFS('Ratios_MARAMA-VA'!J:J, 'Ratios_MARAMA-VA'!AA:AA, Z1871)</f>
        <v>0.27970648692771299</v>
      </c>
      <c r="G1871" s="122">
        <f t="shared" si="114"/>
        <v>2.7233115468409909E-3</v>
      </c>
      <c r="H1871" s="122">
        <v>119.65507863000001</v>
      </c>
      <c r="I1871" s="86">
        <v>0.32585805727124573</v>
      </c>
      <c r="J1871" s="122">
        <v>127.46090350199999</v>
      </c>
      <c r="K1871" s="86">
        <v>0.34711575027778185</v>
      </c>
      <c r="L1871" s="122" t="str" cm="1">
        <f t="array" ref="L1871">_xlfn.SWITCH(A1871,
    "District of Columbia", _xlfn.XLOOKUP(R1871, '2015 O3 Growth Surrogates'!A:A, '2015 O3 Growth Surrogates'!H:H),
    "Maryland", _xlfn.XLOOKUP(R1871, '2015 O3 Growth Surrogates'!A:A, '2015 O3 Growth Surrogates'!I:I),
    "Virginia", _xlfn.XLOOKUP(R1871, '2015 O3 Growth Surrogates'!A:A, '2015 O3 Growth Surrogates'!J:J)
)</f>
        <v>EPA EMP</v>
      </c>
      <c r="M1871" s="133" t="e" cm="1">
        <f t="array" ref="M1871">_xlfn.SWITCH(L1871,
"Employment", INDEX('Coop GFs_CFs'!C:D, MATCH(B1871,'Coop GFs_CFs'!B:B,0),1),
"Population", INDEX('Coop GFs_CFs'!E:F, MATCH(B1871,'Coop GFs_CFs'!B:B,0),1),
"Household", INDEX('Coop GFs_CFs'!G:H, MATCH(B1871,'Coop GFs_CFs'!B:B,0),1),
"VMT", INDEX('Coop GFs_CFs'!I:J, MATCH(B1871,'Coop GFs_CFs'!B:B,0),1),
"Lane Mile", INDEX('Coop GFs_CFs'!K:L, MATCH(B1871,'Coop GFs_CFs'!B:B,0),1),
"Gas Sales", INDEX('Coop GFs_CFs'!M:N, MATCH(B1871,'Coop GFs_CFs'!B:B,0),1),
"No Growth", INDEX('Coop GFs_CFs'!O:P, MATCH(B1871,'Coop GFs_CFs'!B:B,0),1)
)</f>
        <v>#N/A</v>
      </c>
      <c r="N1871" s="133" t="e" cm="1">
        <f t="array" ref="N1871">_xlfn.SWITCH(L1871,
"Employment", INDEX('Coop GFs_CFs'!C:D, MATCH(B1871,'Coop GFs_CFs'!B:B,0),2),
"Population", INDEX('Coop GFs_CFs'!E:F, MATCH(B1871,'Coop GFs_CFs'!B:B,0),2),
"Household", INDEX('Coop GFs_CFs'!G:H, MATCH(B1871,'Coop GFs_CFs'!B:B,0),2),
"VMT", INDEX('Coop GFs_CFs'!I:J, MATCH(B1871,'Coop GFs_CFs'!B:B,0),2),
"Lane Mile", INDEX('Coop GFs_CFs'!K:L, MATCH(B1871,'Coop GFs_CFs'!B:B,0),2),
"Gas Sales", INDEX('Coop GFs_CFs'!M:N, MATCH(B1871,'Coop GFs_CFs'!B:B,0),2),
"No Growth", INDEX('Coop GFs_CFs'!O:P, MATCH(B1871,'Coop GFs_CFs'!B:B,0),2)
)</f>
        <v>#N/A</v>
      </c>
      <c r="O1871" s="133"/>
      <c r="P1871" s="86">
        <f>I1871</f>
        <v>0.32585805727124573</v>
      </c>
      <c r="Q1871" s="86">
        <f>K1871</f>
        <v>0.34711575027778185</v>
      </c>
      <c r="R1871" s="156" t="s">
        <v>370</v>
      </c>
      <c r="S1871" s="85" t="s">
        <v>306</v>
      </c>
      <c r="T1871" s="85" t="s">
        <v>11</v>
      </c>
      <c r="U1871" s="85" t="s">
        <v>114</v>
      </c>
      <c r="V1871" s="85" t="s">
        <v>106</v>
      </c>
      <c r="W1871" s="85" t="s">
        <v>371</v>
      </c>
      <c r="X1871" s="85" t="s">
        <v>933</v>
      </c>
      <c r="Z1871" s="42" t="s">
        <v>3647</v>
      </c>
      <c r="AA1871"/>
    </row>
    <row r="1872" spans="1:27" s="39" customFormat="1" x14ac:dyDescent="0.35">
      <c r="A1872" s="85" t="s">
        <v>497</v>
      </c>
      <c r="B1872" s="87">
        <v>24033</v>
      </c>
      <c r="C1872" s="87" t="s">
        <v>10</v>
      </c>
      <c r="D1872" s="86">
        <v>99.395086809999995</v>
      </c>
      <c r="E1872" s="86">
        <f>SUMIFS('Ratios_MARAMA-VA'!T:T, 'Ratios_MARAMA-VA'!AA:AA, Z1872)</f>
        <v>99.395086809860899</v>
      </c>
      <c r="F1872" s="86">
        <f>SUMIFS('Ratios_MARAMA-VA'!J:J, 'Ratios_MARAMA-VA'!AA:AA, Z1872)</f>
        <v>0.27068378760855299</v>
      </c>
      <c r="G1872" s="122">
        <f t="shared" si="114"/>
        <v>2.7233115468409523E-3</v>
      </c>
      <c r="H1872" s="122">
        <v>115.79527613365001</v>
      </c>
      <c r="I1872" s="86">
        <v>0.3153466125644056</v>
      </c>
      <c r="J1872" s="122">
        <v>123.34930273121</v>
      </c>
      <c r="K1872" s="86">
        <v>0.33591858042268441</v>
      </c>
      <c r="L1872" s="122" t="str" cm="1">
        <f t="array" ref="L1872">_xlfn.SWITCH(A1872,
    "District of Columbia", _xlfn.XLOOKUP(R1872, '2015 O3 Growth Surrogates'!A:A, '2015 O3 Growth Surrogates'!H:H),
    "Maryland", _xlfn.XLOOKUP(R1872, '2015 O3 Growth Surrogates'!A:A, '2015 O3 Growth Surrogates'!I:I),
    "Virginia", _xlfn.XLOOKUP(R1872, '2015 O3 Growth Surrogates'!A:A, '2015 O3 Growth Surrogates'!J:J)
)</f>
        <v>EPA EMP</v>
      </c>
      <c r="M1872" s="133" t="e" cm="1">
        <f t="array" ref="M1872">_xlfn.SWITCH(L1872,
"Employment", INDEX('Coop GFs_CFs'!C:D, MATCH(B1872,'Coop GFs_CFs'!B:B,0),1),
"Population", INDEX('Coop GFs_CFs'!E:F, MATCH(B1872,'Coop GFs_CFs'!B:B,0),1),
"Household", INDEX('Coop GFs_CFs'!G:H, MATCH(B1872,'Coop GFs_CFs'!B:B,0),1),
"VMT", INDEX('Coop GFs_CFs'!I:J, MATCH(B1872,'Coop GFs_CFs'!B:B,0),1),
"Lane Mile", INDEX('Coop GFs_CFs'!K:L, MATCH(B1872,'Coop GFs_CFs'!B:B,0),1),
"Gas Sales", INDEX('Coop GFs_CFs'!M:N, MATCH(B1872,'Coop GFs_CFs'!B:B,0),1),
"No Growth", INDEX('Coop GFs_CFs'!O:P, MATCH(B1872,'Coop GFs_CFs'!B:B,0),1)
)</f>
        <v>#N/A</v>
      </c>
      <c r="N1872" s="133" t="e" cm="1">
        <f t="array" ref="N1872">_xlfn.SWITCH(L1872,
"Employment", INDEX('Coop GFs_CFs'!C:D, MATCH(B1872,'Coop GFs_CFs'!B:B,0),2),
"Population", INDEX('Coop GFs_CFs'!E:F, MATCH(B1872,'Coop GFs_CFs'!B:B,0),2),
"Household", INDEX('Coop GFs_CFs'!G:H, MATCH(B1872,'Coop GFs_CFs'!B:B,0),2),
"VMT", INDEX('Coop GFs_CFs'!I:J, MATCH(B1872,'Coop GFs_CFs'!B:B,0),2),
"Lane Mile", INDEX('Coop GFs_CFs'!K:L, MATCH(B1872,'Coop GFs_CFs'!B:B,0),2),
"Gas Sales", INDEX('Coop GFs_CFs'!M:N, MATCH(B1872,'Coop GFs_CFs'!B:B,0),2),
"No Growth", INDEX('Coop GFs_CFs'!O:P, MATCH(B1872,'Coop GFs_CFs'!B:B,0),2)
)</f>
        <v>#N/A</v>
      </c>
      <c r="O1872" s="133"/>
      <c r="P1872" s="86">
        <f>I1872</f>
        <v>0.3153466125644056</v>
      </c>
      <c r="Q1872" s="86">
        <f>K1872</f>
        <v>0.33591858042268441</v>
      </c>
      <c r="R1872" s="156" t="s">
        <v>370</v>
      </c>
      <c r="S1872" s="85" t="s">
        <v>306</v>
      </c>
      <c r="T1872" s="85" t="s">
        <v>11</v>
      </c>
      <c r="U1872" s="85" t="s">
        <v>114</v>
      </c>
      <c r="V1872" s="85" t="s">
        <v>106</v>
      </c>
      <c r="W1872" s="85" t="s">
        <v>371</v>
      </c>
      <c r="X1872" s="85" t="s">
        <v>933</v>
      </c>
      <c r="Z1872" s="42" t="s">
        <v>3648</v>
      </c>
      <c r="AA1872"/>
    </row>
    <row r="1873" spans="1:27" s="39" customFormat="1" x14ac:dyDescent="0.35">
      <c r="A1873" s="85" t="s">
        <v>811</v>
      </c>
      <c r="B1873" s="87">
        <v>51510</v>
      </c>
      <c r="C1873" s="87" t="s">
        <v>10</v>
      </c>
      <c r="D1873" s="86">
        <v>22.34306943</v>
      </c>
      <c r="E1873" s="86">
        <f>SUMIFS('Ratios_MARAMA-VA'!T:T, 'Ratios_MARAMA-VA'!AA:AA, Z1873)</f>
        <v>22.343069429968601</v>
      </c>
      <c r="F1873" s="86">
        <f>SUMIFS('Ratios_MARAMA-VA'!J:J, 'Ratios_MARAMA-VA'!AA:AA, Z1873)</f>
        <v>6.0847138970502999E-2</v>
      </c>
      <c r="G1873" s="122">
        <f t="shared" si="114"/>
        <v>2.7233115468409709E-3</v>
      </c>
      <c r="H1873" s="122">
        <v>26.029675885949999</v>
      </c>
      <c r="I1873" s="86">
        <v>7.0886916900735605E-2</v>
      </c>
      <c r="J1873" s="122">
        <v>27.727749162630001</v>
      </c>
      <c r="K1873" s="86">
        <v>7.5511299462500348E-2</v>
      </c>
      <c r="L1873" s="122" t="str" cm="1">
        <f t="array" ref="L1873">_xlfn.SWITCH(A1873,
    "District of Columbia", _xlfn.XLOOKUP(R1873, '2015 O3 Growth Surrogates'!A:A, '2015 O3 Growth Surrogates'!H:H),
    "Maryland", _xlfn.XLOOKUP(R1873, '2015 O3 Growth Surrogates'!A:A, '2015 O3 Growth Surrogates'!I:I),
    "Virginia", _xlfn.XLOOKUP(R1873, '2015 O3 Growth Surrogates'!A:A, '2015 O3 Growth Surrogates'!J:J)
)</f>
        <v>Employment</v>
      </c>
      <c r="M1873" s="133" cm="1">
        <f t="array" ref="M1873">_xlfn.SWITCH(L1873,
"Employment", INDEX('Coop GFs_CFs'!C:D, MATCH(B1873,'Coop GFs_CFs'!B:B,0),1),
"Population", INDEX('Coop GFs_CFs'!E:F, MATCH(B1873,'Coop GFs_CFs'!B:B,0),1),
"Household", INDEX('Coop GFs_CFs'!G:H, MATCH(B1873,'Coop GFs_CFs'!B:B,0),1),
"VMT", INDEX('Coop GFs_CFs'!I:J, MATCH(B1873,'Coop GFs_CFs'!B:B,0),1),
"Lane Mile", INDEX('Coop GFs_CFs'!K:L, MATCH(B1873,'Coop GFs_CFs'!B:B,0),1),
"Gas Sales", INDEX('Coop GFs_CFs'!M:N, MATCH(B1873,'Coop GFs_CFs'!B:B,0),1),
"No Growth", INDEX('Coop GFs_CFs'!O:P, MATCH(B1873,'Coop GFs_CFs'!B:B,0),1)
)</f>
        <v>1.0072672441829524</v>
      </c>
      <c r="N1873" s="133" cm="1">
        <f t="array" ref="N1873">_xlfn.SWITCH(L1873,
"Employment", INDEX('Coop GFs_CFs'!C:D, MATCH(B1873,'Coop GFs_CFs'!B:B,0),2),
"Population", INDEX('Coop GFs_CFs'!E:F, MATCH(B1873,'Coop GFs_CFs'!B:B,0),2),
"Household", INDEX('Coop GFs_CFs'!G:H, MATCH(B1873,'Coop GFs_CFs'!B:B,0),2),
"VMT", INDEX('Coop GFs_CFs'!I:J, MATCH(B1873,'Coop GFs_CFs'!B:B,0),2),
"Lane Mile", INDEX('Coop GFs_CFs'!K:L, MATCH(B1873,'Coop GFs_CFs'!B:B,0),2),
"Gas Sales", INDEX('Coop GFs_CFs'!M:N, MATCH(B1873,'Coop GFs_CFs'!B:B,0),2),
"No Growth", INDEX('Coop GFs_CFs'!O:P, MATCH(B1873,'Coop GFs_CFs'!B:B,0),2)
)</f>
        <v>1.0751618720988678</v>
      </c>
      <c r="O1873" s="133"/>
      <c r="P1873" s="86">
        <f t="shared" ref="P1873:P1879" si="119">F1873*M1873</f>
        <v>6.1289329987235686E-2</v>
      </c>
      <c r="Q1873" s="86">
        <f t="shared" ref="Q1873:Q1879" si="120">F1873*N1873</f>
        <v>6.5420523847385975E-2</v>
      </c>
      <c r="R1873" s="156" t="s">
        <v>370</v>
      </c>
      <c r="S1873" s="85" t="s">
        <v>306</v>
      </c>
      <c r="T1873" s="85" t="s">
        <v>11</v>
      </c>
      <c r="U1873" s="85" t="s">
        <v>114</v>
      </c>
      <c r="V1873" s="85" t="s">
        <v>106</v>
      </c>
      <c r="W1873" s="85" t="s">
        <v>371</v>
      </c>
      <c r="X1873" s="85" t="s">
        <v>933</v>
      </c>
      <c r="Z1873" s="42" t="s">
        <v>3649</v>
      </c>
      <c r="AA1873"/>
    </row>
    <row r="1874" spans="1:27" s="39" customFormat="1" x14ac:dyDescent="0.35">
      <c r="A1874" s="85" t="s">
        <v>811</v>
      </c>
      <c r="B1874" s="87">
        <v>51013</v>
      </c>
      <c r="C1874" s="87" t="s">
        <v>10</v>
      </c>
      <c r="D1874" s="86">
        <v>5.1234683739999998</v>
      </c>
      <c r="E1874" s="86">
        <f>SUMIFS('Ratios_MARAMA-VA'!T:T, 'Ratios_MARAMA-VA'!AA:AA, Z1874)</f>
        <v>5.1234683739928002</v>
      </c>
      <c r="F1874" s="86">
        <f>SUMIFS('Ratios_MARAMA-VA'!J:J, 'Ratios_MARAMA-VA'!AA:AA, Z1874)</f>
        <v>1.39528005827691E-2</v>
      </c>
      <c r="G1874" s="122">
        <f t="shared" si="114"/>
        <v>2.7233115468409657E-3</v>
      </c>
      <c r="H1874" s="122">
        <v>5.9688406557100002</v>
      </c>
      <c r="I1874" s="86">
        <v>1.6255012678948844E-2</v>
      </c>
      <c r="J1874" s="122">
        <v>6.3582242521339998</v>
      </c>
      <c r="K1874" s="86">
        <v>1.7315425523240786E-2</v>
      </c>
      <c r="L1874" s="122" t="str" cm="1">
        <f t="array" ref="L1874">_xlfn.SWITCH(A1874,
    "District of Columbia", _xlfn.XLOOKUP(R1874, '2015 O3 Growth Surrogates'!A:A, '2015 O3 Growth Surrogates'!H:H),
    "Maryland", _xlfn.XLOOKUP(R1874, '2015 O3 Growth Surrogates'!A:A, '2015 O3 Growth Surrogates'!I:I),
    "Virginia", _xlfn.XLOOKUP(R1874, '2015 O3 Growth Surrogates'!A:A, '2015 O3 Growth Surrogates'!J:J)
)</f>
        <v>Employment</v>
      </c>
      <c r="M1874" s="133" cm="1">
        <f t="array" ref="M1874">_xlfn.SWITCH(L1874,
"Employment", INDEX('Coop GFs_CFs'!C:D, MATCH(B1874,'Coop GFs_CFs'!B:B,0),1),
"Population", INDEX('Coop GFs_CFs'!E:F, MATCH(B1874,'Coop GFs_CFs'!B:B,0),1),
"Household", INDEX('Coop GFs_CFs'!G:H, MATCH(B1874,'Coop GFs_CFs'!B:B,0),1),
"VMT", INDEX('Coop GFs_CFs'!I:J, MATCH(B1874,'Coop GFs_CFs'!B:B,0),1),
"Lane Mile", INDEX('Coop GFs_CFs'!K:L, MATCH(B1874,'Coop GFs_CFs'!B:B,0),1),
"Gas Sales", INDEX('Coop GFs_CFs'!M:N, MATCH(B1874,'Coop GFs_CFs'!B:B,0),1),
"No Growth", INDEX('Coop GFs_CFs'!O:P, MATCH(B1874,'Coop GFs_CFs'!B:B,0),1)
)</f>
        <v>1.1056036674427163</v>
      </c>
      <c r="N1874" s="133" cm="1">
        <f t="array" ref="N1874">_xlfn.SWITCH(L1874,
"Employment", INDEX('Coop GFs_CFs'!C:D, MATCH(B1874,'Coop GFs_CFs'!B:B,0),2),
"Population", INDEX('Coop GFs_CFs'!E:F, MATCH(B1874,'Coop GFs_CFs'!B:B,0),2),
"Household", INDEX('Coop GFs_CFs'!G:H, MATCH(B1874,'Coop GFs_CFs'!B:B,0),2),
"VMT", INDEX('Coop GFs_CFs'!I:J, MATCH(B1874,'Coop GFs_CFs'!B:B,0),2),
"Lane Mile", INDEX('Coop GFs_CFs'!K:L, MATCH(B1874,'Coop GFs_CFs'!B:B,0),2),
"Gas Sales", INDEX('Coop GFs_CFs'!M:N, MATCH(B1874,'Coop GFs_CFs'!B:B,0),2),
"No Growth", INDEX('Coop GFs_CFs'!O:P, MATCH(B1874,'Coop GFs_CFs'!B:B,0),2)
)</f>
        <v>1.1792000057596272</v>
      </c>
      <c r="O1874" s="133"/>
      <c r="P1874" s="86">
        <f t="shared" si="119"/>
        <v>1.5426267495406387E-2</v>
      </c>
      <c r="Q1874" s="86">
        <f t="shared" si="120"/>
        <v>1.6453142527564253E-2</v>
      </c>
      <c r="R1874" s="156" t="s">
        <v>370</v>
      </c>
      <c r="S1874" s="85" t="s">
        <v>306</v>
      </c>
      <c r="T1874" s="85" t="s">
        <v>11</v>
      </c>
      <c r="U1874" s="85" t="s">
        <v>114</v>
      </c>
      <c r="V1874" s="85" t="s">
        <v>106</v>
      </c>
      <c r="W1874" s="85" t="s">
        <v>371</v>
      </c>
      <c r="X1874" s="85" t="s">
        <v>933</v>
      </c>
      <c r="Z1874" s="42" t="s">
        <v>3650</v>
      </c>
      <c r="AA1874"/>
    </row>
    <row r="1875" spans="1:27" s="39" customFormat="1" x14ac:dyDescent="0.35">
      <c r="A1875" s="85" t="s">
        <v>811</v>
      </c>
      <c r="B1875" s="87">
        <v>51059</v>
      </c>
      <c r="C1875" s="87" t="s">
        <v>10</v>
      </c>
      <c r="D1875" s="86">
        <v>65.663800050000006</v>
      </c>
      <c r="E1875" s="86">
        <f>SUMIFS('Ratios_MARAMA-VA'!T:T, 'Ratios_MARAMA-VA'!AA:AA, Z1875)</f>
        <v>65.663800049907593</v>
      </c>
      <c r="F1875" s="86">
        <f>SUMIFS('Ratios_MARAMA-VA'!J:J, 'Ratios_MARAMA-VA'!AA:AA, Z1875)</f>
        <v>0.17882298488536899</v>
      </c>
      <c r="G1875" s="122">
        <f t="shared" si="114"/>
        <v>2.7233115468409544E-3</v>
      </c>
      <c r="H1875" s="122">
        <v>76.498327058249998</v>
      </c>
      <c r="I1875" s="86">
        <v>0.20832877739174804</v>
      </c>
      <c r="J1875" s="122">
        <v>81.488775862050005</v>
      </c>
      <c r="K1875" s="86">
        <v>0.22191932424305522</v>
      </c>
      <c r="L1875" s="122" t="str" cm="1">
        <f t="array" ref="L1875">_xlfn.SWITCH(A1875,
    "District of Columbia", _xlfn.XLOOKUP(R1875, '2015 O3 Growth Surrogates'!A:A, '2015 O3 Growth Surrogates'!H:H),
    "Maryland", _xlfn.XLOOKUP(R1875, '2015 O3 Growth Surrogates'!A:A, '2015 O3 Growth Surrogates'!I:I),
    "Virginia", _xlfn.XLOOKUP(R1875, '2015 O3 Growth Surrogates'!A:A, '2015 O3 Growth Surrogates'!J:J)
)</f>
        <v>Employment</v>
      </c>
      <c r="M1875" s="133" cm="1">
        <f t="array" ref="M1875">_xlfn.SWITCH(L1875,
"Employment", INDEX('Coop GFs_CFs'!C:D, MATCH(B1875,'Coop GFs_CFs'!B:B,0),1),
"Population", INDEX('Coop GFs_CFs'!E:F, MATCH(B1875,'Coop GFs_CFs'!B:B,0),1),
"Household", INDEX('Coop GFs_CFs'!G:H, MATCH(B1875,'Coop GFs_CFs'!B:B,0),1),
"VMT", INDEX('Coop GFs_CFs'!I:J, MATCH(B1875,'Coop GFs_CFs'!B:B,0),1),
"Lane Mile", INDEX('Coop GFs_CFs'!K:L, MATCH(B1875,'Coop GFs_CFs'!B:B,0),1),
"Gas Sales", INDEX('Coop GFs_CFs'!M:N, MATCH(B1875,'Coop GFs_CFs'!B:B,0),1),
"No Growth", INDEX('Coop GFs_CFs'!O:P, MATCH(B1875,'Coop GFs_CFs'!B:B,0),1)
)</f>
        <v>1.1407331378648504</v>
      </c>
      <c r="N1875" s="133" cm="1">
        <f t="array" ref="N1875">_xlfn.SWITCH(L1875,
"Employment", INDEX('Coop GFs_CFs'!C:D, MATCH(B1875,'Coop GFs_CFs'!B:B,0),2),
"Population", INDEX('Coop GFs_CFs'!E:F, MATCH(B1875,'Coop GFs_CFs'!B:B,0),2),
"Household", INDEX('Coop GFs_CFs'!G:H, MATCH(B1875,'Coop GFs_CFs'!B:B,0),2),
"VMT", INDEX('Coop GFs_CFs'!I:J, MATCH(B1875,'Coop GFs_CFs'!B:B,0),2),
"Lane Mile", INDEX('Coop GFs_CFs'!K:L, MATCH(B1875,'Coop GFs_CFs'!B:B,0),2),
"Gas Sales", INDEX('Coop GFs_CFs'!M:N, MATCH(B1875,'Coop GFs_CFs'!B:B,0),2),
"No Growth", INDEX('Coop GFs_CFs'!O:P, MATCH(B1875,'Coop GFs_CFs'!B:B,0),2)
)</f>
        <v>1.1888354812229924</v>
      </c>
      <c r="O1875" s="133"/>
      <c r="P1875" s="86">
        <f t="shared" si="119"/>
        <v>0.20398930467064569</v>
      </c>
      <c r="Q1875" s="86">
        <f t="shared" si="120"/>
        <v>0.21259110928992955</v>
      </c>
      <c r="R1875" s="156" t="s">
        <v>370</v>
      </c>
      <c r="S1875" s="85" t="s">
        <v>306</v>
      </c>
      <c r="T1875" s="85" t="s">
        <v>11</v>
      </c>
      <c r="U1875" s="85" t="s">
        <v>114</v>
      </c>
      <c r="V1875" s="85" t="s">
        <v>106</v>
      </c>
      <c r="W1875" s="85" t="s">
        <v>371</v>
      </c>
      <c r="X1875" s="85" t="s">
        <v>933</v>
      </c>
      <c r="Z1875" s="42" t="s">
        <v>3651</v>
      </c>
      <c r="AA1875"/>
    </row>
    <row r="1876" spans="1:27" s="39" customFormat="1" x14ac:dyDescent="0.35">
      <c r="A1876" s="85" t="s">
        <v>811</v>
      </c>
      <c r="B1876" s="87">
        <v>51683</v>
      </c>
      <c r="C1876" s="87" t="s">
        <v>10</v>
      </c>
      <c r="D1876" s="86">
        <v>10.612464170000001</v>
      </c>
      <c r="E1876" s="86">
        <f>SUMIFS('Ratios_MARAMA-VA'!T:T, 'Ratios_MARAMA-VA'!AA:AA, Z1876)</f>
        <v>10.612464169985101</v>
      </c>
      <c r="F1876" s="86">
        <f>SUMIFS('Ratios_MARAMA-VA'!J:J, 'Ratios_MARAMA-VA'!AA:AA, Z1876)</f>
        <v>2.8901046214556501E-2</v>
      </c>
      <c r="G1876" s="122">
        <f t="shared" si="114"/>
        <v>2.7233115468409705E-3</v>
      </c>
      <c r="H1876" s="122">
        <v>12.363520758050001</v>
      </c>
      <c r="I1876" s="86">
        <v>3.3669718840005594E-2</v>
      </c>
      <c r="J1876" s="122">
        <v>13.170068034970001</v>
      </c>
      <c r="K1876" s="86">
        <v>3.5866198352314971E-2</v>
      </c>
      <c r="L1876" s="122" t="str" cm="1">
        <f t="array" ref="L1876">_xlfn.SWITCH(A1876,
    "District of Columbia", _xlfn.XLOOKUP(R1876, '2015 O3 Growth Surrogates'!A:A, '2015 O3 Growth Surrogates'!H:H),
    "Maryland", _xlfn.XLOOKUP(R1876, '2015 O3 Growth Surrogates'!A:A, '2015 O3 Growth Surrogates'!I:I),
    "Virginia", _xlfn.XLOOKUP(R1876, '2015 O3 Growth Surrogates'!A:A, '2015 O3 Growth Surrogates'!J:J)
)</f>
        <v>Employment</v>
      </c>
      <c r="M1876" s="133" cm="1">
        <f t="array" ref="M1876">_xlfn.SWITCH(L1876,
"Employment", INDEX('Coop GFs_CFs'!C:D, MATCH(B1876,'Coop GFs_CFs'!B:B,0),1),
"Population", INDEX('Coop GFs_CFs'!E:F, MATCH(B1876,'Coop GFs_CFs'!B:B,0),1),
"Household", INDEX('Coop GFs_CFs'!G:H, MATCH(B1876,'Coop GFs_CFs'!B:B,0),1),
"VMT", INDEX('Coop GFs_CFs'!I:J, MATCH(B1876,'Coop GFs_CFs'!B:B,0),1),
"Lane Mile", INDEX('Coop GFs_CFs'!K:L, MATCH(B1876,'Coop GFs_CFs'!B:B,0),1),
"Gas Sales", INDEX('Coop GFs_CFs'!M:N, MATCH(B1876,'Coop GFs_CFs'!B:B,0),1),
"No Growth", INDEX('Coop GFs_CFs'!O:P, MATCH(B1876,'Coop GFs_CFs'!B:B,0),1)
)</f>
        <v>1.0626817271189477</v>
      </c>
      <c r="N1876" s="133" cm="1">
        <f t="array" ref="N1876">_xlfn.SWITCH(L1876,
"Employment", INDEX('Coop GFs_CFs'!C:D, MATCH(B1876,'Coop GFs_CFs'!B:B,0),2),
"Population", INDEX('Coop GFs_CFs'!E:F, MATCH(B1876,'Coop GFs_CFs'!B:B,0),2),
"Household", INDEX('Coop GFs_CFs'!G:H, MATCH(B1876,'Coop GFs_CFs'!B:B,0),2),
"VMT", INDEX('Coop GFs_CFs'!I:J, MATCH(B1876,'Coop GFs_CFs'!B:B,0),2),
"Lane Mile", INDEX('Coop GFs_CFs'!K:L, MATCH(B1876,'Coop GFs_CFs'!B:B,0),2),
"Gas Sales", INDEX('Coop GFs_CFs'!M:N, MATCH(B1876,'Coop GFs_CFs'!B:B,0),2),
"No Growth", INDEX('Coop GFs_CFs'!O:P, MATCH(B1876,'Coop GFs_CFs'!B:B,0),2)
)</f>
        <v>1.0893103528916537</v>
      </c>
      <c r="O1876" s="133"/>
      <c r="P1876" s="86">
        <f t="shared" si="119"/>
        <v>3.0712613706829428E-2</v>
      </c>
      <c r="Q1876" s="86">
        <f t="shared" si="120"/>
        <v>3.1482208850916536E-2</v>
      </c>
      <c r="R1876" s="156" t="s">
        <v>370</v>
      </c>
      <c r="S1876" s="85" t="s">
        <v>306</v>
      </c>
      <c r="T1876" s="85" t="s">
        <v>11</v>
      </c>
      <c r="U1876" s="85" t="s">
        <v>114</v>
      </c>
      <c r="V1876" s="85" t="s">
        <v>106</v>
      </c>
      <c r="W1876" s="85" t="s">
        <v>371</v>
      </c>
      <c r="X1876" s="85" t="s">
        <v>933</v>
      </c>
      <c r="Z1876" s="42" t="s">
        <v>3652</v>
      </c>
      <c r="AA1876"/>
    </row>
    <row r="1877" spans="1:27" s="39" customFormat="1" x14ac:dyDescent="0.35">
      <c r="A1877" s="85" t="s">
        <v>811</v>
      </c>
      <c r="B1877" s="87">
        <v>51685</v>
      </c>
      <c r="C1877" s="87" t="s">
        <v>10</v>
      </c>
      <c r="D1877" s="86">
        <v>3.1389414819999999</v>
      </c>
      <c r="E1877" s="86">
        <f>SUMIFS('Ratios_MARAMA-VA'!T:T, 'Ratios_MARAMA-VA'!AA:AA, Z1877)</f>
        <v>3.1389414819956198</v>
      </c>
      <c r="F1877" s="86">
        <f>SUMIFS('Ratios_MARAMA-VA'!J:J, 'Ratios_MARAMA-VA'!AA:AA, Z1877)</f>
        <v>8.5483155827766992E-3</v>
      </c>
      <c r="G1877" s="122">
        <f t="shared" si="114"/>
        <v>2.7233115468409449E-3</v>
      </c>
      <c r="H1877" s="122">
        <v>3.6568668265299999</v>
      </c>
      <c r="I1877" s="86">
        <v>9.9587876539487512E-3</v>
      </c>
      <c r="J1877" s="122">
        <v>3.8954263791620001</v>
      </c>
      <c r="K1877" s="86">
        <v>1.0608459638240687E-2</v>
      </c>
      <c r="L1877" s="122" t="str" cm="1">
        <f t="array" ref="L1877">_xlfn.SWITCH(A1877,
    "District of Columbia", _xlfn.XLOOKUP(R1877, '2015 O3 Growth Surrogates'!A:A, '2015 O3 Growth Surrogates'!H:H),
    "Maryland", _xlfn.XLOOKUP(R1877, '2015 O3 Growth Surrogates'!A:A, '2015 O3 Growth Surrogates'!I:I),
    "Virginia", _xlfn.XLOOKUP(R1877, '2015 O3 Growth Surrogates'!A:A, '2015 O3 Growth Surrogates'!J:J)
)</f>
        <v>Employment</v>
      </c>
      <c r="M1877" s="133" cm="1">
        <f t="array" ref="M1877">_xlfn.SWITCH(L1877,
"Employment", INDEX('Coop GFs_CFs'!C:D, MATCH(B1877,'Coop GFs_CFs'!B:B,0),1),
"Population", INDEX('Coop GFs_CFs'!E:F, MATCH(B1877,'Coop GFs_CFs'!B:B,0),1),
"Household", INDEX('Coop GFs_CFs'!G:H, MATCH(B1877,'Coop GFs_CFs'!B:B,0),1),
"VMT", INDEX('Coop GFs_CFs'!I:J, MATCH(B1877,'Coop GFs_CFs'!B:B,0),1),
"Lane Mile", INDEX('Coop GFs_CFs'!K:L, MATCH(B1877,'Coop GFs_CFs'!B:B,0),1),
"Gas Sales", INDEX('Coop GFs_CFs'!M:N, MATCH(B1877,'Coop GFs_CFs'!B:B,0),1),
"No Growth", INDEX('Coop GFs_CFs'!O:P, MATCH(B1877,'Coop GFs_CFs'!B:B,0),1)
)</f>
        <v>1.1233017518770112</v>
      </c>
      <c r="N1877" s="133" cm="1">
        <f t="array" ref="N1877">_xlfn.SWITCH(L1877,
"Employment", INDEX('Coop GFs_CFs'!C:D, MATCH(B1877,'Coop GFs_CFs'!B:B,0),2),
"Population", INDEX('Coop GFs_CFs'!E:F, MATCH(B1877,'Coop GFs_CFs'!B:B,0),2),
"Household", INDEX('Coop GFs_CFs'!G:H, MATCH(B1877,'Coop GFs_CFs'!B:B,0),2),
"VMT", INDEX('Coop GFs_CFs'!I:J, MATCH(B1877,'Coop GFs_CFs'!B:B,0),2),
"Lane Mile", INDEX('Coop GFs_CFs'!K:L, MATCH(B1877,'Coop GFs_CFs'!B:B,0),2),
"Gas Sales", INDEX('Coop GFs_CFs'!M:N, MATCH(B1877,'Coop GFs_CFs'!B:B,0),2),
"No Growth", INDEX('Coop GFs_CFs'!O:P, MATCH(B1877,'Coop GFs_CFs'!B:B,0),2)
)</f>
        <v>1.1478816589202718</v>
      </c>
      <c r="O1877" s="133"/>
      <c r="P1877" s="86">
        <f t="shared" si="119"/>
        <v>9.6023378697306198E-3</v>
      </c>
      <c r="Q1877" s="86">
        <f t="shared" si="120"/>
        <v>9.812454672131727E-3</v>
      </c>
      <c r="R1877" s="156" t="s">
        <v>370</v>
      </c>
      <c r="S1877" s="85" t="s">
        <v>306</v>
      </c>
      <c r="T1877" s="85" t="s">
        <v>11</v>
      </c>
      <c r="U1877" s="85" t="s">
        <v>114</v>
      </c>
      <c r="V1877" s="85" t="s">
        <v>106</v>
      </c>
      <c r="W1877" s="85" t="s">
        <v>371</v>
      </c>
      <c r="X1877" s="85" t="s">
        <v>933</v>
      </c>
      <c r="Z1877" s="42" t="s">
        <v>3653</v>
      </c>
      <c r="AA1877"/>
    </row>
    <row r="1878" spans="1:27" s="39" customFormat="1" x14ac:dyDescent="0.35">
      <c r="A1878" s="85" t="s">
        <v>811</v>
      </c>
      <c r="B1878" s="87">
        <v>51153</v>
      </c>
      <c r="C1878" s="87" t="s">
        <v>10</v>
      </c>
      <c r="D1878" s="86">
        <v>29.891427289999999</v>
      </c>
      <c r="E1878" s="86">
        <f>SUMIFS('Ratios_MARAMA-VA'!T:T, 'Ratios_MARAMA-VA'!AA:AA, Z1878)</f>
        <v>29.8914272899579</v>
      </c>
      <c r="F1878" s="86">
        <f>SUMIFS('Ratios_MARAMA-VA'!J:J, 'Ratios_MARAMA-VA'!AA:AA, Z1878)</f>
        <v>8.1403669090299696E-2</v>
      </c>
      <c r="G1878" s="122">
        <f t="shared" si="114"/>
        <v>2.7233115468409722E-3</v>
      </c>
      <c r="H1878" s="122">
        <v>34.823512792850003</v>
      </c>
      <c r="I1878" s="86">
        <v>9.483527449033273E-2</v>
      </c>
      <c r="J1878" s="122">
        <v>37.095261266889999</v>
      </c>
      <c r="K1878" s="86">
        <v>0.1010219533412042</v>
      </c>
      <c r="L1878" s="122" t="str" cm="1">
        <f t="array" ref="L1878">_xlfn.SWITCH(A1878,
    "District of Columbia", _xlfn.XLOOKUP(R1878, '2015 O3 Growth Surrogates'!A:A, '2015 O3 Growth Surrogates'!H:H),
    "Maryland", _xlfn.XLOOKUP(R1878, '2015 O3 Growth Surrogates'!A:A, '2015 O3 Growth Surrogates'!I:I),
    "Virginia", _xlfn.XLOOKUP(R1878, '2015 O3 Growth Surrogates'!A:A, '2015 O3 Growth Surrogates'!J:J)
)</f>
        <v>Employment</v>
      </c>
      <c r="M1878" s="133" cm="1">
        <f t="array" ref="M1878">_xlfn.SWITCH(L1878,
"Employment", INDEX('Coop GFs_CFs'!C:D, MATCH(B1878,'Coop GFs_CFs'!B:B,0),1),
"Population", INDEX('Coop GFs_CFs'!E:F, MATCH(B1878,'Coop GFs_CFs'!B:B,0),1),
"Household", INDEX('Coop GFs_CFs'!G:H, MATCH(B1878,'Coop GFs_CFs'!B:B,0),1),
"VMT", INDEX('Coop GFs_CFs'!I:J, MATCH(B1878,'Coop GFs_CFs'!B:B,0),1),
"Lane Mile", INDEX('Coop GFs_CFs'!K:L, MATCH(B1878,'Coop GFs_CFs'!B:B,0),1),
"Gas Sales", INDEX('Coop GFs_CFs'!M:N, MATCH(B1878,'Coop GFs_CFs'!B:B,0),1),
"No Growth", INDEX('Coop GFs_CFs'!O:P, MATCH(B1878,'Coop GFs_CFs'!B:B,0),1)
)</f>
        <v>1.1898949472362377</v>
      </c>
      <c r="N1878" s="133" cm="1">
        <f t="array" ref="N1878">_xlfn.SWITCH(L1878,
"Employment", INDEX('Coop GFs_CFs'!C:D, MATCH(B1878,'Coop GFs_CFs'!B:B,0),2),
"Population", INDEX('Coop GFs_CFs'!E:F, MATCH(B1878,'Coop GFs_CFs'!B:B,0),2),
"Household", INDEX('Coop GFs_CFs'!G:H, MATCH(B1878,'Coop GFs_CFs'!B:B,0),2),
"VMT", INDEX('Coop GFs_CFs'!I:J, MATCH(B1878,'Coop GFs_CFs'!B:B,0),2),
"Lane Mile", INDEX('Coop GFs_CFs'!K:L, MATCH(B1878,'Coop GFs_CFs'!B:B,0),2),
"Gas Sales", INDEX('Coop GFs_CFs'!M:N, MATCH(B1878,'Coop GFs_CFs'!B:B,0),2),
"No Growth", INDEX('Coop GFs_CFs'!O:P, MATCH(B1878,'Coop GFs_CFs'!B:B,0),2)
)</f>
        <v>1.2771251790739548</v>
      </c>
      <c r="O1878" s="133"/>
      <c r="P1878" s="86">
        <f t="shared" si="119"/>
        <v>9.6861814537038307E-2</v>
      </c>
      <c r="Q1878" s="86">
        <f t="shared" si="120"/>
        <v>0.10396267546422597</v>
      </c>
      <c r="R1878" s="156" t="s">
        <v>370</v>
      </c>
      <c r="S1878" s="85" t="s">
        <v>306</v>
      </c>
      <c r="T1878" s="85" t="s">
        <v>11</v>
      </c>
      <c r="U1878" s="85" t="s">
        <v>114</v>
      </c>
      <c r="V1878" s="85" t="s">
        <v>106</v>
      </c>
      <c r="W1878" s="85" t="s">
        <v>371</v>
      </c>
      <c r="X1878" s="85" t="s">
        <v>933</v>
      </c>
      <c r="Z1878" s="42" t="s">
        <v>3654</v>
      </c>
      <c r="AA1878"/>
    </row>
    <row r="1879" spans="1:27" s="39" customFormat="1" x14ac:dyDescent="0.35">
      <c r="A1879" s="85" t="s">
        <v>9</v>
      </c>
      <c r="B1879" s="87">
        <v>11001</v>
      </c>
      <c r="C1879" s="87" t="s">
        <v>12</v>
      </c>
      <c r="D1879" s="86">
        <v>1.800028548</v>
      </c>
      <c r="E1879" s="86">
        <f>SUMIFS('Ratios_MARAMA-VA'!T:T, 'Ratios_MARAMA-VA'!AA:AA, Z1879)</f>
        <v>1.8000285479974791</v>
      </c>
      <c r="F1879" s="86">
        <f>SUMIFS('Ratios_MARAMA-VA'!J:J, 'Ratios_MARAMA-VA'!AA:AA, Z1879)</f>
        <v>4.9020385294048898E-3</v>
      </c>
      <c r="G1879" s="122">
        <f t="shared" si="114"/>
        <v>2.7233115468409531E-3</v>
      </c>
      <c r="H1879" s="122">
        <v>2.0970332584200002</v>
      </c>
      <c r="I1879" s="86">
        <v>5.7108748867647444E-3</v>
      </c>
      <c r="J1879" s="122">
        <v>2.2338354280680002</v>
      </c>
      <c r="K1879" s="86">
        <v>6.0834298150000401E-3</v>
      </c>
      <c r="L1879" s="122" t="str" cm="1">
        <f t="array" ref="L1879">_xlfn.SWITCH(A1879,
    "District of Columbia", _xlfn.XLOOKUP(R1879, '2015 O3 Growth Surrogates'!A:A, '2015 O3 Growth Surrogates'!H:H),
    "Maryland", _xlfn.XLOOKUP(R1879, '2015 O3 Growth Surrogates'!A:A, '2015 O3 Growth Surrogates'!I:I),
    "Virginia", _xlfn.XLOOKUP(R1879, '2015 O3 Growth Surrogates'!A:A, '2015 O3 Growth Surrogates'!J:J)
)</f>
        <v>Employment</v>
      </c>
      <c r="M1879" s="133" cm="1">
        <f t="array" ref="M1879">_xlfn.SWITCH(L1879,
"Employment", INDEX('Coop GFs_CFs'!C:D, MATCH(B1879,'Coop GFs_CFs'!B:B,0),1),
"Population", INDEX('Coop GFs_CFs'!E:F, MATCH(B1879,'Coop GFs_CFs'!B:B,0),1),
"Household", INDEX('Coop GFs_CFs'!G:H, MATCH(B1879,'Coop GFs_CFs'!B:B,0),1),
"VMT", INDEX('Coop GFs_CFs'!I:J, MATCH(B1879,'Coop GFs_CFs'!B:B,0),1),
"Lane Mile", INDEX('Coop GFs_CFs'!K:L, MATCH(B1879,'Coop GFs_CFs'!B:B,0),1),
"Gas Sales", INDEX('Coop GFs_CFs'!M:N, MATCH(B1879,'Coop GFs_CFs'!B:B,0),1),
"No Growth", INDEX('Coop GFs_CFs'!O:P, MATCH(B1879,'Coop GFs_CFs'!B:B,0),1)
)</f>
        <v>1.1125759036334977</v>
      </c>
      <c r="N1879" s="133" cm="1">
        <f t="array" ref="N1879">_xlfn.SWITCH(L1879,
"Employment", INDEX('Coop GFs_CFs'!C:D, MATCH(B1879,'Coop GFs_CFs'!B:B,0),2),
"Population", INDEX('Coop GFs_CFs'!E:F, MATCH(B1879,'Coop GFs_CFs'!B:B,0),2),
"Household", INDEX('Coop GFs_CFs'!G:H, MATCH(B1879,'Coop GFs_CFs'!B:B,0),2),
"VMT", INDEX('Coop GFs_CFs'!I:J, MATCH(B1879,'Coop GFs_CFs'!B:B,0),2),
"Lane Mile", INDEX('Coop GFs_CFs'!K:L, MATCH(B1879,'Coop GFs_CFs'!B:B,0),2),
"Gas Sales", INDEX('Coop GFs_CFs'!M:N, MATCH(B1879,'Coop GFs_CFs'!B:B,0),2),
"No Growth", INDEX('Coop GFs_CFs'!O:P, MATCH(B1879,'Coop GFs_CFs'!B:B,0),2)
)</f>
        <v>1.1554041707984846</v>
      </c>
      <c r="O1879" s="133"/>
      <c r="P1879" s="86">
        <f t="shared" si="119"/>
        <v>5.4538899464988671E-3</v>
      </c>
      <c r="Q1879" s="86">
        <f t="shared" si="120"/>
        <v>5.6638357622892793E-3</v>
      </c>
      <c r="R1879" s="156" t="s">
        <v>370</v>
      </c>
      <c r="S1879" s="85" t="s">
        <v>306</v>
      </c>
      <c r="T1879" s="85" t="s">
        <v>11</v>
      </c>
      <c r="U1879" s="85" t="s">
        <v>114</v>
      </c>
      <c r="V1879" s="85" t="s">
        <v>106</v>
      </c>
      <c r="W1879" s="85" t="s">
        <v>371</v>
      </c>
      <c r="X1879" s="85" t="s">
        <v>933</v>
      </c>
      <c r="Z1879" s="42" t="s">
        <v>3655</v>
      </c>
      <c r="AA1879"/>
    </row>
    <row r="1880" spans="1:27" s="39" customFormat="1" x14ac:dyDescent="0.35">
      <c r="A1880" s="85" t="s">
        <v>497</v>
      </c>
      <c r="B1880" s="87">
        <v>24021</v>
      </c>
      <c r="C1880" s="87" t="s">
        <v>12</v>
      </c>
      <c r="D1880" s="86">
        <v>2.6698954779999999</v>
      </c>
      <c r="E1880" s="86">
        <f>SUMIFS('Ratios_MARAMA-VA'!T:T, 'Ratios_MARAMA-VA'!AA:AA, Z1880)</f>
        <v>2.6698954779962598</v>
      </c>
      <c r="F1880" s="86">
        <f>SUMIFS('Ratios_MARAMA-VA'!J:J, 'Ratios_MARAMA-VA'!AA:AA, Z1880)</f>
        <v>7.27095718408569E-3</v>
      </c>
      <c r="G1880" s="122">
        <f t="shared" si="114"/>
        <v>2.7233115468409644E-3</v>
      </c>
      <c r="H1880" s="122">
        <v>3.1104282318699998</v>
      </c>
      <c r="I1880" s="86">
        <v>8.4706651194716952E-3</v>
      </c>
      <c r="J1880" s="122">
        <v>3.3133402881979999</v>
      </c>
      <c r="K1880" s="86">
        <v>9.0232578654629823E-3</v>
      </c>
      <c r="L1880" s="122" t="str" cm="1">
        <f t="array" ref="L1880">_xlfn.SWITCH(A1880,
    "District of Columbia", _xlfn.XLOOKUP(R1880, '2015 O3 Growth Surrogates'!A:A, '2015 O3 Growth Surrogates'!H:H),
    "Maryland", _xlfn.XLOOKUP(R1880, '2015 O3 Growth Surrogates'!A:A, '2015 O3 Growth Surrogates'!I:I),
    "Virginia", _xlfn.XLOOKUP(R1880, '2015 O3 Growth Surrogates'!A:A, '2015 O3 Growth Surrogates'!J:J)
)</f>
        <v>EPA EMP</v>
      </c>
      <c r="M1880" s="133" t="e" cm="1">
        <f t="array" ref="M1880">_xlfn.SWITCH(L1880,
"Employment", INDEX('Coop GFs_CFs'!C:D, MATCH(B1880,'Coop GFs_CFs'!B:B,0),1),
"Population", INDEX('Coop GFs_CFs'!E:F, MATCH(B1880,'Coop GFs_CFs'!B:B,0),1),
"Household", INDEX('Coop GFs_CFs'!G:H, MATCH(B1880,'Coop GFs_CFs'!B:B,0),1),
"VMT", INDEX('Coop GFs_CFs'!I:J, MATCH(B1880,'Coop GFs_CFs'!B:B,0),1),
"Lane Mile", INDEX('Coop GFs_CFs'!K:L, MATCH(B1880,'Coop GFs_CFs'!B:B,0),1),
"Gas Sales", INDEX('Coop GFs_CFs'!M:N, MATCH(B1880,'Coop GFs_CFs'!B:B,0),1),
"No Growth", INDEX('Coop GFs_CFs'!O:P, MATCH(B1880,'Coop GFs_CFs'!B:B,0),1)
)</f>
        <v>#N/A</v>
      </c>
      <c r="N1880" s="133" t="e" cm="1">
        <f t="array" ref="N1880">_xlfn.SWITCH(L1880,
"Employment", INDEX('Coop GFs_CFs'!C:D, MATCH(B1880,'Coop GFs_CFs'!B:B,0),2),
"Population", INDEX('Coop GFs_CFs'!E:F, MATCH(B1880,'Coop GFs_CFs'!B:B,0),2),
"Household", INDEX('Coop GFs_CFs'!G:H, MATCH(B1880,'Coop GFs_CFs'!B:B,0),2),
"VMT", INDEX('Coop GFs_CFs'!I:J, MATCH(B1880,'Coop GFs_CFs'!B:B,0),2),
"Lane Mile", INDEX('Coop GFs_CFs'!K:L, MATCH(B1880,'Coop GFs_CFs'!B:B,0),2),
"Gas Sales", INDEX('Coop GFs_CFs'!M:N, MATCH(B1880,'Coop GFs_CFs'!B:B,0),2),
"No Growth", INDEX('Coop GFs_CFs'!O:P, MATCH(B1880,'Coop GFs_CFs'!B:B,0),2)
)</f>
        <v>#N/A</v>
      </c>
      <c r="O1880" s="133"/>
      <c r="P1880" s="86">
        <f>I1880</f>
        <v>8.4706651194716952E-3</v>
      </c>
      <c r="Q1880" s="86">
        <f>K1880</f>
        <v>9.0232578654629823E-3</v>
      </c>
      <c r="R1880" s="156" t="s">
        <v>370</v>
      </c>
      <c r="S1880" s="85" t="s">
        <v>306</v>
      </c>
      <c r="T1880" s="85" t="s">
        <v>11</v>
      </c>
      <c r="U1880" s="85" t="s">
        <v>114</v>
      </c>
      <c r="V1880" s="85" t="s">
        <v>106</v>
      </c>
      <c r="W1880" s="85" t="s">
        <v>371</v>
      </c>
      <c r="X1880" s="85" t="s">
        <v>933</v>
      </c>
      <c r="Z1880" s="42" t="s">
        <v>3656</v>
      </c>
      <c r="AA1880"/>
    </row>
    <row r="1881" spans="1:27" s="39" customFormat="1" x14ac:dyDescent="0.35">
      <c r="A1881" s="85" t="s">
        <v>497</v>
      </c>
      <c r="B1881" s="87">
        <v>24031</v>
      </c>
      <c r="C1881" s="87" t="s">
        <v>12</v>
      </c>
      <c r="D1881" s="86">
        <v>4.1383366090000004</v>
      </c>
      <c r="E1881" s="86">
        <f>SUMIFS('Ratios_MARAMA-VA'!T:T, 'Ratios_MARAMA-VA'!AA:AA, Z1881)</f>
        <v>4.13833660899419</v>
      </c>
      <c r="F1881" s="86">
        <f>SUMIFS('Ratios_MARAMA-VA'!J:J, 'Ratios_MARAMA-VA'!AA:AA, Z1881)</f>
        <v>1.12699798719885E-2</v>
      </c>
      <c r="G1881" s="122">
        <f t="shared" si="114"/>
        <v>2.7233115468409501E-3</v>
      </c>
      <c r="H1881" s="122">
        <v>4.8211621494849997</v>
      </c>
      <c r="I1881" s="86">
        <v>1.3129526550885035E-2</v>
      </c>
      <c r="J1881" s="122">
        <v>5.1356757317690001</v>
      </c>
      <c r="K1881" s="86">
        <v>1.3986045021157363E-2</v>
      </c>
      <c r="L1881" s="122" t="str" cm="1">
        <f t="array" ref="L1881">_xlfn.SWITCH(A1881,
    "District of Columbia", _xlfn.XLOOKUP(R1881, '2015 O3 Growth Surrogates'!A:A, '2015 O3 Growth Surrogates'!H:H),
    "Maryland", _xlfn.XLOOKUP(R1881, '2015 O3 Growth Surrogates'!A:A, '2015 O3 Growth Surrogates'!I:I),
    "Virginia", _xlfn.XLOOKUP(R1881, '2015 O3 Growth Surrogates'!A:A, '2015 O3 Growth Surrogates'!J:J)
)</f>
        <v>EPA EMP</v>
      </c>
      <c r="M1881" s="133" t="e" cm="1">
        <f t="array" ref="M1881">_xlfn.SWITCH(L1881,
"Employment", INDEX('Coop GFs_CFs'!C:D, MATCH(B1881,'Coop GFs_CFs'!B:B,0),1),
"Population", INDEX('Coop GFs_CFs'!E:F, MATCH(B1881,'Coop GFs_CFs'!B:B,0),1),
"Household", INDEX('Coop GFs_CFs'!G:H, MATCH(B1881,'Coop GFs_CFs'!B:B,0),1),
"VMT", INDEX('Coop GFs_CFs'!I:J, MATCH(B1881,'Coop GFs_CFs'!B:B,0),1),
"Lane Mile", INDEX('Coop GFs_CFs'!K:L, MATCH(B1881,'Coop GFs_CFs'!B:B,0),1),
"Gas Sales", INDEX('Coop GFs_CFs'!M:N, MATCH(B1881,'Coop GFs_CFs'!B:B,0),1),
"No Growth", INDEX('Coop GFs_CFs'!O:P, MATCH(B1881,'Coop GFs_CFs'!B:B,0),1)
)</f>
        <v>#N/A</v>
      </c>
      <c r="N1881" s="133" t="e" cm="1">
        <f t="array" ref="N1881">_xlfn.SWITCH(L1881,
"Employment", INDEX('Coop GFs_CFs'!C:D, MATCH(B1881,'Coop GFs_CFs'!B:B,0),2),
"Population", INDEX('Coop GFs_CFs'!E:F, MATCH(B1881,'Coop GFs_CFs'!B:B,0),2),
"Household", INDEX('Coop GFs_CFs'!G:H, MATCH(B1881,'Coop GFs_CFs'!B:B,0),2),
"VMT", INDEX('Coop GFs_CFs'!I:J, MATCH(B1881,'Coop GFs_CFs'!B:B,0),2),
"Lane Mile", INDEX('Coop GFs_CFs'!K:L, MATCH(B1881,'Coop GFs_CFs'!B:B,0),2),
"Gas Sales", INDEX('Coop GFs_CFs'!M:N, MATCH(B1881,'Coop GFs_CFs'!B:B,0),2),
"No Growth", INDEX('Coop GFs_CFs'!O:P, MATCH(B1881,'Coop GFs_CFs'!B:B,0),2)
)</f>
        <v>#N/A</v>
      </c>
      <c r="O1881" s="133"/>
      <c r="P1881" s="86">
        <f>I1881</f>
        <v>1.3129526550885035E-2</v>
      </c>
      <c r="Q1881" s="86">
        <f>K1881</f>
        <v>1.3986045021157363E-2</v>
      </c>
      <c r="R1881" s="156" t="s">
        <v>370</v>
      </c>
      <c r="S1881" s="85" t="s">
        <v>306</v>
      </c>
      <c r="T1881" s="85" t="s">
        <v>11</v>
      </c>
      <c r="U1881" s="85" t="s">
        <v>114</v>
      </c>
      <c r="V1881" s="85" t="s">
        <v>106</v>
      </c>
      <c r="W1881" s="85" t="s">
        <v>371</v>
      </c>
      <c r="X1881" s="85" t="s">
        <v>933</v>
      </c>
      <c r="Z1881" s="42" t="s">
        <v>3657</v>
      </c>
      <c r="AA1881"/>
    </row>
    <row r="1882" spans="1:27" s="39" customFormat="1" x14ac:dyDescent="0.35">
      <c r="A1882" s="85" t="s">
        <v>497</v>
      </c>
      <c r="B1882" s="87">
        <v>24033</v>
      </c>
      <c r="C1882" s="87" t="s">
        <v>12</v>
      </c>
      <c r="D1882" s="86">
        <v>4.0048432180000004</v>
      </c>
      <c r="E1882" s="86">
        <f>SUMIFS('Ratios_MARAMA-VA'!T:T, 'Ratios_MARAMA-VA'!AA:AA, Z1882)</f>
        <v>4.0048432179943596</v>
      </c>
      <c r="F1882" s="86">
        <f>SUMIFS('Ratios_MARAMA-VA'!J:J, 'Ratios_MARAMA-VA'!AA:AA, Z1882)</f>
        <v>1.09064357788518E-2</v>
      </c>
      <c r="G1882" s="122">
        <f t="shared" si="114"/>
        <v>2.7233115468409731E-3</v>
      </c>
      <c r="H1882" s="122">
        <v>4.6656423489699996</v>
      </c>
      <c r="I1882" s="86">
        <v>1.2705997682380241E-2</v>
      </c>
      <c r="J1882" s="122">
        <v>4.9700104335380004</v>
      </c>
      <c r="K1882" s="86">
        <v>1.3534886801574147E-2</v>
      </c>
      <c r="L1882" s="122" t="str" cm="1">
        <f t="array" ref="L1882">_xlfn.SWITCH(A1882,
    "District of Columbia", _xlfn.XLOOKUP(R1882, '2015 O3 Growth Surrogates'!A:A, '2015 O3 Growth Surrogates'!H:H),
    "Maryland", _xlfn.XLOOKUP(R1882, '2015 O3 Growth Surrogates'!A:A, '2015 O3 Growth Surrogates'!I:I),
    "Virginia", _xlfn.XLOOKUP(R1882, '2015 O3 Growth Surrogates'!A:A, '2015 O3 Growth Surrogates'!J:J)
)</f>
        <v>EPA EMP</v>
      </c>
      <c r="M1882" s="133" t="e" cm="1">
        <f t="array" ref="M1882">_xlfn.SWITCH(L1882,
"Employment", INDEX('Coop GFs_CFs'!C:D, MATCH(B1882,'Coop GFs_CFs'!B:B,0),1),
"Population", INDEX('Coop GFs_CFs'!E:F, MATCH(B1882,'Coop GFs_CFs'!B:B,0),1),
"Household", INDEX('Coop GFs_CFs'!G:H, MATCH(B1882,'Coop GFs_CFs'!B:B,0),1),
"VMT", INDEX('Coop GFs_CFs'!I:J, MATCH(B1882,'Coop GFs_CFs'!B:B,0),1),
"Lane Mile", INDEX('Coop GFs_CFs'!K:L, MATCH(B1882,'Coop GFs_CFs'!B:B,0),1),
"Gas Sales", INDEX('Coop GFs_CFs'!M:N, MATCH(B1882,'Coop GFs_CFs'!B:B,0),1),
"No Growth", INDEX('Coop GFs_CFs'!O:P, MATCH(B1882,'Coop GFs_CFs'!B:B,0),1)
)</f>
        <v>#N/A</v>
      </c>
      <c r="N1882" s="133" t="e" cm="1">
        <f t="array" ref="N1882">_xlfn.SWITCH(L1882,
"Employment", INDEX('Coop GFs_CFs'!C:D, MATCH(B1882,'Coop GFs_CFs'!B:B,0),2),
"Population", INDEX('Coop GFs_CFs'!E:F, MATCH(B1882,'Coop GFs_CFs'!B:B,0),2),
"Household", INDEX('Coop GFs_CFs'!G:H, MATCH(B1882,'Coop GFs_CFs'!B:B,0),2),
"VMT", INDEX('Coop GFs_CFs'!I:J, MATCH(B1882,'Coop GFs_CFs'!B:B,0),2),
"Lane Mile", INDEX('Coop GFs_CFs'!K:L, MATCH(B1882,'Coop GFs_CFs'!B:B,0),2),
"Gas Sales", INDEX('Coop GFs_CFs'!M:N, MATCH(B1882,'Coop GFs_CFs'!B:B,0),2),
"No Growth", INDEX('Coop GFs_CFs'!O:P, MATCH(B1882,'Coop GFs_CFs'!B:B,0),2)
)</f>
        <v>#N/A</v>
      </c>
      <c r="O1882" s="133"/>
      <c r="P1882" s="86">
        <f>I1882</f>
        <v>1.2705997682380241E-2</v>
      </c>
      <c r="Q1882" s="86">
        <f>K1882</f>
        <v>1.3534886801574147E-2</v>
      </c>
      <c r="R1882" s="156" t="s">
        <v>370</v>
      </c>
      <c r="S1882" s="85" t="s">
        <v>306</v>
      </c>
      <c r="T1882" s="85" t="s">
        <v>11</v>
      </c>
      <c r="U1882" s="85" t="s">
        <v>114</v>
      </c>
      <c r="V1882" s="85" t="s">
        <v>106</v>
      </c>
      <c r="W1882" s="85" t="s">
        <v>371</v>
      </c>
      <c r="X1882" s="85" t="s">
        <v>933</v>
      </c>
      <c r="Z1882" s="42" t="s">
        <v>3658</v>
      </c>
      <c r="AA1882"/>
    </row>
    <row r="1883" spans="1:27" s="39" customFormat="1" x14ac:dyDescent="0.35">
      <c r="A1883" s="85" t="s">
        <v>811</v>
      </c>
      <c r="B1883" s="87">
        <v>51510</v>
      </c>
      <c r="C1883" s="87" t="s">
        <v>12</v>
      </c>
      <c r="D1883" s="86">
        <v>0.90025063599999999</v>
      </c>
      <c r="E1883" s="86">
        <f>SUMIFS('Ratios_MARAMA-VA'!T:T, 'Ratios_MARAMA-VA'!AA:AA, Z1883)</f>
        <v>0.900250635998736</v>
      </c>
      <c r="F1883" s="86">
        <f>SUMIFS('Ratios_MARAMA-VA'!J:J, 'Ratios_MARAMA-VA'!AA:AA, Z1883)</f>
        <v>2.4516629520662699E-3</v>
      </c>
      <c r="G1883" s="122">
        <f t="shared" si="114"/>
        <v>2.7233115468409536E-3</v>
      </c>
      <c r="H1883" s="122">
        <v>1.0487919909400001</v>
      </c>
      <c r="I1883" s="86">
        <v>2.8561873391612148E-3</v>
      </c>
      <c r="J1883" s="122">
        <v>1.117211039276</v>
      </c>
      <c r="K1883" s="86">
        <v>3.0425137235185126E-3</v>
      </c>
      <c r="L1883" s="122" t="str" cm="1">
        <f t="array" ref="L1883">_xlfn.SWITCH(A1883,
    "District of Columbia", _xlfn.XLOOKUP(R1883, '2015 O3 Growth Surrogates'!A:A, '2015 O3 Growth Surrogates'!H:H),
    "Maryland", _xlfn.XLOOKUP(R1883, '2015 O3 Growth Surrogates'!A:A, '2015 O3 Growth Surrogates'!I:I),
    "Virginia", _xlfn.XLOOKUP(R1883, '2015 O3 Growth Surrogates'!A:A, '2015 O3 Growth Surrogates'!J:J)
)</f>
        <v>Employment</v>
      </c>
      <c r="M1883" s="133" cm="1">
        <f t="array" ref="M1883">_xlfn.SWITCH(L1883,
"Employment", INDEX('Coop GFs_CFs'!C:D, MATCH(B1883,'Coop GFs_CFs'!B:B,0),1),
"Population", INDEX('Coop GFs_CFs'!E:F, MATCH(B1883,'Coop GFs_CFs'!B:B,0),1),
"Household", INDEX('Coop GFs_CFs'!G:H, MATCH(B1883,'Coop GFs_CFs'!B:B,0),1),
"VMT", INDEX('Coop GFs_CFs'!I:J, MATCH(B1883,'Coop GFs_CFs'!B:B,0),1),
"Lane Mile", INDEX('Coop GFs_CFs'!K:L, MATCH(B1883,'Coop GFs_CFs'!B:B,0),1),
"Gas Sales", INDEX('Coop GFs_CFs'!M:N, MATCH(B1883,'Coop GFs_CFs'!B:B,0),1),
"No Growth", INDEX('Coop GFs_CFs'!O:P, MATCH(B1883,'Coop GFs_CFs'!B:B,0),1)
)</f>
        <v>1.0072672441829524</v>
      </c>
      <c r="N1883" s="133" cm="1">
        <f t="array" ref="N1883">_xlfn.SWITCH(L1883,
"Employment", INDEX('Coop GFs_CFs'!C:D, MATCH(B1883,'Coop GFs_CFs'!B:B,0),2),
"Population", INDEX('Coop GFs_CFs'!E:F, MATCH(B1883,'Coop GFs_CFs'!B:B,0),2),
"Household", INDEX('Coop GFs_CFs'!G:H, MATCH(B1883,'Coop GFs_CFs'!B:B,0),2),
"VMT", INDEX('Coop GFs_CFs'!I:J, MATCH(B1883,'Coop GFs_CFs'!B:B,0),2),
"Lane Mile", INDEX('Coop GFs_CFs'!K:L, MATCH(B1883,'Coop GFs_CFs'!B:B,0),2),
"Gas Sales", INDEX('Coop GFs_CFs'!M:N, MATCH(B1883,'Coop GFs_CFs'!B:B,0),2),
"No Growth", INDEX('Coop GFs_CFs'!O:P, MATCH(B1883,'Coop GFs_CFs'!B:B,0),2)
)</f>
        <v>1.0751618720988678</v>
      </c>
      <c r="O1883" s="133"/>
      <c r="P1883" s="86">
        <f t="shared" ref="P1883:P1889" si="121">F1883*M1883</f>
        <v>2.4694797853932336E-3</v>
      </c>
      <c r="Q1883" s="86">
        <f t="shared" ref="Q1883:Q1889" si="122">F1883*N1883</f>
        <v>2.6359345292990073E-3</v>
      </c>
      <c r="R1883" s="156" t="s">
        <v>370</v>
      </c>
      <c r="S1883" s="85" t="s">
        <v>306</v>
      </c>
      <c r="T1883" s="85" t="s">
        <v>11</v>
      </c>
      <c r="U1883" s="85" t="s">
        <v>114</v>
      </c>
      <c r="V1883" s="85" t="s">
        <v>106</v>
      </c>
      <c r="W1883" s="85" t="s">
        <v>371</v>
      </c>
      <c r="X1883" s="85" t="s">
        <v>933</v>
      </c>
      <c r="Z1883" s="42" t="s">
        <v>3659</v>
      </c>
      <c r="AA1883"/>
    </row>
    <row r="1884" spans="1:27" s="39" customFormat="1" x14ac:dyDescent="0.35">
      <c r="A1884" s="85" t="s">
        <v>811</v>
      </c>
      <c r="B1884" s="87">
        <v>51013</v>
      </c>
      <c r="C1884" s="87" t="s">
        <v>12</v>
      </c>
      <c r="D1884" s="86">
        <v>0.20643563200000001</v>
      </c>
      <c r="E1884" s="86">
        <f>SUMIFS('Ratios_MARAMA-VA'!T:T, 'Ratios_MARAMA-VA'!AA:AA, Z1884)</f>
        <v>0.20643563199970999</v>
      </c>
      <c r="F1884" s="86">
        <f>SUMIFS('Ratios_MARAMA-VA'!J:J, 'Ratios_MARAMA-VA'!AA:AA, Z1884)</f>
        <v>5.6218854030422197E-4</v>
      </c>
      <c r="G1884" s="122">
        <f t="shared" si="114"/>
        <v>2.7233115468409627E-3</v>
      </c>
      <c r="H1884" s="122">
        <v>0.24049751127999999</v>
      </c>
      <c r="I1884" s="86">
        <v>6.5494964945533862E-4</v>
      </c>
      <c r="J1884" s="122">
        <v>0.25618661931199999</v>
      </c>
      <c r="K1884" s="86">
        <v>6.976759785185195E-4</v>
      </c>
      <c r="L1884" s="122" t="str" cm="1">
        <f t="array" ref="L1884">_xlfn.SWITCH(A1884,
    "District of Columbia", _xlfn.XLOOKUP(R1884, '2015 O3 Growth Surrogates'!A:A, '2015 O3 Growth Surrogates'!H:H),
    "Maryland", _xlfn.XLOOKUP(R1884, '2015 O3 Growth Surrogates'!A:A, '2015 O3 Growth Surrogates'!I:I),
    "Virginia", _xlfn.XLOOKUP(R1884, '2015 O3 Growth Surrogates'!A:A, '2015 O3 Growth Surrogates'!J:J)
)</f>
        <v>Employment</v>
      </c>
      <c r="M1884" s="133" cm="1">
        <f t="array" ref="M1884">_xlfn.SWITCH(L1884,
"Employment", INDEX('Coop GFs_CFs'!C:D, MATCH(B1884,'Coop GFs_CFs'!B:B,0),1),
"Population", INDEX('Coop GFs_CFs'!E:F, MATCH(B1884,'Coop GFs_CFs'!B:B,0),1),
"Household", INDEX('Coop GFs_CFs'!G:H, MATCH(B1884,'Coop GFs_CFs'!B:B,0),1),
"VMT", INDEX('Coop GFs_CFs'!I:J, MATCH(B1884,'Coop GFs_CFs'!B:B,0),1),
"Lane Mile", INDEX('Coop GFs_CFs'!K:L, MATCH(B1884,'Coop GFs_CFs'!B:B,0),1),
"Gas Sales", INDEX('Coop GFs_CFs'!M:N, MATCH(B1884,'Coop GFs_CFs'!B:B,0),1),
"No Growth", INDEX('Coop GFs_CFs'!O:P, MATCH(B1884,'Coop GFs_CFs'!B:B,0),1)
)</f>
        <v>1.1056036674427163</v>
      </c>
      <c r="N1884" s="133" cm="1">
        <f t="array" ref="N1884">_xlfn.SWITCH(L1884,
"Employment", INDEX('Coop GFs_CFs'!C:D, MATCH(B1884,'Coop GFs_CFs'!B:B,0),2),
"Population", INDEX('Coop GFs_CFs'!E:F, MATCH(B1884,'Coop GFs_CFs'!B:B,0),2),
"Household", INDEX('Coop GFs_CFs'!G:H, MATCH(B1884,'Coop GFs_CFs'!B:B,0),2),
"VMT", INDEX('Coop GFs_CFs'!I:J, MATCH(B1884,'Coop GFs_CFs'!B:B,0),2),
"Lane Mile", INDEX('Coop GFs_CFs'!K:L, MATCH(B1884,'Coop GFs_CFs'!B:B,0),2),
"Gas Sales", INDEX('Coop GFs_CFs'!M:N, MATCH(B1884,'Coop GFs_CFs'!B:B,0),2),
"No Growth", INDEX('Coop GFs_CFs'!O:P, MATCH(B1884,'Coop GFs_CFs'!B:B,0),2)
)</f>
        <v>1.1792000057596272</v>
      </c>
      <c r="O1884" s="133"/>
      <c r="P1884" s="86">
        <f t="shared" si="121"/>
        <v>6.2155771195461517E-4</v>
      </c>
      <c r="Q1884" s="86">
        <f t="shared" si="122"/>
        <v>6.6293272996473501E-4</v>
      </c>
      <c r="R1884" s="156" t="s">
        <v>370</v>
      </c>
      <c r="S1884" s="85" t="s">
        <v>306</v>
      </c>
      <c r="T1884" s="85" t="s">
        <v>11</v>
      </c>
      <c r="U1884" s="85" t="s">
        <v>114</v>
      </c>
      <c r="V1884" s="85" t="s">
        <v>106</v>
      </c>
      <c r="W1884" s="85" t="s">
        <v>371</v>
      </c>
      <c r="X1884" s="85" t="s">
        <v>933</v>
      </c>
      <c r="Z1884" s="42" t="s">
        <v>3660</v>
      </c>
      <c r="AA1884"/>
    </row>
    <row r="1885" spans="1:27" s="39" customFormat="1" x14ac:dyDescent="0.35">
      <c r="A1885" s="85" t="s">
        <v>811</v>
      </c>
      <c r="B1885" s="87">
        <v>51059</v>
      </c>
      <c r="C1885" s="87" t="s">
        <v>12</v>
      </c>
      <c r="D1885" s="86">
        <v>2.6457366530000002</v>
      </c>
      <c r="E1885" s="86">
        <f>SUMIFS('Ratios_MARAMA-VA'!T:T, 'Ratios_MARAMA-VA'!AA:AA, Z1885)</f>
        <v>2.64573665299628</v>
      </c>
      <c r="F1885" s="86">
        <f>SUMIFS('Ratios_MARAMA-VA'!J:J, 'Ratios_MARAMA-VA'!AA:AA, Z1885)</f>
        <v>7.2051651770051704E-3</v>
      </c>
      <c r="G1885" s="122">
        <f t="shared" si="114"/>
        <v>2.7233115468409778E-3</v>
      </c>
      <c r="H1885" s="122">
        <v>3.0822832007450001</v>
      </c>
      <c r="I1885" s="86">
        <v>8.3940174312228267E-3</v>
      </c>
      <c r="J1885" s="122">
        <v>3.2833591863730001</v>
      </c>
      <c r="K1885" s="86">
        <v>8.9416099846759897E-3</v>
      </c>
      <c r="L1885" s="122" t="str" cm="1">
        <f t="array" ref="L1885">_xlfn.SWITCH(A1885,
    "District of Columbia", _xlfn.XLOOKUP(R1885, '2015 O3 Growth Surrogates'!A:A, '2015 O3 Growth Surrogates'!H:H),
    "Maryland", _xlfn.XLOOKUP(R1885, '2015 O3 Growth Surrogates'!A:A, '2015 O3 Growth Surrogates'!I:I),
    "Virginia", _xlfn.XLOOKUP(R1885, '2015 O3 Growth Surrogates'!A:A, '2015 O3 Growth Surrogates'!J:J)
)</f>
        <v>Employment</v>
      </c>
      <c r="M1885" s="133" cm="1">
        <f t="array" ref="M1885">_xlfn.SWITCH(L1885,
"Employment", INDEX('Coop GFs_CFs'!C:D, MATCH(B1885,'Coop GFs_CFs'!B:B,0),1),
"Population", INDEX('Coop GFs_CFs'!E:F, MATCH(B1885,'Coop GFs_CFs'!B:B,0),1),
"Household", INDEX('Coop GFs_CFs'!G:H, MATCH(B1885,'Coop GFs_CFs'!B:B,0),1),
"VMT", INDEX('Coop GFs_CFs'!I:J, MATCH(B1885,'Coop GFs_CFs'!B:B,0),1),
"Lane Mile", INDEX('Coop GFs_CFs'!K:L, MATCH(B1885,'Coop GFs_CFs'!B:B,0),1),
"Gas Sales", INDEX('Coop GFs_CFs'!M:N, MATCH(B1885,'Coop GFs_CFs'!B:B,0),1),
"No Growth", INDEX('Coop GFs_CFs'!O:P, MATCH(B1885,'Coop GFs_CFs'!B:B,0),1)
)</f>
        <v>1.1407331378648504</v>
      </c>
      <c r="N1885" s="133" cm="1">
        <f t="array" ref="N1885">_xlfn.SWITCH(L1885,
"Employment", INDEX('Coop GFs_CFs'!C:D, MATCH(B1885,'Coop GFs_CFs'!B:B,0),2),
"Population", INDEX('Coop GFs_CFs'!E:F, MATCH(B1885,'Coop GFs_CFs'!B:B,0),2),
"Household", INDEX('Coop GFs_CFs'!G:H, MATCH(B1885,'Coop GFs_CFs'!B:B,0),2),
"VMT", INDEX('Coop GFs_CFs'!I:J, MATCH(B1885,'Coop GFs_CFs'!B:B,0),2),
"Lane Mile", INDEX('Coop GFs_CFs'!K:L, MATCH(B1885,'Coop GFs_CFs'!B:B,0),2),
"Gas Sales", INDEX('Coop GFs_CFs'!M:N, MATCH(B1885,'Coop GFs_CFs'!B:B,0),2),
"No Growth", INDEX('Coop GFs_CFs'!O:P, MATCH(B1885,'Coop GFs_CFs'!B:B,0),2)
)</f>
        <v>1.1888354812229924</v>
      </c>
      <c r="O1885" s="133"/>
      <c r="P1885" s="86">
        <f t="shared" si="121"/>
        <v>8.2191706811996588E-3</v>
      </c>
      <c r="Q1885" s="86">
        <f t="shared" si="122"/>
        <v>8.5657560104960891E-3</v>
      </c>
      <c r="R1885" s="156" t="s">
        <v>370</v>
      </c>
      <c r="S1885" s="85" t="s">
        <v>306</v>
      </c>
      <c r="T1885" s="85" t="s">
        <v>11</v>
      </c>
      <c r="U1885" s="85" t="s">
        <v>114</v>
      </c>
      <c r="V1885" s="85" t="s">
        <v>106</v>
      </c>
      <c r="W1885" s="85" t="s">
        <v>371</v>
      </c>
      <c r="X1885" s="85" t="s">
        <v>933</v>
      </c>
      <c r="Z1885" s="42" t="s">
        <v>3661</v>
      </c>
      <c r="AA1885"/>
    </row>
    <row r="1886" spans="1:27" s="39" customFormat="1" x14ac:dyDescent="0.35">
      <c r="A1886" s="85" t="s">
        <v>811</v>
      </c>
      <c r="B1886" s="87">
        <v>51683</v>
      </c>
      <c r="C1886" s="87" t="s">
        <v>12</v>
      </c>
      <c r="D1886" s="86">
        <v>0.42759915500000001</v>
      </c>
      <c r="E1886" s="86">
        <f>SUMIFS('Ratios_MARAMA-VA'!T:T, 'Ratios_MARAMA-VA'!AA:AA, Z1886)</f>
        <v>0.42759915499939899</v>
      </c>
      <c r="F1886" s="86">
        <f>SUMIFS('Ratios_MARAMA-VA'!J:J, 'Ratios_MARAMA-VA'!AA:AA, Z1886)</f>
        <v>1.1644857162293001E-3</v>
      </c>
      <c r="G1886" s="122">
        <f t="shared" si="114"/>
        <v>2.7233115468409588E-3</v>
      </c>
      <c r="H1886" s="122">
        <v>0.49815301557500002</v>
      </c>
      <c r="I1886" s="86">
        <v>1.3566258594090415E-3</v>
      </c>
      <c r="J1886" s="122">
        <v>0.53065055135500006</v>
      </c>
      <c r="K1886" s="86">
        <v>1.4451267738425928E-3</v>
      </c>
      <c r="L1886" s="122" t="str" cm="1">
        <f t="array" ref="L1886">_xlfn.SWITCH(A1886,
    "District of Columbia", _xlfn.XLOOKUP(R1886, '2015 O3 Growth Surrogates'!A:A, '2015 O3 Growth Surrogates'!H:H),
    "Maryland", _xlfn.XLOOKUP(R1886, '2015 O3 Growth Surrogates'!A:A, '2015 O3 Growth Surrogates'!I:I),
    "Virginia", _xlfn.XLOOKUP(R1886, '2015 O3 Growth Surrogates'!A:A, '2015 O3 Growth Surrogates'!J:J)
)</f>
        <v>Employment</v>
      </c>
      <c r="M1886" s="133" cm="1">
        <f t="array" ref="M1886">_xlfn.SWITCH(L1886,
"Employment", INDEX('Coop GFs_CFs'!C:D, MATCH(B1886,'Coop GFs_CFs'!B:B,0),1),
"Population", INDEX('Coop GFs_CFs'!E:F, MATCH(B1886,'Coop GFs_CFs'!B:B,0),1),
"Household", INDEX('Coop GFs_CFs'!G:H, MATCH(B1886,'Coop GFs_CFs'!B:B,0),1),
"VMT", INDEX('Coop GFs_CFs'!I:J, MATCH(B1886,'Coop GFs_CFs'!B:B,0),1),
"Lane Mile", INDEX('Coop GFs_CFs'!K:L, MATCH(B1886,'Coop GFs_CFs'!B:B,0),1),
"Gas Sales", INDEX('Coop GFs_CFs'!M:N, MATCH(B1886,'Coop GFs_CFs'!B:B,0),1),
"No Growth", INDEX('Coop GFs_CFs'!O:P, MATCH(B1886,'Coop GFs_CFs'!B:B,0),1)
)</f>
        <v>1.0626817271189477</v>
      </c>
      <c r="N1886" s="133" cm="1">
        <f t="array" ref="N1886">_xlfn.SWITCH(L1886,
"Employment", INDEX('Coop GFs_CFs'!C:D, MATCH(B1886,'Coop GFs_CFs'!B:B,0),2),
"Population", INDEX('Coop GFs_CFs'!E:F, MATCH(B1886,'Coop GFs_CFs'!B:B,0),2),
"Household", INDEX('Coop GFs_CFs'!G:H, MATCH(B1886,'Coop GFs_CFs'!B:B,0),2),
"VMT", INDEX('Coop GFs_CFs'!I:J, MATCH(B1886,'Coop GFs_CFs'!B:B,0),2),
"Lane Mile", INDEX('Coop GFs_CFs'!K:L, MATCH(B1886,'Coop GFs_CFs'!B:B,0),2),
"Gas Sales", INDEX('Coop GFs_CFs'!M:N, MATCH(B1886,'Coop GFs_CFs'!B:B,0),2),
"No Growth", INDEX('Coop GFs_CFs'!O:P, MATCH(B1886,'Coop GFs_CFs'!B:B,0),2)
)</f>
        <v>1.0893103528916537</v>
      </c>
      <c r="O1886" s="133"/>
      <c r="P1886" s="86">
        <f t="shared" si="121"/>
        <v>1.2374776921278974E-3</v>
      </c>
      <c r="Q1886" s="86">
        <f t="shared" si="122"/>
        <v>1.268486346483029E-3</v>
      </c>
      <c r="R1886" s="156" t="s">
        <v>370</v>
      </c>
      <c r="S1886" s="85" t="s">
        <v>306</v>
      </c>
      <c r="T1886" s="85" t="s">
        <v>11</v>
      </c>
      <c r="U1886" s="85" t="s">
        <v>114</v>
      </c>
      <c r="V1886" s="85" t="s">
        <v>106</v>
      </c>
      <c r="W1886" s="85" t="s">
        <v>371</v>
      </c>
      <c r="X1886" s="85" t="s">
        <v>933</v>
      </c>
      <c r="Z1886" s="42" t="s">
        <v>3662</v>
      </c>
      <c r="AA1886"/>
    </row>
    <row r="1887" spans="1:27" s="39" customFormat="1" x14ac:dyDescent="0.35">
      <c r="A1887" s="85" t="s">
        <v>811</v>
      </c>
      <c r="B1887" s="87">
        <v>51685</v>
      </c>
      <c r="C1887" s="87" t="s">
        <v>12</v>
      </c>
      <c r="D1887" s="86">
        <v>0.126474747</v>
      </c>
      <c r="E1887" s="86">
        <f>SUMIFS('Ratios_MARAMA-VA'!T:T, 'Ratios_MARAMA-VA'!AA:AA, Z1887)</f>
        <v>0.126474746999822</v>
      </c>
      <c r="F1887" s="86">
        <f>SUMIFS('Ratios_MARAMA-VA'!J:J, 'Ratios_MARAMA-VA'!AA:AA, Z1887)</f>
        <v>3.4443013888840599E-4</v>
      </c>
      <c r="G1887" s="122">
        <f t="shared" si="114"/>
        <v>2.7233115468409731E-3</v>
      </c>
      <c r="H1887" s="122">
        <v>0.14734308025500001</v>
      </c>
      <c r="I1887" s="86">
        <v>4.0126111180555768E-4</v>
      </c>
      <c r="J1887" s="122">
        <v>0.156955161027</v>
      </c>
      <c r="K1887" s="86">
        <v>4.2743780236111339E-4</v>
      </c>
      <c r="L1887" s="122" t="str" cm="1">
        <f t="array" ref="L1887">_xlfn.SWITCH(A1887,
    "District of Columbia", _xlfn.XLOOKUP(R1887, '2015 O3 Growth Surrogates'!A:A, '2015 O3 Growth Surrogates'!H:H),
    "Maryland", _xlfn.XLOOKUP(R1887, '2015 O3 Growth Surrogates'!A:A, '2015 O3 Growth Surrogates'!I:I),
    "Virginia", _xlfn.XLOOKUP(R1887, '2015 O3 Growth Surrogates'!A:A, '2015 O3 Growth Surrogates'!J:J)
)</f>
        <v>Employment</v>
      </c>
      <c r="M1887" s="133" cm="1">
        <f t="array" ref="M1887">_xlfn.SWITCH(L1887,
"Employment", INDEX('Coop GFs_CFs'!C:D, MATCH(B1887,'Coop GFs_CFs'!B:B,0),1),
"Population", INDEX('Coop GFs_CFs'!E:F, MATCH(B1887,'Coop GFs_CFs'!B:B,0),1),
"Household", INDEX('Coop GFs_CFs'!G:H, MATCH(B1887,'Coop GFs_CFs'!B:B,0),1),
"VMT", INDEX('Coop GFs_CFs'!I:J, MATCH(B1887,'Coop GFs_CFs'!B:B,0),1),
"Lane Mile", INDEX('Coop GFs_CFs'!K:L, MATCH(B1887,'Coop GFs_CFs'!B:B,0),1),
"Gas Sales", INDEX('Coop GFs_CFs'!M:N, MATCH(B1887,'Coop GFs_CFs'!B:B,0),1),
"No Growth", INDEX('Coop GFs_CFs'!O:P, MATCH(B1887,'Coop GFs_CFs'!B:B,0),1)
)</f>
        <v>1.1233017518770112</v>
      </c>
      <c r="N1887" s="133" cm="1">
        <f t="array" ref="N1887">_xlfn.SWITCH(L1887,
"Employment", INDEX('Coop GFs_CFs'!C:D, MATCH(B1887,'Coop GFs_CFs'!B:B,0),2),
"Population", INDEX('Coop GFs_CFs'!E:F, MATCH(B1887,'Coop GFs_CFs'!B:B,0),2),
"Household", INDEX('Coop GFs_CFs'!G:H, MATCH(B1887,'Coop GFs_CFs'!B:B,0),2),
"VMT", INDEX('Coop GFs_CFs'!I:J, MATCH(B1887,'Coop GFs_CFs'!B:B,0),2),
"Lane Mile", INDEX('Coop GFs_CFs'!K:L, MATCH(B1887,'Coop GFs_CFs'!B:B,0),2),
"Gas Sales", INDEX('Coop GFs_CFs'!M:N, MATCH(B1887,'Coop GFs_CFs'!B:B,0),2),
"No Growth", INDEX('Coop GFs_CFs'!O:P, MATCH(B1887,'Coop GFs_CFs'!B:B,0),2)
)</f>
        <v>1.1478816589202718</v>
      </c>
      <c r="O1887" s="133"/>
      <c r="P1887" s="86">
        <f t="shared" si="121"/>
        <v>3.8689897841258874E-4</v>
      </c>
      <c r="Q1887" s="86">
        <f t="shared" si="122"/>
        <v>3.9536503920936309E-4</v>
      </c>
      <c r="R1887" s="156" t="s">
        <v>370</v>
      </c>
      <c r="S1887" s="85" t="s">
        <v>306</v>
      </c>
      <c r="T1887" s="85" t="s">
        <v>11</v>
      </c>
      <c r="U1887" s="85" t="s">
        <v>114</v>
      </c>
      <c r="V1887" s="85" t="s">
        <v>106</v>
      </c>
      <c r="W1887" s="85" t="s">
        <v>371</v>
      </c>
      <c r="X1887" s="85" t="s">
        <v>933</v>
      </c>
      <c r="Z1887" s="42" t="s">
        <v>3663</v>
      </c>
      <c r="AA1887"/>
    </row>
    <row r="1888" spans="1:27" s="39" customFormat="1" x14ac:dyDescent="0.35">
      <c r="A1888" s="85" t="s">
        <v>811</v>
      </c>
      <c r="B1888" s="87">
        <v>51153</v>
      </c>
      <c r="C1888" s="87" t="s">
        <v>12</v>
      </c>
      <c r="D1888" s="86">
        <v>1.2043903140000001</v>
      </c>
      <c r="E1888" s="86">
        <f>SUMIFS('Ratios_MARAMA-VA'!T:T, 'Ratios_MARAMA-VA'!AA:AA, Z1888)</f>
        <v>1.2043903139983101</v>
      </c>
      <c r="F1888" s="86">
        <f>SUMIFS('Ratios_MARAMA-VA'!J:J, 'Ratios_MARAMA-VA'!AA:AA, Z1888)</f>
        <v>3.2799300490150098E-3</v>
      </c>
      <c r="G1888" s="122">
        <f t="shared" si="114"/>
        <v>2.7233115468409622E-3</v>
      </c>
      <c r="H1888" s="122">
        <v>1.4031147158099999</v>
      </c>
      <c r="I1888" s="86">
        <v>3.821118507107848E-3</v>
      </c>
      <c r="J1888" s="122">
        <v>1.494648379674</v>
      </c>
      <c r="K1888" s="86">
        <v>4.070393190833339E-3</v>
      </c>
      <c r="L1888" s="122" t="str" cm="1">
        <f t="array" ref="L1888">_xlfn.SWITCH(A1888,
    "District of Columbia", _xlfn.XLOOKUP(R1888, '2015 O3 Growth Surrogates'!A:A, '2015 O3 Growth Surrogates'!H:H),
    "Maryland", _xlfn.XLOOKUP(R1888, '2015 O3 Growth Surrogates'!A:A, '2015 O3 Growth Surrogates'!I:I),
    "Virginia", _xlfn.XLOOKUP(R1888, '2015 O3 Growth Surrogates'!A:A, '2015 O3 Growth Surrogates'!J:J)
)</f>
        <v>Employment</v>
      </c>
      <c r="M1888" s="133" cm="1">
        <f t="array" ref="M1888">_xlfn.SWITCH(L1888,
"Employment", INDEX('Coop GFs_CFs'!C:D, MATCH(B1888,'Coop GFs_CFs'!B:B,0),1),
"Population", INDEX('Coop GFs_CFs'!E:F, MATCH(B1888,'Coop GFs_CFs'!B:B,0),1),
"Household", INDEX('Coop GFs_CFs'!G:H, MATCH(B1888,'Coop GFs_CFs'!B:B,0),1),
"VMT", INDEX('Coop GFs_CFs'!I:J, MATCH(B1888,'Coop GFs_CFs'!B:B,0),1),
"Lane Mile", INDEX('Coop GFs_CFs'!K:L, MATCH(B1888,'Coop GFs_CFs'!B:B,0),1),
"Gas Sales", INDEX('Coop GFs_CFs'!M:N, MATCH(B1888,'Coop GFs_CFs'!B:B,0),1),
"No Growth", INDEX('Coop GFs_CFs'!O:P, MATCH(B1888,'Coop GFs_CFs'!B:B,0),1)
)</f>
        <v>1.1898949472362377</v>
      </c>
      <c r="N1888" s="133" cm="1">
        <f t="array" ref="N1888">_xlfn.SWITCH(L1888,
"Employment", INDEX('Coop GFs_CFs'!C:D, MATCH(B1888,'Coop GFs_CFs'!B:B,0),2),
"Population", INDEX('Coop GFs_CFs'!E:F, MATCH(B1888,'Coop GFs_CFs'!B:B,0),2),
"Household", INDEX('Coop GFs_CFs'!G:H, MATCH(B1888,'Coop GFs_CFs'!B:B,0),2),
"VMT", INDEX('Coop GFs_CFs'!I:J, MATCH(B1888,'Coop GFs_CFs'!B:B,0),2),
"Lane Mile", INDEX('Coop GFs_CFs'!K:L, MATCH(B1888,'Coop GFs_CFs'!B:B,0),2),
"Gas Sales", INDEX('Coop GFs_CFs'!M:N, MATCH(B1888,'Coop GFs_CFs'!B:B,0),2),
"No Growth", INDEX('Coop GFs_CFs'!O:P, MATCH(B1888,'Coop GFs_CFs'!B:B,0),2)
)</f>
        <v>1.2771251790739548</v>
      </c>
      <c r="O1888" s="133"/>
      <c r="P1888" s="86">
        <f t="shared" si="121"/>
        <v>3.9027721926112656E-3</v>
      </c>
      <c r="Q1888" s="86">
        <f t="shared" si="122"/>
        <v>4.1888812511983401E-3</v>
      </c>
      <c r="R1888" s="156" t="s">
        <v>370</v>
      </c>
      <c r="S1888" s="85" t="s">
        <v>306</v>
      </c>
      <c r="T1888" s="85" t="s">
        <v>11</v>
      </c>
      <c r="U1888" s="85" t="s">
        <v>114</v>
      </c>
      <c r="V1888" s="85" t="s">
        <v>106</v>
      </c>
      <c r="W1888" s="85" t="s">
        <v>371</v>
      </c>
      <c r="X1888" s="85" t="s">
        <v>933</v>
      </c>
      <c r="Z1888" s="42" t="s">
        <v>3664</v>
      </c>
      <c r="AA1888"/>
    </row>
    <row r="1889" spans="1:27" s="39" customFormat="1" x14ac:dyDescent="0.35">
      <c r="A1889" s="85" t="s">
        <v>9</v>
      </c>
      <c r="B1889" s="87">
        <v>11001</v>
      </c>
      <c r="C1889" s="87" t="s">
        <v>10</v>
      </c>
      <c r="D1889" s="86">
        <v>121.369622518</v>
      </c>
      <c r="E1889" s="86">
        <f>SUMIFS('Ratios_MARAMA-VA'!T:T, 'Ratios_MARAMA-VA'!AA:AA, Z1889)</f>
        <v>121.36962251782977</v>
      </c>
      <c r="F1889" s="86">
        <f>SUMIFS('Ratios_MARAMA-VA'!J:J, 'Ratios_MARAMA-VA'!AA:AA, Z1889)</f>
        <v>0.33052729443853479</v>
      </c>
      <c r="G1889" s="122">
        <f t="shared" si="114"/>
        <v>2.7233115468409631E-3</v>
      </c>
      <c r="H1889" s="122">
        <v>112.752379319222</v>
      </c>
      <c r="I1889" s="86">
        <v>0.30705985653383006</v>
      </c>
      <c r="J1889" s="122">
        <v>115.543880637136</v>
      </c>
      <c r="K1889" s="86">
        <v>0.31466198430592707</v>
      </c>
      <c r="L1889" s="122" t="str" cm="1">
        <f t="array" ref="L1889">_xlfn.SWITCH(A1889,
    "District of Columbia", _xlfn.XLOOKUP(R1889, '2015 O3 Growth Surrogates'!A:A, '2015 O3 Growth Surrogates'!H:H),
    "Maryland", _xlfn.XLOOKUP(R1889, '2015 O3 Growth Surrogates'!A:A, '2015 O3 Growth Surrogates'!I:I),
    "Virginia", _xlfn.XLOOKUP(R1889, '2015 O3 Growth Surrogates'!A:A, '2015 O3 Growth Surrogates'!J:J)
)</f>
        <v>Employment</v>
      </c>
      <c r="M1889" s="133" cm="1">
        <f t="array" ref="M1889">_xlfn.SWITCH(L1889,
"Employment", INDEX('Coop GFs_CFs'!C:D, MATCH(B1889,'Coop GFs_CFs'!B:B,0),1),
"Population", INDEX('Coop GFs_CFs'!E:F, MATCH(B1889,'Coop GFs_CFs'!B:B,0),1),
"Household", INDEX('Coop GFs_CFs'!G:H, MATCH(B1889,'Coop GFs_CFs'!B:B,0),1),
"VMT", INDEX('Coop GFs_CFs'!I:J, MATCH(B1889,'Coop GFs_CFs'!B:B,0),1),
"Lane Mile", INDEX('Coop GFs_CFs'!K:L, MATCH(B1889,'Coop GFs_CFs'!B:B,0),1),
"Gas Sales", INDEX('Coop GFs_CFs'!M:N, MATCH(B1889,'Coop GFs_CFs'!B:B,0),1),
"No Growth", INDEX('Coop GFs_CFs'!O:P, MATCH(B1889,'Coop GFs_CFs'!B:B,0),1)
)</f>
        <v>1.1125759036334977</v>
      </c>
      <c r="N1889" s="133" cm="1">
        <f t="array" ref="N1889">_xlfn.SWITCH(L1889,
"Employment", INDEX('Coop GFs_CFs'!C:D, MATCH(B1889,'Coop GFs_CFs'!B:B,0),2),
"Population", INDEX('Coop GFs_CFs'!E:F, MATCH(B1889,'Coop GFs_CFs'!B:B,0),2),
"Household", INDEX('Coop GFs_CFs'!G:H, MATCH(B1889,'Coop GFs_CFs'!B:B,0),2),
"VMT", INDEX('Coop GFs_CFs'!I:J, MATCH(B1889,'Coop GFs_CFs'!B:B,0),2),
"Lane Mile", INDEX('Coop GFs_CFs'!K:L, MATCH(B1889,'Coop GFs_CFs'!B:B,0),2),
"Gas Sales", INDEX('Coop GFs_CFs'!M:N, MATCH(B1889,'Coop GFs_CFs'!B:B,0),2),
"No Growth", INDEX('Coop GFs_CFs'!O:P, MATCH(B1889,'Coop GFs_CFs'!B:B,0),2)
)</f>
        <v>1.1554041707984846</v>
      </c>
      <c r="O1889" s="133"/>
      <c r="P1889" s="86">
        <f t="shared" si="121"/>
        <v>0.36773670328548802</v>
      </c>
      <c r="Q1889" s="86">
        <f t="shared" si="122"/>
        <v>0.38189261455702184</v>
      </c>
      <c r="R1889" s="156" t="s">
        <v>305</v>
      </c>
      <c r="S1889" s="85" t="s">
        <v>306</v>
      </c>
      <c r="T1889" s="85" t="s">
        <v>281</v>
      </c>
      <c r="U1889" s="85" t="s">
        <v>114</v>
      </c>
      <c r="V1889" s="85" t="s">
        <v>106</v>
      </c>
      <c r="W1889" s="85" t="s">
        <v>307</v>
      </c>
      <c r="X1889" s="85" t="s">
        <v>933</v>
      </c>
      <c r="Z1889" s="42" t="s">
        <v>3665</v>
      </c>
      <c r="AA1889"/>
    </row>
    <row r="1890" spans="1:27" s="39" customFormat="1" x14ac:dyDescent="0.35">
      <c r="A1890" s="85" t="s">
        <v>497</v>
      </c>
      <c r="B1890" s="87">
        <v>24021</v>
      </c>
      <c r="C1890" s="87" t="s">
        <v>10</v>
      </c>
      <c r="D1890" s="86">
        <v>31.41434207</v>
      </c>
      <c r="E1890" s="86">
        <f>SUMIFS('Ratios_MARAMA-VA'!T:T, 'Ratios_MARAMA-VA'!AA:AA, Z1890)</f>
        <v>31.414342069956099</v>
      </c>
      <c r="F1890" s="86">
        <f>SUMIFS('Ratios_MARAMA-VA'!J:J, 'Ratios_MARAMA-VA'!AA:AA, Z1890)</f>
        <v>8.5551040495522701E-2</v>
      </c>
      <c r="G1890" s="122">
        <f t="shared" si="114"/>
        <v>2.7233115468409444E-3</v>
      </c>
      <c r="H1890" s="122">
        <v>29.18392378303</v>
      </c>
      <c r="I1890" s="86">
        <v>7.9476916620451657E-2</v>
      </c>
      <c r="J1890" s="122">
        <v>29.90645365064</v>
      </c>
      <c r="K1890" s="86">
        <v>8.1444590551851423E-2</v>
      </c>
      <c r="L1890" s="122" t="str" cm="1">
        <f t="array" ref="L1890">_xlfn.SWITCH(A1890,
    "District of Columbia", _xlfn.XLOOKUP(R1890, '2015 O3 Growth Surrogates'!A:A, '2015 O3 Growth Surrogates'!H:H),
    "Maryland", _xlfn.XLOOKUP(R1890, '2015 O3 Growth Surrogates'!A:A, '2015 O3 Growth Surrogates'!I:I),
    "Virginia", _xlfn.XLOOKUP(R1890, '2015 O3 Growth Surrogates'!A:A, '2015 O3 Growth Surrogates'!J:J)
)</f>
        <v>EPA EMP</v>
      </c>
      <c r="M1890" s="133" t="e" cm="1">
        <f t="array" ref="M1890">_xlfn.SWITCH(L1890,
"Employment", INDEX('Coop GFs_CFs'!C:D, MATCH(B1890,'Coop GFs_CFs'!B:B,0),1),
"Population", INDEX('Coop GFs_CFs'!E:F, MATCH(B1890,'Coop GFs_CFs'!B:B,0),1),
"Household", INDEX('Coop GFs_CFs'!G:H, MATCH(B1890,'Coop GFs_CFs'!B:B,0),1),
"VMT", INDEX('Coop GFs_CFs'!I:J, MATCH(B1890,'Coop GFs_CFs'!B:B,0),1),
"Lane Mile", INDEX('Coop GFs_CFs'!K:L, MATCH(B1890,'Coop GFs_CFs'!B:B,0),1),
"Gas Sales", INDEX('Coop GFs_CFs'!M:N, MATCH(B1890,'Coop GFs_CFs'!B:B,0),1),
"No Growth", INDEX('Coop GFs_CFs'!O:P, MATCH(B1890,'Coop GFs_CFs'!B:B,0),1)
)</f>
        <v>#N/A</v>
      </c>
      <c r="N1890" s="133" t="e" cm="1">
        <f t="array" ref="N1890">_xlfn.SWITCH(L1890,
"Employment", INDEX('Coop GFs_CFs'!C:D, MATCH(B1890,'Coop GFs_CFs'!B:B,0),2),
"Population", INDEX('Coop GFs_CFs'!E:F, MATCH(B1890,'Coop GFs_CFs'!B:B,0),2),
"Household", INDEX('Coop GFs_CFs'!G:H, MATCH(B1890,'Coop GFs_CFs'!B:B,0),2),
"VMT", INDEX('Coop GFs_CFs'!I:J, MATCH(B1890,'Coop GFs_CFs'!B:B,0),2),
"Lane Mile", INDEX('Coop GFs_CFs'!K:L, MATCH(B1890,'Coop GFs_CFs'!B:B,0),2),
"Gas Sales", INDEX('Coop GFs_CFs'!M:N, MATCH(B1890,'Coop GFs_CFs'!B:B,0),2),
"No Growth", INDEX('Coop GFs_CFs'!O:P, MATCH(B1890,'Coop GFs_CFs'!B:B,0),2)
)</f>
        <v>#N/A</v>
      </c>
      <c r="O1890" s="133"/>
      <c r="P1890" s="86">
        <f>I1890</f>
        <v>7.9476916620451657E-2</v>
      </c>
      <c r="Q1890" s="86">
        <f>K1890</f>
        <v>8.1444590551851423E-2</v>
      </c>
      <c r="R1890" s="156" t="s">
        <v>305</v>
      </c>
      <c r="S1890" s="85" t="s">
        <v>306</v>
      </c>
      <c r="T1890" s="85" t="s">
        <v>281</v>
      </c>
      <c r="U1890" s="85" t="s">
        <v>114</v>
      </c>
      <c r="V1890" s="85" t="s">
        <v>106</v>
      </c>
      <c r="W1890" s="85" t="s">
        <v>307</v>
      </c>
      <c r="X1890" s="85" t="s">
        <v>933</v>
      </c>
      <c r="Z1890" s="42" t="s">
        <v>3666</v>
      </c>
      <c r="AA1890"/>
    </row>
    <row r="1891" spans="1:27" s="39" customFormat="1" x14ac:dyDescent="0.35">
      <c r="A1891" s="85" t="s">
        <v>811</v>
      </c>
      <c r="B1891" s="87">
        <v>51059</v>
      </c>
      <c r="C1891" s="87" t="s">
        <v>10</v>
      </c>
      <c r="D1891" s="86">
        <v>13.770470319999999</v>
      </c>
      <c r="E1891" s="86">
        <f>SUMIFS('Ratios_MARAMA-VA'!T:T, 'Ratios_MARAMA-VA'!AA:AA, Z1891)</f>
        <v>13.7704703199806</v>
      </c>
      <c r="F1891" s="86">
        <f>SUMIFS('Ratios_MARAMA-VA'!J:J, 'Ratios_MARAMA-VA'!AA:AA, Z1891)</f>
        <v>3.7501280827834098E-2</v>
      </c>
      <c r="G1891" s="122">
        <f t="shared" si="114"/>
        <v>2.7233115468409748E-3</v>
      </c>
      <c r="H1891" s="122">
        <v>12.792766927280001</v>
      </c>
      <c r="I1891" s="86">
        <v>3.4838689889106961E-2</v>
      </c>
      <c r="J1891" s="122">
        <v>13.109487744640001</v>
      </c>
      <c r="K1891" s="86">
        <v>3.5701219348148364E-2</v>
      </c>
      <c r="L1891" s="122" t="str" cm="1">
        <f t="array" ref="L1891">_xlfn.SWITCH(A1891,
    "District of Columbia", _xlfn.XLOOKUP(R1891, '2015 O3 Growth Surrogates'!A:A, '2015 O3 Growth Surrogates'!H:H),
    "Maryland", _xlfn.XLOOKUP(R1891, '2015 O3 Growth Surrogates'!A:A, '2015 O3 Growth Surrogates'!I:I),
    "Virginia", _xlfn.XLOOKUP(R1891, '2015 O3 Growth Surrogates'!A:A, '2015 O3 Growth Surrogates'!J:J)
)</f>
        <v>Employment</v>
      </c>
      <c r="M1891" s="133" cm="1">
        <f t="array" ref="M1891">_xlfn.SWITCH(L1891,
"Employment", INDEX('Coop GFs_CFs'!C:D, MATCH(B1891,'Coop GFs_CFs'!B:B,0),1),
"Population", INDEX('Coop GFs_CFs'!E:F, MATCH(B1891,'Coop GFs_CFs'!B:B,0),1),
"Household", INDEX('Coop GFs_CFs'!G:H, MATCH(B1891,'Coop GFs_CFs'!B:B,0),1),
"VMT", INDEX('Coop GFs_CFs'!I:J, MATCH(B1891,'Coop GFs_CFs'!B:B,0),1),
"Lane Mile", INDEX('Coop GFs_CFs'!K:L, MATCH(B1891,'Coop GFs_CFs'!B:B,0),1),
"Gas Sales", INDEX('Coop GFs_CFs'!M:N, MATCH(B1891,'Coop GFs_CFs'!B:B,0),1),
"No Growth", INDEX('Coop GFs_CFs'!O:P, MATCH(B1891,'Coop GFs_CFs'!B:B,0),1)
)</f>
        <v>1.1407331378648504</v>
      </c>
      <c r="N1891" s="133" cm="1">
        <f t="array" ref="N1891">_xlfn.SWITCH(L1891,
"Employment", INDEX('Coop GFs_CFs'!C:D, MATCH(B1891,'Coop GFs_CFs'!B:B,0),2),
"Population", INDEX('Coop GFs_CFs'!E:F, MATCH(B1891,'Coop GFs_CFs'!B:B,0),2),
"Household", INDEX('Coop GFs_CFs'!G:H, MATCH(B1891,'Coop GFs_CFs'!B:B,0),2),
"VMT", INDEX('Coop GFs_CFs'!I:J, MATCH(B1891,'Coop GFs_CFs'!B:B,0),2),
"Lane Mile", INDEX('Coop GFs_CFs'!K:L, MATCH(B1891,'Coop GFs_CFs'!B:B,0),2),
"Gas Sales", INDEX('Coop GFs_CFs'!M:N, MATCH(B1891,'Coop GFs_CFs'!B:B,0),2),
"No Growth", INDEX('Coop GFs_CFs'!O:P, MATCH(B1891,'Coop GFs_CFs'!B:B,0),2)
)</f>
        <v>1.1888354812229924</v>
      </c>
      <c r="O1891" s="133"/>
      <c r="P1891" s="86">
        <f>F1891*M1891</f>
        <v>4.2778953752686144E-2</v>
      </c>
      <c r="Q1891" s="86">
        <f>F1891*N1891</f>
        <v>4.4582853239436733E-2</v>
      </c>
      <c r="R1891" s="156" t="s">
        <v>305</v>
      </c>
      <c r="S1891" s="85" t="s">
        <v>306</v>
      </c>
      <c r="T1891" s="85" t="s">
        <v>281</v>
      </c>
      <c r="U1891" s="85" t="s">
        <v>114</v>
      </c>
      <c r="V1891" s="85" t="s">
        <v>106</v>
      </c>
      <c r="W1891" s="85" t="s">
        <v>307</v>
      </c>
      <c r="X1891" s="85" t="s">
        <v>933</v>
      </c>
      <c r="Z1891" s="42" t="s">
        <v>3667</v>
      </c>
      <c r="AA1891"/>
    </row>
    <row r="1892" spans="1:27" s="39" customFormat="1" x14ac:dyDescent="0.35">
      <c r="A1892" s="85" t="s">
        <v>9</v>
      </c>
      <c r="B1892" s="87">
        <v>11001</v>
      </c>
      <c r="C1892" s="87" t="s">
        <v>12</v>
      </c>
      <c r="D1892" s="86">
        <v>8.4789475430000003</v>
      </c>
      <c r="E1892" s="86">
        <f>SUMIFS('Ratios_MARAMA-VA'!T:T, 'Ratios_MARAMA-VA'!AA:AA, Z1892)</f>
        <v>8.4789475429881289</v>
      </c>
      <c r="F1892" s="86">
        <f>SUMIFS('Ratios_MARAMA-VA'!J:J, 'Ratios_MARAMA-VA'!AA:AA, Z1892)</f>
        <v>2.3090815748878279E-2</v>
      </c>
      <c r="G1892" s="122">
        <f t="shared" si="114"/>
        <v>2.7233115468409505E-3</v>
      </c>
      <c r="H1892" s="122">
        <v>7.8769422674470002</v>
      </c>
      <c r="I1892" s="86">
        <v>2.1451367830737797E-2</v>
      </c>
      <c r="J1892" s="122">
        <v>8.0719580609359998</v>
      </c>
      <c r="K1892" s="86">
        <v>2.1982456592962735E-2</v>
      </c>
      <c r="L1892" s="122" t="str" cm="1">
        <f t="array" ref="L1892">_xlfn.SWITCH(A1892,
    "District of Columbia", _xlfn.XLOOKUP(R1892, '2015 O3 Growth Surrogates'!A:A, '2015 O3 Growth Surrogates'!H:H),
    "Maryland", _xlfn.XLOOKUP(R1892, '2015 O3 Growth Surrogates'!A:A, '2015 O3 Growth Surrogates'!I:I),
    "Virginia", _xlfn.XLOOKUP(R1892, '2015 O3 Growth Surrogates'!A:A, '2015 O3 Growth Surrogates'!J:J)
)</f>
        <v>Employment</v>
      </c>
      <c r="M1892" s="133" cm="1">
        <f t="array" ref="M1892">_xlfn.SWITCH(L1892,
"Employment", INDEX('Coop GFs_CFs'!C:D, MATCH(B1892,'Coop GFs_CFs'!B:B,0),1),
"Population", INDEX('Coop GFs_CFs'!E:F, MATCH(B1892,'Coop GFs_CFs'!B:B,0),1),
"Household", INDEX('Coop GFs_CFs'!G:H, MATCH(B1892,'Coop GFs_CFs'!B:B,0),1),
"VMT", INDEX('Coop GFs_CFs'!I:J, MATCH(B1892,'Coop GFs_CFs'!B:B,0),1),
"Lane Mile", INDEX('Coop GFs_CFs'!K:L, MATCH(B1892,'Coop GFs_CFs'!B:B,0),1),
"Gas Sales", INDEX('Coop GFs_CFs'!M:N, MATCH(B1892,'Coop GFs_CFs'!B:B,0),1),
"No Growth", INDEX('Coop GFs_CFs'!O:P, MATCH(B1892,'Coop GFs_CFs'!B:B,0),1)
)</f>
        <v>1.1125759036334977</v>
      </c>
      <c r="N1892" s="133" cm="1">
        <f t="array" ref="N1892">_xlfn.SWITCH(L1892,
"Employment", INDEX('Coop GFs_CFs'!C:D, MATCH(B1892,'Coop GFs_CFs'!B:B,0),2),
"Population", INDEX('Coop GFs_CFs'!E:F, MATCH(B1892,'Coop GFs_CFs'!B:B,0),2),
"Household", INDEX('Coop GFs_CFs'!G:H, MATCH(B1892,'Coop GFs_CFs'!B:B,0),2),
"VMT", INDEX('Coop GFs_CFs'!I:J, MATCH(B1892,'Coop GFs_CFs'!B:B,0),2),
"Lane Mile", INDEX('Coop GFs_CFs'!K:L, MATCH(B1892,'Coop GFs_CFs'!B:B,0),2),
"Gas Sales", INDEX('Coop GFs_CFs'!M:N, MATCH(B1892,'Coop GFs_CFs'!B:B,0),2),
"No Growth", INDEX('Coop GFs_CFs'!O:P, MATCH(B1892,'Coop GFs_CFs'!B:B,0),2)
)</f>
        <v>1.1554041707984846</v>
      </c>
      <c r="O1892" s="133"/>
      <c r="P1892" s="86">
        <f>F1892*M1892</f>
        <v>2.569028519744285E-2</v>
      </c>
      <c r="Q1892" s="86">
        <f>F1892*N1892</f>
        <v>2.6679224823393296E-2</v>
      </c>
      <c r="R1892" s="156" t="s">
        <v>305</v>
      </c>
      <c r="S1892" s="85" t="s">
        <v>306</v>
      </c>
      <c r="T1892" s="85" t="s">
        <v>281</v>
      </c>
      <c r="U1892" s="85" t="s">
        <v>114</v>
      </c>
      <c r="V1892" s="85" t="s">
        <v>106</v>
      </c>
      <c r="W1892" s="85" t="s">
        <v>307</v>
      </c>
      <c r="X1892" s="85" t="s">
        <v>933</v>
      </c>
      <c r="Z1892" s="42" t="s">
        <v>3668</v>
      </c>
      <c r="AA1892"/>
    </row>
    <row r="1893" spans="1:27" s="39" customFormat="1" x14ac:dyDescent="0.35">
      <c r="A1893" s="85" t="s">
        <v>497</v>
      </c>
      <c r="B1893" s="87">
        <v>24021</v>
      </c>
      <c r="C1893" s="87" t="s">
        <v>12</v>
      </c>
      <c r="D1893" s="86">
        <v>2.0399809709999999</v>
      </c>
      <c r="E1893" s="86">
        <f>SUMIFS('Ratios_MARAMA-VA'!T:T, 'Ratios_MARAMA-VA'!AA:AA, Z1893)</f>
        <v>2.0399809709971399</v>
      </c>
      <c r="F1893" s="86">
        <f>SUMIFS('Ratios_MARAMA-VA'!J:J, 'Ratios_MARAMA-VA'!AA:AA, Z1893)</f>
        <v>5.5555037336523496E-3</v>
      </c>
      <c r="G1893" s="122">
        <f t="shared" si="114"/>
        <v>2.7233115468409622E-3</v>
      </c>
      <c r="H1893" s="122">
        <v>1.895142322059</v>
      </c>
      <c r="I1893" s="86">
        <v>5.1610629685702684E-3</v>
      </c>
      <c r="J1893" s="122">
        <v>1.9420618843919999</v>
      </c>
      <c r="K1893" s="86">
        <v>5.2888395544444513E-3</v>
      </c>
      <c r="L1893" s="122" t="str" cm="1">
        <f t="array" ref="L1893">_xlfn.SWITCH(A1893,
    "District of Columbia", _xlfn.XLOOKUP(R1893, '2015 O3 Growth Surrogates'!A:A, '2015 O3 Growth Surrogates'!H:H),
    "Maryland", _xlfn.XLOOKUP(R1893, '2015 O3 Growth Surrogates'!A:A, '2015 O3 Growth Surrogates'!I:I),
    "Virginia", _xlfn.XLOOKUP(R1893, '2015 O3 Growth Surrogates'!A:A, '2015 O3 Growth Surrogates'!J:J)
)</f>
        <v>EPA EMP</v>
      </c>
      <c r="M1893" s="133" t="e" cm="1">
        <f t="array" ref="M1893">_xlfn.SWITCH(L1893,
"Employment", INDEX('Coop GFs_CFs'!C:D, MATCH(B1893,'Coop GFs_CFs'!B:B,0),1),
"Population", INDEX('Coop GFs_CFs'!E:F, MATCH(B1893,'Coop GFs_CFs'!B:B,0),1),
"Household", INDEX('Coop GFs_CFs'!G:H, MATCH(B1893,'Coop GFs_CFs'!B:B,0),1),
"VMT", INDEX('Coop GFs_CFs'!I:J, MATCH(B1893,'Coop GFs_CFs'!B:B,0),1),
"Lane Mile", INDEX('Coop GFs_CFs'!K:L, MATCH(B1893,'Coop GFs_CFs'!B:B,0),1),
"Gas Sales", INDEX('Coop GFs_CFs'!M:N, MATCH(B1893,'Coop GFs_CFs'!B:B,0),1),
"No Growth", INDEX('Coop GFs_CFs'!O:P, MATCH(B1893,'Coop GFs_CFs'!B:B,0),1)
)</f>
        <v>#N/A</v>
      </c>
      <c r="N1893" s="133" t="e" cm="1">
        <f t="array" ref="N1893">_xlfn.SWITCH(L1893,
"Employment", INDEX('Coop GFs_CFs'!C:D, MATCH(B1893,'Coop GFs_CFs'!B:B,0),2),
"Population", INDEX('Coop GFs_CFs'!E:F, MATCH(B1893,'Coop GFs_CFs'!B:B,0),2),
"Household", INDEX('Coop GFs_CFs'!G:H, MATCH(B1893,'Coop GFs_CFs'!B:B,0),2),
"VMT", INDEX('Coop GFs_CFs'!I:J, MATCH(B1893,'Coop GFs_CFs'!B:B,0),2),
"Lane Mile", INDEX('Coop GFs_CFs'!K:L, MATCH(B1893,'Coop GFs_CFs'!B:B,0),2),
"Gas Sales", INDEX('Coop GFs_CFs'!M:N, MATCH(B1893,'Coop GFs_CFs'!B:B,0),2),
"No Growth", INDEX('Coop GFs_CFs'!O:P, MATCH(B1893,'Coop GFs_CFs'!B:B,0),2)
)</f>
        <v>#N/A</v>
      </c>
      <c r="O1893" s="133"/>
      <c r="P1893" s="86">
        <f>I1893</f>
        <v>5.1610629685702684E-3</v>
      </c>
      <c r="Q1893" s="86">
        <f>K1893</f>
        <v>5.2888395544444513E-3</v>
      </c>
      <c r="R1893" s="156" t="s">
        <v>305</v>
      </c>
      <c r="S1893" s="85" t="s">
        <v>306</v>
      </c>
      <c r="T1893" s="85" t="s">
        <v>281</v>
      </c>
      <c r="U1893" s="85" t="s">
        <v>114</v>
      </c>
      <c r="V1893" s="85" t="s">
        <v>106</v>
      </c>
      <c r="W1893" s="85" t="s">
        <v>307</v>
      </c>
      <c r="X1893" s="85" t="s">
        <v>933</v>
      </c>
      <c r="Z1893" s="42" t="s">
        <v>3669</v>
      </c>
      <c r="AA1893"/>
    </row>
    <row r="1894" spans="1:27" s="39" customFormat="1" x14ac:dyDescent="0.35">
      <c r="A1894" s="85" t="s">
        <v>811</v>
      </c>
      <c r="B1894" s="87">
        <v>51059</v>
      </c>
      <c r="C1894" s="87" t="s">
        <v>12</v>
      </c>
      <c r="D1894" s="86">
        <v>0.89422523399999998</v>
      </c>
      <c r="E1894" s="86">
        <f>SUMIFS('Ratios_MARAMA-VA'!T:T, 'Ratios_MARAMA-VA'!AA:AA, Z1894)</f>
        <v>0.89422523399875098</v>
      </c>
      <c r="F1894" s="86">
        <f>SUMIFS('Ratios_MARAMA-VA'!J:J, 'Ratios_MARAMA-VA'!AA:AA, Z1894)</f>
        <v>2.43525390522535E-3</v>
      </c>
      <c r="G1894" s="122">
        <f t="shared" si="114"/>
        <v>2.723311546840951E-3</v>
      </c>
      <c r="H1894" s="122">
        <v>0.83073524238600005</v>
      </c>
      <c r="I1894" s="86">
        <v>2.2623508779575099E-3</v>
      </c>
      <c r="J1894" s="122">
        <v>0.85130242276799994</v>
      </c>
      <c r="K1894" s="86">
        <v>2.3183617177777709E-3</v>
      </c>
      <c r="L1894" s="122" t="str" cm="1">
        <f t="array" ref="L1894">_xlfn.SWITCH(A1894,
    "District of Columbia", _xlfn.XLOOKUP(R1894, '2015 O3 Growth Surrogates'!A:A, '2015 O3 Growth Surrogates'!H:H),
    "Maryland", _xlfn.XLOOKUP(R1894, '2015 O3 Growth Surrogates'!A:A, '2015 O3 Growth Surrogates'!I:I),
    "Virginia", _xlfn.XLOOKUP(R1894, '2015 O3 Growth Surrogates'!A:A, '2015 O3 Growth Surrogates'!J:J)
)</f>
        <v>Employment</v>
      </c>
      <c r="M1894" s="133" cm="1">
        <f t="array" ref="M1894">_xlfn.SWITCH(L1894,
"Employment", INDEX('Coop GFs_CFs'!C:D, MATCH(B1894,'Coop GFs_CFs'!B:B,0),1),
"Population", INDEX('Coop GFs_CFs'!E:F, MATCH(B1894,'Coop GFs_CFs'!B:B,0),1),
"Household", INDEX('Coop GFs_CFs'!G:H, MATCH(B1894,'Coop GFs_CFs'!B:B,0),1),
"VMT", INDEX('Coop GFs_CFs'!I:J, MATCH(B1894,'Coop GFs_CFs'!B:B,0),1),
"Lane Mile", INDEX('Coop GFs_CFs'!K:L, MATCH(B1894,'Coop GFs_CFs'!B:B,0),1),
"Gas Sales", INDEX('Coop GFs_CFs'!M:N, MATCH(B1894,'Coop GFs_CFs'!B:B,0),1),
"No Growth", INDEX('Coop GFs_CFs'!O:P, MATCH(B1894,'Coop GFs_CFs'!B:B,0),1)
)</f>
        <v>1.1407331378648504</v>
      </c>
      <c r="N1894" s="133" cm="1">
        <f t="array" ref="N1894">_xlfn.SWITCH(L1894,
"Employment", INDEX('Coop GFs_CFs'!C:D, MATCH(B1894,'Coop GFs_CFs'!B:B,0),2),
"Population", INDEX('Coop GFs_CFs'!E:F, MATCH(B1894,'Coop GFs_CFs'!B:B,0),2),
"Household", INDEX('Coop GFs_CFs'!G:H, MATCH(B1894,'Coop GFs_CFs'!B:B,0),2),
"VMT", INDEX('Coop GFs_CFs'!I:J, MATCH(B1894,'Coop GFs_CFs'!B:B,0),2),
"Lane Mile", INDEX('Coop GFs_CFs'!K:L, MATCH(B1894,'Coop GFs_CFs'!B:B,0),2),
"Gas Sales", INDEX('Coop GFs_CFs'!M:N, MATCH(B1894,'Coop GFs_CFs'!B:B,0),2),
"No Growth", INDEX('Coop GFs_CFs'!O:P, MATCH(B1894,'Coop GFs_CFs'!B:B,0),2)
)</f>
        <v>1.1888354812229924</v>
      </c>
      <c r="O1894" s="133"/>
      <c r="P1894" s="86">
        <f t="shared" ref="P1894:P1925" si="123">F1894*M1894</f>
        <v>2.7779748288053446E-3</v>
      </c>
      <c r="Q1894" s="86">
        <f t="shared" ref="Q1894:Q1925" si="124">F1894*N1894</f>
        <v>2.8951162483187506E-3</v>
      </c>
      <c r="R1894" s="156" t="s">
        <v>305</v>
      </c>
      <c r="S1894" s="85" t="s">
        <v>306</v>
      </c>
      <c r="T1894" s="85" t="s">
        <v>281</v>
      </c>
      <c r="U1894" s="85" t="s">
        <v>114</v>
      </c>
      <c r="V1894" s="85" t="s">
        <v>106</v>
      </c>
      <c r="W1894" s="85" t="s">
        <v>307</v>
      </c>
      <c r="X1894" s="85" t="s">
        <v>933</v>
      </c>
      <c r="Z1894" s="42" t="s">
        <v>3670</v>
      </c>
      <c r="AA1894"/>
    </row>
    <row r="1895" spans="1:27" s="39" customFormat="1" x14ac:dyDescent="0.35">
      <c r="A1895" s="85" t="s">
        <v>497</v>
      </c>
      <c r="B1895" s="87">
        <v>24017</v>
      </c>
      <c r="C1895" s="87" t="s">
        <v>12</v>
      </c>
      <c r="D1895" s="86">
        <v>15.80091</v>
      </c>
      <c r="E1895" s="86">
        <f>SUMIFS('Burning_No Wildfires'!D:D, 'Burning_No Wildfires'!F:F, Z1895)</f>
        <v>15.81</v>
      </c>
      <c r="F1895" s="86">
        <f>SUMIFS('Burning_No Wildfires'!E:E, 'Burning_No Wildfires'!F:F, Z1895)</f>
        <v>0.91320000000000001</v>
      </c>
      <c r="G1895" s="122">
        <f t="shared" si="114"/>
        <v>5.776091081593928E-2</v>
      </c>
      <c r="H1895" s="122">
        <v>15.80091</v>
      </c>
      <c r="I1895" s="86">
        <f t="shared" ref="I1895:I1919" si="125">G1895*H1895</f>
        <v>0.91267495332068316</v>
      </c>
      <c r="J1895" s="122">
        <v>15.80091</v>
      </c>
      <c r="K1895" s="86">
        <f t="shared" ref="K1895:K1919" si="126">G1895*J1895</f>
        <v>0.91267495332068316</v>
      </c>
      <c r="L1895" s="122" t="str" cm="1">
        <f t="array" ref="L1895">_xlfn.SWITCH(A1895,
    "District of Columbia", _xlfn.XLOOKUP(R1895, '2015 O3 Growth Surrogates'!A:A, '2015 O3 Growth Surrogates'!H:H),
    "Maryland", _xlfn.XLOOKUP(R1895, '2015 O3 Growth Surrogates'!A:A, '2015 O3 Growth Surrogates'!I:I),
    "Virginia", _xlfn.XLOOKUP(R1895, '2015 O3 Growth Surrogates'!A:A, '2015 O3 Growth Surrogates'!J:J)
)</f>
        <v>No Growth</v>
      </c>
      <c r="M1895" s="133" cm="1">
        <f t="array" ref="M1895">_xlfn.SWITCH(L1895,
"Employment", INDEX('Coop GFs_CFs'!C:D, MATCH(B1895,'Coop GFs_CFs'!B:B,0),1),
"Population", INDEX('Coop GFs_CFs'!E:F, MATCH(B1895,'Coop GFs_CFs'!B:B,0),1),
"Household", INDEX('Coop GFs_CFs'!G:H, MATCH(B1895,'Coop GFs_CFs'!B:B,0),1),
"VMT", INDEX('Coop GFs_CFs'!I:J, MATCH(B1895,'Coop GFs_CFs'!B:B,0),1),
"Lane Mile", INDEX('Coop GFs_CFs'!K:L, MATCH(B1895,'Coop GFs_CFs'!B:B,0),1),
"Gas Sales", INDEX('Coop GFs_CFs'!M:N, MATCH(B1895,'Coop GFs_CFs'!B:B,0),1),
"No Growth", INDEX('Coop GFs_CFs'!O:P, MATCH(B1895,'Coop GFs_CFs'!B:B,0),1)
)</f>
        <v>1</v>
      </c>
      <c r="N1895" s="133" cm="1">
        <f t="array" ref="N1895">_xlfn.SWITCH(L1895,
"Employment", INDEX('Coop GFs_CFs'!C:D, MATCH(B1895,'Coop GFs_CFs'!B:B,0),2),
"Population", INDEX('Coop GFs_CFs'!E:F, MATCH(B1895,'Coop GFs_CFs'!B:B,0),2),
"Household", INDEX('Coop GFs_CFs'!G:H, MATCH(B1895,'Coop GFs_CFs'!B:B,0),2),
"VMT", INDEX('Coop GFs_CFs'!I:J, MATCH(B1895,'Coop GFs_CFs'!B:B,0),2),
"Lane Mile", INDEX('Coop GFs_CFs'!K:L, MATCH(B1895,'Coop GFs_CFs'!B:B,0),2),
"Gas Sales", INDEX('Coop GFs_CFs'!M:N, MATCH(B1895,'Coop GFs_CFs'!B:B,0),2),
"No Growth", INDEX('Coop GFs_CFs'!O:P, MATCH(B1895,'Coop GFs_CFs'!B:B,0),2)
)</f>
        <v>1</v>
      </c>
      <c r="O1895" s="133"/>
      <c r="P1895" s="86">
        <f t="shared" si="123"/>
        <v>0.91320000000000001</v>
      </c>
      <c r="Q1895" s="86">
        <f t="shared" si="124"/>
        <v>0.91320000000000001</v>
      </c>
      <c r="R1895" s="156" t="s">
        <v>692</v>
      </c>
      <c r="S1895" s="85" t="s">
        <v>689</v>
      </c>
      <c r="T1895" s="85" t="s">
        <v>342</v>
      </c>
      <c r="U1895" s="85" t="s">
        <v>690</v>
      </c>
      <c r="V1895" s="85" t="s">
        <v>691</v>
      </c>
      <c r="W1895" s="85" t="s">
        <v>687</v>
      </c>
      <c r="X1895" s="85" t="s">
        <v>330</v>
      </c>
      <c r="Z1895" s="42" t="s">
        <v>2287</v>
      </c>
      <c r="AA1895"/>
    </row>
    <row r="1896" spans="1:27" s="39" customFormat="1" x14ac:dyDescent="0.35">
      <c r="A1896" s="85" t="s">
        <v>497</v>
      </c>
      <c r="B1896" s="87">
        <v>24021</v>
      </c>
      <c r="C1896" s="87" t="s">
        <v>12</v>
      </c>
      <c r="D1896" s="86">
        <v>2.1186029999999998</v>
      </c>
      <c r="E1896" s="86">
        <f>SUMIFS('Burning_No Wildfires'!D:D, 'Burning_No Wildfires'!F:F, Z1896)</f>
        <v>2.12</v>
      </c>
      <c r="F1896" s="86">
        <f>SUMIFS('Burning_No Wildfires'!E:E, 'Burning_No Wildfires'!F:F, Z1896)</f>
        <v>0.4733</v>
      </c>
      <c r="G1896" s="122">
        <f t="shared" si="114"/>
        <v>0.22325471698113206</v>
      </c>
      <c r="H1896" s="122">
        <v>2.1186029999999998</v>
      </c>
      <c r="I1896" s="86">
        <f t="shared" si="125"/>
        <v>0.47298811316037725</v>
      </c>
      <c r="J1896" s="122">
        <v>2.1186029999999998</v>
      </c>
      <c r="K1896" s="86">
        <f t="shared" si="126"/>
        <v>0.47298811316037725</v>
      </c>
      <c r="L1896" s="122" t="str" cm="1">
        <f t="array" ref="L1896">_xlfn.SWITCH(A1896,
    "District of Columbia", _xlfn.XLOOKUP(R1896, '2015 O3 Growth Surrogates'!A:A, '2015 O3 Growth Surrogates'!H:H),
    "Maryland", _xlfn.XLOOKUP(R1896, '2015 O3 Growth Surrogates'!A:A, '2015 O3 Growth Surrogates'!I:I),
    "Virginia", _xlfn.XLOOKUP(R1896, '2015 O3 Growth Surrogates'!A:A, '2015 O3 Growth Surrogates'!J:J)
)</f>
        <v>No Growth</v>
      </c>
      <c r="M1896" s="133" cm="1">
        <f t="array" ref="M1896">_xlfn.SWITCH(L1896,
"Employment", INDEX('Coop GFs_CFs'!C:D, MATCH(B1896,'Coop GFs_CFs'!B:B,0),1),
"Population", INDEX('Coop GFs_CFs'!E:F, MATCH(B1896,'Coop GFs_CFs'!B:B,0),1),
"Household", INDEX('Coop GFs_CFs'!G:H, MATCH(B1896,'Coop GFs_CFs'!B:B,0),1),
"VMT", INDEX('Coop GFs_CFs'!I:J, MATCH(B1896,'Coop GFs_CFs'!B:B,0),1),
"Lane Mile", INDEX('Coop GFs_CFs'!K:L, MATCH(B1896,'Coop GFs_CFs'!B:B,0),1),
"Gas Sales", INDEX('Coop GFs_CFs'!M:N, MATCH(B1896,'Coop GFs_CFs'!B:B,0),1),
"No Growth", INDEX('Coop GFs_CFs'!O:P, MATCH(B1896,'Coop GFs_CFs'!B:B,0),1)
)</f>
        <v>1</v>
      </c>
      <c r="N1896" s="133" cm="1">
        <f t="array" ref="N1896">_xlfn.SWITCH(L1896,
"Employment", INDEX('Coop GFs_CFs'!C:D, MATCH(B1896,'Coop GFs_CFs'!B:B,0),2),
"Population", INDEX('Coop GFs_CFs'!E:F, MATCH(B1896,'Coop GFs_CFs'!B:B,0),2),
"Household", INDEX('Coop GFs_CFs'!G:H, MATCH(B1896,'Coop GFs_CFs'!B:B,0),2),
"VMT", INDEX('Coop GFs_CFs'!I:J, MATCH(B1896,'Coop GFs_CFs'!B:B,0),2),
"Lane Mile", INDEX('Coop GFs_CFs'!K:L, MATCH(B1896,'Coop GFs_CFs'!B:B,0),2),
"Gas Sales", INDEX('Coop GFs_CFs'!M:N, MATCH(B1896,'Coop GFs_CFs'!B:B,0),2),
"No Growth", INDEX('Coop GFs_CFs'!O:P, MATCH(B1896,'Coop GFs_CFs'!B:B,0),2)
)</f>
        <v>1</v>
      </c>
      <c r="O1896" s="133"/>
      <c r="P1896" s="86">
        <f t="shared" si="123"/>
        <v>0.4733</v>
      </c>
      <c r="Q1896" s="86">
        <f t="shared" si="124"/>
        <v>0.4733</v>
      </c>
      <c r="R1896" s="156" t="s">
        <v>692</v>
      </c>
      <c r="S1896" s="85" t="s">
        <v>689</v>
      </c>
      <c r="T1896" s="85" t="s">
        <v>342</v>
      </c>
      <c r="U1896" s="85" t="s">
        <v>690</v>
      </c>
      <c r="V1896" s="85" t="s">
        <v>691</v>
      </c>
      <c r="W1896" s="85" t="s">
        <v>687</v>
      </c>
      <c r="X1896" s="85" t="s">
        <v>330</v>
      </c>
      <c r="Z1896" s="42" t="s">
        <v>2288</v>
      </c>
      <c r="AA1896"/>
    </row>
    <row r="1897" spans="1:27" s="39" customFormat="1" x14ac:dyDescent="0.35">
      <c r="A1897" s="85" t="s">
        <v>497</v>
      </c>
      <c r="B1897" s="87">
        <v>24031</v>
      </c>
      <c r="C1897" s="87" t="s">
        <v>12</v>
      </c>
      <c r="D1897" s="86">
        <v>0.49487799999999998</v>
      </c>
      <c r="E1897" s="86">
        <f>SUMIFS('Burning_No Wildfires'!D:D, 'Burning_No Wildfires'!F:F, Z1897)</f>
        <v>0.49</v>
      </c>
      <c r="F1897" s="86">
        <f>SUMIFS('Burning_No Wildfires'!E:E, 'Burning_No Wildfires'!F:F, Z1897)</f>
        <v>0</v>
      </c>
      <c r="G1897" s="122">
        <f t="shared" si="114"/>
        <v>0</v>
      </c>
      <c r="H1897" s="122">
        <v>0.49487799999999998</v>
      </c>
      <c r="I1897" s="86">
        <f t="shared" si="125"/>
        <v>0</v>
      </c>
      <c r="J1897" s="122">
        <v>0.49487799999999998</v>
      </c>
      <c r="K1897" s="86">
        <f t="shared" si="126"/>
        <v>0</v>
      </c>
      <c r="L1897" s="122" t="str" cm="1">
        <f t="array" ref="L1897">_xlfn.SWITCH(A1897,
    "District of Columbia", _xlfn.XLOOKUP(R1897, '2015 O3 Growth Surrogates'!A:A, '2015 O3 Growth Surrogates'!H:H),
    "Maryland", _xlfn.XLOOKUP(R1897, '2015 O3 Growth Surrogates'!A:A, '2015 O3 Growth Surrogates'!I:I),
    "Virginia", _xlfn.XLOOKUP(R1897, '2015 O3 Growth Surrogates'!A:A, '2015 O3 Growth Surrogates'!J:J)
)</f>
        <v>No Growth</v>
      </c>
      <c r="M1897" s="133" cm="1">
        <f t="array" ref="M1897">_xlfn.SWITCH(L1897,
"Employment", INDEX('Coop GFs_CFs'!C:D, MATCH(B1897,'Coop GFs_CFs'!B:B,0),1),
"Population", INDEX('Coop GFs_CFs'!E:F, MATCH(B1897,'Coop GFs_CFs'!B:B,0),1),
"Household", INDEX('Coop GFs_CFs'!G:H, MATCH(B1897,'Coop GFs_CFs'!B:B,0),1),
"VMT", INDEX('Coop GFs_CFs'!I:J, MATCH(B1897,'Coop GFs_CFs'!B:B,0),1),
"Lane Mile", INDEX('Coop GFs_CFs'!K:L, MATCH(B1897,'Coop GFs_CFs'!B:B,0),1),
"Gas Sales", INDEX('Coop GFs_CFs'!M:N, MATCH(B1897,'Coop GFs_CFs'!B:B,0),1),
"No Growth", INDEX('Coop GFs_CFs'!O:P, MATCH(B1897,'Coop GFs_CFs'!B:B,0),1)
)</f>
        <v>1</v>
      </c>
      <c r="N1897" s="133" cm="1">
        <f t="array" ref="N1897">_xlfn.SWITCH(L1897,
"Employment", INDEX('Coop GFs_CFs'!C:D, MATCH(B1897,'Coop GFs_CFs'!B:B,0),2),
"Population", INDEX('Coop GFs_CFs'!E:F, MATCH(B1897,'Coop GFs_CFs'!B:B,0),2),
"Household", INDEX('Coop GFs_CFs'!G:H, MATCH(B1897,'Coop GFs_CFs'!B:B,0),2),
"VMT", INDEX('Coop GFs_CFs'!I:J, MATCH(B1897,'Coop GFs_CFs'!B:B,0),2),
"Lane Mile", INDEX('Coop GFs_CFs'!K:L, MATCH(B1897,'Coop GFs_CFs'!B:B,0),2),
"Gas Sales", INDEX('Coop GFs_CFs'!M:N, MATCH(B1897,'Coop GFs_CFs'!B:B,0),2),
"No Growth", INDEX('Coop GFs_CFs'!O:P, MATCH(B1897,'Coop GFs_CFs'!B:B,0),2)
)</f>
        <v>1</v>
      </c>
      <c r="O1897" s="133"/>
      <c r="P1897" s="86">
        <f t="shared" si="123"/>
        <v>0</v>
      </c>
      <c r="Q1897" s="86">
        <f t="shared" si="124"/>
        <v>0</v>
      </c>
      <c r="R1897" s="156" t="s">
        <v>692</v>
      </c>
      <c r="S1897" s="85" t="s">
        <v>689</v>
      </c>
      <c r="T1897" s="85" t="s">
        <v>342</v>
      </c>
      <c r="U1897" s="85" t="s">
        <v>690</v>
      </c>
      <c r="V1897" s="85" t="s">
        <v>691</v>
      </c>
      <c r="W1897" s="85" t="s">
        <v>687</v>
      </c>
      <c r="X1897" s="85" t="s">
        <v>330</v>
      </c>
      <c r="Z1897" s="42" t="s">
        <v>2289</v>
      </c>
      <c r="AA1897"/>
    </row>
    <row r="1898" spans="1:27" s="39" customFormat="1" x14ac:dyDescent="0.35">
      <c r="A1898" s="85" t="s">
        <v>497</v>
      </c>
      <c r="B1898" s="87">
        <v>24033</v>
      </c>
      <c r="C1898" s="87" t="s">
        <v>10</v>
      </c>
      <c r="D1898" s="86">
        <v>1.823E-3</v>
      </c>
      <c r="E1898" s="86">
        <f>SUMIFS('Burning_No Wildfires'!D:D, 'Burning_No Wildfires'!F:F, Z1898)</f>
        <v>1.1000000000000001E-3</v>
      </c>
      <c r="F1898" s="86">
        <f>SUMIFS('Burning_No Wildfires'!E:E, 'Burning_No Wildfires'!F:F, Z1898)</f>
        <v>1E-4</v>
      </c>
      <c r="G1898" s="122">
        <f t="shared" si="114"/>
        <v>9.0909090909090912E-2</v>
      </c>
      <c r="H1898" s="122">
        <v>1.823E-3</v>
      </c>
      <c r="I1898" s="86">
        <f t="shared" si="125"/>
        <v>1.6572727272727274E-4</v>
      </c>
      <c r="J1898" s="122">
        <v>1.823E-3</v>
      </c>
      <c r="K1898" s="86">
        <f t="shared" si="126"/>
        <v>1.6572727272727274E-4</v>
      </c>
      <c r="L1898" s="122" t="str" cm="1">
        <f t="array" ref="L1898">_xlfn.SWITCH(A1898,
    "District of Columbia", _xlfn.XLOOKUP(R1898, '2015 O3 Growth Surrogates'!A:A, '2015 O3 Growth Surrogates'!H:H),
    "Maryland", _xlfn.XLOOKUP(R1898, '2015 O3 Growth Surrogates'!A:A, '2015 O3 Growth Surrogates'!I:I),
    "Virginia", _xlfn.XLOOKUP(R1898, '2015 O3 Growth Surrogates'!A:A, '2015 O3 Growth Surrogates'!J:J)
)</f>
        <v>No Growth</v>
      </c>
      <c r="M1898" s="133" cm="1">
        <f t="array" ref="M1898">_xlfn.SWITCH(L1898,
"Employment", INDEX('Coop GFs_CFs'!C:D, MATCH(B1898,'Coop GFs_CFs'!B:B,0),1),
"Population", INDEX('Coop GFs_CFs'!E:F, MATCH(B1898,'Coop GFs_CFs'!B:B,0),1),
"Household", INDEX('Coop GFs_CFs'!G:H, MATCH(B1898,'Coop GFs_CFs'!B:B,0),1),
"VMT", INDEX('Coop GFs_CFs'!I:J, MATCH(B1898,'Coop GFs_CFs'!B:B,0),1),
"Lane Mile", INDEX('Coop GFs_CFs'!K:L, MATCH(B1898,'Coop GFs_CFs'!B:B,0),1),
"Gas Sales", INDEX('Coop GFs_CFs'!M:N, MATCH(B1898,'Coop GFs_CFs'!B:B,0),1),
"No Growth", INDEX('Coop GFs_CFs'!O:P, MATCH(B1898,'Coop GFs_CFs'!B:B,0),1)
)</f>
        <v>1</v>
      </c>
      <c r="N1898" s="133" cm="1">
        <f t="array" ref="N1898">_xlfn.SWITCH(L1898,
"Employment", INDEX('Coop GFs_CFs'!C:D, MATCH(B1898,'Coop GFs_CFs'!B:B,0),2),
"Population", INDEX('Coop GFs_CFs'!E:F, MATCH(B1898,'Coop GFs_CFs'!B:B,0),2),
"Household", INDEX('Coop GFs_CFs'!G:H, MATCH(B1898,'Coop GFs_CFs'!B:B,0),2),
"VMT", INDEX('Coop GFs_CFs'!I:J, MATCH(B1898,'Coop GFs_CFs'!B:B,0),2),
"Lane Mile", INDEX('Coop GFs_CFs'!K:L, MATCH(B1898,'Coop GFs_CFs'!B:B,0),2),
"Gas Sales", INDEX('Coop GFs_CFs'!M:N, MATCH(B1898,'Coop GFs_CFs'!B:B,0),2),
"No Growth", INDEX('Coop GFs_CFs'!O:P, MATCH(B1898,'Coop GFs_CFs'!B:B,0),2)
)</f>
        <v>1</v>
      </c>
      <c r="O1898" s="133"/>
      <c r="P1898" s="86">
        <f t="shared" si="123"/>
        <v>1E-4</v>
      </c>
      <c r="Q1898" s="86">
        <f t="shared" si="124"/>
        <v>1E-4</v>
      </c>
      <c r="R1898" s="156" t="s">
        <v>692</v>
      </c>
      <c r="S1898" s="85" t="s">
        <v>689</v>
      </c>
      <c r="T1898" s="85" t="s">
        <v>342</v>
      </c>
      <c r="U1898" s="85" t="s">
        <v>690</v>
      </c>
      <c r="V1898" s="85" t="s">
        <v>691</v>
      </c>
      <c r="W1898" s="85" t="s">
        <v>687</v>
      </c>
      <c r="X1898" s="85" t="s">
        <v>330</v>
      </c>
      <c r="Z1898" s="42" t="s">
        <v>2284</v>
      </c>
      <c r="AA1898"/>
    </row>
    <row r="1899" spans="1:27" s="39" customFormat="1" x14ac:dyDescent="0.35">
      <c r="A1899" s="85" t="s">
        <v>497</v>
      </c>
      <c r="B1899" s="87">
        <v>24033</v>
      </c>
      <c r="C1899" s="87" t="s">
        <v>12</v>
      </c>
      <c r="D1899" s="86">
        <v>21.068881999999999</v>
      </c>
      <c r="E1899" s="86">
        <f>SUMIFS('Burning_No Wildfires'!D:D, 'Burning_No Wildfires'!F:F, Z1899)</f>
        <v>21.07</v>
      </c>
      <c r="F1899" s="86">
        <f>SUMIFS('Burning_No Wildfires'!E:E, 'Burning_No Wildfires'!F:F, Z1899)</f>
        <v>1.2959000000000001</v>
      </c>
      <c r="G1899" s="122">
        <f t="shared" si="114"/>
        <v>6.150450878025629E-2</v>
      </c>
      <c r="H1899" s="122">
        <v>21.068881999999999</v>
      </c>
      <c r="I1899" s="86">
        <f t="shared" si="125"/>
        <v>1.2958312379591836</v>
      </c>
      <c r="J1899" s="122">
        <v>21.068881999999999</v>
      </c>
      <c r="K1899" s="86">
        <f t="shared" si="126"/>
        <v>1.2958312379591836</v>
      </c>
      <c r="L1899" s="122" t="str" cm="1">
        <f t="array" ref="L1899">_xlfn.SWITCH(A1899,
    "District of Columbia", _xlfn.XLOOKUP(R1899, '2015 O3 Growth Surrogates'!A:A, '2015 O3 Growth Surrogates'!H:H),
    "Maryland", _xlfn.XLOOKUP(R1899, '2015 O3 Growth Surrogates'!A:A, '2015 O3 Growth Surrogates'!I:I),
    "Virginia", _xlfn.XLOOKUP(R1899, '2015 O3 Growth Surrogates'!A:A, '2015 O3 Growth Surrogates'!J:J)
)</f>
        <v>No Growth</v>
      </c>
      <c r="M1899" s="133" cm="1">
        <f t="array" ref="M1899">_xlfn.SWITCH(L1899,
"Employment", INDEX('Coop GFs_CFs'!C:D, MATCH(B1899,'Coop GFs_CFs'!B:B,0),1),
"Population", INDEX('Coop GFs_CFs'!E:F, MATCH(B1899,'Coop GFs_CFs'!B:B,0),1),
"Household", INDEX('Coop GFs_CFs'!G:H, MATCH(B1899,'Coop GFs_CFs'!B:B,0),1),
"VMT", INDEX('Coop GFs_CFs'!I:J, MATCH(B1899,'Coop GFs_CFs'!B:B,0),1),
"Lane Mile", INDEX('Coop GFs_CFs'!K:L, MATCH(B1899,'Coop GFs_CFs'!B:B,0),1),
"Gas Sales", INDEX('Coop GFs_CFs'!M:N, MATCH(B1899,'Coop GFs_CFs'!B:B,0),1),
"No Growth", INDEX('Coop GFs_CFs'!O:P, MATCH(B1899,'Coop GFs_CFs'!B:B,0),1)
)</f>
        <v>1</v>
      </c>
      <c r="N1899" s="133" cm="1">
        <f t="array" ref="N1899">_xlfn.SWITCH(L1899,
"Employment", INDEX('Coop GFs_CFs'!C:D, MATCH(B1899,'Coop GFs_CFs'!B:B,0),2),
"Population", INDEX('Coop GFs_CFs'!E:F, MATCH(B1899,'Coop GFs_CFs'!B:B,0),2),
"Household", INDEX('Coop GFs_CFs'!G:H, MATCH(B1899,'Coop GFs_CFs'!B:B,0),2),
"VMT", INDEX('Coop GFs_CFs'!I:J, MATCH(B1899,'Coop GFs_CFs'!B:B,0),2),
"Lane Mile", INDEX('Coop GFs_CFs'!K:L, MATCH(B1899,'Coop GFs_CFs'!B:B,0),2),
"Gas Sales", INDEX('Coop GFs_CFs'!M:N, MATCH(B1899,'Coop GFs_CFs'!B:B,0),2),
"No Growth", INDEX('Coop GFs_CFs'!O:P, MATCH(B1899,'Coop GFs_CFs'!B:B,0),2)
)</f>
        <v>1</v>
      </c>
      <c r="O1899" s="133"/>
      <c r="P1899" s="86">
        <f t="shared" si="123"/>
        <v>1.2959000000000001</v>
      </c>
      <c r="Q1899" s="86">
        <f t="shared" si="124"/>
        <v>1.2959000000000001</v>
      </c>
      <c r="R1899" s="156" t="s">
        <v>692</v>
      </c>
      <c r="S1899" s="85" t="s">
        <v>689</v>
      </c>
      <c r="T1899" s="85" t="s">
        <v>342</v>
      </c>
      <c r="U1899" s="85" t="s">
        <v>690</v>
      </c>
      <c r="V1899" s="85" t="s">
        <v>691</v>
      </c>
      <c r="W1899" s="85" t="s">
        <v>687</v>
      </c>
      <c r="X1899" s="85" t="s">
        <v>330</v>
      </c>
      <c r="Z1899" s="42" t="s">
        <v>2290</v>
      </c>
      <c r="AA1899"/>
    </row>
    <row r="1900" spans="1:27" s="39" customFormat="1" x14ac:dyDescent="0.35">
      <c r="A1900" s="85" t="s">
        <v>811</v>
      </c>
      <c r="B1900" s="87">
        <v>51059</v>
      </c>
      <c r="C1900" s="87" t="s">
        <v>12</v>
      </c>
      <c r="D1900" s="86">
        <v>0.86587499999999995</v>
      </c>
      <c r="E1900" s="86">
        <f>SUMIFS('Burning_No Wildfires'!D:D, 'Burning_No Wildfires'!F:F, Z1900)</f>
        <v>0.87</v>
      </c>
      <c r="F1900" s="86">
        <f>SUMIFS('Burning_No Wildfires'!E:E, 'Burning_No Wildfires'!F:F, Z1900)</f>
        <v>0</v>
      </c>
      <c r="G1900" s="122">
        <f t="shared" si="114"/>
        <v>0</v>
      </c>
      <c r="H1900" s="122">
        <v>0.86587499999999995</v>
      </c>
      <c r="I1900" s="86">
        <f>G1900*H1900</f>
        <v>0</v>
      </c>
      <c r="J1900" s="122">
        <v>0.86587499999999995</v>
      </c>
      <c r="K1900" s="86">
        <f t="shared" si="126"/>
        <v>0</v>
      </c>
      <c r="L1900" s="122" t="str" cm="1">
        <f t="array" ref="L1900">_xlfn.SWITCH(A1900,
    "District of Columbia", _xlfn.XLOOKUP(R1900, '2015 O3 Growth Surrogates'!A:A, '2015 O3 Growth Surrogates'!H:H),
    "Maryland", _xlfn.XLOOKUP(R1900, '2015 O3 Growth Surrogates'!A:A, '2015 O3 Growth Surrogates'!I:I),
    "Virginia", _xlfn.XLOOKUP(R1900, '2015 O3 Growth Surrogates'!A:A, '2015 O3 Growth Surrogates'!J:J)
)</f>
        <v>No Growth</v>
      </c>
      <c r="M1900" s="133" cm="1">
        <f t="array" ref="M1900">_xlfn.SWITCH(L1900,
"Employment", INDEX('Coop GFs_CFs'!C:D, MATCH(B1900,'Coop GFs_CFs'!B:B,0),1),
"Population", INDEX('Coop GFs_CFs'!E:F, MATCH(B1900,'Coop GFs_CFs'!B:B,0),1),
"Household", INDEX('Coop GFs_CFs'!G:H, MATCH(B1900,'Coop GFs_CFs'!B:B,0),1),
"VMT", INDEX('Coop GFs_CFs'!I:J, MATCH(B1900,'Coop GFs_CFs'!B:B,0),1),
"Lane Mile", INDEX('Coop GFs_CFs'!K:L, MATCH(B1900,'Coop GFs_CFs'!B:B,0),1),
"Gas Sales", INDEX('Coop GFs_CFs'!M:N, MATCH(B1900,'Coop GFs_CFs'!B:B,0),1),
"No Growth", INDEX('Coop GFs_CFs'!O:P, MATCH(B1900,'Coop GFs_CFs'!B:B,0),1)
)</f>
        <v>1</v>
      </c>
      <c r="N1900" s="133" cm="1">
        <f t="array" ref="N1900">_xlfn.SWITCH(L1900,
"Employment", INDEX('Coop GFs_CFs'!C:D, MATCH(B1900,'Coop GFs_CFs'!B:B,0),2),
"Population", INDEX('Coop GFs_CFs'!E:F, MATCH(B1900,'Coop GFs_CFs'!B:B,0),2),
"Household", INDEX('Coop GFs_CFs'!G:H, MATCH(B1900,'Coop GFs_CFs'!B:B,0),2),
"VMT", INDEX('Coop GFs_CFs'!I:J, MATCH(B1900,'Coop GFs_CFs'!B:B,0),2),
"Lane Mile", INDEX('Coop GFs_CFs'!K:L, MATCH(B1900,'Coop GFs_CFs'!B:B,0),2),
"Gas Sales", INDEX('Coop GFs_CFs'!M:N, MATCH(B1900,'Coop GFs_CFs'!B:B,0),2),
"No Growth", INDEX('Coop GFs_CFs'!O:P, MATCH(B1900,'Coop GFs_CFs'!B:B,0),2)
)</f>
        <v>1</v>
      </c>
      <c r="O1900" s="133"/>
      <c r="P1900" s="86">
        <f t="shared" si="123"/>
        <v>0</v>
      </c>
      <c r="Q1900" s="86">
        <f t="shared" si="124"/>
        <v>0</v>
      </c>
      <c r="R1900" s="156" t="s">
        <v>692</v>
      </c>
      <c r="S1900" s="85" t="s">
        <v>689</v>
      </c>
      <c r="T1900" s="85" t="s">
        <v>342</v>
      </c>
      <c r="U1900" s="85" t="s">
        <v>690</v>
      </c>
      <c r="V1900" s="85" t="s">
        <v>691</v>
      </c>
      <c r="W1900" s="85" t="s">
        <v>687</v>
      </c>
      <c r="X1900" s="85" t="s">
        <v>330</v>
      </c>
      <c r="Z1900" s="42" t="s">
        <v>2291</v>
      </c>
      <c r="AA1900"/>
    </row>
    <row r="1901" spans="1:27" s="39" customFormat="1" x14ac:dyDescent="0.35">
      <c r="A1901" s="85" t="s">
        <v>811</v>
      </c>
      <c r="B1901" s="87">
        <v>51107</v>
      </c>
      <c r="C1901" s="87" t="s">
        <v>12</v>
      </c>
      <c r="D1901" s="86">
        <v>15.477226999999999</v>
      </c>
      <c r="E1901" s="86">
        <f>SUMIFS('Burning_No Wildfires'!D:D, 'Burning_No Wildfires'!F:F, Z1901)</f>
        <v>15.48</v>
      </c>
      <c r="F1901" s="86">
        <f>SUMIFS('Burning_No Wildfires'!E:E, 'Burning_No Wildfires'!F:F, Z1901)</f>
        <v>0</v>
      </c>
      <c r="G1901" s="122">
        <f t="shared" si="114"/>
        <v>0</v>
      </c>
      <c r="H1901" s="122">
        <v>15.477226999999999</v>
      </c>
      <c r="I1901" s="86">
        <f t="shared" si="125"/>
        <v>0</v>
      </c>
      <c r="J1901" s="122">
        <v>15.477226999999999</v>
      </c>
      <c r="K1901" s="86">
        <f t="shared" si="126"/>
        <v>0</v>
      </c>
      <c r="L1901" s="122" t="str" cm="1">
        <f t="array" ref="L1901">_xlfn.SWITCH(A1901,
    "District of Columbia", _xlfn.XLOOKUP(R1901, '2015 O3 Growth Surrogates'!A:A, '2015 O3 Growth Surrogates'!H:H),
    "Maryland", _xlfn.XLOOKUP(R1901, '2015 O3 Growth Surrogates'!A:A, '2015 O3 Growth Surrogates'!I:I),
    "Virginia", _xlfn.XLOOKUP(R1901, '2015 O3 Growth Surrogates'!A:A, '2015 O3 Growth Surrogates'!J:J)
)</f>
        <v>No Growth</v>
      </c>
      <c r="M1901" s="133" cm="1">
        <f t="array" ref="M1901">_xlfn.SWITCH(L1901,
"Employment", INDEX('Coop GFs_CFs'!C:D, MATCH(B1901,'Coop GFs_CFs'!B:B,0),1),
"Population", INDEX('Coop GFs_CFs'!E:F, MATCH(B1901,'Coop GFs_CFs'!B:B,0),1),
"Household", INDEX('Coop GFs_CFs'!G:H, MATCH(B1901,'Coop GFs_CFs'!B:B,0),1),
"VMT", INDEX('Coop GFs_CFs'!I:J, MATCH(B1901,'Coop GFs_CFs'!B:B,0),1),
"Lane Mile", INDEX('Coop GFs_CFs'!K:L, MATCH(B1901,'Coop GFs_CFs'!B:B,0),1),
"Gas Sales", INDEX('Coop GFs_CFs'!M:N, MATCH(B1901,'Coop GFs_CFs'!B:B,0),1),
"No Growth", INDEX('Coop GFs_CFs'!O:P, MATCH(B1901,'Coop GFs_CFs'!B:B,0),1)
)</f>
        <v>1</v>
      </c>
      <c r="N1901" s="133" cm="1">
        <f t="array" ref="N1901">_xlfn.SWITCH(L1901,
"Employment", INDEX('Coop GFs_CFs'!C:D, MATCH(B1901,'Coop GFs_CFs'!B:B,0),2),
"Population", INDEX('Coop GFs_CFs'!E:F, MATCH(B1901,'Coop GFs_CFs'!B:B,0),2),
"Household", INDEX('Coop GFs_CFs'!G:H, MATCH(B1901,'Coop GFs_CFs'!B:B,0),2),
"VMT", INDEX('Coop GFs_CFs'!I:J, MATCH(B1901,'Coop GFs_CFs'!B:B,0),2),
"Lane Mile", INDEX('Coop GFs_CFs'!K:L, MATCH(B1901,'Coop GFs_CFs'!B:B,0),2),
"Gas Sales", INDEX('Coop GFs_CFs'!M:N, MATCH(B1901,'Coop GFs_CFs'!B:B,0),2),
"No Growth", INDEX('Coop GFs_CFs'!O:P, MATCH(B1901,'Coop GFs_CFs'!B:B,0),2)
)</f>
        <v>1</v>
      </c>
      <c r="O1901" s="133"/>
      <c r="P1901" s="86">
        <f t="shared" si="123"/>
        <v>0</v>
      </c>
      <c r="Q1901" s="86">
        <f t="shared" si="124"/>
        <v>0</v>
      </c>
      <c r="R1901" s="156" t="s">
        <v>692</v>
      </c>
      <c r="S1901" s="85" t="s">
        <v>689</v>
      </c>
      <c r="T1901" s="85" t="s">
        <v>342</v>
      </c>
      <c r="U1901" s="85" t="s">
        <v>690</v>
      </c>
      <c r="V1901" s="85" t="s">
        <v>691</v>
      </c>
      <c r="W1901" s="85" t="s">
        <v>687</v>
      </c>
      <c r="X1901" s="85" t="s">
        <v>330</v>
      </c>
      <c r="Z1901" s="42" t="s">
        <v>2292</v>
      </c>
      <c r="AA1901"/>
    </row>
    <row r="1902" spans="1:27" s="39" customFormat="1" x14ac:dyDescent="0.35">
      <c r="A1902" s="85" t="s">
        <v>811</v>
      </c>
      <c r="B1902" s="87">
        <v>51153</v>
      </c>
      <c r="C1902" s="87" t="s">
        <v>10</v>
      </c>
      <c r="D1902" s="86">
        <v>1.5399999999999999E-3</v>
      </c>
      <c r="E1902" s="86">
        <f>SUMIFS('Burning_No Wildfires'!D:D, 'Burning_No Wildfires'!F:F, Z1902)</f>
        <v>1.5E-3</v>
      </c>
      <c r="F1902" s="86">
        <f>SUMIFS('Burning_No Wildfires'!E:E, 'Burning_No Wildfires'!F:F, Z1902)</f>
        <v>0</v>
      </c>
      <c r="G1902" s="122">
        <f t="shared" si="114"/>
        <v>0</v>
      </c>
      <c r="H1902" s="122">
        <v>1.5399999999999999E-3</v>
      </c>
      <c r="I1902" s="86">
        <f t="shared" si="125"/>
        <v>0</v>
      </c>
      <c r="J1902" s="122">
        <v>1.5399999999999999E-3</v>
      </c>
      <c r="K1902" s="86">
        <f t="shared" si="126"/>
        <v>0</v>
      </c>
      <c r="L1902" s="122" t="str" cm="1">
        <f t="array" ref="L1902">_xlfn.SWITCH(A1902,
    "District of Columbia", _xlfn.XLOOKUP(R1902, '2015 O3 Growth Surrogates'!A:A, '2015 O3 Growth Surrogates'!H:H),
    "Maryland", _xlfn.XLOOKUP(R1902, '2015 O3 Growth Surrogates'!A:A, '2015 O3 Growth Surrogates'!I:I),
    "Virginia", _xlfn.XLOOKUP(R1902, '2015 O3 Growth Surrogates'!A:A, '2015 O3 Growth Surrogates'!J:J)
)</f>
        <v>No Growth</v>
      </c>
      <c r="M1902" s="133" cm="1">
        <f t="array" ref="M1902">_xlfn.SWITCH(L1902,
"Employment", INDEX('Coop GFs_CFs'!C:D, MATCH(B1902,'Coop GFs_CFs'!B:B,0),1),
"Population", INDEX('Coop GFs_CFs'!E:F, MATCH(B1902,'Coop GFs_CFs'!B:B,0),1),
"Household", INDEX('Coop GFs_CFs'!G:H, MATCH(B1902,'Coop GFs_CFs'!B:B,0),1),
"VMT", INDEX('Coop GFs_CFs'!I:J, MATCH(B1902,'Coop GFs_CFs'!B:B,0),1),
"Lane Mile", INDEX('Coop GFs_CFs'!K:L, MATCH(B1902,'Coop GFs_CFs'!B:B,0),1),
"Gas Sales", INDEX('Coop GFs_CFs'!M:N, MATCH(B1902,'Coop GFs_CFs'!B:B,0),1),
"No Growth", INDEX('Coop GFs_CFs'!O:P, MATCH(B1902,'Coop GFs_CFs'!B:B,0),1)
)</f>
        <v>1</v>
      </c>
      <c r="N1902" s="133" cm="1">
        <f t="array" ref="N1902">_xlfn.SWITCH(L1902,
"Employment", INDEX('Coop GFs_CFs'!C:D, MATCH(B1902,'Coop GFs_CFs'!B:B,0),2),
"Population", INDEX('Coop GFs_CFs'!E:F, MATCH(B1902,'Coop GFs_CFs'!B:B,0),2),
"Household", INDEX('Coop GFs_CFs'!G:H, MATCH(B1902,'Coop GFs_CFs'!B:B,0),2),
"VMT", INDEX('Coop GFs_CFs'!I:J, MATCH(B1902,'Coop GFs_CFs'!B:B,0),2),
"Lane Mile", INDEX('Coop GFs_CFs'!K:L, MATCH(B1902,'Coop GFs_CFs'!B:B,0),2),
"Gas Sales", INDEX('Coop GFs_CFs'!M:N, MATCH(B1902,'Coop GFs_CFs'!B:B,0),2),
"No Growth", INDEX('Coop GFs_CFs'!O:P, MATCH(B1902,'Coop GFs_CFs'!B:B,0),2)
)</f>
        <v>1</v>
      </c>
      <c r="O1902" s="133"/>
      <c r="P1902" s="86">
        <f t="shared" si="123"/>
        <v>0</v>
      </c>
      <c r="Q1902" s="86">
        <f t="shared" si="124"/>
        <v>0</v>
      </c>
      <c r="R1902" s="156" t="s">
        <v>692</v>
      </c>
      <c r="S1902" s="85" t="s">
        <v>689</v>
      </c>
      <c r="T1902" s="85" t="s">
        <v>342</v>
      </c>
      <c r="U1902" s="85" t="s">
        <v>690</v>
      </c>
      <c r="V1902" s="85" t="s">
        <v>691</v>
      </c>
      <c r="W1902" s="85" t="s">
        <v>687</v>
      </c>
      <c r="X1902" s="85" t="s">
        <v>330</v>
      </c>
      <c r="Z1902" s="42" t="s">
        <v>2285</v>
      </c>
      <c r="AA1902"/>
    </row>
    <row r="1903" spans="1:27" s="39" customFormat="1" x14ac:dyDescent="0.35">
      <c r="A1903" s="85" t="s">
        <v>811</v>
      </c>
      <c r="B1903" s="87">
        <v>51153</v>
      </c>
      <c r="C1903" s="87" t="s">
        <v>12</v>
      </c>
      <c r="D1903" s="86">
        <v>15.506568</v>
      </c>
      <c r="E1903" s="86">
        <f>SUMIFS('Burning_No Wildfires'!D:D, 'Burning_No Wildfires'!F:F, Z1903)</f>
        <v>15.51</v>
      </c>
      <c r="F1903" s="86">
        <f>SUMIFS('Burning_No Wildfires'!E:E, 'Burning_No Wildfires'!F:F, Z1903)</f>
        <v>0</v>
      </c>
      <c r="G1903" s="122">
        <f t="shared" si="114"/>
        <v>0</v>
      </c>
      <c r="H1903" s="122">
        <v>15.506568</v>
      </c>
      <c r="I1903" s="86">
        <f t="shared" si="125"/>
        <v>0</v>
      </c>
      <c r="J1903" s="122">
        <v>15.506568</v>
      </c>
      <c r="K1903" s="86">
        <f t="shared" si="126"/>
        <v>0</v>
      </c>
      <c r="L1903" s="122" t="str" cm="1">
        <f t="array" ref="L1903">_xlfn.SWITCH(A1903,
    "District of Columbia", _xlfn.XLOOKUP(R1903, '2015 O3 Growth Surrogates'!A:A, '2015 O3 Growth Surrogates'!H:H),
    "Maryland", _xlfn.XLOOKUP(R1903, '2015 O3 Growth Surrogates'!A:A, '2015 O3 Growth Surrogates'!I:I),
    "Virginia", _xlfn.XLOOKUP(R1903, '2015 O3 Growth Surrogates'!A:A, '2015 O3 Growth Surrogates'!J:J)
)</f>
        <v>No Growth</v>
      </c>
      <c r="M1903" s="133" cm="1">
        <f t="array" ref="M1903">_xlfn.SWITCH(L1903,
"Employment", INDEX('Coop GFs_CFs'!C:D, MATCH(B1903,'Coop GFs_CFs'!B:B,0),1),
"Population", INDEX('Coop GFs_CFs'!E:F, MATCH(B1903,'Coop GFs_CFs'!B:B,0),1),
"Household", INDEX('Coop GFs_CFs'!G:H, MATCH(B1903,'Coop GFs_CFs'!B:B,0),1),
"VMT", INDEX('Coop GFs_CFs'!I:J, MATCH(B1903,'Coop GFs_CFs'!B:B,0),1),
"Lane Mile", INDEX('Coop GFs_CFs'!K:L, MATCH(B1903,'Coop GFs_CFs'!B:B,0),1),
"Gas Sales", INDEX('Coop GFs_CFs'!M:N, MATCH(B1903,'Coop GFs_CFs'!B:B,0),1),
"No Growth", INDEX('Coop GFs_CFs'!O:P, MATCH(B1903,'Coop GFs_CFs'!B:B,0),1)
)</f>
        <v>1</v>
      </c>
      <c r="N1903" s="133" cm="1">
        <f t="array" ref="N1903">_xlfn.SWITCH(L1903,
"Employment", INDEX('Coop GFs_CFs'!C:D, MATCH(B1903,'Coop GFs_CFs'!B:B,0),2),
"Population", INDEX('Coop GFs_CFs'!E:F, MATCH(B1903,'Coop GFs_CFs'!B:B,0),2),
"Household", INDEX('Coop GFs_CFs'!G:H, MATCH(B1903,'Coop GFs_CFs'!B:B,0),2),
"VMT", INDEX('Coop GFs_CFs'!I:J, MATCH(B1903,'Coop GFs_CFs'!B:B,0),2),
"Lane Mile", INDEX('Coop GFs_CFs'!K:L, MATCH(B1903,'Coop GFs_CFs'!B:B,0),2),
"Gas Sales", INDEX('Coop GFs_CFs'!M:N, MATCH(B1903,'Coop GFs_CFs'!B:B,0),2),
"No Growth", INDEX('Coop GFs_CFs'!O:P, MATCH(B1903,'Coop GFs_CFs'!B:B,0),2)
)</f>
        <v>1</v>
      </c>
      <c r="O1903" s="133"/>
      <c r="P1903" s="86">
        <f t="shared" si="123"/>
        <v>0</v>
      </c>
      <c r="Q1903" s="86">
        <f t="shared" si="124"/>
        <v>0</v>
      </c>
      <c r="R1903" s="156" t="s">
        <v>692</v>
      </c>
      <c r="S1903" s="85" t="s">
        <v>689</v>
      </c>
      <c r="T1903" s="85" t="s">
        <v>342</v>
      </c>
      <c r="U1903" s="85" t="s">
        <v>690</v>
      </c>
      <c r="V1903" s="85" t="s">
        <v>691</v>
      </c>
      <c r="W1903" s="85" t="s">
        <v>687</v>
      </c>
      <c r="X1903" s="85" t="s">
        <v>330</v>
      </c>
      <c r="Z1903" s="42" t="s">
        <v>2293</v>
      </c>
      <c r="AA1903"/>
    </row>
    <row r="1904" spans="1:27" s="39" customFormat="1" x14ac:dyDescent="0.35">
      <c r="A1904" s="85" t="s">
        <v>497</v>
      </c>
      <c r="B1904" s="87">
        <v>24009</v>
      </c>
      <c r="C1904" s="87" t="s">
        <v>10</v>
      </c>
      <c r="D1904" s="86">
        <v>2.2547000000000001</v>
      </c>
      <c r="E1904" s="86">
        <f>SUMIFS('Burning_No Wildfires'!D:D, 'Burning_No Wildfires'!F:F, Z1904)</f>
        <v>2.25</v>
      </c>
      <c r="F1904" s="86">
        <f>SUMIFS('Burning_No Wildfires'!E:E, 'Burning_No Wildfires'!F:F, Z1904)</f>
        <v>0</v>
      </c>
      <c r="G1904" s="122">
        <f t="shared" si="114"/>
        <v>0</v>
      </c>
      <c r="H1904" s="122">
        <v>2.2547000000000001</v>
      </c>
      <c r="I1904" s="86">
        <f t="shared" si="125"/>
        <v>0</v>
      </c>
      <c r="J1904" s="122">
        <v>2.2547000000000001</v>
      </c>
      <c r="K1904" s="86">
        <f t="shared" si="126"/>
        <v>0</v>
      </c>
      <c r="L1904" s="122" t="str" cm="1">
        <f t="array" ref="L1904">_xlfn.SWITCH(A1904,
    "District of Columbia", _xlfn.XLOOKUP(R1904, '2015 O3 Growth Surrogates'!A:A, '2015 O3 Growth Surrogates'!H:H),
    "Maryland", _xlfn.XLOOKUP(R1904, '2015 O3 Growth Surrogates'!A:A, '2015 O3 Growth Surrogates'!I:I),
    "Virginia", _xlfn.XLOOKUP(R1904, '2015 O3 Growth Surrogates'!A:A, '2015 O3 Growth Surrogates'!J:J)
)</f>
        <v>No Growth</v>
      </c>
      <c r="M1904" s="133" cm="1">
        <f t="array" ref="M1904">_xlfn.SWITCH(L1904,
"Employment", INDEX('Coop GFs_CFs'!C:D, MATCH(B1904,'Coop GFs_CFs'!B:B,0),1),
"Population", INDEX('Coop GFs_CFs'!E:F, MATCH(B1904,'Coop GFs_CFs'!B:B,0),1),
"Household", INDEX('Coop GFs_CFs'!G:H, MATCH(B1904,'Coop GFs_CFs'!B:B,0),1),
"VMT", INDEX('Coop GFs_CFs'!I:J, MATCH(B1904,'Coop GFs_CFs'!B:B,0),1),
"Lane Mile", INDEX('Coop GFs_CFs'!K:L, MATCH(B1904,'Coop GFs_CFs'!B:B,0),1),
"Gas Sales", INDEX('Coop GFs_CFs'!M:N, MATCH(B1904,'Coop GFs_CFs'!B:B,0),1),
"No Growth", INDEX('Coop GFs_CFs'!O:P, MATCH(B1904,'Coop GFs_CFs'!B:B,0),1)
)</f>
        <v>1</v>
      </c>
      <c r="N1904" s="133" cm="1">
        <f t="array" ref="N1904">_xlfn.SWITCH(L1904,
"Employment", INDEX('Coop GFs_CFs'!C:D, MATCH(B1904,'Coop GFs_CFs'!B:B,0),2),
"Population", INDEX('Coop GFs_CFs'!E:F, MATCH(B1904,'Coop GFs_CFs'!B:B,0),2),
"Household", INDEX('Coop GFs_CFs'!G:H, MATCH(B1904,'Coop GFs_CFs'!B:B,0),2),
"VMT", INDEX('Coop GFs_CFs'!I:J, MATCH(B1904,'Coop GFs_CFs'!B:B,0),2),
"Lane Mile", INDEX('Coop GFs_CFs'!K:L, MATCH(B1904,'Coop GFs_CFs'!B:B,0),2),
"Gas Sales", INDEX('Coop GFs_CFs'!M:N, MATCH(B1904,'Coop GFs_CFs'!B:B,0),2),
"No Growth", INDEX('Coop GFs_CFs'!O:P, MATCH(B1904,'Coop GFs_CFs'!B:B,0),2)
)</f>
        <v>1</v>
      </c>
      <c r="O1904" s="133"/>
      <c r="P1904" s="86">
        <f t="shared" si="123"/>
        <v>0</v>
      </c>
      <c r="Q1904" s="86">
        <f t="shared" si="124"/>
        <v>0</v>
      </c>
      <c r="R1904" s="156" t="s">
        <v>688</v>
      </c>
      <c r="S1904" s="85" t="s">
        <v>689</v>
      </c>
      <c r="T1904" s="85" t="s">
        <v>342</v>
      </c>
      <c r="U1904" s="85" t="s">
        <v>690</v>
      </c>
      <c r="V1904" s="85" t="s">
        <v>691</v>
      </c>
      <c r="W1904" s="85" t="s">
        <v>685</v>
      </c>
      <c r="X1904" s="85" t="s">
        <v>330</v>
      </c>
      <c r="Z1904" s="42" t="s">
        <v>2294</v>
      </c>
      <c r="AA1904"/>
    </row>
    <row r="1905" spans="1:27" s="39" customFormat="1" x14ac:dyDescent="0.35">
      <c r="A1905" s="85" t="s">
        <v>497</v>
      </c>
      <c r="B1905" s="87">
        <v>24009</v>
      </c>
      <c r="C1905" s="87" t="s">
        <v>12</v>
      </c>
      <c r="D1905" s="86">
        <v>28.353681999999999</v>
      </c>
      <c r="E1905" s="86">
        <f>SUMIFS('Burning_No Wildfires'!D:D, 'Burning_No Wildfires'!F:F, Z1905)</f>
        <v>28.35</v>
      </c>
      <c r="F1905" s="86">
        <f>SUMIFS('Burning_No Wildfires'!E:E, 'Burning_No Wildfires'!F:F, Z1905)</f>
        <v>0</v>
      </c>
      <c r="G1905" s="122">
        <f t="shared" si="114"/>
        <v>0</v>
      </c>
      <c r="H1905" s="122">
        <v>28.353681999999999</v>
      </c>
      <c r="I1905" s="86">
        <f t="shared" si="125"/>
        <v>0</v>
      </c>
      <c r="J1905" s="122">
        <v>28.353681999999999</v>
      </c>
      <c r="K1905" s="86">
        <f t="shared" si="126"/>
        <v>0</v>
      </c>
      <c r="L1905" s="122" t="str" cm="1">
        <f t="array" ref="L1905">_xlfn.SWITCH(A1905,
    "District of Columbia", _xlfn.XLOOKUP(R1905, '2015 O3 Growth Surrogates'!A:A, '2015 O3 Growth Surrogates'!H:H),
    "Maryland", _xlfn.XLOOKUP(R1905, '2015 O3 Growth Surrogates'!A:A, '2015 O3 Growth Surrogates'!I:I),
    "Virginia", _xlfn.XLOOKUP(R1905, '2015 O3 Growth Surrogates'!A:A, '2015 O3 Growth Surrogates'!J:J)
)</f>
        <v>No Growth</v>
      </c>
      <c r="M1905" s="133" cm="1">
        <f t="array" ref="M1905">_xlfn.SWITCH(L1905,
"Employment", INDEX('Coop GFs_CFs'!C:D, MATCH(B1905,'Coop GFs_CFs'!B:B,0),1),
"Population", INDEX('Coop GFs_CFs'!E:F, MATCH(B1905,'Coop GFs_CFs'!B:B,0),1),
"Household", INDEX('Coop GFs_CFs'!G:H, MATCH(B1905,'Coop GFs_CFs'!B:B,0),1),
"VMT", INDEX('Coop GFs_CFs'!I:J, MATCH(B1905,'Coop GFs_CFs'!B:B,0),1),
"Lane Mile", INDEX('Coop GFs_CFs'!K:L, MATCH(B1905,'Coop GFs_CFs'!B:B,0),1),
"Gas Sales", INDEX('Coop GFs_CFs'!M:N, MATCH(B1905,'Coop GFs_CFs'!B:B,0),1),
"No Growth", INDEX('Coop GFs_CFs'!O:P, MATCH(B1905,'Coop GFs_CFs'!B:B,0),1)
)</f>
        <v>1</v>
      </c>
      <c r="N1905" s="133" cm="1">
        <f t="array" ref="N1905">_xlfn.SWITCH(L1905,
"Employment", INDEX('Coop GFs_CFs'!C:D, MATCH(B1905,'Coop GFs_CFs'!B:B,0),2),
"Population", INDEX('Coop GFs_CFs'!E:F, MATCH(B1905,'Coop GFs_CFs'!B:B,0),2),
"Household", INDEX('Coop GFs_CFs'!G:H, MATCH(B1905,'Coop GFs_CFs'!B:B,0),2),
"VMT", INDEX('Coop GFs_CFs'!I:J, MATCH(B1905,'Coop GFs_CFs'!B:B,0),2),
"Lane Mile", INDEX('Coop GFs_CFs'!K:L, MATCH(B1905,'Coop GFs_CFs'!B:B,0),2),
"Gas Sales", INDEX('Coop GFs_CFs'!M:N, MATCH(B1905,'Coop GFs_CFs'!B:B,0),2),
"No Growth", INDEX('Coop GFs_CFs'!O:P, MATCH(B1905,'Coop GFs_CFs'!B:B,0),2)
)</f>
        <v>1</v>
      </c>
      <c r="O1905" s="133"/>
      <c r="P1905" s="86">
        <f t="shared" si="123"/>
        <v>0</v>
      </c>
      <c r="Q1905" s="86">
        <f t="shared" si="124"/>
        <v>0</v>
      </c>
      <c r="R1905" s="156" t="s">
        <v>688</v>
      </c>
      <c r="S1905" s="85" t="s">
        <v>689</v>
      </c>
      <c r="T1905" s="85" t="s">
        <v>342</v>
      </c>
      <c r="U1905" s="85" t="s">
        <v>690</v>
      </c>
      <c r="V1905" s="85" t="s">
        <v>691</v>
      </c>
      <c r="W1905" s="85" t="s">
        <v>685</v>
      </c>
      <c r="X1905" s="85" t="s">
        <v>330</v>
      </c>
      <c r="Z1905" s="42" t="s">
        <v>2302</v>
      </c>
      <c r="AA1905"/>
    </row>
    <row r="1906" spans="1:27" s="39" customFormat="1" x14ac:dyDescent="0.35">
      <c r="A1906" s="85" t="s">
        <v>497</v>
      </c>
      <c r="B1906" s="87">
        <v>24017</v>
      </c>
      <c r="C1906" s="87" t="s">
        <v>10</v>
      </c>
      <c r="D1906" s="86">
        <v>9.8862699999999997</v>
      </c>
      <c r="E1906" s="86">
        <f>SUMIFS('Burning_No Wildfires'!D:D, 'Burning_No Wildfires'!F:F, Z1906)</f>
        <v>9.89</v>
      </c>
      <c r="F1906" s="86">
        <f>SUMIFS('Burning_No Wildfires'!E:E, 'Burning_No Wildfires'!F:F, Z1906)</f>
        <v>0.38490000000000002</v>
      </c>
      <c r="G1906" s="122">
        <f t="shared" si="114"/>
        <v>3.8918099089989888E-2</v>
      </c>
      <c r="H1906" s="122">
        <v>9.8862699999999997</v>
      </c>
      <c r="I1906" s="86">
        <f t="shared" si="125"/>
        <v>0.3847548354903943</v>
      </c>
      <c r="J1906" s="122">
        <v>9.8862699999999997</v>
      </c>
      <c r="K1906" s="86">
        <f t="shared" si="126"/>
        <v>0.3847548354903943</v>
      </c>
      <c r="L1906" s="122" t="str" cm="1">
        <f t="array" ref="L1906">_xlfn.SWITCH(A1906,
    "District of Columbia", _xlfn.XLOOKUP(R1906, '2015 O3 Growth Surrogates'!A:A, '2015 O3 Growth Surrogates'!H:H),
    "Maryland", _xlfn.XLOOKUP(R1906, '2015 O3 Growth Surrogates'!A:A, '2015 O3 Growth Surrogates'!I:I),
    "Virginia", _xlfn.XLOOKUP(R1906, '2015 O3 Growth Surrogates'!A:A, '2015 O3 Growth Surrogates'!J:J)
)</f>
        <v>No Growth</v>
      </c>
      <c r="M1906" s="133" cm="1">
        <f t="array" ref="M1906">_xlfn.SWITCH(L1906,
"Employment", INDEX('Coop GFs_CFs'!C:D, MATCH(B1906,'Coop GFs_CFs'!B:B,0),1),
"Population", INDEX('Coop GFs_CFs'!E:F, MATCH(B1906,'Coop GFs_CFs'!B:B,0),1),
"Household", INDEX('Coop GFs_CFs'!G:H, MATCH(B1906,'Coop GFs_CFs'!B:B,0),1),
"VMT", INDEX('Coop GFs_CFs'!I:J, MATCH(B1906,'Coop GFs_CFs'!B:B,0),1),
"Lane Mile", INDEX('Coop GFs_CFs'!K:L, MATCH(B1906,'Coop GFs_CFs'!B:B,0),1),
"Gas Sales", INDEX('Coop GFs_CFs'!M:N, MATCH(B1906,'Coop GFs_CFs'!B:B,0),1),
"No Growth", INDEX('Coop GFs_CFs'!O:P, MATCH(B1906,'Coop GFs_CFs'!B:B,0),1)
)</f>
        <v>1</v>
      </c>
      <c r="N1906" s="133" cm="1">
        <f t="array" ref="N1906">_xlfn.SWITCH(L1906,
"Employment", INDEX('Coop GFs_CFs'!C:D, MATCH(B1906,'Coop GFs_CFs'!B:B,0),2),
"Population", INDEX('Coop GFs_CFs'!E:F, MATCH(B1906,'Coop GFs_CFs'!B:B,0),2),
"Household", INDEX('Coop GFs_CFs'!G:H, MATCH(B1906,'Coop GFs_CFs'!B:B,0),2),
"VMT", INDEX('Coop GFs_CFs'!I:J, MATCH(B1906,'Coop GFs_CFs'!B:B,0),2),
"Lane Mile", INDEX('Coop GFs_CFs'!K:L, MATCH(B1906,'Coop GFs_CFs'!B:B,0),2),
"Gas Sales", INDEX('Coop GFs_CFs'!M:N, MATCH(B1906,'Coop GFs_CFs'!B:B,0),2),
"No Growth", INDEX('Coop GFs_CFs'!O:P, MATCH(B1906,'Coop GFs_CFs'!B:B,0),2)
)</f>
        <v>1</v>
      </c>
      <c r="O1906" s="133"/>
      <c r="P1906" s="86">
        <f t="shared" si="123"/>
        <v>0.38490000000000002</v>
      </c>
      <c r="Q1906" s="86">
        <f t="shared" si="124"/>
        <v>0.38490000000000002</v>
      </c>
      <c r="R1906" s="156" t="s">
        <v>688</v>
      </c>
      <c r="S1906" s="85" t="s">
        <v>689</v>
      </c>
      <c r="T1906" s="85" t="s">
        <v>342</v>
      </c>
      <c r="U1906" s="85" t="s">
        <v>690</v>
      </c>
      <c r="V1906" s="85" t="s">
        <v>691</v>
      </c>
      <c r="W1906" s="85" t="s">
        <v>685</v>
      </c>
      <c r="X1906" s="85" t="s">
        <v>330</v>
      </c>
      <c r="Z1906" s="42" t="s">
        <v>2295</v>
      </c>
      <c r="AA1906"/>
    </row>
    <row r="1907" spans="1:27" s="39" customFormat="1" x14ac:dyDescent="0.35">
      <c r="A1907" s="85" t="s">
        <v>497</v>
      </c>
      <c r="B1907" s="87">
        <v>24017</v>
      </c>
      <c r="C1907" s="87" t="s">
        <v>12</v>
      </c>
      <c r="D1907" s="86">
        <v>104.570894</v>
      </c>
      <c r="E1907" s="86">
        <f>SUMIFS('Burning_No Wildfires'!D:D, 'Burning_No Wildfires'!F:F, Z1907)</f>
        <v>104.57</v>
      </c>
      <c r="F1907" s="86">
        <f>SUMIFS('Burning_No Wildfires'!E:E, 'Burning_No Wildfires'!F:F, Z1907)</f>
        <v>5.5167999999999999</v>
      </c>
      <c r="G1907" s="122">
        <f t="shared" si="114"/>
        <v>5.2757004877115814E-2</v>
      </c>
      <c r="H1907" s="122">
        <v>104.570894</v>
      </c>
      <c r="I1907" s="86">
        <f t="shared" si="125"/>
        <v>5.5168471647623605</v>
      </c>
      <c r="J1907" s="122">
        <v>104.570894</v>
      </c>
      <c r="K1907" s="86">
        <f t="shared" si="126"/>
        <v>5.5168471647623605</v>
      </c>
      <c r="L1907" s="122" t="str" cm="1">
        <f t="array" ref="L1907">_xlfn.SWITCH(A1907,
    "District of Columbia", _xlfn.XLOOKUP(R1907, '2015 O3 Growth Surrogates'!A:A, '2015 O3 Growth Surrogates'!H:H),
    "Maryland", _xlfn.XLOOKUP(R1907, '2015 O3 Growth Surrogates'!A:A, '2015 O3 Growth Surrogates'!I:I),
    "Virginia", _xlfn.XLOOKUP(R1907, '2015 O3 Growth Surrogates'!A:A, '2015 O3 Growth Surrogates'!J:J)
)</f>
        <v>No Growth</v>
      </c>
      <c r="M1907" s="133" cm="1">
        <f t="array" ref="M1907">_xlfn.SWITCH(L1907,
"Employment", INDEX('Coop GFs_CFs'!C:D, MATCH(B1907,'Coop GFs_CFs'!B:B,0),1),
"Population", INDEX('Coop GFs_CFs'!E:F, MATCH(B1907,'Coop GFs_CFs'!B:B,0),1),
"Household", INDEX('Coop GFs_CFs'!G:H, MATCH(B1907,'Coop GFs_CFs'!B:B,0),1),
"VMT", INDEX('Coop GFs_CFs'!I:J, MATCH(B1907,'Coop GFs_CFs'!B:B,0),1),
"Lane Mile", INDEX('Coop GFs_CFs'!K:L, MATCH(B1907,'Coop GFs_CFs'!B:B,0),1),
"Gas Sales", INDEX('Coop GFs_CFs'!M:N, MATCH(B1907,'Coop GFs_CFs'!B:B,0),1),
"No Growth", INDEX('Coop GFs_CFs'!O:P, MATCH(B1907,'Coop GFs_CFs'!B:B,0),1)
)</f>
        <v>1</v>
      </c>
      <c r="N1907" s="133" cm="1">
        <f t="array" ref="N1907">_xlfn.SWITCH(L1907,
"Employment", INDEX('Coop GFs_CFs'!C:D, MATCH(B1907,'Coop GFs_CFs'!B:B,0),2),
"Population", INDEX('Coop GFs_CFs'!E:F, MATCH(B1907,'Coop GFs_CFs'!B:B,0),2),
"Household", INDEX('Coop GFs_CFs'!G:H, MATCH(B1907,'Coop GFs_CFs'!B:B,0),2),
"VMT", INDEX('Coop GFs_CFs'!I:J, MATCH(B1907,'Coop GFs_CFs'!B:B,0),2),
"Lane Mile", INDEX('Coop GFs_CFs'!K:L, MATCH(B1907,'Coop GFs_CFs'!B:B,0),2),
"Gas Sales", INDEX('Coop GFs_CFs'!M:N, MATCH(B1907,'Coop GFs_CFs'!B:B,0),2),
"No Growth", INDEX('Coop GFs_CFs'!O:P, MATCH(B1907,'Coop GFs_CFs'!B:B,0),2)
)</f>
        <v>1</v>
      </c>
      <c r="O1907" s="133"/>
      <c r="P1907" s="86">
        <f t="shared" si="123"/>
        <v>5.5167999999999999</v>
      </c>
      <c r="Q1907" s="86">
        <f t="shared" si="124"/>
        <v>5.5167999999999999</v>
      </c>
      <c r="R1907" s="156" t="s">
        <v>688</v>
      </c>
      <c r="S1907" s="85" t="s">
        <v>689</v>
      </c>
      <c r="T1907" s="85" t="s">
        <v>342</v>
      </c>
      <c r="U1907" s="85" t="s">
        <v>690</v>
      </c>
      <c r="V1907" s="85" t="s">
        <v>691</v>
      </c>
      <c r="W1907" s="85" t="s">
        <v>685</v>
      </c>
      <c r="X1907" s="85" t="s">
        <v>330</v>
      </c>
      <c r="Z1907" s="42" t="s">
        <v>2303</v>
      </c>
      <c r="AA1907"/>
    </row>
    <row r="1908" spans="1:27" s="39" customFormat="1" x14ac:dyDescent="0.35">
      <c r="A1908" s="85" t="s">
        <v>497</v>
      </c>
      <c r="B1908" s="87">
        <v>24021</v>
      </c>
      <c r="C1908" s="87" t="s">
        <v>10</v>
      </c>
      <c r="D1908" s="86">
        <v>3.4174530000000001</v>
      </c>
      <c r="E1908" s="86">
        <f>SUMIFS('Burning_No Wildfires'!D:D, 'Burning_No Wildfires'!F:F, Z1908)</f>
        <v>3.42</v>
      </c>
      <c r="F1908" s="86">
        <f>SUMIFS('Burning_No Wildfires'!E:E, 'Burning_No Wildfires'!F:F, Z1908)</f>
        <v>0.2475</v>
      </c>
      <c r="G1908" s="122">
        <f t="shared" si="114"/>
        <v>7.2368421052631582E-2</v>
      </c>
      <c r="H1908" s="122">
        <v>3.4174530000000001</v>
      </c>
      <c r="I1908" s="86">
        <f t="shared" si="125"/>
        <v>0.24731567763157897</v>
      </c>
      <c r="J1908" s="122">
        <v>3.4174530000000001</v>
      </c>
      <c r="K1908" s="86">
        <f t="shared" si="126"/>
        <v>0.24731567763157897</v>
      </c>
      <c r="L1908" s="122" t="str" cm="1">
        <f t="array" ref="L1908">_xlfn.SWITCH(A1908,
    "District of Columbia", _xlfn.XLOOKUP(R1908, '2015 O3 Growth Surrogates'!A:A, '2015 O3 Growth Surrogates'!H:H),
    "Maryland", _xlfn.XLOOKUP(R1908, '2015 O3 Growth Surrogates'!A:A, '2015 O3 Growth Surrogates'!I:I),
    "Virginia", _xlfn.XLOOKUP(R1908, '2015 O3 Growth Surrogates'!A:A, '2015 O3 Growth Surrogates'!J:J)
)</f>
        <v>No Growth</v>
      </c>
      <c r="M1908" s="133" cm="1">
        <f t="array" ref="M1908">_xlfn.SWITCH(L1908,
"Employment", INDEX('Coop GFs_CFs'!C:D, MATCH(B1908,'Coop GFs_CFs'!B:B,0),1),
"Population", INDEX('Coop GFs_CFs'!E:F, MATCH(B1908,'Coop GFs_CFs'!B:B,0),1),
"Household", INDEX('Coop GFs_CFs'!G:H, MATCH(B1908,'Coop GFs_CFs'!B:B,0),1),
"VMT", INDEX('Coop GFs_CFs'!I:J, MATCH(B1908,'Coop GFs_CFs'!B:B,0),1),
"Lane Mile", INDEX('Coop GFs_CFs'!K:L, MATCH(B1908,'Coop GFs_CFs'!B:B,0),1),
"Gas Sales", INDEX('Coop GFs_CFs'!M:N, MATCH(B1908,'Coop GFs_CFs'!B:B,0),1),
"No Growth", INDEX('Coop GFs_CFs'!O:P, MATCH(B1908,'Coop GFs_CFs'!B:B,0),1)
)</f>
        <v>1</v>
      </c>
      <c r="N1908" s="133" cm="1">
        <f t="array" ref="N1908">_xlfn.SWITCH(L1908,
"Employment", INDEX('Coop GFs_CFs'!C:D, MATCH(B1908,'Coop GFs_CFs'!B:B,0),2),
"Population", INDEX('Coop GFs_CFs'!E:F, MATCH(B1908,'Coop GFs_CFs'!B:B,0),2),
"Household", INDEX('Coop GFs_CFs'!G:H, MATCH(B1908,'Coop GFs_CFs'!B:B,0),2),
"VMT", INDEX('Coop GFs_CFs'!I:J, MATCH(B1908,'Coop GFs_CFs'!B:B,0),2),
"Lane Mile", INDEX('Coop GFs_CFs'!K:L, MATCH(B1908,'Coop GFs_CFs'!B:B,0),2),
"Gas Sales", INDEX('Coop GFs_CFs'!M:N, MATCH(B1908,'Coop GFs_CFs'!B:B,0),2),
"No Growth", INDEX('Coop GFs_CFs'!O:P, MATCH(B1908,'Coop GFs_CFs'!B:B,0),2)
)</f>
        <v>1</v>
      </c>
      <c r="O1908" s="133"/>
      <c r="P1908" s="86">
        <f t="shared" si="123"/>
        <v>0.2475</v>
      </c>
      <c r="Q1908" s="86">
        <f t="shared" si="124"/>
        <v>0.2475</v>
      </c>
      <c r="R1908" s="156" t="s">
        <v>688</v>
      </c>
      <c r="S1908" s="85" t="s">
        <v>689</v>
      </c>
      <c r="T1908" s="85" t="s">
        <v>342</v>
      </c>
      <c r="U1908" s="85" t="s">
        <v>690</v>
      </c>
      <c r="V1908" s="85" t="s">
        <v>691</v>
      </c>
      <c r="W1908" s="85" t="s">
        <v>685</v>
      </c>
      <c r="X1908" s="85" t="s">
        <v>330</v>
      </c>
      <c r="Z1908" s="42" t="s">
        <v>2296</v>
      </c>
      <c r="AA1908"/>
    </row>
    <row r="1909" spans="1:27" s="39" customFormat="1" x14ac:dyDescent="0.35">
      <c r="A1909" s="85" t="s">
        <v>497</v>
      </c>
      <c r="B1909" s="87">
        <v>24021</v>
      </c>
      <c r="C1909" s="87" t="s">
        <v>12</v>
      </c>
      <c r="D1909" s="86">
        <v>43.332048999999998</v>
      </c>
      <c r="E1909" s="86">
        <f>SUMIFS('Burning_No Wildfires'!D:D, 'Burning_No Wildfires'!F:F, Z1909)</f>
        <v>43.33</v>
      </c>
      <c r="F1909" s="86">
        <f>SUMIFS('Burning_No Wildfires'!E:E, 'Burning_No Wildfires'!F:F, Z1909)</f>
        <v>2.7621000000000002</v>
      </c>
      <c r="G1909" s="122">
        <f t="shared" si="114"/>
        <v>6.374567274405725E-2</v>
      </c>
      <c r="H1909" s="122">
        <v>43.332048999999998</v>
      </c>
      <c r="I1909" s="86">
        <f t="shared" si="125"/>
        <v>2.7622306148834532</v>
      </c>
      <c r="J1909" s="122">
        <v>43.332048999999998</v>
      </c>
      <c r="K1909" s="86">
        <f t="shared" si="126"/>
        <v>2.7622306148834532</v>
      </c>
      <c r="L1909" s="122" t="str" cm="1">
        <f t="array" ref="L1909">_xlfn.SWITCH(A1909,
    "District of Columbia", _xlfn.XLOOKUP(R1909, '2015 O3 Growth Surrogates'!A:A, '2015 O3 Growth Surrogates'!H:H),
    "Maryland", _xlfn.XLOOKUP(R1909, '2015 O3 Growth Surrogates'!A:A, '2015 O3 Growth Surrogates'!I:I),
    "Virginia", _xlfn.XLOOKUP(R1909, '2015 O3 Growth Surrogates'!A:A, '2015 O3 Growth Surrogates'!J:J)
)</f>
        <v>No Growth</v>
      </c>
      <c r="M1909" s="133" cm="1">
        <f t="array" ref="M1909">_xlfn.SWITCH(L1909,
"Employment", INDEX('Coop GFs_CFs'!C:D, MATCH(B1909,'Coop GFs_CFs'!B:B,0),1),
"Population", INDEX('Coop GFs_CFs'!E:F, MATCH(B1909,'Coop GFs_CFs'!B:B,0),1),
"Household", INDEX('Coop GFs_CFs'!G:H, MATCH(B1909,'Coop GFs_CFs'!B:B,0),1),
"VMT", INDEX('Coop GFs_CFs'!I:J, MATCH(B1909,'Coop GFs_CFs'!B:B,0),1),
"Lane Mile", INDEX('Coop GFs_CFs'!K:L, MATCH(B1909,'Coop GFs_CFs'!B:B,0),1),
"Gas Sales", INDEX('Coop GFs_CFs'!M:N, MATCH(B1909,'Coop GFs_CFs'!B:B,0),1),
"No Growth", INDEX('Coop GFs_CFs'!O:P, MATCH(B1909,'Coop GFs_CFs'!B:B,0),1)
)</f>
        <v>1</v>
      </c>
      <c r="N1909" s="133" cm="1">
        <f t="array" ref="N1909">_xlfn.SWITCH(L1909,
"Employment", INDEX('Coop GFs_CFs'!C:D, MATCH(B1909,'Coop GFs_CFs'!B:B,0),2),
"Population", INDEX('Coop GFs_CFs'!E:F, MATCH(B1909,'Coop GFs_CFs'!B:B,0),2),
"Household", INDEX('Coop GFs_CFs'!G:H, MATCH(B1909,'Coop GFs_CFs'!B:B,0),2),
"VMT", INDEX('Coop GFs_CFs'!I:J, MATCH(B1909,'Coop GFs_CFs'!B:B,0),2),
"Lane Mile", INDEX('Coop GFs_CFs'!K:L, MATCH(B1909,'Coop GFs_CFs'!B:B,0),2),
"Gas Sales", INDEX('Coop GFs_CFs'!M:N, MATCH(B1909,'Coop GFs_CFs'!B:B,0),2),
"No Growth", INDEX('Coop GFs_CFs'!O:P, MATCH(B1909,'Coop GFs_CFs'!B:B,0),2)
)</f>
        <v>1</v>
      </c>
      <c r="O1909" s="133"/>
      <c r="P1909" s="86">
        <f t="shared" si="123"/>
        <v>2.7621000000000002</v>
      </c>
      <c r="Q1909" s="86">
        <f t="shared" si="124"/>
        <v>2.7621000000000002</v>
      </c>
      <c r="R1909" s="156" t="s">
        <v>688</v>
      </c>
      <c r="S1909" s="85" t="s">
        <v>689</v>
      </c>
      <c r="T1909" s="85" t="s">
        <v>342</v>
      </c>
      <c r="U1909" s="85" t="s">
        <v>690</v>
      </c>
      <c r="V1909" s="85" t="s">
        <v>691</v>
      </c>
      <c r="W1909" s="85" t="s">
        <v>685</v>
      </c>
      <c r="X1909" s="85" t="s">
        <v>330</v>
      </c>
      <c r="Z1909" s="42" t="s">
        <v>2304</v>
      </c>
      <c r="AA1909"/>
    </row>
    <row r="1910" spans="1:27" s="39" customFormat="1" x14ac:dyDescent="0.35">
      <c r="A1910" s="85" t="s">
        <v>497</v>
      </c>
      <c r="B1910" s="87">
        <v>24031</v>
      </c>
      <c r="C1910" s="87" t="s">
        <v>10</v>
      </c>
      <c r="D1910" s="86">
        <v>0.85299599999999998</v>
      </c>
      <c r="E1910" s="86">
        <f>SUMIFS('Burning_No Wildfires'!D:D, 'Burning_No Wildfires'!F:F, Z1910)</f>
        <v>0.85</v>
      </c>
      <c r="F1910" s="86">
        <f>SUMIFS('Burning_No Wildfires'!E:E, 'Burning_No Wildfires'!F:F, Z1910)</f>
        <v>0</v>
      </c>
      <c r="G1910" s="122">
        <f t="shared" si="114"/>
        <v>0</v>
      </c>
      <c r="H1910" s="122">
        <v>0.85299599999999998</v>
      </c>
      <c r="I1910" s="86">
        <f t="shared" si="125"/>
        <v>0</v>
      </c>
      <c r="J1910" s="122">
        <v>0.85299599999999998</v>
      </c>
      <c r="K1910" s="86">
        <f t="shared" si="126"/>
        <v>0</v>
      </c>
      <c r="L1910" s="122" t="str" cm="1">
        <f t="array" ref="L1910">_xlfn.SWITCH(A1910,
    "District of Columbia", _xlfn.XLOOKUP(R1910, '2015 O3 Growth Surrogates'!A:A, '2015 O3 Growth Surrogates'!H:H),
    "Maryland", _xlfn.XLOOKUP(R1910, '2015 O3 Growth Surrogates'!A:A, '2015 O3 Growth Surrogates'!I:I),
    "Virginia", _xlfn.XLOOKUP(R1910, '2015 O3 Growth Surrogates'!A:A, '2015 O3 Growth Surrogates'!J:J)
)</f>
        <v>No Growth</v>
      </c>
      <c r="M1910" s="133" cm="1">
        <f t="array" ref="M1910">_xlfn.SWITCH(L1910,
"Employment", INDEX('Coop GFs_CFs'!C:D, MATCH(B1910,'Coop GFs_CFs'!B:B,0),1),
"Population", INDEX('Coop GFs_CFs'!E:F, MATCH(B1910,'Coop GFs_CFs'!B:B,0),1),
"Household", INDEX('Coop GFs_CFs'!G:H, MATCH(B1910,'Coop GFs_CFs'!B:B,0),1),
"VMT", INDEX('Coop GFs_CFs'!I:J, MATCH(B1910,'Coop GFs_CFs'!B:B,0),1),
"Lane Mile", INDEX('Coop GFs_CFs'!K:L, MATCH(B1910,'Coop GFs_CFs'!B:B,0),1),
"Gas Sales", INDEX('Coop GFs_CFs'!M:N, MATCH(B1910,'Coop GFs_CFs'!B:B,0),1),
"No Growth", INDEX('Coop GFs_CFs'!O:P, MATCH(B1910,'Coop GFs_CFs'!B:B,0),1)
)</f>
        <v>1</v>
      </c>
      <c r="N1910" s="133" cm="1">
        <f t="array" ref="N1910">_xlfn.SWITCH(L1910,
"Employment", INDEX('Coop GFs_CFs'!C:D, MATCH(B1910,'Coop GFs_CFs'!B:B,0),2),
"Population", INDEX('Coop GFs_CFs'!E:F, MATCH(B1910,'Coop GFs_CFs'!B:B,0),2),
"Household", INDEX('Coop GFs_CFs'!G:H, MATCH(B1910,'Coop GFs_CFs'!B:B,0),2),
"VMT", INDEX('Coop GFs_CFs'!I:J, MATCH(B1910,'Coop GFs_CFs'!B:B,0),2),
"Lane Mile", INDEX('Coop GFs_CFs'!K:L, MATCH(B1910,'Coop GFs_CFs'!B:B,0),2),
"Gas Sales", INDEX('Coop GFs_CFs'!M:N, MATCH(B1910,'Coop GFs_CFs'!B:B,0),2),
"No Growth", INDEX('Coop GFs_CFs'!O:P, MATCH(B1910,'Coop GFs_CFs'!B:B,0),2)
)</f>
        <v>1</v>
      </c>
      <c r="O1910" s="133"/>
      <c r="P1910" s="86">
        <f t="shared" si="123"/>
        <v>0</v>
      </c>
      <c r="Q1910" s="86">
        <f t="shared" si="124"/>
        <v>0</v>
      </c>
      <c r="R1910" s="156" t="s">
        <v>688</v>
      </c>
      <c r="S1910" s="85" t="s">
        <v>689</v>
      </c>
      <c r="T1910" s="85" t="s">
        <v>342</v>
      </c>
      <c r="U1910" s="85" t="s">
        <v>690</v>
      </c>
      <c r="V1910" s="85" t="s">
        <v>691</v>
      </c>
      <c r="W1910" s="85" t="s">
        <v>685</v>
      </c>
      <c r="X1910" s="85" t="s">
        <v>330</v>
      </c>
      <c r="Z1910" s="42" t="s">
        <v>2297</v>
      </c>
      <c r="AA1910"/>
    </row>
    <row r="1911" spans="1:27" s="39" customFormat="1" x14ac:dyDescent="0.35">
      <c r="A1911" s="85" t="s">
        <v>497</v>
      </c>
      <c r="B1911" s="87">
        <v>24031</v>
      </c>
      <c r="C1911" s="87" t="s">
        <v>12</v>
      </c>
      <c r="D1911" s="86">
        <v>10.644615</v>
      </c>
      <c r="E1911" s="86">
        <f>SUMIFS('Burning_No Wildfires'!D:D, 'Burning_No Wildfires'!F:F, Z1911)</f>
        <v>10.64</v>
      </c>
      <c r="F1911" s="86">
        <f>SUMIFS('Burning_No Wildfires'!E:E, 'Burning_No Wildfires'!F:F, Z1911)</f>
        <v>0</v>
      </c>
      <c r="G1911" s="122">
        <f t="shared" si="114"/>
        <v>0</v>
      </c>
      <c r="H1911" s="122">
        <v>10.644615</v>
      </c>
      <c r="I1911" s="86">
        <f t="shared" si="125"/>
        <v>0</v>
      </c>
      <c r="J1911" s="122">
        <v>10.644615</v>
      </c>
      <c r="K1911" s="86">
        <f t="shared" si="126"/>
        <v>0</v>
      </c>
      <c r="L1911" s="122" t="str" cm="1">
        <f t="array" ref="L1911">_xlfn.SWITCH(A1911,
    "District of Columbia", _xlfn.XLOOKUP(R1911, '2015 O3 Growth Surrogates'!A:A, '2015 O3 Growth Surrogates'!H:H),
    "Maryland", _xlfn.XLOOKUP(R1911, '2015 O3 Growth Surrogates'!A:A, '2015 O3 Growth Surrogates'!I:I),
    "Virginia", _xlfn.XLOOKUP(R1911, '2015 O3 Growth Surrogates'!A:A, '2015 O3 Growth Surrogates'!J:J)
)</f>
        <v>No Growth</v>
      </c>
      <c r="M1911" s="133" cm="1">
        <f t="array" ref="M1911">_xlfn.SWITCH(L1911,
"Employment", INDEX('Coop GFs_CFs'!C:D, MATCH(B1911,'Coop GFs_CFs'!B:B,0),1),
"Population", INDEX('Coop GFs_CFs'!E:F, MATCH(B1911,'Coop GFs_CFs'!B:B,0),1),
"Household", INDEX('Coop GFs_CFs'!G:H, MATCH(B1911,'Coop GFs_CFs'!B:B,0),1),
"VMT", INDEX('Coop GFs_CFs'!I:J, MATCH(B1911,'Coop GFs_CFs'!B:B,0),1),
"Lane Mile", INDEX('Coop GFs_CFs'!K:L, MATCH(B1911,'Coop GFs_CFs'!B:B,0),1),
"Gas Sales", INDEX('Coop GFs_CFs'!M:N, MATCH(B1911,'Coop GFs_CFs'!B:B,0),1),
"No Growth", INDEX('Coop GFs_CFs'!O:P, MATCH(B1911,'Coop GFs_CFs'!B:B,0),1)
)</f>
        <v>1</v>
      </c>
      <c r="N1911" s="133" cm="1">
        <f t="array" ref="N1911">_xlfn.SWITCH(L1911,
"Employment", INDEX('Coop GFs_CFs'!C:D, MATCH(B1911,'Coop GFs_CFs'!B:B,0),2),
"Population", INDEX('Coop GFs_CFs'!E:F, MATCH(B1911,'Coop GFs_CFs'!B:B,0),2),
"Household", INDEX('Coop GFs_CFs'!G:H, MATCH(B1911,'Coop GFs_CFs'!B:B,0),2),
"VMT", INDEX('Coop GFs_CFs'!I:J, MATCH(B1911,'Coop GFs_CFs'!B:B,0),2),
"Lane Mile", INDEX('Coop GFs_CFs'!K:L, MATCH(B1911,'Coop GFs_CFs'!B:B,0),2),
"Gas Sales", INDEX('Coop GFs_CFs'!M:N, MATCH(B1911,'Coop GFs_CFs'!B:B,0),2),
"No Growth", INDEX('Coop GFs_CFs'!O:P, MATCH(B1911,'Coop GFs_CFs'!B:B,0),2)
)</f>
        <v>1</v>
      </c>
      <c r="O1911" s="133"/>
      <c r="P1911" s="86">
        <f t="shared" si="123"/>
        <v>0</v>
      </c>
      <c r="Q1911" s="86">
        <f t="shared" si="124"/>
        <v>0</v>
      </c>
      <c r="R1911" s="156" t="s">
        <v>688</v>
      </c>
      <c r="S1911" s="85" t="s">
        <v>689</v>
      </c>
      <c r="T1911" s="85" t="s">
        <v>342</v>
      </c>
      <c r="U1911" s="85" t="s">
        <v>690</v>
      </c>
      <c r="V1911" s="85" t="s">
        <v>691</v>
      </c>
      <c r="W1911" s="85" t="s">
        <v>685</v>
      </c>
      <c r="X1911" s="85" t="s">
        <v>330</v>
      </c>
      <c r="Z1911" s="42" t="s">
        <v>2305</v>
      </c>
      <c r="AA1911"/>
    </row>
    <row r="1912" spans="1:27" s="39" customFormat="1" x14ac:dyDescent="0.35">
      <c r="A1912" s="85" t="s">
        <v>497</v>
      </c>
      <c r="B1912" s="87">
        <v>24033</v>
      </c>
      <c r="C1912" s="87" t="s">
        <v>10</v>
      </c>
      <c r="D1912" s="86">
        <v>10.942919</v>
      </c>
      <c r="E1912" s="86">
        <f>SUMIFS('Burning_No Wildfires'!D:D, 'Burning_No Wildfires'!F:F, Z1912)</f>
        <v>10.94</v>
      </c>
      <c r="F1912" s="86">
        <f>SUMIFS('Burning_No Wildfires'!E:E, 'Burning_No Wildfires'!F:F, Z1912)</f>
        <v>0.4647</v>
      </c>
      <c r="G1912" s="122">
        <f t="shared" si="114"/>
        <v>4.2477148080438759E-2</v>
      </c>
      <c r="H1912" s="122">
        <v>10.942919</v>
      </c>
      <c r="I1912" s="86">
        <f t="shared" si="125"/>
        <v>0.46482399079524683</v>
      </c>
      <c r="J1912" s="122">
        <v>10.942919</v>
      </c>
      <c r="K1912" s="86">
        <f t="shared" si="126"/>
        <v>0.46482399079524683</v>
      </c>
      <c r="L1912" s="122" t="str" cm="1">
        <f t="array" ref="L1912">_xlfn.SWITCH(A1912,
    "District of Columbia", _xlfn.XLOOKUP(R1912, '2015 O3 Growth Surrogates'!A:A, '2015 O3 Growth Surrogates'!H:H),
    "Maryland", _xlfn.XLOOKUP(R1912, '2015 O3 Growth Surrogates'!A:A, '2015 O3 Growth Surrogates'!I:I),
    "Virginia", _xlfn.XLOOKUP(R1912, '2015 O3 Growth Surrogates'!A:A, '2015 O3 Growth Surrogates'!J:J)
)</f>
        <v>No Growth</v>
      </c>
      <c r="M1912" s="133" cm="1">
        <f t="array" ref="M1912">_xlfn.SWITCH(L1912,
"Employment", INDEX('Coop GFs_CFs'!C:D, MATCH(B1912,'Coop GFs_CFs'!B:B,0),1),
"Population", INDEX('Coop GFs_CFs'!E:F, MATCH(B1912,'Coop GFs_CFs'!B:B,0),1),
"Household", INDEX('Coop GFs_CFs'!G:H, MATCH(B1912,'Coop GFs_CFs'!B:B,0),1),
"VMT", INDEX('Coop GFs_CFs'!I:J, MATCH(B1912,'Coop GFs_CFs'!B:B,0),1),
"Lane Mile", INDEX('Coop GFs_CFs'!K:L, MATCH(B1912,'Coop GFs_CFs'!B:B,0),1),
"Gas Sales", INDEX('Coop GFs_CFs'!M:N, MATCH(B1912,'Coop GFs_CFs'!B:B,0),1),
"No Growth", INDEX('Coop GFs_CFs'!O:P, MATCH(B1912,'Coop GFs_CFs'!B:B,0),1)
)</f>
        <v>1</v>
      </c>
      <c r="N1912" s="133" cm="1">
        <f t="array" ref="N1912">_xlfn.SWITCH(L1912,
"Employment", INDEX('Coop GFs_CFs'!C:D, MATCH(B1912,'Coop GFs_CFs'!B:B,0),2),
"Population", INDEX('Coop GFs_CFs'!E:F, MATCH(B1912,'Coop GFs_CFs'!B:B,0),2),
"Household", INDEX('Coop GFs_CFs'!G:H, MATCH(B1912,'Coop GFs_CFs'!B:B,0),2),
"VMT", INDEX('Coop GFs_CFs'!I:J, MATCH(B1912,'Coop GFs_CFs'!B:B,0),2),
"Lane Mile", INDEX('Coop GFs_CFs'!K:L, MATCH(B1912,'Coop GFs_CFs'!B:B,0),2),
"Gas Sales", INDEX('Coop GFs_CFs'!M:N, MATCH(B1912,'Coop GFs_CFs'!B:B,0),2),
"No Growth", INDEX('Coop GFs_CFs'!O:P, MATCH(B1912,'Coop GFs_CFs'!B:B,0),2)
)</f>
        <v>1</v>
      </c>
      <c r="O1912" s="133"/>
      <c r="P1912" s="86">
        <f t="shared" si="123"/>
        <v>0.4647</v>
      </c>
      <c r="Q1912" s="86">
        <f t="shared" si="124"/>
        <v>0.4647</v>
      </c>
      <c r="R1912" s="156" t="s">
        <v>688</v>
      </c>
      <c r="S1912" s="85" t="s">
        <v>689</v>
      </c>
      <c r="T1912" s="85" t="s">
        <v>342</v>
      </c>
      <c r="U1912" s="85" t="s">
        <v>690</v>
      </c>
      <c r="V1912" s="85" t="s">
        <v>691</v>
      </c>
      <c r="W1912" s="85" t="s">
        <v>685</v>
      </c>
      <c r="X1912" s="85" t="s">
        <v>330</v>
      </c>
      <c r="Z1912" s="42" t="s">
        <v>2298</v>
      </c>
      <c r="AA1912"/>
    </row>
    <row r="1913" spans="1:27" s="39" customFormat="1" x14ac:dyDescent="0.35">
      <c r="A1913" s="85" t="s">
        <v>497</v>
      </c>
      <c r="B1913" s="87">
        <v>24033</v>
      </c>
      <c r="C1913" s="87" t="s">
        <v>12</v>
      </c>
      <c r="D1913" s="86">
        <v>117.974099</v>
      </c>
      <c r="E1913" s="86">
        <f>SUMIFS('Burning_No Wildfires'!D:D, 'Burning_No Wildfires'!F:F, Z1913)</f>
        <v>117.97</v>
      </c>
      <c r="F1913" s="86">
        <f>SUMIFS('Burning_No Wildfires'!E:E, 'Burning_No Wildfires'!F:F, Z1913)</f>
        <v>4.8434999999999997</v>
      </c>
      <c r="G1913" s="122">
        <f t="shared" ref="G1913:G1919" si="127">F1913/E1913</f>
        <v>4.1057048402136136E-2</v>
      </c>
      <c r="H1913" s="122">
        <v>117.974099</v>
      </c>
      <c r="I1913" s="86">
        <f t="shared" si="125"/>
        <v>4.8436682928414001</v>
      </c>
      <c r="J1913" s="122">
        <v>117.974099</v>
      </c>
      <c r="K1913" s="86">
        <f t="shared" si="126"/>
        <v>4.8436682928414001</v>
      </c>
      <c r="L1913" s="122" t="str" cm="1">
        <f t="array" ref="L1913">_xlfn.SWITCH(A1913,
    "District of Columbia", _xlfn.XLOOKUP(R1913, '2015 O3 Growth Surrogates'!A:A, '2015 O3 Growth Surrogates'!H:H),
    "Maryland", _xlfn.XLOOKUP(R1913, '2015 O3 Growth Surrogates'!A:A, '2015 O3 Growth Surrogates'!I:I),
    "Virginia", _xlfn.XLOOKUP(R1913, '2015 O3 Growth Surrogates'!A:A, '2015 O3 Growth Surrogates'!J:J)
)</f>
        <v>No Growth</v>
      </c>
      <c r="M1913" s="133" cm="1">
        <f t="array" ref="M1913">_xlfn.SWITCH(L1913,
"Employment", INDEX('Coop GFs_CFs'!C:D, MATCH(B1913,'Coop GFs_CFs'!B:B,0),1),
"Population", INDEX('Coop GFs_CFs'!E:F, MATCH(B1913,'Coop GFs_CFs'!B:B,0),1),
"Household", INDEX('Coop GFs_CFs'!G:H, MATCH(B1913,'Coop GFs_CFs'!B:B,0),1),
"VMT", INDEX('Coop GFs_CFs'!I:J, MATCH(B1913,'Coop GFs_CFs'!B:B,0),1),
"Lane Mile", INDEX('Coop GFs_CFs'!K:L, MATCH(B1913,'Coop GFs_CFs'!B:B,0),1),
"Gas Sales", INDEX('Coop GFs_CFs'!M:N, MATCH(B1913,'Coop GFs_CFs'!B:B,0),1),
"No Growth", INDEX('Coop GFs_CFs'!O:P, MATCH(B1913,'Coop GFs_CFs'!B:B,0),1)
)</f>
        <v>1</v>
      </c>
      <c r="N1913" s="133" cm="1">
        <f t="array" ref="N1913">_xlfn.SWITCH(L1913,
"Employment", INDEX('Coop GFs_CFs'!C:D, MATCH(B1913,'Coop GFs_CFs'!B:B,0),2),
"Population", INDEX('Coop GFs_CFs'!E:F, MATCH(B1913,'Coop GFs_CFs'!B:B,0),2),
"Household", INDEX('Coop GFs_CFs'!G:H, MATCH(B1913,'Coop GFs_CFs'!B:B,0),2),
"VMT", INDEX('Coop GFs_CFs'!I:J, MATCH(B1913,'Coop GFs_CFs'!B:B,0),2),
"Lane Mile", INDEX('Coop GFs_CFs'!K:L, MATCH(B1913,'Coop GFs_CFs'!B:B,0),2),
"Gas Sales", INDEX('Coop GFs_CFs'!M:N, MATCH(B1913,'Coop GFs_CFs'!B:B,0),2),
"No Growth", INDEX('Coop GFs_CFs'!O:P, MATCH(B1913,'Coop GFs_CFs'!B:B,0),2)
)</f>
        <v>1</v>
      </c>
      <c r="O1913" s="133"/>
      <c r="P1913" s="86">
        <f t="shared" si="123"/>
        <v>4.8434999999999997</v>
      </c>
      <c r="Q1913" s="86">
        <f t="shared" si="124"/>
        <v>4.8434999999999997</v>
      </c>
      <c r="R1913" s="156" t="s">
        <v>688</v>
      </c>
      <c r="S1913" s="85" t="s">
        <v>689</v>
      </c>
      <c r="T1913" s="85" t="s">
        <v>342</v>
      </c>
      <c r="U1913" s="85" t="s">
        <v>690</v>
      </c>
      <c r="V1913" s="85" t="s">
        <v>691</v>
      </c>
      <c r="W1913" s="85" t="s">
        <v>685</v>
      </c>
      <c r="X1913" s="85" t="s">
        <v>330</v>
      </c>
      <c r="Z1913" s="42" t="s">
        <v>2306</v>
      </c>
      <c r="AA1913"/>
    </row>
    <row r="1914" spans="1:27" s="39" customFormat="1" x14ac:dyDescent="0.35">
      <c r="A1914" s="85" t="s">
        <v>811</v>
      </c>
      <c r="B1914" s="87">
        <v>51059</v>
      </c>
      <c r="C1914" s="87" t="s">
        <v>10</v>
      </c>
      <c r="D1914" s="86">
        <v>0.76719599999999999</v>
      </c>
      <c r="E1914" s="86">
        <f>SUMIFS('Burning_No Wildfires'!D:D, 'Burning_No Wildfires'!F:F, Z1914)</f>
        <v>0.77</v>
      </c>
      <c r="F1914" s="86">
        <f>SUMIFS('Burning_No Wildfires'!E:E, 'Burning_No Wildfires'!F:F, Z1914)</f>
        <v>0</v>
      </c>
      <c r="G1914" s="122">
        <f t="shared" si="127"/>
        <v>0</v>
      </c>
      <c r="H1914" s="122">
        <v>0.76719599999999999</v>
      </c>
      <c r="I1914" s="86">
        <f t="shared" si="125"/>
        <v>0</v>
      </c>
      <c r="J1914" s="122">
        <v>0.76719599999999999</v>
      </c>
      <c r="K1914" s="86">
        <f t="shared" si="126"/>
        <v>0</v>
      </c>
      <c r="L1914" s="122" t="str" cm="1">
        <f t="array" ref="L1914">_xlfn.SWITCH(A1914,
    "District of Columbia", _xlfn.XLOOKUP(R1914, '2015 O3 Growth Surrogates'!A:A, '2015 O3 Growth Surrogates'!H:H),
    "Maryland", _xlfn.XLOOKUP(R1914, '2015 O3 Growth Surrogates'!A:A, '2015 O3 Growth Surrogates'!I:I),
    "Virginia", _xlfn.XLOOKUP(R1914, '2015 O3 Growth Surrogates'!A:A, '2015 O3 Growth Surrogates'!J:J)
)</f>
        <v>No Growth</v>
      </c>
      <c r="M1914" s="133" cm="1">
        <f t="array" ref="M1914">_xlfn.SWITCH(L1914,
"Employment", INDEX('Coop GFs_CFs'!C:D, MATCH(B1914,'Coop GFs_CFs'!B:B,0),1),
"Population", INDEX('Coop GFs_CFs'!E:F, MATCH(B1914,'Coop GFs_CFs'!B:B,0),1),
"Household", INDEX('Coop GFs_CFs'!G:H, MATCH(B1914,'Coop GFs_CFs'!B:B,0),1),
"VMT", INDEX('Coop GFs_CFs'!I:J, MATCH(B1914,'Coop GFs_CFs'!B:B,0),1),
"Lane Mile", INDEX('Coop GFs_CFs'!K:L, MATCH(B1914,'Coop GFs_CFs'!B:B,0),1),
"Gas Sales", INDEX('Coop GFs_CFs'!M:N, MATCH(B1914,'Coop GFs_CFs'!B:B,0),1),
"No Growth", INDEX('Coop GFs_CFs'!O:P, MATCH(B1914,'Coop GFs_CFs'!B:B,0),1)
)</f>
        <v>1</v>
      </c>
      <c r="N1914" s="133" cm="1">
        <f t="array" ref="N1914">_xlfn.SWITCH(L1914,
"Employment", INDEX('Coop GFs_CFs'!C:D, MATCH(B1914,'Coop GFs_CFs'!B:B,0),2),
"Population", INDEX('Coop GFs_CFs'!E:F, MATCH(B1914,'Coop GFs_CFs'!B:B,0),2),
"Household", INDEX('Coop GFs_CFs'!G:H, MATCH(B1914,'Coop GFs_CFs'!B:B,0),2),
"VMT", INDEX('Coop GFs_CFs'!I:J, MATCH(B1914,'Coop GFs_CFs'!B:B,0),2),
"Lane Mile", INDEX('Coop GFs_CFs'!K:L, MATCH(B1914,'Coop GFs_CFs'!B:B,0),2),
"Gas Sales", INDEX('Coop GFs_CFs'!M:N, MATCH(B1914,'Coop GFs_CFs'!B:B,0),2),
"No Growth", INDEX('Coop GFs_CFs'!O:P, MATCH(B1914,'Coop GFs_CFs'!B:B,0),2)
)</f>
        <v>1</v>
      </c>
      <c r="O1914" s="133"/>
      <c r="P1914" s="86">
        <f t="shared" si="123"/>
        <v>0</v>
      </c>
      <c r="Q1914" s="86">
        <f t="shared" si="124"/>
        <v>0</v>
      </c>
      <c r="R1914" s="156" t="s">
        <v>688</v>
      </c>
      <c r="S1914" s="85" t="s">
        <v>689</v>
      </c>
      <c r="T1914" s="85" t="s">
        <v>342</v>
      </c>
      <c r="U1914" s="85" t="s">
        <v>690</v>
      </c>
      <c r="V1914" s="85" t="s">
        <v>691</v>
      </c>
      <c r="W1914" s="85" t="s">
        <v>685</v>
      </c>
      <c r="X1914" s="85" t="s">
        <v>330</v>
      </c>
      <c r="Z1914" s="42" t="s">
        <v>2299</v>
      </c>
      <c r="AA1914"/>
    </row>
    <row r="1915" spans="1:27" s="39" customFormat="1" x14ac:dyDescent="0.35">
      <c r="A1915" s="85" t="s">
        <v>811</v>
      </c>
      <c r="B1915" s="87">
        <v>51059</v>
      </c>
      <c r="C1915" s="87" t="s">
        <v>12</v>
      </c>
      <c r="D1915" s="86">
        <v>6.8570289999999998</v>
      </c>
      <c r="E1915" s="86">
        <f>SUMIFS('Burning_No Wildfires'!D:D, 'Burning_No Wildfires'!F:F, Z1915)</f>
        <v>6.86</v>
      </c>
      <c r="F1915" s="86">
        <f>SUMIFS('Burning_No Wildfires'!E:E, 'Burning_No Wildfires'!F:F, Z1915)</f>
        <v>0</v>
      </c>
      <c r="G1915" s="122">
        <f t="shared" si="127"/>
        <v>0</v>
      </c>
      <c r="H1915" s="122">
        <v>6.8570289999999998</v>
      </c>
      <c r="I1915" s="86">
        <f t="shared" si="125"/>
        <v>0</v>
      </c>
      <c r="J1915" s="122">
        <v>6.8570289999999998</v>
      </c>
      <c r="K1915" s="86">
        <f t="shared" si="126"/>
        <v>0</v>
      </c>
      <c r="L1915" s="122" t="str" cm="1">
        <f t="array" ref="L1915">_xlfn.SWITCH(A1915,
    "District of Columbia", _xlfn.XLOOKUP(R1915, '2015 O3 Growth Surrogates'!A:A, '2015 O3 Growth Surrogates'!H:H),
    "Maryland", _xlfn.XLOOKUP(R1915, '2015 O3 Growth Surrogates'!A:A, '2015 O3 Growth Surrogates'!I:I),
    "Virginia", _xlfn.XLOOKUP(R1915, '2015 O3 Growth Surrogates'!A:A, '2015 O3 Growth Surrogates'!J:J)
)</f>
        <v>No Growth</v>
      </c>
      <c r="M1915" s="133" cm="1">
        <f t="array" ref="M1915">_xlfn.SWITCH(L1915,
"Employment", INDEX('Coop GFs_CFs'!C:D, MATCH(B1915,'Coop GFs_CFs'!B:B,0),1),
"Population", INDEX('Coop GFs_CFs'!E:F, MATCH(B1915,'Coop GFs_CFs'!B:B,0),1),
"Household", INDEX('Coop GFs_CFs'!G:H, MATCH(B1915,'Coop GFs_CFs'!B:B,0),1),
"VMT", INDEX('Coop GFs_CFs'!I:J, MATCH(B1915,'Coop GFs_CFs'!B:B,0),1),
"Lane Mile", INDEX('Coop GFs_CFs'!K:L, MATCH(B1915,'Coop GFs_CFs'!B:B,0),1),
"Gas Sales", INDEX('Coop GFs_CFs'!M:N, MATCH(B1915,'Coop GFs_CFs'!B:B,0),1),
"No Growth", INDEX('Coop GFs_CFs'!O:P, MATCH(B1915,'Coop GFs_CFs'!B:B,0),1)
)</f>
        <v>1</v>
      </c>
      <c r="N1915" s="133" cm="1">
        <f t="array" ref="N1915">_xlfn.SWITCH(L1915,
"Employment", INDEX('Coop GFs_CFs'!C:D, MATCH(B1915,'Coop GFs_CFs'!B:B,0),2),
"Population", INDEX('Coop GFs_CFs'!E:F, MATCH(B1915,'Coop GFs_CFs'!B:B,0),2),
"Household", INDEX('Coop GFs_CFs'!G:H, MATCH(B1915,'Coop GFs_CFs'!B:B,0),2),
"VMT", INDEX('Coop GFs_CFs'!I:J, MATCH(B1915,'Coop GFs_CFs'!B:B,0),2),
"Lane Mile", INDEX('Coop GFs_CFs'!K:L, MATCH(B1915,'Coop GFs_CFs'!B:B,0),2),
"Gas Sales", INDEX('Coop GFs_CFs'!M:N, MATCH(B1915,'Coop GFs_CFs'!B:B,0),2),
"No Growth", INDEX('Coop GFs_CFs'!O:P, MATCH(B1915,'Coop GFs_CFs'!B:B,0),2)
)</f>
        <v>1</v>
      </c>
      <c r="O1915" s="133"/>
      <c r="P1915" s="86">
        <f t="shared" si="123"/>
        <v>0</v>
      </c>
      <c r="Q1915" s="86">
        <f t="shared" si="124"/>
        <v>0</v>
      </c>
      <c r="R1915" s="156" t="s">
        <v>688</v>
      </c>
      <c r="S1915" s="85" t="s">
        <v>689</v>
      </c>
      <c r="T1915" s="85" t="s">
        <v>342</v>
      </c>
      <c r="U1915" s="85" t="s">
        <v>690</v>
      </c>
      <c r="V1915" s="85" t="s">
        <v>691</v>
      </c>
      <c r="W1915" s="85" t="s">
        <v>685</v>
      </c>
      <c r="X1915" s="85" t="s">
        <v>330</v>
      </c>
      <c r="Z1915" s="42" t="s">
        <v>2307</v>
      </c>
      <c r="AA1915"/>
    </row>
    <row r="1916" spans="1:27" s="39" customFormat="1" x14ac:dyDescent="0.35">
      <c r="A1916" s="85" t="s">
        <v>811</v>
      </c>
      <c r="B1916" s="87">
        <v>51107</v>
      </c>
      <c r="C1916" s="87" t="s">
        <v>10</v>
      </c>
      <c r="D1916" s="86">
        <v>16.344079000000001</v>
      </c>
      <c r="E1916" s="86">
        <f>SUMIFS('Burning_No Wildfires'!D:D, 'Burning_No Wildfires'!F:F, Z1916)</f>
        <v>16.34</v>
      </c>
      <c r="F1916" s="86">
        <f>SUMIFS('Burning_No Wildfires'!E:E, 'Burning_No Wildfires'!F:F, Z1916)</f>
        <v>0</v>
      </c>
      <c r="G1916" s="122">
        <f t="shared" si="127"/>
        <v>0</v>
      </c>
      <c r="H1916" s="122">
        <v>16.344079000000001</v>
      </c>
      <c r="I1916" s="86">
        <f t="shared" si="125"/>
        <v>0</v>
      </c>
      <c r="J1916" s="122">
        <v>16.344079000000001</v>
      </c>
      <c r="K1916" s="86">
        <f t="shared" si="126"/>
        <v>0</v>
      </c>
      <c r="L1916" s="122" t="str" cm="1">
        <f t="array" ref="L1916">_xlfn.SWITCH(A1916,
    "District of Columbia", _xlfn.XLOOKUP(R1916, '2015 O3 Growth Surrogates'!A:A, '2015 O3 Growth Surrogates'!H:H),
    "Maryland", _xlfn.XLOOKUP(R1916, '2015 O3 Growth Surrogates'!A:A, '2015 O3 Growth Surrogates'!I:I),
    "Virginia", _xlfn.XLOOKUP(R1916, '2015 O3 Growth Surrogates'!A:A, '2015 O3 Growth Surrogates'!J:J)
)</f>
        <v>No Growth</v>
      </c>
      <c r="M1916" s="133" cm="1">
        <f t="array" ref="M1916">_xlfn.SWITCH(L1916,
"Employment", INDEX('Coop GFs_CFs'!C:D, MATCH(B1916,'Coop GFs_CFs'!B:B,0),1),
"Population", INDEX('Coop GFs_CFs'!E:F, MATCH(B1916,'Coop GFs_CFs'!B:B,0),1),
"Household", INDEX('Coop GFs_CFs'!G:H, MATCH(B1916,'Coop GFs_CFs'!B:B,0),1),
"VMT", INDEX('Coop GFs_CFs'!I:J, MATCH(B1916,'Coop GFs_CFs'!B:B,0),1),
"Lane Mile", INDEX('Coop GFs_CFs'!K:L, MATCH(B1916,'Coop GFs_CFs'!B:B,0),1),
"Gas Sales", INDEX('Coop GFs_CFs'!M:N, MATCH(B1916,'Coop GFs_CFs'!B:B,0),1),
"No Growth", INDEX('Coop GFs_CFs'!O:P, MATCH(B1916,'Coop GFs_CFs'!B:B,0),1)
)</f>
        <v>1</v>
      </c>
      <c r="N1916" s="133" cm="1">
        <f t="array" ref="N1916">_xlfn.SWITCH(L1916,
"Employment", INDEX('Coop GFs_CFs'!C:D, MATCH(B1916,'Coop GFs_CFs'!B:B,0),2),
"Population", INDEX('Coop GFs_CFs'!E:F, MATCH(B1916,'Coop GFs_CFs'!B:B,0),2),
"Household", INDEX('Coop GFs_CFs'!G:H, MATCH(B1916,'Coop GFs_CFs'!B:B,0),2),
"VMT", INDEX('Coop GFs_CFs'!I:J, MATCH(B1916,'Coop GFs_CFs'!B:B,0),2),
"Lane Mile", INDEX('Coop GFs_CFs'!K:L, MATCH(B1916,'Coop GFs_CFs'!B:B,0),2),
"Gas Sales", INDEX('Coop GFs_CFs'!M:N, MATCH(B1916,'Coop GFs_CFs'!B:B,0),2),
"No Growth", INDEX('Coop GFs_CFs'!O:P, MATCH(B1916,'Coop GFs_CFs'!B:B,0),2)
)</f>
        <v>1</v>
      </c>
      <c r="O1916" s="133"/>
      <c r="P1916" s="86">
        <f t="shared" si="123"/>
        <v>0</v>
      </c>
      <c r="Q1916" s="86">
        <f t="shared" si="124"/>
        <v>0</v>
      </c>
      <c r="R1916" s="156" t="s">
        <v>688</v>
      </c>
      <c r="S1916" s="85" t="s">
        <v>689</v>
      </c>
      <c r="T1916" s="85" t="s">
        <v>342</v>
      </c>
      <c r="U1916" s="85" t="s">
        <v>690</v>
      </c>
      <c r="V1916" s="85" t="s">
        <v>691</v>
      </c>
      <c r="W1916" s="85" t="s">
        <v>685</v>
      </c>
      <c r="X1916" s="85" t="s">
        <v>330</v>
      </c>
      <c r="Z1916" s="42" t="s">
        <v>2300</v>
      </c>
      <c r="AA1916"/>
    </row>
    <row r="1917" spans="1:27" s="39" customFormat="1" x14ac:dyDescent="0.35">
      <c r="A1917" s="85" t="s">
        <v>811</v>
      </c>
      <c r="B1917" s="87">
        <v>51107</v>
      </c>
      <c r="C1917" s="87" t="s">
        <v>12</v>
      </c>
      <c r="D1917" s="86">
        <v>176.70438999999999</v>
      </c>
      <c r="E1917" s="86">
        <f>SUMIFS('Burning_No Wildfires'!D:D, 'Burning_No Wildfires'!F:F, Z1917)</f>
        <v>176.7</v>
      </c>
      <c r="F1917" s="86">
        <f>SUMIFS('Burning_No Wildfires'!E:E, 'Burning_No Wildfires'!F:F, Z1917)</f>
        <v>0</v>
      </c>
      <c r="G1917" s="122">
        <f t="shared" si="127"/>
        <v>0</v>
      </c>
      <c r="H1917" s="122">
        <v>176.70438999999999</v>
      </c>
      <c r="I1917" s="86">
        <f t="shared" si="125"/>
        <v>0</v>
      </c>
      <c r="J1917" s="122">
        <v>176.70438999999999</v>
      </c>
      <c r="K1917" s="86">
        <f t="shared" si="126"/>
        <v>0</v>
      </c>
      <c r="L1917" s="122" t="str" cm="1">
        <f t="array" ref="L1917">_xlfn.SWITCH(A1917,
    "District of Columbia", _xlfn.XLOOKUP(R1917, '2015 O3 Growth Surrogates'!A:A, '2015 O3 Growth Surrogates'!H:H),
    "Maryland", _xlfn.XLOOKUP(R1917, '2015 O3 Growth Surrogates'!A:A, '2015 O3 Growth Surrogates'!I:I),
    "Virginia", _xlfn.XLOOKUP(R1917, '2015 O3 Growth Surrogates'!A:A, '2015 O3 Growth Surrogates'!J:J)
)</f>
        <v>No Growth</v>
      </c>
      <c r="M1917" s="133" cm="1">
        <f t="array" ref="M1917">_xlfn.SWITCH(L1917,
"Employment", INDEX('Coop GFs_CFs'!C:D, MATCH(B1917,'Coop GFs_CFs'!B:B,0),1),
"Population", INDEX('Coop GFs_CFs'!E:F, MATCH(B1917,'Coop GFs_CFs'!B:B,0),1),
"Household", INDEX('Coop GFs_CFs'!G:H, MATCH(B1917,'Coop GFs_CFs'!B:B,0),1),
"VMT", INDEX('Coop GFs_CFs'!I:J, MATCH(B1917,'Coop GFs_CFs'!B:B,0),1),
"Lane Mile", INDEX('Coop GFs_CFs'!K:L, MATCH(B1917,'Coop GFs_CFs'!B:B,0),1),
"Gas Sales", INDEX('Coop GFs_CFs'!M:N, MATCH(B1917,'Coop GFs_CFs'!B:B,0),1),
"No Growth", INDEX('Coop GFs_CFs'!O:P, MATCH(B1917,'Coop GFs_CFs'!B:B,0),1)
)</f>
        <v>1</v>
      </c>
      <c r="N1917" s="133" cm="1">
        <f t="array" ref="N1917">_xlfn.SWITCH(L1917,
"Employment", INDEX('Coop GFs_CFs'!C:D, MATCH(B1917,'Coop GFs_CFs'!B:B,0),2),
"Population", INDEX('Coop GFs_CFs'!E:F, MATCH(B1917,'Coop GFs_CFs'!B:B,0),2),
"Household", INDEX('Coop GFs_CFs'!G:H, MATCH(B1917,'Coop GFs_CFs'!B:B,0),2),
"VMT", INDEX('Coop GFs_CFs'!I:J, MATCH(B1917,'Coop GFs_CFs'!B:B,0),2),
"Lane Mile", INDEX('Coop GFs_CFs'!K:L, MATCH(B1917,'Coop GFs_CFs'!B:B,0),2),
"Gas Sales", INDEX('Coop GFs_CFs'!M:N, MATCH(B1917,'Coop GFs_CFs'!B:B,0),2),
"No Growth", INDEX('Coop GFs_CFs'!O:P, MATCH(B1917,'Coop GFs_CFs'!B:B,0),2)
)</f>
        <v>1</v>
      </c>
      <c r="O1917" s="133"/>
      <c r="P1917" s="86">
        <f t="shared" si="123"/>
        <v>0</v>
      </c>
      <c r="Q1917" s="86">
        <f t="shared" si="124"/>
        <v>0</v>
      </c>
      <c r="R1917" s="156" t="s">
        <v>688</v>
      </c>
      <c r="S1917" s="85" t="s">
        <v>689</v>
      </c>
      <c r="T1917" s="85" t="s">
        <v>342</v>
      </c>
      <c r="U1917" s="85" t="s">
        <v>690</v>
      </c>
      <c r="V1917" s="85" t="s">
        <v>691</v>
      </c>
      <c r="W1917" s="85" t="s">
        <v>685</v>
      </c>
      <c r="X1917" s="85" t="s">
        <v>330</v>
      </c>
      <c r="Z1917" s="42" t="s">
        <v>2308</v>
      </c>
      <c r="AA1917"/>
    </row>
    <row r="1918" spans="1:27" s="39" customFormat="1" x14ac:dyDescent="0.35">
      <c r="A1918" s="85" t="s">
        <v>811</v>
      </c>
      <c r="B1918" s="87">
        <v>51153</v>
      </c>
      <c r="C1918" s="87" t="s">
        <v>10</v>
      </c>
      <c r="D1918" s="86">
        <v>8.7011669999999999</v>
      </c>
      <c r="E1918" s="86">
        <f>SUMIFS('Burning_No Wildfires'!D:D, 'Burning_No Wildfires'!F:F, Z1918)</f>
        <v>8.6999999999999993</v>
      </c>
      <c r="F1918" s="86">
        <f>SUMIFS('Burning_No Wildfires'!E:E, 'Burning_No Wildfires'!F:F, Z1918)</f>
        <v>0</v>
      </c>
      <c r="G1918" s="122">
        <f t="shared" si="127"/>
        <v>0</v>
      </c>
      <c r="H1918" s="122">
        <v>8.7011669999999999</v>
      </c>
      <c r="I1918" s="86">
        <f t="shared" si="125"/>
        <v>0</v>
      </c>
      <c r="J1918" s="122">
        <v>8.7011669999999999</v>
      </c>
      <c r="K1918" s="86">
        <f t="shared" si="126"/>
        <v>0</v>
      </c>
      <c r="L1918" s="122" t="str" cm="1">
        <f t="array" ref="L1918">_xlfn.SWITCH(A1918,
    "District of Columbia", _xlfn.XLOOKUP(R1918, '2015 O3 Growth Surrogates'!A:A, '2015 O3 Growth Surrogates'!H:H),
    "Maryland", _xlfn.XLOOKUP(R1918, '2015 O3 Growth Surrogates'!A:A, '2015 O3 Growth Surrogates'!I:I),
    "Virginia", _xlfn.XLOOKUP(R1918, '2015 O3 Growth Surrogates'!A:A, '2015 O3 Growth Surrogates'!J:J)
)</f>
        <v>No Growth</v>
      </c>
      <c r="M1918" s="133" cm="1">
        <f t="array" ref="M1918">_xlfn.SWITCH(L1918,
"Employment", INDEX('Coop GFs_CFs'!C:D, MATCH(B1918,'Coop GFs_CFs'!B:B,0),1),
"Population", INDEX('Coop GFs_CFs'!E:F, MATCH(B1918,'Coop GFs_CFs'!B:B,0),1),
"Household", INDEX('Coop GFs_CFs'!G:H, MATCH(B1918,'Coop GFs_CFs'!B:B,0),1),
"VMT", INDEX('Coop GFs_CFs'!I:J, MATCH(B1918,'Coop GFs_CFs'!B:B,0),1),
"Lane Mile", INDEX('Coop GFs_CFs'!K:L, MATCH(B1918,'Coop GFs_CFs'!B:B,0),1),
"Gas Sales", INDEX('Coop GFs_CFs'!M:N, MATCH(B1918,'Coop GFs_CFs'!B:B,0),1),
"No Growth", INDEX('Coop GFs_CFs'!O:P, MATCH(B1918,'Coop GFs_CFs'!B:B,0),1)
)</f>
        <v>1</v>
      </c>
      <c r="N1918" s="133" cm="1">
        <f t="array" ref="N1918">_xlfn.SWITCH(L1918,
"Employment", INDEX('Coop GFs_CFs'!C:D, MATCH(B1918,'Coop GFs_CFs'!B:B,0),2),
"Population", INDEX('Coop GFs_CFs'!E:F, MATCH(B1918,'Coop GFs_CFs'!B:B,0),2),
"Household", INDEX('Coop GFs_CFs'!G:H, MATCH(B1918,'Coop GFs_CFs'!B:B,0),2),
"VMT", INDEX('Coop GFs_CFs'!I:J, MATCH(B1918,'Coop GFs_CFs'!B:B,0),2),
"Lane Mile", INDEX('Coop GFs_CFs'!K:L, MATCH(B1918,'Coop GFs_CFs'!B:B,0),2),
"Gas Sales", INDEX('Coop GFs_CFs'!M:N, MATCH(B1918,'Coop GFs_CFs'!B:B,0),2),
"No Growth", INDEX('Coop GFs_CFs'!O:P, MATCH(B1918,'Coop GFs_CFs'!B:B,0),2)
)</f>
        <v>1</v>
      </c>
      <c r="O1918" s="133"/>
      <c r="P1918" s="86">
        <f t="shared" si="123"/>
        <v>0</v>
      </c>
      <c r="Q1918" s="86">
        <f t="shared" si="124"/>
        <v>0</v>
      </c>
      <c r="R1918" s="156" t="s">
        <v>688</v>
      </c>
      <c r="S1918" s="85" t="s">
        <v>689</v>
      </c>
      <c r="T1918" s="85" t="s">
        <v>342</v>
      </c>
      <c r="U1918" s="85" t="s">
        <v>690</v>
      </c>
      <c r="V1918" s="85" t="s">
        <v>691</v>
      </c>
      <c r="W1918" s="85" t="s">
        <v>685</v>
      </c>
      <c r="X1918" s="85" t="s">
        <v>330</v>
      </c>
      <c r="Z1918" s="42" t="s">
        <v>2301</v>
      </c>
      <c r="AA1918"/>
    </row>
    <row r="1919" spans="1:27" s="39" customFormat="1" x14ac:dyDescent="0.35">
      <c r="A1919" s="85" t="s">
        <v>811</v>
      </c>
      <c r="B1919" s="87">
        <v>51153</v>
      </c>
      <c r="C1919" s="87" t="s">
        <v>12</v>
      </c>
      <c r="D1919" s="86">
        <v>86.394067000000007</v>
      </c>
      <c r="E1919" s="86">
        <f>SUMIFS('Burning_No Wildfires'!D:D, 'Burning_No Wildfires'!F:F, Z1919)</f>
        <v>86.39</v>
      </c>
      <c r="F1919" s="86">
        <f>SUMIFS('Burning_No Wildfires'!E:E, 'Burning_No Wildfires'!F:F, Z1919)</f>
        <v>0</v>
      </c>
      <c r="G1919" s="122">
        <f t="shared" si="127"/>
        <v>0</v>
      </c>
      <c r="H1919" s="122">
        <v>86.394067000000007</v>
      </c>
      <c r="I1919" s="86">
        <f t="shared" si="125"/>
        <v>0</v>
      </c>
      <c r="J1919" s="122">
        <v>86.394067000000007</v>
      </c>
      <c r="K1919" s="86">
        <f t="shared" si="126"/>
        <v>0</v>
      </c>
      <c r="L1919" s="122" t="str" cm="1">
        <f t="array" ref="L1919">_xlfn.SWITCH(A1919,
    "District of Columbia", _xlfn.XLOOKUP(R1919, '2015 O3 Growth Surrogates'!A:A, '2015 O3 Growth Surrogates'!H:H),
    "Maryland", _xlfn.XLOOKUP(R1919, '2015 O3 Growth Surrogates'!A:A, '2015 O3 Growth Surrogates'!I:I),
    "Virginia", _xlfn.XLOOKUP(R1919, '2015 O3 Growth Surrogates'!A:A, '2015 O3 Growth Surrogates'!J:J)
)</f>
        <v>No Growth</v>
      </c>
      <c r="M1919" s="133" cm="1">
        <f t="array" ref="M1919">_xlfn.SWITCH(L1919,
"Employment", INDEX('Coop GFs_CFs'!C:D, MATCH(B1919,'Coop GFs_CFs'!B:B,0),1),
"Population", INDEX('Coop GFs_CFs'!E:F, MATCH(B1919,'Coop GFs_CFs'!B:B,0),1),
"Household", INDEX('Coop GFs_CFs'!G:H, MATCH(B1919,'Coop GFs_CFs'!B:B,0),1),
"VMT", INDEX('Coop GFs_CFs'!I:J, MATCH(B1919,'Coop GFs_CFs'!B:B,0),1),
"Lane Mile", INDEX('Coop GFs_CFs'!K:L, MATCH(B1919,'Coop GFs_CFs'!B:B,0),1),
"Gas Sales", INDEX('Coop GFs_CFs'!M:N, MATCH(B1919,'Coop GFs_CFs'!B:B,0),1),
"No Growth", INDEX('Coop GFs_CFs'!O:P, MATCH(B1919,'Coop GFs_CFs'!B:B,0),1)
)</f>
        <v>1</v>
      </c>
      <c r="N1919" s="133" cm="1">
        <f t="array" ref="N1919">_xlfn.SWITCH(L1919,
"Employment", INDEX('Coop GFs_CFs'!C:D, MATCH(B1919,'Coop GFs_CFs'!B:B,0),2),
"Population", INDEX('Coop GFs_CFs'!E:F, MATCH(B1919,'Coop GFs_CFs'!B:B,0),2),
"Household", INDEX('Coop GFs_CFs'!G:H, MATCH(B1919,'Coop GFs_CFs'!B:B,0),2),
"VMT", INDEX('Coop GFs_CFs'!I:J, MATCH(B1919,'Coop GFs_CFs'!B:B,0),2),
"Lane Mile", INDEX('Coop GFs_CFs'!K:L, MATCH(B1919,'Coop GFs_CFs'!B:B,0),2),
"Gas Sales", INDEX('Coop GFs_CFs'!M:N, MATCH(B1919,'Coop GFs_CFs'!B:B,0),2),
"No Growth", INDEX('Coop GFs_CFs'!O:P, MATCH(B1919,'Coop GFs_CFs'!B:B,0),2)
)</f>
        <v>1</v>
      </c>
      <c r="O1919" s="133"/>
      <c r="P1919" s="86">
        <f t="shared" si="123"/>
        <v>0</v>
      </c>
      <c r="Q1919" s="86">
        <f t="shared" si="124"/>
        <v>0</v>
      </c>
      <c r="R1919" s="156" t="s">
        <v>688</v>
      </c>
      <c r="S1919" s="85" t="s">
        <v>689</v>
      </c>
      <c r="T1919" s="85" t="s">
        <v>342</v>
      </c>
      <c r="U1919" s="85" t="s">
        <v>690</v>
      </c>
      <c r="V1919" s="85" t="s">
        <v>691</v>
      </c>
      <c r="W1919" s="85" t="s">
        <v>685</v>
      </c>
      <c r="X1919" s="85" t="s">
        <v>330</v>
      </c>
      <c r="Z1919" s="42" t="s">
        <v>2309</v>
      </c>
      <c r="AA1919"/>
    </row>
    <row r="1920" spans="1:27" s="39" customFormat="1" x14ac:dyDescent="0.35">
      <c r="A1920" s="85" t="s">
        <v>811</v>
      </c>
      <c r="B1920" s="87">
        <v>51153</v>
      </c>
      <c r="C1920" s="87" t="s">
        <v>12</v>
      </c>
      <c r="D1920" s="86">
        <v>0.32340000000000002</v>
      </c>
      <c r="E1920" s="86">
        <v>0.32340000000000002</v>
      </c>
      <c r="F1920" s="86">
        <v>8.8071899999999997E-4</v>
      </c>
      <c r="G1920" s="122">
        <f>F1920/E1920</f>
        <v>2.723311688311688E-3</v>
      </c>
      <c r="H1920" s="122">
        <v>0.32340000000000002</v>
      </c>
      <c r="I1920" s="86">
        <f>G1920*H1920</f>
        <v>8.8071899999999997E-4</v>
      </c>
      <c r="J1920" s="122">
        <v>0.32340000000000002</v>
      </c>
      <c r="K1920" s="86">
        <f>G1920*J1920</f>
        <v>8.8071899999999997E-4</v>
      </c>
      <c r="L1920" s="122" t="str" cm="1">
        <f t="array" ref="L1920">_xlfn.SWITCH(A1920,
    "District of Columbia", _xlfn.XLOOKUP(R1920, '2015 O3 Growth Surrogates'!A:A, '2015 O3 Growth Surrogates'!H:H),
    "Maryland", _xlfn.XLOOKUP(R1920, '2015 O3 Growth Surrogates'!A:A, '2015 O3 Growth Surrogates'!I:I),
    "Virginia", _xlfn.XLOOKUP(R1920, '2015 O3 Growth Surrogates'!A:A, '2015 O3 Growth Surrogates'!J:J)
)</f>
        <v>No Growth</v>
      </c>
      <c r="M1920" s="133" cm="1">
        <f t="array" ref="M1920">_xlfn.SWITCH(L1920,
"Employment", INDEX('Coop GFs_CFs'!C:D, MATCH(B1920,'Coop GFs_CFs'!B:B,0),1),
"Population", INDEX('Coop GFs_CFs'!E:F, MATCH(B1920,'Coop GFs_CFs'!B:B,0),1),
"Household", INDEX('Coop GFs_CFs'!G:H, MATCH(B1920,'Coop GFs_CFs'!B:B,0),1),
"VMT", INDEX('Coop GFs_CFs'!I:J, MATCH(B1920,'Coop GFs_CFs'!B:B,0),1),
"Lane Mile", INDEX('Coop GFs_CFs'!K:L, MATCH(B1920,'Coop GFs_CFs'!B:B,0),1),
"Gas Sales", INDEX('Coop GFs_CFs'!M:N, MATCH(B1920,'Coop GFs_CFs'!B:B,0),1),
"No Growth", INDEX('Coop GFs_CFs'!O:P, MATCH(B1920,'Coop GFs_CFs'!B:B,0),1)
)</f>
        <v>1</v>
      </c>
      <c r="N1920" s="133" cm="1">
        <f t="array" ref="N1920">_xlfn.SWITCH(L1920,
"Employment", INDEX('Coop GFs_CFs'!C:D, MATCH(B1920,'Coop GFs_CFs'!B:B,0),2),
"Population", INDEX('Coop GFs_CFs'!E:F, MATCH(B1920,'Coop GFs_CFs'!B:B,0),2),
"Household", INDEX('Coop GFs_CFs'!G:H, MATCH(B1920,'Coop GFs_CFs'!B:B,0),2),
"VMT", INDEX('Coop GFs_CFs'!I:J, MATCH(B1920,'Coop GFs_CFs'!B:B,0),2),
"Lane Mile", INDEX('Coop GFs_CFs'!K:L, MATCH(B1920,'Coop GFs_CFs'!B:B,0),2),
"Gas Sales", INDEX('Coop GFs_CFs'!M:N, MATCH(B1920,'Coop GFs_CFs'!B:B,0),2),
"No Growth", INDEX('Coop GFs_CFs'!O:P, MATCH(B1920,'Coop GFs_CFs'!B:B,0),2)
)</f>
        <v>1</v>
      </c>
      <c r="O1920" s="133"/>
      <c r="P1920" s="86">
        <f t="shared" si="123"/>
        <v>8.8071899999999997E-4</v>
      </c>
      <c r="Q1920" s="86">
        <f t="shared" si="124"/>
        <v>8.8071899999999997E-4</v>
      </c>
      <c r="R1920" s="156">
        <v>2310111802</v>
      </c>
      <c r="S1920" s="85" t="s">
        <v>270</v>
      </c>
      <c r="T1920" s="85" t="s">
        <v>235</v>
      </c>
      <c r="U1920" s="85" t="s">
        <v>795</v>
      </c>
      <c r="V1920" s="85" t="s">
        <v>930</v>
      </c>
      <c r="W1920" s="85" t="s">
        <v>797</v>
      </c>
      <c r="X1920" s="85" t="s">
        <v>330</v>
      </c>
      <c r="Z1920" s="42" t="s">
        <v>2194</v>
      </c>
      <c r="AA1920"/>
    </row>
    <row r="1921" spans="1:27" s="39" customFormat="1" x14ac:dyDescent="0.35">
      <c r="A1921" s="85" t="s">
        <v>497</v>
      </c>
      <c r="B1921" s="87">
        <v>24017</v>
      </c>
      <c r="C1921" s="87" t="s">
        <v>12</v>
      </c>
      <c r="D1921" s="86">
        <v>1.41E-2</v>
      </c>
      <c r="E1921" s="86">
        <v>1.41E-2</v>
      </c>
      <c r="F1921" s="191">
        <v>3.8399999999999998E-5</v>
      </c>
      <c r="G1921" s="122">
        <f>F1921/E1921</f>
        <v>2.7234042553191491E-3</v>
      </c>
      <c r="H1921" s="122">
        <v>1.41E-2</v>
      </c>
      <c r="I1921" s="86">
        <f>G1921*H1921</f>
        <v>3.8399999999999998E-5</v>
      </c>
      <c r="J1921" s="122">
        <v>1.41E-2</v>
      </c>
      <c r="K1921" s="86">
        <f>G1921*J1921</f>
        <v>3.8399999999999998E-5</v>
      </c>
      <c r="L1921" s="122" t="str" cm="1">
        <f t="array" ref="L1921">_xlfn.SWITCH(A1921,
    "District of Columbia", _xlfn.XLOOKUP(R1921, '2015 O3 Growth Surrogates'!A:A, '2015 O3 Growth Surrogates'!H:H),
    "Maryland", _xlfn.XLOOKUP(R1921, '2015 O3 Growth Surrogates'!A:A, '2015 O3 Growth Surrogates'!I:I),
    "Virginia", _xlfn.XLOOKUP(R1921, '2015 O3 Growth Surrogates'!A:A, '2015 O3 Growth Surrogates'!J:J)
)</f>
        <v>No Growth</v>
      </c>
      <c r="M1921" s="133" cm="1">
        <f t="array" ref="M1921">_xlfn.SWITCH(L1921,
"Employment", INDEX('Coop GFs_CFs'!C:D, MATCH(B1921,'Coop GFs_CFs'!B:B,0),1),
"Population", INDEX('Coop GFs_CFs'!E:F, MATCH(B1921,'Coop GFs_CFs'!B:B,0),1),
"Household", INDEX('Coop GFs_CFs'!G:H, MATCH(B1921,'Coop GFs_CFs'!B:B,0),1),
"VMT", INDEX('Coop GFs_CFs'!I:J, MATCH(B1921,'Coop GFs_CFs'!B:B,0),1),
"Lane Mile", INDEX('Coop GFs_CFs'!K:L, MATCH(B1921,'Coop GFs_CFs'!B:B,0),1),
"Gas Sales", INDEX('Coop GFs_CFs'!M:N, MATCH(B1921,'Coop GFs_CFs'!B:B,0),1),
"No Growth", INDEX('Coop GFs_CFs'!O:P, MATCH(B1921,'Coop GFs_CFs'!B:B,0),1)
)</f>
        <v>1</v>
      </c>
      <c r="N1921" s="133" cm="1">
        <f t="array" ref="N1921">_xlfn.SWITCH(L1921,
"Employment", INDEX('Coop GFs_CFs'!C:D, MATCH(B1921,'Coop GFs_CFs'!B:B,0),2),
"Population", INDEX('Coop GFs_CFs'!E:F, MATCH(B1921,'Coop GFs_CFs'!B:B,0),2),
"Household", INDEX('Coop GFs_CFs'!G:H, MATCH(B1921,'Coop GFs_CFs'!B:B,0),2),
"VMT", INDEX('Coop GFs_CFs'!I:J, MATCH(B1921,'Coop GFs_CFs'!B:B,0),2),
"Lane Mile", INDEX('Coop GFs_CFs'!K:L, MATCH(B1921,'Coop GFs_CFs'!B:B,0),2),
"Gas Sales", INDEX('Coop GFs_CFs'!M:N, MATCH(B1921,'Coop GFs_CFs'!B:B,0),2),
"No Growth", INDEX('Coop GFs_CFs'!O:P, MATCH(B1921,'Coop GFs_CFs'!B:B,0),2)
)</f>
        <v>1</v>
      </c>
      <c r="O1921" s="133"/>
      <c r="P1921" s="86">
        <f t="shared" si="123"/>
        <v>3.8399999999999998E-5</v>
      </c>
      <c r="Q1921" s="86">
        <f t="shared" si="124"/>
        <v>3.8399999999999998E-5</v>
      </c>
      <c r="R1921" s="156">
        <v>2310121802</v>
      </c>
      <c r="S1921" s="85" t="s">
        <v>270</v>
      </c>
      <c r="T1921" s="85" t="s">
        <v>235</v>
      </c>
      <c r="U1921" s="85" t="s">
        <v>795</v>
      </c>
      <c r="V1921" s="85" t="s">
        <v>796</v>
      </c>
      <c r="W1921" s="85" t="s">
        <v>797</v>
      </c>
      <c r="X1921" s="85" t="s">
        <v>330</v>
      </c>
      <c r="Z1921" s="42" t="s">
        <v>2195</v>
      </c>
      <c r="AA1921"/>
    </row>
    <row r="1922" spans="1:27" x14ac:dyDescent="0.35">
      <c r="A1922" s="85" t="s">
        <v>497</v>
      </c>
      <c r="B1922" s="85">
        <v>24009</v>
      </c>
      <c r="C1922" s="85" t="s">
        <v>10</v>
      </c>
      <c r="D1922" s="86">
        <v>4.64E-4</v>
      </c>
      <c r="E1922" s="86">
        <v>4.6399999999999995E-4</v>
      </c>
      <c r="F1922" s="86">
        <v>1.2E-5</v>
      </c>
      <c r="G1922" s="121" t="s">
        <v>3768</v>
      </c>
      <c r="H1922" s="122">
        <f t="shared" ref="H1922:H1948" si="128">E1922</f>
        <v>4.6399999999999995E-4</v>
      </c>
      <c r="I1922" s="86">
        <f t="shared" ref="I1922:I1948" si="129">F1922</f>
        <v>1.2E-5</v>
      </c>
      <c r="J1922" s="122">
        <f t="shared" ref="J1922:J1948" si="130">E1922</f>
        <v>4.6399999999999995E-4</v>
      </c>
      <c r="K1922" s="86">
        <f t="shared" ref="K1922:K1948" si="131">F1922</f>
        <v>1.2E-5</v>
      </c>
      <c r="L1922" s="122" t="str" cm="1">
        <f t="array" ref="L1922">_xlfn.SWITCH(A1922,
    "District of Columbia", _xlfn.XLOOKUP(R1922, '2015 O3 Growth Surrogates'!A:A, '2015 O3 Growth Surrogates'!H:H),
    "Maryland", _xlfn.XLOOKUP(R1922, '2015 O3 Growth Surrogates'!A:A, '2015 O3 Growth Surrogates'!I:I),
    "Virginia", _xlfn.XLOOKUP(R1922, '2015 O3 Growth Surrogates'!A:A, '2015 O3 Growth Surrogates'!J:J)
)</f>
        <v>No Growth</v>
      </c>
      <c r="M1922" s="133" cm="1">
        <f t="array" ref="M1922">_xlfn.SWITCH(L1922,
"Employment", INDEX('Coop GFs_CFs'!C:D, MATCH(B1922,'Coop GFs_CFs'!B:B,0),1),
"Population", INDEX('Coop GFs_CFs'!E:F, MATCH(B1922,'Coop GFs_CFs'!B:B,0),1),
"Household", INDEX('Coop GFs_CFs'!G:H, MATCH(B1922,'Coop GFs_CFs'!B:B,0),1),
"VMT", INDEX('Coop GFs_CFs'!I:J, MATCH(B1922,'Coop GFs_CFs'!B:B,0),1),
"Lane Mile", INDEX('Coop GFs_CFs'!K:L, MATCH(B1922,'Coop GFs_CFs'!B:B,0),1),
"Gas Sales", INDEX('Coop GFs_CFs'!M:N, MATCH(B1922,'Coop GFs_CFs'!B:B,0),1),
"No Growth", INDEX('Coop GFs_CFs'!O:P, MATCH(B1922,'Coop GFs_CFs'!B:B,0),1)
)</f>
        <v>1</v>
      </c>
      <c r="N1922" s="133" cm="1">
        <f t="array" ref="N1922">_xlfn.SWITCH(L1922,
"Employment", INDEX('Coop GFs_CFs'!C:D, MATCH(B1922,'Coop GFs_CFs'!B:B,0),2),
"Population", INDEX('Coop GFs_CFs'!E:F, MATCH(B1922,'Coop GFs_CFs'!B:B,0),2),
"Household", INDEX('Coop GFs_CFs'!G:H, MATCH(B1922,'Coop GFs_CFs'!B:B,0),2),
"VMT", INDEX('Coop GFs_CFs'!I:J, MATCH(B1922,'Coop GFs_CFs'!B:B,0),2),
"Lane Mile", INDEX('Coop GFs_CFs'!K:L, MATCH(B1922,'Coop GFs_CFs'!B:B,0),2),
"Gas Sales", INDEX('Coop GFs_CFs'!M:N, MATCH(B1922,'Coop GFs_CFs'!B:B,0),2),
"No Growth", INDEX('Coop GFs_CFs'!O:P, MATCH(B1922,'Coop GFs_CFs'!B:B,0),2)
)</f>
        <v>1</v>
      </c>
      <c r="O1922" s="133"/>
      <c r="P1922" s="86">
        <f t="shared" si="123"/>
        <v>1.2E-5</v>
      </c>
      <c r="Q1922" s="86">
        <f t="shared" si="124"/>
        <v>1.2E-5</v>
      </c>
      <c r="R1922" s="156">
        <v>2810001001</v>
      </c>
      <c r="S1922" s="85" t="s">
        <v>683</v>
      </c>
      <c r="T1922" s="85" t="s">
        <v>342</v>
      </c>
      <c r="U1922" s="85" t="s">
        <v>343</v>
      </c>
      <c r="V1922" s="85" t="s">
        <v>684</v>
      </c>
      <c r="W1922" s="85" t="s">
        <v>687</v>
      </c>
      <c r="X1922" s="85" t="s">
        <v>935</v>
      </c>
      <c r="Z1922" s="42" t="s">
        <v>3671</v>
      </c>
    </row>
    <row r="1923" spans="1:27" x14ac:dyDescent="0.35">
      <c r="A1923" s="85" t="s">
        <v>497</v>
      </c>
      <c r="B1923" s="85">
        <v>24009</v>
      </c>
      <c r="C1923" s="85" t="s">
        <v>12</v>
      </c>
      <c r="D1923" s="86">
        <v>0.33698800000000001</v>
      </c>
      <c r="E1923" s="86">
        <v>0.33698800000000001</v>
      </c>
      <c r="F1923" s="86">
        <v>8.4774999999999989E-3</v>
      </c>
      <c r="G1923" s="121" t="s">
        <v>3768</v>
      </c>
      <c r="H1923" s="122">
        <f t="shared" si="128"/>
        <v>0.33698800000000001</v>
      </c>
      <c r="I1923" s="86">
        <f t="shared" si="129"/>
        <v>8.4774999999999989E-3</v>
      </c>
      <c r="J1923" s="122">
        <f t="shared" si="130"/>
        <v>0.33698800000000001</v>
      </c>
      <c r="K1923" s="86">
        <f t="shared" si="131"/>
        <v>8.4774999999999989E-3</v>
      </c>
      <c r="L1923" s="122" t="str" cm="1">
        <f t="array" ref="L1923">_xlfn.SWITCH(A1923,
    "District of Columbia", _xlfn.XLOOKUP(R1923, '2015 O3 Growth Surrogates'!A:A, '2015 O3 Growth Surrogates'!H:H),
    "Maryland", _xlfn.XLOOKUP(R1923, '2015 O3 Growth Surrogates'!A:A, '2015 O3 Growth Surrogates'!I:I),
    "Virginia", _xlfn.XLOOKUP(R1923, '2015 O3 Growth Surrogates'!A:A, '2015 O3 Growth Surrogates'!J:J)
)</f>
        <v>No Growth</v>
      </c>
      <c r="M1923" s="133" cm="1">
        <f t="array" ref="M1923">_xlfn.SWITCH(L1923,
"Employment", INDEX('Coop GFs_CFs'!C:D, MATCH(B1923,'Coop GFs_CFs'!B:B,0),1),
"Population", INDEX('Coop GFs_CFs'!E:F, MATCH(B1923,'Coop GFs_CFs'!B:B,0),1),
"Household", INDEX('Coop GFs_CFs'!G:H, MATCH(B1923,'Coop GFs_CFs'!B:B,0),1),
"VMT", INDEX('Coop GFs_CFs'!I:J, MATCH(B1923,'Coop GFs_CFs'!B:B,0),1),
"Lane Mile", INDEX('Coop GFs_CFs'!K:L, MATCH(B1923,'Coop GFs_CFs'!B:B,0),1),
"Gas Sales", INDEX('Coop GFs_CFs'!M:N, MATCH(B1923,'Coop GFs_CFs'!B:B,0),1),
"No Growth", INDEX('Coop GFs_CFs'!O:P, MATCH(B1923,'Coop GFs_CFs'!B:B,0),1)
)</f>
        <v>1</v>
      </c>
      <c r="N1923" s="133" cm="1">
        <f t="array" ref="N1923">_xlfn.SWITCH(L1923,
"Employment", INDEX('Coop GFs_CFs'!C:D, MATCH(B1923,'Coop GFs_CFs'!B:B,0),2),
"Population", INDEX('Coop GFs_CFs'!E:F, MATCH(B1923,'Coop GFs_CFs'!B:B,0),2),
"Household", INDEX('Coop GFs_CFs'!G:H, MATCH(B1923,'Coop GFs_CFs'!B:B,0),2),
"VMT", INDEX('Coop GFs_CFs'!I:J, MATCH(B1923,'Coop GFs_CFs'!B:B,0),2),
"Lane Mile", INDEX('Coop GFs_CFs'!K:L, MATCH(B1923,'Coop GFs_CFs'!B:B,0),2),
"Gas Sales", INDEX('Coop GFs_CFs'!M:N, MATCH(B1923,'Coop GFs_CFs'!B:B,0),2),
"No Growth", INDEX('Coop GFs_CFs'!O:P, MATCH(B1923,'Coop GFs_CFs'!B:B,0),2)
)</f>
        <v>1</v>
      </c>
      <c r="O1923" s="133"/>
      <c r="P1923" s="86">
        <f t="shared" si="123"/>
        <v>8.4774999999999989E-3</v>
      </c>
      <c r="Q1923" s="86">
        <f t="shared" si="124"/>
        <v>8.4774999999999989E-3</v>
      </c>
      <c r="R1923" s="156" t="s">
        <v>686</v>
      </c>
      <c r="S1923" s="85" t="s">
        <v>683</v>
      </c>
      <c r="T1923" s="85" t="s">
        <v>342</v>
      </c>
      <c r="U1923" s="85" t="s">
        <v>343</v>
      </c>
      <c r="V1923" s="85" t="s">
        <v>684</v>
      </c>
      <c r="W1923" s="85" t="s">
        <v>687</v>
      </c>
      <c r="X1923" s="85" t="s">
        <v>935</v>
      </c>
      <c r="Z1923" s="42" t="s">
        <v>3675</v>
      </c>
    </row>
    <row r="1924" spans="1:27" x14ac:dyDescent="0.35">
      <c r="A1924" s="85" t="s">
        <v>497</v>
      </c>
      <c r="B1924" s="85">
        <v>24009</v>
      </c>
      <c r="C1924" s="85" t="s">
        <v>10</v>
      </c>
      <c r="D1924" s="86">
        <v>0.31874799999999998</v>
      </c>
      <c r="E1924" s="86">
        <v>0.31874799999999998</v>
      </c>
      <c r="F1924" s="86">
        <v>8.0739999999999996E-3</v>
      </c>
      <c r="G1924" s="121" t="s">
        <v>3768</v>
      </c>
      <c r="H1924" s="122">
        <f t="shared" si="128"/>
        <v>0.31874799999999998</v>
      </c>
      <c r="I1924" s="86">
        <f t="shared" si="129"/>
        <v>8.0739999999999996E-3</v>
      </c>
      <c r="J1924" s="122">
        <f t="shared" si="130"/>
        <v>0.31874799999999998</v>
      </c>
      <c r="K1924" s="86">
        <f t="shared" si="131"/>
        <v>8.0739999999999996E-3</v>
      </c>
      <c r="L1924" s="122" t="str" cm="1">
        <f t="array" ref="L1924">_xlfn.SWITCH(A1924,
    "District of Columbia", _xlfn.XLOOKUP(R1924, '2015 O3 Growth Surrogates'!A:A, '2015 O3 Growth Surrogates'!H:H),
    "Maryland", _xlfn.XLOOKUP(R1924, '2015 O3 Growth Surrogates'!A:A, '2015 O3 Growth Surrogates'!I:I),
    "Virginia", _xlfn.XLOOKUP(R1924, '2015 O3 Growth Surrogates'!A:A, '2015 O3 Growth Surrogates'!J:J)
)</f>
        <v>No Growth</v>
      </c>
      <c r="M1924" s="133" cm="1">
        <f t="array" ref="M1924">_xlfn.SWITCH(L1924,
"Employment", INDEX('Coop GFs_CFs'!C:D, MATCH(B1924,'Coop GFs_CFs'!B:B,0),1),
"Population", INDEX('Coop GFs_CFs'!E:F, MATCH(B1924,'Coop GFs_CFs'!B:B,0),1),
"Household", INDEX('Coop GFs_CFs'!G:H, MATCH(B1924,'Coop GFs_CFs'!B:B,0),1),
"VMT", INDEX('Coop GFs_CFs'!I:J, MATCH(B1924,'Coop GFs_CFs'!B:B,0),1),
"Lane Mile", INDEX('Coop GFs_CFs'!K:L, MATCH(B1924,'Coop GFs_CFs'!B:B,0),1),
"Gas Sales", INDEX('Coop GFs_CFs'!M:N, MATCH(B1924,'Coop GFs_CFs'!B:B,0),1),
"No Growth", INDEX('Coop GFs_CFs'!O:P, MATCH(B1924,'Coop GFs_CFs'!B:B,0),1)
)</f>
        <v>1</v>
      </c>
      <c r="N1924" s="133" cm="1">
        <f t="array" ref="N1924">_xlfn.SWITCH(L1924,
"Employment", INDEX('Coop GFs_CFs'!C:D, MATCH(B1924,'Coop GFs_CFs'!B:B,0),2),
"Population", INDEX('Coop GFs_CFs'!E:F, MATCH(B1924,'Coop GFs_CFs'!B:B,0),2),
"Household", INDEX('Coop GFs_CFs'!G:H, MATCH(B1924,'Coop GFs_CFs'!B:B,0),2),
"VMT", INDEX('Coop GFs_CFs'!I:J, MATCH(B1924,'Coop GFs_CFs'!B:B,0),2),
"Lane Mile", INDEX('Coop GFs_CFs'!K:L, MATCH(B1924,'Coop GFs_CFs'!B:B,0),2),
"Gas Sales", INDEX('Coop GFs_CFs'!M:N, MATCH(B1924,'Coop GFs_CFs'!B:B,0),2),
"No Growth", INDEX('Coop GFs_CFs'!O:P, MATCH(B1924,'Coop GFs_CFs'!B:B,0),2)
)</f>
        <v>1</v>
      </c>
      <c r="O1924" s="133"/>
      <c r="P1924" s="86">
        <f t="shared" si="123"/>
        <v>8.0739999999999996E-3</v>
      </c>
      <c r="Q1924" s="86">
        <f t="shared" si="124"/>
        <v>8.0739999999999996E-3</v>
      </c>
      <c r="R1924" s="156" t="s">
        <v>682</v>
      </c>
      <c r="S1924" s="85" t="s">
        <v>683</v>
      </c>
      <c r="T1924" s="85" t="s">
        <v>342</v>
      </c>
      <c r="U1924" s="85" t="s">
        <v>343</v>
      </c>
      <c r="V1924" s="85" t="s">
        <v>684</v>
      </c>
      <c r="W1924" s="85" t="s">
        <v>685</v>
      </c>
      <c r="X1924" s="85" t="s">
        <v>935</v>
      </c>
      <c r="Z1924" s="42" t="s">
        <v>3682</v>
      </c>
    </row>
    <row r="1925" spans="1:27" x14ac:dyDescent="0.35">
      <c r="A1925" s="85" t="s">
        <v>497</v>
      </c>
      <c r="B1925" s="85">
        <v>24009</v>
      </c>
      <c r="C1925" s="85" t="s">
        <v>12</v>
      </c>
      <c r="D1925" s="86">
        <v>2.507244</v>
      </c>
      <c r="E1925" s="86">
        <v>2.5072439999999996</v>
      </c>
      <c r="F1925" s="86">
        <v>6.1412500000000002E-2</v>
      </c>
      <c r="G1925" s="121" t="s">
        <v>3768</v>
      </c>
      <c r="H1925" s="122">
        <f t="shared" si="128"/>
        <v>2.5072439999999996</v>
      </c>
      <c r="I1925" s="86">
        <f t="shared" si="129"/>
        <v>6.1412500000000002E-2</v>
      </c>
      <c r="J1925" s="122">
        <f t="shared" si="130"/>
        <v>2.5072439999999996</v>
      </c>
      <c r="K1925" s="86">
        <f t="shared" si="131"/>
        <v>6.1412500000000002E-2</v>
      </c>
      <c r="L1925" s="122" t="str" cm="1">
        <f t="array" ref="L1925">_xlfn.SWITCH(A1925,
    "District of Columbia", _xlfn.XLOOKUP(R1925, '2015 O3 Growth Surrogates'!A:A, '2015 O3 Growth Surrogates'!H:H),
    "Maryland", _xlfn.XLOOKUP(R1925, '2015 O3 Growth Surrogates'!A:A, '2015 O3 Growth Surrogates'!I:I),
    "Virginia", _xlfn.XLOOKUP(R1925, '2015 O3 Growth Surrogates'!A:A, '2015 O3 Growth Surrogates'!J:J)
)</f>
        <v>No Growth</v>
      </c>
      <c r="M1925" s="133" cm="1">
        <f t="array" ref="M1925">_xlfn.SWITCH(L1925,
"Employment", INDEX('Coop GFs_CFs'!C:D, MATCH(B1925,'Coop GFs_CFs'!B:B,0),1),
"Population", INDEX('Coop GFs_CFs'!E:F, MATCH(B1925,'Coop GFs_CFs'!B:B,0),1),
"Household", INDEX('Coop GFs_CFs'!G:H, MATCH(B1925,'Coop GFs_CFs'!B:B,0),1),
"VMT", INDEX('Coop GFs_CFs'!I:J, MATCH(B1925,'Coop GFs_CFs'!B:B,0),1),
"Lane Mile", INDEX('Coop GFs_CFs'!K:L, MATCH(B1925,'Coop GFs_CFs'!B:B,0),1),
"Gas Sales", INDEX('Coop GFs_CFs'!M:N, MATCH(B1925,'Coop GFs_CFs'!B:B,0),1),
"No Growth", INDEX('Coop GFs_CFs'!O:P, MATCH(B1925,'Coop GFs_CFs'!B:B,0),1)
)</f>
        <v>1</v>
      </c>
      <c r="N1925" s="133" cm="1">
        <f t="array" ref="N1925">_xlfn.SWITCH(L1925,
"Employment", INDEX('Coop GFs_CFs'!C:D, MATCH(B1925,'Coop GFs_CFs'!B:B,0),2),
"Population", INDEX('Coop GFs_CFs'!E:F, MATCH(B1925,'Coop GFs_CFs'!B:B,0),2),
"Household", INDEX('Coop GFs_CFs'!G:H, MATCH(B1925,'Coop GFs_CFs'!B:B,0),2),
"VMT", INDEX('Coop GFs_CFs'!I:J, MATCH(B1925,'Coop GFs_CFs'!B:B,0),2),
"Lane Mile", INDEX('Coop GFs_CFs'!K:L, MATCH(B1925,'Coop GFs_CFs'!B:B,0),2),
"Gas Sales", INDEX('Coop GFs_CFs'!M:N, MATCH(B1925,'Coop GFs_CFs'!B:B,0),2),
"No Growth", INDEX('Coop GFs_CFs'!O:P, MATCH(B1925,'Coop GFs_CFs'!B:B,0),2)
)</f>
        <v>1</v>
      </c>
      <c r="O1925" s="133"/>
      <c r="P1925" s="86">
        <f t="shared" si="123"/>
        <v>6.1412500000000002E-2</v>
      </c>
      <c r="Q1925" s="86">
        <f t="shared" si="124"/>
        <v>6.1412500000000002E-2</v>
      </c>
      <c r="R1925" s="156" t="s">
        <v>682</v>
      </c>
      <c r="S1925" s="85" t="s">
        <v>683</v>
      </c>
      <c r="T1925" s="85" t="s">
        <v>342</v>
      </c>
      <c r="U1925" s="85" t="s">
        <v>343</v>
      </c>
      <c r="V1925" s="85" t="s">
        <v>684</v>
      </c>
      <c r="W1925" s="85" t="s">
        <v>685</v>
      </c>
      <c r="X1925" s="85" t="s">
        <v>935</v>
      </c>
      <c r="Z1925" s="42" t="s">
        <v>3689</v>
      </c>
    </row>
    <row r="1926" spans="1:27" x14ac:dyDescent="0.35">
      <c r="A1926" s="85" t="s">
        <v>497</v>
      </c>
      <c r="B1926" s="85">
        <v>24017</v>
      </c>
      <c r="C1926" s="85" t="s">
        <v>10</v>
      </c>
      <c r="D1926" s="86">
        <v>2.8699999999999998E-4</v>
      </c>
      <c r="E1926" s="86">
        <v>2.8700000000000004E-4</v>
      </c>
      <c r="F1926" s="86">
        <v>1.9000000000000001E-5</v>
      </c>
      <c r="G1926" s="121" t="s">
        <v>3768</v>
      </c>
      <c r="H1926" s="122">
        <f t="shared" si="128"/>
        <v>2.8700000000000004E-4</v>
      </c>
      <c r="I1926" s="86">
        <f t="shared" si="129"/>
        <v>1.9000000000000001E-5</v>
      </c>
      <c r="J1926" s="122">
        <f t="shared" si="130"/>
        <v>2.8700000000000004E-4</v>
      </c>
      <c r="K1926" s="86">
        <f t="shared" si="131"/>
        <v>1.9000000000000001E-5</v>
      </c>
      <c r="L1926" s="122" t="str" cm="1">
        <f t="array" ref="L1926">_xlfn.SWITCH(A1926,
    "District of Columbia", _xlfn.XLOOKUP(R1926, '2015 O3 Growth Surrogates'!A:A, '2015 O3 Growth Surrogates'!H:H),
    "Maryland", _xlfn.XLOOKUP(R1926, '2015 O3 Growth Surrogates'!A:A, '2015 O3 Growth Surrogates'!I:I),
    "Virginia", _xlfn.XLOOKUP(R1926, '2015 O3 Growth Surrogates'!A:A, '2015 O3 Growth Surrogates'!J:J)
)</f>
        <v>No Growth</v>
      </c>
      <c r="M1926" s="133" cm="1">
        <f t="array" ref="M1926">_xlfn.SWITCH(L1926,
"Employment", INDEX('Coop GFs_CFs'!C:D, MATCH(B1926,'Coop GFs_CFs'!B:B,0),1),
"Population", INDEX('Coop GFs_CFs'!E:F, MATCH(B1926,'Coop GFs_CFs'!B:B,0),1),
"Household", INDEX('Coop GFs_CFs'!G:H, MATCH(B1926,'Coop GFs_CFs'!B:B,0),1),
"VMT", INDEX('Coop GFs_CFs'!I:J, MATCH(B1926,'Coop GFs_CFs'!B:B,0),1),
"Lane Mile", INDEX('Coop GFs_CFs'!K:L, MATCH(B1926,'Coop GFs_CFs'!B:B,0),1),
"Gas Sales", INDEX('Coop GFs_CFs'!M:N, MATCH(B1926,'Coop GFs_CFs'!B:B,0),1),
"No Growth", INDEX('Coop GFs_CFs'!O:P, MATCH(B1926,'Coop GFs_CFs'!B:B,0),1)
)</f>
        <v>1</v>
      </c>
      <c r="N1926" s="133" cm="1">
        <f t="array" ref="N1926">_xlfn.SWITCH(L1926,
"Employment", INDEX('Coop GFs_CFs'!C:D, MATCH(B1926,'Coop GFs_CFs'!B:B,0),2),
"Population", INDEX('Coop GFs_CFs'!E:F, MATCH(B1926,'Coop GFs_CFs'!B:B,0),2),
"Household", INDEX('Coop GFs_CFs'!G:H, MATCH(B1926,'Coop GFs_CFs'!B:B,0),2),
"VMT", INDEX('Coop GFs_CFs'!I:J, MATCH(B1926,'Coop GFs_CFs'!B:B,0),2),
"Lane Mile", INDEX('Coop GFs_CFs'!K:L, MATCH(B1926,'Coop GFs_CFs'!B:B,0),2),
"Gas Sales", INDEX('Coop GFs_CFs'!M:N, MATCH(B1926,'Coop GFs_CFs'!B:B,0),2),
"No Growth", INDEX('Coop GFs_CFs'!O:P, MATCH(B1926,'Coop GFs_CFs'!B:B,0),2)
)</f>
        <v>1</v>
      </c>
      <c r="O1926" s="133"/>
      <c r="P1926" s="86">
        <f t="shared" ref="P1926:P1958" si="132">F1926*M1926</f>
        <v>1.9000000000000001E-5</v>
      </c>
      <c r="Q1926" s="86">
        <f t="shared" ref="Q1926:Q1958" si="133">F1926*N1926</f>
        <v>1.9000000000000001E-5</v>
      </c>
      <c r="R1926" s="156" t="s">
        <v>686</v>
      </c>
      <c r="S1926" s="85" t="s">
        <v>683</v>
      </c>
      <c r="T1926" s="85" t="s">
        <v>342</v>
      </c>
      <c r="U1926" s="85" t="s">
        <v>343</v>
      </c>
      <c r="V1926" s="85" t="s">
        <v>684</v>
      </c>
      <c r="W1926" s="85" t="s">
        <v>687</v>
      </c>
      <c r="X1926" s="85" t="s">
        <v>935</v>
      </c>
      <c r="Z1926" s="42" t="s">
        <v>3672</v>
      </c>
    </row>
    <row r="1927" spans="1:27" x14ac:dyDescent="0.35">
      <c r="A1927" s="85" t="s">
        <v>497</v>
      </c>
      <c r="B1927" s="85">
        <v>24017</v>
      </c>
      <c r="C1927" s="85" t="s">
        <v>12</v>
      </c>
      <c r="D1927" s="86">
        <v>0.26177499999999998</v>
      </c>
      <c r="E1927" s="88">
        <v>0.26177499999999998</v>
      </c>
      <c r="F1927" s="86">
        <v>3.4605999999999998E-2</v>
      </c>
      <c r="G1927" s="121" t="s">
        <v>3768</v>
      </c>
      <c r="H1927" s="122">
        <f t="shared" si="128"/>
        <v>0.26177499999999998</v>
      </c>
      <c r="I1927" s="86">
        <f t="shared" si="129"/>
        <v>3.4605999999999998E-2</v>
      </c>
      <c r="J1927" s="122">
        <f t="shared" si="130"/>
        <v>0.26177499999999998</v>
      </c>
      <c r="K1927" s="86">
        <f t="shared" si="131"/>
        <v>3.4605999999999998E-2</v>
      </c>
      <c r="L1927" s="122" t="str" cm="1">
        <f t="array" ref="L1927">_xlfn.SWITCH(A1927,
    "District of Columbia", _xlfn.XLOOKUP(R1927, '2015 O3 Growth Surrogates'!A:A, '2015 O3 Growth Surrogates'!H:H),
    "Maryland", _xlfn.XLOOKUP(R1927, '2015 O3 Growth Surrogates'!A:A, '2015 O3 Growth Surrogates'!I:I),
    "Virginia", _xlfn.XLOOKUP(R1927, '2015 O3 Growth Surrogates'!A:A, '2015 O3 Growth Surrogates'!J:J)
)</f>
        <v>No Growth</v>
      </c>
      <c r="M1927" s="133" cm="1">
        <f t="array" ref="M1927">_xlfn.SWITCH(L1927,
"Employment", INDEX('Coop GFs_CFs'!C:D, MATCH(B1927,'Coop GFs_CFs'!B:B,0),1),
"Population", INDEX('Coop GFs_CFs'!E:F, MATCH(B1927,'Coop GFs_CFs'!B:B,0),1),
"Household", INDEX('Coop GFs_CFs'!G:H, MATCH(B1927,'Coop GFs_CFs'!B:B,0),1),
"VMT", INDEX('Coop GFs_CFs'!I:J, MATCH(B1927,'Coop GFs_CFs'!B:B,0),1),
"Lane Mile", INDEX('Coop GFs_CFs'!K:L, MATCH(B1927,'Coop GFs_CFs'!B:B,0),1),
"Gas Sales", INDEX('Coop GFs_CFs'!M:N, MATCH(B1927,'Coop GFs_CFs'!B:B,0),1),
"No Growth", INDEX('Coop GFs_CFs'!O:P, MATCH(B1927,'Coop GFs_CFs'!B:B,0),1)
)</f>
        <v>1</v>
      </c>
      <c r="N1927" s="133" cm="1">
        <f t="array" ref="N1927">_xlfn.SWITCH(L1927,
"Employment", INDEX('Coop GFs_CFs'!C:D, MATCH(B1927,'Coop GFs_CFs'!B:B,0),2),
"Population", INDEX('Coop GFs_CFs'!E:F, MATCH(B1927,'Coop GFs_CFs'!B:B,0),2),
"Household", INDEX('Coop GFs_CFs'!G:H, MATCH(B1927,'Coop GFs_CFs'!B:B,0),2),
"VMT", INDEX('Coop GFs_CFs'!I:J, MATCH(B1927,'Coop GFs_CFs'!B:B,0),2),
"Lane Mile", INDEX('Coop GFs_CFs'!K:L, MATCH(B1927,'Coop GFs_CFs'!B:B,0),2),
"Gas Sales", INDEX('Coop GFs_CFs'!M:N, MATCH(B1927,'Coop GFs_CFs'!B:B,0),2),
"No Growth", INDEX('Coop GFs_CFs'!O:P, MATCH(B1927,'Coop GFs_CFs'!B:B,0),2)
)</f>
        <v>1</v>
      </c>
      <c r="O1927" s="133"/>
      <c r="P1927" s="86">
        <f t="shared" si="132"/>
        <v>3.4605999999999998E-2</v>
      </c>
      <c r="Q1927" s="86">
        <f t="shared" si="133"/>
        <v>3.4605999999999998E-2</v>
      </c>
      <c r="R1927" s="156" t="s">
        <v>686</v>
      </c>
      <c r="S1927" s="85" t="s">
        <v>683</v>
      </c>
      <c r="T1927" s="85" t="s">
        <v>342</v>
      </c>
      <c r="U1927" s="85" t="s">
        <v>343</v>
      </c>
      <c r="V1927" s="85" t="s">
        <v>684</v>
      </c>
      <c r="W1927" s="85" t="s">
        <v>687</v>
      </c>
      <c r="X1927" s="85" t="s">
        <v>935</v>
      </c>
      <c r="Z1927" s="42" t="s">
        <v>3676</v>
      </c>
    </row>
    <row r="1928" spans="1:27" x14ac:dyDescent="0.35">
      <c r="A1928" s="85" t="s">
        <v>497</v>
      </c>
      <c r="B1928" s="85">
        <v>24017</v>
      </c>
      <c r="C1928" s="85" t="s">
        <v>10</v>
      </c>
      <c r="D1928" s="86">
        <v>0.20661299999999999</v>
      </c>
      <c r="E1928" s="86">
        <v>0.20661300000000002</v>
      </c>
      <c r="F1928" s="86">
        <v>3.4478000000000002E-2</v>
      </c>
      <c r="G1928" s="121" t="s">
        <v>3768</v>
      </c>
      <c r="H1928" s="122">
        <f t="shared" si="128"/>
        <v>0.20661300000000002</v>
      </c>
      <c r="I1928" s="86">
        <f t="shared" si="129"/>
        <v>3.4478000000000002E-2</v>
      </c>
      <c r="J1928" s="122">
        <f t="shared" si="130"/>
        <v>0.20661300000000002</v>
      </c>
      <c r="K1928" s="86">
        <f t="shared" si="131"/>
        <v>3.4478000000000002E-2</v>
      </c>
      <c r="L1928" s="122" t="str" cm="1">
        <f t="array" ref="L1928">_xlfn.SWITCH(A1928,
    "District of Columbia", _xlfn.XLOOKUP(R1928, '2015 O3 Growth Surrogates'!A:A, '2015 O3 Growth Surrogates'!H:H),
    "Maryland", _xlfn.XLOOKUP(R1928, '2015 O3 Growth Surrogates'!A:A, '2015 O3 Growth Surrogates'!I:I),
    "Virginia", _xlfn.XLOOKUP(R1928, '2015 O3 Growth Surrogates'!A:A, '2015 O3 Growth Surrogates'!J:J)
)</f>
        <v>No Growth</v>
      </c>
      <c r="M1928" s="133" cm="1">
        <f t="array" ref="M1928">_xlfn.SWITCH(L1928,
"Employment", INDEX('Coop GFs_CFs'!C:D, MATCH(B1928,'Coop GFs_CFs'!B:B,0),1),
"Population", INDEX('Coop GFs_CFs'!E:F, MATCH(B1928,'Coop GFs_CFs'!B:B,0),1),
"Household", INDEX('Coop GFs_CFs'!G:H, MATCH(B1928,'Coop GFs_CFs'!B:B,0),1),
"VMT", INDEX('Coop GFs_CFs'!I:J, MATCH(B1928,'Coop GFs_CFs'!B:B,0),1),
"Lane Mile", INDEX('Coop GFs_CFs'!K:L, MATCH(B1928,'Coop GFs_CFs'!B:B,0),1),
"Gas Sales", INDEX('Coop GFs_CFs'!M:N, MATCH(B1928,'Coop GFs_CFs'!B:B,0),1),
"No Growth", INDEX('Coop GFs_CFs'!O:P, MATCH(B1928,'Coop GFs_CFs'!B:B,0),1)
)</f>
        <v>1</v>
      </c>
      <c r="N1928" s="133" cm="1">
        <f t="array" ref="N1928">_xlfn.SWITCH(L1928,
"Employment", INDEX('Coop GFs_CFs'!C:D, MATCH(B1928,'Coop GFs_CFs'!B:B,0),2),
"Population", INDEX('Coop GFs_CFs'!E:F, MATCH(B1928,'Coop GFs_CFs'!B:B,0),2),
"Household", INDEX('Coop GFs_CFs'!G:H, MATCH(B1928,'Coop GFs_CFs'!B:B,0),2),
"VMT", INDEX('Coop GFs_CFs'!I:J, MATCH(B1928,'Coop GFs_CFs'!B:B,0),2),
"Lane Mile", INDEX('Coop GFs_CFs'!K:L, MATCH(B1928,'Coop GFs_CFs'!B:B,0),2),
"Gas Sales", INDEX('Coop GFs_CFs'!M:N, MATCH(B1928,'Coop GFs_CFs'!B:B,0),2),
"No Growth", INDEX('Coop GFs_CFs'!O:P, MATCH(B1928,'Coop GFs_CFs'!B:B,0),2)
)</f>
        <v>1</v>
      </c>
      <c r="O1928" s="133"/>
      <c r="P1928" s="86">
        <f t="shared" si="132"/>
        <v>3.4478000000000002E-2</v>
      </c>
      <c r="Q1928" s="86">
        <f t="shared" si="133"/>
        <v>3.4478000000000002E-2</v>
      </c>
      <c r="R1928" s="156" t="s">
        <v>682</v>
      </c>
      <c r="S1928" s="85" t="s">
        <v>683</v>
      </c>
      <c r="T1928" s="85" t="s">
        <v>342</v>
      </c>
      <c r="U1928" s="85" t="s">
        <v>343</v>
      </c>
      <c r="V1928" s="85" t="s">
        <v>684</v>
      </c>
      <c r="W1928" s="85" t="s">
        <v>685</v>
      </c>
      <c r="X1928" s="85" t="s">
        <v>935</v>
      </c>
      <c r="Z1928" s="42" t="s">
        <v>3683</v>
      </c>
    </row>
    <row r="1929" spans="1:27" x14ac:dyDescent="0.35">
      <c r="A1929" s="85" t="s">
        <v>497</v>
      </c>
      <c r="B1929" s="85">
        <v>24017</v>
      </c>
      <c r="C1929" s="85" t="s">
        <v>12</v>
      </c>
      <c r="D1929" s="86">
        <v>2.0561720000000001</v>
      </c>
      <c r="E1929" s="86">
        <v>2.0561719999999997</v>
      </c>
      <c r="F1929" s="86">
        <v>0.55721299999999996</v>
      </c>
      <c r="G1929" s="121" t="s">
        <v>3768</v>
      </c>
      <c r="H1929" s="122">
        <f t="shared" si="128"/>
        <v>2.0561719999999997</v>
      </c>
      <c r="I1929" s="86">
        <f t="shared" si="129"/>
        <v>0.55721299999999996</v>
      </c>
      <c r="J1929" s="122">
        <f t="shared" si="130"/>
        <v>2.0561719999999997</v>
      </c>
      <c r="K1929" s="86">
        <f t="shared" si="131"/>
        <v>0.55721299999999996</v>
      </c>
      <c r="L1929" s="122" t="str" cm="1">
        <f t="array" ref="L1929">_xlfn.SWITCH(A1929,
    "District of Columbia", _xlfn.XLOOKUP(R1929, '2015 O3 Growth Surrogates'!A:A, '2015 O3 Growth Surrogates'!H:H),
    "Maryland", _xlfn.XLOOKUP(R1929, '2015 O3 Growth Surrogates'!A:A, '2015 O3 Growth Surrogates'!I:I),
    "Virginia", _xlfn.XLOOKUP(R1929, '2015 O3 Growth Surrogates'!A:A, '2015 O3 Growth Surrogates'!J:J)
)</f>
        <v>No Growth</v>
      </c>
      <c r="M1929" s="133" cm="1">
        <f t="array" ref="M1929">_xlfn.SWITCH(L1929,
"Employment", INDEX('Coop GFs_CFs'!C:D, MATCH(B1929,'Coop GFs_CFs'!B:B,0),1),
"Population", INDEX('Coop GFs_CFs'!E:F, MATCH(B1929,'Coop GFs_CFs'!B:B,0),1),
"Household", INDEX('Coop GFs_CFs'!G:H, MATCH(B1929,'Coop GFs_CFs'!B:B,0),1),
"VMT", INDEX('Coop GFs_CFs'!I:J, MATCH(B1929,'Coop GFs_CFs'!B:B,0),1),
"Lane Mile", INDEX('Coop GFs_CFs'!K:L, MATCH(B1929,'Coop GFs_CFs'!B:B,0),1),
"Gas Sales", INDEX('Coop GFs_CFs'!M:N, MATCH(B1929,'Coop GFs_CFs'!B:B,0),1),
"No Growth", INDEX('Coop GFs_CFs'!O:P, MATCH(B1929,'Coop GFs_CFs'!B:B,0),1)
)</f>
        <v>1</v>
      </c>
      <c r="N1929" s="133" cm="1">
        <f t="array" ref="N1929">_xlfn.SWITCH(L1929,
"Employment", INDEX('Coop GFs_CFs'!C:D, MATCH(B1929,'Coop GFs_CFs'!B:B,0),2),
"Population", INDEX('Coop GFs_CFs'!E:F, MATCH(B1929,'Coop GFs_CFs'!B:B,0),2),
"Household", INDEX('Coop GFs_CFs'!G:H, MATCH(B1929,'Coop GFs_CFs'!B:B,0),2),
"VMT", INDEX('Coop GFs_CFs'!I:J, MATCH(B1929,'Coop GFs_CFs'!B:B,0),2),
"Lane Mile", INDEX('Coop GFs_CFs'!K:L, MATCH(B1929,'Coop GFs_CFs'!B:B,0),2),
"Gas Sales", INDEX('Coop GFs_CFs'!M:N, MATCH(B1929,'Coop GFs_CFs'!B:B,0),2),
"No Growth", INDEX('Coop GFs_CFs'!O:P, MATCH(B1929,'Coop GFs_CFs'!B:B,0),2)
)</f>
        <v>1</v>
      </c>
      <c r="O1929" s="133"/>
      <c r="P1929" s="86">
        <f t="shared" si="132"/>
        <v>0.55721299999999996</v>
      </c>
      <c r="Q1929" s="86">
        <f t="shared" si="133"/>
        <v>0.55721299999999996</v>
      </c>
      <c r="R1929" s="156" t="s">
        <v>682</v>
      </c>
      <c r="S1929" s="85" t="s">
        <v>683</v>
      </c>
      <c r="T1929" s="85" t="s">
        <v>342</v>
      </c>
      <c r="U1929" s="85" t="s">
        <v>343</v>
      </c>
      <c r="V1929" s="85" t="s">
        <v>684</v>
      </c>
      <c r="W1929" s="85" t="s">
        <v>685</v>
      </c>
      <c r="X1929" s="85" t="s">
        <v>935</v>
      </c>
      <c r="Z1929" s="42" t="s">
        <v>3690</v>
      </c>
    </row>
    <row r="1930" spans="1:27" x14ac:dyDescent="0.35">
      <c r="A1930" s="85" t="s">
        <v>497</v>
      </c>
      <c r="B1930" s="85">
        <v>24021</v>
      </c>
      <c r="C1930" s="85" t="s">
        <v>12</v>
      </c>
      <c r="D1930" s="86">
        <v>0.110462</v>
      </c>
      <c r="E1930" s="88">
        <v>0.11046199999999999</v>
      </c>
      <c r="F1930" s="86">
        <v>3.7009999999999999E-3</v>
      </c>
      <c r="G1930" s="121" t="s">
        <v>3768</v>
      </c>
      <c r="H1930" s="122">
        <f t="shared" si="128"/>
        <v>0.11046199999999999</v>
      </c>
      <c r="I1930" s="86">
        <f t="shared" si="129"/>
        <v>3.7009999999999999E-3</v>
      </c>
      <c r="J1930" s="122">
        <f t="shared" si="130"/>
        <v>0.11046199999999999</v>
      </c>
      <c r="K1930" s="86">
        <f t="shared" si="131"/>
        <v>3.7009999999999999E-3</v>
      </c>
      <c r="L1930" s="122" t="str" cm="1">
        <f t="array" ref="L1930">_xlfn.SWITCH(A1930,
    "District of Columbia", _xlfn.XLOOKUP(R1930, '2015 O3 Growth Surrogates'!A:A, '2015 O3 Growth Surrogates'!H:H),
    "Maryland", _xlfn.XLOOKUP(R1930, '2015 O3 Growth Surrogates'!A:A, '2015 O3 Growth Surrogates'!I:I),
    "Virginia", _xlfn.XLOOKUP(R1930, '2015 O3 Growth Surrogates'!A:A, '2015 O3 Growth Surrogates'!J:J)
)</f>
        <v>No Growth</v>
      </c>
      <c r="M1930" s="133" cm="1">
        <f t="array" ref="M1930">_xlfn.SWITCH(L1930,
"Employment", INDEX('Coop GFs_CFs'!C:D, MATCH(B1930,'Coop GFs_CFs'!B:B,0),1),
"Population", INDEX('Coop GFs_CFs'!E:F, MATCH(B1930,'Coop GFs_CFs'!B:B,0),1),
"Household", INDEX('Coop GFs_CFs'!G:H, MATCH(B1930,'Coop GFs_CFs'!B:B,0),1),
"VMT", INDEX('Coop GFs_CFs'!I:J, MATCH(B1930,'Coop GFs_CFs'!B:B,0),1),
"Lane Mile", INDEX('Coop GFs_CFs'!K:L, MATCH(B1930,'Coop GFs_CFs'!B:B,0),1),
"Gas Sales", INDEX('Coop GFs_CFs'!M:N, MATCH(B1930,'Coop GFs_CFs'!B:B,0),1),
"No Growth", INDEX('Coop GFs_CFs'!O:P, MATCH(B1930,'Coop GFs_CFs'!B:B,0),1)
)</f>
        <v>1</v>
      </c>
      <c r="N1930" s="133" cm="1">
        <f t="array" ref="N1930">_xlfn.SWITCH(L1930,
"Employment", INDEX('Coop GFs_CFs'!C:D, MATCH(B1930,'Coop GFs_CFs'!B:B,0),2),
"Population", INDEX('Coop GFs_CFs'!E:F, MATCH(B1930,'Coop GFs_CFs'!B:B,0),2),
"Household", INDEX('Coop GFs_CFs'!G:H, MATCH(B1930,'Coop GFs_CFs'!B:B,0),2),
"VMT", INDEX('Coop GFs_CFs'!I:J, MATCH(B1930,'Coop GFs_CFs'!B:B,0),2),
"Lane Mile", INDEX('Coop GFs_CFs'!K:L, MATCH(B1930,'Coop GFs_CFs'!B:B,0),2),
"Gas Sales", INDEX('Coop GFs_CFs'!M:N, MATCH(B1930,'Coop GFs_CFs'!B:B,0),2),
"No Growth", INDEX('Coop GFs_CFs'!O:P, MATCH(B1930,'Coop GFs_CFs'!B:B,0),2)
)</f>
        <v>1</v>
      </c>
      <c r="O1930" s="133"/>
      <c r="P1930" s="86">
        <f t="shared" si="132"/>
        <v>3.7009999999999999E-3</v>
      </c>
      <c r="Q1930" s="86">
        <f t="shared" si="133"/>
        <v>3.7009999999999999E-3</v>
      </c>
      <c r="R1930" s="156" t="s">
        <v>686</v>
      </c>
      <c r="S1930" s="85" t="s">
        <v>683</v>
      </c>
      <c r="T1930" s="85" t="s">
        <v>342</v>
      </c>
      <c r="U1930" s="85" t="s">
        <v>343</v>
      </c>
      <c r="V1930" s="85" t="s">
        <v>684</v>
      </c>
      <c r="W1930" s="85" t="s">
        <v>687</v>
      </c>
      <c r="X1930" s="85" t="s">
        <v>935</v>
      </c>
      <c r="Z1930" s="42" t="s">
        <v>3677</v>
      </c>
    </row>
    <row r="1931" spans="1:27" x14ac:dyDescent="0.35">
      <c r="A1931" s="85" t="s">
        <v>497</v>
      </c>
      <c r="B1931" s="85">
        <v>24021</v>
      </c>
      <c r="C1931" s="85" t="s">
        <v>10</v>
      </c>
      <c r="D1931" s="86">
        <v>9.9079E-2</v>
      </c>
      <c r="E1931" s="86">
        <v>9.9079E-2</v>
      </c>
      <c r="F1931" s="86">
        <v>3.9699999999999996E-3</v>
      </c>
      <c r="G1931" s="121" t="s">
        <v>3768</v>
      </c>
      <c r="H1931" s="122">
        <f t="shared" si="128"/>
        <v>9.9079E-2</v>
      </c>
      <c r="I1931" s="86">
        <f t="shared" si="129"/>
        <v>3.9699999999999996E-3</v>
      </c>
      <c r="J1931" s="122">
        <f t="shared" si="130"/>
        <v>9.9079E-2</v>
      </c>
      <c r="K1931" s="86">
        <f t="shared" si="131"/>
        <v>3.9699999999999996E-3</v>
      </c>
      <c r="L1931" s="122" t="str" cm="1">
        <f t="array" ref="L1931">_xlfn.SWITCH(A1931,
    "District of Columbia", _xlfn.XLOOKUP(R1931, '2015 O3 Growth Surrogates'!A:A, '2015 O3 Growth Surrogates'!H:H),
    "Maryland", _xlfn.XLOOKUP(R1931, '2015 O3 Growth Surrogates'!A:A, '2015 O3 Growth Surrogates'!I:I),
    "Virginia", _xlfn.XLOOKUP(R1931, '2015 O3 Growth Surrogates'!A:A, '2015 O3 Growth Surrogates'!J:J)
)</f>
        <v>No Growth</v>
      </c>
      <c r="M1931" s="133" cm="1">
        <f t="array" ref="M1931">_xlfn.SWITCH(L1931,
"Employment", INDEX('Coop GFs_CFs'!C:D, MATCH(B1931,'Coop GFs_CFs'!B:B,0),1),
"Population", INDEX('Coop GFs_CFs'!E:F, MATCH(B1931,'Coop GFs_CFs'!B:B,0),1),
"Household", INDEX('Coop GFs_CFs'!G:H, MATCH(B1931,'Coop GFs_CFs'!B:B,0),1),
"VMT", INDEX('Coop GFs_CFs'!I:J, MATCH(B1931,'Coop GFs_CFs'!B:B,0),1),
"Lane Mile", INDEX('Coop GFs_CFs'!K:L, MATCH(B1931,'Coop GFs_CFs'!B:B,0),1),
"Gas Sales", INDEX('Coop GFs_CFs'!M:N, MATCH(B1931,'Coop GFs_CFs'!B:B,0),1),
"No Growth", INDEX('Coop GFs_CFs'!O:P, MATCH(B1931,'Coop GFs_CFs'!B:B,0),1)
)</f>
        <v>1</v>
      </c>
      <c r="N1931" s="133" cm="1">
        <f t="array" ref="N1931">_xlfn.SWITCH(L1931,
"Employment", INDEX('Coop GFs_CFs'!C:D, MATCH(B1931,'Coop GFs_CFs'!B:B,0),2),
"Population", INDEX('Coop GFs_CFs'!E:F, MATCH(B1931,'Coop GFs_CFs'!B:B,0),2),
"Household", INDEX('Coop GFs_CFs'!G:H, MATCH(B1931,'Coop GFs_CFs'!B:B,0),2),
"VMT", INDEX('Coop GFs_CFs'!I:J, MATCH(B1931,'Coop GFs_CFs'!B:B,0),2),
"Lane Mile", INDEX('Coop GFs_CFs'!K:L, MATCH(B1931,'Coop GFs_CFs'!B:B,0),2),
"Gas Sales", INDEX('Coop GFs_CFs'!M:N, MATCH(B1931,'Coop GFs_CFs'!B:B,0),2),
"No Growth", INDEX('Coop GFs_CFs'!O:P, MATCH(B1931,'Coop GFs_CFs'!B:B,0),2)
)</f>
        <v>1</v>
      </c>
      <c r="O1931" s="133"/>
      <c r="P1931" s="86">
        <f t="shared" si="132"/>
        <v>3.9699999999999996E-3</v>
      </c>
      <c r="Q1931" s="86">
        <f t="shared" si="133"/>
        <v>3.9699999999999996E-3</v>
      </c>
      <c r="R1931" s="156" t="s">
        <v>682</v>
      </c>
      <c r="S1931" s="85" t="s">
        <v>683</v>
      </c>
      <c r="T1931" s="85" t="s">
        <v>342</v>
      </c>
      <c r="U1931" s="85" t="s">
        <v>343</v>
      </c>
      <c r="V1931" s="85" t="s">
        <v>684</v>
      </c>
      <c r="W1931" s="85" t="s">
        <v>685</v>
      </c>
      <c r="X1931" s="85" t="s">
        <v>935</v>
      </c>
      <c r="Z1931" s="42" t="s">
        <v>3684</v>
      </c>
    </row>
    <row r="1932" spans="1:27" x14ac:dyDescent="0.35">
      <c r="A1932" s="85" t="s">
        <v>497</v>
      </c>
      <c r="B1932" s="85">
        <v>24021</v>
      </c>
      <c r="C1932" s="85" t="s">
        <v>12</v>
      </c>
      <c r="D1932" s="86">
        <v>0.75405800000000001</v>
      </c>
      <c r="E1932" s="86">
        <v>0.7540579999999999</v>
      </c>
      <c r="F1932" s="86">
        <v>2.9975000000000002E-2</v>
      </c>
      <c r="G1932" s="121" t="s">
        <v>3768</v>
      </c>
      <c r="H1932" s="122">
        <f t="shared" si="128"/>
        <v>0.7540579999999999</v>
      </c>
      <c r="I1932" s="86">
        <f t="shared" si="129"/>
        <v>2.9975000000000002E-2</v>
      </c>
      <c r="J1932" s="122">
        <f t="shared" si="130"/>
        <v>0.7540579999999999</v>
      </c>
      <c r="K1932" s="86">
        <f t="shared" si="131"/>
        <v>2.9975000000000002E-2</v>
      </c>
      <c r="L1932" s="122" t="str" cm="1">
        <f t="array" ref="L1932">_xlfn.SWITCH(A1932,
    "District of Columbia", _xlfn.XLOOKUP(R1932, '2015 O3 Growth Surrogates'!A:A, '2015 O3 Growth Surrogates'!H:H),
    "Maryland", _xlfn.XLOOKUP(R1932, '2015 O3 Growth Surrogates'!A:A, '2015 O3 Growth Surrogates'!I:I),
    "Virginia", _xlfn.XLOOKUP(R1932, '2015 O3 Growth Surrogates'!A:A, '2015 O3 Growth Surrogates'!J:J)
)</f>
        <v>No Growth</v>
      </c>
      <c r="M1932" s="133" cm="1">
        <f t="array" ref="M1932">_xlfn.SWITCH(L1932,
"Employment", INDEX('Coop GFs_CFs'!C:D, MATCH(B1932,'Coop GFs_CFs'!B:B,0),1),
"Population", INDEX('Coop GFs_CFs'!E:F, MATCH(B1932,'Coop GFs_CFs'!B:B,0),1),
"Household", INDEX('Coop GFs_CFs'!G:H, MATCH(B1932,'Coop GFs_CFs'!B:B,0),1),
"VMT", INDEX('Coop GFs_CFs'!I:J, MATCH(B1932,'Coop GFs_CFs'!B:B,0),1),
"Lane Mile", INDEX('Coop GFs_CFs'!K:L, MATCH(B1932,'Coop GFs_CFs'!B:B,0),1),
"Gas Sales", INDEX('Coop GFs_CFs'!M:N, MATCH(B1932,'Coop GFs_CFs'!B:B,0),1),
"No Growth", INDEX('Coop GFs_CFs'!O:P, MATCH(B1932,'Coop GFs_CFs'!B:B,0),1)
)</f>
        <v>1</v>
      </c>
      <c r="N1932" s="133" cm="1">
        <f t="array" ref="N1932">_xlfn.SWITCH(L1932,
"Employment", INDEX('Coop GFs_CFs'!C:D, MATCH(B1932,'Coop GFs_CFs'!B:B,0),2),
"Population", INDEX('Coop GFs_CFs'!E:F, MATCH(B1932,'Coop GFs_CFs'!B:B,0),2),
"Household", INDEX('Coop GFs_CFs'!G:H, MATCH(B1932,'Coop GFs_CFs'!B:B,0),2),
"VMT", INDEX('Coop GFs_CFs'!I:J, MATCH(B1932,'Coop GFs_CFs'!B:B,0),2),
"Lane Mile", INDEX('Coop GFs_CFs'!K:L, MATCH(B1932,'Coop GFs_CFs'!B:B,0),2),
"Gas Sales", INDEX('Coop GFs_CFs'!M:N, MATCH(B1932,'Coop GFs_CFs'!B:B,0),2),
"No Growth", INDEX('Coop GFs_CFs'!O:P, MATCH(B1932,'Coop GFs_CFs'!B:B,0),2)
)</f>
        <v>1</v>
      </c>
      <c r="O1932" s="133"/>
      <c r="P1932" s="86">
        <f t="shared" si="132"/>
        <v>2.9975000000000002E-2</v>
      </c>
      <c r="Q1932" s="86">
        <f t="shared" si="133"/>
        <v>2.9975000000000002E-2</v>
      </c>
      <c r="R1932" s="156" t="s">
        <v>682</v>
      </c>
      <c r="S1932" s="85" t="s">
        <v>683</v>
      </c>
      <c r="T1932" s="85" t="s">
        <v>342</v>
      </c>
      <c r="U1932" s="85" t="s">
        <v>343</v>
      </c>
      <c r="V1932" s="85" t="s">
        <v>684</v>
      </c>
      <c r="W1932" s="85" t="s">
        <v>685</v>
      </c>
      <c r="X1932" s="85" t="s">
        <v>935</v>
      </c>
      <c r="Z1932" s="42" t="s">
        <v>3691</v>
      </c>
    </row>
    <row r="1933" spans="1:27" s="39" customFormat="1" x14ac:dyDescent="0.35">
      <c r="A1933" s="43" t="s">
        <v>497</v>
      </c>
      <c r="B1933" s="43">
        <v>24033</v>
      </c>
      <c r="C1933" s="43" t="s">
        <v>10</v>
      </c>
      <c r="D1933" s="53">
        <v>4.4499999999999997E-4</v>
      </c>
      <c r="E1933" s="53">
        <v>4.4499999999999997E-4</v>
      </c>
      <c r="F1933" s="53">
        <v>2.92E-4</v>
      </c>
      <c r="G1933" s="121" t="s">
        <v>3768</v>
      </c>
      <c r="H1933" s="120">
        <f t="shared" si="128"/>
        <v>4.4499999999999997E-4</v>
      </c>
      <c r="I1933" s="53">
        <f t="shared" si="129"/>
        <v>2.92E-4</v>
      </c>
      <c r="J1933" s="120">
        <f t="shared" si="130"/>
        <v>4.4499999999999997E-4</v>
      </c>
      <c r="K1933" s="53">
        <f t="shared" si="131"/>
        <v>2.92E-4</v>
      </c>
      <c r="L1933" s="122" t="str" cm="1">
        <f t="array" ref="L1933">_xlfn.SWITCH(A1933,
    "District of Columbia", _xlfn.XLOOKUP(R1933, '2015 O3 Growth Surrogates'!A:A, '2015 O3 Growth Surrogates'!H:H),
    "Maryland", _xlfn.XLOOKUP(R1933, '2015 O3 Growth Surrogates'!A:A, '2015 O3 Growth Surrogates'!I:I),
    "Virginia", _xlfn.XLOOKUP(R1933, '2015 O3 Growth Surrogates'!A:A, '2015 O3 Growth Surrogates'!J:J)
)</f>
        <v>No Growth</v>
      </c>
      <c r="M1933" s="133" cm="1">
        <f t="array" ref="M1933">_xlfn.SWITCH(L1933,
"Employment", INDEX('Coop GFs_CFs'!C:D, MATCH(B1933,'Coop GFs_CFs'!B:B,0),1),
"Population", INDEX('Coop GFs_CFs'!E:F, MATCH(B1933,'Coop GFs_CFs'!B:B,0),1),
"Household", INDEX('Coop GFs_CFs'!G:H, MATCH(B1933,'Coop GFs_CFs'!B:B,0),1),
"VMT", INDEX('Coop GFs_CFs'!I:J, MATCH(B1933,'Coop GFs_CFs'!B:B,0),1),
"Lane Mile", INDEX('Coop GFs_CFs'!K:L, MATCH(B1933,'Coop GFs_CFs'!B:B,0),1),
"Gas Sales", INDEX('Coop GFs_CFs'!M:N, MATCH(B1933,'Coop GFs_CFs'!B:B,0),1),
"No Growth", INDEX('Coop GFs_CFs'!O:P, MATCH(B1933,'Coop GFs_CFs'!B:B,0),1)
)</f>
        <v>1</v>
      </c>
      <c r="N1933" s="133" cm="1">
        <f t="array" ref="N1933">_xlfn.SWITCH(L1933,
"Employment", INDEX('Coop GFs_CFs'!C:D, MATCH(B1933,'Coop GFs_CFs'!B:B,0),2),
"Population", INDEX('Coop GFs_CFs'!E:F, MATCH(B1933,'Coop GFs_CFs'!B:B,0),2),
"Household", INDEX('Coop GFs_CFs'!G:H, MATCH(B1933,'Coop GFs_CFs'!B:B,0),2),
"VMT", INDEX('Coop GFs_CFs'!I:J, MATCH(B1933,'Coop GFs_CFs'!B:B,0),2),
"Lane Mile", INDEX('Coop GFs_CFs'!K:L, MATCH(B1933,'Coop GFs_CFs'!B:B,0),2),
"Gas Sales", INDEX('Coop GFs_CFs'!M:N, MATCH(B1933,'Coop GFs_CFs'!B:B,0),2),
"No Growth", INDEX('Coop GFs_CFs'!O:P, MATCH(B1933,'Coop GFs_CFs'!B:B,0),2)
)</f>
        <v>1</v>
      </c>
      <c r="O1933" s="133"/>
      <c r="P1933" s="86">
        <f t="shared" si="132"/>
        <v>2.92E-4</v>
      </c>
      <c r="Q1933" s="86">
        <f t="shared" si="133"/>
        <v>2.92E-4</v>
      </c>
      <c r="R1933" s="157" t="s">
        <v>686</v>
      </c>
      <c r="S1933" s="43" t="s">
        <v>683</v>
      </c>
      <c r="T1933" s="43" t="s">
        <v>342</v>
      </c>
      <c r="U1933" s="43" t="s">
        <v>343</v>
      </c>
      <c r="V1933" s="43" t="s">
        <v>684</v>
      </c>
      <c r="W1933" s="43" t="s">
        <v>687</v>
      </c>
      <c r="X1933" s="43" t="s">
        <v>935</v>
      </c>
      <c r="Z1933" s="42" t="s">
        <v>3673</v>
      </c>
    </row>
    <row r="1934" spans="1:27" s="39" customFormat="1" x14ac:dyDescent="0.35">
      <c r="A1934" s="43" t="s">
        <v>497</v>
      </c>
      <c r="B1934" s="43">
        <v>24033</v>
      </c>
      <c r="C1934" s="43" t="s">
        <v>12</v>
      </c>
      <c r="D1934" s="53">
        <v>0.332289</v>
      </c>
      <c r="E1934" s="42">
        <v>0.332289</v>
      </c>
      <c r="F1934" s="53">
        <v>0.21193899999999999</v>
      </c>
      <c r="G1934" s="121" t="s">
        <v>3768</v>
      </c>
      <c r="H1934" s="120">
        <f t="shared" si="128"/>
        <v>0.332289</v>
      </c>
      <c r="I1934" s="53">
        <f t="shared" si="129"/>
        <v>0.21193899999999999</v>
      </c>
      <c r="J1934" s="120">
        <f t="shared" si="130"/>
        <v>0.332289</v>
      </c>
      <c r="K1934" s="53">
        <f t="shared" si="131"/>
        <v>0.21193899999999999</v>
      </c>
      <c r="L1934" s="122" t="str" cm="1">
        <f t="array" ref="L1934">_xlfn.SWITCH(A1934,
    "District of Columbia", _xlfn.XLOOKUP(R1934, '2015 O3 Growth Surrogates'!A:A, '2015 O3 Growth Surrogates'!H:H),
    "Maryland", _xlfn.XLOOKUP(R1934, '2015 O3 Growth Surrogates'!A:A, '2015 O3 Growth Surrogates'!I:I),
    "Virginia", _xlfn.XLOOKUP(R1934, '2015 O3 Growth Surrogates'!A:A, '2015 O3 Growth Surrogates'!J:J)
)</f>
        <v>No Growth</v>
      </c>
      <c r="M1934" s="133" cm="1">
        <f t="array" ref="M1934">_xlfn.SWITCH(L1934,
"Employment", INDEX('Coop GFs_CFs'!C:D, MATCH(B1934,'Coop GFs_CFs'!B:B,0),1),
"Population", INDEX('Coop GFs_CFs'!E:F, MATCH(B1934,'Coop GFs_CFs'!B:B,0),1),
"Household", INDEX('Coop GFs_CFs'!G:H, MATCH(B1934,'Coop GFs_CFs'!B:B,0),1),
"VMT", INDEX('Coop GFs_CFs'!I:J, MATCH(B1934,'Coop GFs_CFs'!B:B,0),1),
"Lane Mile", INDEX('Coop GFs_CFs'!K:L, MATCH(B1934,'Coop GFs_CFs'!B:B,0),1),
"Gas Sales", INDEX('Coop GFs_CFs'!M:N, MATCH(B1934,'Coop GFs_CFs'!B:B,0),1),
"No Growth", INDEX('Coop GFs_CFs'!O:P, MATCH(B1934,'Coop GFs_CFs'!B:B,0),1)
)</f>
        <v>1</v>
      </c>
      <c r="N1934" s="133" cm="1">
        <f t="array" ref="N1934">_xlfn.SWITCH(L1934,
"Employment", INDEX('Coop GFs_CFs'!C:D, MATCH(B1934,'Coop GFs_CFs'!B:B,0),2),
"Population", INDEX('Coop GFs_CFs'!E:F, MATCH(B1934,'Coop GFs_CFs'!B:B,0),2),
"Household", INDEX('Coop GFs_CFs'!G:H, MATCH(B1934,'Coop GFs_CFs'!B:B,0),2),
"VMT", INDEX('Coop GFs_CFs'!I:J, MATCH(B1934,'Coop GFs_CFs'!B:B,0),2),
"Lane Mile", INDEX('Coop GFs_CFs'!K:L, MATCH(B1934,'Coop GFs_CFs'!B:B,0),2),
"Gas Sales", INDEX('Coop GFs_CFs'!M:N, MATCH(B1934,'Coop GFs_CFs'!B:B,0),2),
"No Growth", INDEX('Coop GFs_CFs'!O:P, MATCH(B1934,'Coop GFs_CFs'!B:B,0),2)
)</f>
        <v>1</v>
      </c>
      <c r="O1934" s="133"/>
      <c r="P1934" s="86">
        <f t="shared" si="132"/>
        <v>0.21193899999999999</v>
      </c>
      <c r="Q1934" s="86">
        <f t="shared" si="133"/>
        <v>0.21193899999999999</v>
      </c>
      <c r="R1934" s="157" t="s">
        <v>686</v>
      </c>
      <c r="S1934" s="43" t="s">
        <v>683</v>
      </c>
      <c r="T1934" s="43" t="s">
        <v>342</v>
      </c>
      <c r="U1934" s="43" t="s">
        <v>343</v>
      </c>
      <c r="V1934" s="43" t="s">
        <v>684</v>
      </c>
      <c r="W1934" s="43" t="s">
        <v>687</v>
      </c>
      <c r="X1934" s="43" t="s">
        <v>935</v>
      </c>
      <c r="Z1934" s="42" t="s">
        <v>3678</v>
      </c>
    </row>
    <row r="1935" spans="1:27" s="39" customFormat="1" x14ac:dyDescent="0.35">
      <c r="A1935" s="43" t="s">
        <v>497</v>
      </c>
      <c r="B1935" s="43">
        <v>24033</v>
      </c>
      <c r="C1935" s="43" t="s">
        <v>10</v>
      </c>
      <c r="D1935" s="53">
        <v>0.31621899999999997</v>
      </c>
      <c r="E1935" s="53">
        <v>0.31621900000000003</v>
      </c>
      <c r="F1935" s="53">
        <v>0.203462</v>
      </c>
      <c r="G1935" s="121" t="s">
        <v>3768</v>
      </c>
      <c r="H1935" s="120">
        <f t="shared" si="128"/>
        <v>0.31621900000000003</v>
      </c>
      <c r="I1935" s="53">
        <f t="shared" si="129"/>
        <v>0.203462</v>
      </c>
      <c r="J1935" s="120">
        <f t="shared" si="130"/>
        <v>0.31621900000000003</v>
      </c>
      <c r="K1935" s="53">
        <f t="shared" si="131"/>
        <v>0.203462</v>
      </c>
      <c r="L1935" s="122" t="str" cm="1">
        <f t="array" ref="L1935">_xlfn.SWITCH(A1935,
    "District of Columbia", _xlfn.XLOOKUP(R1935, '2015 O3 Growth Surrogates'!A:A, '2015 O3 Growth Surrogates'!H:H),
    "Maryland", _xlfn.XLOOKUP(R1935, '2015 O3 Growth Surrogates'!A:A, '2015 O3 Growth Surrogates'!I:I),
    "Virginia", _xlfn.XLOOKUP(R1935, '2015 O3 Growth Surrogates'!A:A, '2015 O3 Growth Surrogates'!J:J)
)</f>
        <v>No Growth</v>
      </c>
      <c r="M1935" s="133" cm="1">
        <f t="array" ref="M1935">_xlfn.SWITCH(L1935,
"Employment", INDEX('Coop GFs_CFs'!C:D, MATCH(B1935,'Coop GFs_CFs'!B:B,0),1),
"Population", INDEX('Coop GFs_CFs'!E:F, MATCH(B1935,'Coop GFs_CFs'!B:B,0),1),
"Household", INDEX('Coop GFs_CFs'!G:H, MATCH(B1935,'Coop GFs_CFs'!B:B,0),1),
"VMT", INDEX('Coop GFs_CFs'!I:J, MATCH(B1935,'Coop GFs_CFs'!B:B,0),1),
"Lane Mile", INDEX('Coop GFs_CFs'!K:L, MATCH(B1935,'Coop GFs_CFs'!B:B,0),1),
"Gas Sales", INDEX('Coop GFs_CFs'!M:N, MATCH(B1935,'Coop GFs_CFs'!B:B,0),1),
"No Growth", INDEX('Coop GFs_CFs'!O:P, MATCH(B1935,'Coop GFs_CFs'!B:B,0),1)
)</f>
        <v>1</v>
      </c>
      <c r="N1935" s="133" cm="1">
        <f t="array" ref="N1935">_xlfn.SWITCH(L1935,
"Employment", INDEX('Coop GFs_CFs'!C:D, MATCH(B1935,'Coop GFs_CFs'!B:B,0),2),
"Population", INDEX('Coop GFs_CFs'!E:F, MATCH(B1935,'Coop GFs_CFs'!B:B,0),2),
"Household", INDEX('Coop GFs_CFs'!G:H, MATCH(B1935,'Coop GFs_CFs'!B:B,0),2),
"VMT", INDEX('Coop GFs_CFs'!I:J, MATCH(B1935,'Coop GFs_CFs'!B:B,0),2),
"Lane Mile", INDEX('Coop GFs_CFs'!K:L, MATCH(B1935,'Coop GFs_CFs'!B:B,0),2),
"Gas Sales", INDEX('Coop GFs_CFs'!M:N, MATCH(B1935,'Coop GFs_CFs'!B:B,0),2),
"No Growth", INDEX('Coop GFs_CFs'!O:P, MATCH(B1935,'Coop GFs_CFs'!B:B,0),2)
)</f>
        <v>1</v>
      </c>
      <c r="O1935" s="133"/>
      <c r="P1935" s="86">
        <f t="shared" si="132"/>
        <v>0.203462</v>
      </c>
      <c r="Q1935" s="86">
        <f t="shared" si="133"/>
        <v>0.203462</v>
      </c>
      <c r="R1935" s="157" t="s">
        <v>682</v>
      </c>
      <c r="S1935" s="43" t="s">
        <v>683</v>
      </c>
      <c r="T1935" s="43" t="s">
        <v>342</v>
      </c>
      <c r="U1935" s="43" t="s">
        <v>343</v>
      </c>
      <c r="V1935" s="43" t="s">
        <v>684</v>
      </c>
      <c r="W1935" s="43" t="s">
        <v>685</v>
      </c>
      <c r="X1935" s="43" t="s">
        <v>935</v>
      </c>
      <c r="Z1935" s="42" t="s">
        <v>3685</v>
      </c>
    </row>
    <row r="1936" spans="1:27" s="39" customFormat="1" x14ac:dyDescent="0.35">
      <c r="A1936" s="43" t="s">
        <v>497</v>
      </c>
      <c r="B1936" s="43">
        <v>24033</v>
      </c>
      <c r="C1936" s="43" t="s">
        <v>12</v>
      </c>
      <c r="D1936" s="53">
        <v>2.6221320000000001</v>
      </c>
      <c r="E1936" s="53">
        <v>2.6221320000000001</v>
      </c>
      <c r="F1936" s="53">
        <v>1.5633730000000001</v>
      </c>
      <c r="G1936" s="121" t="s">
        <v>3768</v>
      </c>
      <c r="H1936" s="120">
        <f t="shared" si="128"/>
        <v>2.6221320000000001</v>
      </c>
      <c r="I1936" s="53">
        <f t="shared" si="129"/>
        <v>1.5633730000000001</v>
      </c>
      <c r="J1936" s="120">
        <f t="shared" si="130"/>
        <v>2.6221320000000001</v>
      </c>
      <c r="K1936" s="53">
        <f t="shared" si="131"/>
        <v>1.5633730000000001</v>
      </c>
      <c r="L1936" s="122" t="str" cm="1">
        <f t="array" ref="L1936">_xlfn.SWITCH(A1936,
    "District of Columbia", _xlfn.XLOOKUP(R1936, '2015 O3 Growth Surrogates'!A:A, '2015 O3 Growth Surrogates'!H:H),
    "Maryland", _xlfn.XLOOKUP(R1936, '2015 O3 Growth Surrogates'!A:A, '2015 O3 Growth Surrogates'!I:I),
    "Virginia", _xlfn.XLOOKUP(R1936, '2015 O3 Growth Surrogates'!A:A, '2015 O3 Growth Surrogates'!J:J)
)</f>
        <v>No Growth</v>
      </c>
      <c r="M1936" s="133" cm="1">
        <f t="array" ref="M1936">_xlfn.SWITCH(L1936,
"Employment", INDEX('Coop GFs_CFs'!C:D, MATCH(B1936,'Coop GFs_CFs'!B:B,0),1),
"Population", INDEX('Coop GFs_CFs'!E:F, MATCH(B1936,'Coop GFs_CFs'!B:B,0),1),
"Household", INDEX('Coop GFs_CFs'!G:H, MATCH(B1936,'Coop GFs_CFs'!B:B,0),1),
"VMT", INDEX('Coop GFs_CFs'!I:J, MATCH(B1936,'Coop GFs_CFs'!B:B,0),1),
"Lane Mile", INDEX('Coop GFs_CFs'!K:L, MATCH(B1936,'Coop GFs_CFs'!B:B,0),1),
"Gas Sales", INDEX('Coop GFs_CFs'!M:N, MATCH(B1936,'Coop GFs_CFs'!B:B,0),1),
"No Growth", INDEX('Coop GFs_CFs'!O:P, MATCH(B1936,'Coop GFs_CFs'!B:B,0),1)
)</f>
        <v>1</v>
      </c>
      <c r="N1936" s="133" cm="1">
        <f t="array" ref="N1936">_xlfn.SWITCH(L1936,
"Employment", INDEX('Coop GFs_CFs'!C:D, MATCH(B1936,'Coop GFs_CFs'!B:B,0),2),
"Population", INDEX('Coop GFs_CFs'!E:F, MATCH(B1936,'Coop GFs_CFs'!B:B,0),2),
"Household", INDEX('Coop GFs_CFs'!G:H, MATCH(B1936,'Coop GFs_CFs'!B:B,0),2),
"VMT", INDEX('Coop GFs_CFs'!I:J, MATCH(B1936,'Coop GFs_CFs'!B:B,0),2),
"Lane Mile", INDEX('Coop GFs_CFs'!K:L, MATCH(B1936,'Coop GFs_CFs'!B:B,0),2),
"Gas Sales", INDEX('Coop GFs_CFs'!M:N, MATCH(B1936,'Coop GFs_CFs'!B:B,0),2),
"No Growth", INDEX('Coop GFs_CFs'!O:P, MATCH(B1936,'Coop GFs_CFs'!B:B,0),2)
)</f>
        <v>1</v>
      </c>
      <c r="O1936" s="133"/>
      <c r="P1936" s="86">
        <f t="shared" si="132"/>
        <v>1.5633730000000001</v>
      </c>
      <c r="Q1936" s="86">
        <f t="shared" si="133"/>
        <v>1.5633730000000001</v>
      </c>
      <c r="R1936" s="157" t="s">
        <v>682</v>
      </c>
      <c r="S1936" s="43" t="s">
        <v>683</v>
      </c>
      <c r="T1936" s="43" t="s">
        <v>342</v>
      </c>
      <c r="U1936" s="43" t="s">
        <v>343</v>
      </c>
      <c r="V1936" s="43" t="s">
        <v>684</v>
      </c>
      <c r="W1936" s="43" t="s">
        <v>685</v>
      </c>
      <c r="X1936" s="43" t="s">
        <v>935</v>
      </c>
      <c r="Z1936" s="42" t="s">
        <v>3692</v>
      </c>
    </row>
    <row r="1937" spans="1:27" s="39" customFormat="1" x14ac:dyDescent="0.35">
      <c r="A1937" s="43" t="s">
        <v>811</v>
      </c>
      <c r="B1937" s="43">
        <v>51059</v>
      </c>
      <c r="C1937" s="43" t="s">
        <v>10</v>
      </c>
      <c r="D1937" s="53" t="s">
        <v>3766</v>
      </c>
      <c r="E1937" s="53">
        <v>7.4999999999999993E-5</v>
      </c>
      <c r="F1937" s="53">
        <v>3.6000000000000001E-5</v>
      </c>
      <c r="G1937" s="121" t="s">
        <v>3768</v>
      </c>
      <c r="H1937" s="120">
        <f t="shared" si="128"/>
        <v>7.4999999999999993E-5</v>
      </c>
      <c r="I1937" s="53">
        <f t="shared" si="129"/>
        <v>3.6000000000000001E-5</v>
      </c>
      <c r="J1937" s="120">
        <f t="shared" si="130"/>
        <v>7.4999999999999993E-5</v>
      </c>
      <c r="K1937" s="53">
        <f t="shared" si="131"/>
        <v>3.6000000000000001E-5</v>
      </c>
      <c r="L1937" s="122" t="str" cm="1">
        <f t="array" ref="L1937">_xlfn.SWITCH(A1937,
    "District of Columbia", _xlfn.XLOOKUP(R1937, '2015 O3 Growth Surrogates'!A:A, '2015 O3 Growth Surrogates'!H:H),
    "Maryland", _xlfn.XLOOKUP(R1937, '2015 O3 Growth Surrogates'!A:A, '2015 O3 Growth Surrogates'!I:I),
    "Virginia", _xlfn.XLOOKUP(R1937, '2015 O3 Growth Surrogates'!A:A, '2015 O3 Growth Surrogates'!J:J)
)</f>
        <v>No Growth</v>
      </c>
      <c r="M1937" s="133" cm="1">
        <f t="array" ref="M1937">_xlfn.SWITCH(L1937,
"Employment", INDEX('Coop GFs_CFs'!C:D, MATCH(B1937,'Coop GFs_CFs'!B:B,0),1),
"Population", INDEX('Coop GFs_CFs'!E:F, MATCH(B1937,'Coop GFs_CFs'!B:B,0),1),
"Household", INDEX('Coop GFs_CFs'!G:H, MATCH(B1937,'Coop GFs_CFs'!B:B,0),1),
"VMT", INDEX('Coop GFs_CFs'!I:J, MATCH(B1937,'Coop GFs_CFs'!B:B,0),1),
"Lane Mile", INDEX('Coop GFs_CFs'!K:L, MATCH(B1937,'Coop GFs_CFs'!B:B,0),1),
"Gas Sales", INDEX('Coop GFs_CFs'!M:N, MATCH(B1937,'Coop GFs_CFs'!B:B,0),1),
"No Growth", INDEX('Coop GFs_CFs'!O:P, MATCH(B1937,'Coop GFs_CFs'!B:B,0),1)
)</f>
        <v>1</v>
      </c>
      <c r="N1937" s="133" cm="1">
        <f t="array" ref="N1937">_xlfn.SWITCH(L1937,
"Employment", INDEX('Coop GFs_CFs'!C:D, MATCH(B1937,'Coop GFs_CFs'!B:B,0),2),
"Population", INDEX('Coop GFs_CFs'!E:F, MATCH(B1937,'Coop GFs_CFs'!B:B,0),2),
"Household", INDEX('Coop GFs_CFs'!G:H, MATCH(B1937,'Coop GFs_CFs'!B:B,0),2),
"VMT", INDEX('Coop GFs_CFs'!I:J, MATCH(B1937,'Coop GFs_CFs'!B:B,0),2),
"Lane Mile", INDEX('Coop GFs_CFs'!K:L, MATCH(B1937,'Coop GFs_CFs'!B:B,0),2),
"Gas Sales", INDEX('Coop GFs_CFs'!M:N, MATCH(B1937,'Coop GFs_CFs'!B:B,0),2),
"No Growth", INDEX('Coop GFs_CFs'!O:P, MATCH(B1937,'Coop GFs_CFs'!B:B,0),2)
)</f>
        <v>1</v>
      </c>
      <c r="O1937" s="133"/>
      <c r="P1937" s="86">
        <f t="shared" si="132"/>
        <v>3.6000000000000001E-5</v>
      </c>
      <c r="Q1937" s="86">
        <f t="shared" si="133"/>
        <v>3.6000000000000001E-5</v>
      </c>
      <c r="R1937" s="157" t="s">
        <v>686</v>
      </c>
      <c r="S1937" s="43" t="s">
        <v>683</v>
      </c>
      <c r="T1937" s="43" t="s">
        <v>342</v>
      </c>
      <c r="U1937" s="43" t="s">
        <v>343</v>
      </c>
      <c r="V1937" s="43" t="s">
        <v>684</v>
      </c>
      <c r="W1937" s="43" t="s">
        <v>687</v>
      </c>
      <c r="X1937" s="43" t="s">
        <v>935</v>
      </c>
      <c r="Z1937" s="42" t="s">
        <v>3762</v>
      </c>
    </row>
    <row r="1938" spans="1:27" s="39" customFormat="1" x14ac:dyDescent="0.35">
      <c r="A1938" s="43" t="s">
        <v>811</v>
      </c>
      <c r="B1938" s="43">
        <v>51059</v>
      </c>
      <c r="C1938" s="43" t="s">
        <v>12</v>
      </c>
      <c r="D1938" s="53">
        <v>5.2985999999999998E-2</v>
      </c>
      <c r="E1938" s="53">
        <v>5.2986000000000005E-2</v>
      </c>
      <c r="F1938" s="53">
        <v>2.5857000000000002E-2</v>
      </c>
      <c r="G1938" s="121" t="s">
        <v>3768</v>
      </c>
      <c r="H1938" s="120">
        <f t="shared" si="128"/>
        <v>5.2986000000000005E-2</v>
      </c>
      <c r="I1938" s="53">
        <f t="shared" si="129"/>
        <v>2.5857000000000002E-2</v>
      </c>
      <c r="J1938" s="120">
        <f t="shared" si="130"/>
        <v>5.2986000000000005E-2</v>
      </c>
      <c r="K1938" s="53">
        <f t="shared" si="131"/>
        <v>2.5857000000000002E-2</v>
      </c>
      <c r="L1938" s="122" t="str" cm="1">
        <f t="array" ref="L1938">_xlfn.SWITCH(A1938,
    "District of Columbia", _xlfn.XLOOKUP(R1938, '2015 O3 Growth Surrogates'!A:A, '2015 O3 Growth Surrogates'!H:H),
    "Maryland", _xlfn.XLOOKUP(R1938, '2015 O3 Growth Surrogates'!A:A, '2015 O3 Growth Surrogates'!I:I),
    "Virginia", _xlfn.XLOOKUP(R1938, '2015 O3 Growth Surrogates'!A:A, '2015 O3 Growth Surrogates'!J:J)
)</f>
        <v>No Growth</v>
      </c>
      <c r="M1938" s="133" cm="1">
        <f t="array" ref="M1938">_xlfn.SWITCH(L1938,
"Employment", INDEX('Coop GFs_CFs'!C:D, MATCH(B1938,'Coop GFs_CFs'!B:B,0),1),
"Population", INDEX('Coop GFs_CFs'!E:F, MATCH(B1938,'Coop GFs_CFs'!B:B,0),1),
"Household", INDEX('Coop GFs_CFs'!G:H, MATCH(B1938,'Coop GFs_CFs'!B:B,0),1),
"VMT", INDEX('Coop GFs_CFs'!I:J, MATCH(B1938,'Coop GFs_CFs'!B:B,0),1),
"Lane Mile", INDEX('Coop GFs_CFs'!K:L, MATCH(B1938,'Coop GFs_CFs'!B:B,0),1),
"Gas Sales", INDEX('Coop GFs_CFs'!M:N, MATCH(B1938,'Coop GFs_CFs'!B:B,0),1),
"No Growth", INDEX('Coop GFs_CFs'!O:P, MATCH(B1938,'Coop GFs_CFs'!B:B,0),1)
)</f>
        <v>1</v>
      </c>
      <c r="N1938" s="133" cm="1">
        <f t="array" ref="N1938">_xlfn.SWITCH(L1938,
"Employment", INDEX('Coop GFs_CFs'!C:D, MATCH(B1938,'Coop GFs_CFs'!B:B,0),2),
"Population", INDEX('Coop GFs_CFs'!E:F, MATCH(B1938,'Coop GFs_CFs'!B:B,0),2),
"Household", INDEX('Coop GFs_CFs'!G:H, MATCH(B1938,'Coop GFs_CFs'!B:B,0),2),
"VMT", INDEX('Coop GFs_CFs'!I:J, MATCH(B1938,'Coop GFs_CFs'!B:B,0),2),
"Lane Mile", INDEX('Coop GFs_CFs'!K:L, MATCH(B1938,'Coop GFs_CFs'!B:B,0),2),
"Gas Sales", INDEX('Coop GFs_CFs'!M:N, MATCH(B1938,'Coop GFs_CFs'!B:B,0),2),
"No Growth", INDEX('Coop GFs_CFs'!O:P, MATCH(B1938,'Coop GFs_CFs'!B:B,0),2)
)</f>
        <v>1</v>
      </c>
      <c r="O1938" s="133"/>
      <c r="P1938" s="86">
        <f t="shared" si="132"/>
        <v>2.5857000000000002E-2</v>
      </c>
      <c r="Q1938" s="86">
        <f t="shared" si="133"/>
        <v>2.5857000000000002E-2</v>
      </c>
      <c r="R1938" s="157" t="s">
        <v>686</v>
      </c>
      <c r="S1938" s="43" t="s">
        <v>683</v>
      </c>
      <c r="T1938" s="43" t="s">
        <v>342</v>
      </c>
      <c r="U1938" s="43" t="s">
        <v>343</v>
      </c>
      <c r="V1938" s="43" t="s">
        <v>684</v>
      </c>
      <c r="W1938" s="43" t="s">
        <v>687</v>
      </c>
      <c r="X1938" s="43" t="s">
        <v>935</v>
      </c>
      <c r="Z1938" s="42" t="s">
        <v>3679</v>
      </c>
    </row>
    <row r="1939" spans="1:27" s="39" customFormat="1" x14ac:dyDescent="0.35">
      <c r="A1939" s="85" t="s">
        <v>811</v>
      </c>
      <c r="B1939" s="85">
        <v>51059</v>
      </c>
      <c r="C1939" s="85" t="s">
        <v>10</v>
      </c>
      <c r="D1939" s="86">
        <v>5.0463999999999898E-2</v>
      </c>
      <c r="E1939" s="86">
        <v>5.0464000000000002E-2</v>
      </c>
      <c r="F1939" s="86">
        <v>2.4625999999999999E-2</v>
      </c>
      <c r="G1939" s="121" t="s">
        <v>3768</v>
      </c>
      <c r="H1939" s="122">
        <f t="shared" si="128"/>
        <v>5.0464000000000002E-2</v>
      </c>
      <c r="I1939" s="86">
        <f t="shared" si="129"/>
        <v>2.4625999999999999E-2</v>
      </c>
      <c r="J1939" s="122">
        <f t="shared" si="130"/>
        <v>5.0464000000000002E-2</v>
      </c>
      <c r="K1939" s="86">
        <f t="shared" si="131"/>
        <v>2.4625999999999999E-2</v>
      </c>
      <c r="L1939" s="122" t="str" cm="1">
        <f t="array" ref="L1939">_xlfn.SWITCH(A1939,
    "District of Columbia", _xlfn.XLOOKUP(R1939, '2015 O3 Growth Surrogates'!A:A, '2015 O3 Growth Surrogates'!H:H),
    "Maryland", _xlfn.XLOOKUP(R1939, '2015 O3 Growth Surrogates'!A:A, '2015 O3 Growth Surrogates'!I:I),
    "Virginia", _xlfn.XLOOKUP(R1939, '2015 O3 Growth Surrogates'!A:A, '2015 O3 Growth Surrogates'!J:J)
)</f>
        <v>No Growth</v>
      </c>
      <c r="M1939" s="133" cm="1">
        <f t="array" ref="M1939">_xlfn.SWITCH(L1939,
"Employment", INDEX('Coop GFs_CFs'!C:D, MATCH(B1939,'Coop GFs_CFs'!B:B,0),1),
"Population", INDEX('Coop GFs_CFs'!E:F, MATCH(B1939,'Coop GFs_CFs'!B:B,0),1),
"Household", INDEX('Coop GFs_CFs'!G:H, MATCH(B1939,'Coop GFs_CFs'!B:B,0),1),
"VMT", INDEX('Coop GFs_CFs'!I:J, MATCH(B1939,'Coop GFs_CFs'!B:B,0),1),
"Lane Mile", INDEX('Coop GFs_CFs'!K:L, MATCH(B1939,'Coop GFs_CFs'!B:B,0),1),
"Gas Sales", INDEX('Coop GFs_CFs'!M:N, MATCH(B1939,'Coop GFs_CFs'!B:B,0),1),
"No Growth", INDEX('Coop GFs_CFs'!O:P, MATCH(B1939,'Coop GFs_CFs'!B:B,0),1)
)</f>
        <v>1</v>
      </c>
      <c r="N1939" s="133" cm="1">
        <f t="array" ref="N1939">_xlfn.SWITCH(L1939,
"Employment", INDEX('Coop GFs_CFs'!C:D, MATCH(B1939,'Coop GFs_CFs'!B:B,0),2),
"Population", INDEX('Coop GFs_CFs'!E:F, MATCH(B1939,'Coop GFs_CFs'!B:B,0),2),
"Household", INDEX('Coop GFs_CFs'!G:H, MATCH(B1939,'Coop GFs_CFs'!B:B,0),2),
"VMT", INDEX('Coop GFs_CFs'!I:J, MATCH(B1939,'Coop GFs_CFs'!B:B,0),2),
"Lane Mile", INDEX('Coop GFs_CFs'!K:L, MATCH(B1939,'Coop GFs_CFs'!B:B,0),2),
"Gas Sales", INDEX('Coop GFs_CFs'!M:N, MATCH(B1939,'Coop GFs_CFs'!B:B,0),2),
"No Growth", INDEX('Coop GFs_CFs'!O:P, MATCH(B1939,'Coop GFs_CFs'!B:B,0),2)
)</f>
        <v>1</v>
      </c>
      <c r="O1939" s="133"/>
      <c r="P1939" s="86">
        <f t="shared" si="132"/>
        <v>2.4625999999999999E-2</v>
      </c>
      <c r="Q1939" s="86">
        <f t="shared" si="133"/>
        <v>2.4625999999999999E-2</v>
      </c>
      <c r="R1939" s="156" t="s">
        <v>682</v>
      </c>
      <c r="S1939" s="85" t="s">
        <v>683</v>
      </c>
      <c r="T1939" s="85" t="s">
        <v>342</v>
      </c>
      <c r="U1939" s="85" t="s">
        <v>343</v>
      </c>
      <c r="V1939" s="85" t="s">
        <v>684</v>
      </c>
      <c r="W1939" s="85" t="s">
        <v>685</v>
      </c>
      <c r="X1939" s="85" t="s">
        <v>935</v>
      </c>
      <c r="Z1939" s="42" t="s">
        <v>3686</v>
      </c>
    </row>
    <row r="1940" spans="1:27" x14ac:dyDescent="0.35">
      <c r="A1940" s="85" t="s">
        <v>811</v>
      </c>
      <c r="B1940" s="85">
        <v>51059</v>
      </c>
      <c r="C1940" s="85" t="s">
        <v>12</v>
      </c>
      <c r="D1940" s="86">
        <v>0.38382899999999998</v>
      </c>
      <c r="E1940" s="86">
        <v>0.38382899999999998</v>
      </c>
      <c r="F1940" s="86">
        <v>0.187308</v>
      </c>
      <c r="G1940" s="121" t="s">
        <v>3768</v>
      </c>
      <c r="H1940" s="122">
        <f t="shared" si="128"/>
        <v>0.38382899999999998</v>
      </c>
      <c r="I1940" s="86">
        <f t="shared" si="129"/>
        <v>0.187308</v>
      </c>
      <c r="J1940" s="122">
        <f t="shared" si="130"/>
        <v>0.38382899999999998</v>
      </c>
      <c r="K1940" s="86">
        <f t="shared" si="131"/>
        <v>0.187308</v>
      </c>
      <c r="L1940" s="122" t="str" cm="1">
        <f t="array" ref="L1940">_xlfn.SWITCH(A1940,
    "District of Columbia", _xlfn.XLOOKUP(R1940, '2015 O3 Growth Surrogates'!A:A, '2015 O3 Growth Surrogates'!H:H),
    "Maryland", _xlfn.XLOOKUP(R1940, '2015 O3 Growth Surrogates'!A:A, '2015 O3 Growth Surrogates'!I:I),
    "Virginia", _xlfn.XLOOKUP(R1940, '2015 O3 Growth Surrogates'!A:A, '2015 O3 Growth Surrogates'!J:J)
)</f>
        <v>No Growth</v>
      </c>
      <c r="M1940" s="133" cm="1">
        <f t="array" ref="M1940">_xlfn.SWITCH(L1940,
"Employment", INDEX('Coop GFs_CFs'!C:D, MATCH(B1940,'Coop GFs_CFs'!B:B,0),1),
"Population", INDEX('Coop GFs_CFs'!E:F, MATCH(B1940,'Coop GFs_CFs'!B:B,0),1),
"Household", INDEX('Coop GFs_CFs'!G:H, MATCH(B1940,'Coop GFs_CFs'!B:B,0),1),
"VMT", INDEX('Coop GFs_CFs'!I:J, MATCH(B1940,'Coop GFs_CFs'!B:B,0),1),
"Lane Mile", INDEX('Coop GFs_CFs'!K:L, MATCH(B1940,'Coop GFs_CFs'!B:B,0),1),
"Gas Sales", INDEX('Coop GFs_CFs'!M:N, MATCH(B1940,'Coop GFs_CFs'!B:B,0),1),
"No Growth", INDEX('Coop GFs_CFs'!O:P, MATCH(B1940,'Coop GFs_CFs'!B:B,0),1)
)</f>
        <v>1</v>
      </c>
      <c r="N1940" s="133" cm="1">
        <f t="array" ref="N1940">_xlfn.SWITCH(L1940,
"Employment", INDEX('Coop GFs_CFs'!C:D, MATCH(B1940,'Coop GFs_CFs'!B:B,0),2),
"Population", INDEX('Coop GFs_CFs'!E:F, MATCH(B1940,'Coop GFs_CFs'!B:B,0),2),
"Household", INDEX('Coop GFs_CFs'!G:H, MATCH(B1940,'Coop GFs_CFs'!B:B,0),2),
"VMT", INDEX('Coop GFs_CFs'!I:J, MATCH(B1940,'Coop GFs_CFs'!B:B,0),2),
"Lane Mile", INDEX('Coop GFs_CFs'!K:L, MATCH(B1940,'Coop GFs_CFs'!B:B,0),2),
"Gas Sales", INDEX('Coop GFs_CFs'!M:N, MATCH(B1940,'Coop GFs_CFs'!B:B,0),2),
"No Growth", INDEX('Coop GFs_CFs'!O:P, MATCH(B1940,'Coop GFs_CFs'!B:B,0),2)
)</f>
        <v>1</v>
      </c>
      <c r="O1940" s="133"/>
      <c r="P1940" s="86">
        <f t="shared" si="132"/>
        <v>0.187308</v>
      </c>
      <c r="Q1940" s="86">
        <f t="shared" si="133"/>
        <v>0.187308</v>
      </c>
      <c r="R1940" s="156" t="s">
        <v>682</v>
      </c>
      <c r="S1940" s="85" t="s">
        <v>683</v>
      </c>
      <c r="T1940" s="85" t="s">
        <v>342</v>
      </c>
      <c r="U1940" s="85" t="s">
        <v>343</v>
      </c>
      <c r="V1940" s="85" t="s">
        <v>684</v>
      </c>
      <c r="W1940" s="85" t="s">
        <v>685</v>
      </c>
      <c r="X1940" s="85" t="s">
        <v>935</v>
      </c>
      <c r="Z1940" s="42" t="s">
        <v>3693</v>
      </c>
    </row>
    <row r="1941" spans="1:27" x14ac:dyDescent="0.35">
      <c r="A1941" s="85" t="s">
        <v>811</v>
      </c>
      <c r="B1941" s="85">
        <v>51107</v>
      </c>
      <c r="C1941" s="85" t="s">
        <v>10</v>
      </c>
      <c r="D1941" s="53" t="s">
        <v>3766</v>
      </c>
      <c r="E1941" s="104">
        <v>5.0000000000000004E-6</v>
      </c>
      <c r="F1941" s="86">
        <v>0</v>
      </c>
      <c r="G1941" s="121" t="s">
        <v>3768</v>
      </c>
      <c r="H1941" s="122">
        <f t="shared" ref="H1941" si="134">E1941</f>
        <v>5.0000000000000004E-6</v>
      </c>
      <c r="I1941" s="86">
        <f t="shared" ref="I1941" si="135">F1941</f>
        <v>0</v>
      </c>
      <c r="J1941" s="122">
        <f t="shared" ref="J1941" si="136">E1941</f>
        <v>5.0000000000000004E-6</v>
      </c>
      <c r="K1941" s="86">
        <f t="shared" ref="K1941" si="137">F1941</f>
        <v>0</v>
      </c>
      <c r="L1941" s="122" t="str" cm="1">
        <f t="array" ref="L1941">_xlfn.SWITCH(A1941,
    "District of Columbia", _xlfn.XLOOKUP(R1941, '2015 O3 Growth Surrogates'!A:A, '2015 O3 Growth Surrogates'!H:H),
    "Maryland", _xlfn.XLOOKUP(R1941, '2015 O3 Growth Surrogates'!A:A, '2015 O3 Growth Surrogates'!I:I),
    "Virginia", _xlfn.XLOOKUP(R1941, '2015 O3 Growth Surrogates'!A:A, '2015 O3 Growth Surrogates'!J:J)
)</f>
        <v>No Growth</v>
      </c>
      <c r="M1941" s="133" cm="1">
        <f t="array" ref="M1941">_xlfn.SWITCH(L1941,
"Employment", INDEX('Coop GFs_CFs'!C:D, MATCH(B1941,'Coop GFs_CFs'!B:B,0),1),
"Population", INDEX('Coop GFs_CFs'!E:F, MATCH(B1941,'Coop GFs_CFs'!B:B,0),1),
"Household", INDEX('Coop GFs_CFs'!G:H, MATCH(B1941,'Coop GFs_CFs'!B:B,0),1),
"VMT", INDEX('Coop GFs_CFs'!I:J, MATCH(B1941,'Coop GFs_CFs'!B:B,0),1),
"Lane Mile", INDEX('Coop GFs_CFs'!K:L, MATCH(B1941,'Coop GFs_CFs'!B:B,0),1),
"Gas Sales", INDEX('Coop GFs_CFs'!M:N, MATCH(B1941,'Coop GFs_CFs'!B:B,0),1),
"No Growth", INDEX('Coop GFs_CFs'!O:P, MATCH(B1941,'Coop GFs_CFs'!B:B,0),1)
)</f>
        <v>1</v>
      </c>
      <c r="N1941" s="133" cm="1">
        <f t="array" ref="N1941">_xlfn.SWITCH(L1941,
"Employment", INDEX('Coop GFs_CFs'!C:D, MATCH(B1941,'Coop GFs_CFs'!B:B,0),2),
"Population", INDEX('Coop GFs_CFs'!E:F, MATCH(B1941,'Coop GFs_CFs'!B:B,0),2),
"Household", INDEX('Coop GFs_CFs'!G:H, MATCH(B1941,'Coop GFs_CFs'!B:B,0),2),
"VMT", INDEX('Coop GFs_CFs'!I:J, MATCH(B1941,'Coop GFs_CFs'!B:B,0),2),
"Lane Mile", INDEX('Coop GFs_CFs'!K:L, MATCH(B1941,'Coop GFs_CFs'!B:B,0),2),
"Gas Sales", INDEX('Coop GFs_CFs'!M:N, MATCH(B1941,'Coop GFs_CFs'!B:B,0),2),
"No Growth", INDEX('Coop GFs_CFs'!O:P, MATCH(B1941,'Coop GFs_CFs'!B:B,0),2)
)</f>
        <v>1</v>
      </c>
      <c r="O1941" s="133"/>
      <c r="P1941" s="86">
        <f t="shared" si="132"/>
        <v>0</v>
      </c>
      <c r="Q1941" s="86">
        <f t="shared" si="133"/>
        <v>0</v>
      </c>
      <c r="R1941" s="156" t="s">
        <v>686</v>
      </c>
      <c r="S1941" s="85" t="s">
        <v>683</v>
      </c>
      <c r="T1941" s="85" t="s">
        <v>342</v>
      </c>
      <c r="U1941" s="85" t="s">
        <v>343</v>
      </c>
      <c r="V1941" s="85" t="s">
        <v>684</v>
      </c>
      <c r="W1941" s="85" t="s">
        <v>687</v>
      </c>
      <c r="X1941" s="85" t="s">
        <v>935</v>
      </c>
      <c r="Z1941" s="42" t="s">
        <v>3790</v>
      </c>
    </row>
    <row r="1942" spans="1:27" x14ac:dyDescent="0.35">
      <c r="A1942" s="85" t="s">
        <v>811</v>
      </c>
      <c r="B1942" s="85">
        <v>51107</v>
      </c>
      <c r="C1942" s="85" t="s">
        <v>12</v>
      </c>
      <c r="D1942" s="86">
        <v>4.8445999999999899E-2</v>
      </c>
      <c r="E1942" s="86">
        <v>4.8445999999999996E-2</v>
      </c>
      <c r="F1942" s="86">
        <v>0</v>
      </c>
      <c r="G1942" s="121" t="s">
        <v>3768</v>
      </c>
      <c r="H1942" s="122">
        <f t="shared" si="128"/>
        <v>4.8445999999999996E-2</v>
      </c>
      <c r="I1942" s="86">
        <f t="shared" si="129"/>
        <v>0</v>
      </c>
      <c r="J1942" s="122">
        <f t="shared" si="130"/>
        <v>4.8445999999999996E-2</v>
      </c>
      <c r="K1942" s="86">
        <f t="shared" si="131"/>
        <v>0</v>
      </c>
      <c r="L1942" s="122" t="str" cm="1">
        <f t="array" ref="L1942">_xlfn.SWITCH(A1942,
    "District of Columbia", _xlfn.XLOOKUP(R1942, '2015 O3 Growth Surrogates'!A:A, '2015 O3 Growth Surrogates'!H:H),
    "Maryland", _xlfn.XLOOKUP(R1942, '2015 O3 Growth Surrogates'!A:A, '2015 O3 Growth Surrogates'!I:I),
    "Virginia", _xlfn.XLOOKUP(R1942, '2015 O3 Growth Surrogates'!A:A, '2015 O3 Growth Surrogates'!J:J)
)</f>
        <v>No Growth</v>
      </c>
      <c r="M1942" s="133" cm="1">
        <f t="array" ref="M1942">_xlfn.SWITCH(L1942,
"Employment", INDEX('Coop GFs_CFs'!C:D, MATCH(B1942,'Coop GFs_CFs'!B:B,0),1),
"Population", INDEX('Coop GFs_CFs'!E:F, MATCH(B1942,'Coop GFs_CFs'!B:B,0),1),
"Household", INDEX('Coop GFs_CFs'!G:H, MATCH(B1942,'Coop GFs_CFs'!B:B,0),1),
"VMT", INDEX('Coop GFs_CFs'!I:J, MATCH(B1942,'Coop GFs_CFs'!B:B,0),1),
"Lane Mile", INDEX('Coop GFs_CFs'!K:L, MATCH(B1942,'Coop GFs_CFs'!B:B,0),1),
"Gas Sales", INDEX('Coop GFs_CFs'!M:N, MATCH(B1942,'Coop GFs_CFs'!B:B,0),1),
"No Growth", INDEX('Coop GFs_CFs'!O:P, MATCH(B1942,'Coop GFs_CFs'!B:B,0),1)
)</f>
        <v>1</v>
      </c>
      <c r="N1942" s="133" cm="1">
        <f t="array" ref="N1942">_xlfn.SWITCH(L1942,
"Employment", INDEX('Coop GFs_CFs'!C:D, MATCH(B1942,'Coop GFs_CFs'!B:B,0),2),
"Population", INDEX('Coop GFs_CFs'!E:F, MATCH(B1942,'Coop GFs_CFs'!B:B,0),2),
"Household", INDEX('Coop GFs_CFs'!G:H, MATCH(B1942,'Coop GFs_CFs'!B:B,0),2),
"VMT", INDEX('Coop GFs_CFs'!I:J, MATCH(B1942,'Coop GFs_CFs'!B:B,0),2),
"Lane Mile", INDEX('Coop GFs_CFs'!K:L, MATCH(B1942,'Coop GFs_CFs'!B:B,0),2),
"Gas Sales", INDEX('Coop GFs_CFs'!M:N, MATCH(B1942,'Coop GFs_CFs'!B:B,0),2),
"No Growth", INDEX('Coop GFs_CFs'!O:P, MATCH(B1942,'Coop GFs_CFs'!B:B,0),2)
)</f>
        <v>1</v>
      </c>
      <c r="O1942" s="133"/>
      <c r="P1942" s="86">
        <f t="shared" si="132"/>
        <v>0</v>
      </c>
      <c r="Q1942" s="86">
        <f t="shared" si="133"/>
        <v>0</v>
      </c>
      <c r="R1942" s="156" t="s">
        <v>686</v>
      </c>
      <c r="S1942" s="85" t="s">
        <v>683</v>
      </c>
      <c r="T1942" s="85" t="s">
        <v>342</v>
      </c>
      <c r="U1942" s="85" t="s">
        <v>343</v>
      </c>
      <c r="V1942" s="85" t="s">
        <v>684</v>
      </c>
      <c r="W1942" s="85" t="s">
        <v>687</v>
      </c>
      <c r="X1942" s="85" t="s">
        <v>935</v>
      </c>
      <c r="Z1942" s="42" t="s">
        <v>3680</v>
      </c>
    </row>
    <row r="1943" spans="1:27" x14ac:dyDescent="0.35">
      <c r="A1943" s="85" t="s">
        <v>811</v>
      </c>
      <c r="B1943" s="85">
        <v>51107</v>
      </c>
      <c r="C1943" s="85" t="s">
        <v>10</v>
      </c>
      <c r="D1943" s="86">
        <v>3.7178000000000003E-2</v>
      </c>
      <c r="E1943" s="86">
        <v>3.7178000000000003E-2</v>
      </c>
      <c r="F1943" s="86">
        <v>0</v>
      </c>
      <c r="G1943" s="121" t="s">
        <v>3768</v>
      </c>
      <c r="H1943" s="122">
        <f t="shared" si="128"/>
        <v>3.7178000000000003E-2</v>
      </c>
      <c r="I1943" s="86">
        <f t="shared" si="129"/>
        <v>0</v>
      </c>
      <c r="J1943" s="122">
        <f t="shared" si="130"/>
        <v>3.7178000000000003E-2</v>
      </c>
      <c r="K1943" s="86">
        <f t="shared" si="131"/>
        <v>0</v>
      </c>
      <c r="L1943" s="122" t="str" cm="1">
        <f t="array" ref="L1943">_xlfn.SWITCH(A1943,
    "District of Columbia", _xlfn.XLOOKUP(R1943, '2015 O3 Growth Surrogates'!A:A, '2015 O3 Growth Surrogates'!H:H),
    "Maryland", _xlfn.XLOOKUP(R1943, '2015 O3 Growth Surrogates'!A:A, '2015 O3 Growth Surrogates'!I:I),
    "Virginia", _xlfn.XLOOKUP(R1943, '2015 O3 Growth Surrogates'!A:A, '2015 O3 Growth Surrogates'!J:J)
)</f>
        <v>No Growth</v>
      </c>
      <c r="M1943" s="133" cm="1">
        <f t="array" ref="M1943">_xlfn.SWITCH(L1943,
"Employment", INDEX('Coop GFs_CFs'!C:D, MATCH(B1943,'Coop GFs_CFs'!B:B,0),1),
"Population", INDEX('Coop GFs_CFs'!E:F, MATCH(B1943,'Coop GFs_CFs'!B:B,0),1),
"Household", INDEX('Coop GFs_CFs'!G:H, MATCH(B1943,'Coop GFs_CFs'!B:B,0),1),
"VMT", INDEX('Coop GFs_CFs'!I:J, MATCH(B1943,'Coop GFs_CFs'!B:B,0),1),
"Lane Mile", INDEX('Coop GFs_CFs'!K:L, MATCH(B1943,'Coop GFs_CFs'!B:B,0),1),
"Gas Sales", INDEX('Coop GFs_CFs'!M:N, MATCH(B1943,'Coop GFs_CFs'!B:B,0),1),
"No Growth", INDEX('Coop GFs_CFs'!O:P, MATCH(B1943,'Coop GFs_CFs'!B:B,0),1)
)</f>
        <v>1</v>
      </c>
      <c r="N1943" s="133" cm="1">
        <f t="array" ref="N1943">_xlfn.SWITCH(L1943,
"Employment", INDEX('Coop GFs_CFs'!C:D, MATCH(B1943,'Coop GFs_CFs'!B:B,0),2),
"Population", INDEX('Coop GFs_CFs'!E:F, MATCH(B1943,'Coop GFs_CFs'!B:B,0),2),
"Household", INDEX('Coop GFs_CFs'!G:H, MATCH(B1943,'Coop GFs_CFs'!B:B,0),2),
"VMT", INDEX('Coop GFs_CFs'!I:J, MATCH(B1943,'Coop GFs_CFs'!B:B,0),2),
"Lane Mile", INDEX('Coop GFs_CFs'!K:L, MATCH(B1943,'Coop GFs_CFs'!B:B,0),2),
"Gas Sales", INDEX('Coop GFs_CFs'!M:N, MATCH(B1943,'Coop GFs_CFs'!B:B,0),2),
"No Growth", INDEX('Coop GFs_CFs'!O:P, MATCH(B1943,'Coop GFs_CFs'!B:B,0),2)
)</f>
        <v>1</v>
      </c>
      <c r="O1943" s="133"/>
      <c r="P1943" s="86">
        <f t="shared" si="132"/>
        <v>0</v>
      </c>
      <c r="Q1943" s="86">
        <f t="shared" si="133"/>
        <v>0</v>
      </c>
      <c r="R1943" s="156" t="s">
        <v>682</v>
      </c>
      <c r="S1943" s="85" t="s">
        <v>683</v>
      </c>
      <c r="T1943" s="85" t="s">
        <v>342</v>
      </c>
      <c r="U1943" s="85" t="s">
        <v>343</v>
      </c>
      <c r="V1943" s="85" t="s">
        <v>684</v>
      </c>
      <c r="W1943" s="85" t="s">
        <v>685</v>
      </c>
      <c r="X1943" s="85" t="s">
        <v>935</v>
      </c>
      <c r="Z1943" s="42" t="s">
        <v>3687</v>
      </c>
    </row>
    <row r="1944" spans="1:27" x14ac:dyDescent="0.35">
      <c r="A1944" s="85" t="s">
        <v>811</v>
      </c>
      <c r="B1944" s="85">
        <v>51107</v>
      </c>
      <c r="C1944" s="85" t="s">
        <v>12</v>
      </c>
      <c r="D1944" s="86">
        <v>0.36754300000000001</v>
      </c>
      <c r="E1944" s="86">
        <v>0.36754299999999995</v>
      </c>
      <c r="F1944" s="86">
        <v>0</v>
      </c>
      <c r="G1944" s="121" t="s">
        <v>3768</v>
      </c>
      <c r="H1944" s="122">
        <f t="shared" si="128"/>
        <v>0.36754299999999995</v>
      </c>
      <c r="I1944" s="86">
        <f t="shared" si="129"/>
        <v>0</v>
      </c>
      <c r="J1944" s="122">
        <f t="shared" si="130"/>
        <v>0.36754299999999995</v>
      </c>
      <c r="K1944" s="86">
        <f t="shared" si="131"/>
        <v>0</v>
      </c>
      <c r="L1944" s="122" t="str" cm="1">
        <f t="array" ref="L1944">_xlfn.SWITCH(A1944,
    "District of Columbia", _xlfn.XLOOKUP(R1944, '2015 O3 Growth Surrogates'!A:A, '2015 O3 Growth Surrogates'!H:H),
    "Maryland", _xlfn.XLOOKUP(R1944, '2015 O3 Growth Surrogates'!A:A, '2015 O3 Growth Surrogates'!I:I),
    "Virginia", _xlfn.XLOOKUP(R1944, '2015 O3 Growth Surrogates'!A:A, '2015 O3 Growth Surrogates'!J:J)
)</f>
        <v>No Growth</v>
      </c>
      <c r="M1944" s="133" cm="1">
        <f t="array" ref="M1944">_xlfn.SWITCH(L1944,
"Employment", INDEX('Coop GFs_CFs'!C:D, MATCH(B1944,'Coop GFs_CFs'!B:B,0),1),
"Population", INDEX('Coop GFs_CFs'!E:F, MATCH(B1944,'Coop GFs_CFs'!B:B,0),1),
"Household", INDEX('Coop GFs_CFs'!G:H, MATCH(B1944,'Coop GFs_CFs'!B:B,0),1),
"VMT", INDEX('Coop GFs_CFs'!I:J, MATCH(B1944,'Coop GFs_CFs'!B:B,0),1),
"Lane Mile", INDEX('Coop GFs_CFs'!K:L, MATCH(B1944,'Coop GFs_CFs'!B:B,0),1),
"Gas Sales", INDEX('Coop GFs_CFs'!M:N, MATCH(B1944,'Coop GFs_CFs'!B:B,0),1),
"No Growth", INDEX('Coop GFs_CFs'!O:P, MATCH(B1944,'Coop GFs_CFs'!B:B,0),1)
)</f>
        <v>1</v>
      </c>
      <c r="N1944" s="133" cm="1">
        <f t="array" ref="N1944">_xlfn.SWITCH(L1944,
"Employment", INDEX('Coop GFs_CFs'!C:D, MATCH(B1944,'Coop GFs_CFs'!B:B,0),2),
"Population", INDEX('Coop GFs_CFs'!E:F, MATCH(B1944,'Coop GFs_CFs'!B:B,0),2),
"Household", INDEX('Coop GFs_CFs'!G:H, MATCH(B1944,'Coop GFs_CFs'!B:B,0),2),
"VMT", INDEX('Coop GFs_CFs'!I:J, MATCH(B1944,'Coop GFs_CFs'!B:B,0),2),
"Lane Mile", INDEX('Coop GFs_CFs'!K:L, MATCH(B1944,'Coop GFs_CFs'!B:B,0),2),
"Gas Sales", INDEX('Coop GFs_CFs'!M:N, MATCH(B1944,'Coop GFs_CFs'!B:B,0),2),
"No Growth", INDEX('Coop GFs_CFs'!O:P, MATCH(B1944,'Coop GFs_CFs'!B:B,0),2)
)</f>
        <v>1</v>
      </c>
      <c r="O1944" s="133"/>
      <c r="P1944" s="86">
        <f t="shared" si="132"/>
        <v>0</v>
      </c>
      <c r="Q1944" s="86">
        <f t="shared" si="133"/>
        <v>0</v>
      </c>
      <c r="R1944" s="156" t="s">
        <v>682</v>
      </c>
      <c r="S1944" s="85" t="s">
        <v>683</v>
      </c>
      <c r="T1944" s="85" t="s">
        <v>342</v>
      </c>
      <c r="U1944" s="85" t="s">
        <v>343</v>
      </c>
      <c r="V1944" s="85" t="s">
        <v>684</v>
      </c>
      <c r="W1944" s="85" t="s">
        <v>685</v>
      </c>
      <c r="X1944" s="85" t="s">
        <v>935</v>
      </c>
      <c r="Z1944" s="42" t="s">
        <v>3694</v>
      </c>
    </row>
    <row r="1945" spans="1:27" x14ac:dyDescent="0.35">
      <c r="A1945" s="85" t="s">
        <v>811</v>
      </c>
      <c r="B1945" s="85">
        <v>51153</v>
      </c>
      <c r="C1945" s="85" t="s">
        <v>10</v>
      </c>
      <c r="D1945" s="86">
        <v>6.7150000000000001E-2</v>
      </c>
      <c r="E1945" s="86">
        <v>6.7150000000000001E-2</v>
      </c>
      <c r="F1945" s="86">
        <v>9.9999999999999995E-7</v>
      </c>
      <c r="G1945" s="121" t="s">
        <v>3768</v>
      </c>
      <c r="H1945" s="122">
        <f t="shared" si="128"/>
        <v>6.7150000000000001E-2</v>
      </c>
      <c r="I1945" s="86">
        <f t="shared" si="129"/>
        <v>9.9999999999999995E-7</v>
      </c>
      <c r="J1945" s="122">
        <f t="shared" si="130"/>
        <v>6.7150000000000001E-2</v>
      </c>
      <c r="K1945" s="86">
        <f t="shared" si="131"/>
        <v>9.9999999999999995E-7</v>
      </c>
      <c r="L1945" s="122" t="str" cm="1">
        <f t="array" ref="L1945">_xlfn.SWITCH(A1945,
    "District of Columbia", _xlfn.XLOOKUP(R1945, '2015 O3 Growth Surrogates'!A:A, '2015 O3 Growth Surrogates'!H:H),
    "Maryland", _xlfn.XLOOKUP(R1945, '2015 O3 Growth Surrogates'!A:A, '2015 O3 Growth Surrogates'!I:I),
    "Virginia", _xlfn.XLOOKUP(R1945, '2015 O3 Growth Surrogates'!A:A, '2015 O3 Growth Surrogates'!J:J)
)</f>
        <v>No Growth</v>
      </c>
      <c r="M1945" s="133" cm="1">
        <f t="array" ref="M1945">_xlfn.SWITCH(L1945,
"Employment", INDEX('Coop GFs_CFs'!C:D, MATCH(B1945,'Coop GFs_CFs'!B:B,0),1),
"Population", INDEX('Coop GFs_CFs'!E:F, MATCH(B1945,'Coop GFs_CFs'!B:B,0),1),
"Household", INDEX('Coop GFs_CFs'!G:H, MATCH(B1945,'Coop GFs_CFs'!B:B,0),1),
"VMT", INDEX('Coop GFs_CFs'!I:J, MATCH(B1945,'Coop GFs_CFs'!B:B,0),1),
"Lane Mile", INDEX('Coop GFs_CFs'!K:L, MATCH(B1945,'Coop GFs_CFs'!B:B,0),1),
"Gas Sales", INDEX('Coop GFs_CFs'!M:N, MATCH(B1945,'Coop GFs_CFs'!B:B,0),1),
"No Growth", INDEX('Coop GFs_CFs'!O:P, MATCH(B1945,'Coop GFs_CFs'!B:B,0),1)
)</f>
        <v>1</v>
      </c>
      <c r="N1945" s="133" cm="1">
        <f t="array" ref="N1945">_xlfn.SWITCH(L1945,
"Employment", INDEX('Coop GFs_CFs'!C:D, MATCH(B1945,'Coop GFs_CFs'!B:B,0),2),
"Population", INDEX('Coop GFs_CFs'!E:F, MATCH(B1945,'Coop GFs_CFs'!B:B,0),2),
"Household", INDEX('Coop GFs_CFs'!G:H, MATCH(B1945,'Coop GFs_CFs'!B:B,0),2),
"VMT", INDEX('Coop GFs_CFs'!I:J, MATCH(B1945,'Coop GFs_CFs'!B:B,0),2),
"Lane Mile", INDEX('Coop GFs_CFs'!K:L, MATCH(B1945,'Coop GFs_CFs'!B:B,0),2),
"Gas Sales", INDEX('Coop GFs_CFs'!M:N, MATCH(B1945,'Coop GFs_CFs'!B:B,0),2),
"No Growth", INDEX('Coop GFs_CFs'!O:P, MATCH(B1945,'Coop GFs_CFs'!B:B,0),2)
)</f>
        <v>1</v>
      </c>
      <c r="O1945" s="133"/>
      <c r="P1945" s="86">
        <f t="shared" si="132"/>
        <v>9.9999999999999995E-7</v>
      </c>
      <c r="Q1945" s="86">
        <f t="shared" si="133"/>
        <v>9.9999999999999995E-7</v>
      </c>
      <c r="R1945" s="156" t="s">
        <v>686</v>
      </c>
      <c r="S1945" s="85" t="s">
        <v>683</v>
      </c>
      <c r="T1945" s="85" t="s">
        <v>342</v>
      </c>
      <c r="U1945" s="85" t="s">
        <v>343</v>
      </c>
      <c r="V1945" s="85" t="s">
        <v>684</v>
      </c>
      <c r="W1945" s="85" t="s">
        <v>687</v>
      </c>
      <c r="X1945" s="85" t="s">
        <v>935</v>
      </c>
      <c r="Z1945" s="42" t="s">
        <v>3674</v>
      </c>
    </row>
    <row r="1946" spans="1:27" x14ac:dyDescent="0.35">
      <c r="A1946" s="85" t="s">
        <v>811</v>
      </c>
      <c r="B1946" s="85">
        <v>51153</v>
      </c>
      <c r="C1946" s="85" t="s">
        <v>12</v>
      </c>
      <c r="D1946" s="86">
        <v>37.932259999999999</v>
      </c>
      <c r="E1946" s="86">
        <v>37.932260000000007</v>
      </c>
      <c r="F1946" s="86">
        <v>6.2299999999999996E-4</v>
      </c>
      <c r="G1946" s="121" t="s">
        <v>3768</v>
      </c>
      <c r="H1946" s="122">
        <f t="shared" si="128"/>
        <v>37.932260000000007</v>
      </c>
      <c r="I1946" s="86">
        <f t="shared" si="129"/>
        <v>6.2299999999999996E-4</v>
      </c>
      <c r="J1946" s="122">
        <f t="shared" si="130"/>
        <v>37.932260000000007</v>
      </c>
      <c r="K1946" s="86">
        <f t="shared" si="131"/>
        <v>6.2299999999999996E-4</v>
      </c>
      <c r="L1946" s="122" t="str" cm="1">
        <f t="array" ref="L1946">_xlfn.SWITCH(A1946,
    "District of Columbia", _xlfn.XLOOKUP(R1946, '2015 O3 Growth Surrogates'!A:A, '2015 O3 Growth Surrogates'!H:H),
    "Maryland", _xlfn.XLOOKUP(R1946, '2015 O3 Growth Surrogates'!A:A, '2015 O3 Growth Surrogates'!I:I),
    "Virginia", _xlfn.XLOOKUP(R1946, '2015 O3 Growth Surrogates'!A:A, '2015 O3 Growth Surrogates'!J:J)
)</f>
        <v>No Growth</v>
      </c>
      <c r="M1946" s="133" cm="1">
        <f t="array" ref="M1946">_xlfn.SWITCH(L1946,
"Employment", INDEX('Coop GFs_CFs'!C:D, MATCH(B1946,'Coop GFs_CFs'!B:B,0),1),
"Population", INDEX('Coop GFs_CFs'!E:F, MATCH(B1946,'Coop GFs_CFs'!B:B,0),1),
"Household", INDEX('Coop GFs_CFs'!G:H, MATCH(B1946,'Coop GFs_CFs'!B:B,0),1),
"VMT", INDEX('Coop GFs_CFs'!I:J, MATCH(B1946,'Coop GFs_CFs'!B:B,0),1),
"Lane Mile", INDEX('Coop GFs_CFs'!K:L, MATCH(B1946,'Coop GFs_CFs'!B:B,0),1),
"Gas Sales", INDEX('Coop GFs_CFs'!M:N, MATCH(B1946,'Coop GFs_CFs'!B:B,0),1),
"No Growth", INDEX('Coop GFs_CFs'!O:P, MATCH(B1946,'Coop GFs_CFs'!B:B,0),1)
)</f>
        <v>1</v>
      </c>
      <c r="N1946" s="133" cm="1">
        <f t="array" ref="N1946">_xlfn.SWITCH(L1946,
"Employment", INDEX('Coop GFs_CFs'!C:D, MATCH(B1946,'Coop GFs_CFs'!B:B,0),2),
"Population", INDEX('Coop GFs_CFs'!E:F, MATCH(B1946,'Coop GFs_CFs'!B:B,0),2),
"Household", INDEX('Coop GFs_CFs'!G:H, MATCH(B1946,'Coop GFs_CFs'!B:B,0),2),
"VMT", INDEX('Coop GFs_CFs'!I:J, MATCH(B1946,'Coop GFs_CFs'!B:B,0),2),
"Lane Mile", INDEX('Coop GFs_CFs'!K:L, MATCH(B1946,'Coop GFs_CFs'!B:B,0),2),
"Gas Sales", INDEX('Coop GFs_CFs'!M:N, MATCH(B1946,'Coop GFs_CFs'!B:B,0),2),
"No Growth", INDEX('Coop GFs_CFs'!O:P, MATCH(B1946,'Coop GFs_CFs'!B:B,0),2)
)</f>
        <v>1</v>
      </c>
      <c r="O1946" s="133"/>
      <c r="P1946" s="86">
        <f t="shared" si="132"/>
        <v>6.2299999999999996E-4</v>
      </c>
      <c r="Q1946" s="86">
        <f t="shared" si="133"/>
        <v>6.2299999999999996E-4</v>
      </c>
      <c r="R1946" s="156" t="s">
        <v>686</v>
      </c>
      <c r="S1946" s="85" t="s">
        <v>683</v>
      </c>
      <c r="T1946" s="85" t="s">
        <v>342</v>
      </c>
      <c r="U1946" s="85" t="s">
        <v>343</v>
      </c>
      <c r="V1946" s="85" t="s">
        <v>684</v>
      </c>
      <c r="W1946" s="85" t="s">
        <v>687</v>
      </c>
      <c r="X1946" s="85" t="s">
        <v>935</v>
      </c>
      <c r="Z1946" s="42" t="s">
        <v>3681</v>
      </c>
    </row>
    <row r="1947" spans="1:27" x14ac:dyDescent="0.35">
      <c r="A1947" s="85" t="s">
        <v>811</v>
      </c>
      <c r="B1947" s="85">
        <v>51153</v>
      </c>
      <c r="C1947" s="85" t="s">
        <v>10</v>
      </c>
      <c r="D1947" s="86">
        <v>34.754119000000003</v>
      </c>
      <c r="E1947" s="86">
        <v>34.754119000000003</v>
      </c>
      <c r="F1947" s="86">
        <v>2.9399999999999999E-4</v>
      </c>
      <c r="G1947" s="121" t="s">
        <v>3768</v>
      </c>
      <c r="H1947" s="122">
        <f t="shared" si="128"/>
        <v>34.754119000000003</v>
      </c>
      <c r="I1947" s="86">
        <f t="shared" si="129"/>
        <v>2.9399999999999999E-4</v>
      </c>
      <c r="J1947" s="122">
        <f t="shared" si="130"/>
        <v>34.754119000000003</v>
      </c>
      <c r="K1947" s="86">
        <f t="shared" si="131"/>
        <v>2.9399999999999999E-4</v>
      </c>
      <c r="L1947" s="122" t="str" cm="1">
        <f t="array" ref="L1947">_xlfn.SWITCH(A1947,
    "District of Columbia", _xlfn.XLOOKUP(R1947, '2015 O3 Growth Surrogates'!A:A, '2015 O3 Growth Surrogates'!H:H),
    "Maryland", _xlfn.XLOOKUP(R1947, '2015 O3 Growth Surrogates'!A:A, '2015 O3 Growth Surrogates'!I:I),
    "Virginia", _xlfn.XLOOKUP(R1947, '2015 O3 Growth Surrogates'!A:A, '2015 O3 Growth Surrogates'!J:J)
)</f>
        <v>No Growth</v>
      </c>
      <c r="M1947" s="133" cm="1">
        <f t="array" ref="M1947">_xlfn.SWITCH(L1947,
"Employment", INDEX('Coop GFs_CFs'!C:D, MATCH(B1947,'Coop GFs_CFs'!B:B,0),1),
"Population", INDEX('Coop GFs_CFs'!E:F, MATCH(B1947,'Coop GFs_CFs'!B:B,0),1),
"Household", INDEX('Coop GFs_CFs'!G:H, MATCH(B1947,'Coop GFs_CFs'!B:B,0),1),
"VMT", INDEX('Coop GFs_CFs'!I:J, MATCH(B1947,'Coop GFs_CFs'!B:B,0),1),
"Lane Mile", INDEX('Coop GFs_CFs'!K:L, MATCH(B1947,'Coop GFs_CFs'!B:B,0),1),
"Gas Sales", INDEX('Coop GFs_CFs'!M:N, MATCH(B1947,'Coop GFs_CFs'!B:B,0),1),
"No Growth", INDEX('Coop GFs_CFs'!O:P, MATCH(B1947,'Coop GFs_CFs'!B:B,0),1)
)</f>
        <v>1</v>
      </c>
      <c r="N1947" s="133" cm="1">
        <f t="array" ref="N1947">_xlfn.SWITCH(L1947,
"Employment", INDEX('Coop GFs_CFs'!C:D, MATCH(B1947,'Coop GFs_CFs'!B:B,0),2),
"Population", INDEX('Coop GFs_CFs'!E:F, MATCH(B1947,'Coop GFs_CFs'!B:B,0),2),
"Household", INDEX('Coop GFs_CFs'!G:H, MATCH(B1947,'Coop GFs_CFs'!B:B,0),2),
"VMT", INDEX('Coop GFs_CFs'!I:J, MATCH(B1947,'Coop GFs_CFs'!B:B,0),2),
"Lane Mile", INDEX('Coop GFs_CFs'!K:L, MATCH(B1947,'Coop GFs_CFs'!B:B,0),2),
"Gas Sales", INDEX('Coop GFs_CFs'!M:N, MATCH(B1947,'Coop GFs_CFs'!B:B,0),2),
"No Growth", INDEX('Coop GFs_CFs'!O:P, MATCH(B1947,'Coop GFs_CFs'!B:B,0),2)
)</f>
        <v>1</v>
      </c>
      <c r="O1947" s="133"/>
      <c r="P1947" s="86">
        <f t="shared" si="132"/>
        <v>2.9399999999999999E-4</v>
      </c>
      <c r="Q1947" s="86">
        <f t="shared" si="133"/>
        <v>2.9399999999999999E-4</v>
      </c>
      <c r="R1947" s="156" t="s">
        <v>682</v>
      </c>
      <c r="S1947" s="85" t="s">
        <v>683</v>
      </c>
      <c r="T1947" s="85" t="s">
        <v>342</v>
      </c>
      <c r="U1947" s="85" t="s">
        <v>343</v>
      </c>
      <c r="V1947" s="85" t="s">
        <v>684</v>
      </c>
      <c r="W1947" s="85" t="s">
        <v>685</v>
      </c>
      <c r="X1947" s="85" t="s">
        <v>935</v>
      </c>
      <c r="Z1947" s="42" t="s">
        <v>3688</v>
      </c>
    </row>
    <row r="1948" spans="1:27" x14ac:dyDescent="0.35">
      <c r="A1948" s="85" t="s">
        <v>811</v>
      </c>
      <c r="B1948" s="85">
        <v>51153</v>
      </c>
      <c r="C1948" s="85" t="s">
        <v>12</v>
      </c>
      <c r="D1948" s="86">
        <v>281.07074899999998</v>
      </c>
      <c r="E1948" s="86">
        <v>281.07074900000003</v>
      </c>
      <c r="F1948" s="86">
        <v>2.3270000000000001E-3</v>
      </c>
      <c r="G1948" s="121" t="s">
        <v>3768</v>
      </c>
      <c r="H1948" s="122">
        <f t="shared" si="128"/>
        <v>281.07074900000003</v>
      </c>
      <c r="I1948" s="86">
        <f t="shared" si="129"/>
        <v>2.3270000000000001E-3</v>
      </c>
      <c r="J1948" s="122">
        <f t="shared" si="130"/>
        <v>281.07074900000003</v>
      </c>
      <c r="K1948" s="86">
        <f t="shared" si="131"/>
        <v>2.3270000000000001E-3</v>
      </c>
      <c r="L1948" s="122" t="str" cm="1">
        <f t="array" ref="L1948">_xlfn.SWITCH(A1948,
    "District of Columbia", _xlfn.XLOOKUP(R1948, '2015 O3 Growth Surrogates'!A:A, '2015 O3 Growth Surrogates'!H:H),
    "Maryland", _xlfn.XLOOKUP(R1948, '2015 O3 Growth Surrogates'!A:A, '2015 O3 Growth Surrogates'!I:I),
    "Virginia", _xlfn.XLOOKUP(R1948, '2015 O3 Growth Surrogates'!A:A, '2015 O3 Growth Surrogates'!J:J)
)</f>
        <v>No Growth</v>
      </c>
      <c r="M1948" s="133" cm="1">
        <f t="array" ref="M1948">_xlfn.SWITCH(L1948,
"Employment", INDEX('Coop GFs_CFs'!C:D, MATCH(B1948,'Coop GFs_CFs'!B:B,0),1),
"Population", INDEX('Coop GFs_CFs'!E:F, MATCH(B1948,'Coop GFs_CFs'!B:B,0),1),
"Household", INDEX('Coop GFs_CFs'!G:H, MATCH(B1948,'Coop GFs_CFs'!B:B,0),1),
"VMT", INDEX('Coop GFs_CFs'!I:J, MATCH(B1948,'Coop GFs_CFs'!B:B,0),1),
"Lane Mile", INDEX('Coop GFs_CFs'!K:L, MATCH(B1948,'Coop GFs_CFs'!B:B,0),1),
"Gas Sales", INDEX('Coop GFs_CFs'!M:N, MATCH(B1948,'Coop GFs_CFs'!B:B,0),1),
"No Growth", INDEX('Coop GFs_CFs'!O:P, MATCH(B1948,'Coop GFs_CFs'!B:B,0),1)
)</f>
        <v>1</v>
      </c>
      <c r="N1948" s="133" cm="1">
        <f t="array" ref="N1948">_xlfn.SWITCH(L1948,
"Employment", INDEX('Coop GFs_CFs'!C:D, MATCH(B1948,'Coop GFs_CFs'!B:B,0),2),
"Population", INDEX('Coop GFs_CFs'!E:F, MATCH(B1948,'Coop GFs_CFs'!B:B,0),2),
"Household", INDEX('Coop GFs_CFs'!G:H, MATCH(B1948,'Coop GFs_CFs'!B:B,0),2),
"VMT", INDEX('Coop GFs_CFs'!I:J, MATCH(B1948,'Coop GFs_CFs'!B:B,0),2),
"Lane Mile", INDEX('Coop GFs_CFs'!K:L, MATCH(B1948,'Coop GFs_CFs'!B:B,0),2),
"Gas Sales", INDEX('Coop GFs_CFs'!M:N, MATCH(B1948,'Coop GFs_CFs'!B:B,0),2),
"No Growth", INDEX('Coop GFs_CFs'!O:P, MATCH(B1948,'Coop GFs_CFs'!B:B,0),2)
)</f>
        <v>1</v>
      </c>
      <c r="O1948" s="133"/>
      <c r="P1948" s="86">
        <f t="shared" si="132"/>
        <v>2.3270000000000001E-3</v>
      </c>
      <c r="Q1948" s="86">
        <f t="shared" si="133"/>
        <v>2.3270000000000001E-3</v>
      </c>
      <c r="R1948" s="156" t="s">
        <v>682</v>
      </c>
      <c r="S1948" s="85" t="s">
        <v>683</v>
      </c>
      <c r="T1948" s="85" t="s">
        <v>342</v>
      </c>
      <c r="U1948" s="85" t="s">
        <v>343</v>
      </c>
      <c r="V1948" s="85" t="s">
        <v>684</v>
      </c>
      <c r="W1948" s="85" t="s">
        <v>685</v>
      </c>
      <c r="X1948" s="85" t="s">
        <v>935</v>
      </c>
      <c r="Z1948" s="42" t="s">
        <v>3695</v>
      </c>
    </row>
    <row r="1949" spans="1:27" s="39" customFormat="1" x14ac:dyDescent="0.35">
      <c r="A1949" s="43" t="s">
        <v>9</v>
      </c>
      <c r="B1949" s="54">
        <v>11001</v>
      </c>
      <c r="C1949" s="54" t="s">
        <v>10</v>
      </c>
      <c r="D1949" s="53">
        <v>46.019713609999997</v>
      </c>
      <c r="E1949" s="53">
        <f>D1949</f>
        <v>46.019713609999997</v>
      </c>
      <c r="F1949" s="53">
        <f>SUMIFS('Avg CO SCC_MDE'!D:D, 'Avg CO SCC_MDE'!E:E, Z1949)</f>
        <v>6.5573083644565516E-2</v>
      </c>
      <c r="G1949" s="120">
        <f t="shared" ref="G1949:G1980" si="138">F1949/E1949</f>
        <v>1.4248911716459836E-3</v>
      </c>
      <c r="H1949" s="120">
        <v>55.305850255670599</v>
      </c>
      <c r="I1949" s="53">
        <f>G1949*H1949</f>
        <v>7.8804817769679805E-2</v>
      </c>
      <c r="J1949" s="120">
        <v>61.584257748908897</v>
      </c>
      <c r="K1949" s="53">
        <f>G1949*J1949</f>
        <v>8.7750865178791049E-2</v>
      </c>
      <c r="L1949" s="122" t="str" cm="1">
        <f t="array" ref="L1949">_xlfn.SWITCH(A1949,
    "District of Columbia", _xlfn.XLOOKUP(R1949, '2015 O3 Growth Surrogates'!A:A, '2015 O3 Growth Surrogates'!H:H),
    "Maryland", _xlfn.XLOOKUP(R1949, '2015 O3 Growth Surrogates'!A:A, '2015 O3 Growth Surrogates'!I:I),
    "Virginia", _xlfn.XLOOKUP(R1949, '2015 O3 Growth Surrogates'!A:A, '2015 O3 Growth Surrogates'!J:J)
)</f>
        <v>Population</v>
      </c>
      <c r="M1949" s="133" cm="1">
        <f t="array" ref="M1949">_xlfn.SWITCH(L1949,
"Employment", INDEX('Coop GFs_CFs'!C:D, MATCH(B1949,'Coop GFs_CFs'!B:B,0),1),
"Population", INDEX('Coop GFs_CFs'!E:F, MATCH(B1949,'Coop GFs_CFs'!B:B,0),1),
"Household", INDEX('Coop GFs_CFs'!G:H, MATCH(B1949,'Coop GFs_CFs'!B:B,0),1),
"VMT", INDEX('Coop GFs_CFs'!I:J, MATCH(B1949,'Coop GFs_CFs'!B:B,0),1),
"Lane Mile", INDEX('Coop GFs_CFs'!K:L, MATCH(B1949,'Coop GFs_CFs'!B:B,0),1),
"Gas Sales", INDEX('Coop GFs_CFs'!M:N, MATCH(B1949,'Coop GFs_CFs'!B:B,0),1),
"No Growth", INDEX('Coop GFs_CFs'!O:P, MATCH(B1949,'Coop GFs_CFs'!B:B,0),1)
)</f>
        <v>1.0682042243864278</v>
      </c>
      <c r="N1949" s="133" cm="1">
        <f t="array" ref="N1949">_xlfn.SWITCH(L1949,
"Employment", INDEX('Coop GFs_CFs'!C:D, MATCH(B1949,'Coop GFs_CFs'!B:B,0),2),
"Population", INDEX('Coop GFs_CFs'!E:F, MATCH(B1949,'Coop GFs_CFs'!B:B,0),2),
"Household", INDEX('Coop GFs_CFs'!G:H, MATCH(B1949,'Coop GFs_CFs'!B:B,0),2),
"VMT", INDEX('Coop GFs_CFs'!I:J, MATCH(B1949,'Coop GFs_CFs'!B:B,0),2),
"Lane Mile", INDEX('Coop GFs_CFs'!K:L, MATCH(B1949,'Coop GFs_CFs'!B:B,0),2),
"Gas Sales", INDEX('Coop GFs_CFs'!M:N, MATCH(B1949,'Coop GFs_CFs'!B:B,0),2),
"No Growth", INDEX('Coop GFs_CFs'!O:P, MATCH(B1949,'Coop GFs_CFs'!B:B,0),2)
)</f>
        <v>1.1102535122627881</v>
      </c>
      <c r="O1949" s="133"/>
      <c r="P1949" s="86">
        <f t="shared" si="132"/>
        <v>7.0045444955169456E-2</v>
      </c>
      <c r="Q1949" s="86">
        <f t="shared" si="133"/>
        <v>7.2802746426280457E-2</v>
      </c>
      <c r="R1949" s="109">
        <v>2280207124</v>
      </c>
      <c r="S1949" s="43" t="s">
        <v>350</v>
      </c>
      <c r="T1949" s="43" t="s">
        <v>11</v>
      </c>
      <c r="U1949" s="43" t="s">
        <v>351</v>
      </c>
      <c r="V1949" s="43" t="s">
        <v>352</v>
      </c>
      <c r="W1949" s="43" t="s">
        <v>353</v>
      </c>
      <c r="X1949" s="43" t="s">
        <v>934</v>
      </c>
      <c r="Z1949" s="42" t="s">
        <v>1109</v>
      </c>
      <c r="AA1949"/>
    </row>
    <row r="1950" spans="1:27" s="39" customFormat="1" x14ac:dyDescent="0.35">
      <c r="A1950" s="43" t="s">
        <v>9</v>
      </c>
      <c r="B1950" s="54">
        <v>11001</v>
      </c>
      <c r="C1950" s="54" t="s">
        <v>12</v>
      </c>
      <c r="D1950" s="53">
        <v>1.4164631299999999</v>
      </c>
      <c r="E1950" s="53">
        <f t="shared" ref="E1950:E2013" si="139">D1950</f>
        <v>1.4164631299999999</v>
      </c>
      <c r="F1950" s="53">
        <f>SUMIFS('Avg CO SCC_MDE'!D:D, 'Avg CO SCC_MDE'!E:E, Z1950)</f>
        <v>2.0183058223547552E-3</v>
      </c>
      <c r="G1950" s="120">
        <f t="shared" si="138"/>
        <v>1.4248911811455024E-3</v>
      </c>
      <c r="H1950" s="120">
        <v>1.7022856427215001</v>
      </c>
      <c r="I1950" s="53">
        <f t="shared" ref="I1950:I2013" si="140">G1950*H1950</f>
        <v>2.4255718001044689E-3</v>
      </c>
      <c r="J1950" s="120">
        <v>1.8955317981551001</v>
      </c>
      <c r="K1950" s="53">
        <f t="shared" ref="K1950:K2013" si="141">G1950*J1950</f>
        <v>2.7009265427720788E-3</v>
      </c>
      <c r="L1950" s="122" t="str" cm="1">
        <f t="array" ref="L1950">_xlfn.SWITCH(A1950,
    "District of Columbia", _xlfn.XLOOKUP(R1950, '2015 O3 Growth Surrogates'!A:A, '2015 O3 Growth Surrogates'!H:H),
    "Maryland", _xlfn.XLOOKUP(R1950, '2015 O3 Growth Surrogates'!A:A, '2015 O3 Growth Surrogates'!I:I),
    "Virginia", _xlfn.XLOOKUP(R1950, '2015 O3 Growth Surrogates'!A:A, '2015 O3 Growth Surrogates'!J:J)
)</f>
        <v>Population</v>
      </c>
      <c r="M1950" s="133" cm="1">
        <f t="array" ref="M1950">_xlfn.SWITCH(L1950,
"Employment", INDEX('Coop GFs_CFs'!C:D, MATCH(B1950,'Coop GFs_CFs'!B:B,0),1),
"Population", INDEX('Coop GFs_CFs'!E:F, MATCH(B1950,'Coop GFs_CFs'!B:B,0),1),
"Household", INDEX('Coop GFs_CFs'!G:H, MATCH(B1950,'Coop GFs_CFs'!B:B,0),1),
"VMT", INDEX('Coop GFs_CFs'!I:J, MATCH(B1950,'Coop GFs_CFs'!B:B,0),1),
"Lane Mile", INDEX('Coop GFs_CFs'!K:L, MATCH(B1950,'Coop GFs_CFs'!B:B,0),1),
"Gas Sales", INDEX('Coop GFs_CFs'!M:N, MATCH(B1950,'Coop GFs_CFs'!B:B,0),1),
"No Growth", INDEX('Coop GFs_CFs'!O:P, MATCH(B1950,'Coop GFs_CFs'!B:B,0),1)
)</f>
        <v>1.0682042243864278</v>
      </c>
      <c r="N1950" s="133" cm="1">
        <f t="array" ref="N1950">_xlfn.SWITCH(L1950,
"Employment", INDEX('Coop GFs_CFs'!C:D, MATCH(B1950,'Coop GFs_CFs'!B:B,0),2),
"Population", INDEX('Coop GFs_CFs'!E:F, MATCH(B1950,'Coop GFs_CFs'!B:B,0),2),
"Household", INDEX('Coop GFs_CFs'!G:H, MATCH(B1950,'Coop GFs_CFs'!B:B,0),2),
"VMT", INDEX('Coop GFs_CFs'!I:J, MATCH(B1950,'Coop GFs_CFs'!B:B,0),2),
"Lane Mile", INDEX('Coop GFs_CFs'!K:L, MATCH(B1950,'Coop GFs_CFs'!B:B,0),2),
"Gas Sales", INDEX('Coop GFs_CFs'!M:N, MATCH(B1950,'Coop GFs_CFs'!B:B,0),2),
"No Growth", INDEX('Coop GFs_CFs'!O:P, MATCH(B1950,'Coop GFs_CFs'!B:B,0),2)
)</f>
        <v>1.1102535122627881</v>
      </c>
      <c r="O1950" s="133"/>
      <c r="P1950" s="86">
        <f t="shared" si="132"/>
        <v>2.1559628055430728E-3</v>
      </c>
      <c r="Q1950" s="86">
        <f t="shared" si="133"/>
        <v>2.2408311280898018E-3</v>
      </c>
      <c r="R1950" s="109">
        <v>2280207124</v>
      </c>
      <c r="S1950" s="43" t="s">
        <v>350</v>
      </c>
      <c r="T1950" s="43" t="s">
        <v>11</v>
      </c>
      <c r="U1950" s="43" t="s">
        <v>351</v>
      </c>
      <c r="V1950" s="43" t="s">
        <v>352</v>
      </c>
      <c r="W1950" s="43" t="s">
        <v>353</v>
      </c>
      <c r="X1950" s="43" t="s">
        <v>934</v>
      </c>
      <c r="Z1950" s="42" t="s">
        <v>1114</v>
      </c>
      <c r="AA1950"/>
    </row>
    <row r="1951" spans="1:27" s="39" customFormat="1" x14ac:dyDescent="0.35">
      <c r="A1951" s="43" t="s">
        <v>9</v>
      </c>
      <c r="B1951" s="54">
        <v>11001</v>
      </c>
      <c r="C1951" s="54" t="s">
        <v>10</v>
      </c>
      <c r="D1951" s="53">
        <v>3.0926271299999999</v>
      </c>
      <c r="E1951" s="53">
        <f t="shared" si="139"/>
        <v>3.0926271299999999</v>
      </c>
      <c r="F1951" s="53">
        <f>SUMIFS('Avg CO SCC_MDE'!D:D, 'Avg CO SCC_MDE'!E:E, Z1951)</f>
        <v>9.6967431239296603E-2</v>
      </c>
      <c r="G1951" s="120">
        <f t="shared" si="138"/>
        <v>3.1354388085994903E-2</v>
      </c>
      <c r="H1951" s="120">
        <v>3.0873061784292801</v>
      </c>
      <c r="I1951" s="53">
        <f t="shared" si="140"/>
        <v>9.6800596058761471E-2</v>
      </c>
      <c r="J1951" s="120">
        <v>3.1053590491116698</v>
      </c>
      <c r="K1951" s="53">
        <f t="shared" si="141"/>
        <v>9.7366632772203393E-2</v>
      </c>
      <c r="L1951" s="122" t="str" cm="1">
        <f t="array" ref="L1951">_xlfn.SWITCH(A1951,
    "District of Columbia", _xlfn.XLOOKUP(R1951, '2015 O3 Growth Surrogates'!A:A, '2015 O3 Growth Surrogates'!H:H),
    "Maryland", _xlfn.XLOOKUP(R1951, '2015 O3 Growth Surrogates'!A:A, '2015 O3 Growth Surrogates'!I:I),
    "Virginia", _xlfn.XLOOKUP(R1951, '2015 O3 Growth Surrogates'!A:A, '2015 O3 Growth Surrogates'!J:J)
)</f>
        <v>Population</v>
      </c>
      <c r="M1951" s="133" cm="1">
        <f t="array" ref="M1951">_xlfn.SWITCH(L1951,
"Employment", INDEX('Coop GFs_CFs'!C:D, MATCH(B1951,'Coop GFs_CFs'!B:B,0),1),
"Population", INDEX('Coop GFs_CFs'!E:F, MATCH(B1951,'Coop GFs_CFs'!B:B,0),1),
"Household", INDEX('Coop GFs_CFs'!G:H, MATCH(B1951,'Coop GFs_CFs'!B:B,0),1),
"VMT", INDEX('Coop GFs_CFs'!I:J, MATCH(B1951,'Coop GFs_CFs'!B:B,0),1),
"Lane Mile", INDEX('Coop GFs_CFs'!K:L, MATCH(B1951,'Coop GFs_CFs'!B:B,0),1),
"Gas Sales", INDEX('Coop GFs_CFs'!M:N, MATCH(B1951,'Coop GFs_CFs'!B:B,0),1),
"No Growth", INDEX('Coop GFs_CFs'!O:P, MATCH(B1951,'Coop GFs_CFs'!B:B,0),1)
)</f>
        <v>1.0682042243864278</v>
      </c>
      <c r="N1951" s="133" cm="1">
        <f t="array" ref="N1951">_xlfn.SWITCH(L1951,
"Employment", INDEX('Coop GFs_CFs'!C:D, MATCH(B1951,'Coop GFs_CFs'!B:B,0),2),
"Population", INDEX('Coop GFs_CFs'!E:F, MATCH(B1951,'Coop GFs_CFs'!B:B,0),2),
"Household", INDEX('Coop GFs_CFs'!G:H, MATCH(B1951,'Coop GFs_CFs'!B:B,0),2),
"VMT", INDEX('Coop GFs_CFs'!I:J, MATCH(B1951,'Coop GFs_CFs'!B:B,0),2),
"Lane Mile", INDEX('Coop GFs_CFs'!K:L, MATCH(B1951,'Coop GFs_CFs'!B:B,0),2),
"Gas Sales", INDEX('Coop GFs_CFs'!M:N, MATCH(B1951,'Coop GFs_CFs'!B:B,0),2),
"No Growth", INDEX('Coop GFs_CFs'!O:P, MATCH(B1951,'Coop GFs_CFs'!B:B,0),2)
)</f>
        <v>1.1102535122627881</v>
      </c>
      <c r="O1951" s="133"/>
      <c r="P1951" s="86">
        <f t="shared" si="132"/>
        <v>0.1035810196777171</v>
      </c>
      <c r="Q1951" s="86">
        <f t="shared" si="133"/>
        <v>0.10765843110852946</v>
      </c>
      <c r="R1951" s="109">
        <v>2280208124</v>
      </c>
      <c r="S1951" s="43" t="s">
        <v>350</v>
      </c>
      <c r="T1951" s="43" t="s">
        <v>11</v>
      </c>
      <c r="U1951" s="43" t="s">
        <v>351</v>
      </c>
      <c r="V1951" s="43" t="s">
        <v>357</v>
      </c>
      <c r="W1951" s="43" t="s">
        <v>353</v>
      </c>
      <c r="X1951" s="43" t="s">
        <v>934</v>
      </c>
      <c r="Z1951" s="42" t="s">
        <v>1133</v>
      </c>
      <c r="AA1951"/>
    </row>
    <row r="1952" spans="1:27" s="39" customFormat="1" x14ac:dyDescent="0.35">
      <c r="A1952" s="43" t="s">
        <v>9</v>
      </c>
      <c r="B1952" s="54">
        <v>11001</v>
      </c>
      <c r="C1952" s="54" t="s">
        <v>12</v>
      </c>
      <c r="D1952" s="53">
        <v>8.8919349999999994E-2</v>
      </c>
      <c r="E1952" s="53">
        <f t="shared" si="139"/>
        <v>8.8919349999999994E-2</v>
      </c>
      <c r="F1952" s="53">
        <f>SUMIFS('Avg CO SCC_MDE'!D:D, 'Avg CO SCC_MDE'!E:E, Z1952)</f>
        <v>2.7880116175718734E-3</v>
      </c>
      <c r="G1952" s="120">
        <f t="shared" si="138"/>
        <v>3.1354385941551231E-2</v>
      </c>
      <c r="H1952" s="120">
        <v>8.8766361768583102E-2</v>
      </c>
      <c r="I1952" s="53">
        <f t="shared" si="140"/>
        <v>2.7832147655195128E-3</v>
      </c>
      <c r="J1952" s="120">
        <v>8.9285418693079599E-2</v>
      </c>
      <c r="K1952" s="53">
        <f t="shared" si="141"/>
        <v>2.7994894766558104E-3</v>
      </c>
      <c r="L1952" s="122" t="str" cm="1">
        <f t="array" ref="L1952">_xlfn.SWITCH(A1952,
    "District of Columbia", _xlfn.XLOOKUP(R1952, '2015 O3 Growth Surrogates'!A:A, '2015 O3 Growth Surrogates'!H:H),
    "Maryland", _xlfn.XLOOKUP(R1952, '2015 O3 Growth Surrogates'!A:A, '2015 O3 Growth Surrogates'!I:I),
    "Virginia", _xlfn.XLOOKUP(R1952, '2015 O3 Growth Surrogates'!A:A, '2015 O3 Growth Surrogates'!J:J)
)</f>
        <v>Population</v>
      </c>
      <c r="M1952" s="133" cm="1">
        <f t="array" ref="M1952">_xlfn.SWITCH(L1952,
"Employment", INDEX('Coop GFs_CFs'!C:D, MATCH(B1952,'Coop GFs_CFs'!B:B,0),1),
"Population", INDEX('Coop GFs_CFs'!E:F, MATCH(B1952,'Coop GFs_CFs'!B:B,0),1),
"Household", INDEX('Coop GFs_CFs'!G:H, MATCH(B1952,'Coop GFs_CFs'!B:B,0),1),
"VMT", INDEX('Coop GFs_CFs'!I:J, MATCH(B1952,'Coop GFs_CFs'!B:B,0),1),
"Lane Mile", INDEX('Coop GFs_CFs'!K:L, MATCH(B1952,'Coop GFs_CFs'!B:B,0),1),
"Gas Sales", INDEX('Coop GFs_CFs'!M:N, MATCH(B1952,'Coop GFs_CFs'!B:B,0),1),
"No Growth", INDEX('Coop GFs_CFs'!O:P, MATCH(B1952,'Coop GFs_CFs'!B:B,0),1)
)</f>
        <v>1.0682042243864278</v>
      </c>
      <c r="N1952" s="133" cm="1">
        <f t="array" ref="N1952">_xlfn.SWITCH(L1952,
"Employment", INDEX('Coop GFs_CFs'!C:D, MATCH(B1952,'Coop GFs_CFs'!B:B,0),2),
"Population", INDEX('Coop GFs_CFs'!E:F, MATCH(B1952,'Coop GFs_CFs'!B:B,0),2),
"Household", INDEX('Coop GFs_CFs'!G:H, MATCH(B1952,'Coop GFs_CFs'!B:B,0),2),
"VMT", INDEX('Coop GFs_CFs'!I:J, MATCH(B1952,'Coop GFs_CFs'!B:B,0),2),
"Lane Mile", INDEX('Coop GFs_CFs'!K:L, MATCH(B1952,'Coop GFs_CFs'!B:B,0),2),
"Gas Sales", INDEX('Coop GFs_CFs'!M:N, MATCH(B1952,'Coop GFs_CFs'!B:B,0),2),
"No Growth", INDEX('Coop GFs_CFs'!O:P, MATCH(B1952,'Coop GFs_CFs'!B:B,0),2)
)</f>
        <v>1.1102535122627881</v>
      </c>
      <c r="O1952" s="133"/>
      <c r="P1952" s="86">
        <f t="shared" si="132"/>
        <v>2.9781657875287129E-3</v>
      </c>
      <c r="Q1952" s="86">
        <f t="shared" si="133"/>
        <v>3.0953996906386296E-3</v>
      </c>
      <c r="R1952" s="109">
        <v>2280208124</v>
      </c>
      <c r="S1952" s="43" t="s">
        <v>350</v>
      </c>
      <c r="T1952" s="43" t="s">
        <v>11</v>
      </c>
      <c r="U1952" s="43" t="s">
        <v>351</v>
      </c>
      <c r="V1952" s="43" t="s">
        <v>357</v>
      </c>
      <c r="W1952" s="43" t="s">
        <v>353</v>
      </c>
      <c r="X1952" s="43" t="s">
        <v>934</v>
      </c>
      <c r="Z1952" s="42" t="s">
        <v>1140</v>
      </c>
      <c r="AA1952"/>
    </row>
    <row r="1953" spans="1:27" s="39" customFormat="1" x14ac:dyDescent="0.35">
      <c r="A1953" s="43" t="s">
        <v>9</v>
      </c>
      <c r="B1953" s="54">
        <v>11001</v>
      </c>
      <c r="C1953" s="54" t="s">
        <v>10</v>
      </c>
      <c r="D1953" s="53">
        <v>1.429043E-2</v>
      </c>
      <c r="E1953" s="53">
        <f t="shared" si="139"/>
        <v>1.429043E-2</v>
      </c>
      <c r="F1953" s="53">
        <f>SUMIFS('Avg CO SCC_MDE'!D:D, 'Avg CO SCC_MDE'!E:E, Z1953)</f>
        <v>0</v>
      </c>
      <c r="G1953" s="120">
        <f t="shared" si="138"/>
        <v>0</v>
      </c>
      <c r="H1953" s="120">
        <v>1.42658429150528E-2</v>
      </c>
      <c r="I1953" s="53">
        <f t="shared" si="140"/>
        <v>0</v>
      </c>
      <c r="J1953" s="120">
        <v>1.4349261728230501E-2</v>
      </c>
      <c r="K1953" s="53">
        <f t="shared" si="141"/>
        <v>0</v>
      </c>
      <c r="L1953" s="122" t="str" cm="1">
        <f t="array" ref="L1953">_xlfn.SWITCH(A1953,
    "District of Columbia", _xlfn.XLOOKUP(R1953, '2015 O3 Growth Surrogates'!A:A, '2015 O3 Growth Surrogates'!H:H),
    "Maryland", _xlfn.XLOOKUP(R1953, '2015 O3 Growth Surrogates'!A:A, '2015 O3 Growth Surrogates'!I:I),
    "Virginia", _xlfn.XLOOKUP(R1953, '2015 O3 Growth Surrogates'!A:A, '2015 O3 Growth Surrogates'!J:J)
)</f>
        <v>Population</v>
      </c>
      <c r="M1953" s="133" cm="1">
        <f t="array" ref="M1953">_xlfn.SWITCH(L1953,
"Employment", INDEX('Coop GFs_CFs'!C:D, MATCH(B1953,'Coop GFs_CFs'!B:B,0),1),
"Population", INDEX('Coop GFs_CFs'!E:F, MATCH(B1953,'Coop GFs_CFs'!B:B,0),1),
"Household", INDEX('Coop GFs_CFs'!G:H, MATCH(B1953,'Coop GFs_CFs'!B:B,0),1),
"VMT", INDEX('Coop GFs_CFs'!I:J, MATCH(B1953,'Coop GFs_CFs'!B:B,0),1),
"Lane Mile", INDEX('Coop GFs_CFs'!K:L, MATCH(B1953,'Coop GFs_CFs'!B:B,0),1),
"Gas Sales", INDEX('Coop GFs_CFs'!M:N, MATCH(B1953,'Coop GFs_CFs'!B:B,0),1),
"No Growth", INDEX('Coop GFs_CFs'!O:P, MATCH(B1953,'Coop GFs_CFs'!B:B,0),1)
)</f>
        <v>1.0682042243864278</v>
      </c>
      <c r="N1953" s="133" cm="1">
        <f t="array" ref="N1953">_xlfn.SWITCH(L1953,
"Employment", INDEX('Coop GFs_CFs'!C:D, MATCH(B1953,'Coop GFs_CFs'!B:B,0),2),
"Population", INDEX('Coop GFs_CFs'!E:F, MATCH(B1953,'Coop GFs_CFs'!B:B,0),2),
"Household", INDEX('Coop GFs_CFs'!G:H, MATCH(B1953,'Coop GFs_CFs'!B:B,0),2),
"VMT", INDEX('Coop GFs_CFs'!I:J, MATCH(B1953,'Coop GFs_CFs'!B:B,0),2),
"Lane Mile", INDEX('Coop GFs_CFs'!K:L, MATCH(B1953,'Coop GFs_CFs'!B:B,0),2),
"Gas Sales", INDEX('Coop GFs_CFs'!M:N, MATCH(B1953,'Coop GFs_CFs'!B:B,0),2),
"No Growth", INDEX('Coop GFs_CFs'!O:P, MATCH(B1953,'Coop GFs_CFs'!B:B,0),2)
)</f>
        <v>1.1102535122627881</v>
      </c>
      <c r="O1953" s="133"/>
      <c r="P1953" s="86">
        <f t="shared" si="132"/>
        <v>0</v>
      </c>
      <c r="Q1953" s="86">
        <f t="shared" si="133"/>
        <v>0</v>
      </c>
      <c r="R1953" s="109">
        <v>2280209124</v>
      </c>
      <c r="S1953" s="43" t="s">
        <v>350</v>
      </c>
      <c r="T1953" s="43" t="s">
        <v>11</v>
      </c>
      <c r="U1953" s="43" t="s">
        <v>351</v>
      </c>
      <c r="V1953" s="43" t="s">
        <v>360</v>
      </c>
      <c r="W1953" s="43" t="s">
        <v>353</v>
      </c>
      <c r="X1953" s="43" t="s">
        <v>934</v>
      </c>
      <c r="Z1953" s="42" t="s">
        <v>1152</v>
      </c>
      <c r="AA1953"/>
    </row>
    <row r="1954" spans="1:27" s="39" customFormat="1" x14ac:dyDescent="0.35">
      <c r="A1954" s="43" t="s">
        <v>9</v>
      </c>
      <c r="B1954" s="54">
        <v>11001</v>
      </c>
      <c r="C1954" s="54" t="s">
        <v>12</v>
      </c>
      <c r="D1954" s="53">
        <v>4.1088000000000002E-4</v>
      </c>
      <c r="E1954" s="53">
        <f t="shared" si="139"/>
        <v>4.1088000000000002E-4</v>
      </c>
      <c r="F1954" s="53">
        <f>SUMIFS('Avg CO SCC_MDE'!D:D, 'Avg CO SCC_MDE'!E:E, Z1954)</f>
        <v>0</v>
      </c>
      <c r="G1954" s="120">
        <f t="shared" si="138"/>
        <v>0</v>
      </c>
      <c r="H1954" s="120">
        <v>4.1017306945530002E-4</v>
      </c>
      <c r="I1954" s="53">
        <f t="shared" si="140"/>
        <v>0</v>
      </c>
      <c r="J1954" s="120">
        <v>4.1257153625849999E-4</v>
      </c>
      <c r="K1954" s="53">
        <f t="shared" si="141"/>
        <v>0</v>
      </c>
      <c r="L1954" s="122" t="str" cm="1">
        <f t="array" ref="L1954">_xlfn.SWITCH(A1954,
    "District of Columbia", _xlfn.XLOOKUP(R1954, '2015 O3 Growth Surrogates'!A:A, '2015 O3 Growth Surrogates'!H:H),
    "Maryland", _xlfn.XLOOKUP(R1954, '2015 O3 Growth Surrogates'!A:A, '2015 O3 Growth Surrogates'!I:I),
    "Virginia", _xlfn.XLOOKUP(R1954, '2015 O3 Growth Surrogates'!A:A, '2015 O3 Growth Surrogates'!J:J)
)</f>
        <v>Population</v>
      </c>
      <c r="M1954" s="133" cm="1">
        <f t="array" ref="M1954">_xlfn.SWITCH(L1954,
"Employment", INDEX('Coop GFs_CFs'!C:D, MATCH(B1954,'Coop GFs_CFs'!B:B,0),1),
"Population", INDEX('Coop GFs_CFs'!E:F, MATCH(B1954,'Coop GFs_CFs'!B:B,0),1),
"Household", INDEX('Coop GFs_CFs'!G:H, MATCH(B1954,'Coop GFs_CFs'!B:B,0),1),
"VMT", INDEX('Coop GFs_CFs'!I:J, MATCH(B1954,'Coop GFs_CFs'!B:B,0),1),
"Lane Mile", INDEX('Coop GFs_CFs'!K:L, MATCH(B1954,'Coop GFs_CFs'!B:B,0),1),
"Gas Sales", INDEX('Coop GFs_CFs'!M:N, MATCH(B1954,'Coop GFs_CFs'!B:B,0),1),
"No Growth", INDEX('Coop GFs_CFs'!O:P, MATCH(B1954,'Coop GFs_CFs'!B:B,0),1)
)</f>
        <v>1.0682042243864278</v>
      </c>
      <c r="N1954" s="133" cm="1">
        <f t="array" ref="N1954">_xlfn.SWITCH(L1954,
"Employment", INDEX('Coop GFs_CFs'!C:D, MATCH(B1954,'Coop GFs_CFs'!B:B,0),2),
"Population", INDEX('Coop GFs_CFs'!E:F, MATCH(B1954,'Coop GFs_CFs'!B:B,0),2),
"Household", INDEX('Coop GFs_CFs'!G:H, MATCH(B1954,'Coop GFs_CFs'!B:B,0),2),
"VMT", INDEX('Coop GFs_CFs'!I:J, MATCH(B1954,'Coop GFs_CFs'!B:B,0),2),
"Lane Mile", INDEX('Coop GFs_CFs'!K:L, MATCH(B1954,'Coop GFs_CFs'!B:B,0),2),
"Gas Sales", INDEX('Coop GFs_CFs'!M:N, MATCH(B1954,'Coop GFs_CFs'!B:B,0),2),
"No Growth", INDEX('Coop GFs_CFs'!O:P, MATCH(B1954,'Coop GFs_CFs'!B:B,0),2)
)</f>
        <v>1.1102535122627881</v>
      </c>
      <c r="O1954" s="133"/>
      <c r="P1954" s="86">
        <f t="shared" si="132"/>
        <v>0</v>
      </c>
      <c r="Q1954" s="86">
        <f t="shared" si="133"/>
        <v>0</v>
      </c>
      <c r="R1954" s="109">
        <v>2280209124</v>
      </c>
      <c r="S1954" s="43" t="s">
        <v>350</v>
      </c>
      <c r="T1954" s="43" t="s">
        <v>11</v>
      </c>
      <c r="U1954" s="43" t="s">
        <v>351</v>
      </c>
      <c r="V1954" s="43" t="s">
        <v>360</v>
      </c>
      <c r="W1954" s="43" t="s">
        <v>353</v>
      </c>
      <c r="X1954" s="43" t="s">
        <v>934</v>
      </c>
      <c r="Z1954" s="42" t="s">
        <v>1156</v>
      </c>
      <c r="AA1954"/>
    </row>
    <row r="1955" spans="1:27" s="39" customFormat="1" x14ac:dyDescent="0.35">
      <c r="A1955" s="43" t="s">
        <v>9</v>
      </c>
      <c r="B1955" s="54">
        <v>11001</v>
      </c>
      <c r="C1955" s="54" t="s">
        <v>10</v>
      </c>
      <c r="D1955" s="53">
        <v>29.475220570000001</v>
      </c>
      <c r="E1955" s="53">
        <f t="shared" si="139"/>
        <v>29.475220570000001</v>
      </c>
      <c r="F1955" s="53">
        <f>SUMIFS('Avg CO SCC_MDE'!D:D, 'Avg CO SCC_MDE'!E:E, Z1955)</f>
        <v>7.9716743521175165E-2</v>
      </c>
      <c r="G1955" s="120">
        <f t="shared" si="138"/>
        <v>2.7045342487550775E-3</v>
      </c>
      <c r="H1955" s="120">
        <v>29.4245076277031</v>
      </c>
      <c r="I1955" s="53">
        <f t="shared" si="140"/>
        <v>7.9579588631878057E-2</v>
      </c>
      <c r="J1955" s="120">
        <v>29.596565985506299</v>
      </c>
      <c r="K1955" s="53">
        <f t="shared" si="141"/>
        <v>8.0044926353341359E-2</v>
      </c>
      <c r="L1955" s="122" t="str" cm="1">
        <f t="array" ref="L1955">_xlfn.SWITCH(A1955,
    "District of Columbia", _xlfn.XLOOKUP(R1955, '2015 O3 Growth Surrogates'!A:A, '2015 O3 Growth Surrogates'!H:H),
    "Maryland", _xlfn.XLOOKUP(R1955, '2015 O3 Growth Surrogates'!A:A, '2015 O3 Growth Surrogates'!I:I),
    "Virginia", _xlfn.XLOOKUP(R1955, '2015 O3 Growth Surrogates'!A:A, '2015 O3 Growth Surrogates'!J:J)
)</f>
        <v>Population</v>
      </c>
      <c r="M1955" s="133" cm="1">
        <f t="array" ref="M1955">_xlfn.SWITCH(L1955,
"Employment", INDEX('Coop GFs_CFs'!C:D, MATCH(B1955,'Coop GFs_CFs'!B:B,0),1),
"Population", INDEX('Coop GFs_CFs'!E:F, MATCH(B1955,'Coop GFs_CFs'!B:B,0),1),
"Household", INDEX('Coop GFs_CFs'!G:H, MATCH(B1955,'Coop GFs_CFs'!B:B,0),1),
"VMT", INDEX('Coop GFs_CFs'!I:J, MATCH(B1955,'Coop GFs_CFs'!B:B,0),1),
"Lane Mile", INDEX('Coop GFs_CFs'!K:L, MATCH(B1955,'Coop GFs_CFs'!B:B,0),1),
"Gas Sales", INDEX('Coop GFs_CFs'!M:N, MATCH(B1955,'Coop GFs_CFs'!B:B,0),1),
"No Growth", INDEX('Coop GFs_CFs'!O:P, MATCH(B1955,'Coop GFs_CFs'!B:B,0),1)
)</f>
        <v>1.0682042243864278</v>
      </c>
      <c r="N1955" s="133" cm="1">
        <f t="array" ref="N1955">_xlfn.SWITCH(L1955,
"Employment", INDEX('Coop GFs_CFs'!C:D, MATCH(B1955,'Coop GFs_CFs'!B:B,0),2),
"Population", INDEX('Coop GFs_CFs'!E:F, MATCH(B1955,'Coop GFs_CFs'!B:B,0),2),
"Household", INDEX('Coop GFs_CFs'!G:H, MATCH(B1955,'Coop GFs_CFs'!B:B,0),2),
"VMT", INDEX('Coop GFs_CFs'!I:J, MATCH(B1955,'Coop GFs_CFs'!B:B,0),2),
"Lane Mile", INDEX('Coop GFs_CFs'!K:L, MATCH(B1955,'Coop GFs_CFs'!B:B,0),2),
"Gas Sales", INDEX('Coop GFs_CFs'!M:N, MATCH(B1955,'Coop GFs_CFs'!B:B,0),2),
"No Growth", INDEX('Coop GFs_CFs'!O:P, MATCH(B1955,'Coop GFs_CFs'!B:B,0),2)
)</f>
        <v>1.1102535122627881</v>
      </c>
      <c r="O1955" s="133"/>
      <c r="P1955" s="86">
        <f t="shared" si="132"/>
        <v>8.5153762183648715E-2</v>
      </c>
      <c r="Q1955" s="86">
        <f t="shared" si="133"/>
        <v>8.8505794480536581E-2</v>
      </c>
      <c r="R1955" s="109">
        <v>2280212124</v>
      </c>
      <c r="S1955" s="43" t="s">
        <v>350</v>
      </c>
      <c r="T1955" s="43" t="s">
        <v>11</v>
      </c>
      <c r="U1955" s="43" t="s">
        <v>351</v>
      </c>
      <c r="V1955" s="43" t="s">
        <v>363</v>
      </c>
      <c r="W1955" s="43" t="s">
        <v>353</v>
      </c>
      <c r="X1955" s="43" t="s">
        <v>934</v>
      </c>
      <c r="Z1955" s="42" t="s">
        <v>1192</v>
      </c>
      <c r="AA1955"/>
    </row>
    <row r="1956" spans="1:27" s="39" customFormat="1" x14ac:dyDescent="0.35">
      <c r="A1956" s="43" t="s">
        <v>9</v>
      </c>
      <c r="B1956" s="54">
        <v>11001</v>
      </c>
      <c r="C1956" s="54" t="s">
        <v>12</v>
      </c>
      <c r="D1956" s="53">
        <v>0.84747276999999999</v>
      </c>
      <c r="E1956" s="53">
        <f t="shared" si="139"/>
        <v>0.84747276999999999</v>
      </c>
      <c r="F1956" s="53">
        <f>SUMIFS('Avg CO SCC_MDE'!D:D, 'Avg CO SCC_MDE'!E:E, Z1956)</f>
        <v>2.2920191265411692E-3</v>
      </c>
      <c r="G1956" s="120">
        <f t="shared" si="138"/>
        <v>2.7045342430780037E-3</v>
      </c>
      <c r="H1956" s="120">
        <v>0.84601466936997705</v>
      </c>
      <c r="I1956" s="53">
        <f t="shared" si="140"/>
        <v>2.2880756434574185E-3</v>
      </c>
      <c r="J1956" s="120">
        <v>0.85096169844284797</v>
      </c>
      <c r="K1956" s="53">
        <f t="shared" si="141"/>
        <v>2.3014550529865002E-3</v>
      </c>
      <c r="L1956" s="122" t="str" cm="1">
        <f t="array" ref="L1956">_xlfn.SWITCH(A1956,
    "District of Columbia", _xlfn.XLOOKUP(R1956, '2015 O3 Growth Surrogates'!A:A, '2015 O3 Growth Surrogates'!H:H),
    "Maryland", _xlfn.XLOOKUP(R1956, '2015 O3 Growth Surrogates'!A:A, '2015 O3 Growth Surrogates'!I:I),
    "Virginia", _xlfn.XLOOKUP(R1956, '2015 O3 Growth Surrogates'!A:A, '2015 O3 Growth Surrogates'!J:J)
)</f>
        <v>Population</v>
      </c>
      <c r="M1956" s="133" cm="1">
        <f t="array" ref="M1956">_xlfn.SWITCH(L1956,
"Employment", INDEX('Coop GFs_CFs'!C:D, MATCH(B1956,'Coop GFs_CFs'!B:B,0),1),
"Population", INDEX('Coop GFs_CFs'!E:F, MATCH(B1956,'Coop GFs_CFs'!B:B,0),1),
"Household", INDEX('Coop GFs_CFs'!G:H, MATCH(B1956,'Coop GFs_CFs'!B:B,0),1),
"VMT", INDEX('Coop GFs_CFs'!I:J, MATCH(B1956,'Coop GFs_CFs'!B:B,0),1),
"Lane Mile", INDEX('Coop GFs_CFs'!K:L, MATCH(B1956,'Coop GFs_CFs'!B:B,0),1),
"Gas Sales", INDEX('Coop GFs_CFs'!M:N, MATCH(B1956,'Coop GFs_CFs'!B:B,0),1),
"No Growth", INDEX('Coop GFs_CFs'!O:P, MATCH(B1956,'Coop GFs_CFs'!B:B,0),1)
)</f>
        <v>1.0682042243864278</v>
      </c>
      <c r="N1956" s="133" cm="1">
        <f t="array" ref="N1956">_xlfn.SWITCH(L1956,
"Employment", INDEX('Coop GFs_CFs'!C:D, MATCH(B1956,'Coop GFs_CFs'!B:B,0),2),
"Population", INDEX('Coop GFs_CFs'!E:F, MATCH(B1956,'Coop GFs_CFs'!B:B,0),2),
"Household", INDEX('Coop GFs_CFs'!G:H, MATCH(B1956,'Coop GFs_CFs'!B:B,0),2),
"VMT", INDEX('Coop GFs_CFs'!I:J, MATCH(B1956,'Coop GFs_CFs'!B:B,0),2),
"Lane Mile", INDEX('Coop GFs_CFs'!K:L, MATCH(B1956,'Coop GFs_CFs'!B:B,0),2),
"Gas Sales", INDEX('Coop GFs_CFs'!M:N, MATCH(B1956,'Coop GFs_CFs'!B:B,0),2),
"No Growth", INDEX('Coop GFs_CFs'!O:P, MATCH(B1956,'Coop GFs_CFs'!B:B,0),2)
)</f>
        <v>1.1102535122627881</v>
      </c>
      <c r="O1956" s="133"/>
      <c r="P1956" s="86">
        <f t="shared" si="132"/>
        <v>2.4483445133457672E-3</v>
      </c>
      <c r="Q1956" s="86">
        <f t="shared" si="133"/>
        <v>2.5447222854158209E-3</v>
      </c>
      <c r="R1956" s="109">
        <v>2280212124</v>
      </c>
      <c r="S1956" s="43" t="s">
        <v>350</v>
      </c>
      <c r="T1956" s="43" t="s">
        <v>11</v>
      </c>
      <c r="U1956" s="43" t="s">
        <v>351</v>
      </c>
      <c r="V1956" s="43" t="s">
        <v>363</v>
      </c>
      <c r="W1956" s="43" t="s">
        <v>353</v>
      </c>
      <c r="X1956" s="43" t="s">
        <v>934</v>
      </c>
      <c r="Z1956" s="42" t="s">
        <v>1199</v>
      </c>
      <c r="AA1956"/>
    </row>
    <row r="1957" spans="1:27" s="39" customFormat="1" x14ac:dyDescent="0.35">
      <c r="A1957" s="43" t="s">
        <v>9</v>
      </c>
      <c r="B1957" s="54">
        <v>11001</v>
      </c>
      <c r="C1957" s="54" t="s">
        <v>10</v>
      </c>
      <c r="D1957" s="53">
        <v>1.5098599500000001</v>
      </c>
      <c r="E1957" s="53">
        <f t="shared" si="139"/>
        <v>1.5098599500000001</v>
      </c>
      <c r="F1957" s="53">
        <f>SUMIFS('Avg CO SCC_MDE'!D:D, 'Avg CO SCC_MDE'!E:E, Z1957)</f>
        <v>6.7165817379344584E-3</v>
      </c>
      <c r="G1957" s="120">
        <f t="shared" si="138"/>
        <v>4.448479965267281E-3</v>
      </c>
      <c r="H1957" s="120">
        <v>1.50726219367995</v>
      </c>
      <c r="I1957" s="53">
        <f t="shared" si="140"/>
        <v>6.7050256709900698E-3</v>
      </c>
      <c r="J1957" s="120">
        <v>1.51607583505348</v>
      </c>
      <c r="K1957" s="53">
        <f t="shared" si="141"/>
        <v>6.7442329780612684E-3</v>
      </c>
      <c r="L1957" s="122" t="str" cm="1">
        <f t="array" ref="L1957">_xlfn.SWITCH(A1957,
    "District of Columbia", _xlfn.XLOOKUP(R1957, '2015 O3 Growth Surrogates'!A:A, '2015 O3 Growth Surrogates'!H:H),
    "Maryland", _xlfn.XLOOKUP(R1957, '2015 O3 Growth Surrogates'!A:A, '2015 O3 Growth Surrogates'!I:I),
    "Virginia", _xlfn.XLOOKUP(R1957, '2015 O3 Growth Surrogates'!A:A, '2015 O3 Growth Surrogates'!J:J)
)</f>
        <v>Population</v>
      </c>
      <c r="M1957" s="133" cm="1">
        <f t="array" ref="M1957">_xlfn.SWITCH(L1957,
"Employment", INDEX('Coop GFs_CFs'!C:D, MATCH(B1957,'Coop GFs_CFs'!B:B,0),1),
"Population", INDEX('Coop GFs_CFs'!E:F, MATCH(B1957,'Coop GFs_CFs'!B:B,0),1),
"Household", INDEX('Coop GFs_CFs'!G:H, MATCH(B1957,'Coop GFs_CFs'!B:B,0),1),
"VMT", INDEX('Coop GFs_CFs'!I:J, MATCH(B1957,'Coop GFs_CFs'!B:B,0),1),
"Lane Mile", INDEX('Coop GFs_CFs'!K:L, MATCH(B1957,'Coop GFs_CFs'!B:B,0),1),
"Gas Sales", INDEX('Coop GFs_CFs'!M:N, MATCH(B1957,'Coop GFs_CFs'!B:B,0),1),
"No Growth", INDEX('Coop GFs_CFs'!O:P, MATCH(B1957,'Coop GFs_CFs'!B:B,0),1)
)</f>
        <v>1.0682042243864278</v>
      </c>
      <c r="N1957" s="133" cm="1">
        <f t="array" ref="N1957">_xlfn.SWITCH(L1957,
"Employment", INDEX('Coop GFs_CFs'!C:D, MATCH(B1957,'Coop GFs_CFs'!B:B,0),2),
"Population", INDEX('Coop GFs_CFs'!E:F, MATCH(B1957,'Coop GFs_CFs'!B:B,0),2),
"Household", INDEX('Coop GFs_CFs'!G:H, MATCH(B1957,'Coop GFs_CFs'!B:B,0),2),
"VMT", INDEX('Coop GFs_CFs'!I:J, MATCH(B1957,'Coop GFs_CFs'!B:B,0),2),
"Lane Mile", INDEX('Coop GFs_CFs'!K:L, MATCH(B1957,'Coop GFs_CFs'!B:B,0),2),
"Gas Sales", INDEX('Coop GFs_CFs'!M:N, MATCH(B1957,'Coop GFs_CFs'!B:B,0),2),
"No Growth", INDEX('Coop GFs_CFs'!O:P, MATCH(B1957,'Coop GFs_CFs'!B:B,0),2)
)</f>
        <v>1.1102535122627881</v>
      </c>
      <c r="O1957" s="133"/>
      <c r="P1957" s="86">
        <f t="shared" si="132"/>
        <v>7.1746809858983232E-3</v>
      </c>
      <c r="Q1957" s="86">
        <f t="shared" si="133"/>
        <v>7.4571084649418338E-3</v>
      </c>
      <c r="R1957" s="109">
        <v>2280213124</v>
      </c>
      <c r="S1957" s="43" t="s">
        <v>350</v>
      </c>
      <c r="T1957" s="43" t="s">
        <v>11</v>
      </c>
      <c r="U1957" s="43" t="s">
        <v>351</v>
      </c>
      <c r="V1957" s="43" t="s">
        <v>366</v>
      </c>
      <c r="W1957" s="43" t="s">
        <v>353</v>
      </c>
      <c r="X1957" s="43" t="s">
        <v>934</v>
      </c>
      <c r="Z1957" s="42" t="s">
        <v>1218</v>
      </c>
      <c r="AA1957"/>
    </row>
    <row r="1958" spans="1:27" s="39" customFormat="1" x14ac:dyDescent="0.35">
      <c r="A1958" s="43" t="s">
        <v>9</v>
      </c>
      <c r="B1958" s="54">
        <v>11001</v>
      </c>
      <c r="C1958" s="54" t="s">
        <v>12</v>
      </c>
      <c r="D1958" s="53">
        <v>4.341155E-2</v>
      </c>
      <c r="E1958" s="53">
        <f t="shared" si="139"/>
        <v>4.341155E-2</v>
      </c>
      <c r="F1958" s="53">
        <f>SUMIFS('Avg CO SCC_MDE'!D:D, 'Avg CO SCC_MDE'!E:E, Z1958)</f>
        <v>1.931154375897662E-4</v>
      </c>
      <c r="G1958" s="120">
        <f t="shared" si="138"/>
        <v>4.448480590759054E-3</v>
      </c>
      <c r="H1958" s="120">
        <v>4.3336859212701501E-2</v>
      </c>
      <c r="I1958" s="53">
        <f t="shared" si="140"/>
        <v>1.9278317707216032E-4</v>
      </c>
      <c r="J1958" s="120">
        <v>4.3590269360556003E-2</v>
      </c>
      <c r="K1958" s="53">
        <f t="shared" si="141"/>
        <v>1.9391046719639246E-4</v>
      </c>
      <c r="L1958" s="122" t="str" cm="1">
        <f t="array" ref="L1958">_xlfn.SWITCH(A1958,
    "District of Columbia", _xlfn.XLOOKUP(R1958, '2015 O3 Growth Surrogates'!A:A, '2015 O3 Growth Surrogates'!H:H),
    "Maryland", _xlfn.XLOOKUP(R1958, '2015 O3 Growth Surrogates'!A:A, '2015 O3 Growth Surrogates'!I:I),
    "Virginia", _xlfn.XLOOKUP(R1958, '2015 O3 Growth Surrogates'!A:A, '2015 O3 Growth Surrogates'!J:J)
)</f>
        <v>Population</v>
      </c>
      <c r="M1958" s="133" cm="1">
        <f t="array" ref="M1958">_xlfn.SWITCH(L1958,
"Employment", INDEX('Coop GFs_CFs'!C:D, MATCH(B1958,'Coop GFs_CFs'!B:B,0),1),
"Population", INDEX('Coop GFs_CFs'!E:F, MATCH(B1958,'Coop GFs_CFs'!B:B,0),1),
"Household", INDEX('Coop GFs_CFs'!G:H, MATCH(B1958,'Coop GFs_CFs'!B:B,0),1),
"VMT", INDEX('Coop GFs_CFs'!I:J, MATCH(B1958,'Coop GFs_CFs'!B:B,0),1),
"Lane Mile", INDEX('Coop GFs_CFs'!K:L, MATCH(B1958,'Coop GFs_CFs'!B:B,0),1),
"Gas Sales", INDEX('Coop GFs_CFs'!M:N, MATCH(B1958,'Coop GFs_CFs'!B:B,0),1),
"No Growth", INDEX('Coop GFs_CFs'!O:P, MATCH(B1958,'Coop GFs_CFs'!B:B,0),1)
)</f>
        <v>1.0682042243864278</v>
      </c>
      <c r="N1958" s="133" cm="1">
        <f t="array" ref="N1958">_xlfn.SWITCH(L1958,
"Employment", INDEX('Coop GFs_CFs'!C:D, MATCH(B1958,'Coop GFs_CFs'!B:B,0),2),
"Population", INDEX('Coop GFs_CFs'!E:F, MATCH(B1958,'Coop GFs_CFs'!B:B,0),2),
"Household", INDEX('Coop GFs_CFs'!G:H, MATCH(B1958,'Coop GFs_CFs'!B:B,0),2),
"VMT", INDEX('Coop GFs_CFs'!I:J, MATCH(B1958,'Coop GFs_CFs'!B:B,0),2),
"Lane Mile", INDEX('Coop GFs_CFs'!K:L, MATCH(B1958,'Coop GFs_CFs'!B:B,0),2),
"Gas Sales", INDEX('Coop GFs_CFs'!M:N, MATCH(B1958,'Coop GFs_CFs'!B:B,0),2),
"No Growth", INDEX('Coop GFs_CFs'!O:P, MATCH(B1958,'Coop GFs_CFs'!B:B,0),2)
)</f>
        <v>1.1102535122627881</v>
      </c>
      <c r="O1958" s="133"/>
      <c r="P1958" s="86">
        <f t="shared" si="132"/>
        <v>2.0628672622762182E-4</v>
      </c>
      <c r="Q1958" s="86">
        <f t="shared" si="133"/>
        <v>2.1440709285620318E-4</v>
      </c>
      <c r="R1958" s="109">
        <v>2280213124</v>
      </c>
      <c r="S1958" s="43" t="s">
        <v>350</v>
      </c>
      <c r="T1958" s="43" t="s">
        <v>11</v>
      </c>
      <c r="U1958" s="43" t="s">
        <v>351</v>
      </c>
      <c r="V1958" s="43" t="s">
        <v>366</v>
      </c>
      <c r="W1958" s="43" t="s">
        <v>353</v>
      </c>
      <c r="X1958" s="43" t="s">
        <v>934</v>
      </c>
      <c r="Z1958" s="42" t="s">
        <v>1224</v>
      </c>
      <c r="AA1958"/>
    </row>
    <row r="1959" spans="1:27" s="39" customFormat="1" x14ac:dyDescent="0.35">
      <c r="A1959" s="43" t="s">
        <v>497</v>
      </c>
      <c r="B1959" s="54">
        <v>24009</v>
      </c>
      <c r="C1959" s="54" t="s">
        <v>10</v>
      </c>
      <c r="D1959" s="53">
        <v>5.7161719999999902E-2</v>
      </c>
      <c r="E1959" s="53">
        <f t="shared" si="139"/>
        <v>5.7161719999999902E-2</v>
      </c>
      <c r="F1959" s="53">
        <f>SUMIFS('Avg CO SCC_MDE'!D:D, 'Avg CO SCC_MDE'!E:E, Z1959)</f>
        <v>9.5269541593070006E-3</v>
      </c>
      <c r="G1959" s="120">
        <f t="shared" si="138"/>
        <v>0.16666668111643626</v>
      </c>
      <c r="H1959" s="120">
        <v>5.9709729334612098E-2</v>
      </c>
      <c r="I1959" s="53">
        <f t="shared" si="140"/>
        <v>9.9516224185605146E-3</v>
      </c>
      <c r="J1959" s="120">
        <v>6.2038465225231598E-2</v>
      </c>
      <c r="K1959" s="53">
        <f t="shared" si="141"/>
        <v>1.0339745100646796E-2</v>
      </c>
      <c r="L1959" s="122" t="str" cm="1">
        <f t="array" ref="L1959">_xlfn.SWITCH(A1959,
    "District of Columbia", _xlfn.XLOOKUP(R1959, '2015 O3 Growth Surrogates'!A:A, '2015 O3 Growth Surrogates'!H:H),
    "Maryland", _xlfn.XLOOKUP(R1959, '2015 O3 Growth Surrogates'!A:A, '2015 O3 Growth Surrogates'!I:I),
    "Virginia", _xlfn.XLOOKUP(R1959, '2015 O3 Growth Surrogates'!A:A, '2015 O3 Growth Surrogates'!J:J)
)</f>
        <v>EPA EMP</v>
      </c>
      <c r="M1959" s="133" t="e" cm="1">
        <f t="array" ref="M1959">_xlfn.SWITCH(L1959,
"Employment", INDEX('Coop GFs_CFs'!C:D, MATCH(B1959,'Coop GFs_CFs'!B:B,0),1),
"Population", INDEX('Coop GFs_CFs'!E:F, MATCH(B1959,'Coop GFs_CFs'!B:B,0),1),
"Household", INDEX('Coop GFs_CFs'!G:H, MATCH(B1959,'Coop GFs_CFs'!B:B,0),1),
"VMT", INDEX('Coop GFs_CFs'!I:J, MATCH(B1959,'Coop GFs_CFs'!B:B,0),1),
"Lane Mile", INDEX('Coop GFs_CFs'!K:L, MATCH(B1959,'Coop GFs_CFs'!B:B,0),1),
"Gas Sales", INDEX('Coop GFs_CFs'!M:N, MATCH(B1959,'Coop GFs_CFs'!B:B,0),1),
"No Growth", INDEX('Coop GFs_CFs'!O:P, MATCH(B1959,'Coop GFs_CFs'!B:B,0),1)
)</f>
        <v>#N/A</v>
      </c>
      <c r="N1959" s="133" t="e" cm="1">
        <f t="array" ref="N1959">_xlfn.SWITCH(L1959,
"Employment", INDEX('Coop GFs_CFs'!C:D, MATCH(B1959,'Coop GFs_CFs'!B:B,0),2),
"Population", INDEX('Coop GFs_CFs'!E:F, MATCH(B1959,'Coop GFs_CFs'!B:B,0),2),
"Household", INDEX('Coop GFs_CFs'!G:H, MATCH(B1959,'Coop GFs_CFs'!B:B,0),2),
"VMT", INDEX('Coop GFs_CFs'!I:J, MATCH(B1959,'Coop GFs_CFs'!B:B,0),2),
"Lane Mile", INDEX('Coop GFs_CFs'!K:L, MATCH(B1959,'Coop GFs_CFs'!B:B,0),2),
"Gas Sales", INDEX('Coop GFs_CFs'!M:N, MATCH(B1959,'Coop GFs_CFs'!B:B,0),2),
"No Growth", INDEX('Coop GFs_CFs'!O:P, MATCH(B1959,'Coop GFs_CFs'!B:B,0),2)
)</f>
        <v>#N/A</v>
      </c>
      <c r="O1959" s="133"/>
      <c r="P1959" s="86">
        <f t="shared" ref="P1959:P1998" si="142">I1959</f>
        <v>9.9516224185605146E-3</v>
      </c>
      <c r="Q1959" s="86">
        <f t="shared" ref="Q1959:Q1998" si="143">K1959</f>
        <v>1.0339745100646796E-2</v>
      </c>
      <c r="R1959" s="109">
        <v>2280201124</v>
      </c>
      <c r="S1959" s="43" t="s">
        <v>350</v>
      </c>
      <c r="T1959" s="43" t="s">
        <v>11</v>
      </c>
      <c r="U1959" s="43" t="s">
        <v>351</v>
      </c>
      <c r="V1959" s="43" t="s">
        <v>694</v>
      </c>
      <c r="W1959" s="43" t="s">
        <v>353</v>
      </c>
      <c r="X1959" s="43" t="s">
        <v>934</v>
      </c>
      <c r="Z1959" s="42" t="s">
        <v>1074</v>
      </c>
      <c r="AA1959"/>
    </row>
    <row r="1960" spans="1:27" s="39" customFormat="1" x14ac:dyDescent="0.35">
      <c r="A1960" s="43" t="s">
        <v>497</v>
      </c>
      <c r="B1960" s="54">
        <v>24009</v>
      </c>
      <c r="C1960" s="54" t="s">
        <v>12</v>
      </c>
      <c r="D1960" s="53">
        <v>1.6435199999997999E-3</v>
      </c>
      <c r="E1960" s="53">
        <f t="shared" si="139"/>
        <v>1.6435199999997999E-3</v>
      </c>
      <c r="F1960" s="53">
        <f>SUMIFS('Avg CO SCC_MDE'!D:D, 'Avg CO SCC_MDE'!E:E, Z1960)</f>
        <v>2.7391938238185E-4</v>
      </c>
      <c r="G1960" s="120">
        <f t="shared" si="138"/>
        <v>0.16666629087682738</v>
      </c>
      <c r="H1960" s="120">
        <v>1.7167806419402E-3</v>
      </c>
      <c r="I1960" s="53">
        <f t="shared" si="140"/>
        <v>2.8612946184131181E-4</v>
      </c>
      <c r="J1960" s="120">
        <v>1.7837367099335999E-3</v>
      </c>
      <c r="K1960" s="53">
        <f t="shared" si="141"/>
        <v>2.9728878134546846E-4</v>
      </c>
      <c r="L1960" s="122" t="str" cm="1">
        <f t="array" ref="L1960">_xlfn.SWITCH(A1960,
    "District of Columbia", _xlfn.XLOOKUP(R1960, '2015 O3 Growth Surrogates'!A:A, '2015 O3 Growth Surrogates'!H:H),
    "Maryland", _xlfn.XLOOKUP(R1960, '2015 O3 Growth Surrogates'!A:A, '2015 O3 Growth Surrogates'!I:I),
    "Virginia", _xlfn.XLOOKUP(R1960, '2015 O3 Growth Surrogates'!A:A, '2015 O3 Growth Surrogates'!J:J)
)</f>
        <v>EPA EMP</v>
      </c>
      <c r="M1960" s="133" t="e" cm="1">
        <f t="array" ref="M1960">_xlfn.SWITCH(L1960,
"Employment", INDEX('Coop GFs_CFs'!C:D, MATCH(B1960,'Coop GFs_CFs'!B:B,0),1),
"Population", INDEX('Coop GFs_CFs'!E:F, MATCH(B1960,'Coop GFs_CFs'!B:B,0),1),
"Household", INDEX('Coop GFs_CFs'!G:H, MATCH(B1960,'Coop GFs_CFs'!B:B,0),1),
"VMT", INDEX('Coop GFs_CFs'!I:J, MATCH(B1960,'Coop GFs_CFs'!B:B,0),1),
"Lane Mile", INDEX('Coop GFs_CFs'!K:L, MATCH(B1960,'Coop GFs_CFs'!B:B,0),1),
"Gas Sales", INDEX('Coop GFs_CFs'!M:N, MATCH(B1960,'Coop GFs_CFs'!B:B,0),1),
"No Growth", INDEX('Coop GFs_CFs'!O:P, MATCH(B1960,'Coop GFs_CFs'!B:B,0),1)
)</f>
        <v>#N/A</v>
      </c>
      <c r="N1960" s="133" t="e" cm="1">
        <f t="array" ref="N1960">_xlfn.SWITCH(L1960,
"Employment", INDEX('Coop GFs_CFs'!C:D, MATCH(B1960,'Coop GFs_CFs'!B:B,0),2),
"Population", INDEX('Coop GFs_CFs'!E:F, MATCH(B1960,'Coop GFs_CFs'!B:B,0),2),
"Household", INDEX('Coop GFs_CFs'!G:H, MATCH(B1960,'Coop GFs_CFs'!B:B,0),2),
"VMT", INDEX('Coop GFs_CFs'!I:J, MATCH(B1960,'Coop GFs_CFs'!B:B,0),2),
"Lane Mile", INDEX('Coop GFs_CFs'!K:L, MATCH(B1960,'Coop GFs_CFs'!B:B,0),2),
"Gas Sales", INDEX('Coop GFs_CFs'!M:N, MATCH(B1960,'Coop GFs_CFs'!B:B,0),2),
"No Growth", INDEX('Coop GFs_CFs'!O:P, MATCH(B1960,'Coop GFs_CFs'!B:B,0),2)
)</f>
        <v>#N/A</v>
      </c>
      <c r="O1960" s="133"/>
      <c r="P1960" s="86">
        <f t="shared" si="142"/>
        <v>2.8612946184131181E-4</v>
      </c>
      <c r="Q1960" s="86">
        <f t="shared" si="143"/>
        <v>2.9728878134546846E-4</v>
      </c>
      <c r="R1960" s="109">
        <v>2280201124</v>
      </c>
      <c r="S1960" s="43" t="s">
        <v>350</v>
      </c>
      <c r="T1960" s="43" t="s">
        <v>11</v>
      </c>
      <c r="U1960" s="43" t="s">
        <v>351</v>
      </c>
      <c r="V1960" s="43" t="s">
        <v>694</v>
      </c>
      <c r="W1960" s="43" t="s">
        <v>353</v>
      </c>
      <c r="X1960" s="43" t="s">
        <v>934</v>
      </c>
      <c r="Z1960" s="42" t="s">
        <v>1075</v>
      </c>
      <c r="AA1960"/>
    </row>
    <row r="1961" spans="1:27" s="39" customFormat="1" x14ac:dyDescent="0.35">
      <c r="A1961" s="43" t="s">
        <v>497</v>
      </c>
      <c r="B1961" s="54">
        <v>24009</v>
      </c>
      <c r="C1961" s="54" t="s">
        <v>10</v>
      </c>
      <c r="D1961" s="53">
        <v>2.5903053599999999</v>
      </c>
      <c r="E1961" s="53">
        <f t="shared" si="139"/>
        <v>2.5903053599999999</v>
      </c>
      <c r="F1961" s="53">
        <f>SUMIFS('Avg CO SCC_MDE'!D:D, 'Avg CO SCC_MDE'!E:E, Z1961)</f>
        <v>2.2376699866347976E-3</v>
      </c>
      <c r="G1961" s="120">
        <f t="shared" si="138"/>
        <v>8.6386339664401481E-4</v>
      </c>
      <c r="H1961" s="120">
        <v>2.5858486670995702</v>
      </c>
      <c r="I1961" s="53">
        <f t="shared" si="140"/>
        <v>2.2338200127680328E-3</v>
      </c>
      <c r="J1961" s="120">
        <v>2.6009692897049801</v>
      </c>
      <c r="K1961" s="53">
        <f t="shared" si="141"/>
        <v>2.2468821651713145E-3</v>
      </c>
      <c r="L1961" s="122" t="str" cm="1">
        <f t="array" ref="L1961">_xlfn.SWITCH(A1961,
    "District of Columbia", _xlfn.XLOOKUP(R1961, '2015 O3 Growth Surrogates'!A:A, '2015 O3 Growth Surrogates'!H:H),
    "Maryland", _xlfn.XLOOKUP(R1961, '2015 O3 Growth Surrogates'!A:A, '2015 O3 Growth Surrogates'!I:I),
    "Virginia", _xlfn.XLOOKUP(R1961, '2015 O3 Growth Surrogates'!A:A, '2015 O3 Growth Surrogates'!J:J)
)</f>
        <v>EPA EMP</v>
      </c>
      <c r="M1961" s="133" t="e" cm="1">
        <f t="array" ref="M1961">_xlfn.SWITCH(L1961,
"Employment", INDEX('Coop GFs_CFs'!C:D, MATCH(B1961,'Coop GFs_CFs'!B:B,0),1),
"Population", INDEX('Coop GFs_CFs'!E:F, MATCH(B1961,'Coop GFs_CFs'!B:B,0),1),
"Household", INDEX('Coop GFs_CFs'!G:H, MATCH(B1961,'Coop GFs_CFs'!B:B,0),1),
"VMT", INDEX('Coop GFs_CFs'!I:J, MATCH(B1961,'Coop GFs_CFs'!B:B,0),1),
"Lane Mile", INDEX('Coop GFs_CFs'!K:L, MATCH(B1961,'Coop GFs_CFs'!B:B,0),1),
"Gas Sales", INDEX('Coop GFs_CFs'!M:N, MATCH(B1961,'Coop GFs_CFs'!B:B,0),1),
"No Growth", INDEX('Coop GFs_CFs'!O:P, MATCH(B1961,'Coop GFs_CFs'!B:B,0),1)
)</f>
        <v>#N/A</v>
      </c>
      <c r="N1961" s="133" t="e" cm="1">
        <f t="array" ref="N1961">_xlfn.SWITCH(L1961,
"Employment", INDEX('Coop GFs_CFs'!C:D, MATCH(B1961,'Coop GFs_CFs'!B:B,0),2),
"Population", INDEX('Coop GFs_CFs'!E:F, MATCH(B1961,'Coop GFs_CFs'!B:B,0),2),
"Household", INDEX('Coop GFs_CFs'!G:H, MATCH(B1961,'Coop GFs_CFs'!B:B,0),2),
"VMT", INDEX('Coop GFs_CFs'!I:J, MATCH(B1961,'Coop GFs_CFs'!B:B,0),2),
"Lane Mile", INDEX('Coop GFs_CFs'!K:L, MATCH(B1961,'Coop GFs_CFs'!B:B,0),2),
"Gas Sales", INDEX('Coop GFs_CFs'!M:N, MATCH(B1961,'Coop GFs_CFs'!B:B,0),2),
"No Growth", INDEX('Coop GFs_CFs'!O:P, MATCH(B1961,'Coop GFs_CFs'!B:B,0),2)
)</f>
        <v>#N/A</v>
      </c>
      <c r="O1961" s="133"/>
      <c r="P1961" s="86">
        <f t="shared" si="142"/>
        <v>2.2338200127680328E-3</v>
      </c>
      <c r="Q1961" s="86">
        <f t="shared" si="143"/>
        <v>2.2468821651713145E-3</v>
      </c>
      <c r="R1961" s="109">
        <v>2280202124</v>
      </c>
      <c r="S1961" s="43" t="s">
        <v>350</v>
      </c>
      <c r="T1961" s="43" t="s">
        <v>11</v>
      </c>
      <c r="U1961" s="43" t="s">
        <v>351</v>
      </c>
      <c r="V1961" s="43" t="s">
        <v>715</v>
      </c>
      <c r="W1961" s="43" t="s">
        <v>353</v>
      </c>
      <c r="X1961" s="43" t="s">
        <v>934</v>
      </c>
      <c r="Z1961" s="42" t="s">
        <v>1080</v>
      </c>
      <c r="AA1961"/>
    </row>
    <row r="1962" spans="1:27" s="39" customFormat="1" x14ac:dyDescent="0.35">
      <c r="A1962" s="43" t="s">
        <v>497</v>
      </c>
      <c r="B1962" s="54">
        <v>24009</v>
      </c>
      <c r="C1962" s="54" t="s">
        <v>12</v>
      </c>
      <c r="D1962" s="53">
        <v>7.8364699999999995E-2</v>
      </c>
      <c r="E1962" s="53">
        <f t="shared" si="139"/>
        <v>7.8364699999999995E-2</v>
      </c>
      <c r="F1962" s="53">
        <f>SUMIFS('Avg CO SCC_MDE'!D:D, 'Avg CO SCC_MDE'!E:E, Z1962)</f>
        <v>6.4337580559744394E-5</v>
      </c>
      <c r="G1962" s="120">
        <f t="shared" si="138"/>
        <v>8.2100206546754343E-4</v>
      </c>
      <c r="H1962" s="120">
        <v>7.8229871339438095E-2</v>
      </c>
      <c r="I1962" s="53">
        <f t="shared" si="140"/>
        <v>6.4226885950938851E-5</v>
      </c>
      <c r="J1962" s="120">
        <v>7.8687316655571105E-2</v>
      </c>
      <c r="K1962" s="53">
        <f t="shared" si="141"/>
        <v>6.4602449500322505E-5</v>
      </c>
      <c r="L1962" s="122" t="str" cm="1">
        <f t="array" ref="L1962">_xlfn.SWITCH(A1962,
    "District of Columbia", _xlfn.XLOOKUP(R1962, '2015 O3 Growth Surrogates'!A:A, '2015 O3 Growth Surrogates'!H:H),
    "Maryland", _xlfn.XLOOKUP(R1962, '2015 O3 Growth Surrogates'!A:A, '2015 O3 Growth Surrogates'!I:I),
    "Virginia", _xlfn.XLOOKUP(R1962, '2015 O3 Growth Surrogates'!A:A, '2015 O3 Growth Surrogates'!J:J)
)</f>
        <v>EPA EMP</v>
      </c>
      <c r="M1962" s="133" t="e" cm="1">
        <f t="array" ref="M1962">_xlfn.SWITCH(L1962,
"Employment", INDEX('Coop GFs_CFs'!C:D, MATCH(B1962,'Coop GFs_CFs'!B:B,0),1),
"Population", INDEX('Coop GFs_CFs'!E:F, MATCH(B1962,'Coop GFs_CFs'!B:B,0),1),
"Household", INDEX('Coop GFs_CFs'!G:H, MATCH(B1962,'Coop GFs_CFs'!B:B,0),1),
"VMT", INDEX('Coop GFs_CFs'!I:J, MATCH(B1962,'Coop GFs_CFs'!B:B,0),1),
"Lane Mile", INDEX('Coop GFs_CFs'!K:L, MATCH(B1962,'Coop GFs_CFs'!B:B,0),1),
"Gas Sales", INDEX('Coop GFs_CFs'!M:N, MATCH(B1962,'Coop GFs_CFs'!B:B,0),1),
"No Growth", INDEX('Coop GFs_CFs'!O:P, MATCH(B1962,'Coop GFs_CFs'!B:B,0),1)
)</f>
        <v>#N/A</v>
      </c>
      <c r="N1962" s="133" t="e" cm="1">
        <f t="array" ref="N1962">_xlfn.SWITCH(L1962,
"Employment", INDEX('Coop GFs_CFs'!C:D, MATCH(B1962,'Coop GFs_CFs'!B:B,0),2),
"Population", INDEX('Coop GFs_CFs'!E:F, MATCH(B1962,'Coop GFs_CFs'!B:B,0),2),
"Household", INDEX('Coop GFs_CFs'!G:H, MATCH(B1962,'Coop GFs_CFs'!B:B,0),2),
"VMT", INDEX('Coop GFs_CFs'!I:J, MATCH(B1962,'Coop GFs_CFs'!B:B,0),2),
"Lane Mile", INDEX('Coop GFs_CFs'!K:L, MATCH(B1962,'Coop GFs_CFs'!B:B,0),2),
"Gas Sales", INDEX('Coop GFs_CFs'!M:N, MATCH(B1962,'Coop GFs_CFs'!B:B,0),2),
"No Growth", INDEX('Coop GFs_CFs'!O:P, MATCH(B1962,'Coop GFs_CFs'!B:B,0),2)
)</f>
        <v>#N/A</v>
      </c>
      <c r="O1962" s="133"/>
      <c r="P1962" s="86">
        <f t="shared" si="142"/>
        <v>6.4226885950938851E-5</v>
      </c>
      <c r="Q1962" s="86">
        <f t="shared" si="143"/>
        <v>6.4602449500322505E-5</v>
      </c>
      <c r="R1962" s="109">
        <v>2280202124</v>
      </c>
      <c r="S1962" s="43" t="s">
        <v>350</v>
      </c>
      <c r="T1962" s="43" t="s">
        <v>11</v>
      </c>
      <c r="U1962" s="43" t="s">
        <v>351</v>
      </c>
      <c r="V1962" s="43" t="s">
        <v>715</v>
      </c>
      <c r="W1962" s="43" t="s">
        <v>353</v>
      </c>
      <c r="X1962" s="43" t="s">
        <v>934</v>
      </c>
      <c r="Z1962" s="42" t="s">
        <v>1082</v>
      </c>
      <c r="AA1962"/>
    </row>
    <row r="1963" spans="1:27" s="39" customFormat="1" x14ac:dyDescent="0.35">
      <c r="A1963" s="43" t="s">
        <v>497</v>
      </c>
      <c r="B1963" s="54">
        <v>24009</v>
      </c>
      <c r="C1963" s="54" t="s">
        <v>10</v>
      </c>
      <c r="D1963" s="53">
        <v>0.66986394999999999</v>
      </c>
      <c r="E1963" s="53">
        <f t="shared" si="139"/>
        <v>0.66986394999999999</v>
      </c>
      <c r="F1963" s="53">
        <f>SUMIFS('Avg CO SCC_MDE'!D:D, 'Avg CO SCC_MDE'!E:E, Z1963)</f>
        <v>2.0671403172918584E-2</v>
      </c>
      <c r="G1963" s="120">
        <f t="shared" si="138"/>
        <v>3.0859106797609552E-2</v>
      </c>
      <c r="H1963" s="120">
        <v>0.66871143031783398</v>
      </c>
      <c r="I1963" s="53">
        <f t="shared" si="140"/>
        <v>2.0635837444960278E-2</v>
      </c>
      <c r="J1963" s="120">
        <v>0.67262168744092399</v>
      </c>
      <c r="K1963" s="53">
        <f t="shared" si="141"/>
        <v>2.0756504487127826E-2</v>
      </c>
      <c r="L1963" s="122" t="str" cm="1">
        <f t="array" ref="L1963">_xlfn.SWITCH(A1963,
    "District of Columbia", _xlfn.XLOOKUP(R1963, '2015 O3 Growth Surrogates'!A:A, '2015 O3 Growth Surrogates'!H:H),
    "Maryland", _xlfn.XLOOKUP(R1963, '2015 O3 Growth Surrogates'!A:A, '2015 O3 Growth Surrogates'!I:I),
    "Virginia", _xlfn.XLOOKUP(R1963, '2015 O3 Growth Surrogates'!A:A, '2015 O3 Growth Surrogates'!J:J)
)</f>
        <v>EPA EMP</v>
      </c>
      <c r="M1963" s="133" t="e" cm="1">
        <f t="array" ref="M1963">_xlfn.SWITCH(L1963,
"Employment", INDEX('Coop GFs_CFs'!C:D, MATCH(B1963,'Coop GFs_CFs'!B:B,0),1),
"Population", INDEX('Coop GFs_CFs'!E:F, MATCH(B1963,'Coop GFs_CFs'!B:B,0),1),
"Household", INDEX('Coop GFs_CFs'!G:H, MATCH(B1963,'Coop GFs_CFs'!B:B,0),1),
"VMT", INDEX('Coop GFs_CFs'!I:J, MATCH(B1963,'Coop GFs_CFs'!B:B,0),1),
"Lane Mile", INDEX('Coop GFs_CFs'!K:L, MATCH(B1963,'Coop GFs_CFs'!B:B,0),1),
"Gas Sales", INDEX('Coop GFs_CFs'!M:N, MATCH(B1963,'Coop GFs_CFs'!B:B,0),1),
"No Growth", INDEX('Coop GFs_CFs'!O:P, MATCH(B1963,'Coop GFs_CFs'!B:B,0),1)
)</f>
        <v>#N/A</v>
      </c>
      <c r="N1963" s="133" t="e" cm="1">
        <f t="array" ref="N1963">_xlfn.SWITCH(L1963,
"Employment", INDEX('Coop GFs_CFs'!C:D, MATCH(B1963,'Coop GFs_CFs'!B:B,0),2),
"Population", INDEX('Coop GFs_CFs'!E:F, MATCH(B1963,'Coop GFs_CFs'!B:B,0),2),
"Household", INDEX('Coop GFs_CFs'!G:H, MATCH(B1963,'Coop GFs_CFs'!B:B,0),2),
"VMT", INDEX('Coop GFs_CFs'!I:J, MATCH(B1963,'Coop GFs_CFs'!B:B,0),2),
"Lane Mile", INDEX('Coop GFs_CFs'!K:L, MATCH(B1963,'Coop GFs_CFs'!B:B,0),2),
"Gas Sales", INDEX('Coop GFs_CFs'!M:N, MATCH(B1963,'Coop GFs_CFs'!B:B,0),2),
"No Growth", INDEX('Coop GFs_CFs'!O:P, MATCH(B1963,'Coop GFs_CFs'!B:B,0),2)
)</f>
        <v>#N/A</v>
      </c>
      <c r="O1963" s="133"/>
      <c r="P1963" s="86">
        <f t="shared" si="142"/>
        <v>2.0635837444960278E-2</v>
      </c>
      <c r="Q1963" s="86">
        <f t="shared" si="143"/>
        <v>2.0756504487127826E-2</v>
      </c>
      <c r="R1963" s="109">
        <v>2280204124</v>
      </c>
      <c r="S1963" s="43" t="s">
        <v>350</v>
      </c>
      <c r="T1963" s="43" t="s">
        <v>11</v>
      </c>
      <c r="U1963" s="43" t="s">
        <v>351</v>
      </c>
      <c r="V1963" s="43" t="s">
        <v>702</v>
      </c>
      <c r="W1963" s="43" t="s">
        <v>353</v>
      </c>
      <c r="X1963" s="43" t="s">
        <v>934</v>
      </c>
      <c r="Z1963" s="42" t="s">
        <v>1093</v>
      </c>
      <c r="AA1963"/>
    </row>
    <row r="1964" spans="1:27" s="39" customFormat="1" x14ac:dyDescent="0.35">
      <c r="A1964" s="43" t="s">
        <v>497</v>
      </c>
      <c r="B1964" s="54">
        <v>24009</v>
      </c>
      <c r="C1964" s="54" t="s">
        <v>12</v>
      </c>
      <c r="D1964" s="53">
        <v>1.925996E-2</v>
      </c>
      <c r="E1964" s="53">
        <f t="shared" si="139"/>
        <v>1.925996E-2</v>
      </c>
      <c r="F1964" s="53">
        <f>SUMIFS('Avg CO SCC_MDE'!D:D, 'Avg CO SCC_MDE'!E:E, Z1964)</f>
        <v>5.9434504411470226E-4</v>
      </c>
      <c r="G1964" s="120">
        <f t="shared" si="138"/>
        <v>3.0859100647909043E-2</v>
      </c>
      <c r="H1964" s="120">
        <v>1.9226822699540898E-2</v>
      </c>
      <c r="I1964" s="53">
        <f t="shared" si="140"/>
        <v>5.9332245682463484E-4</v>
      </c>
      <c r="J1964" s="120">
        <v>1.93392505974453E-2</v>
      </c>
      <c r="K1964" s="53">
        <f t="shared" si="141"/>
        <v>5.9679188064169959E-4</v>
      </c>
      <c r="L1964" s="122" t="str" cm="1">
        <f t="array" ref="L1964">_xlfn.SWITCH(A1964,
    "District of Columbia", _xlfn.XLOOKUP(R1964, '2015 O3 Growth Surrogates'!A:A, '2015 O3 Growth Surrogates'!H:H),
    "Maryland", _xlfn.XLOOKUP(R1964, '2015 O3 Growth Surrogates'!A:A, '2015 O3 Growth Surrogates'!I:I),
    "Virginia", _xlfn.XLOOKUP(R1964, '2015 O3 Growth Surrogates'!A:A, '2015 O3 Growth Surrogates'!J:J)
)</f>
        <v>EPA EMP</v>
      </c>
      <c r="M1964" s="133" t="e" cm="1">
        <f t="array" ref="M1964">_xlfn.SWITCH(L1964,
"Employment", INDEX('Coop GFs_CFs'!C:D, MATCH(B1964,'Coop GFs_CFs'!B:B,0),1),
"Population", INDEX('Coop GFs_CFs'!E:F, MATCH(B1964,'Coop GFs_CFs'!B:B,0),1),
"Household", INDEX('Coop GFs_CFs'!G:H, MATCH(B1964,'Coop GFs_CFs'!B:B,0),1),
"VMT", INDEX('Coop GFs_CFs'!I:J, MATCH(B1964,'Coop GFs_CFs'!B:B,0),1),
"Lane Mile", INDEX('Coop GFs_CFs'!K:L, MATCH(B1964,'Coop GFs_CFs'!B:B,0),1),
"Gas Sales", INDEX('Coop GFs_CFs'!M:N, MATCH(B1964,'Coop GFs_CFs'!B:B,0),1),
"No Growth", INDEX('Coop GFs_CFs'!O:P, MATCH(B1964,'Coop GFs_CFs'!B:B,0),1)
)</f>
        <v>#N/A</v>
      </c>
      <c r="N1964" s="133" t="e" cm="1">
        <f t="array" ref="N1964">_xlfn.SWITCH(L1964,
"Employment", INDEX('Coop GFs_CFs'!C:D, MATCH(B1964,'Coop GFs_CFs'!B:B,0),2),
"Population", INDEX('Coop GFs_CFs'!E:F, MATCH(B1964,'Coop GFs_CFs'!B:B,0),2),
"Household", INDEX('Coop GFs_CFs'!G:H, MATCH(B1964,'Coop GFs_CFs'!B:B,0),2),
"VMT", INDEX('Coop GFs_CFs'!I:J, MATCH(B1964,'Coop GFs_CFs'!B:B,0),2),
"Lane Mile", INDEX('Coop GFs_CFs'!K:L, MATCH(B1964,'Coop GFs_CFs'!B:B,0),2),
"Gas Sales", INDEX('Coop GFs_CFs'!M:N, MATCH(B1964,'Coop GFs_CFs'!B:B,0),2),
"No Growth", INDEX('Coop GFs_CFs'!O:P, MATCH(B1964,'Coop GFs_CFs'!B:B,0),2)
)</f>
        <v>#N/A</v>
      </c>
      <c r="O1964" s="133"/>
      <c r="P1964" s="86">
        <f t="shared" si="142"/>
        <v>5.9332245682463484E-4</v>
      </c>
      <c r="Q1964" s="86">
        <f t="shared" si="143"/>
        <v>5.9679188064169959E-4</v>
      </c>
      <c r="R1964" s="109">
        <v>2280204124</v>
      </c>
      <c r="S1964" s="43" t="s">
        <v>350</v>
      </c>
      <c r="T1964" s="43" t="s">
        <v>11</v>
      </c>
      <c r="U1964" s="43" t="s">
        <v>351</v>
      </c>
      <c r="V1964" s="43" t="s">
        <v>702</v>
      </c>
      <c r="W1964" s="43" t="s">
        <v>353</v>
      </c>
      <c r="X1964" s="43" t="s">
        <v>934</v>
      </c>
      <c r="Z1964" s="42" t="s">
        <v>1094</v>
      </c>
      <c r="AA1964"/>
    </row>
    <row r="1965" spans="1:27" s="39" customFormat="1" x14ac:dyDescent="0.35">
      <c r="A1965" s="43" t="s">
        <v>497</v>
      </c>
      <c r="B1965" s="54">
        <v>24009</v>
      </c>
      <c r="C1965" s="54" t="s">
        <v>10</v>
      </c>
      <c r="D1965" s="53">
        <v>12.7734439</v>
      </c>
      <c r="E1965" s="53">
        <f t="shared" si="139"/>
        <v>12.7734439</v>
      </c>
      <c r="F1965" s="53">
        <f>SUMIFS('Avg CO SCC_MDE'!D:D, 'Avg CO SCC_MDE'!E:E, Z1965)</f>
        <v>9.4544477718897357E-3</v>
      </c>
      <c r="G1965" s="120">
        <f t="shared" si="138"/>
        <v>7.4016434768149999E-4</v>
      </c>
      <c r="H1965" s="120">
        <v>15.3509468044386</v>
      </c>
      <c r="I1965" s="53">
        <f t="shared" si="140"/>
        <v>1.1362223527800704E-2</v>
      </c>
      <c r="J1965" s="120">
        <v>17.0936105371132</v>
      </c>
      <c r="K1965" s="53">
        <f t="shared" si="141"/>
        <v>1.2652081092724006E-2</v>
      </c>
      <c r="L1965" s="122" t="str" cm="1">
        <f t="array" ref="L1965">_xlfn.SWITCH(A1965,
    "District of Columbia", _xlfn.XLOOKUP(R1965, '2015 O3 Growth Surrogates'!A:A, '2015 O3 Growth Surrogates'!H:H),
    "Maryland", _xlfn.XLOOKUP(R1965, '2015 O3 Growth Surrogates'!A:A, '2015 O3 Growth Surrogates'!I:I),
    "Virginia", _xlfn.XLOOKUP(R1965, '2015 O3 Growth Surrogates'!A:A, '2015 O3 Growth Surrogates'!J:J)
)</f>
        <v>EPA EMP</v>
      </c>
      <c r="M1965" s="133" t="e" cm="1">
        <f t="array" ref="M1965">_xlfn.SWITCH(L1965,
"Employment", INDEX('Coop GFs_CFs'!C:D, MATCH(B1965,'Coop GFs_CFs'!B:B,0),1),
"Population", INDEX('Coop GFs_CFs'!E:F, MATCH(B1965,'Coop GFs_CFs'!B:B,0),1),
"Household", INDEX('Coop GFs_CFs'!G:H, MATCH(B1965,'Coop GFs_CFs'!B:B,0),1),
"VMT", INDEX('Coop GFs_CFs'!I:J, MATCH(B1965,'Coop GFs_CFs'!B:B,0),1),
"Lane Mile", INDEX('Coop GFs_CFs'!K:L, MATCH(B1965,'Coop GFs_CFs'!B:B,0),1),
"Gas Sales", INDEX('Coop GFs_CFs'!M:N, MATCH(B1965,'Coop GFs_CFs'!B:B,0),1),
"No Growth", INDEX('Coop GFs_CFs'!O:P, MATCH(B1965,'Coop GFs_CFs'!B:B,0),1)
)</f>
        <v>#N/A</v>
      </c>
      <c r="N1965" s="133" t="e" cm="1">
        <f t="array" ref="N1965">_xlfn.SWITCH(L1965,
"Employment", INDEX('Coop GFs_CFs'!C:D, MATCH(B1965,'Coop GFs_CFs'!B:B,0),2),
"Population", INDEX('Coop GFs_CFs'!E:F, MATCH(B1965,'Coop GFs_CFs'!B:B,0),2),
"Household", INDEX('Coop GFs_CFs'!G:H, MATCH(B1965,'Coop GFs_CFs'!B:B,0),2),
"VMT", INDEX('Coop GFs_CFs'!I:J, MATCH(B1965,'Coop GFs_CFs'!B:B,0),2),
"Lane Mile", INDEX('Coop GFs_CFs'!K:L, MATCH(B1965,'Coop GFs_CFs'!B:B,0),2),
"Gas Sales", INDEX('Coop GFs_CFs'!M:N, MATCH(B1965,'Coop GFs_CFs'!B:B,0),2),
"No Growth", INDEX('Coop GFs_CFs'!O:P, MATCH(B1965,'Coop GFs_CFs'!B:B,0),2)
)</f>
        <v>#N/A</v>
      </c>
      <c r="O1965" s="133"/>
      <c r="P1965" s="86">
        <f t="shared" si="142"/>
        <v>1.1362223527800704E-2</v>
      </c>
      <c r="Q1965" s="86">
        <f t="shared" si="143"/>
        <v>1.2652081092724006E-2</v>
      </c>
      <c r="R1965" s="109">
        <v>2280207124</v>
      </c>
      <c r="S1965" s="43" t="s">
        <v>350</v>
      </c>
      <c r="T1965" s="43" t="s">
        <v>11</v>
      </c>
      <c r="U1965" s="43" t="s">
        <v>351</v>
      </c>
      <c r="V1965" s="43" t="s">
        <v>352</v>
      </c>
      <c r="W1965" s="43" t="s">
        <v>353</v>
      </c>
      <c r="X1965" s="43" t="s">
        <v>934</v>
      </c>
      <c r="Z1965" s="42" t="s">
        <v>1110</v>
      </c>
      <c r="AA1965"/>
    </row>
    <row r="1966" spans="1:27" s="39" customFormat="1" x14ac:dyDescent="0.35">
      <c r="A1966" s="43" t="s">
        <v>497</v>
      </c>
      <c r="B1966" s="54">
        <v>24009</v>
      </c>
      <c r="C1966" s="54" t="s">
        <v>12</v>
      </c>
      <c r="D1966" s="53">
        <v>0.39323433000000002</v>
      </c>
      <c r="E1966" s="53">
        <f t="shared" si="139"/>
        <v>0.39323433000000002</v>
      </c>
      <c r="F1966" s="53">
        <f>SUMIFS('Avg CO SCC_MDE'!D:D, 'Avg CO SCC_MDE'!E:E, Z1966)</f>
        <v>2.9100304461181827E-4</v>
      </c>
      <c r="G1966" s="120">
        <f t="shared" si="138"/>
        <v>7.4002451569225467E-4</v>
      </c>
      <c r="H1966" s="120">
        <v>0.47258353571420503</v>
      </c>
      <c r="I1966" s="53">
        <f t="shared" si="140"/>
        <v>3.4972340214103789E-4</v>
      </c>
      <c r="J1966" s="120">
        <v>0.52623196527622895</v>
      </c>
      <c r="K1966" s="53">
        <f t="shared" si="141"/>
        <v>3.8942455524532468E-4</v>
      </c>
      <c r="L1966" s="122" t="str" cm="1">
        <f t="array" ref="L1966">_xlfn.SWITCH(A1966,
    "District of Columbia", _xlfn.XLOOKUP(R1966, '2015 O3 Growth Surrogates'!A:A, '2015 O3 Growth Surrogates'!H:H),
    "Maryland", _xlfn.XLOOKUP(R1966, '2015 O3 Growth Surrogates'!A:A, '2015 O3 Growth Surrogates'!I:I),
    "Virginia", _xlfn.XLOOKUP(R1966, '2015 O3 Growth Surrogates'!A:A, '2015 O3 Growth Surrogates'!J:J)
)</f>
        <v>EPA EMP</v>
      </c>
      <c r="M1966" s="133" t="e" cm="1">
        <f t="array" ref="M1966">_xlfn.SWITCH(L1966,
"Employment", INDEX('Coop GFs_CFs'!C:D, MATCH(B1966,'Coop GFs_CFs'!B:B,0),1),
"Population", INDEX('Coop GFs_CFs'!E:F, MATCH(B1966,'Coop GFs_CFs'!B:B,0),1),
"Household", INDEX('Coop GFs_CFs'!G:H, MATCH(B1966,'Coop GFs_CFs'!B:B,0),1),
"VMT", INDEX('Coop GFs_CFs'!I:J, MATCH(B1966,'Coop GFs_CFs'!B:B,0),1),
"Lane Mile", INDEX('Coop GFs_CFs'!K:L, MATCH(B1966,'Coop GFs_CFs'!B:B,0),1),
"Gas Sales", INDEX('Coop GFs_CFs'!M:N, MATCH(B1966,'Coop GFs_CFs'!B:B,0),1),
"No Growth", INDEX('Coop GFs_CFs'!O:P, MATCH(B1966,'Coop GFs_CFs'!B:B,0),1)
)</f>
        <v>#N/A</v>
      </c>
      <c r="N1966" s="133" t="e" cm="1">
        <f t="array" ref="N1966">_xlfn.SWITCH(L1966,
"Employment", INDEX('Coop GFs_CFs'!C:D, MATCH(B1966,'Coop GFs_CFs'!B:B,0),2),
"Population", INDEX('Coop GFs_CFs'!E:F, MATCH(B1966,'Coop GFs_CFs'!B:B,0),2),
"Household", INDEX('Coop GFs_CFs'!G:H, MATCH(B1966,'Coop GFs_CFs'!B:B,0),2),
"VMT", INDEX('Coop GFs_CFs'!I:J, MATCH(B1966,'Coop GFs_CFs'!B:B,0),2),
"Lane Mile", INDEX('Coop GFs_CFs'!K:L, MATCH(B1966,'Coop GFs_CFs'!B:B,0),2),
"Gas Sales", INDEX('Coop GFs_CFs'!M:N, MATCH(B1966,'Coop GFs_CFs'!B:B,0),2),
"No Growth", INDEX('Coop GFs_CFs'!O:P, MATCH(B1966,'Coop GFs_CFs'!B:B,0),2)
)</f>
        <v>#N/A</v>
      </c>
      <c r="O1966" s="133"/>
      <c r="P1966" s="86">
        <f t="shared" si="142"/>
        <v>3.4972340214103789E-4</v>
      </c>
      <c r="Q1966" s="86">
        <f t="shared" si="143"/>
        <v>3.8942455524532468E-4</v>
      </c>
      <c r="R1966" s="109">
        <v>2280207124</v>
      </c>
      <c r="S1966" s="43" t="s">
        <v>350</v>
      </c>
      <c r="T1966" s="43" t="s">
        <v>11</v>
      </c>
      <c r="U1966" s="43" t="s">
        <v>351</v>
      </c>
      <c r="V1966" s="43" t="s">
        <v>352</v>
      </c>
      <c r="W1966" s="43" t="s">
        <v>353</v>
      </c>
      <c r="X1966" s="43" t="s">
        <v>934</v>
      </c>
      <c r="Z1966" s="42" t="s">
        <v>1115</v>
      </c>
      <c r="AA1966"/>
    </row>
    <row r="1967" spans="1:27" s="39" customFormat="1" x14ac:dyDescent="0.35">
      <c r="A1967" s="43" t="s">
        <v>497</v>
      </c>
      <c r="B1967" s="54">
        <v>24009</v>
      </c>
      <c r="C1967" s="54" t="s">
        <v>10</v>
      </c>
      <c r="D1967" s="53">
        <v>156.59290956999999</v>
      </c>
      <c r="E1967" s="53">
        <f t="shared" si="139"/>
        <v>156.59290956999999</v>
      </c>
      <c r="F1967" s="53">
        <f>SUMIFS('Avg CO SCC_MDE'!D:D, 'Avg CO SCC_MDE'!E:E, Z1967)</f>
        <v>0.15321641366058159</v>
      </c>
      <c r="G1967" s="120">
        <f t="shared" si="138"/>
        <v>9.7843774715796416E-4</v>
      </c>
      <c r="H1967" s="120">
        <v>156.32348708448299</v>
      </c>
      <c r="I1967" s="53">
        <f t="shared" si="140"/>
        <v>0.15295280053081864</v>
      </c>
      <c r="J1967" s="120">
        <v>157.23758096887801</v>
      </c>
      <c r="K1967" s="53">
        <f t="shared" si="141"/>
        <v>0.15384718449175697</v>
      </c>
      <c r="L1967" s="122" t="str" cm="1">
        <f t="array" ref="L1967">_xlfn.SWITCH(A1967,
    "District of Columbia", _xlfn.XLOOKUP(R1967, '2015 O3 Growth Surrogates'!A:A, '2015 O3 Growth Surrogates'!H:H),
    "Maryland", _xlfn.XLOOKUP(R1967, '2015 O3 Growth Surrogates'!A:A, '2015 O3 Growth Surrogates'!I:I),
    "Virginia", _xlfn.XLOOKUP(R1967, '2015 O3 Growth Surrogates'!A:A, '2015 O3 Growth Surrogates'!J:J)
)</f>
        <v>EPA EMP</v>
      </c>
      <c r="M1967" s="133" t="e" cm="1">
        <f t="array" ref="M1967">_xlfn.SWITCH(L1967,
"Employment", INDEX('Coop GFs_CFs'!C:D, MATCH(B1967,'Coop GFs_CFs'!B:B,0),1),
"Population", INDEX('Coop GFs_CFs'!E:F, MATCH(B1967,'Coop GFs_CFs'!B:B,0),1),
"Household", INDEX('Coop GFs_CFs'!G:H, MATCH(B1967,'Coop GFs_CFs'!B:B,0),1),
"VMT", INDEX('Coop GFs_CFs'!I:J, MATCH(B1967,'Coop GFs_CFs'!B:B,0),1),
"Lane Mile", INDEX('Coop GFs_CFs'!K:L, MATCH(B1967,'Coop GFs_CFs'!B:B,0),1),
"Gas Sales", INDEX('Coop GFs_CFs'!M:N, MATCH(B1967,'Coop GFs_CFs'!B:B,0),1),
"No Growth", INDEX('Coop GFs_CFs'!O:P, MATCH(B1967,'Coop GFs_CFs'!B:B,0),1)
)</f>
        <v>#N/A</v>
      </c>
      <c r="N1967" s="133" t="e" cm="1">
        <f t="array" ref="N1967">_xlfn.SWITCH(L1967,
"Employment", INDEX('Coop GFs_CFs'!C:D, MATCH(B1967,'Coop GFs_CFs'!B:B,0),2),
"Population", INDEX('Coop GFs_CFs'!E:F, MATCH(B1967,'Coop GFs_CFs'!B:B,0),2),
"Household", INDEX('Coop GFs_CFs'!G:H, MATCH(B1967,'Coop GFs_CFs'!B:B,0),2),
"VMT", INDEX('Coop GFs_CFs'!I:J, MATCH(B1967,'Coop GFs_CFs'!B:B,0),2),
"Lane Mile", INDEX('Coop GFs_CFs'!K:L, MATCH(B1967,'Coop GFs_CFs'!B:B,0),2),
"Gas Sales", INDEX('Coop GFs_CFs'!M:N, MATCH(B1967,'Coop GFs_CFs'!B:B,0),2),
"No Growth", INDEX('Coop GFs_CFs'!O:P, MATCH(B1967,'Coop GFs_CFs'!B:B,0),2)
)</f>
        <v>#N/A</v>
      </c>
      <c r="O1967" s="133"/>
      <c r="P1967" s="86">
        <f t="shared" si="142"/>
        <v>0.15295280053081864</v>
      </c>
      <c r="Q1967" s="86">
        <f t="shared" si="143"/>
        <v>0.15384718449175697</v>
      </c>
      <c r="R1967" s="109">
        <v>2280208124</v>
      </c>
      <c r="S1967" s="43" t="s">
        <v>350</v>
      </c>
      <c r="T1967" s="43" t="s">
        <v>11</v>
      </c>
      <c r="U1967" s="43" t="s">
        <v>351</v>
      </c>
      <c r="V1967" s="43" t="s">
        <v>357</v>
      </c>
      <c r="W1967" s="43" t="s">
        <v>353</v>
      </c>
      <c r="X1967" s="43" t="s">
        <v>934</v>
      </c>
      <c r="Z1967" s="42" t="s">
        <v>1134</v>
      </c>
      <c r="AA1967"/>
    </row>
    <row r="1968" spans="1:27" s="39" customFormat="1" x14ac:dyDescent="0.35">
      <c r="A1968" s="43" t="s">
        <v>497</v>
      </c>
      <c r="B1968" s="54">
        <v>24009</v>
      </c>
      <c r="C1968" s="54" t="s">
        <v>12</v>
      </c>
      <c r="D1968" s="53">
        <v>4.5024064700000004</v>
      </c>
      <c r="E1968" s="53">
        <f t="shared" si="139"/>
        <v>4.5024064700000004</v>
      </c>
      <c r="F1968" s="53">
        <f>SUMIFS('Avg CO SCC_MDE'!D:D, 'Avg CO SCC_MDE'!E:E, Z1968)</f>
        <v>4.405284700532394E-3</v>
      </c>
      <c r="G1968" s="120">
        <f t="shared" si="138"/>
        <v>9.7842892015309168E-4</v>
      </c>
      <c r="H1968" s="120">
        <v>4.4946599536009799</v>
      </c>
      <c r="I1968" s="53">
        <f t="shared" si="140"/>
        <v>4.3977052848571518E-3</v>
      </c>
      <c r="J1968" s="120">
        <v>4.5209422561048997</v>
      </c>
      <c r="K1968" s="53">
        <f t="shared" si="141"/>
        <v>4.4234206497151991E-3</v>
      </c>
      <c r="L1968" s="122" t="str" cm="1">
        <f t="array" ref="L1968">_xlfn.SWITCH(A1968,
    "District of Columbia", _xlfn.XLOOKUP(R1968, '2015 O3 Growth Surrogates'!A:A, '2015 O3 Growth Surrogates'!H:H),
    "Maryland", _xlfn.XLOOKUP(R1968, '2015 O3 Growth Surrogates'!A:A, '2015 O3 Growth Surrogates'!I:I),
    "Virginia", _xlfn.XLOOKUP(R1968, '2015 O3 Growth Surrogates'!A:A, '2015 O3 Growth Surrogates'!J:J)
)</f>
        <v>EPA EMP</v>
      </c>
      <c r="M1968" s="133" t="e" cm="1">
        <f t="array" ref="M1968">_xlfn.SWITCH(L1968,
"Employment", INDEX('Coop GFs_CFs'!C:D, MATCH(B1968,'Coop GFs_CFs'!B:B,0),1),
"Population", INDEX('Coop GFs_CFs'!E:F, MATCH(B1968,'Coop GFs_CFs'!B:B,0),1),
"Household", INDEX('Coop GFs_CFs'!G:H, MATCH(B1968,'Coop GFs_CFs'!B:B,0),1),
"VMT", INDEX('Coop GFs_CFs'!I:J, MATCH(B1968,'Coop GFs_CFs'!B:B,0),1),
"Lane Mile", INDEX('Coop GFs_CFs'!K:L, MATCH(B1968,'Coop GFs_CFs'!B:B,0),1),
"Gas Sales", INDEX('Coop GFs_CFs'!M:N, MATCH(B1968,'Coop GFs_CFs'!B:B,0),1),
"No Growth", INDEX('Coop GFs_CFs'!O:P, MATCH(B1968,'Coop GFs_CFs'!B:B,0),1)
)</f>
        <v>#N/A</v>
      </c>
      <c r="N1968" s="133" t="e" cm="1">
        <f t="array" ref="N1968">_xlfn.SWITCH(L1968,
"Employment", INDEX('Coop GFs_CFs'!C:D, MATCH(B1968,'Coop GFs_CFs'!B:B,0),2),
"Population", INDEX('Coop GFs_CFs'!E:F, MATCH(B1968,'Coop GFs_CFs'!B:B,0),2),
"Household", INDEX('Coop GFs_CFs'!G:H, MATCH(B1968,'Coop GFs_CFs'!B:B,0),2),
"VMT", INDEX('Coop GFs_CFs'!I:J, MATCH(B1968,'Coop GFs_CFs'!B:B,0),2),
"Lane Mile", INDEX('Coop GFs_CFs'!K:L, MATCH(B1968,'Coop GFs_CFs'!B:B,0),2),
"Gas Sales", INDEX('Coop GFs_CFs'!M:N, MATCH(B1968,'Coop GFs_CFs'!B:B,0),2),
"No Growth", INDEX('Coop GFs_CFs'!O:P, MATCH(B1968,'Coop GFs_CFs'!B:B,0),2)
)</f>
        <v>#N/A</v>
      </c>
      <c r="O1968" s="133"/>
      <c r="P1968" s="86">
        <f t="shared" si="142"/>
        <v>4.3977052848571518E-3</v>
      </c>
      <c r="Q1968" s="86">
        <f t="shared" si="143"/>
        <v>4.4234206497151991E-3</v>
      </c>
      <c r="R1968" s="109">
        <v>2280208124</v>
      </c>
      <c r="S1968" s="43" t="s">
        <v>350</v>
      </c>
      <c r="T1968" s="43" t="s">
        <v>11</v>
      </c>
      <c r="U1968" s="43" t="s">
        <v>351</v>
      </c>
      <c r="V1968" s="43" t="s">
        <v>357</v>
      </c>
      <c r="W1968" s="43" t="s">
        <v>353</v>
      </c>
      <c r="X1968" s="43" t="s">
        <v>934</v>
      </c>
      <c r="Z1968" s="42" t="s">
        <v>1141</v>
      </c>
      <c r="AA1968"/>
    </row>
    <row r="1969" spans="1:27" s="39" customFormat="1" x14ac:dyDescent="0.35">
      <c r="A1969" s="43" t="s">
        <v>497</v>
      </c>
      <c r="B1969" s="54">
        <v>24009</v>
      </c>
      <c r="C1969" s="54" t="s">
        <v>10</v>
      </c>
      <c r="D1969" s="53">
        <v>9.3328811399999996</v>
      </c>
      <c r="E1969" s="53">
        <f t="shared" si="139"/>
        <v>9.3328811399999996</v>
      </c>
      <c r="F1969" s="53">
        <f>SUMIFS('Avg CO SCC_MDE'!D:D, 'Avg CO SCC_MDE'!E:E, Z1969)</f>
        <v>8.3785263625253417E-2</v>
      </c>
      <c r="G1969" s="120">
        <f t="shared" si="138"/>
        <v>8.9774274812261697E-3</v>
      </c>
      <c r="H1969" s="120">
        <v>9.3168236566779594</v>
      </c>
      <c r="I1969" s="53">
        <f t="shared" si="140"/>
        <v>8.3641108733198799E-2</v>
      </c>
      <c r="J1969" s="120">
        <v>9.3713033237157806</v>
      </c>
      <c r="K1969" s="53">
        <f t="shared" si="141"/>
        <v>8.4130195993232196E-2</v>
      </c>
      <c r="L1969" s="122" t="str" cm="1">
        <f t="array" ref="L1969">_xlfn.SWITCH(A1969,
    "District of Columbia", _xlfn.XLOOKUP(R1969, '2015 O3 Growth Surrogates'!A:A, '2015 O3 Growth Surrogates'!H:H),
    "Maryland", _xlfn.XLOOKUP(R1969, '2015 O3 Growth Surrogates'!A:A, '2015 O3 Growth Surrogates'!I:I),
    "Virginia", _xlfn.XLOOKUP(R1969, '2015 O3 Growth Surrogates'!A:A, '2015 O3 Growth Surrogates'!J:J)
)</f>
        <v>EPA EMP</v>
      </c>
      <c r="M1969" s="133" t="e" cm="1">
        <f t="array" ref="M1969">_xlfn.SWITCH(L1969,
"Employment", INDEX('Coop GFs_CFs'!C:D, MATCH(B1969,'Coop GFs_CFs'!B:B,0),1),
"Population", INDEX('Coop GFs_CFs'!E:F, MATCH(B1969,'Coop GFs_CFs'!B:B,0),1),
"Household", INDEX('Coop GFs_CFs'!G:H, MATCH(B1969,'Coop GFs_CFs'!B:B,0),1),
"VMT", INDEX('Coop GFs_CFs'!I:J, MATCH(B1969,'Coop GFs_CFs'!B:B,0),1),
"Lane Mile", INDEX('Coop GFs_CFs'!K:L, MATCH(B1969,'Coop GFs_CFs'!B:B,0),1),
"Gas Sales", INDEX('Coop GFs_CFs'!M:N, MATCH(B1969,'Coop GFs_CFs'!B:B,0),1),
"No Growth", INDEX('Coop GFs_CFs'!O:P, MATCH(B1969,'Coop GFs_CFs'!B:B,0),1)
)</f>
        <v>#N/A</v>
      </c>
      <c r="N1969" s="133" t="e" cm="1">
        <f t="array" ref="N1969">_xlfn.SWITCH(L1969,
"Employment", INDEX('Coop GFs_CFs'!C:D, MATCH(B1969,'Coop GFs_CFs'!B:B,0),2),
"Population", INDEX('Coop GFs_CFs'!E:F, MATCH(B1969,'Coop GFs_CFs'!B:B,0),2),
"Household", INDEX('Coop GFs_CFs'!G:H, MATCH(B1969,'Coop GFs_CFs'!B:B,0),2),
"VMT", INDEX('Coop GFs_CFs'!I:J, MATCH(B1969,'Coop GFs_CFs'!B:B,0),2),
"Lane Mile", INDEX('Coop GFs_CFs'!K:L, MATCH(B1969,'Coop GFs_CFs'!B:B,0),2),
"Gas Sales", INDEX('Coop GFs_CFs'!M:N, MATCH(B1969,'Coop GFs_CFs'!B:B,0),2),
"No Growth", INDEX('Coop GFs_CFs'!O:P, MATCH(B1969,'Coop GFs_CFs'!B:B,0),2)
)</f>
        <v>#N/A</v>
      </c>
      <c r="O1969" s="133"/>
      <c r="P1969" s="86">
        <f t="shared" si="142"/>
        <v>8.3641108733198799E-2</v>
      </c>
      <c r="Q1969" s="86">
        <f t="shared" si="143"/>
        <v>8.4130195993232196E-2</v>
      </c>
      <c r="R1969" s="109">
        <v>2280209124</v>
      </c>
      <c r="S1969" s="43" t="s">
        <v>350</v>
      </c>
      <c r="T1969" s="43" t="s">
        <v>11</v>
      </c>
      <c r="U1969" s="43" t="s">
        <v>351</v>
      </c>
      <c r="V1969" s="43" t="s">
        <v>360</v>
      </c>
      <c r="W1969" s="43" t="s">
        <v>353</v>
      </c>
      <c r="X1969" s="43" t="s">
        <v>934</v>
      </c>
      <c r="Z1969" s="42" t="s">
        <v>1153</v>
      </c>
      <c r="AA1969"/>
    </row>
    <row r="1970" spans="1:27" s="39" customFormat="1" x14ac:dyDescent="0.35">
      <c r="A1970" s="43" t="s">
        <v>497</v>
      </c>
      <c r="B1970" s="54">
        <v>24009</v>
      </c>
      <c r="C1970" s="54" t="s">
        <v>12</v>
      </c>
      <c r="D1970" s="53">
        <v>0.27465161999999999</v>
      </c>
      <c r="E1970" s="53">
        <f t="shared" si="139"/>
        <v>0.27465161999999999</v>
      </c>
      <c r="F1970" s="53">
        <f>SUMIFS('Avg CO SCC_MDE'!D:D, 'Avg CO SCC_MDE'!E:E, Z1970)</f>
        <v>2.4494951043149463E-3</v>
      </c>
      <c r="G1970" s="120">
        <f t="shared" si="138"/>
        <v>8.9185532723781002E-3</v>
      </c>
      <c r="H1970" s="120">
        <v>0.274179074197544</v>
      </c>
      <c r="I1970" s="53">
        <f t="shared" si="140"/>
        <v>2.4452806794021042E-3</v>
      </c>
      <c r="J1970" s="120">
        <v>0.275782322817616</v>
      </c>
      <c r="K1970" s="53">
        <f t="shared" si="141"/>
        <v>2.4595793376290826E-3</v>
      </c>
      <c r="L1970" s="122" t="str" cm="1">
        <f t="array" ref="L1970">_xlfn.SWITCH(A1970,
    "District of Columbia", _xlfn.XLOOKUP(R1970, '2015 O3 Growth Surrogates'!A:A, '2015 O3 Growth Surrogates'!H:H),
    "Maryland", _xlfn.XLOOKUP(R1970, '2015 O3 Growth Surrogates'!A:A, '2015 O3 Growth Surrogates'!I:I),
    "Virginia", _xlfn.XLOOKUP(R1970, '2015 O3 Growth Surrogates'!A:A, '2015 O3 Growth Surrogates'!J:J)
)</f>
        <v>EPA EMP</v>
      </c>
      <c r="M1970" s="133" t="e" cm="1">
        <f t="array" ref="M1970">_xlfn.SWITCH(L1970,
"Employment", INDEX('Coop GFs_CFs'!C:D, MATCH(B1970,'Coop GFs_CFs'!B:B,0),1),
"Population", INDEX('Coop GFs_CFs'!E:F, MATCH(B1970,'Coop GFs_CFs'!B:B,0),1),
"Household", INDEX('Coop GFs_CFs'!G:H, MATCH(B1970,'Coop GFs_CFs'!B:B,0),1),
"VMT", INDEX('Coop GFs_CFs'!I:J, MATCH(B1970,'Coop GFs_CFs'!B:B,0),1),
"Lane Mile", INDEX('Coop GFs_CFs'!K:L, MATCH(B1970,'Coop GFs_CFs'!B:B,0),1),
"Gas Sales", INDEX('Coop GFs_CFs'!M:N, MATCH(B1970,'Coop GFs_CFs'!B:B,0),1),
"No Growth", INDEX('Coop GFs_CFs'!O:P, MATCH(B1970,'Coop GFs_CFs'!B:B,0),1)
)</f>
        <v>#N/A</v>
      </c>
      <c r="N1970" s="133" t="e" cm="1">
        <f t="array" ref="N1970">_xlfn.SWITCH(L1970,
"Employment", INDEX('Coop GFs_CFs'!C:D, MATCH(B1970,'Coop GFs_CFs'!B:B,0),2),
"Population", INDEX('Coop GFs_CFs'!E:F, MATCH(B1970,'Coop GFs_CFs'!B:B,0),2),
"Household", INDEX('Coop GFs_CFs'!G:H, MATCH(B1970,'Coop GFs_CFs'!B:B,0),2),
"VMT", INDEX('Coop GFs_CFs'!I:J, MATCH(B1970,'Coop GFs_CFs'!B:B,0),2),
"Lane Mile", INDEX('Coop GFs_CFs'!K:L, MATCH(B1970,'Coop GFs_CFs'!B:B,0),2),
"Gas Sales", INDEX('Coop GFs_CFs'!M:N, MATCH(B1970,'Coop GFs_CFs'!B:B,0),2),
"No Growth", INDEX('Coop GFs_CFs'!O:P, MATCH(B1970,'Coop GFs_CFs'!B:B,0),2)
)</f>
        <v>#N/A</v>
      </c>
      <c r="O1970" s="133"/>
      <c r="P1970" s="86">
        <f t="shared" si="142"/>
        <v>2.4452806794021042E-3</v>
      </c>
      <c r="Q1970" s="86">
        <f t="shared" si="143"/>
        <v>2.4595793376290826E-3</v>
      </c>
      <c r="R1970" s="109">
        <v>2280209124</v>
      </c>
      <c r="S1970" s="43" t="s">
        <v>350</v>
      </c>
      <c r="T1970" s="43" t="s">
        <v>11</v>
      </c>
      <c r="U1970" s="43" t="s">
        <v>351</v>
      </c>
      <c r="V1970" s="43" t="s">
        <v>360</v>
      </c>
      <c r="W1970" s="43" t="s">
        <v>353</v>
      </c>
      <c r="X1970" s="43" t="s">
        <v>934</v>
      </c>
      <c r="Z1970" s="42" t="s">
        <v>1157</v>
      </c>
      <c r="AA1970"/>
    </row>
    <row r="1971" spans="1:27" s="39" customFormat="1" x14ac:dyDescent="0.35">
      <c r="A1971" s="43" t="s">
        <v>497</v>
      </c>
      <c r="B1971" s="54">
        <v>24009</v>
      </c>
      <c r="C1971" s="54" t="s">
        <v>10</v>
      </c>
      <c r="D1971" s="53">
        <v>7.6298999999999996E-4</v>
      </c>
      <c r="E1971" s="53">
        <f t="shared" si="139"/>
        <v>7.6298999999999996E-4</v>
      </c>
      <c r="F1971" s="53">
        <f>SUMIFS('Avg CO SCC_MDE'!D:D, 'Avg CO SCC_MDE'!E:E, Z1971)</f>
        <v>2.5432900179211634E-4</v>
      </c>
      <c r="G1971" s="120">
        <f t="shared" si="138"/>
        <v>0.33333202504897358</v>
      </c>
      <c r="H1971" s="120">
        <v>9.2202704580860004E-4</v>
      </c>
      <c r="I1971" s="53">
        <f t="shared" si="140"/>
        <v>3.0734114232930338E-4</v>
      </c>
      <c r="J1971" s="120">
        <v>1.0261359593077E-3</v>
      </c>
      <c r="K1971" s="53">
        <f t="shared" si="141"/>
        <v>3.4204397729160679E-4</v>
      </c>
      <c r="L1971" s="122" t="str" cm="1">
        <f t="array" ref="L1971">_xlfn.SWITCH(A1971,
    "District of Columbia", _xlfn.XLOOKUP(R1971, '2015 O3 Growth Surrogates'!A:A, '2015 O3 Growth Surrogates'!H:H),
    "Maryland", _xlfn.XLOOKUP(R1971, '2015 O3 Growth Surrogates'!A:A, '2015 O3 Growth Surrogates'!I:I),
    "Virginia", _xlfn.XLOOKUP(R1971, '2015 O3 Growth Surrogates'!A:A, '2015 O3 Growth Surrogates'!J:J)
)</f>
        <v>EPA EMP</v>
      </c>
      <c r="M1971" s="133" t="e" cm="1">
        <f t="array" ref="M1971">_xlfn.SWITCH(L1971,
"Employment", INDEX('Coop GFs_CFs'!C:D, MATCH(B1971,'Coop GFs_CFs'!B:B,0),1),
"Population", INDEX('Coop GFs_CFs'!E:F, MATCH(B1971,'Coop GFs_CFs'!B:B,0),1),
"Household", INDEX('Coop GFs_CFs'!G:H, MATCH(B1971,'Coop GFs_CFs'!B:B,0),1),
"VMT", INDEX('Coop GFs_CFs'!I:J, MATCH(B1971,'Coop GFs_CFs'!B:B,0),1),
"Lane Mile", INDEX('Coop GFs_CFs'!K:L, MATCH(B1971,'Coop GFs_CFs'!B:B,0),1),
"Gas Sales", INDEX('Coop GFs_CFs'!M:N, MATCH(B1971,'Coop GFs_CFs'!B:B,0),1),
"No Growth", INDEX('Coop GFs_CFs'!O:P, MATCH(B1971,'Coop GFs_CFs'!B:B,0),1)
)</f>
        <v>#N/A</v>
      </c>
      <c r="N1971" s="133" t="e" cm="1">
        <f t="array" ref="N1971">_xlfn.SWITCH(L1971,
"Employment", INDEX('Coop GFs_CFs'!C:D, MATCH(B1971,'Coop GFs_CFs'!B:B,0),2),
"Population", INDEX('Coop GFs_CFs'!E:F, MATCH(B1971,'Coop GFs_CFs'!B:B,0),2),
"Household", INDEX('Coop GFs_CFs'!G:H, MATCH(B1971,'Coop GFs_CFs'!B:B,0),2),
"VMT", INDEX('Coop GFs_CFs'!I:J, MATCH(B1971,'Coop GFs_CFs'!B:B,0),2),
"Lane Mile", INDEX('Coop GFs_CFs'!K:L, MATCH(B1971,'Coop GFs_CFs'!B:B,0),2),
"Gas Sales", INDEX('Coop GFs_CFs'!M:N, MATCH(B1971,'Coop GFs_CFs'!B:B,0),2),
"No Growth", INDEX('Coop GFs_CFs'!O:P, MATCH(B1971,'Coop GFs_CFs'!B:B,0),2)
)</f>
        <v>#N/A</v>
      </c>
      <c r="O1971" s="133"/>
      <c r="P1971" s="86">
        <f t="shared" si="142"/>
        <v>3.0734114232930338E-4</v>
      </c>
      <c r="Q1971" s="86">
        <f t="shared" si="143"/>
        <v>3.4204397729160679E-4</v>
      </c>
      <c r="R1971" s="109">
        <v>2280210124</v>
      </c>
      <c r="S1971" s="43" t="s">
        <v>350</v>
      </c>
      <c r="T1971" s="43" t="s">
        <v>11</v>
      </c>
      <c r="U1971" s="43" t="s">
        <v>351</v>
      </c>
      <c r="V1971" s="43" t="s">
        <v>720</v>
      </c>
      <c r="W1971" s="43" t="s">
        <v>353</v>
      </c>
      <c r="X1971" s="43" t="s">
        <v>934</v>
      </c>
      <c r="Z1971" s="42" t="s">
        <v>1165</v>
      </c>
      <c r="AA1971"/>
    </row>
    <row r="1972" spans="1:27" s="39" customFormat="1" x14ac:dyDescent="0.35">
      <c r="A1972" s="43" t="s">
        <v>497</v>
      </c>
      <c r="B1972" s="54">
        <v>24009</v>
      </c>
      <c r="C1972" s="54" t="s">
        <v>10</v>
      </c>
      <c r="D1972" s="53">
        <v>3.7644815</v>
      </c>
      <c r="E1972" s="53">
        <f t="shared" si="139"/>
        <v>3.7644815</v>
      </c>
      <c r="F1972" s="53">
        <f>SUMIFS('Avg CO SCC_MDE'!D:D, 'Avg CO SCC_MDE'!E:E, Z1972)</f>
        <v>4.7506003357713107E-2</v>
      </c>
      <c r="G1972" s="120">
        <f t="shared" si="138"/>
        <v>1.2619534285854004E-2</v>
      </c>
      <c r="H1972" s="120">
        <v>3.4965996487756201</v>
      </c>
      <c r="I1972" s="53">
        <f t="shared" si="140"/>
        <v>4.4125459151629007E-2</v>
      </c>
      <c r="J1972" s="120">
        <v>3.3315792316601001</v>
      </c>
      <c r="K1972" s="53">
        <f t="shared" si="141"/>
        <v>4.2042978339973773E-2</v>
      </c>
      <c r="L1972" s="122" t="str" cm="1">
        <f t="array" ref="L1972">_xlfn.SWITCH(A1972,
    "District of Columbia", _xlfn.XLOOKUP(R1972, '2015 O3 Growth Surrogates'!A:A, '2015 O3 Growth Surrogates'!H:H),
    "Maryland", _xlfn.XLOOKUP(R1972, '2015 O3 Growth Surrogates'!A:A, '2015 O3 Growth Surrogates'!I:I),
    "Virginia", _xlfn.XLOOKUP(R1972, '2015 O3 Growth Surrogates'!A:A, '2015 O3 Growth Surrogates'!J:J)
)</f>
        <v>EPA EMP</v>
      </c>
      <c r="M1972" s="133" t="e" cm="1">
        <f t="array" ref="M1972">_xlfn.SWITCH(L1972,
"Employment", INDEX('Coop GFs_CFs'!C:D, MATCH(B1972,'Coop GFs_CFs'!B:B,0),1),
"Population", INDEX('Coop GFs_CFs'!E:F, MATCH(B1972,'Coop GFs_CFs'!B:B,0),1),
"Household", INDEX('Coop GFs_CFs'!G:H, MATCH(B1972,'Coop GFs_CFs'!B:B,0),1),
"VMT", INDEX('Coop GFs_CFs'!I:J, MATCH(B1972,'Coop GFs_CFs'!B:B,0),1),
"Lane Mile", INDEX('Coop GFs_CFs'!K:L, MATCH(B1972,'Coop GFs_CFs'!B:B,0),1),
"Gas Sales", INDEX('Coop GFs_CFs'!M:N, MATCH(B1972,'Coop GFs_CFs'!B:B,0),1),
"No Growth", INDEX('Coop GFs_CFs'!O:P, MATCH(B1972,'Coop GFs_CFs'!B:B,0),1)
)</f>
        <v>#N/A</v>
      </c>
      <c r="N1972" s="133" t="e" cm="1">
        <f t="array" ref="N1972">_xlfn.SWITCH(L1972,
"Employment", INDEX('Coop GFs_CFs'!C:D, MATCH(B1972,'Coop GFs_CFs'!B:B,0),2),
"Population", INDEX('Coop GFs_CFs'!E:F, MATCH(B1972,'Coop GFs_CFs'!B:B,0),2),
"Household", INDEX('Coop GFs_CFs'!G:H, MATCH(B1972,'Coop GFs_CFs'!B:B,0),2),
"VMT", INDEX('Coop GFs_CFs'!I:J, MATCH(B1972,'Coop GFs_CFs'!B:B,0),2),
"Lane Mile", INDEX('Coop GFs_CFs'!K:L, MATCH(B1972,'Coop GFs_CFs'!B:B,0),2),
"Gas Sales", INDEX('Coop GFs_CFs'!M:N, MATCH(B1972,'Coop GFs_CFs'!B:B,0),2),
"No Growth", INDEX('Coop GFs_CFs'!O:P, MATCH(B1972,'Coop GFs_CFs'!B:B,0),2)
)</f>
        <v>#N/A</v>
      </c>
      <c r="O1972" s="133"/>
      <c r="P1972" s="86">
        <f t="shared" si="142"/>
        <v>4.4125459151629007E-2</v>
      </c>
      <c r="Q1972" s="86">
        <f t="shared" si="143"/>
        <v>4.2042978339973773E-2</v>
      </c>
      <c r="R1972" s="109">
        <v>2280211124</v>
      </c>
      <c r="S1972" s="43" t="s">
        <v>350</v>
      </c>
      <c r="T1972" s="43" t="s">
        <v>11</v>
      </c>
      <c r="U1972" s="43" t="s">
        <v>351</v>
      </c>
      <c r="V1972" s="43" t="s">
        <v>725</v>
      </c>
      <c r="W1972" s="43" t="s">
        <v>353</v>
      </c>
      <c r="X1972" s="43" t="s">
        <v>934</v>
      </c>
      <c r="Z1972" s="42" t="s">
        <v>1172</v>
      </c>
      <c r="AA1972"/>
    </row>
    <row r="1973" spans="1:27" s="39" customFormat="1" x14ac:dyDescent="0.35">
      <c r="A1973" s="43" t="s">
        <v>497</v>
      </c>
      <c r="B1973" s="54">
        <v>24009</v>
      </c>
      <c r="C1973" s="54" t="s">
        <v>12</v>
      </c>
      <c r="D1973" s="53">
        <v>0.1178604</v>
      </c>
      <c r="E1973" s="53">
        <f t="shared" si="139"/>
        <v>0.1178604</v>
      </c>
      <c r="F1973" s="53">
        <f>SUMIFS('Avg CO SCC_MDE'!D:D, 'Avg CO SCC_MDE'!E:E, Z1973)</f>
        <v>1.4873432385532537E-3</v>
      </c>
      <c r="G1973" s="120">
        <f t="shared" si="138"/>
        <v>1.261953326607795E-2</v>
      </c>
      <c r="H1973" s="120">
        <v>0.109473411741977</v>
      </c>
      <c r="I1973" s="53">
        <f t="shared" si="140"/>
        <v>1.3815033612289273E-3</v>
      </c>
      <c r="J1973" s="120">
        <v>0.10430686427205201</v>
      </c>
      <c r="K1973" s="53">
        <f t="shared" si="141"/>
        <v>1.316303943561438E-3</v>
      </c>
      <c r="L1973" s="122" t="str" cm="1">
        <f t="array" ref="L1973">_xlfn.SWITCH(A1973,
    "District of Columbia", _xlfn.XLOOKUP(R1973, '2015 O3 Growth Surrogates'!A:A, '2015 O3 Growth Surrogates'!H:H),
    "Maryland", _xlfn.XLOOKUP(R1973, '2015 O3 Growth Surrogates'!A:A, '2015 O3 Growth Surrogates'!I:I),
    "Virginia", _xlfn.XLOOKUP(R1973, '2015 O3 Growth Surrogates'!A:A, '2015 O3 Growth Surrogates'!J:J)
)</f>
        <v>EPA EMP</v>
      </c>
      <c r="M1973" s="133" t="e" cm="1">
        <f t="array" ref="M1973">_xlfn.SWITCH(L1973,
"Employment", INDEX('Coop GFs_CFs'!C:D, MATCH(B1973,'Coop GFs_CFs'!B:B,0),1),
"Population", INDEX('Coop GFs_CFs'!E:F, MATCH(B1973,'Coop GFs_CFs'!B:B,0),1),
"Household", INDEX('Coop GFs_CFs'!G:H, MATCH(B1973,'Coop GFs_CFs'!B:B,0),1),
"VMT", INDEX('Coop GFs_CFs'!I:J, MATCH(B1973,'Coop GFs_CFs'!B:B,0),1),
"Lane Mile", INDEX('Coop GFs_CFs'!K:L, MATCH(B1973,'Coop GFs_CFs'!B:B,0),1),
"Gas Sales", INDEX('Coop GFs_CFs'!M:N, MATCH(B1973,'Coop GFs_CFs'!B:B,0),1),
"No Growth", INDEX('Coop GFs_CFs'!O:P, MATCH(B1973,'Coop GFs_CFs'!B:B,0),1)
)</f>
        <v>#N/A</v>
      </c>
      <c r="N1973" s="133" t="e" cm="1">
        <f t="array" ref="N1973">_xlfn.SWITCH(L1973,
"Employment", INDEX('Coop GFs_CFs'!C:D, MATCH(B1973,'Coop GFs_CFs'!B:B,0),2),
"Population", INDEX('Coop GFs_CFs'!E:F, MATCH(B1973,'Coop GFs_CFs'!B:B,0),2),
"Household", INDEX('Coop GFs_CFs'!G:H, MATCH(B1973,'Coop GFs_CFs'!B:B,0),2),
"VMT", INDEX('Coop GFs_CFs'!I:J, MATCH(B1973,'Coop GFs_CFs'!B:B,0),2),
"Lane Mile", INDEX('Coop GFs_CFs'!K:L, MATCH(B1973,'Coop GFs_CFs'!B:B,0),2),
"Gas Sales", INDEX('Coop GFs_CFs'!M:N, MATCH(B1973,'Coop GFs_CFs'!B:B,0),2),
"No Growth", INDEX('Coop GFs_CFs'!O:P, MATCH(B1973,'Coop GFs_CFs'!B:B,0),2)
)</f>
        <v>#N/A</v>
      </c>
      <c r="O1973" s="133"/>
      <c r="P1973" s="86">
        <f t="shared" si="142"/>
        <v>1.3815033612289273E-3</v>
      </c>
      <c r="Q1973" s="86">
        <f t="shared" si="143"/>
        <v>1.316303943561438E-3</v>
      </c>
      <c r="R1973" s="109">
        <v>2280211124</v>
      </c>
      <c r="S1973" s="43" t="s">
        <v>350</v>
      </c>
      <c r="T1973" s="43" t="s">
        <v>11</v>
      </c>
      <c r="U1973" s="43" t="s">
        <v>351</v>
      </c>
      <c r="V1973" s="43" t="s">
        <v>725</v>
      </c>
      <c r="W1973" s="43" t="s">
        <v>353</v>
      </c>
      <c r="X1973" s="43" t="s">
        <v>934</v>
      </c>
      <c r="Z1973" s="42" t="s">
        <v>1173</v>
      </c>
      <c r="AA1973"/>
    </row>
    <row r="1974" spans="1:27" s="39" customFormat="1" x14ac:dyDescent="0.35">
      <c r="A1974" s="43" t="s">
        <v>497</v>
      </c>
      <c r="B1974" s="54">
        <v>24009</v>
      </c>
      <c r="C1974" s="54" t="s">
        <v>10</v>
      </c>
      <c r="D1974" s="53">
        <v>1.37227458</v>
      </c>
      <c r="E1974" s="53">
        <f t="shared" si="139"/>
        <v>1.37227458</v>
      </c>
      <c r="F1974" s="53">
        <f>SUMIFS('Avg CO SCC_MDE'!D:D, 'Avg CO SCC_MDE'!E:E, Z1974)</f>
        <v>8.1147384083750298E-3</v>
      </c>
      <c r="G1974" s="120">
        <f t="shared" si="138"/>
        <v>5.9133489220320832E-3</v>
      </c>
      <c r="H1974" s="120">
        <v>1.36991354316142</v>
      </c>
      <c r="I1974" s="53">
        <f t="shared" si="140"/>
        <v>8.1007767737307345E-3</v>
      </c>
      <c r="J1974" s="120">
        <v>1.3779240450719701</v>
      </c>
      <c r="K1974" s="53">
        <f t="shared" si="141"/>
        <v>8.1481456665684227E-3</v>
      </c>
      <c r="L1974" s="122" t="str" cm="1">
        <f t="array" ref="L1974">_xlfn.SWITCH(A1974,
    "District of Columbia", _xlfn.XLOOKUP(R1974, '2015 O3 Growth Surrogates'!A:A, '2015 O3 Growth Surrogates'!H:H),
    "Maryland", _xlfn.XLOOKUP(R1974, '2015 O3 Growth Surrogates'!A:A, '2015 O3 Growth Surrogates'!I:I),
    "Virginia", _xlfn.XLOOKUP(R1974, '2015 O3 Growth Surrogates'!A:A, '2015 O3 Growth Surrogates'!J:J)
)</f>
        <v>EPA EMP</v>
      </c>
      <c r="M1974" s="133" t="e" cm="1">
        <f t="array" ref="M1974">_xlfn.SWITCH(L1974,
"Employment", INDEX('Coop GFs_CFs'!C:D, MATCH(B1974,'Coop GFs_CFs'!B:B,0),1),
"Population", INDEX('Coop GFs_CFs'!E:F, MATCH(B1974,'Coop GFs_CFs'!B:B,0),1),
"Household", INDEX('Coop GFs_CFs'!G:H, MATCH(B1974,'Coop GFs_CFs'!B:B,0),1),
"VMT", INDEX('Coop GFs_CFs'!I:J, MATCH(B1974,'Coop GFs_CFs'!B:B,0),1),
"Lane Mile", INDEX('Coop GFs_CFs'!K:L, MATCH(B1974,'Coop GFs_CFs'!B:B,0),1),
"Gas Sales", INDEX('Coop GFs_CFs'!M:N, MATCH(B1974,'Coop GFs_CFs'!B:B,0),1),
"No Growth", INDEX('Coop GFs_CFs'!O:P, MATCH(B1974,'Coop GFs_CFs'!B:B,0),1)
)</f>
        <v>#N/A</v>
      </c>
      <c r="N1974" s="133" t="e" cm="1">
        <f t="array" ref="N1974">_xlfn.SWITCH(L1974,
"Employment", INDEX('Coop GFs_CFs'!C:D, MATCH(B1974,'Coop GFs_CFs'!B:B,0),2),
"Population", INDEX('Coop GFs_CFs'!E:F, MATCH(B1974,'Coop GFs_CFs'!B:B,0),2),
"Household", INDEX('Coop GFs_CFs'!G:H, MATCH(B1974,'Coop GFs_CFs'!B:B,0),2),
"VMT", INDEX('Coop GFs_CFs'!I:J, MATCH(B1974,'Coop GFs_CFs'!B:B,0),2),
"Lane Mile", INDEX('Coop GFs_CFs'!K:L, MATCH(B1974,'Coop GFs_CFs'!B:B,0),2),
"Gas Sales", INDEX('Coop GFs_CFs'!M:N, MATCH(B1974,'Coop GFs_CFs'!B:B,0),2),
"No Growth", INDEX('Coop GFs_CFs'!O:P, MATCH(B1974,'Coop GFs_CFs'!B:B,0),2)
)</f>
        <v>#N/A</v>
      </c>
      <c r="O1974" s="133"/>
      <c r="P1974" s="86">
        <f t="shared" si="142"/>
        <v>8.1007767737307345E-3</v>
      </c>
      <c r="Q1974" s="86">
        <f t="shared" si="143"/>
        <v>8.1481456665684227E-3</v>
      </c>
      <c r="R1974" s="109">
        <v>2280212124</v>
      </c>
      <c r="S1974" s="43" t="s">
        <v>350</v>
      </c>
      <c r="T1974" s="43" t="s">
        <v>11</v>
      </c>
      <c r="U1974" s="43" t="s">
        <v>351</v>
      </c>
      <c r="V1974" s="43" t="s">
        <v>363</v>
      </c>
      <c r="W1974" s="43" t="s">
        <v>353</v>
      </c>
      <c r="X1974" s="43" t="s">
        <v>934</v>
      </c>
      <c r="Z1974" s="42" t="s">
        <v>1193</v>
      </c>
      <c r="AA1974"/>
    </row>
    <row r="1975" spans="1:27" s="39" customFormat="1" x14ac:dyDescent="0.35">
      <c r="A1975" s="43" t="s">
        <v>497</v>
      </c>
      <c r="B1975" s="54">
        <v>24009</v>
      </c>
      <c r="C1975" s="54" t="s">
        <v>12</v>
      </c>
      <c r="D1975" s="53">
        <v>3.9455689999999898E-2</v>
      </c>
      <c r="E1975" s="53">
        <f t="shared" si="139"/>
        <v>3.9455689999999898E-2</v>
      </c>
      <c r="F1975" s="53">
        <f>SUMIFS('Avg CO SCC_MDE'!D:D, 'Avg CO SCC_MDE'!E:E, Z1975)</f>
        <v>2.3331529635218164E-4</v>
      </c>
      <c r="G1975" s="120">
        <f t="shared" si="138"/>
        <v>5.9133497944702587E-3</v>
      </c>
      <c r="H1975" s="120">
        <v>3.9387805380595498E-2</v>
      </c>
      <c r="I1975" s="53">
        <f t="shared" si="140"/>
        <v>2.3291387085197895E-4</v>
      </c>
      <c r="J1975" s="120">
        <v>3.9618123630844597E-2</v>
      </c>
      <c r="K1975" s="53">
        <f t="shared" si="141"/>
        <v>2.3427582322975221E-4</v>
      </c>
      <c r="L1975" s="122" t="str" cm="1">
        <f t="array" ref="L1975">_xlfn.SWITCH(A1975,
    "District of Columbia", _xlfn.XLOOKUP(R1975, '2015 O3 Growth Surrogates'!A:A, '2015 O3 Growth Surrogates'!H:H),
    "Maryland", _xlfn.XLOOKUP(R1975, '2015 O3 Growth Surrogates'!A:A, '2015 O3 Growth Surrogates'!I:I),
    "Virginia", _xlfn.XLOOKUP(R1975, '2015 O3 Growth Surrogates'!A:A, '2015 O3 Growth Surrogates'!J:J)
)</f>
        <v>EPA EMP</v>
      </c>
      <c r="M1975" s="133" t="e" cm="1">
        <f t="array" ref="M1975">_xlfn.SWITCH(L1975,
"Employment", INDEX('Coop GFs_CFs'!C:D, MATCH(B1975,'Coop GFs_CFs'!B:B,0),1),
"Population", INDEX('Coop GFs_CFs'!E:F, MATCH(B1975,'Coop GFs_CFs'!B:B,0),1),
"Household", INDEX('Coop GFs_CFs'!G:H, MATCH(B1975,'Coop GFs_CFs'!B:B,0),1),
"VMT", INDEX('Coop GFs_CFs'!I:J, MATCH(B1975,'Coop GFs_CFs'!B:B,0),1),
"Lane Mile", INDEX('Coop GFs_CFs'!K:L, MATCH(B1975,'Coop GFs_CFs'!B:B,0),1),
"Gas Sales", INDEX('Coop GFs_CFs'!M:N, MATCH(B1975,'Coop GFs_CFs'!B:B,0),1),
"No Growth", INDEX('Coop GFs_CFs'!O:P, MATCH(B1975,'Coop GFs_CFs'!B:B,0),1)
)</f>
        <v>#N/A</v>
      </c>
      <c r="N1975" s="133" t="e" cm="1">
        <f t="array" ref="N1975">_xlfn.SWITCH(L1975,
"Employment", INDEX('Coop GFs_CFs'!C:D, MATCH(B1975,'Coop GFs_CFs'!B:B,0),2),
"Population", INDEX('Coop GFs_CFs'!E:F, MATCH(B1975,'Coop GFs_CFs'!B:B,0),2),
"Household", INDEX('Coop GFs_CFs'!G:H, MATCH(B1975,'Coop GFs_CFs'!B:B,0),2),
"VMT", INDEX('Coop GFs_CFs'!I:J, MATCH(B1975,'Coop GFs_CFs'!B:B,0),2),
"Lane Mile", INDEX('Coop GFs_CFs'!K:L, MATCH(B1975,'Coop GFs_CFs'!B:B,0),2),
"Gas Sales", INDEX('Coop GFs_CFs'!M:N, MATCH(B1975,'Coop GFs_CFs'!B:B,0),2),
"No Growth", INDEX('Coop GFs_CFs'!O:P, MATCH(B1975,'Coop GFs_CFs'!B:B,0),2)
)</f>
        <v>#N/A</v>
      </c>
      <c r="O1975" s="133"/>
      <c r="P1975" s="86">
        <f t="shared" si="142"/>
        <v>2.3291387085197895E-4</v>
      </c>
      <c r="Q1975" s="86">
        <f t="shared" si="143"/>
        <v>2.3427582322975221E-4</v>
      </c>
      <c r="R1975" s="109">
        <v>2280212124</v>
      </c>
      <c r="S1975" s="43" t="s">
        <v>350</v>
      </c>
      <c r="T1975" s="43" t="s">
        <v>11</v>
      </c>
      <c r="U1975" s="43" t="s">
        <v>351</v>
      </c>
      <c r="V1975" s="43" t="s">
        <v>363</v>
      </c>
      <c r="W1975" s="43" t="s">
        <v>353</v>
      </c>
      <c r="X1975" s="43" t="s">
        <v>934</v>
      </c>
      <c r="Z1975" s="42" t="s">
        <v>1200</v>
      </c>
      <c r="AA1975"/>
    </row>
    <row r="1976" spans="1:27" s="39" customFormat="1" x14ac:dyDescent="0.35">
      <c r="A1976" s="43" t="s">
        <v>497</v>
      </c>
      <c r="B1976" s="54">
        <v>24009</v>
      </c>
      <c r="C1976" s="54" t="s">
        <v>10</v>
      </c>
      <c r="D1976" s="53">
        <v>14.276500670000001</v>
      </c>
      <c r="E1976" s="53">
        <f t="shared" si="139"/>
        <v>14.276500670000001</v>
      </c>
      <c r="F1976" s="53">
        <f>SUMIFS('Avg CO SCC_MDE'!D:D, 'Avg CO SCC_MDE'!E:E, Z1976)</f>
        <v>6.6421572147700057E-3</v>
      </c>
      <c r="G1976" s="120">
        <f t="shared" si="138"/>
        <v>4.6525107015387443E-4</v>
      </c>
      <c r="H1976" s="120">
        <v>14.2519375508552</v>
      </c>
      <c r="I1976" s="53">
        <f t="shared" si="140"/>
        <v>6.6307291973015702E-3</v>
      </c>
      <c r="J1976" s="120">
        <v>14.3352750531013</v>
      </c>
      <c r="K1976" s="53">
        <f t="shared" si="141"/>
        <v>6.6695020594055195E-3</v>
      </c>
      <c r="L1976" s="122" t="str" cm="1">
        <f t="array" ref="L1976">_xlfn.SWITCH(A1976,
    "District of Columbia", _xlfn.XLOOKUP(R1976, '2015 O3 Growth Surrogates'!A:A, '2015 O3 Growth Surrogates'!H:H),
    "Maryland", _xlfn.XLOOKUP(R1976, '2015 O3 Growth Surrogates'!A:A, '2015 O3 Growth Surrogates'!I:I),
    "Virginia", _xlfn.XLOOKUP(R1976, '2015 O3 Growth Surrogates'!A:A, '2015 O3 Growth Surrogates'!J:J)
)</f>
        <v>EPA EMP</v>
      </c>
      <c r="M1976" s="133" t="e" cm="1">
        <f t="array" ref="M1976">_xlfn.SWITCH(L1976,
"Employment", INDEX('Coop GFs_CFs'!C:D, MATCH(B1976,'Coop GFs_CFs'!B:B,0),1),
"Population", INDEX('Coop GFs_CFs'!E:F, MATCH(B1976,'Coop GFs_CFs'!B:B,0),1),
"Household", INDEX('Coop GFs_CFs'!G:H, MATCH(B1976,'Coop GFs_CFs'!B:B,0),1),
"VMT", INDEX('Coop GFs_CFs'!I:J, MATCH(B1976,'Coop GFs_CFs'!B:B,0),1),
"Lane Mile", INDEX('Coop GFs_CFs'!K:L, MATCH(B1976,'Coop GFs_CFs'!B:B,0),1),
"Gas Sales", INDEX('Coop GFs_CFs'!M:N, MATCH(B1976,'Coop GFs_CFs'!B:B,0),1),
"No Growth", INDEX('Coop GFs_CFs'!O:P, MATCH(B1976,'Coop GFs_CFs'!B:B,0),1)
)</f>
        <v>#N/A</v>
      </c>
      <c r="N1976" s="133" t="e" cm="1">
        <f t="array" ref="N1976">_xlfn.SWITCH(L1976,
"Employment", INDEX('Coop GFs_CFs'!C:D, MATCH(B1976,'Coop GFs_CFs'!B:B,0),2),
"Population", INDEX('Coop GFs_CFs'!E:F, MATCH(B1976,'Coop GFs_CFs'!B:B,0),2),
"Household", INDEX('Coop GFs_CFs'!G:H, MATCH(B1976,'Coop GFs_CFs'!B:B,0),2),
"VMT", INDEX('Coop GFs_CFs'!I:J, MATCH(B1976,'Coop GFs_CFs'!B:B,0),2),
"Lane Mile", INDEX('Coop GFs_CFs'!K:L, MATCH(B1976,'Coop GFs_CFs'!B:B,0),2),
"Gas Sales", INDEX('Coop GFs_CFs'!M:N, MATCH(B1976,'Coop GFs_CFs'!B:B,0),2),
"No Growth", INDEX('Coop GFs_CFs'!O:P, MATCH(B1976,'Coop GFs_CFs'!B:B,0),2)
)</f>
        <v>#N/A</v>
      </c>
      <c r="O1976" s="133"/>
      <c r="P1976" s="86">
        <f t="shared" si="142"/>
        <v>6.6307291973015702E-3</v>
      </c>
      <c r="Q1976" s="86">
        <f t="shared" si="143"/>
        <v>6.6695020594055195E-3</v>
      </c>
      <c r="R1976" s="109">
        <v>2280213124</v>
      </c>
      <c r="S1976" s="43" t="s">
        <v>350</v>
      </c>
      <c r="T1976" s="43" t="s">
        <v>11</v>
      </c>
      <c r="U1976" s="43" t="s">
        <v>351</v>
      </c>
      <c r="V1976" s="43" t="s">
        <v>366</v>
      </c>
      <c r="W1976" s="43" t="s">
        <v>353</v>
      </c>
      <c r="X1976" s="43" t="s">
        <v>934</v>
      </c>
      <c r="Z1976" s="42" t="s">
        <v>1219</v>
      </c>
      <c r="AA1976"/>
    </row>
    <row r="1977" spans="1:27" s="39" customFormat="1" x14ac:dyDescent="0.35">
      <c r="A1977" s="43" t="s">
        <v>497</v>
      </c>
      <c r="B1977" s="54">
        <v>24009</v>
      </c>
      <c r="C1977" s="54" t="s">
        <v>12</v>
      </c>
      <c r="D1977" s="53">
        <v>0.41380471000000002</v>
      </c>
      <c r="E1977" s="53">
        <f t="shared" si="139"/>
        <v>0.41380471000000002</v>
      </c>
      <c r="F1977" s="53">
        <f>SUMIFS('Avg CO SCC_MDE'!D:D, 'Avg CO SCC_MDE'!E:E, Z1977)</f>
        <v>1.9225619513136766E-4</v>
      </c>
      <c r="G1977" s="120">
        <f t="shared" si="138"/>
        <v>4.6460610642002514E-4</v>
      </c>
      <c r="H1977" s="120">
        <v>0.41309274740991297</v>
      </c>
      <c r="I1977" s="53">
        <f t="shared" si="140"/>
        <v>1.9192541296447058E-4</v>
      </c>
      <c r="J1977" s="120">
        <v>0.41550828688601998</v>
      </c>
      <c r="K1977" s="53">
        <f t="shared" si="141"/>
        <v>1.9304768735536854E-4</v>
      </c>
      <c r="L1977" s="122" t="str" cm="1">
        <f t="array" ref="L1977">_xlfn.SWITCH(A1977,
    "District of Columbia", _xlfn.XLOOKUP(R1977, '2015 O3 Growth Surrogates'!A:A, '2015 O3 Growth Surrogates'!H:H),
    "Maryland", _xlfn.XLOOKUP(R1977, '2015 O3 Growth Surrogates'!A:A, '2015 O3 Growth Surrogates'!I:I),
    "Virginia", _xlfn.XLOOKUP(R1977, '2015 O3 Growth Surrogates'!A:A, '2015 O3 Growth Surrogates'!J:J)
)</f>
        <v>EPA EMP</v>
      </c>
      <c r="M1977" s="133" t="e" cm="1">
        <f t="array" ref="M1977">_xlfn.SWITCH(L1977,
"Employment", INDEX('Coop GFs_CFs'!C:D, MATCH(B1977,'Coop GFs_CFs'!B:B,0),1),
"Population", INDEX('Coop GFs_CFs'!E:F, MATCH(B1977,'Coop GFs_CFs'!B:B,0),1),
"Household", INDEX('Coop GFs_CFs'!G:H, MATCH(B1977,'Coop GFs_CFs'!B:B,0),1),
"VMT", INDEX('Coop GFs_CFs'!I:J, MATCH(B1977,'Coop GFs_CFs'!B:B,0),1),
"Lane Mile", INDEX('Coop GFs_CFs'!K:L, MATCH(B1977,'Coop GFs_CFs'!B:B,0),1),
"Gas Sales", INDEX('Coop GFs_CFs'!M:N, MATCH(B1977,'Coop GFs_CFs'!B:B,0),1),
"No Growth", INDEX('Coop GFs_CFs'!O:P, MATCH(B1977,'Coop GFs_CFs'!B:B,0),1)
)</f>
        <v>#N/A</v>
      </c>
      <c r="N1977" s="133" t="e" cm="1">
        <f t="array" ref="N1977">_xlfn.SWITCH(L1977,
"Employment", INDEX('Coop GFs_CFs'!C:D, MATCH(B1977,'Coop GFs_CFs'!B:B,0),2),
"Population", INDEX('Coop GFs_CFs'!E:F, MATCH(B1977,'Coop GFs_CFs'!B:B,0),2),
"Household", INDEX('Coop GFs_CFs'!G:H, MATCH(B1977,'Coop GFs_CFs'!B:B,0),2),
"VMT", INDEX('Coop GFs_CFs'!I:J, MATCH(B1977,'Coop GFs_CFs'!B:B,0),2),
"Lane Mile", INDEX('Coop GFs_CFs'!K:L, MATCH(B1977,'Coop GFs_CFs'!B:B,0),2),
"Gas Sales", INDEX('Coop GFs_CFs'!M:N, MATCH(B1977,'Coop GFs_CFs'!B:B,0),2),
"No Growth", INDEX('Coop GFs_CFs'!O:P, MATCH(B1977,'Coop GFs_CFs'!B:B,0),2)
)</f>
        <v>#N/A</v>
      </c>
      <c r="O1977" s="133"/>
      <c r="P1977" s="86">
        <f t="shared" si="142"/>
        <v>1.9192541296447058E-4</v>
      </c>
      <c r="Q1977" s="86">
        <f t="shared" si="143"/>
        <v>1.9304768735536854E-4</v>
      </c>
      <c r="R1977" s="109">
        <v>2280213124</v>
      </c>
      <c r="S1977" s="43" t="s">
        <v>350</v>
      </c>
      <c r="T1977" s="43" t="s">
        <v>11</v>
      </c>
      <c r="U1977" s="43" t="s">
        <v>351</v>
      </c>
      <c r="V1977" s="43" t="s">
        <v>366</v>
      </c>
      <c r="W1977" s="43" t="s">
        <v>353</v>
      </c>
      <c r="X1977" s="43" t="s">
        <v>934</v>
      </c>
      <c r="Z1977" s="42" t="s">
        <v>1225</v>
      </c>
      <c r="AA1977"/>
    </row>
    <row r="1978" spans="1:27" s="39" customFormat="1" x14ac:dyDescent="0.35">
      <c r="A1978" s="43" t="s">
        <v>497</v>
      </c>
      <c r="B1978" s="54">
        <v>24017</v>
      </c>
      <c r="C1978" s="54" t="s">
        <v>10</v>
      </c>
      <c r="D1978" s="53">
        <v>2.0608919999999999E-2</v>
      </c>
      <c r="E1978" s="53">
        <f t="shared" si="139"/>
        <v>2.0608919999999999E-2</v>
      </c>
      <c r="F1978" s="53">
        <f>SUMIFS('Avg CO SCC_MDE'!D:D, 'Avg CO SCC_MDE'!E:E, Z1978)</f>
        <v>0</v>
      </c>
      <c r="G1978" s="120">
        <f t="shared" si="138"/>
        <v>0</v>
      </c>
      <c r="H1978" s="120">
        <v>2.05734617760901E-2</v>
      </c>
      <c r="I1978" s="53">
        <f t="shared" si="140"/>
        <v>0</v>
      </c>
      <c r="J1978" s="120">
        <v>2.0693764079608899E-2</v>
      </c>
      <c r="K1978" s="53">
        <f t="shared" si="141"/>
        <v>0</v>
      </c>
      <c r="L1978" s="122" t="str" cm="1">
        <f t="array" ref="L1978">_xlfn.SWITCH(A1978,
    "District of Columbia", _xlfn.XLOOKUP(R1978, '2015 O3 Growth Surrogates'!A:A, '2015 O3 Growth Surrogates'!H:H),
    "Maryland", _xlfn.XLOOKUP(R1978, '2015 O3 Growth Surrogates'!A:A, '2015 O3 Growth Surrogates'!I:I),
    "Virginia", _xlfn.XLOOKUP(R1978, '2015 O3 Growth Surrogates'!A:A, '2015 O3 Growth Surrogates'!J:J)
)</f>
        <v>EPA EMP</v>
      </c>
      <c r="M1978" s="133" t="e" cm="1">
        <f t="array" ref="M1978">_xlfn.SWITCH(L1978,
"Employment", INDEX('Coop GFs_CFs'!C:D, MATCH(B1978,'Coop GFs_CFs'!B:B,0),1),
"Population", INDEX('Coop GFs_CFs'!E:F, MATCH(B1978,'Coop GFs_CFs'!B:B,0),1),
"Household", INDEX('Coop GFs_CFs'!G:H, MATCH(B1978,'Coop GFs_CFs'!B:B,0),1),
"VMT", INDEX('Coop GFs_CFs'!I:J, MATCH(B1978,'Coop GFs_CFs'!B:B,0),1),
"Lane Mile", INDEX('Coop GFs_CFs'!K:L, MATCH(B1978,'Coop GFs_CFs'!B:B,0),1),
"Gas Sales", INDEX('Coop GFs_CFs'!M:N, MATCH(B1978,'Coop GFs_CFs'!B:B,0),1),
"No Growth", INDEX('Coop GFs_CFs'!O:P, MATCH(B1978,'Coop GFs_CFs'!B:B,0),1)
)</f>
        <v>#N/A</v>
      </c>
      <c r="N1978" s="133" t="e" cm="1">
        <f t="array" ref="N1978">_xlfn.SWITCH(L1978,
"Employment", INDEX('Coop GFs_CFs'!C:D, MATCH(B1978,'Coop GFs_CFs'!B:B,0),2),
"Population", INDEX('Coop GFs_CFs'!E:F, MATCH(B1978,'Coop GFs_CFs'!B:B,0),2),
"Household", INDEX('Coop GFs_CFs'!G:H, MATCH(B1978,'Coop GFs_CFs'!B:B,0),2),
"VMT", INDEX('Coop GFs_CFs'!I:J, MATCH(B1978,'Coop GFs_CFs'!B:B,0),2),
"Lane Mile", INDEX('Coop GFs_CFs'!K:L, MATCH(B1978,'Coop GFs_CFs'!B:B,0),2),
"Gas Sales", INDEX('Coop GFs_CFs'!M:N, MATCH(B1978,'Coop GFs_CFs'!B:B,0),2),
"No Growth", INDEX('Coop GFs_CFs'!O:P, MATCH(B1978,'Coop GFs_CFs'!B:B,0),2)
)</f>
        <v>#N/A</v>
      </c>
      <c r="O1978" s="133"/>
      <c r="P1978" s="86">
        <f t="shared" si="142"/>
        <v>0</v>
      </c>
      <c r="Q1978" s="86">
        <f t="shared" si="143"/>
        <v>0</v>
      </c>
      <c r="R1978" s="109">
        <v>2280202124</v>
      </c>
      <c r="S1978" s="43" t="s">
        <v>350</v>
      </c>
      <c r="T1978" s="43" t="s">
        <v>11</v>
      </c>
      <c r="U1978" s="43" t="s">
        <v>351</v>
      </c>
      <c r="V1978" s="43" t="s">
        <v>715</v>
      </c>
      <c r="W1978" s="43" t="s">
        <v>353</v>
      </c>
      <c r="X1978" s="43" t="s">
        <v>934</v>
      </c>
      <c r="Z1978" s="42" t="s">
        <v>1081</v>
      </c>
      <c r="AA1978"/>
    </row>
    <row r="1979" spans="1:27" s="39" customFormat="1" x14ac:dyDescent="0.35">
      <c r="A1979" s="43" t="s">
        <v>497</v>
      </c>
      <c r="B1979" s="54">
        <v>24017</v>
      </c>
      <c r="C1979" s="54" t="s">
        <v>12</v>
      </c>
      <c r="D1979" s="53">
        <v>5.4155000000000002E-4</v>
      </c>
      <c r="E1979" s="53">
        <f t="shared" si="139"/>
        <v>5.4155000000000002E-4</v>
      </c>
      <c r="F1979" s="53">
        <f>SUMIFS('Avg CO SCC_MDE'!D:D, 'Avg CO SCC_MDE'!E:E, Z1979)</f>
        <v>0</v>
      </c>
      <c r="G1979" s="120">
        <f t="shared" si="138"/>
        <v>0</v>
      </c>
      <c r="H1979" s="120">
        <v>5.4061824806150003E-4</v>
      </c>
      <c r="I1979" s="53">
        <f t="shared" si="140"/>
        <v>0</v>
      </c>
      <c r="J1979" s="120">
        <v>5.4377948661599998E-4</v>
      </c>
      <c r="K1979" s="53">
        <f t="shared" si="141"/>
        <v>0</v>
      </c>
      <c r="L1979" s="122" t="str" cm="1">
        <f t="array" ref="L1979">_xlfn.SWITCH(A1979,
    "District of Columbia", _xlfn.XLOOKUP(R1979, '2015 O3 Growth Surrogates'!A:A, '2015 O3 Growth Surrogates'!H:H),
    "Maryland", _xlfn.XLOOKUP(R1979, '2015 O3 Growth Surrogates'!A:A, '2015 O3 Growth Surrogates'!I:I),
    "Virginia", _xlfn.XLOOKUP(R1979, '2015 O3 Growth Surrogates'!A:A, '2015 O3 Growth Surrogates'!J:J)
)</f>
        <v>EPA EMP</v>
      </c>
      <c r="M1979" s="133" t="e" cm="1">
        <f t="array" ref="M1979">_xlfn.SWITCH(L1979,
"Employment", INDEX('Coop GFs_CFs'!C:D, MATCH(B1979,'Coop GFs_CFs'!B:B,0),1),
"Population", INDEX('Coop GFs_CFs'!E:F, MATCH(B1979,'Coop GFs_CFs'!B:B,0),1),
"Household", INDEX('Coop GFs_CFs'!G:H, MATCH(B1979,'Coop GFs_CFs'!B:B,0),1),
"VMT", INDEX('Coop GFs_CFs'!I:J, MATCH(B1979,'Coop GFs_CFs'!B:B,0),1),
"Lane Mile", INDEX('Coop GFs_CFs'!K:L, MATCH(B1979,'Coop GFs_CFs'!B:B,0),1),
"Gas Sales", INDEX('Coop GFs_CFs'!M:N, MATCH(B1979,'Coop GFs_CFs'!B:B,0),1),
"No Growth", INDEX('Coop GFs_CFs'!O:P, MATCH(B1979,'Coop GFs_CFs'!B:B,0),1)
)</f>
        <v>#N/A</v>
      </c>
      <c r="N1979" s="133" t="e" cm="1">
        <f t="array" ref="N1979">_xlfn.SWITCH(L1979,
"Employment", INDEX('Coop GFs_CFs'!C:D, MATCH(B1979,'Coop GFs_CFs'!B:B,0),2),
"Population", INDEX('Coop GFs_CFs'!E:F, MATCH(B1979,'Coop GFs_CFs'!B:B,0),2),
"Household", INDEX('Coop GFs_CFs'!G:H, MATCH(B1979,'Coop GFs_CFs'!B:B,0),2),
"VMT", INDEX('Coop GFs_CFs'!I:J, MATCH(B1979,'Coop GFs_CFs'!B:B,0),2),
"Lane Mile", INDEX('Coop GFs_CFs'!K:L, MATCH(B1979,'Coop GFs_CFs'!B:B,0),2),
"Gas Sales", INDEX('Coop GFs_CFs'!M:N, MATCH(B1979,'Coop GFs_CFs'!B:B,0),2),
"No Growth", INDEX('Coop GFs_CFs'!O:P, MATCH(B1979,'Coop GFs_CFs'!B:B,0),2)
)</f>
        <v>#N/A</v>
      </c>
      <c r="O1979" s="133"/>
      <c r="P1979" s="86">
        <f t="shared" si="142"/>
        <v>0</v>
      </c>
      <c r="Q1979" s="86">
        <f t="shared" si="143"/>
        <v>0</v>
      </c>
      <c r="R1979" s="109">
        <v>2280202124</v>
      </c>
      <c r="S1979" s="43" t="s">
        <v>350</v>
      </c>
      <c r="T1979" s="43" t="s">
        <v>11</v>
      </c>
      <c r="U1979" s="43" t="s">
        <v>351</v>
      </c>
      <c r="V1979" s="43" t="s">
        <v>715</v>
      </c>
      <c r="W1979" s="43" t="s">
        <v>353</v>
      </c>
      <c r="X1979" s="43" t="s">
        <v>934</v>
      </c>
      <c r="Z1979" s="42" t="s">
        <v>1083</v>
      </c>
      <c r="AA1979"/>
    </row>
    <row r="1980" spans="1:27" s="39" customFormat="1" x14ac:dyDescent="0.35">
      <c r="A1980" s="43" t="s">
        <v>497</v>
      </c>
      <c r="B1980" s="54">
        <v>24017</v>
      </c>
      <c r="C1980" s="54" t="s">
        <v>10</v>
      </c>
      <c r="D1980" s="53">
        <v>0.26195123999999997</v>
      </c>
      <c r="E1980" s="53">
        <f t="shared" si="139"/>
        <v>0.26195123999999997</v>
      </c>
      <c r="F1980" s="53">
        <f>SUMIFS('Avg CO SCC_MDE'!D:D, 'Avg CO SCC_MDE'!E:E, Z1980)</f>
        <v>2.77330467975432E-3</v>
      </c>
      <c r="G1980" s="120">
        <f t="shared" si="138"/>
        <v>1.0587102698022427E-2</v>
      </c>
      <c r="H1980" s="120">
        <v>0.31480934836976299</v>
      </c>
      <c r="I1980" s="53">
        <f t="shared" si="140"/>
        <v>3.3329189014881999E-3</v>
      </c>
      <c r="J1980" s="120">
        <v>0.35054700293269098</v>
      </c>
      <c r="K1980" s="53">
        <f t="shared" si="141"/>
        <v>3.7112771205323682E-3</v>
      </c>
      <c r="L1980" s="122" t="str" cm="1">
        <f t="array" ref="L1980">_xlfn.SWITCH(A1980,
    "District of Columbia", _xlfn.XLOOKUP(R1980, '2015 O3 Growth Surrogates'!A:A, '2015 O3 Growth Surrogates'!H:H),
    "Maryland", _xlfn.XLOOKUP(R1980, '2015 O3 Growth Surrogates'!A:A, '2015 O3 Growth Surrogates'!I:I),
    "Virginia", _xlfn.XLOOKUP(R1980, '2015 O3 Growth Surrogates'!A:A, '2015 O3 Growth Surrogates'!J:J)
)</f>
        <v>EPA EMP</v>
      </c>
      <c r="M1980" s="133" t="e" cm="1">
        <f t="array" ref="M1980">_xlfn.SWITCH(L1980,
"Employment", INDEX('Coop GFs_CFs'!C:D, MATCH(B1980,'Coop GFs_CFs'!B:B,0),1),
"Population", INDEX('Coop GFs_CFs'!E:F, MATCH(B1980,'Coop GFs_CFs'!B:B,0),1),
"Household", INDEX('Coop GFs_CFs'!G:H, MATCH(B1980,'Coop GFs_CFs'!B:B,0),1),
"VMT", INDEX('Coop GFs_CFs'!I:J, MATCH(B1980,'Coop GFs_CFs'!B:B,0),1),
"Lane Mile", INDEX('Coop GFs_CFs'!K:L, MATCH(B1980,'Coop GFs_CFs'!B:B,0),1),
"Gas Sales", INDEX('Coop GFs_CFs'!M:N, MATCH(B1980,'Coop GFs_CFs'!B:B,0),1),
"No Growth", INDEX('Coop GFs_CFs'!O:P, MATCH(B1980,'Coop GFs_CFs'!B:B,0),1)
)</f>
        <v>#N/A</v>
      </c>
      <c r="N1980" s="133" t="e" cm="1">
        <f t="array" ref="N1980">_xlfn.SWITCH(L1980,
"Employment", INDEX('Coop GFs_CFs'!C:D, MATCH(B1980,'Coop GFs_CFs'!B:B,0),2),
"Population", INDEX('Coop GFs_CFs'!E:F, MATCH(B1980,'Coop GFs_CFs'!B:B,0),2),
"Household", INDEX('Coop GFs_CFs'!G:H, MATCH(B1980,'Coop GFs_CFs'!B:B,0),2),
"VMT", INDEX('Coop GFs_CFs'!I:J, MATCH(B1980,'Coop GFs_CFs'!B:B,0),2),
"Lane Mile", INDEX('Coop GFs_CFs'!K:L, MATCH(B1980,'Coop GFs_CFs'!B:B,0),2),
"Gas Sales", INDEX('Coop GFs_CFs'!M:N, MATCH(B1980,'Coop GFs_CFs'!B:B,0),2),
"No Growth", INDEX('Coop GFs_CFs'!O:P, MATCH(B1980,'Coop GFs_CFs'!B:B,0),2)
)</f>
        <v>#N/A</v>
      </c>
      <c r="O1980" s="133"/>
      <c r="P1980" s="86">
        <f t="shared" si="142"/>
        <v>3.3329189014881999E-3</v>
      </c>
      <c r="Q1980" s="86">
        <f t="shared" si="143"/>
        <v>3.7112771205323682E-3</v>
      </c>
      <c r="R1980" s="109">
        <v>2280207124</v>
      </c>
      <c r="S1980" s="43" t="s">
        <v>350</v>
      </c>
      <c r="T1980" s="43" t="s">
        <v>11</v>
      </c>
      <c r="U1980" s="43" t="s">
        <v>351</v>
      </c>
      <c r="V1980" s="43" t="s">
        <v>352</v>
      </c>
      <c r="W1980" s="43" t="s">
        <v>353</v>
      </c>
      <c r="X1980" s="43" t="s">
        <v>934</v>
      </c>
      <c r="Z1980" s="42" t="s">
        <v>1111</v>
      </c>
      <c r="AA1980"/>
    </row>
    <row r="1981" spans="1:27" s="39" customFormat="1" x14ac:dyDescent="0.35">
      <c r="A1981" s="43" t="s">
        <v>497</v>
      </c>
      <c r="B1981" s="54">
        <v>24017</v>
      </c>
      <c r="C1981" s="54" t="s">
        <v>12</v>
      </c>
      <c r="D1981" s="53">
        <v>8.0627199999999E-3</v>
      </c>
      <c r="E1981" s="53">
        <f t="shared" si="139"/>
        <v>8.0627199999999E-3</v>
      </c>
      <c r="F1981" s="53">
        <f>SUMIFS('Avg CO SCC_MDE'!D:D, 'Avg CO SCC_MDE'!E:E, Z1981)</f>
        <v>8.5360893086133417E-5</v>
      </c>
      <c r="G1981" s="120">
        <f t="shared" ref="G1981:G2012" si="144">F1981/E1981</f>
        <v>1.0587108703531125E-2</v>
      </c>
      <c r="H1981" s="120">
        <v>9.6896644936201003E-3</v>
      </c>
      <c r="I1981" s="53">
        <f t="shared" si="140"/>
        <v>1.0258553129470187E-4</v>
      </c>
      <c r="J1981" s="120">
        <v>1.07896505146735E-2</v>
      </c>
      <c r="K1981" s="53">
        <f t="shared" si="141"/>
        <v>1.1423120287195889E-4</v>
      </c>
      <c r="L1981" s="122" t="str" cm="1">
        <f t="array" ref="L1981">_xlfn.SWITCH(A1981,
    "District of Columbia", _xlfn.XLOOKUP(R1981, '2015 O3 Growth Surrogates'!A:A, '2015 O3 Growth Surrogates'!H:H),
    "Maryland", _xlfn.XLOOKUP(R1981, '2015 O3 Growth Surrogates'!A:A, '2015 O3 Growth Surrogates'!I:I),
    "Virginia", _xlfn.XLOOKUP(R1981, '2015 O3 Growth Surrogates'!A:A, '2015 O3 Growth Surrogates'!J:J)
)</f>
        <v>EPA EMP</v>
      </c>
      <c r="M1981" s="133" t="e" cm="1">
        <f t="array" ref="M1981">_xlfn.SWITCH(L1981,
"Employment", INDEX('Coop GFs_CFs'!C:D, MATCH(B1981,'Coop GFs_CFs'!B:B,0),1),
"Population", INDEX('Coop GFs_CFs'!E:F, MATCH(B1981,'Coop GFs_CFs'!B:B,0),1),
"Household", INDEX('Coop GFs_CFs'!G:H, MATCH(B1981,'Coop GFs_CFs'!B:B,0),1),
"VMT", INDEX('Coop GFs_CFs'!I:J, MATCH(B1981,'Coop GFs_CFs'!B:B,0),1),
"Lane Mile", INDEX('Coop GFs_CFs'!K:L, MATCH(B1981,'Coop GFs_CFs'!B:B,0),1),
"Gas Sales", INDEX('Coop GFs_CFs'!M:N, MATCH(B1981,'Coop GFs_CFs'!B:B,0),1),
"No Growth", INDEX('Coop GFs_CFs'!O:P, MATCH(B1981,'Coop GFs_CFs'!B:B,0),1)
)</f>
        <v>#N/A</v>
      </c>
      <c r="N1981" s="133" t="e" cm="1">
        <f t="array" ref="N1981">_xlfn.SWITCH(L1981,
"Employment", INDEX('Coop GFs_CFs'!C:D, MATCH(B1981,'Coop GFs_CFs'!B:B,0),2),
"Population", INDEX('Coop GFs_CFs'!E:F, MATCH(B1981,'Coop GFs_CFs'!B:B,0),2),
"Household", INDEX('Coop GFs_CFs'!G:H, MATCH(B1981,'Coop GFs_CFs'!B:B,0),2),
"VMT", INDEX('Coop GFs_CFs'!I:J, MATCH(B1981,'Coop GFs_CFs'!B:B,0),2),
"Lane Mile", INDEX('Coop GFs_CFs'!K:L, MATCH(B1981,'Coop GFs_CFs'!B:B,0),2),
"Gas Sales", INDEX('Coop GFs_CFs'!M:N, MATCH(B1981,'Coop GFs_CFs'!B:B,0),2),
"No Growth", INDEX('Coop GFs_CFs'!O:P, MATCH(B1981,'Coop GFs_CFs'!B:B,0),2)
)</f>
        <v>#N/A</v>
      </c>
      <c r="O1981" s="133"/>
      <c r="P1981" s="86">
        <f t="shared" si="142"/>
        <v>1.0258553129470187E-4</v>
      </c>
      <c r="Q1981" s="86">
        <f t="shared" si="143"/>
        <v>1.1423120287195889E-4</v>
      </c>
      <c r="R1981" s="109">
        <v>2280207124</v>
      </c>
      <c r="S1981" s="43" t="s">
        <v>350</v>
      </c>
      <c r="T1981" s="43" t="s">
        <v>11</v>
      </c>
      <c r="U1981" s="43" t="s">
        <v>351</v>
      </c>
      <c r="V1981" s="43" t="s">
        <v>352</v>
      </c>
      <c r="W1981" s="43" t="s">
        <v>353</v>
      </c>
      <c r="X1981" s="43" t="s">
        <v>934</v>
      </c>
      <c r="Z1981" s="42" t="s">
        <v>1116</v>
      </c>
      <c r="AA1981"/>
    </row>
    <row r="1982" spans="1:27" s="39" customFormat="1" x14ac:dyDescent="0.35">
      <c r="A1982" s="43" t="s">
        <v>497</v>
      </c>
      <c r="B1982" s="54">
        <v>24017</v>
      </c>
      <c r="C1982" s="54" t="s">
        <v>10</v>
      </c>
      <c r="D1982" s="53">
        <v>24.11929847</v>
      </c>
      <c r="E1982" s="53">
        <f t="shared" si="139"/>
        <v>24.11929847</v>
      </c>
      <c r="F1982" s="53">
        <f>SUMIFS('Avg CO SCC_MDE'!D:D, 'Avg CO SCC_MDE'!E:E, Z1982)</f>
        <v>8.9311301812044011E-2</v>
      </c>
      <c r="G1982" s="120">
        <f t="shared" si="144"/>
        <v>3.7028979894722456E-3</v>
      </c>
      <c r="H1982" s="120">
        <v>24.077800541641999</v>
      </c>
      <c r="I1982" s="53">
        <f t="shared" si="140"/>
        <v>8.9157639216559906E-2</v>
      </c>
      <c r="J1982" s="120">
        <v>24.218594293337802</v>
      </c>
      <c r="K1982" s="53">
        <f t="shared" si="141"/>
        <v>8.9678984116644544E-2</v>
      </c>
      <c r="L1982" s="122" t="str" cm="1">
        <f t="array" ref="L1982">_xlfn.SWITCH(A1982,
    "District of Columbia", _xlfn.XLOOKUP(R1982, '2015 O3 Growth Surrogates'!A:A, '2015 O3 Growth Surrogates'!H:H),
    "Maryland", _xlfn.XLOOKUP(R1982, '2015 O3 Growth Surrogates'!A:A, '2015 O3 Growth Surrogates'!I:I),
    "Virginia", _xlfn.XLOOKUP(R1982, '2015 O3 Growth Surrogates'!A:A, '2015 O3 Growth Surrogates'!J:J)
)</f>
        <v>EPA EMP</v>
      </c>
      <c r="M1982" s="133" t="e" cm="1">
        <f t="array" ref="M1982">_xlfn.SWITCH(L1982,
"Employment", INDEX('Coop GFs_CFs'!C:D, MATCH(B1982,'Coop GFs_CFs'!B:B,0),1),
"Population", INDEX('Coop GFs_CFs'!E:F, MATCH(B1982,'Coop GFs_CFs'!B:B,0),1),
"Household", INDEX('Coop GFs_CFs'!G:H, MATCH(B1982,'Coop GFs_CFs'!B:B,0),1),
"VMT", INDEX('Coop GFs_CFs'!I:J, MATCH(B1982,'Coop GFs_CFs'!B:B,0),1),
"Lane Mile", INDEX('Coop GFs_CFs'!K:L, MATCH(B1982,'Coop GFs_CFs'!B:B,0),1),
"Gas Sales", INDEX('Coop GFs_CFs'!M:N, MATCH(B1982,'Coop GFs_CFs'!B:B,0),1),
"No Growth", INDEX('Coop GFs_CFs'!O:P, MATCH(B1982,'Coop GFs_CFs'!B:B,0),1)
)</f>
        <v>#N/A</v>
      </c>
      <c r="N1982" s="133" t="e" cm="1">
        <f t="array" ref="N1982">_xlfn.SWITCH(L1982,
"Employment", INDEX('Coop GFs_CFs'!C:D, MATCH(B1982,'Coop GFs_CFs'!B:B,0),2),
"Population", INDEX('Coop GFs_CFs'!E:F, MATCH(B1982,'Coop GFs_CFs'!B:B,0),2),
"Household", INDEX('Coop GFs_CFs'!G:H, MATCH(B1982,'Coop GFs_CFs'!B:B,0),2),
"VMT", INDEX('Coop GFs_CFs'!I:J, MATCH(B1982,'Coop GFs_CFs'!B:B,0),2),
"Lane Mile", INDEX('Coop GFs_CFs'!K:L, MATCH(B1982,'Coop GFs_CFs'!B:B,0),2),
"Gas Sales", INDEX('Coop GFs_CFs'!M:N, MATCH(B1982,'Coop GFs_CFs'!B:B,0),2),
"No Growth", INDEX('Coop GFs_CFs'!O:P, MATCH(B1982,'Coop GFs_CFs'!B:B,0),2)
)</f>
        <v>#N/A</v>
      </c>
      <c r="O1982" s="133"/>
      <c r="P1982" s="86">
        <f t="shared" si="142"/>
        <v>8.9157639216559906E-2</v>
      </c>
      <c r="Q1982" s="86">
        <f t="shared" si="143"/>
        <v>8.9678984116644544E-2</v>
      </c>
      <c r="R1982" s="109">
        <v>2280208124</v>
      </c>
      <c r="S1982" s="43" t="s">
        <v>350</v>
      </c>
      <c r="T1982" s="43" t="s">
        <v>11</v>
      </c>
      <c r="U1982" s="43" t="s">
        <v>351</v>
      </c>
      <c r="V1982" s="43" t="s">
        <v>357</v>
      </c>
      <c r="W1982" s="43" t="s">
        <v>353</v>
      </c>
      <c r="X1982" s="43" t="s">
        <v>934</v>
      </c>
      <c r="Z1982" s="42" t="s">
        <v>1135</v>
      </c>
      <c r="AA1982"/>
    </row>
    <row r="1983" spans="1:27" s="39" customFormat="1" x14ac:dyDescent="0.35">
      <c r="A1983" s="43" t="s">
        <v>497</v>
      </c>
      <c r="B1983" s="54">
        <v>24017</v>
      </c>
      <c r="C1983" s="54" t="s">
        <v>12</v>
      </c>
      <c r="D1983" s="53">
        <v>0.69347908999999996</v>
      </c>
      <c r="E1983" s="53">
        <f t="shared" si="139"/>
        <v>0.69347908999999996</v>
      </c>
      <c r="F1983" s="53">
        <f>SUMIFS('Avg CO SCC_MDE'!D:D, 'Avg CO SCC_MDE'!E:E, Z1983)</f>
        <v>2.5678822657265294E-3</v>
      </c>
      <c r="G1983" s="120">
        <f t="shared" si="144"/>
        <v>3.7028978995264725E-3</v>
      </c>
      <c r="H1983" s="120">
        <v>0.69228593980824005</v>
      </c>
      <c r="I1983" s="53">
        <f t="shared" si="140"/>
        <v>2.5634641523876421E-3</v>
      </c>
      <c r="J1983" s="120">
        <v>0.69633404771341501</v>
      </c>
      <c r="K1983" s="53">
        <f t="shared" si="141"/>
        <v>2.5784538826467709E-3</v>
      </c>
      <c r="L1983" s="122" t="str" cm="1">
        <f t="array" ref="L1983">_xlfn.SWITCH(A1983,
    "District of Columbia", _xlfn.XLOOKUP(R1983, '2015 O3 Growth Surrogates'!A:A, '2015 O3 Growth Surrogates'!H:H),
    "Maryland", _xlfn.XLOOKUP(R1983, '2015 O3 Growth Surrogates'!A:A, '2015 O3 Growth Surrogates'!I:I),
    "Virginia", _xlfn.XLOOKUP(R1983, '2015 O3 Growth Surrogates'!A:A, '2015 O3 Growth Surrogates'!J:J)
)</f>
        <v>EPA EMP</v>
      </c>
      <c r="M1983" s="133" t="e" cm="1">
        <f t="array" ref="M1983">_xlfn.SWITCH(L1983,
"Employment", INDEX('Coop GFs_CFs'!C:D, MATCH(B1983,'Coop GFs_CFs'!B:B,0),1),
"Population", INDEX('Coop GFs_CFs'!E:F, MATCH(B1983,'Coop GFs_CFs'!B:B,0),1),
"Household", INDEX('Coop GFs_CFs'!G:H, MATCH(B1983,'Coop GFs_CFs'!B:B,0),1),
"VMT", INDEX('Coop GFs_CFs'!I:J, MATCH(B1983,'Coop GFs_CFs'!B:B,0),1),
"Lane Mile", INDEX('Coop GFs_CFs'!K:L, MATCH(B1983,'Coop GFs_CFs'!B:B,0),1),
"Gas Sales", INDEX('Coop GFs_CFs'!M:N, MATCH(B1983,'Coop GFs_CFs'!B:B,0),1),
"No Growth", INDEX('Coop GFs_CFs'!O:P, MATCH(B1983,'Coop GFs_CFs'!B:B,0),1)
)</f>
        <v>#N/A</v>
      </c>
      <c r="N1983" s="133" t="e" cm="1">
        <f t="array" ref="N1983">_xlfn.SWITCH(L1983,
"Employment", INDEX('Coop GFs_CFs'!C:D, MATCH(B1983,'Coop GFs_CFs'!B:B,0),2),
"Population", INDEX('Coop GFs_CFs'!E:F, MATCH(B1983,'Coop GFs_CFs'!B:B,0),2),
"Household", INDEX('Coop GFs_CFs'!G:H, MATCH(B1983,'Coop GFs_CFs'!B:B,0),2),
"VMT", INDEX('Coop GFs_CFs'!I:J, MATCH(B1983,'Coop GFs_CFs'!B:B,0),2),
"Lane Mile", INDEX('Coop GFs_CFs'!K:L, MATCH(B1983,'Coop GFs_CFs'!B:B,0),2),
"Gas Sales", INDEX('Coop GFs_CFs'!M:N, MATCH(B1983,'Coop GFs_CFs'!B:B,0),2),
"No Growth", INDEX('Coop GFs_CFs'!O:P, MATCH(B1983,'Coop GFs_CFs'!B:B,0),2)
)</f>
        <v>#N/A</v>
      </c>
      <c r="O1983" s="133"/>
      <c r="P1983" s="86">
        <f t="shared" si="142"/>
        <v>2.5634641523876421E-3</v>
      </c>
      <c r="Q1983" s="86">
        <f t="shared" si="143"/>
        <v>2.5784538826467709E-3</v>
      </c>
      <c r="R1983" s="109">
        <v>2280208124</v>
      </c>
      <c r="S1983" s="43" t="s">
        <v>350</v>
      </c>
      <c r="T1983" s="43" t="s">
        <v>11</v>
      </c>
      <c r="U1983" s="43" t="s">
        <v>351</v>
      </c>
      <c r="V1983" s="43" t="s">
        <v>357</v>
      </c>
      <c r="W1983" s="43" t="s">
        <v>353</v>
      </c>
      <c r="X1983" s="43" t="s">
        <v>934</v>
      </c>
      <c r="Z1983" s="42" t="s">
        <v>1142</v>
      </c>
      <c r="AA1983"/>
    </row>
    <row r="1984" spans="1:27" s="39" customFormat="1" x14ac:dyDescent="0.35">
      <c r="A1984" s="43" t="s">
        <v>497</v>
      </c>
      <c r="B1984" s="54">
        <v>24017</v>
      </c>
      <c r="C1984" s="54" t="s">
        <v>10</v>
      </c>
      <c r="D1984" s="53">
        <v>0.10221035000000001</v>
      </c>
      <c r="E1984" s="53">
        <f t="shared" si="139"/>
        <v>0.10221035000000001</v>
      </c>
      <c r="F1984" s="53">
        <f>SUMIFS('Avg CO SCC_MDE'!D:D, 'Avg CO SCC_MDE'!E:E, Z1984)</f>
        <v>0</v>
      </c>
      <c r="G1984" s="120">
        <f t="shared" si="144"/>
        <v>0</v>
      </c>
      <c r="H1984" s="120">
        <v>0.102034494230935</v>
      </c>
      <c r="I1984" s="53">
        <f t="shared" si="140"/>
        <v>0</v>
      </c>
      <c r="J1984" s="120">
        <v>0.102631135905922</v>
      </c>
      <c r="K1984" s="53">
        <f t="shared" si="141"/>
        <v>0</v>
      </c>
      <c r="L1984" s="122" t="str" cm="1">
        <f t="array" ref="L1984">_xlfn.SWITCH(A1984,
    "District of Columbia", _xlfn.XLOOKUP(R1984, '2015 O3 Growth Surrogates'!A:A, '2015 O3 Growth Surrogates'!H:H),
    "Maryland", _xlfn.XLOOKUP(R1984, '2015 O3 Growth Surrogates'!A:A, '2015 O3 Growth Surrogates'!I:I),
    "Virginia", _xlfn.XLOOKUP(R1984, '2015 O3 Growth Surrogates'!A:A, '2015 O3 Growth Surrogates'!J:J)
)</f>
        <v>EPA EMP</v>
      </c>
      <c r="M1984" s="133" t="e" cm="1">
        <f t="array" ref="M1984">_xlfn.SWITCH(L1984,
"Employment", INDEX('Coop GFs_CFs'!C:D, MATCH(B1984,'Coop GFs_CFs'!B:B,0),1),
"Population", INDEX('Coop GFs_CFs'!E:F, MATCH(B1984,'Coop GFs_CFs'!B:B,0),1),
"Household", INDEX('Coop GFs_CFs'!G:H, MATCH(B1984,'Coop GFs_CFs'!B:B,0),1),
"VMT", INDEX('Coop GFs_CFs'!I:J, MATCH(B1984,'Coop GFs_CFs'!B:B,0),1),
"Lane Mile", INDEX('Coop GFs_CFs'!K:L, MATCH(B1984,'Coop GFs_CFs'!B:B,0),1),
"Gas Sales", INDEX('Coop GFs_CFs'!M:N, MATCH(B1984,'Coop GFs_CFs'!B:B,0),1),
"No Growth", INDEX('Coop GFs_CFs'!O:P, MATCH(B1984,'Coop GFs_CFs'!B:B,0),1)
)</f>
        <v>#N/A</v>
      </c>
      <c r="N1984" s="133" t="e" cm="1">
        <f t="array" ref="N1984">_xlfn.SWITCH(L1984,
"Employment", INDEX('Coop GFs_CFs'!C:D, MATCH(B1984,'Coop GFs_CFs'!B:B,0),2),
"Population", INDEX('Coop GFs_CFs'!E:F, MATCH(B1984,'Coop GFs_CFs'!B:B,0),2),
"Household", INDEX('Coop GFs_CFs'!G:H, MATCH(B1984,'Coop GFs_CFs'!B:B,0),2),
"VMT", INDEX('Coop GFs_CFs'!I:J, MATCH(B1984,'Coop GFs_CFs'!B:B,0),2),
"Lane Mile", INDEX('Coop GFs_CFs'!K:L, MATCH(B1984,'Coop GFs_CFs'!B:B,0),2),
"Gas Sales", INDEX('Coop GFs_CFs'!M:N, MATCH(B1984,'Coop GFs_CFs'!B:B,0),2),
"No Growth", INDEX('Coop GFs_CFs'!O:P, MATCH(B1984,'Coop GFs_CFs'!B:B,0),2)
)</f>
        <v>#N/A</v>
      </c>
      <c r="O1984" s="133"/>
      <c r="P1984" s="86">
        <f t="shared" si="142"/>
        <v>0</v>
      </c>
      <c r="Q1984" s="86">
        <f t="shared" si="143"/>
        <v>0</v>
      </c>
      <c r="R1984" s="109">
        <v>2280209124</v>
      </c>
      <c r="S1984" s="43" t="s">
        <v>350</v>
      </c>
      <c r="T1984" s="43" t="s">
        <v>11</v>
      </c>
      <c r="U1984" s="43" t="s">
        <v>351</v>
      </c>
      <c r="V1984" s="43" t="s">
        <v>360</v>
      </c>
      <c r="W1984" s="43" t="s">
        <v>353</v>
      </c>
      <c r="X1984" s="43" t="s">
        <v>934</v>
      </c>
      <c r="Z1984" s="42" t="s">
        <v>1154</v>
      </c>
      <c r="AA1984"/>
    </row>
    <row r="1985" spans="1:27" s="39" customFormat="1" x14ac:dyDescent="0.35">
      <c r="A1985" s="43" t="s">
        <v>497</v>
      </c>
      <c r="B1985" s="54">
        <v>24017</v>
      </c>
      <c r="C1985" s="54" t="s">
        <v>12</v>
      </c>
      <c r="D1985" s="53">
        <v>3.12269E-3</v>
      </c>
      <c r="E1985" s="53">
        <f t="shared" si="139"/>
        <v>3.12269E-3</v>
      </c>
      <c r="F1985" s="53">
        <f>SUMIFS('Avg CO SCC_MDE'!D:D, 'Avg CO SCC_MDE'!E:E, Z1985)</f>
        <v>0</v>
      </c>
      <c r="G1985" s="120">
        <f t="shared" si="144"/>
        <v>0</v>
      </c>
      <c r="H1985" s="120">
        <v>3.1173173244193001E-3</v>
      </c>
      <c r="I1985" s="53">
        <f t="shared" si="140"/>
        <v>0</v>
      </c>
      <c r="J1985" s="120">
        <v>3.1355456837983998E-3</v>
      </c>
      <c r="K1985" s="53">
        <f t="shared" si="141"/>
        <v>0</v>
      </c>
      <c r="L1985" s="122" t="str" cm="1">
        <f t="array" ref="L1985">_xlfn.SWITCH(A1985,
    "District of Columbia", _xlfn.XLOOKUP(R1985, '2015 O3 Growth Surrogates'!A:A, '2015 O3 Growth Surrogates'!H:H),
    "Maryland", _xlfn.XLOOKUP(R1985, '2015 O3 Growth Surrogates'!A:A, '2015 O3 Growth Surrogates'!I:I),
    "Virginia", _xlfn.XLOOKUP(R1985, '2015 O3 Growth Surrogates'!A:A, '2015 O3 Growth Surrogates'!J:J)
)</f>
        <v>EPA EMP</v>
      </c>
      <c r="M1985" s="133" t="e" cm="1">
        <f t="array" ref="M1985">_xlfn.SWITCH(L1985,
"Employment", INDEX('Coop GFs_CFs'!C:D, MATCH(B1985,'Coop GFs_CFs'!B:B,0),1),
"Population", INDEX('Coop GFs_CFs'!E:F, MATCH(B1985,'Coop GFs_CFs'!B:B,0),1),
"Household", INDEX('Coop GFs_CFs'!G:H, MATCH(B1985,'Coop GFs_CFs'!B:B,0),1),
"VMT", INDEX('Coop GFs_CFs'!I:J, MATCH(B1985,'Coop GFs_CFs'!B:B,0),1),
"Lane Mile", INDEX('Coop GFs_CFs'!K:L, MATCH(B1985,'Coop GFs_CFs'!B:B,0),1),
"Gas Sales", INDEX('Coop GFs_CFs'!M:N, MATCH(B1985,'Coop GFs_CFs'!B:B,0),1),
"No Growth", INDEX('Coop GFs_CFs'!O:P, MATCH(B1985,'Coop GFs_CFs'!B:B,0),1)
)</f>
        <v>#N/A</v>
      </c>
      <c r="N1985" s="133" t="e" cm="1">
        <f t="array" ref="N1985">_xlfn.SWITCH(L1985,
"Employment", INDEX('Coop GFs_CFs'!C:D, MATCH(B1985,'Coop GFs_CFs'!B:B,0),2),
"Population", INDEX('Coop GFs_CFs'!E:F, MATCH(B1985,'Coop GFs_CFs'!B:B,0),2),
"Household", INDEX('Coop GFs_CFs'!G:H, MATCH(B1985,'Coop GFs_CFs'!B:B,0),2),
"VMT", INDEX('Coop GFs_CFs'!I:J, MATCH(B1985,'Coop GFs_CFs'!B:B,0),2),
"Lane Mile", INDEX('Coop GFs_CFs'!K:L, MATCH(B1985,'Coop GFs_CFs'!B:B,0),2),
"Gas Sales", INDEX('Coop GFs_CFs'!M:N, MATCH(B1985,'Coop GFs_CFs'!B:B,0),2),
"No Growth", INDEX('Coop GFs_CFs'!O:P, MATCH(B1985,'Coop GFs_CFs'!B:B,0),2)
)</f>
        <v>#N/A</v>
      </c>
      <c r="O1985" s="133"/>
      <c r="P1985" s="86">
        <f t="shared" si="142"/>
        <v>0</v>
      </c>
      <c r="Q1985" s="86">
        <f t="shared" si="143"/>
        <v>0</v>
      </c>
      <c r="R1985" s="109">
        <v>2280209124</v>
      </c>
      <c r="S1985" s="43" t="s">
        <v>350</v>
      </c>
      <c r="T1985" s="43" t="s">
        <v>11</v>
      </c>
      <c r="U1985" s="43" t="s">
        <v>351</v>
      </c>
      <c r="V1985" s="43" t="s">
        <v>360</v>
      </c>
      <c r="W1985" s="43" t="s">
        <v>353</v>
      </c>
      <c r="X1985" s="43" t="s">
        <v>934</v>
      </c>
      <c r="Z1985" s="42" t="s">
        <v>1158</v>
      </c>
      <c r="AA1985"/>
    </row>
    <row r="1986" spans="1:27" s="39" customFormat="1" x14ac:dyDescent="0.35">
      <c r="A1986" s="43" t="s">
        <v>497</v>
      </c>
      <c r="B1986" s="54">
        <v>24017</v>
      </c>
      <c r="C1986" s="54" t="s">
        <v>10</v>
      </c>
      <c r="D1986" s="53">
        <v>0.44598922000000002</v>
      </c>
      <c r="E1986" s="53">
        <f t="shared" si="139"/>
        <v>0.44598922000000002</v>
      </c>
      <c r="F1986" s="53">
        <f>SUMIFS('Avg CO SCC_MDE'!D:D, 'Avg CO SCC_MDE'!E:E, Z1986)</f>
        <v>6.3303554518937709E-3</v>
      </c>
      <c r="G1986" s="120">
        <f t="shared" si="144"/>
        <v>1.419396516331442E-2</v>
      </c>
      <c r="H1986" s="120">
        <v>0.445221883059291</v>
      </c>
      <c r="I1986" s="53">
        <f t="shared" si="140"/>
        <v>6.3194638980888229E-3</v>
      </c>
      <c r="J1986" s="120">
        <v>0.44782529607222699</v>
      </c>
      <c r="K1986" s="53">
        <f t="shared" si="141"/>
        <v>6.3564166517001558E-3</v>
      </c>
      <c r="L1986" s="122" t="str" cm="1">
        <f t="array" ref="L1986">_xlfn.SWITCH(A1986,
    "District of Columbia", _xlfn.XLOOKUP(R1986, '2015 O3 Growth Surrogates'!A:A, '2015 O3 Growth Surrogates'!H:H),
    "Maryland", _xlfn.XLOOKUP(R1986, '2015 O3 Growth Surrogates'!A:A, '2015 O3 Growth Surrogates'!I:I),
    "Virginia", _xlfn.XLOOKUP(R1986, '2015 O3 Growth Surrogates'!A:A, '2015 O3 Growth Surrogates'!J:J)
)</f>
        <v>EPA EMP</v>
      </c>
      <c r="M1986" s="133" t="e" cm="1">
        <f t="array" ref="M1986">_xlfn.SWITCH(L1986,
"Employment", INDEX('Coop GFs_CFs'!C:D, MATCH(B1986,'Coop GFs_CFs'!B:B,0),1),
"Population", INDEX('Coop GFs_CFs'!E:F, MATCH(B1986,'Coop GFs_CFs'!B:B,0),1),
"Household", INDEX('Coop GFs_CFs'!G:H, MATCH(B1986,'Coop GFs_CFs'!B:B,0),1),
"VMT", INDEX('Coop GFs_CFs'!I:J, MATCH(B1986,'Coop GFs_CFs'!B:B,0),1),
"Lane Mile", INDEX('Coop GFs_CFs'!K:L, MATCH(B1986,'Coop GFs_CFs'!B:B,0),1),
"Gas Sales", INDEX('Coop GFs_CFs'!M:N, MATCH(B1986,'Coop GFs_CFs'!B:B,0),1),
"No Growth", INDEX('Coop GFs_CFs'!O:P, MATCH(B1986,'Coop GFs_CFs'!B:B,0),1)
)</f>
        <v>#N/A</v>
      </c>
      <c r="N1986" s="133" t="e" cm="1">
        <f t="array" ref="N1986">_xlfn.SWITCH(L1986,
"Employment", INDEX('Coop GFs_CFs'!C:D, MATCH(B1986,'Coop GFs_CFs'!B:B,0),2),
"Population", INDEX('Coop GFs_CFs'!E:F, MATCH(B1986,'Coop GFs_CFs'!B:B,0),2),
"Household", INDEX('Coop GFs_CFs'!G:H, MATCH(B1986,'Coop GFs_CFs'!B:B,0),2),
"VMT", INDEX('Coop GFs_CFs'!I:J, MATCH(B1986,'Coop GFs_CFs'!B:B,0),2),
"Lane Mile", INDEX('Coop GFs_CFs'!K:L, MATCH(B1986,'Coop GFs_CFs'!B:B,0),2),
"Gas Sales", INDEX('Coop GFs_CFs'!M:N, MATCH(B1986,'Coop GFs_CFs'!B:B,0),2),
"No Growth", INDEX('Coop GFs_CFs'!O:P, MATCH(B1986,'Coop GFs_CFs'!B:B,0),2)
)</f>
        <v>#N/A</v>
      </c>
      <c r="O1986" s="133"/>
      <c r="P1986" s="86">
        <f t="shared" si="142"/>
        <v>6.3194638980888229E-3</v>
      </c>
      <c r="Q1986" s="86">
        <f t="shared" si="143"/>
        <v>6.3564166517001558E-3</v>
      </c>
      <c r="R1986" s="109">
        <v>2280212124</v>
      </c>
      <c r="S1986" s="43" t="s">
        <v>350</v>
      </c>
      <c r="T1986" s="43" t="s">
        <v>11</v>
      </c>
      <c r="U1986" s="43" t="s">
        <v>351</v>
      </c>
      <c r="V1986" s="43" t="s">
        <v>363</v>
      </c>
      <c r="W1986" s="43" t="s">
        <v>353</v>
      </c>
      <c r="X1986" s="43" t="s">
        <v>934</v>
      </c>
      <c r="Z1986" s="42" t="s">
        <v>1194</v>
      </c>
      <c r="AA1986"/>
    </row>
    <row r="1987" spans="1:27" s="39" customFormat="1" x14ac:dyDescent="0.35">
      <c r="A1987" s="43" t="s">
        <v>497</v>
      </c>
      <c r="B1987" s="54">
        <v>24017</v>
      </c>
      <c r="C1987" s="54" t="s">
        <v>12</v>
      </c>
      <c r="D1987" s="53">
        <v>1.28231E-2</v>
      </c>
      <c r="E1987" s="53">
        <f t="shared" si="139"/>
        <v>1.28231E-2</v>
      </c>
      <c r="F1987" s="53">
        <f>SUMIFS('Avg CO SCC_MDE'!D:D, 'Avg CO SCC_MDE'!E:E, Z1987)</f>
        <v>1.8201064334358557E-4</v>
      </c>
      <c r="G1987" s="120">
        <f t="shared" si="144"/>
        <v>1.4193965838493467E-2</v>
      </c>
      <c r="H1987" s="120">
        <v>1.28010374974027E-2</v>
      </c>
      <c r="I1987" s="53">
        <f t="shared" si="140"/>
        <v>1.8169748893540782E-4</v>
      </c>
      <c r="J1987" s="120">
        <v>1.28758909331117E-2</v>
      </c>
      <c r="K1987" s="53">
        <f t="shared" si="141"/>
        <v>1.8275995604475525E-4</v>
      </c>
      <c r="L1987" s="122" t="str" cm="1">
        <f t="array" ref="L1987">_xlfn.SWITCH(A1987,
    "District of Columbia", _xlfn.XLOOKUP(R1987, '2015 O3 Growth Surrogates'!A:A, '2015 O3 Growth Surrogates'!H:H),
    "Maryland", _xlfn.XLOOKUP(R1987, '2015 O3 Growth Surrogates'!A:A, '2015 O3 Growth Surrogates'!I:I),
    "Virginia", _xlfn.XLOOKUP(R1987, '2015 O3 Growth Surrogates'!A:A, '2015 O3 Growth Surrogates'!J:J)
)</f>
        <v>EPA EMP</v>
      </c>
      <c r="M1987" s="133" t="e" cm="1">
        <f t="array" ref="M1987">_xlfn.SWITCH(L1987,
"Employment", INDEX('Coop GFs_CFs'!C:D, MATCH(B1987,'Coop GFs_CFs'!B:B,0),1),
"Population", INDEX('Coop GFs_CFs'!E:F, MATCH(B1987,'Coop GFs_CFs'!B:B,0),1),
"Household", INDEX('Coop GFs_CFs'!G:H, MATCH(B1987,'Coop GFs_CFs'!B:B,0),1),
"VMT", INDEX('Coop GFs_CFs'!I:J, MATCH(B1987,'Coop GFs_CFs'!B:B,0),1),
"Lane Mile", INDEX('Coop GFs_CFs'!K:L, MATCH(B1987,'Coop GFs_CFs'!B:B,0),1),
"Gas Sales", INDEX('Coop GFs_CFs'!M:N, MATCH(B1987,'Coop GFs_CFs'!B:B,0),1),
"No Growth", INDEX('Coop GFs_CFs'!O:P, MATCH(B1987,'Coop GFs_CFs'!B:B,0),1)
)</f>
        <v>#N/A</v>
      </c>
      <c r="N1987" s="133" t="e" cm="1">
        <f t="array" ref="N1987">_xlfn.SWITCH(L1987,
"Employment", INDEX('Coop GFs_CFs'!C:D, MATCH(B1987,'Coop GFs_CFs'!B:B,0),2),
"Population", INDEX('Coop GFs_CFs'!E:F, MATCH(B1987,'Coop GFs_CFs'!B:B,0),2),
"Household", INDEX('Coop GFs_CFs'!G:H, MATCH(B1987,'Coop GFs_CFs'!B:B,0),2),
"VMT", INDEX('Coop GFs_CFs'!I:J, MATCH(B1987,'Coop GFs_CFs'!B:B,0),2),
"Lane Mile", INDEX('Coop GFs_CFs'!K:L, MATCH(B1987,'Coop GFs_CFs'!B:B,0),2),
"Gas Sales", INDEX('Coop GFs_CFs'!M:N, MATCH(B1987,'Coop GFs_CFs'!B:B,0),2),
"No Growth", INDEX('Coop GFs_CFs'!O:P, MATCH(B1987,'Coop GFs_CFs'!B:B,0),2)
)</f>
        <v>#N/A</v>
      </c>
      <c r="O1987" s="133"/>
      <c r="P1987" s="86">
        <f t="shared" si="142"/>
        <v>1.8169748893540782E-4</v>
      </c>
      <c r="Q1987" s="86">
        <f t="shared" si="143"/>
        <v>1.8275995604475525E-4</v>
      </c>
      <c r="R1987" s="109">
        <v>2280212124</v>
      </c>
      <c r="S1987" s="43" t="s">
        <v>350</v>
      </c>
      <c r="T1987" s="43" t="s">
        <v>11</v>
      </c>
      <c r="U1987" s="43" t="s">
        <v>351</v>
      </c>
      <c r="V1987" s="43" t="s">
        <v>363</v>
      </c>
      <c r="W1987" s="43" t="s">
        <v>353</v>
      </c>
      <c r="X1987" s="43" t="s">
        <v>934</v>
      </c>
      <c r="Z1987" s="42" t="s">
        <v>1201</v>
      </c>
      <c r="AA1987"/>
    </row>
    <row r="1988" spans="1:27" s="39" customFormat="1" x14ac:dyDescent="0.35">
      <c r="A1988" s="43" t="s">
        <v>497</v>
      </c>
      <c r="B1988" s="54">
        <v>24017</v>
      </c>
      <c r="C1988" s="54" t="s">
        <v>10</v>
      </c>
      <c r="D1988" s="53">
        <v>13.345696200000001</v>
      </c>
      <c r="E1988" s="53">
        <f t="shared" si="139"/>
        <v>13.345696200000001</v>
      </c>
      <c r="F1988" s="53">
        <f>SUMIFS('Avg CO SCC_MDE'!D:D, 'Avg CO SCC_MDE'!E:E, Z1988)</f>
        <v>6.5684952554083253E-3</v>
      </c>
      <c r="G1988" s="120">
        <f t="shared" si="144"/>
        <v>4.9218078674744036E-4</v>
      </c>
      <c r="H1988" s="120">
        <v>13.322734556008401</v>
      </c>
      <c r="I1988" s="53">
        <f t="shared" si="140"/>
        <v>6.5571939754035255E-3</v>
      </c>
      <c r="J1988" s="120">
        <v>13.400638589549301</v>
      </c>
      <c r="K1988" s="53">
        <f t="shared" si="141"/>
        <v>6.5955368439224839E-3</v>
      </c>
      <c r="L1988" s="122" t="str" cm="1">
        <f t="array" ref="L1988">_xlfn.SWITCH(A1988,
    "District of Columbia", _xlfn.XLOOKUP(R1988, '2015 O3 Growth Surrogates'!A:A, '2015 O3 Growth Surrogates'!H:H),
    "Maryland", _xlfn.XLOOKUP(R1988, '2015 O3 Growth Surrogates'!A:A, '2015 O3 Growth Surrogates'!I:I),
    "Virginia", _xlfn.XLOOKUP(R1988, '2015 O3 Growth Surrogates'!A:A, '2015 O3 Growth Surrogates'!J:J)
)</f>
        <v>EPA EMP</v>
      </c>
      <c r="M1988" s="133" t="e" cm="1">
        <f t="array" ref="M1988">_xlfn.SWITCH(L1988,
"Employment", INDEX('Coop GFs_CFs'!C:D, MATCH(B1988,'Coop GFs_CFs'!B:B,0),1),
"Population", INDEX('Coop GFs_CFs'!E:F, MATCH(B1988,'Coop GFs_CFs'!B:B,0),1),
"Household", INDEX('Coop GFs_CFs'!G:H, MATCH(B1988,'Coop GFs_CFs'!B:B,0),1),
"VMT", INDEX('Coop GFs_CFs'!I:J, MATCH(B1988,'Coop GFs_CFs'!B:B,0),1),
"Lane Mile", INDEX('Coop GFs_CFs'!K:L, MATCH(B1988,'Coop GFs_CFs'!B:B,0),1),
"Gas Sales", INDEX('Coop GFs_CFs'!M:N, MATCH(B1988,'Coop GFs_CFs'!B:B,0),1),
"No Growth", INDEX('Coop GFs_CFs'!O:P, MATCH(B1988,'Coop GFs_CFs'!B:B,0),1)
)</f>
        <v>#N/A</v>
      </c>
      <c r="N1988" s="133" t="e" cm="1">
        <f t="array" ref="N1988">_xlfn.SWITCH(L1988,
"Employment", INDEX('Coop GFs_CFs'!C:D, MATCH(B1988,'Coop GFs_CFs'!B:B,0),2),
"Population", INDEX('Coop GFs_CFs'!E:F, MATCH(B1988,'Coop GFs_CFs'!B:B,0),2),
"Household", INDEX('Coop GFs_CFs'!G:H, MATCH(B1988,'Coop GFs_CFs'!B:B,0),2),
"VMT", INDEX('Coop GFs_CFs'!I:J, MATCH(B1988,'Coop GFs_CFs'!B:B,0),2),
"Lane Mile", INDEX('Coop GFs_CFs'!K:L, MATCH(B1988,'Coop GFs_CFs'!B:B,0),2),
"Gas Sales", INDEX('Coop GFs_CFs'!M:N, MATCH(B1988,'Coop GFs_CFs'!B:B,0),2),
"No Growth", INDEX('Coop GFs_CFs'!O:P, MATCH(B1988,'Coop GFs_CFs'!B:B,0),2)
)</f>
        <v>#N/A</v>
      </c>
      <c r="O1988" s="133"/>
      <c r="P1988" s="86">
        <f t="shared" si="142"/>
        <v>6.5571939754035255E-3</v>
      </c>
      <c r="Q1988" s="86">
        <f t="shared" si="143"/>
        <v>6.5955368439224839E-3</v>
      </c>
      <c r="R1988" s="109">
        <v>2280213124</v>
      </c>
      <c r="S1988" s="43" t="s">
        <v>350</v>
      </c>
      <c r="T1988" s="43" t="s">
        <v>11</v>
      </c>
      <c r="U1988" s="43" t="s">
        <v>351</v>
      </c>
      <c r="V1988" s="43" t="s">
        <v>366</v>
      </c>
      <c r="W1988" s="43" t="s">
        <v>353</v>
      </c>
      <c r="X1988" s="43" t="s">
        <v>934</v>
      </c>
      <c r="Z1988" s="42" t="s">
        <v>1220</v>
      </c>
      <c r="AA1988"/>
    </row>
    <row r="1989" spans="1:27" s="39" customFormat="1" x14ac:dyDescent="0.35">
      <c r="A1989" s="43" t="s">
        <v>497</v>
      </c>
      <c r="B1989" s="54">
        <v>24017</v>
      </c>
      <c r="C1989" s="54" t="s">
        <v>12</v>
      </c>
      <c r="D1989" s="53">
        <v>0.38891186</v>
      </c>
      <c r="E1989" s="53">
        <f t="shared" si="139"/>
        <v>0.38891186</v>
      </c>
      <c r="F1989" s="53">
        <f>SUMIFS('Avg CO SCC_MDE'!D:D, 'Avg CO SCC_MDE'!E:E, Z1989)</f>
        <v>1.920525580219522E-4</v>
      </c>
      <c r="G1989" s="120">
        <f t="shared" si="144"/>
        <v>4.9382026565595661E-4</v>
      </c>
      <c r="H1989" s="120">
        <v>0.38824272625533701</v>
      </c>
      <c r="I1989" s="53">
        <f t="shared" si="140"/>
        <v>1.9172212621840337E-4</v>
      </c>
      <c r="J1989" s="120">
        <v>0.390512956457783</v>
      </c>
      <c r="K1989" s="53">
        <f t="shared" si="141"/>
        <v>1.9284321190007542E-4</v>
      </c>
      <c r="L1989" s="122" t="str" cm="1">
        <f t="array" ref="L1989">_xlfn.SWITCH(A1989,
    "District of Columbia", _xlfn.XLOOKUP(R1989, '2015 O3 Growth Surrogates'!A:A, '2015 O3 Growth Surrogates'!H:H),
    "Maryland", _xlfn.XLOOKUP(R1989, '2015 O3 Growth Surrogates'!A:A, '2015 O3 Growth Surrogates'!I:I),
    "Virginia", _xlfn.XLOOKUP(R1989, '2015 O3 Growth Surrogates'!A:A, '2015 O3 Growth Surrogates'!J:J)
)</f>
        <v>EPA EMP</v>
      </c>
      <c r="M1989" s="133" t="e" cm="1">
        <f t="array" ref="M1989">_xlfn.SWITCH(L1989,
"Employment", INDEX('Coop GFs_CFs'!C:D, MATCH(B1989,'Coop GFs_CFs'!B:B,0),1),
"Population", INDEX('Coop GFs_CFs'!E:F, MATCH(B1989,'Coop GFs_CFs'!B:B,0),1),
"Household", INDEX('Coop GFs_CFs'!G:H, MATCH(B1989,'Coop GFs_CFs'!B:B,0),1),
"VMT", INDEX('Coop GFs_CFs'!I:J, MATCH(B1989,'Coop GFs_CFs'!B:B,0),1),
"Lane Mile", INDEX('Coop GFs_CFs'!K:L, MATCH(B1989,'Coop GFs_CFs'!B:B,0),1),
"Gas Sales", INDEX('Coop GFs_CFs'!M:N, MATCH(B1989,'Coop GFs_CFs'!B:B,0),1),
"No Growth", INDEX('Coop GFs_CFs'!O:P, MATCH(B1989,'Coop GFs_CFs'!B:B,0),1)
)</f>
        <v>#N/A</v>
      </c>
      <c r="N1989" s="133" t="e" cm="1">
        <f t="array" ref="N1989">_xlfn.SWITCH(L1989,
"Employment", INDEX('Coop GFs_CFs'!C:D, MATCH(B1989,'Coop GFs_CFs'!B:B,0),2),
"Population", INDEX('Coop GFs_CFs'!E:F, MATCH(B1989,'Coop GFs_CFs'!B:B,0),2),
"Household", INDEX('Coop GFs_CFs'!G:H, MATCH(B1989,'Coop GFs_CFs'!B:B,0),2),
"VMT", INDEX('Coop GFs_CFs'!I:J, MATCH(B1989,'Coop GFs_CFs'!B:B,0),2),
"Lane Mile", INDEX('Coop GFs_CFs'!K:L, MATCH(B1989,'Coop GFs_CFs'!B:B,0),2),
"Gas Sales", INDEX('Coop GFs_CFs'!M:N, MATCH(B1989,'Coop GFs_CFs'!B:B,0),2),
"No Growth", INDEX('Coop GFs_CFs'!O:P, MATCH(B1989,'Coop GFs_CFs'!B:B,0),2)
)</f>
        <v>#N/A</v>
      </c>
      <c r="O1989" s="133"/>
      <c r="P1989" s="86">
        <f t="shared" si="142"/>
        <v>1.9172212621840337E-4</v>
      </c>
      <c r="Q1989" s="86">
        <f t="shared" si="143"/>
        <v>1.9284321190007542E-4</v>
      </c>
      <c r="R1989" s="109">
        <v>2280213124</v>
      </c>
      <c r="S1989" s="43" t="s">
        <v>350</v>
      </c>
      <c r="T1989" s="43" t="s">
        <v>11</v>
      </c>
      <c r="U1989" s="43" t="s">
        <v>351</v>
      </c>
      <c r="V1989" s="43" t="s">
        <v>366</v>
      </c>
      <c r="W1989" s="43" t="s">
        <v>353</v>
      </c>
      <c r="X1989" s="43" t="s">
        <v>934</v>
      </c>
      <c r="Z1989" s="42" t="s">
        <v>1226</v>
      </c>
      <c r="AA1989"/>
    </row>
    <row r="1990" spans="1:27" s="39" customFormat="1" x14ac:dyDescent="0.35">
      <c r="A1990" s="43" t="s">
        <v>497</v>
      </c>
      <c r="B1990" s="54">
        <v>24033</v>
      </c>
      <c r="C1990" s="54" t="s">
        <v>10</v>
      </c>
      <c r="D1990" s="53">
        <v>0.39002747999999998</v>
      </c>
      <c r="E1990" s="53">
        <f t="shared" si="139"/>
        <v>0.39002747999999998</v>
      </c>
      <c r="F1990" s="53">
        <f>SUMIFS('Avg CO SCC_MDE'!D:D, 'Avg CO SCC_MDE'!E:E, Z1990)</f>
        <v>4.8826970270826149E-3</v>
      </c>
      <c r="G1990" s="120">
        <f t="shared" si="144"/>
        <v>1.2518853869175103E-2</v>
      </c>
      <c r="H1990" s="120">
        <v>0.46872958809090098</v>
      </c>
      <c r="I1990" s="53">
        <f t="shared" si="140"/>
        <v>5.8679572174686282E-3</v>
      </c>
      <c r="J1990" s="120">
        <v>0.52194051143025799</v>
      </c>
      <c r="K1990" s="53">
        <f t="shared" si="141"/>
        <v>6.5340969909979179E-3</v>
      </c>
      <c r="L1990" s="122" t="str" cm="1">
        <f t="array" ref="L1990">_xlfn.SWITCH(A1990,
    "District of Columbia", _xlfn.XLOOKUP(R1990, '2015 O3 Growth Surrogates'!A:A, '2015 O3 Growth Surrogates'!H:H),
    "Maryland", _xlfn.XLOOKUP(R1990, '2015 O3 Growth Surrogates'!A:A, '2015 O3 Growth Surrogates'!I:I),
    "Virginia", _xlfn.XLOOKUP(R1990, '2015 O3 Growth Surrogates'!A:A, '2015 O3 Growth Surrogates'!J:J)
)</f>
        <v>EPA EMP</v>
      </c>
      <c r="M1990" s="133" t="e" cm="1">
        <f t="array" ref="M1990">_xlfn.SWITCH(L1990,
"Employment", INDEX('Coop GFs_CFs'!C:D, MATCH(B1990,'Coop GFs_CFs'!B:B,0),1),
"Population", INDEX('Coop GFs_CFs'!E:F, MATCH(B1990,'Coop GFs_CFs'!B:B,0),1),
"Household", INDEX('Coop GFs_CFs'!G:H, MATCH(B1990,'Coop GFs_CFs'!B:B,0),1),
"VMT", INDEX('Coop GFs_CFs'!I:J, MATCH(B1990,'Coop GFs_CFs'!B:B,0),1),
"Lane Mile", INDEX('Coop GFs_CFs'!K:L, MATCH(B1990,'Coop GFs_CFs'!B:B,0),1),
"Gas Sales", INDEX('Coop GFs_CFs'!M:N, MATCH(B1990,'Coop GFs_CFs'!B:B,0),1),
"No Growth", INDEX('Coop GFs_CFs'!O:P, MATCH(B1990,'Coop GFs_CFs'!B:B,0),1)
)</f>
        <v>#N/A</v>
      </c>
      <c r="N1990" s="133" t="e" cm="1">
        <f t="array" ref="N1990">_xlfn.SWITCH(L1990,
"Employment", INDEX('Coop GFs_CFs'!C:D, MATCH(B1990,'Coop GFs_CFs'!B:B,0),2),
"Population", INDEX('Coop GFs_CFs'!E:F, MATCH(B1990,'Coop GFs_CFs'!B:B,0),2),
"Household", INDEX('Coop GFs_CFs'!G:H, MATCH(B1990,'Coop GFs_CFs'!B:B,0),2),
"VMT", INDEX('Coop GFs_CFs'!I:J, MATCH(B1990,'Coop GFs_CFs'!B:B,0),2),
"Lane Mile", INDEX('Coop GFs_CFs'!K:L, MATCH(B1990,'Coop GFs_CFs'!B:B,0),2),
"Gas Sales", INDEX('Coop GFs_CFs'!M:N, MATCH(B1990,'Coop GFs_CFs'!B:B,0),2),
"No Growth", INDEX('Coop GFs_CFs'!O:P, MATCH(B1990,'Coop GFs_CFs'!B:B,0),2)
)</f>
        <v>#N/A</v>
      </c>
      <c r="O1990" s="133"/>
      <c r="P1990" s="86">
        <f t="shared" si="142"/>
        <v>5.8679572174686282E-3</v>
      </c>
      <c r="Q1990" s="86">
        <f t="shared" si="143"/>
        <v>6.5340969909979179E-3</v>
      </c>
      <c r="R1990" s="109">
        <v>2280207124</v>
      </c>
      <c r="S1990" s="43" t="s">
        <v>350</v>
      </c>
      <c r="T1990" s="43" t="s">
        <v>11</v>
      </c>
      <c r="U1990" s="43" t="s">
        <v>351</v>
      </c>
      <c r="V1990" s="43" t="s">
        <v>352</v>
      </c>
      <c r="W1990" s="43" t="s">
        <v>353</v>
      </c>
      <c r="X1990" s="43" t="s">
        <v>934</v>
      </c>
      <c r="Z1990" s="42" t="s">
        <v>1112</v>
      </c>
      <c r="AA1990"/>
    </row>
    <row r="1991" spans="1:27" s="39" customFormat="1" x14ac:dyDescent="0.35">
      <c r="A1991" s="43" t="s">
        <v>497</v>
      </c>
      <c r="B1991" s="54">
        <v>24033</v>
      </c>
      <c r="C1991" s="54" t="s">
        <v>12</v>
      </c>
      <c r="D1991" s="53">
        <v>1.2004839999999999E-2</v>
      </c>
      <c r="E1991" s="53">
        <f t="shared" si="139"/>
        <v>1.2004839999999999E-2</v>
      </c>
      <c r="F1991" s="53">
        <f>SUMIFS('Avg CO SCC_MDE'!D:D, 'Avg CO SCC_MDE'!E:E, Z1991)</f>
        <v>1.5028690570619254E-4</v>
      </c>
      <c r="G1991" s="120">
        <f t="shared" si="144"/>
        <v>1.2518859535503394E-2</v>
      </c>
      <c r="H1991" s="120">
        <v>1.4427249352525401E-2</v>
      </c>
      <c r="I1991" s="53">
        <f t="shared" si="140"/>
        <v>1.8061270812794777E-4</v>
      </c>
      <c r="J1991" s="120">
        <v>1.6065053491201201E-2</v>
      </c>
      <c r="K1991" s="53">
        <f t="shared" si="141"/>
        <v>2.0111614808669624E-4</v>
      </c>
      <c r="L1991" s="122" t="str" cm="1">
        <f t="array" ref="L1991">_xlfn.SWITCH(A1991,
    "District of Columbia", _xlfn.XLOOKUP(R1991, '2015 O3 Growth Surrogates'!A:A, '2015 O3 Growth Surrogates'!H:H),
    "Maryland", _xlfn.XLOOKUP(R1991, '2015 O3 Growth Surrogates'!A:A, '2015 O3 Growth Surrogates'!I:I),
    "Virginia", _xlfn.XLOOKUP(R1991, '2015 O3 Growth Surrogates'!A:A, '2015 O3 Growth Surrogates'!J:J)
)</f>
        <v>EPA EMP</v>
      </c>
      <c r="M1991" s="133" t="e" cm="1">
        <f t="array" ref="M1991">_xlfn.SWITCH(L1991,
"Employment", INDEX('Coop GFs_CFs'!C:D, MATCH(B1991,'Coop GFs_CFs'!B:B,0),1),
"Population", INDEX('Coop GFs_CFs'!E:F, MATCH(B1991,'Coop GFs_CFs'!B:B,0),1),
"Household", INDEX('Coop GFs_CFs'!G:H, MATCH(B1991,'Coop GFs_CFs'!B:B,0),1),
"VMT", INDEX('Coop GFs_CFs'!I:J, MATCH(B1991,'Coop GFs_CFs'!B:B,0),1),
"Lane Mile", INDEX('Coop GFs_CFs'!K:L, MATCH(B1991,'Coop GFs_CFs'!B:B,0),1),
"Gas Sales", INDEX('Coop GFs_CFs'!M:N, MATCH(B1991,'Coop GFs_CFs'!B:B,0),1),
"No Growth", INDEX('Coop GFs_CFs'!O:P, MATCH(B1991,'Coop GFs_CFs'!B:B,0),1)
)</f>
        <v>#N/A</v>
      </c>
      <c r="N1991" s="133" t="e" cm="1">
        <f t="array" ref="N1991">_xlfn.SWITCH(L1991,
"Employment", INDEX('Coop GFs_CFs'!C:D, MATCH(B1991,'Coop GFs_CFs'!B:B,0),2),
"Population", INDEX('Coop GFs_CFs'!E:F, MATCH(B1991,'Coop GFs_CFs'!B:B,0),2),
"Household", INDEX('Coop GFs_CFs'!G:H, MATCH(B1991,'Coop GFs_CFs'!B:B,0),2),
"VMT", INDEX('Coop GFs_CFs'!I:J, MATCH(B1991,'Coop GFs_CFs'!B:B,0),2),
"Lane Mile", INDEX('Coop GFs_CFs'!K:L, MATCH(B1991,'Coop GFs_CFs'!B:B,0),2),
"Gas Sales", INDEX('Coop GFs_CFs'!M:N, MATCH(B1991,'Coop GFs_CFs'!B:B,0),2),
"No Growth", INDEX('Coop GFs_CFs'!O:P, MATCH(B1991,'Coop GFs_CFs'!B:B,0),2)
)</f>
        <v>#N/A</v>
      </c>
      <c r="O1991" s="133"/>
      <c r="P1991" s="86">
        <f t="shared" si="142"/>
        <v>1.8061270812794777E-4</v>
      </c>
      <c r="Q1991" s="86">
        <f t="shared" si="143"/>
        <v>2.0111614808669624E-4</v>
      </c>
      <c r="R1991" s="109">
        <v>2280207124</v>
      </c>
      <c r="S1991" s="43" t="s">
        <v>350</v>
      </c>
      <c r="T1991" s="43" t="s">
        <v>11</v>
      </c>
      <c r="U1991" s="43" t="s">
        <v>351</v>
      </c>
      <c r="V1991" s="43" t="s">
        <v>352</v>
      </c>
      <c r="W1991" s="43" t="s">
        <v>353</v>
      </c>
      <c r="X1991" s="43" t="s">
        <v>934</v>
      </c>
      <c r="Z1991" s="42" t="s">
        <v>1117</v>
      </c>
      <c r="AA1991"/>
    </row>
    <row r="1992" spans="1:27" s="39" customFormat="1" x14ac:dyDescent="0.35">
      <c r="A1992" s="43" t="s">
        <v>497</v>
      </c>
      <c r="B1992" s="54">
        <v>24033</v>
      </c>
      <c r="C1992" s="54" t="s">
        <v>10</v>
      </c>
      <c r="D1992" s="53">
        <v>0.44515799</v>
      </c>
      <c r="E1992" s="53">
        <f t="shared" si="139"/>
        <v>0.44515799</v>
      </c>
      <c r="F1992" s="53">
        <f>SUMIFS('Avg CO SCC_MDE'!D:D, 'Avg CO SCC_MDE'!E:E, Z1992)</f>
        <v>2.8174556292289575E-3</v>
      </c>
      <c r="G1992" s="120">
        <f t="shared" si="144"/>
        <v>6.3291139157784348E-3</v>
      </c>
      <c r="H1992" s="120">
        <v>0.44439208321378099</v>
      </c>
      <c r="I1992" s="53">
        <f t="shared" si="140"/>
        <v>2.8126081179301095E-3</v>
      </c>
      <c r="J1992" s="120">
        <v>0.44699064401302702</v>
      </c>
      <c r="K1992" s="53">
        <f t="shared" si="141"/>
        <v>2.8290547052456138E-3</v>
      </c>
      <c r="L1992" s="122" t="str" cm="1">
        <f t="array" ref="L1992">_xlfn.SWITCH(A1992,
    "District of Columbia", _xlfn.XLOOKUP(R1992, '2015 O3 Growth Surrogates'!A:A, '2015 O3 Growth Surrogates'!H:H),
    "Maryland", _xlfn.XLOOKUP(R1992, '2015 O3 Growth Surrogates'!A:A, '2015 O3 Growth Surrogates'!I:I),
    "Virginia", _xlfn.XLOOKUP(R1992, '2015 O3 Growth Surrogates'!A:A, '2015 O3 Growth Surrogates'!J:J)
)</f>
        <v>EPA EMP</v>
      </c>
      <c r="M1992" s="133" t="e" cm="1">
        <f t="array" ref="M1992">_xlfn.SWITCH(L1992,
"Employment", INDEX('Coop GFs_CFs'!C:D, MATCH(B1992,'Coop GFs_CFs'!B:B,0),1),
"Population", INDEX('Coop GFs_CFs'!E:F, MATCH(B1992,'Coop GFs_CFs'!B:B,0),1),
"Household", INDEX('Coop GFs_CFs'!G:H, MATCH(B1992,'Coop GFs_CFs'!B:B,0),1),
"VMT", INDEX('Coop GFs_CFs'!I:J, MATCH(B1992,'Coop GFs_CFs'!B:B,0),1),
"Lane Mile", INDEX('Coop GFs_CFs'!K:L, MATCH(B1992,'Coop GFs_CFs'!B:B,0),1),
"Gas Sales", INDEX('Coop GFs_CFs'!M:N, MATCH(B1992,'Coop GFs_CFs'!B:B,0),1),
"No Growth", INDEX('Coop GFs_CFs'!O:P, MATCH(B1992,'Coop GFs_CFs'!B:B,0),1)
)</f>
        <v>#N/A</v>
      </c>
      <c r="N1992" s="133" t="e" cm="1">
        <f t="array" ref="N1992">_xlfn.SWITCH(L1992,
"Employment", INDEX('Coop GFs_CFs'!C:D, MATCH(B1992,'Coop GFs_CFs'!B:B,0),2),
"Population", INDEX('Coop GFs_CFs'!E:F, MATCH(B1992,'Coop GFs_CFs'!B:B,0),2),
"Household", INDEX('Coop GFs_CFs'!G:H, MATCH(B1992,'Coop GFs_CFs'!B:B,0),2),
"VMT", INDEX('Coop GFs_CFs'!I:J, MATCH(B1992,'Coop GFs_CFs'!B:B,0),2),
"Lane Mile", INDEX('Coop GFs_CFs'!K:L, MATCH(B1992,'Coop GFs_CFs'!B:B,0),2),
"Gas Sales", INDEX('Coop GFs_CFs'!M:N, MATCH(B1992,'Coop GFs_CFs'!B:B,0),2),
"No Growth", INDEX('Coop GFs_CFs'!O:P, MATCH(B1992,'Coop GFs_CFs'!B:B,0),2)
)</f>
        <v>#N/A</v>
      </c>
      <c r="O1992" s="133"/>
      <c r="P1992" s="86">
        <f t="shared" si="142"/>
        <v>2.8126081179301095E-3</v>
      </c>
      <c r="Q1992" s="86">
        <f t="shared" si="143"/>
        <v>2.8290547052456138E-3</v>
      </c>
      <c r="R1992" s="109">
        <v>2280208124</v>
      </c>
      <c r="S1992" s="43" t="s">
        <v>350</v>
      </c>
      <c r="T1992" s="43" t="s">
        <v>11</v>
      </c>
      <c r="U1992" s="43" t="s">
        <v>351</v>
      </c>
      <c r="V1992" s="43" t="s">
        <v>357</v>
      </c>
      <c r="W1992" s="43" t="s">
        <v>353</v>
      </c>
      <c r="X1992" s="43" t="s">
        <v>934</v>
      </c>
      <c r="Z1992" s="42" t="s">
        <v>1136</v>
      </c>
      <c r="AA1992"/>
    </row>
    <row r="1993" spans="1:27" s="39" customFormat="1" x14ac:dyDescent="0.35">
      <c r="A1993" s="43" t="s">
        <v>497</v>
      </c>
      <c r="B1993" s="54">
        <v>24033</v>
      </c>
      <c r="C1993" s="54" t="s">
        <v>12</v>
      </c>
      <c r="D1993" s="53">
        <v>1.27992E-2</v>
      </c>
      <c r="E1993" s="53">
        <f t="shared" si="139"/>
        <v>1.27992E-2</v>
      </c>
      <c r="F1993" s="53">
        <f>SUMIFS('Avg CO SCC_MDE'!D:D, 'Avg CO SCC_MDE'!E:E, Z1993)</f>
        <v>8.1007601479085795E-5</v>
      </c>
      <c r="G1993" s="120">
        <f t="shared" si="144"/>
        <v>6.3291144352057779E-3</v>
      </c>
      <c r="H1993" s="120">
        <v>1.27771786180223E-2</v>
      </c>
      <c r="I1993" s="53">
        <f t="shared" si="140"/>
        <v>8.0868225632527553E-5</v>
      </c>
      <c r="J1993" s="120">
        <v>1.28518925401102E-2</v>
      </c>
      <c r="K1993" s="53">
        <f t="shared" si="141"/>
        <v>8.1341098595324917E-5</v>
      </c>
      <c r="L1993" s="122" t="str" cm="1">
        <f t="array" ref="L1993">_xlfn.SWITCH(A1993,
    "District of Columbia", _xlfn.XLOOKUP(R1993, '2015 O3 Growth Surrogates'!A:A, '2015 O3 Growth Surrogates'!H:H),
    "Maryland", _xlfn.XLOOKUP(R1993, '2015 O3 Growth Surrogates'!A:A, '2015 O3 Growth Surrogates'!I:I),
    "Virginia", _xlfn.XLOOKUP(R1993, '2015 O3 Growth Surrogates'!A:A, '2015 O3 Growth Surrogates'!J:J)
)</f>
        <v>EPA EMP</v>
      </c>
      <c r="M1993" s="133" t="e" cm="1">
        <f t="array" ref="M1993">_xlfn.SWITCH(L1993,
"Employment", INDEX('Coop GFs_CFs'!C:D, MATCH(B1993,'Coop GFs_CFs'!B:B,0),1),
"Population", INDEX('Coop GFs_CFs'!E:F, MATCH(B1993,'Coop GFs_CFs'!B:B,0),1),
"Household", INDEX('Coop GFs_CFs'!G:H, MATCH(B1993,'Coop GFs_CFs'!B:B,0),1),
"VMT", INDEX('Coop GFs_CFs'!I:J, MATCH(B1993,'Coop GFs_CFs'!B:B,0),1),
"Lane Mile", INDEX('Coop GFs_CFs'!K:L, MATCH(B1993,'Coop GFs_CFs'!B:B,0),1),
"Gas Sales", INDEX('Coop GFs_CFs'!M:N, MATCH(B1993,'Coop GFs_CFs'!B:B,0),1),
"No Growth", INDEX('Coop GFs_CFs'!O:P, MATCH(B1993,'Coop GFs_CFs'!B:B,0),1)
)</f>
        <v>#N/A</v>
      </c>
      <c r="N1993" s="133" t="e" cm="1">
        <f t="array" ref="N1993">_xlfn.SWITCH(L1993,
"Employment", INDEX('Coop GFs_CFs'!C:D, MATCH(B1993,'Coop GFs_CFs'!B:B,0),2),
"Population", INDEX('Coop GFs_CFs'!E:F, MATCH(B1993,'Coop GFs_CFs'!B:B,0),2),
"Household", INDEX('Coop GFs_CFs'!G:H, MATCH(B1993,'Coop GFs_CFs'!B:B,0),2),
"VMT", INDEX('Coop GFs_CFs'!I:J, MATCH(B1993,'Coop GFs_CFs'!B:B,0),2),
"Lane Mile", INDEX('Coop GFs_CFs'!K:L, MATCH(B1993,'Coop GFs_CFs'!B:B,0),2),
"Gas Sales", INDEX('Coop GFs_CFs'!M:N, MATCH(B1993,'Coop GFs_CFs'!B:B,0),2),
"No Growth", INDEX('Coop GFs_CFs'!O:P, MATCH(B1993,'Coop GFs_CFs'!B:B,0),2)
)</f>
        <v>#N/A</v>
      </c>
      <c r="O1993" s="133"/>
      <c r="P1993" s="86">
        <f t="shared" si="142"/>
        <v>8.0868225632527553E-5</v>
      </c>
      <c r="Q1993" s="86">
        <f t="shared" si="143"/>
        <v>8.1341098595324917E-5</v>
      </c>
      <c r="R1993" s="109">
        <v>2280208124</v>
      </c>
      <c r="S1993" s="43" t="s">
        <v>350</v>
      </c>
      <c r="T1993" s="43" t="s">
        <v>11</v>
      </c>
      <c r="U1993" s="43" t="s">
        <v>351</v>
      </c>
      <c r="V1993" s="43" t="s">
        <v>357</v>
      </c>
      <c r="W1993" s="43" t="s">
        <v>353</v>
      </c>
      <c r="X1993" s="43" t="s">
        <v>934</v>
      </c>
      <c r="Z1993" s="42" t="s">
        <v>1143</v>
      </c>
      <c r="AA1993"/>
    </row>
    <row r="1994" spans="1:27" s="39" customFormat="1" x14ac:dyDescent="0.35">
      <c r="A1994" s="43" t="s">
        <v>497</v>
      </c>
      <c r="B1994" s="54">
        <v>24033</v>
      </c>
      <c r="C1994" s="54" t="s">
        <v>10</v>
      </c>
      <c r="D1994" s="53">
        <v>1.71485E-3</v>
      </c>
      <c r="E1994" s="53">
        <f t="shared" si="139"/>
        <v>1.71485E-3</v>
      </c>
      <c r="F1994" s="53">
        <f>SUMIFS('Avg CO SCC_MDE'!D:D, 'Avg CO SCC_MDE'!E:E, Z1994)</f>
        <v>0</v>
      </c>
      <c r="G1994" s="120">
        <f t="shared" si="144"/>
        <v>0</v>
      </c>
      <c r="H1994" s="120">
        <v>1.7118995525591001E-3</v>
      </c>
      <c r="I1994" s="53">
        <f t="shared" si="140"/>
        <v>0</v>
      </c>
      <c r="J1994" s="120">
        <v>1.7219098008006001E-3</v>
      </c>
      <c r="K1994" s="53">
        <f t="shared" si="141"/>
        <v>0</v>
      </c>
      <c r="L1994" s="122" t="str" cm="1">
        <f t="array" ref="L1994">_xlfn.SWITCH(A1994,
    "District of Columbia", _xlfn.XLOOKUP(R1994, '2015 O3 Growth Surrogates'!A:A, '2015 O3 Growth Surrogates'!H:H),
    "Maryland", _xlfn.XLOOKUP(R1994, '2015 O3 Growth Surrogates'!A:A, '2015 O3 Growth Surrogates'!I:I),
    "Virginia", _xlfn.XLOOKUP(R1994, '2015 O3 Growth Surrogates'!A:A, '2015 O3 Growth Surrogates'!J:J)
)</f>
        <v>EPA EMP</v>
      </c>
      <c r="M1994" s="133" t="e" cm="1">
        <f t="array" ref="M1994">_xlfn.SWITCH(L1994,
"Employment", INDEX('Coop GFs_CFs'!C:D, MATCH(B1994,'Coop GFs_CFs'!B:B,0),1),
"Population", INDEX('Coop GFs_CFs'!E:F, MATCH(B1994,'Coop GFs_CFs'!B:B,0),1),
"Household", INDEX('Coop GFs_CFs'!G:H, MATCH(B1994,'Coop GFs_CFs'!B:B,0),1),
"VMT", INDEX('Coop GFs_CFs'!I:J, MATCH(B1994,'Coop GFs_CFs'!B:B,0),1),
"Lane Mile", INDEX('Coop GFs_CFs'!K:L, MATCH(B1994,'Coop GFs_CFs'!B:B,0),1),
"Gas Sales", INDEX('Coop GFs_CFs'!M:N, MATCH(B1994,'Coop GFs_CFs'!B:B,0),1),
"No Growth", INDEX('Coop GFs_CFs'!O:P, MATCH(B1994,'Coop GFs_CFs'!B:B,0),1)
)</f>
        <v>#N/A</v>
      </c>
      <c r="N1994" s="133" t="e" cm="1">
        <f t="array" ref="N1994">_xlfn.SWITCH(L1994,
"Employment", INDEX('Coop GFs_CFs'!C:D, MATCH(B1994,'Coop GFs_CFs'!B:B,0),2),
"Population", INDEX('Coop GFs_CFs'!E:F, MATCH(B1994,'Coop GFs_CFs'!B:B,0),2),
"Household", INDEX('Coop GFs_CFs'!G:H, MATCH(B1994,'Coop GFs_CFs'!B:B,0),2),
"VMT", INDEX('Coop GFs_CFs'!I:J, MATCH(B1994,'Coop GFs_CFs'!B:B,0),2),
"Lane Mile", INDEX('Coop GFs_CFs'!K:L, MATCH(B1994,'Coop GFs_CFs'!B:B,0),2),
"Gas Sales", INDEX('Coop GFs_CFs'!M:N, MATCH(B1994,'Coop GFs_CFs'!B:B,0),2),
"No Growth", INDEX('Coop GFs_CFs'!O:P, MATCH(B1994,'Coop GFs_CFs'!B:B,0),2)
)</f>
        <v>#N/A</v>
      </c>
      <c r="O1994" s="133"/>
      <c r="P1994" s="86">
        <f t="shared" si="142"/>
        <v>0</v>
      </c>
      <c r="Q1994" s="86">
        <f t="shared" si="143"/>
        <v>0</v>
      </c>
      <c r="R1994" s="109">
        <v>2280209124</v>
      </c>
      <c r="S1994" s="43" t="s">
        <v>350</v>
      </c>
      <c r="T1994" s="43" t="s">
        <v>11</v>
      </c>
      <c r="U1994" s="43" t="s">
        <v>351</v>
      </c>
      <c r="V1994" s="43" t="s">
        <v>360</v>
      </c>
      <c r="W1994" s="43" t="s">
        <v>353</v>
      </c>
      <c r="X1994" s="43" t="s">
        <v>934</v>
      </c>
      <c r="Z1994" s="42" t="s">
        <v>1155</v>
      </c>
      <c r="AA1994"/>
    </row>
    <row r="1995" spans="1:27" s="39" customFormat="1" x14ac:dyDescent="0.35">
      <c r="A1995" s="43" t="s">
        <v>497</v>
      </c>
      <c r="B1995" s="54">
        <v>24033</v>
      </c>
      <c r="C1995" s="54" t="s">
        <v>10</v>
      </c>
      <c r="D1995" s="53">
        <v>0.33913178999999999</v>
      </c>
      <c r="E1995" s="53">
        <f t="shared" si="139"/>
        <v>0.33913178999999999</v>
      </c>
      <c r="F1995" s="53">
        <f>SUMIFS('Avg CO SCC_MDE'!D:D, 'Avg CO SCC_MDE'!E:E, Z1995)</f>
        <v>2.7293310604755857E-3</v>
      </c>
      <c r="G1995" s="120">
        <f t="shared" si="144"/>
        <v>8.0479953249902817E-3</v>
      </c>
      <c r="H1995" s="120">
        <v>0.33854830425961502</v>
      </c>
      <c r="I1995" s="53">
        <f t="shared" si="140"/>
        <v>2.7246351699647692E-3</v>
      </c>
      <c r="J1995" s="120">
        <v>0.34052794877924297</v>
      </c>
      <c r="K1995" s="53">
        <f t="shared" si="141"/>
        <v>2.7405673398038775E-3</v>
      </c>
      <c r="L1995" s="122" t="str" cm="1">
        <f t="array" ref="L1995">_xlfn.SWITCH(A1995,
    "District of Columbia", _xlfn.XLOOKUP(R1995, '2015 O3 Growth Surrogates'!A:A, '2015 O3 Growth Surrogates'!H:H),
    "Maryland", _xlfn.XLOOKUP(R1995, '2015 O3 Growth Surrogates'!A:A, '2015 O3 Growth Surrogates'!I:I),
    "Virginia", _xlfn.XLOOKUP(R1995, '2015 O3 Growth Surrogates'!A:A, '2015 O3 Growth Surrogates'!J:J)
)</f>
        <v>EPA EMP</v>
      </c>
      <c r="M1995" s="133" t="e" cm="1">
        <f t="array" ref="M1995">_xlfn.SWITCH(L1995,
"Employment", INDEX('Coop GFs_CFs'!C:D, MATCH(B1995,'Coop GFs_CFs'!B:B,0),1),
"Population", INDEX('Coop GFs_CFs'!E:F, MATCH(B1995,'Coop GFs_CFs'!B:B,0),1),
"Household", INDEX('Coop GFs_CFs'!G:H, MATCH(B1995,'Coop GFs_CFs'!B:B,0),1),
"VMT", INDEX('Coop GFs_CFs'!I:J, MATCH(B1995,'Coop GFs_CFs'!B:B,0),1),
"Lane Mile", INDEX('Coop GFs_CFs'!K:L, MATCH(B1995,'Coop GFs_CFs'!B:B,0),1),
"Gas Sales", INDEX('Coop GFs_CFs'!M:N, MATCH(B1995,'Coop GFs_CFs'!B:B,0),1),
"No Growth", INDEX('Coop GFs_CFs'!O:P, MATCH(B1995,'Coop GFs_CFs'!B:B,0),1)
)</f>
        <v>#N/A</v>
      </c>
      <c r="N1995" s="133" t="e" cm="1">
        <f t="array" ref="N1995">_xlfn.SWITCH(L1995,
"Employment", INDEX('Coop GFs_CFs'!C:D, MATCH(B1995,'Coop GFs_CFs'!B:B,0),2),
"Population", INDEX('Coop GFs_CFs'!E:F, MATCH(B1995,'Coop GFs_CFs'!B:B,0),2),
"Household", INDEX('Coop GFs_CFs'!G:H, MATCH(B1995,'Coop GFs_CFs'!B:B,0),2),
"VMT", INDEX('Coop GFs_CFs'!I:J, MATCH(B1995,'Coop GFs_CFs'!B:B,0),2),
"Lane Mile", INDEX('Coop GFs_CFs'!K:L, MATCH(B1995,'Coop GFs_CFs'!B:B,0),2),
"Gas Sales", INDEX('Coop GFs_CFs'!M:N, MATCH(B1995,'Coop GFs_CFs'!B:B,0),2),
"No Growth", INDEX('Coop GFs_CFs'!O:P, MATCH(B1995,'Coop GFs_CFs'!B:B,0),2)
)</f>
        <v>#N/A</v>
      </c>
      <c r="O1995" s="133"/>
      <c r="P1995" s="86">
        <f t="shared" si="142"/>
        <v>2.7246351699647692E-3</v>
      </c>
      <c r="Q1995" s="86">
        <f t="shared" si="143"/>
        <v>2.7405673398038775E-3</v>
      </c>
      <c r="R1995" s="109">
        <v>2280212124</v>
      </c>
      <c r="S1995" s="43" t="s">
        <v>350</v>
      </c>
      <c r="T1995" s="43" t="s">
        <v>11</v>
      </c>
      <c r="U1995" s="43" t="s">
        <v>351</v>
      </c>
      <c r="V1995" s="43" t="s">
        <v>363</v>
      </c>
      <c r="W1995" s="43" t="s">
        <v>353</v>
      </c>
      <c r="X1995" s="43" t="s">
        <v>934</v>
      </c>
      <c r="Z1995" s="42" t="s">
        <v>1195</v>
      </c>
      <c r="AA1995"/>
    </row>
    <row r="1996" spans="1:27" s="39" customFormat="1" x14ac:dyDescent="0.35">
      <c r="A1996" s="43" t="s">
        <v>497</v>
      </c>
      <c r="B1996" s="54">
        <v>24033</v>
      </c>
      <c r="C1996" s="54" t="s">
        <v>12</v>
      </c>
      <c r="D1996" s="53">
        <v>9.7507299999999002E-3</v>
      </c>
      <c r="E1996" s="53">
        <f t="shared" si="139"/>
        <v>9.7507299999999002E-3</v>
      </c>
      <c r="F1996" s="53">
        <f>SUMIFS('Avg CO SCC_MDE'!D:D, 'Avg CO SCC_MDE'!E:E, Z1996)</f>
        <v>7.8473840211639581E-5</v>
      </c>
      <c r="G1996" s="120">
        <f t="shared" si="144"/>
        <v>8.0479964281279844E-3</v>
      </c>
      <c r="H1996" s="120">
        <v>9.7339535960143993E-3</v>
      </c>
      <c r="I1996" s="53">
        <f t="shared" si="140"/>
        <v>7.8338823772287439E-5</v>
      </c>
      <c r="J1996" s="120">
        <v>9.7908724098091007E-3</v>
      </c>
      <c r="K1996" s="53">
        <f t="shared" si="141"/>
        <v>7.8796906182400475E-5</v>
      </c>
      <c r="L1996" s="122" t="str" cm="1">
        <f t="array" ref="L1996">_xlfn.SWITCH(A1996,
    "District of Columbia", _xlfn.XLOOKUP(R1996, '2015 O3 Growth Surrogates'!A:A, '2015 O3 Growth Surrogates'!H:H),
    "Maryland", _xlfn.XLOOKUP(R1996, '2015 O3 Growth Surrogates'!A:A, '2015 O3 Growth Surrogates'!I:I),
    "Virginia", _xlfn.XLOOKUP(R1996, '2015 O3 Growth Surrogates'!A:A, '2015 O3 Growth Surrogates'!J:J)
)</f>
        <v>EPA EMP</v>
      </c>
      <c r="M1996" s="133" t="e" cm="1">
        <f t="array" ref="M1996">_xlfn.SWITCH(L1996,
"Employment", INDEX('Coop GFs_CFs'!C:D, MATCH(B1996,'Coop GFs_CFs'!B:B,0),1),
"Population", INDEX('Coop GFs_CFs'!E:F, MATCH(B1996,'Coop GFs_CFs'!B:B,0),1),
"Household", INDEX('Coop GFs_CFs'!G:H, MATCH(B1996,'Coop GFs_CFs'!B:B,0),1),
"VMT", INDEX('Coop GFs_CFs'!I:J, MATCH(B1996,'Coop GFs_CFs'!B:B,0),1),
"Lane Mile", INDEX('Coop GFs_CFs'!K:L, MATCH(B1996,'Coop GFs_CFs'!B:B,0),1),
"Gas Sales", INDEX('Coop GFs_CFs'!M:N, MATCH(B1996,'Coop GFs_CFs'!B:B,0),1),
"No Growth", INDEX('Coop GFs_CFs'!O:P, MATCH(B1996,'Coop GFs_CFs'!B:B,0),1)
)</f>
        <v>#N/A</v>
      </c>
      <c r="N1996" s="133" t="e" cm="1">
        <f t="array" ref="N1996">_xlfn.SWITCH(L1996,
"Employment", INDEX('Coop GFs_CFs'!C:D, MATCH(B1996,'Coop GFs_CFs'!B:B,0),2),
"Population", INDEX('Coop GFs_CFs'!E:F, MATCH(B1996,'Coop GFs_CFs'!B:B,0),2),
"Household", INDEX('Coop GFs_CFs'!G:H, MATCH(B1996,'Coop GFs_CFs'!B:B,0),2),
"VMT", INDEX('Coop GFs_CFs'!I:J, MATCH(B1996,'Coop GFs_CFs'!B:B,0),2),
"Lane Mile", INDEX('Coop GFs_CFs'!K:L, MATCH(B1996,'Coop GFs_CFs'!B:B,0),2),
"Gas Sales", INDEX('Coop GFs_CFs'!M:N, MATCH(B1996,'Coop GFs_CFs'!B:B,0),2),
"No Growth", INDEX('Coop GFs_CFs'!O:P, MATCH(B1996,'Coop GFs_CFs'!B:B,0),2)
)</f>
        <v>#N/A</v>
      </c>
      <c r="O1996" s="133"/>
      <c r="P1996" s="86">
        <f t="shared" si="142"/>
        <v>7.8338823772287439E-5</v>
      </c>
      <c r="Q1996" s="86">
        <f t="shared" si="143"/>
        <v>7.8796906182400475E-5</v>
      </c>
      <c r="R1996" s="109">
        <v>2280212124</v>
      </c>
      <c r="S1996" s="43" t="s">
        <v>350</v>
      </c>
      <c r="T1996" s="43" t="s">
        <v>11</v>
      </c>
      <c r="U1996" s="43" t="s">
        <v>351</v>
      </c>
      <c r="V1996" s="43" t="s">
        <v>363</v>
      </c>
      <c r="W1996" s="43" t="s">
        <v>353</v>
      </c>
      <c r="X1996" s="43" t="s">
        <v>934</v>
      </c>
      <c r="Z1996" s="42" t="s">
        <v>1202</v>
      </c>
      <c r="AA1996"/>
    </row>
    <row r="1997" spans="1:27" s="39" customFormat="1" x14ac:dyDescent="0.35">
      <c r="A1997" s="43" t="s">
        <v>497</v>
      </c>
      <c r="B1997" s="54">
        <v>24033</v>
      </c>
      <c r="C1997" s="54" t="s">
        <v>10</v>
      </c>
      <c r="D1997" s="53">
        <v>0.16560431</v>
      </c>
      <c r="E1997" s="53">
        <f t="shared" si="139"/>
        <v>0.16560431</v>
      </c>
      <c r="F1997" s="53">
        <f>SUMIFS('Avg CO SCC_MDE'!D:D, 'Avg CO SCC_MDE'!E:E, Z1997)</f>
        <v>1.2475760930161339E-3</v>
      </c>
      <c r="G1997" s="120">
        <f t="shared" si="144"/>
        <v>7.5334759887356424E-3</v>
      </c>
      <c r="H1997" s="120">
        <v>0.16531938314772399</v>
      </c>
      <c r="I1997" s="53">
        <f t="shared" si="140"/>
        <v>1.2454296034159664E-3</v>
      </c>
      <c r="J1997" s="120">
        <v>0.166286080090875</v>
      </c>
      <c r="K1997" s="53">
        <f t="shared" si="141"/>
        <v>1.2527121916255787E-3</v>
      </c>
      <c r="L1997" s="122" t="str" cm="1">
        <f t="array" ref="L1997">_xlfn.SWITCH(A1997,
    "District of Columbia", _xlfn.XLOOKUP(R1997, '2015 O3 Growth Surrogates'!A:A, '2015 O3 Growth Surrogates'!H:H),
    "Maryland", _xlfn.XLOOKUP(R1997, '2015 O3 Growth Surrogates'!A:A, '2015 O3 Growth Surrogates'!I:I),
    "Virginia", _xlfn.XLOOKUP(R1997, '2015 O3 Growth Surrogates'!A:A, '2015 O3 Growth Surrogates'!J:J)
)</f>
        <v>EPA EMP</v>
      </c>
      <c r="M1997" s="133" t="e" cm="1">
        <f t="array" ref="M1997">_xlfn.SWITCH(L1997,
"Employment", INDEX('Coop GFs_CFs'!C:D, MATCH(B1997,'Coop GFs_CFs'!B:B,0),1),
"Population", INDEX('Coop GFs_CFs'!E:F, MATCH(B1997,'Coop GFs_CFs'!B:B,0),1),
"Household", INDEX('Coop GFs_CFs'!G:H, MATCH(B1997,'Coop GFs_CFs'!B:B,0),1),
"VMT", INDEX('Coop GFs_CFs'!I:J, MATCH(B1997,'Coop GFs_CFs'!B:B,0),1),
"Lane Mile", INDEX('Coop GFs_CFs'!K:L, MATCH(B1997,'Coop GFs_CFs'!B:B,0),1),
"Gas Sales", INDEX('Coop GFs_CFs'!M:N, MATCH(B1997,'Coop GFs_CFs'!B:B,0),1),
"No Growth", INDEX('Coop GFs_CFs'!O:P, MATCH(B1997,'Coop GFs_CFs'!B:B,0),1)
)</f>
        <v>#N/A</v>
      </c>
      <c r="N1997" s="133" t="e" cm="1">
        <f t="array" ref="N1997">_xlfn.SWITCH(L1997,
"Employment", INDEX('Coop GFs_CFs'!C:D, MATCH(B1997,'Coop GFs_CFs'!B:B,0),2),
"Population", INDEX('Coop GFs_CFs'!E:F, MATCH(B1997,'Coop GFs_CFs'!B:B,0),2),
"Household", INDEX('Coop GFs_CFs'!G:H, MATCH(B1997,'Coop GFs_CFs'!B:B,0),2),
"VMT", INDEX('Coop GFs_CFs'!I:J, MATCH(B1997,'Coop GFs_CFs'!B:B,0),2),
"Lane Mile", INDEX('Coop GFs_CFs'!K:L, MATCH(B1997,'Coop GFs_CFs'!B:B,0),2),
"Gas Sales", INDEX('Coop GFs_CFs'!M:N, MATCH(B1997,'Coop GFs_CFs'!B:B,0),2),
"No Growth", INDEX('Coop GFs_CFs'!O:P, MATCH(B1997,'Coop GFs_CFs'!B:B,0),2)
)</f>
        <v>#N/A</v>
      </c>
      <c r="O1997" s="133"/>
      <c r="P1997" s="86">
        <f t="shared" si="142"/>
        <v>1.2454296034159664E-3</v>
      </c>
      <c r="Q1997" s="86">
        <f t="shared" si="143"/>
        <v>1.2527121916255787E-3</v>
      </c>
      <c r="R1997" s="109">
        <v>2280213124</v>
      </c>
      <c r="S1997" s="43" t="s">
        <v>350</v>
      </c>
      <c r="T1997" s="43" t="s">
        <v>11</v>
      </c>
      <c r="U1997" s="43" t="s">
        <v>351</v>
      </c>
      <c r="V1997" s="43" t="s">
        <v>366</v>
      </c>
      <c r="W1997" s="43" t="s">
        <v>353</v>
      </c>
      <c r="X1997" s="43" t="s">
        <v>934</v>
      </c>
      <c r="Z1997" s="42" t="s">
        <v>1221</v>
      </c>
      <c r="AA1997"/>
    </row>
    <row r="1998" spans="1:27" s="39" customFormat="1" x14ac:dyDescent="0.35">
      <c r="A1998" s="43" t="s">
        <v>497</v>
      </c>
      <c r="B1998" s="54">
        <v>24033</v>
      </c>
      <c r="C1998" s="54" t="s">
        <v>12</v>
      </c>
      <c r="D1998" s="53">
        <v>4.7614700000000003E-3</v>
      </c>
      <c r="E1998" s="53">
        <f t="shared" si="139"/>
        <v>4.7614700000000003E-3</v>
      </c>
      <c r="F1998" s="53">
        <f>SUMIFS('Avg CO SCC_MDE'!D:D, 'Avg CO SCC_MDE'!E:E, Z1998)</f>
        <v>3.5870359735015065E-5</v>
      </c>
      <c r="G1998" s="120">
        <f t="shared" si="144"/>
        <v>7.5334633495569778E-3</v>
      </c>
      <c r="H1998" s="120">
        <v>4.7532777575436998E-3</v>
      </c>
      <c r="I1998" s="53">
        <f t="shared" si="140"/>
        <v>3.580864377671984E-5</v>
      </c>
      <c r="J1998" s="120">
        <v>4.7810723149069997E-3</v>
      </c>
      <c r="K1998" s="53">
        <f t="shared" si="141"/>
        <v>3.6018033055933417E-5</v>
      </c>
      <c r="L1998" s="122" t="str" cm="1">
        <f t="array" ref="L1998">_xlfn.SWITCH(A1998,
    "District of Columbia", _xlfn.XLOOKUP(R1998, '2015 O3 Growth Surrogates'!A:A, '2015 O3 Growth Surrogates'!H:H),
    "Maryland", _xlfn.XLOOKUP(R1998, '2015 O3 Growth Surrogates'!A:A, '2015 O3 Growth Surrogates'!I:I),
    "Virginia", _xlfn.XLOOKUP(R1998, '2015 O3 Growth Surrogates'!A:A, '2015 O3 Growth Surrogates'!J:J)
)</f>
        <v>EPA EMP</v>
      </c>
      <c r="M1998" s="133" t="e" cm="1">
        <f t="array" ref="M1998">_xlfn.SWITCH(L1998,
"Employment", INDEX('Coop GFs_CFs'!C:D, MATCH(B1998,'Coop GFs_CFs'!B:B,0),1),
"Population", INDEX('Coop GFs_CFs'!E:F, MATCH(B1998,'Coop GFs_CFs'!B:B,0),1),
"Household", INDEX('Coop GFs_CFs'!G:H, MATCH(B1998,'Coop GFs_CFs'!B:B,0),1),
"VMT", INDEX('Coop GFs_CFs'!I:J, MATCH(B1998,'Coop GFs_CFs'!B:B,0),1),
"Lane Mile", INDEX('Coop GFs_CFs'!K:L, MATCH(B1998,'Coop GFs_CFs'!B:B,0),1),
"Gas Sales", INDEX('Coop GFs_CFs'!M:N, MATCH(B1998,'Coop GFs_CFs'!B:B,0),1),
"No Growth", INDEX('Coop GFs_CFs'!O:P, MATCH(B1998,'Coop GFs_CFs'!B:B,0),1)
)</f>
        <v>#N/A</v>
      </c>
      <c r="N1998" s="133" t="e" cm="1">
        <f t="array" ref="N1998">_xlfn.SWITCH(L1998,
"Employment", INDEX('Coop GFs_CFs'!C:D, MATCH(B1998,'Coop GFs_CFs'!B:B,0),2),
"Population", INDEX('Coop GFs_CFs'!E:F, MATCH(B1998,'Coop GFs_CFs'!B:B,0),2),
"Household", INDEX('Coop GFs_CFs'!G:H, MATCH(B1998,'Coop GFs_CFs'!B:B,0),2),
"VMT", INDEX('Coop GFs_CFs'!I:J, MATCH(B1998,'Coop GFs_CFs'!B:B,0),2),
"Lane Mile", INDEX('Coop GFs_CFs'!K:L, MATCH(B1998,'Coop GFs_CFs'!B:B,0),2),
"Gas Sales", INDEX('Coop GFs_CFs'!M:N, MATCH(B1998,'Coop GFs_CFs'!B:B,0),2),
"No Growth", INDEX('Coop GFs_CFs'!O:P, MATCH(B1998,'Coop GFs_CFs'!B:B,0),2)
)</f>
        <v>#N/A</v>
      </c>
      <c r="O1998" s="133"/>
      <c r="P1998" s="86">
        <f t="shared" si="142"/>
        <v>3.580864377671984E-5</v>
      </c>
      <c r="Q1998" s="86">
        <f t="shared" si="143"/>
        <v>3.6018033055933417E-5</v>
      </c>
      <c r="R1998" s="109">
        <v>2280213124</v>
      </c>
      <c r="S1998" s="43" t="s">
        <v>350</v>
      </c>
      <c r="T1998" s="43" t="s">
        <v>11</v>
      </c>
      <c r="U1998" s="43" t="s">
        <v>351</v>
      </c>
      <c r="V1998" s="43" t="s">
        <v>366</v>
      </c>
      <c r="W1998" s="43" t="s">
        <v>353</v>
      </c>
      <c r="X1998" s="43" t="s">
        <v>934</v>
      </c>
      <c r="Z1998" s="42" t="s">
        <v>1227</v>
      </c>
      <c r="AA1998"/>
    </row>
    <row r="1999" spans="1:27" s="39" customFormat="1" x14ac:dyDescent="0.35">
      <c r="A1999" s="43" t="s">
        <v>811</v>
      </c>
      <c r="B1999" s="54">
        <v>51013</v>
      </c>
      <c r="C1999" s="54" t="s">
        <v>10</v>
      </c>
      <c r="D1999" s="53">
        <v>9.3915000000000003E-4</v>
      </c>
      <c r="E1999" s="53">
        <f t="shared" si="139"/>
        <v>9.3915000000000003E-4</v>
      </c>
      <c r="F1999" s="53">
        <f>SUMIFS('Avg CO SCC_MDE'!D:D, 'Avg CO SCC_MDE'!E:E, Z1999)</f>
        <v>0</v>
      </c>
      <c r="G1999" s="120">
        <f t="shared" si="144"/>
        <v>0</v>
      </c>
      <c r="H1999" s="120">
        <v>9.3753416612880002E-4</v>
      </c>
      <c r="I1999" s="53">
        <f t="shared" si="140"/>
        <v>0</v>
      </c>
      <c r="J1999" s="120">
        <v>9.4301635094729995E-4</v>
      </c>
      <c r="K1999" s="53">
        <f t="shared" si="141"/>
        <v>0</v>
      </c>
      <c r="L1999" s="122" t="str" cm="1">
        <f t="array" ref="L1999">_xlfn.SWITCH(A1999,
    "District of Columbia", _xlfn.XLOOKUP(R1999, '2015 O3 Growth Surrogates'!A:A, '2015 O3 Growth Surrogates'!H:H),
    "Maryland", _xlfn.XLOOKUP(R1999, '2015 O3 Growth Surrogates'!A:A, '2015 O3 Growth Surrogates'!I:I),
    "Virginia", _xlfn.XLOOKUP(R1999, '2015 O3 Growth Surrogates'!A:A, '2015 O3 Growth Surrogates'!J:J)
)</f>
        <v>Population</v>
      </c>
      <c r="M1999" s="133" cm="1">
        <f t="array" ref="M1999">_xlfn.SWITCH(L1999,
"Employment", INDEX('Coop GFs_CFs'!C:D, MATCH(B1999,'Coop GFs_CFs'!B:B,0),1),
"Population", INDEX('Coop GFs_CFs'!E:F, MATCH(B1999,'Coop GFs_CFs'!B:B,0),1),
"Household", INDEX('Coop GFs_CFs'!G:H, MATCH(B1999,'Coop GFs_CFs'!B:B,0),1),
"VMT", INDEX('Coop GFs_CFs'!I:J, MATCH(B1999,'Coop GFs_CFs'!B:B,0),1),
"Lane Mile", INDEX('Coop GFs_CFs'!K:L, MATCH(B1999,'Coop GFs_CFs'!B:B,0),1),
"Gas Sales", INDEX('Coop GFs_CFs'!M:N, MATCH(B1999,'Coop GFs_CFs'!B:B,0),1),
"No Growth", INDEX('Coop GFs_CFs'!O:P, MATCH(B1999,'Coop GFs_CFs'!B:B,0),1)
)</f>
        <v>1.0984649785709848</v>
      </c>
      <c r="N1999" s="133" cm="1">
        <f t="array" ref="N1999">_xlfn.SWITCH(L1999,
"Employment", INDEX('Coop GFs_CFs'!C:D, MATCH(B1999,'Coop GFs_CFs'!B:B,0),2),
"Population", INDEX('Coop GFs_CFs'!E:F, MATCH(B1999,'Coop GFs_CFs'!B:B,0),2),
"Household", INDEX('Coop GFs_CFs'!G:H, MATCH(B1999,'Coop GFs_CFs'!B:B,0),2),
"VMT", INDEX('Coop GFs_CFs'!I:J, MATCH(B1999,'Coop GFs_CFs'!B:B,0),2),
"Lane Mile", INDEX('Coop GFs_CFs'!K:L, MATCH(B1999,'Coop GFs_CFs'!B:B,0),2),
"Gas Sales", INDEX('Coop GFs_CFs'!M:N, MATCH(B1999,'Coop GFs_CFs'!B:B,0),2),
"No Growth", INDEX('Coop GFs_CFs'!O:P, MATCH(B1999,'Coop GFs_CFs'!B:B,0),2)
)</f>
        <v>1.1504470071844137</v>
      </c>
      <c r="O1999" s="133"/>
      <c r="P1999" s="86">
        <f t="shared" ref="P1999:P2024" si="145">F1999*M1999</f>
        <v>0</v>
      </c>
      <c r="Q1999" s="86">
        <f t="shared" ref="Q1999:Q2024" si="146">F1999*N1999</f>
        <v>0</v>
      </c>
      <c r="R1999" s="109">
        <v>2280208124</v>
      </c>
      <c r="S1999" s="43" t="s">
        <v>350</v>
      </c>
      <c r="T1999" s="43" t="s">
        <v>11</v>
      </c>
      <c r="U1999" s="43" t="s">
        <v>351</v>
      </c>
      <c r="V1999" s="43" t="s">
        <v>357</v>
      </c>
      <c r="W1999" s="43" t="s">
        <v>353</v>
      </c>
      <c r="X1999" s="43" t="s">
        <v>934</v>
      </c>
      <c r="Z1999" s="42" t="s">
        <v>1138</v>
      </c>
      <c r="AA1999"/>
    </row>
    <row r="2000" spans="1:27" s="39" customFormat="1" x14ac:dyDescent="0.35">
      <c r="A2000" s="43" t="s">
        <v>811</v>
      </c>
      <c r="B2000" s="54">
        <v>51059</v>
      </c>
      <c r="C2000" s="54" t="s">
        <v>10</v>
      </c>
      <c r="D2000" s="53">
        <v>0.88186361000000002</v>
      </c>
      <c r="E2000" s="53">
        <f t="shared" si="139"/>
        <v>0.88186361000000002</v>
      </c>
      <c r="F2000" s="53">
        <f>SUMIFS('Avg CO SCC_MDE'!D:D, 'Avg CO SCC_MDE'!E:E, Z2000)</f>
        <v>1.5339480648024338E-2</v>
      </c>
      <c r="G2000" s="120">
        <f t="shared" si="144"/>
        <v>1.7394391234744722E-2</v>
      </c>
      <c r="H2000" s="120">
        <v>0.88034633896681402</v>
      </c>
      <c r="I2000" s="53">
        <f t="shared" si="140"/>
        <v>1.5313088642063957E-2</v>
      </c>
      <c r="J2000" s="120">
        <v>0.88549412078519196</v>
      </c>
      <c r="K2000" s="53">
        <f t="shared" si="141"/>
        <v>1.5402631173003927E-2</v>
      </c>
      <c r="L2000" s="122" t="str" cm="1">
        <f t="array" ref="L2000">_xlfn.SWITCH(A2000,
    "District of Columbia", _xlfn.XLOOKUP(R2000, '2015 O3 Growth Surrogates'!A:A, '2015 O3 Growth Surrogates'!H:H),
    "Maryland", _xlfn.XLOOKUP(R2000, '2015 O3 Growth Surrogates'!A:A, '2015 O3 Growth Surrogates'!I:I),
    "Virginia", _xlfn.XLOOKUP(R2000, '2015 O3 Growth Surrogates'!A:A, '2015 O3 Growth Surrogates'!J:J)
)</f>
        <v>Population</v>
      </c>
      <c r="M2000" s="133" cm="1">
        <f t="array" ref="M2000">_xlfn.SWITCH(L2000,
"Employment", INDEX('Coop GFs_CFs'!C:D, MATCH(B2000,'Coop GFs_CFs'!B:B,0),1),
"Population", INDEX('Coop GFs_CFs'!E:F, MATCH(B2000,'Coop GFs_CFs'!B:B,0),1),
"Household", INDEX('Coop GFs_CFs'!G:H, MATCH(B2000,'Coop GFs_CFs'!B:B,0),1),
"VMT", INDEX('Coop GFs_CFs'!I:J, MATCH(B2000,'Coop GFs_CFs'!B:B,0),1),
"Lane Mile", INDEX('Coop GFs_CFs'!K:L, MATCH(B2000,'Coop GFs_CFs'!B:B,0),1),
"Gas Sales", INDEX('Coop GFs_CFs'!M:N, MATCH(B2000,'Coop GFs_CFs'!B:B,0),1),
"No Growth", INDEX('Coop GFs_CFs'!O:P, MATCH(B2000,'Coop GFs_CFs'!B:B,0),1)
)</f>
        <v>1.0657729164323093</v>
      </c>
      <c r="N2000" s="133" cm="1">
        <f t="array" ref="N2000">_xlfn.SWITCH(L2000,
"Employment", INDEX('Coop GFs_CFs'!C:D, MATCH(B2000,'Coop GFs_CFs'!B:B,0),2),
"Population", INDEX('Coop GFs_CFs'!E:F, MATCH(B2000,'Coop GFs_CFs'!B:B,0),2),
"Household", INDEX('Coop GFs_CFs'!G:H, MATCH(B2000,'Coop GFs_CFs'!B:B,0),2),
"VMT", INDEX('Coop GFs_CFs'!I:J, MATCH(B2000,'Coop GFs_CFs'!B:B,0),2),
"Lane Mile", INDEX('Coop GFs_CFs'!K:L, MATCH(B2000,'Coop GFs_CFs'!B:B,0),2),
"Gas Sales", INDEX('Coop GFs_CFs'!M:N, MATCH(B2000,'Coop GFs_CFs'!B:B,0),2),
"No Growth", INDEX('Coop GFs_CFs'!O:P, MATCH(B2000,'Coop GFs_CFs'!B:B,0),2)
)</f>
        <v>1.0960498584059377</v>
      </c>
      <c r="O2000" s="133"/>
      <c r="P2000" s="86">
        <f t="shared" si="145"/>
        <v>1.6348403026801867E-2</v>
      </c>
      <c r="Q2000" s="86">
        <f t="shared" si="146"/>
        <v>1.6812835592287696E-2</v>
      </c>
      <c r="R2000" s="109">
        <v>2280208124</v>
      </c>
      <c r="S2000" s="43" t="s">
        <v>350</v>
      </c>
      <c r="T2000" s="43" t="s">
        <v>11</v>
      </c>
      <c r="U2000" s="43" t="s">
        <v>351</v>
      </c>
      <c r="V2000" s="43" t="s">
        <v>357</v>
      </c>
      <c r="W2000" s="43" t="s">
        <v>353</v>
      </c>
      <c r="X2000" s="43" t="s">
        <v>934</v>
      </c>
      <c r="Z2000" s="42" t="s">
        <v>1139</v>
      </c>
      <c r="AA2000"/>
    </row>
    <row r="2001" spans="1:27" s="39" customFormat="1" x14ac:dyDescent="0.35">
      <c r="A2001" s="43" t="s">
        <v>811</v>
      </c>
      <c r="B2001" s="54">
        <v>51059</v>
      </c>
      <c r="C2001" s="54" t="s">
        <v>12</v>
      </c>
      <c r="D2001" s="53">
        <v>2.535538E-2</v>
      </c>
      <c r="E2001" s="53">
        <f t="shared" si="139"/>
        <v>2.535538E-2</v>
      </c>
      <c r="F2001" s="53">
        <f>SUMIFS('Avg CO SCC_MDE'!D:D, 'Avg CO SCC_MDE'!E:E, Z2001)</f>
        <v>4.4104138583057868E-4</v>
      </c>
      <c r="G2001" s="120">
        <f t="shared" si="144"/>
        <v>1.7394390690677036E-2</v>
      </c>
      <c r="H2001" s="120">
        <v>2.5311755358759298E-2</v>
      </c>
      <c r="I2001" s="53">
        <f t="shared" si="140"/>
        <v>4.4028256177709729E-4</v>
      </c>
      <c r="J2001" s="120">
        <v>2.54597646004175E-2</v>
      </c>
      <c r="K2001" s="53">
        <f t="shared" si="141"/>
        <v>4.4285709235233092E-4</v>
      </c>
      <c r="L2001" s="122" t="str" cm="1">
        <f t="array" ref="L2001">_xlfn.SWITCH(A2001,
    "District of Columbia", _xlfn.XLOOKUP(R2001, '2015 O3 Growth Surrogates'!A:A, '2015 O3 Growth Surrogates'!H:H),
    "Maryland", _xlfn.XLOOKUP(R2001, '2015 O3 Growth Surrogates'!A:A, '2015 O3 Growth Surrogates'!I:I),
    "Virginia", _xlfn.XLOOKUP(R2001, '2015 O3 Growth Surrogates'!A:A, '2015 O3 Growth Surrogates'!J:J)
)</f>
        <v>Population</v>
      </c>
      <c r="M2001" s="133" cm="1">
        <f t="array" ref="M2001">_xlfn.SWITCH(L2001,
"Employment", INDEX('Coop GFs_CFs'!C:D, MATCH(B2001,'Coop GFs_CFs'!B:B,0),1),
"Population", INDEX('Coop GFs_CFs'!E:F, MATCH(B2001,'Coop GFs_CFs'!B:B,0),1),
"Household", INDEX('Coop GFs_CFs'!G:H, MATCH(B2001,'Coop GFs_CFs'!B:B,0),1),
"VMT", INDEX('Coop GFs_CFs'!I:J, MATCH(B2001,'Coop GFs_CFs'!B:B,0),1),
"Lane Mile", INDEX('Coop GFs_CFs'!K:L, MATCH(B2001,'Coop GFs_CFs'!B:B,0),1),
"Gas Sales", INDEX('Coop GFs_CFs'!M:N, MATCH(B2001,'Coop GFs_CFs'!B:B,0),1),
"No Growth", INDEX('Coop GFs_CFs'!O:P, MATCH(B2001,'Coop GFs_CFs'!B:B,0),1)
)</f>
        <v>1.0657729164323093</v>
      </c>
      <c r="N2001" s="133" cm="1">
        <f t="array" ref="N2001">_xlfn.SWITCH(L2001,
"Employment", INDEX('Coop GFs_CFs'!C:D, MATCH(B2001,'Coop GFs_CFs'!B:B,0),2),
"Population", INDEX('Coop GFs_CFs'!E:F, MATCH(B2001,'Coop GFs_CFs'!B:B,0),2),
"Household", INDEX('Coop GFs_CFs'!G:H, MATCH(B2001,'Coop GFs_CFs'!B:B,0),2),
"VMT", INDEX('Coop GFs_CFs'!I:J, MATCH(B2001,'Coop GFs_CFs'!B:B,0),2),
"Lane Mile", INDEX('Coop GFs_CFs'!K:L, MATCH(B2001,'Coop GFs_CFs'!B:B,0),2),
"Gas Sales", INDEX('Coop GFs_CFs'!M:N, MATCH(B2001,'Coop GFs_CFs'!B:B,0),2),
"No Growth", INDEX('Coop GFs_CFs'!O:P, MATCH(B2001,'Coop GFs_CFs'!B:B,0),2)
)</f>
        <v>1.0960498584059377</v>
      </c>
      <c r="O2001" s="133"/>
      <c r="P2001" s="86">
        <f t="shared" si="145"/>
        <v>4.7004996404400321E-4</v>
      </c>
      <c r="Q2001" s="86">
        <f t="shared" si="146"/>
        <v>4.8340334849076433E-4</v>
      </c>
      <c r="R2001" s="109">
        <v>2280208124</v>
      </c>
      <c r="S2001" s="43" t="s">
        <v>350</v>
      </c>
      <c r="T2001" s="43" t="s">
        <v>11</v>
      </c>
      <c r="U2001" s="43" t="s">
        <v>351</v>
      </c>
      <c r="V2001" s="43" t="s">
        <v>357</v>
      </c>
      <c r="W2001" s="43" t="s">
        <v>353</v>
      </c>
      <c r="X2001" s="43" t="s">
        <v>934</v>
      </c>
      <c r="Z2001" s="42" t="s">
        <v>1144</v>
      </c>
      <c r="AA2001"/>
    </row>
    <row r="2002" spans="1:27" s="39" customFormat="1" x14ac:dyDescent="0.35">
      <c r="A2002" s="43" t="s">
        <v>811</v>
      </c>
      <c r="B2002" s="54">
        <v>51059</v>
      </c>
      <c r="C2002" s="54" t="s">
        <v>10</v>
      </c>
      <c r="D2002" s="53">
        <v>5.3991129999999901E-2</v>
      </c>
      <c r="E2002" s="53">
        <f t="shared" si="139"/>
        <v>5.3991129999999901E-2</v>
      </c>
      <c r="F2002" s="53">
        <f>SUMIFS('Avg CO SCC_MDE'!D:D, 'Avg CO SCC_MDE'!E:E, Z2002)</f>
        <v>6.347171626352747E-3</v>
      </c>
      <c r="G2002" s="120">
        <f t="shared" si="144"/>
        <v>0.11755952554341349</v>
      </c>
      <c r="H2002" s="120">
        <v>5.38982367490832E-2</v>
      </c>
      <c r="I2002" s="53">
        <f t="shared" si="140"/>
        <v>6.3362511398487942E-3</v>
      </c>
      <c r="J2002" s="120">
        <v>5.4213404031434001E-2</v>
      </c>
      <c r="K2002" s="53">
        <f t="shared" si="141"/>
        <v>6.3733020560287615E-3</v>
      </c>
      <c r="L2002" s="122" t="str" cm="1">
        <f t="array" ref="L2002">_xlfn.SWITCH(A2002,
    "District of Columbia", _xlfn.XLOOKUP(R2002, '2015 O3 Growth Surrogates'!A:A, '2015 O3 Growth Surrogates'!H:H),
    "Maryland", _xlfn.XLOOKUP(R2002, '2015 O3 Growth Surrogates'!A:A, '2015 O3 Growth Surrogates'!I:I),
    "Virginia", _xlfn.XLOOKUP(R2002, '2015 O3 Growth Surrogates'!A:A, '2015 O3 Growth Surrogates'!J:J)
)</f>
        <v>Population</v>
      </c>
      <c r="M2002" s="133" cm="1">
        <f t="array" ref="M2002">_xlfn.SWITCH(L2002,
"Employment", INDEX('Coop GFs_CFs'!C:D, MATCH(B2002,'Coop GFs_CFs'!B:B,0),1),
"Population", INDEX('Coop GFs_CFs'!E:F, MATCH(B2002,'Coop GFs_CFs'!B:B,0),1),
"Household", INDEX('Coop GFs_CFs'!G:H, MATCH(B2002,'Coop GFs_CFs'!B:B,0),1),
"VMT", INDEX('Coop GFs_CFs'!I:J, MATCH(B2002,'Coop GFs_CFs'!B:B,0),1),
"Lane Mile", INDEX('Coop GFs_CFs'!K:L, MATCH(B2002,'Coop GFs_CFs'!B:B,0),1),
"Gas Sales", INDEX('Coop GFs_CFs'!M:N, MATCH(B2002,'Coop GFs_CFs'!B:B,0),1),
"No Growth", INDEX('Coop GFs_CFs'!O:P, MATCH(B2002,'Coop GFs_CFs'!B:B,0),1)
)</f>
        <v>1.0657729164323093</v>
      </c>
      <c r="N2002" s="133" cm="1">
        <f t="array" ref="N2002">_xlfn.SWITCH(L2002,
"Employment", INDEX('Coop GFs_CFs'!C:D, MATCH(B2002,'Coop GFs_CFs'!B:B,0),2),
"Population", INDEX('Coop GFs_CFs'!E:F, MATCH(B2002,'Coop GFs_CFs'!B:B,0),2),
"Household", INDEX('Coop GFs_CFs'!G:H, MATCH(B2002,'Coop GFs_CFs'!B:B,0),2),
"VMT", INDEX('Coop GFs_CFs'!I:J, MATCH(B2002,'Coop GFs_CFs'!B:B,0),2),
"Lane Mile", INDEX('Coop GFs_CFs'!K:L, MATCH(B2002,'Coop GFs_CFs'!B:B,0),2),
"Gas Sales", INDEX('Coop GFs_CFs'!M:N, MATCH(B2002,'Coop GFs_CFs'!B:B,0),2),
"No Growth", INDEX('Coop GFs_CFs'!O:P, MATCH(B2002,'Coop GFs_CFs'!B:B,0),2)
)</f>
        <v>1.0960498584059377</v>
      </c>
      <c r="O2002" s="133"/>
      <c r="P2002" s="86">
        <f t="shared" si="145"/>
        <v>6.7646436153143714E-3</v>
      </c>
      <c r="Q2002" s="86">
        <f t="shared" si="146"/>
        <v>6.9568165623421141E-3</v>
      </c>
      <c r="R2002" s="109">
        <v>2280212124</v>
      </c>
      <c r="S2002" s="43" t="s">
        <v>350</v>
      </c>
      <c r="T2002" s="43" t="s">
        <v>11</v>
      </c>
      <c r="U2002" s="43" t="s">
        <v>351</v>
      </c>
      <c r="V2002" s="43" t="s">
        <v>363</v>
      </c>
      <c r="W2002" s="43" t="s">
        <v>353</v>
      </c>
      <c r="X2002" s="43" t="s">
        <v>934</v>
      </c>
      <c r="Z2002" s="42" t="s">
        <v>1197</v>
      </c>
      <c r="AA2002"/>
    </row>
    <row r="2003" spans="1:27" s="39" customFormat="1" x14ac:dyDescent="0.35">
      <c r="A2003" s="43" t="s">
        <v>811</v>
      </c>
      <c r="B2003" s="54">
        <v>51059</v>
      </c>
      <c r="C2003" s="54" t="s">
        <v>12</v>
      </c>
      <c r="D2003" s="53">
        <v>1.5523599999999001E-3</v>
      </c>
      <c r="E2003" s="53">
        <f t="shared" si="139"/>
        <v>1.5523599999999001E-3</v>
      </c>
      <c r="F2003" s="53">
        <f>SUMIFS('Avg CO SCC_MDE'!D:D, 'Avg CO SCC_MDE'!E:E, Z2003)</f>
        <v>1.8249414269131051E-4</v>
      </c>
      <c r="G2003" s="120">
        <f t="shared" si="144"/>
        <v>0.11755916326839282</v>
      </c>
      <c r="H2003" s="120">
        <v>1.5496891211539E-3</v>
      </c>
      <c r="I2003" s="53">
        <f t="shared" si="140"/>
        <v>1.821801564089835E-4</v>
      </c>
      <c r="J2003" s="120">
        <v>1.5587508518942999E-3</v>
      </c>
      <c r="K2003" s="53">
        <f t="shared" si="141"/>
        <v>1.8324544589258838E-4</v>
      </c>
      <c r="L2003" s="122" t="str" cm="1">
        <f t="array" ref="L2003">_xlfn.SWITCH(A2003,
    "District of Columbia", _xlfn.XLOOKUP(R2003, '2015 O3 Growth Surrogates'!A:A, '2015 O3 Growth Surrogates'!H:H),
    "Maryland", _xlfn.XLOOKUP(R2003, '2015 O3 Growth Surrogates'!A:A, '2015 O3 Growth Surrogates'!I:I),
    "Virginia", _xlfn.XLOOKUP(R2003, '2015 O3 Growth Surrogates'!A:A, '2015 O3 Growth Surrogates'!J:J)
)</f>
        <v>Population</v>
      </c>
      <c r="M2003" s="133" cm="1">
        <f t="array" ref="M2003">_xlfn.SWITCH(L2003,
"Employment", INDEX('Coop GFs_CFs'!C:D, MATCH(B2003,'Coop GFs_CFs'!B:B,0),1),
"Population", INDEX('Coop GFs_CFs'!E:F, MATCH(B2003,'Coop GFs_CFs'!B:B,0),1),
"Household", INDEX('Coop GFs_CFs'!G:H, MATCH(B2003,'Coop GFs_CFs'!B:B,0),1),
"VMT", INDEX('Coop GFs_CFs'!I:J, MATCH(B2003,'Coop GFs_CFs'!B:B,0),1),
"Lane Mile", INDEX('Coop GFs_CFs'!K:L, MATCH(B2003,'Coop GFs_CFs'!B:B,0),1),
"Gas Sales", INDEX('Coop GFs_CFs'!M:N, MATCH(B2003,'Coop GFs_CFs'!B:B,0),1),
"No Growth", INDEX('Coop GFs_CFs'!O:P, MATCH(B2003,'Coop GFs_CFs'!B:B,0),1)
)</f>
        <v>1.0657729164323093</v>
      </c>
      <c r="N2003" s="133" cm="1">
        <f t="array" ref="N2003">_xlfn.SWITCH(L2003,
"Employment", INDEX('Coop GFs_CFs'!C:D, MATCH(B2003,'Coop GFs_CFs'!B:B,0),2),
"Population", INDEX('Coop GFs_CFs'!E:F, MATCH(B2003,'Coop GFs_CFs'!B:B,0),2),
"Household", INDEX('Coop GFs_CFs'!G:H, MATCH(B2003,'Coop GFs_CFs'!B:B,0),2),
"VMT", INDEX('Coop GFs_CFs'!I:J, MATCH(B2003,'Coop GFs_CFs'!B:B,0),2),
"Lane Mile", INDEX('Coop GFs_CFs'!K:L, MATCH(B2003,'Coop GFs_CFs'!B:B,0),2),
"Gas Sales", INDEX('Coop GFs_CFs'!M:N, MATCH(B2003,'Coop GFs_CFs'!B:B,0),2),
"No Growth", INDEX('Coop GFs_CFs'!O:P, MATCH(B2003,'Coop GFs_CFs'!B:B,0),2)
)</f>
        <v>1.0960498584059377</v>
      </c>
      <c r="O2003" s="133"/>
      <c r="P2003" s="86">
        <f t="shared" si="145"/>
        <v>1.9449731468793201E-4</v>
      </c>
      <c r="Q2003" s="86">
        <f t="shared" si="146"/>
        <v>2.0002267925672387E-4</v>
      </c>
      <c r="R2003" s="109">
        <v>2280212124</v>
      </c>
      <c r="S2003" s="43" t="s">
        <v>350</v>
      </c>
      <c r="T2003" s="43" t="s">
        <v>11</v>
      </c>
      <c r="U2003" s="43" t="s">
        <v>351</v>
      </c>
      <c r="V2003" s="43" t="s">
        <v>363</v>
      </c>
      <c r="W2003" s="43" t="s">
        <v>353</v>
      </c>
      <c r="X2003" s="43" t="s">
        <v>934</v>
      </c>
      <c r="Z2003" s="42" t="s">
        <v>1204</v>
      </c>
      <c r="AA2003"/>
    </row>
    <row r="2004" spans="1:27" s="39" customFormat="1" x14ac:dyDescent="0.35">
      <c r="A2004" s="43" t="s">
        <v>811</v>
      </c>
      <c r="B2004" s="54">
        <v>51059</v>
      </c>
      <c r="C2004" s="54" t="s">
        <v>10</v>
      </c>
      <c r="D2004" s="53">
        <v>0.13083001999999999</v>
      </c>
      <c r="E2004" s="53">
        <f t="shared" si="139"/>
        <v>0.13083001999999999</v>
      </c>
      <c r="F2004" s="53">
        <f>SUMIFS('Avg CO SCC_MDE'!D:D, 'Avg CO SCC_MDE'!E:E, Z2004)</f>
        <v>8.4345762955809363E-4</v>
      </c>
      <c r="G2004" s="120">
        <f t="shared" si="144"/>
        <v>6.4469731760194923E-3</v>
      </c>
      <c r="H2004" s="120">
        <v>0.13060492328734899</v>
      </c>
      <c r="I2004" s="53">
        <f t="shared" si="140"/>
        <v>8.4200643708962249E-4</v>
      </c>
      <c r="J2004" s="120">
        <v>0.13136862913779701</v>
      </c>
      <c r="K2004" s="53">
        <f t="shared" si="141"/>
        <v>8.4693002822183001E-4</v>
      </c>
      <c r="L2004" s="122" t="str" cm="1">
        <f t="array" ref="L2004">_xlfn.SWITCH(A2004,
    "District of Columbia", _xlfn.XLOOKUP(R2004, '2015 O3 Growth Surrogates'!A:A, '2015 O3 Growth Surrogates'!H:H),
    "Maryland", _xlfn.XLOOKUP(R2004, '2015 O3 Growth Surrogates'!A:A, '2015 O3 Growth Surrogates'!I:I),
    "Virginia", _xlfn.XLOOKUP(R2004, '2015 O3 Growth Surrogates'!A:A, '2015 O3 Growth Surrogates'!J:J)
)</f>
        <v>Population</v>
      </c>
      <c r="M2004" s="133" cm="1">
        <f t="array" ref="M2004">_xlfn.SWITCH(L2004,
"Employment", INDEX('Coop GFs_CFs'!C:D, MATCH(B2004,'Coop GFs_CFs'!B:B,0),1),
"Population", INDEX('Coop GFs_CFs'!E:F, MATCH(B2004,'Coop GFs_CFs'!B:B,0),1),
"Household", INDEX('Coop GFs_CFs'!G:H, MATCH(B2004,'Coop GFs_CFs'!B:B,0),1),
"VMT", INDEX('Coop GFs_CFs'!I:J, MATCH(B2004,'Coop GFs_CFs'!B:B,0),1),
"Lane Mile", INDEX('Coop GFs_CFs'!K:L, MATCH(B2004,'Coop GFs_CFs'!B:B,0),1),
"Gas Sales", INDEX('Coop GFs_CFs'!M:N, MATCH(B2004,'Coop GFs_CFs'!B:B,0),1),
"No Growth", INDEX('Coop GFs_CFs'!O:P, MATCH(B2004,'Coop GFs_CFs'!B:B,0),1)
)</f>
        <v>1.0657729164323093</v>
      </c>
      <c r="N2004" s="133" cm="1">
        <f t="array" ref="N2004">_xlfn.SWITCH(L2004,
"Employment", INDEX('Coop GFs_CFs'!C:D, MATCH(B2004,'Coop GFs_CFs'!B:B,0),2),
"Population", INDEX('Coop GFs_CFs'!E:F, MATCH(B2004,'Coop GFs_CFs'!B:B,0),2),
"Household", INDEX('Coop GFs_CFs'!G:H, MATCH(B2004,'Coop GFs_CFs'!B:B,0),2),
"VMT", INDEX('Coop GFs_CFs'!I:J, MATCH(B2004,'Coop GFs_CFs'!B:B,0),2),
"Lane Mile", INDEX('Coop GFs_CFs'!K:L, MATCH(B2004,'Coop GFs_CFs'!B:B,0),2),
"Gas Sales", INDEX('Coop GFs_CFs'!M:N, MATCH(B2004,'Coop GFs_CFs'!B:B,0),2),
"No Growth", INDEX('Coop GFs_CFs'!O:P, MATCH(B2004,'Coop GFs_CFs'!B:B,0),2)
)</f>
        <v>1.0960498584059377</v>
      </c>
      <c r="O2004" s="133"/>
      <c r="P2004" s="86">
        <f t="shared" si="145"/>
        <v>8.9893429774121178E-4</v>
      </c>
      <c r="Q2004" s="86">
        <f t="shared" si="146"/>
        <v>9.2447161544855644E-4</v>
      </c>
      <c r="R2004" s="109">
        <v>2280213124</v>
      </c>
      <c r="S2004" s="43" t="s">
        <v>350</v>
      </c>
      <c r="T2004" s="43" t="s">
        <v>11</v>
      </c>
      <c r="U2004" s="43" t="s">
        <v>351</v>
      </c>
      <c r="V2004" s="43" t="s">
        <v>366</v>
      </c>
      <c r="W2004" s="43" t="s">
        <v>353</v>
      </c>
      <c r="X2004" s="43" t="s">
        <v>934</v>
      </c>
      <c r="Z2004" s="42" t="s">
        <v>1222</v>
      </c>
      <c r="AA2004"/>
    </row>
    <row r="2005" spans="1:27" s="39" customFormat="1" x14ac:dyDescent="0.35">
      <c r="A2005" s="43" t="s">
        <v>811</v>
      </c>
      <c r="B2005" s="54">
        <v>51059</v>
      </c>
      <c r="C2005" s="54" t="s">
        <v>12</v>
      </c>
      <c r="D2005" s="53">
        <v>3.7616300000000002E-3</v>
      </c>
      <c r="E2005" s="53">
        <f t="shared" si="139"/>
        <v>3.7616300000000002E-3</v>
      </c>
      <c r="F2005" s="53">
        <f>SUMIFS('Avg CO SCC_MDE'!D:D, 'Avg CO SCC_MDE'!E:E, Z2005)</f>
        <v>2.4251128859280426E-5</v>
      </c>
      <c r="G2005" s="120">
        <f t="shared" si="144"/>
        <v>6.4469734820491184E-3</v>
      </c>
      <c r="H2005" s="120">
        <v>3.7551580102591999E-3</v>
      </c>
      <c r="I2005" s="53">
        <f t="shared" si="140"/>
        <v>2.4209404113045393E-5</v>
      </c>
      <c r="J2005" s="120">
        <v>3.7771161116048999E-3</v>
      </c>
      <c r="K2005" s="53">
        <f t="shared" si="141"/>
        <v>2.4350967410137267E-5</v>
      </c>
      <c r="L2005" s="122" t="str" cm="1">
        <f t="array" ref="L2005">_xlfn.SWITCH(A2005,
    "District of Columbia", _xlfn.XLOOKUP(R2005, '2015 O3 Growth Surrogates'!A:A, '2015 O3 Growth Surrogates'!H:H),
    "Maryland", _xlfn.XLOOKUP(R2005, '2015 O3 Growth Surrogates'!A:A, '2015 O3 Growth Surrogates'!I:I),
    "Virginia", _xlfn.XLOOKUP(R2005, '2015 O3 Growth Surrogates'!A:A, '2015 O3 Growth Surrogates'!J:J)
)</f>
        <v>Population</v>
      </c>
      <c r="M2005" s="133" cm="1">
        <f t="array" ref="M2005">_xlfn.SWITCH(L2005,
"Employment", INDEX('Coop GFs_CFs'!C:D, MATCH(B2005,'Coop GFs_CFs'!B:B,0),1),
"Population", INDEX('Coop GFs_CFs'!E:F, MATCH(B2005,'Coop GFs_CFs'!B:B,0),1),
"Household", INDEX('Coop GFs_CFs'!G:H, MATCH(B2005,'Coop GFs_CFs'!B:B,0),1),
"VMT", INDEX('Coop GFs_CFs'!I:J, MATCH(B2005,'Coop GFs_CFs'!B:B,0),1),
"Lane Mile", INDEX('Coop GFs_CFs'!K:L, MATCH(B2005,'Coop GFs_CFs'!B:B,0),1),
"Gas Sales", INDEX('Coop GFs_CFs'!M:N, MATCH(B2005,'Coop GFs_CFs'!B:B,0),1),
"No Growth", INDEX('Coop GFs_CFs'!O:P, MATCH(B2005,'Coop GFs_CFs'!B:B,0),1)
)</f>
        <v>1.0657729164323093</v>
      </c>
      <c r="N2005" s="133" cm="1">
        <f t="array" ref="N2005">_xlfn.SWITCH(L2005,
"Employment", INDEX('Coop GFs_CFs'!C:D, MATCH(B2005,'Coop GFs_CFs'!B:B,0),2),
"Population", INDEX('Coop GFs_CFs'!E:F, MATCH(B2005,'Coop GFs_CFs'!B:B,0),2),
"Household", INDEX('Coop GFs_CFs'!G:H, MATCH(B2005,'Coop GFs_CFs'!B:B,0),2),
"VMT", INDEX('Coop GFs_CFs'!I:J, MATCH(B2005,'Coop GFs_CFs'!B:B,0),2),
"Lane Mile", INDEX('Coop GFs_CFs'!K:L, MATCH(B2005,'Coop GFs_CFs'!B:B,0),2),
"Gas Sales", INDEX('Coop GFs_CFs'!M:N, MATCH(B2005,'Coop GFs_CFs'!B:B,0),2),
"No Growth", INDEX('Coop GFs_CFs'!O:P, MATCH(B2005,'Coop GFs_CFs'!B:B,0),2)
)</f>
        <v>1.0960498584059377</v>
      </c>
      <c r="O2005" s="133"/>
      <c r="P2005" s="86">
        <f t="shared" si="145"/>
        <v>2.5846196331131043E-5</v>
      </c>
      <c r="Q2005" s="86">
        <f t="shared" si="146"/>
        <v>2.6580446352398462E-5</v>
      </c>
      <c r="R2005" s="109">
        <v>2280213124</v>
      </c>
      <c r="S2005" s="43" t="s">
        <v>350</v>
      </c>
      <c r="T2005" s="43" t="s">
        <v>11</v>
      </c>
      <c r="U2005" s="43" t="s">
        <v>351</v>
      </c>
      <c r="V2005" s="43" t="s">
        <v>366</v>
      </c>
      <c r="W2005" s="43" t="s">
        <v>353</v>
      </c>
      <c r="X2005" s="43" t="s">
        <v>934</v>
      </c>
      <c r="Z2005" s="42" t="s">
        <v>1228</v>
      </c>
      <c r="AA2005"/>
    </row>
    <row r="2006" spans="1:27" s="39" customFormat="1" x14ac:dyDescent="0.35">
      <c r="A2006" s="43" t="s">
        <v>811</v>
      </c>
      <c r="B2006" s="54">
        <v>51153</v>
      </c>
      <c r="C2006" s="54" t="s">
        <v>10</v>
      </c>
      <c r="D2006" s="53">
        <v>9.5609300000000005E-3</v>
      </c>
      <c r="E2006" s="53">
        <f t="shared" si="139"/>
        <v>9.5609300000000005E-3</v>
      </c>
      <c r="F2006" s="53">
        <f>SUMIFS('Avg CO SCC_MDE'!D:D, 'Avg CO SCC_MDE'!E:E, Z2006)</f>
        <v>2.3902323529619508E-3</v>
      </c>
      <c r="G2006" s="120">
        <f t="shared" si="144"/>
        <v>0.249999984620947</v>
      </c>
      <c r="H2006" s="120">
        <v>9.5444801522289006E-3</v>
      </c>
      <c r="I2006" s="53">
        <f t="shared" si="140"/>
        <v>2.3861198912721589E-3</v>
      </c>
      <c r="J2006" s="120">
        <v>9.6002910294015996E-3</v>
      </c>
      <c r="K2006" s="53">
        <f t="shared" si="141"/>
        <v>2.4000726097070154E-3</v>
      </c>
      <c r="L2006" s="122" t="str" cm="1">
        <f t="array" ref="L2006">_xlfn.SWITCH(A2006,
    "District of Columbia", _xlfn.XLOOKUP(R2006, '2015 O3 Growth Surrogates'!A:A, '2015 O3 Growth Surrogates'!H:H),
    "Maryland", _xlfn.XLOOKUP(R2006, '2015 O3 Growth Surrogates'!A:A, '2015 O3 Growth Surrogates'!I:I),
    "Virginia", _xlfn.XLOOKUP(R2006, '2015 O3 Growth Surrogates'!A:A, '2015 O3 Growth Surrogates'!J:J)
)</f>
        <v>Population</v>
      </c>
      <c r="M2006" s="133" cm="1">
        <f t="array" ref="M2006">_xlfn.SWITCH(L2006,
"Employment", INDEX('Coop GFs_CFs'!C:D, MATCH(B2006,'Coop GFs_CFs'!B:B,0),1),
"Population", INDEX('Coop GFs_CFs'!E:F, MATCH(B2006,'Coop GFs_CFs'!B:B,0),1),
"Household", INDEX('Coop GFs_CFs'!G:H, MATCH(B2006,'Coop GFs_CFs'!B:B,0),1),
"VMT", INDEX('Coop GFs_CFs'!I:J, MATCH(B2006,'Coop GFs_CFs'!B:B,0),1),
"Lane Mile", INDEX('Coop GFs_CFs'!K:L, MATCH(B2006,'Coop GFs_CFs'!B:B,0),1),
"Gas Sales", INDEX('Coop GFs_CFs'!M:N, MATCH(B2006,'Coop GFs_CFs'!B:B,0),1),
"No Growth", INDEX('Coop GFs_CFs'!O:P, MATCH(B2006,'Coop GFs_CFs'!B:B,0),1)
)</f>
        <v>1.0943166406241815</v>
      </c>
      <c r="N2006" s="133" cm="1">
        <f t="array" ref="N2006">_xlfn.SWITCH(L2006,
"Employment", INDEX('Coop GFs_CFs'!C:D, MATCH(B2006,'Coop GFs_CFs'!B:B,0),2),
"Population", INDEX('Coop GFs_CFs'!E:F, MATCH(B2006,'Coop GFs_CFs'!B:B,0),2),
"Household", INDEX('Coop GFs_CFs'!G:H, MATCH(B2006,'Coop GFs_CFs'!B:B,0),2),
"VMT", INDEX('Coop GFs_CFs'!I:J, MATCH(B2006,'Coop GFs_CFs'!B:B,0),2),
"Lane Mile", INDEX('Coop GFs_CFs'!K:L, MATCH(B2006,'Coop GFs_CFs'!B:B,0),2),
"Gas Sales", INDEX('Coop GFs_CFs'!M:N, MATCH(B2006,'Coop GFs_CFs'!B:B,0),2),
"No Growth", INDEX('Coop GFs_CFs'!O:P, MATCH(B2006,'Coop GFs_CFs'!B:B,0),2)
)</f>
        <v>1.1237955518522129</v>
      </c>
      <c r="O2006" s="133"/>
      <c r="P2006" s="86">
        <f t="shared" si="145"/>
        <v>2.615671038804555E-3</v>
      </c>
      <c r="Q2006" s="86">
        <f t="shared" si="146"/>
        <v>2.6861324861518891E-3</v>
      </c>
      <c r="R2006" s="109">
        <v>2280212124</v>
      </c>
      <c r="S2006" s="43" t="s">
        <v>350</v>
      </c>
      <c r="T2006" s="43" t="s">
        <v>11</v>
      </c>
      <c r="U2006" s="43" t="s">
        <v>351</v>
      </c>
      <c r="V2006" s="43" t="s">
        <v>363</v>
      </c>
      <c r="W2006" s="43" t="s">
        <v>353</v>
      </c>
      <c r="X2006" s="43" t="s">
        <v>934</v>
      </c>
      <c r="Z2006" s="42" t="s">
        <v>1198</v>
      </c>
      <c r="AA2006"/>
    </row>
    <row r="2007" spans="1:27" s="39" customFormat="1" x14ac:dyDescent="0.35">
      <c r="A2007" s="43" t="s">
        <v>811</v>
      </c>
      <c r="B2007" s="54">
        <v>51153</v>
      </c>
      <c r="C2007" s="54" t="s">
        <v>12</v>
      </c>
      <c r="D2007" s="53">
        <v>2.7490000000000001E-4</v>
      </c>
      <c r="E2007" s="53">
        <f t="shared" si="139"/>
        <v>2.7490000000000001E-4</v>
      </c>
      <c r="F2007" s="53">
        <f>SUMIFS('Avg CO SCC_MDE'!D:D, 'Avg CO SCC_MDE'!E:E, Z2007)</f>
        <v>6.8724060064132705E-5</v>
      </c>
      <c r="G2007" s="120">
        <f t="shared" si="144"/>
        <v>0.24999658080804912</v>
      </c>
      <c r="H2007" s="120">
        <v>2.7442702685270002E-4</v>
      </c>
      <c r="I2007" s="53">
        <f t="shared" si="140"/>
        <v>6.8605818394493692E-5</v>
      </c>
      <c r="J2007" s="120">
        <v>2.7603172536370003E-4</v>
      </c>
      <c r="K2007" s="53">
        <f t="shared" si="141"/>
        <v>6.9006987535471457E-5</v>
      </c>
      <c r="L2007" s="122" t="str" cm="1">
        <f t="array" ref="L2007">_xlfn.SWITCH(A2007,
    "District of Columbia", _xlfn.XLOOKUP(R2007, '2015 O3 Growth Surrogates'!A:A, '2015 O3 Growth Surrogates'!H:H),
    "Maryland", _xlfn.XLOOKUP(R2007, '2015 O3 Growth Surrogates'!A:A, '2015 O3 Growth Surrogates'!I:I),
    "Virginia", _xlfn.XLOOKUP(R2007, '2015 O3 Growth Surrogates'!A:A, '2015 O3 Growth Surrogates'!J:J)
)</f>
        <v>Population</v>
      </c>
      <c r="M2007" s="133" cm="1">
        <f t="array" ref="M2007">_xlfn.SWITCH(L2007,
"Employment", INDEX('Coop GFs_CFs'!C:D, MATCH(B2007,'Coop GFs_CFs'!B:B,0),1),
"Population", INDEX('Coop GFs_CFs'!E:F, MATCH(B2007,'Coop GFs_CFs'!B:B,0),1),
"Household", INDEX('Coop GFs_CFs'!G:H, MATCH(B2007,'Coop GFs_CFs'!B:B,0),1),
"VMT", INDEX('Coop GFs_CFs'!I:J, MATCH(B2007,'Coop GFs_CFs'!B:B,0),1),
"Lane Mile", INDEX('Coop GFs_CFs'!K:L, MATCH(B2007,'Coop GFs_CFs'!B:B,0),1),
"Gas Sales", INDEX('Coop GFs_CFs'!M:N, MATCH(B2007,'Coop GFs_CFs'!B:B,0),1),
"No Growth", INDEX('Coop GFs_CFs'!O:P, MATCH(B2007,'Coop GFs_CFs'!B:B,0),1)
)</f>
        <v>1.0943166406241815</v>
      </c>
      <c r="N2007" s="133" cm="1">
        <f t="array" ref="N2007">_xlfn.SWITCH(L2007,
"Employment", INDEX('Coop GFs_CFs'!C:D, MATCH(B2007,'Coop GFs_CFs'!B:B,0),2),
"Population", INDEX('Coop GFs_CFs'!E:F, MATCH(B2007,'Coop GFs_CFs'!B:B,0),2),
"Household", INDEX('Coop GFs_CFs'!G:H, MATCH(B2007,'Coop GFs_CFs'!B:B,0),2),
"VMT", INDEX('Coop GFs_CFs'!I:J, MATCH(B2007,'Coop GFs_CFs'!B:B,0),2),
"Lane Mile", INDEX('Coop GFs_CFs'!K:L, MATCH(B2007,'Coop GFs_CFs'!B:B,0),2),
"Gas Sales", INDEX('Coop GFs_CFs'!M:N, MATCH(B2007,'Coop GFs_CFs'!B:B,0),2),
"No Growth", INDEX('Coop GFs_CFs'!O:P, MATCH(B2007,'Coop GFs_CFs'!B:B,0),2)
)</f>
        <v>1.1237955518522129</v>
      </c>
      <c r="O2007" s="133"/>
      <c r="P2007" s="86">
        <f t="shared" si="145"/>
        <v>7.520588253943618E-5</v>
      </c>
      <c r="Q2007" s="86">
        <f t="shared" si="146"/>
        <v>7.7231793005296635E-5</v>
      </c>
      <c r="R2007" s="109">
        <v>2280212124</v>
      </c>
      <c r="S2007" s="43" t="s">
        <v>350</v>
      </c>
      <c r="T2007" s="43" t="s">
        <v>11</v>
      </c>
      <c r="U2007" s="43" t="s">
        <v>351</v>
      </c>
      <c r="V2007" s="43" t="s">
        <v>363</v>
      </c>
      <c r="W2007" s="43" t="s">
        <v>353</v>
      </c>
      <c r="X2007" s="43" t="s">
        <v>934</v>
      </c>
      <c r="Z2007" s="42" t="s">
        <v>1205</v>
      </c>
      <c r="AA2007"/>
    </row>
    <row r="2008" spans="1:27" s="39" customFormat="1" x14ac:dyDescent="0.35">
      <c r="A2008" s="43" t="s">
        <v>811</v>
      </c>
      <c r="B2008" s="54">
        <v>51153</v>
      </c>
      <c r="C2008" s="54" t="s">
        <v>10</v>
      </c>
      <c r="D2008" s="53">
        <v>0.86043382999999996</v>
      </c>
      <c r="E2008" s="53">
        <f t="shared" si="139"/>
        <v>0.86043382999999996</v>
      </c>
      <c r="F2008" s="53">
        <f>SUMIFS('Avg CO SCC_MDE'!D:D, 'Avg CO SCC_MDE'!E:E, Z2008)</f>
        <v>2.1094210563584923E-3</v>
      </c>
      <c r="G2008" s="120">
        <f t="shared" si="144"/>
        <v>2.4515784744987218E-3</v>
      </c>
      <c r="H2008" s="120">
        <v>0.85895342950333797</v>
      </c>
      <c r="I2008" s="53">
        <f t="shared" si="140"/>
        <v>2.1057917383672385E-3</v>
      </c>
      <c r="J2008" s="120">
        <v>0.86397611733824098</v>
      </c>
      <c r="K2008" s="53">
        <f t="shared" si="141"/>
        <v>2.1181052517474136E-3</v>
      </c>
      <c r="L2008" s="122" t="str" cm="1">
        <f t="array" ref="L2008">_xlfn.SWITCH(A2008,
    "District of Columbia", _xlfn.XLOOKUP(R2008, '2015 O3 Growth Surrogates'!A:A, '2015 O3 Growth Surrogates'!H:H),
    "Maryland", _xlfn.XLOOKUP(R2008, '2015 O3 Growth Surrogates'!A:A, '2015 O3 Growth Surrogates'!I:I),
    "Virginia", _xlfn.XLOOKUP(R2008, '2015 O3 Growth Surrogates'!A:A, '2015 O3 Growth Surrogates'!J:J)
)</f>
        <v>Population</v>
      </c>
      <c r="M2008" s="133" cm="1">
        <f t="array" ref="M2008">_xlfn.SWITCH(L2008,
"Employment", INDEX('Coop GFs_CFs'!C:D, MATCH(B2008,'Coop GFs_CFs'!B:B,0),1),
"Population", INDEX('Coop GFs_CFs'!E:F, MATCH(B2008,'Coop GFs_CFs'!B:B,0),1),
"Household", INDEX('Coop GFs_CFs'!G:H, MATCH(B2008,'Coop GFs_CFs'!B:B,0),1),
"VMT", INDEX('Coop GFs_CFs'!I:J, MATCH(B2008,'Coop GFs_CFs'!B:B,0),1),
"Lane Mile", INDEX('Coop GFs_CFs'!K:L, MATCH(B2008,'Coop GFs_CFs'!B:B,0),1),
"Gas Sales", INDEX('Coop GFs_CFs'!M:N, MATCH(B2008,'Coop GFs_CFs'!B:B,0),1),
"No Growth", INDEX('Coop GFs_CFs'!O:P, MATCH(B2008,'Coop GFs_CFs'!B:B,0),1)
)</f>
        <v>1.0943166406241815</v>
      </c>
      <c r="N2008" s="133" cm="1">
        <f t="array" ref="N2008">_xlfn.SWITCH(L2008,
"Employment", INDEX('Coop GFs_CFs'!C:D, MATCH(B2008,'Coop GFs_CFs'!B:B,0),2),
"Population", INDEX('Coop GFs_CFs'!E:F, MATCH(B2008,'Coop GFs_CFs'!B:B,0),2),
"Household", INDEX('Coop GFs_CFs'!G:H, MATCH(B2008,'Coop GFs_CFs'!B:B,0),2),
"VMT", INDEX('Coop GFs_CFs'!I:J, MATCH(B2008,'Coop GFs_CFs'!B:B,0),2),
"Lane Mile", INDEX('Coop GFs_CFs'!K:L, MATCH(B2008,'Coop GFs_CFs'!B:B,0),2),
"Gas Sales", INDEX('Coop GFs_CFs'!M:N, MATCH(B2008,'Coop GFs_CFs'!B:B,0),2),
"No Growth", INDEX('Coop GFs_CFs'!O:P, MATCH(B2008,'Coop GFs_CFs'!B:B,0),2)
)</f>
        <v>1.1237955518522129</v>
      </c>
      <c r="O2008" s="133"/>
      <c r="P2008" s="86">
        <f t="shared" si="145"/>
        <v>2.3083745640561375E-3</v>
      </c>
      <c r="Q2008" s="86">
        <f t="shared" si="146"/>
        <v>2.3705580001190697E-3</v>
      </c>
      <c r="R2008" s="109">
        <v>2280213124</v>
      </c>
      <c r="S2008" s="43" t="s">
        <v>350</v>
      </c>
      <c r="T2008" s="43" t="s">
        <v>11</v>
      </c>
      <c r="U2008" s="43" t="s">
        <v>351</v>
      </c>
      <c r="V2008" s="43" t="s">
        <v>366</v>
      </c>
      <c r="W2008" s="43" t="s">
        <v>353</v>
      </c>
      <c r="X2008" s="43" t="s">
        <v>934</v>
      </c>
      <c r="Z2008" s="42" t="s">
        <v>1223</v>
      </c>
      <c r="AA2008"/>
    </row>
    <row r="2009" spans="1:27" s="39" customFormat="1" x14ac:dyDescent="0.35">
      <c r="A2009" s="43" t="s">
        <v>811</v>
      </c>
      <c r="B2009" s="54">
        <v>51153</v>
      </c>
      <c r="C2009" s="54" t="s">
        <v>12</v>
      </c>
      <c r="D2009" s="53">
        <v>2.47392299999999E-2</v>
      </c>
      <c r="E2009" s="53">
        <f t="shared" si="139"/>
        <v>2.47392299999999E-2</v>
      </c>
      <c r="F2009" s="53">
        <f>SUMIFS('Avg CO SCC_MDE'!D:D, 'Avg CO SCC_MDE'!E:E, Z2009)</f>
        <v>6.0650161980312942E-5</v>
      </c>
      <c r="G2009" s="120">
        <f t="shared" si="144"/>
        <v>2.4515784032208433E-3</v>
      </c>
      <c r="H2009" s="120">
        <v>2.4696665462086501E-2</v>
      </c>
      <c r="I2009" s="53">
        <f t="shared" si="140"/>
        <v>6.0545811678421372E-5</v>
      </c>
      <c r="J2009" s="120">
        <v>2.4841077995896198E-2</v>
      </c>
      <c r="K2009" s="53">
        <f t="shared" si="141"/>
        <v>6.0899850327463628E-5</v>
      </c>
      <c r="L2009" s="122" t="str" cm="1">
        <f t="array" ref="L2009">_xlfn.SWITCH(A2009,
    "District of Columbia", _xlfn.XLOOKUP(R2009, '2015 O3 Growth Surrogates'!A:A, '2015 O3 Growth Surrogates'!H:H),
    "Maryland", _xlfn.XLOOKUP(R2009, '2015 O3 Growth Surrogates'!A:A, '2015 O3 Growth Surrogates'!I:I),
    "Virginia", _xlfn.XLOOKUP(R2009, '2015 O3 Growth Surrogates'!A:A, '2015 O3 Growth Surrogates'!J:J)
)</f>
        <v>Population</v>
      </c>
      <c r="M2009" s="133" cm="1">
        <f t="array" ref="M2009">_xlfn.SWITCH(L2009,
"Employment", INDEX('Coop GFs_CFs'!C:D, MATCH(B2009,'Coop GFs_CFs'!B:B,0),1),
"Population", INDEX('Coop GFs_CFs'!E:F, MATCH(B2009,'Coop GFs_CFs'!B:B,0),1),
"Household", INDEX('Coop GFs_CFs'!G:H, MATCH(B2009,'Coop GFs_CFs'!B:B,0),1),
"VMT", INDEX('Coop GFs_CFs'!I:J, MATCH(B2009,'Coop GFs_CFs'!B:B,0),1),
"Lane Mile", INDEX('Coop GFs_CFs'!K:L, MATCH(B2009,'Coop GFs_CFs'!B:B,0),1),
"Gas Sales", INDEX('Coop GFs_CFs'!M:N, MATCH(B2009,'Coop GFs_CFs'!B:B,0),1),
"No Growth", INDEX('Coop GFs_CFs'!O:P, MATCH(B2009,'Coop GFs_CFs'!B:B,0),1)
)</f>
        <v>1.0943166406241815</v>
      </c>
      <c r="N2009" s="133" cm="1">
        <f t="array" ref="N2009">_xlfn.SWITCH(L2009,
"Employment", INDEX('Coop GFs_CFs'!C:D, MATCH(B2009,'Coop GFs_CFs'!B:B,0),2),
"Population", INDEX('Coop GFs_CFs'!E:F, MATCH(B2009,'Coop GFs_CFs'!B:B,0),2),
"Household", INDEX('Coop GFs_CFs'!G:H, MATCH(B2009,'Coop GFs_CFs'!B:B,0),2),
"VMT", INDEX('Coop GFs_CFs'!I:J, MATCH(B2009,'Coop GFs_CFs'!B:B,0),2),
"Lane Mile", INDEX('Coop GFs_CFs'!K:L, MATCH(B2009,'Coop GFs_CFs'!B:B,0),2),
"Gas Sales", INDEX('Coop GFs_CFs'!M:N, MATCH(B2009,'Coop GFs_CFs'!B:B,0),2),
"No Growth", INDEX('Coop GFs_CFs'!O:P, MATCH(B2009,'Coop GFs_CFs'!B:B,0),2)
)</f>
        <v>1.1237955518522129</v>
      </c>
      <c r="O2009" s="133"/>
      <c r="P2009" s="86">
        <f t="shared" si="145"/>
        <v>6.6370481511608516E-5</v>
      </c>
      <c r="Q2009" s="86">
        <f t="shared" si="146"/>
        <v>6.8158382252591891E-5</v>
      </c>
      <c r="R2009" s="109">
        <v>2280213124</v>
      </c>
      <c r="S2009" s="43" t="s">
        <v>350</v>
      </c>
      <c r="T2009" s="43" t="s">
        <v>11</v>
      </c>
      <c r="U2009" s="43" t="s">
        <v>351</v>
      </c>
      <c r="V2009" s="43" t="s">
        <v>366</v>
      </c>
      <c r="W2009" s="43" t="s">
        <v>353</v>
      </c>
      <c r="X2009" s="43" t="s">
        <v>934</v>
      </c>
      <c r="Z2009" s="42" t="s">
        <v>1229</v>
      </c>
      <c r="AA2009"/>
    </row>
    <row r="2010" spans="1:27" s="39" customFormat="1" x14ac:dyDescent="0.35">
      <c r="A2010" s="43" t="s">
        <v>811</v>
      </c>
      <c r="B2010" s="54">
        <v>51510</v>
      </c>
      <c r="C2010" s="54" t="s">
        <v>10</v>
      </c>
      <c r="D2010" s="53">
        <v>3.2636753700000001</v>
      </c>
      <c r="E2010" s="53">
        <f t="shared" si="139"/>
        <v>3.2636753700000001</v>
      </c>
      <c r="F2010" s="53">
        <f>SUMIFS('Avg CO SCC_MDE'!D:D, 'Avg CO SCC_MDE'!E:E, Z2010)</f>
        <v>4.1479813857870973E-2</v>
      </c>
      <c r="G2010" s="120">
        <f t="shared" si="144"/>
        <v>1.2709540366409351E-2</v>
      </c>
      <c r="H2010" s="120">
        <v>3.9222395607676699</v>
      </c>
      <c r="I2010" s="53">
        <f t="shared" si="140"/>
        <v>4.984986202430438E-2</v>
      </c>
      <c r="J2010" s="120">
        <v>4.3674983920623696</v>
      </c>
      <c r="K2010" s="53">
        <f t="shared" si="141"/>
        <v>5.5508897114144619E-2</v>
      </c>
      <c r="L2010" s="122" t="str" cm="1">
        <f t="array" ref="L2010">_xlfn.SWITCH(A2010,
    "District of Columbia", _xlfn.XLOOKUP(R2010, '2015 O3 Growth Surrogates'!A:A, '2015 O3 Growth Surrogates'!H:H),
    "Maryland", _xlfn.XLOOKUP(R2010, '2015 O3 Growth Surrogates'!A:A, '2015 O3 Growth Surrogates'!I:I),
    "Virginia", _xlfn.XLOOKUP(R2010, '2015 O3 Growth Surrogates'!A:A, '2015 O3 Growth Surrogates'!J:J)
)</f>
        <v>Population</v>
      </c>
      <c r="M2010" s="133" cm="1">
        <f t="array" ref="M2010">_xlfn.SWITCH(L2010,
"Employment", INDEX('Coop GFs_CFs'!C:D, MATCH(B2010,'Coop GFs_CFs'!B:B,0),1),
"Population", INDEX('Coop GFs_CFs'!E:F, MATCH(B2010,'Coop GFs_CFs'!B:B,0),1),
"Household", INDEX('Coop GFs_CFs'!G:H, MATCH(B2010,'Coop GFs_CFs'!B:B,0),1),
"VMT", INDEX('Coop GFs_CFs'!I:J, MATCH(B2010,'Coop GFs_CFs'!B:B,0),1),
"Lane Mile", INDEX('Coop GFs_CFs'!K:L, MATCH(B2010,'Coop GFs_CFs'!B:B,0),1),
"Gas Sales", INDEX('Coop GFs_CFs'!M:N, MATCH(B2010,'Coop GFs_CFs'!B:B,0),1),
"No Growth", INDEX('Coop GFs_CFs'!O:P, MATCH(B2010,'Coop GFs_CFs'!B:B,0),1)
)</f>
        <v>1.2512671881942732</v>
      </c>
      <c r="N2010" s="133" cm="1">
        <f t="array" ref="N2010">_xlfn.SWITCH(L2010,
"Employment", INDEX('Coop GFs_CFs'!C:D, MATCH(B2010,'Coop GFs_CFs'!B:B,0),2),
"Population", INDEX('Coop GFs_CFs'!E:F, MATCH(B2010,'Coop GFs_CFs'!B:B,0),2),
"Household", INDEX('Coop GFs_CFs'!G:H, MATCH(B2010,'Coop GFs_CFs'!B:B,0),2),
"VMT", INDEX('Coop GFs_CFs'!I:J, MATCH(B2010,'Coop GFs_CFs'!B:B,0),2),
"Lane Mile", INDEX('Coop GFs_CFs'!K:L, MATCH(B2010,'Coop GFs_CFs'!B:B,0),2),
"Gas Sales", INDEX('Coop GFs_CFs'!M:N, MATCH(B2010,'Coop GFs_CFs'!B:B,0),2),
"No Growth", INDEX('Coop GFs_CFs'!O:P, MATCH(B2010,'Coop GFs_CFs'!B:B,0),2)
)</f>
        <v>1.365491025746405</v>
      </c>
      <c r="O2010" s="133"/>
      <c r="P2010" s="86">
        <f t="shared" si="145"/>
        <v>5.1902330052760057E-2</v>
      </c>
      <c r="Q2010" s="86">
        <f t="shared" si="146"/>
        <v>5.6640313572554182E-2</v>
      </c>
      <c r="R2010" s="109">
        <v>2280207124</v>
      </c>
      <c r="S2010" s="43" t="s">
        <v>350</v>
      </c>
      <c r="T2010" s="43" t="s">
        <v>11</v>
      </c>
      <c r="U2010" s="43" t="s">
        <v>351</v>
      </c>
      <c r="V2010" s="43" t="s">
        <v>352</v>
      </c>
      <c r="W2010" s="43" t="s">
        <v>353</v>
      </c>
      <c r="X2010" s="43" t="s">
        <v>934</v>
      </c>
      <c r="Z2010" s="42" t="s">
        <v>1113</v>
      </c>
      <c r="AA2010"/>
    </row>
    <row r="2011" spans="1:27" s="39" customFormat="1" x14ac:dyDescent="0.35">
      <c r="A2011" s="43" t="s">
        <v>811</v>
      </c>
      <c r="B2011" s="54">
        <v>51510</v>
      </c>
      <c r="C2011" s="54" t="s">
        <v>12</v>
      </c>
      <c r="D2011" s="53">
        <v>0.10045424999999999</v>
      </c>
      <c r="E2011" s="53">
        <f t="shared" si="139"/>
        <v>0.10045424999999999</v>
      </c>
      <c r="F2011" s="53">
        <f>SUMIFS('Avg CO SCC_MDE'!D:D, 'Avg CO SCC_MDE'!E:E, Z2011)</f>
        <v>1.2767273577269196E-3</v>
      </c>
      <c r="G2011" s="120">
        <f t="shared" si="144"/>
        <v>1.270954048959521E-2</v>
      </c>
      <c r="H2011" s="120">
        <v>0.120724517217301</v>
      </c>
      <c r="I2011" s="53">
        <f t="shared" si="140"/>
        <v>1.5343531396601212E-3</v>
      </c>
      <c r="J2011" s="120">
        <v>0.13442935513247201</v>
      </c>
      <c r="K2011" s="53">
        <f t="shared" si="141"/>
        <v>1.7085353320463266E-3</v>
      </c>
      <c r="L2011" s="122" t="str" cm="1">
        <f t="array" ref="L2011">_xlfn.SWITCH(A2011,
    "District of Columbia", _xlfn.XLOOKUP(R2011, '2015 O3 Growth Surrogates'!A:A, '2015 O3 Growth Surrogates'!H:H),
    "Maryland", _xlfn.XLOOKUP(R2011, '2015 O3 Growth Surrogates'!A:A, '2015 O3 Growth Surrogates'!I:I),
    "Virginia", _xlfn.XLOOKUP(R2011, '2015 O3 Growth Surrogates'!A:A, '2015 O3 Growth Surrogates'!J:J)
)</f>
        <v>Population</v>
      </c>
      <c r="M2011" s="133" cm="1">
        <f t="array" ref="M2011">_xlfn.SWITCH(L2011,
"Employment", INDEX('Coop GFs_CFs'!C:D, MATCH(B2011,'Coop GFs_CFs'!B:B,0),1),
"Population", INDEX('Coop GFs_CFs'!E:F, MATCH(B2011,'Coop GFs_CFs'!B:B,0),1),
"Household", INDEX('Coop GFs_CFs'!G:H, MATCH(B2011,'Coop GFs_CFs'!B:B,0),1),
"VMT", INDEX('Coop GFs_CFs'!I:J, MATCH(B2011,'Coop GFs_CFs'!B:B,0),1),
"Lane Mile", INDEX('Coop GFs_CFs'!K:L, MATCH(B2011,'Coop GFs_CFs'!B:B,0),1),
"Gas Sales", INDEX('Coop GFs_CFs'!M:N, MATCH(B2011,'Coop GFs_CFs'!B:B,0),1),
"No Growth", INDEX('Coop GFs_CFs'!O:P, MATCH(B2011,'Coop GFs_CFs'!B:B,0),1)
)</f>
        <v>1.2512671881942732</v>
      </c>
      <c r="N2011" s="133" cm="1">
        <f t="array" ref="N2011">_xlfn.SWITCH(L2011,
"Employment", INDEX('Coop GFs_CFs'!C:D, MATCH(B2011,'Coop GFs_CFs'!B:B,0),2),
"Population", INDEX('Coop GFs_CFs'!E:F, MATCH(B2011,'Coop GFs_CFs'!B:B,0),2),
"Household", INDEX('Coop GFs_CFs'!G:H, MATCH(B2011,'Coop GFs_CFs'!B:B,0),2),
"VMT", INDEX('Coop GFs_CFs'!I:J, MATCH(B2011,'Coop GFs_CFs'!B:B,0),2),
"Lane Mile", INDEX('Coop GFs_CFs'!K:L, MATCH(B2011,'Coop GFs_CFs'!B:B,0),2),
"Gas Sales", INDEX('Coop GFs_CFs'!M:N, MATCH(B2011,'Coop GFs_CFs'!B:B,0),2),
"No Growth", INDEX('Coop GFs_CFs'!O:P, MATCH(B2011,'Coop GFs_CFs'!B:B,0),2)
)</f>
        <v>1.365491025746405</v>
      </c>
      <c r="O2011" s="133"/>
      <c r="P2011" s="86">
        <f t="shared" si="145"/>
        <v>1.5975270509936666E-3</v>
      </c>
      <c r="Q2011" s="86">
        <f t="shared" si="146"/>
        <v>1.7433597493010287E-3</v>
      </c>
      <c r="R2011" s="109">
        <v>2280207124</v>
      </c>
      <c r="S2011" s="43" t="s">
        <v>350</v>
      </c>
      <c r="T2011" s="43" t="s">
        <v>11</v>
      </c>
      <c r="U2011" s="43" t="s">
        <v>351</v>
      </c>
      <c r="V2011" s="43" t="s">
        <v>352</v>
      </c>
      <c r="W2011" s="43" t="s">
        <v>353</v>
      </c>
      <c r="X2011" s="43" t="s">
        <v>934</v>
      </c>
      <c r="Z2011" s="42" t="s">
        <v>1118</v>
      </c>
      <c r="AA2011"/>
    </row>
    <row r="2012" spans="1:27" s="39" customFormat="1" x14ac:dyDescent="0.35">
      <c r="A2012" s="43" t="s">
        <v>811</v>
      </c>
      <c r="B2012" s="54">
        <v>51510</v>
      </c>
      <c r="C2012" s="54" t="s">
        <v>10</v>
      </c>
      <c r="D2012" s="53">
        <v>9.3915000000000003E-4</v>
      </c>
      <c r="E2012" s="53">
        <f t="shared" si="139"/>
        <v>9.3915000000000003E-4</v>
      </c>
      <c r="F2012" s="53">
        <f>SUMIFS('Avg CO SCC_MDE'!D:D, 'Avg CO SCC_MDE'!E:E, Z2012)</f>
        <v>9.3915187640965193E-4</v>
      </c>
      <c r="G2012" s="120">
        <f t="shared" si="144"/>
        <v>1.0000019979871713</v>
      </c>
      <c r="H2012" s="120">
        <v>9.3753416612880002E-4</v>
      </c>
      <c r="I2012" s="53">
        <f t="shared" si="140"/>
        <v>9.3753603931003655E-4</v>
      </c>
      <c r="J2012" s="120">
        <v>9.4301635094729995E-4</v>
      </c>
      <c r="K2012" s="53">
        <f t="shared" si="141"/>
        <v>9.430182350818714E-4</v>
      </c>
      <c r="L2012" s="122" t="str" cm="1">
        <f t="array" ref="L2012">_xlfn.SWITCH(A2012,
    "District of Columbia", _xlfn.XLOOKUP(R2012, '2015 O3 Growth Surrogates'!A:A, '2015 O3 Growth Surrogates'!H:H),
    "Maryland", _xlfn.XLOOKUP(R2012, '2015 O3 Growth Surrogates'!A:A, '2015 O3 Growth Surrogates'!I:I),
    "Virginia", _xlfn.XLOOKUP(R2012, '2015 O3 Growth Surrogates'!A:A, '2015 O3 Growth Surrogates'!J:J)
)</f>
        <v>Population</v>
      </c>
      <c r="M2012" s="133" cm="1">
        <f t="array" ref="M2012">_xlfn.SWITCH(L2012,
"Employment", INDEX('Coop GFs_CFs'!C:D, MATCH(B2012,'Coop GFs_CFs'!B:B,0),1),
"Population", INDEX('Coop GFs_CFs'!E:F, MATCH(B2012,'Coop GFs_CFs'!B:B,0),1),
"Household", INDEX('Coop GFs_CFs'!G:H, MATCH(B2012,'Coop GFs_CFs'!B:B,0),1),
"VMT", INDEX('Coop GFs_CFs'!I:J, MATCH(B2012,'Coop GFs_CFs'!B:B,0),1),
"Lane Mile", INDEX('Coop GFs_CFs'!K:L, MATCH(B2012,'Coop GFs_CFs'!B:B,0),1),
"Gas Sales", INDEX('Coop GFs_CFs'!M:N, MATCH(B2012,'Coop GFs_CFs'!B:B,0),1),
"No Growth", INDEX('Coop GFs_CFs'!O:P, MATCH(B2012,'Coop GFs_CFs'!B:B,0),1)
)</f>
        <v>1.2512671881942732</v>
      </c>
      <c r="N2012" s="133" cm="1">
        <f t="array" ref="N2012">_xlfn.SWITCH(L2012,
"Employment", INDEX('Coop GFs_CFs'!C:D, MATCH(B2012,'Coop GFs_CFs'!B:B,0),2),
"Population", INDEX('Coop GFs_CFs'!E:F, MATCH(B2012,'Coop GFs_CFs'!B:B,0),2),
"Household", INDEX('Coop GFs_CFs'!G:H, MATCH(B2012,'Coop GFs_CFs'!B:B,0),2),
"VMT", INDEX('Coop GFs_CFs'!I:J, MATCH(B2012,'Coop GFs_CFs'!B:B,0),2),
"Lane Mile", INDEX('Coop GFs_CFs'!K:L, MATCH(B2012,'Coop GFs_CFs'!B:B,0),2),
"Gas Sales", INDEX('Coop GFs_CFs'!M:N, MATCH(B2012,'Coop GFs_CFs'!B:B,0),2),
"No Growth", INDEX('Coop GFs_CFs'!O:P, MATCH(B2012,'Coop GFs_CFs'!B:B,0),2)
)</f>
        <v>1.365491025746405</v>
      </c>
      <c r="O2012" s="133"/>
      <c r="P2012" s="86">
        <f t="shared" si="145"/>
        <v>1.1751299276824808E-3</v>
      </c>
      <c r="Q2012" s="86">
        <f t="shared" si="146"/>
        <v>1.2824034590502766E-3</v>
      </c>
      <c r="R2012" s="109">
        <v>2280208124</v>
      </c>
      <c r="S2012" s="43" t="s">
        <v>350</v>
      </c>
      <c r="T2012" s="43" t="s">
        <v>11</v>
      </c>
      <c r="U2012" s="43" t="s">
        <v>351</v>
      </c>
      <c r="V2012" s="43" t="s">
        <v>357</v>
      </c>
      <c r="W2012" s="43" t="s">
        <v>353</v>
      </c>
      <c r="X2012" s="43" t="s">
        <v>934</v>
      </c>
      <c r="Z2012" s="42" t="s">
        <v>1137</v>
      </c>
      <c r="AA2012"/>
    </row>
    <row r="2013" spans="1:27" s="39" customFormat="1" x14ac:dyDescent="0.35">
      <c r="A2013" s="43" t="s">
        <v>811</v>
      </c>
      <c r="B2013" s="54">
        <v>51510</v>
      </c>
      <c r="C2013" s="54" t="s">
        <v>10</v>
      </c>
      <c r="D2013" s="53">
        <v>5.0751662900000003</v>
      </c>
      <c r="E2013" s="53">
        <f t="shared" si="139"/>
        <v>5.0751662900000003</v>
      </c>
      <c r="F2013" s="53">
        <f>SUMIFS('Avg CO SCC_MDE'!D:D, 'Avg CO SCC_MDE'!E:E, Z2013)</f>
        <v>5.2703842261127141E-2</v>
      </c>
      <c r="G2013" s="120">
        <f t="shared" ref="G2013:G2044" si="147">F2013/E2013</f>
        <v>1.0384653280223284E-2</v>
      </c>
      <c r="H2013" s="120">
        <v>5.0664343242934002</v>
      </c>
      <c r="I2013" s="53">
        <f t="shared" si="140"/>
        <v>5.2613163824809302E-2</v>
      </c>
      <c r="J2013" s="120">
        <v>5.09606004924298</v>
      </c>
      <c r="K2013" s="53">
        <f t="shared" si="141"/>
        <v>5.2920816706585945E-2</v>
      </c>
      <c r="L2013" s="122" t="str" cm="1">
        <f t="array" ref="L2013">_xlfn.SWITCH(A2013,
    "District of Columbia", _xlfn.XLOOKUP(R2013, '2015 O3 Growth Surrogates'!A:A, '2015 O3 Growth Surrogates'!H:H),
    "Maryland", _xlfn.XLOOKUP(R2013, '2015 O3 Growth Surrogates'!A:A, '2015 O3 Growth Surrogates'!I:I),
    "Virginia", _xlfn.XLOOKUP(R2013, '2015 O3 Growth Surrogates'!A:A, '2015 O3 Growth Surrogates'!J:J)
)</f>
        <v>Population</v>
      </c>
      <c r="M2013" s="133" cm="1">
        <f t="array" ref="M2013">_xlfn.SWITCH(L2013,
"Employment", INDEX('Coop GFs_CFs'!C:D, MATCH(B2013,'Coop GFs_CFs'!B:B,0),1),
"Population", INDEX('Coop GFs_CFs'!E:F, MATCH(B2013,'Coop GFs_CFs'!B:B,0),1),
"Household", INDEX('Coop GFs_CFs'!G:H, MATCH(B2013,'Coop GFs_CFs'!B:B,0),1),
"VMT", INDEX('Coop GFs_CFs'!I:J, MATCH(B2013,'Coop GFs_CFs'!B:B,0),1),
"Lane Mile", INDEX('Coop GFs_CFs'!K:L, MATCH(B2013,'Coop GFs_CFs'!B:B,0),1),
"Gas Sales", INDEX('Coop GFs_CFs'!M:N, MATCH(B2013,'Coop GFs_CFs'!B:B,0),1),
"No Growth", INDEX('Coop GFs_CFs'!O:P, MATCH(B2013,'Coop GFs_CFs'!B:B,0),1)
)</f>
        <v>1.2512671881942732</v>
      </c>
      <c r="N2013" s="133" cm="1">
        <f t="array" ref="N2013">_xlfn.SWITCH(L2013,
"Employment", INDEX('Coop GFs_CFs'!C:D, MATCH(B2013,'Coop GFs_CFs'!B:B,0),2),
"Population", INDEX('Coop GFs_CFs'!E:F, MATCH(B2013,'Coop GFs_CFs'!B:B,0),2),
"Household", INDEX('Coop GFs_CFs'!G:H, MATCH(B2013,'Coop GFs_CFs'!B:B,0),2),
"VMT", INDEX('Coop GFs_CFs'!I:J, MATCH(B2013,'Coop GFs_CFs'!B:B,0),2),
"Lane Mile", INDEX('Coop GFs_CFs'!K:L, MATCH(B2013,'Coop GFs_CFs'!B:B,0),2),
"Gas Sales", INDEX('Coop GFs_CFs'!M:N, MATCH(B2013,'Coop GFs_CFs'!B:B,0),2),
"No Growth", INDEX('Coop GFs_CFs'!O:P, MATCH(B2013,'Coop GFs_CFs'!B:B,0),2)
)</f>
        <v>1.365491025746405</v>
      </c>
      <c r="O2013" s="133"/>
      <c r="P2013" s="86">
        <f t="shared" si="145"/>
        <v>6.5946588513115065E-2</v>
      </c>
      <c r="Q2013" s="86">
        <f t="shared" si="146"/>
        <v>7.1966623629923232E-2</v>
      </c>
      <c r="R2013" s="109">
        <v>2280212124</v>
      </c>
      <c r="S2013" s="43" t="s">
        <v>350</v>
      </c>
      <c r="T2013" s="43" t="s">
        <v>11</v>
      </c>
      <c r="U2013" s="43" t="s">
        <v>351</v>
      </c>
      <c r="V2013" s="43" t="s">
        <v>363</v>
      </c>
      <c r="W2013" s="43" t="s">
        <v>353</v>
      </c>
      <c r="X2013" s="43" t="s">
        <v>934</v>
      </c>
      <c r="Z2013" s="42" t="s">
        <v>1196</v>
      </c>
      <c r="AA2013"/>
    </row>
    <row r="2014" spans="1:27" s="39" customFormat="1" x14ac:dyDescent="0.35">
      <c r="A2014" s="43" t="s">
        <v>811</v>
      </c>
      <c r="B2014" s="54">
        <v>51510</v>
      </c>
      <c r="C2014" s="54" t="s">
        <v>12</v>
      </c>
      <c r="D2014" s="53">
        <v>0.14592139000000001</v>
      </c>
      <c r="E2014" s="53">
        <f t="shared" ref="E2014:E2077" si="148">D2014</f>
        <v>0.14592139000000001</v>
      </c>
      <c r="F2014" s="53">
        <f>SUMIFS('Avg CO SCC_MDE'!D:D, 'Avg CO SCC_MDE'!E:E, Z2014)</f>
        <v>1.5153430655709683E-3</v>
      </c>
      <c r="G2014" s="120">
        <f t="shared" si="147"/>
        <v>1.0384653446427342E-2</v>
      </c>
      <c r="H2014" s="120">
        <v>0.145670328162706</v>
      </c>
      <c r="I2014" s="53">
        <f t="shared" ref="I2014:I2077" si="149">G2014*H2014</f>
        <v>1.5127358753970468E-3</v>
      </c>
      <c r="J2014" s="120">
        <v>0.146522128225478</v>
      </c>
      <c r="K2014" s="53">
        <f t="shared" ref="K2014:K2077" si="150">G2014*J2014</f>
        <v>1.521581523854579E-3</v>
      </c>
      <c r="L2014" s="122" t="str" cm="1">
        <f t="array" ref="L2014">_xlfn.SWITCH(A2014,
    "District of Columbia", _xlfn.XLOOKUP(R2014, '2015 O3 Growth Surrogates'!A:A, '2015 O3 Growth Surrogates'!H:H),
    "Maryland", _xlfn.XLOOKUP(R2014, '2015 O3 Growth Surrogates'!A:A, '2015 O3 Growth Surrogates'!I:I),
    "Virginia", _xlfn.XLOOKUP(R2014, '2015 O3 Growth Surrogates'!A:A, '2015 O3 Growth Surrogates'!J:J)
)</f>
        <v>Population</v>
      </c>
      <c r="M2014" s="133" cm="1">
        <f t="array" ref="M2014">_xlfn.SWITCH(L2014,
"Employment", INDEX('Coop GFs_CFs'!C:D, MATCH(B2014,'Coop GFs_CFs'!B:B,0),1),
"Population", INDEX('Coop GFs_CFs'!E:F, MATCH(B2014,'Coop GFs_CFs'!B:B,0),1),
"Household", INDEX('Coop GFs_CFs'!G:H, MATCH(B2014,'Coop GFs_CFs'!B:B,0),1),
"VMT", INDEX('Coop GFs_CFs'!I:J, MATCH(B2014,'Coop GFs_CFs'!B:B,0),1),
"Lane Mile", INDEX('Coop GFs_CFs'!K:L, MATCH(B2014,'Coop GFs_CFs'!B:B,0),1),
"Gas Sales", INDEX('Coop GFs_CFs'!M:N, MATCH(B2014,'Coop GFs_CFs'!B:B,0),1),
"No Growth", INDEX('Coop GFs_CFs'!O:P, MATCH(B2014,'Coop GFs_CFs'!B:B,0),1)
)</f>
        <v>1.2512671881942732</v>
      </c>
      <c r="N2014" s="133" cm="1">
        <f t="array" ref="N2014">_xlfn.SWITCH(L2014,
"Employment", INDEX('Coop GFs_CFs'!C:D, MATCH(B2014,'Coop GFs_CFs'!B:B,0),2),
"Population", INDEX('Coop GFs_CFs'!E:F, MATCH(B2014,'Coop GFs_CFs'!B:B,0),2),
"Household", INDEX('Coop GFs_CFs'!G:H, MATCH(B2014,'Coop GFs_CFs'!B:B,0),2),
"VMT", INDEX('Coop GFs_CFs'!I:J, MATCH(B2014,'Coop GFs_CFs'!B:B,0),2),
"Lane Mile", INDEX('Coop GFs_CFs'!K:L, MATCH(B2014,'Coop GFs_CFs'!B:B,0),2),
"Gas Sales", INDEX('Coop GFs_CFs'!M:N, MATCH(B2014,'Coop GFs_CFs'!B:B,0),2),
"No Growth", INDEX('Coop GFs_CFs'!O:P, MATCH(B2014,'Coop GFs_CFs'!B:B,0),2)
)</f>
        <v>1.365491025746405</v>
      </c>
      <c r="O2014" s="133"/>
      <c r="P2014" s="86">
        <f t="shared" si="145"/>
        <v>1.8960990568066757E-3</v>
      </c>
      <c r="Q2014" s="86">
        <f t="shared" si="146"/>
        <v>2.0691873569642035E-3</v>
      </c>
      <c r="R2014" s="109">
        <v>2280212124</v>
      </c>
      <c r="S2014" s="43" t="s">
        <v>350</v>
      </c>
      <c r="T2014" s="43" t="s">
        <v>11</v>
      </c>
      <c r="U2014" s="43" t="s">
        <v>351</v>
      </c>
      <c r="V2014" s="43" t="s">
        <v>363</v>
      </c>
      <c r="W2014" s="43" t="s">
        <v>353</v>
      </c>
      <c r="X2014" s="43" t="s">
        <v>934</v>
      </c>
      <c r="Z2014" s="42" t="s">
        <v>1203</v>
      </c>
      <c r="AA2014"/>
    </row>
    <row r="2015" spans="1:27" s="39" customFormat="1" x14ac:dyDescent="0.35">
      <c r="A2015" s="43" t="s">
        <v>9</v>
      </c>
      <c r="B2015" s="54">
        <v>11001</v>
      </c>
      <c r="C2015" s="54" t="s">
        <v>10</v>
      </c>
      <c r="D2015" s="53">
        <v>3.23515117</v>
      </c>
      <c r="E2015" s="53">
        <f t="shared" si="148"/>
        <v>3.23515117</v>
      </c>
      <c r="F2015" s="53">
        <f>SUMIFS('Avg CO SCC_MDE'!D:D, 'Avg CO SCC_MDE'!E:E, Z2015)</f>
        <v>6.1007568493053237E-3</v>
      </c>
      <c r="G2015" s="120">
        <f t="shared" si="147"/>
        <v>1.8857718012927735E-3</v>
      </c>
      <c r="H2015" s="120">
        <v>3.8879595748635398</v>
      </c>
      <c r="I2015" s="53">
        <f t="shared" si="149"/>
        <v>7.3318045308439035E-3</v>
      </c>
      <c r="J2015" s="120">
        <v>4.3293268880028597</v>
      </c>
      <c r="K2015" s="53">
        <f t="shared" si="150"/>
        <v>8.1641225639743908E-3</v>
      </c>
      <c r="L2015" s="122" t="str" cm="1">
        <f t="array" ref="L2015">_xlfn.SWITCH(A2015,
    "District of Columbia", _xlfn.XLOOKUP(R2015, '2015 O3 Growth Surrogates'!A:A, '2015 O3 Growth Surrogates'!H:H),
    "Maryland", _xlfn.XLOOKUP(R2015, '2015 O3 Growth Surrogates'!A:A, '2015 O3 Growth Surrogates'!I:I),
    "Virginia", _xlfn.XLOOKUP(R2015, '2015 O3 Growth Surrogates'!A:A, '2015 O3 Growth Surrogates'!J:J)
)</f>
        <v>Population</v>
      </c>
      <c r="M2015" s="133" cm="1">
        <f t="array" ref="M2015">_xlfn.SWITCH(L2015,
"Employment", INDEX('Coop GFs_CFs'!C:D, MATCH(B2015,'Coop GFs_CFs'!B:B,0),1),
"Population", INDEX('Coop GFs_CFs'!E:F, MATCH(B2015,'Coop GFs_CFs'!B:B,0),1),
"Household", INDEX('Coop GFs_CFs'!G:H, MATCH(B2015,'Coop GFs_CFs'!B:B,0),1),
"VMT", INDEX('Coop GFs_CFs'!I:J, MATCH(B2015,'Coop GFs_CFs'!B:B,0),1),
"Lane Mile", INDEX('Coop GFs_CFs'!K:L, MATCH(B2015,'Coop GFs_CFs'!B:B,0),1),
"Gas Sales", INDEX('Coop GFs_CFs'!M:N, MATCH(B2015,'Coop GFs_CFs'!B:B,0),1),
"No Growth", INDEX('Coop GFs_CFs'!O:P, MATCH(B2015,'Coop GFs_CFs'!B:B,0),1)
)</f>
        <v>1.0682042243864278</v>
      </c>
      <c r="N2015" s="133" cm="1">
        <f t="array" ref="N2015">_xlfn.SWITCH(L2015,
"Employment", INDEX('Coop GFs_CFs'!C:D, MATCH(B2015,'Coop GFs_CFs'!B:B,0),2),
"Population", INDEX('Coop GFs_CFs'!E:F, MATCH(B2015,'Coop GFs_CFs'!B:B,0),2),
"Household", INDEX('Coop GFs_CFs'!G:H, MATCH(B2015,'Coop GFs_CFs'!B:B,0),2),
"VMT", INDEX('Coop GFs_CFs'!I:J, MATCH(B2015,'Coop GFs_CFs'!B:B,0),2),
"Lane Mile", INDEX('Coop GFs_CFs'!K:L, MATCH(B2015,'Coop GFs_CFs'!B:B,0),2),
"Gas Sales", INDEX('Coop GFs_CFs'!M:N, MATCH(B2015,'Coop GFs_CFs'!B:B,0),2),
"No Growth", INDEX('Coop GFs_CFs'!O:P, MATCH(B2015,'Coop GFs_CFs'!B:B,0),2)
)</f>
        <v>1.1102535122627881</v>
      </c>
      <c r="O2015" s="133"/>
      <c r="P2015" s="86">
        <f t="shared" si="145"/>
        <v>6.5168542383823806E-3</v>
      </c>
      <c r="Q2015" s="86">
        <f t="shared" si="146"/>
        <v>6.7733867194024969E-3</v>
      </c>
      <c r="R2015" s="109">
        <v>2280207123</v>
      </c>
      <c r="S2015" s="43" t="s">
        <v>350</v>
      </c>
      <c r="T2015" s="43" t="s">
        <v>11</v>
      </c>
      <c r="U2015" s="43" t="s">
        <v>351</v>
      </c>
      <c r="V2015" s="43" t="s">
        <v>352</v>
      </c>
      <c r="W2015" s="43" t="s">
        <v>355</v>
      </c>
      <c r="X2015" s="43" t="s">
        <v>934</v>
      </c>
      <c r="Z2015" s="42" t="s">
        <v>1099</v>
      </c>
      <c r="AA2015"/>
    </row>
    <row r="2016" spans="1:27" s="39" customFormat="1" x14ac:dyDescent="0.35">
      <c r="A2016" s="43" t="s">
        <v>9</v>
      </c>
      <c r="B2016" s="54">
        <v>11001</v>
      </c>
      <c r="C2016" s="54" t="s">
        <v>12</v>
      </c>
      <c r="D2016" s="53">
        <v>0.13827913</v>
      </c>
      <c r="E2016" s="53">
        <f t="shared" si="148"/>
        <v>0.13827913</v>
      </c>
      <c r="F2016" s="53">
        <f>SUMIFS('Avg CO SCC_MDE'!D:D, 'Avg CO SCC_MDE'!E:E, Z2016)</f>
        <v>2.3477356819429269E-4</v>
      </c>
      <c r="G2016" s="120">
        <f t="shared" si="147"/>
        <v>1.6978235847614365E-3</v>
      </c>
      <c r="H2016" s="120">
        <v>0.16618193068464801</v>
      </c>
      <c r="I2016" s="53">
        <f t="shared" si="149"/>
        <v>2.8214760127758567E-4</v>
      </c>
      <c r="J2016" s="120">
        <v>0.18504716599028101</v>
      </c>
      <c r="K2016" s="53">
        <f t="shared" si="150"/>
        <v>3.1417744271156349E-4</v>
      </c>
      <c r="L2016" s="122" t="str" cm="1">
        <f t="array" ref="L2016">_xlfn.SWITCH(A2016,
    "District of Columbia", _xlfn.XLOOKUP(R2016, '2015 O3 Growth Surrogates'!A:A, '2015 O3 Growth Surrogates'!H:H),
    "Maryland", _xlfn.XLOOKUP(R2016, '2015 O3 Growth Surrogates'!A:A, '2015 O3 Growth Surrogates'!I:I),
    "Virginia", _xlfn.XLOOKUP(R2016, '2015 O3 Growth Surrogates'!A:A, '2015 O3 Growth Surrogates'!J:J)
)</f>
        <v>Population</v>
      </c>
      <c r="M2016" s="133" cm="1">
        <f t="array" ref="M2016">_xlfn.SWITCH(L2016,
"Employment", INDEX('Coop GFs_CFs'!C:D, MATCH(B2016,'Coop GFs_CFs'!B:B,0),1),
"Population", INDEX('Coop GFs_CFs'!E:F, MATCH(B2016,'Coop GFs_CFs'!B:B,0),1),
"Household", INDEX('Coop GFs_CFs'!G:H, MATCH(B2016,'Coop GFs_CFs'!B:B,0),1),
"VMT", INDEX('Coop GFs_CFs'!I:J, MATCH(B2016,'Coop GFs_CFs'!B:B,0),1),
"Lane Mile", INDEX('Coop GFs_CFs'!K:L, MATCH(B2016,'Coop GFs_CFs'!B:B,0),1),
"Gas Sales", INDEX('Coop GFs_CFs'!M:N, MATCH(B2016,'Coop GFs_CFs'!B:B,0),1),
"No Growth", INDEX('Coop GFs_CFs'!O:P, MATCH(B2016,'Coop GFs_CFs'!B:B,0),1)
)</f>
        <v>1.0682042243864278</v>
      </c>
      <c r="N2016" s="133" cm="1">
        <f t="array" ref="N2016">_xlfn.SWITCH(L2016,
"Employment", INDEX('Coop GFs_CFs'!C:D, MATCH(B2016,'Coop GFs_CFs'!B:B,0),2),
"Population", INDEX('Coop GFs_CFs'!E:F, MATCH(B2016,'Coop GFs_CFs'!B:B,0),2),
"Household", INDEX('Coop GFs_CFs'!G:H, MATCH(B2016,'Coop GFs_CFs'!B:B,0),2),
"VMT", INDEX('Coop GFs_CFs'!I:J, MATCH(B2016,'Coop GFs_CFs'!B:B,0),2),
"Lane Mile", INDEX('Coop GFs_CFs'!K:L, MATCH(B2016,'Coop GFs_CFs'!B:B,0),2),
"Gas Sales", INDEX('Coop GFs_CFs'!M:N, MATCH(B2016,'Coop GFs_CFs'!B:B,0),2),
"No Growth", INDEX('Coop GFs_CFs'!O:P, MATCH(B2016,'Coop GFs_CFs'!B:B,0),2)
)</f>
        <v>1.1102535122627881</v>
      </c>
      <c r="O2016" s="133"/>
      <c r="P2016" s="86">
        <f t="shared" si="145"/>
        <v>2.5078611731941852E-4</v>
      </c>
      <c r="Q2016" s="86">
        <f t="shared" si="146"/>
        <v>2.6065817867418069E-4</v>
      </c>
      <c r="R2016" s="109">
        <v>2280207123</v>
      </c>
      <c r="S2016" s="43" t="s">
        <v>350</v>
      </c>
      <c r="T2016" s="43" t="s">
        <v>11</v>
      </c>
      <c r="U2016" s="43" t="s">
        <v>351</v>
      </c>
      <c r="V2016" s="43" t="s">
        <v>352</v>
      </c>
      <c r="W2016" s="43" t="s">
        <v>355</v>
      </c>
      <c r="X2016" s="43" t="s">
        <v>934</v>
      </c>
      <c r="Z2016" s="42" t="s">
        <v>1104</v>
      </c>
      <c r="AA2016"/>
    </row>
    <row r="2017" spans="1:27" s="39" customFormat="1" x14ac:dyDescent="0.35">
      <c r="A2017" s="43" t="s">
        <v>9</v>
      </c>
      <c r="B2017" s="54">
        <v>11001</v>
      </c>
      <c r="C2017" s="54" t="s">
        <v>10</v>
      </c>
      <c r="D2017" s="53">
        <v>8.8801459999999999E-2</v>
      </c>
      <c r="E2017" s="53">
        <f t="shared" si="148"/>
        <v>8.8801459999999999E-2</v>
      </c>
      <c r="F2017" s="53">
        <f>SUMIFS('Avg CO SCC_MDE'!D:D, 'Avg CO SCC_MDE'!E:E, Z2017)</f>
        <v>1.4668881683948304E-3</v>
      </c>
      <c r="G2017" s="120">
        <f t="shared" si="147"/>
        <v>1.651873931346208E-2</v>
      </c>
      <c r="H2017" s="120">
        <v>8.8648674601628896E-2</v>
      </c>
      <c r="I2017" s="53">
        <f t="shared" si="149"/>
        <v>1.4643643462282346E-3</v>
      </c>
      <c r="J2017" s="120">
        <v>8.9167043356218306E-2</v>
      </c>
      <c r="K2017" s="53">
        <f t="shared" si="150"/>
        <v>1.4729271445535412E-3</v>
      </c>
      <c r="L2017" s="122" t="str" cm="1">
        <f t="array" ref="L2017">_xlfn.SWITCH(A2017,
    "District of Columbia", _xlfn.XLOOKUP(R2017, '2015 O3 Growth Surrogates'!A:A, '2015 O3 Growth Surrogates'!H:H),
    "Maryland", _xlfn.XLOOKUP(R2017, '2015 O3 Growth Surrogates'!A:A, '2015 O3 Growth Surrogates'!I:I),
    "Virginia", _xlfn.XLOOKUP(R2017, '2015 O3 Growth Surrogates'!A:A, '2015 O3 Growth Surrogates'!J:J)
)</f>
        <v>Population</v>
      </c>
      <c r="M2017" s="133" cm="1">
        <f t="array" ref="M2017">_xlfn.SWITCH(L2017,
"Employment", INDEX('Coop GFs_CFs'!C:D, MATCH(B2017,'Coop GFs_CFs'!B:B,0),1),
"Population", INDEX('Coop GFs_CFs'!E:F, MATCH(B2017,'Coop GFs_CFs'!B:B,0),1),
"Household", INDEX('Coop GFs_CFs'!G:H, MATCH(B2017,'Coop GFs_CFs'!B:B,0),1),
"VMT", INDEX('Coop GFs_CFs'!I:J, MATCH(B2017,'Coop GFs_CFs'!B:B,0),1),
"Lane Mile", INDEX('Coop GFs_CFs'!K:L, MATCH(B2017,'Coop GFs_CFs'!B:B,0),1),
"Gas Sales", INDEX('Coop GFs_CFs'!M:N, MATCH(B2017,'Coop GFs_CFs'!B:B,0),1),
"No Growth", INDEX('Coop GFs_CFs'!O:P, MATCH(B2017,'Coop GFs_CFs'!B:B,0),1)
)</f>
        <v>1.0682042243864278</v>
      </c>
      <c r="N2017" s="133" cm="1">
        <f t="array" ref="N2017">_xlfn.SWITCH(L2017,
"Employment", INDEX('Coop GFs_CFs'!C:D, MATCH(B2017,'Coop GFs_CFs'!B:B,0),2),
"Population", INDEX('Coop GFs_CFs'!E:F, MATCH(B2017,'Coop GFs_CFs'!B:B,0),2),
"Household", INDEX('Coop GFs_CFs'!G:H, MATCH(B2017,'Coop GFs_CFs'!B:B,0),2),
"VMT", INDEX('Coop GFs_CFs'!I:J, MATCH(B2017,'Coop GFs_CFs'!B:B,0),2),
"Lane Mile", INDEX('Coop GFs_CFs'!K:L, MATCH(B2017,'Coop GFs_CFs'!B:B,0),2),
"Gas Sales", INDEX('Coop GFs_CFs'!M:N, MATCH(B2017,'Coop GFs_CFs'!B:B,0),2),
"No Growth", INDEX('Coop GFs_CFs'!O:P, MATCH(B2017,'Coop GFs_CFs'!B:B,0),2)
)</f>
        <v>1.1102535122627881</v>
      </c>
      <c r="O2017" s="133"/>
      <c r="P2017" s="86">
        <f t="shared" si="145"/>
        <v>1.5669361381818274E-3</v>
      </c>
      <c r="Q2017" s="86">
        <f t="shared" si="146"/>
        <v>1.6286177410570887E-3</v>
      </c>
      <c r="R2017" s="109">
        <v>2280208123</v>
      </c>
      <c r="S2017" s="43" t="s">
        <v>350</v>
      </c>
      <c r="T2017" s="43" t="s">
        <v>11</v>
      </c>
      <c r="U2017" s="43" t="s">
        <v>351</v>
      </c>
      <c r="V2017" s="43" t="s">
        <v>357</v>
      </c>
      <c r="W2017" s="43" t="s">
        <v>355</v>
      </c>
      <c r="X2017" s="43" t="s">
        <v>934</v>
      </c>
      <c r="Z2017" s="42" t="s">
        <v>1123</v>
      </c>
      <c r="AA2017"/>
    </row>
    <row r="2018" spans="1:27" s="39" customFormat="1" x14ac:dyDescent="0.35">
      <c r="A2018" s="43" t="s">
        <v>9</v>
      </c>
      <c r="B2018" s="54">
        <v>11001</v>
      </c>
      <c r="C2018" s="54" t="s">
        <v>12</v>
      </c>
      <c r="D2018" s="53">
        <v>8.7411899999999994E-3</v>
      </c>
      <c r="E2018" s="53">
        <f t="shared" si="148"/>
        <v>8.7411899999999994E-3</v>
      </c>
      <c r="F2018" s="53">
        <f>SUMIFS('Avg CO SCC_MDE'!D:D, 'Avg CO SCC_MDE'!E:E, Z2018)</f>
        <v>1.0453329467968403E-4</v>
      </c>
      <c r="G2018" s="120">
        <f t="shared" si="147"/>
        <v>1.1958702954595888E-2</v>
      </c>
      <c r="H2018" s="120">
        <v>8.7261505378516003E-3</v>
      </c>
      <c r="I2018" s="53">
        <f t="shared" si="149"/>
        <v>1.0435344221925443E-4</v>
      </c>
      <c r="J2018" s="120">
        <v>8.7771762729457001E-3</v>
      </c>
      <c r="K2018" s="53">
        <f t="shared" si="150"/>
        <v>1.0496364382828468E-4</v>
      </c>
      <c r="L2018" s="122" t="str" cm="1">
        <f t="array" ref="L2018">_xlfn.SWITCH(A2018,
    "District of Columbia", _xlfn.XLOOKUP(R2018, '2015 O3 Growth Surrogates'!A:A, '2015 O3 Growth Surrogates'!H:H),
    "Maryland", _xlfn.XLOOKUP(R2018, '2015 O3 Growth Surrogates'!A:A, '2015 O3 Growth Surrogates'!I:I),
    "Virginia", _xlfn.XLOOKUP(R2018, '2015 O3 Growth Surrogates'!A:A, '2015 O3 Growth Surrogates'!J:J)
)</f>
        <v>Population</v>
      </c>
      <c r="M2018" s="133" cm="1">
        <f t="array" ref="M2018">_xlfn.SWITCH(L2018,
"Employment", INDEX('Coop GFs_CFs'!C:D, MATCH(B2018,'Coop GFs_CFs'!B:B,0),1),
"Population", INDEX('Coop GFs_CFs'!E:F, MATCH(B2018,'Coop GFs_CFs'!B:B,0),1),
"Household", INDEX('Coop GFs_CFs'!G:H, MATCH(B2018,'Coop GFs_CFs'!B:B,0),1),
"VMT", INDEX('Coop GFs_CFs'!I:J, MATCH(B2018,'Coop GFs_CFs'!B:B,0),1),
"Lane Mile", INDEX('Coop GFs_CFs'!K:L, MATCH(B2018,'Coop GFs_CFs'!B:B,0),1),
"Gas Sales", INDEX('Coop GFs_CFs'!M:N, MATCH(B2018,'Coop GFs_CFs'!B:B,0),1),
"No Growth", INDEX('Coop GFs_CFs'!O:P, MATCH(B2018,'Coop GFs_CFs'!B:B,0),1)
)</f>
        <v>1.0682042243864278</v>
      </c>
      <c r="N2018" s="133" cm="1">
        <f t="array" ref="N2018">_xlfn.SWITCH(L2018,
"Employment", INDEX('Coop GFs_CFs'!C:D, MATCH(B2018,'Coop GFs_CFs'!B:B,0),2),
"Population", INDEX('Coop GFs_CFs'!E:F, MATCH(B2018,'Coop GFs_CFs'!B:B,0),2),
"Household", INDEX('Coop GFs_CFs'!G:H, MATCH(B2018,'Coop GFs_CFs'!B:B,0),2),
"VMT", INDEX('Coop GFs_CFs'!I:J, MATCH(B2018,'Coop GFs_CFs'!B:B,0),2),
"Lane Mile", INDEX('Coop GFs_CFs'!K:L, MATCH(B2018,'Coop GFs_CFs'!B:B,0),2),
"Gas Sales", INDEX('Coop GFs_CFs'!M:N, MATCH(B2018,'Coop GFs_CFs'!B:B,0),2),
"No Growth", INDEX('Coop GFs_CFs'!O:P, MATCH(B2018,'Coop GFs_CFs'!B:B,0),2)
)</f>
        <v>1.1102535122627881</v>
      </c>
      <c r="O2018" s="133"/>
      <c r="P2018" s="86">
        <f t="shared" si="145"/>
        <v>1.1166290696586977E-4</v>
      </c>
      <c r="Q2018" s="86">
        <f t="shared" si="146"/>
        <v>1.1605845756652022E-4</v>
      </c>
      <c r="R2018" s="109">
        <v>2280208123</v>
      </c>
      <c r="S2018" s="43" t="s">
        <v>350</v>
      </c>
      <c r="T2018" s="43" t="s">
        <v>11</v>
      </c>
      <c r="U2018" s="43" t="s">
        <v>351</v>
      </c>
      <c r="V2018" s="43" t="s">
        <v>357</v>
      </c>
      <c r="W2018" s="43" t="s">
        <v>355</v>
      </c>
      <c r="X2018" s="43" t="s">
        <v>934</v>
      </c>
      <c r="Z2018" s="42" t="s">
        <v>1128</v>
      </c>
      <c r="AA2018"/>
    </row>
    <row r="2019" spans="1:27" s="39" customFormat="1" x14ac:dyDescent="0.35">
      <c r="A2019" s="43" t="s">
        <v>9</v>
      </c>
      <c r="B2019" s="54">
        <v>11001</v>
      </c>
      <c r="C2019" s="54" t="s">
        <v>10</v>
      </c>
      <c r="D2019" s="53">
        <v>1.544967E-2</v>
      </c>
      <c r="E2019" s="53">
        <f t="shared" si="148"/>
        <v>1.544967E-2</v>
      </c>
      <c r="F2019" s="53">
        <f>SUMIFS('Avg CO SCC_MDE'!D:D, 'Avg CO SCC_MDE'!E:E, Z2019)</f>
        <v>0</v>
      </c>
      <c r="G2019" s="120">
        <f t="shared" si="147"/>
        <v>0</v>
      </c>
      <c r="H2019" s="120">
        <v>1.5423088410174099E-2</v>
      </c>
      <c r="I2019" s="53">
        <f t="shared" si="149"/>
        <v>0</v>
      </c>
      <c r="J2019" s="120">
        <v>1.55132741593354E-2</v>
      </c>
      <c r="K2019" s="53">
        <f t="shared" si="150"/>
        <v>0</v>
      </c>
      <c r="L2019" s="122" t="str" cm="1">
        <f t="array" ref="L2019">_xlfn.SWITCH(A2019,
    "District of Columbia", _xlfn.XLOOKUP(R2019, '2015 O3 Growth Surrogates'!A:A, '2015 O3 Growth Surrogates'!H:H),
    "Maryland", _xlfn.XLOOKUP(R2019, '2015 O3 Growth Surrogates'!A:A, '2015 O3 Growth Surrogates'!I:I),
    "Virginia", _xlfn.XLOOKUP(R2019, '2015 O3 Growth Surrogates'!A:A, '2015 O3 Growth Surrogates'!J:J)
)</f>
        <v>Population</v>
      </c>
      <c r="M2019" s="133" cm="1">
        <f t="array" ref="M2019">_xlfn.SWITCH(L2019,
"Employment", INDEX('Coop GFs_CFs'!C:D, MATCH(B2019,'Coop GFs_CFs'!B:B,0),1),
"Population", INDEX('Coop GFs_CFs'!E:F, MATCH(B2019,'Coop GFs_CFs'!B:B,0),1),
"Household", INDEX('Coop GFs_CFs'!G:H, MATCH(B2019,'Coop GFs_CFs'!B:B,0),1),
"VMT", INDEX('Coop GFs_CFs'!I:J, MATCH(B2019,'Coop GFs_CFs'!B:B,0),1),
"Lane Mile", INDEX('Coop GFs_CFs'!K:L, MATCH(B2019,'Coop GFs_CFs'!B:B,0),1),
"Gas Sales", INDEX('Coop GFs_CFs'!M:N, MATCH(B2019,'Coop GFs_CFs'!B:B,0),1),
"No Growth", INDEX('Coop GFs_CFs'!O:P, MATCH(B2019,'Coop GFs_CFs'!B:B,0),1)
)</f>
        <v>1.0682042243864278</v>
      </c>
      <c r="N2019" s="133" cm="1">
        <f t="array" ref="N2019">_xlfn.SWITCH(L2019,
"Employment", INDEX('Coop GFs_CFs'!C:D, MATCH(B2019,'Coop GFs_CFs'!B:B,0),2),
"Population", INDEX('Coop GFs_CFs'!E:F, MATCH(B2019,'Coop GFs_CFs'!B:B,0),2),
"Household", INDEX('Coop GFs_CFs'!G:H, MATCH(B2019,'Coop GFs_CFs'!B:B,0),2),
"VMT", INDEX('Coop GFs_CFs'!I:J, MATCH(B2019,'Coop GFs_CFs'!B:B,0),2),
"Lane Mile", INDEX('Coop GFs_CFs'!K:L, MATCH(B2019,'Coop GFs_CFs'!B:B,0),2),
"Gas Sales", INDEX('Coop GFs_CFs'!M:N, MATCH(B2019,'Coop GFs_CFs'!B:B,0),2),
"No Growth", INDEX('Coop GFs_CFs'!O:P, MATCH(B2019,'Coop GFs_CFs'!B:B,0),2)
)</f>
        <v>1.1102535122627881</v>
      </c>
      <c r="O2019" s="133"/>
      <c r="P2019" s="86">
        <f t="shared" si="145"/>
        <v>0</v>
      </c>
      <c r="Q2019" s="86">
        <f t="shared" si="146"/>
        <v>0</v>
      </c>
      <c r="R2019" s="109">
        <v>2280209123</v>
      </c>
      <c r="S2019" s="43" t="s">
        <v>350</v>
      </c>
      <c r="T2019" s="43" t="s">
        <v>11</v>
      </c>
      <c r="U2019" s="43" t="s">
        <v>351</v>
      </c>
      <c r="V2019" s="43" t="s">
        <v>360</v>
      </c>
      <c r="W2019" s="43" t="s">
        <v>355</v>
      </c>
      <c r="X2019" s="43" t="s">
        <v>934</v>
      </c>
      <c r="Z2019" s="42" t="s">
        <v>1145</v>
      </c>
      <c r="AA2019"/>
    </row>
    <row r="2020" spans="1:27" s="39" customFormat="1" x14ac:dyDescent="0.35">
      <c r="A2020" s="43" t="s">
        <v>9</v>
      </c>
      <c r="B2020" s="54">
        <v>11001</v>
      </c>
      <c r="C2020" s="54" t="s">
        <v>12</v>
      </c>
      <c r="D2020" s="53">
        <v>7.0708999999999995E-4</v>
      </c>
      <c r="E2020" s="53">
        <f t="shared" si="148"/>
        <v>7.0708999999999995E-4</v>
      </c>
      <c r="F2020" s="53">
        <f>SUMIFS('Avg CO SCC_MDE'!D:D, 'Avg CO SCC_MDE'!E:E, Z2020)</f>
        <v>0</v>
      </c>
      <c r="G2020" s="120">
        <f t="shared" si="147"/>
        <v>0</v>
      </c>
      <c r="H2020" s="120">
        <v>7.0587343185630005E-4</v>
      </c>
      <c r="I2020" s="53">
        <f t="shared" si="149"/>
        <v>0</v>
      </c>
      <c r="J2020" s="120">
        <v>7.1000099195140005E-4</v>
      </c>
      <c r="K2020" s="53">
        <f t="shared" si="150"/>
        <v>0</v>
      </c>
      <c r="L2020" s="122" t="str" cm="1">
        <f t="array" ref="L2020">_xlfn.SWITCH(A2020,
    "District of Columbia", _xlfn.XLOOKUP(R2020, '2015 O3 Growth Surrogates'!A:A, '2015 O3 Growth Surrogates'!H:H),
    "Maryland", _xlfn.XLOOKUP(R2020, '2015 O3 Growth Surrogates'!A:A, '2015 O3 Growth Surrogates'!I:I),
    "Virginia", _xlfn.XLOOKUP(R2020, '2015 O3 Growth Surrogates'!A:A, '2015 O3 Growth Surrogates'!J:J)
)</f>
        <v>Population</v>
      </c>
      <c r="M2020" s="133" cm="1">
        <f t="array" ref="M2020">_xlfn.SWITCH(L2020,
"Employment", INDEX('Coop GFs_CFs'!C:D, MATCH(B2020,'Coop GFs_CFs'!B:B,0),1),
"Population", INDEX('Coop GFs_CFs'!E:F, MATCH(B2020,'Coop GFs_CFs'!B:B,0),1),
"Household", INDEX('Coop GFs_CFs'!G:H, MATCH(B2020,'Coop GFs_CFs'!B:B,0),1),
"VMT", INDEX('Coop GFs_CFs'!I:J, MATCH(B2020,'Coop GFs_CFs'!B:B,0),1),
"Lane Mile", INDEX('Coop GFs_CFs'!K:L, MATCH(B2020,'Coop GFs_CFs'!B:B,0),1),
"Gas Sales", INDEX('Coop GFs_CFs'!M:N, MATCH(B2020,'Coop GFs_CFs'!B:B,0),1),
"No Growth", INDEX('Coop GFs_CFs'!O:P, MATCH(B2020,'Coop GFs_CFs'!B:B,0),1)
)</f>
        <v>1.0682042243864278</v>
      </c>
      <c r="N2020" s="133" cm="1">
        <f t="array" ref="N2020">_xlfn.SWITCH(L2020,
"Employment", INDEX('Coop GFs_CFs'!C:D, MATCH(B2020,'Coop GFs_CFs'!B:B,0),2),
"Population", INDEX('Coop GFs_CFs'!E:F, MATCH(B2020,'Coop GFs_CFs'!B:B,0),2),
"Household", INDEX('Coop GFs_CFs'!G:H, MATCH(B2020,'Coop GFs_CFs'!B:B,0),2),
"VMT", INDEX('Coop GFs_CFs'!I:J, MATCH(B2020,'Coop GFs_CFs'!B:B,0),2),
"Lane Mile", INDEX('Coop GFs_CFs'!K:L, MATCH(B2020,'Coop GFs_CFs'!B:B,0),2),
"Gas Sales", INDEX('Coop GFs_CFs'!M:N, MATCH(B2020,'Coop GFs_CFs'!B:B,0),2),
"No Growth", INDEX('Coop GFs_CFs'!O:P, MATCH(B2020,'Coop GFs_CFs'!B:B,0),2)
)</f>
        <v>1.1102535122627881</v>
      </c>
      <c r="O2020" s="133"/>
      <c r="P2020" s="86">
        <f t="shared" si="145"/>
        <v>0</v>
      </c>
      <c r="Q2020" s="86">
        <f t="shared" si="146"/>
        <v>0</v>
      </c>
      <c r="R2020" s="109">
        <v>2280209123</v>
      </c>
      <c r="S2020" s="43" t="s">
        <v>350</v>
      </c>
      <c r="T2020" s="43" t="s">
        <v>11</v>
      </c>
      <c r="U2020" s="43" t="s">
        <v>351</v>
      </c>
      <c r="V2020" s="43" t="s">
        <v>360</v>
      </c>
      <c r="W2020" s="43" t="s">
        <v>355</v>
      </c>
      <c r="X2020" s="43" t="s">
        <v>934</v>
      </c>
      <c r="Z2020" s="42" t="s">
        <v>1149</v>
      </c>
      <c r="AA2020"/>
    </row>
    <row r="2021" spans="1:27" s="39" customFormat="1" x14ac:dyDescent="0.35">
      <c r="A2021" s="43" t="s">
        <v>9</v>
      </c>
      <c r="B2021" s="54">
        <v>11001</v>
      </c>
      <c r="C2021" s="54" t="s">
        <v>10</v>
      </c>
      <c r="D2021" s="53">
        <v>6.2935198699999999</v>
      </c>
      <c r="E2021" s="53">
        <f t="shared" si="148"/>
        <v>6.2935198699999999</v>
      </c>
      <c r="F2021" s="53">
        <f>SUMIFS('Avg CO SCC_MDE'!D:D, 'Avg CO SCC_MDE'!E:E, Z2021)</f>
        <v>2.314131616862115E-2</v>
      </c>
      <c r="G2021" s="120">
        <f t="shared" si="147"/>
        <v>3.6770069288144078E-3</v>
      </c>
      <c r="H2021" s="120">
        <v>6.28269169284511</v>
      </c>
      <c r="I2021" s="53">
        <f t="shared" si="149"/>
        <v>2.310150088619619E-2</v>
      </c>
      <c r="J2021" s="120">
        <v>6.3194294227990504</v>
      </c>
      <c r="K2021" s="53">
        <f t="shared" si="150"/>
        <v>2.3236585773785741E-2</v>
      </c>
      <c r="L2021" s="122" t="str" cm="1">
        <f t="array" ref="L2021">_xlfn.SWITCH(A2021,
    "District of Columbia", _xlfn.XLOOKUP(R2021, '2015 O3 Growth Surrogates'!A:A, '2015 O3 Growth Surrogates'!H:H),
    "Maryland", _xlfn.XLOOKUP(R2021, '2015 O3 Growth Surrogates'!A:A, '2015 O3 Growth Surrogates'!I:I),
    "Virginia", _xlfn.XLOOKUP(R2021, '2015 O3 Growth Surrogates'!A:A, '2015 O3 Growth Surrogates'!J:J)
)</f>
        <v>Population</v>
      </c>
      <c r="M2021" s="133" cm="1">
        <f t="array" ref="M2021">_xlfn.SWITCH(L2021,
"Employment", INDEX('Coop GFs_CFs'!C:D, MATCH(B2021,'Coop GFs_CFs'!B:B,0),1),
"Population", INDEX('Coop GFs_CFs'!E:F, MATCH(B2021,'Coop GFs_CFs'!B:B,0),1),
"Household", INDEX('Coop GFs_CFs'!G:H, MATCH(B2021,'Coop GFs_CFs'!B:B,0),1),
"VMT", INDEX('Coop GFs_CFs'!I:J, MATCH(B2021,'Coop GFs_CFs'!B:B,0),1),
"Lane Mile", INDEX('Coop GFs_CFs'!K:L, MATCH(B2021,'Coop GFs_CFs'!B:B,0),1),
"Gas Sales", INDEX('Coop GFs_CFs'!M:N, MATCH(B2021,'Coop GFs_CFs'!B:B,0),1),
"No Growth", INDEX('Coop GFs_CFs'!O:P, MATCH(B2021,'Coop GFs_CFs'!B:B,0),1)
)</f>
        <v>1.0682042243864278</v>
      </c>
      <c r="N2021" s="133" cm="1">
        <f t="array" ref="N2021">_xlfn.SWITCH(L2021,
"Employment", INDEX('Coop GFs_CFs'!C:D, MATCH(B2021,'Coop GFs_CFs'!B:B,0),2),
"Population", INDEX('Coop GFs_CFs'!E:F, MATCH(B2021,'Coop GFs_CFs'!B:B,0),2),
"Household", INDEX('Coop GFs_CFs'!G:H, MATCH(B2021,'Coop GFs_CFs'!B:B,0),2),
"VMT", INDEX('Coop GFs_CFs'!I:J, MATCH(B2021,'Coop GFs_CFs'!B:B,0),2),
"Lane Mile", INDEX('Coop GFs_CFs'!K:L, MATCH(B2021,'Coop GFs_CFs'!B:B,0),2),
"Gas Sales", INDEX('Coop GFs_CFs'!M:N, MATCH(B2021,'Coop GFs_CFs'!B:B,0),2),
"No Growth", INDEX('Coop GFs_CFs'!O:P, MATCH(B2021,'Coop GFs_CFs'!B:B,0),2)
)</f>
        <v>1.1102535122627881</v>
      </c>
      <c r="O2021" s="133"/>
      <c r="P2021" s="86">
        <f t="shared" si="145"/>
        <v>2.4719651689183057E-2</v>
      </c>
      <c r="Q2021" s="86">
        <f t="shared" si="146"/>
        <v>2.5692727554595278E-2</v>
      </c>
      <c r="R2021" s="109">
        <v>2280212123</v>
      </c>
      <c r="S2021" s="43" t="s">
        <v>350</v>
      </c>
      <c r="T2021" s="43" t="s">
        <v>11</v>
      </c>
      <c r="U2021" s="43" t="s">
        <v>351</v>
      </c>
      <c r="V2021" s="43" t="s">
        <v>363</v>
      </c>
      <c r="W2021" s="43" t="s">
        <v>355</v>
      </c>
      <c r="X2021" s="43" t="s">
        <v>934</v>
      </c>
      <c r="Z2021" s="42" t="s">
        <v>1178</v>
      </c>
      <c r="AA2021"/>
    </row>
    <row r="2022" spans="1:27" s="39" customFormat="1" x14ac:dyDescent="0.35">
      <c r="A2022" s="43" t="s">
        <v>9</v>
      </c>
      <c r="B2022" s="54">
        <v>11001</v>
      </c>
      <c r="C2022" s="54" t="s">
        <v>12</v>
      </c>
      <c r="D2022" s="53">
        <v>0.75902243999999996</v>
      </c>
      <c r="E2022" s="53">
        <f t="shared" si="148"/>
        <v>0.75902243999999996</v>
      </c>
      <c r="F2022" s="53">
        <f>SUMIFS('Avg CO SCC_MDE'!D:D, 'Avg CO SCC_MDE'!E:E, Z2022)</f>
        <v>2.7992002224961517E-3</v>
      </c>
      <c r="G2022" s="120">
        <f t="shared" si="147"/>
        <v>3.6879017997098369E-3</v>
      </c>
      <c r="H2022" s="120">
        <v>0.75771652063935202</v>
      </c>
      <c r="I2022" s="53">
        <f t="shared" si="149"/>
        <v>2.7943841201357421E-3</v>
      </c>
      <c r="J2022" s="120">
        <v>0.76214723064038303</v>
      </c>
      <c r="K2022" s="53">
        <f t="shared" si="150"/>
        <v>2.8107241435225369E-3</v>
      </c>
      <c r="L2022" s="122" t="str" cm="1">
        <f t="array" ref="L2022">_xlfn.SWITCH(A2022,
    "District of Columbia", _xlfn.XLOOKUP(R2022, '2015 O3 Growth Surrogates'!A:A, '2015 O3 Growth Surrogates'!H:H),
    "Maryland", _xlfn.XLOOKUP(R2022, '2015 O3 Growth Surrogates'!A:A, '2015 O3 Growth Surrogates'!I:I),
    "Virginia", _xlfn.XLOOKUP(R2022, '2015 O3 Growth Surrogates'!A:A, '2015 O3 Growth Surrogates'!J:J)
)</f>
        <v>Population</v>
      </c>
      <c r="M2022" s="133" cm="1">
        <f t="array" ref="M2022">_xlfn.SWITCH(L2022,
"Employment", INDEX('Coop GFs_CFs'!C:D, MATCH(B2022,'Coop GFs_CFs'!B:B,0),1),
"Population", INDEX('Coop GFs_CFs'!E:F, MATCH(B2022,'Coop GFs_CFs'!B:B,0),1),
"Household", INDEX('Coop GFs_CFs'!G:H, MATCH(B2022,'Coop GFs_CFs'!B:B,0),1),
"VMT", INDEX('Coop GFs_CFs'!I:J, MATCH(B2022,'Coop GFs_CFs'!B:B,0),1),
"Lane Mile", INDEX('Coop GFs_CFs'!K:L, MATCH(B2022,'Coop GFs_CFs'!B:B,0),1),
"Gas Sales", INDEX('Coop GFs_CFs'!M:N, MATCH(B2022,'Coop GFs_CFs'!B:B,0),1),
"No Growth", INDEX('Coop GFs_CFs'!O:P, MATCH(B2022,'Coop GFs_CFs'!B:B,0),1)
)</f>
        <v>1.0682042243864278</v>
      </c>
      <c r="N2022" s="133" cm="1">
        <f t="array" ref="N2022">_xlfn.SWITCH(L2022,
"Employment", INDEX('Coop GFs_CFs'!C:D, MATCH(B2022,'Coop GFs_CFs'!B:B,0),2),
"Population", INDEX('Coop GFs_CFs'!E:F, MATCH(B2022,'Coop GFs_CFs'!B:B,0),2),
"Household", INDEX('Coop GFs_CFs'!G:H, MATCH(B2022,'Coop GFs_CFs'!B:B,0),2),
"VMT", INDEX('Coop GFs_CFs'!I:J, MATCH(B2022,'Coop GFs_CFs'!B:B,0),2),
"Lane Mile", INDEX('Coop GFs_CFs'!K:L, MATCH(B2022,'Coop GFs_CFs'!B:B,0),2),
"Gas Sales", INDEX('Coop GFs_CFs'!M:N, MATCH(B2022,'Coop GFs_CFs'!B:B,0),2),
"No Growth", INDEX('Coop GFs_CFs'!O:P, MATCH(B2022,'Coop GFs_CFs'!B:B,0),2)
)</f>
        <v>1.1102535122627881</v>
      </c>
      <c r="O2022" s="133"/>
      <c r="P2022" s="86">
        <f t="shared" si="145"/>
        <v>2.9901175025738177E-3</v>
      </c>
      <c r="Q2022" s="86">
        <f t="shared" si="146"/>
        <v>3.1078218785531302E-3</v>
      </c>
      <c r="R2022" s="109">
        <v>2280212123</v>
      </c>
      <c r="S2022" s="43" t="s">
        <v>350</v>
      </c>
      <c r="T2022" s="43" t="s">
        <v>11</v>
      </c>
      <c r="U2022" s="43" t="s">
        <v>351</v>
      </c>
      <c r="V2022" s="43" t="s">
        <v>363</v>
      </c>
      <c r="W2022" s="43" t="s">
        <v>355</v>
      </c>
      <c r="X2022" s="43" t="s">
        <v>934</v>
      </c>
      <c r="Z2022" s="42" t="s">
        <v>1185</v>
      </c>
      <c r="AA2022"/>
    </row>
    <row r="2023" spans="1:27" s="39" customFormat="1" x14ac:dyDescent="0.35">
      <c r="A2023" s="43" t="s">
        <v>9</v>
      </c>
      <c r="B2023" s="54">
        <v>11001</v>
      </c>
      <c r="C2023" s="54" t="s">
        <v>10</v>
      </c>
      <c r="D2023" s="53">
        <v>0.36521654999999997</v>
      </c>
      <c r="E2023" s="53">
        <f t="shared" si="148"/>
        <v>0.36521654999999997</v>
      </c>
      <c r="F2023" s="53">
        <f>SUMIFS('Avg CO SCC_MDE'!D:D, 'Avg CO SCC_MDE'!E:E, Z2023)</f>
        <v>2.595248297516178E-3</v>
      </c>
      <c r="G2023" s="120">
        <f t="shared" si="147"/>
        <v>7.1060533744053446E-3</v>
      </c>
      <c r="H2023" s="120">
        <v>0.36458818469966098</v>
      </c>
      <c r="I2023" s="53">
        <f t="shared" si="149"/>
        <v>2.590783100153345E-3</v>
      </c>
      <c r="J2023" s="120">
        <v>0.366720096136466</v>
      </c>
      <c r="K2023" s="53">
        <f t="shared" si="150"/>
        <v>2.6059325766127866E-3</v>
      </c>
      <c r="L2023" s="122" t="str" cm="1">
        <f t="array" ref="L2023">_xlfn.SWITCH(A2023,
    "District of Columbia", _xlfn.XLOOKUP(R2023, '2015 O3 Growth Surrogates'!A:A, '2015 O3 Growth Surrogates'!H:H),
    "Maryland", _xlfn.XLOOKUP(R2023, '2015 O3 Growth Surrogates'!A:A, '2015 O3 Growth Surrogates'!I:I),
    "Virginia", _xlfn.XLOOKUP(R2023, '2015 O3 Growth Surrogates'!A:A, '2015 O3 Growth Surrogates'!J:J)
)</f>
        <v>Population</v>
      </c>
      <c r="M2023" s="133" cm="1">
        <f t="array" ref="M2023">_xlfn.SWITCH(L2023,
"Employment", INDEX('Coop GFs_CFs'!C:D, MATCH(B2023,'Coop GFs_CFs'!B:B,0),1),
"Population", INDEX('Coop GFs_CFs'!E:F, MATCH(B2023,'Coop GFs_CFs'!B:B,0),1),
"Household", INDEX('Coop GFs_CFs'!G:H, MATCH(B2023,'Coop GFs_CFs'!B:B,0),1),
"VMT", INDEX('Coop GFs_CFs'!I:J, MATCH(B2023,'Coop GFs_CFs'!B:B,0),1),
"Lane Mile", INDEX('Coop GFs_CFs'!K:L, MATCH(B2023,'Coop GFs_CFs'!B:B,0),1),
"Gas Sales", INDEX('Coop GFs_CFs'!M:N, MATCH(B2023,'Coop GFs_CFs'!B:B,0),1),
"No Growth", INDEX('Coop GFs_CFs'!O:P, MATCH(B2023,'Coop GFs_CFs'!B:B,0),1)
)</f>
        <v>1.0682042243864278</v>
      </c>
      <c r="N2023" s="133" cm="1">
        <f t="array" ref="N2023">_xlfn.SWITCH(L2023,
"Employment", INDEX('Coop GFs_CFs'!C:D, MATCH(B2023,'Coop GFs_CFs'!B:B,0),2),
"Population", INDEX('Coop GFs_CFs'!E:F, MATCH(B2023,'Coop GFs_CFs'!B:B,0),2),
"Household", INDEX('Coop GFs_CFs'!G:H, MATCH(B2023,'Coop GFs_CFs'!B:B,0),2),
"VMT", INDEX('Coop GFs_CFs'!I:J, MATCH(B2023,'Coop GFs_CFs'!B:B,0),2),
"Lane Mile", INDEX('Coop GFs_CFs'!K:L, MATCH(B2023,'Coop GFs_CFs'!B:B,0),2),
"Gas Sales", INDEX('Coop GFs_CFs'!M:N, MATCH(B2023,'Coop GFs_CFs'!B:B,0),2),
"No Growth", INDEX('Coop GFs_CFs'!O:P, MATCH(B2023,'Coop GFs_CFs'!B:B,0),2)
)</f>
        <v>1.1102535122627881</v>
      </c>
      <c r="O2023" s="133"/>
      <c r="P2023" s="86">
        <f t="shared" si="145"/>
        <v>2.7722551947384662E-3</v>
      </c>
      <c r="Q2023" s="86">
        <f t="shared" si="146"/>
        <v>2.8813835375113579E-3</v>
      </c>
      <c r="R2023" s="109">
        <v>2280213123</v>
      </c>
      <c r="S2023" s="43" t="s">
        <v>350</v>
      </c>
      <c r="T2023" s="43" t="s">
        <v>11</v>
      </c>
      <c r="U2023" s="43" t="s">
        <v>351</v>
      </c>
      <c r="V2023" s="43" t="s">
        <v>366</v>
      </c>
      <c r="W2023" s="43" t="s">
        <v>355</v>
      </c>
      <c r="X2023" s="43" t="s">
        <v>934</v>
      </c>
      <c r="Z2023" s="42" t="s">
        <v>1206</v>
      </c>
      <c r="AA2023"/>
    </row>
    <row r="2024" spans="1:27" s="39" customFormat="1" x14ac:dyDescent="0.35">
      <c r="A2024" s="43" t="s">
        <v>9</v>
      </c>
      <c r="B2024" s="54">
        <v>11001</v>
      </c>
      <c r="C2024" s="54" t="s">
        <v>12</v>
      </c>
      <c r="D2024" s="53">
        <v>1.74512E-2</v>
      </c>
      <c r="E2024" s="53">
        <f t="shared" si="148"/>
        <v>1.74512E-2</v>
      </c>
      <c r="F2024" s="53">
        <f>SUMIFS('Avg CO SCC_MDE'!D:D, 'Avg CO SCC_MDE'!E:E, Z2024)</f>
        <v>1.1125995083914631E-4</v>
      </c>
      <c r="G2024" s="120">
        <f t="shared" si="147"/>
        <v>6.3754899857400241E-3</v>
      </c>
      <c r="H2024" s="120">
        <v>1.74211747217662E-2</v>
      </c>
      <c r="I2024" s="53">
        <f t="shared" si="149"/>
        <v>1.1106852497844766E-4</v>
      </c>
      <c r="J2024" s="120">
        <v>1.7523044182134299E-2</v>
      </c>
      <c r="K2024" s="53">
        <f t="shared" si="150"/>
        <v>1.1171799270287722E-4</v>
      </c>
      <c r="L2024" s="122" t="str" cm="1">
        <f t="array" ref="L2024">_xlfn.SWITCH(A2024,
    "District of Columbia", _xlfn.XLOOKUP(R2024, '2015 O3 Growth Surrogates'!A:A, '2015 O3 Growth Surrogates'!H:H),
    "Maryland", _xlfn.XLOOKUP(R2024, '2015 O3 Growth Surrogates'!A:A, '2015 O3 Growth Surrogates'!I:I),
    "Virginia", _xlfn.XLOOKUP(R2024, '2015 O3 Growth Surrogates'!A:A, '2015 O3 Growth Surrogates'!J:J)
)</f>
        <v>Population</v>
      </c>
      <c r="M2024" s="133" cm="1">
        <f t="array" ref="M2024">_xlfn.SWITCH(L2024,
"Employment", INDEX('Coop GFs_CFs'!C:D, MATCH(B2024,'Coop GFs_CFs'!B:B,0),1),
"Population", INDEX('Coop GFs_CFs'!E:F, MATCH(B2024,'Coop GFs_CFs'!B:B,0),1),
"Household", INDEX('Coop GFs_CFs'!G:H, MATCH(B2024,'Coop GFs_CFs'!B:B,0),1),
"VMT", INDEX('Coop GFs_CFs'!I:J, MATCH(B2024,'Coop GFs_CFs'!B:B,0),1),
"Lane Mile", INDEX('Coop GFs_CFs'!K:L, MATCH(B2024,'Coop GFs_CFs'!B:B,0),1),
"Gas Sales", INDEX('Coop GFs_CFs'!M:N, MATCH(B2024,'Coop GFs_CFs'!B:B,0),1),
"No Growth", INDEX('Coop GFs_CFs'!O:P, MATCH(B2024,'Coop GFs_CFs'!B:B,0),1)
)</f>
        <v>1.0682042243864278</v>
      </c>
      <c r="N2024" s="133" cm="1">
        <f t="array" ref="N2024">_xlfn.SWITCH(L2024,
"Employment", INDEX('Coop GFs_CFs'!C:D, MATCH(B2024,'Coop GFs_CFs'!B:B,0),2),
"Population", INDEX('Coop GFs_CFs'!E:F, MATCH(B2024,'Coop GFs_CFs'!B:B,0),2),
"Household", INDEX('Coop GFs_CFs'!G:H, MATCH(B2024,'Coop GFs_CFs'!B:B,0),2),
"VMT", INDEX('Coop GFs_CFs'!I:J, MATCH(B2024,'Coop GFs_CFs'!B:B,0),2),
"Lane Mile", INDEX('Coop GFs_CFs'!K:L, MATCH(B2024,'Coop GFs_CFs'!B:B,0),2),
"Gas Sales", INDEX('Coop GFs_CFs'!M:N, MATCH(B2024,'Coop GFs_CFs'!B:B,0),2),
"No Growth", INDEX('Coop GFs_CFs'!O:P, MATCH(B2024,'Coop GFs_CFs'!B:B,0),2)
)</f>
        <v>1.1102535122627881</v>
      </c>
      <c r="O2024" s="133"/>
      <c r="P2024" s="86">
        <f t="shared" si="145"/>
        <v>1.1884834949140237E-4</v>
      </c>
      <c r="Q2024" s="86">
        <f t="shared" si="146"/>
        <v>1.2352675119334732E-4</v>
      </c>
      <c r="R2024" s="109">
        <v>2280213123</v>
      </c>
      <c r="S2024" s="43" t="s">
        <v>350</v>
      </c>
      <c r="T2024" s="43" t="s">
        <v>11</v>
      </c>
      <c r="U2024" s="43" t="s">
        <v>351</v>
      </c>
      <c r="V2024" s="43" t="s">
        <v>366</v>
      </c>
      <c r="W2024" s="43" t="s">
        <v>355</v>
      </c>
      <c r="X2024" s="43" t="s">
        <v>934</v>
      </c>
      <c r="Z2024" s="42" t="s">
        <v>1212</v>
      </c>
      <c r="AA2024"/>
    </row>
    <row r="2025" spans="1:27" s="39" customFormat="1" x14ac:dyDescent="0.35">
      <c r="A2025" s="43" t="s">
        <v>497</v>
      </c>
      <c r="B2025" s="54">
        <v>24009</v>
      </c>
      <c r="C2025" s="54" t="s">
        <v>10</v>
      </c>
      <c r="D2025" s="53">
        <v>3.1529939999999999E-2</v>
      </c>
      <c r="E2025" s="53">
        <f t="shared" si="148"/>
        <v>3.1529939999999999E-2</v>
      </c>
      <c r="F2025" s="53">
        <f>SUMIFS('Avg CO SCC_MDE'!D:D, 'Avg CO SCC_MDE'!E:E, Z2025)</f>
        <v>5.2549899793677872E-3</v>
      </c>
      <c r="G2025" s="120">
        <f t="shared" si="147"/>
        <v>0.16666666601229774</v>
      </c>
      <c r="H2025" s="120">
        <v>3.2935401232442998E-2</v>
      </c>
      <c r="I2025" s="53">
        <f t="shared" si="149"/>
        <v>5.4892335171885962E-3</v>
      </c>
      <c r="J2025" s="120">
        <v>3.4219913015977099E-2</v>
      </c>
      <c r="K2025" s="53">
        <f t="shared" si="150"/>
        <v>5.7033188136037354E-3</v>
      </c>
      <c r="L2025" s="122" t="str" cm="1">
        <f t="array" ref="L2025">_xlfn.SWITCH(A2025,
    "District of Columbia", _xlfn.XLOOKUP(R2025, '2015 O3 Growth Surrogates'!A:A, '2015 O3 Growth Surrogates'!H:H),
    "Maryland", _xlfn.XLOOKUP(R2025, '2015 O3 Growth Surrogates'!A:A, '2015 O3 Growth Surrogates'!I:I),
    "Virginia", _xlfn.XLOOKUP(R2025, '2015 O3 Growth Surrogates'!A:A, '2015 O3 Growth Surrogates'!J:J)
)</f>
        <v>EPA EMP</v>
      </c>
      <c r="M2025" s="133" t="e" cm="1">
        <f t="array" ref="M2025">_xlfn.SWITCH(L2025,
"Employment", INDEX('Coop GFs_CFs'!C:D, MATCH(B2025,'Coop GFs_CFs'!B:B,0),1),
"Population", INDEX('Coop GFs_CFs'!E:F, MATCH(B2025,'Coop GFs_CFs'!B:B,0),1),
"Household", INDEX('Coop GFs_CFs'!G:H, MATCH(B2025,'Coop GFs_CFs'!B:B,0),1),
"VMT", INDEX('Coop GFs_CFs'!I:J, MATCH(B2025,'Coop GFs_CFs'!B:B,0),1),
"Lane Mile", INDEX('Coop GFs_CFs'!K:L, MATCH(B2025,'Coop GFs_CFs'!B:B,0),1),
"Gas Sales", INDEX('Coop GFs_CFs'!M:N, MATCH(B2025,'Coop GFs_CFs'!B:B,0),1),
"No Growth", INDEX('Coop GFs_CFs'!O:P, MATCH(B2025,'Coop GFs_CFs'!B:B,0),1)
)</f>
        <v>#N/A</v>
      </c>
      <c r="N2025" s="133" t="e" cm="1">
        <f t="array" ref="N2025">_xlfn.SWITCH(L2025,
"Employment", INDEX('Coop GFs_CFs'!C:D, MATCH(B2025,'Coop GFs_CFs'!B:B,0),2),
"Population", INDEX('Coop GFs_CFs'!E:F, MATCH(B2025,'Coop GFs_CFs'!B:B,0),2),
"Household", INDEX('Coop GFs_CFs'!G:H, MATCH(B2025,'Coop GFs_CFs'!B:B,0),2),
"VMT", INDEX('Coop GFs_CFs'!I:J, MATCH(B2025,'Coop GFs_CFs'!B:B,0),2),
"Lane Mile", INDEX('Coop GFs_CFs'!K:L, MATCH(B2025,'Coop GFs_CFs'!B:B,0),2),
"Gas Sales", INDEX('Coop GFs_CFs'!M:N, MATCH(B2025,'Coop GFs_CFs'!B:B,0),2),
"No Growth", INDEX('Coop GFs_CFs'!O:P, MATCH(B2025,'Coop GFs_CFs'!B:B,0),2)
)</f>
        <v>#N/A</v>
      </c>
      <c r="O2025" s="133"/>
      <c r="P2025" s="86">
        <f t="shared" ref="P2025:P2065" si="151">I2025</f>
        <v>5.4892335171885962E-3</v>
      </c>
      <c r="Q2025" s="86">
        <f t="shared" ref="Q2025:Q2065" si="152">K2025</f>
        <v>5.7033188136037354E-3</v>
      </c>
      <c r="R2025" s="109">
        <v>2280201123</v>
      </c>
      <c r="S2025" s="43" t="s">
        <v>350</v>
      </c>
      <c r="T2025" s="43" t="s">
        <v>11</v>
      </c>
      <c r="U2025" s="43" t="s">
        <v>351</v>
      </c>
      <c r="V2025" s="43" t="s">
        <v>694</v>
      </c>
      <c r="W2025" s="43" t="s">
        <v>355</v>
      </c>
      <c r="X2025" s="43" t="s">
        <v>934</v>
      </c>
      <c r="Z2025" s="42" t="s">
        <v>1072</v>
      </c>
      <c r="AA2025"/>
    </row>
    <row r="2026" spans="1:27" s="39" customFormat="1" x14ac:dyDescent="0.35">
      <c r="A2026" s="43" t="s">
        <v>497</v>
      </c>
      <c r="B2026" s="54">
        <v>24009</v>
      </c>
      <c r="C2026" s="54" t="s">
        <v>12</v>
      </c>
      <c r="D2026" s="53">
        <v>4.1470199999998998E-3</v>
      </c>
      <c r="E2026" s="53">
        <f t="shared" si="148"/>
        <v>4.1470199999998998E-3</v>
      </c>
      <c r="F2026" s="53">
        <f>SUMIFS('Avg CO SCC_MDE'!D:D, 'Avg CO SCC_MDE'!E:E, Z2026)</f>
        <v>6.9117105950619996E-4</v>
      </c>
      <c r="G2026" s="120">
        <f t="shared" si="147"/>
        <v>0.166666922152827</v>
      </c>
      <c r="H2026" s="120">
        <v>4.3318752785116996E-3</v>
      </c>
      <c r="I2026" s="53">
        <f t="shared" si="149"/>
        <v>7.2198031981946518E-4</v>
      </c>
      <c r="J2026" s="120">
        <v>4.5008225095103001E-3</v>
      </c>
      <c r="K2026" s="53">
        <f t="shared" si="150"/>
        <v>7.5013823481624459E-4</v>
      </c>
      <c r="L2026" s="122" t="str" cm="1">
        <f t="array" ref="L2026">_xlfn.SWITCH(A2026,
    "District of Columbia", _xlfn.XLOOKUP(R2026, '2015 O3 Growth Surrogates'!A:A, '2015 O3 Growth Surrogates'!H:H),
    "Maryland", _xlfn.XLOOKUP(R2026, '2015 O3 Growth Surrogates'!A:A, '2015 O3 Growth Surrogates'!I:I),
    "Virginia", _xlfn.XLOOKUP(R2026, '2015 O3 Growth Surrogates'!A:A, '2015 O3 Growth Surrogates'!J:J)
)</f>
        <v>EPA EMP</v>
      </c>
      <c r="M2026" s="133" t="e" cm="1">
        <f t="array" ref="M2026">_xlfn.SWITCH(L2026,
"Employment", INDEX('Coop GFs_CFs'!C:D, MATCH(B2026,'Coop GFs_CFs'!B:B,0),1),
"Population", INDEX('Coop GFs_CFs'!E:F, MATCH(B2026,'Coop GFs_CFs'!B:B,0),1),
"Household", INDEX('Coop GFs_CFs'!G:H, MATCH(B2026,'Coop GFs_CFs'!B:B,0),1),
"VMT", INDEX('Coop GFs_CFs'!I:J, MATCH(B2026,'Coop GFs_CFs'!B:B,0),1),
"Lane Mile", INDEX('Coop GFs_CFs'!K:L, MATCH(B2026,'Coop GFs_CFs'!B:B,0),1),
"Gas Sales", INDEX('Coop GFs_CFs'!M:N, MATCH(B2026,'Coop GFs_CFs'!B:B,0),1),
"No Growth", INDEX('Coop GFs_CFs'!O:P, MATCH(B2026,'Coop GFs_CFs'!B:B,0),1)
)</f>
        <v>#N/A</v>
      </c>
      <c r="N2026" s="133" t="e" cm="1">
        <f t="array" ref="N2026">_xlfn.SWITCH(L2026,
"Employment", INDEX('Coop GFs_CFs'!C:D, MATCH(B2026,'Coop GFs_CFs'!B:B,0),2),
"Population", INDEX('Coop GFs_CFs'!E:F, MATCH(B2026,'Coop GFs_CFs'!B:B,0),2),
"Household", INDEX('Coop GFs_CFs'!G:H, MATCH(B2026,'Coop GFs_CFs'!B:B,0),2),
"VMT", INDEX('Coop GFs_CFs'!I:J, MATCH(B2026,'Coop GFs_CFs'!B:B,0),2),
"Lane Mile", INDEX('Coop GFs_CFs'!K:L, MATCH(B2026,'Coop GFs_CFs'!B:B,0),2),
"Gas Sales", INDEX('Coop GFs_CFs'!M:N, MATCH(B2026,'Coop GFs_CFs'!B:B,0),2),
"No Growth", INDEX('Coop GFs_CFs'!O:P, MATCH(B2026,'Coop GFs_CFs'!B:B,0),2)
)</f>
        <v>#N/A</v>
      </c>
      <c r="O2026" s="133"/>
      <c r="P2026" s="86">
        <f t="shared" si="151"/>
        <v>7.2198031981946518E-4</v>
      </c>
      <c r="Q2026" s="86">
        <f t="shared" si="152"/>
        <v>7.5013823481624459E-4</v>
      </c>
      <c r="R2026" s="109">
        <v>2280201123</v>
      </c>
      <c r="S2026" s="43" t="s">
        <v>350</v>
      </c>
      <c r="T2026" s="43" t="s">
        <v>11</v>
      </c>
      <c r="U2026" s="43" t="s">
        <v>351</v>
      </c>
      <c r="V2026" s="43" t="s">
        <v>694</v>
      </c>
      <c r="W2026" s="43" t="s">
        <v>355</v>
      </c>
      <c r="X2026" s="43" t="s">
        <v>934</v>
      </c>
      <c r="Z2026" s="42" t="s">
        <v>1073</v>
      </c>
      <c r="AA2026"/>
    </row>
    <row r="2027" spans="1:27" s="39" customFormat="1" x14ac:dyDescent="0.35">
      <c r="A2027" s="43" t="s">
        <v>497</v>
      </c>
      <c r="B2027" s="54">
        <v>24009</v>
      </c>
      <c r="C2027" s="54" t="s">
        <v>10</v>
      </c>
      <c r="D2027" s="53">
        <v>0.46478030999999997</v>
      </c>
      <c r="E2027" s="53">
        <f t="shared" si="148"/>
        <v>0.46478030999999997</v>
      </c>
      <c r="F2027" s="53">
        <f>SUMIFS('Avg CO SCC_MDE'!D:D, 'Avg CO SCC_MDE'!E:E, Z2027)</f>
        <v>1.9112978840720438E-3</v>
      </c>
      <c r="G2027" s="120">
        <f t="shared" si="147"/>
        <v>4.1122608745453176E-3</v>
      </c>
      <c r="H2027" s="120">
        <v>0.46398064246279602</v>
      </c>
      <c r="I2027" s="53">
        <f t="shared" si="149"/>
        <v>1.908009442546156E-3</v>
      </c>
      <c r="J2027" s="120">
        <v>0.46669374639658701</v>
      </c>
      <c r="K2027" s="53">
        <f t="shared" si="150"/>
        <v>1.9191664337016596E-3</v>
      </c>
      <c r="L2027" s="122" t="str" cm="1">
        <f t="array" ref="L2027">_xlfn.SWITCH(A2027,
    "District of Columbia", _xlfn.XLOOKUP(R2027, '2015 O3 Growth Surrogates'!A:A, '2015 O3 Growth Surrogates'!H:H),
    "Maryland", _xlfn.XLOOKUP(R2027, '2015 O3 Growth Surrogates'!A:A, '2015 O3 Growth Surrogates'!I:I),
    "Virginia", _xlfn.XLOOKUP(R2027, '2015 O3 Growth Surrogates'!A:A, '2015 O3 Growth Surrogates'!J:J)
)</f>
        <v>EPA EMP</v>
      </c>
      <c r="M2027" s="133" t="e" cm="1">
        <f t="array" ref="M2027">_xlfn.SWITCH(L2027,
"Employment", INDEX('Coop GFs_CFs'!C:D, MATCH(B2027,'Coop GFs_CFs'!B:B,0),1),
"Population", INDEX('Coop GFs_CFs'!E:F, MATCH(B2027,'Coop GFs_CFs'!B:B,0),1),
"Household", INDEX('Coop GFs_CFs'!G:H, MATCH(B2027,'Coop GFs_CFs'!B:B,0),1),
"VMT", INDEX('Coop GFs_CFs'!I:J, MATCH(B2027,'Coop GFs_CFs'!B:B,0),1),
"Lane Mile", INDEX('Coop GFs_CFs'!K:L, MATCH(B2027,'Coop GFs_CFs'!B:B,0),1),
"Gas Sales", INDEX('Coop GFs_CFs'!M:N, MATCH(B2027,'Coop GFs_CFs'!B:B,0),1),
"No Growth", INDEX('Coop GFs_CFs'!O:P, MATCH(B2027,'Coop GFs_CFs'!B:B,0),1)
)</f>
        <v>#N/A</v>
      </c>
      <c r="N2027" s="133" t="e" cm="1">
        <f t="array" ref="N2027">_xlfn.SWITCH(L2027,
"Employment", INDEX('Coop GFs_CFs'!C:D, MATCH(B2027,'Coop GFs_CFs'!B:B,0),2),
"Population", INDEX('Coop GFs_CFs'!E:F, MATCH(B2027,'Coop GFs_CFs'!B:B,0),2),
"Household", INDEX('Coop GFs_CFs'!G:H, MATCH(B2027,'Coop GFs_CFs'!B:B,0),2),
"VMT", INDEX('Coop GFs_CFs'!I:J, MATCH(B2027,'Coop GFs_CFs'!B:B,0),2),
"Lane Mile", INDEX('Coop GFs_CFs'!K:L, MATCH(B2027,'Coop GFs_CFs'!B:B,0),2),
"Gas Sales", INDEX('Coop GFs_CFs'!M:N, MATCH(B2027,'Coop GFs_CFs'!B:B,0),2),
"No Growth", INDEX('Coop GFs_CFs'!O:P, MATCH(B2027,'Coop GFs_CFs'!B:B,0),2)
)</f>
        <v>#N/A</v>
      </c>
      <c r="O2027" s="133"/>
      <c r="P2027" s="86">
        <f t="shared" si="151"/>
        <v>1.908009442546156E-3</v>
      </c>
      <c r="Q2027" s="86">
        <f t="shared" si="152"/>
        <v>1.9191664337016596E-3</v>
      </c>
      <c r="R2027" s="109">
        <v>2280202123</v>
      </c>
      <c r="S2027" s="43" t="s">
        <v>350</v>
      </c>
      <c r="T2027" s="43" t="s">
        <v>11</v>
      </c>
      <c r="U2027" s="43" t="s">
        <v>351</v>
      </c>
      <c r="V2027" s="43" t="s">
        <v>715</v>
      </c>
      <c r="W2027" s="43" t="s">
        <v>355</v>
      </c>
      <c r="X2027" s="43" t="s">
        <v>934</v>
      </c>
      <c r="Z2027" s="42" t="s">
        <v>1076</v>
      </c>
      <c r="AA2027"/>
    </row>
    <row r="2028" spans="1:27" s="39" customFormat="1" x14ac:dyDescent="0.35">
      <c r="A2028" s="43" t="s">
        <v>497</v>
      </c>
      <c r="B2028" s="54">
        <v>24009</v>
      </c>
      <c r="C2028" s="54" t="s">
        <v>12</v>
      </c>
      <c r="D2028" s="53">
        <v>2.676067E-2</v>
      </c>
      <c r="E2028" s="53">
        <f t="shared" si="148"/>
        <v>2.676067E-2</v>
      </c>
      <c r="F2028" s="53">
        <f>SUMIFS('Avg CO SCC_MDE'!D:D, 'Avg CO SCC_MDE'!E:E, Z2028)</f>
        <v>5.719851548333089E-5</v>
      </c>
      <c r="G2028" s="120">
        <f t="shared" si="147"/>
        <v>2.1374096942763723E-3</v>
      </c>
      <c r="H2028" s="120">
        <v>2.67146275179658E-2</v>
      </c>
      <c r="I2028" s="53">
        <f t="shared" si="149"/>
        <v>5.7100103835882443E-5</v>
      </c>
      <c r="J2028" s="120">
        <v>2.6870839985417099E-2</v>
      </c>
      <c r="K2028" s="53">
        <f t="shared" si="150"/>
        <v>5.7433993878179684E-5</v>
      </c>
      <c r="L2028" s="122" t="str" cm="1">
        <f t="array" ref="L2028">_xlfn.SWITCH(A2028,
    "District of Columbia", _xlfn.XLOOKUP(R2028, '2015 O3 Growth Surrogates'!A:A, '2015 O3 Growth Surrogates'!H:H),
    "Maryland", _xlfn.XLOOKUP(R2028, '2015 O3 Growth Surrogates'!A:A, '2015 O3 Growth Surrogates'!I:I),
    "Virginia", _xlfn.XLOOKUP(R2028, '2015 O3 Growth Surrogates'!A:A, '2015 O3 Growth Surrogates'!J:J)
)</f>
        <v>EPA EMP</v>
      </c>
      <c r="M2028" s="133" t="e" cm="1">
        <f t="array" ref="M2028">_xlfn.SWITCH(L2028,
"Employment", INDEX('Coop GFs_CFs'!C:D, MATCH(B2028,'Coop GFs_CFs'!B:B,0),1),
"Population", INDEX('Coop GFs_CFs'!E:F, MATCH(B2028,'Coop GFs_CFs'!B:B,0),1),
"Household", INDEX('Coop GFs_CFs'!G:H, MATCH(B2028,'Coop GFs_CFs'!B:B,0),1),
"VMT", INDEX('Coop GFs_CFs'!I:J, MATCH(B2028,'Coop GFs_CFs'!B:B,0),1),
"Lane Mile", INDEX('Coop GFs_CFs'!K:L, MATCH(B2028,'Coop GFs_CFs'!B:B,0),1),
"Gas Sales", INDEX('Coop GFs_CFs'!M:N, MATCH(B2028,'Coop GFs_CFs'!B:B,0),1),
"No Growth", INDEX('Coop GFs_CFs'!O:P, MATCH(B2028,'Coop GFs_CFs'!B:B,0),1)
)</f>
        <v>#N/A</v>
      </c>
      <c r="N2028" s="133" t="e" cm="1">
        <f t="array" ref="N2028">_xlfn.SWITCH(L2028,
"Employment", INDEX('Coop GFs_CFs'!C:D, MATCH(B2028,'Coop GFs_CFs'!B:B,0),2),
"Population", INDEX('Coop GFs_CFs'!E:F, MATCH(B2028,'Coop GFs_CFs'!B:B,0),2),
"Household", INDEX('Coop GFs_CFs'!G:H, MATCH(B2028,'Coop GFs_CFs'!B:B,0),2),
"VMT", INDEX('Coop GFs_CFs'!I:J, MATCH(B2028,'Coop GFs_CFs'!B:B,0),2),
"Lane Mile", INDEX('Coop GFs_CFs'!K:L, MATCH(B2028,'Coop GFs_CFs'!B:B,0),2),
"Gas Sales", INDEX('Coop GFs_CFs'!M:N, MATCH(B2028,'Coop GFs_CFs'!B:B,0),2),
"No Growth", INDEX('Coop GFs_CFs'!O:P, MATCH(B2028,'Coop GFs_CFs'!B:B,0),2)
)</f>
        <v>#N/A</v>
      </c>
      <c r="O2028" s="133"/>
      <c r="P2028" s="86">
        <f t="shared" si="151"/>
        <v>5.7100103835882443E-5</v>
      </c>
      <c r="Q2028" s="86">
        <f t="shared" si="152"/>
        <v>5.7433993878179684E-5</v>
      </c>
      <c r="R2028" s="109">
        <v>2280202123</v>
      </c>
      <c r="S2028" s="43" t="s">
        <v>350</v>
      </c>
      <c r="T2028" s="43" t="s">
        <v>11</v>
      </c>
      <c r="U2028" s="43" t="s">
        <v>351</v>
      </c>
      <c r="V2028" s="43" t="s">
        <v>715</v>
      </c>
      <c r="W2028" s="43" t="s">
        <v>355</v>
      </c>
      <c r="X2028" s="43" t="s">
        <v>934</v>
      </c>
      <c r="Z2028" s="42" t="s">
        <v>1078</v>
      </c>
      <c r="AA2028"/>
    </row>
    <row r="2029" spans="1:27" s="39" customFormat="1" x14ac:dyDescent="0.35">
      <c r="A2029" s="43" t="s">
        <v>497</v>
      </c>
      <c r="B2029" s="54">
        <v>24009</v>
      </c>
      <c r="C2029" s="54" t="s">
        <v>10</v>
      </c>
      <c r="D2029" s="53">
        <v>4.6586389999999998E-2</v>
      </c>
      <c r="E2029" s="53">
        <f t="shared" si="148"/>
        <v>4.6586389999999998E-2</v>
      </c>
      <c r="F2029" s="53">
        <f>SUMIFS('Avg CO SCC_MDE'!D:D, 'Avg CO SCC_MDE'!E:E, Z2029)</f>
        <v>7.6901152570350438E-4</v>
      </c>
      <c r="G2029" s="120">
        <f t="shared" si="147"/>
        <v>1.6507214353881132E-2</v>
      </c>
      <c r="H2029" s="120">
        <v>4.6506236811585798E-2</v>
      </c>
      <c r="I2029" s="53">
        <f t="shared" si="149"/>
        <v>7.6768841984120421E-4</v>
      </c>
      <c r="J2029" s="120">
        <v>4.6778179738708001E-2</v>
      </c>
      <c r="K2029" s="53">
        <f t="shared" si="150"/>
        <v>7.7217744003123224E-4</v>
      </c>
      <c r="L2029" s="122" t="str" cm="1">
        <f t="array" ref="L2029">_xlfn.SWITCH(A2029,
    "District of Columbia", _xlfn.XLOOKUP(R2029, '2015 O3 Growth Surrogates'!A:A, '2015 O3 Growth Surrogates'!H:H),
    "Maryland", _xlfn.XLOOKUP(R2029, '2015 O3 Growth Surrogates'!A:A, '2015 O3 Growth Surrogates'!I:I),
    "Virginia", _xlfn.XLOOKUP(R2029, '2015 O3 Growth Surrogates'!A:A, '2015 O3 Growth Surrogates'!J:J)
)</f>
        <v>EPA EMP</v>
      </c>
      <c r="M2029" s="133" t="e" cm="1">
        <f t="array" ref="M2029">_xlfn.SWITCH(L2029,
"Employment", INDEX('Coop GFs_CFs'!C:D, MATCH(B2029,'Coop GFs_CFs'!B:B,0),1),
"Population", INDEX('Coop GFs_CFs'!E:F, MATCH(B2029,'Coop GFs_CFs'!B:B,0),1),
"Household", INDEX('Coop GFs_CFs'!G:H, MATCH(B2029,'Coop GFs_CFs'!B:B,0),1),
"VMT", INDEX('Coop GFs_CFs'!I:J, MATCH(B2029,'Coop GFs_CFs'!B:B,0),1),
"Lane Mile", INDEX('Coop GFs_CFs'!K:L, MATCH(B2029,'Coop GFs_CFs'!B:B,0),1),
"Gas Sales", INDEX('Coop GFs_CFs'!M:N, MATCH(B2029,'Coop GFs_CFs'!B:B,0),1),
"No Growth", INDEX('Coop GFs_CFs'!O:P, MATCH(B2029,'Coop GFs_CFs'!B:B,0),1)
)</f>
        <v>#N/A</v>
      </c>
      <c r="N2029" s="133" t="e" cm="1">
        <f t="array" ref="N2029">_xlfn.SWITCH(L2029,
"Employment", INDEX('Coop GFs_CFs'!C:D, MATCH(B2029,'Coop GFs_CFs'!B:B,0),2),
"Population", INDEX('Coop GFs_CFs'!E:F, MATCH(B2029,'Coop GFs_CFs'!B:B,0),2),
"Household", INDEX('Coop GFs_CFs'!G:H, MATCH(B2029,'Coop GFs_CFs'!B:B,0),2),
"VMT", INDEX('Coop GFs_CFs'!I:J, MATCH(B2029,'Coop GFs_CFs'!B:B,0),2),
"Lane Mile", INDEX('Coop GFs_CFs'!K:L, MATCH(B2029,'Coop GFs_CFs'!B:B,0),2),
"Gas Sales", INDEX('Coop GFs_CFs'!M:N, MATCH(B2029,'Coop GFs_CFs'!B:B,0),2),
"No Growth", INDEX('Coop GFs_CFs'!O:P, MATCH(B2029,'Coop GFs_CFs'!B:B,0),2)
)</f>
        <v>#N/A</v>
      </c>
      <c r="O2029" s="133"/>
      <c r="P2029" s="86">
        <f t="shared" si="151"/>
        <v>7.6768841984120421E-4</v>
      </c>
      <c r="Q2029" s="86">
        <f t="shared" si="152"/>
        <v>7.7217744003123224E-4</v>
      </c>
      <c r="R2029" s="109">
        <v>2280204123</v>
      </c>
      <c r="S2029" s="43" t="s">
        <v>350</v>
      </c>
      <c r="T2029" s="43" t="s">
        <v>11</v>
      </c>
      <c r="U2029" s="43" t="s">
        <v>351</v>
      </c>
      <c r="V2029" s="43" t="s">
        <v>702</v>
      </c>
      <c r="W2029" s="43" t="s">
        <v>355</v>
      </c>
      <c r="X2029" s="43" t="s">
        <v>934</v>
      </c>
      <c r="Z2029" s="42" t="s">
        <v>1091</v>
      </c>
      <c r="AA2029"/>
    </row>
    <row r="2030" spans="1:27" s="39" customFormat="1" x14ac:dyDescent="0.35">
      <c r="A2030" s="43" t="s">
        <v>497</v>
      </c>
      <c r="B2030" s="54">
        <v>24009</v>
      </c>
      <c r="C2030" s="54" t="s">
        <v>12</v>
      </c>
      <c r="D2030" s="53">
        <v>1.9239599999999999E-3</v>
      </c>
      <c r="E2030" s="53">
        <f t="shared" si="148"/>
        <v>1.9239599999999999E-3</v>
      </c>
      <c r="F2030" s="53">
        <f>SUMIFS('Avg CO SCC_MDE'!D:D, 'Avg CO SCC_MDE'!E:E, Z2030)</f>
        <v>3.763368901818359E-5</v>
      </c>
      <c r="G2030" s="120">
        <f t="shared" si="147"/>
        <v>1.956053609128235E-2</v>
      </c>
      <c r="H2030" s="120">
        <v>1.9206497729488999E-3</v>
      </c>
      <c r="I2030" s="53">
        <f t="shared" si="149"/>
        <v>3.7568939202480209E-5</v>
      </c>
      <c r="J2030" s="120">
        <v>1.9318806778133E-3</v>
      </c>
      <c r="K2030" s="53">
        <f t="shared" si="150"/>
        <v>3.7788621722418067E-5</v>
      </c>
      <c r="L2030" s="122" t="str" cm="1">
        <f t="array" ref="L2030">_xlfn.SWITCH(A2030,
    "District of Columbia", _xlfn.XLOOKUP(R2030, '2015 O3 Growth Surrogates'!A:A, '2015 O3 Growth Surrogates'!H:H),
    "Maryland", _xlfn.XLOOKUP(R2030, '2015 O3 Growth Surrogates'!A:A, '2015 O3 Growth Surrogates'!I:I),
    "Virginia", _xlfn.XLOOKUP(R2030, '2015 O3 Growth Surrogates'!A:A, '2015 O3 Growth Surrogates'!J:J)
)</f>
        <v>EPA EMP</v>
      </c>
      <c r="M2030" s="133" t="e" cm="1">
        <f t="array" ref="M2030">_xlfn.SWITCH(L2030,
"Employment", INDEX('Coop GFs_CFs'!C:D, MATCH(B2030,'Coop GFs_CFs'!B:B,0),1),
"Population", INDEX('Coop GFs_CFs'!E:F, MATCH(B2030,'Coop GFs_CFs'!B:B,0),1),
"Household", INDEX('Coop GFs_CFs'!G:H, MATCH(B2030,'Coop GFs_CFs'!B:B,0),1),
"VMT", INDEX('Coop GFs_CFs'!I:J, MATCH(B2030,'Coop GFs_CFs'!B:B,0),1),
"Lane Mile", INDEX('Coop GFs_CFs'!K:L, MATCH(B2030,'Coop GFs_CFs'!B:B,0),1),
"Gas Sales", INDEX('Coop GFs_CFs'!M:N, MATCH(B2030,'Coop GFs_CFs'!B:B,0),1),
"No Growth", INDEX('Coop GFs_CFs'!O:P, MATCH(B2030,'Coop GFs_CFs'!B:B,0),1)
)</f>
        <v>#N/A</v>
      </c>
      <c r="N2030" s="133" t="e" cm="1">
        <f t="array" ref="N2030">_xlfn.SWITCH(L2030,
"Employment", INDEX('Coop GFs_CFs'!C:D, MATCH(B2030,'Coop GFs_CFs'!B:B,0),2),
"Population", INDEX('Coop GFs_CFs'!E:F, MATCH(B2030,'Coop GFs_CFs'!B:B,0),2),
"Household", INDEX('Coop GFs_CFs'!G:H, MATCH(B2030,'Coop GFs_CFs'!B:B,0),2),
"VMT", INDEX('Coop GFs_CFs'!I:J, MATCH(B2030,'Coop GFs_CFs'!B:B,0),2),
"Lane Mile", INDEX('Coop GFs_CFs'!K:L, MATCH(B2030,'Coop GFs_CFs'!B:B,0),2),
"Gas Sales", INDEX('Coop GFs_CFs'!M:N, MATCH(B2030,'Coop GFs_CFs'!B:B,0),2),
"No Growth", INDEX('Coop GFs_CFs'!O:P, MATCH(B2030,'Coop GFs_CFs'!B:B,0),2)
)</f>
        <v>#N/A</v>
      </c>
      <c r="O2030" s="133"/>
      <c r="P2030" s="86">
        <f t="shared" si="151"/>
        <v>3.7568939202480209E-5</v>
      </c>
      <c r="Q2030" s="86">
        <f t="shared" si="152"/>
        <v>3.7788621722418067E-5</v>
      </c>
      <c r="R2030" s="109">
        <v>2280204123</v>
      </c>
      <c r="S2030" s="43" t="s">
        <v>350</v>
      </c>
      <c r="T2030" s="43" t="s">
        <v>11</v>
      </c>
      <c r="U2030" s="43" t="s">
        <v>351</v>
      </c>
      <c r="V2030" s="43" t="s">
        <v>702</v>
      </c>
      <c r="W2030" s="43" t="s">
        <v>355</v>
      </c>
      <c r="X2030" s="43" t="s">
        <v>934</v>
      </c>
      <c r="Z2030" s="42" t="s">
        <v>1092</v>
      </c>
      <c r="AA2030"/>
    </row>
    <row r="2031" spans="1:27" s="39" customFormat="1" x14ac:dyDescent="0.35">
      <c r="A2031" s="43" t="s">
        <v>497</v>
      </c>
      <c r="B2031" s="54">
        <v>24009</v>
      </c>
      <c r="C2031" s="54" t="s">
        <v>10</v>
      </c>
      <c r="D2031" s="53">
        <v>10.98733871</v>
      </c>
      <c r="E2031" s="53">
        <f t="shared" si="148"/>
        <v>10.98733871</v>
      </c>
      <c r="F2031" s="53">
        <f>SUMIFS('Avg CO SCC_MDE'!D:D, 'Avg CO SCC_MDE'!E:E, Z2031)</f>
        <v>5.8331502488736097E-3</v>
      </c>
      <c r="G2031" s="120">
        <f t="shared" si="147"/>
        <v>5.3089746323781162E-4</v>
      </c>
      <c r="H2031" s="120">
        <v>13.204430487189001</v>
      </c>
      <c r="I2031" s="53">
        <f t="shared" si="149"/>
        <v>7.0101986491486615E-3</v>
      </c>
      <c r="J2031" s="120">
        <v>14.7034182964618</v>
      </c>
      <c r="K2031" s="53">
        <f t="shared" si="150"/>
        <v>7.8060074745159953E-3</v>
      </c>
      <c r="L2031" s="122" t="str" cm="1">
        <f t="array" ref="L2031">_xlfn.SWITCH(A2031,
    "District of Columbia", _xlfn.XLOOKUP(R2031, '2015 O3 Growth Surrogates'!A:A, '2015 O3 Growth Surrogates'!H:H),
    "Maryland", _xlfn.XLOOKUP(R2031, '2015 O3 Growth Surrogates'!A:A, '2015 O3 Growth Surrogates'!I:I),
    "Virginia", _xlfn.XLOOKUP(R2031, '2015 O3 Growth Surrogates'!A:A, '2015 O3 Growth Surrogates'!J:J)
)</f>
        <v>EPA EMP</v>
      </c>
      <c r="M2031" s="133" t="e" cm="1">
        <f t="array" ref="M2031">_xlfn.SWITCH(L2031,
"Employment", INDEX('Coop GFs_CFs'!C:D, MATCH(B2031,'Coop GFs_CFs'!B:B,0),1),
"Population", INDEX('Coop GFs_CFs'!E:F, MATCH(B2031,'Coop GFs_CFs'!B:B,0),1),
"Household", INDEX('Coop GFs_CFs'!G:H, MATCH(B2031,'Coop GFs_CFs'!B:B,0),1),
"VMT", INDEX('Coop GFs_CFs'!I:J, MATCH(B2031,'Coop GFs_CFs'!B:B,0),1),
"Lane Mile", INDEX('Coop GFs_CFs'!K:L, MATCH(B2031,'Coop GFs_CFs'!B:B,0),1),
"Gas Sales", INDEX('Coop GFs_CFs'!M:N, MATCH(B2031,'Coop GFs_CFs'!B:B,0),1),
"No Growth", INDEX('Coop GFs_CFs'!O:P, MATCH(B2031,'Coop GFs_CFs'!B:B,0),1)
)</f>
        <v>#N/A</v>
      </c>
      <c r="N2031" s="133" t="e" cm="1">
        <f t="array" ref="N2031">_xlfn.SWITCH(L2031,
"Employment", INDEX('Coop GFs_CFs'!C:D, MATCH(B2031,'Coop GFs_CFs'!B:B,0),2),
"Population", INDEX('Coop GFs_CFs'!E:F, MATCH(B2031,'Coop GFs_CFs'!B:B,0),2),
"Household", INDEX('Coop GFs_CFs'!G:H, MATCH(B2031,'Coop GFs_CFs'!B:B,0),2),
"VMT", INDEX('Coop GFs_CFs'!I:J, MATCH(B2031,'Coop GFs_CFs'!B:B,0),2),
"Lane Mile", INDEX('Coop GFs_CFs'!K:L, MATCH(B2031,'Coop GFs_CFs'!B:B,0),2),
"Gas Sales", INDEX('Coop GFs_CFs'!M:N, MATCH(B2031,'Coop GFs_CFs'!B:B,0),2),
"No Growth", INDEX('Coop GFs_CFs'!O:P, MATCH(B2031,'Coop GFs_CFs'!B:B,0),2)
)</f>
        <v>#N/A</v>
      </c>
      <c r="O2031" s="133"/>
      <c r="P2031" s="86">
        <f t="shared" si="151"/>
        <v>7.0101986491486615E-3</v>
      </c>
      <c r="Q2031" s="86">
        <f t="shared" si="152"/>
        <v>7.8060074745159953E-3</v>
      </c>
      <c r="R2031" s="109">
        <v>2280207123</v>
      </c>
      <c r="S2031" s="43" t="s">
        <v>350</v>
      </c>
      <c r="T2031" s="43" t="s">
        <v>11</v>
      </c>
      <c r="U2031" s="43" t="s">
        <v>351</v>
      </c>
      <c r="V2031" s="43" t="s">
        <v>352</v>
      </c>
      <c r="W2031" s="43" t="s">
        <v>355</v>
      </c>
      <c r="X2031" s="43" t="s">
        <v>934</v>
      </c>
      <c r="Z2031" s="42" t="s">
        <v>1100</v>
      </c>
      <c r="AA2031"/>
    </row>
    <row r="2032" spans="1:27" s="39" customFormat="1" x14ac:dyDescent="0.35">
      <c r="A2032" s="43" t="s">
        <v>497</v>
      </c>
      <c r="B2032" s="54">
        <v>24009</v>
      </c>
      <c r="C2032" s="54" t="s">
        <v>12</v>
      </c>
      <c r="D2032" s="53">
        <v>0.33848339999999999</v>
      </c>
      <c r="E2032" s="53">
        <f t="shared" si="148"/>
        <v>0.33848339999999999</v>
      </c>
      <c r="F2032" s="53">
        <f>SUMIFS('Avg CO SCC_MDE'!D:D, 'Avg CO SCC_MDE'!E:E, Z2032)</f>
        <v>1.8645584828303017E-4</v>
      </c>
      <c r="G2032" s="120">
        <f t="shared" si="147"/>
        <v>5.5085669868309691E-4</v>
      </c>
      <c r="H2032" s="120">
        <v>0.40678463132291998</v>
      </c>
      <c r="I2032" s="53">
        <f t="shared" si="149"/>
        <v>2.2408003908556438E-4</v>
      </c>
      <c r="J2032" s="120">
        <v>0.45296346530929699</v>
      </c>
      <c r="K2032" s="53">
        <f t="shared" si="150"/>
        <v>2.4951795912433485E-4</v>
      </c>
      <c r="L2032" s="122" t="str" cm="1">
        <f t="array" ref="L2032">_xlfn.SWITCH(A2032,
    "District of Columbia", _xlfn.XLOOKUP(R2032, '2015 O3 Growth Surrogates'!A:A, '2015 O3 Growth Surrogates'!H:H),
    "Maryland", _xlfn.XLOOKUP(R2032, '2015 O3 Growth Surrogates'!A:A, '2015 O3 Growth Surrogates'!I:I),
    "Virginia", _xlfn.XLOOKUP(R2032, '2015 O3 Growth Surrogates'!A:A, '2015 O3 Growth Surrogates'!J:J)
)</f>
        <v>EPA EMP</v>
      </c>
      <c r="M2032" s="133" t="e" cm="1">
        <f t="array" ref="M2032">_xlfn.SWITCH(L2032,
"Employment", INDEX('Coop GFs_CFs'!C:D, MATCH(B2032,'Coop GFs_CFs'!B:B,0),1),
"Population", INDEX('Coop GFs_CFs'!E:F, MATCH(B2032,'Coop GFs_CFs'!B:B,0),1),
"Household", INDEX('Coop GFs_CFs'!G:H, MATCH(B2032,'Coop GFs_CFs'!B:B,0),1),
"VMT", INDEX('Coop GFs_CFs'!I:J, MATCH(B2032,'Coop GFs_CFs'!B:B,0),1),
"Lane Mile", INDEX('Coop GFs_CFs'!K:L, MATCH(B2032,'Coop GFs_CFs'!B:B,0),1),
"Gas Sales", INDEX('Coop GFs_CFs'!M:N, MATCH(B2032,'Coop GFs_CFs'!B:B,0),1),
"No Growth", INDEX('Coop GFs_CFs'!O:P, MATCH(B2032,'Coop GFs_CFs'!B:B,0),1)
)</f>
        <v>#N/A</v>
      </c>
      <c r="N2032" s="133" t="e" cm="1">
        <f t="array" ref="N2032">_xlfn.SWITCH(L2032,
"Employment", INDEX('Coop GFs_CFs'!C:D, MATCH(B2032,'Coop GFs_CFs'!B:B,0),2),
"Population", INDEX('Coop GFs_CFs'!E:F, MATCH(B2032,'Coop GFs_CFs'!B:B,0),2),
"Household", INDEX('Coop GFs_CFs'!G:H, MATCH(B2032,'Coop GFs_CFs'!B:B,0),2),
"VMT", INDEX('Coop GFs_CFs'!I:J, MATCH(B2032,'Coop GFs_CFs'!B:B,0),2),
"Lane Mile", INDEX('Coop GFs_CFs'!K:L, MATCH(B2032,'Coop GFs_CFs'!B:B,0),2),
"Gas Sales", INDEX('Coop GFs_CFs'!M:N, MATCH(B2032,'Coop GFs_CFs'!B:B,0),2),
"No Growth", INDEX('Coop GFs_CFs'!O:P, MATCH(B2032,'Coop GFs_CFs'!B:B,0),2)
)</f>
        <v>#N/A</v>
      </c>
      <c r="O2032" s="133"/>
      <c r="P2032" s="86">
        <f t="shared" si="151"/>
        <v>2.2408003908556438E-4</v>
      </c>
      <c r="Q2032" s="86">
        <f t="shared" si="152"/>
        <v>2.4951795912433485E-4</v>
      </c>
      <c r="R2032" s="109">
        <v>2280207123</v>
      </c>
      <c r="S2032" s="43" t="s">
        <v>350</v>
      </c>
      <c r="T2032" s="43" t="s">
        <v>11</v>
      </c>
      <c r="U2032" s="43" t="s">
        <v>351</v>
      </c>
      <c r="V2032" s="43" t="s">
        <v>352</v>
      </c>
      <c r="W2032" s="43" t="s">
        <v>355</v>
      </c>
      <c r="X2032" s="43" t="s">
        <v>934</v>
      </c>
      <c r="Z2032" s="42" t="s">
        <v>1105</v>
      </c>
      <c r="AA2032"/>
    </row>
    <row r="2033" spans="1:27" s="39" customFormat="1" x14ac:dyDescent="0.35">
      <c r="A2033" s="43" t="s">
        <v>497</v>
      </c>
      <c r="B2033" s="54">
        <v>24009</v>
      </c>
      <c r="C2033" s="54" t="s">
        <v>10</v>
      </c>
      <c r="D2033" s="53">
        <v>2.2889033900000002</v>
      </c>
      <c r="E2033" s="53">
        <f t="shared" si="148"/>
        <v>2.2889033900000002</v>
      </c>
      <c r="F2033" s="53">
        <f>SUMIFS('Avg CO SCC_MDE'!D:D, 'Avg CO SCC_MDE'!E:E, Z2033)</f>
        <v>4.7677027548659037E-3</v>
      </c>
      <c r="G2033" s="120">
        <f t="shared" si="147"/>
        <v>2.0829637352522351E-3</v>
      </c>
      <c r="H2033" s="120">
        <v>2.28496526762821</v>
      </c>
      <c r="I2033" s="53">
        <f t="shared" si="149"/>
        <v>4.7594997887804797E-3</v>
      </c>
      <c r="J2033" s="120">
        <v>2.2983264893879598</v>
      </c>
      <c r="K2033" s="53">
        <f t="shared" si="150"/>
        <v>4.7873307291647011E-3</v>
      </c>
      <c r="L2033" s="122" t="str" cm="1">
        <f t="array" ref="L2033">_xlfn.SWITCH(A2033,
    "District of Columbia", _xlfn.XLOOKUP(R2033, '2015 O3 Growth Surrogates'!A:A, '2015 O3 Growth Surrogates'!H:H),
    "Maryland", _xlfn.XLOOKUP(R2033, '2015 O3 Growth Surrogates'!A:A, '2015 O3 Growth Surrogates'!I:I),
    "Virginia", _xlfn.XLOOKUP(R2033, '2015 O3 Growth Surrogates'!A:A, '2015 O3 Growth Surrogates'!J:J)
)</f>
        <v>EPA EMP</v>
      </c>
      <c r="M2033" s="133" t="e" cm="1">
        <f t="array" ref="M2033">_xlfn.SWITCH(L2033,
"Employment", INDEX('Coop GFs_CFs'!C:D, MATCH(B2033,'Coop GFs_CFs'!B:B,0),1),
"Population", INDEX('Coop GFs_CFs'!E:F, MATCH(B2033,'Coop GFs_CFs'!B:B,0),1),
"Household", INDEX('Coop GFs_CFs'!G:H, MATCH(B2033,'Coop GFs_CFs'!B:B,0),1),
"VMT", INDEX('Coop GFs_CFs'!I:J, MATCH(B2033,'Coop GFs_CFs'!B:B,0),1),
"Lane Mile", INDEX('Coop GFs_CFs'!K:L, MATCH(B2033,'Coop GFs_CFs'!B:B,0),1),
"Gas Sales", INDEX('Coop GFs_CFs'!M:N, MATCH(B2033,'Coop GFs_CFs'!B:B,0),1),
"No Growth", INDEX('Coop GFs_CFs'!O:P, MATCH(B2033,'Coop GFs_CFs'!B:B,0),1)
)</f>
        <v>#N/A</v>
      </c>
      <c r="N2033" s="133" t="e" cm="1">
        <f t="array" ref="N2033">_xlfn.SWITCH(L2033,
"Employment", INDEX('Coop GFs_CFs'!C:D, MATCH(B2033,'Coop GFs_CFs'!B:B,0),2),
"Population", INDEX('Coop GFs_CFs'!E:F, MATCH(B2033,'Coop GFs_CFs'!B:B,0),2),
"Household", INDEX('Coop GFs_CFs'!G:H, MATCH(B2033,'Coop GFs_CFs'!B:B,0),2),
"VMT", INDEX('Coop GFs_CFs'!I:J, MATCH(B2033,'Coop GFs_CFs'!B:B,0),2),
"Lane Mile", INDEX('Coop GFs_CFs'!K:L, MATCH(B2033,'Coop GFs_CFs'!B:B,0),2),
"Gas Sales", INDEX('Coop GFs_CFs'!M:N, MATCH(B2033,'Coop GFs_CFs'!B:B,0),2),
"No Growth", INDEX('Coop GFs_CFs'!O:P, MATCH(B2033,'Coop GFs_CFs'!B:B,0),2)
)</f>
        <v>#N/A</v>
      </c>
      <c r="O2033" s="133"/>
      <c r="P2033" s="86">
        <f t="shared" si="151"/>
        <v>4.7594997887804797E-3</v>
      </c>
      <c r="Q2033" s="86">
        <f t="shared" si="152"/>
        <v>4.7873307291647011E-3</v>
      </c>
      <c r="R2033" s="109">
        <v>2280208123</v>
      </c>
      <c r="S2033" s="43" t="s">
        <v>350</v>
      </c>
      <c r="T2033" s="43" t="s">
        <v>11</v>
      </c>
      <c r="U2033" s="43" t="s">
        <v>351</v>
      </c>
      <c r="V2033" s="43" t="s">
        <v>357</v>
      </c>
      <c r="W2033" s="43" t="s">
        <v>355</v>
      </c>
      <c r="X2033" s="43" t="s">
        <v>934</v>
      </c>
      <c r="Z2033" s="42" t="s">
        <v>1124</v>
      </c>
      <c r="AA2033"/>
    </row>
    <row r="2034" spans="1:27" s="39" customFormat="1" x14ac:dyDescent="0.35">
      <c r="A2034" s="43" t="s">
        <v>497</v>
      </c>
      <c r="B2034" s="54">
        <v>24009</v>
      </c>
      <c r="C2034" s="54" t="s">
        <v>12</v>
      </c>
      <c r="D2034" s="53">
        <v>8.4459809999999996E-2</v>
      </c>
      <c r="E2034" s="53">
        <f t="shared" si="148"/>
        <v>8.4459809999999996E-2</v>
      </c>
      <c r="F2034" s="53">
        <f>SUMIFS('Avg CO SCC_MDE'!D:D, 'Avg CO SCC_MDE'!E:E, Z2034)</f>
        <v>1.7992885602250634E-4</v>
      </c>
      <c r="G2034" s="120">
        <f t="shared" si="147"/>
        <v>2.1303488135067596E-3</v>
      </c>
      <c r="H2034" s="120">
        <v>8.4314494532020001E-2</v>
      </c>
      <c r="I2034" s="53">
        <f t="shared" si="149"/>
        <v>1.7961928338771098E-4</v>
      </c>
      <c r="J2034" s="120">
        <v>8.4807519382315899E-2</v>
      </c>
      <c r="K2034" s="53">
        <f t="shared" si="150"/>
        <v>1.8066959829256819E-4</v>
      </c>
      <c r="L2034" s="122" t="str" cm="1">
        <f t="array" ref="L2034">_xlfn.SWITCH(A2034,
    "District of Columbia", _xlfn.XLOOKUP(R2034, '2015 O3 Growth Surrogates'!A:A, '2015 O3 Growth Surrogates'!H:H),
    "Maryland", _xlfn.XLOOKUP(R2034, '2015 O3 Growth Surrogates'!A:A, '2015 O3 Growth Surrogates'!I:I),
    "Virginia", _xlfn.XLOOKUP(R2034, '2015 O3 Growth Surrogates'!A:A, '2015 O3 Growth Surrogates'!J:J)
)</f>
        <v>EPA EMP</v>
      </c>
      <c r="M2034" s="133" t="e" cm="1">
        <f t="array" ref="M2034">_xlfn.SWITCH(L2034,
"Employment", INDEX('Coop GFs_CFs'!C:D, MATCH(B2034,'Coop GFs_CFs'!B:B,0),1),
"Population", INDEX('Coop GFs_CFs'!E:F, MATCH(B2034,'Coop GFs_CFs'!B:B,0),1),
"Household", INDEX('Coop GFs_CFs'!G:H, MATCH(B2034,'Coop GFs_CFs'!B:B,0),1),
"VMT", INDEX('Coop GFs_CFs'!I:J, MATCH(B2034,'Coop GFs_CFs'!B:B,0),1),
"Lane Mile", INDEX('Coop GFs_CFs'!K:L, MATCH(B2034,'Coop GFs_CFs'!B:B,0),1),
"Gas Sales", INDEX('Coop GFs_CFs'!M:N, MATCH(B2034,'Coop GFs_CFs'!B:B,0),1),
"No Growth", INDEX('Coop GFs_CFs'!O:P, MATCH(B2034,'Coop GFs_CFs'!B:B,0),1)
)</f>
        <v>#N/A</v>
      </c>
      <c r="N2034" s="133" t="e" cm="1">
        <f t="array" ref="N2034">_xlfn.SWITCH(L2034,
"Employment", INDEX('Coop GFs_CFs'!C:D, MATCH(B2034,'Coop GFs_CFs'!B:B,0),2),
"Population", INDEX('Coop GFs_CFs'!E:F, MATCH(B2034,'Coop GFs_CFs'!B:B,0),2),
"Household", INDEX('Coop GFs_CFs'!G:H, MATCH(B2034,'Coop GFs_CFs'!B:B,0),2),
"VMT", INDEX('Coop GFs_CFs'!I:J, MATCH(B2034,'Coop GFs_CFs'!B:B,0),2),
"Lane Mile", INDEX('Coop GFs_CFs'!K:L, MATCH(B2034,'Coop GFs_CFs'!B:B,0),2),
"Gas Sales", INDEX('Coop GFs_CFs'!M:N, MATCH(B2034,'Coop GFs_CFs'!B:B,0),2),
"No Growth", INDEX('Coop GFs_CFs'!O:P, MATCH(B2034,'Coop GFs_CFs'!B:B,0),2)
)</f>
        <v>#N/A</v>
      </c>
      <c r="O2034" s="133"/>
      <c r="P2034" s="86">
        <f t="shared" si="151"/>
        <v>1.7961928338771098E-4</v>
      </c>
      <c r="Q2034" s="86">
        <f t="shared" si="152"/>
        <v>1.8066959829256819E-4</v>
      </c>
      <c r="R2034" s="109">
        <v>2280208123</v>
      </c>
      <c r="S2034" s="43" t="s">
        <v>350</v>
      </c>
      <c r="T2034" s="43" t="s">
        <v>11</v>
      </c>
      <c r="U2034" s="43" t="s">
        <v>351</v>
      </c>
      <c r="V2034" s="43" t="s">
        <v>357</v>
      </c>
      <c r="W2034" s="43" t="s">
        <v>355</v>
      </c>
      <c r="X2034" s="43" t="s">
        <v>934</v>
      </c>
      <c r="Z2034" s="42" t="s">
        <v>1129</v>
      </c>
      <c r="AA2034"/>
    </row>
    <row r="2035" spans="1:27" s="39" customFormat="1" x14ac:dyDescent="0.35">
      <c r="A2035" s="43" t="s">
        <v>497</v>
      </c>
      <c r="B2035" s="54">
        <v>24009</v>
      </c>
      <c r="C2035" s="54" t="s">
        <v>10</v>
      </c>
      <c r="D2035" s="53">
        <v>0.49800863000000001</v>
      </c>
      <c r="E2035" s="53">
        <f t="shared" si="148"/>
        <v>0.49800863000000001</v>
      </c>
      <c r="F2035" s="53">
        <f>SUMIFS('Avg CO SCC_MDE'!D:D, 'Avg CO SCC_MDE'!E:E, Z2035)</f>
        <v>4.2054297187020442E-3</v>
      </c>
      <c r="G2035" s="120">
        <f t="shared" si="147"/>
        <v>8.4444916520865186E-3</v>
      </c>
      <c r="H2035" s="120">
        <v>0.497151792207843</v>
      </c>
      <c r="I2035" s="53">
        <f t="shared" si="149"/>
        <v>4.1981941591189816E-3</v>
      </c>
      <c r="J2035" s="120">
        <v>0.50005886280451906</v>
      </c>
      <c r="K2035" s="53">
        <f t="shared" si="150"/>
        <v>4.2227428925046386E-3</v>
      </c>
      <c r="L2035" s="122" t="str" cm="1">
        <f t="array" ref="L2035">_xlfn.SWITCH(A2035,
    "District of Columbia", _xlfn.XLOOKUP(R2035, '2015 O3 Growth Surrogates'!A:A, '2015 O3 Growth Surrogates'!H:H),
    "Maryland", _xlfn.XLOOKUP(R2035, '2015 O3 Growth Surrogates'!A:A, '2015 O3 Growth Surrogates'!I:I),
    "Virginia", _xlfn.XLOOKUP(R2035, '2015 O3 Growth Surrogates'!A:A, '2015 O3 Growth Surrogates'!J:J)
)</f>
        <v>EPA EMP</v>
      </c>
      <c r="M2035" s="133" t="e" cm="1">
        <f t="array" ref="M2035">_xlfn.SWITCH(L2035,
"Employment", INDEX('Coop GFs_CFs'!C:D, MATCH(B2035,'Coop GFs_CFs'!B:B,0),1),
"Population", INDEX('Coop GFs_CFs'!E:F, MATCH(B2035,'Coop GFs_CFs'!B:B,0),1),
"Household", INDEX('Coop GFs_CFs'!G:H, MATCH(B2035,'Coop GFs_CFs'!B:B,0),1),
"VMT", INDEX('Coop GFs_CFs'!I:J, MATCH(B2035,'Coop GFs_CFs'!B:B,0),1),
"Lane Mile", INDEX('Coop GFs_CFs'!K:L, MATCH(B2035,'Coop GFs_CFs'!B:B,0),1),
"Gas Sales", INDEX('Coop GFs_CFs'!M:N, MATCH(B2035,'Coop GFs_CFs'!B:B,0),1),
"No Growth", INDEX('Coop GFs_CFs'!O:P, MATCH(B2035,'Coop GFs_CFs'!B:B,0),1)
)</f>
        <v>#N/A</v>
      </c>
      <c r="N2035" s="133" t="e" cm="1">
        <f t="array" ref="N2035">_xlfn.SWITCH(L2035,
"Employment", INDEX('Coop GFs_CFs'!C:D, MATCH(B2035,'Coop GFs_CFs'!B:B,0),2),
"Population", INDEX('Coop GFs_CFs'!E:F, MATCH(B2035,'Coop GFs_CFs'!B:B,0),2),
"Household", INDEX('Coop GFs_CFs'!G:H, MATCH(B2035,'Coop GFs_CFs'!B:B,0),2),
"VMT", INDEX('Coop GFs_CFs'!I:J, MATCH(B2035,'Coop GFs_CFs'!B:B,0),2),
"Lane Mile", INDEX('Coop GFs_CFs'!K:L, MATCH(B2035,'Coop GFs_CFs'!B:B,0),2),
"Gas Sales", INDEX('Coop GFs_CFs'!M:N, MATCH(B2035,'Coop GFs_CFs'!B:B,0),2),
"No Growth", INDEX('Coop GFs_CFs'!O:P, MATCH(B2035,'Coop GFs_CFs'!B:B,0),2)
)</f>
        <v>#N/A</v>
      </c>
      <c r="O2035" s="133"/>
      <c r="P2035" s="86">
        <f t="shared" si="151"/>
        <v>4.1981941591189816E-3</v>
      </c>
      <c r="Q2035" s="86">
        <f t="shared" si="152"/>
        <v>4.2227428925046386E-3</v>
      </c>
      <c r="R2035" s="109">
        <v>2280209123</v>
      </c>
      <c r="S2035" s="43" t="s">
        <v>350</v>
      </c>
      <c r="T2035" s="43" t="s">
        <v>11</v>
      </c>
      <c r="U2035" s="43" t="s">
        <v>351</v>
      </c>
      <c r="V2035" s="43" t="s">
        <v>360</v>
      </c>
      <c r="W2035" s="43" t="s">
        <v>355</v>
      </c>
      <c r="X2035" s="43" t="s">
        <v>934</v>
      </c>
      <c r="Z2035" s="42" t="s">
        <v>1146</v>
      </c>
      <c r="AA2035"/>
    </row>
    <row r="2036" spans="1:27" s="39" customFormat="1" x14ac:dyDescent="0.35">
      <c r="A2036" s="43" t="s">
        <v>497</v>
      </c>
      <c r="B2036" s="54">
        <v>24009</v>
      </c>
      <c r="C2036" s="54" t="s">
        <v>12</v>
      </c>
      <c r="D2036" s="53">
        <v>3.4730359999999898E-2</v>
      </c>
      <c r="E2036" s="53">
        <f t="shared" si="148"/>
        <v>3.4730359999999898E-2</v>
      </c>
      <c r="F2036" s="53">
        <f>SUMIFS('Avg CO SCC_MDE'!D:D, 'Avg CO SCC_MDE'!E:E, Z2036)</f>
        <v>4.3341513359921316E-4</v>
      </c>
      <c r="G2036" s="120">
        <f t="shared" si="147"/>
        <v>1.2479431068356747E-2</v>
      </c>
      <c r="H2036" s="120">
        <v>3.4670605443169702E-2</v>
      </c>
      <c r="I2036" s="53">
        <f t="shared" si="149"/>
        <v>4.3266943072623051E-4</v>
      </c>
      <c r="J2036" s="120">
        <v>3.4873340099330102E-2</v>
      </c>
      <c r="K2036" s="53">
        <f t="shared" si="150"/>
        <v>4.3519944389295125E-4</v>
      </c>
      <c r="L2036" s="122" t="str" cm="1">
        <f t="array" ref="L2036">_xlfn.SWITCH(A2036,
    "District of Columbia", _xlfn.XLOOKUP(R2036, '2015 O3 Growth Surrogates'!A:A, '2015 O3 Growth Surrogates'!H:H),
    "Maryland", _xlfn.XLOOKUP(R2036, '2015 O3 Growth Surrogates'!A:A, '2015 O3 Growth Surrogates'!I:I),
    "Virginia", _xlfn.XLOOKUP(R2036, '2015 O3 Growth Surrogates'!A:A, '2015 O3 Growth Surrogates'!J:J)
)</f>
        <v>EPA EMP</v>
      </c>
      <c r="M2036" s="133" t="e" cm="1">
        <f t="array" ref="M2036">_xlfn.SWITCH(L2036,
"Employment", INDEX('Coop GFs_CFs'!C:D, MATCH(B2036,'Coop GFs_CFs'!B:B,0),1),
"Population", INDEX('Coop GFs_CFs'!E:F, MATCH(B2036,'Coop GFs_CFs'!B:B,0),1),
"Household", INDEX('Coop GFs_CFs'!G:H, MATCH(B2036,'Coop GFs_CFs'!B:B,0),1),
"VMT", INDEX('Coop GFs_CFs'!I:J, MATCH(B2036,'Coop GFs_CFs'!B:B,0),1),
"Lane Mile", INDEX('Coop GFs_CFs'!K:L, MATCH(B2036,'Coop GFs_CFs'!B:B,0),1),
"Gas Sales", INDEX('Coop GFs_CFs'!M:N, MATCH(B2036,'Coop GFs_CFs'!B:B,0),1),
"No Growth", INDEX('Coop GFs_CFs'!O:P, MATCH(B2036,'Coop GFs_CFs'!B:B,0),1)
)</f>
        <v>#N/A</v>
      </c>
      <c r="N2036" s="133" t="e" cm="1">
        <f t="array" ref="N2036">_xlfn.SWITCH(L2036,
"Employment", INDEX('Coop GFs_CFs'!C:D, MATCH(B2036,'Coop GFs_CFs'!B:B,0),2),
"Population", INDEX('Coop GFs_CFs'!E:F, MATCH(B2036,'Coop GFs_CFs'!B:B,0),2),
"Household", INDEX('Coop GFs_CFs'!G:H, MATCH(B2036,'Coop GFs_CFs'!B:B,0),2),
"VMT", INDEX('Coop GFs_CFs'!I:J, MATCH(B2036,'Coop GFs_CFs'!B:B,0),2),
"Lane Mile", INDEX('Coop GFs_CFs'!K:L, MATCH(B2036,'Coop GFs_CFs'!B:B,0),2),
"Gas Sales", INDEX('Coop GFs_CFs'!M:N, MATCH(B2036,'Coop GFs_CFs'!B:B,0),2),
"No Growth", INDEX('Coop GFs_CFs'!O:P, MATCH(B2036,'Coop GFs_CFs'!B:B,0),2)
)</f>
        <v>#N/A</v>
      </c>
      <c r="O2036" s="133"/>
      <c r="P2036" s="86">
        <f t="shared" si="151"/>
        <v>4.3266943072623051E-4</v>
      </c>
      <c r="Q2036" s="86">
        <f t="shared" si="152"/>
        <v>4.3519944389295125E-4</v>
      </c>
      <c r="R2036" s="109">
        <v>2280209123</v>
      </c>
      <c r="S2036" s="43" t="s">
        <v>350</v>
      </c>
      <c r="T2036" s="43" t="s">
        <v>11</v>
      </c>
      <c r="U2036" s="43" t="s">
        <v>351</v>
      </c>
      <c r="V2036" s="43" t="s">
        <v>360</v>
      </c>
      <c r="W2036" s="43" t="s">
        <v>355</v>
      </c>
      <c r="X2036" s="43" t="s">
        <v>934</v>
      </c>
      <c r="Z2036" s="42" t="s">
        <v>1150</v>
      </c>
      <c r="AA2036"/>
    </row>
    <row r="2037" spans="1:27" s="39" customFormat="1" x14ac:dyDescent="0.35">
      <c r="A2037" s="43" t="s">
        <v>497</v>
      </c>
      <c r="B2037" s="54">
        <v>24009</v>
      </c>
      <c r="C2037" s="54" t="s">
        <v>10</v>
      </c>
      <c r="D2037" s="53">
        <v>8.7004700000000001E-3</v>
      </c>
      <c r="E2037" s="53">
        <f t="shared" si="148"/>
        <v>8.7004700000000001E-3</v>
      </c>
      <c r="F2037" s="53">
        <f>SUMIFS('Avg CO SCC_MDE'!D:D, 'Avg CO SCC_MDE'!E:E, Z2037)</f>
        <v>2.90015595676564E-3</v>
      </c>
      <c r="G2037" s="120">
        <f t="shared" si="147"/>
        <v>0.33333325173992207</v>
      </c>
      <c r="H2037" s="120">
        <v>1.05139892413366E-2</v>
      </c>
      <c r="I2037" s="53">
        <f t="shared" si="149"/>
        <v>3.5046622225732849E-3</v>
      </c>
      <c r="J2037" s="120">
        <v>1.1701156148676201E-2</v>
      </c>
      <c r="K2037" s="53">
        <f t="shared" si="150"/>
        <v>3.9003844281548209E-3</v>
      </c>
      <c r="L2037" s="122" t="str" cm="1">
        <f t="array" ref="L2037">_xlfn.SWITCH(A2037,
    "District of Columbia", _xlfn.XLOOKUP(R2037, '2015 O3 Growth Surrogates'!A:A, '2015 O3 Growth Surrogates'!H:H),
    "Maryland", _xlfn.XLOOKUP(R2037, '2015 O3 Growth Surrogates'!A:A, '2015 O3 Growth Surrogates'!I:I),
    "Virginia", _xlfn.XLOOKUP(R2037, '2015 O3 Growth Surrogates'!A:A, '2015 O3 Growth Surrogates'!J:J)
)</f>
        <v>EPA EMP</v>
      </c>
      <c r="M2037" s="133" t="e" cm="1">
        <f t="array" ref="M2037">_xlfn.SWITCH(L2037,
"Employment", INDEX('Coop GFs_CFs'!C:D, MATCH(B2037,'Coop GFs_CFs'!B:B,0),1),
"Population", INDEX('Coop GFs_CFs'!E:F, MATCH(B2037,'Coop GFs_CFs'!B:B,0),1),
"Household", INDEX('Coop GFs_CFs'!G:H, MATCH(B2037,'Coop GFs_CFs'!B:B,0),1),
"VMT", INDEX('Coop GFs_CFs'!I:J, MATCH(B2037,'Coop GFs_CFs'!B:B,0),1),
"Lane Mile", INDEX('Coop GFs_CFs'!K:L, MATCH(B2037,'Coop GFs_CFs'!B:B,0),1),
"Gas Sales", INDEX('Coop GFs_CFs'!M:N, MATCH(B2037,'Coop GFs_CFs'!B:B,0),1),
"No Growth", INDEX('Coop GFs_CFs'!O:P, MATCH(B2037,'Coop GFs_CFs'!B:B,0),1)
)</f>
        <v>#N/A</v>
      </c>
      <c r="N2037" s="133" t="e" cm="1">
        <f t="array" ref="N2037">_xlfn.SWITCH(L2037,
"Employment", INDEX('Coop GFs_CFs'!C:D, MATCH(B2037,'Coop GFs_CFs'!B:B,0),2),
"Population", INDEX('Coop GFs_CFs'!E:F, MATCH(B2037,'Coop GFs_CFs'!B:B,0),2),
"Household", INDEX('Coop GFs_CFs'!G:H, MATCH(B2037,'Coop GFs_CFs'!B:B,0),2),
"VMT", INDEX('Coop GFs_CFs'!I:J, MATCH(B2037,'Coop GFs_CFs'!B:B,0),2),
"Lane Mile", INDEX('Coop GFs_CFs'!K:L, MATCH(B2037,'Coop GFs_CFs'!B:B,0),2),
"Gas Sales", INDEX('Coop GFs_CFs'!M:N, MATCH(B2037,'Coop GFs_CFs'!B:B,0),2),
"No Growth", INDEX('Coop GFs_CFs'!O:P, MATCH(B2037,'Coop GFs_CFs'!B:B,0),2)
)</f>
        <v>#N/A</v>
      </c>
      <c r="O2037" s="133"/>
      <c r="P2037" s="86">
        <f t="shared" si="151"/>
        <v>3.5046622225732849E-3</v>
      </c>
      <c r="Q2037" s="86">
        <f t="shared" si="152"/>
        <v>3.9003844281548209E-3</v>
      </c>
      <c r="R2037" s="109">
        <v>2280210123</v>
      </c>
      <c r="S2037" s="43" t="s">
        <v>350</v>
      </c>
      <c r="T2037" s="43" t="s">
        <v>11</v>
      </c>
      <c r="U2037" s="43" t="s">
        <v>351</v>
      </c>
      <c r="V2037" s="43" t="s">
        <v>720</v>
      </c>
      <c r="W2037" s="43" t="s">
        <v>355</v>
      </c>
      <c r="X2037" s="43" t="s">
        <v>934</v>
      </c>
      <c r="Z2037" s="42" t="s">
        <v>1163</v>
      </c>
      <c r="AA2037"/>
    </row>
    <row r="2038" spans="1:27" s="39" customFormat="1" x14ac:dyDescent="0.35">
      <c r="A2038" s="43" t="s">
        <v>497</v>
      </c>
      <c r="B2038" s="54">
        <v>24009</v>
      </c>
      <c r="C2038" s="54" t="s">
        <v>12</v>
      </c>
      <c r="D2038" s="53">
        <v>1.00063E-3</v>
      </c>
      <c r="E2038" s="53">
        <f t="shared" si="148"/>
        <v>1.00063E-3</v>
      </c>
      <c r="F2038" s="53">
        <f>SUMIFS('Avg CO SCC_MDE'!D:D, 'Avg CO SCC_MDE'!E:E, Z2038)</f>
        <v>3.3354161894952333E-4</v>
      </c>
      <c r="G2038" s="120">
        <f t="shared" si="147"/>
        <v>0.33333162002890515</v>
      </c>
      <c r="H2038" s="120">
        <v>1.2092005437128999E-3</v>
      </c>
      <c r="I2038" s="53">
        <f t="shared" si="149"/>
        <v>4.0306477617565388E-4</v>
      </c>
      <c r="J2038" s="120">
        <v>1.3457351013277E-3</v>
      </c>
      <c r="K2038" s="53">
        <f t="shared" si="150"/>
        <v>4.4857606145532505E-4</v>
      </c>
      <c r="L2038" s="122" t="str" cm="1">
        <f t="array" ref="L2038">_xlfn.SWITCH(A2038,
    "District of Columbia", _xlfn.XLOOKUP(R2038, '2015 O3 Growth Surrogates'!A:A, '2015 O3 Growth Surrogates'!H:H),
    "Maryland", _xlfn.XLOOKUP(R2038, '2015 O3 Growth Surrogates'!A:A, '2015 O3 Growth Surrogates'!I:I),
    "Virginia", _xlfn.XLOOKUP(R2038, '2015 O3 Growth Surrogates'!A:A, '2015 O3 Growth Surrogates'!J:J)
)</f>
        <v>EPA EMP</v>
      </c>
      <c r="M2038" s="133" t="e" cm="1">
        <f t="array" ref="M2038">_xlfn.SWITCH(L2038,
"Employment", INDEX('Coop GFs_CFs'!C:D, MATCH(B2038,'Coop GFs_CFs'!B:B,0),1),
"Population", INDEX('Coop GFs_CFs'!E:F, MATCH(B2038,'Coop GFs_CFs'!B:B,0),1),
"Household", INDEX('Coop GFs_CFs'!G:H, MATCH(B2038,'Coop GFs_CFs'!B:B,0),1),
"VMT", INDEX('Coop GFs_CFs'!I:J, MATCH(B2038,'Coop GFs_CFs'!B:B,0),1),
"Lane Mile", INDEX('Coop GFs_CFs'!K:L, MATCH(B2038,'Coop GFs_CFs'!B:B,0),1),
"Gas Sales", INDEX('Coop GFs_CFs'!M:N, MATCH(B2038,'Coop GFs_CFs'!B:B,0),1),
"No Growth", INDEX('Coop GFs_CFs'!O:P, MATCH(B2038,'Coop GFs_CFs'!B:B,0),1)
)</f>
        <v>#N/A</v>
      </c>
      <c r="N2038" s="133" t="e" cm="1">
        <f t="array" ref="N2038">_xlfn.SWITCH(L2038,
"Employment", INDEX('Coop GFs_CFs'!C:D, MATCH(B2038,'Coop GFs_CFs'!B:B,0),2),
"Population", INDEX('Coop GFs_CFs'!E:F, MATCH(B2038,'Coop GFs_CFs'!B:B,0),2),
"Household", INDEX('Coop GFs_CFs'!G:H, MATCH(B2038,'Coop GFs_CFs'!B:B,0),2),
"VMT", INDEX('Coop GFs_CFs'!I:J, MATCH(B2038,'Coop GFs_CFs'!B:B,0),2),
"Lane Mile", INDEX('Coop GFs_CFs'!K:L, MATCH(B2038,'Coop GFs_CFs'!B:B,0),2),
"Gas Sales", INDEX('Coop GFs_CFs'!M:N, MATCH(B2038,'Coop GFs_CFs'!B:B,0),2),
"No Growth", INDEX('Coop GFs_CFs'!O:P, MATCH(B2038,'Coop GFs_CFs'!B:B,0),2)
)</f>
        <v>#N/A</v>
      </c>
      <c r="O2038" s="133"/>
      <c r="P2038" s="86">
        <f t="shared" si="151"/>
        <v>4.0306477617565388E-4</v>
      </c>
      <c r="Q2038" s="86">
        <f t="shared" si="152"/>
        <v>4.4857606145532505E-4</v>
      </c>
      <c r="R2038" s="109">
        <v>2280210123</v>
      </c>
      <c r="S2038" s="43" t="s">
        <v>350</v>
      </c>
      <c r="T2038" s="43" t="s">
        <v>11</v>
      </c>
      <c r="U2038" s="43" t="s">
        <v>351</v>
      </c>
      <c r="V2038" s="43" t="s">
        <v>720</v>
      </c>
      <c r="W2038" s="43" t="s">
        <v>355</v>
      </c>
      <c r="X2038" s="43" t="s">
        <v>934</v>
      </c>
      <c r="Z2038" s="42" t="s">
        <v>1164</v>
      </c>
      <c r="AA2038"/>
    </row>
    <row r="2039" spans="1:27" s="39" customFormat="1" x14ac:dyDescent="0.35">
      <c r="A2039" s="43" t="s">
        <v>497</v>
      </c>
      <c r="B2039" s="54">
        <v>24009</v>
      </c>
      <c r="C2039" s="54" t="s">
        <v>10</v>
      </c>
      <c r="D2039" s="53">
        <v>0.18249557</v>
      </c>
      <c r="E2039" s="53">
        <f t="shared" si="148"/>
        <v>0.18249557</v>
      </c>
      <c r="F2039" s="53">
        <f>SUMIFS('Avg CO SCC_MDE'!D:D, 'Avg CO SCC_MDE'!E:E, Z2039)</f>
        <v>1.8788378442168873E-3</v>
      </c>
      <c r="G2039" s="120">
        <f t="shared" si="147"/>
        <v>1.0295251792779887E-2</v>
      </c>
      <c r="H2039" s="120">
        <v>0.169509119905386</v>
      </c>
      <c r="I2039" s="53">
        <f t="shared" si="149"/>
        <v>1.745139070598466E-3</v>
      </c>
      <c r="J2039" s="120">
        <v>0.16150921471707899</v>
      </c>
      <c r="K2039" s="53">
        <f t="shared" si="150"/>
        <v>1.6627780323664792E-3</v>
      </c>
      <c r="L2039" s="122" t="str" cm="1">
        <f t="array" ref="L2039">_xlfn.SWITCH(A2039,
    "District of Columbia", _xlfn.XLOOKUP(R2039, '2015 O3 Growth Surrogates'!A:A, '2015 O3 Growth Surrogates'!H:H),
    "Maryland", _xlfn.XLOOKUP(R2039, '2015 O3 Growth Surrogates'!A:A, '2015 O3 Growth Surrogates'!I:I),
    "Virginia", _xlfn.XLOOKUP(R2039, '2015 O3 Growth Surrogates'!A:A, '2015 O3 Growth Surrogates'!J:J)
)</f>
        <v>EPA EMP</v>
      </c>
      <c r="M2039" s="133" t="e" cm="1">
        <f t="array" ref="M2039">_xlfn.SWITCH(L2039,
"Employment", INDEX('Coop GFs_CFs'!C:D, MATCH(B2039,'Coop GFs_CFs'!B:B,0),1),
"Population", INDEX('Coop GFs_CFs'!E:F, MATCH(B2039,'Coop GFs_CFs'!B:B,0),1),
"Household", INDEX('Coop GFs_CFs'!G:H, MATCH(B2039,'Coop GFs_CFs'!B:B,0),1),
"VMT", INDEX('Coop GFs_CFs'!I:J, MATCH(B2039,'Coop GFs_CFs'!B:B,0),1),
"Lane Mile", INDEX('Coop GFs_CFs'!K:L, MATCH(B2039,'Coop GFs_CFs'!B:B,0),1),
"Gas Sales", INDEX('Coop GFs_CFs'!M:N, MATCH(B2039,'Coop GFs_CFs'!B:B,0),1),
"No Growth", INDEX('Coop GFs_CFs'!O:P, MATCH(B2039,'Coop GFs_CFs'!B:B,0),1)
)</f>
        <v>#N/A</v>
      </c>
      <c r="N2039" s="133" t="e" cm="1">
        <f t="array" ref="N2039">_xlfn.SWITCH(L2039,
"Employment", INDEX('Coop GFs_CFs'!C:D, MATCH(B2039,'Coop GFs_CFs'!B:B,0),2),
"Population", INDEX('Coop GFs_CFs'!E:F, MATCH(B2039,'Coop GFs_CFs'!B:B,0),2),
"Household", INDEX('Coop GFs_CFs'!G:H, MATCH(B2039,'Coop GFs_CFs'!B:B,0),2),
"VMT", INDEX('Coop GFs_CFs'!I:J, MATCH(B2039,'Coop GFs_CFs'!B:B,0),2),
"Lane Mile", INDEX('Coop GFs_CFs'!K:L, MATCH(B2039,'Coop GFs_CFs'!B:B,0),2),
"Gas Sales", INDEX('Coop GFs_CFs'!M:N, MATCH(B2039,'Coop GFs_CFs'!B:B,0),2),
"No Growth", INDEX('Coop GFs_CFs'!O:P, MATCH(B2039,'Coop GFs_CFs'!B:B,0),2)
)</f>
        <v>#N/A</v>
      </c>
      <c r="O2039" s="133"/>
      <c r="P2039" s="86">
        <f t="shared" si="151"/>
        <v>1.745139070598466E-3</v>
      </c>
      <c r="Q2039" s="86">
        <f t="shared" si="152"/>
        <v>1.6627780323664792E-3</v>
      </c>
      <c r="R2039" s="109">
        <v>2280211123</v>
      </c>
      <c r="S2039" s="43" t="s">
        <v>350</v>
      </c>
      <c r="T2039" s="43" t="s">
        <v>11</v>
      </c>
      <c r="U2039" s="43" t="s">
        <v>351</v>
      </c>
      <c r="V2039" s="43" t="s">
        <v>725</v>
      </c>
      <c r="W2039" s="43" t="s">
        <v>355</v>
      </c>
      <c r="X2039" s="43" t="s">
        <v>934</v>
      </c>
      <c r="Z2039" s="42" t="s">
        <v>1170</v>
      </c>
      <c r="AA2039"/>
    </row>
    <row r="2040" spans="1:27" s="39" customFormat="1" x14ac:dyDescent="0.35">
      <c r="A2040" s="43" t="s">
        <v>497</v>
      </c>
      <c r="B2040" s="54">
        <v>24009</v>
      </c>
      <c r="C2040" s="54" t="s">
        <v>12</v>
      </c>
      <c r="D2040" s="53">
        <v>1.03161E-2</v>
      </c>
      <c r="E2040" s="53">
        <f t="shared" si="148"/>
        <v>1.03161E-2</v>
      </c>
      <c r="F2040" s="53">
        <f>SUMIFS('Avg CO SCC_MDE'!D:D, 'Avg CO SCC_MDE'!E:E, Z2040)</f>
        <v>9.798899654712951E-5</v>
      </c>
      <c r="G2040" s="120">
        <f t="shared" si="147"/>
        <v>9.4986474100803124E-3</v>
      </c>
      <c r="H2040" s="120">
        <v>9.5820026308360007E-3</v>
      </c>
      <c r="I2040" s="53">
        <f t="shared" si="149"/>
        <v>9.1016064472773119E-5</v>
      </c>
      <c r="J2040" s="120">
        <v>9.1297844103438996E-3</v>
      </c>
      <c r="K2040" s="53">
        <f t="shared" si="150"/>
        <v>8.6720603043904699E-5</v>
      </c>
      <c r="L2040" s="122" t="str" cm="1">
        <f t="array" ref="L2040">_xlfn.SWITCH(A2040,
    "District of Columbia", _xlfn.XLOOKUP(R2040, '2015 O3 Growth Surrogates'!A:A, '2015 O3 Growth Surrogates'!H:H),
    "Maryland", _xlfn.XLOOKUP(R2040, '2015 O3 Growth Surrogates'!A:A, '2015 O3 Growth Surrogates'!I:I),
    "Virginia", _xlfn.XLOOKUP(R2040, '2015 O3 Growth Surrogates'!A:A, '2015 O3 Growth Surrogates'!J:J)
)</f>
        <v>EPA EMP</v>
      </c>
      <c r="M2040" s="133" t="e" cm="1">
        <f t="array" ref="M2040">_xlfn.SWITCH(L2040,
"Employment", INDEX('Coop GFs_CFs'!C:D, MATCH(B2040,'Coop GFs_CFs'!B:B,0),1),
"Population", INDEX('Coop GFs_CFs'!E:F, MATCH(B2040,'Coop GFs_CFs'!B:B,0),1),
"Household", INDEX('Coop GFs_CFs'!G:H, MATCH(B2040,'Coop GFs_CFs'!B:B,0),1),
"VMT", INDEX('Coop GFs_CFs'!I:J, MATCH(B2040,'Coop GFs_CFs'!B:B,0),1),
"Lane Mile", INDEX('Coop GFs_CFs'!K:L, MATCH(B2040,'Coop GFs_CFs'!B:B,0),1),
"Gas Sales", INDEX('Coop GFs_CFs'!M:N, MATCH(B2040,'Coop GFs_CFs'!B:B,0),1),
"No Growth", INDEX('Coop GFs_CFs'!O:P, MATCH(B2040,'Coop GFs_CFs'!B:B,0),1)
)</f>
        <v>#N/A</v>
      </c>
      <c r="N2040" s="133" t="e" cm="1">
        <f t="array" ref="N2040">_xlfn.SWITCH(L2040,
"Employment", INDEX('Coop GFs_CFs'!C:D, MATCH(B2040,'Coop GFs_CFs'!B:B,0),2),
"Population", INDEX('Coop GFs_CFs'!E:F, MATCH(B2040,'Coop GFs_CFs'!B:B,0),2),
"Household", INDEX('Coop GFs_CFs'!G:H, MATCH(B2040,'Coop GFs_CFs'!B:B,0),2),
"VMT", INDEX('Coop GFs_CFs'!I:J, MATCH(B2040,'Coop GFs_CFs'!B:B,0),2),
"Lane Mile", INDEX('Coop GFs_CFs'!K:L, MATCH(B2040,'Coop GFs_CFs'!B:B,0),2),
"Gas Sales", INDEX('Coop GFs_CFs'!M:N, MATCH(B2040,'Coop GFs_CFs'!B:B,0),2),
"No Growth", INDEX('Coop GFs_CFs'!O:P, MATCH(B2040,'Coop GFs_CFs'!B:B,0),2)
)</f>
        <v>#N/A</v>
      </c>
      <c r="O2040" s="133"/>
      <c r="P2040" s="86">
        <f t="shared" si="151"/>
        <v>9.1016064472773119E-5</v>
      </c>
      <c r="Q2040" s="86">
        <f t="shared" si="152"/>
        <v>8.6720603043904699E-5</v>
      </c>
      <c r="R2040" s="109">
        <v>2280211123</v>
      </c>
      <c r="S2040" s="43" t="s">
        <v>350</v>
      </c>
      <c r="T2040" s="43" t="s">
        <v>11</v>
      </c>
      <c r="U2040" s="43" t="s">
        <v>351</v>
      </c>
      <c r="V2040" s="43" t="s">
        <v>725</v>
      </c>
      <c r="W2040" s="43" t="s">
        <v>355</v>
      </c>
      <c r="X2040" s="43" t="s">
        <v>934</v>
      </c>
      <c r="Z2040" s="42" t="s">
        <v>1171</v>
      </c>
      <c r="AA2040"/>
    </row>
    <row r="2041" spans="1:27" s="39" customFormat="1" x14ac:dyDescent="0.35">
      <c r="A2041" s="43" t="s">
        <v>497</v>
      </c>
      <c r="B2041" s="54">
        <v>24009</v>
      </c>
      <c r="C2041" s="54" t="s">
        <v>10</v>
      </c>
      <c r="D2041" s="53">
        <v>9.4289970000000001E-2</v>
      </c>
      <c r="E2041" s="53">
        <f t="shared" si="148"/>
        <v>9.4289970000000001E-2</v>
      </c>
      <c r="F2041" s="53">
        <f>SUMIFS('Avg CO SCC_MDE'!D:D, 'Avg CO SCC_MDE'!E:E, Z2041)</f>
        <v>4.2701595303743563E-3</v>
      </c>
      <c r="G2041" s="120">
        <f t="shared" si="147"/>
        <v>4.5287526662426095E-2</v>
      </c>
      <c r="H2041" s="120">
        <v>9.4127741466495496E-2</v>
      </c>
      <c r="I2041" s="53">
        <f t="shared" si="149"/>
        <v>4.2628126013378653E-3</v>
      </c>
      <c r="J2041" s="120">
        <v>9.4678148794473893E-2</v>
      </c>
      <c r="K2041" s="53">
        <f t="shared" si="150"/>
        <v>4.2877391878788813E-3</v>
      </c>
      <c r="L2041" s="122" t="str" cm="1">
        <f t="array" ref="L2041">_xlfn.SWITCH(A2041,
    "District of Columbia", _xlfn.XLOOKUP(R2041, '2015 O3 Growth Surrogates'!A:A, '2015 O3 Growth Surrogates'!H:H),
    "Maryland", _xlfn.XLOOKUP(R2041, '2015 O3 Growth Surrogates'!A:A, '2015 O3 Growth Surrogates'!I:I),
    "Virginia", _xlfn.XLOOKUP(R2041, '2015 O3 Growth Surrogates'!A:A, '2015 O3 Growth Surrogates'!J:J)
)</f>
        <v>EPA EMP</v>
      </c>
      <c r="M2041" s="133" t="e" cm="1">
        <f t="array" ref="M2041">_xlfn.SWITCH(L2041,
"Employment", INDEX('Coop GFs_CFs'!C:D, MATCH(B2041,'Coop GFs_CFs'!B:B,0),1),
"Population", INDEX('Coop GFs_CFs'!E:F, MATCH(B2041,'Coop GFs_CFs'!B:B,0),1),
"Household", INDEX('Coop GFs_CFs'!G:H, MATCH(B2041,'Coop GFs_CFs'!B:B,0),1),
"VMT", INDEX('Coop GFs_CFs'!I:J, MATCH(B2041,'Coop GFs_CFs'!B:B,0),1),
"Lane Mile", INDEX('Coop GFs_CFs'!K:L, MATCH(B2041,'Coop GFs_CFs'!B:B,0),1),
"Gas Sales", INDEX('Coop GFs_CFs'!M:N, MATCH(B2041,'Coop GFs_CFs'!B:B,0),1),
"No Growth", INDEX('Coop GFs_CFs'!O:P, MATCH(B2041,'Coop GFs_CFs'!B:B,0),1)
)</f>
        <v>#N/A</v>
      </c>
      <c r="N2041" s="133" t="e" cm="1">
        <f t="array" ref="N2041">_xlfn.SWITCH(L2041,
"Employment", INDEX('Coop GFs_CFs'!C:D, MATCH(B2041,'Coop GFs_CFs'!B:B,0),2),
"Population", INDEX('Coop GFs_CFs'!E:F, MATCH(B2041,'Coop GFs_CFs'!B:B,0),2),
"Household", INDEX('Coop GFs_CFs'!G:H, MATCH(B2041,'Coop GFs_CFs'!B:B,0),2),
"VMT", INDEX('Coop GFs_CFs'!I:J, MATCH(B2041,'Coop GFs_CFs'!B:B,0),2),
"Lane Mile", INDEX('Coop GFs_CFs'!K:L, MATCH(B2041,'Coop GFs_CFs'!B:B,0),2),
"Gas Sales", INDEX('Coop GFs_CFs'!M:N, MATCH(B2041,'Coop GFs_CFs'!B:B,0),2),
"No Growth", INDEX('Coop GFs_CFs'!O:P, MATCH(B2041,'Coop GFs_CFs'!B:B,0),2)
)</f>
        <v>#N/A</v>
      </c>
      <c r="O2041" s="133"/>
      <c r="P2041" s="86">
        <f t="shared" si="151"/>
        <v>4.2628126013378653E-3</v>
      </c>
      <c r="Q2041" s="86">
        <f t="shared" si="152"/>
        <v>4.2877391878788813E-3</v>
      </c>
      <c r="R2041" s="109">
        <v>2280212123</v>
      </c>
      <c r="S2041" s="43" t="s">
        <v>350</v>
      </c>
      <c r="T2041" s="43" t="s">
        <v>11</v>
      </c>
      <c r="U2041" s="43" t="s">
        <v>351</v>
      </c>
      <c r="V2041" s="43" t="s">
        <v>363</v>
      </c>
      <c r="W2041" s="43" t="s">
        <v>355</v>
      </c>
      <c r="X2041" s="43" t="s">
        <v>934</v>
      </c>
      <c r="Z2041" s="42" t="s">
        <v>1179</v>
      </c>
      <c r="AA2041"/>
    </row>
    <row r="2042" spans="1:27" s="39" customFormat="1" x14ac:dyDescent="0.35">
      <c r="A2042" s="43" t="s">
        <v>497</v>
      </c>
      <c r="B2042" s="54">
        <v>24009</v>
      </c>
      <c r="C2042" s="54" t="s">
        <v>12</v>
      </c>
      <c r="D2042" s="53">
        <v>9.8921800000000004E-3</v>
      </c>
      <c r="E2042" s="53">
        <f t="shared" si="148"/>
        <v>9.8921800000000004E-3</v>
      </c>
      <c r="F2042" s="53">
        <f>SUMIFS('Avg CO SCC_MDE'!D:D, 'Avg CO SCC_MDE'!E:E, Z2042)</f>
        <v>4.8696153958922687E-4</v>
      </c>
      <c r="G2042" s="120">
        <f t="shared" si="147"/>
        <v>4.9226918595216308E-2</v>
      </c>
      <c r="H2042" s="120">
        <v>9.8751602273287001E-3</v>
      </c>
      <c r="I2042" s="53">
        <f t="shared" si="149"/>
        <v>4.8612370862542769E-4</v>
      </c>
      <c r="J2042" s="120">
        <v>9.9329047399388994E-3</v>
      </c>
      <c r="K2042" s="53">
        <f t="shared" si="150"/>
        <v>4.8896629304701045E-4</v>
      </c>
      <c r="L2042" s="122" t="str" cm="1">
        <f t="array" ref="L2042">_xlfn.SWITCH(A2042,
    "District of Columbia", _xlfn.XLOOKUP(R2042, '2015 O3 Growth Surrogates'!A:A, '2015 O3 Growth Surrogates'!H:H),
    "Maryland", _xlfn.XLOOKUP(R2042, '2015 O3 Growth Surrogates'!A:A, '2015 O3 Growth Surrogates'!I:I),
    "Virginia", _xlfn.XLOOKUP(R2042, '2015 O3 Growth Surrogates'!A:A, '2015 O3 Growth Surrogates'!J:J)
)</f>
        <v>EPA EMP</v>
      </c>
      <c r="M2042" s="133" t="e" cm="1">
        <f t="array" ref="M2042">_xlfn.SWITCH(L2042,
"Employment", INDEX('Coop GFs_CFs'!C:D, MATCH(B2042,'Coop GFs_CFs'!B:B,0),1),
"Population", INDEX('Coop GFs_CFs'!E:F, MATCH(B2042,'Coop GFs_CFs'!B:B,0),1),
"Household", INDEX('Coop GFs_CFs'!G:H, MATCH(B2042,'Coop GFs_CFs'!B:B,0),1),
"VMT", INDEX('Coop GFs_CFs'!I:J, MATCH(B2042,'Coop GFs_CFs'!B:B,0),1),
"Lane Mile", INDEX('Coop GFs_CFs'!K:L, MATCH(B2042,'Coop GFs_CFs'!B:B,0),1),
"Gas Sales", INDEX('Coop GFs_CFs'!M:N, MATCH(B2042,'Coop GFs_CFs'!B:B,0),1),
"No Growth", INDEX('Coop GFs_CFs'!O:P, MATCH(B2042,'Coop GFs_CFs'!B:B,0),1)
)</f>
        <v>#N/A</v>
      </c>
      <c r="N2042" s="133" t="e" cm="1">
        <f t="array" ref="N2042">_xlfn.SWITCH(L2042,
"Employment", INDEX('Coop GFs_CFs'!C:D, MATCH(B2042,'Coop GFs_CFs'!B:B,0),2),
"Population", INDEX('Coop GFs_CFs'!E:F, MATCH(B2042,'Coop GFs_CFs'!B:B,0),2),
"Household", INDEX('Coop GFs_CFs'!G:H, MATCH(B2042,'Coop GFs_CFs'!B:B,0),2),
"VMT", INDEX('Coop GFs_CFs'!I:J, MATCH(B2042,'Coop GFs_CFs'!B:B,0),2),
"Lane Mile", INDEX('Coop GFs_CFs'!K:L, MATCH(B2042,'Coop GFs_CFs'!B:B,0),2),
"Gas Sales", INDEX('Coop GFs_CFs'!M:N, MATCH(B2042,'Coop GFs_CFs'!B:B,0),2),
"No Growth", INDEX('Coop GFs_CFs'!O:P, MATCH(B2042,'Coop GFs_CFs'!B:B,0),2)
)</f>
        <v>#N/A</v>
      </c>
      <c r="O2042" s="133"/>
      <c r="P2042" s="86">
        <f t="shared" si="151"/>
        <v>4.8612370862542769E-4</v>
      </c>
      <c r="Q2042" s="86">
        <f t="shared" si="152"/>
        <v>4.8896629304701045E-4</v>
      </c>
      <c r="R2042" s="109">
        <v>2280212123</v>
      </c>
      <c r="S2042" s="43" t="s">
        <v>350</v>
      </c>
      <c r="T2042" s="43" t="s">
        <v>11</v>
      </c>
      <c r="U2042" s="43" t="s">
        <v>351</v>
      </c>
      <c r="V2042" s="43" t="s">
        <v>363</v>
      </c>
      <c r="W2042" s="43" t="s">
        <v>355</v>
      </c>
      <c r="X2042" s="43" t="s">
        <v>934</v>
      </c>
      <c r="Z2042" s="42" t="s">
        <v>1186</v>
      </c>
      <c r="AA2042"/>
    </row>
    <row r="2043" spans="1:27" s="39" customFormat="1" x14ac:dyDescent="0.35">
      <c r="A2043" s="43" t="s">
        <v>497</v>
      </c>
      <c r="B2043" s="54">
        <v>24009</v>
      </c>
      <c r="C2043" s="54" t="s">
        <v>10</v>
      </c>
      <c r="D2043" s="53">
        <v>55.884444950000002</v>
      </c>
      <c r="E2043" s="53">
        <f t="shared" si="148"/>
        <v>55.884444950000002</v>
      </c>
      <c r="F2043" s="53">
        <f>SUMIFS('Avg CO SCC_MDE'!D:D, 'Avg CO SCC_MDE'!E:E, Z2043)</f>
        <v>2.3625526360220445E-2</v>
      </c>
      <c r="G2043" s="120">
        <f t="shared" si="147"/>
        <v>4.2275675067289802E-4</v>
      </c>
      <c r="H2043" s="120">
        <v>55.788294197699102</v>
      </c>
      <c r="I2043" s="53">
        <f t="shared" si="149"/>
        <v>2.3584877980602964E-2</v>
      </c>
      <c r="J2043" s="120">
        <v>56.114513497805802</v>
      </c>
      <c r="K2043" s="53">
        <f t="shared" si="150"/>
        <v>2.3722789391922856E-2</v>
      </c>
      <c r="L2043" s="122" t="str" cm="1">
        <f t="array" ref="L2043">_xlfn.SWITCH(A2043,
    "District of Columbia", _xlfn.XLOOKUP(R2043, '2015 O3 Growth Surrogates'!A:A, '2015 O3 Growth Surrogates'!H:H),
    "Maryland", _xlfn.XLOOKUP(R2043, '2015 O3 Growth Surrogates'!A:A, '2015 O3 Growth Surrogates'!I:I),
    "Virginia", _xlfn.XLOOKUP(R2043, '2015 O3 Growth Surrogates'!A:A, '2015 O3 Growth Surrogates'!J:J)
)</f>
        <v>EPA EMP</v>
      </c>
      <c r="M2043" s="133" t="e" cm="1">
        <f t="array" ref="M2043">_xlfn.SWITCH(L2043,
"Employment", INDEX('Coop GFs_CFs'!C:D, MATCH(B2043,'Coop GFs_CFs'!B:B,0),1),
"Population", INDEX('Coop GFs_CFs'!E:F, MATCH(B2043,'Coop GFs_CFs'!B:B,0),1),
"Household", INDEX('Coop GFs_CFs'!G:H, MATCH(B2043,'Coop GFs_CFs'!B:B,0),1),
"VMT", INDEX('Coop GFs_CFs'!I:J, MATCH(B2043,'Coop GFs_CFs'!B:B,0),1),
"Lane Mile", INDEX('Coop GFs_CFs'!K:L, MATCH(B2043,'Coop GFs_CFs'!B:B,0),1),
"Gas Sales", INDEX('Coop GFs_CFs'!M:N, MATCH(B2043,'Coop GFs_CFs'!B:B,0),1),
"No Growth", INDEX('Coop GFs_CFs'!O:P, MATCH(B2043,'Coop GFs_CFs'!B:B,0),1)
)</f>
        <v>#N/A</v>
      </c>
      <c r="N2043" s="133" t="e" cm="1">
        <f t="array" ref="N2043">_xlfn.SWITCH(L2043,
"Employment", INDEX('Coop GFs_CFs'!C:D, MATCH(B2043,'Coop GFs_CFs'!B:B,0),2),
"Population", INDEX('Coop GFs_CFs'!E:F, MATCH(B2043,'Coop GFs_CFs'!B:B,0),2),
"Household", INDEX('Coop GFs_CFs'!G:H, MATCH(B2043,'Coop GFs_CFs'!B:B,0),2),
"VMT", INDEX('Coop GFs_CFs'!I:J, MATCH(B2043,'Coop GFs_CFs'!B:B,0),2),
"Lane Mile", INDEX('Coop GFs_CFs'!K:L, MATCH(B2043,'Coop GFs_CFs'!B:B,0),2),
"Gas Sales", INDEX('Coop GFs_CFs'!M:N, MATCH(B2043,'Coop GFs_CFs'!B:B,0),2),
"No Growth", INDEX('Coop GFs_CFs'!O:P, MATCH(B2043,'Coop GFs_CFs'!B:B,0),2)
)</f>
        <v>#N/A</v>
      </c>
      <c r="O2043" s="133"/>
      <c r="P2043" s="86">
        <f t="shared" si="151"/>
        <v>2.3584877980602964E-2</v>
      </c>
      <c r="Q2043" s="86">
        <f t="shared" si="152"/>
        <v>2.3722789391922856E-2</v>
      </c>
      <c r="R2043" s="109">
        <v>2280213123</v>
      </c>
      <c r="S2043" s="43" t="s">
        <v>350</v>
      </c>
      <c r="T2043" s="43" t="s">
        <v>11</v>
      </c>
      <c r="U2043" s="43" t="s">
        <v>351</v>
      </c>
      <c r="V2043" s="43" t="s">
        <v>366</v>
      </c>
      <c r="W2043" s="43" t="s">
        <v>355</v>
      </c>
      <c r="X2043" s="43" t="s">
        <v>934</v>
      </c>
      <c r="Z2043" s="42" t="s">
        <v>1207</v>
      </c>
      <c r="AA2043"/>
    </row>
    <row r="2044" spans="1:27" s="39" customFormat="1" x14ac:dyDescent="0.35">
      <c r="A2044" s="43" t="s">
        <v>497</v>
      </c>
      <c r="B2044" s="54">
        <v>24009</v>
      </c>
      <c r="C2044" s="54" t="s">
        <v>12</v>
      </c>
      <c r="D2044" s="53">
        <v>2.0071270700000001</v>
      </c>
      <c r="E2044" s="53">
        <f t="shared" si="148"/>
        <v>2.0071270700000001</v>
      </c>
      <c r="F2044" s="53">
        <f>SUMIFS('Avg CO SCC_MDE'!D:D, 'Avg CO SCC_MDE'!E:E, Z2044)</f>
        <v>8.4047815817886928E-4</v>
      </c>
      <c r="G2044" s="120">
        <f t="shared" si="147"/>
        <v>4.1874685999769275E-4</v>
      </c>
      <c r="H2044" s="120">
        <v>2.00367375167651</v>
      </c>
      <c r="I2044" s="53">
        <f t="shared" si="149"/>
        <v>8.3903209197433535E-4</v>
      </c>
      <c r="J2044" s="120">
        <v>2.0153901351636501</v>
      </c>
      <c r="K2044" s="53">
        <f t="shared" si="150"/>
        <v>8.4393829077010409E-4</v>
      </c>
      <c r="L2044" s="122" t="str" cm="1">
        <f t="array" ref="L2044">_xlfn.SWITCH(A2044,
    "District of Columbia", _xlfn.XLOOKUP(R2044, '2015 O3 Growth Surrogates'!A:A, '2015 O3 Growth Surrogates'!H:H),
    "Maryland", _xlfn.XLOOKUP(R2044, '2015 O3 Growth Surrogates'!A:A, '2015 O3 Growth Surrogates'!I:I),
    "Virginia", _xlfn.XLOOKUP(R2044, '2015 O3 Growth Surrogates'!A:A, '2015 O3 Growth Surrogates'!J:J)
)</f>
        <v>EPA EMP</v>
      </c>
      <c r="M2044" s="133" t="e" cm="1">
        <f t="array" ref="M2044">_xlfn.SWITCH(L2044,
"Employment", INDEX('Coop GFs_CFs'!C:D, MATCH(B2044,'Coop GFs_CFs'!B:B,0),1),
"Population", INDEX('Coop GFs_CFs'!E:F, MATCH(B2044,'Coop GFs_CFs'!B:B,0),1),
"Household", INDEX('Coop GFs_CFs'!G:H, MATCH(B2044,'Coop GFs_CFs'!B:B,0),1),
"VMT", INDEX('Coop GFs_CFs'!I:J, MATCH(B2044,'Coop GFs_CFs'!B:B,0),1),
"Lane Mile", INDEX('Coop GFs_CFs'!K:L, MATCH(B2044,'Coop GFs_CFs'!B:B,0),1),
"Gas Sales", INDEX('Coop GFs_CFs'!M:N, MATCH(B2044,'Coop GFs_CFs'!B:B,0),1),
"No Growth", INDEX('Coop GFs_CFs'!O:P, MATCH(B2044,'Coop GFs_CFs'!B:B,0),1)
)</f>
        <v>#N/A</v>
      </c>
      <c r="N2044" s="133" t="e" cm="1">
        <f t="array" ref="N2044">_xlfn.SWITCH(L2044,
"Employment", INDEX('Coop GFs_CFs'!C:D, MATCH(B2044,'Coop GFs_CFs'!B:B,0),2),
"Population", INDEX('Coop GFs_CFs'!E:F, MATCH(B2044,'Coop GFs_CFs'!B:B,0),2),
"Household", INDEX('Coop GFs_CFs'!G:H, MATCH(B2044,'Coop GFs_CFs'!B:B,0),2),
"VMT", INDEX('Coop GFs_CFs'!I:J, MATCH(B2044,'Coop GFs_CFs'!B:B,0),2),
"Lane Mile", INDEX('Coop GFs_CFs'!K:L, MATCH(B2044,'Coop GFs_CFs'!B:B,0),2),
"Gas Sales", INDEX('Coop GFs_CFs'!M:N, MATCH(B2044,'Coop GFs_CFs'!B:B,0),2),
"No Growth", INDEX('Coop GFs_CFs'!O:P, MATCH(B2044,'Coop GFs_CFs'!B:B,0),2)
)</f>
        <v>#N/A</v>
      </c>
      <c r="O2044" s="133"/>
      <c r="P2044" s="86">
        <f t="shared" si="151"/>
        <v>8.3903209197433535E-4</v>
      </c>
      <c r="Q2044" s="86">
        <f t="shared" si="152"/>
        <v>8.4393829077010409E-4</v>
      </c>
      <c r="R2044" s="109">
        <v>2280213123</v>
      </c>
      <c r="S2044" s="43" t="s">
        <v>350</v>
      </c>
      <c r="T2044" s="43" t="s">
        <v>11</v>
      </c>
      <c r="U2044" s="43" t="s">
        <v>351</v>
      </c>
      <c r="V2044" s="43" t="s">
        <v>366</v>
      </c>
      <c r="W2044" s="43" t="s">
        <v>355</v>
      </c>
      <c r="X2044" s="43" t="s">
        <v>934</v>
      </c>
      <c r="Z2044" s="42" t="s">
        <v>1213</v>
      </c>
      <c r="AA2044"/>
    </row>
    <row r="2045" spans="1:27" s="39" customFormat="1" x14ac:dyDescent="0.35">
      <c r="A2045" s="43" t="s">
        <v>497</v>
      </c>
      <c r="B2045" s="54">
        <v>24017</v>
      </c>
      <c r="C2045" s="54" t="s">
        <v>10</v>
      </c>
      <c r="D2045" s="53">
        <v>6.1095699999999999E-3</v>
      </c>
      <c r="E2045" s="53">
        <f t="shared" si="148"/>
        <v>6.1095699999999999E-3</v>
      </c>
      <c r="F2045" s="53">
        <f>SUMIFS('Avg CO SCC_MDE'!D:D, 'Avg CO SCC_MDE'!E:E, Z2045)</f>
        <v>0</v>
      </c>
      <c r="G2045" s="120">
        <f t="shared" ref="G2045:G2076" si="153">F2045/E2045</f>
        <v>0</v>
      </c>
      <c r="H2045" s="120">
        <v>6.0990583137469001E-3</v>
      </c>
      <c r="I2045" s="53">
        <f t="shared" si="149"/>
        <v>0</v>
      </c>
      <c r="J2045" s="120">
        <v>6.1347222565690997E-3</v>
      </c>
      <c r="K2045" s="53">
        <f t="shared" si="150"/>
        <v>0</v>
      </c>
      <c r="L2045" s="122" t="str" cm="1">
        <f t="array" ref="L2045">_xlfn.SWITCH(A2045,
    "District of Columbia", _xlfn.XLOOKUP(R2045, '2015 O3 Growth Surrogates'!A:A, '2015 O3 Growth Surrogates'!H:H),
    "Maryland", _xlfn.XLOOKUP(R2045, '2015 O3 Growth Surrogates'!A:A, '2015 O3 Growth Surrogates'!I:I),
    "Virginia", _xlfn.XLOOKUP(R2045, '2015 O3 Growth Surrogates'!A:A, '2015 O3 Growth Surrogates'!J:J)
)</f>
        <v>EPA EMP</v>
      </c>
      <c r="M2045" s="133" t="e" cm="1">
        <f t="array" ref="M2045">_xlfn.SWITCH(L2045,
"Employment", INDEX('Coop GFs_CFs'!C:D, MATCH(B2045,'Coop GFs_CFs'!B:B,0),1),
"Population", INDEX('Coop GFs_CFs'!E:F, MATCH(B2045,'Coop GFs_CFs'!B:B,0),1),
"Household", INDEX('Coop GFs_CFs'!G:H, MATCH(B2045,'Coop GFs_CFs'!B:B,0),1),
"VMT", INDEX('Coop GFs_CFs'!I:J, MATCH(B2045,'Coop GFs_CFs'!B:B,0),1),
"Lane Mile", INDEX('Coop GFs_CFs'!K:L, MATCH(B2045,'Coop GFs_CFs'!B:B,0),1),
"Gas Sales", INDEX('Coop GFs_CFs'!M:N, MATCH(B2045,'Coop GFs_CFs'!B:B,0),1),
"No Growth", INDEX('Coop GFs_CFs'!O:P, MATCH(B2045,'Coop GFs_CFs'!B:B,0),1)
)</f>
        <v>#N/A</v>
      </c>
      <c r="N2045" s="133" t="e" cm="1">
        <f t="array" ref="N2045">_xlfn.SWITCH(L2045,
"Employment", INDEX('Coop GFs_CFs'!C:D, MATCH(B2045,'Coop GFs_CFs'!B:B,0),2),
"Population", INDEX('Coop GFs_CFs'!E:F, MATCH(B2045,'Coop GFs_CFs'!B:B,0),2),
"Household", INDEX('Coop GFs_CFs'!G:H, MATCH(B2045,'Coop GFs_CFs'!B:B,0),2),
"VMT", INDEX('Coop GFs_CFs'!I:J, MATCH(B2045,'Coop GFs_CFs'!B:B,0),2),
"Lane Mile", INDEX('Coop GFs_CFs'!K:L, MATCH(B2045,'Coop GFs_CFs'!B:B,0),2),
"Gas Sales", INDEX('Coop GFs_CFs'!M:N, MATCH(B2045,'Coop GFs_CFs'!B:B,0),2),
"No Growth", INDEX('Coop GFs_CFs'!O:P, MATCH(B2045,'Coop GFs_CFs'!B:B,0),2)
)</f>
        <v>#N/A</v>
      </c>
      <c r="O2045" s="133"/>
      <c r="P2045" s="86">
        <f t="shared" si="151"/>
        <v>0</v>
      </c>
      <c r="Q2045" s="86">
        <f t="shared" si="152"/>
        <v>0</v>
      </c>
      <c r="R2045" s="109">
        <v>2280202123</v>
      </c>
      <c r="S2045" s="43" t="s">
        <v>350</v>
      </c>
      <c r="T2045" s="43" t="s">
        <v>11</v>
      </c>
      <c r="U2045" s="43" t="s">
        <v>351</v>
      </c>
      <c r="V2045" s="43" t="s">
        <v>715</v>
      </c>
      <c r="W2045" s="43" t="s">
        <v>355</v>
      </c>
      <c r="X2045" s="43" t="s">
        <v>934</v>
      </c>
      <c r="Z2045" s="42" t="s">
        <v>1077</v>
      </c>
      <c r="AA2045"/>
    </row>
    <row r="2046" spans="1:27" s="39" customFormat="1" x14ac:dyDescent="0.35">
      <c r="A2046" s="43" t="s">
        <v>497</v>
      </c>
      <c r="B2046" s="54">
        <v>24017</v>
      </c>
      <c r="C2046" s="54" t="s">
        <v>12</v>
      </c>
      <c r="D2046" s="53">
        <v>4.7530999999989998E-4</v>
      </c>
      <c r="E2046" s="53">
        <f t="shared" si="148"/>
        <v>4.7530999999989998E-4</v>
      </c>
      <c r="F2046" s="53">
        <f>SUMIFS('Avg CO SCC_MDE'!D:D, 'Avg CO SCC_MDE'!E:E, Z2046)</f>
        <v>0</v>
      </c>
      <c r="G2046" s="120">
        <f t="shared" si="153"/>
        <v>0</v>
      </c>
      <c r="H2046" s="120">
        <v>4.7449221583620001E-4</v>
      </c>
      <c r="I2046" s="53">
        <f t="shared" si="149"/>
        <v>0</v>
      </c>
      <c r="J2046" s="120">
        <v>4.7726678567709999E-4</v>
      </c>
      <c r="K2046" s="53">
        <f t="shared" si="150"/>
        <v>0</v>
      </c>
      <c r="L2046" s="122" t="str" cm="1">
        <f t="array" ref="L2046">_xlfn.SWITCH(A2046,
    "District of Columbia", _xlfn.XLOOKUP(R2046, '2015 O3 Growth Surrogates'!A:A, '2015 O3 Growth Surrogates'!H:H),
    "Maryland", _xlfn.XLOOKUP(R2046, '2015 O3 Growth Surrogates'!A:A, '2015 O3 Growth Surrogates'!I:I),
    "Virginia", _xlfn.XLOOKUP(R2046, '2015 O3 Growth Surrogates'!A:A, '2015 O3 Growth Surrogates'!J:J)
)</f>
        <v>EPA EMP</v>
      </c>
      <c r="M2046" s="133" t="e" cm="1">
        <f t="array" ref="M2046">_xlfn.SWITCH(L2046,
"Employment", INDEX('Coop GFs_CFs'!C:D, MATCH(B2046,'Coop GFs_CFs'!B:B,0),1),
"Population", INDEX('Coop GFs_CFs'!E:F, MATCH(B2046,'Coop GFs_CFs'!B:B,0),1),
"Household", INDEX('Coop GFs_CFs'!G:H, MATCH(B2046,'Coop GFs_CFs'!B:B,0),1),
"VMT", INDEX('Coop GFs_CFs'!I:J, MATCH(B2046,'Coop GFs_CFs'!B:B,0),1),
"Lane Mile", INDEX('Coop GFs_CFs'!K:L, MATCH(B2046,'Coop GFs_CFs'!B:B,0),1),
"Gas Sales", INDEX('Coop GFs_CFs'!M:N, MATCH(B2046,'Coop GFs_CFs'!B:B,0),1),
"No Growth", INDEX('Coop GFs_CFs'!O:P, MATCH(B2046,'Coop GFs_CFs'!B:B,0),1)
)</f>
        <v>#N/A</v>
      </c>
      <c r="N2046" s="133" t="e" cm="1">
        <f t="array" ref="N2046">_xlfn.SWITCH(L2046,
"Employment", INDEX('Coop GFs_CFs'!C:D, MATCH(B2046,'Coop GFs_CFs'!B:B,0),2),
"Population", INDEX('Coop GFs_CFs'!E:F, MATCH(B2046,'Coop GFs_CFs'!B:B,0),2),
"Household", INDEX('Coop GFs_CFs'!G:H, MATCH(B2046,'Coop GFs_CFs'!B:B,0),2),
"VMT", INDEX('Coop GFs_CFs'!I:J, MATCH(B2046,'Coop GFs_CFs'!B:B,0),2),
"Lane Mile", INDEX('Coop GFs_CFs'!K:L, MATCH(B2046,'Coop GFs_CFs'!B:B,0),2),
"Gas Sales", INDEX('Coop GFs_CFs'!M:N, MATCH(B2046,'Coop GFs_CFs'!B:B,0),2),
"No Growth", INDEX('Coop GFs_CFs'!O:P, MATCH(B2046,'Coop GFs_CFs'!B:B,0),2)
)</f>
        <v>#N/A</v>
      </c>
      <c r="O2046" s="133"/>
      <c r="P2046" s="86">
        <f t="shared" si="151"/>
        <v>0</v>
      </c>
      <c r="Q2046" s="86">
        <f t="shared" si="152"/>
        <v>0</v>
      </c>
      <c r="R2046" s="109">
        <v>2280202123</v>
      </c>
      <c r="S2046" s="43" t="s">
        <v>350</v>
      </c>
      <c r="T2046" s="43" t="s">
        <v>11</v>
      </c>
      <c r="U2046" s="43" t="s">
        <v>351</v>
      </c>
      <c r="V2046" s="43" t="s">
        <v>715</v>
      </c>
      <c r="W2046" s="43" t="s">
        <v>355</v>
      </c>
      <c r="X2046" s="43" t="s">
        <v>934</v>
      </c>
      <c r="Z2046" s="42" t="s">
        <v>1079</v>
      </c>
      <c r="AA2046"/>
    </row>
    <row r="2047" spans="1:27" s="39" customFormat="1" x14ac:dyDescent="0.35">
      <c r="A2047" s="43" t="s">
        <v>497</v>
      </c>
      <c r="B2047" s="54">
        <v>24017</v>
      </c>
      <c r="C2047" s="54" t="s">
        <v>10</v>
      </c>
      <c r="D2047" s="53">
        <v>0.55096743999999997</v>
      </c>
      <c r="E2047" s="53">
        <f t="shared" si="148"/>
        <v>0.55096743999999997</v>
      </c>
      <c r="F2047" s="53">
        <f>SUMIFS('Avg CO SCC_MDE'!D:D, 'Avg CO SCC_MDE'!E:E, Z2047)</f>
        <v>9.27513920901182E-3</v>
      </c>
      <c r="G2047" s="120">
        <f t="shared" si="153"/>
        <v>1.683427828151119E-2</v>
      </c>
      <c r="H2047" s="120">
        <v>0.66214498835491797</v>
      </c>
      <c r="I2047" s="53">
        <f t="shared" si="149"/>
        <v>1.1146732996674676E-2</v>
      </c>
      <c r="J2047" s="120">
        <v>0.73731273349000903</v>
      </c>
      <c r="K2047" s="53">
        <f t="shared" si="150"/>
        <v>1.2412127736072507E-2</v>
      </c>
      <c r="L2047" s="122" t="str" cm="1">
        <f t="array" ref="L2047">_xlfn.SWITCH(A2047,
    "District of Columbia", _xlfn.XLOOKUP(R2047, '2015 O3 Growth Surrogates'!A:A, '2015 O3 Growth Surrogates'!H:H),
    "Maryland", _xlfn.XLOOKUP(R2047, '2015 O3 Growth Surrogates'!A:A, '2015 O3 Growth Surrogates'!I:I),
    "Virginia", _xlfn.XLOOKUP(R2047, '2015 O3 Growth Surrogates'!A:A, '2015 O3 Growth Surrogates'!J:J)
)</f>
        <v>EPA EMP</v>
      </c>
      <c r="M2047" s="133" t="e" cm="1">
        <f t="array" ref="M2047">_xlfn.SWITCH(L2047,
"Employment", INDEX('Coop GFs_CFs'!C:D, MATCH(B2047,'Coop GFs_CFs'!B:B,0),1),
"Population", INDEX('Coop GFs_CFs'!E:F, MATCH(B2047,'Coop GFs_CFs'!B:B,0),1),
"Household", INDEX('Coop GFs_CFs'!G:H, MATCH(B2047,'Coop GFs_CFs'!B:B,0),1),
"VMT", INDEX('Coop GFs_CFs'!I:J, MATCH(B2047,'Coop GFs_CFs'!B:B,0),1),
"Lane Mile", INDEX('Coop GFs_CFs'!K:L, MATCH(B2047,'Coop GFs_CFs'!B:B,0),1),
"Gas Sales", INDEX('Coop GFs_CFs'!M:N, MATCH(B2047,'Coop GFs_CFs'!B:B,0),1),
"No Growth", INDEX('Coop GFs_CFs'!O:P, MATCH(B2047,'Coop GFs_CFs'!B:B,0),1)
)</f>
        <v>#N/A</v>
      </c>
      <c r="N2047" s="133" t="e" cm="1">
        <f t="array" ref="N2047">_xlfn.SWITCH(L2047,
"Employment", INDEX('Coop GFs_CFs'!C:D, MATCH(B2047,'Coop GFs_CFs'!B:B,0),2),
"Population", INDEX('Coop GFs_CFs'!E:F, MATCH(B2047,'Coop GFs_CFs'!B:B,0),2),
"Household", INDEX('Coop GFs_CFs'!G:H, MATCH(B2047,'Coop GFs_CFs'!B:B,0),2),
"VMT", INDEX('Coop GFs_CFs'!I:J, MATCH(B2047,'Coop GFs_CFs'!B:B,0),2),
"Lane Mile", INDEX('Coop GFs_CFs'!K:L, MATCH(B2047,'Coop GFs_CFs'!B:B,0),2),
"Gas Sales", INDEX('Coop GFs_CFs'!M:N, MATCH(B2047,'Coop GFs_CFs'!B:B,0),2),
"No Growth", INDEX('Coop GFs_CFs'!O:P, MATCH(B2047,'Coop GFs_CFs'!B:B,0),2)
)</f>
        <v>#N/A</v>
      </c>
      <c r="O2047" s="133"/>
      <c r="P2047" s="86">
        <f t="shared" si="151"/>
        <v>1.1146732996674676E-2</v>
      </c>
      <c r="Q2047" s="86">
        <f t="shared" si="152"/>
        <v>1.2412127736072507E-2</v>
      </c>
      <c r="R2047" s="109">
        <v>2280207123</v>
      </c>
      <c r="S2047" s="43" t="s">
        <v>350</v>
      </c>
      <c r="T2047" s="43" t="s">
        <v>11</v>
      </c>
      <c r="U2047" s="43" t="s">
        <v>351</v>
      </c>
      <c r="V2047" s="43" t="s">
        <v>352</v>
      </c>
      <c r="W2047" s="43" t="s">
        <v>355</v>
      </c>
      <c r="X2047" s="43" t="s">
        <v>934</v>
      </c>
      <c r="Z2047" s="42" t="s">
        <v>1101</v>
      </c>
      <c r="AA2047"/>
    </row>
    <row r="2048" spans="1:27" s="39" customFormat="1" x14ac:dyDescent="0.35">
      <c r="A2048" s="43" t="s">
        <v>497</v>
      </c>
      <c r="B2048" s="54">
        <v>24017</v>
      </c>
      <c r="C2048" s="54" t="s">
        <v>12</v>
      </c>
      <c r="D2048" s="53">
        <v>1.7333359999999898E-2</v>
      </c>
      <c r="E2048" s="53">
        <f t="shared" si="148"/>
        <v>1.7333359999999898E-2</v>
      </c>
      <c r="F2048" s="53">
        <f>SUMIFS('Avg CO SCC_MDE'!D:D, 'Avg CO SCC_MDE'!E:E, Z2048)</f>
        <v>2.6667918845355297E-4</v>
      </c>
      <c r="G2048" s="120">
        <f t="shared" si="153"/>
        <v>1.5385314125683338E-2</v>
      </c>
      <c r="H2048" s="120">
        <v>2.0830990403627601E-2</v>
      </c>
      <c r="I2048" s="53">
        <f t="shared" si="149"/>
        <v>3.2049133090890575E-4</v>
      </c>
      <c r="J2048" s="120">
        <v>2.3195757343058399E-2</v>
      </c>
      <c r="K2048" s="53">
        <f t="shared" si="150"/>
        <v>3.568740131060794E-4</v>
      </c>
      <c r="L2048" s="122" t="str" cm="1">
        <f t="array" ref="L2048">_xlfn.SWITCH(A2048,
    "District of Columbia", _xlfn.XLOOKUP(R2048, '2015 O3 Growth Surrogates'!A:A, '2015 O3 Growth Surrogates'!H:H),
    "Maryland", _xlfn.XLOOKUP(R2048, '2015 O3 Growth Surrogates'!A:A, '2015 O3 Growth Surrogates'!I:I),
    "Virginia", _xlfn.XLOOKUP(R2048, '2015 O3 Growth Surrogates'!A:A, '2015 O3 Growth Surrogates'!J:J)
)</f>
        <v>EPA EMP</v>
      </c>
      <c r="M2048" s="133" t="e" cm="1">
        <f t="array" ref="M2048">_xlfn.SWITCH(L2048,
"Employment", INDEX('Coop GFs_CFs'!C:D, MATCH(B2048,'Coop GFs_CFs'!B:B,0),1),
"Population", INDEX('Coop GFs_CFs'!E:F, MATCH(B2048,'Coop GFs_CFs'!B:B,0),1),
"Household", INDEX('Coop GFs_CFs'!G:H, MATCH(B2048,'Coop GFs_CFs'!B:B,0),1),
"VMT", INDEX('Coop GFs_CFs'!I:J, MATCH(B2048,'Coop GFs_CFs'!B:B,0),1),
"Lane Mile", INDEX('Coop GFs_CFs'!K:L, MATCH(B2048,'Coop GFs_CFs'!B:B,0),1),
"Gas Sales", INDEX('Coop GFs_CFs'!M:N, MATCH(B2048,'Coop GFs_CFs'!B:B,0),1),
"No Growth", INDEX('Coop GFs_CFs'!O:P, MATCH(B2048,'Coop GFs_CFs'!B:B,0),1)
)</f>
        <v>#N/A</v>
      </c>
      <c r="N2048" s="133" t="e" cm="1">
        <f t="array" ref="N2048">_xlfn.SWITCH(L2048,
"Employment", INDEX('Coop GFs_CFs'!C:D, MATCH(B2048,'Coop GFs_CFs'!B:B,0),2),
"Population", INDEX('Coop GFs_CFs'!E:F, MATCH(B2048,'Coop GFs_CFs'!B:B,0),2),
"Household", INDEX('Coop GFs_CFs'!G:H, MATCH(B2048,'Coop GFs_CFs'!B:B,0),2),
"VMT", INDEX('Coop GFs_CFs'!I:J, MATCH(B2048,'Coop GFs_CFs'!B:B,0),2),
"Lane Mile", INDEX('Coop GFs_CFs'!K:L, MATCH(B2048,'Coop GFs_CFs'!B:B,0),2),
"Gas Sales", INDEX('Coop GFs_CFs'!M:N, MATCH(B2048,'Coop GFs_CFs'!B:B,0),2),
"No Growth", INDEX('Coop GFs_CFs'!O:P, MATCH(B2048,'Coop GFs_CFs'!B:B,0),2)
)</f>
        <v>#N/A</v>
      </c>
      <c r="O2048" s="133"/>
      <c r="P2048" s="86">
        <f t="shared" si="151"/>
        <v>3.2049133090890575E-4</v>
      </c>
      <c r="Q2048" s="86">
        <f t="shared" si="152"/>
        <v>3.568740131060794E-4</v>
      </c>
      <c r="R2048" s="109">
        <v>2280207123</v>
      </c>
      <c r="S2048" s="43" t="s">
        <v>350</v>
      </c>
      <c r="T2048" s="43" t="s">
        <v>11</v>
      </c>
      <c r="U2048" s="43" t="s">
        <v>351</v>
      </c>
      <c r="V2048" s="43" t="s">
        <v>352</v>
      </c>
      <c r="W2048" s="43" t="s">
        <v>355</v>
      </c>
      <c r="X2048" s="43" t="s">
        <v>934</v>
      </c>
      <c r="Z2048" s="42" t="s">
        <v>1106</v>
      </c>
      <c r="AA2048"/>
    </row>
    <row r="2049" spans="1:27" s="39" customFormat="1" x14ac:dyDescent="0.35">
      <c r="A2049" s="43" t="s">
        <v>497</v>
      </c>
      <c r="B2049" s="54">
        <v>24017</v>
      </c>
      <c r="C2049" s="54" t="s">
        <v>10</v>
      </c>
      <c r="D2049" s="53">
        <v>3.0316273800000002</v>
      </c>
      <c r="E2049" s="53">
        <f t="shared" si="148"/>
        <v>3.0316273800000002</v>
      </c>
      <c r="F2049" s="53">
        <f>SUMIFS('Avg CO SCC_MDE'!D:D, 'Avg CO SCC_MDE'!E:E, Z2049)</f>
        <v>1.4116156381192348E-2</v>
      </c>
      <c r="G2049" s="120">
        <f t="shared" si="153"/>
        <v>4.6562966393291867E-3</v>
      </c>
      <c r="H2049" s="120">
        <v>3.02641138020714</v>
      </c>
      <c r="I2049" s="53">
        <f t="shared" si="149"/>
        <v>1.4091869138886111E-2</v>
      </c>
      <c r="J2049" s="120">
        <v>3.04410817155888</v>
      </c>
      <c r="K2049" s="53">
        <f t="shared" si="150"/>
        <v>1.4174270648984128E-2</v>
      </c>
      <c r="L2049" s="122" t="str" cm="1">
        <f t="array" ref="L2049">_xlfn.SWITCH(A2049,
    "District of Columbia", _xlfn.XLOOKUP(R2049, '2015 O3 Growth Surrogates'!A:A, '2015 O3 Growth Surrogates'!H:H),
    "Maryland", _xlfn.XLOOKUP(R2049, '2015 O3 Growth Surrogates'!A:A, '2015 O3 Growth Surrogates'!I:I),
    "Virginia", _xlfn.XLOOKUP(R2049, '2015 O3 Growth Surrogates'!A:A, '2015 O3 Growth Surrogates'!J:J)
)</f>
        <v>EPA EMP</v>
      </c>
      <c r="M2049" s="133" t="e" cm="1">
        <f t="array" ref="M2049">_xlfn.SWITCH(L2049,
"Employment", INDEX('Coop GFs_CFs'!C:D, MATCH(B2049,'Coop GFs_CFs'!B:B,0),1),
"Population", INDEX('Coop GFs_CFs'!E:F, MATCH(B2049,'Coop GFs_CFs'!B:B,0),1),
"Household", INDEX('Coop GFs_CFs'!G:H, MATCH(B2049,'Coop GFs_CFs'!B:B,0),1),
"VMT", INDEX('Coop GFs_CFs'!I:J, MATCH(B2049,'Coop GFs_CFs'!B:B,0),1),
"Lane Mile", INDEX('Coop GFs_CFs'!K:L, MATCH(B2049,'Coop GFs_CFs'!B:B,0),1),
"Gas Sales", INDEX('Coop GFs_CFs'!M:N, MATCH(B2049,'Coop GFs_CFs'!B:B,0),1),
"No Growth", INDEX('Coop GFs_CFs'!O:P, MATCH(B2049,'Coop GFs_CFs'!B:B,0),1)
)</f>
        <v>#N/A</v>
      </c>
      <c r="N2049" s="133" t="e" cm="1">
        <f t="array" ref="N2049">_xlfn.SWITCH(L2049,
"Employment", INDEX('Coop GFs_CFs'!C:D, MATCH(B2049,'Coop GFs_CFs'!B:B,0),2),
"Population", INDEX('Coop GFs_CFs'!E:F, MATCH(B2049,'Coop GFs_CFs'!B:B,0),2),
"Household", INDEX('Coop GFs_CFs'!G:H, MATCH(B2049,'Coop GFs_CFs'!B:B,0),2),
"VMT", INDEX('Coop GFs_CFs'!I:J, MATCH(B2049,'Coop GFs_CFs'!B:B,0),2),
"Lane Mile", INDEX('Coop GFs_CFs'!K:L, MATCH(B2049,'Coop GFs_CFs'!B:B,0),2),
"Gas Sales", INDEX('Coop GFs_CFs'!M:N, MATCH(B2049,'Coop GFs_CFs'!B:B,0),2),
"No Growth", INDEX('Coop GFs_CFs'!O:P, MATCH(B2049,'Coop GFs_CFs'!B:B,0),2)
)</f>
        <v>#N/A</v>
      </c>
      <c r="O2049" s="133"/>
      <c r="P2049" s="86">
        <f t="shared" si="151"/>
        <v>1.4091869138886111E-2</v>
      </c>
      <c r="Q2049" s="86">
        <f t="shared" si="152"/>
        <v>1.4174270648984128E-2</v>
      </c>
      <c r="R2049" s="109">
        <v>2280208123</v>
      </c>
      <c r="S2049" s="43" t="s">
        <v>350</v>
      </c>
      <c r="T2049" s="43" t="s">
        <v>11</v>
      </c>
      <c r="U2049" s="43" t="s">
        <v>351</v>
      </c>
      <c r="V2049" s="43" t="s">
        <v>357</v>
      </c>
      <c r="W2049" s="43" t="s">
        <v>355</v>
      </c>
      <c r="X2049" s="43" t="s">
        <v>934</v>
      </c>
      <c r="Z2049" s="42" t="s">
        <v>1125</v>
      </c>
      <c r="AA2049"/>
    </row>
    <row r="2050" spans="1:27" s="39" customFormat="1" x14ac:dyDescent="0.35">
      <c r="A2050" s="43" t="s">
        <v>497</v>
      </c>
      <c r="B2050" s="54">
        <v>24017</v>
      </c>
      <c r="C2050" s="54" t="s">
        <v>12</v>
      </c>
      <c r="D2050" s="53">
        <v>0.13793390999999999</v>
      </c>
      <c r="E2050" s="53">
        <f t="shared" si="148"/>
        <v>0.13793390999999999</v>
      </c>
      <c r="F2050" s="53">
        <f>SUMIFS('Avg CO SCC_MDE'!D:D, 'Avg CO SCC_MDE'!E:E, Z2050)</f>
        <v>6.5453865615012347E-4</v>
      </c>
      <c r="G2050" s="120">
        <f t="shared" si="153"/>
        <v>4.7453063293146948E-3</v>
      </c>
      <c r="H2050" s="120">
        <v>0.13769659084569499</v>
      </c>
      <c r="I2050" s="53">
        <f t="shared" si="149"/>
        <v>6.5341250406513232E-4</v>
      </c>
      <c r="J2050" s="120">
        <v>0.13850176487259</v>
      </c>
      <c r="K2050" s="53">
        <f t="shared" si="150"/>
        <v>6.5723330147115697E-4</v>
      </c>
      <c r="L2050" s="122" t="str" cm="1">
        <f t="array" ref="L2050">_xlfn.SWITCH(A2050,
    "District of Columbia", _xlfn.XLOOKUP(R2050, '2015 O3 Growth Surrogates'!A:A, '2015 O3 Growth Surrogates'!H:H),
    "Maryland", _xlfn.XLOOKUP(R2050, '2015 O3 Growth Surrogates'!A:A, '2015 O3 Growth Surrogates'!I:I),
    "Virginia", _xlfn.XLOOKUP(R2050, '2015 O3 Growth Surrogates'!A:A, '2015 O3 Growth Surrogates'!J:J)
)</f>
        <v>EPA EMP</v>
      </c>
      <c r="M2050" s="133" t="e" cm="1">
        <f t="array" ref="M2050">_xlfn.SWITCH(L2050,
"Employment", INDEX('Coop GFs_CFs'!C:D, MATCH(B2050,'Coop GFs_CFs'!B:B,0),1),
"Population", INDEX('Coop GFs_CFs'!E:F, MATCH(B2050,'Coop GFs_CFs'!B:B,0),1),
"Household", INDEX('Coop GFs_CFs'!G:H, MATCH(B2050,'Coop GFs_CFs'!B:B,0),1),
"VMT", INDEX('Coop GFs_CFs'!I:J, MATCH(B2050,'Coop GFs_CFs'!B:B,0),1),
"Lane Mile", INDEX('Coop GFs_CFs'!K:L, MATCH(B2050,'Coop GFs_CFs'!B:B,0),1),
"Gas Sales", INDEX('Coop GFs_CFs'!M:N, MATCH(B2050,'Coop GFs_CFs'!B:B,0),1),
"No Growth", INDEX('Coop GFs_CFs'!O:P, MATCH(B2050,'Coop GFs_CFs'!B:B,0),1)
)</f>
        <v>#N/A</v>
      </c>
      <c r="N2050" s="133" t="e" cm="1">
        <f t="array" ref="N2050">_xlfn.SWITCH(L2050,
"Employment", INDEX('Coop GFs_CFs'!C:D, MATCH(B2050,'Coop GFs_CFs'!B:B,0),2),
"Population", INDEX('Coop GFs_CFs'!E:F, MATCH(B2050,'Coop GFs_CFs'!B:B,0),2),
"Household", INDEX('Coop GFs_CFs'!G:H, MATCH(B2050,'Coop GFs_CFs'!B:B,0),2),
"VMT", INDEX('Coop GFs_CFs'!I:J, MATCH(B2050,'Coop GFs_CFs'!B:B,0),2),
"Lane Mile", INDEX('Coop GFs_CFs'!K:L, MATCH(B2050,'Coop GFs_CFs'!B:B,0),2),
"Gas Sales", INDEX('Coop GFs_CFs'!M:N, MATCH(B2050,'Coop GFs_CFs'!B:B,0),2),
"No Growth", INDEX('Coop GFs_CFs'!O:P, MATCH(B2050,'Coop GFs_CFs'!B:B,0),2)
)</f>
        <v>#N/A</v>
      </c>
      <c r="O2050" s="133"/>
      <c r="P2050" s="86">
        <f t="shared" si="151"/>
        <v>6.5341250406513232E-4</v>
      </c>
      <c r="Q2050" s="86">
        <f t="shared" si="152"/>
        <v>6.5723330147115697E-4</v>
      </c>
      <c r="R2050" s="109">
        <v>2280208123</v>
      </c>
      <c r="S2050" s="43" t="s">
        <v>350</v>
      </c>
      <c r="T2050" s="43" t="s">
        <v>11</v>
      </c>
      <c r="U2050" s="43" t="s">
        <v>351</v>
      </c>
      <c r="V2050" s="43" t="s">
        <v>357</v>
      </c>
      <c r="W2050" s="43" t="s">
        <v>355</v>
      </c>
      <c r="X2050" s="43" t="s">
        <v>934</v>
      </c>
      <c r="Z2050" s="42" t="s">
        <v>1130</v>
      </c>
      <c r="AA2050"/>
    </row>
    <row r="2051" spans="1:27" s="39" customFormat="1" x14ac:dyDescent="0.35">
      <c r="A2051" s="43" t="s">
        <v>497</v>
      </c>
      <c r="B2051" s="54">
        <v>24017</v>
      </c>
      <c r="C2051" s="54" t="s">
        <v>10</v>
      </c>
      <c r="D2051" s="53">
        <v>3.3513519999999998E-2</v>
      </c>
      <c r="E2051" s="53">
        <f t="shared" si="148"/>
        <v>3.3513519999999998E-2</v>
      </c>
      <c r="F2051" s="53">
        <f>SUMIFS('Avg CO SCC_MDE'!D:D, 'Avg CO SCC_MDE'!E:E, Z2051)</f>
        <v>0</v>
      </c>
      <c r="G2051" s="120">
        <f t="shared" si="153"/>
        <v>0</v>
      </c>
      <c r="H2051" s="120">
        <v>3.34558590504608E-2</v>
      </c>
      <c r="I2051" s="53">
        <f t="shared" si="149"/>
        <v>0</v>
      </c>
      <c r="J2051" s="120">
        <v>3.3651490536973798E-2</v>
      </c>
      <c r="K2051" s="53">
        <f t="shared" si="150"/>
        <v>0</v>
      </c>
      <c r="L2051" s="122" t="str" cm="1">
        <f t="array" ref="L2051">_xlfn.SWITCH(A2051,
    "District of Columbia", _xlfn.XLOOKUP(R2051, '2015 O3 Growth Surrogates'!A:A, '2015 O3 Growth Surrogates'!H:H),
    "Maryland", _xlfn.XLOOKUP(R2051, '2015 O3 Growth Surrogates'!A:A, '2015 O3 Growth Surrogates'!I:I),
    "Virginia", _xlfn.XLOOKUP(R2051, '2015 O3 Growth Surrogates'!A:A, '2015 O3 Growth Surrogates'!J:J)
)</f>
        <v>EPA EMP</v>
      </c>
      <c r="M2051" s="133" t="e" cm="1">
        <f t="array" ref="M2051">_xlfn.SWITCH(L2051,
"Employment", INDEX('Coop GFs_CFs'!C:D, MATCH(B2051,'Coop GFs_CFs'!B:B,0),1),
"Population", INDEX('Coop GFs_CFs'!E:F, MATCH(B2051,'Coop GFs_CFs'!B:B,0),1),
"Household", INDEX('Coop GFs_CFs'!G:H, MATCH(B2051,'Coop GFs_CFs'!B:B,0),1),
"VMT", INDEX('Coop GFs_CFs'!I:J, MATCH(B2051,'Coop GFs_CFs'!B:B,0),1),
"Lane Mile", INDEX('Coop GFs_CFs'!K:L, MATCH(B2051,'Coop GFs_CFs'!B:B,0),1),
"Gas Sales", INDEX('Coop GFs_CFs'!M:N, MATCH(B2051,'Coop GFs_CFs'!B:B,0),1),
"No Growth", INDEX('Coop GFs_CFs'!O:P, MATCH(B2051,'Coop GFs_CFs'!B:B,0),1)
)</f>
        <v>#N/A</v>
      </c>
      <c r="N2051" s="133" t="e" cm="1">
        <f t="array" ref="N2051">_xlfn.SWITCH(L2051,
"Employment", INDEX('Coop GFs_CFs'!C:D, MATCH(B2051,'Coop GFs_CFs'!B:B,0),2),
"Population", INDEX('Coop GFs_CFs'!E:F, MATCH(B2051,'Coop GFs_CFs'!B:B,0),2),
"Household", INDEX('Coop GFs_CFs'!G:H, MATCH(B2051,'Coop GFs_CFs'!B:B,0),2),
"VMT", INDEX('Coop GFs_CFs'!I:J, MATCH(B2051,'Coop GFs_CFs'!B:B,0),2),
"Lane Mile", INDEX('Coop GFs_CFs'!K:L, MATCH(B2051,'Coop GFs_CFs'!B:B,0),2),
"Gas Sales", INDEX('Coop GFs_CFs'!M:N, MATCH(B2051,'Coop GFs_CFs'!B:B,0),2),
"No Growth", INDEX('Coop GFs_CFs'!O:P, MATCH(B2051,'Coop GFs_CFs'!B:B,0),2)
)</f>
        <v>#N/A</v>
      </c>
      <c r="O2051" s="133"/>
      <c r="P2051" s="86">
        <f t="shared" si="151"/>
        <v>0</v>
      </c>
      <c r="Q2051" s="86">
        <f t="shared" si="152"/>
        <v>0</v>
      </c>
      <c r="R2051" s="109">
        <v>2280209123</v>
      </c>
      <c r="S2051" s="43" t="s">
        <v>350</v>
      </c>
      <c r="T2051" s="43" t="s">
        <v>11</v>
      </c>
      <c r="U2051" s="43" t="s">
        <v>351</v>
      </c>
      <c r="V2051" s="43" t="s">
        <v>360</v>
      </c>
      <c r="W2051" s="43" t="s">
        <v>355</v>
      </c>
      <c r="X2051" s="43" t="s">
        <v>934</v>
      </c>
      <c r="Z2051" s="42" t="s">
        <v>1147</v>
      </c>
      <c r="AA2051"/>
    </row>
    <row r="2052" spans="1:27" s="39" customFormat="1" x14ac:dyDescent="0.35">
      <c r="A2052" s="43" t="s">
        <v>497</v>
      </c>
      <c r="B2052" s="54">
        <v>24017</v>
      </c>
      <c r="C2052" s="54" t="s">
        <v>12</v>
      </c>
      <c r="D2052" s="53">
        <v>2.0859099999999998E-3</v>
      </c>
      <c r="E2052" s="53">
        <f t="shared" si="148"/>
        <v>2.0859099999999998E-3</v>
      </c>
      <c r="F2052" s="53">
        <f>SUMIFS('Avg CO SCC_MDE'!D:D, 'Avg CO SCC_MDE'!E:E, Z2052)</f>
        <v>0</v>
      </c>
      <c r="G2052" s="120">
        <f t="shared" si="153"/>
        <v>0</v>
      </c>
      <c r="H2052" s="120">
        <v>2.0823211334390999E-3</v>
      </c>
      <c r="I2052" s="53">
        <f t="shared" si="149"/>
        <v>0</v>
      </c>
      <c r="J2052" s="120">
        <v>2.0944974036140001E-3</v>
      </c>
      <c r="K2052" s="53">
        <f t="shared" si="150"/>
        <v>0</v>
      </c>
      <c r="L2052" s="122" t="str" cm="1">
        <f t="array" ref="L2052">_xlfn.SWITCH(A2052,
    "District of Columbia", _xlfn.XLOOKUP(R2052, '2015 O3 Growth Surrogates'!A:A, '2015 O3 Growth Surrogates'!H:H),
    "Maryland", _xlfn.XLOOKUP(R2052, '2015 O3 Growth Surrogates'!A:A, '2015 O3 Growth Surrogates'!I:I),
    "Virginia", _xlfn.XLOOKUP(R2052, '2015 O3 Growth Surrogates'!A:A, '2015 O3 Growth Surrogates'!J:J)
)</f>
        <v>EPA EMP</v>
      </c>
      <c r="M2052" s="133" t="e" cm="1">
        <f t="array" ref="M2052">_xlfn.SWITCH(L2052,
"Employment", INDEX('Coop GFs_CFs'!C:D, MATCH(B2052,'Coop GFs_CFs'!B:B,0),1),
"Population", INDEX('Coop GFs_CFs'!E:F, MATCH(B2052,'Coop GFs_CFs'!B:B,0),1),
"Household", INDEX('Coop GFs_CFs'!G:H, MATCH(B2052,'Coop GFs_CFs'!B:B,0),1),
"VMT", INDEX('Coop GFs_CFs'!I:J, MATCH(B2052,'Coop GFs_CFs'!B:B,0),1),
"Lane Mile", INDEX('Coop GFs_CFs'!K:L, MATCH(B2052,'Coop GFs_CFs'!B:B,0),1),
"Gas Sales", INDEX('Coop GFs_CFs'!M:N, MATCH(B2052,'Coop GFs_CFs'!B:B,0),1),
"No Growth", INDEX('Coop GFs_CFs'!O:P, MATCH(B2052,'Coop GFs_CFs'!B:B,0),1)
)</f>
        <v>#N/A</v>
      </c>
      <c r="N2052" s="133" t="e" cm="1">
        <f t="array" ref="N2052">_xlfn.SWITCH(L2052,
"Employment", INDEX('Coop GFs_CFs'!C:D, MATCH(B2052,'Coop GFs_CFs'!B:B,0),2),
"Population", INDEX('Coop GFs_CFs'!E:F, MATCH(B2052,'Coop GFs_CFs'!B:B,0),2),
"Household", INDEX('Coop GFs_CFs'!G:H, MATCH(B2052,'Coop GFs_CFs'!B:B,0),2),
"VMT", INDEX('Coop GFs_CFs'!I:J, MATCH(B2052,'Coop GFs_CFs'!B:B,0),2),
"Lane Mile", INDEX('Coop GFs_CFs'!K:L, MATCH(B2052,'Coop GFs_CFs'!B:B,0),2),
"Gas Sales", INDEX('Coop GFs_CFs'!M:N, MATCH(B2052,'Coop GFs_CFs'!B:B,0),2),
"No Growth", INDEX('Coop GFs_CFs'!O:P, MATCH(B2052,'Coop GFs_CFs'!B:B,0),2)
)</f>
        <v>#N/A</v>
      </c>
      <c r="O2052" s="133"/>
      <c r="P2052" s="86">
        <f t="shared" si="151"/>
        <v>0</v>
      </c>
      <c r="Q2052" s="86">
        <f t="shared" si="152"/>
        <v>0</v>
      </c>
      <c r="R2052" s="109">
        <v>2280209123</v>
      </c>
      <c r="S2052" s="43" t="s">
        <v>350</v>
      </c>
      <c r="T2052" s="43" t="s">
        <v>11</v>
      </c>
      <c r="U2052" s="43" t="s">
        <v>351</v>
      </c>
      <c r="V2052" s="43" t="s">
        <v>360</v>
      </c>
      <c r="W2052" s="43" t="s">
        <v>355</v>
      </c>
      <c r="X2052" s="43" t="s">
        <v>934</v>
      </c>
      <c r="Z2052" s="42" t="s">
        <v>1151</v>
      </c>
      <c r="AA2052"/>
    </row>
    <row r="2053" spans="1:27" s="39" customFormat="1" x14ac:dyDescent="0.35">
      <c r="A2053" s="43" t="s">
        <v>497</v>
      </c>
      <c r="B2053" s="54">
        <v>24017</v>
      </c>
      <c r="C2053" s="54" t="s">
        <v>10</v>
      </c>
      <c r="D2053" s="53">
        <v>0.24337856999999999</v>
      </c>
      <c r="E2053" s="53">
        <f t="shared" si="148"/>
        <v>0.24337856999999999</v>
      </c>
      <c r="F2053" s="53">
        <f>SUMIFS('Avg CO SCC_MDE'!D:D, 'Avg CO SCC_MDE'!E:E, Z2053)</f>
        <v>4.1428953239203382E-3</v>
      </c>
      <c r="G2053" s="120">
        <f t="shared" si="153"/>
        <v>1.7022432681399757E-2</v>
      </c>
      <c r="H2053" s="120">
        <v>0.242959830355714</v>
      </c>
      <c r="I2053" s="53">
        <f t="shared" si="149"/>
        <v>4.1357673565144467E-3</v>
      </c>
      <c r="J2053" s="120">
        <v>0.24438052598644699</v>
      </c>
      <c r="K2053" s="53">
        <f t="shared" si="150"/>
        <v>4.1599510522493579E-3</v>
      </c>
      <c r="L2053" s="122" t="str" cm="1">
        <f t="array" ref="L2053">_xlfn.SWITCH(A2053,
    "District of Columbia", _xlfn.XLOOKUP(R2053, '2015 O3 Growth Surrogates'!A:A, '2015 O3 Growth Surrogates'!H:H),
    "Maryland", _xlfn.XLOOKUP(R2053, '2015 O3 Growth Surrogates'!A:A, '2015 O3 Growth Surrogates'!I:I),
    "Virginia", _xlfn.XLOOKUP(R2053, '2015 O3 Growth Surrogates'!A:A, '2015 O3 Growth Surrogates'!J:J)
)</f>
        <v>EPA EMP</v>
      </c>
      <c r="M2053" s="133" t="e" cm="1">
        <f t="array" ref="M2053">_xlfn.SWITCH(L2053,
"Employment", INDEX('Coop GFs_CFs'!C:D, MATCH(B2053,'Coop GFs_CFs'!B:B,0),1),
"Population", INDEX('Coop GFs_CFs'!E:F, MATCH(B2053,'Coop GFs_CFs'!B:B,0),1),
"Household", INDEX('Coop GFs_CFs'!G:H, MATCH(B2053,'Coop GFs_CFs'!B:B,0),1),
"VMT", INDEX('Coop GFs_CFs'!I:J, MATCH(B2053,'Coop GFs_CFs'!B:B,0),1),
"Lane Mile", INDEX('Coop GFs_CFs'!K:L, MATCH(B2053,'Coop GFs_CFs'!B:B,0),1),
"Gas Sales", INDEX('Coop GFs_CFs'!M:N, MATCH(B2053,'Coop GFs_CFs'!B:B,0),1),
"No Growth", INDEX('Coop GFs_CFs'!O:P, MATCH(B2053,'Coop GFs_CFs'!B:B,0),1)
)</f>
        <v>#N/A</v>
      </c>
      <c r="N2053" s="133" t="e" cm="1">
        <f t="array" ref="N2053">_xlfn.SWITCH(L2053,
"Employment", INDEX('Coop GFs_CFs'!C:D, MATCH(B2053,'Coop GFs_CFs'!B:B,0),2),
"Population", INDEX('Coop GFs_CFs'!E:F, MATCH(B2053,'Coop GFs_CFs'!B:B,0),2),
"Household", INDEX('Coop GFs_CFs'!G:H, MATCH(B2053,'Coop GFs_CFs'!B:B,0),2),
"VMT", INDEX('Coop GFs_CFs'!I:J, MATCH(B2053,'Coop GFs_CFs'!B:B,0),2),
"Lane Mile", INDEX('Coop GFs_CFs'!K:L, MATCH(B2053,'Coop GFs_CFs'!B:B,0),2),
"Gas Sales", INDEX('Coop GFs_CFs'!M:N, MATCH(B2053,'Coop GFs_CFs'!B:B,0),2),
"No Growth", INDEX('Coop GFs_CFs'!O:P, MATCH(B2053,'Coop GFs_CFs'!B:B,0),2)
)</f>
        <v>#N/A</v>
      </c>
      <c r="O2053" s="133"/>
      <c r="P2053" s="86">
        <f t="shared" si="151"/>
        <v>4.1357673565144467E-3</v>
      </c>
      <c r="Q2053" s="86">
        <f t="shared" si="152"/>
        <v>4.1599510522493579E-3</v>
      </c>
      <c r="R2053" s="109">
        <v>2280212123</v>
      </c>
      <c r="S2053" s="43" t="s">
        <v>350</v>
      </c>
      <c r="T2053" s="43" t="s">
        <v>11</v>
      </c>
      <c r="U2053" s="43" t="s">
        <v>351</v>
      </c>
      <c r="V2053" s="43" t="s">
        <v>363</v>
      </c>
      <c r="W2053" s="43" t="s">
        <v>355</v>
      </c>
      <c r="X2053" s="43" t="s">
        <v>934</v>
      </c>
      <c r="Z2053" s="42" t="s">
        <v>1180</v>
      </c>
      <c r="AA2053"/>
    </row>
    <row r="2054" spans="1:27" s="39" customFormat="1" x14ac:dyDescent="0.35">
      <c r="A2054" s="43" t="s">
        <v>497</v>
      </c>
      <c r="B2054" s="54">
        <v>24017</v>
      </c>
      <c r="C2054" s="54" t="s">
        <v>12</v>
      </c>
      <c r="D2054" s="53">
        <v>2.194428E-2</v>
      </c>
      <c r="E2054" s="53">
        <f t="shared" si="148"/>
        <v>2.194428E-2</v>
      </c>
      <c r="F2054" s="53">
        <f>SUMIFS('Avg CO SCC_MDE'!D:D, 'Avg CO SCC_MDE'!E:E, Z2054)</f>
        <v>3.7299189415283639E-4</v>
      </c>
      <c r="G2054" s="120">
        <f t="shared" si="153"/>
        <v>1.6997226345673515E-2</v>
      </c>
      <c r="H2054" s="120">
        <v>2.1906524251819701E-2</v>
      </c>
      <c r="I2054" s="53">
        <f t="shared" si="149"/>
        <v>3.7235015115516561E-4</v>
      </c>
      <c r="J2054" s="120">
        <v>2.2034621572448801E-2</v>
      </c>
      <c r="K2054" s="53">
        <f t="shared" si="150"/>
        <v>3.7452745030817274E-4</v>
      </c>
      <c r="L2054" s="122" t="str" cm="1">
        <f t="array" ref="L2054">_xlfn.SWITCH(A2054,
    "District of Columbia", _xlfn.XLOOKUP(R2054, '2015 O3 Growth Surrogates'!A:A, '2015 O3 Growth Surrogates'!H:H),
    "Maryland", _xlfn.XLOOKUP(R2054, '2015 O3 Growth Surrogates'!A:A, '2015 O3 Growth Surrogates'!I:I),
    "Virginia", _xlfn.XLOOKUP(R2054, '2015 O3 Growth Surrogates'!A:A, '2015 O3 Growth Surrogates'!J:J)
)</f>
        <v>EPA EMP</v>
      </c>
      <c r="M2054" s="133" t="e" cm="1">
        <f t="array" ref="M2054">_xlfn.SWITCH(L2054,
"Employment", INDEX('Coop GFs_CFs'!C:D, MATCH(B2054,'Coop GFs_CFs'!B:B,0),1),
"Population", INDEX('Coop GFs_CFs'!E:F, MATCH(B2054,'Coop GFs_CFs'!B:B,0),1),
"Household", INDEX('Coop GFs_CFs'!G:H, MATCH(B2054,'Coop GFs_CFs'!B:B,0),1),
"VMT", INDEX('Coop GFs_CFs'!I:J, MATCH(B2054,'Coop GFs_CFs'!B:B,0),1),
"Lane Mile", INDEX('Coop GFs_CFs'!K:L, MATCH(B2054,'Coop GFs_CFs'!B:B,0),1),
"Gas Sales", INDEX('Coop GFs_CFs'!M:N, MATCH(B2054,'Coop GFs_CFs'!B:B,0),1),
"No Growth", INDEX('Coop GFs_CFs'!O:P, MATCH(B2054,'Coop GFs_CFs'!B:B,0),1)
)</f>
        <v>#N/A</v>
      </c>
      <c r="N2054" s="133" t="e" cm="1">
        <f t="array" ref="N2054">_xlfn.SWITCH(L2054,
"Employment", INDEX('Coop GFs_CFs'!C:D, MATCH(B2054,'Coop GFs_CFs'!B:B,0),2),
"Population", INDEX('Coop GFs_CFs'!E:F, MATCH(B2054,'Coop GFs_CFs'!B:B,0),2),
"Household", INDEX('Coop GFs_CFs'!G:H, MATCH(B2054,'Coop GFs_CFs'!B:B,0),2),
"VMT", INDEX('Coop GFs_CFs'!I:J, MATCH(B2054,'Coop GFs_CFs'!B:B,0),2),
"Lane Mile", INDEX('Coop GFs_CFs'!K:L, MATCH(B2054,'Coop GFs_CFs'!B:B,0),2),
"Gas Sales", INDEX('Coop GFs_CFs'!M:N, MATCH(B2054,'Coop GFs_CFs'!B:B,0),2),
"No Growth", INDEX('Coop GFs_CFs'!O:P, MATCH(B2054,'Coop GFs_CFs'!B:B,0),2)
)</f>
        <v>#N/A</v>
      </c>
      <c r="O2054" s="133"/>
      <c r="P2054" s="86">
        <f t="shared" si="151"/>
        <v>3.7235015115516561E-4</v>
      </c>
      <c r="Q2054" s="86">
        <f t="shared" si="152"/>
        <v>3.7452745030817274E-4</v>
      </c>
      <c r="R2054" s="109">
        <v>2280212123</v>
      </c>
      <c r="S2054" s="43" t="s">
        <v>350</v>
      </c>
      <c r="T2054" s="43" t="s">
        <v>11</v>
      </c>
      <c r="U2054" s="43" t="s">
        <v>351</v>
      </c>
      <c r="V2054" s="43" t="s">
        <v>363</v>
      </c>
      <c r="W2054" s="43" t="s">
        <v>355</v>
      </c>
      <c r="X2054" s="43" t="s">
        <v>934</v>
      </c>
      <c r="Z2054" s="42" t="s">
        <v>1187</v>
      </c>
      <c r="AA2054"/>
    </row>
    <row r="2055" spans="1:27" s="39" customFormat="1" x14ac:dyDescent="0.35">
      <c r="A2055" s="43" t="s">
        <v>497</v>
      </c>
      <c r="B2055" s="54">
        <v>24017</v>
      </c>
      <c r="C2055" s="54" t="s">
        <v>10</v>
      </c>
      <c r="D2055" s="53">
        <v>18.641692710000001</v>
      </c>
      <c r="E2055" s="53">
        <f t="shared" si="148"/>
        <v>18.641692710000001</v>
      </c>
      <c r="F2055" s="53">
        <f>SUMIFS('Avg CO SCC_MDE'!D:D, 'Avg CO SCC_MDE'!E:E, Z2055)</f>
        <v>9.4072902654806397E-3</v>
      </c>
      <c r="G2055" s="120">
        <f t="shared" si="153"/>
        <v>5.0463712774507152E-4</v>
      </c>
      <c r="H2055" s="120">
        <v>18.609619155724999</v>
      </c>
      <c r="I2055" s="53">
        <f t="shared" si="149"/>
        <v>9.3911047591747274E-3</v>
      </c>
      <c r="J2055" s="120">
        <v>18.718437986333502</v>
      </c>
      <c r="K2055" s="53">
        <f t="shared" si="150"/>
        <v>9.4460187812975792E-3</v>
      </c>
      <c r="L2055" s="122" t="str" cm="1">
        <f t="array" ref="L2055">_xlfn.SWITCH(A2055,
    "District of Columbia", _xlfn.XLOOKUP(R2055, '2015 O3 Growth Surrogates'!A:A, '2015 O3 Growth Surrogates'!H:H),
    "Maryland", _xlfn.XLOOKUP(R2055, '2015 O3 Growth Surrogates'!A:A, '2015 O3 Growth Surrogates'!I:I),
    "Virginia", _xlfn.XLOOKUP(R2055, '2015 O3 Growth Surrogates'!A:A, '2015 O3 Growth Surrogates'!J:J)
)</f>
        <v>EPA EMP</v>
      </c>
      <c r="M2055" s="133" t="e" cm="1">
        <f t="array" ref="M2055">_xlfn.SWITCH(L2055,
"Employment", INDEX('Coop GFs_CFs'!C:D, MATCH(B2055,'Coop GFs_CFs'!B:B,0),1),
"Population", INDEX('Coop GFs_CFs'!E:F, MATCH(B2055,'Coop GFs_CFs'!B:B,0),1),
"Household", INDEX('Coop GFs_CFs'!G:H, MATCH(B2055,'Coop GFs_CFs'!B:B,0),1),
"VMT", INDEX('Coop GFs_CFs'!I:J, MATCH(B2055,'Coop GFs_CFs'!B:B,0),1),
"Lane Mile", INDEX('Coop GFs_CFs'!K:L, MATCH(B2055,'Coop GFs_CFs'!B:B,0),1),
"Gas Sales", INDEX('Coop GFs_CFs'!M:N, MATCH(B2055,'Coop GFs_CFs'!B:B,0),1),
"No Growth", INDEX('Coop GFs_CFs'!O:P, MATCH(B2055,'Coop GFs_CFs'!B:B,0),1)
)</f>
        <v>#N/A</v>
      </c>
      <c r="N2055" s="133" t="e" cm="1">
        <f t="array" ref="N2055">_xlfn.SWITCH(L2055,
"Employment", INDEX('Coop GFs_CFs'!C:D, MATCH(B2055,'Coop GFs_CFs'!B:B,0),2),
"Population", INDEX('Coop GFs_CFs'!E:F, MATCH(B2055,'Coop GFs_CFs'!B:B,0),2),
"Household", INDEX('Coop GFs_CFs'!G:H, MATCH(B2055,'Coop GFs_CFs'!B:B,0),2),
"VMT", INDEX('Coop GFs_CFs'!I:J, MATCH(B2055,'Coop GFs_CFs'!B:B,0),2),
"Lane Mile", INDEX('Coop GFs_CFs'!K:L, MATCH(B2055,'Coop GFs_CFs'!B:B,0),2),
"Gas Sales", INDEX('Coop GFs_CFs'!M:N, MATCH(B2055,'Coop GFs_CFs'!B:B,0),2),
"No Growth", INDEX('Coop GFs_CFs'!O:P, MATCH(B2055,'Coop GFs_CFs'!B:B,0),2)
)</f>
        <v>#N/A</v>
      </c>
      <c r="O2055" s="133"/>
      <c r="P2055" s="86">
        <f t="shared" si="151"/>
        <v>9.3911047591747274E-3</v>
      </c>
      <c r="Q2055" s="86">
        <f t="shared" si="152"/>
        <v>9.4460187812975792E-3</v>
      </c>
      <c r="R2055" s="109">
        <v>2280213123</v>
      </c>
      <c r="S2055" s="43" t="s">
        <v>350</v>
      </c>
      <c r="T2055" s="43" t="s">
        <v>11</v>
      </c>
      <c r="U2055" s="43" t="s">
        <v>351</v>
      </c>
      <c r="V2055" s="43" t="s">
        <v>366</v>
      </c>
      <c r="W2055" s="43" t="s">
        <v>355</v>
      </c>
      <c r="X2055" s="43" t="s">
        <v>934</v>
      </c>
      <c r="Z2055" s="42" t="s">
        <v>1208</v>
      </c>
      <c r="AA2055"/>
    </row>
    <row r="2056" spans="1:27" s="39" customFormat="1" x14ac:dyDescent="0.35">
      <c r="A2056" s="43" t="s">
        <v>497</v>
      </c>
      <c r="B2056" s="54">
        <v>24017</v>
      </c>
      <c r="C2056" s="54" t="s">
        <v>12</v>
      </c>
      <c r="D2056" s="53">
        <v>1.0223813900000001</v>
      </c>
      <c r="E2056" s="53">
        <f t="shared" si="148"/>
        <v>1.0223813900000001</v>
      </c>
      <c r="F2056" s="53">
        <f>SUMIFS('Avg CO SCC_MDE'!D:D, 'Avg CO SCC_MDE'!E:E, Z2056)</f>
        <v>5.3406553702342661E-4</v>
      </c>
      <c r="G2056" s="120">
        <f t="shared" si="153"/>
        <v>5.2237407903466101E-4</v>
      </c>
      <c r="H2056" s="120">
        <v>1.02062235419183</v>
      </c>
      <c r="I2056" s="53">
        <f t="shared" si="149"/>
        <v>5.3314666231314483E-4</v>
      </c>
      <c r="J2056" s="120">
        <v>1.0265903930939999</v>
      </c>
      <c r="K2056" s="53">
        <f t="shared" si="150"/>
        <v>5.3626421113830882E-4</v>
      </c>
      <c r="L2056" s="122" t="str" cm="1">
        <f t="array" ref="L2056">_xlfn.SWITCH(A2056,
    "District of Columbia", _xlfn.XLOOKUP(R2056, '2015 O3 Growth Surrogates'!A:A, '2015 O3 Growth Surrogates'!H:H),
    "Maryland", _xlfn.XLOOKUP(R2056, '2015 O3 Growth Surrogates'!A:A, '2015 O3 Growth Surrogates'!I:I),
    "Virginia", _xlfn.XLOOKUP(R2056, '2015 O3 Growth Surrogates'!A:A, '2015 O3 Growth Surrogates'!J:J)
)</f>
        <v>EPA EMP</v>
      </c>
      <c r="M2056" s="133" t="e" cm="1">
        <f t="array" ref="M2056">_xlfn.SWITCH(L2056,
"Employment", INDEX('Coop GFs_CFs'!C:D, MATCH(B2056,'Coop GFs_CFs'!B:B,0),1),
"Population", INDEX('Coop GFs_CFs'!E:F, MATCH(B2056,'Coop GFs_CFs'!B:B,0),1),
"Household", INDEX('Coop GFs_CFs'!G:H, MATCH(B2056,'Coop GFs_CFs'!B:B,0),1),
"VMT", INDEX('Coop GFs_CFs'!I:J, MATCH(B2056,'Coop GFs_CFs'!B:B,0),1),
"Lane Mile", INDEX('Coop GFs_CFs'!K:L, MATCH(B2056,'Coop GFs_CFs'!B:B,0),1),
"Gas Sales", INDEX('Coop GFs_CFs'!M:N, MATCH(B2056,'Coop GFs_CFs'!B:B,0),1),
"No Growth", INDEX('Coop GFs_CFs'!O:P, MATCH(B2056,'Coop GFs_CFs'!B:B,0),1)
)</f>
        <v>#N/A</v>
      </c>
      <c r="N2056" s="133" t="e" cm="1">
        <f t="array" ref="N2056">_xlfn.SWITCH(L2056,
"Employment", INDEX('Coop GFs_CFs'!C:D, MATCH(B2056,'Coop GFs_CFs'!B:B,0),2),
"Population", INDEX('Coop GFs_CFs'!E:F, MATCH(B2056,'Coop GFs_CFs'!B:B,0),2),
"Household", INDEX('Coop GFs_CFs'!G:H, MATCH(B2056,'Coop GFs_CFs'!B:B,0),2),
"VMT", INDEX('Coop GFs_CFs'!I:J, MATCH(B2056,'Coop GFs_CFs'!B:B,0),2),
"Lane Mile", INDEX('Coop GFs_CFs'!K:L, MATCH(B2056,'Coop GFs_CFs'!B:B,0),2),
"Gas Sales", INDEX('Coop GFs_CFs'!M:N, MATCH(B2056,'Coop GFs_CFs'!B:B,0),2),
"No Growth", INDEX('Coop GFs_CFs'!O:P, MATCH(B2056,'Coop GFs_CFs'!B:B,0),2)
)</f>
        <v>#N/A</v>
      </c>
      <c r="O2056" s="133"/>
      <c r="P2056" s="86">
        <f t="shared" si="151"/>
        <v>5.3314666231314483E-4</v>
      </c>
      <c r="Q2056" s="86">
        <f t="shared" si="152"/>
        <v>5.3626421113830882E-4</v>
      </c>
      <c r="R2056" s="109">
        <v>2280213123</v>
      </c>
      <c r="S2056" s="43" t="s">
        <v>350</v>
      </c>
      <c r="T2056" s="43" t="s">
        <v>11</v>
      </c>
      <c r="U2056" s="43" t="s">
        <v>351</v>
      </c>
      <c r="V2056" s="43" t="s">
        <v>366</v>
      </c>
      <c r="W2056" s="43" t="s">
        <v>355</v>
      </c>
      <c r="X2056" s="43" t="s">
        <v>934</v>
      </c>
      <c r="Z2056" s="42" t="s">
        <v>1214</v>
      </c>
      <c r="AA2056"/>
    </row>
    <row r="2057" spans="1:27" s="39" customFormat="1" x14ac:dyDescent="0.35">
      <c r="A2057" s="43" t="s">
        <v>497</v>
      </c>
      <c r="B2057" s="54">
        <v>24033</v>
      </c>
      <c r="C2057" s="54" t="s">
        <v>10</v>
      </c>
      <c r="D2057" s="53">
        <v>0.21783770999999999</v>
      </c>
      <c r="E2057" s="53">
        <f t="shared" si="148"/>
        <v>0.21783770999999999</v>
      </c>
      <c r="F2057" s="53">
        <f>SUMIFS('Avg CO SCC_MDE'!D:D, 'Avg CO SCC_MDE'!E:E, Z2057)</f>
        <v>1.7056519738368747E-3</v>
      </c>
      <c r="G2057" s="120">
        <f t="shared" si="153"/>
        <v>7.8299206039068019E-3</v>
      </c>
      <c r="H2057" s="120">
        <v>0.26179432300248501</v>
      </c>
      <c r="I2057" s="53">
        <f t="shared" si="149"/>
        <v>2.0498287636629897E-3</v>
      </c>
      <c r="J2057" s="120">
        <v>0.29151362813255199</v>
      </c>
      <c r="K2057" s="53">
        <f t="shared" si="150"/>
        <v>2.2825285632346944E-3</v>
      </c>
      <c r="L2057" s="122" t="str" cm="1">
        <f t="array" ref="L2057">_xlfn.SWITCH(A2057,
    "District of Columbia", _xlfn.XLOOKUP(R2057, '2015 O3 Growth Surrogates'!A:A, '2015 O3 Growth Surrogates'!H:H),
    "Maryland", _xlfn.XLOOKUP(R2057, '2015 O3 Growth Surrogates'!A:A, '2015 O3 Growth Surrogates'!I:I),
    "Virginia", _xlfn.XLOOKUP(R2057, '2015 O3 Growth Surrogates'!A:A, '2015 O3 Growth Surrogates'!J:J)
)</f>
        <v>EPA EMP</v>
      </c>
      <c r="M2057" s="133" t="e" cm="1">
        <f t="array" ref="M2057">_xlfn.SWITCH(L2057,
"Employment", INDEX('Coop GFs_CFs'!C:D, MATCH(B2057,'Coop GFs_CFs'!B:B,0),1),
"Population", INDEX('Coop GFs_CFs'!E:F, MATCH(B2057,'Coop GFs_CFs'!B:B,0),1),
"Household", INDEX('Coop GFs_CFs'!G:H, MATCH(B2057,'Coop GFs_CFs'!B:B,0),1),
"VMT", INDEX('Coop GFs_CFs'!I:J, MATCH(B2057,'Coop GFs_CFs'!B:B,0),1),
"Lane Mile", INDEX('Coop GFs_CFs'!K:L, MATCH(B2057,'Coop GFs_CFs'!B:B,0),1),
"Gas Sales", INDEX('Coop GFs_CFs'!M:N, MATCH(B2057,'Coop GFs_CFs'!B:B,0),1),
"No Growth", INDEX('Coop GFs_CFs'!O:P, MATCH(B2057,'Coop GFs_CFs'!B:B,0),1)
)</f>
        <v>#N/A</v>
      </c>
      <c r="N2057" s="133" t="e" cm="1">
        <f t="array" ref="N2057">_xlfn.SWITCH(L2057,
"Employment", INDEX('Coop GFs_CFs'!C:D, MATCH(B2057,'Coop GFs_CFs'!B:B,0),2),
"Population", INDEX('Coop GFs_CFs'!E:F, MATCH(B2057,'Coop GFs_CFs'!B:B,0),2),
"Household", INDEX('Coop GFs_CFs'!G:H, MATCH(B2057,'Coop GFs_CFs'!B:B,0),2),
"VMT", INDEX('Coop GFs_CFs'!I:J, MATCH(B2057,'Coop GFs_CFs'!B:B,0),2),
"Lane Mile", INDEX('Coop GFs_CFs'!K:L, MATCH(B2057,'Coop GFs_CFs'!B:B,0),2),
"Gas Sales", INDEX('Coop GFs_CFs'!M:N, MATCH(B2057,'Coop GFs_CFs'!B:B,0),2),
"No Growth", INDEX('Coop GFs_CFs'!O:P, MATCH(B2057,'Coop GFs_CFs'!B:B,0),2)
)</f>
        <v>#N/A</v>
      </c>
      <c r="O2057" s="133"/>
      <c r="P2057" s="86">
        <f t="shared" si="151"/>
        <v>2.0498287636629897E-3</v>
      </c>
      <c r="Q2057" s="86">
        <f t="shared" si="152"/>
        <v>2.2825285632346944E-3</v>
      </c>
      <c r="R2057" s="109">
        <v>2280207123</v>
      </c>
      <c r="S2057" s="43" t="s">
        <v>350</v>
      </c>
      <c r="T2057" s="43" t="s">
        <v>11</v>
      </c>
      <c r="U2057" s="43" t="s">
        <v>351</v>
      </c>
      <c r="V2057" s="43" t="s">
        <v>352</v>
      </c>
      <c r="W2057" s="43" t="s">
        <v>355</v>
      </c>
      <c r="X2057" s="43" t="s">
        <v>934</v>
      </c>
      <c r="Z2057" s="42" t="s">
        <v>1102</v>
      </c>
      <c r="AA2057"/>
    </row>
    <row r="2058" spans="1:27" s="39" customFormat="1" x14ac:dyDescent="0.35">
      <c r="A2058" s="43" t="s">
        <v>497</v>
      </c>
      <c r="B2058" s="54">
        <v>24033</v>
      </c>
      <c r="C2058" s="54" t="s">
        <v>12</v>
      </c>
      <c r="D2058" s="53">
        <v>8.4427199999999002E-3</v>
      </c>
      <c r="E2058" s="53">
        <f t="shared" si="148"/>
        <v>8.4427199999999002E-3</v>
      </c>
      <c r="F2058" s="53">
        <f>SUMIFS('Avg CO SCC_MDE'!D:D, 'Avg CO SCC_MDE'!E:E, Z2058)</f>
        <v>7.2822531735528616E-5</v>
      </c>
      <c r="G2058" s="120">
        <f t="shared" si="153"/>
        <v>8.6254822776936201E-3</v>
      </c>
      <c r="H2058" s="120">
        <v>1.01463431960404E-2</v>
      </c>
      <c r="I2058" s="53">
        <f t="shared" si="149"/>
        <v>8.7517103420843716E-5</v>
      </c>
      <c r="J2058" s="120">
        <v>1.12981721048538E-2</v>
      </c>
      <c r="K2058" s="53">
        <f t="shared" si="150"/>
        <v>9.7452183260748876E-5</v>
      </c>
      <c r="L2058" s="122" t="str" cm="1">
        <f t="array" ref="L2058">_xlfn.SWITCH(A2058,
    "District of Columbia", _xlfn.XLOOKUP(R2058, '2015 O3 Growth Surrogates'!A:A, '2015 O3 Growth Surrogates'!H:H),
    "Maryland", _xlfn.XLOOKUP(R2058, '2015 O3 Growth Surrogates'!A:A, '2015 O3 Growth Surrogates'!I:I),
    "Virginia", _xlfn.XLOOKUP(R2058, '2015 O3 Growth Surrogates'!A:A, '2015 O3 Growth Surrogates'!J:J)
)</f>
        <v>EPA EMP</v>
      </c>
      <c r="M2058" s="133" t="e" cm="1">
        <f t="array" ref="M2058">_xlfn.SWITCH(L2058,
"Employment", INDEX('Coop GFs_CFs'!C:D, MATCH(B2058,'Coop GFs_CFs'!B:B,0),1),
"Population", INDEX('Coop GFs_CFs'!E:F, MATCH(B2058,'Coop GFs_CFs'!B:B,0),1),
"Household", INDEX('Coop GFs_CFs'!G:H, MATCH(B2058,'Coop GFs_CFs'!B:B,0),1),
"VMT", INDEX('Coop GFs_CFs'!I:J, MATCH(B2058,'Coop GFs_CFs'!B:B,0),1),
"Lane Mile", INDEX('Coop GFs_CFs'!K:L, MATCH(B2058,'Coop GFs_CFs'!B:B,0),1),
"Gas Sales", INDEX('Coop GFs_CFs'!M:N, MATCH(B2058,'Coop GFs_CFs'!B:B,0),1),
"No Growth", INDEX('Coop GFs_CFs'!O:P, MATCH(B2058,'Coop GFs_CFs'!B:B,0),1)
)</f>
        <v>#N/A</v>
      </c>
      <c r="N2058" s="133" t="e" cm="1">
        <f t="array" ref="N2058">_xlfn.SWITCH(L2058,
"Employment", INDEX('Coop GFs_CFs'!C:D, MATCH(B2058,'Coop GFs_CFs'!B:B,0),2),
"Population", INDEX('Coop GFs_CFs'!E:F, MATCH(B2058,'Coop GFs_CFs'!B:B,0),2),
"Household", INDEX('Coop GFs_CFs'!G:H, MATCH(B2058,'Coop GFs_CFs'!B:B,0),2),
"VMT", INDEX('Coop GFs_CFs'!I:J, MATCH(B2058,'Coop GFs_CFs'!B:B,0),2),
"Lane Mile", INDEX('Coop GFs_CFs'!K:L, MATCH(B2058,'Coop GFs_CFs'!B:B,0),2),
"Gas Sales", INDEX('Coop GFs_CFs'!M:N, MATCH(B2058,'Coop GFs_CFs'!B:B,0),2),
"No Growth", INDEX('Coop GFs_CFs'!O:P, MATCH(B2058,'Coop GFs_CFs'!B:B,0),2)
)</f>
        <v>#N/A</v>
      </c>
      <c r="O2058" s="133"/>
      <c r="P2058" s="86">
        <f t="shared" si="151"/>
        <v>8.7517103420843716E-5</v>
      </c>
      <c r="Q2058" s="86">
        <f t="shared" si="152"/>
        <v>9.7452183260748876E-5</v>
      </c>
      <c r="R2058" s="109">
        <v>2280207123</v>
      </c>
      <c r="S2058" s="43" t="s">
        <v>350</v>
      </c>
      <c r="T2058" s="43" t="s">
        <v>11</v>
      </c>
      <c r="U2058" s="43" t="s">
        <v>351</v>
      </c>
      <c r="V2058" s="43" t="s">
        <v>352</v>
      </c>
      <c r="W2058" s="43" t="s">
        <v>355</v>
      </c>
      <c r="X2058" s="43" t="s">
        <v>934</v>
      </c>
      <c r="Z2058" s="42" t="s">
        <v>1107</v>
      </c>
      <c r="AA2058"/>
    </row>
    <row r="2059" spans="1:27" s="39" customFormat="1" x14ac:dyDescent="0.35">
      <c r="A2059" s="43" t="s">
        <v>497</v>
      </c>
      <c r="B2059" s="54">
        <v>24033</v>
      </c>
      <c r="C2059" s="54" t="s">
        <v>10</v>
      </c>
      <c r="D2059" s="53">
        <v>0.21555004999999999</v>
      </c>
      <c r="E2059" s="53">
        <f t="shared" si="148"/>
        <v>0.21555004999999999</v>
      </c>
      <c r="F2059" s="53">
        <f>SUMIFS('Avg CO SCC_MDE'!D:D, 'Avg CO SCC_MDE'!E:E, Z2059)</f>
        <v>1.7302967240318623E-3</v>
      </c>
      <c r="G2059" s="120">
        <f t="shared" si="153"/>
        <v>8.0273547792350883E-3</v>
      </c>
      <c r="H2059" s="120">
        <v>0.215179190103573</v>
      </c>
      <c r="I2059" s="53">
        <f t="shared" si="149"/>
        <v>1.7273197000698523E-3</v>
      </c>
      <c r="J2059" s="120">
        <v>0.21643743980994301</v>
      </c>
      <c r="K2059" s="53">
        <f t="shared" si="150"/>
        <v>1.7374201168637528E-3</v>
      </c>
      <c r="L2059" s="122" t="str" cm="1">
        <f t="array" ref="L2059">_xlfn.SWITCH(A2059,
    "District of Columbia", _xlfn.XLOOKUP(R2059, '2015 O3 Growth Surrogates'!A:A, '2015 O3 Growth Surrogates'!H:H),
    "Maryland", _xlfn.XLOOKUP(R2059, '2015 O3 Growth Surrogates'!A:A, '2015 O3 Growth Surrogates'!I:I),
    "Virginia", _xlfn.XLOOKUP(R2059, '2015 O3 Growth Surrogates'!A:A, '2015 O3 Growth Surrogates'!J:J)
)</f>
        <v>EPA EMP</v>
      </c>
      <c r="M2059" s="133" t="e" cm="1">
        <f t="array" ref="M2059">_xlfn.SWITCH(L2059,
"Employment", INDEX('Coop GFs_CFs'!C:D, MATCH(B2059,'Coop GFs_CFs'!B:B,0),1),
"Population", INDEX('Coop GFs_CFs'!E:F, MATCH(B2059,'Coop GFs_CFs'!B:B,0),1),
"Household", INDEX('Coop GFs_CFs'!G:H, MATCH(B2059,'Coop GFs_CFs'!B:B,0),1),
"VMT", INDEX('Coop GFs_CFs'!I:J, MATCH(B2059,'Coop GFs_CFs'!B:B,0),1),
"Lane Mile", INDEX('Coop GFs_CFs'!K:L, MATCH(B2059,'Coop GFs_CFs'!B:B,0),1),
"Gas Sales", INDEX('Coop GFs_CFs'!M:N, MATCH(B2059,'Coop GFs_CFs'!B:B,0),1),
"No Growth", INDEX('Coop GFs_CFs'!O:P, MATCH(B2059,'Coop GFs_CFs'!B:B,0),1)
)</f>
        <v>#N/A</v>
      </c>
      <c r="N2059" s="133" t="e" cm="1">
        <f t="array" ref="N2059">_xlfn.SWITCH(L2059,
"Employment", INDEX('Coop GFs_CFs'!C:D, MATCH(B2059,'Coop GFs_CFs'!B:B,0),2),
"Population", INDEX('Coop GFs_CFs'!E:F, MATCH(B2059,'Coop GFs_CFs'!B:B,0),2),
"Household", INDEX('Coop GFs_CFs'!G:H, MATCH(B2059,'Coop GFs_CFs'!B:B,0),2),
"VMT", INDEX('Coop GFs_CFs'!I:J, MATCH(B2059,'Coop GFs_CFs'!B:B,0),2),
"Lane Mile", INDEX('Coop GFs_CFs'!K:L, MATCH(B2059,'Coop GFs_CFs'!B:B,0),2),
"Gas Sales", INDEX('Coop GFs_CFs'!M:N, MATCH(B2059,'Coop GFs_CFs'!B:B,0),2),
"No Growth", INDEX('Coop GFs_CFs'!O:P, MATCH(B2059,'Coop GFs_CFs'!B:B,0),2)
)</f>
        <v>#N/A</v>
      </c>
      <c r="O2059" s="133"/>
      <c r="P2059" s="86">
        <f t="shared" si="151"/>
        <v>1.7273197000698523E-3</v>
      </c>
      <c r="Q2059" s="86">
        <f t="shared" si="152"/>
        <v>1.7374201168637528E-3</v>
      </c>
      <c r="R2059" s="109">
        <v>2280208123</v>
      </c>
      <c r="S2059" s="43" t="s">
        <v>350</v>
      </c>
      <c r="T2059" s="43" t="s">
        <v>11</v>
      </c>
      <c r="U2059" s="43" t="s">
        <v>351</v>
      </c>
      <c r="V2059" s="43" t="s">
        <v>357</v>
      </c>
      <c r="W2059" s="43" t="s">
        <v>355</v>
      </c>
      <c r="X2059" s="43" t="s">
        <v>934</v>
      </c>
      <c r="Z2059" s="42" t="s">
        <v>1126</v>
      </c>
      <c r="AA2059"/>
    </row>
    <row r="2060" spans="1:27" s="39" customFormat="1" x14ac:dyDescent="0.35">
      <c r="A2060" s="43" t="s">
        <v>497</v>
      </c>
      <c r="B2060" s="54">
        <v>24033</v>
      </c>
      <c r="C2060" s="54" t="s">
        <v>12</v>
      </c>
      <c r="D2060" s="53">
        <v>6.2444499999998997E-3</v>
      </c>
      <c r="E2060" s="53">
        <f t="shared" si="148"/>
        <v>6.2444499999998997E-3</v>
      </c>
      <c r="F2060" s="53">
        <f>SUMIFS('Avg CO SCC_MDE'!D:D, 'Avg CO SCC_MDE'!E:E, Z2060)</f>
        <v>4.9749563402814E-5</v>
      </c>
      <c r="G2060" s="120">
        <f t="shared" si="153"/>
        <v>7.9670048447525073E-3</v>
      </c>
      <c r="H2060" s="120">
        <v>6.2337062489303003E-3</v>
      </c>
      <c r="I2060" s="53">
        <f t="shared" si="149"/>
        <v>4.9663967885991679E-5</v>
      </c>
      <c r="J2060" s="120">
        <v>6.2701575389158999E-3</v>
      </c>
      <c r="K2060" s="53">
        <f t="shared" si="150"/>
        <v>4.9954375489904431E-5</v>
      </c>
      <c r="L2060" s="122" t="str" cm="1">
        <f t="array" ref="L2060">_xlfn.SWITCH(A2060,
    "District of Columbia", _xlfn.XLOOKUP(R2060, '2015 O3 Growth Surrogates'!A:A, '2015 O3 Growth Surrogates'!H:H),
    "Maryland", _xlfn.XLOOKUP(R2060, '2015 O3 Growth Surrogates'!A:A, '2015 O3 Growth Surrogates'!I:I),
    "Virginia", _xlfn.XLOOKUP(R2060, '2015 O3 Growth Surrogates'!A:A, '2015 O3 Growth Surrogates'!J:J)
)</f>
        <v>EPA EMP</v>
      </c>
      <c r="M2060" s="133" t="e" cm="1">
        <f t="array" ref="M2060">_xlfn.SWITCH(L2060,
"Employment", INDEX('Coop GFs_CFs'!C:D, MATCH(B2060,'Coop GFs_CFs'!B:B,0),1),
"Population", INDEX('Coop GFs_CFs'!E:F, MATCH(B2060,'Coop GFs_CFs'!B:B,0),1),
"Household", INDEX('Coop GFs_CFs'!G:H, MATCH(B2060,'Coop GFs_CFs'!B:B,0),1),
"VMT", INDEX('Coop GFs_CFs'!I:J, MATCH(B2060,'Coop GFs_CFs'!B:B,0),1),
"Lane Mile", INDEX('Coop GFs_CFs'!K:L, MATCH(B2060,'Coop GFs_CFs'!B:B,0),1),
"Gas Sales", INDEX('Coop GFs_CFs'!M:N, MATCH(B2060,'Coop GFs_CFs'!B:B,0),1),
"No Growth", INDEX('Coop GFs_CFs'!O:P, MATCH(B2060,'Coop GFs_CFs'!B:B,0),1)
)</f>
        <v>#N/A</v>
      </c>
      <c r="N2060" s="133" t="e" cm="1">
        <f t="array" ref="N2060">_xlfn.SWITCH(L2060,
"Employment", INDEX('Coop GFs_CFs'!C:D, MATCH(B2060,'Coop GFs_CFs'!B:B,0),2),
"Population", INDEX('Coop GFs_CFs'!E:F, MATCH(B2060,'Coop GFs_CFs'!B:B,0),2),
"Household", INDEX('Coop GFs_CFs'!G:H, MATCH(B2060,'Coop GFs_CFs'!B:B,0),2),
"VMT", INDEX('Coop GFs_CFs'!I:J, MATCH(B2060,'Coop GFs_CFs'!B:B,0),2),
"Lane Mile", INDEX('Coop GFs_CFs'!K:L, MATCH(B2060,'Coop GFs_CFs'!B:B,0),2),
"Gas Sales", INDEX('Coop GFs_CFs'!M:N, MATCH(B2060,'Coop GFs_CFs'!B:B,0),2),
"No Growth", INDEX('Coop GFs_CFs'!O:P, MATCH(B2060,'Coop GFs_CFs'!B:B,0),2)
)</f>
        <v>#N/A</v>
      </c>
      <c r="O2060" s="133"/>
      <c r="P2060" s="86">
        <f t="shared" si="151"/>
        <v>4.9663967885991679E-5</v>
      </c>
      <c r="Q2060" s="86">
        <f t="shared" si="152"/>
        <v>4.9954375489904431E-5</v>
      </c>
      <c r="R2060" s="109">
        <v>2280208123</v>
      </c>
      <c r="S2060" s="43" t="s">
        <v>350</v>
      </c>
      <c r="T2060" s="43" t="s">
        <v>11</v>
      </c>
      <c r="U2060" s="43" t="s">
        <v>351</v>
      </c>
      <c r="V2060" s="43" t="s">
        <v>357</v>
      </c>
      <c r="W2060" s="43" t="s">
        <v>355</v>
      </c>
      <c r="X2060" s="43" t="s">
        <v>934</v>
      </c>
      <c r="Z2060" s="42" t="s">
        <v>1131</v>
      </c>
      <c r="AA2060"/>
    </row>
    <row r="2061" spans="1:27" s="39" customFormat="1" x14ac:dyDescent="0.35">
      <c r="A2061" s="43" t="s">
        <v>497</v>
      </c>
      <c r="B2061" s="54">
        <v>24033</v>
      </c>
      <c r="C2061" s="54" t="s">
        <v>10</v>
      </c>
      <c r="D2061" s="53">
        <v>8.4783600000000008E-3</v>
      </c>
      <c r="E2061" s="53">
        <f t="shared" si="148"/>
        <v>8.4783600000000008E-3</v>
      </c>
      <c r="F2061" s="53">
        <f>SUMIFS('Avg CO SCC_MDE'!D:D, 'Avg CO SCC_MDE'!E:E, Z2061)</f>
        <v>0</v>
      </c>
      <c r="G2061" s="120">
        <f t="shared" si="153"/>
        <v>0</v>
      </c>
      <c r="H2061" s="120">
        <v>8.4637727442258004E-3</v>
      </c>
      <c r="I2061" s="53">
        <f t="shared" si="149"/>
        <v>0</v>
      </c>
      <c r="J2061" s="120">
        <v>8.5132642381061992E-3</v>
      </c>
      <c r="K2061" s="53">
        <f t="shared" si="150"/>
        <v>0</v>
      </c>
      <c r="L2061" s="122" t="str" cm="1">
        <f t="array" ref="L2061">_xlfn.SWITCH(A2061,
    "District of Columbia", _xlfn.XLOOKUP(R2061, '2015 O3 Growth Surrogates'!A:A, '2015 O3 Growth Surrogates'!H:H),
    "Maryland", _xlfn.XLOOKUP(R2061, '2015 O3 Growth Surrogates'!A:A, '2015 O3 Growth Surrogates'!I:I),
    "Virginia", _xlfn.XLOOKUP(R2061, '2015 O3 Growth Surrogates'!A:A, '2015 O3 Growth Surrogates'!J:J)
)</f>
        <v>EPA EMP</v>
      </c>
      <c r="M2061" s="133" t="e" cm="1">
        <f t="array" ref="M2061">_xlfn.SWITCH(L2061,
"Employment", INDEX('Coop GFs_CFs'!C:D, MATCH(B2061,'Coop GFs_CFs'!B:B,0),1),
"Population", INDEX('Coop GFs_CFs'!E:F, MATCH(B2061,'Coop GFs_CFs'!B:B,0),1),
"Household", INDEX('Coop GFs_CFs'!G:H, MATCH(B2061,'Coop GFs_CFs'!B:B,0),1),
"VMT", INDEX('Coop GFs_CFs'!I:J, MATCH(B2061,'Coop GFs_CFs'!B:B,0),1),
"Lane Mile", INDEX('Coop GFs_CFs'!K:L, MATCH(B2061,'Coop GFs_CFs'!B:B,0),1),
"Gas Sales", INDEX('Coop GFs_CFs'!M:N, MATCH(B2061,'Coop GFs_CFs'!B:B,0),1),
"No Growth", INDEX('Coop GFs_CFs'!O:P, MATCH(B2061,'Coop GFs_CFs'!B:B,0),1)
)</f>
        <v>#N/A</v>
      </c>
      <c r="N2061" s="133" t="e" cm="1">
        <f t="array" ref="N2061">_xlfn.SWITCH(L2061,
"Employment", INDEX('Coop GFs_CFs'!C:D, MATCH(B2061,'Coop GFs_CFs'!B:B,0),2),
"Population", INDEX('Coop GFs_CFs'!E:F, MATCH(B2061,'Coop GFs_CFs'!B:B,0),2),
"Household", INDEX('Coop GFs_CFs'!G:H, MATCH(B2061,'Coop GFs_CFs'!B:B,0),2),
"VMT", INDEX('Coop GFs_CFs'!I:J, MATCH(B2061,'Coop GFs_CFs'!B:B,0),2),
"Lane Mile", INDEX('Coop GFs_CFs'!K:L, MATCH(B2061,'Coop GFs_CFs'!B:B,0),2),
"Gas Sales", INDEX('Coop GFs_CFs'!M:N, MATCH(B2061,'Coop GFs_CFs'!B:B,0),2),
"No Growth", INDEX('Coop GFs_CFs'!O:P, MATCH(B2061,'Coop GFs_CFs'!B:B,0),2)
)</f>
        <v>#N/A</v>
      </c>
      <c r="O2061" s="133"/>
      <c r="P2061" s="86">
        <f t="shared" si="151"/>
        <v>0</v>
      </c>
      <c r="Q2061" s="86">
        <f t="shared" si="152"/>
        <v>0</v>
      </c>
      <c r="R2061" s="109">
        <v>2280209123</v>
      </c>
      <c r="S2061" s="43" t="s">
        <v>350</v>
      </c>
      <c r="T2061" s="43" t="s">
        <v>11</v>
      </c>
      <c r="U2061" s="43" t="s">
        <v>351</v>
      </c>
      <c r="V2061" s="43" t="s">
        <v>360</v>
      </c>
      <c r="W2061" s="43" t="s">
        <v>355</v>
      </c>
      <c r="X2061" s="43" t="s">
        <v>934</v>
      </c>
      <c r="Z2061" s="42" t="s">
        <v>1148</v>
      </c>
      <c r="AA2061"/>
    </row>
    <row r="2062" spans="1:27" s="39" customFormat="1" x14ac:dyDescent="0.35">
      <c r="A2062" s="43" t="s">
        <v>497</v>
      </c>
      <c r="B2062" s="54">
        <v>24033</v>
      </c>
      <c r="C2062" s="54" t="s">
        <v>10</v>
      </c>
      <c r="D2062" s="53">
        <v>0.10351931</v>
      </c>
      <c r="E2062" s="53">
        <f t="shared" si="148"/>
        <v>0.10351931</v>
      </c>
      <c r="F2062" s="53">
        <f>SUMIFS('Avg CO SCC_MDE'!D:D, 'Avg CO SCC_MDE'!E:E, Z2062)</f>
        <v>1.9721782936615475E-3</v>
      </c>
      <c r="G2062" s="120">
        <f t="shared" si="153"/>
        <v>1.9051308337174461E-2</v>
      </c>
      <c r="H2062" s="120">
        <v>0.103341202128604</v>
      </c>
      <c r="I2062" s="53">
        <f t="shared" si="149"/>
        <v>1.9687851056863046E-3</v>
      </c>
      <c r="J2062" s="120">
        <v>0.103945484713605</v>
      </c>
      <c r="K2062" s="53">
        <f t="shared" si="150"/>
        <v>1.9802974795359433E-3</v>
      </c>
      <c r="L2062" s="122" t="str" cm="1">
        <f t="array" ref="L2062">_xlfn.SWITCH(A2062,
    "District of Columbia", _xlfn.XLOOKUP(R2062, '2015 O3 Growth Surrogates'!A:A, '2015 O3 Growth Surrogates'!H:H),
    "Maryland", _xlfn.XLOOKUP(R2062, '2015 O3 Growth Surrogates'!A:A, '2015 O3 Growth Surrogates'!I:I),
    "Virginia", _xlfn.XLOOKUP(R2062, '2015 O3 Growth Surrogates'!A:A, '2015 O3 Growth Surrogates'!J:J)
)</f>
        <v>EPA EMP</v>
      </c>
      <c r="M2062" s="133" t="e" cm="1">
        <f t="array" ref="M2062">_xlfn.SWITCH(L2062,
"Employment", INDEX('Coop GFs_CFs'!C:D, MATCH(B2062,'Coop GFs_CFs'!B:B,0),1),
"Population", INDEX('Coop GFs_CFs'!E:F, MATCH(B2062,'Coop GFs_CFs'!B:B,0),1),
"Household", INDEX('Coop GFs_CFs'!G:H, MATCH(B2062,'Coop GFs_CFs'!B:B,0),1),
"VMT", INDEX('Coop GFs_CFs'!I:J, MATCH(B2062,'Coop GFs_CFs'!B:B,0),1),
"Lane Mile", INDEX('Coop GFs_CFs'!K:L, MATCH(B2062,'Coop GFs_CFs'!B:B,0),1),
"Gas Sales", INDEX('Coop GFs_CFs'!M:N, MATCH(B2062,'Coop GFs_CFs'!B:B,0),1),
"No Growth", INDEX('Coop GFs_CFs'!O:P, MATCH(B2062,'Coop GFs_CFs'!B:B,0),1)
)</f>
        <v>#N/A</v>
      </c>
      <c r="N2062" s="133" t="e" cm="1">
        <f t="array" ref="N2062">_xlfn.SWITCH(L2062,
"Employment", INDEX('Coop GFs_CFs'!C:D, MATCH(B2062,'Coop GFs_CFs'!B:B,0),2),
"Population", INDEX('Coop GFs_CFs'!E:F, MATCH(B2062,'Coop GFs_CFs'!B:B,0),2),
"Household", INDEX('Coop GFs_CFs'!G:H, MATCH(B2062,'Coop GFs_CFs'!B:B,0),2),
"VMT", INDEX('Coop GFs_CFs'!I:J, MATCH(B2062,'Coop GFs_CFs'!B:B,0),2),
"Lane Mile", INDEX('Coop GFs_CFs'!K:L, MATCH(B2062,'Coop GFs_CFs'!B:B,0),2),
"Gas Sales", INDEX('Coop GFs_CFs'!M:N, MATCH(B2062,'Coop GFs_CFs'!B:B,0),2),
"No Growth", INDEX('Coop GFs_CFs'!O:P, MATCH(B2062,'Coop GFs_CFs'!B:B,0),2)
)</f>
        <v>#N/A</v>
      </c>
      <c r="O2062" s="133"/>
      <c r="P2062" s="86">
        <f t="shared" si="151"/>
        <v>1.9687851056863046E-3</v>
      </c>
      <c r="Q2062" s="86">
        <f t="shared" si="152"/>
        <v>1.9802974795359433E-3</v>
      </c>
      <c r="R2062" s="109">
        <v>2280212123</v>
      </c>
      <c r="S2062" s="43" t="s">
        <v>350</v>
      </c>
      <c r="T2062" s="43" t="s">
        <v>11</v>
      </c>
      <c r="U2062" s="43" t="s">
        <v>351</v>
      </c>
      <c r="V2062" s="43" t="s">
        <v>363</v>
      </c>
      <c r="W2062" s="43" t="s">
        <v>355</v>
      </c>
      <c r="X2062" s="43" t="s">
        <v>934</v>
      </c>
      <c r="Z2062" s="42" t="s">
        <v>1181</v>
      </c>
      <c r="AA2062"/>
    </row>
    <row r="2063" spans="1:27" s="39" customFormat="1" x14ac:dyDescent="0.35">
      <c r="A2063" s="43" t="s">
        <v>497</v>
      </c>
      <c r="B2063" s="54">
        <v>24033</v>
      </c>
      <c r="C2063" s="54" t="s">
        <v>12</v>
      </c>
      <c r="D2063" s="53">
        <v>1.176252E-2</v>
      </c>
      <c r="E2063" s="53">
        <f t="shared" si="148"/>
        <v>1.176252E-2</v>
      </c>
      <c r="F2063" s="53">
        <f>SUMIFS('Avg CO SCC_MDE'!D:D, 'Avg CO SCC_MDE'!E:E, Z2063)</f>
        <v>2.2003919672423374E-4</v>
      </c>
      <c r="G2063" s="120">
        <f t="shared" si="153"/>
        <v>1.8706807446383405E-2</v>
      </c>
      <c r="H2063" s="120">
        <v>1.1742282254989401E-2</v>
      </c>
      <c r="I2063" s="53">
        <f t="shared" si="149"/>
        <v>2.1966061312517145E-4</v>
      </c>
      <c r="J2063" s="120">
        <v>1.18109446716122E-2</v>
      </c>
      <c r="K2063" s="53">
        <f t="shared" si="150"/>
        <v>2.2094506773173752E-4</v>
      </c>
      <c r="L2063" s="122" t="str" cm="1">
        <f t="array" ref="L2063">_xlfn.SWITCH(A2063,
    "District of Columbia", _xlfn.XLOOKUP(R2063, '2015 O3 Growth Surrogates'!A:A, '2015 O3 Growth Surrogates'!H:H),
    "Maryland", _xlfn.XLOOKUP(R2063, '2015 O3 Growth Surrogates'!A:A, '2015 O3 Growth Surrogates'!I:I),
    "Virginia", _xlfn.XLOOKUP(R2063, '2015 O3 Growth Surrogates'!A:A, '2015 O3 Growth Surrogates'!J:J)
)</f>
        <v>EPA EMP</v>
      </c>
      <c r="M2063" s="133" t="e" cm="1">
        <f t="array" ref="M2063">_xlfn.SWITCH(L2063,
"Employment", INDEX('Coop GFs_CFs'!C:D, MATCH(B2063,'Coop GFs_CFs'!B:B,0),1),
"Population", INDEX('Coop GFs_CFs'!E:F, MATCH(B2063,'Coop GFs_CFs'!B:B,0),1),
"Household", INDEX('Coop GFs_CFs'!G:H, MATCH(B2063,'Coop GFs_CFs'!B:B,0),1),
"VMT", INDEX('Coop GFs_CFs'!I:J, MATCH(B2063,'Coop GFs_CFs'!B:B,0),1),
"Lane Mile", INDEX('Coop GFs_CFs'!K:L, MATCH(B2063,'Coop GFs_CFs'!B:B,0),1),
"Gas Sales", INDEX('Coop GFs_CFs'!M:N, MATCH(B2063,'Coop GFs_CFs'!B:B,0),1),
"No Growth", INDEX('Coop GFs_CFs'!O:P, MATCH(B2063,'Coop GFs_CFs'!B:B,0),1)
)</f>
        <v>#N/A</v>
      </c>
      <c r="N2063" s="133" t="e" cm="1">
        <f t="array" ref="N2063">_xlfn.SWITCH(L2063,
"Employment", INDEX('Coop GFs_CFs'!C:D, MATCH(B2063,'Coop GFs_CFs'!B:B,0),2),
"Population", INDEX('Coop GFs_CFs'!E:F, MATCH(B2063,'Coop GFs_CFs'!B:B,0),2),
"Household", INDEX('Coop GFs_CFs'!G:H, MATCH(B2063,'Coop GFs_CFs'!B:B,0),2),
"VMT", INDEX('Coop GFs_CFs'!I:J, MATCH(B2063,'Coop GFs_CFs'!B:B,0),2),
"Lane Mile", INDEX('Coop GFs_CFs'!K:L, MATCH(B2063,'Coop GFs_CFs'!B:B,0),2),
"Gas Sales", INDEX('Coop GFs_CFs'!M:N, MATCH(B2063,'Coop GFs_CFs'!B:B,0),2),
"No Growth", INDEX('Coop GFs_CFs'!O:P, MATCH(B2063,'Coop GFs_CFs'!B:B,0),2)
)</f>
        <v>#N/A</v>
      </c>
      <c r="O2063" s="133"/>
      <c r="P2063" s="86">
        <f t="shared" si="151"/>
        <v>2.1966061312517145E-4</v>
      </c>
      <c r="Q2063" s="86">
        <f t="shared" si="152"/>
        <v>2.2094506773173752E-4</v>
      </c>
      <c r="R2063" s="109">
        <v>2280212123</v>
      </c>
      <c r="S2063" s="43" t="s">
        <v>350</v>
      </c>
      <c r="T2063" s="43" t="s">
        <v>11</v>
      </c>
      <c r="U2063" s="43" t="s">
        <v>351</v>
      </c>
      <c r="V2063" s="43" t="s">
        <v>363</v>
      </c>
      <c r="W2063" s="43" t="s">
        <v>355</v>
      </c>
      <c r="X2063" s="43" t="s">
        <v>934</v>
      </c>
      <c r="Z2063" s="42" t="s">
        <v>1188</v>
      </c>
      <c r="AA2063"/>
    </row>
    <row r="2064" spans="1:27" s="39" customFormat="1" x14ac:dyDescent="0.35">
      <c r="A2064" s="43" t="s">
        <v>497</v>
      </c>
      <c r="B2064" s="54">
        <v>24033</v>
      </c>
      <c r="C2064" s="54" t="s">
        <v>10</v>
      </c>
      <c r="D2064" s="53">
        <v>0.63352401999999997</v>
      </c>
      <c r="E2064" s="53">
        <f t="shared" si="148"/>
        <v>0.63352401999999997</v>
      </c>
      <c r="F2064" s="53">
        <f>SUMIFS('Avg CO SCC_MDE'!D:D, 'Avg CO SCC_MDE'!E:E, Z2064)</f>
        <v>4.2329909155915E-3</v>
      </c>
      <c r="G2064" s="120">
        <f t="shared" si="153"/>
        <v>6.6816581249618603E-3</v>
      </c>
      <c r="H2064" s="120">
        <v>0.63243402418491701</v>
      </c>
      <c r="I2064" s="53">
        <f t="shared" si="149"/>
        <v>4.2257079361974767E-3</v>
      </c>
      <c r="J2064" s="120">
        <v>0.63613215096402498</v>
      </c>
      <c r="K2064" s="53">
        <f t="shared" si="150"/>
        <v>4.2504175550382422E-3</v>
      </c>
      <c r="L2064" s="122" t="str" cm="1">
        <f t="array" ref="L2064">_xlfn.SWITCH(A2064,
    "District of Columbia", _xlfn.XLOOKUP(R2064, '2015 O3 Growth Surrogates'!A:A, '2015 O3 Growth Surrogates'!H:H),
    "Maryland", _xlfn.XLOOKUP(R2064, '2015 O3 Growth Surrogates'!A:A, '2015 O3 Growth Surrogates'!I:I),
    "Virginia", _xlfn.XLOOKUP(R2064, '2015 O3 Growth Surrogates'!A:A, '2015 O3 Growth Surrogates'!J:J)
)</f>
        <v>EPA EMP</v>
      </c>
      <c r="M2064" s="133" t="e" cm="1">
        <f t="array" ref="M2064">_xlfn.SWITCH(L2064,
"Employment", INDEX('Coop GFs_CFs'!C:D, MATCH(B2064,'Coop GFs_CFs'!B:B,0),1),
"Population", INDEX('Coop GFs_CFs'!E:F, MATCH(B2064,'Coop GFs_CFs'!B:B,0),1),
"Household", INDEX('Coop GFs_CFs'!G:H, MATCH(B2064,'Coop GFs_CFs'!B:B,0),1),
"VMT", INDEX('Coop GFs_CFs'!I:J, MATCH(B2064,'Coop GFs_CFs'!B:B,0),1),
"Lane Mile", INDEX('Coop GFs_CFs'!K:L, MATCH(B2064,'Coop GFs_CFs'!B:B,0),1),
"Gas Sales", INDEX('Coop GFs_CFs'!M:N, MATCH(B2064,'Coop GFs_CFs'!B:B,0),1),
"No Growth", INDEX('Coop GFs_CFs'!O:P, MATCH(B2064,'Coop GFs_CFs'!B:B,0),1)
)</f>
        <v>#N/A</v>
      </c>
      <c r="N2064" s="133" t="e" cm="1">
        <f t="array" ref="N2064">_xlfn.SWITCH(L2064,
"Employment", INDEX('Coop GFs_CFs'!C:D, MATCH(B2064,'Coop GFs_CFs'!B:B,0),2),
"Population", INDEX('Coop GFs_CFs'!E:F, MATCH(B2064,'Coop GFs_CFs'!B:B,0),2),
"Household", INDEX('Coop GFs_CFs'!G:H, MATCH(B2064,'Coop GFs_CFs'!B:B,0),2),
"VMT", INDEX('Coop GFs_CFs'!I:J, MATCH(B2064,'Coop GFs_CFs'!B:B,0),2),
"Lane Mile", INDEX('Coop GFs_CFs'!K:L, MATCH(B2064,'Coop GFs_CFs'!B:B,0),2),
"Gas Sales", INDEX('Coop GFs_CFs'!M:N, MATCH(B2064,'Coop GFs_CFs'!B:B,0),2),
"No Growth", INDEX('Coop GFs_CFs'!O:P, MATCH(B2064,'Coop GFs_CFs'!B:B,0),2)
)</f>
        <v>#N/A</v>
      </c>
      <c r="O2064" s="133"/>
      <c r="P2064" s="86">
        <f t="shared" si="151"/>
        <v>4.2257079361974767E-3</v>
      </c>
      <c r="Q2064" s="86">
        <f t="shared" si="152"/>
        <v>4.2504175550382422E-3</v>
      </c>
      <c r="R2064" s="109">
        <v>2280213123</v>
      </c>
      <c r="S2064" s="43" t="s">
        <v>350</v>
      </c>
      <c r="T2064" s="43" t="s">
        <v>11</v>
      </c>
      <c r="U2064" s="43" t="s">
        <v>351</v>
      </c>
      <c r="V2064" s="43" t="s">
        <v>366</v>
      </c>
      <c r="W2064" s="43" t="s">
        <v>355</v>
      </c>
      <c r="X2064" s="43" t="s">
        <v>934</v>
      </c>
      <c r="Z2064" s="42" t="s">
        <v>1209</v>
      </c>
      <c r="AA2064"/>
    </row>
    <row r="2065" spans="1:27" s="39" customFormat="1" x14ac:dyDescent="0.35">
      <c r="A2065" s="43" t="s">
        <v>497</v>
      </c>
      <c r="B2065" s="54">
        <v>24033</v>
      </c>
      <c r="C2065" s="54" t="s">
        <v>12</v>
      </c>
      <c r="D2065" s="53">
        <v>2.5947479999999998E-2</v>
      </c>
      <c r="E2065" s="53">
        <f t="shared" si="148"/>
        <v>2.5947479999999998E-2</v>
      </c>
      <c r="F2065" s="53">
        <f>SUMIFS('Avg CO SCC_MDE'!D:D, 'Avg CO SCC_MDE'!E:E, Z2065)</f>
        <v>1.9908430489784076E-4</v>
      </c>
      <c r="G2065" s="120">
        <f t="shared" si="153"/>
        <v>7.6725872762149067E-3</v>
      </c>
      <c r="H2065" s="120">
        <v>2.5902836634130399E-2</v>
      </c>
      <c r="I2065" s="53">
        <f t="shared" si="149"/>
        <v>1.9874177477690228E-4</v>
      </c>
      <c r="J2065" s="120">
        <v>2.6054302194407599E-2</v>
      </c>
      <c r="K2065" s="53">
        <f t="shared" si="150"/>
        <v>1.9990390750746986E-4</v>
      </c>
      <c r="L2065" s="122" t="str" cm="1">
        <f t="array" ref="L2065">_xlfn.SWITCH(A2065,
    "District of Columbia", _xlfn.XLOOKUP(R2065, '2015 O3 Growth Surrogates'!A:A, '2015 O3 Growth Surrogates'!H:H),
    "Maryland", _xlfn.XLOOKUP(R2065, '2015 O3 Growth Surrogates'!A:A, '2015 O3 Growth Surrogates'!I:I),
    "Virginia", _xlfn.XLOOKUP(R2065, '2015 O3 Growth Surrogates'!A:A, '2015 O3 Growth Surrogates'!J:J)
)</f>
        <v>EPA EMP</v>
      </c>
      <c r="M2065" s="133" t="e" cm="1">
        <f t="array" ref="M2065">_xlfn.SWITCH(L2065,
"Employment", INDEX('Coop GFs_CFs'!C:D, MATCH(B2065,'Coop GFs_CFs'!B:B,0),1),
"Population", INDEX('Coop GFs_CFs'!E:F, MATCH(B2065,'Coop GFs_CFs'!B:B,0),1),
"Household", INDEX('Coop GFs_CFs'!G:H, MATCH(B2065,'Coop GFs_CFs'!B:B,0),1),
"VMT", INDEX('Coop GFs_CFs'!I:J, MATCH(B2065,'Coop GFs_CFs'!B:B,0),1),
"Lane Mile", INDEX('Coop GFs_CFs'!K:L, MATCH(B2065,'Coop GFs_CFs'!B:B,0),1),
"Gas Sales", INDEX('Coop GFs_CFs'!M:N, MATCH(B2065,'Coop GFs_CFs'!B:B,0),1),
"No Growth", INDEX('Coop GFs_CFs'!O:P, MATCH(B2065,'Coop GFs_CFs'!B:B,0),1)
)</f>
        <v>#N/A</v>
      </c>
      <c r="N2065" s="133" t="e" cm="1">
        <f t="array" ref="N2065">_xlfn.SWITCH(L2065,
"Employment", INDEX('Coop GFs_CFs'!C:D, MATCH(B2065,'Coop GFs_CFs'!B:B,0),2),
"Population", INDEX('Coop GFs_CFs'!E:F, MATCH(B2065,'Coop GFs_CFs'!B:B,0),2),
"Household", INDEX('Coop GFs_CFs'!G:H, MATCH(B2065,'Coop GFs_CFs'!B:B,0),2),
"VMT", INDEX('Coop GFs_CFs'!I:J, MATCH(B2065,'Coop GFs_CFs'!B:B,0),2),
"Lane Mile", INDEX('Coop GFs_CFs'!K:L, MATCH(B2065,'Coop GFs_CFs'!B:B,0),2),
"Gas Sales", INDEX('Coop GFs_CFs'!M:N, MATCH(B2065,'Coop GFs_CFs'!B:B,0),2),
"No Growth", INDEX('Coop GFs_CFs'!O:P, MATCH(B2065,'Coop GFs_CFs'!B:B,0),2)
)</f>
        <v>#N/A</v>
      </c>
      <c r="O2065" s="133"/>
      <c r="P2065" s="86">
        <f t="shared" si="151"/>
        <v>1.9874177477690228E-4</v>
      </c>
      <c r="Q2065" s="86">
        <f t="shared" si="152"/>
        <v>1.9990390750746986E-4</v>
      </c>
      <c r="R2065" s="109">
        <v>2280213123</v>
      </c>
      <c r="S2065" s="43" t="s">
        <v>350</v>
      </c>
      <c r="T2065" s="43" t="s">
        <v>11</v>
      </c>
      <c r="U2065" s="43" t="s">
        <v>351</v>
      </c>
      <c r="V2065" s="43" t="s">
        <v>366</v>
      </c>
      <c r="W2065" s="43" t="s">
        <v>355</v>
      </c>
      <c r="X2065" s="43" t="s">
        <v>934</v>
      </c>
      <c r="Z2065" s="42" t="s">
        <v>1215</v>
      </c>
      <c r="AA2065"/>
    </row>
    <row r="2066" spans="1:27" s="39" customFormat="1" x14ac:dyDescent="0.35">
      <c r="A2066" s="43" t="s">
        <v>811</v>
      </c>
      <c r="B2066" s="54">
        <v>51059</v>
      </c>
      <c r="C2066" s="54" t="s">
        <v>10</v>
      </c>
      <c r="D2066" s="53">
        <v>6.9540699999999997E-2</v>
      </c>
      <c r="E2066" s="53">
        <f t="shared" si="148"/>
        <v>6.9540699999999997E-2</v>
      </c>
      <c r="F2066" s="53">
        <f>SUMIFS('Avg CO SCC_MDE'!D:D, 'Avg CO SCC_MDE'!E:E, Z2066)</f>
        <v>1.5824738434108666E-4</v>
      </c>
      <c r="G2066" s="120">
        <f t="shared" si="153"/>
        <v>2.2756081595538538E-3</v>
      </c>
      <c r="H2066" s="120">
        <v>6.9421053278510295E-2</v>
      </c>
      <c r="I2066" s="53">
        <f t="shared" si="149"/>
        <v>1.5797511528540083E-4</v>
      </c>
      <c r="J2066" s="120">
        <v>6.9826989465283401E-2</v>
      </c>
      <c r="K2066" s="53">
        <f t="shared" si="150"/>
        <v>1.588988669842799E-4</v>
      </c>
      <c r="L2066" s="122" t="str" cm="1">
        <f t="array" ref="L2066">_xlfn.SWITCH(A2066,
    "District of Columbia", _xlfn.XLOOKUP(R2066, '2015 O3 Growth Surrogates'!A:A, '2015 O3 Growth Surrogates'!H:H),
    "Maryland", _xlfn.XLOOKUP(R2066, '2015 O3 Growth Surrogates'!A:A, '2015 O3 Growth Surrogates'!I:I),
    "Virginia", _xlfn.XLOOKUP(R2066, '2015 O3 Growth Surrogates'!A:A, '2015 O3 Growth Surrogates'!J:J)
)</f>
        <v>Population</v>
      </c>
      <c r="M2066" s="133" cm="1">
        <f t="array" ref="M2066">_xlfn.SWITCH(L2066,
"Employment", INDEX('Coop GFs_CFs'!C:D, MATCH(B2066,'Coop GFs_CFs'!B:B,0),1),
"Population", INDEX('Coop GFs_CFs'!E:F, MATCH(B2066,'Coop GFs_CFs'!B:B,0),1),
"Household", INDEX('Coop GFs_CFs'!G:H, MATCH(B2066,'Coop GFs_CFs'!B:B,0),1),
"VMT", INDEX('Coop GFs_CFs'!I:J, MATCH(B2066,'Coop GFs_CFs'!B:B,0),1),
"Lane Mile", INDEX('Coop GFs_CFs'!K:L, MATCH(B2066,'Coop GFs_CFs'!B:B,0),1),
"Gas Sales", INDEX('Coop GFs_CFs'!M:N, MATCH(B2066,'Coop GFs_CFs'!B:B,0),1),
"No Growth", INDEX('Coop GFs_CFs'!O:P, MATCH(B2066,'Coop GFs_CFs'!B:B,0),1)
)</f>
        <v>1.0657729164323093</v>
      </c>
      <c r="N2066" s="133" cm="1">
        <f t="array" ref="N2066">_xlfn.SWITCH(L2066,
"Employment", INDEX('Coop GFs_CFs'!C:D, MATCH(B2066,'Coop GFs_CFs'!B:B,0),2),
"Population", INDEX('Coop GFs_CFs'!E:F, MATCH(B2066,'Coop GFs_CFs'!B:B,0),2),
"Household", INDEX('Coop GFs_CFs'!G:H, MATCH(B2066,'Coop GFs_CFs'!B:B,0),2),
"VMT", INDEX('Coop GFs_CFs'!I:J, MATCH(B2066,'Coop GFs_CFs'!B:B,0),2),
"Lane Mile", INDEX('Coop GFs_CFs'!K:L, MATCH(B2066,'Coop GFs_CFs'!B:B,0),2),
"Gas Sales", INDEX('Coop GFs_CFs'!M:N, MATCH(B2066,'Coop GFs_CFs'!B:B,0),2),
"No Growth", INDEX('Coop GFs_CFs'!O:P, MATCH(B2066,'Coop GFs_CFs'!B:B,0),2)
)</f>
        <v>1.0960498584059377</v>
      </c>
      <c r="O2066" s="133"/>
      <c r="P2066" s="86">
        <f t="shared" ref="P2066:P2079" si="154">F2066*M2066</f>
        <v>1.6865577632698447E-4</v>
      </c>
      <c r="Q2066" s="86">
        <f t="shared" ref="Q2066:Q2079" si="155">F2066*N2066</f>
        <v>1.7344702320015804E-4</v>
      </c>
      <c r="R2066" s="109">
        <v>2280208123</v>
      </c>
      <c r="S2066" s="43" t="s">
        <v>350</v>
      </c>
      <c r="T2066" s="43" t="s">
        <v>11</v>
      </c>
      <c r="U2066" s="43" t="s">
        <v>351</v>
      </c>
      <c r="V2066" s="43" t="s">
        <v>357</v>
      </c>
      <c r="W2066" s="43" t="s">
        <v>355</v>
      </c>
      <c r="X2066" s="43" t="s">
        <v>934</v>
      </c>
      <c r="Z2066" s="42" t="s">
        <v>1127</v>
      </c>
      <c r="AA2066"/>
    </row>
    <row r="2067" spans="1:27" s="39" customFormat="1" x14ac:dyDescent="0.35">
      <c r="A2067" s="43" t="s">
        <v>811</v>
      </c>
      <c r="B2067" s="54">
        <v>51059</v>
      </c>
      <c r="C2067" s="54" t="s">
        <v>12</v>
      </c>
      <c r="D2067" s="53">
        <v>5.45291E-3</v>
      </c>
      <c r="E2067" s="53">
        <f t="shared" si="148"/>
        <v>5.45291E-3</v>
      </c>
      <c r="F2067" s="53">
        <f>SUMIFS('Avg CO SCC_MDE'!D:D, 'Avg CO SCC_MDE'!E:E, Z2067)</f>
        <v>2.0813743266599468E-5</v>
      </c>
      <c r="G2067" s="120">
        <f t="shared" si="153"/>
        <v>3.8169973952622486E-3</v>
      </c>
      <c r="H2067" s="120">
        <v>5.4435281156635E-3</v>
      </c>
      <c r="I2067" s="53">
        <f t="shared" si="149"/>
        <v>2.0777932638524397E-5</v>
      </c>
      <c r="J2067" s="120">
        <v>5.4753588779683999E-3</v>
      </c>
      <c r="K2067" s="53">
        <f t="shared" si="150"/>
        <v>2.0899430575331409E-5</v>
      </c>
      <c r="L2067" s="122" t="str" cm="1">
        <f t="array" ref="L2067">_xlfn.SWITCH(A2067,
    "District of Columbia", _xlfn.XLOOKUP(R2067, '2015 O3 Growth Surrogates'!A:A, '2015 O3 Growth Surrogates'!H:H),
    "Maryland", _xlfn.XLOOKUP(R2067, '2015 O3 Growth Surrogates'!A:A, '2015 O3 Growth Surrogates'!I:I),
    "Virginia", _xlfn.XLOOKUP(R2067, '2015 O3 Growth Surrogates'!A:A, '2015 O3 Growth Surrogates'!J:J)
)</f>
        <v>Population</v>
      </c>
      <c r="M2067" s="133" cm="1">
        <f t="array" ref="M2067">_xlfn.SWITCH(L2067,
"Employment", INDEX('Coop GFs_CFs'!C:D, MATCH(B2067,'Coop GFs_CFs'!B:B,0),1),
"Population", INDEX('Coop GFs_CFs'!E:F, MATCH(B2067,'Coop GFs_CFs'!B:B,0),1),
"Household", INDEX('Coop GFs_CFs'!G:H, MATCH(B2067,'Coop GFs_CFs'!B:B,0),1),
"VMT", INDEX('Coop GFs_CFs'!I:J, MATCH(B2067,'Coop GFs_CFs'!B:B,0),1),
"Lane Mile", INDEX('Coop GFs_CFs'!K:L, MATCH(B2067,'Coop GFs_CFs'!B:B,0),1),
"Gas Sales", INDEX('Coop GFs_CFs'!M:N, MATCH(B2067,'Coop GFs_CFs'!B:B,0),1),
"No Growth", INDEX('Coop GFs_CFs'!O:P, MATCH(B2067,'Coop GFs_CFs'!B:B,0),1)
)</f>
        <v>1.0657729164323093</v>
      </c>
      <c r="N2067" s="133" cm="1">
        <f t="array" ref="N2067">_xlfn.SWITCH(L2067,
"Employment", INDEX('Coop GFs_CFs'!C:D, MATCH(B2067,'Coop GFs_CFs'!B:B,0),2),
"Population", INDEX('Coop GFs_CFs'!E:F, MATCH(B2067,'Coop GFs_CFs'!B:B,0),2),
"Household", INDEX('Coop GFs_CFs'!G:H, MATCH(B2067,'Coop GFs_CFs'!B:B,0),2),
"VMT", INDEX('Coop GFs_CFs'!I:J, MATCH(B2067,'Coop GFs_CFs'!B:B,0),2),
"Lane Mile", INDEX('Coop GFs_CFs'!K:L, MATCH(B2067,'Coop GFs_CFs'!B:B,0),2),
"Gas Sales", INDEX('Coop GFs_CFs'!M:N, MATCH(B2067,'Coop GFs_CFs'!B:B,0),2),
"No Growth", INDEX('Coop GFs_CFs'!O:P, MATCH(B2067,'Coop GFs_CFs'!B:B,0),2)
)</f>
        <v>1.0960498584059377</v>
      </c>
      <c r="O2067" s="133"/>
      <c r="P2067" s="86">
        <f t="shared" si="154"/>
        <v>2.2182723863117056E-5</v>
      </c>
      <c r="Q2067" s="86">
        <f t="shared" si="155"/>
        <v>2.2812900360253886E-5</v>
      </c>
      <c r="R2067" s="109">
        <v>2280208123</v>
      </c>
      <c r="S2067" s="43" t="s">
        <v>350</v>
      </c>
      <c r="T2067" s="43" t="s">
        <v>11</v>
      </c>
      <c r="U2067" s="43" t="s">
        <v>351</v>
      </c>
      <c r="V2067" s="43" t="s">
        <v>357</v>
      </c>
      <c r="W2067" s="43" t="s">
        <v>355</v>
      </c>
      <c r="X2067" s="43" t="s">
        <v>934</v>
      </c>
      <c r="Z2067" s="42" t="s">
        <v>1132</v>
      </c>
      <c r="AA2067"/>
    </row>
    <row r="2068" spans="1:27" s="39" customFormat="1" x14ac:dyDescent="0.35">
      <c r="A2068" s="43" t="s">
        <v>811</v>
      </c>
      <c r="B2068" s="54">
        <v>51059</v>
      </c>
      <c r="C2068" s="54" t="s">
        <v>10</v>
      </c>
      <c r="D2068" s="53">
        <v>1.160275E-2</v>
      </c>
      <c r="E2068" s="53">
        <f t="shared" si="148"/>
        <v>1.160275E-2</v>
      </c>
      <c r="F2068" s="53">
        <f>SUMIFS('Avg CO SCC_MDE'!D:D, 'Avg CO SCC_MDE'!E:E, Z2068)</f>
        <v>1.6575353202865257E-3</v>
      </c>
      <c r="G2068" s="120">
        <f t="shared" si="153"/>
        <v>0.14285710889974582</v>
      </c>
      <c r="H2068" s="120">
        <v>1.15827871437479E-2</v>
      </c>
      <c r="I2068" s="53">
        <f t="shared" si="149"/>
        <v>1.6546834843569696E-3</v>
      </c>
      <c r="J2068" s="120">
        <v>1.1650516920570401E-2</v>
      </c>
      <c r="K2068" s="53">
        <f t="shared" si="150"/>
        <v>1.6643591644602571E-3</v>
      </c>
      <c r="L2068" s="122" t="str" cm="1">
        <f t="array" ref="L2068">_xlfn.SWITCH(A2068,
    "District of Columbia", _xlfn.XLOOKUP(R2068, '2015 O3 Growth Surrogates'!A:A, '2015 O3 Growth Surrogates'!H:H),
    "Maryland", _xlfn.XLOOKUP(R2068, '2015 O3 Growth Surrogates'!A:A, '2015 O3 Growth Surrogates'!I:I),
    "Virginia", _xlfn.XLOOKUP(R2068, '2015 O3 Growth Surrogates'!A:A, '2015 O3 Growth Surrogates'!J:J)
)</f>
        <v>Population</v>
      </c>
      <c r="M2068" s="133" cm="1">
        <f t="array" ref="M2068">_xlfn.SWITCH(L2068,
"Employment", INDEX('Coop GFs_CFs'!C:D, MATCH(B2068,'Coop GFs_CFs'!B:B,0),1),
"Population", INDEX('Coop GFs_CFs'!E:F, MATCH(B2068,'Coop GFs_CFs'!B:B,0),1),
"Household", INDEX('Coop GFs_CFs'!G:H, MATCH(B2068,'Coop GFs_CFs'!B:B,0),1),
"VMT", INDEX('Coop GFs_CFs'!I:J, MATCH(B2068,'Coop GFs_CFs'!B:B,0),1),
"Lane Mile", INDEX('Coop GFs_CFs'!K:L, MATCH(B2068,'Coop GFs_CFs'!B:B,0),1),
"Gas Sales", INDEX('Coop GFs_CFs'!M:N, MATCH(B2068,'Coop GFs_CFs'!B:B,0),1),
"No Growth", INDEX('Coop GFs_CFs'!O:P, MATCH(B2068,'Coop GFs_CFs'!B:B,0),1)
)</f>
        <v>1.0657729164323093</v>
      </c>
      <c r="N2068" s="133" cm="1">
        <f t="array" ref="N2068">_xlfn.SWITCH(L2068,
"Employment", INDEX('Coop GFs_CFs'!C:D, MATCH(B2068,'Coop GFs_CFs'!B:B,0),2),
"Population", INDEX('Coop GFs_CFs'!E:F, MATCH(B2068,'Coop GFs_CFs'!B:B,0),2),
"Household", INDEX('Coop GFs_CFs'!G:H, MATCH(B2068,'Coop GFs_CFs'!B:B,0),2),
"VMT", INDEX('Coop GFs_CFs'!I:J, MATCH(B2068,'Coop GFs_CFs'!B:B,0),2),
"Lane Mile", INDEX('Coop GFs_CFs'!K:L, MATCH(B2068,'Coop GFs_CFs'!B:B,0),2),
"Gas Sales", INDEX('Coop GFs_CFs'!M:N, MATCH(B2068,'Coop GFs_CFs'!B:B,0),2),
"No Growth", INDEX('Coop GFs_CFs'!O:P, MATCH(B2068,'Coop GFs_CFs'!B:B,0),2)
)</f>
        <v>1.0960498584059377</v>
      </c>
      <c r="O2068" s="133"/>
      <c r="P2068" s="86">
        <f t="shared" si="154"/>
        <v>1.7665562523913325E-3</v>
      </c>
      <c r="Q2068" s="86">
        <f t="shared" si="155"/>
        <v>1.8167413531028872E-3</v>
      </c>
      <c r="R2068" s="109">
        <v>2280212123</v>
      </c>
      <c r="S2068" s="43" t="s">
        <v>350</v>
      </c>
      <c r="T2068" s="43" t="s">
        <v>11</v>
      </c>
      <c r="U2068" s="43" t="s">
        <v>351</v>
      </c>
      <c r="V2068" s="43" t="s">
        <v>363</v>
      </c>
      <c r="W2068" s="43" t="s">
        <v>355</v>
      </c>
      <c r="X2068" s="43" t="s">
        <v>934</v>
      </c>
      <c r="Z2068" s="42" t="s">
        <v>1183</v>
      </c>
      <c r="AA2068"/>
    </row>
    <row r="2069" spans="1:27" s="39" customFormat="1" x14ac:dyDescent="0.35">
      <c r="A2069" s="43" t="s">
        <v>811</v>
      </c>
      <c r="B2069" s="54">
        <v>51059</v>
      </c>
      <c r="C2069" s="54" t="s">
        <v>12</v>
      </c>
      <c r="D2069" s="53">
        <v>1.4201799999999001E-3</v>
      </c>
      <c r="E2069" s="53">
        <f t="shared" si="148"/>
        <v>1.4201799999999001E-3</v>
      </c>
      <c r="F2069" s="53">
        <f>SUMIFS('Avg CO SCC_MDE'!D:D, 'Avg CO SCC_MDE'!E:E, Z2069)</f>
        <v>2.0288300136211667E-4</v>
      </c>
      <c r="G2069" s="120">
        <f t="shared" si="153"/>
        <v>0.14285724440713921</v>
      </c>
      <c r="H2069" s="120">
        <v>1.4177365405448001E-3</v>
      </c>
      <c r="I2069" s="53">
        <f t="shared" si="149"/>
        <v>2.0253393547754053E-4</v>
      </c>
      <c r="J2069" s="120">
        <v>1.4260266850749999E-3</v>
      </c>
      <c r="K2069" s="53">
        <f t="shared" si="150"/>
        <v>2.0371824268086179E-4</v>
      </c>
      <c r="L2069" s="122" t="str" cm="1">
        <f t="array" ref="L2069">_xlfn.SWITCH(A2069,
    "District of Columbia", _xlfn.XLOOKUP(R2069, '2015 O3 Growth Surrogates'!A:A, '2015 O3 Growth Surrogates'!H:H),
    "Maryland", _xlfn.XLOOKUP(R2069, '2015 O3 Growth Surrogates'!A:A, '2015 O3 Growth Surrogates'!I:I),
    "Virginia", _xlfn.XLOOKUP(R2069, '2015 O3 Growth Surrogates'!A:A, '2015 O3 Growth Surrogates'!J:J)
)</f>
        <v>Population</v>
      </c>
      <c r="M2069" s="133" cm="1">
        <f t="array" ref="M2069">_xlfn.SWITCH(L2069,
"Employment", INDEX('Coop GFs_CFs'!C:D, MATCH(B2069,'Coop GFs_CFs'!B:B,0),1),
"Population", INDEX('Coop GFs_CFs'!E:F, MATCH(B2069,'Coop GFs_CFs'!B:B,0),1),
"Household", INDEX('Coop GFs_CFs'!G:H, MATCH(B2069,'Coop GFs_CFs'!B:B,0),1),
"VMT", INDEX('Coop GFs_CFs'!I:J, MATCH(B2069,'Coop GFs_CFs'!B:B,0),1),
"Lane Mile", INDEX('Coop GFs_CFs'!K:L, MATCH(B2069,'Coop GFs_CFs'!B:B,0),1),
"Gas Sales", INDEX('Coop GFs_CFs'!M:N, MATCH(B2069,'Coop GFs_CFs'!B:B,0),1),
"No Growth", INDEX('Coop GFs_CFs'!O:P, MATCH(B2069,'Coop GFs_CFs'!B:B,0),1)
)</f>
        <v>1.0657729164323093</v>
      </c>
      <c r="N2069" s="133" cm="1">
        <f t="array" ref="N2069">_xlfn.SWITCH(L2069,
"Employment", INDEX('Coop GFs_CFs'!C:D, MATCH(B2069,'Coop GFs_CFs'!B:B,0),2),
"Population", INDEX('Coop GFs_CFs'!E:F, MATCH(B2069,'Coop GFs_CFs'!B:B,0),2),
"Household", INDEX('Coop GFs_CFs'!G:H, MATCH(B2069,'Coop GFs_CFs'!B:B,0),2),
"VMT", INDEX('Coop GFs_CFs'!I:J, MATCH(B2069,'Coop GFs_CFs'!B:B,0),2),
"Lane Mile", INDEX('Coop GFs_CFs'!K:L, MATCH(B2069,'Coop GFs_CFs'!B:B,0),2),
"Gas Sales", INDEX('Coop GFs_CFs'!M:N, MATCH(B2069,'Coop GFs_CFs'!B:B,0),2),
"No Growth", INDEX('Coop GFs_CFs'!O:P, MATCH(B2069,'Coop GFs_CFs'!B:B,0),2)
)</f>
        <v>1.0960498584059377</v>
      </c>
      <c r="O2069" s="133"/>
      <c r="P2069" s="86">
        <f t="shared" si="154"/>
        <v>2.1622720805624326E-4</v>
      </c>
      <c r="Q2069" s="86">
        <f t="shared" si="155"/>
        <v>2.2236988491591963E-4</v>
      </c>
      <c r="R2069" s="109">
        <v>2280212123</v>
      </c>
      <c r="S2069" s="43" t="s">
        <v>350</v>
      </c>
      <c r="T2069" s="43" t="s">
        <v>11</v>
      </c>
      <c r="U2069" s="43" t="s">
        <v>351</v>
      </c>
      <c r="V2069" s="43" t="s">
        <v>363</v>
      </c>
      <c r="W2069" s="43" t="s">
        <v>355</v>
      </c>
      <c r="X2069" s="43" t="s">
        <v>934</v>
      </c>
      <c r="Z2069" s="42" t="s">
        <v>1190</v>
      </c>
      <c r="AA2069"/>
    </row>
    <row r="2070" spans="1:27" s="39" customFormat="1" x14ac:dyDescent="0.35">
      <c r="A2070" s="43" t="s">
        <v>811</v>
      </c>
      <c r="B2070" s="54">
        <v>51059</v>
      </c>
      <c r="C2070" s="54" t="s">
        <v>10</v>
      </c>
      <c r="D2070" s="53">
        <v>0.33617538000000002</v>
      </c>
      <c r="E2070" s="53">
        <f t="shared" si="148"/>
        <v>0.33617538000000002</v>
      </c>
      <c r="F2070" s="53">
        <f>SUMIFS('Avg CO SCC_MDE'!D:D, 'Avg CO SCC_MDE'!E:E, Z2070)</f>
        <v>1.519789198572712E-3</v>
      </c>
      <c r="G2070" s="120">
        <f t="shared" si="153"/>
        <v>4.5208224307583499E-3</v>
      </c>
      <c r="H2070" s="120">
        <v>0.33559698084579898</v>
      </c>
      <c r="I2070" s="53">
        <f t="shared" si="149"/>
        <v>1.5171743587024684E-3</v>
      </c>
      <c r="J2070" s="120">
        <v>0.33755936764725802</v>
      </c>
      <c r="K2070" s="53">
        <f t="shared" si="150"/>
        <v>1.5260459609723286E-3</v>
      </c>
      <c r="L2070" s="122" t="str" cm="1">
        <f t="array" ref="L2070">_xlfn.SWITCH(A2070,
    "District of Columbia", _xlfn.XLOOKUP(R2070, '2015 O3 Growth Surrogates'!A:A, '2015 O3 Growth Surrogates'!H:H),
    "Maryland", _xlfn.XLOOKUP(R2070, '2015 O3 Growth Surrogates'!A:A, '2015 O3 Growth Surrogates'!I:I),
    "Virginia", _xlfn.XLOOKUP(R2070, '2015 O3 Growth Surrogates'!A:A, '2015 O3 Growth Surrogates'!J:J)
)</f>
        <v>Population</v>
      </c>
      <c r="M2070" s="133" cm="1">
        <f t="array" ref="M2070">_xlfn.SWITCH(L2070,
"Employment", INDEX('Coop GFs_CFs'!C:D, MATCH(B2070,'Coop GFs_CFs'!B:B,0),1),
"Population", INDEX('Coop GFs_CFs'!E:F, MATCH(B2070,'Coop GFs_CFs'!B:B,0),1),
"Household", INDEX('Coop GFs_CFs'!G:H, MATCH(B2070,'Coop GFs_CFs'!B:B,0),1),
"VMT", INDEX('Coop GFs_CFs'!I:J, MATCH(B2070,'Coop GFs_CFs'!B:B,0),1),
"Lane Mile", INDEX('Coop GFs_CFs'!K:L, MATCH(B2070,'Coop GFs_CFs'!B:B,0),1),
"Gas Sales", INDEX('Coop GFs_CFs'!M:N, MATCH(B2070,'Coop GFs_CFs'!B:B,0),1),
"No Growth", INDEX('Coop GFs_CFs'!O:P, MATCH(B2070,'Coop GFs_CFs'!B:B,0),1)
)</f>
        <v>1.0657729164323093</v>
      </c>
      <c r="N2070" s="133" cm="1">
        <f t="array" ref="N2070">_xlfn.SWITCH(L2070,
"Employment", INDEX('Coop GFs_CFs'!C:D, MATCH(B2070,'Coop GFs_CFs'!B:B,0),2),
"Population", INDEX('Coop GFs_CFs'!E:F, MATCH(B2070,'Coop GFs_CFs'!B:B,0),2),
"Household", INDEX('Coop GFs_CFs'!G:H, MATCH(B2070,'Coop GFs_CFs'!B:B,0),2),
"VMT", INDEX('Coop GFs_CFs'!I:J, MATCH(B2070,'Coop GFs_CFs'!B:B,0),2),
"Lane Mile", INDEX('Coop GFs_CFs'!K:L, MATCH(B2070,'Coop GFs_CFs'!B:B,0),2),
"Gas Sales", INDEX('Coop GFs_CFs'!M:N, MATCH(B2070,'Coop GFs_CFs'!B:B,0),2),
"No Growth", INDEX('Coop GFs_CFs'!O:P, MATCH(B2070,'Coop GFs_CFs'!B:B,0),2)
)</f>
        <v>1.0960498584059377</v>
      </c>
      <c r="O2070" s="133"/>
      <c r="P2070" s="86">
        <f t="shared" si="154"/>
        <v>1.6197501665251614E-3</v>
      </c>
      <c r="Q2070" s="86">
        <f t="shared" si="155"/>
        <v>1.6657647359024945E-3</v>
      </c>
      <c r="R2070" s="109">
        <v>2280213123</v>
      </c>
      <c r="S2070" s="43" t="s">
        <v>350</v>
      </c>
      <c r="T2070" s="43" t="s">
        <v>11</v>
      </c>
      <c r="U2070" s="43" t="s">
        <v>351</v>
      </c>
      <c r="V2070" s="43" t="s">
        <v>366</v>
      </c>
      <c r="W2070" s="43" t="s">
        <v>355</v>
      </c>
      <c r="X2070" s="43" t="s">
        <v>934</v>
      </c>
      <c r="Z2070" s="42" t="s">
        <v>1210</v>
      </c>
      <c r="AA2070"/>
    </row>
    <row r="2071" spans="1:27" s="39" customFormat="1" x14ac:dyDescent="0.35">
      <c r="A2071" s="43" t="s">
        <v>811</v>
      </c>
      <c r="B2071" s="54">
        <v>51059</v>
      </c>
      <c r="C2071" s="54" t="s">
        <v>12</v>
      </c>
      <c r="D2071" s="53">
        <v>2.9156140000000001E-2</v>
      </c>
      <c r="E2071" s="53">
        <f t="shared" si="148"/>
        <v>2.9156140000000001E-2</v>
      </c>
      <c r="F2071" s="53">
        <f>SUMIFS('Avg CO SCC_MDE'!D:D, 'Avg CO SCC_MDE'!E:E, Z2071)</f>
        <v>1.4853533462323487E-4</v>
      </c>
      <c r="G2071" s="120">
        <f t="shared" si="153"/>
        <v>5.094478714371479E-3</v>
      </c>
      <c r="H2071" s="120">
        <v>2.9105976044758002E-2</v>
      </c>
      <c r="I2071" s="53">
        <f t="shared" si="149"/>
        <v>1.482797754210258E-4</v>
      </c>
      <c r="J2071" s="120">
        <v>2.92761718048326E-2</v>
      </c>
      <c r="K2071" s="53">
        <f t="shared" si="150"/>
        <v>1.4914683409800213E-4</v>
      </c>
      <c r="L2071" s="122" t="str" cm="1">
        <f t="array" ref="L2071">_xlfn.SWITCH(A2071,
    "District of Columbia", _xlfn.XLOOKUP(R2071, '2015 O3 Growth Surrogates'!A:A, '2015 O3 Growth Surrogates'!H:H),
    "Maryland", _xlfn.XLOOKUP(R2071, '2015 O3 Growth Surrogates'!A:A, '2015 O3 Growth Surrogates'!I:I),
    "Virginia", _xlfn.XLOOKUP(R2071, '2015 O3 Growth Surrogates'!A:A, '2015 O3 Growth Surrogates'!J:J)
)</f>
        <v>Population</v>
      </c>
      <c r="M2071" s="133" cm="1">
        <f t="array" ref="M2071">_xlfn.SWITCH(L2071,
"Employment", INDEX('Coop GFs_CFs'!C:D, MATCH(B2071,'Coop GFs_CFs'!B:B,0),1),
"Population", INDEX('Coop GFs_CFs'!E:F, MATCH(B2071,'Coop GFs_CFs'!B:B,0),1),
"Household", INDEX('Coop GFs_CFs'!G:H, MATCH(B2071,'Coop GFs_CFs'!B:B,0),1),
"VMT", INDEX('Coop GFs_CFs'!I:J, MATCH(B2071,'Coop GFs_CFs'!B:B,0),1),
"Lane Mile", INDEX('Coop GFs_CFs'!K:L, MATCH(B2071,'Coop GFs_CFs'!B:B,0),1),
"Gas Sales", INDEX('Coop GFs_CFs'!M:N, MATCH(B2071,'Coop GFs_CFs'!B:B,0),1),
"No Growth", INDEX('Coop GFs_CFs'!O:P, MATCH(B2071,'Coop GFs_CFs'!B:B,0),1)
)</f>
        <v>1.0657729164323093</v>
      </c>
      <c r="N2071" s="133" cm="1">
        <f t="array" ref="N2071">_xlfn.SWITCH(L2071,
"Employment", INDEX('Coop GFs_CFs'!C:D, MATCH(B2071,'Coop GFs_CFs'!B:B,0),2),
"Population", INDEX('Coop GFs_CFs'!E:F, MATCH(B2071,'Coop GFs_CFs'!B:B,0),2),
"Household", INDEX('Coop GFs_CFs'!G:H, MATCH(B2071,'Coop GFs_CFs'!B:B,0),2),
"VMT", INDEX('Coop GFs_CFs'!I:J, MATCH(B2071,'Coop GFs_CFs'!B:B,0),2),
"Lane Mile", INDEX('Coop GFs_CFs'!K:L, MATCH(B2071,'Coop GFs_CFs'!B:B,0),2),
"Gas Sales", INDEX('Coop GFs_CFs'!M:N, MATCH(B2071,'Coop GFs_CFs'!B:B,0),2),
"No Growth", INDEX('Coop GFs_CFs'!O:P, MATCH(B2071,'Coop GFs_CFs'!B:B,0),2)
)</f>
        <v>1.0960498584059377</v>
      </c>
      <c r="O2071" s="133"/>
      <c r="P2071" s="86">
        <f t="shared" si="154"/>
        <v>1.58304936774654E-4</v>
      </c>
      <c r="Q2071" s="86">
        <f t="shared" si="155"/>
        <v>1.6280213248207515E-4</v>
      </c>
      <c r="R2071" s="109">
        <v>2280213123</v>
      </c>
      <c r="S2071" s="43" t="s">
        <v>350</v>
      </c>
      <c r="T2071" s="43" t="s">
        <v>11</v>
      </c>
      <c r="U2071" s="43" t="s">
        <v>351</v>
      </c>
      <c r="V2071" s="43" t="s">
        <v>366</v>
      </c>
      <c r="W2071" s="43" t="s">
        <v>355</v>
      </c>
      <c r="X2071" s="43" t="s">
        <v>934</v>
      </c>
      <c r="Z2071" s="42" t="s">
        <v>1216</v>
      </c>
      <c r="AA2071"/>
    </row>
    <row r="2072" spans="1:27" s="39" customFormat="1" x14ac:dyDescent="0.35">
      <c r="A2072" s="43" t="s">
        <v>811</v>
      </c>
      <c r="B2072" s="54">
        <v>51153</v>
      </c>
      <c r="C2072" s="54" t="s">
        <v>10</v>
      </c>
      <c r="D2072" s="53">
        <v>5.9114699999998997E-3</v>
      </c>
      <c r="E2072" s="53">
        <f t="shared" si="148"/>
        <v>5.9114699999998997E-3</v>
      </c>
      <c r="F2072" s="53">
        <f>SUMIFS('Avg CO SCC_MDE'!D:D, 'Avg CO SCC_MDE'!E:E, Z2072)</f>
        <v>1.4778687598914087E-3</v>
      </c>
      <c r="G2072" s="120">
        <f t="shared" si="153"/>
        <v>0.25000021312658843</v>
      </c>
      <c r="H2072" s="120">
        <v>5.9012991503436998E-3</v>
      </c>
      <c r="I2072" s="53">
        <f t="shared" si="149"/>
        <v>1.4753260453096802E-3</v>
      </c>
      <c r="J2072" s="120">
        <v>5.9358067062070001E-3</v>
      </c>
      <c r="K2072" s="53">
        <f t="shared" si="150"/>
        <v>1.4839529416299829E-3</v>
      </c>
      <c r="L2072" s="122" t="str" cm="1">
        <f t="array" ref="L2072">_xlfn.SWITCH(A2072,
    "District of Columbia", _xlfn.XLOOKUP(R2072, '2015 O3 Growth Surrogates'!A:A, '2015 O3 Growth Surrogates'!H:H),
    "Maryland", _xlfn.XLOOKUP(R2072, '2015 O3 Growth Surrogates'!A:A, '2015 O3 Growth Surrogates'!I:I),
    "Virginia", _xlfn.XLOOKUP(R2072, '2015 O3 Growth Surrogates'!A:A, '2015 O3 Growth Surrogates'!J:J)
)</f>
        <v>Population</v>
      </c>
      <c r="M2072" s="133" cm="1">
        <f t="array" ref="M2072">_xlfn.SWITCH(L2072,
"Employment", INDEX('Coop GFs_CFs'!C:D, MATCH(B2072,'Coop GFs_CFs'!B:B,0),1),
"Population", INDEX('Coop GFs_CFs'!E:F, MATCH(B2072,'Coop GFs_CFs'!B:B,0),1),
"Household", INDEX('Coop GFs_CFs'!G:H, MATCH(B2072,'Coop GFs_CFs'!B:B,0),1),
"VMT", INDEX('Coop GFs_CFs'!I:J, MATCH(B2072,'Coop GFs_CFs'!B:B,0),1),
"Lane Mile", INDEX('Coop GFs_CFs'!K:L, MATCH(B2072,'Coop GFs_CFs'!B:B,0),1),
"Gas Sales", INDEX('Coop GFs_CFs'!M:N, MATCH(B2072,'Coop GFs_CFs'!B:B,0),1),
"No Growth", INDEX('Coop GFs_CFs'!O:P, MATCH(B2072,'Coop GFs_CFs'!B:B,0),1)
)</f>
        <v>1.0943166406241815</v>
      </c>
      <c r="N2072" s="133" cm="1">
        <f t="array" ref="N2072">_xlfn.SWITCH(L2072,
"Employment", INDEX('Coop GFs_CFs'!C:D, MATCH(B2072,'Coop GFs_CFs'!B:B,0),2),
"Population", INDEX('Coop GFs_CFs'!E:F, MATCH(B2072,'Coop GFs_CFs'!B:B,0),2),
"Household", INDEX('Coop GFs_CFs'!G:H, MATCH(B2072,'Coop GFs_CFs'!B:B,0),2),
"VMT", INDEX('Coop GFs_CFs'!I:J, MATCH(B2072,'Coop GFs_CFs'!B:B,0),2),
"Lane Mile", INDEX('Coop GFs_CFs'!K:L, MATCH(B2072,'Coop GFs_CFs'!B:B,0),2),
"Gas Sales", INDEX('Coop GFs_CFs'!M:N, MATCH(B2072,'Coop GFs_CFs'!B:B,0),2),
"No Growth", INDEX('Coop GFs_CFs'!O:P, MATCH(B2072,'Coop GFs_CFs'!B:B,0),2)
)</f>
        <v>1.1237955518522129</v>
      </c>
      <c r="O2072" s="133"/>
      <c r="P2072" s="86">
        <f t="shared" si="154"/>
        <v>1.6172563766077915E-3</v>
      </c>
      <c r="Q2072" s="86">
        <f t="shared" si="155"/>
        <v>1.6608223385873111E-3</v>
      </c>
      <c r="R2072" s="109">
        <v>2280212123</v>
      </c>
      <c r="S2072" s="43" t="s">
        <v>350</v>
      </c>
      <c r="T2072" s="43" t="s">
        <v>11</v>
      </c>
      <c r="U2072" s="43" t="s">
        <v>351</v>
      </c>
      <c r="V2072" s="43" t="s">
        <v>363</v>
      </c>
      <c r="W2072" s="43" t="s">
        <v>355</v>
      </c>
      <c r="X2072" s="43" t="s">
        <v>934</v>
      </c>
      <c r="Z2072" s="42" t="s">
        <v>1184</v>
      </c>
      <c r="AA2072"/>
    </row>
    <row r="2073" spans="1:27" s="39" customFormat="1" x14ac:dyDescent="0.35">
      <c r="A2073" s="43" t="s">
        <v>811</v>
      </c>
      <c r="B2073" s="54">
        <v>51153</v>
      </c>
      <c r="C2073" s="54" t="s">
        <v>12</v>
      </c>
      <c r="D2073" s="53">
        <v>7.5838000000000001E-4</v>
      </c>
      <c r="E2073" s="53">
        <f t="shared" si="148"/>
        <v>7.5838000000000001E-4</v>
      </c>
      <c r="F2073" s="53">
        <f>SUMIFS('Avg CO SCC_MDE'!D:D, 'Avg CO SCC_MDE'!E:E, Z2073)</f>
        <v>1.8959532659988177E-4</v>
      </c>
      <c r="G2073" s="120">
        <f t="shared" si="153"/>
        <v>0.25000043065466093</v>
      </c>
      <c r="H2073" s="120">
        <v>7.5707518597520004E-4</v>
      </c>
      <c r="I2073" s="53">
        <f t="shared" si="149"/>
        <v>1.8926912253175752E-4</v>
      </c>
      <c r="J2073" s="120">
        <v>7.6150214580340001E-4</v>
      </c>
      <c r="K2073" s="53">
        <f t="shared" si="150"/>
        <v>1.903758643952984E-4</v>
      </c>
      <c r="L2073" s="122" t="str" cm="1">
        <f t="array" ref="L2073">_xlfn.SWITCH(A2073,
    "District of Columbia", _xlfn.XLOOKUP(R2073, '2015 O3 Growth Surrogates'!A:A, '2015 O3 Growth Surrogates'!H:H),
    "Maryland", _xlfn.XLOOKUP(R2073, '2015 O3 Growth Surrogates'!A:A, '2015 O3 Growth Surrogates'!I:I),
    "Virginia", _xlfn.XLOOKUP(R2073, '2015 O3 Growth Surrogates'!A:A, '2015 O3 Growth Surrogates'!J:J)
)</f>
        <v>Population</v>
      </c>
      <c r="M2073" s="133" cm="1">
        <f t="array" ref="M2073">_xlfn.SWITCH(L2073,
"Employment", INDEX('Coop GFs_CFs'!C:D, MATCH(B2073,'Coop GFs_CFs'!B:B,0),1),
"Population", INDEX('Coop GFs_CFs'!E:F, MATCH(B2073,'Coop GFs_CFs'!B:B,0),1),
"Household", INDEX('Coop GFs_CFs'!G:H, MATCH(B2073,'Coop GFs_CFs'!B:B,0),1),
"VMT", INDEX('Coop GFs_CFs'!I:J, MATCH(B2073,'Coop GFs_CFs'!B:B,0),1),
"Lane Mile", INDEX('Coop GFs_CFs'!K:L, MATCH(B2073,'Coop GFs_CFs'!B:B,0),1),
"Gas Sales", INDEX('Coop GFs_CFs'!M:N, MATCH(B2073,'Coop GFs_CFs'!B:B,0),1),
"No Growth", INDEX('Coop GFs_CFs'!O:P, MATCH(B2073,'Coop GFs_CFs'!B:B,0),1)
)</f>
        <v>1.0943166406241815</v>
      </c>
      <c r="N2073" s="133" cm="1">
        <f t="array" ref="N2073">_xlfn.SWITCH(L2073,
"Employment", INDEX('Coop GFs_CFs'!C:D, MATCH(B2073,'Coop GFs_CFs'!B:B,0),2),
"Population", INDEX('Coop GFs_CFs'!E:F, MATCH(B2073,'Coop GFs_CFs'!B:B,0),2),
"Household", INDEX('Coop GFs_CFs'!G:H, MATCH(B2073,'Coop GFs_CFs'!B:B,0),2),
"VMT", INDEX('Coop GFs_CFs'!I:J, MATCH(B2073,'Coop GFs_CFs'!B:B,0),2),
"Lane Mile", INDEX('Coop GFs_CFs'!K:L, MATCH(B2073,'Coop GFs_CFs'!B:B,0),2),
"Gas Sales", INDEX('Coop GFs_CFs'!M:N, MATCH(B2073,'Coop GFs_CFs'!B:B,0),2),
"No Growth", INDEX('Coop GFs_CFs'!O:P, MATCH(B2073,'Coop GFs_CFs'!B:B,0),2)
)</f>
        <v>1.1237955518522129</v>
      </c>
      <c r="O2073" s="133"/>
      <c r="P2073" s="86">
        <f t="shared" si="154"/>
        <v>2.0747732088282714E-4</v>
      </c>
      <c r="Q2073" s="86">
        <f t="shared" si="155"/>
        <v>2.1306638468491468E-4</v>
      </c>
      <c r="R2073" s="109">
        <v>2280212123</v>
      </c>
      <c r="S2073" s="43" t="s">
        <v>350</v>
      </c>
      <c r="T2073" s="43" t="s">
        <v>11</v>
      </c>
      <c r="U2073" s="43" t="s">
        <v>351</v>
      </c>
      <c r="V2073" s="43" t="s">
        <v>363</v>
      </c>
      <c r="W2073" s="43" t="s">
        <v>355</v>
      </c>
      <c r="X2073" s="43" t="s">
        <v>934</v>
      </c>
      <c r="Z2073" s="42" t="s">
        <v>1191</v>
      </c>
      <c r="AA2073"/>
    </row>
    <row r="2074" spans="1:27" s="39" customFormat="1" x14ac:dyDescent="0.35">
      <c r="A2074" s="43" t="s">
        <v>811</v>
      </c>
      <c r="B2074" s="54">
        <v>51153</v>
      </c>
      <c r="C2074" s="54" t="s">
        <v>10</v>
      </c>
      <c r="D2074" s="53">
        <v>0.40963708999999998</v>
      </c>
      <c r="E2074" s="53">
        <f t="shared" si="148"/>
        <v>0.40963708999999998</v>
      </c>
      <c r="F2074" s="53">
        <f>SUMIFS('Avg CO SCC_MDE'!D:D, 'Avg CO SCC_MDE'!E:E, Z2074)</f>
        <v>1.2764754430039668E-3</v>
      </c>
      <c r="G2074" s="120">
        <f t="shared" si="153"/>
        <v>3.1161129550157846E-3</v>
      </c>
      <c r="H2074" s="120">
        <v>0.40893229791681601</v>
      </c>
      <c r="I2074" s="53">
        <f t="shared" si="149"/>
        <v>1.2742792312629646E-3</v>
      </c>
      <c r="J2074" s="120">
        <v>0.41132350936961198</v>
      </c>
      <c r="K2074" s="53">
        <f t="shared" si="150"/>
        <v>1.2817305162492044E-3</v>
      </c>
      <c r="L2074" s="122" t="str" cm="1">
        <f t="array" ref="L2074">_xlfn.SWITCH(A2074,
    "District of Columbia", _xlfn.XLOOKUP(R2074, '2015 O3 Growth Surrogates'!A:A, '2015 O3 Growth Surrogates'!H:H),
    "Maryland", _xlfn.XLOOKUP(R2074, '2015 O3 Growth Surrogates'!A:A, '2015 O3 Growth Surrogates'!I:I),
    "Virginia", _xlfn.XLOOKUP(R2074, '2015 O3 Growth Surrogates'!A:A, '2015 O3 Growth Surrogates'!J:J)
)</f>
        <v>Population</v>
      </c>
      <c r="M2074" s="133" cm="1">
        <f t="array" ref="M2074">_xlfn.SWITCH(L2074,
"Employment", INDEX('Coop GFs_CFs'!C:D, MATCH(B2074,'Coop GFs_CFs'!B:B,0),1),
"Population", INDEX('Coop GFs_CFs'!E:F, MATCH(B2074,'Coop GFs_CFs'!B:B,0),1),
"Household", INDEX('Coop GFs_CFs'!G:H, MATCH(B2074,'Coop GFs_CFs'!B:B,0),1),
"VMT", INDEX('Coop GFs_CFs'!I:J, MATCH(B2074,'Coop GFs_CFs'!B:B,0),1),
"Lane Mile", INDEX('Coop GFs_CFs'!K:L, MATCH(B2074,'Coop GFs_CFs'!B:B,0),1),
"Gas Sales", INDEX('Coop GFs_CFs'!M:N, MATCH(B2074,'Coop GFs_CFs'!B:B,0),1),
"No Growth", INDEX('Coop GFs_CFs'!O:P, MATCH(B2074,'Coop GFs_CFs'!B:B,0),1)
)</f>
        <v>1.0943166406241815</v>
      </c>
      <c r="N2074" s="133" cm="1">
        <f t="array" ref="N2074">_xlfn.SWITCH(L2074,
"Employment", INDEX('Coop GFs_CFs'!C:D, MATCH(B2074,'Coop GFs_CFs'!B:B,0),2),
"Population", INDEX('Coop GFs_CFs'!E:F, MATCH(B2074,'Coop GFs_CFs'!B:B,0),2),
"Household", INDEX('Coop GFs_CFs'!G:H, MATCH(B2074,'Coop GFs_CFs'!B:B,0),2),
"VMT", INDEX('Coop GFs_CFs'!I:J, MATCH(B2074,'Coop GFs_CFs'!B:B,0),2),
"Lane Mile", INDEX('Coop GFs_CFs'!K:L, MATCH(B2074,'Coop GFs_CFs'!B:B,0),2),
"Gas Sales", INDEX('Coop GFs_CFs'!M:N, MATCH(B2074,'Coop GFs_CFs'!B:B,0),2),
"No Growth", INDEX('Coop GFs_CFs'!O:P, MATCH(B2074,'Coop GFs_CFs'!B:B,0),2)
)</f>
        <v>1.1237955518522129</v>
      </c>
      <c r="O2074" s="133"/>
      <c r="P2074" s="86">
        <f t="shared" si="154"/>
        <v>1.3968683186273648E-3</v>
      </c>
      <c r="Q2074" s="86">
        <f t="shared" si="155"/>
        <v>1.4344974248964408E-3</v>
      </c>
      <c r="R2074" s="109">
        <v>2280213123</v>
      </c>
      <c r="S2074" s="43" t="s">
        <v>350</v>
      </c>
      <c r="T2074" s="43" t="s">
        <v>11</v>
      </c>
      <c r="U2074" s="43" t="s">
        <v>351</v>
      </c>
      <c r="V2074" s="43" t="s">
        <v>366</v>
      </c>
      <c r="W2074" s="43" t="s">
        <v>355</v>
      </c>
      <c r="X2074" s="43" t="s">
        <v>934</v>
      </c>
      <c r="Z2074" s="42" t="s">
        <v>1211</v>
      </c>
      <c r="AA2074"/>
    </row>
    <row r="2075" spans="1:27" s="39" customFormat="1" x14ac:dyDescent="0.35">
      <c r="A2075" s="43" t="s">
        <v>811</v>
      </c>
      <c r="B2075" s="54">
        <v>51153</v>
      </c>
      <c r="C2075" s="54" t="s">
        <v>12</v>
      </c>
      <c r="D2075" s="53">
        <v>4.1202939999999799E-2</v>
      </c>
      <c r="E2075" s="53">
        <f t="shared" si="148"/>
        <v>4.1202939999999799E-2</v>
      </c>
      <c r="F2075" s="53">
        <f>SUMIFS('Avg CO SCC_MDE'!D:D, 'Avg CO SCC_MDE'!E:E, Z2075)</f>
        <v>1.342931837354408E-4</v>
      </c>
      <c r="G2075" s="120">
        <f t="shared" si="153"/>
        <v>3.2593107126685974E-3</v>
      </c>
      <c r="H2075" s="120">
        <v>4.1132049188047498E-2</v>
      </c>
      <c r="I2075" s="53">
        <f t="shared" si="149"/>
        <v>1.340621285526149E-4</v>
      </c>
      <c r="J2075" s="120">
        <v>4.1372566817974202E-2</v>
      </c>
      <c r="K2075" s="53">
        <f t="shared" si="150"/>
        <v>1.3484605024042067E-4</v>
      </c>
      <c r="L2075" s="122" t="str" cm="1">
        <f t="array" ref="L2075">_xlfn.SWITCH(A2075,
    "District of Columbia", _xlfn.XLOOKUP(R2075, '2015 O3 Growth Surrogates'!A:A, '2015 O3 Growth Surrogates'!H:H),
    "Maryland", _xlfn.XLOOKUP(R2075, '2015 O3 Growth Surrogates'!A:A, '2015 O3 Growth Surrogates'!I:I),
    "Virginia", _xlfn.XLOOKUP(R2075, '2015 O3 Growth Surrogates'!A:A, '2015 O3 Growth Surrogates'!J:J)
)</f>
        <v>Population</v>
      </c>
      <c r="M2075" s="133" cm="1">
        <f t="array" ref="M2075">_xlfn.SWITCH(L2075,
"Employment", INDEX('Coop GFs_CFs'!C:D, MATCH(B2075,'Coop GFs_CFs'!B:B,0),1),
"Population", INDEX('Coop GFs_CFs'!E:F, MATCH(B2075,'Coop GFs_CFs'!B:B,0),1),
"Household", INDEX('Coop GFs_CFs'!G:H, MATCH(B2075,'Coop GFs_CFs'!B:B,0),1),
"VMT", INDEX('Coop GFs_CFs'!I:J, MATCH(B2075,'Coop GFs_CFs'!B:B,0),1),
"Lane Mile", INDEX('Coop GFs_CFs'!K:L, MATCH(B2075,'Coop GFs_CFs'!B:B,0),1),
"Gas Sales", INDEX('Coop GFs_CFs'!M:N, MATCH(B2075,'Coop GFs_CFs'!B:B,0),1),
"No Growth", INDEX('Coop GFs_CFs'!O:P, MATCH(B2075,'Coop GFs_CFs'!B:B,0),1)
)</f>
        <v>1.0943166406241815</v>
      </c>
      <c r="N2075" s="133" cm="1">
        <f t="array" ref="N2075">_xlfn.SWITCH(L2075,
"Employment", INDEX('Coop GFs_CFs'!C:D, MATCH(B2075,'Coop GFs_CFs'!B:B,0),2),
"Population", INDEX('Coop GFs_CFs'!E:F, MATCH(B2075,'Coop GFs_CFs'!B:B,0),2),
"Household", INDEX('Coop GFs_CFs'!G:H, MATCH(B2075,'Coop GFs_CFs'!B:B,0),2),
"VMT", INDEX('Coop GFs_CFs'!I:J, MATCH(B2075,'Coop GFs_CFs'!B:B,0),2),
"Lane Mile", INDEX('Coop GFs_CFs'!K:L, MATCH(B2075,'Coop GFs_CFs'!B:B,0),2),
"Gas Sales", INDEX('Coop GFs_CFs'!M:N, MATCH(B2075,'Coop GFs_CFs'!B:B,0),2),
"No Growth", INDEX('Coop GFs_CFs'!O:P, MATCH(B2075,'Coop GFs_CFs'!B:B,0),2)
)</f>
        <v>1.1237955518522129</v>
      </c>
      <c r="O2075" s="133"/>
      <c r="P2075" s="86">
        <f t="shared" si="154"/>
        <v>1.4695926568409354E-4</v>
      </c>
      <c r="Q2075" s="86">
        <f t="shared" si="155"/>
        <v>1.5091808252596032E-4</v>
      </c>
      <c r="R2075" s="109">
        <v>2280213123</v>
      </c>
      <c r="S2075" s="43" t="s">
        <v>350</v>
      </c>
      <c r="T2075" s="43" t="s">
        <v>11</v>
      </c>
      <c r="U2075" s="43" t="s">
        <v>351</v>
      </c>
      <c r="V2075" s="43" t="s">
        <v>366</v>
      </c>
      <c r="W2075" s="43" t="s">
        <v>355</v>
      </c>
      <c r="X2075" s="43" t="s">
        <v>934</v>
      </c>
      <c r="Z2075" s="42" t="s">
        <v>1217</v>
      </c>
      <c r="AA2075"/>
    </row>
    <row r="2076" spans="1:27" s="39" customFormat="1" x14ac:dyDescent="0.35">
      <c r="A2076" s="43" t="s">
        <v>811</v>
      </c>
      <c r="B2076" s="54">
        <v>51510</v>
      </c>
      <c r="C2076" s="54" t="s">
        <v>10</v>
      </c>
      <c r="D2076" s="53">
        <v>8.7460309999999999E-2</v>
      </c>
      <c r="E2076" s="53">
        <f t="shared" si="148"/>
        <v>8.7460309999999999E-2</v>
      </c>
      <c r="F2076" s="53">
        <f>SUMIFS('Avg CO SCC_MDE'!D:D, 'Avg CO SCC_MDE'!E:E, Z2076)</f>
        <v>1.4660736987774339E-3</v>
      </c>
      <c r="G2076" s="120">
        <f t="shared" si="153"/>
        <v>1.6762731561063914E-2</v>
      </c>
      <c r="H2076" s="120">
        <v>0.105108581273818</v>
      </c>
      <c r="I2076" s="53">
        <f t="shared" si="149"/>
        <v>1.7619069326572805E-3</v>
      </c>
      <c r="J2076" s="120">
        <v>0.11704067347062</v>
      </c>
      <c r="K2076" s="53">
        <f t="shared" si="150"/>
        <v>1.9619213911141378E-3</v>
      </c>
      <c r="L2076" s="122" t="str" cm="1">
        <f t="array" ref="L2076">_xlfn.SWITCH(A2076,
    "District of Columbia", _xlfn.XLOOKUP(R2076, '2015 O3 Growth Surrogates'!A:A, '2015 O3 Growth Surrogates'!H:H),
    "Maryland", _xlfn.XLOOKUP(R2076, '2015 O3 Growth Surrogates'!A:A, '2015 O3 Growth Surrogates'!I:I),
    "Virginia", _xlfn.XLOOKUP(R2076, '2015 O3 Growth Surrogates'!A:A, '2015 O3 Growth Surrogates'!J:J)
)</f>
        <v>Population</v>
      </c>
      <c r="M2076" s="133" cm="1">
        <f t="array" ref="M2076">_xlfn.SWITCH(L2076,
"Employment", INDEX('Coop GFs_CFs'!C:D, MATCH(B2076,'Coop GFs_CFs'!B:B,0),1),
"Population", INDEX('Coop GFs_CFs'!E:F, MATCH(B2076,'Coop GFs_CFs'!B:B,0),1),
"Household", INDEX('Coop GFs_CFs'!G:H, MATCH(B2076,'Coop GFs_CFs'!B:B,0),1),
"VMT", INDEX('Coop GFs_CFs'!I:J, MATCH(B2076,'Coop GFs_CFs'!B:B,0),1),
"Lane Mile", INDEX('Coop GFs_CFs'!K:L, MATCH(B2076,'Coop GFs_CFs'!B:B,0),1),
"Gas Sales", INDEX('Coop GFs_CFs'!M:N, MATCH(B2076,'Coop GFs_CFs'!B:B,0),1),
"No Growth", INDEX('Coop GFs_CFs'!O:P, MATCH(B2076,'Coop GFs_CFs'!B:B,0),1)
)</f>
        <v>1.2512671881942732</v>
      </c>
      <c r="N2076" s="133" cm="1">
        <f t="array" ref="N2076">_xlfn.SWITCH(L2076,
"Employment", INDEX('Coop GFs_CFs'!C:D, MATCH(B2076,'Coop GFs_CFs'!B:B,0),2),
"Population", INDEX('Coop GFs_CFs'!E:F, MATCH(B2076,'Coop GFs_CFs'!B:B,0),2),
"Household", INDEX('Coop GFs_CFs'!G:H, MATCH(B2076,'Coop GFs_CFs'!B:B,0),2),
"VMT", INDEX('Coop GFs_CFs'!I:J, MATCH(B2076,'Coop GFs_CFs'!B:B,0),2),
"Lane Mile", INDEX('Coop GFs_CFs'!K:L, MATCH(B2076,'Coop GFs_CFs'!B:B,0),2),
"Gas Sales", INDEX('Coop GFs_CFs'!M:N, MATCH(B2076,'Coop GFs_CFs'!B:B,0),2),
"No Growth", INDEX('Coop GFs_CFs'!O:P, MATCH(B2076,'Coop GFs_CFs'!B:B,0),2)
)</f>
        <v>1.365491025746405</v>
      </c>
      <c r="O2076" s="133"/>
      <c r="P2076" s="86">
        <f t="shared" si="154"/>
        <v>1.8344499147548176E-3</v>
      </c>
      <c r="Q2076" s="86">
        <f t="shared" si="155"/>
        <v>2.0019104787634243E-3</v>
      </c>
      <c r="R2076" s="109">
        <v>2280207123</v>
      </c>
      <c r="S2076" s="43" t="s">
        <v>350</v>
      </c>
      <c r="T2076" s="43" t="s">
        <v>11</v>
      </c>
      <c r="U2076" s="43" t="s">
        <v>351</v>
      </c>
      <c r="V2076" s="43" t="s">
        <v>352</v>
      </c>
      <c r="W2076" s="43" t="s">
        <v>355</v>
      </c>
      <c r="X2076" s="43" t="s">
        <v>934</v>
      </c>
      <c r="Z2076" s="42" t="s">
        <v>1103</v>
      </c>
      <c r="AA2076"/>
    </row>
    <row r="2077" spans="1:27" s="39" customFormat="1" x14ac:dyDescent="0.35">
      <c r="A2077" s="43" t="s">
        <v>811</v>
      </c>
      <c r="B2077" s="54">
        <v>51510</v>
      </c>
      <c r="C2077" s="54" t="s">
        <v>12</v>
      </c>
      <c r="D2077" s="53">
        <v>1.045512E-2</v>
      </c>
      <c r="E2077" s="53">
        <f t="shared" si="148"/>
        <v>1.045512E-2</v>
      </c>
      <c r="F2077" s="53">
        <f>SUMIFS('Avg CO SCC_MDE'!D:D, 'Avg CO SCC_MDE'!E:E, Z2077)</f>
        <v>1.8749609680447562E-4</v>
      </c>
      <c r="G2077" s="120">
        <f t="shared" ref="G2077:G2080" si="156">F2077/E2077</f>
        <v>1.7933423700969058E-2</v>
      </c>
      <c r="H2077" s="120">
        <v>1.2564817461172001E-2</v>
      </c>
      <c r="I2077" s="53">
        <f t="shared" si="149"/>
        <v>2.2533019525653182E-4</v>
      </c>
      <c r="J2077" s="120">
        <v>1.39911953892703E-2</v>
      </c>
      <c r="K2077" s="53">
        <f t="shared" si="150"/>
        <v>2.50910034998829E-4</v>
      </c>
      <c r="L2077" s="122" t="str" cm="1">
        <f t="array" ref="L2077">_xlfn.SWITCH(A2077,
    "District of Columbia", _xlfn.XLOOKUP(R2077, '2015 O3 Growth Surrogates'!A:A, '2015 O3 Growth Surrogates'!H:H),
    "Maryland", _xlfn.XLOOKUP(R2077, '2015 O3 Growth Surrogates'!A:A, '2015 O3 Growth Surrogates'!I:I),
    "Virginia", _xlfn.XLOOKUP(R2077, '2015 O3 Growth Surrogates'!A:A, '2015 O3 Growth Surrogates'!J:J)
)</f>
        <v>Population</v>
      </c>
      <c r="M2077" s="133" cm="1">
        <f t="array" ref="M2077">_xlfn.SWITCH(L2077,
"Employment", INDEX('Coop GFs_CFs'!C:D, MATCH(B2077,'Coop GFs_CFs'!B:B,0),1),
"Population", INDEX('Coop GFs_CFs'!E:F, MATCH(B2077,'Coop GFs_CFs'!B:B,0),1),
"Household", INDEX('Coop GFs_CFs'!G:H, MATCH(B2077,'Coop GFs_CFs'!B:B,0),1),
"VMT", INDEX('Coop GFs_CFs'!I:J, MATCH(B2077,'Coop GFs_CFs'!B:B,0),1),
"Lane Mile", INDEX('Coop GFs_CFs'!K:L, MATCH(B2077,'Coop GFs_CFs'!B:B,0),1),
"Gas Sales", INDEX('Coop GFs_CFs'!M:N, MATCH(B2077,'Coop GFs_CFs'!B:B,0),1),
"No Growth", INDEX('Coop GFs_CFs'!O:P, MATCH(B2077,'Coop GFs_CFs'!B:B,0),1)
)</f>
        <v>1.2512671881942732</v>
      </c>
      <c r="N2077" s="133" cm="1">
        <f t="array" ref="N2077">_xlfn.SWITCH(L2077,
"Employment", INDEX('Coop GFs_CFs'!C:D, MATCH(B2077,'Coop GFs_CFs'!B:B,0),2),
"Population", INDEX('Coop GFs_CFs'!E:F, MATCH(B2077,'Coop GFs_CFs'!B:B,0),2),
"Household", INDEX('Coop GFs_CFs'!G:H, MATCH(B2077,'Coop GFs_CFs'!B:B,0),2),
"VMT", INDEX('Coop GFs_CFs'!I:J, MATCH(B2077,'Coop GFs_CFs'!B:B,0),2),
"Lane Mile", INDEX('Coop GFs_CFs'!K:L, MATCH(B2077,'Coop GFs_CFs'!B:B,0),2),
"Gas Sales", INDEX('Coop GFs_CFs'!M:N, MATCH(B2077,'Coop GFs_CFs'!B:B,0),2),
"No Growth", INDEX('Coop GFs_CFs'!O:P, MATCH(B2077,'Coop GFs_CFs'!B:B,0),2)
)</f>
        <v>1.365491025746405</v>
      </c>
      <c r="O2077" s="133"/>
      <c r="P2077" s="86">
        <f t="shared" si="154"/>
        <v>2.3460771384593745E-4</v>
      </c>
      <c r="Q2077" s="86">
        <f t="shared" si="155"/>
        <v>2.5602423754899066E-4</v>
      </c>
      <c r="R2077" s="109">
        <v>2280207123</v>
      </c>
      <c r="S2077" s="43" t="s">
        <v>350</v>
      </c>
      <c r="T2077" s="43" t="s">
        <v>11</v>
      </c>
      <c r="U2077" s="43" t="s">
        <v>351</v>
      </c>
      <c r="V2077" s="43" t="s">
        <v>352</v>
      </c>
      <c r="W2077" s="43" t="s">
        <v>355</v>
      </c>
      <c r="X2077" s="43" t="s">
        <v>934</v>
      </c>
      <c r="Z2077" s="42" t="s">
        <v>1108</v>
      </c>
      <c r="AA2077"/>
    </row>
    <row r="2078" spans="1:27" s="39" customFormat="1" x14ac:dyDescent="0.35">
      <c r="A2078" s="43" t="s">
        <v>811</v>
      </c>
      <c r="B2078" s="54">
        <v>51510</v>
      </c>
      <c r="C2078" s="54" t="s">
        <v>10</v>
      </c>
      <c r="D2078" s="53">
        <v>0.24231175999999999</v>
      </c>
      <c r="E2078" s="53">
        <f t="shared" ref="E2078:E2113" si="157">D2078</f>
        <v>0.24231175999999999</v>
      </c>
      <c r="F2078" s="53">
        <f>SUMIFS('Avg CO SCC_MDE'!D:D, 'Avg CO SCC_MDE'!E:E, Z2078)</f>
        <v>2.8287896492180031E-3</v>
      </c>
      <c r="G2078" s="120">
        <f t="shared" si="156"/>
        <v>1.1674174003019925E-2</v>
      </c>
      <c r="H2078" s="120">
        <v>0.241894855832191</v>
      </c>
      <c r="I2078" s="53">
        <f t="shared" ref="I2078:I2113" si="158">G2078*H2078</f>
        <v>2.8239226374204168E-3</v>
      </c>
      <c r="J2078" s="120">
        <v>0.24330932407689701</v>
      </c>
      <c r="K2078" s="53">
        <f t="shared" ref="K2078:K2113" si="159">G2078*J2078</f>
        <v>2.8404353858308608E-3</v>
      </c>
      <c r="L2078" s="122" t="str" cm="1">
        <f t="array" ref="L2078">_xlfn.SWITCH(A2078,
    "District of Columbia", _xlfn.XLOOKUP(R2078, '2015 O3 Growth Surrogates'!A:A, '2015 O3 Growth Surrogates'!H:H),
    "Maryland", _xlfn.XLOOKUP(R2078, '2015 O3 Growth Surrogates'!A:A, '2015 O3 Growth Surrogates'!I:I),
    "Virginia", _xlfn.XLOOKUP(R2078, '2015 O3 Growth Surrogates'!A:A, '2015 O3 Growth Surrogates'!J:J)
)</f>
        <v>Population</v>
      </c>
      <c r="M2078" s="133" cm="1">
        <f t="array" ref="M2078">_xlfn.SWITCH(L2078,
"Employment", INDEX('Coop GFs_CFs'!C:D, MATCH(B2078,'Coop GFs_CFs'!B:B,0),1),
"Population", INDEX('Coop GFs_CFs'!E:F, MATCH(B2078,'Coop GFs_CFs'!B:B,0),1),
"Household", INDEX('Coop GFs_CFs'!G:H, MATCH(B2078,'Coop GFs_CFs'!B:B,0),1),
"VMT", INDEX('Coop GFs_CFs'!I:J, MATCH(B2078,'Coop GFs_CFs'!B:B,0),1),
"Lane Mile", INDEX('Coop GFs_CFs'!K:L, MATCH(B2078,'Coop GFs_CFs'!B:B,0),1),
"Gas Sales", INDEX('Coop GFs_CFs'!M:N, MATCH(B2078,'Coop GFs_CFs'!B:B,0),1),
"No Growth", INDEX('Coop GFs_CFs'!O:P, MATCH(B2078,'Coop GFs_CFs'!B:B,0),1)
)</f>
        <v>1.2512671881942732</v>
      </c>
      <c r="N2078" s="133" cm="1">
        <f t="array" ref="N2078">_xlfn.SWITCH(L2078,
"Employment", INDEX('Coop GFs_CFs'!C:D, MATCH(B2078,'Coop GFs_CFs'!B:B,0),2),
"Population", INDEX('Coop GFs_CFs'!E:F, MATCH(B2078,'Coop GFs_CFs'!B:B,0),2),
"Household", INDEX('Coop GFs_CFs'!G:H, MATCH(B2078,'Coop GFs_CFs'!B:B,0),2),
"VMT", INDEX('Coop GFs_CFs'!I:J, MATCH(B2078,'Coop GFs_CFs'!B:B,0),2),
"Lane Mile", INDEX('Coop GFs_CFs'!K:L, MATCH(B2078,'Coop GFs_CFs'!B:B,0),2),
"Gas Sales", INDEX('Coop GFs_CFs'!M:N, MATCH(B2078,'Coop GFs_CFs'!B:B,0),2),
"No Growth", INDEX('Coop GFs_CFs'!O:P, MATCH(B2078,'Coop GFs_CFs'!B:B,0),2)
)</f>
        <v>1.365491025746405</v>
      </c>
      <c r="O2078" s="133"/>
      <c r="P2078" s="86">
        <f t="shared" si="154"/>
        <v>3.539571670370075E-3</v>
      </c>
      <c r="Q2078" s="86">
        <f t="shared" si="155"/>
        <v>3.8626868797315044E-3</v>
      </c>
      <c r="R2078" s="109">
        <v>2280212123</v>
      </c>
      <c r="S2078" s="43" t="s">
        <v>350</v>
      </c>
      <c r="T2078" s="43" t="s">
        <v>11</v>
      </c>
      <c r="U2078" s="43" t="s">
        <v>351</v>
      </c>
      <c r="V2078" s="43" t="s">
        <v>363</v>
      </c>
      <c r="W2078" s="43" t="s">
        <v>355</v>
      </c>
      <c r="X2078" s="43" t="s">
        <v>934</v>
      </c>
      <c r="Z2078" s="42" t="s">
        <v>1182</v>
      </c>
      <c r="AA2078"/>
    </row>
    <row r="2079" spans="1:27" s="39" customFormat="1" x14ac:dyDescent="0.35">
      <c r="A2079" s="43" t="s">
        <v>811</v>
      </c>
      <c r="B2079" s="54">
        <v>51510</v>
      </c>
      <c r="C2079" s="54" t="s">
        <v>12</v>
      </c>
      <c r="D2079" s="53">
        <v>3.1870450000000002E-2</v>
      </c>
      <c r="E2079" s="53">
        <f t="shared" si="157"/>
        <v>3.1870450000000002E-2</v>
      </c>
      <c r="F2079" s="53">
        <f>SUMIFS('Avg CO SCC_MDE'!D:D, 'Avg CO SCC_MDE'!E:E, Z2079)</f>
        <v>3.72061135539102E-4</v>
      </c>
      <c r="G2079" s="120">
        <f t="shared" si="156"/>
        <v>1.1674172643910016E-2</v>
      </c>
      <c r="H2079" s="120">
        <v>3.1815615998402401E-2</v>
      </c>
      <c r="I2079" s="53">
        <f t="shared" si="158"/>
        <v>3.7142099393769513E-4</v>
      </c>
      <c r="J2079" s="120">
        <v>3.2001656244527901E-2</v>
      </c>
      <c r="K2079" s="53">
        <f t="shared" si="159"/>
        <v>3.7359285988967976E-4</v>
      </c>
      <c r="L2079" s="122" t="str" cm="1">
        <f t="array" ref="L2079">_xlfn.SWITCH(A2079,
    "District of Columbia", _xlfn.XLOOKUP(R2079, '2015 O3 Growth Surrogates'!A:A, '2015 O3 Growth Surrogates'!H:H),
    "Maryland", _xlfn.XLOOKUP(R2079, '2015 O3 Growth Surrogates'!A:A, '2015 O3 Growth Surrogates'!I:I),
    "Virginia", _xlfn.XLOOKUP(R2079, '2015 O3 Growth Surrogates'!A:A, '2015 O3 Growth Surrogates'!J:J)
)</f>
        <v>Population</v>
      </c>
      <c r="M2079" s="133" cm="1">
        <f t="array" ref="M2079">_xlfn.SWITCH(L2079,
"Employment", INDEX('Coop GFs_CFs'!C:D, MATCH(B2079,'Coop GFs_CFs'!B:B,0),1),
"Population", INDEX('Coop GFs_CFs'!E:F, MATCH(B2079,'Coop GFs_CFs'!B:B,0),1),
"Household", INDEX('Coop GFs_CFs'!G:H, MATCH(B2079,'Coop GFs_CFs'!B:B,0),1),
"VMT", INDEX('Coop GFs_CFs'!I:J, MATCH(B2079,'Coop GFs_CFs'!B:B,0),1),
"Lane Mile", INDEX('Coop GFs_CFs'!K:L, MATCH(B2079,'Coop GFs_CFs'!B:B,0),1),
"Gas Sales", INDEX('Coop GFs_CFs'!M:N, MATCH(B2079,'Coop GFs_CFs'!B:B,0),1),
"No Growth", INDEX('Coop GFs_CFs'!O:P, MATCH(B2079,'Coop GFs_CFs'!B:B,0),1)
)</f>
        <v>1.2512671881942732</v>
      </c>
      <c r="N2079" s="133" cm="1">
        <f t="array" ref="N2079">_xlfn.SWITCH(L2079,
"Employment", INDEX('Coop GFs_CFs'!C:D, MATCH(B2079,'Coop GFs_CFs'!B:B,0),2),
"Population", INDEX('Coop GFs_CFs'!E:F, MATCH(B2079,'Coop GFs_CFs'!B:B,0),2),
"Household", INDEX('Coop GFs_CFs'!G:H, MATCH(B2079,'Coop GFs_CFs'!B:B,0),2),
"VMT", INDEX('Coop GFs_CFs'!I:J, MATCH(B2079,'Coop GFs_CFs'!B:B,0),2),
"Lane Mile", INDEX('Coop GFs_CFs'!K:L, MATCH(B2079,'Coop GFs_CFs'!B:B,0),2),
"Gas Sales", INDEX('Coop GFs_CFs'!M:N, MATCH(B2079,'Coop GFs_CFs'!B:B,0),2),
"No Growth", INDEX('Coop GFs_CFs'!O:P, MATCH(B2079,'Coop GFs_CFs'!B:B,0),2)
)</f>
        <v>1.365491025746405</v>
      </c>
      <c r="O2079" s="133"/>
      <c r="P2079" s="86">
        <f t="shared" si="154"/>
        <v>4.6554789090238053E-4</v>
      </c>
      <c r="Q2079" s="86">
        <f t="shared" si="155"/>
        <v>5.0804614160766066E-4</v>
      </c>
      <c r="R2079" s="109">
        <v>2280212123</v>
      </c>
      <c r="S2079" s="43" t="s">
        <v>350</v>
      </c>
      <c r="T2079" s="43" t="s">
        <v>11</v>
      </c>
      <c r="U2079" s="43" t="s">
        <v>351</v>
      </c>
      <c r="V2079" s="43" t="s">
        <v>363</v>
      </c>
      <c r="W2079" s="43" t="s">
        <v>355</v>
      </c>
      <c r="X2079" s="43" t="s">
        <v>934</v>
      </c>
      <c r="Z2079" s="42" t="s">
        <v>1189</v>
      </c>
      <c r="AA2079"/>
    </row>
    <row r="2080" spans="1:27" s="68" customFormat="1" x14ac:dyDescent="0.35">
      <c r="A2080" s="43" t="s">
        <v>497</v>
      </c>
      <c r="B2080" s="54">
        <v>24009</v>
      </c>
      <c r="C2080" s="54" t="s">
        <v>10</v>
      </c>
      <c r="D2080" s="53">
        <v>4.6914299999996998E-3</v>
      </c>
      <c r="E2080" s="53">
        <f t="shared" si="157"/>
        <v>4.6914299999996998E-3</v>
      </c>
      <c r="F2080" s="53">
        <f>SUMIFS('C3_SCC OS Daily Avg'!D:D, 'C3_SCC OS Daily Avg'!E:E, Z2080)</f>
        <v>5.6634289343163505E-4</v>
      </c>
      <c r="G2080" s="120">
        <f t="shared" si="156"/>
        <v>0.12071860678549425</v>
      </c>
      <c r="H2080" s="120">
        <v>4.0120614747834998E-3</v>
      </c>
      <c r="I2080" s="53">
        <f t="shared" si="158"/>
        <v>4.8433047157361945E-4</v>
      </c>
      <c r="J2080" s="120">
        <v>3.7767267009125999E-3</v>
      </c>
      <c r="K2080" s="53">
        <f t="shared" si="159"/>
        <v>4.5592118554374506E-4</v>
      </c>
      <c r="L2080" s="122" t="str" cm="1">
        <f t="array" ref="L2080">_xlfn.SWITCH(A2080,
    "District of Columbia", _xlfn.XLOOKUP(R2080, '2015 O3 Growth Surrogates'!A:A, '2015 O3 Growth Surrogates'!H:H),
    "Maryland", _xlfn.XLOOKUP(R2080, '2015 O3 Growth Surrogates'!A:A, '2015 O3 Growth Surrogates'!I:I),
    "Virginia", _xlfn.XLOOKUP(R2080, '2015 O3 Growth Surrogates'!A:A, '2015 O3 Growth Surrogates'!J:J)
)</f>
        <v>EPA EMP</v>
      </c>
      <c r="M2080" s="133" t="e" cm="1">
        <f t="array" ref="M2080">_xlfn.SWITCH(L2080,
"Employment", INDEX('Coop GFs_CFs'!C:D, MATCH(B2080,'Coop GFs_CFs'!B:B,0),1),
"Population", INDEX('Coop GFs_CFs'!E:F, MATCH(B2080,'Coop GFs_CFs'!B:B,0),1),
"Household", INDEX('Coop GFs_CFs'!G:H, MATCH(B2080,'Coop GFs_CFs'!B:B,0),1),
"VMT", INDEX('Coop GFs_CFs'!I:J, MATCH(B2080,'Coop GFs_CFs'!B:B,0),1),
"Lane Mile", INDEX('Coop GFs_CFs'!K:L, MATCH(B2080,'Coop GFs_CFs'!B:B,0),1),
"Gas Sales", INDEX('Coop GFs_CFs'!M:N, MATCH(B2080,'Coop GFs_CFs'!B:B,0),1),
"No Growth", INDEX('Coop GFs_CFs'!O:P, MATCH(B2080,'Coop GFs_CFs'!B:B,0),1)
)</f>
        <v>#N/A</v>
      </c>
      <c r="N2080" s="133" t="e" cm="1">
        <f t="array" ref="N2080">_xlfn.SWITCH(L2080,
"Employment", INDEX('Coop GFs_CFs'!C:D, MATCH(B2080,'Coop GFs_CFs'!B:B,0),2),
"Population", INDEX('Coop GFs_CFs'!E:F, MATCH(B2080,'Coop GFs_CFs'!B:B,0),2),
"Household", INDEX('Coop GFs_CFs'!G:H, MATCH(B2080,'Coop GFs_CFs'!B:B,0),2),
"VMT", INDEX('Coop GFs_CFs'!I:J, MATCH(B2080,'Coop GFs_CFs'!B:B,0),2),
"Lane Mile", INDEX('Coop GFs_CFs'!K:L, MATCH(B2080,'Coop GFs_CFs'!B:B,0),2),
"Gas Sales", INDEX('Coop GFs_CFs'!M:N, MATCH(B2080,'Coop GFs_CFs'!B:B,0),2),
"No Growth", INDEX('Coop GFs_CFs'!O:P, MATCH(B2080,'Coop GFs_CFs'!B:B,0),2)
)</f>
        <v>#N/A</v>
      </c>
      <c r="O2080" s="133"/>
      <c r="P2080" s="86">
        <f t="shared" ref="P2080:P2113" si="160">I2080</f>
        <v>4.8433047157361945E-4</v>
      </c>
      <c r="Q2080" s="86">
        <f t="shared" ref="Q2080:Q2113" si="161">K2080</f>
        <v>4.5592118554374506E-4</v>
      </c>
      <c r="R2080" s="109">
        <v>2280202324</v>
      </c>
      <c r="S2080" s="43" t="s">
        <v>350</v>
      </c>
      <c r="T2080" s="43" t="s">
        <v>11</v>
      </c>
      <c r="U2080" s="43" t="s">
        <v>351</v>
      </c>
      <c r="V2080" s="43" t="s">
        <v>715</v>
      </c>
      <c r="W2080" s="43" t="s">
        <v>698</v>
      </c>
      <c r="X2080" s="43" t="s">
        <v>934</v>
      </c>
      <c r="Y2080" s="39"/>
      <c r="Z2080" s="42" t="s">
        <v>1086</v>
      </c>
    </row>
    <row r="2081" spans="1:26" s="39" customFormat="1" x14ac:dyDescent="0.35">
      <c r="A2081" s="43" t="s">
        <v>497</v>
      </c>
      <c r="B2081" s="54">
        <v>24009</v>
      </c>
      <c r="C2081" s="54" t="s">
        <v>10</v>
      </c>
      <c r="D2081" s="53">
        <v>0.71154801000000001</v>
      </c>
      <c r="E2081" s="53">
        <f t="shared" si="157"/>
        <v>0.71154801000000001</v>
      </c>
      <c r="F2081" s="53">
        <f>SUMIFS('C3_SCC OS Daily Avg'!D:D, 'C3_SCC OS Daily Avg'!E:E, Z2081)</f>
        <v>8.0815611903144202E-4</v>
      </c>
      <c r="G2081" s="120">
        <f t="shared" ref="G2081:G2093" si="162">F2081/E2081</f>
        <v>1.1357717366554676E-3</v>
      </c>
      <c r="H2081" s="120">
        <v>0.63672839862595498</v>
      </c>
      <c r="I2081" s="53">
        <f t="shared" si="158"/>
        <v>7.2317811908525576E-4</v>
      </c>
      <c r="J2081" s="120">
        <v>0.61913595170499303</v>
      </c>
      <c r="K2081" s="53">
        <f t="shared" si="159"/>
        <v>7.0319711509381558E-4</v>
      </c>
      <c r="L2081" s="122" t="str" cm="1">
        <f t="array" ref="L2081">_xlfn.SWITCH(A2081,
    "District of Columbia", _xlfn.XLOOKUP(R2081, '2015 O3 Growth Surrogates'!A:A, '2015 O3 Growth Surrogates'!H:H),
    "Maryland", _xlfn.XLOOKUP(R2081, '2015 O3 Growth Surrogates'!A:A, '2015 O3 Growth Surrogates'!I:I),
    "Virginia", _xlfn.XLOOKUP(R2081, '2015 O3 Growth Surrogates'!A:A, '2015 O3 Growth Surrogates'!J:J)
)</f>
        <v>EPA EMP</v>
      </c>
      <c r="M2081" s="133" t="e" cm="1">
        <f t="array" ref="M2081">_xlfn.SWITCH(L2081,
"Employment", INDEX('Coop GFs_CFs'!C:D, MATCH(B2081,'Coop GFs_CFs'!B:B,0),1),
"Population", INDEX('Coop GFs_CFs'!E:F, MATCH(B2081,'Coop GFs_CFs'!B:B,0),1),
"Household", INDEX('Coop GFs_CFs'!G:H, MATCH(B2081,'Coop GFs_CFs'!B:B,0),1),
"VMT", INDEX('Coop GFs_CFs'!I:J, MATCH(B2081,'Coop GFs_CFs'!B:B,0),1),
"Lane Mile", INDEX('Coop GFs_CFs'!K:L, MATCH(B2081,'Coop GFs_CFs'!B:B,0),1),
"Gas Sales", INDEX('Coop GFs_CFs'!M:N, MATCH(B2081,'Coop GFs_CFs'!B:B,0),1),
"No Growth", INDEX('Coop GFs_CFs'!O:P, MATCH(B2081,'Coop GFs_CFs'!B:B,0),1)
)</f>
        <v>#N/A</v>
      </c>
      <c r="N2081" s="133" t="e" cm="1">
        <f t="array" ref="N2081">_xlfn.SWITCH(L2081,
"Employment", INDEX('Coop GFs_CFs'!C:D, MATCH(B2081,'Coop GFs_CFs'!B:B,0),2),
"Population", INDEX('Coop GFs_CFs'!E:F, MATCH(B2081,'Coop GFs_CFs'!B:B,0),2),
"Household", INDEX('Coop GFs_CFs'!G:H, MATCH(B2081,'Coop GFs_CFs'!B:B,0),2),
"VMT", INDEX('Coop GFs_CFs'!I:J, MATCH(B2081,'Coop GFs_CFs'!B:B,0),2),
"Lane Mile", INDEX('Coop GFs_CFs'!K:L, MATCH(B2081,'Coop GFs_CFs'!B:B,0),2),
"Gas Sales", INDEX('Coop GFs_CFs'!M:N, MATCH(B2081,'Coop GFs_CFs'!B:B,0),2),
"No Growth", INDEX('Coop GFs_CFs'!O:P, MATCH(B2081,'Coop GFs_CFs'!B:B,0),2)
)</f>
        <v>#N/A</v>
      </c>
      <c r="O2081" s="133"/>
      <c r="P2081" s="86">
        <f t="shared" si="160"/>
        <v>7.2317811908525576E-4</v>
      </c>
      <c r="Q2081" s="86">
        <f t="shared" si="161"/>
        <v>7.0319711509381558E-4</v>
      </c>
      <c r="R2081" s="109">
        <v>2280203324</v>
      </c>
      <c r="S2081" s="43" t="s">
        <v>350</v>
      </c>
      <c r="T2081" s="43" t="s">
        <v>11</v>
      </c>
      <c r="U2081" s="43" t="s">
        <v>351</v>
      </c>
      <c r="V2081" s="43" t="s">
        <v>697</v>
      </c>
      <c r="W2081" s="43" t="s">
        <v>698</v>
      </c>
      <c r="X2081" s="43" t="s">
        <v>934</v>
      </c>
      <c r="Z2081" s="42" t="s">
        <v>1089</v>
      </c>
    </row>
    <row r="2082" spans="1:26" s="39" customFormat="1" x14ac:dyDescent="0.35">
      <c r="A2082" s="43" t="s">
        <v>497</v>
      </c>
      <c r="B2082" s="54">
        <v>24009</v>
      </c>
      <c r="C2082" s="54" t="s">
        <v>12</v>
      </c>
      <c r="D2082" s="53">
        <v>4.1003009999999999E-2</v>
      </c>
      <c r="E2082" s="53">
        <f t="shared" si="157"/>
        <v>4.1003009999999999E-2</v>
      </c>
      <c r="F2082" s="53">
        <f>SUMIFS('C3_SCC OS Daily Avg'!D:D, 'C3_SCC OS Daily Avg'!E:E, Z2082)</f>
        <v>3.5017433948231699E-5</v>
      </c>
      <c r="G2082" s="120">
        <f t="shared" si="162"/>
        <v>8.5402105719145248E-4</v>
      </c>
      <c r="H2082" s="120">
        <v>4.2830737581101203E-2</v>
      </c>
      <c r="I2082" s="53">
        <f t="shared" si="158"/>
        <v>3.6578351789301724E-5</v>
      </c>
      <c r="J2082" s="120">
        <v>4.4501176836785498E-2</v>
      </c>
      <c r="K2082" s="53">
        <f t="shared" si="159"/>
        <v>3.8004942088415326E-5</v>
      </c>
      <c r="L2082" s="122" t="str" cm="1">
        <f t="array" ref="L2082">_xlfn.SWITCH(A2082,
    "District of Columbia", _xlfn.XLOOKUP(R2082, '2015 O3 Growth Surrogates'!A:A, '2015 O3 Growth Surrogates'!H:H),
    "Maryland", _xlfn.XLOOKUP(R2082, '2015 O3 Growth Surrogates'!A:A, '2015 O3 Growth Surrogates'!I:I),
    "Virginia", _xlfn.XLOOKUP(R2082, '2015 O3 Growth Surrogates'!A:A, '2015 O3 Growth Surrogates'!J:J)
)</f>
        <v>EPA EMP</v>
      </c>
      <c r="M2082" s="133" t="e" cm="1">
        <f t="array" ref="M2082">_xlfn.SWITCH(L2082,
"Employment", INDEX('Coop GFs_CFs'!C:D, MATCH(B2082,'Coop GFs_CFs'!B:B,0),1),
"Population", INDEX('Coop GFs_CFs'!E:F, MATCH(B2082,'Coop GFs_CFs'!B:B,0),1),
"Household", INDEX('Coop GFs_CFs'!G:H, MATCH(B2082,'Coop GFs_CFs'!B:B,0),1),
"VMT", INDEX('Coop GFs_CFs'!I:J, MATCH(B2082,'Coop GFs_CFs'!B:B,0),1),
"Lane Mile", INDEX('Coop GFs_CFs'!K:L, MATCH(B2082,'Coop GFs_CFs'!B:B,0),1),
"Gas Sales", INDEX('Coop GFs_CFs'!M:N, MATCH(B2082,'Coop GFs_CFs'!B:B,0),1),
"No Growth", INDEX('Coop GFs_CFs'!O:P, MATCH(B2082,'Coop GFs_CFs'!B:B,0),1)
)</f>
        <v>#N/A</v>
      </c>
      <c r="N2082" s="133" t="e" cm="1">
        <f t="array" ref="N2082">_xlfn.SWITCH(L2082,
"Employment", INDEX('Coop GFs_CFs'!C:D, MATCH(B2082,'Coop GFs_CFs'!B:B,0),2),
"Population", INDEX('Coop GFs_CFs'!E:F, MATCH(B2082,'Coop GFs_CFs'!B:B,0),2),
"Household", INDEX('Coop GFs_CFs'!G:H, MATCH(B2082,'Coop GFs_CFs'!B:B,0),2),
"VMT", INDEX('Coop GFs_CFs'!I:J, MATCH(B2082,'Coop GFs_CFs'!B:B,0),2),
"Lane Mile", INDEX('Coop GFs_CFs'!K:L, MATCH(B2082,'Coop GFs_CFs'!B:B,0),2),
"Gas Sales", INDEX('Coop GFs_CFs'!M:N, MATCH(B2082,'Coop GFs_CFs'!B:B,0),2),
"No Growth", INDEX('Coop GFs_CFs'!O:P, MATCH(B2082,'Coop GFs_CFs'!B:B,0),2)
)</f>
        <v>#N/A</v>
      </c>
      <c r="O2082" s="133"/>
      <c r="P2082" s="86">
        <f t="shared" si="160"/>
        <v>3.6578351789301724E-5</v>
      </c>
      <c r="Q2082" s="86">
        <f t="shared" si="161"/>
        <v>3.8004942088415326E-5</v>
      </c>
      <c r="R2082" s="109">
        <v>2280203324</v>
      </c>
      <c r="S2082" s="43" t="s">
        <v>350</v>
      </c>
      <c r="T2082" s="43" t="s">
        <v>11</v>
      </c>
      <c r="U2082" s="43" t="s">
        <v>351</v>
      </c>
      <c r="V2082" s="43" t="s">
        <v>697</v>
      </c>
      <c r="W2082" s="43" t="s">
        <v>698</v>
      </c>
      <c r="X2082" s="43" t="s">
        <v>934</v>
      </c>
      <c r="Z2082" s="42" t="s">
        <v>1090</v>
      </c>
    </row>
    <row r="2083" spans="1:26" s="39" customFormat="1" x14ac:dyDescent="0.35">
      <c r="A2083" s="43" t="s">
        <v>497</v>
      </c>
      <c r="B2083" s="54">
        <v>24009</v>
      </c>
      <c r="C2083" s="54" t="s">
        <v>10</v>
      </c>
      <c r="D2083" s="53">
        <v>0.71093859999999998</v>
      </c>
      <c r="E2083" s="53">
        <f t="shared" si="157"/>
        <v>0.71093859999999998</v>
      </c>
      <c r="F2083" s="53">
        <f>SUMIFS('C3_SCC OS Daily Avg'!D:D, 'C3_SCC OS Daily Avg'!E:E, Z2083)</f>
        <v>1.88930537315927E-3</v>
      </c>
      <c r="G2083" s="120">
        <f t="shared" si="162"/>
        <v>2.6574803691335231E-3</v>
      </c>
      <c r="H2083" s="120">
        <v>0.75171644015285799</v>
      </c>
      <c r="I2083" s="53">
        <f t="shared" si="158"/>
        <v>1.9976716828611551E-3</v>
      </c>
      <c r="J2083" s="120">
        <v>0.804241572367978</v>
      </c>
      <c r="K2083" s="53">
        <f t="shared" si="159"/>
        <v>2.1372561906089793E-3</v>
      </c>
      <c r="L2083" s="122" t="str" cm="1">
        <f t="array" ref="L2083">_xlfn.SWITCH(A2083,
    "District of Columbia", _xlfn.XLOOKUP(R2083, '2015 O3 Growth Surrogates'!A:A, '2015 O3 Growth Surrogates'!H:H),
    "Maryland", _xlfn.XLOOKUP(R2083, '2015 O3 Growth Surrogates'!A:A, '2015 O3 Growth Surrogates'!I:I),
    "Virginia", _xlfn.XLOOKUP(R2083, '2015 O3 Growth Surrogates'!A:A, '2015 O3 Growth Surrogates'!J:J)
)</f>
        <v>EPA EMP</v>
      </c>
      <c r="M2083" s="133" t="e" cm="1">
        <f t="array" ref="M2083">_xlfn.SWITCH(L2083,
"Employment", INDEX('Coop GFs_CFs'!C:D, MATCH(B2083,'Coop GFs_CFs'!B:B,0),1),
"Population", INDEX('Coop GFs_CFs'!E:F, MATCH(B2083,'Coop GFs_CFs'!B:B,0),1),
"Household", INDEX('Coop GFs_CFs'!G:H, MATCH(B2083,'Coop GFs_CFs'!B:B,0),1),
"VMT", INDEX('Coop GFs_CFs'!I:J, MATCH(B2083,'Coop GFs_CFs'!B:B,0),1),
"Lane Mile", INDEX('Coop GFs_CFs'!K:L, MATCH(B2083,'Coop GFs_CFs'!B:B,0),1),
"Gas Sales", INDEX('Coop GFs_CFs'!M:N, MATCH(B2083,'Coop GFs_CFs'!B:B,0),1),
"No Growth", INDEX('Coop GFs_CFs'!O:P, MATCH(B2083,'Coop GFs_CFs'!B:B,0),1)
)</f>
        <v>#N/A</v>
      </c>
      <c r="N2083" s="133" t="e" cm="1">
        <f t="array" ref="N2083">_xlfn.SWITCH(L2083,
"Employment", INDEX('Coop GFs_CFs'!C:D, MATCH(B2083,'Coop GFs_CFs'!B:B,0),2),
"Population", INDEX('Coop GFs_CFs'!E:F, MATCH(B2083,'Coop GFs_CFs'!B:B,0),2),
"Household", INDEX('Coop GFs_CFs'!G:H, MATCH(B2083,'Coop GFs_CFs'!B:B,0),2),
"VMT", INDEX('Coop GFs_CFs'!I:J, MATCH(B2083,'Coop GFs_CFs'!B:B,0),2),
"Lane Mile", INDEX('Coop GFs_CFs'!K:L, MATCH(B2083,'Coop GFs_CFs'!B:B,0),2),
"Gas Sales", INDEX('Coop GFs_CFs'!M:N, MATCH(B2083,'Coop GFs_CFs'!B:B,0),2),
"No Growth", INDEX('Coop GFs_CFs'!O:P, MATCH(B2083,'Coop GFs_CFs'!B:B,0),2)
)</f>
        <v>#N/A</v>
      </c>
      <c r="O2083" s="133"/>
      <c r="P2083" s="86">
        <f t="shared" si="160"/>
        <v>1.9976716828611551E-3</v>
      </c>
      <c r="Q2083" s="86">
        <f t="shared" si="161"/>
        <v>2.1372561906089793E-3</v>
      </c>
      <c r="R2083" s="109">
        <v>2280205324</v>
      </c>
      <c r="S2083" s="43" t="s">
        <v>350</v>
      </c>
      <c r="T2083" s="43" t="s">
        <v>11</v>
      </c>
      <c r="U2083" s="43" t="s">
        <v>351</v>
      </c>
      <c r="V2083" s="43" t="s">
        <v>705</v>
      </c>
      <c r="W2083" s="43" t="s">
        <v>698</v>
      </c>
      <c r="X2083" s="43" t="s">
        <v>934</v>
      </c>
      <c r="Z2083" s="42" t="s">
        <v>1097</v>
      </c>
    </row>
    <row r="2084" spans="1:26" s="39" customFormat="1" x14ac:dyDescent="0.35">
      <c r="A2084" s="43" t="s">
        <v>497</v>
      </c>
      <c r="B2084" s="54">
        <v>24009</v>
      </c>
      <c r="C2084" s="54" t="s">
        <v>12</v>
      </c>
      <c r="D2084" s="53">
        <v>3.5982840000000002E-2</v>
      </c>
      <c r="E2084" s="53">
        <f t="shared" si="157"/>
        <v>3.5982840000000002E-2</v>
      </c>
      <c r="F2084" s="53">
        <f>SUMIFS('C3_SCC OS Daily Avg'!D:D, 'C3_SCC OS Daily Avg'!E:E, Z2084)</f>
        <v>1.0241909663609801E-4</v>
      </c>
      <c r="G2084" s="120">
        <f t="shared" si="162"/>
        <v>2.8463316579819156E-3</v>
      </c>
      <c r="H2084" s="120">
        <v>4.4412701813597001E-2</v>
      </c>
      <c r="I2084" s="53">
        <f t="shared" si="158"/>
        <v>1.2641327918855199E-4</v>
      </c>
      <c r="J2084" s="120">
        <v>5.0771945348598801E-2</v>
      </c>
      <c r="K2084" s="53">
        <f t="shared" si="159"/>
        <v>1.4451379538304442E-4</v>
      </c>
      <c r="L2084" s="122" t="str" cm="1">
        <f t="array" ref="L2084">_xlfn.SWITCH(A2084,
    "District of Columbia", _xlfn.XLOOKUP(R2084, '2015 O3 Growth Surrogates'!A:A, '2015 O3 Growth Surrogates'!H:H),
    "Maryland", _xlfn.XLOOKUP(R2084, '2015 O3 Growth Surrogates'!A:A, '2015 O3 Growth Surrogates'!I:I),
    "Virginia", _xlfn.XLOOKUP(R2084, '2015 O3 Growth Surrogates'!A:A, '2015 O3 Growth Surrogates'!J:J)
)</f>
        <v>EPA EMP</v>
      </c>
      <c r="M2084" s="133" t="e" cm="1">
        <f t="array" ref="M2084">_xlfn.SWITCH(L2084,
"Employment", INDEX('Coop GFs_CFs'!C:D, MATCH(B2084,'Coop GFs_CFs'!B:B,0),1),
"Population", INDEX('Coop GFs_CFs'!E:F, MATCH(B2084,'Coop GFs_CFs'!B:B,0),1),
"Household", INDEX('Coop GFs_CFs'!G:H, MATCH(B2084,'Coop GFs_CFs'!B:B,0),1),
"VMT", INDEX('Coop GFs_CFs'!I:J, MATCH(B2084,'Coop GFs_CFs'!B:B,0),1),
"Lane Mile", INDEX('Coop GFs_CFs'!K:L, MATCH(B2084,'Coop GFs_CFs'!B:B,0),1),
"Gas Sales", INDEX('Coop GFs_CFs'!M:N, MATCH(B2084,'Coop GFs_CFs'!B:B,0),1),
"No Growth", INDEX('Coop GFs_CFs'!O:P, MATCH(B2084,'Coop GFs_CFs'!B:B,0),1)
)</f>
        <v>#N/A</v>
      </c>
      <c r="N2084" s="133" t="e" cm="1">
        <f t="array" ref="N2084">_xlfn.SWITCH(L2084,
"Employment", INDEX('Coop GFs_CFs'!C:D, MATCH(B2084,'Coop GFs_CFs'!B:B,0),2),
"Population", INDEX('Coop GFs_CFs'!E:F, MATCH(B2084,'Coop GFs_CFs'!B:B,0),2),
"Household", INDEX('Coop GFs_CFs'!G:H, MATCH(B2084,'Coop GFs_CFs'!B:B,0),2),
"VMT", INDEX('Coop GFs_CFs'!I:J, MATCH(B2084,'Coop GFs_CFs'!B:B,0),2),
"Lane Mile", INDEX('Coop GFs_CFs'!K:L, MATCH(B2084,'Coop GFs_CFs'!B:B,0),2),
"Gas Sales", INDEX('Coop GFs_CFs'!M:N, MATCH(B2084,'Coop GFs_CFs'!B:B,0),2),
"No Growth", INDEX('Coop GFs_CFs'!O:P, MATCH(B2084,'Coop GFs_CFs'!B:B,0),2)
)</f>
        <v>#N/A</v>
      </c>
      <c r="O2084" s="133"/>
      <c r="P2084" s="86">
        <f t="shared" si="160"/>
        <v>1.2641327918855199E-4</v>
      </c>
      <c r="Q2084" s="86">
        <f t="shared" si="161"/>
        <v>1.4451379538304442E-4</v>
      </c>
      <c r="R2084" s="109">
        <v>2280205324</v>
      </c>
      <c r="S2084" s="43" t="s">
        <v>350</v>
      </c>
      <c r="T2084" s="43" t="s">
        <v>11</v>
      </c>
      <c r="U2084" s="43" t="s">
        <v>351</v>
      </c>
      <c r="V2084" s="43" t="s">
        <v>705</v>
      </c>
      <c r="W2084" s="43" t="s">
        <v>698</v>
      </c>
      <c r="X2084" s="43" t="s">
        <v>934</v>
      </c>
      <c r="Z2084" s="42" t="s">
        <v>1098</v>
      </c>
    </row>
    <row r="2085" spans="1:26" s="39" customFormat="1" x14ac:dyDescent="0.35">
      <c r="A2085" s="43" t="s">
        <v>497</v>
      </c>
      <c r="B2085" s="54">
        <v>24009</v>
      </c>
      <c r="C2085" s="54" t="s">
        <v>10</v>
      </c>
      <c r="D2085" s="53">
        <v>3.1623100000000001E-2</v>
      </c>
      <c r="E2085" s="53">
        <f t="shared" si="157"/>
        <v>3.1623100000000001E-2</v>
      </c>
      <c r="F2085" s="53">
        <f>SUMIFS('C3_SCC OS Daily Avg'!D:D, 'C3_SCC OS Daily Avg'!E:E, Z2085)</f>
        <v>5.6362009105936602E-4</v>
      </c>
      <c r="G2085" s="120">
        <f t="shared" si="162"/>
        <v>1.7823049955866629E-2</v>
      </c>
      <c r="H2085" s="120">
        <v>3.2556806681257398E-2</v>
      </c>
      <c r="I2085" s="53">
        <f t="shared" si="158"/>
        <v>5.8026159188354304E-4</v>
      </c>
      <c r="J2085" s="120">
        <v>3.3927846844041099E-2</v>
      </c>
      <c r="K2085" s="53">
        <f t="shared" si="159"/>
        <v>6.0469770919633649E-4</v>
      </c>
      <c r="L2085" s="122" t="str" cm="1">
        <f t="array" ref="L2085">_xlfn.SWITCH(A2085,
    "District of Columbia", _xlfn.XLOOKUP(R2085, '2015 O3 Growth Surrogates'!A:A, '2015 O3 Growth Surrogates'!H:H),
    "Maryland", _xlfn.XLOOKUP(R2085, '2015 O3 Growth Surrogates'!A:A, '2015 O3 Growth Surrogates'!I:I),
    "Virginia", _xlfn.XLOOKUP(R2085, '2015 O3 Growth Surrogates'!A:A, '2015 O3 Growth Surrogates'!J:J)
)</f>
        <v>EPA EMP</v>
      </c>
      <c r="M2085" s="133" t="e" cm="1">
        <f t="array" ref="M2085">_xlfn.SWITCH(L2085,
"Employment", INDEX('Coop GFs_CFs'!C:D, MATCH(B2085,'Coop GFs_CFs'!B:B,0),1),
"Population", INDEX('Coop GFs_CFs'!E:F, MATCH(B2085,'Coop GFs_CFs'!B:B,0),1),
"Household", INDEX('Coop GFs_CFs'!G:H, MATCH(B2085,'Coop GFs_CFs'!B:B,0),1),
"VMT", INDEX('Coop GFs_CFs'!I:J, MATCH(B2085,'Coop GFs_CFs'!B:B,0),1),
"Lane Mile", INDEX('Coop GFs_CFs'!K:L, MATCH(B2085,'Coop GFs_CFs'!B:B,0),1),
"Gas Sales", INDEX('Coop GFs_CFs'!M:N, MATCH(B2085,'Coop GFs_CFs'!B:B,0),1),
"No Growth", INDEX('Coop GFs_CFs'!O:P, MATCH(B2085,'Coop GFs_CFs'!B:B,0),1)
)</f>
        <v>#N/A</v>
      </c>
      <c r="N2085" s="133" t="e" cm="1">
        <f t="array" ref="N2085">_xlfn.SWITCH(L2085,
"Employment", INDEX('Coop GFs_CFs'!C:D, MATCH(B2085,'Coop GFs_CFs'!B:B,0),2),
"Population", INDEX('Coop GFs_CFs'!E:F, MATCH(B2085,'Coop GFs_CFs'!B:B,0),2),
"Household", INDEX('Coop GFs_CFs'!G:H, MATCH(B2085,'Coop GFs_CFs'!B:B,0),2),
"VMT", INDEX('Coop GFs_CFs'!I:J, MATCH(B2085,'Coop GFs_CFs'!B:B,0),2),
"Lane Mile", INDEX('Coop GFs_CFs'!K:L, MATCH(B2085,'Coop GFs_CFs'!B:B,0),2),
"Gas Sales", INDEX('Coop GFs_CFs'!M:N, MATCH(B2085,'Coop GFs_CFs'!B:B,0),2),
"No Growth", INDEX('Coop GFs_CFs'!O:P, MATCH(B2085,'Coop GFs_CFs'!B:B,0),2)
)</f>
        <v>#N/A</v>
      </c>
      <c r="O2085" s="133"/>
      <c r="P2085" s="86">
        <f t="shared" si="160"/>
        <v>5.8026159188354304E-4</v>
      </c>
      <c r="Q2085" s="86">
        <f t="shared" si="161"/>
        <v>6.0469770919633649E-4</v>
      </c>
      <c r="R2085" s="109">
        <v>2280207324</v>
      </c>
      <c r="S2085" s="43" t="s">
        <v>350</v>
      </c>
      <c r="T2085" s="43" t="s">
        <v>11</v>
      </c>
      <c r="U2085" s="43" t="s">
        <v>351</v>
      </c>
      <c r="V2085" s="43" t="s">
        <v>352</v>
      </c>
      <c r="W2085" s="43" t="s">
        <v>698</v>
      </c>
      <c r="X2085" s="43" t="s">
        <v>934</v>
      </c>
      <c r="Z2085" s="42" t="s">
        <v>1121</v>
      </c>
    </row>
    <row r="2086" spans="1:26" s="39" customFormat="1" x14ac:dyDescent="0.35">
      <c r="A2086" s="43" t="s">
        <v>497</v>
      </c>
      <c r="B2086" s="54">
        <v>24009</v>
      </c>
      <c r="C2086" s="54" t="s">
        <v>12</v>
      </c>
      <c r="D2086" s="53">
        <v>9.6732999999999997E-4</v>
      </c>
      <c r="E2086" s="53">
        <f t="shared" si="157"/>
        <v>9.6732999999999997E-4</v>
      </c>
      <c r="F2086" s="53">
        <f>SUMIFS('C3_SCC OS Daily Avg'!D:D, 'C3_SCC OS Daily Avg'!E:E, Z2086)</f>
        <v>1.7202665387985899E-5</v>
      </c>
      <c r="G2086" s="120">
        <f t="shared" si="162"/>
        <v>1.7783657477785139E-2</v>
      </c>
      <c r="H2086" s="120">
        <v>1.1625237084523E-3</v>
      </c>
      <c r="I2086" s="53">
        <f t="shared" si="158"/>
        <v>2.0673923440920258E-5</v>
      </c>
      <c r="J2086" s="120">
        <v>1.2944952363915E-3</v>
      </c>
      <c r="K2086" s="53">
        <f t="shared" si="159"/>
        <v>2.3020859890610942E-5</v>
      </c>
      <c r="L2086" s="122" t="str" cm="1">
        <f t="array" ref="L2086">_xlfn.SWITCH(A2086,
    "District of Columbia", _xlfn.XLOOKUP(R2086, '2015 O3 Growth Surrogates'!A:A, '2015 O3 Growth Surrogates'!H:H),
    "Maryland", _xlfn.XLOOKUP(R2086, '2015 O3 Growth Surrogates'!A:A, '2015 O3 Growth Surrogates'!I:I),
    "Virginia", _xlfn.XLOOKUP(R2086, '2015 O3 Growth Surrogates'!A:A, '2015 O3 Growth Surrogates'!J:J)
)</f>
        <v>EPA EMP</v>
      </c>
      <c r="M2086" s="133" t="e" cm="1">
        <f t="array" ref="M2086">_xlfn.SWITCH(L2086,
"Employment", INDEX('Coop GFs_CFs'!C:D, MATCH(B2086,'Coop GFs_CFs'!B:B,0),1),
"Population", INDEX('Coop GFs_CFs'!E:F, MATCH(B2086,'Coop GFs_CFs'!B:B,0),1),
"Household", INDEX('Coop GFs_CFs'!G:H, MATCH(B2086,'Coop GFs_CFs'!B:B,0),1),
"VMT", INDEX('Coop GFs_CFs'!I:J, MATCH(B2086,'Coop GFs_CFs'!B:B,0),1),
"Lane Mile", INDEX('Coop GFs_CFs'!K:L, MATCH(B2086,'Coop GFs_CFs'!B:B,0),1),
"Gas Sales", INDEX('Coop GFs_CFs'!M:N, MATCH(B2086,'Coop GFs_CFs'!B:B,0),1),
"No Growth", INDEX('Coop GFs_CFs'!O:P, MATCH(B2086,'Coop GFs_CFs'!B:B,0),1)
)</f>
        <v>#N/A</v>
      </c>
      <c r="N2086" s="133" t="e" cm="1">
        <f t="array" ref="N2086">_xlfn.SWITCH(L2086,
"Employment", INDEX('Coop GFs_CFs'!C:D, MATCH(B2086,'Coop GFs_CFs'!B:B,0),2),
"Population", INDEX('Coop GFs_CFs'!E:F, MATCH(B2086,'Coop GFs_CFs'!B:B,0),2),
"Household", INDEX('Coop GFs_CFs'!G:H, MATCH(B2086,'Coop GFs_CFs'!B:B,0),2),
"VMT", INDEX('Coop GFs_CFs'!I:J, MATCH(B2086,'Coop GFs_CFs'!B:B,0),2),
"Lane Mile", INDEX('Coop GFs_CFs'!K:L, MATCH(B2086,'Coop GFs_CFs'!B:B,0),2),
"Gas Sales", INDEX('Coop GFs_CFs'!M:N, MATCH(B2086,'Coop GFs_CFs'!B:B,0),2),
"No Growth", INDEX('Coop GFs_CFs'!O:P, MATCH(B2086,'Coop GFs_CFs'!B:B,0),2)
)</f>
        <v>#N/A</v>
      </c>
      <c r="O2086" s="133"/>
      <c r="P2086" s="86">
        <f t="shared" si="160"/>
        <v>2.0673923440920258E-5</v>
      </c>
      <c r="Q2086" s="86">
        <f t="shared" si="161"/>
        <v>2.3020859890610942E-5</v>
      </c>
      <c r="R2086" s="109">
        <v>2280207324</v>
      </c>
      <c r="S2086" s="43" t="s">
        <v>350</v>
      </c>
      <c r="T2086" s="43" t="s">
        <v>11</v>
      </c>
      <c r="U2086" s="43" t="s">
        <v>351</v>
      </c>
      <c r="V2086" s="43" t="s">
        <v>352</v>
      </c>
      <c r="W2086" s="43" t="s">
        <v>698</v>
      </c>
      <c r="X2086" s="43" t="s">
        <v>934</v>
      </c>
      <c r="Z2086" s="42" t="s">
        <v>1122</v>
      </c>
    </row>
    <row r="2087" spans="1:26" s="39" customFormat="1" x14ac:dyDescent="0.35">
      <c r="A2087" s="43" t="s">
        <v>497</v>
      </c>
      <c r="B2087" s="54">
        <v>24009</v>
      </c>
      <c r="C2087" s="54" t="s">
        <v>10</v>
      </c>
      <c r="D2087" s="53">
        <v>0.18266579999999999</v>
      </c>
      <c r="E2087" s="53">
        <f t="shared" si="157"/>
        <v>0.18266579999999999</v>
      </c>
      <c r="F2087" s="53">
        <f>SUMIFS('C3_SCC OS Daily Avg'!D:D, 'C3_SCC OS Daily Avg'!E:E, Z2087)</f>
        <v>4.4289048226165301E-4</v>
      </c>
      <c r="G2087" s="120">
        <f t="shared" si="162"/>
        <v>2.4245944356395834E-3</v>
      </c>
      <c r="H2087" s="120">
        <v>0.156213866335116</v>
      </c>
      <c r="I2087" s="53">
        <f t="shared" si="158"/>
        <v>3.7875527108586788E-4</v>
      </c>
      <c r="J2087" s="120">
        <v>0.14705085745787699</v>
      </c>
      <c r="K2087" s="53">
        <f t="shared" si="159"/>
        <v>3.5653869074839809E-4</v>
      </c>
      <c r="L2087" s="122" t="str" cm="1">
        <f t="array" ref="L2087">_xlfn.SWITCH(A2087,
    "District of Columbia", _xlfn.XLOOKUP(R2087, '2015 O3 Growth Surrogates'!A:A, '2015 O3 Growth Surrogates'!H:H),
    "Maryland", _xlfn.XLOOKUP(R2087, '2015 O3 Growth Surrogates'!A:A, '2015 O3 Growth Surrogates'!I:I),
    "Virginia", _xlfn.XLOOKUP(R2087, '2015 O3 Growth Surrogates'!A:A, '2015 O3 Growth Surrogates'!J:J)
)</f>
        <v>EPA EMP</v>
      </c>
      <c r="M2087" s="133" t="e" cm="1">
        <f t="array" ref="M2087">_xlfn.SWITCH(L2087,
"Employment", INDEX('Coop GFs_CFs'!C:D, MATCH(B2087,'Coop GFs_CFs'!B:B,0),1),
"Population", INDEX('Coop GFs_CFs'!E:F, MATCH(B2087,'Coop GFs_CFs'!B:B,0),1),
"Household", INDEX('Coop GFs_CFs'!G:H, MATCH(B2087,'Coop GFs_CFs'!B:B,0),1),
"VMT", INDEX('Coop GFs_CFs'!I:J, MATCH(B2087,'Coop GFs_CFs'!B:B,0),1),
"Lane Mile", INDEX('Coop GFs_CFs'!K:L, MATCH(B2087,'Coop GFs_CFs'!B:B,0),1),
"Gas Sales", INDEX('Coop GFs_CFs'!M:N, MATCH(B2087,'Coop GFs_CFs'!B:B,0),1),
"No Growth", INDEX('Coop GFs_CFs'!O:P, MATCH(B2087,'Coop GFs_CFs'!B:B,0),1)
)</f>
        <v>#N/A</v>
      </c>
      <c r="N2087" s="133" t="e" cm="1">
        <f t="array" ref="N2087">_xlfn.SWITCH(L2087,
"Employment", INDEX('Coop GFs_CFs'!C:D, MATCH(B2087,'Coop GFs_CFs'!B:B,0),2),
"Population", INDEX('Coop GFs_CFs'!E:F, MATCH(B2087,'Coop GFs_CFs'!B:B,0),2),
"Household", INDEX('Coop GFs_CFs'!G:H, MATCH(B2087,'Coop GFs_CFs'!B:B,0),2),
"VMT", INDEX('Coop GFs_CFs'!I:J, MATCH(B2087,'Coop GFs_CFs'!B:B,0),2),
"Lane Mile", INDEX('Coop GFs_CFs'!K:L, MATCH(B2087,'Coop GFs_CFs'!B:B,0),2),
"Gas Sales", INDEX('Coop GFs_CFs'!M:N, MATCH(B2087,'Coop GFs_CFs'!B:B,0),2),
"No Growth", INDEX('Coop GFs_CFs'!O:P, MATCH(B2087,'Coop GFs_CFs'!B:B,0),2)
)</f>
        <v>#N/A</v>
      </c>
      <c r="O2087" s="133"/>
      <c r="P2087" s="86">
        <f t="shared" si="160"/>
        <v>3.7875527108586788E-4</v>
      </c>
      <c r="Q2087" s="86">
        <f t="shared" si="161"/>
        <v>3.5653869074839809E-4</v>
      </c>
      <c r="R2087" s="109">
        <v>2280209324</v>
      </c>
      <c r="S2087" s="43" t="s">
        <v>350</v>
      </c>
      <c r="T2087" s="43" t="s">
        <v>11</v>
      </c>
      <c r="U2087" s="43" t="s">
        <v>351</v>
      </c>
      <c r="V2087" s="43" t="s">
        <v>360</v>
      </c>
      <c r="W2087" s="43" t="s">
        <v>698</v>
      </c>
      <c r="X2087" s="43" t="s">
        <v>934</v>
      </c>
      <c r="Z2087" s="42" t="s">
        <v>1161</v>
      </c>
    </row>
    <row r="2088" spans="1:26" s="39" customFormat="1" x14ac:dyDescent="0.35">
      <c r="A2088" s="43" t="s">
        <v>497</v>
      </c>
      <c r="B2088" s="54">
        <v>24009</v>
      </c>
      <c r="C2088" s="54" t="s">
        <v>12</v>
      </c>
      <c r="D2088" s="53">
        <v>7.4248200000000004E-3</v>
      </c>
      <c r="E2088" s="53">
        <f t="shared" si="157"/>
        <v>7.4248200000000004E-3</v>
      </c>
      <c r="F2088" s="53">
        <f>SUMIFS('C3_SCC OS Daily Avg'!D:D, 'C3_SCC OS Daily Avg'!E:E, Z2088)</f>
        <v>1.7607577996947998E-5</v>
      </c>
      <c r="G2088" s="120">
        <f t="shared" si="162"/>
        <v>2.3714484656797066E-3</v>
      </c>
      <c r="H2088" s="120">
        <v>7.4120453892949001E-3</v>
      </c>
      <c r="I2088" s="53">
        <f t="shared" si="158"/>
        <v>1.7577283665991736E-5</v>
      </c>
      <c r="J2088" s="120">
        <v>7.4553869593147002E-3</v>
      </c>
      <c r="K2088" s="53">
        <f t="shared" si="159"/>
        <v>1.7680065965715339E-5</v>
      </c>
      <c r="L2088" s="122" t="str" cm="1">
        <f t="array" ref="L2088">_xlfn.SWITCH(A2088,
    "District of Columbia", _xlfn.XLOOKUP(R2088, '2015 O3 Growth Surrogates'!A:A, '2015 O3 Growth Surrogates'!H:H),
    "Maryland", _xlfn.XLOOKUP(R2088, '2015 O3 Growth Surrogates'!A:A, '2015 O3 Growth Surrogates'!I:I),
    "Virginia", _xlfn.XLOOKUP(R2088, '2015 O3 Growth Surrogates'!A:A, '2015 O3 Growth Surrogates'!J:J)
)</f>
        <v>EPA EMP</v>
      </c>
      <c r="M2088" s="133" t="e" cm="1">
        <f t="array" ref="M2088">_xlfn.SWITCH(L2088,
"Employment", INDEX('Coop GFs_CFs'!C:D, MATCH(B2088,'Coop GFs_CFs'!B:B,0),1),
"Population", INDEX('Coop GFs_CFs'!E:F, MATCH(B2088,'Coop GFs_CFs'!B:B,0),1),
"Household", INDEX('Coop GFs_CFs'!G:H, MATCH(B2088,'Coop GFs_CFs'!B:B,0),1),
"VMT", INDEX('Coop GFs_CFs'!I:J, MATCH(B2088,'Coop GFs_CFs'!B:B,0),1),
"Lane Mile", INDEX('Coop GFs_CFs'!K:L, MATCH(B2088,'Coop GFs_CFs'!B:B,0),1),
"Gas Sales", INDEX('Coop GFs_CFs'!M:N, MATCH(B2088,'Coop GFs_CFs'!B:B,0),1),
"No Growth", INDEX('Coop GFs_CFs'!O:P, MATCH(B2088,'Coop GFs_CFs'!B:B,0),1)
)</f>
        <v>#N/A</v>
      </c>
      <c r="N2088" s="133" t="e" cm="1">
        <f t="array" ref="N2088">_xlfn.SWITCH(L2088,
"Employment", INDEX('Coop GFs_CFs'!C:D, MATCH(B2088,'Coop GFs_CFs'!B:B,0),2),
"Population", INDEX('Coop GFs_CFs'!E:F, MATCH(B2088,'Coop GFs_CFs'!B:B,0),2),
"Household", INDEX('Coop GFs_CFs'!G:H, MATCH(B2088,'Coop GFs_CFs'!B:B,0),2),
"VMT", INDEX('Coop GFs_CFs'!I:J, MATCH(B2088,'Coop GFs_CFs'!B:B,0),2),
"Lane Mile", INDEX('Coop GFs_CFs'!K:L, MATCH(B2088,'Coop GFs_CFs'!B:B,0),2),
"Gas Sales", INDEX('Coop GFs_CFs'!M:N, MATCH(B2088,'Coop GFs_CFs'!B:B,0),2),
"No Growth", INDEX('Coop GFs_CFs'!O:P, MATCH(B2088,'Coop GFs_CFs'!B:B,0),2)
)</f>
        <v>#N/A</v>
      </c>
      <c r="O2088" s="133"/>
      <c r="P2088" s="86">
        <f t="shared" si="160"/>
        <v>1.7577283665991736E-5</v>
      </c>
      <c r="Q2088" s="86">
        <f t="shared" si="161"/>
        <v>1.7680065965715339E-5</v>
      </c>
      <c r="R2088" s="109">
        <v>2280209324</v>
      </c>
      <c r="S2088" s="43" t="s">
        <v>350</v>
      </c>
      <c r="T2088" s="43" t="s">
        <v>11</v>
      </c>
      <c r="U2088" s="43" t="s">
        <v>351</v>
      </c>
      <c r="V2088" s="43" t="s">
        <v>360</v>
      </c>
      <c r="W2088" s="43" t="s">
        <v>698</v>
      </c>
      <c r="X2088" s="43" t="s">
        <v>934</v>
      </c>
      <c r="Z2088" s="42" t="s">
        <v>1162</v>
      </c>
    </row>
    <row r="2089" spans="1:26" s="39" customFormat="1" x14ac:dyDescent="0.35">
      <c r="A2089" s="43" t="s">
        <v>497</v>
      </c>
      <c r="B2089" s="54">
        <v>24009</v>
      </c>
      <c r="C2089" s="54" t="s">
        <v>10</v>
      </c>
      <c r="D2089" s="53">
        <v>1.1634407499999999</v>
      </c>
      <c r="E2089" s="53">
        <f t="shared" si="157"/>
        <v>1.1634407499999999</v>
      </c>
      <c r="F2089" s="53">
        <f>SUMIFS('C3_SCC OS Daily Avg'!D:D, 'C3_SCC OS Daily Avg'!E:E, Z2089)</f>
        <v>1.1563462799759701E-3</v>
      </c>
      <c r="G2089" s="120">
        <f t="shared" si="162"/>
        <v>9.9390216474364522E-4</v>
      </c>
      <c r="H2089" s="120">
        <v>1.2044236731013001</v>
      </c>
      <c r="I2089" s="53">
        <f t="shared" si="158"/>
        <v>1.1970792959638747E-3</v>
      </c>
      <c r="J2089" s="120">
        <v>1.25445876395033</v>
      </c>
      <c r="K2089" s="53">
        <f t="shared" si="159"/>
        <v>1.2468092810718704E-3</v>
      </c>
      <c r="L2089" s="122" t="str" cm="1">
        <f t="array" ref="L2089">_xlfn.SWITCH(A2089,
    "District of Columbia", _xlfn.XLOOKUP(R2089, '2015 O3 Growth Surrogates'!A:A, '2015 O3 Growth Surrogates'!H:H),
    "Maryland", _xlfn.XLOOKUP(R2089, '2015 O3 Growth Surrogates'!A:A, '2015 O3 Growth Surrogates'!I:I),
    "Virginia", _xlfn.XLOOKUP(R2089, '2015 O3 Growth Surrogates'!A:A, '2015 O3 Growth Surrogates'!J:J)
)</f>
        <v>EPA EMP</v>
      </c>
      <c r="M2089" s="133" t="e" cm="1">
        <f t="array" ref="M2089">_xlfn.SWITCH(L2089,
"Employment", INDEX('Coop GFs_CFs'!C:D, MATCH(B2089,'Coop GFs_CFs'!B:B,0),1),
"Population", INDEX('Coop GFs_CFs'!E:F, MATCH(B2089,'Coop GFs_CFs'!B:B,0),1),
"Household", INDEX('Coop GFs_CFs'!G:H, MATCH(B2089,'Coop GFs_CFs'!B:B,0),1),
"VMT", INDEX('Coop GFs_CFs'!I:J, MATCH(B2089,'Coop GFs_CFs'!B:B,0),1),
"Lane Mile", INDEX('Coop GFs_CFs'!K:L, MATCH(B2089,'Coop GFs_CFs'!B:B,0),1),
"Gas Sales", INDEX('Coop GFs_CFs'!M:N, MATCH(B2089,'Coop GFs_CFs'!B:B,0),1),
"No Growth", INDEX('Coop GFs_CFs'!O:P, MATCH(B2089,'Coop GFs_CFs'!B:B,0),1)
)</f>
        <v>#N/A</v>
      </c>
      <c r="N2089" s="133" t="e" cm="1">
        <f t="array" ref="N2089">_xlfn.SWITCH(L2089,
"Employment", INDEX('Coop GFs_CFs'!C:D, MATCH(B2089,'Coop GFs_CFs'!B:B,0),2),
"Population", INDEX('Coop GFs_CFs'!E:F, MATCH(B2089,'Coop GFs_CFs'!B:B,0),2),
"Household", INDEX('Coop GFs_CFs'!G:H, MATCH(B2089,'Coop GFs_CFs'!B:B,0),2),
"VMT", INDEX('Coop GFs_CFs'!I:J, MATCH(B2089,'Coop GFs_CFs'!B:B,0),2),
"Lane Mile", INDEX('Coop GFs_CFs'!K:L, MATCH(B2089,'Coop GFs_CFs'!B:B,0),2),
"Gas Sales", INDEX('Coop GFs_CFs'!M:N, MATCH(B2089,'Coop GFs_CFs'!B:B,0),2),
"No Growth", INDEX('Coop GFs_CFs'!O:P, MATCH(B2089,'Coop GFs_CFs'!B:B,0),2)
)</f>
        <v>#N/A</v>
      </c>
      <c r="O2089" s="133"/>
      <c r="P2089" s="86">
        <f t="shared" si="160"/>
        <v>1.1970792959638747E-3</v>
      </c>
      <c r="Q2089" s="86">
        <f t="shared" si="161"/>
        <v>1.2468092810718704E-3</v>
      </c>
      <c r="R2089" s="109">
        <v>2280210324</v>
      </c>
      <c r="S2089" s="43" t="s">
        <v>350</v>
      </c>
      <c r="T2089" s="43" t="s">
        <v>11</v>
      </c>
      <c r="U2089" s="43" t="s">
        <v>351</v>
      </c>
      <c r="V2089" s="43" t="s">
        <v>720</v>
      </c>
      <c r="W2089" s="43" t="s">
        <v>698</v>
      </c>
      <c r="X2089" s="43" t="s">
        <v>934</v>
      </c>
      <c r="Z2089" s="42" t="s">
        <v>1168</v>
      </c>
    </row>
    <row r="2090" spans="1:26" s="39" customFormat="1" x14ac:dyDescent="0.35">
      <c r="A2090" s="43" t="s">
        <v>497</v>
      </c>
      <c r="B2090" s="54">
        <v>24009</v>
      </c>
      <c r="C2090" s="54" t="s">
        <v>12</v>
      </c>
      <c r="D2090" s="53">
        <v>5.6703570000000002E-2</v>
      </c>
      <c r="E2090" s="53">
        <f t="shared" si="157"/>
        <v>5.6703570000000002E-2</v>
      </c>
      <c r="F2090" s="53">
        <f>SUMIFS('C3_SCC OS Daily Avg'!D:D, 'C3_SCC OS Daily Avg'!E:E, Z2090)</f>
        <v>6.4457188209366599E-5</v>
      </c>
      <c r="G2090" s="120">
        <f t="shared" si="162"/>
        <v>1.1367395070427946E-3</v>
      </c>
      <c r="H2090" s="120">
        <v>6.8522818298940205E-2</v>
      </c>
      <c r="I2090" s="53">
        <f t="shared" si="158"/>
        <v>7.789259469432027E-5</v>
      </c>
      <c r="J2090" s="120">
        <v>7.6259940756924396E-2</v>
      </c>
      <c r="K2090" s="53">
        <f t="shared" si="159"/>
        <v>8.6687687463138952E-5</v>
      </c>
      <c r="L2090" s="122" t="str" cm="1">
        <f t="array" ref="L2090">_xlfn.SWITCH(A2090,
    "District of Columbia", _xlfn.XLOOKUP(R2090, '2015 O3 Growth Surrogates'!A:A, '2015 O3 Growth Surrogates'!H:H),
    "Maryland", _xlfn.XLOOKUP(R2090, '2015 O3 Growth Surrogates'!A:A, '2015 O3 Growth Surrogates'!I:I),
    "Virginia", _xlfn.XLOOKUP(R2090, '2015 O3 Growth Surrogates'!A:A, '2015 O3 Growth Surrogates'!J:J)
)</f>
        <v>EPA EMP</v>
      </c>
      <c r="M2090" s="133" t="e" cm="1">
        <f t="array" ref="M2090">_xlfn.SWITCH(L2090,
"Employment", INDEX('Coop GFs_CFs'!C:D, MATCH(B2090,'Coop GFs_CFs'!B:B,0),1),
"Population", INDEX('Coop GFs_CFs'!E:F, MATCH(B2090,'Coop GFs_CFs'!B:B,0),1),
"Household", INDEX('Coop GFs_CFs'!G:H, MATCH(B2090,'Coop GFs_CFs'!B:B,0),1),
"VMT", INDEX('Coop GFs_CFs'!I:J, MATCH(B2090,'Coop GFs_CFs'!B:B,0),1),
"Lane Mile", INDEX('Coop GFs_CFs'!K:L, MATCH(B2090,'Coop GFs_CFs'!B:B,0),1),
"Gas Sales", INDEX('Coop GFs_CFs'!M:N, MATCH(B2090,'Coop GFs_CFs'!B:B,0),1),
"No Growth", INDEX('Coop GFs_CFs'!O:P, MATCH(B2090,'Coop GFs_CFs'!B:B,0),1)
)</f>
        <v>#N/A</v>
      </c>
      <c r="N2090" s="133" t="e" cm="1">
        <f t="array" ref="N2090">_xlfn.SWITCH(L2090,
"Employment", INDEX('Coop GFs_CFs'!C:D, MATCH(B2090,'Coop GFs_CFs'!B:B,0),2),
"Population", INDEX('Coop GFs_CFs'!E:F, MATCH(B2090,'Coop GFs_CFs'!B:B,0),2),
"Household", INDEX('Coop GFs_CFs'!G:H, MATCH(B2090,'Coop GFs_CFs'!B:B,0),2),
"VMT", INDEX('Coop GFs_CFs'!I:J, MATCH(B2090,'Coop GFs_CFs'!B:B,0),2),
"Lane Mile", INDEX('Coop GFs_CFs'!K:L, MATCH(B2090,'Coop GFs_CFs'!B:B,0),2),
"Gas Sales", INDEX('Coop GFs_CFs'!M:N, MATCH(B2090,'Coop GFs_CFs'!B:B,0),2),
"No Growth", INDEX('Coop GFs_CFs'!O:P, MATCH(B2090,'Coop GFs_CFs'!B:B,0),2)
)</f>
        <v>#N/A</v>
      </c>
      <c r="O2090" s="133"/>
      <c r="P2090" s="86">
        <f t="shared" si="160"/>
        <v>7.789259469432027E-5</v>
      </c>
      <c r="Q2090" s="86">
        <f t="shared" si="161"/>
        <v>8.6687687463138952E-5</v>
      </c>
      <c r="R2090" s="109">
        <v>2280210324</v>
      </c>
      <c r="S2090" s="43" t="s">
        <v>350</v>
      </c>
      <c r="T2090" s="43" t="s">
        <v>11</v>
      </c>
      <c r="U2090" s="43" t="s">
        <v>351</v>
      </c>
      <c r="V2090" s="43" t="s">
        <v>720</v>
      </c>
      <c r="W2090" s="43" t="s">
        <v>698</v>
      </c>
      <c r="X2090" s="43" t="s">
        <v>934</v>
      </c>
      <c r="Z2090" s="42" t="s">
        <v>1169</v>
      </c>
    </row>
    <row r="2091" spans="1:26" s="39" customFormat="1" x14ac:dyDescent="0.35">
      <c r="A2091" s="43" t="s">
        <v>497</v>
      </c>
      <c r="B2091" s="54">
        <v>24009</v>
      </c>
      <c r="C2091" s="54" t="s">
        <v>10</v>
      </c>
      <c r="D2091" s="53">
        <v>43.894402739999997</v>
      </c>
      <c r="E2091" s="53">
        <f t="shared" si="157"/>
        <v>43.894402739999997</v>
      </c>
      <c r="F2091" s="53">
        <f>SUMIFS('C3_SCC OS Daily Avg'!D:D, 'C3_SCC OS Daily Avg'!E:E, Z2091)</f>
        <v>7.38954595561849E-2</v>
      </c>
      <c r="G2091" s="120">
        <f t="shared" si="162"/>
        <v>1.683482515843543E-3</v>
      </c>
      <c r="H2091" s="120">
        <v>34.926903479508198</v>
      </c>
      <c r="I2091" s="53">
        <f t="shared" si="158"/>
        <v>5.8798831340307056E-2</v>
      </c>
      <c r="J2091" s="120">
        <v>31.144415219581099</v>
      </c>
      <c r="K2091" s="53">
        <f t="shared" si="159"/>
        <v>5.2431078488336322E-2</v>
      </c>
      <c r="L2091" s="122" t="str" cm="1">
        <f t="array" ref="L2091">_xlfn.SWITCH(A2091,
    "District of Columbia", _xlfn.XLOOKUP(R2091, '2015 O3 Growth Surrogates'!A:A, '2015 O3 Growth Surrogates'!H:H),
    "Maryland", _xlfn.XLOOKUP(R2091, '2015 O3 Growth Surrogates'!A:A, '2015 O3 Growth Surrogates'!I:I),
    "Virginia", _xlfn.XLOOKUP(R2091, '2015 O3 Growth Surrogates'!A:A, '2015 O3 Growth Surrogates'!J:J)
)</f>
        <v>EPA EMP</v>
      </c>
      <c r="M2091" s="133" t="e" cm="1">
        <f t="array" ref="M2091">_xlfn.SWITCH(L2091,
"Employment", INDEX('Coop GFs_CFs'!C:D, MATCH(B2091,'Coop GFs_CFs'!B:B,0),1),
"Population", INDEX('Coop GFs_CFs'!E:F, MATCH(B2091,'Coop GFs_CFs'!B:B,0),1),
"Household", INDEX('Coop GFs_CFs'!G:H, MATCH(B2091,'Coop GFs_CFs'!B:B,0),1),
"VMT", INDEX('Coop GFs_CFs'!I:J, MATCH(B2091,'Coop GFs_CFs'!B:B,0),1),
"Lane Mile", INDEX('Coop GFs_CFs'!K:L, MATCH(B2091,'Coop GFs_CFs'!B:B,0),1),
"Gas Sales", INDEX('Coop GFs_CFs'!M:N, MATCH(B2091,'Coop GFs_CFs'!B:B,0),1),
"No Growth", INDEX('Coop GFs_CFs'!O:P, MATCH(B2091,'Coop GFs_CFs'!B:B,0),1)
)</f>
        <v>#N/A</v>
      </c>
      <c r="N2091" s="133" t="e" cm="1">
        <f t="array" ref="N2091">_xlfn.SWITCH(L2091,
"Employment", INDEX('Coop GFs_CFs'!C:D, MATCH(B2091,'Coop GFs_CFs'!B:B,0),2),
"Population", INDEX('Coop GFs_CFs'!E:F, MATCH(B2091,'Coop GFs_CFs'!B:B,0),2),
"Household", INDEX('Coop GFs_CFs'!G:H, MATCH(B2091,'Coop GFs_CFs'!B:B,0),2),
"VMT", INDEX('Coop GFs_CFs'!I:J, MATCH(B2091,'Coop GFs_CFs'!B:B,0),2),
"Lane Mile", INDEX('Coop GFs_CFs'!K:L, MATCH(B2091,'Coop GFs_CFs'!B:B,0),2),
"Gas Sales", INDEX('Coop GFs_CFs'!M:N, MATCH(B2091,'Coop GFs_CFs'!B:B,0),2),
"No Growth", INDEX('Coop GFs_CFs'!O:P, MATCH(B2091,'Coop GFs_CFs'!B:B,0),2)
)</f>
        <v>#N/A</v>
      </c>
      <c r="O2091" s="133"/>
      <c r="P2091" s="86">
        <f t="shared" si="160"/>
        <v>5.8798831340307056E-2</v>
      </c>
      <c r="Q2091" s="86">
        <f t="shared" si="161"/>
        <v>5.2431078488336322E-2</v>
      </c>
      <c r="R2091" s="109">
        <v>2280211324</v>
      </c>
      <c r="S2091" s="43" t="s">
        <v>350</v>
      </c>
      <c r="T2091" s="43" t="s">
        <v>11</v>
      </c>
      <c r="U2091" s="43" t="s">
        <v>351</v>
      </c>
      <c r="V2091" s="43" t="s">
        <v>725</v>
      </c>
      <c r="W2091" s="43" t="s">
        <v>698</v>
      </c>
      <c r="X2091" s="43" t="s">
        <v>934</v>
      </c>
      <c r="Z2091" s="42" t="s">
        <v>1176</v>
      </c>
    </row>
    <row r="2092" spans="1:26" s="39" customFormat="1" x14ac:dyDescent="0.35">
      <c r="A2092" s="43" t="s">
        <v>497</v>
      </c>
      <c r="B2092" s="54">
        <v>24009</v>
      </c>
      <c r="C2092" s="54" t="s">
        <v>12</v>
      </c>
      <c r="D2092" s="53">
        <v>2.09676142</v>
      </c>
      <c r="E2092" s="53">
        <f t="shared" si="157"/>
        <v>2.09676142</v>
      </c>
      <c r="F2092" s="53">
        <f>SUMIFS('C3_SCC OS Daily Avg'!D:D, 'C3_SCC OS Daily Avg'!E:E, Z2092)</f>
        <v>3.0994113156543501E-3</v>
      </c>
      <c r="G2092" s="120">
        <f t="shared" si="162"/>
        <v>1.4781897864442537E-3</v>
      </c>
      <c r="H2092" s="120">
        <v>1.94755512671221</v>
      </c>
      <c r="I2092" s="53">
        <f t="shared" si="158"/>
        <v>2.8788560968431329E-3</v>
      </c>
      <c r="J2092" s="120">
        <v>1.8556411555265</v>
      </c>
      <c r="K2092" s="53">
        <f t="shared" si="159"/>
        <v>2.7429898034048851E-3</v>
      </c>
      <c r="L2092" s="122" t="str" cm="1">
        <f t="array" ref="L2092">_xlfn.SWITCH(A2092,
    "District of Columbia", _xlfn.XLOOKUP(R2092, '2015 O3 Growth Surrogates'!A:A, '2015 O3 Growth Surrogates'!H:H),
    "Maryland", _xlfn.XLOOKUP(R2092, '2015 O3 Growth Surrogates'!A:A, '2015 O3 Growth Surrogates'!I:I),
    "Virginia", _xlfn.XLOOKUP(R2092, '2015 O3 Growth Surrogates'!A:A, '2015 O3 Growth Surrogates'!J:J)
)</f>
        <v>EPA EMP</v>
      </c>
      <c r="M2092" s="133" t="e" cm="1">
        <f t="array" ref="M2092">_xlfn.SWITCH(L2092,
"Employment", INDEX('Coop GFs_CFs'!C:D, MATCH(B2092,'Coop GFs_CFs'!B:B,0),1),
"Population", INDEX('Coop GFs_CFs'!E:F, MATCH(B2092,'Coop GFs_CFs'!B:B,0),1),
"Household", INDEX('Coop GFs_CFs'!G:H, MATCH(B2092,'Coop GFs_CFs'!B:B,0),1),
"VMT", INDEX('Coop GFs_CFs'!I:J, MATCH(B2092,'Coop GFs_CFs'!B:B,0),1),
"Lane Mile", INDEX('Coop GFs_CFs'!K:L, MATCH(B2092,'Coop GFs_CFs'!B:B,0),1),
"Gas Sales", INDEX('Coop GFs_CFs'!M:N, MATCH(B2092,'Coop GFs_CFs'!B:B,0),1),
"No Growth", INDEX('Coop GFs_CFs'!O:P, MATCH(B2092,'Coop GFs_CFs'!B:B,0),1)
)</f>
        <v>#N/A</v>
      </c>
      <c r="N2092" s="133" t="e" cm="1">
        <f t="array" ref="N2092">_xlfn.SWITCH(L2092,
"Employment", INDEX('Coop GFs_CFs'!C:D, MATCH(B2092,'Coop GFs_CFs'!B:B,0),2),
"Population", INDEX('Coop GFs_CFs'!E:F, MATCH(B2092,'Coop GFs_CFs'!B:B,0),2),
"Household", INDEX('Coop GFs_CFs'!G:H, MATCH(B2092,'Coop GFs_CFs'!B:B,0),2),
"VMT", INDEX('Coop GFs_CFs'!I:J, MATCH(B2092,'Coop GFs_CFs'!B:B,0),2),
"Lane Mile", INDEX('Coop GFs_CFs'!K:L, MATCH(B2092,'Coop GFs_CFs'!B:B,0),2),
"Gas Sales", INDEX('Coop GFs_CFs'!M:N, MATCH(B2092,'Coop GFs_CFs'!B:B,0),2),
"No Growth", INDEX('Coop GFs_CFs'!O:P, MATCH(B2092,'Coop GFs_CFs'!B:B,0),2)
)</f>
        <v>#N/A</v>
      </c>
      <c r="O2092" s="133"/>
      <c r="P2092" s="86">
        <f t="shared" si="160"/>
        <v>2.8788560968431329E-3</v>
      </c>
      <c r="Q2092" s="86">
        <f t="shared" si="161"/>
        <v>2.7429898034048851E-3</v>
      </c>
      <c r="R2092" s="109">
        <v>2280211324</v>
      </c>
      <c r="S2092" s="43" t="s">
        <v>350</v>
      </c>
      <c r="T2092" s="43" t="s">
        <v>11</v>
      </c>
      <c r="U2092" s="43" t="s">
        <v>351</v>
      </c>
      <c r="V2092" s="43" t="s">
        <v>725</v>
      </c>
      <c r="W2092" s="43" t="s">
        <v>698</v>
      </c>
      <c r="X2092" s="43" t="s">
        <v>934</v>
      </c>
      <c r="Z2092" s="42" t="s">
        <v>1177</v>
      </c>
    </row>
    <row r="2093" spans="1:26" s="39" customFormat="1" x14ac:dyDescent="0.35">
      <c r="A2093" s="43" t="s">
        <v>497</v>
      </c>
      <c r="B2093" s="54">
        <v>24009</v>
      </c>
      <c r="C2093" s="54" t="s">
        <v>10</v>
      </c>
      <c r="D2093" s="53">
        <v>2.8706000000000001E-3</v>
      </c>
      <c r="E2093" s="53">
        <f t="shared" si="157"/>
        <v>2.8706000000000001E-3</v>
      </c>
      <c r="F2093" s="53">
        <f>SUMIFS('C3_SCC OS Daily Avg'!D:D, 'C3_SCC OS Daily Avg'!E:E, Z2093)</f>
        <v>4.4781384171916498E-5</v>
      </c>
      <c r="G2093" s="120">
        <f t="shared" si="162"/>
        <v>1.560000842051017E-2</v>
      </c>
      <c r="H2093" s="120">
        <v>2.4549068555883E-3</v>
      </c>
      <c r="I2093" s="53">
        <f t="shared" si="158"/>
        <v>3.8296567618745626E-5</v>
      </c>
      <c r="J2093" s="120">
        <v>2.3109098223012998E-3</v>
      </c>
      <c r="K2093" s="53">
        <f t="shared" si="159"/>
        <v>3.6050212686939941E-5</v>
      </c>
      <c r="L2093" s="122" t="str" cm="1">
        <f t="array" ref="L2093">_xlfn.SWITCH(A2093,
    "District of Columbia", _xlfn.XLOOKUP(R2093, '2015 O3 Growth Surrogates'!A:A, '2015 O3 Growth Surrogates'!H:H),
    "Maryland", _xlfn.XLOOKUP(R2093, '2015 O3 Growth Surrogates'!A:A, '2015 O3 Growth Surrogates'!I:I),
    "Virginia", _xlfn.XLOOKUP(R2093, '2015 O3 Growth Surrogates'!A:A, '2015 O3 Growth Surrogates'!J:J)
)</f>
        <v>EPA EMP</v>
      </c>
      <c r="M2093" s="133" t="e" cm="1">
        <f t="array" ref="M2093">_xlfn.SWITCH(L2093,
"Employment", INDEX('Coop GFs_CFs'!C:D, MATCH(B2093,'Coop GFs_CFs'!B:B,0),1),
"Population", INDEX('Coop GFs_CFs'!E:F, MATCH(B2093,'Coop GFs_CFs'!B:B,0),1),
"Household", INDEX('Coop GFs_CFs'!G:H, MATCH(B2093,'Coop GFs_CFs'!B:B,0),1),
"VMT", INDEX('Coop GFs_CFs'!I:J, MATCH(B2093,'Coop GFs_CFs'!B:B,0),1),
"Lane Mile", INDEX('Coop GFs_CFs'!K:L, MATCH(B2093,'Coop GFs_CFs'!B:B,0),1),
"Gas Sales", INDEX('Coop GFs_CFs'!M:N, MATCH(B2093,'Coop GFs_CFs'!B:B,0),1),
"No Growth", INDEX('Coop GFs_CFs'!O:P, MATCH(B2093,'Coop GFs_CFs'!B:B,0),1)
)</f>
        <v>#N/A</v>
      </c>
      <c r="N2093" s="133" t="e" cm="1">
        <f t="array" ref="N2093">_xlfn.SWITCH(L2093,
"Employment", INDEX('Coop GFs_CFs'!C:D, MATCH(B2093,'Coop GFs_CFs'!B:B,0),2),
"Population", INDEX('Coop GFs_CFs'!E:F, MATCH(B2093,'Coop GFs_CFs'!B:B,0),2),
"Household", INDEX('Coop GFs_CFs'!G:H, MATCH(B2093,'Coop GFs_CFs'!B:B,0),2),
"VMT", INDEX('Coop GFs_CFs'!I:J, MATCH(B2093,'Coop GFs_CFs'!B:B,0),2),
"Lane Mile", INDEX('Coop GFs_CFs'!K:L, MATCH(B2093,'Coop GFs_CFs'!B:B,0),2),
"Gas Sales", INDEX('Coop GFs_CFs'!M:N, MATCH(B2093,'Coop GFs_CFs'!B:B,0),2),
"No Growth", INDEX('Coop GFs_CFs'!O:P, MATCH(B2093,'Coop GFs_CFs'!B:B,0),2)
)</f>
        <v>#N/A</v>
      </c>
      <c r="O2093" s="133"/>
      <c r="P2093" s="86">
        <f t="shared" si="160"/>
        <v>3.8296567618745626E-5</v>
      </c>
      <c r="Q2093" s="86">
        <f t="shared" si="161"/>
        <v>3.6050212686939941E-5</v>
      </c>
      <c r="R2093" s="109">
        <v>2280213324</v>
      </c>
      <c r="S2093" s="43" t="s">
        <v>350</v>
      </c>
      <c r="T2093" s="43" t="s">
        <v>11</v>
      </c>
      <c r="U2093" s="43" t="s">
        <v>351</v>
      </c>
      <c r="V2093" s="43" t="s">
        <v>366</v>
      </c>
      <c r="W2093" s="43" t="s">
        <v>698</v>
      </c>
      <c r="X2093" s="43" t="s">
        <v>934</v>
      </c>
      <c r="Z2093" s="42" t="s">
        <v>1232</v>
      </c>
    </row>
    <row r="2094" spans="1:26" s="39" customFormat="1" x14ac:dyDescent="0.35">
      <c r="A2094" s="43" t="s">
        <v>497</v>
      </c>
      <c r="B2094" s="54">
        <v>24009</v>
      </c>
      <c r="C2094" s="54" t="s">
        <v>10</v>
      </c>
      <c r="D2094" s="53">
        <v>2.00761733</v>
      </c>
      <c r="E2094" s="53">
        <f t="shared" si="157"/>
        <v>2.00761733</v>
      </c>
      <c r="F2094" s="53">
        <f>SUMIFS('C3_SCC OS Daily Avg'!D:D, 'C3_SCC OS Daily Avg'!E:E, Z2094)</f>
        <v>1.7802372674311701E-2</v>
      </c>
      <c r="G2094" s="120">
        <f t="shared" ref="G2094:G2113" si="163">F2094/E2094</f>
        <v>8.8674133303639595E-3</v>
      </c>
      <c r="H2094" s="120">
        <v>1.7168931745334099</v>
      </c>
      <c r="I2094" s="53">
        <f t="shared" si="158"/>
        <v>1.5224401422668456E-2</v>
      </c>
      <c r="J2094" s="120">
        <v>1.61618567801851</v>
      </c>
      <c r="K2094" s="53">
        <f t="shared" si="159"/>
        <v>1.433138642560465E-2</v>
      </c>
      <c r="L2094" s="122" t="str" cm="1">
        <f t="array" ref="L2094">_xlfn.SWITCH(A2094,
    "District of Columbia", _xlfn.XLOOKUP(R2094, '2015 O3 Growth Surrogates'!A:A, '2015 O3 Growth Surrogates'!H:H),
    "Maryland", _xlfn.XLOOKUP(R2094, '2015 O3 Growth Surrogates'!A:A, '2015 O3 Growth Surrogates'!I:I),
    "Virginia", _xlfn.XLOOKUP(R2094, '2015 O3 Growth Surrogates'!A:A, '2015 O3 Growth Surrogates'!J:J)
)</f>
        <v>EPA EMP</v>
      </c>
      <c r="M2094" s="133" t="e" cm="1">
        <f t="array" ref="M2094">_xlfn.SWITCH(L2094,
"Employment", INDEX('Coop GFs_CFs'!C:D, MATCH(B2094,'Coop GFs_CFs'!B:B,0),1),
"Population", INDEX('Coop GFs_CFs'!E:F, MATCH(B2094,'Coop GFs_CFs'!B:B,0),1),
"Household", INDEX('Coop GFs_CFs'!G:H, MATCH(B2094,'Coop GFs_CFs'!B:B,0),1),
"VMT", INDEX('Coop GFs_CFs'!I:J, MATCH(B2094,'Coop GFs_CFs'!B:B,0),1),
"Lane Mile", INDEX('Coop GFs_CFs'!K:L, MATCH(B2094,'Coop GFs_CFs'!B:B,0),1),
"Gas Sales", INDEX('Coop GFs_CFs'!M:N, MATCH(B2094,'Coop GFs_CFs'!B:B,0),1),
"No Growth", INDEX('Coop GFs_CFs'!O:P, MATCH(B2094,'Coop GFs_CFs'!B:B,0),1)
)</f>
        <v>#N/A</v>
      </c>
      <c r="N2094" s="133" t="e" cm="1">
        <f t="array" ref="N2094">_xlfn.SWITCH(L2094,
"Employment", INDEX('Coop GFs_CFs'!C:D, MATCH(B2094,'Coop GFs_CFs'!B:B,0),2),
"Population", INDEX('Coop GFs_CFs'!E:F, MATCH(B2094,'Coop GFs_CFs'!B:B,0),2),
"Household", INDEX('Coop GFs_CFs'!G:H, MATCH(B2094,'Coop GFs_CFs'!B:B,0),2),
"VMT", INDEX('Coop GFs_CFs'!I:J, MATCH(B2094,'Coop GFs_CFs'!B:B,0),2),
"Lane Mile", INDEX('Coop GFs_CFs'!K:L, MATCH(B2094,'Coop GFs_CFs'!B:B,0),2),
"Gas Sales", INDEX('Coop GFs_CFs'!M:N, MATCH(B2094,'Coop GFs_CFs'!B:B,0),2),
"No Growth", INDEX('Coop GFs_CFs'!O:P, MATCH(B2094,'Coop GFs_CFs'!B:B,0),2)
)</f>
        <v>#N/A</v>
      </c>
      <c r="O2094" s="133"/>
      <c r="P2094" s="86">
        <f t="shared" si="160"/>
        <v>1.5224401422668456E-2</v>
      </c>
      <c r="Q2094" s="86">
        <f t="shared" si="161"/>
        <v>1.433138642560465E-2</v>
      </c>
      <c r="R2094" s="109">
        <v>2280215324</v>
      </c>
      <c r="S2094" s="43" t="s">
        <v>350</v>
      </c>
      <c r="T2094" s="43" t="s">
        <v>11</v>
      </c>
      <c r="U2094" s="43" t="s">
        <v>351</v>
      </c>
      <c r="V2094" s="43" t="s">
        <v>708</v>
      </c>
      <c r="W2094" s="43" t="s">
        <v>698</v>
      </c>
      <c r="X2094" s="43" t="s">
        <v>934</v>
      </c>
      <c r="Z2094" s="42" t="s">
        <v>1235</v>
      </c>
    </row>
    <row r="2095" spans="1:26" s="39" customFormat="1" x14ac:dyDescent="0.35">
      <c r="A2095" s="43" t="s">
        <v>497</v>
      </c>
      <c r="B2095" s="54">
        <v>24009</v>
      </c>
      <c r="C2095" s="54" t="s">
        <v>12</v>
      </c>
      <c r="D2095" s="53">
        <v>6.1302389999999998E-2</v>
      </c>
      <c r="E2095" s="53">
        <f t="shared" si="157"/>
        <v>6.1302389999999998E-2</v>
      </c>
      <c r="F2095" s="53">
        <f>SUMIFS('C3_SCC OS Daily Avg'!D:D, 'C3_SCC OS Daily Avg'!E:E, Z2095)</f>
        <v>5.4363655904604005E-4</v>
      </c>
      <c r="G2095" s="120">
        <f t="shared" si="163"/>
        <v>8.8681136093721642E-3</v>
      </c>
      <c r="H2095" s="120">
        <v>6.11969175215379E-2</v>
      </c>
      <c r="I2095" s="53">
        <f t="shared" si="158"/>
        <v>5.4270121712437613E-4</v>
      </c>
      <c r="J2095" s="120">
        <v>6.1554763479900097E-2</v>
      </c>
      <c r="K2095" s="53">
        <f t="shared" si="159"/>
        <v>5.4587463573778675E-4</v>
      </c>
      <c r="L2095" s="122" t="str" cm="1">
        <f t="array" ref="L2095">_xlfn.SWITCH(A2095,
    "District of Columbia", _xlfn.XLOOKUP(R2095, '2015 O3 Growth Surrogates'!A:A, '2015 O3 Growth Surrogates'!H:H),
    "Maryland", _xlfn.XLOOKUP(R2095, '2015 O3 Growth Surrogates'!A:A, '2015 O3 Growth Surrogates'!I:I),
    "Virginia", _xlfn.XLOOKUP(R2095, '2015 O3 Growth Surrogates'!A:A, '2015 O3 Growth Surrogates'!J:J)
)</f>
        <v>EPA EMP</v>
      </c>
      <c r="M2095" s="133" t="e" cm="1">
        <f t="array" ref="M2095">_xlfn.SWITCH(L2095,
"Employment", INDEX('Coop GFs_CFs'!C:D, MATCH(B2095,'Coop GFs_CFs'!B:B,0),1),
"Population", INDEX('Coop GFs_CFs'!E:F, MATCH(B2095,'Coop GFs_CFs'!B:B,0),1),
"Household", INDEX('Coop GFs_CFs'!G:H, MATCH(B2095,'Coop GFs_CFs'!B:B,0),1),
"VMT", INDEX('Coop GFs_CFs'!I:J, MATCH(B2095,'Coop GFs_CFs'!B:B,0),1),
"Lane Mile", INDEX('Coop GFs_CFs'!K:L, MATCH(B2095,'Coop GFs_CFs'!B:B,0),1),
"Gas Sales", INDEX('Coop GFs_CFs'!M:N, MATCH(B2095,'Coop GFs_CFs'!B:B,0),1),
"No Growth", INDEX('Coop GFs_CFs'!O:P, MATCH(B2095,'Coop GFs_CFs'!B:B,0),1)
)</f>
        <v>#N/A</v>
      </c>
      <c r="N2095" s="133" t="e" cm="1">
        <f t="array" ref="N2095">_xlfn.SWITCH(L2095,
"Employment", INDEX('Coop GFs_CFs'!C:D, MATCH(B2095,'Coop GFs_CFs'!B:B,0),2),
"Population", INDEX('Coop GFs_CFs'!E:F, MATCH(B2095,'Coop GFs_CFs'!B:B,0),2),
"Household", INDEX('Coop GFs_CFs'!G:H, MATCH(B2095,'Coop GFs_CFs'!B:B,0),2),
"VMT", INDEX('Coop GFs_CFs'!I:J, MATCH(B2095,'Coop GFs_CFs'!B:B,0),2),
"Lane Mile", INDEX('Coop GFs_CFs'!K:L, MATCH(B2095,'Coop GFs_CFs'!B:B,0),2),
"Gas Sales", INDEX('Coop GFs_CFs'!M:N, MATCH(B2095,'Coop GFs_CFs'!B:B,0),2),
"No Growth", INDEX('Coop GFs_CFs'!O:P, MATCH(B2095,'Coop GFs_CFs'!B:B,0),2)
)</f>
        <v>#N/A</v>
      </c>
      <c r="O2095" s="133"/>
      <c r="P2095" s="86">
        <f t="shared" si="160"/>
        <v>5.4270121712437613E-4</v>
      </c>
      <c r="Q2095" s="86">
        <f t="shared" si="161"/>
        <v>5.4587463573778675E-4</v>
      </c>
      <c r="R2095" s="109">
        <v>2280215324</v>
      </c>
      <c r="S2095" s="43" t="s">
        <v>350</v>
      </c>
      <c r="T2095" s="43" t="s">
        <v>11</v>
      </c>
      <c r="U2095" s="43" t="s">
        <v>351</v>
      </c>
      <c r="V2095" s="43" t="s">
        <v>708</v>
      </c>
      <c r="W2095" s="43" t="s">
        <v>698</v>
      </c>
      <c r="X2095" s="43" t="s">
        <v>934</v>
      </c>
      <c r="Z2095" s="42" t="s">
        <v>1236</v>
      </c>
    </row>
    <row r="2096" spans="1:26" s="68" customFormat="1" x14ac:dyDescent="0.35">
      <c r="A2096" s="43" t="s">
        <v>497</v>
      </c>
      <c r="B2096" s="54">
        <v>24009</v>
      </c>
      <c r="C2096" s="54" t="s">
        <v>10</v>
      </c>
      <c r="D2096" s="53">
        <v>8.9503780000000005E-2</v>
      </c>
      <c r="E2096" s="53">
        <f t="shared" si="157"/>
        <v>8.9503780000000005E-2</v>
      </c>
      <c r="F2096" s="53">
        <f>SUMIFS('C3_SCC OS Daily Avg'!D:D, 'C3_SCC OS Daily Avg'!E:E, Z2096)</f>
        <v>1.0162462502413301E-2</v>
      </c>
      <c r="G2096" s="120">
        <f t="shared" si="163"/>
        <v>0.11354227164945771</v>
      </c>
      <c r="H2096" s="120">
        <v>7.6542689027763705E-2</v>
      </c>
      <c r="I2096" s="53">
        <f t="shared" si="158"/>
        <v>8.6908307903703127E-3</v>
      </c>
      <c r="J2096" s="120">
        <v>7.2052938178472206E-2</v>
      </c>
      <c r="K2096" s="53">
        <f t="shared" si="159"/>
        <v>8.1810542798016733E-3</v>
      </c>
      <c r="L2096" s="122" t="str" cm="1">
        <f t="array" ref="L2096">_xlfn.SWITCH(A2096,
    "District of Columbia", _xlfn.XLOOKUP(R2096, '2015 O3 Growth Surrogates'!A:A, '2015 O3 Growth Surrogates'!H:H),
    "Maryland", _xlfn.XLOOKUP(R2096, '2015 O3 Growth Surrogates'!A:A, '2015 O3 Growth Surrogates'!I:I),
    "Virginia", _xlfn.XLOOKUP(R2096, '2015 O3 Growth Surrogates'!A:A, '2015 O3 Growth Surrogates'!J:J)
)</f>
        <v>EPA EMP</v>
      </c>
      <c r="M2096" s="133" t="e" cm="1">
        <f t="array" ref="M2096">_xlfn.SWITCH(L2096,
"Employment", INDEX('Coop GFs_CFs'!C:D, MATCH(B2096,'Coop GFs_CFs'!B:B,0),1),
"Population", INDEX('Coop GFs_CFs'!E:F, MATCH(B2096,'Coop GFs_CFs'!B:B,0),1),
"Household", INDEX('Coop GFs_CFs'!G:H, MATCH(B2096,'Coop GFs_CFs'!B:B,0),1),
"VMT", INDEX('Coop GFs_CFs'!I:J, MATCH(B2096,'Coop GFs_CFs'!B:B,0),1),
"Lane Mile", INDEX('Coop GFs_CFs'!K:L, MATCH(B2096,'Coop GFs_CFs'!B:B,0),1),
"Gas Sales", INDEX('Coop GFs_CFs'!M:N, MATCH(B2096,'Coop GFs_CFs'!B:B,0),1),
"No Growth", INDEX('Coop GFs_CFs'!O:P, MATCH(B2096,'Coop GFs_CFs'!B:B,0),1)
)</f>
        <v>#N/A</v>
      </c>
      <c r="N2096" s="133" t="e" cm="1">
        <f t="array" ref="N2096">_xlfn.SWITCH(L2096,
"Employment", INDEX('Coop GFs_CFs'!C:D, MATCH(B2096,'Coop GFs_CFs'!B:B,0),2),
"Population", INDEX('Coop GFs_CFs'!E:F, MATCH(B2096,'Coop GFs_CFs'!B:B,0),2),
"Household", INDEX('Coop GFs_CFs'!G:H, MATCH(B2096,'Coop GFs_CFs'!B:B,0),2),
"VMT", INDEX('Coop GFs_CFs'!I:J, MATCH(B2096,'Coop GFs_CFs'!B:B,0),2),
"Lane Mile", INDEX('Coop GFs_CFs'!K:L, MATCH(B2096,'Coop GFs_CFs'!B:B,0),2),
"Gas Sales", INDEX('Coop GFs_CFs'!M:N, MATCH(B2096,'Coop GFs_CFs'!B:B,0),2),
"No Growth", INDEX('Coop GFs_CFs'!O:P, MATCH(B2096,'Coop GFs_CFs'!B:B,0),2)
)</f>
        <v>#N/A</v>
      </c>
      <c r="O2096" s="133"/>
      <c r="P2096" s="86">
        <f t="shared" si="160"/>
        <v>8.6908307903703127E-3</v>
      </c>
      <c r="Q2096" s="86">
        <f t="shared" si="161"/>
        <v>8.1810542798016733E-3</v>
      </c>
      <c r="R2096" s="109">
        <v>2280202323</v>
      </c>
      <c r="S2096" s="43" t="s">
        <v>350</v>
      </c>
      <c r="T2096" s="43" t="s">
        <v>11</v>
      </c>
      <c r="U2096" s="43" t="s">
        <v>351</v>
      </c>
      <c r="V2096" s="43" t="s">
        <v>715</v>
      </c>
      <c r="W2096" s="43" t="s">
        <v>700</v>
      </c>
      <c r="X2096" s="43" t="s">
        <v>934</v>
      </c>
      <c r="Y2096" s="39"/>
      <c r="Z2096" s="42" t="s">
        <v>1084</v>
      </c>
    </row>
    <row r="2097" spans="1:26" s="68" customFormat="1" x14ac:dyDescent="0.35">
      <c r="A2097" s="43" t="s">
        <v>497</v>
      </c>
      <c r="B2097" s="54">
        <v>24009</v>
      </c>
      <c r="C2097" s="54" t="s">
        <v>12</v>
      </c>
      <c r="D2097" s="53">
        <v>4.0441899999999996E-3</v>
      </c>
      <c r="E2097" s="53">
        <f t="shared" si="157"/>
        <v>4.0441899999999996E-3</v>
      </c>
      <c r="F2097" s="53">
        <f>SUMIFS('C3_SCC OS Daily Avg'!D:D, 'C3_SCC OS Daily Avg'!E:E, Z2097)</f>
        <v>4.3957754834782301E-4</v>
      </c>
      <c r="G2097" s="120">
        <f t="shared" si="163"/>
        <v>0.10869359460060557</v>
      </c>
      <c r="H2097" s="120">
        <v>4.0372318578674998E-3</v>
      </c>
      <c r="I2097" s="53">
        <f t="shared" si="158"/>
        <v>4.3882124286769968E-4</v>
      </c>
      <c r="J2097" s="120">
        <v>4.0608393721316E-3</v>
      </c>
      <c r="K2097" s="53">
        <f t="shared" si="159"/>
        <v>4.4138722845264976E-4</v>
      </c>
      <c r="L2097" s="122" t="str" cm="1">
        <f t="array" ref="L2097">_xlfn.SWITCH(A2097,
    "District of Columbia", _xlfn.XLOOKUP(R2097, '2015 O3 Growth Surrogates'!A:A, '2015 O3 Growth Surrogates'!H:H),
    "Maryland", _xlfn.XLOOKUP(R2097, '2015 O3 Growth Surrogates'!A:A, '2015 O3 Growth Surrogates'!I:I),
    "Virginia", _xlfn.XLOOKUP(R2097, '2015 O3 Growth Surrogates'!A:A, '2015 O3 Growth Surrogates'!J:J)
)</f>
        <v>EPA EMP</v>
      </c>
      <c r="M2097" s="133" t="e" cm="1">
        <f t="array" ref="M2097">_xlfn.SWITCH(L2097,
"Employment", INDEX('Coop GFs_CFs'!C:D, MATCH(B2097,'Coop GFs_CFs'!B:B,0),1),
"Population", INDEX('Coop GFs_CFs'!E:F, MATCH(B2097,'Coop GFs_CFs'!B:B,0),1),
"Household", INDEX('Coop GFs_CFs'!G:H, MATCH(B2097,'Coop GFs_CFs'!B:B,0),1),
"VMT", INDEX('Coop GFs_CFs'!I:J, MATCH(B2097,'Coop GFs_CFs'!B:B,0),1),
"Lane Mile", INDEX('Coop GFs_CFs'!K:L, MATCH(B2097,'Coop GFs_CFs'!B:B,0),1),
"Gas Sales", INDEX('Coop GFs_CFs'!M:N, MATCH(B2097,'Coop GFs_CFs'!B:B,0),1),
"No Growth", INDEX('Coop GFs_CFs'!O:P, MATCH(B2097,'Coop GFs_CFs'!B:B,0),1)
)</f>
        <v>#N/A</v>
      </c>
      <c r="N2097" s="133" t="e" cm="1">
        <f t="array" ref="N2097">_xlfn.SWITCH(L2097,
"Employment", INDEX('Coop GFs_CFs'!C:D, MATCH(B2097,'Coop GFs_CFs'!B:B,0),2),
"Population", INDEX('Coop GFs_CFs'!E:F, MATCH(B2097,'Coop GFs_CFs'!B:B,0),2),
"Household", INDEX('Coop GFs_CFs'!G:H, MATCH(B2097,'Coop GFs_CFs'!B:B,0),2),
"VMT", INDEX('Coop GFs_CFs'!I:J, MATCH(B2097,'Coop GFs_CFs'!B:B,0),2),
"Lane Mile", INDEX('Coop GFs_CFs'!K:L, MATCH(B2097,'Coop GFs_CFs'!B:B,0),2),
"Gas Sales", INDEX('Coop GFs_CFs'!M:N, MATCH(B2097,'Coop GFs_CFs'!B:B,0),2),
"No Growth", INDEX('Coop GFs_CFs'!O:P, MATCH(B2097,'Coop GFs_CFs'!B:B,0),2)
)</f>
        <v>#N/A</v>
      </c>
      <c r="O2097" s="133"/>
      <c r="P2097" s="86">
        <f t="shared" si="160"/>
        <v>4.3882124286769968E-4</v>
      </c>
      <c r="Q2097" s="86">
        <f t="shared" si="161"/>
        <v>4.4138722845264976E-4</v>
      </c>
      <c r="R2097" s="109">
        <v>2280202323</v>
      </c>
      <c r="S2097" s="43" t="s">
        <v>350</v>
      </c>
      <c r="T2097" s="43" t="s">
        <v>11</v>
      </c>
      <c r="U2097" s="43" t="s">
        <v>351</v>
      </c>
      <c r="V2097" s="43" t="s">
        <v>715</v>
      </c>
      <c r="W2097" s="43" t="s">
        <v>700</v>
      </c>
      <c r="X2097" s="43" t="s">
        <v>934</v>
      </c>
      <c r="Y2097" s="39"/>
      <c r="Z2097" s="42" t="s">
        <v>1085</v>
      </c>
    </row>
    <row r="2098" spans="1:26" s="68" customFormat="1" x14ac:dyDescent="0.35">
      <c r="A2098" s="43" t="s">
        <v>497</v>
      </c>
      <c r="B2098" s="54">
        <v>24009</v>
      </c>
      <c r="C2098" s="54" t="s">
        <v>10</v>
      </c>
      <c r="D2098" s="53">
        <v>11.423509340000001</v>
      </c>
      <c r="E2098" s="53">
        <f t="shared" si="157"/>
        <v>11.423509340000001</v>
      </c>
      <c r="F2098" s="53">
        <f>SUMIFS('C3_SCC OS Daily Avg'!D:D, 'C3_SCC OS Daily Avg'!E:E, Z2098)</f>
        <v>1.51014317305844E-2</v>
      </c>
      <c r="G2098" s="120">
        <f t="shared" si="163"/>
        <v>1.3219608161658316E-3</v>
      </c>
      <c r="H2098" s="120">
        <v>10.2223219045287</v>
      </c>
      <c r="I2098" s="53">
        <f t="shared" si="158"/>
        <v>1.3513509008020619E-2</v>
      </c>
      <c r="J2098" s="120">
        <v>9.9398849095674908</v>
      </c>
      <c r="K2098" s="53">
        <f t="shared" si="159"/>
        <v>1.3140138367646274E-2</v>
      </c>
      <c r="L2098" s="122" t="str" cm="1">
        <f t="array" ref="L2098">_xlfn.SWITCH(A2098,
    "District of Columbia", _xlfn.XLOOKUP(R2098, '2015 O3 Growth Surrogates'!A:A, '2015 O3 Growth Surrogates'!H:H),
    "Maryland", _xlfn.XLOOKUP(R2098, '2015 O3 Growth Surrogates'!A:A, '2015 O3 Growth Surrogates'!I:I),
    "Virginia", _xlfn.XLOOKUP(R2098, '2015 O3 Growth Surrogates'!A:A, '2015 O3 Growth Surrogates'!J:J)
)</f>
        <v>EPA EMP</v>
      </c>
      <c r="M2098" s="133" t="e" cm="1">
        <f t="array" ref="M2098">_xlfn.SWITCH(L2098,
"Employment", INDEX('Coop GFs_CFs'!C:D, MATCH(B2098,'Coop GFs_CFs'!B:B,0),1),
"Population", INDEX('Coop GFs_CFs'!E:F, MATCH(B2098,'Coop GFs_CFs'!B:B,0),1),
"Household", INDEX('Coop GFs_CFs'!G:H, MATCH(B2098,'Coop GFs_CFs'!B:B,0),1),
"VMT", INDEX('Coop GFs_CFs'!I:J, MATCH(B2098,'Coop GFs_CFs'!B:B,0),1),
"Lane Mile", INDEX('Coop GFs_CFs'!K:L, MATCH(B2098,'Coop GFs_CFs'!B:B,0),1),
"Gas Sales", INDEX('Coop GFs_CFs'!M:N, MATCH(B2098,'Coop GFs_CFs'!B:B,0),1),
"No Growth", INDEX('Coop GFs_CFs'!O:P, MATCH(B2098,'Coop GFs_CFs'!B:B,0),1)
)</f>
        <v>#N/A</v>
      </c>
      <c r="N2098" s="133" t="e" cm="1">
        <f t="array" ref="N2098">_xlfn.SWITCH(L2098,
"Employment", INDEX('Coop GFs_CFs'!C:D, MATCH(B2098,'Coop GFs_CFs'!B:B,0),2),
"Population", INDEX('Coop GFs_CFs'!E:F, MATCH(B2098,'Coop GFs_CFs'!B:B,0),2),
"Household", INDEX('Coop GFs_CFs'!G:H, MATCH(B2098,'Coop GFs_CFs'!B:B,0),2),
"VMT", INDEX('Coop GFs_CFs'!I:J, MATCH(B2098,'Coop GFs_CFs'!B:B,0),2),
"Lane Mile", INDEX('Coop GFs_CFs'!K:L, MATCH(B2098,'Coop GFs_CFs'!B:B,0),2),
"Gas Sales", INDEX('Coop GFs_CFs'!M:N, MATCH(B2098,'Coop GFs_CFs'!B:B,0),2),
"No Growth", INDEX('Coop GFs_CFs'!O:P, MATCH(B2098,'Coop GFs_CFs'!B:B,0),2)
)</f>
        <v>#N/A</v>
      </c>
      <c r="O2098" s="133"/>
      <c r="P2098" s="86">
        <f t="shared" si="160"/>
        <v>1.3513509008020619E-2</v>
      </c>
      <c r="Q2098" s="86">
        <f t="shared" si="161"/>
        <v>1.3140138367646274E-2</v>
      </c>
      <c r="R2098" s="109">
        <v>2280203323</v>
      </c>
      <c r="S2098" s="43" t="s">
        <v>350</v>
      </c>
      <c r="T2098" s="43" t="s">
        <v>11</v>
      </c>
      <c r="U2098" s="43" t="s">
        <v>351</v>
      </c>
      <c r="V2098" s="43" t="s">
        <v>697</v>
      </c>
      <c r="W2098" s="43" t="s">
        <v>700</v>
      </c>
      <c r="X2098" s="43" t="s">
        <v>934</v>
      </c>
      <c r="Y2098" s="39"/>
      <c r="Z2098" s="42" t="s">
        <v>1087</v>
      </c>
    </row>
    <row r="2099" spans="1:26" s="68" customFormat="1" x14ac:dyDescent="0.35">
      <c r="A2099" s="43" t="s">
        <v>497</v>
      </c>
      <c r="B2099" s="54">
        <v>24009</v>
      </c>
      <c r="C2099" s="54" t="s">
        <v>12</v>
      </c>
      <c r="D2099" s="53">
        <v>0.63514521999999995</v>
      </c>
      <c r="E2099" s="53">
        <f t="shared" si="157"/>
        <v>0.63514521999999995</v>
      </c>
      <c r="F2099" s="53">
        <f>SUMIFS('C3_SCC OS Daily Avg'!D:D, 'C3_SCC OS Daily Avg'!E:E, Z2099)</f>
        <v>7.9788379349097897E-4</v>
      </c>
      <c r="G2099" s="120">
        <f t="shared" si="163"/>
        <v>1.2562226217981756E-3</v>
      </c>
      <c r="H2099" s="120">
        <v>0.66345710336170405</v>
      </c>
      <c r="I2099" s="53">
        <f t="shared" si="158"/>
        <v>8.334498218356631E-4</v>
      </c>
      <c r="J2099" s="120">
        <v>0.68933255759172796</v>
      </c>
      <c r="K2099" s="53">
        <f t="shared" si="159"/>
        <v>8.6595515278872239E-4</v>
      </c>
      <c r="L2099" s="122" t="str" cm="1">
        <f t="array" ref="L2099">_xlfn.SWITCH(A2099,
    "District of Columbia", _xlfn.XLOOKUP(R2099, '2015 O3 Growth Surrogates'!A:A, '2015 O3 Growth Surrogates'!H:H),
    "Maryland", _xlfn.XLOOKUP(R2099, '2015 O3 Growth Surrogates'!A:A, '2015 O3 Growth Surrogates'!I:I),
    "Virginia", _xlfn.XLOOKUP(R2099, '2015 O3 Growth Surrogates'!A:A, '2015 O3 Growth Surrogates'!J:J)
)</f>
        <v>EPA EMP</v>
      </c>
      <c r="M2099" s="133" t="e" cm="1">
        <f t="array" ref="M2099">_xlfn.SWITCH(L2099,
"Employment", INDEX('Coop GFs_CFs'!C:D, MATCH(B2099,'Coop GFs_CFs'!B:B,0),1),
"Population", INDEX('Coop GFs_CFs'!E:F, MATCH(B2099,'Coop GFs_CFs'!B:B,0),1),
"Household", INDEX('Coop GFs_CFs'!G:H, MATCH(B2099,'Coop GFs_CFs'!B:B,0),1),
"VMT", INDEX('Coop GFs_CFs'!I:J, MATCH(B2099,'Coop GFs_CFs'!B:B,0),1),
"Lane Mile", INDEX('Coop GFs_CFs'!K:L, MATCH(B2099,'Coop GFs_CFs'!B:B,0),1),
"Gas Sales", INDEX('Coop GFs_CFs'!M:N, MATCH(B2099,'Coop GFs_CFs'!B:B,0),1),
"No Growth", INDEX('Coop GFs_CFs'!O:P, MATCH(B2099,'Coop GFs_CFs'!B:B,0),1)
)</f>
        <v>#N/A</v>
      </c>
      <c r="N2099" s="133" t="e" cm="1">
        <f t="array" ref="N2099">_xlfn.SWITCH(L2099,
"Employment", INDEX('Coop GFs_CFs'!C:D, MATCH(B2099,'Coop GFs_CFs'!B:B,0),2),
"Population", INDEX('Coop GFs_CFs'!E:F, MATCH(B2099,'Coop GFs_CFs'!B:B,0),2),
"Household", INDEX('Coop GFs_CFs'!G:H, MATCH(B2099,'Coop GFs_CFs'!B:B,0),2),
"VMT", INDEX('Coop GFs_CFs'!I:J, MATCH(B2099,'Coop GFs_CFs'!B:B,0),2),
"Lane Mile", INDEX('Coop GFs_CFs'!K:L, MATCH(B2099,'Coop GFs_CFs'!B:B,0),2),
"Gas Sales", INDEX('Coop GFs_CFs'!M:N, MATCH(B2099,'Coop GFs_CFs'!B:B,0),2),
"No Growth", INDEX('Coop GFs_CFs'!O:P, MATCH(B2099,'Coop GFs_CFs'!B:B,0),2)
)</f>
        <v>#N/A</v>
      </c>
      <c r="O2099" s="133"/>
      <c r="P2099" s="86">
        <f t="shared" si="160"/>
        <v>8.334498218356631E-4</v>
      </c>
      <c r="Q2099" s="86">
        <f t="shared" si="161"/>
        <v>8.6595515278872239E-4</v>
      </c>
      <c r="R2099" s="109">
        <v>2280203323</v>
      </c>
      <c r="S2099" s="43" t="s">
        <v>350</v>
      </c>
      <c r="T2099" s="43" t="s">
        <v>11</v>
      </c>
      <c r="U2099" s="43" t="s">
        <v>351</v>
      </c>
      <c r="V2099" s="43" t="s">
        <v>697</v>
      </c>
      <c r="W2099" s="43" t="s">
        <v>700</v>
      </c>
      <c r="X2099" s="43" t="s">
        <v>934</v>
      </c>
      <c r="Y2099" s="39"/>
      <c r="Z2099" s="42" t="s">
        <v>1088</v>
      </c>
    </row>
    <row r="2100" spans="1:26" s="68" customFormat="1" x14ac:dyDescent="0.35">
      <c r="A2100" s="43" t="s">
        <v>497</v>
      </c>
      <c r="B2100" s="54">
        <v>24009</v>
      </c>
      <c r="C2100" s="54" t="s">
        <v>10</v>
      </c>
      <c r="D2100" s="53">
        <v>8.6773497800000001</v>
      </c>
      <c r="E2100" s="53">
        <f t="shared" si="157"/>
        <v>8.6773497800000001</v>
      </c>
      <c r="F2100" s="53">
        <f>SUMIFS('C3_SCC OS Daily Avg'!D:D, 'C3_SCC OS Daily Avg'!E:E, Z2100)</f>
        <v>2.3085840945067201E-2</v>
      </c>
      <c r="G2100" s="120">
        <f t="shared" si="163"/>
        <v>2.6604714031784947E-3</v>
      </c>
      <c r="H2100" s="120">
        <v>9.1750630597111797</v>
      </c>
      <c r="I2100" s="53">
        <f t="shared" si="158"/>
        <v>2.4409992892720975E-2</v>
      </c>
      <c r="J2100" s="120">
        <v>9.8161577259331896</v>
      </c>
      <c r="K2100" s="53">
        <f t="shared" si="159"/>
        <v>2.6115606918934893E-2</v>
      </c>
      <c r="L2100" s="122" t="str" cm="1">
        <f t="array" ref="L2100">_xlfn.SWITCH(A2100,
    "District of Columbia", _xlfn.XLOOKUP(R2100, '2015 O3 Growth Surrogates'!A:A, '2015 O3 Growth Surrogates'!H:H),
    "Maryland", _xlfn.XLOOKUP(R2100, '2015 O3 Growth Surrogates'!A:A, '2015 O3 Growth Surrogates'!I:I),
    "Virginia", _xlfn.XLOOKUP(R2100, '2015 O3 Growth Surrogates'!A:A, '2015 O3 Growth Surrogates'!J:J)
)</f>
        <v>EPA EMP</v>
      </c>
      <c r="M2100" s="133" t="e" cm="1">
        <f t="array" ref="M2100">_xlfn.SWITCH(L2100,
"Employment", INDEX('Coop GFs_CFs'!C:D, MATCH(B2100,'Coop GFs_CFs'!B:B,0),1),
"Population", INDEX('Coop GFs_CFs'!E:F, MATCH(B2100,'Coop GFs_CFs'!B:B,0),1),
"Household", INDEX('Coop GFs_CFs'!G:H, MATCH(B2100,'Coop GFs_CFs'!B:B,0),1),
"VMT", INDEX('Coop GFs_CFs'!I:J, MATCH(B2100,'Coop GFs_CFs'!B:B,0),1),
"Lane Mile", INDEX('Coop GFs_CFs'!K:L, MATCH(B2100,'Coop GFs_CFs'!B:B,0),1),
"Gas Sales", INDEX('Coop GFs_CFs'!M:N, MATCH(B2100,'Coop GFs_CFs'!B:B,0),1),
"No Growth", INDEX('Coop GFs_CFs'!O:P, MATCH(B2100,'Coop GFs_CFs'!B:B,0),1)
)</f>
        <v>#N/A</v>
      </c>
      <c r="N2100" s="133" t="e" cm="1">
        <f t="array" ref="N2100">_xlfn.SWITCH(L2100,
"Employment", INDEX('Coop GFs_CFs'!C:D, MATCH(B2100,'Coop GFs_CFs'!B:B,0),2),
"Population", INDEX('Coop GFs_CFs'!E:F, MATCH(B2100,'Coop GFs_CFs'!B:B,0),2),
"Household", INDEX('Coop GFs_CFs'!G:H, MATCH(B2100,'Coop GFs_CFs'!B:B,0),2),
"VMT", INDEX('Coop GFs_CFs'!I:J, MATCH(B2100,'Coop GFs_CFs'!B:B,0),2),
"Lane Mile", INDEX('Coop GFs_CFs'!K:L, MATCH(B2100,'Coop GFs_CFs'!B:B,0),2),
"Gas Sales", INDEX('Coop GFs_CFs'!M:N, MATCH(B2100,'Coop GFs_CFs'!B:B,0),2),
"No Growth", INDEX('Coop GFs_CFs'!O:P, MATCH(B2100,'Coop GFs_CFs'!B:B,0),2)
)</f>
        <v>#N/A</v>
      </c>
      <c r="O2100" s="133"/>
      <c r="P2100" s="86">
        <f t="shared" si="160"/>
        <v>2.4409992892720975E-2</v>
      </c>
      <c r="Q2100" s="86">
        <f t="shared" si="161"/>
        <v>2.6115606918934893E-2</v>
      </c>
      <c r="R2100" s="109">
        <v>2280205323</v>
      </c>
      <c r="S2100" s="43" t="s">
        <v>350</v>
      </c>
      <c r="T2100" s="43" t="s">
        <v>11</v>
      </c>
      <c r="U2100" s="43" t="s">
        <v>351</v>
      </c>
      <c r="V2100" s="43" t="s">
        <v>705</v>
      </c>
      <c r="W2100" s="43" t="s">
        <v>700</v>
      </c>
      <c r="X2100" s="43" t="s">
        <v>934</v>
      </c>
      <c r="Y2100" s="39"/>
      <c r="Z2100" s="42" t="s">
        <v>1095</v>
      </c>
    </row>
    <row r="2101" spans="1:26" s="68" customFormat="1" x14ac:dyDescent="0.35">
      <c r="A2101" s="43" t="s">
        <v>497</v>
      </c>
      <c r="B2101" s="54">
        <v>24009</v>
      </c>
      <c r="C2101" s="54" t="s">
        <v>12</v>
      </c>
      <c r="D2101" s="53">
        <v>0.47509455</v>
      </c>
      <c r="E2101" s="53">
        <f t="shared" si="157"/>
        <v>0.47509455</v>
      </c>
      <c r="F2101" s="53">
        <f>SUMIFS('C3_SCC OS Daily Avg'!D:D, 'C3_SCC OS Daily Avg'!E:E, Z2101)</f>
        <v>1.3225962327214299E-3</v>
      </c>
      <c r="G2101" s="120">
        <f t="shared" si="163"/>
        <v>2.7838589870614805E-3</v>
      </c>
      <c r="H2101" s="120">
        <v>0.58639708767887999</v>
      </c>
      <c r="I2101" s="53">
        <f t="shared" si="158"/>
        <v>1.6324468025215289E-3</v>
      </c>
      <c r="J2101" s="120">
        <v>0.67036049761545302</v>
      </c>
      <c r="K2101" s="53">
        <f t="shared" si="159"/>
        <v>1.8661890958577851E-3</v>
      </c>
      <c r="L2101" s="122" t="str" cm="1">
        <f t="array" ref="L2101">_xlfn.SWITCH(A2101,
    "District of Columbia", _xlfn.XLOOKUP(R2101, '2015 O3 Growth Surrogates'!A:A, '2015 O3 Growth Surrogates'!H:H),
    "Maryland", _xlfn.XLOOKUP(R2101, '2015 O3 Growth Surrogates'!A:A, '2015 O3 Growth Surrogates'!I:I),
    "Virginia", _xlfn.XLOOKUP(R2101, '2015 O3 Growth Surrogates'!A:A, '2015 O3 Growth Surrogates'!J:J)
)</f>
        <v>EPA EMP</v>
      </c>
      <c r="M2101" s="133" t="e" cm="1">
        <f t="array" ref="M2101">_xlfn.SWITCH(L2101,
"Employment", INDEX('Coop GFs_CFs'!C:D, MATCH(B2101,'Coop GFs_CFs'!B:B,0),1),
"Population", INDEX('Coop GFs_CFs'!E:F, MATCH(B2101,'Coop GFs_CFs'!B:B,0),1),
"Household", INDEX('Coop GFs_CFs'!G:H, MATCH(B2101,'Coop GFs_CFs'!B:B,0),1),
"VMT", INDEX('Coop GFs_CFs'!I:J, MATCH(B2101,'Coop GFs_CFs'!B:B,0),1),
"Lane Mile", INDEX('Coop GFs_CFs'!K:L, MATCH(B2101,'Coop GFs_CFs'!B:B,0),1),
"Gas Sales", INDEX('Coop GFs_CFs'!M:N, MATCH(B2101,'Coop GFs_CFs'!B:B,0),1),
"No Growth", INDEX('Coop GFs_CFs'!O:P, MATCH(B2101,'Coop GFs_CFs'!B:B,0),1)
)</f>
        <v>#N/A</v>
      </c>
      <c r="N2101" s="133" t="e" cm="1">
        <f t="array" ref="N2101">_xlfn.SWITCH(L2101,
"Employment", INDEX('Coop GFs_CFs'!C:D, MATCH(B2101,'Coop GFs_CFs'!B:B,0),2),
"Population", INDEX('Coop GFs_CFs'!E:F, MATCH(B2101,'Coop GFs_CFs'!B:B,0),2),
"Household", INDEX('Coop GFs_CFs'!G:H, MATCH(B2101,'Coop GFs_CFs'!B:B,0),2),
"VMT", INDEX('Coop GFs_CFs'!I:J, MATCH(B2101,'Coop GFs_CFs'!B:B,0),2),
"Lane Mile", INDEX('Coop GFs_CFs'!K:L, MATCH(B2101,'Coop GFs_CFs'!B:B,0),2),
"Gas Sales", INDEX('Coop GFs_CFs'!M:N, MATCH(B2101,'Coop GFs_CFs'!B:B,0),2),
"No Growth", INDEX('Coop GFs_CFs'!O:P, MATCH(B2101,'Coop GFs_CFs'!B:B,0),2)
)</f>
        <v>#N/A</v>
      </c>
      <c r="O2101" s="133"/>
      <c r="P2101" s="86">
        <f t="shared" si="160"/>
        <v>1.6324468025215289E-3</v>
      </c>
      <c r="Q2101" s="86">
        <f t="shared" si="161"/>
        <v>1.8661890958577851E-3</v>
      </c>
      <c r="R2101" s="109">
        <v>2280205323</v>
      </c>
      <c r="S2101" s="43" t="s">
        <v>350</v>
      </c>
      <c r="T2101" s="43" t="s">
        <v>11</v>
      </c>
      <c r="U2101" s="43" t="s">
        <v>351</v>
      </c>
      <c r="V2101" s="43" t="s">
        <v>705</v>
      </c>
      <c r="W2101" s="43" t="s">
        <v>700</v>
      </c>
      <c r="X2101" s="43" t="s">
        <v>934</v>
      </c>
      <c r="Y2101" s="39"/>
      <c r="Z2101" s="42" t="s">
        <v>1096</v>
      </c>
    </row>
    <row r="2102" spans="1:26" s="68" customFormat="1" x14ac:dyDescent="0.35">
      <c r="A2102" s="43" t="s">
        <v>497</v>
      </c>
      <c r="B2102" s="54">
        <v>24009</v>
      </c>
      <c r="C2102" s="54" t="s">
        <v>10</v>
      </c>
      <c r="D2102" s="53">
        <v>0.24187642000000001</v>
      </c>
      <c r="E2102" s="53">
        <f t="shared" si="157"/>
        <v>0.24187642000000001</v>
      </c>
      <c r="F2102" s="53">
        <f>SUMIFS('C3_SCC OS Daily Avg'!D:D, 'C3_SCC OS Daily Avg'!E:E, Z2102)</f>
        <v>4.8415934000485203E-3</v>
      </c>
      <c r="G2102" s="120">
        <f t="shared" si="163"/>
        <v>2.0016806103085701E-2</v>
      </c>
      <c r="H2102" s="120">
        <v>0.24901808635758901</v>
      </c>
      <c r="I2102" s="53">
        <f t="shared" si="158"/>
        <v>4.9845467507813098E-3</v>
      </c>
      <c r="J2102" s="120">
        <v>0.25950479658683101</v>
      </c>
      <c r="K2102" s="53">
        <f t="shared" si="159"/>
        <v>5.1944571960992926E-3</v>
      </c>
      <c r="L2102" s="122" t="str" cm="1">
        <f t="array" ref="L2102">_xlfn.SWITCH(A2102,
    "District of Columbia", _xlfn.XLOOKUP(R2102, '2015 O3 Growth Surrogates'!A:A, '2015 O3 Growth Surrogates'!H:H),
    "Maryland", _xlfn.XLOOKUP(R2102, '2015 O3 Growth Surrogates'!A:A, '2015 O3 Growth Surrogates'!I:I),
    "Virginia", _xlfn.XLOOKUP(R2102, '2015 O3 Growth Surrogates'!A:A, '2015 O3 Growth Surrogates'!J:J)
)</f>
        <v>EPA EMP</v>
      </c>
      <c r="M2102" s="133" t="e" cm="1">
        <f t="array" ref="M2102">_xlfn.SWITCH(L2102,
"Employment", INDEX('Coop GFs_CFs'!C:D, MATCH(B2102,'Coop GFs_CFs'!B:B,0),1),
"Population", INDEX('Coop GFs_CFs'!E:F, MATCH(B2102,'Coop GFs_CFs'!B:B,0),1),
"Household", INDEX('Coop GFs_CFs'!G:H, MATCH(B2102,'Coop GFs_CFs'!B:B,0),1),
"VMT", INDEX('Coop GFs_CFs'!I:J, MATCH(B2102,'Coop GFs_CFs'!B:B,0),1),
"Lane Mile", INDEX('Coop GFs_CFs'!K:L, MATCH(B2102,'Coop GFs_CFs'!B:B,0),1),
"Gas Sales", INDEX('Coop GFs_CFs'!M:N, MATCH(B2102,'Coop GFs_CFs'!B:B,0),1),
"No Growth", INDEX('Coop GFs_CFs'!O:P, MATCH(B2102,'Coop GFs_CFs'!B:B,0),1)
)</f>
        <v>#N/A</v>
      </c>
      <c r="N2102" s="133" t="e" cm="1">
        <f t="array" ref="N2102">_xlfn.SWITCH(L2102,
"Employment", INDEX('Coop GFs_CFs'!C:D, MATCH(B2102,'Coop GFs_CFs'!B:B,0),2),
"Population", INDEX('Coop GFs_CFs'!E:F, MATCH(B2102,'Coop GFs_CFs'!B:B,0),2),
"Household", INDEX('Coop GFs_CFs'!G:H, MATCH(B2102,'Coop GFs_CFs'!B:B,0),2),
"VMT", INDEX('Coop GFs_CFs'!I:J, MATCH(B2102,'Coop GFs_CFs'!B:B,0),2),
"Lane Mile", INDEX('Coop GFs_CFs'!K:L, MATCH(B2102,'Coop GFs_CFs'!B:B,0),2),
"Gas Sales", INDEX('Coop GFs_CFs'!M:N, MATCH(B2102,'Coop GFs_CFs'!B:B,0),2),
"No Growth", INDEX('Coop GFs_CFs'!O:P, MATCH(B2102,'Coop GFs_CFs'!B:B,0),2)
)</f>
        <v>#N/A</v>
      </c>
      <c r="O2102" s="133"/>
      <c r="P2102" s="86">
        <f t="shared" si="160"/>
        <v>4.9845467507813098E-3</v>
      </c>
      <c r="Q2102" s="86">
        <f t="shared" si="161"/>
        <v>5.1944571960992926E-3</v>
      </c>
      <c r="R2102" s="109">
        <v>2280207323</v>
      </c>
      <c r="S2102" s="43" t="s">
        <v>350</v>
      </c>
      <c r="T2102" s="43" t="s">
        <v>11</v>
      </c>
      <c r="U2102" s="43" t="s">
        <v>351</v>
      </c>
      <c r="V2102" s="43" t="s">
        <v>352</v>
      </c>
      <c r="W2102" s="43" t="s">
        <v>700</v>
      </c>
      <c r="X2102" s="43" t="s">
        <v>934</v>
      </c>
      <c r="Y2102" s="39"/>
      <c r="Z2102" s="42" t="s">
        <v>1119</v>
      </c>
    </row>
    <row r="2103" spans="1:26" s="68" customFormat="1" x14ac:dyDescent="0.35">
      <c r="A2103" s="43" t="s">
        <v>497</v>
      </c>
      <c r="B2103" s="54">
        <v>24009</v>
      </c>
      <c r="C2103" s="54" t="s">
        <v>12</v>
      </c>
      <c r="D2103" s="53">
        <v>9.1961999999999999E-3</v>
      </c>
      <c r="E2103" s="53">
        <f t="shared" si="157"/>
        <v>9.1961999999999999E-3</v>
      </c>
      <c r="F2103" s="53">
        <f>SUMIFS('C3_SCC OS Daily Avg'!D:D, 'C3_SCC OS Daily Avg'!E:E, Z2103)</f>
        <v>1.79936394714745E-4</v>
      </c>
      <c r="G2103" s="120">
        <f t="shared" si="163"/>
        <v>1.9566385541282812E-2</v>
      </c>
      <c r="H2103" s="120">
        <v>1.1051864955775601E-2</v>
      </c>
      <c r="I2103" s="53">
        <f t="shared" si="158"/>
        <v>2.1624505067489793E-4</v>
      </c>
      <c r="J2103" s="120">
        <v>1.2306490125297999E-2</v>
      </c>
      <c r="K2103" s="53">
        <f t="shared" si="159"/>
        <v>2.4079353045157047E-4</v>
      </c>
      <c r="L2103" s="122" t="str" cm="1">
        <f t="array" ref="L2103">_xlfn.SWITCH(A2103,
    "District of Columbia", _xlfn.XLOOKUP(R2103, '2015 O3 Growth Surrogates'!A:A, '2015 O3 Growth Surrogates'!H:H),
    "Maryland", _xlfn.XLOOKUP(R2103, '2015 O3 Growth Surrogates'!A:A, '2015 O3 Growth Surrogates'!I:I),
    "Virginia", _xlfn.XLOOKUP(R2103, '2015 O3 Growth Surrogates'!A:A, '2015 O3 Growth Surrogates'!J:J)
)</f>
        <v>EPA EMP</v>
      </c>
      <c r="M2103" s="133" t="e" cm="1">
        <f t="array" ref="M2103">_xlfn.SWITCH(L2103,
"Employment", INDEX('Coop GFs_CFs'!C:D, MATCH(B2103,'Coop GFs_CFs'!B:B,0),1),
"Population", INDEX('Coop GFs_CFs'!E:F, MATCH(B2103,'Coop GFs_CFs'!B:B,0),1),
"Household", INDEX('Coop GFs_CFs'!G:H, MATCH(B2103,'Coop GFs_CFs'!B:B,0),1),
"VMT", INDEX('Coop GFs_CFs'!I:J, MATCH(B2103,'Coop GFs_CFs'!B:B,0),1),
"Lane Mile", INDEX('Coop GFs_CFs'!K:L, MATCH(B2103,'Coop GFs_CFs'!B:B,0),1),
"Gas Sales", INDEX('Coop GFs_CFs'!M:N, MATCH(B2103,'Coop GFs_CFs'!B:B,0),1),
"No Growth", INDEX('Coop GFs_CFs'!O:P, MATCH(B2103,'Coop GFs_CFs'!B:B,0),1)
)</f>
        <v>#N/A</v>
      </c>
      <c r="N2103" s="133" t="e" cm="1">
        <f t="array" ref="N2103">_xlfn.SWITCH(L2103,
"Employment", INDEX('Coop GFs_CFs'!C:D, MATCH(B2103,'Coop GFs_CFs'!B:B,0),2),
"Population", INDEX('Coop GFs_CFs'!E:F, MATCH(B2103,'Coop GFs_CFs'!B:B,0),2),
"Household", INDEX('Coop GFs_CFs'!G:H, MATCH(B2103,'Coop GFs_CFs'!B:B,0),2),
"VMT", INDEX('Coop GFs_CFs'!I:J, MATCH(B2103,'Coop GFs_CFs'!B:B,0),2),
"Lane Mile", INDEX('Coop GFs_CFs'!K:L, MATCH(B2103,'Coop GFs_CFs'!B:B,0),2),
"Gas Sales", INDEX('Coop GFs_CFs'!M:N, MATCH(B2103,'Coop GFs_CFs'!B:B,0),2),
"No Growth", INDEX('Coop GFs_CFs'!O:P, MATCH(B2103,'Coop GFs_CFs'!B:B,0),2)
)</f>
        <v>#N/A</v>
      </c>
      <c r="O2103" s="133"/>
      <c r="P2103" s="86">
        <f t="shared" si="160"/>
        <v>2.1624505067489793E-4</v>
      </c>
      <c r="Q2103" s="86">
        <f t="shared" si="161"/>
        <v>2.4079353045157047E-4</v>
      </c>
      <c r="R2103" s="109">
        <v>2280207323</v>
      </c>
      <c r="S2103" s="43" t="s">
        <v>350</v>
      </c>
      <c r="T2103" s="43" t="s">
        <v>11</v>
      </c>
      <c r="U2103" s="43" t="s">
        <v>351</v>
      </c>
      <c r="V2103" s="43" t="s">
        <v>352</v>
      </c>
      <c r="W2103" s="43" t="s">
        <v>700</v>
      </c>
      <c r="X2103" s="43" t="s">
        <v>934</v>
      </c>
      <c r="Y2103" s="39"/>
      <c r="Z2103" s="42" t="s">
        <v>1120</v>
      </c>
    </row>
    <row r="2104" spans="1:26" s="68" customFormat="1" x14ac:dyDescent="0.35">
      <c r="A2104" s="43" t="s">
        <v>497</v>
      </c>
      <c r="B2104" s="54">
        <v>24009</v>
      </c>
      <c r="C2104" s="54" t="s">
        <v>10</v>
      </c>
      <c r="D2104" s="53">
        <v>2.6964139999999999</v>
      </c>
      <c r="E2104" s="53">
        <f t="shared" si="157"/>
        <v>2.6964139999999999</v>
      </c>
      <c r="F2104" s="53">
        <f>SUMIFS('C3_SCC OS Daily Avg'!D:D, 'C3_SCC OS Daily Avg'!E:E, Z2104)</f>
        <v>6.4735688228099598E-3</v>
      </c>
      <c r="G2104" s="120">
        <f t="shared" si="163"/>
        <v>2.4008067095075015E-3</v>
      </c>
      <c r="H2104" s="120">
        <v>2.3059448248119701</v>
      </c>
      <c r="I2104" s="53">
        <f t="shared" si="158"/>
        <v>5.5361278071626779E-3</v>
      </c>
      <c r="J2104" s="120">
        <v>2.1706854307780898</v>
      </c>
      <c r="K2104" s="53">
        <f t="shared" si="159"/>
        <v>5.2113961464422195E-3</v>
      </c>
      <c r="L2104" s="122" t="str" cm="1">
        <f t="array" ref="L2104">_xlfn.SWITCH(A2104,
    "District of Columbia", _xlfn.XLOOKUP(R2104, '2015 O3 Growth Surrogates'!A:A, '2015 O3 Growth Surrogates'!H:H),
    "Maryland", _xlfn.XLOOKUP(R2104, '2015 O3 Growth Surrogates'!A:A, '2015 O3 Growth Surrogates'!I:I),
    "Virginia", _xlfn.XLOOKUP(R2104, '2015 O3 Growth Surrogates'!A:A, '2015 O3 Growth Surrogates'!J:J)
)</f>
        <v>EPA EMP</v>
      </c>
      <c r="M2104" s="133" t="e" cm="1">
        <f t="array" ref="M2104">_xlfn.SWITCH(L2104,
"Employment", INDEX('Coop GFs_CFs'!C:D, MATCH(B2104,'Coop GFs_CFs'!B:B,0),1),
"Population", INDEX('Coop GFs_CFs'!E:F, MATCH(B2104,'Coop GFs_CFs'!B:B,0),1),
"Household", INDEX('Coop GFs_CFs'!G:H, MATCH(B2104,'Coop GFs_CFs'!B:B,0),1),
"VMT", INDEX('Coop GFs_CFs'!I:J, MATCH(B2104,'Coop GFs_CFs'!B:B,0),1),
"Lane Mile", INDEX('Coop GFs_CFs'!K:L, MATCH(B2104,'Coop GFs_CFs'!B:B,0),1),
"Gas Sales", INDEX('Coop GFs_CFs'!M:N, MATCH(B2104,'Coop GFs_CFs'!B:B,0),1),
"No Growth", INDEX('Coop GFs_CFs'!O:P, MATCH(B2104,'Coop GFs_CFs'!B:B,0),1)
)</f>
        <v>#N/A</v>
      </c>
      <c r="N2104" s="133" t="e" cm="1">
        <f t="array" ref="N2104">_xlfn.SWITCH(L2104,
"Employment", INDEX('Coop GFs_CFs'!C:D, MATCH(B2104,'Coop GFs_CFs'!B:B,0),2),
"Population", INDEX('Coop GFs_CFs'!E:F, MATCH(B2104,'Coop GFs_CFs'!B:B,0),2),
"Household", INDEX('Coop GFs_CFs'!G:H, MATCH(B2104,'Coop GFs_CFs'!B:B,0),2),
"VMT", INDEX('Coop GFs_CFs'!I:J, MATCH(B2104,'Coop GFs_CFs'!B:B,0),2),
"Lane Mile", INDEX('Coop GFs_CFs'!K:L, MATCH(B2104,'Coop GFs_CFs'!B:B,0),2),
"Gas Sales", INDEX('Coop GFs_CFs'!M:N, MATCH(B2104,'Coop GFs_CFs'!B:B,0),2),
"No Growth", INDEX('Coop GFs_CFs'!O:P, MATCH(B2104,'Coop GFs_CFs'!B:B,0),2)
)</f>
        <v>#N/A</v>
      </c>
      <c r="O2104" s="133"/>
      <c r="P2104" s="86">
        <f t="shared" si="160"/>
        <v>5.5361278071626779E-3</v>
      </c>
      <c r="Q2104" s="86">
        <f t="shared" si="161"/>
        <v>5.2113961464422195E-3</v>
      </c>
      <c r="R2104" s="109">
        <v>2280209323</v>
      </c>
      <c r="S2104" s="43" t="s">
        <v>350</v>
      </c>
      <c r="T2104" s="43" t="s">
        <v>11</v>
      </c>
      <c r="U2104" s="43" t="s">
        <v>351</v>
      </c>
      <c r="V2104" s="43" t="s">
        <v>360</v>
      </c>
      <c r="W2104" s="43" t="s">
        <v>700</v>
      </c>
      <c r="X2104" s="43" t="s">
        <v>934</v>
      </c>
      <c r="Y2104" s="39"/>
      <c r="Z2104" s="42" t="s">
        <v>1159</v>
      </c>
    </row>
    <row r="2105" spans="1:26" s="68" customFormat="1" x14ac:dyDescent="0.35">
      <c r="A2105" s="43" t="s">
        <v>497</v>
      </c>
      <c r="B2105" s="54">
        <v>24009</v>
      </c>
      <c r="C2105" s="54" t="s">
        <v>12</v>
      </c>
      <c r="D2105" s="53">
        <v>0.14071854</v>
      </c>
      <c r="E2105" s="53">
        <f t="shared" si="157"/>
        <v>0.14071854</v>
      </c>
      <c r="F2105" s="53">
        <f>SUMIFS('C3_SCC OS Daily Avg'!D:D, 'C3_SCC OS Daily Avg'!E:E, Z2105)</f>
        <v>3.4098617618770699E-4</v>
      </c>
      <c r="G2105" s="120">
        <f t="shared" si="163"/>
        <v>2.4231787523357404E-3</v>
      </c>
      <c r="H2105" s="120">
        <v>0.14047642981181099</v>
      </c>
      <c r="I2105" s="53">
        <f t="shared" si="158"/>
        <v>3.4039949992396336E-4</v>
      </c>
      <c r="J2105" s="120">
        <v>0.14129785881002099</v>
      </c>
      <c r="K2105" s="53">
        <f t="shared" si="159"/>
        <v>3.4238996921897826E-4</v>
      </c>
      <c r="L2105" s="122" t="str" cm="1">
        <f t="array" ref="L2105">_xlfn.SWITCH(A2105,
    "District of Columbia", _xlfn.XLOOKUP(R2105, '2015 O3 Growth Surrogates'!A:A, '2015 O3 Growth Surrogates'!H:H),
    "Maryland", _xlfn.XLOOKUP(R2105, '2015 O3 Growth Surrogates'!A:A, '2015 O3 Growth Surrogates'!I:I),
    "Virginia", _xlfn.XLOOKUP(R2105, '2015 O3 Growth Surrogates'!A:A, '2015 O3 Growth Surrogates'!J:J)
)</f>
        <v>EPA EMP</v>
      </c>
      <c r="M2105" s="133" t="e" cm="1">
        <f t="array" ref="M2105">_xlfn.SWITCH(L2105,
"Employment", INDEX('Coop GFs_CFs'!C:D, MATCH(B2105,'Coop GFs_CFs'!B:B,0),1),
"Population", INDEX('Coop GFs_CFs'!E:F, MATCH(B2105,'Coop GFs_CFs'!B:B,0),1),
"Household", INDEX('Coop GFs_CFs'!G:H, MATCH(B2105,'Coop GFs_CFs'!B:B,0),1),
"VMT", INDEX('Coop GFs_CFs'!I:J, MATCH(B2105,'Coop GFs_CFs'!B:B,0),1),
"Lane Mile", INDEX('Coop GFs_CFs'!K:L, MATCH(B2105,'Coop GFs_CFs'!B:B,0),1),
"Gas Sales", INDEX('Coop GFs_CFs'!M:N, MATCH(B2105,'Coop GFs_CFs'!B:B,0),1),
"No Growth", INDEX('Coop GFs_CFs'!O:P, MATCH(B2105,'Coop GFs_CFs'!B:B,0),1)
)</f>
        <v>#N/A</v>
      </c>
      <c r="N2105" s="133" t="e" cm="1">
        <f t="array" ref="N2105">_xlfn.SWITCH(L2105,
"Employment", INDEX('Coop GFs_CFs'!C:D, MATCH(B2105,'Coop GFs_CFs'!B:B,0),2),
"Population", INDEX('Coop GFs_CFs'!E:F, MATCH(B2105,'Coop GFs_CFs'!B:B,0),2),
"Household", INDEX('Coop GFs_CFs'!G:H, MATCH(B2105,'Coop GFs_CFs'!B:B,0),2),
"VMT", INDEX('Coop GFs_CFs'!I:J, MATCH(B2105,'Coop GFs_CFs'!B:B,0),2),
"Lane Mile", INDEX('Coop GFs_CFs'!K:L, MATCH(B2105,'Coop GFs_CFs'!B:B,0),2),
"Gas Sales", INDEX('Coop GFs_CFs'!M:N, MATCH(B2105,'Coop GFs_CFs'!B:B,0),2),
"No Growth", INDEX('Coop GFs_CFs'!O:P, MATCH(B2105,'Coop GFs_CFs'!B:B,0),2)
)</f>
        <v>#N/A</v>
      </c>
      <c r="O2105" s="133"/>
      <c r="P2105" s="86">
        <f t="shared" si="160"/>
        <v>3.4039949992396336E-4</v>
      </c>
      <c r="Q2105" s="86">
        <f t="shared" si="161"/>
        <v>3.4238996921897826E-4</v>
      </c>
      <c r="R2105" s="109">
        <v>2280209323</v>
      </c>
      <c r="S2105" s="43" t="s">
        <v>350</v>
      </c>
      <c r="T2105" s="43" t="s">
        <v>11</v>
      </c>
      <c r="U2105" s="43" t="s">
        <v>351</v>
      </c>
      <c r="V2105" s="43" t="s">
        <v>360</v>
      </c>
      <c r="W2105" s="43" t="s">
        <v>700</v>
      </c>
      <c r="X2105" s="43" t="s">
        <v>934</v>
      </c>
      <c r="Y2105" s="39"/>
      <c r="Z2105" s="42" t="s">
        <v>1160</v>
      </c>
    </row>
    <row r="2106" spans="1:26" s="68" customFormat="1" x14ac:dyDescent="0.35">
      <c r="A2106" s="43" t="s">
        <v>497</v>
      </c>
      <c r="B2106" s="54">
        <v>24009</v>
      </c>
      <c r="C2106" s="54" t="s">
        <v>10</v>
      </c>
      <c r="D2106" s="53">
        <v>9.6510542400000006</v>
      </c>
      <c r="E2106" s="53">
        <f t="shared" si="157"/>
        <v>9.6510542400000006</v>
      </c>
      <c r="F2106" s="53">
        <f>SUMIFS('C3_SCC OS Daily Avg'!D:D, 'C3_SCC OS Daily Avg'!E:E, Z2106)</f>
        <v>1.2887144003957299E-2</v>
      </c>
      <c r="G2106" s="120">
        <f t="shared" si="163"/>
        <v>1.3353094577528038E-3</v>
      </c>
      <c r="H2106" s="120">
        <v>9.9910186204503404</v>
      </c>
      <c r="I2106" s="53">
        <f t="shared" si="158"/>
        <v>1.334110165647171E-2</v>
      </c>
      <c r="J2106" s="120">
        <v>10.406073169371099</v>
      </c>
      <c r="K2106" s="53">
        <f t="shared" si="159"/>
        <v>1.3895327921128924E-2</v>
      </c>
      <c r="L2106" s="122" t="str" cm="1">
        <f t="array" ref="L2106">_xlfn.SWITCH(A2106,
    "District of Columbia", _xlfn.XLOOKUP(R2106, '2015 O3 Growth Surrogates'!A:A, '2015 O3 Growth Surrogates'!H:H),
    "Maryland", _xlfn.XLOOKUP(R2106, '2015 O3 Growth Surrogates'!A:A, '2015 O3 Growth Surrogates'!I:I),
    "Virginia", _xlfn.XLOOKUP(R2106, '2015 O3 Growth Surrogates'!A:A, '2015 O3 Growth Surrogates'!J:J)
)</f>
        <v>EPA EMP</v>
      </c>
      <c r="M2106" s="133" t="e" cm="1">
        <f t="array" ref="M2106">_xlfn.SWITCH(L2106,
"Employment", INDEX('Coop GFs_CFs'!C:D, MATCH(B2106,'Coop GFs_CFs'!B:B,0),1),
"Population", INDEX('Coop GFs_CFs'!E:F, MATCH(B2106,'Coop GFs_CFs'!B:B,0),1),
"Household", INDEX('Coop GFs_CFs'!G:H, MATCH(B2106,'Coop GFs_CFs'!B:B,0),1),
"VMT", INDEX('Coop GFs_CFs'!I:J, MATCH(B2106,'Coop GFs_CFs'!B:B,0),1),
"Lane Mile", INDEX('Coop GFs_CFs'!K:L, MATCH(B2106,'Coop GFs_CFs'!B:B,0),1),
"Gas Sales", INDEX('Coop GFs_CFs'!M:N, MATCH(B2106,'Coop GFs_CFs'!B:B,0),1),
"No Growth", INDEX('Coop GFs_CFs'!O:P, MATCH(B2106,'Coop GFs_CFs'!B:B,0),1)
)</f>
        <v>#N/A</v>
      </c>
      <c r="N2106" s="133" t="e" cm="1">
        <f t="array" ref="N2106">_xlfn.SWITCH(L2106,
"Employment", INDEX('Coop GFs_CFs'!C:D, MATCH(B2106,'Coop GFs_CFs'!B:B,0),2),
"Population", INDEX('Coop GFs_CFs'!E:F, MATCH(B2106,'Coop GFs_CFs'!B:B,0),2),
"Household", INDEX('Coop GFs_CFs'!G:H, MATCH(B2106,'Coop GFs_CFs'!B:B,0),2),
"VMT", INDEX('Coop GFs_CFs'!I:J, MATCH(B2106,'Coop GFs_CFs'!B:B,0),2),
"Lane Mile", INDEX('Coop GFs_CFs'!K:L, MATCH(B2106,'Coop GFs_CFs'!B:B,0),2),
"Gas Sales", INDEX('Coop GFs_CFs'!M:N, MATCH(B2106,'Coop GFs_CFs'!B:B,0),2),
"No Growth", INDEX('Coop GFs_CFs'!O:P, MATCH(B2106,'Coop GFs_CFs'!B:B,0),2)
)</f>
        <v>#N/A</v>
      </c>
      <c r="O2106" s="133"/>
      <c r="P2106" s="86">
        <f t="shared" si="160"/>
        <v>1.334110165647171E-2</v>
      </c>
      <c r="Q2106" s="86">
        <f t="shared" si="161"/>
        <v>1.3895327921128924E-2</v>
      </c>
      <c r="R2106" s="109">
        <v>2280210323</v>
      </c>
      <c r="S2106" s="43" t="s">
        <v>350</v>
      </c>
      <c r="T2106" s="43" t="s">
        <v>11</v>
      </c>
      <c r="U2106" s="43" t="s">
        <v>351</v>
      </c>
      <c r="V2106" s="43" t="s">
        <v>720</v>
      </c>
      <c r="W2106" s="43" t="s">
        <v>700</v>
      </c>
      <c r="X2106" s="43" t="s">
        <v>934</v>
      </c>
      <c r="Y2106" s="39"/>
      <c r="Z2106" s="42" t="s">
        <v>1166</v>
      </c>
    </row>
    <row r="2107" spans="1:26" s="68" customFormat="1" x14ac:dyDescent="0.35">
      <c r="A2107" s="43" t="s">
        <v>497</v>
      </c>
      <c r="B2107" s="54">
        <v>24009</v>
      </c>
      <c r="C2107" s="54" t="s">
        <v>12</v>
      </c>
      <c r="D2107" s="53">
        <v>0.62116771000000004</v>
      </c>
      <c r="E2107" s="53">
        <f t="shared" si="157"/>
        <v>0.62116771000000004</v>
      </c>
      <c r="F2107" s="53">
        <f>SUMIFS('C3_SCC OS Daily Avg'!D:D, 'C3_SCC OS Daily Avg'!E:E, Z2107)</f>
        <v>8.4101313236557395E-4</v>
      </c>
      <c r="G2107" s="120">
        <f t="shared" si="163"/>
        <v>1.3539228115472613E-3</v>
      </c>
      <c r="H2107" s="120">
        <v>0.75064342730975997</v>
      </c>
      <c r="I2107" s="53">
        <f t="shared" si="158"/>
        <v>1.0163132595727026E-3</v>
      </c>
      <c r="J2107" s="120">
        <v>0.83540088859862804</v>
      </c>
      <c r="K2107" s="53">
        <f t="shared" si="159"/>
        <v>1.1310683198605348E-3</v>
      </c>
      <c r="L2107" s="122" t="str" cm="1">
        <f t="array" ref="L2107">_xlfn.SWITCH(A2107,
    "District of Columbia", _xlfn.XLOOKUP(R2107, '2015 O3 Growth Surrogates'!A:A, '2015 O3 Growth Surrogates'!H:H),
    "Maryland", _xlfn.XLOOKUP(R2107, '2015 O3 Growth Surrogates'!A:A, '2015 O3 Growth Surrogates'!I:I),
    "Virginia", _xlfn.XLOOKUP(R2107, '2015 O3 Growth Surrogates'!A:A, '2015 O3 Growth Surrogates'!J:J)
)</f>
        <v>EPA EMP</v>
      </c>
      <c r="M2107" s="133" t="e" cm="1">
        <f t="array" ref="M2107">_xlfn.SWITCH(L2107,
"Employment", INDEX('Coop GFs_CFs'!C:D, MATCH(B2107,'Coop GFs_CFs'!B:B,0),1),
"Population", INDEX('Coop GFs_CFs'!E:F, MATCH(B2107,'Coop GFs_CFs'!B:B,0),1),
"Household", INDEX('Coop GFs_CFs'!G:H, MATCH(B2107,'Coop GFs_CFs'!B:B,0),1),
"VMT", INDEX('Coop GFs_CFs'!I:J, MATCH(B2107,'Coop GFs_CFs'!B:B,0),1),
"Lane Mile", INDEX('Coop GFs_CFs'!K:L, MATCH(B2107,'Coop GFs_CFs'!B:B,0),1),
"Gas Sales", INDEX('Coop GFs_CFs'!M:N, MATCH(B2107,'Coop GFs_CFs'!B:B,0),1),
"No Growth", INDEX('Coop GFs_CFs'!O:P, MATCH(B2107,'Coop GFs_CFs'!B:B,0),1)
)</f>
        <v>#N/A</v>
      </c>
      <c r="N2107" s="133" t="e" cm="1">
        <f t="array" ref="N2107">_xlfn.SWITCH(L2107,
"Employment", INDEX('Coop GFs_CFs'!C:D, MATCH(B2107,'Coop GFs_CFs'!B:B,0),2),
"Population", INDEX('Coop GFs_CFs'!E:F, MATCH(B2107,'Coop GFs_CFs'!B:B,0),2),
"Household", INDEX('Coop GFs_CFs'!G:H, MATCH(B2107,'Coop GFs_CFs'!B:B,0),2),
"VMT", INDEX('Coop GFs_CFs'!I:J, MATCH(B2107,'Coop GFs_CFs'!B:B,0),2),
"Lane Mile", INDEX('Coop GFs_CFs'!K:L, MATCH(B2107,'Coop GFs_CFs'!B:B,0),2),
"Gas Sales", INDEX('Coop GFs_CFs'!M:N, MATCH(B2107,'Coop GFs_CFs'!B:B,0),2),
"No Growth", INDEX('Coop GFs_CFs'!O:P, MATCH(B2107,'Coop GFs_CFs'!B:B,0),2)
)</f>
        <v>#N/A</v>
      </c>
      <c r="O2107" s="133"/>
      <c r="P2107" s="86">
        <f t="shared" si="160"/>
        <v>1.0163132595727026E-3</v>
      </c>
      <c r="Q2107" s="86">
        <f t="shared" si="161"/>
        <v>1.1310683198605348E-3</v>
      </c>
      <c r="R2107" s="109">
        <v>2280210323</v>
      </c>
      <c r="S2107" s="43" t="s">
        <v>350</v>
      </c>
      <c r="T2107" s="43" t="s">
        <v>11</v>
      </c>
      <c r="U2107" s="43" t="s">
        <v>351</v>
      </c>
      <c r="V2107" s="43" t="s">
        <v>720</v>
      </c>
      <c r="W2107" s="43" t="s">
        <v>700</v>
      </c>
      <c r="X2107" s="43" t="s">
        <v>934</v>
      </c>
      <c r="Y2107" s="39"/>
      <c r="Z2107" s="42" t="s">
        <v>1167</v>
      </c>
    </row>
    <row r="2108" spans="1:26" s="68" customFormat="1" x14ac:dyDescent="0.35">
      <c r="A2108" s="43" t="s">
        <v>497</v>
      </c>
      <c r="B2108" s="54">
        <v>24009</v>
      </c>
      <c r="C2108" s="54" t="s">
        <v>10</v>
      </c>
      <c r="D2108" s="53">
        <v>5.7030389499999998</v>
      </c>
      <c r="E2108" s="53">
        <f t="shared" si="157"/>
        <v>5.7030389499999998</v>
      </c>
      <c r="F2108" s="53">
        <f>SUMIFS('C3_SCC OS Daily Avg'!D:D, 'C3_SCC OS Daily Avg'!E:E, Z2108)</f>
        <v>1.0343177101549E-2</v>
      </c>
      <c r="G2108" s="120">
        <f t="shared" si="163"/>
        <v>1.8136255410896327E-3</v>
      </c>
      <c r="H2108" s="120">
        <v>4.5379246216513298</v>
      </c>
      <c r="I2108" s="53">
        <f t="shared" si="158"/>
        <v>8.2300959973663594E-3</v>
      </c>
      <c r="J2108" s="120">
        <v>4.0464797783974502</v>
      </c>
      <c r="K2108" s="53">
        <f t="shared" si="159"/>
        <v>7.3387990776043327E-3</v>
      </c>
      <c r="L2108" s="122" t="str" cm="1">
        <f t="array" ref="L2108">_xlfn.SWITCH(A2108,
    "District of Columbia", _xlfn.XLOOKUP(R2108, '2015 O3 Growth Surrogates'!A:A, '2015 O3 Growth Surrogates'!H:H),
    "Maryland", _xlfn.XLOOKUP(R2108, '2015 O3 Growth Surrogates'!A:A, '2015 O3 Growth Surrogates'!I:I),
    "Virginia", _xlfn.XLOOKUP(R2108, '2015 O3 Growth Surrogates'!A:A, '2015 O3 Growth Surrogates'!J:J)
)</f>
        <v>EPA EMP</v>
      </c>
      <c r="M2108" s="133" t="e" cm="1">
        <f t="array" ref="M2108">_xlfn.SWITCH(L2108,
"Employment", INDEX('Coop GFs_CFs'!C:D, MATCH(B2108,'Coop GFs_CFs'!B:B,0),1),
"Population", INDEX('Coop GFs_CFs'!E:F, MATCH(B2108,'Coop GFs_CFs'!B:B,0),1),
"Household", INDEX('Coop GFs_CFs'!G:H, MATCH(B2108,'Coop GFs_CFs'!B:B,0),1),
"VMT", INDEX('Coop GFs_CFs'!I:J, MATCH(B2108,'Coop GFs_CFs'!B:B,0),1),
"Lane Mile", INDEX('Coop GFs_CFs'!K:L, MATCH(B2108,'Coop GFs_CFs'!B:B,0),1),
"Gas Sales", INDEX('Coop GFs_CFs'!M:N, MATCH(B2108,'Coop GFs_CFs'!B:B,0),1),
"No Growth", INDEX('Coop GFs_CFs'!O:P, MATCH(B2108,'Coop GFs_CFs'!B:B,0),1)
)</f>
        <v>#N/A</v>
      </c>
      <c r="N2108" s="133" t="e" cm="1">
        <f t="array" ref="N2108">_xlfn.SWITCH(L2108,
"Employment", INDEX('Coop GFs_CFs'!C:D, MATCH(B2108,'Coop GFs_CFs'!B:B,0),2),
"Population", INDEX('Coop GFs_CFs'!E:F, MATCH(B2108,'Coop GFs_CFs'!B:B,0),2),
"Household", INDEX('Coop GFs_CFs'!G:H, MATCH(B2108,'Coop GFs_CFs'!B:B,0),2),
"VMT", INDEX('Coop GFs_CFs'!I:J, MATCH(B2108,'Coop GFs_CFs'!B:B,0),2),
"Lane Mile", INDEX('Coop GFs_CFs'!K:L, MATCH(B2108,'Coop GFs_CFs'!B:B,0),2),
"Gas Sales", INDEX('Coop GFs_CFs'!M:N, MATCH(B2108,'Coop GFs_CFs'!B:B,0),2),
"No Growth", INDEX('Coop GFs_CFs'!O:P, MATCH(B2108,'Coop GFs_CFs'!B:B,0),2)
)</f>
        <v>#N/A</v>
      </c>
      <c r="O2108" s="133"/>
      <c r="P2108" s="86">
        <f t="shared" si="160"/>
        <v>8.2300959973663594E-3</v>
      </c>
      <c r="Q2108" s="86">
        <f t="shared" si="161"/>
        <v>7.3387990776043327E-3</v>
      </c>
      <c r="R2108" s="109">
        <v>2280211323</v>
      </c>
      <c r="S2108" s="43" t="s">
        <v>350</v>
      </c>
      <c r="T2108" s="43" t="s">
        <v>11</v>
      </c>
      <c r="U2108" s="43" t="s">
        <v>351</v>
      </c>
      <c r="V2108" s="43" t="s">
        <v>725</v>
      </c>
      <c r="W2108" s="43" t="s">
        <v>700</v>
      </c>
      <c r="X2108" s="43" t="s">
        <v>934</v>
      </c>
      <c r="Y2108" s="39"/>
      <c r="Z2108" s="42" t="s">
        <v>1174</v>
      </c>
    </row>
    <row r="2109" spans="1:26" s="68" customFormat="1" x14ac:dyDescent="0.35">
      <c r="A2109" s="43" t="s">
        <v>497</v>
      </c>
      <c r="B2109" s="54">
        <v>24009</v>
      </c>
      <c r="C2109" s="54" t="s">
        <v>12</v>
      </c>
      <c r="D2109" s="53">
        <v>0.71168726000000004</v>
      </c>
      <c r="E2109" s="53">
        <f t="shared" si="157"/>
        <v>0.71168726000000004</v>
      </c>
      <c r="F2109" s="53">
        <f>SUMIFS('C3_SCC OS Daily Avg'!D:D, 'C3_SCC OS Daily Avg'!E:E, Z2109)</f>
        <v>1.0770928827753799E-3</v>
      </c>
      <c r="G2109" s="120">
        <f t="shared" si="163"/>
        <v>1.513435666637309E-3</v>
      </c>
      <c r="H2109" s="120">
        <v>0.66104333979436103</v>
      </c>
      <c r="I2109" s="53">
        <f t="shared" si="158"/>
        <v>1.000446567637832E-3</v>
      </c>
      <c r="J2109" s="120">
        <v>0.62984570248335203</v>
      </c>
      <c r="K2109" s="53">
        <f t="shared" si="159"/>
        <v>9.5323095061653602E-4</v>
      </c>
      <c r="L2109" s="122" t="str" cm="1">
        <f t="array" ref="L2109">_xlfn.SWITCH(A2109,
    "District of Columbia", _xlfn.XLOOKUP(R2109, '2015 O3 Growth Surrogates'!A:A, '2015 O3 Growth Surrogates'!H:H),
    "Maryland", _xlfn.XLOOKUP(R2109, '2015 O3 Growth Surrogates'!A:A, '2015 O3 Growth Surrogates'!I:I),
    "Virginia", _xlfn.XLOOKUP(R2109, '2015 O3 Growth Surrogates'!A:A, '2015 O3 Growth Surrogates'!J:J)
)</f>
        <v>EPA EMP</v>
      </c>
      <c r="M2109" s="133" t="e" cm="1">
        <f t="array" ref="M2109">_xlfn.SWITCH(L2109,
"Employment", INDEX('Coop GFs_CFs'!C:D, MATCH(B2109,'Coop GFs_CFs'!B:B,0),1),
"Population", INDEX('Coop GFs_CFs'!E:F, MATCH(B2109,'Coop GFs_CFs'!B:B,0),1),
"Household", INDEX('Coop GFs_CFs'!G:H, MATCH(B2109,'Coop GFs_CFs'!B:B,0),1),
"VMT", INDEX('Coop GFs_CFs'!I:J, MATCH(B2109,'Coop GFs_CFs'!B:B,0),1),
"Lane Mile", INDEX('Coop GFs_CFs'!K:L, MATCH(B2109,'Coop GFs_CFs'!B:B,0),1),
"Gas Sales", INDEX('Coop GFs_CFs'!M:N, MATCH(B2109,'Coop GFs_CFs'!B:B,0),1),
"No Growth", INDEX('Coop GFs_CFs'!O:P, MATCH(B2109,'Coop GFs_CFs'!B:B,0),1)
)</f>
        <v>#N/A</v>
      </c>
      <c r="N2109" s="133" t="e" cm="1">
        <f t="array" ref="N2109">_xlfn.SWITCH(L2109,
"Employment", INDEX('Coop GFs_CFs'!C:D, MATCH(B2109,'Coop GFs_CFs'!B:B,0),2),
"Population", INDEX('Coop GFs_CFs'!E:F, MATCH(B2109,'Coop GFs_CFs'!B:B,0),2),
"Household", INDEX('Coop GFs_CFs'!G:H, MATCH(B2109,'Coop GFs_CFs'!B:B,0),2),
"VMT", INDEX('Coop GFs_CFs'!I:J, MATCH(B2109,'Coop GFs_CFs'!B:B,0),2),
"Lane Mile", INDEX('Coop GFs_CFs'!K:L, MATCH(B2109,'Coop GFs_CFs'!B:B,0),2),
"Gas Sales", INDEX('Coop GFs_CFs'!M:N, MATCH(B2109,'Coop GFs_CFs'!B:B,0),2),
"No Growth", INDEX('Coop GFs_CFs'!O:P, MATCH(B2109,'Coop GFs_CFs'!B:B,0),2)
)</f>
        <v>#N/A</v>
      </c>
      <c r="O2109" s="133"/>
      <c r="P2109" s="86">
        <f t="shared" si="160"/>
        <v>1.000446567637832E-3</v>
      </c>
      <c r="Q2109" s="86">
        <f t="shared" si="161"/>
        <v>9.5323095061653602E-4</v>
      </c>
      <c r="R2109" s="109">
        <v>2280211323</v>
      </c>
      <c r="S2109" s="43" t="s">
        <v>350</v>
      </c>
      <c r="T2109" s="43" t="s">
        <v>11</v>
      </c>
      <c r="U2109" s="43" t="s">
        <v>351</v>
      </c>
      <c r="V2109" s="43" t="s">
        <v>725</v>
      </c>
      <c r="W2109" s="43" t="s">
        <v>700</v>
      </c>
      <c r="X2109" s="43" t="s">
        <v>934</v>
      </c>
      <c r="Y2109" s="39"/>
      <c r="Z2109" s="42" t="s">
        <v>1175</v>
      </c>
    </row>
    <row r="2110" spans="1:26" s="68" customFormat="1" x14ac:dyDescent="0.35">
      <c r="A2110" s="43" t="s">
        <v>497</v>
      </c>
      <c r="B2110" s="54">
        <v>24009</v>
      </c>
      <c r="C2110" s="54" t="s">
        <v>10</v>
      </c>
      <c r="D2110" s="53">
        <v>0.43997014000000001</v>
      </c>
      <c r="E2110" s="53">
        <f t="shared" si="157"/>
        <v>0.43997014000000001</v>
      </c>
      <c r="F2110" s="53">
        <f>SUMIFS('C3_SCC OS Daily Avg'!D:D, 'C3_SCC OS Daily Avg'!E:E, Z2110)</f>
        <v>6.0252792145164798E-3</v>
      </c>
      <c r="G2110" s="120">
        <f t="shared" si="163"/>
        <v>1.3694745771875518E-2</v>
      </c>
      <c r="H2110" s="120">
        <v>0.37625782517254303</v>
      </c>
      <c r="I2110" s="53">
        <f t="shared" si="158"/>
        <v>5.1527552604167613E-3</v>
      </c>
      <c r="J2110" s="120">
        <v>0.35418773707427498</v>
      </c>
      <c r="K2110" s="53">
        <f t="shared" si="159"/>
        <v>4.8505110147480848E-3</v>
      </c>
      <c r="L2110" s="122" t="str" cm="1">
        <f t="array" ref="L2110">_xlfn.SWITCH(A2110,
    "District of Columbia", _xlfn.XLOOKUP(R2110, '2015 O3 Growth Surrogates'!A:A, '2015 O3 Growth Surrogates'!H:H),
    "Maryland", _xlfn.XLOOKUP(R2110, '2015 O3 Growth Surrogates'!A:A, '2015 O3 Growth Surrogates'!I:I),
    "Virginia", _xlfn.XLOOKUP(R2110, '2015 O3 Growth Surrogates'!A:A, '2015 O3 Growth Surrogates'!J:J)
)</f>
        <v>EPA EMP</v>
      </c>
      <c r="M2110" s="133" t="e" cm="1">
        <f t="array" ref="M2110">_xlfn.SWITCH(L2110,
"Employment", INDEX('Coop GFs_CFs'!C:D, MATCH(B2110,'Coop GFs_CFs'!B:B,0),1),
"Population", INDEX('Coop GFs_CFs'!E:F, MATCH(B2110,'Coop GFs_CFs'!B:B,0),1),
"Household", INDEX('Coop GFs_CFs'!G:H, MATCH(B2110,'Coop GFs_CFs'!B:B,0),1),
"VMT", INDEX('Coop GFs_CFs'!I:J, MATCH(B2110,'Coop GFs_CFs'!B:B,0),1),
"Lane Mile", INDEX('Coop GFs_CFs'!K:L, MATCH(B2110,'Coop GFs_CFs'!B:B,0),1),
"Gas Sales", INDEX('Coop GFs_CFs'!M:N, MATCH(B2110,'Coop GFs_CFs'!B:B,0),1),
"No Growth", INDEX('Coop GFs_CFs'!O:P, MATCH(B2110,'Coop GFs_CFs'!B:B,0),1)
)</f>
        <v>#N/A</v>
      </c>
      <c r="N2110" s="133" t="e" cm="1">
        <f t="array" ref="N2110">_xlfn.SWITCH(L2110,
"Employment", INDEX('Coop GFs_CFs'!C:D, MATCH(B2110,'Coop GFs_CFs'!B:B,0),2),
"Population", INDEX('Coop GFs_CFs'!E:F, MATCH(B2110,'Coop GFs_CFs'!B:B,0),2),
"Household", INDEX('Coop GFs_CFs'!G:H, MATCH(B2110,'Coop GFs_CFs'!B:B,0),2),
"VMT", INDEX('Coop GFs_CFs'!I:J, MATCH(B2110,'Coop GFs_CFs'!B:B,0),2),
"Lane Mile", INDEX('Coop GFs_CFs'!K:L, MATCH(B2110,'Coop GFs_CFs'!B:B,0),2),
"Gas Sales", INDEX('Coop GFs_CFs'!M:N, MATCH(B2110,'Coop GFs_CFs'!B:B,0),2),
"No Growth", INDEX('Coop GFs_CFs'!O:P, MATCH(B2110,'Coop GFs_CFs'!B:B,0),2)
)</f>
        <v>#N/A</v>
      </c>
      <c r="O2110" s="133"/>
      <c r="P2110" s="86">
        <f t="shared" si="160"/>
        <v>5.1527552604167613E-3</v>
      </c>
      <c r="Q2110" s="86">
        <f t="shared" si="161"/>
        <v>4.8505110147480848E-3</v>
      </c>
      <c r="R2110" s="109">
        <v>2280213323</v>
      </c>
      <c r="S2110" s="43" t="s">
        <v>350</v>
      </c>
      <c r="T2110" s="43" t="s">
        <v>11</v>
      </c>
      <c r="U2110" s="43" t="s">
        <v>351</v>
      </c>
      <c r="V2110" s="43" t="s">
        <v>366</v>
      </c>
      <c r="W2110" s="43" t="s">
        <v>700</v>
      </c>
      <c r="X2110" s="43" t="s">
        <v>934</v>
      </c>
      <c r="Y2110" s="39"/>
      <c r="Z2110" s="42" t="s">
        <v>1230</v>
      </c>
    </row>
    <row r="2111" spans="1:26" s="68" customFormat="1" x14ac:dyDescent="0.35">
      <c r="A2111" s="43" t="s">
        <v>497</v>
      </c>
      <c r="B2111" s="54">
        <v>24009</v>
      </c>
      <c r="C2111" s="54" t="s">
        <v>12</v>
      </c>
      <c r="D2111" s="53">
        <v>3.050541E-2</v>
      </c>
      <c r="E2111" s="53">
        <f t="shared" si="157"/>
        <v>3.050541E-2</v>
      </c>
      <c r="F2111" s="53">
        <f>SUMIFS('C3_SCC OS Daily Avg'!D:D, 'C3_SCC OS Daily Avg'!E:E, Z2111)</f>
        <v>1.22011904093959E-3</v>
      </c>
      <c r="G2111" s="120">
        <f t="shared" si="163"/>
        <v>3.9996808465763617E-2</v>
      </c>
      <c r="H2111" s="120">
        <v>3.04529245879432E-2</v>
      </c>
      <c r="I2111" s="53">
        <f t="shared" si="158"/>
        <v>1.2180197919663075E-3</v>
      </c>
      <c r="J2111" s="120">
        <v>3.0630996563223201E-2</v>
      </c>
      <c r="K2111" s="53">
        <f t="shared" si="159"/>
        <v>1.225142102654702E-3</v>
      </c>
      <c r="L2111" s="122" t="str" cm="1">
        <f t="array" ref="L2111">_xlfn.SWITCH(A2111,
    "District of Columbia", _xlfn.XLOOKUP(R2111, '2015 O3 Growth Surrogates'!A:A, '2015 O3 Growth Surrogates'!H:H),
    "Maryland", _xlfn.XLOOKUP(R2111, '2015 O3 Growth Surrogates'!A:A, '2015 O3 Growth Surrogates'!I:I),
    "Virginia", _xlfn.XLOOKUP(R2111, '2015 O3 Growth Surrogates'!A:A, '2015 O3 Growth Surrogates'!J:J)
)</f>
        <v>EPA EMP</v>
      </c>
      <c r="M2111" s="133" t="e" cm="1">
        <f t="array" ref="M2111">_xlfn.SWITCH(L2111,
"Employment", INDEX('Coop GFs_CFs'!C:D, MATCH(B2111,'Coop GFs_CFs'!B:B,0),1),
"Population", INDEX('Coop GFs_CFs'!E:F, MATCH(B2111,'Coop GFs_CFs'!B:B,0),1),
"Household", INDEX('Coop GFs_CFs'!G:H, MATCH(B2111,'Coop GFs_CFs'!B:B,0),1),
"VMT", INDEX('Coop GFs_CFs'!I:J, MATCH(B2111,'Coop GFs_CFs'!B:B,0),1),
"Lane Mile", INDEX('Coop GFs_CFs'!K:L, MATCH(B2111,'Coop GFs_CFs'!B:B,0),1),
"Gas Sales", INDEX('Coop GFs_CFs'!M:N, MATCH(B2111,'Coop GFs_CFs'!B:B,0),1),
"No Growth", INDEX('Coop GFs_CFs'!O:P, MATCH(B2111,'Coop GFs_CFs'!B:B,0),1)
)</f>
        <v>#N/A</v>
      </c>
      <c r="N2111" s="133" t="e" cm="1">
        <f t="array" ref="N2111">_xlfn.SWITCH(L2111,
"Employment", INDEX('Coop GFs_CFs'!C:D, MATCH(B2111,'Coop GFs_CFs'!B:B,0),2),
"Population", INDEX('Coop GFs_CFs'!E:F, MATCH(B2111,'Coop GFs_CFs'!B:B,0),2),
"Household", INDEX('Coop GFs_CFs'!G:H, MATCH(B2111,'Coop GFs_CFs'!B:B,0),2),
"VMT", INDEX('Coop GFs_CFs'!I:J, MATCH(B2111,'Coop GFs_CFs'!B:B,0),2),
"Lane Mile", INDEX('Coop GFs_CFs'!K:L, MATCH(B2111,'Coop GFs_CFs'!B:B,0),2),
"Gas Sales", INDEX('Coop GFs_CFs'!M:N, MATCH(B2111,'Coop GFs_CFs'!B:B,0),2),
"No Growth", INDEX('Coop GFs_CFs'!O:P, MATCH(B2111,'Coop GFs_CFs'!B:B,0),2)
)</f>
        <v>#N/A</v>
      </c>
      <c r="O2111" s="133"/>
      <c r="P2111" s="86">
        <f t="shared" si="160"/>
        <v>1.2180197919663075E-3</v>
      </c>
      <c r="Q2111" s="86">
        <f t="shared" si="161"/>
        <v>1.225142102654702E-3</v>
      </c>
      <c r="R2111" s="109">
        <v>2280213323</v>
      </c>
      <c r="S2111" s="43" t="s">
        <v>350</v>
      </c>
      <c r="T2111" s="43" t="s">
        <v>11</v>
      </c>
      <c r="U2111" s="43" t="s">
        <v>351</v>
      </c>
      <c r="V2111" s="43" t="s">
        <v>366</v>
      </c>
      <c r="W2111" s="43" t="s">
        <v>700</v>
      </c>
      <c r="X2111" s="43" t="s">
        <v>934</v>
      </c>
      <c r="Y2111" s="39"/>
      <c r="Z2111" s="42" t="s">
        <v>1231</v>
      </c>
    </row>
    <row r="2112" spans="1:26" s="68" customFormat="1" x14ac:dyDescent="0.35">
      <c r="A2112" s="43" t="s">
        <v>497</v>
      </c>
      <c r="B2112" s="54">
        <v>24009</v>
      </c>
      <c r="C2112" s="54" t="s">
        <v>10</v>
      </c>
      <c r="D2112" s="53">
        <v>2.3712245799999998</v>
      </c>
      <c r="E2112" s="53">
        <f t="shared" si="157"/>
        <v>2.3712245799999998</v>
      </c>
      <c r="F2112" s="53">
        <f>SUMIFS('C3_SCC OS Daily Avg'!D:D, 'C3_SCC OS Daily Avg'!E:E, Z2112)</f>
        <v>2.1737936995693E-2</v>
      </c>
      <c r="G2112" s="120">
        <f t="shared" si="163"/>
        <v>9.1673885211214379E-3</v>
      </c>
      <c r="H2112" s="120">
        <v>2.0278462612632699</v>
      </c>
      <c r="I2112" s="53">
        <f t="shared" si="158"/>
        <v>1.8590054538103924E-2</v>
      </c>
      <c r="J2112" s="120">
        <v>1.9088992450376301</v>
      </c>
      <c r="K2112" s="53">
        <f t="shared" si="159"/>
        <v>1.749962102693535E-2</v>
      </c>
      <c r="L2112" s="122" t="str" cm="1">
        <f t="array" ref="L2112">_xlfn.SWITCH(A2112,
    "District of Columbia", _xlfn.XLOOKUP(R2112, '2015 O3 Growth Surrogates'!A:A, '2015 O3 Growth Surrogates'!H:H),
    "Maryland", _xlfn.XLOOKUP(R2112, '2015 O3 Growth Surrogates'!A:A, '2015 O3 Growth Surrogates'!I:I),
    "Virginia", _xlfn.XLOOKUP(R2112, '2015 O3 Growth Surrogates'!A:A, '2015 O3 Growth Surrogates'!J:J)
)</f>
        <v>EPA EMP</v>
      </c>
      <c r="M2112" s="133" t="e" cm="1">
        <f t="array" ref="M2112">_xlfn.SWITCH(L2112,
"Employment", INDEX('Coop GFs_CFs'!C:D, MATCH(B2112,'Coop GFs_CFs'!B:B,0),1),
"Population", INDEX('Coop GFs_CFs'!E:F, MATCH(B2112,'Coop GFs_CFs'!B:B,0),1),
"Household", INDEX('Coop GFs_CFs'!G:H, MATCH(B2112,'Coop GFs_CFs'!B:B,0),1),
"VMT", INDEX('Coop GFs_CFs'!I:J, MATCH(B2112,'Coop GFs_CFs'!B:B,0),1),
"Lane Mile", INDEX('Coop GFs_CFs'!K:L, MATCH(B2112,'Coop GFs_CFs'!B:B,0),1),
"Gas Sales", INDEX('Coop GFs_CFs'!M:N, MATCH(B2112,'Coop GFs_CFs'!B:B,0),1),
"No Growth", INDEX('Coop GFs_CFs'!O:P, MATCH(B2112,'Coop GFs_CFs'!B:B,0),1)
)</f>
        <v>#N/A</v>
      </c>
      <c r="N2112" s="133" t="e" cm="1">
        <f t="array" ref="N2112">_xlfn.SWITCH(L2112,
"Employment", INDEX('Coop GFs_CFs'!C:D, MATCH(B2112,'Coop GFs_CFs'!B:B,0),2),
"Population", INDEX('Coop GFs_CFs'!E:F, MATCH(B2112,'Coop GFs_CFs'!B:B,0),2),
"Household", INDEX('Coop GFs_CFs'!G:H, MATCH(B2112,'Coop GFs_CFs'!B:B,0),2),
"VMT", INDEX('Coop GFs_CFs'!I:J, MATCH(B2112,'Coop GFs_CFs'!B:B,0),2),
"Lane Mile", INDEX('Coop GFs_CFs'!K:L, MATCH(B2112,'Coop GFs_CFs'!B:B,0),2),
"Gas Sales", INDEX('Coop GFs_CFs'!M:N, MATCH(B2112,'Coop GFs_CFs'!B:B,0),2),
"No Growth", INDEX('Coop GFs_CFs'!O:P, MATCH(B2112,'Coop GFs_CFs'!B:B,0),2)
)</f>
        <v>#N/A</v>
      </c>
      <c r="O2112" s="133"/>
      <c r="P2112" s="86">
        <f t="shared" si="160"/>
        <v>1.8590054538103924E-2</v>
      </c>
      <c r="Q2112" s="86">
        <f t="shared" si="161"/>
        <v>1.749962102693535E-2</v>
      </c>
      <c r="R2112" s="109">
        <v>2280215323</v>
      </c>
      <c r="S2112" s="43" t="s">
        <v>350</v>
      </c>
      <c r="T2112" s="43" t="s">
        <v>11</v>
      </c>
      <c r="U2112" s="43" t="s">
        <v>351</v>
      </c>
      <c r="V2112" s="43" t="s">
        <v>708</v>
      </c>
      <c r="W2112" s="43" t="s">
        <v>700</v>
      </c>
      <c r="X2112" s="43" t="s">
        <v>934</v>
      </c>
      <c r="Y2112" s="39"/>
      <c r="Z2112" s="42" t="s">
        <v>1233</v>
      </c>
    </row>
    <row r="2113" spans="1:26" s="68" customFormat="1" x14ac:dyDescent="0.35">
      <c r="A2113" s="43" t="s">
        <v>497</v>
      </c>
      <c r="B2113" s="54">
        <v>24009</v>
      </c>
      <c r="C2113" s="54" t="s">
        <v>12</v>
      </c>
      <c r="D2113" s="53">
        <v>9.7148369999999998E-2</v>
      </c>
      <c r="E2113" s="53">
        <f t="shared" si="157"/>
        <v>9.7148369999999998E-2</v>
      </c>
      <c r="F2113" s="53">
        <f>SUMIFS('C3_SCC OS Daily Avg'!D:D, 'C3_SCC OS Daily Avg'!E:E, Z2113)</f>
        <v>8.83632807791124E-4</v>
      </c>
      <c r="G2113" s="120">
        <f t="shared" si="163"/>
        <v>9.0957038990064788E-3</v>
      </c>
      <c r="H2113" s="120">
        <v>9.69812235092605E-2</v>
      </c>
      <c r="I2113" s="53">
        <f t="shared" si="158"/>
        <v>8.8211249280359947E-4</v>
      </c>
      <c r="J2113" s="120">
        <v>9.7548316432814794E-2</v>
      </c>
      <c r="K2113" s="53">
        <f t="shared" si="159"/>
        <v>8.8727060211947126E-4</v>
      </c>
      <c r="L2113" s="122" t="str" cm="1">
        <f t="array" ref="L2113">_xlfn.SWITCH(A2113,
    "District of Columbia", _xlfn.XLOOKUP(R2113, '2015 O3 Growth Surrogates'!A:A, '2015 O3 Growth Surrogates'!H:H),
    "Maryland", _xlfn.XLOOKUP(R2113, '2015 O3 Growth Surrogates'!A:A, '2015 O3 Growth Surrogates'!I:I),
    "Virginia", _xlfn.XLOOKUP(R2113, '2015 O3 Growth Surrogates'!A:A, '2015 O3 Growth Surrogates'!J:J)
)</f>
        <v>EPA EMP</v>
      </c>
      <c r="M2113" s="133" t="e" cm="1">
        <f t="array" ref="M2113">_xlfn.SWITCH(L2113,
"Employment", INDEX('Coop GFs_CFs'!C:D, MATCH(B2113,'Coop GFs_CFs'!B:B,0),1),
"Population", INDEX('Coop GFs_CFs'!E:F, MATCH(B2113,'Coop GFs_CFs'!B:B,0),1),
"Household", INDEX('Coop GFs_CFs'!G:H, MATCH(B2113,'Coop GFs_CFs'!B:B,0),1),
"VMT", INDEX('Coop GFs_CFs'!I:J, MATCH(B2113,'Coop GFs_CFs'!B:B,0),1),
"Lane Mile", INDEX('Coop GFs_CFs'!K:L, MATCH(B2113,'Coop GFs_CFs'!B:B,0),1),
"Gas Sales", INDEX('Coop GFs_CFs'!M:N, MATCH(B2113,'Coop GFs_CFs'!B:B,0),1),
"No Growth", INDEX('Coop GFs_CFs'!O:P, MATCH(B2113,'Coop GFs_CFs'!B:B,0),1)
)</f>
        <v>#N/A</v>
      </c>
      <c r="N2113" s="133" t="e" cm="1">
        <f t="array" ref="N2113">_xlfn.SWITCH(L2113,
"Employment", INDEX('Coop GFs_CFs'!C:D, MATCH(B2113,'Coop GFs_CFs'!B:B,0),2),
"Population", INDEX('Coop GFs_CFs'!E:F, MATCH(B2113,'Coop GFs_CFs'!B:B,0),2),
"Household", INDEX('Coop GFs_CFs'!G:H, MATCH(B2113,'Coop GFs_CFs'!B:B,0),2),
"VMT", INDEX('Coop GFs_CFs'!I:J, MATCH(B2113,'Coop GFs_CFs'!B:B,0),2),
"Lane Mile", INDEX('Coop GFs_CFs'!K:L, MATCH(B2113,'Coop GFs_CFs'!B:B,0),2),
"Gas Sales", INDEX('Coop GFs_CFs'!M:N, MATCH(B2113,'Coop GFs_CFs'!B:B,0),2),
"No Growth", INDEX('Coop GFs_CFs'!O:P, MATCH(B2113,'Coop GFs_CFs'!B:B,0),2)
)</f>
        <v>#N/A</v>
      </c>
      <c r="O2113" s="133"/>
      <c r="P2113" s="86">
        <f t="shared" si="160"/>
        <v>8.8211249280359947E-4</v>
      </c>
      <c r="Q2113" s="86">
        <f t="shared" si="161"/>
        <v>8.8727060211947126E-4</v>
      </c>
      <c r="R2113" s="109">
        <v>2280215323</v>
      </c>
      <c r="S2113" s="43" t="s">
        <v>350</v>
      </c>
      <c r="T2113" s="43" t="s">
        <v>11</v>
      </c>
      <c r="U2113" s="43" t="s">
        <v>351</v>
      </c>
      <c r="V2113" s="43" t="s">
        <v>708</v>
      </c>
      <c r="W2113" s="43" t="s">
        <v>700</v>
      </c>
      <c r="X2113" s="43" t="s">
        <v>934</v>
      </c>
      <c r="Y2113" s="39"/>
      <c r="Z2113" s="42" t="s">
        <v>1234</v>
      </c>
    </row>
    <row r="2114" spans="1:26" s="42" customFormat="1" x14ac:dyDescent="0.35">
      <c r="A2114" s="43" t="s">
        <v>811</v>
      </c>
      <c r="B2114" s="43">
        <v>51610</v>
      </c>
      <c r="C2114" s="43" t="s">
        <v>12</v>
      </c>
      <c r="D2114" s="53" t="s">
        <v>3766</v>
      </c>
      <c r="E2114" s="104">
        <v>2.2333058084403101E-4</v>
      </c>
      <c r="F2114" s="53">
        <v>6.08506466920353E-7</v>
      </c>
      <c r="G2114" s="121" t="s">
        <v>3768</v>
      </c>
      <c r="H2114" s="120">
        <f t="shared" ref="H2114:H2156" si="164">E2114</f>
        <v>2.2333058084403101E-4</v>
      </c>
      <c r="I2114" s="53">
        <f t="shared" ref="I2114:I2156" si="165">F2114</f>
        <v>6.08506466920353E-7</v>
      </c>
      <c r="J2114" s="120">
        <f t="shared" ref="J2114:J2156" si="166">E2114</f>
        <v>2.2333058084403101E-4</v>
      </c>
      <c r="K2114" s="53">
        <f t="shared" ref="K2114:K2156" si="167">F2114</f>
        <v>6.08506466920353E-7</v>
      </c>
      <c r="L2114" s="122" t="str" cm="1">
        <f t="array" ref="L2114">_xlfn.SWITCH(A2114,
    "District of Columbia", _xlfn.XLOOKUP(R2114, '2015 O3 Growth Surrogates'!A:A, '2015 O3 Growth Surrogates'!H:H),
    "Maryland", _xlfn.XLOOKUP(R2114, '2015 O3 Growth Surrogates'!A:A, '2015 O3 Growth Surrogates'!I:I),
    "Virginia", _xlfn.XLOOKUP(R2114, '2015 O3 Growth Surrogates'!A:A, '2015 O3 Growth Surrogates'!J:J)
)</f>
        <v>No Growth</v>
      </c>
      <c r="M2114" s="133" cm="1">
        <f t="array" ref="M2114">_xlfn.SWITCH(L2114,
"Employment", INDEX('Coop GFs_CFs'!C:D, MATCH(B2114,'Coop GFs_CFs'!B:B,0),1),
"Population", INDEX('Coop GFs_CFs'!E:F, MATCH(B2114,'Coop GFs_CFs'!B:B,0),1),
"Household", INDEX('Coop GFs_CFs'!G:H, MATCH(B2114,'Coop GFs_CFs'!B:B,0),1),
"VMT", INDEX('Coop GFs_CFs'!I:J, MATCH(B2114,'Coop GFs_CFs'!B:B,0),1),
"Lane Mile", INDEX('Coop GFs_CFs'!K:L, MATCH(B2114,'Coop GFs_CFs'!B:B,0),1),
"Gas Sales", INDEX('Coop GFs_CFs'!M:N, MATCH(B2114,'Coop GFs_CFs'!B:B,0),1),
"No Growth", INDEX('Coop GFs_CFs'!O:P, MATCH(B2114,'Coop GFs_CFs'!B:B,0),1)
)</f>
        <v>1</v>
      </c>
      <c r="N2114" s="133" cm="1">
        <f t="array" ref="N2114">_xlfn.SWITCH(L2114,
"Employment", INDEX('Coop GFs_CFs'!C:D, MATCH(B2114,'Coop GFs_CFs'!B:B,0),2),
"Population", INDEX('Coop GFs_CFs'!E:F, MATCH(B2114,'Coop GFs_CFs'!B:B,0),2),
"Household", INDEX('Coop GFs_CFs'!G:H, MATCH(B2114,'Coop GFs_CFs'!B:B,0),2),
"VMT", INDEX('Coop GFs_CFs'!I:J, MATCH(B2114,'Coop GFs_CFs'!B:B,0),2),
"Lane Mile", INDEX('Coop GFs_CFs'!K:L, MATCH(B2114,'Coop GFs_CFs'!B:B,0),2),
"Gas Sales", INDEX('Coop GFs_CFs'!M:N, MATCH(B2114,'Coop GFs_CFs'!B:B,0),2),
"No Growth", INDEX('Coop GFs_CFs'!O:P, MATCH(B2114,'Coop GFs_CFs'!B:B,0),2)
)</f>
        <v>1</v>
      </c>
      <c r="O2114" s="133"/>
      <c r="P2114" s="86">
        <f t="shared" ref="P2114:P2155" si="168">F2114*M2114</f>
        <v>6.08506466920353E-7</v>
      </c>
      <c r="Q2114" s="86">
        <f t="shared" ref="Q2114:Q2155" si="169">F2114*N2114</f>
        <v>6.08506466920353E-7</v>
      </c>
      <c r="R2114" s="106" t="s">
        <v>912</v>
      </c>
      <c r="S2114" s="85" t="s">
        <v>221</v>
      </c>
      <c r="T2114" s="43" t="s">
        <v>436</v>
      </c>
      <c r="U2114" s="43" t="s">
        <v>232</v>
      </c>
      <c r="V2114" s="43" t="s">
        <v>201</v>
      </c>
      <c r="W2114" s="42" t="s">
        <v>913</v>
      </c>
      <c r="X2114" s="85" t="s">
        <v>330</v>
      </c>
      <c r="Y2114" s="42" t="s">
        <v>3696</v>
      </c>
      <c r="Z2114" s="42" t="s">
        <v>3696</v>
      </c>
    </row>
    <row r="2115" spans="1:26" s="42" customFormat="1" x14ac:dyDescent="0.35">
      <c r="A2115" s="43" t="s">
        <v>9</v>
      </c>
      <c r="B2115" s="43">
        <v>11001</v>
      </c>
      <c r="C2115" s="43" t="s">
        <v>12</v>
      </c>
      <c r="D2115" s="53" t="s">
        <v>3766</v>
      </c>
      <c r="E2115" s="104">
        <v>7.2755204960213193E-5</v>
      </c>
      <c r="F2115" s="53">
        <v>1.9823533594498701E-7</v>
      </c>
      <c r="G2115" s="121" t="s">
        <v>3768</v>
      </c>
      <c r="H2115" s="120">
        <f t="shared" si="164"/>
        <v>7.2755204960213193E-5</v>
      </c>
      <c r="I2115" s="53">
        <f t="shared" si="165"/>
        <v>1.9823533594498701E-7</v>
      </c>
      <c r="J2115" s="120">
        <f t="shared" si="166"/>
        <v>7.2755204960213193E-5</v>
      </c>
      <c r="K2115" s="53">
        <f t="shared" si="167"/>
        <v>1.9823533594498701E-7</v>
      </c>
      <c r="L2115" s="122" t="str" cm="1">
        <f t="array" ref="L2115">_xlfn.SWITCH(A2115,
    "District of Columbia", _xlfn.XLOOKUP(R2115, '2015 O3 Growth Surrogates'!A:A, '2015 O3 Growth Surrogates'!H:H),
    "Maryland", _xlfn.XLOOKUP(R2115, '2015 O3 Growth Surrogates'!A:A, '2015 O3 Growth Surrogates'!I:I),
    "Virginia", _xlfn.XLOOKUP(R2115, '2015 O3 Growth Surrogates'!A:A, '2015 O3 Growth Surrogates'!J:J)
)</f>
        <v>No Growth</v>
      </c>
      <c r="M2115" s="133" cm="1">
        <f t="array" ref="M2115">_xlfn.SWITCH(L2115,
"Employment", INDEX('Coop GFs_CFs'!C:D, MATCH(B2115,'Coop GFs_CFs'!B:B,0),1),
"Population", INDEX('Coop GFs_CFs'!E:F, MATCH(B2115,'Coop GFs_CFs'!B:B,0),1),
"Household", INDEX('Coop GFs_CFs'!G:H, MATCH(B2115,'Coop GFs_CFs'!B:B,0),1),
"VMT", INDEX('Coop GFs_CFs'!I:J, MATCH(B2115,'Coop GFs_CFs'!B:B,0),1),
"Lane Mile", INDEX('Coop GFs_CFs'!K:L, MATCH(B2115,'Coop GFs_CFs'!B:B,0),1),
"Gas Sales", INDEX('Coop GFs_CFs'!M:N, MATCH(B2115,'Coop GFs_CFs'!B:B,0),1),
"No Growth", INDEX('Coop GFs_CFs'!O:P, MATCH(B2115,'Coop GFs_CFs'!B:B,0),1)
)</f>
        <v>1</v>
      </c>
      <c r="N2115" s="133" cm="1">
        <f t="array" ref="N2115">_xlfn.SWITCH(L2115,
"Employment", INDEX('Coop GFs_CFs'!C:D, MATCH(B2115,'Coop GFs_CFs'!B:B,0),2),
"Population", INDEX('Coop GFs_CFs'!E:F, MATCH(B2115,'Coop GFs_CFs'!B:B,0),2),
"Household", INDEX('Coop GFs_CFs'!G:H, MATCH(B2115,'Coop GFs_CFs'!B:B,0),2),
"VMT", INDEX('Coop GFs_CFs'!I:J, MATCH(B2115,'Coop GFs_CFs'!B:B,0),2),
"Lane Mile", INDEX('Coop GFs_CFs'!K:L, MATCH(B2115,'Coop GFs_CFs'!B:B,0),2),
"Gas Sales", INDEX('Coop GFs_CFs'!M:N, MATCH(B2115,'Coop GFs_CFs'!B:B,0),2),
"No Growth", INDEX('Coop GFs_CFs'!O:P, MATCH(B2115,'Coop GFs_CFs'!B:B,0),2)
)</f>
        <v>1</v>
      </c>
      <c r="O2115" s="133"/>
      <c r="P2115" s="86">
        <f t="shared" si="168"/>
        <v>1.9823533594498701E-7</v>
      </c>
      <c r="Q2115" s="86">
        <f t="shared" si="169"/>
        <v>1.9823533594498701E-7</v>
      </c>
      <c r="R2115" s="106" t="s">
        <v>440</v>
      </c>
      <c r="S2115" s="85" t="s">
        <v>297</v>
      </c>
      <c r="T2115" s="43" t="s">
        <v>436</v>
      </c>
      <c r="U2115" s="43" t="s">
        <v>232</v>
      </c>
      <c r="V2115" s="43" t="s">
        <v>209</v>
      </c>
      <c r="W2115" s="43" t="s">
        <v>441</v>
      </c>
      <c r="X2115" s="85" t="s">
        <v>330</v>
      </c>
      <c r="Y2115" s="42" t="s">
        <v>3697</v>
      </c>
      <c r="Z2115" s="42" t="s">
        <v>3697</v>
      </c>
    </row>
    <row r="2116" spans="1:26" s="42" customFormat="1" x14ac:dyDescent="0.35">
      <c r="A2116" s="43" t="s">
        <v>497</v>
      </c>
      <c r="B2116" s="43">
        <v>24009</v>
      </c>
      <c r="C2116" s="43" t="s">
        <v>12</v>
      </c>
      <c r="D2116" s="53" t="s">
        <v>3766</v>
      </c>
      <c r="E2116" s="104">
        <v>4.0633513545531697E-5</v>
      </c>
      <c r="F2116" s="53">
        <v>1.1071370375121001E-7</v>
      </c>
      <c r="G2116" s="121" t="s">
        <v>3768</v>
      </c>
      <c r="H2116" s="120">
        <f t="shared" si="164"/>
        <v>4.0633513545531697E-5</v>
      </c>
      <c r="I2116" s="53">
        <f t="shared" si="165"/>
        <v>1.1071370375121001E-7</v>
      </c>
      <c r="J2116" s="120">
        <f t="shared" si="166"/>
        <v>4.0633513545531697E-5</v>
      </c>
      <c r="K2116" s="53">
        <f t="shared" si="167"/>
        <v>1.1071370375121001E-7</v>
      </c>
      <c r="L2116" s="122" t="str" cm="1">
        <f t="array" ref="L2116">_xlfn.SWITCH(A2116,
    "District of Columbia", _xlfn.XLOOKUP(R2116, '2015 O3 Growth Surrogates'!A:A, '2015 O3 Growth Surrogates'!H:H),
    "Maryland", _xlfn.XLOOKUP(R2116, '2015 O3 Growth Surrogates'!A:A, '2015 O3 Growth Surrogates'!I:I),
    "Virginia", _xlfn.XLOOKUP(R2116, '2015 O3 Growth Surrogates'!A:A, '2015 O3 Growth Surrogates'!J:J)
)</f>
        <v>No Growth</v>
      </c>
      <c r="M2116" s="133" cm="1">
        <f t="array" ref="M2116">_xlfn.SWITCH(L2116,
"Employment", INDEX('Coop GFs_CFs'!C:D, MATCH(B2116,'Coop GFs_CFs'!B:B,0),1),
"Population", INDEX('Coop GFs_CFs'!E:F, MATCH(B2116,'Coop GFs_CFs'!B:B,0),1),
"Household", INDEX('Coop GFs_CFs'!G:H, MATCH(B2116,'Coop GFs_CFs'!B:B,0),1),
"VMT", INDEX('Coop GFs_CFs'!I:J, MATCH(B2116,'Coop GFs_CFs'!B:B,0),1),
"Lane Mile", INDEX('Coop GFs_CFs'!K:L, MATCH(B2116,'Coop GFs_CFs'!B:B,0),1),
"Gas Sales", INDEX('Coop GFs_CFs'!M:N, MATCH(B2116,'Coop GFs_CFs'!B:B,0),1),
"No Growth", INDEX('Coop GFs_CFs'!O:P, MATCH(B2116,'Coop GFs_CFs'!B:B,0),1)
)</f>
        <v>1</v>
      </c>
      <c r="N2116" s="133" cm="1">
        <f t="array" ref="N2116">_xlfn.SWITCH(L2116,
"Employment", INDEX('Coop GFs_CFs'!C:D, MATCH(B2116,'Coop GFs_CFs'!B:B,0),2),
"Population", INDEX('Coop GFs_CFs'!E:F, MATCH(B2116,'Coop GFs_CFs'!B:B,0),2),
"Household", INDEX('Coop GFs_CFs'!G:H, MATCH(B2116,'Coop GFs_CFs'!B:B,0),2),
"VMT", INDEX('Coop GFs_CFs'!I:J, MATCH(B2116,'Coop GFs_CFs'!B:B,0),2),
"Lane Mile", INDEX('Coop GFs_CFs'!K:L, MATCH(B2116,'Coop GFs_CFs'!B:B,0),2),
"Gas Sales", INDEX('Coop GFs_CFs'!M:N, MATCH(B2116,'Coop GFs_CFs'!B:B,0),2),
"No Growth", INDEX('Coop GFs_CFs'!O:P, MATCH(B2116,'Coop GFs_CFs'!B:B,0),2)
)</f>
        <v>1</v>
      </c>
      <c r="O2116" s="133"/>
      <c r="P2116" s="86">
        <f t="shared" si="168"/>
        <v>1.1071370375121001E-7</v>
      </c>
      <c r="Q2116" s="86">
        <f t="shared" si="169"/>
        <v>1.1071370375121001E-7</v>
      </c>
      <c r="R2116" s="106" t="s">
        <v>760</v>
      </c>
      <c r="S2116" s="85" t="s">
        <v>221</v>
      </c>
      <c r="T2116" s="43" t="s">
        <v>436</v>
      </c>
      <c r="U2116" s="43" t="s">
        <v>232</v>
      </c>
      <c r="V2116" s="43" t="s">
        <v>752</v>
      </c>
      <c r="W2116" s="43" t="s">
        <v>441</v>
      </c>
      <c r="X2116" s="85" t="s">
        <v>330</v>
      </c>
      <c r="Y2116" s="42" t="s">
        <v>3698</v>
      </c>
      <c r="Z2116" s="42" t="s">
        <v>3698</v>
      </c>
    </row>
    <row r="2117" spans="1:26" s="42" customFormat="1" x14ac:dyDescent="0.35">
      <c r="A2117" s="43" t="s">
        <v>497</v>
      </c>
      <c r="B2117" s="43">
        <v>24017</v>
      </c>
      <c r="C2117" s="43" t="s">
        <v>12</v>
      </c>
      <c r="D2117" s="53" t="s">
        <v>3766</v>
      </c>
      <c r="E2117" s="104">
        <v>5.9210973742476697E-5</v>
      </c>
      <c r="F2117" s="53">
        <v>1.6133151267855699E-7</v>
      </c>
      <c r="G2117" s="121" t="s">
        <v>3768</v>
      </c>
      <c r="H2117" s="120">
        <f t="shared" si="164"/>
        <v>5.9210973742476697E-5</v>
      </c>
      <c r="I2117" s="53">
        <f t="shared" si="165"/>
        <v>1.6133151267855699E-7</v>
      </c>
      <c r="J2117" s="120">
        <f t="shared" si="166"/>
        <v>5.9210973742476697E-5</v>
      </c>
      <c r="K2117" s="53">
        <f t="shared" si="167"/>
        <v>1.6133151267855699E-7</v>
      </c>
      <c r="L2117" s="122" t="str" cm="1">
        <f t="array" ref="L2117">_xlfn.SWITCH(A2117,
    "District of Columbia", _xlfn.XLOOKUP(R2117, '2015 O3 Growth Surrogates'!A:A, '2015 O3 Growth Surrogates'!H:H),
    "Maryland", _xlfn.XLOOKUP(R2117, '2015 O3 Growth Surrogates'!A:A, '2015 O3 Growth Surrogates'!I:I),
    "Virginia", _xlfn.XLOOKUP(R2117, '2015 O3 Growth Surrogates'!A:A, '2015 O3 Growth Surrogates'!J:J)
)</f>
        <v>No Growth</v>
      </c>
      <c r="M2117" s="133" cm="1">
        <f t="array" ref="M2117">_xlfn.SWITCH(L2117,
"Employment", INDEX('Coop GFs_CFs'!C:D, MATCH(B2117,'Coop GFs_CFs'!B:B,0),1),
"Population", INDEX('Coop GFs_CFs'!E:F, MATCH(B2117,'Coop GFs_CFs'!B:B,0),1),
"Household", INDEX('Coop GFs_CFs'!G:H, MATCH(B2117,'Coop GFs_CFs'!B:B,0),1),
"VMT", INDEX('Coop GFs_CFs'!I:J, MATCH(B2117,'Coop GFs_CFs'!B:B,0),1),
"Lane Mile", INDEX('Coop GFs_CFs'!K:L, MATCH(B2117,'Coop GFs_CFs'!B:B,0),1),
"Gas Sales", INDEX('Coop GFs_CFs'!M:N, MATCH(B2117,'Coop GFs_CFs'!B:B,0),1),
"No Growth", INDEX('Coop GFs_CFs'!O:P, MATCH(B2117,'Coop GFs_CFs'!B:B,0),1)
)</f>
        <v>1</v>
      </c>
      <c r="N2117" s="133" cm="1">
        <f t="array" ref="N2117">_xlfn.SWITCH(L2117,
"Employment", INDEX('Coop GFs_CFs'!C:D, MATCH(B2117,'Coop GFs_CFs'!B:B,0),2),
"Population", INDEX('Coop GFs_CFs'!E:F, MATCH(B2117,'Coop GFs_CFs'!B:B,0),2),
"Household", INDEX('Coop GFs_CFs'!G:H, MATCH(B2117,'Coop GFs_CFs'!B:B,0),2),
"VMT", INDEX('Coop GFs_CFs'!I:J, MATCH(B2117,'Coop GFs_CFs'!B:B,0),2),
"Lane Mile", INDEX('Coop GFs_CFs'!K:L, MATCH(B2117,'Coop GFs_CFs'!B:B,0),2),
"Gas Sales", INDEX('Coop GFs_CFs'!M:N, MATCH(B2117,'Coop GFs_CFs'!B:B,0),2),
"No Growth", INDEX('Coop GFs_CFs'!O:P, MATCH(B2117,'Coop GFs_CFs'!B:B,0),2)
)</f>
        <v>1</v>
      </c>
      <c r="O2117" s="133"/>
      <c r="P2117" s="86">
        <f t="shared" si="168"/>
        <v>1.6133151267855699E-7</v>
      </c>
      <c r="Q2117" s="86">
        <f t="shared" si="169"/>
        <v>1.6133151267855699E-7</v>
      </c>
      <c r="R2117" s="106" t="s">
        <v>760</v>
      </c>
      <c r="S2117" s="85" t="s">
        <v>221</v>
      </c>
      <c r="T2117" s="43" t="s">
        <v>436</v>
      </c>
      <c r="U2117" s="43" t="s">
        <v>232</v>
      </c>
      <c r="V2117" s="43" t="s">
        <v>752</v>
      </c>
      <c r="W2117" s="43" t="s">
        <v>441</v>
      </c>
      <c r="X2117" s="85" t="s">
        <v>330</v>
      </c>
      <c r="Y2117" s="42" t="s">
        <v>3699</v>
      </c>
      <c r="Z2117" s="42" t="s">
        <v>3699</v>
      </c>
    </row>
    <row r="2118" spans="1:26" s="42" customFormat="1" x14ac:dyDescent="0.35">
      <c r="A2118" s="43" t="s">
        <v>497</v>
      </c>
      <c r="B2118" s="43">
        <v>24021</v>
      </c>
      <c r="C2118" s="43" t="s">
        <v>12</v>
      </c>
      <c r="D2118" s="53" t="s">
        <v>3766</v>
      </c>
      <c r="E2118" s="104">
        <v>2.4536047647570202E-4</v>
      </c>
      <c r="F2118" s="53">
        <v>6.6853109009013897E-7</v>
      </c>
      <c r="G2118" s="121" t="s">
        <v>3768</v>
      </c>
      <c r="H2118" s="120">
        <f t="shared" si="164"/>
        <v>2.4536047647570202E-4</v>
      </c>
      <c r="I2118" s="53">
        <f t="shared" si="165"/>
        <v>6.6853109009013897E-7</v>
      </c>
      <c r="J2118" s="120">
        <f t="shared" si="166"/>
        <v>2.4536047647570202E-4</v>
      </c>
      <c r="K2118" s="53">
        <f t="shared" si="167"/>
        <v>6.6853109009013897E-7</v>
      </c>
      <c r="L2118" s="122" t="str" cm="1">
        <f t="array" ref="L2118">_xlfn.SWITCH(A2118,
    "District of Columbia", _xlfn.XLOOKUP(R2118, '2015 O3 Growth Surrogates'!A:A, '2015 O3 Growth Surrogates'!H:H),
    "Maryland", _xlfn.XLOOKUP(R2118, '2015 O3 Growth Surrogates'!A:A, '2015 O3 Growth Surrogates'!I:I),
    "Virginia", _xlfn.XLOOKUP(R2118, '2015 O3 Growth Surrogates'!A:A, '2015 O3 Growth Surrogates'!J:J)
)</f>
        <v>No Growth</v>
      </c>
      <c r="M2118" s="133" cm="1">
        <f t="array" ref="M2118">_xlfn.SWITCH(L2118,
"Employment", INDEX('Coop GFs_CFs'!C:D, MATCH(B2118,'Coop GFs_CFs'!B:B,0),1),
"Population", INDEX('Coop GFs_CFs'!E:F, MATCH(B2118,'Coop GFs_CFs'!B:B,0),1),
"Household", INDEX('Coop GFs_CFs'!G:H, MATCH(B2118,'Coop GFs_CFs'!B:B,0),1),
"VMT", INDEX('Coop GFs_CFs'!I:J, MATCH(B2118,'Coop GFs_CFs'!B:B,0),1),
"Lane Mile", INDEX('Coop GFs_CFs'!K:L, MATCH(B2118,'Coop GFs_CFs'!B:B,0),1),
"Gas Sales", INDEX('Coop GFs_CFs'!M:N, MATCH(B2118,'Coop GFs_CFs'!B:B,0),1),
"No Growth", INDEX('Coop GFs_CFs'!O:P, MATCH(B2118,'Coop GFs_CFs'!B:B,0),1)
)</f>
        <v>1</v>
      </c>
      <c r="N2118" s="133" cm="1">
        <f t="array" ref="N2118">_xlfn.SWITCH(L2118,
"Employment", INDEX('Coop GFs_CFs'!C:D, MATCH(B2118,'Coop GFs_CFs'!B:B,0),2),
"Population", INDEX('Coop GFs_CFs'!E:F, MATCH(B2118,'Coop GFs_CFs'!B:B,0),2),
"Household", INDEX('Coop GFs_CFs'!G:H, MATCH(B2118,'Coop GFs_CFs'!B:B,0),2),
"VMT", INDEX('Coop GFs_CFs'!I:J, MATCH(B2118,'Coop GFs_CFs'!B:B,0),2),
"Lane Mile", INDEX('Coop GFs_CFs'!K:L, MATCH(B2118,'Coop GFs_CFs'!B:B,0),2),
"Gas Sales", INDEX('Coop GFs_CFs'!M:N, MATCH(B2118,'Coop GFs_CFs'!B:B,0),2),
"No Growth", INDEX('Coop GFs_CFs'!O:P, MATCH(B2118,'Coop GFs_CFs'!B:B,0),2)
)</f>
        <v>1</v>
      </c>
      <c r="O2118" s="133"/>
      <c r="P2118" s="86">
        <f t="shared" si="168"/>
        <v>6.6853109009013897E-7</v>
      </c>
      <c r="Q2118" s="86">
        <f t="shared" si="169"/>
        <v>6.6853109009013897E-7</v>
      </c>
      <c r="R2118" s="106" t="s">
        <v>760</v>
      </c>
      <c r="S2118" s="85" t="s">
        <v>221</v>
      </c>
      <c r="T2118" s="43" t="s">
        <v>436</v>
      </c>
      <c r="U2118" s="43" t="s">
        <v>232</v>
      </c>
      <c r="V2118" s="43" t="s">
        <v>752</v>
      </c>
      <c r="W2118" s="43" t="s">
        <v>441</v>
      </c>
      <c r="X2118" s="85" t="s">
        <v>330</v>
      </c>
      <c r="Y2118" s="42" t="s">
        <v>3700</v>
      </c>
      <c r="Z2118" s="42" t="s">
        <v>3700</v>
      </c>
    </row>
    <row r="2119" spans="1:26" s="42" customFormat="1" x14ac:dyDescent="0.35">
      <c r="A2119" s="43" t="s">
        <v>811</v>
      </c>
      <c r="B2119" s="43">
        <v>51013</v>
      </c>
      <c r="C2119" s="43" t="s">
        <v>12</v>
      </c>
      <c r="D2119" s="53" t="s">
        <v>3766</v>
      </c>
      <c r="E2119" s="104">
        <v>2.9891314333129999E-5</v>
      </c>
      <c r="F2119" s="53">
        <v>8.1444547395689903E-8</v>
      </c>
      <c r="G2119" s="121" t="s">
        <v>3768</v>
      </c>
      <c r="H2119" s="120">
        <f t="shared" si="164"/>
        <v>2.9891314333129999E-5</v>
      </c>
      <c r="I2119" s="53">
        <f t="shared" si="165"/>
        <v>8.1444547395689903E-8</v>
      </c>
      <c r="J2119" s="120">
        <f t="shared" si="166"/>
        <v>2.9891314333129999E-5</v>
      </c>
      <c r="K2119" s="53">
        <f t="shared" si="167"/>
        <v>8.1444547395689903E-8</v>
      </c>
      <c r="L2119" s="122" t="str" cm="1">
        <f t="array" ref="L2119">_xlfn.SWITCH(A2119,
    "District of Columbia", _xlfn.XLOOKUP(R2119, '2015 O3 Growth Surrogates'!A:A, '2015 O3 Growth Surrogates'!H:H),
    "Maryland", _xlfn.XLOOKUP(R2119, '2015 O3 Growth Surrogates'!A:A, '2015 O3 Growth Surrogates'!I:I),
    "Virginia", _xlfn.XLOOKUP(R2119, '2015 O3 Growth Surrogates'!A:A, '2015 O3 Growth Surrogates'!J:J)
)</f>
        <v>No Growth</v>
      </c>
      <c r="M2119" s="133" cm="1">
        <f t="array" ref="M2119">_xlfn.SWITCH(L2119,
"Employment", INDEX('Coop GFs_CFs'!C:D, MATCH(B2119,'Coop GFs_CFs'!B:B,0),1),
"Population", INDEX('Coop GFs_CFs'!E:F, MATCH(B2119,'Coop GFs_CFs'!B:B,0),1),
"Household", INDEX('Coop GFs_CFs'!G:H, MATCH(B2119,'Coop GFs_CFs'!B:B,0),1),
"VMT", INDEX('Coop GFs_CFs'!I:J, MATCH(B2119,'Coop GFs_CFs'!B:B,0),1),
"Lane Mile", INDEX('Coop GFs_CFs'!K:L, MATCH(B2119,'Coop GFs_CFs'!B:B,0),1),
"Gas Sales", INDEX('Coop GFs_CFs'!M:N, MATCH(B2119,'Coop GFs_CFs'!B:B,0),1),
"No Growth", INDEX('Coop GFs_CFs'!O:P, MATCH(B2119,'Coop GFs_CFs'!B:B,0),1)
)</f>
        <v>1</v>
      </c>
      <c r="N2119" s="133" cm="1">
        <f t="array" ref="N2119">_xlfn.SWITCH(L2119,
"Employment", INDEX('Coop GFs_CFs'!C:D, MATCH(B2119,'Coop GFs_CFs'!B:B,0),2),
"Population", INDEX('Coop GFs_CFs'!E:F, MATCH(B2119,'Coop GFs_CFs'!B:B,0),2),
"Household", INDEX('Coop GFs_CFs'!G:H, MATCH(B2119,'Coop GFs_CFs'!B:B,0),2),
"VMT", INDEX('Coop GFs_CFs'!I:J, MATCH(B2119,'Coop GFs_CFs'!B:B,0),2),
"Lane Mile", INDEX('Coop GFs_CFs'!K:L, MATCH(B2119,'Coop GFs_CFs'!B:B,0),2),
"Gas Sales", INDEX('Coop GFs_CFs'!M:N, MATCH(B2119,'Coop GFs_CFs'!B:B,0),2),
"No Growth", INDEX('Coop GFs_CFs'!O:P, MATCH(B2119,'Coop GFs_CFs'!B:B,0),2)
)</f>
        <v>1</v>
      </c>
      <c r="O2119" s="133"/>
      <c r="P2119" s="86">
        <f t="shared" si="168"/>
        <v>8.1444547395689903E-8</v>
      </c>
      <c r="Q2119" s="86">
        <f t="shared" si="169"/>
        <v>8.1444547395689903E-8</v>
      </c>
      <c r="R2119" s="106" t="s">
        <v>760</v>
      </c>
      <c r="S2119" s="85" t="s">
        <v>221</v>
      </c>
      <c r="T2119" s="43" t="s">
        <v>436</v>
      </c>
      <c r="U2119" s="43" t="s">
        <v>232</v>
      </c>
      <c r="V2119" s="43" t="s">
        <v>752</v>
      </c>
      <c r="W2119" s="43" t="s">
        <v>441</v>
      </c>
      <c r="X2119" s="85" t="s">
        <v>330</v>
      </c>
      <c r="Y2119" s="42" t="s">
        <v>3701</v>
      </c>
      <c r="Z2119" s="42" t="s">
        <v>3701</v>
      </c>
    </row>
    <row r="2120" spans="1:26" s="42" customFormat="1" x14ac:dyDescent="0.35">
      <c r="A2120" s="43" t="s">
        <v>811</v>
      </c>
      <c r="B2120" s="43">
        <v>51510</v>
      </c>
      <c r="C2120" s="43" t="s">
        <v>12</v>
      </c>
      <c r="D2120" s="53" t="s">
        <v>3766</v>
      </c>
      <c r="E2120" s="104">
        <v>6.3855083825197994E-5</v>
      </c>
      <c r="F2120" s="53">
        <v>1.73985270205832E-7</v>
      </c>
      <c r="G2120" s="121" t="s">
        <v>3768</v>
      </c>
      <c r="H2120" s="120">
        <f t="shared" si="164"/>
        <v>6.3855083825197994E-5</v>
      </c>
      <c r="I2120" s="53">
        <f t="shared" si="165"/>
        <v>1.73985270205832E-7</v>
      </c>
      <c r="J2120" s="120">
        <f t="shared" si="166"/>
        <v>6.3855083825197994E-5</v>
      </c>
      <c r="K2120" s="53">
        <f t="shared" si="167"/>
        <v>1.73985270205832E-7</v>
      </c>
      <c r="L2120" s="122" t="str" cm="1">
        <f t="array" ref="L2120">_xlfn.SWITCH(A2120,
    "District of Columbia", _xlfn.XLOOKUP(R2120, '2015 O3 Growth Surrogates'!A:A, '2015 O3 Growth Surrogates'!H:H),
    "Maryland", _xlfn.XLOOKUP(R2120, '2015 O3 Growth Surrogates'!A:A, '2015 O3 Growth Surrogates'!I:I),
    "Virginia", _xlfn.XLOOKUP(R2120, '2015 O3 Growth Surrogates'!A:A, '2015 O3 Growth Surrogates'!J:J)
)</f>
        <v>No Growth</v>
      </c>
      <c r="M2120" s="133" cm="1">
        <f t="array" ref="M2120">_xlfn.SWITCH(L2120,
"Employment", INDEX('Coop GFs_CFs'!C:D, MATCH(B2120,'Coop GFs_CFs'!B:B,0),1),
"Population", INDEX('Coop GFs_CFs'!E:F, MATCH(B2120,'Coop GFs_CFs'!B:B,0),1),
"Household", INDEX('Coop GFs_CFs'!G:H, MATCH(B2120,'Coop GFs_CFs'!B:B,0),1),
"VMT", INDEX('Coop GFs_CFs'!I:J, MATCH(B2120,'Coop GFs_CFs'!B:B,0),1),
"Lane Mile", INDEX('Coop GFs_CFs'!K:L, MATCH(B2120,'Coop GFs_CFs'!B:B,0),1),
"Gas Sales", INDEX('Coop GFs_CFs'!M:N, MATCH(B2120,'Coop GFs_CFs'!B:B,0),1),
"No Growth", INDEX('Coop GFs_CFs'!O:P, MATCH(B2120,'Coop GFs_CFs'!B:B,0),1)
)</f>
        <v>1</v>
      </c>
      <c r="N2120" s="133" cm="1">
        <f t="array" ref="N2120">_xlfn.SWITCH(L2120,
"Employment", INDEX('Coop GFs_CFs'!C:D, MATCH(B2120,'Coop GFs_CFs'!B:B,0),2),
"Population", INDEX('Coop GFs_CFs'!E:F, MATCH(B2120,'Coop GFs_CFs'!B:B,0),2),
"Household", INDEX('Coop GFs_CFs'!G:H, MATCH(B2120,'Coop GFs_CFs'!B:B,0),2),
"VMT", INDEX('Coop GFs_CFs'!I:J, MATCH(B2120,'Coop GFs_CFs'!B:B,0),2),
"Lane Mile", INDEX('Coop GFs_CFs'!K:L, MATCH(B2120,'Coop GFs_CFs'!B:B,0),2),
"Gas Sales", INDEX('Coop GFs_CFs'!M:N, MATCH(B2120,'Coop GFs_CFs'!B:B,0),2),
"No Growth", INDEX('Coop GFs_CFs'!O:P, MATCH(B2120,'Coop GFs_CFs'!B:B,0),2)
)</f>
        <v>1</v>
      </c>
      <c r="O2120" s="133"/>
      <c r="P2120" s="86">
        <f t="shared" si="168"/>
        <v>1.73985270205832E-7</v>
      </c>
      <c r="Q2120" s="86">
        <f t="shared" si="169"/>
        <v>1.73985270205832E-7</v>
      </c>
      <c r="R2120" s="106" t="s">
        <v>760</v>
      </c>
      <c r="S2120" s="85" t="s">
        <v>221</v>
      </c>
      <c r="T2120" s="43" t="s">
        <v>436</v>
      </c>
      <c r="U2120" s="43" t="s">
        <v>232</v>
      </c>
      <c r="V2120" s="43" t="s">
        <v>752</v>
      </c>
      <c r="W2120" s="43" t="s">
        <v>441</v>
      </c>
      <c r="X2120" s="85" t="s">
        <v>330</v>
      </c>
      <c r="Y2120" s="42" t="s">
        <v>3702</v>
      </c>
      <c r="Z2120" s="42" t="s">
        <v>3702</v>
      </c>
    </row>
    <row r="2121" spans="1:26" s="42" customFormat="1" x14ac:dyDescent="0.35">
      <c r="A2121" s="43" t="s">
        <v>811</v>
      </c>
      <c r="B2121" s="43">
        <v>51600</v>
      </c>
      <c r="C2121" s="43" t="s">
        <v>12</v>
      </c>
      <c r="D2121" s="53" t="s">
        <v>3766</v>
      </c>
      <c r="E2121" s="104">
        <v>2.2821082876220501E-5</v>
      </c>
      <c r="F2121" s="53">
        <v>6.2180362670546295E-8</v>
      </c>
      <c r="G2121" s="121" t="s">
        <v>3768</v>
      </c>
      <c r="H2121" s="120">
        <f t="shared" si="164"/>
        <v>2.2821082876220501E-5</v>
      </c>
      <c r="I2121" s="53">
        <f t="shared" si="165"/>
        <v>6.2180362670546295E-8</v>
      </c>
      <c r="J2121" s="120">
        <f t="shared" si="166"/>
        <v>2.2821082876220501E-5</v>
      </c>
      <c r="K2121" s="53">
        <f t="shared" si="167"/>
        <v>6.2180362670546295E-8</v>
      </c>
      <c r="L2121" s="122" t="str" cm="1">
        <f t="array" ref="L2121">_xlfn.SWITCH(A2121,
    "District of Columbia", _xlfn.XLOOKUP(R2121, '2015 O3 Growth Surrogates'!A:A, '2015 O3 Growth Surrogates'!H:H),
    "Maryland", _xlfn.XLOOKUP(R2121, '2015 O3 Growth Surrogates'!A:A, '2015 O3 Growth Surrogates'!I:I),
    "Virginia", _xlfn.XLOOKUP(R2121, '2015 O3 Growth Surrogates'!A:A, '2015 O3 Growth Surrogates'!J:J)
)</f>
        <v>No Growth</v>
      </c>
      <c r="M2121" s="133" cm="1">
        <f t="array" ref="M2121">_xlfn.SWITCH(L2121,
"Employment", INDEX('Coop GFs_CFs'!C:D, MATCH(B2121,'Coop GFs_CFs'!B:B,0),1),
"Population", INDEX('Coop GFs_CFs'!E:F, MATCH(B2121,'Coop GFs_CFs'!B:B,0),1),
"Household", INDEX('Coop GFs_CFs'!G:H, MATCH(B2121,'Coop GFs_CFs'!B:B,0),1),
"VMT", INDEX('Coop GFs_CFs'!I:J, MATCH(B2121,'Coop GFs_CFs'!B:B,0),1),
"Lane Mile", INDEX('Coop GFs_CFs'!K:L, MATCH(B2121,'Coop GFs_CFs'!B:B,0),1),
"Gas Sales", INDEX('Coop GFs_CFs'!M:N, MATCH(B2121,'Coop GFs_CFs'!B:B,0),1),
"No Growth", INDEX('Coop GFs_CFs'!O:P, MATCH(B2121,'Coop GFs_CFs'!B:B,0),1)
)</f>
        <v>1</v>
      </c>
      <c r="N2121" s="133" cm="1">
        <f t="array" ref="N2121">_xlfn.SWITCH(L2121,
"Employment", INDEX('Coop GFs_CFs'!C:D, MATCH(B2121,'Coop GFs_CFs'!B:B,0),2),
"Population", INDEX('Coop GFs_CFs'!E:F, MATCH(B2121,'Coop GFs_CFs'!B:B,0),2),
"Household", INDEX('Coop GFs_CFs'!G:H, MATCH(B2121,'Coop GFs_CFs'!B:B,0),2),
"VMT", INDEX('Coop GFs_CFs'!I:J, MATCH(B2121,'Coop GFs_CFs'!B:B,0),2),
"Lane Mile", INDEX('Coop GFs_CFs'!K:L, MATCH(B2121,'Coop GFs_CFs'!B:B,0),2),
"Gas Sales", INDEX('Coop GFs_CFs'!M:N, MATCH(B2121,'Coop GFs_CFs'!B:B,0),2),
"No Growth", INDEX('Coop GFs_CFs'!O:P, MATCH(B2121,'Coop GFs_CFs'!B:B,0),2)
)</f>
        <v>1</v>
      </c>
      <c r="O2121" s="133"/>
      <c r="P2121" s="86">
        <f t="shared" si="168"/>
        <v>6.2180362670546295E-8</v>
      </c>
      <c r="Q2121" s="86">
        <f t="shared" si="169"/>
        <v>6.2180362670546295E-8</v>
      </c>
      <c r="R2121" s="106" t="s">
        <v>760</v>
      </c>
      <c r="S2121" s="85" t="s">
        <v>221</v>
      </c>
      <c r="T2121" s="43" t="s">
        <v>436</v>
      </c>
      <c r="U2121" s="43" t="s">
        <v>232</v>
      </c>
      <c r="V2121" s="43" t="s">
        <v>752</v>
      </c>
      <c r="W2121" s="43" t="s">
        <v>441</v>
      </c>
      <c r="X2121" s="85" t="s">
        <v>330</v>
      </c>
      <c r="Y2121" s="42" t="s">
        <v>3703</v>
      </c>
      <c r="Z2121" s="42" t="s">
        <v>3703</v>
      </c>
    </row>
    <row r="2122" spans="1:26" s="42" customFormat="1" x14ac:dyDescent="0.35">
      <c r="A2122" s="43" t="s">
        <v>811</v>
      </c>
      <c r="B2122" s="43">
        <v>51610</v>
      </c>
      <c r="C2122" s="43" t="s">
        <v>12</v>
      </c>
      <c r="D2122" s="53" t="s">
        <v>3766</v>
      </c>
      <c r="E2122" s="104">
        <v>1.3839082494518101E-5</v>
      </c>
      <c r="F2122" s="53">
        <v>3.7707201415643497E-8</v>
      </c>
      <c r="G2122" s="121" t="s">
        <v>3768</v>
      </c>
      <c r="H2122" s="120">
        <f t="shared" si="164"/>
        <v>1.3839082494518101E-5</v>
      </c>
      <c r="I2122" s="53">
        <f t="shared" si="165"/>
        <v>3.7707201415643497E-8</v>
      </c>
      <c r="J2122" s="120">
        <f t="shared" si="166"/>
        <v>1.3839082494518101E-5</v>
      </c>
      <c r="K2122" s="53">
        <f t="shared" si="167"/>
        <v>3.7707201415643497E-8</v>
      </c>
      <c r="L2122" s="122" t="str" cm="1">
        <f t="array" ref="L2122">_xlfn.SWITCH(A2122,
    "District of Columbia", _xlfn.XLOOKUP(R2122, '2015 O3 Growth Surrogates'!A:A, '2015 O3 Growth Surrogates'!H:H),
    "Maryland", _xlfn.XLOOKUP(R2122, '2015 O3 Growth Surrogates'!A:A, '2015 O3 Growth Surrogates'!I:I),
    "Virginia", _xlfn.XLOOKUP(R2122, '2015 O3 Growth Surrogates'!A:A, '2015 O3 Growth Surrogates'!J:J)
)</f>
        <v>No Growth</v>
      </c>
      <c r="M2122" s="133" cm="1">
        <f t="array" ref="M2122">_xlfn.SWITCH(L2122,
"Employment", INDEX('Coop GFs_CFs'!C:D, MATCH(B2122,'Coop GFs_CFs'!B:B,0),1),
"Population", INDEX('Coop GFs_CFs'!E:F, MATCH(B2122,'Coop GFs_CFs'!B:B,0),1),
"Household", INDEX('Coop GFs_CFs'!G:H, MATCH(B2122,'Coop GFs_CFs'!B:B,0),1),
"VMT", INDEX('Coop GFs_CFs'!I:J, MATCH(B2122,'Coop GFs_CFs'!B:B,0),1),
"Lane Mile", INDEX('Coop GFs_CFs'!K:L, MATCH(B2122,'Coop GFs_CFs'!B:B,0),1),
"Gas Sales", INDEX('Coop GFs_CFs'!M:N, MATCH(B2122,'Coop GFs_CFs'!B:B,0),1),
"No Growth", INDEX('Coop GFs_CFs'!O:P, MATCH(B2122,'Coop GFs_CFs'!B:B,0),1)
)</f>
        <v>1</v>
      </c>
      <c r="N2122" s="133" cm="1">
        <f t="array" ref="N2122">_xlfn.SWITCH(L2122,
"Employment", INDEX('Coop GFs_CFs'!C:D, MATCH(B2122,'Coop GFs_CFs'!B:B,0),2),
"Population", INDEX('Coop GFs_CFs'!E:F, MATCH(B2122,'Coop GFs_CFs'!B:B,0),2),
"Household", INDEX('Coop GFs_CFs'!G:H, MATCH(B2122,'Coop GFs_CFs'!B:B,0),2),
"VMT", INDEX('Coop GFs_CFs'!I:J, MATCH(B2122,'Coop GFs_CFs'!B:B,0),2),
"Lane Mile", INDEX('Coop GFs_CFs'!K:L, MATCH(B2122,'Coop GFs_CFs'!B:B,0),2),
"Gas Sales", INDEX('Coop GFs_CFs'!M:N, MATCH(B2122,'Coop GFs_CFs'!B:B,0),2),
"No Growth", INDEX('Coop GFs_CFs'!O:P, MATCH(B2122,'Coop GFs_CFs'!B:B,0),2)
)</f>
        <v>1</v>
      </c>
      <c r="O2122" s="133"/>
      <c r="P2122" s="86">
        <f t="shared" si="168"/>
        <v>3.7707201415643497E-8</v>
      </c>
      <c r="Q2122" s="86">
        <f t="shared" si="169"/>
        <v>3.7707201415643497E-8</v>
      </c>
      <c r="R2122" s="106" t="s">
        <v>760</v>
      </c>
      <c r="S2122" s="85" t="s">
        <v>221</v>
      </c>
      <c r="T2122" s="43" t="s">
        <v>436</v>
      </c>
      <c r="U2122" s="43" t="s">
        <v>232</v>
      </c>
      <c r="V2122" s="43" t="s">
        <v>752</v>
      </c>
      <c r="W2122" s="43" t="s">
        <v>441</v>
      </c>
      <c r="X2122" s="85" t="s">
        <v>330</v>
      </c>
      <c r="Y2122" s="42" t="s">
        <v>3704</v>
      </c>
      <c r="Z2122" s="42" t="s">
        <v>3704</v>
      </c>
    </row>
    <row r="2123" spans="1:26" s="42" customFormat="1" x14ac:dyDescent="0.35">
      <c r="A2123" s="43" t="s">
        <v>811</v>
      </c>
      <c r="B2123" s="43">
        <v>51683</v>
      </c>
      <c r="C2123" s="43" t="s">
        <v>12</v>
      </c>
      <c r="D2123" s="53" t="s">
        <v>3766</v>
      </c>
      <c r="E2123" s="104">
        <v>6.0213382094828001E-5</v>
      </c>
      <c r="F2123" s="53">
        <v>1.64062764093366E-7</v>
      </c>
      <c r="G2123" s="121" t="s">
        <v>3768</v>
      </c>
      <c r="H2123" s="120">
        <f t="shared" si="164"/>
        <v>6.0213382094828001E-5</v>
      </c>
      <c r="I2123" s="53">
        <f t="shared" si="165"/>
        <v>1.64062764093366E-7</v>
      </c>
      <c r="J2123" s="120">
        <f t="shared" si="166"/>
        <v>6.0213382094828001E-5</v>
      </c>
      <c r="K2123" s="53">
        <f t="shared" si="167"/>
        <v>1.64062764093366E-7</v>
      </c>
      <c r="L2123" s="122" t="str" cm="1">
        <f t="array" ref="L2123">_xlfn.SWITCH(A2123,
    "District of Columbia", _xlfn.XLOOKUP(R2123, '2015 O3 Growth Surrogates'!A:A, '2015 O3 Growth Surrogates'!H:H),
    "Maryland", _xlfn.XLOOKUP(R2123, '2015 O3 Growth Surrogates'!A:A, '2015 O3 Growth Surrogates'!I:I),
    "Virginia", _xlfn.XLOOKUP(R2123, '2015 O3 Growth Surrogates'!A:A, '2015 O3 Growth Surrogates'!J:J)
)</f>
        <v>No Growth</v>
      </c>
      <c r="M2123" s="133" cm="1">
        <f t="array" ref="M2123">_xlfn.SWITCH(L2123,
"Employment", INDEX('Coop GFs_CFs'!C:D, MATCH(B2123,'Coop GFs_CFs'!B:B,0),1),
"Population", INDEX('Coop GFs_CFs'!E:F, MATCH(B2123,'Coop GFs_CFs'!B:B,0),1),
"Household", INDEX('Coop GFs_CFs'!G:H, MATCH(B2123,'Coop GFs_CFs'!B:B,0),1),
"VMT", INDEX('Coop GFs_CFs'!I:J, MATCH(B2123,'Coop GFs_CFs'!B:B,0),1),
"Lane Mile", INDEX('Coop GFs_CFs'!K:L, MATCH(B2123,'Coop GFs_CFs'!B:B,0),1),
"Gas Sales", INDEX('Coop GFs_CFs'!M:N, MATCH(B2123,'Coop GFs_CFs'!B:B,0),1),
"No Growth", INDEX('Coop GFs_CFs'!O:P, MATCH(B2123,'Coop GFs_CFs'!B:B,0),1)
)</f>
        <v>1</v>
      </c>
      <c r="N2123" s="133" cm="1">
        <f t="array" ref="N2123">_xlfn.SWITCH(L2123,
"Employment", INDEX('Coop GFs_CFs'!C:D, MATCH(B2123,'Coop GFs_CFs'!B:B,0),2),
"Population", INDEX('Coop GFs_CFs'!E:F, MATCH(B2123,'Coop GFs_CFs'!B:B,0),2),
"Household", INDEX('Coop GFs_CFs'!G:H, MATCH(B2123,'Coop GFs_CFs'!B:B,0),2),
"VMT", INDEX('Coop GFs_CFs'!I:J, MATCH(B2123,'Coop GFs_CFs'!B:B,0),2),
"Lane Mile", INDEX('Coop GFs_CFs'!K:L, MATCH(B2123,'Coop GFs_CFs'!B:B,0),2),
"Gas Sales", INDEX('Coop GFs_CFs'!M:N, MATCH(B2123,'Coop GFs_CFs'!B:B,0),2),
"No Growth", INDEX('Coop GFs_CFs'!O:P, MATCH(B2123,'Coop GFs_CFs'!B:B,0),2)
)</f>
        <v>1</v>
      </c>
      <c r="O2123" s="133"/>
      <c r="P2123" s="86">
        <f t="shared" si="168"/>
        <v>1.64062764093366E-7</v>
      </c>
      <c r="Q2123" s="86">
        <f t="shared" si="169"/>
        <v>1.64062764093366E-7</v>
      </c>
      <c r="R2123" s="106" t="s">
        <v>760</v>
      </c>
      <c r="S2123" s="85" t="s">
        <v>221</v>
      </c>
      <c r="T2123" s="43" t="s">
        <v>436</v>
      </c>
      <c r="U2123" s="43" t="s">
        <v>232</v>
      </c>
      <c r="V2123" s="43" t="s">
        <v>752</v>
      </c>
      <c r="W2123" s="43" t="s">
        <v>441</v>
      </c>
      <c r="X2123" s="85" t="s">
        <v>330</v>
      </c>
      <c r="Y2123" s="42" t="s">
        <v>3705</v>
      </c>
      <c r="Z2123" s="42" t="s">
        <v>3705</v>
      </c>
    </row>
    <row r="2124" spans="1:26" s="42" customFormat="1" x14ac:dyDescent="0.35">
      <c r="A2124" s="43" t="s">
        <v>811</v>
      </c>
      <c r="B2124" s="43">
        <v>51685</v>
      </c>
      <c r="C2124" s="43" t="s">
        <v>12</v>
      </c>
      <c r="D2124" s="53" t="s">
        <v>3766</v>
      </c>
      <c r="E2124" s="104">
        <v>2.6892458176977999E-5</v>
      </c>
      <c r="F2124" s="53">
        <v>7.3273595806857498E-8</v>
      </c>
      <c r="G2124" s="121" t="s">
        <v>3768</v>
      </c>
      <c r="H2124" s="120">
        <f t="shared" si="164"/>
        <v>2.6892458176977999E-5</v>
      </c>
      <c r="I2124" s="53">
        <f t="shared" si="165"/>
        <v>7.3273595806857498E-8</v>
      </c>
      <c r="J2124" s="120">
        <f t="shared" si="166"/>
        <v>2.6892458176977999E-5</v>
      </c>
      <c r="K2124" s="53">
        <f t="shared" si="167"/>
        <v>7.3273595806857498E-8</v>
      </c>
      <c r="L2124" s="122" t="str" cm="1">
        <f t="array" ref="L2124">_xlfn.SWITCH(A2124,
    "District of Columbia", _xlfn.XLOOKUP(R2124, '2015 O3 Growth Surrogates'!A:A, '2015 O3 Growth Surrogates'!H:H),
    "Maryland", _xlfn.XLOOKUP(R2124, '2015 O3 Growth Surrogates'!A:A, '2015 O3 Growth Surrogates'!I:I),
    "Virginia", _xlfn.XLOOKUP(R2124, '2015 O3 Growth Surrogates'!A:A, '2015 O3 Growth Surrogates'!J:J)
)</f>
        <v>No Growth</v>
      </c>
      <c r="M2124" s="133" cm="1">
        <f t="array" ref="M2124">_xlfn.SWITCH(L2124,
"Employment", INDEX('Coop GFs_CFs'!C:D, MATCH(B2124,'Coop GFs_CFs'!B:B,0),1),
"Population", INDEX('Coop GFs_CFs'!E:F, MATCH(B2124,'Coop GFs_CFs'!B:B,0),1),
"Household", INDEX('Coop GFs_CFs'!G:H, MATCH(B2124,'Coop GFs_CFs'!B:B,0),1),
"VMT", INDEX('Coop GFs_CFs'!I:J, MATCH(B2124,'Coop GFs_CFs'!B:B,0),1),
"Lane Mile", INDEX('Coop GFs_CFs'!K:L, MATCH(B2124,'Coop GFs_CFs'!B:B,0),1),
"Gas Sales", INDEX('Coop GFs_CFs'!M:N, MATCH(B2124,'Coop GFs_CFs'!B:B,0),1),
"No Growth", INDEX('Coop GFs_CFs'!O:P, MATCH(B2124,'Coop GFs_CFs'!B:B,0),1)
)</f>
        <v>1</v>
      </c>
      <c r="N2124" s="133" cm="1">
        <f t="array" ref="N2124">_xlfn.SWITCH(L2124,
"Employment", INDEX('Coop GFs_CFs'!C:D, MATCH(B2124,'Coop GFs_CFs'!B:B,0),2),
"Population", INDEX('Coop GFs_CFs'!E:F, MATCH(B2124,'Coop GFs_CFs'!B:B,0),2),
"Household", INDEX('Coop GFs_CFs'!G:H, MATCH(B2124,'Coop GFs_CFs'!B:B,0),2),
"VMT", INDEX('Coop GFs_CFs'!I:J, MATCH(B2124,'Coop GFs_CFs'!B:B,0),2),
"Lane Mile", INDEX('Coop GFs_CFs'!K:L, MATCH(B2124,'Coop GFs_CFs'!B:B,0),2),
"Gas Sales", INDEX('Coop GFs_CFs'!M:N, MATCH(B2124,'Coop GFs_CFs'!B:B,0),2),
"No Growth", INDEX('Coop GFs_CFs'!O:P, MATCH(B2124,'Coop GFs_CFs'!B:B,0),2)
)</f>
        <v>1</v>
      </c>
      <c r="O2124" s="133"/>
      <c r="P2124" s="86">
        <f t="shared" si="168"/>
        <v>7.3273595806857498E-8</v>
      </c>
      <c r="Q2124" s="86">
        <f t="shared" si="169"/>
        <v>7.3273595806857498E-8</v>
      </c>
      <c r="R2124" s="106" t="s">
        <v>760</v>
      </c>
      <c r="S2124" s="85" t="s">
        <v>221</v>
      </c>
      <c r="T2124" s="43" t="s">
        <v>436</v>
      </c>
      <c r="U2124" s="43" t="s">
        <v>232</v>
      </c>
      <c r="V2124" s="43" t="s">
        <v>752</v>
      </c>
      <c r="W2124" s="43" t="s">
        <v>441</v>
      </c>
      <c r="X2124" s="85" t="s">
        <v>330</v>
      </c>
      <c r="Y2124" s="42" t="s">
        <v>3706</v>
      </c>
      <c r="Z2124" s="42" t="s">
        <v>3706</v>
      </c>
    </row>
    <row r="2125" spans="1:26" s="42" customFormat="1" x14ac:dyDescent="0.35">
      <c r="A2125" s="43" t="s">
        <v>811</v>
      </c>
      <c r="B2125" s="43">
        <v>51610</v>
      </c>
      <c r="C2125" s="43" t="s">
        <v>12</v>
      </c>
      <c r="D2125" s="53" t="s">
        <v>3766</v>
      </c>
      <c r="E2125" s="104">
        <v>1.63423588596749E-4</v>
      </c>
      <c r="F2125" s="53">
        <v>3.3809422851997501E-7</v>
      </c>
      <c r="G2125" s="121" t="s">
        <v>3768</v>
      </c>
      <c r="H2125" s="120">
        <f t="shared" si="164"/>
        <v>1.63423588596749E-4</v>
      </c>
      <c r="I2125" s="53">
        <f t="shared" si="165"/>
        <v>3.3809422851997501E-7</v>
      </c>
      <c r="J2125" s="120">
        <f t="shared" si="166"/>
        <v>1.63423588596749E-4</v>
      </c>
      <c r="K2125" s="53">
        <f t="shared" si="167"/>
        <v>3.3809422851997501E-7</v>
      </c>
      <c r="L2125" s="122" t="str" cm="1">
        <f t="array" ref="L2125">_xlfn.SWITCH(A2125,
    "District of Columbia", _xlfn.XLOOKUP(R2125, '2015 O3 Growth Surrogates'!A:A, '2015 O3 Growth Surrogates'!H:H),
    "Maryland", _xlfn.XLOOKUP(R2125, '2015 O3 Growth Surrogates'!A:A, '2015 O3 Growth Surrogates'!I:I),
    "Virginia", _xlfn.XLOOKUP(R2125, '2015 O3 Growth Surrogates'!A:A, '2015 O3 Growth Surrogates'!J:J)
)</f>
        <v>Employment</v>
      </c>
      <c r="M2125" s="133" cm="1">
        <f t="array" ref="M2125">_xlfn.SWITCH(L2125,
"Employment", INDEX('Coop GFs_CFs'!C:D, MATCH(B2125,'Coop GFs_CFs'!B:B,0),1),
"Population", INDEX('Coop GFs_CFs'!E:F, MATCH(B2125,'Coop GFs_CFs'!B:B,0),1),
"Household", INDEX('Coop GFs_CFs'!G:H, MATCH(B2125,'Coop GFs_CFs'!B:B,0),1),
"VMT", INDEX('Coop GFs_CFs'!I:J, MATCH(B2125,'Coop GFs_CFs'!B:B,0),1),
"Lane Mile", INDEX('Coop GFs_CFs'!K:L, MATCH(B2125,'Coop GFs_CFs'!B:B,0),1),
"Gas Sales", INDEX('Coop GFs_CFs'!M:N, MATCH(B2125,'Coop GFs_CFs'!B:B,0),1),
"No Growth", INDEX('Coop GFs_CFs'!O:P, MATCH(B2125,'Coop GFs_CFs'!B:B,0),1)
)</f>
        <v>1.2446203080415557</v>
      </c>
      <c r="N2125" s="133" cm="1">
        <f t="array" ref="N2125">_xlfn.SWITCH(L2125,
"Employment", INDEX('Coop GFs_CFs'!C:D, MATCH(B2125,'Coop GFs_CFs'!B:B,0),2),
"Population", INDEX('Coop GFs_CFs'!E:F, MATCH(B2125,'Coop GFs_CFs'!B:B,0),2),
"Household", INDEX('Coop GFs_CFs'!G:H, MATCH(B2125,'Coop GFs_CFs'!B:B,0),2),
"VMT", INDEX('Coop GFs_CFs'!I:J, MATCH(B2125,'Coop GFs_CFs'!B:B,0),2),
"Lane Mile", INDEX('Coop GFs_CFs'!K:L, MATCH(B2125,'Coop GFs_CFs'!B:B,0),2),
"Gas Sales", INDEX('Coop GFs_CFs'!M:N, MATCH(B2125,'Coop GFs_CFs'!B:B,0),2),
"No Growth", INDEX('Coop GFs_CFs'!O:P, MATCH(B2125,'Coop GFs_CFs'!B:B,0),2)
)</f>
        <v>1.3259344505225987</v>
      </c>
      <c r="O2125" s="133"/>
      <c r="P2125" s="86">
        <f t="shared" si="168"/>
        <v>4.2079894284760341E-7</v>
      </c>
      <c r="Q2125" s="86">
        <f t="shared" si="169"/>
        <v>4.48290785117495E-7</v>
      </c>
      <c r="R2125" s="106" t="s">
        <v>909</v>
      </c>
      <c r="S2125" s="85" t="s">
        <v>910</v>
      </c>
      <c r="T2125" s="43" t="s">
        <v>436</v>
      </c>
      <c r="U2125" s="85" t="s">
        <v>230</v>
      </c>
      <c r="V2125" s="43" t="s">
        <v>757</v>
      </c>
      <c r="W2125" s="42" t="s">
        <v>441</v>
      </c>
      <c r="X2125" s="85" t="s">
        <v>330</v>
      </c>
      <c r="Y2125" s="42" t="s">
        <v>3707</v>
      </c>
      <c r="Z2125" s="42" t="s">
        <v>3707</v>
      </c>
    </row>
    <row r="2126" spans="1:26" s="42" customFormat="1" x14ac:dyDescent="0.35">
      <c r="A2126" s="43" t="s">
        <v>811</v>
      </c>
      <c r="B2126" s="43">
        <v>51683</v>
      </c>
      <c r="C2126" s="43" t="s">
        <v>12</v>
      </c>
      <c r="D2126" s="53" t="s">
        <v>3766</v>
      </c>
      <c r="E2126" s="104">
        <v>2.3760380521244199E-4</v>
      </c>
      <c r="F2126" s="53">
        <v>4.9155985317965795E-7</v>
      </c>
      <c r="G2126" s="121" t="s">
        <v>3768</v>
      </c>
      <c r="H2126" s="120">
        <f t="shared" si="164"/>
        <v>2.3760380521244199E-4</v>
      </c>
      <c r="I2126" s="53">
        <f t="shared" si="165"/>
        <v>4.9155985317965795E-7</v>
      </c>
      <c r="J2126" s="120">
        <f t="shared" si="166"/>
        <v>2.3760380521244199E-4</v>
      </c>
      <c r="K2126" s="53">
        <f t="shared" si="167"/>
        <v>4.9155985317965795E-7</v>
      </c>
      <c r="L2126" s="122" t="str" cm="1">
        <f t="array" ref="L2126">_xlfn.SWITCH(A2126,
    "District of Columbia", _xlfn.XLOOKUP(R2126, '2015 O3 Growth Surrogates'!A:A, '2015 O3 Growth Surrogates'!H:H),
    "Maryland", _xlfn.XLOOKUP(R2126, '2015 O3 Growth Surrogates'!A:A, '2015 O3 Growth Surrogates'!I:I),
    "Virginia", _xlfn.XLOOKUP(R2126, '2015 O3 Growth Surrogates'!A:A, '2015 O3 Growth Surrogates'!J:J)
)</f>
        <v>Employment</v>
      </c>
      <c r="M2126" s="133" cm="1">
        <f t="array" ref="M2126">_xlfn.SWITCH(L2126,
"Employment", INDEX('Coop GFs_CFs'!C:D, MATCH(B2126,'Coop GFs_CFs'!B:B,0),1),
"Population", INDEX('Coop GFs_CFs'!E:F, MATCH(B2126,'Coop GFs_CFs'!B:B,0),1),
"Household", INDEX('Coop GFs_CFs'!G:H, MATCH(B2126,'Coop GFs_CFs'!B:B,0),1),
"VMT", INDEX('Coop GFs_CFs'!I:J, MATCH(B2126,'Coop GFs_CFs'!B:B,0),1),
"Lane Mile", INDEX('Coop GFs_CFs'!K:L, MATCH(B2126,'Coop GFs_CFs'!B:B,0),1),
"Gas Sales", INDEX('Coop GFs_CFs'!M:N, MATCH(B2126,'Coop GFs_CFs'!B:B,0),1),
"No Growth", INDEX('Coop GFs_CFs'!O:P, MATCH(B2126,'Coop GFs_CFs'!B:B,0),1)
)</f>
        <v>1.0626817271189477</v>
      </c>
      <c r="N2126" s="133" cm="1">
        <f t="array" ref="N2126">_xlfn.SWITCH(L2126,
"Employment", INDEX('Coop GFs_CFs'!C:D, MATCH(B2126,'Coop GFs_CFs'!B:B,0),2),
"Population", INDEX('Coop GFs_CFs'!E:F, MATCH(B2126,'Coop GFs_CFs'!B:B,0),2),
"Household", INDEX('Coop GFs_CFs'!G:H, MATCH(B2126,'Coop GFs_CFs'!B:B,0),2),
"VMT", INDEX('Coop GFs_CFs'!I:J, MATCH(B2126,'Coop GFs_CFs'!B:B,0),2),
"Lane Mile", INDEX('Coop GFs_CFs'!K:L, MATCH(B2126,'Coop GFs_CFs'!B:B,0),2),
"Gas Sales", INDEX('Coop GFs_CFs'!M:N, MATCH(B2126,'Coop GFs_CFs'!B:B,0),2),
"No Growth", INDEX('Coop GFs_CFs'!O:P, MATCH(B2126,'Coop GFs_CFs'!B:B,0),2)
)</f>
        <v>1.0893103528916537</v>
      </c>
      <c r="O2126" s="133"/>
      <c r="P2126" s="86">
        <f t="shared" si="168"/>
        <v>5.2237167375929528E-7</v>
      </c>
      <c r="Q2126" s="86">
        <f t="shared" si="169"/>
        <v>5.3546123713450268E-7</v>
      </c>
      <c r="R2126" s="106" t="s">
        <v>909</v>
      </c>
      <c r="S2126" s="85" t="s">
        <v>910</v>
      </c>
      <c r="T2126" s="43" t="s">
        <v>436</v>
      </c>
      <c r="U2126" s="85" t="s">
        <v>230</v>
      </c>
      <c r="V2126" s="43" t="s">
        <v>757</v>
      </c>
      <c r="W2126" s="42" t="s">
        <v>441</v>
      </c>
      <c r="X2126" s="85" t="s">
        <v>330</v>
      </c>
      <c r="Y2126" s="42" t="s">
        <v>3708</v>
      </c>
      <c r="Z2126" s="42" t="s">
        <v>3708</v>
      </c>
    </row>
    <row r="2127" spans="1:26" s="42" customFormat="1" x14ac:dyDescent="0.35">
      <c r="A2127" s="43" t="s">
        <v>811</v>
      </c>
      <c r="B2127" s="43">
        <v>51685</v>
      </c>
      <c r="C2127" s="43" t="s">
        <v>12</v>
      </c>
      <c r="D2127" s="53" t="s">
        <v>3766</v>
      </c>
      <c r="E2127" s="104">
        <v>2.5348023438720002E-5</v>
      </c>
      <c r="F2127" s="53">
        <v>5.2440535069677103E-8</v>
      </c>
      <c r="G2127" s="121" t="s">
        <v>3768</v>
      </c>
      <c r="H2127" s="120">
        <f t="shared" si="164"/>
        <v>2.5348023438720002E-5</v>
      </c>
      <c r="I2127" s="53">
        <f t="shared" si="165"/>
        <v>5.2440535069677103E-8</v>
      </c>
      <c r="J2127" s="120">
        <f t="shared" si="166"/>
        <v>2.5348023438720002E-5</v>
      </c>
      <c r="K2127" s="53">
        <f t="shared" si="167"/>
        <v>5.2440535069677103E-8</v>
      </c>
      <c r="L2127" s="122" t="str" cm="1">
        <f t="array" ref="L2127">_xlfn.SWITCH(A2127,
    "District of Columbia", _xlfn.XLOOKUP(R2127, '2015 O3 Growth Surrogates'!A:A, '2015 O3 Growth Surrogates'!H:H),
    "Maryland", _xlfn.XLOOKUP(R2127, '2015 O3 Growth Surrogates'!A:A, '2015 O3 Growth Surrogates'!I:I),
    "Virginia", _xlfn.XLOOKUP(R2127, '2015 O3 Growth Surrogates'!A:A, '2015 O3 Growth Surrogates'!J:J)
)</f>
        <v>Employment</v>
      </c>
      <c r="M2127" s="133" cm="1">
        <f t="array" ref="M2127">_xlfn.SWITCH(L2127,
"Employment", INDEX('Coop GFs_CFs'!C:D, MATCH(B2127,'Coop GFs_CFs'!B:B,0),1),
"Population", INDEX('Coop GFs_CFs'!E:F, MATCH(B2127,'Coop GFs_CFs'!B:B,0),1),
"Household", INDEX('Coop GFs_CFs'!G:H, MATCH(B2127,'Coop GFs_CFs'!B:B,0),1),
"VMT", INDEX('Coop GFs_CFs'!I:J, MATCH(B2127,'Coop GFs_CFs'!B:B,0),1),
"Lane Mile", INDEX('Coop GFs_CFs'!K:L, MATCH(B2127,'Coop GFs_CFs'!B:B,0),1),
"Gas Sales", INDEX('Coop GFs_CFs'!M:N, MATCH(B2127,'Coop GFs_CFs'!B:B,0),1),
"No Growth", INDEX('Coop GFs_CFs'!O:P, MATCH(B2127,'Coop GFs_CFs'!B:B,0),1)
)</f>
        <v>1.1233017518770112</v>
      </c>
      <c r="N2127" s="133" cm="1">
        <f t="array" ref="N2127">_xlfn.SWITCH(L2127,
"Employment", INDEX('Coop GFs_CFs'!C:D, MATCH(B2127,'Coop GFs_CFs'!B:B,0),2),
"Population", INDEX('Coop GFs_CFs'!E:F, MATCH(B2127,'Coop GFs_CFs'!B:B,0),2),
"Household", INDEX('Coop GFs_CFs'!G:H, MATCH(B2127,'Coop GFs_CFs'!B:B,0),2),
"VMT", INDEX('Coop GFs_CFs'!I:J, MATCH(B2127,'Coop GFs_CFs'!B:B,0),2),
"Lane Mile", INDEX('Coop GFs_CFs'!K:L, MATCH(B2127,'Coop GFs_CFs'!B:B,0),2),
"Gas Sales", INDEX('Coop GFs_CFs'!M:N, MATCH(B2127,'Coop GFs_CFs'!B:B,0),2),
"No Growth", INDEX('Coop GFs_CFs'!O:P, MATCH(B2127,'Coop GFs_CFs'!B:B,0),2)
)</f>
        <v>1.1478816589202718</v>
      </c>
      <c r="O2127" s="133"/>
      <c r="P2127" s="86">
        <f t="shared" si="168"/>
        <v>5.8906544913136133E-8</v>
      </c>
      <c r="Q2127" s="86">
        <f t="shared" si="169"/>
        <v>6.0195528390447646E-8</v>
      </c>
      <c r="R2127" s="106" t="s">
        <v>909</v>
      </c>
      <c r="S2127" s="85" t="s">
        <v>910</v>
      </c>
      <c r="T2127" s="43" t="s">
        <v>436</v>
      </c>
      <c r="U2127" s="85" t="s">
        <v>230</v>
      </c>
      <c r="V2127" s="43" t="s">
        <v>757</v>
      </c>
      <c r="W2127" s="42" t="s">
        <v>441</v>
      </c>
      <c r="X2127" s="85" t="s">
        <v>330</v>
      </c>
      <c r="Y2127" s="42" t="s">
        <v>3709</v>
      </c>
      <c r="Z2127" s="42" t="s">
        <v>3709</v>
      </c>
    </row>
    <row r="2128" spans="1:26" s="42" customFormat="1" x14ac:dyDescent="0.35">
      <c r="A2128" s="43" t="s">
        <v>811</v>
      </c>
      <c r="B2128" s="43">
        <v>51685</v>
      </c>
      <c r="C2128" s="43" t="s">
        <v>12</v>
      </c>
      <c r="D2128" s="53" t="s">
        <v>3766</v>
      </c>
      <c r="E2128" s="104">
        <v>1.09955626737579E-4</v>
      </c>
      <c r="F2128" s="53">
        <v>2.27478561158043E-7</v>
      </c>
      <c r="G2128" s="121" t="s">
        <v>3768</v>
      </c>
      <c r="H2128" s="120">
        <f t="shared" si="164"/>
        <v>1.09955626737579E-4</v>
      </c>
      <c r="I2128" s="53">
        <f t="shared" si="165"/>
        <v>2.27478561158043E-7</v>
      </c>
      <c r="J2128" s="120">
        <f t="shared" si="166"/>
        <v>1.09955626737579E-4</v>
      </c>
      <c r="K2128" s="53">
        <f t="shared" si="167"/>
        <v>2.27478561158043E-7</v>
      </c>
      <c r="L2128" s="122" t="str" cm="1">
        <f t="array" ref="L2128">_xlfn.SWITCH(A2128,
    "District of Columbia", _xlfn.XLOOKUP(R2128, '2015 O3 Growth Surrogates'!A:A, '2015 O3 Growth Surrogates'!H:H),
    "Maryland", _xlfn.XLOOKUP(R2128, '2015 O3 Growth Surrogates'!A:A, '2015 O3 Growth Surrogates'!I:I),
    "Virginia", _xlfn.XLOOKUP(R2128, '2015 O3 Growth Surrogates'!A:A, '2015 O3 Growth Surrogates'!J:J)
)</f>
        <v>Employment</v>
      </c>
      <c r="M2128" s="133" cm="1">
        <f t="array" ref="M2128">_xlfn.SWITCH(L2128,
"Employment", INDEX('Coop GFs_CFs'!C:D, MATCH(B2128,'Coop GFs_CFs'!B:B,0),1),
"Population", INDEX('Coop GFs_CFs'!E:F, MATCH(B2128,'Coop GFs_CFs'!B:B,0),1),
"Household", INDEX('Coop GFs_CFs'!G:H, MATCH(B2128,'Coop GFs_CFs'!B:B,0),1),
"VMT", INDEX('Coop GFs_CFs'!I:J, MATCH(B2128,'Coop GFs_CFs'!B:B,0),1),
"Lane Mile", INDEX('Coop GFs_CFs'!K:L, MATCH(B2128,'Coop GFs_CFs'!B:B,0),1),
"Gas Sales", INDEX('Coop GFs_CFs'!M:N, MATCH(B2128,'Coop GFs_CFs'!B:B,0),1),
"No Growth", INDEX('Coop GFs_CFs'!O:P, MATCH(B2128,'Coop GFs_CFs'!B:B,0),1)
)</f>
        <v>1.1233017518770112</v>
      </c>
      <c r="N2128" s="133" cm="1">
        <f t="array" ref="N2128">_xlfn.SWITCH(L2128,
"Employment", INDEX('Coop GFs_CFs'!C:D, MATCH(B2128,'Coop GFs_CFs'!B:B,0),2),
"Population", INDEX('Coop GFs_CFs'!E:F, MATCH(B2128,'Coop GFs_CFs'!B:B,0),2),
"Household", INDEX('Coop GFs_CFs'!G:H, MATCH(B2128,'Coop GFs_CFs'!B:B,0),2),
"VMT", INDEX('Coop GFs_CFs'!I:J, MATCH(B2128,'Coop GFs_CFs'!B:B,0),2),
"Lane Mile", INDEX('Coop GFs_CFs'!K:L, MATCH(B2128,'Coop GFs_CFs'!B:B,0),2),
"Gas Sales", INDEX('Coop GFs_CFs'!M:N, MATCH(B2128,'Coop GFs_CFs'!B:B,0),2),
"No Growth", INDEX('Coop GFs_CFs'!O:P, MATCH(B2128,'Coop GFs_CFs'!B:B,0),2)
)</f>
        <v>1.1478816589202718</v>
      </c>
      <c r="O2128" s="133"/>
      <c r="P2128" s="86">
        <f t="shared" si="168"/>
        <v>2.5552706626329152E-7</v>
      </c>
      <c r="Q2128" s="86">
        <f t="shared" si="169"/>
        <v>2.6111846815089093E-7</v>
      </c>
      <c r="R2128" s="106" t="s">
        <v>911</v>
      </c>
      <c r="S2128" s="85" t="s">
        <v>910</v>
      </c>
      <c r="T2128" s="43" t="s">
        <v>436</v>
      </c>
      <c r="U2128" s="43" t="s">
        <v>3738</v>
      </c>
      <c r="V2128" s="43" t="s">
        <v>759</v>
      </c>
      <c r="W2128" s="43" t="s">
        <v>441</v>
      </c>
      <c r="X2128" s="85" t="s">
        <v>330</v>
      </c>
      <c r="Y2128" s="42" t="s">
        <v>3710</v>
      </c>
      <c r="Z2128" s="42" t="s">
        <v>3710</v>
      </c>
    </row>
    <row r="2129" spans="1:26" s="42" customFormat="1" x14ac:dyDescent="0.35">
      <c r="A2129" s="43" t="s">
        <v>811</v>
      </c>
      <c r="B2129" s="43">
        <v>51610</v>
      </c>
      <c r="C2129" s="43" t="s">
        <v>12</v>
      </c>
      <c r="D2129" s="53" t="s">
        <v>3766</v>
      </c>
      <c r="E2129" s="104">
        <v>3.0368323778743402E-4</v>
      </c>
      <c r="F2129" s="53">
        <v>6.2826640190566104E-7</v>
      </c>
      <c r="G2129" s="121" t="s">
        <v>3768</v>
      </c>
      <c r="H2129" s="120">
        <f t="shared" si="164"/>
        <v>3.0368323778743402E-4</v>
      </c>
      <c r="I2129" s="53">
        <f t="shared" si="165"/>
        <v>6.2826640190566104E-7</v>
      </c>
      <c r="J2129" s="120">
        <f t="shared" si="166"/>
        <v>3.0368323778743402E-4</v>
      </c>
      <c r="K2129" s="53">
        <f t="shared" si="167"/>
        <v>6.2826640190566104E-7</v>
      </c>
      <c r="L2129" s="122" t="str" cm="1">
        <f t="array" ref="L2129">_xlfn.SWITCH(A2129,
    "District of Columbia", _xlfn.XLOOKUP(R2129, '2015 O3 Growth Surrogates'!A:A, '2015 O3 Growth Surrogates'!H:H),
    "Maryland", _xlfn.XLOOKUP(R2129, '2015 O3 Growth Surrogates'!A:A, '2015 O3 Growth Surrogates'!I:I),
    "Virginia", _xlfn.XLOOKUP(R2129, '2015 O3 Growth Surrogates'!A:A, '2015 O3 Growth Surrogates'!J:J)
)</f>
        <v>Employment</v>
      </c>
      <c r="M2129" s="133" cm="1">
        <f t="array" ref="M2129">_xlfn.SWITCH(L2129,
"Employment", INDEX('Coop GFs_CFs'!C:D, MATCH(B2129,'Coop GFs_CFs'!B:B,0),1),
"Population", INDEX('Coop GFs_CFs'!E:F, MATCH(B2129,'Coop GFs_CFs'!B:B,0),1),
"Household", INDEX('Coop GFs_CFs'!G:H, MATCH(B2129,'Coop GFs_CFs'!B:B,0),1),
"VMT", INDEX('Coop GFs_CFs'!I:J, MATCH(B2129,'Coop GFs_CFs'!B:B,0),1),
"Lane Mile", INDEX('Coop GFs_CFs'!K:L, MATCH(B2129,'Coop GFs_CFs'!B:B,0),1),
"Gas Sales", INDEX('Coop GFs_CFs'!M:N, MATCH(B2129,'Coop GFs_CFs'!B:B,0),1),
"No Growth", INDEX('Coop GFs_CFs'!O:P, MATCH(B2129,'Coop GFs_CFs'!B:B,0),1)
)</f>
        <v>1.2446203080415557</v>
      </c>
      <c r="N2129" s="133" cm="1">
        <f t="array" ref="N2129">_xlfn.SWITCH(L2129,
"Employment", INDEX('Coop GFs_CFs'!C:D, MATCH(B2129,'Coop GFs_CFs'!B:B,0),2),
"Population", INDEX('Coop GFs_CFs'!E:F, MATCH(B2129,'Coop GFs_CFs'!B:B,0),2),
"Household", INDEX('Coop GFs_CFs'!G:H, MATCH(B2129,'Coop GFs_CFs'!B:B,0),2),
"VMT", INDEX('Coop GFs_CFs'!I:J, MATCH(B2129,'Coop GFs_CFs'!B:B,0),2),
"Lane Mile", INDEX('Coop GFs_CFs'!K:L, MATCH(B2129,'Coop GFs_CFs'!B:B,0),2),
"Gas Sales", INDEX('Coop GFs_CFs'!M:N, MATCH(B2129,'Coop GFs_CFs'!B:B,0),2),
"No Growth", INDEX('Coop GFs_CFs'!O:P, MATCH(B2129,'Coop GFs_CFs'!B:B,0),2)
)</f>
        <v>1.3259344505225987</v>
      </c>
      <c r="O2129" s="133"/>
      <c r="P2129" s="86">
        <f t="shared" si="168"/>
        <v>7.8195312267198362E-7</v>
      </c>
      <c r="Q2129" s="86">
        <f t="shared" si="169"/>
        <v>8.3304006639259286E-7</v>
      </c>
      <c r="R2129" s="106" t="s">
        <v>751</v>
      </c>
      <c r="S2129" s="85" t="s">
        <v>198</v>
      </c>
      <c r="T2129" s="43" t="s">
        <v>436</v>
      </c>
      <c r="U2129" s="85" t="s">
        <v>230</v>
      </c>
      <c r="V2129" s="43" t="s">
        <v>752</v>
      </c>
      <c r="W2129" s="42" t="s">
        <v>437</v>
      </c>
      <c r="X2129" s="85" t="s">
        <v>330</v>
      </c>
      <c r="Y2129" s="42" t="s">
        <v>3711</v>
      </c>
      <c r="Z2129" s="42" t="s">
        <v>3711</v>
      </c>
    </row>
    <row r="2130" spans="1:26" s="42" customFormat="1" x14ac:dyDescent="0.35">
      <c r="A2130" s="43" t="s">
        <v>811</v>
      </c>
      <c r="B2130" s="43">
        <v>51685</v>
      </c>
      <c r="C2130" s="43" t="s">
        <v>12</v>
      </c>
      <c r="D2130" s="53" t="s">
        <v>3766</v>
      </c>
      <c r="E2130" s="104">
        <v>4.7103173651359303E-5</v>
      </c>
      <c r="F2130" s="53">
        <v>9.7448056876261306E-8</v>
      </c>
      <c r="G2130" s="121" t="s">
        <v>3768</v>
      </c>
      <c r="H2130" s="120">
        <f t="shared" si="164"/>
        <v>4.7103173651359303E-5</v>
      </c>
      <c r="I2130" s="53">
        <f t="shared" si="165"/>
        <v>9.7448056876261306E-8</v>
      </c>
      <c r="J2130" s="120">
        <f t="shared" si="166"/>
        <v>4.7103173651359303E-5</v>
      </c>
      <c r="K2130" s="53">
        <f t="shared" si="167"/>
        <v>9.7448056876261306E-8</v>
      </c>
      <c r="L2130" s="122" t="str" cm="1">
        <f t="array" ref="L2130">_xlfn.SWITCH(A2130,
    "District of Columbia", _xlfn.XLOOKUP(R2130, '2015 O3 Growth Surrogates'!A:A, '2015 O3 Growth Surrogates'!H:H),
    "Maryland", _xlfn.XLOOKUP(R2130, '2015 O3 Growth Surrogates'!A:A, '2015 O3 Growth Surrogates'!I:I),
    "Virginia", _xlfn.XLOOKUP(R2130, '2015 O3 Growth Surrogates'!A:A, '2015 O3 Growth Surrogates'!J:J)
)</f>
        <v>Employment</v>
      </c>
      <c r="M2130" s="133" cm="1">
        <f t="array" ref="M2130">_xlfn.SWITCH(L2130,
"Employment", INDEX('Coop GFs_CFs'!C:D, MATCH(B2130,'Coop GFs_CFs'!B:B,0),1),
"Population", INDEX('Coop GFs_CFs'!E:F, MATCH(B2130,'Coop GFs_CFs'!B:B,0),1),
"Household", INDEX('Coop GFs_CFs'!G:H, MATCH(B2130,'Coop GFs_CFs'!B:B,0),1),
"VMT", INDEX('Coop GFs_CFs'!I:J, MATCH(B2130,'Coop GFs_CFs'!B:B,0),1),
"Lane Mile", INDEX('Coop GFs_CFs'!K:L, MATCH(B2130,'Coop GFs_CFs'!B:B,0),1),
"Gas Sales", INDEX('Coop GFs_CFs'!M:N, MATCH(B2130,'Coop GFs_CFs'!B:B,0),1),
"No Growth", INDEX('Coop GFs_CFs'!O:P, MATCH(B2130,'Coop GFs_CFs'!B:B,0),1)
)</f>
        <v>1.1233017518770112</v>
      </c>
      <c r="N2130" s="133" cm="1">
        <f t="array" ref="N2130">_xlfn.SWITCH(L2130,
"Employment", INDEX('Coop GFs_CFs'!C:D, MATCH(B2130,'Coop GFs_CFs'!B:B,0),2),
"Population", INDEX('Coop GFs_CFs'!E:F, MATCH(B2130,'Coop GFs_CFs'!B:B,0),2),
"Household", INDEX('Coop GFs_CFs'!G:H, MATCH(B2130,'Coop GFs_CFs'!B:B,0),2),
"VMT", INDEX('Coop GFs_CFs'!I:J, MATCH(B2130,'Coop GFs_CFs'!B:B,0),2),
"Lane Mile", INDEX('Coop GFs_CFs'!K:L, MATCH(B2130,'Coop GFs_CFs'!B:B,0),2),
"Gas Sales", INDEX('Coop GFs_CFs'!M:N, MATCH(B2130,'Coop GFs_CFs'!B:B,0),2),
"No Growth", INDEX('Coop GFs_CFs'!O:P, MATCH(B2130,'Coop GFs_CFs'!B:B,0),2)
)</f>
        <v>1.1478816589202718</v>
      </c>
      <c r="O2130" s="133"/>
      <c r="P2130" s="86">
        <f t="shared" si="168"/>
        <v>1.0946357300611495E-7</v>
      </c>
      <c r="Q2130" s="86">
        <f t="shared" si="169"/>
        <v>1.1185883718567983E-7</v>
      </c>
      <c r="R2130" s="106" t="s">
        <v>751</v>
      </c>
      <c r="S2130" s="85" t="s">
        <v>198</v>
      </c>
      <c r="T2130" s="43" t="s">
        <v>436</v>
      </c>
      <c r="U2130" s="85" t="s">
        <v>230</v>
      </c>
      <c r="V2130" s="43" t="s">
        <v>752</v>
      </c>
      <c r="W2130" s="42" t="s">
        <v>437</v>
      </c>
      <c r="X2130" s="85" t="s">
        <v>330</v>
      </c>
      <c r="Y2130" s="42" t="s">
        <v>3712</v>
      </c>
      <c r="Z2130" s="42" t="s">
        <v>3712</v>
      </c>
    </row>
    <row r="2131" spans="1:26" s="42" customFormat="1" x14ac:dyDescent="0.35">
      <c r="A2131" s="43" t="s">
        <v>811</v>
      </c>
      <c r="B2131" s="43">
        <v>51013</v>
      </c>
      <c r="C2131" s="43" t="s">
        <v>955</v>
      </c>
      <c r="D2131" s="53" t="s">
        <v>3766</v>
      </c>
      <c r="E2131" s="104">
        <v>1.1280788321682901E-15</v>
      </c>
      <c r="F2131" s="53">
        <v>1.1331855253800999E-18</v>
      </c>
      <c r="G2131" s="121" t="s">
        <v>3768</v>
      </c>
      <c r="H2131" s="120">
        <f t="shared" si="164"/>
        <v>1.1280788321682901E-15</v>
      </c>
      <c r="I2131" s="53">
        <f t="shared" si="165"/>
        <v>1.1331855253800999E-18</v>
      </c>
      <c r="J2131" s="120">
        <f t="shared" si="166"/>
        <v>1.1280788321682901E-15</v>
      </c>
      <c r="K2131" s="53">
        <f t="shared" si="167"/>
        <v>1.1331855253800999E-18</v>
      </c>
      <c r="L2131" s="122" t="str" cm="1">
        <f t="array" ref="L2131">_xlfn.SWITCH(A2131,
    "District of Columbia", _xlfn.XLOOKUP(R2131, '2015 O3 Growth Surrogates'!A:A, '2015 O3 Growth Surrogates'!H:H),
    "Maryland", _xlfn.XLOOKUP(R2131, '2015 O3 Growth Surrogates'!A:A, '2015 O3 Growth Surrogates'!I:I),
    "Virginia", _xlfn.XLOOKUP(R2131, '2015 O3 Growth Surrogates'!A:A, '2015 O3 Growth Surrogates'!J:J)
)</f>
        <v>No Growth</v>
      </c>
      <c r="M2131" s="133" cm="1">
        <f t="array" ref="M2131">_xlfn.SWITCH(L2131,
"Employment", INDEX('Coop GFs_CFs'!C:D, MATCH(B2131,'Coop GFs_CFs'!B:B,0),1),
"Population", INDEX('Coop GFs_CFs'!E:F, MATCH(B2131,'Coop GFs_CFs'!B:B,0),1),
"Household", INDEX('Coop GFs_CFs'!G:H, MATCH(B2131,'Coop GFs_CFs'!B:B,0),1),
"VMT", INDEX('Coop GFs_CFs'!I:J, MATCH(B2131,'Coop GFs_CFs'!B:B,0),1),
"Lane Mile", INDEX('Coop GFs_CFs'!K:L, MATCH(B2131,'Coop GFs_CFs'!B:B,0),1),
"Gas Sales", INDEX('Coop GFs_CFs'!M:N, MATCH(B2131,'Coop GFs_CFs'!B:B,0),1),
"No Growth", INDEX('Coop GFs_CFs'!O:P, MATCH(B2131,'Coop GFs_CFs'!B:B,0),1)
)</f>
        <v>1</v>
      </c>
      <c r="N2131" s="133" cm="1">
        <f t="array" ref="N2131">_xlfn.SWITCH(L2131,
"Employment", INDEX('Coop GFs_CFs'!C:D, MATCH(B2131,'Coop GFs_CFs'!B:B,0),2),
"Population", INDEX('Coop GFs_CFs'!E:F, MATCH(B2131,'Coop GFs_CFs'!B:B,0),2),
"Household", INDEX('Coop GFs_CFs'!G:H, MATCH(B2131,'Coop GFs_CFs'!B:B,0),2),
"VMT", INDEX('Coop GFs_CFs'!I:J, MATCH(B2131,'Coop GFs_CFs'!B:B,0),2),
"Lane Mile", INDEX('Coop GFs_CFs'!K:L, MATCH(B2131,'Coop GFs_CFs'!B:B,0),2),
"Gas Sales", INDEX('Coop GFs_CFs'!M:N, MATCH(B2131,'Coop GFs_CFs'!B:B,0),2),
"No Growth", INDEX('Coop GFs_CFs'!O:P, MATCH(B2131,'Coop GFs_CFs'!B:B,0),2)
)</f>
        <v>1</v>
      </c>
      <c r="O2131" s="133"/>
      <c r="P2131" s="86">
        <f t="shared" si="168"/>
        <v>1.1331855253800999E-18</v>
      </c>
      <c r="Q2131" s="86">
        <f t="shared" si="169"/>
        <v>1.1331855253800999E-18</v>
      </c>
      <c r="R2131" s="106" t="s">
        <v>765</v>
      </c>
      <c r="S2131" s="85" t="s">
        <v>446</v>
      </c>
      <c r="T2131" s="43" t="s">
        <v>436</v>
      </c>
      <c r="U2131" s="43" t="s">
        <v>444</v>
      </c>
      <c r="V2131" s="43" t="s">
        <v>453</v>
      </c>
      <c r="W2131" s="42" t="s">
        <v>3739</v>
      </c>
      <c r="X2131" s="85" t="s">
        <v>330</v>
      </c>
      <c r="Y2131" s="42" t="s">
        <v>3713</v>
      </c>
      <c r="Z2131" s="42" t="s">
        <v>3713</v>
      </c>
    </row>
    <row r="2132" spans="1:26" s="42" customFormat="1" x14ac:dyDescent="0.35">
      <c r="A2132" s="43" t="s">
        <v>811</v>
      </c>
      <c r="B2132" s="43">
        <v>51013</v>
      </c>
      <c r="C2132" s="43" t="s">
        <v>12</v>
      </c>
      <c r="D2132" s="53" t="s">
        <v>3766</v>
      </c>
      <c r="E2132" s="104">
        <v>7.3325114307844301E-15</v>
      </c>
      <c r="F2132" s="53">
        <v>7.3657049322325695E-18</v>
      </c>
      <c r="G2132" s="121" t="s">
        <v>3768</v>
      </c>
      <c r="H2132" s="120">
        <f t="shared" si="164"/>
        <v>7.3325114307844301E-15</v>
      </c>
      <c r="I2132" s="53">
        <f t="shared" si="165"/>
        <v>7.3657049322325695E-18</v>
      </c>
      <c r="J2132" s="120">
        <f t="shared" si="166"/>
        <v>7.3325114307844301E-15</v>
      </c>
      <c r="K2132" s="53">
        <f t="shared" si="167"/>
        <v>7.3657049322325695E-18</v>
      </c>
      <c r="L2132" s="122" t="str" cm="1">
        <f t="array" ref="L2132">_xlfn.SWITCH(A2132,
    "District of Columbia", _xlfn.XLOOKUP(R2132, '2015 O3 Growth Surrogates'!A:A, '2015 O3 Growth Surrogates'!H:H),
    "Maryland", _xlfn.XLOOKUP(R2132, '2015 O3 Growth Surrogates'!A:A, '2015 O3 Growth Surrogates'!I:I),
    "Virginia", _xlfn.XLOOKUP(R2132, '2015 O3 Growth Surrogates'!A:A, '2015 O3 Growth Surrogates'!J:J)
)</f>
        <v>No Growth</v>
      </c>
      <c r="M2132" s="133" cm="1">
        <f t="array" ref="M2132">_xlfn.SWITCH(L2132,
"Employment", INDEX('Coop GFs_CFs'!C:D, MATCH(B2132,'Coop GFs_CFs'!B:B,0),1),
"Population", INDEX('Coop GFs_CFs'!E:F, MATCH(B2132,'Coop GFs_CFs'!B:B,0),1),
"Household", INDEX('Coop GFs_CFs'!G:H, MATCH(B2132,'Coop GFs_CFs'!B:B,0),1),
"VMT", INDEX('Coop GFs_CFs'!I:J, MATCH(B2132,'Coop GFs_CFs'!B:B,0),1),
"Lane Mile", INDEX('Coop GFs_CFs'!K:L, MATCH(B2132,'Coop GFs_CFs'!B:B,0),1),
"Gas Sales", INDEX('Coop GFs_CFs'!M:N, MATCH(B2132,'Coop GFs_CFs'!B:B,0),1),
"No Growth", INDEX('Coop GFs_CFs'!O:P, MATCH(B2132,'Coop GFs_CFs'!B:B,0),1)
)</f>
        <v>1</v>
      </c>
      <c r="N2132" s="133" cm="1">
        <f t="array" ref="N2132">_xlfn.SWITCH(L2132,
"Employment", INDEX('Coop GFs_CFs'!C:D, MATCH(B2132,'Coop GFs_CFs'!B:B,0),2),
"Population", INDEX('Coop GFs_CFs'!E:F, MATCH(B2132,'Coop GFs_CFs'!B:B,0),2),
"Household", INDEX('Coop GFs_CFs'!G:H, MATCH(B2132,'Coop GFs_CFs'!B:B,0),2),
"VMT", INDEX('Coop GFs_CFs'!I:J, MATCH(B2132,'Coop GFs_CFs'!B:B,0),2),
"Lane Mile", INDEX('Coop GFs_CFs'!K:L, MATCH(B2132,'Coop GFs_CFs'!B:B,0),2),
"Gas Sales", INDEX('Coop GFs_CFs'!M:N, MATCH(B2132,'Coop GFs_CFs'!B:B,0),2),
"No Growth", INDEX('Coop GFs_CFs'!O:P, MATCH(B2132,'Coop GFs_CFs'!B:B,0),2)
)</f>
        <v>1</v>
      </c>
      <c r="O2132" s="133"/>
      <c r="P2132" s="86">
        <f t="shared" si="168"/>
        <v>7.3657049322325695E-18</v>
      </c>
      <c r="Q2132" s="86">
        <f t="shared" si="169"/>
        <v>7.3657049322325695E-18</v>
      </c>
      <c r="R2132" s="106" t="s">
        <v>765</v>
      </c>
      <c r="S2132" s="85" t="s">
        <v>446</v>
      </c>
      <c r="T2132" s="43" t="s">
        <v>436</v>
      </c>
      <c r="U2132" s="43" t="s">
        <v>444</v>
      </c>
      <c r="V2132" s="43" t="s">
        <v>453</v>
      </c>
      <c r="W2132" s="42" t="s">
        <v>3739</v>
      </c>
      <c r="X2132" s="85" t="s">
        <v>330</v>
      </c>
      <c r="Y2132" s="42" t="s">
        <v>3714</v>
      </c>
      <c r="Z2132" s="42" t="s">
        <v>3714</v>
      </c>
    </row>
    <row r="2133" spans="1:26" s="42" customFormat="1" x14ac:dyDescent="0.35">
      <c r="A2133" s="43" t="s">
        <v>811</v>
      </c>
      <c r="B2133" s="43">
        <v>51600</v>
      </c>
      <c r="C2133" s="43" t="s">
        <v>955</v>
      </c>
      <c r="D2133" s="53" t="s">
        <v>3766</v>
      </c>
      <c r="E2133" s="104">
        <v>1.51405908200655E-5</v>
      </c>
      <c r="F2133" s="53">
        <v>1.5209130668664001E-8</v>
      </c>
      <c r="G2133" s="121" t="s">
        <v>3768</v>
      </c>
      <c r="H2133" s="120">
        <f t="shared" si="164"/>
        <v>1.51405908200655E-5</v>
      </c>
      <c r="I2133" s="53">
        <f t="shared" si="165"/>
        <v>1.5209130668664001E-8</v>
      </c>
      <c r="J2133" s="120">
        <f t="shared" si="166"/>
        <v>1.51405908200655E-5</v>
      </c>
      <c r="K2133" s="53">
        <f t="shared" si="167"/>
        <v>1.5209130668664001E-8</v>
      </c>
      <c r="L2133" s="122" t="str" cm="1">
        <f t="array" ref="L2133">_xlfn.SWITCH(A2133,
    "District of Columbia", _xlfn.XLOOKUP(R2133, '2015 O3 Growth Surrogates'!A:A, '2015 O3 Growth Surrogates'!H:H),
    "Maryland", _xlfn.XLOOKUP(R2133, '2015 O3 Growth Surrogates'!A:A, '2015 O3 Growth Surrogates'!I:I),
    "Virginia", _xlfn.XLOOKUP(R2133, '2015 O3 Growth Surrogates'!A:A, '2015 O3 Growth Surrogates'!J:J)
)</f>
        <v>No Growth</v>
      </c>
      <c r="M2133" s="133" cm="1">
        <f t="array" ref="M2133">_xlfn.SWITCH(L2133,
"Employment", INDEX('Coop GFs_CFs'!C:D, MATCH(B2133,'Coop GFs_CFs'!B:B,0),1),
"Population", INDEX('Coop GFs_CFs'!E:F, MATCH(B2133,'Coop GFs_CFs'!B:B,0),1),
"Household", INDEX('Coop GFs_CFs'!G:H, MATCH(B2133,'Coop GFs_CFs'!B:B,0),1),
"VMT", INDEX('Coop GFs_CFs'!I:J, MATCH(B2133,'Coop GFs_CFs'!B:B,0),1),
"Lane Mile", INDEX('Coop GFs_CFs'!K:L, MATCH(B2133,'Coop GFs_CFs'!B:B,0),1),
"Gas Sales", INDEX('Coop GFs_CFs'!M:N, MATCH(B2133,'Coop GFs_CFs'!B:B,0),1),
"No Growth", INDEX('Coop GFs_CFs'!O:P, MATCH(B2133,'Coop GFs_CFs'!B:B,0),1)
)</f>
        <v>1</v>
      </c>
      <c r="N2133" s="133" cm="1">
        <f t="array" ref="N2133">_xlfn.SWITCH(L2133,
"Employment", INDEX('Coop GFs_CFs'!C:D, MATCH(B2133,'Coop GFs_CFs'!B:B,0),2),
"Population", INDEX('Coop GFs_CFs'!E:F, MATCH(B2133,'Coop GFs_CFs'!B:B,0),2),
"Household", INDEX('Coop GFs_CFs'!G:H, MATCH(B2133,'Coop GFs_CFs'!B:B,0),2),
"VMT", INDEX('Coop GFs_CFs'!I:J, MATCH(B2133,'Coop GFs_CFs'!B:B,0),2),
"Lane Mile", INDEX('Coop GFs_CFs'!K:L, MATCH(B2133,'Coop GFs_CFs'!B:B,0),2),
"Gas Sales", INDEX('Coop GFs_CFs'!M:N, MATCH(B2133,'Coop GFs_CFs'!B:B,0),2),
"No Growth", INDEX('Coop GFs_CFs'!O:P, MATCH(B2133,'Coop GFs_CFs'!B:B,0),2)
)</f>
        <v>1</v>
      </c>
      <c r="O2133" s="133"/>
      <c r="P2133" s="86">
        <f t="shared" si="168"/>
        <v>1.5209130668664001E-8</v>
      </c>
      <c r="Q2133" s="86">
        <f t="shared" si="169"/>
        <v>1.5209130668664001E-8</v>
      </c>
      <c r="R2133" s="106" t="s">
        <v>765</v>
      </c>
      <c r="S2133" s="85" t="s">
        <v>446</v>
      </c>
      <c r="T2133" s="43" t="s">
        <v>436</v>
      </c>
      <c r="U2133" s="43" t="s">
        <v>444</v>
      </c>
      <c r="V2133" s="43" t="s">
        <v>453</v>
      </c>
      <c r="W2133" s="42" t="s">
        <v>3739</v>
      </c>
      <c r="X2133" s="85" t="s">
        <v>330</v>
      </c>
      <c r="Y2133" s="42" t="s">
        <v>3715</v>
      </c>
      <c r="Z2133" s="42" t="s">
        <v>3715</v>
      </c>
    </row>
    <row r="2134" spans="1:26" s="42" customFormat="1" x14ac:dyDescent="0.35">
      <c r="A2134" s="43" t="s">
        <v>811</v>
      </c>
      <c r="B2134" s="43">
        <v>51600</v>
      </c>
      <c r="C2134" s="43" t="s">
        <v>12</v>
      </c>
      <c r="D2134" s="53" t="s">
        <v>3766</v>
      </c>
      <c r="E2134" s="104">
        <v>9.8413820764237995E-5</v>
      </c>
      <c r="F2134" s="53">
        <v>9.8859329691552904E-8</v>
      </c>
      <c r="G2134" s="121" t="s">
        <v>3768</v>
      </c>
      <c r="H2134" s="120">
        <f t="shared" si="164"/>
        <v>9.8413820764237995E-5</v>
      </c>
      <c r="I2134" s="53">
        <f t="shared" si="165"/>
        <v>9.8859329691552904E-8</v>
      </c>
      <c r="J2134" s="120">
        <f t="shared" si="166"/>
        <v>9.8413820764237995E-5</v>
      </c>
      <c r="K2134" s="53">
        <f t="shared" si="167"/>
        <v>9.8859329691552904E-8</v>
      </c>
      <c r="L2134" s="122" t="str" cm="1">
        <f t="array" ref="L2134">_xlfn.SWITCH(A2134,
    "District of Columbia", _xlfn.XLOOKUP(R2134, '2015 O3 Growth Surrogates'!A:A, '2015 O3 Growth Surrogates'!H:H),
    "Maryland", _xlfn.XLOOKUP(R2134, '2015 O3 Growth Surrogates'!A:A, '2015 O3 Growth Surrogates'!I:I),
    "Virginia", _xlfn.XLOOKUP(R2134, '2015 O3 Growth Surrogates'!A:A, '2015 O3 Growth Surrogates'!J:J)
)</f>
        <v>No Growth</v>
      </c>
      <c r="M2134" s="133" cm="1">
        <f t="array" ref="M2134">_xlfn.SWITCH(L2134,
"Employment", INDEX('Coop GFs_CFs'!C:D, MATCH(B2134,'Coop GFs_CFs'!B:B,0),1),
"Population", INDEX('Coop GFs_CFs'!E:F, MATCH(B2134,'Coop GFs_CFs'!B:B,0),1),
"Household", INDEX('Coop GFs_CFs'!G:H, MATCH(B2134,'Coop GFs_CFs'!B:B,0),1),
"VMT", INDEX('Coop GFs_CFs'!I:J, MATCH(B2134,'Coop GFs_CFs'!B:B,0),1),
"Lane Mile", INDEX('Coop GFs_CFs'!K:L, MATCH(B2134,'Coop GFs_CFs'!B:B,0),1),
"Gas Sales", INDEX('Coop GFs_CFs'!M:N, MATCH(B2134,'Coop GFs_CFs'!B:B,0),1),
"No Growth", INDEX('Coop GFs_CFs'!O:P, MATCH(B2134,'Coop GFs_CFs'!B:B,0),1)
)</f>
        <v>1</v>
      </c>
      <c r="N2134" s="133" cm="1">
        <f t="array" ref="N2134">_xlfn.SWITCH(L2134,
"Employment", INDEX('Coop GFs_CFs'!C:D, MATCH(B2134,'Coop GFs_CFs'!B:B,0),2),
"Population", INDEX('Coop GFs_CFs'!E:F, MATCH(B2134,'Coop GFs_CFs'!B:B,0),2),
"Household", INDEX('Coop GFs_CFs'!G:H, MATCH(B2134,'Coop GFs_CFs'!B:B,0),2),
"VMT", INDEX('Coop GFs_CFs'!I:J, MATCH(B2134,'Coop GFs_CFs'!B:B,0),2),
"Lane Mile", INDEX('Coop GFs_CFs'!K:L, MATCH(B2134,'Coop GFs_CFs'!B:B,0),2),
"Gas Sales", INDEX('Coop GFs_CFs'!M:N, MATCH(B2134,'Coop GFs_CFs'!B:B,0),2),
"No Growth", INDEX('Coop GFs_CFs'!O:P, MATCH(B2134,'Coop GFs_CFs'!B:B,0),2)
)</f>
        <v>1</v>
      </c>
      <c r="O2134" s="133"/>
      <c r="P2134" s="86">
        <f t="shared" si="168"/>
        <v>9.8859329691552904E-8</v>
      </c>
      <c r="Q2134" s="86">
        <f t="shared" si="169"/>
        <v>9.8859329691552904E-8</v>
      </c>
      <c r="R2134" s="106" t="s">
        <v>765</v>
      </c>
      <c r="S2134" s="85" t="s">
        <v>446</v>
      </c>
      <c r="T2134" s="43" t="s">
        <v>436</v>
      </c>
      <c r="U2134" s="43" t="s">
        <v>444</v>
      </c>
      <c r="V2134" s="43" t="s">
        <v>453</v>
      </c>
      <c r="W2134" s="42" t="s">
        <v>3739</v>
      </c>
      <c r="X2134" s="85" t="s">
        <v>330</v>
      </c>
      <c r="Y2134" s="42" t="s">
        <v>3716</v>
      </c>
      <c r="Z2134" s="42" t="s">
        <v>3716</v>
      </c>
    </row>
    <row r="2135" spans="1:26" s="42" customFormat="1" x14ac:dyDescent="0.35">
      <c r="A2135" s="43" t="s">
        <v>811</v>
      </c>
      <c r="B2135" s="43">
        <v>51610</v>
      </c>
      <c r="C2135" s="43" t="s">
        <v>955</v>
      </c>
      <c r="D2135" s="53" t="s">
        <v>3766</v>
      </c>
      <c r="E2135" s="104">
        <v>2.33306452603377E-11</v>
      </c>
      <c r="F2135" s="53">
        <v>2.34362606166239E-14</v>
      </c>
      <c r="G2135" s="121" t="s">
        <v>3768</v>
      </c>
      <c r="H2135" s="120">
        <f t="shared" si="164"/>
        <v>2.33306452603377E-11</v>
      </c>
      <c r="I2135" s="53">
        <f t="shared" si="165"/>
        <v>2.34362606166239E-14</v>
      </c>
      <c r="J2135" s="120">
        <f t="shared" si="166"/>
        <v>2.33306452603377E-11</v>
      </c>
      <c r="K2135" s="53">
        <f t="shared" si="167"/>
        <v>2.34362606166239E-14</v>
      </c>
      <c r="L2135" s="122" t="str" cm="1">
        <f t="array" ref="L2135">_xlfn.SWITCH(A2135,
    "District of Columbia", _xlfn.XLOOKUP(R2135, '2015 O3 Growth Surrogates'!A:A, '2015 O3 Growth Surrogates'!H:H),
    "Maryland", _xlfn.XLOOKUP(R2135, '2015 O3 Growth Surrogates'!A:A, '2015 O3 Growth Surrogates'!I:I),
    "Virginia", _xlfn.XLOOKUP(R2135, '2015 O3 Growth Surrogates'!A:A, '2015 O3 Growth Surrogates'!J:J)
)</f>
        <v>No Growth</v>
      </c>
      <c r="M2135" s="133" cm="1">
        <f t="array" ref="M2135">_xlfn.SWITCH(L2135,
"Employment", INDEX('Coop GFs_CFs'!C:D, MATCH(B2135,'Coop GFs_CFs'!B:B,0),1),
"Population", INDEX('Coop GFs_CFs'!E:F, MATCH(B2135,'Coop GFs_CFs'!B:B,0),1),
"Household", INDEX('Coop GFs_CFs'!G:H, MATCH(B2135,'Coop GFs_CFs'!B:B,0),1),
"VMT", INDEX('Coop GFs_CFs'!I:J, MATCH(B2135,'Coop GFs_CFs'!B:B,0),1),
"Lane Mile", INDEX('Coop GFs_CFs'!K:L, MATCH(B2135,'Coop GFs_CFs'!B:B,0),1),
"Gas Sales", INDEX('Coop GFs_CFs'!M:N, MATCH(B2135,'Coop GFs_CFs'!B:B,0),1),
"No Growth", INDEX('Coop GFs_CFs'!O:P, MATCH(B2135,'Coop GFs_CFs'!B:B,0),1)
)</f>
        <v>1</v>
      </c>
      <c r="N2135" s="133" cm="1">
        <f t="array" ref="N2135">_xlfn.SWITCH(L2135,
"Employment", INDEX('Coop GFs_CFs'!C:D, MATCH(B2135,'Coop GFs_CFs'!B:B,0),2),
"Population", INDEX('Coop GFs_CFs'!E:F, MATCH(B2135,'Coop GFs_CFs'!B:B,0),2),
"Household", INDEX('Coop GFs_CFs'!G:H, MATCH(B2135,'Coop GFs_CFs'!B:B,0),2),
"VMT", INDEX('Coop GFs_CFs'!I:J, MATCH(B2135,'Coop GFs_CFs'!B:B,0),2),
"Lane Mile", INDEX('Coop GFs_CFs'!K:L, MATCH(B2135,'Coop GFs_CFs'!B:B,0),2),
"Gas Sales", INDEX('Coop GFs_CFs'!M:N, MATCH(B2135,'Coop GFs_CFs'!B:B,0),2),
"No Growth", INDEX('Coop GFs_CFs'!O:P, MATCH(B2135,'Coop GFs_CFs'!B:B,0),2)
)</f>
        <v>1</v>
      </c>
      <c r="O2135" s="133"/>
      <c r="P2135" s="86">
        <f t="shared" si="168"/>
        <v>2.34362606166239E-14</v>
      </c>
      <c r="Q2135" s="86">
        <f t="shared" si="169"/>
        <v>2.34362606166239E-14</v>
      </c>
      <c r="R2135" s="106" t="s">
        <v>765</v>
      </c>
      <c r="S2135" s="85" t="s">
        <v>446</v>
      </c>
      <c r="T2135" s="43" t="s">
        <v>436</v>
      </c>
      <c r="U2135" s="43" t="s">
        <v>444</v>
      </c>
      <c r="V2135" s="43" t="s">
        <v>453</v>
      </c>
      <c r="W2135" s="42" t="s">
        <v>3739</v>
      </c>
      <c r="X2135" s="85" t="s">
        <v>330</v>
      </c>
      <c r="Y2135" s="42" t="s">
        <v>3717</v>
      </c>
      <c r="Z2135" s="42" t="s">
        <v>3717</v>
      </c>
    </row>
    <row r="2136" spans="1:26" s="42" customFormat="1" x14ac:dyDescent="0.35">
      <c r="A2136" s="43" t="s">
        <v>811</v>
      </c>
      <c r="B2136" s="43">
        <v>51610</v>
      </c>
      <c r="C2136" s="43" t="s">
        <v>12</v>
      </c>
      <c r="D2136" s="53" t="s">
        <v>3766</v>
      </c>
      <c r="E2136" s="104">
        <v>1.5164921375838301E-10</v>
      </c>
      <c r="F2136" s="53">
        <v>1.5233571366281799E-13</v>
      </c>
      <c r="G2136" s="121" t="s">
        <v>3768</v>
      </c>
      <c r="H2136" s="120">
        <f t="shared" si="164"/>
        <v>1.5164921375838301E-10</v>
      </c>
      <c r="I2136" s="53">
        <f t="shared" si="165"/>
        <v>1.5233571366281799E-13</v>
      </c>
      <c r="J2136" s="120">
        <f t="shared" si="166"/>
        <v>1.5164921375838301E-10</v>
      </c>
      <c r="K2136" s="53">
        <f t="shared" si="167"/>
        <v>1.5233571366281799E-13</v>
      </c>
      <c r="L2136" s="122" t="str" cm="1">
        <f t="array" ref="L2136">_xlfn.SWITCH(A2136,
    "District of Columbia", _xlfn.XLOOKUP(R2136, '2015 O3 Growth Surrogates'!A:A, '2015 O3 Growth Surrogates'!H:H),
    "Maryland", _xlfn.XLOOKUP(R2136, '2015 O3 Growth Surrogates'!A:A, '2015 O3 Growth Surrogates'!I:I),
    "Virginia", _xlfn.XLOOKUP(R2136, '2015 O3 Growth Surrogates'!A:A, '2015 O3 Growth Surrogates'!J:J)
)</f>
        <v>No Growth</v>
      </c>
      <c r="M2136" s="133" cm="1">
        <f t="array" ref="M2136">_xlfn.SWITCH(L2136,
"Employment", INDEX('Coop GFs_CFs'!C:D, MATCH(B2136,'Coop GFs_CFs'!B:B,0),1),
"Population", INDEX('Coop GFs_CFs'!E:F, MATCH(B2136,'Coop GFs_CFs'!B:B,0),1),
"Household", INDEX('Coop GFs_CFs'!G:H, MATCH(B2136,'Coop GFs_CFs'!B:B,0),1),
"VMT", INDEX('Coop GFs_CFs'!I:J, MATCH(B2136,'Coop GFs_CFs'!B:B,0),1),
"Lane Mile", INDEX('Coop GFs_CFs'!K:L, MATCH(B2136,'Coop GFs_CFs'!B:B,0),1),
"Gas Sales", INDEX('Coop GFs_CFs'!M:N, MATCH(B2136,'Coop GFs_CFs'!B:B,0),1),
"No Growth", INDEX('Coop GFs_CFs'!O:P, MATCH(B2136,'Coop GFs_CFs'!B:B,0),1)
)</f>
        <v>1</v>
      </c>
      <c r="N2136" s="133" cm="1">
        <f t="array" ref="N2136">_xlfn.SWITCH(L2136,
"Employment", INDEX('Coop GFs_CFs'!C:D, MATCH(B2136,'Coop GFs_CFs'!B:B,0),2),
"Population", INDEX('Coop GFs_CFs'!E:F, MATCH(B2136,'Coop GFs_CFs'!B:B,0),2),
"Household", INDEX('Coop GFs_CFs'!G:H, MATCH(B2136,'Coop GFs_CFs'!B:B,0),2),
"VMT", INDEX('Coop GFs_CFs'!I:J, MATCH(B2136,'Coop GFs_CFs'!B:B,0),2),
"Lane Mile", INDEX('Coop GFs_CFs'!K:L, MATCH(B2136,'Coop GFs_CFs'!B:B,0),2),
"Gas Sales", INDEX('Coop GFs_CFs'!M:N, MATCH(B2136,'Coop GFs_CFs'!B:B,0),2),
"No Growth", INDEX('Coop GFs_CFs'!O:P, MATCH(B2136,'Coop GFs_CFs'!B:B,0),2)
)</f>
        <v>1</v>
      </c>
      <c r="O2136" s="133"/>
      <c r="P2136" s="86">
        <f t="shared" si="168"/>
        <v>1.5233571366281799E-13</v>
      </c>
      <c r="Q2136" s="86">
        <f t="shared" si="169"/>
        <v>1.5233571366281799E-13</v>
      </c>
      <c r="R2136" s="106" t="s">
        <v>765</v>
      </c>
      <c r="S2136" s="85" t="s">
        <v>446</v>
      </c>
      <c r="T2136" s="43" t="s">
        <v>436</v>
      </c>
      <c r="U2136" s="43" t="s">
        <v>444</v>
      </c>
      <c r="V2136" s="43" t="s">
        <v>453</v>
      </c>
      <c r="W2136" s="42" t="s">
        <v>3739</v>
      </c>
      <c r="X2136" s="85" t="s">
        <v>330</v>
      </c>
      <c r="Y2136" s="42" t="s">
        <v>3718</v>
      </c>
      <c r="Z2136" s="42" t="s">
        <v>3718</v>
      </c>
    </row>
    <row r="2137" spans="1:26" s="42" customFormat="1" x14ac:dyDescent="0.35">
      <c r="A2137" s="43" t="s">
        <v>811</v>
      </c>
      <c r="B2137" s="43">
        <v>51683</v>
      </c>
      <c r="C2137" s="43" t="s">
        <v>955</v>
      </c>
      <c r="D2137" s="53" t="s">
        <v>3766</v>
      </c>
      <c r="E2137" s="104">
        <v>6.5278920270724406E-5</v>
      </c>
      <c r="F2137" s="53">
        <v>6.5574431018302599E-8</v>
      </c>
      <c r="G2137" s="121" t="s">
        <v>3768</v>
      </c>
      <c r="H2137" s="120">
        <f t="shared" si="164"/>
        <v>6.5278920270724406E-5</v>
      </c>
      <c r="I2137" s="53">
        <f t="shared" si="165"/>
        <v>6.5574431018302599E-8</v>
      </c>
      <c r="J2137" s="120">
        <f t="shared" si="166"/>
        <v>6.5278920270724406E-5</v>
      </c>
      <c r="K2137" s="53">
        <f t="shared" si="167"/>
        <v>6.5574431018302599E-8</v>
      </c>
      <c r="L2137" s="122" t="str" cm="1">
        <f t="array" ref="L2137">_xlfn.SWITCH(A2137,
    "District of Columbia", _xlfn.XLOOKUP(R2137, '2015 O3 Growth Surrogates'!A:A, '2015 O3 Growth Surrogates'!H:H),
    "Maryland", _xlfn.XLOOKUP(R2137, '2015 O3 Growth Surrogates'!A:A, '2015 O3 Growth Surrogates'!I:I),
    "Virginia", _xlfn.XLOOKUP(R2137, '2015 O3 Growth Surrogates'!A:A, '2015 O3 Growth Surrogates'!J:J)
)</f>
        <v>No Growth</v>
      </c>
      <c r="M2137" s="133" cm="1">
        <f t="array" ref="M2137">_xlfn.SWITCH(L2137,
"Employment", INDEX('Coop GFs_CFs'!C:D, MATCH(B2137,'Coop GFs_CFs'!B:B,0),1),
"Population", INDEX('Coop GFs_CFs'!E:F, MATCH(B2137,'Coop GFs_CFs'!B:B,0),1),
"Household", INDEX('Coop GFs_CFs'!G:H, MATCH(B2137,'Coop GFs_CFs'!B:B,0),1),
"VMT", INDEX('Coop GFs_CFs'!I:J, MATCH(B2137,'Coop GFs_CFs'!B:B,0),1),
"Lane Mile", INDEX('Coop GFs_CFs'!K:L, MATCH(B2137,'Coop GFs_CFs'!B:B,0),1),
"Gas Sales", INDEX('Coop GFs_CFs'!M:N, MATCH(B2137,'Coop GFs_CFs'!B:B,0),1),
"No Growth", INDEX('Coop GFs_CFs'!O:P, MATCH(B2137,'Coop GFs_CFs'!B:B,0),1)
)</f>
        <v>1</v>
      </c>
      <c r="N2137" s="133" cm="1">
        <f t="array" ref="N2137">_xlfn.SWITCH(L2137,
"Employment", INDEX('Coop GFs_CFs'!C:D, MATCH(B2137,'Coop GFs_CFs'!B:B,0),2),
"Population", INDEX('Coop GFs_CFs'!E:F, MATCH(B2137,'Coop GFs_CFs'!B:B,0),2),
"Household", INDEX('Coop GFs_CFs'!G:H, MATCH(B2137,'Coop GFs_CFs'!B:B,0),2),
"VMT", INDEX('Coop GFs_CFs'!I:J, MATCH(B2137,'Coop GFs_CFs'!B:B,0),2),
"Lane Mile", INDEX('Coop GFs_CFs'!K:L, MATCH(B2137,'Coop GFs_CFs'!B:B,0),2),
"Gas Sales", INDEX('Coop GFs_CFs'!M:N, MATCH(B2137,'Coop GFs_CFs'!B:B,0),2),
"No Growth", INDEX('Coop GFs_CFs'!O:P, MATCH(B2137,'Coop GFs_CFs'!B:B,0),2)
)</f>
        <v>1</v>
      </c>
      <c r="O2137" s="133"/>
      <c r="P2137" s="86">
        <f t="shared" si="168"/>
        <v>6.5574431018302599E-8</v>
      </c>
      <c r="Q2137" s="86">
        <f t="shared" si="169"/>
        <v>6.5574431018302599E-8</v>
      </c>
      <c r="R2137" s="106" t="s">
        <v>765</v>
      </c>
      <c r="S2137" s="85" t="s">
        <v>446</v>
      </c>
      <c r="T2137" s="43" t="s">
        <v>436</v>
      </c>
      <c r="U2137" s="43" t="s">
        <v>444</v>
      </c>
      <c r="V2137" s="43" t="s">
        <v>453</v>
      </c>
      <c r="W2137" s="42" t="s">
        <v>3739</v>
      </c>
      <c r="X2137" s="85" t="s">
        <v>330</v>
      </c>
      <c r="Y2137" s="42" t="s">
        <v>3719</v>
      </c>
      <c r="Z2137" s="42" t="s">
        <v>3719</v>
      </c>
    </row>
    <row r="2138" spans="1:26" s="42" customFormat="1" x14ac:dyDescent="0.35">
      <c r="A2138" s="43" t="s">
        <v>811</v>
      </c>
      <c r="B2138" s="43">
        <v>51685</v>
      </c>
      <c r="C2138" s="43" t="s">
        <v>955</v>
      </c>
      <c r="D2138" s="53" t="s">
        <v>3766</v>
      </c>
      <c r="E2138" s="104">
        <v>4.9137019955725302E-8</v>
      </c>
      <c r="F2138" s="53">
        <v>4.93594580328361E-11</v>
      </c>
      <c r="G2138" s="121" t="s">
        <v>3768</v>
      </c>
      <c r="H2138" s="120">
        <f t="shared" si="164"/>
        <v>4.9137019955725302E-8</v>
      </c>
      <c r="I2138" s="53">
        <f t="shared" si="165"/>
        <v>4.93594580328361E-11</v>
      </c>
      <c r="J2138" s="120">
        <f t="shared" si="166"/>
        <v>4.9137019955725302E-8</v>
      </c>
      <c r="K2138" s="53">
        <f t="shared" si="167"/>
        <v>4.93594580328361E-11</v>
      </c>
      <c r="L2138" s="122" t="str" cm="1">
        <f t="array" ref="L2138">_xlfn.SWITCH(A2138,
    "District of Columbia", _xlfn.XLOOKUP(R2138, '2015 O3 Growth Surrogates'!A:A, '2015 O3 Growth Surrogates'!H:H),
    "Maryland", _xlfn.XLOOKUP(R2138, '2015 O3 Growth Surrogates'!A:A, '2015 O3 Growth Surrogates'!I:I),
    "Virginia", _xlfn.XLOOKUP(R2138, '2015 O3 Growth Surrogates'!A:A, '2015 O3 Growth Surrogates'!J:J)
)</f>
        <v>No Growth</v>
      </c>
      <c r="M2138" s="133" cm="1">
        <f t="array" ref="M2138">_xlfn.SWITCH(L2138,
"Employment", INDEX('Coop GFs_CFs'!C:D, MATCH(B2138,'Coop GFs_CFs'!B:B,0),1),
"Population", INDEX('Coop GFs_CFs'!E:F, MATCH(B2138,'Coop GFs_CFs'!B:B,0),1),
"Household", INDEX('Coop GFs_CFs'!G:H, MATCH(B2138,'Coop GFs_CFs'!B:B,0),1),
"VMT", INDEX('Coop GFs_CFs'!I:J, MATCH(B2138,'Coop GFs_CFs'!B:B,0),1),
"Lane Mile", INDEX('Coop GFs_CFs'!K:L, MATCH(B2138,'Coop GFs_CFs'!B:B,0),1),
"Gas Sales", INDEX('Coop GFs_CFs'!M:N, MATCH(B2138,'Coop GFs_CFs'!B:B,0),1),
"No Growth", INDEX('Coop GFs_CFs'!O:P, MATCH(B2138,'Coop GFs_CFs'!B:B,0),1)
)</f>
        <v>1</v>
      </c>
      <c r="N2138" s="133" cm="1">
        <f t="array" ref="N2138">_xlfn.SWITCH(L2138,
"Employment", INDEX('Coop GFs_CFs'!C:D, MATCH(B2138,'Coop GFs_CFs'!B:B,0),2),
"Population", INDEX('Coop GFs_CFs'!E:F, MATCH(B2138,'Coop GFs_CFs'!B:B,0),2),
"Household", INDEX('Coop GFs_CFs'!G:H, MATCH(B2138,'Coop GFs_CFs'!B:B,0),2),
"VMT", INDEX('Coop GFs_CFs'!I:J, MATCH(B2138,'Coop GFs_CFs'!B:B,0),2),
"Lane Mile", INDEX('Coop GFs_CFs'!K:L, MATCH(B2138,'Coop GFs_CFs'!B:B,0),2),
"Gas Sales", INDEX('Coop GFs_CFs'!M:N, MATCH(B2138,'Coop GFs_CFs'!B:B,0),2),
"No Growth", INDEX('Coop GFs_CFs'!O:P, MATCH(B2138,'Coop GFs_CFs'!B:B,0),2)
)</f>
        <v>1</v>
      </c>
      <c r="O2138" s="133"/>
      <c r="P2138" s="86">
        <f t="shared" si="168"/>
        <v>4.93594580328361E-11</v>
      </c>
      <c r="Q2138" s="86">
        <f t="shared" si="169"/>
        <v>4.93594580328361E-11</v>
      </c>
      <c r="R2138" s="106" t="s">
        <v>765</v>
      </c>
      <c r="S2138" s="85" t="s">
        <v>446</v>
      </c>
      <c r="T2138" s="43" t="s">
        <v>436</v>
      </c>
      <c r="U2138" s="43" t="s">
        <v>444</v>
      </c>
      <c r="V2138" s="43" t="s">
        <v>453</v>
      </c>
      <c r="W2138" s="42" t="s">
        <v>3739</v>
      </c>
      <c r="X2138" s="85" t="s">
        <v>330</v>
      </c>
      <c r="Y2138" s="42" t="s">
        <v>3720</v>
      </c>
      <c r="Z2138" s="42" t="s">
        <v>3720</v>
      </c>
    </row>
    <row r="2139" spans="1:26" s="42" customFormat="1" x14ac:dyDescent="0.35">
      <c r="A2139" s="43" t="s">
        <v>811</v>
      </c>
      <c r="B2139" s="43">
        <v>51685</v>
      </c>
      <c r="C2139" s="43" t="s">
        <v>12</v>
      </c>
      <c r="D2139" s="53" t="s">
        <v>3766</v>
      </c>
      <c r="E2139" s="104">
        <v>3.1939063949531003E-7</v>
      </c>
      <c r="F2139" s="53">
        <v>3.2083648704081598E-10</v>
      </c>
      <c r="G2139" s="121" t="s">
        <v>3768</v>
      </c>
      <c r="H2139" s="120">
        <f t="shared" si="164"/>
        <v>3.1939063949531003E-7</v>
      </c>
      <c r="I2139" s="53">
        <f t="shared" si="165"/>
        <v>3.2083648704081598E-10</v>
      </c>
      <c r="J2139" s="120">
        <f t="shared" si="166"/>
        <v>3.1939063949531003E-7</v>
      </c>
      <c r="K2139" s="53">
        <f t="shared" si="167"/>
        <v>3.2083648704081598E-10</v>
      </c>
      <c r="L2139" s="122" t="str" cm="1">
        <f t="array" ref="L2139">_xlfn.SWITCH(A2139,
    "District of Columbia", _xlfn.XLOOKUP(R2139, '2015 O3 Growth Surrogates'!A:A, '2015 O3 Growth Surrogates'!H:H),
    "Maryland", _xlfn.XLOOKUP(R2139, '2015 O3 Growth Surrogates'!A:A, '2015 O3 Growth Surrogates'!I:I),
    "Virginia", _xlfn.XLOOKUP(R2139, '2015 O3 Growth Surrogates'!A:A, '2015 O3 Growth Surrogates'!J:J)
)</f>
        <v>No Growth</v>
      </c>
      <c r="M2139" s="133" cm="1">
        <f t="array" ref="M2139">_xlfn.SWITCH(L2139,
"Employment", INDEX('Coop GFs_CFs'!C:D, MATCH(B2139,'Coop GFs_CFs'!B:B,0),1),
"Population", INDEX('Coop GFs_CFs'!E:F, MATCH(B2139,'Coop GFs_CFs'!B:B,0),1),
"Household", INDEX('Coop GFs_CFs'!G:H, MATCH(B2139,'Coop GFs_CFs'!B:B,0),1),
"VMT", INDEX('Coop GFs_CFs'!I:J, MATCH(B2139,'Coop GFs_CFs'!B:B,0),1),
"Lane Mile", INDEX('Coop GFs_CFs'!K:L, MATCH(B2139,'Coop GFs_CFs'!B:B,0),1),
"Gas Sales", INDEX('Coop GFs_CFs'!M:N, MATCH(B2139,'Coop GFs_CFs'!B:B,0),1),
"No Growth", INDEX('Coop GFs_CFs'!O:P, MATCH(B2139,'Coop GFs_CFs'!B:B,0),1)
)</f>
        <v>1</v>
      </c>
      <c r="N2139" s="133" cm="1">
        <f t="array" ref="N2139">_xlfn.SWITCH(L2139,
"Employment", INDEX('Coop GFs_CFs'!C:D, MATCH(B2139,'Coop GFs_CFs'!B:B,0),2),
"Population", INDEX('Coop GFs_CFs'!E:F, MATCH(B2139,'Coop GFs_CFs'!B:B,0),2),
"Household", INDEX('Coop GFs_CFs'!G:H, MATCH(B2139,'Coop GFs_CFs'!B:B,0),2),
"VMT", INDEX('Coop GFs_CFs'!I:J, MATCH(B2139,'Coop GFs_CFs'!B:B,0),2),
"Lane Mile", INDEX('Coop GFs_CFs'!K:L, MATCH(B2139,'Coop GFs_CFs'!B:B,0),2),
"Gas Sales", INDEX('Coop GFs_CFs'!M:N, MATCH(B2139,'Coop GFs_CFs'!B:B,0),2),
"No Growth", INDEX('Coop GFs_CFs'!O:P, MATCH(B2139,'Coop GFs_CFs'!B:B,0),2)
)</f>
        <v>1</v>
      </c>
      <c r="O2139" s="133"/>
      <c r="P2139" s="86">
        <f t="shared" si="168"/>
        <v>3.2083648704081598E-10</v>
      </c>
      <c r="Q2139" s="86">
        <f t="shared" si="169"/>
        <v>3.2083648704081598E-10</v>
      </c>
      <c r="R2139" s="106" t="s">
        <v>765</v>
      </c>
      <c r="S2139" s="85" t="s">
        <v>446</v>
      </c>
      <c r="T2139" s="43" t="s">
        <v>436</v>
      </c>
      <c r="U2139" s="43" t="s">
        <v>444</v>
      </c>
      <c r="V2139" s="43" t="s">
        <v>453</v>
      </c>
      <c r="W2139" s="42" t="s">
        <v>3739</v>
      </c>
      <c r="X2139" s="85" t="s">
        <v>330</v>
      </c>
      <c r="Y2139" s="42" t="s">
        <v>3721</v>
      </c>
      <c r="Z2139" s="42" t="s">
        <v>3721</v>
      </c>
    </row>
    <row r="2140" spans="1:26" s="42" customFormat="1" x14ac:dyDescent="0.35">
      <c r="A2140" s="43" t="s">
        <v>811</v>
      </c>
      <c r="B2140" s="43">
        <v>51013</v>
      </c>
      <c r="C2140" s="43" t="s">
        <v>955</v>
      </c>
      <c r="D2140" s="53" t="s">
        <v>3766</v>
      </c>
      <c r="E2140" s="104">
        <v>1.2195448949515401E-15</v>
      </c>
      <c r="F2140" s="53">
        <v>1.2250656453272799E-18</v>
      </c>
      <c r="G2140" s="121" t="s">
        <v>3768</v>
      </c>
      <c r="H2140" s="120">
        <f t="shared" si="164"/>
        <v>1.2195448949515401E-15</v>
      </c>
      <c r="I2140" s="53">
        <f t="shared" si="165"/>
        <v>1.2250656453272799E-18</v>
      </c>
      <c r="J2140" s="120">
        <f t="shared" si="166"/>
        <v>1.2195448949515401E-15</v>
      </c>
      <c r="K2140" s="53">
        <f t="shared" si="167"/>
        <v>1.2250656453272799E-18</v>
      </c>
      <c r="L2140" s="122" t="str" cm="1">
        <f t="array" ref="L2140">_xlfn.SWITCH(A2140,
    "District of Columbia", _xlfn.XLOOKUP(R2140, '2015 O3 Growth Surrogates'!A:A, '2015 O3 Growth Surrogates'!H:H),
    "Maryland", _xlfn.XLOOKUP(R2140, '2015 O3 Growth Surrogates'!A:A, '2015 O3 Growth Surrogates'!I:I),
    "Virginia", _xlfn.XLOOKUP(R2140, '2015 O3 Growth Surrogates'!A:A, '2015 O3 Growth Surrogates'!J:J)
)</f>
        <v>No Growth</v>
      </c>
      <c r="M2140" s="133" cm="1">
        <f t="array" ref="M2140">_xlfn.SWITCH(L2140,
"Employment", INDEX('Coop GFs_CFs'!C:D, MATCH(B2140,'Coop GFs_CFs'!B:B,0),1),
"Population", INDEX('Coop GFs_CFs'!E:F, MATCH(B2140,'Coop GFs_CFs'!B:B,0),1),
"Household", INDEX('Coop GFs_CFs'!G:H, MATCH(B2140,'Coop GFs_CFs'!B:B,0),1),
"VMT", INDEX('Coop GFs_CFs'!I:J, MATCH(B2140,'Coop GFs_CFs'!B:B,0),1),
"Lane Mile", INDEX('Coop GFs_CFs'!K:L, MATCH(B2140,'Coop GFs_CFs'!B:B,0),1),
"Gas Sales", INDEX('Coop GFs_CFs'!M:N, MATCH(B2140,'Coop GFs_CFs'!B:B,0),1),
"No Growth", INDEX('Coop GFs_CFs'!O:P, MATCH(B2140,'Coop GFs_CFs'!B:B,0),1)
)</f>
        <v>1</v>
      </c>
      <c r="N2140" s="133" cm="1">
        <f t="array" ref="N2140">_xlfn.SWITCH(L2140,
"Employment", INDEX('Coop GFs_CFs'!C:D, MATCH(B2140,'Coop GFs_CFs'!B:B,0),2),
"Population", INDEX('Coop GFs_CFs'!E:F, MATCH(B2140,'Coop GFs_CFs'!B:B,0),2),
"Household", INDEX('Coop GFs_CFs'!G:H, MATCH(B2140,'Coop GFs_CFs'!B:B,0),2),
"VMT", INDEX('Coop GFs_CFs'!I:J, MATCH(B2140,'Coop GFs_CFs'!B:B,0),2),
"Lane Mile", INDEX('Coop GFs_CFs'!K:L, MATCH(B2140,'Coop GFs_CFs'!B:B,0),2),
"Gas Sales", INDEX('Coop GFs_CFs'!M:N, MATCH(B2140,'Coop GFs_CFs'!B:B,0),2),
"No Growth", INDEX('Coop GFs_CFs'!O:P, MATCH(B2140,'Coop GFs_CFs'!B:B,0),2)
)</f>
        <v>1</v>
      </c>
      <c r="O2140" s="133"/>
      <c r="P2140" s="86">
        <f t="shared" si="168"/>
        <v>1.2250656453272799E-18</v>
      </c>
      <c r="Q2140" s="86">
        <f t="shared" si="169"/>
        <v>1.2250656453272799E-18</v>
      </c>
      <c r="R2140" s="106" t="s">
        <v>771</v>
      </c>
      <c r="S2140" s="85" t="s">
        <v>446</v>
      </c>
      <c r="T2140" s="43" t="s">
        <v>436</v>
      </c>
      <c r="U2140" s="43" t="s">
        <v>444</v>
      </c>
      <c r="V2140" s="43" t="s">
        <v>3740</v>
      </c>
      <c r="W2140" s="42" t="s">
        <v>772</v>
      </c>
      <c r="X2140" s="85" t="s">
        <v>330</v>
      </c>
      <c r="Y2140" s="42" t="s">
        <v>3722</v>
      </c>
      <c r="Z2140" s="42" t="s">
        <v>3722</v>
      </c>
    </row>
    <row r="2141" spans="1:26" s="42" customFormat="1" x14ac:dyDescent="0.35">
      <c r="A2141" s="43" t="s">
        <v>811</v>
      </c>
      <c r="B2141" s="43">
        <v>51013</v>
      </c>
      <c r="C2141" s="43" t="s">
        <v>12</v>
      </c>
      <c r="D2141" s="53" t="s">
        <v>3766</v>
      </c>
      <c r="E2141" s="104">
        <v>4.1098652394124999E-14</v>
      </c>
      <c r="F2141" s="53">
        <v>4.1284701633957498E-17</v>
      </c>
      <c r="G2141" s="121" t="s">
        <v>3768</v>
      </c>
      <c r="H2141" s="120">
        <f t="shared" si="164"/>
        <v>4.1098652394124999E-14</v>
      </c>
      <c r="I2141" s="53">
        <f t="shared" si="165"/>
        <v>4.1284701633957498E-17</v>
      </c>
      <c r="J2141" s="120">
        <f t="shared" si="166"/>
        <v>4.1098652394124999E-14</v>
      </c>
      <c r="K2141" s="53">
        <f t="shared" si="167"/>
        <v>4.1284701633957498E-17</v>
      </c>
      <c r="L2141" s="122" t="str" cm="1">
        <f t="array" ref="L2141">_xlfn.SWITCH(A2141,
    "District of Columbia", _xlfn.XLOOKUP(R2141, '2015 O3 Growth Surrogates'!A:A, '2015 O3 Growth Surrogates'!H:H),
    "Maryland", _xlfn.XLOOKUP(R2141, '2015 O3 Growth Surrogates'!A:A, '2015 O3 Growth Surrogates'!I:I),
    "Virginia", _xlfn.XLOOKUP(R2141, '2015 O3 Growth Surrogates'!A:A, '2015 O3 Growth Surrogates'!J:J)
)</f>
        <v>No Growth</v>
      </c>
      <c r="M2141" s="133" cm="1">
        <f t="array" ref="M2141">_xlfn.SWITCH(L2141,
"Employment", INDEX('Coop GFs_CFs'!C:D, MATCH(B2141,'Coop GFs_CFs'!B:B,0),1),
"Population", INDEX('Coop GFs_CFs'!E:F, MATCH(B2141,'Coop GFs_CFs'!B:B,0),1),
"Household", INDEX('Coop GFs_CFs'!G:H, MATCH(B2141,'Coop GFs_CFs'!B:B,0),1),
"VMT", INDEX('Coop GFs_CFs'!I:J, MATCH(B2141,'Coop GFs_CFs'!B:B,0),1),
"Lane Mile", INDEX('Coop GFs_CFs'!K:L, MATCH(B2141,'Coop GFs_CFs'!B:B,0),1),
"Gas Sales", INDEX('Coop GFs_CFs'!M:N, MATCH(B2141,'Coop GFs_CFs'!B:B,0),1),
"No Growth", INDEX('Coop GFs_CFs'!O:P, MATCH(B2141,'Coop GFs_CFs'!B:B,0),1)
)</f>
        <v>1</v>
      </c>
      <c r="N2141" s="133" cm="1">
        <f t="array" ref="N2141">_xlfn.SWITCH(L2141,
"Employment", INDEX('Coop GFs_CFs'!C:D, MATCH(B2141,'Coop GFs_CFs'!B:B,0),2),
"Population", INDEX('Coop GFs_CFs'!E:F, MATCH(B2141,'Coop GFs_CFs'!B:B,0),2),
"Household", INDEX('Coop GFs_CFs'!G:H, MATCH(B2141,'Coop GFs_CFs'!B:B,0),2),
"VMT", INDEX('Coop GFs_CFs'!I:J, MATCH(B2141,'Coop GFs_CFs'!B:B,0),2),
"Lane Mile", INDEX('Coop GFs_CFs'!K:L, MATCH(B2141,'Coop GFs_CFs'!B:B,0),2),
"Gas Sales", INDEX('Coop GFs_CFs'!M:N, MATCH(B2141,'Coop GFs_CFs'!B:B,0),2),
"No Growth", INDEX('Coop GFs_CFs'!O:P, MATCH(B2141,'Coop GFs_CFs'!B:B,0),2)
)</f>
        <v>1</v>
      </c>
      <c r="O2141" s="133"/>
      <c r="P2141" s="86">
        <f t="shared" si="168"/>
        <v>4.1284701633957498E-17</v>
      </c>
      <c r="Q2141" s="86">
        <f t="shared" si="169"/>
        <v>4.1284701633957498E-17</v>
      </c>
      <c r="R2141" s="106" t="s">
        <v>771</v>
      </c>
      <c r="S2141" s="85" t="s">
        <v>446</v>
      </c>
      <c r="T2141" s="43" t="s">
        <v>436</v>
      </c>
      <c r="U2141" s="43" t="s">
        <v>444</v>
      </c>
      <c r="V2141" s="43" t="s">
        <v>3740</v>
      </c>
      <c r="W2141" s="42" t="s">
        <v>772</v>
      </c>
      <c r="X2141" s="85" t="s">
        <v>330</v>
      </c>
      <c r="Y2141" s="42" t="s">
        <v>3723</v>
      </c>
      <c r="Z2141" s="42" t="s">
        <v>3723</v>
      </c>
    </row>
    <row r="2142" spans="1:26" s="42" customFormat="1" x14ac:dyDescent="0.35">
      <c r="A2142" s="43" t="s">
        <v>811</v>
      </c>
      <c r="B2142" s="43">
        <v>51600</v>
      </c>
      <c r="C2142" s="43" t="s">
        <v>955</v>
      </c>
      <c r="D2142" s="53" t="s">
        <v>3766</v>
      </c>
      <c r="E2142" s="104">
        <v>1.6368212637753701E-5</v>
      </c>
      <c r="F2142" s="53">
        <v>1.6442309800100299E-8</v>
      </c>
      <c r="G2142" s="121" t="s">
        <v>3768</v>
      </c>
      <c r="H2142" s="120">
        <f t="shared" si="164"/>
        <v>1.6368212637753701E-5</v>
      </c>
      <c r="I2142" s="53">
        <f t="shared" si="165"/>
        <v>1.6442309800100299E-8</v>
      </c>
      <c r="J2142" s="120">
        <f t="shared" si="166"/>
        <v>1.6368212637753701E-5</v>
      </c>
      <c r="K2142" s="53">
        <f t="shared" si="167"/>
        <v>1.6442309800100299E-8</v>
      </c>
      <c r="L2142" s="122" t="str" cm="1">
        <f t="array" ref="L2142">_xlfn.SWITCH(A2142,
    "District of Columbia", _xlfn.XLOOKUP(R2142, '2015 O3 Growth Surrogates'!A:A, '2015 O3 Growth Surrogates'!H:H),
    "Maryland", _xlfn.XLOOKUP(R2142, '2015 O3 Growth Surrogates'!A:A, '2015 O3 Growth Surrogates'!I:I),
    "Virginia", _xlfn.XLOOKUP(R2142, '2015 O3 Growth Surrogates'!A:A, '2015 O3 Growth Surrogates'!J:J)
)</f>
        <v>No Growth</v>
      </c>
      <c r="M2142" s="133" cm="1">
        <f t="array" ref="M2142">_xlfn.SWITCH(L2142,
"Employment", INDEX('Coop GFs_CFs'!C:D, MATCH(B2142,'Coop GFs_CFs'!B:B,0),1),
"Population", INDEX('Coop GFs_CFs'!E:F, MATCH(B2142,'Coop GFs_CFs'!B:B,0),1),
"Household", INDEX('Coop GFs_CFs'!G:H, MATCH(B2142,'Coop GFs_CFs'!B:B,0),1),
"VMT", INDEX('Coop GFs_CFs'!I:J, MATCH(B2142,'Coop GFs_CFs'!B:B,0),1),
"Lane Mile", INDEX('Coop GFs_CFs'!K:L, MATCH(B2142,'Coop GFs_CFs'!B:B,0),1),
"Gas Sales", INDEX('Coop GFs_CFs'!M:N, MATCH(B2142,'Coop GFs_CFs'!B:B,0),1),
"No Growth", INDEX('Coop GFs_CFs'!O:P, MATCH(B2142,'Coop GFs_CFs'!B:B,0),1)
)</f>
        <v>1</v>
      </c>
      <c r="N2142" s="133" cm="1">
        <f t="array" ref="N2142">_xlfn.SWITCH(L2142,
"Employment", INDEX('Coop GFs_CFs'!C:D, MATCH(B2142,'Coop GFs_CFs'!B:B,0),2),
"Population", INDEX('Coop GFs_CFs'!E:F, MATCH(B2142,'Coop GFs_CFs'!B:B,0),2),
"Household", INDEX('Coop GFs_CFs'!G:H, MATCH(B2142,'Coop GFs_CFs'!B:B,0),2),
"VMT", INDEX('Coop GFs_CFs'!I:J, MATCH(B2142,'Coop GFs_CFs'!B:B,0),2),
"Lane Mile", INDEX('Coop GFs_CFs'!K:L, MATCH(B2142,'Coop GFs_CFs'!B:B,0),2),
"Gas Sales", INDEX('Coop GFs_CFs'!M:N, MATCH(B2142,'Coop GFs_CFs'!B:B,0),2),
"No Growth", INDEX('Coop GFs_CFs'!O:P, MATCH(B2142,'Coop GFs_CFs'!B:B,0),2)
)</f>
        <v>1</v>
      </c>
      <c r="O2142" s="133"/>
      <c r="P2142" s="86">
        <f t="shared" si="168"/>
        <v>1.6442309800100299E-8</v>
      </c>
      <c r="Q2142" s="86">
        <f t="shared" si="169"/>
        <v>1.6442309800100299E-8</v>
      </c>
      <c r="R2142" s="106" t="s">
        <v>771</v>
      </c>
      <c r="S2142" s="85" t="s">
        <v>446</v>
      </c>
      <c r="T2142" s="43" t="s">
        <v>436</v>
      </c>
      <c r="U2142" s="43" t="s">
        <v>444</v>
      </c>
      <c r="V2142" s="43" t="s">
        <v>3740</v>
      </c>
      <c r="W2142" s="42" t="s">
        <v>772</v>
      </c>
      <c r="X2142" s="85" t="s">
        <v>330</v>
      </c>
      <c r="Y2142" s="42" t="s">
        <v>3724</v>
      </c>
      <c r="Z2142" s="42" t="s">
        <v>3724</v>
      </c>
    </row>
    <row r="2143" spans="1:26" s="42" customFormat="1" x14ac:dyDescent="0.35">
      <c r="A2143" s="43" t="s">
        <v>811</v>
      </c>
      <c r="B2143" s="43">
        <v>51610</v>
      </c>
      <c r="C2143" s="43" t="s">
        <v>955</v>
      </c>
      <c r="D2143" s="53" t="s">
        <v>3766</v>
      </c>
      <c r="E2143" s="104">
        <v>2.5222323959708299E-11</v>
      </c>
      <c r="F2143" s="53">
        <v>2.5336502744805899E-14</v>
      </c>
      <c r="G2143" s="121" t="s">
        <v>3768</v>
      </c>
      <c r="H2143" s="120">
        <f t="shared" si="164"/>
        <v>2.5222323959708299E-11</v>
      </c>
      <c r="I2143" s="53">
        <f t="shared" si="165"/>
        <v>2.5336502744805899E-14</v>
      </c>
      <c r="J2143" s="120">
        <f t="shared" si="166"/>
        <v>2.5222323959708299E-11</v>
      </c>
      <c r="K2143" s="53">
        <f t="shared" si="167"/>
        <v>2.5336502744805899E-14</v>
      </c>
      <c r="L2143" s="122" t="str" cm="1">
        <f t="array" ref="L2143">_xlfn.SWITCH(A2143,
    "District of Columbia", _xlfn.XLOOKUP(R2143, '2015 O3 Growth Surrogates'!A:A, '2015 O3 Growth Surrogates'!H:H),
    "Maryland", _xlfn.XLOOKUP(R2143, '2015 O3 Growth Surrogates'!A:A, '2015 O3 Growth Surrogates'!I:I),
    "Virginia", _xlfn.XLOOKUP(R2143, '2015 O3 Growth Surrogates'!A:A, '2015 O3 Growth Surrogates'!J:J)
)</f>
        <v>No Growth</v>
      </c>
      <c r="M2143" s="133" cm="1">
        <f t="array" ref="M2143">_xlfn.SWITCH(L2143,
"Employment", INDEX('Coop GFs_CFs'!C:D, MATCH(B2143,'Coop GFs_CFs'!B:B,0),1),
"Population", INDEX('Coop GFs_CFs'!E:F, MATCH(B2143,'Coop GFs_CFs'!B:B,0),1),
"Household", INDEX('Coop GFs_CFs'!G:H, MATCH(B2143,'Coop GFs_CFs'!B:B,0),1),
"VMT", INDEX('Coop GFs_CFs'!I:J, MATCH(B2143,'Coop GFs_CFs'!B:B,0),1),
"Lane Mile", INDEX('Coop GFs_CFs'!K:L, MATCH(B2143,'Coop GFs_CFs'!B:B,0),1),
"Gas Sales", INDEX('Coop GFs_CFs'!M:N, MATCH(B2143,'Coop GFs_CFs'!B:B,0),1),
"No Growth", INDEX('Coop GFs_CFs'!O:P, MATCH(B2143,'Coop GFs_CFs'!B:B,0),1)
)</f>
        <v>1</v>
      </c>
      <c r="N2143" s="133" cm="1">
        <f t="array" ref="N2143">_xlfn.SWITCH(L2143,
"Employment", INDEX('Coop GFs_CFs'!C:D, MATCH(B2143,'Coop GFs_CFs'!B:B,0),2),
"Population", INDEX('Coop GFs_CFs'!E:F, MATCH(B2143,'Coop GFs_CFs'!B:B,0),2),
"Household", INDEX('Coop GFs_CFs'!G:H, MATCH(B2143,'Coop GFs_CFs'!B:B,0),2),
"VMT", INDEX('Coop GFs_CFs'!I:J, MATCH(B2143,'Coop GFs_CFs'!B:B,0),2),
"Lane Mile", INDEX('Coop GFs_CFs'!K:L, MATCH(B2143,'Coop GFs_CFs'!B:B,0),2),
"Gas Sales", INDEX('Coop GFs_CFs'!M:N, MATCH(B2143,'Coop GFs_CFs'!B:B,0),2),
"No Growth", INDEX('Coop GFs_CFs'!O:P, MATCH(B2143,'Coop GFs_CFs'!B:B,0),2)
)</f>
        <v>1</v>
      </c>
      <c r="O2143" s="133"/>
      <c r="P2143" s="86">
        <f t="shared" si="168"/>
        <v>2.5336502744805899E-14</v>
      </c>
      <c r="Q2143" s="86">
        <f t="shared" si="169"/>
        <v>2.5336502744805899E-14</v>
      </c>
      <c r="R2143" s="106" t="s">
        <v>771</v>
      </c>
      <c r="S2143" s="85" t="s">
        <v>446</v>
      </c>
      <c r="T2143" s="43" t="s">
        <v>436</v>
      </c>
      <c r="U2143" s="43" t="s">
        <v>444</v>
      </c>
      <c r="V2143" s="43" t="s">
        <v>3740</v>
      </c>
      <c r="W2143" s="42" t="s">
        <v>772</v>
      </c>
      <c r="X2143" s="85" t="s">
        <v>330</v>
      </c>
      <c r="Y2143" s="42" t="s">
        <v>3725</v>
      </c>
      <c r="Z2143" s="42" t="s">
        <v>3725</v>
      </c>
    </row>
    <row r="2144" spans="1:26" s="42" customFormat="1" x14ac:dyDescent="0.35">
      <c r="A2144" s="43" t="s">
        <v>811</v>
      </c>
      <c r="B2144" s="43">
        <v>51610</v>
      </c>
      <c r="C2144" s="43" t="s">
        <v>12</v>
      </c>
      <c r="D2144" s="53" t="s">
        <v>3766</v>
      </c>
      <c r="E2144" s="104">
        <v>8.4999231939879001E-10</v>
      </c>
      <c r="F2144" s="53">
        <v>8.53840144465435E-13</v>
      </c>
      <c r="G2144" s="121" t="s">
        <v>3768</v>
      </c>
      <c r="H2144" s="120">
        <f t="shared" si="164"/>
        <v>8.4999231939879001E-10</v>
      </c>
      <c r="I2144" s="53">
        <f t="shared" si="165"/>
        <v>8.53840144465435E-13</v>
      </c>
      <c r="J2144" s="120">
        <f t="shared" si="166"/>
        <v>8.4999231939879001E-10</v>
      </c>
      <c r="K2144" s="53">
        <f t="shared" si="167"/>
        <v>8.53840144465435E-13</v>
      </c>
      <c r="L2144" s="122" t="str" cm="1">
        <f t="array" ref="L2144">_xlfn.SWITCH(A2144,
    "District of Columbia", _xlfn.XLOOKUP(R2144, '2015 O3 Growth Surrogates'!A:A, '2015 O3 Growth Surrogates'!H:H),
    "Maryland", _xlfn.XLOOKUP(R2144, '2015 O3 Growth Surrogates'!A:A, '2015 O3 Growth Surrogates'!I:I),
    "Virginia", _xlfn.XLOOKUP(R2144, '2015 O3 Growth Surrogates'!A:A, '2015 O3 Growth Surrogates'!J:J)
)</f>
        <v>No Growth</v>
      </c>
      <c r="M2144" s="133" cm="1">
        <f t="array" ref="M2144">_xlfn.SWITCH(L2144,
"Employment", INDEX('Coop GFs_CFs'!C:D, MATCH(B2144,'Coop GFs_CFs'!B:B,0),1),
"Population", INDEX('Coop GFs_CFs'!E:F, MATCH(B2144,'Coop GFs_CFs'!B:B,0),1),
"Household", INDEX('Coop GFs_CFs'!G:H, MATCH(B2144,'Coop GFs_CFs'!B:B,0),1),
"VMT", INDEX('Coop GFs_CFs'!I:J, MATCH(B2144,'Coop GFs_CFs'!B:B,0),1),
"Lane Mile", INDEX('Coop GFs_CFs'!K:L, MATCH(B2144,'Coop GFs_CFs'!B:B,0),1),
"Gas Sales", INDEX('Coop GFs_CFs'!M:N, MATCH(B2144,'Coop GFs_CFs'!B:B,0),1),
"No Growth", INDEX('Coop GFs_CFs'!O:P, MATCH(B2144,'Coop GFs_CFs'!B:B,0),1)
)</f>
        <v>1</v>
      </c>
      <c r="N2144" s="133" cm="1">
        <f t="array" ref="N2144">_xlfn.SWITCH(L2144,
"Employment", INDEX('Coop GFs_CFs'!C:D, MATCH(B2144,'Coop GFs_CFs'!B:B,0),2),
"Population", INDEX('Coop GFs_CFs'!E:F, MATCH(B2144,'Coop GFs_CFs'!B:B,0),2),
"Household", INDEX('Coop GFs_CFs'!G:H, MATCH(B2144,'Coop GFs_CFs'!B:B,0),2),
"VMT", INDEX('Coop GFs_CFs'!I:J, MATCH(B2144,'Coop GFs_CFs'!B:B,0),2),
"Lane Mile", INDEX('Coop GFs_CFs'!K:L, MATCH(B2144,'Coop GFs_CFs'!B:B,0),2),
"Gas Sales", INDEX('Coop GFs_CFs'!M:N, MATCH(B2144,'Coop GFs_CFs'!B:B,0),2),
"No Growth", INDEX('Coop GFs_CFs'!O:P, MATCH(B2144,'Coop GFs_CFs'!B:B,0),2)
)</f>
        <v>1</v>
      </c>
      <c r="O2144" s="133"/>
      <c r="P2144" s="86">
        <f t="shared" si="168"/>
        <v>8.53840144465435E-13</v>
      </c>
      <c r="Q2144" s="86">
        <f t="shared" si="169"/>
        <v>8.53840144465435E-13</v>
      </c>
      <c r="R2144" s="106" t="s">
        <v>771</v>
      </c>
      <c r="S2144" s="85" t="s">
        <v>446</v>
      </c>
      <c r="T2144" s="43" t="s">
        <v>436</v>
      </c>
      <c r="U2144" s="43" t="s">
        <v>444</v>
      </c>
      <c r="V2144" s="43" t="s">
        <v>3740</v>
      </c>
      <c r="W2144" s="42" t="s">
        <v>772</v>
      </c>
      <c r="X2144" s="85" t="s">
        <v>330</v>
      </c>
      <c r="Y2144" s="42" t="s">
        <v>3726</v>
      </c>
      <c r="Z2144" s="42" t="s">
        <v>3726</v>
      </c>
    </row>
    <row r="2145" spans="1:26" s="42" customFormat="1" x14ac:dyDescent="0.35">
      <c r="A2145" s="43" t="s">
        <v>811</v>
      </c>
      <c r="B2145" s="43">
        <v>51683</v>
      </c>
      <c r="C2145" s="43" t="s">
        <v>955</v>
      </c>
      <c r="D2145" s="53" t="s">
        <v>3766</v>
      </c>
      <c r="E2145" s="104">
        <v>7.0571809135383396E-5</v>
      </c>
      <c r="F2145" s="53">
        <v>7.0891280229407206E-8</v>
      </c>
      <c r="G2145" s="121" t="s">
        <v>3768</v>
      </c>
      <c r="H2145" s="120">
        <f t="shared" si="164"/>
        <v>7.0571809135383396E-5</v>
      </c>
      <c r="I2145" s="53">
        <f t="shared" si="165"/>
        <v>7.0891280229407206E-8</v>
      </c>
      <c r="J2145" s="120">
        <f t="shared" si="166"/>
        <v>7.0571809135383396E-5</v>
      </c>
      <c r="K2145" s="53">
        <f t="shared" si="167"/>
        <v>7.0891280229407206E-8</v>
      </c>
      <c r="L2145" s="122" t="str" cm="1">
        <f t="array" ref="L2145">_xlfn.SWITCH(A2145,
    "District of Columbia", _xlfn.XLOOKUP(R2145, '2015 O3 Growth Surrogates'!A:A, '2015 O3 Growth Surrogates'!H:H),
    "Maryland", _xlfn.XLOOKUP(R2145, '2015 O3 Growth Surrogates'!A:A, '2015 O3 Growth Surrogates'!I:I),
    "Virginia", _xlfn.XLOOKUP(R2145, '2015 O3 Growth Surrogates'!A:A, '2015 O3 Growth Surrogates'!J:J)
)</f>
        <v>No Growth</v>
      </c>
      <c r="M2145" s="133" cm="1">
        <f t="array" ref="M2145">_xlfn.SWITCH(L2145,
"Employment", INDEX('Coop GFs_CFs'!C:D, MATCH(B2145,'Coop GFs_CFs'!B:B,0),1),
"Population", INDEX('Coop GFs_CFs'!E:F, MATCH(B2145,'Coop GFs_CFs'!B:B,0),1),
"Household", INDEX('Coop GFs_CFs'!G:H, MATCH(B2145,'Coop GFs_CFs'!B:B,0),1),
"VMT", INDEX('Coop GFs_CFs'!I:J, MATCH(B2145,'Coop GFs_CFs'!B:B,0),1),
"Lane Mile", INDEX('Coop GFs_CFs'!K:L, MATCH(B2145,'Coop GFs_CFs'!B:B,0),1),
"Gas Sales", INDEX('Coop GFs_CFs'!M:N, MATCH(B2145,'Coop GFs_CFs'!B:B,0),1),
"No Growth", INDEX('Coop GFs_CFs'!O:P, MATCH(B2145,'Coop GFs_CFs'!B:B,0),1)
)</f>
        <v>1</v>
      </c>
      <c r="N2145" s="133" cm="1">
        <f t="array" ref="N2145">_xlfn.SWITCH(L2145,
"Employment", INDEX('Coop GFs_CFs'!C:D, MATCH(B2145,'Coop GFs_CFs'!B:B,0),2),
"Population", INDEX('Coop GFs_CFs'!E:F, MATCH(B2145,'Coop GFs_CFs'!B:B,0),2),
"Household", INDEX('Coop GFs_CFs'!G:H, MATCH(B2145,'Coop GFs_CFs'!B:B,0),2),
"VMT", INDEX('Coop GFs_CFs'!I:J, MATCH(B2145,'Coop GFs_CFs'!B:B,0),2),
"Lane Mile", INDEX('Coop GFs_CFs'!K:L, MATCH(B2145,'Coop GFs_CFs'!B:B,0),2),
"Gas Sales", INDEX('Coop GFs_CFs'!M:N, MATCH(B2145,'Coop GFs_CFs'!B:B,0),2),
"No Growth", INDEX('Coop GFs_CFs'!O:P, MATCH(B2145,'Coop GFs_CFs'!B:B,0),2)
)</f>
        <v>1</v>
      </c>
      <c r="O2145" s="133"/>
      <c r="P2145" s="86">
        <f t="shared" si="168"/>
        <v>7.0891280229407206E-8</v>
      </c>
      <c r="Q2145" s="86">
        <f t="shared" si="169"/>
        <v>7.0891280229407206E-8</v>
      </c>
      <c r="R2145" s="106" t="s">
        <v>771</v>
      </c>
      <c r="S2145" s="85" t="s">
        <v>446</v>
      </c>
      <c r="T2145" s="43" t="s">
        <v>436</v>
      </c>
      <c r="U2145" s="43" t="s">
        <v>444</v>
      </c>
      <c r="V2145" s="43" t="s">
        <v>3740</v>
      </c>
      <c r="W2145" s="42" t="s">
        <v>772</v>
      </c>
      <c r="X2145" s="85" t="s">
        <v>330</v>
      </c>
      <c r="Y2145" s="42" t="s">
        <v>3727</v>
      </c>
      <c r="Z2145" s="42" t="s">
        <v>3727</v>
      </c>
    </row>
    <row r="2146" spans="1:26" s="42" customFormat="1" x14ac:dyDescent="0.35">
      <c r="A2146" s="43" t="s">
        <v>811</v>
      </c>
      <c r="B2146" s="43">
        <v>51685</v>
      </c>
      <c r="C2146" s="43" t="s">
        <v>955</v>
      </c>
      <c r="D2146" s="53" t="s">
        <v>3766</v>
      </c>
      <c r="E2146" s="104">
        <v>5.31210971022711E-8</v>
      </c>
      <c r="F2146" s="53">
        <v>5.3361570674011797E-11</v>
      </c>
      <c r="G2146" s="121" t="s">
        <v>3768</v>
      </c>
      <c r="H2146" s="120">
        <f t="shared" si="164"/>
        <v>5.31210971022711E-8</v>
      </c>
      <c r="I2146" s="53">
        <f t="shared" si="165"/>
        <v>5.3361570674011797E-11</v>
      </c>
      <c r="J2146" s="120">
        <f t="shared" si="166"/>
        <v>5.31210971022711E-8</v>
      </c>
      <c r="K2146" s="53">
        <f t="shared" si="167"/>
        <v>5.3361570674011797E-11</v>
      </c>
      <c r="L2146" s="122" t="str" cm="1">
        <f t="array" ref="L2146">_xlfn.SWITCH(A2146,
    "District of Columbia", _xlfn.XLOOKUP(R2146, '2015 O3 Growth Surrogates'!A:A, '2015 O3 Growth Surrogates'!H:H),
    "Maryland", _xlfn.XLOOKUP(R2146, '2015 O3 Growth Surrogates'!A:A, '2015 O3 Growth Surrogates'!I:I),
    "Virginia", _xlfn.XLOOKUP(R2146, '2015 O3 Growth Surrogates'!A:A, '2015 O3 Growth Surrogates'!J:J)
)</f>
        <v>No Growth</v>
      </c>
      <c r="M2146" s="133" cm="1">
        <f t="array" ref="M2146">_xlfn.SWITCH(L2146,
"Employment", INDEX('Coop GFs_CFs'!C:D, MATCH(B2146,'Coop GFs_CFs'!B:B,0),1),
"Population", INDEX('Coop GFs_CFs'!E:F, MATCH(B2146,'Coop GFs_CFs'!B:B,0),1),
"Household", INDEX('Coop GFs_CFs'!G:H, MATCH(B2146,'Coop GFs_CFs'!B:B,0),1),
"VMT", INDEX('Coop GFs_CFs'!I:J, MATCH(B2146,'Coop GFs_CFs'!B:B,0),1),
"Lane Mile", INDEX('Coop GFs_CFs'!K:L, MATCH(B2146,'Coop GFs_CFs'!B:B,0),1),
"Gas Sales", INDEX('Coop GFs_CFs'!M:N, MATCH(B2146,'Coop GFs_CFs'!B:B,0),1),
"No Growth", INDEX('Coop GFs_CFs'!O:P, MATCH(B2146,'Coop GFs_CFs'!B:B,0),1)
)</f>
        <v>1</v>
      </c>
      <c r="N2146" s="133" cm="1">
        <f t="array" ref="N2146">_xlfn.SWITCH(L2146,
"Employment", INDEX('Coop GFs_CFs'!C:D, MATCH(B2146,'Coop GFs_CFs'!B:B,0),2),
"Population", INDEX('Coop GFs_CFs'!E:F, MATCH(B2146,'Coop GFs_CFs'!B:B,0),2),
"Household", INDEX('Coop GFs_CFs'!G:H, MATCH(B2146,'Coop GFs_CFs'!B:B,0),2),
"VMT", INDEX('Coop GFs_CFs'!I:J, MATCH(B2146,'Coop GFs_CFs'!B:B,0),2),
"Lane Mile", INDEX('Coop GFs_CFs'!K:L, MATCH(B2146,'Coop GFs_CFs'!B:B,0),2),
"Gas Sales", INDEX('Coop GFs_CFs'!M:N, MATCH(B2146,'Coop GFs_CFs'!B:B,0),2),
"No Growth", INDEX('Coop GFs_CFs'!O:P, MATCH(B2146,'Coop GFs_CFs'!B:B,0),2)
)</f>
        <v>1</v>
      </c>
      <c r="O2146" s="133"/>
      <c r="P2146" s="86">
        <f t="shared" si="168"/>
        <v>5.3361570674011797E-11</v>
      </c>
      <c r="Q2146" s="86">
        <f t="shared" si="169"/>
        <v>5.3361570674011797E-11</v>
      </c>
      <c r="R2146" s="106" t="s">
        <v>771</v>
      </c>
      <c r="S2146" s="85" t="s">
        <v>446</v>
      </c>
      <c r="T2146" s="43" t="s">
        <v>436</v>
      </c>
      <c r="U2146" s="43" t="s">
        <v>444</v>
      </c>
      <c r="V2146" s="43" t="s">
        <v>3740</v>
      </c>
      <c r="W2146" s="42" t="s">
        <v>772</v>
      </c>
      <c r="X2146" s="85" t="s">
        <v>330</v>
      </c>
      <c r="Y2146" s="42" t="s">
        <v>3728</v>
      </c>
      <c r="Z2146" s="42" t="s">
        <v>3728</v>
      </c>
    </row>
    <row r="2147" spans="1:26" s="42" customFormat="1" x14ac:dyDescent="0.35">
      <c r="A2147" s="43" t="s">
        <v>811</v>
      </c>
      <c r="B2147" s="43">
        <v>51685</v>
      </c>
      <c r="C2147" s="43" t="s">
        <v>12</v>
      </c>
      <c r="D2147" s="53" t="s">
        <v>3766</v>
      </c>
      <c r="E2147" s="104">
        <v>1.79018105158959E-6</v>
      </c>
      <c r="F2147" s="53">
        <v>1.7982850113159799E-9</v>
      </c>
      <c r="G2147" s="121" t="s">
        <v>3768</v>
      </c>
      <c r="H2147" s="120">
        <f t="shared" si="164"/>
        <v>1.79018105158959E-6</v>
      </c>
      <c r="I2147" s="53">
        <f t="shared" si="165"/>
        <v>1.7982850113159799E-9</v>
      </c>
      <c r="J2147" s="120">
        <f t="shared" si="166"/>
        <v>1.79018105158959E-6</v>
      </c>
      <c r="K2147" s="53">
        <f t="shared" si="167"/>
        <v>1.7982850113159799E-9</v>
      </c>
      <c r="L2147" s="122" t="str" cm="1">
        <f t="array" ref="L2147">_xlfn.SWITCH(A2147,
    "District of Columbia", _xlfn.XLOOKUP(R2147, '2015 O3 Growth Surrogates'!A:A, '2015 O3 Growth Surrogates'!H:H),
    "Maryland", _xlfn.XLOOKUP(R2147, '2015 O3 Growth Surrogates'!A:A, '2015 O3 Growth Surrogates'!I:I),
    "Virginia", _xlfn.XLOOKUP(R2147, '2015 O3 Growth Surrogates'!A:A, '2015 O3 Growth Surrogates'!J:J)
)</f>
        <v>No Growth</v>
      </c>
      <c r="M2147" s="133" cm="1">
        <f t="array" ref="M2147">_xlfn.SWITCH(L2147,
"Employment", INDEX('Coop GFs_CFs'!C:D, MATCH(B2147,'Coop GFs_CFs'!B:B,0),1),
"Population", INDEX('Coop GFs_CFs'!E:F, MATCH(B2147,'Coop GFs_CFs'!B:B,0),1),
"Household", INDEX('Coop GFs_CFs'!G:H, MATCH(B2147,'Coop GFs_CFs'!B:B,0),1),
"VMT", INDEX('Coop GFs_CFs'!I:J, MATCH(B2147,'Coop GFs_CFs'!B:B,0),1),
"Lane Mile", INDEX('Coop GFs_CFs'!K:L, MATCH(B2147,'Coop GFs_CFs'!B:B,0),1),
"Gas Sales", INDEX('Coop GFs_CFs'!M:N, MATCH(B2147,'Coop GFs_CFs'!B:B,0),1),
"No Growth", INDEX('Coop GFs_CFs'!O:P, MATCH(B2147,'Coop GFs_CFs'!B:B,0),1)
)</f>
        <v>1</v>
      </c>
      <c r="N2147" s="133" cm="1">
        <f t="array" ref="N2147">_xlfn.SWITCH(L2147,
"Employment", INDEX('Coop GFs_CFs'!C:D, MATCH(B2147,'Coop GFs_CFs'!B:B,0),2),
"Population", INDEX('Coop GFs_CFs'!E:F, MATCH(B2147,'Coop GFs_CFs'!B:B,0),2),
"Household", INDEX('Coop GFs_CFs'!G:H, MATCH(B2147,'Coop GFs_CFs'!B:B,0),2),
"VMT", INDEX('Coop GFs_CFs'!I:J, MATCH(B2147,'Coop GFs_CFs'!B:B,0),2),
"Lane Mile", INDEX('Coop GFs_CFs'!K:L, MATCH(B2147,'Coop GFs_CFs'!B:B,0),2),
"Gas Sales", INDEX('Coop GFs_CFs'!M:N, MATCH(B2147,'Coop GFs_CFs'!B:B,0),2),
"No Growth", INDEX('Coop GFs_CFs'!O:P, MATCH(B2147,'Coop GFs_CFs'!B:B,0),2)
)</f>
        <v>1</v>
      </c>
      <c r="O2147" s="133"/>
      <c r="P2147" s="86">
        <f t="shared" si="168"/>
        <v>1.7982850113159799E-9</v>
      </c>
      <c r="Q2147" s="86">
        <f t="shared" si="169"/>
        <v>1.7982850113159799E-9</v>
      </c>
      <c r="R2147" s="106" t="s">
        <v>771</v>
      </c>
      <c r="S2147" s="85" t="s">
        <v>446</v>
      </c>
      <c r="T2147" s="43" t="s">
        <v>436</v>
      </c>
      <c r="U2147" s="43" t="s">
        <v>444</v>
      </c>
      <c r="V2147" s="43" t="s">
        <v>3740</v>
      </c>
      <c r="W2147" s="42" t="s">
        <v>772</v>
      </c>
      <c r="X2147" s="85" t="s">
        <v>330</v>
      </c>
      <c r="Y2147" s="42" t="s">
        <v>3729</v>
      </c>
      <c r="Z2147" s="42" t="s">
        <v>3729</v>
      </c>
    </row>
    <row r="2148" spans="1:26" s="42" customFormat="1" x14ac:dyDescent="0.35">
      <c r="A2148" s="43" t="s">
        <v>811</v>
      </c>
      <c r="B2148" s="43">
        <v>51013</v>
      </c>
      <c r="C2148" s="43" t="s">
        <v>955</v>
      </c>
      <c r="D2148" s="53" t="s">
        <v>3766</v>
      </c>
      <c r="E2148" s="104">
        <v>3.55002099999588E-15</v>
      </c>
      <c r="F2148" s="53">
        <v>3.56609156849299E-18</v>
      </c>
      <c r="G2148" s="121" t="s">
        <v>3768</v>
      </c>
      <c r="H2148" s="120">
        <f t="shared" si="164"/>
        <v>3.55002099999588E-15</v>
      </c>
      <c r="I2148" s="53">
        <f t="shared" si="165"/>
        <v>3.56609156849299E-18</v>
      </c>
      <c r="J2148" s="120">
        <f t="shared" si="166"/>
        <v>3.55002099999588E-15</v>
      </c>
      <c r="K2148" s="53">
        <f t="shared" si="167"/>
        <v>3.56609156849299E-18</v>
      </c>
      <c r="L2148" s="122" t="str" cm="1">
        <f t="array" ref="L2148">_xlfn.SWITCH(A2148,
    "District of Columbia", _xlfn.XLOOKUP(R2148, '2015 O3 Growth Surrogates'!A:A, '2015 O3 Growth Surrogates'!H:H),
    "Maryland", _xlfn.XLOOKUP(R2148, '2015 O3 Growth Surrogates'!A:A, '2015 O3 Growth Surrogates'!I:I),
    "Virginia", _xlfn.XLOOKUP(R2148, '2015 O3 Growth Surrogates'!A:A, '2015 O3 Growth Surrogates'!J:J)
)</f>
        <v>No Growth</v>
      </c>
      <c r="M2148" s="133" cm="1">
        <f t="array" ref="M2148">_xlfn.SWITCH(L2148,
"Employment", INDEX('Coop GFs_CFs'!C:D, MATCH(B2148,'Coop GFs_CFs'!B:B,0),1),
"Population", INDEX('Coop GFs_CFs'!E:F, MATCH(B2148,'Coop GFs_CFs'!B:B,0),1),
"Household", INDEX('Coop GFs_CFs'!G:H, MATCH(B2148,'Coop GFs_CFs'!B:B,0),1),
"VMT", INDEX('Coop GFs_CFs'!I:J, MATCH(B2148,'Coop GFs_CFs'!B:B,0),1),
"Lane Mile", INDEX('Coop GFs_CFs'!K:L, MATCH(B2148,'Coop GFs_CFs'!B:B,0),1),
"Gas Sales", INDEX('Coop GFs_CFs'!M:N, MATCH(B2148,'Coop GFs_CFs'!B:B,0),1),
"No Growth", INDEX('Coop GFs_CFs'!O:P, MATCH(B2148,'Coop GFs_CFs'!B:B,0),1)
)</f>
        <v>1</v>
      </c>
      <c r="N2148" s="133" cm="1">
        <f t="array" ref="N2148">_xlfn.SWITCH(L2148,
"Employment", INDEX('Coop GFs_CFs'!C:D, MATCH(B2148,'Coop GFs_CFs'!B:B,0),2),
"Population", INDEX('Coop GFs_CFs'!E:F, MATCH(B2148,'Coop GFs_CFs'!B:B,0),2),
"Household", INDEX('Coop GFs_CFs'!G:H, MATCH(B2148,'Coop GFs_CFs'!B:B,0),2),
"VMT", INDEX('Coop GFs_CFs'!I:J, MATCH(B2148,'Coop GFs_CFs'!B:B,0),2),
"Lane Mile", INDEX('Coop GFs_CFs'!K:L, MATCH(B2148,'Coop GFs_CFs'!B:B,0),2),
"Gas Sales", INDEX('Coop GFs_CFs'!M:N, MATCH(B2148,'Coop GFs_CFs'!B:B,0),2),
"No Growth", INDEX('Coop GFs_CFs'!O:P, MATCH(B2148,'Coop GFs_CFs'!B:B,0),2)
)</f>
        <v>1</v>
      </c>
      <c r="O2148" s="133"/>
      <c r="P2148" s="86">
        <f t="shared" si="168"/>
        <v>3.56609156849299E-18</v>
      </c>
      <c r="Q2148" s="86">
        <f t="shared" si="169"/>
        <v>3.56609156849299E-18</v>
      </c>
      <c r="R2148" s="106" t="s">
        <v>775</v>
      </c>
      <c r="S2148" s="85" t="s">
        <v>446</v>
      </c>
      <c r="T2148" s="43" t="s">
        <v>436</v>
      </c>
      <c r="U2148" s="43" t="s">
        <v>444</v>
      </c>
      <c r="V2148" s="43" t="s">
        <v>453</v>
      </c>
      <c r="W2148" s="85" t="s">
        <v>776</v>
      </c>
      <c r="X2148" s="85" t="s">
        <v>330</v>
      </c>
      <c r="Y2148" s="42" t="s">
        <v>3955</v>
      </c>
      <c r="Z2148" s="42" t="s">
        <v>3955</v>
      </c>
    </row>
    <row r="2149" spans="1:26" s="42" customFormat="1" x14ac:dyDescent="0.35">
      <c r="A2149" s="43" t="s">
        <v>811</v>
      </c>
      <c r="B2149" s="43">
        <v>51013</v>
      </c>
      <c r="C2149" s="43" t="s">
        <v>12</v>
      </c>
      <c r="D2149" s="53" t="s">
        <v>3766</v>
      </c>
      <c r="E2149" s="104">
        <v>2.580591999997E-14</v>
      </c>
      <c r="F2149" s="53">
        <v>2.5922740662436701E-17</v>
      </c>
      <c r="G2149" s="121" t="s">
        <v>3768</v>
      </c>
      <c r="H2149" s="120">
        <f t="shared" si="164"/>
        <v>2.580591999997E-14</v>
      </c>
      <c r="I2149" s="53">
        <f t="shared" si="165"/>
        <v>2.5922740662436701E-17</v>
      </c>
      <c r="J2149" s="120">
        <f t="shared" si="166"/>
        <v>2.580591999997E-14</v>
      </c>
      <c r="K2149" s="53">
        <f t="shared" si="167"/>
        <v>2.5922740662436701E-17</v>
      </c>
      <c r="L2149" s="122" t="str" cm="1">
        <f t="array" ref="L2149">_xlfn.SWITCH(A2149,
    "District of Columbia", _xlfn.XLOOKUP(R2149, '2015 O3 Growth Surrogates'!A:A, '2015 O3 Growth Surrogates'!H:H),
    "Maryland", _xlfn.XLOOKUP(R2149, '2015 O3 Growth Surrogates'!A:A, '2015 O3 Growth Surrogates'!I:I),
    "Virginia", _xlfn.XLOOKUP(R2149, '2015 O3 Growth Surrogates'!A:A, '2015 O3 Growth Surrogates'!J:J)
)</f>
        <v>No Growth</v>
      </c>
      <c r="M2149" s="133" cm="1">
        <f t="array" ref="M2149">_xlfn.SWITCH(L2149,
"Employment", INDEX('Coop GFs_CFs'!C:D, MATCH(B2149,'Coop GFs_CFs'!B:B,0),1),
"Population", INDEX('Coop GFs_CFs'!E:F, MATCH(B2149,'Coop GFs_CFs'!B:B,0),1),
"Household", INDEX('Coop GFs_CFs'!G:H, MATCH(B2149,'Coop GFs_CFs'!B:B,0),1),
"VMT", INDEX('Coop GFs_CFs'!I:J, MATCH(B2149,'Coop GFs_CFs'!B:B,0),1),
"Lane Mile", INDEX('Coop GFs_CFs'!K:L, MATCH(B2149,'Coop GFs_CFs'!B:B,0),1),
"Gas Sales", INDEX('Coop GFs_CFs'!M:N, MATCH(B2149,'Coop GFs_CFs'!B:B,0),1),
"No Growth", INDEX('Coop GFs_CFs'!O:P, MATCH(B2149,'Coop GFs_CFs'!B:B,0),1)
)</f>
        <v>1</v>
      </c>
      <c r="N2149" s="133" cm="1">
        <f t="array" ref="N2149">_xlfn.SWITCH(L2149,
"Employment", INDEX('Coop GFs_CFs'!C:D, MATCH(B2149,'Coop GFs_CFs'!B:B,0),2),
"Population", INDEX('Coop GFs_CFs'!E:F, MATCH(B2149,'Coop GFs_CFs'!B:B,0),2),
"Household", INDEX('Coop GFs_CFs'!G:H, MATCH(B2149,'Coop GFs_CFs'!B:B,0),2),
"VMT", INDEX('Coop GFs_CFs'!I:J, MATCH(B2149,'Coop GFs_CFs'!B:B,0),2),
"Lane Mile", INDEX('Coop GFs_CFs'!K:L, MATCH(B2149,'Coop GFs_CFs'!B:B,0),2),
"Gas Sales", INDEX('Coop GFs_CFs'!M:N, MATCH(B2149,'Coop GFs_CFs'!B:B,0),2),
"No Growth", INDEX('Coop GFs_CFs'!O:P, MATCH(B2149,'Coop GFs_CFs'!B:B,0),2)
)</f>
        <v>1</v>
      </c>
      <c r="O2149" s="133"/>
      <c r="P2149" s="86">
        <f t="shared" si="168"/>
        <v>2.5922740662436701E-17</v>
      </c>
      <c r="Q2149" s="86">
        <f t="shared" si="169"/>
        <v>2.5922740662436701E-17</v>
      </c>
      <c r="R2149" s="106" t="s">
        <v>775</v>
      </c>
      <c r="S2149" s="85" t="s">
        <v>446</v>
      </c>
      <c r="T2149" s="43" t="s">
        <v>436</v>
      </c>
      <c r="U2149" s="43" t="s">
        <v>444</v>
      </c>
      <c r="V2149" s="43" t="s">
        <v>453</v>
      </c>
      <c r="W2149" s="85" t="s">
        <v>776</v>
      </c>
      <c r="X2149" s="85" t="s">
        <v>330</v>
      </c>
      <c r="Y2149" s="42" t="s">
        <v>3730</v>
      </c>
      <c r="Z2149" s="42" t="s">
        <v>3730</v>
      </c>
    </row>
    <row r="2150" spans="1:26" s="42" customFormat="1" x14ac:dyDescent="0.35">
      <c r="A2150" s="43" t="s">
        <v>811</v>
      </c>
      <c r="B2150" s="43">
        <v>51600</v>
      </c>
      <c r="C2150" s="43" t="s">
        <v>955</v>
      </c>
      <c r="D2150" s="53" t="s">
        <v>3766</v>
      </c>
      <c r="E2150" s="104">
        <v>9.8299149999885101E-5</v>
      </c>
      <c r="F2150" s="53">
        <v>9.8744139824813899E-8</v>
      </c>
      <c r="G2150" s="121" t="s">
        <v>3768</v>
      </c>
      <c r="H2150" s="120">
        <f t="shared" si="164"/>
        <v>9.8299149999885101E-5</v>
      </c>
      <c r="I2150" s="53">
        <f t="shared" si="165"/>
        <v>9.8744139824813899E-8</v>
      </c>
      <c r="J2150" s="120">
        <f t="shared" si="166"/>
        <v>9.8299149999885101E-5</v>
      </c>
      <c r="K2150" s="53">
        <f t="shared" si="167"/>
        <v>9.8744139824813899E-8</v>
      </c>
      <c r="L2150" s="122" t="str" cm="1">
        <f t="array" ref="L2150">_xlfn.SWITCH(A2150,
    "District of Columbia", _xlfn.XLOOKUP(R2150, '2015 O3 Growth Surrogates'!A:A, '2015 O3 Growth Surrogates'!H:H),
    "Maryland", _xlfn.XLOOKUP(R2150, '2015 O3 Growth Surrogates'!A:A, '2015 O3 Growth Surrogates'!I:I),
    "Virginia", _xlfn.XLOOKUP(R2150, '2015 O3 Growth Surrogates'!A:A, '2015 O3 Growth Surrogates'!J:J)
)</f>
        <v>No Growth</v>
      </c>
      <c r="M2150" s="133" cm="1">
        <f t="array" ref="M2150">_xlfn.SWITCH(L2150,
"Employment", INDEX('Coop GFs_CFs'!C:D, MATCH(B2150,'Coop GFs_CFs'!B:B,0),1),
"Population", INDEX('Coop GFs_CFs'!E:F, MATCH(B2150,'Coop GFs_CFs'!B:B,0),1),
"Household", INDEX('Coop GFs_CFs'!G:H, MATCH(B2150,'Coop GFs_CFs'!B:B,0),1),
"VMT", INDEX('Coop GFs_CFs'!I:J, MATCH(B2150,'Coop GFs_CFs'!B:B,0),1),
"Lane Mile", INDEX('Coop GFs_CFs'!K:L, MATCH(B2150,'Coop GFs_CFs'!B:B,0),1),
"Gas Sales", INDEX('Coop GFs_CFs'!M:N, MATCH(B2150,'Coop GFs_CFs'!B:B,0),1),
"No Growth", INDEX('Coop GFs_CFs'!O:P, MATCH(B2150,'Coop GFs_CFs'!B:B,0),1)
)</f>
        <v>1</v>
      </c>
      <c r="N2150" s="133" cm="1">
        <f t="array" ref="N2150">_xlfn.SWITCH(L2150,
"Employment", INDEX('Coop GFs_CFs'!C:D, MATCH(B2150,'Coop GFs_CFs'!B:B,0),2),
"Population", INDEX('Coop GFs_CFs'!E:F, MATCH(B2150,'Coop GFs_CFs'!B:B,0),2),
"Household", INDEX('Coop GFs_CFs'!G:H, MATCH(B2150,'Coop GFs_CFs'!B:B,0),2),
"VMT", INDEX('Coop GFs_CFs'!I:J, MATCH(B2150,'Coop GFs_CFs'!B:B,0),2),
"Lane Mile", INDEX('Coop GFs_CFs'!K:L, MATCH(B2150,'Coop GFs_CFs'!B:B,0),2),
"Gas Sales", INDEX('Coop GFs_CFs'!M:N, MATCH(B2150,'Coop GFs_CFs'!B:B,0),2),
"No Growth", INDEX('Coop GFs_CFs'!O:P, MATCH(B2150,'Coop GFs_CFs'!B:B,0),2)
)</f>
        <v>1</v>
      </c>
      <c r="O2150" s="133"/>
      <c r="P2150" s="86">
        <f t="shared" si="168"/>
        <v>9.8744139824813899E-8</v>
      </c>
      <c r="Q2150" s="86">
        <f t="shared" si="169"/>
        <v>9.8744139824813899E-8</v>
      </c>
      <c r="R2150" s="106" t="s">
        <v>775</v>
      </c>
      <c r="S2150" s="85" t="s">
        <v>446</v>
      </c>
      <c r="T2150" s="43" t="s">
        <v>436</v>
      </c>
      <c r="U2150" s="43" t="s">
        <v>444</v>
      </c>
      <c r="V2150" s="43" t="s">
        <v>453</v>
      </c>
      <c r="W2150" s="85" t="s">
        <v>776</v>
      </c>
      <c r="X2150" s="85" t="s">
        <v>330</v>
      </c>
      <c r="Y2150" s="42" t="s">
        <v>3731</v>
      </c>
      <c r="Z2150" s="42" t="s">
        <v>3731</v>
      </c>
    </row>
    <row r="2151" spans="1:26" s="42" customFormat="1" x14ac:dyDescent="0.35">
      <c r="A2151" s="43" t="s">
        <v>811</v>
      </c>
      <c r="B2151" s="43">
        <v>51610</v>
      </c>
      <c r="C2151" s="43" t="s">
        <v>955</v>
      </c>
      <c r="D2151" s="53" t="s">
        <v>3766</v>
      </c>
      <c r="E2151" s="104">
        <v>1.13854499999868E-10</v>
      </c>
      <c r="F2151" s="53">
        <v>1.1436990724420601E-13</v>
      </c>
      <c r="G2151" s="121" t="s">
        <v>3768</v>
      </c>
      <c r="H2151" s="120">
        <f t="shared" si="164"/>
        <v>1.13854499999868E-10</v>
      </c>
      <c r="I2151" s="53">
        <f t="shared" si="165"/>
        <v>1.1436990724420601E-13</v>
      </c>
      <c r="J2151" s="120">
        <f t="shared" si="166"/>
        <v>1.13854499999868E-10</v>
      </c>
      <c r="K2151" s="53">
        <f t="shared" si="167"/>
        <v>1.1436990724420601E-13</v>
      </c>
      <c r="L2151" s="122" t="str" cm="1">
        <f t="array" ref="L2151">_xlfn.SWITCH(A2151,
    "District of Columbia", _xlfn.XLOOKUP(R2151, '2015 O3 Growth Surrogates'!A:A, '2015 O3 Growth Surrogates'!H:H),
    "Maryland", _xlfn.XLOOKUP(R2151, '2015 O3 Growth Surrogates'!A:A, '2015 O3 Growth Surrogates'!I:I),
    "Virginia", _xlfn.XLOOKUP(R2151, '2015 O3 Growth Surrogates'!A:A, '2015 O3 Growth Surrogates'!J:J)
)</f>
        <v>No Growth</v>
      </c>
      <c r="M2151" s="133" cm="1">
        <f t="array" ref="M2151">_xlfn.SWITCH(L2151,
"Employment", INDEX('Coop GFs_CFs'!C:D, MATCH(B2151,'Coop GFs_CFs'!B:B,0),1),
"Population", INDEX('Coop GFs_CFs'!E:F, MATCH(B2151,'Coop GFs_CFs'!B:B,0),1),
"Household", INDEX('Coop GFs_CFs'!G:H, MATCH(B2151,'Coop GFs_CFs'!B:B,0),1),
"VMT", INDEX('Coop GFs_CFs'!I:J, MATCH(B2151,'Coop GFs_CFs'!B:B,0),1),
"Lane Mile", INDEX('Coop GFs_CFs'!K:L, MATCH(B2151,'Coop GFs_CFs'!B:B,0),1),
"Gas Sales", INDEX('Coop GFs_CFs'!M:N, MATCH(B2151,'Coop GFs_CFs'!B:B,0),1),
"No Growth", INDEX('Coop GFs_CFs'!O:P, MATCH(B2151,'Coop GFs_CFs'!B:B,0),1)
)</f>
        <v>1</v>
      </c>
      <c r="N2151" s="133" cm="1">
        <f t="array" ref="N2151">_xlfn.SWITCH(L2151,
"Employment", INDEX('Coop GFs_CFs'!C:D, MATCH(B2151,'Coop GFs_CFs'!B:B,0),2),
"Population", INDEX('Coop GFs_CFs'!E:F, MATCH(B2151,'Coop GFs_CFs'!B:B,0),2),
"Household", INDEX('Coop GFs_CFs'!G:H, MATCH(B2151,'Coop GFs_CFs'!B:B,0),2),
"VMT", INDEX('Coop GFs_CFs'!I:J, MATCH(B2151,'Coop GFs_CFs'!B:B,0),2),
"Lane Mile", INDEX('Coop GFs_CFs'!K:L, MATCH(B2151,'Coop GFs_CFs'!B:B,0),2),
"Gas Sales", INDEX('Coop GFs_CFs'!M:N, MATCH(B2151,'Coop GFs_CFs'!B:B,0),2),
"No Growth", INDEX('Coop GFs_CFs'!O:P, MATCH(B2151,'Coop GFs_CFs'!B:B,0),2)
)</f>
        <v>1</v>
      </c>
      <c r="O2151" s="133"/>
      <c r="P2151" s="86">
        <f t="shared" si="168"/>
        <v>1.1436990724420601E-13</v>
      </c>
      <c r="Q2151" s="86">
        <f t="shared" si="169"/>
        <v>1.1436990724420601E-13</v>
      </c>
      <c r="R2151" s="106" t="s">
        <v>775</v>
      </c>
      <c r="S2151" s="85" t="s">
        <v>446</v>
      </c>
      <c r="T2151" s="43" t="s">
        <v>436</v>
      </c>
      <c r="U2151" s="43" t="s">
        <v>444</v>
      </c>
      <c r="V2151" s="43" t="s">
        <v>453</v>
      </c>
      <c r="W2151" s="85" t="s">
        <v>776</v>
      </c>
      <c r="X2151" s="85" t="s">
        <v>330</v>
      </c>
      <c r="Y2151" s="42" t="s">
        <v>3732</v>
      </c>
      <c r="Z2151" s="42" t="s">
        <v>3732</v>
      </c>
    </row>
    <row r="2152" spans="1:26" s="42" customFormat="1" x14ac:dyDescent="0.35">
      <c r="A2152" s="43" t="s">
        <v>811</v>
      </c>
      <c r="B2152" s="43">
        <v>51610</v>
      </c>
      <c r="C2152" s="43" t="s">
        <v>12</v>
      </c>
      <c r="D2152" s="53" t="s">
        <v>3766</v>
      </c>
      <c r="E2152" s="104">
        <v>8.2763439999903998E-10</v>
      </c>
      <c r="F2152" s="53">
        <v>8.3138101313618996E-13</v>
      </c>
      <c r="G2152" s="121" t="s">
        <v>3768</v>
      </c>
      <c r="H2152" s="120">
        <f t="shared" si="164"/>
        <v>8.2763439999903998E-10</v>
      </c>
      <c r="I2152" s="53">
        <f t="shared" si="165"/>
        <v>8.3138101313618996E-13</v>
      </c>
      <c r="J2152" s="120">
        <f t="shared" si="166"/>
        <v>8.2763439999903998E-10</v>
      </c>
      <c r="K2152" s="53">
        <f t="shared" si="167"/>
        <v>8.3138101313618996E-13</v>
      </c>
      <c r="L2152" s="122" t="str" cm="1">
        <f t="array" ref="L2152">_xlfn.SWITCH(A2152,
    "District of Columbia", _xlfn.XLOOKUP(R2152, '2015 O3 Growth Surrogates'!A:A, '2015 O3 Growth Surrogates'!H:H),
    "Maryland", _xlfn.XLOOKUP(R2152, '2015 O3 Growth Surrogates'!A:A, '2015 O3 Growth Surrogates'!I:I),
    "Virginia", _xlfn.XLOOKUP(R2152, '2015 O3 Growth Surrogates'!A:A, '2015 O3 Growth Surrogates'!J:J)
)</f>
        <v>No Growth</v>
      </c>
      <c r="M2152" s="133" cm="1">
        <f t="array" ref="M2152">_xlfn.SWITCH(L2152,
"Employment", INDEX('Coop GFs_CFs'!C:D, MATCH(B2152,'Coop GFs_CFs'!B:B,0),1),
"Population", INDEX('Coop GFs_CFs'!E:F, MATCH(B2152,'Coop GFs_CFs'!B:B,0),1),
"Household", INDEX('Coop GFs_CFs'!G:H, MATCH(B2152,'Coop GFs_CFs'!B:B,0),1),
"VMT", INDEX('Coop GFs_CFs'!I:J, MATCH(B2152,'Coop GFs_CFs'!B:B,0),1),
"Lane Mile", INDEX('Coop GFs_CFs'!K:L, MATCH(B2152,'Coop GFs_CFs'!B:B,0),1),
"Gas Sales", INDEX('Coop GFs_CFs'!M:N, MATCH(B2152,'Coop GFs_CFs'!B:B,0),1),
"No Growth", INDEX('Coop GFs_CFs'!O:P, MATCH(B2152,'Coop GFs_CFs'!B:B,0),1)
)</f>
        <v>1</v>
      </c>
      <c r="N2152" s="133" cm="1">
        <f t="array" ref="N2152">_xlfn.SWITCH(L2152,
"Employment", INDEX('Coop GFs_CFs'!C:D, MATCH(B2152,'Coop GFs_CFs'!B:B,0),2),
"Population", INDEX('Coop GFs_CFs'!E:F, MATCH(B2152,'Coop GFs_CFs'!B:B,0),2),
"Household", INDEX('Coop GFs_CFs'!G:H, MATCH(B2152,'Coop GFs_CFs'!B:B,0),2),
"VMT", INDEX('Coop GFs_CFs'!I:J, MATCH(B2152,'Coop GFs_CFs'!B:B,0),2),
"Lane Mile", INDEX('Coop GFs_CFs'!K:L, MATCH(B2152,'Coop GFs_CFs'!B:B,0),2),
"Gas Sales", INDEX('Coop GFs_CFs'!M:N, MATCH(B2152,'Coop GFs_CFs'!B:B,0),2),
"No Growth", INDEX('Coop GFs_CFs'!O:P, MATCH(B2152,'Coop GFs_CFs'!B:B,0),2)
)</f>
        <v>1</v>
      </c>
      <c r="O2152" s="133"/>
      <c r="P2152" s="86">
        <f t="shared" si="168"/>
        <v>8.3138101313618996E-13</v>
      </c>
      <c r="Q2152" s="86">
        <f t="shared" si="169"/>
        <v>8.3138101313618996E-13</v>
      </c>
      <c r="R2152" s="106" t="s">
        <v>775</v>
      </c>
      <c r="S2152" s="85" t="s">
        <v>446</v>
      </c>
      <c r="T2152" s="43" t="s">
        <v>436</v>
      </c>
      <c r="U2152" s="43" t="s">
        <v>444</v>
      </c>
      <c r="V2152" s="43" t="s">
        <v>453</v>
      </c>
      <c r="W2152" s="85" t="s">
        <v>776</v>
      </c>
      <c r="X2152" s="85" t="s">
        <v>330</v>
      </c>
      <c r="Y2152" s="42" t="s">
        <v>3733</v>
      </c>
      <c r="Z2152" s="42" t="s">
        <v>3733</v>
      </c>
    </row>
    <row r="2153" spans="1:26" s="42" customFormat="1" x14ac:dyDescent="0.35">
      <c r="A2153" s="43" t="s">
        <v>811</v>
      </c>
      <c r="B2153" s="43">
        <v>51685</v>
      </c>
      <c r="C2153" s="43" t="s">
        <v>955</v>
      </c>
      <c r="D2153" s="53" t="s">
        <v>3766</v>
      </c>
      <c r="E2153" s="104">
        <v>2.7620139999967802E-7</v>
      </c>
      <c r="F2153" s="53">
        <v>2.7745173443930501E-10</v>
      </c>
      <c r="G2153" s="121" t="s">
        <v>3768</v>
      </c>
      <c r="H2153" s="120">
        <f t="shared" si="164"/>
        <v>2.7620139999967802E-7</v>
      </c>
      <c r="I2153" s="53">
        <f t="shared" si="165"/>
        <v>2.7745173443930501E-10</v>
      </c>
      <c r="J2153" s="120">
        <f t="shared" si="166"/>
        <v>2.7620139999967802E-7</v>
      </c>
      <c r="K2153" s="53">
        <f t="shared" si="167"/>
        <v>2.7745173443930501E-10</v>
      </c>
      <c r="L2153" s="122" t="str" cm="1">
        <f t="array" ref="L2153">_xlfn.SWITCH(A2153,
    "District of Columbia", _xlfn.XLOOKUP(R2153, '2015 O3 Growth Surrogates'!A:A, '2015 O3 Growth Surrogates'!H:H),
    "Maryland", _xlfn.XLOOKUP(R2153, '2015 O3 Growth Surrogates'!A:A, '2015 O3 Growth Surrogates'!I:I),
    "Virginia", _xlfn.XLOOKUP(R2153, '2015 O3 Growth Surrogates'!A:A, '2015 O3 Growth Surrogates'!J:J)
)</f>
        <v>No Growth</v>
      </c>
      <c r="M2153" s="133" cm="1">
        <f t="array" ref="M2153">_xlfn.SWITCH(L2153,
"Employment", INDEX('Coop GFs_CFs'!C:D, MATCH(B2153,'Coop GFs_CFs'!B:B,0),1),
"Population", INDEX('Coop GFs_CFs'!E:F, MATCH(B2153,'Coop GFs_CFs'!B:B,0),1),
"Household", INDEX('Coop GFs_CFs'!G:H, MATCH(B2153,'Coop GFs_CFs'!B:B,0),1),
"VMT", INDEX('Coop GFs_CFs'!I:J, MATCH(B2153,'Coop GFs_CFs'!B:B,0),1),
"Lane Mile", INDEX('Coop GFs_CFs'!K:L, MATCH(B2153,'Coop GFs_CFs'!B:B,0),1),
"Gas Sales", INDEX('Coop GFs_CFs'!M:N, MATCH(B2153,'Coop GFs_CFs'!B:B,0),1),
"No Growth", INDEX('Coop GFs_CFs'!O:P, MATCH(B2153,'Coop GFs_CFs'!B:B,0),1)
)</f>
        <v>1</v>
      </c>
      <c r="N2153" s="133" cm="1">
        <f t="array" ref="N2153">_xlfn.SWITCH(L2153,
"Employment", INDEX('Coop GFs_CFs'!C:D, MATCH(B2153,'Coop GFs_CFs'!B:B,0),2),
"Population", INDEX('Coop GFs_CFs'!E:F, MATCH(B2153,'Coop GFs_CFs'!B:B,0),2),
"Household", INDEX('Coop GFs_CFs'!G:H, MATCH(B2153,'Coop GFs_CFs'!B:B,0),2),
"VMT", INDEX('Coop GFs_CFs'!I:J, MATCH(B2153,'Coop GFs_CFs'!B:B,0),2),
"Lane Mile", INDEX('Coop GFs_CFs'!K:L, MATCH(B2153,'Coop GFs_CFs'!B:B,0),2),
"Gas Sales", INDEX('Coop GFs_CFs'!M:N, MATCH(B2153,'Coop GFs_CFs'!B:B,0),2),
"No Growth", INDEX('Coop GFs_CFs'!O:P, MATCH(B2153,'Coop GFs_CFs'!B:B,0),2)
)</f>
        <v>1</v>
      </c>
      <c r="O2153" s="133"/>
      <c r="P2153" s="86">
        <f t="shared" si="168"/>
        <v>2.7745173443930501E-10</v>
      </c>
      <c r="Q2153" s="86">
        <f t="shared" si="169"/>
        <v>2.7745173443930501E-10</v>
      </c>
      <c r="R2153" s="106" t="s">
        <v>775</v>
      </c>
      <c r="S2153" s="85" t="s">
        <v>446</v>
      </c>
      <c r="T2153" s="43" t="s">
        <v>436</v>
      </c>
      <c r="U2153" s="43" t="s">
        <v>444</v>
      </c>
      <c r="V2153" s="43" t="s">
        <v>453</v>
      </c>
      <c r="W2153" s="85" t="s">
        <v>776</v>
      </c>
      <c r="X2153" s="85" t="s">
        <v>330</v>
      </c>
      <c r="Y2153" s="42" t="s">
        <v>3734</v>
      </c>
      <c r="Z2153" s="42" t="s">
        <v>3734</v>
      </c>
    </row>
    <row r="2154" spans="1:26" s="42" customFormat="1" x14ac:dyDescent="0.35">
      <c r="A2154" s="43" t="s">
        <v>811</v>
      </c>
      <c r="B2154" s="43">
        <v>51685</v>
      </c>
      <c r="C2154" s="43" t="s">
        <v>12</v>
      </c>
      <c r="D2154" s="53" t="s">
        <v>3766</v>
      </c>
      <c r="E2154" s="104">
        <v>2.0077719999976801E-6</v>
      </c>
      <c r="F2154" s="53">
        <v>2.0168609708664502E-9</v>
      </c>
      <c r="G2154" s="121" t="s">
        <v>3768</v>
      </c>
      <c r="H2154" s="120">
        <f t="shared" si="164"/>
        <v>2.0077719999976801E-6</v>
      </c>
      <c r="I2154" s="53">
        <f t="shared" si="165"/>
        <v>2.0168609708664502E-9</v>
      </c>
      <c r="J2154" s="120">
        <f t="shared" si="166"/>
        <v>2.0077719999976801E-6</v>
      </c>
      <c r="K2154" s="53">
        <f t="shared" si="167"/>
        <v>2.0168609708664502E-9</v>
      </c>
      <c r="L2154" s="122" t="str" cm="1">
        <f t="array" ref="L2154">_xlfn.SWITCH(A2154,
    "District of Columbia", _xlfn.XLOOKUP(R2154, '2015 O3 Growth Surrogates'!A:A, '2015 O3 Growth Surrogates'!H:H),
    "Maryland", _xlfn.XLOOKUP(R2154, '2015 O3 Growth Surrogates'!A:A, '2015 O3 Growth Surrogates'!I:I),
    "Virginia", _xlfn.XLOOKUP(R2154, '2015 O3 Growth Surrogates'!A:A, '2015 O3 Growth Surrogates'!J:J)
)</f>
        <v>No Growth</v>
      </c>
      <c r="M2154" s="133" cm="1">
        <f t="array" ref="M2154">_xlfn.SWITCH(L2154,
"Employment", INDEX('Coop GFs_CFs'!C:D, MATCH(B2154,'Coop GFs_CFs'!B:B,0),1),
"Population", INDEX('Coop GFs_CFs'!E:F, MATCH(B2154,'Coop GFs_CFs'!B:B,0),1),
"Household", INDEX('Coop GFs_CFs'!G:H, MATCH(B2154,'Coop GFs_CFs'!B:B,0),1),
"VMT", INDEX('Coop GFs_CFs'!I:J, MATCH(B2154,'Coop GFs_CFs'!B:B,0),1),
"Lane Mile", INDEX('Coop GFs_CFs'!K:L, MATCH(B2154,'Coop GFs_CFs'!B:B,0),1),
"Gas Sales", INDEX('Coop GFs_CFs'!M:N, MATCH(B2154,'Coop GFs_CFs'!B:B,0),1),
"No Growth", INDEX('Coop GFs_CFs'!O:P, MATCH(B2154,'Coop GFs_CFs'!B:B,0),1)
)</f>
        <v>1</v>
      </c>
      <c r="N2154" s="133" cm="1">
        <f t="array" ref="N2154">_xlfn.SWITCH(L2154,
"Employment", INDEX('Coop GFs_CFs'!C:D, MATCH(B2154,'Coop GFs_CFs'!B:B,0),2),
"Population", INDEX('Coop GFs_CFs'!E:F, MATCH(B2154,'Coop GFs_CFs'!B:B,0),2),
"Household", INDEX('Coop GFs_CFs'!G:H, MATCH(B2154,'Coop GFs_CFs'!B:B,0),2),
"VMT", INDEX('Coop GFs_CFs'!I:J, MATCH(B2154,'Coop GFs_CFs'!B:B,0),2),
"Lane Mile", INDEX('Coop GFs_CFs'!K:L, MATCH(B2154,'Coop GFs_CFs'!B:B,0),2),
"Gas Sales", INDEX('Coop GFs_CFs'!M:N, MATCH(B2154,'Coop GFs_CFs'!B:B,0),2),
"No Growth", INDEX('Coop GFs_CFs'!O:P, MATCH(B2154,'Coop GFs_CFs'!B:B,0),2)
)</f>
        <v>1</v>
      </c>
      <c r="O2154" s="133"/>
      <c r="P2154" s="86">
        <f t="shared" si="168"/>
        <v>2.0168609708664502E-9</v>
      </c>
      <c r="Q2154" s="86">
        <f t="shared" si="169"/>
        <v>2.0168609708664502E-9</v>
      </c>
      <c r="R2154" s="108" t="s">
        <v>775</v>
      </c>
      <c r="S2154" s="85" t="s">
        <v>446</v>
      </c>
      <c r="T2154" s="43" t="s">
        <v>436</v>
      </c>
      <c r="U2154" s="43" t="s">
        <v>444</v>
      </c>
      <c r="V2154" s="43" t="s">
        <v>453</v>
      </c>
      <c r="W2154" s="85" t="s">
        <v>776</v>
      </c>
      <c r="X2154" s="85" t="s">
        <v>330</v>
      </c>
      <c r="Y2154" s="42" t="s">
        <v>3735</v>
      </c>
      <c r="Z2154" s="42" t="s">
        <v>3735</v>
      </c>
    </row>
    <row r="2155" spans="1:26" s="42" customFormat="1" x14ac:dyDescent="0.35">
      <c r="A2155" s="43" t="s">
        <v>811</v>
      </c>
      <c r="B2155" s="43">
        <v>51059</v>
      </c>
      <c r="C2155" s="43" t="s">
        <v>12</v>
      </c>
      <c r="D2155" s="53" t="s">
        <v>3766</v>
      </c>
      <c r="E2155" s="104">
        <v>1.01103999999858E-4</v>
      </c>
      <c r="F2155" s="53">
        <v>2.75337690631423E-7</v>
      </c>
      <c r="G2155" s="121" t="s">
        <v>3768</v>
      </c>
      <c r="H2155" s="120">
        <f t="shared" si="164"/>
        <v>1.01103999999858E-4</v>
      </c>
      <c r="I2155" s="53">
        <f t="shared" si="165"/>
        <v>2.75337690631423E-7</v>
      </c>
      <c r="J2155" s="120">
        <f t="shared" si="166"/>
        <v>1.01103999999858E-4</v>
      </c>
      <c r="K2155" s="53">
        <f t="shared" si="167"/>
        <v>2.75337690631423E-7</v>
      </c>
      <c r="L2155" s="122" t="str" cm="1">
        <f t="array" ref="L2155">_xlfn.SWITCH(A2155,
    "District of Columbia", _xlfn.XLOOKUP(R2155, '2015 O3 Growth Surrogates'!A:A, '2015 O3 Growth Surrogates'!H:H),
    "Maryland", _xlfn.XLOOKUP(R2155, '2015 O3 Growth Surrogates'!A:A, '2015 O3 Growth Surrogates'!I:I),
    "Virginia", _xlfn.XLOOKUP(R2155, '2015 O3 Growth Surrogates'!A:A, '2015 O3 Growth Surrogates'!J:J)
)</f>
        <v>Population</v>
      </c>
      <c r="M2155" s="133" cm="1">
        <f t="array" ref="M2155">_xlfn.SWITCH(L2155,
"Employment", INDEX('Coop GFs_CFs'!C:D, MATCH(B2155,'Coop GFs_CFs'!B:B,0),1),
"Population", INDEX('Coop GFs_CFs'!E:F, MATCH(B2155,'Coop GFs_CFs'!B:B,0),1),
"Household", INDEX('Coop GFs_CFs'!G:H, MATCH(B2155,'Coop GFs_CFs'!B:B,0),1),
"VMT", INDEX('Coop GFs_CFs'!I:J, MATCH(B2155,'Coop GFs_CFs'!B:B,0),1),
"Lane Mile", INDEX('Coop GFs_CFs'!K:L, MATCH(B2155,'Coop GFs_CFs'!B:B,0),1),
"Gas Sales", INDEX('Coop GFs_CFs'!M:N, MATCH(B2155,'Coop GFs_CFs'!B:B,0),1),
"No Growth", INDEX('Coop GFs_CFs'!O:P, MATCH(B2155,'Coop GFs_CFs'!B:B,0),1)
)</f>
        <v>1.0657729164323093</v>
      </c>
      <c r="N2155" s="133" cm="1">
        <f t="array" ref="N2155">_xlfn.SWITCH(L2155,
"Employment", INDEX('Coop GFs_CFs'!C:D, MATCH(B2155,'Coop GFs_CFs'!B:B,0),2),
"Population", INDEX('Coop GFs_CFs'!E:F, MATCH(B2155,'Coop GFs_CFs'!B:B,0),2),
"Household", INDEX('Coop GFs_CFs'!G:H, MATCH(B2155,'Coop GFs_CFs'!B:B,0),2),
"VMT", INDEX('Coop GFs_CFs'!I:J, MATCH(B2155,'Coop GFs_CFs'!B:B,0),2),
"Lane Mile", INDEX('Coop GFs_CFs'!K:L, MATCH(B2155,'Coop GFs_CFs'!B:B,0),2),
"Gas Sales", INDEX('Coop GFs_CFs'!M:N, MATCH(B2155,'Coop GFs_CFs'!B:B,0),2),
"No Growth", INDEX('Coop GFs_CFs'!O:P, MATCH(B2155,'Coop GFs_CFs'!B:B,0),2)
)</f>
        <v>1.0960498584059377</v>
      </c>
      <c r="O2155" s="133"/>
      <c r="P2155" s="86">
        <f t="shared" si="168"/>
        <v>2.934474535479886E-7</v>
      </c>
      <c r="Q2155" s="86">
        <f t="shared" si="169"/>
        <v>3.0178383683038905E-7</v>
      </c>
      <c r="R2155" s="108" t="s">
        <v>921</v>
      </c>
      <c r="S2155" s="85" t="s">
        <v>240</v>
      </c>
      <c r="T2155" s="43" t="s">
        <v>235</v>
      </c>
      <c r="U2155" s="43" t="s">
        <v>327</v>
      </c>
      <c r="V2155" s="43" t="s">
        <v>907</v>
      </c>
      <c r="W2155" s="42" t="s">
        <v>922</v>
      </c>
      <c r="X2155" s="85" t="s">
        <v>330</v>
      </c>
      <c r="Y2155" s="42" t="s">
        <v>3736</v>
      </c>
      <c r="Z2155" s="42" t="s">
        <v>3736</v>
      </c>
    </row>
    <row r="2156" spans="1:26" s="42" customFormat="1" x14ac:dyDescent="0.35">
      <c r="A2156" s="43" t="s">
        <v>497</v>
      </c>
      <c r="B2156" s="43">
        <v>24017</v>
      </c>
      <c r="C2156" s="43" t="s">
        <v>955</v>
      </c>
      <c r="D2156" s="53" t="s">
        <v>3766</v>
      </c>
      <c r="E2156" s="104">
        <v>2.3694444746876701E-4</v>
      </c>
      <c r="F2156" s="53">
        <v>6.86394313767461E-7</v>
      </c>
      <c r="G2156" s="121" t="s">
        <v>3768</v>
      </c>
      <c r="H2156" s="120">
        <f t="shared" si="164"/>
        <v>2.3694444746876701E-4</v>
      </c>
      <c r="I2156" s="53">
        <f t="shared" si="165"/>
        <v>6.86394313767461E-7</v>
      </c>
      <c r="J2156" s="120">
        <f t="shared" si="166"/>
        <v>2.3694444746876701E-4</v>
      </c>
      <c r="K2156" s="53">
        <f t="shared" si="167"/>
        <v>6.86394313767461E-7</v>
      </c>
      <c r="L2156" s="122" t="str" cm="1">
        <f t="array" ref="L2156">_xlfn.SWITCH(A2156,
    "District of Columbia", _xlfn.XLOOKUP(R2156, '2015 O3 Growth Surrogates'!A:A, '2015 O3 Growth Surrogates'!H:H),
    "Maryland", _xlfn.XLOOKUP(R2156, '2015 O3 Growth Surrogates'!A:A, '2015 O3 Growth Surrogates'!I:I),
    "Virginia", _xlfn.XLOOKUP(R2156, '2015 O3 Growth Surrogates'!A:A, '2015 O3 Growth Surrogates'!J:J)
)</f>
        <v>EPA EMP</v>
      </c>
      <c r="M2156" s="133" t="e" cm="1">
        <f t="array" ref="M2156">_xlfn.SWITCH(L2156,
"Employment", INDEX('Coop GFs_CFs'!C:D, MATCH(B2156,'Coop GFs_CFs'!B:B,0),1),
"Population", INDEX('Coop GFs_CFs'!E:F, MATCH(B2156,'Coop GFs_CFs'!B:B,0),1),
"Household", INDEX('Coop GFs_CFs'!G:H, MATCH(B2156,'Coop GFs_CFs'!B:B,0),1),
"VMT", INDEX('Coop GFs_CFs'!I:J, MATCH(B2156,'Coop GFs_CFs'!B:B,0),1),
"Lane Mile", INDEX('Coop GFs_CFs'!K:L, MATCH(B2156,'Coop GFs_CFs'!B:B,0),1),
"Gas Sales", INDEX('Coop GFs_CFs'!M:N, MATCH(B2156,'Coop GFs_CFs'!B:B,0),1),
"No Growth", INDEX('Coop GFs_CFs'!O:P, MATCH(B2156,'Coop GFs_CFs'!B:B,0),1)
)</f>
        <v>#N/A</v>
      </c>
      <c r="N2156" s="133" t="e" cm="1">
        <f t="array" ref="N2156">_xlfn.SWITCH(L2156,
"Employment", INDEX('Coop GFs_CFs'!C:D, MATCH(B2156,'Coop GFs_CFs'!B:B,0),2),
"Population", INDEX('Coop GFs_CFs'!E:F, MATCH(B2156,'Coop GFs_CFs'!B:B,0),2),
"Household", INDEX('Coop GFs_CFs'!G:H, MATCH(B2156,'Coop GFs_CFs'!B:B,0),2),
"VMT", INDEX('Coop GFs_CFs'!I:J, MATCH(B2156,'Coop GFs_CFs'!B:B,0),2),
"Lane Mile", INDEX('Coop GFs_CFs'!K:L, MATCH(B2156,'Coop GFs_CFs'!B:B,0),2),
"Gas Sales", INDEX('Coop GFs_CFs'!M:N, MATCH(B2156,'Coop GFs_CFs'!B:B,0),2),
"No Growth", INDEX('Coop GFs_CFs'!O:P, MATCH(B2156,'Coop GFs_CFs'!B:B,0),2)
)</f>
        <v>#N/A</v>
      </c>
      <c r="O2156" s="133"/>
      <c r="P2156" s="86">
        <f>I2156</f>
        <v>6.86394313767461E-7</v>
      </c>
      <c r="Q2156" s="86">
        <f>K2156</f>
        <v>6.86394313767461E-7</v>
      </c>
      <c r="R2156" s="108" t="s">
        <v>556</v>
      </c>
      <c r="S2156" s="85" t="s">
        <v>309</v>
      </c>
      <c r="T2156" s="43" t="s">
        <v>11</v>
      </c>
      <c r="U2156" s="43" t="s">
        <v>310</v>
      </c>
      <c r="V2156" s="43" t="s">
        <v>536</v>
      </c>
      <c r="W2156" s="42" t="s">
        <v>312</v>
      </c>
      <c r="X2156" s="85" t="s">
        <v>931</v>
      </c>
      <c r="Y2156" s="42" t="s">
        <v>3737</v>
      </c>
      <c r="Z2156" s="42" t="s">
        <v>3737</v>
      </c>
    </row>
    <row r="2157" spans="1:26" s="42" customFormat="1" x14ac:dyDescent="0.35">
      <c r="A2157" s="43" t="s">
        <v>497</v>
      </c>
      <c r="B2157" s="43">
        <v>24021</v>
      </c>
      <c r="C2157" s="43" t="s">
        <v>10</v>
      </c>
      <c r="D2157" s="53" t="s">
        <v>3766</v>
      </c>
      <c r="E2157" s="104">
        <v>2.3800000000000001E-4</v>
      </c>
      <c r="F2157" s="53">
        <v>0</v>
      </c>
      <c r="G2157" s="121" t="s">
        <v>3768</v>
      </c>
      <c r="H2157" s="120">
        <f t="shared" ref="H2157:H2158" si="170">E2157</f>
        <v>2.3800000000000001E-4</v>
      </c>
      <c r="I2157" s="53">
        <f t="shared" ref="I2157:I2158" si="171">F2157</f>
        <v>0</v>
      </c>
      <c r="J2157" s="120">
        <f t="shared" ref="J2157:J2158" si="172">E2157</f>
        <v>2.3800000000000001E-4</v>
      </c>
      <c r="K2157" s="53">
        <f t="shared" ref="K2157:K2158" si="173">F2157</f>
        <v>0</v>
      </c>
      <c r="L2157" s="122" t="str" cm="1">
        <f t="array" ref="L2157">_xlfn.SWITCH(A2157,
    "District of Columbia", _xlfn.XLOOKUP(R2157, '2015 O3 Growth Surrogates'!A:A, '2015 O3 Growth Surrogates'!H:H),
    "Maryland", _xlfn.XLOOKUP(R2157, '2015 O3 Growth Surrogates'!A:A, '2015 O3 Growth Surrogates'!I:I),
    "Virginia", _xlfn.XLOOKUP(R2157, '2015 O3 Growth Surrogates'!A:A, '2015 O3 Growth Surrogates'!J:J)
)</f>
        <v>No Growth</v>
      </c>
      <c r="M2157" s="133" cm="1">
        <f t="array" ref="M2157">_xlfn.SWITCH(L2157,
"Employment", INDEX('Coop GFs_CFs'!C:D, MATCH(B2157,'Coop GFs_CFs'!B:B,0),1),
"Population", INDEX('Coop GFs_CFs'!E:F, MATCH(B2157,'Coop GFs_CFs'!B:B,0),1),
"Household", INDEX('Coop GFs_CFs'!G:H, MATCH(B2157,'Coop GFs_CFs'!B:B,0),1),
"VMT", INDEX('Coop GFs_CFs'!I:J, MATCH(B2157,'Coop GFs_CFs'!B:B,0),1),
"Lane Mile", INDEX('Coop GFs_CFs'!K:L, MATCH(B2157,'Coop GFs_CFs'!B:B,0),1),
"Gas Sales", INDEX('Coop GFs_CFs'!M:N, MATCH(B2157,'Coop GFs_CFs'!B:B,0),1),
"No Growth", INDEX('Coop GFs_CFs'!O:P, MATCH(B2157,'Coop GFs_CFs'!B:B,0),1)
)</f>
        <v>1</v>
      </c>
      <c r="N2157" s="133" cm="1">
        <f t="array" ref="N2157">_xlfn.SWITCH(L2157,
"Employment", INDEX('Coop GFs_CFs'!C:D, MATCH(B2157,'Coop GFs_CFs'!B:B,0),2),
"Population", INDEX('Coop GFs_CFs'!E:F, MATCH(B2157,'Coop GFs_CFs'!B:B,0),2),
"Household", INDEX('Coop GFs_CFs'!G:H, MATCH(B2157,'Coop GFs_CFs'!B:B,0),2),
"VMT", INDEX('Coop GFs_CFs'!I:J, MATCH(B2157,'Coop GFs_CFs'!B:B,0),2),
"Lane Mile", INDEX('Coop GFs_CFs'!K:L, MATCH(B2157,'Coop GFs_CFs'!B:B,0),2),
"Gas Sales", INDEX('Coop GFs_CFs'!M:N, MATCH(B2157,'Coop GFs_CFs'!B:B,0),2),
"No Growth", INDEX('Coop GFs_CFs'!O:P, MATCH(B2157,'Coop GFs_CFs'!B:B,0),2)
)</f>
        <v>1</v>
      </c>
      <c r="O2157" s="133"/>
      <c r="P2157" s="86">
        <f>F2157*M2157</f>
        <v>0</v>
      </c>
      <c r="Q2157" s="86">
        <f>F2157*N2157</f>
        <v>0</v>
      </c>
      <c r="R2157" s="109">
        <v>2810001001</v>
      </c>
      <c r="S2157" s="85" t="s">
        <v>683</v>
      </c>
      <c r="T2157" s="43" t="s">
        <v>342</v>
      </c>
      <c r="U2157" s="43" t="s">
        <v>343</v>
      </c>
      <c r="V2157" s="43" t="s">
        <v>684</v>
      </c>
      <c r="W2157" s="43" t="s">
        <v>687</v>
      </c>
      <c r="X2157" s="85" t="s">
        <v>935</v>
      </c>
      <c r="Y2157" s="42" t="s">
        <v>3760</v>
      </c>
      <c r="Z2157" s="42" t="s">
        <v>3760</v>
      </c>
    </row>
    <row r="2158" spans="1:26" s="42" customFormat="1" x14ac:dyDescent="0.35">
      <c r="A2158" s="43" t="s">
        <v>811</v>
      </c>
      <c r="B2158" s="43">
        <v>51059</v>
      </c>
      <c r="C2158" s="43" t="s">
        <v>10</v>
      </c>
      <c r="D2158" s="53" t="s">
        <v>3766</v>
      </c>
      <c r="E2158" s="104">
        <v>7.4999999999999993E-5</v>
      </c>
      <c r="F2158" s="53">
        <v>3.6000000000000001E-5</v>
      </c>
      <c r="G2158" s="121" t="s">
        <v>3768</v>
      </c>
      <c r="H2158" s="120">
        <f t="shared" si="170"/>
        <v>7.4999999999999993E-5</v>
      </c>
      <c r="I2158" s="53">
        <f t="shared" si="171"/>
        <v>3.6000000000000001E-5</v>
      </c>
      <c r="J2158" s="120">
        <f t="shared" si="172"/>
        <v>7.4999999999999993E-5</v>
      </c>
      <c r="K2158" s="53">
        <f t="shared" si="173"/>
        <v>3.6000000000000001E-5</v>
      </c>
      <c r="L2158" s="122" t="str" cm="1">
        <f t="array" ref="L2158">_xlfn.SWITCH(A2158,
    "District of Columbia", _xlfn.XLOOKUP(R2158, '2015 O3 Growth Surrogates'!A:A, '2015 O3 Growth Surrogates'!H:H),
    "Maryland", _xlfn.XLOOKUP(R2158, '2015 O3 Growth Surrogates'!A:A, '2015 O3 Growth Surrogates'!I:I),
    "Virginia", _xlfn.XLOOKUP(R2158, '2015 O3 Growth Surrogates'!A:A, '2015 O3 Growth Surrogates'!J:J)
)</f>
        <v>No Growth</v>
      </c>
      <c r="M2158" s="133" cm="1">
        <f t="array" ref="M2158">_xlfn.SWITCH(L2158,
"Employment", INDEX('Coop GFs_CFs'!C:D, MATCH(B2158,'Coop GFs_CFs'!B:B,0),1),
"Population", INDEX('Coop GFs_CFs'!E:F, MATCH(B2158,'Coop GFs_CFs'!B:B,0),1),
"Household", INDEX('Coop GFs_CFs'!G:H, MATCH(B2158,'Coop GFs_CFs'!B:B,0),1),
"VMT", INDEX('Coop GFs_CFs'!I:J, MATCH(B2158,'Coop GFs_CFs'!B:B,0),1),
"Lane Mile", INDEX('Coop GFs_CFs'!K:L, MATCH(B2158,'Coop GFs_CFs'!B:B,0),1),
"Gas Sales", INDEX('Coop GFs_CFs'!M:N, MATCH(B2158,'Coop GFs_CFs'!B:B,0),1),
"No Growth", INDEX('Coop GFs_CFs'!O:P, MATCH(B2158,'Coop GFs_CFs'!B:B,0),1)
)</f>
        <v>1</v>
      </c>
      <c r="N2158" s="133" cm="1">
        <f t="array" ref="N2158">_xlfn.SWITCH(L2158,
"Employment", INDEX('Coop GFs_CFs'!C:D, MATCH(B2158,'Coop GFs_CFs'!B:B,0),2),
"Population", INDEX('Coop GFs_CFs'!E:F, MATCH(B2158,'Coop GFs_CFs'!B:B,0),2),
"Household", INDEX('Coop GFs_CFs'!G:H, MATCH(B2158,'Coop GFs_CFs'!B:B,0),2),
"VMT", INDEX('Coop GFs_CFs'!I:J, MATCH(B2158,'Coop GFs_CFs'!B:B,0),2),
"Lane Mile", INDEX('Coop GFs_CFs'!K:L, MATCH(B2158,'Coop GFs_CFs'!B:B,0),2),
"Gas Sales", INDEX('Coop GFs_CFs'!M:N, MATCH(B2158,'Coop GFs_CFs'!B:B,0),2),
"No Growth", INDEX('Coop GFs_CFs'!O:P, MATCH(B2158,'Coop GFs_CFs'!B:B,0),2)
)</f>
        <v>1</v>
      </c>
      <c r="O2158" s="133"/>
      <c r="P2158" s="86">
        <f>F2158*M2158</f>
        <v>3.6000000000000001E-5</v>
      </c>
      <c r="Q2158" s="86">
        <f>F2158*N2158</f>
        <v>3.6000000000000001E-5</v>
      </c>
      <c r="R2158" s="109" t="s">
        <v>686</v>
      </c>
      <c r="S2158" s="85" t="s">
        <v>683</v>
      </c>
      <c r="T2158" s="43" t="s">
        <v>342</v>
      </c>
      <c r="U2158" s="43" t="s">
        <v>343</v>
      </c>
      <c r="V2158" s="43" t="s">
        <v>684</v>
      </c>
      <c r="W2158" s="43" t="s">
        <v>687</v>
      </c>
      <c r="X2158" s="85" t="s">
        <v>935</v>
      </c>
      <c r="Y2158" s="42" t="s">
        <v>3761</v>
      </c>
      <c r="Z2158" s="42" t="s">
        <v>3761</v>
      </c>
    </row>
    <row r="2159" spans="1:26" s="39" customFormat="1" x14ac:dyDescent="0.35">
      <c r="A2159" s="43" t="s">
        <v>497</v>
      </c>
      <c r="B2159" s="54">
        <v>24009</v>
      </c>
      <c r="C2159" s="54" t="s">
        <v>12</v>
      </c>
      <c r="D2159" s="53" t="s">
        <v>3766</v>
      </c>
      <c r="E2159" s="110" t="str">
        <f>D2159</f>
        <v xml:space="preserve">SCC-FIPS-Pollutant combo missing </v>
      </c>
      <c r="F2159" s="53">
        <f>SUMIFS('C3_SCC OS Daily Avg'!D:D, 'C3_SCC OS Daily Avg'!E:E, Z2159)</f>
        <v>2.0635261826419E-5</v>
      </c>
      <c r="G2159" s="121" t="s">
        <v>3768</v>
      </c>
      <c r="H2159" s="124" t="str">
        <f t="shared" ref="H2159" si="174">E2159</f>
        <v xml:space="preserve">SCC-FIPS-Pollutant combo missing </v>
      </c>
      <c r="I2159" s="53">
        <f t="shared" ref="I2159" si="175">F2159</f>
        <v>2.0635261826419E-5</v>
      </c>
      <c r="J2159" s="124" t="str">
        <f t="shared" ref="J2159" si="176">E2159</f>
        <v xml:space="preserve">SCC-FIPS-Pollutant combo missing </v>
      </c>
      <c r="K2159" s="53">
        <f t="shared" ref="K2159" si="177">F2159</f>
        <v>2.0635261826419E-5</v>
      </c>
      <c r="L2159" s="122" t="str" cm="1">
        <f t="array" ref="L2159">_xlfn.SWITCH(A2159,
    "District of Columbia", _xlfn.XLOOKUP(R2159, '2015 O3 Growth Surrogates'!A:A, '2015 O3 Growth Surrogates'!H:H),
    "Maryland", _xlfn.XLOOKUP(R2159, '2015 O3 Growth Surrogates'!A:A, '2015 O3 Growth Surrogates'!I:I),
    "Virginia", _xlfn.XLOOKUP(R2159, '2015 O3 Growth Surrogates'!A:A, '2015 O3 Growth Surrogates'!J:J)
)</f>
        <v>EPA EMP</v>
      </c>
      <c r="M2159" s="133" t="e" cm="1">
        <f t="array" ref="M2159">_xlfn.SWITCH(L2159,
"Employment", INDEX('Coop GFs_CFs'!C:D, MATCH(B2159,'Coop GFs_CFs'!B:B,0),1),
"Population", INDEX('Coop GFs_CFs'!E:F, MATCH(B2159,'Coop GFs_CFs'!B:B,0),1),
"Household", INDEX('Coop GFs_CFs'!G:H, MATCH(B2159,'Coop GFs_CFs'!B:B,0),1),
"VMT", INDEX('Coop GFs_CFs'!I:J, MATCH(B2159,'Coop GFs_CFs'!B:B,0),1),
"Lane Mile", INDEX('Coop GFs_CFs'!K:L, MATCH(B2159,'Coop GFs_CFs'!B:B,0),1),
"Gas Sales", INDEX('Coop GFs_CFs'!M:N, MATCH(B2159,'Coop GFs_CFs'!B:B,0),1),
"No Growth", INDEX('Coop GFs_CFs'!O:P, MATCH(B2159,'Coop GFs_CFs'!B:B,0),1)
)</f>
        <v>#N/A</v>
      </c>
      <c r="N2159" s="133" t="e" cm="1">
        <f t="array" ref="N2159">_xlfn.SWITCH(L2159,
"Employment", INDEX('Coop GFs_CFs'!C:D, MATCH(B2159,'Coop GFs_CFs'!B:B,0),2),
"Population", INDEX('Coop GFs_CFs'!E:F, MATCH(B2159,'Coop GFs_CFs'!B:B,0),2),
"Household", INDEX('Coop GFs_CFs'!G:H, MATCH(B2159,'Coop GFs_CFs'!B:B,0),2),
"VMT", INDEX('Coop GFs_CFs'!I:J, MATCH(B2159,'Coop GFs_CFs'!B:B,0),2),
"Lane Mile", INDEX('Coop GFs_CFs'!K:L, MATCH(B2159,'Coop GFs_CFs'!B:B,0),2),
"Gas Sales", INDEX('Coop GFs_CFs'!M:N, MATCH(B2159,'Coop GFs_CFs'!B:B,0),2),
"No Growth", INDEX('Coop GFs_CFs'!O:P, MATCH(B2159,'Coop GFs_CFs'!B:B,0),2)
)</f>
        <v>#N/A</v>
      </c>
      <c r="O2159" s="133"/>
      <c r="P2159" s="86">
        <f t="shared" ref="P2159:P2190" si="178">I2159</f>
        <v>2.0635261826419E-5</v>
      </c>
      <c r="Q2159" s="86">
        <f t="shared" ref="Q2159:Q2190" si="179">K2159</f>
        <v>2.0635261826419E-5</v>
      </c>
      <c r="R2159" s="109">
        <v>2280202324</v>
      </c>
      <c r="S2159" s="43" t="s">
        <v>350</v>
      </c>
      <c r="T2159" s="43" t="s">
        <v>11</v>
      </c>
      <c r="U2159" s="43" t="s">
        <v>351</v>
      </c>
      <c r="V2159" s="43" t="s">
        <v>715</v>
      </c>
      <c r="W2159" s="43" t="s">
        <v>698</v>
      </c>
      <c r="X2159" s="43" t="s">
        <v>934</v>
      </c>
      <c r="Y2159" s="42" t="s">
        <v>3763</v>
      </c>
      <c r="Z2159" s="42" t="s">
        <v>3763</v>
      </c>
    </row>
    <row r="2160" spans="1:26" s="39" customFormat="1" x14ac:dyDescent="0.35">
      <c r="A2160" s="43" t="s">
        <v>497</v>
      </c>
      <c r="B2160" s="54">
        <v>24009</v>
      </c>
      <c r="C2160" s="54" t="s">
        <v>12</v>
      </c>
      <c r="D2160" s="53" t="s">
        <v>3766</v>
      </c>
      <c r="E2160" s="110" t="str">
        <f>D2160</f>
        <v xml:space="preserve">SCC-FIPS-Pollutant combo missing </v>
      </c>
      <c r="F2160" s="53">
        <f>SUMIFS('C3_SCC OS Daily Avg'!D:D, 'C3_SCC OS Daily Avg'!E:E, Z2160)</f>
        <v>7.2545842358504902E-6</v>
      </c>
      <c r="G2160" s="121" t="s">
        <v>3768</v>
      </c>
      <c r="H2160" s="124" t="str">
        <f t="shared" ref="H2160" si="180">E2160</f>
        <v xml:space="preserve">SCC-FIPS-Pollutant combo missing </v>
      </c>
      <c r="I2160" s="53">
        <f t="shared" ref="I2160" si="181">F2160</f>
        <v>7.2545842358504902E-6</v>
      </c>
      <c r="J2160" s="124" t="str">
        <f t="shared" ref="J2160" si="182">E2160</f>
        <v xml:space="preserve">SCC-FIPS-Pollutant combo missing </v>
      </c>
      <c r="K2160" s="53">
        <f t="shared" ref="K2160" si="183">F2160</f>
        <v>7.2545842358504902E-6</v>
      </c>
      <c r="L2160" s="122" t="str" cm="1">
        <f t="array" ref="L2160">_xlfn.SWITCH(A2160,
    "District of Columbia", _xlfn.XLOOKUP(R2160, '2015 O3 Growth Surrogates'!A:A, '2015 O3 Growth Surrogates'!H:H),
    "Maryland", _xlfn.XLOOKUP(R2160, '2015 O3 Growth Surrogates'!A:A, '2015 O3 Growth Surrogates'!I:I),
    "Virginia", _xlfn.XLOOKUP(R2160, '2015 O3 Growth Surrogates'!A:A, '2015 O3 Growth Surrogates'!J:J)
)</f>
        <v>EPA EMP</v>
      </c>
      <c r="M2160" s="133" t="e" cm="1">
        <f t="array" ref="M2160">_xlfn.SWITCH(L2160,
"Employment", INDEX('Coop GFs_CFs'!C:D, MATCH(B2160,'Coop GFs_CFs'!B:B,0),1),
"Population", INDEX('Coop GFs_CFs'!E:F, MATCH(B2160,'Coop GFs_CFs'!B:B,0),1),
"Household", INDEX('Coop GFs_CFs'!G:H, MATCH(B2160,'Coop GFs_CFs'!B:B,0),1),
"VMT", INDEX('Coop GFs_CFs'!I:J, MATCH(B2160,'Coop GFs_CFs'!B:B,0),1),
"Lane Mile", INDEX('Coop GFs_CFs'!K:L, MATCH(B2160,'Coop GFs_CFs'!B:B,0),1),
"Gas Sales", INDEX('Coop GFs_CFs'!M:N, MATCH(B2160,'Coop GFs_CFs'!B:B,0),1),
"No Growth", INDEX('Coop GFs_CFs'!O:P, MATCH(B2160,'Coop GFs_CFs'!B:B,0),1)
)</f>
        <v>#N/A</v>
      </c>
      <c r="N2160" s="133" t="e" cm="1">
        <f t="array" ref="N2160">_xlfn.SWITCH(L2160,
"Employment", INDEX('Coop GFs_CFs'!C:D, MATCH(B2160,'Coop GFs_CFs'!B:B,0),2),
"Population", INDEX('Coop GFs_CFs'!E:F, MATCH(B2160,'Coop GFs_CFs'!B:B,0),2),
"Household", INDEX('Coop GFs_CFs'!G:H, MATCH(B2160,'Coop GFs_CFs'!B:B,0),2),
"VMT", INDEX('Coop GFs_CFs'!I:J, MATCH(B2160,'Coop GFs_CFs'!B:B,0),2),
"Lane Mile", INDEX('Coop GFs_CFs'!K:L, MATCH(B2160,'Coop GFs_CFs'!B:B,0),2),
"Gas Sales", INDEX('Coop GFs_CFs'!M:N, MATCH(B2160,'Coop GFs_CFs'!B:B,0),2),
"No Growth", INDEX('Coop GFs_CFs'!O:P, MATCH(B2160,'Coop GFs_CFs'!B:B,0),2)
)</f>
        <v>#N/A</v>
      </c>
      <c r="O2160" s="133"/>
      <c r="P2160" s="86">
        <f t="shared" si="178"/>
        <v>7.2545842358504902E-6</v>
      </c>
      <c r="Q2160" s="86">
        <f t="shared" si="179"/>
        <v>7.2545842358504902E-6</v>
      </c>
      <c r="R2160" s="109">
        <v>2280213324</v>
      </c>
      <c r="S2160" s="43" t="s">
        <v>350</v>
      </c>
      <c r="T2160" s="43" t="s">
        <v>11</v>
      </c>
      <c r="U2160" s="43" t="s">
        <v>351</v>
      </c>
      <c r="V2160" s="43" t="s">
        <v>366</v>
      </c>
      <c r="W2160" s="43" t="s">
        <v>698</v>
      </c>
      <c r="X2160" s="43" t="s">
        <v>934</v>
      </c>
      <c r="Y2160" s="42" t="s">
        <v>3764</v>
      </c>
      <c r="Z2160" s="42" t="s">
        <v>3764</v>
      </c>
    </row>
    <row r="2161" spans="1:26" x14ac:dyDescent="0.35">
      <c r="A2161" s="140" t="s">
        <v>497</v>
      </c>
      <c r="B2161" s="141">
        <v>24009</v>
      </c>
      <c r="C2161" s="140" t="s">
        <v>955</v>
      </c>
      <c r="D2161" s="147">
        <v>2.8191270000000004E-2</v>
      </c>
      <c r="E2161" s="147"/>
      <c r="F2161" s="147">
        <f>D2161/365</f>
        <v>7.723635616438358E-5</v>
      </c>
      <c r="G2161" s="147"/>
      <c r="H2161" s="153">
        <f>D2161</f>
        <v>2.8191270000000004E-2</v>
      </c>
      <c r="I2161" s="147">
        <f>H2161/365</f>
        <v>7.723635616438358E-5</v>
      </c>
      <c r="J2161" s="147">
        <f>H2161</f>
        <v>2.8191270000000004E-2</v>
      </c>
      <c r="K2161" s="148">
        <f>H2161/365</f>
        <v>7.723635616438358E-5</v>
      </c>
      <c r="L2161" s="151" t="s">
        <v>3820</v>
      </c>
      <c r="M2161" s="175" cm="1">
        <f t="array" ref="M2161">_xlfn.SWITCH(L2161,
"Employment", INDEX('Coop GFs_CFs'!C:D, MATCH(B2161,'Coop GFs_CFs'!B:B,0),1),
"Population", INDEX('Coop GFs_CFs'!E:F, MATCH(B2161,'Coop GFs_CFs'!B:B,0),1),
"Household", INDEX('Coop GFs_CFs'!G:H, MATCH(B2161,'Coop GFs_CFs'!B:B,0),1),
"VMT", INDEX('Coop GFs_CFs'!I:J, MATCH(B2161,'Coop GFs_CFs'!B:B,0),1),
"Lane Mile", INDEX('Coop GFs_CFs'!K:L, MATCH(B2161,'Coop GFs_CFs'!B:B,0),1),
"Gas Sales", INDEX('Coop GFs_CFs'!M:N, MATCH(B2161,'Coop GFs_CFs'!B:B,0),1),
"No Growth", INDEX('Coop GFs_CFs'!O:P, MATCH(B2161,'Coop GFs_CFs'!B:B,0),1)
)</f>
        <v>1</v>
      </c>
      <c r="N2161" s="175" cm="1">
        <f t="array" ref="N2161">_xlfn.SWITCH(L2161,
"Employment", INDEX('Coop GFs_CFs'!C:D, MATCH(B2161,'Coop GFs_CFs'!B:B,0),2),
"Population", INDEX('Coop GFs_CFs'!E:F, MATCH(B2161,'Coop GFs_CFs'!B:B,0),2),
"Household", INDEX('Coop GFs_CFs'!G:H, MATCH(B2161,'Coop GFs_CFs'!B:B,0),2),
"VMT", INDEX('Coop GFs_CFs'!I:J, MATCH(B2161,'Coop GFs_CFs'!B:B,0),2),
"Lane Mile", INDEX('Coop GFs_CFs'!K:L, MATCH(B2161,'Coop GFs_CFs'!B:B,0),2),
"Gas Sales", INDEX('Coop GFs_CFs'!M:N, MATCH(B2161,'Coop GFs_CFs'!B:B,0),2),
"No Growth", INDEX('Coop GFs_CFs'!O:P, MATCH(B2161,'Coop GFs_CFs'!B:B,0),2)
)</f>
        <v>1</v>
      </c>
      <c r="O2161" s="148"/>
      <c r="P2161" s="148">
        <f t="shared" si="178"/>
        <v>7.723635616438358E-5</v>
      </c>
      <c r="Q2161" s="148">
        <f t="shared" si="179"/>
        <v>7.723635616438358E-5</v>
      </c>
      <c r="R2161" s="155">
        <v>2810030000</v>
      </c>
      <c r="S2161" s="140" t="s">
        <v>3848</v>
      </c>
      <c r="T2161" s="140" t="s">
        <v>342</v>
      </c>
      <c r="U2161" s="140" t="s">
        <v>343</v>
      </c>
      <c r="V2161" s="140" t="s">
        <v>3848</v>
      </c>
      <c r="W2161" s="140" t="s">
        <v>3849</v>
      </c>
      <c r="X2161" s="140" t="s">
        <v>330</v>
      </c>
      <c r="Y2161" s="152" t="str">
        <f t="shared" ref="Y2161:Y2192" si="184">CONCATENATE(R2161,"-",B2161,"-",C2161)</f>
        <v>2810030000-24009-NOX</v>
      </c>
      <c r="Z2161" s="152" t="s">
        <v>3868</v>
      </c>
    </row>
    <row r="2162" spans="1:26" x14ac:dyDescent="0.35">
      <c r="A2162" s="140" t="s">
        <v>497</v>
      </c>
      <c r="B2162" s="141">
        <v>24017</v>
      </c>
      <c r="C2162" s="140" t="s">
        <v>955</v>
      </c>
      <c r="D2162" s="147">
        <v>0.13432311000000002</v>
      </c>
      <c r="E2162" s="147"/>
      <c r="F2162" s="147">
        <f t="shared" ref="F2162:F2225" si="185">D2162/365</f>
        <v>3.6800852054794526E-4</v>
      </c>
      <c r="G2162" s="147"/>
      <c r="H2162" s="153">
        <f t="shared" ref="H2162:H2170" si="186">D2162</f>
        <v>0.13432311000000002</v>
      </c>
      <c r="I2162" s="147">
        <f t="shared" ref="I2162:I2170" si="187">H2162/365</f>
        <v>3.6800852054794526E-4</v>
      </c>
      <c r="J2162" s="147">
        <f t="shared" ref="J2162:J2195" si="188">H2162</f>
        <v>0.13432311000000002</v>
      </c>
      <c r="K2162" s="148">
        <f t="shared" ref="K2162:K2225" si="189">H2162/365</f>
        <v>3.6800852054794526E-4</v>
      </c>
      <c r="L2162" s="151" t="s">
        <v>3820</v>
      </c>
      <c r="M2162" s="175" cm="1">
        <f t="array" ref="M2162">_xlfn.SWITCH(L2162,
"Employment", INDEX('Coop GFs_CFs'!C:D, MATCH(B2162,'Coop GFs_CFs'!B:B,0),1),
"Population", INDEX('Coop GFs_CFs'!E:F, MATCH(B2162,'Coop GFs_CFs'!B:B,0),1),
"Household", INDEX('Coop GFs_CFs'!G:H, MATCH(B2162,'Coop GFs_CFs'!B:B,0),1),
"VMT", INDEX('Coop GFs_CFs'!I:J, MATCH(B2162,'Coop GFs_CFs'!B:B,0),1),
"Lane Mile", INDEX('Coop GFs_CFs'!K:L, MATCH(B2162,'Coop GFs_CFs'!B:B,0),1),
"Gas Sales", INDEX('Coop GFs_CFs'!M:N, MATCH(B2162,'Coop GFs_CFs'!B:B,0),1),
"No Growth", INDEX('Coop GFs_CFs'!O:P, MATCH(B2162,'Coop GFs_CFs'!B:B,0),1)
)</f>
        <v>1</v>
      </c>
      <c r="N2162" s="175" cm="1">
        <f t="array" ref="N2162">_xlfn.SWITCH(L2162,
"Employment", INDEX('Coop GFs_CFs'!C:D, MATCH(B2162,'Coop GFs_CFs'!B:B,0),2),
"Population", INDEX('Coop GFs_CFs'!E:F, MATCH(B2162,'Coop GFs_CFs'!B:B,0),2),
"Household", INDEX('Coop GFs_CFs'!G:H, MATCH(B2162,'Coop GFs_CFs'!B:B,0),2),
"VMT", INDEX('Coop GFs_CFs'!I:J, MATCH(B2162,'Coop GFs_CFs'!B:B,0),2),
"Lane Mile", INDEX('Coop GFs_CFs'!K:L, MATCH(B2162,'Coop GFs_CFs'!B:B,0),2),
"Gas Sales", INDEX('Coop GFs_CFs'!M:N, MATCH(B2162,'Coop GFs_CFs'!B:B,0),2),
"No Growth", INDEX('Coop GFs_CFs'!O:P, MATCH(B2162,'Coop GFs_CFs'!B:B,0),2)
)</f>
        <v>1</v>
      </c>
      <c r="O2162" s="148"/>
      <c r="P2162" s="148">
        <f t="shared" si="178"/>
        <v>3.6800852054794526E-4</v>
      </c>
      <c r="Q2162" s="148">
        <f t="shared" si="179"/>
        <v>3.6800852054794526E-4</v>
      </c>
      <c r="R2162" s="155">
        <v>2810030000</v>
      </c>
      <c r="S2162" s="140" t="s">
        <v>3848</v>
      </c>
      <c r="T2162" s="140" t="s">
        <v>342</v>
      </c>
      <c r="U2162" s="140" t="s">
        <v>343</v>
      </c>
      <c r="V2162" s="140" t="s">
        <v>3848</v>
      </c>
      <c r="W2162" s="140" t="s">
        <v>3849</v>
      </c>
      <c r="X2162" s="140" t="s">
        <v>330</v>
      </c>
      <c r="Y2162" s="152" t="str">
        <f t="shared" si="184"/>
        <v>2810030000-24017-NOX</v>
      </c>
      <c r="Z2162" s="152" t="s">
        <v>3869</v>
      </c>
    </row>
    <row r="2163" spans="1:26" x14ac:dyDescent="0.35">
      <c r="A2163" s="140" t="s">
        <v>497</v>
      </c>
      <c r="B2163" s="140">
        <v>24021</v>
      </c>
      <c r="C2163" s="140" t="s">
        <v>955</v>
      </c>
      <c r="D2163" s="147">
        <v>0.14372019999999999</v>
      </c>
      <c r="E2163" s="147"/>
      <c r="F2163" s="147">
        <f t="shared" si="185"/>
        <v>3.9375397260273972E-4</v>
      </c>
      <c r="G2163" s="147"/>
      <c r="H2163" s="153">
        <f t="shared" si="186"/>
        <v>0.14372019999999999</v>
      </c>
      <c r="I2163" s="147">
        <f t="shared" si="187"/>
        <v>3.9375397260273972E-4</v>
      </c>
      <c r="J2163" s="147">
        <f t="shared" si="188"/>
        <v>0.14372019999999999</v>
      </c>
      <c r="K2163" s="148">
        <f t="shared" si="189"/>
        <v>3.9375397260273972E-4</v>
      </c>
      <c r="L2163" s="151" t="s">
        <v>3820</v>
      </c>
      <c r="M2163" s="175" cm="1">
        <f t="array" ref="M2163">_xlfn.SWITCH(L2163,
"Employment", INDEX('Coop GFs_CFs'!C:D, MATCH(B2163,'Coop GFs_CFs'!B:B,0),1),
"Population", INDEX('Coop GFs_CFs'!E:F, MATCH(B2163,'Coop GFs_CFs'!B:B,0),1),
"Household", INDEX('Coop GFs_CFs'!G:H, MATCH(B2163,'Coop GFs_CFs'!B:B,0),1),
"VMT", INDEX('Coop GFs_CFs'!I:J, MATCH(B2163,'Coop GFs_CFs'!B:B,0),1),
"Lane Mile", INDEX('Coop GFs_CFs'!K:L, MATCH(B2163,'Coop GFs_CFs'!B:B,0),1),
"Gas Sales", INDEX('Coop GFs_CFs'!M:N, MATCH(B2163,'Coop GFs_CFs'!B:B,0),1),
"No Growth", INDEX('Coop GFs_CFs'!O:P, MATCH(B2163,'Coop GFs_CFs'!B:B,0),1)
)</f>
        <v>1</v>
      </c>
      <c r="N2163" s="175" cm="1">
        <f t="array" ref="N2163">_xlfn.SWITCH(L2163,
"Employment", INDEX('Coop GFs_CFs'!C:D, MATCH(B2163,'Coop GFs_CFs'!B:B,0),2),
"Population", INDEX('Coop GFs_CFs'!E:F, MATCH(B2163,'Coop GFs_CFs'!B:B,0),2),
"Household", INDEX('Coop GFs_CFs'!G:H, MATCH(B2163,'Coop GFs_CFs'!B:B,0),2),
"VMT", INDEX('Coop GFs_CFs'!I:J, MATCH(B2163,'Coop GFs_CFs'!B:B,0),2),
"Lane Mile", INDEX('Coop GFs_CFs'!K:L, MATCH(B2163,'Coop GFs_CFs'!B:B,0),2),
"Gas Sales", INDEX('Coop GFs_CFs'!M:N, MATCH(B2163,'Coop GFs_CFs'!B:B,0),2),
"No Growth", INDEX('Coop GFs_CFs'!O:P, MATCH(B2163,'Coop GFs_CFs'!B:B,0),2)
)</f>
        <v>1</v>
      </c>
      <c r="O2163" s="148"/>
      <c r="P2163" s="148">
        <f t="shared" si="178"/>
        <v>3.9375397260273972E-4</v>
      </c>
      <c r="Q2163" s="148">
        <f t="shared" si="179"/>
        <v>3.9375397260273972E-4</v>
      </c>
      <c r="R2163" s="155">
        <v>2810030000</v>
      </c>
      <c r="S2163" s="140" t="s">
        <v>3848</v>
      </c>
      <c r="T2163" s="140" t="s">
        <v>342</v>
      </c>
      <c r="U2163" s="140" t="s">
        <v>343</v>
      </c>
      <c r="V2163" s="140" t="s">
        <v>3848</v>
      </c>
      <c r="W2163" s="140" t="s">
        <v>3849</v>
      </c>
      <c r="X2163" s="140" t="s">
        <v>330</v>
      </c>
      <c r="Y2163" s="152" t="str">
        <f t="shared" si="184"/>
        <v>2810030000-24021-NOX</v>
      </c>
      <c r="Z2163" s="152" t="s">
        <v>3870</v>
      </c>
    </row>
    <row r="2164" spans="1:26" x14ac:dyDescent="0.35">
      <c r="A2164" s="140" t="s">
        <v>497</v>
      </c>
      <c r="B2164" s="140">
        <v>24031</v>
      </c>
      <c r="C2164" s="140" t="s">
        <v>955</v>
      </c>
      <c r="D2164" s="147">
        <v>0.26919898999999997</v>
      </c>
      <c r="E2164" s="147"/>
      <c r="F2164" s="147">
        <f t="shared" si="185"/>
        <v>7.375314794520547E-4</v>
      </c>
      <c r="G2164" s="147"/>
      <c r="H2164" s="153">
        <f t="shared" si="186"/>
        <v>0.26919898999999997</v>
      </c>
      <c r="I2164" s="147">
        <f t="shared" si="187"/>
        <v>7.375314794520547E-4</v>
      </c>
      <c r="J2164" s="147">
        <f t="shared" si="188"/>
        <v>0.26919898999999997</v>
      </c>
      <c r="K2164" s="148">
        <f t="shared" si="189"/>
        <v>7.375314794520547E-4</v>
      </c>
      <c r="L2164" s="151" t="s">
        <v>3820</v>
      </c>
      <c r="M2164" s="175" cm="1">
        <f t="array" ref="M2164">_xlfn.SWITCH(L2164,
"Employment", INDEX('Coop GFs_CFs'!C:D, MATCH(B2164,'Coop GFs_CFs'!B:B,0),1),
"Population", INDEX('Coop GFs_CFs'!E:F, MATCH(B2164,'Coop GFs_CFs'!B:B,0),1),
"Household", INDEX('Coop GFs_CFs'!G:H, MATCH(B2164,'Coop GFs_CFs'!B:B,0),1),
"VMT", INDEX('Coop GFs_CFs'!I:J, MATCH(B2164,'Coop GFs_CFs'!B:B,0),1),
"Lane Mile", INDEX('Coop GFs_CFs'!K:L, MATCH(B2164,'Coop GFs_CFs'!B:B,0),1),
"Gas Sales", INDEX('Coop GFs_CFs'!M:N, MATCH(B2164,'Coop GFs_CFs'!B:B,0),1),
"No Growth", INDEX('Coop GFs_CFs'!O:P, MATCH(B2164,'Coop GFs_CFs'!B:B,0),1)
)</f>
        <v>1</v>
      </c>
      <c r="N2164" s="175" cm="1">
        <f t="array" ref="N2164">_xlfn.SWITCH(L2164,
"Employment", INDEX('Coop GFs_CFs'!C:D, MATCH(B2164,'Coop GFs_CFs'!B:B,0),2),
"Population", INDEX('Coop GFs_CFs'!E:F, MATCH(B2164,'Coop GFs_CFs'!B:B,0),2),
"Household", INDEX('Coop GFs_CFs'!G:H, MATCH(B2164,'Coop GFs_CFs'!B:B,0),2),
"VMT", INDEX('Coop GFs_CFs'!I:J, MATCH(B2164,'Coop GFs_CFs'!B:B,0),2),
"Lane Mile", INDEX('Coop GFs_CFs'!K:L, MATCH(B2164,'Coop GFs_CFs'!B:B,0),2),
"Gas Sales", INDEX('Coop GFs_CFs'!M:N, MATCH(B2164,'Coop GFs_CFs'!B:B,0),2),
"No Growth", INDEX('Coop GFs_CFs'!O:P, MATCH(B2164,'Coop GFs_CFs'!B:B,0),2)
)</f>
        <v>1</v>
      </c>
      <c r="O2164" s="148"/>
      <c r="P2164" s="148">
        <f t="shared" si="178"/>
        <v>7.375314794520547E-4</v>
      </c>
      <c r="Q2164" s="148">
        <f t="shared" si="179"/>
        <v>7.375314794520547E-4</v>
      </c>
      <c r="R2164" s="155">
        <v>2810030000</v>
      </c>
      <c r="S2164" s="140" t="s">
        <v>3848</v>
      </c>
      <c r="T2164" s="140" t="s">
        <v>342</v>
      </c>
      <c r="U2164" s="140" t="s">
        <v>343</v>
      </c>
      <c r="V2164" s="140" t="s">
        <v>3848</v>
      </c>
      <c r="W2164" s="140" t="s">
        <v>3849</v>
      </c>
      <c r="X2164" s="140" t="s">
        <v>330</v>
      </c>
      <c r="Y2164" s="152" t="str">
        <f t="shared" si="184"/>
        <v>2810030000-24031-NOX</v>
      </c>
      <c r="Z2164" s="152" t="s">
        <v>3871</v>
      </c>
    </row>
    <row r="2165" spans="1:26" x14ac:dyDescent="0.35">
      <c r="A2165" s="140" t="s">
        <v>497</v>
      </c>
      <c r="B2165" s="140">
        <v>24033</v>
      </c>
      <c r="C2165" s="140" t="s">
        <v>955</v>
      </c>
      <c r="D2165" s="147">
        <v>0.47317112000000006</v>
      </c>
      <c r="E2165" s="147"/>
      <c r="F2165" s="147">
        <f t="shared" si="185"/>
        <v>1.2963592328767125E-3</v>
      </c>
      <c r="G2165" s="147"/>
      <c r="H2165" s="153">
        <f t="shared" si="186"/>
        <v>0.47317112000000006</v>
      </c>
      <c r="I2165" s="147">
        <f t="shared" si="187"/>
        <v>1.2963592328767125E-3</v>
      </c>
      <c r="J2165" s="147">
        <f t="shared" si="188"/>
        <v>0.47317112000000006</v>
      </c>
      <c r="K2165" s="148">
        <f t="shared" si="189"/>
        <v>1.2963592328767125E-3</v>
      </c>
      <c r="L2165" s="151" t="s">
        <v>3820</v>
      </c>
      <c r="M2165" s="175" cm="1">
        <f t="array" ref="M2165">_xlfn.SWITCH(L2165,
"Employment", INDEX('Coop GFs_CFs'!C:D, MATCH(B2165,'Coop GFs_CFs'!B:B,0),1),
"Population", INDEX('Coop GFs_CFs'!E:F, MATCH(B2165,'Coop GFs_CFs'!B:B,0),1),
"Household", INDEX('Coop GFs_CFs'!G:H, MATCH(B2165,'Coop GFs_CFs'!B:B,0),1),
"VMT", INDEX('Coop GFs_CFs'!I:J, MATCH(B2165,'Coop GFs_CFs'!B:B,0),1),
"Lane Mile", INDEX('Coop GFs_CFs'!K:L, MATCH(B2165,'Coop GFs_CFs'!B:B,0),1),
"Gas Sales", INDEX('Coop GFs_CFs'!M:N, MATCH(B2165,'Coop GFs_CFs'!B:B,0),1),
"No Growth", INDEX('Coop GFs_CFs'!O:P, MATCH(B2165,'Coop GFs_CFs'!B:B,0),1)
)</f>
        <v>1</v>
      </c>
      <c r="N2165" s="175" cm="1">
        <f t="array" ref="N2165">_xlfn.SWITCH(L2165,
"Employment", INDEX('Coop GFs_CFs'!C:D, MATCH(B2165,'Coop GFs_CFs'!B:B,0),2),
"Population", INDEX('Coop GFs_CFs'!E:F, MATCH(B2165,'Coop GFs_CFs'!B:B,0),2),
"Household", INDEX('Coop GFs_CFs'!G:H, MATCH(B2165,'Coop GFs_CFs'!B:B,0),2),
"VMT", INDEX('Coop GFs_CFs'!I:J, MATCH(B2165,'Coop GFs_CFs'!B:B,0),2),
"Lane Mile", INDEX('Coop GFs_CFs'!K:L, MATCH(B2165,'Coop GFs_CFs'!B:B,0),2),
"Gas Sales", INDEX('Coop GFs_CFs'!M:N, MATCH(B2165,'Coop GFs_CFs'!B:B,0),2),
"No Growth", INDEX('Coop GFs_CFs'!O:P, MATCH(B2165,'Coop GFs_CFs'!B:B,0),2)
)</f>
        <v>1</v>
      </c>
      <c r="O2165" s="148"/>
      <c r="P2165" s="148">
        <f t="shared" si="178"/>
        <v>1.2963592328767125E-3</v>
      </c>
      <c r="Q2165" s="148">
        <f t="shared" si="179"/>
        <v>1.2963592328767125E-3</v>
      </c>
      <c r="R2165" s="155">
        <v>2810030000</v>
      </c>
      <c r="S2165" s="140" t="s">
        <v>3848</v>
      </c>
      <c r="T2165" s="140" t="s">
        <v>342</v>
      </c>
      <c r="U2165" s="140" t="s">
        <v>343</v>
      </c>
      <c r="V2165" s="140" t="s">
        <v>3848</v>
      </c>
      <c r="W2165" s="140" t="s">
        <v>3849</v>
      </c>
      <c r="X2165" s="140" t="s">
        <v>330</v>
      </c>
      <c r="Y2165" s="152" t="str">
        <f t="shared" si="184"/>
        <v>2810030000-24033-NOX</v>
      </c>
      <c r="Z2165" s="152" t="s">
        <v>3872</v>
      </c>
    </row>
    <row r="2166" spans="1:26" x14ac:dyDescent="0.35">
      <c r="A2166" s="140" t="s">
        <v>497</v>
      </c>
      <c r="B2166" s="141">
        <v>24009</v>
      </c>
      <c r="C2166" s="140" t="s">
        <v>12</v>
      </c>
      <c r="D2166" s="147">
        <v>4.9568940000000001</v>
      </c>
      <c r="E2166" s="147"/>
      <c r="F2166" s="147">
        <f t="shared" si="185"/>
        <v>1.3580531506849316E-2</v>
      </c>
      <c r="G2166" s="147"/>
      <c r="H2166" s="153">
        <f t="shared" si="186"/>
        <v>4.9568940000000001</v>
      </c>
      <c r="I2166" s="147">
        <f t="shared" si="187"/>
        <v>1.3580531506849316E-2</v>
      </c>
      <c r="J2166" s="147">
        <f t="shared" si="188"/>
        <v>4.9568940000000001</v>
      </c>
      <c r="K2166" s="148">
        <f t="shared" si="189"/>
        <v>1.3580531506849316E-2</v>
      </c>
      <c r="L2166" s="151" t="s">
        <v>3820</v>
      </c>
      <c r="M2166" s="175" cm="1">
        <f t="array" ref="M2166">_xlfn.SWITCH(L2166,
"Employment", INDEX('Coop GFs_CFs'!C:D, MATCH(B2166,'Coop GFs_CFs'!B:B,0),1),
"Population", INDEX('Coop GFs_CFs'!E:F, MATCH(B2166,'Coop GFs_CFs'!B:B,0),1),
"Household", INDEX('Coop GFs_CFs'!G:H, MATCH(B2166,'Coop GFs_CFs'!B:B,0),1),
"VMT", INDEX('Coop GFs_CFs'!I:J, MATCH(B2166,'Coop GFs_CFs'!B:B,0),1),
"Lane Mile", INDEX('Coop GFs_CFs'!K:L, MATCH(B2166,'Coop GFs_CFs'!B:B,0),1),
"Gas Sales", INDEX('Coop GFs_CFs'!M:N, MATCH(B2166,'Coop GFs_CFs'!B:B,0),1),
"No Growth", INDEX('Coop GFs_CFs'!O:P, MATCH(B2166,'Coop GFs_CFs'!B:B,0),1)
)</f>
        <v>1</v>
      </c>
      <c r="N2166" s="175" cm="1">
        <f t="array" ref="N2166">_xlfn.SWITCH(L2166,
"Employment", INDEX('Coop GFs_CFs'!C:D, MATCH(B2166,'Coop GFs_CFs'!B:B,0),2),
"Population", INDEX('Coop GFs_CFs'!E:F, MATCH(B2166,'Coop GFs_CFs'!B:B,0),2),
"Household", INDEX('Coop GFs_CFs'!G:H, MATCH(B2166,'Coop GFs_CFs'!B:B,0),2),
"VMT", INDEX('Coop GFs_CFs'!I:J, MATCH(B2166,'Coop GFs_CFs'!B:B,0),2),
"Lane Mile", INDEX('Coop GFs_CFs'!K:L, MATCH(B2166,'Coop GFs_CFs'!B:B,0),2),
"Gas Sales", INDEX('Coop GFs_CFs'!M:N, MATCH(B2166,'Coop GFs_CFs'!B:B,0),2),
"No Growth", INDEX('Coop GFs_CFs'!O:P, MATCH(B2166,'Coop GFs_CFs'!B:B,0),2)
)</f>
        <v>1</v>
      </c>
      <c r="O2166" s="148"/>
      <c r="P2166" s="148">
        <f t="shared" si="178"/>
        <v>1.3580531506849316E-2</v>
      </c>
      <c r="Q2166" s="148">
        <f t="shared" si="179"/>
        <v>1.3580531506849316E-2</v>
      </c>
      <c r="R2166" s="155">
        <v>2810030000</v>
      </c>
      <c r="S2166" s="140" t="s">
        <v>3848</v>
      </c>
      <c r="T2166" s="140" t="s">
        <v>342</v>
      </c>
      <c r="U2166" s="140" t="s">
        <v>343</v>
      </c>
      <c r="V2166" s="140" t="s">
        <v>3848</v>
      </c>
      <c r="W2166" s="140" t="s">
        <v>3849</v>
      </c>
      <c r="X2166" s="140" t="s">
        <v>330</v>
      </c>
      <c r="Y2166" s="152" t="str">
        <f t="shared" si="184"/>
        <v>2810030000-24009-VOC</v>
      </c>
      <c r="Z2166" s="152" t="s">
        <v>3873</v>
      </c>
    </row>
    <row r="2167" spans="1:26" x14ac:dyDescent="0.35">
      <c r="A2167" s="140" t="s">
        <v>497</v>
      </c>
      <c r="B2167" s="141">
        <v>24017</v>
      </c>
      <c r="C2167" s="140" t="s">
        <v>12</v>
      </c>
      <c r="D2167" s="147">
        <v>23.618141999999999</v>
      </c>
      <c r="E2167" s="147"/>
      <c r="F2167" s="147">
        <f t="shared" si="185"/>
        <v>6.4707238356164376E-2</v>
      </c>
      <c r="G2167" s="147"/>
      <c r="H2167" s="153">
        <f t="shared" si="186"/>
        <v>23.618141999999999</v>
      </c>
      <c r="I2167" s="147">
        <f t="shared" si="187"/>
        <v>6.4707238356164376E-2</v>
      </c>
      <c r="J2167" s="147">
        <f t="shared" si="188"/>
        <v>23.618141999999999</v>
      </c>
      <c r="K2167" s="148">
        <f t="shared" si="189"/>
        <v>6.4707238356164376E-2</v>
      </c>
      <c r="L2167" s="151" t="s">
        <v>3820</v>
      </c>
      <c r="M2167" s="175" cm="1">
        <f t="array" ref="M2167">_xlfn.SWITCH(L2167,
"Employment", INDEX('Coop GFs_CFs'!C:D, MATCH(B2167,'Coop GFs_CFs'!B:B,0),1),
"Population", INDEX('Coop GFs_CFs'!E:F, MATCH(B2167,'Coop GFs_CFs'!B:B,0),1),
"Household", INDEX('Coop GFs_CFs'!G:H, MATCH(B2167,'Coop GFs_CFs'!B:B,0),1),
"VMT", INDEX('Coop GFs_CFs'!I:J, MATCH(B2167,'Coop GFs_CFs'!B:B,0),1),
"Lane Mile", INDEX('Coop GFs_CFs'!K:L, MATCH(B2167,'Coop GFs_CFs'!B:B,0),1),
"Gas Sales", INDEX('Coop GFs_CFs'!M:N, MATCH(B2167,'Coop GFs_CFs'!B:B,0),1),
"No Growth", INDEX('Coop GFs_CFs'!O:P, MATCH(B2167,'Coop GFs_CFs'!B:B,0),1)
)</f>
        <v>1</v>
      </c>
      <c r="N2167" s="175" cm="1">
        <f t="array" ref="N2167">_xlfn.SWITCH(L2167,
"Employment", INDEX('Coop GFs_CFs'!C:D, MATCH(B2167,'Coop GFs_CFs'!B:B,0),2),
"Population", INDEX('Coop GFs_CFs'!E:F, MATCH(B2167,'Coop GFs_CFs'!B:B,0),2),
"Household", INDEX('Coop GFs_CFs'!G:H, MATCH(B2167,'Coop GFs_CFs'!B:B,0),2),
"VMT", INDEX('Coop GFs_CFs'!I:J, MATCH(B2167,'Coop GFs_CFs'!B:B,0),2),
"Lane Mile", INDEX('Coop GFs_CFs'!K:L, MATCH(B2167,'Coop GFs_CFs'!B:B,0),2),
"Gas Sales", INDEX('Coop GFs_CFs'!M:N, MATCH(B2167,'Coop GFs_CFs'!B:B,0),2),
"No Growth", INDEX('Coop GFs_CFs'!O:P, MATCH(B2167,'Coop GFs_CFs'!B:B,0),2)
)</f>
        <v>1</v>
      </c>
      <c r="O2167" s="148"/>
      <c r="P2167" s="148">
        <f t="shared" si="178"/>
        <v>6.4707238356164376E-2</v>
      </c>
      <c r="Q2167" s="148">
        <f t="shared" si="179"/>
        <v>6.4707238356164376E-2</v>
      </c>
      <c r="R2167" s="155">
        <v>2810030000</v>
      </c>
      <c r="S2167" s="140" t="s">
        <v>3848</v>
      </c>
      <c r="T2167" s="140" t="s">
        <v>342</v>
      </c>
      <c r="U2167" s="140" t="s">
        <v>343</v>
      </c>
      <c r="V2167" s="140" t="s">
        <v>3848</v>
      </c>
      <c r="W2167" s="140" t="s">
        <v>3849</v>
      </c>
      <c r="X2167" s="140" t="s">
        <v>330</v>
      </c>
      <c r="Y2167" s="152" t="str">
        <f t="shared" si="184"/>
        <v>2810030000-24017-VOC</v>
      </c>
      <c r="Z2167" s="152" t="s">
        <v>3874</v>
      </c>
    </row>
    <row r="2168" spans="1:26" x14ac:dyDescent="0.35">
      <c r="A2168" s="140" t="s">
        <v>497</v>
      </c>
      <c r="B2168" s="140">
        <v>24021</v>
      </c>
      <c r="C2168" s="140" t="s">
        <v>12</v>
      </c>
      <c r="D2168" s="147">
        <v>25.270440000000001</v>
      </c>
      <c r="E2168" s="147"/>
      <c r="F2168" s="147">
        <f t="shared" si="185"/>
        <v>6.923408219178083E-2</v>
      </c>
      <c r="G2168" s="147"/>
      <c r="H2168" s="153">
        <f t="shared" si="186"/>
        <v>25.270440000000001</v>
      </c>
      <c r="I2168" s="147">
        <f t="shared" si="187"/>
        <v>6.923408219178083E-2</v>
      </c>
      <c r="J2168" s="147">
        <f t="shared" si="188"/>
        <v>25.270440000000001</v>
      </c>
      <c r="K2168" s="148">
        <f t="shared" si="189"/>
        <v>6.923408219178083E-2</v>
      </c>
      <c r="L2168" s="151" t="s">
        <v>3820</v>
      </c>
      <c r="M2168" s="175" cm="1">
        <f t="array" ref="M2168">_xlfn.SWITCH(L2168,
"Employment", INDEX('Coop GFs_CFs'!C:D, MATCH(B2168,'Coop GFs_CFs'!B:B,0),1),
"Population", INDEX('Coop GFs_CFs'!E:F, MATCH(B2168,'Coop GFs_CFs'!B:B,0),1),
"Household", INDEX('Coop GFs_CFs'!G:H, MATCH(B2168,'Coop GFs_CFs'!B:B,0),1),
"VMT", INDEX('Coop GFs_CFs'!I:J, MATCH(B2168,'Coop GFs_CFs'!B:B,0),1),
"Lane Mile", INDEX('Coop GFs_CFs'!K:L, MATCH(B2168,'Coop GFs_CFs'!B:B,0),1),
"Gas Sales", INDEX('Coop GFs_CFs'!M:N, MATCH(B2168,'Coop GFs_CFs'!B:B,0),1),
"No Growth", INDEX('Coop GFs_CFs'!O:P, MATCH(B2168,'Coop GFs_CFs'!B:B,0),1)
)</f>
        <v>1</v>
      </c>
      <c r="N2168" s="175" cm="1">
        <f t="array" ref="N2168">_xlfn.SWITCH(L2168,
"Employment", INDEX('Coop GFs_CFs'!C:D, MATCH(B2168,'Coop GFs_CFs'!B:B,0),2),
"Population", INDEX('Coop GFs_CFs'!E:F, MATCH(B2168,'Coop GFs_CFs'!B:B,0),2),
"Household", INDEX('Coop GFs_CFs'!G:H, MATCH(B2168,'Coop GFs_CFs'!B:B,0),2),
"VMT", INDEX('Coop GFs_CFs'!I:J, MATCH(B2168,'Coop GFs_CFs'!B:B,0),2),
"Lane Mile", INDEX('Coop GFs_CFs'!K:L, MATCH(B2168,'Coop GFs_CFs'!B:B,0),2),
"Gas Sales", INDEX('Coop GFs_CFs'!M:N, MATCH(B2168,'Coop GFs_CFs'!B:B,0),2),
"No Growth", INDEX('Coop GFs_CFs'!O:P, MATCH(B2168,'Coop GFs_CFs'!B:B,0),2)
)</f>
        <v>1</v>
      </c>
      <c r="O2168" s="148"/>
      <c r="P2168" s="148">
        <f t="shared" si="178"/>
        <v>6.923408219178083E-2</v>
      </c>
      <c r="Q2168" s="148">
        <f t="shared" si="179"/>
        <v>6.923408219178083E-2</v>
      </c>
      <c r="R2168" s="155">
        <v>2810030000</v>
      </c>
      <c r="S2168" s="140" t="s">
        <v>3848</v>
      </c>
      <c r="T2168" s="140" t="s">
        <v>342</v>
      </c>
      <c r="U2168" s="140" t="s">
        <v>343</v>
      </c>
      <c r="V2168" s="140" t="s">
        <v>3848</v>
      </c>
      <c r="W2168" s="140" t="s">
        <v>3849</v>
      </c>
      <c r="X2168" s="140" t="s">
        <v>330</v>
      </c>
      <c r="Y2168" s="152" t="str">
        <f t="shared" si="184"/>
        <v>2810030000-24021-VOC</v>
      </c>
      <c r="Z2168" s="152" t="s">
        <v>3875</v>
      </c>
    </row>
    <row r="2169" spans="1:26" x14ac:dyDescent="0.35">
      <c r="A2169" s="140" t="s">
        <v>497</v>
      </c>
      <c r="B2169" s="140">
        <v>24031</v>
      </c>
      <c r="C2169" s="140" t="s">
        <v>12</v>
      </c>
      <c r="D2169" s="147">
        <v>47.333477999999999</v>
      </c>
      <c r="E2169" s="147"/>
      <c r="F2169" s="147">
        <f t="shared" si="185"/>
        <v>0.1296807616438356</v>
      </c>
      <c r="G2169" s="147"/>
      <c r="H2169" s="153">
        <f t="shared" si="186"/>
        <v>47.333477999999999</v>
      </c>
      <c r="I2169" s="147">
        <f t="shared" si="187"/>
        <v>0.1296807616438356</v>
      </c>
      <c r="J2169" s="147">
        <f t="shared" si="188"/>
        <v>47.333477999999999</v>
      </c>
      <c r="K2169" s="148">
        <f t="shared" si="189"/>
        <v>0.1296807616438356</v>
      </c>
      <c r="L2169" s="151" t="s">
        <v>3820</v>
      </c>
      <c r="M2169" s="175" cm="1">
        <f t="array" ref="M2169">_xlfn.SWITCH(L2169,
"Employment", INDEX('Coop GFs_CFs'!C:D, MATCH(B2169,'Coop GFs_CFs'!B:B,0),1),
"Population", INDEX('Coop GFs_CFs'!E:F, MATCH(B2169,'Coop GFs_CFs'!B:B,0),1),
"Household", INDEX('Coop GFs_CFs'!G:H, MATCH(B2169,'Coop GFs_CFs'!B:B,0),1),
"VMT", INDEX('Coop GFs_CFs'!I:J, MATCH(B2169,'Coop GFs_CFs'!B:B,0),1),
"Lane Mile", INDEX('Coop GFs_CFs'!K:L, MATCH(B2169,'Coop GFs_CFs'!B:B,0),1),
"Gas Sales", INDEX('Coop GFs_CFs'!M:N, MATCH(B2169,'Coop GFs_CFs'!B:B,0),1),
"No Growth", INDEX('Coop GFs_CFs'!O:P, MATCH(B2169,'Coop GFs_CFs'!B:B,0),1)
)</f>
        <v>1</v>
      </c>
      <c r="N2169" s="175" cm="1">
        <f t="array" ref="N2169">_xlfn.SWITCH(L2169,
"Employment", INDEX('Coop GFs_CFs'!C:D, MATCH(B2169,'Coop GFs_CFs'!B:B,0),2),
"Population", INDEX('Coop GFs_CFs'!E:F, MATCH(B2169,'Coop GFs_CFs'!B:B,0),2),
"Household", INDEX('Coop GFs_CFs'!G:H, MATCH(B2169,'Coop GFs_CFs'!B:B,0),2),
"VMT", INDEX('Coop GFs_CFs'!I:J, MATCH(B2169,'Coop GFs_CFs'!B:B,0),2),
"Lane Mile", INDEX('Coop GFs_CFs'!K:L, MATCH(B2169,'Coop GFs_CFs'!B:B,0),2),
"Gas Sales", INDEX('Coop GFs_CFs'!M:N, MATCH(B2169,'Coop GFs_CFs'!B:B,0),2),
"No Growth", INDEX('Coop GFs_CFs'!O:P, MATCH(B2169,'Coop GFs_CFs'!B:B,0),2)
)</f>
        <v>1</v>
      </c>
      <c r="O2169" s="148"/>
      <c r="P2169" s="148">
        <f t="shared" si="178"/>
        <v>0.1296807616438356</v>
      </c>
      <c r="Q2169" s="148">
        <f t="shared" si="179"/>
        <v>0.1296807616438356</v>
      </c>
      <c r="R2169" s="155">
        <v>2810030000</v>
      </c>
      <c r="S2169" s="140" t="s">
        <v>3848</v>
      </c>
      <c r="T2169" s="140" t="s">
        <v>342</v>
      </c>
      <c r="U2169" s="140" t="s">
        <v>343</v>
      </c>
      <c r="V2169" s="140" t="s">
        <v>3848</v>
      </c>
      <c r="W2169" s="140" t="s">
        <v>3849</v>
      </c>
      <c r="X2169" s="140" t="s">
        <v>330</v>
      </c>
      <c r="Y2169" s="152" t="str">
        <f t="shared" si="184"/>
        <v>2810030000-24031-VOC</v>
      </c>
      <c r="Z2169" s="152" t="s">
        <v>3876</v>
      </c>
    </row>
    <row r="2170" spans="1:26" x14ac:dyDescent="0.35">
      <c r="A2170" s="140" t="s">
        <v>497</v>
      </c>
      <c r="B2170" s="140">
        <v>24033</v>
      </c>
      <c r="C2170" s="140" t="s">
        <v>12</v>
      </c>
      <c r="D2170" s="147">
        <v>83.198064000000002</v>
      </c>
      <c r="E2170" s="147"/>
      <c r="F2170" s="147">
        <f t="shared" si="185"/>
        <v>0.22793990136986303</v>
      </c>
      <c r="G2170" s="147"/>
      <c r="H2170" s="153">
        <f t="shared" si="186"/>
        <v>83.198064000000002</v>
      </c>
      <c r="I2170" s="147">
        <f t="shared" si="187"/>
        <v>0.22793990136986303</v>
      </c>
      <c r="J2170" s="147">
        <f t="shared" si="188"/>
        <v>83.198064000000002</v>
      </c>
      <c r="K2170" s="148">
        <f t="shared" si="189"/>
        <v>0.22793990136986303</v>
      </c>
      <c r="L2170" s="151" t="s">
        <v>3820</v>
      </c>
      <c r="M2170" s="175" cm="1">
        <f t="array" ref="M2170">_xlfn.SWITCH(L2170,
"Employment", INDEX('Coop GFs_CFs'!C:D, MATCH(B2170,'Coop GFs_CFs'!B:B,0),1),
"Population", INDEX('Coop GFs_CFs'!E:F, MATCH(B2170,'Coop GFs_CFs'!B:B,0),1),
"Household", INDEX('Coop GFs_CFs'!G:H, MATCH(B2170,'Coop GFs_CFs'!B:B,0),1),
"VMT", INDEX('Coop GFs_CFs'!I:J, MATCH(B2170,'Coop GFs_CFs'!B:B,0),1),
"Lane Mile", INDEX('Coop GFs_CFs'!K:L, MATCH(B2170,'Coop GFs_CFs'!B:B,0),1),
"Gas Sales", INDEX('Coop GFs_CFs'!M:N, MATCH(B2170,'Coop GFs_CFs'!B:B,0),1),
"No Growth", INDEX('Coop GFs_CFs'!O:P, MATCH(B2170,'Coop GFs_CFs'!B:B,0),1)
)</f>
        <v>1</v>
      </c>
      <c r="N2170" s="175" cm="1">
        <f t="array" ref="N2170">_xlfn.SWITCH(L2170,
"Employment", INDEX('Coop GFs_CFs'!C:D, MATCH(B2170,'Coop GFs_CFs'!B:B,0),2),
"Population", INDEX('Coop GFs_CFs'!E:F, MATCH(B2170,'Coop GFs_CFs'!B:B,0),2),
"Household", INDEX('Coop GFs_CFs'!G:H, MATCH(B2170,'Coop GFs_CFs'!B:B,0),2),
"VMT", INDEX('Coop GFs_CFs'!I:J, MATCH(B2170,'Coop GFs_CFs'!B:B,0),2),
"Lane Mile", INDEX('Coop GFs_CFs'!K:L, MATCH(B2170,'Coop GFs_CFs'!B:B,0),2),
"Gas Sales", INDEX('Coop GFs_CFs'!M:N, MATCH(B2170,'Coop GFs_CFs'!B:B,0),2),
"No Growth", INDEX('Coop GFs_CFs'!O:P, MATCH(B2170,'Coop GFs_CFs'!B:B,0),2)
)</f>
        <v>1</v>
      </c>
      <c r="O2170" s="148"/>
      <c r="P2170" s="148">
        <f t="shared" si="178"/>
        <v>0.22793990136986303</v>
      </c>
      <c r="Q2170" s="148">
        <f t="shared" si="179"/>
        <v>0.22793990136986303</v>
      </c>
      <c r="R2170" s="155">
        <v>2810030000</v>
      </c>
      <c r="S2170" s="140" t="s">
        <v>3848</v>
      </c>
      <c r="T2170" s="140" t="s">
        <v>342</v>
      </c>
      <c r="U2170" s="140" t="s">
        <v>343</v>
      </c>
      <c r="V2170" s="140" t="s">
        <v>3848</v>
      </c>
      <c r="W2170" s="140" t="s">
        <v>3849</v>
      </c>
      <c r="X2170" s="140" t="s">
        <v>330</v>
      </c>
      <c r="Y2170" s="152" t="str">
        <f t="shared" si="184"/>
        <v>2810030000-24033-VOC</v>
      </c>
      <c r="Z2170" s="152" t="s">
        <v>3877</v>
      </c>
    </row>
    <row r="2171" spans="1:26" x14ac:dyDescent="0.35">
      <c r="A2171" s="140" t="s">
        <v>497</v>
      </c>
      <c r="B2171" s="141">
        <v>24009</v>
      </c>
      <c r="C2171" s="140" t="s">
        <v>955</v>
      </c>
      <c r="D2171" s="147">
        <v>5.2425599999999996E-2</v>
      </c>
      <c r="E2171" s="147"/>
      <c r="F2171" s="147">
        <f t="shared" si="185"/>
        <v>1.436317808219178E-4</v>
      </c>
      <c r="G2171" s="147"/>
      <c r="H2171" s="147">
        <f>D2171</f>
        <v>5.2425599999999996E-2</v>
      </c>
      <c r="I2171" s="147">
        <f>H2171/365</f>
        <v>1.436317808219178E-4</v>
      </c>
      <c r="J2171" s="147">
        <f t="shared" si="188"/>
        <v>5.2425599999999996E-2</v>
      </c>
      <c r="K2171" s="148">
        <f t="shared" si="189"/>
        <v>1.436317808219178E-4</v>
      </c>
      <c r="L2171" s="151" t="s">
        <v>3820</v>
      </c>
      <c r="M2171" s="175" cm="1">
        <f t="array" ref="M2171">_xlfn.SWITCH(L2171,
"Employment", INDEX('Coop GFs_CFs'!C:D, MATCH(B2171,'Coop GFs_CFs'!B:B,0),1),
"Population", INDEX('Coop GFs_CFs'!E:F, MATCH(B2171,'Coop GFs_CFs'!B:B,0),1),
"Household", INDEX('Coop GFs_CFs'!G:H, MATCH(B2171,'Coop GFs_CFs'!B:B,0),1),
"VMT", INDEX('Coop GFs_CFs'!I:J, MATCH(B2171,'Coop GFs_CFs'!B:B,0),1),
"Lane Mile", INDEX('Coop GFs_CFs'!K:L, MATCH(B2171,'Coop GFs_CFs'!B:B,0),1),
"Gas Sales", INDEX('Coop GFs_CFs'!M:N, MATCH(B2171,'Coop GFs_CFs'!B:B,0),1),
"No Growth", INDEX('Coop GFs_CFs'!O:P, MATCH(B2171,'Coop GFs_CFs'!B:B,0),1)
)</f>
        <v>1</v>
      </c>
      <c r="N2171" s="175" cm="1">
        <f t="array" ref="N2171">_xlfn.SWITCH(L2171,
"Employment", INDEX('Coop GFs_CFs'!C:D, MATCH(B2171,'Coop GFs_CFs'!B:B,0),2),
"Population", INDEX('Coop GFs_CFs'!E:F, MATCH(B2171,'Coop GFs_CFs'!B:B,0),2),
"Household", INDEX('Coop GFs_CFs'!G:H, MATCH(B2171,'Coop GFs_CFs'!B:B,0),2),
"VMT", INDEX('Coop GFs_CFs'!I:J, MATCH(B2171,'Coop GFs_CFs'!B:B,0),2),
"Lane Mile", INDEX('Coop GFs_CFs'!K:L, MATCH(B2171,'Coop GFs_CFs'!B:B,0),2),
"Gas Sales", INDEX('Coop GFs_CFs'!M:N, MATCH(B2171,'Coop GFs_CFs'!B:B,0),2),
"No Growth", INDEX('Coop GFs_CFs'!O:P, MATCH(B2171,'Coop GFs_CFs'!B:B,0),2)
)</f>
        <v>1</v>
      </c>
      <c r="O2171" s="148"/>
      <c r="P2171" s="148">
        <f t="shared" si="178"/>
        <v>1.436317808219178E-4</v>
      </c>
      <c r="Q2171" s="148">
        <f t="shared" si="179"/>
        <v>1.436317808219178E-4</v>
      </c>
      <c r="R2171" s="155">
        <v>2810050000</v>
      </c>
      <c r="S2171" s="140" t="s">
        <v>3850</v>
      </c>
      <c r="T2171" s="140" t="s">
        <v>342</v>
      </c>
      <c r="U2171" s="140" t="s">
        <v>343</v>
      </c>
      <c r="V2171" s="140" t="s">
        <v>3850</v>
      </c>
      <c r="W2171" s="140" t="s">
        <v>3849</v>
      </c>
      <c r="X2171" s="140" t="s">
        <v>330</v>
      </c>
      <c r="Y2171" s="152" t="str">
        <f t="shared" si="184"/>
        <v>2810050000-24009-NOX</v>
      </c>
      <c r="Z2171" s="152" t="s">
        <v>3878</v>
      </c>
    </row>
    <row r="2172" spans="1:26" x14ac:dyDescent="0.35">
      <c r="A2172" s="140" t="s">
        <v>497</v>
      </c>
      <c r="B2172" s="141">
        <v>24017</v>
      </c>
      <c r="C2172" s="140" t="s">
        <v>955</v>
      </c>
      <c r="D2172" s="147">
        <v>0.12669519999999998</v>
      </c>
      <c r="E2172" s="147"/>
      <c r="F2172" s="147">
        <f t="shared" si="185"/>
        <v>3.4711013698630129E-4</v>
      </c>
      <c r="G2172" s="147"/>
      <c r="H2172" s="147">
        <f t="shared" ref="H2172:H2180" si="190">D2172</f>
        <v>0.12669519999999998</v>
      </c>
      <c r="I2172" s="147">
        <f t="shared" ref="I2172:I2230" si="191">H2172/365</f>
        <v>3.4711013698630129E-4</v>
      </c>
      <c r="J2172" s="147">
        <f t="shared" si="188"/>
        <v>0.12669519999999998</v>
      </c>
      <c r="K2172" s="148">
        <f t="shared" si="189"/>
        <v>3.4711013698630129E-4</v>
      </c>
      <c r="L2172" s="151" t="s">
        <v>3820</v>
      </c>
      <c r="M2172" s="175" cm="1">
        <f t="array" ref="M2172">_xlfn.SWITCH(L2172,
"Employment", INDEX('Coop GFs_CFs'!C:D, MATCH(B2172,'Coop GFs_CFs'!B:B,0),1),
"Population", INDEX('Coop GFs_CFs'!E:F, MATCH(B2172,'Coop GFs_CFs'!B:B,0),1),
"Household", INDEX('Coop GFs_CFs'!G:H, MATCH(B2172,'Coop GFs_CFs'!B:B,0),1),
"VMT", INDEX('Coop GFs_CFs'!I:J, MATCH(B2172,'Coop GFs_CFs'!B:B,0),1),
"Lane Mile", INDEX('Coop GFs_CFs'!K:L, MATCH(B2172,'Coop GFs_CFs'!B:B,0),1),
"Gas Sales", INDEX('Coop GFs_CFs'!M:N, MATCH(B2172,'Coop GFs_CFs'!B:B,0),1),
"No Growth", INDEX('Coop GFs_CFs'!O:P, MATCH(B2172,'Coop GFs_CFs'!B:B,0),1)
)</f>
        <v>1</v>
      </c>
      <c r="N2172" s="175" cm="1">
        <f t="array" ref="N2172">_xlfn.SWITCH(L2172,
"Employment", INDEX('Coop GFs_CFs'!C:D, MATCH(B2172,'Coop GFs_CFs'!B:B,0),2),
"Population", INDEX('Coop GFs_CFs'!E:F, MATCH(B2172,'Coop GFs_CFs'!B:B,0),2),
"Household", INDEX('Coop GFs_CFs'!G:H, MATCH(B2172,'Coop GFs_CFs'!B:B,0),2),
"VMT", INDEX('Coop GFs_CFs'!I:J, MATCH(B2172,'Coop GFs_CFs'!B:B,0),2),
"Lane Mile", INDEX('Coop GFs_CFs'!K:L, MATCH(B2172,'Coop GFs_CFs'!B:B,0),2),
"Gas Sales", INDEX('Coop GFs_CFs'!M:N, MATCH(B2172,'Coop GFs_CFs'!B:B,0),2),
"No Growth", INDEX('Coop GFs_CFs'!O:P, MATCH(B2172,'Coop GFs_CFs'!B:B,0),2)
)</f>
        <v>1</v>
      </c>
      <c r="O2172" s="148"/>
      <c r="P2172" s="148">
        <f t="shared" si="178"/>
        <v>3.4711013698630129E-4</v>
      </c>
      <c r="Q2172" s="148">
        <f t="shared" si="179"/>
        <v>3.4711013698630129E-4</v>
      </c>
      <c r="R2172" s="155">
        <v>2810050000</v>
      </c>
      <c r="S2172" s="140" t="s">
        <v>3850</v>
      </c>
      <c r="T2172" s="140" t="s">
        <v>342</v>
      </c>
      <c r="U2172" s="140" t="s">
        <v>343</v>
      </c>
      <c r="V2172" s="140" t="s">
        <v>3850</v>
      </c>
      <c r="W2172" s="140" t="s">
        <v>3849</v>
      </c>
      <c r="X2172" s="140" t="s">
        <v>330</v>
      </c>
      <c r="Y2172" s="152" t="str">
        <f t="shared" si="184"/>
        <v>2810050000-24017-NOX</v>
      </c>
      <c r="Z2172" s="152" t="s">
        <v>3879</v>
      </c>
    </row>
    <row r="2173" spans="1:26" x14ac:dyDescent="0.35">
      <c r="A2173" s="140" t="s">
        <v>497</v>
      </c>
      <c r="B2173" s="140">
        <v>24021</v>
      </c>
      <c r="C2173" s="140" t="s">
        <v>955</v>
      </c>
      <c r="D2173" s="147">
        <v>0.23591519999999999</v>
      </c>
      <c r="E2173" s="147"/>
      <c r="F2173" s="147">
        <f t="shared" si="185"/>
        <v>6.4634301369863008E-4</v>
      </c>
      <c r="G2173" s="147"/>
      <c r="H2173" s="147">
        <f t="shared" si="190"/>
        <v>0.23591519999999999</v>
      </c>
      <c r="I2173" s="147">
        <f t="shared" si="191"/>
        <v>6.4634301369863008E-4</v>
      </c>
      <c r="J2173" s="147">
        <f t="shared" si="188"/>
        <v>0.23591519999999999</v>
      </c>
      <c r="K2173" s="148">
        <f t="shared" si="189"/>
        <v>6.4634301369863008E-4</v>
      </c>
      <c r="L2173" s="151" t="s">
        <v>3820</v>
      </c>
      <c r="M2173" s="175" cm="1">
        <f t="array" ref="M2173">_xlfn.SWITCH(L2173,
"Employment", INDEX('Coop GFs_CFs'!C:D, MATCH(B2173,'Coop GFs_CFs'!B:B,0),1),
"Population", INDEX('Coop GFs_CFs'!E:F, MATCH(B2173,'Coop GFs_CFs'!B:B,0),1),
"Household", INDEX('Coop GFs_CFs'!G:H, MATCH(B2173,'Coop GFs_CFs'!B:B,0),1),
"VMT", INDEX('Coop GFs_CFs'!I:J, MATCH(B2173,'Coop GFs_CFs'!B:B,0),1),
"Lane Mile", INDEX('Coop GFs_CFs'!K:L, MATCH(B2173,'Coop GFs_CFs'!B:B,0),1),
"Gas Sales", INDEX('Coop GFs_CFs'!M:N, MATCH(B2173,'Coop GFs_CFs'!B:B,0),1),
"No Growth", INDEX('Coop GFs_CFs'!O:P, MATCH(B2173,'Coop GFs_CFs'!B:B,0),1)
)</f>
        <v>1</v>
      </c>
      <c r="N2173" s="175" cm="1">
        <f t="array" ref="N2173">_xlfn.SWITCH(L2173,
"Employment", INDEX('Coop GFs_CFs'!C:D, MATCH(B2173,'Coop GFs_CFs'!B:B,0),2),
"Population", INDEX('Coop GFs_CFs'!E:F, MATCH(B2173,'Coop GFs_CFs'!B:B,0),2),
"Household", INDEX('Coop GFs_CFs'!G:H, MATCH(B2173,'Coop GFs_CFs'!B:B,0),2),
"VMT", INDEX('Coop GFs_CFs'!I:J, MATCH(B2173,'Coop GFs_CFs'!B:B,0),2),
"Lane Mile", INDEX('Coop GFs_CFs'!K:L, MATCH(B2173,'Coop GFs_CFs'!B:B,0),2),
"Gas Sales", INDEX('Coop GFs_CFs'!M:N, MATCH(B2173,'Coop GFs_CFs'!B:B,0),2),
"No Growth", INDEX('Coop GFs_CFs'!O:P, MATCH(B2173,'Coop GFs_CFs'!B:B,0),2)
)</f>
        <v>1</v>
      </c>
      <c r="O2173" s="148"/>
      <c r="P2173" s="148">
        <f t="shared" si="178"/>
        <v>6.4634301369863008E-4</v>
      </c>
      <c r="Q2173" s="148">
        <f t="shared" si="179"/>
        <v>6.4634301369863008E-4</v>
      </c>
      <c r="R2173" s="155">
        <v>2810050000</v>
      </c>
      <c r="S2173" s="140" t="s">
        <v>3850</v>
      </c>
      <c r="T2173" s="140" t="s">
        <v>342</v>
      </c>
      <c r="U2173" s="140" t="s">
        <v>343</v>
      </c>
      <c r="V2173" s="140" t="s">
        <v>3850</v>
      </c>
      <c r="W2173" s="140" t="s">
        <v>3849</v>
      </c>
      <c r="X2173" s="140" t="s">
        <v>330</v>
      </c>
      <c r="Y2173" s="152" t="str">
        <f t="shared" si="184"/>
        <v>2810050000-24021-NOX</v>
      </c>
      <c r="Z2173" s="152" t="s">
        <v>3880</v>
      </c>
    </row>
    <row r="2174" spans="1:26" x14ac:dyDescent="0.35">
      <c r="A2174" s="140" t="s">
        <v>497</v>
      </c>
      <c r="B2174" s="140">
        <v>24031</v>
      </c>
      <c r="C2174" s="140" t="s">
        <v>955</v>
      </c>
      <c r="D2174" s="147">
        <v>0.42158919999999994</v>
      </c>
      <c r="E2174" s="147"/>
      <c r="F2174" s="147">
        <f t="shared" si="185"/>
        <v>1.1550389041095888E-3</v>
      </c>
      <c r="G2174" s="147"/>
      <c r="H2174" s="147">
        <f t="shared" si="190"/>
        <v>0.42158919999999994</v>
      </c>
      <c r="I2174" s="147">
        <f t="shared" si="191"/>
        <v>1.1550389041095888E-3</v>
      </c>
      <c r="J2174" s="147">
        <f t="shared" si="188"/>
        <v>0.42158919999999994</v>
      </c>
      <c r="K2174" s="148">
        <f t="shared" si="189"/>
        <v>1.1550389041095888E-3</v>
      </c>
      <c r="L2174" s="151" t="s">
        <v>3820</v>
      </c>
      <c r="M2174" s="175" cm="1">
        <f t="array" ref="M2174">_xlfn.SWITCH(L2174,
"Employment", INDEX('Coop GFs_CFs'!C:D, MATCH(B2174,'Coop GFs_CFs'!B:B,0),1),
"Population", INDEX('Coop GFs_CFs'!E:F, MATCH(B2174,'Coop GFs_CFs'!B:B,0),1),
"Household", INDEX('Coop GFs_CFs'!G:H, MATCH(B2174,'Coop GFs_CFs'!B:B,0),1),
"VMT", INDEX('Coop GFs_CFs'!I:J, MATCH(B2174,'Coop GFs_CFs'!B:B,0),1),
"Lane Mile", INDEX('Coop GFs_CFs'!K:L, MATCH(B2174,'Coop GFs_CFs'!B:B,0),1),
"Gas Sales", INDEX('Coop GFs_CFs'!M:N, MATCH(B2174,'Coop GFs_CFs'!B:B,0),1),
"No Growth", INDEX('Coop GFs_CFs'!O:P, MATCH(B2174,'Coop GFs_CFs'!B:B,0),1)
)</f>
        <v>1</v>
      </c>
      <c r="N2174" s="175" cm="1">
        <f t="array" ref="N2174">_xlfn.SWITCH(L2174,
"Employment", INDEX('Coop GFs_CFs'!C:D, MATCH(B2174,'Coop GFs_CFs'!B:B,0),2),
"Population", INDEX('Coop GFs_CFs'!E:F, MATCH(B2174,'Coop GFs_CFs'!B:B,0),2),
"Household", INDEX('Coop GFs_CFs'!G:H, MATCH(B2174,'Coop GFs_CFs'!B:B,0),2),
"VMT", INDEX('Coop GFs_CFs'!I:J, MATCH(B2174,'Coop GFs_CFs'!B:B,0),2),
"Lane Mile", INDEX('Coop GFs_CFs'!K:L, MATCH(B2174,'Coop GFs_CFs'!B:B,0),2),
"Gas Sales", INDEX('Coop GFs_CFs'!M:N, MATCH(B2174,'Coop GFs_CFs'!B:B,0),2),
"No Growth", INDEX('Coop GFs_CFs'!O:P, MATCH(B2174,'Coop GFs_CFs'!B:B,0),2)
)</f>
        <v>1</v>
      </c>
      <c r="O2174" s="148"/>
      <c r="P2174" s="148">
        <f t="shared" si="178"/>
        <v>1.1550389041095888E-3</v>
      </c>
      <c r="Q2174" s="148">
        <f t="shared" si="179"/>
        <v>1.1550389041095888E-3</v>
      </c>
      <c r="R2174" s="155">
        <v>2810050000</v>
      </c>
      <c r="S2174" s="140" t="s">
        <v>3850</v>
      </c>
      <c r="T2174" s="140" t="s">
        <v>342</v>
      </c>
      <c r="U2174" s="140" t="s">
        <v>343</v>
      </c>
      <c r="V2174" s="140" t="s">
        <v>3850</v>
      </c>
      <c r="W2174" s="140" t="s">
        <v>3849</v>
      </c>
      <c r="X2174" s="140" t="s">
        <v>330</v>
      </c>
      <c r="Y2174" s="152" t="str">
        <f t="shared" si="184"/>
        <v>2810050000-24031-NOX</v>
      </c>
      <c r="Z2174" s="152" t="s">
        <v>3881</v>
      </c>
    </row>
    <row r="2175" spans="1:26" x14ac:dyDescent="0.35">
      <c r="A2175" s="142" t="s">
        <v>497</v>
      </c>
      <c r="B2175" s="140">
        <v>24033</v>
      </c>
      <c r="C2175" s="140" t="s">
        <v>955</v>
      </c>
      <c r="D2175" s="147">
        <v>1.0922000000000001</v>
      </c>
      <c r="E2175" s="149"/>
      <c r="F2175" s="147">
        <f t="shared" si="185"/>
        <v>2.9923287671232879E-3</v>
      </c>
      <c r="G2175" s="149"/>
      <c r="H2175" s="147">
        <f t="shared" si="190"/>
        <v>1.0922000000000001</v>
      </c>
      <c r="I2175" s="147">
        <f t="shared" si="191"/>
        <v>2.9923287671232879E-3</v>
      </c>
      <c r="J2175" s="147">
        <f t="shared" si="188"/>
        <v>1.0922000000000001</v>
      </c>
      <c r="K2175" s="148">
        <f t="shared" si="189"/>
        <v>2.9923287671232879E-3</v>
      </c>
      <c r="L2175" s="151" t="s">
        <v>3820</v>
      </c>
      <c r="M2175" s="175" cm="1">
        <f t="array" ref="M2175">_xlfn.SWITCH(L2175,
"Employment", INDEX('Coop GFs_CFs'!C:D, MATCH(B2175,'Coop GFs_CFs'!B:B,0),1),
"Population", INDEX('Coop GFs_CFs'!E:F, MATCH(B2175,'Coop GFs_CFs'!B:B,0),1),
"Household", INDEX('Coop GFs_CFs'!G:H, MATCH(B2175,'Coop GFs_CFs'!B:B,0),1),
"VMT", INDEX('Coop GFs_CFs'!I:J, MATCH(B2175,'Coop GFs_CFs'!B:B,0),1),
"Lane Mile", INDEX('Coop GFs_CFs'!K:L, MATCH(B2175,'Coop GFs_CFs'!B:B,0),1),
"Gas Sales", INDEX('Coop GFs_CFs'!M:N, MATCH(B2175,'Coop GFs_CFs'!B:B,0),1),
"No Growth", INDEX('Coop GFs_CFs'!O:P, MATCH(B2175,'Coop GFs_CFs'!B:B,0),1)
)</f>
        <v>1</v>
      </c>
      <c r="N2175" s="175" cm="1">
        <f t="array" ref="N2175">_xlfn.SWITCH(L2175,
"Employment", INDEX('Coop GFs_CFs'!C:D, MATCH(B2175,'Coop GFs_CFs'!B:B,0),2),
"Population", INDEX('Coop GFs_CFs'!E:F, MATCH(B2175,'Coop GFs_CFs'!B:B,0),2),
"Household", INDEX('Coop GFs_CFs'!G:H, MATCH(B2175,'Coop GFs_CFs'!B:B,0),2),
"VMT", INDEX('Coop GFs_CFs'!I:J, MATCH(B2175,'Coop GFs_CFs'!B:B,0),2),
"Lane Mile", INDEX('Coop GFs_CFs'!K:L, MATCH(B2175,'Coop GFs_CFs'!B:B,0),2),
"Gas Sales", INDEX('Coop GFs_CFs'!M:N, MATCH(B2175,'Coop GFs_CFs'!B:B,0),2),
"No Growth", INDEX('Coop GFs_CFs'!O:P, MATCH(B2175,'Coop GFs_CFs'!B:B,0),2)
)</f>
        <v>1</v>
      </c>
      <c r="O2175" s="150"/>
      <c r="P2175" s="148">
        <f t="shared" si="178"/>
        <v>2.9923287671232879E-3</v>
      </c>
      <c r="Q2175" s="148">
        <f t="shared" si="179"/>
        <v>2.9923287671232879E-3</v>
      </c>
      <c r="R2175" s="155">
        <v>2810050000</v>
      </c>
      <c r="S2175" s="140" t="s">
        <v>3850</v>
      </c>
      <c r="T2175" s="140" t="s">
        <v>342</v>
      </c>
      <c r="U2175" s="140" t="s">
        <v>343</v>
      </c>
      <c r="V2175" s="140" t="s">
        <v>3850</v>
      </c>
      <c r="W2175" s="140" t="s">
        <v>3849</v>
      </c>
      <c r="X2175" s="140" t="s">
        <v>330</v>
      </c>
      <c r="Y2175" s="152" t="str">
        <f t="shared" si="184"/>
        <v>2810050000-24033-NOX</v>
      </c>
      <c r="Z2175" s="152" t="s">
        <v>3882</v>
      </c>
    </row>
    <row r="2176" spans="1:26" x14ac:dyDescent="0.35">
      <c r="A2176" s="142" t="s">
        <v>497</v>
      </c>
      <c r="B2176" s="143">
        <v>24009</v>
      </c>
      <c r="C2176" s="140" t="s">
        <v>12</v>
      </c>
      <c r="D2176" s="147">
        <v>0.13228319999999999</v>
      </c>
      <c r="E2176" s="149"/>
      <c r="F2176" s="147">
        <f t="shared" si="185"/>
        <v>3.6241972602739722E-4</v>
      </c>
      <c r="G2176" s="149"/>
      <c r="H2176" s="147">
        <f t="shared" si="190"/>
        <v>0.13228319999999999</v>
      </c>
      <c r="I2176" s="147">
        <f t="shared" si="191"/>
        <v>3.6241972602739722E-4</v>
      </c>
      <c r="J2176" s="147">
        <f t="shared" si="188"/>
        <v>0.13228319999999999</v>
      </c>
      <c r="K2176" s="148">
        <f t="shared" si="189"/>
        <v>3.6241972602739722E-4</v>
      </c>
      <c r="L2176" s="151" t="s">
        <v>3820</v>
      </c>
      <c r="M2176" s="175" cm="1">
        <f t="array" ref="M2176">_xlfn.SWITCH(L2176,
"Employment", INDEX('Coop GFs_CFs'!C:D, MATCH(B2176,'Coop GFs_CFs'!B:B,0),1),
"Population", INDEX('Coop GFs_CFs'!E:F, MATCH(B2176,'Coop GFs_CFs'!B:B,0),1),
"Household", INDEX('Coop GFs_CFs'!G:H, MATCH(B2176,'Coop GFs_CFs'!B:B,0),1),
"VMT", INDEX('Coop GFs_CFs'!I:J, MATCH(B2176,'Coop GFs_CFs'!B:B,0),1),
"Lane Mile", INDEX('Coop GFs_CFs'!K:L, MATCH(B2176,'Coop GFs_CFs'!B:B,0),1),
"Gas Sales", INDEX('Coop GFs_CFs'!M:N, MATCH(B2176,'Coop GFs_CFs'!B:B,0),1),
"No Growth", INDEX('Coop GFs_CFs'!O:P, MATCH(B2176,'Coop GFs_CFs'!B:B,0),1)
)</f>
        <v>1</v>
      </c>
      <c r="N2176" s="175" cm="1">
        <f t="array" ref="N2176">_xlfn.SWITCH(L2176,
"Employment", INDEX('Coop GFs_CFs'!C:D, MATCH(B2176,'Coop GFs_CFs'!B:B,0),2),
"Population", INDEX('Coop GFs_CFs'!E:F, MATCH(B2176,'Coop GFs_CFs'!B:B,0),2),
"Household", INDEX('Coop GFs_CFs'!G:H, MATCH(B2176,'Coop GFs_CFs'!B:B,0),2),
"VMT", INDEX('Coop GFs_CFs'!I:J, MATCH(B2176,'Coop GFs_CFs'!B:B,0),2),
"Lane Mile", INDEX('Coop GFs_CFs'!K:L, MATCH(B2176,'Coop GFs_CFs'!B:B,0),2),
"Gas Sales", INDEX('Coop GFs_CFs'!M:N, MATCH(B2176,'Coop GFs_CFs'!B:B,0),2),
"No Growth", INDEX('Coop GFs_CFs'!O:P, MATCH(B2176,'Coop GFs_CFs'!B:B,0),2)
)</f>
        <v>1</v>
      </c>
      <c r="O2176" s="150"/>
      <c r="P2176" s="148">
        <f t="shared" si="178"/>
        <v>3.6241972602739722E-4</v>
      </c>
      <c r="Q2176" s="148">
        <f t="shared" si="179"/>
        <v>3.6241972602739722E-4</v>
      </c>
      <c r="R2176" s="155">
        <v>2810050000</v>
      </c>
      <c r="S2176" s="140" t="s">
        <v>3850</v>
      </c>
      <c r="T2176" s="140" t="s">
        <v>342</v>
      </c>
      <c r="U2176" s="140" t="s">
        <v>343</v>
      </c>
      <c r="V2176" s="140" t="s">
        <v>3850</v>
      </c>
      <c r="W2176" s="140" t="s">
        <v>3849</v>
      </c>
      <c r="X2176" s="140" t="s">
        <v>330</v>
      </c>
      <c r="Y2176" s="152" t="str">
        <f t="shared" si="184"/>
        <v>2810050000-24009-VOC</v>
      </c>
      <c r="Z2176" s="152" t="s">
        <v>3883</v>
      </c>
    </row>
    <row r="2177" spans="1:26" x14ac:dyDescent="0.35">
      <c r="A2177" s="142" t="s">
        <v>497</v>
      </c>
      <c r="B2177" s="143">
        <v>24017</v>
      </c>
      <c r="C2177" s="140" t="s">
        <v>12</v>
      </c>
      <c r="D2177" s="147">
        <v>0.31968439999999998</v>
      </c>
      <c r="E2177" s="149"/>
      <c r="F2177" s="147">
        <f t="shared" si="185"/>
        <v>8.758476712328767E-4</v>
      </c>
      <c r="G2177" s="149"/>
      <c r="H2177" s="147">
        <f t="shared" si="190"/>
        <v>0.31968439999999998</v>
      </c>
      <c r="I2177" s="147">
        <f t="shared" si="191"/>
        <v>8.758476712328767E-4</v>
      </c>
      <c r="J2177" s="147">
        <f t="shared" si="188"/>
        <v>0.31968439999999998</v>
      </c>
      <c r="K2177" s="148">
        <f t="shared" si="189"/>
        <v>8.758476712328767E-4</v>
      </c>
      <c r="L2177" s="151" t="s">
        <v>3820</v>
      </c>
      <c r="M2177" s="175" cm="1">
        <f t="array" ref="M2177">_xlfn.SWITCH(L2177,
"Employment", INDEX('Coop GFs_CFs'!C:D, MATCH(B2177,'Coop GFs_CFs'!B:B,0),1),
"Population", INDEX('Coop GFs_CFs'!E:F, MATCH(B2177,'Coop GFs_CFs'!B:B,0),1),
"Household", INDEX('Coop GFs_CFs'!G:H, MATCH(B2177,'Coop GFs_CFs'!B:B,0),1),
"VMT", INDEX('Coop GFs_CFs'!I:J, MATCH(B2177,'Coop GFs_CFs'!B:B,0),1),
"Lane Mile", INDEX('Coop GFs_CFs'!K:L, MATCH(B2177,'Coop GFs_CFs'!B:B,0),1),
"Gas Sales", INDEX('Coop GFs_CFs'!M:N, MATCH(B2177,'Coop GFs_CFs'!B:B,0),1),
"No Growth", INDEX('Coop GFs_CFs'!O:P, MATCH(B2177,'Coop GFs_CFs'!B:B,0),1)
)</f>
        <v>1</v>
      </c>
      <c r="N2177" s="175" cm="1">
        <f t="array" ref="N2177">_xlfn.SWITCH(L2177,
"Employment", INDEX('Coop GFs_CFs'!C:D, MATCH(B2177,'Coop GFs_CFs'!B:B,0),2),
"Population", INDEX('Coop GFs_CFs'!E:F, MATCH(B2177,'Coop GFs_CFs'!B:B,0),2),
"Household", INDEX('Coop GFs_CFs'!G:H, MATCH(B2177,'Coop GFs_CFs'!B:B,0),2),
"VMT", INDEX('Coop GFs_CFs'!I:J, MATCH(B2177,'Coop GFs_CFs'!B:B,0),2),
"Lane Mile", INDEX('Coop GFs_CFs'!K:L, MATCH(B2177,'Coop GFs_CFs'!B:B,0),2),
"Gas Sales", INDEX('Coop GFs_CFs'!M:N, MATCH(B2177,'Coop GFs_CFs'!B:B,0),2),
"No Growth", INDEX('Coop GFs_CFs'!O:P, MATCH(B2177,'Coop GFs_CFs'!B:B,0),2)
)</f>
        <v>1</v>
      </c>
      <c r="O2177" s="150"/>
      <c r="P2177" s="148">
        <f t="shared" si="178"/>
        <v>8.758476712328767E-4</v>
      </c>
      <c r="Q2177" s="148">
        <f t="shared" si="179"/>
        <v>8.758476712328767E-4</v>
      </c>
      <c r="R2177" s="155">
        <v>2810050000</v>
      </c>
      <c r="S2177" s="140" t="s">
        <v>3850</v>
      </c>
      <c r="T2177" s="140" t="s">
        <v>342</v>
      </c>
      <c r="U2177" s="140" t="s">
        <v>343</v>
      </c>
      <c r="V2177" s="140" t="s">
        <v>3850</v>
      </c>
      <c r="W2177" s="140" t="s">
        <v>3849</v>
      </c>
      <c r="X2177" s="140" t="s">
        <v>330</v>
      </c>
      <c r="Y2177" s="152" t="str">
        <f t="shared" si="184"/>
        <v>2810050000-24017-VOC</v>
      </c>
      <c r="Z2177" s="152" t="s">
        <v>3884</v>
      </c>
    </row>
    <row r="2178" spans="1:26" x14ac:dyDescent="0.35">
      <c r="A2178" s="142" t="s">
        <v>497</v>
      </c>
      <c r="B2178" s="140">
        <v>24021</v>
      </c>
      <c r="C2178" s="140" t="s">
        <v>12</v>
      </c>
      <c r="D2178" s="147">
        <v>0.59527439999999998</v>
      </c>
      <c r="E2178" s="149"/>
      <c r="F2178" s="147">
        <f t="shared" si="185"/>
        <v>1.6308887671232877E-3</v>
      </c>
      <c r="G2178" s="149"/>
      <c r="H2178" s="147">
        <f t="shared" si="190"/>
        <v>0.59527439999999998</v>
      </c>
      <c r="I2178" s="147">
        <f t="shared" si="191"/>
        <v>1.6308887671232877E-3</v>
      </c>
      <c r="J2178" s="147">
        <f t="shared" si="188"/>
        <v>0.59527439999999998</v>
      </c>
      <c r="K2178" s="148">
        <f t="shared" si="189"/>
        <v>1.6308887671232877E-3</v>
      </c>
      <c r="L2178" s="151" t="s">
        <v>3820</v>
      </c>
      <c r="M2178" s="175" cm="1">
        <f t="array" ref="M2178">_xlfn.SWITCH(L2178,
"Employment", INDEX('Coop GFs_CFs'!C:D, MATCH(B2178,'Coop GFs_CFs'!B:B,0),1),
"Population", INDEX('Coop GFs_CFs'!E:F, MATCH(B2178,'Coop GFs_CFs'!B:B,0),1),
"Household", INDEX('Coop GFs_CFs'!G:H, MATCH(B2178,'Coop GFs_CFs'!B:B,0),1),
"VMT", INDEX('Coop GFs_CFs'!I:J, MATCH(B2178,'Coop GFs_CFs'!B:B,0),1),
"Lane Mile", INDEX('Coop GFs_CFs'!K:L, MATCH(B2178,'Coop GFs_CFs'!B:B,0),1),
"Gas Sales", INDEX('Coop GFs_CFs'!M:N, MATCH(B2178,'Coop GFs_CFs'!B:B,0),1),
"No Growth", INDEX('Coop GFs_CFs'!O:P, MATCH(B2178,'Coop GFs_CFs'!B:B,0),1)
)</f>
        <v>1</v>
      </c>
      <c r="N2178" s="175" cm="1">
        <f t="array" ref="N2178">_xlfn.SWITCH(L2178,
"Employment", INDEX('Coop GFs_CFs'!C:D, MATCH(B2178,'Coop GFs_CFs'!B:B,0),2),
"Population", INDEX('Coop GFs_CFs'!E:F, MATCH(B2178,'Coop GFs_CFs'!B:B,0),2),
"Household", INDEX('Coop GFs_CFs'!G:H, MATCH(B2178,'Coop GFs_CFs'!B:B,0),2),
"VMT", INDEX('Coop GFs_CFs'!I:J, MATCH(B2178,'Coop GFs_CFs'!B:B,0),2),
"Lane Mile", INDEX('Coop GFs_CFs'!K:L, MATCH(B2178,'Coop GFs_CFs'!B:B,0),2),
"Gas Sales", INDEX('Coop GFs_CFs'!M:N, MATCH(B2178,'Coop GFs_CFs'!B:B,0),2),
"No Growth", INDEX('Coop GFs_CFs'!O:P, MATCH(B2178,'Coop GFs_CFs'!B:B,0),2)
)</f>
        <v>1</v>
      </c>
      <c r="O2178" s="150"/>
      <c r="P2178" s="148">
        <f t="shared" si="178"/>
        <v>1.6308887671232877E-3</v>
      </c>
      <c r="Q2178" s="148">
        <f t="shared" si="179"/>
        <v>1.6308887671232877E-3</v>
      </c>
      <c r="R2178" s="155">
        <v>2810050000</v>
      </c>
      <c r="S2178" s="140" t="s">
        <v>3850</v>
      </c>
      <c r="T2178" s="140" t="s">
        <v>342</v>
      </c>
      <c r="U2178" s="140" t="s">
        <v>343</v>
      </c>
      <c r="V2178" s="140" t="s">
        <v>3850</v>
      </c>
      <c r="W2178" s="140" t="s">
        <v>3849</v>
      </c>
      <c r="X2178" s="140" t="s">
        <v>330</v>
      </c>
      <c r="Y2178" s="152" t="str">
        <f t="shared" si="184"/>
        <v>2810050000-24021-VOC</v>
      </c>
      <c r="Z2178" s="152" t="s">
        <v>3885</v>
      </c>
    </row>
    <row r="2179" spans="1:26" x14ac:dyDescent="0.35">
      <c r="A2179" s="142" t="s">
        <v>497</v>
      </c>
      <c r="B2179" s="140">
        <v>24031</v>
      </c>
      <c r="C2179" s="140" t="s">
        <v>12</v>
      </c>
      <c r="D2179" s="147">
        <v>1.0637774</v>
      </c>
      <c r="E2179" s="149"/>
      <c r="F2179" s="147">
        <f t="shared" si="185"/>
        <v>2.9144586301369864E-3</v>
      </c>
      <c r="G2179" s="149"/>
      <c r="H2179" s="147">
        <f t="shared" si="190"/>
        <v>1.0637774</v>
      </c>
      <c r="I2179" s="147">
        <f t="shared" si="191"/>
        <v>2.9144586301369864E-3</v>
      </c>
      <c r="J2179" s="147">
        <f t="shared" si="188"/>
        <v>1.0637774</v>
      </c>
      <c r="K2179" s="148">
        <f t="shared" si="189"/>
        <v>2.9144586301369864E-3</v>
      </c>
      <c r="L2179" s="151" t="s">
        <v>3820</v>
      </c>
      <c r="M2179" s="175" cm="1">
        <f t="array" ref="M2179">_xlfn.SWITCH(L2179,
"Employment", INDEX('Coop GFs_CFs'!C:D, MATCH(B2179,'Coop GFs_CFs'!B:B,0),1),
"Population", INDEX('Coop GFs_CFs'!E:F, MATCH(B2179,'Coop GFs_CFs'!B:B,0),1),
"Household", INDEX('Coop GFs_CFs'!G:H, MATCH(B2179,'Coop GFs_CFs'!B:B,0),1),
"VMT", INDEX('Coop GFs_CFs'!I:J, MATCH(B2179,'Coop GFs_CFs'!B:B,0),1),
"Lane Mile", INDEX('Coop GFs_CFs'!K:L, MATCH(B2179,'Coop GFs_CFs'!B:B,0),1),
"Gas Sales", INDEX('Coop GFs_CFs'!M:N, MATCH(B2179,'Coop GFs_CFs'!B:B,0),1),
"No Growth", INDEX('Coop GFs_CFs'!O:P, MATCH(B2179,'Coop GFs_CFs'!B:B,0),1)
)</f>
        <v>1</v>
      </c>
      <c r="N2179" s="175" cm="1">
        <f t="array" ref="N2179">_xlfn.SWITCH(L2179,
"Employment", INDEX('Coop GFs_CFs'!C:D, MATCH(B2179,'Coop GFs_CFs'!B:B,0),2),
"Population", INDEX('Coop GFs_CFs'!E:F, MATCH(B2179,'Coop GFs_CFs'!B:B,0),2),
"Household", INDEX('Coop GFs_CFs'!G:H, MATCH(B2179,'Coop GFs_CFs'!B:B,0),2),
"VMT", INDEX('Coop GFs_CFs'!I:J, MATCH(B2179,'Coop GFs_CFs'!B:B,0),2),
"Lane Mile", INDEX('Coop GFs_CFs'!K:L, MATCH(B2179,'Coop GFs_CFs'!B:B,0),2),
"Gas Sales", INDEX('Coop GFs_CFs'!M:N, MATCH(B2179,'Coop GFs_CFs'!B:B,0),2),
"No Growth", INDEX('Coop GFs_CFs'!O:P, MATCH(B2179,'Coop GFs_CFs'!B:B,0),2)
)</f>
        <v>1</v>
      </c>
      <c r="O2179" s="150"/>
      <c r="P2179" s="148">
        <f t="shared" si="178"/>
        <v>2.9144586301369864E-3</v>
      </c>
      <c r="Q2179" s="148">
        <f t="shared" si="179"/>
        <v>2.9144586301369864E-3</v>
      </c>
      <c r="R2179" s="155">
        <v>2810050000</v>
      </c>
      <c r="S2179" s="140" t="s">
        <v>3850</v>
      </c>
      <c r="T2179" s="140" t="s">
        <v>342</v>
      </c>
      <c r="U2179" s="140" t="s">
        <v>343</v>
      </c>
      <c r="V2179" s="140" t="s">
        <v>3850</v>
      </c>
      <c r="W2179" s="140" t="s">
        <v>3849</v>
      </c>
      <c r="X2179" s="140" t="s">
        <v>330</v>
      </c>
      <c r="Y2179" s="152" t="str">
        <f t="shared" si="184"/>
        <v>2810050000-24031-VOC</v>
      </c>
      <c r="Z2179" s="152" t="s">
        <v>3886</v>
      </c>
    </row>
    <row r="2180" spans="1:26" x14ac:dyDescent="0.35">
      <c r="A2180" s="142" t="s">
        <v>497</v>
      </c>
      <c r="B2180" s="140">
        <v>24033</v>
      </c>
      <c r="C2180" s="140" t="s">
        <v>12</v>
      </c>
      <c r="D2180" s="147">
        <v>2.7559</v>
      </c>
      <c r="E2180" s="149"/>
      <c r="F2180" s="147">
        <f t="shared" si="185"/>
        <v>7.5504109589041093E-3</v>
      </c>
      <c r="G2180" s="147"/>
      <c r="H2180" s="147">
        <f t="shared" si="190"/>
        <v>2.7559</v>
      </c>
      <c r="I2180" s="147">
        <f t="shared" si="191"/>
        <v>7.5504109589041093E-3</v>
      </c>
      <c r="J2180" s="147">
        <f t="shared" si="188"/>
        <v>2.7559</v>
      </c>
      <c r="K2180" s="148">
        <f t="shared" si="189"/>
        <v>7.5504109589041093E-3</v>
      </c>
      <c r="L2180" s="151" t="s">
        <v>3820</v>
      </c>
      <c r="M2180" s="175" cm="1">
        <f t="array" ref="M2180">_xlfn.SWITCH(L2180,
"Employment", INDEX('Coop GFs_CFs'!C:D, MATCH(B2180,'Coop GFs_CFs'!B:B,0),1),
"Population", INDEX('Coop GFs_CFs'!E:F, MATCH(B2180,'Coop GFs_CFs'!B:B,0),1),
"Household", INDEX('Coop GFs_CFs'!G:H, MATCH(B2180,'Coop GFs_CFs'!B:B,0),1),
"VMT", INDEX('Coop GFs_CFs'!I:J, MATCH(B2180,'Coop GFs_CFs'!B:B,0),1),
"Lane Mile", INDEX('Coop GFs_CFs'!K:L, MATCH(B2180,'Coop GFs_CFs'!B:B,0),1),
"Gas Sales", INDEX('Coop GFs_CFs'!M:N, MATCH(B2180,'Coop GFs_CFs'!B:B,0),1),
"No Growth", INDEX('Coop GFs_CFs'!O:P, MATCH(B2180,'Coop GFs_CFs'!B:B,0),1)
)</f>
        <v>1</v>
      </c>
      <c r="N2180" s="175" cm="1">
        <f t="array" ref="N2180">_xlfn.SWITCH(L2180,
"Employment", INDEX('Coop GFs_CFs'!C:D, MATCH(B2180,'Coop GFs_CFs'!B:B,0),2),
"Population", INDEX('Coop GFs_CFs'!E:F, MATCH(B2180,'Coop GFs_CFs'!B:B,0),2),
"Household", INDEX('Coop GFs_CFs'!G:H, MATCH(B2180,'Coop GFs_CFs'!B:B,0),2),
"VMT", INDEX('Coop GFs_CFs'!I:J, MATCH(B2180,'Coop GFs_CFs'!B:B,0),2),
"Lane Mile", INDEX('Coop GFs_CFs'!K:L, MATCH(B2180,'Coop GFs_CFs'!B:B,0),2),
"Gas Sales", INDEX('Coop GFs_CFs'!M:N, MATCH(B2180,'Coop GFs_CFs'!B:B,0),2),
"No Growth", INDEX('Coop GFs_CFs'!O:P, MATCH(B2180,'Coop GFs_CFs'!B:B,0),2)
)</f>
        <v>1</v>
      </c>
      <c r="O2180" s="150"/>
      <c r="P2180" s="148">
        <f t="shared" si="178"/>
        <v>7.5504109589041093E-3</v>
      </c>
      <c r="Q2180" s="148">
        <f t="shared" si="179"/>
        <v>7.5504109589041093E-3</v>
      </c>
      <c r="R2180" s="155">
        <v>2810050000</v>
      </c>
      <c r="S2180" s="140" t="s">
        <v>3850</v>
      </c>
      <c r="T2180" s="140" t="s">
        <v>342</v>
      </c>
      <c r="U2180" s="140" t="s">
        <v>343</v>
      </c>
      <c r="V2180" s="140" t="s">
        <v>3850</v>
      </c>
      <c r="W2180" s="140" t="s">
        <v>3849</v>
      </c>
      <c r="X2180" s="140" t="s">
        <v>330</v>
      </c>
      <c r="Y2180" s="152" t="str">
        <f t="shared" si="184"/>
        <v>2810050000-24033-VOC</v>
      </c>
      <c r="Z2180" s="152" t="s">
        <v>3887</v>
      </c>
    </row>
    <row r="2181" spans="1:26" x14ac:dyDescent="0.35">
      <c r="A2181" s="142" t="s">
        <v>497</v>
      </c>
      <c r="B2181" s="143">
        <v>24009</v>
      </c>
      <c r="C2181" s="140" t="s">
        <v>955</v>
      </c>
      <c r="D2181" s="147">
        <v>1.6010420000000001E-4</v>
      </c>
      <c r="E2181" s="149"/>
      <c r="F2181" s="147">
        <f t="shared" si="185"/>
        <v>4.3864164383561647E-7</v>
      </c>
      <c r="G2181" s="147"/>
      <c r="H2181" s="147">
        <f>D2181</f>
        <v>1.6010420000000001E-4</v>
      </c>
      <c r="I2181" s="147">
        <f t="shared" si="191"/>
        <v>4.3864164383561647E-7</v>
      </c>
      <c r="J2181" s="147">
        <f t="shared" si="188"/>
        <v>1.6010420000000001E-4</v>
      </c>
      <c r="K2181" s="148">
        <f t="shared" si="189"/>
        <v>4.3864164383561647E-7</v>
      </c>
      <c r="L2181" s="151" t="s">
        <v>3820</v>
      </c>
      <c r="M2181" s="175" cm="1">
        <f t="array" ref="M2181">_xlfn.SWITCH(L2181,
"Employment", INDEX('Coop GFs_CFs'!C:D, MATCH(B2181,'Coop GFs_CFs'!B:B,0),1),
"Population", INDEX('Coop GFs_CFs'!E:F, MATCH(B2181,'Coop GFs_CFs'!B:B,0),1),
"Household", INDEX('Coop GFs_CFs'!G:H, MATCH(B2181,'Coop GFs_CFs'!B:B,0),1),
"VMT", INDEX('Coop GFs_CFs'!I:J, MATCH(B2181,'Coop GFs_CFs'!B:B,0),1),
"Lane Mile", INDEX('Coop GFs_CFs'!K:L, MATCH(B2181,'Coop GFs_CFs'!B:B,0),1),
"Gas Sales", INDEX('Coop GFs_CFs'!M:N, MATCH(B2181,'Coop GFs_CFs'!B:B,0),1),
"No Growth", INDEX('Coop GFs_CFs'!O:P, MATCH(B2181,'Coop GFs_CFs'!B:B,0),1)
)</f>
        <v>1</v>
      </c>
      <c r="N2181" s="175" cm="1">
        <f t="array" ref="N2181">_xlfn.SWITCH(L2181,
"Employment", INDEX('Coop GFs_CFs'!C:D, MATCH(B2181,'Coop GFs_CFs'!B:B,0),2),
"Population", INDEX('Coop GFs_CFs'!E:F, MATCH(B2181,'Coop GFs_CFs'!B:B,0),2),
"Household", INDEX('Coop GFs_CFs'!G:H, MATCH(B2181,'Coop GFs_CFs'!B:B,0),2),
"VMT", INDEX('Coop GFs_CFs'!I:J, MATCH(B2181,'Coop GFs_CFs'!B:B,0),2),
"Lane Mile", INDEX('Coop GFs_CFs'!K:L, MATCH(B2181,'Coop GFs_CFs'!B:B,0),2),
"Gas Sales", INDEX('Coop GFs_CFs'!M:N, MATCH(B2181,'Coop GFs_CFs'!B:B,0),2),
"No Growth", INDEX('Coop GFs_CFs'!O:P, MATCH(B2181,'Coop GFs_CFs'!B:B,0),2)
)</f>
        <v>1</v>
      </c>
      <c r="O2181" s="150"/>
      <c r="P2181" s="148">
        <f t="shared" si="178"/>
        <v>4.3864164383561647E-7</v>
      </c>
      <c r="Q2181" s="148">
        <f t="shared" si="179"/>
        <v>4.3864164383561647E-7</v>
      </c>
      <c r="R2181" s="155">
        <v>2810060200</v>
      </c>
      <c r="S2181" s="140" t="s">
        <v>341</v>
      </c>
      <c r="T2181" s="140" t="s">
        <v>342</v>
      </c>
      <c r="U2181" s="140" t="s">
        <v>343</v>
      </c>
      <c r="V2181" s="140" t="s">
        <v>344</v>
      </c>
      <c r="W2181" s="140" t="s">
        <v>3851</v>
      </c>
      <c r="X2181" s="140" t="s">
        <v>330</v>
      </c>
      <c r="Y2181" s="152" t="str">
        <f t="shared" si="184"/>
        <v>2810060200-24009-NOX</v>
      </c>
      <c r="Z2181" s="152" t="s">
        <v>3888</v>
      </c>
    </row>
    <row r="2182" spans="1:26" x14ac:dyDescent="0.35">
      <c r="A2182" s="142" t="s">
        <v>497</v>
      </c>
      <c r="B2182" s="143">
        <v>24017</v>
      </c>
      <c r="C2182" s="140" t="s">
        <v>955</v>
      </c>
      <c r="D2182" s="147">
        <v>1.638195E-5</v>
      </c>
      <c r="E2182" s="149"/>
      <c r="F2182" s="147">
        <f t="shared" si="185"/>
        <v>4.4882054794520546E-8</v>
      </c>
      <c r="G2182" s="147"/>
      <c r="H2182" s="147">
        <f t="shared" ref="H2182:H2190" si="192">D2182</f>
        <v>1.638195E-5</v>
      </c>
      <c r="I2182" s="147">
        <f t="shared" si="191"/>
        <v>4.4882054794520546E-8</v>
      </c>
      <c r="J2182" s="147">
        <f t="shared" si="188"/>
        <v>1.638195E-5</v>
      </c>
      <c r="K2182" s="148">
        <f t="shared" si="189"/>
        <v>4.4882054794520546E-8</v>
      </c>
      <c r="L2182" s="151" t="s">
        <v>3820</v>
      </c>
      <c r="M2182" s="175" cm="1">
        <f t="array" ref="M2182">_xlfn.SWITCH(L2182,
"Employment", INDEX('Coop GFs_CFs'!C:D, MATCH(B2182,'Coop GFs_CFs'!B:B,0),1),
"Population", INDEX('Coop GFs_CFs'!E:F, MATCH(B2182,'Coop GFs_CFs'!B:B,0),1),
"Household", INDEX('Coop GFs_CFs'!G:H, MATCH(B2182,'Coop GFs_CFs'!B:B,0),1),
"VMT", INDEX('Coop GFs_CFs'!I:J, MATCH(B2182,'Coop GFs_CFs'!B:B,0),1),
"Lane Mile", INDEX('Coop GFs_CFs'!K:L, MATCH(B2182,'Coop GFs_CFs'!B:B,0),1),
"Gas Sales", INDEX('Coop GFs_CFs'!M:N, MATCH(B2182,'Coop GFs_CFs'!B:B,0),1),
"No Growth", INDEX('Coop GFs_CFs'!O:P, MATCH(B2182,'Coop GFs_CFs'!B:B,0),1)
)</f>
        <v>1</v>
      </c>
      <c r="N2182" s="175" cm="1">
        <f t="array" ref="N2182">_xlfn.SWITCH(L2182,
"Employment", INDEX('Coop GFs_CFs'!C:D, MATCH(B2182,'Coop GFs_CFs'!B:B,0),2),
"Population", INDEX('Coop GFs_CFs'!E:F, MATCH(B2182,'Coop GFs_CFs'!B:B,0),2),
"Household", INDEX('Coop GFs_CFs'!G:H, MATCH(B2182,'Coop GFs_CFs'!B:B,0),2),
"VMT", INDEX('Coop GFs_CFs'!I:J, MATCH(B2182,'Coop GFs_CFs'!B:B,0),2),
"Lane Mile", INDEX('Coop GFs_CFs'!K:L, MATCH(B2182,'Coop GFs_CFs'!B:B,0),2),
"Gas Sales", INDEX('Coop GFs_CFs'!M:N, MATCH(B2182,'Coop GFs_CFs'!B:B,0),2),
"No Growth", INDEX('Coop GFs_CFs'!O:P, MATCH(B2182,'Coop GFs_CFs'!B:B,0),2)
)</f>
        <v>1</v>
      </c>
      <c r="O2182" s="150"/>
      <c r="P2182" s="148">
        <f t="shared" si="178"/>
        <v>4.4882054794520546E-8</v>
      </c>
      <c r="Q2182" s="148">
        <f t="shared" si="179"/>
        <v>4.4882054794520546E-8</v>
      </c>
      <c r="R2182" s="155">
        <v>2810060200</v>
      </c>
      <c r="S2182" s="140" t="s">
        <v>341</v>
      </c>
      <c r="T2182" s="140" t="s">
        <v>342</v>
      </c>
      <c r="U2182" s="140" t="s">
        <v>343</v>
      </c>
      <c r="V2182" s="140" t="s">
        <v>344</v>
      </c>
      <c r="W2182" s="140" t="s">
        <v>3851</v>
      </c>
      <c r="X2182" s="140" t="s">
        <v>330</v>
      </c>
      <c r="Y2182" s="152" t="str">
        <f t="shared" si="184"/>
        <v>2810060200-24017-NOX</v>
      </c>
      <c r="Z2182" s="152" t="s">
        <v>3889</v>
      </c>
    </row>
    <row r="2183" spans="1:26" x14ac:dyDescent="0.35">
      <c r="A2183" s="142" t="s">
        <v>497</v>
      </c>
      <c r="B2183" s="140">
        <v>24021</v>
      </c>
      <c r="C2183" s="140" t="s">
        <v>955</v>
      </c>
      <c r="D2183" s="147">
        <v>2.8943000000000001E-5</v>
      </c>
      <c r="E2183" s="149"/>
      <c r="F2183" s="147">
        <f t="shared" si="185"/>
        <v>7.9295890410958901E-8</v>
      </c>
      <c r="G2183" s="147"/>
      <c r="H2183" s="147">
        <f t="shared" si="192"/>
        <v>2.8943000000000001E-5</v>
      </c>
      <c r="I2183" s="147">
        <f t="shared" si="191"/>
        <v>7.9295890410958901E-8</v>
      </c>
      <c r="J2183" s="147">
        <f t="shared" si="188"/>
        <v>2.8943000000000001E-5</v>
      </c>
      <c r="K2183" s="148">
        <f t="shared" si="189"/>
        <v>7.9295890410958901E-8</v>
      </c>
      <c r="L2183" s="151" t="s">
        <v>3820</v>
      </c>
      <c r="M2183" s="175" cm="1">
        <f t="array" ref="M2183">_xlfn.SWITCH(L2183,
"Employment", INDEX('Coop GFs_CFs'!C:D, MATCH(B2183,'Coop GFs_CFs'!B:B,0),1),
"Population", INDEX('Coop GFs_CFs'!E:F, MATCH(B2183,'Coop GFs_CFs'!B:B,0),1),
"Household", INDEX('Coop GFs_CFs'!G:H, MATCH(B2183,'Coop GFs_CFs'!B:B,0),1),
"VMT", INDEX('Coop GFs_CFs'!I:J, MATCH(B2183,'Coop GFs_CFs'!B:B,0),1),
"Lane Mile", INDEX('Coop GFs_CFs'!K:L, MATCH(B2183,'Coop GFs_CFs'!B:B,0),1),
"Gas Sales", INDEX('Coop GFs_CFs'!M:N, MATCH(B2183,'Coop GFs_CFs'!B:B,0),1),
"No Growth", INDEX('Coop GFs_CFs'!O:P, MATCH(B2183,'Coop GFs_CFs'!B:B,0),1)
)</f>
        <v>1</v>
      </c>
      <c r="N2183" s="175" cm="1">
        <f t="array" ref="N2183">_xlfn.SWITCH(L2183,
"Employment", INDEX('Coop GFs_CFs'!C:D, MATCH(B2183,'Coop GFs_CFs'!B:B,0),2),
"Population", INDEX('Coop GFs_CFs'!E:F, MATCH(B2183,'Coop GFs_CFs'!B:B,0),2),
"Household", INDEX('Coop GFs_CFs'!G:H, MATCH(B2183,'Coop GFs_CFs'!B:B,0),2),
"VMT", INDEX('Coop GFs_CFs'!I:J, MATCH(B2183,'Coop GFs_CFs'!B:B,0),2),
"Lane Mile", INDEX('Coop GFs_CFs'!K:L, MATCH(B2183,'Coop GFs_CFs'!B:B,0),2),
"Gas Sales", INDEX('Coop GFs_CFs'!M:N, MATCH(B2183,'Coop GFs_CFs'!B:B,0),2),
"No Growth", INDEX('Coop GFs_CFs'!O:P, MATCH(B2183,'Coop GFs_CFs'!B:B,0),2)
)</f>
        <v>1</v>
      </c>
      <c r="O2183" s="150"/>
      <c r="P2183" s="148">
        <f t="shared" si="178"/>
        <v>7.9295890410958901E-8</v>
      </c>
      <c r="Q2183" s="148">
        <f t="shared" si="179"/>
        <v>7.9295890410958901E-8</v>
      </c>
      <c r="R2183" s="155">
        <v>2810060200</v>
      </c>
      <c r="S2183" s="140" t="s">
        <v>341</v>
      </c>
      <c r="T2183" s="140" t="s">
        <v>342</v>
      </c>
      <c r="U2183" s="140" t="s">
        <v>343</v>
      </c>
      <c r="V2183" s="140" t="s">
        <v>344</v>
      </c>
      <c r="W2183" s="140" t="s">
        <v>3851</v>
      </c>
      <c r="X2183" s="140" t="s">
        <v>330</v>
      </c>
      <c r="Y2183" s="152" t="str">
        <f t="shared" si="184"/>
        <v>2810060200-24021-NOX</v>
      </c>
      <c r="Z2183" s="152" t="s">
        <v>3890</v>
      </c>
    </row>
    <row r="2184" spans="1:26" x14ac:dyDescent="0.35">
      <c r="A2184" s="142" t="s">
        <v>497</v>
      </c>
      <c r="B2184" s="140">
        <v>24031</v>
      </c>
      <c r="C2184" s="140" t="s">
        <v>955</v>
      </c>
      <c r="D2184" s="147">
        <v>5.8950530000000003E-6</v>
      </c>
      <c r="E2184" s="149"/>
      <c r="F2184" s="147">
        <f t="shared" si="185"/>
        <v>1.6150830136986303E-8</v>
      </c>
      <c r="G2184" s="147"/>
      <c r="H2184" s="147">
        <f t="shared" si="192"/>
        <v>5.8950530000000003E-6</v>
      </c>
      <c r="I2184" s="147">
        <f t="shared" si="191"/>
        <v>1.6150830136986303E-8</v>
      </c>
      <c r="J2184" s="147">
        <f t="shared" si="188"/>
        <v>5.8950530000000003E-6</v>
      </c>
      <c r="K2184" s="148">
        <f t="shared" si="189"/>
        <v>1.6150830136986303E-8</v>
      </c>
      <c r="L2184" s="151" t="s">
        <v>3820</v>
      </c>
      <c r="M2184" s="175" cm="1">
        <f t="array" ref="M2184">_xlfn.SWITCH(L2184,
"Employment", INDEX('Coop GFs_CFs'!C:D, MATCH(B2184,'Coop GFs_CFs'!B:B,0),1),
"Population", INDEX('Coop GFs_CFs'!E:F, MATCH(B2184,'Coop GFs_CFs'!B:B,0),1),
"Household", INDEX('Coop GFs_CFs'!G:H, MATCH(B2184,'Coop GFs_CFs'!B:B,0),1),
"VMT", INDEX('Coop GFs_CFs'!I:J, MATCH(B2184,'Coop GFs_CFs'!B:B,0),1),
"Lane Mile", INDEX('Coop GFs_CFs'!K:L, MATCH(B2184,'Coop GFs_CFs'!B:B,0),1),
"Gas Sales", INDEX('Coop GFs_CFs'!M:N, MATCH(B2184,'Coop GFs_CFs'!B:B,0),1),
"No Growth", INDEX('Coop GFs_CFs'!O:P, MATCH(B2184,'Coop GFs_CFs'!B:B,0),1)
)</f>
        <v>1</v>
      </c>
      <c r="N2184" s="175" cm="1">
        <f t="array" ref="N2184">_xlfn.SWITCH(L2184,
"Employment", INDEX('Coop GFs_CFs'!C:D, MATCH(B2184,'Coop GFs_CFs'!B:B,0),2),
"Population", INDEX('Coop GFs_CFs'!E:F, MATCH(B2184,'Coop GFs_CFs'!B:B,0),2),
"Household", INDEX('Coop GFs_CFs'!G:H, MATCH(B2184,'Coop GFs_CFs'!B:B,0),2),
"VMT", INDEX('Coop GFs_CFs'!I:J, MATCH(B2184,'Coop GFs_CFs'!B:B,0),2),
"Lane Mile", INDEX('Coop GFs_CFs'!K:L, MATCH(B2184,'Coop GFs_CFs'!B:B,0),2),
"Gas Sales", INDEX('Coop GFs_CFs'!M:N, MATCH(B2184,'Coop GFs_CFs'!B:B,0),2),
"No Growth", INDEX('Coop GFs_CFs'!O:P, MATCH(B2184,'Coop GFs_CFs'!B:B,0),2)
)</f>
        <v>1</v>
      </c>
      <c r="O2184" s="150"/>
      <c r="P2184" s="148">
        <f t="shared" si="178"/>
        <v>1.6150830136986303E-8</v>
      </c>
      <c r="Q2184" s="148">
        <f t="shared" si="179"/>
        <v>1.6150830136986303E-8</v>
      </c>
      <c r="R2184" s="155">
        <v>2810060200</v>
      </c>
      <c r="S2184" s="140" t="s">
        <v>341</v>
      </c>
      <c r="T2184" s="140" t="s">
        <v>342</v>
      </c>
      <c r="U2184" s="140" t="s">
        <v>343</v>
      </c>
      <c r="V2184" s="140" t="s">
        <v>344</v>
      </c>
      <c r="W2184" s="140" t="s">
        <v>3851</v>
      </c>
      <c r="X2184" s="140" t="s">
        <v>330</v>
      </c>
      <c r="Y2184" s="152" t="str">
        <f t="shared" si="184"/>
        <v>2810060200-24031-NOX</v>
      </c>
      <c r="Z2184" s="152" t="s">
        <v>3891</v>
      </c>
    </row>
    <row r="2185" spans="1:26" x14ac:dyDescent="0.35">
      <c r="A2185" s="142" t="s">
        <v>497</v>
      </c>
      <c r="B2185" s="140">
        <v>24033</v>
      </c>
      <c r="C2185" s="140" t="s">
        <v>955</v>
      </c>
      <c r="D2185" s="147">
        <v>1.851341E-4</v>
      </c>
      <c r="E2185" s="149"/>
      <c r="F2185" s="147">
        <f t="shared" si="185"/>
        <v>5.072167123287671E-7</v>
      </c>
      <c r="G2185" s="147"/>
      <c r="H2185" s="147">
        <f t="shared" si="192"/>
        <v>1.851341E-4</v>
      </c>
      <c r="I2185" s="147">
        <f t="shared" si="191"/>
        <v>5.072167123287671E-7</v>
      </c>
      <c r="J2185" s="147">
        <f t="shared" si="188"/>
        <v>1.851341E-4</v>
      </c>
      <c r="K2185" s="148">
        <f t="shared" si="189"/>
        <v>5.072167123287671E-7</v>
      </c>
      <c r="L2185" s="151" t="s">
        <v>3820</v>
      </c>
      <c r="M2185" s="175" cm="1">
        <f t="array" ref="M2185">_xlfn.SWITCH(L2185,
"Employment", INDEX('Coop GFs_CFs'!C:D, MATCH(B2185,'Coop GFs_CFs'!B:B,0),1),
"Population", INDEX('Coop GFs_CFs'!E:F, MATCH(B2185,'Coop GFs_CFs'!B:B,0),1),
"Household", INDEX('Coop GFs_CFs'!G:H, MATCH(B2185,'Coop GFs_CFs'!B:B,0),1),
"VMT", INDEX('Coop GFs_CFs'!I:J, MATCH(B2185,'Coop GFs_CFs'!B:B,0),1),
"Lane Mile", INDEX('Coop GFs_CFs'!K:L, MATCH(B2185,'Coop GFs_CFs'!B:B,0),1),
"Gas Sales", INDEX('Coop GFs_CFs'!M:N, MATCH(B2185,'Coop GFs_CFs'!B:B,0),1),
"No Growth", INDEX('Coop GFs_CFs'!O:P, MATCH(B2185,'Coop GFs_CFs'!B:B,0),1)
)</f>
        <v>1</v>
      </c>
      <c r="N2185" s="175" cm="1">
        <f t="array" ref="N2185">_xlfn.SWITCH(L2185,
"Employment", INDEX('Coop GFs_CFs'!C:D, MATCH(B2185,'Coop GFs_CFs'!B:B,0),2),
"Population", INDEX('Coop GFs_CFs'!E:F, MATCH(B2185,'Coop GFs_CFs'!B:B,0),2),
"Household", INDEX('Coop GFs_CFs'!G:H, MATCH(B2185,'Coop GFs_CFs'!B:B,0),2),
"VMT", INDEX('Coop GFs_CFs'!I:J, MATCH(B2185,'Coop GFs_CFs'!B:B,0),2),
"Lane Mile", INDEX('Coop GFs_CFs'!K:L, MATCH(B2185,'Coop GFs_CFs'!B:B,0),2),
"Gas Sales", INDEX('Coop GFs_CFs'!M:N, MATCH(B2185,'Coop GFs_CFs'!B:B,0),2),
"No Growth", INDEX('Coop GFs_CFs'!O:P, MATCH(B2185,'Coop GFs_CFs'!B:B,0),2)
)</f>
        <v>1</v>
      </c>
      <c r="O2185" s="150"/>
      <c r="P2185" s="148">
        <f t="shared" si="178"/>
        <v>5.072167123287671E-7</v>
      </c>
      <c r="Q2185" s="148">
        <f t="shared" si="179"/>
        <v>5.072167123287671E-7</v>
      </c>
      <c r="R2185" s="155">
        <v>2810060200</v>
      </c>
      <c r="S2185" s="140" t="s">
        <v>341</v>
      </c>
      <c r="T2185" s="140" t="s">
        <v>342</v>
      </c>
      <c r="U2185" s="140" t="s">
        <v>343</v>
      </c>
      <c r="V2185" s="140" t="s">
        <v>344</v>
      </c>
      <c r="W2185" s="140" t="s">
        <v>3851</v>
      </c>
      <c r="X2185" s="140" t="s">
        <v>330</v>
      </c>
      <c r="Y2185" s="152" t="str">
        <f t="shared" si="184"/>
        <v>2810060200-24033-NOX</v>
      </c>
      <c r="Z2185" s="152" t="s">
        <v>3892</v>
      </c>
    </row>
    <row r="2186" spans="1:26" x14ac:dyDescent="0.35">
      <c r="A2186" s="142" t="s">
        <v>497</v>
      </c>
      <c r="B2186" s="143">
        <v>24009</v>
      </c>
      <c r="C2186" s="140" t="s">
        <v>12</v>
      </c>
      <c r="D2186" s="147">
        <v>1.3446960000000001E-5</v>
      </c>
      <c r="E2186" s="149"/>
      <c r="F2186" s="147">
        <f t="shared" si="185"/>
        <v>3.6840986301369863E-8</v>
      </c>
      <c r="G2186" s="147"/>
      <c r="H2186" s="147">
        <f t="shared" si="192"/>
        <v>1.3446960000000001E-5</v>
      </c>
      <c r="I2186" s="147">
        <f t="shared" si="191"/>
        <v>3.6840986301369863E-8</v>
      </c>
      <c r="J2186" s="147">
        <f t="shared" si="188"/>
        <v>1.3446960000000001E-5</v>
      </c>
      <c r="K2186" s="148">
        <f t="shared" si="189"/>
        <v>3.6840986301369863E-8</v>
      </c>
      <c r="L2186" s="151" t="s">
        <v>3820</v>
      </c>
      <c r="M2186" s="175" cm="1">
        <f t="array" ref="M2186">_xlfn.SWITCH(L2186,
"Employment", INDEX('Coop GFs_CFs'!C:D, MATCH(B2186,'Coop GFs_CFs'!B:B,0),1),
"Population", INDEX('Coop GFs_CFs'!E:F, MATCH(B2186,'Coop GFs_CFs'!B:B,0),1),
"Household", INDEX('Coop GFs_CFs'!G:H, MATCH(B2186,'Coop GFs_CFs'!B:B,0),1),
"VMT", INDEX('Coop GFs_CFs'!I:J, MATCH(B2186,'Coop GFs_CFs'!B:B,0),1),
"Lane Mile", INDEX('Coop GFs_CFs'!K:L, MATCH(B2186,'Coop GFs_CFs'!B:B,0),1),
"Gas Sales", INDEX('Coop GFs_CFs'!M:N, MATCH(B2186,'Coop GFs_CFs'!B:B,0),1),
"No Growth", INDEX('Coop GFs_CFs'!O:P, MATCH(B2186,'Coop GFs_CFs'!B:B,0),1)
)</f>
        <v>1</v>
      </c>
      <c r="N2186" s="175" cm="1">
        <f t="array" ref="N2186">_xlfn.SWITCH(L2186,
"Employment", INDEX('Coop GFs_CFs'!C:D, MATCH(B2186,'Coop GFs_CFs'!B:B,0),2),
"Population", INDEX('Coop GFs_CFs'!E:F, MATCH(B2186,'Coop GFs_CFs'!B:B,0),2),
"Household", INDEX('Coop GFs_CFs'!G:H, MATCH(B2186,'Coop GFs_CFs'!B:B,0),2),
"VMT", INDEX('Coop GFs_CFs'!I:J, MATCH(B2186,'Coop GFs_CFs'!B:B,0),2),
"Lane Mile", INDEX('Coop GFs_CFs'!K:L, MATCH(B2186,'Coop GFs_CFs'!B:B,0),2),
"Gas Sales", INDEX('Coop GFs_CFs'!M:N, MATCH(B2186,'Coop GFs_CFs'!B:B,0),2),
"No Growth", INDEX('Coop GFs_CFs'!O:P, MATCH(B2186,'Coop GFs_CFs'!B:B,0),2)
)</f>
        <v>1</v>
      </c>
      <c r="O2186" s="150"/>
      <c r="P2186" s="148">
        <f t="shared" si="178"/>
        <v>3.6840986301369863E-8</v>
      </c>
      <c r="Q2186" s="148">
        <f t="shared" si="179"/>
        <v>3.6840986301369863E-8</v>
      </c>
      <c r="R2186" s="155">
        <v>2810060200</v>
      </c>
      <c r="S2186" s="140" t="s">
        <v>341</v>
      </c>
      <c r="T2186" s="140" t="s">
        <v>342</v>
      </c>
      <c r="U2186" s="140" t="s">
        <v>343</v>
      </c>
      <c r="V2186" s="140" t="s">
        <v>344</v>
      </c>
      <c r="W2186" s="140" t="s">
        <v>3851</v>
      </c>
      <c r="X2186" s="140" t="s">
        <v>330</v>
      </c>
      <c r="Y2186" s="152" t="str">
        <f t="shared" si="184"/>
        <v>2810060200-24009-VOC</v>
      </c>
      <c r="Z2186" s="152" t="s">
        <v>3893</v>
      </c>
    </row>
    <row r="2187" spans="1:26" x14ac:dyDescent="0.35">
      <c r="A2187" s="142" t="s">
        <v>497</v>
      </c>
      <c r="B2187" s="143">
        <v>24017</v>
      </c>
      <c r="C2187" s="140" t="s">
        <v>12</v>
      </c>
      <c r="D2187" s="147">
        <v>1.3759E-6</v>
      </c>
      <c r="E2187" s="149"/>
      <c r="F2187" s="147">
        <f t="shared" si="185"/>
        <v>3.7695890410958901E-9</v>
      </c>
      <c r="G2187" s="147"/>
      <c r="H2187" s="147">
        <f t="shared" si="192"/>
        <v>1.3759E-6</v>
      </c>
      <c r="I2187" s="147">
        <f t="shared" si="191"/>
        <v>3.7695890410958901E-9</v>
      </c>
      <c r="J2187" s="147">
        <f t="shared" si="188"/>
        <v>1.3759E-6</v>
      </c>
      <c r="K2187" s="148">
        <f t="shared" si="189"/>
        <v>3.7695890410958901E-9</v>
      </c>
      <c r="L2187" s="151" t="s">
        <v>3820</v>
      </c>
      <c r="M2187" s="175" cm="1">
        <f t="array" ref="M2187">_xlfn.SWITCH(L2187,
"Employment", INDEX('Coop GFs_CFs'!C:D, MATCH(B2187,'Coop GFs_CFs'!B:B,0),1),
"Population", INDEX('Coop GFs_CFs'!E:F, MATCH(B2187,'Coop GFs_CFs'!B:B,0),1),
"Household", INDEX('Coop GFs_CFs'!G:H, MATCH(B2187,'Coop GFs_CFs'!B:B,0),1),
"VMT", INDEX('Coop GFs_CFs'!I:J, MATCH(B2187,'Coop GFs_CFs'!B:B,0),1),
"Lane Mile", INDEX('Coop GFs_CFs'!K:L, MATCH(B2187,'Coop GFs_CFs'!B:B,0),1),
"Gas Sales", INDEX('Coop GFs_CFs'!M:N, MATCH(B2187,'Coop GFs_CFs'!B:B,0),1),
"No Growth", INDEX('Coop GFs_CFs'!O:P, MATCH(B2187,'Coop GFs_CFs'!B:B,0),1)
)</f>
        <v>1</v>
      </c>
      <c r="N2187" s="175" cm="1">
        <f t="array" ref="N2187">_xlfn.SWITCH(L2187,
"Employment", INDEX('Coop GFs_CFs'!C:D, MATCH(B2187,'Coop GFs_CFs'!B:B,0),2),
"Population", INDEX('Coop GFs_CFs'!E:F, MATCH(B2187,'Coop GFs_CFs'!B:B,0),2),
"Household", INDEX('Coop GFs_CFs'!G:H, MATCH(B2187,'Coop GFs_CFs'!B:B,0),2),
"VMT", INDEX('Coop GFs_CFs'!I:J, MATCH(B2187,'Coop GFs_CFs'!B:B,0),2),
"Lane Mile", INDEX('Coop GFs_CFs'!K:L, MATCH(B2187,'Coop GFs_CFs'!B:B,0),2),
"Gas Sales", INDEX('Coop GFs_CFs'!M:N, MATCH(B2187,'Coop GFs_CFs'!B:B,0),2),
"No Growth", INDEX('Coop GFs_CFs'!O:P, MATCH(B2187,'Coop GFs_CFs'!B:B,0),2)
)</f>
        <v>1</v>
      </c>
      <c r="O2187" s="150"/>
      <c r="P2187" s="148">
        <f t="shared" si="178"/>
        <v>3.7695890410958901E-9</v>
      </c>
      <c r="Q2187" s="148">
        <f t="shared" si="179"/>
        <v>3.7695890410958901E-9</v>
      </c>
      <c r="R2187" s="155">
        <v>2810060200</v>
      </c>
      <c r="S2187" s="140" t="s">
        <v>341</v>
      </c>
      <c r="T2187" s="140" t="s">
        <v>342</v>
      </c>
      <c r="U2187" s="140" t="s">
        <v>343</v>
      </c>
      <c r="V2187" s="140" t="s">
        <v>344</v>
      </c>
      <c r="W2187" s="140" t="s">
        <v>3851</v>
      </c>
      <c r="X2187" s="140" t="s">
        <v>330</v>
      </c>
      <c r="Y2187" s="152" t="str">
        <f t="shared" si="184"/>
        <v>2810060200-24017-VOC</v>
      </c>
      <c r="Z2187" s="152" t="s">
        <v>3894</v>
      </c>
    </row>
    <row r="2188" spans="1:26" x14ac:dyDescent="0.35">
      <c r="A2188" s="142" t="s">
        <v>497</v>
      </c>
      <c r="B2188" s="140">
        <v>24021</v>
      </c>
      <c r="C2188" s="140" t="s">
        <v>12</v>
      </c>
      <c r="D2188" s="147">
        <v>2.4308870000000002E-6</v>
      </c>
      <c r="E2188" s="149"/>
      <c r="F2188" s="147">
        <f t="shared" si="185"/>
        <v>6.659964383561644E-9</v>
      </c>
      <c r="G2188" s="147"/>
      <c r="H2188" s="147">
        <f t="shared" si="192"/>
        <v>2.4308870000000002E-6</v>
      </c>
      <c r="I2188" s="147">
        <f t="shared" si="191"/>
        <v>6.659964383561644E-9</v>
      </c>
      <c r="J2188" s="147">
        <f t="shared" si="188"/>
        <v>2.4308870000000002E-6</v>
      </c>
      <c r="K2188" s="148">
        <f t="shared" si="189"/>
        <v>6.659964383561644E-9</v>
      </c>
      <c r="L2188" s="151" t="s">
        <v>3820</v>
      </c>
      <c r="M2188" s="175" cm="1">
        <f t="array" ref="M2188">_xlfn.SWITCH(L2188,
"Employment", INDEX('Coop GFs_CFs'!C:D, MATCH(B2188,'Coop GFs_CFs'!B:B,0),1),
"Population", INDEX('Coop GFs_CFs'!E:F, MATCH(B2188,'Coop GFs_CFs'!B:B,0),1),
"Household", INDEX('Coop GFs_CFs'!G:H, MATCH(B2188,'Coop GFs_CFs'!B:B,0),1),
"VMT", INDEX('Coop GFs_CFs'!I:J, MATCH(B2188,'Coop GFs_CFs'!B:B,0),1),
"Lane Mile", INDEX('Coop GFs_CFs'!K:L, MATCH(B2188,'Coop GFs_CFs'!B:B,0),1),
"Gas Sales", INDEX('Coop GFs_CFs'!M:N, MATCH(B2188,'Coop GFs_CFs'!B:B,0),1),
"No Growth", INDEX('Coop GFs_CFs'!O:P, MATCH(B2188,'Coop GFs_CFs'!B:B,0),1)
)</f>
        <v>1</v>
      </c>
      <c r="N2188" s="175" cm="1">
        <f t="array" ref="N2188">_xlfn.SWITCH(L2188,
"Employment", INDEX('Coop GFs_CFs'!C:D, MATCH(B2188,'Coop GFs_CFs'!B:B,0),2),
"Population", INDEX('Coop GFs_CFs'!E:F, MATCH(B2188,'Coop GFs_CFs'!B:B,0),2),
"Household", INDEX('Coop GFs_CFs'!G:H, MATCH(B2188,'Coop GFs_CFs'!B:B,0),2),
"VMT", INDEX('Coop GFs_CFs'!I:J, MATCH(B2188,'Coop GFs_CFs'!B:B,0),2),
"Lane Mile", INDEX('Coop GFs_CFs'!K:L, MATCH(B2188,'Coop GFs_CFs'!B:B,0),2),
"Gas Sales", INDEX('Coop GFs_CFs'!M:N, MATCH(B2188,'Coop GFs_CFs'!B:B,0),2),
"No Growth", INDEX('Coop GFs_CFs'!O:P, MATCH(B2188,'Coop GFs_CFs'!B:B,0),2)
)</f>
        <v>1</v>
      </c>
      <c r="O2188" s="150"/>
      <c r="P2188" s="148">
        <f t="shared" si="178"/>
        <v>6.659964383561644E-9</v>
      </c>
      <c r="Q2188" s="148">
        <f t="shared" si="179"/>
        <v>6.659964383561644E-9</v>
      </c>
      <c r="R2188" s="155">
        <v>2810060200</v>
      </c>
      <c r="S2188" s="140" t="s">
        <v>341</v>
      </c>
      <c r="T2188" s="140" t="s">
        <v>342</v>
      </c>
      <c r="U2188" s="140" t="s">
        <v>343</v>
      </c>
      <c r="V2188" s="140" t="s">
        <v>344</v>
      </c>
      <c r="W2188" s="140" t="s">
        <v>3851</v>
      </c>
      <c r="X2188" s="140" t="s">
        <v>330</v>
      </c>
      <c r="Y2188" s="152" t="str">
        <f t="shared" si="184"/>
        <v>2810060200-24021-VOC</v>
      </c>
      <c r="Z2188" s="152" t="s">
        <v>3895</v>
      </c>
    </row>
    <row r="2189" spans="1:26" x14ac:dyDescent="0.35">
      <c r="A2189" s="142" t="s">
        <v>497</v>
      </c>
      <c r="B2189" s="140">
        <v>24031</v>
      </c>
      <c r="C2189" s="140" t="s">
        <v>12</v>
      </c>
      <c r="D2189" s="147">
        <v>4.9511830000000003E-7</v>
      </c>
      <c r="E2189" s="149"/>
      <c r="F2189" s="147">
        <f t="shared" si="185"/>
        <v>1.3564884931506851E-9</v>
      </c>
      <c r="G2189" s="147"/>
      <c r="H2189" s="147">
        <f t="shared" si="192"/>
        <v>4.9511830000000003E-7</v>
      </c>
      <c r="I2189" s="147">
        <f t="shared" si="191"/>
        <v>1.3564884931506851E-9</v>
      </c>
      <c r="J2189" s="147">
        <f t="shared" si="188"/>
        <v>4.9511830000000003E-7</v>
      </c>
      <c r="K2189" s="148">
        <f t="shared" si="189"/>
        <v>1.3564884931506851E-9</v>
      </c>
      <c r="L2189" s="151" t="s">
        <v>3820</v>
      </c>
      <c r="M2189" s="175" cm="1">
        <f t="array" ref="M2189">_xlfn.SWITCH(L2189,
"Employment", INDEX('Coop GFs_CFs'!C:D, MATCH(B2189,'Coop GFs_CFs'!B:B,0),1),
"Population", INDEX('Coop GFs_CFs'!E:F, MATCH(B2189,'Coop GFs_CFs'!B:B,0),1),
"Household", INDEX('Coop GFs_CFs'!G:H, MATCH(B2189,'Coop GFs_CFs'!B:B,0),1),
"VMT", INDEX('Coop GFs_CFs'!I:J, MATCH(B2189,'Coop GFs_CFs'!B:B,0),1),
"Lane Mile", INDEX('Coop GFs_CFs'!K:L, MATCH(B2189,'Coop GFs_CFs'!B:B,0),1),
"Gas Sales", INDEX('Coop GFs_CFs'!M:N, MATCH(B2189,'Coop GFs_CFs'!B:B,0),1),
"No Growth", INDEX('Coop GFs_CFs'!O:P, MATCH(B2189,'Coop GFs_CFs'!B:B,0),1)
)</f>
        <v>1</v>
      </c>
      <c r="N2189" s="175" cm="1">
        <f t="array" ref="N2189">_xlfn.SWITCH(L2189,
"Employment", INDEX('Coop GFs_CFs'!C:D, MATCH(B2189,'Coop GFs_CFs'!B:B,0),2),
"Population", INDEX('Coop GFs_CFs'!E:F, MATCH(B2189,'Coop GFs_CFs'!B:B,0),2),
"Household", INDEX('Coop GFs_CFs'!G:H, MATCH(B2189,'Coop GFs_CFs'!B:B,0),2),
"VMT", INDEX('Coop GFs_CFs'!I:J, MATCH(B2189,'Coop GFs_CFs'!B:B,0),2),
"Lane Mile", INDEX('Coop GFs_CFs'!K:L, MATCH(B2189,'Coop GFs_CFs'!B:B,0),2),
"Gas Sales", INDEX('Coop GFs_CFs'!M:N, MATCH(B2189,'Coop GFs_CFs'!B:B,0),2),
"No Growth", INDEX('Coop GFs_CFs'!O:P, MATCH(B2189,'Coop GFs_CFs'!B:B,0),2)
)</f>
        <v>1</v>
      </c>
      <c r="O2189" s="150"/>
      <c r="P2189" s="148">
        <f t="shared" si="178"/>
        <v>1.3564884931506851E-9</v>
      </c>
      <c r="Q2189" s="148">
        <f t="shared" si="179"/>
        <v>1.3564884931506851E-9</v>
      </c>
      <c r="R2189" s="155">
        <v>2810060200</v>
      </c>
      <c r="S2189" s="140" t="s">
        <v>341</v>
      </c>
      <c r="T2189" s="140" t="s">
        <v>342</v>
      </c>
      <c r="U2189" s="140" t="s">
        <v>343</v>
      </c>
      <c r="V2189" s="140" t="s">
        <v>344</v>
      </c>
      <c r="W2189" s="140" t="s">
        <v>3851</v>
      </c>
      <c r="X2189" s="140" t="s">
        <v>330</v>
      </c>
      <c r="Y2189" s="152" t="str">
        <f t="shared" si="184"/>
        <v>2810060200-24031-VOC</v>
      </c>
      <c r="Z2189" s="152" t="s">
        <v>3896</v>
      </c>
    </row>
    <row r="2190" spans="1:26" x14ac:dyDescent="0.35">
      <c r="A2190" s="142" t="s">
        <v>497</v>
      </c>
      <c r="B2190" s="140">
        <v>24033</v>
      </c>
      <c r="C2190" s="140" t="s">
        <v>12</v>
      </c>
      <c r="D2190" s="147">
        <v>1.5549179999999999E-5</v>
      </c>
      <c r="E2190" s="147"/>
      <c r="F2190" s="147">
        <f t="shared" si="185"/>
        <v>4.2600493150684931E-8</v>
      </c>
      <c r="G2190" s="147"/>
      <c r="H2190" s="147">
        <f t="shared" si="192"/>
        <v>1.5549179999999999E-5</v>
      </c>
      <c r="I2190" s="147">
        <f t="shared" si="191"/>
        <v>4.2600493150684931E-8</v>
      </c>
      <c r="J2190" s="147">
        <f t="shared" si="188"/>
        <v>1.5549179999999999E-5</v>
      </c>
      <c r="K2190" s="148">
        <f t="shared" si="189"/>
        <v>4.2600493150684931E-8</v>
      </c>
      <c r="L2190" s="151" t="s">
        <v>3820</v>
      </c>
      <c r="M2190" s="175" cm="1">
        <f t="array" ref="M2190">_xlfn.SWITCH(L2190,
"Employment", INDEX('Coop GFs_CFs'!C:D, MATCH(B2190,'Coop GFs_CFs'!B:B,0),1),
"Population", INDEX('Coop GFs_CFs'!E:F, MATCH(B2190,'Coop GFs_CFs'!B:B,0),1),
"Household", INDEX('Coop GFs_CFs'!G:H, MATCH(B2190,'Coop GFs_CFs'!B:B,0),1),
"VMT", INDEX('Coop GFs_CFs'!I:J, MATCH(B2190,'Coop GFs_CFs'!B:B,0),1),
"Lane Mile", INDEX('Coop GFs_CFs'!K:L, MATCH(B2190,'Coop GFs_CFs'!B:B,0),1),
"Gas Sales", INDEX('Coop GFs_CFs'!M:N, MATCH(B2190,'Coop GFs_CFs'!B:B,0),1),
"No Growth", INDEX('Coop GFs_CFs'!O:P, MATCH(B2190,'Coop GFs_CFs'!B:B,0),1)
)</f>
        <v>1</v>
      </c>
      <c r="N2190" s="175" cm="1">
        <f t="array" ref="N2190">_xlfn.SWITCH(L2190,
"Employment", INDEX('Coop GFs_CFs'!C:D, MATCH(B2190,'Coop GFs_CFs'!B:B,0),2),
"Population", INDEX('Coop GFs_CFs'!E:F, MATCH(B2190,'Coop GFs_CFs'!B:B,0),2),
"Household", INDEX('Coop GFs_CFs'!G:H, MATCH(B2190,'Coop GFs_CFs'!B:B,0),2),
"VMT", INDEX('Coop GFs_CFs'!I:J, MATCH(B2190,'Coop GFs_CFs'!B:B,0),2),
"Lane Mile", INDEX('Coop GFs_CFs'!K:L, MATCH(B2190,'Coop GFs_CFs'!B:B,0),2),
"Gas Sales", INDEX('Coop GFs_CFs'!M:N, MATCH(B2190,'Coop GFs_CFs'!B:B,0),2),
"No Growth", INDEX('Coop GFs_CFs'!O:P, MATCH(B2190,'Coop GFs_CFs'!B:B,0),2)
)</f>
        <v>1</v>
      </c>
      <c r="O2190" s="150"/>
      <c r="P2190" s="148">
        <f t="shared" si="178"/>
        <v>4.2600493150684931E-8</v>
      </c>
      <c r="Q2190" s="148">
        <f t="shared" si="179"/>
        <v>4.2600493150684931E-8</v>
      </c>
      <c r="R2190" s="155">
        <v>2810060200</v>
      </c>
      <c r="S2190" s="140" t="s">
        <v>341</v>
      </c>
      <c r="T2190" s="140" t="s">
        <v>342</v>
      </c>
      <c r="U2190" s="140" t="s">
        <v>343</v>
      </c>
      <c r="V2190" s="140" t="s">
        <v>344</v>
      </c>
      <c r="W2190" s="140" t="s">
        <v>3851</v>
      </c>
      <c r="X2190" s="140" t="s">
        <v>330</v>
      </c>
      <c r="Y2190" s="152" t="str">
        <f t="shared" si="184"/>
        <v>2810060200-24033-VOC</v>
      </c>
      <c r="Z2190" s="152" t="s">
        <v>3897</v>
      </c>
    </row>
    <row r="2191" spans="1:26" x14ac:dyDescent="0.35">
      <c r="A2191" s="142" t="s">
        <v>497</v>
      </c>
      <c r="B2191" s="143">
        <v>24009</v>
      </c>
      <c r="C2191" s="140" t="s">
        <v>12</v>
      </c>
      <c r="D2191" s="147">
        <v>18.55</v>
      </c>
      <c r="E2191" s="147"/>
      <c r="F2191" s="147">
        <f t="shared" si="185"/>
        <v>5.082191780821918E-2</v>
      </c>
      <c r="G2191" s="147"/>
      <c r="H2191" s="147">
        <v>18.55</v>
      </c>
      <c r="I2191" s="147">
        <f>H2191/260</f>
        <v>7.1346153846153851E-2</v>
      </c>
      <c r="J2191" s="147">
        <f t="shared" si="188"/>
        <v>18.55</v>
      </c>
      <c r="K2191" s="148">
        <f t="shared" si="189"/>
        <v>5.082191780821918E-2</v>
      </c>
      <c r="L2191" s="151" t="s">
        <v>3820</v>
      </c>
      <c r="M2191" s="175" cm="1">
        <f t="array" ref="M2191">_xlfn.SWITCH(L2191,
"Employment", INDEX('Coop GFs_CFs'!C:D, MATCH(B2191,'Coop GFs_CFs'!B:B,0),1),
"Population", INDEX('Coop GFs_CFs'!E:F, MATCH(B2191,'Coop GFs_CFs'!B:B,0),1),
"Household", INDEX('Coop GFs_CFs'!G:H, MATCH(B2191,'Coop GFs_CFs'!B:B,0),1),
"VMT", INDEX('Coop GFs_CFs'!I:J, MATCH(B2191,'Coop GFs_CFs'!B:B,0),1),
"Lane Mile", INDEX('Coop GFs_CFs'!K:L, MATCH(B2191,'Coop GFs_CFs'!B:B,0),1),
"Gas Sales", INDEX('Coop GFs_CFs'!M:N, MATCH(B2191,'Coop GFs_CFs'!B:B,0),1),
"No Growth", INDEX('Coop GFs_CFs'!O:P, MATCH(B2191,'Coop GFs_CFs'!B:B,0),1)
)</f>
        <v>1</v>
      </c>
      <c r="N2191" s="175" cm="1">
        <f t="array" ref="N2191">_xlfn.SWITCH(L2191,
"Employment", INDEX('Coop GFs_CFs'!C:D, MATCH(B2191,'Coop GFs_CFs'!B:B,0),2),
"Population", INDEX('Coop GFs_CFs'!E:F, MATCH(B2191,'Coop GFs_CFs'!B:B,0),2),
"Household", INDEX('Coop GFs_CFs'!G:H, MATCH(B2191,'Coop GFs_CFs'!B:B,0),2),
"VMT", INDEX('Coop GFs_CFs'!I:J, MATCH(B2191,'Coop GFs_CFs'!B:B,0),2),
"Lane Mile", INDEX('Coop GFs_CFs'!K:L, MATCH(B2191,'Coop GFs_CFs'!B:B,0),2),
"Gas Sales", INDEX('Coop GFs_CFs'!M:N, MATCH(B2191,'Coop GFs_CFs'!B:B,0),2),
"No Growth", INDEX('Coop GFs_CFs'!O:P, MATCH(B2191,'Coop GFs_CFs'!B:B,0),2)
)</f>
        <v>1</v>
      </c>
      <c r="O2191" s="150"/>
      <c r="P2191" s="148">
        <f t="shared" ref="P2191:P2225" si="193">I2191</f>
        <v>7.1346153846153851E-2</v>
      </c>
      <c r="Q2191" s="148">
        <f t="shared" ref="Q2191:Q2225" si="194">K2191</f>
        <v>5.082191780821918E-2</v>
      </c>
      <c r="R2191" s="155">
        <v>2440000000</v>
      </c>
      <c r="S2191" s="145" t="s">
        <v>3852</v>
      </c>
      <c r="T2191" s="145" t="s">
        <v>382</v>
      </c>
      <c r="U2191" s="145" t="s">
        <v>3853</v>
      </c>
      <c r="V2191" s="145" t="s">
        <v>389</v>
      </c>
      <c r="W2191" s="144" t="s">
        <v>3854</v>
      </c>
      <c r="X2191" s="140" t="s">
        <v>330</v>
      </c>
      <c r="Y2191" s="152" t="str">
        <f t="shared" si="184"/>
        <v>2440000000-24009-VOC</v>
      </c>
      <c r="Z2191" s="152" t="s">
        <v>3898</v>
      </c>
    </row>
    <row r="2192" spans="1:26" x14ac:dyDescent="0.35">
      <c r="A2192" s="142" t="s">
        <v>497</v>
      </c>
      <c r="B2192" s="143">
        <v>24017</v>
      </c>
      <c r="C2192" s="140" t="s">
        <v>12</v>
      </c>
      <c r="D2192" s="147">
        <v>33.67</v>
      </c>
      <c r="E2192" s="147"/>
      <c r="F2192" s="147">
        <f>D2192/260</f>
        <v>0.1295</v>
      </c>
      <c r="G2192" s="147"/>
      <c r="H2192" s="147">
        <v>33.67</v>
      </c>
      <c r="I2192" s="147">
        <f t="shared" ref="I2192:I2194" si="195">H2192/260</f>
        <v>0.1295</v>
      </c>
      <c r="J2192" s="147">
        <f t="shared" si="188"/>
        <v>33.67</v>
      </c>
      <c r="K2192" s="148">
        <f t="shared" si="189"/>
        <v>9.2246575342465761E-2</v>
      </c>
      <c r="L2192" s="151" t="s">
        <v>3820</v>
      </c>
      <c r="M2192" s="175" cm="1">
        <f t="array" ref="M2192">_xlfn.SWITCH(L2192,
"Employment", INDEX('Coop GFs_CFs'!C:D, MATCH(B2192,'Coop GFs_CFs'!B:B,0),1),
"Population", INDEX('Coop GFs_CFs'!E:F, MATCH(B2192,'Coop GFs_CFs'!B:B,0),1),
"Household", INDEX('Coop GFs_CFs'!G:H, MATCH(B2192,'Coop GFs_CFs'!B:B,0),1),
"VMT", INDEX('Coop GFs_CFs'!I:J, MATCH(B2192,'Coop GFs_CFs'!B:B,0),1),
"Lane Mile", INDEX('Coop GFs_CFs'!K:L, MATCH(B2192,'Coop GFs_CFs'!B:B,0),1),
"Gas Sales", INDEX('Coop GFs_CFs'!M:N, MATCH(B2192,'Coop GFs_CFs'!B:B,0),1),
"No Growth", INDEX('Coop GFs_CFs'!O:P, MATCH(B2192,'Coop GFs_CFs'!B:B,0),1)
)</f>
        <v>1</v>
      </c>
      <c r="N2192" s="175" cm="1">
        <f t="array" ref="N2192">_xlfn.SWITCH(L2192,
"Employment", INDEX('Coop GFs_CFs'!C:D, MATCH(B2192,'Coop GFs_CFs'!B:B,0),2),
"Population", INDEX('Coop GFs_CFs'!E:F, MATCH(B2192,'Coop GFs_CFs'!B:B,0),2),
"Household", INDEX('Coop GFs_CFs'!G:H, MATCH(B2192,'Coop GFs_CFs'!B:B,0),2),
"VMT", INDEX('Coop GFs_CFs'!I:J, MATCH(B2192,'Coop GFs_CFs'!B:B,0),2),
"Lane Mile", INDEX('Coop GFs_CFs'!K:L, MATCH(B2192,'Coop GFs_CFs'!B:B,0),2),
"Gas Sales", INDEX('Coop GFs_CFs'!M:N, MATCH(B2192,'Coop GFs_CFs'!B:B,0),2),
"No Growth", INDEX('Coop GFs_CFs'!O:P, MATCH(B2192,'Coop GFs_CFs'!B:B,0),2)
)</f>
        <v>1</v>
      </c>
      <c r="O2192" s="150"/>
      <c r="P2192" s="148">
        <f t="shared" si="193"/>
        <v>0.1295</v>
      </c>
      <c r="Q2192" s="148">
        <f t="shared" si="194"/>
        <v>9.2246575342465761E-2</v>
      </c>
      <c r="R2192" s="155">
        <v>2440000000</v>
      </c>
      <c r="S2192" s="145" t="s">
        <v>3852</v>
      </c>
      <c r="T2192" s="145" t="s">
        <v>382</v>
      </c>
      <c r="U2192" s="145" t="s">
        <v>3853</v>
      </c>
      <c r="V2192" s="145" t="s">
        <v>389</v>
      </c>
      <c r="W2192" s="144" t="s">
        <v>3854</v>
      </c>
      <c r="X2192" s="140" t="s">
        <v>330</v>
      </c>
      <c r="Y2192" s="152" t="str">
        <f t="shared" si="184"/>
        <v>2440000000-24017-VOC</v>
      </c>
      <c r="Z2192" s="152" t="s">
        <v>3899</v>
      </c>
    </row>
    <row r="2193" spans="1:26" x14ac:dyDescent="0.35">
      <c r="A2193" s="142" t="s">
        <v>497</v>
      </c>
      <c r="B2193" s="140">
        <v>24021</v>
      </c>
      <c r="C2193" s="140" t="s">
        <v>12</v>
      </c>
      <c r="D2193" s="147">
        <v>57.45</v>
      </c>
      <c r="E2193" s="147"/>
      <c r="F2193" s="147">
        <f t="shared" ref="F2193:F2194" si="196">D2193/260</f>
        <v>0.22096153846153846</v>
      </c>
      <c r="G2193" s="147"/>
      <c r="H2193" s="147">
        <v>57.45</v>
      </c>
      <c r="I2193" s="147">
        <f t="shared" si="195"/>
        <v>0.22096153846153846</v>
      </c>
      <c r="J2193" s="147">
        <f t="shared" si="188"/>
        <v>57.45</v>
      </c>
      <c r="K2193" s="148">
        <f t="shared" si="189"/>
        <v>0.15739726027397261</v>
      </c>
      <c r="L2193" s="151" t="s">
        <v>3820</v>
      </c>
      <c r="M2193" s="175" cm="1">
        <f t="array" ref="M2193">_xlfn.SWITCH(L2193,
"Employment", INDEX('Coop GFs_CFs'!C:D, MATCH(B2193,'Coop GFs_CFs'!B:B,0),1),
"Population", INDEX('Coop GFs_CFs'!E:F, MATCH(B2193,'Coop GFs_CFs'!B:B,0),1),
"Household", INDEX('Coop GFs_CFs'!G:H, MATCH(B2193,'Coop GFs_CFs'!B:B,0),1),
"VMT", INDEX('Coop GFs_CFs'!I:J, MATCH(B2193,'Coop GFs_CFs'!B:B,0),1),
"Lane Mile", INDEX('Coop GFs_CFs'!K:L, MATCH(B2193,'Coop GFs_CFs'!B:B,0),1),
"Gas Sales", INDEX('Coop GFs_CFs'!M:N, MATCH(B2193,'Coop GFs_CFs'!B:B,0),1),
"No Growth", INDEX('Coop GFs_CFs'!O:P, MATCH(B2193,'Coop GFs_CFs'!B:B,0),1)
)</f>
        <v>1</v>
      </c>
      <c r="N2193" s="175" cm="1">
        <f t="array" ref="N2193">_xlfn.SWITCH(L2193,
"Employment", INDEX('Coop GFs_CFs'!C:D, MATCH(B2193,'Coop GFs_CFs'!B:B,0),2),
"Population", INDEX('Coop GFs_CFs'!E:F, MATCH(B2193,'Coop GFs_CFs'!B:B,0),2),
"Household", INDEX('Coop GFs_CFs'!G:H, MATCH(B2193,'Coop GFs_CFs'!B:B,0),2),
"VMT", INDEX('Coop GFs_CFs'!I:J, MATCH(B2193,'Coop GFs_CFs'!B:B,0),2),
"Lane Mile", INDEX('Coop GFs_CFs'!K:L, MATCH(B2193,'Coop GFs_CFs'!B:B,0),2),
"Gas Sales", INDEX('Coop GFs_CFs'!M:N, MATCH(B2193,'Coop GFs_CFs'!B:B,0),2),
"No Growth", INDEX('Coop GFs_CFs'!O:P, MATCH(B2193,'Coop GFs_CFs'!B:B,0),2)
)</f>
        <v>1</v>
      </c>
      <c r="O2193" s="150"/>
      <c r="P2193" s="148">
        <f t="shared" si="193"/>
        <v>0.22096153846153846</v>
      </c>
      <c r="Q2193" s="148">
        <f t="shared" si="194"/>
        <v>0.15739726027397261</v>
      </c>
      <c r="R2193" s="155">
        <v>2440000000</v>
      </c>
      <c r="S2193" s="145" t="s">
        <v>3852</v>
      </c>
      <c r="T2193" s="145" t="s">
        <v>382</v>
      </c>
      <c r="U2193" s="145" t="s">
        <v>3853</v>
      </c>
      <c r="V2193" s="145" t="s">
        <v>389</v>
      </c>
      <c r="W2193" s="144" t="s">
        <v>3854</v>
      </c>
      <c r="X2193" s="140" t="s">
        <v>330</v>
      </c>
      <c r="Y2193" s="152" t="str">
        <f t="shared" ref="Y2193:Y2224" si="197">CONCATENATE(R2193,"-",B2193,"-",C2193)</f>
        <v>2440000000-24021-VOC</v>
      </c>
      <c r="Z2193" s="152" t="s">
        <v>3900</v>
      </c>
    </row>
    <row r="2194" spans="1:26" x14ac:dyDescent="0.35">
      <c r="A2194" s="142" t="s">
        <v>497</v>
      </c>
      <c r="B2194" s="140">
        <v>24031</v>
      </c>
      <c r="C2194" s="140" t="s">
        <v>12</v>
      </c>
      <c r="D2194" s="147">
        <v>207.25</v>
      </c>
      <c r="E2194" s="147"/>
      <c r="F2194" s="147">
        <f t="shared" si="196"/>
        <v>0.79711538461538467</v>
      </c>
      <c r="G2194" s="147"/>
      <c r="H2194" s="147">
        <v>207.25</v>
      </c>
      <c r="I2194" s="147">
        <f t="shared" si="195"/>
        <v>0.79711538461538467</v>
      </c>
      <c r="J2194" s="147">
        <f t="shared" si="188"/>
        <v>207.25</v>
      </c>
      <c r="K2194" s="148">
        <f t="shared" si="189"/>
        <v>0.56780821917808222</v>
      </c>
      <c r="L2194" s="151" t="s">
        <v>3820</v>
      </c>
      <c r="M2194" s="175" cm="1">
        <f t="array" ref="M2194">_xlfn.SWITCH(L2194,
"Employment", INDEX('Coop GFs_CFs'!C:D, MATCH(B2194,'Coop GFs_CFs'!B:B,0),1),
"Population", INDEX('Coop GFs_CFs'!E:F, MATCH(B2194,'Coop GFs_CFs'!B:B,0),1),
"Household", INDEX('Coop GFs_CFs'!G:H, MATCH(B2194,'Coop GFs_CFs'!B:B,0),1),
"VMT", INDEX('Coop GFs_CFs'!I:J, MATCH(B2194,'Coop GFs_CFs'!B:B,0),1),
"Lane Mile", INDEX('Coop GFs_CFs'!K:L, MATCH(B2194,'Coop GFs_CFs'!B:B,0),1),
"Gas Sales", INDEX('Coop GFs_CFs'!M:N, MATCH(B2194,'Coop GFs_CFs'!B:B,0),1),
"No Growth", INDEX('Coop GFs_CFs'!O:P, MATCH(B2194,'Coop GFs_CFs'!B:B,0),1)
)</f>
        <v>1</v>
      </c>
      <c r="N2194" s="175" cm="1">
        <f t="array" ref="N2194">_xlfn.SWITCH(L2194,
"Employment", INDEX('Coop GFs_CFs'!C:D, MATCH(B2194,'Coop GFs_CFs'!B:B,0),2),
"Population", INDEX('Coop GFs_CFs'!E:F, MATCH(B2194,'Coop GFs_CFs'!B:B,0),2),
"Household", INDEX('Coop GFs_CFs'!G:H, MATCH(B2194,'Coop GFs_CFs'!B:B,0),2),
"VMT", INDEX('Coop GFs_CFs'!I:J, MATCH(B2194,'Coop GFs_CFs'!B:B,0),2),
"Lane Mile", INDEX('Coop GFs_CFs'!K:L, MATCH(B2194,'Coop GFs_CFs'!B:B,0),2),
"Gas Sales", INDEX('Coop GFs_CFs'!M:N, MATCH(B2194,'Coop GFs_CFs'!B:B,0),2),
"No Growth", INDEX('Coop GFs_CFs'!O:P, MATCH(B2194,'Coop GFs_CFs'!B:B,0),2)
)</f>
        <v>1</v>
      </c>
      <c r="O2194" s="150"/>
      <c r="P2194" s="148">
        <f t="shared" si="193"/>
        <v>0.79711538461538467</v>
      </c>
      <c r="Q2194" s="148">
        <f t="shared" si="194"/>
        <v>0.56780821917808222</v>
      </c>
      <c r="R2194" s="155">
        <v>2440000000</v>
      </c>
      <c r="S2194" s="145" t="s">
        <v>3852</v>
      </c>
      <c r="T2194" s="145" t="s">
        <v>382</v>
      </c>
      <c r="U2194" s="145" t="s">
        <v>3853</v>
      </c>
      <c r="V2194" s="145" t="s">
        <v>389</v>
      </c>
      <c r="W2194" s="144" t="s">
        <v>3854</v>
      </c>
      <c r="X2194" s="140" t="s">
        <v>330</v>
      </c>
      <c r="Y2194" s="152" t="str">
        <f t="shared" si="197"/>
        <v>2440000000-24031-VOC</v>
      </c>
      <c r="Z2194" s="152" t="s">
        <v>3901</v>
      </c>
    </row>
    <row r="2195" spans="1:26" x14ac:dyDescent="0.35">
      <c r="A2195" s="142" t="s">
        <v>497</v>
      </c>
      <c r="B2195" s="140">
        <v>24033</v>
      </c>
      <c r="C2195" s="140" t="s">
        <v>12</v>
      </c>
      <c r="D2195" s="147">
        <v>185.51</v>
      </c>
      <c r="E2195" s="147"/>
      <c r="F2195" s="147">
        <f t="shared" si="185"/>
        <v>0.50824657534246576</v>
      </c>
      <c r="G2195" s="147"/>
      <c r="H2195" s="147">
        <v>185.51</v>
      </c>
      <c r="I2195" s="147">
        <f t="shared" si="191"/>
        <v>0.50824657534246576</v>
      </c>
      <c r="J2195" s="147">
        <f t="shared" si="188"/>
        <v>185.51</v>
      </c>
      <c r="K2195" s="148">
        <f t="shared" si="189"/>
        <v>0.50824657534246576</v>
      </c>
      <c r="L2195" s="151" t="s">
        <v>3820</v>
      </c>
      <c r="M2195" s="175" cm="1">
        <f t="array" ref="M2195">_xlfn.SWITCH(L2195,
"Employment", INDEX('Coop GFs_CFs'!C:D, MATCH(B2195,'Coop GFs_CFs'!B:B,0),1),
"Population", INDEX('Coop GFs_CFs'!E:F, MATCH(B2195,'Coop GFs_CFs'!B:B,0),1),
"Household", INDEX('Coop GFs_CFs'!G:H, MATCH(B2195,'Coop GFs_CFs'!B:B,0),1),
"VMT", INDEX('Coop GFs_CFs'!I:J, MATCH(B2195,'Coop GFs_CFs'!B:B,0),1),
"Lane Mile", INDEX('Coop GFs_CFs'!K:L, MATCH(B2195,'Coop GFs_CFs'!B:B,0),1),
"Gas Sales", INDEX('Coop GFs_CFs'!M:N, MATCH(B2195,'Coop GFs_CFs'!B:B,0),1),
"No Growth", INDEX('Coop GFs_CFs'!O:P, MATCH(B2195,'Coop GFs_CFs'!B:B,0),1)
)</f>
        <v>1</v>
      </c>
      <c r="N2195" s="175" cm="1">
        <f t="array" ref="N2195">_xlfn.SWITCH(L2195,
"Employment", INDEX('Coop GFs_CFs'!C:D, MATCH(B2195,'Coop GFs_CFs'!B:B,0),2),
"Population", INDEX('Coop GFs_CFs'!E:F, MATCH(B2195,'Coop GFs_CFs'!B:B,0),2),
"Household", INDEX('Coop GFs_CFs'!G:H, MATCH(B2195,'Coop GFs_CFs'!B:B,0),2),
"VMT", INDEX('Coop GFs_CFs'!I:J, MATCH(B2195,'Coop GFs_CFs'!B:B,0),2),
"Lane Mile", INDEX('Coop GFs_CFs'!K:L, MATCH(B2195,'Coop GFs_CFs'!B:B,0),2),
"Gas Sales", INDEX('Coop GFs_CFs'!M:N, MATCH(B2195,'Coop GFs_CFs'!B:B,0),2),
"No Growth", INDEX('Coop GFs_CFs'!O:P, MATCH(B2195,'Coop GFs_CFs'!B:B,0),2)
)</f>
        <v>1</v>
      </c>
      <c r="O2195" s="150"/>
      <c r="P2195" s="148">
        <f t="shared" si="193"/>
        <v>0.50824657534246576</v>
      </c>
      <c r="Q2195" s="148">
        <f t="shared" si="194"/>
        <v>0.50824657534246576</v>
      </c>
      <c r="R2195" s="155">
        <v>2440000000</v>
      </c>
      <c r="S2195" s="145" t="s">
        <v>3852</v>
      </c>
      <c r="T2195" s="145" t="s">
        <v>382</v>
      </c>
      <c r="U2195" s="145" t="s">
        <v>3853</v>
      </c>
      <c r="V2195" s="145" t="s">
        <v>389</v>
      </c>
      <c r="W2195" s="144" t="s">
        <v>3854</v>
      </c>
      <c r="X2195" s="140" t="s">
        <v>330</v>
      </c>
      <c r="Y2195" s="152" t="str">
        <f t="shared" si="197"/>
        <v>2440000000-24033-VOC</v>
      </c>
      <c r="Z2195" s="152" t="s">
        <v>3902</v>
      </c>
    </row>
    <row r="2196" spans="1:26" x14ac:dyDescent="0.35">
      <c r="A2196" s="142" t="s">
        <v>497</v>
      </c>
      <c r="B2196" s="143">
        <v>24009</v>
      </c>
      <c r="C2196" s="140" t="s">
        <v>12</v>
      </c>
      <c r="D2196" s="147">
        <v>3.5272421000000005E-2</v>
      </c>
      <c r="E2196" s="147"/>
      <c r="F2196" s="147">
        <f t="shared" si="185"/>
        <v>9.6636769863013713E-5</v>
      </c>
      <c r="G2196" s="147"/>
      <c r="H2196" s="147">
        <v>3.5272421000000005E-2</v>
      </c>
      <c r="I2196" s="147">
        <f t="shared" si="191"/>
        <v>9.6636769863013713E-5</v>
      </c>
      <c r="J2196" s="147">
        <f t="shared" ref="J2196:J2200" si="198">H2196</f>
        <v>3.5272421000000005E-2</v>
      </c>
      <c r="K2196" s="148">
        <f t="shared" si="189"/>
        <v>9.6636769863013713E-5</v>
      </c>
      <c r="L2196" s="151" t="s">
        <v>3820</v>
      </c>
      <c r="M2196" s="175" cm="1">
        <f t="array" ref="M2196">_xlfn.SWITCH(L2196,
"Employment", INDEX('Coop GFs_CFs'!C:D, MATCH(B2196,'Coop GFs_CFs'!B:B,0),1),
"Population", INDEX('Coop GFs_CFs'!E:F, MATCH(B2196,'Coop GFs_CFs'!B:B,0),1),
"Household", INDEX('Coop GFs_CFs'!G:H, MATCH(B2196,'Coop GFs_CFs'!B:B,0),1),
"VMT", INDEX('Coop GFs_CFs'!I:J, MATCH(B2196,'Coop GFs_CFs'!B:B,0),1),
"Lane Mile", INDEX('Coop GFs_CFs'!K:L, MATCH(B2196,'Coop GFs_CFs'!B:B,0),1),
"Gas Sales", INDEX('Coop GFs_CFs'!M:N, MATCH(B2196,'Coop GFs_CFs'!B:B,0),1),
"No Growth", INDEX('Coop GFs_CFs'!O:P, MATCH(B2196,'Coop GFs_CFs'!B:B,0),1)
)</f>
        <v>1</v>
      </c>
      <c r="N2196" s="175" cm="1">
        <f t="array" ref="N2196">_xlfn.SWITCH(L2196,
"Employment", INDEX('Coop GFs_CFs'!C:D, MATCH(B2196,'Coop GFs_CFs'!B:B,0),2),
"Population", INDEX('Coop GFs_CFs'!E:F, MATCH(B2196,'Coop GFs_CFs'!B:B,0),2),
"Household", INDEX('Coop GFs_CFs'!G:H, MATCH(B2196,'Coop GFs_CFs'!B:B,0),2),
"VMT", INDEX('Coop GFs_CFs'!I:J, MATCH(B2196,'Coop GFs_CFs'!B:B,0),2),
"Lane Mile", INDEX('Coop GFs_CFs'!K:L, MATCH(B2196,'Coop GFs_CFs'!B:B,0),2),
"Gas Sales", INDEX('Coop GFs_CFs'!M:N, MATCH(B2196,'Coop GFs_CFs'!B:B,0),2),
"No Growth", INDEX('Coop GFs_CFs'!O:P, MATCH(B2196,'Coop GFs_CFs'!B:B,0),2)
)</f>
        <v>1</v>
      </c>
      <c r="O2196" s="150"/>
      <c r="P2196" s="148">
        <f t="shared" si="193"/>
        <v>9.6636769863013713E-5</v>
      </c>
      <c r="Q2196" s="148">
        <f t="shared" si="194"/>
        <v>9.6636769863013713E-5</v>
      </c>
      <c r="R2196" s="155">
        <v>2302070001</v>
      </c>
      <c r="S2196" s="144" t="s">
        <v>3855</v>
      </c>
      <c r="T2196" s="144" t="s">
        <v>235</v>
      </c>
      <c r="U2196" s="144" t="s">
        <v>3856</v>
      </c>
      <c r="V2196" s="144" t="s">
        <v>907</v>
      </c>
      <c r="W2196" s="144" t="s">
        <v>3857</v>
      </c>
      <c r="X2196" s="140" t="s">
        <v>330</v>
      </c>
      <c r="Y2196" s="152" t="str">
        <f t="shared" si="197"/>
        <v>2302070001-24009-VOC</v>
      </c>
      <c r="Z2196" s="152" t="s">
        <v>3903</v>
      </c>
    </row>
    <row r="2197" spans="1:26" x14ac:dyDescent="0.35">
      <c r="A2197" s="142" t="s">
        <v>497</v>
      </c>
      <c r="B2197" s="143">
        <v>24017</v>
      </c>
      <c r="C2197" s="140" t="s">
        <v>12</v>
      </c>
      <c r="D2197" s="147">
        <v>0</v>
      </c>
      <c r="E2197" s="147"/>
      <c r="F2197" s="147">
        <f t="shared" si="185"/>
        <v>0</v>
      </c>
      <c r="G2197" s="147"/>
      <c r="H2197" s="147">
        <v>0</v>
      </c>
      <c r="I2197" s="147">
        <f t="shared" si="191"/>
        <v>0</v>
      </c>
      <c r="J2197" s="147">
        <f t="shared" si="198"/>
        <v>0</v>
      </c>
      <c r="K2197" s="148">
        <f t="shared" si="189"/>
        <v>0</v>
      </c>
      <c r="L2197" s="151" t="s">
        <v>3820</v>
      </c>
      <c r="M2197" s="175" cm="1">
        <f t="array" ref="M2197">_xlfn.SWITCH(L2197,
"Employment", INDEX('Coop GFs_CFs'!C:D, MATCH(B2197,'Coop GFs_CFs'!B:B,0),1),
"Population", INDEX('Coop GFs_CFs'!E:F, MATCH(B2197,'Coop GFs_CFs'!B:B,0),1),
"Household", INDEX('Coop GFs_CFs'!G:H, MATCH(B2197,'Coop GFs_CFs'!B:B,0),1),
"VMT", INDEX('Coop GFs_CFs'!I:J, MATCH(B2197,'Coop GFs_CFs'!B:B,0),1),
"Lane Mile", INDEX('Coop GFs_CFs'!K:L, MATCH(B2197,'Coop GFs_CFs'!B:B,0),1),
"Gas Sales", INDEX('Coop GFs_CFs'!M:N, MATCH(B2197,'Coop GFs_CFs'!B:B,0),1),
"No Growth", INDEX('Coop GFs_CFs'!O:P, MATCH(B2197,'Coop GFs_CFs'!B:B,0),1)
)</f>
        <v>1</v>
      </c>
      <c r="N2197" s="175" cm="1">
        <f t="array" ref="N2197">_xlfn.SWITCH(L2197,
"Employment", INDEX('Coop GFs_CFs'!C:D, MATCH(B2197,'Coop GFs_CFs'!B:B,0),2),
"Population", INDEX('Coop GFs_CFs'!E:F, MATCH(B2197,'Coop GFs_CFs'!B:B,0),2),
"Household", INDEX('Coop GFs_CFs'!G:H, MATCH(B2197,'Coop GFs_CFs'!B:B,0),2),
"VMT", INDEX('Coop GFs_CFs'!I:J, MATCH(B2197,'Coop GFs_CFs'!B:B,0),2),
"Lane Mile", INDEX('Coop GFs_CFs'!K:L, MATCH(B2197,'Coop GFs_CFs'!B:B,0),2),
"Gas Sales", INDEX('Coop GFs_CFs'!M:N, MATCH(B2197,'Coop GFs_CFs'!B:B,0),2),
"No Growth", INDEX('Coop GFs_CFs'!O:P, MATCH(B2197,'Coop GFs_CFs'!B:B,0),2)
)</f>
        <v>1</v>
      </c>
      <c r="O2197" s="150"/>
      <c r="P2197" s="148">
        <f t="shared" si="193"/>
        <v>0</v>
      </c>
      <c r="Q2197" s="148">
        <f t="shared" si="194"/>
        <v>0</v>
      </c>
      <c r="R2197" s="155">
        <v>2302070001</v>
      </c>
      <c r="S2197" s="144" t="s">
        <v>3855</v>
      </c>
      <c r="T2197" s="144" t="s">
        <v>235</v>
      </c>
      <c r="U2197" s="144" t="s">
        <v>3856</v>
      </c>
      <c r="V2197" s="144" t="s">
        <v>907</v>
      </c>
      <c r="W2197" s="144" t="s">
        <v>3857</v>
      </c>
      <c r="X2197" s="140" t="s">
        <v>330</v>
      </c>
      <c r="Y2197" s="152" t="str">
        <f t="shared" si="197"/>
        <v>2302070001-24017-VOC</v>
      </c>
      <c r="Z2197" s="152" t="s">
        <v>3904</v>
      </c>
    </row>
    <row r="2198" spans="1:26" x14ac:dyDescent="0.35">
      <c r="A2198" s="142" t="s">
        <v>497</v>
      </c>
      <c r="B2198" s="140">
        <v>24021</v>
      </c>
      <c r="C2198" s="140" t="s">
        <v>12</v>
      </c>
      <c r="D2198" s="147">
        <v>2.0059859599999998</v>
      </c>
      <c r="E2198" s="147"/>
      <c r="F2198" s="147">
        <f t="shared" si="185"/>
        <v>5.4958519452054794E-3</v>
      </c>
      <c r="G2198" s="147"/>
      <c r="H2198" s="147">
        <v>2.0059859599999998</v>
      </c>
      <c r="I2198" s="147">
        <f t="shared" si="191"/>
        <v>5.4958519452054794E-3</v>
      </c>
      <c r="J2198" s="147">
        <f t="shared" si="198"/>
        <v>2.0059859599999998</v>
      </c>
      <c r="K2198" s="148">
        <f t="shared" si="189"/>
        <v>5.4958519452054794E-3</v>
      </c>
      <c r="L2198" s="151" t="s">
        <v>3820</v>
      </c>
      <c r="M2198" s="175" cm="1">
        <f t="array" ref="M2198">_xlfn.SWITCH(L2198,
"Employment", INDEX('Coop GFs_CFs'!C:D, MATCH(B2198,'Coop GFs_CFs'!B:B,0),1),
"Population", INDEX('Coop GFs_CFs'!E:F, MATCH(B2198,'Coop GFs_CFs'!B:B,0),1),
"Household", INDEX('Coop GFs_CFs'!G:H, MATCH(B2198,'Coop GFs_CFs'!B:B,0),1),
"VMT", INDEX('Coop GFs_CFs'!I:J, MATCH(B2198,'Coop GFs_CFs'!B:B,0),1),
"Lane Mile", INDEX('Coop GFs_CFs'!K:L, MATCH(B2198,'Coop GFs_CFs'!B:B,0),1),
"Gas Sales", INDEX('Coop GFs_CFs'!M:N, MATCH(B2198,'Coop GFs_CFs'!B:B,0),1),
"No Growth", INDEX('Coop GFs_CFs'!O:P, MATCH(B2198,'Coop GFs_CFs'!B:B,0),1)
)</f>
        <v>1</v>
      </c>
      <c r="N2198" s="175" cm="1">
        <f t="array" ref="N2198">_xlfn.SWITCH(L2198,
"Employment", INDEX('Coop GFs_CFs'!C:D, MATCH(B2198,'Coop GFs_CFs'!B:B,0),2),
"Population", INDEX('Coop GFs_CFs'!E:F, MATCH(B2198,'Coop GFs_CFs'!B:B,0),2),
"Household", INDEX('Coop GFs_CFs'!G:H, MATCH(B2198,'Coop GFs_CFs'!B:B,0),2),
"VMT", INDEX('Coop GFs_CFs'!I:J, MATCH(B2198,'Coop GFs_CFs'!B:B,0),2),
"Lane Mile", INDEX('Coop GFs_CFs'!K:L, MATCH(B2198,'Coop GFs_CFs'!B:B,0),2),
"Gas Sales", INDEX('Coop GFs_CFs'!M:N, MATCH(B2198,'Coop GFs_CFs'!B:B,0),2),
"No Growth", INDEX('Coop GFs_CFs'!O:P, MATCH(B2198,'Coop GFs_CFs'!B:B,0),2)
)</f>
        <v>1</v>
      </c>
      <c r="O2198" s="150"/>
      <c r="P2198" s="148">
        <f t="shared" si="193"/>
        <v>5.4958519452054794E-3</v>
      </c>
      <c r="Q2198" s="148">
        <f t="shared" si="194"/>
        <v>5.4958519452054794E-3</v>
      </c>
      <c r="R2198" s="155">
        <v>2302070001</v>
      </c>
      <c r="S2198" s="144" t="s">
        <v>3855</v>
      </c>
      <c r="T2198" s="144" t="s">
        <v>235</v>
      </c>
      <c r="U2198" s="144" t="s">
        <v>3856</v>
      </c>
      <c r="V2198" s="144" t="s">
        <v>907</v>
      </c>
      <c r="W2198" s="144" t="s">
        <v>3857</v>
      </c>
      <c r="X2198" s="140" t="s">
        <v>330</v>
      </c>
      <c r="Y2198" s="152" t="str">
        <f t="shared" si="197"/>
        <v>2302070001-24021-VOC</v>
      </c>
      <c r="Z2198" s="152" t="s">
        <v>3905</v>
      </c>
    </row>
    <row r="2199" spans="1:26" x14ac:dyDescent="0.35">
      <c r="A2199" s="142" t="s">
        <v>497</v>
      </c>
      <c r="B2199" s="140">
        <v>24031</v>
      </c>
      <c r="C2199" s="140" t="s">
        <v>12</v>
      </c>
      <c r="D2199" s="147">
        <v>0.50253199500000012</v>
      </c>
      <c r="E2199" s="147"/>
      <c r="F2199" s="147">
        <f t="shared" si="185"/>
        <v>1.3767999863013702E-3</v>
      </c>
      <c r="G2199" s="147"/>
      <c r="H2199" s="147">
        <v>0.50253199500000012</v>
      </c>
      <c r="I2199" s="147">
        <f t="shared" si="191"/>
        <v>1.3767999863013702E-3</v>
      </c>
      <c r="J2199" s="147">
        <f t="shared" si="198"/>
        <v>0.50253199500000012</v>
      </c>
      <c r="K2199" s="148">
        <f t="shared" si="189"/>
        <v>1.3767999863013702E-3</v>
      </c>
      <c r="L2199" s="151" t="s">
        <v>3820</v>
      </c>
      <c r="M2199" s="175" cm="1">
        <f t="array" ref="M2199">_xlfn.SWITCH(L2199,
"Employment", INDEX('Coop GFs_CFs'!C:D, MATCH(B2199,'Coop GFs_CFs'!B:B,0),1),
"Population", INDEX('Coop GFs_CFs'!E:F, MATCH(B2199,'Coop GFs_CFs'!B:B,0),1),
"Household", INDEX('Coop GFs_CFs'!G:H, MATCH(B2199,'Coop GFs_CFs'!B:B,0),1),
"VMT", INDEX('Coop GFs_CFs'!I:J, MATCH(B2199,'Coop GFs_CFs'!B:B,0),1),
"Lane Mile", INDEX('Coop GFs_CFs'!K:L, MATCH(B2199,'Coop GFs_CFs'!B:B,0),1),
"Gas Sales", INDEX('Coop GFs_CFs'!M:N, MATCH(B2199,'Coop GFs_CFs'!B:B,0),1),
"No Growth", INDEX('Coop GFs_CFs'!O:P, MATCH(B2199,'Coop GFs_CFs'!B:B,0),1)
)</f>
        <v>1</v>
      </c>
      <c r="N2199" s="175" cm="1">
        <f t="array" ref="N2199">_xlfn.SWITCH(L2199,
"Employment", INDEX('Coop GFs_CFs'!C:D, MATCH(B2199,'Coop GFs_CFs'!B:B,0),2),
"Population", INDEX('Coop GFs_CFs'!E:F, MATCH(B2199,'Coop GFs_CFs'!B:B,0),2),
"Household", INDEX('Coop GFs_CFs'!G:H, MATCH(B2199,'Coop GFs_CFs'!B:B,0),2),
"VMT", INDEX('Coop GFs_CFs'!I:J, MATCH(B2199,'Coop GFs_CFs'!B:B,0),2),
"Lane Mile", INDEX('Coop GFs_CFs'!K:L, MATCH(B2199,'Coop GFs_CFs'!B:B,0),2),
"Gas Sales", INDEX('Coop GFs_CFs'!M:N, MATCH(B2199,'Coop GFs_CFs'!B:B,0),2),
"No Growth", INDEX('Coop GFs_CFs'!O:P, MATCH(B2199,'Coop GFs_CFs'!B:B,0),2)
)</f>
        <v>1</v>
      </c>
      <c r="O2199" s="150"/>
      <c r="P2199" s="148">
        <f t="shared" si="193"/>
        <v>1.3767999863013702E-3</v>
      </c>
      <c r="Q2199" s="148">
        <f t="shared" si="194"/>
        <v>1.3767999863013702E-3</v>
      </c>
      <c r="R2199" s="155">
        <v>2302070001</v>
      </c>
      <c r="S2199" s="144" t="s">
        <v>3855</v>
      </c>
      <c r="T2199" s="144" t="s">
        <v>235</v>
      </c>
      <c r="U2199" s="144" t="s">
        <v>3856</v>
      </c>
      <c r="V2199" s="144" t="s">
        <v>907</v>
      </c>
      <c r="W2199" s="144" t="s">
        <v>3857</v>
      </c>
      <c r="X2199" s="140" t="s">
        <v>330</v>
      </c>
      <c r="Y2199" s="152" t="str">
        <f t="shared" si="197"/>
        <v>2302070001-24031-VOC</v>
      </c>
      <c r="Z2199" s="152" t="s">
        <v>3906</v>
      </c>
    </row>
    <row r="2200" spans="1:26" x14ac:dyDescent="0.35">
      <c r="A2200" s="142" t="s">
        <v>497</v>
      </c>
      <c r="B2200" s="140">
        <v>24033</v>
      </c>
      <c r="C2200" s="140" t="s">
        <v>12</v>
      </c>
      <c r="D2200" s="147">
        <v>0.15808898799999996</v>
      </c>
      <c r="E2200" s="147"/>
      <c r="F2200" s="147">
        <f t="shared" si="185"/>
        <v>4.3312051506849301E-4</v>
      </c>
      <c r="G2200" s="147"/>
      <c r="H2200" s="147">
        <v>0.15808898799999996</v>
      </c>
      <c r="I2200" s="147">
        <f t="shared" si="191"/>
        <v>4.3312051506849301E-4</v>
      </c>
      <c r="J2200" s="147">
        <f t="shared" si="198"/>
        <v>0.15808898799999996</v>
      </c>
      <c r="K2200" s="148">
        <f t="shared" si="189"/>
        <v>4.3312051506849301E-4</v>
      </c>
      <c r="L2200" s="151" t="s">
        <v>3820</v>
      </c>
      <c r="M2200" s="175" cm="1">
        <f t="array" ref="M2200">_xlfn.SWITCH(L2200,
"Employment", INDEX('Coop GFs_CFs'!C:D, MATCH(B2200,'Coop GFs_CFs'!B:B,0),1),
"Population", INDEX('Coop GFs_CFs'!E:F, MATCH(B2200,'Coop GFs_CFs'!B:B,0),1),
"Household", INDEX('Coop GFs_CFs'!G:H, MATCH(B2200,'Coop GFs_CFs'!B:B,0),1),
"VMT", INDEX('Coop GFs_CFs'!I:J, MATCH(B2200,'Coop GFs_CFs'!B:B,0),1),
"Lane Mile", INDEX('Coop GFs_CFs'!K:L, MATCH(B2200,'Coop GFs_CFs'!B:B,0),1),
"Gas Sales", INDEX('Coop GFs_CFs'!M:N, MATCH(B2200,'Coop GFs_CFs'!B:B,0),1),
"No Growth", INDEX('Coop GFs_CFs'!O:P, MATCH(B2200,'Coop GFs_CFs'!B:B,0),1)
)</f>
        <v>1</v>
      </c>
      <c r="N2200" s="175" cm="1">
        <f t="array" ref="N2200">_xlfn.SWITCH(L2200,
"Employment", INDEX('Coop GFs_CFs'!C:D, MATCH(B2200,'Coop GFs_CFs'!B:B,0),2),
"Population", INDEX('Coop GFs_CFs'!E:F, MATCH(B2200,'Coop GFs_CFs'!B:B,0),2),
"Household", INDEX('Coop GFs_CFs'!G:H, MATCH(B2200,'Coop GFs_CFs'!B:B,0),2),
"VMT", INDEX('Coop GFs_CFs'!I:J, MATCH(B2200,'Coop GFs_CFs'!B:B,0),2),
"Lane Mile", INDEX('Coop GFs_CFs'!K:L, MATCH(B2200,'Coop GFs_CFs'!B:B,0),2),
"Gas Sales", INDEX('Coop GFs_CFs'!M:N, MATCH(B2200,'Coop GFs_CFs'!B:B,0),2),
"No Growth", INDEX('Coop GFs_CFs'!O:P, MATCH(B2200,'Coop GFs_CFs'!B:B,0),2)
)</f>
        <v>1</v>
      </c>
      <c r="O2200" s="150"/>
      <c r="P2200" s="148">
        <f t="shared" si="193"/>
        <v>4.3312051506849301E-4</v>
      </c>
      <c r="Q2200" s="148">
        <f t="shared" si="194"/>
        <v>4.3312051506849301E-4</v>
      </c>
      <c r="R2200" s="155">
        <v>2302070001</v>
      </c>
      <c r="S2200" s="144" t="s">
        <v>3855</v>
      </c>
      <c r="T2200" s="144" t="s">
        <v>235</v>
      </c>
      <c r="U2200" s="144" t="s">
        <v>3856</v>
      </c>
      <c r="V2200" s="144" t="s">
        <v>907</v>
      </c>
      <c r="W2200" s="144" t="s">
        <v>3857</v>
      </c>
      <c r="X2200" s="140" t="s">
        <v>330</v>
      </c>
      <c r="Y2200" s="152" t="str">
        <f t="shared" si="197"/>
        <v>2302070001-24033-VOC</v>
      </c>
      <c r="Z2200" s="152" t="s">
        <v>3907</v>
      </c>
    </row>
    <row r="2201" spans="1:26" x14ac:dyDescent="0.35">
      <c r="A2201" s="142" t="s">
        <v>497</v>
      </c>
      <c r="B2201" s="143">
        <v>24009</v>
      </c>
      <c r="C2201" s="140" t="s">
        <v>12</v>
      </c>
      <c r="D2201" s="147">
        <v>1.9425000000000001E-2</v>
      </c>
      <c r="E2201" s="147"/>
      <c r="F2201" s="147">
        <f t="shared" si="185"/>
        <v>5.3219178082191781E-5</v>
      </c>
      <c r="G2201" s="147"/>
      <c r="H2201" s="147">
        <v>1.9425000000000001E-2</v>
      </c>
      <c r="I2201" s="147">
        <f t="shared" si="191"/>
        <v>5.3219178082191781E-5</v>
      </c>
      <c r="J2201" s="147">
        <f t="shared" ref="J2201:J2205" si="199">H2201</f>
        <v>1.9425000000000001E-2</v>
      </c>
      <c r="K2201" s="148">
        <f t="shared" si="189"/>
        <v>5.3219178082191781E-5</v>
      </c>
      <c r="L2201" s="151" t="s">
        <v>3820</v>
      </c>
      <c r="M2201" s="175" cm="1">
        <f t="array" ref="M2201">_xlfn.SWITCH(L2201,
"Employment", INDEX('Coop GFs_CFs'!C:D, MATCH(B2201,'Coop GFs_CFs'!B:B,0),1),
"Population", INDEX('Coop GFs_CFs'!E:F, MATCH(B2201,'Coop GFs_CFs'!B:B,0),1),
"Household", INDEX('Coop GFs_CFs'!G:H, MATCH(B2201,'Coop GFs_CFs'!B:B,0),1),
"VMT", INDEX('Coop GFs_CFs'!I:J, MATCH(B2201,'Coop GFs_CFs'!B:B,0),1),
"Lane Mile", INDEX('Coop GFs_CFs'!K:L, MATCH(B2201,'Coop GFs_CFs'!B:B,0),1),
"Gas Sales", INDEX('Coop GFs_CFs'!M:N, MATCH(B2201,'Coop GFs_CFs'!B:B,0),1),
"No Growth", INDEX('Coop GFs_CFs'!O:P, MATCH(B2201,'Coop GFs_CFs'!B:B,0),1)
)</f>
        <v>1</v>
      </c>
      <c r="N2201" s="175" cm="1">
        <f t="array" ref="N2201">_xlfn.SWITCH(L2201,
"Employment", INDEX('Coop GFs_CFs'!C:D, MATCH(B2201,'Coop GFs_CFs'!B:B,0),2),
"Population", INDEX('Coop GFs_CFs'!E:F, MATCH(B2201,'Coop GFs_CFs'!B:B,0),2),
"Household", INDEX('Coop GFs_CFs'!G:H, MATCH(B2201,'Coop GFs_CFs'!B:B,0),2),
"VMT", INDEX('Coop GFs_CFs'!I:J, MATCH(B2201,'Coop GFs_CFs'!B:B,0),2),
"Lane Mile", INDEX('Coop GFs_CFs'!K:L, MATCH(B2201,'Coop GFs_CFs'!B:B,0),2),
"Gas Sales", INDEX('Coop GFs_CFs'!M:N, MATCH(B2201,'Coop GFs_CFs'!B:B,0),2),
"No Growth", INDEX('Coop GFs_CFs'!O:P, MATCH(B2201,'Coop GFs_CFs'!B:B,0),2)
)</f>
        <v>1</v>
      </c>
      <c r="O2201" s="150"/>
      <c r="P2201" s="148">
        <f t="shared" si="193"/>
        <v>5.3219178082191781E-5</v>
      </c>
      <c r="Q2201" s="148">
        <f t="shared" si="194"/>
        <v>5.3219178082191781E-5</v>
      </c>
      <c r="R2201" s="155">
        <v>2830000000</v>
      </c>
      <c r="S2201" s="144" t="s">
        <v>3858</v>
      </c>
      <c r="T2201" s="144" t="s">
        <v>342</v>
      </c>
      <c r="U2201" s="144" t="s">
        <v>3859</v>
      </c>
      <c r="V2201" s="144" t="s">
        <v>3859</v>
      </c>
      <c r="W2201" s="144"/>
      <c r="X2201" s="142" t="s">
        <v>330</v>
      </c>
      <c r="Y2201" s="152" t="str">
        <f t="shared" si="197"/>
        <v>2830000000-24009-VOC</v>
      </c>
      <c r="Z2201" s="152" t="s">
        <v>3908</v>
      </c>
    </row>
    <row r="2202" spans="1:26" x14ac:dyDescent="0.35">
      <c r="A2202" s="142" t="s">
        <v>497</v>
      </c>
      <c r="B2202" s="143">
        <v>24017</v>
      </c>
      <c r="C2202" s="140" t="s">
        <v>12</v>
      </c>
      <c r="D2202" s="147">
        <v>0.15752749999999999</v>
      </c>
      <c r="E2202" s="147"/>
      <c r="F2202" s="147">
        <f t="shared" si="185"/>
        <v>4.3158219178082187E-4</v>
      </c>
      <c r="G2202" s="147"/>
      <c r="H2202" s="147">
        <v>0.15752749999999999</v>
      </c>
      <c r="I2202" s="147">
        <f t="shared" si="191"/>
        <v>4.3158219178082187E-4</v>
      </c>
      <c r="J2202" s="147">
        <f t="shared" si="199"/>
        <v>0.15752749999999999</v>
      </c>
      <c r="K2202" s="148">
        <f t="shared" si="189"/>
        <v>4.3158219178082187E-4</v>
      </c>
      <c r="L2202" s="151" t="s">
        <v>3820</v>
      </c>
      <c r="M2202" s="175" cm="1">
        <f t="array" ref="M2202">_xlfn.SWITCH(L2202,
"Employment", INDEX('Coop GFs_CFs'!C:D, MATCH(B2202,'Coop GFs_CFs'!B:B,0),1),
"Population", INDEX('Coop GFs_CFs'!E:F, MATCH(B2202,'Coop GFs_CFs'!B:B,0),1),
"Household", INDEX('Coop GFs_CFs'!G:H, MATCH(B2202,'Coop GFs_CFs'!B:B,0),1),
"VMT", INDEX('Coop GFs_CFs'!I:J, MATCH(B2202,'Coop GFs_CFs'!B:B,0),1),
"Lane Mile", INDEX('Coop GFs_CFs'!K:L, MATCH(B2202,'Coop GFs_CFs'!B:B,0),1),
"Gas Sales", INDEX('Coop GFs_CFs'!M:N, MATCH(B2202,'Coop GFs_CFs'!B:B,0),1),
"No Growth", INDEX('Coop GFs_CFs'!O:P, MATCH(B2202,'Coop GFs_CFs'!B:B,0),1)
)</f>
        <v>1</v>
      </c>
      <c r="N2202" s="175" cm="1">
        <f t="array" ref="N2202">_xlfn.SWITCH(L2202,
"Employment", INDEX('Coop GFs_CFs'!C:D, MATCH(B2202,'Coop GFs_CFs'!B:B,0),2),
"Population", INDEX('Coop GFs_CFs'!E:F, MATCH(B2202,'Coop GFs_CFs'!B:B,0),2),
"Household", INDEX('Coop GFs_CFs'!G:H, MATCH(B2202,'Coop GFs_CFs'!B:B,0),2),
"VMT", INDEX('Coop GFs_CFs'!I:J, MATCH(B2202,'Coop GFs_CFs'!B:B,0),2),
"Lane Mile", INDEX('Coop GFs_CFs'!K:L, MATCH(B2202,'Coop GFs_CFs'!B:B,0),2),
"Gas Sales", INDEX('Coop GFs_CFs'!M:N, MATCH(B2202,'Coop GFs_CFs'!B:B,0),2),
"No Growth", INDEX('Coop GFs_CFs'!O:P, MATCH(B2202,'Coop GFs_CFs'!B:B,0),2)
)</f>
        <v>1</v>
      </c>
      <c r="O2202" s="150"/>
      <c r="P2202" s="148">
        <f t="shared" si="193"/>
        <v>4.3158219178082187E-4</v>
      </c>
      <c r="Q2202" s="148">
        <f t="shared" si="194"/>
        <v>4.3158219178082187E-4</v>
      </c>
      <c r="R2202" s="155">
        <v>2830000000</v>
      </c>
      <c r="S2202" s="144" t="s">
        <v>3858</v>
      </c>
      <c r="T2202" s="144" t="s">
        <v>342</v>
      </c>
      <c r="U2202" s="144" t="s">
        <v>3859</v>
      </c>
      <c r="V2202" s="144" t="s">
        <v>3859</v>
      </c>
      <c r="W2202" s="144"/>
      <c r="X2202" s="140" t="s">
        <v>330</v>
      </c>
      <c r="Y2202" s="152" t="str">
        <f t="shared" si="197"/>
        <v>2830000000-24017-VOC</v>
      </c>
      <c r="Z2202" s="152" t="s">
        <v>3909</v>
      </c>
    </row>
    <row r="2203" spans="1:26" x14ac:dyDescent="0.35">
      <c r="A2203" s="142" t="s">
        <v>497</v>
      </c>
      <c r="B2203" s="140">
        <v>24021</v>
      </c>
      <c r="C2203" s="140" t="s">
        <v>12</v>
      </c>
      <c r="D2203" s="147">
        <v>0.11506999999999999</v>
      </c>
      <c r="E2203" s="147"/>
      <c r="F2203" s="147">
        <f t="shared" si="185"/>
        <v>3.1526027397260273E-4</v>
      </c>
      <c r="G2203" s="147"/>
      <c r="H2203" s="147">
        <v>0.11506999999999999</v>
      </c>
      <c r="I2203" s="147">
        <f t="shared" si="191"/>
        <v>3.1526027397260273E-4</v>
      </c>
      <c r="J2203" s="147">
        <f t="shared" si="199"/>
        <v>0.11506999999999999</v>
      </c>
      <c r="K2203" s="148">
        <f t="shared" si="189"/>
        <v>3.1526027397260273E-4</v>
      </c>
      <c r="L2203" s="151" t="s">
        <v>3820</v>
      </c>
      <c r="M2203" s="175" cm="1">
        <f t="array" ref="M2203">_xlfn.SWITCH(L2203,
"Employment", INDEX('Coop GFs_CFs'!C:D, MATCH(B2203,'Coop GFs_CFs'!B:B,0),1),
"Population", INDEX('Coop GFs_CFs'!E:F, MATCH(B2203,'Coop GFs_CFs'!B:B,0),1),
"Household", INDEX('Coop GFs_CFs'!G:H, MATCH(B2203,'Coop GFs_CFs'!B:B,0),1),
"VMT", INDEX('Coop GFs_CFs'!I:J, MATCH(B2203,'Coop GFs_CFs'!B:B,0),1),
"Lane Mile", INDEX('Coop GFs_CFs'!K:L, MATCH(B2203,'Coop GFs_CFs'!B:B,0),1),
"Gas Sales", INDEX('Coop GFs_CFs'!M:N, MATCH(B2203,'Coop GFs_CFs'!B:B,0),1),
"No Growth", INDEX('Coop GFs_CFs'!O:P, MATCH(B2203,'Coop GFs_CFs'!B:B,0),1)
)</f>
        <v>1</v>
      </c>
      <c r="N2203" s="175" cm="1">
        <f t="array" ref="N2203">_xlfn.SWITCH(L2203,
"Employment", INDEX('Coop GFs_CFs'!C:D, MATCH(B2203,'Coop GFs_CFs'!B:B,0),2),
"Population", INDEX('Coop GFs_CFs'!E:F, MATCH(B2203,'Coop GFs_CFs'!B:B,0),2),
"Household", INDEX('Coop GFs_CFs'!G:H, MATCH(B2203,'Coop GFs_CFs'!B:B,0),2),
"VMT", INDEX('Coop GFs_CFs'!I:J, MATCH(B2203,'Coop GFs_CFs'!B:B,0),2),
"Lane Mile", INDEX('Coop GFs_CFs'!K:L, MATCH(B2203,'Coop GFs_CFs'!B:B,0),2),
"Gas Sales", INDEX('Coop GFs_CFs'!M:N, MATCH(B2203,'Coop GFs_CFs'!B:B,0),2),
"No Growth", INDEX('Coop GFs_CFs'!O:P, MATCH(B2203,'Coop GFs_CFs'!B:B,0),2)
)</f>
        <v>1</v>
      </c>
      <c r="O2203" s="150"/>
      <c r="P2203" s="148">
        <f t="shared" si="193"/>
        <v>3.1526027397260273E-4</v>
      </c>
      <c r="Q2203" s="148">
        <f t="shared" si="194"/>
        <v>3.1526027397260273E-4</v>
      </c>
      <c r="R2203" s="155">
        <v>2830000000</v>
      </c>
      <c r="S2203" s="144" t="s">
        <v>3858</v>
      </c>
      <c r="T2203" s="144" t="s">
        <v>342</v>
      </c>
      <c r="U2203" s="144" t="s">
        <v>3859</v>
      </c>
      <c r="V2203" s="144" t="s">
        <v>3859</v>
      </c>
      <c r="W2203" s="144"/>
      <c r="X2203" s="140" t="s">
        <v>330</v>
      </c>
      <c r="Y2203" s="152" t="str">
        <f t="shared" si="197"/>
        <v>2830000000-24021-VOC</v>
      </c>
      <c r="Z2203" s="152" t="s">
        <v>3910</v>
      </c>
    </row>
    <row r="2204" spans="1:26" x14ac:dyDescent="0.35">
      <c r="A2204" s="142" t="s">
        <v>497</v>
      </c>
      <c r="B2204" s="140">
        <v>24031</v>
      </c>
      <c r="C2204" s="140" t="s">
        <v>12</v>
      </c>
      <c r="D2204" s="147">
        <v>0.23791000000000001</v>
      </c>
      <c r="E2204" s="147"/>
      <c r="F2204" s="147">
        <f t="shared" si="185"/>
        <v>6.5180821917808218E-4</v>
      </c>
      <c r="G2204" s="147"/>
      <c r="H2204" s="147">
        <v>0.23791000000000001</v>
      </c>
      <c r="I2204" s="147">
        <f t="shared" si="191"/>
        <v>6.5180821917808218E-4</v>
      </c>
      <c r="J2204" s="147">
        <f t="shared" si="199"/>
        <v>0.23791000000000001</v>
      </c>
      <c r="K2204" s="148">
        <f t="shared" si="189"/>
        <v>6.5180821917808218E-4</v>
      </c>
      <c r="L2204" s="151" t="s">
        <v>3820</v>
      </c>
      <c r="M2204" s="175" cm="1">
        <f t="array" ref="M2204">_xlfn.SWITCH(L2204,
"Employment", INDEX('Coop GFs_CFs'!C:D, MATCH(B2204,'Coop GFs_CFs'!B:B,0),1),
"Population", INDEX('Coop GFs_CFs'!E:F, MATCH(B2204,'Coop GFs_CFs'!B:B,0),1),
"Household", INDEX('Coop GFs_CFs'!G:H, MATCH(B2204,'Coop GFs_CFs'!B:B,0),1),
"VMT", INDEX('Coop GFs_CFs'!I:J, MATCH(B2204,'Coop GFs_CFs'!B:B,0),1),
"Lane Mile", INDEX('Coop GFs_CFs'!K:L, MATCH(B2204,'Coop GFs_CFs'!B:B,0),1),
"Gas Sales", INDEX('Coop GFs_CFs'!M:N, MATCH(B2204,'Coop GFs_CFs'!B:B,0),1),
"No Growth", INDEX('Coop GFs_CFs'!O:P, MATCH(B2204,'Coop GFs_CFs'!B:B,0),1)
)</f>
        <v>1</v>
      </c>
      <c r="N2204" s="175" cm="1">
        <f t="array" ref="N2204">_xlfn.SWITCH(L2204,
"Employment", INDEX('Coop GFs_CFs'!C:D, MATCH(B2204,'Coop GFs_CFs'!B:B,0),2),
"Population", INDEX('Coop GFs_CFs'!E:F, MATCH(B2204,'Coop GFs_CFs'!B:B,0),2),
"Household", INDEX('Coop GFs_CFs'!G:H, MATCH(B2204,'Coop GFs_CFs'!B:B,0),2),
"VMT", INDEX('Coop GFs_CFs'!I:J, MATCH(B2204,'Coop GFs_CFs'!B:B,0),2),
"Lane Mile", INDEX('Coop GFs_CFs'!K:L, MATCH(B2204,'Coop GFs_CFs'!B:B,0),2),
"Gas Sales", INDEX('Coop GFs_CFs'!M:N, MATCH(B2204,'Coop GFs_CFs'!B:B,0),2),
"No Growth", INDEX('Coop GFs_CFs'!O:P, MATCH(B2204,'Coop GFs_CFs'!B:B,0),2)
)</f>
        <v>1</v>
      </c>
      <c r="O2204" s="150"/>
      <c r="P2204" s="148">
        <f t="shared" si="193"/>
        <v>6.5180821917808218E-4</v>
      </c>
      <c r="Q2204" s="148">
        <f t="shared" si="194"/>
        <v>6.5180821917808218E-4</v>
      </c>
      <c r="R2204" s="155">
        <v>2830000000</v>
      </c>
      <c r="S2204" s="144" t="s">
        <v>3858</v>
      </c>
      <c r="T2204" s="144" t="s">
        <v>342</v>
      </c>
      <c r="U2204" s="144" t="s">
        <v>3859</v>
      </c>
      <c r="V2204" s="144" t="s">
        <v>3859</v>
      </c>
      <c r="W2204" s="144"/>
      <c r="X2204" s="140" t="s">
        <v>330</v>
      </c>
      <c r="Y2204" s="152" t="str">
        <f t="shared" si="197"/>
        <v>2830000000-24031-VOC</v>
      </c>
      <c r="Z2204" s="152" t="s">
        <v>3911</v>
      </c>
    </row>
    <row r="2205" spans="1:26" x14ac:dyDescent="0.35">
      <c r="A2205" s="142" t="s">
        <v>497</v>
      </c>
      <c r="B2205" s="140">
        <v>24033</v>
      </c>
      <c r="C2205" s="140" t="s">
        <v>12</v>
      </c>
      <c r="D2205" s="147">
        <v>1.5945149999999999</v>
      </c>
      <c r="E2205" s="147"/>
      <c r="F2205" s="147">
        <f t="shared" si="185"/>
        <v>4.368534246575342E-3</v>
      </c>
      <c r="G2205" s="147"/>
      <c r="H2205" s="147">
        <v>1.5945149999999999</v>
      </c>
      <c r="I2205" s="147">
        <f t="shared" si="191"/>
        <v>4.368534246575342E-3</v>
      </c>
      <c r="J2205" s="147">
        <f t="shared" si="199"/>
        <v>1.5945149999999999</v>
      </c>
      <c r="K2205" s="148">
        <f t="shared" si="189"/>
        <v>4.368534246575342E-3</v>
      </c>
      <c r="L2205" s="151" t="s">
        <v>3820</v>
      </c>
      <c r="M2205" s="175" cm="1">
        <f t="array" ref="M2205">_xlfn.SWITCH(L2205,
"Employment", INDEX('Coop GFs_CFs'!C:D, MATCH(B2205,'Coop GFs_CFs'!B:B,0),1),
"Population", INDEX('Coop GFs_CFs'!E:F, MATCH(B2205,'Coop GFs_CFs'!B:B,0),1),
"Household", INDEX('Coop GFs_CFs'!G:H, MATCH(B2205,'Coop GFs_CFs'!B:B,0),1),
"VMT", INDEX('Coop GFs_CFs'!I:J, MATCH(B2205,'Coop GFs_CFs'!B:B,0),1),
"Lane Mile", INDEX('Coop GFs_CFs'!K:L, MATCH(B2205,'Coop GFs_CFs'!B:B,0),1),
"Gas Sales", INDEX('Coop GFs_CFs'!M:N, MATCH(B2205,'Coop GFs_CFs'!B:B,0),1),
"No Growth", INDEX('Coop GFs_CFs'!O:P, MATCH(B2205,'Coop GFs_CFs'!B:B,0),1)
)</f>
        <v>1</v>
      </c>
      <c r="N2205" s="175" cm="1">
        <f t="array" ref="N2205">_xlfn.SWITCH(L2205,
"Employment", INDEX('Coop GFs_CFs'!C:D, MATCH(B2205,'Coop GFs_CFs'!B:B,0),2),
"Population", INDEX('Coop GFs_CFs'!E:F, MATCH(B2205,'Coop GFs_CFs'!B:B,0),2),
"Household", INDEX('Coop GFs_CFs'!G:H, MATCH(B2205,'Coop GFs_CFs'!B:B,0),2),
"VMT", INDEX('Coop GFs_CFs'!I:J, MATCH(B2205,'Coop GFs_CFs'!B:B,0),2),
"Lane Mile", INDEX('Coop GFs_CFs'!K:L, MATCH(B2205,'Coop GFs_CFs'!B:B,0),2),
"Gas Sales", INDEX('Coop GFs_CFs'!M:N, MATCH(B2205,'Coop GFs_CFs'!B:B,0),2),
"No Growth", INDEX('Coop GFs_CFs'!O:P, MATCH(B2205,'Coop GFs_CFs'!B:B,0),2)
)</f>
        <v>1</v>
      </c>
      <c r="O2205" s="150"/>
      <c r="P2205" s="148">
        <f t="shared" si="193"/>
        <v>4.368534246575342E-3</v>
      </c>
      <c r="Q2205" s="148">
        <f t="shared" si="194"/>
        <v>4.368534246575342E-3</v>
      </c>
      <c r="R2205" s="155">
        <v>2830000000</v>
      </c>
      <c r="S2205" s="144" t="s">
        <v>3858</v>
      </c>
      <c r="T2205" s="144" t="s">
        <v>342</v>
      </c>
      <c r="U2205" s="144" t="s">
        <v>3859</v>
      </c>
      <c r="V2205" s="144" t="s">
        <v>3859</v>
      </c>
      <c r="W2205" s="144"/>
      <c r="X2205" s="140" t="s">
        <v>330</v>
      </c>
      <c r="Y2205" s="152" t="str">
        <f t="shared" si="197"/>
        <v>2830000000-24033-VOC</v>
      </c>
      <c r="Z2205" s="152" t="s">
        <v>3912</v>
      </c>
    </row>
    <row r="2206" spans="1:26" x14ac:dyDescent="0.35">
      <c r="A2206" s="142" t="s">
        <v>497</v>
      </c>
      <c r="B2206" s="143">
        <v>24009</v>
      </c>
      <c r="C2206" s="140" t="s">
        <v>12</v>
      </c>
      <c r="D2206" s="147">
        <v>1.68</v>
      </c>
      <c r="E2206" s="147"/>
      <c r="F2206" s="147">
        <f t="shared" si="185"/>
        <v>4.6027397260273968E-3</v>
      </c>
      <c r="G2206" s="147"/>
      <c r="H2206" s="147">
        <v>1.68</v>
      </c>
      <c r="I2206" s="147">
        <f t="shared" si="191"/>
        <v>4.6027397260273968E-3</v>
      </c>
      <c r="J2206" s="147">
        <f t="shared" ref="J2206:J2210" si="200">H2206</f>
        <v>1.68</v>
      </c>
      <c r="K2206" s="148">
        <f t="shared" si="189"/>
        <v>4.6027397260273968E-3</v>
      </c>
      <c r="L2206" s="151" t="s">
        <v>3820</v>
      </c>
      <c r="M2206" s="175" cm="1">
        <f t="array" ref="M2206">_xlfn.SWITCH(L2206,
"Employment", INDEX('Coop GFs_CFs'!C:D, MATCH(B2206,'Coop GFs_CFs'!B:B,0),1),
"Population", INDEX('Coop GFs_CFs'!E:F, MATCH(B2206,'Coop GFs_CFs'!B:B,0),1),
"Household", INDEX('Coop GFs_CFs'!G:H, MATCH(B2206,'Coop GFs_CFs'!B:B,0),1),
"VMT", INDEX('Coop GFs_CFs'!I:J, MATCH(B2206,'Coop GFs_CFs'!B:B,0),1),
"Lane Mile", INDEX('Coop GFs_CFs'!K:L, MATCH(B2206,'Coop GFs_CFs'!B:B,0),1),
"Gas Sales", INDEX('Coop GFs_CFs'!M:N, MATCH(B2206,'Coop GFs_CFs'!B:B,0),1),
"No Growth", INDEX('Coop GFs_CFs'!O:P, MATCH(B2206,'Coop GFs_CFs'!B:B,0),1)
)</f>
        <v>1</v>
      </c>
      <c r="N2206" s="175" cm="1">
        <f t="array" ref="N2206">_xlfn.SWITCH(L2206,
"Employment", INDEX('Coop GFs_CFs'!C:D, MATCH(B2206,'Coop GFs_CFs'!B:B,0),2),
"Population", INDEX('Coop GFs_CFs'!E:F, MATCH(B2206,'Coop GFs_CFs'!B:B,0),2),
"Household", INDEX('Coop GFs_CFs'!G:H, MATCH(B2206,'Coop GFs_CFs'!B:B,0),2),
"VMT", INDEX('Coop GFs_CFs'!I:J, MATCH(B2206,'Coop GFs_CFs'!B:B,0),2),
"Lane Mile", INDEX('Coop GFs_CFs'!K:L, MATCH(B2206,'Coop GFs_CFs'!B:B,0),2),
"Gas Sales", INDEX('Coop GFs_CFs'!M:N, MATCH(B2206,'Coop GFs_CFs'!B:B,0),2),
"No Growth", INDEX('Coop GFs_CFs'!O:P, MATCH(B2206,'Coop GFs_CFs'!B:B,0),2)
)</f>
        <v>1</v>
      </c>
      <c r="O2206" s="150"/>
      <c r="P2206" s="148">
        <f t="shared" si="193"/>
        <v>4.6027397260273968E-3</v>
      </c>
      <c r="Q2206" s="148">
        <f t="shared" si="194"/>
        <v>4.6027397260273968E-3</v>
      </c>
      <c r="R2206" s="155">
        <v>2660000000</v>
      </c>
      <c r="S2206" s="144" t="s">
        <v>3860</v>
      </c>
      <c r="T2206" s="144" t="s">
        <v>493</v>
      </c>
      <c r="U2206" s="144" t="s">
        <v>3861</v>
      </c>
      <c r="V2206" s="144" t="s">
        <v>3861</v>
      </c>
      <c r="W2206" s="144" t="s">
        <v>3862</v>
      </c>
      <c r="X2206" s="142" t="s">
        <v>330</v>
      </c>
      <c r="Y2206" s="152" t="str">
        <f t="shared" si="197"/>
        <v>2660000000-24009-VOC</v>
      </c>
      <c r="Z2206" s="152" t="s">
        <v>3913</v>
      </c>
    </row>
    <row r="2207" spans="1:26" x14ac:dyDescent="0.35">
      <c r="A2207" s="142" t="s">
        <v>497</v>
      </c>
      <c r="B2207" s="143">
        <v>24017</v>
      </c>
      <c r="C2207" s="140" t="s">
        <v>12</v>
      </c>
      <c r="D2207" s="147">
        <v>6.3</v>
      </c>
      <c r="E2207" s="147"/>
      <c r="F2207" s="147">
        <f t="shared" si="185"/>
        <v>1.7260273972602738E-2</v>
      </c>
      <c r="G2207" s="147"/>
      <c r="H2207" s="147">
        <v>6.3</v>
      </c>
      <c r="I2207" s="147">
        <f t="shared" si="191"/>
        <v>1.7260273972602738E-2</v>
      </c>
      <c r="J2207" s="147">
        <f t="shared" si="200"/>
        <v>6.3</v>
      </c>
      <c r="K2207" s="148">
        <f t="shared" si="189"/>
        <v>1.7260273972602738E-2</v>
      </c>
      <c r="L2207" s="151" t="s">
        <v>3820</v>
      </c>
      <c r="M2207" s="175" cm="1">
        <f t="array" ref="M2207">_xlfn.SWITCH(L2207,
"Employment", INDEX('Coop GFs_CFs'!C:D, MATCH(B2207,'Coop GFs_CFs'!B:B,0),1),
"Population", INDEX('Coop GFs_CFs'!E:F, MATCH(B2207,'Coop GFs_CFs'!B:B,0),1),
"Household", INDEX('Coop GFs_CFs'!G:H, MATCH(B2207,'Coop GFs_CFs'!B:B,0),1),
"VMT", INDEX('Coop GFs_CFs'!I:J, MATCH(B2207,'Coop GFs_CFs'!B:B,0),1),
"Lane Mile", INDEX('Coop GFs_CFs'!K:L, MATCH(B2207,'Coop GFs_CFs'!B:B,0),1),
"Gas Sales", INDEX('Coop GFs_CFs'!M:N, MATCH(B2207,'Coop GFs_CFs'!B:B,0),1),
"No Growth", INDEX('Coop GFs_CFs'!O:P, MATCH(B2207,'Coop GFs_CFs'!B:B,0),1)
)</f>
        <v>1</v>
      </c>
      <c r="N2207" s="175" cm="1">
        <f t="array" ref="N2207">_xlfn.SWITCH(L2207,
"Employment", INDEX('Coop GFs_CFs'!C:D, MATCH(B2207,'Coop GFs_CFs'!B:B,0),2),
"Population", INDEX('Coop GFs_CFs'!E:F, MATCH(B2207,'Coop GFs_CFs'!B:B,0),2),
"Household", INDEX('Coop GFs_CFs'!G:H, MATCH(B2207,'Coop GFs_CFs'!B:B,0),2),
"VMT", INDEX('Coop GFs_CFs'!I:J, MATCH(B2207,'Coop GFs_CFs'!B:B,0),2),
"Lane Mile", INDEX('Coop GFs_CFs'!K:L, MATCH(B2207,'Coop GFs_CFs'!B:B,0),2),
"Gas Sales", INDEX('Coop GFs_CFs'!M:N, MATCH(B2207,'Coop GFs_CFs'!B:B,0),2),
"No Growth", INDEX('Coop GFs_CFs'!O:P, MATCH(B2207,'Coop GFs_CFs'!B:B,0),2)
)</f>
        <v>1</v>
      </c>
      <c r="O2207" s="150"/>
      <c r="P2207" s="148">
        <f t="shared" si="193"/>
        <v>1.7260273972602738E-2</v>
      </c>
      <c r="Q2207" s="148">
        <f t="shared" si="194"/>
        <v>1.7260273972602738E-2</v>
      </c>
      <c r="R2207" s="155">
        <v>2660000000</v>
      </c>
      <c r="S2207" s="144" t="s">
        <v>3860</v>
      </c>
      <c r="T2207" s="144" t="s">
        <v>493</v>
      </c>
      <c r="U2207" s="144" t="s">
        <v>3861</v>
      </c>
      <c r="V2207" s="144" t="s">
        <v>3861</v>
      </c>
      <c r="W2207" s="144" t="s">
        <v>3862</v>
      </c>
      <c r="X2207" s="142" t="s">
        <v>330</v>
      </c>
      <c r="Y2207" s="152" t="str">
        <f t="shared" si="197"/>
        <v>2660000000-24017-VOC</v>
      </c>
      <c r="Z2207" s="152" t="s">
        <v>3914</v>
      </c>
    </row>
    <row r="2208" spans="1:26" x14ac:dyDescent="0.35">
      <c r="A2208" s="142" t="s">
        <v>497</v>
      </c>
      <c r="B2208" s="140">
        <v>24021</v>
      </c>
      <c r="C2208" s="140" t="s">
        <v>12</v>
      </c>
      <c r="D2208" s="147">
        <v>7.14</v>
      </c>
      <c r="E2208" s="147"/>
      <c r="F2208" s="147">
        <f t="shared" si="185"/>
        <v>1.9561643835616437E-2</v>
      </c>
      <c r="G2208" s="147"/>
      <c r="H2208" s="147">
        <v>7.14</v>
      </c>
      <c r="I2208" s="147">
        <f t="shared" si="191"/>
        <v>1.9561643835616437E-2</v>
      </c>
      <c r="J2208" s="147">
        <f t="shared" si="200"/>
        <v>7.14</v>
      </c>
      <c r="K2208" s="148">
        <f t="shared" si="189"/>
        <v>1.9561643835616437E-2</v>
      </c>
      <c r="L2208" s="151" t="s">
        <v>3820</v>
      </c>
      <c r="M2208" s="175" cm="1">
        <f t="array" ref="M2208">_xlfn.SWITCH(L2208,
"Employment", INDEX('Coop GFs_CFs'!C:D, MATCH(B2208,'Coop GFs_CFs'!B:B,0),1),
"Population", INDEX('Coop GFs_CFs'!E:F, MATCH(B2208,'Coop GFs_CFs'!B:B,0),1),
"Household", INDEX('Coop GFs_CFs'!G:H, MATCH(B2208,'Coop GFs_CFs'!B:B,0),1),
"VMT", INDEX('Coop GFs_CFs'!I:J, MATCH(B2208,'Coop GFs_CFs'!B:B,0),1),
"Lane Mile", INDEX('Coop GFs_CFs'!K:L, MATCH(B2208,'Coop GFs_CFs'!B:B,0),1),
"Gas Sales", INDEX('Coop GFs_CFs'!M:N, MATCH(B2208,'Coop GFs_CFs'!B:B,0),1),
"No Growth", INDEX('Coop GFs_CFs'!O:P, MATCH(B2208,'Coop GFs_CFs'!B:B,0),1)
)</f>
        <v>1</v>
      </c>
      <c r="N2208" s="175" cm="1">
        <f t="array" ref="N2208">_xlfn.SWITCH(L2208,
"Employment", INDEX('Coop GFs_CFs'!C:D, MATCH(B2208,'Coop GFs_CFs'!B:B,0),2),
"Population", INDEX('Coop GFs_CFs'!E:F, MATCH(B2208,'Coop GFs_CFs'!B:B,0),2),
"Household", INDEX('Coop GFs_CFs'!G:H, MATCH(B2208,'Coop GFs_CFs'!B:B,0),2),
"VMT", INDEX('Coop GFs_CFs'!I:J, MATCH(B2208,'Coop GFs_CFs'!B:B,0),2),
"Lane Mile", INDEX('Coop GFs_CFs'!K:L, MATCH(B2208,'Coop GFs_CFs'!B:B,0),2),
"Gas Sales", INDEX('Coop GFs_CFs'!M:N, MATCH(B2208,'Coop GFs_CFs'!B:B,0),2),
"No Growth", INDEX('Coop GFs_CFs'!O:P, MATCH(B2208,'Coop GFs_CFs'!B:B,0),2)
)</f>
        <v>1</v>
      </c>
      <c r="O2208" s="150"/>
      <c r="P2208" s="148">
        <f t="shared" si="193"/>
        <v>1.9561643835616437E-2</v>
      </c>
      <c r="Q2208" s="148">
        <f t="shared" si="194"/>
        <v>1.9561643835616437E-2</v>
      </c>
      <c r="R2208" s="155">
        <v>2660000000</v>
      </c>
      <c r="S2208" s="144" t="s">
        <v>3860</v>
      </c>
      <c r="T2208" s="144" t="s">
        <v>493</v>
      </c>
      <c r="U2208" s="144" t="s">
        <v>3861</v>
      </c>
      <c r="V2208" s="144" t="s">
        <v>3861</v>
      </c>
      <c r="W2208" s="144" t="s">
        <v>3862</v>
      </c>
      <c r="X2208" s="142" t="s">
        <v>330</v>
      </c>
      <c r="Y2208" s="152" t="str">
        <f t="shared" si="197"/>
        <v>2660000000-24021-VOC</v>
      </c>
      <c r="Z2208" s="152" t="s">
        <v>3915</v>
      </c>
    </row>
    <row r="2209" spans="1:26" x14ac:dyDescent="0.35">
      <c r="A2209" s="142" t="s">
        <v>497</v>
      </c>
      <c r="B2209" s="140">
        <v>24031</v>
      </c>
      <c r="C2209" s="140" t="s">
        <v>12</v>
      </c>
      <c r="D2209" s="147">
        <v>12.18</v>
      </c>
      <c r="E2209" s="147"/>
      <c r="F2209" s="147">
        <f t="shared" si="185"/>
        <v>3.3369863013698632E-2</v>
      </c>
      <c r="G2209" s="147"/>
      <c r="H2209" s="147">
        <v>12.18</v>
      </c>
      <c r="I2209" s="147">
        <f t="shared" si="191"/>
        <v>3.3369863013698632E-2</v>
      </c>
      <c r="J2209" s="147">
        <f t="shared" si="200"/>
        <v>12.18</v>
      </c>
      <c r="K2209" s="148">
        <f t="shared" si="189"/>
        <v>3.3369863013698632E-2</v>
      </c>
      <c r="L2209" s="151" t="s">
        <v>3820</v>
      </c>
      <c r="M2209" s="175" cm="1">
        <f t="array" ref="M2209">_xlfn.SWITCH(L2209,
"Employment", INDEX('Coop GFs_CFs'!C:D, MATCH(B2209,'Coop GFs_CFs'!B:B,0),1),
"Population", INDEX('Coop GFs_CFs'!E:F, MATCH(B2209,'Coop GFs_CFs'!B:B,0),1),
"Household", INDEX('Coop GFs_CFs'!G:H, MATCH(B2209,'Coop GFs_CFs'!B:B,0),1),
"VMT", INDEX('Coop GFs_CFs'!I:J, MATCH(B2209,'Coop GFs_CFs'!B:B,0),1),
"Lane Mile", INDEX('Coop GFs_CFs'!K:L, MATCH(B2209,'Coop GFs_CFs'!B:B,0),1),
"Gas Sales", INDEX('Coop GFs_CFs'!M:N, MATCH(B2209,'Coop GFs_CFs'!B:B,0),1),
"No Growth", INDEX('Coop GFs_CFs'!O:P, MATCH(B2209,'Coop GFs_CFs'!B:B,0),1)
)</f>
        <v>1</v>
      </c>
      <c r="N2209" s="175" cm="1">
        <f t="array" ref="N2209">_xlfn.SWITCH(L2209,
"Employment", INDEX('Coop GFs_CFs'!C:D, MATCH(B2209,'Coop GFs_CFs'!B:B,0),2),
"Population", INDEX('Coop GFs_CFs'!E:F, MATCH(B2209,'Coop GFs_CFs'!B:B,0),2),
"Household", INDEX('Coop GFs_CFs'!G:H, MATCH(B2209,'Coop GFs_CFs'!B:B,0),2),
"VMT", INDEX('Coop GFs_CFs'!I:J, MATCH(B2209,'Coop GFs_CFs'!B:B,0),2),
"Lane Mile", INDEX('Coop GFs_CFs'!K:L, MATCH(B2209,'Coop GFs_CFs'!B:B,0),2),
"Gas Sales", INDEX('Coop GFs_CFs'!M:N, MATCH(B2209,'Coop GFs_CFs'!B:B,0),2),
"No Growth", INDEX('Coop GFs_CFs'!O:P, MATCH(B2209,'Coop GFs_CFs'!B:B,0),2)
)</f>
        <v>1</v>
      </c>
      <c r="O2209" s="150"/>
      <c r="P2209" s="148">
        <f t="shared" si="193"/>
        <v>3.3369863013698632E-2</v>
      </c>
      <c r="Q2209" s="148">
        <f t="shared" si="194"/>
        <v>3.3369863013698632E-2</v>
      </c>
      <c r="R2209" s="155">
        <v>2660000000</v>
      </c>
      <c r="S2209" s="144" t="s">
        <v>3860</v>
      </c>
      <c r="T2209" s="144" t="s">
        <v>493</v>
      </c>
      <c r="U2209" s="144" t="s">
        <v>3861</v>
      </c>
      <c r="V2209" s="144" t="s">
        <v>3861</v>
      </c>
      <c r="W2209" s="144" t="s">
        <v>3862</v>
      </c>
      <c r="X2209" s="142" t="s">
        <v>330</v>
      </c>
      <c r="Y2209" s="152" t="str">
        <f t="shared" si="197"/>
        <v>2660000000-24031-VOC</v>
      </c>
      <c r="Z2209" s="152" t="s">
        <v>3916</v>
      </c>
    </row>
    <row r="2210" spans="1:26" x14ac:dyDescent="0.35">
      <c r="A2210" s="142" t="s">
        <v>497</v>
      </c>
      <c r="B2210" s="140">
        <v>24033</v>
      </c>
      <c r="C2210" s="140" t="s">
        <v>12</v>
      </c>
      <c r="D2210" s="147">
        <v>15.12</v>
      </c>
      <c r="E2210" s="147"/>
      <c r="F2210" s="147">
        <f t="shared" si="185"/>
        <v>4.1424657534246574E-2</v>
      </c>
      <c r="G2210" s="147"/>
      <c r="H2210" s="147">
        <v>15.12</v>
      </c>
      <c r="I2210" s="147">
        <f t="shared" si="191"/>
        <v>4.1424657534246574E-2</v>
      </c>
      <c r="J2210" s="147">
        <f t="shared" si="200"/>
        <v>15.12</v>
      </c>
      <c r="K2210" s="148">
        <f t="shared" si="189"/>
        <v>4.1424657534246574E-2</v>
      </c>
      <c r="L2210" s="151" t="s">
        <v>3820</v>
      </c>
      <c r="M2210" s="175" cm="1">
        <f t="array" ref="M2210">_xlfn.SWITCH(L2210,
"Employment", INDEX('Coop GFs_CFs'!C:D, MATCH(B2210,'Coop GFs_CFs'!B:B,0),1),
"Population", INDEX('Coop GFs_CFs'!E:F, MATCH(B2210,'Coop GFs_CFs'!B:B,0),1),
"Household", INDEX('Coop GFs_CFs'!G:H, MATCH(B2210,'Coop GFs_CFs'!B:B,0),1),
"VMT", INDEX('Coop GFs_CFs'!I:J, MATCH(B2210,'Coop GFs_CFs'!B:B,0),1),
"Lane Mile", INDEX('Coop GFs_CFs'!K:L, MATCH(B2210,'Coop GFs_CFs'!B:B,0),1),
"Gas Sales", INDEX('Coop GFs_CFs'!M:N, MATCH(B2210,'Coop GFs_CFs'!B:B,0),1),
"No Growth", INDEX('Coop GFs_CFs'!O:P, MATCH(B2210,'Coop GFs_CFs'!B:B,0),1)
)</f>
        <v>1</v>
      </c>
      <c r="N2210" s="175" cm="1">
        <f t="array" ref="N2210">_xlfn.SWITCH(L2210,
"Employment", INDEX('Coop GFs_CFs'!C:D, MATCH(B2210,'Coop GFs_CFs'!B:B,0),2),
"Population", INDEX('Coop GFs_CFs'!E:F, MATCH(B2210,'Coop GFs_CFs'!B:B,0),2),
"Household", INDEX('Coop GFs_CFs'!G:H, MATCH(B2210,'Coop GFs_CFs'!B:B,0),2),
"VMT", INDEX('Coop GFs_CFs'!I:J, MATCH(B2210,'Coop GFs_CFs'!B:B,0),2),
"Lane Mile", INDEX('Coop GFs_CFs'!K:L, MATCH(B2210,'Coop GFs_CFs'!B:B,0),2),
"Gas Sales", INDEX('Coop GFs_CFs'!M:N, MATCH(B2210,'Coop GFs_CFs'!B:B,0),2),
"No Growth", INDEX('Coop GFs_CFs'!O:P, MATCH(B2210,'Coop GFs_CFs'!B:B,0),2)
)</f>
        <v>1</v>
      </c>
      <c r="O2210" s="150"/>
      <c r="P2210" s="148">
        <f t="shared" si="193"/>
        <v>4.1424657534246574E-2</v>
      </c>
      <c r="Q2210" s="148">
        <f t="shared" si="194"/>
        <v>4.1424657534246574E-2</v>
      </c>
      <c r="R2210" s="155">
        <v>2660000000</v>
      </c>
      <c r="S2210" s="144" t="s">
        <v>3860</v>
      </c>
      <c r="T2210" s="144" t="s">
        <v>493</v>
      </c>
      <c r="U2210" s="144" t="s">
        <v>3861</v>
      </c>
      <c r="V2210" s="144" t="s">
        <v>3861</v>
      </c>
      <c r="W2210" s="144" t="s">
        <v>3862</v>
      </c>
      <c r="X2210" s="142" t="s">
        <v>330</v>
      </c>
      <c r="Y2210" s="152" t="str">
        <f t="shared" si="197"/>
        <v>2660000000-24033-VOC</v>
      </c>
      <c r="Z2210" s="152" t="s">
        <v>3917</v>
      </c>
    </row>
    <row r="2211" spans="1:26" x14ac:dyDescent="0.35">
      <c r="A2211" s="142" t="s">
        <v>497</v>
      </c>
      <c r="B2211" s="143">
        <v>24009</v>
      </c>
      <c r="C2211" s="140" t="s">
        <v>12</v>
      </c>
      <c r="D2211" s="147">
        <v>9.1078288155214905E-4</v>
      </c>
      <c r="E2211" s="147"/>
      <c r="F2211" s="147">
        <f t="shared" si="185"/>
        <v>2.4952955658962989E-6</v>
      </c>
      <c r="G2211" s="147"/>
      <c r="H2211" s="147">
        <v>9.1078288155214905E-4</v>
      </c>
      <c r="I2211" s="147">
        <f t="shared" si="191"/>
        <v>2.4952955658962989E-6</v>
      </c>
      <c r="J2211" s="147">
        <f t="shared" ref="J2211:J2220" si="201">H2211</f>
        <v>9.1078288155214905E-4</v>
      </c>
      <c r="K2211" s="148">
        <f t="shared" si="189"/>
        <v>2.4952955658962989E-6</v>
      </c>
      <c r="L2211" s="151" t="s">
        <v>3820</v>
      </c>
      <c r="M2211" s="175" cm="1">
        <f t="array" ref="M2211">_xlfn.SWITCH(L2211,
"Employment", INDEX('Coop GFs_CFs'!C:D, MATCH(B2211,'Coop GFs_CFs'!B:B,0),1),
"Population", INDEX('Coop GFs_CFs'!E:F, MATCH(B2211,'Coop GFs_CFs'!B:B,0),1),
"Household", INDEX('Coop GFs_CFs'!G:H, MATCH(B2211,'Coop GFs_CFs'!B:B,0),1),
"VMT", INDEX('Coop GFs_CFs'!I:J, MATCH(B2211,'Coop GFs_CFs'!B:B,0),1),
"Lane Mile", INDEX('Coop GFs_CFs'!K:L, MATCH(B2211,'Coop GFs_CFs'!B:B,0),1),
"Gas Sales", INDEX('Coop GFs_CFs'!M:N, MATCH(B2211,'Coop GFs_CFs'!B:B,0),1),
"No Growth", INDEX('Coop GFs_CFs'!O:P, MATCH(B2211,'Coop GFs_CFs'!B:B,0),1)
)</f>
        <v>1</v>
      </c>
      <c r="N2211" s="175" cm="1">
        <f t="array" ref="N2211">_xlfn.SWITCH(L2211,
"Employment", INDEX('Coop GFs_CFs'!C:D, MATCH(B2211,'Coop GFs_CFs'!B:B,0),2),
"Population", INDEX('Coop GFs_CFs'!E:F, MATCH(B2211,'Coop GFs_CFs'!B:B,0),2),
"Household", INDEX('Coop GFs_CFs'!G:H, MATCH(B2211,'Coop GFs_CFs'!B:B,0),2),
"VMT", INDEX('Coop GFs_CFs'!I:J, MATCH(B2211,'Coop GFs_CFs'!B:B,0),2),
"Lane Mile", INDEX('Coop GFs_CFs'!K:L, MATCH(B2211,'Coop GFs_CFs'!B:B,0),2),
"Gas Sales", INDEX('Coop GFs_CFs'!M:N, MATCH(B2211,'Coop GFs_CFs'!B:B,0),2),
"No Growth", INDEX('Coop GFs_CFs'!O:P, MATCH(B2211,'Coop GFs_CFs'!B:B,0),2)
)</f>
        <v>1</v>
      </c>
      <c r="O2211" s="150"/>
      <c r="P2211" s="148">
        <f t="shared" si="193"/>
        <v>2.4952955658962989E-6</v>
      </c>
      <c r="Q2211" s="148">
        <f t="shared" si="194"/>
        <v>2.4952955658962989E-6</v>
      </c>
      <c r="R2211" s="155">
        <v>2103005000</v>
      </c>
      <c r="S2211" s="144" t="s">
        <v>3863</v>
      </c>
      <c r="T2211" s="144" t="s">
        <v>436</v>
      </c>
      <c r="U2211" s="144" t="s">
        <v>3867</v>
      </c>
      <c r="V2211" s="144" t="s">
        <v>3864</v>
      </c>
      <c r="W2211" s="144"/>
      <c r="X2211" s="142" t="s">
        <v>330</v>
      </c>
      <c r="Y2211" s="152" t="str">
        <f t="shared" si="197"/>
        <v>2103005000-24009-VOC</v>
      </c>
      <c r="Z2211" s="152" t="s">
        <v>3918</v>
      </c>
    </row>
    <row r="2212" spans="1:26" x14ac:dyDescent="0.35">
      <c r="A2212" s="142" t="s">
        <v>497</v>
      </c>
      <c r="B2212" s="143">
        <v>24017</v>
      </c>
      <c r="C2212" s="140" t="s">
        <v>12</v>
      </c>
      <c r="D2212" s="147">
        <v>1.7224947589326311E-3</v>
      </c>
      <c r="E2212" s="147"/>
      <c r="F2212" s="147">
        <f t="shared" si="185"/>
        <v>4.7191637231030986E-6</v>
      </c>
      <c r="G2212" s="147"/>
      <c r="H2212" s="147">
        <v>1.7224947589326311E-3</v>
      </c>
      <c r="I2212" s="147">
        <f t="shared" si="191"/>
        <v>4.7191637231030986E-6</v>
      </c>
      <c r="J2212" s="147">
        <f t="shared" si="201"/>
        <v>1.7224947589326311E-3</v>
      </c>
      <c r="K2212" s="148">
        <f t="shared" si="189"/>
        <v>4.7191637231030986E-6</v>
      </c>
      <c r="L2212" s="151" t="s">
        <v>3820</v>
      </c>
      <c r="M2212" s="175" cm="1">
        <f t="array" ref="M2212">_xlfn.SWITCH(L2212,
"Employment", INDEX('Coop GFs_CFs'!C:D, MATCH(B2212,'Coop GFs_CFs'!B:B,0),1),
"Population", INDEX('Coop GFs_CFs'!E:F, MATCH(B2212,'Coop GFs_CFs'!B:B,0),1),
"Household", INDEX('Coop GFs_CFs'!G:H, MATCH(B2212,'Coop GFs_CFs'!B:B,0),1),
"VMT", INDEX('Coop GFs_CFs'!I:J, MATCH(B2212,'Coop GFs_CFs'!B:B,0),1),
"Lane Mile", INDEX('Coop GFs_CFs'!K:L, MATCH(B2212,'Coop GFs_CFs'!B:B,0),1),
"Gas Sales", INDEX('Coop GFs_CFs'!M:N, MATCH(B2212,'Coop GFs_CFs'!B:B,0),1),
"No Growth", INDEX('Coop GFs_CFs'!O:P, MATCH(B2212,'Coop GFs_CFs'!B:B,0),1)
)</f>
        <v>1</v>
      </c>
      <c r="N2212" s="175" cm="1">
        <f t="array" ref="N2212">_xlfn.SWITCH(L2212,
"Employment", INDEX('Coop GFs_CFs'!C:D, MATCH(B2212,'Coop GFs_CFs'!B:B,0),2),
"Population", INDEX('Coop GFs_CFs'!E:F, MATCH(B2212,'Coop GFs_CFs'!B:B,0),2),
"Household", INDEX('Coop GFs_CFs'!G:H, MATCH(B2212,'Coop GFs_CFs'!B:B,0),2),
"VMT", INDEX('Coop GFs_CFs'!I:J, MATCH(B2212,'Coop GFs_CFs'!B:B,0),2),
"Lane Mile", INDEX('Coop GFs_CFs'!K:L, MATCH(B2212,'Coop GFs_CFs'!B:B,0),2),
"Gas Sales", INDEX('Coop GFs_CFs'!M:N, MATCH(B2212,'Coop GFs_CFs'!B:B,0),2),
"No Growth", INDEX('Coop GFs_CFs'!O:P, MATCH(B2212,'Coop GFs_CFs'!B:B,0),2)
)</f>
        <v>1</v>
      </c>
      <c r="O2212" s="150"/>
      <c r="P2212" s="148">
        <f t="shared" si="193"/>
        <v>4.7191637231030986E-6</v>
      </c>
      <c r="Q2212" s="148">
        <f t="shared" si="194"/>
        <v>4.7191637231030986E-6</v>
      </c>
      <c r="R2212" s="155">
        <v>2103005000</v>
      </c>
      <c r="S2212" s="144" t="s">
        <v>3863</v>
      </c>
      <c r="T2212" s="144" t="s">
        <v>436</v>
      </c>
      <c r="U2212" s="144" t="s">
        <v>3867</v>
      </c>
      <c r="V2212" s="144" t="s">
        <v>3864</v>
      </c>
      <c r="W2212" s="144"/>
      <c r="X2212" s="142" t="s">
        <v>330</v>
      </c>
      <c r="Y2212" s="152" t="str">
        <f t="shared" si="197"/>
        <v>2103005000-24017-VOC</v>
      </c>
      <c r="Z2212" s="152" t="s">
        <v>3919</v>
      </c>
    </row>
    <row r="2213" spans="1:26" x14ac:dyDescent="0.35">
      <c r="A2213" s="142" t="s">
        <v>497</v>
      </c>
      <c r="B2213" s="140">
        <v>24021</v>
      </c>
      <c r="C2213" s="140" t="s">
        <v>12</v>
      </c>
      <c r="D2213" s="147">
        <v>4.4855895772975274E-3</v>
      </c>
      <c r="E2213" s="147"/>
      <c r="F2213" s="147">
        <f t="shared" si="185"/>
        <v>1.2289286513143911E-5</v>
      </c>
      <c r="G2213" s="147"/>
      <c r="H2213" s="147">
        <v>4.4855895772975274E-3</v>
      </c>
      <c r="I2213" s="147">
        <f t="shared" si="191"/>
        <v>1.2289286513143911E-5</v>
      </c>
      <c r="J2213" s="147">
        <f t="shared" si="201"/>
        <v>4.4855895772975274E-3</v>
      </c>
      <c r="K2213" s="148">
        <f t="shared" si="189"/>
        <v>1.2289286513143911E-5</v>
      </c>
      <c r="L2213" s="151" t="s">
        <v>3820</v>
      </c>
      <c r="M2213" s="175" cm="1">
        <f t="array" ref="M2213">_xlfn.SWITCH(L2213,
"Employment", INDEX('Coop GFs_CFs'!C:D, MATCH(B2213,'Coop GFs_CFs'!B:B,0),1),
"Population", INDEX('Coop GFs_CFs'!E:F, MATCH(B2213,'Coop GFs_CFs'!B:B,0),1),
"Household", INDEX('Coop GFs_CFs'!G:H, MATCH(B2213,'Coop GFs_CFs'!B:B,0),1),
"VMT", INDEX('Coop GFs_CFs'!I:J, MATCH(B2213,'Coop GFs_CFs'!B:B,0),1),
"Lane Mile", INDEX('Coop GFs_CFs'!K:L, MATCH(B2213,'Coop GFs_CFs'!B:B,0),1),
"Gas Sales", INDEX('Coop GFs_CFs'!M:N, MATCH(B2213,'Coop GFs_CFs'!B:B,0),1),
"No Growth", INDEX('Coop GFs_CFs'!O:P, MATCH(B2213,'Coop GFs_CFs'!B:B,0),1)
)</f>
        <v>1</v>
      </c>
      <c r="N2213" s="175" cm="1">
        <f t="array" ref="N2213">_xlfn.SWITCH(L2213,
"Employment", INDEX('Coop GFs_CFs'!C:D, MATCH(B2213,'Coop GFs_CFs'!B:B,0),2),
"Population", INDEX('Coop GFs_CFs'!E:F, MATCH(B2213,'Coop GFs_CFs'!B:B,0),2),
"Household", INDEX('Coop GFs_CFs'!G:H, MATCH(B2213,'Coop GFs_CFs'!B:B,0),2),
"VMT", INDEX('Coop GFs_CFs'!I:J, MATCH(B2213,'Coop GFs_CFs'!B:B,0),2),
"Lane Mile", INDEX('Coop GFs_CFs'!K:L, MATCH(B2213,'Coop GFs_CFs'!B:B,0),2),
"Gas Sales", INDEX('Coop GFs_CFs'!M:N, MATCH(B2213,'Coop GFs_CFs'!B:B,0),2),
"No Growth", INDEX('Coop GFs_CFs'!O:P, MATCH(B2213,'Coop GFs_CFs'!B:B,0),2)
)</f>
        <v>1</v>
      </c>
      <c r="O2213" s="150"/>
      <c r="P2213" s="148">
        <f t="shared" si="193"/>
        <v>1.2289286513143911E-5</v>
      </c>
      <c r="Q2213" s="148">
        <f t="shared" si="194"/>
        <v>1.2289286513143911E-5</v>
      </c>
      <c r="R2213" s="155">
        <v>2103005000</v>
      </c>
      <c r="S2213" s="144" t="s">
        <v>3863</v>
      </c>
      <c r="T2213" s="144" t="s">
        <v>436</v>
      </c>
      <c r="U2213" s="144" t="s">
        <v>3867</v>
      </c>
      <c r="V2213" s="144" t="s">
        <v>3864</v>
      </c>
      <c r="W2213" s="144"/>
      <c r="X2213" s="142" t="s">
        <v>330</v>
      </c>
      <c r="Y2213" s="152" t="str">
        <f t="shared" si="197"/>
        <v>2103005000-24021-VOC</v>
      </c>
      <c r="Z2213" s="152" t="s">
        <v>3920</v>
      </c>
    </row>
    <row r="2214" spans="1:26" x14ac:dyDescent="0.35">
      <c r="A2214" s="142" t="s">
        <v>497</v>
      </c>
      <c r="B2214" s="140">
        <v>24031</v>
      </c>
      <c r="C2214" s="140" t="s">
        <v>12</v>
      </c>
      <c r="D2214" s="147">
        <v>2.4277939357360119E-2</v>
      </c>
      <c r="E2214" s="147"/>
      <c r="F2214" s="147">
        <f t="shared" si="185"/>
        <v>6.6514902348931829E-5</v>
      </c>
      <c r="G2214" s="147"/>
      <c r="H2214" s="147">
        <v>2.4277939357360119E-2</v>
      </c>
      <c r="I2214" s="147">
        <f t="shared" si="191"/>
        <v>6.6514902348931829E-5</v>
      </c>
      <c r="J2214" s="147">
        <f t="shared" si="201"/>
        <v>2.4277939357360119E-2</v>
      </c>
      <c r="K2214" s="148">
        <f t="shared" si="189"/>
        <v>6.6514902348931829E-5</v>
      </c>
      <c r="L2214" s="151" t="s">
        <v>3820</v>
      </c>
      <c r="M2214" s="175" cm="1">
        <f t="array" ref="M2214">_xlfn.SWITCH(L2214,
"Employment", INDEX('Coop GFs_CFs'!C:D, MATCH(B2214,'Coop GFs_CFs'!B:B,0),1),
"Population", INDEX('Coop GFs_CFs'!E:F, MATCH(B2214,'Coop GFs_CFs'!B:B,0),1),
"Household", INDEX('Coop GFs_CFs'!G:H, MATCH(B2214,'Coop GFs_CFs'!B:B,0),1),
"VMT", INDEX('Coop GFs_CFs'!I:J, MATCH(B2214,'Coop GFs_CFs'!B:B,0),1),
"Lane Mile", INDEX('Coop GFs_CFs'!K:L, MATCH(B2214,'Coop GFs_CFs'!B:B,0),1),
"Gas Sales", INDEX('Coop GFs_CFs'!M:N, MATCH(B2214,'Coop GFs_CFs'!B:B,0),1),
"No Growth", INDEX('Coop GFs_CFs'!O:P, MATCH(B2214,'Coop GFs_CFs'!B:B,0),1)
)</f>
        <v>1</v>
      </c>
      <c r="N2214" s="175" cm="1">
        <f t="array" ref="N2214">_xlfn.SWITCH(L2214,
"Employment", INDEX('Coop GFs_CFs'!C:D, MATCH(B2214,'Coop GFs_CFs'!B:B,0),2),
"Population", INDEX('Coop GFs_CFs'!E:F, MATCH(B2214,'Coop GFs_CFs'!B:B,0),2),
"Household", INDEX('Coop GFs_CFs'!G:H, MATCH(B2214,'Coop GFs_CFs'!B:B,0),2),
"VMT", INDEX('Coop GFs_CFs'!I:J, MATCH(B2214,'Coop GFs_CFs'!B:B,0),2),
"Lane Mile", INDEX('Coop GFs_CFs'!K:L, MATCH(B2214,'Coop GFs_CFs'!B:B,0),2),
"Gas Sales", INDEX('Coop GFs_CFs'!M:N, MATCH(B2214,'Coop GFs_CFs'!B:B,0),2),
"No Growth", INDEX('Coop GFs_CFs'!O:P, MATCH(B2214,'Coop GFs_CFs'!B:B,0),2)
)</f>
        <v>1</v>
      </c>
      <c r="O2214" s="150"/>
      <c r="P2214" s="148">
        <f t="shared" si="193"/>
        <v>6.6514902348931829E-5</v>
      </c>
      <c r="Q2214" s="148">
        <f t="shared" si="194"/>
        <v>6.6514902348931829E-5</v>
      </c>
      <c r="R2214" s="155">
        <v>2103005000</v>
      </c>
      <c r="S2214" s="144" t="s">
        <v>3863</v>
      </c>
      <c r="T2214" s="144" t="s">
        <v>436</v>
      </c>
      <c r="U2214" s="144" t="s">
        <v>3867</v>
      </c>
      <c r="V2214" s="144" t="s">
        <v>3864</v>
      </c>
      <c r="W2214" s="144"/>
      <c r="X2214" s="142" t="s">
        <v>330</v>
      </c>
      <c r="Y2214" s="152" t="str">
        <f t="shared" si="197"/>
        <v>2103005000-24031-VOC</v>
      </c>
      <c r="Z2214" s="152" t="s">
        <v>3921</v>
      </c>
    </row>
    <row r="2215" spans="1:26" x14ac:dyDescent="0.35">
      <c r="A2215" s="142" t="s">
        <v>497</v>
      </c>
      <c r="B2215" s="140">
        <v>24033</v>
      </c>
      <c r="C2215" s="140" t="s">
        <v>12</v>
      </c>
      <c r="D2215" s="147">
        <v>1.2915455593939647E-2</v>
      </c>
      <c r="E2215" s="147"/>
      <c r="F2215" s="147">
        <f t="shared" si="185"/>
        <v>3.538480984640999E-5</v>
      </c>
      <c r="G2215" s="147"/>
      <c r="H2215" s="147">
        <v>1.2915455593939647E-2</v>
      </c>
      <c r="I2215" s="147">
        <f t="shared" si="191"/>
        <v>3.538480984640999E-5</v>
      </c>
      <c r="J2215" s="147">
        <f t="shared" si="201"/>
        <v>1.2915455593939647E-2</v>
      </c>
      <c r="K2215" s="148">
        <f t="shared" si="189"/>
        <v>3.538480984640999E-5</v>
      </c>
      <c r="L2215" s="151" t="s">
        <v>3820</v>
      </c>
      <c r="M2215" s="175" cm="1">
        <f t="array" ref="M2215">_xlfn.SWITCH(L2215,
"Employment", INDEX('Coop GFs_CFs'!C:D, MATCH(B2215,'Coop GFs_CFs'!B:B,0),1),
"Population", INDEX('Coop GFs_CFs'!E:F, MATCH(B2215,'Coop GFs_CFs'!B:B,0),1),
"Household", INDEX('Coop GFs_CFs'!G:H, MATCH(B2215,'Coop GFs_CFs'!B:B,0),1),
"VMT", INDEX('Coop GFs_CFs'!I:J, MATCH(B2215,'Coop GFs_CFs'!B:B,0),1),
"Lane Mile", INDEX('Coop GFs_CFs'!K:L, MATCH(B2215,'Coop GFs_CFs'!B:B,0),1),
"Gas Sales", INDEX('Coop GFs_CFs'!M:N, MATCH(B2215,'Coop GFs_CFs'!B:B,0),1),
"No Growth", INDEX('Coop GFs_CFs'!O:P, MATCH(B2215,'Coop GFs_CFs'!B:B,0),1)
)</f>
        <v>1</v>
      </c>
      <c r="N2215" s="175" cm="1">
        <f t="array" ref="N2215">_xlfn.SWITCH(L2215,
"Employment", INDEX('Coop GFs_CFs'!C:D, MATCH(B2215,'Coop GFs_CFs'!B:B,0),2),
"Population", INDEX('Coop GFs_CFs'!E:F, MATCH(B2215,'Coop GFs_CFs'!B:B,0),2),
"Household", INDEX('Coop GFs_CFs'!G:H, MATCH(B2215,'Coop GFs_CFs'!B:B,0),2),
"VMT", INDEX('Coop GFs_CFs'!I:J, MATCH(B2215,'Coop GFs_CFs'!B:B,0),2),
"Lane Mile", INDEX('Coop GFs_CFs'!K:L, MATCH(B2215,'Coop GFs_CFs'!B:B,0),2),
"Gas Sales", INDEX('Coop GFs_CFs'!M:N, MATCH(B2215,'Coop GFs_CFs'!B:B,0),2),
"No Growth", INDEX('Coop GFs_CFs'!O:P, MATCH(B2215,'Coop GFs_CFs'!B:B,0),2)
)</f>
        <v>1</v>
      </c>
      <c r="O2215" s="150"/>
      <c r="P2215" s="148">
        <f t="shared" si="193"/>
        <v>3.538480984640999E-5</v>
      </c>
      <c r="Q2215" s="148">
        <f t="shared" si="194"/>
        <v>3.538480984640999E-5</v>
      </c>
      <c r="R2215" s="155">
        <v>2103005000</v>
      </c>
      <c r="S2215" s="144" t="s">
        <v>3863</v>
      </c>
      <c r="T2215" s="144" t="s">
        <v>436</v>
      </c>
      <c r="U2215" s="144" t="s">
        <v>3867</v>
      </c>
      <c r="V2215" s="144" t="s">
        <v>3864</v>
      </c>
      <c r="W2215" s="144"/>
      <c r="X2215" s="142" t="s">
        <v>330</v>
      </c>
      <c r="Y2215" s="152" t="str">
        <f t="shared" si="197"/>
        <v>2103005000-24033-VOC</v>
      </c>
      <c r="Z2215" s="152" t="s">
        <v>3922</v>
      </c>
    </row>
    <row r="2216" spans="1:26" x14ac:dyDescent="0.35">
      <c r="A2216" s="142" t="s">
        <v>497</v>
      </c>
      <c r="B2216" s="143">
        <v>24009</v>
      </c>
      <c r="C2216" s="145" t="s">
        <v>10</v>
      </c>
      <c r="D2216" s="147">
        <v>4.4330140252538237E-2</v>
      </c>
      <c r="E2216" s="147"/>
      <c r="F2216" s="147">
        <f t="shared" si="185"/>
        <v>1.2145243904804997E-4</v>
      </c>
      <c r="G2216" s="147"/>
      <c r="H2216" s="147">
        <v>4.4330140252538237E-2</v>
      </c>
      <c r="I2216" s="147">
        <f t="shared" si="191"/>
        <v>1.2145243904804997E-4</v>
      </c>
      <c r="J2216" s="147">
        <f t="shared" si="201"/>
        <v>4.4330140252538237E-2</v>
      </c>
      <c r="K2216" s="148">
        <f t="shared" si="189"/>
        <v>1.2145243904804997E-4</v>
      </c>
      <c r="L2216" s="151" t="s">
        <v>3820</v>
      </c>
      <c r="M2216" s="175" cm="1">
        <f t="array" ref="M2216">_xlfn.SWITCH(L2216,
"Employment", INDEX('Coop GFs_CFs'!C:D, MATCH(B2216,'Coop GFs_CFs'!B:B,0),1),
"Population", INDEX('Coop GFs_CFs'!E:F, MATCH(B2216,'Coop GFs_CFs'!B:B,0),1),
"Household", INDEX('Coop GFs_CFs'!G:H, MATCH(B2216,'Coop GFs_CFs'!B:B,0),1),
"VMT", INDEX('Coop GFs_CFs'!I:J, MATCH(B2216,'Coop GFs_CFs'!B:B,0),1),
"Lane Mile", INDEX('Coop GFs_CFs'!K:L, MATCH(B2216,'Coop GFs_CFs'!B:B,0),1),
"Gas Sales", INDEX('Coop GFs_CFs'!M:N, MATCH(B2216,'Coop GFs_CFs'!B:B,0),1),
"No Growth", INDEX('Coop GFs_CFs'!O:P, MATCH(B2216,'Coop GFs_CFs'!B:B,0),1)
)</f>
        <v>1</v>
      </c>
      <c r="N2216" s="175" cm="1">
        <f t="array" ref="N2216">_xlfn.SWITCH(L2216,
"Employment", INDEX('Coop GFs_CFs'!C:D, MATCH(B2216,'Coop GFs_CFs'!B:B,0),2),
"Population", INDEX('Coop GFs_CFs'!E:F, MATCH(B2216,'Coop GFs_CFs'!B:B,0),2),
"Household", INDEX('Coop GFs_CFs'!G:H, MATCH(B2216,'Coop GFs_CFs'!B:B,0),2),
"VMT", INDEX('Coop GFs_CFs'!I:J, MATCH(B2216,'Coop GFs_CFs'!B:B,0),2),
"Lane Mile", INDEX('Coop GFs_CFs'!K:L, MATCH(B2216,'Coop GFs_CFs'!B:B,0),2),
"Gas Sales", INDEX('Coop GFs_CFs'!M:N, MATCH(B2216,'Coop GFs_CFs'!B:B,0),2),
"No Growth", INDEX('Coop GFs_CFs'!O:P, MATCH(B2216,'Coop GFs_CFs'!B:B,0),2)
)</f>
        <v>1</v>
      </c>
      <c r="O2216" s="150"/>
      <c r="P2216" s="148">
        <f t="shared" si="193"/>
        <v>1.2145243904804997E-4</v>
      </c>
      <c r="Q2216" s="148">
        <f t="shared" si="194"/>
        <v>1.2145243904804997E-4</v>
      </c>
      <c r="R2216" s="155">
        <v>2103005000</v>
      </c>
      <c r="S2216" s="144" t="s">
        <v>3863</v>
      </c>
      <c r="T2216" s="144" t="s">
        <v>436</v>
      </c>
      <c r="U2216" s="144" t="s">
        <v>3867</v>
      </c>
      <c r="V2216" s="144" t="s">
        <v>3864</v>
      </c>
      <c r="W2216" s="144"/>
      <c r="X2216" s="142" t="s">
        <v>330</v>
      </c>
      <c r="Y2216" s="152" t="str">
        <f t="shared" si="197"/>
        <v>2103005000-24009-NOx</v>
      </c>
      <c r="Z2216" s="152" t="s">
        <v>3923</v>
      </c>
    </row>
    <row r="2217" spans="1:26" x14ac:dyDescent="0.35">
      <c r="A2217" s="142" t="s">
        <v>497</v>
      </c>
      <c r="B2217" s="143">
        <v>24017</v>
      </c>
      <c r="C2217" s="145" t="s">
        <v>10</v>
      </c>
      <c r="D2217" s="147">
        <v>8.3838240479021886E-2</v>
      </c>
      <c r="E2217" s="147"/>
      <c r="F2217" s="147">
        <f t="shared" si="185"/>
        <v>2.2969380953156681E-4</v>
      </c>
      <c r="G2217" s="147"/>
      <c r="H2217" s="147">
        <v>8.3838240479021886E-2</v>
      </c>
      <c r="I2217" s="147">
        <f t="shared" si="191"/>
        <v>2.2969380953156681E-4</v>
      </c>
      <c r="J2217" s="147">
        <f t="shared" si="201"/>
        <v>8.3838240479021886E-2</v>
      </c>
      <c r="K2217" s="148">
        <f t="shared" si="189"/>
        <v>2.2969380953156681E-4</v>
      </c>
      <c r="L2217" s="151" t="s">
        <v>3820</v>
      </c>
      <c r="M2217" s="175" cm="1">
        <f t="array" ref="M2217">_xlfn.SWITCH(L2217,
"Employment", INDEX('Coop GFs_CFs'!C:D, MATCH(B2217,'Coop GFs_CFs'!B:B,0),1),
"Population", INDEX('Coop GFs_CFs'!E:F, MATCH(B2217,'Coop GFs_CFs'!B:B,0),1),
"Household", INDEX('Coop GFs_CFs'!G:H, MATCH(B2217,'Coop GFs_CFs'!B:B,0),1),
"VMT", INDEX('Coop GFs_CFs'!I:J, MATCH(B2217,'Coop GFs_CFs'!B:B,0),1),
"Lane Mile", INDEX('Coop GFs_CFs'!K:L, MATCH(B2217,'Coop GFs_CFs'!B:B,0),1),
"Gas Sales", INDEX('Coop GFs_CFs'!M:N, MATCH(B2217,'Coop GFs_CFs'!B:B,0),1),
"No Growth", INDEX('Coop GFs_CFs'!O:P, MATCH(B2217,'Coop GFs_CFs'!B:B,0),1)
)</f>
        <v>1</v>
      </c>
      <c r="N2217" s="175" cm="1">
        <f t="array" ref="N2217">_xlfn.SWITCH(L2217,
"Employment", INDEX('Coop GFs_CFs'!C:D, MATCH(B2217,'Coop GFs_CFs'!B:B,0),2),
"Population", INDEX('Coop GFs_CFs'!E:F, MATCH(B2217,'Coop GFs_CFs'!B:B,0),2),
"Household", INDEX('Coop GFs_CFs'!G:H, MATCH(B2217,'Coop GFs_CFs'!B:B,0),2),
"VMT", INDEX('Coop GFs_CFs'!I:J, MATCH(B2217,'Coop GFs_CFs'!B:B,0),2),
"Lane Mile", INDEX('Coop GFs_CFs'!K:L, MATCH(B2217,'Coop GFs_CFs'!B:B,0),2),
"Gas Sales", INDEX('Coop GFs_CFs'!M:N, MATCH(B2217,'Coop GFs_CFs'!B:B,0),2),
"No Growth", INDEX('Coop GFs_CFs'!O:P, MATCH(B2217,'Coop GFs_CFs'!B:B,0),2)
)</f>
        <v>1</v>
      </c>
      <c r="O2217" s="150"/>
      <c r="P2217" s="148">
        <f t="shared" si="193"/>
        <v>2.2969380953156681E-4</v>
      </c>
      <c r="Q2217" s="148">
        <f t="shared" si="194"/>
        <v>2.2969380953156681E-4</v>
      </c>
      <c r="R2217" s="155">
        <v>2103005000</v>
      </c>
      <c r="S2217" s="144" t="s">
        <v>3863</v>
      </c>
      <c r="T2217" s="144" t="s">
        <v>436</v>
      </c>
      <c r="U2217" s="144" t="s">
        <v>3867</v>
      </c>
      <c r="V2217" s="144" t="s">
        <v>3864</v>
      </c>
      <c r="W2217" s="144"/>
      <c r="X2217" s="142" t="s">
        <v>330</v>
      </c>
      <c r="Y2217" s="152" t="str">
        <f t="shared" si="197"/>
        <v>2103005000-24017-NOx</v>
      </c>
      <c r="Z2217" s="152" t="s">
        <v>3924</v>
      </c>
    </row>
    <row r="2218" spans="1:26" x14ac:dyDescent="0.35">
      <c r="A2218" s="142" t="s">
        <v>497</v>
      </c>
      <c r="B2218" s="140">
        <v>24021</v>
      </c>
      <c r="C2218" s="145" t="s">
        <v>10</v>
      </c>
      <c r="D2218" s="147">
        <v>0.21832515641713629</v>
      </c>
      <c r="E2218" s="147"/>
      <c r="F2218" s="147">
        <f t="shared" si="185"/>
        <v>5.9815111347160624E-4</v>
      </c>
      <c r="G2218" s="147"/>
      <c r="H2218" s="147">
        <v>0.21832515641713629</v>
      </c>
      <c r="I2218" s="147">
        <f t="shared" si="191"/>
        <v>5.9815111347160624E-4</v>
      </c>
      <c r="J2218" s="147">
        <f t="shared" si="201"/>
        <v>0.21832515641713629</v>
      </c>
      <c r="K2218" s="148">
        <f t="shared" si="189"/>
        <v>5.9815111347160624E-4</v>
      </c>
      <c r="L2218" s="151" t="s">
        <v>3820</v>
      </c>
      <c r="M2218" s="175" cm="1">
        <f t="array" ref="M2218">_xlfn.SWITCH(L2218,
"Employment", INDEX('Coop GFs_CFs'!C:D, MATCH(B2218,'Coop GFs_CFs'!B:B,0),1),
"Population", INDEX('Coop GFs_CFs'!E:F, MATCH(B2218,'Coop GFs_CFs'!B:B,0),1),
"Household", INDEX('Coop GFs_CFs'!G:H, MATCH(B2218,'Coop GFs_CFs'!B:B,0),1),
"VMT", INDEX('Coop GFs_CFs'!I:J, MATCH(B2218,'Coop GFs_CFs'!B:B,0),1),
"Lane Mile", INDEX('Coop GFs_CFs'!K:L, MATCH(B2218,'Coop GFs_CFs'!B:B,0),1),
"Gas Sales", INDEX('Coop GFs_CFs'!M:N, MATCH(B2218,'Coop GFs_CFs'!B:B,0),1),
"No Growth", INDEX('Coop GFs_CFs'!O:P, MATCH(B2218,'Coop GFs_CFs'!B:B,0),1)
)</f>
        <v>1</v>
      </c>
      <c r="N2218" s="175" cm="1">
        <f t="array" ref="N2218">_xlfn.SWITCH(L2218,
"Employment", INDEX('Coop GFs_CFs'!C:D, MATCH(B2218,'Coop GFs_CFs'!B:B,0),2),
"Population", INDEX('Coop GFs_CFs'!E:F, MATCH(B2218,'Coop GFs_CFs'!B:B,0),2),
"Household", INDEX('Coop GFs_CFs'!G:H, MATCH(B2218,'Coop GFs_CFs'!B:B,0),2),
"VMT", INDEX('Coop GFs_CFs'!I:J, MATCH(B2218,'Coop GFs_CFs'!B:B,0),2),
"Lane Mile", INDEX('Coop GFs_CFs'!K:L, MATCH(B2218,'Coop GFs_CFs'!B:B,0),2),
"Gas Sales", INDEX('Coop GFs_CFs'!M:N, MATCH(B2218,'Coop GFs_CFs'!B:B,0),2),
"No Growth", INDEX('Coop GFs_CFs'!O:P, MATCH(B2218,'Coop GFs_CFs'!B:B,0),2)
)</f>
        <v>1</v>
      </c>
      <c r="O2218" s="150"/>
      <c r="P2218" s="148">
        <f t="shared" si="193"/>
        <v>5.9815111347160624E-4</v>
      </c>
      <c r="Q2218" s="148">
        <f t="shared" si="194"/>
        <v>5.9815111347160624E-4</v>
      </c>
      <c r="R2218" s="155">
        <v>2103005000</v>
      </c>
      <c r="S2218" s="144" t="s">
        <v>3863</v>
      </c>
      <c r="T2218" s="144" t="s">
        <v>436</v>
      </c>
      <c r="U2218" s="144" t="s">
        <v>3867</v>
      </c>
      <c r="V2218" s="144" t="s">
        <v>3864</v>
      </c>
      <c r="W2218" s="144"/>
      <c r="X2218" s="142" t="s">
        <v>330</v>
      </c>
      <c r="Y2218" s="152" t="str">
        <f t="shared" si="197"/>
        <v>2103005000-24021-NOx</v>
      </c>
      <c r="Z2218" s="152" t="s">
        <v>3925</v>
      </c>
    </row>
    <row r="2219" spans="1:26" x14ac:dyDescent="0.35">
      <c r="A2219" s="142" t="s">
        <v>497</v>
      </c>
      <c r="B2219" s="140">
        <v>24031</v>
      </c>
      <c r="C2219" s="145" t="s">
        <v>10</v>
      </c>
      <c r="D2219" s="147">
        <v>1.1816696147387671</v>
      </c>
      <c r="E2219" s="147"/>
      <c r="F2219" s="147">
        <f t="shared" si="185"/>
        <v>3.2374509992842936E-3</v>
      </c>
      <c r="G2219" s="147"/>
      <c r="H2219" s="147">
        <v>1.1816696147387671</v>
      </c>
      <c r="I2219" s="147">
        <f t="shared" si="191"/>
        <v>3.2374509992842936E-3</v>
      </c>
      <c r="J2219" s="147">
        <f t="shared" si="201"/>
        <v>1.1816696147387671</v>
      </c>
      <c r="K2219" s="148">
        <f t="shared" si="189"/>
        <v>3.2374509992842936E-3</v>
      </c>
      <c r="L2219" s="151" t="s">
        <v>3820</v>
      </c>
      <c r="M2219" s="175" cm="1">
        <f t="array" ref="M2219">_xlfn.SWITCH(L2219,
"Employment", INDEX('Coop GFs_CFs'!C:D, MATCH(B2219,'Coop GFs_CFs'!B:B,0),1),
"Population", INDEX('Coop GFs_CFs'!E:F, MATCH(B2219,'Coop GFs_CFs'!B:B,0),1),
"Household", INDEX('Coop GFs_CFs'!G:H, MATCH(B2219,'Coop GFs_CFs'!B:B,0),1),
"VMT", INDEX('Coop GFs_CFs'!I:J, MATCH(B2219,'Coop GFs_CFs'!B:B,0),1),
"Lane Mile", INDEX('Coop GFs_CFs'!K:L, MATCH(B2219,'Coop GFs_CFs'!B:B,0),1),
"Gas Sales", INDEX('Coop GFs_CFs'!M:N, MATCH(B2219,'Coop GFs_CFs'!B:B,0),1),
"No Growth", INDEX('Coop GFs_CFs'!O:P, MATCH(B2219,'Coop GFs_CFs'!B:B,0),1)
)</f>
        <v>1</v>
      </c>
      <c r="N2219" s="175" cm="1">
        <f t="array" ref="N2219">_xlfn.SWITCH(L2219,
"Employment", INDEX('Coop GFs_CFs'!C:D, MATCH(B2219,'Coop GFs_CFs'!B:B,0),2),
"Population", INDEX('Coop GFs_CFs'!E:F, MATCH(B2219,'Coop GFs_CFs'!B:B,0),2),
"Household", INDEX('Coop GFs_CFs'!G:H, MATCH(B2219,'Coop GFs_CFs'!B:B,0),2),
"VMT", INDEX('Coop GFs_CFs'!I:J, MATCH(B2219,'Coop GFs_CFs'!B:B,0),2),
"Lane Mile", INDEX('Coop GFs_CFs'!K:L, MATCH(B2219,'Coop GFs_CFs'!B:B,0),2),
"Gas Sales", INDEX('Coop GFs_CFs'!M:N, MATCH(B2219,'Coop GFs_CFs'!B:B,0),2),
"No Growth", INDEX('Coop GFs_CFs'!O:P, MATCH(B2219,'Coop GFs_CFs'!B:B,0),2)
)</f>
        <v>1</v>
      </c>
      <c r="O2219" s="150"/>
      <c r="P2219" s="148">
        <f t="shared" si="193"/>
        <v>3.2374509992842936E-3</v>
      </c>
      <c r="Q2219" s="148">
        <f t="shared" si="194"/>
        <v>3.2374509992842936E-3</v>
      </c>
      <c r="R2219" s="155">
        <v>2103005000</v>
      </c>
      <c r="S2219" s="144" t="s">
        <v>3863</v>
      </c>
      <c r="T2219" s="144" t="s">
        <v>436</v>
      </c>
      <c r="U2219" s="144" t="s">
        <v>3867</v>
      </c>
      <c r="V2219" s="144" t="s">
        <v>3864</v>
      </c>
      <c r="W2219" s="144"/>
      <c r="X2219" s="142" t="s">
        <v>330</v>
      </c>
      <c r="Y2219" s="152" t="str">
        <f t="shared" si="197"/>
        <v>2103005000-24031-NOx</v>
      </c>
      <c r="Z2219" s="152" t="s">
        <v>3926</v>
      </c>
    </row>
    <row r="2220" spans="1:26" x14ac:dyDescent="0.35">
      <c r="A2220" s="142" t="s">
        <v>497</v>
      </c>
      <c r="B2220" s="140">
        <v>24033</v>
      </c>
      <c r="C2220" s="145" t="s">
        <v>10</v>
      </c>
      <c r="D2220" s="147">
        <v>0.62862836961653157</v>
      </c>
      <c r="E2220" s="147"/>
      <c r="F2220" s="147">
        <f t="shared" si="185"/>
        <v>1.7222695057987167E-3</v>
      </c>
      <c r="G2220" s="147"/>
      <c r="H2220" s="147">
        <v>0.62862836961653157</v>
      </c>
      <c r="I2220" s="147">
        <f t="shared" si="191"/>
        <v>1.7222695057987167E-3</v>
      </c>
      <c r="J2220" s="147">
        <f t="shared" si="201"/>
        <v>0.62862836961653157</v>
      </c>
      <c r="K2220" s="148">
        <f t="shared" si="189"/>
        <v>1.7222695057987167E-3</v>
      </c>
      <c r="L2220" s="151" t="s">
        <v>3820</v>
      </c>
      <c r="M2220" s="175" cm="1">
        <f t="array" ref="M2220">_xlfn.SWITCH(L2220,
"Employment", INDEX('Coop GFs_CFs'!C:D, MATCH(B2220,'Coop GFs_CFs'!B:B,0),1),
"Population", INDEX('Coop GFs_CFs'!E:F, MATCH(B2220,'Coop GFs_CFs'!B:B,0),1),
"Household", INDEX('Coop GFs_CFs'!G:H, MATCH(B2220,'Coop GFs_CFs'!B:B,0),1),
"VMT", INDEX('Coop GFs_CFs'!I:J, MATCH(B2220,'Coop GFs_CFs'!B:B,0),1),
"Lane Mile", INDEX('Coop GFs_CFs'!K:L, MATCH(B2220,'Coop GFs_CFs'!B:B,0),1),
"Gas Sales", INDEX('Coop GFs_CFs'!M:N, MATCH(B2220,'Coop GFs_CFs'!B:B,0),1),
"No Growth", INDEX('Coop GFs_CFs'!O:P, MATCH(B2220,'Coop GFs_CFs'!B:B,0),1)
)</f>
        <v>1</v>
      </c>
      <c r="N2220" s="175" cm="1">
        <f t="array" ref="N2220">_xlfn.SWITCH(L2220,
"Employment", INDEX('Coop GFs_CFs'!C:D, MATCH(B2220,'Coop GFs_CFs'!B:B,0),2),
"Population", INDEX('Coop GFs_CFs'!E:F, MATCH(B2220,'Coop GFs_CFs'!B:B,0),2),
"Household", INDEX('Coop GFs_CFs'!G:H, MATCH(B2220,'Coop GFs_CFs'!B:B,0),2),
"VMT", INDEX('Coop GFs_CFs'!I:J, MATCH(B2220,'Coop GFs_CFs'!B:B,0),2),
"Lane Mile", INDEX('Coop GFs_CFs'!K:L, MATCH(B2220,'Coop GFs_CFs'!B:B,0),2),
"Gas Sales", INDEX('Coop GFs_CFs'!M:N, MATCH(B2220,'Coop GFs_CFs'!B:B,0),2),
"No Growth", INDEX('Coop GFs_CFs'!O:P, MATCH(B2220,'Coop GFs_CFs'!B:B,0),2)
)</f>
        <v>1</v>
      </c>
      <c r="O2220" s="150"/>
      <c r="P2220" s="148">
        <f t="shared" si="193"/>
        <v>1.7222695057987167E-3</v>
      </c>
      <c r="Q2220" s="148">
        <f t="shared" si="194"/>
        <v>1.7222695057987167E-3</v>
      </c>
      <c r="R2220" s="155">
        <v>2103005000</v>
      </c>
      <c r="S2220" s="144" t="s">
        <v>3863</v>
      </c>
      <c r="T2220" s="144" t="s">
        <v>436</v>
      </c>
      <c r="U2220" s="144" t="s">
        <v>3867</v>
      </c>
      <c r="V2220" s="144" t="s">
        <v>3864</v>
      </c>
      <c r="W2220" s="144"/>
      <c r="X2220" s="142" t="s">
        <v>330</v>
      </c>
      <c r="Y2220" s="152" t="str">
        <f t="shared" si="197"/>
        <v>2103005000-24033-NOx</v>
      </c>
      <c r="Z2220" s="152" t="s">
        <v>3927</v>
      </c>
    </row>
    <row r="2221" spans="1:26" x14ac:dyDescent="0.35">
      <c r="A2221" s="142" t="s">
        <v>497</v>
      </c>
      <c r="B2221" s="143">
        <v>24009</v>
      </c>
      <c r="C2221" s="140" t="s">
        <v>12</v>
      </c>
      <c r="D2221" s="147">
        <v>9.5304080664840402E-5</v>
      </c>
      <c r="E2221" s="147"/>
      <c r="F2221" s="147">
        <f t="shared" si="185"/>
        <v>2.6110707031463123E-7</v>
      </c>
      <c r="G2221" s="147"/>
      <c r="H2221" s="147">
        <v>9.5304080664840402E-5</v>
      </c>
      <c r="I2221" s="147">
        <f t="shared" si="191"/>
        <v>2.6110707031463123E-7</v>
      </c>
      <c r="J2221" s="147">
        <f t="shared" ref="J2221:J2230" si="202">H2221</f>
        <v>9.5304080664840402E-5</v>
      </c>
      <c r="K2221" s="148">
        <f t="shared" si="189"/>
        <v>2.6110707031463123E-7</v>
      </c>
      <c r="L2221" s="151" t="s">
        <v>3820</v>
      </c>
      <c r="M2221" s="175" cm="1">
        <f t="array" ref="M2221">_xlfn.SWITCH(L2221,
"Employment", INDEX('Coop GFs_CFs'!C:D, MATCH(B2221,'Coop GFs_CFs'!B:B,0),1),
"Population", INDEX('Coop GFs_CFs'!E:F, MATCH(B2221,'Coop GFs_CFs'!B:B,0),1),
"Household", INDEX('Coop GFs_CFs'!G:H, MATCH(B2221,'Coop GFs_CFs'!B:B,0),1),
"VMT", INDEX('Coop GFs_CFs'!I:J, MATCH(B2221,'Coop GFs_CFs'!B:B,0),1),
"Lane Mile", INDEX('Coop GFs_CFs'!K:L, MATCH(B2221,'Coop GFs_CFs'!B:B,0),1),
"Gas Sales", INDEX('Coop GFs_CFs'!M:N, MATCH(B2221,'Coop GFs_CFs'!B:B,0),1),
"No Growth", INDEX('Coop GFs_CFs'!O:P, MATCH(B2221,'Coop GFs_CFs'!B:B,0),1)
)</f>
        <v>1</v>
      </c>
      <c r="N2221" s="175" cm="1">
        <f t="array" ref="N2221">_xlfn.SWITCH(L2221,
"Employment", INDEX('Coop GFs_CFs'!C:D, MATCH(B2221,'Coop GFs_CFs'!B:B,0),2),
"Population", INDEX('Coop GFs_CFs'!E:F, MATCH(B2221,'Coop GFs_CFs'!B:B,0),2),
"Household", INDEX('Coop GFs_CFs'!G:H, MATCH(B2221,'Coop GFs_CFs'!B:B,0),2),
"VMT", INDEX('Coop GFs_CFs'!I:J, MATCH(B2221,'Coop GFs_CFs'!B:B,0),2),
"Lane Mile", INDEX('Coop GFs_CFs'!K:L, MATCH(B2221,'Coop GFs_CFs'!B:B,0),2),
"Gas Sales", INDEX('Coop GFs_CFs'!M:N, MATCH(B2221,'Coop GFs_CFs'!B:B,0),2),
"No Growth", INDEX('Coop GFs_CFs'!O:P, MATCH(B2221,'Coop GFs_CFs'!B:B,0),2)
)</f>
        <v>1</v>
      </c>
      <c r="O2221" s="150"/>
      <c r="P2221" s="148">
        <f t="shared" si="193"/>
        <v>2.6110707031463123E-7</v>
      </c>
      <c r="Q2221" s="148">
        <f t="shared" si="194"/>
        <v>2.6110707031463123E-7</v>
      </c>
      <c r="R2221" s="155">
        <v>2102005000</v>
      </c>
      <c r="S2221" s="146" t="s">
        <v>3865</v>
      </c>
      <c r="T2221" s="146" t="s">
        <v>232</v>
      </c>
      <c r="U2221" s="146" t="s">
        <v>3864</v>
      </c>
      <c r="V2221" s="146" t="s">
        <v>913</v>
      </c>
      <c r="W2221" s="146" t="s">
        <v>3866</v>
      </c>
      <c r="X2221" s="140" t="s">
        <v>330</v>
      </c>
      <c r="Y2221" s="152" t="str">
        <f t="shared" si="197"/>
        <v>2102005000-24009-VOC</v>
      </c>
      <c r="Z2221" s="152" t="s">
        <v>3928</v>
      </c>
    </row>
    <row r="2222" spans="1:26" x14ac:dyDescent="0.35">
      <c r="A2222" s="142" t="s">
        <v>497</v>
      </c>
      <c r="B2222" s="143">
        <v>24017</v>
      </c>
      <c r="C2222" s="140" t="s">
        <v>12</v>
      </c>
      <c r="D2222" s="147">
        <v>1.414225345887337E-4</v>
      </c>
      <c r="E2222" s="147"/>
      <c r="F2222" s="147">
        <f t="shared" si="185"/>
        <v>3.8745899887324303E-7</v>
      </c>
      <c r="G2222" s="147"/>
      <c r="H2222" s="147">
        <v>1.414225345887337E-4</v>
      </c>
      <c r="I2222" s="147">
        <f t="shared" si="191"/>
        <v>3.8745899887324303E-7</v>
      </c>
      <c r="J2222" s="147">
        <f t="shared" si="202"/>
        <v>1.414225345887337E-4</v>
      </c>
      <c r="K2222" s="148">
        <f t="shared" si="189"/>
        <v>3.8745899887324303E-7</v>
      </c>
      <c r="L2222" s="151" t="s">
        <v>3820</v>
      </c>
      <c r="M2222" s="175" cm="1">
        <f t="array" ref="M2222">_xlfn.SWITCH(L2222,
"Employment", INDEX('Coop GFs_CFs'!C:D, MATCH(B2222,'Coop GFs_CFs'!B:B,0),1),
"Population", INDEX('Coop GFs_CFs'!E:F, MATCH(B2222,'Coop GFs_CFs'!B:B,0),1),
"Household", INDEX('Coop GFs_CFs'!G:H, MATCH(B2222,'Coop GFs_CFs'!B:B,0),1),
"VMT", INDEX('Coop GFs_CFs'!I:J, MATCH(B2222,'Coop GFs_CFs'!B:B,0),1),
"Lane Mile", INDEX('Coop GFs_CFs'!K:L, MATCH(B2222,'Coop GFs_CFs'!B:B,0),1),
"Gas Sales", INDEX('Coop GFs_CFs'!M:N, MATCH(B2222,'Coop GFs_CFs'!B:B,0),1),
"No Growth", INDEX('Coop GFs_CFs'!O:P, MATCH(B2222,'Coop GFs_CFs'!B:B,0),1)
)</f>
        <v>1</v>
      </c>
      <c r="N2222" s="175" cm="1">
        <f t="array" ref="N2222">_xlfn.SWITCH(L2222,
"Employment", INDEX('Coop GFs_CFs'!C:D, MATCH(B2222,'Coop GFs_CFs'!B:B,0),2),
"Population", INDEX('Coop GFs_CFs'!E:F, MATCH(B2222,'Coop GFs_CFs'!B:B,0),2),
"Household", INDEX('Coop GFs_CFs'!G:H, MATCH(B2222,'Coop GFs_CFs'!B:B,0),2),
"VMT", INDEX('Coop GFs_CFs'!I:J, MATCH(B2222,'Coop GFs_CFs'!B:B,0),2),
"Lane Mile", INDEX('Coop GFs_CFs'!K:L, MATCH(B2222,'Coop GFs_CFs'!B:B,0),2),
"Gas Sales", INDEX('Coop GFs_CFs'!M:N, MATCH(B2222,'Coop GFs_CFs'!B:B,0),2),
"No Growth", INDEX('Coop GFs_CFs'!O:P, MATCH(B2222,'Coop GFs_CFs'!B:B,0),2)
)</f>
        <v>1</v>
      </c>
      <c r="O2222" s="150"/>
      <c r="P2222" s="148">
        <f t="shared" si="193"/>
        <v>3.8745899887324303E-7</v>
      </c>
      <c r="Q2222" s="148">
        <f t="shared" si="194"/>
        <v>3.8745899887324303E-7</v>
      </c>
      <c r="R2222" s="155">
        <v>2102005000</v>
      </c>
      <c r="S2222" s="146" t="s">
        <v>3865</v>
      </c>
      <c r="T2222" s="146" t="s">
        <v>232</v>
      </c>
      <c r="U2222" s="146" t="s">
        <v>3864</v>
      </c>
      <c r="V2222" s="146" t="s">
        <v>913</v>
      </c>
      <c r="W2222" s="146" t="s">
        <v>3866</v>
      </c>
      <c r="X2222" s="140" t="s">
        <v>330</v>
      </c>
      <c r="Y2222" s="152" t="str">
        <f t="shared" si="197"/>
        <v>2102005000-24017-VOC</v>
      </c>
      <c r="Z2222" s="152" t="s">
        <v>3929</v>
      </c>
    </row>
    <row r="2223" spans="1:26" x14ac:dyDescent="0.35">
      <c r="A2223" s="142" t="s">
        <v>497</v>
      </c>
      <c r="B2223" s="140">
        <v>24021</v>
      </c>
      <c r="C2223" s="140" t="s">
        <v>12</v>
      </c>
      <c r="D2223" s="147">
        <v>6.0999785170008528E-4</v>
      </c>
      <c r="E2223" s="147"/>
      <c r="F2223" s="147">
        <f t="shared" si="185"/>
        <v>1.6712269909591378E-6</v>
      </c>
      <c r="G2223" s="147"/>
      <c r="H2223" s="147">
        <v>6.0999785170008528E-4</v>
      </c>
      <c r="I2223" s="147">
        <f t="shared" si="191"/>
        <v>1.6712269909591378E-6</v>
      </c>
      <c r="J2223" s="147">
        <f t="shared" si="202"/>
        <v>6.0999785170008528E-4</v>
      </c>
      <c r="K2223" s="148">
        <f t="shared" si="189"/>
        <v>1.6712269909591378E-6</v>
      </c>
      <c r="L2223" s="151" t="s">
        <v>3820</v>
      </c>
      <c r="M2223" s="175" cm="1">
        <f t="array" ref="M2223">_xlfn.SWITCH(L2223,
"Employment", INDEX('Coop GFs_CFs'!C:D, MATCH(B2223,'Coop GFs_CFs'!B:B,0),1),
"Population", INDEX('Coop GFs_CFs'!E:F, MATCH(B2223,'Coop GFs_CFs'!B:B,0),1),
"Household", INDEX('Coop GFs_CFs'!G:H, MATCH(B2223,'Coop GFs_CFs'!B:B,0),1),
"VMT", INDEX('Coop GFs_CFs'!I:J, MATCH(B2223,'Coop GFs_CFs'!B:B,0),1),
"Lane Mile", INDEX('Coop GFs_CFs'!K:L, MATCH(B2223,'Coop GFs_CFs'!B:B,0),1),
"Gas Sales", INDEX('Coop GFs_CFs'!M:N, MATCH(B2223,'Coop GFs_CFs'!B:B,0),1),
"No Growth", INDEX('Coop GFs_CFs'!O:P, MATCH(B2223,'Coop GFs_CFs'!B:B,0),1)
)</f>
        <v>1</v>
      </c>
      <c r="N2223" s="175" cm="1">
        <f t="array" ref="N2223">_xlfn.SWITCH(L2223,
"Employment", INDEX('Coop GFs_CFs'!C:D, MATCH(B2223,'Coop GFs_CFs'!B:B,0),2),
"Population", INDEX('Coop GFs_CFs'!E:F, MATCH(B2223,'Coop GFs_CFs'!B:B,0),2),
"Household", INDEX('Coop GFs_CFs'!G:H, MATCH(B2223,'Coop GFs_CFs'!B:B,0),2),
"VMT", INDEX('Coop GFs_CFs'!I:J, MATCH(B2223,'Coop GFs_CFs'!B:B,0),2),
"Lane Mile", INDEX('Coop GFs_CFs'!K:L, MATCH(B2223,'Coop GFs_CFs'!B:B,0),2),
"Gas Sales", INDEX('Coop GFs_CFs'!M:N, MATCH(B2223,'Coop GFs_CFs'!B:B,0),2),
"No Growth", INDEX('Coop GFs_CFs'!O:P, MATCH(B2223,'Coop GFs_CFs'!B:B,0),2)
)</f>
        <v>1</v>
      </c>
      <c r="O2223" s="150"/>
      <c r="P2223" s="148">
        <f t="shared" si="193"/>
        <v>1.6712269909591378E-6</v>
      </c>
      <c r="Q2223" s="148">
        <f t="shared" si="194"/>
        <v>1.6712269909591378E-6</v>
      </c>
      <c r="R2223" s="155">
        <v>2102005000</v>
      </c>
      <c r="S2223" s="146" t="s">
        <v>3865</v>
      </c>
      <c r="T2223" s="146" t="s">
        <v>232</v>
      </c>
      <c r="U2223" s="146" t="s">
        <v>3864</v>
      </c>
      <c r="V2223" s="146" t="s">
        <v>913</v>
      </c>
      <c r="W2223" s="146" t="s">
        <v>3866</v>
      </c>
      <c r="X2223" s="140" t="s">
        <v>330</v>
      </c>
      <c r="Y2223" s="152" t="str">
        <f t="shared" si="197"/>
        <v>2102005000-24021-VOC</v>
      </c>
      <c r="Z2223" s="152" t="s">
        <v>3930</v>
      </c>
    </row>
    <row r="2224" spans="1:26" x14ac:dyDescent="0.35">
      <c r="A2224" s="142" t="s">
        <v>497</v>
      </c>
      <c r="B2224" s="140">
        <v>24031</v>
      </c>
      <c r="C2224" s="140" t="s">
        <v>12</v>
      </c>
      <c r="D2224" s="147">
        <v>1.1851851396210782E-3</v>
      </c>
      <c r="E2224" s="147"/>
      <c r="F2224" s="147">
        <f t="shared" si="185"/>
        <v>3.247082574304324E-6</v>
      </c>
      <c r="G2224" s="147"/>
      <c r="H2224" s="147">
        <v>1.1851851396210782E-3</v>
      </c>
      <c r="I2224" s="147">
        <f t="shared" si="191"/>
        <v>3.247082574304324E-6</v>
      </c>
      <c r="J2224" s="147">
        <f t="shared" si="202"/>
        <v>1.1851851396210782E-3</v>
      </c>
      <c r="K2224" s="148">
        <f t="shared" si="189"/>
        <v>3.247082574304324E-6</v>
      </c>
      <c r="L2224" s="151" t="s">
        <v>3820</v>
      </c>
      <c r="M2224" s="175" cm="1">
        <f t="array" ref="M2224">_xlfn.SWITCH(L2224,
"Employment", INDEX('Coop GFs_CFs'!C:D, MATCH(B2224,'Coop GFs_CFs'!B:B,0),1),
"Population", INDEX('Coop GFs_CFs'!E:F, MATCH(B2224,'Coop GFs_CFs'!B:B,0),1),
"Household", INDEX('Coop GFs_CFs'!G:H, MATCH(B2224,'Coop GFs_CFs'!B:B,0),1),
"VMT", INDEX('Coop GFs_CFs'!I:J, MATCH(B2224,'Coop GFs_CFs'!B:B,0),1),
"Lane Mile", INDEX('Coop GFs_CFs'!K:L, MATCH(B2224,'Coop GFs_CFs'!B:B,0),1),
"Gas Sales", INDEX('Coop GFs_CFs'!M:N, MATCH(B2224,'Coop GFs_CFs'!B:B,0),1),
"No Growth", INDEX('Coop GFs_CFs'!O:P, MATCH(B2224,'Coop GFs_CFs'!B:B,0),1)
)</f>
        <v>1</v>
      </c>
      <c r="N2224" s="175" cm="1">
        <f t="array" ref="N2224">_xlfn.SWITCH(L2224,
"Employment", INDEX('Coop GFs_CFs'!C:D, MATCH(B2224,'Coop GFs_CFs'!B:B,0),2),
"Population", INDEX('Coop GFs_CFs'!E:F, MATCH(B2224,'Coop GFs_CFs'!B:B,0),2),
"Household", INDEX('Coop GFs_CFs'!G:H, MATCH(B2224,'Coop GFs_CFs'!B:B,0),2),
"VMT", INDEX('Coop GFs_CFs'!I:J, MATCH(B2224,'Coop GFs_CFs'!B:B,0),2),
"Lane Mile", INDEX('Coop GFs_CFs'!K:L, MATCH(B2224,'Coop GFs_CFs'!B:B,0),2),
"Gas Sales", INDEX('Coop GFs_CFs'!M:N, MATCH(B2224,'Coop GFs_CFs'!B:B,0),2),
"No Growth", INDEX('Coop GFs_CFs'!O:P, MATCH(B2224,'Coop GFs_CFs'!B:B,0),2)
)</f>
        <v>1</v>
      </c>
      <c r="O2224" s="150"/>
      <c r="P2224" s="148">
        <f t="shared" si="193"/>
        <v>3.247082574304324E-6</v>
      </c>
      <c r="Q2224" s="148">
        <f t="shared" si="194"/>
        <v>3.247082574304324E-6</v>
      </c>
      <c r="R2224" s="155">
        <v>2102005000</v>
      </c>
      <c r="S2224" s="146" t="s">
        <v>3865</v>
      </c>
      <c r="T2224" s="146" t="s">
        <v>232</v>
      </c>
      <c r="U2224" s="146" t="s">
        <v>3864</v>
      </c>
      <c r="V2224" s="146" t="s">
        <v>913</v>
      </c>
      <c r="W2224" s="146" t="s">
        <v>3866</v>
      </c>
      <c r="X2224" s="140" t="s">
        <v>330</v>
      </c>
      <c r="Y2224" s="152" t="str">
        <f t="shared" si="197"/>
        <v>2102005000-24031-VOC</v>
      </c>
      <c r="Z2224" s="152" t="s">
        <v>3931</v>
      </c>
    </row>
    <row r="2225" spans="1:26" x14ac:dyDescent="0.35">
      <c r="A2225" s="142" t="s">
        <v>497</v>
      </c>
      <c r="B2225" s="140">
        <v>24033</v>
      </c>
      <c r="C2225" s="140" t="s">
        <v>12</v>
      </c>
      <c r="D2225" s="147">
        <v>1.4458948290706514E-3</v>
      </c>
      <c r="E2225" s="147"/>
      <c r="F2225" s="147">
        <f t="shared" si="185"/>
        <v>3.9613556960839766E-6</v>
      </c>
      <c r="G2225" s="147"/>
      <c r="H2225" s="147">
        <v>1.4458948290706514E-3</v>
      </c>
      <c r="I2225" s="147">
        <f t="shared" si="191"/>
        <v>3.9613556960839766E-6</v>
      </c>
      <c r="J2225" s="147">
        <f t="shared" si="202"/>
        <v>1.4458948290706514E-3</v>
      </c>
      <c r="K2225" s="148">
        <f t="shared" si="189"/>
        <v>3.9613556960839766E-6</v>
      </c>
      <c r="L2225" s="151" t="s">
        <v>3820</v>
      </c>
      <c r="M2225" s="175" cm="1">
        <f t="array" ref="M2225">_xlfn.SWITCH(L2225,
"Employment", INDEX('Coop GFs_CFs'!C:D, MATCH(B2225,'Coop GFs_CFs'!B:B,0),1),
"Population", INDEX('Coop GFs_CFs'!E:F, MATCH(B2225,'Coop GFs_CFs'!B:B,0),1),
"Household", INDEX('Coop GFs_CFs'!G:H, MATCH(B2225,'Coop GFs_CFs'!B:B,0),1),
"VMT", INDEX('Coop GFs_CFs'!I:J, MATCH(B2225,'Coop GFs_CFs'!B:B,0),1),
"Lane Mile", INDEX('Coop GFs_CFs'!K:L, MATCH(B2225,'Coop GFs_CFs'!B:B,0),1),
"Gas Sales", INDEX('Coop GFs_CFs'!M:N, MATCH(B2225,'Coop GFs_CFs'!B:B,0),1),
"No Growth", INDEX('Coop GFs_CFs'!O:P, MATCH(B2225,'Coop GFs_CFs'!B:B,0),1)
)</f>
        <v>1</v>
      </c>
      <c r="N2225" s="175" cm="1">
        <f t="array" ref="N2225">_xlfn.SWITCH(L2225,
"Employment", INDEX('Coop GFs_CFs'!C:D, MATCH(B2225,'Coop GFs_CFs'!B:B,0),2),
"Population", INDEX('Coop GFs_CFs'!E:F, MATCH(B2225,'Coop GFs_CFs'!B:B,0),2),
"Household", INDEX('Coop GFs_CFs'!G:H, MATCH(B2225,'Coop GFs_CFs'!B:B,0),2),
"VMT", INDEX('Coop GFs_CFs'!I:J, MATCH(B2225,'Coop GFs_CFs'!B:B,0),2),
"Lane Mile", INDEX('Coop GFs_CFs'!K:L, MATCH(B2225,'Coop GFs_CFs'!B:B,0),2),
"Gas Sales", INDEX('Coop GFs_CFs'!M:N, MATCH(B2225,'Coop GFs_CFs'!B:B,0),2),
"No Growth", INDEX('Coop GFs_CFs'!O:P, MATCH(B2225,'Coop GFs_CFs'!B:B,0),2)
)</f>
        <v>1</v>
      </c>
      <c r="O2225" s="150"/>
      <c r="P2225" s="148">
        <f t="shared" si="193"/>
        <v>3.9613556960839766E-6</v>
      </c>
      <c r="Q2225" s="148">
        <f t="shared" si="194"/>
        <v>3.9613556960839766E-6</v>
      </c>
      <c r="R2225" s="155">
        <v>2102005000</v>
      </c>
      <c r="S2225" s="146" t="s">
        <v>3865</v>
      </c>
      <c r="T2225" s="146" t="s">
        <v>232</v>
      </c>
      <c r="U2225" s="146" t="s">
        <v>3864</v>
      </c>
      <c r="V2225" s="146" t="s">
        <v>913</v>
      </c>
      <c r="W2225" s="146" t="s">
        <v>3866</v>
      </c>
      <c r="X2225" s="140" t="s">
        <v>330</v>
      </c>
      <c r="Y2225" s="152" t="str">
        <f t="shared" ref="Y2225:Y2230" si="203">CONCATENATE(R2225,"-",B2225,"-",C2225)</f>
        <v>2102005000-24033-VOC</v>
      </c>
      <c r="Z2225" s="152" t="s">
        <v>3932</v>
      </c>
    </row>
    <row r="2226" spans="1:26" x14ac:dyDescent="0.35">
      <c r="A2226" s="142" t="s">
        <v>497</v>
      </c>
      <c r="B2226" s="143">
        <v>24009</v>
      </c>
      <c r="C2226" s="145" t="s">
        <v>10</v>
      </c>
      <c r="D2226" s="147">
        <v>1.8720444416307935E-2</v>
      </c>
      <c r="E2226" s="147"/>
      <c r="F2226" s="147">
        <f t="shared" ref="F2226:F2230" si="204">D2226/365</f>
        <v>5.128888881180256E-5</v>
      </c>
      <c r="G2226" s="147"/>
      <c r="H2226" s="147">
        <v>1.8720444416307935E-2</v>
      </c>
      <c r="I2226" s="147">
        <f t="shared" si="191"/>
        <v>5.128888881180256E-5</v>
      </c>
      <c r="J2226" s="147">
        <f t="shared" si="202"/>
        <v>1.8720444416307935E-2</v>
      </c>
      <c r="K2226" s="148">
        <f t="shared" ref="K2226:K2230" si="205">H2226/365</f>
        <v>5.128888881180256E-5</v>
      </c>
      <c r="L2226" s="151" t="s">
        <v>3820</v>
      </c>
      <c r="M2226" s="175" cm="1">
        <f t="array" ref="M2226">_xlfn.SWITCH(L2226,
"Employment", INDEX('Coop GFs_CFs'!C:D, MATCH(B2226,'Coop GFs_CFs'!B:B,0),1),
"Population", INDEX('Coop GFs_CFs'!E:F, MATCH(B2226,'Coop GFs_CFs'!B:B,0),1),
"Household", INDEX('Coop GFs_CFs'!G:H, MATCH(B2226,'Coop GFs_CFs'!B:B,0),1),
"VMT", INDEX('Coop GFs_CFs'!I:J, MATCH(B2226,'Coop GFs_CFs'!B:B,0),1),
"Lane Mile", INDEX('Coop GFs_CFs'!K:L, MATCH(B2226,'Coop GFs_CFs'!B:B,0),1),
"Gas Sales", INDEX('Coop GFs_CFs'!M:N, MATCH(B2226,'Coop GFs_CFs'!B:B,0),1),
"No Growth", INDEX('Coop GFs_CFs'!O:P, MATCH(B2226,'Coop GFs_CFs'!B:B,0),1)
)</f>
        <v>1</v>
      </c>
      <c r="N2226" s="175" cm="1">
        <f t="array" ref="N2226">_xlfn.SWITCH(L2226,
"Employment", INDEX('Coop GFs_CFs'!C:D, MATCH(B2226,'Coop GFs_CFs'!B:B,0),2),
"Population", INDEX('Coop GFs_CFs'!E:F, MATCH(B2226,'Coop GFs_CFs'!B:B,0),2),
"Household", INDEX('Coop GFs_CFs'!G:H, MATCH(B2226,'Coop GFs_CFs'!B:B,0),2),
"VMT", INDEX('Coop GFs_CFs'!I:J, MATCH(B2226,'Coop GFs_CFs'!B:B,0),2),
"Lane Mile", INDEX('Coop GFs_CFs'!K:L, MATCH(B2226,'Coop GFs_CFs'!B:B,0),2),
"Gas Sales", INDEX('Coop GFs_CFs'!M:N, MATCH(B2226,'Coop GFs_CFs'!B:B,0),2),
"No Growth", INDEX('Coop GFs_CFs'!O:P, MATCH(B2226,'Coop GFs_CFs'!B:B,0),2)
)</f>
        <v>1</v>
      </c>
      <c r="O2226" s="150"/>
      <c r="P2226" s="148">
        <f t="shared" ref="P2226:P2230" si="206">I2226</f>
        <v>5.128888881180256E-5</v>
      </c>
      <c r="Q2226" s="148">
        <f t="shared" ref="Q2226:Q2230" si="207">K2226</f>
        <v>5.128888881180256E-5</v>
      </c>
      <c r="R2226" s="155">
        <v>2102005000</v>
      </c>
      <c r="S2226" s="146" t="s">
        <v>3865</v>
      </c>
      <c r="T2226" s="146" t="s">
        <v>232</v>
      </c>
      <c r="U2226" s="146" t="s">
        <v>3864</v>
      </c>
      <c r="V2226" s="146" t="s">
        <v>913</v>
      </c>
      <c r="W2226" s="146" t="s">
        <v>3866</v>
      </c>
      <c r="X2226" s="140" t="s">
        <v>330</v>
      </c>
      <c r="Y2226" s="152" t="str">
        <f t="shared" si="203"/>
        <v>2102005000-24009-NOx</v>
      </c>
      <c r="Z2226" s="152" t="s">
        <v>3933</v>
      </c>
    </row>
    <row r="2227" spans="1:26" x14ac:dyDescent="0.35">
      <c r="A2227" s="142" t="s">
        <v>497</v>
      </c>
      <c r="B2227" s="143">
        <v>24017</v>
      </c>
      <c r="C2227" s="145" t="s">
        <v>10</v>
      </c>
      <c r="D2227" s="147">
        <v>2.7779426437072683E-2</v>
      </c>
      <c r="E2227" s="147"/>
      <c r="F2227" s="147">
        <f t="shared" si="204"/>
        <v>7.6108017635815575E-5</v>
      </c>
      <c r="G2227" s="147"/>
      <c r="H2227" s="147">
        <v>2.7779426437072683E-2</v>
      </c>
      <c r="I2227" s="147">
        <f t="shared" si="191"/>
        <v>7.6108017635815575E-5</v>
      </c>
      <c r="J2227" s="147">
        <f t="shared" si="202"/>
        <v>2.7779426437072683E-2</v>
      </c>
      <c r="K2227" s="148">
        <f t="shared" si="205"/>
        <v>7.6108017635815575E-5</v>
      </c>
      <c r="L2227" s="151" t="s">
        <v>3820</v>
      </c>
      <c r="M2227" s="175" cm="1">
        <f t="array" ref="M2227">_xlfn.SWITCH(L2227,
"Employment", INDEX('Coop GFs_CFs'!C:D, MATCH(B2227,'Coop GFs_CFs'!B:B,0),1),
"Population", INDEX('Coop GFs_CFs'!E:F, MATCH(B2227,'Coop GFs_CFs'!B:B,0),1),
"Household", INDEX('Coop GFs_CFs'!G:H, MATCH(B2227,'Coop GFs_CFs'!B:B,0),1),
"VMT", INDEX('Coop GFs_CFs'!I:J, MATCH(B2227,'Coop GFs_CFs'!B:B,0),1),
"Lane Mile", INDEX('Coop GFs_CFs'!K:L, MATCH(B2227,'Coop GFs_CFs'!B:B,0),1),
"Gas Sales", INDEX('Coop GFs_CFs'!M:N, MATCH(B2227,'Coop GFs_CFs'!B:B,0),1),
"No Growth", INDEX('Coop GFs_CFs'!O:P, MATCH(B2227,'Coop GFs_CFs'!B:B,0),1)
)</f>
        <v>1</v>
      </c>
      <c r="N2227" s="175" cm="1">
        <f t="array" ref="N2227">_xlfn.SWITCH(L2227,
"Employment", INDEX('Coop GFs_CFs'!C:D, MATCH(B2227,'Coop GFs_CFs'!B:B,0),2),
"Population", INDEX('Coop GFs_CFs'!E:F, MATCH(B2227,'Coop GFs_CFs'!B:B,0),2),
"Household", INDEX('Coop GFs_CFs'!G:H, MATCH(B2227,'Coop GFs_CFs'!B:B,0),2),
"VMT", INDEX('Coop GFs_CFs'!I:J, MATCH(B2227,'Coop GFs_CFs'!B:B,0),2),
"Lane Mile", INDEX('Coop GFs_CFs'!K:L, MATCH(B2227,'Coop GFs_CFs'!B:B,0),2),
"Gas Sales", INDEX('Coop GFs_CFs'!M:N, MATCH(B2227,'Coop GFs_CFs'!B:B,0),2),
"No Growth", INDEX('Coop GFs_CFs'!O:P, MATCH(B2227,'Coop GFs_CFs'!B:B,0),2)
)</f>
        <v>1</v>
      </c>
      <c r="O2227" s="150"/>
      <c r="P2227" s="148">
        <f t="shared" si="206"/>
        <v>7.6108017635815575E-5</v>
      </c>
      <c r="Q2227" s="148">
        <f t="shared" si="207"/>
        <v>7.6108017635815575E-5</v>
      </c>
      <c r="R2227" s="155">
        <v>2102005000</v>
      </c>
      <c r="S2227" s="146" t="s">
        <v>3865</v>
      </c>
      <c r="T2227" s="146" t="s">
        <v>232</v>
      </c>
      <c r="U2227" s="146" t="s">
        <v>3864</v>
      </c>
      <c r="V2227" s="146" t="s">
        <v>913</v>
      </c>
      <c r="W2227" s="146" t="s">
        <v>3866</v>
      </c>
      <c r="X2227" s="140" t="s">
        <v>330</v>
      </c>
      <c r="Y2227" s="152" t="str">
        <f t="shared" si="203"/>
        <v>2102005000-24017-NOx</v>
      </c>
      <c r="Z2227" s="152" t="s">
        <v>3934</v>
      </c>
    </row>
    <row r="2228" spans="1:26" x14ac:dyDescent="0.35">
      <c r="A2228" s="142" t="s">
        <v>497</v>
      </c>
      <c r="B2228" s="140">
        <v>24021</v>
      </c>
      <c r="C2228" s="145" t="s">
        <v>10</v>
      </c>
      <c r="D2228" s="147">
        <v>0.11982100658394529</v>
      </c>
      <c r="E2228" s="147"/>
      <c r="F2228" s="147">
        <f t="shared" si="204"/>
        <v>3.282767303669734E-4</v>
      </c>
      <c r="G2228" s="147"/>
      <c r="H2228" s="147">
        <v>0.11982100658394529</v>
      </c>
      <c r="I2228" s="147">
        <f t="shared" si="191"/>
        <v>3.282767303669734E-4</v>
      </c>
      <c r="J2228" s="147">
        <f t="shared" si="202"/>
        <v>0.11982100658394529</v>
      </c>
      <c r="K2228" s="148">
        <f t="shared" si="205"/>
        <v>3.282767303669734E-4</v>
      </c>
      <c r="L2228" s="151" t="s">
        <v>3820</v>
      </c>
      <c r="M2228" s="175" cm="1">
        <f t="array" ref="M2228">_xlfn.SWITCH(L2228,
"Employment", INDEX('Coop GFs_CFs'!C:D, MATCH(B2228,'Coop GFs_CFs'!B:B,0),1),
"Population", INDEX('Coop GFs_CFs'!E:F, MATCH(B2228,'Coop GFs_CFs'!B:B,0),1),
"Household", INDEX('Coop GFs_CFs'!G:H, MATCH(B2228,'Coop GFs_CFs'!B:B,0),1),
"VMT", INDEX('Coop GFs_CFs'!I:J, MATCH(B2228,'Coop GFs_CFs'!B:B,0),1),
"Lane Mile", INDEX('Coop GFs_CFs'!K:L, MATCH(B2228,'Coop GFs_CFs'!B:B,0),1),
"Gas Sales", INDEX('Coop GFs_CFs'!M:N, MATCH(B2228,'Coop GFs_CFs'!B:B,0),1),
"No Growth", INDEX('Coop GFs_CFs'!O:P, MATCH(B2228,'Coop GFs_CFs'!B:B,0),1)
)</f>
        <v>1</v>
      </c>
      <c r="N2228" s="175" cm="1">
        <f t="array" ref="N2228">_xlfn.SWITCH(L2228,
"Employment", INDEX('Coop GFs_CFs'!C:D, MATCH(B2228,'Coop GFs_CFs'!B:B,0),2),
"Population", INDEX('Coop GFs_CFs'!E:F, MATCH(B2228,'Coop GFs_CFs'!B:B,0),2),
"Household", INDEX('Coop GFs_CFs'!G:H, MATCH(B2228,'Coop GFs_CFs'!B:B,0),2),
"VMT", INDEX('Coop GFs_CFs'!I:J, MATCH(B2228,'Coop GFs_CFs'!B:B,0),2),
"Lane Mile", INDEX('Coop GFs_CFs'!K:L, MATCH(B2228,'Coop GFs_CFs'!B:B,0),2),
"Gas Sales", INDEX('Coop GFs_CFs'!M:N, MATCH(B2228,'Coop GFs_CFs'!B:B,0),2),
"No Growth", INDEX('Coop GFs_CFs'!O:P, MATCH(B2228,'Coop GFs_CFs'!B:B,0),2)
)</f>
        <v>1</v>
      </c>
      <c r="O2228" s="150"/>
      <c r="P2228" s="148">
        <f t="shared" si="206"/>
        <v>3.282767303669734E-4</v>
      </c>
      <c r="Q2228" s="148">
        <f t="shared" si="207"/>
        <v>3.282767303669734E-4</v>
      </c>
      <c r="R2228" s="155">
        <v>2102005000</v>
      </c>
      <c r="S2228" s="146" t="s">
        <v>3865</v>
      </c>
      <c r="T2228" s="146" t="s">
        <v>232</v>
      </c>
      <c r="U2228" s="146" t="s">
        <v>3864</v>
      </c>
      <c r="V2228" s="146" t="s">
        <v>913</v>
      </c>
      <c r="W2228" s="146" t="s">
        <v>3866</v>
      </c>
      <c r="X2228" s="140" t="s">
        <v>330</v>
      </c>
      <c r="Y2228" s="152" t="str">
        <f t="shared" si="203"/>
        <v>2102005000-24021-NOx</v>
      </c>
      <c r="Z2228" s="152" t="s">
        <v>3935</v>
      </c>
    </row>
    <row r="2229" spans="1:26" x14ac:dyDescent="0.35">
      <c r="A2229" s="142" t="s">
        <v>497</v>
      </c>
      <c r="B2229" s="140">
        <v>24031</v>
      </c>
      <c r="C2229" s="145" t="s">
        <v>10</v>
      </c>
      <c r="D2229" s="147">
        <v>0.23280422385414032</v>
      </c>
      <c r="E2229" s="147"/>
      <c r="F2229" s="147">
        <f t="shared" si="204"/>
        <v>6.3781979138120631E-4</v>
      </c>
      <c r="G2229" s="147"/>
      <c r="H2229" s="147">
        <v>0.23280422385414032</v>
      </c>
      <c r="I2229" s="147">
        <f t="shared" si="191"/>
        <v>6.3781979138120631E-4</v>
      </c>
      <c r="J2229" s="147">
        <f t="shared" si="202"/>
        <v>0.23280422385414032</v>
      </c>
      <c r="K2229" s="148">
        <f t="shared" si="205"/>
        <v>6.3781979138120631E-4</v>
      </c>
      <c r="L2229" s="151" t="s">
        <v>3820</v>
      </c>
      <c r="M2229" s="175" cm="1">
        <f t="array" ref="M2229">_xlfn.SWITCH(L2229,
"Employment", INDEX('Coop GFs_CFs'!C:D, MATCH(B2229,'Coop GFs_CFs'!B:B,0),1),
"Population", INDEX('Coop GFs_CFs'!E:F, MATCH(B2229,'Coop GFs_CFs'!B:B,0),1),
"Household", INDEX('Coop GFs_CFs'!G:H, MATCH(B2229,'Coop GFs_CFs'!B:B,0),1),
"VMT", INDEX('Coop GFs_CFs'!I:J, MATCH(B2229,'Coop GFs_CFs'!B:B,0),1),
"Lane Mile", INDEX('Coop GFs_CFs'!K:L, MATCH(B2229,'Coop GFs_CFs'!B:B,0),1),
"Gas Sales", INDEX('Coop GFs_CFs'!M:N, MATCH(B2229,'Coop GFs_CFs'!B:B,0),1),
"No Growth", INDEX('Coop GFs_CFs'!O:P, MATCH(B2229,'Coop GFs_CFs'!B:B,0),1)
)</f>
        <v>1</v>
      </c>
      <c r="N2229" s="175" cm="1">
        <f t="array" ref="N2229">_xlfn.SWITCH(L2229,
"Employment", INDEX('Coop GFs_CFs'!C:D, MATCH(B2229,'Coop GFs_CFs'!B:B,0),2),
"Population", INDEX('Coop GFs_CFs'!E:F, MATCH(B2229,'Coop GFs_CFs'!B:B,0),2),
"Household", INDEX('Coop GFs_CFs'!G:H, MATCH(B2229,'Coop GFs_CFs'!B:B,0),2),
"VMT", INDEX('Coop GFs_CFs'!I:J, MATCH(B2229,'Coop GFs_CFs'!B:B,0),2),
"Lane Mile", INDEX('Coop GFs_CFs'!K:L, MATCH(B2229,'Coop GFs_CFs'!B:B,0),2),
"Gas Sales", INDEX('Coop GFs_CFs'!M:N, MATCH(B2229,'Coop GFs_CFs'!B:B,0),2),
"No Growth", INDEX('Coop GFs_CFs'!O:P, MATCH(B2229,'Coop GFs_CFs'!B:B,0),2)
)</f>
        <v>1</v>
      </c>
      <c r="O2229" s="150"/>
      <c r="P2229" s="148">
        <f t="shared" si="206"/>
        <v>6.3781979138120631E-4</v>
      </c>
      <c r="Q2229" s="148">
        <f t="shared" si="207"/>
        <v>6.3781979138120631E-4</v>
      </c>
      <c r="R2229" s="155">
        <v>2102005000</v>
      </c>
      <c r="S2229" s="146" t="s">
        <v>3865</v>
      </c>
      <c r="T2229" s="146" t="s">
        <v>232</v>
      </c>
      <c r="U2229" s="146" t="s">
        <v>3864</v>
      </c>
      <c r="V2229" s="146" t="s">
        <v>913</v>
      </c>
      <c r="W2229" s="146" t="s">
        <v>3866</v>
      </c>
      <c r="X2229" s="140" t="s">
        <v>330</v>
      </c>
      <c r="Y2229" s="152" t="str">
        <f t="shared" si="203"/>
        <v>2102005000-24031-NOx</v>
      </c>
      <c r="Z2229" s="152" t="s">
        <v>3936</v>
      </c>
    </row>
    <row r="2230" spans="1:26" x14ac:dyDescent="0.35">
      <c r="A2230" s="142" t="s">
        <v>497</v>
      </c>
      <c r="B2230" s="140">
        <v>24033</v>
      </c>
      <c r="C2230" s="145" t="s">
        <v>10</v>
      </c>
      <c r="D2230" s="147">
        <v>0.2840150557103065</v>
      </c>
      <c r="E2230" s="147"/>
      <c r="F2230" s="147">
        <f t="shared" si="204"/>
        <v>7.7812344030220955E-4</v>
      </c>
      <c r="G2230" s="147"/>
      <c r="H2230" s="147">
        <v>0.2840150557103065</v>
      </c>
      <c r="I2230" s="147">
        <f t="shared" si="191"/>
        <v>7.7812344030220955E-4</v>
      </c>
      <c r="J2230" s="147">
        <f t="shared" si="202"/>
        <v>0.2840150557103065</v>
      </c>
      <c r="K2230" s="148">
        <f t="shared" si="205"/>
        <v>7.7812344030220955E-4</v>
      </c>
      <c r="L2230" s="151" t="s">
        <v>3820</v>
      </c>
      <c r="M2230" s="175" cm="1">
        <f t="array" ref="M2230">_xlfn.SWITCH(L2230,
"Employment", INDEX('Coop GFs_CFs'!C:D, MATCH(B2230,'Coop GFs_CFs'!B:B,0),1),
"Population", INDEX('Coop GFs_CFs'!E:F, MATCH(B2230,'Coop GFs_CFs'!B:B,0),1),
"Household", INDEX('Coop GFs_CFs'!G:H, MATCH(B2230,'Coop GFs_CFs'!B:B,0),1),
"VMT", INDEX('Coop GFs_CFs'!I:J, MATCH(B2230,'Coop GFs_CFs'!B:B,0),1),
"Lane Mile", INDEX('Coop GFs_CFs'!K:L, MATCH(B2230,'Coop GFs_CFs'!B:B,0),1),
"Gas Sales", INDEX('Coop GFs_CFs'!M:N, MATCH(B2230,'Coop GFs_CFs'!B:B,0),1),
"No Growth", INDEX('Coop GFs_CFs'!O:P, MATCH(B2230,'Coop GFs_CFs'!B:B,0),1)
)</f>
        <v>1</v>
      </c>
      <c r="N2230" s="175" cm="1">
        <f t="array" ref="N2230">_xlfn.SWITCH(L2230,
"Employment", INDEX('Coop GFs_CFs'!C:D, MATCH(B2230,'Coop GFs_CFs'!B:B,0),2),
"Population", INDEX('Coop GFs_CFs'!E:F, MATCH(B2230,'Coop GFs_CFs'!B:B,0),2),
"Household", INDEX('Coop GFs_CFs'!G:H, MATCH(B2230,'Coop GFs_CFs'!B:B,0),2),
"VMT", INDEX('Coop GFs_CFs'!I:J, MATCH(B2230,'Coop GFs_CFs'!B:B,0),2),
"Lane Mile", INDEX('Coop GFs_CFs'!K:L, MATCH(B2230,'Coop GFs_CFs'!B:B,0),2),
"Gas Sales", INDEX('Coop GFs_CFs'!M:N, MATCH(B2230,'Coop GFs_CFs'!B:B,0),2),
"No Growth", INDEX('Coop GFs_CFs'!O:P, MATCH(B2230,'Coop GFs_CFs'!B:B,0),2)
)</f>
        <v>1</v>
      </c>
      <c r="O2230" s="150"/>
      <c r="P2230" s="148">
        <f t="shared" si="206"/>
        <v>7.7812344030220955E-4</v>
      </c>
      <c r="Q2230" s="148">
        <f t="shared" si="207"/>
        <v>7.7812344030220955E-4</v>
      </c>
      <c r="R2230" s="155">
        <v>2102005000</v>
      </c>
      <c r="S2230" s="146" t="s">
        <v>3865</v>
      </c>
      <c r="T2230" s="146" t="s">
        <v>232</v>
      </c>
      <c r="U2230" s="146" t="s">
        <v>3864</v>
      </c>
      <c r="V2230" s="146" t="s">
        <v>913</v>
      </c>
      <c r="W2230" s="146" t="s">
        <v>3866</v>
      </c>
      <c r="X2230" s="140" t="s">
        <v>330</v>
      </c>
      <c r="Y2230" s="152" t="str">
        <f t="shared" si="203"/>
        <v>2102005000-24033-NOx</v>
      </c>
      <c r="Z2230" s="152" t="s">
        <v>3937</v>
      </c>
    </row>
    <row r="2233" spans="1:26" x14ac:dyDescent="0.3">
      <c r="F2233" s="154"/>
    </row>
  </sheetData>
  <phoneticPr fontId="6" type="noConversion"/>
  <pageMargins left="0.7" right="0.7" top="0.75" bottom="0.75" header="0.3" footer="0.3"/>
  <pageSetup orientation="portrait" horizontalDpi="4294967295" verticalDpi="4294967295"/>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0F8EED-FBE4-4B35-8AD2-FFBA2C4A626C}">
  <sheetPr filterMode="1">
    <pageSetUpPr fitToPage="1"/>
  </sheetPr>
  <dimension ref="A1:AD1864"/>
  <sheetViews>
    <sheetView zoomScale="80" zoomScaleNormal="80" workbookViewId="0">
      <pane xSplit="2" ySplit="2" topLeftCell="C1631" activePane="bottomRight" state="frozen"/>
      <selection activeCell="K8" sqref="K8"/>
      <selection pane="topRight" activeCell="K8" sqref="K8"/>
      <selection pane="bottomLeft" activeCell="K8" sqref="K8"/>
      <selection pane="bottomRight"/>
    </sheetView>
  </sheetViews>
  <sheetFormatPr defaultRowHeight="14.4" x14ac:dyDescent="0.3"/>
  <cols>
    <col min="1" max="1" width="12.109375" customWidth="1"/>
    <col min="6" max="6" width="10" bestFit="1" customWidth="1"/>
    <col min="8" max="8" width="8.88671875" customWidth="1"/>
    <col min="13" max="13" width="11" bestFit="1" customWidth="1"/>
    <col min="25" max="25" width="11.77734375" customWidth="1"/>
    <col min="26" max="26" width="2.33203125" customWidth="1"/>
    <col min="27" max="27" width="21.33203125" bestFit="1" customWidth="1"/>
  </cols>
  <sheetData>
    <row r="1" spans="1:28" s="14" customFormat="1" ht="31.2" x14ac:dyDescent="0.3">
      <c r="A1" s="7" t="s">
        <v>939</v>
      </c>
      <c r="B1" s="8"/>
      <c r="C1" s="8"/>
      <c r="D1" s="8"/>
      <c r="E1" s="8"/>
      <c r="F1" s="8"/>
      <c r="G1" s="8"/>
      <c r="H1" s="8"/>
      <c r="I1" s="8"/>
      <c r="J1" s="8"/>
      <c r="K1" s="8"/>
      <c r="L1" s="9"/>
      <c r="M1" s="10" t="s">
        <v>940</v>
      </c>
      <c r="N1" s="11"/>
      <c r="O1" s="11"/>
      <c r="P1" s="11"/>
      <c r="Q1" s="11"/>
      <c r="R1" s="11"/>
      <c r="S1" s="11"/>
      <c r="T1" s="11"/>
      <c r="U1" s="11"/>
      <c r="V1" s="11"/>
      <c r="W1" s="11"/>
      <c r="X1" s="12"/>
      <c r="Y1" s="13" t="s">
        <v>941</v>
      </c>
      <c r="AA1" s="37" t="s">
        <v>970</v>
      </c>
      <c r="AB1" s="37" t="s">
        <v>971</v>
      </c>
    </row>
    <row r="2" spans="1:28" ht="82.8" x14ac:dyDescent="0.3">
      <c r="A2" s="15" t="s">
        <v>942</v>
      </c>
      <c r="B2" s="16" t="s">
        <v>943</v>
      </c>
      <c r="C2" s="16" t="s">
        <v>944</v>
      </c>
      <c r="D2" s="16" t="s">
        <v>945</v>
      </c>
      <c r="E2" s="16" t="s">
        <v>946</v>
      </c>
      <c r="F2" s="16" t="s">
        <v>947</v>
      </c>
      <c r="G2" s="16" t="s">
        <v>948</v>
      </c>
      <c r="H2" s="16" t="s">
        <v>949</v>
      </c>
      <c r="I2" s="16" t="s">
        <v>950</v>
      </c>
      <c r="J2" s="17" t="s">
        <v>951</v>
      </c>
      <c r="K2" s="16" t="s">
        <v>952</v>
      </c>
      <c r="L2" s="18" t="s">
        <v>953</v>
      </c>
      <c r="M2" s="19" t="s">
        <v>942</v>
      </c>
      <c r="N2" s="20" t="s">
        <v>943</v>
      </c>
      <c r="O2" s="20" t="s">
        <v>944</v>
      </c>
      <c r="P2" s="20" t="s">
        <v>945</v>
      </c>
      <c r="Q2" s="20" t="s">
        <v>946</v>
      </c>
      <c r="R2" s="20" t="s">
        <v>947</v>
      </c>
      <c r="S2" s="20" t="s">
        <v>948</v>
      </c>
      <c r="T2" s="21" t="s">
        <v>949</v>
      </c>
      <c r="U2" s="20" t="s">
        <v>950</v>
      </c>
      <c r="V2" s="20" t="s">
        <v>951</v>
      </c>
      <c r="W2" s="20" t="s">
        <v>952</v>
      </c>
      <c r="X2" s="22" t="s">
        <v>953</v>
      </c>
      <c r="Y2" s="23" t="s">
        <v>954</v>
      </c>
    </row>
    <row r="3" spans="1:28" hidden="1" x14ac:dyDescent="0.3">
      <c r="A3" s="24">
        <v>2102001000</v>
      </c>
      <c r="B3" s="40">
        <v>24009</v>
      </c>
      <c r="C3" s="25"/>
      <c r="D3" s="25"/>
      <c r="E3" s="25"/>
      <c r="F3" s="25"/>
      <c r="G3" s="25" t="s">
        <v>955</v>
      </c>
      <c r="H3" s="25">
        <v>0.35337850856929398</v>
      </c>
      <c r="I3" s="25">
        <v>153</v>
      </c>
      <c r="J3" s="25">
        <v>2.3096634547012701E-3</v>
      </c>
      <c r="K3" s="25">
        <v>10467</v>
      </c>
      <c r="L3" s="26">
        <v>541703</v>
      </c>
      <c r="M3" s="24">
        <v>2102001000</v>
      </c>
      <c r="N3" s="25">
        <v>24009</v>
      </c>
      <c r="O3" s="25"/>
      <c r="P3" s="25"/>
      <c r="Q3" s="25"/>
      <c r="R3" s="25"/>
      <c r="S3" s="25" t="s">
        <v>955</v>
      </c>
      <c r="T3" s="25">
        <v>0.84767953823600195</v>
      </c>
      <c r="U3" s="25">
        <v>365</v>
      </c>
      <c r="V3" s="25">
        <v>2.3224096937972602E-3</v>
      </c>
      <c r="W3" s="25">
        <v>10467</v>
      </c>
      <c r="X3" s="27">
        <v>541703</v>
      </c>
      <c r="Y3" s="28">
        <f t="shared" ref="Y3:Y66" si="0">IFERROR(J3/T3,0)</f>
        <v>2.7246894026811321E-3</v>
      </c>
      <c r="AA3" t="str">
        <f t="shared" ref="AA3:AA66" si="1">TRIM(A3) &amp; "-" &amp; B3 &amp; "-" &amp; TRIM(S3)</f>
        <v>2102001000-24009-NOX</v>
      </c>
      <c r="AB3" t="str">
        <f>IF(COUNTIF('NP-NRModel-MAR-WILDFIRES Modifi'!V:V, AA3)=0, "Missing", "")</f>
        <v/>
      </c>
    </row>
    <row r="4" spans="1:28" hidden="1" x14ac:dyDescent="0.3">
      <c r="A4" s="24">
        <v>2102001000</v>
      </c>
      <c r="B4" s="40">
        <v>24009</v>
      </c>
      <c r="C4" s="25"/>
      <c r="D4" s="25"/>
      <c r="E4" s="25"/>
      <c r="F4" s="25"/>
      <c r="G4" s="25" t="s">
        <v>12</v>
      </c>
      <c r="H4" s="25">
        <v>1.17792851215181E-2</v>
      </c>
      <c r="I4" s="25">
        <v>153</v>
      </c>
      <c r="J4" s="29">
        <v>7.6988791643909499E-5</v>
      </c>
      <c r="K4" s="25">
        <v>10467</v>
      </c>
      <c r="L4" s="26">
        <v>1055715</v>
      </c>
      <c r="M4" s="24">
        <v>2102001000</v>
      </c>
      <c r="N4" s="25">
        <v>24009</v>
      </c>
      <c r="O4" s="25"/>
      <c r="P4" s="25"/>
      <c r="Q4" s="25"/>
      <c r="R4" s="25"/>
      <c r="S4" s="25" t="s">
        <v>12</v>
      </c>
      <c r="T4" s="25">
        <v>2.8255988212143299E-2</v>
      </c>
      <c r="U4" s="25">
        <v>365</v>
      </c>
      <c r="V4" s="29">
        <v>7.7413666334639198E-5</v>
      </c>
      <c r="W4" s="25">
        <v>10467</v>
      </c>
      <c r="X4" s="27">
        <v>1055715</v>
      </c>
      <c r="Y4" s="28">
        <f t="shared" si="0"/>
        <v>2.7246894026811204E-3</v>
      </c>
      <c r="AA4" t="str">
        <f t="shared" si="1"/>
        <v>2102001000-24009-VOC</v>
      </c>
      <c r="AB4" t="str">
        <f>IF(COUNTIF('NP-NRModel-MAR-WILDFIRES Modifi'!V:V, AA4)=0, "Missing", "")</f>
        <v/>
      </c>
    </row>
    <row r="5" spans="1:28" hidden="1" x14ac:dyDescent="0.3">
      <c r="A5" s="24">
        <v>2102001000</v>
      </c>
      <c r="B5" s="40">
        <v>24017</v>
      </c>
      <c r="C5" s="25"/>
      <c r="D5" s="25"/>
      <c r="E5" s="25"/>
      <c r="F5" s="25"/>
      <c r="G5" s="25" t="s">
        <v>955</v>
      </c>
      <c r="H5" s="25">
        <v>0.51494161574239306</v>
      </c>
      <c r="I5" s="25">
        <v>153</v>
      </c>
      <c r="J5" s="25">
        <v>3.36563147544047E-3</v>
      </c>
      <c r="K5" s="25">
        <v>10467</v>
      </c>
      <c r="L5" s="26">
        <v>3358408</v>
      </c>
      <c r="M5" s="24">
        <v>2102001000</v>
      </c>
      <c r="N5" s="25">
        <v>24017</v>
      </c>
      <c r="O5" s="25"/>
      <c r="P5" s="25"/>
      <c r="Q5" s="25"/>
      <c r="R5" s="25"/>
      <c r="S5" s="25" t="s">
        <v>955</v>
      </c>
      <c r="T5" s="25">
        <v>1.2352349123274899</v>
      </c>
      <c r="U5" s="25">
        <v>365</v>
      </c>
      <c r="V5" s="25">
        <v>3.38420523925339E-3</v>
      </c>
      <c r="W5" s="25">
        <v>10467</v>
      </c>
      <c r="X5" s="27">
        <v>3358408</v>
      </c>
      <c r="Y5" s="28">
        <f t="shared" si="0"/>
        <v>2.724689402681133E-3</v>
      </c>
      <c r="AA5" t="str">
        <f t="shared" si="1"/>
        <v>2102001000-24017-NOX</v>
      </c>
      <c r="AB5" t="str">
        <f>IF(COUNTIF('NP-NRModel-MAR-WILDFIRES Modifi'!V:V, AA5)=0, "Missing", "")</f>
        <v/>
      </c>
    </row>
    <row r="6" spans="1:28" hidden="1" x14ac:dyDescent="0.3">
      <c r="A6" s="24">
        <v>2102001000</v>
      </c>
      <c r="B6" s="40">
        <v>24017</v>
      </c>
      <c r="C6" s="25"/>
      <c r="D6" s="25"/>
      <c r="E6" s="25"/>
      <c r="F6" s="25"/>
      <c r="G6" s="25" t="s">
        <v>12</v>
      </c>
      <c r="H6" s="25">
        <v>1.71647205247464E-2</v>
      </c>
      <c r="I6" s="25">
        <v>153</v>
      </c>
      <c r="J6" s="25">
        <v>1.1218771584801499E-4</v>
      </c>
      <c r="K6" s="25">
        <v>10467</v>
      </c>
      <c r="L6" s="26">
        <v>399178</v>
      </c>
      <c r="M6" s="24">
        <v>2102001000</v>
      </c>
      <c r="N6" s="25">
        <v>24017</v>
      </c>
      <c r="O6" s="25"/>
      <c r="P6" s="25"/>
      <c r="Q6" s="25"/>
      <c r="R6" s="25"/>
      <c r="S6" s="25" t="s">
        <v>12</v>
      </c>
      <c r="T6" s="25">
        <v>4.1174497077583201E-2</v>
      </c>
      <c r="U6" s="25">
        <v>365</v>
      </c>
      <c r="V6" s="25">
        <v>1.12806841308447E-4</v>
      </c>
      <c r="W6" s="25">
        <v>10467</v>
      </c>
      <c r="X6" s="27">
        <v>399178</v>
      </c>
      <c r="Y6" s="28">
        <f t="shared" si="0"/>
        <v>2.7246894026811031E-3</v>
      </c>
      <c r="AA6" t="str">
        <f t="shared" si="1"/>
        <v>2102001000-24017-VOC</v>
      </c>
      <c r="AB6" t="str">
        <f>IF(COUNTIF('NP-NRModel-MAR-WILDFIRES Modifi'!V:V, AA6)=0, "Missing", "")</f>
        <v/>
      </c>
    </row>
    <row r="7" spans="1:28" hidden="1" x14ac:dyDescent="0.3">
      <c r="A7" s="24">
        <v>2102001000</v>
      </c>
      <c r="B7" s="40">
        <v>24021</v>
      </c>
      <c r="C7" s="25"/>
      <c r="D7" s="25"/>
      <c r="E7" s="25"/>
      <c r="F7" s="25"/>
      <c r="G7" s="25" t="s">
        <v>955</v>
      </c>
      <c r="H7" s="25">
        <v>2.13383260188448</v>
      </c>
      <c r="I7" s="25">
        <v>153</v>
      </c>
      <c r="J7" s="25">
        <v>1.39466183129704E-2</v>
      </c>
      <c r="K7" s="25">
        <v>10467</v>
      </c>
      <c r="L7" s="26">
        <v>2849918</v>
      </c>
      <c r="M7" s="24">
        <v>2102001000</v>
      </c>
      <c r="N7" s="25">
        <v>24021</v>
      </c>
      <c r="O7" s="25"/>
      <c r="P7" s="25"/>
      <c r="Q7" s="25"/>
      <c r="R7" s="25"/>
      <c r="S7" s="25" t="s">
        <v>955</v>
      </c>
      <c r="T7" s="25">
        <v>5.1186084913923802</v>
      </c>
      <c r="U7" s="25">
        <v>365</v>
      </c>
      <c r="V7" s="25">
        <v>1.40235849079243E-2</v>
      </c>
      <c r="W7" s="25">
        <v>10467</v>
      </c>
      <c r="X7" s="27">
        <v>2849918</v>
      </c>
      <c r="Y7" s="28">
        <f t="shared" si="0"/>
        <v>2.7246894026811174E-3</v>
      </c>
      <c r="AA7" t="str">
        <f t="shared" si="1"/>
        <v>2102001000-24021-NOX</v>
      </c>
      <c r="AB7" t="str">
        <f>IF(COUNTIF('NP-NRModel-MAR-WILDFIRES Modifi'!V:V, AA7)=0, "Missing", "")</f>
        <v/>
      </c>
    </row>
    <row r="8" spans="1:28" hidden="1" x14ac:dyDescent="0.3">
      <c r="A8" s="24">
        <v>2102001000</v>
      </c>
      <c r="B8" s="40">
        <v>24021</v>
      </c>
      <c r="C8" s="25"/>
      <c r="D8" s="25"/>
      <c r="E8" s="25"/>
      <c r="F8" s="25"/>
      <c r="G8" s="25" t="s">
        <v>12</v>
      </c>
      <c r="H8" s="25">
        <v>7.1127753396149504E-2</v>
      </c>
      <c r="I8" s="25">
        <v>153</v>
      </c>
      <c r="J8" s="25">
        <v>4.6488727709901602E-4</v>
      </c>
      <c r="K8" s="25">
        <v>10467</v>
      </c>
      <c r="L8" s="26">
        <v>1950444</v>
      </c>
      <c r="M8" s="24">
        <v>2102001000</v>
      </c>
      <c r="N8" s="25">
        <v>24021</v>
      </c>
      <c r="O8" s="25"/>
      <c r="P8" s="25"/>
      <c r="Q8" s="25"/>
      <c r="R8" s="25"/>
      <c r="S8" s="25" t="s">
        <v>12</v>
      </c>
      <c r="T8" s="25">
        <v>0.170620283046413</v>
      </c>
      <c r="U8" s="25">
        <v>365</v>
      </c>
      <c r="V8" s="25">
        <v>4.6745283026414502E-4</v>
      </c>
      <c r="W8" s="25">
        <v>10467</v>
      </c>
      <c r="X8" s="27">
        <v>1950444</v>
      </c>
      <c r="Y8" s="28">
        <f t="shared" si="0"/>
        <v>2.7246894026811282E-3</v>
      </c>
      <c r="AA8" t="str">
        <f t="shared" si="1"/>
        <v>2102001000-24021-VOC</v>
      </c>
      <c r="AB8" t="str">
        <f>IF(COUNTIF('NP-NRModel-MAR-WILDFIRES Modifi'!V:V, AA8)=0, "Missing", "")</f>
        <v/>
      </c>
    </row>
    <row r="9" spans="1:28" hidden="1" x14ac:dyDescent="0.3">
      <c r="A9" s="24">
        <v>2102001000</v>
      </c>
      <c r="B9" s="40">
        <v>24031</v>
      </c>
      <c r="C9" s="25"/>
      <c r="D9" s="25"/>
      <c r="E9" s="25"/>
      <c r="F9" s="25"/>
      <c r="G9" s="25" t="s">
        <v>955</v>
      </c>
      <c r="H9" s="25">
        <v>4.3164025469600702</v>
      </c>
      <c r="I9" s="25">
        <v>153</v>
      </c>
      <c r="J9" s="25">
        <v>2.8211781352680199E-2</v>
      </c>
      <c r="K9" s="25">
        <v>10467</v>
      </c>
      <c r="L9" s="26">
        <v>1846322</v>
      </c>
      <c r="M9" s="24">
        <v>2102001000</v>
      </c>
      <c r="N9" s="25">
        <v>24031</v>
      </c>
      <c r="O9" s="25"/>
      <c r="P9" s="25"/>
      <c r="Q9" s="25"/>
      <c r="R9" s="25"/>
      <c r="S9" s="25" t="s">
        <v>955</v>
      </c>
      <c r="T9" s="25">
        <v>10.354127455745701</v>
      </c>
      <c r="U9" s="25">
        <v>365</v>
      </c>
      <c r="V9" s="25">
        <v>2.8367472481495098E-2</v>
      </c>
      <c r="W9" s="25">
        <v>10467</v>
      </c>
      <c r="X9" s="27">
        <v>1846322</v>
      </c>
      <c r="Y9" s="28">
        <f t="shared" si="0"/>
        <v>2.7246894026811451E-3</v>
      </c>
      <c r="AA9" t="str">
        <f t="shared" si="1"/>
        <v>2102001000-24031-NOX</v>
      </c>
      <c r="AB9" t="str">
        <f>IF(COUNTIF('NP-NRModel-MAR-WILDFIRES Modifi'!V:V, AA9)=0, "Missing", "")</f>
        <v/>
      </c>
    </row>
    <row r="10" spans="1:28" hidden="1" x14ac:dyDescent="0.3">
      <c r="A10" s="24">
        <v>2102001000</v>
      </c>
      <c r="B10" s="40">
        <v>24031</v>
      </c>
      <c r="C10" s="25"/>
      <c r="D10" s="25"/>
      <c r="E10" s="25"/>
      <c r="F10" s="25"/>
      <c r="G10" s="25" t="s">
        <v>12</v>
      </c>
      <c r="H10" s="25">
        <v>0.14388009992408499</v>
      </c>
      <c r="I10" s="25">
        <v>153</v>
      </c>
      <c r="J10" s="25">
        <v>9.4039280996134405E-4</v>
      </c>
      <c r="K10" s="25">
        <v>10467</v>
      </c>
      <c r="L10" s="26">
        <v>3390287</v>
      </c>
      <c r="M10" s="24">
        <v>2102001000</v>
      </c>
      <c r="N10" s="25">
        <v>24031</v>
      </c>
      <c r="O10" s="25"/>
      <c r="P10" s="25"/>
      <c r="Q10" s="25"/>
      <c r="R10" s="25"/>
      <c r="S10" s="25" t="s">
        <v>12</v>
      </c>
      <c r="T10" s="25">
        <v>0.34513761790095399</v>
      </c>
      <c r="U10" s="25">
        <v>365</v>
      </c>
      <c r="V10" s="25">
        <v>9.4558251479713498E-4</v>
      </c>
      <c r="W10" s="25">
        <v>10467</v>
      </c>
      <c r="X10" s="27">
        <v>3390287</v>
      </c>
      <c r="Y10" s="28">
        <f t="shared" si="0"/>
        <v>2.7246894026811464E-3</v>
      </c>
      <c r="AA10" t="str">
        <f t="shared" si="1"/>
        <v>2102001000-24031-VOC</v>
      </c>
      <c r="AB10" t="str">
        <f>IF(COUNTIF('NP-NRModel-MAR-WILDFIRES Modifi'!V:V, AA10)=0, "Missing", "")</f>
        <v/>
      </c>
    </row>
    <row r="11" spans="1:28" hidden="1" x14ac:dyDescent="0.3">
      <c r="A11" s="24">
        <v>2102001000</v>
      </c>
      <c r="B11" s="40">
        <v>24033</v>
      </c>
      <c r="C11" s="25"/>
      <c r="D11" s="25"/>
      <c r="E11" s="25"/>
      <c r="F11" s="25"/>
      <c r="G11" s="25" t="s">
        <v>955</v>
      </c>
      <c r="H11" s="25">
        <v>5.4289880761266902</v>
      </c>
      <c r="I11" s="25">
        <v>153</v>
      </c>
      <c r="J11" s="25">
        <v>3.5483582196906401E-2</v>
      </c>
      <c r="K11" s="25">
        <v>10467</v>
      </c>
      <c r="L11" s="26">
        <v>3248409</v>
      </c>
      <c r="M11" s="24">
        <v>2102001000</v>
      </c>
      <c r="N11" s="25">
        <v>24033</v>
      </c>
      <c r="O11" s="25"/>
      <c r="P11" s="25"/>
      <c r="Q11" s="25"/>
      <c r="R11" s="25"/>
      <c r="S11" s="25" t="s">
        <v>955</v>
      </c>
      <c r="T11" s="25">
        <v>13.0229824221396</v>
      </c>
      <c r="U11" s="25">
        <v>365</v>
      </c>
      <c r="V11" s="25">
        <v>3.5679403896272999E-2</v>
      </c>
      <c r="W11" s="25">
        <v>10467</v>
      </c>
      <c r="X11" s="27">
        <v>3248409</v>
      </c>
      <c r="Y11" s="28">
        <f t="shared" si="0"/>
        <v>2.72468940268113E-3</v>
      </c>
      <c r="AA11" t="str">
        <f t="shared" si="1"/>
        <v>2102001000-24033-NOX</v>
      </c>
      <c r="AB11" t="str">
        <f>IF(COUNTIF('NP-NRModel-MAR-WILDFIRES Modifi'!V:V, AA11)=0, "Missing", "")</f>
        <v/>
      </c>
    </row>
    <row r="12" spans="1:28" hidden="1" x14ac:dyDescent="0.3">
      <c r="A12" s="24">
        <v>2102001000</v>
      </c>
      <c r="B12" s="40">
        <v>24033</v>
      </c>
      <c r="C12" s="25"/>
      <c r="D12" s="25"/>
      <c r="E12" s="25"/>
      <c r="F12" s="25"/>
      <c r="G12" s="25" t="s">
        <v>12</v>
      </c>
      <c r="H12" s="25">
        <v>0.180966314280473</v>
      </c>
      <c r="I12" s="25">
        <v>153</v>
      </c>
      <c r="J12" s="25">
        <v>1.18278636784622E-3</v>
      </c>
      <c r="K12" s="25">
        <v>10467</v>
      </c>
      <c r="L12" s="26">
        <v>3892026</v>
      </c>
      <c r="M12" s="24">
        <v>2102001000</v>
      </c>
      <c r="N12" s="25">
        <v>24033</v>
      </c>
      <c r="O12" s="25"/>
      <c r="P12" s="25"/>
      <c r="Q12" s="25"/>
      <c r="R12" s="25"/>
      <c r="S12" s="25" t="s">
        <v>12</v>
      </c>
      <c r="T12" s="25">
        <v>0.43409952219961201</v>
      </c>
      <c r="U12" s="25">
        <v>365</v>
      </c>
      <c r="V12" s="25">
        <v>1.1893137594509899E-3</v>
      </c>
      <c r="W12" s="25">
        <v>10467</v>
      </c>
      <c r="X12" s="27">
        <v>3892026</v>
      </c>
      <c r="Y12" s="28">
        <f t="shared" si="0"/>
        <v>2.7246894026811191E-3</v>
      </c>
      <c r="AA12" t="str">
        <f t="shared" si="1"/>
        <v>2102001000-24033-VOC</v>
      </c>
      <c r="AB12" t="str">
        <f>IF(COUNTIF('NP-NRModel-MAR-WILDFIRES Modifi'!V:V, AA12)=0, "Missing", "")</f>
        <v/>
      </c>
    </row>
    <row r="13" spans="1:28" hidden="1" x14ac:dyDescent="0.3">
      <c r="A13" s="24">
        <v>2102002000</v>
      </c>
      <c r="B13" s="40">
        <v>24009</v>
      </c>
      <c r="C13" s="25"/>
      <c r="D13" s="25"/>
      <c r="E13" s="25"/>
      <c r="F13" s="25"/>
      <c r="G13" s="25" t="s">
        <v>955</v>
      </c>
      <c r="H13" s="25">
        <v>5.6512906190092798</v>
      </c>
      <c r="I13" s="25">
        <v>153</v>
      </c>
      <c r="J13" s="25">
        <v>3.6936539993524697E-2</v>
      </c>
      <c r="K13" s="25">
        <v>10467</v>
      </c>
      <c r="L13" s="26">
        <v>1477013</v>
      </c>
      <c r="M13" s="24">
        <v>2102002000</v>
      </c>
      <c r="N13" s="25">
        <v>24009</v>
      </c>
      <c r="O13" s="25"/>
      <c r="P13" s="25"/>
      <c r="Q13" s="25"/>
      <c r="R13" s="25"/>
      <c r="S13" s="25" t="s">
        <v>955</v>
      </c>
      <c r="T13" s="25">
        <v>13.5562387247437</v>
      </c>
      <c r="U13" s="25">
        <v>365</v>
      </c>
      <c r="V13" s="25">
        <v>3.7140380067790899E-2</v>
      </c>
      <c r="W13" s="25">
        <v>10467</v>
      </c>
      <c r="X13" s="27">
        <v>1477013</v>
      </c>
      <c r="Y13" s="28">
        <f t="shared" si="0"/>
        <v>2.7246894026811286E-3</v>
      </c>
      <c r="AA13" t="str">
        <f t="shared" si="1"/>
        <v>2102002000-24009-NOX</v>
      </c>
      <c r="AB13" t="str">
        <f>IF(COUNTIF('NP-NRModel-MAR-WILDFIRES Modifi'!V:V, AA13)=0, "Missing", "")</f>
        <v/>
      </c>
    </row>
    <row r="14" spans="1:28" hidden="1" x14ac:dyDescent="0.3">
      <c r="A14" s="24">
        <v>2102002000</v>
      </c>
      <c r="B14" s="40">
        <v>24009</v>
      </c>
      <c r="C14" s="25"/>
      <c r="D14" s="25"/>
      <c r="E14" s="25"/>
      <c r="F14" s="25"/>
      <c r="G14" s="25" t="s">
        <v>12</v>
      </c>
      <c r="H14" s="25">
        <v>2.56876883199171E-2</v>
      </c>
      <c r="I14" s="25">
        <v>153</v>
      </c>
      <c r="J14" s="25">
        <v>1.6789338771187599E-4</v>
      </c>
      <c r="K14" s="25">
        <v>10467</v>
      </c>
      <c r="L14" s="26">
        <v>2909518</v>
      </c>
      <c r="M14" s="24">
        <v>2102002000</v>
      </c>
      <c r="N14" s="25">
        <v>24009</v>
      </c>
      <c r="O14" s="25"/>
      <c r="P14" s="25"/>
      <c r="Q14" s="25"/>
      <c r="R14" s="25"/>
      <c r="S14" s="25" t="s">
        <v>12</v>
      </c>
      <c r="T14" s="25">
        <v>6.1619275777513902E-2</v>
      </c>
      <c r="U14" s="25">
        <v>365</v>
      </c>
      <c r="V14" s="25">
        <v>1.6881993363702401E-4</v>
      </c>
      <c r="W14" s="25">
        <v>10467</v>
      </c>
      <c r="X14" s="27">
        <v>2909518</v>
      </c>
      <c r="Y14" s="28">
        <f t="shared" si="0"/>
        <v>2.7246894026810944E-3</v>
      </c>
      <c r="AA14" t="str">
        <f t="shared" si="1"/>
        <v>2102002000-24009-VOC</v>
      </c>
      <c r="AB14" t="str">
        <f>IF(COUNTIF('NP-NRModel-MAR-WILDFIRES Modifi'!V:V, AA14)=0, "Missing", "")</f>
        <v/>
      </c>
    </row>
    <row r="15" spans="1:28" hidden="1" x14ac:dyDescent="0.3">
      <c r="A15" s="24">
        <v>2102002000</v>
      </c>
      <c r="B15" s="40">
        <v>24017</v>
      </c>
      <c r="C15" s="25"/>
      <c r="D15" s="25"/>
      <c r="E15" s="25"/>
      <c r="F15" s="25"/>
      <c r="G15" s="25" t="s">
        <v>955</v>
      </c>
      <c r="H15" s="25">
        <v>8.2350387396895393</v>
      </c>
      <c r="I15" s="25">
        <v>153</v>
      </c>
      <c r="J15" s="25">
        <v>5.3823782612349901E-2</v>
      </c>
      <c r="K15" s="25">
        <v>10467</v>
      </c>
      <c r="L15" s="26">
        <v>1887779</v>
      </c>
      <c r="M15" s="24">
        <v>2102002000</v>
      </c>
      <c r="N15" s="25">
        <v>24017</v>
      </c>
      <c r="O15" s="25"/>
      <c r="P15" s="25"/>
      <c r="Q15" s="25"/>
      <c r="R15" s="25"/>
      <c r="S15" s="25" t="s">
        <v>955</v>
      </c>
      <c r="T15" s="25">
        <v>19.754098415542899</v>
      </c>
      <c r="U15" s="25">
        <v>365</v>
      </c>
      <c r="V15" s="25">
        <v>5.4120817576829898E-2</v>
      </c>
      <c r="W15" s="25">
        <v>10467</v>
      </c>
      <c r="X15" s="27">
        <v>1887779</v>
      </c>
      <c r="Y15" s="28">
        <f t="shared" si="0"/>
        <v>2.7246894026811334E-3</v>
      </c>
      <c r="AA15" t="str">
        <f t="shared" si="1"/>
        <v>2102002000-24017-NOX</v>
      </c>
      <c r="AB15" t="str">
        <f>IF(COUNTIF('NP-NRModel-MAR-WILDFIRES Modifi'!V:V, AA15)=0, "Missing", "")</f>
        <v/>
      </c>
    </row>
    <row r="16" spans="1:28" hidden="1" x14ac:dyDescent="0.3">
      <c r="A16" s="24">
        <v>2102002000</v>
      </c>
      <c r="B16" s="40">
        <v>24017</v>
      </c>
      <c r="C16" s="25"/>
      <c r="D16" s="25"/>
      <c r="E16" s="25"/>
      <c r="F16" s="25"/>
      <c r="G16" s="25" t="s">
        <v>12</v>
      </c>
      <c r="H16" s="25">
        <v>3.74319852560661E-2</v>
      </c>
      <c r="I16" s="25">
        <v>153</v>
      </c>
      <c r="J16" s="25">
        <v>2.4465349840566098E-4</v>
      </c>
      <c r="K16" s="25">
        <v>10467</v>
      </c>
      <c r="L16" s="26">
        <v>215022</v>
      </c>
      <c r="M16" s="24">
        <v>2102002000</v>
      </c>
      <c r="N16" s="25">
        <v>24017</v>
      </c>
      <c r="O16" s="25"/>
      <c r="P16" s="25"/>
      <c r="Q16" s="25"/>
      <c r="R16" s="25"/>
      <c r="S16" s="25" t="s">
        <v>12</v>
      </c>
      <c r="T16" s="25">
        <v>8.9791334808627596E-2</v>
      </c>
      <c r="U16" s="25">
        <v>365</v>
      </c>
      <c r="V16" s="25">
        <v>2.46003657009938E-4</v>
      </c>
      <c r="W16" s="25">
        <v>10467</v>
      </c>
      <c r="X16" s="27">
        <v>215022</v>
      </c>
      <c r="Y16" s="28">
        <f t="shared" si="0"/>
        <v>2.7246894026811313E-3</v>
      </c>
      <c r="AA16" t="str">
        <f t="shared" si="1"/>
        <v>2102002000-24017-VOC</v>
      </c>
      <c r="AB16" t="str">
        <f>IF(COUNTIF('NP-NRModel-MAR-WILDFIRES Modifi'!V:V, AA16)=0, "Missing", "")</f>
        <v/>
      </c>
    </row>
    <row r="17" spans="1:28" hidden="1" x14ac:dyDescent="0.3">
      <c r="A17" s="24">
        <v>2102002000</v>
      </c>
      <c r="B17" s="40">
        <v>24021</v>
      </c>
      <c r="C17" s="25"/>
      <c r="D17" s="25"/>
      <c r="E17" s="25"/>
      <c r="F17" s="25"/>
      <c r="G17" s="25" t="s">
        <v>955</v>
      </c>
      <c r="H17" s="25">
        <v>34.124623584044798</v>
      </c>
      <c r="I17" s="25">
        <v>153</v>
      </c>
      <c r="J17" s="25">
        <v>0.22303675545127299</v>
      </c>
      <c r="K17" s="25">
        <v>10467</v>
      </c>
      <c r="L17" s="26">
        <v>2815986</v>
      </c>
      <c r="M17" s="24">
        <v>2102002000</v>
      </c>
      <c r="N17" s="25">
        <v>24021</v>
      </c>
      <c r="O17" s="25"/>
      <c r="P17" s="25"/>
      <c r="Q17" s="25"/>
      <c r="R17" s="25"/>
      <c r="S17" s="25" t="s">
        <v>955</v>
      </c>
      <c r="T17" s="25">
        <v>81.857680817417901</v>
      </c>
      <c r="U17" s="25">
        <v>365</v>
      </c>
      <c r="V17" s="25">
        <v>0.22426761867785699</v>
      </c>
      <c r="W17" s="25">
        <v>10467</v>
      </c>
      <c r="X17" s="27">
        <v>2815986</v>
      </c>
      <c r="Y17" s="28">
        <f t="shared" si="0"/>
        <v>2.7246894026811304E-3</v>
      </c>
      <c r="AA17" t="str">
        <f t="shared" si="1"/>
        <v>2102002000-24021-NOX</v>
      </c>
      <c r="AB17" t="str">
        <f>IF(COUNTIF('NP-NRModel-MAR-WILDFIRES Modifi'!V:V, AA17)=0, "Missing", "")</f>
        <v/>
      </c>
    </row>
    <row r="18" spans="1:28" hidden="1" x14ac:dyDescent="0.3">
      <c r="A18" s="24">
        <v>2102002000</v>
      </c>
      <c r="B18" s="40">
        <v>24021</v>
      </c>
      <c r="C18" s="25"/>
      <c r="D18" s="25"/>
      <c r="E18" s="25"/>
      <c r="F18" s="25"/>
      <c r="G18" s="25" t="s">
        <v>12</v>
      </c>
      <c r="H18" s="25">
        <v>0.15511192947986199</v>
      </c>
      <c r="I18" s="25">
        <v>153</v>
      </c>
      <c r="J18" s="25">
        <v>1.01380346065269E-3</v>
      </c>
      <c r="K18" s="25">
        <v>10467</v>
      </c>
      <c r="L18" s="26">
        <v>500968</v>
      </c>
      <c r="M18" s="24">
        <v>2102002000</v>
      </c>
      <c r="N18" s="25">
        <v>24021</v>
      </c>
      <c r="O18" s="25"/>
      <c r="P18" s="25"/>
      <c r="Q18" s="25"/>
      <c r="R18" s="25"/>
      <c r="S18" s="25" t="s">
        <v>12</v>
      </c>
      <c r="T18" s="25">
        <v>0.37208037718174403</v>
      </c>
      <c r="U18" s="25">
        <v>365</v>
      </c>
      <c r="V18" s="25">
        <v>1.0193982936486099E-3</v>
      </c>
      <c r="W18" s="25">
        <v>10467</v>
      </c>
      <c r="X18" s="27">
        <v>500968</v>
      </c>
      <c r="Y18" s="28">
        <f t="shared" si="0"/>
        <v>2.7246894026811148E-3</v>
      </c>
      <c r="AA18" t="str">
        <f t="shared" si="1"/>
        <v>2102002000-24021-VOC</v>
      </c>
      <c r="AB18" t="str">
        <f>IF(COUNTIF('NP-NRModel-MAR-WILDFIRES Modifi'!V:V, AA18)=0, "Missing", "")</f>
        <v/>
      </c>
    </row>
    <row r="19" spans="1:28" hidden="1" x14ac:dyDescent="0.3">
      <c r="A19" s="24">
        <v>2102002000</v>
      </c>
      <c r="B19" s="40">
        <v>24031</v>
      </c>
      <c r="C19" s="25"/>
      <c r="D19" s="25"/>
      <c r="E19" s="25"/>
      <c r="F19" s="25"/>
      <c r="G19" s="25" t="s">
        <v>955</v>
      </c>
      <c r="H19" s="25">
        <v>69.028687655246003</v>
      </c>
      <c r="I19" s="25">
        <v>153</v>
      </c>
      <c r="J19" s="25">
        <v>0.45116789317154199</v>
      </c>
      <c r="K19" s="25">
        <v>10467</v>
      </c>
      <c r="L19" s="26">
        <v>2971546</v>
      </c>
      <c r="M19" s="24">
        <v>2102002000</v>
      </c>
      <c r="N19" s="25">
        <v>24031</v>
      </c>
      <c r="O19" s="25"/>
      <c r="P19" s="25"/>
      <c r="Q19" s="25"/>
      <c r="R19" s="25"/>
      <c r="S19" s="25" t="s">
        <v>955</v>
      </c>
      <c r="T19" s="25">
        <v>165.58507282613101</v>
      </c>
      <c r="U19" s="25">
        <v>365</v>
      </c>
      <c r="V19" s="25">
        <v>0.453657733770222</v>
      </c>
      <c r="W19" s="25">
        <v>10467</v>
      </c>
      <c r="X19" s="27">
        <v>2971546</v>
      </c>
      <c r="Y19" s="28">
        <f t="shared" si="0"/>
        <v>2.7246894026811282E-3</v>
      </c>
      <c r="AA19" t="str">
        <f t="shared" si="1"/>
        <v>2102002000-24031-NOX</v>
      </c>
      <c r="AB19" t="str">
        <f>IF(COUNTIF('NP-NRModel-MAR-WILDFIRES Modifi'!V:V, AA19)=0, "Missing", "")</f>
        <v/>
      </c>
    </row>
    <row r="20" spans="1:28" hidden="1" x14ac:dyDescent="0.3">
      <c r="A20" s="24">
        <v>2102002000</v>
      </c>
      <c r="B20" s="40">
        <v>24031</v>
      </c>
      <c r="C20" s="25"/>
      <c r="D20" s="25"/>
      <c r="E20" s="25"/>
      <c r="F20" s="25"/>
      <c r="G20" s="25" t="s">
        <v>12</v>
      </c>
      <c r="H20" s="25">
        <v>0.31376667191680002</v>
      </c>
      <c r="I20" s="25">
        <v>153</v>
      </c>
      <c r="J20" s="25">
        <v>2.0507625615477101E-3</v>
      </c>
      <c r="K20" s="25">
        <v>10467</v>
      </c>
      <c r="L20" s="26">
        <v>3744284</v>
      </c>
      <c r="M20" s="24">
        <v>2102002000</v>
      </c>
      <c r="N20" s="25">
        <v>24031</v>
      </c>
      <c r="O20" s="25"/>
      <c r="P20" s="25"/>
      <c r="Q20" s="25"/>
      <c r="R20" s="25"/>
      <c r="S20" s="25" t="s">
        <v>12</v>
      </c>
      <c r="T20" s="25">
        <v>0.75265920568037303</v>
      </c>
      <c r="U20" s="25">
        <v>365</v>
      </c>
      <c r="V20" s="25">
        <v>2.0620800155626601E-3</v>
      </c>
      <c r="W20" s="25">
        <v>10467</v>
      </c>
      <c r="X20" s="27">
        <v>3744284</v>
      </c>
      <c r="Y20" s="28">
        <f t="shared" si="0"/>
        <v>2.7246894026811308E-3</v>
      </c>
      <c r="AA20" t="str">
        <f t="shared" si="1"/>
        <v>2102002000-24031-VOC</v>
      </c>
      <c r="AB20" t="str">
        <f>IF(COUNTIF('NP-NRModel-MAR-WILDFIRES Modifi'!V:V, AA20)=0, "Missing", "")</f>
        <v/>
      </c>
    </row>
    <row r="21" spans="1:28" hidden="1" x14ac:dyDescent="0.3">
      <c r="A21" s="24">
        <v>2102002000</v>
      </c>
      <c r="B21" s="40">
        <v>24033</v>
      </c>
      <c r="C21" s="25"/>
      <c r="D21" s="25"/>
      <c r="E21" s="25"/>
      <c r="F21" s="25"/>
      <c r="G21" s="25" t="s">
        <v>955</v>
      </c>
      <c r="H21" s="25">
        <v>86.821365420882501</v>
      </c>
      <c r="I21" s="25">
        <v>153</v>
      </c>
      <c r="J21" s="25">
        <v>0.56745990471164998</v>
      </c>
      <c r="K21" s="25">
        <v>10467</v>
      </c>
      <c r="L21" s="26">
        <v>1173461</v>
      </c>
      <c r="M21" s="24">
        <v>2102002000</v>
      </c>
      <c r="N21" s="25">
        <v>24033</v>
      </c>
      <c r="O21" s="25"/>
      <c r="P21" s="25"/>
      <c r="Q21" s="25"/>
      <c r="R21" s="25"/>
      <c r="S21" s="25" t="s">
        <v>955</v>
      </c>
      <c r="T21" s="25">
        <v>208.26590515354201</v>
      </c>
      <c r="U21" s="25">
        <v>365</v>
      </c>
      <c r="V21" s="25">
        <v>0.57059152096860799</v>
      </c>
      <c r="W21" s="25">
        <v>10467</v>
      </c>
      <c r="X21" s="27">
        <v>1173461</v>
      </c>
      <c r="Y21" s="28">
        <f t="shared" si="0"/>
        <v>2.7246894026811334E-3</v>
      </c>
      <c r="AA21" t="str">
        <f t="shared" si="1"/>
        <v>2102002000-24033-NOX</v>
      </c>
      <c r="AB21" t="str">
        <f>IF(COUNTIF('NP-NRModel-MAR-WILDFIRES Modifi'!V:V, AA21)=0, "Missing", "")</f>
        <v/>
      </c>
    </row>
    <row r="22" spans="1:28" hidden="1" x14ac:dyDescent="0.3">
      <c r="A22" s="24">
        <v>2102002000</v>
      </c>
      <c r="B22" s="40">
        <v>24033</v>
      </c>
      <c r="C22" s="25"/>
      <c r="D22" s="25"/>
      <c r="E22" s="25"/>
      <c r="F22" s="25"/>
      <c r="G22" s="25" t="s">
        <v>12</v>
      </c>
      <c r="H22" s="25">
        <v>0.39464252501866898</v>
      </c>
      <c r="I22" s="25">
        <v>153</v>
      </c>
      <c r="J22" s="25">
        <v>2.5793629086187501E-3</v>
      </c>
      <c r="K22" s="25">
        <v>10467</v>
      </c>
      <c r="L22" s="26">
        <v>273255</v>
      </c>
      <c r="M22" s="24">
        <v>2102002000</v>
      </c>
      <c r="N22" s="25">
        <v>24033</v>
      </c>
      <c r="O22" s="25"/>
      <c r="P22" s="25"/>
      <c r="Q22" s="25"/>
      <c r="R22" s="25"/>
      <c r="S22" s="25" t="s">
        <v>12</v>
      </c>
      <c r="T22" s="25">
        <v>0.94666309711508401</v>
      </c>
      <c r="U22" s="25">
        <v>365</v>
      </c>
      <c r="V22" s="25">
        <v>2.5935975263426899E-3</v>
      </c>
      <c r="W22" s="25">
        <v>10467</v>
      </c>
      <c r="X22" s="27">
        <v>273255</v>
      </c>
      <c r="Y22" s="28">
        <f t="shared" si="0"/>
        <v>2.7246894026811122E-3</v>
      </c>
      <c r="AA22" t="str">
        <f t="shared" si="1"/>
        <v>2102002000-24033-VOC</v>
      </c>
      <c r="AB22" t="str">
        <f>IF(COUNTIF('NP-NRModel-MAR-WILDFIRES Modifi'!V:V, AA22)=0, "Missing", "")</f>
        <v/>
      </c>
    </row>
    <row r="23" spans="1:28" hidden="1" x14ac:dyDescent="0.3">
      <c r="A23" s="24">
        <v>2102004001</v>
      </c>
      <c r="B23" s="40">
        <v>51013</v>
      </c>
      <c r="C23" s="25"/>
      <c r="D23" s="25"/>
      <c r="E23" s="25"/>
      <c r="F23" s="25"/>
      <c r="G23" s="25" t="s">
        <v>955</v>
      </c>
      <c r="H23" s="25">
        <v>2.0109182654459198E-2</v>
      </c>
      <c r="I23" s="25">
        <v>153</v>
      </c>
      <c r="J23" s="25">
        <v>1.3143256636901401E-4</v>
      </c>
      <c r="K23" s="25">
        <v>10467</v>
      </c>
      <c r="L23" s="26">
        <v>271340</v>
      </c>
      <c r="M23" s="24">
        <v>2102004001</v>
      </c>
      <c r="N23" s="25">
        <v>51013</v>
      </c>
      <c r="O23" s="25"/>
      <c r="P23" s="25"/>
      <c r="Q23" s="25"/>
      <c r="R23" s="25"/>
      <c r="S23" s="25" t="s">
        <v>955</v>
      </c>
      <c r="T23" s="25">
        <v>4.8237632604906301E-2</v>
      </c>
      <c r="U23" s="25">
        <v>365</v>
      </c>
      <c r="V23" s="25">
        <v>1.3215789754768799E-4</v>
      </c>
      <c r="W23" s="25">
        <v>10467</v>
      </c>
      <c r="X23" s="27">
        <v>271340</v>
      </c>
      <c r="Y23" s="28">
        <f t="shared" si="0"/>
        <v>2.7246894026811313E-3</v>
      </c>
      <c r="AA23" t="str">
        <f t="shared" si="1"/>
        <v>2102004001-51013-NOX</v>
      </c>
      <c r="AB23" t="str">
        <f>IF(COUNTIF('NP-NRModel-MAR-WILDFIRES Modifi'!V:V, AA23)=0, "Missing", "")</f>
        <v/>
      </c>
    </row>
    <row r="24" spans="1:28" hidden="1" x14ac:dyDescent="0.3">
      <c r="A24" s="24">
        <v>2102004001</v>
      </c>
      <c r="B24" s="40">
        <v>51013</v>
      </c>
      <c r="C24" s="25"/>
      <c r="D24" s="25"/>
      <c r="E24" s="25"/>
      <c r="F24" s="25"/>
      <c r="G24" s="25" t="s">
        <v>12</v>
      </c>
      <c r="H24" s="25">
        <v>2.01091826544592E-4</v>
      </c>
      <c r="I24" s="25">
        <v>153</v>
      </c>
      <c r="J24" s="29">
        <v>1.3143256636901401E-6</v>
      </c>
      <c r="K24" s="25">
        <v>10467</v>
      </c>
      <c r="L24" s="26">
        <v>1299912</v>
      </c>
      <c r="M24" s="24">
        <v>2102004001</v>
      </c>
      <c r="N24" s="25">
        <v>51013</v>
      </c>
      <c r="O24" s="25"/>
      <c r="P24" s="25"/>
      <c r="Q24" s="25"/>
      <c r="R24" s="25"/>
      <c r="S24" s="25" t="s">
        <v>12</v>
      </c>
      <c r="T24" s="25">
        <v>4.82376326049067E-4</v>
      </c>
      <c r="U24" s="25">
        <v>365</v>
      </c>
      <c r="V24" s="29">
        <v>1.32157897547689E-6</v>
      </c>
      <c r="W24" s="25">
        <v>10467</v>
      </c>
      <c r="X24" s="27">
        <v>1299912</v>
      </c>
      <c r="Y24" s="28">
        <f t="shared" si="0"/>
        <v>2.7246894026811087E-3</v>
      </c>
      <c r="AA24" t="str">
        <f t="shared" si="1"/>
        <v>2102004001-51013-VOC</v>
      </c>
      <c r="AB24" t="str">
        <f>IF(COUNTIF('NP-NRModel-MAR-WILDFIRES Modifi'!V:V, AA24)=0, "Missing", "")</f>
        <v/>
      </c>
    </row>
    <row r="25" spans="1:28" hidden="1" x14ac:dyDescent="0.3">
      <c r="A25" s="24">
        <v>2102004001</v>
      </c>
      <c r="B25" s="40">
        <v>51059</v>
      </c>
      <c r="C25" s="25"/>
      <c r="D25" s="25"/>
      <c r="E25" s="25"/>
      <c r="F25" s="25"/>
      <c r="G25" s="25" t="s">
        <v>955</v>
      </c>
      <c r="H25" s="25">
        <v>0.44436438364205</v>
      </c>
      <c r="I25" s="25">
        <v>153</v>
      </c>
      <c r="J25" s="25">
        <v>2.9043423767454199E-3</v>
      </c>
      <c r="K25" s="25">
        <v>10467</v>
      </c>
      <c r="L25" s="26">
        <v>385811</v>
      </c>
      <c r="M25" s="24">
        <v>2102004001</v>
      </c>
      <c r="N25" s="25">
        <v>51059</v>
      </c>
      <c r="O25" s="25"/>
      <c r="P25" s="25"/>
      <c r="Q25" s="25"/>
      <c r="R25" s="25"/>
      <c r="S25" s="25" t="s">
        <v>955</v>
      </c>
      <c r="T25" s="25">
        <v>1.0659352122438299</v>
      </c>
      <c r="U25" s="25">
        <v>365</v>
      </c>
      <c r="V25" s="25">
        <v>2.9203704445036598E-3</v>
      </c>
      <c r="W25" s="25">
        <v>10467</v>
      </c>
      <c r="X25" s="27">
        <v>385811</v>
      </c>
      <c r="Y25" s="28">
        <f t="shared" si="0"/>
        <v>2.7246894026811256E-3</v>
      </c>
      <c r="AA25" t="str">
        <f t="shared" si="1"/>
        <v>2102004001-51059-NOX</v>
      </c>
      <c r="AB25" t="str">
        <f>IF(COUNTIF('NP-NRModel-MAR-WILDFIRES Modifi'!V:V, AA25)=0, "Missing", "")</f>
        <v/>
      </c>
    </row>
    <row r="26" spans="1:28" hidden="1" x14ac:dyDescent="0.3">
      <c r="A26" s="24">
        <v>2102004001</v>
      </c>
      <c r="B26" s="40">
        <v>51059</v>
      </c>
      <c r="C26" s="25"/>
      <c r="D26" s="25"/>
      <c r="E26" s="25"/>
      <c r="F26" s="25"/>
      <c r="G26" s="25" t="s">
        <v>12</v>
      </c>
      <c r="H26" s="25">
        <v>4.4436438364205003E-3</v>
      </c>
      <c r="I26" s="25">
        <v>153</v>
      </c>
      <c r="J26" s="29">
        <v>2.90434237674543E-5</v>
      </c>
      <c r="K26" s="25">
        <v>10467</v>
      </c>
      <c r="L26" s="26">
        <v>2316024</v>
      </c>
      <c r="M26" s="24">
        <v>2102004001</v>
      </c>
      <c r="N26" s="25">
        <v>51059</v>
      </c>
      <c r="O26" s="25"/>
      <c r="P26" s="25"/>
      <c r="Q26" s="25"/>
      <c r="R26" s="25"/>
      <c r="S26" s="25" t="s">
        <v>12</v>
      </c>
      <c r="T26" s="25">
        <v>1.0659352122438299E-2</v>
      </c>
      <c r="U26" s="25">
        <v>365</v>
      </c>
      <c r="V26" s="29">
        <v>2.92037044450366E-5</v>
      </c>
      <c r="W26" s="25">
        <v>10467</v>
      </c>
      <c r="X26" s="27">
        <v>2316024</v>
      </c>
      <c r="Y26" s="28">
        <f t="shared" si="0"/>
        <v>2.7246894026811352E-3</v>
      </c>
      <c r="AA26" t="str">
        <f t="shared" si="1"/>
        <v>2102004001-51059-VOC</v>
      </c>
      <c r="AB26" t="str">
        <f>IF(COUNTIF('NP-NRModel-MAR-WILDFIRES Modifi'!V:V, AA26)=0, "Missing", "")</f>
        <v/>
      </c>
    </row>
    <row r="27" spans="1:28" hidden="1" x14ac:dyDescent="0.3">
      <c r="A27" s="24">
        <v>2102004001</v>
      </c>
      <c r="B27" s="40">
        <v>51107</v>
      </c>
      <c r="C27" s="25"/>
      <c r="D27" s="25"/>
      <c r="E27" s="25"/>
      <c r="F27" s="25"/>
      <c r="G27" s="25" t="s">
        <v>955</v>
      </c>
      <c r="H27" s="25">
        <v>0.244995030513976</v>
      </c>
      <c r="I27" s="25">
        <v>153</v>
      </c>
      <c r="J27" s="25">
        <v>1.6012747092416699E-3</v>
      </c>
      <c r="K27" s="25">
        <v>10467</v>
      </c>
      <c r="L27" s="26">
        <v>3369575</v>
      </c>
      <c r="M27" s="24">
        <v>2102004001</v>
      </c>
      <c r="N27" s="25">
        <v>51107</v>
      </c>
      <c r="O27" s="25"/>
      <c r="P27" s="25"/>
      <c r="Q27" s="25"/>
      <c r="R27" s="25"/>
      <c r="S27" s="25" t="s">
        <v>955</v>
      </c>
      <c r="T27" s="25">
        <v>0.58769073189259602</v>
      </c>
      <c r="U27" s="25">
        <v>365</v>
      </c>
      <c r="V27" s="25">
        <v>1.6101115942262899E-3</v>
      </c>
      <c r="W27" s="25">
        <v>10467</v>
      </c>
      <c r="X27" s="27">
        <v>3369575</v>
      </c>
      <c r="Y27" s="28">
        <f t="shared" si="0"/>
        <v>2.7246894026811239E-3</v>
      </c>
      <c r="AA27" t="str">
        <f t="shared" si="1"/>
        <v>2102004001-51107-NOX</v>
      </c>
      <c r="AB27" t="str">
        <f>IF(COUNTIF('NP-NRModel-MAR-WILDFIRES Modifi'!V:V, AA27)=0, "Missing", "")</f>
        <v/>
      </c>
    </row>
    <row r="28" spans="1:28" hidden="1" x14ac:dyDescent="0.3">
      <c r="A28" s="24">
        <v>2102004001</v>
      </c>
      <c r="B28" s="40">
        <v>51107</v>
      </c>
      <c r="C28" s="25"/>
      <c r="D28" s="25"/>
      <c r="E28" s="25"/>
      <c r="F28" s="25"/>
      <c r="G28" s="25" t="s">
        <v>12</v>
      </c>
      <c r="H28" s="25">
        <v>2.44995030513976E-3</v>
      </c>
      <c r="I28" s="25">
        <v>153</v>
      </c>
      <c r="J28" s="29">
        <v>1.6012747092416701E-5</v>
      </c>
      <c r="K28" s="25">
        <v>10467</v>
      </c>
      <c r="L28" s="26">
        <v>2211906</v>
      </c>
      <c r="M28" s="24">
        <v>2102004001</v>
      </c>
      <c r="N28" s="25">
        <v>51107</v>
      </c>
      <c r="O28" s="25"/>
      <c r="P28" s="25"/>
      <c r="Q28" s="25"/>
      <c r="R28" s="25"/>
      <c r="S28" s="25" t="s">
        <v>12</v>
      </c>
      <c r="T28" s="25">
        <v>5.8769073189259497E-3</v>
      </c>
      <c r="U28" s="25">
        <v>365</v>
      </c>
      <c r="V28" s="29">
        <v>1.61011159422628E-5</v>
      </c>
      <c r="W28" s="25">
        <v>10467</v>
      </c>
      <c r="X28" s="27">
        <v>2211906</v>
      </c>
      <c r="Y28" s="28">
        <f t="shared" si="0"/>
        <v>2.7246894026811291E-3</v>
      </c>
      <c r="AA28" t="str">
        <f t="shared" si="1"/>
        <v>2102004001-51107-VOC</v>
      </c>
      <c r="AB28" t="str">
        <f>IF(COUNTIF('NP-NRModel-MAR-WILDFIRES Modifi'!V:V, AA28)=0, "Missing", "")</f>
        <v/>
      </c>
    </row>
    <row r="29" spans="1:28" hidden="1" x14ac:dyDescent="0.3">
      <c r="A29" s="24">
        <v>2102004001</v>
      </c>
      <c r="B29" s="40">
        <v>51153</v>
      </c>
      <c r="C29" s="25"/>
      <c r="D29" s="25"/>
      <c r="E29" s="25"/>
      <c r="F29" s="25"/>
      <c r="G29" s="25" t="s">
        <v>955</v>
      </c>
      <c r="H29" s="25">
        <v>0.234699823241203</v>
      </c>
      <c r="I29" s="25">
        <v>153</v>
      </c>
      <c r="J29" s="25">
        <v>1.5339857728183201E-3</v>
      </c>
      <c r="K29" s="25">
        <v>10467</v>
      </c>
      <c r="L29" s="26">
        <v>880958</v>
      </c>
      <c r="M29" s="24">
        <v>2102004001</v>
      </c>
      <c r="N29" s="25">
        <v>51153</v>
      </c>
      <c r="O29" s="25"/>
      <c r="P29" s="25"/>
      <c r="Q29" s="25"/>
      <c r="R29" s="25"/>
      <c r="S29" s="25" t="s">
        <v>955</v>
      </c>
      <c r="T29" s="25">
        <v>0.56299472934744499</v>
      </c>
      <c r="U29" s="25">
        <v>365</v>
      </c>
      <c r="V29" s="25">
        <v>1.5424513132806701E-3</v>
      </c>
      <c r="W29" s="25">
        <v>10467</v>
      </c>
      <c r="X29" s="27">
        <v>880958</v>
      </c>
      <c r="Y29" s="28">
        <f t="shared" si="0"/>
        <v>2.7246894026811404E-3</v>
      </c>
      <c r="AA29" t="str">
        <f t="shared" si="1"/>
        <v>2102004001-51153-NOX</v>
      </c>
      <c r="AB29" t="str">
        <f>IF(COUNTIF('NP-NRModel-MAR-WILDFIRES Modifi'!V:V, AA29)=0, "Missing", "")</f>
        <v/>
      </c>
    </row>
    <row r="30" spans="1:28" hidden="1" x14ac:dyDescent="0.3">
      <c r="A30" s="24">
        <v>2102004001</v>
      </c>
      <c r="B30" s="40">
        <v>51153</v>
      </c>
      <c r="C30" s="25"/>
      <c r="D30" s="25"/>
      <c r="E30" s="25"/>
      <c r="F30" s="25"/>
      <c r="G30" s="25" t="s">
        <v>12</v>
      </c>
      <c r="H30" s="25">
        <v>2.3469982324120201E-3</v>
      </c>
      <c r="I30" s="25">
        <v>153</v>
      </c>
      <c r="J30" s="29">
        <v>1.5339857728183099E-5</v>
      </c>
      <c r="K30" s="25">
        <v>10467</v>
      </c>
      <c r="L30" s="26">
        <v>1395650</v>
      </c>
      <c r="M30" s="24">
        <v>2102004001</v>
      </c>
      <c r="N30" s="25">
        <v>51153</v>
      </c>
      <c r="O30" s="25"/>
      <c r="P30" s="25"/>
      <c r="Q30" s="25"/>
      <c r="R30" s="25"/>
      <c r="S30" s="25" t="s">
        <v>12</v>
      </c>
      <c r="T30" s="25">
        <v>5.6299472934744597E-3</v>
      </c>
      <c r="U30" s="25">
        <v>365</v>
      </c>
      <c r="V30" s="29">
        <v>1.5424513132806699E-5</v>
      </c>
      <c r="W30" s="25">
        <v>10467</v>
      </c>
      <c r="X30" s="27">
        <v>1395650</v>
      </c>
      <c r="Y30" s="28">
        <f t="shared" si="0"/>
        <v>2.7246894026811174E-3</v>
      </c>
      <c r="AA30" t="str">
        <f t="shared" si="1"/>
        <v>2102004001-51153-VOC</v>
      </c>
      <c r="AB30" t="str">
        <f>IF(COUNTIF('NP-NRModel-MAR-WILDFIRES Modifi'!V:V, AA30)=0, "Missing", "")</f>
        <v/>
      </c>
    </row>
    <row r="31" spans="1:28" hidden="1" x14ac:dyDescent="0.3">
      <c r="A31" s="24">
        <v>2102004001</v>
      </c>
      <c r="B31" s="40">
        <v>51510</v>
      </c>
      <c r="C31" s="25"/>
      <c r="D31" s="25"/>
      <c r="E31" s="25"/>
      <c r="F31" s="25"/>
      <c r="G31" s="25" t="s">
        <v>955</v>
      </c>
      <c r="H31" s="25">
        <v>4.2958088098760498E-2</v>
      </c>
      <c r="I31" s="25">
        <v>153</v>
      </c>
      <c r="J31" s="25">
        <v>2.8077181763895798E-4</v>
      </c>
      <c r="K31" s="25">
        <v>10467</v>
      </c>
      <c r="L31" s="26">
        <v>1817305</v>
      </c>
      <c r="M31" s="24">
        <v>2102004001</v>
      </c>
      <c r="N31" s="25">
        <v>51510</v>
      </c>
      <c r="O31" s="25"/>
      <c r="P31" s="25"/>
      <c r="Q31" s="25"/>
      <c r="R31" s="25"/>
      <c r="S31" s="25" t="s">
        <v>955</v>
      </c>
      <c r="T31" s="25">
        <v>0.10304727480595501</v>
      </c>
      <c r="U31" s="25">
        <v>365</v>
      </c>
      <c r="V31" s="25">
        <v>2.8232130083823403E-4</v>
      </c>
      <c r="W31" s="25">
        <v>10467</v>
      </c>
      <c r="X31" s="27">
        <v>1817305</v>
      </c>
      <c r="Y31" s="28">
        <f t="shared" si="0"/>
        <v>2.7246894026811512E-3</v>
      </c>
      <c r="AA31" t="str">
        <f t="shared" si="1"/>
        <v>2102004001-51510-NOX</v>
      </c>
      <c r="AB31" t="str">
        <f>IF(COUNTIF('NP-NRModel-MAR-WILDFIRES Modifi'!V:V, AA31)=0, "Missing", "")</f>
        <v/>
      </c>
    </row>
    <row r="32" spans="1:28" hidden="1" x14ac:dyDescent="0.3">
      <c r="A32" s="24">
        <v>2102004001</v>
      </c>
      <c r="B32" s="40">
        <v>51510</v>
      </c>
      <c r="C32" s="25"/>
      <c r="D32" s="25"/>
      <c r="E32" s="25"/>
      <c r="F32" s="25"/>
      <c r="G32" s="25" t="s">
        <v>12</v>
      </c>
      <c r="H32" s="25">
        <v>4.2958088098760501E-4</v>
      </c>
      <c r="I32" s="25">
        <v>153</v>
      </c>
      <c r="J32" s="29">
        <v>2.80771817638957E-6</v>
      </c>
      <c r="K32" s="25">
        <v>10467</v>
      </c>
      <c r="L32" s="26">
        <v>273526</v>
      </c>
      <c r="M32" s="24">
        <v>2102004001</v>
      </c>
      <c r="N32" s="25">
        <v>51510</v>
      </c>
      <c r="O32" s="25"/>
      <c r="P32" s="25"/>
      <c r="Q32" s="25"/>
      <c r="R32" s="25"/>
      <c r="S32" s="25" t="s">
        <v>12</v>
      </c>
      <c r="T32" s="25">
        <v>1.03047274805955E-3</v>
      </c>
      <c r="U32" s="25">
        <v>365</v>
      </c>
      <c r="V32" s="29">
        <v>2.8232130083823402E-6</v>
      </c>
      <c r="W32" s="25">
        <v>10467</v>
      </c>
      <c r="X32" s="27">
        <v>273526</v>
      </c>
      <c r="Y32" s="28">
        <f t="shared" si="0"/>
        <v>2.7246894026811417E-3</v>
      </c>
      <c r="AA32" t="str">
        <f t="shared" si="1"/>
        <v>2102004001-51510-VOC</v>
      </c>
      <c r="AB32" t="str">
        <f>IF(COUNTIF('NP-NRModel-MAR-WILDFIRES Modifi'!V:V, AA32)=0, "Missing", "")</f>
        <v/>
      </c>
    </row>
    <row r="33" spans="1:28" hidden="1" x14ac:dyDescent="0.3">
      <c r="A33" s="24">
        <v>2102004001</v>
      </c>
      <c r="B33" s="40">
        <v>51600</v>
      </c>
      <c r="C33" s="25"/>
      <c r="D33" s="25"/>
      <c r="E33" s="25"/>
      <c r="F33" s="25"/>
      <c r="G33" s="25" t="s">
        <v>955</v>
      </c>
      <c r="H33" s="25">
        <v>1.5352736800365E-2</v>
      </c>
      <c r="I33" s="25">
        <v>153</v>
      </c>
      <c r="J33" s="25">
        <v>1.00344684969706E-4</v>
      </c>
      <c r="K33" s="25">
        <v>10467</v>
      </c>
      <c r="L33" s="26">
        <v>2708603</v>
      </c>
      <c r="M33" s="24">
        <v>2102004001</v>
      </c>
      <c r="N33" s="25">
        <v>51600</v>
      </c>
      <c r="O33" s="25"/>
      <c r="P33" s="25"/>
      <c r="Q33" s="25"/>
      <c r="R33" s="25"/>
      <c r="S33" s="25" t="s">
        <v>955</v>
      </c>
      <c r="T33" s="25">
        <v>3.6827935276206598E-2</v>
      </c>
      <c r="U33" s="25">
        <v>365</v>
      </c>
      <c r="V33" s="25">
        <v>1.0089845281152501E-4</v>
      </c>
      <c r="W33" s="25">
        <v>10467</v>
      </c>
      <c r="X33" s="27">
        <v>2708603</v>
      </c>
      <c r="Y33" s="28">
        <f t="shared" si="0"/>
        <v>2.7246894026811117E-3</v>
      </c>
      <c r="AA33" t="str">
        <f t="shared" si="1"/>
        <v>2102004001-51600-NOX</v>
      </c>
      <c r="AB33" t="str">
        <f>IF(COUNTIF('NP-NRModel-MAR-WILDFIRES Modifi'!V:V, AA33)=0, "Missing", "")</f>
        <v/>
      </c>
    </row>
    <row r="34" spans="1:28" hidden="1" x14ac:dyDescent="0.3">
      <c r="A34" s="24">
        <v>2102004001</v>
      </c>
      <c r="B34" s="40">
        <v>51600</v>
      </c>
      <c r="C34" s="25"/>
      <c r="D34" s="25"/>
      <c r="E34" s="25"/>
      <c r="F34" s="25"/>
      <c r="G34" s="25" t="s">
        <v>12</v>
      </c>
      <c r="H34" s="25">
        <v>1.53527368003651E-4</v>
      </c>
      <c r="I34" s="25">
        <v>153</v>
      </c>
      <c r="J34" s="29">
        <v>1.0034468496970601E-6</v>
      </c>
      <c r="K34" s="25">
        <v>10467</v>
      </c>
      <c r="L34" s="26">
        <v>2323436</v>
      </c>
      <c r="M34" s="24">
        <v>2102004001</v>
      </c>
      <c r="N34" s="25">
        <v>51600</v>
      </c>
      <c r="O34" s="25"/>
      <c r="P34" s="25"/>
      <c r="Q34" s="25"/>
      <c r="R34" s="25"/>
      <c r="S34" s="25" t="s">
        <v>12</v>
      </c>
      <c r="T34" s="25">
        <v>3.6827935276206397E-4</v>
      </c>
      <c r="U34" s="25">
        <v>365</v>
      </c>
      <c r="V34" s="29">
        <v>1.0089845281152401E-6</v>
      </c>
      <c r="W34" s="25">
        <v>10467</v>
      </c>
      <c r="X34" s="27">
        <v>2323436</v>
      </c>
      <c r="Y34" s="28">
        <f t="shared" si="0"/>
        <v>2.7246894026811269E-3</v>
      </c>
      <c r="AA34" t="str">
        <f t="shared" si="1"/>
        <v>2102004001-51600-VOC</v>
      </c>
      <c r="AB34" t="str">
        <f>IF(COUNTIF('NP-NRModel-MAR-WILDFIRES Modifi'!V:V, AA34)=0, "Missing", "")</f>
        <v/>
      </c>
    </row>
    <row r="35" spans="1:28" hidden="1" x14ac:dyDescent="0.3">
      <c r="A35" s="24">
        <v>2102004001</v>
      </c>
      <c r="B35" s="40">
        <v>51610</v>
      </c>
      <c r="C35" s="25"/>
      <c r="D35" s="25"/>
      <c r="E35" s="25"/>
      <c r="F35" s="25"/>
      <c r="G35" s="25" t="s">
        <v>955</v>
      </c>
      <c r="H35" s="25">
        <v>9.3101489438814199E-3</v>
      </c>
      <c r="I35" s="25">
        <v>153</v>
      </c>
      <c r="J35" s="29">
        <v>6.08506466920354E-5</v>
      </c>
      <c r="K35" s="25">
        <v>10467</v>
      </c>
      <c r="L35" s="26">
        <v>1569640</v>
      </c>
      <c r="M35" s="24">
        <v>2102004001</v>
      </c>
      <c r="N35" s="25">
        <v>51610</v>
      </c>
      <c r="O35" s="25"/>
      <c r="P35" s="25"/>
      <c r="Q35" s="25"/>
      <c r="R35" s="25"/>
      <c r="S35" s="25" t="s">
        <v>955</v>
      </c>
      <c r="T35" s="25">
        <v>2.2333058084403199E-2</v>
      </c>
      <c r="U35" s="25">
        <v>365</v>
      </c>
      <c r="V35" s="29">
        <v>6.1186460505214304E-5</v>
      </c>
      <c r="W35" s="25">
        <v>10467</v>
      </c>
      <c r="X35" s="27">
        <v>1569640</v>
      </c>
      <c r="Y35" s="28">
        <f t="shared" si="0"/>
        <v>2.7246894026811239E-3</v>
      </c>
      <c r="AA35" t="str">
        <f t="shared" si="1"/>
        <v>2102004001-51610-NOX</v>
      </c>
      <c r="AB35" t="str">
        <f>IF(COUNTIF('NP-NRModel-MAR-WILDFIRES Modifi'!V:V, AA35)=0, "Missing", "")</f>
        <v/>
      </c>
    </row>
    <row r="36" spans="1:28" hidden="1" x14ac:dyDescent="0.3">
      <c r="A36" s="24">
        <v>2102004001</v>
      </c>
      <c r="B36" s="40">
        <v>51610</v>
      </c>
      <c r="C36" s="25"/>
      <c r="D36" s="25"/>
      <c r="E36" s="25"/>
      <c r="F36" s="25"/>
      <c r="G36" s="25" t="s">
        <v>12</v>
      </c>
      <c r="H36" s="29">
        <v>9.3101489438813997E-5</v>
      </c>
      <c r="I36" s="25">
        <v>153</v>
      </c>
      <c r="J36" s="29">
        <v>6.08506466920353E-7</v>
      </c>
      <c r="K36" s="25">
        <v>10467</v>
      </c>
      <c r="L36" s="26">
        <v>3499456</v>
      </c>
      <c r="M36" s="24">
        <v>2102004001</v>
      </c>
      <c r="N36" s="25">
        <v>51610</v>
      </c>
      <c r="O36" s="25"/>
      <c r="P36" s="25"/>
      <c r="Q36" s="25"/>
      <c r="R36" s="25"/>
      <c r="S36" s="25" t="s">
        <v>12</v>
      </c>
      <c r="T36" s="25">
        <v>2.2333058084403101E-4</v>
      </c>
      <c r="U36" s="25">
        <v>365</v>
      </c>
      <c r="V36" s="29">
        <v>6.1186460505214203E-7</v>
      </c>
      <c r="W36" s="25">
        <v>10467</v>
      </c>
      <c r="X36" s="27">
        <v>3499456</v>
      </c>
      <c r="Y36" s="28">
        <f t="shared" si="0"/>
        <v>2.7246894026811313E-3</v>
      </c>
      <c r="AA36" t="str">
        <f t="shared" si="1"/>
        <v>2102004001-51610-VOC</v>
      </c>
      <c r="AB36" t="str">
        <f>IF(COUNTIF('NP-NRModel-MAR-WILDFIRES Modifi'!V:V, AA36)=0, "Missing", "")</f>
        <v/>
      </c>
    </row>
    <row r="37" spans="1:28" hidden="1" x14ac:dyDescent="0.3">
      <c r="A37" s="24">
        <v>2102004001</v>
      </c>
      <c r="B37" s="40">
        <v>51683</v>
      </c>
      <c r="C37" s="25"/>
      <c r="D37" s="25"/>
      <c r="E37" s="25"/>
      <c r="F37" s="25"/>
      <c r="G37" s="25" t="s">
        <v>955</v>
      </c>
      <c r="H37" s="25">
        <v>4.0508156862923299E-2</v>
      </c>
      <c r="I37" s="25">
        <v>153</v>
      </c>
      <c r="J37" s="25">
        <v>2.6475919518250502E-4</v>
      </c>
      <c r="K37" s="25">
        <v>10467</v>
      </c>
      <c r="L37" s="26">
        <v>671623</v>
      </c>
      <c r="M37" s="24">
        <v>2102004001</v>
      </c>
      <c r="N37" s="25">
        <v>51683</v>
      </c>
      <c r="O37" s="25"/>
      <c r="P37" s="25"/>
      <c r="Q37" s="25"/>
      <c r="R37" s="25"/>
      <c r="S37" s="25" t="s">
        <v>955</v>
      </c>
      <c r="T37" s="25">
        <v>9.7170413230212194E-2</v>
      </c>
      <c r="U37" s="25">
        <v>365</v>
      </c>
      <c r="V37" s="25">
        <v>2.6622031021975902E-4</v>
      </c>
      <c r="W37" s="25">
        <v>10467</v>
      </c>
      <c r="X37" s="27">
        <v>671623</v>
      </c>
      <c r="Y37" s="28">
        <f t="shared" si="0"/>
        <v>2.7246894026811256E-3</v>
      </c>
      <c r="AA37" t="str">
        <f t="shared" si="1"/>
        <v>2102004001-51683-NOX</v>
      </c>
      <c r="AB37" t="str">
        <f>IF(COUNTIF('NP-NRModel-MAR-WILDFIRES Modifi'!V:V, AA37)=0, "Missing", "")</f>
        <v/>
      </c>
    </row>
    <row r="38" spans="1:28" hidden="1" x14ac:dyDescent="0.3">
      <c r="A38" s="24">
        <v>2102004001</v>
      </c>
      <c r="B38" s="40">
        <v>51683</v>
      </c>
      <c r="C38" s="25"/>
      <c r="D38" s="25"/>
      <c r="E38" s="25"/>
      <c r="F38" s="25"/>
      <c r="G38" s="25" t="s">
        <v>12</v>
      </c>
      <c r="H38" s="25">
        <v>4.0508156862923398E-4</v>
      </c>
      <c r="I38" s="25">
        <v>153</v>
      </c>
      <c r="J38" s="29">
        <v>2.6475919518250601E-6</v>
      </c>
      <c r="K38" s="25">
        <v>10467</v>
      </c>
      <c r="L38" s="26">
        <v>542927</v>
      </c>
      <c r="M38" s="24">
        <v>2102004001</v>
      </c>
      <c r="N38" s="25">
        <v>51683</v>
      </c>
      <c r="O38" s="25"/>
      <c r="P38" s="25"/>
      <c r="Q38" s="25"/>
      <c r="R38" s="25"/>
      <c r="S38" s="25" t="s">
        <v>12</v>
      </c>
      <c r="T38" s="25">
        <v>9.7170413230211999E-4</v>
      </c>
      <c r="U38" s="25">
        <v>365</v>
      </c>
      <c r="V38" s="29">
        <v>2.6622031021975799E-6</v>
      </c>
      <c r="W38" s="25">
        <v>10467</v>
      </c>
      <c r="X38" s="27">
        <v>542927</v>
      </c>
      <c r="Y38" s="28">
        <f t="shared" si="0"/>
        <v>2.7246894026811412E-3</v>
      </c>
      <c r="AA38" t="str">
        <f t="shared" si="1"/>
        <v>2102004001-51683-VOC</v>
      </c>
      <c r="AB38" t="str">
        <f>IF(COUNTIF('NP-NRModel-MAR-WILDFIRES Modifi'!V:V, AA38)=0, "Missing", "")</f>
        <v/>
      </c>
    </row>
    <row r="39" spans="1:28" hidden="1" x14ac:dyDescent="0.3">
      <c r="A39" s="24">
        <v>2102004001</v>
      </c>
      <c r="B39" s="40">
        <v>51685</v>
      </c>
      <c r="C39" s="25"/>
      <c r="D39" s="25"/>
      <c r="E39" s="25"/>
      <c r="F39" s="25"/>
      <c r="G39" s="25" t="s">
        <v>955</v>
      </c>
      <c r="H39" s="25">
        <v>1.80917225874287E-2</v>
      </c>
      <c r="I39" s="25">
        <v>153</v>
      </c>
      <c r="J39" s="25">
        <v>1.1824655285901101E-4</v>
      </c>
      <c r="K39" s="25">
        <v>10467</v>
      </c>
      <c r="L39" s="26">
        <v>1935888</v>
      </c>
      <c r="M39" s="24">
        <v>2102004001</v>
      </c>
      <c r="N39" s="25">
        <v>51685</v>
      </c>
      <c r="O39" s="25"/>
      <c r="P39" s="25"/>
      <c r="Q39" s="25"/>
      <c r="R39" s="25"/>
      <c r="S39" s="25" t="s">
        <v>955</v>
      </c>
      <c r="T39" s="25">
        <v>4.3398176960153502E-2</v>
      </c>
      <c r="U39" s="25">
        <v>365</v>
      </c>
      <c r="V39" s="25">
        <v>1.18899114959324E-4</v>
      </c>
      <c r="W39" s="25">
        <v>10467</v>
      </c>
      <c r="X39" s="27">
        <v>1935888</v>
      </c>
      <c r="Y39" s="28">
        <f t="shared" si="0"/>
        <v>2.7246894026811386E-3</v>
      </c>
      <c r="AA39" t="str">
        <f t="shared" si="1"/>
        <v>2102004001-51685-NOX</v>
      </c>
      <c r="AB39" t="str">
        <f>IF(COUNTIF('NP-NRModel-MAR-WILDFIRES Modifi'!V:V, AA39)=0, "Missing", "")</f>
        <v/>
      </c>
    </row>
    <row r="40" spans="1:28" hidden="1" x14ac:dyDescent="0.3">
      <c r="A40" s="24">
        <v>2102004001</v>
      </c>
      <c r="B40" s="40">
        <v>51685</v>
      </c>
      <c r="C40" s="25"/>
      <c r="D40" s="25"/>
      <c r="E40" s="25"/>
      <c r="F40" s="25"/>
      <c r="G40" s="25" t="s">
        <v>12</v>
      </c>
      <c r="H40" s="25">
        <v>1.80917225874287E-4</v>
      </c>
      <c r="I40" s="25">
        <v>153</v>
      </c>
      <c r="J40" s="29">
        <v>1.1824655285901101E-6</v>
      </c>
      <c r="K40" s="25">
        <v>10467</v>
      </c>
      <c r="L40" s="26">
        <v>1420834</v>
      </c>
      <c r="M40" s="24">
        <v>2102004001</v>
      </c>
      <c r="N40" s="25">
        <v>51685</v>
      </c>
      <c r="O40" s="25"/>
      <c r="P40" s="25"/>
      <c r="Q40" s="25"/>
      <c r="R40" s="25"/>
      <c r="S40" s="25" t="s">
        <v>12</v>
      </c>
      <c r="T40" s="25">
        <v>4.3398176960153702E-4</v>
      </c>
      <c r="U40" s="25">
        <v>365</v>
      </c>
      <c r="V40" s="29">
        <v>1.18899114959325E-6</v>
      </c>
      <c r="W40" s="25">
        <v>10467</v>
      </c>
      <c r="X40" s="27">
        <v>1420834</v>
      </c>
      <c r="Y40" s="28">
        <f t="shared" si="0"/>
        <v>2.7246894026811265E-3</v>
      </c>
      <c r="AA40" t="str">
        <f t="shared" si="1"/>
        <v>2102004001-51685-VOC</v>
      </c>
      <c r="AB40" t="str">
        <f>IF(COUNTIF('NP-NRModel-MAR-WILDFIRES Modifi'!V:V, AA40)=0, "Missing", "")</f>
        <v/>
      </c>
    </row>
    <row r="41" spans="1:28" hidden="1" x14ac:dyDescent="0.3">
      <c r="A41" s="24">
        <v>2102004002</v>
      </c>
      <c r="B41" s="40">
        <v>51013</v>
      </c>
      <c r="C41" s="25"/>
      <c r="D41" s="25"/>
      <c r="E41" s="25"/>
      <c r="F41" s="25"/>
      <c r="G41" s="25" t="s">
        <v>955</v>
      </c>
      <c r="H41" s="25">
        <v>6.7477448994249595E-2</v>
      </c>
      <c r="I41" s="25">
        <v>153</v>
      </c>
      <c r="J41" s="25">
        <v>4.41029078393788E-4</v>
      </c>
      <c r="K41" s="25">
        <v>10467</v>
      </c>
      <c r="L41" s="26">
        <v>4054382</v>
      </c>
      <c r="M41" s="24">
        <v>2102004002</v>
      </c>
      <c r="N41" s="25">
        <v>51013</v>
      </c>
      <c r="O41" s="25"/>
      <c r="P41" s="25"/>
      <c r="Q41" s="25"/>
      <c r="R41" s="25"/>
      <c r="S41" s="25" t="s">
        <v>955</v>
      </c>
      <c r="T41" s="25">
        <v>0.161863982720309</v>
      </c>
      <c r="U41" s="25">
        <v>365</v>
      </c>
      <c r="V41" s="25">
        <v>4.4346296635701198E-4</v>
      </c>
      <c r="W41" s="25">
        <v>10467</v>
      </c>
      <c r="X41" s="27">
        <v>4054382</v>
      </c>
      <c r="Y41" s="28">
        <f t="shared" si="0"/>
        <v>2.7246894026811334E-3</v>
      </c>
      <c r="AA41" t="str">
        <f t="shared" si="1"/>
        <v>2102004002-51013-NOX</v>
      </c>
      <c r="AB41" t="str">
        <f>IF(COUNTIF('NP-NRModel-MAR-WILDFIRES Modifi'!V:V, AA41)=0, "Missing", "")</f>
        <v/>
      </c>
    </row>
    <row r="42" spans="1:28" hidden="1" x14ac:dyDescent="0.3">
      <c r="A42" s="24">
        <v>2102004002</v>
      </c>
      <c r="B42" s="40">
        <v>51013</v>
      </c>
      <c r="C42" s="25"/>
      <c r="D42" s="25"/>
      <c r="E42" s="25"/>
      <c r="F42" s="25"/>
      <c r="G42" s="25" t="s">
        <v>12</v>
      </c>
      <c r="H42" s="25">
        <v>4.6921421039872501E-3</v>
      </c>
      <c r="I42" s="25">
        <v>153</v>
      </c>
      <c r="J42" s="29">
        <v>3.0667595450897102E-5</v>
      </c>
      <c r="K42" s="25">
        <v>10467</v>
      </c>
      <c r="L42" s="26">
        <v>1867944</v>
      </c>
      <c r="M42" s="24">
        <v>2102004002</v>
      </c>
      <c r="N42" s="25">
        <v>51013</v>
      </c>
      <c r="O42" s="25"/>
      <c r="P42" s="25"/>
      <c r="Q42" s="25"/>
      <c r="R42" s="25"/>
      <c r="S42" s="25" t="s">
        <v>12</v>
      </c>
      <c r="T42" s="25">
        <v>1.1255446371509201E-2</v>
      </c>
      <c r="U42" s="25">
        <v>365</v>
      </c>
      <c r="V42" s="29">
        <v>3.08368393739979E-5</v>
      </c>
      <c r="W42" s="25">
        <v>10467</v>
      </c>
      <c r="X42" s="27">
        <v>1867944</v>
      </c>
      <c r="Y42" s="28">
        <f t="shared" si="0"/>
        <v>2.7246894026811482E-3</v>
      </c>
      <c r="AA42" t="str">
        <f t="shared" si="1"/>
        <v>2102004002-51013-VOC</v>
      </c>
      <c r="AB42" t="str">
        <f>IF(COUNTIF('NP-NRModel-MAR-WILDFIRES Modifi'!V:V, AA42)=0, "Missing", "")</f>
        <v/>
      </c>
    </row>
    <row r="43" spans="1:28" hidden="1" x14ac:dyDescent="0.3">
      <c r="A43" s="24">
        <v>2102004002</v>
      </c>
      <c r="B43" s="40">
        <v>51059</v>
      </c>
      <c r="C43" s="25"/>
      <c r="D43" s="25"/>
      <c r="E43" s="25"/>
      <c r="F43" s="25"/>
      <c r="G43" s="25" t="s">
        <v>955</v>
      </c>
      <c r="H43" s="25">
        <v>1.4910895903928501</v>
      </c>
      <c r="I43" s="25">
        <v>153</v>
      </c>
      <c r="J43" s="25">
        <v>9.7456835973389003E-3</v>
      </c>
      <c r="K43" s="25">
        <v>10467</v>
      </c>
      <c r="L43" s="26">
        <v>3822763</v>
      </c>
      <c r="M43" s="24">
        <v>2102004002</v>
      </c>
      <c r="N43" s="25">
        <v>51059</v>
      </c>
      <c r="O43" s="25"/>
      <c r="P43" s="25"/>
      <c r="Q43" s="25"/>
      <c r="R43" s="25"/>
      <c r="S43" s="25" t="s">
        <v>955</v>
      </c>
      <c r="T43" s="25">
        <v>3.57680533705935</v>
      </c>
      <c r="U43" s="25">
        <v>365</v>
      </c>
      <c r="V43" s="25">
        <v>9.7994666768749395E-3</v>
      </c>
      <c r="W43" s="25">
        <v>10467</v>
      </c>
      <c r="X43" s="27">
        <v>3822763</v>
      </c>
      <c r="Y43" s="28">
        <f t="shared" si="0"/>
        <v>2.7246894026811252E-3</v>
      </c>
      <c r="AA43" t="str">
        <f t="shared" si="1"/>
        <v>2102004002-51059-NOX</v>
      </c>
      <c r="AB43" t="str">
        <f>IF(COUNTIF('NP-NRModel-MAR-WILDFIRES Modifi'!V:V, AA43)=0, "Missing", "")</f>
        <v/>
      </c>
    </row>
    <row r="44" spans="1:28" hidden="1" x14ac:dyDescent="0.3">
      <c r="A44" s="24">
        <v>2102004002</v>
      </c>
      <c r="B44" s="40">
        <v>51059</v>
      </c>
      <c r="C44" s="25"/>
      <c r="D44" s="25"/>
      <c r="E44" s="25"/>
      <c r="F44" s="25"/>
      <c r="G44" s="25" t="s">
        <v>12</v>
      </c>
      <c r="H44" s="25">
        <v>0.103685003952304</v>
      </c>
      <c r="I44" s="25">
        <v>153</v>
      </c>
      <c r="J44" s="25">
        <v>6.7767976439414698E-4</v>
      </c>
      <c r="K44" s="25">
        <v>10467</v>
      </c>
      <c r="L44" s="26">
        <v>4079819</v>
      </c>
      <c r="M44" s="24">
        <v>2102004002</v>
      </c>
      <c r="N44" s="25">
        <v>51059</v>
      </c>
      <c r="O44" s="25"/>
      <c r="P44" s="25"/>
      <c r="Q44" s="25"/>
      <c r="R44" s="25"/>
      <c r="S44" s="25" t="s">
        <v>12</v>
      </c>
      <c r="T44" s="25">
        <v>0.24871817085914399</v>
      </c>
      <c r="U44" s="25">
        <v>365</v>
      </c>
      <c r="V44" s="25">
        <v>6.81419646189436E-4</v>
      </c>
      <c r="W44" s="25">
        <v>10467</v>
      </c>
      <c r="X44" s="27">
        <v>4079819</v>
      </c>
      <c r="Y44" s="28">
        <f t="shared" si="0"/>
        <v>2.7246894026811408E-3</v>
      </c>
      <c r="AA44" t="str">
        <f t="shared" si="1"/>
        <v>2102004002-51059-VOC</v>
      </c>
      <c r="AB44" t="str">
        <f>IF(COUNTIF('NP-NRModel-MAR-WILDFIRES Modifi'!V:V, AA44)=0, "Missing", "")</f>
        <v/>
      </c>
    </row>
    <row r="45" spans="1:28" hidden="1" x14ac:dyDescent="0.3">
      <c r="A45" s="24">
        <v>2102004002</v>
      </c>
      <c r="B45" s="40">
        <v>51107</v>
      </c>
      <c r="C45" s="25"/>
      <c r="D45" s="25"/>
      <c r="E45" s="25"/>
      <c r="F45" s="25"/>
      <c r="G45" s="25" t="s">
        <v>955</v>
      </c>
      <c r="H45" s="25">
        <v>0.82209464531520904</v>
      </c>
      <c r="I45" s="25">
        <v>153</v>
      </c>
      <c r="J45" s="25">
        <v>5.3731676164392702E-3</v>
      </c>
      <c r="K45" s="25">
        <v>10467</v>
      </c>
      <c r="L45" s="26">
        <v>3064492</v>
      </c>
      <c r="M45" s="24">
        <v>2102004002</v>
      </c>
      <c r="N45" s="25">
        <v>51107</v>
      </c>
      <c r="O45" s="25"/>
      <c r="P45" s="25"/>
      <c r="Q45" s="25"/>
      <c r="R45" s="25"/>
      <c r="S45" s="25" t="s">
        <v>955</v>
      </c>
      <c r="T45" s="25">
        <v>1.9720294031136201</v>
      </c>
      <c r="U45" s="25">
        <v>365</v>
      </c>
      <c r="V45" s="25">
        <v>5.4028202825030696E-3</v>
      </c>
      <c r="W45" s="25">
        <v>10467</v>
      </c>
      <c r="X45" s="27">
        <v>3064492</v>
      </c>
      <c r="Y45" s="28">
        <f t="shared" si="0"/>
        <v>2.7246894026811278E-3</v>
      </c>
      <c r="AA45" t="str">
        <f t="shared" si="1"/>
        <v>2102004002-51107-NOX</v>
      </c>
      <c r="AB45" t="str">
        <f>IF(COUNTIF('NP-NRModel-MAR-WILDFIRES Modifi'!V:V, AA45)=0, "Missing", "")</f>
        <v/>
      </c>
    </row>
    <row r="46" spans="1:28" hidden="1" x14ac:dyDescent="0.3">
      <c r="A46" s="24">
        <v>2102004002</v>
      </c>
      <c r="B46" s="40">
        <v>51107</v>
      </c>
      <c r="C46" s="25"/>
      <c r="D46" s="25"/>
      <c r="E46" s="25"/>
      <c r="F46" s="25"/>
      <c r="G46" s="25" t="s">
        <v>12</v>
      </c>
      <c r="H46" s="25">
        <v>5.7165491658331097E-2</v>
      </c>
      <c r="I46" s="25">
        <v>153</v>
      </c>
      <c r="J46" s="25">
        <v>3.7363066443353598E-4</v>
      </c>
      <c r="K46" s="25">
        <v>10467</v>
      </c>
      <c r="L46" s="26">
        <v>3965720</v>
      </c>
      <c r="M46" s="24">
        <v>2102004002</v>
      </c>
      <c r="N46" s="25">
        <v>51107</v>
      </c>
      <c r="O46" s="25"/>
      <c r="P46" s="25"/>
      <c r="Q46" s="25"/>
      <c r="R46" s="25"/>
      <c r="S46" s="25" t="s">
        <v>12</v>
      </c>
      <c r="T46" s="25">
        <v>0.13712780035253799</v>
      </c>
      <c r="U46" s="25">
        <v>365</v>
      </c>
      <c r="V46" s="25">
        <v>3.7569260370558401E-4</v>
      </c>
      <c r="W46" s="25">
        <v>10467</v>
      </c>
      <c r="X46" s="27">
        <v>3965720</v>
      </c>
      <c r="Y46" s="28">
        <f t="shared" si="0"/>
        <v>2.7246894026811447E-3</v>
      </c>
      <c r="AA46" t="str">
        <f t="shared" si="1"/>
        <v>2102004002-51107-VOC</v>
      </c>
      <c r="AB46" t="str">
        <f>IF(COUNTIF('NP-NRModel-MAR-WILDFIRES Modifi'!V:V, AA46)=0, "Missing", "")</f>
        <v/>
      </c>
    </row>
    <row r="47" spans="1:28" hidden="1" x14ac:dyDescent="0.3">
      <c r="A47" s="24">
        <v>2102004002</v>
      </c>
      <c r="B47" s="40">
        <v>51153</v>
      </c>
      <c r="C47" s="25"/>
      <c r="D47" s="25"/>
      <c r="E47" s="25"/>
      <c r="F47" s="25"/>
      <c r="G47" s="25" t="s">
        <v>955</v>
      </c>
      <c r="H47" s="25">
        <v>0.78754828431188895</v>
      </c>
      <c r="I47" s="25">
        <v>153</v>
      </c>
      <c r="J47" s="25">
        <v>5.14737440726725E-3</v>
      </c>
      <c r="K47" s="25">
        <v>10467</v>
      </c>
      <c r="L47" s="26">
        <v>43302</v>
      </c>
      <c r="M47" s="24">
        <v>2102004002</v>
      </c>
      <c r="N47" s="25">
        <v>51153</v>
      </c>
      <c r="O47" s="25"/>
      <c r="P47" s="25"/>
      <c r="Q47" s="25"/>
      <c r="R47" s="25"/>
      <c r="S47" s="25" t="s">
        <v>955</v>
      </c>
      <c r="T47" s="25">
        <v>1.88916006433693</v>
      </c>
      <c r="U47" s="25">
        <v>365</v>
      </c>
      <c r="V47" s="25">
        <v>5.1757809981833802E-3</v>
      </c>
      <c r="W47" s="25">
        <v>10467</v>
      </c>
      <c r="X47" s="27">
        <v>43302</v>
      </c>
      <c r="Y47" s="28">
        <f t="shared" si="0"/>
        <v>2.7246894026811382E-3</v>
      </c>
      <c r="AA47" t="str">
        <f t="shared" si="1"/>
        <v>2102004002-51153-NOX</v>
      </c>
      <c r="AB47" t="str">
        <f>IF(COUNTIF('NP-NRModel-MAR-WILDFIRES Modifi'!V:V, AA47)=0, "Missing", "")</f>
        <v/>
      </c>
    </row>
    <row r="48" spans="1:28" hidden="1" x14ac:dyDescent="0.3">
      <c r="A48" s="24">
        <v>2102004002</v>
      </c>
      <c r="B48" s="40">
        <v>51153</v>
      </c>
      <c r="C48" s="25"/>
      <c r="D48" s="25"/>
      <c r="E48" s="25"/>
      <c r="F48" s="25"/>
      <c r="G48" s="25" t="s">
        <v>12</v>
      </c>
      <c r="H48" s="25">
        <v>5.4763274910061902E-2</v>
      </c>
      <c r="I48" s="25">
        <v>153</v>
      </c>
      <c r="J48" s="25">
        <v>3.5792990137295403E-4</v>
      </c>
      <c r="K48" s="25">
        <v>10467</v>
      </c>
      <c r="L48" s="26">
        <v>3903713</v>
      </c>
      <c r="M48" s="24">
        <v>2102004002</v>
      </c>
      <c r="N48" s="25">
        <v>51153</v>
      </c>
      <c r="O48" s="25"/>
      <c r="P48" s="25"/>
      <c r="Q48" s="25"/>
      <c r="R48" s="25"/>
      <c r="S48" s="25" t="s">
        <v>12</v>
      </c>
      <c r="T48" s="25">
        <v>0.131365395637662</v>
      </c>
      <c r="U48" s="25">
        <v>365</v>
      </c>
      <c r="V48" s="25">
        <v>3.5990519352784202E-4</v>
      </c>
      <c r="W48" s="25">
        <v>10467</v>
      </c>
      <c r="X48" s="27">
        <v>3903713</v>
      </c>
      <c r="Y48" s="28">
        <f t="shared" si="0"/>
        <v>2.7246894026811486E-3</v>
      </c>
      <c r="AA48" t="str">
        <f t="shared" si="1"/>
        <v>2102004002-51153-VOC</v>
      </c>
      <c r="AB48" t="str">
        <f>IF(COUNTIF('NP-NRModel-MAR-WILDFIRES Modifi'!V:V, AA48)=0, "Missing", "")</f>
        <v/>
      </c>
    </row>
    <row r="49" spans="1:28" hidden="1" x14ac:dyDescent="0.3">
      <c r="A49" s="24">
        <v>2102004002</v>
      </c>
      <c r="B49" s="40">
        <v>51510</v>
      </c>
      <c r="C49" s="25"/>
      <c r="D49" s="25"/>
      <c r="E49" s="25"/>
      <c r="F49" s="25"/>
      <c r="G49" s="25" t="s">
        <v>955</v>
      </c>
      <c r="H49" s="25">
        <v>0.144148260338268</v>
      </c>
      <c r="I49" s="25">
        <v>153</v>
      </c>
      <c r="J49" s="25">
        <v>9.4214549240698403E-4</v>
      </c>
      <c r="K49" s="25">
        <v>10467</v>
      </c>
      <c r="L49" s="26">
        <v>2264420</v>
      </c>
      <c r="M49" s="24">
        <v>2102004002</v>
      </c>
      <c r="N49" s="25">
        <v>51510</v>
      </c>
      <c r="O49" s="25"/>
      <c r="P49" s="25"/>
      <c r="Q49" s="25"/>
      <c r="R49" s="25"/>
      <c r="S49" s="25" t="s">
        <v>955</v>
      </c>
      <c r="T49" s="25">
        <v>0.34578087743869101</v>
      </c>
      <c r="U49" s="25">
        <v>365</v>
      </c>
      <c r="V49" s="25">
        <v>9.4734486969504398E-4</v>
      </c>
      <c r="W49" s="25">
        <v>10467</v>
      </c>
      <c r="X49" s="27">
        <v>2264420</v>
      </c>
      <c r="Y49" s="28">
        <f t="shared" si="0"/>
        <v>2.72468940268113E-3</v>
      </c>
      <c r="AA49" t="str">
        <f t="shared" si="1"/>
        <v>2102004002-51510-NOX</v>
      </c>
      <c r="AB49" t="str">
        <f>IF(COUNTIF('NP-NRModel-MAR-WILDFIRES Modifi'!V:V, AA49)=0, "Missing", "")</f>
        <v/>
      </c>
    </row>
    <row r="50" spans="1:28" hidden="1" x14ac:dyDescent="0.3">
      <c r="A50" s="24">
        <v>2102004002</v>
      </c>
      <c r="B50" s="40">
        <v>51510</v>
      </c>
      <c r="C50" s="25"/>
      <c r="D50" s="25"/>
      <c r="E50" s="25"/>
      <c r="F50" s="25"/>
      <c r="G50" s="25" t="s">
        <v>12</v>
      </c>
      <c r="H50" s="25">
        <v>1.00235521717555E-2</v>
      </c>
      <c r="I50" s="25">
        <v>153</v>
      </c>
      <c r="J50" s="29">
        <v>6.5513412887291395E-5</v>
      </c>
      <c r="K50" s="25">
        <v>10467</v>
      </c>
      <c r="L50" s="26">
        <v>1620631</v>
      </c>
      <c r="M50" s="24">
        <v>2102004002</v>
      </c>
      <c r="N50" s="25">
        <v>51510</v>
      </c>
      <c r="O50" s="25"/>
      <c r="P50" s="25"/>
      <c r="Q50" s="25"/>
      <c r="R50" s="25"/>
      <c r="S50" s="25" t="s">
        <v>12</v>
      </c>
      <c r="T50" s="25">
        <v>2.4044360000382101E-2</v>
      </c>
      <c r="U50" s="25">
        <v>365</v>
      </c>
      <c r="V50" s="29">
        <v>6.5874958905156504E-5</v>
      </c>
      <c r="W50" s="25">
        <v>10467</v>
      </c>
      <c r="X50" s="27">
        <v>1620631</v>
      </c>
      <c r="Y50" s="28">
        <f t="shared" si="0"/>
        <v>2.7246894026811395E-3</v>
      </c>
      <c r="AA50" t="str">
        <f t="shared" si="1"/>
        <v>2102004002-51510-VOC</v>
      </c>
      <c r="AB50" t="str">
        <f>IF(COUNTIF('NP-NRModel-MAR-WILDFIRES Modifi'!V:V, AA50)=0, "Missing", "")</f>
        <v/>
      </c>
    </row>
    <row r="51" spans="1:28" hidden="1" x14ac:dyDescent="0.3">
      <c r="A51" s="24">
        <v>2102004002</v>
      </c>
      <c r="B51" s="40">
        <v>51600</v>
      </c>
      <c r="C51" s="25"/>
      <c r="D51" s="25"/>
      <c r="E51" s="25"/>
      <c r="F51" s="25"/>
      <c r="G51" s="25" t="s">
        <v>955</v>
      </c>
      <c r="H51" s="25">
        <v>5.1516952902731998E-2</v>
      </c>
      <c r="I51" s="25">
        <v>153</v>
      </c>
      <c r="J51" s="25">
        <v>3.3671211047537199E-4</v>
      </c>
      <c r="K51" s="25">
        <v>10467</v>
      </c>
      <c r="L51" s="26">
        <v>3568509</v>
      </c>
      <c r="M51" s="24">
        <v>2102004002</v>
      </c>
      <c r="N51" s="25">
        <v>51600</v>
      </c>
      <c r="O51" s="25"/>
      <c r="P51" s="25"/>
      <c r="Q51" s="25"/>
      <c r="R51" s="25"/>
      <c r="S51" s="25" t="s">
        <v>955</v>
      </c>
      <c r="T51" s="25">
        <v>0.12357816276014599</v>
      </c>
      <c r="U51" s="25">
        <v>365</v>
      </c>
      <c r="V51" s="25">
        <v>3.3857030893190703E-4</v>
      </c>
      <c r="W51" s="25">
        <v>10467</v>
      </c>
      <c r="X51" s="27">
        <v>3568509</v>
      </c>
      <c r="Y51" s="28">
        <f t="shared" si="0"/>
        <v>2.7246894026811165E-3</v>
      </c>
      <c r="AA51" t="str">
        <f t="shared" si="1"/>
        <v>2102004002-51600-NOX</v>
      </c>
      <c r="AB51" t="str">
        <f>IF(COUNTIF('NP-NRModel-MAR-WILDFIRES Modifi'!V:V, AA51)=0, "Missing", "")</f>
        <v/>
      </c>
    </row>
    <row r="52" spans="1:28" hidden="1" x14ac:dyDescent="0.3">
      <c r="A52" s="24">
        <v>2102004002</v>
      </c>
      <c r="B52" s="40">
        <v>51600</v>
      </c>
      <c r="C52" s="25"/>
      <c r="D52" s="25"/>
      <c r="E52" s="25"/>
      <c r="F52" s="25"/>
      <c r="G52" s="25" t="s">
        <v>12</v>
      </c>
      <c r="H52" s="25">
        <v>3.5823050816230001E-3</v>
      </c>
      <c r="I52" s="25">
        <v>153</v>
      </c>
      <c r="J52" s="29">
        <v>2.3413758703418299E-5</v>
      </c>
      <c r="K52" s="25">
        <v>10467</v>
      </c>
      <c r="L52" s="26">
        <v>2924526</v>
      </c>
      <c r="M52" s="24">
        <v>2102004002</v>
      </c>
      <c r="N52" s="25">
        <v>51600</v>
      </c>
      <c r="O52" s="25"/>
      <c r="P52" s="25"/>
      <c r="Q52" s="25"/>
      <c r="R52" s="25"/>
      <c r="S52" s="25" t="s">
        <v>12</v>
      </c>
      <c r="T52" s="25">
        <v>8.5931844856808309E-3</v>
      </c>
      <c r="U52" s="25">
        <v>365</v>
      </c>
      <c r="V52" s="29">
        <v>2.35429711936461E-5</v>
      </c>
      <c r="W52" s="25">
        <v>10467</v>
      </c>
      <c r="X52" s="27">
        <v>2924526</v>
      </c>
      <c r="Y52" s="28">
        <f t="shared" si="0"/>
        <v>2.7246894026811117E-3</v>
      </c>
      <c r="AA52" t="str">
        <f t="shared" si="1"/>
        <v>2102004002-51600-VOC</v>
      </c>
      <c r="AB52" t="str">
        <f>IF(COUNTIF('NP-NRModel-MAR-WILDFIRES Modifi'!V:V, AA52)=0, "Missing", "")</f>
        <v/>
      </c>
    </row>
    <row r="53" spans="1:28" hidden="1" x14ac:dyDescent="0.3">
      <c r="A53" s="24">
        <v>2102004002</v>
      </c>
      <c r="B53" s="40">
        <v>51610</v>
      </c>
      <c r="C53" s="25"/>
      <c r="D53" s="25"/>
      <c r="E53" s="25"/>
      <c r="F53" s="25"/>
      <c r="G53" s="25" t="s">
        <v>955</v>
      </c>
      <c r="H53" s="25">
        <v>3.12407180031288E-2</v>
      </c>
      <c r="I53" s="25">
        <v>153</v>
      </c>
      <c r="J53" s="25">
        <v>2.04187699366855E-4</v>
      </c>
      <c r="K53" s="25">
        <v>10467</v>
      </c>
      <c r="L53" s="26">
        <v>2548966</v>
      </c>
      <c r="M53" s="24">
        <v>2102004002</v>
      </c>
      <c r="N53" s="25">
        <v>51610</v>
      </c>
      <c r="O53" s="25"/>
      <c r="P53" s="25"/>
      <c r="Q53" s="25"/>
      <c r="R53" s="25"/>
      <c r="S53" s="25" t="s">
        <v>955</v>
      </c>
      <c r="T53" s="25">
        <v>7.49398075119799E-2</v>
      </c>
      <c r="U53" s="25">
        <v>365</v>
      </c>
      <c r="V53" s="25">
        <v>2.05314541128712E-4</v>
      </c>
      <c r="W53" s="25">
        <v>10467</v>
      </c>
      <c r="X53" s="27">
        <v>2548966</v>
      </c>
      <c r="Y53" s="28">
        <f t="shared" si="0"/>
        <v>2.7246894026811252E-3</v>
      </c>
      <c r="AA53" t="str">
        <f t="shared" si="1"/>
        <v>2102004002-51610-NOX</v>
      </c>
      <c r="AB53" t="str">
        <f>IF(COUNTIF('NP-NRModel-MAR-WILDFIRES Modifi'!V:V, AA53)=0, "Missing", "")</f>
        <v/>
      </c>
    </row>
    <row r="54" spans="1:28" hidden="1" x14ac:dyDescent="0.3">
      <c r="A54" s="24">
        <v>2102004002</v>
      </c>
      <c r="B54" s="40">
        <v>51610</v>
      </c>
      <c r="C54" s="25"/>
      <c r="D54" s="25"/>
      <c r="E54" s="25"/>
      <c r="F54" s="25"/>
      <c r="G54" s="25" t="s">
        <v>12</v>
      </c>
      <c r="H54" s="25">
        <v>2.1723677433146201E-3</v>
      </c>
      <c r="I54" s="25">
        <v>153</v>
      </c>
      <c r="J54" s="29">
        <v>1.41984819824485E-5</v>
      </c>
      <c r="K54" s="25">
        <v>10467</v>
      </c>
      <c r="L54" s="26">
        <v>3062669</v>
      </c>
      <c r="M54" s="24">
        <v>2102004002</v>
      </c>
      <c r="N54" s="25">
        <v>51610</v>
      </c>
      <c r="O54" s="25"/>
      <c r="P54" s="25"/>
      <c r="Q54" s="25"/>
      <c r="R54" s="25"/>
      <c r="S54" s="25" t="s">
        <v>12</v>
      </c>
      <c r="T54" s="25">
        <v>5.2110460621592703E-3</v>
      </c>
      <c r="U54" s="25">
        <v>365</v>
      </c>
      <c r="V54" s="29">
        <v>1.42768385264637E-5</v>
      </c>
      <c r="W54" s="25">
        <v>10467</v>
      </c>
      <c r="X54" s="27">
        <v>3062669</v>
      </c>
      <c r="Y54" s="28">
        <f t="shared" si="0"/>
        <v>2.7246894026811113E-3</v>
      </c>
      <c r="AA54" t="str">
        <f t="shared" si="1"/>
        <v>2102004002-51610-VOC</v>
      </c>
      <c r="AB54" t="str">
        <f>IF(COUNTIF('NP-NRModel-MAR-WILDFIRES Modifi'!V:V, AA54)=0, "Missing", "")</f>
        <v/>
      </c>
    </row>
    <row r="55" spans="1:28" hidden="1" x14ac:dyDescent="0.3">
      <c r="A55" s="24">
        <v>2102004002</v>
      </c>
      <c r="B55" s="40">
        <v>51683</v>
      </c>
      <c r="C55" s="25"/>
      <c r="D55" s="25"/>
      <c r="E55" s="25"/>
      <c r="F55" s="25"/>
      <c r="G55" s="25" t="s">
        <v>955</v>
      </c>
      <c r="H55" s="25">
        <v>0.13592738088536799</v>
      </c>
      <c r="I55" s="25">
        <v>153</v>
      </c>
      <c r="J55" s="25">
        <v>8.8841425415273696E-4</v>
      </c>
      <c r="K55" s="25">
        <v>10467</v>
      </c>
      <c r="L55" s="26">
        <v>696963</v>
      </c>
      <c r="M55" s="24">
        <v>2102004002</v>
      </c>
      <c r="N55" s="25">
        <v>51683</v>
      </c>
      <c r="O55" s="25"/>
      <c r="P55" s="25"/>
      <c r="Q55" s="25"/>
      <c r="R55" s="25"/>
      <c r="S55" s="25" t="s">
        <v>955</v>
      </c>
      <c r="T55" s="25">
        <v>0.32606074412684299</v>
      </c>
      <c r="U55" s="25">
        <v>365</v>
      </c>
      <c r="V55" s="25">
        <v>8.9331710719683195E-4</v>
      </c>
      <c r="W55" s="25">
        <v>10467</v>
      </c>
      <c r="X55" s="27">
        <v>696963</v>
      </c>
      <c r="Y55" s="28">
        <f t="shared" si="0"/>
        <v>2.7246894026811434E-3</v>
      </c>
      <c r="AA55" t="str">
        <f t="shared" si="1"/>
        <v>2102004002-51683-NOX</v>
      </c>
      <c r="AB55" t="str">
        <f>IF(COUNTIF('NP-NRModel-MAR-WILDFIRES Modifi'!V:V, AA55)=0, "Missing", "")</f>
        <v/>
      </c>
    </row>
    <row r="56" spans="1:28" hidden="1" x14ac:dyDescent="0.3">
      <c r="A56" s="24">
        <v>2102004002</v>
      </c>
      <c r="B56" s="40">
        <v>51683</v>
      </c>
      <c r="C56" s="25"/>
      <c r="D56" s="25"/>
      <c r="E56" s="25"/>
      <c r="F56" s="25"/>
      <c r="G56" s="25" t="s">
        <v>12</v>
      </c>
      <c r="H56" s="25">
        <v>9.4519008628781796E-3</v>
      </c>
      <c r="I56" s="25">
        <v>153</v>
      </c>
      <c r="J56" s="29">
        <v>6.1777129822733199E-5</v>
      </c>
      <c r="K56" s="25">
        <v>10467</v>
      </c>
      <c r="L56" s="26">
        <v>953838</v>
      </c>
      <c r="M56" s="24">
        <v>2102004002</v>
      </c>
      <c r="N56" s="25">
        <v>51683</v>
      </c>
      <c r="O56" s="25"/>
      <c r="P56" s="25"/>
      <c r="Q56" s="25"/>
      <c r="R56" s="25"/>
      <c r="S56" s="25" t="s">
        <v>12</v>
      </c>
      <c r="T56" s="25">
        <v>2.26730906509723E-2</v>
      </c>
      <c r="U56" s="25">
        <v>365</v>
      </c>
      <c r="V56" s="29">
        <v>6.2118056578006403E-5</v>
      </c>
      <c r="W56" s="25">
        <v>10467</v>
      </c>
      <c r="X56" s="27">
        <v>953838</v>
      </c>
      <c r="Y56" s="28">
        <f t="shared" si="0"/>
        <v>2.7246894026811464E-3</v>
      </c>
      <c r="AA56" t="str">
        <f t="shared" si="1"/>
        <v>2102004002-51683-VOC</v>
      </c>
      <c r="AB56" t="str">
        <f>IF(COUNTIF('NP-NRModel-MAR-WILDFIRES Modifi'!V:V, AA56)=0, "Missing", "")</f>
        <v/>
      </c>
    </row>
    <row r="57" spans="1:28" hidden="1" x14ac:dyDescent="0.3">
      <c r="A57" s="24">
        <v>2102004002</v>
      </c>
      <c r="B57" s="40">
        <v>51685</v>
      </c>
      <c r="C57" s="25"/>
      <c r="D57" s="25"/>
      <c r="E57" s="25"/>
      <c r="F57" s="25"/>
      <c r="G57" s="25" t="s">
        <v>955</v>
      </c>
      <c r="H57" s="25">
        <v>6.0707795012231003E-2</v>
      </c>
      <c r="I57" s="25">
        <v>153</v>
      </c>
      <c r="J57" s="25">
        <v>3.9678297393614997E-4</v>
      </c>
      <c r="K57" s="25">
        <v>10467</v>
      </c>
      <c r="L57" s="26">
        <v>506870</v>
      </c>
      <c r="M57" s="24">
        <v>2102004002</v>
      </c>
      <c r="N57" s="25">
        <v>51685</v>
      </c>
      <c r="O57" s="25"/>
      <c r="P57" s="25"/>
      <c r="Q57" s="25"/>
      <c r="R57" s="25"/>
      <c r="S57" s="25" t="s">
        <v>955</v>
      </c>
      <c r="T57" s="25">
        <v>0.145625029240291</v>
      </c>
      <c r="U57" s="25">
        <v>365</v>
      </c>
      <c r="V57" s="25">
        <v>3.98972682850112E-4</v>
      </c>
      <c r="W57" s="25">
        <v>10467</v>
      </c>
      <c r="X57" s="27">
        <v>506870</v>
      </c>
      <c r="Y57" s="28">
        <f t="shared" si="0"/>
        <v>2.724689402681126E-3</v>
      </c>
      <c r="AA57" t="str">
        <f t="shared" si="1"/>
        <v>2102004002-51685-NOX</v>
      </c>
      <c r="AB57" t="str">
        <f>IF(COUNTIF('NP-NRModel-MAR-WILDFIRES Modifi'!V:V, AA57)=0, "Missing", "")</f>
        <v/>
      </c>
    </row>
    <row r="58" spans="1:28" hidden="1" x14ac:dyDescent="0.3">
      <c r="A58" s="24">
        <v>2102004002</v>
      </c>
      <c r="B58" s="40">
        <v>51685</v>
      </c>
      <c r="C58" s="25"/>
      <c r="D58" s="25"/>
      <c r="E58" s="25"/>
      <c r="F58" s="25"/>
      <c r="G58" s="25" t="s">
        <v>12</v>
      </c>
      <c r="H58" s="25">
        <v>4.2214014216801496E-3</v>
      </c>
      <c r="I58" s="25">
        <v>153</v>
      </c>
      <c r="J58" s="29">
        <v>2.7590858965229699E-5</v>
      </c>
      <c r="K58" s="25">
        <v>10467</v>
      </c>
      <c r="L58" s="26">
        <v>1020936</v>
      </c>
      <c r="M58" s="24">
        <v>2102004002</v>
      </c>
      <c r="N58" s="25">
        <v>51685</v>
      </c>
      <c r="O58" s="25"/>
      <c r="P58" s="25"/>
      <c r="Q58" s="25"/>
      <c r="R58" s="25"/>
      <c r="S58" s="25" t="s">
        <v>12</v>
      </c>
      <c r="T58" s="25">
        <v>1.01262400544003E-2</v>
      </c>
      <c r="U58" s="25">
        <v>365</v>
      </c>
      <c r="V58" s="29">
        <v>2.77431234367131E-5</v>
      </c>
      <c r="W58" s="25">
        <v>10467</v>
      </c>
      <c r="X58" s="27">
        <v>1020936</v>
      </c>
      <c r="Y58" s="28">
        <f t="shared" si="0"/>
        <v>2.7246894026811313E-3</v>
      </c>
      <c r="AA58" t="str">
        <f t="shared" si="1"/>
        <v>2102004002-51685-VOC</v>
      </c>
      <c r="AB58" t="str">
        <f>IF(COUNTIF('NP-NRModel-MAR-WILDFIRES Modifi'!V:V, AA58)=0, "Missing", "")</f>
        <v/>
      </c>
    </row>
    <row r="59" spans="1:28" hidden="1" x14ac:dyDescent="0.3">
      <c r="A59" s="24">
        <v>2102006000</v>
      </c>
      <c r="B59" s="40">
        <v>51013</v>
      </c>
      <c r="C59" s="25"/>
      <c r="D59" s="25"/>
      <c r="E59" s="25"/>
      <c r="F59" s="25"/>
      <c r="G59" s="25" t="s">
        <v>955</v>
      </c>
      <c r="H59" s="25">
        <v>3.1654450342893101</v>
      </c>
      <c r="I59" s="25">
        <v>153</v>
      </c>
      <c r="J59" s="25">
        <v>2.0689183230649E-2</v>
      </c>
      <c r="K59" s="25">
        <v>10467</v>
      </c>
      <c r="L59" s="26">
        <v>1378837</v>
      </c>
      <c r="M59" s="24">
        <v>2102006000</v>
      </c>
      <c r="N59" s="25">
        <v>51013</v>
      </c>
      <c r="O59" s="25"/>
      <c r="P59" s="25"/>
      <c r="Q59" s="25"/>
      <c r="R59" s="25"/>
      <c r="S59" s="25" t="s">
        <v>955</v>
      </c>
      <c r="T59" s="25">
        <v>7.5932262995887099</v>
      </c>
      <c r="U59" s="25">
        <v>365</v>
      </c>
      <c r="V59" s="25">
        <v>2.0803359724900501E-2</v>
      </c>
      <c r="W59" s="25">
        <v>10467</v>
      </c>
      <c r="X59" s="27">
        <v>1378837</v>
      </c>
      <c r="Y59" s="28">
        <f t="shared" si="0"/>
        <v>2.7246894026811286E-3</v>
      </c>
      <c r="AA59" t="str">
        <f t="shared" si="1"/>
        <v>2102006000-51013-NOX</v>
      </c>
      <c r="AB59" t="str">
        <f>IF(COUNTIF('NP-NRModel-MAR-WILDFIRES Modifi'!V:V, AA59)=0, "Missing", "")</f>
        <v/>
      </c>
    </row>
    <row r="60" spans="1:28" hidden="1" x14ac:dyDescent="0.3">
      <c r="A60" s="24">
        <v>2102006000</v>
      </c>
      <c r="B60" s="40">
        <v>51013</v>
      </c>
      <c r="C60" s="25"/>
      <c r="D60" s="25"/>
      <c r="E60" s="25"/>
      <c r="F60" s="25"/>
      <c r="G60" s="25" t="s">
        <v>12</v>
      </c>
      <c r="H60" s="25">
        <v>0.17409946186508399</v>
      </c>
      <c r="I60" s="25">
        <v>153</v>
      </c>
      <c r="J60" s="25">
        <v>1.1379049795103499E-3</v>
      </c>
      <c r="K60" s="25">
        <v>10467</v>
      </c>
      <c r="L60" s="26">
        <v>1378839</v>
      </c>
      <c r="M60" s="24">
        <v>2102006000</v>
      </c>
      <c r="N60" s="25">
        <v>51013</v>
      </c>
      <c r="O60" s="25"/>
      <c r="P60" s="25"/>
      <c r="Q60" s="25"/>
      <c r="R60" s="25"/>
      <c r="S60" s="25" t="s">
        <v>12</v>
      </c>
      <c r="T60" s="25">
        <v>0.41762741044562401</v>
      </c>
      <c r="U60" s="25">
        <v>365</v>
      </c>
      <c r="V60" s="25">
        <v>1.14418468615239E-3</v>
      </c>
      <c r="W60" s="25">
        <v>10467</v>
      </c>
      <c r="X60" s="27">
        <v>1378839</v>
      </c>
      <c r="Y60" s="28">
        <f t="shared" si="0"/>
        <v>2.7246894026811191E-3</v>
      </c>
      <c r="AA60" t="str">
        <f t="shared" si="1"/>
        <v>2102006000-51013-VOC</v>
      </c>
      <c r="AB60" t="str">
        <f>IF(COUNTIF('NP-NRModel-MAR-WILDFIRES Modifi'!V:V, AA60)=0, "Missing", "")</f>
        <v/>
      </c>
    </row>
    <row r="61" spans="1:28" hidden="1" x14ac:dyDescent="0.3">
      <c r="A61" s="24">
        <v>2102006000</v>
      </c>
      <c r="B61" s="40">
        <v>51059</v>
      </c>
      <c r="C61" s="25"/>
      <c r="D61" s="25"/>
      <c r="E61" s="25"/>
      <c r="F61" s="25"/>
      <c r="G61" s="25" t="s">
        <v>955</v>
      </c>
      <c r="H61" s="25">
        <v>69.948690214389401</v>
      </c>
      <c r="I61" s="25">
        <v>153</v>
      </c>
      <c r="J61" s="25">
        <v>0.457180981793395</v>
      </c>
      <c r="K61" s="25">
        <v>10467</v>
      </c>
      <c r="L61" s="26">
        <v>2004876</v>
      </c>
      <c r="M61" s="24">
        <v>2102006000</v>
      </c>
      <c r="N61" s="25">
        <v>51059</v>
      </c>
      <c r="O61" s="25"/>
      <c r="P61" s="25"/>
      <c r="Q61" s="25"/>
      <c r="R61" s="25"/>
      <c r="S61" s="25" t="s">
        <v>955</v>
      </c>
      <c r="T61" s="25">
        <v>167.791962395246</v>
      </c>
      <c r="U61" s="25">
        <v>365</v>
      </c>
      <c r="V61" s="25">
        <v>0.45970400656231702</v>
      </c>
      <c r="W61" s="25">
        <v>10467</v>
      </c>
      <c r="X61" s="27">
        <v>2004876</v>
      </c>
      <c r="Y61" s="28">
        <f t="shared" si="0"/>
        <v>2.7246894026811152E-3</v>
      </c>
      <c r="AA61" t="str">
        <f t="shared" si="1"/>
        <v>2102006000-51059-NOX</v>
      </c>
      <c r="AB61" t="str">
        <f>IF(COUNTIF('NP-NRModel-MAR-WILDFIRES Modifi'!V:V, AA61)=0, "Missing", "")</f>
        <v/>
      </c>
    </row>
    <row r="62" spans="1:28" hidden="1" x14ac:dyDescent="0.3">
      <c r="A62" s="24">
        <v>2102006000</v>
      </c>
      <c r="B62" s="40">
        <v>51059</v>
      </c>
      <c r="C62" s="25"/>
      <c r="D62" s="25"/>
      <c r="E62" s="25"/>
      <c r="F62" s="25"/>
      <c r="G62" s="25" t="s">
        <v>12</v>
      </c>
      <c r="H62" s="25">
        <v>3.8471781763746602</v>
      </c>
      <c r="I62" s="25">
        <v>153</v>
      </c>
      <c r="J62" s="25">
        <v>2.5144955401141599E-2</v>
      </c>
      <c r="K62" s="25">
        <v>10467</v>
      </c>
      <c r="L62" s="26">
        <v>846655</v>
      </c>
      <c r="M62" s="24">
        <v>2102006000</v>
      </c>
      <c r="N62" s="25">
        <v>51059</v>
      </c>
      <c r="O62" s="25"/>
      <c r="P62" s="25"/>
      <c r="Q62" s="25"/>
      <c r="R62" s="25"/>
      <c r="S62" s="25" t="s">
        <v>12</v>
      </c>
      <c r="T62" s="25">
        <v>9.2285584464778694</v>
      </c>
      <c r="U62" s="25">
        <v>365</v>
      </c>
      <c r="V62" s="25">
        <v>2.5283721771172201E-2</v>
      </c>
      <c r="W62" s="25">
        <v>10467</v>
      </c>
      <c r="X62" s="27">
        <v>846655</v>
      </c>
      <c r="Y62" s="28">
        <f t="shared" si="0"/>
        <v>2.7246894026811208E-3</v>
      </c>
      <c r="AA62" t="str">
        <f t="shared" si="1"/>
        <v>2102006000-51059-VOC</v>
      </c>
      <c r="AB62" t="str">
        <f>IF(COUNTIF('NP-NRModel-MAR-WILDFIRES Modifi'!V:V, AA62)=0, "Missing", "")</f>
        <v/>
      </c>
    </row>
    <row r="63" spans="1:28" hidden="1" x14ac:dyDescent="0.3">
      <c r="A63" s="24">
        <v>2102006000</v>
      </c>
      <c r="B63" s="40">
        <v>51107</v>
      </c>
      <c r="C63" s="25"/>
      <c r="D63" s="25"/>
      <c r="E63" s="25"/>
      <c r="F63" s="25"/>
      <c r="G63" s="25" t="s">
        <v>955</v>
      </c>
      <c r="H63" s="25">
        <v>38.565387270572501</v>
      </c>
      <c r="I63" s="25">
        <v>153</v>
      </c>
      <c r="J63" s="25">
        <v>0.25206135470962399</v>
      </c>
      <c r="K63" s="25">
        <v>10467</v>
      </c>
      <c r="L63" s="26">
        <v>3572109</v>
      </c>
      <c r="M63" s="24">
        <v>2102006000</v>
      </c>
      <c r="N63" s="25">
        <v>51107</v>
      </c>
      <c r="O63" s="25"/>
      <c r="P63" s="25"/>
      <c r="Q63" s="25"/>
      <c r="R63" s="25"/>
      <c r="S63" s="25" t="s">
        <v>955</v>
      </c>
      <c r="T63" s="25">
        <v>92.510124075644299</v>
      </c>
      <c r="U63" s="25">
        <v>365</v>
      </c>
      <c r="V63" s="25">
        <v>0.25345239472779202</v>
      </c>
      <c r="W63" s="25">
        <v>10467</v>
      </c>
      <c r="X63" s="27">
        <v>3572109</v>
      </c>
      <c r="Y63" s="28">
        <f t="shared" si="0"/>
        <v>2.7246894026811247E-3</v>
      </c>
      <c r="AA63" t="str">
        <f t="shared" si="1"/>
        <v>2102006000-51107-NOX</v>
      </c>
      <c r="AB63" t="str">
        <f>IF(COUNTIF('NP-NRModel-MAR-WILDFIRES Modifi'!V:V, AA63)=0, "Missing", "")</f>
        <v/>
      </c>
    </row>
    <row r="64" spans="1:28" hidden="1" x14ac:dyDescent="0.3">
      <c r="A64" s="24">
        <v>2102006000</v>
      </c>
      <c r="B64" s="40">
        <v>51107</v>
      </c>
      <c r="C64" s="25"/>
      <c r="D64" s="25"/>
      <c r="E64" s="25"/>
      <c r="F64" s="25"/>
      <c r="G64" s="25" t="s">
        <v>12</v>
      </c>
      <c r="H64" s="25">
        <v>2.1210962355065099</v>
      </c>
      <c r="I64" s="25">
        <v>153</v>
      </c>
      <c r="J64" s="25">
        <v>1.3863374088277799E-2</v>
      </c>
      <c r="K64" s="25">
        <v>10467</v>
      </c>
      <c r="L64" s="26">
        <v>2542825</v>
      </c>
      <c r="M64" s="24">
        <v>2102006000</v>
      </c>
      <c r="N64" s="25">
        <v>51107</v>
      </c>
      <c r="O64" s="25"/>
      <c r="P64" s="25"/>
      <c r="Q64" s="25"/>
      <c r="R64" s="25"/>
      <c r="S64" s="25" t="s">
        <v>12</v>
      </c>
      <c r="T64" s="25">
        <v>5.08805666973862</v>
      </c>
      <c r="U64" s="25">
        <v>365</v>
      </c>
      <c r="V64" s="25">
        <v>1.39398812869551E-2</v>
      </c>
      <c r="W64" s="25">
        <v>10467</v>
      </c>
      <c r="X64" s="27">
        <v>2542825</v>
      </c>
      <c r="Y64" s="28">
        <f t="shared" si="0"/>
        <v>2.7246894026811182E-3</v>
      </c>
      <c r="AA64" t="str">
        <f t="shared" si="1"/>
        <v>2102006000-51107-VOC</v>
      </c>
      <c r="AB64" t="str">
        <f>IF(COUNTIF('NP-NRModel-MAR-WILDFIRES Modifi'!V:V, AA64)=0, "Missing", "")</f>
        <v/>
      </c>
    </row>
    <row r="65" spans="1:28" hidden="1" x14ac:dyDescent="0.3">
      <c r="A65" s="24">
        <v>2102006000</v>
      </c>
      <c r="B65" s="40">
        <v>51153</v>
      </c>
      <c r="C65" s="25"/>
      <c r="D65" s="25"/>
      <c r="E65" s="25"/>
      <c r="F65" s="25"/>
      <c r="G65" s="25" t="s">
        <v>955</v>
      </c>
      <c r="H65" s="25">
        <v>36.944785873776702</v>
      </c>
      <c r="I65" s="25">
        <v>153</v>
      </c>
      <c r="J65" s="25">
        <v>0.24146918871749501</v>
      </c>
      <c r="K65" s="25">
        <v>10467</v>
      </c>
      <c r="L65" s="26">
        <v>1727611</v>
      </c>
      <c r="M65" s="24">
        <v>2102006000</v>
      </c>
      <c r="N65" s="25">
        <v>51153</v>
      </c>
      <c r="O65" s="25"/>
      <c r="P65" s="25"/>
      <c r="Q65" s="25"/>
      <c r="R65" s="25"/>
      <c r="S65" s="25" t="s">
        <v>955</v>
      </c>
      <c r="T65" s="25">
        <v>88.622647586872304</v>
      </c>
      <c r="U65" s="25">
        <v>365</v>
      </c>
      <c r="V65" s="25">
        <v>0.242801774210609</v>
      </c>
      <c r="W65" s="25">
        <v>10467</v>
      </c>
      <c r="X65" s="27">
        <v>1727611</v>
      </c>
      <c r="Y65" s="28">
        <f t="shared" si="0"/>
        <v>2.7246894026811256E-3</v>
      </c>
      <c r="AA65" t="str">
        <f t="shared" si="1"/>
        <v>2102006000-51153-NOX</v>
      </c>
      <c r="AB65" t="str">
        <f>IF(COUNTIF('NP-NRModel-MAR-WILDFIRES Modifi'!V:V, AA65)=0, "Missing", "")</f>
        <v/>
      </c>
    </row>
    <row r="66" spans="1:28" hidden="1" x14ac:dyDescent="0.3">
      <c r="A66" s="24">
        <v>2102006000</v>
      </c>
      <c r="B66" s="40">
        <v>51153</v>
      </c>
      <c r="C66" s="25"/>
      <c r="D66" s="25"/>
      <c r="E66" s="25"/>
      <c r="F66" s="25"/>
      <c r="G66" s="25" t="s">
        <v>12</v>
      </c>
      <c r="H66" s="25">
        <v>2.03196307284944</v>
      </c>
      <c r="I66" s="25">
        <v>153</v>
      </c>
      <c r="J66" s="25">
        <v>1.32808043977087E-2</v>
      </c>
      <c r="K66" s="25">
        <v>10467</v>
      </c>
      <c r="L66" s="26">
        <v>2628006</v>
      </c>
      <c r="M66" s="24">
        <v>2102006000</v>
      </c>
      <c r="N66" s="25">
        <v>51153</v>
      </c>
      <c r="O66" s="25"/>
      <c r="P66" s="25"/>
      <c r="Q66" s="25"/>
      <c r="R66" s="25"/>
      <c r="S66" s="25" t="s">
        <v>12</v>
      </c>
      <c r="T66" s="25">
        <v>4.8742452569603998</v>
      </c>
      <c r="U66" s="25">
        <v>365</v>
      </c>
      <c r="V66" s="25">
        <v>1.3354096594412E-2</v>
      </c>
      <c r="W66" s="25">
        <v>10467</v>
      </c>
      <c r="X66" s="27">
        <v>2628006</v>
      </c>
      <c r="Y66" s="28">
        <f t="shared" si="0"/>
        <v>2.7246894026811169E-3</v>
      </c>
      <c r="AA66" t="str">
        <f t="shared" si="1"/>
        <v>2102006000-51153-VOC</v>
      </c>
      <c r="AB66" t="str">
        <f>IF(COUNTIF('NP-NRModel-MAR-WILDFIRES Modifi'!V:V, AA66)=0, "Missing", "")</f>
        <v/>
      </c>
    </row>
    <row r="67" spans="1:28" hidden="1" x14ac:dyDescent="0.3">
      <c r="A67" s="24">
        <v>2102006000</v>
      </c>
      <c r="B67" s="40">
        <v>51510</v>
      </c>
      <c r="C67" s="25"/>
      <c r="D67" s="25"/>
      <c r="E67" s="25"/>
      <c r="F67" s="25"/>
      <c r="G67" s="25" t="s">
        <v>955</v>
      </c>
      <c r="H67" s="25">
        <v>6.7621577747230903</v>
      </c>
      <c r="I67" s="25">
        <v>153</v>
      </c>
      <c r="J67" s="25">
        <v>4.4197109638712997E-2</v>
      </c>
      <c r="K67" s="25">
        <v>10467</v>
      </c>
      <c r="L67" s="26">
        <v>940072</v>
      </c>
      <c r="M67" s="24">
        <v>2102006000</v>
      </c>
      <c r="N67" s="25">
        <v>51510</v>
      </c>
      <c r="O67" s="25"/>
      <c r="P67" s="25"/>
      <c r="Q67" s="25"/>
      <c r="R67" s="25"/>
      <c r="S67" s="25" t="s">
        <v>955</v>
      </c>
      <c r="T67" s="25">
        <v>16.2209716803766</v>
      </c>
      <c r="U67" s="25">
        <v>365</v>
      </c>
      <c r="V67" s="25">
        <v>4.44410183024017E-2</v>
      </c>
      <c r="W67" s="25">
        <v>10467</v>
      </c>
      <c r="X67" s="27">
        <v>940072</v>
      </c>
      <c r="Y67" s="28">
        <f t="shared" ref="Y67:Y130" si="2">IFERROR(J67/T67,0)</f>
        <v>2.7246894026811395E-3</v>
      </c>
      <c r="AA67" t="str">
        <f t="shared" ref="AA67:AA130" si="3">TRIM(A67) &amp; "-" &amp; B67 &amp; "-" &amp; TRIM(S67)</f>
        <v>2102006000-51510-NOX</v>
      </c>
      <c r="AB67" t="str">
        <f>IF(COUNTIF('NP-NRModel-MAR-WILDFIRES Modifi'!V:V, AA67)=0, "Missing", "")</f>
        <v/>
      </c>
    </row>
    <row r="68" spans="1:28" hidden="1" x14ac:dyDescent="0.3">
      <c r="A68" s="24">
        <v>2102006000</v>
      </c>
      <c r="B68" s="40">
        <v>51510</v>
      </c>
      <c r="C68" s="25"/>
      <c r="D68" s="25"/>
      <c r="E68" s="25"/>
      <c r="F68" s="25"/>
      <c r="G68" s="25" t="s">
        <v>12</v>
      </c>
      <c r="H68" s="25">
        <v>0.37191869906809499</v>
      </c>
      <c r="I68" s="25">
        <v>153</v>
      </c>
      <c r="J68" s="25">
        <v>2.4308411703797099E-3</v>
      </c>
      <c r="K68" s="25">
        <v>10467</v>
      </c>
      <c r="L68" s="26">
        <v>297530</v>
      </c>
      <c r="M68" s="24">
        <v>2102006000</v>
      </c>
      <c r="N68" s="25">
        <v>51510</v>
      </c>
      <c r="O68" s="25"/>
      <c r="P68" s="25"/>
      <c r="Q68" s="25"/>
      <c r="R68" s="25"/>
      <c r="S68" s="25" t="s">
        <v>12</v>
      </c>
      <c r="T68" s="25">
        <v>0.89215349389465204</v>
      </c>
      <c r="U68" s="25">
        <v>365</v>
      </c>
      <c r="V68" s="25">
        <v>2.4442561476565798E-3</v>
      </c>
      <c r="W68" s="25">
        <v>10467</v>
      </c>
      <c r="X68" s="27">
        <v>297530</v>
      </c>
      <c r="Y68" s="28">
        <f t="shared" si="2"/>
        <v>2.7246894026811382E-3</v>
      </c>
      <c r="AA68" t="str">
        <f t="shared" si="3"/>
        <v>2102006000-51510-VOC</v>
      </c>
      <c r="AB68" t="str">
        <f>IF(COUNTIF('NP-NRModel-MAR-WILDFIRES Modifi'!V:V, AA68)=0, "Missing", "")</f>
        <v/>
      </c>
    </row>
    <row r="69" spans="1:28" hidden="1" x14ac:dyDescent="0.3">
      <c r="A69" s="24">
        <v>2102006000</v>
      </c>
      <c r="B69" s="40">
        <v>51600</v>
      </c>
      <c r="C69" s="25"/>
      <c r="D69" s="25"/>
      <c r="E69" s="25"/>
      <c r="F69" s="25"/>
      <c r="G69" s="25" t="s">
        <v>955</v>
      </c>
      <c r="H69" s="25">
        <v>2.4167190004727201</v>
      </c>
      <c r="I69" s="25">
        <v>153</v>
      </c>
      <c r="J69" s="25">
        <v>1.5795549022697499E-2</v>
      </c>
      <c r="K69" s="25">
        <v>10467</v>
      </c>
      <c r="L69" s="26">
        <v>2161656</v>
      </c>
      <c r="M69" s="24">
        <v>2102006000</v>
      </c>
      <c r="N69" s="25">
        <v>51600</v>
      </c>
      <c r="O69" s="25"/>
      <c r="P69" s="25"/>
      <c r="Q69" s="25"/>
      <c r="R69" s="25"/>
      <c r="S69" s="25" t="s">
        <v>955</v>
      </c>
      <c r="T69" s="25">
        <v>5.7971925193214604</v>
      </c>
      <c r="U69" s="25">
        <v>365</v>
      </c>
      <c r="V69" s="25">
        <v>1.5882719231017601E-2</v>
      </c>
      <c r="W69" s="25">
        <v>10467</v>
      </c>
      <c r="X69" s="27">
        <v>2161656</v>
      </c>
      <c r="Y69" s="28">
        <f t="shared" si="2"/>
        <v>2.7246894026811291E-3</v>
      </c>
      <c r="AA69" t="str">
        <f t="shared" si="3"/>
        <v>2102006000-51600-NOX</v>
      </c>
      <c r="AB69" t="str">
        <f>IF(COUNTIF('NP-NRModel-MAR-WILDFIRES Modifi'!V:V, AA69)=0, "Missing", "")</f>
        <v/>
      </c>
    </row>
    <row r="70" spans="1:28" hidden="1" x14ac:dyDescent="0.3">
      <c r="A70" s="24">
        <v>2102006000</v>
      </c>
      <c r="B70" s="40">
        <v>51600</v>
      </c>
      <c r="C70" s="25"/>
      <c r="D70" s="25"/>
      <c r="E70" s="25"/>
      <c r="F70" s="25"/>
      <c r="G70" s="25" t="s">
        <v>12</v>
      </c>
      <c r="H70" s="25">
        <v>0.13291951927600901</v>
      </c>
      <c r="I70" s="25">
        <v>153</v>
      </c>
      <c r="J70" s="25">
        <v>8.68755027947774E-4</v>
      </c>
      <c r="K70" s="25">
        <v>10467</v>
      </c>
      <c r="L70" s="26">
        <v>2547144</v>
      </c>
      <c r="M70" s="24">
        <v>2102006000</v>
      </c>
      <c r="N70" s="25">
        <v>51600</v>
      </c>
      <c r="O70" s="25"/>
      <c r="P70" s="25"/>
      <c r="Q70" s="25"/>
      <c r="R70" s="25"/>
      <c r="S70" s="25" t="s">
        <v>12</v>
      </c>
      <c r="T70" s="25">
        <v>0.318845526793956</v>
      </c>
      <c r="U70" s="25">
        <v>365</v>
      </c>
      <c r="V70" s="25">
        <v>8.7354938847659296E-4</v>
      </c>
      <c r="W70" s="25">
        <v>10467</v>
      </c>
      <c r="X70" s="27">
        <v>2547144</v>
      </c>
      <c r="Y70" s="28">
        <f t="shared" si="2"/>
        <v>2.7246894026811295E-3</v>
      </c>
      <c r="AA70" t="str">
        <f t="shared" si="3"/>
        <v>2102006000-51600-VOC</v>
      </c>
      <c r="AB70" t="str">
        <f>IF(COUNTIF('NP-NRModel-MAR-WILDFIRES Modifi'!V:V, AA70)=0, "Missing", "")</f>
        <v/>
      </c>
    </row>
    <row r="71" spans="1:28" hidden="1" x14ac:dyDescent="0.3">
      <c r="A71" s="24">
        <v>2102006000</v>
      </c>
      <c r="B71" s="40">
        <v>51610</v>
      </c>
      <c r="C71" s="25"/>
      <c r="D71" s="25"/>
      <c r="E71" s="25"/>
      <c r="F71" s="25"/>
      <c r="G71" s="25" t="s">
        <v>955</v>
      </c>
      <c r="H71" s="25">
        <v>1.46553752951209</v>
      </c>
      <c r="I71" s="25">
        <v>153</v>
      </c>
      <c r="J71" s="25">
        <v>9.5786766634777306E-3</v>
      </c>
      <c r="K71" s="25">
        <v>10467</v>
      </c>
      <c r="L71" s="26">
        <v>190396</v>
      </c>
      <c r="M71" s="24">
        <v>2102006000</v>
      </c>
      <c r="N71" s="25">
        <v>51610</v>
      </c>
      <c r="O71" s="25"/>
      <c r="P71" s="25"/>
      <c r="Q71" s="25"/>
      <c r="R71" s="25"/>
      <c r="S71" s="25" t="s">
        <v>955</v>
      </c>
      <c r="T71" s="25">
        <v>3.5155114025298402</v>
      </c>
      <c r="U71" s="25">
        <v>365</v>
      </c>
      <c r="V71" s="25">
        <v>9.63153808912285E-3</v>
      </c>
      <c r="W71" s="25">
        <v>10467</v>
      </c>
      <c r="X71" s="27">
        <v>190396</v>
      </c>
      <c r="Y71" s="28">
        <f t="shared" si="2"/>
        <v>2.7246894026811295E-3</v>
      </c>
      <c r="AA71" t="str">
        <f t="shared" si="3"/>
        <v>2102006000-51610-NOX</v>
      </c>
      <c r="AB71" t="str">
        <f>IF(COUNTIF('NP-NRModel-MAR-WILDFIRES Modifi'!V:V, AA71)=0, "Missing", "")</f>
        <v/>
      </c>
    </row>
    <row r="72" spans="1:28" hidden="1" x14ac:dyDescent="0.3">
      <c r="A72" s="24">
        <v>2102006000</v>
      </c>
      <c r="B72" s="40">
        <v>51610</v>
      </c>
      <c r="C72" s="25"/>
      <c r="D72" s="25"/>
      <c r="E72" s="25"/>
      <c r="F72" s="25"/>
      <c r="G72" s="25" t="s">
        <v>12</v>
      </c>
      <c r="H72" s="25">
        <v>8.0604551248170106E-2</v>
      </c>
      <c r="I72" s="25">
        <v>153</v>
      </c>
      <c r="J72" s="25">
        <v>5.2682713234098095E-4</v>
      </c>
      <c r="K72" s="25">
        <v>10467</v>
      </c>
      <c r="L72" s="26">
        <v>1219640</v>
      </c>
      <c r="M72" s="24">
        <v>2102006000</v>
      </c>
      <c r="N72" s="25">
        <v>51610</v>
      </c>
      <c r="O72" s="25"/>
      <c r="P72" s="25"/>
      <c r="Q72" s="25"/>
      <c r="R72" s="25"/>
      <c r="S72" s="25" t="s">
        <v>12</v>
      </c>
      <c r="T72" s="25">
        <v>0.19335309625477901</v>
      </c>
      <c r="U72" s="25">
        <v>365</v>
      </c>
      <c r="V72" s="25">
        <v>5.2973451028706599E-4</v>
      </c>
      <c r="W72" s="25">
        <v>10467</v>
      </c>
      <c r="X72" s="27">
        <v>1219640</v>
      </c>
      <c r="Y72" s="28">
        <f t="shared" si="2"/>
        <v>2.7246894026811304E-3</v>
      </c>
      <c r="AA72" t="str">
        <f t="shared" si="3"/>
        <v>2102006000-51610-VOC</v>
      </c>
      <c r="AB72" t="str">
        <f>IF(COUNTIF('NP-NRModel-MAR-WILDFIRES Modifi'!V:V, AA72)=0, "Missing", "")</f>
        <v/>
      </c>
    </row>
    <row r="73" spans="1:28" hidden="1" x14ac:dyDescent="0.3">
      <c r="A73" s="24">
        <v>2102006000</v>
      </c>
      <c r="B73" s="40">
        <v>51683</v>
      </c>
      <c r="C73" s="25"/>
      <c r="D73" s="25"/>
      <c r="E73" s="25"/>
      <c r="F73" s="25"/>
      <c r="G73" s="25" t="s">
        <v>955</v>
      </c>
      <c r="H73" s="25">
        <v>6.3765087515988901</v>
      </c>
      <c r="I73" s="25">
        <v>153</v>
      </c>
      <c r="J73" s="25">
        <v>4.1676527788228002E-2</v>
      </c>
      <c r="K73" s="25">
        <v>10467</v>
      </c>
      <c r="L73" s="26">
        <v>3279540</v>
      </c>
      <c r="M73" s="24">
        <v>2102006000</v>
      </c>
      <c r="N73" s="25">
        <v>51683</v>
      </c>
      <c r="O73" s="25"/>
      <c r="P73" s="25"/>
      <c r="Q73" s="25"/>
      <c r="R73" s="25"/>
      <c r="S73" s="25" t="s">
        <v>955</v>
      </c>
      <c r="T73" s="25">
        <v>15.2958820727301</v>
      </c>
      <c r="U73" s="25">
        <v>365</v>
      </c>
      <c r="V73" s="25">
        <v>4.1906526226657997E-2</v>
      </c>
      <c r="W73" s="25">
        <v>10467</v>
      </c>
      <c r="X73" s="27">
        <v>3279540</v>
      </c>
      <c r="Y73" s="28">
        <f t="shared" si="2"/>
        <v>2.7246894026811313E-3</v>
      </c>
      <c r="AA73" t="str">
        <f t="shared" si="3"/>
        <v>2102006000-51683-NOX</v>
      </c>
      <c r="AB73" t="str">
        <f>IF(COUNTIF('NP-NRModel-MAR-WILDFIRES Modifi'!V:V, AA73)=0, "Missing", "")</f>
        <v/>
      </c>
    </row>
    <row r="74" spans="1:28" hidden="1" x14ac:dyDescent="0.3">
      <c r="A74" s="24">
        <v>2102006000</v>
      </c>
      <c r="B74" s="40">
        <v>51683</v>
      </c>
      <c r="C74" s="25"/>
      <c r="D74" s="25"/>
      <c r="E74" s="25"/>
      <c r="F74" s="25"/>
      <c r="G74" s="25" t="s">
        <v>12</v>
      </c>
      <c r="H74" s="25">
        <v>0.35070787404631298</v>
      </c>
      <c r="I74" s="25">
        <v>153</v>
      </c>
      <c r="J74" s="25">
        <v>2.2922083271000801E-3</v>
      </c>
      <c r="K74" s="25">
        <v>10467</v>
      </c>
      <c r="L74" s="26">
        <v>191265</v>
      </c>
      <c r="M74" s="24">
        <v>2102006000</v>
      </c>
      <c r="N74" s="25">
        <v>51683</v>
      </c>
      <c r="O74" s="25"/>
      <c r="P74" s="25"/>
      <c r="Q74" s="25"/>
      <c r="R74" s="25"/>
      <c r="S74" s="25" t="s">
        <v>12</v>
      </c>
      <c r="T74" s="25">
        <v>0.84127325663046704</v>
      </c>
      <c r="U74" s="25">
        <v>365</v>
      </c>
      <c r="V74" s="25">
        <v>2.3048582373437401E-3</v>
      </c>
      <c r="W74" s="25">
        <v>10467</v>
      </c>
      <c r="X74" s="27">
        <v>191265</v>
      </c>
      <c r="Y74" s="28">
        <f t="shared" si="2"/>
        <v>2.7246894026811347E-3</v>
      </c>
      <c r="AA74" t="str">
        <f t="shared" si="3"/>
        <v>2102006000-51683-VOC</v>
      </c>
      <c r="AB74" t="str">
        <f>IF(COUNTIF('NP-NRModel-MAR-WILDFIRES Modifi'!V:V, AA74)=0, "Missing", "")</f>
        <v/>
      </c>
    </row>
    <row r="75" spans="1:28" hidden="1" x14ac:dyDescent="0.3">
      <c r="A75" s="24">
        <v>2102006000</v>
      </c>
      <c r="B75" s="40">
        <v>51685</v>
      </c>
      <c r="C75" s="25"/>
      <c r="D75" s="25"/>
      <c r="E75" s="25"/>
      <c r="F75" s="25"/>
      <c r="G75" s="25" t="s">
        <v>955</v>
      </c>
      <c r="H75" s="25">
        <v>2.8478708316603201</v>
      </c>
      <c r="I75" s="25">
        <v>153</v>
      </c>
      <c r="J75" s="25">
        <v>1.8613534847453001E-2</v>
      </c>
      <c r="K75" s="25">
        <v>10467</v>
      </c>
      <c r="L75" s="26">
        <v>2401351</v>
      </c>
      <c r="M75" s="24">
        <v>2102006000</v>
      </c>
      <c r="N75" s="25">
        <v>51685</v>
      </c>
      <c r="O75" s="25"/>
      <c r="P75" s="25"/>
      <c r="Q75" s="25"/>
      <c r="R75" s="25"/>
      <c r="S75" s="25" t="s">
        <v>955</v>
      </c>
      <c r="T75" s="25">
        <v>6.8314336412572798</v>
      </c>
      <c r="U75" s="25">
        <v>365</v>
      </c>
      <c r="V75" s="25">
        <v>1.8716256551389799E-2</v>
      </c>
      <c r="W75" s="25">
        <v>10467</v>
      </c>
      <c r="X75" s="27">
        <v>2401351</v>
      </c>
      <c r="Y75" s="28">
        <f t="shared" si="2"/>
        <v>2.7246894026811191E-3</v>
      </c>
      <c r="AA75" t="str">
        <f t="shared" si="3"/>
        <v>2102006000-51685-NOX</v>
      </c>
      <c r="AB75" t="str">
        <f>IF(COUNTIF('NP-NRModel-MAR-WILDFIRES Modifi'!V:V, AA75)=0, "Missing", "")</f>
        <v/>
      </c>
    </row>
    <row r="76" spans="1:28" hidden="1" x14ac:dyDescent="0.3">
      <c r="A76" s="24">
        <v>2102006000</v>
      </c>
      <c r="B76" s="40">
        <v>51685</v>
      </c>
      <c r="C76" s="25"/>
      <c r="D76" s="25"/>
      <c r="E76" s="25"/>
      <c r="F76" s="25"/>
      <c r="G76" s="25" t="s">
        <v>12</v>
      </c>
      <c r="H76" s="25">
        <v>0.156632900032982</v>
      </c>
      <c r="I76" s="25">
        <v>153</v>
      </c>
      <c r="J76" s="25">
        <v>1.02374444466001E-3</v>
      </c>
      <c r="K76" s="25">
        <v>10467</v>
      </c>
      <c r="L76" s="26">
        <v>2143711</v>
      </c>
      <c r="M76" s="24">
        <v>2102006000</v>
      </c>
      <c r="N76" s="25">
        <v>51685</v>
      </c>
      <c r="O76" s="25"/>
      <c r="P76" s="25"/>
      <c r="Q76" s="25"/>
      <c r="R76" s="25"/>
      <c r="S76" s="25" t="s">
        <v>12</v>
      </c>
      <c r="T76" s="25">
        <v>0.37572886056393601</v>
      </c>
      <c r="U76" s="25">
        <v>365</v>
      </c>
      <c r="V76" s="25">
        <v>1.02939413853133E-3</v>
      </c>
      <c r="W76" s="25">
        <v>10467</v>
      </c>
      <c r="X76" s="27">
        <v>2143711</v>
      </c>
      <c r="Y76" s="28">
        <f t="shared" si="2"/>
        <v>2.7246894026811239E-3</v>
      </c>
      <c r="AA76" t="str">
        <f t="shared" si="3"/>
        <v>2102006000-51685-VOC</v>
      </c>
      <c r="AB76" t="str">
        <f>IF(COUNTIF('NP-NRModel-MAR-WILDFIRES Modifi'!V:V, AA76)=0, "Missing", "")</f>
        <v/>
      </c>
    </row>
    <row r="77" spans="1:28" hidden="1" x14ac:dyDescent="0.3">
      <c r="A77" s="24">
        <v>2102007000</v>
      </c>
      <c r="B77" s="40">
        <v>11001</v>
      </c>
      <c r="C77" s="25"/>
      <c r="D77" s="25"/>
      <c r="E77" s="25"/>
      <c r="F77" s="25"/>
      <c r="G77" s="25" t="s">
        <v>955</v>
      </c>
      <c r="H77" s="25">
        <v>8.2999243896468501E-4</v>
      </c>
      <c r="I77" s="25">
        <v>153</v>
      </c>
      <c r="J77" s="29">
        <v>5.42478718277572E-6</v>
      </c>
      <c r="K77" s="25">
        <v>10467</v>
      </c>
      <c r="L77" s="26">
        <v>4069033</v>
      </c>
      <c r="M77" s="24">
        <v>2102007000</v>
      </c>
      <c r="N77" s="25">
        <v>11001</v>
      </c>
      <c r="O77" s="25"/>
      <c r="P77" s="25"/>
      <c r="Q77" s="25"/>
      <c r="R77" s="25"/>
      <c r="S77" s="25" t="s">
        <v>955</v>
      </c>
      <c r="T77" s="25">
        <v>1.99097452261444E-3</v>
      </c>
      <c r="U77" s="25">
        <v>365</v>
      </c>
      <c r="V77" s="29">
        <v>5.45472471949164E-6</v>
      </c>
      <c r="W77" s="25">
        <v>10467</v>
      </c>
      <c r="X77" s="27">
        <v>4069033</v>
      </c>
      <c r="Y77" s="28">
        <f t="shared" si="2"/>
        <v>2.7246894026811469E-3</v>
      </c>
      <c r="AA77" t="str">
        <f t="shared" si="3"/>
        <v>2102007000-11001-NOX</v>
      </c>
      <c r="AB77" t="str">
        <f>IF(COUNTIF('NP-NRModel-MAR-WILDFIRES Modifi'!V:V, AA77)=0, "Missing", "")</f>
        <v/>
      </c>
    </row>
    <row r="78" spans="1:28" hidden="1" x14ac:dyDescent="0.3">
      <c r="A78" s="24">
        <v>2102007000</v>
      </c>
      <c r="B78" s="40">
        <v>11001</v>
      </c>
      <c r="C78" s="25"/>
      <c r="D78" s="25"/>
      <c r="E78" s="25"/>
      <c r="F78" s="25"/>
      <c r="G78" s="25" t="s">
        <v>12</v>
      </c>
      <c r="H78" s="29">
        <v>3.0330006399583001E-5</v>
      </c>
      <c r="I78" s="25">
        <v>153</v>
      </c>
      <c r="J78" s="29">
        <v>1.9823533594498701E-7</v>
      </c>
      <c r="K78" s="25">
        <v>10467</v>
      </c>
      <c r="L78" s="26">
        <v>3554611</v>
      </c>
      <c r="M78" s="24">
        <v>2102007000</v>
      </c>
      <c r="N78" s="25">
        <v>11001</v>
      </c>
      <c r="O78" s="25"/>
      <c r="P78" s="25"/>
      <c r="Q78" s="25"/>
      <c r="R78" s="25"/>
      <c r="S78" s="25" t="s">
        <v>12</v>
      </c>
      <c r="T78" s="29">
        <v>7.2755204960213193E-5</v>
      </c>
      <c r="U78" s="25">
        <v>365</v>
      </c>
      <c r="V78" s="29">
        <v>1.9932932865811799E-7</v>
      </c>
      <c r="W78" s="25">
        <v>10467</v>
      </c>
      <c r="X78" s="27">
        <v>3554611</v>
      </c>
      <c r="Y78" s="28">
        <f t="shared" si="2"/>
        <v>2.7246894026811373E-3</v>
      </c>
      <c r="AA78" t="str">
        <f t="shared" si="3"/>
        <v>2102007000-11001-VOC</v>
      </c>
      <c r="AB78" t="str">
        <f>IF(COUNTIF('NP-NRModel-MAR-WILDFIRES Modifi'!V:V, AA78)=0, "Missing", "")</f>
        <v/>
      </c>
    </row>
    <row r="79" spans="1:28" hidden="1" x14ac:dyDescent="0.3">
      <c r="A79" s="24">
        <v>2102008000</v>
      </c>
      <c r="B79" s="40">
        <v>24009</v>
      </c>
      <c r="C79" s="25"/>
      <c r="D79" s="25"/>
      <c r="E79" s="25"/>
      <c r="F79" s="25"/>
      <c r="G79" s="25" t="s">
        <v>955</v>
      </c>
      <c r="H79" s="25">
        <v>0.121395037018031</v>
      </c>
      <c r="I79" s="25">
        <v>153</v>
      </c>
      <c r="J79" s="25">
        <v>7.9343161449693504E-4</v>
      </c>
      <c r="K79" s="25">
        <v>10467</v>
      </c>
      <c r="L79" s="26">
        <v>26233</v>
      </c>
      <c r="M79" s="24">
        <v>2102008000</v>
      </c>
      <c r="N79" s="25">
        <v>24009</v>
      </c>
      <c r="O79" s="25"/>
      <c r="P79" s="25"/>
      <c r="Q79" s="25"/>
      <c r="R79" s="25"/>
      <c r="S79" s="25" t="s">
        <v>955</v>
      </c>
      <c r="T79" s="25">
        <v>0.29120075620956598</v>
      </c>
      <c r="U79" s="25">
        <v>365</v>
      </c>
      <c r="V79" s="25">
        <v>7.9781029098511299E-4</v>
      </c>
      <c r="W79" s="25">
        <v>10467</v>
      </c>
      <c r="X79" s="27">
        <v>26233</v>
      </c>
      <c r="Y79" s="28">
        <f t="shared" si="2"/>
        <v>2.7246894026811278E-3</v>
      </c>
      <c r="AA79" t="str">
        <f t="shared" si="3"/>
        <v>2102008000-24009-NOX</v>
      </c>
      <c r="AB79" t="str">
        <f>IF(COUNTIF('NP-NRModel-MAR-WILDFIRES Modifi'!V:V, AA79)=0, "Missing", "")</f>
        <v/>
      </c>
    </row>
    <row r="80" spans="1:28" hidden="1" x14ac:dyDescent="0.3">
      <c r="A80" s="24">
        <v>2102008000</v>
      </c>
      <c r="B80" s="40">
        <v>24009</v>
      </c>
      <c r="C80" s="25"/>
      <c r="D80" s="25"/>
      <c r="E80" s="25"/>
      <c r="F80" s="25"/>
      <c r="G80" s="25" t="s">
        <v>12</v>
      </c>
      <c r="H80" s="25">
        <v>9.3805289981247902E-3</v>
      </c>
      <c r="I80" s="25">
        <v>153</v>
      </c>
      <c r="J80" s="29">
        <v>6.1310647046567294E-5</v>
      </c>
      <c r="K80" s="25">
        <v>10467</v>
      </c>
      <c r="L80" s="26">
        <v>2086319</v>
      </c>
      <c r="M80" s="24">
        <v>2102008000</v>
      </c>
      <c r="N80" s="25">
        <v>24009</v>
      </c>
      <c r="O80" s="25"/>
      <c r="P80" s="25"/>
      <c r="Q80" s="25"/>
      <c r="R80" s="25"/>
      <c r="S80" s="25" t="s">
        <v>12</v>
      </c>
      <c r="T80" s="25">
        <v>2.2501884796937498E-2</v>
      </c>
      <c r="U80" s="25">
        <v>365</v>
      </c>
      <c r="V80" s="29">
        <v>6.1648999443664497E-5</v>
      </c>
      <c r="W80" s="25">
        <v>10467</v>
      </c>
      <c r="X80" s="27">
        <v>2086319</v>
      </c>
      <c r="Y80" s="28">
        <f t="shared" si="2"/>
        <v>2.7246894026811326E-3</v>
      </c>
      <c r="AA80" t="str">
        <f t="shared" si="3"/>
        <v>2102008000-24009-VOC</v>
      </c>
      <c r="AB80" t="str">
        <f>IF(COUNTIF('NP-NRModel-MAR-WILDFIRES Modifi'!V:V, AA80)=0, "Missing", "")</f>
        <v/>
      </c>
    </row>
    <row r="81" spans="1:28" hidden="1" x14ac:dyDescent="0.3">
      <c r="A81" s="24">
        <v>2102008000</v>
      </c>
      <c r="B81" s="40">
        <v>24017</v>
      </c>
      <c r="C81" s="25"/>
      <c r="D81" s="25"/>
      <c r="E81" s="25"/>
      <c r="F81" s="25"/>
      <c r="G81" s="25" t="s">
        <v>955</v>
      </c>
      <c r="H81" s="25">
        <v>0.17689631824434099</v>
      </c>
      <c r="I81" s="25">
        <v>153</v>
      </c>
      <c r="J81" s="25">
        <v>1.1561850865643201E-3</v>
      </c>
      <c r="K81" s="25">
        <v>10467</v>
      </c>
      <c r="L81" s="26">
        <v>274965</v>
      </c>
      <c r="M81" s="24">
        <v>2102008000</v>
      </c>
      <c r="N81" s="25">
        <v>24017</v>
      </c>
      <c r="O81" s="25"/>
      <c r="P81" s="25"/>
      <c r="Q81" s="25"/>
      <c r="R81" s="25"/>
      <c r="S81" s="25" t="s">
        <v>955</v>
      </c>
      <c r="T81" s="25">
        <v>0.42433647131545199</v>
      </c>
      <c r="U81" s="25">
        <v>365</v>
      </c>
      <c r="V81" s="25">
        <v>1.16256567483685E-3</v>
      </c>
      <c r="W81" s="25">
        <v>10467</v>
      </c>
      <c r="X81" s="27">
        <v>274965</v>
      </c>
      <c r="Y81" s="28">
        <f t="shared" si="2"/>
        <v>2.7246894026811365E-3</v>
      </c>
      <c r="AA81" t="str">
        <f t="shared" si="3"/>
        <v>2102008000-24017-NOX</v>
      </c>
      <c r="AB81" t="str">
        <f>IF(COUNTIF('NP-NRModel-MAR-WILDFIRES Modifi'!V:V, AA81)=0, "Missing", "")</f>
        <v/>
      </c>
    </row>
    <row r="82" spans="1:28" hidden="1" x14ac:dyDescent="0.3">
      <c r="A82" s="24">
        <v>2102008000</v>
      </c>
      <c r="B82" s="40">
        <v>24017</v>
      </c>
      <c r="C82" s="25"/>
      <c r="D82" s="25"/>
      <c r="E82" s="25"/>
      <c r="F82" s="25"/>
      <c r="G82" s="25" t="s">
        <v>12</v>
      </c>
      <c r="H82" s="25">
        <v>1.3669263986682501E-2</v>
      </c>
      <c r="I82" s="25">
        <v>153</v>
      </c>
      <c r="J82" s="29">
        <v>8.9341594684199898E-5</v>
      </c>
      <c r="K82" s="25">
        <v>10467</v>
      </c>
      <c r="L82" s="26">
        <v>917569</v>
      </c>
      <c r="M82" s="24">
        <v>2102008000</v>
      </c>
      <c r="N82" s="25">
        <v>24017</v>
      </c>
      <c r="O82" s="25"/>
      <c r="P82" s="25"/>
      <c r="Q82" s="25"/>
      <c r="R82" s="25"/>
      <c r="S82" s="25" t="s">
        <v>12</v>
      </c>
      <c r="T82" s="25">
        <v>3.2789643691602803E-2</v>
      </c>
      <c r="U82" s="25">
        <v>365</v>
      </c>
      <c r="V82" s="29">
        <v>8.9834640250966496E-5</v>
      </c>
      <c r="W82" s="25">
        <v>10467</v>
      </c>
      <c r="X82" s="27">
        <v>917569</v>
      </c>
      <c r="Y82" s="28">
        <f t="shared" si="2"/>
        <v>2.7246894026811169E-3</v>
      </c>
      <c r="AA82" t="str">
        <f t="shared" si="3"/>
        <v>2102008000-24017-VOC</v>
      </c>
      <c r="AB82" t="str">
        <f>IF(COUNTIF('NP-NRModel-MAR-WILDFIRES Modifi'!V:V, AA82)=0, "Missing", "")</f>
        <v/>
      </c>
    </row>
    <row r="83" spans="1:28" hidden="1" x14ac:dyDescent="0.3">
      <c r="A83" s="24">
        <v>2102008000</v>
      </c>
      <c r="B83" s="40">
        <v>24021</v>
      </c>
      <c r="C83" s="25"/>
      <c r="D83" s="25"/>
      <c r="E83" s="25"/>
      <c r="F83" s="25"/>
      <c r="G83" s="25" t="s">
        <v>955</v>
      </c>
      <c r="H83" s="25">
        <v>0.73302904983644401</v>
      </c>
      <c r="I83" s="25">
        <v>153</v>
      </c>
      <c r="J83" s="25">
        <v>4.7910395414146696E-3</v>
      </c>
      <c r="K83" s="25">
        <v>10467</v>
      </c>
      <c r="L83" s="26">
        <v>210664</v>
      </c>
      <c r="M83" s="24">
        <v>2102008000</v>
      </c>
      <c r="N83" s="25">
        <v>24021</v>
      </c>
      <c r="O83" s="25"/>
      <c r="P83" s="25"/>
      <c r="Q83" s="25"/>
      <c r="R83" s="25"/>
      <c r="S83" s="25" t="s">
        <v>955</v>
      </c>
      <c r="T83" s="25">
        <v>1.7583800695595799</v>
      </c>
      <c r="U83" s="25">
        <v>365</v>
      </c>
      <c r="V83" s="25">
        <v>4.8174796426289903E-3</v>
      </c>
      <c r="W83" s="25">
        <v>10467</v>
      </c>
      <c r="X83" s="27">
        <v>210664</v>
      </c>
      <c r="Y83" s="28">
        <f t="shared" si="2"/>
        <v>2.7246894026811152E-3</v>
      </c>
      <c r="AA83" t="str">
        <f t="shared" si="3"/>
        <v>2102008000-24021-NOX</v>
      </c>
      <c r="AB83" t="str">
        <f>IF(COUNTIF('NP-NRModel-MAR-WILDFIRES Modifi'!V:V, AA83)=0, "Missing", "")</f>
        <v/>
      </c>
    </row>
    <row r="84" spans="1:28" hidden="1" x14ac:dyDescent="0.3">
      <c r="A84" s="24">
        <v>2102008000</v>
      </c>
      <c r="B84" s="40">
        <v>24021</v>
      </c>
      <c r="C84" s="25"/>
      <c r="D84" s="25"/>
      <c r="E84" s="25"/>
      <c r="F84" s="25"/>
      <c r="G84" s="25" t="s">
        <v>12</v>
      </c>
      <c r="H84" s="25">
        <v>5.6643167113539797E-2</v>
      </c>
      <c r="I84" s="25">
        <v>153</v>
      </c>
      <c r="J84" s="25">
        <v>3.7021677851986802E-4</v>
      </c>
      <c r="K84" s="25">
        <v>10467</v>
      </c>
      <c r="L84" s="26">
        <v>2911772</v>
      </c>
      <c r="M84" s="24">
        <v>2102008000</v>
      </c>
      <c r="N84" s="25">
        <v>24021</v>
      </c>
      <c r="O84" s="25"/>
      <c r="P84" s="25"/>
      <c r="Q84" s="25"/>
      <c r="R84" s="25"/>
      <c r="S84" s="25" t="s">
        <v>12</v>
      </c>
      <c r="T84" s="25">
        <v>0.13587485537087901</v>
      </c>
      <c r="U84" s="25">
        <v>365</v>
      </c>
      <c r="V84" s="25">
        <v>3.72259877728438E-4</v>
      </c>
      <c r="W84" s="25">
        <v>10467</v>
      </c>
      <c r="X84" s="27">
        <v>2911772</v>
      </c>
      <c r="Y84" s="28">
        <f t="shared" si="2"/>
        <v>2.7246894026811503E-3</v>
      </c>
      <c r="AA84" t="str">
        <f t="shared" si="3"/>
        <v>2102008000-24021-VOC</v>
      </c>
      <c r="AB84" t="str">
        <f>IF(COUNTIF('NP-NRModel-MAR-WILDFIRES Modifi'!V:V, AA84)=0, "Missing", "")</f>
        <v/>
      </c>
    </row>
    <row r="85" spans="1:28" hidden="1" x14ac:dyDescent="0.3">
      <c r="A85" s="24">
        <v>2102008000</v>
      </c>
      <c r="B85" s="40">
        <v>24031</v>
      </c>
      <c r="C85" s="25"/>
      <c r="D85" s="25"/>
      <c r="E85" s="25"/>
      <c r="F85" s="25"/>
      <c r="G85" s="25" t="s">
        <v>955</v>
      </c>
      <c r="H85" s="25">
        <v>1.4828006185385001</v>
      </c>
      <c r="I85" s="25">
        <v>153</v>
      </c>
      <c r="J85" s="25">
        <v>9.6915073107091809E-3</v>
      </c>
      <c r="K85" s="25">
        <v>10467</v>
      </c>
      <c r="L85" s="26">
        <v>2709031</v>
      </c>
      <c r="M85" s="24">
        <v>2102008000</v>
      </c>
      <c r="N85" s="25">
        <v>24031</v>
      </c>
      <c r="O85" s="25"/>
      <c r="P85" s="25"/>
      <c r="Q85" s="25"/>
      <c r="R85" s="25"/>
      <c r="S85" s="25" t="s">
        <v>955</v>
      </c>
      <c r="T85" s="25">
        <v>3.5569218646252398</v>
      </c>
      <c r="U85" s="25">
        <v>365</v>
      </c>
      <c r="V85" s="25">
        <v>9.7449914099321609E-3</v>
      </c>
      <c r="W85" s="25">
        <v>10467</v>
      </c>
      <c r="X85" s="27">
        <v>2709031</v>
      </c>
      <c r="Y85" s="28">
        <f t="shared" si="2"/>
        <v>2.7246894026811256E-3</v>
      </c>
      <c r="AA85" t="str">
        <f t="shared" si="3"/>
        <v>2102008000-24031-NOX</v>
      </c>
      <c r="AB85" t="str">
        <f>IF(COUNTIF('NP-NRModel-MAR-WILDFIRES Modifi'!V:V, AA85)=0, "Missing", "")</f>
        <v/>
      </c>
    </row>
    <row r="86" spans="1:28" hidden="1" x14ac:dyDescent="0.3">
      <c r="A86" s="24">
        <v>2102008000</v>
      </c>
      <c r="B86" s="40">
        <v>24031</v>
      </c>
      <c r="C86" s="25"/>
      <c r="D86" s="25"/>
      <c r="E86" s="25"/>
      <c r="F86" s="25"/>
      <c r="G86" s="25" t="s">
        <v>12</v>
      </c>
      <c r="H86" s="25">
        <v>0.114580068637293</v>
      </c>
      <c r="I86" s="25">
        <v>153</v>
      </c>
      <c r="J86" s="25">
        <v>7.4888933749865205E-4</v>
      </c>
      <c r="K86" s="25">
        <v>10467</v>
      </c>
      <c r="L86" s="26">
        <v>2580571</v>
      </c>
      <c r="M86" s="24">
        <v>2102008000</v>
      </c>
      <c r="N86" s="25">
        <v>24031</v>
      </c>
      <c r="O86" s="25"/>
      <c r="P86" s="25"/>
      <c r="Q86" s="25"/>
      <c r="R86" s="25"/>
      <c r="S86" s="25" t="s">
        <v>12</v>
      </c>
      <c r="T86" s="25">
        <v>0.27485310316902001</v>
      </c>
      <c r="U86" s="25">
        <v>365</v>
      </c>
      <c r="V86" s="25">
        <v>7.5302220046306802E-4</v>
      </c>
      <c r="W86" s="25">
        <v>10467</v>
      </c>
      <c r="X86" s="27">
        <v>2580571</v>
      </c>
      <c r="Y86" s="28">
        <f t="shared" si="2"/>
        <v>2.7246894026811295E-3</v>
      </c>
      <c r="AA86" t="str">
        <f t="shared" si="3"/>
        <v>2102008000-24031-VOC</v>
      </c>
      <c r="AB86" t="str">
        <f>IF(COUNTIF('NP-NRModel-MAR-WILDFIRES Modifi'!V:V, AA86)=0, "Missing", "")</f>
        <v/>
      </c>
    </row>
    <row r="87" spans="1:28" hidden="1" x14ac:dyDescent="0.3">
      <c r="A87" s="24">
        <v>2102008000</v>
      </c>
      <c r="B87" s="40">
        <v>24033</v>
      </c>
      <c r="C87" s="25"/>
      <c r="D87" s="25"/>
      <c r="E87" s="25"/>
      <c r="F87" s="25"/>
      <c r="G87" s="25" t="s">
        <v>955</v>
      </c>
      <c r="H87" s="25">
        <v>1.8650041428552899</v>
      </c>
      <c r="I87" s="25">
        <v>153</v>
      </c>
      <c r="J87" s="25">
        <v>1.21895695611457E-2</v>
      </c>
      <c r="K87" s="25">
        <v>10467</v>
      </c>
      <c r="L87" s="26">
        <v>2167624</v>
      </c>
      <c r="M87" s="24">
        <v>2102008000</v>
      </c>
      <c r="N87" s="25">
        <v>24033</v>
      </c>
      <c r="O87" s="25"/>
      <c r="P87" s="25"/>
      <c r="Q87" s="25"/>
      <c r="R87" s="25"/>
      <c r="S87" s="25" t="s">
        <v>955</v>
      </c>
      <c r="T87" s="25">
        <v>4.4737464568075396</v>
      </c>
      <c r="U87" s="25">
        <v>365</v>
      </c>
      <c r="V87" s="25">
        <v>1.2256839607691901E-2</v>
      </c>
      <c r="W87" s="25">
        <v>10467</v>
      </c>
      <c r="X87" s="27">
        <v>2167624</v>
      </c>
      <c r="Y87" s="28">
        <f t="shared" si="2"/>
        <v>2.7246894026811174E-3</v>
      </c>
      <c r="AA87" t="str">
        <f t="shared" si="3"/>
        <v>2102008000-24033-NOX</v>
      </c>
      <c r="AB87" t="str">
        <f>IF(COUNTIF('NP-NRModel-MAR-WILDFIRES Modifi'!V:V, AA87)=0, "Missing", "")</f>
        <v/>
      </c>
    </row>
    <row r="88" spans="1:28" hidden="1" x14ac:dyDescent="0.3">
      <c r="A88" s="24">
        <v>2102008000</v>
      </c>
      <c r="B88" s="40">
        <v>24033</v>
      </c>
      <c r="C88" s="25"/>
      <c r="D88" s="25"/>
      <c r="E88" s="25"/>
      <c r="F88" s="25"/>
      <c r="G88" s="25" t="s">
        <v>12</v>
      </c>
      <c r="H88" s="25">
        <v>0.14411396028266099</v>
      </c>
      <c r="I88" s="25">
        <v>153</v>
      </c>
      <c r="J88" s="25">
        <v>9.4192130903700505E-4</v>
      </c>
      <c r="K88" s="25">
        <v>10467</v>
      </c>
      <c r="L88" s="26">
        <v>2038949</v>
      </c>
      <c r="M88" s="24">
        <v>2102008000</v>
      </c>
      <c r="N88" s="25">
        <v>24033</v>
      </c>
      <c r="O88" s="25"/>
      <c r="P88" s="25"/>
      <c r="Q88" s="25"/>
      <c r="R88" s="25"/>
      <c r="S88" s="25" t="s">
        <v>12</v>
      </c>
      <c r="T88" s="25">
        <v>0.34569859893393401</v>
      </c>
      <c r="U88" s="25">
        <v>365</v>
      </c>
      <c r="V88" s="25">
        <v>9.47119449134068E-4</v>
      </c>
      <c r="W88" s="25">
        <v>10467</v>
      </c>
      <c r="X88" s="27">
        <v>2038949</v>
      </c>
      <c r="Y88" s="28">
        <f t="shared" si="2"/>
        <v>2.7246894026811326E-3</v>
      </c>
      <c r="AA88" t="str">
        <f t="shared" si="3"/>
        <v>2102008000-24033-VOC</v>
      </c>
      <c r="AB88" t="str">
        <f>IF(COUNTIF('NP-NRModel-MAR-WILDFIRES Modifi'!V:V, AA88)=0, "Missing", "")</f>
        <v/>
      </c>
    </row>
    <row r="89" spans="1:28" hidden="1" x14ac:dyDescent="0.3">
      <c r="A89" s="24">
        <v>2102008000</v>
      </c>
      <c r="B89" s="40">
        <v>51013</v>
      </c>
      <c r="C89" s="25"/>
      <c r="D89" s="25"/>
      <c r="E89" s="25"/>
      <c r="F89" s="25"/>
      <c r="G89" s="25" t="s">
        <v>955</v>
      </c>
      <c r="H89" s="25">
        <v>8.3710534623029194</v>
      </c>
      <c r="I89" s="25">
        <v>153</v>
      </c>
      <c r="J89" s="25">
        <v>5.4712767727470003E-2</v>
      </c>
      <c r="K89" s="25">
        <v>10467</v>
      </c>
      <c r="L89" s="26">
        <v>1811660</v>
      </c>
      <c r="M89" s="24">
        <v>2102008000</v>
      </c>
      <c r="N89" s="25">
        <v>51013</v>
      </c>
      <c r="O89" s="25"/>
      <c r="P89" s="25"/>
      <c r="Q89" s="25"/>
      <c r="R89" s="25"/>
      <c r="S89" s="25" t="s">
        <v>955</v>
      </c>
      <c r="T89" s="25">
        <v>20.080368673813599</v>
      </c>
      <c r="U89" s="25">
        <v>365</v>
      </c>
      <c r="V89" s="25">
        <v>5.5014708695379902E-2</v>
      </c>
      <c r="W89" s="25">
        <v>10467</v>
      </c>
      <c r="X89" s="27">
        <v>1811660</v>
      </c>
      <c r="Y89" s="28">
        <f t="shared" si="2"/>
        <v>2.7246894026811278E-3</v>
      </c>
      <c r="AA89" t="str">
        <f t="shared" si="3"/>
        <v>2102008000-51013-NOX</v>
      </c>
      <c r="AB89" t="str">
        <f>IF(COUNTIF('NP-NRModel-MAR-WILDFIRES Modifi'!V:V, AA89)=0, "Missing", "")</f>
        <v/>
      </c>
    </row>
    <row r="90" spans="1:28" hidden="1" x14ac:dyDescent="0.3">
      <c r="A90" s="24">
        <v>2102008000</v>
      </c>
      <c r="B90" s="40">
        <v>51013</v>
      </c>
      <c r="C90" s="25"/>
      <c r="D90" s="25"/>
      <c r="E90" s="25"/>
      <c r="F90" s="25"/>
      <c r="G90" s="25" t="s">
        <v>12</v>
      </c>
      <c r="H90" s="25">
        <v>0.64685430070781602</v>
      </c>
      <c r="I90" s="25">
        <v>153</v>
      </c>
      <c r="J90" s="25">
        <v>4.22780588697919E-3</v>
      </c>
      <c r="K90" s="25">
        <v>10467</v>
      </c>
      <c r="L90" s="26">
        <v>2711853</v>
      </c>
      <c r="M90" s="24">
        <v>2102008000</v>
      </c>
      <c r="N90" s="25">
        <v>51013</v>
      </c>
      <c r="O90" s="25"/>
      <c r="P90" s="25"/>
      <c r="Q90" s="25"/>
      <c r="R90" s="25"/>
      <c r="S90" s="25" t="s">
        <v>12</v>
      </c>
      <c r="T90" s="25">
        <v>1.5516652587333299</v>
      </c>
      <c r="U90" s="25">
        <v>365</v>
      </c>
      <c r="V90" s="25">
        <v>4.2511376951598102E-3</v>
      </c>
      <c r="W90" s="25">
        <v>10467</v>
      </c>
      <c r="X90" s="27">
        <v>2711853</v>
      </c>
      <c r="Y90" s="28">
        <f t="shared" si="2"/>
        <v>2.7246894026811378E-3</v>
      </c>
      <c r="AA90" t="str">
        <f t="shared" si="3"/>
        <v>2102008000-51013-VOC</v>
      </c>
      <c r="AB90" t="str">
        <f>IF(COUNTIF('NP-NRModel-MAR-WILDFIRES Modifi'!V:V, AA90)=0, "Missing", "")</f>
        <v/>
      </c>
    </row>
    <row r="91" spans="1:28" hidden="1" x14ac:dyDescent="0.3">
      <c r="A91" s="24">
        <v>2102008000</v>
      </c>
      <c r="B91" s="40">
        <v>51059</v>
      </c>
      <c r="C91" s="25"/>
      <c r="D91" s="25"/>
      <c r="E91" s="25"/>
      <c r="F91" s="25"/>
      <c r="G91" s="25" t="s">
        <v>955</v>
      </c>
      <c r="H91" s="25">
        <v>184.98008708199899</v>
      </c>
      <c r="I91" s="25">
        <v>153</v>
      </c>
      <c r="J91" s="25">
        <v>1.2090201770065301</v>
      </c>
      <c r="K91" s="25">
        <v>10467</v>
      </c>
      <c r="L91" s="26">
        <v>1491632</v>
      </c>
      <c r="M91" s="24">
        <v>2102008000</v>
      </c>
      <c r="N91" s="25">
        <v>51059</v>
      </c>
      <c r="O91" s="25"/>
      <c r="P91" s="25"/>
      <c r="Q91" s="25"/>
      <c r="R91" s="25"/>
      <c r="S91" s="25" t="s">
        <v>955</v>
      </c>
      <c r="T91" s="25">
        <v>443.72770555676499</v>
      </c>
      <c r="U91" s="25">
        <v>365</v>
      </c>
      <c r="V91" s="25">
        <v>1.21569234399113</v>
      </c>
      <c r="W91" s="25">
        <v>10467</v>
      </c>
      <c r="X91" s="27">
        <v>1491632</v>
      </c>
      <c r="Y91" s="28">
        <f t="shared" si="2"/>
        <v>2.7246894026811295E-3</v>
      </c>
      <c r="AA91" t="str">
        <f t="shared" si="3"/>
        <v>2102008000-51059-NOX</v>
      </c>
      <c r="AB91" t="str">
        <f>IF(COUNTIF('NP-NRModel-MAR-WILDFIRES Modifi'!V:V, AA91)=0, "Missing", "")</f>
        <v/>
      </c>
    </row>
    <row r="92" spans="1:28" hidden="1" x14ac:dyDescent="0.3">
      <c r="A92" s="24">
        <v>2102008000</v>
      </c>
      <c r="B92" s="40">
        <v>51059</v>
      </c>
      <c r="C92" s="25"/>
      <c r="D92" s="25"/>
      <c r="E92" s="25"/>
      <c r="F92" s="25"/>
      <c r="G92" s="25" t="s">
        <v>12</v>
      </c>
      <c r="H92" s="25">
        <v>14.293914501407</v>
      </c>
      <c r="I92" s="25">
        <v>153</v>
      </c>
      <c r="J92" s="25">
        <v>9.3424277786974402E-2</v>
      </c>
      <c r="K92" s="25">
        <v>10467</v>
      </c>
      <c r="L92" s="26">
        <v>2135691</v>
      </c>
      <c r="M92" s="24">
        <v>2102008000</v>
      </c>
      <c r="N92" s="25">
        <v>51059</v>
      </c>
      <c r="O92" s="25"/>
      <c r="P92" s="25"/>
      <c r="Q92" s="25"/>
      <c r="R92" s="25"/>
      <c r="S92" s="25" t="s">
        <v>12</v>
      </c>
      <c r="T92" s="25">
        <v>34.288046811883902</v>
      </c>
      <c r="U92" s="25">
        <v>365</v>
      </c>
      <c r="V92" s="25">
        <v>9.3939854279134205E-2</v>
      </c>
      <c r="W92" s="25">
        <v>10467</v>
      </c>
      <c r="X92" s="27">
        <v>2135691</v>
      </c>
      <c r="Y92" s="28">
        <f t="shared" si="2"/>
        <v>2.7246894026811252E-3</v>
      </c>
      <c r="AA92" t="str">
        <f t="shared" si="3"/>
        <v>2102008000-51059-VOC</v>
      </c>
      <c r="AB92" t="str">
        <f>IF(COUNTIF('NP-NRModel-MAR-WILDFIRES Modifi'!V:V, AA92)=0, "Missing", "")</f>
        <v/>
      </c>
    </row>
    <row r="93" spans="1:28" hidden="1" x14ac:dyDescent="0.3">
      <c r="A93" s="24">
        <v>2102008000</v>
      </c>
      <c r="B93" s="40">
        <v>51107</v>
      </c>
      <c r="C93" s="25"/>
      <c r="D93" s="25"/>
      <c r="E93" s="25"/>
      <c r="F93" s="25"/>
      <c r="G93" s="25" t="s">
        <v>955</v>
      </c>
      <c r="H93" s="25">
        <v>101.986599732763</v>
      </c>
      <c r="I93" s="25">
        <v>153</v>
      </c>
      <c r="J93" s="25">
        <v>0.66657908322067905</v>
      </c>
      <c r="K93" s="25">
        <v>10467</v>
      </c>
      <c r="L93" s="26">
        <v>466872</v>
      </c>
      <c r="M93" s="24">
        <v>2102008000</v>
      </c>
      <c r="N93" s="25">
        <v>51107</v>
      </c>
      <c r="O93" s="25"/>
      <c r="P93" s="25"/>
      <c r="Q93" s="25"/>
      <c r="R93" s="25"/>
      <c r="S93" s="25" t="s">
        <v>955</v>
      </c>
      <c r="T93" s="25">
        <v>244.64406202217199</v>
      </c>
      <c r="U93" s="25">
        <v>365</v>
      </c>
      <c r="V93" s="25">
        <v>0.67025770417033503</v>
      </c>
      <c r="W93" s="25">
        <v>10467</v>
      </c>
      <c r="X93" s="27">
        <v>466872</v>
      </c>
      <c r="Y93" s="28">
        <f t="shared" si="2"/>
        <v>2.7246894026811378E-3</v>
      </c>
      <c r="AA93" t="str">
        <f t="shared" si="3"/>
        <v>2102008000-51107-NOX</v>
      </c>
      <c r="AB93" t="str">
        <f>IF(COUNTIF('NP-NRModel-MAR-WILDFIRES Modifi'!V:V, AA93)=0, "Missing", "")</f>
        <v/>
      </c>
    </row>
    <row r="94" spans="1:28" hidden="1" x14ac:dyDescent="0.3">
      <c r="A94" s="24">
        <v>2102008000</v>
      </c>
      <c r="B94" s="40">
        <v>51107</v>
      </c>
      <c r="C94" s="25"/>
      <c r="D94" s="25"/>
      <c r="E94" s="25"/>
      <c r="F94" s="25"/>
      <c r="G94" s="25" t="s">
        <v>12</v>
      </c>
      <c r="H94" s="25">
        <v>7.8807817647900604</v>
      </c>
      <c r="I94" s="25">
        <v>153</v>
      </c>
      <c r="J94" s="25">
        <v>5.1508377547647401E-2</v>
      </c>
      <c r="K94" s="25">
        <v>10467</v>
      </c>
      <c r="L94" s="26">
        <v>2782065</v>
      </c>
      <c r="M94" s="24">
        <v>2102008000</v>
      </c>
      <c r="N94" s="25">
        <v>51107</v>
      </c>
      <c r="O94" s="25"/>
      <c r="P94" s="25"/>
      <c r="Q94" s="25"/>
      <c r="R94" s="25"/>
      <c r="S94" s="25" t="s">
        <v>12</v>
      </c>
      <c r="T94" s="25">
        <v>18.904311624276399</v>
      </c>
      <c r="U94" s="25">
        <v>365</v>
      </c>
      <c r="V94" s="25">
        <v>5.1792634587058697E-2</v>
      </c>
      <c r="W94" s="25">
        <v>10467</v>
      </c>
      <c r="X94" s="27">
        <v>2782065</v>
      </c>
      <c r="Y94" s="28">
        <f t="shared" si="2"/>
        <v>2.7246894026811191E-3</v>
      </c>
      <c r="AA94" t="str">
        <f t="shared" si="3"/>
        <v>2102008000-51107-VOC</v>
      </c>
      <c r="AB94" t="str">
        <f>IF(COUNTIF('NP-NRModel-MAR-WILDFIRES Modifi'!V:V, AA94)=0, "Missing", "")</f>
        <v/>
      </c>
    </row>
    <row r="95" spans="1:28" hidden="1" x14ac:dyDescent="0.3">
      <c r="A95" s="24">
        <v>2102008000</v>
      </c>
      <c r="B95" s="40">
        <v>51153</v>
      </c>
      <c r="C95" s="25"/>
      <c r="D95" s="25"/>
      <c r="E95" s="25"/>
      <c r="F95" s="25"/>
      <c r="G95" s="25" t="s">
        <v>955</v>
      </c>
      <c r="H95" s="25">
        <v>97.700892343227395</v>
      </c>
      <c r="I95" s="25">
        <v>153</v>
      </c>
      <c r="J95" s="25">
        <v>0.63856792381194305</v>
      </c>
      <c r="K95" s="25">
        <v>10467</v>
      </c>
      <c r="L95" s="26">
        <v>389818</v>
      </c>
      <c r="M95" s="24">
        <v>2102008000</v>
      </c>
      <c r="N95" s="25">
        <v>51153</v>
      </c>
      <c r="O95" s="25"/>
      <c r="P95" s="25"/>
      <c r="Q95" s="25"/>
      <c r="R95" s="25"/>
      <c r="S95" s="25" t="s">
        <v>955</v>
      </c>
      <c r="T95" s="25">
        <v>234.363565690672</v>
      </c>
      <c r="U95" s="25">
        <v>365</v>
      </c>
      <c r="V95" s="25">
        <v>0.64209196079636299</v>
      </c>
      <c r="W95" s="25">
        <v>10467</v>
      </c>
      <c r="X95" s="27">
        <v>389818</v>
      </c>
      <c r="Y95" s="28">
        <f t="shared" si="2"/>
        <v>2.7246894026811564E-3</v>
      </c>
      <c r="AA95" t="str">
        <f t="shared" si="3"/>
        <v>2102008000-51153-NOX</v>
      </c>
      <c r="AB95" t="str">
        <f>IF(COUNTIF('NP-NRModel-MAR-WILDFIRES Modifi'!V:V, AA95)=0, "Missing", "")</f>
        <v/>
      </c>
    </row>
    <row r="96" spans="1:28" hidden="1" x14ac:dyDescent="0.3">
      <c r="A96" s="24">
        <v>2102008000</v>
      </c>
      <c r="B96" s="40">
        <v>51153</v>
      </c>
      <c r="C96" s="25"/>
      <c r="D96" s="25"/>
      <c r="E96" s="25"/>
      <c r="F96" s="25"/>
      <c r="G96" s="25" t="s">
        <v>12</v>
      </c>
      <c r="H96" s="25">
        <v>7.54961308977468</v>
      </c>
      <c r="I96" s="25">
        <v>153</v>
      </c>
      <c r="J96" s="25">
        <v>4.93438764037561E-2</v>
      </c>
      <c r="K96" s="25">
        <v>10467</v>
      </c>
      <c r="L96" s="26">
        <v>518608</v>
      </c>
      <c r="M96" s="24">
        <v>2102008000</v>
      </c>
      <c r="N96" s="25">
        <v>51153</v>
      </c>
      <c r="O96" s="25"/>
      <c r="P96" s="25"/>
      <c r="Q96" s="25"/>
      <c r="R96" s="25"/>
      <c r="S96" s="25" t="s">
        <v>12</v>
      </c>
      <c r="T96" s="25">
        <v>18.1099087313222</v>
      </c>
      <c r="U96" s="25">
        <v>365</v>
      </c>
      <c r="V96" s="25">
        <v>4.9616188304992502E-2</v>
      </c>
      <c r="W96" s="25">
        <v>10467</v>
      </c>
      <c r="X96" s="27">
        <v>518608</v>
      </c>
      <c r="Y96" s="28">
        <f t="shared" si="2"/>
        <v>2.7246894026811317E-3</v>
      </c>
      <c r="AA96" t="str">
        <f t="shared" si="3"/>
        <v>2102008000-51153-VOC</v>
      </c>
      <c r="AB96" t="str">
        <f>IF(COUNTIF('NP-NRModel-MAR-WILDFIRES Modifi'!V:V, AA96)=0, "Missing", "")</f>
        <v/>
      </c>
    </row>
    <row r="97" spans="1:28" hidden="1" x14ac:dyDescent="0.3">
      <c r="A97" s="24">
        <v>2102008000</v>
      </c>
      <c r="B97" s="40">
        <v>51510</v>
      </c>
      <c r="C97" s="25"/>
      <c r="D97" s="25"/>
      <c r="E97" s="25"/>
      <c r="F97" s="25"/>
      <c r="G97" s="25" t="s">
        <v>955</v>
      </c>
      <c r="H97" s="25">
        <v>17.882598731043402</v>
      </c>
      <c r="I97" s="25">
        <v>153</v>
      </c>
      <c r="J97" s="25">
        <v>0.116879730268258</v>
      </c>
      <c r="K97" s="25">
        <v>10467</v>
      </c>
      <c r="L97" s="26">
        <v>1524672</v>
      </c>
      <c r="M97" s="24">
        <v>2102008000</v>
      </c>
      <c r="N97" s="25">
        <v>51510</v>
      </c>
      <c r="O97" s="25"/>
      <c r="P97" s="25"/>
      <c r="Q97" s="25"/>
      <c r="R97" s="25"/>
      <c r="S97" s="25" t="s">
        <v>955</v>
      </c>
      <c r="T97" s="25">
        <v>42.896533510662501</v>
      </c>
      <c r="U97" s="25">
        <v>365</v>
      </c>
      <c r="V97" s="25">
        <v>0.11752474934428001</v>
      </c>
      <c r="W97" s="25">
        <v>10467</v>
      </c>
      <c r="X97" s="27">
        <v>1524672</v>
      </c>
      <c r="Y97" s="28">
        <f t="shared" si="2"/>
        <v>2.7246894026811282E-3</v>
      </c>
      <c r="AA97" t="str">
        <f t="shared" si="3"/>
        <v>2102008000-51510-NOX</v>
      </c>
      <c r="AB97" t="str">
        <f>IF(COUNTIF('NP-NRModel-MAR-WILDFIRES Modifi'!V:V, AA97)=0, "Missing", "")</f>
        <v/>
      </c>
    </row>
    <row r="98" spans="1:28" hidden="1" x14ac:dyDescent="0.3">
      <c r="A98" s="24">
        <v>2102008000</v>
      </c>
      <c r="B98" s="40">
        <v>51510</v>
      </c>
      <c r="C98" s="25"/>
      <c r="D98" s="25"/>
      <c r="E98" s="25"/>
      <c r="F98" s="25"/>
      <c r="G98" s="25" t="s">
        <v>12</v>
      </c>
      <c r="H98" s="25">
        <v>1.38183708048828</v>
      </c>
      <c r="I98" s="25">
        <v>153</v>
      </c>
      <c r="J98" s="25">
        <v>9.0316149051522104E-3</v>
      </c>
      <c r="K98" s="25">
        <v>10467</v>
      </c>
      <c r="L98" s="26">
        <v>624446</v>
      </c>
      <c r="M98" s="24">
        <v>2102008000</v>
      </c>
      <c r="N98" s="25">
        <v>51510</v>
      </c>
      <c r="O98" s="25"/>
      <c r="P98" s="25"/>
      <c r="Q98" s="25"/>
      <c r="R98" s="25"/>
      <c r="S98" s="25" t="s">
        <v>12</v>
      </c>
      <c r="T98" s="25">
        <v>3.3147319089893101</v>
      </c>
      <c r="U98" s="25">
        <v>365</v>
      </c>
      <c r="V98" s="25">
        <v>9.0814572849022297E-3</v>
      </c>
      <c r="W98" s="25">
        <v>10467</v>
      </c>
      <c r="X98" s="27">
        <v>624446</v>
      </c>
      <c r="Y98" s="28">
        <f t="shared" si="2"/>
        <v>2.7246894026811438E-3</v>
      </c>
      <c r="AA98" t="str">
        <f t="shared" si="3"/>
        <v>2102008000-51510-VOC</v>
      </c>
      <c r="AB98" t="str">
        <f>IF(COUNTIF('NP-NRModel-MAR-WILDFIRES Modifi'!V:V, AA98)=0, "Missing", "")</f>
        <v/>
      </c>
    </row>
    <row r="99" spans="1:28" hidden="1" x14ac:dyDescent="0.3">
      <c r="A99" s="24">
        <v>2102008000</v>
      </c>
      <c r="B99" s="40">
        <v>51600</v>
      </c>
      <c r="C99" s="25"/>
      <c r="D99" s="25"/>
      <c r="E99" s="25"/>
      <c r="F99" s="25"/>
      <c r="G99" s="25" t="s">
        <v>955</v>
      </c>
      <c r="H99" s="25">
        <v>6.3910407351340996</v>
      </c>
      <c r="I99" s="25">
        <v>153</v>
      </c>
      <c r="J99" s="25">
        <v>4.1771508072771898E-2</v>
      </c>
      <c r="K99" s="25">
        <v>10467</v>
      </c>
      <c r="L99" s="26">
        <v>701901</v>
      </c>
      <c r="M99" s="24">
        <v>2102008000</v>
      </c>
      <c r="N99" s="25">
        <v>51600</v>
      </c>
      <c r="O99" s="25"/>
      <c r="P99" s="25"/>
      <c r="Q99" s="25"/>
      <c r="R99" s="25"/>
      <c r="S99" s="25" t="s">
        <v>955</v>
      </c>
      <c r="T99" s="25">
        <v>15.330741196287599</v>
      </c>
      <c r="U99" s="25">
        <v>365</v>
      </c>
      <c r="V99" s="25">
        <v>4.2002030674760597E-2</v>
      </c>
      <c r="W99" s="25">
        <v>10467</v>
      </c>
      <c r="X99" s="27">
        <v>701901</v>
      </c>
      <c r="Y99" s="28">
        <f t="shared" si="2"/>
        <v>2.724689402681133E-3</v>
      </c>
      <c r="AA99" t="str">
        <f t="shared" si="3"/>
        <v>2102008000-51600-NOX</v>
      </c>
      <c r="AB99" t="str">
        <f>IF(COUNTIF('NP-NRModel-MAR-WILDFIRES Modifi'!V:V, AA99)=0, "Missing", "")</f>
        <v/>
      </c>
    </row>
    <row r="100" spans="1:28" hidden="1" x14ac:dyDescent="0.3">
      <c r="A100" s="24">
        <v>2102008000</v>
      </c>
      <c r="B100" s="40">
        <v>51600</v>
      </c>
      <c r="C100" s="25"/>
      <c r="D100" s="25"/>
      <c r="E100" s="25"/>
      <c r="F100" s="25"/>
      <c r="G100" s="25" t="s">
        <v>12</v>
      </c>
      <c r="H100" s="25">
        <v>0.49385299702169799</v>
      </c>
      <c r="I100" s="25">
        <v>153</v>
      </c>
      <c r="J100" s="25">
        <v>3.22779736615489E-3</v>
      </c>
      <c r="K100" s="25">
        <v>10467</v>
      </c>
      <c r="L100" s="26">
        <v>1988708</v>
      </c>
      <c r="M100" s="24">
        <v>2102008000</v>
      </c>
      <c r="N100" s="25">
        <v>51600</v>
      </c>
      <c r="O100" s="25"/>
      <c r="P100" s="25"/>
      <c r="Q100" s="25"/>
      <c r="R100" s="25"/>
      <c r="S100" s="25" t="s">
        <v>12</v>
      </c>
      <c r="T100" s="25">
        <v>1.18464782186868</v>
      </c>
      <c r="U100" s="25">
        <v>365</v>
      </c>
      <c r="V100" s="25">
        <v>3.2456104708731E-3</v>
      </c>
      <c r="W100" s="25">
        <v>10467</v>
      </c>
      <c r="X100" s="27">
        <v>1988708</v>
      </c>
      <c r="Y100" s="28">
        <f t="shared" si="2"/>
        <v>2.7246894026811421E-3</v>
      </c>
      <c r="AA100" t="str">
        <f t="shared" si="3"/>
        <v>2102008000-51600-VOC</v>
      </c>
      <c r="AB100" t="str">
        <f>IF(COUNTIF('NP-NRModel-MAR-WILDFIRES Modifi'!V:V, AA100)=0, "Missing", "")</f>
        <v/>
      </c>
    </row>
    <row r="101" spans="1:28" hidden="1" x14ac:dyDescent="0.3">
      <c r="A101" s="24">
        <v>2102008000</v>
      </c>
      <c r="B101" s="40">
        <v>51610</v>
      </c>
      <c r="C101" s="25"/>
      <c r="D101" s="25"/>
      <c r="E101" s="25"/>
      <c r="F101" s="25"/>
      <c r="G101" s="25" t="s">
        <v>955</v>
      </c>
      <c r="H101" s="25">
        <v>3.8756303618971599</v>
      </c>
      <c r="I101" s="25">
        <v>153</v>
      </c>
      <c r="J101" s="25">
        <v>2.5330917398020601E-2</v>
      </c>
      <c r="K101" s="25">
        <v>10467</v>
      </c>
      <c r="L101" s="26">
        <v>3428534</v>
      </c>
      <c r="M101" s="24">
        <v>2102008000</v>
      </c>
      <c r="N101" s="25">
        <v>51610</v>
      </c>
      <c r="O101" s="25"/>
      <c r="P101" s="25"/>
      <c r="Q101" s="25"/>
      <c r="R101" s="25"/>
      <c r="S101" s="25" t="s">
        <v>955</v>
      </c>
      <c r="T101" s="25">
        <v>9.2968091603742309</v>
      </c>
      <c r="U101" s="25">
        <v>365</v>
      </c>
      <c r="V101" s="25">
        <v>2.5470710028422501E-2</v>
      </c>
      <c r="W101" s="25">
        <v>10467</v>
      </c>
      <c r="X101" s="27">
        <v>3428534</v>
      </c>
      <c r="Y101" s="28">
        <f t="shared" si="2"/>
        <v>2.7246894026811386E-3</v>
      </c>
      <c r="AA101" t="str">
        <f t="shared" si="3"/>
        <v>2102008000-51610-NOX</v>
      </c>
      <c r="AB101" t="str">
        <f>IF(COUNTIF('NP-NRModel-MAR-WILDFIRES Modifi'!V:V, AA101)=0, "Missing", "")</f>
        <v/>
      </c>
    </row>
    <row r="102" spans="1:28" hidden="1" x14ac:dyDescent="0.3">
      <c r="A102" s="24">
        <v>2102008000</v>
      </c>
      <c r="B102" s="40">
        <v>51610</v>
      </c>
      <c r="C102" s="25"/>
      <c r="D102" s="25"/>
      <c r="E102" s="25"/>
      <c r="F102" s="25"/>
      <c r="G102" s="25" t="s">
        <v>12</v>
      </c>
      <c r="H102" s="25">
        <v>0.29948051477912302</v>
      </c>
      <c r="I102" s="25">
        <v>153</v>
      </c>
      <c r="J102" s="25">
        <v>1.9573889854844601E-3</v>
      </c>
      <c r="K102" s="25">
        <v>10467</v>
      </c>
      <c r="L102" s="26">
        <v>469274</v>
      </c>
      <c r="M102" s="24">
        <v>2102008000</v>
      </c>
      <c r="N102" s="25">
        <v>51610</v>
      </c>
      <c r="O102" s="25"/>
      <c r="P102" s="25"/>
      <c r="Q102" s="25"/>
      <c r="R102" s="25"/>
      <c r="S102" s="25" t="s">
        <v>12</v>
      </c>
      <c r="T102" s="25">
        <v>0.71838976712662095</v>
      </c>
      <c r="U102" s="25">
        <v>365</v>
      </c>
      <c r="V102" s="25">
        <v>1.9681911428126599E-3</v>
      </c>
      <c r="W102" s="25">
        <v>10467</v>
      </c>
      <c r="X102" s="27">
        <v>469274</v>
      </c>
      <c r="Y102" s="28">
        <f t="shared" si="2"/>
        <v>2.7246894026811178E-3</v>
      </c>
      <c r="AA102" t="str">
        <f t="shared" si="3"/>
        <v>2102008000-51610-VOC</v>
      </c>
      <c r="AB102" t="str">
        <f>IF(COUNTIF('NP-NRModel-MAR-WILDFIRES Modifi'!V:V, AA102)=0, "Missing", "")</f>
        <v/>
      </c>
    </row>
    <row r="103" spans="1:28" hidden="1" x14ac:dyDescent="0.3">
      <c r="A103" s="24">
        <v>2102008000</v>
      </c>
      <c r="B103" s="40">
        <v>51683</v>
      </c>
      <c r="C103" s="25"/>
      <c r="D103" s="25"/>
      <c r="E103" s="25"/>
      <c r="F103" s="25"/>
      <c r="G103" s="25" t="s">
        <v>955</v>
      </c>
      <c r="H103" s="25">
        <v>16.862740607436098</v>
      </c>
      <c r="I103" s="25">
        <v>153</v>
      </c>
      <c r="J103" s="25">
        <v>0.11021399089827499</v>
      </c>
      <c r="K103" s="25">
        <v>10467</v>
      </c>
      <c r="L103" s="26">
        <v>4065819</v>
      </c>
      <c r="M103" s="24">
        <v>2102008000</v>
      </c>
      <c r="N103" s="25">
        <v>51683</v>
      </c>
      <c r="O103" s="25"/>
      <c r="P103" s="25"/>
      <c r="Q103" s="25"/>
      <c r="R103" s="25"/>
      <c r="S103" s="25" t="s">
        <v>955</v>
      </c>
      <c r="T103" s="25">
        <v>40.450111777813497</v>
      </c>
      <c r="U103" s="25">
        <v>365</v>
      </c>
      <c r="V103" s="25">
        <v>0.110822224048804</v>
      </c>
      <c r="W103" s="25">
        <v>10467</v>
      </c>
      <c r="X103" s="27">
        <v>4065819</v>
      </c>
      <c r="Y103" s="28">
        <f t="shared" si="2"/>
        <v>2.7246894026811152E-3</v>
      </c>
      <c r="AA103" t="str">
        <f t="shared" si="3"/>
        <v>2102008000-51683-NOX</v>
      </c>
      <c r="AB103" t="str">
        <f>IF(COUNTIF('NP-NRModel-MAR-WILDFIRES Modifi'!V:V, AA103)=0, "Missing", "")</f>
        <v/>
      </c>
    </row>
    <row r="104" spans="1:28" hidden="1" x14ac:dyDescent="0.3">
      <c r="A104" s="24">
        <v>2102008000</v>
      </c>
      <c r="B104" s="40">
        <v>51683</v>
      </c>
      <c r="C104" s="25"/>
      <c r="D104" s="25"/>
      <c r="E104" s="25"/>
      <c r="F104" s="25"/>
      <c r="G104" s="25" t="s">
        <v>12</v>
      </c>
      <c r="H104" s="25">
        <v>1.3030302574155801</v>
      </c>
      <c r="I104" s="25">
        <v>153</v>
      </c>
      <c r="J104" s="25">
        <v>8.5165376301671904E-3</v>
      </c>
      <c r="K104" s="25">
        <v>10467</v>
      </c>
      <c r="L104" s="26">
        <v>1621790</v>
      </c>
      <c r="M104" s="24">
        <v>2102008000</v>
      </c>
      <c r="N104" s="25">
        <v>51683</v>
      </c>
      <c r="O104" s="25"/>
      <c r="P104" s="25"/>
      <c r="Q104" s="25"/>
      <c r="R104" s="25"/>
      <c r="S104" s="25" t="s">
        <v>12</v>
      </c>
      <c r="T104" s="25">
        <v>3.1256911785199302</v>
      </c>
      <c r="U104" s="25">
        <v>365</v>
      </c>
      <c r="V104" s="25">
        <v>8.5635374753970893E-3</v>
      </c>
      <c r="W104" s="25">
        <v>10467</v>
      </c>
      <c r="X104" s="27">
        <v>1621790</v>
      </c>
      <c r="Y104" s="28">
        <f t="shared" si="2"/>
        <v>2.7246894026811443E-3</v>
      </c>
      <c r="AA104" t="str">
        <f t="shared" si="3"/>
        <v>2102008000-51683-VOC</v>
      </c>
      <c r="AB104" t="str">
        <f>IF(COUNTIF('NP-NRModel-MAR-WILDFIRES Modifi'!V:V, AA104)=0, "Missing", "")</f>
        <v/>
      </c>
    </row>
    <row r="105" spans="1:28" hidden="1" x14ac:dyDescent="0.3">
      <c r="A105" s="24">
        <v>2102008000</v>
      </c>
      <c r="B105" s="40">
        <v>51685</v>
      </c>
      <c r="C105" s="25"/>
      <c r="D105" s="25"/>
      <c r="E105" s="25"/>
      <c r="F105" s="25"/>
      <c r="G105" s="25" t="s">
        <v>955</v>
      </c>
      <c r="H105" s="25">
        <v>7.5312258808871002</v>
      </c>
      <c r="I105" s="25">
        <v>153</v>
      </c>
      <c r="J105" s="25">
        <v>4.9223698567889503E-2</v>
      </c>
      <c r="K105" s="25">
        <v>10467</v>
      </c>
      <c r="L105" s="26">
        <v>2833219</v>
      </c>
      <c r="M105" s="24">
        <v>2102008000</v>
      </c>
      <c r="N105" s="25">
        <v>51685</v>
      </c>
      <c r="O105" s="25"/>
      <c r="P105" s="25"/>
      <c r="Q105" s="25"/>
      <c r="R105" s="25"/>
      <c r="S105" s="25" t="s">
        <v>955</v>
      </c>
      <c r="T105" s="25">
        <v>18.065801745862299</v>
      </c>
      <c r="U105" s="25">
        <v>365</v>
      </c>
      <c r="V105" s="25">
        <v>4.94953472489379E-2</v>
      </c>
      <c r="W105" s="25">
        <v>10467</v>
      </c>
      <c r="X105" s="27">
        <v>2833219</v>
      </c>
      <c r="Y105" s="28">
        <f t="shared" si="2"/>
        <v>2.7246894026811434E-3</v>
      </c>
      <c r="AA105" t="str">
        <f t="shared" si="3"/>
        <v>2102008000-51685-NOX</v>
      </c>
      <c r="AB105" t="str">
        <f>IF(COUNTIF('NP-NRModel-MAR-WILDFIRES Modifi'!V:V, AA105)=0, "Missing", "")</f>
        <v/>
      </c>
    </row>
    <row r="106" spans="1:28" hidden="1" x14ac:dyDescent="0.3">
      <c r="A106" s="24">
        <v>2102008000</v>
      </c>
      <c r="B106" s="40">
        <v>51685</v>
      </c>
      <c r="C106" s="25"/>
      <c r="D106" s="25"/>
      <c r="E106" s="25"/>
      <c r="F106" s="25"/>
      <c r="G106" s="25" t="s">
        <v>12</v>
      </c>
      <c r="H106" s="25">
        <v>0.58195826933983597</v>
      </c>
      <c r="I106" s="25">
        <v>153</v>
      </c>
      <c r="J106" s="25">
        <v>3.80364881921461E-3</v>
      </c>
      <c r="K106" s="25">
        <v>10467</v>
      </c>
      <c r="L106" s="26">
        <v>2448823</v>
      </c>
      <c r="M106" s="24">
        <v>2102008000</v>
      </c>
      <c r="N106" s="25">
        <v>51685</v>
      </c>
      <c r="O106" s="25"/>
      <c r="P106" s="25"/>
      <c r="Q106" s="25"/>
      <c r="R106" s="25"/>
      <c r="S106" s="25" t="s">
        <v>12</v>
      </c>
      <c r="T106" s="25">
        <v>1.39599354534567</v>
      </c>
      <c r="U106" s="25">
        <v>365</v>
      </c>
      <c r="V106" s="25">
        <v>3.8246398502621301E-3</v>
      </c>
      <c r="W106" s="25">
        <v>10467</v>
      </c>
      <c r="X106" s="27">
        <v>2448823</v>
      </c>
      <c r="Y106" s="28">
        <f t="shared" si="2"/>
        <v>2.7246894026811326E-3</v>
      </c>
      <c r="AA106" t="str">
        <f t="shared" si="3"/>
        <v>2102008000-51685-VOC</v>
      </c>
      <c r="AB106" t="str">
        <f>IF(COUNTIF('NP-NRModel-MAR-WILDFIRES Modifi'!V:V, AA106)=0, "Missing", "")</f>
        <v/>
      </c>
    </row>
    <row r="107" spans="1:28" hidden="1" x14ac:dyDescent="0.3">
      <c r="A107" s="24">
        <v>2102011000</v>
      </c>
      <c r="B107" s="40">
        <v>24009</v>
      </c>
      <c r="C107" s="25"/>
      <c r="D107" s="25"/>
      <c r="E107" s="25"/>
      <c r="F107" s="25"/>
      <c r="G107" s="25" t="s">
        <v>955</v>
      </c>
      <c r="H107" s="25">
        <v>1.71977393128371E-3</v>
      </c>
      <c r="I107" s="25">
        <v>153</v>
      </c>
      <c r="J107" s="29">
        <v>1.1240352492050399E-5</v>
      </c>
      <c r="K107" s="25">
        <v>10467</v>
      </c>
      <c r="L107" s="26">
        <v>2901443</v>
      </c>
      <c r="M107" s="24">
        <v>2102011000</v>
      </c>
      <c r="N107" s="25">
        <v>24009</v>
      </c>
      <c r="O107" s="25"/>
      <c r="P107" s="25"/>
      <c r="Q107" s="25"/>
      <c r="R107" s="25"/>
      <c r="S107" s="25" t="s">
        <v>955</v>
      </c>
      <c r="T107" s="25">
        <v>4.1253702095327902E-3</v>
      </c>
      <c r="U107" s="25">
        <v>365</v>
      </c>
      <c r="V107" s="29">
        <v>1.1302384135706199E-5</v>
      </c>
      <c r="W107" s="25">
        <v>10467</v>
      </c>
      <c r="X107" s="27">
        <v>2901443</v>
      </c>
      <c r="Y107" s="28">
        <f t="shared" si="2"/>
        <v>2.7246894026811234E-3</v>
      </c>
      <c r="AA107" t="str">
        <f t="shared" si="3"/>
        <v>2102011000-24009-NOX</v>
      </c>
      <c r="AB107" t="str">
        <f>IF(COUNTIF('NP-NRModel-MAR-WILDFIRES Modifi'!V:V, AA107)=0, "Missing", "")</f>
        <v/>
      </c>
    </row>
    <row r="108" spans="1:28" hidden="1" x14ac:dyDescent="0.3">
      <c r="A108" s="24">
        <v>2102011000</v>
      </c>
      <c r="B108" s="40">
        <v>24009</v>
      </c>
      <c r="C108" s="25"/>
      <c r="D108" s="25"/>
      <c r="E108" s="25"/>
      <c r="F108" s="25"/>
      <c r="G108" s="25" t="s">
        <v>12</v>
      </c>
      <c r="H108" s="29">
        <v>1.6939196673935101E-5</v>
      </c>
      <c r="I108" s="25">
        <v>153</v>
      </c>
      <c r="J108" s="29">
        <v>1.1071370375121001E-7</v>
      </c>
      <c r="K108" s="25">
        <v>10467</v>
      </c>
      <c r="L108" s="26">
        <v>3029960</v>
      </c>
      <c r="M108" s="24">
        <v>2102011000</v>
      </c>
      <c r="N108" s="25">
        <v>24009</v>
      </c>
      <c r="O108" s="25"/>
      <c r="P108" s="25"/>
      <c r="Q108" s="25"/>
      <c r="R108" s="25"/>
      <c r="S108" s="25" t="s">
        <v>12</v>
      </c>
      <c r="T108" s="29">
        <v>4.0633513545531697E-5</v>
      </c>
      <c r="U108" s="25">
        <v>365</v>
      </c>
      <c r="V108" s="29">
        <v>1.11324694645292E-7</v>
      </c>
      <c r="W108" s="25">
        <v>10467</v>
      </c>
      <c r="X108" s="27">
        <v>3029960</v>
      </c>
      <c r="Y108" s="28">
        <f t="shared" si="2"/>
        <v>2.7246894026811213E-3</v>
      </c>
      <c r="AA108" t="str">
        <f t="shared" si="3"/>
        <v>2102011000-24009-VOC</v>
      </c>
      <c r="AB108" t="str">
        <f>IF(COUNTIF('NP-NRModel-MAR-WILDFIRES Modifi'!V:V, AA108)=0, "Missing", "")</f>
        <v/>
      </c>
    </row>
    <row r="109" spans="1:28" hidden="1" x14ac:dyDescent="0.3">
      <c r="A109" s="24">
        <v>2102011000</v>
      </c>
      <c r="B109" s="40">
        <v>24017</v>
      </c>
      <c r="C109" s="25"/>
      <c r="D109" s="25"/>
      <c r="E109" s="25"/>
      <c r="F109" s="25"/>
      <c r="G109" s="25" t="s">
        <v>955</v>
      </c>
      <c r="H109" s="25">
        <v>2.50604708386261E-3</v>
      </c>
      <c r="I109" s="25">
        <v>153</v>
      </c>
      <c r="J109" s="29">
        <v>1.63793927049844E-5</v>
      </c>
      <c r="K109" s="25">
        <v>10467</v>
      </c>
      <c r="L109" s="26">
        <v>3129094</v>
      </c>
      <c r="M109" s="24">
        <v>2102011000</v>
      </c>
      <c r="N109" s="25">
        <v>24017</v>
      </c>
      <c r="O109" s="25"/>
      <c r="P109" s="25"/>
      <c r="Q109" s="25"/>
      <c r="R109" s="25"/>
      <c r="S109" s="25" t="s">
        <v>955</v>
      </c>
      <c r="T109" s="25">
        <v>6.0114715052904397E-3</v>
      </c>
      <c r="U109" s="25">
        <v>365</v>
      </c>
      <c r="V109" s="29">
        <v>1.6469784946001201E-5</v>
      </c>
      <c r="W109" s="25">
        <v>10467</v>
      </c>
      <c r="X109" s="27">
        <v>3129094</v>
      </c>
      <c r="Y109" s="28">
        <f t="shared" si="2"/>
        <v>2.724689402681123E-3</v>
      </c>
      <c r="AA109" t="str">
        <f t="shared" si="3"/>
        <v>2102011000-24017-NOX</v>
      </c>
      <c r="AB109" t="str">
        <f>IF(COUNTIF('NP-NRModel-MAR-WILDFIRES Modifi'!V:V, AA109)=0, "Missing", "")</f>
        <v/>
      </c>
    </row>
    <row r="110" spans="1:28" hidden="1" x14ac:dyDescent="0.3">
      <c r="A110" s="24">
        <v>2102011000</v>
      </c>
      <c r="B110" s="40">
        <v>24017</v>
      </c>
      <c r="C110" s="25"/>
      <c r="D110" s="25"/>
      <c r="E110" s="25"/>
      <c r="F110" s="25"/>
      <c r="G110" s="25" t="s">
        <v>12</v>
      </c>
      <c r="H110" s="29">
        <v>2.4683721439819201E-5</v>
      </c>
      <c r="I110" s="25">
        <v>153</v>
      </c>
      <c r="J110" s="29">
        <v>1.6133151267855699E-7</v>
      </c>
      <c r="K110" s="25">
        <v>10467</v>
      </c>
      <c r="L110" s="26">
        <v>2871859</v>
      </c>
      <c r="M110" s="24">
        <v>2102011000</v>
      </c>
      <c r="N110" s="25">
        <v>24017</v>
      </c>
      <c r="O110" s="25"/>
      <c r="P110" s="25"/>
      <c r="Q110" s="25"/>
      <c r="R110" s="25"/>
      <c r="S110" s="25" t="s">
        <v>12</v>
      </c>
      <c r="T110" s="29">
        <v>5.9210973742476697E-5</v>
      </c>
      <c r="U110" s="25">
        <v>365</v>
      </c>
      <c r="V110" s="29">
        <v>1.62221845869799E-7</v>
      </c>
      <c r="W110" s="25">
        <v>10467</v>
      </c>
      <c r="X110" s="27">
        <v>2871859</v>
      </c>
      <c r="Y110" s="28">
        <f t="shared" si="2"/>
        <v>2.7246894026811317E-3</v>
      </c>
      <c r="AA110" t="str">
        <f t="shared" si="3"/>
        <v>2102011000-24017-VOC</v>
      </c>
      <c r="AB110" t="str">
        <f>IF(COUNTIF('NP-NRModel-MAR-WILDFIRES Modifi'!V:V, AA110)=0, "Missing", "")</f>
        <v/>
      </c>
    </row>
    <row r="111" spans="1:28" hidden="1" x14ac:dyDescent="0.3">
      <c r="A111" s="24">
        <v>2102011000</v>
      </c>
      <c r="B111" s="40">
        <v>24021</v>
      </c>
      <c r="C111" s="25"/>
      <c r="D111" s="25"/>
      <c r="E111" s="25"/>
      <c r="F111" s="25"/>
      <c r="G111" s="25" t="s">
        <v>955</v>
      </c>
      <c r="H111" s="25">
        <v>1.03846424661882E-2</v>
      </c>
      <c r="I111" s="25">
        <v>153</v>
      </c>
      <c r="J111" s="29">
        <v>6.7873480171164906E-5</v>
      </c>
      <c r="K111" s="25">
        <v>10467</v>
      </c>
      <c r="L111" s="26">
        <v>2615081</v>
      </c>
      <c r="M111" s="24">
        <v>2102011000</v>
      </c>
      <c r="N111" s="25">
        <v>24021</v>
      </c>
      <c r="O111" s="25"/>
      <c r="P111" s="25"/>
      <c r="Q111" s="25"/>
      <c r="R111" s="25"/>
      <c r="S111" s="25" t="s">
        <v>955</v>
      </c>
      <c r="T111" s="25">
        <v>2.49105384651831E-2</v>
      </c>
      <c r="U111" s="25">
        <v>365</v>
      </c>
      <c r="V111" s="29">
        <v>6.8248050589542702E-5</v>
      </c>
      <c r="W111" s="25">
        <v>10467</v>
      </c>
      <c r="X111" s="27">
        <v>2615081</v>
      </c>
      <c r="Y111" s="28">
        <f t="shared" si="2"/>
        <v>2.7246894026811243E-3</v>
      </c>
      <c r="AA111" t="str">
        <f t="shared" si="3"/>
        <v>2102011000-24021-NOX</v>
      </c>
      <c r="AB111" t="str">
        <f>IF(COUNTIF('NP-NRModel-MAR-WILDFIRES Modifi'!V:V, AA111)=0, "Missing", "")</f>
        <v/>
      </c>
    </row>
    <row r="112" spans="1:28" hidden="1" x14ac:dyDescent="0.3">
      <c r="A112" s="24">
        <v>2102011000</v>
      </c>
      <c r="B112" s="40">
        <v>24021</v>
      </c>
      <c r="C112" s="25"/>
      <c r="D112" s="25"/>
      <c r="E112" s="25"/>
      <c r="F112" s="25"/>
      <c r="G112" s="25" t="s">
        <v>12</v>
      </c>
      <c r="H112" s="25">
        <v>1.02285256783791E-4</v>
      </c>
      <c r="I112" s="25">
        <v>153</v>
      </c>
      <c r="J112" s="29">
        <v>6.6853109009013897E-7</v>
      </c>
      <c r="K112" s="25">
        <v>10467</v>
      </c>
      <c r="L112" s="26">
        <v>170432</v>
      </c>
      <c r="M112" s="24">
        <v>2102011000</v>
      </c>
      <c r="N112" s="25">
        <v>24021</v>
      </c>
      <c r="O112" s="25"/>
      <c r="P112" s="25"/>
      <c r="Q112" s="25"/>
      <c r="R112" s="25"/>
      <c r="S112" s="25" t="s">
        <v>12</v>
      </c>
      <c r="T112" s="25">
        <v>2.4536047647570202E-4</v>
      </c>
      <c r="U112" s="25">
        <v>365</v>
      </c>
      <c r="V112" s="29">
        <v>6.72220483495074E-7</v>
      </c>
      <c r="W112" s="25">
        <v>10467</v>
      </c>
      <c r="X112" s="27">
        <v>170432</v>
      </c>
      <c r="Y112" s="28">
        <f t="shared" si="2"/>
        <v>2.7246894026811339E-3</v>
      </c>
      <c r="AA112" t="str">
        <f t="shared" si="3"/>
        <v>2102011000-24021-VOC</v>
      </c>
      <c r="AB112" t="str">
        <f>IF(COUNTIF('NP-NRModel-MAR-WILDFIRES Modifi'!V:V, AA112)=0, "Missing", "")</f>
        <v/>
      </c>
    </row>
    <row r="113" spans="1:28" hidden="1" x14ac:dyDescent="0.3">
      <c r="A113" s="24">
        <v>2102011000</v>
      </c>
      <c r="B113" s="40">
        <v>24031</v>
      </c>
      <c r="C113" s="25"/>
      <c r="D113" s="25"/>
      <c r="E113" s="25"/>
      <c r="F113" s="25"/>
      <c r="G113" s="25" t="s">
        <v>955</v>
      </c>
      <c r="H113" s="25">
        <v>2.10064779107038E-2</v>
      </c>
      <c r="I113" s="25">
        <v>153</v>
      </c>
      <c r="J113" s="25">
        <v>1.3729724124642999E-4</v>
      </c>
      <c r="K113" s="25">
        <v>10467</v>
      </c>
      <c r="L113" s="26">
        <v>571552</v>
      </c>
      <c r="M113" s="24">
        <v>2102011000</v>
      </c>
      <c r="N113" s="25">
        <v>24031</v>
      </c>
      <c r="O113" s="25"/>
      <c r="P113" s="25"/>
      <c r="Q113" s="25"/>
      <c r="R113" s="25"/>
      <c r="S113" s="25" t="s">
        <v>955</v>
      </c>
      <c r="T113" s="25">
        <v>5.0390052206071199E-2</v>
      </c>
      <c r="U113" s="25">
        <v>365</v>
      </c>
      <c r="V113" s="25">
        <v>1.3805493755088001E-4</v>
      </c>
      <c r="W113" s="25">
        <v>10467</v>
      </c>
      <c r="X113" s="27">
        <v>571552</v>
      </c>
      <c r="Y113" s="28">
        <f t="shared" si="2"/>
        <v>2.7246894026811083E-3</v>
      </c>
      <c r="AA113" t="str">
        <f t="shared" si="3"/>
        <v>2102011000-24031-NOX</v>
      </c>
      <c r="AB113" t="str">
        <f>IF(COUNTIF('NP-NRModel-MAR-WILDFIRES Modifi'!V:V, AA113)=0, "Missing", "")</f>
        <v/>
      </c>
    </row>
    <row r="114" spans="1:28" hidden="1" x14ac:dyDescent="0.3">
      <c r="A114" s="24">
        <v>2102011000</v>
      </c>
      <c r="B114" s="40">
        <v>24031</v>
      </c>
      <c r="C114" s="25"/>
      <c r="D114" s="25"/>
      <c r="E114" s="25"/>
      <c r="F114" s="25"/>
      <c r="G114" s="25" t="s">
        <v>12</v>
      </c>
      <c r="H114" s="25">
        <v>2.0690672164232001E-4</v>
      </c>
      <c r="I114" s="25">
        <v>153</v>
      </c>
      <c r="J114" s="29">
        <v>1.35233151400209E-6</v>
      </c>
      <c r="K114" s="25">
        <v>10467</v>
      </c>
      <c r="L114" s="26">
        <v>2501308</v>
      </c>
      <c r="M114" s="24">
        <v>2102011000</v>
      </c>
      <c r="N114" s="25">
        <v>24031</v>
      </c>
      <c r="O114" s="25"/>
      <c r="P114" s="25"/>
      <c r="Q114" s="25"/>
      <c r="R114" s="25"/>
      <c r="S114" s="25" t="s">
        <v>12</v>
      </c>
      <c r="T114" s="25">
        <v>4.9632501696207296E-4</v>
      </c>
      <c r="U114" s="25">
        <v>365</v>
      </c>
      <c r="V114" s="29">
        <v>1.3597945670193801E-6</v>
      </c>
      <c r="W114" s="25">
        <v>10467</v>
      </c>
      <c r="X114" s="27">
        <v>2501308</v>
      </c>
      <c r="Y114" s="28">
        <f t="shared" si="2"/>
        <v>2.7246894026811252E-3</v>
      </c>
      <c r="AA114" t="str">
        <f t="shared" si="3"/>
        <v>2102011000-24031-VOC</v>
      </c>
      <c r="AB114" t="str">
        <f>IF(COUNTIF('NP-NRModel-MAR-WILDFIRES Modifi'!V:V, AA114)=0, "Missing", "")</f>
        <v/>
      </c>
    </row>
    <row r="115" spans="1:28" hidden="1" x14ac:dyDescent="0.3">
      <c r="A115" s="24">
        <v>2102011000</v>
      </c>
      <c r="B115" s="40">
        <v>24033</v>
      </c>
      <c r="C115" s="25"/>
      <c r="D115" s="25"/>
      <c r="E115" s="25"/>
      <c r="F115" s="25"/>
      <c r="G115" s="25" t="s">
        <v>955</v>
      </c>
      <c r="H115" s="25">
        <v>2.64210594475826E-2</v>
      </c>
      <c r="I115" s="25">
        <v>153</v>
      </c>
      <c r="J115" s="25">
        <v>1.7268666305609499E-4</v>
      </c>
      <c r="K115" s="25">
        <v>10467</v>
      </c>
      <c r="L115" s="26">
        <v>3132035</v>
      </c>
      <c r="M115" s="24">
        <v>2102011000</v>
      </c>
      <c r="N115" s="25">
        <v>24033</v>
      </c>
      <c r="O115" s="25"/>
      <c r="P115" s="25"/>
      <c r="Q115" s="25"/>
      <c r="R115" s="25"/>
      <c r="S115" s="25" t="s">
        <v>955</v>
      </c>
      <c r="T115" s="25">
        <v>6.3378476418695595E-2</v>
      </c>
      <c r="U115" s="25">
        <v>365</v>
      </c>
      <c r="V115" s="25">
        <v>1.7363966142108401E-4</v>
      </c>
      <c r="W115" s="25">
        <v>10467</v>
      </c>
      <c r="X115" s="27">
        <v>3132035</v>
      </c>
      <c r="Y115" s="28">
        <f t="shared" si="2"/>
        <v>2.7246894026811174E-3</v>
      </c>
      <c r="AA115" t="str">
        <f t="shared" si="3"/>
        <v>2102011000-24033-NOX</v>
      </c>
      <c r="AB115" t="str">
        <f>IF(COUNTIF('NP-NRModel-MAR-WILDFIRES Modifi'!V:V, AA115)=0, "Missing", "")</f>
        <v/>
      </c>
    </row>
    <row r="116" spans="1:28" hidden="1" x14ac:dyDescent="0.3">
      <c r="A116" s="24">
        <v>2102011000</v>
      </c>
      <c r="B116" s="40">
        <v>24033</v>
      </c>
      <c r="C116" s="25"/>
      <c r="D116" s="25"/>
      <c r="E116" s="25"/>
      <c r="F116" s="25"/>
      <c r="G116" s="25" t="s">
        <v>12</v>
      </c>
      <c r="H116" s="25">
        <v>2.6023856557085202E-4</v>
      </c>
      <c r="I116" s="25">
        <v>153</v>
      </c>
      <c r="J116" s="29">
        <v>1.70090565732583E-6</v>
      </c>
      <c r="K116" s="25">
        <v>10467</v>
      </c>
      <c r="L116" s="26">
        <v>3390451</v>
      </c>
      <c r="M116" s="24">
        <v>2102011000</v>
      </c>
      <c r="N116" s="25">
        <v>24033</v>
      </c>
      <c r="O116" s="25"/>
      <c r="P116" s="25"/>
      <c r="Q116" s="25"/>
      <c r="R116" s="25"/>
      <c r="S116" s="25" t="s">
        <v>12</v>
      </c>
      <c r="T116" s="25">
        <v>6.2425671551851803E-4</v>
      </c>
      <c r="U116" s="25">
        <v>365</v>
      </c>
      <c r="V116" s="29">
        <v>1.7102923712836101E-6</v>
      </c>
      <c r="W116" s="25">
        <v>10467</v>
      </c>
      <c r="X116" s="27">
        <v>3390451</v>
      </c>
      <c r="Y116" s="28">
        <f t="shared" si="2"/>
        <v>2.7246894026811221E-3</v>
      </c>
      <c r="AA116" t="str">
        <f t="shared" si="3"/>
        <v>2102011000-24033-VOC</v>
      </c>
      <c r="AB116" t="str">
        <f>IF(COUNTIF('NP-NRModel-MAR-WILDFIRES Modifi'!V:V, AA116)=0, "Missing", "")</f>
        <v/>
      </c>
    </row>
    <row r="117" spans="1:28" hidden="1" x14ac:dyDescent="0.3">
      <c r="A117" s="24">
        <v>2102011000</v>
      </c>
      <c r="B117" s="40">
        <v>51013</v>
      </c>
      <c r="C117" s="25"/>
      <c r="D117" s="25"/>
      <c r="E117" s="25"/>
      <c r="F117" s="25"/>
      <c r="G117" s="25" t="s">
        <v>955</v>
      </c>
      <c r="H117" s="25">
        <v>1.2651207798076E-3</v>
      </c>
      <c r="I117" s="25">
        <v>153</v>
      </c>
      <c r="J117" s="29">
        <v>8.2687632667163992E-6</v>
      </c>
      <c r="K117" s="25">
        <v>10467</v>
      </c>
      <c r="L117" s="26">
        <v>4096610</v>
      </c>
      <c r="M117" s="24">
        <v>2102011000</v>
      </c>
      <c r="N117" s="25">
        <v>51013</v>
      </c>
      <c r="O117" s="25"/>
      <c r="P117" s="25"/>
      <c r="Q117" s="25"/>
      <c r="R117" s="25"/>
      <c r="S117" s="25" t="s">
        <v>955</v>
      </c>
      <c r="T117" s="25">
        <v>3.0347544415814101E-3</v>
      </c>
      <c r="U117" s="25">
        <v>365</v>
      </c>
      <c r="V117" s="29">
        <v>8.3143957303600398E-6</v>
      </c>
      <c r="W117" s="25">
        <v>10467</v>
      </c>
      <c r="X117" s="27">
        <v>4096610</v>
      </c>
      <c r="Y117" s="28">
        <f t="shared" si="2"/>
        <v>2.7246894026811434E-3</v>
      </c>
      <c r="AA117" t="str">
        <f t="shared" si="3"/>
        <v>2102011000-51013-NOX</v>
      </c>
      <c r="AB117" t="str">
        <f>IF(COUNTIF('NP-NRModel-MAR-WILDFIRES Modifi'!V:V, AA117)=0, "Missing", "")</f>
        <v/>
      </c>
    </row>
    <row r="118" spans="1:28" hidden="1" x14ac:dyDescent="0.3">
      <c r="A118" s="24">
        <v>2102011000</v>
      </c>
      <c r="B118" s="40">
        <v>51013</v>
      </c>
      <c r="C118" s="25"/>
      <c r="D118" s="25"/>
      <c r="E118" s="25"/>
      <c r="F118" s="25"/>
      <c r="G118" s="25" t="s">
        <v>12</v>
      </c>
      <c r="H118" s="29">
        <v>1.24610157515405E-5</v>
      </c>
      <c r="I118" s="25">
        <v>153</v>
      </c>
      <c r="J118" s="29">
        <v>8.1444547395689903E-8</v>
      </c>
      <c r="K118" s="25">
        <v>10467</v>
      </c>
      <c r="L118" s="26">
        <v>3710911</v>
      </c>
      <c r="M118" s="24">
        <v>2102011000</v>
      </c>
      <c r="N118" s="25">
        <v>51013</v>
      </c>
      <c r="O118" s="25"/>
      <c r="P118" s="25"/>
      <c r="Q118" s="25"/>
      <c r="R118" s="25"/>
      <c r="S118" s="25" t="s">
        <v>12</v>
      </c>
      <c r="T118" s="29">
        <v>2.9891314333129999E-5</v>
      </c>
      <c r="U118" s="25">
        <v>365</v>
      </c>
      <c r="V118" s="29">
        <v>8.18940118715891E-8</v>
      </c>
      <c r="W118" s="25">
        <v>10467</v>
      </c>
      <c r="X118" s="27">
        <v>3710911</v>
      </c>
      <c r="Y118" s="28">
        <f t="shared" si="2"/>
        <v>2.7246894026811308E-3</v>
      </c>
      <c r="AA118" t="str">
        <f t="shared" si="3"/>
        <v>2102011000-51013-VOC</v>
      </c>
      <c r="AB118" t="str">
        <f>IF(COUNTIF('NP-NRModel-MAR-WILDFIRES Modifi'!V:V, AA118)=0, "Missing", "")</f>
        <v/>
      </c>
    </row>
    <row r="119" spans="1:28" hidden="1" x14ac:dyDescent="0.3">
      <c r="A119" s="24">
        <v>2102011000</v>
      </c>
      <c r="B119" s="40">
        <v>51059</v>
      </c>
      <c r="C119" s="25"/>
      <c r="D119" s="25"/>
      <c r="E119" s="25"/>
      <c r="F119" s="25"/>
      <c r="G119" s="25" t="s">
        <v>955</v>
      </c>
      <c r="H119" s="25">
        <v>2.79561175494458E-2</v>
      </c>
      <c r="I119" s="25">
        <v>153</v>
      </c>
      <c r="J119" s="25">
        <v>1.8271972254539699E-4</v>
      </c>
      <c r="K119" s="25">
        <v>10467</v>
      </c>
      <c r="L119" s="26">
        <v>3819803</v>
      </c>
      <c r="M119" s="24">
        <v>2102011000</v>
      </c>
      <c r="N119" s="25">
        <v>51059</v>
      </c>
      <c r="O119" s="25"/>
      <c r="P119" s="25"/>
      <c r="Q119" s="25"/>
      <c r="R119" s="25"/>
      <c r="S119" s="25" t="s">
        <v>955</v>
      </c>
      <c r="T119" s="25">
        <v>6.7060752820339797E-2</v>
      </c>
      <c r="U119" s="25">
        <v>365</v>
      </c>
      <c r="V119" s="25">
        <v>1.8372808991873901E-4</v>
      </c>
      <c r="W119" s="25">
        <v>10467</v>
      </c>
      <c r="X119" s="27">
        <v>3819803</v>
      </c>
      <c r="Y119" s="28">
        <f t="shared" si="2"/>
        <v>2.724689402681107E-3</v>
      </c>
      <c r="AA119" t="str">
        <f t="shared" si="3"/>
        <v>2102011000-51059-NOX</v>
      </c>
      <c r="AB119" t="str">
        <f>IF(COUNTIF('NP-NRModel-MAR-WILDFIRES Modifi'!V:V, AA119)=0, "Missing", "")</f>
        <v/>
      </c>
    </row>
    <row r="120" spans="1:28" hidden="1" x14ac:dyDescent="0.3">
      <c r="A120" s="24">
        <v>2102011000</v>
      </c>
      <c r="B120" s="40">
        <v>51059</v>
      </c>
      <c r="C120" s="25"/>
      <c r="D120" s="25"/>
      <c r="E120" s="25"/>
      <c r="F120" s="25"/>
      <c r="G120" s="25" t="s">
        <v>12</v>
      </c>
      <c r="H120" s="25">
        <v>2.7535835184016401E-4</v>
      </c>
      <c r="I120" s="25">
        <v>153</v>
      </c>
      <c r="J120" s="29">
        <v>1.7997277898049901E-6</v>
      </c>
      <c r="K120" s="25">
        <v>10467</v>
      </c>
      <c r="L120" s="26">
        <v>1245978</v>
      </c>
      <c r="M120" s="24">
        <v>2102011000</v>
      </c>
      <c r="N120" s="25">
        <v>51059</v>
      </c>
      <c r="O120" s="25"/>
      <c r="P120" s="25"/>
      <c r="Q120" s="25"/>
      <c r="R120" s="25"/>
      <c r="S120" s="25" t="s">
        <v>12</v>
      </c>
      <c r="T120" s="25">
        <v>6.6052585224357998E-4</v>
      </c>
      <c r="U120" s="25">
        <v>365</v>
      </c>
      <c r="V120" s="29">
        <v>1.8096598691604899E-6</v>
      </c>
      <c r="W120" s="25">
        <v>10467</v>
      </c>
      <c r="X120" s="27">
        <v>1245978</v>
      </c>
      <c r="Y120" s="28">
        <f t="shared" si="2"/>
        <v>2.7246894026811083E-3</v>
      </c>
      <c r="AA120" t="str">
        <f t="shared" si="3"/>
        <v>2102011000-51059-VOC</v>
      </c>
      <c r="AB120" t="str">
        <f>IF(COUNTIF('NP-NRModel-MAR-WILDFIRES Modifi'!V:V, AA120)=0, "Missing", "")</f>
        <v/>
      </c>
    </row>
    <row r="121" spans="1:28" hidden="1" x14ac:dyDescent="0.3">
      <c r="A121" s="24">
        <v>2102011000</v>
      </c>
      <c r="B121" s="40">
        <v>51107</v>
      </c>
      <c r="C121" s="25"/>
      <c r="D121" s="25"/>
      <c r="E121" s="25"/>
      <c r="F121" s="25"/>
      <c r="G121" s="25" t="s">
        <v>955</v>
      </c>
      <c r="H121" s="25">
        <v>1.54132753264608E-2</v>
      </c>
      <c r="I121" s="25">
        <v>153</v>
      </c>
      <c r="J121" s="25">
        <v>1.00740361610855E-4</v>
      </c>
      <c r="K121" s="25">
        <v>10467</v>
      </c>
      <c r="L121" s="26">
        <v>1916180</v>
      </c>
      <c r="M121" s="24">
        <v>2102011000</v>
      </c>
      <c r="N121" s="25">
        <v>51107</v>
      </c>
      <c r="O121" s="25"/>
      <c r="P121" s="25"/>
      <c r="Q121" s="25"/>
      <c r="R121" s="25"/>
      <c r="S121" s="25" t="s">
        <v>955</v>
      </c>
      <c r="T121" s="25">
        <v>3.6973154265482602E-2</v>
      </c>
      <c r="U121" s="25">
        <v>365</v>
      </c>
      <c r="V121" s="25">
        <v>1.01296313056116E-4</v>
      </c>
      <c r="W121" s="25">
        <v>10467</v>
      </c>
      <c r="X121" s="27">
        <v>1916180</v>
      </c>
      <c r="Y121" s="28">
        <f t="shared" si="2"/>
        <v>2.7246894026811282E-3</v>
      </c>
      <c r="AA121" t="str">
        <f t="shared" si="3"/>
        <v>2102011000-51107-NOX</v>
      </c>
      <c r="AB121" t="str">
        <f>IF(COUNTIF('NP-NRModel-MAR-WILDFIRES Modifi'!V:V, AA121)=0, "Missing", "")</f>
        <v/>
      </c>
    </row>
    <row r="122" spans="1:28" hidden="1" x14ac:dyDescent="0.3">
      <c r="A122" s="24">
        <v>2102011000</v>
      </c>
      <c r="B122" s="40">
        <v>51107</v>
      </c>
      <c r="C122" s="25"/>
      <c r="D122" s="25"/>
      <c r="E122" s="25"/>
      <c r="F122" s="25"/>
      <c r="G122" s="25" t="s">
        <v>12</v>
      </c>
      <c r="H122" s="25">
        <v>1.51815593988938E-4</v>
      </c>
      <c r="I122" s="25">
        <v>153</v>
      </c>
      <c r="J122" s="29">
        <v>9.9225878424142493E-7</v>
      </c>
      <c r="K122" s="25">
        <v>10467</v>
      </c>
      <c r="L122" s="26">
        <v>3201931</v>
      </c>
      <c r="M122" s="24">
        <v>2102011000</v>
      </c>
      <c r="N122" s="25">
        <v>51107</v>
      </c>
      <c r="O122" s="25"/>
      <c r="P122" s="25"/>
      <c r="Q122" s="25"/>
      <c r="R122" s="25"/>
      <c r="S122" s="25" t="s">
        <v>12</v>
      </c>
      <c r="T122" s="25">
        <v>3.6417317264310101E-4</v>
      </c>
      <c r="U122" s="25">
        <v>365</v>
      </c>
      <c r="V122" s="29">
        <v>9.9773471957014004E-7</v>
      </c>
      <c r="W122" s="25">
        <v>10467</v>
      </c>
      <c r="X122" s="27">
        <v>3201931</v>
      </c>
      <c r="Y122" s="28">
        <f t="shared" si="2"/>
        <v>2.7246894026811356E-3</v>
      </c>
      <c r="AA122" t="str">
        <f t="shared" si="3"/>
        <v>2102011000-51107-VOC</v>
      </c>
      <c r="AB122" t="str">
        <f>IF(COUNTIF('NP-NRModel-MAR-WILDFIRES Modifi'!V:V, AA122)=0, "Missing", "")</f>
        <v/>
      </c>
    </row>
    <row r="123" spans="1:28" hidden="1" x14ac:dyDescent="0.3">
      <c r="A123" s="24">
        <v>2102011000</v>
      </c>
      <c r="B123" s="40">
        <v>51153</v>
      </c>
      <c r="C123" s="25"/>
      <c r="D123" s="25"/>
      <c r="E123" s="25"/>
      <c r="F123" s="25"/>
      <c r="G123" s="25" t="s">
        <v>955</v>
      </c>
      <c r="H123" s="25">
        <v>1.47655786441073E-2</v>
      </c>
      <c r="I123" s="25">
        <v>153</v>
      </c>
      <c r="J123" s="29">
        <v>9.6507049961485594E-5</v>
      </c>
      <c r="K123" s="25">
        <v>10467</v>
      </c>
      <c r="L123" s="26">
        <v>3810280</v>
      </c>
      <c r="M123" s="24">
        <v>2102011000</v>
      </c>
      <c r="N123" s="25">
        <v>51153</v>
      </c>
      <c r="O123" s="25"/>
      <c r="P123" s="25"/>
      <c r="Q123" s="25"/>
      <c r="R123" s="25"/>
      <c r="S123" s="25" t="s">
        <v>955</v>
      </c>
      <c r="T123" s="25">
        <v>3.5419468313166898E-2</v>
      </c>
      <c r="U123" s="25">
        <v>365</v>
      </c>
      <c r="V123" s="29">
        <v>9.7039639214156003E-5</v>
      </c>
      <c r="W123" s="25">
        <v>10467</v>
      </c>
      <c r="X123" s="27">
        <v>3810280</v>
      </c>
      <c r="Y123" s="28">
        <f t="shared" si="2"/>
        <v>2.7246894026811208E-3</v>
      </c>
      <c r="AA123" t="str">
        <f t="shared" si="3"/>
        <v>2102011000-51153-NOX</v>
      </c>
      <c r="AB123" t="str">
        <f>IF(COUNTIF('NP-NRModel-MAR-WILDFIRES Modifi'!V:V, AA123)=0, "Missing", "")</f>
        <v/>
      </c>
    </row>
    <row r="124" spans="1:28" hidden="1" x14ac:dyDescent="0.3">
      <c r="A124" s="24">
        <v>2102011000</v>
      </c>
      <c r="B124" s="40">
        <v>51153</v>
      </c>
      <c r="C124" s="25"/>
      <c r="D124" s="25"/>
      <c r="E124" s="25"/>
      <c r="F124" s="25"/>
      <c r="G124" s="25" t="s">
        <v>12</v>
      </c>
      <c r="H124" s="25">
        <v>1.4543595527442501E-4</v>
      </c>
      <c r="I124" s="25">
        <v>153</v>
      </c>
      <c r="J124" s="29">
        <v>9.5056179917925395E-7</v>
      </c>
      <c r="K124" s="25">
        <v>10467</v>
      </c>
      <c r="L124" s="26">
        <v>2780547</v>
      </c>
      <c r="M124" s="24">
        <v>2102011000</v>
      </c>
      <c r="N124" s="25">
        <v>51153</v>
      </c>
      <c r="O124" s="25"/>
      <c r="P124" s="25"/>
      <c r="Q124" s="25"/>
      <c r="R124" s="25"/>
      <c r="S124" s="25" t="s">
        <v>12</v>
      </c>
      <c r="T124" s="25">
        <v>3.4886978245809698E-4</v>
      </c>
      <c r="U124" s="25">
        <v>365</v>
      </c>
      <c r="V124" s="29">
        <v>9.5580762317286994E-7</v>
      </c>
      <c r="W124" s="25">
        <v>10467</v>
      </c>
      <c r="X124" s="27">
        <v>2780547</v>
      </c>
      <c r="Y124" s="28">
        <f t="shared" si="2"/>
        <v>2.7246894026811469E-3</v>
      </c>
      <c r="AA124" t="str">
        <f t="shared" si="3"/>
        <v>2102011000-51153-VOC</v>
      </c>
      <c r="AB124" t="str">
        <f>IF(COUNTIF('NP-NRModel-MAR-WILDFIRES Modifi'!V:V, AA124)=0, "Missing", "")</f>
        <v/>
      </c>
    </row>
    <row r="125" spans="1:28" hidden="1" x14ac:dyDescent="0.3">
      <c r="A125" s="24">
        <v>2102011000</v>
      </c>
      <c r="B125" s="40">
        <v>51510</v>
      </c>
      <c r="C125" s="25"/>
      <c r="D125" s="25"/>
      <c r="E125" s="25"/>
      <c r="F125" s="25"/>
      <c r="G125" s="25" t="s">
        <v>955</v>
      </c>
      <c r="H125" s="25">
        <v>2.7026048472332301E-3</v>
      </c>
      <c r="I125" s="25">
        <v>153</v>
      </c>
      <c r="J125" s="29">
        <v>1.7664083968844599E-5</v>
      </c>
      <c r="K125" s="25">
        <v>10467</v>
      </c>
      <c r="L125" s="26">
        <v>100710</v>
      </c>
      <c r="M125" s="24">
        <v>2102011000</v>
      </c>
      <c r="N125" s="25">
        <v>51510</v>
      </c>
      <c r="O125" s="25"/>
      <c r="P125" s="25"/>
      <c r="Q125" s="25"/>
      <c r="R125" s="25"/>
      <c r="S125" s="25" t="s">
        <v>955</v>
      </c>
      <c r="T125" s="25">
        <v>6.4829715825455402E-3</v>
      </c>
      <c r="U125" s="25">
        <v>365</v>
      </c>
      <c r="V125" s="29">
        <v>1.7761565979576799E-5</v>
      </c>
      <c r="W125" s="25">
        <v>10467</v>
      </c>
      <c r="X125" s="27">
        <v>100710</v>
      </c>
      <c r="Y125" s="28">
        <f t="shared" si="2"/>
        <v>2.724689402681107E-3</v>
      </c>
      <c r="AA125" t="str">
        <f t="shared" si="3"/>
        <v>2102011000-51510-NOX</v>
      </c>
      <c r="AB125" t="str">
        <f>IF(COUNTIF('NP-NRModel-MAR-WILDFIRES Modifi'!V:V, AA125)=0, "Missing", "")</f>
        <v/>
      </c>
    </row>
    <row r="126" spans="1:28" hidden="1" x14ac:dyDescent="0.3">
      <c r="A126" s="24">
        <v>2102011000</v>
      </c>
      <c r="B126" s="40">
        <v>51510</v>
      </c>
      <c r="C126" s="25"/>
      <c r="D126" s="25"/>
      <c r="E126" s="25"/>
      <c r="F126" s="25"/>
      <c r="G126" s="25" t="s">
        <v>12</v>
      </c>
      <c r="H126" s="29">
        <v>2.6619746341492399E-5</v>
      </c>
      <c r="I126" s="25">
        <v>153</v>
      </c>
      <c r="J126" s="29">
        <v>1.73985270205832E-7</v>
      </c>
      <c r="K126" s="25">
        <v>10467</v>
      </c>
      <c r="L126" s="26">
        <v>4089251</v>
      </c>
      <c r="M126" s="24">
        <v>2102011000</v>
      </c>
      <c r="N126" s="25">
        <v>51510</v>
      </c>
      <c r="O126" s="25"/>
      <c r="P126" s="25"/>
      <c r="Q126" s="25"/>
      <c r="R126" s="25"/>
      <c r="S126" s="25" t="s">
        <v>12</v>
      </c>
      <c r="T126" s="29">
        <v>6.3855083825197994E-5</v>
      </c>
      <c r="U126" s="25">
        <v>365</v>
      </c>
      <c r="V126" s="29">
        <v>1.74945435137528E-7</v>
      </c>
      <c r="W126" s="25">
        <v>10467</v>
      </c>
      <c r="X126" s="27">
        <v>4089251</v>
      </c>
      <c r="Y126" s="28">
        <f t="shared" si="2"/>
        <v>2.7246894026811269E-3</v>
      </c>
      <c r="AA126" t="str">
        <f t="shared" si="3"/>
        <v>2102011000-51510-VOC</v>
      </c>
      <c r="AB126" t="str">
        <f>IF(COUNTIF('NP-NRModel-MAR-WILDFIRES Modifi'!V:V, AA126)=0, "Missing", "")</f>
        <v/>
      </c>
    </row>
    <row r="127" spans="1:28" hidden="1" x14ac:dyDescent="0.3">
      <c r="A127" s="24">
        <v>2102011000</v>
      </c>
      <c r="B127" s="40">
        <v>51600</v>
      </c>
      <c r="C127" s="25"/>
      <c r="D127" s="25"/>
      <c r="E127" s="25"/>
      <c r="F127" s="25"/>
      <c r="G127" s="25" t="s">
        <v>955</v>
      </c>
      <c r="H127" s="25">
        <v>9.6588040253828397E-4</v>
      </c>
      <c r="I127" s="25">
        <v>153</v>
      </c>
      <c r="J127" s="29">
        <v>6.3129438074397604E-6</v>
      </c>
      <c r="K127" s="25">
        <v>10467</v>
      </c>
      <c r="L127" s="26">
        <v>2307672</v>
      </c>
      <c r="M127" s="24">
        <v>2102011000</v>
      </c>
      <c r="N127" s="25">
        <v>51600</v>
      </c>
      <c r="O127" s="25"/>
      <c r="P127" s="25"/>
      <c r="Q127" s="25"/>
      <c r="R127" s="25"/>
      <c r="S127" s="25" t="s">
        <v>955</v>
      </c>
      <c r="T127" s="25">
        <v>2.3169407130323801E-3</v>
      </c>
      <c r="U127" s="25">
        <v>365</v>
      </c>
      <c r="V127" s="29">
        <v>6.3477827754311697E-6</v>
      </c>
      <c r="W127" s="25">
        <v>10467</v>
      </c>
      <c r="X127" s="27">
        <v>2307672</v>
      </c>
      <c r="Y127" s="28">
        <f t="shared" si="2"/>
        <v>2.7246894026811187E-3</v>
      </c>
      <c r="AA127" t="str">
        <f t="shared" si="3"/>
        <v>2102011000-51600-NOX</v>
      </c>
      <c r="AB127" t="str">
        <f>IF(COUNTIF('NP-NRModel-MAR-WILDFIRES Modifi'!V:V, AA127)=0, "Missing", "")</f>
        <v/>
      </c>
    </row>
    <row r="128" spans="1:28" hidden="1" x14ac:dyDescent="0.3">
      <c r="A128" s="24">
        <v>2102011000</v>
      </c>
      <c r="B128" s="40">
        <v>51600</v>
      </c>
      <c r="C128" s="25"/>
      <c r="D128" s="25"/>
      <c r="E128" s="25"/>
      <c r="F128" s="25"/>
      <c r="G128" s="25" t="s">
        <v>12</v>
      </c>
      <c r="H128" s="29">
        <v>9.5135954885935808E-6</v>
      </c>
      <c r="I128" s="25">
        <v>153</v>
      </c>
      <c r="J128" s="29">
        <v>6.2180362670546295E-8</v>
      </c>
      <c r="K128" s="25">
        <v>10467</v>
      </c>
      <c r="L128" s="26">
        <v>763539</v>
      </c>
      <c r="M128" s="24">
        <v>2102011000</v>
      </c>
      <c r="N128" s="25">
        <v>51600</v>
      </c>
      <c r="O128" s="25"/>
      <c r="P128" s="25"/>
      <c r="Q128" s="25"/>
      <c r="R128" s="25"/>
      <c r="S128" s="25" t="s">
        <v>12</v>
      </c>
      <c r="T128" s="29">
        <v>2.2821082876220501E-5</v>
      </c>
      <c r="U128" s="25">
        <v>365</v>
      </c>
      <c r="V128" s="29">
        <v>6.2523514729371397E-8</v>
      </c>
      <c r="W128" s="25">
        <v>10467</v>
      </c>
      <c r="X128" s="27">
        <v>763539</v>
      </c>
      <c r="Y128" s="28">
        <f t="shared" si="2"/>
        <v>2.7246894026811516E-3</v>
      </c>
      <c r="AA128" t="str">
        <f t="shared" si="3"/>
        <v>2102011000-51600-VOC</v>
      </c>
      <c r="AB128" t="str">
        <f>IF(COUNTIF('NP-NRModel-MAR-WILDFIRES Modifi'!V:V, AA128)=0, "Missing", "")</f>
        <v/>
      </c>
    </row>
    <row r="129" spans="1:28" hidden="1" x14ac:dyDescent="0.3">
      <c r="A129" s="24">
        <v>2102011000</v>
      </c>
      <c r="B129" s="40">
        <v>51610</v>
      </c>
      <c r="C129" s="25"/>
      <c r="D129" s="25"/>
      <c r="E129" s="25"/>
      <c r="F129" s="25"/>
      <c r="G129" s="25" t="s">
        <v>955</v>
      </c>
      <c r="H129" s="25">
        <v>5.8572556197244204E-4</v>
      </c>
      <c r="I129" s="25">
        <v>153</v>
      </c>
      <c r="J129" s="29">
        <v>3.8282716468787002E-6</v>
      </c>
      <c r="K129" s="25">
        <v>10467</v>
      </c>
      <c r="L129" s="26">
        <v>2589171</v>
      </c>
      <c r="M129" s="24">
        <v>2102011000</v>
      </c>
      <c r="N129" s="25">
        <v>51610</v>
      </c>
      <c r="O129" s="25"/>
      <c r="P129" s="25"/>
      <c r="Q129" s="25"/>
      <c r="R129" s="25"/>
      <c r="S129" s="25" t="s">
        <v>955</v>
      </c>
      <c r="T129" s="25">
        <v>1.4050304754412101E-3</v>
      </c>
      <c r="U129" s="25">
        <v>365</v>
      </c>
      <c r="V129" s="29">
        <v>3.8493985628526399E-6</v>
      </c>
      <c r="W129" s="25">
        <v>10467</v>
      </c>
      <c r="X129" s="27">
        <v>2589171</v>
      </c>
      <c r="Y129" s="28">
        <f t="shared" si="2"/>
        <v>2.7246894026811339E-3</v>
      </c>
      <c r="AA129" t="str">
        <f t="shared" si="3"/>
        <v>2102011000-51610-NOX</v>
      </c>
      <c r="AB129" t="str">
        <f>IF(COUNTIF('NP-NRModel-MAR-WILDFIRES Modifi'!V:V, AA129)=0, "Missing", "")</f>
        <v/>
      </c>
    </row>
    <row r="130" spans="1:28" hidden="1" x14ac:dyDescent="0.3">
      <c r="A130" s="24">
        <v>2102011000</v>
      </c>
      <c r="B130" s="40">
        <v>51610</v>
      </c>
      <c r="C130" s="25"/>
      <c r="D130" s="25"/>
      <c r="E130" s="25"/>
      <c r="F130" s="25"/>
      <c r="G130" s="25" t="s">
        <v>12</v>
      </c>
      <c r="H130" s="29">
        <v>5.7692018165934596E-6</v>
      </c>
      <c r="I130" s="25">
        <v>153</v>
      </c>
      <c r="J130" s="29">
        <v>3.7707201415643497E-8</v>
      </c>
      <c r="K130" s="25">
        <v>10467</v>
      </c>
      <c r="L130" s="26">
        <v>1946432</v>
      </c>
      <c r="M130" s="24">
        <v>2102011000</v>
      </c>
      <c r="N130" s="25">
        <v>51610</v>
      </c>
      <c r="O130" s="25"/>
      <c r="P130" s="25"/>
      <c r="Q130" s="25"/>
      <c r="R130" s="25"/>
      <c r="S130" s="25" t="s">
        <v>12</v>
      </c>
      <c r="T130" s="29">
        <v>1.3839082494518101E-5</v>
      </c>
      <c r="U130" s="25">
        <v>365</v>
      </c>
      <c r="V130" s="29">
        <v>3.7915294505529301E-8</v>
      </c>
      <c r="W130" s="25">
        <v>10467</v>
      </c>
      <c r="X130" s="27">
        <v>1946432</v>
      </c>
      <c r="Y130" s="28">
        <f t="shared" si="2"/>
        <v>2.7246894026811365E-3</v>
      </c>
      <c r="AA130" t="str">
        <f t="shared" si="3"/>
        <v>2102011000-51610-VOC</v>
      </c>
      <c r="AB130" t="str">
        <f>IF(COUNTIF('NP-NRModel-MAR-WILDFIRES Modifi'!V:V, AA130)=0, "Missing", "")</f>
        <v/>
      </c>
    </row>
    <row r="131" spans="1:28" hidden="1" x14ac:dyDescent="0.3">
      <c r="A131" s="24">
        <v>2102011000</v>
      </c>
      <c r="B131" s="40">
        <v>51683</v>
      </c>
      <c r="C131" s="25"/>
      <c r="D131" s="25"/>
      <c r="E131" s="25"/>
      <c r="F131" s="25"/>
      <c r="G131" s="25" t="s">
        <v>955</v>
      </c>
      <c r="H131" s="25">
        <v>2.5484733861191101E-3</v>
      </c>
      <c r="I131" s="25">
        <v>153</v>
      </c>
      <c r="J131" s="29">
        <v>1.6656688798164099E-5</v>
      </c>
      <c r="K131" s="25">
        <v>10467</v>
      </c>
      <c r="L131" s="26">
        <v>1836176</v>
      </c>
      <c r="M131" s="24">
        <v>2102011000</v>
      </c>
      <c r="N131" s="25">
        <v>51683</v>
      </c>
      <c r="O131" s="25"/>
      <c r="P131" s="25"/>
      <c r="Q131" s="25"/>
      <c r="R131" s="25"/>
      <c r="S131" s="25" t="s">
        <v>955</v>
      </c>
      <c r="T131" s="25">
        <v>6.1132431394836104E-3</v>
      </c>
      <c r="U131" s="25">
        <v>365</v>
      </c>
      <c r="V131" s="29">
        <v>1.6748611341050899E-5</v>
      </c>
      <c r="W131" s="25">
        <v>10467</v>
      </c>
      <c r="X131" s="27">
        <v>1836176</v>
      </c>
      <c r="Y131" s="28">
        <f t="shared" ref="Y131:Y194" si="4">IFERROR(J131/T131,0)</f>
        <v>2.7246894026811278E-3</v>
      </c>
      <c r="AA131" t="str">
        <f t="shared" ref="AA131:AA194" si="5">TRIM(A131) &amp; "-" &amp; B131 &amp; "-" &amp; TRIM(S131)</f>
        <v>2102011000-51683-NOX</v>
      </c>
      <c r="AB131" t="str">
        <f>IF(COUNTIF('NP-NRModel-MAR-WILDFIRES Modifi'!V:V, AA131)=0, "Missing", "")</f>
        <v/>
      </c>
    </row>
    <row r="132" spans="1:28" hidden="1" x14ac:dyDescent="0.3">
      <c r="A132" s="24">
        <v>2102011000</v>
      </c>
      <c r="B132" s="40">
        <v>51683</v>
      </c>
      <c r="C132" s="25"/>
      <c r="D132" s="25"/>
      <c r="E132" s="25"/>
      <c r="F132" s="25"/>
      <c r="G132" s="25" t="s">
        <v>12</v>
      </c>
      <c r="H132" s="29">
        <v>2.5101602906284998E-5</v>
      </c>
      <c r="I132" s="25">
        <v>153</v>
      </c>
      <c r="J132" s="29">
        <v>1.64062764093366E-7</v>
      </c>
      <c r="K132" s="25">
        <v>10467</v>
      </c>
      <c r="L132" s="26">
        <v>2342242</v>
      </c>
      <c r="M132" s="24">
        <v>2102011000</v>
      </c>
      <c r="N132" s="25">
        <v>51683</v>
      </c>
      <c r="O132" s="25"/>
      <c r="P132" s="25"/>
      <c r="Q132" s="25"/>
      <c r="R132" s="25"/>
      <c r="S132" s="25" t="s">
        <v>12</v>
      </c>
      <c r="T132" s="29">
        <v>6.0213382094828001E-5</v>
      </c>
      <c r="U132" s="25">
        <v>365</v>
      </c>
      <c r="V132" s="29">
        <v>1.64968170122816E-7</v>
      </c>
      <c r="W132" s="25">
        <v>10467</v>
      </c>
      <c r="X132" s="27">
        <v>2342242</v>
      </c>
      <c r="Y132" s="28">
        <f t="shared" si="4"/>
        <v>2.7246894026811044E-3</v>
      </c>
      <c r="AA132" t="str">
        <f t="shared" si="5"/>
        <v>2102011000-51683-VOC</v>
      </c>
      <c r="AB132" t="str">
        <f>IF(COUNTIF('NP-NRModel-MAR-WILDFIRES Modifi'!V:V, AA132)=0, "Missing", "")</f>
        <v/>
      </c>
    </row>
    <row r="133" spans="1:28" hidden="1" x14ac:dyDescent="0.3">
      <c r="A133" s="24">
        <v>2102011000</v>
      </c>
      <c r="B133" s="40">
        <v>51685</v>
      </c>
      <c r="C133" s="25"/>
      <c r="D133" s="25"/>
      <c r="E133" s="25"/>
      <c r="F133" s="25"/>
      <c r="G133" s="25" t="s">
        <v>955</v>
      </c>
      <c r="H133" s="25">
        <v>1.13819700600979E-3</v>
      </c>
      <c r="I133" s="25">
        <v>153</v>
      </c>
      <c r="J133" s="29">
        <v>7.4391961177110698E-6</v>
      </c>
      <c r="K133" s="25">
        <v>10467</v>
      </c>
      <c r="L133" s="26">
        <v>2698911</v>
      </c>
      <c r="M133" s="24">
        <v>2102011000</v>
      </c>
      <c r="N133" s="25">
        <v>51685</v>
      </c>
      <c r="O133" s="25"/>
      <c r="P133" s="25"/>
      <c r="Q133" s="25"/>
      <c r="R133" s="25"/>
      <c r="S133" s="25" t="s">
        <v>955</v>
      </c>
      <c r="T133" s="25">
        <v>2.7302914271222401E-3</v>
      </c>
      <c r="U133" s="25">
        <v>365</v>
      </c>
      <c r="V133" s="29">
        <v>7.4802504852664199E-6</v>
      </c>
      <c r="W133" s="25">
        <v>10467</v>
      </c>
      <c r="X133" s="27">
        <v>2698911</v>
      </c>
      <c r="Y133" s="28">
        <f t="shared" si="4"/>
        <v>2.7246894026811165E-3</v>
      </c>
      <c r="AA133" t="str">
        <f t="shared" si="5"/>
        <v>2102011000-51685-NOX</v>
      </c>
      <c r="AB133" t="str">
        <f>IF(COUNTIF('NP-NRModel-MAR-WILDFIRES Modifi'!V:V, AA133)=0, "Missing", "")</f>
        <v/>
      </c>
    </row>
    <row r="134" spans="1:28" hidden="1" x14ac:dyDescent="0.3">
      <c r="A134" s="24">
        <v>2102011000</v>
      </c>
      <c r="B134" s="40">
        <v>51685</v>
      </c>
      <c r="C134" s="25"/>
      <c r="D134" s="25"/>
      <c r="E134" s="25"/>
      <c r="F134" s="25"/>
      <c r="G134" s="25" t="s">
        <v>12</v>
      </c>
      <c r="H134" s="29">
        <v>1.12108601584492E-5</v>
      </c>
      <c r="I134" s="25">
        <v>153</v>
      </c>
      <c r="J134" s="29">
        <v>7.3273595806857498E-8</v>
      </c>
      <c r="K134" s="25">
        <v>10467</v>
      </c>
      <c r="L134" s="26">
        <v>1669651</v>
      </c>
      <c r="M134" s="24">
        <v>2102011000</v>
      </c>
      <c r="N134" s="25">
        <v>51685</v>
      </c>
      <c r="O134" s="25"/>
      <c r="P134" s="25"/>
      <c r="Q134" s="25"/>
      <c r="R134" s="25"/>
      <c r="S134" s="25" t="s">
        <v>12</v>
      </c>
      <c r="T134" s="29">
        <v>2.6892458176977999E-5</v>
      </c>
      <c r="U134" s="25">
        <v>365</v>
      </c>
      <c r="V134" s="29">
        <v>7.36779676081591E-8</v>
      </c>
      <c r="W134" s="25">
        <v>10467</v>
      </c>
      <c r="X134" s="27">
        <v>1669651</v>
      </c>
      <c r="Y134" s="28">
        <f t="shared" si="4"/>
        <v>2.7246894026811317E-3</v>
      </c>
      <c r="AA134" t="str">
        <f t="shared" si="5"/>
        <v>2102011000-51685-VOC</v>
      </c>
      <c r="AB134" t="str">
        <f>IF(COUNTIF('NP-NRModel-MAR-WILDFIRES Modifi'!V:V, AA134)=0, "Missing", "")</f>
        <v/>
      </c>
    </row>
    <row r="135" spans="1:28" hidden="1" x14ac:dyDescent="0.3">
      <c r="A135" s="24">
        <v>2103001000</v>
      </c>
      <c r="B135" s="40">
        <v>51013</v>
      </c>
      <c r="C135" s="25"/>
      <c r="D135" s="25"/>
      <c r="E135" s="25"/>
      <c r="F135" s="25"/>
      <c r="G135" s="25" t="s">
        <v>955</v>
      </c>
      <c r="H135" s="25">
        <v>2.43499274221715E-2</v>
      </c>
      <c r="I135" s="25">
        <v>153</v>
      </c>
      <c r="J135" s="25">
        <v>1.5914985243249401E-4</v>
      </c>
      <c r="K135" s="25">
        <v>10467</v>
      </c>
      <c r="L135" s="26">
        <v>935251</v>
      </c>
      <c r="M135" s="24">
        <v>2103001000</v>
      </c>
      <c r="N135" s="25">
        <v>51013</v>
      </c>
      <c r="O135" s="25"/>
      <c r="P135" s="25"/>
      <c r="Q135" s="25"/>
      <c r="R135" s="25"/>
      <c r="S135" s="25" t="s">
        <v>955</v>
      </c>
      <c r="T135" s="25">
        <v>7.6927784668245305E-2</v>
      </c>
      <c r="U135" s="25">
        <v>365</v>
      </c>
      <c r="V135" s="25">
        <v>2.1076105388560299E-4</v>
      </c>
      <c r="W135" s="25">
        <v>10467</v>
      </c>
      <c r="X135" s="27">
        <v>935251</v>
      </c>
      <c r="Y135" s="28">
        <f t="shared" si="4"/>
        <v>2.0688214683268892E-3</v>
      </c>
      <c r="AA135" t="str">
        <f t="shared" si="5"/>
        <v>2103001000-51013-NOX</v>
      </c>
      <c r="AB135" t="str">
        <f>IF(COUNTIF('NP-NRModel-MAR-WILDFIRES Modifi'!V:V, AA135)=0, "Missing", "")</f>
        <v/>
      </c>
    </row>
    <row r="136" spans="1:28" hidden="1" x14ac:dyDescent="0.3">
      <c r="A136" s="24">
        <v>2103001000</v>
      </c>
      <c r="B136" s="40">
        <v>51013</v>
      </c>
      <c r="C136" s="25"/>
      <c r="D136" s="25"/>
      <c r="E136" s="25"/>
      <c r="F136" s="25"/>
      <c r="G136" s="25" t="s">
        <v>12</v>
      </c>
      <c r="H136" s="25">
        <v>8.1166434233705402E-4</v>
      </c>
      <c r="I136" s="25">
        <v>153</v>
      </c>
      <c r="J136" s="29">
        <v>5.3049957015493699E-6</v>
      </c>
      <c r="K136" s="25">
        <v>10467</v>
      </c>
      <c r="L136" s="26">
        <v>2736479</v>
      </c>
      <c r="M136" s="24">
        <v>2103001000</v>
      </c>
      <c r="N136" s="25">
        <v>51013</v>
      </c>
      <c r="O136" s="25"/>
      <c r="P136" s="25"/>
      <c r="Q136" s="25"/>
      <c r="R136" s="25"/>
      <c r="S136" s="25" t="s">
        <v>12</v>
      </c>
      <c r="T136" s="25">
        <v>2.5642597888544099E-3</v>
      </c>
      <c r="U136" s="25">
        <v>365</v>
      </c>
      <c r="V136" s="29">
        <v>7.0253692845326402E-6</v>
      </c>
      <c r="W136" s="25">
        <v>10467</v>
      </c>
      <c r="X136" s="27">
        <v>2736479</v>
      </c>
      <c r="Y136" s="28">
        <f t="shared" si="4"/>
        <v>2.0688214683268857E-3</v>
      </c>
      <c r="AA136" t="str">
        <f t="shared" si="5"/>
        <v>2103001000-51013-VOC</v>
      </c>
      <c r="AB136" t="str">
        <f>IF(COUNTIF('NP-NRModel-MAR-WILDFIRES Modifi'!V:V, AA136)=0, "Missing", "")</f>
        <v/>
      </c>
    </row>
    <row r="137" spans="1:28" hidden="1" x14ac:dyDescent="0.3">
      <c r="A137" s="24">
        <v>2103001000</v>
      </c>
      <c r="B137" s="40">
        <v>51059</v>
      </c>
      <c r="C137" s="25"/>
      <c r="D137" s="25"/>
      <c r="E137" s="25"/>
      <c r="F137" s="25"/>
      <c r="G137" s="25" t="s">
        <v>955</v>
      </c>
      <c r="H137" s="25">
        <v>0.102124596044365</v>
      </c>
      <c r="I137" s="25">
        <v>153</v>
      </c>
      <c r="J137" s="25">
        <v>6.6748101989781304E-4</v>
      </c>
      <c r="K137" s="25">
        <v>10467</v>
      </c>
      <c r="L137" s="26">
        <v>667772</v>
      </c>
      <c r="M137" s="24">
        <v>2103001000</v>
      </c>
      <c r="N137" s="25">
        <v>51059</v>
      </c>
      <c r="O137" s="25"/>
      <c r="P137" s="25"/>
      <c r="Q137" s="25"/>
      <c r="R137" s="25"/>
      <c r="S137" s="25" t="s">
        <v>955</v>
      </c>
      <c r="T137" s="25">
        <v>0.32263828953671098</v>
      </c>
      <c r="U137" s="25">
        <v>365</v>
      </c>
      <c r="V137" s="25">
        <v>8.8394051927866005E-4</v>
      </c>
      <c r="W137" s="25">
        <v>10467</v>
      </c>
      <c r="X137" s="27">
        <v>667772</v>
      </c>
      <c r="Y137" s="28">
        <f t="shared" si="4"/>
        <v>2.0688214683268849E-3</v>
      </c>
      <c r="AA137" t="str">
        <f t="shared" si="5"/>
        <v>2103001000-51059-NOX</v>
      </c>
      <c r="AB137" t="str">
        <f>IF(COUNTIF('NP-NRModel-MAR-WILDFIRES Modifi'!V:V, AA137)=0, "Missing", "")</f>
        <v/>
      </c>
    </row>
    <row r="138" spans="1:28" hidden="1" x14ac:dyDescent="0.3">
      <c r="A138" s="24">
        <v>2103001000</v>
      </c>
      <c r="B138" s="40">
        <v>51059</v>
      </c>
      <c r="C138" s="25"/>
      <c r="D138" s="25"/>
      <c r="E138" s="25"/>
      <c r="F138" s="25"/>
      <c r="G138" s="25" t="s">
        <v>12</v>
      </c>
      <c r="H138" s="25">
        <v>3.4041541507921999E-3</v>
      </c>
      <c r="I138" s="25">
        <v>153</v>
      </c>
      <c r="J138" s="29">
        <v>2.22493735345895E-5</v>
      </c>
      <c r="K138" s="25">
        <v>10467</v>
      </c>
      <c r="L138" s="26">
        <v>924458</v>
      </c>
      <c r="M138" s="24">
        <v>2103001000</v>
      </c>
      <c r="N138" s="25">
        <v>51059</v>
      </c>
      <c r="O138" s="25"/>
      <c r="P138" s="25"/>
      <c r="Q138" s="25"/>
      <c r="R138" s="25"/>
      <c r="S138" s="25" t="s">
        <v>12</v>
      </c>
      <c r="T138" s="25">
        <v>1.07546126503526E-2</v>
      </c>
      <c r="U138" s="25">
        <v>365</v>
      </c>
      <c r="V138" s="29">
        <v>2.9464692192747101E-5</v>
      </c>
      <c r="W138" s="25">
        <v>10467</v>
      </c>
      <c r="X138" s="27">
        <v>924458</v>
      </c>
      <c r="Y138" s="28">
        <f t="shared" si="4"/>
        <v>2.0688214683268983E-3</v>
      </c>
      <c r="AA138" t="str">
        <f t="shared" si="5"/>
        <v>2103001000-51059-VOC</v>
      </c>
      <c r="AB138" t="str">
        <f>IF(COUNTIF('NP-NRModel-MAR-WILDFIRES Modifi'!V:V, AA138)=0, "Missing", "")</f>
        <v/>
      </c>
    </row>
    <row r="139" spans="1:28" hidden="1" x14ac:dyDescent="0.3">
      <c r="A139" s="24">
        <v>2103001000</v>
      </c>
      <c r="B139" s="40">
        <v>51107</v>
      </c>
      <c r="C139" s="25"/>
      <c r="D139" s="25"/>
      <c r="E139" s="25"/>
      <c r="F139" s="25"/>
      <c r="G139" s="25" t="s">
        <v>955</v>
      </c>
      <c r="H139" s="25">
        <v>2.3961306064797499E-2</v>
      </c>
      <c r="I139" s="25">
        <v>153</v>
      </c>
      <c r="J139" s="25">
        <v>1.56609843560768E-4</v>
      </c>
      <c r="K139" s="25">
        <v>10467</v>
      </c>
      <c r="L139" s="26">
        <v>1000707</v>
      </c>
      <c r="M139" s="24">
        <v>2103001000</v>
      </c>
      <c r="N139" s="25">
        <v>51107</v>
      </c>
      <c r="O139" s="25"/>
      <c r="P139" s="25"/>
      <c r="Q139" s="25"/>
      <c r="R139" s="25"/>
      <c r="S139" s="25" t="s">
        <v>955</v>
      </c>
      <c r="T139" s="25">
        <v>7.5700028232703498E-2</v>
      </c>
      <c r="U139" s="25">
        <v>365</v>
      </c>
      <c r="V139" s="25">
        <v>2.0739733762384501E-4</v>
      </c>
      <c r="W139" s="25">
        <v>10467</v>
      </c>
      <c r="X139" s="27">
        <v>1000707</v>
      </c>
      <c r="Y139" s="28">
        <f t="shared" si="4"/>
        <v>2.0688214683268809E-3</v>
      </c>
      <c r="AA139" t="str">
        <f t="shared" si="5"/>
        <v>2103001000-51107-NOX</v>
      </c>
      <c r="AB139" t="str">
        <f>IF(COUNTIF('NP-NRModel-MAR-WILDFIRES Modifi'!V:V, AA139)=0, "Missing", "")</f>
        <v/>
      </c>
    </row>
    <row r="140" spans="1:28" hidden="1" x14ac:dyDescent="0.3">
      <c r="A140" s="24">
        <v>2103001000</v>
      </c>
      <c r="B140" s="40">
        <v>51107</v>
      </c>
      <c r="C140" s="25"/>
      <c r="D140" s="25"/>
      <c r="E140" s="25"/>
      <c r="F140" s="25"/>
      <c r="G140" s="25" t="s">
        <v>12</v>
      </c>
      <c r="H140" s="25">
        <v>7.9871020215991804E-4</v>
      </c>
      <c r="I140" s="25">
        <v>153</v>
      </c>
      <c r="J140" s="29">
        <v>5.2203281186922702E-6</v>
      </c>
      <c r="K140" s="25">
        <v>10467</v>
      </c>
      <c r="L140" s="26">
        <v>1000706</v>
      </c>
      <c r="M140" s="24">
        <v>2103001000</v>
      </c>
      <c r="N140" s="25">
        <v>51107</v>
      </c>
      <c r="O140" s="25"/>
      <c r="P140" s="25"/>
      <c r="Q140" s="25"/>
      <c r="R140" s="25"/>
      <c r="S140" s="25" t="s">
        <v>12</v>
      </c>
      <c r="T140" s="25">
        <v>2.52333427442344E-3</v>
      </c>
      <c r="U140" s="25">
        <v>365</v>
      </c>
      <c r="V140" s="29">
        <v>6.91324458746149E-6</v>
      </c>
      <c r="W140" s="25">
        <v>10467</v>
      </c>
      <c r="X140" s="27">
        <v>1000706</v>
      </c>
      <c r="Y140" s="28">
        <f t="shared" si="4"/>
        <v>2.0688214683268905E-3</v>
      </c>
      <c r="AA140" t="str">
        <f t="shared" si="5"/>
        <v>2103001000-51107-VOC</v>
      </c>
      <c r="AB140" t="str">
        <f>IF(COUNTIF('NP-NRModel-MAR-WILDFIRES Modifi'!V:V, AA140)=0, "Missing", "")</f>
        <v/>
      </c>
    </row>
    <row r="141" spans="1:28" hidden="1" x14ac:dyDescent="0.3">
      <c r="A141" s="24">
        <v>2103001000</v>
      </c>
      <c r="B141" s="40">
        <v>51153</v>
      </c>
      <c r="C141" s="25"/>
      <c r="D141" s="25"/>
      <c r="E141" s="25"/>
      <c r="F141" s="25"/>
      <c r="G141" s="25" t="s">
        <v>955</v>
      </c>
      <c r="H141" s="25">
        <v>1.47279597106972E-2</v>
      </c>
      <c r="I141" s="25">
        <v>153</v>
      </c>
      <c r="J141" s="29">
        <v>9.6261174579720599E-5</v>
      </c>
      <c r="K141" s="25">
        <v>10467</v>
      </c>
      <c r="L141" s="26">
        <v>3044128</v>
      </c>
      <c r="M141" s="24">
        <v>2103001000</v>
      </c>
      <c r="N141" s="25">
        <v>51153</v>
      </c>
      <c r="O141" s="25"/>
      <c r="P141" s="25"/>
      <c r="Q141" s="25"/>
      <c r="R141" s="25"/>
      <c r="S141" s="25" t="s">
        <v>955</v>
      </c>
      <c r="T141" s="25">
        <v>4.6529473931634098E-2</v>
      </c>
      <c r="U141" s="25">
        <v>365</v>
      </c>
      <c r="V141" s="25">
        <v>1.2747801077159999E-4</v>
      </c>
      <c r="W141" s="25">
        <v>10467</v>
      </c>
      <c r="X141" s="27">
        <v>3044128</v>
      </c>
      <c r="Y141" s="28">
        <f t="shared" si="4"/>
        <v>2.0688214683268814E-3</v>
      </c>
      <c r="AA141" t="str">
        <f t="shared" si="5"/>
        <v>2103001000-51153-NOX</v>
      </c>
      <c r="AB141" t="str">
        <f>IF(COUNTIF('NP-NRModel-MAR-WILDFIRES Modifi'!V:V, AA141)=0, "Missing", "")</f>
        <v/>
      </c>
    </row>
    <row r="142" spans="1:28" hidden="1" x14ac:dyDescent="0.3">
      <c r="A142" s="24">
        <v>2103001000</v>
      </c>
      <c r="B142" s="40">
        <v>51153</v>
      </c>
      <c r="C142" s="25"/>
      <c r="D142" s="25"/>
      <c r="E142" s="25"/>
      <c r="F142" s="25"/>
      <c r="G142" s="25" t="s">
        <v>12</v>
      </c>
      <c r="H142" s="25">
        <v>4.9093189542523895E-4</v>
      </c>
      <c r="I142" s="25">
        <v>153</v>
      </c>
      <c r="J142" s="29">
        <v>3.2087051988577698E-6</v>
      </c>
      <c r="K142" s="25">
        <v>10467</v>
      </c>
      <c r="L142" s="26">
        <v>3302395</v>
      </c>
      <c r="M142" s="24">
        <v>2103001000</v>
      </c>
      <c r="N142" s="25">
        <v>51153</v>
      </c>
      <c r="O142" s="25"/>
      <c r="P142" s="25"/>
      <c r="Q142" s="25"/>
      <c r="R142" s="25"/>
      <c r="S142" s="25" t="s">
        <v>12</v>
      </c>
      <c r="T142" s="25">
        <v>1.5509821644749001E-3</v>
      </c>
      <c r="U142" s="25">
        <v>365</v>
      </c>
      <c r="V142" s="29">
        <v>4.2492662040408303E-6</v>
      </c>
      <c r="W142" s="25">
        <v>10467</v>
      </c>
      <c r="X142" s="27">
        <v>3302395</v>
      </c>
      <c r="Y142" s="28">
        <f t="shared" si="4"/>
        <v>2.0688214683268831E-3</v>
      </c>
      <c r="AA142" t="str">
        <f t="shared" si="5"/>
        <v>2103001000-51153-VOC</v>
      </c>
      <c r="AB142" t="str">
        <f>IF(COUNTIF('NP-NRModel-MAR-WILDFIRES Modifi'!V:V, AA142)=0, "Missing", "")</f>
        <v/>
      </c>
    </row>
    <row r="143" spans="1:28" hidden="1" x14ac:dyDescent="0.3">
      <c r="A143" s="24">
        <v>2103001000</v>
      </c>
      <c r="B143" s="40">
        <v>51510</v>
      </c>
      <c r="C143" s="25"/>
      <c r="D143" s="25"/>
      <c r="E143" s="25"/>
      <c r="F143" s="25"/>
      <c r="G143" s="25" t="s">
        <v>955</v>
      </c>
      <c r="H143" s="25">
        <v>1.2580649925325999E-2</v>
      </c>
      <c r="I143" s="25">
        <v>153</v>
      </c>
      <c r="J143" s="29">
        <v>8.22264701001699E-5</v>
      </c>
      <c r="K143" s="25">
        <v>10467</v>
      </c>
      <c r="L143" s="26">
        <v>3268887</v>
      </c>
      <c r="M143" s="24">
        <v>2103001000</v>
      </c>
      <c r="N143" s="25">
        <v>51510</v>
      </c>
      <c r="O143" s="25"/>
      <c r="P143" s="25"/>
      <c r="Q143" s="25"/>
      <c r="R143" s="25"/>
      <c r="S143" s="25" t="s">
        <v>955</v>
      </c>
      <c r="T143" s="25">
        <v>3.9745561112467097E-2</v>
      </c>
      <c r="U143" s="25">
        <v>365</v>
      </c>
      <c r="V143" s="25">
        <v>1.0889194825333399E-4</v>
      </c>
      <c r="W143" s="25">
        <v>10467</v>
      </c>
      <c r="X143" s="27">
        <v>3268887</v>
      </c>
      <c r="Y143" s="28">
        <f t="shared" si="4"/>
        <v>2.0688214683268796E-3</v>
      </c>
      <c r="AA143" t="str">
        <f t="shared" si="5"/>
        <v>2103001000-51510-NOX</v>
      </c>
      <c r="AB143" t="str">
        <f>IF(COUNTIF('NP-NRModel-MAR-WILDFIRES Modifi'!V:V, AA143)=0, "Missing", "")</f>
        <v/>
      </c>
    </row>
    <row r="144" spans="1:28" hidden="1" x14ac:dyDescent="0.3">
      <c r="A144" s="24">
        <v>2103001000</v>
      </c>
      <c r="B144" s="40">
        <v>51510</v>
      </c>
      <c r="C144" s="25"/>
      <c r="D144" s="25"/>
      <c r="E144" s="25"/>
      <c r="F144" s="25"/>
      <c r="G144" s="25" t="s">
        <v>12</v>
      </c>
      <c r="H144" s="25">
        <v>4.1935490257953101E-4</v>
      </c>
      <c r="I144" s="25">
        <v>153</v>
      </c>
      <c r="J144" s="29">
        <v>2.7408817162060899E-6</v>
      </c>
      <c r="K144" s="25">
        <v>10467</v>
      </c>
      <c r="L144" s="26">
        <v>2753842</v>
      </c>
      <c r="M144" s="24">
        <v>2103001000</v>
      </c>
      <c r="N144" s="25">
        <v>51510</v>
      </c>
      <c r="O144" s="25"/>
      <c r="P144" s="25"/>
      <c r="Q144" s="25"/>
      <c r="R144" s="25"/>
      <c r="S144" s="25" t="s">
        <v>12</v>
      </c>
      <c r="T144" s="25">
        <v>1.3248517371693301E-3</v>
      </c>
      <c r="U144" s="25">
        <v>365</v>
      </c>
      <c r="V144" s="29">
        <v>3.6297307867653102E-6</v>
      </c>
      <c r="W144" s="25">
        <v>10467</v>
      </c>
      <c r="X144" s="27">
        <v>2753842</v>
      </c>
      <c r="Y144" s="28">
        <f t="shared" si="4"/>
        <v>2.0688214683268944E-3</v>
      </c>
      <c r="AA144" t="str">
        <f t="shared" si="5"/>
        <v>2103001000-51510-VOC</v>
      </c>
      <c r="AB144" t="str">
        <f>IF(COUNTIF('NP-NRModel-MAR-WILDFIRES Modifi'!V:V, AA144)=0, "Missing", "")</f>
        <v/>
      </c>
    </row>
    <row r="145" spans="1:28" hidden="1" x14ac:dyDescent="0.3">
      <c r="A145" s="24">
        <v>2103001000</v>
      </c>
      <c r="B145" s="40">
        <v>51600</v>
      </c>
      <c r="C145" s="25"/>
      <c r="D145" s="25"/>
      <c r="E145" s="25"/>
      <c r="F145" s="25"/>
      <c r="G145" s="25" t="s">
        <v>955</v>
      </c>
      <c r="H145" s="25">
        <v>4.1937056624988603E-3</v>
      </c>
      <c r="I145" s="25">
        <v>153</v>
      </c>
      <c r="J145" s="29">
        <v>2.7409840931365098E-5</v>
      </c>
      <c r="K145" s="25">
        <v>10467</v>
      </c>
      <c r="L145" s="26">
        <v>2518884</v>
      </c>
      <c r="M145" s="24">
        <v>2103001000</v>
      </c>
      <c r="N145" s="25">
        <v>51600</v>
      </c>
      <c r="O145" s="25"/>
      <c r="P145" s="25"/>
      <c r="Q145" s="25"/>
      <c r="R145" s="25"/>
      <c r="S145" s="25" t="s">
        <v>955</v>
      </c>
      <c r="T145" s="25">
        <v>1.32490122279774E-2</v>
      </c>
      <c r="U145" s="25">
        <v>365</v>
      </c>
      <c r="V145" s="29">
        <v>3.6298663638294401E-5</v>
      </c>
      <c r="W145" s="25">
        <v>10467</v>
      </c>
      <c r="X145" s="27">
        <v>2518884</v>
      </c>
      <c r="Y145" s="28">
        <f t="shared" si="4"/>
        <v>2.0688214683268879E-3</v>
      </c>
      <c r="AA145" t="str">
        <f t="shared" si="5"/>
        <v>2103001000-51600-NOX</v>
      </c>
      <c r="AB145" t="str">
        <f>IF(COUNTIF('NP-NRModel-MAR-WILDFIRES Modifi'!V:V, AA145)=0, "Missing", "")</f>
        <v/>
      </c>
    </row>
    <row r="146" spans="1:28" hidden="1" x14ac:dyDescent="0.3">
      <c r="A146" s="24">
        <v>2103001000</v>
      </c>
      <c r="B146" s="40">
        <v>51600</v>
      </c>
      <c r="C146" s="25"/>
      <c r="D146" s="25"/>
      <c r="E146" s="25"/>
      <c r="F146" s="25"/>
      <c r="G146" s="25" t="s">
        <v>12</v>
      </c>
      <c r="H146" s="25">
        <v>1.3979016976369501E-4</v>
      </c>
      <c r="I146" s="25">
        <v>153</v>
      </c>
      <c r="J146" s="29">
        <v>9.13661240285588E-7</v>
      </c>
      <c r="K146" s="25">
        <v>10467</v>
      </c>
      <c r="L146" s="26">
        <v>2262188</v>
      </c>
      <c r="M146" s="24">
        <v>2103001000</v>
      </c>
      <c r="N146" s="25">
        <v>51600</v>
      </c>
      <c r="O146" s="25"/>
      <c r="P146" s="25"/>
      <c r="Q146" s="25"/>
      <c r="R146" s="25"/>
      <c r="S146" s="25" t="s">
        <v>12</v>
      </c>
      <c r="T146" s="25">
        <v>4.4163368095000198E-4</v>
      </c>
      <c r="U146" s="25">
        <v>365</v>
      </c>
      <c r="V146" s="29">
        <v>1.2099552902739699E-6</v>
      </c>
      <c r="W146" s="25">
        <v>10467</v>
      </c>
      <c r="X146" s="27">
        <v>2262188</v>
      </c>
      <c r="Y146" s="28">
        <f t="shared" si="4"/>
        <v>2.0688214683268801E-3</v>
      </c>
      <c r="AA146" t="str">
        <f t="shared" si="5"/>
        <v>2103001000-51600-VOC</v>
      </c>
      <c r="AB146" t="str">
        <f>IF(COUNTIF('NP-NRModel-MAR-WILDFIRES Modifi'!V:V, AA146)=0, "Missing", "")</f>
        <v/>
      </c>
    </row>
    <row r="147" spans="1:28" hidden="1" x14ac:dyDescent="0.3">
      <c r="A147" s="24">
        <v>2103001000</v>
      </c>
      <c r="B147" s="40">
        <v>51610</v>
      </c>
      <c r="C147" s="25"/>
      <c r="D147" s="25"/>
      <c r="E147" s="25"/>
      <c r="F147" s="25"/>
      <c r="G147" s="25" t="s">
        <v>955</v>
      </c>
      <c r="H147" s="25">
        <v>1.5518525089066901E-3</v>
      </c>
      <c r="I147" s="25">
        <v>153</v>
      </c>
      <c r="J147" s="29">
        <v>1.01428268555992E-5</v>
      </c>
      <c r="K147" s="25">
        <v>10467</v>
      </c>
      <c r="L147" s="26">
        <v>558465</v>
      </c>
      <c r="M147" s="24">
        <v>2103001000</v>
      </c>
      <c r="N147" s="25">
        <v>51610</v>
      </c>
      <c r="O147" s="25"/>
      <c r="P147" s="25"/>
      <c r="Q147" s="25"/>
      <c r="R147" s="25"/>
      <c r="S147" s="25" t="s">
        <v>955</v>
      </c>
      <c r="T147" s="25">
        <v>4.90270765790246E-3</v>
      </c>
      <c r="U147" s="25">
        <v>365</v>
      </c>
      <c r="V147" s="29">
        <v>1.3432075775075199E-5</v>
      </c>
      <c r="W147" s="25">
        <v>10467</v>
      </c>
      <c r="X147" s="27">
        <v>558465</v>
      </c>
      <c r="Y147" s="28">
        <f t="shared" si="4"/>
        <v>2.0688214683268788E-3</v>
      </c>
      <c r="AA147" t="str">
        <f t="shared" si="5"/>
        <v>2103001000-51610-NOX</v>
      </c>
      <c r="AB147" t="str">
        <f>IF(COUNTIF('NP-NRModel-MAR-WILDFIRES Modifi'!V:V, AA147)=0, "Missing", "")</f>
        <v/>
      </c>
    </row>
    <row r="148" spans="1:28" hidden="1" x14ac:dyDescent="0.3">
      <c r="A148" s="24">
        <v>2103001000</v>
      </c>
      <c r="B148" s="40">
        <v>51610</v>
      </c>
      <c r="C148" s="25"/>
      <c r="D148" s="25"/>
      <c r="E148" s="25"/>
      <c r="F148" s="25"/>
      <c r="G148" s="25" t="s">
        <v>12</v>
      </c>
      <c r="H148" s="29">
        <v>5.17284169635561E-5</v>
      </c>
      <c r="I148" s="25">
        <v>153</v>
      </c>
      <c r="J148" s="29">
        <v>3.3809422851997501E-7</v>
      </c>
      <c r="K148" s="25">
        <v>10467</v>
      </c>
      <c r="L148" s="26">
        <v>442619</v>
      </c>
      <c r="M148" s="24">
        <v>2103001000</v>
      </c>
      <c r="N148" s="25">
        <v>51610</v>
      </c>
      <c r="O148" s="25"/>
      <c r="P148" s="25"/>
      <c r="Q148" s="25"/>
      <c r="R148" s="25"/>
      <c r="S148" s="25" t="s">
        <v>12</v>
      </c>
      <c r="T148" s="25">
        <v>1.63423588596749E-4</v>
      </c>
      <c r="U148" s="25">
        <v>365</v>
      </c>
      <c r="V148" s="29">
        <v>4.47735859169175E-7</v>
      </c>
      <c r="W148" s="25">
        <v>10467</v>
      </c>
      <c r="X148" s="27">
        <v>442619</v>
      </c>
      <c r="Y148" s="28">
        <f t="shared" si="4"/>
        <v>2.0688214683268849E-3</v>
      </c>
      <c r="AA148" t="str">
        <f t="shared" si="5"/>
        <v>2103001000-51610-VOC</v>
      </c>
      <c r="AB148" t="str">
        <f>IF(COUNTIF('NP-NRModel-MAR-WILDFIRES Modifi'!V:V, AA148)=0, "Missing", "")</f>
        <v/>
      </c>
    </row>
    <row r="149" spans="1:28" hidden="1" x14ac:dyDescent="0.3">
      <c r="A149" s="24">
        <v>2103001000</v>
      </c>
      <c r="B149" s="40">
        <v>51683</v>
      </c>
      <c r="C149" s="25"/>
      <c r="D149" s="25"/>
      <c r="E149" s="25"/>
      <c r="F149" s="25"/>
      <c r="G149" s="25" t="s">
        <v>955</v>
      </c>
      <c r="H149" s="25">
        <v>2.2562600108886402E-3</v>
      </c>
      <c r="I149" s="25">
        <v>153</v>
      </c>
      <c r="J149" s="29">
        <v>1.47467974567885E-5</v>
      </c>
      <c r="K149" s="25">
        <v>10467</v>
      </c>
      <c r="L149" s="26">
        <v>281004</v>
      </c>
      <c r="M149" s="24">
        <v>2103001000</v>
      </c>
      <c r="N149" s="25">
        <v>51683</v>
      </c>
      <c r="O149" s="25"/>
      <c r="P149" s="25"/>
      <c r="Q149" s="25"/>
      <c r="R149" s="25"/>
      <c r="S149" s="25" t="s">
        <v>955</v>
      </c>
      <c r="T149" s="25">
        <v>7.1281150561119597E-3</v>
      </c>
      <c r="U149" s="25">
        <v>365</v>
      </c>
      <c r="V149" s="29">
        <v>1.95290823455122E-5</v>
      </c>
      <c r="W149" s="25">
        <v>10467</v>
      </c>
      <c r="X149" s="27">
        <v>281004</v>
      </c>
      <c r="Y149" s="28">
        <f t="shared" si="4"/>
        <v>2.0688214683268823E-3</v>
      </c>
      <c r="AA149" t="str">
        <f t="shared" si="5"/>
        <v>2103001000-51683-NOX</v>
      </c>
      <c r="AB149" t="str">
        <f>IF(COUNTIF('NP-NRModel-MAR-WILDFIRES Modifi'!V:V, AA149)=0, "Missing", "")</f>
        <v/>
      </c>
    </row>
    <row r="150" spans="1:28" hidden="1" x14ac:dyDescent="0.3">
      <c r="A150" s="24">
        <v>2103001000</v>
      </c>
      <c r="B150" s="40">
        <v>51683</v>
      </c>
      <c r="C150" s="25"/>
      <c r="D150" s="25"/>
      <c r="E150" s="25"/>
      <c r="F150" s="25"/>
      <c r="G150" s="25" t="s">
        <v>12</v>
      </c>
      <c r="H150" s="29">
        <v>7.5208657536487703E-5</v>
      </c>
      <c r="I150" s="25">
        <v>153</v>
      </c>
      <c r="J150" s="29">
        <v>4.9155985317965795E-7</v>
      </c>
      <c r="K150" s="25">
        <v>10467</v>
      </c>
      <c r="L150" s="26">
        <v>3247891</v>
      </c>
      <c r="M150" s="24">
        <v>2103001000</v>
      </c>
      <c r="N150" s="25">
        <v>51683</v>
      </c>
      <c r="O150" s="25"/>
      <c r="P150" s="25"/>
      <c r="Q150" s="25"/>
      <c r="R150" s="25"/>
      <c r="S150" s="25" t="s">
        <v>12</v>
      </c>
      <c r="T150" s="25">
        <v>2.3760380521244199E-4</v>
      </c>
      <c r="U150" s="25">
        <v>365</v>
      </c>
      <c r="V150" s="29">
        <v>6.5096932934915599E-7</v>
      </c>
      <c r="W150" s="25">
        <v>10467</v>
      </c>
      <c r="X150" s="27">
        <v>3247891</v>
      </c>
      <c r="Y150" s="28">
        <f t="shared" si="4"/>
        <v>2.0688214683268788E-3</v>
      </c>
      <c r="AA150" t="str">
        <f t="shared" si="5"/>
        <v>2103001000-51683-VOC</v>
      </c>
      <c r="AB150" t="str">
        <f>IF(COUNTIF('NP-NRModel-MAR-WILDFIRES Modifi'!V:V, AA150)=0, "Missing", "")</f>
        <v/>
      </c>
    </row>
    <row r="151" spans="1:28" hidden="1" x14ac:dyDescent="0.3">
      <c r="A151" s="24">
        <v>2103001000</v>
      </c>
      <c r="B151" s="40">
        <v>51685</v>
      </c>
      <c r="C151" s="25"/>
      <c r="D151" s="25"/>
      <c r="E151" s="25"/>
      <c r="F151" s="25"/>
      <c r="G151" s="25" t="s">
        <v>955</v>
      </c>
      <c r="H151" s="25">
        <v>2.40702055969818E-4</v>
      </c>
      <c r="I151" s="25">
        <v>153</v>
      </c>
      <c r="J151" s="29">
        <v>1.57321605209031E-6</v>
      </c>
      <c r="K151" s="25">
        <v>10467</v>
      </c>
      <c r="L151" s="26">
        <v>2430138</v>
      </c>
      <c r="M151" s="24">
        <v>2103001000</v>
      </c>
      <c r="N151" s="25">
        <v>51685</v>
      </c>
      <c r="O151" s="25"/>
      <c r="P151" s="25"/>
      <c r="Q151" s="25"/>
      <c r="R151" s="25"/>
      <c r="S151" s="25" t="s">
        <v>955</v>
      </c>
      <c r="T151" s="25">
        <v>7.6044070316160005E-4</v>
      </c>
      <c r="U151" s="25">
        <v>365</v>
      </c>
      <c r="V151" s="29">
        <v>2.08339918674411E-6</v>
      </c>
      <c r="W151" s="25">
        <v>10467</v>
      </c>
      <c r="X151" s="27">
        <v>2430138</v>
      </c>
      <c r="Y151" s="28">
        <f t="shared" si="4"/>
        <v>2.0688214683268849E-3</v>
      </c>
      <c r="AA151" t="str">
        <f t="shared" si="5"/>
        <v>2103001000-51685-NOX</v>
      </c>
      <c r="AB151" t="str">
        <f>IF(COUNTIF('NP-NRModel-MAR-WILDFIRES Modifi'!V:V, AA151)=0, "Missing", "")</f>
        <v/>
      </c>
    </row>
    <row r="152" spans="1:28" hidden="1" x14ac:dyDescent="0.3">
      <c r="A152" s="24">
        <v>2103001000</v>
      </c>
      <c r="B152" s="40">
        <v>51685</v>
      </c>
      <c r="C152" s="25"/>
      <c r="D152" s="25"/>
      <c r="E152" s="25"/>
      <c r="F152" s="25"/>
      <c r="G152" s="25" t="s">
        <v>12</v>
      </c>
      <c r="H152" s="29">
        <v>8.0234018656606006E-6</v>
      </c>
      <c r="I152" s="25">
        <v>153</v>
      </c>
      <c r="J152" s="29">
        <v>5.2440535069677103E-8</v>
      </c>
      <c r="K152" s="25">
        <v>10467</v>
      </c>
      <c r="L152" s="26">
        <v>2686599</v>
      </c>
      <c r="M152" s="24">
        <v>2103001000</v>
      </c>
      <c r="N152" s="25">
        <v>51685</v>
      </c>
      <c r="O152" s="25"/>
      <c r="P152" s="25"/>
      <c r="Q152" s="25"/>
      <c r="R152" s="25"/>
      <c r="S152" s="25" t="s">
        <v>12</v>
      </c>
      <c r="T152" s="29">
        <v>2.5348023438720002E-5</v>
      </c>
      <c r="U152" s="25">
        <v>365</v>
      </c>
      <c r="V152" s="29">
        <v>6.9446639558136995E-8</v>
      </c>
      <c r="W152" s="25">
        <v>10467</v>
      </c>
      <c r="X152" s="27">
        <v>2686599</v>
      </c>
      <c r="Y152" s="28">
        <f t="shared" si="4"/>
        <v>2.0688214683268888E-3</v>
      </c>
      <c r="AA152" t="str">
        <f t="shared" si="5"/>
        <v>2103001000-51685-VOC</v>
      </c>
      <c r="AB152" t="str">
        <f>IF(COUNTIF('NP-NRModel-MAR-WILDFIRES Modifi'!V:V, AA152)=0, "Missing", "")</f>
        <v/>
      </c>
    </row>
    <row r="153" spans="1:28" hidden="1" x14ac:dyDescent="0.3">
      <c r="A153" s="24">
        <v>2103002000</v>
      </c>
      <c r="B153" s="40">
        <v>51013</v>
      </c>
      <c r="C153" s="25"/>
      <c r="D153" s="25"/>
      <c r="E153" s="25"/>
      <c r="F153" s="25"/>
      <c r="G153" s="25" t="s">
        <v>955</v>
      </c>
      <c r="H153" s="25">
        <v>0.77459099775412699</v>
      </c>
      <c r="I153" s="25">
        <v>153</v>
      </c>
      <c r="J153" s="25">
        <v>5.0626862598309001E-3</v>
      </c>
      <c r="K153" s="25">
        <v>10467</v>
      </c>
      <c r="L153" s="26">
        <v>1359735</v>
      </c>
      <c r="M153" s="24">
        <v>2103002000</v>
      </c>
      <c r="N153" s="25">
        <v>51013</v>
      </c>
      <c r="O153" s="25"/>
      <c r="P153" s="25"/>
      <c r="Q153" s="25"/>
      <c r="R153" s="25"/>
      <c r="S153" s="25" t="s">
        <v>955</v>
      </c>
      <c r="T153" s="25">
        <v>2.4471354040642499</v>
      </c>
      <c r="U153" s="25">
        <v>365</v>
      </c>
      <c r="V153" s="25">
        <v>6.7044805590801403E-3</v>
      </c>
      <c r="W153" s="25">
        <v>10467</v>
      </c>
      <c r="X153" s="27">
        <v>1359735</v>
      </c>
      <c r="Y153" s="28">
        <f t="shared" si="4"/>
        <v>2.0688214683268823E-3</v>
      </c>
      <c r="AA153" t="str">
        <f t="shared" si="5"/>
        <v>2103002000-51013-NOX</v>
      </c>
      <c r="AB153" t="str">
        <f>IF(COUNTIF('NP-NRModel-MAR-WILDFIRES Modifi'!V:V, AA153)=0, "Missing", "")</f>
        <v/>
      </c>
    </row>
    <row r="154" spans="1:28" hidden="1" x14ac:dyDescent="0.3">
      <c r="A154" s="24">
        <v>2103002000</v>
      </c>
      <c r="B154" s="40">
        <v>51013</v>
      </c>
      <c r="C154" s="25"/>
      <c r="D154" s="25"/>
      <c r="E154" s="25"/>
      <c r="F154" s="25"/>
      <c r="G154" s="25" t="s">
        <v>12</v>
      </c>
      <c r="H154" s="25">
        <v>3.5208684305133098E-3</v>
      </c>
      <c r="I154" s="25">
        <v>153</v>
      </c>
      <c r="J154" s="29">
        <v>2.3012211964139199E-5</v>
      </c>
      <c r="K154" s="25">
        <v>10467</v>
      </c>
      <c r="L154" s="26">
        <v>3311097</v>
      </c>
      <c r="M154" s="24">
        <v>2103002000</v>
      </c>
      <c r="N154" s="25">
        <v>51013</v>
      </c>
      <c r="O154" s="25"/>
      <c r="P154" s="25"/>
      <c r="Q154" s="25"/>
      <c r="R154" s="25"/>
      <c r="S154" s="25" t="s">
        <v>12</v>
      </c>
      <c r="T154" s="25">
        <v>1.1123343563690701E-2</v>
      </c>
      <c r="U154" s="25">
        <v>365</v>
      </c>
      <c r="V154" s="29">
        <v>3.0474913873125402E-5</v>
      </c>
      <c r="W154" s="25">
        <v>10467</v>
      </c>
      <c r="X154" s="27">
        <v>3311097</v>
      </c>
      <c r="Y154" s="28">
        <f t="shared" si="4"/>
        <v>2.0688214683269026E-3</v>
      </c>
      <c r="AA154" t="str">
        <f t="shared" si="5"/>
        <v>2103002000-51013-VOC</v>
      </c>
      <c r="AB154" t="str">
        <f>IF(COUNTIF('NP-NRModel-MAR-WILDFIRES Modifi'!V:V, AA154)=0, "Missing", "")</f>
        <v/>
      </c>
    </row>
    <row r="155" spans="1:28" hidden="1" x14ac:dyDescent="0.3">
      <c r="A155" s="24">
        <v>2103002000</v>
      </c>
      <c r="B155" s="40">
        <v>51059</v>
      </c>
      <c r="C155" s="25"/>
      <c r="D155" s="25"/>
      <c r="E155" s="25"/>
      <c r="F155" s="25"/>
      <c r="G155" s="25" t="s">
        <v>955</v>
      </c>
      <c r="H155" s="25">
        <v>3.2486651670936499</v>
      </c>
      <c r="I155" s="25">
        <v>153</v>
      </c>
      <c r="J155" s="25">
        <v>2.12331056672788E-2</v>
      </c>
      <c r="K155" s="25">
        <v>10467</v>
      </c>
      <c r="L155" s="26">
        <v>3326964</v>
      </c>
      <c r="M155" s="24">
        <v>2103002000</v>
      </c>
      <c r="N155" s="25">
        <v>51059</v>
      </c>
      <c r="O155" s="25"/>
      <c r="P155" s="25"/>
      <c r="Q155" s="25"/>
      <c r="R155" s="25"/>
      <c r="S155" s="25" t="s">
        <v>955</v>
      </c>
      <c r="T155" s="25">
        <v>10.263382313240699</v>
      </c>
      <c r="U155" s="25">
        <v>365</v>
      </c>
      <c r="V155" s="25">
        <v>2.81188556527142E-2</v>
      </c>
      <c r="W155" s="25">
        <v>10467</v>
      </c>
      <c r="X155" s="27">
        <v>3326964</v>
      </c>
      <c r="Y155" s="28">
        <f t="shared" si="4"/>
        <v>2.0688214683268844E-3</v>
      </c>
      <c r="AA155" t="str">
        <f t="shared" si="5"/>
        <v>2103002000-51059-NOX</v>
      </c>
      <c r="AB155" t="str">
        <f>IF(COUNTIF('NP-NRModel-MAR-WILDFIRES Modifi'!V:V, AA155)=0, "Missing", "")</f>
        <v/>
      </c>
    </row>
    <row r="156" spans="1:28" hidden="1" x14ac:dyDescent="0.3">
      <c r="A156" s="24">
        <v>2103002000</v>
      </c>
      <c r="B156" s="40">
        <v>51059</v>
      </c>
      <c r="C156" s="25"/>
      <c r="D156" s="25"/>
      <c r="E156" s="25"/>
      <c r="F156" s="25"/>
      <c r="G156" s="25" t="s">
        <v>12</v>
      </c>
      <c r="H156" s="25">
        <v>1.47666660641131E-2</v>
      </c>
      <c r="I156" s="25">
        <v>153</v>
      </c>
      <c r="J156" s="29">
        <v>9.6514157281785094E-5</v>
      </c>
      <c r="K156" s="25">
        <v>10467</v>
      </c>
      <c r="L156" s="26">
        <v>1139659</v>
      </c>
      <c r="M156" s="24">
        <v>2103002000</v>
      </c>
      <c r="N156" s="25">
        <v>51059</v>
      </c>
      <c r="O156" s="25"/>
      <c r="P156" s="25"/>
      <c r="Q156" s="25"/>
      <c r="R156" s="25"/>
      <c r="S156" s="25" t="s">
        <v>12</v>
      </c>
      <c r="T156" s="25">
        <v>4.6651757418120103E-2</v>
      </c>
      <c r="U156" s="25">
        <v>365</v>
      </c>
      <c r="V156" s="25">
        <v>1.2781303402224699E-4</v>
      </c>
      <c r="W156" s="25">
        <v>10467</v>
      </c>
      <c r="X156" s="27">
        <v>1139659</v>
      </c>
      <c r="Y156" s="28">
        <f t="shared" si="4"/>
        <v>2.0688214683268896E-3</v>
      </c>
      <c r="AA156" t="str">
        <f t="shared" si="5"/>
        <v>2103002000-51059-VOC</v>
      </c>
      <c r="AB156" t="str">
        <f>IF(COUNTIF('NP-NRModel-MAR-WILDFIRES Modifi'!V:V, AA156)=0, "Missing", "")</f>
        <v/>
      </c>
    </row>
    <row r="157" spans="1:28" hidden="1" x14ac:dyDescent="0.3">
      <c r="A157" s="24">
        <v>2103002000</v>
      </c>
      <c r="B157" s="40">
        <v>51107</v>
      </c>
      <c r="C157" s="25"/>
      <c r="D157" s="25"/>
      <c r="E157" s="25"/>
      <c r="F157" s="25"/>
      <c r="G157" s="25" t="s">
        <v>955</v>
      </c>
      <c r="H157" s="25">
        <v>0.76222865952238195</v>
      </c>
      <c r="I157" s="25">
        <v>153</v>
      </c>
      <c r="J157" s="25">
        <v>4.9818866635449799E-3</v>
      </c>
      <c r="K157" s="25">
        <v>10467</v>
      </c>
      <c r="L157" s="26">
        <v>1666780</v>
      </c>
      <c r="M157" s="24">
        <v>2103002000</v>
      </c>
      <c r="N157" s="25">
        <v>51107</v>
      </c>
      <c r="O157" s="25"/>
      <c r="P157" s="25"/>
      <c r="Q157" s="25"/>
      <c r="R157" s="25"/>
      <c r="S157" s="25" t="s">
        <v>955</v>
      </c>
      <c r="T157" s="25">
        <v>2.4080795466483602</v>
      </c>
      <c r="U157" s="25">
        <v>365</v>
      </c>
      <c r="V157" s="25">
        <v>6.5974782099954997E-3</v>
      </c>
      <c r="W157" s="25">
        <v>10467</v>
      </c>
      <c r="X157" s="27">
        <v>1666780</v>
      </c>
      <c r="Y157" s="28">
        <f t="shared" si="4"/>
        <v>2.0688214683268766E-3</v>
      </c>
      <c r="AA157" t="str">
        <f t="shared" si="5"/>
        <v>2103002000-51107-NOX</v>
      </c>
      <c r="AB157" t="str">
        <f>IF(COUNTIF('NP-NRModel-MAR-WILDFIRES Modifi'!V:V, AA157)=0, "Missing", "")</f>
        <v/>
      </c>
    </row>
    <row r="158" spans="1:28" hidden="1" x14ac:dyDescent="0.3">
      <c r="A158" s="24">
        <v>2103002000</v>
      </c>
      <c r="B158" s="40">
        <v>51107</v>
      </c>
      <c r="C158" s="25"/>
      <c r="D158" s="25"/>
      <c r="E158" s="25"/>
      <c r="F158" s="25"/>
      <c r="G158" s="25" t="s">
        <v>12</v>
      </c>
      <c r="H158" s="25">
        <v>3.4646757251017299E-3</v>
      </c>
      <c r="I158" s="25">
        <v>153</v>
      </c>
      <c r="J158" s="29">
        <v>2.2644939379749899E-5</v>
      </c>
      <c r="K158" s="25">
        <v>10467</v>
      </c>
      <c r="L158" s="26">
        <v>637828</v>
      </c>
      <c r="M158" s="24">
        <v>2103002000</v>
      </c>
      <c r="N158" s="25">
        <v>51107</v>
      </c>
      <c r="O158" s="25"/>
      <c r="P158" s="25"/>
      <c r="Q158" s="25"/>
      <c r="R158" s="25"/>
      <c r="S158" s="25" t="s">
        <v>12</v>
      </c>
      <c r="T158" s="25">
        <v>1.09458161211288E-2</v>
      </c>
      <c r="U158" s="25">
        <v>365</v>
      </c>
      <c r="V158" s="29">
        <v>2.9988537318161202E-5</v>
      </c>
      <c r="W158" s="25">
        <v>10467</v>
      </c>
      <c r="X158" s="27">
        <v>637828</v>
      </c>
      <c r="Y158" s="28">
        <f t="shared" si="4"/>
        <v>2.0688214683268966E-3</v>
      </c>
      <c r="AA158" t="str">
        <f t="shared" si="5"/>
        <v>2103002000-51107-VOC</v>
      </c>
      <c r="AB158" t="str">
        <f>IF(COUNTIF('NP-NRModel-MAR-WILDFIRES Modifi'!V:V, AA158)=0, "Missing", "")</f>
        <v/>
      </c>
    </row>
    <row r="159" spans="1:28" hidden="1" x14ac:dyDescent="0.3">
      <c r="A159" s="24">
        <v>2103002000</v>
      </c>
      <c r="B159" s="40">
        <v>51153</v>
      </c>
      <c r="C159" s="25"/>
      <c r="D159" s="25"/>
      <c r="E159" s="25"/>
      <c r="F159" s="25"/>
      <c r="G159" s="25" t="s">
        <v>955</v>
      </c>
      <c r="H159" s="25">
        <v>0.468508354533819</v>
      </c>
      <c r="I159" s="25">
        <v>153</v>
      </c>
      <c r="J159" s="25">
        <v>3.06214610806418E-3</v>
      </c>
      <c r="K159" s="25">
        <v>10467</v>
      </c>
      <c r="L159" s="26">
        <v>3398527</v>
      </c>
      <c r="M159" s="24">
        <v>2103002000</v>
      </c>
      <c r="N159" s="25">
        <v>51153</v>
      </c>
      <c r="O159" s="25"/>
      <c r="P159" s="25"/>
      <c r="Q159" s="25"/>
      <c r="R159" s="25"/>
      <c r="S159" s="25" t="s">
        <v>955</v>
      </c>
      <c r="T159" s="25">
        <v>1.4801403383253899</v>
      </c>
      <c r="U159" s="25">
        <v>365</v>
      </c>
      <c r="V159" s="25">
        <v>4.05517900911066E-3</v>
      </c>
      <c r="W159" s="25">
        <v>10467</v>
      </c>
      <c r="X159" s="27">
        <v>3398527</v>
      </c>
      <c r="Y159" s="28">
        <f t="shared" si="4"/>
        <v>2.0688214683268814E-3</v>
      </c>
      <c r="AA159" t="str">
        <f t="shared" si="5"/>
        <v>2103002000-51153-NOX</v>
      </c>
      <c r="AB159" t="str">
        <f>IF(COUNTIF('NP-NRModel-MAR-WILDFIRES Modifi'!V:V, AA159)=0, "Missing", "")</f>
        <v/>
      </c>
    </row>
    <row r="160" spans="1:28" hidden="1" x14ac:dyDescent="0.3">
      <c r="A160" s="24">
        <v>2103002000</v>
      </c>
      <c r="B160" s="40">
        <v>51153</v>
      </c>
      <c r="C160" s="25"/>
      <c r="D160" s="25"/>
      <c r="E160" s="25"/>
      <c r="F160" s="25"/>
      <c r="G160" s="25" t="s">
        <v>12</v>
      </c>
      <c r="H160" s="25">
        <v>2.1295833520280898E-3</v>
      </c>
      <c r="I160" s="25">
        <v>153</v>
      </c>
      <c r="J160" s="29">
        <v>1.3918845438092101E-5</v>
      </c>
      <c r="K160" s="25">
        <v>10467</v>
      </c>
      <c r="L160" s="26">
        <v>311001</v>
      </c>
      <c r="M160" s="24">
        <v>2103002000</v>
      </c>
      <c r="N160" s="25">
        <v>51153</v>
      </c>
      <c r="O160" s="25"/>
      <c r="P160" s="25"/>
      <c r="Q160" s="25"/>
      <c r="R160" s="25"/>
      <c r="S160" s="25" t="s">
        <v>12</v>
      </c>
      <c r="T160" s="25">
        <v>6.7279103833684899E-3</v>
      </c>
      <c r="U160" s="25">
        <v>365</v>
      </c>
      <c r="V160" s="29">
        <v>1.8432631187310899E-5</v>
      </c>
      <c r="W160" s="25">
        <v>10467</v>
      </c>
      <c r="X160" s="27">
        <v>311001</v>
      </c>
      <c r="Y160" s="28">
        <f t="shared" si="4"/>
        <v>2.0688214683268857E-3</v>
      </c>
      <c r="AA160" t="str">
        <f t="shared" si="5"/>
        <v>2103002000-51153-VOC</v>
      </c>
      <c r="AB160" t="str">
        <f>IF(COUNTIF('NP-NRModel-MAR-WILDFIRES Modifi'!V:V, AA160)=0, "Missing", "")</f>
        <v/>
      </c>
    </row>
    <row r="161" spans="1:28" hidden="1" x14ac:dyDescent="0.3">
      <c r="A161" s="24">
        <v>2103002000</v>
      </c>
      <c r="B161" s="40">
        <v>51510</v>
      </c>
      <c r="C161" s="25"/>
      <c r="D161" s="25"/>
      <c r="E161" s="25"/>
      <c r="F161" s="25"/>
      <c r="G161" s="25" t="s">
        <v>955</v>
      </c>
      <c r="H161" s="25">
        <v>0.40020079688209598</v>
      </c>
      <c r="I161" s="25">
        <v>153</v>
      </c>
      <c r="J161" s="25">
        <v>2.6156914828895099E-3</v>
      </c>
      <c r="K161" s="25">
        <v>10467</v>
      </c>
      <c r="L161" s="26">
        <v>740288</v>
      </c>
      <c r="M161" s="24">
        <v>2103002000</v>
      </c>
      <c r="N161" s="25">
        <v>51510</v>
      </c>
      <c r="O161" s="25"/>
      <c r="P161" s="25"/>
      <c r="Q161" s="25"/>
      <c r="R161" s="25"/>
      <c r="S161" s="25" t="s">
        <v>955</v>
      </c>
      <c r="T161" s="25">
        <v>1.2643389112763299</v>
      </c>
      <c r="U161" s="25">
        <v>365</v>
      </c>
      <c r="V161" s="25">
        <v>3.46394222267489E-3</v>
      </c>
      <c r="W161" s="25">
        <v>10467</v>
      </c>
      <c r="X161" s="27">
        <v>740288</v>
      </c>
      <c r="Y161" s="28">
        <f t="shared" si="4"/>
        <v>2.0688214683268831E-3</v>
      </c>
      <c r="AA161" t="str">
        <f t="shared" si="5"/>
        <v>2103002000-51510-NOX</v>
      </c>
      <c r="AB161" t="str">
        <f>IF(COUNTIF('NP-NRModel-MAR-WILDFIRES Modifi'!V:V, AA161)=0, "Missing", "")</f>
        <v/>
      </c>
    </row>
    <row r="162" spans="1:28" hidden="1" x14ac:dyDescent="0.3">
      <c r="A162" s="24">
        <v>2103002000</v>
      </c>
      <c r="B162" s="40">
        <v>51510</v>
      </c>
      <c r="C162" s="25"/>
      <c r="D162" s="25"/>
      <c r="E162" s="25"/>
      <c r="F162" s="25"/>
      <c r="G162" s="25" t="s">
        <v>12</v>
      </c>
      <c r="H162" s="25">
        <v>1.8190938063520499E-3</v>
      </c>
      <c r="I162" s="25">
        <v>153</v>
      </c>
      <c r="J162" s="29">
        <v>1.1889502002301E-5</v>
      </c>
      <c r="K162" s="25">
        <v>10467</v>
      </c>
      <c r="L162" s="26">
        <v>3442229</v>
      </c>
      <c r="M162" s="24">
        <v>2103002000</v>
      </c>
      <c r="N162" s="25">
        <v>51510</v>
      </c>
      <c r="O162" s="25"/>
      <c r="P162" s="25"/>
      <c r="Q162" s="25"/>
      <c r="R162" s="25"/>
      <c r="S162" s="25" t="s">
        <v>12</v>
      </c>
      <c r="T162" s="25">
        <v>5.7469927610121199E-3</v>
      </c>
      <c r="U162" s="25">
        <v>365</v>
      </c>
      <c r="V162" s="29">
        <v>1.5745185646608501E-5</v>
      </c>
      <c r="W162" s="25">
        <v>10467</v>
      </c>
      <c r="X162" s="27">
        <v>3442229</v>
      </c>
      <c r="Y162" s="28">
        <f t="shared" si="4"/>
        <v>2.0688214683268723E-3</v>
      </c>
      <c r="AA162" t="str">
        <f t="shared" si="5"/>
        <v>2103002000-51510-VOC</v>
      </c>
      <c r="AB162" t="str">
        <f>IF(COUNTIF('NP-NRModel-MAR-WILDFIRES Modifi'!V:V, AA162)=0, "Missing", "")</f>
        <v/>
      </c>
    </row>
    <row r="163" spans="1:28" hidden="1" x14ac:dyDescent="0.3">
      <c r="A163" s="24">
        <v>2103002000</v>
      </c>
      <c r="B163" s="40">
        <v>51600</v>
      </c>
      <c r="C163" s="25"/>
      <c r="D163" s="25"/>
      <c r="E163" s="25"/>
      <c r="F163" s="25"/>
      <c r="G163" s="25" t="s">
        <v>955</v>
      </c>
      <c r="H163" s="25">
        <v>0.13340514509800899</v>
      </c>
      <c r="I163" s="25">
        <v>153</v>
      </c>
      <c r="J163" s="25">
        <v>8.7192905292816404E-4</v>
      </c>
      <c r="K163" s="25">
        <v>10467</v>
      </c>
      <c r="L163" s="26">
        <v>663355</v>
      </c>
      <c r="M163" s="24">
        <v>2103002000</v>
      </c>
      <c r="N163" s="25">
        <v>51600</v>
      </c>
      <c r="O163" s="25"/>
      <c r="P163" s="25"/>
      <c r="Q163" s="25"/>
      <c r="R163" s="25"/>
      <c r="S163" s="25" t="s">
        <v>955</v>
      </c>
      <c r="T163" s="25">
        <v>0.42146171928180898</v>
      </c>
      <c r="U163" s="25">
        <v>365</v>
      </c>
      <c r="V163" s="25">
        <v>1.15468964186797E-3</v>
      </c>
      <c r="W163" s="25">
        <v>10467</v>
      </c>
      <c r="X163" s="27">
        <v>663355</v>
      </c>
      <c r="Y163" s="28">
        <f t="shared" si="4"/>
        <v>2.0688214683268818E-3</v>
      </c>
      <c r="AA163" t="str">
        <f t="shared" si="5"/>
        <v>2103002000-51600-NOX</v>
      </c>
      <c r="AB163" t="str">
        <f>IF(COUNTIF('NP-NRModel-MAR-WILDFIRES Modifi'!V:V, AA163)=0, "Missing", "")</f>
        <v/>
      </c>
    </row>
    <row r="164" spans="1:28" hidden="1" x14ac:dyDescent="0.3">
      <c r="A164" s="24">
        <v>2103002000</v>
      </c>
      <c r="B164" s="40">
        <v>51600</v>
      </c>
      <c r="C164" s="25"/>
      <c r="D164" s="25"/>
      <c r="E164" s="25"/>
      <c r="F164" s="25"/>
      <c r="G164" s="25" t="s">
        <v>12</v>
      </c>
      <c r="H164" s="25">
        <v>6.0638710084386202E-4</v>
      </c>
      <c r="I164" s="25">
        <v>153</v>
      </c>
      <c r="J164" s="29">
        <v>3.9633143846004001E-6</v>
      </c>
      <c r="K164" s="25">
        <v>10467</v>
      </c>
      <c r="L164" s="26">
        <v>2856882</v>
      </c>
      <c r="M164" s="24">
        <v>2103002000</v>
      </c>
      <c r="N164" s="25">
        <v>51600</v>
      </c>
      <c r="O164" s="25"/>
      <c r="P164" s="25"/>
      <c r="Q164" s="25"/>
      <c r="R164" s="25"/>
      <c r="S164" s="25" t="s">
        <v>12</v>
      </c>
      <c r="T164" s="25">
        <v>1.9157353330278601E-3</v>
      </c>
      <c r="U164" s="25">
        <v>365</v>
      </c>
      <c r="V164" s="29">
        <v>5.248589953501E-6</v>
      </c>
      <c r="W164" s="25">
        <v>10467</v>
      </c>
      <c r="X164" s="27">
        <v>2856882</v>
      </c>
      <c r="Y164" s="28">
        <f t="shared" si="4"/>
        <v>2.0688214683268896E-3</v>
      </c>
      <c r="AA164" t="str">
        <f t="shared" si="5"/>
        <v>2103002000-51600-VOC</v>
      </c>
      <c r="AB164" t="str">
        <f>IF(COUNTIF('NP-NRModel-MAR-WILDFIRES Modifi'!V:V, AA164)=0, "Missing", "")</f>
        <v/>
      </c>
    </row>
    <row r="165" spans="1:28" hidden="1" x14ac:dyDescent="0.3">
      <c r="A165" s="24">
        <v>2103002000</v>
      </c>
      <c r="B165" s="40">
        <v>51610</v>
      </c>
      <c r="C165" s="25"/>
      <c r="D165" s="25"/>
      <c r="E165" s="25"/>
      <c r="F165" s="25"/>
      <c r="G165" s="25" t="s">
        <v>955</v>
      </c>
      <c r="H165" s="25">
        <v>4.9365680447890102E-2</v>
      </c>
      <c r="I165" s="25">
        <v>153</v>
      </c>
      <c r="J165" s="25">
        <v>3.2265150619536001E-4</v>
      </c>
      <c r="K165" s="25">
        <v>10467</v>
      </c>
      <c r="L165" s="26">
        <v>2500095</v>
      </c>
      <c r="M165" s="24">
        <v>2103002000</v>
      </c>
      <c r="N165" s="25">
        <v>51610</v>
      </c>
      <c r="O165" s="25"/>
      <c r="P165" s="25"/>
      <c r="Q165" s="25"/>
      <c r="R165" s="25"/>
      <c r="S165" s="25" t="s">
        <v>955</v>
      </c>
      <c r="T165" s="25">
        <v>0.15595908643402501</v>
      </c>
      <c r="U165" s="25">
        <v>365</v>
      </c>
      <c r="V165" s="25">
        <v>4.2728516831239902E-4</v>
      </c>
      <c r="W165" s="25">
        <v>10467</v>
      </c>
      <c r="X165" s="27">
        <v>2500095</v>
      </c>
      <c r="Y165" s="28">
        <f t="shared" si="4"/>
        <v>2.0688214683268905E-3</v>
      </c>
      <c r="AA165" t="str">
        <f t="shared" si="5"/>
        <v>2103002000-51610-NOX</v>
      </c>
      <c r="AB165" t="str">
        <f>IF(COUNTIF('NP-NRModel-MAR-WILDFIRES Modifi'!V:V, AA165)=0, "Missing", "")</f>
        <v/>
      </c>
    </row>
    <row r="166" spans="1:28" hidden="1" x14ac:dyDescent="0.3">
      <c r="A166" s="24">
        <v>2103002000</v>
      </c>
      <c r="B166" s="40">
        <v>51610</v>
      </c>
      <c r="C166" s="25"/>
      <c r="D166" s="25"/>
      <c r="E166" s="25"/>
      <c r="F166" s="25"/>
      <c r="G166" s="25" t="s">
        <v>12</v>
      </c>
      <c r="H166" s="25">
        <v>2.2438948247168299E-4</v>
      </c>
      <c r="I166" s="25">
        <v>153</v>
      </c>
      <c r="J166" s="29">
        <v>1.4665979246515199E-6</v>
      </c>
      <c r="K166" s="25">
        <v>10467</v>
      </c>
      <c r="L166" s="26">
        <v>54744</v>
      </c>
      <c r="M166" s="24">
        <v>2103002000</v>
      </c>
      <c r="N166" s="25">
        <v>51610</v>
      </c>
      <c r="O166" s="25"/>
      <c r="P166" s="25"/>
      <c r="Q166" s="25"/>
      <c r="R166" s="25"/>
      <c r="S166" s="25" t="s">
        <v>12</v>
      </c>
      <c r="T166" s="25">
        <v>7.0890502013090597E-4</v>
      </c>
      <c r="U166" s="25">
        <v>365</v>
      </c>
      <c r="V166" s="29">
        <v>1.94220553460522E-6</v>
      </c>
      <c r="W166" s="25">
        <v>10467</v>
      </c>
      <c r="X166" s="27">
        <v>54744</v>
      </c>
      <c r="Y166" s="28">
        <f t="shared" si="4"/>
        <v>2.0688214683268836E-3</v>
      </c>
      <c r="AA166" t="str">
        <f t="shared" si="5"/>
        <v>2103002000-51610-VOC</v>
      </c>
      <c r="AB166" t="str">
        <f>IF(COUNTIF('NP-NRModel-MAR-WILDFIRES Modifi'!V:V, AA166)=0, "Missing", "")</f>
        <v/>
      </c>
    </row>
    <row r="167" spans="1:28" hidden="1" x14ac:dyDescent="0.3">
      <c r="A167" s="24">
        <v>2103002000</v>
      </c>
      <c r="B167" s="40">
        <v>51683</v>
      </c>
      <c r="C167" s="25"/>
      <c r="D167" s="25"/>
      <c r="E167" s="25"/>
      <c r="F167" s="25"/>
      <c r="G167" s="25" t="s">
        <v>955</v>
      </c>
      <c r="H167" s="25">
        <v>7.1773443751352597E-2</v>
      </c>
      <c r="I167" s="25">
        <v>153</v>
      </c>
      <c r="J167" s="25">
        <v>4.69107475499036E-4</v>
      </c>
      <c r="K167" s="25">
        <v>10467</v>
      </c>
      <c r="L167" s="26">
        <v>1274246</v>
      </c>
      <c r="M167" s="24">
        <v>2103002000</v>
      </c>
      <c r="N167" s="25">
        <v>51683</v>
      </c>
      <c r="O167" s="25"/>
      <c r="P167" s="25"/>
      <c r="Q167" s="25"/>
      <c r="R167" s="25"/>
      <c r="S167" s="25" t="s">
        <v>955</v>
      </c>
      <c r="T167" s="25">
        <v>0.22675106705965201</v>
      </c>
      <c r="U167" s="25">
        <v>365</v>
      </c>
      <c r="V167" s="25">
        <v>6.2123580016343002E-4</v>
      </c>
      <c r="W167" s="25">
        <v>10467</v>
      </c>
      <c r="X167" s="27">
        <v>1274246</v>
      </c>
      <c r="Y167" s="28">
        <f t="shared" si="4"/>
        <v>2.0688214683268796E-3</v>
      </c>
      <c r="AA167" t="str">
        <f t="shared" si="5"/>
        <v>2103002000-51683-NOX</v>
      </c>
      <c r="AB167" t="str">
        <f>IF(COUNTIF('NP-NRModel-MAR-WILDFIRES Modifi'!V:V, AA167)=0, "Missing", "")</f>
        <v/>
      </c>
    </row>
    <row r="168" spans="1:28" hidden="1" x14ac:dyDescent="0.3">
      <c r="A168" s="24">
        <v>2103002000</v>
      </c>
      <c r="B168" s="40">
        <v>51683</v>
      </c>
      <c r="C168" s="25"/>
      <c r="D168" s="25"/>
      <c r="E168" s="25"/>
      <c r="F168" s="25"/>
      <c r="G168" s="25" t="s">
        <v>12</v>
      </c>
      <c r="H168" s="25">
        <v>3.2624292614251199E-4</v>
      </c>
      <c r="I168" s="25">
        <v>153</v>
      </c>
      <c r="J168" s="29">
        <v>2.1323067068137999E-6</v>
      </c>
      <c r="K168" s="25">
        <v>10467</v>
      </c>
      <c r="L168" s="26">
        <v>1146053</v>
      </c>
      <c r="M168" s="24">
        <v>2103002000</v>
      </c>
      <c r="N168" s="25">
        <v>51683</v>
      </c>
      <c r="O168" s="25"/>
      <c r="P168" s="25"/>
      <c r="Q168" s="25"/>
      <c r="R168" s="25"/>
      <c r="S168" s="25" t="s">
        <v>12</v>
      </c>
      <c r="T168" s="25">
        <v>1.0306866684529599E-3</v>
      </c>
      <c r="U168" s="25">
        <v>365</v>
      </c>
      <c r="V168" s="29">
        <v>2.8237990916519602E-6</v>
      </c>
      <c r="W168" s="25">
        <v>10467</v>
      </c>
      <c r="X168" s="27">
        <v>1146053</v>
      </c>
      <c r="Y168" s="28">
        <f t="shared" si="4"/>
        <v>2.068821468326887E-3</v>
      </c>
      <c r="AA168" t="str">
        <f t="shared" si="5"/>
        <v>2103002000-51683-VOC</v>
      </c>
      <c r="AB168" t="str">
        <f>IF(COUNTIF('NP-NRModel-MAR-WILDFIRES Modifi'!V:V, AA168)=0, "Missing", "")</f>
        <v/>
      </c>
    </row>
    <row r="169" spans="1:28" hidden="1" x14ac:dyDescent="0.3">
      <c r="A169" s="24">
        <v>2103002000</v>
      </c>
      <c r="B169" s="40">
        <v>51685</v>
      </c>
      <c r="C169" s="25"/>
      <c r="D169" s="25"/>
      <c r="E169" s="25"/>
      <c r="F169" s="25"/>
      <c r="G169" s="25" t="s">
        <v>955</v>
      </c>
      <c r="H169" s="25">
        <v>7.6569260902276696E-3</v>
      </c>
      <c r="I169" s="25">
        <v>153</v>
      </c>
      <c r="J169" s="29">
        <v>5.0045268563579503E-5</v>
      </c>
      <c r="K169" s="25">
        <v>10467</v>
      </c>
      <c r="L169" s="26">
        <v>1154909</v>
      </c>
      <c r="M169" s="24">
        <v>2103002000</v>
      </c>
      <c r="N169" s="25">
        <v>51685</v>
      </c>
      <c r="O169" s="25"/>
      <c r="P169" s="25"/>
      <c r="Q169" s="25"/>
      <c r="R169" s="25"/>
      <c r="S169" s="25" t="s">
        <v>955</v>
      </c>
      <c r="T169" s="25">
        <v>2.41902306843579E-2</v>
      </c>
      <c r="U169" s="25">
        <v>365</v>
      </c>
      <c r="V169" s="29">
        <v>6.6274604614679404E-5</v>
      </c>
      <c r="W169" s="25">
        <v>10467</v>
      </c>
      <c r="X169" s="27">
        <v>1154909</v>
      </c>
      <c r="Y169" s="28">
        <f t="shared" si="4"/>
        <v>2.0688214683268901E-3</v>
      </c>
      <c r="AA169" t="str">
        <f t="shared" si="5"/>
        <v>2103002000-51685-NOX</v>
      </c>
      <c r="AB169" t="str">
        <f>IF(COUNTIF('NP-NRModel-MAR-WILDFIRES Modifi'!V:V, AA169)=0, "Missing", "")</f>
        <v/>
      </c>
    </row>
    <row r="170" spans="1:28" hidden="1" x14ac:dyDescent="0.3">
      <c r="A170" s="24">
        <v>2103002000</v>
      </c>
      <c r="B170" s="40">
        <v>51685</v>
      </c>
      <c r="C170" s="25"/>
      <c r="D170" s="25"/>
      <c r="E170" s="25"/>
      <c r="F170" s="25"/>
      <c r="G170" s="25" t="s">
        <v>12</v>
      </c>
      <c r="H170" s="29">
        <v>3.4804219857180598E-5</v>
      </c>
      <c r="I170" s="25">
        <v>153</v>
      </c>
      <c r="J170" s="29">
        <v>2.27478561158043E-7</v>
      </c>
      <c r="K170" s="25">
        <v>10467</v>
      </c>
      <c r="L170" s="26">
        <v>1283199</v>
      </c>
      <c r="M170" s="24">
        <v>2103002000</v>
      </c>
      <c r="N170" s="25">
        <v>51685</v>
      </c>
      <c r="O170" s="25"/>
      <c r="P170" s="25"/>
      <c r="Q170" s="25"/>
      <c r="R170" s="25"/>
      <c r="S170" s="25" t="s">
        <v>12</v>
      </c>
      <c r="T170" s="25">
        <v>1.09955626737579E-4</v>
      </c>
      <c r="U170" s="25">
        <v>365</v>
      </c>
      <c r="V170" s="29">
        <v>3.0124829243172398E-7</v>
      </c>
      <c r="W170" s="25">
        <v>10467</v>
      </c>
      <c r="X170" s="27">
        <v>1283199</v>
      </c>
      <c r="Y170" s="28">
        <f t="shared" si="4"/>
        <v>2.0688214683269022E-3</v>
      </c>
      <c r="AA170" t="str">
        <f t="shared" si="5"/>
        <v>2103002000-51685-VOC</v>
      </c>
      <c r="AB170" t="str">
        <f>IF(COUNTIF('NP-NRModel-MAR-WILDFIRES Modifi'!V:V, AA170)=0, "Missing", "")</f>
        <v/>
      </c>
    </row>
    <row r="171" spans="1:28" hidden="1" x14ac:dyDescent="0.3">
      <c r="A171" s="24">
        <v>2103004001</v>
      </c>
      <c r="B171" s="40">
        <v>24009</v>
      </c>
      <c r="C171" s="25"/>
      <c r="D171" s="25"/>
      <c r="E171" s="25"/>
      <c r="F171" s="25"/>
      <c r="G171" s="25" t="s">
        <v>955</v>
      </c>
      <c r="H171" s="25">
        <v>0.411841464910991</v>
      </c>
      <c r="I171" s="25">
        <v>153</v>
      </c>
      <c r="J171" s="25">
        <v>2.6917742804639902E-3</v>
      </c>
      <c r="K171" s="25">
        <v>10467</v>
      </c>
      <c r="L171" s="26">
        <v>1439275</v>
      </c>
      <c r="M171" s="24">
        <v>2103004001</v>
      </c>
      <c r="N171" s="25">
        <v>24009</v>
      </c>
      <c r="O171" s="25"/>
      <c r="P171" s="25"/>
      <c r="Q171" s="25"/>
      <c r="R171" s="25"/>
      <c r="S171" s="25" t="s">
        <v>955</v>
      </c>
      <c r="T171" s="25">
        <v>1.3011148239103001</v>
      </c>
      <c r="U171" s="25">
        <v>365</v>
      </c>
      <c r="V171" s="25">
        <v>3.5646981476994601E-3</v>
      </c>
      <c r="W171" s="25">
        <v>10467</v>
      </c>
      <c r="X171" s="27">
        <v>1439275</v>
      </c>
      <c r="Y171" s="28">
        <f t="shared" si="4"/>
        <v>2.0688214683268901E-3</v>
      </c>
      <c r="AA171" t="str">
        <f t="shared" si="5"/>
        <v>2103004001-24009-NOX</v>
      </c>
      <c r="AB171" t="str">
        <f>IF(COUNTIF('NP-NRModel-MAR-WILDFIRES Modifi'!V:V, AA171)=0, "Missing", "")</f>
        <v/>
      </c>
    </row>
    <row r="172" spans="1:28" hidden="1" x14ac:dyDescent="0.3">
      <c r="A172" s="24">
        <v>2103004001</v>
      </c>
      <c r="B172" s="40">
        <v>24009</v>
      </c>
      <c r="C172" s="25"/>
      <c r="D172" s="25"/>
      <c r="E172" s="25"/>
      <c r="F172" s="25"/>
      <c r="G172" s="25" t="s">
        <v>12</v>
      </c>
      <c r="H172" s="25">
        <v>7.0013079984542603E-3</v>
      </c>
      <c r="I172" s="25">
        <v>153</v>
      </c>
      <c r="J172" s="29">
        <v>4.57601829964331E-5</v>
      </c>
      <c r="K172" s="25">
        <v>10467</v>
      </c>
      <c r="L172" s="26">
        <v>667492</v>
      </c>
      <c r="M172" s="24">
        <v>2103004001</v>
      </c>
      <c r="N172" s="25">
        <v>24009</v>
      </c>
      <c r="O172" s="25"/>
      <c r="P172" s="25"/>
      <c r="Q172" s="25"/>
      <c r="R172" s="25"/>
      <c r="S172" s="25" t="s">
        <v>12</v>
      </c>
      <c r="T172" s="25">
        <v>2.2118961784286E-2</v>
      </c>
      <c r="U172" s="25">
        <v>365</v>
      </c>
      <c r="V172" s="29">
        <v>6.0599895299413897E-5</v>
      </c>
      <c r="W172" s="25">
        <v>10467</v>
      </c>
      <c r="X172" s="27">
        <v>667492</v>
      </c>
      <c r="Y172" s="28">
        <f t="shared" si="4"/>
        <v>2.0688214683268979E-3</v>
      </c>
      <c r="AA172" t="str">
        <f t="shared" si="5"/>
        <v>2103004001-24009-VOC</v>
      </c>
      <c r="AB172" t="str">
        <f>IF(COUNTIF('NP-NRModel-MAR-WILDFIRES Modifi'!V:V, AA172)=0, "Missing", "")</f>
        <v/>
      </c>
    </row>
    <row r="173" spans="1:28" hidden="1" x14ac:dyDescent="0.3">
      <c r="A173" s="24">
        <v>2103004001</v>
      </c>
      <c r="B173" s="40">
        <v>24017</v>
      </c>
      <c r="C173" s="25"/>
      <c r="D173" s="25"/>
      <c r="E173" s="25"/>
      <c r="F173" s="25"/>
      <c r="G173" s="25" t="s">
        <v>955</v>
      </c>
      <c r="H173" s="25">
        <v>0.78178738788138402</v>
      </c>
      <c r="I173" s="25">
        <v>153</v>
      </c>
      <c r="J173" s="25">
        <v>5.1097214894208097E-3</v>
      </c>
      <c r="K173" s="25">
        <v>10467</v>
      </c>
      <c r="L173" s="26">
        <v>529959</v>
      </c>
      <c r="M173" s="24">
        <v>2103004001</v>
      </c>
      <c r="N173" s="25">
        <v>24017</v>
      </c>
      <c r="O173" s="25"/>
      <c r="P173" s="25"/>
      <c r="Q173" s="25"/>
      <c r="R173" s="25"/>
      <c r="S173" s="25" t="s">
        <v>955</v>
      </c>
      <c r="T173" s="25">
        <v>2.46987068127883</v>
      </c>
      <c r="U173" s="25">
        <v>365</v>
      </c>
      <c r="V173" s="25">
        <v>6.7667689898050299E-3</v>
      </c>
      <c r="W173" s="25">
        <v>10467</v>
      </c>
      <c r="X173" s="27">
        <v>529959</v>
      </c>
      <c r="Y173" s="28">
        <f t="shared" si="4"/>
        <v>2.0688214683268918E-3</v>
      </c>
      <c r="AA173" t="str">
        <f t="shared" si="5"/>
        <v>2103004001-24017-NOX</v>
      </c>
      <c r="AB173" t="str">
        <f>IF(COUNTIF('NP-NRModel-MAR-WILDFIRES Modifi'!V:V, AA173)=0, "Missing", "")</f>
        <v/>
      </c>
    </row>
    <row r="174" spans="1:28" hidden="1" x14ac:dyDescent="0.3">
      <c r="A174" s="24">
        <v>2103004001</v>
      </c>
      <c r="B174" s="40">
        <v>24017</v>
      </c>
      <c r="C174" s="25"/>
      <c r="D174" s="25"/>
      <c r="E174" s="25"/>
      <c r="F174" s="25"/>
      <c r="G174" s="25" t="s">
        <v>12</v>
      </c>
      <c r="H174" s="25">
        <v>1.3290384906212999E-2</v>
      </c>
      <c r="I174" s="25">
        <v>153</v>
      </c>
      <c r="J174" s="29">
        <v>8.6865260824921695E-5</v>
      </c>
      <c r="K174" s="25">
        <v>10467</v>
      </c>
      <c r="L174" s="26">
        <v>1430529</v>
      </c>
      <c r="M174" s="24">
        <v>2103004001</v>
      </c>
      <c r="N174" s="25">
        <v>24017</v>
      </c>
      <c r="O174" s="25"/>
      <c r="P174" s="25"/>
      <c r="Q174" s="25"/>
      <c r="R174" s="25"/>
      <c r="S174" s="25" t="s">
        <v>12</v>
      </c>
      <c r="T174" s="25">
        <v>4.1987799408893398E-2</v>
      </c>
      <c r="U174" s="25">
        <v>365</v>
      </c>
      <c r="V174" s="25">
        <v>1.1503506687368E-4</v>
      </c>
      <c r="W174" s="25">
        <v>10467</v>
      </c>
      <c r="X174" s="27">
        <v>1430529</v>
      </c>
      <c r="Y174" s="28">
        <f t="shared" si="4"/>
        <v>2.0688214683268883E-3</v>
      </c>
      <c r="AA174" t="str">
        <f t="shared" si="5"/>
        <v>2103004001-24017-VOC</v>
      </c>
      <c r="AB174" t="str">
        <f>IF(COUNTIF('NP-NRModel-MAR-WILDFIRES Modifi'!V:V, AA174)=0, "Missing", "")</f>
        <v/>
      </c>
    </row>
    <row r="175" spans="1:28" hidden="1" x14ac:dyDescent="0.3">
      <c r="A175" s="24">
        <v>2103004001</v>
      </c>
      <c r="B175" s="40">
        <v>24021</v>
      </c>
      <c r="C175" s="25"/>
      <c r="D175" s="25"/>
      <c r="E175" s="25"/>
      <c r="F175" s="25"/>
      <c r="G175" s="25" t="s">
        <v>955</v>
      </c>
      <c r="H175" s="25">
        <v>1.98236306692954</v>
      </c>
      <c r="I175" s="25">
        <v>153</v>
      </c>
      <c r="J175" s="25">
        <v>1.29566213524806E-2</v>
      </c>
      <c r="K175" s="25">
        <v>10467</v>
      </c>
      <c r="L175" s="26">
        <v>2783132</v>
      </c>
      <c r="M175" s="24">
        <v>2103004001</v>
      </c>
      <c r="N175" s="25">
        <v>24021</v>
      </c>
      <c r="O175" s="25"/>
      <c r="P175" s="25"/>
      <c r="Q175" s="25"/>
      <c r="R175" s="25"/>
      <c r="S175" s="25" t="s">
        <v>955</v>
      </c>
      <c r="T175" s="25">
        <v>6.2628030261881502</v>
      </c>
      <c r="U175" s="25">
        <v>365</v>
      </c>
      <c r="V175" s="25">
        <v>1.715836445531E-2</v>
      </c>
      <c r="W175" s="25">
        <v>10467</v>
      </c>
      <c r="X175" s="27">
        <v>2783132</v>
      </c>
      <c r="Y175" s="28">
        <f t="shared" si="4"/>
        <v>2.0688214683268805E-3</v>
      </c>
      <c r="AA175" t="str">
        <f t="shared" si="5"/>
        <v>2103004001-24021-NOX</v>
      </c>
      <c r="AB175" t="str">
        <f>IF(COUNTIF('NP-NRModel-MAR-WILDFIRES Modifi'!V:V, AA175)=0, "Missing", "")</f>
        <v/>
      </c>
    </row>
    <row r="176" spans="1:28" hidden="1" x14ac:dyDescent="0.3">
      <c r="A176" s="24">
        <v>2103004001</v>
      </c>
      <c r="B176" s="40">
        <v>24021</v>
      </c>
      <c r="C176" s="25"/>
      <c r="D176" s="25"/>
      <c r="E176" s="25"/>
      <c r="F176" s="25"/>
      <c r="G176" s="25" t="s">
        <v>12</v>
      </c>
      <c r="H176" s="25">
        <v>3.37001714500317E-2</v>
      </c>
      <c r="I176" s="25">
        <v>153</v>
      </c>
      <c r="J176" s="25">
        <v>2.20262558496939E-4</v>
      </c>
      <c r="K176" s="25">
        <v>10467</v>
      </c>
      <c r="L176" s="26">
        <v>1111048</v>
      </c>
      <c r="M176" s="24">
        <v>2103004001</v>
      </c>
      <c r="N176" s="25">
        <v>24021</v>
      </c>
      <c r="O176" s="25"/>
      <c r="P176" s="25"/>
      <c r="Q176" s="25"/>
      <c r="R176" s="25"/>
      <c r="S176" s="25" t="s">
        <v>12</v>
      </c>
      <c r="T176" s="25">
        <v>0.106467649272352</v>
      </c>
      <c r="U176" s="25">
        <v>365</v>
      </c>
      <c r="V176" s="25">
        <v>2.9169218978726601E-4</v>
      </c>
      <c r="W176" s="25">
        <v>10467</v>
      </c>
      <c r="X176" s="27">
        <v>1111048</v>
      </c>
      <c r="Y176" s="28">
        <f t="shared" si="4"/>
        <v>2.0688214683268844E-3</v>
      </c>
      <c r="AA176" t="str">
        <f t="shared" si="5"/>
        <v>2103004001-24021-VOC</v>
      </c>
      <c r="AB176" t="str">
        <f>IF(COUNTIF('NP-NRModel-MAR-WILDFIRES Modifi'!V:V, AA176)=0, "Missing", "")</f>
        <v/>
      </c>
    </row>
    <row r="177" spans="1:28" hidden="1" x14ac:dyDescent="0.3">
      <c r="A177" s="24">
        <v>2103004001</v>
      </c>
      <c r="B177" s="40">
        <v>24031</v>
      </c>
      <c r="C177" s="25"/>
      <c r="D177" s="25"/>
      <c r="E177" s="25"/>
      <c r="F177" s="25"/>
      <c r="G177" s="25" t="s">
        <v>955</v>
      </c>
      <c r="H177" s="25">
        <v>10.9946584540735</v>
      </c>
      <c r="I177" s="25">
        <v>153</v>
      </c>
      <c r="J177" s="25">
        <v>7.1860512771722701E-2</v>
      </c>
      <c r="K177" s="25">
        <v>10467</v>
      </c>
      <c r="L177" s="26">
        <v>955900</v>
      </c>
      <c r="M177" s="24">
        <v>2103004001</v>
      </c>
      <c r="N177" s="25">
        <v>24031</v>
      </c>
      <c r="O177" s="25"/>
      <c r="P177" s="25"/>
      <c r="Q177" s="25"/>
      <c r="R177" s="25"/>
      <c r="S177" s="25" t="s">
        <v>955</v>
      </c>
      <c r="T177" s="25">
        <v>34.7349995501731</v>
      </c>
      <c r="U177" s="25">
        <v>365</v>
      </c>
      <c r="V177" s="25">
        <v>9.5164382329241307E-2</v>
      </c>
      <c r="W177" s="25">
        <v>10467</v>
      </c>
      <c r="X177" s="27">
        <v>955900</v>
      </c>
      <c r="Y177" s="28">
        <f t="shared" si="4"/>
        <v>2.0688214683268823E-3</v>
      </c>
      <c r="AA177" t="str">
        <f t="shared" si="5"/>
        <v>2103004001-24031-NOX</v>
      </c>
      <c r="AB177" t="str">
        <f>IF(COUNTIF('NP-NRModel-MAR-WILDFIRES Modifi'!V:V, AA177)=0, "Missing", "")</f>
        <v/>
      </c>
    </row>
    <row r="178" spans="1:28" hidden="1" x14ac:dyDescent="0.3">
      <c r="A178" s="24">
        <v>2103004001</v>
      </c>
      <c r="B178" s="40">
        <v>24031</v>
      </c>
      <c r="C178" s="25"/>
      <c r="D178" s="25"/>
      <c r="E178" s="25"/>
      <c r="F178" s="25"/>
      <c r="G178" s="25" t="s">
        <v>12</v>
      </c>
      <c r="H178" s="25">
        <v>0.186909173086135</v>
      </c>
      <c r="I178" s="25">
        <v>153</v>
      </c>
      <c r="J178" s="25">
        <v>1.2216285822623199E-3</v>
      </c>
      <c r="K178" s="25">
        <v>10467</v>
      </c>
      <c r="L178" s="26">
        <v>3529415</v>
      </c>
      <c r="M178" s="24">
        <v>2103004001</v>
      </c>
      <c r="N178" s="25">
        <v>24031</v>
      </c>
      <c r="O178" s="25"/>
      <c r="P178" s="25"/>
      <c r="Q178" s="25"/>
      <c r="R178" s="25"/>
      <c r="S178" s="25" t="s">
        <v>12</v>
      </c>
      <c r="T178" s="25">
        <v>0.59049492716753904</v>
      </c>
      <c r="U178" s="25">
        <v>365</v>
      </c>
      <c r="V178" s="25">
        <v>1.6177943210069501E-3</v>
      </c>
      <c r="W178" s="25">
        <v>10467</v>
      </c>
      <c r="X178" s="27">
        <v>3529415</v>
      </c>
      <c r="Y178" s="28">
        <f t="shared" si="4"/>
        <v>2.0688214683268762E-3</v>
      </c>
      <c r="AA178" t="str">
        <f t="shared" si="5"/>
        <v>2103004001-24031-VOC</v>
      </c>
      <c r="AB178" t="str">
        <f>IF(COUNTIF('NP-NRModel-MAR-WILDFIRES Modifi'!V:V, AA178)=0, "Missing", "")</f>
        <v/>
      </c>
    </row>
    <row r="179" spans="1:28" hidden="1" x14ac:dyDescent="0.3">
      <c r="A179" s="24">
        <v>2103004001</v>
      </c>
      <c r="B179" s="40">
        <v>24033</v>
      </c>
      <c r="C179" s="25"/>
      <c r="D179" s="25"/>
      <c r="E179" s="25"/>
      <c r="F179" s="25"/>
      <c r="G179" s="25" t="s">
        <v>955</v>
      </c>
      <c r="H179" s="25">
        <v>6.1124815071779803</v>
      </c>
      <c r="I179" s="25">
        <v>153</v>
      </c>
      <c r="J179" s="25">
        <v>3.9950859524039102E-2</v>
      </c>
      <c r="K179" s="25">
        <v>10467</v>
      </c>
      <c r="L179" s="26">
        <v>2257409</v>
      </c>
      <c r="M179" s="24">
        <v>2103004001</v>
      </c>
      <c r="N179" s="25">
        <v>24033</v>
      </c>
      <c r="O179" s="25"/>
      <c r="P179" s="25"/>
      <c r="Q179" s="25"/>
      <c r="R179" s="25"/>
      <c r="S179" s="25" t="s">
        <v>955</v>
      </c>
      <c r="T179" s="25">
        <v>19.310926600325899</v>
      </c>
      <c r="U179" s="25">
        <v>365</v>
      </c>
      <c r="V179" s="25">
        <v>5.2906648220071101E-2</v>
      </c>
      <c r="W179" s="25">
        <v>10467</v>
      </c>
      <c r="X179" s="27">
        <v>2257409</v>
      </c>
      <c r="Y179" s="28">
        <f t="shared" si="4"/>
        <v>2.068821468326894E-3</v>
      </c>
      <c r="AA179" t="str">
        <f t="shared" si="5"/>
        <v>2103004001-24033-NOX</v>
      </c>
      <c r="AB179" t="str">
        <f>IF(COUNTIF('NP-NRModel-MAR-WILDFIRES Modifi'!V:V, AA179)=0, "Missing", "")</f>
        <v/>
      </c>
    </row>
    <row r="180" spans="1:28" hidden="1" x14ac:dyDescent="0.3">
      <c r="A180" s="24">
        <v>2103004001</v>
      </c>
      <c r="B180" s="40">
        <v>24033</v>
      </c>
      <c r="C180" s="25"/>
      <c r="D180" s="25"/>
      <c r="E180" s="25"/>
      <c r="F180" s="25"/>
      <c r="G180" s="25" t="s">
        <v>12</v>
      </c>
      <c r="H180" s="25">
        <v>0.103912223449405</v>
      </c>
      <c r="I180" s="25">
        <v>153</v>
      </c>
      <c r="J180" s="25">
        <v>6.7916485914643998E-4</v>
      </c>
      <c r="K180" s="25">
        <v>10467</v>
      </c>
      <c r="L180" s="26">
        <v>1999847</v>
      </c>
      <c r="M180" s="24">
        <v>2103004001</v>
      </c>
      <c r="N180" s="25">
        <v>24033</v>
      </c>
      <c r="O180" s="25"/>
      <c r="P180" s="25"/>
      <c r="Q180" s="25"/>
      <c r="R180" s="25"/>
      <c r="S180" s="25" t="s">
        <v>12</v>
      </c>
      <c r="T180" s="25">
        <v>0.32828587171211898</v>
      </c>
      <c r="U180" s="25">
        <v>365</v>
      </c>
      <c r="V180" s="25">
        <v>8.9941334715649003E-4</v>
      </c>
      <c r="W180" s="25">
        <v>10467</v>
      </c>
      <c r="X180" s="27">
        <v>1999847</v>
      </c>
      <c r="Y180" s="28">
        <f t="shared" si="4"/>
        <v>2.0688214683268927E-3</v>
      </c>
      <c r="AA180" t="str">
        <f t="shared" si="5"/>
        <v>2103004001-24033-VOC</v>
      </c>
      <c r="AB180" t="str">
        <f>IF(COUNTIF('NP-NRModel-MAR-WILDFIRES Modifi'!V:V, AA180)=0, "Missing", "")</f>
        <v/>
      </c>
    </row>
    <row r="181" spans="1:28" hidden="1" x14ac:dyDescent="0.3">
      <c r="A181" s="24">
        <v>2103004001</v>
      </c>
      <c r="B181" s="40">
        <v>51013</v>
      </c>
      <c r="C181" s="25"/>
      <c r="D181" s="25"/>
      <c r="E181" s="25"/>
      <c r="F181" s="25"/>
      <c r="G181" s="25" t="s">
        <v>955</v>
      </c>
      <c r="H181" s="25">
        <v>3.8421059636302601</v>
      </c>
      <c r="I181" s="25">
        <v>153</v>
      </c>
      <c r="J181" s="25">
        <v>2.5111803683857899E-2</v>
      </c>
      <c r="K181" s="25">
        <v>10467</v>
      </c>
      <c r="L181" s="26">
        <v>2658490</v>
      </c>
      <c r="M181" s="24">
        <v>2103004001</v>
      </c>
      <c r="N181" s="25">
        <v>51013</v>
      </c>
      <c r="O181" s="25"/>
      <c r="P181" s="25"/>
      <c r="Q181" s="25"/>
      <c r="R181" s="25"/>
      <c r="S181" s="25" t="s">
        <v>955</v>
      </c>
      <c r="T181" s="25">
        <v>12.1382168873984</v>
      </c>
      <c r="U181" s="25">
        <v>365</v>
      </c>
      <c r="V181" s="25">
        <v>3.32553887325985E-2</v>
      </c>
      <c r="W181" s="25">
        <v>10467</v>
      </c>
      <c r="X181" s="27">
        <v>2658490</v>
      </c>
      <c r="Y181" s="28">
        <f t="shared" si="4"/>
        <v>2.0688214683268974E-3</v>
      </c>
      <c r="AA181" t="str">
        <f t="shared" si="5"/>
        <v>2103004001-51013-NOX</v>
      </c>
      <c r="AB181" t="str">
        <f>IF(COUNTIF('NP-NRModel-MAR-WILDFIRES Modifi'!V:V, AA181)=0, "Missing", "")</f>
        <v/>
      </c>
    </row>
    <row r="182" spans="1:28" hidden="1" x14ac:dyDescent="0.3">
      <c r="A182" s="24">
        <v>2103004001</v>
      </c>
      <c r="B182" s="40">
        <v>51013</v>
      </c>
      <c r="C182" s="25"/>
      <c r="D182" s="25"/>
      <c r="E182" s="25"/>
      <c r="F182" s="25"/>
      <c r="G182" s="25" t="s">
        <v>12</v>
      </c>
      <c r="H182" s="25">
        <v>6.5315830032219593E-2</v>
      </c>
      <c r="I182" s="25">
        <v>153</v>
      </c>
      <c r="J182" s="25">
        <v>4.2690084988378799E-4</v>
      </c>
      <c r="K182" s="25">
        <v>10467</v>
      </c>
      <c r="L182" s="26">
        <v>2530153</v>
      </c>
      <c r="M182" s="24">
        <v>2103004001</v>
      </c>
      <c r="N182" s="25">
        <v>51013</v>
      </c>
      <c r="O182" s="25"/>
      <c r="P182" s="25"/>
      <c r="Q182" s="25"/>
      <c r="R182" s="25"/>
      <c r="S182" s="25" t="s">
        <v>12</v>
      </c>
      <c r="T182" s="25">
        <v>0.20634977760020701</v>
      </c>
      <c r="U182" s="25">
        <v>365</v>
      </c>
      <c r="V182" s="25">
        <v>5.6534185643892501E-4</v>
      </c>
      <c r="W182" s="25">
        <v>10467</v>
      </c>
      <c r="X182" s="27">
        <v>2530153</v>
      </c>
      <c r="Y182" s="28">
        <f t="shared" si="4"/>
        <v>2.0688214683268927E-3</v>
      </c>
      <c r="AA182" t="str">
        <f t="shared" si="5"/>
        <v>2103004001-51013-VOC</v>
      </c>
      <c r="AB182" t="str">
        <f>IF(COUNTIF('NP-NRModel-MAR-WILDFIRES Modifi'!V:V, AA182)=0, "Missing", "")</f>
        <v/>
      </c>
    </row>
    <row r="183" spans="1:28" hidden="1" x14ac:dyDescent="0.3">
      <c r="A183" s="24">
        <v>2103004001</v>
      </c>
      <c r="B183" s="40">
        <v>51059</v>
      </c>
      <c r="C183" s="25"/>
      <c r="D183" s="25"/>
      <c r="E183" s="25"/>
      <c r="F183" s="25"/>
      <c r="G183" s="25" t="s">
        <v>955</v>
      </c>
      <c r="H183" s="25">
        <v>16.1139577503473</v>
      </c>
      <c r="I183" s="25">
        <v>153</v>
      </c>
      <c r="J183" s="25">
        <v>0.105319985296387</v>
      </c>
      <c r="K183" s="25">
        <v>10467</v>
      </c>
      <c r="L183" s="26">
        <v>3363687</v>
      </c>
      <c r="M183" s="24">
        <v>2103004001</v>
      </c>
      <c r="N183" s="25">
        <v>51059</v>
      </c>
      <c r="O183" s="25"/>
      <c r="P183" s="25"/>
      <c r="Q183" s="25"/>
      <c r="R183" s="25"/>
      <c r="S183" s="25" t="s">
        <v>955</v>
      </c>
      <c r="T183" s="25">
        <v>50.908203974489197</v>
      </c>
      <c r="U183" s="25">
        <v>365</v>
      </c>
      <c r="V183" s="25">
        <v>0.13947453143695601</v>
      </c>
      <c r="W183" s="25">
        <v>10467</v>
      </c>
      <c r="X183" s="27">
        <v>3363687</v>
      </c>
      <c r="Y183" s="28">
        <f t="shared" si="4"/>
        <v>2.0688214683268792E-3</v>
      </c>
      <c r="AA183" t="str">
        <f t="shared" si="5"/>
        <v>2103004001-51059-NOX</v>
      </c>
      <c r="AB183" t="str">
        <f>IF(COUNTIF('NP-NRModel-MAR-WILDFIRES Modifi'!V:V, AA183)=0, "Missing", "")</f>
        <v/>
      </c>
    </row>
    <row r="184" spans="1:28" hidden="1" x14ac:dyDescent="0.3">
      <c r="A184" s="24">
        <v>2103004001</v>
      </c>
      <c r="B184" s="40">
        <v>51059</v>
      </c>
      <c r="C184" s="25"/>
      <c r="D184" s="25"/>
      <c r="E184" s="25"/>
      <c r="F184" s="25"/>
      <c r="G184" s="25" t="s">
        <v>12</v>
      </c>
      <c r="H184" s="25">
        <v>0.27393728493929398</v>
      </c>
      <c r="I184" s="25">
        <v>153</v>
      </c>
      <c r="J184" s="25">
        <v>1.7904397708450601E-3</v>
      </c>
      <c r="K184" s="25">
        <v>10467</v>
      </c>
      <c r="L184" s="26">
        <v>662013</v>
      </c>
      <c r="M184" s="24">
        <v>2103004001</v>
      </c>
      <c r="N184" s="25">
        <v>51059</v>
      </c>
      <c r="O184" s="25"/>
      <c r="P184" s="25"/>
      <c r="Q184" s="25"/>
      <c r="R184" s="25"/>
      <c r="S184" s="25" t="s">
        <v>12</v>
      </c>
      <c r="T184" s="25">
        <v>0.86543947762347995</v>
      </c>
      <c r="U184" s="25">
        <v>365</v>
      </c>
      <c r="V184" s="25">
        <v>2.3710670619821301E-3</v>
      </c>
      <c r="W184" s="25">
        <v>10467</v>
      </c>
      <c r="X184" s="27">
        <v>662013</v>
      </c>
      <c r="Y184" s="28">
        <f t="shared" si="4"/>
        <v>2.0688214683268849E-3</v>
      </c>
      <c r="AA184" t="str">
        <f t="shared" si="5"/>
        <v>2103004001-51059-VOC</v>
      </c>
      <c r="AB184" t="str">
        <f>IF(COUNTIF('NP-NRModel-MAR-WILDFIRES Modifi'!V:V, AA184)=0, "Missing", "")</f>
        <v/>
      </c>
    </row>
    <row r="185" spans="1:28" hidden="1" x14ac:dyDescent="0.3">
      <c r="A185" s="24">
        <v>2103004001</v>
      </c>
      <c r="B185" s="40">
        <v>51107</v>
      </c>
      <c r="C185" s="25"/>
      <c r="D185" s="25"/>
      <c r="E185" s="25"/>
      <c r="F185" s="25"/>
      <c r="G185" s="25" t="s">
        <v>955</v>
      </c>
      <c r="H185" s="25">
        <v>3.7807875157496098</v>
      </c>
      <c r="I185" s="25">
        <v>153</v>
      </c>
      <c r="J185" s="25">
        <v>2.47110295147033E-2</v>
      </c>
      <c r="K185" s="25">
        <v>10467</v>
      </c>
      <c r="L185" s="26">
        <v>2331209</v>
      </c>
      <c r="M185" s="24">
        <v>2103004001</v>
      </c>
      <c r="N185" s="25">
        <v>51107</v>
      </c>
      <c r="O185" s="25"/>
      <c r="P185" s="25"/>
      <c r="Q185" s="25"/>
      <c r="R185" s="25"/>
      <c r="S185" s="25" t="s">
        <v>955</v>
      </c>
      <c r="T185" s="25">
        <v>11.944495884745301</v>
      </c>
      <c r="U185" s="25">
        <v>365</v>
      </c>
      <c r="V185" s="25">
        <v>3.2724646259576301E-2</v>
      </c>
      <c r="W185" s="25">
        <v>10467</v>
      </c>
      <c r="X185" s="27">
        <v>2331209</v>
      </c>
      <c r="Y185" s="28">
        <f t="shared" si="4"/>
        <v>2.0688214683268927E-3</v>
      </c>
      <c r="AA185" t="str">
        <f t="shared" si="5"/>
        <v>2103004001-51107-NOX</v>
      </c>
      <c r="AB185" t="str">
        <f>IF(COUNTIF('NP-NRModel-MAR-WILDFIRES Modifi'!V:V, AA185)=0, "Missing", "")</f>
        <v/>
      </c>
    </row>
    <row r="186" spans="1:28" hidden="1" x14ac:dyDescent="0.3">
      <c r="A186" s="24">
        <v>2103004001</v>
      </c>
      <c r="B186" s="40">
        <v>51107</v>
      </c>
      <c r="C186" s="25"/>
      <c r="D186" s="25"/>
      <c r="E186" s="25"/>
      <c r="F186" s="25"/>
      <c r="G186" s="25" t="s">
        <v>12</v>
      </c>
      <c r="H186" s="25">
        <v>6.4273397317911804E-2</v>
      </c>
      <c r="I186" s="25">
        <v>153</v>
      </c>
      <c r="J186" s="25">
        <v>4.2008756416935802E-4</v>
      </c>
      <c r="K186" s="25">
        <v>10467</v>
      </c>
      <c r="L186" s="26">
        <v>2459943</v>
      </c>
      <c r="M186" s="24">
        <v>2103004001</v>
      </c>
      <c r="N186" s="25">
        <v>51107</v>
      </c>
      <c r="O186" s="25"/>
      <c r="P186" s="25"/>
      <c r="Q186" s="25"/>
      <c r="R186" s="25"/>
      <c r="S186" s="25" t="s">
        <v>12</v>
      </c>
      <c r="T186" s="25">
        <v>0.20305646021214899</v>
      </c>
      <c r="U186" s="25">
        <v>365</v>
      </c>
      <c r="V186" s="25">
        <v>5.5631906907438195E-4</v>
      </c>
      <c r="W186" s="25">
        <v>10467</v>
      </c>
      <c r="X186" s="27">
        <v>2459943</v>
      </c>
      <c r="Y186" s="28">
        <f t="shared" si="4"/>
        <v>2.0688214683268862E-3</v>
      </c>
      <c r="AA186" t="str">
        <f t="shared" si="5"/>
        <v>2103004001-51107-VOC</v>
      </c>
      <c r="AB186" t="str">
        <f>IF(COUNTIF('NP-NRModel-MAR-WILDFIRES Modifi'!V:V, AA186)=0, "Missing", "")</f>
        <v/>
      </c>
    </row>
    <row r="187" spans="1:28" hidden="1" x14ac:dyDescent="0.3">
      <c r="A187" s="24">
        <v>2103004001</v>
      </c>
      <c r="B187" s="40">
        <v>51153</v>
      </c>
      <c r="C187" s="25"/>
      <c r="D187" s="25"/>
      <c r="E187" s="25"/>
      <c r="F187" s="25"/>
      <c r="G187" s="25" t="s">
        <v>955</v>
      </c>
      <c r="H187" s="25">
        <v>2.32388385983859</v>
      </c>
      <c r="I187" s="25">
        <v>153</v>
      </c>
      <c r="J187" s="25">
        <v>1.51887833976378E-2</v>
      </c>
      <c r="K187" s="25">
        <v>10467</v>
      </c>
      <c r="L187" s="26">
        <v>1844754</v>
      </c>
      <c r="M187" s="24">
        <v>2103004001</v>
      </c>
      <c r="N187" s="25">
        <v>51153</v>
      </c>
      <c r="O187" s="25"/>
      <c r="P187" s="25"/>
      <c r="Q187" s="25"/>
      <c r="R187" s="25"/>
      <c r="S187" s="25" t="s">
        <v>955</v>
      </c>
      <c r="T187" s="25">
        <v>7.3417564686823402</v>
      </c>
      <c r="U187" s="25">
        <v>365</v>
      </c>
      <c r="V187" s="25">
        <v>2.0114401284061199E-2</v>
      </c>
      <c r="W187" s="25">
        <v>10467</v>
      </c>
      <c r="X187" s="27">
        <v>1844754</v>
      </c>
      <c r="Y187" s="28">
        <f t="shared" si="4"/>
        <v>2.0688214683268844E-3</v>
      </c>
      <c r="AA187" t="str">
        <f t="shared" si="5"/>
        <v>2103004001-51153-NOX</v>
      </c>
      <c r="AB187" t="str">
        <f>IF(COUNTIF('NP-NRModel-MAR-WILDFIRES Modifi'!V:V, AA187)=0, "Missing", "")</f>
        <v/>
      </c>
    </row>
    <row r="188" spans="1:28" hidden="1" x14ac:dyDescent="0.3">
      <c r="A188" s="24">
        <v>2103004001</v>
      </c>
      <c r="B188" s="40">
        <v>51153</v>
      </c>
      <c r="C188" s="25"/>
      <c r="D188" s="25"/>
      <c r="E188" s="25"/>
      <c r="F188" s="25"/>
      <c r="G188" s="25" t="s">
        <v>12</v>
      </c>
      <c r="H188" s="25">
        <v>3.9506022433866701E-2</v>
      </c>
      <c r="I188" s="25">
        <v>153</v>
      </c>
      <c r="J188" s="25">
        <v>2.58209296953377E-4</v>
      </c>
      <c r="K188" s="25">
        <v>10467</v>
      </c>
      <c r="L188" s="26">
        <v>3130402</v>
      </c>
      <c r="M188" s="24">
        <v>2103004001</v>
      </c>
      <c r="N188" s="25">
        <v>51153</v>
      </c>
      <c r="O188" s="25"/>
      <c r="P188" s="25"/>
      <c r="Q188" s="25"/>
      <c r="R188" s="25"/>
      <c r="S188" s="25" t="s">
        <v>12</v>
      </c>
      <c r="T188" s="25">
        <v>0.12480984991044</v>
      </c>
      <c r="U188" s="25">
        <v>365</v>
      </c>
      <c r="V188" s="25">
        <v>3.4194479427517997E-4</v>
      </c>
      <c r="W188" s="25">
        <v>10467</v>
      </c>
      <c r="X188" s="27">
        <v>3130402</v>
      </c>
      <c r="Y188" s="28">
        <f t="shared" si="4"/>
        <v>2.0688214683269039E-3</v>
      </c>
      <c r="AA188" t="str">
        <f t="shared" si="5"/>
        <v>2103004001-51153-VOC</v>
      </c>
      <c r="AB188" t="str">
        <f>IF(COUNTIF('NP-NRModel-MAR-WILDFIRES Modifi'!V:V, AA188)=0, "Missing", "")</f>
        <v/>
      </c>
    </row>
    <row r="189" spans="1:28" hidden="1" x14ac:dyDescent="0.3">
      <c r="A189" s="24">
        <v>2103004001</v>
      </c>
      <c r="B189" s="40">
        <v>51510</v>
      </c>
      <c r="C189" s="25"/>
      <c r="D189" s="25"/>
      <c r="E189" s="25"/>
      <c r="F189" s="25"/>
      <c r="G189" s="25" t="s">
        <v>955</v>
      </c>
      <c r="H189" s="25">
        <v>1.98506585053919</v>
      </c>
      <c r="I189" s="25">
        <v>153</v>
      </c>
      <c r="J189" s="25">
        <v>1.2974286604831299E-2</v>
      </c>
      <c r="K189" s="25">
        <v>10467</v>
      </c>
      <c r="L189" s="26">
        <v>4077446</v>
      </c>
      <c r="M189" s="24">
        <v>2103004001</v>
      </c>
      <c r="N189" s="25">
        <v>51510</v>
      </c>
      <c r="O189" s="25"/>
      <c r="P189" s="25"/>
      <c r="Q189" s="25"/>
      <c r="R189" s="25"/>
      <c r="S189" s="25" t="s">
        <v>955</v>
      </c>
      <c r="T189" s="25">
        <v>6.2713418259933302</v>
      </c>
      <c r="U189" s="25">
        <v>365</v>
      </c>
      <c r="V189" s="25">
        <v>1.7181758427378901E-2</v>
      </c>
      <c r="W189" s="25">
        <v>10467</v>
      </c>
      <c r="X189" s="27">
        <v>4077446</v>
      </c>
      <c r="Y189" s="28">
        <f t="shared" si="4"/>
        <v>2.0688214683268801E-3</v>
      </c>
      <c r="AA189" t="str">
        <f t="shared" si="5"/>
        <v>2103004001-51510-NOX</v>
      </c>
      <c r="AB189" t="str">
        <f>IF(COUNTIF('NP-NRModel-MAR-WILDFIRES Modifi'!V:V, AA189)=0, "Missing", "")</f>
        <v/>
      </c>
    </row>
    <row r="190" spans="1:28" hidden="1" x14ac:dyDescent="0.3">
      <c r="A190" s="24">
        <v>2103004001</v>
      </c>
      <c r="B190" s="40">
        <v>51510</v>
      </c>
      <c r="C190" s="25"/>
      <c r="D190" s="25"/>
      <c r="E190" s="25"/>
      <c r="F190" s="25"/>
      <c r="G190" s="25" t="s">
        <v>12</v>
      </c>
      <c r="H190" s="25">
        <v>3.3746124870928498E-2</v>
      </c>
      <c r="I190" s="25">
        <v>153</v>
      </c>
      <c r="J190" s="25">
        <v>2.2056290765312699E-4</v>
      </c>
      <c r="K190" s="25">
        <v>10467</v>
      </c>
      <c r="L190" s="26">
        <v>89006</v>
      </c>
      <c r="M190" s="24">
        <v>2103004001</v>
      </c>
      <c r="N190" s="25">
        <v>51510</v>
      </c>
      <c r="O190" s="25"/>
      <c r="P190" s="25"/>
      <c r="Q190" s="25"/>
      <c r="R190" s="25"/>
      <c r="S190" s="25" t="s">
        <v>12</v>
      </c>
      <c r="T190" s="25">
        <v>0.10661282813905699</v>
      </c>
      <c r="U190" s="25">
        <v>365</v>
      </c>
      <c r="V190" s="25">
        <v>2.9208994010700601E-4</v>
      </c>
      <c r="W190" s="25">
        <v>10467</v>
      </c>
      <c r="X190" s="27">
        <v>89006</v>
      </c>
      <c r="Y190" s="28">
        <f t="shared" si="4"/>
        <v>2.068821468326897E-3</v>
      </c>
      <c r="AA190" t="str">
        <f t="shared" si="5"/>
        <v>2103004001-51510-VOC</v>
      </c>
      <c r="AB190" t="str">
        <f>IF(COUNTIF('NP-NRModel-MAR-WILDFIRES Modifi'!V:V, AA190)=0, "Missing", "")</f>
        <v/>
      </c>
    </row>
    <row r="191" spans="1:28" hidden="1" x14ac:dyDescent="0.3">
      <c r="A191" s="24">
        <v>2103004001</v>
      </c>
      <c r="B191" s="40">
        <v>51600</v>
      </c>
      <c r="C191" s="25"/>
      <c r="D191" s="25"/>
      <c r="E191" s="25"/>
      <c r="F191" s="25"/>
      <c r="G191" s="25" t="s">
        <v>955</v>
      </c>
      <c r="H191" s="25">
        <v>0.66171302283230105</v>
      </c>
      <c r="I191" s="25">
        <v>153</v>
      </c>
      <c r="J191" s="25">
        <v>4.3249217178581798E-3</v>
      </c>
      <c r="K191" s="25">
        <v>10467</v>
      </c>
      <c r="L191" s="26">
        <v>3331435</v>
      </c>
      <c r="M191" s="24">
        <v>2103004001</v>
      </c>
      <c r="N191" s="25">
        <v>51600</v>
      </c>
      <c r="O191" s="25"/>
      <c r="P191" s="25"/>
      <c r="Q191" s="25"/>
      <c r="R191" s="25"/>
      <c r="S191" s="25" t="s">
        <v>955</v>
      </c>
      <c r="T191" s="25">
        <v>2.0905243802191702</v>
      </c>
      <c r="U191" s="25">
        <v>365</v>
      </c>
      <c r="V191" s="25">
        <v>5.7274640553949896E-3</v>
      </c>
      <c r="W191" s="25">
        <v>10467</v>
      </c>
      <c r="X191" s="27">
        <v>3331435</v>
      </c>
      <c r="Y191" s="28">
        <f t="shared" si="4"/>
        <v>2.0688214683268875E-3</v>
      </c>
      <c r="AA191" t="str">
        <f t="shared" si="5"/>
        <v>2103004001-51600-NOX</v>
      </c>
      <c r="AB191" t="str">
        <f>IF(COUNTIF('NP-NRModel-MAR-WILDFIRES Modifi'!V:V, AA191)=0, "Missing", "")</f>
        <v/>
      </c>
    </row>
    <row r="192" spans="1:28" hidden="1" x14ac:dyDescent="0.3">
      <c r="A192" s="24">
        <v>2103004001</v>
      </c>
      <c r="B192" s="40">
        <v>51600</v>
      </c>
      <c r="C192" s="25"/>
      <c r="D192" s="25"/>
      <c r="E192" s="25"/>
      <c r="F192" s="25"/>
      <c r="G192" s="25" t="s">
        <v>12</v>
      </c>
      <c r="H192" s="25">
        <v>1.1249121069810099E-2</v>
      </c>
      <c r="I192" s="25">
        <v>153</v>
      </c>
      <c r="J192" s="29">
        <v>7.3523667122942399E-5</v>
      </c>
      <c r="K192" s="25">
        <v>10467</v>
      </c>
      <c r="L192" s="26">
        <v>629767</v>
      </c>
      <c r="M192" s="24">
        <v>2103004001</v>
      </c>
      <c r="N192" s="25">
        <v>51600</v>
      </c>
      <c r="O192" s="25"/>
      <c r="P192" s="25"/>
      <c r="Q192" s="25"/>
      <c r="R192" s="25"/>
      <c r="S192" s="25" t="s">
        <v>12</v>
      </c>
      <c r="T192" s="25">
        <v>3.5538913458009899E-2</v>
      </c>
      <c r="U192" s="25">
        <v>365</v>
      </c>
      <c r="V192" s="29">
        <v>9.7366886186328396E-5</v>
      </c>
      <c r="W192" s="25">
        <v>10467</v>
      </c>
      <c r="X192" s="27">
        <v>629767</v>
      </c>
      <c r="Y192" s="28">
        <f t="shared" si="4"/>
        <v>2.0688214683268927E-3</v>
      </c>
      <c r="AA192" t="str">
        <f t="shared" si="5"/>
        <v>2103004001-51600-VOC</v>
      </c>
      <c r="AB192" t="str">
        <f>IF(COUNTIF('NP-NRModel-MAR-WILDFIRES Modifi'!V:V, AA192)=0, "Missing", "")</f>
        <v/>
      </c>
    </row>
    <row r="193" spans="1:28" hidden="1" x14ac:dyDescent="0.3">
      <c r="A193" s="24">
        <v>2103004001</v>
      </c>
      <c r="B193" s="40">
        <v>51610</v>
      </c>
      <c r="C193" s="25"/>
      <c r="D193" s="25"/>
      <c r="E193" s="25"/>
      <c r="F193" s="25"/>
      <c r="G193" s="25" t="s">
        <v>955</v>
      </c>
      <c r="H193" s="25">
        <v>0.24486249760364401</v>
      </c>
      <c r="I193" s="25">
        <v>153</v>
      </c>
      <c r="J193" s="25">
        <v>1.60040848106957E-3</v>
      </c>
      <c r="K193" s="25">
        <v>10467</v>
      </c>
      <c r="L193" s="26">
        <v>1224636</v>
      </c>
      <c r="M193" s="24">
        <v>2103004001</v>
      </c>
      <c r="N193" s="25">
        <v>51610</v>
      </c>
      <c r="O193" s="25"/>
      <c r="P193" s="25"/>
      <c r="Q193" s="25"/>
      <c r="R193" s="25"/>
      <c r="S193" s="25" t="s">
        <v>955</v>
      </c>
      <c r="T193" s="25">
        <v>0.77358462562933095</v>
      </c>
      <c r="U193" s="25">
        <v>365</v>
      </c>
      <c r="V193" s="25">
        <v>2.1194099332310398E-3</v>
      </c>
      <c r="W193" s="25">
        <v>10467</v>
      </c>
      <c r="X193" s="27">
        <v>1224636</v>
      </c>
      <c r="Y193" s="28">
        <f t="shared" si="4"/>
        <v>2.068821468326877E-3</v>
      </c>
      <c r="AA193" t="str">
        <f t="shared" si="5"/>
        <v>2103004001-51610-NOX</v>
      </c>
      <c r="AB193" t="str">
        <f>IF(COUNTIF('NP-NRModel-MAR-WILDFIRES Modifi'!V:V, AA193)=0, "Missing", "")</f>
        <v/>
      </c>
    </row>
    <row r="194" spans="1:28" hidden="1" x14ac:dyDescent="0.3">
      <c r="A194" s="24">
        <v>2103004001</v>
      </c>
      <c r="B194" s="40">
        <v>51610</v>
      </c>
      <c r="C194" s="25"/>
      <c r="D194" s="25"/>
      <c r="E194" s="25"/>
      <c r="F194" s="25"/>
      <c r="G194" s="25" t="s">
        <v>12</v>
      </c>
      <c r="H194" s="25">
        <v>4.16266373261773E-3</v>
      </c>
      <c r="I194" s="25">
        <v>153</v>
      </c>
      <c r="J194" s="29">
        <v>2.7206952500769501E-5</v>
      </c>
      <c r="K194" s="25">
        <v>10467</v>
      </c>
      <c r="L194" s="26">
        <v>2254991</v>
      </c>
      <c r="M194" s="24">
        <v>2103004001</v>
      </c>
      <c r="N194" s="25">
        <v>51610</v>
      </c>
      <c r="O194" s="25"/>
      <c r="P194" s="25"/>
      <c r="Q194" s="25"/>
      <c r="R194" s="25"/>
      <c r="S194" s="25" t="s">
        <v>12</v>
      </c>
      <c r="T194" s="25">
        <v>1.3150942658562301E-2</v>
      </c>
      <c r="U194" s="25">
        <v>365</v>
      </c>
      <c r="V194" s="29">
        <v>3.6029979886472097E-5</v>
      </c>
      <c r="W194" s="25">
        <v>10467</v>
      </c>
      <c r="X194" s="27">
        <v>2254991</v>
      </c>
      <c r="Y194" s="28">
        <f t="shared" si="4"/>
        <v>2.0688214683268831E-3</v>
      </c>
      <c r="AA194" t="str">
        <f t="shared" si="5"/>
        <v>2103004001-51610-VOC</v>
      </c>
      <c r="AB194" t="str">
        <f>IF(COUNTIF('NP-NRModel-MAR-WILDFIRES Modifi'!V:V, AA194)=0, "Missing", "")</f>
        <v/>
      </c>
    </row>
    <row r="195" spans="1:28" hidden="1" x14ac:dyDescent="0.3">
      <c r="A195" s="24">
        <v>2103004001</v>
      </c>
      <c r="B195" s="40">
        <v>51683</v>
      </c>
      <c r="C195" s="25"/>
      <c r="D195" s="25"/>
      <c r="E195" s="25"/>
      <c r="F195" s="25"/>
      <c r="G195" s="25" t="s">
        <v>955</v>
      </c>
      <c r="H195" s="25">
        <v>0.35600894908991798</v>
      </c>
      <c r="I195" s="25">
        <v>153</v>
      </c>
      <c r="J195" s="25">
        <v>2.3268558764046902E-3</v>
      </c>
      <c r="K195" s="25">
        <v>10467</v>
      </c>
      <c r="L195" s="26">
        <v>1632547</v>
      </c>
      <c r="M195" s="24">
        <v>2103004001</v>
      </c>
      <c r="N195" s="25">
        <v>51683</v>
      </c>
      <c r="O195" s="25"/>
      <c r="P195" s="25"/>
      <c r="Q195" s="25"/>
      <c r="R195" s="25"/>
      <c r="S195" s="25" t="s">
        <v>955</v>
      </c>
      <c r="T195" s="25">
        <v>1.1247253144015701</v>
      </c>
      <c r="U195" s="25">
        <v>365</v>
      </c>
      <c r="V195" s="25">
        <v>3.0814392175385601E-3</v>
      </c>
      <c r="W195" s="25">
        <v>10467</v>
      </c>
      <c r="X195" s="27">
        <v>1632547</v>
      </c>
      <c r="Y195" s="28">
        <f t="shared" ref="Y195:Y258" si="6">IFERROR(J195/T195,0)</f>
        <v>2.0688214683268996E-3</v>
      </c>
      <c r="AA195" t="str">
        <f t="shared" ref="AA195:AA258" si="7">TRIM(A195) &amp; "-" &amp; B195 &amp; "-" &amp; TRIM(S195)</f>
        <v>2103004001-51683-NOX</v>
      </c>
      <c r="AB195" t="str">
        <f>IF(COUNTIF('NP-NRModel-MAR-WILDFIRES Modifi'!V:V, AA195)=0, "Missing", "")</f>
        <v/>
      </c>
    </row>
    <row r="196" spans="1:28" hidden="1" x14ac:dyDescent="0.3">
      <c r="A196" s="24">
        <v>2103004001</v>
      </c>
      <c r="B196" s="40">
        <v>51683</v>
      </c>
      <c r="C196" s="25"/>
      <c r="D196" s="25"/>
      <c r="E196" s="25"/>
      <c r="F196" s="25"/>
      <c r="G196" s="25" t="s">
        <v>12</v>
      </c>
      <c r="H196" s="25">
        <v>6.0521518161896501E-3</v>
      </c>
      <c r="I196" s="25">
        <v>153</v>
      </c>
      <c r="J196" s="29">
        <v>3.9556547818233002E-5</v>
      </c>
      <c r="K196" s="25">
        <v>10467</v>
      </c>
      <c r="L196" s="26">
        <v>2661325</v>
      </c>
      <c r="M196" s="24">
        <v>2103004001</v>
      </c>
      <c r="N196" s="25">
        <v>51683</v>
      </c>
      <c r="O196" s="25"/>
      <c r="P196" s="25"/>
      <c r="Q196" s="25"/>
      <c r="R196" s="25"/>
      <c r="S196" s="25" t="s">
        <v>12</v>
      </c>
      <c r="T196" s="25">
        <v>1.9120329339110901E-2</v>
      </c>
      <c r="U196" s="25">
        <v>365</v>
      </c>
      <c r="V196" s="29">
        <v>5.2384463942769597E-5</v>
      </c>
      <c r="W196" s="25">
        <v>10467</v>
      </c>
      <c r="X196" s="27">
        <v>2661325</v>
      </c>
      <c r="Y196" s="28">
        <f t="shared" si="6"/>
        <v>2.0688214683268836E-3</v>
      </c>
      <c r="AA196" t="str">
        <f t="shared" si="7"/>
        <v>2103004001-51683-VOC</v>
      </c>
      <c r="AB196" t="str">
        <f>IF(COUNTIF('NP-NRModel-MAR-WILDFIRES Modifi'!V:V, AA196)=0, "Missing", "")</f>
        <v/>
      </c>
    </row>
    <row r="197" spans="1:28" hidden="1" x14ac:dyDescent="0.3">
      <c r="A197" s="24">
        <v>2103004001</v>
      </c>
      <c r="B197" s="40">
        <v>51685</v>
      </c>
      <c r="C197" s="25"/>
      <c r="D197" s="25"/>
      <c r="E197" s="25"/>
      <c r="F197" s="25"/>
      <c r="G197" s="25" t="s">
        <v>955</v>
      </c>
      <c r="H197" s="25">
        <v>3.7979714520833201E-2</v>
      </c>
      <c r="I197" s="25">
        <v>153</v>
      </c>
      <c r="J197" s="25">
        <v>2.4823342824074001E-4</v>
      </c>
      <c r="K197" s="25">
        <v>10467</v>
      </c>
      <c r="L197" s="26">
        <v>780602</v>
      </c>
      <c r="M197" s="24">
        <v>2103004001</v>
      </c>
      <c r="N197" s="25">
        <v>51685</v>
      </c>
      <c r="O197" s="25"/>
      <c r="P197" s="25"/>
      <c r="Q197" s="25"/>
      <c r="R197" s="25"/>
      <c r="S197" s="25" t="s">
        <v>955</v>
      </c>
      <c r="T197" s="25">
        <v>0.119987844307074</v>
      </c>
      <c r="U197" s="25">
        <v>365</v>
      </c>
      <c r="V197" s="25">
        <v>3.2873382001938101E-4</v>
      </c>
      <c r="W197" s="25">
        <v>10467</v>
      </c>
      <c r="X197" s="27">
        <v>780602</v>
      </c>
      <c r="Y197" s="28">
        <f t="shared" si="6"/>
        <v>2.0688214683268974E-3</v>
      </c>
      <c r="AA197" t="str">
        <f t="shared" si="7"/>
        <v>2103004001-51685-NOX</v>
      </c>
      <c r="AB197" t="str">
        <f>IF(COUNTIF('NP-NRModel-MAR-WILDFIRES Modifi'!V:V, AA197)=0, "Missing", "")</f>
        <v/>
      </c>
    </row>
    <row r="198" spans="1:28" hidden="1" x14ac:dyDescent="0.3">
      <c r="A198" s="24">
        <v>2103004001</v>
      </c>
      <c r="B198" s="40">
        <v>51685</v>
      </c>
      <c r="C198" s="25"/>
      <c r="D198" s="25"/>
      <c r="E198" s="25"/>
      <c r="F198" s="25"/>
      <c r="G198" s="25" t="s">
        <v>12</v>
      </c>
      <c r="H198" s="25">
        <v>6.4565505135247899E-4</v>
      </c>
      <c r="I198" s="25">
        <v>153</v>
      </c>
      <c r="J198" s="29">
        <v>4.2199676558985498E-6</v>
      </c>
      <c r="K198" s="25">
        <v>10467</v>
      </c>
      <c r="L198" s="26">
        <v>1552224</v>
      </c>
      <c r="M198" s="24">
        <v>2103004001</v>
      </c>
      <c r="N198" s="25">
        <v>51685</v>
      </c>
      <c r="O198" s="25"/>
      <c r="P198" s="25"/>
      <c r="Q198" s="25"/>
      <c r="R198" s="25"/>
      <c r="S198" s="25" t="s">
        <v>12</v>
      </c>
      <c r="T198" s="25">
        <v>2.0397930515054898E-3</v>
      </c>
      <c r="U198" s="25">
        <v>365</v>
      </c>
      <c r="V198" s="29">
        <v>5.5884741137136798E-6</v>
      </c>
      <c r="W198" s="25">
        <v>10467</v>
      </c>
      <c r="X198" s="27">
        <v>1552224</v>
      </c>
      <c r="Y198" s="28">
        <f t="shared" si="6"/>
        <v>2.0688214683268775E-3</v>
      </c>
      <c r="AA198" t="str">
        <f t="shared" si="7"/>
        <v>2103004001-51685-VOC</v>
      </c>
      <c r="AB198" t="str">
        <f>IF(COUNTIF('NP-NRModel-MAR-WILDFIRES Modifi'!V:V, AA198)=0, "Missing", "")</f>
        <v/>
      </c>
    </row>
    <row r="199" spans="1:28" hidden="1" x14ac:dyDescent="0.3">
      <c r="A199" s="24">
        <v>2103004002</v>
      </c>
      <c r="B199" s="40">
        <v>24009</v>
      </c>
      <c r="C199" s="25"/>
      <c r="D199" s="25"/>
      <c r="E199" s="25"/>
      <c r="F199" s="25"/>
      <c r="G199" s="25" t="s">
        <v>955</v>
      </c>
      <c r="H199" s="25">
        <v>0.65461139497311804</v>
      </c>
      <c r="I199" s="25">
        <v>153</v>
      </c>
      <c r="J199" s="25">
        <v>4.2785058494975003E-3</v>
      </c>
      <c r="K199" s="25">
        <v>10467</v>
      </c>
      <c r="L199" s="26">
        <v>2454529</v>
      </c>
      <c r="M199" s="24">
        <v>2103004002</v>
      </c>
      <c r="N199" s="25">
        <v>24009</v>
      </c>
      <c r="O199" s="25"/>
      <c r="P199" s="25"/>
      <c r="Q199" s="25"/>
      <c r="R199" s="25"/>
      <c r="S199" s="25" t="s">
        <v>955</v>
      </c>
      <c r="T199" s="25">
        <v>2.0680884817758902</v>
      </c>
      <c r="U199" s="25">
        <v>365</v>
      </c>
      <c r="V199" s="25">
        <v>5.6659958404818899E-3</v>
      </c>
      <c r="W199" s="25">
        <v>10467</v>
      </c>
      <c r="X199" s="27">
        <v>2454529</v>
      </c>
      <c r="Y199" s="28">
        <f t="shared" si="6"/>
        <v>2.0688214683268775E-3</v>
      </c>
      <c r="AA199" t="str">
        <f t="shared" si="7"/>
        <v>2103004002-24009-NOX</v>
      </c>
      <c r="AB199" t="str">
        <f>IF(COUNTIF('NP-NRModel-MAR-WILDFIRES Modifi'!V:V, AA199)=0, "Missing", "")</f>
        <v/>
      </c>
    </row>
    <row r="200" spans="1:28" hidden="1" x14ac:dyDescent="0.3">
      <c r="A200" s="24">
        <v>2103004002</v>
      </c>
      <c r="B200" s="40">
        <v>24009</v>
      </c>
      <c r="C200" s="25"/>
      <c r="D200" s="25"/>
      <c r="E200" s="25"/>
      <c r="F200" s="25"/>
      <c r="G200" s="25" t="s">
        <v>12</v>
      </c>
      <c r="H200" s="25">
        <v>4.5519336095253597E-2</v>
      </c>
      <c r="I200" s="25">
        <v>153</v>
      </c>
      <c r="J200" s="25">
        <v>2.97512000622573E-4</v>
      </c>
      <c r="K200" s="25">
        <v>10467</v>
      </c>
      <c r="L200" s="26">
        <v>2196966</v>
      </c>
      <c r="M200" s="24">
        <v>2103004002</v>
      </c>
      <c r="N200" s="25">
        <v>24009</v>
      </c>
      <c r="O200" s="25"/>
      <c r="P200" s="25"/>
      <c r="Q200" s="25"/>
      <c r="R200" s="25"/>
      <c r="S200" s="25" t="s">
        <v>12</v>
      </c>
      <c r="T200" s="25">
        <v>0.143807479368039</v>
      </c>
      <c r="U200" s="25">
        <v>365</v>
      </c>
      <c r="V200" s="25">
        <v>3.9399309415901103E-4</v>
      </c>
      <c r="W200" s="25">
        <v>10467</v>
      </c>
      <c r="X200" s="27">
        <v>2196966</v>
      </c>
      <c r="Y200" s="28">
        <f t="shared" si="6"/>
        <v>2.0688214683268736E-3</v>
      </c>
      <c r="AA200" t="str">
        <f t="shared" si="7"/>
        <v>2103004002-24009-VOC</v>
      </c>
      <c r="AB200" t="str">
        <f>IF(COUNTIF('NP-NRModel-MAR-WILDFIRES Modifi'!V:V, AA200)=0, "Missing", "")</f>
        <v/>
      </c>
    </row>
    <row r="201" spans="1:28" hidden="1" x14ac:dyDescent="0.3">
      <c r="A201" s="24">
        <v>2103004002</v>
      </c>
      <c r="B201" s="40">
        <v>24017</v>
      </c>
      <c r="C201" s="25"/>
      <c r="D201" s="25"/>
      <c r="E201" s="25"/>
      <c r="F201" s="25"/>
      <c r="G201" s="25" t="s">
        <v>955</v>
      </c>
      <c r="H201" s="25">
        <v>1.24263043986685</v>
      </c>
      <c r="I201" s="25">
        <v>153</v>
      </c>
      <c r="J201" s="25">
        <v>8.1217675808291194E-3</v>
      </c>
      <c r="K201" s="25">
        <v>10467</v>
      </c>
      <c r="L201" s="26">
        <v>2250130</v>
      </c>
      <c r="M201" s="24">
        <v>2103004002</v>
      </c>
      <c r="N201" s="25">
        <v>24017</v>
      </c>
      <c r="O201" s="25"/>
      <c r="P201" s="25"/>
      <c r="Q201" s="25"/>
      <c r="R201" s="25"/>
      <c r="S201" s="25" t="s">
        <v>955</v>
      </c>
      <c r="T201" s="25">
        <v>3.9257943254994401</v>
      </c>
      <c r="U201" s="25">
        <v>365</v>
      </c>
      <c r="V201" s="25">
        <v>1.07556008917793E-2</v>
      </c>
      <c r="W201" s="25">
        <v>10467</v>
      </c>
      <c r="X201" s="27">
        <v>2250130</v>
      </c>
      <c r="Y201" s="28">
        <f t="shared" si="6"/>
        <v>2.0688214683268888E-3</v>
      </c>
      <c r="AA201" t="str">
        <f t="shared" si="7"/>
        <v>2103004002-24017-NOX</v>
      </c>
      <c r="AB201" t="str">
        <f>IF(COUNTIF('NP-NRModel-MAR-WILDFIRES Modifi'!V:V, AA201)=0, "Missing", "")</f>
        <v/>
      </c>
    </row>
    <row r="202" spans="1:28" hidden="1" x14ac:dyDescent="0.3">
      <c r="A202" s="24">
        <v>2103004002</v>
      </c>
      <c r="B202" s="40">
        <v>24017</v>
      </c>
      <c r="C202" s="25"/>
      <c r="D202" s="25"/>
      <c r="E202" s="25"/>
      <c r="F202" s="25"/>
      <c r="G202" s="25" t="s">
        <v>12</v>
      </c>
      <c r="H202" s="25">
        <v>8.6408085142973004E-2</v>
      </c>
      <c r="I202" s="25">
        <v>153</v>
      </c>
      <c r="J202" s="25">
        <v>5.6475872642465996E-4</v>
      </c>
      <c r="K202" s="25">
        <v>10467</v>
      </c>
      <c r="L202" s="26">
        <v>1606651</v>
      </c>
      <c r="M202" s="24">
        <v>2103004002</v>
      </c>
      <c r="N202" s="25">
        <v>24017</v>
      </c>
      <c r="O202" s="25"/>
      <c r="P202" s="25"/>
      <c r="Q202" s="25"/>
      <c r="R202" s="25"/>
      <c r="S202" s="25" t="s">
        <v>12</v>
      </c>
      <c r="T202" s="25">
        <v>0.27298572403224097</v>
      </c>
      <c r="U202" s="25">
        <v>365</v>
      </c>
      <c r="V202" s="25">
        <v>7.4790609323901797E-4</v>
      </c>
      <c r="W202" s="25">
        <v>10467</v>
      </c>
      <c r="X202" s="27">
        <v>1606651</v>
      </c>
      <c r="Y202" s="28">
        <f t="shared" si="6"/>
        <v>2.0688214683268901E-3</v>
      </c>
      <c r="AA202" t="str">
        <f t="shared" si="7"/>
        <v>2103004002-24017-VOC</v>
      </c>
      <c r="AB202" t="str">
        <f>IF(COUNTIF('NP-NRModel-MAR-WILDFIRES Modifi'!V:V, AA202)=0, "Missing", "")</f>
        <v/>
      </c>
    </row>
    <row r="203" spans="1:28" hidden="1" x14ac:dyDescent="0.3">
      <c r="A203" s="24">
        <v>2103004002</v>
      </c>
      <c r="B203" s="40">
        <v>24021</v>
      </c>
      <c r="C203" s="25"/>
      <c r="D203" s="25"/>
      <c r="E203" s="25"/>
      <c r="F203" s="25"/>
      <c r="G203" s="25" t="s">
        <v>955</v>
      </c>
      <c r="H203" s="25">
        <v>3.1509137428232799</v>
      </c>
      <c r="I203" s="25">
        <v>153</v>
      </c>
      <c r="J203" s="25">
        <v>2.05942074694332E-2</v>
      </c>
      <c r="K203" s="25">
        <v>10467</v>
      </c>
      <c r="L203" s="26">
        <v>751821</v>
      </c>
      <c r="M203" s="24">
        <v>2103004002</v>
      </c>
      <c r="N203" s="25">
        <v>24021</v>
      </c>
      <c r="O203" s="25"/>
      <c r="P203" s="25"/>
      <c r="Q203" s="25"/>
      <c r="R203" s="25"/>
      <c r="S203" s="25" t="s">
        <v>955</v>
      </c>
      <c r="T203" s="25">
        <v>9.9545600162822794</v>
      </c>
      <c r="U203" s="25">
        <v>365</v>
      </c>
      <c r="V203" s="25">
        <v>2.7272767167896599E-2</v>
      </c>
      <c r="W203" s="25">
        <v>10467</v>
      </c>
      <c r="X203" s="27">
        <v>751821</v>
      </c>
      <c r="Y203" s="28">
        <f t="shared" si="6"/>
        <v>2.0688214683268844E-3</v>
      </c>
      <c r="AA203" t="str">
        <f t="shared" si="7"/>
        <v>2103004002-24021-NOX</v>
      </c>
      <c r="AB203" t="str">
        <f>IF(COUNTIF('NP-NRModel-MAR-WILDFIRES Modifi'!V:V, AA203)=0, "Missing", "")</f>
        <v/>
      </c>
    </row>
    <row r="204" spans="1:28" hidden="1" x14ac:dyDescent="0.3">
      <c r="A204" s="24">
        <v>2103004002</v>
      </c>
      <c r="B204" s="40">
        <v>24021</v>
      </c>
      <c r="C204" s="25"/>
      <c r="D204" s="25"/>
      <c r="E204" s="25"/>
      <c r="F204" s="25"/>
      <c r="G204" s="25" t="s">
        <v>12</v>
      </c>
      <c r="H204" s="25">
        <v>0.21910326462577501</v>
      </c>
      <c r="I204" s="25">
        <v>153</v>
      </c>
      <c r="J204" s="25">
        <v>1.4320474812142101E-3</v>
      </c>
      <c r="K204" s="25">
        <v>10467</v>
      </c>
      <c r="L204" s="26">
        <v>3710908</v>
      </c>
      <c r="M204" s="24">
        <v>2103004002</v>
      </c>
      <c r="N204" s="25">
        <v>24021</v>
      </c>
      <c r="O204" s="25"/>
      <c r="P204" s="25"/>
      <c r="Q204" s="25"/>
      <c r="R204" s="25"/>
      <c r="S204" s="25" t="s">
        <v>12</v>
      </c>
      <c r="T204" s="25">
        <v>0.692204476383528</v>
      </c>
      <c r="U204" s="25">
        <v>365</v>
      </c>
      <c r="V204" s="25">
        <v>1.8964506202288399E-3</v>
      </c>
      <c r="W204" s="25">
        <v>10467</v>
      </c>
      <c r="X204" s="27">
        <v>3710908</v>
      </c>
      <c r="Y204" s="28">
        <f t="shared" si="6"/>
        <v>2.0688214683268809E-3</v>
      </c>
      <c r="AA204" t="str">
        <f t="shared" si="7"/>
        <v>2103004002-24021-VOC</v>
      </c>
      <c r="AB204" t="str">
        <f>IF(COUNTIF('NP-NRModel-MAR-WILDFIRES Modifi'!V:V, AA204)=0, "Missing", "")</f>
        <v/>
      </c>
    </row>
    <row r="205" spans="1:28" hidden="1" x14ac:dyDescent="0.3">
      <c r="A205" s="24">
        <v>2103004002</v>
      </c>
      <c r="B205" s="40">
        <v>24031</v>
      </c>
      <c r="C205" s="25"/>
      <c r="D205" s="25"/>
      <c r="E205" s="25"/>
      <c r="F205" s="25"/>
      <c r="G205" s="25" t="s">
        <v>955</v>
      </c>
      <c r="H205" s="25">
        <v>17.475719628060698</v>
      </c>
      <c r="I205" s="25">
        <v>153</v>
      </c>
      <c r="J205" s="25">
        <v>0.11422038972588699</v>
      </c>
      <c r="K205" s="25">
        <v>10467</v>
      </c>
      <c r="L205" s="26">
        <v>1809245</v>
      </c>
      <c r="M205" s="24">
        <v>2103004002</v>
      </c>
      <c r="N205" s="25">
        <v>24031</v>
      </c>
      <c r="O205" s="25"/>
      <c r="P205" s="25"/>
      <c r="Q205" s="25"/>
      <c r="R205" s="25"/>
      <c r="S205" s="25" t="s">
        <v>955</v>
      </c>
      <c r="T205" s="25">
        <v>55.210365647578001</v>
      </c>
      <c r="U205" s="25">
        <v>365</v>
      </c>
      <c r="V205" s="25">
        <v>0.15126127574678899</v>
      </c>
      <c r="W205" s="25">
        <v>10467</v>
      </c>
      <c r="X205" s="27">
        <v>1809245</v>
      </c>
      <c r="Y205" s="28">
        <f t="shared" si="6"/>
        <v>2.0688214683268935E-3</v>
      </c>
      <c r="AA205" t="str">
        <f t="shared" si="7"/>
        <v>2103004002-24031-NOX</v>
      </c>
      <c r="AB205" t="str">
        <f>IF(COUNTIF('NP-NRModel-MAR-WILDFIRES Modifi'!V:V, AA205)=0, "Missing", "")</f>
        <v/>
      </c>
    </row>
    <row r="206" spans="1:28" hidden="1" x14ac:dyDescent="0.3">
      <c r="A206" s="24">
        <v>2103004002</v>
      </c>
      <c r="B206" s="40">
        <v>24031</v>
      </c>
      <c r="C206" s="25"/>
      <c r="D206" s="25"/>
      <c r="E206" s="25"/>
      <c r="F206" s="25"/>
      <c r="G206" s="25" t="s">
        <v>12</v>
      </c>
      <c r="H206" s="25">
        <v>1.2151990560938899</v>
      </c>
      <c r="I206" s="25">
        <v>153</v>
      </c>
      <c r="J206" s="25">
        <v>7.9424774908097608E-3</v>
      </c>
      <c r="K206" s="25">
        <v>10467</v>
      </c>
      <c r="L206" s="26">
        <v>2580997</v>
      </c>
      <c r="M206" s="24">
        <v>2103004002</v>
      </c>
      <c r="N206" s="25">
        <v>24031</v>
      </c>
      <c r="O206" s="25"/>
      <c r="P206" s="25"/>
      <c r="Q206" s="25"/>
      <c r="R206" s="25"/>
      <c r="S206" s="25" t="s">
        <v>12</v>
      </c>
      <c r="T206" s="25">
        <v>3.8391314148692999</v>
      </c>
      <c r="U206" s="25">
        <v>365</v>
      </c>
      <c r="V206" s="25">
        <v>1.05181682599158E-2</v>
      </c>
      <c r="W206" s="25">
        <v>10467</v>
      </c>
      <c r="X206" s="27">
        <v>2580997</v>
      </c>
      <c r="Y206" s="28">
        <f t="shared" si="6"/>
        <v>2.0688214683268809E-3</v>
      </c>
      <c r="AA206" t="str">
        <f t="shared" si="7"/>
        <v>2103004002-24031-VOC</v>
      </c>
      <c r="AB206" t="str">
        <f>IF(COUNTIF('NP-NRModel-MAR-WILDFIRES Modifi'!V:V, AA206)=0, "Missing", "")</f>
        <v/>
      </c>
    </row>
    <row r="207" spans="1:28" hidden="1" x14ac:dyDescent="0.3">
      <c r="A207" s="24">
        <v>2103004002</v>
      </c>
      <c r="B207" s="40">
        <v>24033</v>
      </c>
      <c r="C207" s="25"/>
      <c r="D207" s="25"/>
      <c r="E207" s="25"/>
      <c r="F207" s="25"/>
      <c r="G207" s="25" t="s">
        <v>955</v>
      </c>
      <c r="H207" s="25">
        <v>9.7156322293231394</v>
      </c>
      <c r="I207" s="25">
        <v>153</v>
      </c>
      <c r="J207" s="25">
        <v>6.3500864243941996E-2</v>
      </c>
      <c r="K207" s="25">
        <v>10467</v>
      </c>
      <c r="L207" s="26">
        <v>1675393</v>
      </c>
      <c r="M207" s="24">
        <v>2103004002</v>
      </c>
      <c r="N207" s="25">
        <v>24033</v>
      </c>
      <c r="O207" s="25"/>
      <c r="P207" s="25"/>
      <c r="Q207" s="25"/>
      <c r="R207" s="25"/>
      <c r="S207" s="25" t="s">
        <v>955</v>
      </c>
      <c r="T207" s="25">
        <v>30.694221428056402</v>
      </c>
      <c r="U207" s="25">
        <v>365</v>
      </c>
      <c r="V207" s="25">
        <v>8.4093757337140806E-2</v>
      </c>
      <c r="W207" s="25">
        <v>10467</v>
      </c>
      <c r="X207" s="27">
        <v>1675393</v>
      </c>
      <c r="Y207" s="28">
        <f t="shared" si="6"/>
        <v>2.0688214683268788E-3</v>
      </c>
      <c r="AA207" t="str">
        <f t="shared" si="7"/>
        <v>2103004002-24033-NOX</v>
      </c>
      <c r="AB207" t="str">
        <f>IF(COUNTIF('NP-NRModel-MAR-WILDFIRES Modifi'!V:V, AA207)=0, "Missing", "")</f>
        <v/>
      </c>
    </row>
    <row r="208" spans="1:28" hidden="1" x14ac:dyDescent="0.3">
      <c r="A208" s="24">
        <v>2103004002</v>
      </c>
      <c r="B208" s="40">
        <v>24033</v>
      </c>
      <c r="C208" s="25"/>
      <c r="D208" s="25"/>
      <c r="E208" s="25"/>
      <c r="F208" s="25"/>
      <c r="G208" s="25" t="s">
        <v>12</v>
      </c>
      <c r="H208" s="25">
        <v>0.67559011561734705</v>
      </c>
      <c r="I208" s="25">
        <v>153</v>
      </c>
      <c r="J208" s="25">
        <v>4.4156216707016104E-3</v>
      </c>
      <c r="K208" s="25">
        <v>10467</v>
      </c>
      <c r="L208" s="26">
        <v>775199</v>
      </c>
      <c r="M208" s="24">
        <v>2103004002</v>
      </c>
      <c r="N208" s="25">
        <v>24033</v>
      </c>
      <c r="O208" s="25"/>
      <c r="P208" s="25"/>
      <c r="Q208" s="25"/>
      <c r="R208" s="25"/>
      <c r="S208" s="25" t="s">
        <v>12</v>
      </c>
      <c r="T208" s="25">
        <v>2.1343657431555099</v>
      </c>
      <c r="U208" s="25">
        <v>365</v>
      </c>
      <c r="V208" s="25">
        <v>5.8475773785082704E-3</v>
      </c>
      <c r="W208" s="25">
        <v>10467</v>
      </c>
      <c r="X208" s="27">
        <v>775199</v>
      </c>
      <c r="Y208" s="28">
        <f t="shared" si="6"/>
        <v>2.068821468326897E-3</v>
      </c>
      <c r="AA208" t="str">
        <f t="shared" si="7"/>
        <v>2103004002-24033-VOC</v>
      </c>
      <c r="AB208" t="str">
        <f>IF(COUNTIF('NP-NRModel-MAR-WILDFIRES Modifi'!V:V, AA208)=0, "Missing", "")</f>
        <v/>
      </c>
    </row>
    <row r="209" spans="1:28" hidden="1" x14ac:dyDescent="0.3">
      <c r="A209" s="24">
        <v>2103004002</v>
      </c>
      <c r="B209" s="40">
        <v>51013</v>
      </c>
      <c r="C209" s="25"/>
      <c r="D209" s="25"/>
      <c r="E209" s="25"/>
      <c r="F209" s="25"/>
      <c r="G209" s="25" t="s">
        <v>955</v>
      </c>
      <c r="H209" s="25">
        <v>6.1069283987191003</v>
      </c>
      <c r="I209" s="25">
        <v>153</v>
      </c>
      <c r="J209" s="25">
        <v>3.99145646975105E-2</v>
      </c>
      <c r="K209" s="25">
        <v>10467</v>
      </c>
      <c r="L209" s="26">
        <v>1898123</v>
      </c>
      <c r="M209" s="24">
        <v>2103004002</v>
      </c>
      <c r="N209" s="25">
        <v>51013</v>
      </c>
      <c r="O209" s="25"/>
      <c r="P209" s="25"/>
      <c r="Q209" s="25"/>
      <c r="R209" s="25"/>
      <c r="S209" s="25" t="s">
        <v>955</v>
      </c>
      <c r="T209" s="25">
        <v>19.293382879379401</v>
      </c>
      <c r="U209" s="25">
        <v>365</v>
      </c>
      <c r="V209" s="25">
        <v>5.2858583231176502E-2</v>
      </c>
      <c r="W209" s="25">
        <v>10467</v>
      </c>
      <c r="X209" s="27">
        <v>1898123</v>
      </c>
      <c r="Y209" s="28">
        <f t="shared" si="6"/>
        <v>2.0688214683268862E-3</v>
      </c>
      <c r="AA209" t="str">
        <f t="shared" si="7"/>
        <v>2103004002-51013-NOX</v>
      </c>
      <c r="AB209" t="str">
        <f>IF(COUNTIF('NP-NRModel-MAR-WILDFIRES Modifi'!V:V, AA209)=0, "Missing", "")</f>
        <v/>
      </c>
    </row>
    <row r="210" spans="1:28" hidden="1" x14ac:dyDescent="0.3">
      <c r="A210" s="24">
        <v>2103004002</v>
      </c>
      <c r="B210" s="40">
        <v>51013</v>
      </c>
      <c r="C210" s="25"/>
      <c r="D210" s="25"/>
      <c r="E210" s="25"/>
      <c r="F210" s="25"/>
      <c r="G210" s="25" t="s">
        <v>12</v>
      </c>
      <c r="H210" s="25">
        <v>0.42465396782494902</v>
      </c>
      <c r="I210" s="25">
        <v>153</v>
      </c>
      <c r="J210" s="25">
        <v>2.77551612957483E-3</v>
      </c>
      <c r="K210" s="25">
        <v>10467</v>
      </c>
      <c r="L210" s="26">
        <v>3570203</v>
      </c>
      <c r="M210" s="24">
        <v>2103004002</v>
      </c>
      <c r="N210" s="25">
        <v>51013</v>
      </c>
      <c r="O210" s="25"/>
      <c r="P210" s="25"/>
      <c r="Q210" s="25"/>
      <c r="R210" s="25"/>
      <c r="S210" s="25" t="s">
        <v>12</v>
      </c>
      <c r="T210" s="25">
        <v>1.3415928692094701</v>
      </c>
      <c r="U210" s="25">
        <v>365</v>
      </c>
      <c r="V210" s="25">
        <v>3.6755969019437798E-3</v>
      </c>
      <c r="W210" s="25">
        <v>10467</v>
      </c>
      <c r="X210" s="27">
        <v>3570203</v>
      </c>
      <c r="Y210" s="28">
        <f t="shared" si="6"/>
        <v>2.0688214683268966E-3</v>
      </c>
      <c r="AA210" t="str">
        <f t="shared" si="7"/>
        <v>2103004002-51013-VOC</v>
      </c>
      <c r="AB210" t="str">
        <f>IF(COUNTIF('NP-NRModel-MAR-WILDFIRES Modifi'!V:V, AA210)=0, "Missing", "")</f>
        <v/>
      </c>
    </row>
    <row r="211" spans="1:28" hidden="1" x14ac:dyDescent="0.3">
      <c r="A211" s="24">
        <v>2103004002</v>
      </c>
      <c r="B211" s="40">
        <v>51059</v>
      </c>
      <c r="C211" s="25"/>
      <c r="D211" s="25"/>
      <c r="E211" s="25"/>
      <c r="F211" s="25"/>
      <c r="G211" s="25" t="s">
        <v>955</v>
      </c>
      <c r="H211" s="25">
        <v>25.6127112229982</v>
      </c>
      <c r="I211" s="25">
        <v>153</v>
      </c>
      <c r="J211" s="25">
        <v>0.167403341326785</v>
      </c>
      <c r="K211" s="25">
        <v>10467</v>
      </c>
      <c r="L211" s="26">
        <v>3078786</v>
      </c>
      <c r="M211" s="24">
        <v>2103004002</v>
      </c>
      <c r="N211" s="25">
        <v>51059</v>
      </c>
      <c r="O211" s="25"/>
      <c r="P211" s="25"/>
      <c r="Q211" s="25"/>
      <c r="R211" s="25"/>
      <c r="S211" s="25" t="s">
        <v>955</v>
      </c>
      <c r="T211" s="25">
        <v>80.917248728170705</v>
      </c>
      <c r="U211" s="25">
        <v>365</v>
      </c>
      <c r="V211" s="25">
        <v>0.221691092405947</v>
      </c>
      <c r="W211" s="25">
        <v>10467</v>
      </c>
      <c r="X211" s="27">
        <v>3078786</v>
      </c>
      <c r="Y211" s="28">
        <f t="shared" si="6"/>
        <v>2.068821468326874E-3</v>
      </c>
      <c r="AA211" t="str">
        <f t="shared" si="7"/>
        <v>2103004002-51059-NOX</v>
      </c>
      <c r="AB211" t="str">
        <f>IF(COUNTIF('NP-NRModel-MAR-WILDFIRES Modifi'!V:V, AA211)=0, "Missing", "")</f>
        <v/>
      </c>
    </row>
    <row r="212" spans="1:28" hidden="1" x14ac:dyDescent="0.3">
      <c r="A212" s="24">
        <v>2103004002</v>
      </c>
      <c r="B212" s="40">
        <v>51059</v>
      </c>
      <c r="C212" s="25"/>
      <c r="D212" s="25"/>
      <c r="E212" s="25"/>
      <c r="F212" s="25"/>
      <c r="G212" s="25" t="s">
        <v>12</v>
      </c>
      <c r="H212" s="25">
        <v>1.7810163159143999</v>
      </c>
      <c r="I212" s="25">
        <v>153</v>
      </c>
      <c r="J212" s="25">
        <v>1.1640629515780401E-2</v>
      </c>
      <c r="K212" s="25">
        <v>10467</v>
      </c>
      <c r="L212" s="26">
        <v>1664351</v>
      </c>
      <c r="M212" s="24">
        <v>2103004002</v>
      </c>
      <c r="N212" s="25">
        <v>51059</v>
      </c>
      <c r="O212" s="25"/>
      <c r="P212" s="25"/>
      <c r="Q212" s="25"/>
      <c r="R212" s="25"/>
      <c r="S212" s="25" t="s">
        <v>12</v>
      </c>
      <c r="T212" s="25">
        <v>5.6266960170297002</v>
      </c>
      <c r="U212" s="25">
        <v>365</v>
      </c>
      <c r="V212" s="25">
        <v>1.5415605526108701E-2</v>
      </c>
      <c r="W212" s="25">
        <v>10467</v>
      </c>
      <c r="X212" s="27">
        <v>1664351</v>
      </c>
      <c r="Y212" s="28">
        <f t="shared" si="6"/>
        <v>2.0688214683268814E-3</v>
      </c>
      <c r="AA212" t="str">
        <f t="shared" si="7"/>
        <v>2103004002-51059-VOC</v>
      </c>
      <c r="AB212" t="str">
        <f>IF(COUNTIF('NP-NRModel-MAR-WILDFIRES Modifi'!V:V, AA212)=0, "Missing", "")</f>
        <v/>
      </c>
    </row>
    <row r="213" spans="1:28" hidden="1" x14ac:dyDescent="0.3">
      <c r="A213" s="24">
        <v>2103004002</v>
      </c>
      <c r="B213" s="40">
        <v>51107</v>
      </c>
      <c r="C213" s="25"/>
      <c r="D213" s="25"/>
      <c r="E213" s="25"/>
      <c r="F213" s="25"/>
      <c r="G213" s="25" t="s">
        <v>955</v>
      </c>
      <c r="H213" s="25">
        <v>6.0094625634599703</v>
      </c>
      <c r="I213" s="25">
        <v>153</v>
      </c>
      <c r="J213" s="25">
        <v>3.9277533094509598E-2</v>
      </c>
      <c r="K213" s="25">
        <v>10467</v>
      </c>
      <c r="L213" s="26">
        <v>885950</v>
      </c>
      <c r="M213" s="24">
        <v>2103004002</v>
      </c>
      <c r="N213" s="25">
        <v>51107</v>
      </c>
      <c r="O213" s="25"/>
      <c r="P213" s="25"/>
      <c r="Q213" s="25"/>
      <c r="R213" s="25"/>
      <c r="S213" s="25" t="s">
        <v>955</v>
      </c>
      <c r="T213" s="25">
        <v>18.985462832747199</v>
      </c>
      <c r="U213" s="25">
        <v>365</v>
      </c>
      <c r="V213" s="25">
        <v>5.2014966665061002E-2</v>
      </c>
      <c r="W213" s="25">
        <v>10467</v>
      </c>
      <c r="X213" s="27">
        <v>885950</v>
      </c>
      <c r="Y213" s="28">
        <f t="shared" si="6"/>
        <v>2.068821468326887E-3</v>
      </c>
      <c r="AA213" t="str">
        <f t="shared" si="7"/>
        <v>2103004002-51107-NOX</v>
      </c>
      <c r="AB213" t="str">
        <f>IF(COUNTIF('NP-NRModel-MAR-WILDFIRES Modifi'!V:V, AA213)=0, "Missing", "")</f>
        <v/>
      </c>
    </row>
    <row r="214" spans="1:28" hidden="1" x14ac:dyDescent="0.3">
      <c r="A214" s="24">
        <v>2103004002</v>
      </c>
      <c r="B214" s="40">
        <v>51107</v>
      </c>
      <c r="C214" s="25"/>
      <c r="D214" s="25"/>
      <c r="E214" s="25"/>
      <c r="F214" s="25"/>
      <c r="G214" s="25" t="s">
        <v>12</v>
      </c>
      <c r="H214" s="25">
        <v>0.417876531653323</v>
      </c>
      <c r="I214" s="25">
        <v>153</v>
      </c>
      <c r="J214" s="25">
        <v>2.7312191611328302E-3</v>
      </c>
      <c r="K214" s="25">
        <v>10467</v>
      </c>
      <c r="L214" s="26">
        <v>885949</v>
      </c>
      <c r="M214" s="24">
        <v>2103004002</v>
      </c>
      <c r="N214" s="25">
        <v>51107</v>
      </c>
      <c r="O214" s="25"/>
      <c r="P214" s="25"/>
      <c r="Q214" s="25"/>
      <c r="R214" s="25"/>
      <c r="S214" s="25" t="s">
        <v>12</v>
      </c>
      <c r="T214" s="25">
        <v>1.32018117703586</v>
      </c>
      <c r="U214" s="25">
        <v>365</v>
      </c>
      <c r="V214" s="25">
        <v>3.6169347316050899E-3</v>
      </c>
      <c r="W214" s="25">
        <v>10467</v>
      </c>
      <c r="X214" s="27">
        <v>885949</v>
      </c>
      <c r="Y214" s="28">
        <f t="shared" si="6"/>
        <v>2.0688214683268753E-3</v>
      </c>
      <c r="AA214" t="str">
        <f t="shared" si="7"/>
        <v>2103004002-51107-VOC</v>
      </c>
      <c r="AB214" t="str">
        <f>IF(COUNTIF('NP-NRModel-MAR-WILDFIRES Modifi'!V:V, AA214)=0, "Missing", "")</f>
        <v/>
      </c>
    </row>
    <row r="215" spans="1:28" hidden="1" x14ac:dyDescent="0.3">
      <c r="A215" s="24">
        <v>2103004002</v>
      </c>
      <c r="B215" s="40">
        <v>51153</v>
      </c>
      <c r="C215" s="25"/>
      <c r="D215" s="25"/>
      <c r="E215" s="25"/>
      <c r="F215" s="25"/>
      <c r="G215" s="25" t="s">
        <v>955</v>
      </c>
      <c r="H215" s="25">
        <v>3.6937536477682702</v>
      </c>
      <c r="I215" s="25">
        <v>153</v>
      </c>
      <c r="J215" s="25">
        <v>2.4142180704367699E-2</v>
      </c>
      <c r="K215" s="25">
        <v>10467</v>
      </c>
      <c r="L215" s="26">
        <v>2656243</v>
      </c>
      <c r="M215" s="24">
        <v>2103004002</v>
      </c>
      <c r="N215" s="25">
        <v>51153</v>
      </c>
      <c r="O215" s="25"/>
      <c r="P215" s="25"/>
      <c r="Q215" s="25"/>
      <c r="R215" s="25"/>
      <c r="S215" s="25" t="s">
        <v>955</v>
      </c>
      <c r="T215" s="25">
        <v>11.6695331491761</v>
      </c>
      <c r="U215" s="25">
        <v>365</v>
      </c>
      <c r="V215" s="25">
        <v>3.19713236963729E-2</v>
      </c>
      <c r="W215" s="25">
        <v>10467</v>
      </c>
      <c r="X215" s="27">
        <v>2656243</v>
      </c>
      <c r="Y215" s="28">
        <f t="shared" si="6"/>
        <v>2.0688214683268801E-3</v>
      </c>
      <c r="AA215" t="str">
        <f t="shared" si="7"/>
        <v>2103004002-51153-NOX</v>
      </c>
      <c r="AB215" t="str">
        <f>IF(COUNTIF('NP-NRModel-MAR-WILDFIRES Modifi'!V:V, AA215)=0, "Missing", "")</f>
        <v/>
      </c>
    </row>
    <row r="216" spans="1:28" hidden="1" x14ac:dyDescent="0.3">
      <c r="A216" s="24">
        <v>2103004002</v>
      </c>
      <c r="B216" s="40">
        <v>51153</v>
      </c>
      <c r="C216" s="25"/>
      <c r="D216" s="25"/>
      <c r="E216" s="25"/>
      <c r="F216" s="25"/>
      <c r="G216" s="25" t="s">
        <v>12</v>
      </c>
      <c r="H216" s="25">
        <v>0.256850314648709</v>
      </c>
      <c r="I216" s="25">
        <v>153</v>
      </c>
      <c r="J216" s="25">
        <v>1.6787602264621501E-3</v>
      </c>
      <c r="K216" s="25">
        <v>10467</v>
      </c>
      <c r="L216" s="26">
        <v>3685687</v>
      </c>
      <c r="M216" s="24">
        <v>2103004002</v>
      </c>
      <c r="N216" s="25">
        <v>51153</v>
      </c>
      <c r="O216" s="25"/>
      <c r="P216" s="25"/>
      <c r="Q216" s="25"/>
      <c r="R216" s="25"/>
      <c r="S216" s="25" t="s">
        <v>12</v>
      </c>
      <c r="T216" s="25">
        <v>0.81145727273403101</v>
      </c>
      <c r="U216" s="25">
        <v>365</v>
      </c>
      <c r="V216" s="25">
        <v>2.2231706102302201E-3</v>
      </c>
      <c r="W216" s="25">
        <v>10467</v>
      </c>
      <c r="X216" s="27">
        <v>3685687</v>
      </c>
      <c r="Y216" s="28">
        <f t="shared" si="6"/>
        <v>2.0688214683268879E-3</v>
      </c>
      <c r="AA216" t="str">
        <f t="shared" si="7"/>
        <v>2103004002-51153-VOC</v>
      </c>
      <c r="AB216" t="str">
        <f>IF(COUNTIF('NP-NRModel-MAR-WILDFIRES Modifi'!V:V, AA216)=0, "Missing", "")</f>
        <v/>
      </c>
    </row>
    <row r="217" spans="1:28" hidden="1" x14ac:dyDescent="0.3">
      <c r="A217" s="24">
        <v>2103004002</v>
      </c>
      <c r="B217" s="40">
        <v>51510</v>
      </c>
      <c r="C217" s="25"/>
      <c r="D217" s="25"/>
      <c r="E217" s="25"/>
      <c r="F217" s="25"/>
      <c r="G217" s="25" t="s">
        <v>955</v>
      </c>
      <c r="H217" s="25">
        <v>3.1552097834158399</v>
      </c>
      <c r="I217" s="25">
        <v>153</v>
      </c>
      <c r="J217" s="25">
        <v>2.06222861661166E-2</v>
      </c>
      <c r="K217" s="25">
        <v>10467</v>
      </c>
      <c r="L217" s="26">
        <v>1942942</v>
      </c>
      <c r="M217" s="24">
        <v>2103004002</v>
      </c>
      <c r="N217" s="25">
        <v>51510</v>
      </c>
      <c r="O217" s="25"/>
      <c r="P217" s="25"/>
      <c r="Q217" s="25"/>
      <c r="R217" s="25"/>
      <c r="S217" s="25" t="s">
        <v>955</v>
      </c>
      <c r="T217" s="25">
        <v>9.9681323312999801</v>
      </c>
      <c r="U217" s="25">
        <v>365</v>
      </c>
      <c r="V217" s="25">
        <v>2.7309951592602699E-2</v>
      </c>
      <c r="W217" s="25">
        <v>10467</v>
      </c>
      <c r="X217" s="27">
        <v>1942942</v>
      </c>
      <c r="Y217" s="28">
        <f t="shared" si="6"/>
        <v>2.0688214683268727E-3</v>
      </c>
      <c r="AA217" t="str">
        <f t="shared" si="7"/>
        <v>2103004002-51510-NOX</v>
      </c>
      <c r="AB217" t="str">
        <f>IF(COUNTIF('NP-NRModel-MAR-WILDFIRES Modifi'!V:V, AA217)=0, "Missing", "")</f>
        <v/>
      </c>
    </row>
    <row r="218" spans="1:28" hidden="1" x14ac:dyDescent="0.3">
      <c r="A218" s="24">
        <v>2103004002</v>
      </c>
      <c r="B218" s="40">
        <v>51510</v>
      </c>
      <c r="C218" s="25"/>
      <c r="D218" s="25"/>
      <c r="E218" s="25"/>
      <c r="F218" s="25"/>
      <c r="G218" s="25" t="s">
        <v>12</v>
      </c>
      <c r="H218" s="25">
        <v>0.21940200333131801</v>
      </c>
      <c r="I218" s="25">
        <v>153</v>
      </c>
      <c r="J218" s="25">
        <v>1.4340000217733201E-3</v>
      </c>
      <c r="K218" s="25">
        <v>10467</v>
      </c>
      <c r="L218" s="26">
        <v>270261</v>
      </c>
      <c r="M218" s="24">
        <v>2103004002</v>
      </c>
      <c r="N218" s="25">
        <v>51510</v>
      </c>
      <c r="O218" s="25"/>
      <c r="P218" s="25"/>
      <c r="Q218" s="25"/>
      <c r="R218" s="25"/>
      <c r="S218" s="25" t="s">
        <v>12</v>
      </c>
      <c r="T218" s="25">
        <v>0.69314827003078305</v>
      </c>
      <c r="U218" s="25">
        <v>365</v>
      </c>
      <c r="V218" s="25">
        <v>1.89903635624872E-3</v>
      </c>
      <c r="W218" s="25">
        <v>10467</v>
      </c>
      <c r="X218" s="27">
        <v>270261</v>
      </c>
      <c r="Y218" s="28">
        <f t="shared" si="6"/>
        <v>2.0688214683268783E-3</v>
      </c>
      <c r="AA218" t="str">
        <f t="shared" si="7"/>
        <v>2103004002-51510-VOC</v>
      </c>
      <c r="AB218" t="str">
        <f>IF(COUNTIF('NP-NRModel-MAR-WILDFIRES Modifi'!V:V, AA218)=0, "Missing", "")</f>
        <v/>
      </c>
    </row>
    <row r="219" spans="1:28" hidden="1" x14ac:dyDescent="0.3">
      <c r="A219" s="24">
        <v>2103004002</v>
      </c>
      <c r="B219" s="40">
        <v>51600</v>
      </c>
      <c r="C219" s="25"/>
      <c r="D219" s="25"/>
      <c r="E219" s="25"/>
      <c r="F219" s="25"/>
      <c r="G219" s="25" t="s">
        <v>955</v>
      </c>
      <c r="H219" s="25">
        <v>1.0517756440493899</v>
      </c>
      <c r="I219" s="25">
        <v>153</v>
      </c>
      <c r="J219" s="25">
        <v>6.8743506147018896E-3</v>
      </c>
      <c r="K219" s="25">
        <v>10467</v>
      </c>
      <c r="L219" s="26">
        <v>3542324</v>
      </c>
      <c r="M219" s="24">
        <v>2103004002</v>
      </c>
      <c r="N219" s="25">
        <v>51600</v>
      </c>
      <c r="O219" s="25"/>
      <c r="P219" s="25"/>
      <c r="Q219" s="25"/>
      <c r="R219" s="25"/>
      <c r="S219" s="25" t="s">
        <v>955</v>
      </c>
      <c r="T219" s="25">
        <v>3.3228341449208498</v>
      </c>
      <c r="U219" s="25">
        <v>365</v>
      </c>
      <c r="V219" s="25">
        <v>9.1036551915639908E-3</v>
      </c>
      <c r="W219" s="25">
        <v>10467</v>
      </c>
      <c r="X219" s="27">
        <v>3542324</v>
      </c>
      <c r="Y219" s="28">
        <f t="shared" si="6"/>
        <v>2.0688214683268935E-3</v>
      </c>
      <c r="AA219" t="str">
        <f t="shared" si="7"/>
        <v>2103004002-51600-NOX</v>
      </c>
      <c r="AB219" t="str">
        <f>IF(COUNTIF('NP-NRModel-MAR-WILDFIRES Modifi'!V:V, AA219)=0, "Missing", "")</f>
        <v/>
      </c>
    </row>
    <row r="220" spans="1:28" hidden="1" x14ac:dyDescent="0.3">
      <c r="A220" s="24">
        <v>2103004002</v>
      </c>
      <c r="B220" s="40">
        <v>51600</v>
      </c>
      <c r="C220" s="25"/>
      <c r="D220" s="25"/>
      <c r="E220" s="25"/>
      <c r="F220" s="25"/>
      <c r="G220" s="25" t="s">
        <v>12</v>
      </c>
      <c r="H220" s="25">
        <v>7.3136717602783299E-2</v>
      </c>
      <c r="I220" s="25">
        <v>153</v>
      </c>
      <c r="J220" s="25">
        <v>4.78017762109694E-4</v>
      </c>
      <c r="K220" s="25">
        <v>10467</v>
      </c>
      <c r="L220" s="26">
        <v>3026940</v>
      </c>
      <c r="M220" s="24">
        <v>2103004002</v>
      </c>
      <c r="N220" s="25">
        <v>51600</v>
      </c>
      <c r="O220" s="25"/>
      <c r="P220" s="25"/>
      <c r="Q220" s="25"/>
      <c r="R220" s="25"/>
      <c r="S220" s="25" t="s">
        <v>12</v>
      </c>
      <c r="T220" s="25">
        <v>0.231058005452873</v>
      </c>
      <c r="U220" s="25">
        <v>365</v>
      </c>
      <c r="V220" s="25">
        <v>6.3303563137773395E-4</v>
      </c>
      <c r="W220" s="25">
        <v>10467</v>
      </c>
      <c r="X220" s="27">
        <v>3026940</v>
      </c>
      <c r="Y220" s="28">
        <f t="shared" si="6"/>
        <v>2.0688214683268844E-3</v>
      </c>
      <c r="AA220" t="str">
        <f t="shared" si="7"/>
        <v>2103004002-51600-VOC</v>
      </c>
      <c r="AB220" t="str">
        <f>IF(COUNTIF('NP-NRModel-MAR-WILDFIRES Modifi'!V:V, AA220)=0, "Missing", "")</f>
        <v/>
      </c>
    </row>
    <row r="221" spans="1:28" hidden="1" x14ac:dyDescent="0.3">
      <c r="A221" s="24">
        <v>2103004002</v>
      </c>
      <c r="B221" s="40">
        <v>51610</v>
      </c>
      <c r="C221" s="25"/>
      <c r="D221" s="25"/>
      <c r="E221" s="25"/>
      <c r="F221" s="25"/>
      <c r="G221" s="25" t="s">
        <v>955</v>
      </c>
      <c r="H221" s="25">
        <v>0.38920246938356501</v>
      </c>
      <c r="I221" s="25">
        <v>153</v>
      </c>
      <c r="J221" s="25">
        <v>2.5438069894350599E-3</v>
      </c>
      <c r="K221" s="25">
        <v>10467</v>
      </c>
      <c r="L221" s="26">
        <v>3205225</v>
      </c>
      <c r="M221" s="24">
        <v>2103004002</v>
      </c>
      <c r="N221" s="25">
        <v>51610</v>
      </c>
      <c r="O221" s="25"/>
      <c r="P221" s="25"/>
      <c r="Q221" s="25"/>
      <c r="R221" s="25"/>
      <c r="S221" s="25" t="s">
        <v>955</v>
      </c>
      <c r="T221" s="25">
        <v>1.2295923202557899</v>
      </c>
      <c r="U221" s="25">
        <v>365</v>
      </c>
      <c r="V221" s="25">
        <v>3.3687460828925901E-3</v>
      </c>
      <c r="W221" s="25">
        <v>10467</v>
      </c>
      <c r="X221" s="27">
        <v>3205225</v>
      </c>
      <c r="Y221" s="28">
        <f t="shared" si="6"/>
        <v>2.0688214683268974E-3</v>
      </c>
      <c r="AA221" t="str">
        <f t="shared" si="7"/>
        <v>2103004002-51610-NOX</v>
      </c>
      <c r="AB221" t="str">
        <f>IF(COUNTIF('NP-NRModel-MAR-WILDFIRES Modifi'!V:V, AA221)=0, "Missing", "")</f>
        <v/>
      </c>
    </row>
    <row r="222" spans="1:28" hidden="1" x14ac:dyDescent="0.3">
      <c r="A222" s="24">
        <v>2103004002</v>
      </c>
      <c r="B222" s="40">
        <v>51610</v>
      </c>
      <c r="C222" s="25"/>
      <c r="D222" s="25"/>
      <c r="E222" s="25"/>
      <c r="F222" s="25"/>
      <c r="G222" s="25" t="s">
        <v>12</v>
      </c>
      <c r="H222" s="25">
        <v>2.7063747892124599E-2</v>
      </c>
      <c r="I222" s="25">
        <v>153</v>
      </c>
      <c r="J222" s="25">
        <v>1.7688724112499701E-4</v>
      </c>
      <c r="K222" s="25">
        <v>10467</v>
      </c>
      <c r="L222" s="26">
        <v>3334163</v>
      </c>
      <c r="M222" s="24">
        <v>2103004002</v>
      </c>
      <c r="N222" s="25">
        <v>51610</v>
      </c>
      <c r="O222" s="25"/>
      <c r="P222" s="25"/>
      <c r="Q222" s="25"/>
      <c r="R222" s="25"/>
      <c r="S222" s="25" t="s">
        <v>12</v>
      </c>
      <c r="T222" s="25">
        <v>8.5501452799623207E-2</v>
      </c>
      <c r="U222" s="25">
        <v>365</v>
      </c>
      <c r="V222" s="25">
        <v>2.3425055561540601E-4</v>
      </c>
      <c r="W222" s="25">
        <v>10467</v>
      </c>
      <c r="X222" s="27">
        <v>3334163</v>
      </c>
      <c r="Y222" s="28">
        <f t="shared" si="6"/>
        <v>2.0688214683268697E-3</v>
      </c>
      <c r="AA222" t="str">
        <f t="shared" si="7"/>
        <v>2103004002-51610-VOC</v>
      </c>
      <c r="AB222" t="str">
        <f>IF(COUNTIF('NP-NRModel-MAR-WILDFIRES Modifi'!V:V, AA222)=0, "Missing", "")</f>
        <v/>
      </c>
    </row>
    <row r="223" spans="1:28" hidden="1" x14ac:dyDescent="0.3">
      <c r="A223" s="24">
        <v>2103004002</v>
      </c>
      <c r="B223" s="40">
        <v>51683</v>
      </c>
      <c r="C223" s="25"/>
      <c r="D223" s="25"/>
      <c r="E223" s="25"/>
      <c r="F223" s="25"/>
      <c r="G223" s="25" t="s">
        <v>955</v>
      </c>
      <c r="H223" s="25">
        <v>0.56586689613310404</v>
      </c>
      <c r="I223" s="25">
        <v>153</v>
      </c>
      <c r="J223" s="25">
        <v>3.6984764453144E-3</v>
      </c>
      <c r="K223" s="25">
        <v>10467</v>
      </c>
      <c r="L223" s="26">
        <v>15164</v>
      </c>
      <c r="M223" s="24">
        <v>2103004002</v>
      </c>
      <c r="N223" s="25">
        <v>51683</v>
      </c>
      <c r="O223" s="25"/>
      <c r="P223" s="25"/>
      <c r="Q223" s="25"/>
      <c r="R223" s="25"/>
      <c r="S223" s="25" t="s">
        <v>955</v>
      </c>
      <c r="T223" s="25">
        <v>1.7877214162445201</v>
      </c>
      <c r="U223" s="25">
        <v>365</v>
      </c>
      <c r="V223" s="25">
        <v>4.8978668938206198E-3</v>
      </c>
      <c r="W223" s="25">
        <v>10467</v>
      </c>
      <c r="X223" s="27">
        <v>15164</v>
      </c>
      <c r="Y223" s="28">
        <f t="shared" si="6"/>
        <v>2.0688214683268814E-3</v>
      </c>
      <c r="AA223" t="str">
        <f t="shared" si="7"/>
        <v>2103004002-51683-NOX</v>
      </c>
      <c r="AB223" t="str">
        <f>IF(COUNTIF('NP-NRModel-MAR-WILDFIRES Modifi'!V:V, AA223)=0, "Missing", "")</f>
        <v/>
      </c>
    </row>
    <row r="224" spans="1:28" hidden="1" x14ac:dyDescent="0.3">
      <c r="A224" s="24">
        <v>2103004002</v>
      </c>
      <c r="B224" s="40">
        <v>51683</v>
      </c>
      <c r="C224" s="25"/>
      <c r="D224" s="25"/>
      <c r="E224" s="25"/>
      <c r="F224" s="25"/>
      <c r="G224" s="25" t="s">
        <v>12</v>
      </c>
      <c r="H224" s="25">
        <v>3.9348349153650201E-2</v>
      </c>
      <c r="I224" s="25">
        <v>153</v>
      </c>
      <c r="J224" s="25">
        <v>2.5717875263823602E-4</v>
      </c>
      <c r="K224" s="25">
        <v>10467</v>
      </c>
      <c r="L224" s="26">
        <v>1302195</v>
      </c>
      <c r="M224" s="24">
        <v>2103004002</v>
      </c>
      <c r="N224" s="25">
        <v>51683</v>
      </c>
      <c r="O224" s="25"/>
      <c r="P224" s="25"/>
      <c r="Q224" s="25"/>
      <c r="R224" s="25"/>
      <c r="S224" s="25" t="s">
        <v>12</v>
      </c>
      <c r="T224" s="25">
        <v>0.124311718809755</v>
      </c>
      <c r="U224" s="25">
        <v>365</v>
      </c>
      <c r="V224" s="25">
        <v>3.4058005153357601E-4</v>
      </c>
      <c r="W224" s="25">
        <v>10467</v>
      </c>
      <c r="X224" s="27">
        <v>1302195</v>
      </c>
      <c r="Y224" s="28">
        <f t="shared" si="6"/>
        <v>2.0688214683268836E-3</v>
      </c>
      <c r="AA224" t="str">
        <f t="shared" si="7"/>
        <v>2103004002-51683-VOC</v>
      </c>
      <c r="AB224" t="str">
        <f>IF(COUNTIF('NP-NRModel-MAR-WILDFIRES Modifi'!V:V, AA224)=0, "Missing", "")</f>
        <v/>
      </c>
    </row>
    <row r="225" spans="1:28" hidden="1" x14ac:dyDescent="0.3">
      <c r="A225" s="24">
        <v>2103004002</v>
      </c>
      <c r="B225" s="40">
        <v>51685</v>
      </c>
      <c r="C225" s="25"/>
      <c r="D225" s="25"/>
      <c r="E225" s="25"/>
      <c r="F225" s="25"/>
      <c r="G225" s="25" t="s">
        <v>955</v>
      </c>
      <c r="H225" s="25">
        <v>6.0367760450722702E-2</v>
      </c>
      <c r="I225" s="25">
        <v>153</v>
      </c>
      <c r="J225" s="25">
        <v>3.9456052582171702E-4</v>
      </c>
      <c r="K225" s="25">
        <v>10467</v>
      </c>
      <c r="L225" s="26">
        <v>622505</v>
      </c>
      <c r="M225" s="24">
        <v>2103004002</v>
      </c>
      <c r="N225" s="25">
        <v>51685</v>
      </c>
      <c r="O225" s="25"/>
      <c r="P225" s="25"/>
      <c r="Q225" s="25"/>
      <c r="R225" s="25"/>
      <c r="S225" s="25" t="s">
        <v>955</v>
      </c>
      <c r="T225" s="25">
        <v>0.190717532596376</v>
      </c>
      <c r="U225" s="25">
        <v>365</v>
      </c>
      <c r="V225" s="25">
        <v>5.2251378793527795E-4</v>
      </c>
      <c r="W225" s="25">
        <v>10467</v>
      </c>
      <c r="X225" s="27">
        <v>622505</v>
      </c>
      <c r="Y225" s="28">
        <f t="shared" si="6"/>
        <v>2.0688214683268948E-3</v>
      </c>
      <c r="AA225" t="str">
        <f t="shared" si="7"/>
        <v>2103004002-51685-NOX</v>
      </c>
      <c r="AB225" t="str">
        <f>IF(COUNTIF('NP-NRModel-MAR-WILDFIRES Modifi'!V:V, AA225)=0, "Missing", "")</f>
        <v/>
      </c>
    </row>
    <row r="226" spans="1:28" hidden="1" x14ac:dyDescent="0.3">
      <c r="A226" s="24">
        <v>2103004002</v>
      </c>
      <c r="B226" s="40">
        <v>51685</v>
      </c>
      <c r="C226" s="25"/>
      <c r="D226" s="25"/>
      <c r="E226" s="25"/>
      <c r="F226" s="25"/>
      <c r="G226" s="25" t="s">
        <v>12</v>
      </c>
      <c r="H226" s="25">
        <v>4.1977574180832198E-3</v>
      </c>
      <c r="I226" s="25">
        <v>153</v>
      </c>
      <c r="J226" s="29">
        <v>2.7436322994007899E-5</v>
      </c>
      <c r="K226" s="25">
        <v>10467</v>
      </c>
      <c r="L226" s="26">
        <v>2424398</v>
      </c>
      <c r="M226" s="24">
        <v>2103004002</v>
      </c>
      <c r="N226" s="25">
        <v>51685</v>
      </c>
      <c r="O226" s="25"/>
      <c r="P226" s="25"/>
      <c r="Q226" s="25"/>
      <c r="R226" s="25"/>
      <c r="S226" s="25" t="s">
        <v>12</v>
      </c>
      <c r="T226" s="25">
        <v>1.32618127828094E-2</v>
      </c>
      <c r="U226" s="25">
        <v>365</v>
      </c>
      <c r="V226" s="29">
        <v>3.6333733651532598E-5</v>
      </c>
      <c r="W226" s="25">
        <v>10467</v>
      </c>
      <c r="X226" s="27">
        <v>2424398</v>
      </c>
      <c r="Y226" s="28">
        <f t="shared" si="6"/>
        <v>2.0688214683268775E-3</v>
      </c>
      <c r="AA226" t="str">
        <f t="shared" si="7"/>
        <v>2103004002-51685-VOC</v>
      </c>
      <c r="AB226" t="str">
        <f>IF(COUNTIF('NP-NRModel-MAR-WILDFIRES Modifi'!V:V, AA226)=0, "Missing", "")</f>
        <v/>
      </c>
    </row>
    <row r="227" spans="1:28" hidden="1" x14ac:dyDescent="0.3">
      <c r="A227" s="24">
        <v>2103006000</v>
      </c>
      <c r="B227" s="40">
        <v>11001</v>
      </c>
      <c r="C227" s="25"/>
      <c r="D227" s="25"/>
      <c r="E227" s="25"/>
      <c r="F227" s="25"/>
      <c r="G227" s="25" t="s">
        <v>955</v>
      </c>
      <c r="H227" s="25">
        <v>140.89466138272601</v>
      </c>
      <c r="I227" s="25">
        <v>153</v>
      </c>
      <c r="J227" s="25">
        <v>0.92088013975638405</v>
      </c>
      <c r="K227" s="25">
        <v>10467</v>
      </c>
      <c r="L227" s="26">
        <v>3425403</v>
      </c>
      <c r="M227" s="24">
        <v>2103006000</v>
      </c>
      <c r="N227" s="25">
        <v>11001</v>
      </c>
      <c r="O227" s="25"/>
      <c r="P227" s="25"/>
      <c r="Q227" s="25"/>
      <c r="R227" s="25"/>
      <c r="S227" s="25" t="s">
        <v>955</v>
      </c>
      <c r="T227" s="25">
        <v>445.12305863740198</v>
      </c>
      <c r="U227" s="25">
        <v>365</v>
      </c>
      <c r="V227" s="25">
        <v>1.21951522914356</v>
      </c>
      <c r="W227" s="25">
        <v>10467</v>
      </c>
      <c r="X227" s="27">
        <v>3425403</v>
      </c>
      <c r="Y227" s="28">
        <f t="shared" si="6"/>
        <v>2.0688214683268849E-3</v>
      </c>
      <c r="AA227" t="str">
        <f t="shared" si="7"/>
        <v>2103006000-11001-NOX</v>
      </c>
      <c r="AB227" t="str">
        <f>IF(COUNTIF('NP-NRModel-MAR-WILDFIRES Modifi'!V:V, AA227)=0, "Missing", "")</f>
        <v/>
      </c>
    </row>
    <row r="228" spans="1:28" hidden="1" x14ac:dyDescent="0.3">
      <c r="A228" s="24">
        <v>2103006000</v>
      </c>
      <c r="B228" s="40">
        <v>11001</v>
      </c>
      <c r="C228" s="25"/>
      <c r="D228" s="25"/>
      <c r="E228" s="25"/>
      <c r="F228" s="25"/>
      <c r="G228" s="25" t="s">
        <v>12</v>
      </c>
      <c r="H228" s="25">
        <v>7.7492062134536104</v>
      </c>
      <c r="I228" s="25">
        <v>153</v>
      </c>
      <c r="J228" s="25">
        <v>5.0648406623879802E-2</v>
      </c>
      <c r="K228" s="25">
        <v>10467</v>
      </c>
      <c r="L228" s="26">
        <v>4068212</v>
      </c>
      <c r="M228" s="24">
        <v>2103006000</v>
      </c>
      <c r="N228" s="25">
        <v>11001</v>
      </c>
      <c r="O228" s="25"/>
      <c r="P228" s="25"/>
      <c r="Q228" s="25"/>
      <c r="R228" s="25"/>
      <c r="S228" s="25" t="s">
        <v>12</v>
      </c>
      <c r="T228" s="25">
        <v>24.481767711372701</v>
      </c>
      <c r="U228" s="25">
        <v>365</v>
      </c>
      <c r="V228" s="25">
        <v>6.7073336195541802E-2</v>
      </c>
      <c r="W228" s="25">
        <v>10467</v>
      </c>
      <c r="X228" s="27">
        <v>4068212</v>
      </c>
      <c r="Y228" s="28">
        <f t="shared" si="6"/>
        <v>2.0688214683268853E-3</v>
      </c>
      <c r="AA228" t="str">
        <f t="shared" si="7"/>
        <v>2103006000-11001-VOC</v>
      </c>
      <c r="AB228" t="str">
        <f>IF(COUNTIF('NP-NRModel-MAR-WILDFIRES Modifi'!V:V, AA228)=0, "Missing", "")</f>
        <v/>
      </c>
    </row>
    <row r="229" spans="1:28" hidden="1" x14ac:dyDescent="0.3">
      <c r="A229" s="24">
        <v>2103006000</v>
      </c>
      <c r="B229" s="40">
        <v>24009</v>
      </c>
      <c r="C229" s="25"/>
      <c r="D229" s="25"/>
      <c r="E229" s="25"/>
      <c r="F229" s="25"/>
      <c r="G229" s="25" t="s">
        <v>955</v>
      </c>
      <c r="H229" s="25">
        <v>6.71802107127486</v>
      </c>
      <c r="I229" s="25">
        <v>153</v>
      </c>
      <c r="J229" s="25">
        <v>4.3908634452776797E-2</v>
      </c>
      <c r="K229" s="25">
        <v>10467</v>
      </c>
      <c r="L229" s="26">
        <v>2827902</v>
      </c>
      <c r="M229" s="24">
        <v>2103006000</v>
      </c>
      <c r="N229" s="25">
        <v>24009</v>
      </c>
      <c r="O229" s="25"/>
      <c r="P229" s="25"/>
      <c r="Q229" s="25"/>
      <c r="R229" s="25"/>
      <c r="S229" s="25" t="s">
        <v>955</v>
      </c>
      <c r="T229" s="25">
        <v>21.223984343263201</v>
      </c>
      <c r="U229" s="25">
        <v>365</v>
      </c>
      <c r="V229" s="25">
        <v>5.81479023103103E-2</v>
      </c>
      <c r="W229" s="25">
        <v>10467</v>
      </c>
      <c r="X229" s="27">
        <v>2827902</v>
      </c>
      <c r="Y229" s="28">
        <f t="shared" si="6"/>
        <v>2.0688214683268948E-3</v>
      </c>
      <c r="AA229" t="str">
        <f t="shared" si="7"/>
        <v>2103006000-24009-NOX</v>
      </c>
      <c r="AB229" t="str">
        <f>IF(COUNTIF('NP-NRModel-MAR-WILDFIRES Modifi'!V:V, AA229)=0, "Missing", "")</f>
        <v/>
      </c>
    </row>
    <row r="230" spans="1:28" hidden="1" x14ac:dyDescent="0.3">
      <c r="A230" s="24">
        <v>2103006000</v>
      </c>
      <c r="B230" s="40">
        <v>24009</v>
      </c>
      <c r="C230" s="25"/>
      <c r="D230" s="25"/>
      <c r="E230" s="25"/>
      <c r="F230" s="25"/>
      <c r="G230" s="25" t="s">
        <v>12</v>
      </c>
      <c r="H230" s="25">
        <v>0.36949108968158301</v>
      </c>
      <c r="I230" s="25">
        <v>153</v>
      </c>
      <c r="J230" s="25">
        <v>2.4149744423632899E-3</v>
      </c>
      <c r="K230" s="25">
        <v>10467</v>
      </c>
      <c r="L230" s="26">
        <v>3600598</v>
      </c>
      <c r="M230" s="24">
        <v>2103006000</v>
      </c>
      <c r="N230" s="25">
        <v>24009</v>
      </c>
      <c r="O230" s="25"/>
      <c r="P230" s="25"/>
      <c r="Q230" s="25"/>
      <c r="R230" s="25"/>
      <c r="S230" s="25" t="s">
        <v>12</v>
      </c>
      <c r="T230" s="25">
        <v>1.1673189201368499</v>
      </c>
      <c r="U230" s="25">
        <v>365</v>
      </c>
      <c r="V230" s="25">
        <v>3.1981340277722099E-3</v>
      </c>
      <c r="W230" s="25">
        <v>10467</v>
      </c>
      <c r="X230" s="27">
        <v>3600598</v>
      </c>
      <c r="Y230" s="28">
        <f t="shared" si="6"/>
        <v>2.0688214683269009E-3</v>
      </c>
      <c r="AA230" t="str">
        <f t="shared" si="7"/>
        <v>2103006000-24009-VOC</v>
      </c>
      <c r="AB230" t="str">
        <f>IF(COUNTIF('NP-NRModel-MAR-WILDFIRES Modifi'!V:V, AA230)=0, "Missing", "")</f>
        <v/>
      </c>
    </row>
    <row r="231" spans="1:28" hidden="1" x14ac:dyDescent="0.3">
      <c r="A231" s="24">
        <v>2103006000</v>
      </c>
      <c r="B231" s="40">
        <v>24017</v>
      </c>
      <c r="C231" s="25"/>
      <c r="D231" s="25"/>
      <c r="E231" s="25"/>
      <c r="F231" s="25"/>
      <c r="G231" s="25" t="s">
        <v>955</v>
      </c>
      <c r="H231" s="25">
        <v>12.7526335799934</v>
      </c>
      <c r="I231" s="25">
        <v>153</v>
      </c>
      <c r="J231" s="25">
        <v>8.3350546274467002E-2</v>
      </c>
      <c r="K231" s="25">
        <v>10467</v>
      </c>
      <c r="L231" s="26">
        <v>3841452</v>
      </c>
      <c r="M231" s="24">
        <v>2103006000</v>
      </c>
      <c r="N231" s="25">
        <v>24017</v>
      </c>
      <c r="O231" s="25"/>
      <c r="P231" s="25"/>
      <c r="Q231" s="25"/>
      <c r="R231" s="25"/>
      <c r="S231" s="25" t="s">
        <v>955</v>
      </c>
      <c r="T231" s="25">
        <v>40.288902426111498</v>
      </c>
      <c r="U231" s="25">
        <v>365</v>
      </c>
      <c r="V231" s="25">
        <v>0.110380554592086</v>
      </c>
      <c r="W231" s="25">
        <v>10467</v>
      </c>
      <c r="X231" s="27">
        <v>3841452</v>
      </c>
      <c r="Y231" s="28">
        <f t="shared" si="6"/>
        <v>2.0688214683268953E-3</v>
      </c>
      <c r="AA231" t="str">
        <f t="shared" si="7"/>
        <v>2103006000-24017-NOX</v>
      </c>
      <c r="AB231" t="str">
        <f>IF(COUNTIF('NP-NRModel-MAR-WILDFIRES Modifi'!V:V, AA231)=0, "Missing", "")</f>
        <v/>
      </c>
    </row>
    <row r="232" spans="1:28" hidden="1" x14ac:dyDescent="0.3">
      <c r="A232" s="24">
        <v>2103006000</v>
      </c>
      <c r="B232" s="40">
        <v>24017</v>
      </c>
      <c r="C232" s="25"/>
      <c r="D232" s="25"/>
      <c r="E232" s="25"/>
      <c r="F232" s="25"/>
      <c r="G232" s="25" t="s">
        <v>12</v>
      </c>
      <c r="H232" s="25">
        <v>0.70139465649367005</v>
      </c>
      <c r="I232" s="25">
        <v>153</v>
      </c>
      <c r="J232" s="25">
        <v>4.5842788006122204E-3</v>
      </c>
      <c r="K232" s="25">
        <v>10467</v>
      </c>
      <c r="L232" s="26">
        <v>882443</v>
      </c>
      <c r="M232" s="24">
        <v>2103006000</v>
      </c>
      <c r="N232" s="25">
        <v>24017</v>
      </c>
      <c r="O232" s="25"/>
      <c r="P232" s="25"/>
      <c r="Q232" s="25"/>
      <c r="R232" s="25"/>
      <c r="S232" s="25" t="s">
        <v>12</v>
      </c>
      <c r="T232" s="25">
        <v>2.2158890318939202</v>
      </c>
      <c r="U232" s="25">
        <v>365</v>
      </c>
      <c r="V232" s="25">
        <v>6.0709288545038997E-3</v>
      </c>
      <c r="W232" s="25">
        <v>10467</v>
      </c>
      <c r="X232" s="27">
        <v>882443</v>
      </c>
      <c r="Y232" s="28">
        <f t="shared" si="6"/>
        <v>2.0688214683268853E-3</v>
      </c>
      <c r="AA232" t="str">
        <f t="shared" si="7"/>
        <v>2103006000-24017-VOC</v>
      </c>
      <c r="AB232" t="str">
        <f>IF(COUNTIF('NP-NRModel-MAR-WILDFIRES Modifi'!V:V, AA232)=0, "Missing", "")</f>
        <v/>
      </c>
    </row>
    <row r="233" spans="1:28" hidden="1" x14ac:dyDescent="0.3">
      <c r="A233" s="24">
        <v>2103006000</v>
      </c>
      <c r="B233" s="40">
        <v>24021</v>
      </c>
      <c r="C233" s="25"/>
      <c r="D233" s="25"/>
      <c r="E233" s="25"/>
      <c r="F233" s="25"/>
      <c r="G233" s="25" t="s">
        <v>955</v>
      </c>
      <c r="H233" s="25">
        <v>32.336597091902298</v>
      </c>
      <c r="I233" s="25">
        <v>153</v>
      </c>
      <c r="J233" s="25">
        <v>0.211350307790211</v>
      </c>
      <c r="K233" s="25">
        <v>10467</v>
      </c>
      <c r="L233" s="26">
        <v>1264507</v>
      </c>
      <c r="M233" s="24">
        <v>2103006000</v>
      </c>
      <c r="N233" s="25">
        <v>24021</v>
      </c>
      <c r="O233" s="25"/>
      <c r="P233" s="25"/>
      <c r="Q233" s="25"/>
      <c r="R233" s="25"/>
      <c r="S233" s="25" t="s">
        <v>955</v>
      </c>
      <c r="T233" s="25">
        <v>102.15976149993</v>
      </c>
      <c r="U233" s="25">
        <v>365</v>
      </c>
      <c r="V233" s="25">
        <v>0.27988975753405598</v>
      </c>
      <c r="W233" s="25">
        <v>10467</v>
      </c>
      <c r="X233" s="27">
        <v>1264507</v>
      </c>
      <c r="Y233" s="28">
        <f t="shared" si="6"/>
        <v>2.0688214683268992E-3</v>
      </c>
      <c r="AA233" t="str">
        <f t="shared" si="7"/>
        <v>2103006000-24021-NOX</v>
      </c>
      <c r="AB233" t="str">
        <f>IF(COUNTIF('NP-NRModel-MAR-WILDFIRES Modifi'!V:V, AA233)=0, "Missing", "")</f>
        <v/>
      </c>
    </row>
    <row r="234" spans="1:28" hidden="1" x14ac:dyDescent="0.3">
      <c r="A234" s="24">
        <v>2103006000</v>
      </c>
      <c r="B234" s="40">
        <v>24021</v>
      </c>
      <c r="C234" s="25"/>
      <c r="D234" s="25"/>
      <c r="E234" s="25"/>
      <c r="F234" s="25"/>
      <c r="G234" s="25" t="s">
        <v>12</v>
      </c>
      <c r="H234" s="25">
        <v>1.77851290929316</v>
      </c>
      <c r="I234" s="25">
        <v>153</v>
      </c>
      <c r="J234" s="25">
        <v>1.1624267381001E-2</v>
      </c>
      <c r="K234" s="25">
        <v>10467</v>
      </c>
      <c r="L234" s="26">
        <v>3701311</v>
      </c>
      <c r="M234" s="24">
        <v>2103006000</v>
      </c>
      <c r="N234" s="25">
        <v>24021</v>
      </c>
      <c r="O234" s="25"/>
      <c r="P234" s="25"/>
      <c r="Q234" s="25"/>
      <c r="R234" s="25"/>
      <c r="S234" s="25" t="s">
        <v>12</v>
      </c>
      <c r="T234" s="25">
        <v>5.6187871012387998</v>
      </c>
      <c r="U234" s="25">
        <v>365</v>
      </c>
      <c r="V234" s="25">
        <v>1.53939372636679E-2</v>
      </c>
      <c r="W234" s="25">
        <v>10467</v>
      </c>
      <c r="X234" s="27">
        <v>3701311</v>
      </c>
      <c r="Y234" s="28">
        <f t="shared" si="6"/>
        <v>2.0688214683268823E-3</v>
      </c>
      <c r="AA234" t="str">
        <f t="shared" si="7"/>
        <v>2103006000-24021-VOC</v>
      </c>
      <c r="AB234" t="str">
        <f>IF(COUNTIF('NP-NRModel-MAR-WILDFIRES Modifi'!V:V, AA234)=0, "Missing", "")</f>
        <v/>
      </c>
    </row>
    <row r="235" spans="1:28" hidden="1" x14ac:dyDescent="0.3">
      <c r="A235" s="24">
        <v>2103006000</v>
      </c>
      <c r="B235" s="40">
        <v>24031</v>
      </c>
      <c r="C235" s="25"/>
      <c r="D235" s="25"/>
      <c r="E235" s="25"/>
      <c r="F235" s="25"/>
      <c r="G235" s="25" t="s">
        <v>955</v>
      </c>
      <c r="H235" s="25">
        <v>179.34649706773999</v>
      </c>
      <c r="I235" s="25">
        <v>153</v>
      </c>
      <c r="J235" s="25">
        <v>1.1721993272401301</v>
      </c>
      <c r="K235" s="25">
        <v>10467</v>
      </c>
      <c r="L235" s="26">
        <v>1345573</v>
      </c>
      <c r="M235" s="24">
        <v>2103006000</v>
      </c>
      <c r="N235" s="25">
        <v>24031</v>
      </c>
      <c r="O235" s="25"/>
      <c r="P235" s="25"/>
      <c r="Q235" s="25"/>
      <c r="R235" s="25"/>
      <c r="S235" s="25" t="s">
        <v>955</v>
      </c>
      <c r="T235" s="25">
        <v>566.602457092696</v>
      </c>
      <c r="U235" s="25">
        <v>365</v>
      </c>
      <c r="V235" s="25">
        <v>1.5523354988841001</v>
      </c>
      <c r="W235" s="25">
        <v>10467</v>
      </c>
      <c r="X235" s="27">
        <v>1345573</v>
      </c>
      <c r="Y235" s="28">
        <f t="shared" si="6"/>
        <v>2.0688214683268814E-3</v>
      </c>
      <c r="AA235" t="str">
        <f t="shared" si="7"/>
        <v>2103006000-24031-NOX</v>
      </c>
      <c r="AB235" t="str">
        <f>IF(COUNTIF('NP-NRModel-MAR-WILDFIRES Modifi'!V:V, AA235)=0, "Missing", "")</f>
        <v/>
      </c>
    </row>
    <row r="236" spans="1:28" hidden="1" x14ac:dyDescent="0.3">
      <c r="A236" s="24">
        <v>2103006000</v>
      </c>
      <c r="B236" s="40">
        <v>24031</v>
      </c>
      <c r="C236" s="25"/>
      <c r="D236" s="25"/>
      <c r="E236" s="25"/>
      <c r="F236" s="25"/>
      <c r="G236" s="25" t="s">
        <v>12</v>
      </c>
      <c r="H236" s="25">
        <v>9.8640573387257398</v>
      </c>
      <c r="I236" s="25">
        <v>153</v>
      </c>
      <c r="J236" s="25">
        <v>6.4470962998207496E-2</v>
      </c>
      <c r="K236" s="25">
        <v>10467</v>
      </c>
      <c r="L236" s="26">
        <v>3661878</v>
      </c>
      <c r="M236" s="24">
        <v>2103006000</v>
      </c>
      <c r="N236" s="25">
        <v>24031</v>
      </c>
      <c r="O236" s="25"/>
      <c r="P236" s="25"/>
      <c r="Q236" s="25"/>
      <c r="R236" s="25"/>
      <c r="S236" s="25" t="s">
        <v>12</v>
      </c>
      <c r="T236" s="25">
        <v>31.163135140098301</v>
      </c>
      <c r="U236" s="25">
        <v>365</v>
      </c>
      <c r="V236" s="25">
        <v>8.5378452438625393E-2</v>
      </c>
      <c r="W236" s="25">
        <v>10467</v>
      </c>
      <c r="X236" s="27">
        <v>3661878</v>
      </c>
      <c r="Y236" s="28">
        <f t="shared" si="6"/>
        <v>2.0688214683268909E-3</v>
      </c>
      <c r="AA236" t="str">
        <f t="shared" si="7"/>
        <v>2103006000-24031-VOC</v>
      </c>
      <c r="AB236" t="str">
        <f>IF(COUNTIF('NP-NRModel-MAR-WILDFIRES Modifi'!V:V, AA236)=0, "Missing", "")</f>
        <v/>
      </c>
    </row>
    <row r="237" spans="1:28" hidden="1" x14ac:dyDescent="0.3">
      <c r="A237" s="24">
        <v>2103006000</v>
      </c>
      <c r="B237" s="40">
        <v>24033</v>
      </c>
      <c r="C237" s="25"/>
      <c r="D237" s="25"/>
      <c r="E237" s="25"/>
      <c r="F237" s="25"/>
      <c r="G237" s="25" t="s">
        <v>955</v>
      </c>
      <c r="H237" s="25">
        <v>99.707712290173504</v>
      </c>
      <c r="I237" s="25">
        <v>153</v>
      </c>
      <c r="J237" s="25">
        <v>0.65168439405342105</v>
      </c>
      <c r="K237" s="25">
        <v>10467</v>
      </c>
      <c r="L237" s="26">
        <v>3306412</v>
      </c>
      <c r="M237" s="24">
        <v>2103006000</v>
      </c>
      <c r="N237" s="25">
        <v>24033</v>
      </c>
      <c r="O237" s="25"/>
      <c r="P237" s="25"/>
      <c r="Q237" s="25"/>
      <c r="R237" s="25"/>
      <c r="S237" s="25" t="s">
        <v>955</v>
      </c>
      <c r="T237" s="25">
        <v>315.00272209590798</v>
      </c>
      <c r="U237" s="25">
        <v>365</v>
      </c>
      <c r="V237" s="25">
        <v>0.86302115642714705</v>
      </c>
      <c r="W237" s="25">
        <v>10467</v>
      </c>
      <c r="X237" s="27">
        <v>3306412</v>
      </c>
      <c r="Y237" s="28">
        <f t="shared" si="6"/>
        <v>2.0688214683268818E-3</v>
      </c>
      <c r="AA237" t="str">
        <f t="shared" si="7"/>
        <v>2103006000-24033-NOX</v>
      </c>
      <c r="AB237" t="str">
        <f>IF(COUNTIF('NP-NRModel-MAR-WILDFIRES Modifi'!V:V, AA237)=0, "Missing", "")</f>
        <v/>
      </c>
    </row>
    <row r="238" spans="1:28" hidden="1" x14ac:dyDescent="0.3">
      <c r="A238" s="24">
        <v>2103006000</v>
      </c>
      <c r="B238" s="40">
        <v>24033</v>
      </c>
      <c r="C238" s="25"/>
      <c r="D238" s="25"/>
      <c r="E238" s="25"/>
      <c r="F238" s="25"/>
      <c r="G238" s="25" t="s">
        <v>12</v>
      </c>
      <c r="H238" s="25">
        <v>5.4839238297668702</v>
      </c>
      <c r="I238" s="25">
        <v>153</v>
      </c>
      <c r="J238" s="25">
        <v>3.5842639410240899E-2</v>
      </c>
      <c r="K238" s="25">
        <v>10467</v>
      </c>
      <c r="L238" s="26">
        <v>989983</v>
      </c>
      <c r="M238" s="24">
        <v>2103006000</v>
      </c>
      <c r="N238" s="25">
        <v>24033</v>
      </c>
      <c r="O238" s="25"/>
      <c r="P238" s="25"/>
      <c r="Q238" s="25"/>
      <c r="R238" s="25"/>
      <c r="S238" s="25" t="s">
        <v>12</v>
      </c>
      <c r="T238" s="25">
        <v>17.325148621561802</v>
      </c>
      <c r="U238" s="25">
        <v>365</v>
      </c>
      <c r="V238" s="25">
        <v>4.7466160607018797E-2</v>
      </c>
      <c r="W238" s="25">
        <v>10467</v>
      </c>
      <c r="X238" s="27">
        <v>989983</v>
      </c>
      <c r="Y238" s="28">
        <f t="shared" si="6"/>
        <v>2.0688214683268796E-3</v>
      </c>
      <c r="AA238" t="str">
        <f t="shared" si="7"/>
        <v>2103006000-24033-VOC</v>
      </c>
      <c r="AB238" t="str">
        <f>IF(COUNTIF('NP-NRModel-MAR-WILDFIRES Modifi'!V:V, AA238)=0, "Missing", "")</f>
        <v/>
      </c>
    </row>
    <row r="239" spans="1:28" hidden="1" x14ac:dyDescent="0.3">
      <c r="A239" s="24">
        <v>2103006000</v>
      </c>
      <c r="B239" s="40">
        <v>51013</v>
      </c>
      <c r="C239" s="25"/>
      <c r="D239" s="25"/>
      <c r="E239" s="25"/>
      <c r="F239" s="25"/>
      <c r="G239" s="25" t="s">
        <v>955</v>
      </c>
      <c r="H239" s="25">
        <v>58.560398071294003</v>
      </c>
      <c r="I239" s="25">
        <v>153</v>
      </c>
      <c r="J239" s="25">
        <v>0.38274769981237899</v>
      </c>
      <c r="K239" s="25">
        <v>10467</v>
      </c>
      <c r="L239" s="26">
        <v>2774672</v>
      </c>
      <c r="M239" s="24">
        <v>2103006000</v>
      </c>
      <c r="N239" s="25">
        <v>51013</v>
      </c>
      <c r="O239" s="25"/>
      <c r="P239" s="25"/>
      <c r="Q239" s="25"/>
      <c r="R239" s="25"/>
      <c r="S239" s="25" t="s">
        <v>955</v>
      </c>
      <c r="T239" s="25">
        <v>185.00760247906601</v>
      </c>
      <c r="U239" s="25">
        <v>365</v>
      </c>
      <c r="V239" s="25">
        <v>0.506870143778264</v>
      </c>
      <c r="W239" s="25">
        <v>10467</v>
      </c>
      <c r="X239" s="27">
        <v>2774672</v>
      </c>
      <c r="Y239" s="28">
        <f t="shared" si="6"/>
        <v>2.0688214683268905E-3</v>
      </c>
      <c r="AA239" t="str">
        <f t="shared" si="7"/>
        <v>2103006000-51013-NOX</v>
      </c>
      <c r="AB239" t="str">
        <f>IF(COUNTIF('NP-NRModel-MAR-WILDFIRES Modifi'!V:V, AA239)=0, "Missing", "")</f>
        <v/>
      </c>
    </row>
    <row r="240" spans="1:28" hidden="1" x14ac:dyDescent="0.3">
      <c r="A240" s="24">
        <v>2103006000</v>
      </c>
      <c r="B240" s="40">
        <v>51013</v>
      </c>
      <c r="C240" s="25"/>
      <c r="D240" s="25"/>
      <c r="E240" s="25"/>
      <c r="F240" s="25"/>
      <c r="G240" s="25" t="s">
        <v>12</v>
      </c>
      <c r="H240" s="25">
        <v>3.2208213710389901</v>
      </c>
      <c r="I240" s="25">
        <v>153</v>
      </c>
      <c r="J240" s="25">
        <v>2.1051120072150299E-2</v>
      </c>
      <c r="K240" s="25">
        <v>10467</v>
      </c>
      <c r="L240" s="26">
        <v>994335</v>
      </c>
      <c r="M240" s="24">
        <v>2103006000</v>
      </c>
      <c r="N240" s="25">
        <v>51013</v>
      </c>
      <c r="O240" s="25"/>
      <c r="P240" s="25"/>
      <c r="Q240" s="25"/>
      <c r="R240" s="25"/>
      <c r="S240" s="25" t="s">
        <v>12</v>
      </c>
      <c r="T240" s="25">
        <v>10.1754164844271</v>
      </c>
      <c r="U240" s="25">
        <v>365</v>
      </c>
      <c r="V240" s="25">
        <v>2.7877853381992099E-2</v>
      </c>
      <c r="W240" s="25">
        <v>10467</v>
      </c>
      <c r="X240" s="27">
        <v>994335</v>
      </c>
      <c r="Y240" s="28">
        <f t="shared" si="6"/>
        <v>2.0688214683269083E-3</v>
      </c>
      <c r="AA240" t="str">
        <f t="shared" si="7"/>
        <v>2103006000-51013-VOC</v>
      </c>
      <c r="AB240" t="str">
        <f>IF(COUNTIF('NP-NRModel-MAR-WILDFIRES Modifi'!V:V, AA240)=0, "Missing", "")</f>
        <v/>
      </c>
    </row>
    <row r="241" spans="1:28" hidden="1" x14ac:dyDescent="0.3">
      <c r="A241" s="24">
        <v>2103006000</v>
      </c>
      <c r="B241" s="40">
        <v>51059</v>
      </c>
      <c r="C241" s="25"/>
      <c r="D241" s="25"/>
      <c r="E241" s="25"/>
      <c r="F241" s="25"/>
      <c r="G241" s="25" t="s">
        <v>955</v>
      </c>
      <c r="H241" s="25">
        <v>245.60469336569</v>
      </c>
      <c r="I241" s="25">
        <v>153</v>
      </c>
      <c r="J241" s="25">
        <v>1.60525943376268</v>
      </c>
      <c r="K241" s="25">
        <v>10467</v>
      </c>
      <c r="L241" s="26">
        <v>3840506</v>
      </c>
      <c r="M241" s="24">
        <v>2103006000</v>
      </c>
      <c r="N241" s="25">
        <v>51059</v>
      </c>
      <c r="O241" s="25"/>
      <c r="P241" s="25"/>
      <c r="Q241" s="25"/>
      <c r="R241" s="25"/>
      <c r="S241" s="25" t="s">
        <v>955</v>
      </c>
      <c r="T241" s="25">
        <v>775.929416017177</v>
      </c>
      <c r="U241" s="25">
        <v>365</v>
      </c>
      <c r="V241" s="25">
        <v>2.1258340164854101</v>
      </c>
      <c r="W241" s="25">
        <v>10467</v>
      </c>
      <c r="X241" s="27">
        <v>3840506</v>
      </c>
      <c r="Y241" s="28">
        <f t="shared" si="6"/>
        <v>2.068821468326887E-3</v>
      </c>
      <c r="AA241" t="str">
        <f t="shared" si="7"/>
        <v>2103006000-51059-NOX</v>
      </c>
      <c r="AB241" t="str">
        <f>IF(COUNTIF('NP-NRModel-MAR-WILDFIRES Modifi'!V:V, AA241)=0, "Missing", "")</f>
        <v/>
      </c>
    </row>
    <row r="242" spans="1:28" hidden="1" x14ac:dyDescent="0.3">
      <c r="A242" s="24">
        <v>2103006000</v>
      </c>
      <c r="B242" s="40">
        <v>51059</v>
      </c>
      <c r="C242" s="25"/>
      <c r="D242" s="25"/>
      <c r="E242" s="25"/>
      <c r="F242" s="25"/>
      <c r="G242" s="25" t="s">
        <v>12</v>
      </c>
      <c r="H242" s="25">
        <v>13.5082565664664</v>
      </c>
      <c r="I242" s="25">
        <v>153</v>
      </c>
      <c r="J242" s="25">
        <v>8.8289258604356102E-2</v>
      </c>
      <c r="K242" s="25">
        <v>10467</v>
      </c>
      <c r="L242" s="26">
        <v>2810850</v>
      </c>
      <c r="M242" s="24">
        <v>2103006000</v>
      </c>
      <c r="N242" s="25">
        <v>51059</v>
      </c>
      <c r="O242" s="25"/>
      <c r="P242" s="25"/>
      <c r="Q242" s="25"/>
      <c r="R242" s="25"/>
      <c r="S242" s="25" t="s">
        <v>12</v>
      </c>
      <c r="T242" s="25">
        <v>42.676112925180703</v>
      </c>
      <c r="U242" s="25">
        <v>365</v>
      </c>
      <c r="V242" s="25">
        <v>0.116920857329262</v>
      </c>
      <c r="W242" s="25">
        <v>10467</v>
      </c>
      <c r="X242" s="27">
        <v>2810850</v>
      </c>
      <c r="Y242" s="28">
        <f t="shared" si="6"/>
        <v>2.0688214683268805E-3</v>
      </c>
      <c r="AA242" t="str">
        <f t="shared" si="7"/>
        <v>2103006000-51059-VOC</v>
      </c>
      <c r="AB242" t="str">
        <f>IF(COUNTIF('NP-NRModel-MAR-WILDFIRES Modifi'!V:V, AA242)=0, "Missing", "")</f>
        <v/>
      </c>
    </row>
    <row r="243" spans="1:28" hidden="1" x14ac:dyDescent="0.3">
      <c r="A243" s="24">
        <v>2103006000</v>
      </c>
      <c r="B243" s="40">
        <v>51107</v>
      </c>
      <c r="C243" s="25"/>
      <c r="D243" s="25"/>
      <c r="E243" s="25"/>
      <c r="F243" s="25"/>
      <c r="G243" s="25" t="s">
        <v>955</v>
      </c>
      <c r="H243" s="25">
        <v>57.625763617207802</v>
      </c>
      <c r="I243" s="25">
        <v>153</v>
      </c>
      <c r="J243" s="25">
        <v>0.37663897789024697</v>
      </c>
      <c r="K243" s="25">
        <v>10467</v>
      </c>
      <c r="L243" s="26">
        <v>3900755</v>
      </c>
      <c r="M243" s="24">
        <v>2103006000</v>
      </c>
      <c r="N243" s="25">
        <v>51107</v>
      </c>
      <c r="O243" s="25"/>
      <c r="P243" s="25"/>
      <c r="Q243" s="25"/>
      <c r="R243" s="25"/>
      <c r="S243" s="25" t="s">
        <v>955</v>
      </c>
      <c r="T243" s="25">
        <v>182.05484796851201</v>
      </c>
      <c r="U243" s="25">
        <v>365</v>
      </c>
      <c r="V243" s="25">
        <v>0.49878040539318502</v>
      </c>
      <c r="W243" s="25">
        <v>10467</v>
      </c>
      <c r="X243" s="27">
        <v>3900755</v>
      </c>
      <c r="Y243" s="28">
        <f t="shared" si="6"/>
        <v>2.068821468326897E-3</v>
      </c>
      <c r="AA243" t="str">
        <f t="shared" si="7"/>
        <v>2103006000-51107-NOX</v>
      </c>
      <c r="AB243" t="str">
        <f>IF(COUNTIF('NP-NRModel-MAR-WILDFIRES Modifi'!V:V, AA243)=0, "Missing", "")</f>
        <v/>
      </c>
    </row>
    <row r="244" spans="1:28" hidden="1" x14ac:dyDescent="0.3">
      <c r="A244" s="24">
        <v>2103006000</v>
      </c>
      <c r="B244" s="40">
        <v>51107</v>
      </c>
      <c r="C244" s="25"/>
      <c r="D244" s="25"/>
      <c r="E244" s="25"/>
      <c r="F244" s="25"/>
      <c r="G244" s="25" t="s">
        <v>12</v>
      </c>
      <c r="H244" s="25">
        <v>3.1694175218285898</v>
      </c>
      <c r="I244" s="25">
        <v>153</v>
      </c>
      <c r="J244" s="25">
        <v>2.0715147201494099E-2</v>
      </c>
      <c r="K244" s="25">
        <v>10467</v>
      </c>
      <c r="L244" s="26">
        <v>555871</v>
      </c>
      <c r="M244" s="24">
        <v>2103006000</v>
      </c>
      <c r="N244" s="25">
        <v>51107</v>
      </c>
      <c r="O244" s="25"/>
      <c r="P244" s="25"/>
      <c r="Q244" s="25"/>
      <c r="R244" s="25"/>
      <c r="S244" s="25" t="s">
        <v>12</v>
      </c>
      <c r="T244" s="25">
        <v>10.013018290189599</v>
      </c>
      <c r="U244" s="25">
        <v>365</v>
      </c>
      <c r="V244" s="25">
        <v>2.74329268224375E-2</v>
      </c>
      <c r="W244" s="25">
        <v>10467</v>
      </c>
      <c r="X244" s="27">
        <v>555871</v>
      </c>
      <c r="Y244" s="28">
        <f t="shared" si="6"/>
        <v>2.0688214683268948E-3</v>
      </c>
      <c r="AA244" t="str">
        <f t="shared" si="7"/>
        <v>2103006000-51107-VOC</v>
      </c>
      <c r="AB244" t="str">
        <f>IF(COUNTIF('NP-NRModel-MAR-WILDFIRES Modifi'!V:V, AA244)=0, "Missing", "")</f>
        <v/>
      </c>
    </row>
    <row r="245" spans="1:28" hidden="1" x14ac:dyDescent="0.3">
      <c r="A245" s="24">
        <v>2103006000</v>
      </c>
      <c r="B245" s="40">
        <v>51153</v>
      </c>
      <c r="C245" s="25"/>
      <c r="D245" s="25"/>
      <c r="E245" s="25"/>
      <c r="F245" s="25"/>
      <c r="G245" s="25" t="s">
        <v>955</v>
      </c>
      <c r="H245" s="25">
        <v>35.4200383707675</v>
      </c>
      <c r="I245" s="25">
        <v>153</v>
      </c>
      <c r="J245" s="25">
        <v>0.23150351876318601</v>
      </c>
      <c r="K245" s="25">
        <v>10467</v>
      </c>
      <c r="L245" s="26">
        <v>3389100</v>
      </c>
      <c r="M245" s="24">
        <v>2103006000</v>
      </c>
      <c r="N245" s="25">
        <v>51153</v>
      </c>
      <c r="O245" s="25"/>
      <c r="P245" s="25"/>
      <c r="Q245" s="25"/>
      <c r="R245" s="25"/>
      <c r="S245" s="25" t="s">
        <v>955</v>
      </c>
      <c r="T245" s="25">
        <v>111.90115836839701</v>
      </c>
      <c r="U245" s="25">
        <v>365</v>
      </c>
      <c r="V245" s="25">
        <v>0.30657851607780001</v>
      </c>
      <c r="W245" s="25">
        <v>10467</v>
      </c>
      <c r="X245" s="27">
        <v>3389100</v>
      </c>
      <c r="Y245" s="28">
        <f t="shared" si="6"/>
        <v>2.0688214683268814E-3</v>
      </c>
      <c r="AA245" t="str">
        <f t="shared" si="7"/>
        <v>2103006000-51153-NOX</v>
      </c>
      <c r="AB245" t="str">
        <f>IF(COUNTIF('NP-NRModel-MAR-WILDFIRES Modifi'!V:V, AA245)=0, "Missing", "")</f>
        <v/>
      </c>
    </row>
    <row r="246" spans="1:28" hidden="1" x14ac:dyDescent="0.3">
      <c r="A246" s="24">
        <v>2103006000</v>
      </c>
      <c r="B246" s="40">
        <v>51153</v>
      </c>
      <c r="C246" s="25"/>
      <c r="D246" s="25"/>
      <c r="E246" s="25"/>
      <c r="F246" s="25"/>
      <c r="G246" s="25" t="s">
        <v>12</v>
      </c>
      <c r="H246" s="25">
        <v>1.94810141321598</v>
      </c>
      <c r="I246" s="25">
        <v>153</v>
      </c>
      <c r="J246" s="25">
        <v>1.2732688975267799E-2</v>
      </c>
      <c r="K246" s="25">
        <v>10467</v>
      </c>
      <c r="L246" s="26">
        <v>957057</v>
      </c>
      <c r="M246" s="24">
        <v>2103006000</v>
      </c>
      <c r="N246" s="25">
        <v>51153</v>
      </c>
      <c r="O246" s="25"/>
      <c r="P246" s="25"/>
      <c r="Q246" s="25"/>
      <c r="R246" s="25"/>
      <c r="S246" s="25" t="s">
        <v>12</v>
      </c>
      <c r="T246" s="25">
        <v>6.1545615076999303</v>
      </c>
      <c r="U246" s="25">
        <v>365</v>
      </c>
      <c r="V246" s="25">
        <v>1.6861812349862799E-2</v>
      </c>
      <c r="W246" s="25">
        <v>10467</v>
      </c>
      <c r="X246" s="27">
        <v>957057</v>
      </c>
      <c r="Y246" s="28">
        <f t="shared" si="6"/>
        <v>2.0688214683268692E-3</v>
      </c>
      <c r="AA246" t="str">
        <f t="shared" si="7"/>
        <v>2103006000-51153-VOC</v>
      </c>
      <c r="AB246" t="str">
        <f>IF(COUNTIF('NP-NRModel-MAR-WILDFIRES Modifi'!V:V, AA246)=0, "Missing", "")</f>
        <v/>
      </c>
    </row>
    <row r="247" spans="1:28" hidden="1" x14ac:dyDescent="0.3">
      <c r="A247" s="24">
        <v>2103006000</v>
      </c>
      <c r="B247" s="40">
        <v>51510</v>
      </c>
      <c r="C247" s="25"/>
      <c r="D247" s="25"/>
      <c r="E247" s="25"/>
      <c r="F247" s="25"/>
      <c r="G247" s="25" t="s">
        <v>955</v>
      </c>
      <c r="H247" s="25">
        <v>30.255848367350598</v>
      </c>
      <c r="I247" s="25">
        <v>153</v>
      </c>
      <c r="J247" s="25">
        <v>0.19775064292385999</v>
      </c>
      <c r="K247" s="25">
        <v>10467</v>
      </c>
      <c r="L247" s="26">
        <v>2083195</v>
      </c>
      <c r="M247" s="24">
        <v>2103006000</v>
      </c>
      <c r="N247" s="25">
        <v>51510</v>
      </c>
      <c r="O247" s="25"/>
      <c r="P247" s="25"/>
      <c r="Q247" s="25"/>
      <c r="R247" s="25"/>
      <c r="S247" s="25" t="s">
        <v>955</v>
      </c>
      <c r="T247" s="25">
        <v>95.586132467866904</v>
      </c>
      <c r="U247" s="25">
        <v>365</v>
      </c>
      <c r="V247" s="25">
        <v>0.26187981498045698</v>
      </c>
      <c r="W247" s="25">
        <v>10467</v>
      </c>
      <c r="X247" s="27">
        <v>2083195</v>
      </c>
      <c r="Y247" s="28">
        <f t="shared" si="6"/>
        <v>2.0688214683268792E-3</v>
      </c>
      <c r="AA247" t="str">
        <f t="shared" si="7"/>
        <v>2103006000-51510-NOX</v>
      </c>
      <c r="AB247" t="str">
        <f>IF(COUNTIF('NP-NRModel-MAR-WILDFIRES Modifi'!V:V, AA247)=0, "Missing", "")</f>
        <v/>
      </c>
    </row>
    <row r="248" spans="1:28" hidden="1" x14ac:dyDescent="0.3">
      <c r="A248" s="24">
        <v>2103006000</v>
      </c>
      <c r="B248" s="40">
        <v>51510</v>
      </c>
      <c r="C248" s="25"/>
      <c r="D248" s="25"/>
      <c r="E248" s="25"/>
      <c r="F248" s="25"/>
      <c r="G248" s="25" t="s">
        <v>12</v>
      </c>
      <c r="H248" s="25">
        <v>1.6640718170689299</v>
      </c>
      <c r="I248" s="25">
        <v>153</v>
      </c>
      <c r="J248" s="25">
        <v>1.0876286386071399E-2</v>
      </c>
      <c r="K248" s="25">
        <v>10467</v>
      </c>
      <c r="L248" s="26">
        <v>1309965</v>
      </c>
      <c r="M248" s="24">
        <v>2103006000</v>
      </c>
      <c r="N248" s="25">
        <v>51510</v>
      </c>
      <c r="O248" s="25"/>
      <c r="P248" s="25"/>
      <c r="Q248" s="25"/>
      <c r="R248" s="25"/>
      <c r="S248" s="25" t="s">
        <v>12</v>
      </c>
      <c r="T248" s="25">
        <v>5.2572377813091196</v>
      </c>
      <c r="U248" s="25">
        <v>365</v>
      </c>
      <c r="V248" s="25">
        <v>1.44033911816688E-2</v>
      </c>
      <c r="W248" s="25">
        <v>10467</v>
      </c>
      <c r="X248" s="27">
        <v>1309965</v>
      </c>
      <c r="Y248" s="28">
        <f t="shared" si="6"/>
        <v>2.0688214683268645E-3</v>
      </c>
      <c r="AA248" t="str">
        <f t="shared" si="7"/>
        <v>2103006000-51510-VOC</v>
      </c>
      <c r="AB248" t="str">
        <f>IF(COUNTIF('NP-NRModel-MAR-WILDFIRES Modifi'!V:V, AA248)=0, "Missing", "")</f>
        <v/>
      </c>
    </row>
    <row r="249" spans="1:28" hidden="1" x14ac:dyDescent="0.3">
      <c r="A249" s="24">
        <v>2103006000</v>
      </c>
      <c r="B249" s="40">
        <v>51600</v>
      </c>
      <c r="C249" s="25"/>
      <c r="D249" s="25"/>
      <c r="E249" s="25"/>
      <c r="F249" s="25"/>
      <c r="G249" s="25" t="s">
        <v>955</v>
      </c>
      <c r="H249" s="25">
        <v>10.0856581023207</v>
      </c>
      <c r="I249" s="25">
        <v>153</v>
      </c>
      <c r="J249" s="25">
        <v>6.59193340020965E-2</v>
      </c>
      <c r="K249" s="25">
        <v>10467</v>
      </c>
      <c r="L249" s="26">
        <v>1703502</v>
      </c>
      <c r="M249" s="24">
        <v>2103006000</v>
      </c>
      <c r="N249" s="25">
        <v>51600</v>
      </c>
      <c r="O249" s="25"/>
      <c r="P249" s="25"/>
      <c r="Q249" s="25"/>
      <c r="R249" s="25"/>
      <c r="S249" s="25" t="s">
        <v>955</v>
      </c>
      <c r="T249" s="25">
        <v>31.863229868456099</v>
      </c>
      <c r="U249" s="25">
        <v>365</v>
      </c>
      <c r="V249" s="25">
        <v>8.7296520187551005E-2</v>
      </c>
      <c r="W249" s="25">
        <v>10467</v>
      </c>
      <c r="X249" s="27">
        <v>1703502</v>
      </c>
      <c r="Y249" s="28">
        <f t="shared" si="6"/>
        <v>2.0688214683268879E-3</v>
      </c>
      <c r="AA249" t="str">
        <f t="shared" si="7"/>
        <v>2103006000-51600-NOX</v>
      </c>
      <c r="AB249" t="str">
        <f>IF(COUNTIF('NP-NRModel-MAR-WILDFIRES Modifi'!V:V, AA249)=0, "Missing", "")</f>
        <v/>
      </c>
    </row>
    <row r="250" spans="1:28" hidden="1" x14ac:dyDescent="0.3">
      <c r="A250" s="24">
        <v>2103006000</v>
      </c>
      <c r="B250" s="40">
        <v>51600</v>
      </c>
      <c r="C250" s="25"/>
      <c r="D250" s="25"/>
      <c r="E250" s="25"/>
      <c r="F250" s="25"/>
      <c r="G250" s="25" t="s">
        <v>12</v>
      </c>
      <c r="H250" s="25">
        <v>0.55471105619239602</v>
      </c>
      <c r="I250" s="25">
        <v>153</v>
      </c>
      <c r="J250" s="25">
        <v>3.6255624587738298E-3</v>
      </c>
      <c r="K250" s="25">
        <v>10467</v>
      </c>
      <c r="L250" s="26">
        <v>3118147</v>
      </c>
      <c r="M250" s="24">
        <v>2103006000</v>
      </c>
      <c r="N250" s="25">
        <v>51600</v>
      </c>
      <c r="O250" s="25"/>
      <c r="P250" s="25"/>
      <c r="Q250" s="25"/>
      <c r="R250" s="25"/>
      <c r="S250" s="25" t="s">
        <v>12</v>
      </c>
      <c r="T250" s="25">
        <v>1.75247720225269</v>
      </c>
      <c r="U250" s="25">
        <v>365</v>
      </c>
      <c r="V250" s="25">
        <v>4.8013074034320502E-3</v>
      </c>
      <c r="W250" s="25">
        <v>10467</v>
      </c>
      <c r="X250" s="27">
        <v>3118147</v>
      </c>
      <c r="Y250" s="28">
        <f t="shared" si="6"/>
        <v>2.0688214683269013E-3</v>
      </c>
      <c r="AA250" t="str">
        <f t="shared" si="7"/>
        <v>2103006000-51600-VOC</v>
      </c>
      <c r="AB250" t="str">
        <f>IF(COUNTIF('NP-NRModel-MAR-WILDFIRES Modifi'!V:V, AA250)=0, "Missing", "")</f>
        <v/>
      </c>
    </row>
    <row r="251" spans="1:28" hidden="1" x14ac:dyDescent="0.3">
      <c r="A251" s="24">
        <v>2103006000</v>
      </c>
      <c r="B251" s="40">
        <v>51610</v>
      </c>
      <c r="C251" s="25"/>
      <c r="D251" s="25"/>
      <c r="E251" s="25"/>
      <c r="F251" s="25"/>
      <c r="G251" s="25" t="s">
        <v>955</v>
      </c>
      <c r="H251" s="25">
        <v>3.7321307667901999</v>
      </c>
      <c r="I251" s="25">
        <v>153</v>
      </c>
      <c r="J251" s="25">
        <v>2.4393011547648401E-2</v>
      </c>
      <c r="K251" s="25">
        <v>10467</v>
      </c>
      <c r="L251" s="26">
        <v>715949</v>
      </c>
      <c r="M251" s="24">
        <v>2103006000</v>
      </c>
      <c r="N251" s="25">
        <v>51610</v>
      </c>
      <c r="O251" s="25"/>
      <c r="P251" s="25"/>
      <c r="Q251" s="25"/>
      <c r="R251" s="25"/>
      <c r="S251" s="25" t="s">
        <v>955</v>
      </c>
      <c r="T251" s="25">
        <v>11.790776498165201</v>
      </c>
      <c r="U251" s="25">
        <v>365</v>
      </c>
      <c r="V251" s="25">
        <v>3.2303497255247303E-2</v>
      </c>
      <c r="W251" s="25">
        <v>10467</v>
      </c>
      <c r="X251" s="27">
        <v>715949</v>
      </c>
      <c r="Y251" s="28">
        <f t="shared" si="6"/>
        <v>2.068821468326897E-3</v>
      </c>
      <c r="AA251" t="str">
        <f t="shared" si="7"/>
        <v>2103006000-51610-NOX</v>
      </c>
      <c r="AB251" t="str">
        <f>IF(COUNTIF('NP-NRModel-MAR-WILDFIRES Modifi'!V:V, AA251)=0, "Missing", "")</f>
        <v/>
      </c>
    </row>
    <row r="252" spans="1:28" hidden="1" x14ac:dyDescent="0.3">
      <c r="A252" s="24">
        <v>2103006000</v>
      </c>
      <c r="B252" s="40">
        <v>51610</v>
      </c>
      <c r="C252" s="25"/>
      <c r="D252" s="25"/>
      <c r="E252" s="25"/>
      <c r="F252" s="25"/>
      <c r="G252" s="25" t="s">
        <v>12</v>
      </c>
      <c r="H252" s="25">
        <v>0.205267122455838</v>
      </c>
      <c r="I252" s="25">
        <v>153</v>
      </c>
      <c r="J252" s="25">
        <v>1.34161517944992E-3</v>
      </c>
      <c r="K252" s="25">
        <v>10467</v>
      </c>
      <c r="L252" s="26">
        <v>587659</v>
      </c>
      <c r="M252" s="24">
        <v>2103006000</v>
      </c>
      <c r="N252" s="25">
        <v>51610</v>
      </c>
      <c r="O252" s="25"/>
      <c r="P252" s="25"/>
      <c r="Q252" s="25"/>
      <c r="R252" s="25"/>
      <c r="S252" s="25" t="s">
        <v>12</v>
      </c>
      <c r="T252" s="25">
        <v>0.64849248714289798</v>
      </c>
      <c r="U252" s="25">
        <v>365</v>
      </c>
      <c r="V252" s="25">
        <v>1.7766917455969799E-3</v>
      </c>
      <c r="W252" s="25">
        <v>10467</v>
      </c>
      <c r="X252" s="27">
        <v>587659</v>
      </c>
      <c r="Y252" s="28">
        <f t="shared" si="6"/>
        <v>2.0688214683268792E-3</v>
      </c>
      <c r="AA252" t="str">
        <f t="shared" si="7"/>
        <v>2103006000-51610-VOC</v>
      </c>
      <c r="AB252" t="str">
        <f>IF(COUNTIF('NP-NRModel-MAR-WILDFIRES Modifi'!V:V, AA252)=0, "Missing", "")</f>
        <v/>
      </c>
    </row>
    <row r="253" spans="1:28" hidden="1" x14ac:dyDescent="0.3">
      <c r="A253" s="24">
        <v>2103006000</v>
      </c>
      <c r="B253" s="40">
        <v>51683</v>
      </c>
      <c r="C253" s="25"/>
      <c r="D253" s="25"/>
      <c r="E253" s="25"/>
      <c r="F253" s="25"/>
      <c r="G253" s="25" t="s">
        <v>955</v>
      </c>
      <c r="H253" s="25">
        <v>5.4261958024547203</v>
      </c>
      <c r="I253" s="25">
        <v>153</v>
      </c>
      <c r="J253" s="25">
        <v>3.54653320421877E-2</v>
      </c>
      <c r="K253" s="25">
        <v>10467</v>
      </c>
      <c r="L253" s="26">
        <v>3043652</v>
      </c>
      <c r="M253" s="24">
        <v>2103006000</v>
      </c>
      <c r="N253" s="25">
        <v>51683</v>
      </c>
      <c r="O253" s="25"/>
      <c r="P253" s="25"/>
      <c r="Q253" s="25"/>
      <c r="R253" s="25"/>
      <c r="S253" s="25" t="s">
        <v>955</v>
      </c>
      <c r="T253" s="25">
        <v>17.142770695853901</v>
      </c>
      <c r="U253" s="25">
        <v>365</v>
      </c>
      <c r="V253" s="25">
        <v>4.6966495057134003E-2</v>
      </c>
      <c r="W253" s="25">
        <v>10467</v>
      </c>
      <c r="X253" s="27">
        <v>3043652</v>
      </c>
      <c r="Y253" s="28">
        <f t="shared" si="6"/>
        <v>2.0688214683268931E-3</v>
      </c>
      <c r="AA253" t="str">
        <f t="shared" si="7"/>
        <v>2103006000-51683-NOX</v>
      </c>
      <c r="AB253" t="str">
        <f>IF(COUNTIF('NP-NRModel-MAR-WILDFIRES Modifi'!V:V, AA253)=0, "Missing", "")</f>
        <v/>
      </c>
    </row>
    <row r="254" spans="1:28" hidden="1" x14ac:dyDescent="0.3">
      <c r="A254" s="24">
        <v>2103006000</v>
      </c>
      <c r="B254" s="40">
        <v>51683</v>
      </c>
      <c r="C254" s="25"/>
      <c r="D254" s="25"/>
      <c r="E254" s="25"/>
      <c r="F254" s="25"/>
      <c r="G254" s="25" t="s">
        <v>12</v>
      </c>
      <c r="H254" s="25">
        <v>0.29844075170560402</v>
      </c>
      <c r="I254" s="25">
        <v>153</v>
      </c>
      <c r="J254" s="25">
        <v>1.95059314840264E-3</v>
      </c>
      <c r="K254" s="25">
        <v>10467</v>
      </c>
      <c r="L254" s="26">
        <v>4073166</v>
      </c>
      <c r="M254" s="24">
        <v>2103006000</v>
      </c>
      <c r="N254" s="25">
        <v>51683</v>
      </c>
      <c r="O254" s="25"/>
      <c r="P254" s="25"/>
      <c r="Q254" s="25"/>
      <c r="R254" s="25"/>
      <c r="S254" s="25" t="s">
        <v>12</v>
      </c>
      <c r="T254" s="25">
        <v>0.94285233320792305</v>
      </c>
      <c r="U254" s="25">
        <v>365</v>
      </c>
      <c r="V254" s="25">
        <v>2.5831570772819798E-3</v>
      </c>
      <c r="W254" s="25">
        <v>10467</v>
      </c>
      <c r="X254" s="27">
        <v>4073166</v>
      </c>
      <c r="Y254" s="28">
        <f t="shared" si="6"/>
        <v>2.0688214683268801E-3</v>
      </c>
      <c r="AA254" t="str">
        <f t="shared" si="7"/>
        <v>2103006000-51683-VOC</v>
      </c>
      <c r="AB254" t="str">
        <f>IF(COUNTIF('NP-NRModel-MAR-WILDFIRES Modifi'!V:V, AA254)=0, "Missing", "")</f>
        <v/>
      </c>
    </row>
    <row r="255" spans="1:28" hidden="1" x14ac:dyDescent="0.3">
      <c r="A255" s="24">
        <v>2103006000</v>
      </c>
      <c r="B255" s="40">
        <v>51685</v>
      </c>
      <c r="C255" s="25"/>
      <c r="D255" s="25"/>
      <c r="E255" s="25"/>
      <c r="F255" s="25"/>
      <c r="G255" s="25" t="s">
        <v>955</v>
      </c>
      <c r="H255" s="25">
        <v>0.57887657868048903</v>
      </c>
      <c r="I255" s="25">
        <v>153</v>
      </c>
      <c r="J255" s="25">
        <v>3.7835070501992698E-3</v>
      </c>
      <c r="K255" s="25">
        <v>10467</v>
      </c>
      <c r="L255" s="26">
        <v>2848187</v>
      </c>
      <c r="M255" s="24">
        <v>2103006000</v>
      </c>
      <c r="N255" s="25">
        <v>51685</v>
      </c>
      <c r="O255" s="25"/>
      <c r="P255" s="25"/>
      <c r="Q255" s="25"/>
      <c r="R255" s="25"/>
      <c r="S255" s="25" t="s">
        <v>955</v>
      </c>
      <c r="T255" s="25">
        <v>1.8288224035392899</v>
      </c>
      <c r="U255" s="25">
        <v>365</v>
      </c>
      <c r="V255" s="25">
        <v>5.0104723384638197E-3</v>
      </c>
      <c r="W255" s="25">
        <v>10467</v>
      </c>
      <c r="X255" s="27">
        <v>2848187</v>
      </c>
      <c r="Y255" s="28">
        <f t="shared" si="6"/>
        <v>2.0688214683268922E-3</v>
      </c>
      <c r="AA255" t="str">
        <f t="shared" si="7"/>
        <v>2103006000-51685-NOX</v>
      </c>
      <c r="AB255" t="str">
        <f>IF(COUNTIF('NP-NRModel-MAR-WILDFIRES Modifi'!V:V, AA255)=0, "Missing", "")</f>
        <v/>
      </c>
    </row>
    <row r="256" spans="1:28" hidden="1" x14ac:dyDescent="0.3">
      <c r="A256" s="24">
        <v>2103006000</v>
      </c>
      <c r="B256" s="40">
        <v>51685</v>
      </c>
      <c r="C256" s="25"/>
      <c r="D256" s="25"/>
      <c r="E256" s="25"/>
      <c r="F256" s="25"/>
      <c r="G256" s="25" t="s">
        <v>12</v>
      </c>
      <c r="H256" s="25">
        <v>3.1838218799189098E-2</v>
      </c>
      <c r="I256" s="25">
        <v>153</v>
      </c>
      <c r="J256" s="25">
        <v>2.08092933328033E-4</v>
      </c>
      <c r="K256" s="25">
        <v>10467</v>
      </c>
      <c r="L256" s="26">
        <v>2984053</v>
      </c>
      <c r="M256" s="24">
        <v>2103006000</v>
      </c>
      <c r="N256" s="25">
        <v>51685</v>
      </c>
      <c r="O256" s="25"/>
      <c r="P256" s="25"/>
      <c r="Q256" s="25"/>
      <c r="R256" s="25"/>
      <c r="S256" s="25" t="s">
        <v>12</v>
      </c>
      <c r="T256" s="25">
        <v>0.10058525422028</v>
      </c>
      <c r="U256" s="25">
        <v>365</v>
      </c>
      <c r="V256" s="25">
        <v>2.75576038959672E-4</v>
      </c>
      <c r="W256" s="25">
        <v>10467</v>
      </c>
      <c r="X256" s="27">
        <v>2984053</v>
      </c>
      <c r="Y256" s="28">
        <f t="shared" si="6"/>
        <v>2.0688214683268883E-3</v>
      </c>
      <c r="AA256" t="str">
        <f t="shared" si="7"/>
        <v>2103006000-51685-VOC</v>
      </c>
      <c r="AB256" t="str">
        <f>IF(COUNTIF('NP-NRModel-MAR-WILDFIRES Modifi'!V:V, AA256)=0, "Missing", "")</f>
        <v/>
      </c>
    </row>
    <row r="257" spans="1:28" hidden="1" x14ac:dyDescent="0.3">
      <c r="A257" s="24">
        <v>2103007000</v>
      </c>
      <c r="B257" s="40">
        <v>11001</v>
      </c>
      <c r="C257" s="25"/>
      <c r="D257" s="25"/>
      <c r="E257" s="25"/>
      <c r="F257" s="25"/>
      <c r="G257" s="25" t="s">
        <v>955</v>
      </c>
      <c r="H257" s="25">
        <v>8.8232982944162097E-2</v>
      </c>
      <c r="I257" s="25">
        <v>153</v>
      </c>
      <c r="J257" s="25">
        <v>5.7668616303373904E-4</v>
      </c>
      <c r="K257" s="25">
        <v>10467</v>
      </c>
      <c r="L257" s="26">
        <v>2894960</v>
      </c>
      <c r="M257" s="24">
        <v>2103007000</v>
      </c>
      <c r="N257" s="25">
        <v>11001</v>
      </c>
      <c r="O257" s="25"/>
      <c r="P257" s="25"/>
      <c r="Q257" s="25"/>
      <c r="R257" s="25"/>
      <c r="S257" s="25" t="s">
        <v>955</v>
      </c>
      <c r="T257" s="25">
        <v>0.278751053129839</v>
      </c>
      <c r="U257" s="25">
        <v>365</v>
      </c>
      <c r="V257" s="25">
        <v>7.6370151542421696E-4</v>
      </c>
      <c r="W257" s="25">
        <v>10467</v>
      </c>
      <c r="X257" s="27">
        <v>2894960</v>
      </c>
      <c r="Y257" s="28">
        <f t="shared" si="6"/>
        <v>2.0688214683268849E-3</v>
      </c>
      <c r="AA257" t="str">
        <f t="shared" si="7"/>
        <v>2103007000-11001-NOX</v>
      </c>
      <c r="AB257" t="str">
        <f>IF(COUNTIF('NP-NRModel-MAR-WILDFIRES Modifi'!V:V, AA257)=0, "Missing", "")</f>
        <v/>
      </c>
    </row>
    <row r="258" spans="1:28" hidden="1" x14ac:dyDescent="0.3">
      <c r="A258" s="24">
        <v>2103007000</v>
      </c>
      <c r="B258" s="40">
        <v>11001</v>
      </c>
      <c r="C258" s="25"/>
      <c r="D258" s="25"/>
      <c r="E258" s="25"/>
      <c r="F258" s="25"/>
      <c r="G258" s="25" t="s">
        <v>12</v>
      </c>
      <c r="H258" s="25">
        <v>3.2242556910451101E-3</v>
      </c>
      <c r="I258" s="25">
        <v>153</v>
      </c>
      <c r="J258" s="29">
        <v>2.10735666081379E-5</v>
      </c>
      <c r="K258" s="25">
        <v>10467</v>
      </c>
      <c r="L258" s="26">
        <v>3652658</v>
      </c>
      <c r="M258" s="24">
        <v>2103007000</v>
      </c>
      <c r="N258" s="25">
        <v>11001</v>
      </c>
      <c r="O258" s="25"/>
      <c r="P258" s="25"/>
      <c r="Q258" s="25"/>
      <c r="R258" s="25"/>
      <c r="S258" s="25" t="s">
        <v>12</v>
      </c>
      <c r="T258" s="25">
        <v>1.01862663988984E-2</v>
      </c>
      <c r="U258" s="25">
        <v>365</v>
      </c>
      <c r="V258" s="29">
        <v>2.7907579175064301E-5</v>
      </c>
      <c r="W258" s="25">
        <v>10467</v>
      </c>
      <c r="X258" s="27">
        <v>3652658</v>
      </c>
      <c r="Y258" s="28">
        <f t="shared" si="6"/>
        <v>2.0688214683268948E-3</v>
      </c>
      <c r="AA258" t="str">
        <f t="shared" si="7"/>
        <v>2103007000-11001-VOC</v>
      </c>
      <c r="AB258" t="str">
        <f>IF(COUNTIF('NP-NRModel-MAR-WILDFIRES Modifi'!V:V, AA258)=0, "Missing", "")</f>
        <v/>
      </c>
    </row>
    <row r="259" spans="1:28" hidden="1" x14ac:dyDescent="0.3">
      <c r="A259" s="24">
        <v>2103007000</v>
      </c>
      <c r="B259" s="40">
        <v>24009</v>
      </c>
      <c r="C259" s="25"/>
      <c r="D259" s="25"/>
      <c r="E259" s="25"/>
      <c r="F259" s="25"/>
      <c r="G259" s="25" t="s">
        <v>955</v>
      </c>
      <c r="H259" s="25">
        <v>0.50766973929460402</v>
      </c>
      <c r="I259" s="25">
        <v>153</v>
      </c>
      <c r="J259" s="25">
        <v>3.3181028712065599E-3</v>
      </c>
      <c r="K259" s="25">
        <v>10467</v>
      </c>
      <c r="L259" s="26">
        <v>2021197</v>
      </c>
      <c r="M259" s="24">
        <v>2103007000</v>
      </c>
      <c r="N259" s="25">
        <v>24009</v>
      </c>
      <c r="O259" s="25"/>
      <c r="P259" s="25"/>
      <c r="Q259" s="25"/>
      <c r="R259" s="25"/>
      <c r="S259" s="25" t="s">
        <v>955</v>
      </c>
      <c r="T259" s="25">
        <v>1.60386138775425</v>
      </c>
      <c r="U259" s="25">
        <v>365</v>
      </c>
      <c r="V259" s="25">
        <v>4.3941407883678297E-3</v>
      </c>
      <c r="W259" s="25">
        <v>10467</v>
      </c>
      <c r="X259" s="27">
        <v>2021197</v>
      </c>
      <c r="Y259" s="28">
        <f t="shared" ref="Y259:Y322" si="8">IFERROR(J259/T259,0)</f>
        <v>2.0688214683268957E-3</v>
      </c>
      <c r="AA259" t="str">
        <f t="shared" ref="AA259:AA322" si="9">TRIM(A259) &amp; "-" &amp; B259 &amp; "-" &amp; TRIM(S259)</f>
        <v>2103007000-24009-NOX</v>
      </c>
      <c r="AB259" t="str">
        <f>IF(COUNTIF('NP-NRModel-MAR-WILDFIRES Modifi'!V:V, AA259)=0, "Missing", "")</f>
        <v/>
      </c>
    </row>
    <row r="260" spans="1:28" hidden="1" x14ac:dyDescent="0.3">
      <c r="A260" s="24">
        <v>2103007000</v>
      </c>
      <c r="B260" s="40">
        <v>24009</v>
      </c>
      <c r="C260" s="25"/>
      <c r="D260" s="25"/>
      <c r="E260" s="25"/>
      <c r="F260" s="25"/>
      <c r="G260" s="25" t="s">
        <v>12</v>
      </c>
      <c r="H260" s="25">
        <v>1.8551533886010101E-2</v>
      </c>
      <c r="I260" s="25">
        <v>153</v>
      </c>
      <c r="J260" s="25">
        <v>1.21251855464118E-4</v>
      </c>
      <c r="K260" s="25">
        <v>10467</v>
      </c>
      <c r="L260" s="26">
        <v>3693391</v>
      </c>
      <c r="M260" s="24">
        <v>2103007000</v>
      </c>
      <c r="N260" s="25">
        <v>24009</v>
      </c>
      <c r="O260" s="25"/>
      <c r="P260" s="25"/>
      <c r="Q260" s="25"/>
      <c r="R260" s="25"/>
      <c r="S260" s="25" t="s">
        <v>12</v>
      </c>
      <c r="T260" s="25">
        <v>5.8609144056388202E-2</v>
      </c>
      <c r="U260" s="25">
        <v>365</v>
      </c>
      <c r="V260" s="25">
        <v>1.60572997414762E-4</v>
      </c>
      <c r="W260" s="25">
        <v>10467</v>
      </c>
      <c r="X260" s="27">
        <v>3693391</v>
      </c>
      <c r="Y260" s="28">
        <f t="shared" si="8"/>
        <v>2.0688214683268684E-3</v>
      </c>
      <c r="AA260" t="str">
        <f t="shared" si="9"/>
        <v>2103007000-24009-VOC</v>
      </c>
      <c r="AB260" t="str">
        <f>IF(COUNTIF('NP-NRModel-MAR-WILDFIRES Modifi'!V:V, AA260)=0, "Missing", "")</f>
        <v/>
      </c>
    </row>
    <row r="261" spans="1:28" hidden="1" x14ac:dyDescent="0.3">
      <c r="A261" s="24">
        <v>2103007000</v>
      </c>
      <c r="B261" s="40">
        <v>24017</v>
      </c>
      <c r="C261" s="25"/>
      <c r="D261" s="25"/>
      <c r="E261" s="25"/>
      <c r="F261" s="25"/>
      <c r="G261" s="25" t="s">
        <v>955</v>
      </c>
      <c r="H261" s="25">
        <v>0.96369549477077698</v>
      </c>
      <c r="I261" s="25">
        <v>153</v>
      </c>
      <c r="J261" s="25">
        <v>6.2986633645148796E-3</v>
      </c>
      <c r="K261" s="25">
        <v>10467</v>
      </c>
      <c r="L261" s="26">
        <v>60983</v>
      </c>
      <c r="M261" s="24">
        <v>2103007000</v>
      </c>
      <c r="N261" s="25">
        <v>24017</v>
      </c>
      <c r="O261" s="25"/>
      <c r="P261" s="25"/>
      <c r="Q261" s="25"/>
      <c r="R261" s="25"/>
      <c r="S261" s="25" t="s">
        <v>955</v>
      </c>
      <c r="T261" s="25">
        <v>3.0445659332841002</v>
      </c>
      <c r="U261" s="25">
        <v>365</v>
      </c>
      <c r="V261" s="25">
        <v>8.3412765295454907E-3</v>
      </c>
      <c r="W261" s="25">
        <v>10467</v>
      </c>
      <c r="X261" s="27">
        <v>60983</v>
      </c>
      <c r="Y261" s="28">
        <f t="shared" si="8"/>
        <v>2.0688214683269031E-3</v>
      </c>
      <c r="AA261" t="str">
        <f t="shared" si="9"/>
        <v>2103007000-24017-NOX</v>
      </c>
      <c r="AB261" t="str">
        <f>IF(COUNTIF('NP-NRModel-MAR-WILDFIRES Modifi'!V:V, AA261)=0, "Missing", "")</f>
        <v/>
      </c>
    </row>
    <row r="262" spans="1:28" hidden="1" x14ac:dyDescent="0.3">
      <c r="A262" s="24">
        <v>2103007000</v>
      </c>
      <c r="B262" s="40">
        <v>24017</v>
      </c>
      <c r="C262" s="25"/>
      <c r="D262" s="25"/>
      <c r="E262" s="25"/>
      <c r="F262" s="25"/>
      <c r="G262" s="25" t="s">
        <v>12</v>
      </c>
      <c r="H262" s="25">
        <v>3.5215860750367499E-2</v>
      </c>
      <c r="I262" s="25">
        <v>153</v>
      </c>
      <c r="J262" s="25">
        <v>2.30169024512206E-4</v>
      </c>
      <c r="K262" s="25">
        <v>10467</v>
      </c>
      <c r="L262" s="26">
        <v>3019953</v>
      </c>
      <c r="M262" s="24">
        <v>2103007000</v>
      </c>
      <c r="N262" s="25">
        <v>24017</v>
      </c>
      <c r="O262" s="25"/>
      <c r="P262" s="25"/>
      <c r="Q262" s="25"/>
      <c r="R262" s="25"/>
      <c r="S262" s="25" t="s">
        <v>12</v>
      </c>
      <c r="T262" s="25">
        <v>0.11125610790299301</v>
      </c>
      <c r="U262" s="25">
        <v>365</v>
      </c>
      <c r="V262" s="25">
        <v>3.0481125452875001E-4</v>
      </c>
      <c r="W262" s="25">
        <v>10467</v>
      </c>
      <c r="X262" s="27">
        <v>3019953</v>
      </c>
      <c r="Y262" s="28">
        <f t="shared" si="8"/>
        <v>2.0688214683269E-3</v>
      </c>
      <c r="AA262" t="str">
        <f t="shared" si="9"/>
        <v>2103007000-24017-VOC</v>
      </c>
      <c r="AB262" t="str">
        <f>IF(COUNTIF('NP-NRModel-MAR-WILDFIRES Modifi'!V:V, AA262)=0, "Missing", "")</f>
        <v/>
      </c>
    </row>
    <row r="263" spans="1:28" hidden="1" x14ac:dyDescent="0.3">
      <c r="A263" s="24">
        <v>2103007000</v>
      </c>
      <c r="B263" s="40">
        <v>24021</v>
      </c>
      <c r="C263" s="25"/>
      <c r="D263" s="25"/>
      <c r="E263" s="25"/>
      <c r="F263" s="25"/>
      <c r="G263" s="25" t="s">
        <v>955</v>
      </c>
      <c r="H263" s="25">
        <v>2.4436241507023402</v>
      </c>
      <c r="I263" s="25">
        <v>153</v>
      </c>
      <c r="J263" s="25">
        <v>1.59713996777931E-2</v>
      </c>
      <c r="K263" s="25">
        <v>10467</v>
      </c>
      <c r="L263" s="26">
        <v>2567033</v>
      </c>
      <c r="M263" s="24">
        <v>2103007000</v>
      </c>
      <c r="N263" s="25">
        <v>24021</v>
      </c>
      <c r="O263" s="25"/>
      <c r="P263" s="25"/>
      <c r="Q263" s="25"/>
      <c r="R263" s="25"/>
      <c r="S263" s="25" t="s">
        <v>955</v>
      </c>
      <c r="T263" s="25">
        <v>7.7200473420790603</v>
      </c>
      <c r="U263" s="25">
        <v>365</v>
      </c>
      <c r="V263" s="25">
        <v>2.1150814635833001E-2</v>
      </c>
      <c r="W263" s="25">
        <v>10467</v>
      </c>
      <c r="X263" s="27">
        <v>2567033</v>
      </c>
      <c r="Y263" s="28">
        <f t="shared" si="8"/>
        <v>2.0688214683268892E-3</v>
      </c>
      <c r="AA263" t="str">
        <f t="shared" si="9"/>
        <v>2103007000-24021-NOX</v>
      </c>
      <c r="AB263" t="str">
        <f>IF(COUNTIF('NP-NRModel-MAR-WILDFIRES Modifi'!V:V, AA263)=0, "Missing", "")</f>
        <v/>
      </c>
    </row>
    <row r="264" spans="1:28" hidden="1" x14ac:dyDescent="0.3">
      <c r="A264" s="24">
        <v>2103007000</v>
      </c>
      <c r="B264" s="40">
        <v>24021</v>
      </c>
      <c r="C264" s="25"/>
      <c r="D264" s="25"/>
      <c r="E264" s="25"/>
      <c r="F264" s="25"/>
      <c r="G264" s="25" t="s">
        <v>12</v>
      </c>
      <c r="H264" s="25">
        <v>8.9296175478539894E-2</v>
      </c>
      <c r="I264" s="25">
        <v>153</v>
      </c>
      <c r="J264" s="25">
        <v>5.8363513384666595E-4</v>
      </c>
      <c r="K264" s="25">
        <v>10467</v>
      </c>
      <c r="L264" s="26">
        <v>3210148</v>
      </c>
      <c r="M264" s="24">
        <v>2103007000</v>
      </c>
      <c r="N264" s="25">
        <v>24021</v>
      </c>
      <c r="O264" s="25"/>
      <c r="P264" s="25"/>
      <c r="Q264" s="25"/>
      <c r="R264" s="25"/>
      <c r="S264" s="25" t="s">
        <v>12</v>
      </c>
      <c r="T264" s="25">
        <v>0.282109956215154</v>
      </c>
      <c r="U264" s="25">
        <v>365</v>
      </c>
      <c r="V264" s="25">
        <v>7.7290398963055895E-4</v>
      </c>
      <c r="W264" s="25">
        <v>10467</v>
      </c>
      <c r="X264" s="27">
        <v>3210148</v>
      </c>
      <c r="Y264" s="28">
        <f t="shared" si="8"/>
        <v>2.068821468326877E-3</v>
      </c>
      <c r="AA264" t="str">
        <f t="shared" si="9"/>
        <v>2103007000-24021-VOC</v>
      </c>
      <c r="AB264" t="str">
        <f>IF(COUNTIF('NP-NRModel-MAR-WILDFIRES Modifi'!V:V, AA264)=0, "Missing", "")</f>
        <v/>
      </c>
    </row>
    <row r="265" spans="1:28" hidden="1" x14ac:dyDescent="0.3">
      <c r="A265" s="24">
        <v>2103007000</v>
      </c>
      <c r="B265" s="40">
        <v>24031</v>
      </c>
      <c r="C265" s="25"/>
      <c r="D265" s="25"/>
      <c r="E265" s="25"/>
      <c r="F265" s="25"/>
      <c r="G265" s="25" t="s">
        <v>955</v>
      </c>
      <c r="H265" s="25">
        <v>13.5529237115367</v>
      </c>
      <c r="I265" s="25">
        <v>153</v>
      </c>
      <c r="J265" s="25">
        <v>8.8581200728998097E-2</v>
      </c>
      <c r="K265" s="25">
        <v>10467</v>
      </c>
      <c r="L265" s="26">
        <v>665481</v>
      </c>
      <c r="M265" s="24">
        <v>2103007000</v>
      </c>
      <c r="N265" s="25">
        <v>24031</v>
      </c>
      <c r="O265" s="25"/>
      <c r="P265" s="25"/>
      <c r="Q265" s="25"/>
      <c r="R265" s="25"/>
      <c r="S265" s="25" t="s">
        <v>955</v>
      </c>
      <c r="T265" s="25">
        <v>42.8172281103774</v>
      </c>
      <c r="U265" s="25">
        <v>365</v>
      </c>
      <c r="V265" s="25">
        <v>0.117307474275006</v>
      </c>
      <c r="W265" s="25">
        <v>10467</v>
      </c>
      <c r="X265" s="27">
        <v>665481</v>
      </c>
      <c r="Y265" s="28">
        <f t="shared" si="8"/>
        <v>2.068821468326884E-3</v>
      </c>
      <c r="AA265" t="str">
        <f t="shared" si="9"/>
        <v>2103007000-24031-NOX</v>
      </c>
      <c r="AB265" t="str">
        <f>IF(COUNTIF('NP-NRModel-MAR-WILDFIRES Modifi'!V:V, AA265)=0, "Missing", "")</f>
        <v/>
      </c>
    </row>
    <row r="266" spans="1:28" hidden="1" x14ac:dyDescent="0.3">
      <c r="A266" s="24">
        <v>2103007000</v>
      </c>
      <c r="B266" s="40">
        <v>24031</v>
      </c>
      <c r="C266" s="25"/>
      <c r="D266" s="25"/>
      <c r="E266" s="25"/>
      <c r="F266" s="25"/>
      <c r="G266" s="25" t="s">
        <v>12</v>
      </c>
      <c r="H266" s="25">
        <v>0.4952580397172</v>
      </c>
      <c r="I266" s="25">
        <v>153</v>
      </c>
      <c r="J266" s="25">
        <v>3.2369806517463999E-3</v>
      </c>
      <c r="K266" s="25">
        <v>10467</v>
      </c>
      <c r="L266" s="26">
        <v>665482</v>
      </c>
      <c r="M266" s="24">
        <v>2103007000</v>
      </c>
      <c r="N266" s="25">
        <v>24031</v>
      </c>
      <c r="O266" s="25"/>
      <c r="P266" s="25"/>
      <c r="Q266" s="25"/>
      <c r="R266" s="25"/>
      <c r="S266" s="25" t="s">
        <v>12</v>
      </c>
      <c r="T266" s="25">
        <v>1.56464958494666</v>
      </c>
      <c r="U266" s="25">
        <v>365</v>
      </c>
      <c r="V266" s="25">
        <v>4.2867111916346798E-3</v>
      </c>
      <c r="W266" s="25">
        <v>10467</v>
      </c>
      <c r="X266" s="27">
        <v>665482</v>
      </c>
      <c r="Y266" s="28">
        <f t="shared" si="8"/>
        <v>2.0688214683268849E-3</v>
      </c>
      <c r="AA266" t="str">
        <f t="shared" si="9"/>
        <v>2103007000-24031-VOC</v>
      </c>
      <c r="AB266" t="str">
        <f>IF(COUNTIF('NP-NRModel-MAR-WILDFIRES Modifi'!V:V, AA266)=0, "Missing", "")</f>
        <v/>
      </c>
    </row>
    <row r="267" spans="1:28" hidden="1" x14ac:dyDescent="0.3">
      <c r="A267" s="24">
        <v>2103007000</v>
      </c>
      <c r="B267" s="40">
        <v>24033</v>
      </c>
      <c r="C267" s="25"/>
      <c r="D267" s="25"/>
      <c r="E267" s="25"/>
      <c r="F267" s="25"/>
      <c r="G267" s="25" t="s">
        <v>955</v>
      </c>
      <c r="H267" s="25">
        <v>7.5347518926800996</v>
      </c>
      <c r="I267" s="25">
        <v>153</v>
      </c>
      <c r="J267" s="25">
        <v>4.9246744396601899E-2</v>
      </c>
      <c r="K267" s="25">
        <v>10467</v>
      </c>
      <c r="L267" s="26">
        <v>691980</v>
      </c>
      <c r="M267" s="24">
        <v>2103007000</v>
      </c>
      <c r="N267" s="25">
        <v>24033</v>
      </c>
      <c r="O267" s="25"/>
      <c r="P267" s="25"/>
      <c r="Q267" s="25"/>
      <c r="R267" s="25"/>
      <c r="S267" s="25" t="s">
        <v>955</v>
      </c>
      <c r="T267" s="25">
        <v>23.804250463636698</v>
      </c>
      <c r="U267" s="25">
        <v>365</v>
      </c>
      <c r="V267" s="25">
        <v>6.5217124557908804E-2</v>
      </c>
      <c r="W267" s="25">
        <v>10467</v>
      </c>
      <c r="X267" s="27">
        <v>691980</v>
      </c>
      <c r="Y267" s="28">
        <f t="shared" si="8"/>
        <v>2.0688214683268888E-3</v>
      </c>
      <c r="AA267" t="str">
        <f t="shared" si="9"/>
        <v>2103007000-24033-NOX</v>
      </c>
      <c r="AB267" t="str">
        <f>IF(COUNTIF('NP-NRModel-MAR-WILDFIRES Modifi'!V:V, AA267)=0, "Missing", "")</f>
        <v/>
      </c>
    </row>
    <row r="268" spans="1:28" hidden="1" x14ac:dyDescent="0.3">
      <c r="A268" s="24">
        <v>2103007000</v>
      </c>
      <c r="B268" s="40">
        <v>24033</v>
      </c>
      <c r="C268" s="25"/>
      <c r="D268" s="25"/>
      <c r="E268" s="25"/>
      <c r="F268" s="25"/>
      <c r="G268" s="25" t="s">
        <v>12</v>
      </c>
      <c r="H268" s="25">
        <v>0.27533873115461899</v>
      </c>
      <c r="I268" s="25">
        <v>153</v>
      </c>
      <c r="J268" s="25">
        <v>1.79959955003019E-3</v>
      </c>
      <c r="K268" s="25">
        <v>10467</v>
      </c>
      <c r="L268" s="26">
        <v>3779506</v>
      </c>
      <c r="M268" s="24">
        <v>2103007000</v>
      </c>
      <c r="N268" s="25">
        <v>24033</v>
      </c>
      <c r="O268" s="25"/>
      <c r="P268" s="25"/>
      <c r="Q268" s="25"/>
      <c r="R268" s="25"/>
      <c r="S268" s="25" t="s">
        <v>12</v>
      </c>
      <c r="T268" s="25">
        <v>0.86986701249072895</v>
      </c>
      <c r="U268" s="25">
        <v>365</v>
      </c>
      <c r="V268" s="25">
        <v>2.3831972944951501E-3</v>
      </c>
      <c r="W268" s="25">
        <v>10467</v>
      </c>
      <c r="X268" s="27">
        <v>3779506</v>
      </c>
      <c r="Y268" s="28">
        <f t="shared" si="8"/>
        <v>2.0688214683268844E-3</v>
      </c>
      <c r="AA268" t="str">
        <f t="shared" si="9"/>
        <v>2103007000-24033-VOC</v>
      </c>
      <c r="AB268" t="str">
        <f>IF(COUNTIF('NP-NRModel-MAR-WILDFIRES Modifi'!V:V, AA268)=0, "Missing", "")</f>
        <v/>
      </c>
    </row>
    <row r="269" spans="1:28" hidden="1" x14ac:dyDescent="0.3">
      <c r="A269" s="24">
        <v>2103007000</v>
      </c>
      <c r="B269" s="40">
        <v>51013</v>
      </c>
      <c r="C269" s="25"/>
      <c r="D269" s="25"/>
      <c r="E269" s="25"/>
      <c r="F269" s="25"/>
      <c r="G269" s="25" t="s">
        <v>955</v>
      </c>
      <c r="H269" s="25">
        <v>8.3543952288986905</v>
      </c>
      <c r="I269" s="25">
        <v>153</v>
      </c>
      <c r="J269" s="25">
        <v>5.4603890384958699E-2</v>
      </c>
      <c r="K269" s="25">
        <v>10467</v>
      </c>
      <c r="L269" s="26">
        <v>2113225</v>
      </c>
      <c r="M269" s="24">
        <v>2103007000</v>
      </c>
      <c r="N269" s="25">
        <v>51013</v>
      </c>
      <c r="O269" s="25"/>
      <c r="P269" s="25"/>
      <c r="Q269" s="25"/>
      <c r="R269" s="25"/>
      <c r="S269" s="25" t="s">
        <v>955</v>
      </c>
      <c r="T269" s="25">
        <v>26.393717979501702</v>
      </c>
      <c r="U269" s="25">
        <v>365</v>
      </c>
      <c r="V269" s="25">
        <v>7.2311556108223998E-2</v>
      </c>
      <c r="W269" s="25">
        <v>10467</v>
      </c>
      <c r="X269" s="27">
        <v>2113225</v>
      </c>
      <c r="Y269" s="28">
        <f t="shared" si="8"/>
        <v>2.0688214683268957E-3</v>
      </c>
      <c r="AA269" t="str">
        <f t="shared" si="9"/>
        <v>2103007000-51013-NOX</v>
      </c>
      <c r="AB269" t="str">
        <f>IF(COUNTIF('NP-NRModel-MAR-WILDFIRES Modifi'!V:V, AA269)=0, "Missing", "")</f>
        <v/>
      </c>
    </row>
    <row r="270" spans="1:28" hidden="1" x14ac:dyDescent="0.3">
      <c r="A270" s="24">
        <v>2103007000</v>
      </c>
      <c r="B270" s="40">
        <v>51013</v>
      </c>
      <c r="C270" s="25"/>
      <c r="D270" s="25"/>
      <c r="E270" s="25"/>
      <c r="F270" s="25"/>
      <c r="G270" s="25" t="s">
        <v>12</v>
      </c>
      <c r="H270" s="25">
        <v>0.305290612742875</v>
      </c>
      <c r="I270" s="25">
        <v>153</v>
      </c>
      <c r="J270" s="25">
        <v>1.99536348197957E-3</v>
      </c>
      <c r="K270" s="25">
        <v>10467</v>
      </c>
      <c r="L270" s="26">
        <v>2755475</v>
      </c>
      <c r="M270" s="24">
        <v>2103007000</v>
      </c>
      <c r="N270" s="25">
        <v>51013</v>
      </c>
      <c r="O270" s="25"/>
      <c r="P270" s="25"/>
      <c r="Q270" s="25"/>
      <c r="R270" s="25"/>
      <c r="S270" s="25" t="s">
        <v>12</v>
      </c>
      <c r="T270" s="25">
        <v>0.96449283446061795</v>
      </c>
      <c r="U270" s="25">
        <v>365</v>
      </c>
      <c r="V270" s="25">
        <v>2.6424461218099099E-3</v>
      </c>
      <c r="W270" s="25">
        <v>10467</v>
      </c>
      <c r="X270" s="27">
        <v>2755475</v>
      </c>
      <c r="Y270" s="28">
        <f t="shared" si="8"/>
        <v>2.0688214683268801E-3</v>
      </c>
      <c r="AA270" t="str">
        <f t="shared" si="9"/>
        <v>2103007000-51013-VOC</v>
      </c>
      <c r="AB270" t="str">
        <f>IF(COUNTIF('NP-NRModel-MAR-WILDFIRES Modifi'!V:V, AA270)=0, "Missing", "")</f>
        <v/>
      </c>
    </row>
    <row r="271" spans="1:28" hidden="1" x14ac:dyDescent="0.3">
      <c r="A271" s="24">
        <v>2103007000</v>
      </c>
      <c r="B271" s="40">
        <v>51059</v>
      </c>
      <c r="C271" s="25"/>
      <c r="D271" s="25"/>
      <c r="E271" s="25"/>
      <c r="F271" s="25"/>
      <c r="G271" s="25" t="s">
        <v>955</v>
      </c>
      <c r="H271" s="25">
        <v>35.038682972897</v>
      </c>
      <c r="I271" s="25">
        <v>153</v>
      </c>
      <c r="J271" s="25">
        <v>0.229010999822856</v>
      </c>
      <c r="K271" s="25">
        <v>10467</v>
      </c>
      <c r="L271" s="26">
        <v>774555</v>
      </c>
      <c r="M271" s="24">
        <v>2103007000</v>
      </c>
      <c r="N271" s="25">
        <v>51059</v>
      </c>
      <c r="O271" s="25"/>
      <c r="P271" s="25"/>
      <c r="Q271" s="25"/>
      <c r="R271" s="25"/>
      <c r="S271" s="25" t="s">
        <v>955</v>
      </c>
      <c r="T271" s="25">
        <v>110.696356997911</v>
      </c>
      <c r="U271" s="25">
        <v>365</v>
      </c>
      <c r="V271" s="25">
        <v>0.303277690405235</v>
      </c>
      <c r="W271" s="25">
        <v>10467</v>
      </c>
      <c r="X271" s="27">
        <v>774555</v>
      </c>
      <c r="Y271" s="28">
        <f t="shared" si="8"/>
        <v>2.0688214683268914E-3</v>
      </c>
      <c r="AA271" t="str">
        <f t="shared" si="9"/>
        <v>2103007000-51059-NOX</v>
      </c>
      <c r="AB271" t="str">
        <f>IF(COUNTIF('NP-NRModel-MAR-WILDFIRES Modifi'!V:V, AA271)=0, "Missing", "")</f>
        <v/>
      </c>
    </row>
    <row r="272" spans="1:28" hidden="1" x14ac:dyDescent="0.3">
      <c r="A272" s="24">
        <v>2103007000</v>
      </c>
      <c r="B272" s="40">
        <v>51059</v>
      </c>
      <c r="C272" s="25"/>
      <c r="D272" s="25"/>
      <c r="E272" s="25"/>
      <c r="F272" s="25"/>
      <c r="G272" s="25" t="s">
        <v>12</v>
      </c>
      <c r="H272" s="25">
        <v>1.2804014455263699</v>
      </c>
      <c r="I272" s="25">
        <v>153</v>
      </c>
      <c r="J272" s="25">
        <v>8.3686368988651599E-3</v>
      </c>
      <c r="K272" s="25">
        <v>10467</v>
      </c>
      <c r="L272" s="26">
        <v>2960825</v>
      </c>
      <c r="M272" s="24">
        <v>2103007000</v>
      </c>
      <c r="N272" s="25">
        <v>51059</v>
      </c>
      <c r="O272" s="25"/>
      <c r="P272" s="25"/>
      <c r="Q272" s="25"/>
      <c r="R272" s="25"/>
      <c r="S272" s="25" t="s">
        <v>12</v>
      </c>
      <c r="T272" s="25">
        <v>4.0451228039668097</v>
      </c>
      <c r="U272" s="25">
        <v>365</v>
      </c>
      <c r="V272" s="25">
        <v>1.1082528230046001E-2</v>
      </c>
      <c r="W272" s="25">
        <v>10467</v>
      </c>
      <c r="X272" s="27">
        <v>2960825</v>
      </c>
      <c r="Y272" s="28">
        <f t="shared" si="8"/>
        <v>2.0688214683268796E-3</v>
      </c>
      <c r="AA272" t="str">
        <f t="shared" si="9"/>
        <v>2103007000-51059-VOC</v>
      </c>
      <c r="AB272" t="str">
        <f>IF(COUNTIF('NP-NRModel-MAR-WILDFIRES Modifi'!V:V, AA272)=0, "Missing", "")</f>
        <v/>
      </c>
    </row>
    <row r="273" spans="1:28" hidden="1" x14ac:dyDescent="0.3">
      <c r="A273" s="24">
        <v>2103007000</v>
      </c>
      <c r="B273" s="40">
        <v>51107</v>
      </c>
      <c r="C273" s="25"/>
      <c r="D273" s="25"/>
      <c r="E273" s="25"/>
      <c r="F273" s="25"/>
      <c r="G273" s="25" t="s">
        <v>955</v>
      </c>
      <c r="H273" s="25">
        <v>8.2210602748900392</v>
      </c>
      <c r="I273" s="25">
        <v>153</v>
      </c>
      <c r="J273" s="25">
        <v>5.3732420097320502E-2</v>
      </c>
      <c r="K273" s="25">
        <v>10467</v>
      </c>
      <c r="L273" s="26">
        <v>2887915</v>
      </c>
      <c r="M273" s="24">
        <v>2103007000</v>
      </c>
      <c r="N273" s="25">
        <v>51107</v>
      </c>
      <c r="O273" s="25"/>
      <c r="P273" s="25"/>
      <c r="Q273" s="25"/>
      <c r="R273" s="25"/>
      <c r="S273" s="25" t="s">
        <v>955</v>
      </c>
      <c r="T273" s="25">
        <v>25.972478012216001</v>
      </c>
      <c r="U273" s="25">
        <v>365</v>
      </c>
      <c r="V273" s="25">
        <v>7.1157474006071406E-2</v>
      </c>
      <c r="W273" s="25">
        <v>10467</v>
      </c>
      <c r="X273" s="27">
        <v>2887915</v>
      </c>
      <c r="Y273" s="28">
        <f t="shared" si="8"/>
        <v>2.0688214683268875E-3</v>
      </c>
      <c r="AA273" t="str">
        <f t="shared" si="9"/>
        <v>2103007000-51107-NOX</v>
      </c>
      <c r="AB273" t="str">
        <f>IF(COUNTIF('NP-NRModel-MAR-WILDFIRES Modifi'!V:V, AA273)=0, "Missing", "")</f>
        <v/>
      </c>
    </row>
    <row r="274" spans="1:28" hidden="1" x14ac:dyDescent="0.3">
      <c r="A274" s="24">
        <v>2103007000</v>
      </c>
      <c r="B274" s="40">
        <v>51107</v>
      </c>
      <c r="C274" s="25"/>
      <c r="D274" s="25"/>
      <c r="E274" s="25"/>
      <c r="F274" s="25"/>
      <c r="G274" s="25" t="s">
        <v>12</v>
      </c>
      <c r="H274" s="25">
        <v>0.30041822236468901</v>
      </c>
      <c r="I274" s="25">
        <v>153</v>
      </c>
      <c r="J274" s="25">
        <v>1.96351779323326E-3</v>
      </c>
      <c r="K274" s="25">
        <v>10467</v>
      </c>
      <c r="L274" s="26">
        <v>2519978</v>
      </c>
      <c r="M274" s="24">
        <v>2103007000</v>
      </c>
      <c r="N274" s="25">
        <v>51107</v>
      </c>
      <c r="O274" s="25"/>
      <c r="P274" s="25"/>
      <c r="Q274" s="25"/>
      <c r="R274" s="25"/>
      <c r="S274" s="25" t="s">
        <v>12</v>
      </c>
      <c r="T274" s="25">
        <v>0.94909967983908405</v>
      </c>
      <c r="U274" s="25">
        <v>365</v>
      </c>
      <c r="V274" s="25">
        <v>2.6002730954495399E-3</v>
      </c>
      <c r="W274" s="25">
        <v>10467</v>
      </c>
      <c r="X274" s="27">
        <v>2519978</v>
      </c>
      <c r="Y274" s="28">
        <f t="shared" si="8"/>
        <v>2.068821468326874E-3</v>
      </c>
      <c r="AA274" t="str">
        <f t="shared" si="9"/>
        <v>2103007000-51107-VOC</v>
      </c>
      <c r="AB274" t="str">
        <f>IF(COUNTIF('NP-NRModel-MAR-WILDFIRES Modifi'!V:V, AA274)=0, "Missing", "")</f>
        <v/>
      </c>
    </row>
    <row r="275" spans="1:28" hidden="1" x14ac:dyDescent="0.3">
      <c r="A275" s="24">
        <v>2103007000</v>
      </c>
      <c r="B275" s="40">
        <v>51153</v>
      </c>
      <c r="C275" s="25"/>
      <c r="D275" s="25"/>
      <c r="E275" s="25"/>
      <c r="F275" s="25"/>
      <c r="G275" s="25" t="s">
        <v>955</v>
      </c>
      <c r="H275" s="25">
        <v>5.0531228581979404</v>
      </c>
      <c r="I275" s="25">
        <v>153</v>
      </c>
      <c r="J275" s="25">
        <v>3.3026946785607497E-2</v>
      </c>
      <c r="K275" s="25">
        <v>10467</v>
      </c>
      <c r="L275" s="26">
        <v>2902802</v>
      </c>
      <c r="M275" s="24">
        <v>2103007000</v>
      </c>
      <c r="N275" s="25">
        <v>51153</v>
      </c>
      <c r="O275" s="25"/>
      <c r="P275" s="25"/>
      <c r="Q275" s="25"/>
      <c r="R275" s="25"/>
      <c r="S275" s="25" t="s">
        <v>955</v>
      </c>
      <c r="T275" s="25">
        <v>15.964135760983501</v>
      </c>
      <c r="U275" s="25">
        <v>365</v>
      </c>
      <c r="V275" s="25">
        <v>4.3737358249269803E-2</v>
      </c>
      <c r="W275" s="25">
        <v>10467</v>
      </c>
      <c r="X275" s="27">
        <v>2902802</v>
      </c>
      <c r="Y275" s="28">
        <f t="shared" si="8"/>
        <v>2.0688214683268775E-3</v>
      </c>
      <c r="AA275" t="str">
        <f t="shared" si="9"/>
        <v>2103007000-51153-NOX</v>
      </c>
      <c r="AB275" t="str">
        <f>IF(COUNTIF('NP-NRModel-MAR-WILDFIRES Modifi'!V:V, AA275)=0, "Missing", "")</f>
        <v/>
      </c>
    </row>
    <row r="276" spans="1:28" hidden="1" x14ac:dyDescent="0.3">
      <c r="A276" s="24">
        <v>2103007000</v>
      </c>
      <c r="B276" s="40">
        <v>51153</v>
      </c>
      <c r="C276" s="25"/>
      <c r="D276" s="25"/>
      <c r="E276" s="25"/>
      <c r="F276" s="25"/>
      <c r="G276" s="25" t="s">
        <v>12</v>
      </c>
      <c r="H276" s="25">
        <v>0.18465385229540501</v>
      </c>
      <c r="I276" s="25">
        <v>153</v>
      </c>
      <c r="J276" s="25">
        <v>1.2068879234993801E-3</v>
      </c>
      <c r="K276" s="25">
        <v>10467</v>
      </c>
      <c r="L276" s="26">
        <v>973153</v>
      </c>
      <c r="M276" s="24">
        <v>2103007000</v>
      </c>
      <c r="N276" s="25">
        <v>51153</v>
      </c>
      <c r="O276" s="25"/>
      <c r="P276" s="25"/>
      <c r="Q276" s="25"/>
      <c r="R276" s="25"/>
      <c r="S276" s="25" t="s">
        <v>12</v>
      </c>
      <c r="T276" s="25">
        <v>0.58336977935337597</v>
      </c>
      <c r="U276" s="25">
        <v>365</v>
      </c>
      <c r="V276" s="25">
        <v>1.59827336809144E-3</v>
      </c>
      <c r="W276" s="25">
        <v>10467</v>
      </c>
      <c r="X276" s="27">
        <v>973153</v>
      </c>
      <c r="Y276" s="28">
        <f t="shared" si="8"/>
        <v>2.0688214683268814E-3</v>
      </c>
      <c r="AA276" t="str">
        <f t="shared" si="9"/>
        <v>2103007000-51153-VOC</v>
      </c>
      <c r="AB276" t="str">
        <f>IF(COUNTIF('NP-NRModel-MAR-WILDFIRES Modifi'!V:V, AA276)=0, "Missing", "")</f>
        <v/>
      </c>
    </row>
    <row r="277" spans="1:28" hidden="1" x14ac:dyDescent="0.3">
      <c r="A277" s="24">
        <v>2103007000</v>
      </c>
      <c r="B277" s="40">
        <v>51510</v>
      </c>
      <c r="C277" s="25"/>
      <c r="D277" s="25"/>
      <c r="E277" s="25"/>
      <c r="F277" s="25"/>
      <c r="G277" s="25" t="s">
        <v>955</v>
      </c>
      <c r="H277" s="25">
        <v>4.3163888487909103</v>
      </c>
      <c r="I277" s="25">
        <v>153</v>
      </c>
      <c r="J277" s="25">
        <v>2.82116918221628E-2</v>
      </c>
      <c r="K277" s="25">
        <v>10467</v>
      </c>
      <c r="L277" s="26">
        <v>1248881</v>
      </c>
      <c r="M277" s="24">
        <v>2103007000</v>
      </c>
      <c r="N277" s="25">
        <v>51510</v>
      </c>
      <c r="O277" s="25"/>
      <c r="P277" s="25"/>
      <c r="Q277" s="25"/>
      <c r="R277" s="25"/>
      <c r="S277" s="25" t="s">
        <v>955</v>
      </c>
      <c r="T277" s="25">
        <v>13.6366004771685</v>
      </c>
      <c r="U277" s="25">
        <v>365</v>
      </c>
      <c r="V277" s="25">
        <v>3.7360549252516403E-2</v>
      </c>
      <c r="W277" s="25">
        <v>10467</v>
      </c>
      <c r="X277" s="27">
        <v>1248881</v>
      </c>
      <c r="Y277" s="28">
        <f t="shared" si="8"/>
        <v>2.0688214683268823E-3</v>
      </c>
      <c r="AA277" t="str">
        <f t="shared" si="9"/>
        <v>2103007000-51510-NOX</v>
      </c>
      <c r="AB277" t="str">
        <f>IF(COUNTIF('NP-NRModel-MAR-WILDFIRES Modifi'!V:V, AA277)=0, "Missing", "")</f>
        <v/>
      </c>
    </row>
    <row r="278" spans="1:28" hidden="1" x14ac:dyDescent="0.3">
      <c r="A278" s="24">
        <v>2103007000</v>
      </c>
      <c r="B278" s="40">
        <v>51510</v>
      </c>
      <c r="C278" s="25"/>
      <c r="D278" s="25"/>
      <c r="E278" s="25"/>
      <c r="F278" s="25"/>
      <c r="G278" s="25" t="s">
        <v>12</v>
      </c>
      <c r="H278" s="25">
        <v>0.15773166013464299</v>
      </c>
      <c r="I278" s="25">
        <v>153</v>
      </c>
      <c r="J278" s="25">
        <v>1.0309258832329601E-3</v>
      </c>
      <c r="K278" s="25">
        <v>10467</v>
      </c>
      <c r="L278" s="26">
        <v>864030</v>
      </c>
      <c r="M278" s="24">
        <v>2103007000</v>
      </c>
      <c r="N278" s="25">
        <v>51510</v>
      </c>
      <c r="O278" s="25"/>
      <c r="P278" s="25"/>
      <c r="Q278" s="25"/>
      <c r="R278" s="25"/>
      <c r="S278" s="25" t="s">
        <v>12</v>
      </c>
      <c r="T278" s="25">
        <v>0.49831553810522999</v>
      </c>
      <c r="U278" s="25">
        <v>365</v>
      </c>
      <c r="V278" s="25">
        <v>1.3652480496033699E-3</v>
      </c>
      <c r="W278" s="25">
        <v>10467</v>
      </c>
      <c r="X278" s="27">
        <v>864030</v>
      </c>
      <c r="Y278" s="28">
        <f t="shared" si="8"/>
        <v>2.0688214683268779E-3</v>
      </c>
      <c r="AA278" t="str">
        <f t="shared" si="9"/>
        <v>2103007000-51510-VOC</v>
      </c>
      <c r="AB278" t="str">
        <f>IF(COUNTIF('NP-NRModel-MAR-WILDFIRES Modifi'!V:V, AA278)=0, "Missing", "")</f>
        <v/>
      </c>
    </row>
    <row r="279" spans="1:28" hidden="1" x14ac:dyDescent="0.3">
      <c r="A279" s="24">
        <v>2103007000</v>
      </c>
      <c r="B279" s="40">
        <v>51600</v>
      </c>
      <c r="C279" s="25"/>
      <c r="D279" s="25"/>
      <c r="E279" s="25"/>
      <c r="F279" s="25"/>
      <c r="G279" s="25" t="s">
        <v>955</v>
      </c>
      <c r="H279" s="25">
        <v>1.4388490359317101</v>
      </c>
      <c r="I279" s="25">
        <v>153</v>
      </c>
      <c r="J279" s="25">
        <v>9.4042420649131896E-3</v>
      </c>
      <c r="K279" s="25">
        <v>10467</v>
      </c>
      <c r="L279" s="26">
        <v>4071028</v>
      </c>
      <c r="M279" s="24">
        <v>2103007000</v>
      </c>
      <c r="N279" s="25">
        <v>51600</v>
      </c>
      <c r="O279" s="25"/>
      <c r="P279" s="25"/>
      <c r="Q279" s="25"/>
      <c r="R279" s="25"/>
      <c r="S279" s="25" t="s">
        <v>955</v>
      </c>
      <c r="T279" s="25">
        <v>4.5457001529081396</v>
      </c>
      <c r="U279" s="25">
        <v>365</v>
      </c>
      <c r="V279" s="25">
        <v>1.24539730216661E-2</v>
      </c>
      <c r="W279" s="25">
        <v>10467</v>
      </c>
      <c r="X279" s="27">
        <v>4071028</v>
      </c>
      <c r="Y279" s="28">
        <f t="shared" si="8"/>
        <v>2.0688214683268909E-3</v>
      </c>
      <c r="AA279" t="str">
        <f t="shared" si="9"/>
        <v>2103007000-51600-NOX</v>
      </c>
      <c r="AB279" t="str">
        <f>IF(COUNTIF('NP-NRModel-MAR-WILDFIRES Modifi'!V:V, AA279)=0, "Missing", "")</f>
        <v/>
      </c>
    </row>
    <row r="280" spans="1:28" hidden="1" x14ac:dyDescent="0.3">
      <c r="A280" s="24">
        <v>2103007000</v>
      </c>
      <c r="B280" s="40">
        <v>51600</v>
      </c>
      <c r="C280" s="25"/>
      <c r="D280" s="25"/>
      <c r="E280" s="25"/>
      <c r="F280" s="25"/>
      <c r="G280" s="25" t="s">
        <v>12</v>
      </c>
      <c r="H280" s="25">
        <v>5.25791488991178E-2</v>
      </c>
      <c r="I280" s="25">
        <v>153</v>
      </c>
      <c r="J280" s="25">
        <v>3.4365456796809003E-4</v>
      </c>
      <c r="K280" s="25">
        <v>10467</v>
      </c>
      <c r="L280" s="26">
        <v>855301</v>
      </c>
      <c r="M280" s="24">
        <v>2103007000</v>
      </c>
      <c r="N280" s="25">
        <v>51600</v>
      </c>
      <c r="O280" s="25"/>
      <c r="P280" s="25"/>
      <c r="Q280" s="25"/>
      <c r="R280" s="25"/>
      <c r="S280" s="25" t="s">
        <v>12</v>
      </c>
      <c r="T280" s="25">
        <v>0.16611127312305601</v>
      </c>
      <c r="U280" s="25">
        <v>365</v>
      </c>
      <c r="V280" s="25">
        <v>4.55099378419334E-4</v>
      </c>
      <c r="W280" s="25">
        <v>10467</v>
      </c>
      <c r="X280" s="27">
        <v>855301</v>
      </c>
      <c r="Y280" s="28">
        <f t="shared" si="8"/>
        <v>2.0688214683268914E-3</v>
      </c>
      <c r="AA280" t="str">
        <f t="shared" si="9"/>
        <v>2103007000-51600-VOC</v>
      </c>
      <c r="AB280" t="str">
        <f>IF(COUNTIF('NP-NRModel-MAR-WILDFIRES Modifi'!V:V, AA280)=0, "Missing", "")</f>
        <v/>
      </c>
    </row>
    <row r="281" spans="1:28" hidden="1" x14ac:dyDescent="0.3">
      <c r="A281" s="24">
        <v>2103007000</v>
      </c>
      <c r="B281" s="40">
        <v>51610</v>
      </c>
      <c r="C281" s="25"/>
      <c r="D281" s="25"/>
      <c r="E281" s="25"/>
      <c r="F281" s="25"/>
      <c r="G281" s="25" t="s">
        <v>955</v>
      </c>
      <c r="H281" s="25">
        <v>0.532436275640362</v>
      </c>
      <c r="I281" s="25">
        <v>153</v>
      </c>
      <c r="J281" s="25">
        <v>3.47997565778014E-3</v>
      </c>
      <c r="K281" s="25">
        <v>10467</v>
      </c>
      <c r="L281" s="26">
        <v>1999484</v>
      </c>
      <c r="M281" s="24">
        <v>2103007000</v>
      </c>
      <c r="N281" s="25">
        <v>51610</v>
      </c>
      <c r="O281" s="25"/>
      <c r="P281" s="25"/>
      <c r="Q281" s="25"/>
      <c r="R281" s="25"/>
      <c r="S281" s="25" t="s">
        <v>955</v>
      </c>
      <c r="T281" s="25">
        <v>1.68210534889436</v>
      </c>
      <c r="U281" s="25">
        <v>365</v>
      </c>
      <c r="V281" s="25">
        <v>4.6085078051900296E-3</v>
      </c>
      <c r="W281" s="25">
        <v>10467</v>
      </c>
      <c r="X281" s="27">
        <v>1999484</v>
      </c>
      <c r="Y281" s="28">
        <f t="shared" si="8"/>
        <v>2.0688214683268866E-3</v>
      </c>
      <c r="AA281" t="str">
        <f t="shared" si="9"/>
        <v>2103007000-51610-NOX</v>
      </c>
      <c r="AB281" t="str">
        <f>IF(COUNTIF('NP-NRModel-MAR-WILDFIRES Modifi'!V:V, AA281)=0, "Missing", "")</f>
        <v/>
      </c>
    </row>
    <row r="282" spans="1:28" hidden="1" x14ac:dyDescent="0.3">
      <c r="A282" s="24">
        <v>2103007000</v>
      </c>
      <c r="B282" s="40">
        <v>51610</v>
      </c>
      <c r="C282" s="25"/>
      <c r="D282" s="25"/>
      <c r="E282" s="25"/>
      <c r="F282" s="25"/>
      <c r="G282" s="25" t="s">
        <v>12</v>
      </c>
      <c r="H282" s="25">
        <v>1.9456567647650899E-2</v>
      </c>
      <c r="I282" s="25">
        <v>153</v>
      </c>
      <c r="J282" s="25">
        <v>1.2716710880817601E-4</v>
      </c>
      <c r="K282" s="25">
        <v>10467</v>
      </c>
      <c r="L282" s="26">
        <v>841299</v>
      </c>
      <c r="M282" s="24">
        <v>2103007000</v>
      </c>
      <c r="N282" s="25">
        <v>51610</v>
      </c>
      <c r="O282" s="25"/>
      <c r="P282" s="25"/>
      <c r="Q282" s="25"/>
      <c r="R282" s="25"/>
      <c r="S282" s="25" t="s">
        <v>12</v>
      </c>
      <c r="T282" s="25">
        <v>6.14683822432587E-2</v>
      </c>
      <c r="U282" s="25">
        <v>365</v>
      </c>
      <c r="V282" s="25">
        <v>1.68406526693859E-4</v>
      </c>
      <c r="W282" s="25">
        <v>10467</v>
      </c>
      <c r="X282" s="27">
        <v>841299</v>
      </c>
      <c r="Y282" s="28">
        <f t="shared" si="8"/>
        <v>2.068821468326874E-3</v>
      </c>
      <c r="AA282" t="str">
        <f t="shared" si="9"/>
        <v>2103007000-51610-VOC</v>
      </c>
      <c r="AB282" t="str">
        <f>IF(COUNTIF('NP-NRModel-MAR-WILDFIRES Modifi'!V:V, AA282)=0, "Missing", "")</f>
        <v/>
      </c>
    </row>
    <row r="283" spans="1:28" hidden="1" x14ac:dyDescent="0.3">
      <c r="A283" s="24">
        <v>2103007000</v>
      </c>
      <c r="B283" s="40">
        <v>51683</v>
      </c>
      <c r="C283" s="25"/>
      <c r="D283" s="25"/>
      <c r="E283" s="25"/>
      <c r="F283" s="25"/>
      <c r="G283" s="25" t="s">
        <v>955</v>
      </c>
      <c r="H283" s="25">
        <v>0.77411659886557205</v>
      </c>
      <c r="I283" s="25">
        <v>153</v>
      </c>
      <c r="J283" s="25">
        <v>5.0595856135004702E-3</v>
      </c>
      <c r="K283" s="25">
        <v>10467</v>
      </c>
      <c r="L283" s="26">
        <v>1091867</v>
      </c>
      <c r="M283" s="24">
        <v>2103007000</v>
      </c>
      <c r="N283" s="25">
        <v>51683</v>
      </c>
      <c r="O283" s="25"/>
      <c r="P283" s="25"/>
      <c r="Q283" s="25"/>
      <c r="R283" s="25"/>
      <c r="S283" s="25" t="s">
        <v>955</v>
      </c>
      <c r="T283" s="25">
        <v>2.4456366539894301</v>
      </c>
      <c r="U283" s="25">
        <v>365</v>
      </c>
      <c r="V283" s="25">
        <v>6.7003743944916098E-3</v>
      </c>
      <c r="W283" s="25">
        <v>10467</v>
      </c>
      <c r="X283" s="27">
        <v>1091867</v>
      </c>
      <c r="Y283" s="28">
        <f t="shared" si="8"/>
        <v>2.0688214683268879E-3</v>
      </c>
      <c r="AA283" t="str">
        <f t="shared" si="9"/>
        <v>2103007000-51683-NOX</v>
      </c>
      <c r="AB283" t="str">
        <f>IF(COUNTIF('NP-NRModel-MAR-WILDFIRES Modifi'!V:V, AA283)=0, "Missing", "")</f>
        <v/>
      </c>
    </row>
    <row r="284" spans="1:28" hidden="1" x14ac:dyDescent="0.3">
      <c r="A284" s="24">
        <v>2103007000</v>
      </c>
      <c r="B284" s="40">
        <v>51683</v>
      </c>
      <c r="C284" s="25"/>
      <c r="D284" s="25"/>
      <c r="E284" s="25"/>
      <c r="F284" s="25"/>
      <c r="G284" s="25" t="s">
        <v>12</v>
      </c>
      <c r="H284" s="25">
        <v>2.8288173034298002E-2</v>
      </c>
      <c r="I284" s="25">
        <v>153</v>
      </c>
      <c r="J284" s="25">
        <v>1.8489001983201301E-4</v>
      </c>
      <c r="K284" s="25">
        <v>10467</v>
      </c>
      <c r="L284" s="26">
        <v>1735085</v>
      </c>
      <c r="M284" s="24">
        <v>2103007000</v>
      </c>
      <c r="N284" s="25">
        <v>51683</v>
      </c>
      <c r="O284" s="25"/>
      <c r="P284" s="25"/>
      <c r="Q284" s="25"/>
      <c r="R284" s="25"/>
      <c r="S284" s="25" t="s">
        <v>12</v>
      </c>
      <c r="T284" s="25">
        <v>8.9369731831688407E-2</v>
      </c>
      <c r="U284" s="25">
        <v>365</v>
      </c>
      <c r="V284" s="25">
        <v>2.4484858036079001E-4</v>
      </c>
      <c r="W284" s="25">
        <v>10467</v>
      </c>
      <c r="X284" s="27">
        <v>1735085</v>
      </c>
      <c r="Y284" s="28">
        <f t="shared" si="8"/>
        <v>2.0688214683268788E-3</v>
      </c>
      <c r="AA284" t="str">
        <f t="shared" si="9"/>
        <v>2103007000-51683-VOC</v>
      </c>
      <c r="AB284" t="str">
        <f>IF(COUNTIF('NP-NRModel-MAR-WILDFIRES Modifi'!V:V, AA284)=0, "Missing", "")</f>
        <v/>
      </c>
    </row>
    <row r="285" spans="1:28" hidden="1" x14ac:dyDescent="0.3">
      <c r="A285" s="24">
        <v>2103007000</v>
      </c>
      <c r="B285" s="40">
        <v>51685</v>
      </c>
      <c r="C285" s="25"/>
      <c r="D285" s="25"/>
      <c r="E285" s="25"/>
      <c r="F285" s="25"/>
      <c r="G285" s="25" t="s">
        <v>955</v>
      </c>
      <c r="H285" s="25">
        <v>8.2584219490616506E-2</v>
      </c>
      <c r="I285" s="25">
        <v>153</v>
      </c>
      <c r="J285" s="25">
        <v>5.3976614046154605E-4</v>
      </c>
      <c r="K285" s="25">
        <v>10467</v>
      </c>
      <c r="L285" s="26">
        <v>4017666</v>
      </c>
      <c r="M285" s="24">
        <v>2103007000</v>
      </c>
      <c r="N285" s="25">
        <v>51685</v>
      </c>
      <c r="O285" s="25"/>
      <c r="P285" s="25"/>
      <c r="Q285" s="25"/>
      <c r="R285" s="25"/>
      <c r="S285" s="25" t="s">
        <v>955</v>
      </c>
      <c r="T285" s="25">
        <v>0.26090513305532798</v>
      </c>
      <c r="U285" s="25">
        <v>365</v>
      </c>
      <c r="V285" s="25">
        <v>7.1480858371322895E-4</v>
      </c>
      <c r="W285" s="25">
        <v>10467</v>
      </c>
      <c r="X285" s="27">
        <v>4017666</v>
      </c>
      <c r="Y285" s="28">
        <f t="shared" si="8"/>
        <v>2.0688214683268892E-3</v>
      </c>
      <c r="AA285" t="str">
        <f t="shared" si="9"/>
        <v>2103007000-51685-NOX</v>
      </c>
      <c r="AB285" t="str">
        <f>IF(COUNTIF('NP-NRModel-MAR-WILDFIRES Modifi'!V:V, AA285)=0, "Missing", "")</f>
        <v/>
      </c>
    </row>
    <row r="286" spans="1:28" hidden="1" x14ac:dyDescent="0.3">
      <c r="A286" s="24">
        <v>2103007000</v>
      </c>
      <c r="B286" s="40">
        <v>51685</v>
      </c>
      <c r="C286" s="25"/>
      <c r="D286" s="25"/>
      <c r="E286" s="25"/>
      <c r="F286" s="25"/>
      <c r="G286" s="25" t="s">
        <v>12</v>
      </c>
      <c r="H286" s="25">
        <v>3.0178353743492599E-3</v>
      </c>
      <c r="I286" s="25">
        <v>153</v>
      </c>
      <c r="J286" s="29">
        <v>1.97244142114331E-5</v>
      </c>
      <c r="K286" s="25">
        <v>10467</v>
      </c>
      <c r="L286" s="26">
        <v>3495573</v>
      </c>
      <c r="M286" s="24">
        <v>2103007000</v>
      </c>
      <c r="N286" s="25">
        <v>51685</v>
      </c>
      <c r="O286" s="25"/>
      <c r="P286" s="25"/>
      <c r="Q286" s="25"/>
      <c r="R286" s="25"/>
      <c r="S286" s="25" t="s">
        <v>12</v>
      </c>
      <c r="T286" s="25">
        <v>9.5341306697599298E-3</v>
      </c>
      <c r="U286" s="25">
        <v>365</v>
      </c>
      <c r="V286" s="29">
        <v>2.61209059445477E-5</v>
      </c>
      <c r="W286" s="25">
        <v>10467</v>
      </c>
      <c r="X286" s="27">
        <v>3495573</v>
      </c>
      <c r="Y286" s="28">
        <f t="shared" si="8"/>
        <v>2.0688214683268823E-3</v>
      </c>
      <c r="AA286" t="str">
        <f t="shared" si="9"/>
        <v>2103007000-51685-VOC</v>
      </c>
      <c r="AB286" t="str">
        <f>IF(COUNTIF('NP-NRModel-MAR-WILDFIRES Modifi'!V:V, AA286)=0, "Missing", "")</f>
        <v/>
      </c>
    </row>
    <row r="287" spans="1:28" hidden="1" x14ac:dyDescent="0.3">
      <c r="A287" s="24">
        <v>2103008000</v>
      </c>
      <c r="B287" s="40">
        <v>24009</v>
      </c>
      <c r="C287" s="25"/>
      <c r="D287" s="25"/>
      <c r="E287" s="25"/>
      <c r="F287" s="25"/>
      <c r="G287" s="25" t="s">
        <v>955</v>
      </c>
      <c r="H287" s="25">
        <v>0.253625258901571</v>
      </c>
      <c r="I287" s="25">
        <v>153</v>
      </c>
      <c r="J287" s="25">
        <v>1.6576814307292199E-3</v>
      </c>
      <c r="K287" s="25">
        <v>10467</v>
      </c>
      <c r="L287" s="26">
        <v>494756</v>
      </c>
      <c r="M287" s="24">
        <v>2103008000</v>
      </c>
      <c r="N287" s="25">
        <v>24009</v>
      </c>
      <c r="O287" s="25"/>
      <c r="P287" s="25"/>
      <c r="Q287" s="25"/>
      <c r="R287" s="25"/>
      <c r="S287" s="25" t="s">
        <v>955</v>
      </c>
      <c r="T287" s="25">
        <v>0.801268478748838</v>
      </c>
      <c r="U287" s="25">
        <v>365</v>
      </c>
      <c r="V287" s="25">
        <v>2.1952561061612001E-3</v>
      </c>
      <c r="W287" s="25">
        <v>10467</v>
      </c>
      <c r="X287" s="27">
        <v>494756</v>
      </c>
      <c r="Y287" s="28">
        <f t="shared" si="8"/>
        <v>2.0688214683268844E-3</v>
      </c>
      <c r="AA287" t="str">
        <f t="shared" si="9"/>
        <v>2103008000-24009-NOX</v>
      </c>
      <c r="AB287" t="str">
        <f>IF(COUNTIF('NP-NRModel-MAR-WILDFIRES Modifi'!V:V, AA287)=0, "Missing", "")</f>
        <v/>
      </c>
    </row>
    <row r="288" spans="1:28" hidden="1" x14ac:dyDescent="0.3">
      <c r="A288" s="24">
        <v>2103008000</v>
      </c>
      <c r="B288" s="40">
        <v>24009</v>
      </c>
      <c r="C288" s="25"/>
      <c r="D288" s="25"/>
      <c r="E288" s="25"/>
      <c r="F288" s="25"/>
      <c r="G288" s="25" t="s">
        <v>12</v>
      </c>
      <c r="H288" s="25">
        <v>1.9598316503046598E-2</v>
      </c>
      <c r="I288" s="25">
        <v>153</v>
      </c>
      <c r="J288" s="25">
        <v>1.28093571915337E-4</v>
      </c>
      <c r="K288" s="25">
        <v>10467</v>
      </c>
      <c r="L288" s="26">
        <v>2553242</v>
      </c>
      <c r="M288" s="24">
        <v>2103008000</v>
      </c>
      <c r="N288" s="25">
        <v>24009</v>
      </c>
      <c r="O288" s="25"/>
      <c r="P288" s="25"/>
      <c r="Q288" s="25"/>
      <c r="R288" s="25"/>
      <c r="S288" s="25" t="s">
        <v>12</v>
      </c>
      <c r="T288" s="25">
        <v>6.1916203924029599E-2</v>
      </c>
      <c r="U288" s="25">
        <v>365</v>
      </c>
      <c r="V288" s="25">
        <v>1.696334354083E-4</v>
      </c>
      <c r="W288" s="25">
        <v>10467</v>
      </c>
      <c r="X288" s="27">
        <v>2553242</v>
      </c>
      <c r="Y288" s="28">
        <f t="shared" si="8"/>
        <v>2.0688214683268727E-3</v>
      </c>
      <c r="AA288" t="str">
        <f t="shared" si="9"/>
        <v>2103008000-24009-VOC</v>
      </c>
      <c r="AB288" t="str">
        <f>IF(COUNTIF('NP-NRModel-MAR-WILDFIRES Modifi'!V:V, AA288)=0, "Missing", "")</f>
        <v/>
      </c>
    </row>
    <row r="289" spans="1:28" hidden="1" x14ac:dyDescent="0.3">
      <c r="A289" s="24">
        <v>2103008000</v>
      </c>
      <c r="B289" s="40">
        <v>24017</v>
      </c>
      <c r="C289" s="25"/>
      <c r="D289" s="25"/>
      <c r="E289" s="25"/>
      <c r="F289" s="25"/>
      <c r="G289" s="25" t="s">
        <v>955</v>
      </c>
      <c r="H289" s="25">
        <v>0.481449767960338</v>
      </c>
      <c r="I289" s="25">
        <v>153</v>
      </c>
      <c r="J289" s="25">
        <v>3.1467305095446898E-3</v>
      </c>
      <c r="K289" s="25">
        <v>10467</v>
      </c>
      <c r="L289" s="26">
        <v>353179</v>
      </c>
      <c r="M289" s="24">
        <v>2103008000</v>
      </c>
      <c r="N289" s="25">
        <v>24017</v>
      </c>
      <c r="O289" s="25"/>
      <c r="P289" s="25"/>
      <c r="Q289" s="25"/>
      <c r="R289" s="25"/>
      <c r="S289" s="25" t="s">
        <v>955</v>
      </c>
      <c r="T289" s="25">
        <v>1.52102564562496</v>
      </c>
      <c r="U289" s="25">
        <v>365</v>
      </c>
      <c r="V289" s="25">
        <v>4.1671935496574398E-3</v>
      </c>
      <c r="W289" s="25">
        <v>10467</v>
      </c>
      <c r="X289" s="27">
        <v>353179</v>
      </c>
      <c r="Y289" s="28">
        <f t="shared" si="8"/>
        <v>2.0688214683268927E-3</v>
      </c>
      <c r="AA289" t="str">
        <f t="shared" si="9"/>
        <v>2103008000-24017-NOX</v>
      </c>
      <c r="AB289" t="str">
        <f>IF(COUNTIF('NP-NRModel-MAR-WILDFIRES Modifi'!V:V, AA289)=0, "Missing", "")</f>
        <v/>
      </c>
    </row>
    <row r="290" spans="1:28" hidden="1" x14ac:dyDescent="0.3">
      <c r="A290" s="24">
        <v>2103008000</v>
      </c>
      <c r="B290" s="40">
        <v>24017</v>
      </c>
      <c r="C290" s="25"/>
      <c r="D290" s="25"/>
      <c r="E290" s="25"/>
      <c r="F290" s="25"/>
      <c r="G290" s="25" t="s">
        <v>12</v>
      </c>
      <c r="H290" s="25">
        <v>3.7202937918205399E-2</v>
      </c>
      <c r="I290" s="25">
        <v>153</v>
      </c>
      <c r="J290" s="25">
        <v>2.4315645698173499E-4</v>
      </c>
      <c r="K290" s="25">
        <v>10467</v>
      </c>
      <c r="L290" s="26">
        <v>1018743</v>
      </c>
      <c r="M290" s="24">
        <v>2103008000</v>
      </c>
      <c r="N290" s="25">
        <v>24017</v>
      </c>
      <c r="O290" s="25"/>
      <c r="P290" s="25"/>
      <c r="Q290" s="25"/>
      <c r="R290" s="25"/>
      <c r="S290" s="25" t="s">
        <v>12</v>
      </c>
      <c r="T290" s="25">
        <v>0.117533804005998</v>
      </c>
      <c r="U290" s="25">
        <v>365</v>
      </c>
      <c r="V290" s="25">
        <v>3.2201042193424299E-4</v>
      </c>
      <c r="W290" s="25">
        <v>10467</v>
      </c>
      <c r="X290" s="27">
        <v>1018743</v>
      </c>
      <c r="Y290" s="28">
        <f t="shared" si="8"/>
        <v>2.0688214683269009E-3</v>
      </c>
      <c r="AA290" t="str">
        <f t="shared" si="9"/>
        <v>2103008000-24017-VOC</v>
      </c>
      <c r="AB290" t="str">
        <f>IF(COUNTIF('NP-NRModel-MAR-WILDFIRES Modifi'!V:V, AA290)=0, "Missing", "")</f>
        <v/>
      </c>
    </row>
    <row r="291" spans="1:28" hidden="1" x14ac:dyDescent="0.3">
      <c r="A291" s="24">
        <v>2103008000</v>
      </c>
      <c r="B291" s="40">
        <v>24021</v>
      </c>
      <c r="C291" s="25"/>
      <c r="D291" s="25"/>
      <c r="E291" s="25"/>
      <c r="F291" s="25"/>
      <c r="G291" s="25" t="s">
        <v>955</v>
      </c>
      <c r="H291" s="25">
        <v>1.22080296970557</v>
      </c>
      <c r="I291" s="25">
        <v>153</v>
      </c>
      <c r="J291" s="25">
        <v>7.97910437716059E-3</v>
      </c>
      <c r="K291" s="25">
        <v>10467</v>
      </c>
      <c r="L291" s="26">
        <v>174954</v>
      </c>
      <c r="M291" s="24">
        <v>2103008000</v>
      </c>
      <c r="N291" s="25">
        <v>24021</v>
      </c>
      <c r="O291" s="25"/>
      <c r="P291" s="25"/>
      <c r="Q291" s="25"/>
      <c r="R291" s="25"/>
      <c r="S291" s="25" t="s">
        <v>955</v>
      </c>
      <c r="T291" s="25">
        <v>3.8568356425716499</v>
      </c>
      <c r="U291" s="25">
        <v>365</v>
      </c>
      <c r="V291" s="25">
        <v>1.0566672993346999E-2</v>
      </c>
      <c r="W291" s="25">
        <v>10467</v>
      </c>
      <c r="X291" s="27">
        <v>174954</v>
      </c>
      <c r="Y291" s="28">
        <f t="shared" si="8"/>
        <v>2.0688214683268966E-3</v>
      </c>
      <c r="AA291" t="str">
        <f t="shared" si="9"/>
        <v>2103008000-24021-NOX</v>
      </c>
      <c r="AB291" t="str">
        <f>IF(COUNTIF('NP-NRModel-MAR-WILDFIRES Modifi'!V:V, AA291)=0, "Missing", "")</f>
        <v/>
      </c>
    </row>
    <row r="292" spans="1:28" hidden="1" x14ac:dyDescent="0.3">
      <c r="A292" s="24">
        <v>2103008000</v>
      </c>
      <c r="B292" s="40">
        <v>24021</v>
      </c>
      <c r="C292" s="25"/>
      <c r="D292" s="25"/>
      <c r="E292" s="25"/>
      <c r="F292" s="25"/>
      <c r="G292" s="25" t="s">
        <v>12</v>
      </c>
      <c r="H292" s="25">
        <v>9.4334771022528505E-2</v>
      </c>
      <c r="I292" s="25">
        <v>153</v>
      </c>
      <c r="J292" s="25">
        <v>6.16567130866199E-4</v>
      </c>
      <c r="K292" s="25">
        <v>10467</v>
      </c>
      <c r="L292" s="26">
        <v>2105921</v>
      </c>
      <c r="M292" s="24">
        <v>2103008000</v>
      </c>
      <c r="N292" s="25">
        <v>24021</v>
      </c>
      <c r="O292" s="25"/>
      <c r="P292" s="25"/>
      <c r="Q292" s="25"/>
      <c r="R292" s="25"/>
      <c r="S292" s="25" t="s">
        <v>12</v>
      </c>
      <c r="T292" s="25">
        <v>0.29802819639378297</v>
      </c>
      <c r="U292" s="25">
        <v>365</v>
      </c>
      <c r="V292" s="25">
        <v>8.1651560655830995E-4</v>
      </c>
      <c r="W292" s="25">
        <v>10467</v>
      </c>
      <c r="X292" s="27">
        <v>2105921</v>
      </c>
      <c r="Y292" s="28">
        <f t="shared" si="8"/>
        <v>2.068821468326884E-3</v>
      </c>
      <c r="AA292" t="str">
        <f t="shared" si="9"/>
        <v>2103008000-24021-VOC</v>
      </c>
      <c r="AB292" t="str">
        <f>IF(COUNTIF('NP-NRModel-MAR-WILDFIRES Modifi'!V:V, AA292)=0, "Missing", "")</f>
        <v/>
      </c>
    </row>
    <row r="293" spans="1:28" hidden="1" x14ac:dyDescent="0.3">
      <c r="A293" s="24">
        <v>2103008000</v>
      </c>
      <c r="B293" s="40">
        <v>24031</v>
      </c>
      <c r="C293" s="25"/>
      <c r="D293" s="25"/>
      <c r="E293" s="25"/>
      <c r="F293" s="25"/>
      <c r="G293" s="25" t="s">
        <v>955</v>
      </c>
      <c r="H293" s="25">
        <v>6.7708642353027004</v>
      </c>
      <c r="I293" s="25">
        <v>153</v>
      </c>
      <c r="J293" s="25">
        <v>4.42540146098215E-2</v>
      </c>
      <c r="K293" s="25">
        <v>10467</v>
      </c>
      <c r="L293" s="26">
        <v>2465274</v>
      </c>
      <c r="M293" s="24">
        <v>2103008000</v>
      </c>
      <c r="N293" s="25">
        <v>24031</v>
      </c>
      <c r="O293" s="25"/>
      <c r="P293" s="25"/>
      <c r="Q293" s="25"/>
      <c r="R293" s="25"/>
      <c r="S293" s="25" t="s">
        <v>955</v>
      </c>
      <c r="T293" s="25">
        <v>21.3909297091793</v>
      </c>
      <c r="U293" s="25">
        <v>365</v>
      </c>
      <c r="V293" s="25">
        <v>5.8605286874463897E-2</v>
      </c>
      <c r="W293" s="25">
        <v>10467</v>
      </c>
      <c r="X293" s="27">
        <v>2465274</v>
      </c>
      <c r="Y293" s="28">
        <f t="shared" si="8"/>
        <v>2.0688214683268849E-3</v>
      </c>
      <c r="AA293" t="str">
        <f t="shared" si="9"/>
        <v>2103008000-24031-NOX</v>
      </c>
      <c r="AB293" t="str">
        <f>IF(COUNTIF('NP-NRModel-MAR-WILDFIRES Modifi'!V:V, AA293)=0, "Missing", "")</f>
        <v/>
      </c>
    </row>
    <row r="294" spans="1:28" hidden="1" x14ac:dyDescent="0.3">
      <c r="A294" s="24">
        <v>2103008000</v>
      </c>
      <c r="B294" s="40">
        <v>24031</v>
      </c>
      <c r="C294" s="25"/>
      <c r="D294" s="25"/>
      <c r="E294" s="25"/>
      <c r="F294" s="25"/>
      <c r="G294" s="25" t="s">
        <v>12</v>
      </c>
      <c r="H294" s="25">
        <v>0.523203197578746</v>
      </c>
      <c r="I294" s="25">
        <v>153</v>
      </c>
      <c r="J294" s="25">
        <v>3.41962874234474E-3</v>
      </c>
      <c r="K294" s="25">
        <v>10467</v>
      </c>
      <c r="L294" s="26">
        <v>277883</v>
      </c>
      <c r="M294" s="24">
        <v>2103008000</v>
      </c>
      <c r="N294" s="25">
        <v>24031</v>
      </c>
      <c r="O294" s="25"/>
      <c r="P294" s="25"/>
      <c r="Q294" s="25"/>
      <c r="R294" s="25"/>
      <c r="S294" s="25" t="s">
        <v>12</v>
      </c>
      <c r="T294" s="25">
        <v>1.65293564219936</v>
      </c>
      <c r="U294" s="25">
        <v>365</v>
      </c>
      <c r="V294" s="25">
        <v>4.5285908005462099E-3</v>
      </c>
      <c r="W294" s="25">
        <v>10467</v>
      </c>
      <c r="X294" s="27">
        <v>277883</v>
      </c>
      <c r="Y294" s="28">
        <f t="shared" si="8"/>
        <v>2.0688214683268957E-3</v>
      </c>
      <c r="AA294" t="str">
        <f t="shared" si="9"/>
        <v>2103008000-24031-VOC</v>
      </c>
      <c r="AB294" t="str">
        <f>IF(COUNTIF('NP-NRModel-MAR-WILDFIRES Modifi'!V:V, AA294)=0, "Missing", "")</f>
        <v/>
      </c>
    </row>
    <row r="295" spans="1:28" hidden="1" x14ac:dyDescent="0.3">
      <c r="A295" s="24">
        <v>2103008000</v>
      </c>
      <c r="B295" s="40">
        <v>24033</v>
      </c>
      <c r="C295" s="25"/>
      <c r="D295" s="25"/>
      <c r="E295" s="25"/>
      <c r="F295" s="25"/>
      <c r="G295" s="25" t="s">
        <v>955</v>
      </c>
      <c r="H295" s="25">
        <v>3.7642646870443399</v>
      </c>
      <c r="I295" s="25">
        <v>153</v>
      </c>
      <c r="J295" s="25">
        <v>2.4603037170224398E-2</v>
      </c>
      <c r="K295" s="25">
        <v>10467</v>
      </c>
      <c r="L295" s="26">
        <v>826443</v>
      </c>
      <c r="M295" s="24">
        <v>2103008000</v>
      </c>
      <c r="N295" s="25">
        <v>24033</v>
      </c>
      <c r="O295" s="25"/>
      <c r="P295" s="25"/>
      <c r="Q295" s="25"/>
      <c r="R295" s="25"/>
      <c r="S295" s="25" t="s">
        <v>955</v>
      </c>
      <c r="T295" s="25">
        <v>11.8922959505643</v>
      </c>
      <c r="U295" s="25">
        <v>365</v>
      </c>
      <c r="V295" s="25">
        <v>3.25816327412723E-2</v>
      </c>
      <c r="W295" s="25">
        <v>10467</v>
      </c>
      <c r="X295" s="27">
        <v>826443</v>
      </c>
      <c r="Y295" s="28">
        <f t="shared" si="8"/>
        <v>2.0688214683268931E-3</v>
      </c>
      <c r="AA295" t="str">
        <f t="shared" si="9"/>
        <v>2103008000-24033-NOX</v>
      </c>
      <c r="AB295" t="str">
        <f>IF(COUNTIF('NP-NRModel-MAR-WILDFIRES Modifi'!V:V, AA295)=0, "Missing", "")</f>
        <v/>
      </c>
    </row>
    <row r="296" spans="1:28" hidden="1" x14ac:dyDescent="0.3">
      <c r="A296" s="24">
        <v>2103008000</v>
      </c>
      <c r="B296" s="40">
        <v>24033</v>
      </c>
      <c r="C296" s="25"/>
      <c r="D296" s="25"/>
      <c r="E296" s="25"/>
      <c r="F296" s="25"/>
      <c r="G296" s="25" t="s">
        <v>12</v>
      </c>
      <c r="H296" s="25">
        <v>0.290875011575221</v>
      </c>
      <c r="I296" s="25">
        <v>153</v>
      </c>
      <c r="J296" s="25">
        <v>1.9011438665047101E-3</v>
      </c>
      <c r="K296" s="25">
        <v>10467</v>
      </c>
      <c r="L296" s="26">
        <v>2113350</v>
      </c>
      <c r="M296" s="24">
        <v>2103008000</v>
      </c>
      <c r="N296" s="25">
        <v>24033</v>
      </c>
      <c r="O296" s="25"/>
      <c r="P296" s="25"/>
      <c r="Q296" s="25"/>
      <c r="R296" s="25"/>
      <c r="S296" s="25" t="s">
        <v>12</v>
      </c>
      <c r="T296" s="25">
        <v>0.91895018280249297</v>
      </c>
      <c r="U296" s="25">
        <v>365</v>
      </c>
      <c r="V296" s="25">
        <v>2.5176717337054601E-3</v>
      </c>
      <c r="W296" s="25">
        <v>10467</v>
      </c>
      <c r="X296" s="27">
        <v>2113350</v>
      </c>
      <c r="Y296" s="28">
        <f t="shared" si="8"/>
        <v>2.0688214683268818E-3</v>
      </c>
      <c r="AA296" t="str">
        <f t="shared" si="9"/>
        <v>2103008000-24033-VOC</v>
      </c>
      <c r="AB296" t="str">
        <f>IF(COUNTIF('NP-NRModel-MAR-WILDFIRES Modifi'!V:V, AA296)=0, "Missing", "")</f>
        <v/>
      </c>
    </row>
    <row r="297" spans="1:28" hidden="1" x14ac:dyDescent="0.3">
      <c r="A297" s="24">
        <v>2103008000</v>
      </c>
      <c r="B297" s="40">
        <v>51013</v>
      </c>
      <c r="C297" s="25"/>
      <c r="D297" s="25"/>
      <c r="E297" s="25"/>
      <c r="F297" s="25"/>
      <c r="G297" s="25" t="s">
        <v>955</v>
      </c>
      <c r="H297" s="25">
        <v>3.36934082607491</v>
      </c>
      <c r="I297" s="25">
        <v>153</v>
      </c>
      <c r="J297" s="25">
        <v>2.2021835464541901E-2</v>
      </c>
      <c r="K297" s="25">
        <v>10467</v>
      </c>
      <c r="L297" s="26">
        <v>176122</v>
      </c>
      <c r="M297" s="24">
        <v>2103008000</v>
      </c>
      <c r="N297" s="25">
        <v>51013</v>
      </c>
      <c r="O297" s="25"/>
      <c r="P297" s="25"/>
      <c r="Q297" s="25"/>
      <c r="R297" s="25"/>
      <c r="S297" s="25" t="s">
        <v>955</v>
      </c>
      <c r="T297" s="25">
        <v>10.644628258982401</v>
      </c>
      <c r="U297" s="25">
        <v>365</v>
      </c>
      <c r="V297" s="25">
        <v>2.9163365093102599E-2</v>
      </c>
      <c r="W297" s="25">
        <v>10467</v>
      </c>
      <c r="X297" s="27">
        <v>176122</v>
      </c>
      <c r="Y297" s="28">
        <f t="shared" si="8"/>
        <v>2.0688214683268922E-3</v>
      </c>
      <c r="AA297" t="str">
        <f t="shared" si="9"/>
        <v>2103008000-51013-NOX</v>
      </c>
      <c r="AB297" t="str">
        <f>IF(COUNTIF('NP-NRModel-MAR-WILDFIRES Modifi'!V:V, AA297)=0, "Missing", "")</f>
        <v/>
      </c>
    </row>
    <row r="298" spans="1:28" hidden="1" x14ac:dyDescent="0.3">
      <c r="A298" s="24">
        <v>2103008000</v>
      </c>
      <c r="B298" s="40">
        <v>51013</v>
      </c>
      <c r="C298" s="25"/>
      <c r="D298" s="25"/>
      <c r="E298" s="25"/>
      <c r="F298" s="25"/>
      <c r="G298" s="25" t="s">
        <v>12</v>
      </c>
      <c r="H298" s="25">
        <v>0.26035816602746498</v>
      </c>
      <c r="I298" s="25">
        <v>153</v>
      </c>
      <c r="J298" s="25">
        <v>1.7016873596566299E-3</v>
      </c>
      <c r="K298" s="25">
        <v>10467</v>
      </c>
      <c r="L298" s="26">
        <v>2620661</v>
      </c>
      <c r="M298" s="24">
        <v>2103008000</v>
      </c>
      <c r="N298" s="25">
        <v>51013</v>
      </c>
      <c r="O298" s="25"/>
      <c r="P298" s="25"/>
      <c r="Q298" s="25"/>
      <c r="R298" s="25"/>
      <c r="S298" s="25" t="s">
        <v>12</v>
      </c>
      <c r="T298" s="25">
        <v>0.82253949202917198</v>
      </c>
      <c r="U298" s="25">
        <v>365</v>
      </c>
      <c r="V298" s="25">
        <v>2.2535328548744398E-3</v>
      </c>
      <c r="W298" s="25">
        <v>10467</v>
      </c>
      <c r="X298" s="27">
        <v>2620661</v>
      </c>
      <c r="Y298" s="28">
        <f t="shared" si="8"/>
        <v>2.0688214683268705E-3</v>
      </c>
      <c r="AA298" t="str">
        <f t="shared" si="9"/>
        <v>2103008000-51013-VOC</v>
      </c>
      <c r="AB298" t="str">
        <f>IF(COUNTIF('NP-NRModel-MAR-WILDFIRES Modifi'!V:V, AA298)=0, "Missing", "")</f>
        <v/>
      </c>
    </row>
    <row r="299" spans="1:28" hidden="1" x14ac:dyDescent="0.3">
      <c r="A299" s="24">
        <v>2103008000</v>
      </c>
      <c r="B299" s="40">
        <v>51059</v>
      </c>
      <c r="C299" s="25"/>
      <c r="D299" s="25"/>
      <c r="E299" s="25"/>
      <c r="F299" s="25"/>
      <c r="G299" s="25" t="s">
        <v>955</v>
      </c>
      <c r="H299" s="25">
        <v>14.1311539382343</v>
      </c>
      <c r="I299" s="25">
        <v>153</v>
      </c>
      <c r="J299" s="25">
        <v>9.2360483256433298E-2</v>
      </c>
      <c r="K299" s="25">
        <v>10467</v>
      </c>
      <c r="L299" s="26">
        <v>366886</v>
      </c>
      <c r="M299" s="24">
        <v>2103008000</v>
      </c>
      <c r="N299" s="25">
        <v>51059</v>
      </c>
      <c r="O299" s="25"/>
      <c r="P299" s="25"/>
      <c r="Q299" s="25"/>
      <c r="R299" s="25"/>
      <c r="S299" s="25" t="s">
        <v>955</v>
      </c>
      <c r="T299" s="25">
        <v>44.644008519076202</v>
      </c>
      <c r="U299" s="25">
        <v>365</v>
      </c>
      <c r="V299" s="25">
        <v>0.122312352107058</v>
      </c>
      <c r="W299" s="25">
        <v>10467</v>
      </c>
      <c r="X299" s="27">
        <v>366886</v>
      </c>
      <c r="Y299" s="28">
        <f t="shared" si="8"/>
        <v>2.0688214683268875E-3</v>
      </c>
      <c r="AA299" t="str">
        <f t="shared" si="9"/>
        <v>2103008000-51059-NOX</v>
      </c>
      <c r="AB299" t="str">
        <f>IF(COUNTIF('NP-NRModel-MAR-WILDFIRES Modifi'!V:V, AA299)=0, "Missing", "")</f>
        <v/>
      </c>
    </row>
    <row r="300" spans="1:28" hidden="1" x14ac:dyDescent="0.3">
      <c r="A300" s="24">
        <v>2103008000</v>
      </c>
      <c r="B300" s="40">
        <v>51059</v>
      </c>
      <c r="C300" s="25"/>
      <c r="D300" s="25"/>
      <c r="E300" s="25"/>
      <c r="F300" s="25"/>
      <c r="G300" s="25" t="s">
        <v>12</v>
      </c>
      <c r="H300" s="25">
        <v>1.0919527902114601</v>
      </c>
      <c r="I300" s="25">
        <v>153</v>
      </c>
      <c r="J300" s="25">
        <v>7.1369463412513804E-3</v>
      </c>
      <c r="K300" s="25">
        <v>10467</v>
      </c>
      <c r="L300" s="26">
        <v>2682378</v>
      </c>
      <c r="M300" s="24">
        <v>2103008000</v>
      </c>
      <c r="N300" s="25">
        <v>51059</v>
      </c>
      <c r="O300" s="25"/>
      <c r="P300" s="25"/>
      <c r="Q300" s="25"/>
      <c r="R300" s="25"/>
      <c r="S300" s="25" t="s">
        <v>12</v>
      </c>
      <c r="T300" s="25">
        <v>3.4497642500893102</v>
      </c>
      <c r="U300" s="25">
        <v>365</v>
      </c>
      <c r="V300" s="25">
        <v>9.4514089043542908E-3</v>
      </c>
      <c r="W300" s="25">
        <v>10467</v>
      </c>
      <c r="X300" s="27">
        <v>2682378</v>
      </c>
      <c r="Y300" s="28">
        <f t="shared" si="8"/>
        <v>2.0688214683268905E-3</v>
      </c>
      <c r="AA300" t="str">
        <f t="shared" si="9"/>
        <v>2103008000-51059-VOC</v>
      </c>
      <c r="AB300" t="str">
        <f>IF(COUNTIF('NP-NRModel-MAR-WILDFIRES Modifi'!V:V, AA300)=0, "Missing", "")</f>
        <v/>
      </c>
    </row>
    <row r="301" spans="1:28" hidden="1" x14ac:dyDescent="0.3">
      <c r="A301" s="24">
        <v>2103008000</v>
      </c>
      <c r="B301" s="40">
        <v>51107</v>
      </c>
      <c r="C301" s="25"/>
      <c r="D301" s="25"/>
      <c r="E301" s="25"/>
      <c r="F301" s="25"/>
      <c r="G301" s="25" t="s">
        <v>955</v>
      </c>
      <c r="H301" s="25">
        <v>3.3155671554880302</v>
      </c>
      <c r="I301" s="25">
        <v>153</v>
      </c>
      <c r="J301" s="25">
        <v>2.1670373565281301E-2</v>
      </c>
      <c r="K301" s="25">
        <v>10467</v>
      </c>
      <c r="L301" s="26">
        <v>2513034</v>
      </c>
      <c r="M301" s="24">
        <v>2103008000</v>
      </c>
      <c r="N301" s="25">
        <v>51107</v>
      </c>
      <c r="O301" s="25"/>
      <c r="P301" s="25"/>
      <c r="Q301" s="25"/>
      <c r="R301" s="25"/>
      <c r="S301" s="25" t="s">
        <v>955</v>
      </c>
      <c r="T301" s="25">
        <v>10.4747431796551</v>
      </c>
      <c r="U301" s="25">
        <v>365</v>
      </c>
      <c r="V301" s="25">
        <v>2.8697926519603099E-2</v>
      </c>
      <c r="W301" s="25">
        <v>10467</v>
      </c>
      <c r="X301" s="27">
        <v>2513034</v>
      </c>
      <c r="Y301" s="28">
        <f t="shared" si="8"/>
        <v>2.0688214683269052E-3</v>
      </c>
      <c r="AA301" t="str">
        <f t="shared" si="9"/>
        <v>2103008000-51107-NOX</v>
      </c>
      <c r="AB301" t="str">
        <f>IF(COUNTIF('NP-NRModel-MAR-WILDFIRES Modifi'!V:V, AA301)=0, "Missing", "")</f>
        <v/>
      </c>
    </row>
    <row r="302" spans="1:28" hidden="1" x14ac:dyDescent="0.3">
      <c r="A302" s="24">
        <v>2103008000</v>
      </c>
      <c r="B302" s="40">
        <v>51107</v>
      </c>
      <c r="C302" s="25"/>
      <c r="D302" s="25"/>
      <c r="E302" s="25"/>
      <c r="F302" s="25"/>
      <c r="G302" s="25" t="s">
        <v>12</v>
      </c>
      <c r="H302" s="25">
        <v>0.25620287988317098</v>
      </c>
      <c r="I302" s="25">
        <v>153</v>
      </c>
      <c r="J302" s="25">
        <v>1.6745286266873899E-3</v>
      </c>
      <c r="K302" s="25">
        <v>10467</v>
      </c>
      <c r="L302" s="26">
        <v>325871</v>
      </c>
      <c r="M302" s="24">
        <v>2103008000</v>
      </c>
      <c r="N302" s="25">
        <v>51107</v>
      </c>
      <c r="O302" s="25"/>
      <c r="P302" s="25"/>
      <c r="Q302" s="25"/>
      <c r="R302" s="25"/>
      <c r="S302" s="25" t="s">
        <v>12</v>
      </c>
      <c r="T302" s="25">
        <v>0.80941185710028096</v>
      </c>
      <c r="U302" s="25">
        <v>365</v>
      </c>
      <c r="V302" s="25">
        <v>2.21756673178159E-3</v>
      </c>
      <c r="W302" s="25">
        <v>10467</v>
      </c>
      <c r="X302" s="27">
        <v>325871</v>
      </c>
      <c r="Y302" s="28">
        <f t="shared" si="8"/>
        <v>2.0688214683268796E-3</v>
      </c>
      <c r="AA302" t="str">
        <f t="shared" si="9"/>
        <v>2103008000-51107-VOC</v>
      </c>
      <c r="AB302" t="str">
        <f>IF(COUNTIF('NP-NRModel-MAR-WILDFIRES Modifi'!V:V, AA302)=0, "Missing", "")</f>
        <v/>
      </c>
    </row>
    <row r="303" spans="1:28" hidden="1" x14ac:dyDescent="0.3">
      <c r="A303" s="24">
        <v>2103008000</v>
      </c>
      <c r="B303" s="40">
        <v>51153</v>
      </c>
      <c r="C303" s="25"/>
      <c r="D303" s="25"/>
      <c r="E303" s="25"/>
      <c r="F303" s="25"/>
      <c r="G303" s="25" t="s">
        <v>955</v>
      </c>
      <c r="H303" s="25">
        <v>2.03793273556292</v>
      </c>
      <c r="I303" s="25">
        <v>153</v>
      </c>
      <c r="J303" s="25">
        <v>1.33198218010648E-2</v>
      </c>
      <c r="K303" s="25">
        <v>10467</v>
      </c>
      <c r="L303" s="26">
        <v>329019</v>
      </c>
      <c r="M303" s="24">
        <v>2103008000</v>
      </c>
      <c r="N303" s="25">
        <v>51153</v>
      </c>
      <c r="O303" s="25"/>
      <c r="P303" s="25"/>
      <c r="Q303" s="25"/>
      <c r="R303" s="25"/>
      <c r="S303" s="25" t="s">
        <v>955</v>
      </c>
      <c r="T303" s="25">
        <v>6.4383621327349196</v>
      </c>
      <c r="U303" s="25">
        <v>365</v>
      </c>
      <c r="V303" s="25">
        <v>1.7639348308862799E-2</v>
      </c>
      <c r="W303" s="25">
        <v>10467</v>
      </c>
      <c r="X303" s="27">
        <v>329019</v>
      </c>
      <c r="Y303" s="28">
        <f t="shared" si="8"/>
        <v>2.068821468326874E-3</v>
      </c>
      <c r="AA303" t="str">
        <f t="shared" si="9"/>
        <v>2103008000-51153-NOX</v>
      </c>
      <c r="AB303" t="str">
        <f>IF(COUNTIF('NP-NRModel-MAR-WILDFIRES Modifi'!V:V, AA303)=0, "Missing", "")</f>
        <v/>
      </c>
    </row>
    <row r="304" spans="1:28" hidden="1" x14ac:dyDescent="0.3">
      <c r="A304" s="24">
        <v>2103008000</v>
      </c>
      <c r="B304" s="40">
        <v>51153</v>
      </c>
      <c r="C304" s="25"/>
      <c r="D304" s="25"/>
      <c r="E304" s="25"/>
      <c r="F304" s="25"/>
      <c r="G304" s="25" t="s">
        <v>12</v>
      </c>
      <c r="H304" s="25">
        <v>0.15747663034996501</v>
      </c>
      <c r="I304" s="25">
        <v>153</v>
      </c>
      <c r="J304" s="25">
        <v>1.0292590218952001E-3</v>
      </c>
      <c r="K304" s="25">
        <v>10467</v>
      </c>
      <c r="L304" s="26">
        <v>1100756</v>
      </c>
      <c r="M304" s="24">
        <v>2103008000</v>
      </c>
      <c r="N304" s="25">
        <v>51153</v>
      </c>
      <c r="O304" s="25"/>
      <c r="P304" s="25"/>
      <c r="Q304" s="25"/>
      <c r="R304" s="25"/>
      <c r="S304" s="25" t="s">
        <v>12</v>
      </c>
      <c r="T304" s="25">
        <v>0.49750983236247598</v>
      </c>
      <c r="U304" s="25">
        <v>365</v>
      </c>
      <c r="V304" s="25">
        <v>1.3630406366095199E-3</v>
      </c>
      <c r="W304" s="25">
        <v>10467</v>
      </c>
      <c r="X304" s="27">
        <v>1100756</v>
      </c>
      <c r="Y304" s="28">
        <f t="shared" si="8"/>
        <v>2.0688214683268853E-3</v>
      </c>
      <c r="AA304" t="str">
        <f t="shared" si="9"/>
        <v>2103008000-51153-VOC</v>
      </c>
      <c r="AB304" t="str">
        <f>IF(COUNTIF('NP-NRModel-MAR-WILDFIRES Modifi'!V:V, AA304)=0, "Missing", "")</f>
        <v/>
      </c>
    </row>
    <row r="305" spans="1:28" hidden="1" x14ac:dyDescent="0.3">
      <c r="A305" s="24">
        <v>2103008000</v>
      </c>
      <c r="B305" s="40">
        <v>51510</v>
      </c>
      <c r="C305" s="25"/>
      <c r="D305" s="25"/>
      <c r="E305" s="25"/>
      <c r="F305" s="25"/>
      <c r="G305" s="25" t="s">
        <v>955</v>
      </c>
      <c r="H305" s="25">
        <v>1.74080581752615</v>
      </c>
      <c r="I305" s="25">
        <v>153</v>
      </c>
      <c r="J305" s="25">
        <v>1.13778158008245E-2</v>
      </c>
      <c r="K305" s="25">
        <v>10467</v>
      </c>
      <c r="L305" s="26">
        <v>1214406</v>
      </c>
      <c r="M305" s="24">
        <v>2103008000</v>
      </c>
      <c r="N305" s="25">
        <v>51510</v>
      </c>
      <c r="O305" s="25"/>
      <c r="P305" s="25"/>
      <c r="Q305" s="25"/>
      <c r="R305" s="25"/>
      <c r="S305" s="25" t="s">
        <v>955</v>
      </c>
      <c r="T305" s="25">
        <v>5.4996605434619701</v>
      </c>
      <c r="U305" s="25">
        <v>365</v>
      </c>
      <c r="V305" s="25">
        <v>1.50675631327725E-2</v>
      </c>
      <c r="W305" s="25">
        <v>10467</v>
      </c>
      <c r="X305" s="27">
        <v>1214406</v>
      </c>
      <c r="Y305" s="28">
        <f t="shared" si="8"/>
        <v>2.0688214683268983E-3</v>
      </c>
      <c r="AA305" t="str">
        <f t="shared" si="9"/>
        <v>2103008000-51510-NOX</v>
      </c>
      <c r="AB305" t="str">
        <f>IF(COUNTIF('NP-NRModel-MAR-WILDFIRES Modifi'!V:V, AA305)=0, "Missing", "")</f>
        <v/>
      </c>
    </row>
    <row r="306" spans="1:28" hidden="1" x14ac:dyDescent="0.3">
      <c r="A306" s="24">
        <v>2103008000</v>
      </c>
      <c r="B306" s="40">
        <v>51510</v>
      </c>
      <c r="C306" s="25"/>
      <c r="D306" s="25"/>
      <c r="E306" s="25"/>
      <c r="F306" s="25"/>
      <c r="G306" s="25" t="s">
        <v>12</v>
      </c>
      <c r="H306" s="25">
        <v>0.13451682163645901</v>
      </c>
      <c r="I306" s="25">
        <v>153</v>
      </c>
      <c r="J306" s="25">
        <v>8.7919491265659995E-4</v>
      </c>
      <c r="K306" s="25">
        <v>10467</v>
      </c>
      <c r="L306" s="26">
        <v>1986909</v>
      </c>
      <c r="M306" s="24">
        <v>2103008000</v>
      </c>
      <c r="N306" s="25">
        <v>51510</v>
      </c>
      <c r="O306" s="25"/>
      <c r="P306" s="25"/>
      <c r="Q306" s="25"/>
      <c r="R306" s="25"/>
      <c r="S306" s="25" t="s">
        <v>12</v>
      </c>
      <c r="T306" s="25">
        <v>0.42497379600745699</v>
      </c>
      <c r="U306" s="25">
        <v>365</v>
      </c>
      <c r="V306" s="25">
        <v>1.1643117698834401E-3</v>
      </c>
      <c r="W306" s="25">
        <v>10467</v>
      </c>
      <c r="X306" s="27">
        <v>1986909</v>
      </c>
      <c r="Y306" s="28">
        <f t="shared" si="8"/>
        <v>2.0688214683268914E-3</v>
      </c>
      <c r="AA306" t="str">
        <f t="shared" si="9"/>
        <v>2103008000-51510-VOC</v>
      </c>
      <c r="AB306" t="str">
        <f>IF(COUNTIF('NP-NRModel-MAR-WILDFIRES Modifi'!V:V, AA306)=0, "Missing", "")</f>
        <v/>
      </c>
    </row>
    <row r="307" spans="1:28" hidden="1" x14ac:dyDescent="0.3">
      <c r="A307" s="24">
        <v>2103008000</v>
      </c>
      <c r="B307" s="40">
        <v>51600</v>
      </c>
      <c r="C307" s="25"/>
      <c r="D307" s="25"/>
      <c r="E307" s="25"/>
      <c r="F307" s="25"/>
      <c r="G307" s="25" t="s">
        <v>955</v>
      </c>
      <c r="H307" s="25">
        <v>0.58029012317238504</v>
      </c>
      <c r="I307" s="25">
        <v>153</v>
      </c>
      <c r="J307" s="25">
        <v>3.7927459030874799E-3</v>
      </c>
      <c r="K307" s="25">
        <v>10467</v>
      </c>
      <c r="L307" s="26">
        <v>1775454</v>
      </c>
      <c r="M307" s="24">
        <v>2103008000</v>
      </c>
      <c r="N307" s="25">
        <v>51600</v>
      </c>
      <c r="O307" s="25"/>
      <c r="P307" s="25"/>
      <c r="Q307" s="25"/>
      <c r="R307" s="25"/>
      <c r="S307" s="25" t="s">
        <v>955</v>
      </c>
      <c r="T307" s="25">
        <v>1.83328816002415</v>
      </c>
      <c r="U307" s="25">
        <v>365</v>
      </c>
      <c r="V307" s="25">
        <v>5.0227072877374003E-3</v>
      </c>
      <c r="W307" s="25">
        <v>10467</v>
      </c>
      <c r="X307" s="27">
        <v>1775454</v>
      </c>
      <c r="Y307" s="28">
        <f t="shared" si="8"/>
        <v>2.0688214683268983E-3</v>
      </c>
      <c r="AA307" t="str">
        <f t="shared" si="9"/>
        <v>2103008000-51600-NOX</v>
      </c>
      <c r="AB307" t="str">
        <f>IF(COUNTIF('NP-NRModel-MAR-WILDFIRES Modifi'!V:V, AA307)=0, "Missing", "")</f>
        <v/>
      </c>
    </row>
    <row r="308" spans="1:28" hidden="1" x14ac:dyDescent="0.3">
      <c r="A308" s="24">
        <v>2103008000</v>
      </c>
      <c r="B308" s="40">
        <v>51600</v>
      </c>
      <c r="C308" s="25"/>
      <c r="D308" s="25"/>
      <c r="E308" s="25"/>
      <c r="F308" s="25"/>
      <c r="G308" s="25" t="s">
        <v>12</v>
      </c>
      <c r="H308" s="25">
        <v>4.4840606069613598E-2</v>
      </c>
      <c r="I308" s="25">
        <v>153</v>
      </c>
      <c r="J308" s="25">
        <v>2.93075856664141E-4</v>
      </c>
      <c r="K308" s="25">
        <v>10467</v>
      </c>
      <c r="L308" s="26">
        <v>383392</v>
      </c>
      <c r="M308" s="24">
        <v>2103008000</v>
      </c>
      <c r="N308" s="25">
        <v>51600</v>
      </c>
      <c r="O308" s="25"/>
      <c r="P308" s="25"/>
      <c r="Q308" s="25"/>
      <c r="R308" s="25"/>
      <c r="S308" s="25" t="s">
        <v>12</v>
      </c>
      <c r="T308" s="25">
        <v>0.14166319382849299</v>
      </c>
      <c r="U308" s="25">
        <v>365</v>
      </c>
      <c r="V308" s="25">
        <v>3.8811833925614598E-4</v>
      </c>
      <c r="W308" s="25">
        <v>10467</v>
      </c>
      <c r="X308" s="27">
        <v>383392</v>
      </c>
      <c r="Y308" s="28">
        <f t="shared" si="8"/>
        <v>2.0688214683268992E-3</v>
      </c>
      <c r="AA308" t="str">
        <f t="shared" si="9"/>
        <v>2103008000-51600-VOC</v>
      </c>
      <c r="AB308" t="str">
        <f>IF(COUNTIF('NP-NRModel-MAR-WILDFIRES Modifi'!V:V, AA308)=0, "Missing", "")</f>
        <v/>
      </c>
    </row>
    <row r="309" spans="1:28" hidden="1" x14ac:dyDescent="0.3">
      <c r="A309" s="24">
        <v>2103008000</v>
      </c>
      <c r="B309" s="40">
        <v>51610</v>
      </c>
      <c r="C309" s="25"/>
      <c r="D309" s="25"/>
      <c r="E309" s="25"/>
      <c r="F309" s="25"/>
      <c r="G309" s="25" t="s">
        <v>955</v>
      </c>
      <c r="H309" s="25">
        <v>0.21473247740182</v>
      </c>
      <c r="I309" s="25">
        <v>153</v>
      </c>
      <c r="J309" s="25">
        <v>1.4034802444563401E-3</v>
      </c>
      <c r="K309" s="25">
        <v>10467</v>
      </c>
      <c r="L309" s="26">
        <v>2963788</v>
      </c>
      <c r="M309" s="24">
        <v>2103008000</v>
      </c>
      <c r="N309" s="25">
        <v>51610</v>
      </c>
      <c r="O309" s="25"/>
      <c r="P309" s="25"/>
      <c r="Q309" s="25"/>
      <c r="R309" s="25"/>
      <c r="S309" s="25" t="s">
        <v>955</v>
      </c>
      <c r="T309" s="25">
        <v>0.67839601722200304</v>
      </c>
      <c r="U309" s="25">
        <v>365</v>
      </c>
      <c r="V309" s="25">
        <v>1.85861922526576E-3</v>
      </c>
      <c r="W309" s="25">
        <v>10467</v>
      </c>
      <c r="X309" s="27">
        <v>2963788</v>
      </c>
      <c r="Y309" s="28">
        <f t="shared" si="8"/>
        <v>2.0688214683268922E-3</v>
      </c>
      <c r="AA309" t="str">
        <f t="shared" si="9"/>
        <v>2103008000-51610-NOX</v>
      </c>
      <c r="AB309" t="str">
        <f>IF(COUNTIF('NP-NRModel-MAR-WILDFIRES Modifi'!V:V, AA309)=0, "Missing", "")</f>
        <v/>
      </c>
    </row>
    <row r="310" spans="1:28" hidden="1" x14ac:dyDescent="0.3">
      <c r="A310" s="24">
        <v>2103008000</v>
      </c>
      <c r="B310" s="40">
        <v>51610</v>
      </c>
      <c r="C310" s="25"/>
      <c r="D310" s="25"/>
      <c r="E310" s="25"/>
      <c r="F310" s="25"/>
      <c r="G310" s="25" t="s">
        <v>12</v>
      </c>
      <c r="H310" s="25">
        <v>1.65929620468717E-2</v>
      </c>
      <c r="I310" s="25">
        <v>153</v>
      </c>
      <c r="J310" s="25">
        <v>1.08450732332495E-4</v>
      </c>
      <c r="K310" s="25">
        <v>10467</v>
      </c>
      <c r="L310" s="26">
        <v>2834905</v>
      </c>
      <c r="M310" s="24">
        <v>2103008000</v>
      </c>
      <c r="N310" s="25">
        <v>51610</v>
      </c>
      <c r="O310" s="25"/>
      <c r="P310" s="25"/>
      <c r="Q310" s="25"/>
      <c r="R310" s="25"/>
      <c r="S310" s="25" t="s">
        <v>12</v>
      </c>
      <c r="T310" s="25">
        <v>5.2421503736715398E-2</v>
      </c>
      <c r="U310" s="25">
        <v>365</v>
      </c>
      <c r="V310" s="25">
        <v>1.4362055818278101E-4</v>
      </c>
      <c r="W310" s="25">
        <v>10467</v>
      </c>
      <c r="X310" s="27">
        <v>2834905</v>
      </c>
      <c r="Y310" s="28">
        <f t="shared" si="8"/>
        <v>2.0688214683268879E-3</v>
      </c>
      <c r="AA310" t="str">
        <f t="shared" si="9"/>
        <v>2103008000-51610-VOC</v>
      </c>
      <c r="AB310" t="str">
        <f>IF(COUNTIF('NP-NRModel-MAR-WILDFIRES Modifi'!V:V, AA310)=0, "Missing", "")</f>
        <v/>
      </c>
    </row>
    <row r="311" spans="1:28" hidden="1" x14ac:dyDescent="0.3">
      <c r="A311" s="24">
        <v>2103008000</v>
      </c>
      <c r="B311" s="40">
        <v>51683</v>
      </c>
      <c r="C311" s="25"/>
      <c r="D311" s="25"/>
      <c r="E311" s="25"/>
      <c r="F311" s="25"/>
      <c r="G311" s="25" t="s">
        <v>955</v>
      </c>
      <c r="H311" s="25">
        <v>0.31220260105229602</v>
      </c>
      <c r="I311" s="25">
        <v>153</v>
      </c>
      <c r="J311" s="25">
        <v>2.0405398761588001E-3</v>
      </c>
      <c r="K311" s="25">
        <v>10467</v>
      </c>
      <c r="L311" s="26">
        <v>300330</v>
      </c>
      <c r="M311" s="24">
        <v>2103008000</v>
      </c>
      <c r="N311" s="25">
        <v>51683</v>
      </c>
      <c r="O311" s="25"/>
      <c r="P311" s="25"/>
      <c r="Q311" s="25"/>
      <c r="R311" s="25"/>
      <c r="S311" s="25" t="s">
        <v>955</v>
      </c>
      <c r="T311" s="25">
        <v>0.986329612003225</v>
      </c>
      <c r="U311" s="25">
        <v>365</v>
      </c>
      <c r="V311" s="25">
        <v>2.70227290959787E-3</v>
      </c>
      <c r="W311" s="25">
        <v>10467</v>
      </c>
      <c r="X311" s="27">
        <v>300330</v>
      </c>
      <c r="Y311" s="28">
        <f t="shared" si="8"/>
        <v>2.0688214683268866E-3</v>
      </c>
      <c r="AA311" t="str">
        <f t="shared" si="9"/>
        <v>2103008000-51683-NOX</v>
      </c>
      <c r="AB311" t="str">
        <f>IF(COUNTIF('NP-NRModel-MAR-WILDFIRES Modifi'!V:V, AA311)=0, "Missing", "")</f>
        <v/>
      </c>
    </row>
    <row r="312" spans="1:28" hidden="1" x14ac:dyDescent="0.3">
      <c r="A312" s="24">
        <v>2103008000</v>
      </c>
      <c r="B312" s="40">
        <v>51683</v>
      </c>
      <c r="C312" s="25"/>
      <c r="D312" s="25"/>
      <c r="E312" s="25"/>
      <c r="F312" s="25"/>
      <c r="G312" s="25" t="s">
        <v>12</v>
      </c>
      <c r="H312" s="25">
        <v>2.4124742495090602E-2</v>
      </c>
      <c r="I312" s="25">
        <v>153</v>
      </c>
      <c r="J312" s="25">
        <v>1.57678055523468E-4</v>
      </c>
      <c r="K312" s="25">
        <v>10467</v>
      </c>
      <c r="L312" s="26">
        <v>3387986</v>
      </c>
      <c r="M312" s="24">
        <v>2103008000</v>
      </c>
      <c r="N312" s="25">
        <v>51683</v>
      </c>
      <c r="O312" s="25"/>
      <c r="P312" s="25"/>
      <c r="Q312" s="25"/>
      <c r="R312" s="25"/>
      <c r="S312" s="25" t="s">
        <v>12</v>
      </c>
      <c r="T312" s="25">
        <v>7.6216366630701707E-2</v>
      </c>
      <c r="U312" s="25">
        <v>365</v>
      </c>
      <c r="V312" s="25">
        <v>2.08811963371785E-4</v>
      </c>
      <c r="W312" s="25">
        <v>10467</v>
      </c>
      <c r="X312" s="27">
        <v>3387986</v>
      </c>
      <c r="Y312" s="28">
        <f t="shared" si="8"/>
        <v>2.0688214683268783E-3</v>
      </c>
      <c r="AA312" t="str">
        <f t="shared" si="9"/>
        <v>2103008000-51683-VOC</v>
      </c>
      <c r="AB312" t="str">
        <f>IF(COUNTIF('NP-NRModel-MAR-WILDFIRES Modifi'!V:V, AA312)=0, "Missing", "")</f>
        <v/>
      </c>
    </row>
    <row r="313" spans="1:28" hidden="1" x14ac:dyDescent="0.3">
      <c r="A313" s="24">
        <v>2103008000</v>
      </c>
      <c r="B313" s="40">
        <v>51685</v>
      </c>
      <c r="C313" s="25"/>
      <c r="D313" s="25"/>
      <c r="E313" s="25"/>
      <c r="F313" s="25"/>
      <c r="G313" s="25" t="s">
        <v>955</v>
      </c>
      <c r="H313" s="25">
        <v>3.3306344591585602E-2</v>
      </c>
      <c r="I313" s="25">
        <v>153</v>
      </c>
      <c r="J313" s="25">
        <v>2.17688526742389E-4</v>
      </c>
      <c r="K313" s="25">
        <v>10467</v>
      </c>
      <c r="L313" s="26">
        <v>3474764</v>
      </c>
      <c r="M313" s="24">
        <v>2103008000</v>
      </c>
      <c r="N313" s="25">
        <v>51685</v>
      </c>
      <c r="O313" s="25"/>
      <c r="P313" s="25"/>
      <c r="Q313" s="25"/>
      <c r="R313" s="25"/>
      <c r="S313" s="25" t="s">
        <v>955</v>
      </c>
      <c r="T313" s="25">
        <v>0.105223447298447</v>
      </c>
      <c r="U313" s="25">
        <v>365</v>
      </c>
      <c r="V313" s="25">
        <v>2.8828341725601898E-4</v>
      </c>
      <c r="W313" s="25">
        <v>10467</v>
      </c>
      <c r="X313" s="27">
        <v>3474764</v>
      </c>
      <c r="Y313" s="28">
        <f t="shared" si="8"/>
        <v>2.0688214683268779E-3</v>
      </c>
      <c r="AA313" t="str">
        <f t="shared" si="9"/>
        <v>2103008000-51685-NOX</v>
      </c>
      <c r="AB313" t="str">
        <f>IF(COUNTIF('NP-NRModel-MAR-WILDFIRES Modifi'!V:V, AA313)=0, "Missing", "")</f>
        <v/>
      </c>
    </row>
    <row r="314" spans="1:28" hidden="1" x14ac:dyDescent="0.3">
      <c r="A314" s="24">
        <v>2103008000</v>
      </c>
      <c r="B314" s="40">
        <v>51685</v>
      </c>
      <c r="C314" s="25"/>
      <c r="D314" s="25"/>
      <c r="E314" s="25"/>
      <c r="F314" s="25"/>
      <c r="G314" s="25" t="s">
        <v>12</v>
      </c>
      <c r="H314" s="25">
        <v>2.573672674556E-3</v>
      </c>
      <c r="I314" s="25">
        <v>153</v>
      </c>
      <c r="J314" s="29">
        <v>1.68213900297778E-5</v>
      </c>
      <c r="K314" s="25">
        <v>10467</v>
      </c>
      <c r="L314" s="26">
        <v>3087829</v>
      </c>
      <c r="M314" s="24">
        <v>2103008000</v>
      </c>
      <c r="N314" s="25">
        <v>51685</v>
      </c>
      <c r="O314" s="25"/>
      <c r="P314" s="25"/>
      <c r="Q314" s="25"/>
      <c r="R314" s="25"/>
      <c r="S314" s="25" t="s">
        <v>12</v>
      </c>
      <c r="T314" s="25">
        <v>8.13090461758487E-3</v>
      </c>
      <c r="U314" s="25">
        <v>365</v>
      </c>
      <c r="V314" s="29">
        <v>2.22764510070818E-5</v>
      </c>
      <c r="W314" s="25">
        <v>10467</v>
      </c>
      <c r="X314" s="27">
        <v>3087829</v>
      </c>
      <c r="Y314" s="28">
        <f t="shared" si="8"/>
        <v>2.0688214683268875E-3</v>
      </c>
      <c r="AA314" t="str">
        <f t="shared" si="9"/>
        <v>2103008000-51685-VOC</v>
      </c>
      <c r="AB314" t="str">
        <f>IF(COUNTIF('NP-NRModel-MAR-WILDFIRES Modifi'!V:V, AA314)=0, "Missing", "")</f>
        <v/>
      </c>
    </row>
    <row r="315" spans="1:28" hidden="1" x14ac:dyDescent="0.3">
      <c r="A315" s="24">
        <v>2103011000</v>
      </c>
      <c r="B315" s="40">
        <v>24009</v>
      </c>
      <c r="C315" s="25"/>
      <c r="D315" s="25"/>
      <c r="E315" s="25"/>
      <c r="F315" s="25"/>
      <c r="G315" s="25" t="s">
        <v>955</v>
      </c>
      <c r="H315" s="25">
        <v>8.4651436339922906E-3</v>
      </c>
      <c r="I315" s="25">
        <v>153</v>
      </c>
      <c r="J315" s="29">
        <v>5.5327736169884202E-5</v>
      </c>
      <c r="K315" s="25">
        <v>10467</v>
      </c>
      <c r="L315" s="26">
        <v>2878962</v>
      </c>
      <c r="M315" s="24">
        <v>2103011000</v>
      </c>
      <c r="N315" s="25">
        <v>24009</v>
      </c>
      <c r="O315" s="25"/>
      <c r="P315" s="25"/>
      <c r="Q315" s="25"/>
      <c r="R315" s="25"/>
      <c r="S315" s="25" t="s">
        <v>955</v>
      </c>
      <c r="T315" s="25">
        <v>2.6743601135688699E-2</v>
      </c>
      <c r="U315" s="25">
        <v>365</v>
      </c>
      <c r="V315" s="29">
        <v>7.3270140097777205E-5</v>
      </c>
      <c r="W315" s="25">
        <v>10467</v>
      </c>
      <c r="X315" s="27">
        <v>2878962</v>
      </c>
      <c r="Y315" s="28">
        <f t="shared" si="8"/>
        <v>2.0688214683268909E-3</v>
      </c>
      <c r="AA315" t="str">
        <f t="shared" si="9"/>
        <v>2103011000-24009-NOX</v>
      </c>
      <c r="AB315" t="str">
        <f>IF(COUNTIF('NP-NRModel-MAR-WILDFIRES Modifi'!V:V, AA315)=0, "Missing", "")</f>
        <v/>
      </c>
    </row>
    <row r="316" spans="1:28" hidden="1" x14ac:dyDescent="0.3">
      <c r="A316" s="24">
        <v>2103011000</v>
      </c>
      <c r="B316" s="40">
        <v>24009</v>
      </c>
      <c r="C316" s="25"/>
      <c r="D316" s="25"/>
      <c r="E316" s="25"/>
      <c r="F316" s="25"/>
      <c r="G316" s="25" t="s">
        <v>12</v>
      </c>
      <c r="H316" s="25">
        <v>1.4390744620799699E-4</v>
      </c>
      <c r="I316" s="25">
        <v>153</v>
      </c>
      <c r="J316" s="29">
        <v>9.4057154384312098E-7</v>
      </c>
      <c r="K316" s="25">
        <v>10467</v>
      </c>
      <c r="L316" s="26">
        <v>949477</v>
      </c>
      <c r="M316" s="24">
        <v>2103011000</v>
      </c>
      <c r="N316" s="25">
        <v>24009</v>
      </c>
      <c r="O316" s="25"/>
      <c r="P316" s="25"/>
      <c r="Q316" s="25"/>
      <c r="R316" s="25"/>
      <c r="S316" s="25" t="s">
        <v>12</v>
      </c>
      <c r="T316" s="25">
        <v>4.5464123330264401E-4</v>
      </c>
      <c r="U316" s="25">
        <v>365</v>
      </c>
      <c r="V316" s="29">
        <v>1.24559242000724E-6</v>
      </c>
      <c r="W316" s="25">
        <v>10467</v>
      </c>
      <c r="X316" s="27">
        <v>949477</v>
      </c>
      <c r="Y316" s="28">
        <f t="shared" si="8"/>
        <v>2.0688214683268831E-3</v>
      </c>
      <c r="AA316" t="str">
        <f t="shared" si="9"/>
        <v>2103011000-24009-VOC</v>
      </c>
      <c r="AB316" t="str">
        <f>IF(COUNTIF('NP-NRModel-MAR-WILDFIRES Modifi'!V:V, AA316)=0, "Missing", "")</f>
        <v/>
      </c>
    </row>
    <row r="317" spans="1:28" hidden="1" x14ac:dyDescent="0.3">
      <c r="A317" s="24">
        <v>2103011000</v>
      </c>
      <c r="B317" s="40">
        <v>24017</v>
      </c>
      <c r="C317" s="25"/>
      <c r="D317" s="25"/>
      <c r="E317" s="25"/>
      <c r="F317" s="25"/>
      <c r="G317" s="25" t="s">
        <v>955</v>
      </c>
      <c r="H317" s="25">
        <v>1.6069149934817999E-2</v>
      </c>
      <c r="I317" s="25">
        <v>153</v>
      </c>
      <c r="J317" s="25">
        <v>1.0502712375698E-4</v>
      </c>
      <c r="K317" s="25">
        <v>10467</v>
      </c>
      <c r="L317" s="26">
        <v>1252626</v>
      </c>
      <c r="M317" s="24">
        <v>2103011000</v>
      </c>
      <c r="N317" s="25">
        <v>24017</v>
      </c>
      <c r="O317" s="25"/>
      <c r="P317" s="25"/>
      <c r="Q317" s="25"/>
      <c r="R317" s="25"/>
      <c r="S317" s="25" t="s">
        <v>955</v>
      </c>
      <c r="T317" s="25">
        <v>5.0766644374547698E-2</v>
      </c>
      <c r="U317" s="25">
        <v>365</v>
      </c>
      <c r="V317" s="25">
        <v>1.3908669691656901E-4</v>
      </c>
      <c r="W317" s="25">
        <v>10467</v>
      </c>
      <c r="X317" s="27">
        <v>1252626</v>
      </c>
      <c r="Y317" s="28">
        <f t="shared" si="8"/>
        <v>2.068821468326874E-3</v>
      </c>
      <c r="AA317" t="str">
        <f t="shared" si="9"/>
        <v>2103011000-24017-NOX</v>
      </c>
      <c r="AB317" t="str">
        <f>IF(COUNTIF('NP-NRModel-MAR-WILDFIRES Modifi'!V:V, AA317)=0, "Missing", "")</f>
        <v/>
      </c>
    </row>
    <row r="318" spans="1:28" hidden="1" x14ac:dyDescent="0.3">
      <c r="A318" s="24">
        <v>2103011000</v>
      </c>
      <c r="B318" s="40">
        <v>24017</v>
      </c>
      <c r="C318" s="25"/>
      <c r="D318" s="25"/>
      <c r="E318" s="25"/>
      <c r="F318" s="25"/>
      <c r="G318" s="25" t="s">
        <v>12</v>
      </c>
      <c r="H318" s="25">
        <v>2.7317548687010002E-4</v>
      </c>
      <c r="I318" s="25">
        <v>153</v>
      </c>
      <c r="J318" s="29">
        <v>1.7854606984973799E-6</v>
      </c>
      <c r="K318" s="25">
        <v>10467</v>
      </c>
      <c r="L318" s="26">
        <v>3053723</v>
      </c>
      <c r="M318" s="24">
        <v>2103011000</v>
      </c>
      <c r="N318" s="25">
        <v>24017</v>
      </c>
      <c r="O318" s="25"/>
      <c r="P318" s="25"/>
      <c r="Q318" s="25"/>
      <c r="R318" s="25"/>
      <c r="S318" s="25" t="s">
        <v>12</v>
      </c>
      <c r="T318" s="25">
        <v>8.6303275842421505E-4</v>
      </c>
      <c r="U318" s="25">
        <v>365</v>
      </c>
      <c r="V318" s="29">
        <v>2.3644733107512699E-6</v>
      </c>
      <c r="W318" s="25">
        <v>10467</v>
      </c>
      <c r="X318" s="27">
        <v>3053723</v>
      </c>
      <c r="Y318" s="28">
        <f t="shared" si="8"/>
        <v>2.0688214683268775E-3</v>
      </c>
      <c r="AA318" t="str">
        <f t="shared" si="9"/>
        <v>2103011000-24017-VOC</v>
      </c>
      <c r="AB318" t="str">
        <f>IF(COUNTIF('NP-NRModel-MAR-WILDFIRES Modifi'!V:V, AA318)=0, "Missing", "")</f>
        <v/>
      </c>
    </row>
    <row r="319" spans="1:28" hidden="1" x14ac:dyDescent="0.3">
      <c r="A319" s="24">
        <v>2103011000</v>
      </c>
      <c r="B319" s="40">
        <v>24021</v>
      </c>
      <c r="C319" s="25"/>
      <c r="D319" s="25"/>
      <c r="E319" s="25"/>
      <c r="F319" s="25"/>
      <c r="G319" s="25" t="s">
        <v>955</v>
      </c>
      <c r="H319" s="25">
        <v>4.0746222130819201E-2</v>
      </c>
      <c r="I319" s="25">
        <v>153</v>
      </c>
      <c r="J319" s="25">
        <v>2.6631517732561598E-4</v>
      </c>
      <c r="K319" s="25">
        <v>10467</v>
      </c>
      <c r="L319" s="26">
        <v>1139977</v>
      </c>
      <c r="M319" s="24">
        <v>2103011000</v>
      </c>
      <c r="N319" s="25">
        <v>24021</v>
      </c>
      <c r="O319" s="25"/>
      <c r="P319" s="25"/>
      <c r="Q319" s="25"/>
      <c r="R319" s="25"/>
      <c r="S319" s="25" t="s">
        <v>955</v>
      </c>
      <c r="T319" s="25">
        <v>0.12872796488379001</v>
      </c>
      <c r="U319" s="25">
        <v>365</v>
      </c>
      <c r="V319" s="25">
        <v>3.5267935584600203E-4</v>
      </c>
      <c r="W319" s="25">
        <v>10467</v>
      </c>
      <c r="X319" s="27">
        <v>1139977</v>
      </c>
      <c r="Y319" s="28">
        <f t="shared" si="8"/>
        <v>2.0688214683268992E-3</v>
      </c>
      <c r="AA319" t="str">
        <f t="shared" si="9"/>
        <v>2103011000-24021-NOX</v>
      </c>
      <c r="AB319" t="str">
        <f>IF(COUNTIF('NP-NRModel-MAR-WILDFIRES Modifi'!V:V, AA319)=0, "Missing", "")</f>
        <v/>
      </c>
    </row>
    <row r="320" spans="1:28" hidden="1" x14ac:dyDescent="0.3">
      <c r="A320" s="24">
        <v>2103011000</v>
      </c>
      <c r="B320" s="40">
        <v>24021</v>
      </c>
      <c r="C320" s="25"/>
      <c r="D320" s="25"/>
      <c r="E320" s="25"/>
      <c r="F320" s="25"/>
      <c r="G320" s="25" t="s">
        <v>12</v>
      </c>
      <c r="H320" s="25">
        <v>6.9268588697715195E-4</v>
      </c>
      <c r="I320" s="25">
        <v>153</v>
      </c>
      <c r="J320" s="29">
        <v>4.5273587384127499E-6</v>
      </c>
      <c r="K320" s="25">
        <v>10467</v>
      </c>
      <c r="L320" s="26">
        <v>882643</v>
      </c>
      <c r="M320" s="24">
        <v>2103011000</v>
      </c>
      <c r="N320" s="25">
        <v>24021</v>
      </c>
      <c r="O320" s="25"/>
      <c r="P320" s="25"/>
      <c r="Q320" s="25"/>
      <c r="R320" s="25"/>
      <c r="S320" s="25" t="s">
        <v>12</v>
      </c>
      <c r="T320" s="25">
        <v>2.1883757529228198E-3</v>
      </c>
      <c r="U320" s="25">
        <v>365</v>
      </c>
      <c r="V320" s="29">
        <v>5.9955500080077399E-6</v>
      </c>
      <c r="W320" s="25">
        <v>10467</v>
      </c>
      <c r="X320" s="27">
        <v>882643</v>
      </c>
      <c r="Y320" s="28">
        <f t="shared" si="8"/>
        <v>2.0688214683268892E-3</v>
      </c>
      <c r="AA320" t="str">
        <f t="shared" si="9"/>
        <v>2103011000-24021-VOC</v>
      </c>
      <c r="AB320" t="str">
        <f>IF(COUNTIF('NP-NRModel-MAR-WILDFIRES Modifi'!V:V, AA320)=0, "Missing", "")</f>
        <v/>
      </c>
    </row>
    <row r="321" spans="1:28" hidden="1" x14ac:dyDescent="0.3">
      <c r="A321" s="24">
        <v>2103011000</v>
      </c>
      <c r="B321" s="40">
        <v>24031</v>
      </c>
      <c r="C321" s="25"/>
      <c r="D321" s="25"/>
      <c r="E321" s="25"/>
      <c r="F321" s="25"/>
      <c r="G321" s="25" t="s">
        <v>955</v>
      </c>
      <c r="H321" s="25">
        <v>0.22598818944874899</v>
      </c>
      <c r="I321" s="25">
        <v>153</v>
      </c>
      <c r="J321" s="25">
        <v>1.4770469898611001E-3</v>
      </c>
      <c r="K321" s="25">
        <v>10467</v>
      </c>
      <c r="L321" s="26">
        <v>569581</v>
      </c>
      <c r="M321" s="24">
        <v>2103011000</v>
      </c>
      <c r="N321" s="25">
        <v>24031</v>
      </c>
      <c r="O321" s="25"/>
      <c r="P321" s="25"/>
      <c r="Q321" s="25"/>
      <c r="R321" s="25"/>
      <c r="S321" s="25" t="s">
        <v>955</v>
      </c>
      <c r="T321" s="25">
        <v>0.71395575329930805</v>
      </c>
      <c r="U321" s="25">
        <v>365</v>
      </c>
      <c r="V321" s="25">
        <v>1.9560431597241299E-3</v>
      </c>
      <c r="W321" s="25">
        <v>10467</v>
      </c>
      <c r="X321" s="27">
        <v>569581</v>
      </c>
      <c r="Y321" s="28">
        <f t="shared" si="8"/>
        <v>2.0688214683268827E-3</v>
      </c>
      <c r="AA321" t="str">
        <f t="shared" si="9"/>
        <v>2103011000-24031-NOX</v>
      </c>
      <c r="AB321" t="str">
        <f>IF(COUNTIF('NP-NRModel-MAR-WILDFIRES Modifi'!V:V, AA321)=0, "Missing", "")</f>
        <v/>
      </c>
    </row>
    <row r="322" spans="1:28" hidden="1" x14ac:dyDescent="0.3">
      <c r="A322" s="24">
        <v>2103011000</v>
      </c>
      <c r="B322" s="40">
        <v>24031</v>
      </c>
      <c r="C322" s="25"/>
      <c r="D322" s="25"/>
      <c r="E322" s="25"/>
      <c r="F322" s="25"/>
      <c r="G322" s="25" t="s">
        <v>12</v>
      </c>
      <c r="H322" s="25">
        <v>3.84180121418677E-3</v>
      </c>
      <c r="I322" s="25">
        <v>153</v>
      </c>
      <c r="J322" s="29">
        <v>2.5109811857429899E-5</v>
      </c>
      <c r="K322" s="25">
        <v>10467</v>
      </c>
      <c r="L322" s="26">
        <v>1469851</v>
      </c>
      <c r="M322" s="24">
        <v>2103011000</v>
      </c>
      <c r="N322" s="25">
        <v>24031</v>
      </c>
      <c r="O322" s="25"/>
      <c r="P322" s="25"/>
      <c r="Q322" s="25"/>
      <c r="R322" s="25"/>
      <c r="S322" s="25" t="s">
        <v>12</v>
      </c>
      <c r="T322" s="25">
        <v>1.21372541042591E-2</v>
      </c>
      <c r="U322" s="25">
        <v>365</v>
      </c>
      <c r="V322" s="29">
        <v>3.3252750970572897E-5</v>
      </c>
      <c r="W322" s="25">
        <v>10467</v>
      </c>
      <c r="X322" s="27">
        <v>1469851</v>
      </c>
      <c r="Y322" s="28">
        <f t="shared" si="8"/>
        <v>2.0688214683268914E-3</v>
      </c>
      <c r="AA322" t="str">
        <f t="shared" si="9"/>
        <v>2103011000-24031-VOC</v>
      </c>
      <c r="AB322" t="str">
        <f>IF(COUNTIF('NP-NRModel-MAR-WILDFIRES Modifi'!V:V, AA322)=0, "Missing", "")</f>
        <v/>
      </c>
    </row>
    <row r="323" spans="1:28" hidden="1" x14ac:dyDescent="0.3">
      <c r="A323" s="24">
        <v>2103011000</v>
      </c>
      <c r="B323" s="40">
        <v>24033</v>
      </c>
      <c r="C323" s="25"/>
      <c r="D323" s="25"/>
      <c r="E323" s="25"/>
      <c r="F323" s="25"/>
      <c r="G323" s="25" t="s">
        <v>955</v>
      </c>
      <c r="H323" s="25">
        <v>0.125638236625496</v>
      </c>
      <c r="I323" s="25">
        <v>153</v>
      </c>
      <c r="J323" s="25">
        <v>8.2116494526468596E-4</v>
      </c>
      <c r="K323" s="25">
        <v>10467</v>
      </c>
      <c r="L323" s="26">
        <v>2858461</v>
      </c>
      <c r="M323" s="24">
        <v>2103011000</v>
      </c>
      <c r="N323" s="25">
        <v>24033</v>
      </c>
      <c r="O323" s="25"/>
      <c r="P323" s="25"/>
      <c r="Q323" s="25"/>
      <c r="R323" s="25"/>
      <c r="S323" s="25" t="s">
        <v>955</v>
      </c>
      <c r="T323" s="25">
        <v>0.39692402550751998</v>
      </c>
      <c r="U323" s="25">
        <v>365</v>
      </c>
      <c r="V323" s="25">
        <v>1.08746308358224E-3</v>
      </c>
      <c r="W323" s="25">
        <v>10467</v>
      </c>
      <c r="X323" s="27">
        <v>2858461</v>
      </c>
      <c r="Y323" s="28">
        <f t="shared" ref="Y323:Y386" si="10">IFERROR(J323/T323,0)</f>
        <v>2.0688214683268862E-3</v>
      </c>
      <c r="AA323" t="str">
        <f t="shared" ref="AA323:AA386" si="11">TRIM(A323) &amp; "-" &amp; B323 &amp; "-" &amp; TRIM(S323)</f>
        <v>2103011000-24033-NOX</v>
      </c>
      <c r="AB323" t="str">
        <f>IF(COUNTIF('NP-NRModel-MAR-WILDFIRES Modifi'!V:V, AA323)=0, "Missing", "")</f>
        <v/>
      </c>
    </row>
    <row r="324" spans="1:28" hidden="1" x14ac:dyDescent="0.3">
      <c r="A324" s="24">
        <v>2103011000</v>
      </c>
      <c r="B324" s="40">
        <v>24033</v>
      </c>
      <c r="C324" s="25"/>
      <c r="D324" s="25"/>
      <c r="E324" s="25"/>
      <c r="F324" s="25"/>
      <c r="G324" s="25" t="s">
        <v>12</v>
      </c>
      <c r="H324" s="25">
        <v>2.1358502441399E-3</v>
      </c>
      <c r="I324" s="25">
        <v>153</v>
      </c>
      <c r="J324" s="29">
        <v>1.39598055172542E-5</v>
      </c>
      <c r="K324" s="25">
        <v>10467</v>
      </c>
      <c r="L324" s="26">
        <v>3888548</v>
      </c>
      <c r="M324" s="24">
        <v>2103011000</v>
      </c>
      <c r="N324" s="25">
        <v>24033</v>
      </c>
      <c r="O324" s="25"/>
      <c r="P324" s="25"/>
      <c r="Q324" s="25"/>
      <c r="R324" s="25"/>
      <c r="S324" s="25" t="s">
        <v>12</v>
      </c>
      <c r="T324" s="25">
        <v>6.7477091334246101E-3</v>
      </c>
      <c r="U324" s="25">
        <v>365</v>
      </c>
      <c r="V324" s="29">
        <v>1.8486874338149599E-5</v>
      </c>
      <c r="W324" s="25">
        <v>10467</v>
      </c>
      <c r="X324" s="27">
        <v>3888548</v>
      </c>
      <c r="Y324" s="28">
        <f t="shared" si="10"/>
        <v>2.0688214683268796E-3</v>
      </c>
      <c r="AA324" t="str">
        <f t="shared" si="11"/>
        <v>2103011000-24033-VOC</v>
      </c>
      <c r="AB324" t="str">
        <f>IF(COUNTIF('NP-NRModel-MAR-WILDFIRES Modifi'!V:V, AA324)=0, "Missing", "")</f>
        <v/>
      </c>
    </row>
    <row r="325" spans="1:28" hidden="1" x14ac:dyDescent="0.3">
      <c r="A325" s="24">
        <v>2103011000</v>
      </c>
      <c r="B325" s="40">
        <v>51013</v>
      </c>
      <c r="C325" s="25"/>
      <c r="D325" s="25"/>
      <c r="E325" s="25"/>
      <c r="F325" s="25"/>
      <c r="G325" s="25" t="s">
        <v>955</v>
      </c>
      <c r="H325" s="25">
        <v>8.8722446415689701E-2</v>
      </c>
      <c r="I325" s="25">
        <v>153</v>
      </c>
      <c r="J325" s="25">
        <v>5.79885270690782E-4</v>
      </c>
      <c r="K325" s="25">
        <v>10467</v>
      </c>
      <c r="L325" s="26">
        <v>4025415</v>
      </c>
      <c r="M325" s="24">
        <v>2103011000</v>
      </c>
      <c r="N325" s="25">
        <v>51013</v>
      </c>
      <c r="O325" s="25"/>
      <c r="P325" s="25"/>
      <c r="Q325" s="25"/>
      <c r="R325" s="25"/>
      <c r="S325" s="25" t="s">
        <v>955</v>
      </c>
      <c r="T325" s="25">
        <v>0.28029739615944499</v>
      </c>
      <c r="U325" s="25">
        <v>365</v>
      </c>
      <c r="V325" s="25">
        <v>7.6793807166971196E-4</v>
      </c>
      <c r="W325" s="25">
        <v>10467</v>
      </c>
      <c r="X325" s="27">
        <v>4025415</v>
      </c>
      <c r="Y325" s="28">
        <f t="shared" si="10"/>
        <v>2.0688214683268723E-3</v>
      </c>
      <c r="AA325" t="str">
        <f t="shared" si="11"/>
        <v>2103011000-51013-NOX</v>
      </c>
      <c r="AB325" t="str">
        <f>IF(COUNTIF('NP-NRModel-MAR-WILDFIRES Modifi'!V:V, AA325)=0, "Missing", "")</f>
        <v/>
      </c>
    </row>
    <row r="326" spans="1:28" hidden="1" x14ac:dyDescent="0.3">
      <c r="A326" s="24">
        <v>2103011000</v>
      </c>
      <c r="B326" s="40">
        <v>51013</v>
      </c>
      <c r="C326" s="25"/>
      <c r="D326" s="25"/>
      <c r="E326" s="25"/>
      <c r="F326" s="25"/>
      <c r="G326" s="25" t="s">
        <v>12</v>
      </c>
      <c r="H326" s="25">
        <v>1.5082818633127999E-3</v>
      </c>
      <c r="I326" s="25">
        <v>153</v>
      </c>
      <c r="J326" s="29">
        <v>9.8580513942013602E-6</v>
      </c>
      <c r="K326" s="25">
        <v>10467</v>
      </c>
      <c r="L326" s="26">
        <v>2096560</v>
      </c>
      <c r="M326" s="24">
        <v>2103011000</v>
      </c>
      <c r="N326" s="25">
        <v>51013</v>
      </c>
      <c r="O326" s="25"/>
      <c r="P326" s="25"/>
      <c r="Q326" s="25"/>
      <c r="R326" s="25"/>
      <c r="S326" s="25" t="s">
        <v>12</v>
      </c>
      <c r="T326" s="25">
        <v>4.7650566011255696E-3</v>
      </c>
      <c r="U326" s="25">
        <v>365</v>
      </c>
      <c r="V326" s="29">
        <v>1.3054949592124801E-5</v>
      </c>
      <c r="W326" s="25">
        <v>10467</v>
      </c>
      <c r="X326" s="27">
        <v>2096560</v>
      </c>
      <c r="Y326" s="28">
        <f t="shared" si="10"/>
        <v>2.068821468326894E-3</v>
      </c>
      <c r="AA326" t="str">
        <f t="shared" si="11"/>
        <v>2103011000-51013-VOC</v>
      </c>
      <c r="AB326" t="str">
        <f>IF(COUNTIF('NP-NRModel-MAR-WILDFIRES Modifi'!V:V, AA326)=0, "Missing", "")</f>
        <v/>
      </c>
    </row>
    <row r="327" spans="1:28" hidden="1" x14ac:dyDescent="0.3">
      <c r="A327" s="24">
        <v>2103011000</v>
      </c>
      <c r="B327" s="40">
        <v>51059</v>
      </c>
      <c r="C327" s="25"/>
      <c r="D327" s="25"/>
      <c r="E327" s="25"/>
      <c r="F327" s="25"/>
      <c r="G327" s="25" t="s">
        <v>955</v>
      </c>
      <c r="H327" s="25">
        <v>0.37210558335233301</v>
      </c>
      <c r="I327" s="25">
        <v>153</v>
      </c>
      <c r="J327" s="25">
        <v>2.4320626362897601E-3</v>
      </c>
      <c r="K327" s="25">
        <v>10467</v>
      </c>
      <c r="L327" s="26">
        <v>895200</v>
      </c>
      <c r="M327" s="24">
        <v>2103011000</v>
      </c>
      <c r="N327" s="25">
        <v>51059</v>
      </c>
      <c r="O327" s="25"/>
      <c r="P327" s="25"/>
      <c r="Q327" s="25"/>
      <c r="R327" s="25"/>
      <c r="S327" s="25" t="s">
        <v>955</v>
      </c>
      <c r="T327" s="25">
        <v>1.1755787889501299</v>
      </c>
      <c r="U327" s="25">
        <v>365</v>
      </c>
      <c r="V327" s="25">
        <v>3.2207638053428399E-3</v>
      </c>
      <c r="W327" s="25">
        <v>10467</v>
      </c>
      <c r="X327" s="27">
        <v>895200</v>
      </c>
      <c r="Y327" s="28">
        <f t="shared" si="10"/>
        <v>2.0688214683268944E-3</v>
      </c>
      <c r="AA327" t="str">
        <f t="shared" si="11"/>
        <v>2103011000-51059-NOX</v>
      </c>
      <c r="AB327" t="str">
        <f>IF(COUNTIF('NP-NRModel-MAR-WILDFIRES Modifi'!V:V, AA327)=0, "Missing", "")</f>
        <v/>
      </c>
    </row>
    <row r="328" spans="1:28" hidden="1" x14ac:dyDescent="0.3">
      <c r="A328" s="24">
        <v>2103011000</v>
      </c>
      <c r="B328" s="40">
        <v>51059</v>
      </c>
      <c r="C328" s="25"/>
      <c r="D328" s="25"/>
      <c r="E328" s="25"/>
      <c r="F328" s="25"/>
      <c r="G328" s="25" t="s">
        <v>12</v>
      </c>
      <c r="H328" s="25">
        <v>6.3257957397279104E-3</v>
      </c>
      <c r="I328" s="25">
        <v>153</v>
      </c>
      <c r="J328" s="29">
        <v>4.1345070194300003E-5</v>
      </c>
      <c r="K328" s="25">
        <v>10467</v>
      </c>
      <c r="L328" s="26">
        <v>252594</v>
      </c>
      <c r="M328" s="24">
        <v>2103011000</v>
      </c>
      <c r="N328" s="25">
        <v>51059</v>
      </c>
      <c r="O328" s="25"/>
      <c r="P328" s="25"/>
      <c r="Q328" s="25"/>
      <c r="R328" s="25"/>
      <c r="S328" s="25" t="s">
        <v>12</v>
      </c>
      <c r="T328" s="25">
        <v>1.9984842011397299E-2</v>
      </c>
      <c r="U328" s="25">
        <v>365</v>
      </c>
      <c r="V328" s="29">
        <v>5.4752991812047503E-5</v>
      </c>
      <c r="W328" s="25">
        <v>10467</v>
      </c>
      <c r="X328" s="27">
        <v>252594</v>
      </c>
      <c r="Y328" s="28">
        <f t="shared" si="10"/>
        <v>2.0688214683268961E-3</v>
      </c>
      <c r="AA328" t="str">
        <f t="shared" si="11"/>
        <v>2103011000-51059-VOC</v>
      </c>
      <c r="AB328" t="str">
        <f>IF(COUNTIF('NP-NRModel-MAR-WILDFIRES Modifi'!V:V, AA328)=0, "Missing", "")</f>
        <v/>
      </c>
    </row>
    <row r="329" spans="1:28" hidden="1" x14ac:dyDescent="0.3">
      <c r="A329" s="24">
        <v>2103011000</v>
      </c>
      <c r="B329" s="40">
        <v>51107</v>
      </c>
      <c r="C329" s="25"/>
      <c r="D329" s="25"/>
      <c r="E329" s="25"/>
      <c r="F329" s="25"/>
      <c r="G329" s="25" t="s">
        <v>955</v>
      </c>
      <c r="H329" s="25">
        <v>8.7306459053988206E-2</v>
      </c>
      <c r="I329" s="25">
        <v>153</v>
      </c>
      <c r="J329" s="25">
        <v>5.7063045133325596E-4</v>
      </c>
      <c r="K329" s="25">
        <v>10467</v>
      </c>
      <c r="L329" s="26">
        <v>882536</v>
      </c>
      <c r="M329" s="24">
        <v>2103011000</v>
      </c>
      <c r="N329" s="25">
        <v>51107</v>
      </c>
      <c r="O329" s="25"/>
      <c r="P329" s="25"/>
      <c r="Q329" s="25"/>
      <c r="R329" s="25"/>
      <c r="S329" s="25" t="s">
        <v>955</v>
      </c>
      <c r="T329" s="25">
        <v>0.27582392201040901</v>
      </c>
      <c r="U329" s="25">
        <v>365</v>
      </c>
      <c r="V329" s="25">
        <v>7.5568197811071202E-4</v>
      </c>
      <c r="W329" s="25">
        <v>10467</v>
      </c>
      <c r="X329" s="27">
        <v>882536</v>
      </c>
      <c r="Y329" s="28">
        <f t="shared" si="10"/>
        <v>2.0688214683268901E-3</v>
      </c>
      <c r="AA329" t="str">
        <f t="shared" si="11"/>
        <v>2103011000-51107-NOX</v>
      </c>
      <c r="AB329" t="str">
        <f>IF(COUNTIF('NP-NRModel-MAR-WILDFIRES Modifi'!V:V, AA329)=0, "Missing", "")</f>
        <v/>
      </c>
    </row>
    <row r="330" spans="1:28" hidden="1" x14ac:dyDescent="0.3">
      <c r="A330" s="24">
        <v>2103011000</v>
      </c>
      <c r="B330" s="40">
        <v>51107</v>
      </c>
      <c r="C330" s="25"/>
      <c r="D330" s="25"/>
      <c r="E330" s="25"/>
      <c r="F330" s="25"/>
      <c r="G330" s="25" t="s">
        <v>12</v>
      </c>
      <c r="H330" s="25">
        <v>1.48420991361623E-3</v>
      </c>
      <c r="I330" s="25">
        <v>153</v>
      </c>
      <c r="J330" s="29">
        <v>9.7007183896485907E-6</v>
      </c>
      <c r="K330" s="25">
        <v>10467</v>
      </c>
      <c r="L330" s="26">
        <v>4098753</v>
      </c>
      <c r="M330" s="24">
        <v>2103011000</v>
      </c>
      <c r="N330" s="25">
        <v>51107</v>
      </c>
      <c r="O330" s="25"/>
      <c r="P330" s="25"/>
      <c r="Q330" s="25"/>
      <c r="R330" s="25"/>
      <c r="S330" s="25" t="s">
        <v>12</v>
      </c>
      <c r="T330" s="25">
        <v>4.6890070207429701E-3</v>
      </c>
      <c r="U330" s="25">
        <v>365</v>
      </c>
      <c r="V330" s="29">
        <v>1.2846594577378E-5</v>
      </c>
      <c r="W330" s="25">
        <v>10467</v>
      </c>
      <c r="X330" s="27">
        <v>4098753</v>
      </c>
      <c r="Y330" s="28">
        <f t="shared" si="10"/>
        <v>2.0688214683268948E-3</v>
      </c>
      <c r="AA330" t="str">
        <f t="shared" si="11"/>
        <v>2103011000-51107-VOC</v>
      </c>
      <c r="AB330" t="str">
        <f>IF(COUNTIF('NP-NRModel-MAR-WILDFIRES Modifi'!V:V, AA330)=0, "Missing", "")</f>
        <v/>
      </c>
    </row>
    <row r="331" spans="1:28" hidden="1" x14ac:dyDescent="0.3">
      <c r="A331" s="24">
        <v>2103011000</v>
      </c>
      <c r="B331" s="40">
        <v>51153</v>
      </c>
      <c r="C331" s="25"/>
      <c r="D331" s="25"/>
      <c r="E331" s="25"/>
      <c r="F331" s="25"/>
      <c r="G331" s="25" t="s">
        <v>955</v>
      </c>
      <c r="H331" s="25">
        <v>5.36634308540768E-2</v>
      </c>
      <c r="I331" s="25">
        <v>153</v>
      </c>
      <c r="J331" s="25">
        <v>3.5074137813121997E-4</v>
      </c>
      <c r="K331" s="25">
        <v>10467</v>
      </c>
      <c r="L331" s="26">
        <v>3619447</v>
      </c>
      <c r="M331" s="24">
        <v>2103011000</v>
      </c>
      <c r="N331" s="25">
        <v>51153</v>
      </c>
      <c r="O331" s="25"/>
      <c r="P331" s="25"/>
      <c r="Q331" s="25"/>
      <c r="R331" s="25"/>
      <c r="S331" s="25" t="s">
        <v>955</v>
      </c>
      <c r="T331" s="25">
        <v>0.16953680319978201</v>
      </c>
      <c r="U331" s="25">
        <v>365</v>
      </c>
      <c r="V331" s="25">
        <v>4.6448439232816999E-4</v>
      </c>
      <c r="W331" s="25">
        <v>10467</v>
      </c>
      <c r="X331" s="27">
        <v>3619447</v>
      </c>
      <c r="Y331" s="28">
        <f t="shared" si="10"/>
        <v>2.0688214683268901E-3</v>
      </c>
      <c r="AA331" t="str">
        <f t="shared" si="11"/>
        <v>2103011000-51153-NOX</v>
      </c>
      <c r="AB331" t="str">
        <f>IF(COUNTIF('NP-NRModel-MAR-WILDFIRES Modifi'!V:V, AA331)=0, "Missing", "")</f>
        <v/>
      </c>
    </row>
    <row r="332" spans="1:28" hidden="1" x14ac:dyDescent="0.3">
      <c r="A332" s="24">
        <v>2103011000</v>
      </c>
      <c r="B332" s="40">
        <v>51153</v>
      </c>
      <c r="C332" s="25"/>
      <c r="D332" s="25"/>
      <c r="E332" s="25"/>
      <c r="F332" s="25"/>
      <c r="G332" s="25" t="s">
        <v>12</v>
      </c>
      <c r="H332" s="25">
        <v>9.1227848906695499E-4</v>
      </c>
      <c r="I332" s="25">
        <v>153</v>
      </c>
      <c r="J332" s="29">
        <v>5.9626045037055897E-6</v>
      </c>
      <c r="K332" s="25">
        <v>10467</v>
      </c>
      <c r="L332" s="26">
        <v>3619448</v>
      </c>
      <c r="M332" s="24">
        <v>2103011000</v>
      </c>
      <c r="N332" s="25">
        <v>51153</v>
      </c>
      <c r="O332" s="25"/>
      <c r="P332" s="25"/>
      <c r="Q332" s="25"/>
      <c r="R332" s="25"/>
      <c r="S332" s="25" t="s">
        <v>12</v>
      </c>
      <c r="T332" s="25">
        <v>2.88212617424533E-3</v>
      </c>
      <c r="U332" s="25">
        <v>365</v>
      </c>
      <c r="V332" s="29">
        <v>7.8962360938228403E-6</v>
      </c>
      <c r="W332" s="25">
        <v>10467</v>
      </c>
      <c r="X332" s="27">
        <v>3619448</v>
      </c>
      <c r="Y332" s="28">
        <f t="shared" si="10"/>
        <v>2.0688214683268914E-3</v>
      </c>
      <c r="AA332" t="str">
        <f t="shared" si="11"/>
        <v>2103011000-51153-VOC</v>
      </c>
      <c r="AB332" t="str">
        <f>IF(COUNTIF('NP-NRModel-MAR-WILDFIRES Modifi'!V:V, AA332)=0, "Missing", "")</f>
        <v/>
      </c>
    </row>
    <row r="333" spans="1:28" hidden="1" x14ac:dyDescent="0.3">
      <c r="A333" s="24">
        <v>2103011000</v>
      </c>
      <c r="B333" s="40">
        <v>51510</v>
      </c>
      <c r="C333" s="25"/>
      <c r="D333" s="25"/>
      <c r="E333" s="25"/>
      <c r="F333" s="25"/>
      <c r="G333" s="25" t="s">
        <v>955</v>
      </c>
      <c r="H333" s="25">
        <v>4.5839409580553797E-2</v>
      </c>
      <c r="I333" s="25">
        <v>153</v>
      </c>
      <c r="J333" s="25">
        <v>2.9960398418662598E-4</v>
      </c>
      <c r="K333" s="25">
        <v>10467</v>
      </c>
      <c r="L333" s="26">
        <v>1139146</v>
      </c>
      <c r="M333" s="24">
        <v>2103011000</v>
      </c>
      <c r="N333" s="25">
        <v>51510</v>
      </c>
      <c r="O333" s="25"/>
      <c r="P333" s="25"/>
      <c r="Q333" s="25"/>
      <c r="R333" s="25"/>
      <c r="S333" s="25" t="s">
        <v>955</v>
      </c>
      <c r="T333" s="25">
        <v>0.14481867516046301</v>
      </c>
      <c r="U333" s="25">
        <v>365</v>
      </c>
      <c r="V333" s="25">
        <v>3.9676349359031099E-4</v>
      </c>
      <c r="W333" s="25">
        <v>10467</v>
      </c>
      <c r="X333" s="27">
        <v>1139146</v>
      </c>
      <c r="Y333" s="28">
        <f t="shared" si="10"/>
        <v>2.0688214683269035E-3</v>
      </c>
      <c r="AA333" t="str">
        <f t="shared" si="11"/>
        <v>2103011000-51510-NOX</v>
      </c>
      <c r="AB333" t="str">
        <f>IF(COUNTIF('NP-NRModel-MAR-WILDFIRES Modifi'!V:V, AA333)=0, "Missing", "")</f>
        <v/>
      </c>
    </row>
    <row r="334" spans="1:28" hidden="1" x14ac:dyDescent="0.3">
      <c r="A334" s="24">
        <v>2103011000</v>
      </c>
      <c r="B334" s="40">
        <v>51510</v>
      </c>
      <c r="C334" s="25"/>
      <c r="D334" s="25"/>
      <c r="E334" s="25"/>
      <c r="F334" s="25"/>
      <c r="G334" s="25" t="s">
        <v>12</v>
      </c>
      <c r="H334" s="25">
        <v>7.7926996286941503E-4</v>
      </c>
      <c r="I334" s="25">
        <v>153</v>
      </c>
      <c r="J334" s="29">
        <v>5.0932677311726498E-6</v>
      </c>
      <c r="K334" s="25">
        <v>10467</v>
      </c>
      <c r="L334" s="26">
        <v>2297610</v>
      </c>
      <c r="M334" s="24">
        <v>2103011000</v>
      </c>
      <c r="N334" s="25">
        <v>51510</v>
      </c>
      <c r="O334" s="25"/>
      <c r="P334" s="25"/>
      <c r="Q334" s="25"/>
      <c r="R334" s="25"/>
      <c r="S334" s="25" t="s">
        <v>12</v>
      </c>
      <c r="T334" s="25">
        <v>2.4619174777278899E-3</v>
      </c>
      <c r="U334" s="25">
        <v>365</v>
      </c>
      <c r="V334" s="29">
        <v>6.7449793910353298E-6</v>
      </c>
      <c r="W334" s="25">
        <v>10467</v>
      </c>
      <c r="X334" s="27">
        <v>2297610</v>
      </c>
      <c r="Y334" s="28">
        <f t="shared" si="10"/>
        <v>2.0688214683268914E-3</v>
      </c>
      <c r="AA334" t="str">
        <f t="shared" si="11"/>
        <v>2103011000-51510-VOC</v>
      </c>
      <c r="AB334" t="str">
        <f>IF(COUNTIF('NP-NRModel-MAR-WILDFIRES Modifi'!V:V, AA334)=0, "Missing", "")</f>
        <v/>
      </c>
    </row>
    <row r="335" spans="1:28" hidden="1" x14ac:dyDescent="0.3">
      <c r="A335" s="24">
        <v>2103011000</v>
      </c>
      <c r="B335" s="40">
        <v>51600</v>
      </c>
      <c r="C335" s="25"/>
      <c r="D335" s="25"/>
      <c r="E335" s="25"/>
      <c r="F335" s="25"/>
      <c r="G335" s="25" t="s">
        <v>955</v>
      </c>
      <c r="H335" s="25">
        <v>1.52803663121361E-2</v>
      </c>
      <c r="I335" s="25">
        <v>153</v>
      </c>
      <c r="J335" s="29">
        <v>9.9871675242719601E-5</v>
      </c>
      <c r="K335" s="25">
        <v>10467</v>
      </c>
      <c r="L335" s="26">
        <v>636658</v>
      </c>
      <c r="M335" s="24">
        <v>2103011000</v>
      </c>
      <c r="N335" s="25">
        <v>51600</v>
      </c>
      <c r="O335" s="25"/>
      <c r="P335" s="25"/>
      <c r="Q335" s="25"/>
      <c r="R335" s="25"/>
      <c r="S335" s="25" t="s">
        <v>955</v>
      </c>
      <c r="T335" s="25">
        <v>4.8274670759042702E-2</v>
      </c>
      <c r="U335" s="25">
        <v>365</v>
      </c>
      <c r="V335" s="25">
        <v>1.3225937194258201E-4</v>
      </c>
      <c r="W335" s="25">
        <v>10467</v>
      </c>
      <c r="X335" s="27">
        <v>636658</v>
      </c>
      <c r="Y335" s="28">
        <f t="shared" si="10"/>
        <v>2.0688214683268836E-3</v>
      </c>
      <c r="AA335" t="str">
        <f t="shared" si="11"/>
        <v>2103011000-51600-NOX</v>
      </c>
      <c r="AB335" t="str">
        <f>IF(COUNTIF('NP-NRModel-MAR-WILDFIRES Modifi'!V:V, AA335)=0, "Missing", "")</f>
        <v/>
      </c>
    </row>
    <row r="336" spans="1:28" hidden="1" x14ac:dyDescent="0.3">
      <c r="A336" s="24">
        <v>2103011000</v>
      </c>
      <c r="B336" s="40">
        <v>51600</v>
      </c>
      <c r="C336" s="25"/>
      <c r="D336" s="25"/>
      <c r="E336" s="25"/>
      <c r="F336" s="25"/>
      <c r="G336" s="25" t="s">
        <v>12</v>
      </c>
      <c r="H336" s="25">
        <v>2.5976624376107901E-4</v>
      </c>
      <c r="I336" s="25">
        <v>153</v>
      </c>
      <c r="J336" s="29">
        <v>1.69781858667372E-6</v>
      </c>
      <c r="K336" s="25">
        <v>10467</v>
      </c>
      <c r="L336" s="26">
        <v>1151014</v>
      </c>
      <c r="M336" s="24">
        <v>2103011000</v>
      </c>
      <c r="N336" s="25">
        <v>51600</v>
      </c>
      <c r="O336" s="25"/>
      <c r="P336" s="25"/>
      <c r="Q336" s="25"/>
      <c r="R336" s="25"/>
      <c r="S336" s="25" t="s">
        <v>12</v>
      </c>
      <c r="T336" s="25">
        <v>8.2066945488863305E-4</v>
      </c>
      <c r="U336" s="25">
        <v>365</v>
      </c>
      <c r="V336" s="29">
        <v>2.2484094654483098E-6</v>
      </c>
      <c r="W336" s="25">
        <v>10467</v>
      </c>
      <c r="X336" s="27">
        <v>1151014</v>
      </c>
      <c r="Y336" s="28">
        <f t="shared" si="10"/>
        <v>2.0688214683268775E-3</v>
      </c>
      <c r="AA336" t="str">
        <f t="shared" si="11"/>
        <v>2103011000-51600-VOC</v>
      </c>
      <c r="AB336" t="str">
        <f>IF(COUNTIF('NP-NRModel-MAR-WILDFIRES Modifi'!V:V, AA336)=0, "Missing", "")</f>
        <v/>
      </c>
    </row>
    <row r="337" spans="1:28" hidden="1" x14ac:dyDescent="0.3">
      <c r="A337" s="24">
        <v>2103011000</v>
      </c>
      <c r="B337" s="40">
        <v>51610</v>
      </c>
      <c r="C337" s="25"/>
      <c r="D337" s="25"/>
      <c r="E337" s="25"/>
      <c r="F337" s="25"/>
      <c r="G337" s="25" t="s">
        <v>955</v>
      </c>
      <c r="H337" s="25">
        <v>5.6543974558297301E-3</v>
      </c>
      <c r="I337" s="25">
        <v>153</v>
      </c>
      <c r="J337" s="29">
        <v>3.6956846116534201E-5</v>
      </c>
      <c r="K337" s="25">
        <v>10467</v>
      </c>
      <c r="L337" s="26">
        <v>280052</v>
      </c>
      <c r="M337" s="24">
        <v>2103011000</v>
      </c>
      <c r="N337" s="25">
        <v>51610</v>
      </c>
      <c r="O337" s="25"/>
      <c r="P337" s="25"/>
      <c r="Q337" s="25"/>
      <c r="R337" s="25"/>
      <c r="S337" s="25" t="s">
        <v>955</v>
      </c>
      <c r="T337" s="25">
        <v>1.7863719360193001E-2</v>
      </c>
      <c r="U337" s="25">
        <v>365</v>
      </c>
      <c r="V337" s="29">
        <v>4.8941696877241302E-5</v>
      </c>
      <c r="W337" s="25">
        <v>10467</v>
      </c>
      <c r="X337" s="27">
        <v>280052</v>
      </c>
      <c r="Y337" s="28">
        <f t="shared" si="10"/>
        <v>2.0688214683269026E-3</v>
      </c>
      <c r="AA337" t="str">
        <f t="shared" si="11"/>
        <v>2103011000-51610-NOX</v>
      </c>
      <c r="AB337" t="str">
        <f>IF(COUNTIF('NP-NRModel-MAR-WILDFIRES Modifi'!V:V, AA337)=0, "Missing", "")</f>
        <v/>
      </c>
    </row>
    <row r="338" spans="1:28" hidden="1" x14ac:dyDescent="0.3">
      <c r="A338" s="24">
        <v>2103011000</v>
      </c>
      <c r="B338" s="40">
        <v>51610</v>
      </c>
      <c r="C338" s="25"/>
      <c r="D338" s="25"/>
      <c r="E338" s="25"/>
      <c r="F338" s="25"/>
      <c r="G338" s="25" t="s">
        <v>12</v>
      </c>
      <c r="H338" s="29">
        <v>9.6124759491566199E-5</v>
      </c>
      <c r="I338" s="25">
        <v>153</v>
      </c>
      <c r="J338" s="29">
        <v>6.2826640190566104E-7</v>
      </c>
      <c r="K338" s="25">
        <v>10467</v>
      </c>
      <c r="L338" s="26">
        <v>2081809</v>
      </c>
      <c r="M338" s="24">
        <v>2103011000</v>
      </c>
      <c r="N338" s="25">
        <v>51610</v>
      </c>
      <c r="O338" s="25"/>
      <c r="P338" s="25"/>
      <c r="Q338" s="25"/>
      <c r="R338" s="25"/>
      <c r="S338" s="25" t="s">
        <v>12</v>
      </c>
      <c r="T338" s="25">
        <v>3.0368323778743402E-4</v>
      </c>
      <c r="U338" s="25">
        <v>365</v>
      </c>
      <c r="V338" s="29">
        <v>8.3200887065050598E-7</v>
      </c>
      <c r="W338" s="25">
        <v>10467</v>
      </c>
      <c r="X338" s="27">
        <v>2081809</v>
      </c>
      <c r="Y338" s="28">
        <f t="shared" si="10"/>
        <v>2.0688214683268827E-3</v>
      </c>
      <c r="AA338" t="str">
        <f t="shared" si="11"/>
        <v>2103011000-51610-VOC</v>
      </c>
      <c r="AB338" t="str">
        <f>IF(COUNTIF('NP-NRModel-MAR-WILDFIRES Modifi'!V:V, AA338)=0, "Missing", "")</f>
        <v/>
      </c>
    </row>
    <row r="339" spans="1:28" hidden="1" x14ac:dyDescent="0.3">
      <c r="A339" s="24">
        <v>2103011000</v>
      </c>
      <c r="B339" s="40">
        <v>51683</v>
      </c>
      <c r="C339" s="25"/>
      <c r="D339" s="25"/>
      <c r="E339" s="25"/>
      <c r="F339" s="25"/>
      <c r="G339" s="25" t="s">
        <v>955</v>
      </c>
      <c r="H339" s="25">
        <v>8.2210061870321809E-3</v>
      </c>
      <c r="I339" s="25">
        <v>153</v>
      </c>
      <c r="J339" s="29">
        <v>5.3732066581909697E-5</v>
      </c>
      <c r="K339" s="25">
        <v>10467</v>
      </c>
      <c r="L339" s="26">
        <v>2346267</v>
      </c>
      <c r="M339" s="24">
        <v>2103011000</v>
      </c>
      <c r="N339" s="25">
        <v>51683</v>
      </c>
      <c r="O339" s="25"/>
      <c r="P339" s="25"/>
      <c r="Q339" s="25"/>
      <c r="R339" s="25"/>
      <c r="S339" s="25" t="s">
        <v>955</v>
      </c>
      <c r="T339" s="25">
        <v>2.5972307134537E-2</v>
      </c>
      <c r="U339" s="25">
        <v>365</v>
      </c>
      <c r="V339" s="29">
        <v>7.1157005848046693E-5</v>
      </c>
      <c r="W339" s="25">
        <v>10467</v>
      </c>
      <c r="X339" s="27">
        <v>2346267</v>
      </c>
      <c r="Y339" s="28">
        <f t="shared" si="10"/>
        <v>2.0688214683268862E-3</v>
      </c>
      <c r="AA339" t="str">
        <f t="shared" si="11"/>
        <v>2103011000-51683-NOX</v>
      </c>
      <c r="AB339" t="str">
        <f>IF(COUNTIF('NP-NRModel-MAR-WILDFIRES Modifi'!V:V, AA339)=0, "Missing", "")</f>
        <v/>
      </c>
    </row>
    <row r="340" spans="1:28" hidden="1" x14ac:dyDescent="0.3">
      <c r="A340" s="24">
        <v>2103011000</v>
      </c>
      <c r="B340" s="40">
        <v>51683</v>
      </c>
      <c r="C340" s="25"/>
      <c r="D340" s="25"/>
      <c r="E340" s="25"/>
      <c r="F340" s="25"/>
      <c r="G340" s="25" t="s">
        <v>12</v>
      </c>
      <c r="H340" s="25">
        <v>1.3975711889185099E-4</v>
      </c>
      <c r="I340" s="25">
        <v>153</v>
      </c>
      <c r="J340" s="29">
        <v>9.1344522151536697E-7</v>
      </c>
      <c r="K340" s="25">
        <v>10467</v>
      </c>
      <c r="L340" s="26">
        <v>1058675</v>
      </c>
      <c r="M340" s="24">
        <v>2103011000</v>
      </c>
      <c r="N340" s="25">
        <v>51683</v>
      </c>
      <c r="O340" s="25"/>
      <c r="P340" s="25"/>
      <c r="Q340" s="25"/>
      <c r="R340" s="25"/>
      <c r="S340" s="25" t="s">
        <v>12</v>
      </c>
      <c r="T340" s="25">
        <v>4.4152926460788201E-4</v>
      </c>
      <c r="U340" s="25">
        <v>365</v>
      </c>
      <c r="V340" s="29">
        <v>1.2096692181037799E-6</v>
      </c>
      <c r="W340" s="25">
        <v>10467</v>
      </c>
      <c r="X340" s="27">
        <v>1058675</v>
      </c>
      <c r="Y340" s="28">
        <f t="shared" si="10"/>
        <v>2.0688214683268823E-3</v>
      </c>
      <c r="AA340" t="str">
        <f t="shared" si="11"/>
        <v>2103011000-51683-VOC</v>
      </c>
      <c r="AB340" t="str">
        <f>IF(COUNTIF('NP-NRModel-MAR-WILDFIRES Modifi'!V:V, AA340)=0, "Missing", "")</f>
        <v/>
      </c>
    </row>
    <row r="341" spans="1:28" hidden="1" x14ac:dyDescent="0.3">
      <c r="A341" s="24">
        <v>2103011000</v>
      </c>
      <c r="B341" s="40">
        <v>51685</v>
      </c>
      <c r="C341" s="25"/>
      <c r="D341" s="25"/>
      <c r="E341" s="25"/>
      <c r="F341" s="25"/>
      <c r="G341" s="25" t="s">
        <v>955</v>
      </c>
      <c r="H341" s="25">
        <v>8.7703238282937196E-4</v>
      </c>
      <c r="I341" s="25">
        <v>153</v>
      </c>
      <c r="J341" s="29">
        <v>5.7322377962704003E-6</v>
      </c>
      <c r="K341" s="25">
        <v>10467</v>
      </c>
      <c r="L341" s="26">
        <v>3627300</v>
      </c>
      <c r="M341" s="24">
        <v>2103011000</v>
      </c>
      <c r="N341" s="25">
        <v>51685</v>
      </c>
      <c r="O341" s="25"/>
      <c r="P341" s="25"/>
      <c r="Q341" s="25"/>
      <c r="R341" s="25"/>
      <c r="S341" s="25" t="s">
        <v>955</v>
      </c>
      <c r="T341" s="25">
        <v>2.77077451294347E-3</v>
      </c>
      <c r="U341" s="25">
        <v>365</v>
      </c>
      <c r="V341" s="29">
        <v>7.5911630491601904E-6</v>
      </c>
      <c r="W341" s="25">
        <v>10467</v>
      </c>
      <c r="X341" s="27">
        <v>3627300</v>
      </c>
      <c r="Y341" s="28">
        <f t="shared" si="10"/>
        <v>2.0688214683268783E-3</v>
      </c>
      <c r="AA341" t="str">
        <f t="shared" si="11"/>
        <v>2103011000-51685-NOX</v>
      </c>
      <c r="AB341" t="str">
        <f>IF(COUNTIF('NP-NRModel-MAR-WILDFIRES Modifi'!V:V, AA341)=0, "Missing", "")</f>
        <v/>
      </c>
    </row>
    <row r="342" spans="1:28" hidden="1" x14ac:dyDescent="0.3">
      <c r="A342" s="24">
        <v>2103011000</v>
      </c>
      <c r="B342" s="40">
        <v>51685</v>
      </c>
      <c r="C342" s="25"/>
      <c r="D342" s="25"/>
      <c r="E342" s="25"/>
      <c r="F342" s="25"/>
      <c r="G342" s="25" t="s">
        <v>12</v>
      </c>
      <c r="H342" s="29">
        <v>1.4909552702067901E-5</v>
      </c>
      <c r="I342" s="25">
        <v>153</v>
      </c>
      <c r="J342" s="29">
        <v>9.7448056876261306E-8</v>
      </c>
      <c r="K342" s="25">
        <v>10467</v>
      </c>
      <c r="L342" s="26">
        <v>1577781</v>
      </c>
      <c r="M342" s="24">
        <v>2103011000</v>
      </c>
      <c r="N342" s="25">
        <v>51685</v>
      </c>
      <c r="O342" s="25"/>
      <c r="P342" s="25"/>
      <c r="Q342" s="25"/>
      <c r="R342" s="25"/>
      <c r="S342" s="25" t="s">
        <v>12</v>
      </c>
      <c r="T342" s="29">
        <v>4.7103173651359303E-5</v>
      </c>
      <c r="U342" s="25">
        <v>365</v>
      </c>
      <c r="V342" s="29">
        <v>1.2904979082564199E-7</v>
      </c>
      <c r="W342" s="25">
        <v>10467</v>
      </c>
      <c r="X342" s="27">
        <v>1577781</v>
      </c>
      <c r="Y342" s="28">
        <f t="shared" si="10"/>
        <v>2.0688214683268831E-3</v>
      </c>
      <c r="AA342" t="str">
        <f t="shared" si="11"/>
        <v>2103011000-51685-VOC</v>
      </c>
      <c r="AB342" t="str">
        <f>IF(COUNTIF('NP-NRModel-MAR-WILDFIRES Modifi'!V:V, AA342)=0, "Missing", "")</f>
        <v/>
      </c>
    </row>
    <row r="343" spans="1:28" hidden="1" x14ac:dyDescent="0.3">
      <c r="A343" s="24">
        <v>2104004000</v>
      </c>
      <c r="B343" s="40">
        <v>11001</v>
      </c>
      <c r="C343" s="25"/>
      <c r="D343" s="25"/>
      <c r="E343" s="25"/>
      <c r="F343" s="25"/>
      <c r="G343" s="25" t="s">
        <v>955</v>
      </c>
      <c r="H343" s="25">
        <v>0.528671856286831</v>
      </c>
      <c r="I343" s="25">
        <v>153</v>
      </c>
      <c r="J343" s="25">
        <v>3.45537160971785E-3</v>
      </c>
      <c r="K343" s="25">
        <v>10467</v>
      </c>
      <c r="L343" s="26">
        <v>2400240</v>
      </c>
      <c r="M343" s="24">
        <v>2104004000</v>
      </c>
      <c r="N343" s="25">
        <v>11001</v>
      </c>
      <c r="O343" s="25"/>
      <c r="P343" s="25"/>
      <c r="Q343" s="25"/>
      <c r="R343" s="25"/>
      <c r="S343" s="25" t="s">
        <v>955</v>
      </c>
      <c r="T343" s="25">
        <v>3.43979999999602</v>
      </c>
      <c r="U343" s="25">
        <v>365</v>
      </c>
      <c r="V343" s="25">
        <v>9.4241095890301892E-3</v>
      </c>
      <c r="W343" s="25">
        <v>10467</v>
      </c>
      <c r="X343" s="27">
        <v>2400240</v>
      </c>
      <c r="Y343" s="28">
        <f t="shared" si="10"/>
        <v>1.0045268939246027E-3</v>
      </c>
      <c r="AA343" t="str">
        <f t="shared" si="11"/>
        <v>2104004000-11001-NOX</v>
      </c>
      <c r="AB343" t="str">
        <f>IF(COUNTIF('NP-NRModel-MAR-WILDFIRES Modifi'!V:V, AA343)=0, "Missing", "")</f>
        <v/>
      </c>
    </row>
    <row r="344" spans="1:28" hidden="1" x14ac:dyDescent="0.3">
      <c r="A344" s="24">
        <v>2104004000</v>
      </c>
      <c r="B344" s="40">
        <v>11001</v>
      </c>
      <c r="C344" s="25"/>
      <c r="D344" s="25"/>
      <c r="E344" s="25"/>
      <c r="F344" s="25"/>
      <c r="G344" s="25" t="s">
        <v>12</v>
      </c>
      <c r="H344" s="25">
        <v>2.09412796406949E-2</v>
      </c>
      <c r="I344" s="25">
        <v>153</v>
      </c>
      <c r="J344" s="25">
        <v>1.36871108762712E-4</v>
      </c>
      <c r="K344" s="25">
        <v>10467</v>
      </c>
      <c r="L344" s="26">
        <v>726624</v>
      </c>
      <c r="M344" s="24">
        <v>2104004000</v>
      </c>
      <c r="N344" s="25">
        <v>11001</v>
      </c>
      <c r="O344" s="25"/>
      <c r="P344" s="25"/>
      <c r="Q344" s="25"/>
      <c r="R344" s="25"/>
      <c r="S344" s="25" t="s">
        <v>12</v>
      </c>
      <c r="T344" s="25">
        <v>0.13625429999984201</v>
      </c>
      <c r="U344" s="25">
        <v>365</v>
      </c>
      <c r="V344" s="25">
        <v>3.7329945205436199E-4</v>
      </c>
      <c r="W344" s="25">
        <v>10467</v>
      </c>
      <c r="X344" s="27">
        <v>726624</v>
      </c>
      <c r="Y344" s="28">
        <f t="shared" si="10"/>
        <v>1.0045268939246005E-3</v>
      </c>
      <c r="AA344" t="str">
        <f t="shared" si="11"/>
        <v>2104004000-11001-VOC</v>
      </c>
      <c r="AB344" t="str">
        <f>IF(COUNTIF('NP-NRModel-MAR-WILDFIRES Modifi'!V:V, AA344)=0, "Missing", "")</f>
        <v/>
      </c>
    </row>
    <row r="345" spans="1:28" hidden="1" x14ac:dyDescent="0.3">
      <c r="A345" s="24">
        <v>2104004000</v>
      </c>
      <c r="B345" s="40">
        <v>24009</v>
      </c>
      <c r="C345" s="25"/>
      <c r="D345" s="25"/>
      <c r="E345" s="25"/>
      <c r="F345" s="25"/>
      <c r="G345" s="25" t="s">
        <v>955</v>
      </c>
      <c r="H345" s="25">
        <v>2.8354973353261599</v>
      </c>
      <c r="I345" s="25">
        <v>153</v>
      </c>
      <c r="J345" s="25">
        <v>1.8532662322393201E-2</v>
      </c>
      <c r="K345" s="25">
        <v>10467</v>
      </c>
      <c r="L345" s="26">
        <v>1339400</v>
      </c>
      <c r="M345" s="24">
        <v>2104004000</v>
      </c>
      <c r="N345" s="25">
        <v>24009</v>
      </c>
      <c r="O345" s="25"/>
      <c r="P345" s="25"/>
      <c r="Q345" s="25"/>
      <c r="R345" s="25"/>
      <c r="S345" s="25" t="s">
        <v>955</v>
      </c>
      <c r="T345" s="25">
        <v>18.4491449999785</v>
      </c>
      <c r="U345" s="25">
        <v>365</v>
      </c>
      <c r="V345" s="25">
        <v>5.0545602739667198E-2</v>
      </c>
      <c r="W345" s="25">
        <v>10467</v>
      </c>
      <c r="X345" s="27">
        <v>1339400</v>
      </c>
      <c r="Y345" s="28">
        <f t="shared" si="10"/>
        <v>1.0045268939246127E-3</v>
      </c>
      <c r="AA345" t="str">
        <f t="shared" si="11"/>
        <v>2104004000-24009-NOX</v>
      </c>
      <c r="AB345" t="str">
        <f>IF(COUNTIF('NP-NRModel-MAR-WILDFIRES Modifi'!V:V, AA345)=0, "Missing", "")</f>
        <v/>
      </c>
    </row>
    <row r="346" spans="1:28" hidden="1" x14ac:dyDescent="0.3">
      <c r="A346" s="24">
        <v>2104004000</v>
      </c>
      <c r="B346" s="40">
        <v>24009</v>
      </c>
      <c r="C346" s="25"/>
      <c r="D346" s="25"/>
      <c r="E346" s="25"/>
      <c r="F346" s="25"/>
      <c r="G346" s="25" t="s">
        <v>12</v>
      </c>
      <c r="H346" s="25">
        <v>0.112317214989893</v>
      </c>
      <c r="I346" s="25">
        <v>153</v>
      </c>
      <c r="J346" s="25">
        <v>7.3409944437838901E-4</v>
      </c>
      <c r="K346" s="25">
        <v>10467</v>
      </c>
      <c r="L346" s="26">
        <v>3655629</v>
      </c>
      <c r="M346" s="24">
        <v>2104004000</v>
      </c>
      <c r="N346" s="25">
        <v>24009</v>
      </c>
      <c r="O346" s="25"/>
      <c r="P346" s="25"/>
      <c r="Q346" s="25"/>
      <c r="R346" s="25"/>
      <c r="S346" s="25" t="s">
        <v>12</v>
      </c>
      <c r="T346" s="25">
        <v>0.73079122999915203</v>
      </c>
      <c r="U346" s="25">
        <v>365</v>
      </c>
      <c r="V346" s="25">
        <v>2.0021677534223302E-3</v>
      </c>
      <c r="W346" s="25">
        <v>10467</v>
      </c>
      <c r="X346" s="27">
        <v>3655629</v>
      </c>
      <c r="Y346" s="28">
        <f t="shared" si="10"/>
        <v>1.004526893924604E-3</v>
      </c>
      <c r="AA346" t="str">
        <f t="shared" si="11"/>
        <v>2104004000-24009-VOC</v>
      </c>
      <c r="AB346" t="str">
        <f>IF(COUNTIF('NP-NRModel-MAR-WILDFIRES Modifi'!V:V, AA346)=0, "Missing", "")</f>
        <v/>
      </c>
    </row>
    <row r="347" spans="1:28" hidden="1" x14ac:dyDescent="0.3">
      <c r="A347" s="24">
        <v>2104004000</v>
      </c>
      <c r="B347" s="40">
        <v>24017</v>
      </c>
      <c r="C347" s="25"/>
      <c r="D347" s="25"/>
      <c r="E347" s="25"/>
      <c r="F347" s="25"/>
      <c r="G347" s="25" t="s">
        <v>955</v>
      </c>
      <c r="H347" s="25">
        <v>6.1237343832266298</v>
      </c>
      <c r="I347" s="25">
        <v>153</v>
      </c>
      <c r="J347" s="25">
        <v>4.0024407733507399E-2</v>
      </c>
      <c r="K347" s="25">
        <v>10467</v>
      </c>
      <c r="L347" s="26">
        <v>3094755</v>
      </c>
      <c r="M347" s="24">
        <v>2104004000</v>
      </c>
      <c r="N347" s="25">
        <v>24017</v>
      </c>
      <c r="O347" s="25"/>
      <c r="P347" s="25"/>
      <c r="Q347" s="25"/>
      <c r="R347" s="25"/>
      <c r="S347" s="25" t="s">
        <v>955</v>
      </c>
      <c r="T347" s="25">
        <v>39.844037999953798</v>
      </c>
      <c r="U347" s="25">
        <v>365</v>
      </c>
      <c r="V347" s="25">
        <v>0.10916174794507801</v>
      </c>
      <c r="W347" s="25">
        <v>10467</v>
      </c>
      <c r="X347" s="27">
        <v>3094755</v>
      </c>
      <c r="Y347" s="28">
        <f t="shared" si="10"/>
        <v>1.004526893924602E-3</v>
      </c>
      <c r="AA347" t="str">
        <f t="shared" si="11"/>
        <v>2104004000-24017-NOX</v>
      </c>
      <c r="AB347" t="str">
        <f>IF(COUNTIF('NP-NRModel-MAR-WILDFIRES Modifi'!V:V, AA347)=0, "Missing", "")</f>
        <v/>
      </c>
    </row>
    <row r="348" spans="1:28" hidden="1" x14ac:dyDescent="0.3">
      <c r="A348" s="24">
        <v>2104004000</v>
      </c>
      <c r="B348" s="40">
        <v>24017</v>
      </c>
      <c r="C348" s="25"/>
      <c r="D348" s="25"/>
      <c r="E348" s="25"/>
      <c r="F348" s="25"/>
      <c r="G348" s="25" t="s">
        <v>12</v>
      </c>
      <c r="H348" s="25">
        <v>0.24256787445082501</v>
      </c>
      <c r="I348" s="25">
        <v>153</v>
      </c>
      <c r="J348" s="25">
        <v>1.5854109441230399E-3</v>
      </c>
      <c r="K348" s="25">
        <v>10467</v>
      </c>
      <c r="L348" s="26">
        <v>2580843</v>
      </c>
      <c r="M348" s="24">
        <v>2104004000</v>
      </c>
      <c r="N348" s="25">
        <v>24017</v>
      </c>
      <c r="O348" s="25"/>
      <c r="P348" s="25"/>
      <c r="Q348" s="25"/>
      <c r="R348" s="25"/>
      <c r="S348" s="25" t="s">
        <v>12</v>
      </c>
      <c r="T348" s="25">
        <v>1.57826629999816</v>
      </c>
      <c r="U348" s="25">
        <v>365</v>
      </c>
      <c r="V348" s="25">
        <v>4.3240172602689499E-3</v>
      </c>
      <c r="W348" s="25">
        <v>10467</v>
      </c>
      <c r="X348" s="27">
        <v>2580843</v>
      </c>
      <c r="Y348" s="28">
        <f t="shared" si="10"/>
        <v>1.0045268939246109E-3</v>
      </c>
      <c r="AA348" t="str">
        <f t="shared" si="11"/>
        <v>2104004000-24017-VOC</v>
      </c>
      <c r="AB348" t="str">
        <f>IF(COUNTIF('NP-NRModel-MAR-WILDFIRES Modifi'!V:V, AA348)=0, "Missing", "")</f>
        <v/>
      </c>
    </row>
    <row r="349" spans="1:28" hidden="1" x14ac:dyDescent="0.3">
      <c r="A349" s="24">
        <v>2104004000</v>
      </c>
      <c r="B349" s="40">
        <v>24021</v>
      </c>
      <c r="C349" s="25"/>
      <c r="D349" s="25"/>
      <c r="E349" s="25"/>
      <c r="F349" s="25"/>
      <c r="G349" s="25" t="s">
        <v>955</v>
      </c>
      <c r="H349" s="25">
        <v>7.9652427145619003</v>
      </c>
      <c r="I349" s="25">
        <v>153</v>
      </c>
      <c r="J349" s="25">
        <v>5.2060409899097299E-2</v>
      </c>
      <c r="K349" s="25">
        <v>10467</v>
      </c>
      <c r="L349" s="26">
        <v>1816133</v>
      </c>
      <c r="M349" s="24">
        <v>2104004000</v>
      </c>
      <c r="N349" s="25">
        <v>24021</v>
      </c>
      <c r="O349" s="25"/>
      <c r="P349" s="25"/>
      <c r="Q349" s="25"/>
      <c r="R349" s="25"/>
      <c r="S349" s="25" t="s">
        <v>955</v>
      </c>
      <c r="T349" s="25">
        <v>51.825799999939797</v>
      </c>
      <c r="U349" s="25">
        <v>365</v>
      </c>
      <c r="V349" s="25">
        <v>0.14198849315052001</v>
      </c>
      <c r="W349" s="25">
        <v>10467</v>
      </c>
      <c r="X349" s="27">
        <v>1816133</v>
      </c>
      <c r="Y349" s="28">
        <f t="shared" si="10"/>
        <v>1.0045268939246046E-3</v>
      </c>
      <c r="AA349" t="str">
        <f t="shared" si="11"/>
        <v>2104004000-24021-NOX</v>
      </c>
      <c r="AB349" t="str">
        <f>IF(COUNTIF('NP-NRModel-MAR-WILDFIRES Modifi'!V:V, AA349)=0, "Missing", "")</f>
        <v/>
      </c>
    </row>
    <row r="350" spans="1:28" hidden="1" x14ac:dyDescent="0.3">
      <c r="A350" s="24">
        <v>2104004000</v>
      </c>
      <c r="B350" s="40">
        <v>24021</v>
      </c>
      <c r="C350" s="25"/>
      <c r="D350" s="25"/>
      <c r="E350" s="25"/>
      <c r="F350" s="25"/>
      <c r="G350" s="25" t="s">
        <v>12</v>
      </c>
      <c r="H350" s="25">
        <v>0.31551200319325801</v>
      </c>
      <c r="I350" s="25">
        <v>153</v>
      </c>
      <c r="J350" s="25">
        <v>2.0621699555114898E-3</v>
      </c>
      <c r="K350" s="25">
        <v>10467</v>
      </c>
      <c r="L350" s="26">
        <v>3359858</v>
      </c>
      <c r="M350" s="24">
        <v>2104004000</v>
      </c>
      <c r="N350" s="25">
        <v>24021</v>
      </c>
      <c r="O350" s="25"/>
      <c r="P350" s="25"/>
      <c r="Q350" s="25"/>
      <c r="R350" s="25"/>
      <c r="S350" s="25" t="s">
        <v>12</v>
      </c>
      <c r="T350" s="25">
        <v>2.0528767999976099</v>
      </c>
      <c r="U350" s="25">
        <v>365</v>
      </c>
      <c r="V350" s="25">
        <v>5.6243199999934596E-3</v>
      </c>
      <c r="W350" s="25">
        <v>10467</v>
      </c>
      <c r="X350" s="27">
        <v>3359858</v>
      </c>
      <c r="Y350" s="28">
        <f t="shared" si="10"/>
        <v>1.004526893924609E-3</v>
      </c>
      <c r="AA350" t="str">
        <f t="shared" si="11"/>
        <v>2104004000-24021-VOC</v>
      </c>
      <c r="AB350" t="str">
        <f>IF(COUNTIF('NP-NRModel-MAR-WILDFIRES Modifi'!V:V, AA350)=0, "Missing", "")</f>
        <v/>
      </c>
    </row>
    <row r="351" spans="1:28" hidden="1" x14ac:dyDescent="0.3">
      <c r="A351" s="24">
        <v>2104004000</v>
      </c>
      <c r="B351" s="40">
        <v>24031</v>
      </c>
      <c r="C351" s="25"/>
      <c r="D351" s="25"/>
      <c r="E351" s="25"/>
      <c r="F351" s="25"/>
      <c r="G351" s="25" t="s">
        <v>955</v>
      </c>
      <c r="H351" s="25">
        <v>9.1025745189518208</v>
      </c>
      <c r="I351" s="25">
        <v>153</v>
      </c>
      <c r="J351" s="25">
        <v>5.9493951104260298E-2</v>
      </c>
      <c r="K351" s="25">
        <v>10467</v>
      </c>
      <c r="L351" s="26">
        <v>3216995</v>
      </c>
      <c r="M351" s="24">
        <v>2104004000</v>
      </c>
      <c r="N351" s="25">
        <v>24031</v>
      </c>
      <c r="O351" s="25"/>
      <c r="P351" s="25"/>
      <c r="Q351" s="25"/>
      <c r="R351" s="25"/>
      <c r="S351" s="25" t="s">
        <v>955</v>
      </c>
      <c r="T351" s="25">
        <v>59.225841999931397</v>
      </c>
      <c r="U351" s="25">
        <v>365</v>
      </c>
      <c r="V351" s="25">
        <v>0.16226258082172901</v>
      </c>
      <c r="W351" s="25">
        <v>10467</v>
      </c>
      <c r="X351" s="27">
        <v>3216995</v>
      </c>
      <c r="Y351" s="28">
        <f t="shared" si="10"/>
        <v>1.0045268939246016E-3</v>
      </c>
      <c r="AA351" t="str">
        <f t="shared" si="11"/>
        <v>2104004000-24031-NOX</v>
      </c>
      <c r="AB351" t="str">
        <f>IF(COUNTIF('NP-NRModel-MAR-WILDFIRES Modifi'!V:V, AA351)=0, "Missing", "")</f>
        <v/>
      </c>
    </row>
    <row r="352" spans="1:28" hidden="1" x14ac:dyDescent="0.3">
      <c r="A352" s="24">
        <v>2104004000</v>
      </c>
      <c r="B352" s="40">
        <v>24031</v>
      </c>
      <c r="C352" s="25"/>
      <c r="D352" s="25"/>
      <c r="E352" s="25"/>
      <c r="F352" s="25"/>
      <c r="G352" s="25" t="s">
        <v>12</v>
      </c>
      <c r="H352" s="25">
        <v>0.36056299720518298</v>
      </c>
      <c r="I352" s="25">
        <v>153</v>
      </c>
      <c r="J352" s="25">
        <v>2.3566208967659001E-3</v>
      </c>
      <c r="K352" s="25">
        <v>10467</v>
      </c>
      <c r="L352" s="26">
        <v>1801981</v>
      </c>
      <c r="M352" s="24">
        <v>2104004000</v>
      </c>
      <c r="N352" s="25">
        <v>24031</v>
      </c>
      <c r="O352" s="25"/>
      <c r="P352" s="25"/>
      <c r="Q352" s="25"/>
      <c r="R352" s="25"/>
      <c r="S352" s="25" t="s">
        <v>12</v>
      </c>
      <c r="T352" s="25">
        <v>2.3460007999972698</v>
      </c>
      <c r="U352" s="25">
        <v>365</v>
      </c>
      <c r="V352" s="25">
        <v>6.42739945204732E-3</v>
      </c>
      <c r="W352" s="25">
        <v>10467</v>
      </c>
      <c r="X352" s="27">
        <v>1801981</v>
      </c>
      <c r="Y352" s="28">
        <f t="shared" si="10"/>
        <v>1.0045268939246068E-3</v>
      </c>
      <c r="AA352" t="str">
        <f t="shared" si="11"/>
        <v>2104004000-24031-VOC</v>
      </c>
      <c r="AB352" t="str">
        <f>IF(COUNTIF('NP-NRModel-MAR-WILDFIRES Modifi'!V:V, AA352)=0, "Missing", "")</f>
        <v/>
      </c>
    </row>
    <row r="353" spans="1:28" hidden="1" x14ac:dyDescent="0.3">
      <c r="A353" s="24">
        <v>2104004000</v>
      </c>
      <c r="B353" s="40">
        <v>24033</v>
      </c>
      <c r="C353" s="25"/>
      <c r="D353" s="25"/>
      <c r="E353" s="25"/>
      <c r="F353" s="25"/>
      <c r="G353" s="25" t="s">
        <v>955</v>
      </c>
      <c r="H353" s="25">
        <v>9.2239832315265406</v>
      </c>
      <c r="I353" s="25">
        <v>153</v>
      </c>
      <c r="J353" s="25">
        <v>6.0287472101480603E-2</v>
      </c>
      <c r="K353" s="25">
        <v>10467</v>
      </c>
      <c r="L353" s="26">
        <v>3894802</v>
      </c>
      <c r="M353" s="24">
        <v>2104004000</v>
      </c>
      <c r="N353" s="25">
        <v>24033</v>
      </c>
      <c r="O353" s="25"/>
      <c r="P353" s="25"/>
      <c r="Q353" s="25"/>
      <c r="R353" s="25"/>
      <c r="S353" s="25" t="s">
        <v>955</v>
      </c>
      <c r="T353" s="25">
        <v>60.015786999930398</v>
      </c>
      <c r="U353" s="25">
        <v>365</v>
      </c>
      <c r="V353" s="25">
        <v>0.16442681369843901</v>
      </c>
      <c r="W353" s="25">
        <v>10467</v>
      </c>
      <c r="X353" s="27">
        <v>3894802</v>
      </c>
      <c r="Y353" s="28">
        <f t="shared" si="10"/>
        <v>1.0045268939246023E-3</v>
      </c>
      <c r="AA353" t="str">
        <f t="shared" si="11"/>
        <v>2104004000-24033-NOX</v>
      </c>
      <c r="AB353" t="str">
        <f>IF(COUNTIF('NP-NRModel-MAR-WILDFIRES Modifi'!V:V, AA353)=0, "Missing", "")</f>
        <v/>
      </c>
    </row>
    <row r="354" spans="1:28" hidden="1" x14ac:dyDescent="0.3">
      <c r="A354" s="24">
        <v>2104004000</v>
      </c>
      <c r="B354" s="40">
        <v>24033</v>
      </c>
      <c r="C354" s="25"/>
      <c r="D354" s="25"/>
      <c r="E354" s="25"/>
      <c r="F354" s="25"/>
      <c r="G354" s="25" t="s">
        <v>12</v>
      </c>
      <c r="H354" s="25">
        <v>0.36537219281396</v>
      </c>
      <c r="I354" s="25">
        <v>153</v>
      </c>
      <c r="J354" s="25">
        <v>2.3880535478036599E-3</v>
      </c>
      <c r="K354" s="25">
        <v>10467</v>
      </c>
      <c r="L354" s="26">
        <v>3508824</v>
      </c>
      <c r="M354" s="24">
        <v>2104004000</v>
      </c>
      <c r="N354" s="25">
        <v>24033</v>
      </c>
      <c r="O354" s="25"/>
      <c r="P354" s="25"/>
      <c r="Q354" s="25"/>
      <c r="R354" s="25"/>
      <c r="S354" s="25" t="s">
        <v>12</v>
      </c>
      <c r="T354" s="25">
        <v>2.3772917999972401</v>
      </c>
      <c r="U354" s="25">
        <v>365</v>
      </c>
      <c r="V354" s="25">
        <v>6.5131282191705298E-3</v>
      </c>
      <c r="W354" s="25">
        <v>10467</v>
      </c>
      <c r="X354" s="27">
        <v>3508824</v>
      </c>
      <c r="Y354" s="28">
        <f t="shared" si="10"/>
        <v>1.0045268939246046E-3</v>
      </c>
      <c r="AA354" t="str">
        <f t="shared" si="11"/>
        <v>2104004000-24033-VOC</v>
      </c>
      <c r="AB354" t="str">
        <f>IF(COUNTIF('NP-NRModel-MAR-WILDFIRES Modifi'!V:V, AA354)=0, "Missing", "")</f>
        <v/>
      </c>
    </row>
    <row r="355" spans="1:28" hidden="1" x14ac:dyDescent="0.3">
      <c r="A355" s="24">
        <v>2104004000</v>
      </c>
      <c r="B355" s="40">
        <v>51013</v>
      </c>
      <c r="C355" s="25"/>
      <c r="D355" s="25"/>
      <c r="E355" s="25"/>
      <c r="F355" s="25"/>
      <c r="G355" s="25" t="s">
        <v>955</v>
      </c>
      <c r="H355" s="25">
        <v>0.77951826047816397</v>
      </c>
      <c r="I355" s="25">
        <v>153</v>
      </c>
      <c r="J355" s="25">
        <v>5.0948905913605503E-3</v>
      </c>
      <c r="K355" s="25">
        <v>10467</v>
      </c>
      <c r="L355" s="26">
        <v>3527619</v>
      </c>
      <c r="M355" s="24">
        <v>2104004000</v>
      </c>
      <c r="N355" s="25">
        <v>51013</v>
      </c>
      <c r="O355" s="25"/>
      <c r="P355" s="25"/>
      <c r="Q355" s="25"/>
      <c r="R355" s="25"/>
      <c r="S355" s="25" t="s">
        <v>955</v>
      </c>
      <c r="T355" s="25">
        <v>5.0719304999941199</v>
      </c>
      <c r="U355" s="25">
        <v>365</v>
      </c>
      <c r="V355" s="25">
        <v>1.38956999999839E-2</v>
      </c>
      <c r="W355" s="25">
        <v>10467</v>
      </c>
      <c r="X355" s="27">
        <v>3527619</v>
      </c>
      <c r="Y355" s="28">
        <f t="shared" si="10"/>
        <v>1.0045268939246027E-3</v>
      </c>
      <c r="AA355" t="str">
        <f t="shared" si="11"/>
        <v>2104004000-51013-NOX</v>
      </c>
      <c r="AB355" t="str">
        <f>IF(COUNTIF('NP-NRModel-MAR-WILDFIRES Modifi'!V:V, AA355)=0, "Missing", "")</f>
        <v/>
      </c>
    </row>
    <row r="356" spans="1:28" hidden="1" x14ac:dyDescent="0.3">
      <c r="A356" s="24">
        <v>2104004000</v>
      </c>
      <c r="B356" s="40">
        <v>51013</v>
      </c>
      <c r="C356" s="25"/>
      <c r="D356" s="25"/>
      <c r="E356" s="25"/>
      <c r="F356" s="25"/>
      <c r="G356" s="25" t="s">
        <v>12</v>
      </c>
      <c r="H356" s="25">
        <v>3.0877573273418401E-2</v>
      </c>
      <c r="I356" s="25">
        <v>153</v>
      </c>
      <c r="J356" s="25">
        <v>2.0181420440142699E-4</v>
      </c>
      <c r="K356" s="25">
        <v>10467</v>
      </c>
      <c r="L356" s="26">
        <v>440065</v>
      </c>
      <c r="M356" s="24">
        <v>2104004000</v>
      </c>
      <c r="N356" s="25">
        <v>51013</v>
      </c>
      <c r="O356" s="25"/>
      <c r="P356" s="25"/>
      <c r="Q356" s="25"/>
      <c r="R356" s="25"/>
      <c r="S356" s="25" t="s">
        <v>12</v>
      </c>
      <c r="T356" s="25">
        <v>0.200904729999766</v>
      </c>
      <c r="U356" s="25">
        <v>365</v>
      </c>
      <c r="V356" s="25">
        <v>5.5042391780757904E-4</v>
      </c>
      <c r="W356" s="25">
        <v>10467</v>
      </c>
      <c r="X356" s="27">
        <v>440065</v>
      </c>
      <c r="Y356" s="28">
        <f t="shared" si="10"/>
        <v>1.0045268939246083E-3</v>
      </c>
      <c r="AA356" t="str">
        <f t="shared" si="11"/>
        <v>2104004000-51013-VOC</v>
      </c>
      <c r="AB356" t="str">
        <f>IF(COUNTIF('NP-NRModel-MAR-WILDFIRES Modifi'!V:V, AA356)=0, "Missing", "")</f>
        <v/>
      </c>
    </row>
    <row r="357" spans="1:28" hidden="1" x14ac:dyDescent="0.3">
      <c r="A357" s="24">
        <v>2104004000</v>
      </c>
      <c r="B357" s="40">
        <v>51059</v>
      </c>
      <c r="C357" s="25"/>
      <c r="D357" s="25"/>
      <c r="E357" s="25"/>
      <c r="F357" s="25"/>
      <c r="G357" s="25" t="s">
        <v>955</v>
      </c>
      <c r="H357" s="25">
        <v>5.9485394031869303</v>
      </c>
      <c r="I357" s="25">
        <v>153</v>
      </c>
      <c r="J357" s="25">
        <v>3.8879342504489697E-2</v>
      </c>
      <c r="K357" s="25">
        <v>10467</v>
      </c>
      <c r="L357" s="26">
        <v>358054</v>
      </c>
      <c r="M357" s="24">
        <v>2104004000</v>
      </c>
      <c r="N357" s="25">
        <v>51059</v>
      </c>
      <c r="O357" s="25"/>
      <c r="P357" s="25"/>
      <c r="Q357" s="25"/>
      <c r="R357" s="25"/>
      <c r="S357" s="25" t="s">
        <v>955</v>
      </c>
      <c r="T357" s="25">
        <v>38.704132999955</v>
      </c>
      <c r="U357" s="25">
        <v>365</v>
      </c>
      <c r="V357" s="25">
        <v>0.106038720547822</v>
      </c>
      <c r="W357" s="25">
        <v>10467</v>
      </c>
      <c r="X357" s="27">
        <v>358054</v>
      </c>
      <c r="Y357" s="28">
        <f t="shared" si="10"/>
        <v>1.0045268939246075E-3</v>
      </c>
      <c r="AA357" t="str">
        <f t="shared" si="11"/>
        <v>2104004000-51059-NOX</v>
      </c>
      <c r="AB357" t="str">
        <f>IF(COUNTIF('NP-NRModel-MAR-WILDFIRES Modifi'!V:V, AA357)=0, "Missing", "")</f>
        <v/>
      </c>
    </row>
    <row r="358" spans="1:28" hidden="1" x14ac:dyDescent="0.3">
      <c r="A358" s="24">
        <v>2104004000</v>
      </c>
      <c r="B358" s="40">
        <v>51059</v>
      </c>
      <c r="C358" s="25"/>
      <c r="D358" s="25"/>
      <c r="E358" s="25"/>
      <c r="F358" s="25"/>
      <c r="G358" s="25" t="s">
        <v>12</v>
      </c>
      <c r="H358" s="25">
        <v>0.23562820718536401</v>
      </c>
      <c r="I358" s="25">
        <v>153</v>
      </c>
      <c r="J358" s="25">
        <v>1.5400536417344E-3</v>
      </c>
      <c r="K358" s="25">
        <v>10467</v>
      </c>
      <c r="L358" s="26">
        <v>1772924</v>
      </c>
      <c r="M358" s="24">
        <v>2104004000</v>
      </c>
      <c r="N358" s="25">
        <v>51059</v>
      </c>
      <c r="O358" s="25"/>
      <c r="P358" s="25"/>
      <c r="Q358" s="25"/>
      <c r="R358" s="25"/>
      <c r="S358" s="25" t="s">
        <v>12</v>
      </c>
      <c r="T358" s="25">
        <v>1.53311339999822</v>
      </c>
      <c r="U358" s="25">
        <v>365</v>
      </c>
      <c r="V358" s="25">
        <v>4.2003106849266402E-3</v>
      </c>
      <c r="W358" s="25">
        <v>10467</v>
      </c>
      <c r="X358" s="27">
        <v>1772924</v>
      </c>
      <c r="Y358" s="28">
        <f t="shared" si="10"/>
        <v>1.0045268939246033E-3</v>
      </c>
      <c r="AA358" t="str">
        <f t="shared" si="11"/>
        <v>2104004000-51059-VOC</v>
      </c>
      <c r="AB358" t="str">
        <f>IF(COUNTIF('NP-NRModel-MAR-WILDFIRES Modifi'!V:V, AA358)=0, "Missing", "")</f>
        <v/>
      </c>
    </row>
    <row r="359" spans="1:28" hidden="1" x14ac:dyDescent="0.3">
      <c r="A359" s="24">
        <v>2104004000</v>
      </c>
      <c r="B359" s="40">
        <v>51107</v>
      </c>
      <c r="C359" s="25"/>
      <c r="D359" s="25"/>
      <c r="E359" s="25"/>
      <c r="F359" s="25"/>
      <c r="G359" s="25" t="s">
        <v>955</v>
      </c>
      <c r="H359" s="25">
        <v>2.5796868902166601</v>
      </c>
      <c r="I359" s="25">
        <v>153</v>
      </c>
      <c r="J359" s="25">
        <v>1.6860698628867E-2</v>
      </c>
      <c r="K359" s="25">
        <v>10467</v>
      </c>
      <c r="L359" s="26">
        <v>367628</v>
      </c>
      <c r="M359" s="24">
        <v>2104004000</v>
      </c>
      <c r="N359" s="25">
        <v>51107</v>
      </c>
      <c r="O359" s="25"/>
      <c r="P359" s="25"/>
      <c r="Q359" s="25"/>
      <c r="R359" s="25"/>
      <c r="S359" s="25" t="s">
        <v>955</v>
      </c>
      <c r="T359" s="25">
        <v>16.784715999980499</v>
      </c>
      <c r="U359" s="25">
        <v>365</v>
      </c>
      <c r="V359" s="25">
        <v>4.5985523287617798E-2</v>
      </c>
      <c r="W359" s="25">
        <v>10467</v>
      </c>
      <c r="X359" s="27">
        <v>367628</v>
      </c>
      <c r="Y359" s="28">
        <f t="shared" si="10"/>
        <v>1.0045268939246031E-3</v>
      </c>
      <c r="AA359" t="str">
        <f t="shared" si="11"/>
        <v>2104004000-51107-NOX</v>
      </c>
      <c r="AB359" t="str">
        <f>IF(COUNTIF('NP-NRModel-MAR-WILDFIRES Modifi'!V:V, AA359)=0, "Missing", "")</f>
        <v/>
      </c>
    </row>
    <row r="360" spans="1:28" hidden="1" x14ac:dyDescent="0.3">
      <c r="A360" s="24">
        <v>2104004000</v>
      </c>
      <c r="B360" s="40">
        <v>51107</v>
      </c>
      <c r="C360" s="25"/>
      <c r="D360" s="25"/>
      <c r="E360" s="25"/>
      <c r="F360" s="25"/>
      <c r="G360" s="25" t="s">
        <v>12</v>
      </c>
      <c r="H360" s="25">
        <v>0.10218429778431599</v>
      </c>
      <c r="I360" s="25">
        <v>153</v>
      </c>
      <c r="J360" s="25">
        <v>6.67871227348471E-4</v>
      </c>
      <c r="K360" s="25">
        <v>10467</v>
      </c>
      <c r="L360" s="26">
        <v>3969857</v>
      </c>
      <c r="M360" s="24">
        <v>2104004000</v>
      </c>
      <c r="N360" s="25">
        <v>51107</v>
      </c>
      <c r="O360" s="25"/>
      <c r="P360" s="25"/>
      <c r="Q360" s="25"/>
      <c r="R360" s="25"/>
      <c r="S360" s="25" t="s">
        <v>12</v>
      </c>
      <c r="T360" s="25">
        <v>0.66486146999922902</v>
      </c>
      <c r="U360" s="25">
        <v>365</v>
      </c>
      <c r="V360" s="25">
        <v>1.8215382739704901E-3</v>
      </c>
      <c r="W360" s="25">
        <v>10467</v>
      </c>
      <c r="X360" s="27">
        <v>3969857</v>
      </c>
      <c r="Y360" s="28">
        <f t="shared" si="10"/>
        <v>1.0045268939246027E-3</v>
      </c>
      <c r="AA360" t="str">
        <f t="shared" si="11"/>
        <v>2104004000-51107-VOC</v>
      </c>
      <c r="AB360" t="str">
        <f>IF(COUNTIF('NP-NRModel-MAR-WILDFIRES Modifi'!V:V, AA360)=0, "Missing", "")</f>
        <v/>
      </c>
    </row>
    <row r="361" spans="1:28" hidden="1" x14ac:dyDescent="0.3">
      <c r="A361" s="24">
        <v>2104004000</v>
      </c>
      <c r="B361" s="40">
        <v>51153</v>
      </c>
      <c r="C361" s="25"/>
      <c r="D361" s="25"/>
      <c r="E361" s="25"/>
      <c r="F361" s="25"/>
      <c r="G361" s="25" t="s">
        <v>955</v>
      </c>
      <c r="H361" s="25">
        <v>2.4323780518934499</v>
      </c>
      <c r="I361" s="25">
        <v>153</v>
      </c>
      <c r="J361" s="25">
        <v>1.58978957640095E-2</v>
      </c>
      <c r="K361" s="25">
        <v>10467</v>
      </c>
      <c r="L361" s="26">
        <v>4045756</v>
      </c>
      <c r="M361" s="24">
        <v>2104004000</v>
      </c>
      <c r="N361" s="25">
        <v>51153</v>
      </c>
      <c r="O361" s="25"/>
      <c r="P361" s="25"/>
      <c r="Q361" s="25"/>
      <c r="R361" s="25"/>
      <c r="S361" s="25" t="s">
        <v>955</v>
      </c>
      <c r="T361" s="25">
        <v>15.826251999981499</v>
      </c>
      <c r="U361" s="25">
        <v>365</v>
      </c>
      <c r="V361" s="25">
        <v>4.3359594520497501E-2</v>
      </c>
      <c r="W361" s="25">
        <v>10467</v>
      </c>
      <c r="X361" s="27">
        <v>4045756</v>
      </c>
      <c r="Y361" s="28">
        <f t="shared" si="10"/>
        <v>1.0045268939246062E-3</v>
      </c>
      <c r="AA361" t="str">
        <f t="shared" si="11"/>
        <v>2104004000-51153-NOX</v>
      </c>
      <c r="AB361" t="str">
        <f>IF(COUNTIF('NP-NRModel-MAR-WILDFIRES Modifi'!V:V, AA361)=0, "Missing", "")</f>
        <v/>
      </c>
    </row>
    <row r="362" spans="1:28" hidden="1" x14ac:dyDescent="0.3">
      <c r="A362" s="24">
        <v>2104004000</v>
      </c>
      <c r="B362" s="40">
        <v>51153</v>
      </c>
      <c r="C362" s="25"/>
      <c r="D362" s="25"/>
      <c r="E362" s="25"/>
      <c r="F362" s="25"/>
      <c r="G362" s="25" t="s">
        <v>12</v>
      </c>
      <c r="H362" s="25">
        <v>9.634916708572E-2</v>
      </c>
      <c r="I362" s="25">
        <v>153</v>
      </c>
      <c r="J362" s="25">
        <v>6.2973311820731996E-4</v>
      </c>
      <c r="K362" s="25">
        <v>10467</v>
      </c>
      <c r="L362" s="26">
        <v>1231957</v>
      </c>
      <c r="M362" s="24">
        <v>2104004000</v>
      </c>
      <c r="N362" s="25">
        <v>51153</v>
      </c>
      <c r="O362" s="25"/>
      <c r="P362" s="25"/>
      <c r="Q362" s="25"/>
      <c r="R362" s="25"/>
      <c r="S362" s="25" t="s">
        <v>12</v>
      </c>
      <c r="T362" s="25">
        <v>0.62689522999927005</v>
      </c>
      <c r="U362" s="25">
        <v>365</v>
      </c>
      <c r="V362" s="25">
        <v>1.71752117808019E-3</v>
      </c>
      <c r="W362" s="25">
        <v>10467</v>
      </c>
      <c r="X362" s="27">
        <v>1231957</v>
      </c>
      <c r="Y362" s="28">
        <f t="shared" si="10"/>
        <v>1.0045268939246088E-3</v>
      </c>
      <c r="AA362" t="str">
        <f t="shared" si="11"/>
        <v>2104004000-51153-VOC</v>
      </c>
      <c r="AB362" t="str">
        <f>IF(COUNTIF('NP-NRModel-MAR-WILDFIRES Modifi'!V:V, AA362)=0, "Missing", "")</f>
        <v/>
      </c>
    </row>
    <row r="363" spans="1:28" hidden="1" x14ac:dyDescent="0.3">
      <c r="A363" s="24">
        <v>2104004000</v>
      </c>
      <c r="B363" s="40">
        <v>51510</v>
      </c>
      <c r="C363" s="25"/>
      <c r="D363" s="25"/>
      <c r="E363" s="25"/>
      <c r="F363" s="25"/>
      <c r="G363" s="25" t="s">
        <v>955</v>
      </c>
      <c r="H363" s="25">
        <v>0.55592183353230895</v>
      </c>
      <c r="I363" s="25">
        <v>153</v>
      </c>
      <c r="J363" s="25">
        <v>3.6334760361588802E-3</v>
      </c>
      <c r="K363" s="25">
        <v>10467</v>
      </c>
      <c r="L363" s="26">
        <v>3146311</v>
      </c>
      <c r="M363" s="24">
        <v>2104004000</v>
      </c>
      <c r="N363" s="25">
        <v>51510</v>
      </c>
      <c r="O363" s="25"/>
      <c r="P363" s="25"/>
      <c r="Q363" s="25"/>
      <c r="R363" s="25"/>
      <c r="S363" s="25" t="s">
        <v>955</v>
      </c>
      <c r="T363" s="25">
        <v>3.6171017999958099</v>
      </c>
      <c r="U363" s="25">
        <v>365</v>
      </c>
      <c r="V363" s="25">
        <v>9.9098679451940196E-3</v>
      </c>
      <c r="W363" s="25">
        <v>10467</v>
      </c>
      <c r="X363" s="27">
        <v>3146311</v>
      </c>
      <c r="Y363" s="28">
        <f t="shared" si="10"/>
        <v>1.0045268939246027E-3</v>
      </c>
      <c r="AA363" t="str">
        <f t="shared" si="11"/>
        <v>2104004000-51510-NOX</v>
      </c>
      <c r="AB363" t="str">
        <f>IF(COUNTIF('NP-NRModel-MAR-WILDFIRES Modifi'!V:V, AA363)=0, "Missing", "")</f>
        <v/>
      </c>
    </row>
    <row r="364" spans="1:28" hidden="1" x14ac:dyDescent="0.3">
      <c r="A364" s="24">
        <v>2104004000</v>
      </c>
      <c r="B364" s="40">
        <v>51510</v>
      </c>
      <c r="C364" s="25"/>
      <c r="D364" s="25"/>
      <c r="E364" s="25"/>
      <c r="F364" s="25"/>
      <c r="G364" s="25" t="s">
        <v>12</v>
      </c>
      <c r="H364" s="25">
        <v>2.2020681317340501E-2</v>
      </c>
      <c r="I364" s="25">
        <v>153</v>
      </c>
      <c r="J364" s="25">
        <v>1.4392602168196401E-4</v>
      </c>
      <c r="K364" s="25">
        <v>10467</v>
      </c>
      <c r="L364" s="26">
        <v>1989355</v>
      </c>
      <c r="M364" s="24">
        <v>2104004000</v>
      </c>
      <c r="N364" s="25">
        <v>51510</v>
      </c>
      <c r="O364" s="25"/>
      <c r="P364" s="25"/>
      <c r="Q364" s="25"/>
      <c r="R364" s="25"/>
      <c r="S364" s="25" t="s">
        <v>12</v>
      </c>
      <c r="T364" s="25">
        <v>0.14327741999983301</v>
      </c>
      <c r="U364" s="25">
        <v>365</v>
      </c>
      <c r="V364" s="25">
        <v>3.9254087671187202E-4</v>
      </c>
      <c r="W364" s="25">
        <v>10467</v>
      </c>
      <c r="X364" s="27">
        <v>1989355</v>
      </c>
      <c r="Y364" s="28">
        <f t="shared" si="10"/>
        <v>1.0045268939246096E-3</v>
      </c>
      <c r="AA364" t="str">
        <f t="shared" si="11"/>
        <v>2104004000-51510-VOC</v>
      </c>
      <c r="AB364" t="str">
        <f>IF(COUNTIF('NP-NRModel-MAR-WILDFIRES Modifi'!V:V, AA364)=0, "Missing", "")</f>
        <v/>
      </c>
    </row>
    <row r="365" spans="1:28" hidden="1" x14ac:dyDescent="0.3">
      <c r="A365" s="24">
        <v>2104004000</v>
      </c>
      <c r="B365" s="40">
        <v>51600</v>
      </c>
      <c r="C365" s="25"/>
      <c r="D365" s="25"/>
      <c r="E365" s="25"/>
      <c r="F365" s="25"/>
      <c r="G365" s="25" t="s">
        <v>955</v>
      </c>
      <c r="H365" s="25">
        <v>0.56205970179577402</v>
      </c>
      <c r="I365" s="25">
        <v>153</v>
      </c>
      <c r="J365" s="25">
        <v>3.6735928221946E-3</v>
      </c>
      <c r="K365" s="25">
        <v>10467</v>
      </c>
      <c r="L365" s="26">
        <v>1174029</v>
      </c>
      <c r="M365" s="24">
        <v>2104004000</v>
      </c>
      <c r="N365" s="25">
        <v>51600</v>
      </c>
      <c r="O365" s="25"/>
      <c r="P365" s="25"/>
      <c r="Q365" s="25"/>
      <c r="R365" s="25"/>
      <c r="S365" s="25" t="s">
        <v>955</v>
      </c>
      <c r="T365" s="25">
        <v>3.6570377999957402</v>
      </c>
      <c r="U365" s="25">
        <v>365</v>
      </c>
      <c r="V365" s="25">
        <v>1.00192816438239E-2</v>
      </c>
      <c r="W365" s="25">
        <v>10467</v>
      </c>
      <c r="X365" s="27">
        <v>1174029</v>
      </c>
      <c r="Y365" s="28">
        <f t="shared" si="10"/>
        <v>1.0045268939246072E-3</v>
      </c>
      <c r="AA365" t="str">
        <f t="shared" si="11"/>
        <v>2104004000-51600-NOX</v>
      </c>
      <c r="AB365" t="str">
        <f>IF(COUNTIF('NP-NRModel-MAR-WILDFIRES Modifi'!V:V, AA365)=0, "Missing", "")</f>
        <v/>
      </c>
    </row>
    <row r="366" spans="1:28" hidden="1" x14ac:dyDescent="0.3">
      <c r="A366" s="24">
        <v>2104004000</v>
      </c>
      <c r="B366" s="40">
        <v>51600</v>
      </c>
      <c r="C366" s="25"/>
      <c r="D366" s="25"/>
      <c r="E366" s="25"/>
      <c r="F366" s="25"/>
      <c r="G366" s="25" t="s">
        <v>12</v>
      </c>
      <c r="H366" s="25">
        <v>2.2263818423128599E-2</v>
      </c>
      <c r="I366" s="25">
        <v>153</v>
      </c>
      <c r="J366" s="25">
        <v>1.4551515309234401E-4</v>
      </c>
      <c r="K366" s="25">
        <v>10467</v>
      </c>
      <c r="L366" s="26">
        <v>530911</v>
      </c>
      <c r="M366" s="24">
        <v>2104004000</v>
      </c>
      <c r="N366" s="25">
        <v>51600</v>
      </c>
      <c r="O366" s="25"/>
      <c r="P366" s="25"/>
      <c r="Q366" s="25"/>
      <c r="R366" s="25"/>
      <c r="S366" s="25" t="s">
        <v>12</v>
      </c>
      <c r="T366" s="25">
        <v>0.144859389999833</v>
      </c>
      <c r="U366" s="25">
        <v>365</v>
      </c>
      <c r="V366" s="25">
        <v>3.9687504109543298E-4</v>
      </c>
      <c r="W366" s="25">
        <v>10467</v>
      </c>
      <c r="X366" s="27">
        <v>530911</v>
      </c>
      <c r="Y366" s="28">
        <f t="shared" si="10"/>
        <v>1.0045268939245966E-3</v>
      </c>
      <c r="AA366" t="str">
        <f t="shared" si="11"/>
        <v>2104004000-51600-VOC</v>
      </c>
      <c r="AB366" t="str">
        <f>IF(COUNTIF('NP-NRModel-MAR-WILDFIRES Modifi'!V:V, AA366)=0, "Missing", "")</f>
        <v/>
      </c>
    </row>
    <row r="367" spans="1:28" hidden="1" x14ac:dyDescent="0.3">
      <c r="A367" s="24">
        <v>2104004000</v>
      </c>
      <c r="B367" s="40">
        <v>51610</v>
      </c>
      <c r="C367" s="25"/>
      <c r="D367" s="25"/>
      <c r="E367" s="25"/>
      <c r="F367" s="25"/>
      <c r="G367" s="25" t="s">
        <v>955</v>
      </c>
      <c r="H367" s="25">
        <v>5.0857213592757099E-2</v>
      </c>
      <c r="I367" s="25">
        <v>153</v>
      </c>
      <c r="J367" s="25">
        <v>3.3240008884154897E-4</v>
      </c>
      <c r="K367" s="25">
        <v>10467</v>
      </c>
      <c r="L367" s="26">
        <v>1701919</v>
      </c>
      <c r="M367" s="24">
        <v>2104004000</v>
      </c>
      <c r="N367" s="25">
        <v>51610</v>
      </c>
      <c r="O367" s="25"/>
      <c r="P367" s="25"/>
      <c r="Q367" s="25"/>
      <c r="R367" s="25"/>
      <c r="S367" s="25" t="s">
        <v>955</v>
      </c>
      <c r="T367" s="25">
        <v>0.33090212999961699</v>
      </c>
      <c r="U367" s="25">
        <v>365</v>
      </c>
      <c r="V367" s="25">
        <v>9.0658117808114298E-4</v>
      </c>
      <c r="W367" s="25">
        <v>10467</v>
      </c>
      <c r="X367" s="27">
        <v>1701919</v>
      </c>
      <c r="Y367" s="28">
        <f t="shared" si="10"/>
        <v>1.0045268939245986E-3</v>
      </c>
      <c r="AA367" t="str">
        <f t="shared" si="11"/>
        <v>2104004000-51610-NOX</v>
      </c>
      <c r="AB367" t="str">
        <f>IF(COUNTIF('NP-NRModel-MAR-WILDFIRES Modifi'!V:V, AA367)=0, "Missing", "")</f>
        <v/>
      </c>
    </row>
    <row r="368" spans="1:28" hidden="1" x14ac:dyDescent="0.3">
      <c r="A368" s="24">
        <v>2104004000</v>
      </c>
      <c r="B368" s="40">
        <v>51610</v>
      </c>
      <c r="C368" s="25"/>
      <c r="D368" s="25"/>
      <c r="E368" s="25"/>
      <c r="F368" s="25"/>
      <c r="G368" s="25" t="s">
        <v>12</v>
      </c>
      <c r="H368" s="25">
        <v>2.0145095029917301E-3</v>
      </c>
      <c r="I368" s="25">
        <v>153</v>
      </c>
      <c r="J368" s="29">
        <v>1.3166728777723699E-5</v>
      </c>
      <c r="K368" s="25">
        <v>10467</v>
      </c>
      <c r="L368" s="26">
        <v>1959877</v>
      </c>
      <c r="M368" s="24">
        <v>2104004000</v>
      </c>
      <c r="N368" s="25">
        <v>51610</v>
      </c>
      <c r="O368" s="25"/>
      <c r="P368" s="25"/>
      <c r="Q368" s="25"/>
      <c r="R368" s="25"/>
      <c r="S368" s="25" t="s">
        <v>12</v>
      </c>
      <c r="T368" s="25">
        <v>1.31073929999847E-2</v>
      </c>
      <c r="U368" s="25">
        <v>365</v>
      </c>
      <c r="V368" s="29">
        <v>3.5910665753382897E-5</v>
      </c>
      <c r="W368" s="25">
        <v>10467</v>
      </c>
      <c r="X368" s="27">
        <v>1959877</v>
      </c>
      <c r="Y368" s="28">
        <f t="shared" si="10"/>
        <v>1.0045268939246018E-3</v>
      </c>
      <c r="AA368" t="str">
        <f t="shared" si="11"/>
        <v>2104004000-51610-VOC</v>
      </c>
      <c r="AB368" t="str">
        <f>IF(COUNTIF('NP-NRModel-MAR-WILDFIRES Modifi'!V:V, AA368)=0, "Missing", "")</f>
        <v/>
      </c>
    </row>
    <row r="369" spans="1:28" hidden="1" x14ac:dyDescent="0.3">
      <c r="A369" s="24">
        <v>2104004000</v>
      </c>
      <c r="B369" s="40">
        <v>51683</v>
      </c>
      <c r="C369" s="25"/>
      <c r="D369" s="25"/>
      <c r="E369" s="25"/>
      <c r="F369" s="25"/>
      <c r="G369" s="25" t="s">
        <v>955</v>
      </c>
      <c r="H369" s="25">
        <v>0.121881919840182</v>
      </c>
      <c r="I369" s="25">
        <v>153</v>
      </c>
      <c r="J369" s="25">
        <v>7.9661385516459099E-4</v>
      </c>
      <c r="K369" s="25">
        <v>10467</v>
      </c>
      <c r="L369" s="26">
        <v>2802901</v>
      </c>
      <c r="M369" s="24">
        <v>2104004000</v>
      </c>
      <c r="N369" s="25">
        <v>51683</v>
      </c>
      <c r="O369" s="25"/>
      <c r="P369" s="25"/>
      <c r="Q369" s="25"/>
      <c r="R369" s="25"/>
      <c r="S369" s="25" t="s">
        <v>955</v>
      </c>
      <c r="T369" s="25">
        <v>0.79302391999908495</v>
      </c>
      <c r="U369" s="25">
        <v>365</v>
      </c>
      <c r="V369" s="25">
        <v>2.1726682739700901E-3</v>
      </c>
      <c r="W369" s="25">
        <v>10467</v>
      </c>
      <c r="X369" s="27">
        <v>2802901</v>
      </c>
      <c r="Y369" s="28">
        <f t="shared" si="10"/>
        <v>1.0045268939245997E-3</v>
      </c>
      <c r="AA369" t="str">
        <f t="shared" si="11"/>
        <v>2104004000-51683-NOX</v>
      </c>
      <c r="AB369" t="str">
        <f>IF(COUNTIF('NP-NRModel-MAR-WILDFIRES Modifi'!V:V, AA369)=0, "Missing", "")</f>
        <v/>
      </c>
    </row>
    <row r="370" spans="1:28" hidden="1" x14ac:dyDescent="0.3">
      <c r="A370" s="24">
        <v>2104004000</v>
      </c>
      <c r="B370" s="40">
        <v>51683</v>
      </c>
      <c r="C370" s="25"/>
      <c r="D370" s="25"/>
      <c r="E370" s="25"/>
      <c r="F370" s="25"/>
      <c r="G370" s="25" t="s">
        <v>12</v>
      </c>
      <c r="H370" s="25">
        <v>4.8278789441063502E-3</v>
      </c>
      <c r="I370" s="25">
        <v>153</v>
      </c>
      <c r="J370" s="29">
        <v>3.1554764340564301E-5</v>
      </c>
      <c r="K370" s="25">
        <v>10467</v>
      </c>
      <c r="L370" s="26">
        <v>3961406</v>
      </c>
      <c r="M370" s="24">
        <v>2104004000</v>
      </c>
      <c r="N370" s="25">
        <v>51683</v>
      </c>
      <c r="O370" s="25"/>
      <c r="P370" s="25"/>
      <c r="Q370" s="25"/>
      <c r="R370" s="25"/>
      <c r="S370" s="25" t="s">
        <v>12</v>
      </c>
      <c r="T370" s="25">
        <v>3.1412562999963603E-2</v>
      </c>
      <c r="U370" s="25">
        <v>365</v>
      </c>
      <c r="V370" s="29">
        <v>8.6061816438256697E-5</v>
      </c>
      <c r="W370" s="25">
        <v>10467</v>
      </c>
      <c r="X370" s="27">
        <v>3961406</v>
      </c>
      <c r="Y370" s="28">
        <f t="shared" si="10"/>
        <v>1.0045268939246016E-3</v>
      </c>
      <c r="AA370" t="str">
        <f t="shared" si="11"/>
        <v>2104004000-51683-VOC</v>
      </c>
      <c r="AB370" t="str">
        <f>IF(COUNTIF('NP-NRModel-MAR-WILDFIRES Modifi'!V:V, AA370)=0, "Missing", "")</f>
        <v/>
      </c>
    </row>
    <row r="371" spans="1:28" hidden="1" x14ac:dyDescent="0.3">
      <c r="A371" s="24">
        <v>2104006000</v>
      </c>
      <c r="B371" s="40">
        <v>11001</v>
      </c>
      <c r="C371" s="25"/>
      <c r="D371" s="25"/>
      <c r="E371" s="25"/>
      <c r="F371" s="25"/>
      <c r="G371" s="25" t="s">
        <v>955</v>
      </c>
      <c r="H371" s="25">
        <v>85.844702594713794</v>
      </c>
      <c r="I371" s="25">
        <v>153</v>
      </c>
      <c r="J371" s="25">
        <v>0.56107648754714901</v>
      </c>
      <c r="K371" s="25">
        <v>10467</v>
      </c>
      <c r="L371" s="26">
        <v>2201289</v>
      </c>
      <c r="M371" s="24">
        <v>2104006000</v>
      </c>
      <c r="N371" s="25">
        <v>11001</v>
      </c>
      <c r="O371" s="25"/>
      <c r="P371" s="25"/>
      <c r="Q371" s="25"/>
      <c r="R371" s="25"/>
      <c r="S371" s="25" t="s">
        <v>955</v>
      </c>
      <c r="T371" s="25">
        <v>558.54799999935005</v>
      </c>
      <c r="U371" s="25">
        <v>365</v>
      </c>
      <c r="V371" s="25">
        <v>1.5302684931488999</v>
      </c>
      <c r="W371" s="25">
        <v>10467</v>
      </c>
      <c r="X371" s="27">
        <v>2201289</v>
      </c>
      <c r="Y371" s="28">
        <f t="shared" si="10"/>
        <v>1.0045268939246079E-3</v>
      </c>
      <c r="AA371" t="str">
        <f t="shared" si="11"/>
        <v>2104006000-11001-NOX</v>
      </c>
      <c r="AB371" t="str">
        <f>IF(COUNTIF('NP-NRModel-MAR-WILDFIRES Modifi'!V:V, AA371)=0, "Missing", "")</f>
        <v/>
      </c>
    </row>
    <row r="372" spans="1:28" hidden="1" x14ac:dyDescent="0.3">
      <c r="A372" s="24">
        <v>2104006000</v>
      </c>
      <c r="B372" s="40">
        <v>11001</v>
      </c>
      <c r="C372" s="25"/>
      <c r="D372" s="25"/>
      <c r="E372" s="25"/>
      <c r="F372" s="25"/>
      <c r="G372" s="25" t="s">
        <v>12</v>
      </c>
      <c r="H372" s="25">
        <v>5.0228283433077099</v>
      </c>
      <c r="I372" s="25">
        <v>153</v>
      </c>
      <c r="J372" s="25">
        <v>3.2828943420311799E-2</v>
      </c>
      <c r="K372" s="25">
        <v>10467</v>
      </c>
      <c r="L372" s="26">
        <v>4002014</v>
      </c>
      <c r="M372" s="24">
        <v>2104006000</v>
      </c>
      <c r="N372" s="25">
        <v>11001</v>
      </c>
      <c r="O372" s="25"/>
      <c r="P372" s="25"/>
      <c r="Q372" s="25"/>
      <c r="R372" s="25"/>
      <c r="S372" s="25" t="s">
        <v>12</v>
      </c>
      <c r="T372" s="25">
        <v>32.680999999961898</v>
      </c>
      <c r="U372" s="25">
        <v>365</v>
      </c>
      <c r="V372" s="25">
        <v>8.9536986301265498E-2</v>
      </c>
      <c r="W372" s="25">
        <v>10467</v>
      </c>
      <c r="X372" s="27">
        <v>4002014</v>
      </c>
      <c r="Y372" s="28">
        <f t="shared" si="10"/>
        <v>1.0045268939246068E-3</v>
      </c>
      <c r="AA372" t="str">
        <f t="shared" si="11"/>
        <v>2104006000-11001-VOC</v>
      </c>
      <c r="AB372" t="str">
        <f>IF(COUNTIF('NP-NRModel-MAR-WILDFIRES Modifi'!V:V, AA372)=0, "Missing", "")</f>
        <v/>
      </c>
    </row>
    <row r="373" spans="1:28" hidden="1" x14ac:dyDescent="0.3">
      <c r="A373" s="24">
        <v>2104006000</v>
      </c>
      <c r="B373" s="40">
        <v>24009</v>
      </c>
      <c r="C373" s="25"/>
      <c r="D373" s="25"/>
      <c r="E373" s="25"/>
      <c r="F373" s="25"/>
      <c r="G373" s="25" t="s">
        <v>955</v>
      </c>
      <c r="H373" s="25">
        <v>0.87956911863386</v>
      </c>
      <c r="I373" s="25">
        <v>153</v>
      </c>
      <c r="J373" s="25">
        <v>5.7488177688487596E-3</v>
      </c>
      <c r="K373" s="25">
        <v>10467</v>
      </c>
      <c r="L373" s="26">
        <v>710733</v>
      </c>
      <c r="M373" s="24">
        <v>2104006000</v>
      </c>
      <c r="N373" s="25">
        <v>24009</v>
      </c>
      <c r="O373" s="25"/>
      <c r="P373" s="25"/>
      <c r="Q373" s="25"/>
      <c r="R373" s="25"/>
      <c r="S373" s="25" t="s">
        <v>955</v>
      </c>
      <c r="T373" s="25">
        <v>5.7229107589032102</v>
      </c>
      <c r="U373" s="25">
        <v>365</v>
      </c>
      <c r="V373" s="25">
        <v>1.56792075586389E-2</v>
      </c>
      <c r="W373" s="25">
        <v>10467</v>
      </c>
      <c r="X373" s="27">
        <v>710733</v>
      </c>
      <c r="Y373" s="28">
        <f t="shared" si="10"/>
        <v>1.0045268939246075E-3</v>
      </c>
      <c r="AA373" t="str">
        <f t="shared" si="11"/>
        <v>2104006000-24009-NOX</v>
      </c>
      <c r="AB373" t="str">
        <f>IF(COUNTIF('NP-NRModel-MAR-WILDFIRES Modifi'!V:V, AA373)=0, "Missing", "")</f>
        <v/>
      </c>
    </row>
    <row r="374" spans="1:28" hidden="1" x14ac:dyDescent="0.3">
      <c r="A374" s="24">
        <v>2104006000</v>
      </c>
      <c r="B374" s="40">
        <v>24009</v>
      </c>
      <c r="C374" s="25"/>
      <c r="D374" s="25"/>
      <c r="E374" s="25"/>
      <c r="F374" s="25"/>
      <c r="G374" s="25" t="s">
        <v>12</v>
      </c>
      <c r="H374" s="25">
        <v>5.1464141477702903E-2</v>
      </c>
      <c r="I374" s="25">
        <v>153</v>
      </c>
      <c r="J374" s="25">
        <v>3.3636693776276398E-4</v>
      </c>
      <c r="K374" s="25">
        <v>10467</v>
      </c>
      <c r="L374" s="26">
        <v>3798493</v>
      </c>
      <c r="M374" s="24">
        <v>2104006000</v>
      </c>
      <c r="N374" s="25">
        <v>24009</v>
      </c>
      <c r="O374" s="25"/>
      <c r="P374" s="25"/>
      <c r="Q374" s="25"/>
      <c r="R374" s="25"/>
      <c r="S374" s="25" t="s">
        <v>12</v>
      </c>
      <c r="T374" s="25">
        <v>0.334851102341926</v>
      </c>
      <c r="U374" s="25">
        <v>365</v>
      </c>
      <c r="V374" s="25">
        <v>9.1740028038883798E-4</v>
      </c>
      <c r="W374" s="25">
        <v>10467</v>
      </c>
      <c r="X374" s="27">
        <v>3798493</v>
      </c>
      <c r="Y374" s="28">
        <f t="shared" si="10"/>
        <v>1.004526893924602E-3</v>
      </c>
      <c r="AA374" t="str">
        <f t="shared" si="11"/>
        <v>2104006000-24009-VOC</v>
      </c>
      <c r="AB374" t="str">
        <f>IF(COUNTIF('NP-NRModel-MAR-WILDFIRES Modifi'!V:V, AA374)=0, "Missing", "")</f>
        <v/>
      </c>
    </row>
    <row r="375" spans="1:28" hidden="1" x14ac:dyDescent="0.3">
      <c r="A375" s="24">
        <v>2104006000</v>
      </c>
      <c r="B375" s="40">
        <v>24017</v>
      </c>
      <c r="C375" s="25"/>
      <c r="D375" s="25"/>
      <c r="E375" s="25"/>
      <c r="F375" s="25"/>
      <c r="G375" s="25" t="s">
        <v>955</v>
      </c>
      <c r="H375" s="25">
        <v>8.7747636504028996</v>
      </c>
      <c r="I375" s="25">
        <v>153</v>
      </c>
      <c r="J375" s="25">
        <v>5.7351396407862E-2</v>
      </c>
      <c r="K375" s="25">
        <v>10467</v>
      </c>
      <c r="L375" s="26">
        <v>655692</v>
      </c>
      <c r="M375" s="24">
        <v>2104006000</v>
      </c>
      <c r="N375" s="25">
        <v>24017</v>
      </c>
      <c r="O375" s="25"/>
      <c r="P375" s="25"/>
      <c r="Q375" s="25"/>
      <c r="R375" s="25"/>
      <c r="S375" s="25" t="s">
        <v>955</v>
      </c>
      <c r="T375" s="25">
        <v>57.0929427123598</v>
      </c>
      <c r="U375" s="25">
        <v>365</v>
      </c>
      <c r="V375" s="25">
        <v>0.15641902112975201</v>
      </c>
      <c r="W375" s="25">
        <v>10467</v>
      </c>
      <c r="X375" s="27">
        <v>655692</v>
      </c>
      <c r="Y375" s="28">
        <f t="shared" si="10"/>
        <v>1.0045268939246014E-3</v>
      </c>
      <c r="AA375" t="str">
        <f t="shared" si="11"/>
        <v>2104006000-24017-NOX</v>
      </c>
      <c r="AB375" t="str">
        <f>IF(COUNTIF('NP-NRModel-MAR-WILDFIRES Modifi'!V:V, AA375)=0, "Missing", "")</f>
        <v/>
      </c>
    </row>
    <row r="376" spans="1:28" hidden="1" x14ac:dyDescent="0.3">
      <c r="A376" s="24">
        <v>2104006000</v>
      </c>
      <c r="B376" s="40">
        <v>24017</v>
      </c>
      <c r="C376" s="25"/>
      <c r="D376" s="25"/>
      <c r="E376" s="25"/>
      <c r="F376" s="25"/>
      <c r="G376" s="25" t="s">
        <v>12</v>
      </c>
      <c r="H376" s="25">
        <v>0.51341701685919905</v>
      </c>
      <c r="I376" s="25">
        <v>153</v>
      </c>
      <c r="J376" s="25">
        <v>3.3556667768575099E-3</v>
      </c>
      <c r="K376" s="25">
        <v>10467</v>
      </c>
      <c r="L376" s="26">
        <v>1298330</v>
      </c>
      <c r="M376" s="24">
        <v>2104006000</v>
      </c>
      <c r="N376" s="25">
        <v>24017</v>
      </c>
      <c r="O376" s="25"/>
      <c r="P376" s="25"/>
      <c r="Q376" s="25"/>
      <c r="R376" s="25"/>
      <c r="S376" s="25" t="s">
        <v>12</v>
      </c>
      <c r="T376" s="25">
        <v>3.34054448631752</v>
      </c>
      <c r="U376" s="25">
        <v>365</v>
      </c>
      <c r="V376" s="25">
        <v>9.1521766748425305E-3</v>
      </c>
      <c r="W376" s="25">
        <v>10467</v>
      </c>
      <c r="X376" s="27">
        <v>1298330</v>
      </c>
      <c r="Y376" s="28">
        <f t="shared" si="10"/>
        <v>1.004526893924607E-3</v>
      </c>
      <c r="AA376" t="str">
        <f t="shared" si="11"/>
        <v>2104006000-24017-VOC</v>
      </c>
      <c r="AB376" t="str">
        <f>IF(COUNTIF('NP-NRModel-MAR-WILDFIRES Modifi'!V:V, AA376)=0, "Missing", "")</f>
        <v/>
      </c>
    </row>
    <row r="377" spans="1:28" hidden="1" x14ac:dyDescent="0.3">
      <c r="A377" s="24">
        <v>2104006000</v>
      </c>
      <c r="B377" s="40">
        <v>24021</v>
      </c>
      <c r="C377" s="25"/>
      <c r="D377" s="25"/>
      <c r="E377" s="25"/>
      <c r="F377" s="25"/>
      <c r="G377" s="25" t="s">
        <v>955</v>
      </c>
      <c r="H377" s="25">
        <v>18.2216641409007</v>
      </c>
      <c r="I377" s="25">
        <v>153</v>
      </c>
      <c r="J377" s="25">
        <v>0.119095844058174</v>
      </c>
      <c r="K377" s="25">
        <v>10467</v>
      </c>
      <c r="L377" s="26">
        <v>1493525</v>
      </c>
      <c r="M377" s="24">
        <v>2104006000</v>
      </c>
      <c r="N377" s="25">
        <v>24021</v>
      </c>
      <c r="O377" s="25"/>
      <c r="P377" s="25"/>
      <c r="Q377" s="25"/>
      <c r="R377" s="25"/>
      <c r="S377" s="25" t="s">
        <v>955</v>
      </c>
      <c r="T377" s="25">
        <v>118.559139410272</v>
      </c>
      <c r="U377" s="25">
        <v>365</v>
      </c>
      <c r="V377" s="25">
        <v>0.324819560028143</v>
      </c>
      <c r="W377" s="25">
        <v>10467</v>
      </c>
      <c r="X377" s="27">
        <v>1493525</v>
      </c>
      <c r="Y377" s="28">
        <f t="shared" si="10"/>
        <v>1.0045268939245986E-3</v>
      </c>
      <c r="AA377" t="str">
        <f t="shared" si="11"/>
        <v>2104006000-24021-NOX</v>
      </c>
      <c r="AB377" t="str">
        <f>IF(COUNTIF('NP-NRModel-MAR-WILDFIRES Modifi'!V:V, AA377)=0, "Missing", "")</f>
        <v/>
      </c>
    </row>
    <row r="378" spans="1:28" hidden="1" x14ac:dyDescent="0.3">
      <c r="A378" s="24">
        <v>2104006000</v>
      </c>
      <c r="B378" s="40">
        <v>24021</v>
      </c>
      <c r="C378" s="25"/>
      <c r="D378" s="25"/>
      <c r="E378" s="25"/>
      <c r="F378" s="25"/>
      <c r="G378" s="25" t="s">
        <v>12</v>
      </c>
      <c r="H378" s="25">
        <v>1.0661613534062799</v>
      </c>
      <c r="I378" s="25">
        <v>153</v>
      </c>
      <c r="J378" s="25">
        <v>6.96837485886457E-3</v>
      </c>
      <c r="K378" s="25">
        <v>10467</v>
      </c>
      <c r="L378" s="26">
        <v>1235575</v>
      </c>
      <c r="M378" s="24">
        <v>2104006000</v>
      </c>
      <c r="N378" s="25">
        <v>24021</v>
      </c>
      <c r="O378" s="25"/>
      <c r="P378" s="25"/>
      <c r="Q378" s="25"/>
      <c r="R378" s="25"/>
      <c r="S378" s="25" t="s">
        <v>12</v>
      </c>
      <c r="T378" s="25">
        <v>6.9369719228120399</v>
      </c>
      <c r="U378" s="25">
        <v>365</v>
      </c>
      <c r="V378" s="25">
        <v>1.9005402528252099E-2</v>
      </c>
      <c r="W378" s="25">
        <v>10467</v>
      </c>
      <c r="X378" s="27">
        <v>1235575</v>
      </c>
      <c r="Y378" s="28">
        <f t="shared" si="10"/>
        <v>1.0045268939246046E-3</v>
      </c>
      <c r="AA378" t="str">
        <f t="shared" si="11"/>
        <v>2104006000-24021-VOC</v>
      </c>
      <c r="AB378" t="str">
        <f>IF(COUNTIF('NP-NRModel-MAR-WILDFIRES Modifi'!V:V, AA378)=0, "Missing", "")</f>
        <v/>
      </c>
    </row>
    <row r="379" spans="1:28" hidden="1" x14ac:dyDescent="0.3">
      <c r="A379" s="24">
        <v>2104006000</v>
      </c>
      <c r="B379" s="40">
        <v>24031</v>
      </c>
      <c r="C379" s="25"/>
      <c r="D379" s="25"/>
      <c r="E379" s="25"/>
      <c r="F379" s="25"/>
      <c r="G379" s="25" t="s">
        <v>955</v>
      </c>
      <c r="H379" s="25">
        <v>122.72542991381</v>
      </c>
      <c r="I379" s="25">
        <v>153</v>
      </c>
      <c r="J379" s="25">
        <v>0.80212699290072398</v>
      </c>
      <c r="K379" s="25">
        <v>10467</v>
      </c>
      <c r="L379" s="26">
        <v>169369</v>
      </c>
      <c r="M379" s="24">
        <v>2104006000</v>
      </c>
      <c r="N379" s="25">
        <v>24031</v>
      </c>
      <c r="O379" s="25"/>
      <c r="P379" s="25"/>
      <c r="Q379" s="25"/>
      <c r="R379" s="25"/>
      <c r="S379" s="25" t="s">
        <v>955</v>
      </c>
      <c r="T379" s="25">
        <v>798.51221281579706</v>
      </c>
      <c r="U379" s="25">
        <v>365</v>
      </c>
      <c r="V379" s="25">
        <v>2.1877046926460202</v>
      </c>
      <c r="W379" s="25">
        <v>10467</v>
      </c>
      <c r="X379" s="27">
        <v>169369</v>
      </c>
      <c r="Y379" s="28">
        <f t="shared" si="10"/>
        <v>1.0045268939246153E-3</v>
      </c>
      <c r="AA379" t="str">
        <f t="shared" si="11"/>
        <v>2104006000-24031-NOX</v>
      </c>
      <c r="AB379" t="str">
        <f>IF(COUNTIF('NP-NRModel-MAR-WILDFIRES Modifi'!V:V, AA379)=0, "Missing", "")</f>
        <v/>
      </c>
    </row>
    <row r="380" spans="1:28" hidden="1" x14ac:dyDescent="0.3">
      <c r="A380" s="24">
        <v>2104006000</v>
      </c>
      <c r="B380" s="40">
        <v>24031</v>
      </c>
      <c r="C380" s="25"/>
      <c r="D380" s="25"/>
      <c r="E380" s="25"/>
      <c r="F380" s="25"/>
      <c r="G380" s="25" t="s">
        <v>12</v>
      </c>
      <c r="H380" s="25">
        <v>7.1807433269518901</v>
      </c>
      <c r="I380" s="25">
        <v>153</v>
      </c>
      <c r="J380" s="25">
        <v>4.69329629212542E-2</v>
      </c>
      <c r="K380" s="25">
        <v>10467</v>
      </c>
      <c r="L380" s="26">
        <v>3900968</v>
      </c>
      <c r="M380" s="24">
        <v>2104006000</v>
      </c>
      <c r="N380" s="25">
        <v>24031</v>
      </c>
      <c r="O380" s="25"/>
      <c r="P380" s="25"/>
      <c r="Q380" s="25"/>
      <c r="R380" s="25"/>
      <c r="S380" s="25" t="s">
        <v>12</v>
      </c>
      <c r="T380" s="25">
        <v>46.721459828607301</v>
      </c>
      <c r="U380" s="25">
        <v>365</v>
      </c>
      <c r="V380" s="25">
        <v>0.12800399953043101</v>
      </c>
      <c r="W380" s="25">
        <v>10467</v>
      </c>
      <c r="X380" s="27">
        <v>3900968</v>
      </c>
      <c r="Y380" s="28">
        <f t="shared" si="10"/>
        <v>1.004526893924607E-3</v>
      </c>
      <c r="AA380" t="str">
        <f t="shared" si="11"/>
        <v>2104006000-24031-VOC</v>
      </c>
      <c r="AB380" t="str">
        <f>IF(COUNTIF('NP-NRModel-MAR-WILDFIRES Modifi'!V:V, AA380)=0, "Missing", "")</f>
        <v/>
      </c>
    </row>
    <row r="381" spans="1:28" hidden="1" x14ac:dyDescent="0.3">
      <c r="A381" s="24">
        <v>2104006000</v>
      </c>
      <c r="B381" s="40">
        <v>24033</v>
      </c>
      <c r="C381" s="25"/>
      <c r="D381" s="25"/>
      <c r="E381" s="25"/>
      <c r="F381" s="25"/>
      <c r="G381" s="25" t="s">
        <v>955</v>
      </c>
      <c r="H381" s="25">
        <v>105.590146024926</v>
      </c>
      <c r="I381" s="25">
        <v>153</v>
      </c>
      <c r="J381" s="25">
        <v>0.69013167336553205</v>
      </c>
      <c r="K381" s="25">
        <v>10467</v>
      </c>
      <c r="L381" s="26">
        <v>2904548</v>
      </c>
      <c r="M381" s="24">
        <v>2104006000</v>
      </c>
      <c r="N381" s="25">
        <v>24033</v>
      </c>
      <c r="O381" s="25"/>
      <c r="P381" s="25"/>
      <c r="Q381" s="25"/>
      <c r="R381" s="25"/>
      <c r="S381" s="25" t="s">
        <v>955</v>
      </c>
      <c r="T381" s="25">
        <v>687.02159946085601</v>
      </c>
      <c r="U381" s="25">
        <v>365</v>
      </c>
      <c r="V381" s="25">
        <v>1.8822509574270001</v>
      </c>
      <c r="W381" s="25">
        <v>10467</v>
      </c>
      <c r="X381" s="27">
        <v>2904548</v>
      </c>
      <c r="Y381" s="28">
        <f t="shared" si="10"/>
        <v>1.0045268939246111E-3</v>
      </c>
      <c r="AA381" t="str">
        <f t="shared" si="11"/>
        <v>2104006000-24033-NOX</v>
      </c>
      <c r="AB381" t="str">
        <f>IF(COUNTIF('NP-NRModel-MAR-WILDFIRES Modifi'!V:V, AA381)=0, "Missing", "")</f>
        <v/>
      </c>
    </row>
    <row r="382" spans="1:28" hidden="1" x14ac:dyDescent="0.3">
      <c r="A382" s="24">
        <v>2104006000</v>
      </c>
      <c r="B382" s="40">
        <v>24033</v>
      </c>
      <c r="C382" s="25"/>
      <c r="D382" s="25"/>
      <c r="E382" s="25"/>
      <c r="F382" s="25"/>
      <c r="G382" s="25" t="s">
        <v>12</v>
      </c>
      <c r="H382" s="25">
        <v>6.1781470863633103</v>
      </c>
      <c r="I382" s="25">
        <v>153</v>
      </c>
      <c r="J382" s="25">
        <v>4.03800463161001E-2</v>
      </c>
      <c r="K382" s="25">
        <v>10467</v>
      </c>
      <c r="L382" s="26">
        <v>589774</v>
      </c>
      <c r="M382" s="24">
        <v>2104006000</v>
      </c>
      <c r="N382" s="25">
        <v>24033</v>
      </c>
      <c r="O382" s="25"/>
      <c r="P382" s="25"/>
      <c r="Q382" s="25"/>
      <c r="R382" s="25"/>
      <c r="S382" s="25" t="s">
        <v>12</v>
      </c>
      <c r="T382" s="25">
        <v>40.198073899583299</v>
      </c>
      <c r="U382" s="25">
        <v>365</v>
      </c>
      <c r="V382" s="25">
        <v>0.110131709313926</v>
      </c>
      <c r="W382" s="25">
        <v>10467</v>
      </c>
      <c r="X382" s="27">
        <v>589774</v>
      </c>
      <c r="Y382" s="28">
        <f t="shared" si="10"/>
        <v>1.0045268939246038E-3</v>
      </c>
      <c r="AA382" t="str">
        <f t="shared" si="11"/>
        <v>2104006000-24033-VOC</v>
      </c>
      <c r="AB382" t="str">
        <f>IF(COUNTIF('NP-NRModel-MAR-WILDFIRES Modifi'!V:V, AA382)=0, "Missing", "")</f>
        <v/>
      </c>
    </row>
    <row r="383" spans="1:28" hidden="1" x14ac:dyDescent="0.3">
      <c r="A383" s="24">
        <v>2104006000</v>
      </c>
      <c r="B383" s="40">
        <v>51013</v>
      </c>
      <c r="C383" s="25"/>
      <c r="D383" s="25"/>
      <c r="E383" s="25"/>
      <c r="F383" s="25"/>
      <c r="G383" s="25" t="s">
        <v>955</v>
      </c>
      <c r="H383" s="25">
        <v>31.131311183958701</v>
      </c>
      <c r="I383" s="25">
        <v>153</v>
      </c>
      <c r="J383" s="25">
        <v>0.20347262211737699</v>
      </c>
      <c r="K383" s="25">
        <v>10467</v>
      </c>
      <c r="L383" s="26">
        <v>3530999</v>
      </c>
      <c r="M383" s="24">
        <v>2104006000</v>
      </c>
      <c r="N383" s="25">
        <v>51013</v>
      </c>
      <c r="O383" s="25"/>
      <c r="P383" s="25"/>
      <c r="Q383" s="25"/>
      <c r="R383" s="25"/>
      <c r="S383" s="25" t="s">
        <v>955</v>
      </c>
      <c r="T383" s="25">
        <v>202.55567406704699</v>
      </c>
      <c r="U383" s="25">
        <v>365</v>
      </c>
      <c r="V383" s="25">
        <v>0.55494705223848695</v>
      </c>
      <c r="W383" s="25">
        <v>10467</v>
      </c>
      <c r="X383" s="27">
        <v>3530999</v>
      </c>
      <c r="Y383" s="28">
        <f t="shared" si="10"/>
        <v>1.0045268939246129E-3</v>
      </c>
      <c r="AA383" t="str">
        <f t="shared" si="11"/>
        <v>2104006000-51013-NOX</v>
      </c>
      <c r="AB383" t="str">
        <f>IF(COUNTIF('NP-NRModel-MAR-WILDFIRES Modifi'!V:V, AA383)=0, "Missing", "")</f>
        <v/>
      </c>
    </row>
    <row r="384" spans="1:28" hidden="1" x14ac:dyDescent="0.3">
      <c r="A384" s="24">
        <v>2104006000</v>
      </c>
      <c r="B384" s="40">
        <v>51013</v>
      </c>
      <c r="C384" s="25"/>
      <c r="D384" s="25"/>
      <c r="E384" s="25"/>
      <c r="F384" s="25"/>
      <c r="G384" s="25" t="s">
        <v>12</v>
      </c>
      <c r="H384" s="25">
        <v>1.82151288842311</v>
      </c>
      <c r="I384" s="25">
        <v>153</v>
      </c>
      <c r="J384" s="25">
        <v>1.1905312996229401E-2</v>
      </c>
      <c r="K384" s="25">
        <v>10467</v>
      </c>
      <c r="L384" s="26">
        <v>331661</v>
      </c>
      <c r="M384" s="24">
        <v>2104006000</v>
      </c>
      <c r="N384" s="25">
        <v>51013</v>
      </c>
      <c r="O384" s="25"/>
      <c r="P384" s="25"/>
      <c r="Q384" s="25"/>
      <c r="R384" s="25"/>
      <c r="S384" s="25" t="s">
        <v>12</v>
      </c>
      <c r="T384" s="25">
        <v>11.8516617805188</v>
      </c>
      <c r="U384" s="25">
        <v>365</v>
      </c>
      <c r="V384" s="25">
        <v>3.2470306247996697E-2</v>
      </c>
      <c r="W384" s="25">
        <v>10467</v>
      </c>
      <c r="X384" s="27">
        <v>331661</v>
      </c>
      <c r="Y384" s="28">
        <f t="shared" si="10"/>
        <v>1.0045268939245964E-3</v>
      </c>
      <c r="AA384" t="str">
        <f t="shared" si="11"/>
        <v>2104006000-51013-VOC</v>
      </c>
      <c r="AB384" t="str">
        <f>IF(COUNTIF('NP-NRModel-MAR-WILDFIRES Modifi'!V:V, AA384)=0, "Missing", "")</f>
        <v/>
      </c>
    </row>
    <row r="385" spans="1:28" hidden="1" x14ac:dyDescent="0.3">
      <c r="A385" s="24">
        <v>2104006000</v>
      </c>
      <c r="B385" s="40">
        <v>51059</v>
      </c>
      <c r="C385" s="25"/>
      <c r="D385" s="25"/>
      <c r="E385" s="25"/>
      <c r="F385" s="25"/>
      <c r="G385" s="25" t="s">
        <v>955</v>
      </c>
      <c r="H385" s="25">
        <v>128.037252413555</v>
      </c>
      <c r="I385" s="25">
        <v>153</v>
      </c>
      <c r="J385" s="25">
        <v>0.83684478701670095</v>
      </c>
      <c r="K385" s="25">
        <v>10467</v>
      </c>
      <c r="L385" s="26">
        <v>198735</v>
      </c>
      <c r="M385" s="24">
        <v>2104006000</v>
      </c>
      <c r="N385" s="25">
        <v>51059</v>
      </c>
      <c r="O385" s="25"/>
      <c r="P385" s="25"/>
      <c r="Q385" s="25"/>
      <c r="R385" s="25"/>
      <c r="S385" s="25" t="s">
        <v>955</v>
      </c>
      <c r="T385" s="25">
        <v>833.07355141803703</v>
      </c>
      <c r="U385" s="25">
        <v>365</v>
      </c>
      <c r="V385" s="25">
        <v>2.2823932915562599</v>
      </c>
      <c r="W385" s="25">
        <v>10467</v>
      </c>
      <c r="X385" s="27">
        <v>198735</v>
      </c>
      <c r="Y385" s="28">
        <f t="shared" si="10"/>
        <v>1.0045268939246055E-3</v>
      </c>
      <c r="AA385" t="str">
        <f t="shared" si="11"/>
        <v>2104006000-51059-NOX</v>
      </c>
      <c r="AB385" t="str">
        <f>IF(COUNTIF('NP-NRModel-MAR-WILDFIRES Modifi'!V:V, AA385)=0, "Missing", "")</f>
        <v/>
      </c>
    </row>
    <row r="386" spans="1:28" hidden="1" x14ac:dyDescent="0.3">
      <c r="A386" s="24">
        <v>2104006000</v>
      </c>
      <c r="B386" s="40">
        <v>51059</v>
      </c>
      <c r="C386" s="25"/>
      <c r="D386" s="25"/>
      <c r="E386" s="25"/>
      <c r="F386" s="25"/>
      <c r="G386" s="25" t="s">
        <v>12</v>
      </c>
      <c r="H386" s="25">
        <v>7.4915409253395202</v>
      </c>
      <c r="I386" s="25">
        <v>153</v>
      </c>
      <c r="J386" s="25">
        <v>4.8964319773460899E-2</v>
      </c>
      <c r="K386" s="25">
        <v>10467</v>
      </c>
      <c r="L386" s="26">
        <v>2771523</v>
      </c>
      <c r="M386" s="24">
        <v>2104006000</v>
      </c>
      <c r="N386" s="25">
        <v>51059</v>
      </c>
      <c r="O386" s="25"/>
      <c r="P386" s="25"/>
      <c r="Q386" s="25"/>
      <c r="R386" s="25"/>
      <c r="S386" s="25" t="s">
        <v>12</v>
      </c>
      <c r="T386" s="25">
        <v>48.743662384350102</v>
      </c>
      <c r="U386" s="25">
        <v>365</v>
      </c>
      <c r="V386" s="25">
        <v>0.133544280505068</v>
      </c>
      <c r="W386" s="25">
        <v>10467</v>
      </c>
      <c r="X386" s="27">
        <v>2771523</v>
      </c>
      <c r="Y386" s="28">
        <f t="shared" si="10"/>
        <v>1.0045268939246068E-3</v>
      </c>
      <c r="AA386" t="str">
        <f t="shared" si="11"/>
        <v>2104006000-51059-VOC</v>
      </c>
      <c r="AB386" t="str">
        <f>IF(COUNTIF('NP-NRModel-MAR-WILDFIRES Modifi'!V:V, AA386)=0, "Missing", "")</f>
        <v/>
      </c>
    </row>
    <row r="387" spans="1:28" hidden="1" x14ac:dyDescent="0.3">
      <c r="A387" s="24">
        <v>2104006000</v>
      </c>
      <c r="B387" s="40">
        <v>51107</v>
      </c>
      <c r="C387" s="25"/>
      <c r="D387" s="25"/>
      <c r="E387" s="25"/>
      <c r="F387" s="25"/>
      <c r="G387" s="25" t="s">
        <v>955</v>
      </c>
      <c r="H387" s="25">
        <v>45.139941836142903</v>
      </c>
      <c r="I387" s="25">
        <v>153</v>
      </c>
      <c r="J387" s="25">
        <v>0.295032299582633</v>
      </c>
      <c r="K387" s="25">
        <v>10467</v>
      </c>
      <c r="L387" s="26">
        <v>3736632</v>
      </c>
      <c r="M387" s="24">
        <v>2104006000</v>
      </c>
      <c r="N387" s="25">
        <v>51107</v>
      </c>
      <c r="O387" s="25"/>
      <c r="P387" s="25"/>
      <c r="Q387" s="25"/>
      <c r="R387" s="25"/>
      <c r="S387" s="25" t="s">
        <v>955</v>
      </c>
      <c r="T387" s="25">
        <v>293.70273844034801</v>
      </c>
      <c r="U387" s="25">
        <v>365</v>
      </c>
      <c r="V387" s="25">
        <v>0.80466503682287305</v>
      </c>
      <c r="W387" s="25">
        <v>10467</v>
      </c>
      <c r="X387" s="27">
        <v>3736632</v>
      </c>
      <c r="Y387" s="28">
        <f t="shared" ref="Y387:Y450" si="12">IFERROR(J387/T387,0)</f>
        <v>1.0045268939246033E-3</v>
      </c>
      <c r="AA387" t="str">
        <f t="shared" ref="AA387:AA450" si="13">TRIM(A387) &amp; "-" &amp; B387 &amp; "-" &amp; TRIM(S387)</f>
        <v>2104006000-51107-NOX</v>
      </c>
      <c r="AB387" t="str">
        <f>IF(COUNTIF('NP-NRModel-MAR-WILDFIRES Modifi'!V:V, AA387)=0, "Missing", "")</f>
        <v/>
      </c>
    </row>
    <row r="388" spans="1:28" hidden="1" x14ac:dyDescent="0.3">
      <c r="A388" s="24">
        <v>2104006000</v>
      </c>
      <c r="B388" s="40">
        <v>51107</v>
      </c>
      <c r="C388" s="25"/>
      <c r="D388" s="25"/>
      <c r="E388" s="25"/>
      <c r="F388" s="25"/>
      <c r="G388" s="25" t="s">
        <v>12</v>
      </c>
      <c r="H388" s="25">
        <v>2.6411665899198602</v>
      </c>
      <c r="I388" s="25">
        <v>153</v>
      </c>
      <c r="J388" s="25">
        <v>1.72625267315023E-2</v>
      </c>
      <c r="K388" s="25">
        <v>10467</v>
      </c>
      <c r="L388" s="26">
        <v>1034461</v>
      </c>
      <c r="M388" s="24">
        <v>2104006000</v>
      </c>
      <c r="N388" s="25">
        <v>51107</v>
      </c>
      <c r="O388" s="25"/>
      <c r="P388" s="25"/>
      <c r="Q388" s="25"/>
      <c r="R388" s="25"/>
      <c r="S388" s="25" t="s">
        <v>12</v>
      </c>
      <c r="T388" s="25">
        <v>17.1847332668805</v>
      </c>
      <c r="U388" s="25">
        <v>365</v>
      </c>
      <c r="V388" s="25">
        <v>4.7081461005152099E-2</v>
      </c>
      <c r="W388" s="25">
        <v>10467</v>
      </c>
      <c r="X388" s="27">
        <v>1034461</v>
      </c>
      <c r="Y388" s="28">
        <f t="shared" si="12"/>
        <v>1.0045268939246051E-3</v>
      </c>
      <c r="AA388" t="str">
        <f t="shared" si="13"/>
        <v>2104006000-51107-VOC</v>
      </c>
      <c r="AB388" t="str">
        <f>IF(COUNTIF('NP-NRModel-MAR-WILDFIRES Modifi'!V:V, AA388)=0, "Missing", "")</f>
        <v/>
      </c>
    </row>
    <row r="389" spans="1:28" hidden="1" x14ac:dyDescent="0.3">
      <c r="A389" s="24">
        <v>2104006000</v>
      </c>
      <c r="B389" s="40">
        <v>51153</v>
      </c>
      <c r="C389" s="25"/>
      <c r="D389" s="25"/>
      <c r="E389" s="25"/>
      <c r="F389" s="25"/>
      <c r="G389" s="25" t="s">
        <v>955</v>
      </c>
      <c r="H389" s="25">
        <v>45.8209950778731</v>
      </c>
      <c r="I389" s="25">
        <v>153</v>
      </c>
      <c r="J389" s="25">
        <v>0.29948362795995398</v>
      </c>
      <c r="K389" s="25">
        <v>10467</v>
      </c>
      <c r="L389" s="26">
        <v>3660678</v>
      </c>
      <c r="M389" s="24">
        <v>2104006000</v>
      </c>
      <c r="N389" s="25">
        <v>51153</v>
      </c>
      <c r="O389" s="25"/>
      <c r="P389" s="25"/>
      <c r="Q389" s="25"/>
      <c r="R389" s="25"/>
      <c r="S389" s="25" t="s">
        <v>955</v>
      </c>
      <c r="T389" s="25">
        <v>298.13400693524</v>
      </c>
      <c r="U389" s="25">
        <v>365</v>
      </c>
      <c r="V389" s="25">
        <v>0.816805498452712</v>
      </c>
      <c r="W389" s="25">
        <v>10467</v>
      </c>
      <c r="X389" s="27">
        <v>3660678</v>
      </c>
      <c r="Y389" s="28">
        <f t="shared" si="12"/>
        <v>1.0045268939246075E-3</v>
      </c>
      <c r="AA389" t="str">
        <f t="shared" si="13"/>
        <v>2104006000-51153-NOX</v>
      </c>
      <c r="AB389" t="str">
        <f>IF(COUNTIF('NP-NRModel-MAR-WILDFIRES Modifi'!V:V, AA389)=0, "Missing", "")</f>
        <v/>
      </c>
    </row>
    <row r="390" spans="1:28" hidden="1" x14ac:dyDescent="0.3">
      <c r="A390" s="24">
        <v>2104006000</v>
      </c>
      <c r="B390" s="40">
        <v>51153</v>
      </c>
      <c r="C390" s="25"/>
      <c r="D390" s="25"/>
      <c r="E390" s="25"/>
      <c r="F390" s="25"/>
      <c r="G390" s="25" t="s">
        <v>12</v>
      </c>
      <c r="H390" s="25">
        <v>2.6810157060569502</v>
      </c>
      <c r="I390" s="25">
        <v>153</v>
      </c>
      <c r="J390" s="25">
        <v>1.7522978470960501E-2</v>
      </c>
      <c r="K390" s="25">
        <v>10467</v>
      </c>
      <c r="L390" s="26">
        <v>444589</v>
      </c>
      <c r="M390" s="24">
        <v>2104006000</v>
      </c>
      <c r="N390" s="25">
        <v>51153</v>
      </c>
      <c r="O390" s="25"/>
      <c r="P390" s="25"/>
      <c r="Q390" s="25"/>
      <c r="R390" s="25"/>
      <c r="S390" s="25" t="s">
        <v>12</v>
      </c>
      <c r="T390" s="25">
        <v>17.4440112822661</v>
      </c>
      <c r="U390" s="25">
        <v>365</v>
      </c>
      <c r="V390" s="25">
        <v>4.7791811732235998E-2</v>
      </c>
      <c r="W390" s="25">
        <v>10467</v>
      </c>
      <c r="X390" s="27">
        <v>444589</v>
      </c>
      <c r="Y390" s="28">
        <f t="shared" si="12"/>
        <v>1.0045268939246033E-3</v>
      </c>
      <c r="AA390" t="str">
        <f t="shared" si="13"/>
        <v>2104006000-51153-VOC</v>
      </c>
      <c r="AB390" t="str">
        <f>IF(COUNTIF('NP-NRModel-MAR-WILDFIRES Modifi'!V:V, AA390)=0, "Missing", "")</f>
        <v/>
      </c>
    </row>
    <row r="391" spans="1:28" hidden="1" x14ac:dyDescent="0.3">
      <c r="A391" s="24">
        <v>2104006000</v>
      </c>
      <c r="B391" s="40">
        <v>51510</v>
      </c>
      <c r="C391" s="25"/>
      <c r="D391" s="25"/>
      <c r="E391" s="25"/>
      <c r="F391" s="25"/>
      <c r="G391" s="25" t="s">
        <v>955</v>
      </c>
      <c r="H391" s="25">
        <v>20.524488481997199</v>
      </c>
      <c r="I391" s="25">
        <v>153</v>
      </c>
      <c r="J391" s="25">
        <v>0.13414698354246499</v>
      </c>
      <c r="K391" s="25">
        <v>10467</v>
      </c>
      <c r="L391" s="26">
        <v>968362</v>
      </c>
      <c r="M391" s="24">
        <v>2104006000</v>
      </c>
      <c r="N391" s="25">
        <v>51510</v>
      </c>
      <c r="O391" s="25"/>
      <c r="P391" s="25"/>
      <c r="Q391" s="25"/>
      <c r="R391" s="25"/>
      <c r="S391" s="25" t="s">
        <v>955</v>
      </c>
      <c r="T391" s="25">
        <v>133.54245103221101</v>
      </c>
      <c r="U391" s="25">
        <v>365</v>
      </c>
      <c r="V391" s="25">
        <v>0.365869728855372</v>
      </c>
      <c r="W391" s="25">
        <v>10467</v>
      </c>
      <c r="X391" s="27">
        <v>968362</v>
      </c>
      <c r="Y391" s="28">
        <f t="shared" si="12"/>
        <v>1.0045268939246005E-3</v>
      </c>
      <c r="AA391" t="str">
        <f t="shared" si="13"/>
        <v>2104006000-51510-NOX</v>
      </c>
      <c r="AB391" t="str">
        <f>IF(COUNTIF('NP-NRModel-MAR-WILDFIRES Modifi'!V:V, AA391)=0, "Missing", "")</f>
        <v/>
      </c>
    </row>
    <row r="392" spans="1:28" hidden="1" x14ac:dyDescent="0.3">
      <c r="A392" s="24">
        <v>2104006000</v>
      </c>
      <c r="B392" s="40">
        <v>51510</v>
      </c>
      <c r="C392" s="25"/>
      <c r="D392" s="25"/>
      <c r="E392" s="25"/>
      <c r="F392" s="25"/>
      <c r="G392" s="25" t="s">
        <v>12</v>
      </c>
      <c r="H392" s="25">
        <v>1.2009003690540601</v>
      </c>
      <c r="I392" s="25">
        <v>153</v>
      </c>
      <c r="J392" s="25">
        <v>7.8490220199612295E-3</v>
      </c>
      <c r="K392" s="25">
        <v>10467</v>
      </c>
      <c r="L392" s="26">
        <v>3541972</v>
      </c>
      <c r="M392" s="24">
        <v>2104006000</v>
      </c>
      <c r="N392" s="25">
        <v>51510</v>
      </c>
      <c r="O392" s="25"/>
      <c r="P392" s="25"/>
      <c r="Q392" s="25"/>
      <c r="R392" s="25"/>
      <c r="S392" s="25" t="s">
        <v>12</v>
      </c>
      <c r="T392" s="25">
        <v>7.8136504531956898</v>
      </c>
      <c r="U392" s="25">
        <v>365</v>
      </c>
      <c r="V392" s="25">
        <v>2.1407261515604601E-2</v>
      </c>
      <c r="W392" s="25">
        <v>10467</v>
      </c>
      <c r="X392" s="27">
        <v>3541972</v>
      </c>
      <c r="Y392" s="28">
        <f t="shared" si="12"/>
        <v>1.0045268939246025E-3</v>
      </c>
      <c r="AA392" t="str">
        <f t="shared" si="13"/>
        <v>2104006000-51510-VOC</v>
      </c>
      <c r="AB392" t="str">
        <f>IF(COUNTIF('NP-NRModel-MAR-WILDFIRES Modifi'!V:V, AA392)=0, "Missing", "")</f>
        <v/>
      </c>
    </row>
    <row r="393" spans="1:28" hidden="1" x14ac:dyDescent="0.3">
      <c r="A393" s="24">
        <v>2104006000</v>
      </c>
      <c r="B393" s="40">
        <v>51600</v>
      </c>
      <c r="C393" s="25"/>
      <c r="D393" s="25"/>
      <c r="E393" s="25"/>
      <c r="F393" s="25"/>
      <c r="G393" s="25" t="s">
        <v>955</v>
      </c>
      <c r="H393" s="25">
        <v>2.982952636242</v>
      </c>
      <c r="I393" s="25">
        <v>153</v>
      </c>
      <c r="J393" s="25">
        <v>1.9496422459097999E-2</v>
      </c>
      <c r="K393" s="25">
        <v>10467</v>
      </c>
      <c r="L393" s="26">
        <v>804544</v>
      </c>
      <c r="M393" s="24">
        <v>2104006000</v>
      </c>
      <c r="N393" s="25">
        <v>51600</v>
      </c>
      <c r="O393" s="25"/>
      <c r="P393" s="25"/>
      <c r="Q393" s="25"/>
      <c r="R393" s="25"/>
      <c r="S393" s="25" t="s">
        <v>955</v>
      </c>
      <c r="T393" s="25">
        <v>19.408561957885599</v>
      </c>
      <c r="U393" s="25">
        <v>365</v>
      </c>
      <c r="V393" s="25">
        <v>5.3174142350371503E-2</v>
      </c>
      <c r="W393" s="25">
        <v>10467</v>
      </c>
      <c r="X393" s="27">
        <v>804544</v>
      </c>
      <c r="Y393" s="28">
        <f t="shared" si="12"/>
        <v>1.0045268939246012E-3</v>
      </c>
      <c r="AA393" t="str">
        <f t="shared" si="13"/>
        <v>2104006000-51600-NOX</v>
      </c>
      <c r="AB393" t="str">
        <f>IF(COUNTIF('NP-NRModel-MAR-WILDFIRES Modifi'!V:V, AA393)=0, "Missing", "")</f>
        <v/>
      </c>
    </row>
    <row r="394" spans="1:28" hidden="1" x14ac:dyDescent="0.3">
      <c r="A394" s="24">
        <v>2104006000</v>
      </c>
      <c r="B394" s="40">
        <v>51600</v>
      </c>
      <c r="C394" s="25"/>
      <c r="D394" s="25"/>
      <c r="E394" s="25"/>
      <c r="F394" s="25"/>
      <c r="G394" s="25" t="s">
        <v>12</v>
      </c>
      <c r="H394" s="25">
        <v>0.17453451766926401</v>
      </c>
      <c r="I394" s="25">
        <v>153</v>
      </c>
      <c r="J394" s="25">
        <v>1.1407484814984501E-3</v>
      </c>
      <c r="K394" s="25">
        <v>10467</v>
      </c>
      <c r="L394" s="26">
        <v>2359544</v>
      </c>
      <c r="M394" s="24">
        <v>2104006000</v>
      </c>
      <c r="N394" s="25">
        <v>51600</v>
      </c>
      <c r="O394" s="25"/>
      <c r="P394" s="25"/>
      <c r="Q394" s="25"/>
      <c r="R394" s="25"/>
      <c r="S394" s="25" t="s">
        <v>12</v>
      </c>
      <c r="T394" s="25">
        <v>1.135607705874</v>
      </c>
      <c r="U394" s="25">
        <v>365</v>
      </c>
      <c r="V394" s="25">
        <v>3.1112539886958899E-3</v>
      </c>
      <c r="W394" s="25">
        <v>10467</v>
      </c>
      <c r="X394" s="27">
        <v>2359544</v>
      </c>
      <c r="Y394" s="28">
        <f t="shared" si="12"/>
        <v>1.0045268939246001E-3</v>
      </c>
      <c r="AA394" t="str">
        <f t="shared" si="13"/>
        <v>2104006000-51600-VOC</v>
      </c>
      <c r="AB394" t="str">
        <f>IF(COUNTIF('NP-NRModel-MAR-WILDFIRES Modifi'!V:V, AA394)=0, "Missing", "")</f>
        <v/>
      </c>
    </row>
    <row r="395" spans="1:28" hidden="1" x14ac:dyDescent="0.3">
      <c r="A395" s="24">
        <v>2104006000</v>
      </c>
      <c r="B395" s="40">
        <v>51610</v>
      </c>
      <c r="C395" s="25"/>
      <c r="D395" s="25"/>
      <c r="E395" s="25"/>
      <c r="F395" s="25"/>
      <c r="G395" s="25" t="s">
        <v>955</v>
      </c>
      <c r="H395" s="25">
        <v>1.90799859805843</v>
      </c>
      <c r="I395" s="25">
        <v>153</v>
      </c>
      <c r="J395" s="25">
        <v>1.2470579072277299E-2</v>
      </c>
      <c r="K395" s="25">
        <v>10467</v>
      </c>
      <c r="L395" s="26">
        <v>962064</v>
      </c>
      <c r="M395" s="24">
        <v>2104006000</v>
      </c>
      <c r="N395" s="25">
        <v>51610</v>
      </c>
      <c r="O395" s="25"/>
      <c r="P395" s="25"/>
      <c r="Q395" s="25"/>
      <c r="R395" s="25"/>
      <c r="S395" s="25" t="s">
        <v>955</v>
      </c>
      <c r="T395" s="25">
        <v>12.414380488665399</v>
      </c>
      <c r="U395" s="25">
        <v>365</v>
      </c>
      <c r="V395" s="25">
        <v>3.40120013388093E-2</v>
      </c>
      <c r="W395" s="25">
        <v>10467</v>
      </c>
      <c r="X395" s="27">
        <v>962064</v>
      </c>
      <c r="Y395" s="28">
        <f t="shared" si="12"/>
        <v>1.004526893924607E-3</v>
      </c>
      <c r="AA395" t="str">
        <f t="shared" si="13"/>
        <v>2104006000-51610-NOX</v>
      </c>
      <c r="AB395" t="str">
        <f>IF(COUNTIF('NP-NRModel-MAR-WILDFIRES Modifi'!V:V, AA395)=0, "Missing", "")</f>
        <v/>
      </c>
    </row>
    <row r="396" spans="1:28" hidden="1" x14ac:dyDescent="0.3">
      <c r="A396" s="24">
        <v>2104006000</v>
      </c>
      <c r="B396" s="40">
        <v>51610</v>
      </c>
      <c r="C396" s="25"/>
      <c r="D396" s="25"/>
      <c r="E396" s="25"/>
      <c r="F396" s="25"/>
      <c r="G396" s="25" t="s">
        <v>12</v>
      </c>
      <c r="H396" s="25">
        <v>0.111638259772182</v>
      </c>
      <c r="I396" s="25">
        <v>153</v>
      </c>
      <c r="J396" s="25">
        <v>7.2966182857635504E-4</v>
      </c>
      <c r="K396" s="25">
        <v>10467</v>
      </c>
      <c r="L396" s="26">
        <v>1992136</v>
      </c>
      <c r="M396" s="24">
        <v>2104006000</v>
      </c>
      <c r="N396" s="25">
        <v>51610</v>
      </c>
      <c r="O396" s="25"/>
      <c r="P396" s="25"/>
      <c r="Q396" s="25"/>
      <c r="R396" s="25"/>
      <c r="S396" s="25" t="s">
        <v>12</v>
      </c>
      <c r="T396" s="25">
        <v>0.72637361228391395</v>
      </c>
      <c r="U396" s="25">
        <v>365</v>
      </c>
      <c r="V396" s="25">
        <v>1.9900646911887999E-3</v>
      </c>
      <c r="W396" s="25">
        <v>10467</v>
      </c>
      <c r="X396" s="27">
        <v>1992136</v>
      </c>
      <c r="Y396" s="28">
        <f t="shared" si="12"/>
        <v>1.0045268939246044E-3</v>
      </c>
      <c r="AA396" t="str">
        <f t="shared" si="13"/>
        <v>2104006000-51610-VOC</v>
      </c>
      <c r="AB396" t="str">
        <f>IF(COUNTIF('NP-NRModel-MAR-WILDFIRES Modifi'!V:V, AA396)=0, "Missing", "")</f>
        <v/>
      </c>
    </row>
    <row r="397" spans="1:28" hidden="1" x14ac:dyDescent="0.3">
      <c r="A397" s="24">
        <v>2104006000</v>
      </c>
      <c r="B397" s="40">
        <v>51683</v>
      </c>
      <c r="C397" s="25"/>
      <c r="D397" s="25"/>
      <c r="E397" s="25"/>
      <c r="F397" s="25"/>
      <c r="G397" s="25" t="s">
        <v>955</v>
      </c>
      <c r="H397" s="25">
        <v>3.3687291061811502</v>
      </c>
      <c r="I397" s="25">
        <v>153</v>
      </c>
      <c r="J397" s="25">
        <v>2.2017837295301601E-2</v>
      </c>
      <c r="K397" s="25">
        <v>10467</v>
      </c>
      <c r="L397" s="26">
        <v>1661011</v>
      </c>
      <c r="M397" s="24">
        <v>2104006000</v>
      </c>
      <c r="N397" s="25">
        <v>51683</v>
      </c>
      <c r="O397" s="25"/>
      <c r="P397" s="25"/>
      <c r="Q397" s="25"/>
      <c r="R397" s="25"/>
      <c r="S397" s="25" t="s">
        <v>955</v>
      </c>
      <c r="T397" s="25">
        <v>21.918614054502701</v>
      </c>
      <c r="U397" s="25">
        <v>365</v>
      </c>
      <c r="V397" s="25">
        <v>6.0050997409596497E-2</v>
      </c>
      <c r="W397" s="25">
        <v>10467</v>
      </c>
      <c r="X397" s="27">
        <v>1661011</v>
      </c>
      <c r="Y397" s="28">
        <f t="shared" si="12"/>
        <v>1.0045268939245964E-3</v>
      </c>
      <c r="AA397" t="str">
        <f t="shared" si="13"/>
        <v>2104006000-51683-NOX</v>
      </c>
      <c r="AB397" t="str">
        <f>IF(COUNTIF('NP-NRModel-MAR-WILDFIRES Modifi'!V:V, AA397)=0, "Missing", "")</f>
        <v/>
      </c>
    </row>
    <row r="398" spans="1:28" hidden="1" x14ac:dyDescent="0.3">
      <c r="A398" s="24">
        <v>2104006000</v>
      </c>
      <c r="B398" s="40">
        <v>51683</v>
      </c>
      <c r="C398" s="25"/>
      <c r="D398" s="25"/>
      <c r="E398" s="25"/>
      <c r="F398" s="25"/>
      <c r="G398" s="25" t="s">
        <v>12</v>
      </c>
      <c r="H398" s="25">
        <v>0.19710644998763699</v>
      </c>
      <c r="I398" s="25">
        <v>153</v>
      </c>
      <c r="J398" s="25">
        <v>1.28827745089959E-3</v>
      </c>
      <c r="K398" s="25">
        <v>10467</v>
      </c>
      <c r="L398" s="26">
        <v>1918916</v>
      </c>
      <c r="M398" s="24">
        <v>2104006000</v>
      </c>
      <c r="N398" s="25">
        <v>51683</v>
      </c>
      <c r="O398" s="25"/>
      <c r="P398" s="25"/>
      <c r="Q398" s="25"/>
      <c r="R398" s="25"/>
      <c r="S398" s="25" t="s">
        <v>12</v>
      </c>
      <c r="T398" s="25">
        <v>1.2824718369325001</v>
      </c>
      <c r="U398" s="25">
        <v>365</v>
      </c>
      <c r="V398" s="25">
        <v>3.51362147104794E-3</v>
      </c>
      <c r="W398" s="25">
        <v>10467</v>
      </c>
      <c r="X398" s="27">
        <v>1918916</v>
      </c>
      <c r="Y398" s="28">
        <f t="shared" si="12"/>
        <v>1.0045268939246075E-3</v>
      </c>
      <c r="AA398" t="str">
        <f t="shared" si="13"/>
        <v>2104006000-51683-VOC</v>
      </c>
      <c r="AB398" t="str">
        <f>IF(COUNTIF('NP-NRModel-MAR-WILDFIRES Modifi'!V:V, AA398)=0, "Missing", "")</f>
        <v/>
      </c>
    </row>
    <row r="399" spans="1:28" hidden="1" x14ac:dyDescent="0.3">
      <c r="A399" s="24">
        <v>2104006000</v>
      </c>
      <c r="B399" s="40">
        <v>51685</v>
      </c>
      <c r="C399" s="25"/>
      <c r="D399" s="25"/>
      <c r="E399" s="25"/>
      <c r="F399" s="25"/>
      <c r="G399" s="25" t="s">
        <v>955</v>
      </c>
      <c r="H399" s="25">
        <v>1.83026348661288</v>
      </c>
      <c r="I399" s="25">
        <v>153</v>
      </c>
      <c r="J399" s="25">
        <v>1.1962506448450099E-2</v>
      </c>
      <c r="K399" s="25">
        <v>10467</v>
      </c>
      <c r="L399" s="26">
        <v>3534665</v>
      </c>
      <c r="M399" s="24">
        <v>2104006000</v>
      </c>
      <c r="N399" s="25">
        <v>51685</v>
      </c>
      <c r="O399" s="25"/>
      <c r="P399" s="25"/>
      <c r="Q399" s="25"/>
      <c r="R399" s="25"/>
      <c r="S399" s="25" t="s">
        <v>955</v>
      </c>
      <c r="T399" s="25">
        <v>11.9085974908184</v>
      </c>
      <c r="U399" s="25">
        <v>365</v>
      </c>
      <c r="V399" s="25">
        <v>3.2626294495393102E-2</v>
      </c>
      <c r="W399" s="25">
        <v>10467</v>
      </c>
      <c r="X399" s="27">
        <v>3534665</v>
      </c>
      <c r="Y399" s="28">
        <f t="shared" si="12"/>
        <v>1.0045268939246005E-3</v>
      </c>
      <c r="AA399" t="str">
        <f t="shared" si="13"/>
        <v>2104006000-51685-NOX</v>
      </c>
      <c r="AB399" t="str">
        <f>IF(COUNTIF('NP-NRModel-MAR-WILDFIRES Modifi'!V:V, AA399)=0, "Missing", "")</f>
        <v/>
      </c>
    </row>
    <row r="400" spans="1:28" hidden="1" x14ac:dyDescent="0.3">
      <c r="A400" s="24">
        <v>2104006000</v>
      </c>
      <c r="B400" s="40">
        <v>51685</v>
      </c>
      <c r="C400" s="25"/>
      <c r="D400" s="25"/>
      <c r="E400" s="25"/>
      <c r="F400" s="25"/>
      <c r="G400" s="25" t="s">
        <v>12</v>
      </c>
      <c r="H400" s="25">
        <v>0.10708991011380301</v>
      </c>
      <c r="I400" s="25">
        <v>153</v>
      </c>
      <c r="J400" s="25">
        <v>6.9993405303139496E-4</v>
      </c>
      <c r="K400" s="25">
        <v>10467</v>
      </c>
      <c r="L400" s="26">
        <v>704251</v>
      </c>
      <c r="M400" s="24">
        <v>2104006000</v>
      </c>
      <c r="N400" s="25">
        <v>51685</v>
      </c>
      <c r="O400" s="25"/>
      <c r="P400" s="25"/>
      <c r="Q400" s="25"/>
      <c r="R400" s="25"/>
      <c r="S400" s="25" t="s">
        <v>12</v>
      </c>
      <c r="T400" s="25">
        <v>0.69677980476641099</v>
      </c>
      <c r="U400" s="25">
        <v>365</v>
      </c>
      <c r="V400" s="25">
        <v>1.90898576648331E-3</v>
      </c>
      <c r="W400" s="25">
        <v>10467</v>
      </c>
      <c r="X400" s="27">
        <v>704251</v>
      </c>
      <c r="Y400" s="28">
        <f t="shared" si="12"/>
        <v>1.0045268939246042E-3</v>
      </c>
      <c r="AA400" t="str">
        <f t="shared" si="13"/>
        <v>2104006000-51685-VOC</v>
      </c>
      <c r="AB400" t="str">
        <f>IF(COUNTIF('NP-NRModel-MAR-WILDFIRES Modifi'!V:V, AA400)=0, "Missing", "")</f>
        <v/>
      </c>
    </row>
    <row r="401" spans="1:28" hidden="1" x14ac:dyDescent="0.3">
      <c r="A401" s="24">
        <v>2104007000</v>
      </c>
      <c r="B401" s="40">
        <v>11001</v>
      </c>
      <c r="C401" s="25"/>
      <c r="D401" s="25"/>
      <c r="E401" s="25"/>
      <c r="F401" s="25"/>
      <c r="G401" s="25" t="s">
        <v>955</v>
      </c>
      <c r="H401" s="25">
        <v>9.14867080362982E-2</v>
      </c>
      <c r="I401" s="25">
        <v>153</v>
      </c>
      <c r="J401" s="25">
        <v>5.9795234010652401E-4</v>
      </c>
      <c r="K401" s="25">
        <v>10467</v>
      </c>
      <c r="L401" s="26">
        <v>2160617</v>
      </c>
      <c r="M401" s="24">
        <v>2104007000</v>
      </c>
      <c r="N401" s="25">
        <v>11001</v>
      </c>
      <c r="O401" s="25"/>
      <c r="P401" s="25"/>
      <c r="Q401" s="25"/>
      <c r="R401" s="25"/>
      <c r="S401" s="25" t="s">
        <v>955</v>
      </c>
      <c r="T401" s="25">
        <v>0.59525767176861899</v>
      </c>
      <c r="U401" s="25">
        <v>365</v>
      </c>
      <c r="V401" s="25">
        <v>1.6308429363523799E-3</v>
      </c>
      <c r="W401" s="25">
        <v>10467</v>
      </c>
      <c r="X401" s="27">
        <v>2160617</v>
      </c>
      <c r="Y401" s="28">
        <f t="shared" si="12"/>
        <v>1.004526893924607E-3</v>
      </c>
      <c r="AA401" t="str">
        <f t="shared" si="13"/>
        <v>2104007000-11001-NOX</v>
      </c>
      <c r="AB401" t="str">
        <f>IF(COUNTIF('NP-NRModel-MAR-WILDFIRES Modifi'!V:V, AA401)=0, "Missing", "")</f>
        <v/>
      </c>
    </row>
    <row r="402" spans="1:28" hidden="1" x14ac:dyDescent="0.3">
      <c r="A402" s="24">
        <v>2104007000</v>
      </c>
      <c r="B402" s="40">
        <v>11001</v>
      </c>
      <c r="C402" s="25"/>
      <c r="D402" s="25"/>
      <c r="E402" s="25"/>
      <c r="F402" s="25"/>
      <c r="G402" s="25" t="s">
        <v>12</v>
      </c>
      <c r="H402" s="25">
        <v>3.5616094048956798E-3</v>
      </c>
      <c r="I402" s="25">
        <v>153</v>
      </c>
      <c r="J402" s="29">
        <v>2.3278492842455401E-5</v>
      </c>
      <c r="K402" s="25">
        <v>10467</v>
      </c>
      <c r="L402" s="26">
        <v>1388045</v>
      </c>
      <c r="M402" s="24">
        <v>2104007000</v>
      </c>
      <c r="N402" s="25">
        <v>11001</v>
      </c>
      <c r="O402" s="25"/>
      <c r="P402" s="25"/>
      <c r="Q402" s="25"/>
      <c r="R402" s="25"/>
      <c r="S402" s="25" t="s">
        <v>12</v>
      </c>
      <c r="T402" s="25">
        <v>2.3173588465619101E-2</v>
      </c>
      <c r="U402" s="25">
        <v>365</v>
      </c>
      <c r="V402" s="29">
        <v>6.3489283467449696E-5</v>
      </c>
      <c r="W402" s="25">
        <v>10467</v>
      </c>
      <c r="X402" s="27">
        <v>1388045</v>
      </c>
      <c r="Y402" s="28">
        <f t="shared" si="12"/>
        <v>1.0045268939246046E-3</v>
      </c>
      <c r="AA402" t="str">
        <f t="shared" si="13"/>
        <v>2104007000-11001-VOC</v>
      </c>
      <c r="AB402" t="str">
        <f>IF(COUNTIF('NP-NRModel-MAR-WILDFIRES Modifi'!V:V, AA402)=0, "Missing", "")</f>
        <v/>
      </c>
    </row>
    <row r="403" spans="1:28" hidden="1" x14ac:dyDescent="0.3">
      <c r="A403" s="24">
        <v>2104007000</v>
      </c>
      <c r="B403" s="40">
        <v>24009</v>
      </c>
      <c r="C403" s="25"/>
      <c r="D403" s="25"/>
      <c r="E403" s="25"/>
      <c r="F403" s="25"/>
      <c r="G403" s="25" t="s">
        <v>955</v>
      </c>
      <c r="H403" s="25">
        <v>2.4719787982492401</v>
      </c>
      <c r="I403" s="25">
        <v>153</v>
      </c>
      <c r="J403" s="25">
        <v>1.6156724171563702E-2</v>
      </c>
      <c r="K403" s="25">
        <v>10467</v>
      </c>
      <c r="L403" s="26">
        <v>3868100</v>
      </c>
      <c r="M403" s="24">
        <v>2104007000</v>
      </c>
      <c r="N403" s="25">
        <v>24009</v>
      </c>
      <c r="O403" s="25"/>
      <c r="P403" s="25"/>
      <c r="Q403" s="25"/>
      <c r="R403" s="25"/>
      <c r="S403" s="25" t="s">
        <v>955</v>
      </c>
      <c r="T403" s="25">
        <v>16.083913998997801</v>
      </c>
      <c r="U403" s="25">
        <v>365</v>
      </c>
      <c r="V403" s="25">
        <v>4.4065517805473402E-2</v>
      </c>
      <c r="W403" s="25">
        <v>10467</v>
      </c>
      <c r="X403" s="27">
        <v>3868100</v>
      </c>
      <c r="Y403" s="28">
        <f t="shared" si="12"/>
        <v>1.0045268939246031E-3</v>
      </c>
      <c r="AA403" t="str">
        <f t="shared" si="13"/>
        <v>2104007000-24009-NOX</v>
      </c>
      <c r="AB403" t="str">
        <f>IF(COUNTIF('NP-NRModel-MAR-WILDFIRES Modifi'!V:V, AA403)=0, "Missing", "")</f>
        <v/>
      </c>
    </row>
    <row r="404" spans="1:28" hidden="1" x14ac:dyDescent="0.3">
      <c r="A404" s="24">
        <v>2104007000</v>
      </c>
      <c r="B404" s="40">
        <v>24009</v>
      </c>
      <c r="C404" s="25"/>
      <c r="D404" s="25"/>
      <c r="E404" s="25"/>
      <c r="F404" s="25"/>
      <c r="G404" s="25" t="s">
        <v>12</v>
      </c>
      <c r="H404" s="25">
        <v>9.6234984274787397E-2</v>
      </c>
      <c r="I404" s="25">
        <v>153</v>
      </c>
      <c r="J404" s="25">
        <v>6.2898682532540795E-4</v>
      </c>
      <c r="K404" s="25">
        <v>10467</v>
      </c>
      <c r="L404" s="26">
        <v>394435</v>
      </c>
      <c r="M404" s="24">
        <v>2104007000</v>
      </c>
      <c r="N404" s="25">
        <v>24009</v>
      </c>
      <c r="O404" s="25"/>
      <c r="P404" s="25"/>
      <c r="Q404" s="25"/>
      <c r="R404" s="25"/>
      <c r="S404" s="25" t="s">
        <v>12</v>
      </c>
      <c r="T404" s="25">
        <v>0.62615230028138502</v>
      </c>
      <c r="U404" s="25">
        <v>365</v>
      </c>
      <c r="V404" s="25">
        <v>1.71548575419557E-3</v>
      </c>
      <c r="W404" s="25">
        <v>10467</v>
      </c>
      <c r="X404" s="27">
        <v>394435</v>
      </c>
      <c r="Y404" s="28">
        <f t="shared" si="12"/>
        <v>1.0045268939246077E-3</v>
      </c>
      <c r="AA404" t="str">
        <f t="shared" si="13"/>
        <v>2104007000-24009-VOC</v>
      </c>
      <c r="AB404" t="str">
        <f>IF(COUNTIF('NP-NRModel-MAR-WILDFIRES Modifi'!V:V, AA404)=0, "Missing", "")</f>
        <v/>
      </c>
    </row>
    <row r="405" spans="1:28" hidden="1" x14ac:dyDescent="0.3">
      <c r="A405" s="24">
        <v>2104007000</v>
      </c>
      <c r="B405" s="40">
        <v>24017</v>
      </c>
      <c r="C405" s="25"/>
      <c r="D405" s="25"/>
      <c r="E405" s="25"/>
      <c r="F405" s="25"/>
      <c r="G405" s="25" t="s">
        <v>955</v>
      </c>
      <c r="H405" s="25">
        <v>2.3582603178181101</v>
      </c>
      <c r="I405" s="25">
        <v>153</v>
      </c>
      <c r="J405" s="25">
        <v>1.5413466129530101E-2</v>
      </c>
      <c r="K405" s="25">
        <v>10467</v>
      </c>
      <c r="L405" s="26">
        <v>2491362</v>
      </c>
      <c r="M405" s="24">
        <v>2104007000</v>
      </c>
      <c r="N405" s="25">
        <v>24017</v>
      </c>
      <c r="O405" s="25"/>
      <c r="P405" s="25"/>
      <c r="Q405" s="25"/>
      <c r="R405" s="25"/>
      <c r="S405" s="25" t="s">
        <v>955</v>
      </c>
      <c r="T405" s="25">
        <v>15.3440054445042</v>
      </c>
      <c r="U405" s="25">
        <v>365</v>
      </c>
      <c r="V405" s="25">
        <v>4.2038371080833602E-2</v>
      </c>
      <c r="W405" s="25">
        <v>10467</v>
      </c>
      <c r="X405" s="27">
        <v>2491362</v>
      </c>
      <c r="Y405" s="28">
        <f t="shared" si="12"/>
        <v>1.0045268939246094E-3</v>
      </c>
      <c r="AA405" t="str">
        <f t="shared" si="13"/>
        <v>2104007000-24017-NOX</v>
      </c>
      <c r="AB405" t="str">
        <f>IF(COUNTIF('NP-NRModel-MAR-WILDFIRES Modifi'!V:V, AA405)=0, "Missing", "")</f>
        <v/>
      </c>
    </row>
    <row r="406" spans="1:28" hidden="1" x14ac:dyDescent="0.3">
      <c r="A406" s="24">
        <v>2104007000</v>
      </c>
      <c r="B406" s="40">
        <v>24017</v>
      </c>
      <c r="C406" s="25"/>
      <c r="D406" s="25"/>
      <c r="E406" s="25"/>
      <c r="F406" s="25"/>
      <c r="G406" s="25" t="s">
        <v>12</v>
      </c>
      <c r="H406" s="25">
        <v>9.1807913342391301E-2</v>
      </c>
      <c r="I406" s="25">
        <v>153</v>
      </c>
      <c r="J406" s="25">
        <v>6.0005172119209995E-4</v>
      </c>
      <c r="K406" s="25">
        <v>10467</v>
      </c>
      <c r="L406" s="26">
        <v>2876225</v>
      </c>
      <c r="M406" s="24">
        <v>2104007000</v>
      </c>
      <c r="N406" s="25">
        <v>24017</v>
      </c>
      <c r="O406" s="25"/>
      <c r="P406" s="25"/>
      <c r="Q406" s="25"/>
      <c r="R406" s="25"/>
      <c r="S406" s="25" t="s">
        <v>12</v>
      </c>
      <c r="T406" s="25">
        <v>0.59734759200696697</v>
      </c>
      <c r="U406" s="25">
        <v>365</v>
      </c>
      <c r="V406" s="25">
        <v>1.6365687452245599E-3</v>
      </c>
      <c r="W406" s="25">
        <v>10467</v>
      </c>
      <c r="X406" s="27">
        <v>2876225</v>
      </c>
      <c r="Y406" s="28">
        <f t="shared" si="12"/>
        <v>1.0045268939246038E-3</v>
      </c>
      <c r="AA406" t="str">
        <f t="shared" si="13"/>
        <v>2104007000-24017-VOC</v>
      </c>
      <c r="AB406" t="str">
        <f>IF(COUNTIF('NP-NRModel-MAR-WILDFIRES Modifi'!V:V, AA406)=0, "Missing", "")</f>
        <v/>
      </c>
    </row>
    <row r="407" spans="1:28" hidden="1" x14ac:dyDescent="0.3">
      <c r="A407" s="24">
        <v>2104007000</v>
      </c>
      <c r="B407" s="40">
        <v>24021</v>
      </c>
      <c r="C407" s="25"/>
      <c r="D407" s="25"/>
      <c r="E407" s="25"/>
      <c r="F407" s="25"/>
      <c r="G407" s="25" t="s">
        <v>955</v>
      </c>
      <c r="H407" s="25">
        <v>3.8697113428848402</v>
      </c>
      <c r="I407" s="25">
        <v>153</v>
      </c>
      <c r="J407" s="25">
        <v>2.5292230999247298E-2</v>
      </c>
      <c r="K407" s="25">
        <v>10467</v>
      </c>
      <c r="L407" s="26">
        <v>1111862</v>
      </c>
      <c r="M407" s="24">
        <v>2104007000</v>
      </c>
      <c r="N407" s="25">
        <v>24021</v>
      </c>
      <c r="O407" s="25"/>
      <c r="P407" s="25"/>
      <c r="Q407" s="25"/>
      <c r="R407" s="25"/>
      <c r="S407" s="25" t="s">
        <v>955</v>
      </c>
      <c r="T407" s="25">
        <v>25.178251724483399</v>
      </c>
      <c r="U407" s="25">
        <v>365</v>
      </c>
      <c r="V407" s="25">
        <v>6.8981511573927304E-2</v>
      </c>
      <c r="W407" s="25">
        <v>10467</v>
      </c>
      <c r="X407" s="27">
        <v>1111862</v>
      </c>
      <c r="Y407" s="28">
        <f t="shared" si="12"/>
        <v>1.0045268939246114E-3</v>
      </c>
      <c r="AA407" t="str">
        <f t="shared" si="13"/>
        <v>2104007000-24021-NOX</v>
      </c>
      <c r="AB407" t="str">
        <f>IF(COUNTIF('NP-NRModel-MAR-WILDFIRES Modifi'!V:V, AA407)=0, "Missing", "")</f>
        <v/>
      </c>
    </row>
    <row r="408" spans="1:28" hidden="1" x14ac:dyDescent="0.3">
      <c r="A408" s="24">
        <v>2104007000</v>
      </c>
      <c r="B408" s="40">
        <v>24021</v>
      </c>
      <c r="C408" s="25"/>
      <c r="D408" s="25"/>
      <c r="E408" s="25"/>
      <c r="F408" s="25"/>
      <c r="G408" s="25" t="s">
        <v>12</v>
      </c>
      <c r="H408" s="25">
        <v>0.15064923694424001</v>
      </c>
      <c r="I408" s="25">
        <v>153</v>
      </c>
      <c r="J408" s="25">
        <v>9.8463553558327107E-4</v>
      </c>
      <c r="K408" s="25">
        <v>10467</v>
      </c>
      <c r="L408" s="26">
        <v>1626581</v>
      </c>
      <c r="M408" s="24">
        <v>2104007000</v>
      </c>
      <c r="N408" s="25">
        <v>24021</v>
      </c>
      <c r="O408" s="25"/>
      <c r="P408" s="25"/>
      <c r="Q408" s="25"/>
      <c r="R408" s="25"/>
      <c r="S408" s="25" t="s">
        <v>12</v>
      </c>
      <c r="T408" s="25">
        <v>0.980198281935869</v>
      </c>
      <c r="U408" s="25">
        <v>365</v>
      </c>
      <c r="V408" s="25">
        <v>2.6854747450297698E-3</v>
      </c>
      <c r="W408" s="25">
        <v>10467</v>
      </c>
      <c r="X408" s="27">
        <v>1626581</v>
      </c>
      <c r="Y408" s="28">
        <f t="shared" si="12"/>
        <v>1.0045268939246033E-3</v>
      </c>
      <c r="AA408" t="str">
        <f t="shared" si="13"/>
        <v>2104007000-24021-VOC</v>
      </c>
      <c r="AB408" t="str">
        <f>IF(COUNTIF('NP-NRModel-MAR-WILDFIRES Modifi'!V:V, AA408)=0, "Missing", "")</f>
        <v/>
      </c>
    </row>
    <row r="409" spans="1:28" hidden="1" x14ac:dyDescent="0.3">
      <c r="A409" s="24">
        <v>2104007000</v>
      </c>
      <c r="B409" s="40">
        <v>24031</v>
      </c>
      <c r="C409" s="25"/>
      <c r="D409" s="25"/>
      <c r="E409" s="25"/>
      <c r="F409" s="25"/>
      <c r="G409" s="25" t="s">
        <v>955</v>
      </c>
      <c r="H409" s="25">
        <v>5.9221495954402297</v>
      </c>
      <c r="I409" s="25">
        <v>153</v>
      </c>
      <c r="J409" s="25">
        <v>3.87068601009165E-2</v>
      </c>
      <c r="K409" s="25">
        <v>10467</v>
      </c>
      <c r="L409" s="26">
        <v>3907879</v>
      </c>
      <c r="M409" s="24">
        <v>2104007000</v>
      </c>
      <c r="N409" s="25">
        <v>24031</v>
      </c>
      <c r="O409" s="25"/>
      <c r="P409" s="25"/>
      <c r="Q409" s="25"/>
      <c r="R409" s="25"/>
      <c r="S409" s="25" t="s">
        <v>955</v>
      </c>
      <c r="T409" s="25">
        <v>38.5324278872138</v>
      </c>
      <c r="U409" s="25">
        <v>365</v>
      </c>
      <c r="V409" s="25">
        <v>0.105568295581407</v>
      </c>
      <c r="W409" s="25">
        <v>10467</v>
      </c>
      <c r="X409" s="27">
        <v>3907879</v>
      </c>
      <c r="Y409" s="28">
        <f t="shared" si="12"/>
        <v>1.0045268939245997E-3</v>
      </c>
      <c r="AA409" t="str">
        <f t="shared" si="13"/>
        <v>2104007000-24031-NOX</v>
      </c>
      <c r="AB409" t="str">
        <f>IF(COUNTIF('NP-NRModel-MAR-WILDFIRES Modifi'!V:V, AA409)=0, "Missing", "")</f>
        <v/>
      </c>
    </row>
    <row r="410" spans="1:28" hidden="1" x14ac:dyDescent="0.3">
      <c r="A410" s="24">
        <v>2104007000</v>
      </c>
      <c r="B410" s="40">
        <v>24031</v>
      </c>
      <c r="C410" s="25"/>
      <c r="D410" s="25"/>
      <c r="E410" s="25"/>
      <c r="F410" s="25"/>
      <c r="G410" s="25" t="s">
        <v>12</v>
      </c>
      <c r="H410" s="25">
        <v>0.23055138661574701</v>
      </c>
      <c r="I410" s="25">
        <v>153</v>
      </c>
      <c r="J410" s="25">
        <v>1.50687180794606E-3</v>
      </c>
      <c r="K410" s="25">
        <v>10467</v>
      </c>
      <c r="L410" s="26">
        <v>1720339</v>
      </c>
      <c r="M410" s="24">
        <v>2104007000</v>
      </c>
      <c r="N410" s="25">
        <v>24031</v>
      </c>
      <c r="O410" s="25"/>
      <c r="P410" s="25"/>
      <c r="Q410" s="25"/>
      <c r="R410" s="25"/>
      <c r="S410" s="25" t="s">
        <v>12</v>
      </c>
      <c r="T410" s="25">
        <v>1.50008109992838</v>
      </c>
      <c r="U410" s="25">
        <v>365</v>
      </c>
      <c r="V410" s="25">
        <v>4.1098112326805004E-3</v>
      </c>
      <c r="W410" s="25">
        <v>10467</v>
      </c>
      <c r="X410" s="27">
        <v>1720339</v>
      </c>
      <c r="Y410" s="28">
        <f t="shared" si="12"/>
        <v>1.0045268939246046E-3</v>
      </c>
      <c r="AA410" t="str">
        <f t="shared" si="13"/>
        <v>2104007000-24031-VOC</v>
      </c>
      <c r="AB410" t="str">
        <f>IF(COUNTIF('NP-NRModel-MAR-WILDFIRES Modifi'!V:V, AA410)=0, "Missing", "")</f>
        <v/>
      </c>
    </row>
    <row r="411" spans="1:28" hidden="1" x14ac:dyDescent="0.3">
      <c r="A411" s="24">
        <v>2104007000</v>
      </c>
      <c r="B411" s="40">
        <v>24033</v>
      </c>
      <c r="C411" s="25"/>
      <c r="D411" s="25"/>
      <c r="E411" s="25"/>
      <c r="F411" s="25"/>
      <c r="G411" s="25" t="s">
        <v>955</v>
      </c>
      <c r="H411" s="25">
        <v>4.4681101767230702</v>
      </c>
      <c r="I411" s="25">
        <v>153</v>
      </c>
      <c r="J411" s="25">
        <v>2.92033344883861E-2</v>
      </c>
      <c r="K411" s="25">
        <v>10467</v>
      </c>
      <c r="L411" s="26">
        <v>2954216</v>
      </c>
      <c r="M411" s="24">
        <v>2104007000</v>
      </c>
      <c r="N411" s="25">
        <v>24033</v>
      </c>
      <c r="O411" s="25"/>
      <c r="P411" s="25"/>
      <c r="Q411" s="25"/>
      <c r="R411" s="25"/>
      <c r="S411" s="25" t="s">
        <v>955</v>
      </c>
      <c r="T411" s="25">
        <v>29.071729851145101</v>
      </c>
      <c r="U411" s="25">
        <v>365</v>
      </c>
      <c r="V411" s="25">
        <v>7.9648574934644195E-2</v>
      </c>
      <c r="W411" s="25">
        <v>10467</v>
      </c>
      <c r="X411" s="27">
        <v>2954216</v>
      </c>
      <c r="Y411" s="28">
        <f t="shared" si="12"/>
        <v>1.0045268939246081E-3</v>
      </c>
      <c r="AA411" t="str">
        <f t="shared" si="13"/>
        <v>2104007000-24033-NOX</v>
      </c>
      <c r="AB411" t="str">
        <f>IF(COUNTIF('NP-NRModel-MAR-WILDFIRES Modifi'!V:V, AA411)=0, "Missing", "")</f>
        <v/>
      </c>
    </row>
    <row r="412" spans="1:28" hidden="1" x14ac:dyDescent="0.3">
      <c r="A412" s="24">
        <v>2104007000</v>
      </c>
      <c r="B412" s="40">
        <v>24033</v>
      </c>
      <c r="C412" s="25"/>
      <c r="D412" s="25"/>
      <c r="E412" s="25"/>
      <c r="F412" s="25"/>
      <c r="G412" s="25" t="s">
        <v>12</v>
      </c>
      <c r="H412" s="25">
        <v>0.17394510218397499</v>
      </c>
      <c r="I412" s="25">
        <v>153</v>
      </c>
      <c r="J412" s="25">
        <v>1.1368960927057199E-3</v>
      </c>
      <c r="K412" s="25">
        <v>10467</v>
      </c>
      <c r="L412" s="26">
        <v>2183359</v>
      </c>
      <c r="M412" s="24">
        <v>2104007000</v>
      </c>
      <c r="N412" s="25">
        <v>24033</v>
      </c>
      <c r="O412" s="25"/>
      <c r="P412" s="25"/>
      <c r="Q412" s="25"/>
      <c r="R412" s="25"/>
      <c r="S412" s="25" t="s">
        <v>12</v>
      </c>
      <c r="T412" s="25">
        <v>1.1317726778463399</v>
      </c>
      <c r="U412" s="25">
        <v>365</v>
      </c>
      <c r="V412" s="25">
        <v>3.1007470625927301E-3</v>
      </c>
      <c r="W412" s="25">
        <v>10467</v>
      </c>
      <c r="X412" s="27">
        <v>2183359</v>
      </c>
      <c r="Y412" s="28">
        <f t="shared" si="12"/>
        <v>1.0045268939246081E-3</v>
      </c>
      <c r="AA412" t="str">
        <f t="shared" si="13"/>
        <v>2104007000-24033-VOC</v>
      </c>
      <c r="AB412" t="str">
        <f>IF(COUNTIF('NP-NRModel-MAR-WILDFIRES Modifi'!V:V, AA412)=0, "Missing", "")</f>
        <v/>
      </c>
    </row>
    <row r="413" spans="1:28" hidden="1" x14ac:dyDescent="0.3">
      <c r="A413" s="24">
        <v>2104007000</v>
      </c>
      <c r="B413" s="40">
        <v>51013</v>
      </c>
      <c r="C413" s="25"/>
      <c r="D413" s="25"/>
      <c r="E413" s="25"/>
      <c r="F413" s="25"/>
      <c r="G413" s="25" t="s">
        <v>955</v>
      </c>
      <c r="H413" s="25">
        <v>1.3260093196376801</v>
      </c>
      <c r="I413" s="25">
        <v>153</v>
      </c>
      <c r="J413" s="25">
        <v>8.6667275793312903E-3</v>
      </c>
      <c r="K413" s="25">
        <v>10467</v>
      </c>
      <c r="L413" s="26">
        <v>3633988</v>
      </c>
      <c r="M413" s="24">
        <v>2104007000</v>
      </c>
      <c r="N413" s="25">
        <v>51013</v>
      </c>
      <c r="O413" s="25"/>
      <c r="P413" s="25"/>
      <c r="Q413" s="25"/>
      <c r="R413" s="25"/>
      <c r="S413" s="25" t="s">
        <v>955</v>
      </c>
      <c r="T413" s="25">
        <v>8.6276710277722106</v>
      </c>
      <c r="U413" s="25">
        <v>365</v>
      </c>
      <c r="V413" s="25">
        <v>2.3637454870608799E-2</v>
      </c>
      <c r="W413" s="25">
        <v>10467</v>
      </c>
      <c r="X413" s="27">
        <v>3633988</v>
      </c>
      <c r="Y413" s="28">
        <f t="shared" si="12"/>
        <v>1.0045268939246012E-3</v>
      </c>
      <c r="AA413" t="str">
        <f t="shared" si="13"/>
        <v>2104007000-51013-NOX</v>
      </c>
      <c r="AB413" t="str">
        <f>IF(COUNTIF('NP-NRModel-MAR-WILDFIRES Modifi'!V:V, AA413)=0, "Missing", "")</f>
        <v/>
      </c>
    </row>
    <row r="414" spans="1:28" hidden="1" x14ac:dyDescent="0.3">
      <c r="A414" s="24">
        <v>2104007000</v>
      </c>
      <c r="B414" s="40">
        <v>51013</v>
      </c>
      <c r="C414" s="25"/>
      <c r="D414" s="25"/>
      <c r="E414" s="25"/>
      <c r="F414" s="25"/>
      <c r="G414" s="25" t="s">
        <v>12</v>
      </c>
      <c r="H414" s="25">
        <v>5.16220085239096E-2</v>
      </c>
      <c r="I414" s="25">
        <v>153</v>
      </c>
      <c r="J414" s="25">
        <v>3.3739874852228499E-4</v>
      </c>
      <c r="K414" s="25">
        <v>10467</v>
      </c>
      <c r="L414" s="26">
        <v>803897</v>
      </c>
      <c r="M414" s="24">
        <v>2104007000</v>
      </c>
      <c r="N414" s="25">
        <v>51013</v>
      </c>
      <c r="O414" s="25"/>
      <c r="P414" s="25"/>
      <c r="Q414" s="25"/>
      <c r="R414" s="25"/>
      <c r="S414" s="25" t="s">
        <v>12</v>
      </c>
      <c r="T414" s="25">
        <v>0.335878263252958</v>
      </c>
      <c r="U414" s="25">
        <v>365</v>
      </c>
      <c r="V414" s="25">
        <v>9.2021441987111805E-4</v>
      </c>
      <c r="W414" s="25">
        <v>10467</v>
      </c>
      <c r="X414" s="27">
        <v>803897</v>
      </c>
      <c r="Y414" s="28">
        <f t="shared" si="12"/>
        <v>1.0045268939246059E-3</v>
      </c>
      <c r="AA414" t="str">
        <f t="shared" si="13"/>
        <v>2104007000-51013-VOC</v>
      </c>
      <c r="AB414" t="str">
        <f>IF(COUNTIF('NP-NRModel-MAR-WILDFIRES Modifi'!V:V, AA414)=0, "Missing", "")</f>
        <v/>
      </c>
    </row>
    <row r="415" spans="1:28" hidden="1" x14ac:dyDescent="0.3">
      <c r="A415" s="24">
        <v>2104007000</v>
      </c>
      <c r="B415" s="40">
        <v>51059</v>
      </c>
      <c r="C415" s="25"/>
      <c r="D415" s="25"/>
      <c r="E415" s="25"/>
      <c r="F415" s="25"/>
      <c r="G415" s="25" t="s">
        <v>955</v>
      </c>
      <c r="H415" s="25">
        <v>6.7693739804355202</v>
      </c>
      <c r="I415" s="25">
        <v>153</v>
      </c>
      <c r="J415" s="25">
        <v>4.42442743819315E-2</v>
      </c>
      <c r="K415" s="25">
        <v>10467</v>
      </c>
      <c r="L415" s="26">
        <v>1490846</v>
      </c>
      <c r="M415" s="24">
        <v>2104007000</v>
      </c>
      <c r="N415" s="25">
        <v>51059</v>
      </c>
      <c r="O415" s="25"/>
      <c r="P415" s="25"/>
      <c r="Q415" s="25"/>
      <c r="R415" s="25"/>
      <c r="S415" s="25" t="s">
        <v>955</v>
      </c>
      <c r="T415" s="25">
        <v>44.044887846728301</v>
      </c>
      <c r="U415" s="25">
        <v>365</v>
      </c>
      <c r="V415" s="25">
        <v>0.120670925607474</v>
      </c>
      <c r="W415" s="25">
        <v>10467</v>
      </c>
      <c r="X415" s="27">
        <v>1490846</v>
      </c>
      <c r="Y415" s="28">
        <f t="shared" si="12"/>
        <v>1.0045268939246036E-3</v>
      </c>
      <c r="AA415" t="str">
        <f t="shared" si="13"/>
        <v>2104007000-51059-NOX</v>
      </c>
      <c r="AB415" t="str">
        <f>IF(COUNTIF('NP-NRModel-MAR-WILDFIRES Modifi'!V:V, AA415)=0, "Missing", "")</f>
        <v/>
      </c>
    </row>
    <row r="416" spans="1:28" hidden="1" x14ac:dyDescent="0.3">
      <c r="A416" s="24">
        <v>2104007000</v>
      </c>
      <c r="B416" s="40">
        <v>51059</v>
      </c>
      <c r="C416" s="25"/>
      <c r="D416" s="25"/>
      <c r="E416" s="25"/>
      <c r="F416" s="25"/>
      <c r="G416" s="25" t="s">
        <v>12</v>
      </c>
      <c r="H416" s="25">
        <v>0.263534088691738</v>
      </c>
      <c r="I416" s="25">
        <v>153</v>
      </c>
      <c r="J416" s="25">
        <v>1.722445024129E-3</v>
      </c>
      <c r="K416" s="25">
        <v>10467</v>
      </c>
      <c r="L416" s="26">
        <v>3935441</v>
      </c>
      <c r="M416" s="24">
        <v>2104007000</v>
      </c>
      <c r="N416" s="25">
        <v>51059</v>
      </c>
      <c r="O416" s="25"/>
      <c r="P416" s="25"/>
      <c r="Q416" s="25"/>
      <c r="R416" s="25"/>
      <c r="S416" s="25" t="s">
        <v>12</v>
      </c>
      <c r="T416" s="25">
        <v>1.7146828368124201</v>
      </c>
      <c r="U416" s="25">
        <v>365</v>
      </c>
      <c r="V416" s="25">
        <v>4.69776119674637E-3</v>
      </c>
      <c r="W416" s="25">
        <v>10467</v>
      </c>
      <c r="X416" s="27">
        <v>3935441</v>
      </c>
      <c r="Y416" s="28">
        <f t="shared" si="12"/>
        <v>1.0045268939245988E-3</v>
      </c>
      <c r="AA416" t="str">
        <f t="shared" si="13"/>
        <v>2104007000-51059-VOC</v>
      </c>
      <c r="AB416" t="str">
        <f>IF(COUNTIF('NP-NRModel-MAR-WILDFIRES Modifi'!V:V, AA416)=0, "Missing", "")</f>
        <v/>
      </c>
    </row>
    <row r="417" spans="1:28" hidden="1" x14ac:dyDescent="0.3">
      <c r="A417" s="24">
        <v>2104007000</v>
      </c>
      <c r="B417" s="40">
        <v>51107</v>
      </c>
      <c r="C417" s="25"/>
      <c r="D417" s="25"/>
      <c r="E417" s="25"/>
      <c r="F417" s="25"/>
      <c r="G417" s="25" t="s">
        <v>955</v>
      </c>
      <c r="H417" s="25">
        <v>10.144451829699699</v>
      </c>
      <c r="I417" s="25">
        <v>153</v>
      </c>
      <c r="J417" s="25">
        <v>6.63036067300634E-2</v>
      </c>
      <c r="K417" s="25">
        <v>10467</v>
      </c>
      <c r="L417" s="26">
        <v>2320937</v>
      </c>
      <c r="M417" s="24">
        <v>2104007000</v>
      </c>
      <c r="N417" s="25">
        <v>51107</v>
      </c>
      <c r="O417" s="25"/>
      <c r="P417" s="25"/>
      <c r="Q417" s="25"/>
      <c r="R417" s="25"/>
      <c r="S417" s="25" t="s">
        <v>955</v>
      </c>
      <c r="T417" s="25">
        <v>66.004809956874894</v>
      </c>
      <c r="U417" s="25">
        <v>365</v>
      </c>
      <c r="V417" s="25">
        <v>0.18083509577226001</v>
      </c>
      <c r="W417" s="25">
        <v>10467</v>
      </c>
      <c r="X417" s="27">
        <v>2320937</v>
      </c>
      <c r="Y417" s="28">
        <f t="shared" si="12"/>
        <v>1.0045268939246053E-3</v>
      </c>
      <c r="AA417" t="str">
        <f t="shared" si="13"/>
        <v>2104007000-51107-NOX</v>
      </c>
      <c r="AB417" t="str">
        <f>IF(COUNTIF('NP-NRModel-MAR-WILDFIRES Modifi'!V:V, AA417)=0, "Missing", "")</f>
        <v/>
      </c>
    </row>
    <row r="418" spans="1:28" hidden="1" x14ac:dyDescent="0.3">
      <c r="A418" s="24">
        <v>2104007000</v>
      </c>
      <c r="B418" s="40">
        <v>51107</v>
      </c>
      <c r="C418" s="25"/>
      <c r="D418" s="25"/>
      <c r="E418" s="25"/>
      <c r="F418" s="25"/>
      <c r="G418" s="25" t="s">
        <v>12</v>
      </c>
      <c r="H418" s="25">
        <v>0.39492709055894898</v>
      </c>
      <c r="I418" s="25">
        <v>153</v>
      </c>
      <c r="J418" s="25">
        <v>2.5812228141107799E-3</v>
      </c>
      <c r="K418" s="25">
        <v>10467</v>
      </c>
      <c r="L418" s="26">
        <v>3864344</v>
      </c>
      <c r="M418" s="24">
        <v>2104007000</v>
      </c>
      <c r="N418" s="25">
        <v>51107</v>
      </c>
      <c r="O418" s="25"/>
      <c r="P418" s="25"/>
      <c r="Q418" s="25"/>
      <c r="R418" s="25"/>
      <c r="S418" s="25" t="s">
        <v>12</v>
      </c>
      <c r="T418" s="25">
        <v>2.56959055026008</v>
      </c>
      <c r="U418" s="25">
        <v>365</v>
      </c>
      <c r="V418" s="25">
        <v>7.0399741103016004E-3</v>
      </c>
      <c r="W418" s="25">
        <v>10467</v>
      </c>
      <c r="X418" s="27">
        <v>3864344</v>
      </c>
      <c r="Y418" s="28">
        <f t="shared" si="12"/>
        <v>1.004526893924607E-3</v>
      </c>
      <c r="AA418" t="str">
        <f t="shared" si="13"/>
        <v>2104007000-51107-VOC</v>
      </c>
      <c r="AB418" t="str">
        <f>IF(COUNTIF('NP-NRModel-MAR-WILDFIRES Modifi'!V:V, AA418)=0, "Missing", "")</f>
        <v/>
      </c>
    </row>
    <row r="419" spans="1:28" hidden="1" x14ac:dyDescent="0.3">
      <c r="A419" s="24">
        <v>2104007000</v>
      </c>
      <c r="B419" s="40">
        <v>51153</v>
      </c>
      <c r="C419" s="25"/>
      <c r="D419" s="25"/>
      <c r="E419" s="25"/>
      <c r="F419" s="25"/>
      <c r="G419" s="25" t="s">
        <v>955</v>
      </c>
      <c r="H419" s="25">
        <v>4.7058913952733397</v>
      </c>
      <c r="I419" s="25">
        <v>153</v>
      </c>
      <c r="J419" s="25">
        <v>3.0757460099825801E-2</v>
      </c>
      <c r="K419" s="25">
        <v>10467</v>
      </c>
      <c r="L419" s="26">
        <v>2492266</v>
      </c>
      <c r="M419" s="24">
        <v>2104007000</v>
      </c>
      <c r="N419" s="25">
        <v>51153</v>
      </c>
      <c r="O419" s="25"/>
      <c r="P419" s="25"/>
      <c r="Q419" s="25"/>
      <c r="R419" s="25"/>
      <c r="S419" s="25" t="s">
        <v>955</v>
      </c>
      <c r="T419" s="25">
        <v>30.618851805608699</v>
      </c>
      <c r="U419" s="25">
        <v>365</v>
      </c>
      <c r="V419" s="25">
        <v>8.3887265220845803E-2</v>
      </c>
      <c r="W419" s="25">
        <v>10467</v>
      </c>
      <c r="X419" s="27">
        <v>2492266</v>
      </c>
      <c r="Y419" s="28">
        <f t="shared" si="12"/>
        <v>1.004526893924602E-3</v>
      </c>
      <c r="AA419" t="str">
        <f t="shared" si="13"/>
        <v>2104007000-51153-NOX</v>
      </c>
      <c r="AB419" t="str">
        <f>IF(COUNTIF('NP-NRModel-MAR-WILDFIRES Modifi'!V:V, AA419)=0, "Missing", "")</f>
        <v/>
      </c>
    </row>
    <row r="420" spans="1:28" hidden="1" x14ac:dyDescent="0.3">
      <c r="A420" s="24">
        <v>2104007000</v>
      </c>
      <c r="B420" s="40">
        <v>51153</v>
      </c>
      <c r="C420" s="25"/>
      <c r="D420" s="25"/>
      <c r="E420" s="25"/>
      <c r="F420" s="25"/>
      <c r="G420" s="25" t="s">
        <v>12</v>
      </c>
      <c r="H420" s="25">
        <v>0.183202014425184</v>
      </c>
      <c r="I420" s="25">
        <v>153</v>
      </c>
      <c r="J420" s="25">
        <v>1.1973987870927E-3</v>
      </c>
      <c r="K420" s="25">
        <v>10467</v>
      </c>
      <c r="L420" s="26">
        <v>2364115</v>
      </c>
      <c r="M420" s="24">
        <v>2104007000</v>
      </c>
      <c r="N420" s="25">
        <v>51153</v>
      </c>
      <c r="O420" s="25"/>
      <c r="P420" s="25"/>
      <c r="Q420" s="25"/>
      <c r="R420" s="25"/>
      <c r="S420" s="25" t="s">
        <v>12</v>
      </c>
      <c r="T420" s="25">
        <v>1.19200271723394</v>
      </c>
      <c r="U420" s="25">
        <v>365</v>
      </c>
      <c r="V420" s="25">
        <v>3.2657608691340901E-3</v>
      </c>
      <c r="W420" s="25">
        <v>10467</v>
      </c>
      <c r="X420" s="27">
        <v>2364115</v>
      </c>
      <c r="Y420" s="28">
        <f t="shared" si="12"/>
        <v>1.0045268939246057E-3</v>
      </c>
      <c r="AA420" t="str">
        <f t="shared" si="13"/>
        <v>2104007000-51153-VOC</v>
      </c>
      <c r="AB420" t="str">
        <f>IF(COUNTIF('NP-NRModel-MAR-WILDFIRES Modifi'!V:V, AA420)=0, "Missing", "")</f>
        <v/>
      </c>
    </row>
    <row r="421" spans="1:28" hidden="1" x14ac:dyDescent="0.3">
      <c r="A421" s="24">
        <v>2104007000</v>
      </c>
      <c r="B421" s="40">
        <v>51510</v>
      </c>
      <c r="C421" s="25"/>
      <c r="D421" s="25"/>
      <c r="E421" s="25"/>
      <c r="F421" s="25"/>
      <c r="G421" s="25" t="s">
        <v>955</v>
      </c>
      <c r="H421" s="25">
        <v>0.89962050797020698</v>
      </c>
      <c r="I421" s="25">
        <v>153</v>
      </c>
      <c r="J421" s="25">
        <v>5.8798726011124701E-3</v>
      </c>
      <c r="K421" s="25">
        <v>10467</v>
      </c>
      <c r="L421" s="26">
        <v>3409586</v>
      </c>
      <c r="M421" s="24">
        <v>2104007000</v>
      </c>
      <c r="N421" s="25">
        <v>51510</v>
      </c>
      <c r="O421" s="25"/>
      <c r="P421" s="25"/>
      <c r="Q421" s="25"/>
      <c r="R421" s="25"/>
      <c r="S421" s="25" t="s">
        <v>955</v>
      </c>
      <c r="T421" s="25">
        <v>5.8533749934163302</v>
      </c>
      <c r="U421" s="25">
        <v>365</v>
      </c>
      <c r="V421" s="25">
        <v>1.6036643817579001E-2</v>
      </c>
      <c r="W421" s="25">
        <v>10467</v>
      </c>
      <c r="X421" s="27">
        <v>3409586</v>
      </c>
      <c r="Y421" s="28">
        <f t="shared" si="12"/>
        <v>1.0045268939246066E-3</v>
      </c>
      <c r="AA421" t="str">
        <f t="shared" si="13"/>
        <v>2104007000-51510-NOX</v>
      </c>
      <c r="AB421" t="str">
        <f>IF(COUNTIF('NP-NRModel-MAR-WILDFIRES Modifi'!V:V, AA421)=0, "Missing", "")</f>
        <v/>
      </c>
    </row>
    <row r="422" spans="1:28" hidden="1" x14ac:dyDescent="0.3">
      <c r="A422" s="24">
        <v>2104007000</v>
      </c>
      <c r="B422" s="40">
        <v>51510</v>
      </c>
      <c r="C422" s="25"/>
      <c r="D422" s="25"/>
      <c r="E422" s="25"/>
      <c r="F422" s="25"/>
      <c r="G422" s="25" t="s">
        <v>12</v>
      </c>
      <c r="H422" s="25">
        <v>3.5022540125346002E-2</v>
      </c>
      <c r="I422" s="25">
        <v>153</v>
      </c>
      <c r="J422" s="25">
        <v>2.28905491015333E-4</v>
      </c>
      <c r="K422" s="25">
        <v>10467</v>
      </c>
      <c r="L422" s="26">
        <v>3409587</v>
      </c>
      <c r="M422" s="24">
        <v>2104007000</v>
      </c>
      <c r="N422" s="25">
        <v>51510</v>
      </c>
      <c r="O422" s="25"/>
      <c r="P422" s="25"/>
      <c r="Q422" s="25"/>
      <c r="R422" s="25"/>
      <c r="S422" s="25" t="s">
        <v>12</v>
      </c>
      <c r="T422" s="25">
        <v>0.22787392990646199</v>
      </c>
      <c r="U422" s="25">
        <v>365</v>
      </c>
      <c r="V422" s="25">
        <v>6.24312136730034E-4</v>
      </c>
      <c r="W422" s="25">
        <v>10467</v>
      </c>
      <c r="X422" s="27">
        <v>3409587</v>
      </c>
      <c r="Y422" s="28">
        <f t="shared" si="12"/>
        <v>1.004526893924612E-3</v>
      </c>
      <c r="AA422" t="str">
        <f t="shared" si="13"/>
        <v>2104007000-51510-VOC</v>
      </c>
      <c r="AB422" t="str">
        <f>IF(COUNTIF('NP-NRModel-MAR-WILDFIRES Modifi'!V:V, AA422)=0, "Missing", "")</f>
        <v/>
      </c>
    </row>
    <row r="423" spans="1:28" hidden="1" x14ac:dyDescent="0.3">
      <c r="A423" s="24">
        <v>2104007000</v>
      </c>
      <c r="B423" s="40">
        <v>51600</v>
      </c>
      <c r="C423" s="25"/>
      <c r="D423" s="25"/>
      <c r="E423" s="25"/>
      <c r="F423" s="25"/>
      <c r="G423" s="25" t="s">
        <v>955</v>
      </c>
      <c r="H423" s="25">
        <v>0.147734735383976</v>
      </c>
      <c r="I423" s="25">
        <v>153</v>
      </c>
      <c r="J423" s="25">
        <v>9.6558650577762101E-4</v>
      </c>
      <c r="K423" s="25">
        <v>10467</v>
      </c>
      <c r="L423" s="26">
        <v>3369247</v>
      </c>
      <c r="M423" s="24">
        <v>2104007000</v>
      </c>
      <c r="N423" s="25">
        <v>51600</v>
      </c>
      <c r="O423" s="25"/>
      <c r="P423" s="25"/>
      <c r="Q423" s="25"/>
      <c r="R423" s="25"/>
      <c r="S423" s="25" t="s">
        <v>955</v>
      </c>
      <c r="T423" s="25">
        <v>0.96123509645934502</v>
      </c>
      <c r="U423" s="25">
        <v>365</v>
      </c>
      <c r="V423" s="25">
        <v>2.63352081221738E-3</v>
      </c>
      <c r="W423" s="25">
        <v>10467</v>
      </c>
      <c r="X423" s="27">
        <v>3369247</v>
      </c>
      <c r="Y423" s="28">
        <f t="shared" si="12"/>
        <v>1.004526893924602E-3</v>
      </c>
      <c r="AA423" t="str">
        <f t="shared" si="13"/>
        <v>2104007000-51600-NOX</v>
      </c>
      <c r="AB423" t="str">
        <f>IF(COUNTIF('NP-NRModel-MAR-WILDFIRES Modifi'!V:V, AA423)=0, "Missing", "")</f>
        <v/>
      </c>
    </row>
    <row r="424" spans="1:28" hidden="1" x14ac:dyDescent="0.3">
      <c r="A424" s="24">
        <v>2104007000</v>
      </c>
      <c r="B424" s="40">
        <v>51600</v>
      </c>
      <c r="C424" s="25"/>
      <c r="D424" s="25"/>
      <c r="E424" s="25"/>
      <c r="F424" s="25"/>
      <c r="G424" s="25" t="s">
        <v>12</v>
      </c>
      <c r="H424" s="25">
        <v>5.75136421049551E-3</v>
      </c>
      <c r="I424" s="25">
        <v>153</v>
      </c>
      <c r="J424" s="29">
        <v>3.7590615754872598E-5</v>
      </c>
      <c r="K424" s="25">
        <v>10467</v>
      </c>
      <c r="L424" s="26">
        <v>4012022</v>
      </c>
      <c r="M424" s="24">
        <v>2104007000</v>
      </c>
      <c r="N424" s="25">
        <v>51600</v>
      </c>
      <c r="O424" s="25"/>
      <c r="P424" s="25"/>
      <c r="Q424" s="25"/>
      <c r="R424" s="25"/>
      <c r="S424" s="25" t="s">
        <v>12</v>
      </c>
      <c r="T424" s="25">
        <v>3.7421213889066898E-2</v>
      </c>
      <c r="U424" s="25">
        <v>365</v>
      </c>
      <c r="V424" s="25">
        <v>1.02523873668676E-4</v>
      </c>
      <c r="W424" s="25">
        <v>10467</v>
      </c>
      <c r="X424" s="27">
        <v>4012022</v>
      </c>
      <c r="Y424" s="28">
        <f t="shared" si="12"/>
        <v>1.0045268939246033E-3</v>
      </c>
      <c r="AA424" t="str">
        <f t="shared" si="13"/>
        <v>2104007000-51600-VOC</v>
      </c>
      <c r="AB424" t="str">
        <f>IF(COUNTIF('NP-NRModel-MAR-WILDFIRES Modifi'!V:V, AA424)=0, "Missing", "")</f>
        <v/>
      </c>
    </row>
    <row r="425" spans="1:28" hidden="1" x14ac:dyDescent="0.3">
      <c r="A425" s="24">
        <v>2104007000</v>
      </c>
      <c r="B425" s="40">
        <v>51610</v>
      </c>
      <c r="C425" s="25"/>
      <c r="D425" s="25"/>
      <c r="E425" s="25"/>
      <c r="F425" s="25"/>
      <c r="G425" s="25" t="s">
        <v>955</v>
      </c>
      <c r="H425" s="25">
        <v>3.6032867744102699E-2</v>
      </c>
      <c r="I425" s="25">
        <v>153</v>
      </c>
      <c r="J425" s="25">
        <v>2.35508939503939E-4</v>
      </c>
      <c r="K425" s="25">
        <v>10467</v>
      </c>
      <c r="L425" s="26">
        <v>1466380</v>
      </c>
      <c r="M425" s="24">
        <v>2104007000</v>
      </c>
      <c r="N425" s="25">
        <v>51610</v>
      </c>
      <c r="O425" s="25"/>
      <c r="P425" s="25"/>
      <c r="Q425" s="25"/>
      <c r="R425" s="25"/>
      <c r="S425" s="25" t="s">
        <v>955</v>
      </c>
      <c r="T425" s="25">
        <v>0.23444761999733499</v>
      </c>
      <c r="U425" s="25">
        <v>365</v>
      </c>
      <c r="V425" s="25">
        <v>6.4232224656804199E-4</v>
      </c>
      <c r="W425" s="25">
        <v>10467</v>
      </c>
      <c r="X425" s="27">
        <v>1466380</v>
      </c>
      <c r="Y425" s="28">
        <f t="shared" si="12"/>
        <v>1.0045268939246049E-3</v>
      </c>
      <c r="AA425" t="str">
        <f t="shared" si="13"/>
        <v>2104007000-51610-NOX</v>
      </c>
      <c r="AB425" t="str">
        <f>IF(COUNTIF('NP-NRModel-MAR-WILDFIRES Modifi'!V:V, AA425)=0, "Missing", "")</f>
        <v/>
      </c>
    </row>
    <row r="426" spans="1:28" hidden="1" x14ac:dyDescent="0.3">
      <c r="A426" s="24">
        <v>2104007000</v>
      </c>
      <c r="B426" s="40">
        <v>51610</v>
      </c>
      <c r="C426" s="25"/>
      <c r="D426" s="25"/>
      <c r="E426" s="25"/>
      <c r="F426" s="25"/>
      <c r="G426" s="25" t="s">
        <v>12</v>
      </c>
      <c r="H426" s="25">
        <v>1.40277181740713E-3</v>
      </c>
      <c r="I426" s="25">
        <v>153</v>
      </c>
      <c r="J426" s="29">
        <v>9.1684432510270107E-6</v>
      </c>
      <c r="K426" s="25">
        <v>10467</v>
      </c>
      <c r="L426" s="26">
        <v>2110322</v>
      </c>
      <c r="M426" s="24">
        <v>2104007000</v>
      </c>
      <c r="N426" s="25">
        <v>51610</v>
      </c>
      <c r="O426" s="25"/>
      <c r="P426" s="25"/>
      <c r="Q426" s="25"/>
      <c r="R426" s="25"/>
      <c r="S426" s="25" t="s">
        <v>12</v>
      </c>
      <c r="T426" s="25">
        <v>9.1271257210512793E-3</v>
      </c>
      <c r="U426" s="25">
        <v>365</v>
      </c>
      <c r="V426" s="29">
        <v>2.50058238932911E-5</v>
      </c>
      <c r="W426" s="25">
        <v>10467</v>
      </c>
      <c r="X426" s="27">
        <v>2110322</v>
      </c>
      <c r="Y426" s="28">
        <f t="shared" si="12"/>
        <v>1.0045268939246049E-3</v>
      </c>
      <c r="AA426" t="str">
        <f t="shared" si="13"/>
        <v>2104007000-51610-VOC</v>
      </c>
      <c r="AB426" t="str">
        <f>IF(COUNTIF('NP-NRModel-MAR-WILDFIRES Modifi'!V:V, AA426)=0, "Missing", "")</f>
        <v/>
      </c>
    </row>
    <row r="427" spans="1:28" hidden="1" x14ac:dyDescent="0.3">
      <c r="A427" s="24">
        <v>2104007000</v>
      </c>
      <c r="B427" s="40">
        <v>51683</v>
      </c>
      <c r="C427" s="25"/>
      <c r="D427" s="25"/>
      <c r="E427" s="25"/>
      <c r="F427" s="25"/>
      <c r="G427" s="25" t="s">
        <v>955</v>
      </c>
      <c r="H427" s="25">
        <v>0.108098586027042</v>
      </c>
      <c r="I427" s="25">
        <v>153</v>
      </c>
      <c r="J427" s="25">
        <v>7.0652670605910297E-4</v>
      </c>
      <c r="K427" s="25">
        <v>10467</v>
      </c>
      <c r="L427" s="26">
        <v>3299453</v>
      </c>
      <c r="M427" s="24">
        <v>2104007000</v>
      </c>
      <c r="N427" s="25">
        <v>51683</v>
      </c>
      <c r="O427" s="25"/>
      <c r="P427" s="25"/>
      <c r="Q427" s="25"/>
      <c r="R427" s="25"/>
      <c r="S427" s="25" t="s">
        <v>955</v>
      </c>
      <c r="T427" s="25">
        <v>0.70334274804605801</v>
      </c>
      <c r="U427" s="25">
        <v>365</v>
      </c>
      <c r="V427" s="25">
        <v>1.9269664330028901E-3</v>
      </c>
      <c r="W427" s="25">
        <v>10467</v>
      </c>
      <c r="X427" s="27">
        <v>3299453</v>
      </c>
      <c r="Y427" s="28">
        <f t="shared" si="12"/>
        <v>1.0045268939246053E-3</v>
      </c>
      <c r="AA427" t="str">
        <f t="shared" si="13"/>
        <v>2104007000-51683-NOX</v>
      </c>
      <c r="AB427" t="str">
        <f>IF(COUNTIF('NP-NRModel-MAR-WILDFIRES Modifi'!V:V, AA427)=0, "Missing", "")</f>
        <v/>
      </c>
    </row>
    <row r="428" spans="1:28" hidden="1" x14ac:dyDescent="0.3">
      <c r="A428" s="24">
        <v>2104007000</v>
      </c>
      <c r="B428" s="40">
        <v>51683</v>
      </c>
      <c r="C428" s="25"/>
      <c r="D428" s="25"/>
      <c r="E428" s="25"/>
      <c r="F428" s="25"/>
      <c r="G428" s="25" t="s">
        <v>12</v>
      </c>
      <c r="H428" s="25">
        <v>4.2083151081160801E-3</v>
      </c>
      <c r="I428" s="25">
        <v>153</v>
      </c>
      <c r="J428" s="29">
        <v>2.7505327504026599E-5</v>
      </c>
      <c r="K428" s="25">
        <v>10467</v>
      </c>
      <c r="L428" s="26">
        <v>340376</v>
      </c>
      <c r="M428" s="24">
        <v>2104007000</v>
      </c>
      <c r="N428" s="25">
        <v>51683</v>
      </c>
      <c r="O428" s="25"/>
      <c r="P428" s="25"/>
      <c r="Q428" s="25"/>
      <c r="R428" s="25"/>
      <c r="S428" s="25" t="s">
        <v>12</v>
      </c>
      <c r="T428" s="25">
        <v>2.7381374924234699E-2</v>
      </c>
      <c r="U428" s="25">
        <v>365</v>
      </c>
      <c r="V428" s="29">
        <v>7.5017465545848701E-5</v>
      </c>
      <c r="W428" s="25">
        <v>10467</v>
      </c>
      <c r="X428" s="27">
        <v>340376</v>
      </c>
      <c r="Y428" s="28">
        <f t="shared" si="12"/>
        <v>1.0045268939246068E-3</v>
      </c>
      <c r="AA428" t="str">
        <f t="shared" si="13"/>
        <v>2104007000-51683-VOC</v>
      </c>
      <c r="AB428" t="str">
        <f>IF(COUNTIF('NP-NRModel-MAR-WILDFIRES Modifi'!V:V, AA428)=0, "Missing", "")</f>
        <v/>
      </c>
    </row>
    <row r="429" spans="1:28" hidden="1" x14ac:dyDescent="0.3">
      <c r="A429" s="24">
        <v>2104007000</v>
      </c>
      <c r="B429" s="40">
        <v>51685</v>
      </c>
      <c r="C429" s="25"/>
      <c r="D429" s="25"/>
      <c r="E429" s="25"/>
      <c r="F429" s="25"/>
      <c r="G429" s="25" t="s">
        <v>955</v>
      </c>
      <c r="H429" s="25">
        <v>8.52777795387617E-2</v>
      </c>
      <c r="I429" s="25">
        <v>153</v>
      </c>
      <c r="J429" s="25">
        <v>5.5737110809648096E-4</v>
      </c>
      <c r="K429" s="25">
        <v>10467</v>
      </c>
      <c r="L429" s="26">
        <v>1291217</v>
      </c>
      <c r="M429" s="24">
        <v>2104007000</v>
      </c>
      <c r="N429" s="25">
        <v>51685</v>
      </c>
      <c r="O429" s="25"/>
      <c r="P429" s="25"/>
      <c r="Q429" s="25"/>
      <c r="R429" s="25"/>
      <c r="S429" s="25" t="s">
        <v>955</v>
      </c>
      <c r="T429" s="25">
        <v>0.55485931881711603</v>
      </c>
      <c r="U429" s="25">
        <v>365</v>
      </c>
      <c r="V429" s="25">
        <v>1.52016251730716E-3</v>
      </c>
      <c r="W429" s="25">
        <v>10467</v>
      </c>
      <c r="X429" s="27">
        <v>1291217</v>
      </c>
      <c r="Y429" s="28">
        <f t="shared" si="12"/>
        <v>1.0045268939246072E-3</v>
      </c>
      <c r="AA429" t="str">
        <f t="shared" si="13"/>
        <v>2104007000-51685-NOX</v>
      </c>
      <c r="AB429" t="str">
        <f>IF(COUNTIF('NP-NRModel-MAR-WILDFIRES Modifi'!V:V, AA429)=0, "Missing", "")</f>
        <v/>
      </c>
    </row>
    <row r="430" spans="1:28" hidden="1" x14ac:dyDescent="0.3">
      <c r="A430" s="24">
        <v>2104007000</v>
      </c>
      <c r="B430" s="40">
        <v>51685</v>
      </c>
      <c r="C430" s="25"/>
      <c r="D430" s="25"/>
      <c r="E430" s="25"/>
      <c r="F430" s="25"/>
      <c r="G430" s="25" t="s">
        <v>12</v>
      </c>
      <c r="H430" s="25">
        <v>3.3198936797127301E-3</v>
      </c>
      <c r="I430" s="25">
        <v>153</v>
      </c>
      <c r="J430" s="29">
        <v>2.1698651501390401E-5</v>
      </c>
      <c r="K430" s="25">
        <v>10467</v>
      </c>
      <c r="L430" s="26">
        <v>2321098</v>
      </c>
      <c r="M430" s="24">
        <v>2104007000</v>
      </c>
      <c r="N430" s="25">
        <v>51685</v>
      </c>
      <c r="O430" s="25"/>
      <c r="P430" s="25"/>
      <c r="Q430" s="25"/>
      <c r="R430" s="25"/>
      <c r="S430" s="25" t="s">
        <v>12</v>
      </c>
      <c r="T430" s="25">
        <v>2.16008666692988E-2</v>
      </c>
      <c r="U430" s="25">
        <v>365</v>
      </c>
      <c r="V430" s="29">
        <v>5.9180456628215999E-5</v>
      </c>
      <c r="W430" s="25">
        <v>10467</v>
      </c>
      <c r="X430" s="27">
        <v>2321098</v>
      </c>
      <c r="Y430" s="28">
        <f t="shared" si="12"/>
        <v>1.004526893924612E-3</v>
      </c>
      <c r="AA430" t="str">
        <f t="shared" si="13"/>
        <v>2104007000-51685-VOC</v>
      </c>
      <c r="AB430" t="str">
        <f>IF(COUNTIF('NP-NRModel-MAR-WILDFIRES Modifi'!V:V, AA430)=0, "Missing", "")</f>
        <v/>
      </c>
    </row>
    <row r="431" spans="1:28" hidden="1" x14ac:dyDescent="0.3">
      <c r="A431" s="24">
        <v>2104008100</v>
      </c>
      <c r="B431" s="40">
        <v>11001</v>
      </c>
      <c r="C431" s="25"/>
      <c r="D431" s="25"/>
      <c r="E431" s="25"/>
      <c r="F431" s="25"/>
      <c r="G431" s="25" t="s">
        <v>955</v>
      </c>
      <c r="H431" s="25">
        <v>4.2423849301349301E-3</v>
      </c>
      <c r="I431" s="25">
        <v>153</v>
      </c>
      <c r="J431" s="29">
        <v>2.7728006079313301E-5</v>
      </c>
      <c r="K431" s="25">
        <v>10476</v>
      </c>
      <c r="L431" s="26">
        <v>2027781</v>
      </c>
      <c r="M431" s="24">
        <v>2104008100</v>
      </c>
      <c r="N431" s="25">
        <v>11001</v>
      </c>
      <c r="O431" s="25"/>
      <c r="P431" s="25"/>
      <c r="Q431" s="25"/>
      <c r="R431" s="25"/>
      <c r="S431" s="25" t="s">
        <v>955</v>
      </c>
      <c r="T431" s="25">
        <v>2.7603049999967901E-2</v>
      </c>
      <c r="U431" s="25">
        <v>365</v>
      </c>
      <c r="V431" s="29">
        <v>7.5624794520459996E-5</v>
      </c>
      <c r="W431" s="25">
        <v>10476</v>
      </c>
      <c r="X431" s="27">
        <v>2027781</v>
      </c>
      <c r="Y431" s="28">
        <f t="shared" si="12"/>
        <v>1.0045268939246042E-3</v>
      </c>
      <c r="AA431" t="str">
        <f t="shared" si="13"/>
        <v>2104008100-11001-NOX</v>
      </c>
      <c r="AB431" t="str">
        <f>IF(COUNTIF('NP-NRModel-MAR-WILDFIRES Modifi'!V:V, AA431)=0, "Missing", "")</f>
        <v/>
      </c>
    </row>
    <row r="432" spans="1:28" hidden="1" x14ac:dyDescent="0.3">
      <c r="A432" s="24">
        <v>2104008100</v>
      </c>
      <c r="B432" s="40">
        <v>11001</v>
      </c>
      <c r="C432" s="25"/>
      <c r="D432" s="25"/>
      <c r="E432" s="25"/>
      <c r="F432" s="25"/>
      <c r="G432" s="25" t="s">
        <v>12</v>
      </c>
      <c r="H432" s="25">
        <v>3.0838868862240701E-2</v>
      </c>
      <c r="I432" s="25">
        <v>153</v>
      </c>
      <c r="J432" s="25">
        <v>2.0156123439372999E-4</v>
      </c>
      <c r="K432" s="25">
        <v>10476</v>
      </c>
      <c r="L432" s="26">
        <v>2027789</v>
      </c>
      <c r="M432" s="24">
        <v>2104008100</v>
      </c>
      <c r="N432" s="25">
        <v>11001</v>
      </c>
      <c r="O432" s="25"/>
      <c r="P432" s="25"/>
      <c r="Q432" s="25"/>
      <c r="R432" s="25"/>
      <c r="S432" s="25" t="s">
        <v>12</v>
      </c>
      <c r="T432" s="25">
        <v>0.20065289999976699</v>
      </c>
      <c r="U432" s="25">
        <v>365</v>
      </c>
      <c r="V432" s="25">
        <v>5.49733972602102E-4</v>
      </c>
      <c r="W432" s="25">
        <v>10476</v>
      </c>
      <c r="X432" s="27">
        <v>2027789</v>
      </c>
      <c r="Y432" s="28">
        <f t="shared" si="12"/>
        <v>1.0045268939246033E-3</v>
      </c>
      <c r="AA432" t="str">
        <f t="shared" si="13"/>
        <v>2104008100-11001-VOC</v>
      </c>
      <c r="AB432" t="str">
        <f>IF(COUNTIF('NP-NRModel-MAR-WILDFIRES Modifi'!V:V, AA432)=0, "Missing", "")</f>
        <v/>
      </c>
    </row>
    <row r="433" spans="1:28" hidden="1" x14ac:dyDescent="0.3">
      <c r="A433" s="24">
        <v>2104008100</v>
      </c>
      <c r="B433" s="40">
        <v>24009</v>
      </c>
      <c r="C433" s="25"/>
      <c r="D433" s="25"/>
      <c r="E433" s="25"/>
      <c r="F433" s="25"/>
      <c r="G433" s="25" t="s">
        <v>955</v>
      </c>
      <c r="H433" s="25">
        <v>0.16118959980307199</v>
      </c>
      <c r="I433" s="25">
        <v>153</v>
      </c>
      <c r="J433" s="25">
        <v>1.05352679609851E-3</v>
      </c>
      <c r="K433" s="25">
        <v>10476</v>
      </c>
      <c r="L433" s="26">
        <v>2095422</v>
      </c>
      <c r="M433" s="24">
        <v>2104008100</v>
      </c>
      <c r="N433" s="25">
        <v>24009</v>
      </c>
      <c r="O433" s="25"/>
      <c r="P433" s="25"/>
      <c r="Q433" s="25"/>
      <c r="R433" s="25"/>
      <c r="S433" s="25" t="s">
        <v>955</v>
      </c>
      <c r="T433" s="25">
        <v>1.0487790844329401</v>
      </c>
      <c r="U433" s="25">
        <v>365</v>
      </c>
      <c r="V433" s="25">
        <v>2.8733673546107999E-3</v>
      </c>
      <c r="W433" s="25">
        <v>10476</v>
      </c>
      <c r="X433" s="27">
        <v>2095422</v>
      </c>
      <c r="Y433" s="28">
        <f t="shared" si="12"/>
        <v>1.0045268939246027E-3</v>
      </c>
      <c r="AA433" t="str">
        <f t="shared" si="13"/>
        <v>2104008100-24009-NOX</v>
      </c>
      <c r="AB433" t="str">
        <f>IF(COUNTIF('NP-NRModel-MAR-WILDFIRES Modifi'!V:V, AA433)=0, "Missing", "")</f>
        <v/>
      </c>
    </row>
    <row r="434" spans="1:28" hidden="1" x14ac:dyDescent="0.3">
      <c r="A434" s="24">
        <v>2104008100</v>
      </c>
      <c r="B434" s="40">
        <v>24009</v>
      </c>
      <c r="C434" s="25"/>
      <c r="D434" s="25"/>
      <c r="E434" s="25"/>
      <c r="F434" s="25"/>
      <c r="G434" s="25" t="s">
        <v>12</v>
      </c>
      <c r="H434" s="25">
        <v>1.1717241086530099</v>
      </c>
      <c r="I434" s="25">
        <v>153</v>
      </c>
      <c r="J434" s="25">
        <v>7.6583275075360301E-3</v>
      </c>
      <c r="K434" s="25">
        <v>10476</v>
      </c>
      <c r="L434" s="26">
        <v>2095414</v>
      </c>
      <c r="M434" s="24">
        <v>2104008100</v>
      </c>
      <c r="N434" s="25">
        <v>24009</v>
      </c>
      <c r="O434" s="25"/>
      <c r="P434" s="25"/>
      <c r="Q434" s="25"/>
      <c r="R434" s="25"/>
      <c r="S434" s="25" t="s">
        <v>12</v>
      </c>
      <c r="T434" s="25">
        <v>7.6238153043524504</v>
      </c>
      <c r="U434" s="25">
        <v>365</v>
      </c>
      <c r="V434" s="25">
        <v>2.08871652174039E-2</v>
      </c>
      <c r="W434" s="25">
        <v>10476</v>
      </c>
      <c r="X434" s="27">
        <v>2095414</v>
      </c>
      <c r="Y434" s="28">
        <f t="shared" si="12"/>
        <v>1.0045268939246044E-3</v>
      </c>
      <c r="AA434" t="str">
        <f t="shared" si="13"/>
        <v>2104008100-24009-VOC</v>
      </c>
      <c r="AB434" t="str">
        <f>IF(COUNTIF('NP-NRModel-MAR-WILDFIRES Modifi'!V:V, AA434)=0, "Missing", "")</f>
        <v/>
      </c>
    </row>
    <row r="435" spans="1:28" hidden="1" x14ac:dyDescent="0.3">
      <c r="A435" s="24">
        <v>2104008100</v>
      </c>
      <c r="B435" s="40">
        <v>24017</v>
      </c>
      <c r="C435" s="25"/>
      <c r="D435" s="25"/>
      <c r="E435" s="25"/>
      <c r="F435" s="25"/>
      <c r="G435" s="25" t="s">
        <v>955</v>
      </c>
      <c r="H435" s="25">
        <v>0.45038259649753398</v>
      </c>
      <c r="I435" s="25">
        <v>153</v>
      </c>
      <c r="J435" s="25">
        <v>2.9436771012910702E-3</v>
      </c>
      <c r="K435" s="25">
        <v>10476</v>
      </c>
      <c r="L435" s="26">
        <v>1894505</v>
      </c>
      <c r="M435" s="24">
        <v>2104008100</v>
      </c>
      <c r="N435" s="25">
        <v>24017</v>
      </c>
      <c r="O435" s="25"/>
      <c r="P435" s="25"/>
      <c r="Q435" s="25"/>
      <c r="R435" s="25"/>
      <c r="S435" s="25" t="s">
        <v>955</v>
      </c>
      <c r="T435" s="25">
        <v>2.9304114395487901</v>
      </c>
      <c r="U435" s="25">
        <v>365</v>
      </c>
      <c r="V435" s="25">
        <v>8.0285244919144991E-3</v>
      </c>
      <c r="W435" s="25">
        <v>10476</v>
      </c>
      <c r="X435" s="27">
        <v>1894505</v>
      </c>
      <c r="Y435" s="28">
        <f t="shared" si="12"/>
        <v>1.0045268939246029E-3</v>
      </c>
      <c r="AA435" t="str">
        <f t="shared" si="13"/>
        <v>2104008100-24017-NOX</v>
      </c>
      <c r="AB435" t="str">
        <f>IF(COUNTIF('NP-NRModel-MAR-WILDFIRES Modifi'!V:V, AA435)=0, "Missing", "")</f>
        <v/>
      </c>
    </row>
    <row r="436" spans="1:28" hidden="1" x14ac:dyDescent="0.3">
      <c r="A436" s="24">
        <v>2104008100</v>
      </c>
      <c r="B436" s="40">
        <v>24017</v>
      </c>
      <c r="C436" s="25"/>
      <c r="D436" s="25"/>
      <c r="E436" s="25"/>
      <c r="F436" s="25"/>
      <c r="G436" s="25" t="s">
        <v>12</v>
      </c>
      <c r="H436" s="25">
        <v>3.2739348280806801</v>
      </c>
      <c r="I436" s="25">
        <v>153</v>
      </c>
      <c r="J436" s="25">
        <v>2.1398266850200499E-2</v>
      </c>
      <c r="K436" s="25">
        <v>10476</v>
      </c>
      <c r="L436" s="26">
        <v>1894498</v>
      </c>
      <c r="M436" s="24">
        <v>2104008100</v>
      </c>
      <c r="N436" s="25">
        <v>24017</v>
      </c>
      <c r="O436" s="25"/>
      <c r="P436" s="25"/>
      <c r="Q436" s="25"/>
      <c r="R436" s="25"/>
      <c r="S436" s="25" t="s">
        <v>12</v>
      </c>
      <c r="T436" s="25">
        <v>21.301835699589098</v>
      </c>
      <c r="U436" s="25">
        <v>365</v>
      </c>
      <c r="V436" s="25">
        <v>5.83611936975044E-2</v>
      </c>
      <c r="W436" s="25">
        <v>10476</v>
      </c>
      <c r="X436" s="27">
        <v>1894498</v>
      </c>
      <c r="Y436" s="28">
        <f t="shared" si="12"/>
        <v>1.0045268939246049E-3</v>
      </c>
      <c r="AA436" t="str">
        <f t="shared" si="13"/>
        <v>2104008100-24017-VOC</v>
      </c>
      <c r="AB436" t="str">
        <f>IF(COUNTIF('NP-NRModel-MAR-WILDFIRES Modifi'!V:V, AA436)=0, "Missing", "")</f>
        <v/>
      </c>
    </row>
    <row r="437" spans="1:28" hidden="1" x14ac:dyDescent="0.3">
      <c r="A437" s="24">
        <v>2104008100</v>
      </c>
      <c r="B437" s="40">
        <v>24021</v>
      </c>
      <c r="C437" s="25"/>
      <c r="D437" s="25"/>
      <c r="E437" s="25"/>
      <c r="F437" s="25"/>
      <c r="G437" s="25" t="s">
        <v>955</v>
      </c>
      <c r="H437" s="25">
        <v>0.58721043012342999</v>
      </c>
      <c r="I437" s="25">
        <v>153</v>
      </c>
      <c r="J437" s="25">
        <v>3.8379766674733998E-3</v>
      </c>
      <c r="K437" s="25">
        <v>10476</v>
      </c>
      <c r="L437" s="26">
        <v>379792</v>
      </c>
      <c r="M437" s="24">
        <v>2104008100</v>
      </c>
      <c r="N437" s="25">
        <v>24021</v>
      </c>
      <c r="O437" s="25"/>
      <c r="P437" s="25"/>
      <c r="Q437" s="25"/>
      <c r="R437" s="25"/>
      <c r="S437" s="25" t="s">
        <v>955</v>
      </c>
      <c r="T437" s="25">
        <v>3.8206808505432202</v>
      </c>
      <c r="U437" s="25">
        <v>365</v>
      </c>
      <c r="V437" s="25">
        <v>1.0467618768611501E-2</v>
      </c>
      <c r="W437" s="25">
        <v>10476</v>
      </c>
      <c r="X437" s="27">
        <v>379792</v>
      </c>
      <c r="Y437" s="28">
        <f t="shared" si="12"/>
        <v>1.0045268939246053E-3</v>
      </c>
      <c r="AA437" t="str">
        <f t="shared" si="13"/>
        <v>2104008100-24021-NOX</v>
      </c>
      <c r="AB437" t="str">
        <f>IF(COUNTIF('NP-NRModel-MAR-WILDFIRES Modifi'!V:V, AA437)=0, "Missing", "")</f>
        <v/>
      </c>
    </row>
    <row r="438" spans="1:28" hidden="1" x14ac:dyDescent="0.3">
      <c r="A438" s="24">
        <v>2104008100</v>
      </c>
      <c r="B438" s="40">
        <v>24021</v>
      </c>
      <c r="C438" s="25"/>
      <c r="D438" s="25"/>
      <c r="E438" s="25"/>
      <c r="F438" s="25"/>
      <c r="G438" s="25" t="s">
        <v>12</v>
      </c>
      <c r="H438" s="25">
        <v>4.2685670408012397</v>
      </c>
      <c r="I438" s="25">
        <v>153</v>
      </c>
      <c r="J438" s="25">
        <v>2.7899130985629E-2</v>
      </c>
      <c r="K438" s="25">
        <v>10476</v>
      </c>
      <c r="L438" s="26">
        <v>379790</v>
      </c>
      <c r="M438" s="24">
        <v>2104008100</v>
      </c>
      <c r="N438" s="25">
        <v>24021</v>
      </c>
      <c r="O438" s="25"/>
      <c r="P438" s="25"/>
      <c r="Q438" s="25"/>
      <c r="R438" s="25"/>
      <c r="S438" s="25" t="s">
        <v>12</v>
      </c>
      <c r="T438" s="25">
        <v>27.773403733004599</v>
      </c>
      <c r="U438" s="25">
        <v>365</v>
      </c>
      <c r="V438" s="25">
        <v>7.6091517076724902E-2</v>
      </c>
      <c r="W438" s="25">
        <v>10476</v>
      </c>
      <c r="X438" s="27">
        <v>379790</v>
      </c>
      <c r="Y438" s="28">
        <f t="shared" si="12"/>
        <v>1.0045268939245999E-3</v>
      </c>
      <c r="AA438" t="str">
        <f t="shared" si="13"/>
        <v>2104008100-24021-VOC</v>
      </c>
      <c r="AB438" t="str">
        <f>IF(COUNTIF('NP-NRModel-MAR-WILDFIRES Modifi'!V:V, AA438)=0, "Missing", "")</f>
        <v/>
      </c>
    </row>
    <row r="439" spans="1:28" hidden="1" x14ac:dyDescent="0.3">
      <c r="A439" s="24">
        <v>2104008100</v>
      </c>
      <c r="B439" s="40">
        <v>24031</v>
      </c>
      <c r="C439" s="25"/>
      <c r="D439" s="25"/>
      <c r="E439" s="25"/>
      <c r="F439" s="25"/>
      <c r="G439" s="25" t="s">
        <v>955</v>
      </c>
      <c r="H439" s="25">
        <v>1.59235116168376</v>
      </c>
      <c r="I439" s="25">
        <v>153</v>
      </c>
      <c r="J439" s="25">
        <v>1.04075239325736E-2</v>
      </c>
      <c r="K439" s="25">
        <v>10476</v>
      </c>
      <c r="L439" s="26">
        <v>242180</v>
      </c>
      <c r="M439" s="24">
        <v>2104008100</v>
      </c>
      <c r="N439" s="25">
        <v>24031</v>
      </c>
      <c r="O439" s="25"/>
      <c r="P439" s="25"/>
      <c r="Q439" s="25"/>
      <c r="R439" s="25"/>
      <c r="S439" s="25" t="s">
        <v>955</v>
      </c>
      <c r="T439" s="25">
        <v>10.3606224935524</v>
      </c>
      <c r="U439" s="25">
        <v>365</v>
      </c>
      <c r="V439" s="25">
        <v>2.8385267105623099E-2</v>
      </c>
      <c r="W439" s="25">
        <v>10476</v>
      </c>
      <c r="X439" s="27">
        <v>242180</v>
      </c>
      <c r="Y439" s="28">
        <f t="shared" si="12"/>
        <v>1.0045268939246062E-3</v>
      </c>
      <c r="AA439" t="str">
        <f t="shared" si="13"/>
        <v>2104008100-24031-NOX</v>
      </c>
      <c r="AB439" t="str">
        <f>IF(COUNTIF('NP-NRModel-MAR-WILDFIRES Modifi'!V:V, AA439)=0, "Missing", "")</f>
        <v/>
      </c>
    </row>
    <row r="440" spans="1:28" hidden="1" x14ac:dyDescent="0.3">
      <c r="A440" s="24">
        <v>2104008100</v>
      </c>
      <c r="B440" s="40">
        <v>24031</v>
      </c>
      <c r="C440" s="25"/>
      <c r="D440" s="25"/>
      <c r="E440" s="25"/>
      <c r="F440" s="25"/>
      <c r="G440" s="25" t="s">
        <v>12</v>
      </c>
      <c r="H440" s="25">
        <v>11.575165846031901</v>
      </c>
      <c r="I440" s="25">
        <v>153</v>
      </c>
      <c r="J440" s="25">
        <v>7.5654678732234998E-2</v>
      </c>
      <c r="K440" s="25">
        <v>10476</v>
      </c>
      <c r="L440" s="26">
        <v>242173</v>
      </c>
      <c r="M440" s="24">
        <v>2104008100</v>
      </c>
      <c r="N440" s="25">
        <v>24031</v>
      </c>
      <c r="O440" s="25"/>
      <c r="P440" s="25"/>
      <c r="Q440" s="25"/>
      <c r="R440" s="25"/>
      <c r="S440" s="25" t="s">
        <v>12</v>
      </c>
      <c r="T440" s="25">
        <v>75.3137414137897</v>
      </c>
      <c r="U440" s="25">
        <v>365</v>
      </c>
      <c r="V440" s="25">
        <v>0.206339017572026</v>
      </c>
      <c r="W440" s="25">
        <v>10476</v>
      </c>
      <c r="X440" s="27">
        <v>242173</v>
      </c>
      <c r="Y440" s="28">
        <f t="shared" si="12"/>
        <v>1.0045268939246042E-3</v>
      </c>
      <c r="AA440" t="str">
        <f t="shared" si="13"/>
        <v>2104008100-24031-VOC</v>
      </c>
      <c r="AB440" t="str">
        <f>IF(COUNTIF('NP-NRModel-MAR-WILDFIRES Modifi'!V:V, AA440)=0, "Missing", "")</f>
        <v/>
      </c>
    </row>
    <row r="441" spans="1:28" hidden="1" x14ac:dyDescent="0.3">
      <c r="A441" s="24">
        <v>2104008100</v>
      </c>
      <c r="B441" s="40">
        <v>24033</v>
      </c>
      <c r="C441" s="25"/>
      <c r="D441" s="25"/>
      <c r="E441" s="25"/>
      <c r="F441" s="25"/>
      <c r="G441" s="25" t="s">
        <v>955</v>
      </c>
      <c r="H441" s="25">
        <v>1.6480061830156301</v>
      </c>
      <c r="I441" s="25">
        <v>153</v>
      </c>
      <c r="J441" s="25">
        <v>1.07712822419322E-2</v>
      </c>
      <c r="K441" s="25">
        <v>10476</v>
      </c>
      <c r="L441" s="26">
        <v>866182</v>
      </c>
      <c r="M441" s="24">
        <v>2104008100</v>
      </c>
      <c r="N441" s="25">
        <v>24033</v>
      </c>
      <c r="O441" s="25"/>
      <c r="P441" s="25"/>
      <c r="Q441" s="25"/>
      <c r="R441" s="25"/>
      <c r="S441" s="25" t="s">
        <v>955</v>
      </c>
      <c r="T441" s="25">
        <v>10.7227415284519</v>
      </c>
      <c r="U441" s="25">
        <v>365</v>
      </c>
      <c r="V441" s="25">
        <v>2.9377374050553299E-2</v>
      </c>
      <c r="W441" s="25">
        <v>10476</v>
      </c>
      <c r="X441" s="27">
        <v>866182</v>
      </c>
      <c r="Y441" s="28">
        <f t="shared" si="12"/>
        <v>1.0045268939246088E-3</v>
      </c>
      <c r="AA441" t="str">
        <f t="shared" si="13"/>
        <v>2104008100-24033-NOX</v>
      </c>
      <c r="AB441" t="str">
        <f>IF(COUNTIF('NP-NRModel-MAR-WILDFIRES Modifi'!V:V, AA441)=0, "Missing", "")</f>
        <v/>
      </c>
    </row>
    <row r="442" spans="1:28" hidden="1" x14ac:dyDescent="0.3">
      <c r="A442" s="24">
        <v>2104008100</v>
      </c>
      <c r="B442" s="40">
        <v>24033</v>
      </c>
      <c r="C442" s="25"/>
      <c r="D442" s="25"/>
      <c r="E442" s="25"/>
      <c r="F442" s="25"/>
      <c r="G442" s="25" t="s">
        <v>12</v>
      </c>
      <c r="H442" s="25">
        <v>11.979741628547901</v>
      </c>
      <c r="I442" s="25">
        <v>153</v>
      </c>
      <c r="J442" s="25">
        <v>7.8298964892469902E-2</v>
      </c>
      <c r="K442" s="25">
        <v>10476</v>
      </c>
      <c r="L442" s="26">
        <v>866180</v>
      </c>
      <c r="M442" s="24">
        <v>2104008100</v>
      </c>
      <c r="N442" s="25">
        <v>24033</v>
      </c>
      <c r="O442" s="25"/>
      <c r="P442" s="25"/>
      <c r="Q442" s="25"/>
      <c r="R442" s="25"/>
      <c r="S442" s="25" t="s">
        <v>12</v>
      </c>
      <c r="T442" s="25">
        <v>77.946111115613704</v>
      </c>
      <c r="U442" s="25">
        <v>365</v>
      </c>
      <c r="V442" s="25">
        <v>0.213550989357845</v>
      </c>
      <c r="W442" s="25">
        <v>10476</v>
      </c>
      <c r="X442" s="27">
        <v>866180</v>
      </c>
      <c r="Y442" s="28">
        <f t="shared" si="12"/>
        <v>1.0045268939246094E-3</v>
      </c>
      <c r="AA442" t="str">
        <f t="shared" si="13"/>
        <v>2104008100-24033-VOC</v>
      </c>
      <c r="AB442" t="str">
        <f>IF(COUNTIF('NP-NRModel-MAR-WILDFIRES Modifi'!V:V, AA442)=0, "Missing", "")</f>
        <v/>
      </c>
    </row>
    <row r="443" spans="1:28" hidden="1" x14ac:dyDescent="0.3">
      <c r="A443" s="24">
        <v>2104008100</v>
      </c>
      <c r="B443" s="40">
        <v>51013</v>
      </c>
      <c r="C443" s="25"/>
      <c r="D443" s="25"/>
      <c r="E443" s="25"/>
      <c r="F443" s="25"/>
      <c r="G443" s="25" t="s">
        <v>955</v>
      </c>
      <c r="H443" s="25">
        <v>4.3399663398302403E-2</v>
      </c>
      <c r="I443" s="25">
        <v>153</v>
      </c>
      <c r="J443" s="25">
        <v>2.8365793070785902E-4</v>
      </c>
      <c r="K443" s="25">
        <v>10476</v>
      </c>
      <c r="L443" s="26">
        <v>391140</v>
      </c>
      <c r="M443" s="24">
        <v>2104008100</v>
      </c>
      <c r="N443" s="25">
        <v>51013</v>
      </c>
      <c r="O443" s="25"/>
      <c r="P443" s="25"/>
      <c r="Q443" s="25"/>
      <c r="R443" s="25"/>
      <c r="S443" s="25" t="s">
        <v>955</v>
      </c>
      <c r="T443" s="25">
        <v>0.28237962808504802</v>
      </c>
      <c r="U443" s="25">
        <v>365</v>
      </c>
      <c r="V443" s="25">
        <v>7.7364281667136601E-4</v>
      </c>
      <c r="W443" s="25">
        <v>10476</v>
      </c>
      <c r="X443" s="27">
        <v>391140</v>
      </c>
      <c r="Y443" s="28">
        <f t="shared" si="12"/>
        <v>1.004526893924607E-3</v>
      </c>
      <c r="AA443" t="str">
        <f t="shared" si="13"/>
        <v>2104008100-51013-NOX</v>
      </c>
      <c r="AB443" t="str">
        <f>IF(COUNTIF('NP-NRModel-MAR-WILDFIRES Modifi'!V:V, AA443)=0, "Missing", "")</f>
        <v/>
      </c>
    </row>
    <row r="444" spans="1:28" hidden="1" x14ac:dyDescent="0.3">
      <c r="A444" s="24">
        <v>2104008100</v>
      </c>
      <c r="B444" s="40">
        <v>51013</v>
      </c>
      <c r="C444" s="25"/>
      <c r="D444" s="25"/>
      <c r="E444" s="25"/>
      <c r="F444" s="25"/>
      <c r="G444" s="25" t="s">
        <v>12</v>
      </c>
      <c r="H444" s="25">
        <v>0.31548206676776402</v>
      </c>
      <c r="I444" s="25">
        <v>153</v>
      </c>
      <c r="J444" s="25">
        <v>2.0619742925997598E-3</v>
      </c>
      <c r="K444" s="25">
        <v>10476</v>
      </c>
      <c r="L444" s="26">
        <v>391139</v>
      </c>
      <c r="M444" s="24">
        <v>2104008100</v>
      </c>
      <c r="N444" s="25">
        <v>51013</v>
      </c>
      <c r="O444" s="25"/>
      <c r="P444" s="25"/>
      <c r="Q444" s="25"/>
      <c r="R444" s="25"/>
      <c r="S444" s="25" t="s">
        <v>12</v>
      </c>
      <c r="T444" s="25">
        <v>2.0526820188395498</v>
      </c>
      <c r="U444" s="25">
        <v>365</v>
      </c>
      <c r="V444" s="25">
        <v>5.6237863529850704E-3</v>
      </c>
      <c r="W444" s="25">
        <v>10476</v>
      </c>
      <c r="X444" s="27">
        <v>391139</v>
      </c>
      <c r="Y444" s="28">
        <f t="shared" si="12"/>
        <v>1.0045268939245949E-3</v>
      </c>
      <c r="AA444" t="str">
        <f t="shared" si="13"/>
        <v>2104008100-51013-VOC</v>
      </c>
      <c r="AB444" t="str">
        <f>IF(COUNTIF('NP-NRModel-MAR-WILDFIRES Modifi'!V:V, AA444)=0, "Missing", "")</f>
        <v/>
      </c>
    </row>
    <row r="445" spans="1:28" hidden="1" x14ac:dyDescent="0.3">
      <c r="A445" s="24">
        <v>2104008100</v>
      </c>
      <c r="B445" s="40">
        <v>51059</v>
      </c>
      <c r="C445" s="25"/>
      <c r="D445" s="25"/>
      <c r="E445" s="25"/>
      <c r="F445" s="25"/>
      <c r="G445" s="25" t="s">
        <v>955</v>
      </c>
      <c r="H445" s="25">
        <v>1.8047974007876399</v>
      </c>
      <c r="I445" s="25">
        <v>153</v>
      </c>
      <c r="J445" s="25">
        <v>1.17960614430565E-2</v>
      </c>
      <c r="K445" s="25">
        <v>10476</v>
      </c>
      <c r="L445" s="26">
        <v>704967</v>
      </c>
      <c r="M445" s="24">
        <v>2104008100</v>
      </c>
      <c r="N445" s="25">
        <v>51059</v>
      </c>
      <c r="O445" s="25"/>
      <c r="P445" s="25"/>
      <c r="Q445" s="25"/>
      <c r="R445" s="25"/>
      <c r="S445" s="25" t="s">
        <v>955</v>
      </c>
      <c r="T445" s="25">
        <v>11.7429025687607</v>
      </c>
      <c r="U445" s="25">
        <v>365</v>
      </c>
      <c r="V445" s="25">
        <v>3.2172335804824002E-2</v>
      </c>
      <c r="W445" s="25">
        <v>10476</v>
      </c>
      <c r="X445" s="27">
        <v>704967</v>
      </c>
      <c r="Y445" s="28">
        <f t="shared" si="12"/>
        <v>1.0045268939246092E-3</v>
      </c>
      <c r="AA445" t="str">
        <f t="shared" si="13"/>
        <v>2104008100-51059-NOX</v>
      </c>
      <c r="AB445" t="str">
        <f>IF(COUNTIF('NP-NRModel-MAR-WILDFIRES Modifi'!V:V, AA445)=0, "Missing", "")</f>
        <v/>
      </c>
    </row>
    <row r="446" spans="1:28" hidden="1" x14ac:dyDescent="0.3">
      <c r="A446" s="24">
        <v>2104008100</v>
      </c>
      <c r="B446" s="40">
        <v>51059</v>
      </c>
      <c r="C446" s="25"/>
      <c r="D446" s="25"/>
      <c r="E446" s="25"/>
      <c r="F446" s="25"/>
      <c r="G446" s="25" t="s">
        <v>12</v>
      </c>
      <c r="H446" s="25">
        <v>13.1194907642655</v>
      </c>
      <c r="I446" s="25">
        <v>153</v>
      </c>
      <c r="J446" s="25">
        <v>8.5748305648794099E-2</v>
      </c>
      <c r="K446" s="25">
        <v>10476</v>
      </c>
      <c r="L446" s="26">
        <v>704970</v>
      </c>
      <c r="M446" s="24">
        <v>2104008100</v>
      </c>
      <c r="N446" s="25">
        <v>51059</v>
      </c>
      <c r="O446" s="25"/>
      <c r="P446" s="25"/>
      <c r="Q446" s="25"/>
      <c r="R446" s="25"/>
      <c r="S446" s="25" t="s">
        <v>12</v>
      </c>
      <c r="T446" s="25">
        <v>85.361881466192102</v>
      </c>
      <c r="U446" s="25">
        <v>365</v>
      </c>
      <c r="V446" s="25">
        <v>0.23386816840052599</v>
      </c>
      <c r="W446" s="25">
        <v>10476</v>
      </c>
      <c r="X446" s="27">
        <v>704970</v>
      </c>
      <c r="Y446" s="28">
        <f t="shared" si="12"/>
        <v>1.0045268939246031E-3</v>
      </c>
      <c r="AA446" t="str">
        <f t="shared" si="13"/>
        <v>2104008100-51059-VOC</v>
      </c>
      <c r="AB446" t="str">
        <f>IF(COUNTIF('NP-NRModel-MAR-WILDFIRES Modifi'!V:V, AA446)=0, "Missing", "")</f>
        <v/>
      </c>
    </row>
    <row r="447" spans="1:28" hidden="1" x14ac:dyDescent="0.3">
      <c r="A447" s="24">
        <v>2104008100</v>
      </c>
      <c r="B447" s="40">
        <v>51107</v>
      </c>
      <c r="C447" s="25"/>
      <c r="D447" s="25"/>
      <c r="E447" s="25"/>
      <c r="F447" s="25"/>
      <c r="G447" s="25" t="s">
        <v>955</v>
      </c>
      <c r="H447" s="25">
        <v>1.2395634278702601</v>
      </c>
      <c r="I447" s="25">
        <v>153</v>
      </c>
      <c r="J447" s="25">
        <v>8.1017217507860194E-3</v>
      </c>
      <c r="K447" s="25">
        <v>10476</v>
      </c>
      <c r="L447" s="26">
        <v>684582</v>
      </c>
      <c r="M447" s="24">
        <v>2104008100</v>
      </c>
      <c r="N447" s="25">
        <v>51107</v>
      </c>
      <c r="O447" s="25"/>
      <c r="P447" s="25"/>
      <c r="Q447" s="25"/>
      <c r="R447" s="25"/>
      <c r="S447" s="25" t="s">
        <v>955</v>
      </c>
      <c r="T447" s="25">
        <v>8.0652113943244199</v>
      </c>
      <c r="U447" s="25">
        <v>365</v>
      </c>
      <c r="V447" s="25">
        <v>2.2096469573491501E-2</v>
      </c>
      <c r="W447" s="25">
        <v>10476</v>
      </c>
      <c r="X447" s="27">
        <v>684582</v>
      </c>
      <c r="Y447" s="28">
        <f t="shared" si="12"/>
        <v>1.0045268939246023E-3</v>
      </c>
      <c r="AA447" t="str">
        <f t="shared" si="13"/>
        <v>2104008100-51107-NOX</v>
      </c>
      <c r="AB447" t="str">
        <f>IF(COUNTIF('NP-NRModel-MAR-WILDFIRES Modifi'!V:V, AA447)=0, "Missing", "")</f>
        <v/>
      </c>
    </row>
    <row r="448" spans="1:28" hidden="1" x14ac:dyDescent="0.3">
      <c r="A448" s="24">
        <v>2104008100</v>
      </c>
      <c r="B448" s="40">
        <v>51107</v>
      </c>
      <c r="C448" s="25"/>
      <c r="D448" s="25"/>
      <c r="E448" s="25"/>
      <c r="F448" s="25"/>
      <c r="G448" s="25" t="s">
        <v>12</v>
      </c>
      <c r="H448" s="25">
        <v>9.0106727201653598</v>
      </c>
      <c r="I448" s="25">
        <v>153</v>
      </c>
      <c r="J448" s="25">
        <v>5.88932857527147E-2</v>
      </c>
      <c r="K448" s="25">
        <v>10476</v>
      </c>
      <c r="L448" s="26">
        <v>684580</v>
      </c>
      <c r="M448" s="24">
        <v>2104008100</v>
      </c>
      <c r="N448" s="25">
        <v>51107</v>
      </c>
      <c r="O448" s="25"/>
      <c r="P448" s="25"/>
      <c r="Q448" s="25"/>
      <c r="R448" s="25"/>
      <c r="S448" s="25" t="s">
        <v>12</v>
      </c>
      <c r="T448" s="25">
        <v>58.627883542892</v>
      </c>
      <c r="U448" s="25">
        <v>365</v>
      </c>
      <c r="V448" s="25">
        <v>0.16062433847367599</v>
      </c>
      <c r="W448" s="25">
        <v>10476</v>
      </c>
      <c r="X448" s="27">
        <v>684580</v>
      </c>
      <c r="Y448" s="28">
        <f t="shared" si="12"/>
        <v>1.0045268939246038E-3</v>
      </c>
      <c r="AA448" t="str">
        <f t="shared" si="13"/>
        <v>2104008100-51107-VOC</v>
      </c>
      <c r="AB448" t="str">
        <f>IF(COUNTIF('NP-NRModel-MAR-WILDFIRES Modifi'!V:V, AA448)=0, "Missing", "")</f>
        <v/>
      </c>
    </row>
    <row r="449" spans="1:28" hidden="1" x14ac:dyDescent="0.3">
      <c r="A449" s="24">
        <v>2104008100</v>
      </c>
      <c r="B449" s="40">
        <v>51153</v>
      </c>
      <c r="C449" s="25"/>
      <c r="D449" s="25"/>
      <c r="E449" s="25"/>
      <c r="F449" s="25"/>
      <c r="G449" s="25" t="s">
        <v>955</v>
      </c>
      <c r="H449" s="25">
        <v>1.22761710969608</v>
      </c>
      <c r="I449" s="25">
        <v>153</v>
      </c>
      <c r="J449" s="25">
        <v>8.0236412398436898E-3</v>
      </c>
      <c r="K449" s="25">
        <v>10476</v>
      </c>
      <c r="L449" s="26">
        <v>1309696</v>
      </c>
      <c r="M449" s="24">
        <v>2104008100</v>
      </c>
      <c r="N449" s="25">
        <v>51153</v>
      </c>
      <c r="O449" s="25"/>
      <c r="P449" s="25"/>
      <c r="Q449" s="25"/>
      <c r="R449" s="25"/>
      <c r="S449" s="25" t="s">
        <v>955</v>
      </c>
      <c r="T449" s="25">
        <v>7.9874827526975798</v>
      </c>
      <c r="U449" s="25">
        <v>365</v>
      </c>
      <c r="V449" s="25">
        <v>2.1883514390952201E-2</v>
      </c>
      <c r="W449" s="25">
        <v>10476</v>
      </c>
      <c r="X449" s="27">
        <v>1309696</v>
      </c>
      <c r="Y449" s="28">
        <f t="shared" si="12"/>
        <v>1.0045268939246096E-3</v>
      </c>
      <c r="AA449" t="str">
        <f t="shared" si="13"/>
        <v>2104008100-51153-NOX</v>
      </c>
      <c r="AB449" t="str">
        <f>IF(COUNTIF('NP-NRModel-MAR-WILDFIRES Modifi'!V:V, AA449)=0, "Missing", "")</f>
        <v/>
      </c>
    </row>
    <row r="450" spans="1:28" hidden="1" x14ac:dyDescent="0.3">
      <c r="A450" s="24">
        <v>2104008100</v>
      </c>
      <c r="B450" s="40">
        <v>51153</v>
      </c>
      <c r="C450" s="25"/>
      <c r="D450" s="25"/>
      <c r="E450" s="25"/>
      <c r="F450" s="25"/>
      <c r="G450" s="25" t="s">
        <v>12</v>
      </c>
      <c r="H450" s="25">
        <v>8.9238314131538399</v>
      </c>
      <c r="I450" s="25">
        <v>153</v>
      </c>
      <c r="J450" s="25">
        <v>5.8325695510809399E-2</v>
      </c>
      <c r="K450" s="25">
        <v>10476</v>
      </c>
      <c r="L450" s="26">
        <v>1309689</v>
      </c>
      <c r="M450" s="24">
        <v>2104008100</v>
      </c>
      <c r="N450" s="25">
        <v>51153</v>
      </c>
      <c r="O450" s="25"/>
      <c r="P450" s="25"/>
      <c r="Q450" s="25"/>
      <c r="R450" s="25"/>
      <c r="S450" s="25" t="s">
        <v>12</v>
      </c>
      <c r="T450" s="25">
        <v>58.062851142726203</v>
      </c>
      <c r="U450" s="25">
        <v>365</v>
      </c>
      <c r="V450" s="25">
        <v>0.15907630450061899</v>
      </c>
      <c r="W450" s="25">
        <v>10476</v>
      </c>
      <c r="X450" s="27">
        <v>1309689</v>
      </c>
      <c r="Y450" s="28">
        <f t="shared" si="12"/>
        <v>1.004526893924604E-3</v>
      </c>
      <c r="AA450" t="str">
        <f t="shared" si="13"/>
        <v>2104008100-51153-VOC</v>
      </c>
      <c r="AB450" t="str">
        <f>IF(COUNTIF('NP-NRModel-MAR-WILDFIRES Modifi'!V:V, AA450)=0, "Missing", "")</f>
        <v/>
      </c>
    </row>
    <row r="451" spans="1:28" hidden="1" x14ac:dyDescent="0.3">
      <c r="A451" s="24">
        <v>2104008100</v>
      </c>
      <c r="B451" s="40">
        <v>51510</v>
      </c>
      <c r="C451" s="25"/>
      <c r="D451" s="25"/>
      <c r="E451" s="25"/>
      <c r="F451" s="25"/>
      <c r="G451" s="25" t="s">
        <v>955</v>
      </c>
      <c r="H451" s="25">
        <v>1.9364366491576399E-2</v>
      </c>
      <c r="I451" s="25">
        <v>153</v>
      </c>
      <c r="J451" s="25">
        <v>1.26564486873048E-4</v>
      </c>
      <c r="K451" s="25">
        <v>10476</v>
      </c>
      <c r="L451" s="26">
        <v>1208589</v>
      </c>
      <c r="M451" s="24">
        <v>2104008100</v>
      </c>
      <c r="N451" s="25">
        <v>51510</v>
      </c>
      <c r="O451" s="25"/>
      <c r="P451" s="25"/>
      <c r="Q451" s="25"/>
      <c r="R451" s="25"/>
      <c r="S451" s="25" t="s">
        <v>955</v>
      </c>
      <c r="T451" s="25">
        <v>0.12599412483479699</v>
      </c>
      <c r="U451" s="25">
        <v>365</v>
      </c>
      <c r="V451" s="25">
        <v>3.45189383109034E-4</v>
      </c>
      <c r="W451" s="25">
        <v>10476</v>
      </c>
      <c r="X451" s="27">
        <v>1208589</v>
      </c>
      <c r="Y451" s="28">
        <f t="shared" ref="Y451:Y514" si="14">IFERROR(J451/T451,0)</f>
        <v>1.0045268939246085E-3</v>
      </c>
      <c r="AA451" t="str">
        <f t="shared" ref="AA451:AA514" si="15">TRIM(A451) &amp; "-" &amp; B451 &amp; "-" &amp; TRIM(S451)</f>
        <v>2104008100-51510-NOX</v>
      </c>
      <c r="AB451" t="str">
        <f>IF(COUNTIF('NP-NRModel-MAR-WILDFIRES Modifi'!V:V, AA451)=0, "Missing", "")</f>
        <v/>
      </c>
    </row>
    <row r="452" spans="1:28" hidden="1" x14ac:dyDescent="0.3">
      <c r="A452" s="24">
        <v>2104008100</v>
      </c>
      <c r="B452" s="40">
        <v>51510</v>
      </c>
      <c r="C452" s="25"/>
      <c r="D452" s="25"/>
      <c r="E452" s="25"/>
      <c r="F452" s="25"/>
      <c r="G452" s="25" t="s">
        <v>12</v>
      </c>
      <c r="H452" s="25">
        <v>0.14076402096865601</v>
      </c>
      <c r="I452" s="25">
        <v>153</v>
      </c>
      <c r="J452" s="25">
        <v>9.2002628084088896E-4</v>
      </c>
      <c r="K452" s="25">
        <v>10476</v>
      </c>
      <c r="L452" s="26">
        <v>1208585</v>
      </c>
      <c r="M452" s="24">
        <v>2104008100</v>
      </c>
      <c r="N452" s="25">
        <v>51510</v>
      </c>
      <c r="O452" s="25"/>
      <c r="P452" s="25"/>
      <c r="Q452" s="25"/>
      <c r="R452" s="25"/>
      <c r="S452" s="25" t="s">
        <v>12</v>
      </c>
      <c r="T452" s="25">
        <v>0.91588018838044105</v>
      </c>
      <c r="U452" s="25">
        <v>365</v>
      </c>
      <c r="V452" s="25">
        <v>2.5092607900833999E-3</v>
      </c>
      <c r="W452" s="25">
        <v>10476</v>
      </c>
      <c r="X452" s="27">
        <v>1208585</v>
      </c>
      <c r="Y452" s="28">
        <f t="shared" si="14"/>
        <v>1.0045268939246077E-3</v>
      </c>
      <c r="AA452" t="str">
        <f t="shared" si="15"/>
        <v>2104008100-51510-VOC</v>
      </c>
      <c r="AB452" t="str">
        <f>IF(COUNTIF('NP-NRModel-MAR-WILDFIRES Modifi'!V:V, AA452)=0, "Missing", "")</f>
        <v/>
      </c>
    </row>
    <row r="453" spans="1:28" hidden="1" x14ac:dyDescent="0.3">
      <c r="A453" s="24">
        <v>2104008100</v>
      </c>
      <c r="B453" s="40">
        <v>51600</v>
      </c>
      <c r="C453" s="25"/>
      <c r="D453" s="25"/>
      <c r="E453" s="25"/>
      <c r="F453" s="25"/>
      <c r="G453" s="25" t="s">
        <v>955</v>
      </c>
      <c r="H453" s="25">
        <v>3.5673439405907503E-2</v>
      </c>
      <c r="I453" s="25">
        <v>153</v>
      </c>
      <c r="J453" s="25">
        <v>2.33159734679134E-4</v>
      </c>
      <c r="K453" s="25">
        <v>10476</v>
      </c>
      <c r="L453" s="26">
        <v>1324033</v>
      </c>
      <c r="M453" s="24">
        <v>2104008100</v>
      </c>
      <c r="N453" s="25">
        <v>51600</v>
      </c>
      <c r="O453" s="25"/>
      <c r="P453" s="25"/>
      <c r="Q453" s="25"/>
      <c r="R453" s="25"/>
      <c r="S453" s="25" t="s">
        <v>955</v>
      </c>
      <c r="T453" s="25">
        <v>0.232109001848818</v>
      </c>
      <c r="U453" s="25">
        <v>365</v>
      </c>
      <c r="V453" s="25">
        <v>6.3591507355840603E-4</v>
      </c>
      <c r="W453" s="25">
        <v>10476</v>
      </c>
      <c r="X453" s="27">
        <v>1324033</v>
      </c>
      <c r="Y453" s="28">
        <f t="shared" si="14"/>
        <v>1.004526893924607E-3</v>
      </c>
      <c r="AA453" t="str">
        <f t="shared" si="15"/>
        <v>2104008100-51600-NOX</v>
      </c>
      <c r="AB453" t="str">
        <f>IF(COUNTIF('NP-NRModel-MAR-WILDFIRES Modifi'!V:V, AA453)=0, "Missing", "")</f>
        <v/>
      </c>
    </row>
    <row r="454" spans="1:28" hidden="1" x14ac:dyDescent="0.3">
      <c r="A454" s="24">
        <v>2104008100</v>
      </c>
      <c r="B454" s="40">
        <v>51600</v>
      </c>
      <c r="C454" s="25"/>
      <c r="D454" s="25"/>
      <c r="E454" s="25"/>
      <c r="F454" s="25"/>
      <c r="G454" s="25" t="s">
        <v>12</v>
      </c>
      <c r="H454" s="25">
        <v>0.25931834308656299</v>
      </c>
      <c r="I454" s="25">
        <v>153</v>
      </c>
      <c r="J454" s="25">
        <v>1.6948911312847201E-3</v>
      </c>
      <c r="K454" s="25">
        <v>10476</v>
      </c>
      <c r="L454" s="26">
        <v>1324036</v>
      </c>
      <c r="M454" s="24">
        <v>2104008100</v>
      </c>
      <c r="N454" s="25">
        <v>51600</v>
      </c>
      <c r="O454" s="25"/>
      <c r="P454" s="25"/>
      <c r="Q454" s="25"/>
      <c r="R454" s="25"/>
      <c r="S454" s="25" t="s">
        <v>12</v>
      </c>
      <c r="T454" s="25">
        <v>1.68725311540732</v>
      </c>
      <c r="U454" s="25">
        <v>365</v>
      </c>
      <c r="V454" s="25">
        <v>4.62261127508856E-3</v>
      </c>
      <c r="W454" s="25">
        <v>10476</v>
      </c>
      <c r="X454" s="27">
        <v>1324036</v>
      </c>
      <c r="Y454" s="28">
        <f t="shared" si="14"/>
        <v>1.0045268939246001E-3</v>
      </c>
      <c r="AA454" t="str">
        <f t="shared" si="15"/>
        <v>2104008100-51600-VOC</v>
      </c>
      <c r="AB454" t="str">
        <f>IF(COUNTIF('NP-NRModel-MAR-WILDFIRES Modifi'!V:V, AA454)=0, "Missing", "")</f>
        <v/>
      </c>
    </row>
    <row r="455" spans="1:28" hidden="1" x14ac:dyDescent="0.3">
      <c r="A455" s="24">
        <v>2104008100</v>
      </c>
      <c r="B455" s="40">
        <v>51610</v>
      </c>
      <c r="C455" s="25"/>
      <c r="D455" s="25"/>
      <c r="E455" s="25"/>
      <c r="F455" s="25"/>
      <c r="G455" s="25" t="s">
        <v>955</v>
      </c>
      <c r="H455" s="25">
        <v>6.9754051424484797E-3</v>
      </c>
      <c r="I455" s="25">
        <v>153</v>
      </c>
      <c r="J455" s="29">
        <v>4.5590883283977002E-5</v>
      </c>
      <c r="K455" s="25">
        <v>10476</v>
      </c>
      <c r="L455" s="26">
        <v>602327</v>
      </c>
      <c r="M455" s="24">
        <v>2104008100</v>
      </c>
      <c r="N455" s="25">
        <v>51610</v>
      </c>
      <c r="O455" s="25"/>
      <c r="P455" s="25"/>
      <c r="Q455" s="25"/>
      <c r="R455" s="25"/>
      <c r="S455" s="25" t="s">
        <v>955</v>
      </c>
      <c r="T455" s="25">
        <v>4.5385428264500899E-2</v>
      </c>
      <c r="U455" s="25">
        <v>365</v>
      </c>
      <c r="V455" s="25">
        <v>1.24343639080824E-4</v>
      </c>
      <c r="W455" s="25">
        <v>10476</v>
      </c>
      <c r="X455" s="27">
        <v>602327</v>
      </c>
      <c r="Y455" s="28">
        <f t="shared" si="14"/>
        <v>1.0045268939246036E-3</v>
      </c>
      <c r="AA455" t="str">
        <f t="shared" si="15"/>
        <v>2104008100-51610-NOX</v>
      </c>
      <c r="AB455" t="str">
        <f>IF(COUNTIF('NP-NRModel-MAR-WILDFIRES Modifi'!V:V, AA455)=0, "Missing", "")</f>
        <v/>
      </c>
    </row>
    <row r="456" spans="1:28" hidden="1" x14ac:dyDescent="0.3">
      <c r="A456" s="24">
        <v>2104008100</v>
      </c>
      <c r="B456" s="40">
        <v>51610</v>
      </c>
      <c r="C456" s="25"/>
      <c r="D456" s="25"/>
      <c r="E456" s="25"/>
      <c r="F456" s="25"/>
      <c r="G456" s="25" t="s">
        <v>12</v>
      </c>
      <c r="H456" s="25">
        <v>5.0705829631506598E-2</v>
      </c>
      <c r="I456" s="25">
        <v>153</v>
      </c>
      <c r="J456" s="25">
        <v>3.31410651186318E-4</v>
      </c>
      <c r="K456" s="25">
        <v>10476</v>
      </c>
      <c r="L456" s="26">
        <v>602319</v>
      </c>
      <c r="M456" s="24">
        <v>2104008100</v>
      </c>
      <c r="N456" s="25">
        <v>51610</v>
      </c>
      <c r="O456" s="25"/>
      <c r="P456" s="25"/>
      <c r="Q456" s="25"/>
      <c r="R456" s="25"/>
      <c r="S456" s="25" t="s">
        <v>12</v>
      </c>
      <c r="T456" s="25">
        <v>0.32991715123875298</v>
      </c>
      <c r="U456" s="25">
        <v>365</v>
      </c>
      <c r="V456" s="25">
        <v>9.0388260613357004E-4</v>
      </c>
      <c r="W456" s="25">
        <v>10476</v>
      </c>
      <c r="X456" s="27">
        <v>602319</v>
      </c>
      <c r="Y456" s="28">
        <f t="shared" si="14"/>
        <v>1.0045268939246029E-3</v>
      </c>
      <c r="AA456" t="str">
        <f t="shared" si="15"/>
        <v>2104008100-51610-VOC</v>
      </c>
      <c r="AB456" t="str">
        <f>IF(COUNTIF('NP-NRModel-MAR-WILDFIRES Modifi'!V:V, AA456)=0, "Missing", "")</f>
        <v/>
      </c>
    </row>
    <row r="457" spans="1:28" hidden="1" x14ac:dyDescent="0.3">
      <c r="A457" s="24">
        <v>2104008100</v>
      </c>
      <c r="B457" s="40">
        <v>51683</v>
      </c>
      <c r="C457" s="25"/>
      <c r="D457" s="25"/>
      <c r="E457" s="25"/>
      <c r="F457" s="25"/>
      <c r="G457" s="25" t="s">
        <v>955</v>
      </c>
      <c r="H457" s="25">
        <v>3.2655720526740602E-2</v>
      </c>
      <c r="I457" s="25">
        <v>153</v>
      </c>
      <c r="J457" s="25">
        <v>2.1343608187412099E-4</v>
      </c>
      <c r="K457" s="25">
        <v>10476</v>
      </c>
      <c r="L457" s="26">
        <v>483741</v>
      </c>
      <c r="M457" s="24">
        <v>2104008100</v>
      </c>
      <c r="N457" s="25">
        <v>51683</v>
      </c>
      <c r="O457" s="25"/>
      <c r="P457" s="25"/>
      <c r="Q457" s="25"/>
      <c r="R457" s="25"/>
      <c r="S457" s="25" t="s">
        <v>955</v>
      </c>
      <c r="T457" s="25">
        <v>0.21247423355709799</v>
      </c>
      <c r="U457" s="25">
        <v>365</v>
      </c>
      <c r="V457" s="25">
        <v>5.8212118782766597E-4</v>
      </c>
      <c r="W457" s="25">
        <v>10476</v>
      </c>
      <c r="X457" s="27">
        <v>483741</v>
      </c>
      <c r="Y457" s="28">
        <f t="shared" si="14"/>
        <v>1.0045268939245968E-3</v>
      </c>
      <c r="AA457" t="str">
        <f t="shared" si="15"/>
        <v>2104008100-51683-NOX</v>
      </c>
      <c r="AB457" t="str">
        <f>IF(COUNTIF('NP-NRModel-MAR-WILDFIRES Modifi'!V:V, AA457)=0, "Missing", "")</f>
        <v/>
      </c>
    </row>
    <row r="458" spans="1:28" hidden="1" x14ac:dyDescent="0.3">
      <c r="A458" s="24">
        <v>2104008100</v>
      </c>
      <c r="B458" s="40">
        <v>51683</v>
      </c>
      <c r="C458" s="25"/>
      <c r="D458" s="25"/>
      <c r="E458" s="25"/>
      <c r="F458" s="25"/>
      <c r="G458" s="25" t="s">
        <v>12</v>
      </c>
      <c r="H458" s="25">
        <v>0.23738202685304699</v>
      </c>
      <c r="I458" s="25">
        <v>153</v>
      </c>
      <c r="J458" s="25">
        <v>1.55151651537939E-3</v>
      </c>
      <c r="K458" s="25">
        <v>10476</v>
      </c>
      <c r="L458" s="26">
        <v>483737</v>
      </c>
      <c r="M458" s="24">
        <v>2104008100</v>
      </c>
      <c r="N458" s="25">
        <v>51683</v>
      </c>
      <c r="O458" s="25"/>
      <c r="P458" s="25"/>
      <c r="Q458" s="25"/>
      <c r="R458" s="25"/>
      <c r="S458" s="25" t="s">
        <v>12</v>
      </c>
      <c r="T458" s="25">
        <v>1.5445246162775701</v>
      </c>
      <c r="U458" s="25">
        <v>365</v>
      </c>
      <c r="V458" s="25">
        <v>4.2315742911714204E-3</v>
      </c>
      <c r="W458" s="25">
        <v>10476</v>
      </c>
      <c r="X458" s="27">
        <v>483737</v>
      </c>
      <c r="Y458" s="28">
        <f t="shared" si="14"/>
        <v>1.0045268939245986E-3</v>
      </c>
      <c r="AA458" t="str">
        <f t="shared" si="15"/>
        <v>2104008100-51683-VOC</v>
      </c>
      <c r="AB458" t="str">
        <f>IF(COUNTIF('NP-NRModel-MAR-WILDFIRES Modifi'!V:V, AA458)=0, "Missing", "")</f>
        <v/>
      </c>
    </row>
    <row r="459" spans="1:28" hidden="1" x14ac:dyDescent="0.3">
      <c r="A459" s="24">
        <v>2104008100</v>
      </c>
      <c r="B459" s="40">
        <v>51685</v>
      </c>
      <c r="C459" s="25"/>
      <c r="D459" s="25"/>
      <c r="E459" s="25"/>
      <c r="F459" s="25"/>
      <c r="G459" s="25" t="s">
        <v>955</v>
      </c>
      <c r="H459" s="25">
        <v>1.1799444558423499E-2</v>
      </c>
      <c r="I459" s="25">
        <v>153</v>
      </c>
      <c r="J459" s="29">
        <v>7.7120552669434896E-5</v>
      </c>
      <c r="K459" s="25">
        <v>10476</v>
      </c>
      <c r="L459" s="26">
        <v>1225854</v>
      </c>
      <c r="M459" s="24">
        <v>2104008100</v>
      </c>
      <c r="N459" s="25">
        <v>51685</v>
      </c>
      <c r="O459" s="25"/>
      <c r="P459" s="25"/>
      <c r="Q459" s="25"/>
      <c r="R459" s="25"/>
      <c r="S459" s="25" t="s">
        <v>955</v>
      </c>
      <c r="T459" s="25">
        <v>7.6773009399610001E-2</v>
      </c>
      <c r="U459" s="25">
        <v>365</v>
      </c>
      <c r="V459" s="25">
        <v>2.1033701205372599E-4</v>
      </c>
      <c r="W459" s="25">
        <v>10476</v>
      </c>
      <c r="X459" s="27">
        <v>1225854</v>
      </c>
      <c r="Y459" s="28">
        <f t="shared" si="14"/>
        <v>1.004526893924607E-3</v>
      </c>
      <c r="AA459" t="str">
        <f t="shared" si="15"/>
        <v>2104008100-51685-NOX</v>
      </c>
      <c r="AB459" t="str">
        <f>IF(COUNTIF('NP-NRModel-MAR-WILDFIRES Modifi'!V:V, AA459)=0, "Missing", "")</f>
        <v/>
      </c>
    </row>
    <row r="460" spans="1:28" hidden="1" x14ac:dyDescent="0.3">
      <c r="A460" s="24">
        <v>2104008100</v>
      </c>
      <c r="B460" s="40">
        <v>51685</v>
      </c>
      <c r="C460" s="25"/>
      <c r="D460" s="25"/>
      <c r="E460" s="25"/>
      <c r="F460" s="25"/>
      <c r="G460" s="25" t="s">
        <v>12</v>
      </c>
      <c r="H460" s="25">
        <v>8.5772886484871302E-2</v>
      </c>
      <c r="I460" s="25">
        <v>153</v>
      </c>
      <c r="J460" s="25">
        <v>5.6060710120830895E-4</v>
      </c>
      <c r="K460" s="25">
        <v>10476</v>
      </c>
      <c r="L460" s="26">
        <v>1225857</v>
      </c>
      <c r="M460" s="24">
        <v>2104008100</v>
      </c>
      <c r="N460" s="25">
        <v>51685</v>
      </c>
      <c r="O460" s="25"/>
      <c r="P460" s="25"/>
      <c r="Q460" s="25"/>
      <c r="R460" s="25"/>
      <c r="S460" s="25" t="s">
        <v>12</v>
      </c>
      <c r="T460" s="25">
        <v>0.558080728947002</v>
      </c>
      <c r="U460" s="25">
        <v>365</v>
      </c>
      <c r="V460" s="25">
        <v>1.5289882984849299E-3</v>
      </c>
      <c r="W460" s="25">
        <v>10476</v>
      </c>
      <c r="X460" s="27">
        <v>1225857</v>
      </c>
      <c r="Y460" s="28">
        <f t="shared" si="14"/>
        <v>1.0045268939246007E-3</v>
      </c>
      <c r="AA460" t="str">
        <f t="shared" si="15"/>
        <v>2104008100-51685-VOC</v>
      </c>
      <c r="AB460" t="str">
        <f>IF(COUNTIF('NP-NRModel-MAR-WILDFIRES Modifi'!V:V, AA460)=0, "Missing", "")</f>
        <v/>
      </c>
    </row>
    <row r="461" spans="1:28" hidden="1" x14ac:dyDescent="0.3">
      <c r="A461" s="24">
        <v>2104008210</v>
      </c>
      <c r="B461" s="40">
        <v>11001</v>
      </c>
      <c r="C461" s="25"/>
      <c r="D461" s="25"/>
      <c r="E461" s="25"/>
      <c r="F461" s="25"/>
      <c r="G461" s="25" t="s">
        <v>955</v>
      </c>
      <c r="H461" s="25">
        <v>4.49926830338814E-3</v>
      </c>
      <c r="I461" s="25">
        <v>153</v>
      </c>
      <c r="J461" s="29">
        <v>2.94069823750859E-5</v>
      </c>
      <c r="K461" s="25">
        <v>10476</v>
      </c>
      <c r="L461" s="26">
        <v>1729840</v>
      </c>
      <c r="M461" s="24">
        <v>2104008210</v>
      </c>
      <c r="N461" s="25">
        <v>11001</v>
      </c>
      <c r="O461" s="25"/>
      <c r="P461" s="25"/>
      <c r="Q461" s="25"/>
      <c r="R461" s="25"/>
      <c r="S461" s="25" t="s">
        <v>955</v>
      </c>
      <c r="T461" s="25">
        <v>2.9274459999966002E-2</v>
      </c>
      <c r="U461" s="25">
        <v>365</v>
      </c>
      <c r="V461" s="29">
        <v>8.0203999999906996E-5</v>
      </c>
      <c r="W461" s="25">
        <v>10476</v>
      </c>
      <c r="X461" s="27">
        <v>1729840</v>
      </c>
      <c r="Y461" s="28">
        <f t="shared" si="14"/>
        <v>1.0045268939246036E-3</v>
      </c>
      <c r="AA461" t="str">
        <f t="shared" si="15"/>
        <v>2104008210-11001-NOX</v>
      </c>
      <c r="AB461" t="str">
        <f>IF(COUNTIF('NP-NRModel-MAR-WILDFIRES Modifi'!V:V, AA461)=0, "Missing", "")</f>
        <v/>
      </c>
    </row>
    <row r="462" spans="1:28" hidden="1" x14ac:dyDescent="0.3">
      <c r="A462" s="24">
        <v>2104008210</v>
      </c>
      <c r="B462" s="40">
        <v>11001</v>
      </c>
      <c r="C462" s="25"/>
      <c r="D462" s="25"/>
      <c r="E462" s="25"/>
      <c r="F462" s="25"/>
      <c r="G462" s="25" t="s">
        <v>12</v>
      </c>
      <c r="H462" s="25">
        <v>8.5164704989924095E-2</v>
      </c>
      <c r="I462" s="25">
        <v>153</v>
      </c>
      <c r="J462" s="25">
        <v>5.5663205875767401E-4</v>
      </c>
      <c r="K462" s="25">
        <v>10476</v>
      </c>
      <c r="L462" s="26">
        <v>1729847</v>
      </c>
      <c r="M462" s="24">
        <v>2104008210</v>
      </c>
      <c r="N462" s="25">
        <v>11001</v>
      </c>
      <c r="O462" s="25"/>
      <c r="P462" s="25"/>
      <c r="Q462" s="25"/>
      <c r="R462" s="25"/>
      <c r="S462" s="25" t="s">
        <v>12</v>
      </c>
      <c r="T462" s="25">
        <v>0.55412359999935701</v>
      </c>
      <c r="U462" s="25">
        <v>365</v>
      </c>
      <c r="V462" s="25">
        <v>1.5181468493133E-3</v>
      </c>
      <c r="W462" s="25">
        <v>10476</v>
      </c>
      <c r="X462" s="27">
        <v>1729847</v>
      </c>
      <c r="Y462" s="28">
        <f t="shared" si="14"/>
        <v>1.0045268939246044E-3</v>
      </c>
      <c r="AA462" t="str">
        <f t="shared" si="15"/>
        <v>2104008210-11001-VOC</v>
      </c>
      <c r="AB462" t="str">
        <f>IF(COUNTIF('NP-NRModel-MAR-WILDFIRES Modifi'!V:V, AA462)=0, "Missing", "")</f>
        <v/>
      </c>
    </row>
    <row r="463" spans="1:28" hidden="1" x14ac:dyDescent="0.3">
      <c r="A463" s="24">
        <v>2104008210</v>
      </c>
      <c r="B463" s="40">
        <v>24009</v>
      </c>
      <c r="C463" s="25"/>
      <c r="D463" s="25"/>
      <c r="E463" s="25"/>
      <c r="F463" s="25"/>
      <c r="G463" s="25" t="s">
        <v>955</v>
      </c>
      <c r="H463" s="25">
        <v>0.106341370018831</v>
      </c>
      <c r="I463" s="25">
        <v>153</v>
      </c>
      <c r="J463" s="25">
        <v>6.9504163411001198E-4</v>
      </c>
      <c r="K463" s="25">
        <v>10476</v>
      </c>
      <c r="L463" s="26">
        <v>190879</v>
      </c>
      <c r="M463" s="24">
        <v>2104008210</v>
      </c>
      <c r="N463" s="25">
        <v>24009</v>
      </c>
      <c r="O463" s="25"/>
      <c r="P463" s="25"/>
      <c r="Q463" s="25"/>
      <c r="R463" s="25"/>
      <c r="S463" s="25" t="s">
        <v>955</v>
      </c>
      <c r="T463" s="25">
        <v>0.69190943349912803</v>
      </c>
      <c r="U463" s="25">
        <v>365</v>
      </c>
      <c r="V463" s="25">
        <v>1.89564228355925E-3</v>
      </c>
      <c r="W463" s="25">
        <v>10476</v>
      </c>
      <c r="X463" s="27">
        <v>190879</v>
      </c>
      <c r="Y463" s="28">
        <f t="shared" si="14"/>
        <v>1.0045268939246049E-3</v>
      </c>
      <c r="AA463" t="str">
        <f t="shared" si="15"/>
        <v>2104008210-24009-NOX</v>
      </c>
      <c r="AB463" t="str">
        <f>IF(COUNTIF('NP-NRModel-MAR-WILDFIRES Modifi'!V:V, AA463)=0, "Missing", "")</f>
        <v/>
      </c>
    </row>
    <row r="464" spans="1:28" hidden="1" x14ac:dyDescent="0.3">
      <c r="A464" s="24">
        <v>2104008210</v>
      </c>
      <c r="B464" s="40">
        <v>24009</v>
      </c>
      <c r="C464" s="25"/>
      <c r="D464" s="25"/>
      <c r="E464" s="25"/>
      <c r="F464" s="25"/>
      <c r="G464" s="25" t="s">
        <v>12</v>
      </c>
      <c r="H464" s="25">
        <v>2.0128906391558101</v>
      </c>
      <c r="I464" s="25">
        <v>153</v>
      </c>
      <c r="J464" s="25">
        <v>1.31561479683386E-2</v>
      </c>
      <c r="K464" s="25">
        <v>10476</v>
      </c>
      <c r="L464" s="26">
        <v>190878</v>
      </c>
      <c r="M464" s="24">
        <v>2104008210</v>
      </c>
      <c r="N464" s="25">
        <v>24009</v>
      </c>
      <c r="O464" s="25"/>
      <c r="P464" s="25"/>
      <c r="Q464" s="25"/>
      <c r="R464" s="25"/>
      <c r="S464" s="25" t="s">
        <v>12</v>
      </c>
      <c r="T464" s="25">
        <v>13.0968598729484</v>
      </c>
      <c r="U464" s="25">
        <v>365</v>
      </c>
      <c r="V464" s="25">
        <v>3.5881807871091499E-2</v>
      </c>
      <c r="W464" s="25">
        <v>10476</v>
      </c>
      <c r="X464" s="27">
        <v>190878</v>
      </c>
      <c r="Y464" s="28">
        <f t="shared" si="14"/>
        <v>1.004526893924601E-3</v>
      </c>
      <c r="AA464" t="str">
        <f t="shared" si="15"/>
        <v>2104008210-24009-VOC</v>
      </c>
      <c r="AB464" t="str">
        <f>IF(COUNTIF('NP-NRModel-MAR-WILDFIRES Modifi'!V:V, AA464)=0, "Missing", "")</f>
        <v/>
      </c>
    </row>
    <row r="465" spans="1:28" hidden="1" x14ac:dyDescent="0.3">
      <c r="A465" s="24">
        <v>2104008210</v>
      </c>
      <c r="B465" s="40">
        <v>24017</v>
      </c>
      <c r="C465" s="25"/>
      <c r="D465" s="25"/>
      <c r="E465" s="25"/>
      <c r="F465" s="25"/>
      <c r="G465" s="25" t="s">
        <v>955</v>
      </c>
      <c r="H465" s="25">
        <v>0.19826201952601999</v>
      </c>
      <c r="I465" s="25">
        <v>153</v>
      </c>
      <c r="J465" s="25">
        <v>1.29583019298052E-3</v>
      </c>
      <c r="K465" s="25">
        <v>10476</v>
      </c>
      <c r="L465" s="26">
        <v>993652</v>
      </c>
      <c r="M465" s="24">
        <v>2104008210</v>
      </c>
      <c r="N465" s="25">
        <v>24017</v>
      </c>
      <c r="O465" s="25"/>
      <c r="P465" s="25"/>
      <c r="Q465" s="25"/>
      <c r="R465" s="25"/>
      <c r="S465" s="25" t="s">
        <v>955</v>
      </c>
      <c r="T465" s="25">
        <v>1.28999054263029</v>
      </c>
      <c r="U465" s="25">
        <v>365</v>
      </c>
      <c r="V465" s="25">
        <v>3.5342206647405298E-3</v>
      </c>
      <c r="W465" s="25">
        <v>10476</v>
      </c>
      <c r="X465" s="27">
        <v>993652</v>
      </c>
      <c r="Y465" s="28">
        <f t="shared" si="14"/>
        <v>1.0045268939246042E-3</v>
      </c>
      <c r="AA465" t="str">
        <f t="shared" si="15"/>
        <v>2104008210-24017-NOX</v>
      </c>
      <c r="AB465" t="str">
        <f>IF(COUNTIF('NP-NRModel-MAR-WILDFIRES Modifi'!V:V, AA465)=0, "Missing", "")</f>
        <v/>
      </c>
    </row>
    <row r="466" spans="1:28" hidden="1" x14ac:dyDescent="0.3">
      <c r="A466" s="24">
        <v>2104008210</v>
      </c>
      <c r="B466" s="40">
        <v>24017</v>
      </c>
      <c r="C466" s="25"/>
      <c r="D466" s="25"/>
      <c r="E466" s="25"/>
      <c r="F466" s="25"/>
      <c r="G466" s="25" t="s">
        <v>12</v>
      </c>
      <c r="H466" s="25">
        <v>3.7528155255550999</v>
      </c>
      <c r="I466" s="25">
        <v>153</v>
      </c>
      <c r="J466" s="25">
        <v>2.4528206049379799E-2</v>
      </c>
      <c r="K466" s="25">
        <v>10476</v>
      </c>
      <c r="L466" s="26">
        <v>993645</v>
      </c>
      <c r="M466" s="24">
        <v>2104008210</v>
      </c>
      <c r="N466" s="25">
        <v>24017</v>
      </c>
      <c r="O466" s="25"/>
      <c r="P466" s="25"/>
      <c r="Q466" s="25"/>
      <c r="R466" s="25"/>
      <c r="S466" s="25" t="s">
        <v>12</v>
      </c>
      <c r="T466" s="25">
        <v>24.417669848091499</v>
      </c>
      <c r="U466" s="25">
        <v>365</v>
      </c>
      <c r="V466" s="25">
        <v>6.6897725611209602E-2</v>
      </c>
      <c r="W466" s="25">
        <v>10476</v>
      </c>
      <c r="X466" s="27">
        <v>993645</v>
      </c>
      <c r="Y466" s="28">
        <f t="shared" si="14"/>
        <v>1.0045268939246036E-3</v>
      </c>
      <c r="AA466" t="str">
        <f t="shared" si="15"/>
        <v>2104008210-24017-VOC</v>
      </c>
      <c r="AB466" t="str">
        <f>IF(COUNTIF('NP-NRModel-MAR-WILDFIRES Modifi'!V:V, AA466)=0, "Missing", "")</f>
        <v/>
      </c>
    </row>
    <row r="467" spans="1:28" hidden="1" x14ac:dyDescent="0.3">
      <c r="A467" s="24">
        <v>2104008210</v>
      </c>
      <c r="B467" s="40">
        <v>24021</v>
      </c>
      <c r="C467" s="25"/>
      <c r="D467" s="25"/>
      <c r="E467" s="25"/>
      <c r="F467" s="25"/>
      <c r="G467" s="25" t="s">
        <v>955</v>
      </c>
      <c r="H467" s="25">
        <v>0.20558218500504599</v>
      </c>
      <c r="I467" s="25">
        <v>153</v>
      </c>
      <c r="J467" s="25">
        <v>1.3436744117976799E-3</v>
      </c>
      <c r="K467" s="25">
        <v>10476</v>
      </c>
      <c r="L467" s="26">
        <v>90918</v>
      </c>
      <c r="M467" s="24">
        <v>2104008210</v>
      </c>
      <c r="N467" s="25">
        <v>24021</v>
      </c>
      <c r="O467" s="25"/>
      <c r="P467" s="25"/>
      <c r="Q467" s="25"/>
      <c r="R467" s="25"/>
      <c r="S467" s="25" t="s">
        <v>955</v>
      </c>
      <c r="T467" s="25">
        <v>1.3376191517860301</v>
      </c>
      <c r="U467" s="25">
        <v>365</v>
      </c>
      <c r="V467" s="25">
        <v>3.6647100048932402E-3</v>
      </c>
      <c r="W467" s="25">
        <v>10476</v>
      </c>
      <c r="X467" s="27">
        <v>90918</v>
      </c>
      <c r="Y467" s="28">
        <f t="shared" si="14"/>
        <v>1.0045268939246007E-3</v>
      </c>
      <c r="AA467" t="str">
        <f t="shared" si="15"/>
        <v>2104008210-24021-NOX</v>
      </c>
      <c r="AB467" t="str">
        <f>IF(COUNTIF('NP-NRModel-MAR-WILDFIRES Modifi'!V:V, AA467)=0, "Missing", "")</f>
        <v/>
      </c>
    </row>
    <row r="468" spans="1:28" hidden="1" x14ac:dyDescent="0.3">
      <c r="A468" s="24">
        <v>2104008210</v>
      </c>
      <c r="B468" s="40">
        <v>24021</v>
      </c>
      <c r="C468" s="25"/>
      <c r="D468" s="25"/>
      <c r="E468" s="25"/>
      <c r="F468" s="25"/>
      <c r="G468" s="25" t="s">
        <v>12</v>
      </c>
      <c r="H468" s="25">
        <v>3.8913767796292</v>
      </c>
      <c r="I468" s="25">
        <v>153</v>
      </c>
      <c r="J468" s="25">
        <v>2.54338351609751E-2</v>
      </c>
      <c r="K468" s="25">
        <v>10476</v>
      </c>
      <c r="L468" s="26">
        <v>90912</v>
      </c>
      <c r="M468" s="24">
        <v>2104008210</v>
      </c>
      <c r="N468" s="25">
        <v>24021</v>
      </c>
      <c r="O468" s="25"/>
      <c r="P468" s="25"/>
      <c r="Q468" s="25"/>
      <c r="R468" s="25"/>
      <c r="S468" s="25" t="s">
        <v>12</v>
      </c>
      <c r="T468" s="25">
        <v>25.319217747976101</v>
      </c>
      <c r="U468" s="25">
        <v>365</v>
      </c>
      <c r="V468" s="25">
        <v>6.9367719857468702E-2</v>
      </c>
      <c r="W468" s="25">
        <v>10476</v>
      </c>
      <c r="X468" s="27">
        <v>90912</v>
      </c>
      <c r="Y468" s="28">
        <f t="shared" si="14"/>
        <v>1.0045268939246025E-3</v>
      </c>
      <c r="AA468" t="str">
        <f t="shared" si="15"/>
        <v>2104008210-24021-VOC</v>
      </c>
      <c r="AB468" t="str">
        <f>IF(COUNTIF('NP-NRModel-MAR-WILDFIRES Modifi'!V:V, AA468)=0, "Missing", "")</f>
        <v/>
      </c>
    </row>
    <row r="469" spans="1:28" hidden="1" x14ac:dyDescent="0.3">
      <c r="A469" s="24">
        <v>2104008210</v>
      </c>
      <c r="B469" s="40">
        <v>24031</v>
      </c>
      <c r="C469" s="25"/>
      <c r="D469" s="25"/>
      <c r="E469" s="25"/>
      <c r="F469" s="25"/>
      <c r="G469" s="25" t="s">
        <v>955</v>
      </c>
      <c r="H469" s="25">
        <v>0.51667976134793503</v>
      </c>
      <c r="I469" s="25">
        <v>153</v>
      </c>
      <c r="J469" s="25">
        <v>3.3769919042348699E-3</v>
      </c>
      <c r="K469" s="25">
        <v>10476</v>
      </c>
      <c r="L469" s="26">
        <v>1659490</v>
      </c>
      <c r="M469" s="24">
        <v>2104008210</v>
      </c>
      <c r="N469" s="25">
        <v>24031</v>
      </c>
      <c r="O469" s="25"/>
      <c r="P469" s="25"/>
      <c r="Q469" s="25"/>
      <c r="R469" s="25"/>
      <c r="S469" s="25" t="s">
        <v>955</v>
      </c>
      <c r="T469" s="25">
        <v>3.36177351214682</v>
      </c>
      <c r="U469" s="25">
        <v>365</v>
      </c>
      <c r="V469" s="25">
        <v>9.2103383894433493E-3</v>
      </c>
      <c r="W469" s="25">
        <v>10476</v>
      </c>
      <c r="X469" s="27">
        <v>1659490</v>
      </c>
      <c r="Y469" s="28">
        <f t="shared" si="14"/>
        <v>1.0045268939246094E-3</v>
      </c>
      <c r="AA469" t="str">
        <f t="shared" si="15"/>
        <v>2104008210-24031-NOX</v>
      </c>
      <c r="AB469" t="str">
        <f>IF(COUNTIF('NP-NRModel-MAR-WILDFIRES Modifi'!V:V, AA469)=0, "Missing", "")</f>
        <v/>
      </c>
    </row>
    <row r="470" spans="1:28" hidden="1" x14ac:dyDescent="0.3">
      <c r="A470" s="24">
        <v>2104008210</v>
      </c>
      <c r="B470" s="40">
        <v>24031</v>
      </c>
      <c r="C470" s="25"/>
      <c r="D470" s="25"/>
      <c r="E470" s="25"/>
      <c r="F470" s="25"/>
      <c r="G470" s="25" t="s">
        <v>12</v>
      </c>
      <c r="H470" s="25">
        <v>9.7800094257442591</v>
      </c>
      <c r="I470" s="25">
        <v>153</v>
      </c>
      <c r="J470" s="25">
        <v>6.3921630233622601E-2</v>
      </c>
      <c r="K470" s="25">
        <v>10476</v>
      </c>
      <c r="L470" s="26">
        <v>1659483</v>
      </c>
      <c r="M470" s="24">
        <v>2104008210</v>
      </c>
      <c r="N470" s="25">
        <v>24031</v>
      </c>
      <c r="O470" s="25"/>
      <c r="P470" s="25"/>
      <c r="Q470" s="25"/>
      <c r="R470" s="25"/>
      <c r="S470" s="25" t="s">
        <v>12</v>
      </c>
      <c r="T470" s="25">
        <v>63.633567822048299</v>
      </c>
      <c r="U470" s="25">
        <v>365</v>
      </c>
      <c r="V470" s="25">
        <v>0.174338541978214</v>
      </c>
      <c r="W470" s="25">
        <v>10476</v>
      </c>
      <c r="X470" s="27">
        <v>1659483</v>
      </c>
      <c r="Y470" s="28">
        <f t="shared" si="14"/>
        <v>1.0045268939246007E-3</v>
      </c>
      <c r="AA470" t="str">
        <f t="shared" si="15"/>
        <v>2104008210-24031-VOC</v>
      </c>
      <c r="AB470" t="str">
        <f>IF(COUNTIF('NP-NRModel-MAR-WILDFIRES Modifi'!V:V, AA470)=0, "Missing", "")</f>
        <v/>
      </c>
    </row>
    <row r="471" spans="1:28" hidden="1" x14ac:dyDescent="0.3">
      <c r="A471" s="24">
        <v>2104008210</v>
      </c>
      <c r="B471" s="40">
        <v>24033</v>
      </c>
      <c r="C471" s="25"/>
      <c r="D471" s="25"/>
      <c r="E471" s="25"/>
      <c r="F471" s="25"/>
      <c r="G471" s="25" t="s">
        <v>955</v>
      </c>
      <c r="H471" s="25">
        <v>0.54286471634723699</v>
      </c>
      <c r="I471" s="25">
        <v>153</v>
      </c>
      <c r="J471" s="25">
        <v>3.5481354009623302E-3</v>
      </c>
      <c r="K471" s="25">
        <v>10476</v>
      </c>
      <c r="L471" s="26">
        <v>1234208</v>
      </c>
      <c r="M471" s="24">
        <v>2104008210</v>
      </c>
      <c r="N471" s="25">
        <v>24033</v>
      </c>
      <c r="O471" s="25"/>
      <c r="P471" s="25"/>
      <c r="Q471" s="25"/>
      <c r="R471" s="25"/>
      <c r="S471" s="25" t="s">
        <v>955</v>
      </c>
      <c r="T471" s="25">
        <v>3.5321457518176098</v>
      </c>
      <c r="U471" s="25">
        <v>365</v>
      </c>
      <c r="V471" s="25">
        <v>9.6771116488153699E-3</v>
      </c>
      <c r="W471" s="25">
        <v>10476</v>
      </c>
      <c r="X471" s="27">
        <v>1234208</v>
      </c>
      <c r="Y471" s="28">
        <f t="shared" si="14"/>
        <v>1.0045268939246044E-3</v>
      </c>
      <c r="AA471" t="str">
        <f t="shared" si="15"/>
        <v>2104008210-24033-NOX</v>
      </c>
      <c r="AB471" t="str">
        <f>IF(COUNTIF('NP-NRModel-MAR-WILDFIRES Modifi'!V:V, AA471)=0, "Missing", "")</f>
        <v/>
      </c>
    </row>
    <row r="472" spans="1:28" hidden="1" x14ac:dyDescent="0.3">
      <c r="A472" s="24">
        <v>2104008210</v>
      </c>
      <c r="B472" s="40">
        <v>24033</v>
      </c>
      <c r="C472" s="25"/>
      <c r="D472" s="25"/>
      <c r="E472" s="25"/>
      <c r="F472" s="25"/>
      <c r="G472" s="25" t="s">
        <v>12</v>
      </c>
      <c r="H472" s="25">
        <v>10.2756541957378</v>
      </c>
      <c r="I472" s="25">
        <v>153</v>
      </c>
      <c r="J472" s="25">
        <v>6.7161138534234499E-2</v>
      </c>
      <c r="K472" s="25">
        <v>10476</v>
      </c>
      <c r="L472" s="26">
        <v>1234204</v>
      </c>
      <c r="M472" s="24">
        <v>2104008210</v>
      </c>
      <c r="N472" s="25">
        <v>24033</v>
      </c>
      <c r="O472" s="25"/>
      <c r="P472" s="25"/>
      <c r="Q472" s="25"/>
      <c r="R472" s="25"/>
      <c r="S472" s="25" t="s">
        <v>12</v>
      </c>
      <c r="T472" s="25">
        <v>66.858477299539004</v>
      </c>
      <c r="U472" s="25">
        <v>365</v>
      </c>
      <c r="V472" s="25">
        <v>0.183173910409695</v>
      </c>
      <c r="W472" s="25">
        <v>10476</v>
      </c>
      <c r="X472" s="27">
        <v>1234204</v>
      </c>
      <c r="Y472" s="28">
        <f t="shared" si="14"/>
        <v>1.0045268939246031E-3</v>
      </c>
      <c r="AA472" t="str">
        <f t="shared" si="15"/>
        <v>2104008210-24033-VOC</v>
      </c>
      <c r="AB472" t="str">
        <f>IF(COUNTIF('NP-NRModel-MAR-WILDFIRES Modifi'!V:V, AA472)=0, "Missing", "")</f>
        <v/>
      </c>
    </row>
    <row r="473" spans="1:28" hidden="1" x14ac:dyDescent="0.3">
      <c r="A473" s="24">
        <v>2104008210</v>
      </c>
      <c r="B473" s="40">
        <v>51013</v>
      </c>
      <c r="C473" s="25"/>
      <c r="D473" s="25"/>
      <c r="E473" s="25"/>
      <c r="F473" s="25"/>
      <c r="G473" s="25" t="s">
        <v>955</v>
      </c>
      <c r="H473" s="25">
        <v>6.4900870943145395E-2</v>
      </c>
      <c r="I473" s="25">
        <v>153</v>
      </c>
      <c r="J473" s="25">
        <v>4.2418869897480603E-4</v>
      </c>
      <c r="K473" s="25">
        <v>10476</v>
      </c>
      <c r="L473" s="26">
        <v>1080728</v>
      </c>
      <c r="M473" s="24">
        <v>2104008210</v>
      </c>
      <c r="N473" s="25">
        <v>51013</v>
      </c>
      <c r="O473" s="25"/>
      <c r="P473" s="25"/>
      <c r="Q473" s="25"/>
      <c r="R473" s="25"/>
      <c r="S473" s="25" t="s">
        <v>955</v>
      </c>
      <c r="T473" s="25">
        <v>0.42227709535733499</v>
      </c>
      <c r="U473" s="25">
        <v>365</v>
      </c>
      <c r="V473" s="25">
        <v>1.1569235489242E-3</v>
      </c>
      <c r="W473" s="25">
        <v>10476</v>
      </c>
      <c r="X473" s="27">
        <v>1080728</v>
      </c>
      <c r="Y473" s="28">
        <f t="shared" si="14"/>
        <v>1.0045268939246005E-3</v>
      </c>
      <c r="AA473" t="str">
        <f t="shared" si="15"/>
        <v>2104008210-51013-NOX</v>
      </c>
      <c r="AB473" t="str">
        <f>IF(COUNTIF('NP-NRModel-MAR-WILDFIRES Modifi'!V:V, AA473)=0, "Missing", "")</f>
        <v/>
      </c>
    </row>
    <row r="474" spans="1:28" hidden="1" x14ac:dyDescent="0.3">
      <c r="A474" s="24">
        <v>2104008210</v>
      </c>
      <c r="B474" s="40">
        <v>51013</v>
      </c>
      <c r="C474" s="25"/>
      <c r="D474" s="25"/>
      <c r="E474" s="25"/>
      <c r="F474" s="25"/>
      <c r="G474" s="25" t="s">
        <v>12</v>
      </c>
      <c r="H474" s="25">
        <v>1.22848077142382</v>
      </c>
      <c r="I474" s="25">
        <v>153</v>
      </c>
      <c r="J474" s="25">
        <v>8.0292860877374198E-3</v>
      </c>
      <c r="K474" s="25">
        <v>10476</v>
      </c>
      <c r="L474" s="26">
        <v>1080721</v>
      </c>
      <c r="M474" s="24">
        <v>2104008210</v>
      </c>
      <c r="N474" s="25">
        <v>51013</v>
      </c>
      <c r="O474" s="25"/>
      <c r="P474" s="25"/>
      <c r="Q474" s="25"/>
      <c r="R474" s="25"/>
      <c r="S474" s="25" t="s">
        <v>12</v>
      </c>
      <c r="T474" s="25">
        <v>7.9931021621209704</v>
      </c>
      <c r="U474" s="25">
        <v>365</v>
      </c>
      <c r="V474" s="25">
        <v>2.18989100332081E-2</v>
      </c>
      <c r="W474" s="25">
        <v>10476</v>
      </c>
      <c r="X474" s="27">
        <v>1080721</v>
      </c>
      <c r="Y474" s="28">
        <f t="shared" si="14"/>
        <v>1.0045268939246046E-3</v>
      </c>
      <c r="AA474" t="str">
        <f t="shared" si="15"/>
        <v>2104008210-51013-VOC</v>
      </c>
      <c r="AB474" t="str">
        <f>IF(COUNTIF('NP-NRModel-MAR-WILDFIRES Modifi'!V:V, AA474)=0, "Missing", "")</f>
        <v/>
      </c>
    </row>
    <row r="475" spans="1:28" hidden="1" x14ac:dyDescent="0.3">
      <c r="A475" s="24">
        <v>2104008210</v>
      </c>
      <c r="B475" s="40">
        <v>51059</v>
      </c>
      <c r="C475" s="25"/>
      <c r="D475" s="25"/>
      <c r="E475" s="25"/>
      <c r="F475" s="25"/>
      <c r="G475" s="25" t="s">
        <v>955</v>
      </c>
      <c r="H475" s="25">
        <v>0.68169238168437496</v>
      </c>
      <c r="I475" s="25">
        <v>153</v>
      </c>
      <c r="J475" s="25">
        <v>4.4555057626429698E-3</v>
      </c>
      <c r="K475" s="25">
        <v>10476</v>
      </c>
      <c r="L475" s="26">
        <v>278295</v>
      </c>
      <c r="M475" s="24">
        <v>2104008210</v>
      </c>
      <c r="N475" s="25">
        <v>51059</v>
      </c>
      <c r="O475" s="25"/>
      <c r="P475" s="25"/>
      <c r="Q475" s="25"/>
      <c r="R475" s="25"/>
      <c r="S475" s="25" t="s">
        <v>955</v>
      </c>
      <c r="T475" s="25">
        <v>4.4354270548553298</v>
      </c>
      <c r="U475" s="25">
        <v>365</v>
      </c>
      <c r="V475" s="25">
        <v>1.2151854944809099E-2</v>
      </c>
      <c r="W475" s="25">
        <v>10476</v>
      </c>
      <c r="X475" s="27">
        <v>278295</v>
      </c>
      <c r="Y475" s="28">
        <f t="shared" si="14"/>
        <v>1.004526893924602E-3</v>
      </c>
      <c r="AA475" t="str">
        <f t="shared" si="15"/>
        <v>2104008210-51059-NOX</v>
      </c>
      <c r="AB475" t="str">
        <f>IF(COUNTIF('NP-NRModel-MAR-WILDFIRES Modifi'!V:V, AA475)=0, "Missing", "")</f>
        <v/>
      </c>
    </row>
    <row r="476" spans="1:28" hidden="1" x14ac:dyDescent="0.3">
      <c r="A476" s="24">
        <v>2104008210</v>
      </c>
      <c r="B476" s="40">
        <v>51059</v>
      </c>
      <c r="C476" s="25"/>
      <c r="D476" s="25"/>
      <c r="E476" s="25"/>
      <c r="F476" s="25"/>
      <c r="G476" s="25" t="s">
        <v>12</v>
      </c>
      <c r="H476" s="25">
        <v>12.903462563128301</v>
      </c>
      <c r="I476" s="25">
        <v>153</v>
      </c>
      <c r="J476" s="25">
        <v>8.43363566217539E-2</v>
      </c>
      <c r="K476" s="25">
        <v>10476</v>
      </c>
      <c r="L476" s="26">
        <v>278292</v>
      </c>
      <c r="M476" s="24">
        <v>2104008210</v>
      </c>
      <c r="N476" s="25">
        <v>51059</v>
      </c>
      <c r="O476" s="25"/>
      <c r="P476" s="25"/>
      <c r="Q476" s="25"/>
      <c r="R476" s="25"/>
      <c r="S476" s="25" t="s">
        <v>12</v>
      </c>
      <c r="T476" s="25">
        <v>83.956295378273396</v>
      </c>
      <c r="U476" s="25">
        <v>365</v>
      </c>
      <c r="V476" s="25">
        <v>0.230017247611708</v>
      </c>
      <c r="W476" s="25">
        <v>10476</v>
      </c>
      <c r="X476" s="27">
        <v>278292</v>
      </c>
      <c r="Y476" s="28">
        <f t="shared" si="14"/>
        <v>1.0045268939246081E-3</v>
      </c>
      <c r="AA476" t="str">
        <f t="shared" si="15"/>
        <v>2104008210-51059-VOC</v>
      </c>
      <c r="AB476" t="str">
        <f>IF(COUNTIF('NP-NRModel-MAR-WILDFIRES Modifi'!V:V, AA476)=0, "Missing", "")</f>
        <v/>
      </c>
    </row>
    <row r="477" spans="1:28" hidden="1" x14ac:dyDescent="0.3">
      <c r="A477" s="24">
        <v>2104008210</v>
      </c>
      <c r="B477" s="40">
        <v>51107</v>
      </c>
      <c r="C477" s="25"/>
      <c r="D477" s="25"/>
      <c r="E477" s="25"/>
      <c r="F477" s="25"/>
      <c r="G477" s="25" t="s">
        <v>955</v>
      </c>
      <c r="H477" s="25">
        <v>0.24393752609882999</v>
      </c>
      <c r="I477" s="25">
        <v>153</v>
      </c>
      <c r="J477" s="25">
        <v>1.5943629156786299E-3</v>
      </c>
      <c r="K477" s="25">
        <v>10476</v>
      </c>
      <c r="L477" s="26">
        <v>809734</v>
      </c>
      <c r="M477" s="24">
        <v>2104008210</v>
      </c>
      <c r="N477" s="25">
        <v>51107</v>
      </c>
      <c r="O477" s="25"/>
      <c r="P477" s="25"/>
      <c r="Q477" s="25"/>
      <c r="R477" s="25"/>
      <c r="S477" s="25" t="s">
        <v>955</v>
      </c>
      <c r="T477" s="25">
        <v>1.58717792955208</v>
      </c>
      <c r="U477" s="25">
        <v>365</v>
      </c>
      <c r="V477" s="25">
        <v>4.3484326837043502E-3</v>
      </c>
      <c r="W477" s="25">
        <v>10476</v>
      </c>
      <c r="X477" s="27">
        <v>809734</v>
      </c>
      <c r="Y477" s="28">
        <f t="shared" si="14"/>
        <v>1.004526893924601E-3</v>
      </c>
      <c r="AA477" t="str">
        <f t="shared" si="15"/>
        <v>2104008210-51107-NOX</v>
      </c>
      <c r="AB477" t="str">
        <f>IF(COUNTIF('NP-NRModel-MAR-WILDFIRES Modifi'!V:V, AA477)=0, "Missing", "")</f>
        <v/>
      </c>
    </row>
    <row r="478" spans="1:28" hidden="1" x14ac:dyDescent="0.3">
      <c r="A478" s="24">
        <v>2104008210</v>
      </c>
      <c r="B478" s="40">
        <v>51107</v>
      </c>
      <c r="C478" s="25"/>
      <c r="D478" s="25"/>
      <c r="E478" s="25"/>
      <c r="F478" s="25"/>
      <c r="G478" s="25" t="s">
        <v>12</v>
      </c>
      <c r="H478" s="25">
        <v>4.6173891016692199</v>
      </c>
      <c r="I478" s="25">
        <v>153</v>
      </c>
      <c r="J478" s="25">
        <v>3.0179013736400102E-2</v>
      </c>
      <c r="K478" s="25">
        <v>10476</v>
      </c>
      <c r="L478" s="26">
        <v>809736</v>
      </c>
      <c r="M478" s="24">
        <v>2104008210</v>
      </c>
      <c r="N478" s="25">
        <v>51107</v>
      </c>
      <c r="O478" s="25"/>
      <c r="P478" s="25"/>
      <c r="Q478" s="25"/>
      <c r="R478" s="25"/>
      <c r="S478" s="25" t="s">
        <v>12</v>
      </c>
      <c r="T478" s="25">
        <v>30.0430122069635</v>
      </c>
      <c r="U478" s="25">
        <v>365</v>
      </c>
      <c r="V478" s="25">
        <v>8.2309622484831493E-2</v>
      </c>
      <c r="W478" s="25">
        <v>10476</v>
      </c>
      <c r="X478" s="27">
        <v>809736</v>
      </c>
      <c r="Y478" s="28">
        <f t="shared" si="14"/>
        <v>1.0045268939246072E-3</v>
      </c>
      <c r="AA478" t="str">
        <f t="shared" si="15"/>
        <v>2104008210-51107-VOC</v>
      </c>
      <c r="AB478" t="str">
        <f>IF(COUNTIF('NP-NRModel-MAR-WILDFIRES Modifi'!V:V, AA478)=0, "Missing", "")</f>
        <v/>
      </c>
    </row>
    <row r="479" spans="1:28" hidden="1" x14ac:dyDescent="0.3">
      <c r="A479" s="24">
        <v>2104008210</v>
      </c>
      <c r="B479" s="40">
        <v>51153</v>
      </c>
      <c r="C479" s="25"/>
      <c r="D479" s="25"/>
      <c r="E479" s="25"/>
      <c r="F479" s="25"/>
      <c r="G479" s="25" t="s">
        <v>955</v>
      </c>
      <c r="H479" s="25">
        <v>0.35403981156902498</v>
      </c>
      <c r="I479" s="25">
        <v>153</v>
      </c>
      <c r="J479" s="25">
        <v>2.3139856965295699E-3</v>
      </c>
      <c r="K479" s="25">
        <v>10476</v>
      </c>
      <c r="L479" s="26">
        <v>1977780</v>
      </c>
      <c r="M479" s="24">
        <v>2104008210</v>
      </c>
      <c r="N479" s="25">
        <v>51153</v>
      </c>
      <c r="O479" s="25"/>
      <c r="P479" s="25"/>
      <c r="Q479" s="25"/>
      <c r="R479" s="25"/>
      <c r="S479" s="25" t="s">
        <v>955</v>
      </c>
      <c r="T479" s="25">
        <v>2.30355773501396</v>
      </c>
      <c r="U479" s="25">
        <v>365</v>
      </c>
      <c r="V479" s="25">
        <v>6.3111170822300403E-3</v>
      </c>
      <c r="W479" s="25">
        <v>10476</v>
      </c>
      <c r="X479" s="27">
        <v>1977780</v>
      </c>
      <c r="Y479" s="28">
        <f t="shared" si="14"/>
        <v>1.0045268939246042E-3</v>
      </c>
      <c r="AA479" t="str">
        <f t="shared" si="15"/>
        <v>2104008210-51153-NOX</v>
      </c>
      <c r="AB479" t="str">
        <f>IF(COUNTIF('NP-NRModel-MAR-WILDFIRES Modifi'!V:V, AA479)=0, "Missing", "")</f>
        <v/>
      </c>
    </row>
    <row r="480" spans="1:28" hidden="1" x14ac:dyDescent="0.3">
      <c r="A480" s="24">
        <v>2104008210</v>
      </c>
      <c r="B480" s="40">
        <v>51153</v>
      </c>
      <c r="C480" s="25"/>
      <c r="D480" s="25"/>
      <c r="E480" s="25"/>
      <c r="F480" s="25"/>
      <c r="G480" s="25" t="s">
        <v>12</v>
      </c>
      <c r="H480" s="25">
        <v>6.7014692043327697</v>
      </c>
      <c r="I480" s="25">
        <v>153</v>
      </c>
      <c r="J480" s="25">
        <v>4.38004523159004E-2</v>
      </c>
      <c r="K480" s="25">
        <v>10476</v>
      </c>
      <c r="L480" s="26">
        <v>1977769</v>
      </c>
      <c r="M480" s="24">
        <v>2104008210</v>
      </c>
      <c r="N480" s="25">
        <v>51153</v>
      </c>
      <c r="O480" s="25"/>
      <c r="P480" s="25"/>
      <c r="Q480" s="25"/>
      <c r="R480" s="25"/>
      <c r="S480" s="25" t="s">
        <v>12</v>
      </c>
      <c r="T480" s="25">
        <v>43.603065861955699</v>
      </c>
      <c r="U480" s="25">
        <v>365</v>
      </c>
      <c r="V480" s="25">
        <v>0.119460454416317</v>
      </c>
      <c r="W480" s="25">
        <v>10476</v>
      </c>
      <c r="X480" s="27">
        <v>1977769</v>
      </c>
      <c r="Y480" s="28">
        <f t="shared" si="14"/>
        <v>1.0045268939246064E-3</v>
      </c>
      <c r="AA480" t="str">
        <f t="shared" si="15"/>
        <v>2104008210-51153-VOC</v>
      </c>
      <c r="AB480" t="str">
        <f>IF(COUNTIF('NP-NRModel-MAR-WILDFIRES Modifi'!V:V, AA480)=0, "Missing", "")</f>
        <v/>
      </c>
    </row>
    <row r="481" spans="1:28" hidden="1" x14ac:dyDescent="0.3">
      <c r="A481" s="24">
        <v>2104008210</v>
      </c>
      <c r="B481" s="40">
        <v>51510</v>
      </c>
      <c r="C481" s="25"/>
      <c r="D481" s="25"/>
      <c r="E481" s="25"/>
      <c r="F481" s="25"/>
      <c r="G481" s="25" t="s">
        <v>955</v>
      </c>
      <c r="H481" s="25">
        <v>2.3730263733489802E-2</v>
      </c>
      <c r="I481" s="25">
        <v>153</v>
      </c>
      <c r="J481" s="25">
        <v>1.55099762963986E-4</v>
      </c>
      <c r="K481" s="25">
        <v>10476</v>
      </c>
      <c r="L481" s="26">
        <v>1744132</v>
      </c>
      <c r="M481" s="24">
        <v>2104008210</v>
      </c>
      <c r="N481" s="25">
        <v>51510</v>
      </c>
      <c r="O481" s="25"/>
      <c r="P481" s="25"/>
      <c r="Q481" s="25"/>
      <c r="R481" s="25"/>
      <c r="S481" s="25" t="s">
        <v>955</v>
      </c>
      <c r="T481" s="25">
        <v>0.154400806889324</v>
      </c>
      <c r="U481" s="25">
        <v>365</v>
      </c>
      <c r="V481" s="25">
        <v>4.2301590928581998E-4</v>
      </c>
      <c r="W481" s="25">
        <v>10476</v>
      </c>
      <c r="X481" s="27">
        <v>1744132</v>
      </c>
      <c r="Y481" s="28">
        <f t="shared" si="14"/>
        <v>1.004526893924609E-3</v>
      </c>
      <c r="AA481" t="str">
        <f t="shared" si="15"/>
        <v>2104008210-51510-NOX</v>
      </c>
      <c r="AB481" t="str">
        <f>IF(COUNTIF('NP-NRModel-MAR-WILDFIRES Modifi'!V:V, AA481)=0, "Missing", "")</f>
        <v/>
      </c>
    </row>
    <row r="482" spans="1:28" hidden="1" x14ac:dyDescent="0.3">
      <c r="A482" s="24">
        <v>2104008210</v>
      </c>
      <c r="B482" s="40">
        <v>51510</v>
      </c>
      <c r="C482" s="25"/>
      <c r="D482" s="25"/>
      <c r="E482" s="25"/>
      <c r="F482" s="25"/>
      <c r="G482" s="25" t="s">
        <v>12</v>
      </c>
      <c r="H482" s="25">
        <v>0.449179879329</v>
      </c>
      <c r="I482" s="25">
        <v>153</v>
      </c>
      <c r="J482" s="25">
        <v>2.9358162047646999E-3</v>
      </c>
      <c r="K482" s="25">
        <v>10476</v>
      </c>
      <c r="L482" s="26">
        <v>1744127</v>
      </c>
      <c r="M482" s="24">
        <v>2104008210</v>
      </c>
      <c r="N482" s="25">
        <v>51510</v>
      </c>
      <c r="O482" s="25"/>
      <c r="P482" s="25"/>
      <c r="Q482" s="25"/>
      <c r="R482" s="25"/>
      <c r="S482" s="25" t="s">
        <v>12</v>
      </c>
      <c r="T482" s="25">
        <v>2.9225859681015698</v>
      </c>
      <c r="U482" s="25">
        <v>365</v>
      </c>
      <c r="V482" s="25">
        <v>8.0070848441138893E-3</v>
      </c>
      <c r="W482" s="25">
        <v>10476</v>
      </c>
      <c r="X482" s="27">
        <v>1744127</v>
      </c>
      <c r="Y482" s="28">
        <f t="shared" si="14"/>
        <v>1.0045268939246033E-3</v>
      </c>
      <c r="AA482" t="str">
        <f t="shared" si="15"/>
        <v>2104008210-51510-VOC</v>
      </c>
      <c r="AB482" t="str">
        <f>IF(COUNTIF('NP-NRModel-MAR-WILDFIRES Modifi'!V:V, AA482)=0, "Missing", "")</f>
        <v/>
      </c>
    </row>
    <row r="483" spans="1:28" hidden="1" x14ac:dyDescent="0.3">
      <c r="A483" s="24">
        <v>2104008210</v>
      </c>
      <c r="B483" s="40">
        <v>51600</v>
      </c>
      <c r="C483" s="25"/>
      <c r="D483" s="25"/>
      <c r="E483" s="25"/>
      <c r="F483" s="25"/>
      <c r="G483" s="25" t="s">
        <v>955</v>
      </c>
      <c r="H483" s="25">
        <v>1.7317951302352801E-2</v>
      </c>
      <c r="I483" s="25">
        <v>153</v>
      </c>
      <c r="J483" s="25">
        <v>1.13189224198384E-4</v>
      </c>
      <c r="K483" s="25">
        <v>10476</v>
      </c>
      <c r="L483" s="26">
        <v>1648207</v>
      </c>
      <c r="M483" s="24">
        <v>2104008210</v>
      </c>
      <c r="N483" s="25">
        <v>51600</v>
      </c>
      <c r="O483" s="25"/>
      <c r="P483" s="25"/>
      <c r="Q483" s="25"/>
      <c r="R483" s="25"/>
      <c r="S483" s="25" t="s">
        <v>955</v>
      </c>
      <c r="T483" s="25">
        <v>0.11267913769452501</v>
      </c>
      <c r="U483" s="25">
        <v>365</v>
      </c>
      <c r="V483" s="25">
        <v>3.0870996628636999E-4</v>
      </c>
      <c r="W483" s="25">
        <v>10476</v>
      </c>
      <c r="X483" s="27">
        <v>1648207</v>
      </c>
      <c r="Y483" s="28">
        <f t="shared" si="14"/>
        <v>1.0045268939246042E-3</v>
      </c>
      <c r="AA483" t="str">
        <f t="shared" si="15"/>
        <v>2104008210-51600-NOX</v>
      </c>
      <c r="AB483" t="str">
        <f>IF(COUNTIF('NP-NRModel-MAR-WILDFIRES Modifi'!V:V, AA483)=0, "Missing", "")</f>
        <v/>
      </c>
    </row>
    <row r="484" spans="1:28" hidden="1" x14ac:dyDescent="0.3">
      <c r="A484" s="24">
        <v>2104008210</v>
      </c>
      <c r="B484" s="40">
        <v>51600</v>
      </c>
      <c r="C484" s="25"/>
      <c r="D484" s="25"/>
      <c r="E484" s="25"/>
      <c r="F484" s="25"/>
      <c r="G484" s="25" t="s">
        <v>12</v>
      </c>
      <c r="H484" s="25">
        <v>0.32780398156379098</v>
      </c>
      <c r="I484" s="25">
        <v>153</v>
      </c>
      <c r="J484" s="25">
        <v>2.1425096834234701E-3</v>
      </c>
      <c r="K484" s="25">
        <v>10476</v>
      </c>
      <c r="L484" s="26">
        <v>1648200</v>
      </c>
      <c r="M484" s="24">
        <v>2104008210</v>
      </c>
      <c r="N484" s="25">
        <v>51600</v>
      </c>
      <c r="O484" s="25"/>
      <c r="P484" s="25"/>
      <c r="Q484" s="25"/>
      <c r="R484" s="25"/>
      <c r="S484" s="25" t="s">
        <v>12</v>
      </c>
      <c r="T484" s="25">
        <v>2.1328544774474398</v>
      </c>
      <c r="U484" s="25">
        <v>365</v>
      </c>
      <c r="V484" s="25">
        <v>5.8434369245135504E-3</v>
      </c>
      <c r="W484" s="25">
        <v>10476</v>
      </c>
      <c r="X484" s="27">
        <v>1648200</v>
      </c>
      <c r="Y484" s="28">
        <f t="shared" si="14"/>
        <v>1.0045268939246081E-3</v>
      </c>
      <c r="AA484" t="str">
        <f t="shared" si="15"/>
        <v>2104008210-51600-VOC</v>
      </c>
      <c r="AB484" t="str">
        <f>IF(COUNTIF('NP-NRModel-MAR-WILDFIRES Modifi'!V:V, AA484)=0, "Missing", "")</f>
        <v/>
      </c>
    </row>
    <row r="485" spans="1:28" hidden="1" x14ac:dyDescent="0.3">
      <c r="A485" s="24">
        <v>2104008210</v>
      </c>
      <c r="B485" s="40">
        <v>51610</v>
      </c>
      <c r="C485" s="25"/>
      <c r="D485" s="25"/>
      <c r="E485" s="25"/>
      <c r="F485" s="25"/>
      <c r="G485" s="25" t="s">
        <v>955</v>
      </c>
      <c r="H485" s="25">
        <v>6.4356526487549899E-3</v>
      </c>
      <c r="I485" s="25">
        <v>153</v>
      </c>
      <c r="J485" s="29">
        <v>4.20630892075489E-5</v>
      </c>
      <c r="K485" s="25">
        <v>10476</v>
      </c>
      <c r="L485" s="26">
        <v>1641184</v>
      </c>
      <c r="M485" s="24">
        <v>2104008210</v>
      </c>
      <c r="N485" s="25">
        <v>51610</v>
      </c>
      <c r="O485" s="25"/>
      <c r="P485" s="25"/>
      <c r="Q485" s="25"/>
      <c r="R485" s="25"/>
      <c r="S485" s="25" t="s">
        <v>955</v>
      </c>
      <c r="T485" s="25">
        <v>4.1873532169170398E-2</v>
      </c>
      <c r="U485" s="25">
        <v>365</v>
      </c>
      <c r="V485" s="25">
        <v>1.14722005942932E-4</v>
      </c>
      <c r="W485" s="25">
        <v>10476</v>
      </c>
      <c r="X485" s="27">
        <v>1641184</v>
      </c>
      <c r="Y485" s="28">
        <f t="shared" si="14"/>
        <v>1.0045268939246081E-3</v>
      </c>
      <c r="AA485" t="str">
        <f t="shared" si="15"/>
        <v>2104008210-51610-NOX</v>
      </c>
      <c r="AB485" t="str">
        <f>IF(COUNTIF('NP-NRModel-MAR-WILDFIRES Modifi'!V:V, AA485)=0, "Missing", "")</f>
        <v/>
      </c>
    </row>
    <row r="486" spans="1:28" hidden="1" x14ac:dyDescent="0.3">
      <c r="A486" s="24">
        <v>2104008210</v>
      </c>
      <c r="B486" s="40">
        <v>51610</v>
      </c>
      <c r="C486" s="25"/>
      <c r="D486" s="25"/>
      <c r="E486" s="25"/>
      <c r="F486" s="25"/>
      <c r="G486" s="25" t="s">
        <v>12</v>
      </c>
      <c r="H486" s="25">
        <v>0.121817712462422</v>
      </c>
      <c r="I486" s="25">
        <v>153</v>
      </c>
      <c r="J486" s="25">
        <v>7.9619419910080004E-4</v>
      </c>
      <c r="K486" s="25">
        <v>10476</v>
      </c>
      <c r="L486" s="26">
        <v>1641178</v>
      </c>
      <c r="M486" s="24">
        <v>2104008210</v>
      </c>
      <c r="N486" s="25">
        <v>51610</v>
      </c>
      <c r="O486" s="25"/>
      <c r="P486" s="25"/>
      <c r="Q486" s="25"/>
      <c r="R486" s="25"/>
      <c r="S486" s="25" t="s">
        <v>12</v>
      </c>
      <c r="T486" s="25">
        <v>0.79260615511261301</v>
      </c>
      <c r="U486" s="25">
        <v>365</v>
      </c>
      <c r="V486" s="25">
        <v>2.1715237126372902E-3</v>
      </c>
      <c r="W486" s="25">
        <v>10476</v>
      </c>
      <c r="X486" s="27">
        <v>1641178</v>
      </c>
      <c r="Y486" s="28">
        <f t="shared" si="14"/>
        <v>1.004526893924609E-3</v>
      </c>
      <c r="AA486" t="str">
        <f t="shared" si="15"/>
        <v>2104008210-51610-VOC</v>
      </c>
      <c r="AB486" t="str">
        <f>IF(COUNTIF('NP-NRModel-MAR-WILDFIRES Modifi'!V:V, AA486)=0, "Missing", "")</f>
        <v/>
      </c>
    </row>
    <row r="487" spans="1:28" hidden="1" x14ac:dyDescent="0.3">
      <c r="A487" s="24">
        <v>2104008210</v>
      </c>
      <c r="B487" s="40">
        <v>51683</v>
      </c>
      <c r="C487" s="25"/>
      <c r="D487" s="25"/>
      <c r="E487" s="25"/>
      <c r="F487" s="25"/>
      <c r="G487" s="25" t="s">
        <v>955</v>
      </c>
      <c r="H487" s="25">
        <v>2.1613871495503902E-2</v>
      </c>
      <c r="I487" s="25">
        <v>153</v>
      </c>
      <c r="J487" s="25">
        <v>1.4126713395754199E-4</v>
      </c>
      <c r="K487" s="25">
        <v>10476</v>
      </c>
      <c r="L487" s="26">
        <v>1019510</v>
      </c>
      <c r="M487" s="24">
        <v>2104008210</v>
      </c>
      <c r="N487" s="25">
        <v>51683</v>
      </c>
      <c r="O487" s="25"/>
      <c r="P487" s="25"/>
      <c r="Q487" s="25"/>
      <c r="R487" s="25"/>
      <c r="S487" s="25" t="s">
        <v>955</v>
      </c>
      <c r="T487" s="25">
        <v>0.14063051453567599</v>
      </c>
      <c r="U487" s="25">
        <v>365</v>
      </c>
      <c r="V487" s="25">
        <v>3.8528908091966201E-4</v>
      </c>
      <c r="W487" s="25">
        <v>10476</v>
      </c>
      <c r="X487" s="27">
        <v>1019510</v>
      </c>
      <c r="Y487" s="28">
        <f t="shared" si="14"/>
        <v>1.0045268939246077E-3</v>
      </c>
      <c r="AA487" t="str">
        <f t="shared" si="15"/>
        <v>2104008210-51683-NOX</v>
      </c>
      <c r="AB487" t="str">
        <f>IF(COUNTIF('NP-NRModel-MAR-WILDFIRES Modifi'!V:V, AA487)=0, "Missing", "")</f>
        <v/>
      </c>
    </row>
    <row r="488" spans="1:28" hidden="1" x14ac:dyDescent="0.3">
      <c r="A488" s="24">
        <v>2104008210</v>
      </c>
      <c r="B488" s="40">
        <v>51683</v>
      </c>
      <c r="C488" s="25"/>
      <c r="D488" s="25"/>
      <c r="E488" s="25"/>
      <c r="F488" s="25"/>
      <c r="G488" s="25" t="s">
        <v>12</v>
      </c>
      <c r="H488" s="25">
        <v>0.40911974804034501</v>
      </c>
      <c r="I488" s="25">
        <v>153</v>
      </c>
      <c r="J488" s="25">
        <v>2.67398528130944E-3</v>
      </c>
      <c r="K488" s="25">
        <v>10476</v>
      </c>
      <c r="L488" s="26">
        <v>1019518</v>
      </c>
      <c r="M488" s="24">
        <v>2104008210</v>
      </c>
      <c r="N488" s="25">
        <v>51683</v>
      </c>
      <c r="O488" s="25"/>
      <c r="P488" s="25"/>
      <c r="Q488" s="25"/>
      <c r="R488" s="25"/>
      <c r="S488" s="25" t="s">
        <v>12</v>
      </c>
      <c r="T488" s="25">
        <v>2.66193498400267</v>
      </c>
      <c r="U488" s="25">
        <v>365</v>
      </c>
      <c r="V488" s="25">
        <v>7.2929725589114397E-3</v>
      </c>
      <c r="W488" s="25">
        <v>10476</v>
      </c>
      <c r="X488" s="27">
        <v>1019518</v>
      </c>
      <c r="Y488" s="28">
        <f t="shared" si="14"/>
        <v>1.0045268939246031E-3</v>
      </c>
      <c r="AA488" t="str">
        <f t="shared" si="15"/>
        <v>2104008210-51683-VOC</v>
      </c>
      <c r="AB488" t="str">
        <f>IF(COUNTIF('NP-NRModel-MAR-WILDFIRES Modifi'!V:V, AA488)=0, "Missing", "")</f>
        <v/>
      </c>
    </row>
    <row r="489" spans="1:28" hidden="1" x14ac:dyDescent="0.3">
      <c r="A489" s="24">
        <v>2104008210</v>
      </c>
      <c r="B489" s="40">
        <v>51685</v>
      </c>
      <c r="C489" s="25"/>
      <c r="D489" s="25"/>
      <c r="E489" s="25"/>
      <c r="F489" s="25"/>
      <c r="G489" s="25" t="s">
        <v>955</v>
      </c>
      <c r="H489" s="25">
        <v>7.9424040560572701E-3</v>
      </c>
      <c r="I489" s="25">
        <v>153</v>
      </c>
      <c r="J489" s="29">
        <v>5.1911137621289302E-5</v>
      </c>
      <c r="K489" s="25">
        <v>10476</v>
      </c>
      <c r="L489" s="26">
        <v>1704725</v>
      </c>
      <c r="M489" s="24">
        <v>2104008210</v>
      </c>
      <c r="N489" s="25">
        <v>51685</v>
      </c>
      <c r="O489" s="25"/>
      <c r="P489" s="25"/>
      <c r="Q489" s="25"/>
      <c r="R489" s="25"/>
      <c r="S489" s="25" t="s">
        <v>955</v>
      </c>
      <c r="T489" s="25">
        <v>5.1677200416682403E-2</v>
      </c>
      <c r="U489" s="25">
        <v>365</v>
      </c>
      <c r="V489" s="25">
        <v>1.41581371004609E-4</v>
      </c>
      <c r="W489" s="25">
        <v>10476</v>
      </c>
      <c r="X489" s="27">
        <v>1704725</v>
      </c>
      <c r="Y489" s="28">
        <f t="shared" si="14"/>
        <v>1.0045268939246055E-3</v>
      </c>
      <c r="AA489" t="str">
        <f t="shared" si="15"/>
        <v>2104008210-51685-NOX</v>
      </c>
      <c r="AB489" t="str">
        <f>IF(COUNTIF('NP-NRModel-MAR-WILDFIRES Modifi'!V:V, AA489)=0, "Missing", "")</f>
        <v/>
      </c>
    </row>
    <row r="490" spans="1:28" hidden="1" x14ac:dyDescent="0.3">
      <c r="A490" s="24">
        <v>2104008210</v>
      </c>
      <c r="B490" s="40">
        <v>51685</v>
      </c>
      <c r="C490" s="25"/>
      <c r="D490" s="25"/>
      <c r="E490" s="25"/>
      <c r="F490" s="25"/>
      <c r="G490" s="25" t="s">
        <v>12</v>
      </c>
      <c r="H490" s="25">
        <v>0.15033835174973101</v>
      </c>
      <c r="I490" s="25">
        <v>153</v>
      </c>
      <c r="J490" s="25">
        <v>9.8260360620739404E-4</v>
      </c>
      <c r="K490" s="25">
        <v>10476</v>
      </c>
      <c r="L490" s="26">
        <v>1704723</v>
      </c>
      <c r="M490" s="24">
        <v>2104008210</v>
      </c>
      <c r="N490" s="25">
        <v>51685</v>
      </c>
      <c r="O490" s="25"/>
      <c r="P490" s="25"/>
      <c r="Q490" s="25"/>
      <c r="R490" s="25"/>
      <c r="S490" s="25" t="s">
        <v>12</v>
      </c>
      <c r="T490" s="25">
        <v>0.97817550943652998</v>
      </c>
      <c r="U490" s="25">
        <v>365</v>
      </c>
      <c r="V490" s="25">
        <v>2.6799329025658301E-3</v>
      </c>
      <c r="W490" s="25">
        <v>10476</v>
      </c>
      <c r="X490" s="27">
        <v>1704723</v>
      </c>
      <c r="Y490" s="28">
        <f t="shared" si="14"/>
        <v>1.0045268939246033E-3</v>
      </c>
      <c r="AA490" t="str">
        <f t="shared" si="15"/>
        <v>2104008210-51685-VOC</v>
      </c>
      <c r="AB490" t="str">
        <f>IF(COUNTIF('NP-NRModel-MAR-WILDFIRES Modifi'!V:V, AA490)=0, "Missing", "")</f>
        <v/>
      </c>
    </row>
    <row r="491" spans="1:28" hidden="1" x14ac:dyDescent="0.3">
      <c r="A491" s="24">
        <v>2104008220</v>
      </c>
      <c r="B491" s="40">
        <v>11001</v>
      </c>
      <c r="C491" s="25"/>
      <c r="D491" s="25"/>
      <c r="E491" s="25"/>
      <c r="F491" s="25"/>
      <c r="G491" s="25" t="s">
        <v>955</v>
      </c>
      <c r="H491" s="25">
        <v>3.5847004191576302E-3</v>
      </c>
      <c r="I491" s="25">
        <v>153</v>
      </c>
      <c r="J491" s="29">
        <v>2.34294145042982E-5</v>
      </c>
      <c r="K491" s="25">
        <v>10476</v>
      </c>
      <c r="L491" s="26">
        <v>1896241</v>
      </c>
      <c r="M491" s="24">
        <v>2104008220</v>
      </c>
      <c r="N491" s="25">
        <v>11001</v>
      </c>
      <c r="O491" s="25"/>
      <c r="P491" s="25"/>
      <c r="Q491" s="25"/>
      <c r="R491" s="25"/>
      <c r="S491" s="25" t="s">
        <v>955</v>
      </c>
      <c r="T491" s="25">
        <v>2.33238299999729E-2</v>
      </c>
      <c r="U491" s="25">
        <v>365</v>
      </c>
      <c r="V491" s="29">
        <v>6.3900904109514897E-5</v>
      </c>
      <c r="W491" s="25">
        <v>10476</v>
      </c>
      <c r="X491" s="27">
        <v>1896241</v>
      </c>
      <c r="Y491" s="28">
        <f t="shared" si="14"/>
        <v>1.0045268939246007E-3</v>
      </c>
      <c r="AA491" t="str">
        <f t="shared" si="15"/>
        <v>2104008220-11001-NOX</v>
      </c>
      <c r="AB491" t="str">
        <f>IF(COUNTIF('NP-NRModel-MAR-WILDFIRES Modifi'!V:V, AA491)=0, "Missing", "")</f>
        <v/>
      </c>
    </row>
    <row r="492" spans="1:28" hidden="1" x14ac:dyDescent="0.3">
      <c r="A492" s="24">
        <v>2104008220</v>
      </c>
      <c r="B492" s="40">
        <v>11001</v>
      </c>
      <c r="C492" s="25"/>
      <c r="D492" s="25"/>
      <c r="E492" s="25"/>
      <c r="F492" s="25"/>
      <c r="G492" s="25" t="s">
        <v>12</v>
      </c>
      <c r="H492" s="25">
        <v>2.55027688622467E-2</v>
      </c>
      <c r="I492" s="25">
        <v>153</v>
      </c>
      <c r="J492" s="25">
        <v>1.6668476380553399E-4</v>
      </c>
      <c r="K492" s="25">
        <v>10476</v>
      </c>
      <c r="L492" s="26">
        <v>1896234</v>
      </c>
      <c r="M492" s="24">
        <v>2104008220</v>
      </c>
      <c r="N492" s="25">
        <v>11001</v>
      </c>
      <c r="O492" s="25"/>
      <c r="P492" s="25"/>
      <c r="Q492" s="25"/>
      <c r="R492" s="25"/>
      <c r="S492" s="25" t="s">
        <v>12</v>
      </c>
      <c r="T492" s="25">
        <v>0.165933599999807</v>
      </c>
      <c r="U492" s="25">
        <v>365</v>
      </c>
      <c r="V492" s="25">
        <v>4.5461260273919798E-4</v>
      </c>
      <c r="W492" s="25">
        <v>10476</v>
      </c>
      <c r="X492" s="27">
        <v>1896234</v>
      </c>
      <c r="Y492" s="28">
        <f t="shared" si="14"/>
        <v>1.0045268939246051E-3</v>
      </c>
      <c r="AA492" t="str">
        <f t="shared" si="15"/>
        <v>2104008220-11001-VOC</v>
      </c>
      <c r="AB492" t="str">
        <f>IF(COUNTIF('NP-NRModel-MAR-WILDFIRES Modifi'!V:V, AA492)=0, "Missing", "")</f>
        <v/>
      </c>
    </row>
    <row r="493" spans="1:28" hidden="1" x14ac:dyDescent="0.3">
      <c r="A493" s="24">
        <v>2104008220</v>
      </c>
      <c r="B493" s="40">
        <v>24009</v>
      </c>
      <c r="C493" s="25"/>
      <c r="D493" s="25"/>
      <c r="E493" s="25"/>
      <c r="F493" s="25"/>
      <c r="G493" s="25" t="s">
        <v>955</v>
      </c>
      <c r="H493" s="25">
        <v>8.4725323740864E-2</v>
      </c>
      <c r="I493" s="25">
        <v>153</v>
      </c>
      <c r="J493" s="25">
        <v>5.5376028588800005E-4</v>
      </c>
      <c r="K493" s="25">
        <v>10476</v>
      </c>
      <c r="L493" s="26">
        <v>1063922</v>
      </c>
      <c r="M493" s="24">
        <v>2104008220</v>
      </c>
      <c r="N493" s="25">
        <v>24009</v>
      </c>
      <c r="O493" s="25"/>
      <c r="P493" s="25"/>
      <c r="Q493" s="25"/>
      <c r="R493" s="25"/>
      <c r="S493" s="25" t="s">
        <v>955</v>
      </c>
      <c r="T493" s="25">
        <v>0.55126476875547603</v>
      </c>
      <c r="U493" s="25">
        <v>365</v>
      </c>
      <c r="V493" s="25">
        <v>1.51031443494651E-3</v>
      </c>
      <c r="W493" s="25">
        <v>10476</v>
      </c>
      <c r="X493" s="27">
        <v>1063922</v>
      </c>
      <c r="Y493" s="28">
        <f t="shared" si="14"/>
        <v>1.0045268939245979E-3</v>
      </c>
      <c r="AA493" t="str">
        <f t="shared" si="15"/>
        <v>2104008220-24009-NOX</v>
      </c>
      <c r="AB493" t="str">
        <f>IF(COUNTIF('NP-NRModel-MAR-WILDFIRES Modifi'!V:V, AA493)=0, "Missing", "")</f>
        <v/>
      </c>
    </row>
    <row r="494" spans="1:28" hidden="1" x14ac:dyDescent="0.3">
      <c r="A494" s="24">
        <v>2104008220</v>
      </c>
      <c r="B494" s="40">
        <v>24009</v>
      </c>
      <c r="C494" s="25"/>
      <c r="D494" s="25"/>
      <c r="E494" s="25"/>
      <c r="F494" s="25"/>
      <c r="G494" s="25" t="s">
        <v>12</v>
      </c>
      <c r="H494" s="25">
        <v>0.60276447978231396</v>
      </c>
      <c r="I494" s="25">
        <v>153</v>
      </c>
      <c r="J494" s="25">
        <v>3.9396371227602197E-3</v>
      </c>
      <c r="K494" s="25">
        <v>10476</v>
      </c>
      <c r="L494" s="26">
        <v>1063915</v>
      </c>
      <c r="M494" s="24">
        <v>2104008220</v>
      </c>
      <c r="N494" s="25">
        <v>24009</v>
      </c>
      <c r="O494" s="25"/>
      <c r="P494" s="25"/>
      <c r="Q494" s="25"/>
      <c r="R494" s="25"/>
      <c r="S494" s="25" t="s">
        <v>12</v>
      </c>
      <c r="T494" s="25">
        <v>3.9218831736484101</v>
      </c>
      <c r="U494" s="25">
        <v>365</v>
      </c>
      <c r="V494" s="25">
        <v>1.07448854072559E-2</v>
      </c>
      <c r="W494" s="25">
        <v>10476</v>
      </c>
      <c r="X494" s="27">
        <v>1063915</v>
      </c>
      <c r="Y494" s="28">
        <f t="shared" si="14"/>
        <v>1.0045268939246075E-3</v>
      </c>
      <c r="AA494" t="str">
        <f t="shared" si="15"/>
        <v>2104008220-24009-VOC</v>
      </c>
      <c r="AB494" t="str">
        <f>IF(COUNTIF('NP-NRModel-MAR-WILDFIRES Modifi'!V:V, AA494)=0, "Missing", "")</f>
        <v/>
      </c>
    </row>
    <row r="495" spans="1:28" hidden="1" x14ac:dyDescent="0.3">
      <c r="A495" s="24">
        <v>2104008220</v>
      </c>
      <c r="B495" s="40">
        <v>24017</v>
      </c>
      <c r="C495" s="25"/>
      <c r="D495" s="25"/>
      <c r="E495" s="25"/>
      <c r="F495" s="25"/>
      <c r="G495" s="25" t="s">
        <v>955</v>
      </c>
      <c r="H495" s="25">
        <v>0.15796122756417499</v>
      </c>
      <c r="I495" s="25">
        <v>153</v>
      </c>
      <c r="J495" s="25">
        <v>1.0324263239488601E-3</v>
      </c>
      <c r="K495" s="25">
        <v>10476</v>
      </c>
      <c r="L495" s="26">
        <v>221669</v>
      </c>
      <c r="M495" s="24">
        <v>2104008220</v>
      </c>
      <c r="N495" s="25">
        <v>24017</v>
      </c>
      <c r="O495" s="25"/>
      <c r="P495" s="25"/>
      <c r="Q495" s="25"/>
      <c r="R495" s="25"/>
      <c r="S495" s="25" t="s">
        <v>955</v>
      </c>
      <c r="T495" s="25">
        <v>1.02777370142401</v>
      </c>
      <c r="U495" s="25">
        <v>365</v>
      </c>
      <c r="V495" s="25">
        <v>2.81581836006579E-3</v>
      </c>
      <c r="W495" s="25">
        <v>10476</v>
      </c>
      <c r="X495" s="27">
        <v>221669</v>
      </c>
      <c r="Y495" s="28">
        <f t="shared" si="14"/>
        <v>1.0045268939246098E-3</v>
      </c>
      <c r="AA495" t="str">
        <f t="shared" si="15"/>
        <v>2104008220-24017-NOX</v>
      </c>
      <c r="AB495" t="str">
        <f>IF(COUNTIF('NP-NRModel-MAR-WILDFIRES Modifi'!V:V, AA495)=0, "Missing", "")</f>
        <v/>
      </c>
    </row>
    <row r="496" spans="1:28" hidden="1" x14ac:dyDescent="0.3">
      <c r="A496" s="24">
        <v>2104008220</v>
      </c>
      <c r="B496" s="40">
        <v>24017</v>
      </c>
      <c r="C496" s="25"/>
      <c r="D496" s="25"/>
      <c r="E496" s="25"/>
      <c r="F496" s="25"/>
      <c r="G496" s="25" t="s">
        <v>12</v>
      </c>
      <c r="H496" s="25">
        <v>1.1237888933778799</v>
      </c>
      <c r="I496" s="25">
        <v>153</v>
      </c>
      <c r="J496" s="25">
        <v>7.3450254469142598E-3</v>
      </c>
      <c r="K496" s="25">
        <v>10476</v>
      </c>
      <c r="L496" s="26">
        <v>221676</v>
      </c>
      <c r="M496" s="24">
        <v>2104008220</v>
      </c>
      <c r="N496" s="25">
        <v>24017</v>
      </c>
      <c r="O496" s="25"/>
      <c r="P496" s="25"/>
      <c r="Q496" s="25"/>
      <c r="R496" s="25"/>
      <c r="S496" s="25" t="s">
        <v>12</v>
      </c>
      <c r="T496" s="25">
        <v>7.3119251374324401</v>
      </c>
      <c r="U496" s="25">
        <v>365</v>
      </c>
      <c r="V496" s="25">
        <v>2.0032671609403901E-2</v>
      </c>
      <c r="W496" s="25">
        <v>10476</v>
      </c>
      <c r="X496" s="27">
        <v>221676</v>
      </c>
      <c r="Y496" s="28">
        <f t="shared" si="14"/>
        <v>1.0045268939246064E-3</v>
      </c>
      <c r="AA496" t="str">
        <f t="shared" si="15"/>
        <v>2104008220-24017-VOC</v>
      </c>
      <c r="AB496" t="str">
        <f>IF(COUNTIF('NP-NRModel-MAR-WILDFIRES Modifi'!V:V, AA496)=0, "Missing", "")</f>
        <v/>
      </c>
    </row>
    <row r="497" spans="1:28" hidden="1" x14ac:dyDescent="0.3">
      <c r="A497" s="24">
        <v>2104008220</v>
      </c>
      <c r="B497" s="40">
        <v>24021</v>
      </c>
      <c r="C497" s="25"/>
      <c r="D497" s="25"/>
      <c r="E497" s="25"/>
      <c r="F497" s="25"/>
      <c r="G497" s="25" t="s">
        <v>955</v>
      </c>
      <c r="H497" s="25">
        <v>0.16379343085107601</v>
      </c>
      <c r="I497" s="25">
        <v>153</v>
      </c>
      <c r="J497" s="25">
        <v>1.07054529968024E-3</v>
      </c>
      <c r="K497" s="25">
        <v>10476</v>
      </c>
      <c r="L497" s="26">
        <v>1673074</v>
      </c>
      <c r="M497" s="24">
        <v>2104008220</v>
      </c>
      <c r="N497" s="25">
        <v>24021</v>
      </c>
      <c r="O497" s="25"/>
      <c r="P497" s="25"/>
      <c r="Q497" s="25"/>
      <c r="R497" s="25"/>
      <c r="S497" s="25" t="s">
        <v>955</v>
      </c>
      <c r="T497" s="25">
        <v>1.0657208942387899</v>
      </c>
      <c r="U497" s="25">
        <v>365</v>
      </c>
      <c r="V497" s="25">
        <v>2.9197832718870901E-3</v>
      </c>
      <c r="W497" s="25">
        <v>10476</v>
      </c>
      <c r="X497" s="27">
        <v>1673074</v>
      </c>
      <c r="Y497" s="28">
        <f t="shared" si="14"/>
        <v>1.0045268939246012E-3</v>
      </c>
      <c r="AA497" t="str">
        <f t="shared" si="15"/>
        <v>2104008220-24021-NOX</v>
      </c>
      <c r="AB497" t="str">
        <f>IF(COUNTIF('NP-NRModel-MAR-WILDFIRES Modifi'!V:V, AA497)=0, "Missing", "")</f>
        <v/>
      </c>
    </row>
    <row r="498" spans="1:28" hidden="1" x14ac:dyDescent="0.3">
      <c r="A498" s="24">
        <v>2104008220</v>
      </c>
      <c r="B498" s="40">
        <v>24021</v>
      </c>
      <c r="C498" s="25"/>
      <c r="D498" s="25"/>
      <c r="E498" s="25"/>
      <c r="F498" s="25"/>
      <c r="G498" s="25" t="s">
        <v>12</v>
      </c>
      <c r="H498" s="25">
        <v>1.1652813433723701</v>
      </c>
      <c r="I498" s="25">
        <v>153</v>
      </c>
      <c r="J498" s="25">
        <v>7.6162179305384204E-3</v>
      </c>
      <c r="K498" s="25">
        <v>10476</v>
      </c>
      <c r="L498" s="26">
        <v>1673078</v>
      </c>
      <c r="M498" s="24">
        <v>2104008220</v>
      </c>
      <c r="N498" s="25">
        <v>24021</v>
      </c>
      <c r="O498" s="25"/>
      <c r="P498" s="25"/>
      <c r="Q498" s="25"/>
      <c r="R498" s="25"/>
      <c r="S498" s="25" t="s">
        <v>12</v>
      </c>
      <c r="T498" s="25">
        <v>7.5818954938901504</v>
      </c>
      <c r="U498" s="25">
        <v>365</v>
      </c>
      <c r="V498" s="25">
        <v>2.07723164216168E-2</v>
      </c>
      <c r="W498" s="25">
        <v>10476</v>
      </c>
      <c r="X498" s="27">
        <v>1673078</v>
      </c>
      <c r="Y498" s="28">
        <f t="shared" si="14"/>
        <v>1.0045268939246036E-3</v>
      </c>
      <c r="AA498" t="str">
        <f t="shared" si="15"/>
        <v>2104008220-24021-VOC</v>
      </c>
      <c r="AB498" t="str">
        <f>IF(COUNTIF('NP-NRModel-MAR-WILDFIRES Modifi'!V:V, AA498)=0, "Missing", "")</f>
        <v/>
      </c>
    </row>
    <row r="499" spans="1:28" hidden="1" x14ac:dyDescent="0.3">
      <c r="A499" s="24">
        <v>2104008220</v>
      </c>
      <c r="B499" s="40">
        <v>24031</v>
      </c>
      <c r="C499" s="25"/>
      <c r="D499" s="25"/>
      <c r="E499" s="25"/>
      <c r="F499" s="25"/>
      <c r="G499" s="25" t="s">
        <v>955</v>
      </c>
      <c r="H499" s="25">
        <v>0.41165405306364899</v>
      </c>
      <c r="I499" s="25">
        <v>153</v>
      </c>
      <c r="J499" s="25">
        <v>2.6905493664290802E-3</v>
      </c>
      <c r="K499" s="25">
        <v>10476</v>
      </c>
      <c r="L499" s="26">
        <v>2094636</v>
      </c>
      <c r="M499" s="24">
        <v>2104008220</v>
      </c>
      <c r="N499" s="25">
        <v>24031</v>
      </c>
      <c r="O499" s="25"/>
      <c r="P499" s="25"/>
      <c r="Q499" s="25"/>
      <c r="R499" s="25"/>
      <c r="S499" s="25" t="s">
        <v>955</v>
      </c>
      <c r="T499" s="25">
        <v>2.6784244231802599</v>
      </c>
      <c r="U499" s="25">
        <v>365</v>
      </c>
      <c r="V499" s="25">
        <v>7.33814910460346E-3</v>
      </c>
      <c r="W499" s="25">
        <v>10476</v>
      </c>
      <c r="X499" s="27">
        <v>2094636</v>
      </c>
      <c r="Y499" s="28">
        <f t="shared" si="14"/>
        <v>1.0045268939246094E-3</v>
      </c>
      <c r="AA499" t="str">
        <f t="shared" si="15"/>
        <v>2104008220-24031-NOX</v>
      </c>
      <c r="AB499" t="str">
        <f>IF(COUNTIF('NP-NRModel-MAR-WILDFIRES Modifi'!V:V, AA499)=0, "Missing", "")</f>
        <v/>
      </c>
    </row>
    <row r="500" spans="1:28" hidden="1" x14ac:dyDescent="0.3">
      <c r="A500" s="24">
        <v>2104008220</v>
      </c>
      <c r="B500" s="40">
        <v>24031</v>
      </c>
      <c r="C500" s="25"/>
      <c r="D500" s="25"/>
      <c r="E500" s="25"/>
      <c r="F500" s="25"/>
      <c r="G500" s="25" t="s">
        <v>12</v>
      </c>
      <c r="H500" s="25">
        <v>2.9286459171399102</v>
      </c>
      <c r="I500" s="25">
        <v>153</v>
      </c>
      <c r="J500" s="25">
        <v>1.9141476582613701E-2</v>
      </c>
      <c r="K500" s="25">
        <v>10476</v>
      </c>
      <c r="L500" s="26">
        <v>2094633</v>
      </c>
      <c r="M500" s="24">
        <v>2104008220</v>
      </c>
      <c r="N500" s="25">
        <v>24031</v>
      </c>
      <c r="O500" s="25"/>
      <c r="P500" s="25"/>
      <c r="Q500" s="25"/>
      <c r="R500" s="25"/>
      <c r="S500" s="25" t="s">
        <v>12</v>
      </c>
      <c r="T500" s="25">
        <v>19.0552156426888</v>
      </c>
      <c r="U500" s="25">
        <v>365</v>
      </c>
      <c r="V500" s="25">
        <v>5.2206070253942E-2</v>
      </c>
      <c r="W500" s="25">
        <v>10476</v>
      </c>
      <c r="X500" s="27">
        <v>2094633</v>
      </c>
      <c r="Y500" s="28">
        <f t="shared" si="14"/>
        <v>1.0045268939246038E-3</v>
      </c>
      <c r="AA500" t="str">
        <f t="shared" si="15"/>
        <v>2104008220-24031-VOC</v>
      </c>
      <c r="AB500" t="str">
        <f>IF(COUNTIF('NP-NRModel-MAR-WILDFIRES Modifi'!V:V, AA500)=0, "Missing", "")</f>
        <v/>
      </c>
    </row>
    <row r="501" spans="1:28" hidden="1" x14ac:dyDescent="0.3">
      <c r="A501" s="24">
        <v>2104008220</v>
      </c>
      <c r="B501" s="40">
        <v>24033</v>
      </c>
      <c r="C501" s="25"/>
      <c r="D501" s="25"/>
      <c r="E501" s="25"/>
      <c r="F501" s="25"/>
      <c r="G501" s="25" t="s">
        <v>955</v>
      </c>
      <c r="H501" s="25">
        <v>0.43251649726868402</v>
      </c>
      <c r="I501" s="25">
        <v>153</v>
      </c>
      <c r="J501" s="25">
        <v>2.8269052109064301E-3</v>
      </c>
      <c r="K501" s="25">
        <v>10476</v>
      </c>
      <c r="L501" s="26">
        <v>582810</v>
      </c>
      <c r="M501" s="24">
        <v>2104008220</v>
      </c>
      <c r="N501" s="25">
        <v>24033</v>
      </c>
      <c r="O501" s="25"/>
      <c r="P501" s="25"/>
      <c r="Q501" s="25"/>
      <c r="R501" s="25"/>
      <c r="S501" s="25" t="s">
        <v>955</v>
      </c>
      <c r="T501" s="25">
        <v>2.8141657809299101</v>
      </c>
      <c r="U501" s="25">
        <v>365</v>
      </c>
      <c r="V501" s="25">
        <v>7.7100432354244297E-3</v>
      </c>
      <c r="W501" s="25">
        <v>10476</v>
      </c>
      <c r="X501" s="27">
        <v>582810</v>
      </c>
      <c r="Y501" s="28">
        <f t="shared" si="14"/>
        <v>1.004526893924604E-3</v>
      </c>
      <c r="AA501" t="str">
        <f t="shared" si="15"/>
        <v>2104008220-24033-NOX</v>
      </c>
      <c r="AB501" t="str">
        <f>IF(COUNTIF('NP-NRModel-MAR-WILDFIRES Modifi'!V:V, AA501)=0, "Missing", "")</f>
        <v/>
      </c>
    </row>
    <row r="502" spans="1:28" hidden="1" x14ac:dyDescent="0.3">
      <c r="A502" s="24">
        <v>2104008220</v>
      </c>
      <c r="B502" s="40">
        <v>24033</v>
      </c>
      <c r="C502" s="25"/>
      <c r="D502" s="25"/>
      <c r="E502" s="25"/>
      <c r="F502" s="25"/>
      <c r="G502" s="25" t="s">
        <v>12</v>
      </c>
      <c r="H502" s="25">
        <v>3.07706798725189</v>
      </c>
      <c r="I502" s="25">
        <v>153</v>
      </c>
      <c r="J502" s="25">
        <v>2.0111555472234598E-2</v>
      </c>
      <c r="K502" s="25">
        <v>10476</v>
      </c>
      <c r="L502" s="26">
        <v>582817</v>
      </c>
      <c r="M502" s="24">
        <v>2104008220</v>
      </c>
      <c r="N502" s="25">
        <v>24033</v>
      </c>
      <c r="O502" s="25"/>
      <c r="P502" s="25"/>
      <c r="Q502" s="25"/>
      <c r="R502" s="25"/>
      <c r="S502" s="25" t="s">
        <v>12</v>
      </c>
      <c r="T502" s="25">
        <v>20.020922878092598</v>
      </c>
      <c r="U502" s="25">
        <v>365</v>
      </c>
      <c r="V502" s="25">
        <v>5.4851843501623497E-2</v>
      </c>
      <c r="W502" s="25">
        <v>10476</v>
      </c>
      <c r="X502" s="27">
        <v>582817</v>
      </c>
      <c r="Y502" s="28">
        <f t="shared" si="14"/>
        <v>1.004526893924614E-3</v>
      </c>
      <c r="AA502" t="str">
        <f t="shared" si="15"/>
        <v>2104008220-24033-VOC</v>
      </c>
      <c r="AB502" t="str">
        <f>IF(COUNTIF('NP-NRModel-MAR-WILDFIRES Modifi'!V:V, AA502)=0, "Missing", "")</f>
        <v/>
      </c>
    </row>
    <row r="503" spans="1:28" hidden="1" x14ac:dyDescent="0.3">
      <c r="A503" s="24">
        <v>2104008220</v>
      </c>
      <c r="B503" s="40">
        <v>51013</v>
      </c>
      <c r="C503" s="25"/>
      <c r="D503" s="25"/>
      <c r="E503" s="25"/>
      <c r="F503" s="25"/>
      <c r="G503" s="25" t="s">
        <v>955</v>
      </c>
      <c r="H503" s="25">
        <v>5.1708453087795501E-2</v>
      </c>
      <c r="I503" s="25">
        <v>153</v>
      </c>
      <c r="J503" s="25">
        <v>3.3796374567186599E-4</v>
      </c>
      <c r="K503" s="25">
        <v>10476</v>
      </c>
      <c r="L503" s="26">
        <v>1809105</v>
      </c>
      <c r="M503" s="24">
        <v>2104008220</v>
      </c>
      <c r="N503" s="25">
        <v>51013</v>
      </c>
      <c r="O503" s="25"/>
      <c r="P503" s="25"/>
      <c r="Q503" s="25"/>
      <c r="R503" s="25"/>
      <c r="S503" s="25" t="s">
        <v>955</v>
      </c>
      <c r="T503" s="25">
        <v>0.33644071424655297</v>
      </c>
      <c r="U503" s="25">
        <v>365</v>
      </c>
      <c r="V503" s="25">
        <v>9.2175538149740497E-4</v>
      </c>
      <c r="W503" s="25">
        <v>10476</v>
      </c>
      <c r="X503" s="27">
        <v>1809105</v>
      </c>
      <c r="Y503" s="28">
        <f t="shared" si="14"/>
        <v>1.0045268939246066E-3</v>
      </c>
      <c r="AA503" t="str">
        <f t="shared" si="15"/>
        <v>2104008220-51013-NOX</v>
      </c>
      <c r="AB503" t="str">
        <f>IF(COUNTIF('NP-NRModel-MAR-WILDFIRES Modifi'!V:V, AA503)=0, "Missing", "")</f>
        <v/>
      </c>
    </row>
    <row r="504" spans="1:28" hidden="1" x14ac:dyDescent="0.3">
      <c r="A504" s="24">
        <v>2104008220</v>
      </c>
      <c r="B504" s="40">
        <v>51013</v>
      </c>
      <c r="C504" s="25"/>
      <c r="D504" s="25"/>
      <c r="E504" s="25"/>
      <c r="F504" s="25"/>
      <c r="G504" s="25" t="s">
        <v>12</v>
      </c>
      <c r="H504" s="25">
        <v>0.36787133008136802</v>
      </c>
      <c r="I504" s="25">
        <v>153</v>
      </c>
      <c r="J504" s="25">
        <v>2.40438777830959E-3</v>
      </c>
      <c r="K504" s="25">
        <v>10476</v>
      </c>
      <c r="L504" s="26">
        <v>1809104</v>
      </c>
      <c r="M504" s="24">
        <v>2104008220</v>
      </c>
      <c r="N504" s="25">
        <v>51013</v>
      </c>
      <c r="O504" s="25"/>
      <c r="P504" s="25"/>
      <c r="Q504" s="25"/>
      <c r="R504" s="25"/>
      <c r="S504" s="25" t="s">
        <v>12</v>
      </c>
      <c r="T504" s="25">
        <v>2.39355242039945</v>
      </c>
      <c r="U504" s="25">
        <v>365</v>
      </c>
      <c r="V504" s="25">
        <v>6.5576778641080798E-3</v>
      </c>
      <c r="W504" s="25">
        <v>10476</v>
      </c>
      <c r="X504" s="27">
        <v>1809104</v>
      </c>
      <c r="Y504" s="28">
        <f t="shared" si="14"/>
        <v>1.0045268939246092E-3</v>
      </c>
      <c r="AA504" t="str">
        <f t="shared" si="15"/>
        <v>2104008220-51013-VOC</v>
      </c>
      <c r="AB504" t="str">
        <f>IF(COUNTIF('NP-NRModel-MAR-WILDFIRES Modifi'!V:V, AA504)=0, "Missing", "")</f>
        <v/>
      </c>
    </row>
    <row r="505" spans="1:28" hidden="1" x14ac:dyDescent="0.3">
      <c r="A505" s="24">
        <v>2104008220</v>
      </c>
      <c r="B505" s="40">
        <v>51059</v>
      </c>
      <c r="C505" s="25"/>
      <c r="D505" s="25"/>
      <c r="E505" s="25"/>
      <c r="F505" s="25"/>
      <c r="G505" s="25" t="s">
        <v>955</v>
      </c>
      <c r="H505" s="25">
        <v>0.54312459354866505</v>
      </c>
      <c r="I505" s="25">
        <v>153</v>
      </c>
      <c r="J505" s="25">
        <v>3.54983394476252E-3</v>
      </c>
      <c r="K505" s="25">
        <v>10476</v>
      </c>
      <c r="L505" s="26">
        <v>1224715</v>
      </c>
      <c r="M505" s="24">
        <v>2104008220</v>
      </c>
      <c r="N505" s="25">
        <v>51059</v>
      </c>
      <c r="O505" s="25"/>
      <c r="P505" s="25"/>
      <c r="Q505" s="25"/>
      <c r="R505" s="25"/>
      <c r="S505" s="25" t="s">
        <v>955</v>
      </c>
      <c r="T505" s="25">
        <v>3.5338366411411699</v>
      </c>
      <c r="U505" s="25">
        <v>365</v>
      </c>
      <c r="V505" s="25">
        <v>9.6817442223045801E-3</v>
      </c>
      <c r="W505" s="25">
        <v>10476</v>
      </c>
      <c r="X505" s="27">
        <v>1224715</v>
      </c>
      <c r="Y505" s="28">
        <f t="shared" si="14"/>
        <v>1.0045268939246111E-3</v>
      </c>
      <c r="AA505" t="str">
        <f t="shared" si="15"/>
        <v>2104008220-51059-NOX</v>
      </c>
      <c r="AB505" t="str">
        <f>IF(COUNTIF('NP-NRModel-MAR-WILDFIRES Modifi'!V:V, AA505)=0, "Missing", "")</f>
        <v/>
      </c>
    </row>
    <row r="506" spans="1:28" hidden="1" x14ac:dyDescent="0.3">
      <c r="A506" s="24">
        <v>2104008220</v>
      </c>
      <c r="B506" s="40">
        <v>51059</v>
      </c>
      <c r="C506" s="25"/>
      <c r="D506" s="25"/>
      <c r="E506" s="25"/>
      <c r="F506" s="25"/>
      <c r="G506" s="25" t="s">
        <v>12</v>
      </c>
      <c r="H506" s="25">
        <v>3.8639705457213598</v>
      </c>
      <c r="I506" s="25">
        <v>153</v>
      </c>
      <c r="J506" s="25">
        <v>2.52547094491592E-2</v>
      </c>
      <c r="K506" s="25">
        <v>10476</v>
      </c>
      <c r="L506" s="26">
        <v>1224712</v>
      </c>
      <c r="M506" s="24">
        <v>2104008220</v>
      </c>
      <c r="N506" s="25">
        <v>51059</v>
      </c>
      <c r="O506" s="25"/>
      <c r="P506" s="25"/>
      <c r="Q506" s="25"/>
      <c r="R506" s="25"/>
      <c r="S506" s="25" t="s">
        <v>12</v>
      </c>
      <c r="T506" s="25">
        <v>25.1408992650172</v>
      </c>
      <c r="U506" s="25">
        <v>365</v>
      </c>
      <c r="V506" s="25">
        <v>6.8879176068540396E-2</v>
      </c>
      <c r="W506" s="25">
        <v>10476</v>
      </c>
      <c r="X506" s="27">
        <v>1224712</v>
      </c>
      <c r="Y506" s="28">
        <f t="shared" si="14"/>
        <v>1.0045268939246085E-3</v>
      </c>
      <c r="AA506" t="str">
        <f t="shared" si="15"/>
        <v>2104008220-51059-VOC</v>
      </c>
      <c r="AB506" t="str">
        <f>IF(COUNTIF('NP-NRModel-MAR-WILDFIRES Modifi'!V:V, AA506)=0, "Missing", "")</f>
        <v/>
      </c>
    </row>
    <row r="507" spans="1:28" hidden="1" x14ac:dyDescent="0.3">
      <c r="A507" s="24">
        <v>2104008220</v>
      </c>
      <c r="B507" s="40">
        <v>51107</v>
      </c>
      <c r="C507" s="25"/>
      <c r="D507" s="25"/>
      <c r="E507" s="25"/>
      <c r="F507" s="25"/>
      <c r="G507" s="25" t="s">
        <v>955</v>
      </c>
      <c r="H507" s="25">
        <v>0.19435230658060401</v>
      </c>
      <c r="I507" s="25">
        <v>153</v>
      </c>
      <c r="J507" s="25">
        <v>1.2702765135987201E-3</v>
      </c>
      <c r="K507" s="25">
        <v>10476</v>
      </c>
      <c r="L507" s="26">
        <v>623320</v>
      </c>
      <c r="M507" s="24">
        <v>2104008220</v>
      </c>
      <c r="N507" s="25">
        <v>51107</v>
      </c>
      <c r="O507" s="25"/>
      <c r="P507" s="25"/>
      <c r="Q507" s="25"/>
      <c r="R507" s="25"/>
      <c r="S507" s="25" t="s">
        <v>955</v>
      </c>
      <c r="T507" s="25">
        <v>1.26455202073869</v>
      </c>
      <c r="U507" s="25">
        <v>365</v>
      </c>
      <c r="V507" s="25">
        <v>3.4645260842155901E-3</v>
      </c>
      <c r="W507" s="25">
        <v>10476</v>
      </c>
      <c r="X507" s="27">
        <v>623320</v>
      </c>
      <c r="Y507" s="28">
        <f t="shared" si="14"/>
        <v>1.0045268939246059E-3</v>
      </c>
      <c r="AA507" t="str">
        <f t="shared" si="15"/>
        <v>2104008220-51107-NOX</v>
      </c>
      <c r="AB507" t="str">
        <f>IF(COUNTIF('NP-NRModel-MAR-WILDFIRES Modifi'!V:V, AA507)=0, "Missing", "")</f>
        <v/>
      </c>
    </row>
    <row r="508" spans="1:28" hidden="1" x14ac:dyDescent="0.3">
      <c r="A508" s="24">
        <v>2104008220</v>
      </c>
      <c r="B508" s="40">
        <v>51107</v>
      </c>
      <c r="C508" s="25"/>
      <c r="D508" s="25"/>
      <c r="E508" s="25"/>
      <c r="F508" s="25"/>
      <c r="G508" s="25" t="s">
        <v>12</v>
      </c>
      <c r="H508" s="25">
        <v>1.38268724212232</v>
      </c>
      <c r="I508" s="25">
        <v>153</v>
      </c>
      <c r="J508" s="25">
        <v>9.0371715171393505E-3</v>
      </c>
      <c r="K508" s="25">
        <v>10476</v>
      </c>
      <c r="L508" s="26">
        <v>623313</v>
      </c>
      <c r="M508" s="24">
        <v>2104008220</v>
      </c>
      <c r="N508" s="25">
        <v>51107</v>
      </c>
      <c r="O508" s="25"/>
      <c r="P508" s="25"/>
      <c r="Q508" s="25"/>
      <c r="R508" s="25"/>
      <c r="S508" s="25" t="s">
        <v>12</v>
      </c>
      <c r="T508" s="25">
        <v>8.9964455623799608</v>
      </c>
      <c r="U508" s="25">
        <v>365</v>
      </c>
      <c r="V508" s="25">
        <v>2.4647796061314901E-2</v>
      </c>
      <c r="W508" s="25">
        <v>10476</v>
      </c>
      <c r="X508" s="27">
        <v>623313</v>
      </c>
      <c r="Y508" s="28">
        <f t="shared" si="14"/>
        <v>1.0045268939246064E-3</v>
      </c>
      <c r="AA508" t="str">
        <f t="shared" si="15"/>
        <v>2104008220-51107-VOC</v>
      </c>
      <c r="AB508" t="str">
        <f>IF(COUNTIF('NP-NRModel-MAR-WILDFIRES Modifi'!V:V, AA508)=0, "Missing", "")</f>
        <v/>
      </c>
    </row>
    <row r="509" spans="1:28" hidden="1" x14ac:dyDescent="0.3">
      <c r="A509" s="24">
        <v>2104008220</v>
      </c>
      <c r="B509" s="40">
        <v>51153</v>
      </c>
      <c r="C509" s="25"/>
      <c r="D509" s="25"/>
      <c r="E509" s="25"/>
      <c r="F509" s="25"/>
      <c r="G509" s="25" t="s">
        <v>955</v>
      </c>
      <c r="H509" s="25">
        <v>0.28207411552067002</v>
      </c>
      <c r="I509" s="25">
        <v>153</v>
      </c>
      <c r="J509" s="25">
        <v>1.8436216700697401E-3</v>
      </c>
      <c r="K509" s="25">
        <v>10476</v>
      </c>
      <c r="L509" s="26">
        <v>285501</v>
      </c>
      <c r="M509" s="24">
        <v>2104008220</v>
      </c>
      <c r="N509" s="25">
        <v>51153</v>
      </c>
      <c r="O509" s="25"/>
      <c r="P509" s="25"/>
      <c r="Q509" s="25"/>
      <c r="R509" s="25"/>
      <c r="S509" s="25" t="s">
        <v>955</v>
      </c>
      <c r="T509" s="25">
        <v>1.83531340098507</v>
      </c>
      <c r="U509" s="25">
        <v>365</v>
      </c>
      <c r="V509" s="25">
        <v>5.0282558931097803E-3</v>
      </c>
      <c r="W509" s="25">
        <v>10476</v>
      </c>
      <c r="X509" s="27">
        <v>285501</v>
      </c>
      <c r="Y509" s="28">
        <f t="shared" si="14"/>
        <v>1.0045268939246075E-3</v>
      </c>
      <c r="AA509" t="str">
        <f t="shared" si="15"/>
        <v>2104008220-51153-NOX</v>
      </c>
      <c r="AB509" t="str">
        <f>IF(COUNTIF('NP-NRModel-MAR-WILDFIRES Modifi'!V:V, AA509)=0, "Missing", "")</f>
        <v/>
      </c>
    </row>
    <row r="510" spans="1:28" hidden="1" x14ac:dyDescent="0.3">
      <c r="A510" s="24">
        <v>2104008220</v>
      </c>
      <c r="B510" s="40">
        <v>51153</v>
      </c>
      <c r="C510" s="25"/>
      <c r="D510" s="25"/>
      <c r="E510" s="25"/>
      <c r="F510" s="25"/>
      <c r="G510" s="25" t="s">
        <v>12</v>
      </c>
      <c r="H510" s="25">
        <v>2.00677004859799</v>
      </c>
      <c r="I510" s="25">
        <v>153</v>
      </c>
      <c r="J510" s="25">
        <v>1.31161441084836E-2</v>
      </c>
      <c r="K510" s="25">
        <v>10476</v>
      </c>
      <c r="L510" s="26">
        <v>285494</v>
      </c>
      <c r="M510" s="24">
        <v>2104008220</v>
      </c>
      <c r="N510" s="25">
        <v>51153</v>
      </c>
      <c r="O510" s="25"/>
      <c r="P510" s="25"/>
      <c r="Q510" s="25"/>
      <c r="R510" s="25"/>
      <c r="S510" s="25" t="s">
        <v>12</v>
      </c>
      <c r="T510" s="25">
        <v>13.057036290228</v>
      </c>
      <c r="U510" s="25">
        <v>365</v>
      </c>
      <c r="V510" s="25">
        <v>3.5772702165008302E-2</v>
      </c>
      <c r="W510" s="25">
        <v>10476</v>
      </c>
      <c r="X510" s="27">
        <v>285494</v>
      </c>
      <c r="Y510" s="28">
        <f t="shared" si="14"/>
        <v>1.0045268939246066E-3</v>
      </c>
      <c r="AA510" t="str">
        <f t="shared" si="15"/>
        <v>2104008220-51153-VOC</v>
      </c>
      <c r="AB510" t="str">
        <f>IF(COUNTIF('NP-NRModel-MAR-WILDFIRES Modifi'!V:V, AA510)=0, "Missing", "")</f>
        <v/>
      </c>
    </row>
    <row r="511" spans="1:28" hidden="1" x14ac:dyDescent="0.3">
      <c r="A511" s="24">
        <v>2104008220</v>
      </c>
      <c r="B511" s="40">
        <v>51510</v>
      </c>
      <c r="C511" s="25"/>
      <c r="D511" s="25"/>
      <c r="E511" s="25"/>
      <c r="F511" s="25"/>
      <c r="G511" s="25" t="s">
        <v>955</v>
      </c>
      <c r="H511" s="25">
        <v>1.89065987112652E-2</v>
      </c>
      <c r="I511" s="25">
        <v>153</v>
      </c>
      <c r="J511" s="25">
        <v>1.2357254059650399E-4</v>
      </c>
      <c r="K511" s="25">
        <v>10476</v>
      </c>
      <c r="L511" s="26">
        <v>596854</v>
      </c>
      <c r="M511" s="24">
        <v>2104008220</v>
      </c>
      <c r="N511" s="25">
        <v>51510</v>
      </c>
      <c r="O511" s="25"/>
      <c r="P511" s="25"/>
      <c r="Q511" s="25"/>
      <c r="R511" s="25"/>
      <c r="S511" s="25" t="s">
        <v>955</v>
      </c>
      <c r="T511" s="25">
        <v>0.12301566174472101</v>
      </c>
      <c r="U511" s="25">
        <v>365</v>
      </c>
      <c r="V511" s="25">
        <v>3.37029210259509E-4</v>
      </c>
      <c r="W511" s="25">
        <v>10476</v>
      </c>
      <c r="X511" s="27">
        <v>596854</v>
      </c>
      <c r="Y511" s="28">
        <f t="shared" si="14"/>
        <v>1.0045268939246014E-3</v>
      </c>
      <c r="AA511" t="str">
        <f t="shared" si="15"/>
        <v>2104008220-51510-NOX</v>
      </c>
      <c r="AB511" t="str">
        <f>IF(COUNTIF('NP-NRModel-MAR-WILDFIRES Modifi'!V:V, AA511)=0, "Missing", "")</f>
        <v/>
      </c>
    </row>
    <row r="512" spans="1:28" hidden="1" x14ac:dyDescent="0.3">
      <c r="A512" s="24">
        <v>2104008220</v>
      </c>
      <c r="B512" s="40">
        <v>51510</v>
      </c>
      <c r="C512" s="25"/>
      <c r="D512" s="25"/>
      <c r="E512" s="25"/>
      <c r="F512" s="25"/>
      <c r="G512" s="25" t="s">
        <v>12</v>
      </c>
      <c r="H512" s="25">
        <v>0.13450791643601301</v>
      </c>
      <c r="I512" s="25">
        <v>153</v>
      </c>
      <c r="J512" s="25">
        <v>8.7913670873211096E-4</v>
      </c>
      <c r="K512" s="25">
        <v>10476</v>
      </c>
      <c r="L512" s="26">
        <v>596852</v>
      </c>
      <c r="M512" s="24">
        <v>2104008220</v>
      </c>
      <c r="N512" s="25">
        <v>51510</v>
      </c>
      <c r="O512" s="25"/>
      <c r="P512" s="25"/>
      <c r="Q512" s="25"/>
      <c r="R512" s="25"/>
      <c r="S512" s="25" t="s">
        <v>12</v>
      </c>
      <c r="T512" s="25">
        <v>0.875174884862852</v>
      </c>
      <c r="U512" s="25">
        <v>365</v>
      </c>
      <c r="V512" s="25">
        <v>2.3977394105831498E-3</v>
      </c>
      <c r="W512" s="25">
        <v>10476</v>
      </c>
      <c r="X512" s="27">
        <v>596852</v>
      </c>
      <c r="Y512" s="28">
        <f t="shared" si="14"/>
        <v>1.0045268939246124E-3</v>
      </c>
      <c r="AA512" t="str">
        <f t="shared" si="15"/>
        <v>2104008220-51510-VOC</v>
      </c>
      <c r="AB512" t="str">
        <f>IF(COUNTIF('NP-NRModel-MAR-WILDFIRES Modifi'!V:V, AA512)=0, "Missing", "")</f>
        <v/>
      </c>
    </row>
    <row r="513" spans="1:28" hidden="1" x14ac:dyDescent="0.3">
      <c r="A513" s="24">
        <v>2104008220</v>
      </c>
      <c r="B513" s="40">
        <v>51600</v>
      </c>
      <c r="C513" s="25"/>
      <c r="D513" s="25"/>
      <c r="E513" s="25"/>
      <c r="F513" s="25"/>
      <c r="G513" s="25" t="s">
        <v>955</v>
      </c>
      <c r="H513" s="25">
        <v>1.37977208307332E-2</v>
      </c>
      <c r="I513" s="25">
        <v>153</v>
      </c>
      <c r="J513" s="29">
        <v>9.0181181900217093E-5</v>
      </c>
      <c r="K513" s="25">
        <v>10476</v>
      </c>
      <c r="L513" s="26">
        <v>1105564</v>
      </c>
      <c r="M513" s="24">
        <v>2104008220</v>
      </c>
      <c r="N513" s="25">
        <v>51600</v>
      </c>
      <c r="O513" s="25"/>
      <c r="P513" s="25"/>
      <c r="Q513" s="25"/>
      <c r="R513" s="25"/>
      <c r="S513" s="25" t="s">
        <v>955</v>
      </c>
      <c r="T513" s="25">
        <v>8.97747809895727E-2</v>
      </c>
      <c r="U513" s="25">
        <v>365</v>
      </c>
      <c r="V513" s="25">
        <v>2.45958304081021E-4</v>
      </c>
      <c r="W513" s="25">
        <v>10476</v>
      </c>
      <c r="X513" s="27">
        <v>1105564</v>
      </c>
      <c r="Y513" s="28">
        <f t="shared" si="14"/>
        <v>1.0045268939246044E-3</v>
      </c>
      <c r="AA513" t="str">
        <f t="shared" si="15"/>
        <v>2104008220-51600-NOX</v>
      </c>
      <c r="AB513" t="str">
        <f>IF(COUNTIF('NP-NRModel-MAR-WILDFIRES Modifi'!V:V, AA513)=0, "Missing", "")</f>
        <v/>
      </c>
    </row>
    <row r="514" spans="1:28" hidden="1" x14ac:dyDescent="0.3">
      <c r="A514" s="24">
        <v>2104008220</v>
      </c>
      <c r="B514" s="40">
        <v>51600</v>
      </c>
      <c r="C514" s="25"/>
      <c r="D514" s="25"/>
      <c r="E514" s="25"/>
      <c r="F514" s="25"/>
      <c r="G514" s="25" t="s">
        <v>12</v>
      </c>
      <c r="H514" s="25">
        <v>9.8161620792006105E-2</v>
      </c>
      <c r="I514" s="25">
        <v>153</v>
      </c>
      <c r="J514" s="25">
        <v>6.4157922086278496E-4</v>
      </c>
      <c r="K514" s="25">
        <v>10476</v>
      </c>
      <c r="L514" s="26">
        <v>1105568</v>
      </c>
      <c r="M514" s="24">
        <v>2104008220</v>
      </c>
      <c r="N514" s="25">
        <v>51600</v>
      </c>
      <c r="O514" s="25"/>
      <c r="P514" s="25"/>
      <c r="Q514" s="25"/>
      <c r="R514" s="25"/>
      <c r="S514" s="25" t="s">
        <v>12</v>
      </c>
      <c r="T514" s="25">
        <v>0.63868794827004205</v>
      </c>
      <c r="U514" s="25">
        <v>365</v>
      </c>
      <c r="V514" s="25">
        <v>1.74982999526038E-3</v>
      </c>
      <c r="W514" s="25">
        <v>10476</v>
      </c>
      <c r="X514" s="27">
        <v>1105568</v>
      </c>
      <c r="Y514" s="28">
        <f t="shared" si="14"/>
        <v>1.0045268939246064E-3</v>
      </c>
      <c r="AA514" t="str">
        <f t="shared" si="15"/>
        <v>2104008220-51600-VOC</v>
      </c>
      <c r="AB514" t="str">
        <f>IF(COUNTIF('NP-NRModel-MAR-WILDFIRES Modifi'!V:V, AA514)=0, "Missing", "")</f>
        <v/>
      </c>
    </row>
    <row r="515" spans="1:28" hidden="1" x14ac:dyDescent="0.3">
      <c r="A515" s="24">
        <v>2104008220</v>
      </c>
      <c r="B515" s="40">
        <v>51610</v>
      </c>
      <c r="C515" s="25"/>
      <c r="D515" s="25"/>
      <c r="E515" s="25"/>
      <c r="F515" s="25"/>
      <c r="G515" s="25" t="s">
        <v>955</v>
      </c>
      <c r="H515" s="25">
        <v>5.1274757773119902E-3</v>
      </c>
      <c r="I515" s="25">
        <v>153</v>
      </c>
      <c r="J515" s="29">
        <v>3.3512913577202502E-5</v>
      </c>
      <c r="K515" s="25">
        <v>10476</v>
      </c>
      <c r="L515" s="26">
        <v>901530</v>
      </c>
      <c r="M515" s="24">
        <v>2104008220</v>
      </c>
      <c r="N515" s="25">
        <v>51610</v>
      </c>
      <c r="O515" s="25"/>
      <c r="P515" s="25"/>
      <c r="Q515" s="25"/>
      <c r="R515" s="25"/>
      <c r="S515" s="25" t="s">
        <v>955</v>
      </c>
      <c r="T515" s="25">
        <v>3.3361887849782002E-2</v>
      </c>
      <c r="U515" s="25">
        <v>365</v>
      </c>
      <c r="V515" s="29">
        <v>9.14024324651563E-5</v>
      </c>
      <c r="W515" s="25">
        <v>10476</v>
      </c>
      <c r="X515" s="27">
        <v>901530</v>
      </c>
      <c r="Y515" s="28">
        <f t="shared" ref="Y515:Y578" si="16">IFERROR(J515/T515,0)</f>
        <v>1.004526893924604E-3</v>
      </c>
      <c r="AA515" t="str">
        <f t="shared" ref="AA515:AA578" si="17">TRIM(A515) &amp; "-" &amp; B515 &amp; "-" &amp; TRIM(S515)</f>
        <v>2104008220-51610-NOX</v>
      </c>
      <c r="AB515" t="str">
        <f>IF(COUNTIF('NP-NRModel-MAR-WILDFIRES Modifi'!V:V, AA515)=0, "Missing", "")</f>
        <v/>
      </c>
    </row>
    <row r="516" spans="1:28" hidden="1" x14ac:dyDescent="0.3">
      <c r="A516" s="24">
        <v>2104008220</v>
      </c>
      <c r="B516" s="40">
        <v>51610</v>
      </c>
      <c r="C516" s="25"/>
      <c r="D516" s="25"/>
      <c r="E516" s="25"/>
      <c r="F516" s="25"/>
      <c r="G516" s="25" t="s">
        <v>12</v>
      </c>
      <c r="H516" s="25">
        <v>3.6478581435800697E-2</v>
      </c>
      <c r="I516" s="25">
        <v>153</v>
      </c>
      <c r="J516" s="25">
        <v>2.3842210088758601E-4</v>
      </c>
      <c r="K516" s="25">
        <v>10476</v>
      </c>
      <c r="L516" s="26">
        <v>901525</v>
      </c>
      <c r="M516" s="24">
        <v>2104008220</v>
      </c>
      <c r="N516" s="25">
        <v>51610</v>
      </c>
      <c r="O516" s="25"/>
      <c r="P516" s="25"/>
      <c r="Q516" s="25"/>
      <c r="R516" s="25"/>
      <c r="S516" s="25" t="s">
        <v>12</v>
      </c>
      <c r="T516" s="25">
        <v>0.23734765323812401</v>
      </c>
      <c r="U516" s="25">
        <v>365</v>
      </c>
      <c r="V516" s="25">
        <v>6.5026754311814795E-4</v>
      </c>
      <c r="W516" s="25">
        <v>10476</v>
      </c>
      <c r="X516" s="27">
        <v>901525</v>
      </c>
      <c r="Y516" s="28">
        <f t="shared" si="16"/>
        <v>1.0045268939246012E-3</v>
      </c>
      <c r="AA516" t="str">
        <f t="shared" si="17"/>
        <v>2104008220-51610-VOC</v>
      </c>
      <c r="AB516" t="str">
        <f>IF(COUNTIF('NP-NRModel-MAR-WILDFIRES Modifi'!V:V, AA516)=0, "Missing", "")</f>
        <v/>
      </c>
    </row>
    <row r="517" spans="1:28" hidden="1" x14ac:dyDescent="0.3">
      <c r="A517" s="24">
        <v>2104008220</v>
      </c>
      <c r="B517" s="40">
        <v>51683</v>
      </c>
      <c r="C517" s="25"/>
      <c r="D517" s="25"/>
      <c r="E517" s="25"/>
      <c r="F517" s="25"/>
      <c r="G517" s="25" t="s">
        <v>955</v>
      </c>
      <c r="H517" s="25">
        <v>1.7220413460642198E-2</v>
      </c>
      <c r="I517" s="25">
        <v>153</v>
      </c>
      <c r="J517" s="25">
        <v>1.12551721964981E-4</v>
      </c>
      <c r="K517" s="25">
        <v>10476</v>
      </c>
      <c r="L517" s="26">
        <v>801500</v>
      </c>
      <c r="M517" s="24">
        <v>2104008220</v>
      </c>
      <c r="N517" s="25">
        <v>51683</v>
      </c>
      <c r="O517" s="25"/>
      <c r="P517" s="25"/>
      <c r="Q517" s="25"/>
      <c r="R517" s="25"/>
      <c r="S517" s="25" t="s">
        <v>955</v>
      </c>
      <c r="T517" s="25">
        <v>0.112044508360797</v>
      </c>
      <c r="U517" s="25">
        <v>365</v>
      </c>
      <c r="V517" s="25">
        <v>3.0697125578300698E-4</v>
      </c>
      <c r="W517" s="25">
        <v>10476</v>
      </c>
      <c r="X517" s="27">
        <v>801500</v>
      </c>
      <c r="Y517" s="28">
        <f t="shared" si="16"/>
        <v>1.0045268939246064E-3</v>
      </c>
      <c r="AA517" t="str">
        <f t="shared" si="17"/>
        <v>2104008220-51683-NOX</v>
      </c>
      <c r="AB517" t="str">
        <f>IF(COUNTIF('NP-NRModel-MAR-WILDFIRES Modifi'!V:V, AA517)=0, "Missing", "")</f>
        <v/>
      </c>
    </row>
    <row r="518" spans="1:28" hidden="1" x14ac:dyDescent="0.3">
      <c r="A518" s="24">
        <v>2104008220</v>
      </c>
      <c r="B518" s="40">
        <v>51683</v>
      </c>
      <c r="C518" s="25"/>
      <c r="D518" s="25"/>
      <c r="E518" s="25"/>
      <c r="F518" s="25"/>
      <c r="G518" s="25" t="s">
        <v>12</v>
      </c>
      <c r="H518" s="25">
        <v>0.122511814418162</v>
      </c>
      <c r="I518" s="25">
        <v>153</v>
      </c>
      <c r="J518" s="25">
        <v>8.0073081319060701E-4</v>
      </c>
      <c r="K518" s="25">
        <v>10476</v>
      </c>
      <c r="L518" s="26">
        <v>801507</v>
      </c>
      <c r="M518" s="24">
        <v>2104008220</v>
      </c>
      <c r="N518" s="25">
        <v>51683</v>
      </c>
      <c r="O518" s="25"/>
      <c r="P518" s="25"/>
      <c r="Q518" s="25"/>
      <c r="R518" s="25"/>
      <c r="S518" s="25" t="s">
        <v>12</v>
      </c>
      <c r="T518" s="25">
        <v>0.79712232498048397</v>
      </c>
      <c r="U518" s="25">
        <v>365</v>
      </c>
      <c r="V518" s="25">
        <v>2.1838967807684502E-3</v>
      </c>
      <c r="W518" s="25">
        <v>10476</v>
      </c>
      <c r="X518" s="27">
        <v>801507</v>
      </c>
      <c r="Y518" s="28">
        <f t="shared" si="16"/>
        <v>1.0045268939246075E-3</v>
      </c>
      <c r="AA518" t="str">
        <f t="shared" si="17"/>
        <v>2104008220-51683-VOC</v>
      </c>
      <c r="AB518" t="str">
        <f>IF(COUNTIF('NP-NRModel-MAR-WILDFIRES Modifi'!V:V, AA518)=0, "Missing", "")</f>
        <v/>
      </c>
    </row>
    <row r="519" spans="1:28" hidden="1" x14ac:dyDescent="0.3">
      <c r="A519" s="24">
        <v>2104008220</v>
      </c>
      <c r="B519" s="40">
        <v>51685</v>
      </c>
      <c r="C519" s="25"/>
      <c r="D519" s="25"/>
      <c r="E519" s="25"/>
      <c r="F519" s="25"/>
      <c r="G519" s="25" t="s">
        <v>955</v>
      </c>
      <c r="H519" s="25">
        <v>6.3279490393890201E-3</v>
      </c>
      <c r="I519" s="25">
        <v>153</v>
      </c>
      <c r="J519" s="29">
        <v>4.1359144048294202E-5</v>
      </c>
      <c r="K519" s="25">
        <v>10476</v>
      </c>
      <c r="L519" s="26">
        <v>2030498</v>
      </c>
      <c r="M519" s="24">
        <v>2104008220</v>
      </c>
      <c r="N519" s="25">
        <v>51685</v>
      </c>
      <c r="O519" s="25"/>
      <c r="P519" s="25"/>
      <c r="Q519" s="25"/>
      <c r="R519" s="25"/>
      <c r="S519" s="25" t="s">
        <v>955</v>
      </c>
      <c r="T519" s="25">
        <v>4.1172759334205E-2</v>
      </c>
      <c r="U519" s="25">
        <v>365</v>
      </c>
      <c r="V519" s="25">
        <v>1.12802080367685E-4</v>
      </c>
      <c r="W519" s="25">
        <v>10476</v>
      </c>
      <c r="X519" s="27">
        <v>2030498</v>
      </c>
      <c r="Y519" s="28">
        <f t="shared" si="16"/>
        <v>1.0045268939246042E-3</v>
      </c>
      <c r="AA519" t="str">
        <f t="shared" si="17"/>
        <v>2104008220-51685-NOX</v>
      </c>
      <c r="AB519" t="str">
        <f>IF(COUNTIF('NP-NRModel-MAR-WILDFIRES Modifi'!V:V, AA519)=0, "Missing", "")</f>
        <v/>
      </c>
    </row>
    <row r="520" spans="1:28" hidden="1" x14ac:dyDescent="0.3">
      <c r="A520" s="24">
        <v>2104008220</v>
      </c>
      <c r="B520" s="40">
        <v>51685</v>
      </c>
      <c r="C520" s="25"/>
      <c r="D520" s="25"/>
      <c r="E520" s="25"/>
      <c r="F520" s="25"/>
      <c r="G520" s="25" t="s">
        <v>12</v>
      </c>
      <c r="H520" s="25">
        <v>4.5019149424965398E-2</v>
      </c>
      <c r="I520" s="25">
        <v>153</v>
      </c>
      <c r="J520" s="25">
        <v>2.9424280669912E-4</v>
      </c>
      <c r="K520" s="25">
        <v>10476</v>
      </c>
      <c r="L520" s="26">
        <v>2030491</v>
      </c>
      <c r="M520" s="24">
        <v>2104008220</v>
      </c>
      <c r="N520" s="25">
        <v>51685</v>
      </c>
      <c r="O520" s="25"/>
      <c r="P520" s="25"/>
      <c r="Q520" s="25"/>
      <c r="R520" s="25"/>
      <c r="S520" s="25" t="s">
        <v>12</v>
      </c>
      <c r="T520" s="25">
        <v>0.29291680340138898</v>
      </c>
      <c r="U520" s="25">
        <v>365</v>
      </c>
      <c r="V520" s="25">
        <v>8.0251179014079199E-4</v>
      </c>
      <c r="W520" s="25">
        <v>10476</v>
      </c>
      <c r="X520" s="27">
        <v>2030491</v>
      </c>
      <c r="Y520" s="28">
        <f t="shared" si="16"/>
        <v>1.0045268939246001E-3</v>
      </c>
      <c r="AA520" t="str">
        <f t="shared" si="17"/>
        <v>2104008220-51685-VOC</v>
      </c>
      <c r="AB520" t="str">
        <f>IF(COUNTIF('NP-NRModel-MAR-WILDFIRES Modifi'!V:V, AA520)=0, "Missing", "")</f>
        <v/>
      </c>
    </row>
    <row r="521" spans="1:28" hidden="1" x14ac:dyDescent="0.3">
      <c r="A521" s="24">
        <v>2104008230</v>
      </c>
      <c r="B521" s="40">
        <v>11001</v>
      </c>
      <c r="C521" s="25"/>
      <c r="D521" s="25"/>
      <c r="E521" s="25"/>
      <c r="F521" s="25"/>
      <c r="G521" s="25" t="s">
        <v>955</v>
      </c>
      <c r="H521" s="25">
        <v>2.9027539920127E-3</v>
      </c>
      <c r="I521" s="25">
        <v>153</v>
      </c>
      <c r="J521" s="29">
        <v>1.8972248313808501E-5</v>
      </c>
      <c r="K521" s="25">
        <v>10476</v>
      </c>
      <c r="L521" s="26">
        <v>1919715</v>
      </c>
      <c r="M521" s="24">
        <v>2104008230</v>
      </c>
      <c r="N521" s="25">
        <v>11001</v>
      </c>
      <c r="O521" s="25"/>
      <c r="P521" s="25"/>
      <c r="Q521" s="25"/>
      <c r="R521" s="25"/>
      <c r="S521" s="25" t="s">
        <v>955</v>
      </c>
      <c r="T521" s="25">
        <v>1.8886749999978001E-2</v>
      </c>
      <c r="U521" s="25">
        <v>365</v>
      </c>
      <c r="V521" s="29">
        <v>5.1744520547885E-5</v>
      </c>
      <c r="W521" s="25">
        <v>10476</v>
      </c>
      <c r="X521" s="27">
        <v>1919715</v>
      </c>
      <c r="Y521" s="28">
        <f t="shared" si="16"/>
        <v>1.0045268939246085E-3</v>
      </c>
      <c r="AA521" t="str">
        <f t="shared" si="17"/>
        <v>2104008230-11001-NOX</v>
      </c>
      <c r="AB521" t="str">
        <f>IF(COUNTIF('NP-NRModel-MAR-WILDFIRES Modifi'!V:V, AA521)=0, "Missing", "")</f>
        <v/>
      </c>
    </row>
    <row r="522" spans="1:28" hidden="1" x14ac:dyDescent="0.3">
      <c r="A522" s="24">
        <v>2104008230</v>
      </c>
      <c r="B522" s="40">
        <v>11001</v>
      </c>
      <c r="C522" s="25"/>
      <c r="D522" s="25"/>
      <c r="E522" s="25"/>
      <c r="F522" s="25"/>
      <c r="G522" s="25" t="s">
        <v>12</v>
      </c>
      <c r="H522" s="25">
        <v>2.1770651097779901E-2</v>
      </c>
      <c r="I522" s="25">
        <v>153</v>
      </c>
      <c r="J522" s="25">
        <v>1.4229183724039101E-4</v>
      </c>
      <c r="K522" s="25">
        <v>10476</v>
      </c>
      <c r="L522" s="26">
        <v>1919712</v>
      </c>
      <c r="M522" s="24">
        <v>2104008230</v>
      </c>
      <c r="N522" s="25">
        <v>11001</v>
      </c>
      <c r="O522" s="25"/>
      <c r="P522" s="25"/>
      <c r="Q522" s="25"/>
      <c r="R522" s="25"/>
      <c r="S522" s="25" t="s">
        <v>12</v>
      </c>
      <c r="T522" s="25">
        <v>0.14165059999983501</v>
      </c>
      <c r="U522" s="25">
        <v>365</v>
      </c>
      <c r="V522" s="25">
        <v>3.88083835615987E-4</v>
      </c>
      <c r="W522" s="25">
        <v>10476</v>
      </c>
      <c r="X522" s="27">
        <v>1919712</v>
      </c>
      <c r="Y522" s="28">
        <f t="shared" si="16"/>
        <v>1.0045268939246057E-3</v>
      </c>
      <c r="AA522" t="str">
        <f t="shared" si="17"/>
        <v>2104008230-11001-VOC</v>
      </c>
      <c r="AB522" t="str">
        <f>IF(COUNTIF('NP-NRModel-MAR-WILDFIRES Modifi'!V:V, AA522)=0, "Missing", "")</f>
        <v/>
      </c>
    </row>
    <row r="523" spans="1:28" hidden="1" x14ac:dyDescent="0.3">
      <c r="A523" s="24">
        <v>2104008230</v>
      </c>
      <c r="B523" s="40">
        <v>24009</v>
      </c>
      <c r="C523" s="25"/>
      <c r="D523" s="25"/>
      <c r="E523" s="25"/>
      <c r="F523" s="25"/>
      <c r="G523" s="25" t="s">
        <v>955</v>
      </c>
      <c r="H523" s="25">
        <v>6.8607336822319995E-2</v>
      </c>
      <c r="I523" s="25">
        <v>153</v>
      </c>
      <c r="J523" s="25">
        <v>4.4841396615895399E-4</v>
      </c>
      <c r="K523" s="25">
        <v>10476</v>
      </c>
      <c r="L523" s="26">
        <v>25628</v>
      </c>
      <c r="M523" s="24">
        <v>2104008230</v>
      </c>
      <c r="N523" s="25">
        <v>24009</v>
      </c>
      <c r="O523" s="25"/>
      <c r="P523" s="25"/>
      <c r="Q523" s="25"/>
      <c r="R523" s="25"/>
      <c r="S523" s="25" t="s">
        <v>955</v>
      </c>
      <c r="T523" s="25">
        <v>0.44639319153222501</v>
      </c>
      <c r="U523" s="25">
        <v>365</v>
      </c>
      <c r="V523" s="25">
        <v>1.22299504529376E-3</v>
      </c>
      <c r="W523" s="25">
        <v>10476</v>
      </c>
      <c r="X523" s="27">
        <v>25628</v>
      </c>
      <c r="Y523" s="28">
        <f t="shared" si="16"/>
        <v>1.0045268939245977E-3</v>
      </c>
      <c r="AA523" t="str">
        <f t="shared" si="17"/>
        <v>2104008230-24009-NOX</v>
      </c>
      <c r="AB523" t="str">
        <f>IF(COUNTIF('NP-NRModel-MAR-WILDFIRES Modifi'!V:V, AA523)=0, "Missing", "")</f>
        <v/>
      </c>
    </row>
    <row r="524" spans="1:28" hidden="1" x14ac:dyDescent="0.3">
      <c r="A524" s="24">
        <v>2104008230</v>
      </c>
      <c r="B524" s="40">
        <v>24009</v>
      </c>
      <c r="C524" s="25"/>
      <c r="D524" s="25"/>
      <c r="E524" s="25"/>
      <c r="F524" s="25"/>
      <c r="G524" s="25" t="s">
        <v>12</v>
      </c>
      <c r="H524" s="25">
        <v>0.51455506043013699</v>
      </c>
      <c r="I524" s="25">
        <v>153</v>
      </c>
      <c r="J524" s="25">
        <v>3.36310497013161E-3</v>
      </c>
      <c r="K524" s="25">
        <v>10476</v>
      </c>
      <c r="L524" s="26">
        <v>25632</v>
      </c>
      <c r="M524" s="24">
        <v>2104008230</v>
      </c>
      <c r="N524" s="25">
        <v>24009</v>
      </c>
      <c r="O524" s="25"/>
      <c r="P524" s="25"/>
      <c r="Q524" s="25"/>
      <c r="R524" s="25"/>
      <c r="S524" s="25" t="s">
        <v>12</v>
      </c>
      <c r="T524" s="25">
        <v>3.3479491594219599</v>
      </c>
      <c r="U524" s="25">
        <v>365</v>
      </c>
      <c r="V524" s="25">
        <v>9.1724634504711296E-3</v>
      </c>
      <c r="W524" s="25">
        <v>10476</v>
      </c>
      <c r="X524" s="27">
        <v>25632</v>
      </c>
      <c r="Y524" s="28">
        <f t="shared" si="16"/>
        <v>1.0045268939245979E-3</v>
      </c>
      <c r="AA524" t="str">
        <f t="shared" si="17"/>
        <v>2104008230-24009-VOC</v>
      </c>
      <c r="AB524" t="str">
        <f>IF(COUNTIF('NP-NRModel-MAR-WILDFIRES Modifi'!V:V, AA524)=0, "Missing", "")</f>
        <v/>
      </c>
    </row>
    <row r="525" spans="1:28" hidden="1" x14ac:dyDescent="0.3">
      <c r="A525" s="24">
        <v>2104008230</v>
      </c>
      <c r="B525" s="40">
        <v>24017</v>
      </c>
      <c r="C525" s="25"/>
      <c r="D525" s="25"/>
      <c r="E525" s="25"/>
      <c r="F525" s="25"/>
      <c r="G525" s="25" t="s">
        <v>955</v>
      </c>
      <c r="H525" s="25">
        <v>0.127910942318781</v>
      </c>
      <c r="I525" s="25">
        <v>153</v>
      </c>
      <c r="J525" s="25">
        <v>8.3601923084170699E-4</v>
      </c>
      <c r="K525" s="25">
        <v>10476</v>
      </c>
      <c r="L525" s="26">
        <v>64447</v>
      </c>
      <c r="M525" s="24">
        <v>2104008230</v>
      </c>
      <c r="N525" s="25">
        <v>24017</v>
      </c>
      <c r="O525" s="25"/>
      <c r="P525" s="25"/>
      <c r="Q525" s="25"/>
      <c r="R525" s="25"/>
      <c r="S525" s="25" t="s">
        <v>955</v>
      </c>
      <c r="T525" s="25">
        <v>0.83225171560658295</v>
      </c>
      <c r="U525" s="25">
        <v>365</v>
      </c>
      <c r="V525" s="25">
        <v>2.2801416865933701E-3</v>
      </c>
      <c r="W525" s="25">
        <v>10476</v>
      </c>
      <c r="X525" s="27">
        <v>64447</v>
      </c>
      <c r="Y525" s="28">
        <f t="shared" si="16"/>
        <v>1.0045268939246081E-3</v>
      </c>
      <c r="AA525" t="str">
        <f t="shared" si="17"/>
        <v>2104008230-24017-NOX</v>
      </c>
      <c r="AB525" t="str">
        <f>IF(COUNTIF('NP-NRModel-MAR-WILDFIRES Modifi'!V:V, AA525)=0, "Missing", "")</f>
        <v/>
      </c>
    </row>
    <row r="526" spans="1:28" hidden="1" x14ac:dyDescent="0.3">
      <c r="A526" s="24">
        <v>2104008230</v>
      </c>
      <c r="B526" s="40">
        <v>24017</v>
      </c>
      <c r="C526" s="25"/>
      <c r="D526" s="25"/>
      <c r="E526" s="25"/>
      <c r="F526" s="25"/>
      <c r="G526" s="25" t="s">
        <v>12</v>
      </c>
      <c r="H526" s="25">
        <v>0.95933199886538301</v>
      </c>
      <c r="I526" s="25">
        <v>153</v>
      </c>
      <c r="J526" s="25">
        <v>6.2701437834338696E-3</v>
      </c>
      <c r="K526" s="25">
        <v>10476</v>
      </c>
      <c r="L526" s="26">
        <v>64450</v>
      </c>
      <c r="M526" s="24">
        <v>2104008230</v>
      </c>
      <c r="N526" s="25">
        <v>24017</v>
      </c>
      <c r="O526" s="25"/>
      <c r="P526" s="25"/>
      <c r="Q526" s="25"/>
      <c r="R526" s="25"/>
      <c r="S526" s="25" t="s">
        <v>12</v>
      </c>
      <c r="T526" s="25">
        <v>6.2418874211888298</v>
      </c>
      <c r="U526" s="25">
        <v>365</v>
      </c>
      <c r="V526" s="25">
        <v>1.71010614279146E-2</v>
      </c>
      <c r="W526" s="25">
        <v>10476</v>
      </c>
      <c r="X526" s="27">
        <v>64450</v>
      </c>
      <c r="Y526" s="28">
        <f t="shared" si="16"/>
        <v>1.0045268939246038E-3</v>
      </c>
      <c r="AA526" t="str">
        <f t="shared" si="17"/>
        <v>2104008230-24017-VOC</v>
      </c>
      <c r="AB526" t="str">
        <f>IF(COUNTIF('NP-NRModel-MAR-WILDFIRES Modifi'!V:V, AA526)=0, "Missing", "")</f>
        <v/>
      </c>
    </row>
    <row r="527" spans="1:28" hidden="1" x14ac:dyDescent="0.3">
      <c r="A527" s="24">
        <v>2104008230</v>
      </c>
      <c r="B527" s="40">
        <v>24021</v>
      </c>
      <c r="C527" s="25"/>
      <c r="D527" s="25"/>
      <c r="E527" s="25"/>
      <c r="F527" s="25"/>
      <c r="G527" s="25" t="s">
        <v>955</v>
      </c>
      <c r="H527" s="25">
        <v>0.13263364961909699</v>
      </c>
      <c r="I527" s="25">
        <v>153</v>
      </c>
      <c r="J527" s="25">
        <v>8.6688659881763099E-4</v>
      </c>
      <c r="K527" s="25">
        <v>10476</v>
      </c>
      <c r="L527" s="26">
        <v>1166559</v>
      </c>
      <c r="M527" s="24">
        <v>2104008230</v>
      </c>
      <c r="N527" s="25">
        <v>24021</v>
      </c>
      <c r="O527" s="25"/>
      <c r="P527" s="25"/>
      <c r="Q527" s="25"/>
      <c r="R527" s="25"/>
      <c r="S527" s="25" t="s">
        <v>955</v>
      </c>
      <c r="T527" s="25">
        <v>0.86297997998916198</v>
      </c>
      <c r="U527" s="25">
        <v>365</v>
      </c>
      <c r="V527" s="25">
        <v>2.3643287122990702E-3</v>
      </c>
      <c r="W527" s="25">
        <v>10476</v>
      </c>
      <c r="X527" s="27">
        <v>1166559</v>
      </c>
      <c r="Y527" s="28">
        <f t="shared" si="16"/>
        <v>1.0045268939246053E-3</v>
      </c>
      <c r="AA527" t="str">
        <f t="shared" si="17"/>
        <v>2104008230-24021-NOX</v>
      </c>
      <c r="AB527" t="str">
        <f>IF(COUNTIF('NP-NRModel-MAR-WILDFIRES Modifi'!V:V, AA527)=0, "Missing", "")</f>
        <v/>
      </c>
    </row>
    <row r="528" spans="1:28" hidden="1" x14ac:dyDescent="0.3">
      <c r="A528" s="24">
        <v>2104008230</v>
      </c>
      <c r="B528" s="40">
        <v>24021</v>
      </c>
      <c r="C528" s="25"/>
      <c r="D528" s="25"/>
      <c r="E528" s="25"/>
      <c r="F528" s="25"/>
      <c r="G528" s="25" t="s">
        <v>12</v>
      </c>
      <c r="H528" s="25">
        <v>0.99475240640596596</v>
      </c>
      <c r="I528" s="25">
        <v>153</v>
      </c>
      <c r="J528" s="25">
        <v>6.5016497150716702E-3</v>
      </c>
      <c r="K528" s="25">
        <v>10476</v>
      </c>
      <c r="L528" s="26">
        <v>1166563</v>
      </c>
      <c r="M528" s="24">
        <v>2104008230</v>
      </c>
      <c r="N528" s="25">
        <v>24021</v>
      </c>
      <c r="O528" s="25"/>
      <c r="P528" s="25"/>
      <c r="Q528" s="25"/>
      <c r="R528" s="25"/>
      <c r="S528" s="25" t="s">
        <v>12</v>
      </c>
      <c r="T528" s="25">
        <v>6.4723500728489904</v>
      </c>
      <c r="U528" s="25">
        <v>365</v>
      </c>
      <c r="V528" s="25">
        <v>1.7732465953010899E-2</v>
      </c>
      <c r="W528" s="25">
        <v>10476</v>
      </c>
      <c r="X528" s="27">
        <v>1166563</v>
      </c>
      <c r="Y528" s="28">
        <f t="shared" si="16"/>
        <v>1.0045268939246025E-3</v>
      </c>
      <c r="AA528" t="str">
        <f t="shared" si="17"/>
        <v>2104008230-24021-VOC</v>
      </c>
      <c r="AB528" t="str">
        <f>IF(COUNTIF('NP-NRModel-MAR-WILDFIRES Modifi'!V:V, AA528)=0, "Missing", "")</f>
        <v/>
      </c>
    </row>
    <row r="529" spans="1:28" hidden="1" x14ac:dyDescent="0.3">
      <c r="A529" s="24">
        <v>2104008230</v>
      </c>
      <c r="B529" s="40">
        <v>24031</v>
      </c>
      <c r="C529" s="25"/>
      <c r="D529" s="25"/>
      <c r="E529" s="25"/>
      <c r="F529" s="25"/>
      <c r="G529" s="25" t="s">
        <v>955</v>
      </c>
      <c r="H529" s="25">
        <v>0.33334176825180101</v>
      </c>
      <c r="I529" s="25">
        <v>153</v>
      </c>
      <c r="J529" s="25">
        <v>2.1787043676588301E-3</v>
      </c>
      <c r="K529" s="25">
        <v>10476</v>
      </c>
      <c r="L529" s="26">
        <v>1326455</v>
      </c>
      <c r="M529" s="24">
        <v>2104008230</v>
      </c>
      <c r="N529" s="25">
        <v>24031</v>
      </c>
      <c r="O529" s="25"/>
      <c r="P529" s="25"/>
      <c r="Q529" s="25"/>
      <c r="R529" s="25"/>
      <c r="S529" s="25" t="s">
        <v>955</v>
      </c>
      <c r="T529" s="25">
        <v>2.1688860505733301</v>
      </c>
      <c r="U529" s="25">
        <v>365</v>
      </c>
      <c r="V529" s="25">
        <v>5.9421535632146099E-3</v>
      </c>
      <c r="W529" s="25">
        <v>10476</v>
      </c>
      <c r="X529" s="27">
        <v>1326455</v>
      </c>
      <c r="Y529" s="28">
        <f t="shared" si="16"/>
        <v>1.0045268939246046E-3</v>
      </c>
      <c r="AA529" t="str">
        <f t="shared" si="17"/>
        <v>2104008230-24031-NOX</v>
      </c>
      <c r="AB529" t="str">
        <f>IF(COUNTIF('NP-NRModel-MAR-WILDFIRES Modifi'!V:V, AA529)=0, "Missing", "")</f>
        <v/>
      </c>
    </row>
    <row r="530" spans="1:28" hidden="1" x14ac:dyDescent="0.3">
      <c r="A530" s="24">
        <v>2104008230</v>
      </c>
      <c r="B530" s="40">
        <v>24031</v>
      </c>
      <c r="C530" s="25"/>
      <c r="D530" s="25"/>
      <c r="E530" s="25"/>
      <c r="F530" s="25"/>
      <c r="G530" s="25" t="s">
        <v>12</v>
      </c>
      <c r="H530" s="25">
        <v>2.5000629192611199</v>
      </c>
      <c r="I530" s="25">
        <v>153</v>
      </c>
      <c r="J530" s="25">
        <v>1.63402805180465E-2</v>
      </c>
      <c r="K530" s="25">
        <v>10476</v>
      </c>
      <c r="L530" s="26">
        <v>1326462</v>
      </c>
      <c r="M530" s="24">
        <v>2104008230</v>
      </c>
      <c r="N530" s="25">
        <v>24031</v>
      </c>
      <c r="O530" s="25"/>
      <c r="P530" s="25"/>
      <c r="Q530" s="25"/>
      <c r="R530" s="25"/>
      <c r="S530" s="25" t="s">
        <v>12</v>
      </c>
      <c r="T530" s="25">
        <v>16.266643149997101</v>
      </c>
      <c r="U530" s="25">
        <v>365</v>
      </c>
      <c r="V530" s="25">
        <v>4.4566145616430602E-2</v>
      </c>
      <c r="W530" s="25">
        <v>10476</v>
      </c>
      <c r="X530" s="27">
        <v>1326462</v>
      </c>
      <c r="Y530" s="28">
        <f t="shared" si="16"/>
        <v>1.0045268939246025E-3</v>
      </c>
      <c r="AA530" t="str">
        <f t="shared" si="17"/>
        <v>2104008230-24031-VOC</v>
      </c>
      <c r="AB530" t="str">
        <f>IF(COUNTIF('NP-NRModel-MAR-WILDFIRES Modifi'!V:V, AA530)=0, "Missing", "")</f>
        <v/>
      </c>
    </row>
    <row r="531" spans="1:28" hidden="1" x14ac:dyDescent="0.3">
      <c r="A531" s="24">
        <v>2104008230</v>
      </c>
      <c r="B531" s="40">
        <v>24033</v>
      </c>
      <c r="C531" s="25"/>
      <c r="D531" s="25"/>
      <c r="E531" s="25"/>
      <c r="F531" s="25"/>
      <c r="G531" s="25" t="s">
        <v>955</v>
      </c>
      <c r="H531" s="25">
        <v>0.350235353921168</v>
      </c>
      <c r="I531" s="25">
        <v>153</v>
      </c>
      <c r="J531" s="25">
        <v>2.28911996026907E-3</v>
      </c>
      <c r="K531" s="25">
        <v>10476</v>
      </c>
      <c r="L531" s="26">
        <v>419902</v>
      </c>
      <c r="M531" s="24">
        <v>2104008230</v>
      </c>
      <c r="N531" s="25">
        <v>24033</v>
      </c>
      <c r="O531" s="25"/>
      <c r="P531" s="25"/>
      <c r="Q531" s="25"/>
      <c r="R531" s="25"/>
      <c r="S531" s="25" t="s">
        <v>955</v>
      </c>
      <c r="T531" s="25">
        <v>2.2788040560324401</v>
      </c>
      <c r="U531" s="25">
        <v>365</v>
      </c>
      <c r="V531" s="25">
        <v>6.2432987836505398E-3</v>
      </c>
      <c r="W531" s="25">
        <v>10476</v>
      </c>
      <c r="X531" s="27">
        <v>419902</v>
      </c>
      <c r="Y531" s="28">
        <f t="shared" si="16"/>
        <v>1.0045268939246101E-3</v>
      </c>
      <c r="AA531" t="str">
        <f t="shared" si="17"/>
        <v>2104008230-24033-NOX</v>
      </c>
      <c r="AB531" t="str">
        <f>IF(COUNTIF('NP-NRModel-MAR-WILDFIRES Modifi'!V:V, AA531)=0, "Missing", "")</f>
        <v/>
      </c>
    </row>
    <row r="532" spans="1:28" hidden="1" x14ac:dyDescent="0.3">
      <c r="A532" s="24">
        <v>2104008230</v>
      </c>
      <c r="B532" s="40">
        <v>24033</v>
      </c>
      <c r="C532" s="25"/>
      <c r="D532" s="25"/>
      <c r="E532" s="25"/>
      <c r="F532" s="25"/>
      <c r="G532" s="25" t="s">
        <v>12</v>
      </c>
      <c r="H532" s="25">
        <v>2.62676515440875</v>
      </c>
      <c r="I532" s="25">
        <v>153</v>
      </c>
      <c r="J532" s="25">
        <v>1.71683997020179E-2</v>
      </c>
      <c r="K532" s="25">
        <v>10476</v>
      </c>
      <c r="L532" s="26">
        <v>419909</v>
      </c>
      <c r="M532" s="24">
        <v>2104008230</v>
      </c>
      <c r="N532" s="25">
        <v>24033</v>
      </c>
      <c r="O532" s="25"/>
      <c r="P532" s="25"/>
      <c r="Q532" s="25"/>
      <c r="R532" s="25"/>
      <c r="S532" s="25" t="s">
        <v>12</v>
      </c>
      <c r="T532" s="25">
        <v>17.091030420243399</v>
      </c>
      <c r="U532" s="25">
        <v>365</v>
      </c>
      <c r="V532" s="25">
        <v>4.6824740877379201E-2</v>
      </c>
      <c r="W532" s="25">
        <v>10476</v>
      </c>
      <c r="X532" s="27">
        <v>419909</v>
      </c>
      <c r="Y532" s="28">
        <f t="shared" si="16"/>
        <v>1.0045268939245968E-3</v>
      </c>
      <c r="AA532" t="str">
        <f t="shared" si="17"/>
        <v>2104008230-24033-VOC</v>
      </c>
      <c r="AB532" t="str">
        <f>IF(COUNTIF('NP-NRModel-MAR-WILDFIRES Modifi'!V:V, AA532)=0, "Missing", "")</f>
        <v/>
      </c>
    </row>
    <row r="533" spans="1:28" hidden="1" x14ac:dyDescent="0.3">
      <c r="A533" s="24">
        <v>2104008230</v>
      </c>
      <c r="B533" s="40">
        <v>51013</v>
      </c>
      <c r="C533" s="25"/>
      <c r="D533" s="25"/>
      <c r="E533" s="25"/>
      <c r="F533" s="25"/>
      <c r="G533" s="25" t="s">
        <v>955</v>
      </c>
      <c r="H533" s="25">
        <v>4.1871520425191398E-2</v>
      </c>
      <c r="I533" s="25">
        <v>153</v>
      </c>
      <c r="J533" s="25">
        <v>2.7367006813850498E-4</v>
      </c>
      <c r="K533" s="25">
        <v>10476</v>
      </c>
      <c r="L533" s="26">
        <v>1575586</v>
      </c>
      <c r="M533" s="24">
        <v>2104008230</v>
      </c>
      <c r="N533" s="25">
        <v>51013</v>
      </c>
      <c r="O533" s="25"/>
      <c r="P533" s="25"/>
      <c r="Q533" s="25"/>
      <c r="R533" s="25"/>
      <c r="S533" s="25" t="s">
        <v>955</v>
      </c>
      <c r="T533" s="25">
        <v>0.272436775753508</v>
      </c>
      <c r="U533" s="25">
        <v>365</v>
      </c>
      <c r="V533" s="25">
        <v>7.4640212535207699E-4</v>
      </c>
      <c r="W533" s="25">
        <v>10476</v>
      </c>
      <c r="X533" s="27">
        <v>1575586</v>
      </c>
      <c r="Y533" s="28">
        <f t="shared" si="16"/>
        <v>1.0045268939246029E-3</v>
      </c>
      <c r="AA533" t="str">
        <f t="shared" si="17"/>
        <v>2104008230-51013-NOX</v>
      </c>
      <c r="AB533" t="str">
        <f>IF(COUNTIF('NP-NRModel-MAR-WILDFIRES Modifi'!V:V, AA533)=0, "Missing", "")</f>
        <v/>
      </c>
    </row>
    <row r="534" spans="1:28" hidden="1" x14ac:dyDescent="0.3">
      <c r="A534" s="24">
        <v>2104008230</v>
      </c>
      <c r="B534" s="40">
        <v>51013</v>
      </c>
      <c r="C534" s="25"/>
      <c r="D534" s="25"/>
      <c r="E534" s="25"/>
      <c r="F534" s="25"/>
      <c r="G534" s="25" t="s">
        <v>12</v>
      </c>
      <c r="H534" s="25">
        <v>0.31403651595813697</v>
      </c>
      <c r="I534" s="25">
        <v>153</v>
      </c>
      <c r="J534" s="25">
        <v>2.0525262480923902E-3</v>
      </c>
      <c r="K534" s="25">
        <v>10476</v>
      </c>
      <c r="L534" s="26">
        <v>1575585</v>
      </c>
      <c r="M534" s="24">
        <v>2104008230</v>
      </c>
      <c r="N534" s="25">
        <v>51013</v>
      </c>
      <c r="O534" s="25"/>
      <c r="P534" s="25"/>
      <c r="Q534" s="25"/>
      <c r="R534" s="25"/>
      <c r="S534" s="25" t="s">
        <v>12</v>
      </c>
      <c r="T534" s="25">
        <v>2.04327655188338</v>
      </c>
      <c r="U534" s="25">
        <v>365</v>
      </c>
      <c r="V534" s="25">
        <v>5.5980179503654403E-3</v>
      </c>
      <c r="W534" s="25">
        <v>10476</v>
      </c>
      <c r="X534" s="27">
        <v>1575585</v>
      </c>
      <c r="Y534" s="28">
        <f t="shared" si="16"/>
        <v>1.0045268939246057E-3</v>
      </c>
      <c r="AA534" t="str">
        <f t="shared" si="17"/>
        <v>2104008230-51013-VOC</v>
      </c>
      <c r="AB534" t="str">
        <f>IF(COUNTIF('NP-NRModel-MAR-WILDFIRES Modifi'!V:V, AA534)=0, "Missing", "")</f>
        <v/>
      </c>
    </row>
    <row r="535" spans="1:28" hidden="1" x14ac:dyDescent="0.3">
      <c r="A535" s="24">
        <v>2104008230</v>
      </c>
      <c r="B535" s="40">
        <v>51059</v>
      </c>
      <c r="C535" s="25"/>
      <c r="D535" s="25"/>
      <c r="E535" s="25"/>
      <c r="F535" s="25"/>
      <c r="G535" s="25" t="s">
        <v>955</v>
      </c>
      <c r="H535" s="25">
        <v>0.43980154142085398</v>
      </c>
      <c r="I535" s="25">
        <v>153</v>
      </c>
      <c r="J535" s="25">
        <v>2.8745198785676699E-3</v>
      </c>
      <c r="K535" s="25">
        <v>10476</v>
      </c>
      <c r="L535" s="26">
        <v>540355</v>
      </c>
      <c r="M535" s="24">
        <v>2104008230</v>
      </c>
      <c r="N535" s="25">
        <v>51059</v>
      </c>
      <c r="O535" s="25"/>
      <c r="P535" s="25"/>
      <c r="Q535" s="25"/>
      <c r="R535" s="25"/>
      <c r="S535" s="25" t="s">
        <v>955</v>
      </c>
      <c r="T535" s="25">
        <v>2.86156587340054</v>
      </c>
      <c r="U535" s="25">
        <v>365</v>
      </c>
      <c r="V535" s="25">
        <v>7.8399065024672299E-3</v>
      </c>
      <c r="W535" s="25">
        <v>10476</v>
      </c>
      <c r="X535" s="27">
        <v>540355</v>
      </c>
      <c r="Y535" s="28">
        <f t="shared" si="16"/>
        <v>1.0045268939245966E-3</v>
      </c>
      <c r="AA535" t="str">
        <f t="shared" si="17"/>
        <v>2104008230-51059-NOX</v>
      </c>
      <c r="AB535" t="str">
        <f>IF(COUNTIF('NP-NRModel-MAR-WILDFIRES Modifi'!V:V, AA535)=0, "Missing", "")</f>
        <v/>
      </c>
    </row>
    <row r="536" spans="1:28" hidden="1" x14ac:dyDescent="0.3">
      <c r="A536" s="24">
        <v>2104008230</v>
      </c>
      <c r="B536" s="40">
        <v>51059</v>
      </c>
      <c r="C536" s="25"/>
      <c r="D536" s="25"/>
      <c r="E536" s="25"/>
      <c r="F536" s="25"/>
      <c r="G536" s="25" t="s">
        <v>12</v>
      </c>
      <c r="H536" s="25">
        <v>3.29851118475906</v>
      </c>
      <c r="I536" s="25">
        <v>153</v>
      </c>
      <c r="J536" s="25">
        <v>2.1558896632412099E-2</v>
      </c>
      <c r="K536" s="25">
        <v>10476</v>
      </c>
      <c r="L536" s="26">
        <v>540354</v>
      </c>
      <c r="M536" s="24">
        <v>2104008230</v>
      </c>
      <c r="N536" s="25">
        <v>51059</v>
      </c>
      <c r="O536" s="25"/>
      <c r="P536" s="25"/>
      <c r="Q536" s="25"/>
      <c r="R536" s="25"/>
      <c r="S536" s="25" t="s">
        <v>12</v>
      </c>
      <c r="T536" s="25">
        <v>21.4617416047303</v>
      </c>
      <c r="U536" s="25">
        <v>365</v>
      </c>
      <c r="V536" s="25">
        <v>5.8799292067754201E-2</v>
      </c>
      <c r="W536" s="25">
        <v>10476</v>
      </c>
      <c r="X536" s="27">
        <v>540354</v>
      </c>
      <c r="Y536" s="28">
        <f t="shared" si="16"/>
        <v>1.0045268939246005E-3</v>
      </c>
      <c r="AA536" t="str">
        <f t="shared" si="17"/>
        <v>2104008230-51059-VOC</v>
      </c>
      <c r="AB536" t="str">
        <f>IF(COUNTIF('NP-NRModel-MAR-WILDFIRES Modifi'!V:V, AA536)=0, "Missing", "")</f>
        <v/>
      </c>
    </row>
    <row r="537" spans="1:28" hidden="1" x14ac:dyDescent="0.3">
      <c r="A537" s="24">
        <v>2104008230</v>
      </c>
      <c r="B537" s="40">
        <v>51107</v>
      </c>
      <c r="C537" s="25"/>
      <c r="D537" s="25"/>
      <c r="E537" s="25"/>
      <c r="F537" s="25"/>
      <c r="G537" s="25" t="s">
        <v>955</v>
      </c>
      <c r="H537" s="25">
        <v>0.15737904424573099</v>
      </c>
      <c r="I537" s="25">
        <v>153</v>
      </c>
      <c r="J537" s="25">
        <v>1.0286212042204599E-3</v>
      </c>
      <c r="K537" s="25">
        <v>10476</v>
      </c>
      <c r="L537" s="26">
        <v>644125</v>
      </c>
      <c r="M537" s="24">
        <v>2104008230</v>
      </c>
      <c r="N537" s="25">
        <v>51107</v>
      </c>
      <c r="O537" s="25"/>
      <c r="P537" s="25"/>
      <c r="Q537" s="25"/>
      <c r="R537" s="25"/>
      <c r="S537" s="25" t="s">
        <v>955</v>
      </c>
      <c r="T537" s="25">
        <v>1.02398572944296</v>
      </c>
      <c r="U537" s="25">
        <v>365</v>
      </c>
      <c r="V537" s="25">
        <v>2.8054403546382699E-3</v>
      </c>
      <c r="W537" s="25">
        <v>10476</v>
      </c>
      <c r="X537" s="27">
        <v>644125</v>
      </c>
      <c r="Y537" s="28">
        <f t="shared" si="16"/>
        <v>1.0045268939246075E-3</v>
      </c>
      <c r="AA537" t="str">
        <f t="shared" si="17"/>
        <v>2104008230-51107-NOX</v>
      </c>
      <c r="AB537" t="str">
        <f>IF(COUNTIF('NP-NRModel-MAR-WILDFIRES Modifi'!V:V, AA537)=0, "Missing", "")</f>
        <v/>
      </c>
    </row>
    <row r="538" spans="1:28" hidden="1" x14ac:dyDescent="0.3">
      <c r="A538" s="24">
        <v>2104008230</v>
      </c>
      <c r="B538" s="40">
        <v>51107</v>
      </c>
      <c r="C538" s="25"/>
      <c r="D538" s="25"/>
      <c r="E538" s="25"/>
      <c r="F538" s="25"/>
      <c r="G538" s="25" t="s">
        <v>12</v>
      </c>
      <c r="H538" s="25">
        <v>1.1803427566635101</v>
      </c>
      <c r="I538" s="25">
        <v>153</v>
      </c>
      <c r="J538" s="25">
        <v>7.7146585402844397E-3</v>
      </c>
      <c r="K538" s="25">
        <v>10476</v>
      </c>
      <c r="L538" s="26">
        <v>644120</v>
      </c>
      <c r="M538" s="24">
        <v>2104008230</v>
      </c>
      <c r="N538" s="25">
        <v>51107</v>
      </c>
      <c r="O538" s="25"/>
      <c r="P538" s="25"/>
      <c r="Q538" s="25"/>
      <c r="R538" s="25"/>
      <c r="S538" s="25" t="s">
        <v>12</v>
      </c>
      <c r="T538" s="25">
        <v>7.6798924816675802</v>
      </c>
      <c r="U538" s="25">
        <v>365</v>
      </c>
      <c r="V538" s="25">
        <v>2.10408013196372E-2</v>
      </c>
      <c r="W538" s="25">
        <v>10476</v>
      </c>
      <c r="X538" s="27">
        <v>644120</v>
      </c>
      <c r="Y538" s="28">
        <f t="shared" si="16"/>
        <v>1.0045268939246023E-3</v>
      </c>
      <c r="AA538" t="str">
        <f t="shared" si="17"/>
        <v>2104008230-51107-VOC</v>
      </c>
      <c r="AB538" t="str">
        <f>IF(COUNTIF('NP-NRModel-MAR-WILDFIRES Modifi'!V:V, AA538)=0, "Missing", "")</f>
        <v/>
      </c>
    </row>
    <row r="539" spans="1:28" hidden="1" x14ac:dyDescent="0.3">
      <c r="A539" s="24">
        <v>2104008230</v>
      </c>
      <c r="B539" s="40">
        <v>51153</v>
      </c>
      <c r="C539" s="25"/>
      <c r="D539" s="25"/>
      <c r="E539" s="25"/>
      <c r="F539" s="25"/>
      <c r="G539" s="25" t="s">
        <v>955</v>
      </c>
      <c r="H539" s="25">
        <v>0.22841281560945401</v>
      </c>
      <c r="I539" s="25">
        <v>153</v>
      </c>
      <c r="J539" s="25">
        <v>1.49289421966963E-3</v>
      </c>
      <c r="K539" s="25">
        <v>10476</v>
      </c>
      <c r="L539" s="26">
        <v>1273588</v>
      </c>
      <c r="M539" s="24">
        <v>2104008230</v>
      </c>
      <c r="N539" s="25">
        <v>51153</v>
      </c>
      <c r="O539" s="25"/>
      <c r="P539" s="25"/>
      <c r="Q539" s="25"/>
      <c r="R539" s="25"/>
      <c r="S539" s="25" t="s">
        <v>955</v>
      </c>
      <c r="T539" s="25">
        <v>1.4861665015627501</v>
      </c>
      <c r="U539" s="25">
        <v>365</v>
      </c>
      <c r="V539" s="25">
        <v>4.0716890453773996E-3</v>
      </c>
      <c r="W539" s="25">
        <v>10476</v>
      </c>
      <c r="X539" s="27">
        <v>1273588</v>
      </c>
      <c r="Y539" s="28">
        <f t="shared" si="16"/>
        <v>1.0045268939246077E-3</v>
      </c>
      <c r="AA539" t="str">
        <f t="shared" si="17"/>
        <v>2104008230-51153-NOX</v>
      </c>
      <c r="AB539" t="str">
        <f>IF(COUNTIF('NP-NRModel-MAR-WILDFIRES Modifi'!V:V, AA539)=0, "Missing", "")</f>
        <v/>
      </c>
    </row>
    <row r="540" spans="1:28" hidden="1" x14ac:dyDescent="0.3">
      <c r="A540" s="24">
        <v>2104008230</v>
      </c>
      <c r="B540" s="40">
        <v>51153</v>
      </c>
      <c r="C540" s="25"/>
      <c r="D540" s="25"/>
      <c r="E540" s="25"/>
      <c r="F540" s="25"/>
      <c r="G540" s="25" t="s">
        <v>12</v>
      </c>
      <c r="H540" s="25">
        <v>1.71309649296824</v>
      </c>
      <c r="I540" s="25">
        <v>153</v>
      </c>
      <c r="J540" s="25">
        <v>1.1196709104367601E-2</v>
      </c>
      <c r="K540" s="25">
        <v>10476</v>
      </c>
      <c r="L540" s="26">
        <v>1273586</v>
      </c>
      <c r="M540" s="24">
        <v>2104008230</v>
      </c>
      <c r="N540" s="25">
        <v>51153</v>
      </c>
      <c r="O540" s="25"/>
      <c r="P540" s="25"/>
      <c r="Q540" s="25"/>
      <c r="R540" s="25"/>
      <c r="S540" s="25" t="s">
        <v>12</v>
      </c>
      <c r="T540" s="25">
        <v>11.1462512074943</v>
      </c>
      <c r="U540" s="25">
        <v>365</v>
      </c>
      <c r="V540" s="25">
        <v>3.0537674541080299E-2</v>
      </c>
      <c r="W540" s="25">
        <v>10476</v>
      </c>
      <c r="X540" s="27">
        <v>1273586</v>
      </c>
      <c r="Y540" s="28">
        <f t="shared" si="16"/>
        <v>1.0045268939246027E-3</v>
      </c>
      <c r="AA540" t="str">
        <f t="shared" si="17"/>
        <v>2104008230-51153-VOC</v>
      </c>
      <c r="AB540" t="str">
        <f>IF(COUNTIF('NP-NRModel-MAR-WILDFIRES Modifi'!V:V, AA540)=0, "Missing", "")</f>
        <v/>
      </c>
    </row>
    <row r="541" spans="1:28" hidden="1" x14ac:dyDescent="0.3">
      <c r="A541" s="24">
        <v>2104008230</v>
      </c>
      <c r="B541" s="40">
        <v>51510</v>
      </c>
      <c r="C541" s="25"/>
      <c r="D541" s="25"/>
      <c r="E541" s="25"/>
      <c r="F541" s="25"/>
      <c r="G541" s="25" t="s">
        <v>955</v>
      </c>
      <c r="H541" s="25">
        <v>1.53098475699935E-2</v>
      </c>
      <c r="I541" s="25">
        <v>153</v>
      </c>
      <c r="J541" s="25">
        <v>1.00064363202572E-4</v>
      </c>
      <c r="K541" s="25">
        <v>10476</v>
      </c>
      <c r="L541" s="26">
        <v>306421</v>
      </c>
      <c r="M541" s="24">
        <v>2104008230</v>
      </c>
      <c r="N541" s="25">
        <v>51510</v>
      </c>
      <c r="O541" s="25"/>
      <c r="P541" s="25"/>
      <c r="Q541" s="25"/>
      <c r="R541" s="25"/>
      <c r="S541" s="25" t="s">
        <v>955</v>
      </c>
      <c r="T541" s="25">
        <v>9.9613423799564199E-2</v>
      </c>
      <c r="U541" s="25">
        <v>365</v>
      </c>
      <c r="V541" s="25">
        <v>2.7291348986181898E-4</v>
      </c>
      <c r="W541" s="25">
        <v>10476</v>
      </c>
      <c r="X541" s="27">
        <v>306421</v>
      </c>
      <c r="Y541" s="28">
        <f t="shared" si="16"/>
        <v>1.0045268939246096E-3</v>
      </c>
      <c r="AA541" t="str">
        <f t="shared" si="17"/>
        <v>2104008230-51510-NOX</v>
      </c>
      <c r="AB541" t="str">
        <f>IF(COUNTIF('NP-NRModel-MAR-WILDFIRES Modifi'!V:V, AA541)=0, "Missing", "")</f>
        <v/>
      </c>
    </row>
    <row r="542" spans="1:28" hidden="1" x14ac:dyDescent="0.3">
      <c r="A542" s="24">
        <v>2104008230</v>
      </c>
      <c r="B542" s="40">
        <v>51510</v>
      </c>
      <c r="C542" s="25"/>
      <c r="D542" s="25"/>
      <c r="E542" s="25"/>
      <c r="F542" s="25"/>
      <c r="G542" s="25" t="s">
        <v>12</v>
      </c>
      <c r="H542" s="25">
        <v>0.114823826703163</v>
      </c>
      <c r="I542" s="25">
        <v>153</v>
      </c>
      <c r="J542" s="25">
        <v>7.5048252747166001E-4</v>
      </c>
      <c r="K542" s="25">
        <v>10476</v>
      </c>
      <c r="L542" s="26">
        <v>306426</v>
      </c>
      <c r="M542" s="24">
        <v>2104008230</v>
      </c>
      <c r="N542" s="25">
        <v>51510</v>
      </c>
      <c r="O542" s="25"/>
      <c r="P542" s="25"/>
      <c r="Q542" s="25"/>
      <c r="R542" s="25"/>
      <c r="S542" s="25" t="s">
        <v>12</v>
      </c>
      <c r="T542" s="25">
        <v>0.74710048283484298</v>
      </c>
      <c r="U542" s="25">
        <v>365</v>
      </c>
      <c r="V542" s="25">
        <v>2.0468506379036802E-3</v>
      </c>
      <c r="W542" s="25">
        <v>10476</v>
      </c>
      <c r="X542" s="27">
        <v>306426</v>
      </c>
      <c r="Y542" s="28">
        <f t="shared" si="16"/>
        <v>1.0045268939246083E-3</v>
      </c>
      <c r="AA542" t="str">
        <f t="shared" si="17"/>
        <v>2104008230-51510-VOC</v>
      </c>
      <c r="AB542" t="str">
        <f>IF(COUNTIF('NP-NRModel-MAR-WILDFIRES Modifi'!V:V, AA542)=0, "Missing", "")</f>
        <v/>
      </c>
    </row>
    <row r="543" spans="1:28" hidden="1" x14ac:dyDescent="0.3">
      <c r="A543" s="24">
        <v>2104008230</v>
      </c>
      <c r="B543" s="40">
        <v>51600</v>
      </c>
      <c r="C543" s="25"/>
      <c r="D543" s="25"/>
      <c r="E543" s="25"/>
      <c r="F543" s="25"/>
      <c r="G543" s="25" t="s">
        <v>955</v>
      </c>
      <c r="H543" s="25">
        <v>1.11728672972014E-2</v>
      </c>
      <c r="I543" s="25">
        <v>153</v>
      </c>
      <c r="J543" s="29">
        <v>7.3025276452296994E-5</v>
      </c>
      <c r="K543" s="25">
        <v>10476</v>
      </c>
      <c r="L543" s="26">
        <v>493730</v>
      </c>
      <c r="M543" s="24">
        <v>2104008230</v>
      </c>
      <c r="N543" s="25">
        <v>51600</v>
      </c>
      <c r="O543" s="25"/>
      <c r="P543" s="25"/>
      <c r="Q543" s="25"/>
      <c r="R543" s="25"/>
      <c r="S543" s="25" t="s">
        <v>955</v>
      </c>
      <c r="T543" s="25">
        <v>7.2696188518152294E-2</v>
      </c>
      <c r="U543" s="25">
        <v>365</v>
      </c>
      <c r="V543" s="25">
        <v>1.9916763977575899E-4</v>
      </c>
      <c r="W543" s="25">
        <v>10476</v>
      </c>
      <c r="X543" s="27">
        <v>493730</v>
      </c>
      <c r="Y543" s="28">
        <f t="shared" si="16"/>
        <v>1.0045268939246042E-3</v>
      </c>
      <c r="AA543" t="str">
        <f t="shared" si="17"/>
        <v>2104008230-51600-NOX</v>
      </c>
      <c r="AB543" t="str">
        <f>IF(COUNTIF('NP-NRModel-MAR-WILDFIRES Modifi'!V:V, AA543)=0, "Missing", "")</f>
        <v/>
      </c>
    </row>
    <row r="544" spans="1:28" hidden="1" x14ac:dyDescent="0.3">
      <c r="A544" s="24">
        <v>2104008230</v>
      </c>
      <c r="B544" s="40">
        <v>51600</v>
      </c>
      <c r="C544" s="25"/>
      <c r="D544" s="25"/>
      <c r="E544" s="25"/>
      <c r="F544" s="25"/>
      <c r="G544" s="25" t="s">
        <v>12</v>
      </c>
      <c r="H544" s="25">
        <v>8.3796508487984603E-2</v>
      </c>
      <c r="I544" s="25">
        <v>153</v>
      </c>
      <c r="J544" s="25">
        <v>5.47689597960683E-4</v>
      </c>
      <c r="K544" s="25">
        <v>10476</v>
      </c>
      <c r="L544" s="26">
        <v>493733</v>
      </c>
      <c r="M544" s="24">
        <v>2104008230</v>
      </c>
      <c r="N544" s="25">
        <v>51600</v>
      </c>
      <c r="O544" s="25"/>
      <c r="P544" s="25"/>
      <c r="Q544" s="25"/>
      <c r="R544" s="25"/>
      <c r="S544" s="25" t="s">
        <v>12</v>
      </c>
      <c r="T544" s="25">
        <v>0.54522143834387904</v>
      </c>
      <c r="U544" s="25">
        <v>365</v>
      </c>
      <c r="V544" s="25">
        <v>1.4937573653256899E-3</v>
      </c>
      <c r="W544" s="25">
        <v>10476</v>
      </c>
      <c r="X544" s="27">
        <v>493733</v>
      </c>
      <c r="Y544" s="28">
        <f t="shared" si="16"/>
        <v>1.0045268939246062E-3</v>
      </c>
      <c r="AA544" t="str">
        <f t="shared" si="17"/>
        <v>2104008230-51600-VOC</v>
      </c>
      <c r="AB544" t="str">
        <f>IF(COUNTIF('NP-NRModel-MAR-WILDFIRES Modifi'!V:V, AA544)=0, "Missing", "")</f>
        <v/>
      </c>
    </row>
    <row r="545" spans="1:28" hidden="1" x14ac:dyDescent="0.3">
      <c r="A545" s="24">
        <v>2104008230</v>
      </c>
      <c r="B545" s="40">
        <v>51610</v>
      </c>
      <c r="C545" s="25"/>
      <c r="D545" s="25"/>
      <c r="E545" s="25"/>
      <c r="F545" s="25"/>
      <c r="G545" s="25" t="s">
        <v>955</v>
      </c>
      <c r="H545" s="25">
        <v>4.1520342094531299E-3</v>
      </c>
      <c r="I545" s="25">
        <v>153</v>
      </c>
      <c r="J545" s="29">
        <v>2.7137478493157698E-5</v>
      </c>
      <c r="K545" s="25">
        <v>10476</v>
      </c>
      <c r="L545" s="26">
        <v>1873095</v>
      </c>
      <c r="M545" s="24">
        <v>2104008230</v>
      </c>
      <c r="N545" s="25">
        <v>51610</v>
      </c>
      <c r="O545" s="25"/>
      <c r="P545" s="25"/>
      <c r="Q545" s="25"/>
      <c r="R545" s="25"/>
      <c r="S545" s="25" t="s">
        <v>955</v>
      </c>
      <c r="T545" s="25">
        <v>2.7015183622544701E-2</v>
      </c>
      <c r="U545" s="25">
        <v>365</v>
      </c>
      <c r="V545" s="29">
        <v>7.4014201705601901E-5</v>
      </c>
      <c r="W545" s="25">
        <v>10476</v>
      </c>
      <c r="X545" s="27">
        <v>1873095</v>
      </c>
      <c r="Y545" s="28">
        <f t="shared" si="16"/>
        <v>1.0045268939246055E-3</v>
      </c>
      <c r="AA545" t="str">
        <f t="shared" si="17"/>
        <v>2104008230-51610-NOX</v>
      </c>
      <c r="AB545" t="str">
        <f>IF(COUNTIF('NP-NRModel-MAR-WILDFIRES Modifi'!V:V, AA545)=0, "Missing", "")</f>
        <v/>
      </c>
    </row>
    <row r="546" spans="1:28" hidden="1" x14ac:dyDescent="0.3">
      <c r="A546" s="24">
        <v>2104008230</v>
      </c>
      <c r="B546" s="40">
        <v>51610</v>
      </c>
      <c r="C546" s="25"/>
      <c r="D546" s="25"/>
      <c r="E546" s="25"/>
      <c r="F546" s="25"/>
      <c r="G546" s="25" t="s">
        <v>12</v>
      </c>
      <c r="H546" s="25">
        <v>3.1140252811925E-2</v>
      </c>
      <c r="I546" s="25">
        <v>153</v>
      </c>
      <c r="J546" s="25">
        <v>2.03531064130228E-4</v>
      </c>
      <c r="K546" s="25">
        <v>10476</v>
      </c>
      <c r="L546" s="26">
        <v>1873096</v>
      </c>
      <c r="M546" s="24">
        <v>2104008230</v>
      </c>
      <c r="N546" s="25">
        <v>51610</v>
      </c>
      <c r="O546" s="25"/>
      <c r="P546" s="25"/>
      <c r="Q546" s="25"/>
      <c r="R546" s="25"/>
      <c r="S546" s="25" t="s">
        <v>12</v>
      </c>
      <c r="T546" s="25">
        <v>0.20261385271134899</v>
      </c>
      <c r="U546" s="25">
        <v>365</v>
      </c>
      <c r="V546" s="25">
        <v>5.5510644578451898E-4</v>
      </c>
      <c r="W546" s="25">
        <v>10476</v>
      </c>
      <c r="X546" s="27">
        <v>1873096</v>
      </c>
      <c r="Y546" s="28">
        <f t="shared" si="16"/>
        <v>1.004526893924601E-3</v>
      </c>
      <c r="AA546" t="str">
        <f t="shared" si="17"/>
        <v>2104008230-51610-VOC</v>
      </c>
      <c r="AB546" t="str">
        <f>IF(COUNTIF('NP-NRModel-MAR-WILDFIRES Modifi'!V:V, AA546)=0, "Missing", "")</f>
        <v/>
      </c>
    </row>
    <row r="547" spans="1:28" hidden="1" x14ac:dyDescent="0.3">
      <c r="A547" s="24">
        <v>2104008230</v>
      </c>
      <c r="B547" s="40">
        <v>51683</v>
      </c>
      <c r="C547" s="25"/>
      <c r="D547" s="25"/>
      <c r="E547" s="25"/>
      <c r="F547" s="25"/>
      <c r="G547" s="25" t="s">
        <v>955</v>
      </c>
      <c r="H547" s="25">
        <v>1.3944433562426001E-2</v>
      </c>
      <c r="I547" s="25">
        <v>153</v>
      </c>
      <c r="J547" s="29">
        <v>9.1140088643307197E-5</v>
      </c>
      <c r="K547" s="25">
        <v>10476</v>
      </c>
      <c r="L547" s="26">
        <v>218078</v>
      </c>
      <c r="M547" s="24">
        <v>2104008230</v>
      </c>
      <c r="N547" s="25">
        <v>51683</v>
      </c>
      <c r="O547" s="25"/>
      <c r="P547" s="25"/>
      <c r="Q547" s="25"/>
      <c r="R547" s="25"/>
      <c r="S547" s="25" t="s">
        <v>955</v>
      </c>
      <c r="T547" s="25">
        <v>9.0729366425651603E-2</v>
      </c>
      <c r="U547" s="25">
        <v>365</v>
      </c>
      <c r="V547" s="25">
        <v>2.4857360664562098E-4</v>
      </c>
      <c r="W547" s="25">
        <v>10476</v>
      </c>
      <c r="X547" s="27">
        <v>218078</v>
      </c>
      <c r="Y547" s="28">
        <f t="shared" si="16"/>
        <v>1.0045268939246055E-3</v>
      </c>
      <c r="AA547" t="str">
        <f t="shared" si="17"/>
        <v>2104008230-51683-NOX</v>
      </c>
      <c r="AB547" t="str">
        <f>IF(COUNTIF('NP-NRModel-MAR-WILDFIRES Modifi'!V:V, AA547)=0, "Missing", "")</f>
        <v/>
      </c>
    </row>
    <row r="548" spans="1:28" hidden="1" x14ac:dyDescent="0.3">
      <c r="A548" s="24">
        <v>2104008230</v>
      </c>
      <c r="B548" s="40">
        <v>51683</v>
      </c>
      <c r="C548" s="25"/>
      <c r="D548" s="25"/>
      <c r="E548" s="25"/>
      <c r="F548" s="25"/>
      <c r="G548" s="25" t="s">
        <v>12</v>
      </c>
      <c r="H548" s="25">
        <v>0.104583255477168</v>
      </c>
      <c r="I548" s="25">
        <v>153</v>
      </c>
      <c r="J548" s="25">
        <v>6.8355068939325602E-4</v>
      </c>
      <c r="K548" s="25">
        <v>10476</v>
      </c>
      <c r="L548" s="26">
        <v>218077</v>
      </c>
      <c r="M548" s="24">
        <v>2104008230</v>
      </c>
      <c r="N548" s="25">
        <v>51683</v>
      </c>
      <c r="O548" s="25"/>
      <c r="P548" s="25"/>
      <c r="Q548" s="25"/>
      <c r="R548" s="25"/>
      <c r="S548" s="25" t="s">
        <v>12</v>
      </c>
      <c r="T548" s="25">
        <v>0.68047027265012605</v>
      </c>
      <c r="U548" s="25">
        <v>365</v>
      </c>
      <c r="V548" s="25">
        <v>1.8643021168496599E-3</v>
      </c>
      <c r="W548" s="25">
        <v>10476</v>
      </c>
      <c r="X548" s="27">
        <v>218077</v>
      </c>
      <c r="Y548" s="28">
        <f t="shared" si="16"/>
        <v>1.0045268939245988E-3</v>
      </c>
      <c r="AA548" t="str">
        <f t="shared" si="17"/>
        <v>2104008230-51683-VOC</v>
      </c>
      <c r="AB548" t="str">
        <f>IF(COUNTIF('NP-NRModel-MAR-WILDFIRES Modifi'!V:V, AA548)=0, "Missing", "")</f>
        <v/>
      </c>
    </row>
    <row r="549" spans="1:28" hidden="1" x14ac:dyDescent="0.3">
      <c r="A549" s="24">
        <v>2104008230</v>
      </c>
      <c r="B549" s="40">
        <v>51685</v>
      </c>
      <c r="C549" s="25"/>
      <c r="D549" s="25"/>
      <c r="E549" s="25"/>
      <c r="F549" s="25"/>
      <c r="G549" s="25" t="s">
        <v>955</v>
      </c>
      <c r="H549" s="25">
        <v>5.1241317945778702E-3</v>
      </c>
      <c r="I549" s="25">
        <v>153</v>
      </c>
      <c r="J549" s="29">
        <v>3.3491057480901097E-5</v>
      </c>
      <c r="K549" s="25">
        <v>10476</v>
      </c>
      <c r="L549" s="26">
        <v>1147466</v>
      </c>
      <c r="M549" s="24">
        <v>2104008230</v>
      </c>
      <c r="N549" s="25">
        <v>51685</v>
      </c>
      <c r="O549" s="25"/>
      <c r="P549" s="25"/>
      <c r="Q549" s="25"/>
      <c r="R549" s="25"/>
      <c r="S549" s="25" t="s">
        <v>955</v>
      </c>
      <c r="T549" s="25">
        <v>3.3340130247836303E-2</v>
      </c>
      <c r="U549" s="25">
        <v>365</v>
      </c>
      <c r="V549" s="29">
        <v>9.1342822596811801E-5</v>
      </c>
      <c r="W549" s="25">
        <v>10476</v>
      </c>
      <c r="X549" s="27">
        <v>1147466</v>
      </c>
      <c r="Y549" s="28">
        <f t="shared" si="16"/>
        <v>1.0045268939246148E-3</v>
      </c>
      <c r="AA549" t="str">
        <f t="shared" si="17"/>
        <v>2104008230-51685-NOX</v>
      </c>
      <c r="AB549" t="str">
        <f>IF(COUNTIF('NP-NRModel-MAR-WILDFIRES Modifi'!V:V, AA549)=0, "Missing", "")</f>
        <v/>
      </c>
    </row>
    <row r="550" spans="1:28" hidden="1" x14ac:dyDescent="0.3">
      <c r="A550" s="24">
        <v>2104008230</v>
      </c>
      <c r="B550" s="40">
        <v>51685</v>
      </c>
      <c r="C550" s="25"/>
      <c r="D550" s="25"/>
      <c r="E550" s="25"/>
      <c r="F550" s="25"/>
      <c r="G550" s="25" t="s">
        <v>12</v>
      </c>
      <c r="H550" s="25">
        <v>3.84309771824137E-2</v>
      </c>
      <c r="I550" s="25">
        <v>153</v>
      </c>
      <c r="J550" s="25">
        <v>2.5118285740139697E-4</v>
      </c>
      <c r="K550" s="25">
        <v>10476</v>
      </c>
      <c r="L550" s="26">
        <v>1147470</v>
      </c>
      <c r="M550" s="24">
        <v>2104008230</v>
      </c>
      <c r="N550" s="25">
        <v>51685</v>
      </c>
      <c r="O550" s="25"/>
      <c r="P550" s="25"/>
      <c r="Q550" s="25"/>
      <c r="R550" s="25"/>
      <c r="S550" s="25" t="s">
        <v>12</v>
      </c>
      <c r="T550" s="25">
        <v>0.25005090348556502</v>
      </c>
      <c r="U550" s="25">
        <v>365</v>
      </c>
      <c r="V550" s="25">
        <v>6.8507096845360504E-4</v>
      </c>
      <c r="W550" s="25">
        <v>10476</v>
      </c>
      <c r="X550" s="27">
        <v>1147470</v>
      </c>
      <c r="Y550" s="28">
        <f t="shared" si="16"/>
        <v>1.0045268939246096E-3</v>
      </c>
      <c r="AA550" t="str">
        <f t="shared" si="17"/>
        <v>2104008230-51685-VOC</v>
      </c>
      <c r="AB550" t="str">
        <f>IF(COUNTIF('NP-NRModel-MAR-WILDFIRES Modifi'!V:V, AA550)=0, "Missing", "")</f>
        <v/>
      </c>
    </row>
    <row r="551" spans="1:28" hidden="1" x14ac:dyDescent="0.3">
      <c r="A551" s="24">
        <v>2104008310</v>
      </c>
      <c r="B551" s="40">
        <v>11001</v>
      </c>
      <c r="C551" s="25"/>
      <c r="D551" s="25"/>
      <c r="E551" s="25"/>
      <c r="F551" s="25"/>
      <c r="G551" s="25" t="s">
        <v>955</v>
      </c>
      <c r="H551" s="25">
        <v>2.7117417365238902E-3</v>
      </c>
      <c r="I551" s="25">
        <v>153</v>
      </c>
      <c r="J551" s="29">
        <v>1.77238021995025E-5</v>
      </c>
      <c r="K551" s="25">
        <v>10476</v>
      </c>
      <c r="L551" s="26">
        <v>1390632</v>
      </c>
      <c r="M551" s="24">
        <v>2104008310</v>
      </c>
      <c r="N551" s="25">
        <v>11001</v>
      </c>
      <c r="O551" s="25"/>
      <c r="P551" s="25"/>
      <c r="Q551" s="25"/>
      <c r="R551" s="25"/>
      <c r="S551" s="25" t="s">
        <v>955</v>
      </c>
      <c r="T551" s="25">
        <v>1.7643929999979501E-2</v>
      </c>
      <c r="U551" s="25">
        <v>365</v>
      </c>
      <c r="V551" s="29">
        <v>4.8339534246519202E-5</v>
      </c>
      <c r="W551" s="25">
        <v>10476</v>
      </c>
      <c r="X551" s="27">
        <v>1390632</v>
      </c>
      <c r="Y551" s="28">
        <f t="shared" si="16"/>
        <v>1.0045268939246014E-3</v>
      </c>
      <c r="AA551" t="str">
        <f t="shared" si="17"/>
        <v>2104008310-11001-NOX</v>
      </c>
      <c r="AB551" t="str">
        <f>IF(COUNTIF('NP-NRModel-MAR-WILDFIRES Modifi'!V:V, AA551)=0, "Missing", "")</f>
        <v/>
      </c>
    </row>
    <row r="552" spans="1:28" hidden="1" x14ac:dyDescent="0.3">
      <c r="A552" s="24">
        <v>2104008310</v>
      </c>
      <c r="B552" s="40">
        <v>11001</v>
      </c>
      <c r="C552" s="25"/>
      <c r="D552" s="25"/>
      <c r="E552" s="25"/>
      <c r="F552" s="25"/>
      <c r="G552" s="25" t="s">
        <v>12</v>
      </c>
      <c r="H552" s="25">
        <v>5.1329398802337403E-2</v>
      </c>
      <c r="I552" s="25">
        <v>153</v>
      </c>
      <c r="J552" s="25">
        <v>3.3548626668194402E-4</v>
      </c>
      <c r="K552" s="25">
        <v>10476</v>
      </c>
      <c r="L552" s="26">
        <v>1390630</v>
      </c>
      <c r="M552" s="24">
        <v>2104008310</v>
      </c>
      <c r="N552" s="25">
        <v>11001</v>
      </c>
      <c r="O552" s="25"/>
      <c r="P552" s="25"/>
      <c r="Q552" s="25"/>
      <c r="R552" s="25"/>
      <c r="S552" s="25" t="s">
        <v>12</v>
      </c>
      <c r="T552" s="25">
        <v>0.33397439999961398</v>
      </c>
      <c r="U552" s="25">
        <v>365</v>
      </c>
      <c r="V552" s="25">
        <v>9.1499835616332798E-4</v>
      </c>
      <c r="W552" s="25">
        <v>10476</v>
      </c>
      <c r="X552" s="27">
        <v>1390630</v>
      </c>
      <c r="Y552" s="28">
        <f t="shared" si="16"/>
        <v>1.0045268939245997E-3</v>
      </c>
      <c r="AA552" t="str">
        <f t="shared" si="17"/>
        <v>2104008310-11001-VOC</v>
      </c>
      <c r="AB552" t="str">
        <f>IF(COUNTIF('NP-NRModel-MAR-WILDFIRES Modifi'!V:V, AA552)=0, "Missing", "")</f>
        <v/>
      </c>
    </row>
    <row r="553" spans="1:28" hidden="1" x14ac:dyDescent="0.3">
      <c r="A553" s="24">
        <v>2104008310</v>
      </c>
      <c r="B553" s="40">
        <v>24009</v>
      </c>
      <c r="C553" s="25"/>
      <c r="D553" s="25"/>
      <c r="E553" s="25"/>
      <c r="F553" s="25"/>
      <c r="G553" s="25" t="s">
        <v>955</v>
      </c>
      <c r="H553" s="25">
        <v>0.35124281547355901</v>
      </c>
      <c r="I553" s="25">
        <v>153</v>
      </c>
      <c r="J553" s="25">
        <v>2.2957046762977699E-3</v>
      </c>
      <c r="K553" s="25">
        <v>10476</v>
      </c>
      <c r="L553" s="26">
        <v>1375864</v>
      </c>
      <c r="M553" s="24">
        <v>2104008310</v>
      </c>
      <c r="N553" s="25">
        <v>24009</v>
      </c>
      <c r="O553" s="25"/>
      <c r="P553" s="25"/>
      <c r="Q553" s="25"/>
      <c r="R553" s="25"/>
      <c r="S553" s="25" t="s">
        <v>955</v>
      </c>
      <c r="T553" s="25">
        <v>2.28535909808113</v>
      </c>
      <c r="U553" s="25">
        <v>365</v>
      </c>
      <c r="V553" s="25">
        <v>6.2612578029619999E-3</v>
      </c>
      <c r="W553" s="25">
        <v>10476</v>
      </c>
      <c r="X553" s="27">
        <v>1375864</v>
      </c>
      <c r="Y553" s="28">
        <f t="shared" si="16"/>
        <v>1.0045268939246031E-3</v>
      </c>
      <c r="AA553" t="str">
        <f t="shared" si="17"/>
        <v>2104008310-24009-NOX</v>
      </c>
      <c r="AB553" t="str">
        <f>IF(COUNTIF('NP-NRModel-MAR-WILDFIRES Modifi'!V:V, AA553)=0, "Missing", "")</f>
        <v/>
      </c>
    </row>
    <row r="554" spans="1:28" hidden="1" x14ac:dyDescent="0.3">
      <c r="A554" s="24">
        <v>2104008310</v>
      </c>
      <c r="B554" s="40">
        <v>24009</v>
      </c>
      <c r="C554" s="25"/>
      <c r="D554" s="25"/>
      <c r="E554" s="25"/>
      <c r="F554" s="25"/>
      <c r="G554" s="25" t="s">
        <v>12</v>
      </c>
      <c r="H554" s="25">
        <v>6.6485239872622701</v>
      </c>
      <c r="I554" s="25">
        <v>153</v>
      </c>
      <c r="J554" s="25">
        <v>4.3454405145504998E-2</v>
      </c>
      <c r="K554" s="25">
        <v>10476</v>
      </c>
      <c r="L554" s="26">
        <v>1375870</v>
      </c>
      <c r="M554" s="24">
        <v>2104008310</v>
      </c>
      <c r="N554" s="25">
        <v>24009</v>
      </c>
      <c r="O554" s="25"/>
      <c r="P554" s="25"/>
      <c r="Q554" s="25"/>
      <c r="R554" s="25"/>
      <c r="S554" s="25" t="s">
        <v>12</v>
      </c>
      <c r="T554" s="25">
        <v>43.258578150886599</v>
      </c>
      <c r="U554" s="25">
        <v>365</v>
      </c>
      <c r="V554" s="25">
        <v>0.11851665246818199</v>
      </c>
      <c r="W554" s="25">
        <v>10476</v>
      </c>
      <c r="X554" s="27">
        <v>1375870</v>
      </c>
      <c r="Y554" s="28">
        <f t="shared" si="16"/>
        <v>1.0045268939246072E-3</v>
      </c>
      <c r="AA554" t="str">
        <f t="shared" si="17"/>
        <v>2104008310-24009-VOC</v>
      </c>
      <c r="AB554" t="str">
        <f>IF(COUNTIF('NP-NRModel-MAR-WILDFIRES Modifi'!V:V, AA554)=0, "Missing", "")</f>
        <v/>
      </c>
    </row>
    <row r="555" spans="1:28" hidden="1" x14ac:dyDescent="0.3">
      <c r="A555" s="24">
        <v>2104008310</v>
      </c>
      <c r="B555" s="40">
        <v>24017</v>
      </c>
      <c r="C555" s="25"/>
      <c r="D555" s="25"/>
      <c r="E555" s="25"/>
      <c r="F555" s="25"/>
      <c r="G555" s="25" t="s">
        <v>955</v>
      </c>
      <c r="H555" s="25">
        <v>0.488084765347571</v>
      </c>
      <c r="I555" s="25">
        <v>153</v>
      </c>
      <c r="J555" s="25">
        <v>3.1900965055396799E-3</v>
      </c>
      <c r="K555" s="25">
        <v>10476</v>
      </c>
      <c r="L555" s="26">
        <v>532857</v>
      </c>
      <c r="M555" s="24">
        <v>2104008310</v>
      </c>
      <c r="N555" s="25">
        <v>24017</v>
      </c>
      <c r="O555" s="25"/>
      <c r="P555" s="25"/>
      <c r="Q555" s="25"/>
      <c r="R555" s="25"/>
      <c r="S555" s="25" t="s">
        <v>955</v>
      </c>
      <c r="T555" s="25">
        <v>3.17572035635227</v>
      </c>
      <c r="U555" s="25">
        <v>365</v>
      </c>
      <c r="V555" s="25">
        <v>8.7006037160336207E-3</v>
      </c>
      <c r="W555" s="25">
        <v>10476</v>
      </c>
      <c r="X555" s="27">
        <v>532857</v>
      </c>
      <c r="Y555" s="28">
        <f t="shared" si="16"/>
        <v>1.0045268939246031E-3</v>
      </c>
      <c r="AA555" t="str">
        <f t="shared" si="17"/>
        <v>2104008310-24017-NOX</v>
      </c>
      <c r="AB555" t="str">
        <f>IF(COUNTIF('NP-NRModel-MAR-WILDFIRES Modifi'!V:V, AA555)=0, "Missing", "")</f>
        <v/>
      </c>
    </row>
    <row r="556" spans="1:28" hidden="1" x14ac:dyDescent="0.3">
      <c r="A556" s="24">
        <v>2104008310</v>
      </c>
      <c r="B556" s="40">
        <v>24017</v>
      </c>
      <c r="C556" s="25"/>
      <c r="D556" s="25"/>
      <c r="E556" s="25"/>
      <c r="F556" s="25"/>
      <c r="G556" s="25" t="s">
        <v>12</v>
      </c>
      <c r="H556" s="25">
        <v>9.23874724618552</v>
      </c>
      <c r="I556" s="25">
        <v>153</v>
      </c>
      <c r="J556" s="25">
        <v>6.0383968929317099E-2</v>
      </c>
      <c r="K556" s="25">
        <v>10476</v>
      </c>
      <c r="L556" s="26">
        <v>532862</v>
      </c>
      <c r="M556" s="24">
        <v>2104008310</v>
      </c>
      <c r="N556" s="25">
        <v>24017</v>
      </c>
      <c r="O556" s="25"/>
      <c r="P556" s="25"/>
      <c r="Q556" s="25"/>
      <c r="R556" s="25"/>
      <c r="S556" s="25" t="s">
        <v>12</v>
      </c>
      <c r="T556" s="25">
        <v>60.111848965438597</v>
      </c>
      <c r="U556" s="25">
        <v>365</v>
      </c>
      <c r="V556" s="25">
        <v>0.16468999716558499</v>
      </c>
      <c r="W556" s="25">
        <v>10476</v>
      </c>
      <c r="X556" s="27">
        <v>532862</v>
      </c>
      <c r="Y556" s="28">
        <f t="shared" si="16"/>
        <v>1.0045268939246064E-3</v>
      </c>
      <c r="AA556" t="str">
        <f t="shared" si="17"/>
        <v>2104008310-24017-VOC</v>
      </c>
      <c r="AB556" t="str">
        <f>IF(COUNTIF('NP-NRModel-MAR-WILDFIRES Modifi'!V:V, AA556)=0, "Missing", "")</f>
        <v/>
      </c>
    </row>
    <row r="557" spans="1:28" hidden="1" x14ac:dyDescent="0.3">
      <c r="A557" s="24">
        <v>2104008310</v>
      </c>
      <c r="B557" s="40">
        <v>24021</v>
      </c>
      <c r="C557" s="25"/>
      <c r="D557" s="25"/>
      <c r="E557" s="25"/>
      <c r="F557" s="25"/>
      <c r="G557" s="25" t="s">
        <v>955</v>
      </c>
      <c r="H557" s="25">
        <v>0.66272536794223602</v>
      </c>
      <c r="I557" s="25">
        <v>153</v>
      </c>
      <c r="J557" s="25">
        <v>4.3315383525636304E-3</v>
      </c>
      <c r="K557" s="25">
        <v>10476</v>
      </c>
      <c r="L557" s="26">
        <v>1732362</v>
      </c>
      <c r="M557" s="24">
        <v>2104008310</v>
      </c>
      <c r="N557" s="25">
        <v>24021</v>
      </c>
      <c r="O557" s="25"/>
      <c r="P557" s="25"/>
      <c r="Q557" s="25"/>
      <c r="R557" s="25"/>
      <c r="S557" s="25" t="s">
        <v>955</v>
      </c>
      <c r="T557" s="25">
        <v>4.3120183031045096</v>
      </c>
      <c r="U557" s="25">
        <v>365</v>
      </c>
      <c r="V557" s="25">
        <v>1.18137487756288E-2</v>
      </c>
      <c r="W557" s="25">
        <v>10476</v>
      </c>
      <c r="X557" s="27">
        <v>1732362</v>
      </c>
      <c r="Y557" s="28">
        <f t="shared" si="16"/>
        <v>1.0045268939246077E-3</v>
      </c>
      <c r="AA557" t="str">
        <f t="shared" si="17"/>
        <v>2104008310-24021-NOX</v>
      </c>
      <c r="AB557" t="str">
        <f>IF(COUNTIF('NP-NRModel-MAR-WILDFIRES Modifi'!V:V, AA557)=0, "Missing", "")</f>
        <v/>
      </c>
    </row>
    <row r="558" spans="1:28" hidden="1" x14ac:dyDescent="0.3">
      <c r="A558" s="24">
        <v>2104008310</v>
      </c>
      <c r="B558" s="40">
        <v>24021</v>
      </c>
      <c r="C558" s="25"/>
      <c r="D558" s="25"/>
      <c r="E558" s="25"/>
      <c r="F558" s="25"/>
      <c r="G558" s="25" t="s">
        <v>12</v>
      </c>
      <c r="H558" s="25">
        <v>12.5444450030353</v>
      </c>
      <c r="I558" s="25">
        <v>153</v>
      </c>
      <c r="J558" s="25">
        <v>8.1989836621145895E-2</v>
      </c>
      <c r="K558" s="25">
        <v>10476</v>
      </c>
      <c r="L558" s="26">
        <v>1732369</v>
      </c>
      <c r="M558" s="24">
        <v>2104008310</v>
      </c>
      <c r="N558" s="25">
        <v>24021</v>
      </c>
      <c r="O558" s="25"/>
      <c r="P558" s="25"/>
      <c r="Q558" s="25"/>
      <c r="R558" s="25"/>
      <c r="S558" s="25" t="s">
        <v>12</v>
      </c>
      <c r="T558" s="25">
        <v>81.620349954811601</v>
      </c>
      <c r="U558" s="25">
        <v>365</v>
      </c>
      <c r="V558" s="25">
        <v>0.22361739713647</v>
      </c>
      <c r="W558" s="25">
        <v>10476</v>
      </c>
      <c r="X558" s="27">
        <v>1732369</v>
      </c>
      <c r="Y558" s="28">
        <f t="shared" si="16"/>
        <v>1.0045268939246016E-3</v>
      </c>
      <c r="AA558" t="str">
        <f t="shared" si="17"/>
        <v>2104008310-24021-VOC</v>
      </c>
      <c r="AB558" t="str">
        <f>IF(COUNTIF('NP-NRModel-MAR-WILDFIRES Modifi'!V:V, AA558)=0, "Missing", "")</f>
        <v/>
      </c>
    </row>
    <row r="559" spans="1:28" hidden="1" x14ac:dyDescent="0.3">
      <c r="A559" s="24">
        <v>2104008310</v>
      </c>
      <c r="B559" s="40">
        <v>24031</v>
      </c>
      <c r="C559" s="25"/>
      <c r="D559" s="25"/>
      <c r="E559" s="25"/>
      <c r="F559" s="25"/>
      <c r="G559" s="25" t="s">
        <v>955</v>
      </c>
      <c r="H559" s="25">
        <v>0.94722875514142701</v>
      </c>
      <c r="I559" s="25">
        <v>153</v>
      </c>
      <c r="J559" s="25">
        <v>6.1910376153034496E-3</v>
      </c>
      <c r="K559" s="25">
        <v>10476</v>
      </c>
      <c r="L559" s="26">
        <v>365022</v>
      </c>
      <c r="M559" s="24">
        <v>2104008310</v>
      </c>
      <c r="N559" s="25">
        <v>24031</v>
      </c>
      <c r="O559" s="25"/>
      <c r="P559" s="25"/>
      <c r="Q559" s="25"/>
      <c r="R559" s="25"/>
      <c r="S559" s="25" t="s">
        <v>955</v>
      </c>
      <c r="T559" s="25">
        <v>6.1631377444913999</v>
      </c>
      <c r="U559" s="25">
        <v>365</v>
      </c>
      <c r="V559" s="25">
        <v>1.68853088890175E-2</v>
      </c>
      <c r="W559" s="25">
        <v>10476</v>
      </c>
      <c r="X559" s="27">
        <v>365022</v>
      </c>
      <c r="Y559" s="28">
        <f t="shared" si="16"/>
        <v>1.0045268939246062E-3</v>
      </c>
      <c r="AA559" t="str">
        <f t="shared" si="17"/>
        <v>2104008310-24031-NOX</v>
      </c>
      <c r="AB559" t="str">
        <f>IF(COUNTIF('NP-NRModel-MAR-WILDFIRES Modifi'!V:V, AA559)=0, "Missing", "")</f>
        <v/>
      </c>
    </row>
    <row r="560" spans="1:28" hidden="1" x14ac:dyDescent="0.3">
      <c r="A560" s="24">
        <v>2104008310</v>
      </c>
      <c r="B560" s="40">
        <v>24031</v>
      </c>
      <c r="C560" s="25"/>
      <c r="D560" s="25"/>
      <c r="E560" s="25"/>
      <c r="F560" s="25"/>
      <c r="G560" s="25" t="s">
        <v>12</v>
      </c>
      <c r="H560" s="25">
        <v>17.9296908708457</v>
      </c>
      <c r="I560" s="25">
        <v>153</v>
      </c>
      <c r="J560" s="25">
        <v>0.117187522031671</v>
      </c>
      <c r="K560" s="25">
        <v>10476</v>
      </c>
      <c r="L560" s="26">
        <v>365028</v>
      </c>
      <c r="M560" s="24">
        <v>2104008310</v>
      </c>
      <c r="N560" s="25">
        <v>24031</v>
      </c>
      <c r="O560" s="25"/>
      <c r="P560" s="25"/>
      <c r="Q560" s="25"/>
      <c r="R560" s="25"/>
      <c r="S560" s="25" t="s">
        <v>12</v>
      </c>
      <c r="T560" s="25">
        <v>116.65941722458901</v>
      </c>
      <c r="U560" s="25">
        <v>365</v>
      </c>
      <c r="V560" s="25">
        <v>0.31961484171120302</v>
      </c>
      <c r="W560" s="25">
        <v>10476</v>
      </c>
      <c r="X560" s="27">
        <v>365028</v>
      </c>
      <c r="Y560" s="28">
        <f t="shared" si="16"/>
        <v>1.0045268939246053E-3</v>
      </c>
      <c r="AA560" t="str">
        <f t="shared" si="17"/>
        <v>2104008310-24031-VOC</v>
      </c>
      <c r="AB560" t="str">
        <f>IF(COUNTIF('NP-NRModel-MAR-WILDFIRES Modifi'!V:V, AA560)=0, "Missing", "")</f>
        <v/>
      </c>
    </row>
    <row r="561" spans="1:28" hidden="1" x14ac:dyDescent="0.3">
      <c r="A561" s="24">
        <v>2104008310</v>
      </c>
      <c r="B561" s="40">
        <v>24033</v>
      </c>
      <c r="C561" s="25"/>
      <c r="D561" s="25"/>
      <c r="E561" s="25"/>
      <c r="F561" s="25"/>
      <c r="G561" s="25" t="s">
        <v>955</v>
      </c>
      <c r="H561" s="25">
        <v>0.83616115561279702</v>
      </c>
      <c r="I561" s="25">
        <v>153</v>
      </c>
      <c r="J561" s="25">
        <v>5.4651055922405002E-3</v>
      </c>
      <c r="K561" s="25">
        <v>10476</v>
      </c>
      <c r="L561" s="26">
        <v>827064</v>
      </c>
      <c r="M561" s="24">
        <v>2104008310</v>
      </c>
      <c r="N561" s="25">
        <v>24033</v>
      </c>
      <c r="O561" s="25"/>
      <c r="P561" s="25"/>
      <c r="Q561" s="25"/>
      <c r="R561" s="25"/>
      <c r="S561" s="25" t="s">
        <v>955</v>
      </c>
      <c r="T561" s="25">
        <v>5.4404771293766201</v>
      </c>
      <c r="U561" s="25">
        <v>365</v>
      </c>
      <c r="V561" s="25">
        <v>1.49054167928126E-2</v>
      </c>
      <c r="W561" s="25">
        <v>10476</v>
      </c>
      <c r="X561" s="27">
        <v>827064</v>
      </c>
      <c r="Y561" s="28">
        <f t="shared" si="16"/>
        <v>1.0045268939245964E-3</v>
      </c>
      <c r="AA561" t="str">
        <f t="shared" si="17"/>
        <v>2104008310-24033-NOX</v>
      </c>
      <c r="AB561" t="str">
        <f>IF(COUNTIF('NP-NRModel-MAR-WILDFIRES Modifi'!V:V, AA561)=0, "Missing", "")</f>
        <v/>
      </c>
    </row>
    <row r="562" spans="1:28" hidden="1" x14ac:dyDescent="0.3">
      <c r="A562" s="24">
        <v>2104008310</v>
      </c>
      <c r="B562" s="40">
        <v>24033</v>
      </c>
      <c r="C562" s="25"/>
      <c r="D562" s="25"/>
      <c r="E562" s="25"/>
      <c r="F562" s="25"/>
      <c r="G562" s="25" t="s">
        <v>12</v>
      </c>
      <c r="H562" s="25">
        <v>15.8273429634145</v>
      </c>
      <c r="I562" s="25">
        <v>153</v>
      </c>
      <c r="J562" s="25">
        <v>0.10344668603538899</v>
      </c>
      <c r="K562" s="25">
        <v>10476</v>
      </c>
      <c r="L562" s="26">
        <v>827059</v>
      </c>
      <c r="M562" s="24">
        <v>2104008310</v>
      </c>
      <c r="N562" s="25">
        <v>24033</v>
      </c>
      <c r="O562" s="25"/>
      <c r="P562" s="25"/>
      <c r="Q562" s="25"/>
      <c r="R562" s="25"/>
      <c r="S562" s="25" t="s">
        <v>12</v>
      </c>
      <c r="T562" s="25">
        <v>102.98050421649801</v>
      </c>
      <c r="U562" s="25">
        <v>365</v>
      </c>
      <c r="V562" s="25">
        <v>0.28213836771643502</v>
      </c>
      <c r="W562" s="25">
        <v>10476</v>
      </c>
      <c r="X562" s="27">
        <v>827059</v>
      </c>
      <c r="Y562" s="28">
        <f t="shared" si="16"/>
        <v>1.0045268939246105E-3</v>
      </c>
      <c r="AA562" t="str">
        <f t="shared" si="17"/>
        <v>2104008310-24033-VOC</v>
      </c>
      <c r="AB562" t="str">
        <f>IF(COUNTIF('NP-NRModel-MAR-WILDFIRES Modifi'!V:V, AA562)=0, "Missing", "")</f>
        <v/>
      </c>
    </row>
    <row r="563" spans="1:28" hidden="1" x14ac:dyDescent="0.3">
      <c r="A563" s="24">
        <v>2104008310</v>
      </c>
      <c r="B563" s="40">
        <v>51013</v>
      </c>
      <c r="C563" s="25"/>
      <c r="D563" s="25"/>
      <c r="E563" s="25"/>
      <c r="F563" s="25"/>
      <c r="G563" s="25" t="s">
        <v>955</v>
      </c>
      <c r="H563" s="25">
        <v>4.4510815934515099E-2</v>
      </c>
      <c r="I563" s="25">
        <v>153</v>
      </c>
      <c r="J563" s="25">
        <v>2.9092036558506598E-4</v>
      </c>
      <c r="K563" s="25">
        <v>10476</v>
      </c>
      <c r="L563" s="26">
        <v>1773244</v>
      </c>
      <c r="M563" s="24">
        <v>2104008310</v>
      </c>
      <c r="N563" s="25">
        <v>51013</v>
      </c>
      <c r="O563" s="25"/>
      <c r="P563" s="25"/>
      <c r="Q563" s="25"/>
      <c r="R563" s="25"/>
      <c r="S563" s="25" t="s">
        <v>955</v>
      </c>
      <c r="T563" s="25">
        <v>0.28960933484663998</v>
      </c>
      <c r="U563" s="25">
        <v>365</v>
      </c>
      <c r="V563" s="25">
        <v>7.9345023245654903E-4</v>
      </c>
      <c r="W563" s="25">
        <v>10476</v>
      </c>
      <c r="X563" s="27">
        <v>1773244</v>
      </c>
      <c r="Y563" s="28">
        <f t="shared" si="16"/>
        <v>1.0045268939246044E-3</v>
      </c>
      <c r="AA563" t="str">
        <f t="shared" si="17"/>
        <v>2104008310-51013-NOX</v>
      </c>
      <c r="AB563" t="str">
        <f>IF(COUNTIF('NP-NRModel-MAR-WILDFIRES Modifi'!V:V, AA563)=0, "Missing", "")</f>
        <v/>
      </c>
    </row>
    <row r="564" spans="1:28" hidden="1" x14ac:dyDescent="0.3">
      <c r="A564" s="24">
        <v>2104008310</v>
      </c>
      <c r="B564" s="40">
        <v>51013</v>
      </c>
      <c r="C564" s="25"/>
      <c r="D564" s="25"/>
      <c r="E564" s="25"/>
      <c r="F564" s="25"/>
      <c r="G564" s="25" t="s">
        <v>12</v>
      </c>
      <c r="H564" s="25">
        <v>0.84252622320000803</v>
      </c>
      <c r="I564" s="25">
        <v>153</v>
      </c>
      <c r="J564" s="25">
        <v>5.5067073411765198E-3</v>
      </c>
      <c r="K564" s="25">
        <v>10476</v>
      </c>
      <c r="L564" s="26">
        <v>1773237</v>
      </c>
      <c r="M564" s="24">
        <v>2104008310</v>
      </c>
      <c r="N564" s="25">
        <v>51013</v>
      </c>
      <c r="O564" s="25"/>
      <c r="P564" s="25"/>
      <c r="Q564" s="25"/>
      <c r="R564" s="25"/>
      <c r="S564" s="25" t="s">
        <v>12</v>
      </c>
      <c r="T564" s="25">
        <v>5.4818914003011301</v>
      </c>
      <c r="U564" s="25">
        <v>365</v>
      </c>
      <c r="V564" s="25">
        <v>1.5018880548770199E-2</v>
      </c>
      <c r="W564" s="25">
        <v>10476</v>
      </c>
      <c r="X564" s="27">
        <v>1773237</v>
      </c>
      <c r="Y564" s="28">
        <f t="shared" si="16"/>
        <v>1.004526893924609E-3</v>
      </c>
      <c r="AA564" t="str">
        <f t="shared" si="17"/>
        <v>2104008310-51013-VOC</v>
      </c>
      <c r="AB564" t="str">
        <f>IF(COUNTIF('NP-NRModel-MAR-WILDFIRES Modifi'!V:V, AA564)=0, "Missing", "")</f>
        <v/>
      </c>
    </row>
    <row r="565" spans="1:28" hidden="1" x14ac:dyDescent="0.3">
      <c r="A565" s="24">
        <v>2104008310</v>
      </c>
      <c r="B565" s="40">
        <v>51059</v>
      </c>
      <c r="C565" s="25"/>
      <c r="D565" s="25"/>
      <c r="E565" s="25"/>
      <c r="F565" s="25"/>
      <c r="G565" s="25" t="s">
        <v>955</v>
      </c>
      <c r="H565" s="25">
        <v>0.98852911035644797</v>
      </c>
      <c r="I565" s="25">
        <v>153</v>
      </c>
      <c r="J565" s="25">
        <v>6.4609745774931197E-3</v>
      </c>
      <c r="K565" s="25">
        <v>10476</v>
      </c>
      <c r="L565" s="26">
        <v>1790978</v>
      </c>
      <c r="M565" s="24">
        <v>2104008310</v>
      </c>
      <c r="N565" s="25">
        <v>51059</v>
      </c>
      <c r="O565" s="25"/>
      <c r="P565" s="25"/>
      <c r="Q565" s="25"/>
      <c r="R565" s="25"/>
      <c r="S565" s="25" t="s">
        <v>955</v>
      </c>
      <c r="T565" s="25">
        <v>6.4318582375137998</v>
      </c>
      <c r="U565" s="25">
        <v>365</v>
      </c>
      <c r="V565" s="25">
        <v>1.7621529417846001E-2</v>
      </c>
      <c r="W565" s="25">
        <v>10476</v>
      </c>
      <c r="X565" s="27">
        <v>1790978</v>
      </c>
      <c r="Y565" s="28">
        <f t="shared" si="16"/>
        <v>1.0045268939246046E-3</v>
      </c>
      <c r="AA565" t="str">
        <f t="shared" si="17"/>
        <v>2104008310-51059-NOX</v>
      </c>
      <c r="AB565" t="str">
        <f>IF(COUNTIF('NP-NRModel-MAR-WILDFIRES Modifi'!V:V, AA565)=0, "Missing", "")</f>
        <v/>
      </c>
    </row>
    <row r="566" spans="1:28" hidden="1" x14ac:dyDescent="0.3">
      <c r="A566" s="24">
        <v>2104008310</v>
      </c>
      <c r="B566" s="40">
        <v>51059</v>
      </c>
      <c r="C566" s="25"/>
      <c r="D566" s="25"/>
      <c r="E566" s="25"/>
      <c r="F566" s="25"/>
      <c r="G566" s="25" t="s">
        <v>12</v>
      </c>
      <c r="H566" s="25">
        <v>18.7114478483761</v>
      </c>
      <c r="I566" s="25">
        <v>153</v>
      </c>
      <c r="J566" s="25">
        <v>0.122297044760628</v>
      </c>
      <c r="K566" s="25">
        <v>10476</v>
      </c>
      <c r="L566" s="26">
        <v>1790971</v>
      </c>
      <c r="M566" s="24">
        <v>2104008310</v>
      </c>
      <c r="N566" s="25">
        <v>51059</v>
      </c>
      <c r="O566" s="25"/>
      <c r="P566" s="25"/>
      <c r="Q566" s="25"/>
      <c r="R566" s="25"/>
      <c r="S566" s="25" t="s">
        <v>12</v>
      </c>
      <c r="T566" s="25">
        <v>121.74591392254599</v>
      </c>
      <c r="U566" s="25">
        <v>365</v>
      </c>
      <c r="V566" s="25">
        <v>0.33355044910286802</v>
      </c>
      <c r="W566" s="25">
        <v>10476</v>
      </c>
      <c r="X566" s="27">
        <v>1790971</v>
      </c>
      <c r="Y566" s="28">
        <f t="shared" si="16"/>
        <v>1.0045268939246094E-3</v>
      </c>
      <c r="AA566" t="str">
        <f t="shared" si="17"/>
        <v>2104008310-51059-VOC</v>
      </c>
      <c r="AB566" t="str">
        <f>IF(COUNTIF('NP-NRModel-MAR-WILDFIRES Modifi'!V:V, AA566)=0, "Missing", "")</f>
        <v/>
      </c>
    </row>
    <row r="567" spans="1:28" hidden="1" x14ac:dyDescent="0.3">
      <c r="A567" s="24">
        <v>2104008310</v>
      </c>
      <c r="B567" s="40">
        <v>51107</v>
      </c>
      <c r="C567" s="25"/>
      <c r="D567" s="25"/>
      <c r="E567" s="25"/>
      <c r="F567" s="25"/>
      <c r="G567" s="25" t="s">
        <v>955</v>
      </c>
      <c r="H567" s="25">
        <v>0.61423805514840601</v>
      </c>
      <c r="I567" s="25">
        <v>153</v>
      </c>
      <c r="J567" s="25">
        <v>4.0146278114274901E-3</v>
      </c>
      <c r="K567" s="25">
        <v>10476</v>
      </c>
      <c r="L567" s="26">
        <v>84858</v>
      </c>
      <c r="M567" s="24">
        <v>2104008310</v>
      </c>
      <c r="N567" s="25">
        <v>51107</v>
      </c>
      <c r="O567" s="25"/>
      <c r="P567" s="25"/>
      <c r="Q567" s="25"/>
      <c r="R567" s="25"/>
      <c r="S567" s="25" t="s">
        <v>955</v>
      </c>
      <c r="T567" s="25">
        <v>3.9965359172641599</v>
      </c>
      <c r="U567" s="25">
        <v>365</v>
      </c>
      <c r="V567" s="25">
        <v>1.09494134719566E-2</v>
      </c>
      <c r="W567" s="25">
        <v>10476</v>
      </c>
      <c r="X567" s="27">
        <v>84858</v>
      </c>
      <c r="Y567" s="28">
        <f t="shared" si="16"/>
        <v>1.0045268939246053E-3</v>
      </c>
      <c r="AA567" t="str">
        <f t="shared" si="17"/>
        <v>2104008310-51107-NOX</v>
      </c>
      <c r="AB567" t="str">
        <f>IF(COUNTIF('NP-NRModel-MAR-WILDFIRES Modifi'!V:V, AA567)=0, "Missing", "")</f>
        <v/>
      </c>
    </row>
    <row r="568" spans="1:28" hidden="1" x14ac:dyDescent="0.3">
      <c r="A568" s="24">
        <v>2104008310</v>
      </c>
      <c r="B568" s="40">
        <v>51107</v>
      </c>
      <c r="C568" s="25"/>
      <c r="D568" s="25"/>
      <c r="E568" s="25"/>
      <c r="F568" s="25"/>
      <c r="G568" s="25" t="s">
        <v>12</v>
      </c>
      <c r="H568" s="25">
        <v>11.626649062122199</v>
      </c>
      <c r="I568" s="25">
        <v>153</v>
      </c>
      <c r="J568" s="25">
        <v>7.5991170340668102E-2</v>
      </c>
      <c r="K568" s="25">
        <v>10476</v>
      </c>
      <c r="L568" s="26">
        <v>84870</v>
      </c>
      <c r="M568" s="24">
        <v>2104008310</v>
      </c>
      <c r="N568" s="25">
        <v>51107</v>
      </c>
      <c r="O568" s="25"/>
      <c r="P568" s="25"/>
      <c r="Q568" s="25"/>
      <c r="R568" s="25"/>
      <c r="S568" s="25" t="s">
        <v>12</v>
      </c>
      <c r="T568" s="25">
        <v>75.648716624974796</v>
      </c>
      <c r="U568" s="25">
        <v>365</v>
      </c>
      <c r="V568" s="25">
        <v>0.20725675787664299</v>
      </c>
      <c r="W568" s="25">
        <v>10476</v>
      </c>
      <c r="X568" s="27">
        <v>84870</v>
      </c>
      <c r="Y568" s="28">
        <f t="shared" si="16"/>
        <v>1.004526893924599E-3</v>
      </c>
      <c r="AA568" t="str">
        <f t="shared" si="17"/>
        <v>2104008310-51107-VOC</v>
      </c>
      <c r="AB568" t="str">
        <f>IF(COUNTIF('NP-NRModel-MAR-WILDFIRES Modifi'!V:V, AA568)=0, "Missing", "")</f>
        <v/>
      </c>
    </row>
    <row r="569" spans="1:28" hidden="1" x14ac:dyDescent="0.3">
      <c r="A569" s="24">
        <v>2104008310</v>
      </c>
      <c r="B569" s="40">
        <v>51153</v>
      </c>
      <c r="C569" s="25"/>
      <c r="D569" s="25"/>
      <c r="E569" s="25"/>
      <c r="F569" s="25"/>
      <c r="G569" s="25" t="s">
        <v>955</v>
      </c>
      <c r="H569" s="25">
        <v>0.61788170324178104</v>
      </c>
      <c r="I569" s="25">
        <v>153</v>
      </c>
      <c r="J569" s="25">
        <v>4.0384425048482402E-3</v>
      </c>
      <c r="K569" s="25">
        <v>10476</v>
      </c>
      <c r="L569" s="26">
        <v>592317</v>
      </c>
      <c r="M569" s="24">
        <v>2104008310</v>
      </c>
      <c r="N569" s="25">
        <v>51153</v>
      </c>
      <c r="O569" s="25"/>
      <c r="P569" s="25"/>
      <c r="Q569" s="25"/>
      <c r="R569" s="25"/>
      <c r="S569" s="25" t="s">
        <v>955</v>
      </c>
      <c r="T569" s="25">
        <v>4.02024328992366</v>
      </c>
      <c r="U569" s="25">
        <v>365</v>
      </c>
      <c r="V569" s="25">
        <v>1.1014365177872999E-2</v>
      </c>
      <c r="W569" s="25">
        <v>10476</v>
      </c>
      <c r="X569" s="27">
        <v>592317</v>
      </c>
      <c r="Y569" s="28">
        <f t="shared" si="16"/>
        <v>1.0045268939246027E-3</v>
      </c>
      <c r="AA569" t="str">
        <f t="shared" si="17"/>
        <v>2104008310-51153-NOX</v>
      </c>
      <c r="AB569" t="str">
        <f>IF(COUNTIF('NP-NRModel-MAR-WILDFIRES Modifi'!V:V, AA569)=0, "Missing", "")</f>
        <v/>
      </c>
    </row>
    <row r="570" spans="1:28" hidden="1" x14ac:dyDescent="0.3">
      <c r="A570" s="24">
        <v>2104008310</v>
      </c>
      <c r="B570" s="40">
        <v>51153</v>
      </c>
      <c r="C570" s="25"/>
      <c r="D570" s="25"/>
      <c r="E570" s="25"/>
      <c r="F570" s="25"/>
      <c r="G570" s="25" t="s">
        <v>12</v>
      </c>
      <c r="H570" s="25">
        <v>11.6956187060141</v>
      </c>
      <c r="I570" s="25">
        <v>153</v>
      </c>
      <c r="J570" s="25">
        <v>7.6441952326889703E-2</v>
      </c>
      <c r="K570" s="25">
        <v>10476</v>
      </c>
      <c r="L570" s="26">
        <v>592310</v>
      </c>
      <c r="M570" s="24">
        <v>2104008310</v>
      </c>
      <c r="N570" s="25">
        <v>51153</v>
      </c>
      <c r="O570" s="25"/>
      <c r="P570" s="25"/>
      <c r="Q570" s="25"/>
      <c r="R570" s="25"/>
      <c r="S570" s="25" t="s">
        <v>12</v>
      </c>
      <c r="T570" s="25">
        <v>76.097467165102003</v>
      </c>
      <c r="U570" s="25">
        <v>365</v>
      </c>
      <c r="V570" s="25">
        <v>0.20848621141123799</v>
      </c>
      <c r="W570" s="25">
        <v>10476</v>
      </c>
      <c r="X570" s="27">
        <v>592310</v>
      </c>
      <c r="Y570" s="28">
        <f t="shared" si="16"/>
        <v>1.0045268939246072E-3</v>
      </c>
      <c r="AA570" t="str">
        <f t="shared" si="17"/>
        <v>2104008310-51153-VOC</v>
      </c>
      <c r="AB570" t="str">
        <f>IF(COUNTIF('NP-NRModel-MAR-WILDFIRES Modifi'!V:V, AA570)=0, "Missing", "")</f>
        <v/>
      </c>
    </row>
    <row r="571" spans="1:28" hidden="1" x14ac:dyDescent="0.3">
      <c r="A571" s="24">
        <v>2104008310</v>
      </c>
      <c r="B571" s="40">
        <v>51510</v>
      </c>
      <c r="C571" s="25"/>
      <c r="D571" s="25"/>
      <c r="E571" s="25"/>
      <c r="F571" s="25"/>
      <c r="G571" s="25" t="s">
        <v>955</v>
      </c>
      <c r="H571" s="25">
        <v>1.52477944371524E-2</v>
      </c>
      <c r="I571" s="25">
        <v>153</v>
      </c>
      <c r="J571" s="29">
        <v>9.9658787170930896E-5</v>
      </c>
      <c r="K571" s="25">
        <v>10476</v>
      </c>
      <c r="L571" s="26">
        <v>175837</v>
      </c>
      <c r="M571" s="24">
        <v>2104008310</v>
      </c>
      <c r="N571" s="25">
        <v>51510</v>
      </c>
      <c r="O571" s="25"/>
      <c r="P571" s="25"/>
      <c r="Q571" s="25"/>
      <c r="R571" s="25"/>
      <c r="S571" s="25" t="s">
        <v>955</v>
      </c>
      <c r="T571" s="25">
        <v>9.9209675493677402E-2</v>
      </c>
      <c r="U571" s="25">
        <v>365</v>
      </c>
      <c r="V571" s="25">
        <v>2.7180733011966402E-4</v>
      </c>
      <c r="W571" s="25">
        <v>10476</v>
      </c>
      <c r="X571" s="27">
        <v>175837</v>
      </c>
      <c r="Y571" s="28">
        <f t="shared" si="16"/>
        <v>1.0045268939245962E-3</v>
      </c>
      <c r="AA571" t="str">
        <f t="shared" si="17"/>
        <v>2104008310-51510-NOX</v>
      </c>
      <c r="AB571" t="str">
        <f>IF(COUNTIF('NP-NRModel-MAR-WILDFIRES Modifi'!V:V, AA571)=0, "Missing", "")</f>
        <v/>
      </c>
    </row>
    <row r="572" spans="1:28" hidden="1" x14ac:dyDescent="0.3">
      <c r="A572" s="24">
        <v>2104008310</v>
      </c>
      <c r="B572" s="40">
        <v>51510</v>
      </c>
      <c r="C572" s="25"/>
      <c r="D572" s="25"/>
      <c r="E572" s="25"/>
      <c r="F572" s="25"/>
      <c r="G572" s="25" t="s">
        <v>12</v>
      </c>
      <c r="H572" s="25">
        <v>0.288618939282003</v>
      </c>
      <c r="I572" s="25">
        <v>153</v>
      </c>
      <c r="J572" s="25">
        <v>1.8863982959608E-3</v>
      </c>
      <c r="K572" s="25">
        <v>10476</v>
      </c>
      <c r="L572" s="26">
        <v>175830</v>
      </c>
      <c r="M572" s="24">
        <v>2104008310</v>
      </c>
      <c r="N572" s="25">
        <v>51510</v>
      </c>
      <c r="O572" s="25"/>
      <c r="P572" s="25"/>
      <c r="Q572" s="25"/>
      <c r="R572" s="25"/>
      <c r="S572" s="25" t="s">
        <v>12</v>
      </c>
      <c r="T572" s="25">
        <v>1.87789725428933</v>
      </c>
      <c r="U572" s="25">
        <v>365</v>
      </c>
      <c r="V572" s="25">
        <v>5.1449239843543403E-3</v>
      </c>
      <c r="W572" s="25">
        <v>10476</v>
      </c>
      <c r="X572" s="27">
        <v>175830</v>
      </c>
      <c r="Y572" s="28">
        <f t="shared" si="16"/>
        <v>1.0045268939246025E-3</v>
      </c>
      <c r="AA572" t="str">
        <f t="shared" si="17"/>
        <v>2104008310-51510-VOC</v>
      </c>
      <c r="AB572" t="str">
        <f>IF(COUNTIF('NP-NRModel-MAR-WILDFIRES Modifi'!V:V, AA572)=0, "Missing", "")</f>
        <v/>
      </c>
    </row>
    <row r="573" spans="1:28" hidden="1" x14ac:dyDescent="0.3">
      <c r="A573" s="24">
        <v>2104008310</v>
      </c>
      <c r="B573" s="40">
        <v>51600</v>
      </c>
      <c r="C573" s="25"/>
      <c r="D573" s="25"/>
      <c r="E573" s="25"/>
      <c r="F573" s="25"/>
      <c r="G573" s="25" t="s">
        <v>955</v>
      </c>
      <c r="H573" s="25">
        <v>1.80747679702517E-2</v>
      </c>
      <c r="I573" s="25">
        <v>153</v>
      </c>
      <c r="J573" s="25">
        <v>1.18135738367658E-4</v>
      </c>
      <c r="K573" s="25">
        <v>10476</v>
      </c>
      <c r="L573" s="26">
        <v>800792</v>
      </c>
      <c r="M573" s="24">
        <v>2104008310</v>
      </c>
      <c r="N573" s="25">
        <v>51600</v>
      </c>
      <c r="O573" s="25"/>
      <c r="P573" s="25"/>
      <c r="Q573" s="25"/>
      <c r="R573" s="25"/>
      <c r="S573" s="25" t="s">
        <v>955</v>
      </c>
      <c r="T573" s="25">
        <v>0.11760336042981499</v>
      </c>
      <c r="U573" s="25">
        <v>365</v>
      </c>
      <c r="V573" s="25">
        <v>3.2220098747894499E-4</v>
      </c>
      <c r="W573" s="25">
        <v>10476</v>
      </c>
      <c r="X573" s="27">
        <v>800792</v>
      </c>
      <c r="Y573" s="28">
        <f t="shared" si="16"/>
        <v>1.0045268939246062E-3</v>
      </c>
      <c r="AA573" t="str">
        <f t="shared" si="17"/>
        <v>2104008310-51600-NOX</v>
      </c>
      <c r="AB573" t="str">
        <f>IF(COUNTIF('NP-NRModel-MAR-WILDFIRES Modifi'!V:V, AA573)=0, "Missing", "")</f>
        <v/>
      </c>
    </row>
    <row r="574" spans="1:28" hidden="1" x14ac:dyDescent="0.3">
      <c r="A574" s="24">
        <v>2104008310</v>
      </c>
      <c r="B574" s="40">
        <v>51600</v>
      </c>
      <c r="C574" s="25"/>
      <c r="D574" s="25"/>
      <c r="E574" s="25"/>
      <c r="F574" s="25"/>
      <c r="G574" s="25" t="s">
        <v>12</v>
      </c>
      <c r="H574" s="25">
        <v>0.34212957953946099</v>
      </c>
      <c r="I574" s="25">
        <v>153</v>
      </c>
      <c r="J574" s="25">
        <v>2.2361410427415699E-3</v>
      </c>
      <c r="K574" s="25">
        <v>10476</v>
      </c>
      <c r="L574" s="26">
        <v>800786</v>
      </c>
      <c r="M574" s="24">
        <v>2104008310</v>
      </c>
      <c r="N574" s="25">
        <v>51600</v>
      </c>
      <c r="O574" s="25"/>
      <c r="P574" s="25"/>
      <c r="Q574" s="25"/>
      <c r="R574" s="25"/>
      <c r="S574" s="25" t="s">
        <v>12</v>
      </c>
      <c r="T574" s="25">
        <v>2.2260638876527801</v>
      </c>
      <c r="U574" s="25">
        <v>365</v>
      </c>
      <c r="V574" s="25">
        <v>6.0988051716514696E-3</v>
      </c>
      <c r="W574" s="25">
        <v>10476</v>
      </c>
      <c r="X574" s="27">
        <v>800786</v>
      </c>
      <c r="Y574" s="28">
        <f t="shared" si="16"/>
        <v>1.0045268939246014E-3</v>
      </c>
      <c r="AA574" t="str">
        <f t="shared" si="17"/>
        <v>2104008310-51600-VOC</v>
      </c>
      <c r="AB574" t="str">
        <f>IF(COUNTIF('NP-NRModel-MAR-WILDFIRES Modifi'!V:V, AA574)=0, "Missing", "")</f>
        <v/>
      </c>
    </row>
    <row r="575" spans="1:28" hidden="1" x14ac:dyDescent="0.3">
      <c r="A575" s="24">
        <v>2104008310</v>
      </c>
      <c r="B575" s="40">
        <v>51610</v>
      </c>
      <c r="C575" s="25"/>
      <c r="D575" s="25"/>
      <c r="E575" s="25"/>
      <c r="F575" s="25"/>
      <c r="G575" s="25" t="s">
        <v>955</v>
      </c>
      <c r="H575" s="25">
        <v>4.8581077436685499E-3</v>
      </c>
      <c r="I575" s="25">
        <v>153</v>
      </c>
      <c r="J575" s="29">
        <v>3.1752338193912101E-5</v>
      </c>
      <c r="K575" s="25">
        <v>10476</v>
      </c>
      <c r="L575" s="26">
        <v>2098520</v>
      </c>
      <c r="M575" s="24">
        <v>2104008310</v>
      </c>
      <c r="N575" s="25">
        <v>51610</v>
      </c>
      <c r="O575" s="25"/>
      <c r="P575" s="25"/>
      <c r="Q575" s="25"/>
      <c r="R575" s="25"/>
      <c r="S575" s="25" t="s">
        <v>955</v>
      </c>
      <c r="T575" s="25">
        <v>3.1609246488024302E-2</v>
      </c>
      <c r="U575" s="25">
        <v>365</v>
      </c>
      <c r="V575" s="29">
        <v>8.6600675309655598E-5</v>
      </c>
      <c r="W575" s="25">
        <v>10476</v>
      </c>
      <c r="X575" s="27">
        <v>2098520</v>
      </c>
      <c r="Y575" s="28">
        <f t="shared" si="16"/>
        <v>1.0045268939245992E-3</v>
      </c>
      <c r="AA575" t="str">
        <f t="shared" si="17"/>
        <v>2104008310-51610-NOX</v>
      </c>
      <c r="AB575" t="str">
        <f>IF(COUNTIF('NP-NRModel-MAR-WILDFIRES Modifi'!V:V, AA575)=0, "Missing", "")</f>
        <v/>
      </c>
    </row>
    <row r="576" spans="1:28" hidden="1" x14ac:dyDescent="0.3">
      <c r="A576" s="24">
        <v>2104008310</v>
      </c>
      <c r="B576" s="40">
        <v>51610</v>
      </c>
      <c r="C576" s="25"/>
      <c r="D576" s="25"/>
      <c r="E576" s="25"/>
      <c r="F576" s="25"/>
      <c r="G576" s="25" t="s">
        <v>12</v>
      </c>
      <c r="H576" s="25">
        <v>9.1957044266692198E-2</v>
      </c>
      <c r="I576" s="25">
        <v>153</v>
      </c>
      <c r="J576" s="25">
        <v>6.0102643311563499E-4</v>
      </c>
      <c r="K576" s="25">
        <v>10476</v>
      </c>
      <c r="L576" s="26">
        <v>2098513</v>
      </c>
      <c r="M576" s="24">
        <v>2104008310</v>
      </c>
      <c r="N576" s="25">
        <v>51610</v>
      </c>
      <c r="O576" s="25"/>
      <c r="P576" s="25"/>
      <c r="Q576" s="25"/>
      <c r="R576" s="25"/>
      <c r="S576" s="25" t="s">
        <v>12</v>
      </c>
      <c r="T576" s="25">
        <v>0.59831791139754198</v>
      </c>
      <c r="U576" s="25">
        <v>365</v>
      </c>
      <c r="V576" s="25">
        <v>1.63922715451381E-3</v>
      </c>
      <c r="W576" s="25">
        <v>10476</v>
      </c>
      <c r="X576" s="27">
        <v>2098513</v>
      </c>
      <c r="Y576" s="28">
        <f t="shared" si="16"/>
        <v>1.0045268939246135E-3</v>
      </c>
      <c r="AA576" t="str">
        <f t="shared" si="17"/>
        <v>2104008310-51610-VOC</v>
      </c>
      <c r="AB576" t="str">
        <f>IF(COUNTIF('NP-NRModel-MAR-WILDFIRES Modifi'!V:V, AA576)=0, "Missing", "")</f>
        <v/>
      </c>
    </row>
    <row r="577" spans="1:28" hidden="1" x14ac:dyDescent="0.3">
      <c r="A577" s="24">
        <v>2104008310</v>
      </c>
      <c r="B577" s="40">
        <v>51683</v>
      </c>
      <c r="C577" s="25"/>
      <c r="D577" s="25"/>
      <c r="E577" s="25"/>
      <c r="F577" s="25"/>
      <c r="G577" s="25" t="s">
        <v>955</v>
      </c>
      <c r="H577" s="25">
        <v>2.4734014881797699E-2</v>
      </c>
      <c r="I577" s="25">
        <v>153</v>
      </c>
      <c r="J577" s="25">
        <v>1.61660227985606E-4</v>
      </c>
      <c r="K577" s="25">
        <v>10476</v>
      </c>
      <c r="L577" s="26">
        <v>52070</v>
      </c>
      <c r="M577" s="24">
        <v>2104008310</v>
      </c>
      <c r="N577" s="25">
        <v>51683</v>
      </c>
      <c r="O577" s="25"/>
      <c r="P577" s="25"/>
      <c r="Q577" s="25"/>
      <c r="R577" s="25"/>
      <c r="S577" s="25" t="s">
        <v>955</v>
      </c>
      <c r="T577" s="25">
        <v>0.16093170721792499</v>
      </c>
      <c r="U577" s="25">
        <v>365</v>
      </c>
      <c r="V577" s="25">
        <v>4.4090878689842598E-4</v>
      </c>
      <c r="W577" s="25">
        <v>10476</v>
      </c>
      <c r="X577" s="27">
        <v>52070</v>
      </c>
      <c r="Y577" s="28">
        <f t="shared" si="16"/>
        <v>1.0045268939246042E-3</v>
      </c>
      <c r="AA577" t="str">
        <f t="shared" si="17"/>
        <v>2104008310-51683-NOX</v>
      </c>
      <c r="AB577" t="str">
        <f>IF(COUNTIF('NP-NRModel-MAR-WILDFIRES Modifi'!V:V, AA577)=0, "Missing", "")</f>
        <v/>
      </c>
    </row>
    <row r="578" spans="1:28" hidden="1" x14ac:dyDescent="0.3">
      <c r="A578" s="24">
        <v>2104008310</v>
      </c>
      <c r="B578" s="40">
        <v>51683</v>
      </c>
      <c r="C578" s="25"/>
      <c r="D578" s="25"/>
      <c r="E578" s="25"/>
      <c r="F578" s="25"/>
      <c r="G578" s="25" t="s">
        <v>12</v>
      </c>
      <c r="H578" s="25">
        <v>0.468179535185685</v>
      </c>
      <c r="I578" s="25">
        <v>153</v>
      </c>
      <c r="J578" s="25">
        <v>3.0599969619979398E-3</v>
      </c>
      <c r="K578" s="25">
        <v>10476</v>
      </c>
      <c r="L578" s="26">
        <v>52077</v>
      </c>
      <c r="M578" s="24">
        <v>2104008310</v>
      </c>
      <c r="N578" s="25">
        <v>51683</v>
      </c>
      <c r="O578" s="25"/>
      <c r="P578" s="25"/>
      <c r="Q578" s="25"/>
      <c r="R578" s="25"/>
      <c r="S578" s="25" t="s">
        <v>12</v>
      </c>
      <c r="T578" s="25">
        <v>3.0462071055586999</v>
      </c>
      <c r="U578" s="25">
        <v>365</v>
      </c>
      <c r="V578" s="25">
        <v>8.3457728919416399E-3</v>
      </c>
      <c r="W578" s="25">
        <v>10476</v>
      </c>
      <c r="X578" s="27">
        <v>52077</v>
      </c>
      <c r="Y578" s="28">
        <f t="shared" si="16"/>
        <v>1.0045268939246042E-3</v>
      </c>
      <c r="AA578" t="str">
        <f t="shared" si="17"/>
        <v>2104008310-51683-VOC</v>
      </c>
      <c r="AB578" t="str">
        <f>IF(COUNTIF('NP-NRModel-MAR-WILDFIRES Modifi'!V:V, AA578)=0, "Missing", "")</f>
        <v/>
      </c>
    </row>
    <row r="579" spans="1:28" hidden="1" x14ac:dyDescent="0.3">
      <c r="A579" s="24">
        <v>2104008310</v>
      </c>
      <c r="B579" s="40">
        <v>51685</v>
      </c>
      <c r="C579" s="25"/>
      <c r="D579" s="25"/>
      <c r="E579" s="25"/>
      <c r="F579" s="25"/>
      <c r="G579" s="25" t="s">
        <v>955</v>
      </c>
      <c r="H579" s="25">
        <v>6.0600094156365199E-3</v>
      </c>
      <c r="I579" s="25">
        <v>153</v>
      </c>
      <c r="J579" s="29">
        <v>3.9607904677362797E-5</v>
      </c>
      <c r="K579" s="25">
        <v>10476</v>
      </c>
      <c r="L579" s="26">
        <v>1296551</v>
      </c>
      <c r="M579" s="24">
        <v>2104008310</v>
      </c>
      <c r="N579" s="25">
        <v>51685</v>
      </c>
      <c r="O579" s="25"/>
      <c r="P579" s="25"/>
      <c r="Q579" s="25"/>
      <c r="R579" s="25"/>
      <c r="S579" s="25" t="s">
        <v>955</v>
      </c>
      <c r="T579" s="25">
        <v>3.9429411912126899E-2</v>
      </c>
      <c r="U579" s="25">
        <v>365</v>
      </c>
      <c r="V579" s="25">
        <v>1.08025786060621E-4</v>
      </c>
      <c r="W579" s="25">
        <v>10476</v>
      </c>
      <c r="X579" s="27">
        <v>1296551</v>
      </c>
      <c r="Y579" s="28">
        <f t="shared" ref="Y579:Y642" si="18">IFERROR(J579/T579,0)</f>
        <v>1.0045268939246085E-3</v>
      </c>
      <c r="AA579" t="str">
        <f t="shared" ref="AA579:AA642" si="19">TRIM(A579) &amp; "-" &amp; B579 &amp; "-" &amp; TRIM(S579)</f>
        <v>2104008310-51685-NOX</v>
      </c>
      <c r="AB579" t="str">
        <f>IF(COUNTIF('NP-NRModel-MAR-WILDFIRES Modifi'!V:V, AA579)=0, "Missing", "")</f>
        <v/>
      </c>
    </row>
    <row r="580" spans="1:28" hidden="1" x14ac:dyDescent="0.3">
      <c r="A580" s="24">
        <v>2104008310</v>
      </c>
      <c r="B580" s="40">
        <v>51685</v>
      </c>
      <c r="C580" s="25"/>
      <c r="D580" s="25"/>
      <c r="E580" s="25"/>
      <c r="F580" s="25"/>
      <c r="G580" s="25" t="s">
        <v>12</v>
      </c>
      <c r="H580" s="25">
        <v>0.114707313563744</v>
      </c>
      <c r="I580" s="25">
        <v>153</v>
      </c>
      <c r="J580" s="25">
        <v>7.4972100368460195E-4</v>
      </c>
      <c r="K580" s="25">
        <v>10476</v>
      </c>
      <c r="L580" s="26">
        <v>1296553</v>
      </c>
      <c r="M580" s="24">
        <v>2104008310</v>
      </c>
      <c r="N580" s="25">
        <v>51685</v>
      </c>
      <c r="O580" s="25"/>
      <c r="P580" s="25"/>
      <c r="Q580" s="25"/>
      <c r="R580" s="25"/>
      <c r="S580" s="25" t="s">
        <v>12</v>
      </c>
      <c r="T580" s="25">
        <v>0.74634239084978604</v>
      </c>
      <c r="U580" s="25">
        <v>365</v>
      </c>
      <c r="V580" s="25">
        <v>2.04477367356105E-3</v>
      </c>
      <c r="W580" s="25">
        <v>10476</v>
      </c>
      <c r="X580" s="27">
        <v>1296553</v>
      </c>
      <c r="Y580" s="28">
        <f t="shared" si="18"/>
        <v>1.0045268939246088E-3</v>
      </c>
      <c r="AA580" t="str">
        <f t="shared" si="19"/>
        <v>2104008310-51685-VOC</v>
      </c>
      <c r="AB580" t="str">
        <f>IF(COUNTIF('NP-NRModel-MAR-WILDFIRES Modifi'!V:V, AA580)=0, "Missing", "")</f>
        <v/>
      </c>
    </row>
    <row r="581" spans="1:28" hidden="1" x14ac:dyDescent="0.3">
      <c r="A581" s="24">
        <v>2104008320</v>
      </c>
      <c r="B581" s="40">
        <v>11001</v>
      </c>
      <c r="C581" s="25"/>
      <c r="D581" s="25"/>
      <c r="E581" s="25"/>
      <c r="F581" s="25"/>
      <c r="G581" s="25" t="s">
        <v>955</v>
      </c>
      <c r="H581" s="25">
        <v>2.1605247105763998E-3</v>
      </c>
      <c r="I581" s="25">
        <v>153</v>
      </c>
      <c r="J581" s="29">
        <v>1.4121076539715E-5</v>
      </c>
      <c r="K581" s="25">
        <v>10476</v>
      </c>
      <c r="L581" s="26">
        <v>260746</v>
      </c>
      <c r="M581" s="24">
        <v>2104008320</v>
      </c>
      <c r="N581" s="25">
        <v>11001</v>
      </c>
      <c r="O581" s="25"/>
      <c r="P581" s="25"/>
      <c r="Q581" s="25"/>
      <c r="R581" s="25"/>
      <c r="S581" s="25" t="s">
        <v>955</v>
      </c>
      <c r="T581" s="25">
        <v>1.40574399999837E-2</v>
      </c>
      <c r="U581" s="25">
        <v>365</v>
      </c>
      <c r="V581" s="29">
        <v>3.8513534246530697E-5</v>
      </c>
      <c r="W581" s="25">
        <v>10476</v>
      </c>
      <c r="X581" s="27">
        <v>260746</v>
      </c>
      <c r="Y581" s="28">
        <f t="shared" si="18"/>
        <v>1.0045268939245962E-3</v>
      </c>
      <c r="AA581" t="str">
        <f t="shared" si="19"/>
        <v>2104008320-11001-NOX</v>
      </c>
      <c r="AB581" t="str">
        <f>IF(COUNTIF('NP-NRModel-MAR-WILDFIRES Modifi'!V:V, AA581)=0, "Missing", "")</f>
        <v/>
      </c>
    </row>
    <row r="582" spans="1:28" hidden="1" x14ac:dyDescent="0.3">
      <c r="A582" s="24">
        <v>2104008320</v>
      </c>
      <c r="B582" s="40">
        <v>11001</v>
      </c>
      <c r="C582" s="25"/>
      <c r="D582" s="25"/>
      <c r="E582" s="25"/>
      <c r="F582" s="25"/>
      <c r="G582" s="25" t="s">
        <v>12</v>
      </c>
      <c r="H582" s="25">
        <v>1.53707061876074E-2</v>
      </c>
      <c r="I582" s="25">
        <v>153</v>
      </c>
      <c r="J582" s="25">
        <v>1.00462131945146E-4</v>
      </c>
      <c r="K582" s="25">
        <v>10476</v>
      </c>
      <c r="L582" s="26">
        <v>260737</v>
      </c>
      <c r="M582" s="24">
        <v>2104008320</v>
      </c>
      <c r="N582" s="25">
        <v>11001</v>
      </c>
      <c r="O582" s="25"/>
      <c r="P582" s="25"/>
      <c r="Q582" s="25"/>
      <c r="R582" s="25"/>
      <c r="S582" s="25" t="s">
        <v>12</v>
      </c>
      <c r="T582" s="25">
        <v>0.10000939999988399</v>
      </c>
      <c r="U582" s="25">
        <v>365</v>
      </c>
      <c r="V582" s="25">
        <v>2.7399835616406798E-4</v>
      </c>
      <c r="W582" s="25">
        <v>10476</v>
      </c>
      <c r="X582" s="27">
        <v>260737</v>
      </c>
      <c r="Y582" s="28">
        <f t="shared" si="18"/>
        <v>1.0045268939245964E-3</v>
      </c>
      <c r="AA582" t="str">
        <f t="shared" si="19"/>
        <v>2104008320-11001-VOC</v>
      </c>
      <c r="AB582" t="str">
        <f>IF(COUNTIF('NP-NRModel-MAR-WILDFIRES Modifi'!V:V, AA582)=0, "Missing", "")</f>
        <v/>
      </c>
    </row>
    <row r="583" spans="1:28" hidden="1" x14ac:dyDescent="0.3">
      <c r="A583" s="24">
        <v>2104008320</v>
      </c>
      <c r="B583" s="40">
        <v>24009</v>
      </c>
      <c r="C583" s="25"/>
      <c r="D583" s="25"/>
      <c r="E583" s="25"/>
      <c r="F583" s="25"/>
      <c r="G583" s="25" t="s">
        <v>955</v>
      </c>
      <c r="H583" s="25">
        <v>0.27984557352492001</v>
      </c>
      <c r="I583" s="25">
        <v>153</v>
      </c>
      <c r="J583" s="25">
        <v>1.8290560361105899E-3</v>
      </c>
      <c r="K583" s="25">
        <v>10476</v>
      </c>
      <c r="L583" s="26">
        <v>156533</v>
      </c>
      <c r="M583" s="24">
        <v>2104008320</v>
      </c>
      <c r="N583" s="25">
        <v>24009</v>
      </c>
      <c r="O583" s="25"/>
      <c r="P583" s="25"/>
      <c r="Q583" s="25"/>
      <c r="R583" s="25"/>
      <c r="S583" s="25" t="s">
        <v>955</v>
      </c>
      <c r="T583" s="25">
        <v>1.82081340696078</v>
      </c>
      <c r="U583" s="25">
        <v>365</v>
      </c>
      <c r="V583" s="25">
        <v>4.9885298820843502E-3</v>
      </c>
      <c r="W583" s="25">
        <v>10476</v>
      </c>
      <c r="X583" s="27">
        <v>156533</v>
      </c>
      <c r="Y583" s="28">
        <f t="shared" si="18"/>
        <v>1.0045268939246049E-3</v>
      </c>
      <c r="AA583" t="str">
        <f t="shared" si="19"/>
        <v>2104008320-24009-NOX</v>
      </c>
      <c r="AB583" t="str">
        <f>IF(COUNTIF('NP-NRModel-MAR-WILDFIRES Modifi'!V:V, AA583)=0, "Missing", "")</f>
        <v/>
      </c>
    </row>
    <row r="584" spans="1:28" hidden="1" x14ac:dyDescent="0.3">
      <c r="A584" s="24">
        <v>2104008320</v>
      </c>
      <c r="B584" s="40">
        <v>24009</v>
      </c>
      <c r="C584" s="25"/>
      <c r="D584" s="25"/>
      <c r="E584" s="25"/>
      <c r="F584" s="25"/>
      <c r="G584" s="25" t="s">
        <v>12</v>
      </c>
      <c r="H584" s="25">
        <v>1.9909158894196599</v>
      </c>
      <c r="I584" s="25">
        <v>153</v>
      </c>
      <c r="J584" s="25">
        <v>1.30125221530697E-2</v>
      </c>
      <c r="K584" s="25">
        <v>10476</v>
      </c>
      <c r="L584" s="26">
        <v>156526</v>
      </c>
      <c r="M584" s="24">
        <v>2104008320</v>
      </c>
      <c r="N584" s="25">
        <v>24009</v>
      </c>
      <c r="O584" s="25"/>
      <c r="P584" s="25"/>
      <c r="Q584" s="25"/>
      <c r="R584" s="25"/>
      <c r="S584" s="25" t="s">
        <v>12</v>
      </c>
      <c r="T584" s="25">
        <v>12.9538813064833</v>
      </c>
      <c r="U584" s="25">
        <v>365</v>
      </c>
      <c r="V584" s="25">
        <v>3.5490085771187299E-2</v>
      </c>
      <c r="W584" s="25">
        <v>10476</v>
      </c>
      <c r="X584" s="27">
        <v>156526</v>
      </c>
      <c r="Y584" s="28">
        <f t="shared" si="18"/>
        <v>1.004526893924607E-3</v>
      </c>
      <c r="AA584" t="str">
        <f t="shared" si="19"/>
        <v>2104008320-24009-VOC</v>
      </c>
      <c r="AB584" t="str">
        <f>IF(COUNTIF('NP-NRModel-MAR-WILDFIRES Modifi'!V:V, AA584)=0, "Missing", "")</f>
        <v/>
      </c>
    </row>
    <row r="585" spans="1:28" hidden="1" x14ac:dyDescent="0.3">
      <c r="A585" s="24">
        <v>2104008320</v>
      </c>
      <c r="B585" s="40">
        <v>24017</v>
      </c>
      <c r="C585" s="25"/>
      <c r="D585" s="25"/>
      <c r="E585" s="25"/>
      <c r="F585" s="25"/>
      <c r="G585" s="25" t="s">
        <v>955</v>
      </c>
      <c r="H585" s="25">
        <v>0.388871662063968</v>
      </c>
      <c r="I585" s="25">
        <v>153</v>
      </c>
      <c r="J585" s="25">
        <v>2.5416448500912899E-3</v>
      </c>
      <c r="K585" s="25">
        <v>10476</v>
      </c>
      <c r="L585" s="26">
        <v>1865149</v>
      </c>
      <c r="M585" s="24">
        <v>2104008320</v>
      </c>
      <c r="N585" s="25">
        <v>24017</v>
      </c>
      <c r="O585" s="25"/>
      <c r="P585" s="25"/>
      <c r="Q585" s="25"/>
      <c r="R585" s="25"/>
      <c r="S585" s="25" t="s">
        <v>955</v>
      </c>
      <c r="T585" s="25">
        <v>2.53019094407846</v>
      </c>
      <c r="U585" s="25">
        <v>365</v>
      </c>
      <c r="V585" s="25">
        <v>6.9320299837766202E-3</v>
      </c>
      <c r="W585" s="25">
        <v>10476</v>
      </c>
      <c r="X585" s="27">
        <v>1865149</v>
      </c>
      <c r="Y585" s="28">
        <f t="shared" si="18"/>
        <v>1.0045268939246012E-3</v>
      </c>
      <c r="AA585" t="str">
        <f t="shared" si="19"/>
        <v>2104008320-24017-NOX</v>
      </c>
      <c r="AB585" t="str">
        <f>IF(COUNTIF('NP-NRModel-MAR-WILDFIRES Modifi'!V:V, AA585)=0, "Missing", "")</f>
        <v/>
      </c>
    </row>
    <row r="586" spans="1:28" hidden="1" x14ac:dyDescent="0.3">
      <c r="A586" s="24">
        <v>2104008320</v>
      </c>
      <c r="B586" s="40">
        <v>24017</v>
      </c>
      <c r="C586" s="25"/>
      <c r="D586" s="25"/>
      <c r="E586" s="25"/>
      <c r="F586" s="25"/>
      <c r="G586" s="25" t="s">
        <v>12</v>
      </c>
      <c r="H586" s="25">
        <v>2.7665639785846099</v>
      </c>
      <c r="I586" s="25">
        <v>153</v>
      </c>
      <c r="J586" s="25">
        <v>1.8082117507089001E-2</v>
      </c>
      <c r="K586" s="25">
        <v>10476</v>
      </c>
      <c r="L586" s="26">
        <v>1865142</v>
      </c>
      <c r="M586" s="24">
        <v>2104008320</v>
      </c>
      <c r="N586" s="25">
        <v>24017</v>
      </c>
      <c r="O586" s="25"/>
      <c r="P586" s="25"/>
      <c r="Q586" s="25"/>
      <c r="R586" s="25"/>
      <c r="S586" s="25" t="s">
        <v>12</v>
      </c>
      <c r="T586" s="25">
        <v>18.0006305619589</v>
      </c>
      <c r="U586" s="25">
        <v>365</v>
      </c>
      <c r="V586" s="25">
        <v>4.9316796060161601E-2</v>
      </c>
      <c r="W586" s="25">
        <v>10476</v>
      </c>
      <c r="X586" s="27">
        <v>1865142</v>
      </c>
      <c r="Y586" s="28">
        <f t="shared" si="18"/>
        <v>1.0045268939246111E-3</v>
      </c>
      <c r="AA586" t="str">
        <f t="shared" si="19"/>
        <v>2104008320-24017-VOC</v>
      </c>
      <c r="AB586" t="str">
        <f>IF(COUNTIF('NP-NRModel-MAR-WILDFIRES Modifi'!V:V, AA586)=0, "Missing", "")</f>
        <v/>
      </c>
    </row>
    <row r="587" spans="1:28" hidden="1" x14ac:dyDescent="0.3">
      <c r="A587" s="24">
        <v>2104008320</v>
      </c>
      <c r="B587" s="40">
        <v>24021</v>
      </c>
      <c r="C587" s="25"/>
      <c r="D587" s="25"/>
      <c r="E587" s="25"/>
      <c r="F587" s="25"/>
      <c r="G587" s="25" t="s">
        <v>955</v>
      </c>
      <c r="H587" s="25">
        <v>0.52801291576936105</v>
      </c>
      <c r="I587" s="25">
        <v>153</v>
      </c>
      <c r="J587" s="25">
        <v>3.4510648089500699E-3</v>
      </c>
      <c r="K587" s="25">
        <v>10476</v>
      </c>
      <c r="L587" s="26">
        <v>1208429</v>
      </c>
      <c r="M587" s="24">
        <v>2104008320</v>
      </c>
      <c r="N587" s="25">
        <v>24021</v>
      </c>
      <c r="O587" s="25"/>
      <c r="P587" s="25"/>
      <c r="Q587" s="25"/>
      <c r="R587" s="25"/>
      <c r="S587" s="25" t="s">
        <v>955</v>
      </c>
      <c r="T587" s="25">
        <v>3.4355126077979001</v>
      </c>
      <c r="U587" s="25">
        <v>365</v>
      </c>
      <c r="V587" s="25">
        <v>9.4123633090353494E-3</v>
      </c>
      <c r="W587" s="25">
        <v>10476</v>
      </c>
      <c r="X587" s="27">
        <v>1208429</v>
      </c>
      <c r="Y587" s="28">
        <f t="shared" si="18"/>
        <v>1.0045268939246124E-3</v>
      </c>
      <c r="AA587" t="str">
        <f t="shared" si="19"/>
        <v>2104008320-24021-NOX</v>
      </c>
      <c r="AB587" t="str">
        <f>IF(COUNTIF('NP-NRModel-MAR-WILDFIRES Modifi'!V:V, AA587)=0, "Missing", "")</f>
        <v/>
      </c>
    </row>
    <row r="588" spans="1:28" hidden="1" x14ac:dyDescent="0.3">
      <c r="A588" s="24">
        <v>2104008320</v>
      </c>
      <c r="B588" s="40">
        <v>24021</v>
      </c>
      <c r="C588" s="25"/>
      <c r="D588" s="25"/>
      <c r="E588" s="25"/>
      <c r="F588" s="25"/>
      <c r="G588" s="25" t="s">
        <v>12</v>
      </c>
      <c r="H588" s="25">
        <v>3.7564624514031699</v>
      </c>
      <c r="I588" s="25">
        <v>153</v>
      </c>
      <c r="J588" s="25">
        <v>2.4552042166033801E-2</v>
      </c>
      <c r="K588" s="25">
        <v>10476</v>
      </c>
      <c r="L588" s="26">
        <v>1208425</v>
      </c>
      <c r="M588" s="24">
        <v>2104008320</v>
      </c>
      <c r="N588" s="25">
        <v>24021</v>
      </c>
      <c r="O588" s="25"/>
      <c r="P588" s="25"/>
      <c r="Q588" s="25"/>
      <c r="R588" s="25"/>
      <c r="S588" s="25" t="s">
        <v>12</v>
      </c>
      <c r="T588" s="25">
        <v>24.4413985474405</v>
      </c>
      <c r="U588" s="25">
        <v>365</v>
      </c>
      <c r="V588" s="25">
        <v>6.6962735746412497E-2</v>
      </c>
      <c r="W588" s="25">
        <v>10476</v>
      </c>
      <c r="X588" s="27">
        <v>1208425</v>
      </c>
      <c r="Y588" s="28">
        <f t="shared" si="18"/>
        <v>1.0045268939246068E-3</v>
      </c>
      <c r="AA588" t="str">
        <f t="shared" si="19"/>
        <v>2104008320-24021-VOC</v>
      </c>
      <c r="AB588" t="str">
        <f>IF(COUNTIF('NP-NRModel-MAR-WILDFIRES Modifi'!V:V, AA588)=0, "Missing", "")</f>
        <v/>
      </c>
    </row>
    <row r="589" spans="1:28" hidden="1" x14ac:dyDescent="0.3">
      <c r="A589" s="24">
        <v>2104008320</v>
      </c>
      <c r="B589" s="40">
        <v>24031</v>
      </c>
      <c r="C589" s="25"/>
      <c r="D589" s="25"/>
      <c r="E589" s="25"/>
      <c r="F589" s="25"/>
      <c r="G589" s="25" t="s">
        <v>955</v>
      </c>
      <c r="H589" s="25">
        <v>0.75468532366262497</v>
      </c>
      <c r="I589" s="25">
        <v>153</v>
      </c>
      <c r="J589" s="25">
        <v>4.9325838147883903E-3</v>
      </c>
      <c r="K589" s="25">
        <v>10476</v>
      </c>
      <c r="L589" s="26">
        <v>806747</v>
      </c>
      <c r="M589" s="24">
        <v>2104008320</v>
      </c>
      <c r="N589" s="25">
        <v>24031</v>
      </c>
      <c r="O589" s="25"/>
      <c r="P589" s="25"/>
      <c r="Q589" s="25"/>
      <c r="R589" s="25"/>
      <c r="S589" s="25" t="s">
        <v>955</v>
      </c>
      <c r="T589" s="25">
        <v>4.9103551578565998</v>
      </c>
      <c r="U589" s="25">
        <v>365</v>
      </c>
      <c r="V589" s="25">
        <v>1.3453027829744099E-2</v>
      </c>
      <c r="W589" s="25">
        <v>10476</v>
      </c>
      <c r="X589" s="27">
        <v>806747</v>
      </c>
      <c r="Y589" s="28">
        <f t="shared" si="18"/>
        <v>1.0045268939246124E-3</v>
      </c>
      <c r="AA589" t="str">
        <f t="shared" si="19"/>
        <v>2104008320-24031-NOX</v>
      </c>
      <c r="AB589" t="str">
        <f>IF(COUNTIF('NP-NRModel-MAR-WILDFIRES Modifi'!V:V, AA589)=0, "Missing", "")</f>
        <v/>
      </c>
    </row>
    <row r="590" spans="1:28" hidden="1" x14ac:dyDescent="0.3">
      <c r="A590" s="24">
        <v>2104008320</v>
      </c>
      <c r="B590" s="40">
        <v>24031</v>
      </c>
      <c r="C590" s="25"/>
      <c r="D590" s="25"/>
      <c r="E590" s="25"/>
      <c r="F590" s="25"/>
      <c r="G590" s="25" t="s">
        <v>12</v>
      </c>
      <c r="H590" s="25">
        <v>5.36908481948256</v>
      </c>
      <c r="I590" s="25">
        <v>153</v>
      </c>
      <c r="J590" s="25">
        <v>3.5092057643676802E-2</v>
      </c>
      <c r="K590" s="25">
        <v>10476</v>
      </c>
      <c r="L590" s="26">
        <v>806748</v>
      </c>
      <c r="M590" s="24">
        <v>2104008320</v>
      </c>
      <c r="N590" s="25">
        <v>24031</v>
      </c>
      <c r="O590" s="25"/>
      <c r="P590" s="25"/>
      <c r="Q590" s="25"/>
      <c r="R590" s="25"/>
      <c r="S590" s="25" t="s">
        <v>12</v>
      </c>
      <c r="T590" s="25">
        <v>34.933915513774799</v>
      </c>
      <c r="U590" s="25">
        <v>365</v>
      </c>
      <c r="V590" s="25">
        <v>9.5709357571985898E-2</v>
      </c>
      <c r="W590" s="25">
        <v>10476</v>
      </c>
      <c r="X590" s="27">
        <v>806748</v>
      </c>
      <c r="Y590" s="28">
        <f t="shared" si="18"/>
        <v>1.0045268939246059E-3</v>
      </c>
      <c r="AA590" t="str">
        <f t="shared" si="19"/>
        <v>2104008320-24031-VOC</v>
      </c>
      <c r="AB590" t="str">
        <f>IF(COUNTIF('NP-NRModel-MAR-WILDFIRES Modifi'!V:V, AA590)=0, "Missing", "")</f>
        <v/>
      </c>
    </row>
    <row r="591" spans="1:28" hidden="1" x14ac:dyDescent="0.3">
      <c r="A591" s="24">
        <v>2104008320</v>
      </c>
      <c r="B591" s="40">
        <v>24033</v>
      </c>
      <c r="C591" s="25"/>
      <c r="D591" s="25"/>
      <c r="E591" s="25"/>
      <c r="F591" s="25"/>
      <c r="G591" s="25" t="s">
        <v>955</v>
      </c>
      <c r="H591" s="25">
        <v>0.66619440165385602</v>
      </c>
      <c r="I591" s="25">
        <v>153</v>
      </c>
      <c r="J591" s="25">
        <v>4.3542117755154004E-3</v>
      </c>
      <c r="K591" s="25">
        <v>10476</v>
      </c>
      <c r="L591" s="26">
        <v>1176177</v>
      </c>
      <c r="M591" s="24">
        <v>2104008320</v>
      </c>
      <c r="N591" s="25">
        <v>24033</v>
      </c>
      <c r="O591" s="25"/>
      <c r="P591" s="25"/>
      <c r="Q591" s="25"/>
      <c r="R591" s="25"/>
      <c r="S591" s="25" t="s">
        <v>955</v>
      </c>
      <c r="T591" s="25">
        <v>4.3345895484229899</v>
      </c>
      <c r="U591" s="25">
        <v>365</v>
      </c>
      <c r="V591" s="25">
        <v>1.18755878038986E-2</v>
      </c>
      <c r="W591" s="25">
        <v>10476</v>
      </c>
      <c r="X591" s="27">
        <v>1176177</v>
      </c>
      <c r="Y591" s="28">
        <f t="shared" si="18"/>
        <v>1.0045268939246046E-3</v>
      </c>
      <c r="AA591" t="str">
        <f t="shared" si="19"/>
        <v>2104008320-24033-NOX</v>
      </c>
      <c r="AB591" t="str">
        <f>IF(COUNTIF('NP-NRModel-MAR-WILDFIRES Modifi'!V:V, AA591)=0, "Missing", "")</f>
        <v/>
      </c>
    </row>
    <row r="592" spans="1:28" hidden="1" x14ac:dyDescent="0.3">
      <c r="A592" s="24">
        <v>2104008320</v>
      </c>
      <c r="B592" s="40">
        <v>24033</v>
      </c>
      <c r="C592" s="25"/>
      <c r="D592" s="25"/>
      <c r="E592" s="25"/>
      <c r="F592" s="25"/>
      <c r="G592" s="25" t="s">
        <v>12</v>
      </c>
      <c r="H592" s="25">
        <v>4.7395316752548302</v>
      </c>
      <c r="I592" s="25">
        <v>153</v>
      </c>
      <c r="J592" s="25">
        <v>3.09773312108159E-2</v>
      </c>
      <c r="K592" s="25">
        <v>10476</v>
      </c>
      <c r="L592" s="26">
        <v>1176184</v>
      </c>
      <c r="M592" s="24">
        <v>2104008320</v>
      </c>
      <c r="N592" s="25">
        <v>24033</v>
      </c>
      <c r="O592" s="25"/>
      <c r="P592" s="25"/>
      <c r="Q592" s="25"/>
      <c r="R592" s="25"/>
      <c r="S592" s="25" t="s">
        <v>12</v>
      </c>
      <c r="T592" s="25">
        <v>30.837732068864799</v>
      </c>
      <c r="U592" s="25">
        <v>365</v>
      </c>
      <c r="V592" s="25">
        <v>8.4486937174972201E-2</v>
      </c>
      <c r="W592" s="25">
        <v>10476</v>
      </c>
      <c r="X592" s="27">
        <v>1176184</v>
      </c>
      <c r="Y592" s="28">
        <f t="shared" si="18"/>
        <v>1.0045268939246038E-3</v>
      </c>
      <c r="AA592" t="str">
        <f t="shared" si="19"/>
        <v>2104008320-24033-VOC</v>
      </c>
      <c r="AB592" t="str">
        <f>IF(COUNTIF('NP-NRModel-MAR-WILDFIRES Modifi'!V:V, AA592)=0, "Missing", "")</f>
        <v/>
      </c>
    </row>
    <row r="593" spans="1:28" hidden="1" x14ac:dyDescent="0.3">
      <c r="A593" s="24">
        <v>2104008320</v>
      </c>
      <c r="B593" s="40">
        <v>51013</v>
      </c>
      <c r="C593" s="25"/>
      <c r="D593" s="25"/>
      <c r="E593" s="25"/>
      <c r="F593" s="25"/>
      <c r="G593" s="25" t="s">
        <v>955</v>
      </c>
      <c r="H593" s="25">
        <v>3.5463087254600303E-2</v>
      </c>
      <c r="I593" s="25">
        <v>153</v>
      </c>
      <c r="J593" s="25">
        <v>2.3178488401699501E-4</v>
      </c>
      <c r="K593" s="25">
        <v>10476</v>
      </c>
      <c r="L593" s="26">
        <v>1830202</v>
      </c>
      <c r="M593" s="24">
        <v>2104008320</v>
      </c>
      <c r="N593" s="25">
        <v>51013</v>
      </c>
      <c r="O593" s="25"/>
      <c r="P593" s="25"/>
      <c r="Q593" s="25"/>
      <c r="R593" s="25"/>
      <c r="S593" s="25" t="s">
        <v>955</v>
      </c>
      <c r="T593" s="25">
        <v>0.23074034694225901</v>
      </c>
      <c r="U593" s="25">
        <v>365</v>
      </c>
      <c r="V593" s="25">
        <v>6.3216533408838203E-4</v>
      </c>
      <c r="W593" s="25">
        <v>10476</v>
      </c>
      <c r="X593" s="27">
        <v>1830202</v>
      </c>
      <c r="Y593" s="28">
        <f t="shared" si="18"/>
        <v>1.0045268939246131E-3</v>
      </c>
      <c r="AA593" t="str">
        <f t="shared" si="19"/>
        <v>2104008320-51013-NOX</v>
      </c>
      <c r="AB593" t="str">
        <f>IF(COUNTIF('NP-NRModel-MAR-WILDFIRES Modifi'!V:V, AA593)=0, "Missing", "")</f>
        <v/>
      </c>
    </row>
    <row r="594" spans="1:28" hidden="1" x14ac:dyDescent="0.3">
      <c r="A594" s="24">
        <v>2104008320</v>
      </c>
      <c r="B594" s="40">
        <v>51013</v>
      </c>
      <c r="C594" s="25"/>
      <c r="D594" s="25"/>
      <c r="E594" s="25"/>
      <c r="F594" s="25"/>
      <c r="G594" s="25" t="s">
        <v>12</v>
      </c>
      <c r="H594" s="25">
        <v>0.252296430421656</v>
      </c>
      <c r="I594" s="25">
        <v>153</v>
      </c>
      <c r="J594" s="25">
        <v>1.6489962772657199E-3</v>
      </c>
      <c r="K594" s="25">
        <v>10476</v>
      </c>
      <c r="L594" s="26">
        <v>1830209</v>
      </c>
      <c r="M594" s="24">
        <v>2104008320</v>
      </c>
      <c r="N594" s="25">
        <v>51013</v>
      </c>
      <c r="O594" s="25"/>
      <c r="P594" s="25"/>
      <c r="Q594" s="25"/>
      <c r="R594" s="25"/>
      <c r="S594" s="25" t="s">
        <v>12</v>
      </c>
      <c r="T594" s="25">
        <v>1.64156508624993</v>
      </c>
      <c r="U594" s="25">
        <v>365</v>
      </c>
      <c r="V594" s="25">
        <v>4.4974385924655604E-3</v>
      </c>
      <c r="W594" s="25">
        <v>10476</v>
      </c>
      <c r="X594" s="27">
        <v>1830209</v>
      </c>
      <c r="Y594" s="28">
        <f t="shared" si="18"/>
        <v>1.0045268939246059E-3</v>
      </c>
      <c r="AA594" t="str">
        <f t="shared" si="19"/>
        <v>2104008320-51013-VOC</v>
      </c>
      <c r="AB594" t="str">
        <f>IF(COUNTIF('NP-NRModel-MAR-WILDFIRES Modifi'!V:V, AA594)=0, "Missing", "")</f>
        <v/>
      </c>
    </row>
    <row r="595" spans="1:28" hidden="1" x14ac:dyDescent="0.3">
      <c r="A595" s="24">
        <v>2104008320</v>
      </c>
      <c r="B595" s="40">
        <v>51059</v>
      </c>
      <c r="C595" s="25"/>
      <c r="D595" s="25"/>
      <c r="E595" s="25"/>
      <c r="F595" s="25"/>
      <c r="G595" s="25" t="s">
        <v>955</v>
      </c>
      <c r="H595" s="25">
        <v>0.78759048094820405</v>
      </c>
      <c r="I595" s="25">
        <v>153</v>
      </c>
      <c r="J595" s="25">
        <v>5.1476502022758403E-3</v>
      </c>
      <c r="K595" s="25">
        <v>10476</v>
      </c>
      <c r="L595" s="26">
        <v>1542714</v>
      </c>
      <c r="M595" s="24">
        <v>2104008320</v>
      </c>
      <c r="N595" s="25">
        <v>51059</v>
      </c>
      <c r="O595" s="25"/>
      <c r="P595" s="25"/>
      <c r="Q595" s="25"/>
      <c r="R595" s="25"/>
      <c r="S595" s="25" t="s">
        <v>955</v>
      </c>
      <c r="T595" s="25">
        <v>5.1244523500653996</v>
      </c>
      <c r="U595" s="25">
        <v>365</v>
      </c>
      <c r="V595" s="25">
        <v>1.40395954796312E-2</v>
      </c>
      <c r="W595" s="25">
        <v>10476</v>
      </c>
      <c r="X595" s="27">
        <v>1542714</v>
      </c>
      <c r="Y595" s="28">
        <f t="shared" si="18"/>
        <v>1.0045268939246053E-3</v>
      </c>
      <c r="AA595" t="str">
        <f t="shared" si="19"/>
        <v>2104008320-51059-NOX</v>
      </c>
      <c r="AB595" t="str">
        <f>IF(COUNTIF('NP-NRModel-MAR-WILDFIRES Modifi'!V:V, AA595)=0, "Missing", "")</f>
        <v/>
      </c>
    </row>
    <row r="596" spans="1:28" hidden="1" x14ac:dyDescent="0.3">
      <c r="A596" s="24">
        <v>2104008320</v>
      </c>
      <c r="B596" s="40">
        <v>51059</v>
      </c>
      <c r="C596" s="25"/>
      <c r="D596" s="25"/>
      <c r="E596" s="25"/>
      <c r="F596" s="25"/>
      <c r="G596" s="25" t="s">
        <v>12</v>
      </c>
      <c r="H596" s="25">
        <v>5.6031843858533597</v>
      </c>
      <c r="I596" s="25">
        <v>153</v>
      </c>
      <c r="J596" s="25">
        <v>3.6622120168976202E-2</v>
      </c>
      <c r="K596" s="25">
        <v>10476</v>
      </c>
      <c r="L596" s="26">
        <v>1542721</v>
      </c>
      <c r="M596" s="24">
        <v>2104008320</v>
      </c>
      <c r="N596" s="25">
        <v>51059</v>
      </c>
      <c r="O596" s="25"/>
      <c r="P596" s="25"/>
      <c r="Q596" s="25"/>
      <c r="R596" s="25"/>
      <c r="S596" s="25" t="s">
        <v>12</v>
      </c>
      <c r="T596" s="25">
        <v>36.457082822239201</v>
      </c>
      <c r="U596" s="25">
        <v>365</v>
      </c>
      <c r="V596" s="25">
        <v>9.9882418691066302E-2</v>
      </c>
      <c r="W596" s="25">
        <v>10476</v>
      </c>
      <c r="X596" s="27">
        <v>1542721</v>
      </c>
      <c r="Y596" s="28">
        <f t="shared" si="18"/>
        <v>1.0045268939246101E-3</v>
      </c>
      <c r="AA596" t="str">
        <f t="shared" si="19"/>
        <v>2104008320-51059-VOC</v>
      </c>
      <c r="AB596" t="str">
        <f>IF(COUNTIF('NP-NRModel-MAR-WILDFIRES Modifi'!V:V, AA596)=0, "Missing", "")</f>
        <v/>
      </c>
    </row>
    <row r="597" spans="1:28" hidden="1" x14ac:dyDescent="0.3">
      <c r="A597" s="24">
        <v>2104008320</v>
      </c>
      <c r="B597" s="40">
        <v>51107</v>
      </c>
      <c r="C597" s="25"/>
      <c r="D597" s="25"/>
      <c r="E597" s="25"/>
      <c r="F597" s="25"/>
      <c r="G597" s="25" t="s">
        <v>955</v>
      </c>
      <c r="H597" s="25">
        <v>0.48938164873526102</v>
      </c>
      <c r="I597" s="25">
        <v>153</v>
      </c>
      <c r="J597" s="25">
        <v>3.1985728675507199E-3</v>
      </c>
      <c r="K597" s="25">
        <v>10476</v>
      </c>
      <c r="L597" s="26">
        <v>494938</v>
      </c>
      <c r="M597" s="24">
        <v>2104008320</v>
      </c>
      <c r="N597" s="25">
        <v>51107</v>
      </c>
      <c r="O597" s="25"/>
      <c r="P597" s="25"/>
      <c r="Q597" s="25"/>
      <c r="R597" s="25"/>
      <c r="S597" s="25" t="s">
        <v>955</v>
      </c>
      <c r="T597" s="25">
        <v>3.1841585196929598</v>
      </c>
      <c r="U597" s="25">
        <v>365</v>
      </c>
      <c r="V597" s="25">
        <v>8.7237219717615291E-3</v>
      </c>
      <c r="W597" s="25">
        <v>10476</v>
      </c>
      <c r="X597" s="27">
        <v>494938</v>
      </c>
      <c r="Y597" s="28">
        <f t="shared" si="18"/>
        <v>1.0045268939245997E-3</v>
      </c>
      <c r="AA597" t="str">
        <f t="shared" si="19"/>
        <v>2104008320-51107-NOX</v>
      </c>
      <c r="AB597" t="str">
        <f>IF(COUNTIF('NP-NRModel-MAR-WILDFIRES Modifi'!V:V, AA597)=0, "Missing", "")</f>
        <v/>
      </c>
    </row>
    <row r="598" spans="1:28" hidden="1" x14ac:dyDescent="0.3">
      <c r="A598" s="24">
        <v>2104008320</v>
      </c>
      <c r="B598" s="40">
        <v>51107</v>
      </c>
      <c r="C598" s="25"/>
      <c r="D598" s="25"/>
      <c r="E598" s="25"/>
      <c r="F598" s="25"/>
      <c r="G598" s="25" t="s">
        <v>12</v>
      </c>
      <c r="H598" s="25">
        <v>3.4816258148303199</v>
      </c>
      <c r="I598" s="25">
        <v>153</v>
      </c>
      <c r="J598" s="25">
        <v>2.27557242799367E-2</v>
      </c>
      <c r="K598" s="25">
        <v>10476</v>
      </c>
      <c r="L598" s="26">
        <v>494931</v>
      </c>
      <c r="M598" s="24">
        <v>2104008320</v>
      </c>
      <c r="N598" s="25">
        <v>51107</v>
      </c>
      <c r="O598" s="25"/>
      <c r="P598" s="25"/>
      <c r="Q598" s="25"/>
      <c r="R598" s="25"/>
      <c r="S598" s="25" t="s">
        <v>12</v>
      </c>
      <c r="T598" s="25">
        <v>22.653175756232901</v>
      </c>
      <c r="U598" s="25">
        <v>365</v>
      </c>
      <c r="V598" s="25">
        <v>6.2063495222555901E-2</v>
      </c>
      <c r="W598" s="25">
        <v>10476</v>
      </c>
      <c r="X598" s="27">
        <v>494931</v>
      </c>
      <c r="Y598" s="28">
        <f t="shared" si="18"/>
        <v>1.0045268939246005E-3</v>
      </c>
      <c r="AA598" t="str">
        <f t="shared" si="19"/>
        <v>2104008320-51107-VOC</v>
      </c>
      <c r="AB598" t="str">
        <f>IF(COUNTIF('NP-NRModel-MAR-WILDFIRES Modifi'!V:V, AA598)=0, "Missing", "")</f>
        <v/>
      </c>
    </row>
    <row r="599" spans="1:28" hidden="1" x14ac:dyDescent="0.3">
      <c r="A599" s="24">
        <v>2104008320</v>
      </c>
      <c r="B599" s="40">
        <v>51153</v>
      </c>
      <c r="C599" s="25"/>
      <c r="D599" s="25"/>
      <c r="E599" s="25"/>
      <c r="F599" s="25"/>
      <c r="G599" s="25" t="s">
        <v>955</v>
      </c>
      <c r="H599" s="25">
        <v>0.49228462871045098</v>
      </c>
      <c r="I599" s="25">
        <v>153</v>
      </c>
      <c r="J599" s="25">
        <v>3.2175465928787699E-3</v>
      </c>
      <c r="K599" s="25">
        <v>10476</v>
      </c>
      <c r="L599" s="26">
        <v>1177950</v>
      </c>
      <c r="M599" s="24">
        <v>2104008320</v>
      </c>
      <c r="N599" s="25">
        <v>51153</v>
      </c>
      <c r="O599" s="25"/>
      <c r="P599" s="25"/>
      <c r="Q599" s="25"/>
      <c r="R599" s="25"/>
      <c r="S599" s="25" t="s">
        <v>955</v>
      </c>
      <c r="T599" s="25">
        <v>3.2030467400509899</v>
      </c>
      <c r="U599" s="25">
        <v>365</v>
      </c>
      <c r="V599" s="25">
        <v>8.7754705206876497E-3</v>
      </c>
      <c r="W599" s="25">
        <v>10476</v>
      </c>
      <c r="X599" s="27">
        <v>1177950</v>
      </c>
      <c r="Y599" s="28">
        <f t="shared" si="18"/>
        <v>1.0045268939246105E-3</v>
      </c>
      <c r="AA599" t="str">
        <f t="shared" si="19"/>
        <v>2104008320-51153-NOX</v>
      </c>
      <c r="AB599" t="str">
        <f>IF(COUNTIF('NP-NRModel-MAR-WILDFIRES Modifi'!V:V, AA599)=0, "Missing", "")</f>
        <v/>
      </c>
    </row>
    <row r="600" spans="1:28" hidden="1" x14ac:dyDescent="0.3">
      <c r="A600" s="24">
        <v>2104008320</v>
      </c>
      <c r="B600" s="40">
        <v>51153</v>
      </c>
      <c r="C600" s="25"/>
      <c r="D600" s="25"/>
      <c r="E600" s="25"/>
      <c r="F600" s="25"/>
      <c r="G600" s="25" t="s">
        <v>12</v>
      </c>
      <c r="H600" s="25">
        <v>3.5022791182639201</v>
      </c>
      <c r="I600" s="25">
        <v>153</v>
      </c>
      <c r="J600" s="25">
        <v>2.2890713191267401E-2</v>
      </c>
      <c r="K600" s="25">
        <v>10476</v>
      </c>
      <c r="L600" s="26">
        <v>1177943</v>
      </c>
      <c r="M600" s="24">
        <v>2104008320</v>
      </c>
      <c r="N600" s="25">
        <v>51153</v>
      </c>
      <c r="O600" s="25"/>
      <c r="P600" s="25"/>
      <c r="Q600" s="25"/>
      <c r="R600" s="25"/>
      <c r="S600" s="25" t="s">
        <v>12</v>
      </c>
      <c r="T600" s="25">
        <v>22.787556340910999</v>
      </c>
      <c r="U600" s="25">
        <v>365</v>
      </c>
      <c r="V600" s="25">
        <v>6.24316612079754E-2</v>
      </c>
      <c r="W600" s="25">
        <v>10476</v>
      </c>
      <c r="X600" s="27">
        <v>1177943</v>
      </c>
      <c r="Y600" s="28">
        <f t="shared" si="18"/>
        <v>1.0045268939246111E-3</v>
      </c>
      <c r="AA600" t="str">
        <f t="shared" si="19"/>
        <v>2104008320-51153-VOC</v>
      </c>
      <c r="AB600" t="str">
        <f>IF(COUNTIF('NP-NRModel-MAR-WILDFIRES Modifi'!V:V, AA600)=0, "Missing", "")</f>
        <v/>
      </c>
    </row>
    <row r="601" spans="1:28" hidden="1" x14ac:dyDescent="0.3">
      <c r="A601" s="24">
        <v>2104008320</v>
      </c>
      <c r="B601" s="40">
        <v>51510</v>
      </c>
      <c r="C601" s="25"/>
      <c r="D601" s="25"/>
      <c r="E601" s="25"/>
      <c r="F601" s="25"/>
      <c r="G601" s="25" t="s">
        <v>955</v>
      </c>
      <c r="H601" s="25">
        <v>1.2148370512224E-2</v>
      </c>
      <c r="I601" s="25">
        <v>153</v>
      </c>
      <c r="J601" s="29">
        <v>7.9401114458980794E-5</v>
      </c>
      <c r="K601" s="25">
        <v>10476</v>
      </c>
      <c r="L601" s="26">
        <v>1330787</v>
      </c>
      <c r="M601" s="24">
        <v>2104008320</v>
      </c>
      <c r="N601" s="25">
        <v>51510</v>
      </c>
      <c r="O601" s="25"/>
      <c r="P601" s="25"/>
      <c r="Q601" s="25"/>
      <c r="R601" s="25"/>
      <c r="S601" s="25" t="s">
        <v>955</v>
      </c>
      <c r="T601" s="25">
        <v>7.9043293852260096E-2</v>
      </c>
      <c r="U601" s="25">
        <v>365</v>
      </c>
      <c r="V601" s="25">
        <v>2.1655696945824699E-4</v>
      </c>
      <c r="W601" s="25">
        <v>10476</v>
      </c>
      <c r="X601" s="27">
        <v>1330787</v>
      </c>
      <c r="Y601" s="28">
        <f t="shared" si="18"/>
        <v>1.0045268939246066E-3</v>
      </c>
      <c r="AA601" t="str">
        <f t="shared" si="19"/>
        <v>2104008320-51510-NOX</v>
      </c>
      <c r="AB601" t="str">
        <f>IF(COUNTIF('NP-NRModel-MAR-WILDFIRES Modifi'!V:V, AA601)=0, "Missing", "")</f>
        <v/>
      </c>
    </row>
    <row r="602" spans="1:28" hidden="1" x14ac:dyDescent="0.3">
      <c r="A602" s="24">
        <v>2104008320</v>
      </c>
      <c r="B602" s="40">
        <v>51510</v>
      </c>
      <c r="C602" s="25"/>
      <c r="D602" s="25"/>
      <c r="E602" s="25"/>
      <c r="F602" s="25"/>
      <c r="G602" s="25" t="s">
        <v>12</v>
      </c>
      <c r="H602" s="25">
        <v>8.6427594399408905E-2</v>
      </c>
      <c r="I602" s="25">
        <v>153</v>
      </c>
      <c r="J602" s="25">
        <v>5.6488623790463296E-4</v>
      </c>
      <c r="K602" s="25">
        <v>10476</v>
      </c>
      <c r="L602" s="26">
        <v>1330793</v>
      </c>
      <c r="M602" s="24">
        <v>2104008320</v>
      </c>
      <c r="N602" s="25">
        <v>51510</v>
      </c>
      <c r="O602" s="25"/>
      <c r="P602" s="25"/>
      <c r="Q602" s="25"/>
      <c r="R602" s="25"/>
      <c r="S602" s="25" t="s">
        <v>12</v>
      </c>
      <c r="T602" s="25">
        <v>0.56234058174158696</v>
      </c>
      <c r="U602" s="25">
        <v>365</v>
      </c>
      <c r="V602" s="25">
        <v>1.5406591280591399E-3</v>
      </c>
      <c r="W602" s="25">
        <v>10476</v>
      </c>
      <c r="X602" s="27">
        <v>1330793</v>
      </c>
      <c r="Y602" s="28">
        <f t="shared" si="18"/>
        <v>1.004526893924607E-3</v>
      </c>
      <c r="AA602" t="str">
        <f t="shared" si="19"/>
        <v>2104008320-51510-VOC</v>
      </c>
      <c r="AB602" t="str">
        <f>IF(COUNTIF('NP-NRModel-MAR-WILDFIRES Modifi'!V:V, AA602)=0, "Missing", "")</f>
        <v/>
      </c>
    </row>
    <row r="603" spans="1:28" hidden="1" x14ac:dyDescent="0.3">
      <c r="A603" s="24">
        <v>2104008320</v>
      </c>
      <c r="B603" s="40">
        <v>51600</v>
      </c>
      <c r="C603" s="25"/>
      <c r="D603" s="25"/>
      <c r="E603" s="25"/>
      <c r="F603" s="25"/>
      <c r="G603" s="25" t="s">
        <v>955</v>
      </c>
      <c r="H603" s="25">
        <v>1.44007037677357E-2</v>
      </c>
      <c r="I603" s="25">
        <v>153</v>
      </c>
      <c r="J603" s="29">
        <v>9.4122246847945694E-5</v>
      </c>
      <c r="K603" s="25">
        <v>10476</v>
      </c>
      <c r="L603" s="26">
        <v>1920331</v>
      </c>
      <c r="M603" s="24">
        <v>2104008320</v>
      </c>
      <c r="N603" s="25">
        <v>51600</v>
      </c>
      <c r="O603" s="25"/>
      <c r="P603" s="25"/>
      <c r="Q603" s="25"/>
      <c r="R603" s="25"/>
      <c r="S603" s="25" t="s">
        <v>955</v>
      </c>
      <c r="T603" s="25">
        <v>9.3698085553705998E-2</v>
      </c>
      <c r="U603" s="25">
        <v>365</v>
      </c>
      <c r="V603" s="25">
        <v>2.5670708370878302E-4</v>
      </c>
      <c r="W603" s="25">
        <v>10476</v>
      </c>
      <c r="X603" s="27">
        <v>1920331</v>
      </c>
      <c r="Y603" s="28">
        <f t="shared" si="18"/>
        <v>1.0045268939245997E-3</v>
      </c>
      <c r="AA603" t="str">
        <f t="shared" si="19"/>
        <v>2104008320-51600-NOX</v>
      </c>
      <c r="AB603" t="str">
        <f>IF(COUNTIF('NP-NRModel-MAR-WILDFIRES Modifi'!V:V, AA603)=0, "Missing", "")</f>
        <v/>
      </c>
    </row>
    <row r="604" spans="1:28" hidden="1" x14ac:dyDescent="0.3">
      <c r="A604" s="24">
        <v>2104008320</v>
      </c>
      <c r="B604" s="40">
        <v>51600</v>
      </c>
      <c r="C604" s="25"/>
      <c r="D604" s="25"/>
      <c r="E604" s="25"/>
      <c r="F604" s="25"/>
      <c r="G604" s="25" t="s">
        <v>12</v>
      </c>
      <c r="H604" s="25">
        <v>0.102451451448253</v>
      </c>
      <c r="I604" s="25">
        <v>153</v>
      </c>
      <c r="J604" s="25">
        <v>6.6961732972714799E-4</v>
      </c>
      <c r="K604" s="25">
        <v>10476</v>
      </c>
      <c r="L604" s="26">
        <v>1920339</v>
      </c>
      <c r="M604" s="24">
        <v>2104008320</v>
      </c>
      <c r="N604" s="25">
        <v>51600</v>
      </c>
      <c r="O604" s="25"/>
      <c r="P604" s="25"/>
      <c r="Q604" s="25"/>
      <c r="R604" s="25"/>
      <c r="S604" s="25" t="s">
        <v>12</v>
      </c>
      <c r="T604" s="25">
        <v>0.66659970357887299</v>
      </c>
      <c r="U604" s="25">
        <v>365</v>
      </c>
      <c r="V604" s="25">
        <v>1.82630055775033E-3</v>
      </c>
      <c r="W604" s="25">
        <v>10476</v>
      </c>
      <c r="X604" s="27">
        <v>1920339</v>
      </c>
      <c r="Y604" s="28">
        <f t="shared" si="18"/>
        <v>1.0045268939246055E-3</v>
      </c>
      <c r="AA604" t="str">
        <f t="shared" si="19"/>
        <v>2104008320-51600-VOC</v>
      </c>
      <c r="AB604" t="str">
        <f>IF(COUNTIF('NP-NRModel-MAR-WILDFIRES Modifi'!V:V, AA604)=0, "Missing", "")</f>
        <v/>
      </c>
    </row>
    <row r="605" spans="1:28" hidden="1" x14ac:dyDescent="0.3">
      <c r="A605" s="24">
        <v>2104008320</v>
      </c>
      <c r="B605" s="40">
        <v>51610</v>
      </c>
      <c r="C605" s="25"/>
      <c r="D605" s="25"/>
      <c r="E605" s="25"/>
      <c r="F605" s="25"/>
      <c r="G605" s="25" t="s">
        <v>955</v>
      </c>
      <c r="H605" s="25">
        <v>3.8705983676153E-3</v>
      </c>
      <c r="I605" s="25">
        <v>153</v>
      </c>
      <c r="J605" s="29">
        <v>2.5298028546505201E-5</v>
      </c>
      <c r="K605" s="25">
        <v>10476</v>
      </c>
      <c r="L605" s="26">
        <v>764794</v>
      </c>
      <c r="M605" s="24">
        <v>2104008320</v>
      </c>
      <c r="N605" s="25">
        <v>51610</v>
      </c>
      <c r="O605" s="25"/>
      <c r="P605" s="25"/>
      <c r="Q605" s="25"/>
      <c r="R605" s="25"/>
      <c r="S605" s="25" t="s">
        <v>955</v>
      </c>
      <c r="T605" s="25">
        <v>2.5184023145132399E-2</v>
      </c>
      <c r="U605" s="25">
        <v>365</v>
      </c>
      <c r="V605" s="29">
        <v>6.8997323685294297E-5</v>
      </c>
      <c r="W605" s="25">
        <v>10476</v>
      </c>
      <c r="X605" s="27">
        <v>764794</v>
      </c>
      <c r="Y605" s="28">
        <f t="shared" si="18"/>
        <v>1.0045268939246046E-3</v>
      </c>
      <c r="AA605" t="str">
        <f t="shared" si="19"/>
        <v>2104008320-51610-NOX</v>
      </c>
      <c r="AB605" t="str">
        <f>IF(COUNTIF('NP-NRModel-MAR-WILDFIRES Modifi'!V:V, AA605)=0, "Missing", "")</f>
        <v/>
      </c>
    </row>
    <row r="606" spans="1:28" hidden="1" x14ac:dyDescent="0.3">
      <c r="A606" s="24">
        <v>2104008320</v>
      </c>
      <c r="B606" s="40">
        <v>51610</v>
      </c>
      <c r="C606" s="25"/>
      <c r="D606" s="25"/>
      <c r="E606" s="25"/>
      <c r="F606" s="25"/>
      <c r="G606" s="25" t="s">
        <v>12</v>
      </c>
      <c r="H606" s="25">
        <v>2.7536735518538299E-2</v>
      </c>
      <c r="I606" s="25">
        <v>153</v>
      </c>
      <c r="J606" s="25">
        <v>1.79978663519858E-4</v>
      </c>
      <c r="K606" s="25">
        <v>10476</v>
      </c>
      <c r="L606" s="26">
        <v>764787</v>
      </c>
      <c r="M606" s="24">
        <v>2104008320</v>
      </c>
      <c r="N606" s="25">
        <v>51610</v>
      </c>
      <c r="O606" s="25"/>
      <c r="P606" s="25"/>
      <c r="Q606" s="25"/>
      <c r="R606" s="25"/>
      <c r="S606" s="25" t="s">
        <v>12</v>
      </c>
      <c r="T606" s="25">
        <v>0.179167590841391</v>
      </c>
      <c r="U606" s="25">
        <v>365</v>
      </c>
      <c r="V606" s="25">
        <v>4.9087011189422405E-4</v>
      </c>
      <c r="W606" s="25">
        <v>10476</v>
      </c>
      <c r="X606" s="27">
        <v>764787</v>
      </c>
      <c r="Y606" s="28">
        <f t="shared" si="18"/>
        <v>1.0045268939246105E-3</v>
      </c>
      <c r="AA606" t="str">
        <f t="shared" si="19"/>
        <v>2104008320-51610-VOC</v>
      </c>
      <c r="AB606" t="str">
        <f>IF(COUNTIF('NP-NRModel-MAR-WILDFIRES Modifi'!V:V, AA606)=0, "Missing", "")</f>
        <v/>
      </c>
    </row>
    <row r="607" spans="1:28" hidden="1" x14ac:dyDescent="0.3">
      <c r="A607" s="24">
        <v>2104008320</v>
      </c>
      <c r="B607" s="40">
        <v>51683</v>
      </c>
      <c r="C607" s="25"/>
      <c r="D607" s="25"/>
      <c r="E607" s="25"/>
      <c r="F607" s="25"/>
      <c r="G607" s="25" t="s">
        <v>955</v>
      </c>
      <c r="H607" s="25">
        <v>1.9706312783572998E-2</v>
      </c>
      <c r="I607" s="25">
        <v>153</v>
      </c>
      <c r="J607" s="25">
        <v>1.2879942995799301E-4</v>
      </c>
      <c r="K607" s="25">
        <v>10476</v>
      </c>
      <c r="L607" s="26">
        <v>1244012</v>
      </c>
      <c r="M607" s="24">
        <v>2104008320</v>
      </c>
      <c r="N607" s="25">
        <v>51683</v>
      </c>
      <c r="O607" s="25"/>
      <c r="P607" s="25"/>
      <c r="Q607" s="25"/>
      <c r="R607" s="25"/>
      <c r="S607" s="25" t="s">
        <v>955</v>
      </c>
      <c r="T607" s="25">
        <v>0.128218996163242</v>
      </c>
      <c r="U607" s="25">
        <v>365</v>
      </c>
      <c r="V607" s="25">
        <v>3.5128492099518598E-4</v>
      </c>
      <c r="W607" s="25">
        <v>10476</v>
      </c>
      <c r="X607" s="27">
        <v>1244012</v>
      </c>
      <c r="Y607" s="28">
        <f t="shared" si="18"/>
        <v>1.0045268939246103E-3</v>
      </c>
      <c r="AA607" t="str">
        <f t="shared" si="19"/>
        <v>2104008320-51683-NOX</v>
      </c>
      <c r="AB607" t="str">
        <f>IF(COUNTIF('NP-NRModel-MAR-WILDFIRES Modifi'!V:V, AA607)=0, "Missing", "")</f>
        <v/>
      </c>
    </row>
    <row r="608" spans="1:28" hidden="1" x14ac:dyDescent="0.3">
      <c r="A608" s="24">
        <v>2104008320</v>
      </c>
      <c r="B608" s="40">
        <v>51683</v>
      </c>
      <c r="C608" s="25"/>
      <c r="D608" s="25"/>
      <c r="E608" s="25"/>
      <c r="F608" s="25"/>
      <c r="G608" s="25" t="s">
        <v>12</v>
      </c>
      <c r="H608" s="25">
        <v>0.14019737828286799</v>
      </c>
      <c r="I608" s="25">
        <v>153</v>
      </c>
      <c r="J608" s="25">
        <v>9.1632273387495496E-4</v>
      </c>
      <c r="K608" s="25">
        <v>10476</v>
      </c>
      <c r="L608" s="26">
        <v>1244015</v>
      </c>
      <c r="M608" s="24">
        <v>2104008320</v>
      </c>
      <c r="N608" s="25">
        <v>51683</v>
      </c>
      <c r="O608" s="25"/>
      <c r="P608" s="25"/>
      <c r="Q608" s="25"/>
      <c r="R608" s="25"/>
      <c r="S608" s="25" t="s">
        <v>12</v>
      </c>
      <c r="T608" s="25">
        <v>0.91219333142486203</v>
      </c>
      <c r="U608" s="25">
        <v>365</v>
      </c>
      <c r="V608" s="25">
        <v>2.4991598121229101E-3</v>
      </c>
      <c r="W608" s="25">
        <v>10476</v>
      </c>
      <c r="X608" s="27">
        <v>1244015</v>
      </c>
      <c r="Y608" s="28">
        <f t="shared" si="18"/>
        <v>1.0045268939246055E-3</v>
      </c>
      <c r="AA608" t="str">
        <f t="shared" si="19"/>
        <v>2104008320-51683-VOC</v>
      </c>
      <c r="AB608" t="str">
        <f>IF(COUNTIF('NP-NRModel-MAR-WILDFIRES Modifi'!V:V, AA608)=0, "Missing", "")</f>
        <v/>
      </c>
    </row>
    <row r="609" spans="1:28" hidden="1" x14ac:dyDescent="0.3">
      <c r="A609" s="24">
        <v>2104008320</v>
      </c>
      <c r="B609" s="40">
        <v>51685</v>
      </c>
      <c r="C609" s="25"/>
      <c r="D609" s="25"/>
      <c r="E609" s="25"/>
      <c r="F609" s="25"/>
      <c r="G609" s="25" t="s">
        <v>955</v>
      </c>
      <c r="H609" s="25">
        <v>4.8281893226055396E-3</v>
      </c>
      <c r="I609" s="25">
        <v>153</v>
      </c>
      <c r="J609" s="29">
        <v>3.1556792958206097E-5</v>
      </c>
      <c r="K609" s="25">
        <v>10476</v>
      </c>
      <c r="L609" s="26">
        <v>607099</v>
      </c>
      <c r="M609" s="24">
        <v>2104008320</v>
      </c>
      <c r="N609" s="25">
        <v>51685</v>
      </c>
      <c r="O609" s="25"/>
      <c r="P609" s="25"/>
      <c r="Q609" s="25"/>
      <c r="R609" s="25"/>
      <c r="S609" s="25" t="s">
        <v>955</v>
      </c>
      <c r="T609" s="25">
        <v>3.1414582475653097E-2</v>
      </c>
      <c r="U609" s="25">
        <v>365</v>
      </c>
      <c r="V609" s="29">
        <v>8.6067349248364605E-5</v>
      </c>
      <c r="W609" s="25">
        <v>10476</v>
      </c>
      <c r="X609" s="27">
        <v>607099</v>
      </c>
      <c r="Y609" s="28">
        <f t="shared" si="18"/>
        <v>1.0045268939246038E-3</v>
      </c>
      <c r="AA609" t="str">
        <f t="shared" si="19"/>
        <v>2104008320-51685-NOX</v>
      </c>
      <c r="AB609" t="str">
        <f>IF(COUNTIF('NP-NRModel-MAR-WILDFIRES Modifi'!V:V, AA609)=0, "Missing", "")</f>
        <v/>
      </c>
    </row>
    <row r="610" spans="1:28" hidden="1" x14ac:dyDescent="0.3">
      <c r="A610" s="24">
        <v>2104008320</v>
      </c>
      <c r="B610" s="40">
        <v>51685</v>
      </c>
      <c r="C610" s="25"/>
      <c r="D610" s="25"/>
      <c r="E610" s="25"/>
      <c r="F610" s="25"/>
      <c r="G610" s="25" t="s">
        <v>12</v>
      </c>
      <c r="H610" s="25">
        <v>3.4349363580583603E-2</v>
      </c>
      <c r="I610" s="25">
        <v>153</v>
      </c>
      <c r="J610" s="25">
        <v>2.2450564431754E-4</v>
      </c>
      <c r="K610" s="25">
        <v>10476</v>
      </c>
      <c r="L610" s="26">
        <v>607092</v>
      </c>
      <c r="M610" s="24">
        <v>2104008320</v>
      </c>
      <c r="N610" s="25">
        <v>51685</v>
      </c>
      <c r="O610" s="25"/>
      <c r="P610" s="25"/>
      <c r="Q610" s="25"/>
      <c r="R610" s="25"/>
      <c r="S610" s="25" t="s">
        <v>12</v>
      </c>
      <c r="T610" s="25">
        <v>0.22349391108924399</v>
      </c>
      <c r="U610" s="25">
        <v>365</v>
      </c>
      <c r="V610" s="25">
        <v>6.1231208517601202E-4</v>
      </c>
      <c r="W610" s="25">
        <v>10476</v>
      </c>
      <c r="X610" s="27">
        <v>607092</v>
      </c>
      <c r="Y610" s="28">
        <f t="shared" si="18"/>
        <v>1.0045268939246046E-3</v>
      </c>
      <c r="AA610" t="str">
        <f t="shared" si="19"/>
        <v>2104008320-51685-VOC</v>
      </c>
      <c r="AB610" t="str">
        <f>IF(COUNTIF('NP-NRModel-MAR-WILDFIRES Modifi'!V:V, AA610)=0, "Missing", "")</f>
        <v/>
      </c>
    </row>
    <row r="611" spans="1:28" hidden="1" x14ac:dyDescent="0.3">
      <c r="A611" s="24">
        <v>2104008330</v>
      </c>
      <c r="B611" s="40">
        <v>11001</v>
      </c>
      <c r="C611" s="25"/>
      <c r="D611" s="25"/>
      <c r="E611" s="25"/>
      <c r="F611" s="25"/>
      <c r="G611" s="25" t="s">
        <v>955</v>
      </c>
      <c r="H611" s="25">
        <v>1.7495106986008199E-3</v>
      </c>
      <c r="I611" s="25">
        <v>153</v>
      </c>
      <c r="J611" s="29">
        <v>1.14347104483714E-5</v>
      </c>
      <c r="K611" s="25">
        <v>10476</v>
      </c>
      <c r="L611" s="26">
        <v>198927</v>
      </c>
      <c r="M611" s="24">
        <v>2104008330</v>
      </c>
      <c r="N611" s="25">
        <v>11001</v>
      </c>
      <c r="O611" s="25"/>
      <c r="P611" s="25"/>
      <c r="Q611" s="25"/>
      <c r="R611" s="25"/>
      <c r="S611" s="25" t="s">
        <v>955</v>
      </c>
      <c r="T611" s="25">
        <v>1.13831799999867E-2</v>
      </c>
      <c r="U611" s="25">
        <v>365</v>
      </c>
      <c r="V611" s="29">
        <v>3.1186794520511702E-5</v>
      </c>
      <c r="W611" s="25">
        <v>10476</v>
      </c>
      <c r="X611" s="27">
        <v>198927</v>
      </c>
      <c r="Y611" s="28">
        <f t="shared" si="18"/>
        <v>1.0045268939246116E-3</v>
      </c>
      <c r="AA611" t="str">
        <f t="shared" si="19"/>
        <v>2104008330-11001-NOX</v>
      </c>
      <c r="AB611" t="str">
        <f>IF(COUNTIF('NP-NRModel-MAR-WILDFIRES Modifi'!V:V, AA611)=0, "Missing", "")</f>
        <v/>
      </c>
    </row>
    <row r="612" spans="1:28" hidden="1" x14ac:dyDescent="0.3">
      <c r="A612" s="24">
        <v>2104008330</v>
      </c>
      <c r="B612" s="40">
        <v>11001</v>
      </c>
      <c r="C612" s="25"/>
      <c r="D612" s="25"/>
      <c r="E612" s="25"/>
      <c r="F612" s="25"/>
      <c r="G612" s="25" t="s">
        <v>12</v>
      </c>
      <c r="H612" s="25">
        <v>1.31213317764323E-2</v>
      </c>
      <c r="I612" s="25">
        <v>153</v>
      </c>
      <c r="J612" s="29">
        <v>8.5760338408054501E-5</v>
      </c>
      <c r="K612" s="25">
        <v>10476</v>
      </c>
      <c r="L612" s="26">
        <v>198928</v>
      </c>
      <c r="M612" s="24">
        <v>2104008330</v>
      </c>
      <c r="N612" s="25">
        <v>11001</v>
      </c>
      <c r="O612" s="25"/>
      <c r="P612" s="25"/>
      <c r="Q612" s="25"/>
      <c r="R612" s="25"/>
      <c r="S612" s="25" t="s">
        <v>12</v>
      </c>
      <c r="T612" s="25">
        <v>8.5373859999901103E-2</v>
      </c>
      <c r="U612" s="25">
        <v>365</v>
      </c>
      <c r="V612" s="25">
        <v>2.33900986301098E-4</v>
      </c>
      <c r="W612" s="25">
        <v>10476</v>
      </c>
      <c r="X612" s="27">
        <v>198928</v>
      </c>
      <c r="Y612" s="28">
        <f t="shared" si="18"/>
        <v>1.0045268939246023E-3</v>
      </c>
      <c r="AA612" t="str">
        <f t="shared" si="19"/>
        <v>2104008330-11001-VOC</v>
      </c>
      <c r="AB612" t="str">
        <f>IF(COUNTIF('NP-NRModel-MAR-WILDFIRES Modifi'!V:V, AA612)=0, "Missing", "")</f>
        <v/>
      </c>
    </row>
    <row r="613" spans="1:28" hidden="1" x14ac:dyDescent="0.3">
      <c r="A613" s="24">
        <v>2104008330</v>
      </c>
      <c r="B613" s="40">
        <v>24009</v>
      </c>
      <c r="C613" s="25"/>
      <c r="D613" s="25"/>
      <c r="E613" s="25"/>
      <c r="F613" s="25"/>
      <c r="G613" s="25" t="s">
        <v>955</v>
      </c>
      <c r="H613" s="25">
        <v>0.22660826804745701</v>
      </c>
      <c r="I613" s="25">
        <v>153</v>
      </c>
      <c r="J613" s="25">
        <v>1.4810997911598499E-3</v>
      </c>
      <c r="K613" s="25">
        <v>10476</v>
      </c>
      <c r="L613" s="26">
        <v>503942</v>
      </c>
      <c r="M613" s="24">
        <v>2104008330</v>
      </c>
      <c r="N613" s="25">
        <v>24009</v>
      </c>
      <c r="O613" s="25"/>
      <c r="P613" s="25"/>
      <c r="Q613" s="25"/>
      <c r="R613" s="25"/>
      <c r="S613" s="25" t="s">
        <v>955</v>
      </c>
      <c r="T613" s="25">
        <v>1.4744252245684699</v>
      </c>
      <c r="U613" s="25">
        <v>365</v>
      </c>
      <c r="V613" s="25">
        <v>4.0395211632012996E-3</v>
      </c>
      <c r="W613" s="25">
        <v>10476</v>
      </c>
      <c r="X613" s="27">
        <v>503942</v>
      </c>
      <c r="Y613" s="28">
        <f t="shared" si="18"/>
        <v>1.0045268939246027E-3</v>
      </c>
      <c r="AA613" t="str">
        <f t="shared" si="19"/>
        <v>2104008330-24009-NOX</v>
      </c>
      <c r="AB613" t="str">
        <f>IF(COUNTIF('NP-NRModel-MAR-WILDFIRES Modifi'!V:V, AA613)=0, "Missing", "")</f>
        <v/>
      </c>
    </row>
    <row r="614" spans="1:28" hidden="1" x14ac:dyDescent="0.3">
      <c r="A614" s="24">
        <v>2104008330</v>
      </c>
      <c r="B614" s="40">
        <v>24009</v>
      </c>
      <c r="C614" s="25"/>
      <c r="D614" s="25"/>
      <c r="E614" s="25"/>
      <c r="F614" s="25"/>
      <c r="G614" s="25" t="s">
        <v>12</v>
      </c>
      <c r="H614" s="25">
        <v>1.6995620103559299</v>
      </c>
      <c r="I614" s="25">
        <v>153</v>
      </c>
      <c r="J614" s="25">
        <v>1.1108248433698901E-2</v>
      </c>
      <c r="K614" s="25">
        <v>10476</v>
      </c>
      <c r="L614" s="26">
        <v>503946</v>
      </c>
      <c r="M614" s="24">
        <v>2104008330</v>
      </c>
      <c r="N614" s="25">
        <v>24009</v>
      </c>
      <c r="O614" s="25"/>
      <c r="P614" s="25"/>
      <c r="Q614" s="25"/>
      <c r="R614" s="25"/>
      <c r="S614" s="25" t="s">
        <v>12</v>
      </c>
      <c r="T614" s="25">
        <v>11.058189184263499</v>
      </c>
      <c r="U614" s="25">
        <v>365</v>
      </c>
      <c r="V614" s="25">
        <v>3.0296408724009599E-2</v>
      </c>
      <c r="W614" s="25">
        <v>10476</v>
      </c>
      <c r="X614" s="27">
        <v>503946</v>
      </c>
      <c r="Y614" s="28">
        <f t="shared" si="18"/>
        <v>1.0045268939246075E-3</v>
      </c>
      <c r="AA614" t="str">
        <f t="shared" si="19"/>
        <v>2104008330-24009-VOC</v>
      </c>
      <c r="AB614" t="str">
        <f>IF(COUNTIF('NP-NRModel-MAR-WILDFIRES Modifi'!V:V, AA614)=0, "Missing", "")</f>
        <v/>
      </c>
    </row>
    <row r="615" spans="1:28" hidden="1" x14ac:dyDescent="0.3">
      <c r="A615" s="24">
        <v>2104008330</v>
      </c>
      <c r="B615" s="40">
        <v>24017</v>
      </c>
      <c r="C615" s="25"/>
      <c r="D615" s="25"/>
      <c r="E615" s="25"/>
      <c r="F615" s="25"/>
      <c r="G615" s="25" t="s">
        <v>955</v>
      </c>
      <c r="H615" s="25">
        <v>0.31489333952545201</v>
      </c>
      <c r="I615" s="25">
        <v>153</v>
      </c>
      <c r="J615" s="25">
        <v>2.0581264021271401E-3</v>
      </c>
      <c r="K615" s="25">
        <v>10476</v>
      </c>
      <c r="L615" s="26">
        <v>764848</v>
      </c>
      <c r="M615" s="24">
        <v>2104008330</v>
      </c>
      <c r="N615" s="25">
        <v>24017</v>
      </c>
      <c r="O615" s="25"/>
      <c r="P615" s="25"/>
      <c r="Q615" s="25"/>
      <c r="R615" s="25"/>
      <c r="S615" s="25" t="s">
        <v>955</v>
      </c>
      <c r="T615" s="25">
        <v>2.0488514688603399</v>
      </c>
      <c r="U615" s="25">
        <v>365</v>
      </c>
      <c r="V615" s="25">
        <v>5.6132916955077897E-3</v>
      </c>
      <c r="W615" s="25">
        <v>10476</v>
      </c>
      <c r="X615" s="27">
        <v>764848</v>
      </c>
      <c r="Y615" s="28">
        <f t="shared" si="18"/>
        <v>1.0045268939246042E-3</v>
      </c>
      <c r="AA615" t="str">
        <f t="shared" si="19"/>
        <v>2104008330-24017-NOX</v>
      </c>
      <c r="AB615" t="str">
        <f>IF(COUNTIF('NP-NRModel-MAR-WILDFIRES Modifi'!V:V, AA615)=0, "Missing", "")</f>
        <v/>
      </c>
    </row>
    <row r="616" spans="1:28" hidden="1" x14ac:dyDescent="0.3">
      <c r="A616" s="24">
        <v>2104008330</v>
      </c>
      <c r="B616" s="40">
        <v>24017</v>
      </c>
      <c r="C616" s="25"/>
      <c r="D616" s="25"/>
      <c r="E616" s="25"/>
      <c r="F616" s="25"/>
      <c r="G616" s="25" t="s">
        <v>12</v>
      </c>
      <c r="H616" s="25">
        <v>2.36170038906827</v>
      </c>
      <c r="I616" s="25">
        <v>153</v>
      </c>
      <c r="J616" s="25">
        <v>1.54359502553482E-2</v>
      </c>
      <c r="K616" s="25">
        <v>10476</v>
      </c>
      <c r="L616" s="26">
        <v>764847</v>
      </c>
      <c r="M616" s="24">
        <v>2104008330</v>
      </c>
      <c r="N616" s="25">
        <v>24017</v>
      </c>
      <c r="O616" s="25"/>
      <c r="P616" s="25"/>
      <c r="Q616" s="25"/>
      <c r="R616" s="25"/>
      <c r="S616" s="25" t="s">
        <v>12</v>
      </c>
      <c r="T616" s="25">
        <v>15.366388245755299</v>
      </c>
      <c r="U616" s="25">
        <v>365</v>
      </c>
      <c r="V616" s="25">
        <v>4.2099693823987198E-2</v>
      </c>
      <c r="W616" s="25">
        <v>10476</v>
      </c>
      <c r="X616" s="27">
        <v>764847</v>
      </c>
      <c r="Y616" s="28">
        <f t="shared" si="18"/>
        <v>1.0045268939246094E-3</v>
      </c>
      <c r="AA616" t="str">
        <f t="shared" si="19"/>
        <v>2104008330-24017-VOC</v>
      </c>
      <c r="AB616" t="str">
        <f>IF(COUNTIF('NP-NRModel-MAR-WILDFIRES Modifi'!V:V, AA616)=0, "Missing", "")</f>
        <v/>
      </c>
    </row>
    <row r="617" spans="1:28" hidden="1" x14ac:dyDescent="0.3">
      <c r="A617" s="24">
        <v>2104008330</v>
      </c>
      <c r="B617" s="40">
        <v>24021</v>
      </c>
      <c r="C617" s="25"/>
      <c r="D617" s="25"/>
      <c r="E617" s="25"/>
      <c r="F617" s="25"/>
      <c r="G617" s="25" t="s">
        <v>955</v>
      </c>
      <c r="H617" s="25">
        <v>0.42756470930113599</v>
      </c>
      <c r="I617" s="25">
        <v>153</v>
      </c>
      <c r="J617" s="25">
        <v>2.7945405836675499E-3</v>
      </c>
      <c r="K617" s="25">
        <v>10476</v>
      </c>
      <c r="L617" s="26">
        <v>807959</v>
      </c>
      <c r="M617" s="24">
        <v>2104008330</v>
      </c>
      <c r="N617" s="25">
        <v>24021</v>
      </c>
      <c r="O617" s="25"/>
      <c r="P617" s="25"/>
      <c r="Q617" s="25"/>
      <c r="R617" s="25"/>
      <c r="S617" s="25" t="s">
        <v>955</v>
      </c>
      <c r="T617" s="25">
        <v>2.78194700467352</v>
      </c>
      <c r="U617" s="25">
        <v>365</v>
      </c>
      <c r="V617" s="25">
        <v>7.6217726155439003E-3</v>
      </c>
      <c r="W617" s="25">
        <v>10476</v>
      </c>
      <c r="X617" s="27">
        <v>807959</v>
      </c>
      <c r="Y617" s="28">
        <f t="shared" si="18"/>
        <v>1.0045268939246051E-3</v>
      </c>
      <c r="AA617" t="str">
        <f t="shared" si="19"/>
        <v>2104008330-24021-NOX</v>
      </c>
      <c r="AB617" t="str">
        <f>IF(COUNTIF('NP-NRModel-MAR-WILDFIRES Modifi'!V:V, AA617)=0, "Missing", "")</f>
        <v/>
      </c>
    </row>
    <row r="618" spans="1:28" hidden="1" x14ac:dyDescent="0.3">
      <c r="A618" s="24">
        <v>2104008330</v>
      </c>
      <c r="B618" s="40">
        <v>24021</v>
      </c>
      <c r="C618" s="25"/>
      <c r="D618" s="25"/>
      <c r="E618" s="25"/>
      <c r="F618" s="25"/>
      <c r="G618" s="25" t="s">
        <v>12</v>
      </c>
      <c r="H618" s="25">
        <v>3.2067360050132798</v>
      </c>
      <c r="I618" s="25">
        <v>153</v>
      </c>
      <c r="J618" s="25">
        <v>2.0959058856295901E-2</v>
      </c>
      <c r="K618" s="25">
        <v>10476</v>
      </c>
      <c r="L618" s="26">
        <v>807956</v>
      </c>
      <c r="M618" s="24">
        <v>2104008330</v>
      </c>
      <c r="N618" s="25">
        <v>24021</v>
      </c>
      <c r="O618" s="25"/>
      <c r="P618" s="25"/>
      <c r="Q618" s="25"/>
      <c r="R618" s="25"/>
      <c r="S618" s="25" t="s">
        <v>12</v>
      </c>
      <c r="T618" s="25">
        <v>20.864606993656999</v>
      </c>
      <c r="U618" s="25">
        <v>365</v>
      </c>
      <c r="V618" s="25">
        <v>5.71633068319371E-2</v>
      </c>
      <c r="W618" s="25">
        <v>10476</v>
      </c>
      <c r="X618" s="27">
        <v>807956</v>
      </c>
      <c r="Y618" s="28">
        <f t="shared" si="18"/>
        <v>1.0045268939246072E-3</v>
      </c>
      <c r="AA618" t="str">
        <f t="shared" si="19"/>
        <v>2104008330-24021-VOC</v>
      </c>
      <c r="AB618" t="str">
        <f>IF(COUNTIF('NP-NRModel-MAR-WILDFIRES Modifi'!V:V, AA618)=0, "Missing", "")</f>
        <v/>
      </c>
    </row>
    <row r="619" spans="1:28" hidden="1" x14ac:dyDescent="0.3">
      <c r="A619" s="24">
        <v>2104008330</v>
      </c>
      <c r="B619" s="40">
        <v>24031</v>
      </c>
      <c r="C619" s="25"/>
      <c r="D619" s="25"/>
      <c r="E619" s="25"/>
      <c r="F619" s="25"/>
      <c r="G619" s="25" t="s">
        <v>955</v>
      </c>
      <c r="H619" s="25">
        <v>0.611115405475669</v>
      </c>
      <c r="I619" s="25">
        <v>153</v>
      </c>
      <c r="J619" s="25">
        <v>3.9942183364422802E-3</v>
      </c>
      <c r="K619" s="25">
        <v>10476</v>
      </c>
      <c r="L619" s="26">
        <v>847156</v>
      </c>
      <c r="M619" s="24">
        <v>2104008330</v>
      </c>
      <c r="N619" s="25">
        <v>24031</v>
      </c>
      <c r="O619" s="25"/>
      <c r="P619" s="25"/>
      <c r="Q619" s="25"/>
      <c r="R619" s="25"/>
      <c r="S619" s="25" t="s">
        <v>955</v>
      </c>
      <c r="T619" s="25">
        <v>3.97621841744545</v>
      </c>
      <c r="U619" s="25">
        <v>365</v>
      </c>
      <c r="V619" s="25">
        <v>1.08937490888916E-2</v>
      </c>
      <c r="W619" s="25">
        <v>10476</v>
      </c>
      <c r="X619" s="27">
        <v>847156</v>
      </c>
      <c r="Y619" s="28">
        <f t="shared" si="18"/>
        <v>1.0045268939246036E-3</v>
      </c>
      <c r="AA619" t="str">
        <f t="shared" si="19"/>
        <v>2104008330-24031-NOX</v>
      </c>
      <c r="AB619" t="str">
        <f>IF(COUNTIF('NP-NRModel-MAR-WILDFIRES Modifi'!V:V, AA619)=0, "Missing", "")</f>
        <v/>
      </c>
    </row>
    <row r="620" spans="1:28" hidden="1" x14ac:dyDescent="0.3">
      <c r="A620" s="24">
        <v>2104008330</v>
      </c>
      <c r="B620" s="40">
        <v>24031</v>
      </c>
      <c r="C620" s="25"/>
      <c r="D620" s="25"/>
      <c r="E620" s="25"/>
      <c r="F620" s="25"/>
      <c r="G620" s="25" t="s">
        <v>12</v>
      </c>
      <c r="H620" s="25">
        <v>4.5833648558127402</v>
      </c>
      <c r="I620" s="25">
        <v>153</v>
      </c>
      <c r="J620" s="25">
        <v>2.9956633044527701E-2</v>
      </c>
      <c r="K620" s="25">
        <v>10476</v>
      </c>
      <c r="L620" s="26">
        <v>847149</v>
      </c>
      <c r="M620" s="24">
        <v>2104008330</v>
      </c>
      <c r="N620" s="25">
        <v>24031</v>
      </c>
      <c r="O620" s="25"/>
      <c r="P620" s="25"/>
      <c r="Q620" s="25"/>
      <c r="R620" s="25"/>
      <c r="S620" s="25" t="s">
        <v>12</v>
      </c>
      <c r="T620" s="25">
        <v>29.821633672234999</v>
      </c>
      <c r="U620" s="25">
        <v>365</v>
      </c>
      <c r="V620" s="25">
        <v>8.1703105951328903E-2</v>
      </c>
      <c r="W620" s="25">
        <v>10476</v>
      </c>
      <c r="X620" s="27">
        <v>847149</v>
      </c>
      <c r="Y620" s="28">
        <f t="shared" si="18"/>
        <v>1.0045268939246072E-3</v>
      </c>
      <c r="AA620" t="str">
        <f t="shared" si="19"/>
        <v>2104008330-24031-VOC</v>
      </c>
      <c r="AB620" t="str">
        <f>IF(COUNTIF('NP-NRModel-MAR-WILDFIRES Modifi'!V:V, AA620)=0, "Missing", "")</f>
        <v/>
      </c>
    </row>
    <row r="621" spans="1:28" hidden="1" x14ac:dyDescent="0.3">
      <c r="A621" s="24">
        <v>2104008330</v>
      </c>
      <c r="B621" s="40">
        <v>24033</v>
      </c>
      <c r="C621" s="25"/>
      <c r="D621" s="25"/>
      <c r="E621" s="25"/>
      <c r="F621" s="25"/>
      <c r="G621" s="25" t="s">
        <v>955</v>
      </c>
      <c r="H621" s="25">
        <v>0.53945886312475599</v>
      </c>
      <c r="I621" s="25">
        <v>153</v>
      </c>
      <c r="J621" s="25">
        <v>3.5258749223840299E-3</v>
      </c>
      <c r="K621" s="25">
        <v>10476</v>
      </c>
      <c r="L621" s="26">
        <v>878906</v>
      </c>
      <c r="M621" s="24">
        <v>2104008330</v>
      </c>
      <c r="N621" s="25">
        <v>24033</v>
      </c>
      <c r="O621" s="25"/>
      <c r="P621" s="25"/>
      <c r="Q621" s="25"/>
      <c r="R621" s="25"/>
      <c r="S621" s="25" t="s">
        <v>955</v>
      </c>
      <c r="T621" s="25">
        <v>3.5099855899414698</v>
      </c>
      <c r="U621" s="25">
        <v>365</v>
      </c>
      <c r="V621" s="25">
        <v>9.6163988765519803E-3</v>
      </c>
      <c r="W621" s="25">
        <v>10476</v>
      </c>
      <c r="X621" s="27">
        <v>878906</v>
      </c>
      <c r="Y621" s="28">
        <f t="shared" si="18"/>
        <v>1.0045268939246057E-3</v>
      </c>
      <c r="AA621" t="str">
        <f t="shared" si="19"/>
        <v>2104008330-24033-NOX</v>
      </c>
      <c r="AB621" t="str">
        <f>IF(COUNTIF('NP-NRModel-MAR-WILDFIRES Modifi'!V:V, AA621)=0, "Missing", "")</f>
        <v/>
      </c>
    </row>
    <row r="622" spans="1:28" hidden="1" x14ac:dyDescent="0.3">
      <c r="A622" s="24">
        <v>2104008330</v>
      </c>
      <c r="B622" s="40">
        <v>24033</v>
      </c>
      <c r="C622" s="25"/>
      <c r="D622" s="25"/>
      <c r="E622" s="25"/>
      <c r="F622" s="25"/>
      <c r="G622" s="25" t="s">
        <v>12</v>
      </c>
      <c r="H622" s="25">
        <v>4.0459414734356702</v>
      </c>
      <c r="I622" s="25">
        <v>153</v>
      </c>
      <c r="J622" s="25">
        <v>2.64440619178802E-2</v>
      </c>
      <c r="K622" s="25">
        <v>10476</v>
      </c>
      <c r="L622" s="26">
        <v>878910</v>
      </c>
      <c r="M622" s="24">
        <v>2104008330</v>
      </c>
      <c r="N622" s="25">
        <v>24033</v>
      </c>
      <c r="O622" s="25"/>
      <c r="P622" s="25"/>
      <c r="Q622" s="25"/>
      <c r="R622" s="25"/>
      <c r="S622" s="25" t="s">
        <v>12</v>
      </c>
      <c r="T622" s="25">
        <v>26.324891924561001</v>
      </c>
      <c r="U622" s="25">
        <v>365</v>
      </c>
      <c r="V622" s="25">
        <v>7.21229915741399E-2</v>
      </c>
      <c r="W622" s="25">
        <v>10476</v>
      </c>
      <c r="X622" s="27">
        <v>878910</v>
      </c>
      <c r="Y622" s="28">
        <f t="shared" si="18"/>
        <v>1.0045268939246057E-3</v>
      </c>
      <c r="AA622" t="str">
        <f t="shared" si="19"/>
        <v>2104008330-24033-VOC</v>
      </c>
      <c r="AB622" t="str">
        <f>IF(COUNTIF('NP-NRModel-MAR-WILDFIRES Modifi'!V:V, AA622)=0, "Missing", "")</f>
        <v/>
      </c>
    </row>
    <row r="623" spans="1:28" hidden="1" x14ac:dyDescent="0.3">
      <c r="A623" s="24">
        <v>2104008330</v>
      </c>
      <c r="B623" s="40">
        <v>51013</v>
      </c>
      <c r="C623" s="25"/>
      <c r="D623" s="25"/>
      <c r="E623" s="25"/>
      <c r="F623" s="25"/>
      <c r="G623" s="25" t="s">
        <v>955</v>
      </c>
      <c r="H623" s="25">
        <v>2.8716662232026201E-2</v>
      </c>
      <c r="I623" s="25">
        <v>153</v>
      </c>
      <c r="J623" s="25">
        <v>1.8769060282370099E-4</v>
      </c>
      <c r="K623" s="25">
        <v>10476</v>
      </c>
      <c r="L623" s="26">
        <v>2069619</v>
      </c>
      <c r="M623" s="24">
        <v>2104008330</v>
      </c>
      <c r="N623" s="25">
        <v>51013</v>
      </c>
      <c r="O623" s="25"/>
      <c r="P623" s="25"/>
      <c r="Q623" s="25"/>
      <c r="R623" s="25"/>
      <c r="S623" s="25" t="s">
        <v>955</v>
      </c>
      <c r="T623" s="25">
        <v>0.18684477634083901</v>
      </c>
      <c r="U623" s="25">
        <v>365</v>
      </c>
      <c r="V623" s="25">
        <v>5.1190349682421704E-4</v>
      </c>
      <c r="W623" s="25">
        <v>10476</v>
      </c>
      <c r="X623" s="27">
        <v>2069619</v>
      </c>
      <c r="Y623" s="28">
        <f t="shared" si="18"/>
        <v>1.0045268939246075E-3</v>
      </c>
      <c r="AA623" t="str">
        <f t="shared" si="19"/>
        <v>2104008330-51013-NOX</v>
      </c>
      <c r="AB623" t="str">
        <f>IF(COUNTIF('NP-NRModel-MAR-WILDFIRES Modifi'!V:V, AA623)=0, "Missing", "")</f>
        <v/>
      </c>
    </row>
    <row r="624" spans="1:28" hidden="1" x14ac:dyDescent="0.3">
      <c r="A624" s="24">
        <v>2104008330</v>
      </c>
      <c r="B624" s="40">
        <v>51013</v>
      </c>
      <c r="C624" s="25"/>
      <c r="D624" s="25"/>
      <c r="E624" s="25"/>
      <c r="F624" s="25"/>
      <c r="G624" s="25" t="s">
        <v>12</v>
      </c>
      <c r="H624" s="25">
        <v>0.21537489156072701</v>
      </c>
      <c r="I624" s="25">
        <v>153</v>
      </c>
      <c r="J624" s="25">
        <v>1.4076790298086701E-3</v>
      </c>
      <c r="K624" s="25">
        <v>10476</v>
      </c>
      <c r="L624" s="26">
        <v>2069612</v>
      </c>
      <c r="M624" s="24">
        <v>2104008330</v>
      </c>
      <c r="N624" s="25">
        <v>51013</v>
      </c>
      <c r="O624" s="25"/>
      <c r="P624" s="25"/>
      <c r="Q624" s="25"/>
      <c r="R624" s="25"/>
      <c r="S624" s="25" t="s">
        <v>12</v>
      </c>
      <c r="T624" s="25">
        <v>1.4013353334015699</v>
      </c>
      <c r="U624" s="25">
        <v>365</v>
      </c>
      <c r="V624" s="25">
        <v>3.83927488603171E-3</v>
      </c>
      <c r="W624" s="25">
        <v>10476</v>
      </c>
      <c r="X624" s="27">
        <v>2069612</v>
      </c>
      <c r="Y624" s="28">
        <f t="shared" si="18"/>
        <v>1.0045268939245981E-3</v>
      </c>
      <c r="AA624" t="str">
        <f t="shared" si="19"/>
        <v>2104008330-51013-VOC</v>
      </c>
      <c r="AB624" t="str">
        <f>IF(COUNTIF('NP-NRModel-MAR-WILDFIRES Modifi'!V:V, AA624)=0, "Missing", "")</f>
        <v/>
      </c>
    </row>
    <row r="625" spans="1:28" hidden="1" x14ac:dyDescent="0.3">
      <c r="A625" s="24">
        <v>2104008330</v>
      </c>
      <c r="B625" s="40">
        <v>51059</v>
      </c>
      <c r="C625" s="25"/>
      <c r="D625" s="25"/>
      <c r="E625" s="25"/>
      <c r="F625" s="25"/>
      <c r="G625" s="25" t="s">
        <v>955</v>
      </c>
      <c r="H625" s="25">
        <v>0.63776080851447703</v>
      </c>
      <c r="I625" s="25">
        <v>153</v>
      </c>
      <c r="J625" s="25">
        <v>4.1683712974802398E-3</v>
      </c>
      <c r="K625" s="25">
        <v>10476</v>
      </c>
      <c r="L625" s="26">
        <v>625073</v>
      </c>
      <c r="M625" s="24">
        <v>2104008330</v>
      </c>
      <c r="N625" s="25">
        <v>51059</v>
      </c>
      <c r="O625" s="25"/>
      <c r="P625" s="25"/>
      <c r="Q625" s="25"/>
      <c r="R625" s="25"/>
      <c r="S625" s="25" t="s">
        <v>955</v>
      </c>
      <c r="T625" s="25">
        <v>4.1495865592953596</v>
      </c>
      <c r="U625" s="25">
        <v>365</v>
      </c>
      <c r="V625" s="25">
        <v>1.13687302994393E-2</v>
      </c>
      <c r="W625" s="25">
        <v>10476</v>
      </c>
      <c r="X625" s="27">
        <v>625073</v>
      </c>
      <c r="Y625" s="28">
        <f t="shared" si="18"/>
        <v>1.004526893924601E-3</v>
      </c>
      <c r="AA625" t="str">
        <f t="shared" si="19"/>
        <v>2104008330-51059-NOX</v>
      </c>
      <c r="AB625" t="str">
        <f>IF(COUNTIF('NP-NRModel-MAR-WILDFIRES Modifi'!V:V, AA625)=0, "Missing", "")</f>
        <v/>
      </c>
    </row>
    <row r="626" spans="1:28" hidden="1" x14ac:dyDescent="0.3">
      <c r="A626" s="24">
        <v>2104008330</v>
      </c>
      <c r="B626" s="40">
        <v>51059</v>
      </c>
      <c r="C626" s="25"/>
      <c r="D626" s="25"/>
      <c r="E626" s="25"/>
      <c r="F626" s="25"/>
      <c r="G626" s="25" t="s">
        <v>12</v>
      </c>
      <c r="H626" s="25">
        <v>4.7832064397559098</v>
      </c>
      <c r="I626" s="25">
        <v>153</v>
      </c>
      <c r="J626" s="25">
        <v>3.1262787187947103E-2</v>
      </c>
      <c r="K626" s="25">
        <v>10476</v>
      </c>
      <c r="L626" s="26">
        <v>625072</v>
      </c>
      <c r="M626" s="24">
        <v>2104008330</v>
      </c>
      <c r="N626" s="25">
        <v>51059</v>
      </c>
      <c r="O626" s="25"/>
      <c r="P626" s="25"/>
      <c r="Q626" s="25"/>
      <c r="R626" s="25"/>
      <c r="S626" s="25" t="s">
        <v>12</v>
      </c>
      <c r="T626" s="25">
        <v>31.121901640488701</v>
      </c>
      <c r="U626" s="25">
        <v>365</v>
      </c>
      <c r="V626" s="25">
        <v>8.5265483946544401E-2</v>
      </c>
      <c r="W626" s="25">
        <v>10476</v>
      </c>
      <c r="X626" s="27">
        <v>625072</v>
      </c>
      <c r="Y626" s="28">
        <f t="shared" si="18"/>
        <v>1.0045268939246025E-3</v>
      </c>
      <c r="AA626" t="str">
        <f t="shared" si="19"/>
        <v>2104008330-51059-VOC</v>
      </c>
      <c r="AB626" t="str">
        <f>IF(COUNTIF('NP-NRModel-MAR-WILDFIRES Modifi'!V:V, AA626)=0, "Missing", "")</f>
        <v/>
      </c>
    </row>
    <row r="627" spans="1:28" hidden="1" x14ac:dyDescent="0.3">
      <c r="A627" s="24">
        <v>2104008330</v>
      </c>
      <c r="B627" s="40">
        <v>51107</v>
      </c>
      <c r="C627" s="25"/>
      <c r="D627" s="25"/>
      <c r="E627" s="25"/>
      <c r="F627" s="25"/>
      <c r="G627" s="25" t="s">
        <v>955</v>
      </c>
      <c r="H627" s="25">
        <v>0.39628255317103001</v>
      </c>
      <c r="I627" s="25">
        <v>153</v>
      </c>
      <c r="J627" s="25">
        <v>2.5900820468694801E-3</v>
      </c>
      <c r="K627" s="25">
        <v>10476</v>
      </c>
      <c r="L627" s="26">
        <v>1247524</v>
      </c>
      <c r="M627" s="24">
        <v>2104008330</v>
      </c>
      <c r="N627" s="25">
        <v>51107</v>
      </c>
      <c r="O627" s="25"/>
      <c r="P627" s="25"/>
      <c r="Q627" s="25"/>
      <c r="R627" s="25"/>
      <c r="S627" s="25" t="s">
        <v>955</v>
      </c>
      <c r="T627" s="25">
        <v>2.57840985894389</v>
      </c>
      <c r="U627" s="25">
        <v>365</v>
      </c>
      <c r="V627" s="25">
        <v>7.0641365998462902E-3</v>
      </c>
      <c r="W627" s="25">
        <v>10476</v>
      </c>
      <c r="X627" s="27">
        <v>1247524</v>
      </c>
      <c r="Y627" s="28">
        <f t="shared" si="18"/>
        <v>1.0045268939246033E-3</v>
      </c>
      <c r="AA627" t="str">
        <f t="shared" si="19"/>
        <v>2104008330-51107-NOX</v>
      </c>
      <c r="AB627" t="str">
        <f>IF(COUNTIF('NP-NRModel-MAR-WILDFIRES Modifi'!V:V, AA627)=0, "Missing", "")</f>
        <v/>
      </c>
    </row>
    <row r="628" spans="1:28" hidden="1" x14ac:dyDescent="0.3">
      <c r="A628" s="24">
        <v>2104008330</v>
      </c>
      <c r="B628" s="40">
        <v>51107</v>
      </c>
      <c r="C628" s="25"/>
      <c r="D628" s="25"/>
      <c r="E628" s="25"/>
      <c r="F628" s="25"/>
      <c r="G628" s="25" t="s">
        <v>12</v>
      </c>
      <c r="H628" s="25">
        <v>2.9721195246800698</v>
      </c>
      <c r="I628" s="25">
        <v>153</v>
      </c>
      <c r="J628" s="25">
        <v>1.9425617808366501E-2</v>
      </c>
      <c r="K628" s="25">
        <v>10476</v>
      </c>
      <c r="L628" s="26">
        <v>1247527</v>
      </c>
      <c r="M628" s="24">
        <v>2104008330</v>
      </c>
      <c r="N628" s="25">
        <v>51107</v>
      </c>
      <c r="O628" s="25"/>
      <c r="P628" s="25"/>
      <c r="Q628" s="25"/>
      <c r="R628" s="25"/>
      <c r="S628" s="25" t="s">
        <v>12</v>
      </c>
      <c r="T628" s="25">
        <v>19.338076387852698</v>
      </c>
      <c r="U628" s="25">
        <v>365</v>
      </c>
      <c r="V628" s="25">
        <v>5.2981031199596601E-2</v>
      </c>
      <c r="W628" s="25">
        <v>10476</v>
      </c>
      <c r="X628" s="27">
        <v>1247527</v>
      </c>
      <c r="Y628" s="28">
        <f t="shared" si="18"/>
        <v>1.0045268939246094E-3</v>
      </c>
      <c r="AA628" t="str">
        <f t="shared" si="19"/>
        <v>2104008330-51107-VOC</v>
      </c>
      <c r="AB628" t="str">
        <f>IF(COUNTIF('NP-NRModel-MAR-WILDFIRES Modifi'!V:V, AA628)=0, "Missing", "")</f>
        <v/>
      </c>
    </row>
    <row r="629" spans="1:28" hidden="1" x14ac:dyDescent="0.3">
      <c r="A629" s="24">
        <v>2104008330</v>
      </c>
      <c r="B629" s="40">
        <v>51153</v>
      </c>
      <c r="C629" s="25"/>
      <c r="D629" s="25"/>
      <c r="E629" s="25"/>
      <c r="F629" s="25"/>
      <c r="G629" s="25" t="s">
        <v>955</v>
      </c>
      <c r="H629" s="25">
        <v>0.39863341513363998</v>
      </c>
      <c r="I629" s="25">
        <v>153</v>
      </c>
      <c r="J629" s="25">
        <v>2.6054471577362098E-3</v>
      </c>
      <c r="K629" s="25">
        <v>10476</v>
      </c>
      <c r="L629" s="26">
        <v>161493</v>
      </c>
      <c r="M629" s="24">
        <v>2104008330</v>
      </c>
      <c r="N629" s="25">
        <v>51153</v>
      </c>
      <c r="O629" s="25"/>
      <c r="P629" s="25"/>
      <c r="Q629" s="25"/>
      <c r="R629" s="25"/>
      <c r="S629" s="25" t="s">
        <v>955</v>
      </c>
      <c r="T629" s="25">
        <v>2.5937057270382602</v>
      </c>
      <c r="U629" s="25">
        <v>365</v>
      </c>
      <c r="V629" s="25">
        <v>7.1060430877760697E-3</v>
      </c>
      <c r="W629" s="25">
        <v>10476</v>
      </c>
      <c r="X629" s="27">
        <v>161493</v>
      </c>
      <c r="Y629" s="28">
        <f t="shared" si="18"/>
        <v>1.0045268939246077E-3</v>
      </c>
      <c r="AA629" t="str">
        <f t="shared" si="19"/>
        <v>2104008330-51153-NOX</v>
      </c>
      <c r="AB629" t="str">
        <f>IF(COUNTIF('NP-NRModel-MAR-WILDFIRES Modifi'!V:V, AA629)=0, "Missing", "")</f>
        <v/>
      </c>
    </row>
    <row r="630" spans="1:28" hidden="1" x14ac:dyDescent="0.3">
      <c r="A630" s="24">
        <v>2104008330</v>
      </c>
      <c r="B630" s="40">
        <v>51153</v>
      </c>
      <c r="C630" s="25"/>
      <c r="D630" s="25"/>
      <c r="E630" s="25"/>
      <c r="F630" s="25"/>
      <c r="G630" s="25" t="s">
        <v>12</v>
      </c>
      <c r="H630" s="25">
        <v>2.9897506135023</v>
      </c>
      <c r="I630" s="25">
        <v>153</v>
      </c>
      <c r="J630" s="25">
        <v>1.9540853683021601E-2</v>
      </c>
      <c r="K630" s="25">
        <v>10476</v>
      </c>
      <c r="L630" s="26">
        <v>161487</v>
      </c>
      <c r="M630" s="24">
        <v>2104008330</v>
      </c>
      <c r="N630" s="25">
        <v>51153</v>
      </c>
      <c r="O630" s="25"/>
      <c r="P630" s="25"/>
      <c r="Q630" s="25"/>
      <c r="R630" s="25"/>
      <c r="S630" s="25" t="s">
        <v>12</v>
      </c>
      <c r="T630" s="25">
        <v>19.452792952787</v>
      </c>
      <c r="U630" s="25">
        <v>365</v>
      </c>
      <c r="V630" s="25">
        <v>5.3295323158320598E-2</v>
      </c>
      <c r="W630" s="25">
        <v>10476</v>
      </c>
      <c r="X630" s="27">
        <v>161487</v>
      </c>
      <c r="Y630" s="28">
        <f t="shared" si="18"/>
        <v>1.0045268939246066E-3</v>
      </c>
      <c r="AA630" t="str">
        <f t="shared" si="19"/>
        <v>2104008330-51153-VOC</v>
      </c>
      <c r="AB630" t="str">
        <f>IF(COUNTIF('NP-NRModel-MAR-WILDFIRES Modifi'!V:V, AA630)=0, "Missing", "")</f>
        <v/>
      </c>
    </row>
    <row r="631" spans="1:28" hidden="1" x14ac:dyDescent="0.3">
      <c r="A631" s="24">
        <v>2104008330</v>
      </c>
      <c r="B631" s="40">
        <v>51510</v>
      </c>
      <c r="C631" s="25"/>
      <c r="D631" s="25"/>
      <c r="E631" s="25"/>
      <c r="F631" s="25"/>
      <c r="G631" s="25" t="s">
        <v>955</v>
      </c>
      <c r="H631" s="25">
        <v>9.8372875096928505E-3</v>
      </c>
      <c r="I631" s="25">
        <v>153</v>
      </c>
      <c r="J631" s="29">
        <v>6.4295996795378098E-5</v>
      </c>
      <c r="K631" s="25">
        <v>10476</v>
      </c>
      <c r="L631" s="26">
        <v>102751</v>
      </c>
      <c r="M631" s="24">
        <v>2104008330</v>
      </c>
      <c r="N631" s="25">
        <v>51510</v>
      </c>
      <c r="O631" s="25"/>
      <c r="P631" s="25"/>
      <c r="Q631" s="25"/>
      <c r="R631" s="25"/>
      <c r="S631" s="25" t="s">
        <v>955</v>
      </c>
      <c r="T631" s="25">
        <v>6.4006247303323993E-2</v>
      </c>
      <c r="U631" s="25">
        <v>365</v>
      </c>
      <c r="V631" s="25">
        <v>1.75359581652942E-4</v>
      </c>
      <c r="W631" s="25">
        <v>10476</v>
      </c>
      <c r="X631" s="27">
        <v>102751</v>
      </c>
      <c r="Y631" s="28">
        <f t="shared" si="18"/>
        <v>1.0045268939246038E-3</v>
      </c>
      <c r="AA631" t="str">
        <f t="shared" si="19"/>
        <v>2104008330-51510-NOX</v>
      </c>
      <c r="AB631" t="str">
        <f>IF(COUNTIF('NP-NRModel-MAR-WILDFIRES Modifi'!V:V, AA631)=0, "Missing", "")</f>
        <v/>
      </c>
    </row>
    <row r="632" spans="1:28" hidden="1" x14ac:dyDescent="0.3">
      <c r="A632" s="24">
        <v>2104008330</v>
      </c>
      <c r="B632" s="40">
        <v>51510</v>
      </c>
      <c r="C632" s="25"/>
      <c r="D632" s="25"/>
      <c r="E632" s="25"/>
      <c r="F632" s="25"/>
      <c r="G632" s="25" t="s">
        <v>12</v>
      </c>
      <c r="H632" s="25">
        <v>7.3779656322696202E-2</v>
      </c>
      <c r="I632" s="25">
        <v>153</v>
      </c>
      <c r="J632" s="25">
        <v>4.8221997596533501E-4</v>
      </c>
      <c r="K632" s="25">
        <v>10476</v>
      </c>
      <c r="L632" s="26">
        <v>102753</v>
      </c>
      <c r="M632" s="24">
        <v>2104008330</v>
      </c>
      <c r="N632" s="25">
        <v>51510</v>
      </c>
      <c r="O632" s="25"/>
      <c r="P632" s="25"/>
      <c r="Q632" s="25"/>
      <c r="R632" s="25"/>
      <c r="S632" s="25" t="s">
        <v>12</v>
      </c>
      <c r="T632" s="25">
        <v>0.48004685477493098</v>
      </c>
      <c r="U632" s="25">
        <v>365</v>
      </c>
      <c r="V632" s="25">
        <v>1.31519686239707E-3</v>
      </c>
      <c r="W632" s="25">
        <v>10476</v>
      </c>
      <c r="X632" s="27">
        <v>102753</v>
      </c>
      <c r="Y632" s="28">
        <f t="shared" si="18"/>
        <v>1.0045268939246001E-3</v>
      </c>
      <c r="AA632" t="str">
        <f t="shared" si="19"/>
        <v>2104008330-51510-VOC</v>
      </c>
      <c r="AB632" t="str">
        <f>IF(COUNTIF('NP-NRModel-MAR-WILDFIRES Modifi'!V:V, AA632)=0, "Missing", "")</f>
        <v/>
      </c>
    </row>
    <row r="633" spans="1:28" hidden="1" x14ac:dyDescent="0.3">
      <c r="A633" s="24">
        <v>2104008330</v>
      </c>
      <c r="B633" s="40">
        <v>51600</v>
      </c>
      <c r="C633" s="25"/>
      <c r="D633" s="25"/>
      <c r="E633" s="25"/>
      <c r="F633" s="25"/>
      <c r="G633" s="25" t="s">
        <v>955</v>
      </c>
      <c r="H633" s="25">
        <v>1.1661141402014999E-2</v>
      </c>
      <c r="I633" s="25">
        <v>153</v>
      </c>
      <c r="J633" s="29">
        <v>7.6216610470686294E-5</v>
      </c>
      <c r="K633" s="25">
        <v>10476</v>
      </c>
      <c r="L633" s="26">
        <v>1354142</v>
      </c>
      <c r="M633" s="24">
        <v>2104008330</v>
      </c>
      <c r="N633" s="25">
        <v>51600</v>
      </c>
      <c r="O633" s="25"/>
      <c r="P633" s="25"/>
      <c r="Q633" s="25"/>
      <c r="R633" s="25"/>
      <c r="S633" s="25" t="s">
        <v>955</v>
      </c>
      <c r="T633" s="25">
        <v>7.5873140810510706E-2</v>
      </c>
      <c r="U633" s="25">
        <v>365</v>
      </c>
      <c r="V633" s="25">
        <v>2.0787161865893299E-4</v>
      </c>
      <c r="W633" s="25">
        <v>10476</v>
      </c>
      <c r="X633" s="27">
        <v>1354142</v>
      </c>
      <c r="Y633" s="28">
        <f t="shared" si="18"/>
        <v>1.0045268939246023E-3</v>
      </c>
      <c r="AA633" t="str">
        <f t="shared" si="19"/>
        <v>2104008330-51600-NOX</v>
      </c>
      <c r="AB633" t="str">
        <f>IF(COUNTIF('NP-NRModel-MAR-WILDFIRES Modifi'!V:V, AA633)=0, "Missing", "")</f>
        <v/>
      </c>
    </row>
    <row r="634" spans="1:28" hidden="1" x14ac:dyDescent="0.3">
      <c r="A634" s="24">
        <v>2104008330</v>
      </c>
      <c r="B634" s="40">
        <v>51600</v>
      </c>
      <c r="C634" s="25"/>
      <c r="D634" s="25"/>
      <c r="E634" s="25"/>
      <c r="F634" s="25"/>
      <c r="G634" s="25" t="s">
        <v>12</v>
      </c>
      <c r="H634" s="25">
        <v>8.7458560515112194E-2</v>
      </c>
      <c r="I634" s="25">
        <v>153</v>
      </c>
      <c r="J634" s="25">
        <v>5.7162457853014497E-4</v>
      </c>
      <c r="K634" s="25">
        <v>10476</v>
      </c>
      <c r="L634" s="26">
        <v>1354145</v>
      </c>
      <c r="M634" s="24">
        <v>2104008330</v>
      </c>
      <c r="N634" s="25">
        <v>51600</v>
      </c>
      <c r="O634" s="25"/>
      <c r="P634" s="25"/>
      <c r="Q634" s="25"/>
      <c r="R634" s="25"/>
      <c r="S634" s="25" t="s">
        <v>12</v>
      </c>
      <c r="T634" s="25">
        <v>0.56904855607882698</v>
      </c>
      <c r="U634" s="25">
        <v>365</v>
      </c>
      <c r="V634" s="25">
        <v>1.55903713994199E-3</v>
      </c>
      <c r="W634" s="25">
        <v>10476</v>
      </c>
      <c r="X634" s="27">
        <v>1354145</v>
      </c>
      <c r="Y634" s="28">
        <f t="shared" si="18"/>
        <v>1.0045268939246042E-3</v>
      </c>
      <c r="AA634" t="str">
        <f t="shared" si="19"/>
        <v>2104008330-51600-VOC</v>
      </c>
      <c r="AB634" t="str">
        <f>IF(COUNTIF('NP-NRModel-MAR-WILDFIRES Modifi'!V:V, AA634)=0, "Missing", "")</f>
        <v/>
      </c>
    </row>
    <row r="635" spans="1:28" hidden="1" x14ac:dyDescent="0.3">
      <c r="A635" s="24">
        <v>2104008330</v>
      </c>
      <c r="B635" s="40">
        <v>51610</v>
      </c>
      <c r="C635" s="25"/>
      <c r="D635" s="25"/>
      <c r="E635" s="25"/>
      <c r="F635" s="25"/>
      <c r="G635" s="25" t="s">
        <v>955</v>
      </c>
      <c r="H635" s="25">
        <v>3.1342635939630198E-3</v>
      </c>
      <c r="I635" s="25">
        <v>153</v>
      </c>
      <c r="J635" s="29">
        <v>2.0485382967078501E-5</v>
      </c>
      <c r="K635" s="25">
        <v>10476</v>
      </c>
      <c r="L635" s="26">
        <v>74597</v>
      </c>
      <c r="M635" s="24">
        <v>2104008330</v>
      </c>
      <c r="N635" s="25">
        <v>51610</v>
      </c>
      <c r="O635" s="25"/>
      <c r="P635" s="25"/>
      <c r="Q635" s="25"/>
      <c r="R635" s="25"/>
      <c r="S635" s="25" t="s">
        <v>955</v>
      </c>
      <c r="T635" s="25">
        <v>2.03930657217587E-2</v>
      </c>
      <c r="U635" s="25">
        <v>365</v>
      </c>
      <c r="V635" s="29">
        <v>5.5871412936325298E-5</v>
      </c>
      <c r="W635" s="25">
        <v>10476</v>
      </c>
      <c r="X635" s="27">
        <v>74597</v>
      </c>
      <c r="Y635" s="28">
        <f t="shared" si="18"/>
        <v>1.0045268939246001E-3</v>
      </c>
      <c r="AA635" t="str">
        <f t="shared" si="19"/>
        <v>2104008330-51610-NOX</v>
      </c>
      <c r="AB635" t="str">
        <f>IF(COUNTIF('NP-NRModel-MAR-WILDFIRES Modifi'!V:V, AA635)=0, "Missing", "")</f>
        <v/>
      </c>
    </row>
    <row r="636" spans="1:28" hidden="1" x14ac:dyDescent="0.3">
      <c r="A636" s="24">
        <v>2104008330</v>
      </c>
      <c r="B636" s="40">
        <v>51610</v>
      </c>
      <c r="C636" s="25"/>
      <c r="D636" s="25"/>
      <c r="E636" s="25"/>
      <c r="F636" s="25"/>
      <c r="G636" s="25" t="s">
        <v>12</v>
      </c>
      <c r="H636" s="25">
        <v>2.3506965677802499E-2</v>
      </c>
      <c r="I636" s="25">
        <v>153</v>
      </c>
      <c r="J636" s="25">
        <v>1.5364029854772899E-4</v>
      </c>
      <c r="K636" s="25">
        <v>10476</v>
      </c>
      <c r="L636" s="26">
        <v>74590</v>
      </c>
      <c r="M636" s="24">
        <v>2104008330</v>
      </c>
      <c r="N636" s="25">
        <v>51610</v>
      </c>
      <c r="O636" s="25"/>
      <c r="P636" s="25"/>
      <c r="Q636" s="25"/>
      <c r="R636" s="25"/>
      <c r="S636" s="25" t="s">
        <v>12</v>
      </c>
      <c r="T636" s="25">
        <v>0.15294791953998199</v>
      </c>
      <c r="U636" s="25">
        <v>365</v>
      </c>
      <c r="V636" s="25">
        <v>4.1903539599995202E-4</v>
      </c>
      <c r="W636" s="25">
        <v>10476</v>
      </c>
      <c r="X636" s="27">
        <v>74590</v>
      </c>
      <c r="Y636" s="28">
        <f t="shared" si="18"/>
        <v>1.0045268939246081E-3</v>
      </c>
      <c r="AA636" t="str">
        <f t="shared" si="19"/>
        <v>2104008330-51610-VOC</v>
      </c>
      <c r="AB636" t="str">
        <f>IF(COUNTIF('NP-NRModel-MAR-WILDFIRES Modifi'!V:V, AA636)=0, "Missing", "")</f>
        <v/>
      </c>
    </row>
    <row r="637" spans="1:28" hidden="1" x14ac:dyDescent="0.3">
      <c r="A637" s="24">
        <v>2104008330</v>
      </c>
      <c r="B637" s="40">
        <v>51683</v>
      </c>
      <c r="C637" s="25"/>
      <c r="D637" s="25"/>
      <c r="E637" s="25"/>
      <c r="F637" s="25"/>
      <c r="G637" s="25" t="s">
        <v>955</v>
      </c>
      <c r="H637" s="25">
        <v>1.5957428470969801E-2</v>
      </c>
      <c r="I637" s="25">
        <v>153</v>
      </c>
      <c r="J637" s="25">
        <v>1.04296918110913E-4</v>
      </c>
      <c r="K637" s="25">
        <v>10476</v>
      </c>
      <c r="L637" s="26">
        <v>17054</v>
      </c>
      <c r="M637" s="24">
        <v>2104008330</v>
      </c>
      <c r="N637" s="25">
        <v>51683</v>
      </c>
      <c r="O637" s="25"/>
      <c r="P637" s="25"/>
      <c r="Q637" s="25"/>
      <c r="R637" s="25"/>
      <c r="S637" s="25" t="s">
        <v>955</v>
      </c>
      <c r="T637" s="25">
        <v>0.10382690472669399</v>
      </c>
      <c r="U637" s="25">
        <v>365</v>
      </c>
      <c r="V637" s="25">
        <v>2.8445727322382101E-4</v>
      </c>
      <c r="W637" s="25">
        <v>10476</v>
      </c>
      <c r="X637" s="27">
        <v>17054</v>
      </c>
      <c r="Y637" s="28">
        <f t="shared" si="18"/>
        <v>1.0045268939246166E-3</v>
      </c>
      <c r="AA637" t="str">
        <f t="shared" si="19"/>
        <v>2104008330-51683-NOX</v>
      </c>
      <c r="AB637" t="str">
        <f>IF(COUNTIF('NP-NRModel-MAR-WILDFIRES Modifi'!V:V, AA637)=0, "Missing", "")</f>
        <v/>
      </c>
    </row>
    <row r="638" spans="1:28" hidden="1" x14ac:dyDescent="0.3">
      <c r="A638" s="24">
        <v>2104008330</v>
      </c>
      <c r="B638" s="40">
        <v>51683</v>
      </c>
      <c r="C638" s="25"/>
      <c r="D638" s="25"/>
      <c r="E638" s="25"/>
      <c r="F638" s="25"/>
      <c r="G638" s="25" t="s">
        <v>12</v>
      </c>
      <c r="H638" s="25">
        <v>0.11968069097843199</v>
      </c>
      <c r="I638" s="25">
        <v>153</v>
      </c>
      <c r="J638" s="25">
        <v>7.8222673842112905E-4</v>
      </c>
      <c r="K638" s="25">
        <v>10476</v>
      </c>
      <c r="L638" s="26">
        <v>17051</v>
      </c>
      <c r="M638" s="24">
        <v>2104008330</v>
      </c>
      <c r="N638" s="25">
        <v>51683</v>
      </c>
      <c r="O638" s="25"/>
      <c r="P638" s="25"/>
      <c r="Q638" s="25"/>
      <c r="R638" s="25"/>
      <c r="S638" s="25" t="s">
        <v>12</v>
      </c>
      <c r="T638" s="25">
        <v>0.77870163870380604</v>
      </c>
      <c r="U638" s="25">
        <v>365</v>
      </c>
      <c r="V638" s="25">
        <v>2.1334291471337098E-3</v>
      </c>
      <c r="W638" s="25">
        <v>10476</v>
      </c>
      <c r="X638" s="27">
        <v>17051</v>
      </c>
      <c r="Y638" s="28">
        <f t="shared" si="18"/>
        <v>1.0045268939245983E-3</v>
      </c>
      <c r="AA638" t="str">
        <f t="shared" si="19"/>
        <v>2104008330-51683-VOC</v>
      </c>
      <c r="AB638" t="str">
        <f>IF(COUNTIF('NP-NRModel-MAR-WILDFIRES Modifi'!V:V, AA638)=0, "Missing", "")</f>
        <v/>
      </c>
    </row>
    <row r="639" spans="1:28" hidden="1" x14ac:dyDescent="0.3">
      <c r="A639" s="24">
        <v>2104008330</v>
      </c>
      <c r="B639" s="40">
        <v>51685</v>
      </c>
      <c r="C639" s="25"/>
      <c r="D639" s="25"/>
      <c r="E639" s="25"/>
      <c r="F639" s="25"/>
      <c r="G639" s="25" t="s">
        <v>955</v>
      </c>
      <c r="H639" s="25">
        <v>3.9096826694100398E-3</v>
      </c>
      <c r="I639" s="25">
        <v>153</v>
      </c>
      <c r="J639" s="29">
        <v>2.5553481499412001E-5</v>
      </c>
      <c r="K639" s="25">
        <v>10476</v>
      </c>
      <c r="L639" s="26">
        <v>461544</v>
      </c>
      <c r="M639" s="24">
        <v>2104008330</v>
      </c>
      <c r="N639" s="25">
        <v>51685</v>
      </c>
      <c r="O639" s="25"/>
      <c r="P639" s="25"/>
      <c r="Q639" s="25"/>
      <c r="R639" s="25"/>
      <c r="S639" s="25" t="s">
        <v>955</v>
      </c>
      <c r="T639" s="25">
        <v>2.5438324900965599E-2</v>
      </c>
      <c r="U639" s="25">
        <v>365</v>
      </c>
      <c r="V639" s="29">
        <v>6.9694040824563403E-5</v>
      </c>
      <c r="W639" s="25">
        <v>10476</v>
      </c>
      <c r="X639" s="27">
        <v>461544</v>
      </c>
      <c r="Y639" s="28">
        <f t="shared" si="18"/>
        <v>1.0045268939246088E-3</v>
      </c>
      <c r="AA639" t="str">
        <f t="shared" si="19"/>
        <v>2104008330-51685-NOX</v>
      </c>
      <c r="AB639" t="str">
        <f>IF(COUNTIF('NP-NRModel-MAR-WILDFIRES Modifi'!V:V, AA639)=0, "Missing", "")</f>
        <v/>
      </c>
    </row>
    <row r="640" spans="1:28" hidden="1" x14ac:dyDescent="0.3">
      <c r="A640" s="24">
        <v>2104008330</v>
      </c>
      <c r="B640" s="40">
        <v>51685</v>
      </c>
      <c r="C640" s="25"/>
      <c r="D640" s="25"/>
      <c r="E640" s="25"/>
      <c r="F640" s="25"/>
      <c r="G640" s="25" t="s">
        <v>12</v>
      </c>
      <c r="H640" s="25">
        <v>2.9322623779548598E-2</v>
      </c>
      <c r="I640" s="25">
        <v>153</v>
      </c>
      <c r="J640" s="25">
        <v>1.9165113581404299E-4</v>
      </c>
      <c r="K640" s="25">
        <v>10476</v>
      </c>
      <c r="L640" s="26">
        <v>461547</v>
      </c>
      <c r="M640" s="24">
        <v>2104008330</v>
      </c>
      <c r="N640" s="25">
        <v>51685</v>
      </c>
      <c r="O640" s="25"/>
      <c r="P640" s="25"/>
      <c r="Q640" s="25"/>
      <c r="R640" s="25"/>
      <c r="S640" s="25" t="s">
        <v>12</v>
      </c>
      <c r="T640" s="25">
        <v>0.190787461214978</v>
      </c>
      <c r="U640" s="25">
        <v>365</v>
      </c>
      <c r="V640" s="25">
        <v>5.2270537319171998E-4</v>
      </c>
      <c r="W640" s="25">
        <v>10476</v>
      </c>
      <c r="X640" s="27">
        <v>461547</v>
      </c>
      <c r="Y640" s="28">
        <f t="shared" si="18"/>
        <v>1.0045268939246055E-3</v>
      </c>
      <c r="AA640" t="str">
        <f t="shared" si="19"/>
        <v>2104008330-51685-VOC</v>
      </c>
      <c r="AB640" t="str">
        <f>IF(COUNTIF('NP-NRModel-MAR-WILDFIRES Modifi'!V:V, AA640)=0, "Missing", "")</f>
        <v/>
      </c>
    </row>
    <row r="641" spans="1:28" hidden="1" x14ac:dyDescent="0.3">
      <c r="A641" s="24">
        <v>2104008400</v>
      </c>
      <c r="B641" s="40">
        <v>24009</v>
      </c>
      <c r="C641" s="25"/>
      <c r="D641" s="25"/>
      <c r="E641" s="25"/>
      <c r="F641" s="25"/>
      <c r="G641" s="25" t="s">
        <v>955</v>
      </c>
      <c r="H641" s="25">
        <v>0.121711086146498</v>
      </c>
      <c r="I641" s="25">
        <v>153</v>
      </c>
      <c r="J641" s="25">
        <v>7.9549729507515099E-4</v>
      </c>
      <c r="K641" s="25">
        <v>10476</v>
      </c>
      <c r="L641" s="26">
        <v>308873</v>
      </c>
      <c r="M641" s="24">
        <v>2104008400</v>
      </c>
      <c r="N641" s="25">
        <v>24009</v>
      </c>
      <c r="O641" s="25"/>
      <c r="P641" s="25"/>
      <c r="Q641" s="25"/>
      <c r="R641" s="25"/>
      <c r="S641" s="25" t="s">
        <v>955</v>
      </c>
      <c r="T641" s="25">
        <v>0.79191239168043004</v>
      </c>
      <c r="U641" s="25">
        <v>365</v>
      </c>
      <c r="V641" s="25">
        <v>2.1696229909052901E-3</v>
      </c>
      <c r="W641" s="25">
        <v>10476</v>
      </c>
      <c r="X641" s="27">
        <v>308873</v>
      </c>
      <c r="Y641" s="28">
        <f t="shared" si="18"/>
        <v>1.0045268939246092E-3</v>
      </c>
      <c r="AA641" t="str">
        <f t="shared" si="19"/>
        <v>2104008400-24009-NOX</v>
      </c>
      <c r="AB641" t="str">
        <f>IF(COUNTIF('NP-NRModel-MAR-WILDFIRES Modifi'!V:V, AA641)=0, "Missing", "")</f>
        <v/>
      </c>
    </row>
    <row r="642" spans="1:28" hidden="1" x14ac:dyDescent="0.3">
      <c r="A642" s="24">
        <v>2104008400</v>
      </c>
      <c r="B642" s="40">
        <v>24009</v>
      </c>
      <c r="C642" s="25"/>
      <c r="D642" s="25"/>
      <c r="E642" s="25"/>
      <c r="F642" s="25"/>
      <c r="G642" s="25" t="s">
        <v>12</v>
      </c>
      <c r="H642" s="25">
        <v>7.0400251089023799E-2</v>
      </c>
      <c r="I642" s="25">
        <v>153</v>
      </c>
      <c r="J642" s="25">
        <v>4.6013236005897898E-4</v>
      </c>
      <c r="K642" s="25">
        <v>10476</v>
      </c>
      <c r="L642" s="26">
        <v>308881</v>
      </c>
      <c r="M642" s="24">
        <v>2104008400</v>
      </c>
      <c r="N642" s="25">
        <v>24009</v>
      </c>
      <c r="O642" s="25"/>
      <c r="P642" s="25"/>
      <c r="Q642" s="25"/>
      <c r="R642" s="25"/>
      <c r="S642" s="25" t="s">
        <v>12</v>
      </c>
      <c r="T642" s="25">
        <v>0.45805877656622901</v>
      </c>
      <c r="U642" s="25">
        <v>365</v>
      </c>
      <c r="V642" s="25">
        <v>1.2549555522362399E-3</v>
      </c>
      <c r="W642" s="25">
        <v>10476</v>
      </c>
      <c r="X642" s="27">
        <v>308881</v>
      </c>
      <c r="Y642" s="28">
        <f t="shared" si="18"/>
        <v>1.0045268939246057E-3</v>
      </c>
      <c r="AA642" t="str">
        <f t="shared" si="19"/>
        <v>2104008400-24009-VOC</v>
      </c>
      <c r="AB642" t="str">
        <f>IF(COUNTIF('NP-NRModel-MAR-WILDFIRES Modifi'!V:V, AA642)=0, "Missing", "")</f>
        <v/>
      </c>
    </row>
    <row r="643" spans="1:28" hidden="1" x14ac:dyDescent="0.3">
      <c r="A643" s="24">
        <v>2104008400</v>
      </c>
      <c r="B643" s="40">
        <v>24017</v>
      </c>
      <c r="C643" s="25"/>
      <c r="D643" s="25"/>
      <c r="E643" s="25"/>
      <c r="F643" s="25"/>
      <c r="G643" s="25" t="s">
        <v>955</v>
      </c>
      <c r="H643" s="25">
        <v>0.17220712588071199</v>
      </c>
      <c r="I643" s="25">
        <v>153</v>
      </c>
      <c r="J643" s="25">
        <v>1.1255367704621701E-3</v>
      </c>
      <c r="K643" s="25">
        <v>10476</v>
      </c>
      <c r="L643" s="26">
        <v>1732756</v>
      </c>
      <c r="M643" s="24">
        <v>2104008400</v>
      </c>
      <c r="N643" s="25">
        <v>24017</v>
      </c>
      <c r="O643" s="25"/>
      <c r="P643" s="25"/>
      <c r="Q643" s="25"/>
      <c r="R643" s="25"/>
      <c r="S643" s="25" t="s">
        <v>955</v>
      </c>
      <c r="T643" s="25">
        <v>1.12046454631472</v>
      </c>
      <c r="U643" s="25">
        <v>365</v>
      </c>
      <c r="V643" s="25">
        <v>3.06976588031432E-3</v>
      </c>
      <c r="W643" s="25">
        <v>10476</v>
      </c>
      <c r="X643" s="27">
        <v>1732756</v>
      </c>
      <c r="Y643" s="28">
        <f t="shared" ref="Y643:Y706" si="20">IFERROR(J643/T643,0)</f>
        <v>1.0045268939246075E-3</v>
      </c>
      <c r="AA643" t="str">
        <f t="shared" ref="AA643:AA706" si="21">TRIM(A643) &amp; "-" &amp; B643 &amp; "-" &amp; TRIM(S643)</f>
        <v>2104008400-24017-NOX</v>
      </c>
      <c r="AB643" t="str">
        <f>IF(COUNTIF('NP-NRModel-MAR-WILDFIRES Modifi'!V:V, AA643)=0, "Missing", "")</f>
        <v/>
      </c>
    </row>
    <row r="644" spans="1:28" hidden="1" x14ac:dyDescent="0.3">
      <c r="A644" s="24">
        <v>2104008400</v>
      </c>
      <c r="B644" s="40">
        <v>24017</v>
      </c>
      <c r="C644" s="25"/>
      <c r="D644" s="25"/>
      <c r="E644" s="25"/>
      <c r="F644" s="25"/>
      <c r="G644" s="25" t="s">
        <v>12</v>
      </c>
      <c r="H644" s="25">
        <v>9.9608248590072598E-2</v>
      </c>
      <c r="I644" s="25">
        <v>153</v>
      </c>
      <c r="J644" s="25">
        <v>6.5103430451027798E-4</v>
      </c>
      <c r="K644" s="25">
        <v>10476</v>
      </c>
      <c r="L644" s="26">
        <v>1732751</v>
      </c>
      <c r="M644" s="24">
        <v>2104008400</v>
      </c>
      <c r="N644" s="25">
        <v>24017</v>
      </c>
      <c r="O644" s="25"/>
      <c r="P644" s="25"/>
      <c r="Q644" s="25"/>
      <c r="R644" s="25"/>
      <c r="S644" s="25" t="s">
        <v>12</v>
      </c>
      <c r="T644" s="25">
        <v>0.64810042264447498</v>
      </c>
      <c r="U644" s="25">
        <v>365</v>
      </c>
      <c r="V644" s="25">
        <v>1.77561759628623E-3</v>
      </c>
      <c r="W644" s="25">
        <v>10476</v>
      </c>
      <c r="X644" s="27">
        <v>1732751</v>
      </c>
      <c r="Y644" s="28">
        <f t="shared" si="20"/>
        <v>1.0045268939246046E-3</v>
      </c>
      <c r="AA644" t="str">
        <f t="shared" si="21"/>
        <v>2104008400-24017-VOC</v>
      </c>
      <c r="AB644" t="str">
        <f>IF(COUNTIF('NP-NRModel-MAR-WILDFIRES Modifi'!V:V, AA644)=0, "Missing", "")</f>
        <v/>
      </c>
    </row>
    <row r="645" spans="1:28" hidden="1" x14ac:dyDescent="0.3">
      <c r="A645" s="24">
        <v>2104008400</v>
      </c>
      <c r="B645" s="40">
        <v>24021</v>
      </c>
      <c r="C645" s="25"/>
      <c r="D645" s="25"/>
      <c r="E645" s="25"/>
      <c r="F645" s="25"/>
      <c r="G645" s="25" t="s">
        <v>955</v>
      </c>
      <c r="H645" s="25">
        <v>0.24281481729155699</v>
      </c>
      <c r="I645" s="25">
        <v>153</v>
      </c>
      <c r="J645" s="25">
        <v>1.5870249496180099E-3</v>
      </c>
      <c r="K645" s="25">
        <v>10476</v>
      </c>
      <c r="L645" s="26">
        <v>1275013</v>
      </c>
      <c r="M645" s="24">
        <v>2104008400</v>
      </c>
      <c r="N645" s="25">
        <v>24021</v>
      </c>
      <c r="O645" s="25"/>
      <c r="P645" s="25"/>
      <c r="Q645" s="25"/>
      <c r="R645" s="25"/>
      <c r="S645" s="25" t="s">
        <v>955</v>
      </c>
      <c r="T645" s="25">
        <v>1.57987303198786</v>
      </c>
      <c r="U645" s="25">
        <v>365</v>
      </c>
      <c r="V645" s="25">
        <v>4.3284192657201803E-3</v>
      </c>
      <c r="W645" s="25">
        <v>10476</v>
      </c>
      <c r="X645" s="27">
        <v>1275013</v>
      </c>
      <c r="Y645" s="28">
        <f t="shared" si="20"/>
        <v>1.0045268939246029E-3</v>
      </c>
      <c r="AA645" t="str">
        <f t="shared" si="21"/>
        <v>2104008400-24021-NOX</v>
      </c>
      <c r="AB645" t="str">
        <f>IF(COUNTIF('NP-NRModel-MAR-WILDFIRES Modifi'!V:V, AA645)=0, "Missing", "")</f>
        <v/>
      </c>
    </row>
    <row r="646" spans="1:28" hidden="1" x14ac:dyDescent="0.3">
      <c r="A646" s="24">
        <v>2104008400</v>
      </c>
      <c r="B646" s="40">
        <v>24021</v>
      </c>
      <c r="C646" s="25"/>
      <c r="D646" s="25"/>
      <c r="E646" s="25"/>
      <c r="F646" s="25"/>
      <c r="G646" s="25" t="s">
        <v>12</v>
      </c>
      <c r="H646" s="25">
        <v>0.14044926799678301</v>
      </c>
      <c r="I646" s="25">
        <v>153</v>
      </c>
      <c r="J646" s="25">
        <v>9.1796907187440295E-4</v>
      </c>
      <c r="K646" s="25">
        <v>10476</v>
      </c>
      <c r="L646" s="26">
        <v>1275017</v>
      </c>
      <c r="M646" s="24">
        <v>2104008400</v>
      </c>
      <c r="N646" s="25">
        <v>24021</v>
      </c>
      <c r="O646" s="25"/>
      <c r="P646" s="25"/>
      <c r="Q646" s="25"/>
      <c r="R646" s="25"/>
      <c r="S646" s="25" t="s">
        <v>12</v>
      </c>
      <c r="T646" s="25">
        <v>0.91383225021280901</v>
      </c>
      <c r="U646" s="25">
        <v>365</v>
      </c>
      <c r="V646" s="25">
        <v>2.5036500005830402E-3</v>
      </c>
      <c r="W646" s="25">
        <v>10476</v>
      </c>
      <c r="X646" s="27">
        <v>1275017</v>
      </c>
      <c r="Y646" s="28">
        <f t="shared" si="20"/>
        <v>1.0045268939246023E-3</v>
      </c>
      <c r="AA646" t="str">
        <f t="shared" si="21"/>
        <v>2104008400-24021-VOC</v>
      </c>
      <c r="AB646" t="str">
        <f>IF(COUNTIF('NP-NRModel-MAR-WILDFIRES Modifi'!V:V, AA646)=0, "Missing", "")</f>
        <v/>
      </c>
    </row>
    <row r="647" spans="1:28" hidden="1" x14ac:dyDescent="0.3">
      <c r="A647" s="24">
        <v>2104008400</v>
      </c>
      <c r="B647" s="40">
        <v>24031</v>
      </c>
      <c r="C647" s="25"/>
      <c r="D647" s="25"/>
      <c r="E647" s="25"/>
      <c r="F647" s="25"/>
      <c r="G647" s="25" t="s">
        <v>955</v>
      </c>
      <c r="H647" s="25">
        <v>1.1685597392089599</v>
      </c>
      <c r="I647" s="25">
        <v>153</v>
      </c>
      <c r="J647" s="25">
        <v>7.6376453543069702E-3</v>
      </c>
      <c r="K647" s="25">
        <v>10476</v>
      </c>
      <c r="L647" s="26">
        <v>1362364</v>
      </c>
      <c r="M647" s="24">
        <v>2104008400</v>
      </c>
      <c r="N647" s="25">
        <v>24031</v>
      </c>
      <c r="O647" s="25"/>
      <c r="P647" s="25"/>
      <c r="Q647" s="25"/>
      <c r="R647" s="25"/>
      <c r="S647" s="25" t="s">
        <v>955</v>
      </c>
      <c r="T647" s="25">
        <v>7.6032263551126196</v>
      </c>
      <c r="U647" s="25">
        <v>365</v>
      </c>
      <c r="V647" s="25">
        <v>2.0830757137294799E-2</v>
      </c>
      <c r="W647" s="25">
        <v>10476</v>
      </c>
      <c r="X647" s="27">
        <v>1362364</v>
      </c>
      <c r="Y647" s="28">
        <f t="shared" si="20"/>
        <v>1.0045268939246042E-3</v>
      </c>
      <c r="AA647" t="str">
        <f t="shared" si="21"/>
        <v>2104008400-24031-NOX</v>
      </c>
      <c r="AB647" t="str">
        <f>IF(COUNTIF('NP-NRModel-MAR-WILDFIRES Modifi'!V:V, AA647)=0, "Missing", "")</f>
        <v/>
      </c>
    </row>
    <row r="648" spans="1:28" hidden="1" x14ac:dyDescent="0.3">
      <c r="A648" s="24">
        <v>2104008400</v>
      </c>
      <c r="B648" s="40">
        <v>24031</v>
      </c>
      <c r="C648" s="25"/>
      <c r="D648" s="25"/>
      <c r="E648" s="25"/>
      <c r="F648" s="25"/>
      <c r="G648" s="25" t="s">
        <v>12</v>
      </c>
      <c r="H648" s="25">
        <v>0.67591953724869702</v>
      </c>
      <c r="I648" s="25">
        <v>153</v>
      </c>
      <c r="J648" s="25">
        <v>4.4177747532594498E-3</v>
      </c>
      <c r="K648" s="25">
        <v>10476</v>
      </c>
      <c r="L648" s="26">
        <v>1362366</v>
      </c>
      <c r="M648" s="24">
        <v>2104008400</v>
      </c>
      <c r="N648" s="25">
        <v>24031</v>
      </c>
      <c r="O648" s="25"/>
      <c r="P648" s="25"/>
      <c r="Q648" s="25"/>
      <c r="R648" s="25"/>
      <c r="S648" s="25" t="s">
        <v>12</v>
      </c>
      <c r="T648" s="25">
        <v>4.39786608002058</v>
      </c>
      <c r="U648" s="25">
        <v>365</v>
      </c>
      <c r="V648" s="25">
        <v>1.2048948164439899E-2</v>
      </c>
      <c r="W648" s="25">
        <v>10476</v>
      </c>
      <c r="X648" s="27">
        <v>1362366</v>
      </c>
      <c r="Y648" s="28">
        <f t="shared" si="20"/>
        <v>1.0045268939246046E-3</v>
      </c>
      <c r="AA648" t="str">
        <f t="shared" si="21"/>
        <v>2104008400-24031-VOC</v>
      </c>
      <c r="AB648" t="str">
        <f>IF(COUNTIF('NP-NRModel-MAR-WILDFIRES Modifi'!V:V, AA648)=0, "Missing", "")</f>
        <v/>
      </c>
    </row>
    <row r="649" spans="1:28" hidden="1" x14ac:dyDescent="0.3">
      <c r="A649" s="24">
        <v>2104008400</v>
      </c>
      <c r="B649" s="40">
        <v>24033</v>
      </c>
      <c r="C649" s="25"/>
      <c r="D649" s="25"/>
      <c r="E649" s="25"/>
      <c r="F649" s="25"/>
      <c r="G649" s="25" t="s">
        <v>955</v>
      </c>
      <c r="H649" s="25">
        <v>0.86011409879843603</v>
      </c>
      <c r="I649" s="25">
        <v>153</v>
      </c>
      <c r="J649" s="25">
        <v>5.6216607764603696E-3</v>
      </c>
      <c r="K649" s="25">
        <v>10476</v>
      </c>
      <c r="L649" s="26">
        <v>2056476</v>
      </c>
      <c r="M649" s="24">
        <v>2104008400</v>
      </c>
      <c r="N649" s="25">
        <v>24033</v>
      </c>
      <c r="O649" s="25"/>
      <c r="P649" s="25"/>
      <c r="Q649" s="25"/>
      <c r="R649" s="25"/>
      <c r="S649" s="25" t="s">
        <v>955</v>
      </c>
      <c r="T649" s="25">
        <v>5.5963267986753298</v>
      </c>
      <c r="U649" s="25">
        <v>365</v>
      </c>
      <c r="V649" s="25">
        <v>1.53324021881515E-2</v>
      </c>
      <c r="W649" s="25">
        <v>10476</v>
      </c>
      <c r="X649" s="27">
        <v>2056476</v>
      </c>
      <c r="Y649" s="28">
        <f t="shared" si="20"/>
        <v>1.0045268939246072E-3</v>
      </c>
      <c r="AA649" t="str">
        <f t="shared" si="21"/>
        <v>2104008400-24033-NOX</v>
      </c>
      <c r="AB649" t="str">
        <f>IF(COUNTIF('NP-NRModel-MAR-WILDFIRES Modifi'!V:V, AA649)=0, "Missing", "")</f>
        <v/>
      </c>
    </row>
    <row r="650" spans="1:28" hidden="1" x14ac:dyDescent="0.3">
      <c r="A650" s="24">
        <v>2104008400</v>
      </c>
      <c r="B650" s="40">
        <v>24033</v>
      </c>
      <c r="C650" s="25"/>
      <c r="D650" s="25"/>
      <c r="E650" s="25"/>
      <c r="F650" s="25"/>
      <c r="G650" s="25" t="s">
        <v>12</v>
      </c>
      <c r="H650" s="25">
        <v>0.49750811474483903</v>
      </c>
      <c r="I650" s="25">
        <v>153</v>
      </c>
      <c r="J650" s="25">
        <v>3.2516870244760701E-3</v>
      </c>
      <c r="K650" s="25">
        <v>10476</v>
      </c>
      <c r="L650" s="26">
        <v>2056468</v>
      </c>
      <c r="M650" s="24">
        <v>2104008400</v>
      </c>
      <c r="N650" s="25">
        <v>24033</v>
      </c>
      <c r="O650" s="25"/>
      <c r="P650" s="25"/>
      <c r="Q650" s="25"/>
      <c r="R650" s="25"/>
      <c r="S650" s="25" t="s">
        <v>12</v>
      </c>
      <c r="T650" s="25">
        <v>3.2370333180150199</v>
      </c>
      <c r="U650" s="25">
        <v>365</v>
      </c>
      <c r="V650" s="25">
        <v>8.8685844329178705E-3</v>
      </c>
      <c r="W650" s="25">
        <v>10476</v>
      </c>
      <c r="X650" s="27">
        <v>2056468</v>
      </c>
      <c r="Y650" s="28">
        <f t="shared" si="20"/>
        <v>1.0045268939246001E-3</v>
      </c>
      <c r="AA650" t="str">
        <f t="shared" si="21"/>
        <v>2104008400-24033-VOC</v>
      </c>
      <c r="AB650" t="str">
        <f>IF(COUNTIF('NP-NRModel-MAR-WILDFIRES Modifi'!V:V, AA650)=0, "Missing", "")</f>
        <v/>
      </c>
    </row>
    <row r="651" spans="1:28" hidden="1" x14ac:dyDescent="0.3">
      <c r="A651" s="24">
        <v>2104008400</v>
      </c>
      <c r="B651" s="40">
        <v>51059</v>
      </c>
      <c r="C651" s="25"/>
      <c r="D651" s="25"/>
      <c r="E651" s="25"/>
      <c r="F651" s="25"/>
      <c r="G651" s="25" t="s">
        <v>955</v>
      </c>
      <c r="H651" s="25">
        <v>2.0855491094671699</v>
      </c>
      <c r="I651" s="25">
        <v>153</v>
      </c>
      <c r="J651" s="25">
        <v>1.3631039931158001E-2</v>
      </c>
      <c r="K651" s="25">
        <v>10476</v>
      </c>
      <c r="L651" s="26">
        <v>1325340</v>
      </c>
      <c r="M651" s="24">
        <v>2104008400</v>
      </c>
      <c r="N651" s="25">
        <v>51059</v>
      </c>
      <c r="O651" s="25"/>
      <c r="P651" s="25"/>
      <c r="Q651" s="25"/>
      <c r="R651" s="25"/>
      <c r="S651" s="25" t="s">
        <v>955</v>
      </c>
      <c r="T651" s="25">
        <v>13.569611738221001</v>
      </c>
      <c r="U651" s="25">
        <v>365</v>
      </c>
      <c r="V651" s="25">
        <v>3.71770184608795E-2</v>
      </c>
      <c r="W651" s="25">
        <v>10476</v>
      </c>
      <c r="X651" s="27">
        <v>1325340</v>
      </c>
      <c r="Y651" s="28">
        <f t="shared" si="20"/>
        <v>1.0045268939246049E-3</v>
      </c>
      <c r="AA651" t="str">
        <f t="shared" si="21"/>
        <v>2104008400-51059-NOX</v>
      </c>
      <c r="AB651" t="str">
        <f>IF(COUNTIF('NP-NRModel-MAR-WILDFIRES Modifi'!V:V, AA651)=0, "Missing", "")</f>
        <v/>
      </c>
    </row>
    <row r="652" spans="1:28" hidden="1" x14ac:dyDescent="0.3">
      <c r="A652" s="24">
        <v>2104008400</v>
      </c>
      <c r="B652" s="40">
        <v>51059</v>
      </c>
      <c r="C652" s="25"/>
      <c r="D652" s="25"/>
      <c r="E652" s="25"/>
      <c r="F652" s="25"/>
      <c r="G652" s="25" t="s">
        <v>12</v>
      </c>
      <c r="H652" s="25">
        <v>1.20632568293859</v>
      </c>
      <c r="I652" s="25">
        <v>153</v>
      </c>
      <c r="J652" s="25">
        <v>7.8844815878339695E-3</v>
      </c>
      <c r="K652" s="25">
        <v>10476</v>
      </c>
      <c r="L652" s="26">
        <v>1325338</v>
      </c>
      <c r="M652" s="24">
        <v>2104008400</v>
      </c>
      <c r="N652" s="25">
        <v>51059</v>
      </c>
      <c r="O652" s="25"/>
      <c r="P652" s="25"/>
      <c r="Q652" s="25"/>
      <c r="R652" s="25"/>
      <c r="S652" s="25" t="s">
        <v>12</v>
      </c>
      <c r="T652" s="25">
        <v>7.84895022275599</v>
      </c>
      <c r="U652" s="25">
        <v>365</v>
      </c>
      <c r="V652" s="25">
        <v>2.15039732130301E-2</v>
      </c>
      <c r="W652" s="25">
        <v>10476</v>
      </c>
      <c r="X652" s="27">
        <v>1325338</v>
      </c>
      <c r="Y652" s="28">
        <f t="shared" si="20"/>
        <v>1.0045268939246124E-3</v>
      </c>
      <c r="AA652" t="str">
        <f t="shared" si="21"/>
        <v>2104008400-51059-VOC</v>
      </c>
      <c r="AB652" t="str">
        <f>IF(COUNTIF('NP-NRModel-MAR-WILDFIRES Modifi'!V:V, AA652)=0, "Missing", "")</f>
        <v/>
      </c>
    </row>
    <row r="653" spans="1:28" hidden="1" x14ac:dyDescent="0.3">
      <c r="A653" s="24">
        <v>2104008400</v>
      </c>
      <c r="B653" s="40">
        <v>51107</v>
      </c>
      <c r="C653" s="25"/>
      <c r="D653" s="25"/>
      <c r="E653" s="25"/>
      <c r="F653" s="25"/>
      <c r="G653" s="25" t="s">
        <v>955</v>
      </c>
      <c r="H653" s="25">
        <v>0.26913512765175901</v>
      </c>
      <c r="I653" s="25">
        <v>153</v>
      </c>
      <c r="J653" s="25">
        <v>1.7590531219069199E-3</v>
      </c>
      <c r="K653" s="25">
        <v>10476</v>
      </c>
      <c r="L653" s="26">
        <v>561254</v>
      </c>
      <c r="M653" s="24">
        <v>2104008400</v>
      </c>
      <c r="N653" s="25">
        <v>51107</v>
      </c>
      <c r="O653" s="25"/>
      <c r="P653" s="25"/>
      <c r="Q653" s="25"/>
      <c r="R653" s="25"/>
      <c r="S653" s="25" t="s">
        <v>955</v>
      </c>
      <c r="T653" s="25">
        <v>1.7511259604353999</v>
      </c>
      <c r="U653" s="25">
        <v>365</v>
      </c>
      <c r="V653" s="25">
        <v>4.7976053710558899E-3</v>
      </c>
      <c r="W653" s="25">
        <v>10476</v>
      </c>
      <c r="X653" s="27">
        <v>561254</v>
      </c>
      <c r="Y653" s="28">
        <f t="shared" si="20"/>
        <v>1.004526893924609E-3</v>
      </c>
      <c r="AA653" t="str">
        <f t="shared" si="21"/>
        <v>2104008400-51107-NOX</v>
      </c>
      <c r="AB653" t="str">
        <f>IF(COUNTIF('NP-NRModel-MAR-WILDFIRES Modifi'!V:V, AA653)=0, "Missing", "")</f>
        <v/>
      </c>
    </row>
    <row r="654" spans="1:28" hidden="1" x14ac:dyDescent="0.3">
      <c r="A654" s="24">
        <v>2104008400</v>
      </c>
      <c r="B654" s="40">
        <v>51107</v>
      </c>
      <c r="C654" s="25"/>
      <c r="D654" s="25"/>
      <c r="E654" s="25"/>
      <c r="F654" s="25"/>
      <c r="G654" s="25" t="s">
        <v>12</v>
      </c>
      <c r="H654" s="25">
        <v>0.15567352283595301</v>
      </c>
      <c r="I654" s="25">
        <v>153</v>
      </c>
      <c r="J654" s="25">
        <v>1.0174740054637399E-3</v>
      </c>
      <c r="K654" s="25">
        <v>10476</v>
      </c>
      <c r="L654" s="26">
        <v>561248</v>
      </c>
      <c r="M654" s="24">
        <v>2104008400</v>
      </c>
      <c r="N654" s="25">
        <v>51107</v>
      </c>
      <c r="O654" s="25"/>
      <c r="P654" s="25"/>
      <c r="Q654" s="25"/>
      <c r="R654" s="25"/>
      <c r="S654" s="25" t="s">
        <v>12</v>
      </c>
      <c r="T654" s="25">
        <v>1.01288876546506</v>
      </c>
      <c r="U654" s="25">
        <v>365</v>
      </c>
      <c r="V654" s="25">
        <v>2.77503771360292E-3</v>
      </c>
      <c r="W654" s="25">
        <v>10476</v>
      </c>
      <c r="X654" s="27">
        <v>561248</v>
      </c>
      <c r="Y654" s="28">
        <f t="shared" si="20"/>
        <v>1.0045268939246005E-3</v>
      </c>
      <c r="AA654" t="str">
        <f t="shared" si="21"/>
        <v>2104008400-51107-VOC</v>
      </c>
      <c r="AB654" t="str">
        <f>IF(COUNTIF('NP-NRModel-MAR-WILDFIRES Modifi'!V:V, AA654)=0, "Missing", "")</f>
        <v/>
      </c>
    </row>
    <row r="655" spans="1:28" hidden="1" x14ac:dyDescent="0.3">
      <c r="A655" s="24">
        <v>2104008400</v>
      </c>
      <c r="B655" s="40">
        <v>51153</v>
      </c>
      <c r="C655" s="25"/>
      <c r="D655" s="25"/>
      <c r="E655" s="25"/>
      <c r="F655" s="25"/>
      <c r="G655" s="25" t="s">
        <v>955</v>
      </c>
      <c r="H655" s="25">
        <v>0.44428313986393198</v>
      </c>
      <c r="I655" s="25">
        <v>153</v>
      </c>
      <c r="J655" s="25">
        <v>2.9038113716596801E-3</v>
      </c>
      <c r="K655" s="25">
        <v>10476</v>
      </c>
      <c r="L655" s="26">
        <v>1646468</v>
      </c>
      <c r="M655" s="24">
        <v>2104008400</v>
      </c>
      <c r="N655" s="25">
        <v>51153</v>
      </c>
      <c r="O655" s="25"/>
      <c r="P655" s="25"/>
      <c r="Q655" s="25"/>
      <c r="R655" s="25"/>
      <c r="S655" s="25" t="s">
        <v>955</v>
      </c>
      <c r="T655" s="25">
        <v>2.89072536456912</v>
      </c>
      <c r="U655" s="25">
        <v>365</v>
      </c>
      <c r="V655" s="25">
        <v>7.9197955193674695E-3</v>
      </c>
      <c r="W655" s="25">
        <v>10476</v>
      </c>
      <c r="X655" s="27">
        <v>1646468</v>
      </c>
      <c r="Y655" s="28">
        <f t="shared" si="20"/>
        <v>1.0045268939246018E-3</v>
      </c>
      <c r="AA655" t="str">
        <f t="shared" si="21"/>
        <v>2104008400-51153-NOX</v>
      </c>
      <c r="AB655" t="str">
        <f>IF(COUNTIF('NP-NRModel-MAR-WILDFIRES Modifi'!V:V, AA655)=0, "Missing", "")</f>
        <v/>
      </c>
    </row>
    <row r="656" spans="1:28" hidden="1" x14ac:dyDescent="0.3">
      <c r="A656" s="24">
        <v>2104008400</v>
      </c>
      <c r="B656" s="40">
        <v>51153</v>
      </c>
      <c r="C656" s="25"/>
      <c r="D656" s="25"/>
      <c r="E656" s="25"/>
      <c r="F656" s="25"/>
      <c r="G656" s="25" t="s">
        <v>12</v>
      </c>
      <c r="H656" s="25">
        <v>0.25698281773541298</v>
      </c>
      <c r="I656" s="25">
        <v>153</v>
      </c>
      <c r="J656" s="25">
        <v>1.67962625970858E-3</v>
      </c>
      <c r="K656" s="25">
        <v>10476</v>
      </c>
      <c r="L656" s="26">
        <v>1646471</v>
      </c>
      <c r="M656" s="24">
        <v>2104008400</v>
      </c>
      <c r="N656" s="25">
        <v>51153</v>
      </c>
      <c r="O656" s="25"/>
      <c r="P656" s="25"/>
      <c r="Q656" s="25"/>
      <c r="R656" s="25"/>
      <c r="S656" s="25" t="s">
        <v>12</v>
      </c>
      <c r="T656" s="25">
        <v>1.6720570348758199</v>
      </c>
      <c r="U656" s="25">
        <v>365</v>
      </c>
      <c r="V656" s="25">
        <v>4.5809781777419699E-3</v>
      </c>
      <c r="W656" s="25">
        <v>10476</v>
      </c>
      <c r="X656" s="27">
        <v>1646471</v>
      </c>
      <c r="Y656" s="28">
        <f t="shared" si="20"/>
        <v>1.0045268939245977E-3</v>
      </c>
      <c r="AA656" t="str">
        <f t="shared" si="21"/>
        <v>2104008400-51153-VOC</v>
      </c>
      <c r="AB656" t="str">
        <f>IF(COUNTIF('NP-NRModel-MAR-WILDFIRES Modifi'!V:V, AA656)=0, "Missing", "")</f>
        <v/>
      </c>
    </row>
    <row r="657" spans="1:28" hidden="1" x14ac:dyDescent="0.3">
      <c r="A657" s="24">
        <v>2104008400</v>
      </c>
      <c r="B657" s="40">
        <v>51600</v>
      </c>
      <c r="C657" s="25"/>
      <c r="D657" s="25"/>
      <c r="E657" s="25"/>
      <c r="F657" s="25"/>
      <c r="G657" s="25" t="s">
        <v>955</v>
      </c>
      <c r="H657" s="25">
        <v>9.3272369201946606E-2</v>
      </c>
      <c r="I657" s="25">
        <v>153</v>
      </c>
      <c r="J657" s="25">
        <v>6.0962332811729798E-4</v>
      </c>
      <c r="K657" s="25">
        <v>10476</v>
      </c>
      <c r="L657" s="26">
        <v>544777</v>
      </c>
      <c r="M657" s="24">
        <v>2104008400</v>
      </c>
      <c r="N657" s="25">
        <v>51600</v>
      </c>
      <c r="O657" s="25"/>
      <c r="P657" s="25"/>
      <c r="Q657" s="25"/>
      <c r="R657" s="25"/>
      <c r="S657" s="25" t="s">
        <v>955</v>
      </c>
      <c r="T657" s="25">
        <v>0.60687606454771303</v>
      </c>
      <c r="U657" s="25">
        <v>365</v>
      </c>
      <c r="V657" s="25">
        <v>1.66267414944579E-3</v>
      </c>
      <c r="W657" s="25">
        <v>10476</v>
      </c>
      <c r="X657" s="27">
        <v>544777</v>
      </c>
      <c r="Y657" s="28">
        <f t="shared" si="20"/>
        <v>1.0045268939245979E-3</v>
      </c>
      <c r="AA657" t="str">
        <f t="shared" si="21"/>
        <v>2104008400-51600-NOX</v>
      </c>
      <c r="AB657" t="str">
        <f>IF(COUNTIF('NP-NRModel-MAR-WILDFIRES Modifi'!V:V, AA657)=0, "Missing", "")</f>
        <v/>
      </c>
    </row>
    <row r="658" spans="1:28" hidden="1" x14ac:dyDescent="0.3">
      <c r="A658" s="24">
        <v>2104008400</v>
      </c>
      <c r="B658" s="40">
        <v>51600</v>
      </c>
      <c r="C658" s="25"/>
      <c r="D658" s="25"/>
      <c r="E658" s="25"/>
      <c r="F658" s="25"/>
      <c r="G658" s="25" t="s">
        <v>12</v>
      </c>
      <c r="H658" s="25">
        <v>5.3950695755119703E-2</v>
      </c>
      <c r="I658" s="25">
        <v>153</v>
      </c>
      <c r="J658" s="25">
        <v>3.5261892650404998E-4</v>
      </c>
      <c r="K658" s="25">
        <v>10476</v>
      </c>
      <c r="L658" s="26">
        <v>544770</v>
      </c>
      <c r="M658" s="24">
        <v>2104008400</v>
      </c>
      <c r="N658" s="25">
        <v>51600</v>
      </c>
      <c r="O658" s="25"/>
      <c r="P658" s="25"/>
      <c r="Q658" s="25"/>
      <c r="R658" s="25"/>
      <c r="S658" s="25" t="s">
        <v>12</v>
      </c>
      <c r="T658" s="25">
        <v>0.35102985160147998</v>
      </c>
      <c r="U658" s="25">
        <v>365</v>
      </c>
      <c r="V658" s="25">
        <v>9.6172562082597404E-4</v>
      </c>
      <c r="W658" s="25">
        <v>10476</v>
      </c>
      <c r="X658" s="27">
        <v>544770</v>
      </c>
      <c r="Y658" s="28">
        <f t="shared" si="20"/>
        <v>1.0045268939246057E-3</v>
      </c>
      <c r="AA658" t="str">
        <f t="shared" si="21"/>
        <v>2104008400-51600-VOC</v>
      </c>
      <c r="AB658" t="str">
        <f>IF(COUNTIF('NP-NRModel-MAR-WILDFIRES Modifi'!V:V, AA658)=0, "Missing", "")</f>
        <v/>
      </c>
    </row>
    <row r="659" spans="1:28" hidden="1" x14ac:dyDescent="0.3">
      <c r="A659" s="24">
        <v>2104008400</v>
      </c>
      <c r="B659" s="40">
        <v>51683</v>
      </c>
      <c r="C659" s="25"/>
      <c r="D659" s="25"/>
      <c r="E659" s="25"/>
      <c r="F659" s="25"/>
      <c r="G659" s="25" t="s">
        <v>955</v>
      </c>
      <c r="H659" s="25">
        <v>0.14258664191770301</v>
      </c>
      <c r="I659" s="25">
        <v>153</v>
      </c>
      <c r="J659" s="25">
        <v>9.3193883606342096E-4</v>
      </c>
      <c r="K659" s="25">
        <v>10476</v>
      </c>
      <c r="L659" s="26">
        <v>538678</v>
      </c>
      <c r="M659" s="24">
        <v>2104008400</v>
      </c>
      <c r="N659" s="25">
        <v>51683</v>
      </c>
      <c r="O659" s="25"/>
      <c r="P659" s="25"/>
      <c r="Q659" s="25"/>
      <c r="R659" s="25"/>
      <c r="S659" s="25" t="s">
        <v>955</v>
      </c>
      <c r="T659" s="25">
        <v>0.92773905975021997</v>
      </c>
      <c r="U659" s="25">
        <v>365</v>
      </c>
      <c r="V659" s="25">
        <v>2.5417508486307401E-3</v>
      </c>
      <c r="W659" s="25">
        <v>10476</v>
      </c>
      <c r="X659" s="27">
        <v>538678</v>
      </c>
      <c r="Y659" s="28">
        <f t="shared" si="20"/>
        <v>1.004526893924604E-3</v>
      </c>
      <c r="AA659" t="str">
        <f t="shared" si="21"/>
        <v>2104008400-51683-NOX</v>
      </c>
      <c r="AB659" t="str">
        <f>IF(COUNTIF('NP-NRModel-MAR-WILDFIRES Modifi'!V:V, AA659)=0, "Missing", "")</f>
        <v/>
      </c>
    </row>
    <row r="660" spans="1:28" hidden="1" x14ac:dyDescent="0.3">
      <c r="A660" s="24">
        <v>2104008400</v>
      </c>
      <c r="B660" s="40">
        <v>51683</v>
      </c>
      <c r="C660" s="25"/>
      <c r="D660" s="25"/>
      <c r="E660" s="25"/>
      <c r="F660" s="25"/>
      <c r="G660" s="25" t="s">
        <v>12</v>
      </c>
      <c r="H660" s="25">
        <v>8.24751090517193E-2</v>
      </c>
      <c r="I660" s="25">
        <v>153</v>
      </c>
      <c r="J660" s="25">
        <v>5.39053000338035E-4</v>
      </c>
      <c r="K660" s="25">
        <v>10476</v>
      </c>
      <c r="L660" s="26">
        <v>538680</v>
      </c>
      <c r="M660" s="24">
        <v>2104008400</v>
      </c>
      <c r="N660" s="25">
        <v>51683</v>
      </c>
      <c r="O660" s="25"/>
      <c r="P660" s="25"/>
      <c r="Q660" s="25"/>
      <c r="R660" s="25"/>
      <c r="S660" s="25" t="s">
        <v>12</v>
      </c>
      <c r="T660" s="25">
        <v>0.53662376149233604</v>
      </c>
      <c r="U660" s="25">
        <v>365</v>
      </c>
      <c r="V660" s="25">
        <v>1.4702020862803701E-3</v>
      </c>
      <c r="W660" s="25">
        <v>10476</v>
      </c>
      <c r="X660" s="27">
        <v>538680</v>
      </c>
      <c r="Y660" s="28">
        <f t="shared" si="20"/>
        <v>1.0045268939246062E-3</v>
      </c>
      <c r="AA660" t="str">
        <f t="shared" si="21"/>
        <v>2104008400-51683-VOC</v>
      </c>
      <c r="AB660" t="str">
        <f>IF(COUNTIF('NP-NRModel-MAR-WILDFIRES Modifi'!V:V, AA660)=0, "Missing", "")</f>
        <v/>
      </c>
    </row>
    <row r="661" spans="1:28" hidden="1" x14ac:dyDescent="0.3">
      <c r="A661" s="24">
        <v>2104008510</v>
      </c>
      <c r="B661" s="40">
        <v>24009</v>
      </c>
      <c r="C661" s="25"/>
      <c r="D661" s="25"/>
      <c r="E661" s="25"/>
      <c r="F661" s="25"/>
      <c r="G661" s="25" t="s">
        <v>955</v>
      </c>
      <c r="H661" s="25">
        <v>7.6752370869619904E-2</v>
      </c>
      <c r="I661" s="25">
        <v>153</v>
      </c>
      <c r="J661" s="25">
        <v>5.0164948280797303E-4</v>
      </c>
      <c r="K661" s="25">
        <v>10476</v>
      </c>
      <c r="L661" s="26">
        <v>725118</v>
      </c>
      <c r="M661" s="24">
        <v>2104008510</v>
      </c>
      <c r="N661" s="25">
        <v>24009</v>
      </c>
      <c r="O661" s="25"/>
      <c r="P661" s="25"/>
      <c r="Q661" s="25"/>
      <c r="R661" s="25"/>
      <c r="S661" s="25" t="s">
        <v>955</v>
      </c>
      <c r="T661" s="25">
        <v>0.49938880267114499</v>
      </c>
      <c r="U661" s="25">
        <v>365</v>
      </c>
      <c r="V661" s="25">
        <v>1.3681885004688901E-3</v>
      </c>
      <c r="W661" s="25">
        <v>10476</v>
      </c>
      <c r="X661" s="27">
        <v>725118</v>
      </c>
      <c r="Y661" s="28">
        <f t="shared" si="20"/>
        <v>1.0045268939246055E-3</v>
      </c>
      <c r="AA661" t="str">
        <f t="shared" si="21"/>
        <v>2104008510-24009-NOX</v>
      </c>
      <c r="AB661" t="str">
        <f>IF(COUNTIF('NP-NRModel-MAR-WILDFIRES Modifi'!V:V, AA661)=0, "Missing", "")</f>
        <v/>
      </c>
    </row>
    <row r="662" spans="1:28" hidden="1" x14ac:dyDescent="0.3">
      <c r="A662" s="24">
        <v>2104008510</v>
      </c>
      <c r="B662" s="40">
        <v>24009</v>
      </c>
      <c r="C662" s="25"/>
      <c r="D662" s="25"/>
      <c r="E662" s="25"/>
      <c r="F662" s="25"/>
      <c r="G662" s="25" t="s">
        <v>12</v>
      </c>
      <c r="H662" s="25">
        <v>0.49889041065252898</v>
      </c>
      <c r="I662" s="25">
        <v>153</v>
      </c>
      <c r="J662" s="25">
        <v>3.2607216382518202E-3</v>
      </c>
      <c r="K662" s="25">
        <v>10476</v>
      </c>
      <c r="L662" s="26">
        <v>725117</v>
      </c>
      <c r="M662" s="24">
        <v>2104008510</v>
      </c>
      <c r="N662" s="25">
        <v>24009</v>
      </c>
      <c r="O662" s="25"/>
      <c r="P662" s="25"/>
      <c r="Q662" s="25"/>
      <c r="R662" s="25"/>
      <c r="S662" s="25" t="s">
        <v>12</v>
      </c>
      <c r="T662" s="25">
        <v>3.2460272173624301</v>
      </c>
      <c r="U662" s="25">
        <v>365</v>
      </c>
      <c r="V662" s="25">
        <v>8.8932252530477696E-3</v>
      </c>
      <c r="W662" s="25">
        <v>10476</v>
      </c>
      <c r="X662" s="27">
        <v>725117</v>
      </c>
      <c r="Y662" s="28">
        <f t="shared" si="20"/>
        <v>1.0045268939246079E-3</v>
      </c>
      <c r="AA662" t="str">
        <f t="shared" si="21"/>
        <v>2104008510-24009-VOC</v>
      </c>
      <c r="AB662" t="str">
        <f>IF(COUNTIF('NP-NRModel-MAR-WILDFIRES Modifi'!V:V, AA662)=0, "Missing", "")</f>
        <v/>
      </c>
    </row>
    <row r="663" spans="1:28" hidden="1" x14ac:dyDescent="0.3">
      <c r="A663" s="24">
        <v>2104008510</v>
      </c>
      <c r="B663" s="40">
        <v>24017</v>
      </c>
      <c r="C663" s="25"/>
      <c r="D663" s="25"/>
      <c r="E663" s="25"/>
      <c r="F663" s="25"/>
      <c r="G663" s="25" t="s">
        <v>955</v>
      </c>
      <c r="H663" s="25">
        <v>0.115257082687756</v>
      </c>
      <c r="I663" s="25">
        <v>153</v>
      </c>
      <c r="J663" s="25">
        <v>7.5331426593304603E-4</v>
      </c>
      <c r="K663" s="25">
        <v>10476</v>
      </c>
      <c r="L663" s="26">
        <v>797629</v>
      </c>
      <c r="M663" s="24">
        <v>2104008510</v>
      </c>
      <c r="N663" s="25">
        <v>24017</v>
      </c>
      <c r="O663" s="25"/>
      <c r="P663" s="25"/>
      <c r="Q663" s="25"/>
      <c r="R663" s="25"/>
      <c r="S663" s="25" t="s">
        <v>955</v>
      </c>
      <c r="T663" s="25">
        <v>0.74991946008524502</v>
      </c>
      <c r="U663" s="25">
        <v>365</v>
      </c>
      <c r="V663" s="25">
        <v>2.0545738632472398E-3</v>
      </c>
      <c r="W663" s="25">
        <v>10476</v>
      </c>
      <c r="X663" s="27">
        <v>797629</v>
      </c>
      <c r="Y663" s="28">
        <f t="shared" si="20"/>
        <v>1.0045268939246025E-3</v>
      </c>
      <c r="AA663" t="str">
        <f>TRIM(A663) &amp; "-" &amp; B663 &amp; "-" &amp; TRIM(S663)</f>
        <v>2104008510-24017-NOX</v>
      </c>
      <c r="AB663" t="str">
        <f>IF(COUNTIF('NP-NRModel-MAR-WILDFIRES Modifi'!V:V, AA663)=0, "Missing", "")</f>
        <v/>
      </c>
    </row>
    <row r="664" spans="1:28" hidden="1" x14ac:dyDescent="0.3">
      <c r="A664" s="24">
        <v>2104008510</v>
      </c>
      <c r="B664" s="40">
        <v>24017</v>
      </c>
      <c r="C664" s="25"/>
      <c r="D664" s="25"/>
      <c r="E664" s="25"/>
      <c r="F664" s="25"/>
      <c r="G664" s="25" t="s">
        <v>12</v>
      </c>
      <c r="H664" s="25">
        <v>0.74917107858569798</v>
      </c>
      <c r="I664" s="25">
        <v>153</v>
      </c>
      <c r="J664" s="25">
        <v>4.8965429972921398E-3</v>
      </c>
      <c r="K664" s="25">
        <v>10476</v>
      </c>
      <c r="L664" s="26">
        <v>797620</v>
      </c>
      <c r="M664" s="24">
        <v>2104008510</v>
      </c>
      <c r="N664" s="25">
        <v>24017</v>
      </c>
      <c r="O664" s="25"/>
      <c r="P664" s="25"/>
      <c r="Q664" s="25"/>
      <c r="R664" s="25"/>
      <c r="S664" s="25" t="s">
        <v>12</v>
      </c>
      <c r="T664" s="25">
        <v>4.8744767580704202</v>
      </c>
      <c r="U664" s="25">
        <v>365</v>
      </c>
      <c r="V664" s="25">
        <v>1.33547308440285E-2</v>
      </c>
      <c r="W664" s="25">
        <v>10476</v>
      </c>
      <c r="X664" s="27">
        <v>797620</v>
      </c>
      <c r="Y664" s="28">
        <f t="shared" si="20"/>
        <v>1.0045268939246014E-3</v>
      </c>
      <c r="AA664" t="str">
        <f t="shared" si="21"/>
        <v>2104008510-24017-VOC</v>
      </c>
      <c r="AB664" t="str">
        <f>IF(COUNTIF('NP-NRModel-MAR-WILDFIRES Modifi'!V:V, AA664)=0, "Missing", "")</f>
        <v/>
      </c>
    </row>
    <row r="665" spans="1:28" hidden="1" x14ac:dyDescent="0.3">
      <c r="A665" s="24">
        <v>2104008510</v>
      </c>
      <c r="B665" s="40">
        <v>24021</v>
      </c>
      <c r="C665" s="25"/>
      <c r="D665" s="25"/>
      <c r="E665" s="25"/>
      <c r="F665" s="25"/>
      <c r="G665" s="25" t="s">
        <v>955</v>
      </c>
      <c r="H665" s="25">
        <v>0.17990856710980699</v>
      </c>
      <c r="I665" s="25">
        <v>153</v>
      </c>
      <c r="J665" s="25">
        <v>1.1758729876457899E-3</v>
      </c>
      <c r="K665" s="25">
        <v>10476</v>
      </c>
      <c r="L665" s="26">
        <v>176693</v>
      </c>
      <c r="M665" s="24">
        <v>2104008510</v>
      </c>
      <c r="N665" s="25">
        <v>24021</v>
      </c>
      <c r="O665" s="25"/>
      <c r="P665" s="25"/>
      <c r="Q665" s="25"/>
      <c r="R665" s="25"/>
      <c r="S665" s="25" t="s">
        <v>955</v>
      </c>
      <c r="T665" s="25">
        <v>1.1705739236624699</v>
      </c>
      <c r="U665" s="25">
        <v>365</v>
      </c>
      <c r="V665" s="25">
        <v>3.2070518456506101E-3</v>
      </c>
      <c r="W665" s="25">
        <v>10476</v>
      </c>
      <c r="X665" s="27">
        <v>176693</v>
      </c>
      <c r="Y665" s="28">
        <f t="shared" si="20"/>
        <v>1.0045268939245975E-3</v>
      </c>
      <c r="AA665" t="str">
        <f t="shared" si="21"/>
        <v>2104008510-24021-NOX</v>
      </c>
      <c r="AB665" t="str">
        <f>IF(COUNTIF('NP-NRModel-MAR-WILDFIRES Modifi'!V:V, AA665)=0, "Missing", "")</f>
        <v/>
      </c>
    </row>
    <row r="666" spans="1:28" hidden="1" x14ac:dyDescent="0.3">
      <c r="A666" s="24">
        <v>2104008510</v>
      </c>
      <c r="B666" s="40">
        <v>24021</v>
      </c>
      <c r="C666" s="25"/>
      <c r="D666" s="25"/>
      <c r="E666" s="25"/>
      <c r="F666" s="25"/>
      <c r="G666" s="25" t="s">
        <v>12</v>
      </c>
      <c r="H666" s="25">
        <v>1.1694056176882599</v>
      </c>
      <c r="I666" s="25">
        <v>153</v>
      </c>
      <c r="J666" s="25">
        <v>7.6431739718187302E-3</v>
      </c>
      <c r="K666" s="25">
        <v>10476</v>
      </c>
      <c r="L666" s="26">
        <v>176700</v>
      </c>
      <c r="M666" s="24">
        <v>2104008510</v>
      </c>
      <c r="N666" s="25">
        <v>24021</v>
      </c>
      <c r="O666" s="25"/>
      <c r="P666" s="25"/>
      <c r="Q666" s="25"/>
      <c r="R666" s="25"/>
      <c r="S666" s="25" t="s">
        <v>12</v>
      </c>
      <c r="T666" s="25">
        <v>7.6087300579455004</v>
      </c>
      <c r="U666" s="25">
        <v>365</v>
      </c>
      <c r="V666" s="25">
        <v>2.0845835775193101E-2</v>
      </c>
      <c r="W666" s="25">
        <v>10476</v>
      </c>
      <c r="X666" s="27">
        <v>176700</v>
      </c>
      <c r="Y666" s="28">
        <f t="shared" si="20"/>
        <v>1.0045268939245994E-3</v>
      </c>
      <c r="AA666" t="str">
        <f t="shared" si="21"/>
        <v>2104008510-24021-VOC</v>
      </c>
      <c r="AB666" t="str">
        <f>IF(COUNTIF('NP-NRModel-MAR-WILDFIRES Modifi'!V:V, AA666)=0, "Missing", "")</f>
        <v/>
      </c>
    </row>
    <row r="667" spans="1:28" hidden="1" x14ac:dyDescent="0.3">
      <c r="A667" s="24">
        <v>2104008510</v>
      </c>
      <c r="B667" s="40">
        <v>24031</v>
      </c>
      <c r="C667" s="25"/>
      <c r="D667" s="25"/>
      <c r="E667" s="25"/>
      <c r="F667" s="25"/>
      <c r="G667" s="25" t="s">
        <v>955</v>
      </c>
      <c r="H667" s="25">
        <v>3.0363638543366E-2</v>
      </c>
      <c r="I667" s="25">
        <v>153</v>
      </c>
      <c r="J667" s="25">
        <v>1.98455153878209E-4</v>
      </c>
      <c r="K667" s="25">
        <v>10476</v>
      </c>
      <c r="L667" s="26">
        <v>701656</v>
      </c>
      <c r="M667" s="24">
        <v>2104008510</v>
      </c>
      <c r="N667" s="25">
        <v>24031</v>
      </c>
      <c r="O667" s="25"/>
      <c r="P667" s="25"/>
      <c r="Q667" s="25"/>
      <c r="R667" s="25"/>
      <c r="S667" s="25" t="s">
        <v>955</v>
      </c>
      <c r="T667" s="25">
        <v>0.19756081701591999</v>
      </c>
      <c r="U667" s="25">
        <v>365</v>
      </c>
      <c r="V667" s="25">
        <v>5.4126251237238403E-4</v>
      </c>
      <c r="W667" s="25">
        <v>10476</v>
      </c>
      <c r="X667" s="27">
        <v>701656</v>
      </c>
      <c r="Y667" s="28">
        <f t="shared" si="20"/>
        <v>1.0045268939246031E-3</v>
      </c>
      <c r="AA667" t="str">
        <f t="shared" si="21"/>
        <v>2104008510-24031-NOX</v>
      </c>
      <c r="AB667" t="str">
        <f>IF(COUNTIF('NP-NRModel-MAR-WILDFIRES Modifi'!V:V, AA667)=0, "Missing", "")</f>
        <v/>
      </c>
    </row>
    <row r="668" spans="1:28" hidden="1" x14ac:dyDescent="0.3">
      <c r="A668" s="24">
        <v>2104008510</v>
      </c>
      <c r="B668" s="40">
        <v>24031</v>
      </c>
      <c r="C668" s="25"/>
      <c r="D668" s="25"/>
      <c r="E668" s="25"/>
      <c r="F668" s="25"/>
      <c r="G668" s="25" t="s">
        <v>12</v>
      </c>
      <c r="H668" s="25">
        <v>0.19736365053187899</v>
      </c>
      <c r="I668" s="25">
        <v>153</v>
      </c>
      <c r="J668" s="25">
        <v>1.2899585002083601E-3</v>
      </c>
      <c r="K668" s="25">
        <v>10476</v>
      </c>
      <c r="L668" s="26">
        <v>701659</v>
      </c>
      <c r="M668" s="24">
        <v>2104008510</v>
      </c>
      <c r="N668" s="25">
        <v>24031</v>
      </c>
      <c r="O668" s="25"/>
      <c r="P668" s="25"/>
      <c r="Q668" s="25"/>
      <c r="R668" s="25"/>
      <c r="S668" s="25" t="s">
        <v>12</v>
      </c>
      <c r="T668" s="25">
        <v>1.2841453106034799</v>
      </c>
      <c r="U668" s="25">
        <v>365</v>
      </c>
      <c r="V668" s="25">
        <v>3.5182063304204899E-3</v>
      </c>
      <c r="W668" s="25">
        <v>10476</v>
      </c>
      <c r="X668" s="27">
        <v>701659</v>
      </c>
      <c r="Y668" s="28">
        <f t="shared" si="20"/>
        <v>1.0045268939246044E-3</v>
      </c>
      <c r="AA668" t="str">
        <f t="shared" si="21"/>
        <v>2104008510-24031-VOC</v>
      </c>
      <c r="AB668" t="str">
        <f>IF(COUNTIF('NP-NRModel-MAR-WILDFIRES Modifi'!V:V, AA668)=0, "Missing", "")</f>
        <v/>
      </c>
    </row>
    <row r="669" spans="1:28" hidden="1" x14ac:dyDescent="0.3">
      <c r="A669" s="24">
        <v>2104008510</v>
      </c>
      <c r="B669" s="40">
        <v>24033</v>
      </c>
      <c r="C669" s="25"/>
      <c r="D669" s="25"/>
      <c r="E669" s="25"/>
      <c r="F669" s="25"/>
      <c r="G669" s="25" t="s">
        <v>955</v>
      </c>
      <c r="H669" s="25">
        <v>5.9586163445388203E-2</v>
      </c>
      <c r="I669" s="25">
        <v>153</v>
      </c>
      <c r="J669" s="25">
        <v>3.8945204866266801E-4</v>
      </c>
      <c r="K669" s="25">
        <v>10476</v>
      </c>
      <c r="L669" s="26">
        <v>244616</v>
      </c>
      <c r="M669" s="24">
        <v>2104008510</v>
      </c>
      <c r="N669" s="25">
        <v>24033</v>
      </c>
      <c r="O669" s="25"/>
      <c r="P669" s="25"/>
      <c r="Q669" s="25"/>
      <c r="R669" s="25"/>
      <c r="S669" s="25" t="s">
        <v>955</v>
      </c>
      <c r="T669" s="25">
        <v>0.38769698553426601</v>
      </c>
      <c r="U669" s="25">
        <v>365</v>
      </c>
      <c r="V669" s="25">
        <v>1.0621835220116899E-3</v>
      </c>
      <c r="W669" s="25">
        <v>10476</v>
      </c>
      <c r="X669" s="27">
        <v>244616</v>
      </c>
      <c r="Y669" s="28">
        <f t="shared" si="20"/>
        <v>1.0045268939246031E-3</v>
      </c>
      <c r="AA669" t="str">
        <f t="shared" si="21"/>
        <v>2104008510-24033-NOX</v>
      </c>
      <c r="AB669" t="str">
        <f>IF(COUNTIF('NP-NRModel-MAR-WILDFIRES Modifi'!V:V, AA669)=0, "Missing", "")</f>
        <v/>
      </c>
    </row>
    <row r="670" spans="1:28" hidden="1" x14ac:dyDescent="0.3">
      <c r="A670" s="24">
        <v>2104008510</v>
      </c>
      <c r="B670" s="40">
        <v>24033</v>
      </c>
      <c r="C670" s="25"/>
      <c r="D670" s="25"/>
      <c r="E670" s="25"/>
      <c r="F670" s="25"/>
      <c r="G670" s="25" t="s">
        <v>12</v>
      </c>
      <c r="H670" s="25">
        <v>0.38731010351030998</v>
      </c>
      <c r="I670" s="25">
        <v>153</v>
      </c>
      <c r="J670" s="25">
        <v>2.5314385850346999E-3</v>
      </c>
      <c r="K670" s="25">
        <v>10476</v>
      </c>
      <c r="L670" s="26">
        <v>244619</v>
      </c>
      <c r="M670" s="24">
        <v>2104008510</v>
      </c>
      <c r="N670" s="25">
        <v>24033</v>
      </c>
      <c r="O670" s="25"/>
      <c r="P670" s="25"/>
      <c r="Q670" s="25"/>
      <c r="R670" s="25"/>
      <c r="S670" s="25" t="s">
        <v>12</v>
      </c>
      <c r="T670" s="25">
        <v>2.5200306734890501</v>
      </c>
      <c r="U670" s="25">
        <v>365</v>
      </c>
      <c r="V670" s="25">
        <v>6.9041936259974096E-3</v>
      </c>
      <c r="W670" s="25">
        <v>10476</v>
      </c>
      <c r="X670" s="27">
        <v>244619</v>
      </c>
      <c r="Y670" s="28">
        <f t="shared" si="20"/>
        <v>1.0045268939246105E-3</v>
      </c>
      <c r="AA670" t="str">
        <f t="shared" si="21"/>
        <v>2104008510-24033-VOC</v>
      </c>
      <c r="AB670" t="str">
        <f>IF(COUNTIF('NP-NRModel-MAR-WILDFIRES Modifi'!V:V, AA670)=0, "Missing", "")</f>
        <v/>
      </c>
    </row>
    <row r="671" spans="1:28" hidden="1" x14ac:dyDescent="0.3">
      <c r="A671" s="24">
        <v>2104008510</v>
      </c>
      <c r="B671" s="40">
        <v>51013</v>
      </c>
      <c r="C671" s="25"/>
      <c r="D671" s="25"/>
      <c r="E671" s="25"/>
      <c r="F671" s="25"/>
      <c r="G671" s="25" t="s">
        <v>955</v>
      </c>
      <c r="H671" s="29">
        <v>1.73377385383156E-16</v>
      </c>
      <c r="I671" s="25">
        <v>153</v>
      </c>
      <c r="J671" s="29">
        <v>1.1331855253800999E-18</v>
      </c>
      <c r="K671" s="25">
        <v>10476</v>
      </c>
      <c r="L671" s="26">
        <v>1654426</v>
      </c>
      <c r="M671" s="24">
        <v>2104008510</v>
      </c>
      <c r="N671" s="25">
        <v>51013</v>
      </c>
      <c r="O671" s="25"/>
      <c r="P671" s="25"/>
      <c r="Q671" s="25"/>
      <c r="R671" s="25"/>
      <c r="S671" s="25" t="s">
        <v>955</v>
      </c>
      <c r="T671" s="29">
        <v>1.1280788321682901E-15</v>
      </c>
      <c r="U671" s="25">
        <v>365</v>
      </c>
      <c r="V671" s="29">
        <v>3.0906269374473899E-18</v>
      </c>
      <c r="W671" s="25">
        <v>10476</v>
      </c>
      <c r="X671" s="27">
        <v>1654426</v>
      </c>
      <c r="Y671" s="28">
        <f t="shared" si="20"/>
        <v>1.0045268939245977E-3</v>
      </c>
      <c r="AA671" t="str">
        <f t="shared" si="21"/>
        <v>2104008510-51013-NOX</v>
      </c>
      <c r="AB671" t="str">
        <f>IF(COUNTIF('NP-NRModel-MAR-WILDFIRES Modifi'!V:V, AA671)=0, "Missing", "")</f>
        <v/>
      </c>
    </row>
    <row r="672" spans="1:28" hidden="1" x14ac:dyDescent="0.3">
      <c r="A672" s="24">
        <v>2104008510</v>
      </c>
      <c r="B672" s="40">
        <v>51013</v>
      </c>
      <c r="C672" s="25"/>
      <c r="D672" s="25"/>
      <c r="E672" s="25"/>
      <c r="F672" s="25"/>
      <c r="G672" s="25" t="s">
        <v>12</v>
      </c>
      <c r="H672" s="29">
        <v>1.12695285463158E-15</v>
      </c>
      <c r="I672" s="25">
        <v>153</v>
      </c>
      <c r="J672" s="29">
        <v>7.3657049322325695E-18</v>
      </c>
      <c r="K672" s="25">
        <v>10476</v>
      </c>
      <c r="L672" s="26">
        <v>1654429</v>
      </c>
      <c r="M672" s="24">
        <v>2104008510</v>
      </c>
      <c r="N672" s="25">
        <v>51013</v>
      </c>
      <c r="O672" s="25"/>
      <c r="P672" s="25"/>
      <c r="Q672" s="25"/>
      <c r="R672" s="25"/>
      <c r="S672" s="25" t="s">
        <v>12</v>
      </c>
      <c r="T672" s="29">
        <v>7.3325114307844301E-15</v>
      </c>
      <c r="U672" s="25">
        <v>365</v>
      </c>
      <c r="V672" s="29">
        <v>2.0089072413108001E-17</v>
      </c>
      <c r="W672" s="25">
        <v>10476</v>
      </c>
      <c r="X672" s="27">
        <v>1654429</v>
      </c>
      <c r="Y672" s="28">
        <f t="shared" si="20"/>
        <v>1.0045268939246083E-3</v>
      </c>
      <c r="AA672" t="str">
        <f t="shared" si="21"/>
        <v>2104008510-51013-VOC</v>
      </c>
      <c r="AB672" t="str">
        <f>IF(COUNTIF('NP-NRModel-MAR-WILDFIRES Modifi'!V:V, AA672)=0, "Missing", "")</f>
        <v/>
      </c>
    </row>
    <row r="673" spans="1:28" hidden="1" x14ac:dyDescent="0.3">
      <c r="A673" s="24">
        <v>2104008510</v>
      </c>
      <c r="B673" s="40">
        <v>51059</v>
      </c>
      <c r="C673" s="25"/>
      <c r="D673" s="25"/>
      <c r="E673" s="25"/>
      <c r="F673" s="25"/>
      <c r="G673" s="25" t="s">
        <v>955</v>
      </c>
      <c r="H673" s="25">
        <v>3.4017852198737699E-3</v>
      </c>
      <c r="I673" s="25">
        <v>153</v>
      </c>
      <c r="J673" s="29">
        <v>2.22338903259724E-5</v>
      </c>
      <c r="K673" s="25">
        <v>10476</v>
      </c>
      <c r="L673" s="26">
        <v>243768</v>
      </c>
      <c r="M673" s="24">
        <v>2104008510</v>
      </c>
      <c r="N673" s="25">
        <v>51059</v>
      </c>
      <c r="O673" s="25"/>
      <c r="P673" s="25"/>
      <c r="Q673" s="25"/>
      <c r="R673" s="25"/>
      <c r="S673" s="25" t="s">
        <v>955</v>
      </c>
      <c r="T673" s="25">
        <v>2.2133693443593401E-2</v>
      </c>
      <c r="U673" s="25">
        <v>365</v>
      </c>
      <c r="V673" s="29">
        <v>6.06402560098451E-5</v>
      </c>
      <c r="W673" s="25">
        <v>10476</v>
      </c>
      <c r="X673" s="27">
        <v>243768</v>
      </c>
      <c r="Y673" s="28">
        <f t="shared" si="20"/>
        <v>1.0045268939246107E-3</v>
      </c>
      <c r="AA673" t="str">
        <f t="shared" si="21"/>
        <v>2104008510-51059-NOX</v>
      </c>
      <c r="AB673" t="str">
        <f>IF(COUNTIF('NP-NRModel-MAR-WILDFIRES Modifi'!V:V, AA673)=0, "Missing", "")</f>
        <v/>
      </c>
    </row>
    <row r="674" spans="1:28" hidden="1" x14ac:dyDescent="0.3">
      <c r="A674" s="24">
        <v>2104008510</v>
      </c>
      <c r="B674" s="40">
        <v>51059</v>
      </c>
      <c r="C674" s="25"/>
      <c r="D674" s="25"/>
      <c r="E674" s="25"/>
      <c r="F674" s="25"/>
      <c r="G674" s="25" t="s">
        <v>12</v>
      </c>
      <c r="H674" s="25">
        <v>2.2111604680974201E-2</v>
      </c>
      <c r="I674" s="25">
        <v>153</v>
      </c>
      <c r="J674" s="25">
        <v>1.44520292032511E-4</v>
      </c>
      <c r="K674" s="25">
        <v>10476</v>
      </c>
      <c r="L674" s="26">
        <v>243761</v>
      </c>
      <c r="M674" s="24">
        <v>2104008510</v>
      </c>
      <c r="N674" s="25">
        <v>51059</v>
      </c>
      <c r="O674" s="25"/>
      <c r="P674" s="25"/>
      <c r="Q674" s="25"/>
      <c r="R674" s="25"/>
      <c r="S674" s="25" t="s">
        <v>12</v>
      </c>
      <c r="T674" s="25">
        <v>0.14386901227490401</v>
      </c>
      <c r="U674" s="25">
        <v>365</v>
      </c>
      <c r="V674" s="25">
        <v>3.9416167746549101E-4</v>
      </c>
      <c r="W674" s="25">
        <v>10476</v>
      </c>
      <c r="X674" s="27">
        <v>243761</v>
      </c>
      <c r="Y674" s="28">
        <f t="shared" si="20"/>
        <v>1.0045268939246107E-3</v>
      </c>
      <c r="AA674" t="str">
        <f t="shared" si="21"/>
        <v>2104008510-51059-VOC</v>
      </c>
      <c r="AB674" t="str">
        <f>IF(COUNTIF('NP-NRModel-MAR-WILDFIRES Modifi'!V:V, AA674)=0, "Missing", "")</f>
        <v/>
      </c>
    </row>
    <row r="675" spans="1:28" hidden="1" x14ac:dyDescent="0.3">
      <c r="A675" s="24">
        <v>2104008510</v>
      </c>
      <c r="B675" s="40">
        <v>51107</v>
      </c>
      <c r="C675" s="25"/>
      <c r="D675" s="25"/>
      <c r="E675" s="25"/>
      <c r="F675" s="25"/>
      <c r="G675" s="25" t="s">
        <v>955</v>
      </c>
      <c r="H675" s="25">
        <v>0.18057852589964299</v>
      </c>
      <c r="I675" s="25">
        <v>153</v>
      </c>
      <c r="J675" s="25">
        <v>1.18025180326564E-3</v>
      </c>
      <c r="K675" s="25">
        <v>10476</v>
      </c>
      <c r="L675" s="26">
        <v>1695843</v>
      </c>
      <c r="M675" s="24">
        <v>2104008510</v>
      </c>
      <c r="N675" s="25">
        <v>51107</v>
      </c>
      <c r="O675" s="25"/>
      <c r="P675" s="25"/>
      <c r="Q675" s="25"/>
      <c r="R675" s="25"/>
      <c r="S675" s="25" t="s">
        <v>955</v>
      </c>
      <c r="T675" s="25">
        <v>1.17493300617815</v>
      </c>
      <c r="U675" s="25">
        <v>365</v>
      </c>
      <c r="V675" s="25">
        <v>3.2189945374743998E-3</v>
      </c>
      <c r="W675" s="25">
        <v>10476</v>
      </c>
      <c r="X675" s="27">
        <v>1695843</v>
      </c>
      <c r="Y675" s="28">
        <f t="shared" si="20"/>
        <v>1.0045268939246085E-3</v>
      </c>
      <c r="AA675" t="str">
        <f t="shared" si="21"/>
        <v>2104008510-51107-NOX</v>
      </c>
      <c r="AB675" t="str">
        <f>IF(COUNTIF('NP-NRModel-MAR-WILDFIRES Modifi'!V:V, AA675)=0, "Missing", "")</f>
        <v/>
      </c>
    </row>
    <row r="676" spans="1:28" hidden="1" x14ac:dyDescent="0.3">
      <c r="A676" s="24">
        <v>2104008510</v>
      </c>
      <c r="B676" s="40">
        <v>51107</v>
      </c>
      <c r="C676" s="25"/>
      <c r="D676" s="25"/>
      <c r="E676" s="25"/>
      <c r="F676" s="25"/>
      <c r="G676" s="25" t="s">
        <v>12</v>
      </c>
      <c r="H676" s="25">
        <v>1.1737606438860799</v>
      </c>
      <c r="I676" s="25">
        <v>153</v>
      </c>
      <c r="J676" s="25">
        <v>7.6716381953339102E-3</v>
      </c>
      <c r="K676" s="25">
        <v>10476</v>
      </c>
      <c r="L676" s="26">
        <v>1695845</v>
      </c>
      <c r="M676" s="24">
        <v>2104008510</v>
      </c>
      <c r="N676" s="25">
        <v>51107</v>
      </c>
      <c r="O676" s="25"/>
      <c r="P676" s="25"/>
      <c r="Q676" s="25"/>
      <c r="R676" s="25"/>
      <c r="S676" s="25" t="s">
        <v>12</v>
      </c>
      <c r="T676" s="25">
        <v>7.6370660076221402</v>
      </c>
      <c r="U676" s="25">
        <v>365</v>
      </c>
      <c r="V676" s="25">
        <v>2.0923468514033199E-2</v>
      </c>
      <c r="W676" s="25">
        <v>10476</v>
      </c>
      <c r="X676" s="27">
        <v>1695845</v>
      </c>
      <c r="Y676" s="28">
        <f t="shared" si="20"/>
        <v>1.0045268939246127E-3</v>
      </c>
      <c r="AA676" t="str">
        <f t="shared" si="21"/>
        <v>2104008510-51107-VOC</v>
      </c>
      <c r="AB676" t="str">
        <f>IF(COUNTIF('NP-NRModel-MAR-WILDFIRES Modifi'!V:V, AA676)=0, "Missing", "")</f>
        <v/>
      </c>
    </row>
    <row r="677" spans="1:28" hidden="1" x14ac:dyDescent="0.3">
      <c r="A677" s="24">
        <v>2104008510</v>
      </c>
      <c r="B677" s="40">
        <v>51153</v>
      </c>
      <c r="C677" s="25"/>
      <c r="D677" s="25"/>
      <c r="E677" s="25"/>
      <c r="F677" s="25"/>
      <c r="G677" s="25" t="s">
        <v>955</v>
      </c>
      <c r="H677" s="25">
        <v>0.15347587662901399</v>
      </c>
      <c r="I677" s="25">
        <v>153</v>
      </c>
      <c r="J677" s="25">
        <v>1.00311030476479E-3</v>
      </c>
      <c r="K677" s="25">
        <v>10476</v>
      </c>
      <c r="L677" s="26">
        <v>888990</v>
      </c>
      <c r="M677" s="24">
        <v>2104008510</v>
      </c>
      <c r="N677" s="25">
        <v>51153</v>
      </c>
      <c r="O677" s="25"/>
      <c r="P677" s="25"/>
      <c r="Q677" s="25"/>
      <c r="R677" s="25"/>
      <c r="S677" s="25" t="s">
        <v>955</v>
      </c>
      <c r="T677" s="25">
        <v>0.99858979469003895</v>
      </c>
      <c r="U677" s="25">
        <v>365</v>
      </c>
      <c r="V677" s="25">
        <v>2.7358624512055802E-3</v>
      </c>
      <c r="W677" s="25">
        <v>10476</v>
      </c>
      <c r="X677" s="27">
        <v>888990</v>
      </c>
      <c r="Y677" s="28">
        <f t="shared" si="20"/>
        <v>1.0045268939246012E-3</v>
      </c>
      <c r="AA677" t="str">
        <f t="shared" si="21"/>
        <v>2104008510-51153-NOX</v>
      </c>
      <c r="AB677" t="str">
        <f>IF(COUNTIF('NP-NRModel-MAR-WILDFIRES Modifi'!V:V, AA677)=0, "Missing", "")</f>
        <v/>
      </c>
    </row>
    <row r="678" spans="1:28" hidden="1" x14ac:dyDescent="0.3">
      <c r="A678" s="24">
        <v>2104008510</v>
      </c>
      <c r="B678" s="40">
        <v>51153</v>
      </c>
      <c r="C678" s="25"/>
      <c r="D678" s="25"/>
      <c r="E678" s="25"/>
      <c r="F678" s="25"/>
      <c r="G678" s="25" t="s">
        <v>12</v>
      </c>
      <c r="H678" s="25">
        <v>0.99759319808859004</v>
      </c>
      <c r="I678" s="25">
        <v>153</v>
      </c>
      <c r="J678" s="25">
        <v>6.5202169809711798E-3</v>
      </c>
      <c r="K678" s="25">
        <v>10476</v>
      </c>
      <c r="L678" s="26">
        <v>888992</v>
      </c>
      <c r="M678" s="24">
        <v>2104008510</v>
      </c>
      <c r="N678" s="25">
        <v>51153</v>
      </c>
      <c r="O678" s="25"/>
      <c r="P678" s="25"/>
      <c r="Q678" s="25"/>
      <c r="R678" s="25"/>
      <c r="S678" s="25" t="s">
        <v>12</v>
      </c>
      <c r="T678" s="25">
        <v>6.4908336654852503</v>
      </c>
      <c r="U678" s="25">
        <v>365</v>
      </c>
      <c r="V678" s="25">
        <v>1.7783105932836302E-2</v>
      </c>
      <c r="W678" s="25">
        <v>10476</v>
      </c>
      <c r="X678" s="27">
        <v>888992</v>
      </c>
      <c r="Y678" s="28">
        <f t="shared" si="20"/>
        <v>1.0045268939246085E-3</v>
      </c>
      <c r="AA678" t="str">
        <f t="shared" si="21"/>
        <v>2104008510-51153-VOC</v>
      </c>
      <c r="AB678" t="str">
        <f>IF(COUNTIF('NP-NRModel-MAR-WILDFIRES Modifi'!V:V, AA678)=0, "Missing", "")</f>
        <v/>
      </c>
    </row>
    <row r="679" spans="1:28" hidden="1" x14ac:dyDescent="0.3">
      <c r="A679" s="24">
        <v>2104008510</v>
      </c>
      <c r="B679" s="40">
        <v>51600</v>
      </c>
      <c r="C679" s="25"/>
      <c r="D679" s="25"/>
      <c r="E679" s="25"/>
      <c r="F679" s="25"/>
      <c r="G679" s="25" t="s">
        <v>955</v>
      </c>
      <c r="H679" s="29">
        <v>2.32699699230559E-6</v>
      </c>
      <c r="I679" s="25">
        <v>153</v>
      </c>
      <c r="J679" s="29">
        <v>1.5209130668664001E-8</v>
      </c>
      <c r="K679" s="25">
        <v>10476</v>
      </c>
      <c r="L679" s="26">
        <v>1435647</v>
      </c>
      <c r="M679" s="24">
        <v>2104008510</v>
      </c>
      <c r="N679" s="25">
        <v>51600</v>
      </c>
      <c r="O679" s="25"/>
      <c r="P679" s="25"/>
      <c r="Q679" s="25"/>
      <c r="R679" s="25"/>
      <c r="S679" s="25" t="s">
        <v>955</v>
      </c>
      <c r="T679" s="29">
        <v>1.51405908200655E-5</v>
      </c>
      <c r="U679" s="25">
        <v>365</v>
      </c>
      <c r="V679" s="29">
        <v>4.1481070739905701E-8</v>
      </c>
      <c r="W679" s="25">
        <v>10476</v>
      </c>
      <c r="X679" s="27">
        <v>1435647</v>
      </c>
      <c r="Y679" s="28">
        <f t="shared" si="20"/>
        <v>1.0045268939246192E-3</v>
      </c>
      <c r="AA679" t="str">
        <f t="shared" si="21"/>
        <v>2104008510-51600-NOX</v>
      </c>
      <c r="AB679" t="str">
        <f>IF(COUNTIF('NP-NRModel-MAR-WILDFIRES Modifi'!V:V, AA679)=0, "Missing", "")</f>
        <v/>
      </c>
    </row>
    <row r="680" spans="1:28" hidden="1" x14ac:dyDescent="0.3">
      <c r="A680" s="24">
        <v>2104008510</v>
      </c>
      <c r="B680" s="40">
        <v>51600</v>
      </c>
      <c r="C680" s="25"/>
      <c r="D680" s="25"/>
      <c r="E680" s="25"/>
      <c r="F680" s="25"/>
      <c r="G680" s="25" t="s">
        <v>12</v>
      </c>
      <c r="H680" s="29">
        <v>1.51254774428075E-5</v>
      </c>
      <c r="I680" s="25">
        <v>153</v>
      </c>
      <c r="J680" s="29">
        <v>9.8859329691552904E-8</v>
      </c>
      <c r="K680" s="25">
        <v>10476</v>
      </c>
      <c r="L680" s="26">
        <v>1435642</v>
      </c>
      <c r="M680" s="24">
        <v>2104008510</v>
      </c>
      <c r="N680" s="25">
        <v>51600</v>
      </c>
      <c r="O680" s="25"/>
      <c r="P680" s="25"/>
      <c r="Q680" s="25"/>
      <c r="R680" s="25"/>
      <c r="S680" s="25" t="s">
        <v>12</v>
      </c>
      <c r="T680" s="29">
        <v>9.8413820764237995E-5</v>
      </c>
      <c r="U680" s="25">
        <v>365</v>
      </c>
      <c r="V680" s="29">
        <v>2.6962690620339099E-7</v>
      </c>
      <c r="W680" s="25">
        <v>10476</v>
      </c>
      <c r="X680" s="27">
        <v>1435642</v>
      </c>
      <c r="Y680" s="28">
        <f t="shared" si="20"/>
        <v>1.0045268939246062E-3</v>
      </c>
      <c r="AA680" t="str">
        <f t="shared" si="21"/>
        <v>2104008510-51600-VOC</v>
      </c>
      <c r="AB680" t="str">
        <f>IF(COUNTIF('NP-NRModel-MAR-WILDFIRES Modifi'!V:V, AA680)=0, "Missing", "")</f>
        <v/>
      </c>
    </row>
    <row r="681" spans="1:28" hidden="1" x14ac:dyDescent="0.3">
      <c r="A681" s="24">
        <v>2104008510</v>
      </c>
      <c r="B681" s="40">
        <v>51610</v>
      </c>
      <c r="C681" s="25"/>
      <c r="D681" s="25"/>
      <c r="E681" s="25"/>
      <c r="F681" s="25"/>
      <c r="G681" s="25" t="s">
        <v>955</v>
      </c>
      <c r="H681" s="29">
        <v>3.5857478743434598E-12</v>
      </c>
      <c r="I681" s="25">
        <v>153</v>
      </c>
      <c r="J681" s="29">
        <v>2.34362606166239E-14</v>
      </c>
      <c r="K681" s="25">
        <v>10476</v>
      </c>
      <c r="L681" s="26">
        <v>1205494</v>
      </c>
      <c r="M681" s="24">
        <v>2104008510</v>
      </c>
      <c r="N681" s="25">
        <v>51610</v>
      </c>
      <c r="O681" s="25"/>
      <c r="P681" s="25"/>
      <c r="Q681" s="25"/>
      <c r="R681" s="25"/>
      <c r="S681" s="25" t="s">
        <v>955</v>
      </c>
      <c r="T681" s="29">
        <v>2.33306452603377E-11</v>
      </c>
      <c r="U681" s="25">
        <v>365</v>
      </c>
      <c r="V681" s="29">
        <v>6.3919576055719803E-14</v>
      </c>
      <c r="W681" s="25">
        <v>10476</v>
      </c>
      <c r="X681" s="27">
        <v>1205494</v>
      </c>
      <c r="Y681" s="28">
        <f t="shared" si="20"/>
        <v>1.0045268939246077E-3</v>
      </c>
      <c r="AA681" t="str">
        <f t="shared" si="21"/>
        <v>2104008510-51610-NOX</v>
      </c>
      <c r="AB681" t="str">
        <f>IF(COUNTIF('NP-NRModel-MAR-WILDFIRES Modifi'!V:V, AA681)=0, "Missing", "")</f>
        <v/>
      </c>
    </row>
    <row r="682" spans="1:28" hidden="1" x14ac:dyDescent="0.3">
      <c r="A682" s="24">
        <v>2104008510</v>
      </c>
      <c r="B682" s="40">
        <v>51610</v>
      </c>
      <c r="C682" s="25"/>
      <c r="D682" s="25"/>
      <c r="E682" s="25"/>
      <c r="F682" s="25"/>
      <c r="G682" s="25" t="s">
        <v>12</v>
      </c>
      <c r="H682" s="29">
        <v>2.3307364190411101E-11</v>
      </c>
      <c r="I682" s="25">
        <v>153</v>
      </c>
      <c r="J682" s="29">
        <v>1.5233571366281799E-13</v>
      </c>
      <c r="K682" s="25">
        <v>10476</v>
      </c>
      <c r="L682" s="26">
        <v>1205501</v>
      </c>
      <c r="M682" s="24">
        <v>2104008510</v>
      </c>
      <c r="N682" s="25">
        <v>51610</v>
      </c>
      <c r="O682" s="25"/>
      <c r="P682" s="25"/>
      <c r="Q682" s="25"/>
      <c r="R682" s="25"/>
      <c r="S682" s="25" t="s">
        <v>12</v>
      </c>
      <c r="T682" s="29">
        <v>1.5164921375838301E-10</v>
      </c>
      <c r="U682" s="25">
        <v>365</v>
      </c>
      <c r="V682" s="29">
        <v>4.1547729796817398E-13</v>
      </c>
      <c r="W682" s="25">
        <v>10476</v>
      </c>
      <c r="X682" s="27">
        <v>1205501</v>
      </c>
      <c r="Y682" s="28">
        <f t="shared" si="20"/>
        <v>1.0045268939246118E-3</v>
      </c>
      <c r="AA682" t="str">
        <f t="shared" si="21"/>
        <v>2104008510-51610-VOC</v>
      </c>
      <c r="AB682" t="str">
        <f>IF(COUNTIF('NP-NRModel-MAR-WILDFIRES Modifi'!V:V, AA682)=0, "Missing", "")</f>
        <v/>
      </c>
    </row>
    <row r="683" spans="1:28" hidden="1" x14ac:dyDescent="0.3">
      <c r="A683" s="24">
        <v>2104008510</v>
      </c>
      <c r="B683" s="40">
        <v>51683</v>
      </c>
      <c r="C683" s="25"/>
      <c r="D683" s="25"/>
      <c r="E683" s="25"/>
      <c r="F683" s="25"/>
      <c r="G683" s="25" t="s">
        <v>955</v>
      </c>
      <c r="H683" s="29">
        <v>1.00328879458003E-5</v>
      </c>
      <c r="I683" s="25">
        <v>153</v>
      </c>
      <c r="J683" s="29">
        <v>6.5574431018302599E-8</v>
      </c>
      <c r="K683" s="25">
        <v>10476</v>
      </c>
      <c r="L683" s="26">
        <v>1324862</v>
      </c>
      <c r="M683" s="24">
        <v>2104008510</v>
      </c>
      <c r="N683" s="25">
        <v>51683</v>
      </c>
      <c r="O683" s="25"/>
      <c r="P683" s="25"/>
      <c r="Q683" s="25"/>
      <c r="R683" s="25"/>
      <c r="S683" s="25" t="s">
        <v>955</v>
      </c>
      <c r="T683" s="29">
        <v>6.5278920270724406E-5</v>
      </c>
      <c r="U683" s="25">
        <v>365</v>
      </c>
      <c r="V683" s="29">
        <v>1.7884635690609399E-7</v>
      </c>
      <c r="W683" s="25">
        <v>10476</v>
      </c>
      <c r="X683" s="27">
        <v>1324862</v>
      </c>
      <c r="Y683" s="28">
        <f t="shared" si="20"/>
        <v>1.0045268939246031E-3</v>
      </c>
      <c r="AA683" t="str">
        <f t="shared" si="21"/>
        <v>2104008510-51683-NOX</v>
      </c>
      <c r="AB683" t="str">
        <f>IF(COUNTIF('NP-NRModel-MAR-WILDFIRES Modifi'!V:V, AA683)=0, "Missing", "")</f>
        <v/>
      </c>
    </row>
    <row r="684" spans="1:28" hidden="1" x14ac:dyDescent="0.3">
      <c r="A684" s="24">
        <v>2104008510</v>
      </c>
      <c r="B684" s="40">
        <v>51683</v>
      </c>
      <c r="C684" s="25"/>
      <c r="D684" s="25"/>
      <c r="E684" s="25"/>
      <c r="F684" s="25"/>
      <c r="G684" s="25" t="s">
        <v>12</v>
      </c>
      <c r="H684" s="29">
        <v>6.5213782924622202E-5</v>
      </c>
      <c r="I684" s="25">
        <v>153</v>
      </c>
      <c r="J684" s="29">
        <v>4.2623387532432802E-7</v>
      </c>
      <c r="K684" s="25">
        <v>10476</v>
      </c>
      <c r="L684" s="26">
        <v>1324866</v>
      </c>
      <c r="M684" s="24">
        <v>2104008510</v>
      </c>
      <c r="N684" s="25">
        <v>51683</v>
      </c>
      <c r="O684" s="25"/>
      <c r="P684" s="25"/>
      <c r="Q684" s="25"/>
      <c r="R684" s="25"/>
      <c r="S684" s="25" t="s">
        <v>12</v>
      </c>
      <c r="T684" s="25">
        <v>4.24313055132915E-4</v>
      </c>
      <c r="U684" s="25">
        <v>365</v>
      </c>
      <c r="V684" s="29">
        <v>1.16250152091209E-6</v>
      </c>
      <c r="W684" s="25">
        <v>10476</v>
      </c>
      <c r="X684" s="27">
        <v>1324866</v>
      </c>
      <c r="Y684" s="28">
        <f t="shared" si="20"/>
        <v>1.0045268939246079E-3</v>
      </c>
      <c r="AA684" t="str">
        <f t="shared" si="21"/>
        <v>2104008510-51683-VOC</v>
      </c>
      <c r="AB684" t="str">
        <f>IF(COUNTIF('NP-NRModel-MAR-WILDFIRES Modifi'!V:V, AA684)=0, "Missing", "")</f>
        <v/>
      </c>
    </row>
    <row r="685" spans="1:28" hidden="1" x14ac:dyDescent="0.3">
      <c r="A685" s="24">
        <v>2104008510</v>
      </c>
      <c r="B685" s="40">
        <v>51685</v>
      </c>
      <c r="C685" s="25"/>
      <c r="D685" s="25"/>
      <c r="E685" s="25"/>
      <c r="F685" s="25"/>
      <c r="G685" s="25" t="s">
        <v>955</v>
      </c>
      <c r="H685" s="29">
        <v>7.55199707902393E-9</v>
      </c>
      <c r="I685" s="25">
        <v>153</v>
      </c>
      <c r="J685" s="29">
        <v>4.93594580328361E-11</v>
      </c>
      <c r="K685" s="25">
        <v>10476</v>
      </c>
      <c r="L685" s="26">
        <v>1922116</v>
      </c>
      <c r="M685" s="24">
        <v>2104008510</v>
      </c>
      <c r="N685" s="25">
        <v>51685</v>
      </c>
      <c r="O685" s="25"/>
      <c r="P685" s="25"/>
      <c r="Q685" s="25"/>
      <c r="R685" s="25"/>
      <c r="S685" s="25" t="s">
        <v>955</v>
      </c>
      <c r="T685" s="29">
        <v>4.9137019955725302E-8</v>
      </c>
      <c r="U685" s="25">
        <v>365</v>
      </c>
      <c r="V685" s="29">
        <v>1.3462197248143899E-10</v>
      </c>
      <c r="W685" s="25">
        <v>10476</v>
      </c>
      <c r="X685" s="27">
        <v>1922116</v>
      </c>
      <c r="Y685" s="28">
        <f t="shared" si="20"/>
        <v>1.0045268939246057E-3</v>
      </c>
      <c r="AA685" t="str">
        <f t="shared" si="21"/>
        <v>2104008510-51685-NOX</v>
      </c>
      <c r="AB685" t="str">
        <f>IF(COUNTIF('NP-NRModel-MAR-WILDFIRES Modifi'!V:V, AA685)=0, "Missing", "")</f>
        <v/>
      </c>
    </row>
    <row r="686" spans="1:28" hidden="1" x14ac:dyDescent="0.3">
      <c r="A686" s="24">
        <v>2104008510</v>
      </c>
      <c r="B686" s="40">
        <v>51685</v>
      </c>
      <c r="C686" s="25"/>
      <c r="D686" s="25"/>
      <c r="E686" s="25"/>
      <c r="F686" s="25"/>
      <c r="G686" s="25" t="s">
        <v>12</v>
      </c>
      <c r="H686" s="29">
        <v>4.9087982517244802E-8</v>
      </c>
      <c r="I686" s="25">
        <v>153</v>
      </c>
      <c r="J686" s="29">
        <v>3.2083648704081598E-10</v>
      </c>
      <c r="K686" s="25">
        <v>10476</v>
      </c>
      <c r="L686" s="26">
        <v>1922119</v>
      </c>
      <c r="M686" s="24">
        <v>2104008510</v>
      </c>
      <c r="N686" s="25">
        <v>51685</v>
      </c>
      <c r="O686" s="25"/>
      <c r="P686" s="25"/>
      <c r="Q686" s="25"/>
      <c r="R686" s="25"/>
      <c r="S686" s="25" t="s">
        <v>12</v>
      </c>
      <c r="T686" s="29">
        <v>3.1939063949531003E-7</v>
      </c>
      <c r="U686" s="25">
        <v>365</v>
      </c>
      <c r="V686" s="29">
        <v>8.7504284793235596E-10</v>
      </c>
      <c r="W686" s="25">
        <v>10476</v>
      </c>
      <c r="X686" s="27">
        <v>1922119</v>
      </c>
      <c r="Y686" s="28">
        <f t="shared" si="20"/>
        <v>1.0045268939246016E-3</v>
      </c>
      <c r="AA686" t="str">
        <f t="shared" si="21"/>
        <v>2104008510-51685-VOC</v>
      </c>
      <c r="AB686" t="str">
        <f>IF(COUNTIF('NP-NRModel-MAR-WILDFIRES Modifi'!V:V, AA686)=0, "Missing", "")</f>
        <v/>
      </c>
    </row>
    <row r="687" spans="1:28" hidden="1" x14ac:dyDescent="0.3">
      <c r="A687" s="24">
        <v>2104008610</v>
      </c>
      <c r="B687" s="40">
        <v>24009</v>
      </c>
      <c r="C687" s="25"/>
      <c r="D687" s="25"/>
      <c r="E687" s="25"/>
      <c r="F687" s="25"/>
      <c r="G687" s="25" t="s">
        <v>955</v>
      </c>
      <c r="H687" s="25">
        <v>8.29755394089364E-2</v>
      </c>
      <c r="I687" s="25">
        <v>153</v>
      </c>
      <c r="J687" s="25">
        <v>5.4232378698651203E-4</v>
      </c>
      <c r="K687" s="25">
        <v>10476</v>
      </c>
      <c r="L687" s="26">
        <v>2151636</v>
      </c>
      <c r="M687" s="24">
        <v>2104008610</v>
      </c>
      <c r="N687" s="25">
        <v>24009</v>
      </c>
      <c r="O687" s="25"/>
      <c r="P687" s="25"/>
      <c r="Q687" s="25"/>
      <c r="R687" s="25"/>
      <c r="S687" s="25" t="s">
        <v>955</v>
      </c>
      <c r="T687" s="25">
        <v>0.53987980836202198</v>
      </c>
      <c r="U687" s="25">
        <v>365</v>
      </c>
      <c r="V687" s="25">
        <v>1.4791227626356699E-3</v>
      </c>
      <c r="W687" s="25">
        <v>10476</v>
      </c>
      <c r="X687" s="27">
        <v>2151636</v>
      </c>
      <c r="Y687" s="28">
        <f t="shared" si="20"/>
        <v>1.0045268939246033E-3</v>
      </c>
      <c r="AA687" t="str">
        <f t="shared" si="21"/>
        <v>2104008610-24009-NOX</v>
      </c>
      <c r="AB687" t="str">
        <f>IF(COUNTIF('NP-NRModel-MAR-WILDFIRES Modifi'!V:V, AA687)=0, "Missing", "")</f>
        <v/>
      </c>
    </row>
    <row r="688" spans="1:28" hidden="1" x14ac:dyDescent="0.3">
      <c r="A688" s="24">
        <v>2104008610</v>
      </c>
      <c r="B688" s="40">
        <v>24009</v>
      </c>
      <c r="C688" s="25"/>
      <c r="D688" s="25"/>
      <c r="E688" s="25"/>
      <c r="F688" s="25"/>
      <c r="G688" s="25" t="s">
        <v>12</v>
      </c>
      <c r="H688" s="25">
        <v>2.7962752545937102</v>
      </c>
      <c r="I688" s="25">
        <v>153</v>
      </c>
      <c r="J688" s="25">
        <v>1.8276308853553701E-2</v>
      </c>
      <c r="K688" s="25">
        <v>10476</v>
      </c>
      <c r="L688" s="26">
        <v>2151632</v>
      </c>
      <c r="M688" s="24">
        <v>2104008610</v>
      </c>
      <c r="N688" s="25">
        <v>24009</v>
      </c>
      <c r="O688" s="25"/>
      <c r="P688" s="25"/>
      <c r="Q688" s="25"/>
      <c r="R688" s="25"/>
      <c r="S688" s="25" t="s">
        <v>12</v>
      </c>
      <c r="T688" s="25">
        <v>18.193946786381701</v>
      </c>
      <c r="U688" s="25">
        <v>365</v>
      </c>
      <c r="V688" s="25">
        <v>4.9846429551730798E-2</v>
      </c>
      <c r="W688" s="25">
        <v>10476</v>
      </c>
      <c r="X688" s="27">
        <v>2151632</v>
      </c>
      <c r="Y688" s="28">
        <f t="shared" si="20"/>
        <v>1.0045268939246129E-3</v>
      </c>
      <c r="AA688" t="str">
        <f t="shared" si="21"/>
        <v>2104008610-24009-VOC</v>
      </c>
      <c r="AB688" t="str">
        <f>IF(COUNTIF('NP-NRModel-MAR-WILDFIRES Modifi'!V:V, AA688)=0, "Missing", "")</f>
        <v/>
      </c>
    </row>
    <row r="689" spans="1:28" hidden="1" x14ac:dyDescent="0.3">
      <c r="A689" s="24">
        <v>2104008610</v>
      </c>
      <c r="B689" s="40">
        <v>24017</v>
      </c>
      <c r="C689" s="25"/>
      <c r="D689" s="25"/>
      <c r="E689" s="25"/>
      <c r="F689" s="25"/>
      <c r="G689" s="25" t="s">
        <v>955</v>
      </c>
      <c r="H689" s="25">
        <v>0.124602244516579</v>
      </c>
      <c r="I689" s="25">
        <v>153</v>
      </c>
      <c r="J689" s="25">
        <v>8.1439375501032602E-4</v>
      </c>
      <c r="K689" s="25">
        <v>10476</v>
      </c>
      <c r="L689" s="26">
        <v>606905</v>
      </c>
      <c r="M689" s="24">
        <v>2104008610</v>
      </c>
      <c r="N689" s="25">
        <v>24017</v>
      </c>
      <c r="O689" s="25"/>
      <c r="P689" s="25"/>
      <c r="Q689" s="25"/>
      <c r="R689" s="25"/>
      <c r="S689" s="25" t="s">
        <v>955</v>
      </c>
      <c r="T689" s="25">
        <v>0.810723694841611</v>
      </c>
      <c r="U689" s="25">
        <v>365</v>
      </c>
      <c r="V689" s="25">
        <v>2.22116080778523E-3</v>
      </c>
      <c r="W689" s="25">
        <v>10476</v>
      </c>
      <c r="X689" s="27">
        <v>606905</v>
      </c>
      <c r="Y689" s="28">
        <f t="shared" si="20"/>
        <v>1.004526893924609E-3</v>
      </c>
      <c r="AA689" t="str">
        <f t="shared" si="21"/>
        <v>2104008610-24017-NOX</v>
      </c>
      <c r="AB689" t="str">
        <f>IF(COUNTIF('NP-NRModel-MAR-WILDFIRES Modifi'!V:V, AA689)=0, "Missing", "")</f>
        <v/>
      </c>
    </row>
    <row r="690" spans="1:28" hidden="1" x14ac:dyDescent="0.3">
      <c r="A690" s="24">
        <v>2104008610</v>
      </c>
      <c r="B690" s="40">
        <v>24017</v>
      </c>
      <c r="C690" s="25"/>
      <c r="D690" s="25"/>
      <c r="E690" s="25"/>
      <c r="F690" s="25"/>
      <c r="G690" s="25" t="s">
        <v>12</v>
      </c>
      <c r="H690" s="25">
        <v>4.1990959129401197</v>
      </c>
      <c r="I690" s="25">
        <v>153</v>
      </c>
      <c r="J690" s="25">
        <v>2.7445071326406001E-2</v>
      </c>
      <c r="K690" s="25">
        <v>10476</v>
      </c>
      <c r="L690" s="26">
        <v>606898</v>
      </c>
      <c r="M690" s="24">
        <v>2104008610</v>
      </c>
      <c r="N690" s="25">
        <v>24017</v>
      </c>
      <c r="O690" s="25"/>
      <c r="P690" s="25"/>
      <c r="Q690" s="25"/>
      <c r="R690" s="25"/>
      <c r="S690" s="25" t="s">
        <v>12</v>
      </c>
      <c r="T690" s="25">
        <v>27.3213902906874</v>
      </c>
      <c r="U690" s="25">
        <v>365</v>
      </c>
      <c r="V690" s="25">
        <v>7.4853124084075101E-2</v>
      </c>
      <c r="W690" s="25">
        <v>10476</v>
      </c>
      <c r="X690" s="27">
        <v>606898</v>
      </c>
      <c r="Y690" s="28">
        <f t="shared" si="20"/>
        <v>1.0045268939246023E-3</v>
      </c>
      <c r="AA690" t="str">
        <f t="shared" si="21"/>
        <v>2104008610-24017-VOC</v>
      </c>
      <c r="AB690" t="str">
        <f>IF(COUNTIF('NP-NRModel-MAR-WILDFIRES Modifi'!V:V, AA690)=0, "Missing", "")</f>
        <v/>
      </c>
    </row>
    <row r="691" spans="1:28" hidden="1" x14ac:dyDescent="0.3">
      <c r="A691" s="24">
        <v>2104008610</v>
      </c>
      <c r="B691" s="40">
        <v>24021</v>
      </c>
      <c r="C691" s="25"/>
      <c r="D691" s="25"/>
      <c r="E691" s="25"/>
      <c r="F691" s="25"/>
      <c r="G691" s="25" t="s">
        <v>955</v>
      </c>
      <c r="H691" s="25">
        <v>0.19449572229826001</v>
      </c>
      <c r="I691" s="25">
        <v>153</v>
      </c>
      <c r="J691" s="25">
        <v>1.2712138712304599E-3</v>
      </c>
      <c r="K691" s="25">
        <v>10476</v>
      </c>
      <c r="L691" s="26">
        <v>1866597</v>
      </c>
      <c r="M691" s="24">
        <v>2104008610</v>
      </c>
      <c r="N691" s="25">
        <v>24021</v>
      </c>
      <c r="O691" s="25"/>
      <c r="P691" s="25"/>
      <c r="Q691" s="25"/>
      <c r="R691" s="25"/>
      <c r="S691" s="25" t="s">
        <v>955</v>
      </c>
      <c r="T691" s="25">
        <v>1.2654851541743499</v>
      </c>
      <c r="U691" s="25">
        <v>365</v>
      </c>
      <c r="V691" s="25">
        <v>3.4670826141762999E-3</v>
      </c>
      <c r="W691" s="25">
        <v>10476</v>
      </c>
      <c r="X691" s="27">
        <v>1866597</v>
      </c>
      <c r="Y691" s="28">
        <f t="shared" si="20"/>
        <v>1.0045268939246053E-3</v>
      </c>
      <c r="AA691" t="str">
        <f t="shared" si="21"/>
        <v>2104008610-24021-NOX</v>
      </c>
      <c r="AB691" t="str">
        <f>IF(COUNTIF('NP-NRModel-MAR-WILDFIRES Modifi'!V:V, AA691)=0, "Missing", "")</f>
        <v/>
      </c>
    </row>
    <row r="692" spans="1:28" hidden="1" x14ac:dyDescent="0.3">
      <c r="A692" s="24">
        <v>2104008610</v>
      </c>
      <c r="B692" s="40">
        <v>24021</v>
      </c>
      <c r="C692" s="25"/>
      <c r="D692" s="25"/>
      <c r="E692" s="25"/>
      <c r="F692" s="25"/>
      <c r="G692" s="25" t="s">
        <v>12</v>
      </c>
      <c r="H692" s="25">
        <v>6.5545056632851004</v>
      </c>
      <c r="I692" s="25">
        <v>153</v>
      </c>
      <c r="J692" s="25">
        <v>4.2839906295981001E-2</v>
      </c>
      <c r="K692" s="25">
        <v>10476</v>
      </c>
      <c r="L692" s="26">
        <v>1866593</v>
      </c>
      <c r="M692" s="24">
        <v>2104008610</v>
      </c>
      <c r="N692" s="25">
        <v>24021</v>
      </c>
      <c r="O692" s="25"/>
      <c r="P692" s="25"/>
      <c r="Q692" s="25"/>
      <c r="R692" s="25"/>
      <c r="S692" s="25" t="s">
        <v>12</v>
      </c>
      <c r="T692" s="25">
        <v>42.646848536438</v>
      </c>
      <c r="U692" s="25">
        <v>365</v>
      </c>
      <c r="V692" s="25">
        <v>0.116840680921748</v>
      </c>
      <c r="W692" s="25">
        <v>10476</v>
      </c>
      <c r="X692" s="27">
        <v>1866593</v>
      </c>
      <c r="Y692" s="28">
        <f t="shared" si="20"/>
        <v>1.0045268939246014E-3</v>
      </c>
      <c r="AA692" t="str">
        <f t="shared" si="21"/>
        <v>2104008610-24021-VOC</v>
      </c>
      <c r="AB692" t="str">
        <f>IF(COUNTIF('NP-NRModel-MAR-WILDFIRES Modifi'!V:V, AA692)=0, "Missing", "")</f>
        <v/>
      </c>
    </row>
    <row r="693" spans="1:28" hidden="1" x14ac:dyDescent="0.3">
      <c r="A693" s="24">
        <v>2104008610</v>
      </c>
      <c r="B693" s="40">
        <v>24031</v>
      </c>
      <c r="C693" s="25"/>
      <c r="D693" s="25"/>
      <c r="E693" s="25"/>
      <c r="F693" s="25"/>
      <c r="G693" s="25" t="s">
        <v>955</v>
      </c>
      <c r="H693" s="25">
        <v>3.2825553329977497E-2</v>
      </c>
      <c r="I693" s="25">
        <v>153</v>
      </c>
      <c r="J693" s="25">
        <v>2.1454610019593101E-4</v>
      </c>
      <c r="K693" s="25">
        <v>10476</v>
      </c>
      <c r="L693" s="26">
        <v>1012359</v>
      </c>
      <c r="M693" s="24">
        <v>2104008610</v>
      </c>
      <c r="N693" s="25">
        <v>24031</v>
      </c>
      <c r="O693" s="25"/>
      <c r="P693" s="25"/>
      <c r="Q693" s="25"/>
      <c r="R693" s="25"/>
      <c r="S693" s="25" t="s">
        <v>955</v>
      </c>
      <c r="T693" s="25">
        <v>0.21357924958854699</v>
      </c>
      <c r="U693" s="25">
        <v>365</v>
      </c>
      <c r="V693" s="25">
        <v>5.8514862900972003E-4</v>
      </c>
      <c r="W693" s="25">
        <v>10476</v>
      </c>
      <c r="X693" s="27">
        <v>1012359</v>
      </c>
      <c r="Y693" s="28">
        <f t="shared" si="20"/>
        <v>1.0045268939246046E-3</v>
      </c>
      <c r="AA693" t="str">
        <f t="shared" si="21"/>
        <v>2104008610-24031-NOX</v>
      </c>
      <c r="AB693" t="str">
        <f>IF(COUNTIF('NP-NRModel-MAR-WILDFIRES Modifi'!V:V, AA693)=0, "Missing", "")</f>
        <v/>
      </c>
    </row>
    <row r="694" spans="1:28" hidden="1" x14ac:dyDescent="0.3">
      <c r="A694" s="24">
        <v>2104008610</v>
      </c>
      <c r="B694" s="40">
        <v>24031</v>
      </c>
      <c r="C694" s="25"/>
      <c r="D694" s="25"/>
      <c r="E694" s="25"/>
      <c r="F694" s="25"/>
      <c r="G694" s="25" t="s">
        <v>12</v>
      </c>
      <c r="H694" s="25">
        <v>1.10622115407278</v>
      </c>
      <c r="I694" s="25">
        <v>153</v>
      </c>
      <c r="J694" s="25">
        <v>7.2302036213907697E-3</v>
      </c>
      <c r="K694" s="25">
        <v>10476</v>
      </c>
      <c r="L694" s="26">
        <v>1012352</v>
      </c>
      <c r="M694" s="24">
        <v>2104008610</v>
      </c>
      <c r="N694" s="25">
        <v>24031</v>
      </c>
      <c r="O694" s="25"/>
      <c r="P694" s="25"/>
      <c r="Q694" s="25"/>
      <c r="R694" s="25"/>
      <c r="S694" s="25" t="s">
        <v>12</v>
      </c>
      <c r="T694" s="25">
        <v>7.1976207557201297</v>
      </c>
      <c r="U694" s="25">
        <v>365</v>
      </c>
      <c r="V694" s="25">
        <v>1.9719508919781199E-2</v>
      </c>
      <c r="W694" s="25">
        <v>10476</v>
      </c>
      <c r="X694" s="27">
        <v>1012352</v>
      </c>
      <c r="Y694" s="28">
        <f t="shared" si="20"/>
        <v>1.0045268939245994E-3</v>
      </c>
      <c r="AA694" t="str">
        <f t="shared" si="21"/>
        <v>2104008610-24031-VOC</v>
      </c>
      <c r="AB694" t="str">
        <f>IF(COUNTIF('NP-NRModel-MAR-WILDFIRES Modifi'!V:V, AA694)=0, "Missing", "")</f>
        <v/>
      </c>
    </row>
    <row r="695" spans="1:28" hidden="1" x14ac:dyDescent="0.3">
      <c r="A695" s="24">
        <v>2104008610</v>
      </c>
      <c r="B695" s="40">
        <v>24033</v>
      </c>
      <c r="C695" s="25"/>
      <c r="D695" s="25"/>
      <c r="E695" s="25"/>
      <c r="F695" s="25"/>
      <c r="G695" s="25" t="s">
        <v>955</v>
      </c>
      <c r="H695" s="25">
        <v>6.4417469920526299E-2</v>
      </c>
      <c r="I695" s="25">
        <v>153</v>
      </c>
      <c r="J695" s="25">
        <v>4.21029215166839E-4</v>
      </c>
      <c r="K695" s="25">
        <v>10476</v>
      </c>
      <c r="L695" s="26">
        <v>1250101</v>
      </c>
      <c r="M695" s="24">
        <v>2104008610</v>
      </c>
      <c r="N695" s="25">
        <v>24033</v>
      </c>
      <c r="O695" s="25"/>
      <c r="P695" s="25"/>
      <c r="Q695" s="25"/>
      <c r="R695" s="25"/>
      <c r="S695" s="25" t="s">
        <v>955</v>
      </c>
      <c r="T695" s="25">
        <v>0.41913184974263101</v>
      </c>
      <c r="U695" s="25">
        <v>365</v>
      </c>
      <c r="V695" s="25">
        <v>1.14830643765104E-3</v>
      </c>
      <c r="W695" s="25">
        <v>10476</v>
      </c>
      <c r="X695" s="27">
        <v>1250101</v>
      </c>
      <c r="Y695" s="28">
        <f t="shared" si="20"/>
        <v>1.004526893924604E-3</v>
      </c>
      <c r="AA695" t="str">
        <f t="shared" si="21"/>
        <v>2104008610-24033-NOX</v>
      </c>
      <c r="AB695" t="str">
        <f>IF(COUNTIF('NP-NRModel-MAR-WILDFIRES Modifi'!V:V, AA695)=0, "Missing", "")</f>
        <v/>
      </c>
    </row>
    <row r="696" spans="1:28" hidden="1" x14ac:dyDescent="0.3">
      <c r="A696" s="24">
        <v>2104008610</v>
      </c>
      <c r="B696" s="40">
        <v>24033</v>
      </c>
      <c r="C696" s="25"/>
      <c r="D696" s="25"/>
      <c r="E696" s="25"/>
      <c r="F696" s="25"/>
      <c r="G696" s="25" t="s">
        <v>12</v>
      </c>
      <c r="H696" s="25">
        <v>2.1708692721909602</v>
      </c>
      <c r="I696" s="25">
        <v>153</v>
      </c>
      <c r="J696" s="25">
        <v>1.41886880535357E-2</v>
      </c>
      <c r="K696" s="25">
        <v>10476</v>
      </c>
      <c r="L696" s="26">
        <v>1250108</v>
      </c>
      <c r="M696" s="24">
        <v>2104008610</v>
      </c>
      <c r="N696" s="25">
        <v>24033</v>
      </c>
      <c r="O696" s="25"/>
      <c r="P696" s="25"/>
      <c r="Q696" s="25"/>
      <c r="R696" s="25"/>
      <c r="S696" s="25" t="s">
        <v>12</v>
      </c>
      <c r="T696" s="25">
        <v>14.1247468229563</v>
      </c>
      <c r="U696" s="25">
        <v>365</v>
      </c>
      <c r="V696" s="25">
        <v>3.8697936501250203E-2</v>
      </c>
      <c r="W696" s="25">
        <v>10476</v>
      </c>
      <c r="X696" s="27">
        <v>1250108</v>
      </c>
      <c r="Y696" s="28">
        <f t="shared" si="20"/>
        <v>1.0045268939246031E-3</v>
      </c>
      <c r="AA696" t="str">
        <f t="shared" si="21"/>
        <v>2104008610-24033-VOC</v>
      </c>
      <c r="AB696" t="str">
        <f>IF(COUNTIF('NP-NRModel-MAR-WILDFIRES Modifi'!V:V, AA696)=0, "Missing", "")</f>
        <v/>
      </c>
    </row>
    <row r="697" spans="1:28" hidden="1" x14ac:dyDescent="0.3">
      <c r="A697" s="24">
        <v>2104008610</v>
      </c>
      <c r="B697" s="40">
        <v>51013</v>
      </c>
      <c r="C697" s="25"/>
      <c r="D697" s="25"/>
      <c r="E697" s="25"/>
      <c r="F697" s="25"/>
      <c r="G697" s="25" t="s">
        <v>955</v>
      </c>
      <c r="H697" s="29">
        <v>1.8743504373507401E-16</v>
      </c>
      <c r="I697" s="25">
        <v>153</v>
      </c>
      <c r="J697" s="29">
        <v>1.2250656453272799E-18</v>
      </c>
      <c r="K697" s="25">
        <v>10476</v>
      </c>
      <c r="L697" s="26">
        <v>1126754</v>
      </c>
      <c r="M697" s="24">
        <v>2104008610</v>
      </c>
      <c r="N697" s="25">
        <v>51013</v>
      </c>
      <c r="O697" s="25"/>
      <c r="P697" s="25"/>
      <c r="Q697" s="25"/>
      <c r="R697" s="25"/>
      <c r="S697" s="25" t="s">
        <v>955</v>
      </c>
      <c r="T697" s="29">
        <v>1.2195448949515401E-15</v>
      </c>
      <c r="U697" s="25">
        <v>365</v>
      </c>
      <c r="V697" s="29">
        <v>3.3412188902781998E-18</v>
      </c>
      <c r="W697" s="25">
        <v>10476</v>
      </c>
      <c r="X697" s="27">
        <v>1126754</v>
      </c>
      <c r="Y697" s="28">
        <f t="shared" si="20"/>
        <v>1.0045268939246055E-3</v>
      </c>
      <c r="AA697" t="str">
        <f t="shared" si="21"/>
        <v>2104008610-51013-NOX</v>
      </c>
      <c r="AB697" t="str">
        <f>IF(COUNTIF('NP-NRModel-MAR-WILDFIRES Modifi'!V:V, AA697)=0, "Missing", "")</f>
        <v/>
      </c>
    </row>
    <row r="698" spans="1:28" hidden="1" x14ac:dyDescent="0.3">
      <c r="A698" s="24">
        <v>2104008610</v>
      </c>
      <c r="B698" s="40">
        <v>51013</v>
      </c>
      <c r="C698" s="25"/>
      <c r="D698" s="25"/>
      <c r="E698" s="25"/>
      <c r="F698" s="25"/>
      <c r="G698" s="25" t="s">
        <v>12</v>
      </c>
      <c r="H698" s="29">
        <v>6.3165593499954999E-15</v>
      </c>
      <c r="I698" s="25">
        <v>153</v>
      </c>
      <c r="J698" s="29">
        <v>4.1284701633957498E-17</v>
      </c>
      <c r="K698" s="25">
        <v>10476</v>
      </c>
      <c r="L698" s="26">
        <v>1126755</v>
      </c>
      <c r="M698" s="24">
        <v>2104008610</v>
      </c>
      <c r="N698" s="25">
        <v>51013</v>
      </c>
      <c r="O698" s="25"/>
      <c r="P698" s="25"/>
      <c r="Q698" s="25"/>
      <c r="R698" s="25"/>
      <c r="S698" s="25" t="s">
        <v>12</v>
      </c>
      <c r="T698" s="29">
        <v>4.1098652394124999E-14</v>
      </c>
      <c r="U698" s="25">
        <v>365</v>
      </c>
      <c r="V698" s="29">
        <v>1.1259904765513701E-16</v>
      </c>
      <c r="W698" s="25">
        <v>10476</v>
      </c>
      <c r="X698" s="27">
        <v>1126755</v>
      </c>
      <c r="Y698" s="28">
        <f t="shared" si="20"/>
        <v>1.004526893924607E-3</v>
      </c>
      <c r="AA698" t="str">
        <f t="shared" si="21"/>
        <v>2104008610-51013-VOC</v>
      </c>
      <c r="AB698" t="str">
        <f>IF(COUNTIF('NP-NRModel-MAR-WILDFIRES Modifi'!V:V, AA698)=0, "Missing", "")</f>
        <v/>
      </c>
    </row>
    <row r="699" spans="1:28" hidden="1" x14ac:dyDescent="0.3">
      <c r="A699" s="24">
        <v>2104008610</v>
      </c>
      <c r="B699" s="40">
        <v>51059</v>
      </c>
      <c r="C699" s="25"/>
      <c r="D699" s="25"/>
      <c r="E699" s="25"/>
      <c r="F699" s="25"/>
      <c r="G699" s="25" t="s">
        <v>955</v>
      </c>
      <c r="H699" s="25">
        <v>3.67760515545619E-3</v>
      </c>
      <c r="I699" s="25">
        <v>153</v>
      </c>
      <c r="J699" s="29">
        <v>2.4036635002981599E-5</v>
      </c>
      <c r="K699" s="25">
        <v>10476</v>
      </c>
      <c r="L699" s="26">
        <v>655507</v>
      </c>
      <c r="M699" s="24">
        <v>2104008610</v>
      </c>
      <c r="N699" s="25">
        <v>51059</v>
      </c>
      <c r="O699" s="25"/>
      <c r="P699" s="25"/>
      <c r="Q699" s="25"/>
      <c r="R699" s="25"/>
      <c r="S699" s="25" t="s">
        <v>955</v>
      </c>
      <c r="T699" s="25">
        <v>2.3928314063421701E-2</v>
      </c>
      <c r="U699" s="25">
        <v>365</v>
      </c>
      <c r="V699" s="29">
        <v>6.5557024831292495E-5</v>
      </c>
      <c r="W699" s="25">
        <v>10476</v>
      </c>
      <c r="X699" s="27">
        <v>655507</v>
      </c>
      <c r="Y699" s="28">
        <f t="shared" si="20"/>
        <v>1.0045268939246114E-3</v>
      </c>
      <c r="AA699" t="str">
        <f t="shared" si="21"/>
        <v>2104008610-51059-NOX</v>
      </c>
      <c r="AB699" t="str">
        <f>IF(COUNTIF('NP-NRModel-MAR-WILDFIRES Modifi'!V:V, AA699)=0, "Missing", "")</f>
        <v/>
      </c>
    </row>
    <row r="700" spans="1:28" hidden="1" x14ac:dyDescent="0.3">
      <c r="A700" s="24">
        <v>2104008610</v>
      </c>
      <c r="B700" s="40">
        <v>51059</v>
      </c>
      <c r="C700" s="25"/>
      <c r="D700" s="25"/>
      <c r="E700" s="25"/>
      <c r="F700" s="25"/>
      <c r="G700" s="25" t="s">
        <v>12</v>
      </c>
      <c r="H700" s="25">
        <v>0.123935307571895</v>
      </c>
      <c r="I700" s="25">
        <v>153</v>
      </c>
      <c r="J700" s="25">
        <v>8.1003469001238897E-4</v>
      </c>
      <c r="K700" s="25">
        <v>10476</v>
      </c>
      <c r="L700" s="26">
        <v>655511</v>
      </c>
      <c r="M700" s="24">
        <v>2104008610</v>
      </c>
      <c r="N700" s="25">
        <v>51059</v>
      </c>
      <c r="O700" s="25"/>
      <c r="P700" s="25"/>
      <c r="Q700" s="25"/>
      <c r="R700" s="25"/>
      <c r="S700" s="25" t="s">
        <v>12</v>
      </c>
      <c r="T700" s="25">
        <v>0.80638427394178303</v>
      </c>
      <c r="U700" s="25">
        <v>365</v>
      </c>
      <c r="V700" s="25">
        <v>2.2092719834021402E-3</v>
      </c>
      <c r="W700" s="25">
        <v>10476</v>
      </c>
      <c r="X700" s="27">
        <v>655511</v>
      </c>
      <c r="Y700" s="28">
        <f t="shared" si="20"/>
        <v>1.0045268939246072E-3</v>
      </c>
      <c r="AA700" t="str">
        <f t="shared" si="21"/>
        <v>2104008610-51059-VOC</v>
      </c>
      <c r="AB700" t="str">
        <f>IF(COUNTIF('NP-NRModel-MAR-WILDFIRES Modifi'!V:V, AA700)=0, "Missing", "")</f>
        <v/>
      </c>
    </row>
    <row r="701" spans="1:28" hidden="1" x14ac:dyDescent="0.3">
      <c r="A701" s="24">
        <v>2104008610</v>
      </c>
      <c r="B701" s="40">
        <v>51107</v>
      </c>
      <c r="C701" s="25"/>
      <c r="D701" s="25"/>
      <c r="E701" s="25"/>
      <c r="F701" s="25"/>
      <c r="G701" s="25" t="s">
        <v>955</v>
      </c>
      <c r="H701" s="25">
        <v>0.19522002799961299</v>
      </c>
      <c r="I701" s="25">
        <v>153</v>
      </c>
      <c r="J701" s="25">
        <v>1.27594789542231E-3</v>
      </c>
      <c r="K701" s="25">
        <v>10476</v>
      </c>
      <c r="L701" s="26">
        <v>1587572</v>
      </c>
      <c r="M701" s="24">
        <v>2104008610</v>
      </c>
      <c r="N701" s="25">
        <v>51107</v>
      </c>
      <c r="O701" s="25"/>
      <c r="P701" s="25"/>
      <c r="Q701" s="25"/>
      <c r="R701" s="25"/>
      <c r="S701" s="25" t="s">
        <v>955</v>
      </c>
      <c r="T701" s="25">
        <v>1.27019784451692</v>
      </c>
      <c r="U701" s="25">
        <v>365</v>
      </c>
      <c r="V701" s="25">
        <v>3.47999409456691E-3</v>
      </c>
      <c r="W701" s="25">
        <v>10476</v>
      </c>
      <c r="X701" s="27">
        <v>1587572</v>
      </c>
      <c r="Y701" s="28">
        <f t="shared" si="20"/>
        <v>1.0045268939246051E-3</v>
      </c>
      <c r="AA701" t="str">
        <f t="shared" si="21"/>
        <v>2104008610-51107-NOX</v>
      </c>
      <c r="AB701" t="str">
        <f>IF(COUNTIF('NP-NRModel-MAR-WILDFIRES Modifi'!V:V, AA701)=0, "Missing", "")</f>
        <v/>
      </c>
    </row>
    <row r="702" spans="1:28" hidden="1" x14ac:dyDescent="0.3">
      <c r="A702" s="24">
        <v>2104008610</v>
      </c>
      <c r="B702" s="40">
        <v>51107</v>
      </c>
      <c r="C702" s="25"/>
      <c r="D702" s="25"/>
      <c r="E702" s="25"/>
      <c r="F702" s="25"/>
      <c r="G702" s="25" t="s">
        <v>12</v>
      </c>
      <c r="H702" s="25">
        <v>6.5789161464584804</v>
      </c>
      <c r="I702" s="25">
        <v>153</v>
      </c>
      <c r="J702" s="25">
        <v>4.2999451937637101E-2</v>
      </c>
      <c r="K702" s="25">
        <v>10476</v>
      </c>
      <c r="L702" s="26">
        <v>1587575</v>
      </c>
      <c r="M702" s="24">
        <v>2104008610</v>
      </c>
      <c r="N702" s="25">
        <v>51107</v>
      </c>
      <c r="O702" s="25"/>
      <c r="P702" s="25"/>
      <c r="Q702" s="25"/>
      <c r="R702" s="25"/>
      <c r="S702" s="25" t="s">
        <v>12</v>
      </c>
      <c r="T702" s="25">
        <v>42.8056751866959</v>
      </c>
      <c r="U702" s="25">
        <v>365</v>
      </c>
      <c r="V702" s="25">
        <v>0.117275822429303</v>
      </c>
      <c r="W702" s="25">
        <v>10476</v>
      </c>
      <c r="X702" s="27">
        <v>1587575</v>
      </c>
      <c r="Y702" s="28">
        <f t="shared" si="20"/>
        <v>1.0045268939246033E-3</v>
      </c>
      <c r="AA702" t="str">
        <f t="shared" si="21"/>
        <v>2104008610-51107-VOC</v>
      </c>
      <c r="AB702" t="str">
        <f>IF(COUNTIF('NP-NRModel-MAR-WILDFIRES Modifi'!V:V, AA702)=0, "Missing", "")</f>
        <v/>
      </c>
    </row>
    <row r="703" spans="1:28" hidden="1" x14ac:dyDescent="0.3">
      <c r="A703" s="24">
        <v>2104008610</v>
      </c>
      <c r="B703" s="40">
        <v>51153</v>
      </c>
      <c r="C703" s="25"/>
      <c r="D703" s="25"/>
      <c r="E703" s="25"/>
      <c r="F703" s="25"/>
      <c r="G703" s="25" t="s">
        <v>955</v>
      </c>
      <c r="H703" s="25">
        <v>0.16591988288098</v>
      </c>
      <c r="I703" s="25">
        <v>153</v>
      </c>
      <c r="J703" s="25">
        <v>1.0844436789606499E-3</v>
      </c>
      <c r="K703" s="25">
        <v>10476</v>
      </c>
      <c r="L703" s="26">
        <v>386340</v>
      </c>
      <c r="M703" s="24">
        <v>2104008610</v>
      </c>
      <c r="N703" s="25">
        <v>51153</v>
      </c>
      <c r="O703" s="25"/>
      <c r="P703" s="25"/>
      <c r="Q703" s="25"/>
      <c r="R703" s="25"/>
      <c r="S703" s="25" t="s">
        <v>955</v>
      </c>
      <c r="T703" s="25">
        <v>1.07955664056322</v>
      </c>
      <c r="U703" s="25">
        <v>365</v>
      </c>
      <c r="V703" s="25">
        <v>2.9576894262006198E-3</v>
      </c>
      <c r="W703" s="25">
        <v>10476</v>
      </c>
      <c r="X703" s="27">
        <v>386340</v>
      </c>
      <c r="Y703" s="28">
        <f t="shared" si="20"/>
        <v>1.0045268939246025E-3</v>
      </c>
      <c r="AA703" t="str">
        <f t="shared" si="21"/>
        <v>2104008610-51153-NOX</v>
      </c>
      <c r="AB703" t="str">
        <f>IF(COUNTIF('NP-NRModel-MAR-WILDFIRES Modifi'!V:V, AA703)=0, "Missing", "")</f>
        <v/>
      </c>
    </row>
    <row r="704" spans="1:28" hidden="1" x14ac:dyDescent="0.3">
      <c r="A704" s="24">
        <v>2104008610</v>
      </c>
      <c r="B704" s="40">
        <v>51153</v>
      </c>
      <c r="C704" s="25"/>
      <c r="D704" s="25"/>
      <c r="E704" s="25"/>
      <c r="F704" s="25"/>
      <c r="G704" s="25" t="s">
        <v>12</v>
      </c>
      <c r="H704" s="25">
        <v>5.5914984893561197</v>
      </c>
      <c r="I704" s="25">
        <v>153</v>
      </c>
      <c r="J704" s="25">
        <v>3.6545741760497498E-2</v>
      </c>
      <c r="K704" s="25">
        <v>10476</v>
      </c>
      <c r="L704" s="26">
        <v>386345</v>
      </c>
      <c r="M704" s="24">
        <v>2104008610</v>
      </c>
      <c r="N704" s="25">
        <v>51153</v>
      </c>
      <c r="O704" s="25"/>
      <c r="P704" s="25"/>
      <c r="Q704" s="25"/>
      <c r="R704" s="25"/>
      <c r="S704" s="25" t="s">
        <v>12</v>
      </c>
      <c r="T704" s="25">
        <v>36.381048612562402</v>
      </c>
      <c r="U704" s="25">
        <v>365</v>
      </c>
      <c r="V704" s="25">
        <v>9.9674105787842193E-2</v>
      </c>
      <c r="W704" s="25">
        <v>10476</v>
      </c>
      <c r="X704" s="27">
        <v>386345</v>
      </c>
      <c r="Y704" s="28">
        <f t="shared" si="20"/>
        <v>1.0045268939246085E-3</v>
      </c>
      <c r="AA704" t="str">
        <f t="shared" si="21"/>
        <v>2104008610-51153-VOC</v>
      </c>
      <c r="AB704" t="str">
        <f>IF(COUNTIF('NP-NRModel-MAR-WILDFIRES Modifi'!V:V, AA704)=0, "Missing", "")</f>
        <v/>
      </c>
    </row>
    <row r="705" spans="1:28" hidden="1" x14ac:dyDescent="0.3">
      <c r="A705" s="24">
        <v>2104008610</v>
      </c>
      <c r="B705" s="40">
        <v>51600</v>
      </c>
      <c r="C705" s="25"/>
      <c r="D705" s="25"/>
      <c r="E705" s="25"/>
      <c r="F705" s="25"/>
      <c r="G705" s="25" t="s">
        <v>955</v>
      </c>
      <c r="H705" s="29">
        <v>2.5156733994153499E-6</v>
      </c>
      <c r="I705" s="25">
        <v>153</v>
      </c>
      <c r="J705" s="29">
        <v>1.6442309800100299E-8</v>
      </c>
      <c r="K705" s="25">
        <v>10476</v>
      </c>
      <c r="L705" s="26">
        <v>1841982</v>
      </c>
      <c r="M705" s="24">
        <v>2104008610</v>
      </c>
      <c r="N705" s="25">
        <v>51600</v>
      </c>
      <c r="O705" s="25"/>
      <c r="P705" s="25"/>
      <c r="Q705" s="25"/>
      <c r="R705" s="25"/>
      <c r="S705" s="25" t="s">
        <v>955</v>
      </c>
      <c r="T705" s="29">
        <v>1.6368212637753701E-5</v>
      </c>
      <c r="U705" s="25">
        <v>365</v>
      </c>
      <c r="V705" s="29">
        <v>4.4844418185626703E-8</v>
      </c>
      <c r="W705" s="25">
        <v>10476</v>
      </c>
      <c r="X705" s="27">
        <v>1841982</v>
      </c>
      <c r="Y705" s="28">
        <f t="shared" si="20"/>
        <v>1.0045268939246116E-3</v>
      </c>
      <c r="AA705" t="str">
        <f t="shared" si="21"/>
        <v>2104008610-51600-NOX</v>
      </c>
      <c r="AB705" t="str">
        <f>IF(COUNTIF('NP-NRModel-MAR-WILDFIRES Modifi'!V:V, AA705)=0, "Missing", "")</f>
        <v/>
      </c>
    </row>
    <row r="706" spans="1:28" hidden="1" x14ac:dyDescent="0.3">
      <c r="A706" s="24">
        <v>2104008610</v>
      </c>
      <c r="B706" s="40">
        <v>51600</v>
      </c>
      <c r="C706" s="25"/>
      <c r="D706" s="25"/>
      <c r="E706" s="25"/>
      <c r="F706" s="25"/>
      <c r="G706" s="25" t="s">
        <v>12</v>
      </c>
      <c r="H706" s="29">
        <v>8.4778186944504006E-5</v>
      </c>
      <c r="I706" s="25">
        <v>153</v>
      </c>
      <c r="J706" s="29">
        <v>5.5410579702290195E-7</v>
      </c>
      <c r="K706" s="25">
        <v>10476</v>
      </c>
      <c r="L706" s="26">
        <v>1841979</v>
      </c>
      <c r="M706" s="24">
        <v>2104008610</v>
      </c>
      <c r="N706" s="25">
        <v>51600</v>
      </c>
      <c r="O706" s="25"/>
      <c r="P706" s="25"/>
      <c r="Q706" s="25"/>
      <c r="R706" s="25"/>
      <c r="S706" s="25" t="s">
        <v>12</v>
      </c>
      <c r="T706" s="25">
        <v>5.5160872284669296E-4</v>
      </c>
      <c r="U706" s="25">
        <v>365</v>
      </c>
      <c r="V706" s="29">
        <v>1.51125677492244E-6</v>
      </c>
      <c r="W706" s="25">
        <v>10476</v>
      </c>
      <c r="X706" s="27">
        <v>1841979</v>
      </c>
      <c r="Y706" s="28">
        <f t="shared" si="20"/>
        <v>1.0045268939245962E-3</v>
      </c>
      <c r="AA706" t="str">
        <f t="shared" si="21"/>
        <v>2104008610-51600-VOC</v>
      </c>
      <c r="AB706" t="str">
        <f>IF(COUNTIF('NP-NRModel-MAR-WILDFIRES Modifi'!V:V, AA706)=0, "Missing", "")</f>
        <v/>
      </c>
    </row>
    <row r="707" spans="1:28" hidden="1" x14ac:dyDescent="0.3">
      <c r="A707" s="24">
        <v>2104008610</v>
      </c>
      <c r="B707" s="40">
        <v>51610</v>
      </c>
      <c r="C707" s="25"/>
      <c r="D707" s="25"/>
      <c r="E707" s="25"/>
      <c r="F707" s="25"/>
      <c r="G707" s="25" t="s">
        <v>955</v>
      </c>
      <c r="H707" s="29">
        <v>3.8764849199553103E-12</v>
      </c>
      <c r="I707" s="25">
        <v>153</v>
      </c>
      <c r="J707" s="29">
        <v>2.5336502744805899E-14</v>
      </c>
      <c r="K707" s="25">
        <v>10476</v>
      </c>
      <c r="L707" s="26">
        <v>1627140</v>
      </c>
      <c r="M707" s="24">
        <v>2104008610</v>
      </c>
      <c r="N707" s="25">
        <v>51610</v>
      </c>
      <c r="O707" s="25"/>
      <c r="P707" s="25"/>
      <c r="Q707" s="25"/>
      <c r="R707" s="25"/>
      <c r="S707" s="25" t="s">
        <v>955</v>
      </c>
      <c r="T707" s="29">
        <v>2.5222323959708299E-11</v>
      </c>
      <c r="U707" s="25">
        <v>365</v>
      </c>
      <c r="V707" s="29">
        <v>6.9102257423858506E-14</v>
      </c>
      <c r="W707" s="25">
        <v>10476</v>
      </c>
      <c r="X707" s="27">
        <v>1627140</v>
      </c>
      <c r="Y707" s="28">
        <f t="shared" ref="Y707:Y770" si="22">IFERROR(J707/T707,0)</f>
        <v>1.0045268939246042E-3</v>
      </c>
      <c r="AA707" t="str">
        <f t="shared" ref="AA707:AA770" si="23">TRIM(A707) &amp; "-" &amp; B707 &amp; "-" &amp; TRIM(S707)</f>
        <v>2104008610-51610-NOX</v>
      </c>
      <c r="AB707" t="str">
        <f>IF(COUNTIF('NP-NRModel-MAR-WILDFIRES Modifi'!V:V, AA707)=0, "Missing", "")</f>
        <v/>
      </c>
    </row>
    <row r="708" spans="1:28" hidden="1" x14ac:dyDescent="0.3">
      <c r="A708" s="24">
        <v>2104008610</v>
      </c>
      <c r="B708" s="40">
        <v>51610</v>
      </c>
      <c r="C708" s="25"/>
      <c r="D708" s="25"/>
      <c r="E708" s="25"/>
      <c r="F708" s="25"/>
      <c r="G708" s="25" t="s">
        <v>12</v>
      </c>
      <c r="H708" s="29">
        <v>1.3063754210321101E-10</v>
      </c>
      <c r="I708" s="25">
        <v>153</v>
      </c>
      <c r="J708" s="29">
        <v>8.53840144465435E-13</v>
      </c>
      <c r="K708" s="25">
        <v>10476</v>
      </c>
      <c r="L708" s="26">
        <v>1627144</v>
      </c>
      <c r="M708" s="24">
        <v>2104008610</v>
      </c>
      <c r="N708" s="25">
        <v>51610</v>
      </c>
      <c r="O708" s="25"/>
      <c r="P708" s="25"/>
      <c r="Q708" s="25"/>
      <c r="R708" s="25"/>
      <c r="S708" s="25" t="s">
        <v>12</v>
      </c>
      <c r="T708" s="29">
        <v>8.4999231939879001E-10</v>
      </c>
      <c r="U708" s="25">
        <v>365</v>
      </c>
      <c r="V708" s="29">
        <v>2.3287460805446299E-12</v>
      </c>
      <c r="W708" s="25">
        <v>10476</v>
      </c>
      <c r="X708" s="27">
        <v>1627144</v>
      </c>
      <c r="Y708" s="28">
        <f t="shared" si="22"/>
        <v>1.0045268939246023E-3</v>
      </c>
      <c r="AA708" t="str">
        <f t="shared" si="23"/>
        <v>2104008610-51610-VOC</v>
      </c>
      <c r="AB708" t="str">
        <f>IF(COUNTIF('NP-NRModel-MAR-WILDFIRES Modifi'!V:V, AA708)=0, "Missing", "")</f>
        <v/>
      </c>
    </row>
    <row r="709" spans="1:28" hidden="1" x14ac:dyDescent="0.3">
      <c r="A709" s="24">
        <v>2104008610</v>
      </c>
      <c r="B709" s="40">
        <v>51683</v>
      </c>
      <c r="C709" s="25"/>
      <c r="D709" s="25"/>
      <c r="E709" s="25"/>
      <c r="F709" s="25"/>
      <c r="G709" s="25" t="s">
        <v>955</v>
      </c>
      <c r="H709" s="29">
        <v>1.08463658750993E-5</v>
      </c>
      <c r="I709" s="25">
        <v>153</v>
      </c>
      <c r="J709" s="29">
        <v>7.0891280229407206E-8</v>
      </c>
      <c r="K709" s="25">
        <v>10476</v>
      </c>
      <c r="L709" s="26">
        <v>620204</v>
      </c>
      <c r="M709" s="24">
        <v>2104008610</v>
      </c>
      <c r="N709" s="25">
        <v>51683</v>
      </c>
      <c r="O709" s="25"/>
      <c r="P709" s="25"/>
      <c r="Q709" s="25"/>
      <c r="R709" s="25"/>
      <c r="S709" s="25" t="s">
        <v>955</v>
      </c>
      <c r="T709" s="29">
        <v>7.0571809135383396E-5</v>
      </c>
      <c r="U709" s="25">
        <v>365</v>
      </c>
      <c r="V709" s="29">
        <v>1.9334742228872099E-7</v>
      </c>
      <c r="W709" s="25">
        <v>10476</v>
      </c>
      <c r="X709" s="27">
        <v>620204</v>
      </c>
      <c r="Y709" s="28">
        <f t="shared" si="22"/>
        <v>1.0045268939246116E-3</v>
      </c>
      <c r="AA709" t="str">
        <f t="shared" si="23"/>
        <v>2104008610-51683-NOX</v>
      </c>
      <c r="AB709" t="str">
        <f>IF(COUNTIF('NP-NRModel-MAR-WILDFIRES Modifi'!V:V, AA709)=0, "Missing", "")</f>
        <v/>
      </c>
    </row>
    <row r="710" spans="1:28" hidden="1" x14ac:dyDescent="0.3">
      <c r="A710" s="24">
        <v>2104008610</v>
      </c>
      <c r="B710" s="40">
        <v>51683</v>
      </c>
      <c r="C710" s="25"/>
      <c r="D710" s="25"/>
      <c r="E710" s="25"/>
      <c r="F710" s="25"/>
      <c r="G710" s="25" t="s">
        <v>12</v>
      </c>
      <c r="H710" s="25">
        <v>3.6552257314386002E-4</v>
      </c>
      <c r="I710" s="25">
        <v>153</v>
      </c>
      <c r="J710" s="29">
        <v>2.3890364257768599E-6</v>
      </c>
      <c r="K710" s="25">
        <v>10476</v>
      </c>
      <c r="L710" s="26">
        <v>620207</v>
      </c>
      <c r="M710" s="24">
        <v>2104008610</v>
      </c>
      <c r="N710" s="25">
        <v>51683</v>
      </c>
      <c r="O710" s="25"/>
      <c r="P710" s="25"/>
      <c r="Q710" s="25"/>
      <c r="R710" s="25"/>
      <c r="S710" s="25" t="s">
        <v>12</v>
      </c>
      <c r="T710" s="25">
        <v>2.3782702486372302E-3</v>
      </c>
      <c r="U710" s="25">
        <v>365</v>
      </c>
      <c r="V710" s="29">
        <v>6.5158089003759997E-6</v>
      </c>
      <c r="W710" s="25">
        <v>10476</v>
      </c>
      <c r="X710" s="27">
        <v>620207</v>
      </c>
      <c r="Y710" s="28">
        <f t="shared" si="22"/>
        <v>1.004526893924607E-3</v>
      </c>
      <c r="AA710" t="str">
        <f t="shared" si="23"/>
        <v>2104008610-51683-VOC</v>
      </c>
      <c r="AB710" t="str">
        <f>IF(COUNTIF('NP-NRModel-MAR-WILDFIRES Modifi'!V:V, AA710)=0, "Missing", "")</f>
        <v/>
      </c>
    </row>
    <row r="711" spans="1:28" hidden="1" x14ac:dyDescent="0.3">
      <c r="A711" s="24">
        <v>2104008610</v>
      </c>
      <c r="B711" s="40">
        <v>51685</v>
      </c>
      <c r="C711" s="25"/>
      <c r="D711" s="25"/>
      <c r="E711" s="25"/>
      <c r="F711" s="25"/>
      <c r="G711" s="25" t="s">
        <v>955</v>
      </c>
      <c r="H711" s="29">
        <v>8.1643203131238001E-9</v>
      </c>
      <c r="I711" s="25">
        <v>153</v>
      </c>
      <c r="J711" s="29">
        <v>5.3361570674011797E-11</v>
      </c>
      <c r="K711" s="25">
        <v>10476</v>
      </c>
      <c r="L711" s="26">
        <v>2048230</v>
      </c>
      <c r="M711" s="24">
        <v>2104008610</v>
      </c>
      <c r="N711" s="25">
        <v>51685</v>
      </c>
      <c r="O711" s="25"/>
      <c r="P711" s="25"/>
      <c r="Q711" s="25"/>
      <c r="R711" s="25"/>
      <c r="S711" s="25" t="s">
        <v>955</v>
      </c>
      <c r="T711" s="29">
        <v>5.31210971022711E-8</v>
      </c>
      <c r="U711" s="25">
        <v>365</v>
      </c>
      <c r="V711" s="29">
        <v>1.4553725233498901E-10</v>
      </c>
      <c r="W711" s="25">
        <v>10476</v>
      </c>
      <c r="X711" s="27">
        <v>2048230</v>
      </c>
      <c r="Y711" s="28">
        <f t="shared" si="22"/>
        <v>1.0045268939246064E-3</v>
      </c>
      <c r="AA711" t="str">
        <f t="shared" si="23"/>
        <v>2104008610-51685-NOX</v>
      </c>
      <c r="AB711" t="str">
        <f>IF(COUNTIF('NP-NRModel-MAR-WILDFIRES Modifi'!V:V, AA711)=0, "Missing", "")</f>
        <v/>
      </c>
    </row>
    <row r="712" spans="1:28" hidden="1" x14ac:dyDescent="0.3">
      <c r="A712" s="24">
        <v>2104008610</v>
      </c>
      <c r="B712" s="40">
        <v>51685</v>
      </c>
      <c r="C712" s="25"/>
      <c r="D712" s="25"/>
      <c r="E712" s="25"/>
      <c r="F712" s="25"/>
      <c r="G712" s="25" t="s">
        <v>12</v>
      </c>
      <c r="H712" s="29">
        <v>2.7513760673134599E-7</v>
      </c>
      <c r="I712" s="25">
        <v>153</v>
      </c>
      <c r="J712" s="29">
        <v>1.7982850113159799E-9</v>
      </c>
      <c r="K712" s="25">
        <v>10476</v>
      </c>
      <c r="L712" s="26">
        <v>2048223</v>
      </c>
      <c r="M712" s="24">
        <v>2104008610</v>
      </c>
      <c r="N712" s="25">
        <v>51685</v>
      </c>
      <c r="O712" s="25"/>
      <c r="P712" s="25"/>
      <c r="Q712" s="25"/>
      <c r="R712" s="25"/>
      <c r="S712" s="25" t="s">
        <v>12</v>
      </c>
      <c r="T712" s="29">
        <v>1.79018105158959E-6</v>
      </c>
      <c r="U712" s="25">
        <v>365</v>
      </c>
      <c r="V712" s="29">
        <v>4.9046056207934097E-9</v>
      </c>
      <c r="W712" s="25">
        <v>10476</v>
      </c>
      <c r="X712" s="27">
        <v>2048223</v>
      </c>
      <c r="Y712" s="28">
        <f t="shared" si="22"/>
        <v>1.0045268939246083E-3</v>
      </c>
      <c r="AA712" t="str">
        <f t="shared" si="23"/>
        <v>2104008610-51685-VOC</v>
      </c>
      <c r="AB712" t="str">
        <f>IF(COUNTIF('NP-NRModel-MAR-WILDFIRES Modifi'!V:V, AA712)=0, "Missing", "")</f>
        <v/>
      </c>
    </row>
    <row r="713" spans="1:28" hidden="1" x14ac:dyDescent="0.3">
      <c r="A713" s="24">
        <v>2104008700</v>
      </c>
      <c r="B713" s="40">
        <v>24009</v>
      </c>
      <c r="C713" s="25"/>
      <c r="D713" s="25"/>
      <c r="E713" s="25"/>
      <c r="F713" s="25"/>
      <c r="G713" s="25" t="s">
        <v>955</v>
      </c>
      <c r="H713" s="25">
        <v>0.56682773852231405</v>
      </c>
      <c r="I713" s="25">
        <v>153</v>
      </c>
      <c r="J713" s="25">
        <v>3.70475646093015E-3</v>
      </c>
      <c r="K713" s="25">
        <v>10476</v>
      </c>
      <c r="L713" s="26">
        <v>1993869</v>
      </c>
      <c r="M713" s="24">
        <v>2104008700</v>
      </c>
      <c r="N713" s="25">
        <v>24009</v>
      </c>
      <c r="O713" s="25"/>
      <c r="P713" s="25"/>
      <c r="Q713" s="25"/>
      <c r="R713" s="25"/>
      <c r="S713" s="25" t="s">
        <v>955</v>
      </c>
      <c r="T713" s="25">
        <v>3.6880609999957401</v>
      </c>
      <c r="U713" s="25">
        <v>365</v>
      </c>
      <c r="V713" s="25">
        <v>1.01042767123171E-2</v>
      </c>
      <c r="W713" s="25">
        <v>10476</v>
      </c>
      <c r="X713" s="27">
        <v>1993869</v>
      </c>
      <c r="Y713" s="28">
        <f t="shared" si="22"/>
        <v>1.0045268939245931E-3</v>
      </c>
      <c r="AA713" t="str">
        <f t="shared" si="23"/>
        <v>2104008700-24009-NOX</v>
      </c>
      <c r="AB713" t="str">
        <f>IF(COUNTIF('NP-NRModel-MAR-WILDFIRES Modifi'!V:V, AA713)=0, "Missing", "")</f>
        <v/>
      </c>
    </row>
    <row r="714" spans="1:28" hidden="1" x14ac:dyDescent="0.3">
      <c r="A714" s="24">
        <v>2104008700</v>
      </c>
      <c r="B714" s="40">
        <v>24009</v>
      </c>
      <c r="C714" s="25"/>
      <c r="D714" s="25"/>
      <c r="E714" s="25"/>
      <c r="F714" s="25"/>
      <c r="G714" s="25" t="s">
        <v>12</v>
      </c>
      <c r="H714" s="25">
        <v>4.1204021756440703</v>
      </c>
      <c r="I714" s="25">
        <v>153</v>
      </c>
      <c r="J714" s="25">
        <v>2.6930733174144201E-2</v>
      </c>
      <c r="K714" s="25">
        <v>10476</v>
      </c>
      <c r="L714" s="26">
        <v>1993872</v>
      </c>
      <c r="M714" s="24">
        <v>2104008700</v>
      </c>
      <c r="N714" s="25">
        <v>24009</v>
      </c>
      <c r="O714" s="25"/>
      <c r="P714" s="25"/>
      <c r="Q714" s="25"/>
      <c r="R714" s="25"/>
      <c r="S714" s="25" t="s">
        <v>12</v>
      </c>
      <c r="T714" s="25">
        <v>26.809369999968698</v>
      </c>
      <c r="U714" s="25">
        <v>365</v>
      </c>
      <c r="V714" s="25">
        <v>7.3450328767037706E-2</v>
      </c>
      <c r="W714" s="25">
        <v>10476</v>
      </c>
      <c r="X714" s="27">
        <v>1993872</v>
      </c>
      <c r="Y714" s="28">
        <f t="shared" si="22"/>
        <v>1.0045268939246109E-3</v>
      </c>
      <c r="AA714" t="str">
        <f t="shared" si="23"/>
        <v>2104008700-24009-VOC</v>
      </c>
      <c r="AB714" t="str">
        <f>IF(COUNTIF('NP-NRModel-MAR-WILDFIRES Modifi'!V:V, AA714)=0, "Missing", "")</f>
        <v/>
      </c>
    </row>
    <row r="715" spans="1:28" hidden="1" x14ac:dyDescent="0.3">
      <c r="A715" s="24">
        <v>2104008700</v>
      </c>
      <c r="B715" s="40">
        <v>24017</v>
      </c>
      <c r="C715" s="25"/>
      <c r="D715" s="25"/>
      <c r="E715" s="25"/>
      <c r="F715" s="25"/>
      <c r="G715" s="25" t="s">
        <v>955</v>
      </c>
      <c r="H715" s="25">
        <v>0.88475582035828804</v>
      </c>
      <c r="I715" s="25">
        <v>153</v>
      </c>
      <c r="J715" s="25">
        <v>5.7827177801195199E-3</v>
      </c>
      <c r="K715" s="25">
        <v>10476</v>
      </c>
      <c r="L715" s="26">
        <v>230959</v>
      </c>
      <c r="M715" s="24">
        <v>2104008700</v>
      </c>
      <c r="N715" s="25">
        <v>24017</v>
      </c>
      <c r="O715" s="25"/>
      <c r="P715" s="25"/>
      <c r="Q715" s="25"/>
      <c r="R715" s="25"/>
      <c r="S715" s="25" t="s">
        <v>955</v>
      </c>
      <c r="T715" s="25">
        <v>5.7566579999933101</v>
      </c>
      <c r="U715" s="25">
        <v>365</v>
      </c>
      <c r="V715" s="25">
        <v>1.57716657534063E-2</v>
      </c>
      <c r="W715" s="25">
        <v>10476</v>
      </c>
      <c r="X715" s="27">
        <v>230959</v>
      </c>
      <c r="Y715" s="28">
        <f t="shared" si="22"/>
        <v>1.004526893924607E-3</v>
      </c>
      <c r="AA715" t="str">
        <f t="shared" si="23"/>
        <v>2104008700-24017-NOX</v>
      </c>
      <c r="AB715" t="str">
        <f>IF(COUNTIF('NP-NRModel-MAR-WILDFIRES Modifi'!V:V, AA715)=0, "Missing", "")</f>
        <v/>
      </c>
    </row>
    <row r="716" spans="1:28" hidden="1" x14ac:dyDescent="0.3">
      <c r="A716" s="24">
        <v>2104008700</v>
      </c>
      <c r="B716" s="40">
        <v>24017</v>
      </c>
      <c r="C716" s="25"/>
      <c r="D716" s="25"/>
      <c r="E716" s="25"/>
      <c r="F716" s="25"/>
      <c r="G716" s="25" t="s">
        <v>12</v>
      </c>
      <c r="H716" s="25">
        <v>6.4314933932063401</v>
      </c>
      <c r="I716" s="25">
        <v>153</v>
      </c>
      <c r="J716" s="25">
        <v>4.20359045307604E-2</v>
      </c>
      <c r="K716" s="25">
        <v>10476</v>
      </c>
      <c r="L716" s="26">
        <v>230956</v>
      </c>
      <c r="M716" s="24">
        <v>2104008700</v>
      </c>
      <c r="N716" s="25">
        <v>24017</v>
      </c>
      <c r="O716" s="25"/>
      <c r="P716" s="25"/>
      <c r="Q716" s="25"/>
      <c r="R716" s="25"/>
      <c r="S716" s="25" t="s">
        <v>12</v>
      </c>
      <c r="T716" s="25">
        <v>41.846469999951097</v>
      </c>
      <c r="U716" s="25">
        <v>365</v>
      </c>
      <c r="V716" s="25">
        <v>0.114647863013564</v>
      </c>
      <c r="W716" s="25">
        <v>10476</v>
      </c>
      <c r="X716" s="27">
        <v>230956</v>
      </c>
      <c r="Y716" s="28">
        <f t="shared" si="22"/>
        <v>1.0045268939246135E-3</v>
      </c>
      <c r="AA716" t="str">
        <f t="shared" si="23"/>
        <v>2104008700-24017-VOC</v>
      </c>
      <c r="AB716" t="str">
        <f>IF(COUNTIF('NP-NRModel-MAR-WILDFIRES Modifi'!V:V, AA716)=0, "Missing", "")</f>
        <v/>
      </c>
    </row>
    <row r="717" spans="1:28" hidden="1" x14ac:dyDescent="0.3">
      <c r="A717" s="24">
        <v>2104008700</v>
      </c>
      <c r="B717" s="40">
        <v>24021</v>
      </c>
      <c r="C717" s="25"/>
      <c r="D717" s="25"/>
      <c r="E717" s="25"/>
      <c r="F717" s="25"/>
      <c r="G717" s="25" t="s">
        <v>955</v>
      </c>
      <c r="H717" s="25">
        <v>1.2294620738509101</v>
      </c>
      <c r="I717" s="25">
        <v>153</v>
      </c>
      <c r="J717" s="25">
        <v>8.0356998290909594E-3</v>
      </c>
      <c r="K717" s="25">
        <v>10476</v>
      </c>
      <c r="L717" s="26">
        <v>2036013</v>
      </c>
      <c r="M717" s="24">
        <v>2104008700</v>
      </c>
      <c r="N717" s="25">
        <v>24021</v>
      </c>
      <c r="O717" s="25"/>
      <c r="P717" s="25"/>
      <c r="Q717" s="25"/>
      <c r="R717" s="25"/>
      <c r="S717" s="25" t="s">
        <v>955</v>
      </c>
      <c r="T717" s="25">
        <v>7.9994869999907001</v>
      </c>
      <c r="U717" s="25">
        <v>365</v>
      </c>
      <c r="V717" s="25">
        <v>2.19164027397005E-2</v>
      </c>
      <c r="W717" s="25">
        <v>10476</v>
      </c>
      <c r="X717" s="27">
        <v>2036013</v>
      </c>
      <c r="Y717" s="28">
        <f t="shared" si="22"/>
        <v>1.0045268939246105E-3</v>
      </c>
      <c r="AA717" t="str">
        <f t="shared" si="23"/>
        <v>2104008700-24021-NOX</v>
      </c>
      <c r="AB717" t="str">
        <f>IF(COUNTIF('NP-NRModel-MAR-WILDFIRES Modifi'!V:V, AA717)=0, "Missing", "")</f>
        <v/>
      </c>
    </row>
    <row r="718" spans="1:28" hidden="1" x14ac:dyDescent="0.3">
      <c r="A718" s="24">
        <v>2104008700</v>
      </c>
      <c r="B718" s="40">
        <v>24021</v>
      </c>
      <c r="C718" s="25"/>
      <c r="D718" s="25"/>
      <c r="E718" s="25"/>
      <c r="F718" s="25"/>
      <c r="G718" s="25" t="s">
        <v>12</v>
      </c>
      <c r="H718" s="25">
        <v>8.9372439920059197</v>
      </c>
      <c r="I718" s="25">
        <v>153</v>
      </c>
      <c r="J718" s="25">
        <v>5.84133594248753E-2</v>
      </c>
      <c r="K718" s="25">
        <v>10476</v>
      </c>
      <c r="L718" s="26">
        <v>2036015</v>
      </c>
      <c r="M718" s="24">
        <v>2104008700</v>
      </c>
      <c r="N718" s="25">
        <v>24021</v>
      </c>
      <c r="O718" s="25"/>
      <c r="P718" s="25"/>
      <c r="Q718" s="25"/>
      <c r="R718" s="25"/>
      <c r="S718" s="25" t="s">
        <v>12</v>
      </c>
      <c r="T718" s="25">
        <v>58.150119999932599</v>
      </c>
      <c r="U718" s="25">
        <v>365</v>
      </c>
      <c r="V718" s="25">
        <v>0.159315397260089</v>
      </c>
      <c r="W718" s="25">
        <v>10476</v>
      </c>
      <c r="X718" s="27">
        <v>2036015</v>
      </c>
      <c r="Y718" s="28">
        <f t="shared" si="22"/>
        <v>1.0045268939246042E-3</v>
      </c>
      <c r="AA718" t="str">
        <f t="shared" si="23"/>
        <v>2104008700-24021-VOC</v>
      </c>
      <c r="AB718" t="str">
        <f>IF(COUNTIF('NP-NRModel-MAR-WILDFIRES Modifi'!V:V, AA718)=0, "Missing", "")</f>
        <v/>
      </c>
    </row>
    <row r="719" spans="1:28" hidden="1" x14ac:dyDescent="0.3">
      <c r="A719" s="24">
        <v>2104008700</v>
      </c>
      <c r="B719" s="40">
        <v>24031</v>
      </c>
      <c r="C719" s="25"/>
      <c r="D719" s="25"/>
      <c r="E719" s="25"/>
      <c r="F719" s="25"/>
      <c r="G719" s="25" t="s">
        <v>955</v>
      </c>
      <c r="H719" s="25">
        <v>3.6276375249460102</v>
      </c>
      <c r="I719" s="25">
        <v>153</v>
      </c>
      <c r="J719" s="25">
        <v>2.3710049182653702E-2</v>
      </c>
      <c r="K719" s="25">
        <v>10476</v>
      </c>
      <c r="L719" s="26">
        <v>803593</v>
      </c>
      <c r="M719" s="24">
        <v>2104008700</v>
      </c>
      <c r="N719" s="25">
        <v>24031</v>
      </c>
      <c r="O719" s="25"/>
      <c r="P719" s="25"/>
      <c r="Q719" s="25"/>
      <c r="R719" s="25"/>
      <c r="S719" s="25" t="s">
        <v>955</v>
      </c>
      <c r="T719" s="25">
        <v>23.6031999999725</v>
      </c>
      <c r="U719" s="25">
        <v>365</v>
      </c>
      <c r="V719" s="25">
        <v>6.4666301369787793E-2</v>
      </c>
      <c r="W719" s="25">
        <v>10476</v>
      </c>
      <c r="X719" s="27">
        <v>803593</v>
      </c>
      <c r="Y719" s="28">
        <f t="shared" si="22"/>
        <v>1.0045268939246088E-3</v>
      </c>
      <c r="AA719" t="str">
        <f t="shared" si="23"/>
        <v>2104008700-24031-NOX</v>
      </c>
      <c r="AB719" t="str">
        <f>IF(COUNTIF('NP-NRModel-MAR-WILDFIRES Modifi'!V:V, AA719)=0, "Missing", "")</f>
        <v/>
      </c>
    </row>
    <row r="720" spans="1:28" hidden="1" x14ac:dyDescent="0.3">
      <c r="A720" s="24">
        <v>2104008700</v>
      </c>
      <c r="B720" s="40">
        <v>24031</v>
      </c>
      <c r="C720" s="25"/>
      <c r="D720" s="25"/>
      <c r="E720" s="25"/>
      <c r="F720" s="25"/>
      <c r="G720" s="25" t="s">
        <v>12</v>
      </c>
      <c r="H720" s="25">
        <v>26.3701331337029</v>
      </c>
      <c r="I720" s="25">
        <v>153</v>
      </c>
      <c r="J720" s="25">
        <v>0.17235381133139099</v>
      </c>
      <c r="K720" s="25">
        <v>10476</v>
      </c>
      <c r="L720" s="26">
        <v>803586</v>
      </c>
      <c r="M720" s="24">
        <v>2104008700</v>
      </c>
      <c r="N720" s="25">
        <v>24031</v>
      </c>
      <c r="O720" s="25"/>
      <c r="P720" s="25"/>
      <c r="Q720" s="25"/>
      <c r="R720" s="25"/>
      <c r="S720" s="25" t="s">
        <v>12</v>
      </c>
      <c r="T720" s="25">
        <v>171.57709999980099</v>
      </c>
      <c r="U720" s="25">
        <v>365</v>
      </c>
      <c r="V720" s="25">
        <v>0.47007424657479702</v>
      </c>
      <c r="W720" s="25">
        <v>10476</v>
      </c>
      <c r="X720" s="27">
        <v>803586</v>
      </c>
      <c r="Y720" s="28">
        <f t="shared" si="22"/>
        <v>1.0045268939246025E-3</v>
      </c>
      <c r="AA720" t="str">
        <f t="shared" si="23"/>
        <v>2104008700-24031-VOC</v>
      </c>
      <c r="AB720" t="str">
        <f>IF(COUNTIF('NP-NRModel-MAR-WILDFIRES Modifi'!V:V, AA720)=0, "Missing", "")</f>
        <v/>
      </c>
    </row>
    <row r="721" spans="1:28" hidden="1" x14ac:dyDescent="0.3">
      <c r="A721" s="24">
        <v>2104008700</v>
      </c>
      <c r="B721" s="40">
        <v>24033</v>
      </c>
      <c r="C721" s="25"/>
      <c r="D721" s="25"/>
      <c r="E721" s="25"/>
      <c r="F721" s="25"/>
      <c r="G721" s="25" t="s">
        <v>955</v>
      </c>
      <c r="H721" s="25">
        <v>3.3218168862237998</v>
      </c>
      <c r="I721" s="25">
        <v>153</v>
      </c>
      <c r="J721" s="25">
        <v>2.1711221478586899E-2</v>
      </c>
      <c r="K721" s="25">
        <v>10476</v>
      </c>
      <c r="L721" s="26">
        <v>646683</v>
      </c>
      <c r="M721" s="24">
        <v>2104008700</v>
      </c>
      <c r="N721" s="25">
        <v>24033</v>
      </c>
      <c r="O721" s="25"/>
      <c r="P721" s="25"/>
      <c r="Q721" s="25"/>
      <c r="R721" s="25"/>
      <c r="S721" s="25" t="s">
        <v>955</v>
      </c>
      <c r="T721" s="25">
        <v>21.6133799999748</v>
      </c>
      <c r="U721" s="25">
        <v>365</v>
      </c>
      <c r="V721" s="25">
        <v>5.92147397259584E-2</v>
      </c>
      <c r="W721" s="25">
        <v>10476</v>
      </c>
      <c r="X721" s="27">
        <v>646683</v>
      </c>
      <c r="Y721" s="28">
        <f t="shared" si="22"/>
        <v>1.0045268939246066E-3</v>
      </c>
      <c r="AA721" t="str">
        <f t="shared" si="23"/>
        <v>2104008700-24033-NOX</v>
      </c>
      <c r="AB721" t="str">
        <f>IF(COUNTIF('NP-NRModel-MAR-WILDFIRES Modifi'!V:V, AA721)=0, "Missing", "")</f>
        <v/>
      </c>
    </row>
    <row r="722" spans="1:28" hidden="1" x14ac:dyDescent="0.3">
      <c r="A722" s="24">
        <v>2104008700</v>
      </c>
      <c r="B722" s="40">
        <v>24033</v>
      </c>
      <c r="C722" s="25"/>
      <c r="D722" s="25"/>
      <c r="E722" s="25"/>
      <c r="F722" s="25"/>
      <c r="G722" s="25" t="s">
        <v>12</v>
      </c>
      <c r="H722" s="25">
        <v>24.1470616766196</v>
      </c>
      <c r="I722" s="25">
        <v>153</v>
      </c>
      <c r="J722" s="25">
        <v>0.157823932526925</v>
      </c>
      <c r="K722" s="25">
        <v>10476</v>
      </c>
      <c r="L722" s="26">
        <v>646676</v>
      </c>
      <c r="M722" s="24">
        <v>2104008700</v>
      </c>
      <c r="N722" s="25">
        <v>24033</v>
      </c>
      <c r="O722" s="25"/>
      <c r="P722" s="25"/>
      <c r="Q722" s="25"/>
      <c r="R722" s="25"/>
      <c r="S722" s="25" t="s">
        <v>12</v>
      </c>
      <c r="T722" s="25">
        <v>157.11269999981701</v>
      </c>
      <c r="U722" s="25">
        <v>365</v>
      </c>
      <c r="V722" s="25">
        <v>0.43044575342415697</v>
      </c>
      <c r="W722" s="25">
        <v>10476</v>
      </c>
      <c r="X722" s="27">
        <v>646676</v>
      </c>
      <c r="Y722" s="28">
        <f t="shared" si="22"/>
        <v>1.0045268939246083E-3</v>
      </c>
      <c r="AA722" t="str">
        <f t="shared" si="23"/>
        <v>2104008700-24033-VOC</v>
      </c>
      <c r="AB722" t="str">
        <f>IF(COUNTIF('NP-NRModel-MAR-WILDFIRES Modifi'!V:V, AA722)=0, "Missing", "")</f>
        <v/>
      </c>
    </row>
    <row r="723" spans="1:28" hidden="1" x14ac:dyDescent="0.3">
      <c r="A723" s="24">
        <v>2104008700</v>
      </c>
      <c r="B723" s="40">
        <v>51013</v>
      </c>
      <c r="C723" s="25"/>
      <c r="D723" s="25"/>
      <c r="E723" s="25"/>
      <c r="F723" s="25"/>
      <c r="G723" s="25" t="s">
        <v>955</v>
      </c>
      <c r="H723" s="29">
        <v>5.4561200997942802E-16</v>
      </c>
      <c r="I723" s="25">
        <v>153</v>
      </c>
      <c r="J723" s="29">
        <v>3.56609156849299E-18</v>
      </c>
      <c r="K723" s="25">
        <v>10476</v>
      </c>
      <c r="L723" s="26">
        <v>1125943</v>
      </c>
      <c r="M723" s="24">
        <v>2104008700</v>
      </c>
      <c r="N723" s="25">
        <v>51013</v>
      </c>
      <c r="O723" s="25"/>
      <c r="P723" s="25"/>
      <c r="Q723" s="25"/>
      <c r="R723" s="25"/>
      <c r="S723" s="25" t="s">
        <v>955</v>
      </c>
      <c r="T723" s="29">
        <v>3.55002099999588E-15</v>
      </c>
      <c r="U723" s="25">
        <v>365</v>
      </c>
      <c r="V723" s="29">
        <v>9.7260849314955707E-18</v>
      </c>
      <c r="W723" s="25">
        <v>10476</v>
      </c>
      <c r="X723" s="27">
        <v>1125943</v>
      </c>
      <c r="Y723" s="28">
        <f t="shared" si="22"/>
        <v>1.0045268939246075E-3</v>
      </c>
      <c r="AA723" t="str">
        <f t="shared" si="23"/>
        <v>2104008700-51013-NOX</v>
      </c>
      <c r="AB723" t="str">
        <f>IF(COUNTIF('NP-NRModel-MAR-WILDFIRES Modifi'!V:V, AA723)=0, "Missing", "")</f>
        <v/>
      </c>
    </row>
    <row r="724" spans="1:28" hidden="1" x14ac:dyDescent="0.3">
      <c r="A724" s="24">
        <v>2104008700</v>
      </c>
      <c r="B724" s="40">
        <v>51013</v>
      </c>
      <c r="C724" s="25"/>
      <c r="D724" s="25"/>
      <c r="E724" s="25"/>
      <c r="F724" s="25"/>
      <c r="G724" s="25" t="s">
        <v>12</v>
      </c>
      <c r="H724" s="29">
        <v>3.9661793213528201E-15</v>
      </c>
      <c r="I724" s="25">
        <v>153</v>
      </c>
      <c r="J724" s="29">
        <v>2.5922740662436701E-17</v>
      </c>
      <c r="K724" s="25">
        <v>10476</v>
      </c>
      <c r="L724" s="26">
        <v>1125946</v>
      </c>
      <c r="M724" s="24">
        <v>2104008700</v>
      </c>
      <c r="N724" s="25">
        <v>51013</v>
      </c>
      <c r="O724" s="25"/>
      <c r="P724" s="25"/>
      <c r="Q724" s="25"/>
      <c r="R724" s="25"/>
      <c r="S724" s="25" t="s">
        <v>12</v>
      </c>
      <c r="T724" s="29">
        <v>2.580591999997E-14</v>
      </c>
      <c r="U724" s="25">
        <v>365</v>
      </c>
      <c r="V724" s="29">
        <v>7.0701150684849297E-17</v>
      </c>
      <c r="W724" s="25">
        <v>10476</v>
      </c>
      <c r="X724" s="27">
        <v>1125946</v>
      </c>
      <c r="Y724" s="28">
        <f t="shared" si="22"/>
        <v>1.0045268939246049E-3</v>
      </c>
      <c r="AA724" t="str">
        <f t="shared" si="23"/>
        <v>2104008700-51013-VOC</v>
      </c>
      <c r="AB724" t="str">
        <f>IF(COUNTIF('NP-NRModel-MAR-WILDFIRES Modifi'!V:V, AA724)=0, "Missing", "")</f>
        <v/>
      </c>
    </row>
    <row r="725" spans="1:28" hidden="1" x14ac:dyDescent="0.3">
      <c r="A725" s="24">
        <v>2104008700</v>
      </c>
      <c r="B725" s="40">
        <v>51059</v>
      </c>
      <c r="C725" s="25"/>
      <c r="D725" s="25"/>
      <c r="E725" s="25"/>
      <c r="F725" s="25"/>
      <c r="G725" s="25" t="s">
        <v>955</v>
      </c>
      <c r="H725" s="25">
        <v>2.2996687824325401E-2</v>
      </c>
      <c r="I725" s="25">
        <v>153</v>
      </c>
      <c r="J725" s="25">
        <v>1.5030514917859701E-4</v>
      </c>
      <c r="K725" s="25">
        <v>10476</v>
      </c>
      <c r="L725" s="26">
        <v>285175</v>
      </c>
      <c r="M725" s="24">
        <v>2104008700</v>
      </c>
      <c r="N725" s="25">
        <v>51059</v>
      </c>
      <c r="O725" s="25"/>
      <c r="P725" s="25"/>
      <c r="Q725" s="25"/>
      <c r="R725" s="25"/>
      <c r="S725" s="25" t="s">
        <v>955</v>
      </c>
      <c r="T725" s="25">
        <v>0.14962779999982601</v>
      </c>
      <c r="U725" s="25">
        <v>365</v>
      </c>
      <c r="V725" s="25">
        <v>4.0993917808171702E-4</v>
      </c>
      <c r="W725" s="25">
        <v>10476</v>
      </c>
      <c r="X725" s="27">
        <v>285175</v>
      </c>
      <c r="Y725" s="28">
        <f t="shared" si="22"/>
        <v>1.0045268939246036E-3</v>
      </c>
      <c r="AA725" t="str">
        <f t="shared" si="23"/>
        <v>2104008700-51059-NOX</v>
      </c>
      <c r="AB725" t="str">
        <f>IF(COUNTIF('NP-NRModel-MAR-WILDFIRES Modifi'!V:V, AA725)=0, "Missing", "")</f>
        <v/>
      </c>
    </row>
    <row r="726" spans="1:28" hidden="1" x14ac:dyDescent="0.3">
      <c r="A726" s="24">
        <v>2104008700</v>
      </c>
      <c r="B726" s="40">
        <v>51059</v>
      </c>
      <c r="C726" s="25"/>
      <c r="D726" s="25"/>
      <c r="E726" s="25"/>
      <c r="F726" s="25"/>
      <c r="G726" s="25" t="s">
        <v>12</v>
      </c>
      <c r="H726" s="25">
        <v>0.16716822954072899</v>
      </c>
      <c r="I726" s="25">
        <v>153</v>
      </c>
      <c r="J726" s="25">
        <v>1.0926028074557401E-3</v>
      </c>
      <c r="K726" s="25">
        <v>10476</v>
      </c>
      <c r="L726" s="26">
        <v>285178</v>
      </c>
      <c r="M726" s="24">
        <v>2104008700</v>
      </c>
      <c r="N726" s="25">
        <v>51059</v>
      </c>
      <c r="O726" s="25"/>
      <c r="P726" s="25"/>
      <c r="Q726" s="25"/>
      <c r="R726" s="25"/>
      <c r="S726" s="25" t="s">
        <v>12</v>
      </c>
      <c r="T726" s="25">
        <v>1.08767899999874</v>
      </c>
      <c r="U726" s="25">
        <v>365</v>
      </c>
      <c r="V726" s="25">
        <v>2.97994246574997E-3</v>
      </c>
      <c r="W726" s="25">
        <v>10476</v>
      </c>
      <c r="X726" s="27">
        <v>285178</v>
      </c>
      <c r="Y726" s="28">
        <f t="shared" si="22"/>
        <v>1.0045268939245916E-3</v>
      </c>
      <c r="AA726" t="str">
        <f t="shared" si="23"/>
        <v>2104008700-51059-VOC</v>
      </c>
      <c r="AB726" t="str">
        <f>IF(COUNTIF('NP-NRModel-MAR-WILDFIRES Modifi'!V:V, AA726)=0, "Missing", "")</f>
        <v/>
      </c>
    </row>
    <row r="727" spans="1:28" hidden="1" x14ac:dyDescent="0.3">
      <c r="A727" s="24">
        <v>2104008700</v>
      </c>
      <c r="B727" s="40">
        <v>51107</v>
      </c>
      <c r="C727" s="25"/>
      <c r="D727" s="25"/>
      <c r="E727" s="25"/>
      <c r="F727" s="25"/>
      <c r="G727" s="25" t="s">
        <v>955</v>
      </c>
      <c r="H727" s="25">
        <v>1.12071640319235</v>
      </c>
      <c r="I727" s="25">
        <v>153</v>
      </c>
      <c r="J727" s="25">
        <v>7.3249438117147202E-3</v>
      </c>
      <c r="K727" s="25">
        <v>10476</v>
      </c>
      <c r="L727" s="26">
        <v>2144273</v>
      </c>
      <c r="M727" s="24">
        <v>2104008700</v>
      </c>
      <c r="N727" s="25">
        <v>51107</v>
      </c>
      <c r="O727" s="25"/>
      <c r="P727" s="25"/>
      <c r="Q727" s="25"/>
      <c r="R727" s="25"/>
      <c r="S727" s="25" t="s">
        <v>955</v>
      </c>
      <c r="T727" s="25">
        <v>7.2919339999915502</v>
      </c>
      <c r="U727" s="25">
        <v>365</v>
      </c>
      <c r="V727" s="25">
        <v>1.99779013698398E-2</v>
      </c>
      <c r="W727" s="25">
        <v>10476</v>
      </c>
      <c r="X727" s="27">
        <v>2144273</v>
      </c>
      <c r="Y727" s="28">
        <f t="shared" si="22"/>
        <v>1.0045268939246033E-3</v>
      </c>
      <c r="AA727" t="str">
        <f t="shared" si="23"/>
        <v>2104008700-51107-NOX</v>
      </c>
      <c r="AB727" t="str">
        <f>IF(COUNTIF('NP-NRModel-MAR-WILDFIRES Modifi'!V:V, AA727)=0, "Missing", "")</f>
        <v/>
      </c>
    </row>
    <row r="728" spans="1:28" hidden="1" x14ac:dyDescent="0.3">
      <c r="A728" s="24">
        <v>2104008700</v>
      </c>
      <c r="B728" s="40">
        <v>51107</v>
      </c>
      <c r="C728" s="25"/>
      <c r="D728" s="25"/>
      <c r="E728" s="25"/>
      <c r="F728" s="25"/>
      <c r="G728" s="25" t="s">
        <v>12</v>
      </c>
      <c r="H728" s="25">
        <v>8.1467460079748797</v>
      </c>
      <c r="I728" s="25">
        <v>153</v>
      </c>
      <c r="J728" s="25">
        <v>5.32467059344763E-2</v>
      </c>
      <c r="K728" s="25">
        <v>10476</v>
      </c>
      <c r="L728" s="26">
        <v>2144282</v>
      </c>
      <c r="M728" s="24">
        <v>2104008700</v>
      </c>
      <c r="N728" s="25">
        <v>51107</v>
      </c>
      <c r="O728" s="25"/>
      <c r="P728" s="25"/>
      <c r="Q728" s="25"/>
      <c r="R728" s="25"/>
      <c r="S728" s="25" t="s">
        <v>12</v>
      </c>
      <c r="T728" s="25">
        <v>53.0067499999384</v>
      </c>
      <c r="U728" s="25">
        <v>365</v>
      </c>
      <c r="V728" s="25">
        <v>0.145223972602571</v>
      </c>
      <c r="W728" s="25">
        <v>10476</v>
      </c>
      <c r="X728" s="27">
        <v>2144282</v>
      </c>
      <c r="Y728" s="28">
        <f t="shared" si="22"/>
        <v>1.0045268939246072E-3</v>
      </c>
      <c r="AA728" t="str">
        <f t="shared" si="23"/>
        <v>2104008700-51107-VOC</v>
      </c>
      <c r="AB728" t="str">
        <f>IF(COUNTIF('NP-NRModel-MAR-WILDFIRES Modifi'!V:V, AA728)=0, "Missing", "")</f>
        <v/>
      </c>
    </row>
    <row r="729" spans="1:28" hidden="1" x14ac:dyDescent="0.3">
      <c r="A729" s="24">
        <v>2104008700</v>
      </c>
      <c r="B729" s="40">
        <v>51153</v>
      </c>
      <c r="C729" s="25"/>
      <c r="D729" s="25"/>
      <c r="E729" s="25"/>
      <c r="F729" s="25"/>
      <c r="G729" s="25" t="s">
        <v>955</v>
      </c>
      <c r="H729" s="25">
        <v>1.27195639121613</v>
      </c>
      <c r="I729" s="25">
        <v>153</v>
      </c>
      <c r="J729" s="25">
        <v>8.3134404654649392E-3</v>
      </c>
      <c r="K729" s="25">
        <v>10476</v>
      </c>
      <c r="L729" s="26">
        <v>2135672</v>
      </c>
      <c r="M729" s="24">
        <v>2104008700</v>
      </c>
      <c r="N729" s="25">
        <v>51153</v>
      </c>
      <c r="O729" s="25"/>
      <c r="P729" s="25"/>
      <c r="Q729" s="25"/>
      <c r="R729" s="25"/>
      <c r="S729" s="25" t="s">
        <v>955</v>
      </c>
      <c r="T729" s="25">
        <v>8.2759759999903899</v>
      </c>
      <c r="U729" s="25">
        <v>365</v>
      </c>
      <c r="V729" s="25">
        <v>2.2673906849288699E-2</v>
      </c>
      <c r="W729" s="25">
        <v>10476</v>
      </c>
      <c r="X729" s="27">
        <v>2135672</v>
      </c>
      <c r="Y729" s="28">
        <f t="shared" si="22"/>
        <v>1.004526893924607E-3</v>
      </c>
      <c r="AA729" t="str">
        <f t="shared" si="23"/>
        <v>2104008700-51153-NOX</v>
      </c>
      <c r="AB729" t="str">
        <f>IF(COUNTIF('NP-NRModel-MAR-WILDFIRES Modifi'!V:V, AA729)=0, "Missing", "")</f>
        <v/>
      </c>
    </row>
    <row r="730" spans="1:28" hidden="1" x14ac:dyDescent="0.3">
      <c r="A730" s="24">
        <v>2104008700</v>
      </c>
      <c r="B730" s="40">
        <v>51153</v>
      </c>
      <c r="C730" s="25"/>
      <c r="D730" s="25"/>
      <c r="E730" s="25"/>
      <c r="F730" s="25"/>
      <c r="G730" s="25" t="s">
        <v>12</v>
      </c>
      <c r="H730" s="25">
        <v>9.2461446307281392</v>
      </c>
      <c r="I730" s="25">
        <v>153</v>
      </c>
      <c r="J730" s="25">
        <v>6.0432317847896301E-2</v>
      </c>
      <c r="K730" s="25">
        <v>10476</v>
      </c>
      <c r="L730" s="26">
        <v>2135680</v>
      </c>
      <c r="M730" s="24">
        <v>2104008700</v>
      </c>
      <c r="N730" s="25">
        <v>51153</v>
      </c>
      <c r="O730" s="25"/>
      <c r="P730" s="25"/>
      <c r="Q730" s="25"/>
      <c r="R730" s="25"/>
      <c r="S730" s="25" t="s">
        <v>12</v>
      </c>
      <c r="T730" s="25">
        <v>60.159979999930002</v>
      </c>
      <c r="U730" s="25">
        <v>365</v>
      </c>
      <c r="V730" s="25">
        <v>0.16482186301350699</v>
      </c>
      <c r="W730" s="25">
        <v>10476</v>
      </c>
      <c r="X730" s="27">
        <v>2135680</v>
      </c>
      <c r="Y730" s="28">
        <f t="shared" si="22"/>
        <v>1.0045268939246092E-3</v>
      </c>
      <c r="AA730" t="str">
        <f t="shared" si="23"/>
        <v>2104008700-51153-VOC</v>
      </c>
      <c r="AB730" t="str">
        <f>IF(COUNTIF('NP-NRModel-MAR-WILDFIRES Modifi'!V:V, AA730)=0, "Missing", "")</f>
        <v/>
      </c>
    </row>
    <row r="731" spans="1:28" hidden="1" x14ac:dyDescent="0.3">
      <c r="A731" s="24">
        <v>2104008700</v>
      </c>
      <c r="B731" s="40">
        <v>51600</v>
      </c>
      <c r="C731" s="25"/>
      <c r="D731" s="25"/>
      <c r="E731" s="25"/>
      <c r="F731" s="25"/>
      <c r="G731" s="25" t="s">
        <v>955</v>
      </c>
      <c r="H731" s="29">
        <v>1.51078533931965E-5</v>
      </c>
      <c r="I731" s="25">
        <v>153</v>
      </c>
      <c r="J731" s="29">
        <v>9.8744139824813899E-8</v>
      </c>
      <c r="K731" s="25">
        <v>10476</v>
      </c>
      <c r="L731" s="26">
        <v>1561903</v>
      </c>
      <c r="M731" s="24">
        <v>2104008700</v>
      </c>
      <c r="N731" s="25">
        <v>51600</v>
      </c>
      <c r="O731" s="25"/>
      <c r="P731" s="25"/>
      <c r="Q731" s="25"/>
      <c r="R731" s="25"/>
      <c r="S731" s="25" t="s">
        <v>955</v>
      </c>
      <c r="T731" s="29">
        <v>9.8299149999885101E-5</v>
      </c>
      <c r="U731" s="25">
        <v>365</v>
      </c>
      <c r="V731" s="29">
        <v>2.69312739725712E-7</v>
      </c>
      <c r="W731" s="25">
        <v>10476</v>
      </c>
      <c r="X731" s="27">
        <v>1561903</v>
      </c>
      <c r="Y731" s="28">
        <f t="shared" si="22"/>
        <v>1.0045268939246098E-3</v>
      </c>
      <c r="AA731" t="str">
        <f t="shared" si="23"/>
        <v>2104008700-51600-NOX</v>
      </c>
      <c r="AB731" t="str">
        <f>IF(COUNTIF('NP-NRModel-MAR-WILDFIRES Modifi'!V:V, AA731)=0, "Missing", "")</f>
        <v/>
      </c>
    </row>
    <row r="732" spans="1:28" hidden="1" x14ac:dyDescent="0.3">
      <c r="A732" s="24">
        <v>2104008700</v>
      </c>
      <c r="B732" s="40">
        <v>51600</v>
      </c>
      <c r="C732" s="25"/>
      <c r="D732" s="25"/>
      <c r="E732" s="25"/>
      <c r="F732" s="25"/>
      <c r="G732" s="25" t="s">
        <v>12</v>
      </c>
      <c r="H732" s="25">
        <v>1.09822471856163E-4</v>
      </c>
      <c r="I732" s="25">
        <v>153</v>
      </c>
      <c r="J732" s="29">
        <v>7.1779393370041805E-7</v>
      </c>
      <c r="K732" s="25">
        <v>10476</v>
      </c>
      <c r="L732" s="26">
        <v>1561906</v>
      </c>
      <c r="M732" s="24">
        <v>2104008700</v>
      </c>
      <c r="N732" s="25">
        <v>51600</v>
      </c>
      <c r="O732" s="25"/>
      <c r="P732" s="25"/>
      <c r="Q732" s="25"/>
      <c r="R732" s="25"/>
      <c r="S732" s="25" t="s">
        <v>12</v>
      </c>
      <c r="T732" s="25">
        <v>7.1455919999917101E-4</v>
      </c>
      <c r="U732" s="25">
        <v>365</v>
      </c>
      <c r="V732" s="29">
        <v>1.9576964383538898E-6</v>
      </c>
      <c r="W732" s="25">
        <v>10476</v>
      </c>
      <c r="X732" s="27">
        <v>1561906</v>
      </c>
      <c r="Y732" s="28">
        <f t="shared" si="22"/>
        <v>1.0045268939246053E-3</v>
      </c>
      <c r="AA732" t="str">
        <f t="shared" si="23"/>
        <v>2104008700-51600-VOC</v>
      </c>
      <c r="AB732" t="str">
        <f>IF(COUNTIF('NP-NRModel-MAR-WILDFIRES Modifi'!V:V, AA732)=0, "Missing", "")</f>
        <v/>
      </c>
    </row>
    <row r="733" spans="1:28" hidden="1" x14ac:dyDescent="0.3">
      <c r="A733" s="24">
        <v>2104008700</v>
      </c>
      <c r="B733" s="40">
        <v>51610</v>
      </c>
      <c r="C733" s="25"/>
      <c r="D733" s="25"/>
      <c r="E733" s="25"/>
      <c r="F733" s="25"/>
      <c r="G733" s="25" t="s">
        <v>955</v>
      </c>
      <c r="H733" s="29">
        <v>1.7498595808363599E-11</v>
      </c>
      <c r="I733" s="25">
        <v>153</v>
      </c>
      <c r="J733" s="29">
        <v>1.1436990724420601E-13</v>
      </c>
      <c r="K733" s="25">
        <v>10476</v>
      </c>
      <c r="L733" s="26">
        <v>1723066</v>
      </c>
      <c r="M733" s="24">
        <v>2104008700</v>
      </c>
      <c r="N733" s="25">
        <v>51610</v>
      </c>
      <c r="O733" s="25"/>
      <c r="P733" s="25"/>
      <c r="Q733" s="25"/>
      <c r="R733" s="25"/>
      <c r="S733" s="25" t="s">
        <v>955</v>
      </c>
      <c r="T733" s="29">
        <v>1.13854499999868E-10</v>
      </c>
      <c r="U733" s="25">
        <v>365</v>
      </c>
      <c r="V733" s="29">
        <v>3.1193013698594001E-13</v>
      </c>
      <c r="W733" s="25">
        <v>10476</v>
      </c>
      <c r="X733" s="27">
        <v>1723066</v>
      </c>
      <c r="Y733" s="28">
        <f t="shared" si="22"/>
        <v>1.004526893924602E-3</v>
      </c>
      <c r="AA733" t="str">
        <f t="shared" si="23"/>
        <v>2104008700-51610-NOX</v>
      </c>
      <c r="AB733" t="str">
        <f>IF(COUNTIF('NP-NRModel-MAR-WILDFIRES Modifi'!V:V, AA733)=0, "Missing", "")</f>
        <v/>
      </c>
    </row>
    <row r="734" spans="1:28" hidden="1" x14ac:dyDescent="0.3">
      <c r="A734" s="24">
        <v>2104008700</v>
      </c>
      <c r="B734" s="40">
        <v>51610</v>
      </c>
      <c r="C734" s="25"/>
      <c r="D734" s="25"/>
      <c r="E734" s="25"/>
      <c r="F734" s="25"/>
      <c r="G734" s="25" t="s">
        <v>12</v>
      </c>
      <c r="H734" s="29">
        <v>1.27201295009837E-10</v>
      </c>
      <c r="I734" s="25">
        <v>153</v>
      </c>
      <c r="J734" s="29">
        <v>8.3138101313618996E-13</v>
      </c>
      <c r="K734" s="25">
        <v>10476</v>
      </c>
      <c r="L734" s="26">
        <v>1723069</v>
      </c>
      <c r="M734" s="24">
        <v>2104008700</v>
      </c>
      <c r="N734" s="25">
        <v>51610</v>
      </c>
      <c r="O734" s="25"/>
      <c r="P734" s="25"/>
      <c r="Q734" s="25"/>
      <c r="R734" s="25"/>
      <c r="S734" s="25" t="s">
        <v>12</v>
      </c>
      <c r="T734" s="29">
        <v>8.2763439999903998E-10</v>
      </c>
      <c r="U734" s="25">
        <v>365</v>
      </c>
      <c r="V734" s="29">
        <v>2.2674915068466799E-12</v>
      </c>
      <c r="W734" s="25">
        <v>10476</v>
      </c>
      <c r="X734" s="27">
        <v>1723069</v>
      </c>
      <c r="Y734" s="28">
        <f t="shared" si="22"/>
        <v>1.0045268939246053E-3</v>
      </c>
      <c r="AA734" t="str">
        <f t="shared" si="23"/>
        <v>2104008700-51610-VOC</v>
      </c>
      <c r="AB734" t="str">
        <f>IF(COUNTIF('NP-NRModel-MAR-WILDFIRES Modifi'!V:V, AA734)=0, "Missing", "")</f>
        <v/>
      </c>
    </row>
    <row r="735" spans="1:28" hidden="1" x14ac:dyDescent="0.3">
      <c r="A735" s="24">
        <v>2104008700</v>
      </c>
      <c r="B735" s="40">
        <v>51683</v>
      </c>
      <c r="C735" s="25"/>
      <c r="D735" s="25"/>
      <c r="E735" s="25"/>
      <c r="F735" s="25"/>
      <c r="G735" s="25" t="s">
        <v>955</v>
      </c>
      <c r="H735" s="29">
        <v>4.8272683233478502E-5</v>
      </c>
      <c r="I735" s="25">
        <v>153</v>
      </c>
      <c r="J735" s="29">
        <v>3.1550773355214698E-7</v>
      </c>
      <c r="K735" s="25">
        <v>10476</v>
      </c>
      <c r="L735" s="26">
        <v>1103857</v>
      </c>
      <c r="M735" s="24">
        <v>2104008700</v>
      </c>
      <c r="N735" s="25">
        <v>51683</v>
      </c>
      <c r="O735" s="25"/>
      <c r="P735" s="25"/>
      <c r="Q735" s="25"/>
      <c r="R735" s="25"/>
      <c r="S735" s="25" t="s">
        <v>955</v>
      </c>
      <c r="T735" s="25">
        <v>3.1408589999963501E-4</v>
      </c>
      <c r="U735" s="25">
        <v>365</v>
      </c>
      <c r="V735" s="29">
        <v>8.6050931506749399E-7</v>
      </c>
      <c r="W735" s="25">
        <v>10476</v>
      </c>
      <c r="X735" s="27">
        <v>1103857</v>
      </c>
      <c r="Y735" s="28">
        <f t="shared" si="22"/>
        <v>1.0045268939246036E-3</v>
      </c>
      <c r="AA735" t="str">
        <f t="shared" si="23"/>
        <v>2104008700-51683-NOX</v>
      </c>
      <c r="AB735" t="str">
        <f>IF(COUNTIF('NP-NRModel-MAR-WILDFIRES Modifi'!V:V, AA735)=0, "Missing", "")</f>
        <v/>
      </c>
    </row>
    <row r="736" spans="1:28" hidden="1" x14ac:dyDescent="0.3">
      <c r="A736" s="24">
        <v>2104008700</v>
      </c>
      <c r="B736" s="40">
        <v>51683</v>
      </c>
      <c r="C736" s="25"/>
      <c r="D736" s="25"/>
      <c r="E736" s="25"/>
      <c r="F736" s="25"/>
      <c r="G736" s="25" t="s">
        <v>12</v>
      </c>
      <c r="H736" s="25">
        <v>3.5090529141676999E-4</v>
      </c>
      <c r="I736" s="25">
        <v>153</v>
      </c>
      <c r="J736" s="29">
        <v>2.29349863671091E-6</v>
      </c>
      <c r="K736" s="25">
        <v>10476</v>
      </c>
      <c r="L736" s="26">
        <v>1103859</v>
      </c>
      <c r="M736" s="24">
        <v>2104008700</v>
      </c>
      <c r="N736" s="25">
        <v>51683</v>
      </c>
      <c r="O736" s="25"/>
      <c r="P736" s="25"/>
      <c r="Q736" s="25"/>
      <c r="R736" s="25"/>
      <c r="S736" s="25" t="s">
        <v>12</v>
      </c>
      <c r="T736" s="25">
        <v>2.2831629999973502E-3</v>
      </c>
      <c r="U736" s="25">
        <v>365</v>
      </c>
      <c r="V736" s="29">
        <v>6.2552410958831601E-6</v>
      </c>
      <c r="W736" s="25">
        <v>10476</v>
      </c>
      <c r="X736" s="27">
        <v>1103859</v>
      </c>
      <c r="Y736" s="28">
        <f t="shared" si="22"/>
        <v>1.0045268939246001E-3</v>
      </c>
      <c r="AA736" t="str">
        <f t="shared" si="23"/>
        <v>2104008700-51683-VOC</v>
      </c>
      <c r="AB736" t="str">
        <f>IF(COUNTIF('NP-NRModel-MAR-WILDFIRES Modifi'!V:V, AA736)=0, "Missing", "")</f>
        <v/>
      </c>
    </row>
    <row r="737" spans="1:28" hidden="1" x14ac:dyDescent="0.3">
      <c r="A737" s="24">
        <v>2104008700</v>
      </c>
      <c r="B737" s="40">
        <v>51685</v>
      </c>
      <c r="C737" s="25"/>
      <c r="D737" s="25"/>
      <c r="E737" s="25"/>
      <c r="F737" s="25"/>
      <c r="G737" s="25" t="s">
        <v>955</v>
      </c>
      <c r="H737" s="29">
        <v>4.2450115369213701E-8</v>
      </c>
      <c r="I737" s="25">
        <v>153</v>
      </c>
      <c r="J737" s="29">
        <v>2.7745173443930501E-10</v>
      </c>
      <c r="K737" s="25">
        <v>10476</v>
      </c>
      <c r="L737" s="26">
        <v>2086560</v>
      </c>
      <c r="M737" s="24">
        <v>2104008700</v>
      </c>
      <c r="N737" s="25">
        <v>51685</v>
      </c>
      <c r="O737" s="25"/>
      <c r="P737" s="25"/>
      <c r="Q737" s="25"/>
      <c r="R737" s="25"/>
      <c r="S737" s="25" t="s">
        <v>955</v>
      </c>
      <c r="T737" s="29">
        <v>2.7620139999967802E-7</v>
      </c>
      <c r="U737" s="25">
        <v>365</v>
      </c>
      <c r="V737" s="29">
        <v>7.5671616438268E-10</v>
      </c>
      <c r="W737" s="25">
        <v>10476</v>
      </c>
      <c r="X737" s="27">
        <v>2086560</v>
      </c>
      <c r="Y737" s="28">
        <f t="shared" si="22"/>
        <v>1.0045268939246088E-3</v>
      </c>
      <c r="AA737" t="str">
        <f t="shared" si="23"/>
        <v>2104008700-51685-NOX</v>
      </c>
      <c r="AB737" t="str">
        <f>IF(COUNTIF('NP-NRModel-MAR-WILDFIRES Modifi'!V:V, AA737)=0, "Missing", "")</f>
        <v/>
      </c>
    </row>
    <row r="738" spans="1:28" hidden="1" x14ac:dyDescent="0.3">
      <c r="A738" s="24">
        <v>2104008700</v>
      </c>
      <c r="B738" s="40">
        <v>51685</v>
      </c>
      <c r="C738" s="25"/>
      <c r="D738" s="25"/>
      <c r="E738" s="25"/>
      <c r="F738" s="25"/>
      <c r="G738" s="25" t="s">
        <v>12</v>
      </c>
      <c r="H738" s="29">
        <v>3.08579728542567E-7</v>
      </c>
      <c r="I738" s="25">
        <v>153</v>
      </c>
      <c r="J738" s="29">
        <v>2.0168609708664502E-9</v>
      </c>
      <c r="K738" s="25">
        <v>10476</v>
      </c>
      <c r="L738" s="26">
        <v>2086564</v>
      </c>
      <c r="M738" s="24">
        <v>2104008700</v>
      </c>
      <c r="N738" s="25">
        <v>51685</v>
      </c>
      <c r="O738" s="25"/>
      <c r="P738" s="25"/>
      <c r="Q738" s="25"/>
      <c r="R738" s="25"/>
      <c r="S738" s="25" t="s">
        <v>12</v>
      </c>
      <c r="T738" s="29">
        <v>2.0077719999976801E-6</v>
      </c>
      <c r="U738" s="25">
        <v>365</v>
      </c>
      <c r="V738" s="29">
        <v>5.5007452054730998E-9</v>
      </c>
      <c r="W738" s="25">
        <v>10476</v>
      </c>
      <c r="X738" s="27">
        <v>2086564</v>
      </c>
      <c r="Y738" s="28">
        <f t="shared" si="22"/>
        <v>1.0045268939245992E-3</v>
      </c>
      <c r="AA738" t="str">
        <f t="shared" si="23"/>
        <v>2104008700-51685-VOC</v>
      </c>
      <c r="AB738" t="str">
        <f>IF(COUNTIF('NP-NRModel-MAR-WILDFIRES Modifi'!V:V, AA738)=0, "Missing", "")</f>
        <v/>
      </c>
    </row>
    <row r="739" spans="1:28" hidden="1" x14ac:dyDescent="0.3">
      <c r="A739" s="24">
        <v>2104009000</v>
      </c>
      <c r="B739" s="40">
        <v>11001</v>
      </c>
      <c r="C739" s="25"/>
      <c r="D739" s="25"/>
      <c r="E739" s="25"/>
      <c r="F739" s="25"/>
      <c r="G739" s="25" t="s">
        <v>955</v>
      </c>
      <c r="H739" s="25">
        <v>0.53382470858223596</v>
      </c>
      <c r="I739" s="25">
        <v>153</v>
      </c>
      <c r="J739" s="25">
        <v>3.4890503828904299E-3</v>
      </c>
      <c r="K739" s="25">
        <v>10476</v>
      </c>
      <c r="L739" s="26">
        <v>1794781</v>
      </c>
      <c r="M739" s="24">
        <v>2104009000</v>
      </c>
      <c r="N739" s="25">
        <v>11001</v>
      </c>
      <c r="O739" s="25"/>
      <c r="P739" s="25"/>
      <c r="Q739" s="25"/>
      <c r="R739" s="25"/>
      <c r="S739" s="25" t="s">
        <v>955</v>
      </c>
      <c r="T739" s="25">
        <v>3.47332699999596</v>
      </c>
      <c r="U739" s="25">
        <v>365</v>
      </c>
      <c r="V739" s="25">
        <v>9.5159643835505906E-3</v>
      </c>
      <c r="W739" s="25">
        <v>10476</v>
      </c>
      <c r="X739" s="27">
        <v>1794781</v>
      </c>
      <c r="Y739" s="28">
        <f t="shared" si="22"/>
        <v>1.0045268939246114E-3</v>
      </c>
      <c r="AA739" t="str">
        <f t="shared" si="23"/>
        <v>2104009000-11001-NOX</v>
      </c>
      <c r="AB739" t="str">
        <f>IF(COUNTIF('NP-NRModel-MAR-WILDFIRES Modifi'!V:V, AA739)=0, "Missing", "")</f>
        <v/>
      </c>
    </row>
    <row r="740" spans="1:28" hidden="1" x14ac:dyDescent="0.3">
      <c r="A740" s="24">
        <v>2104009000</v>
      </c>
      <c r="B740" s="40">
        <v>11001</v>
      </c>
      <c r="C740" s="25"/>
      <c r="D740" s="25"/>
      <c r="E740" s="25"/>
      <c r="F740" s="25"/>
      <c r="G740" s="25" t="s">
        <v>12</v>
      </c>
      <c r="H740" s="25">
        <v>2.7483221157653701</v>
      </c>
      <c r="I740" s="25">
        <v>153</v>
      </c>
      <c r="J740" s="25">
        <v>1.7962889645525299E-2</v>
      </c>
      <c r="K740" s="25">
        <v>10476</v>
      </c>
      <c r="L740" s="26">
        <v>1794783</v>
      </c>
      <c r="M740" s="24">
        <v>2104009000</v>
      </c>
      <c r="N740" s="25">
        <v>11001</v>
      </c>
      <c r="O740" s="25"/>
      <c r="P740" s="25"/>
      <c r="Q740" s="25"/>
      <c r="R740" s="25"/>
      <c r="S740" s="25" t="s">
        <v>12</v>
      </c>
      <c r="T740" s="25">
        <v>17.881939999979199</v>
      </c>
      <c r="U740" s="25">
        <v>365</v>
      </c>
      <c r="V740" s="25">
        <v>4.8991616438299197E-2</v>
      </c>
      <c r="W740" s="25">
        <v>10476</v>
      </c>
      <c r="X740" s="27">
        <v>1794783</v>
      </c>
      <c r="Y740" s="28">
        <f t="shared" si="22"/>
        <v>1.0045268939246075E-3</v>
      </c>
      <c r="AA740" t="str">
        <f t="shared" si="23"/>
        <v>2104009000-11001-VOC</v>
      </c>
      <c r="AB740" t="str">
        <f>IF(COUNTIF('NP-NRModel-MAR-WILDFIRES Modifi'!V:V, AA740)=0, "Missing", "")</f>
        <v/>
      </c>
    </row>
    <row r="741" spans="1:28" hidden="1" x14ac:dyDescent="0.3">
      <c r="A741" s="24">
        <v>2104009000</v>
      </c>
      <c r="B741" s="40">
        <v>24009</v>
      </c>
      <c r="C741" s="25"/>
      <c r="D741" s="25"/>
      <c r="E741" s="25"/>
      <c r="F741" s="25"/>
      <c r="G741" s="25" t="s">
        <v>955</v>
      </c>
      <c r="H741" s="25">
        <v>5.3756413370538103E-2</v>
      </c>
      <c r="I741" s="25">
        <v>153</v>
      </c>
      <c r="J741" s="25">
        <v>3.5134910699698098E-4</v>
      </c>
      <c r="K741" s="25">
        <v>10476</v>
      </c>
      <c r="L741" s="26">
        <v>330752</v>
      </c>
      <c r="M741" s="24">
        <v>2104009000</v>
      </c>
      <c r="N741" s="25">
        <v>24009</v>
      </c>
      <c r="O741" s="25"/>
      <c r="P741" s="25"/>
      <c r="Q741" s="25"/>
      <c r="R741" s="25"/>
      <c r="S741" s="25" t="s">
        <v>955</v>
      </c>
      <c r="T741" s="25">
        <v>0.34976575452777597</v>
      </c>
      <c r="U741" s="25">
        <v>365</v>
      </c>
      <c r="V741" s="25">
        <v>9.5826234117199103E-4</v>
      </c>
      <c r="W741" s="25">
        <v>10476</v>
      </c>
      <c r="X741" s="27">
        <v>330752</v>
      </c>
      <c r="Y741" s="28">
        <f t="shared" si="22"/>
        <v>1.0045268939246003E-3</v>
      </c>
      <c r="AA741" t="str">
        <f t="shared" si="23"/>
        <v>2104009000-24009-NOX</v>
      </c>
      <c r="AB741" t="str">
        <f>IF(COUNTIF('NP-NRModel-MAR-WILDFIRES Modifi'!V:V, AA741)=0, "Missing", "")</f>
        <v/>
      </c>
    </row>
    <row r="742" spans="1:28" hidden="1" x14ac:dyDescent="0.3">
      <c r="A742" s="24">
        <v>2104009000</v>
      </c>
      <c r="B742" s="40">
        <v>24009</v>
      </c>
      <c r="C742" s="25"/>
      <c r="D742" s="25"/>
      <c r="E742" s="25"/>
      <c r="F742" s="25"/>
      <c r="G742" s="25" t="s">
        <v>12</v>
      </c>
      <c r="H742" s="25">
        <v>0.276757404410509</v>
      </c>
      <c r="I742" s="25">
        <v>153</v>
      </c>
      <c r="J742" s="25">
        <v>1.80887192425169E-3</v>
      </c>
      <c r="K742" s="25">
        <v>10476</v>
      </c>
      <c r="L742" s="26">
        <v>330754</v>
      </c>
      <c r="M742" s="24">
        <v>2104009000</v>
      </c>
      <c r="N742" s="25">
        <v>24009</v>
      </c>
      <c r="O742" s="25"/>
      <c r="P742" s="25"/>
      <c r="Q742" s="25"/>
      <c r="R742" s="25"/>
      <c r="S742" s="25" t="s">
        <v>12</v>
      </c>
      <c r="T742" s="25">
        <v>1.80072025467091</v>
      </c>
      <c r="U742" s="25">
        <v>365</v>
      </c>
      <c r="V742" s="25">
        <v>4.9334801497833199E-3</v>
      </c>
      <c r="W742" s="25">
        <v>10476</v>
      </c>
      <c r="X742" s="27">
        <v>330754</v>
      </c>
      <c r="Y742" s="28">
        <f t="shared" si="22"/>
        <v>1.0045268939246033E-3</v>
      </c>
      <c r="AA742" t="str">
        <f t="shared" si="23"/>
        <v>2104009000-24009-VOC</v>
      </c>
      <c r="AB742" t="str">
        <f>IF(COUNTIF('NP-NRModel-MAR-WILDFIRES Modifi'!V:V, AA742)=0, "Missing", "")</f>
        <v/>
      </c>
    </row>
    <row r="743" spans="1:28" hidden="1" x14ac:dyDescent="0.3">
      <c r="A743" s="24">
        <v>2104009000</v>
      </c>
      <c r="B743" s="40">
        <v>24017</v>
      </c>
      <c r="C743" s="25"/>
      <c r="D743" s="25"/>
      <c r="E743" s="25"/>
      <c r="F743" s="25"/>
      <c r="G743" s="25" t="s">
        <v>955</v>
      </c>
      <c r="H743" s="25">
        <v>9.4753150069566999E-2</v>
      </c>
      <c r="I743" s="25">
        <v>153</v>
      </c>
      <c r="J743" s="25">
        <v>6.1930163444161399E-4</v>
      </c>
      <c r="K743" s="25">
        <v>10476</v>
      </c>
      <c r="L743" s="26">
        <v>1404540</v>
      </c>
      <c r="M743" s="24">
        <v>2104009000</v>
      </c>
      <c r="N743" s="25">
        <v>24017</v>
      </c>
      <c r="O743" s="25"/>
      <c r="P743" s="25"/>
      <c r="Q743" s="25"/>
      <c r="R743" s="25"/>
      <c r="S743" s="25" t="s">
        <v>955</v>
      </c>
      <c r="T743" s="25">
        <v>0.61651075564742097</v>
      </c>
      <c r="U743" s="25">
        <v>365</v>
      </c>
      <c r="V743" s="25">
        <v>1.6890705634175899E-3</v>
      </c>
      <c r="W743" s="25">
        <v>10476</v>
      </c>
      <c r="X743" s="27">
        <v>1404540</v>
      </c>
      <c r="Y743" s="28">
        <f t="shared" si="22"/>
        <v>1.0045268939246036E-3</v>
      </c>
      <c r="AA743" t="str">
        <f t="shared" si="23"/>
        <v>2104009000-24017-NOX</v>
      </c>
      <c r="AB743" t="str">
        <f>IF(COUNTIF('NP-NRModel-MAR-WILDFIRES Modifi'!V:V, AA743)=0, "Missing", "")</f>
        <v/>
      </c>
    </row>
    <row r="744" spans="1:28" hidden="1" x14ac:dyDescent="0.3">
      <c r="A744" s="24">
        <v>2104009000</v>
      </c>
      <c r="B744" s="40">
        <v>24017</v>
      </c>
      <c r="C744" s="25"/>
      <c r="D744" s="25"/>
      <c r="E744" s="25"/>
      <c r="F744" s="25"/>
      <c r="G744" s="25" t="s">
        <v>12</v>
      </c>
      <c r="H744" s="25">
        <v>0.48782340918100697</v>
      </c>
      <c r="I744" s="25">
        <v>153</v>
      </c>
      <c r="J744" s="25">
        <v>3.1883882953007E-3</v>
      </c>
      <c r="K744" s="25">
        <v>10476</v>
      </c>
      <c r="L744" s="26">
        <v>1404546</v>
      </c>
      <c r="M744" s="24">
        <v>2104009000</v>
      </c>
      <c r="N744" s="25">
        <v>24017</v>
      </c>
      <c r="O744" s="25"/>
      <c r="P744" s="25"/>
      <c r="Q744" s="25"/>
      <c r="R744" s="25"/>
      <c r="S744" s="25" t="s">
        <v>12</v>
      </c>
      <c r="T744" s="25">
        <v>3.1740198441516498</v>
      </c>
      <c r="U744" s="25">
        <v>365</v>
      </c>
      <c r="V744" s="25">
        <v>8.6959447784976697E-3</v>
      </c>
      <c r="W744" s="25">
        <v>10476</v>
      </c>
      <c r="X744" s="27">
        <v>1404546</v>
      </c>
      <c r="Y744" s="28">
        <f t="shared" si="22"/>
        <v>1.0045268939246001E-3</v>
      </c>
      <c r="AA744" t="str">
        <f t="shared" si="23"/>
        <v>2104009000-24017-VOC</v>
      </c>
      <c r="AB744" t="str">
        <f>IF(COUNTIF('NP-NRModel-MAR-WILDFIRES Modifi'!V:V, AA744)=0, "Missing", "")</f>
        <v/>
      </c>
    </row>
    <row r="745" spans="1:28" hidden="1" x14ac:dyDescent="0.3">
      <c r="A745" s="24">
        <v>2104009000</v>
      </c>
      <c r="B745" s="40">
        <v>24021</v>
      </c>
      <c r="C745" s="25"/>
      <c r="D745" s="25"/>
      <c r="E745" s="25"/>
      <c r="F745" s="25"/>
      <c r="G745" s="25" t="s">
        <v>955</v>
      </c>
      <c r="H745" s="25">
        <v>0.15569673467475001</v>
      </c>
      <c r="I745" s="25">
        <v>153</v>
      </c>
      <c r="J745" s="25">
        <v>1.01762571682843E-3</v>
      </c>
      <c r="K745" s="25">
        <v>10476</v>
      </c>
      <c r="L745" s="26">
        <v>2023597</v>
      </c>
      <c r="M745" s="24">
        <v>2104009000</v>
      </c>
      <c r="N745" s="25">
        <v>24021</v>
      </c>
      <c r="O745" s="25"/>
      <c r="P745" s="25"/>
      <c r="Q745" s="25"/>
      <c r="R745" s="25"/>
      <c r="S745" s="25" t="s">
        <v>955</v>
      </c>
      <c r="T745" s="25">
        <v>1.01303979314347</v>
      </c>
      <c r="U745" s="25">
        <v>365</v>
      </c>
      <c r="V745" s="25">
        <v>2.7754514880642999E-3</v>
      </c>
      <c r="W745" s="25">
        <v>10476</v>
      </c>
      <c r="X745" s="27">
        <v>2023597</v>
      </c>
      <c r="Y745" s="28">
        <f t="shared" si="22"/>
        <v>1.0045268939246007E-3</v>
      </c>
      <c r="AA745" t="str">
        <f t="shared" si="23"/>
        <v>2104009000-24021-NOX</v>
      </c>
      <c r="AB745" t="str">
        <f>IF(COUNTIF('NP-NRModel-MAR-WILDFIRES Modifi'!V:V, AA745)=0, "Missing", "")</f>
        <v/>
      </c>
    </row>
    <row r="746" spans="1:28" hidden="1" x14ac:dyDescent="0.3">
      <c r="A746" s="24">
        <v>2104009000</v>
      </c>
      <c r="B746" s="40">
        <v>24021</v>
      </c>
      <c r="C746" s="25"/>
      <c r="D746" s="25"/>
      <c r="E746" s="25"/>
      <c r="F746" s="25"/>
      <c r="G746" s="25" t="s">
        <v>12</v>
      </c>
      <c r="H746" s="25">
        <v>0.80158320027770102</v>
      </c>
      <c r="I746" s="25">
        <v>153</v>
      </c>
      <c r="J746" s="25">
        <v>5.2391058841679801E-3</v>
      </c>
      <c r="K746" s="25">
        <v>10476</v>
      </c>
      <c r="L746" s="26">
        <v>2023591</v>
      </c>
      <c r="M746" s="24">
        <v>2104009000</v>
      </c>
      <c r="N746" s="25">
        <v>24021</v>
      </c>
      <c r="O746" s="25"/>
      <c r="P746" s="25"/>
      <c r="Q746" s="25"/>
      <c r="R746" s="25"/>
      <c r="S746" s="25" t="s">
        <v>12</v>
      </c>
      <c r="T746" s="25">
        <v>5.2154958875209401</v>
      </c>
      <c r="U746" s="25">
        <v>365</v>
      </c>
      <c r="V746" s="25">
        <v>1.42890298288245E-2</v>
      </c>
      <c r="W746" s="25">
        <v>10476</v>
      </c>
      <c r="X746" s="27">
        <v>2023591</v>
      </c>
      <c r="Y746" s="28">
        <f t="shared" si="22"/>
        <v>1.0045268939246088E-3</v>
      </c>
      <c r="AA746" t="str">
        <f t="shared" si="23"/>
        <v>2104009000-24021-VOC</v>
      </c>
      <c r="AB746" t="str">
        <f>IF(COUNTIF('NP-NRModel-MAR-WILDFIRES Modifi'!V:V, AA746)=0, "Missing", "")</f>
        <v/>
      </c>
    </row>
    <row r="747" spans="1:28" hidden="1" x14ac:dyDescent="0.3">
      <c r="A747" s="24">
        <v>2104009000</v>
      </c>
      <c r="B747" s="40">
        <v>24031</v>
      </c>
      <c r="C747" s="25"/>
      <c r="D747" s="25"/>
      <c r="E747" s="25"/>
      <c r="F747" s="25"/>
      <c r="G747" s="25" t="s">
        <v>955</v>
      </c>
      <c r="H747" s="25">
        <v>0.41550998161439401</v>
      </c>
      <c r="I747" s="25">
        <v>153</v>
      </c>
      <c r="J747" s="25">
        <v>2.71575151381957E-3</v>
      </c>
      <c r="K747" s="25">
        <v>10476</v>
      </c>
      <c r="L747" s="26">
        <v>2000887</v>
      </c>
      <c r="M747" s="24">
        <v>2104009000</v>
      </c>
      <c r="N747" s="25">
        <v>24031</v>
      </c>
      <c r="O747" s="25"/>
      <c r="P747" s="25"/>
      <c r="Q747" s="25"/>
      <c r="R747" s="25"/>
      <c r="S747" s="25" t="s">
        <v>955</v>
      </c>
      <c r="T747" s="25">
        <v>2.7035129972571799</v>
      </c>
      <c r="U747" s="25">
        <v>365</v>
      </c>
      <c r="V747" s="25">
        <v>7.4068849239922897E-3</v>
      </c>
      <c r="W747" s="25">
        <v>10476</v>
      </c>
      <c r="X747" s="27">
        <v>2000887</v>
      </c>
      <c r="Y747" s="28">
        <f t="shared" si="22"/>
        <v>1.0045268939246109E-3</v>
      </c>
      <c r="AA747" t="str">
        <f t="shared" si="23"/>
        <v>2104009000-24031-NOX</v>
      </c>
      <c r="AB747" t="str">
        <f>IF(COUNTIF('NP-NRModel-MAR-WILDFIRES Modifi'!V:V, AA747)=0, "Missing", "")</f>
        <v/>
      </c>
    </row>
    <row r="748" spans="1:28" hidden="1" x14ac:dyDescent="0.3">
      <c r="A748" s="24">
        <v>2104009000</v>
      </c>
      <c r="B748" s="40">
        <v>24031</v>
      </c>
      <c r="C748" s="25"/>
      <c r="D748" s="25"/>
      <c r="E748" s="25"/>
      <c r="F748" s="25"/>
      <c r="G748" s="25" t="s">
        <v>12</v>
      </c>
      <c r="H748" s="25">
        <v>2.1391954265409701</v>
      </c>
      <c r="I748" s="25">
        <v>153</v>
      </c>
      <c r="J748" s="25">
        <v>1.39816694545161E-2</v>
      </c>
      <c r="K748" s="25">
        <v>10476</v>
      </c>
      <c r="L748" s="26">
        <v>2000889</v>
      </c>
      <c r="M748" s="24">
        <v>2104009000</v>
      </c>
      <c r="N748" s="25">
        <v>24031</v>
      </c>
      <c r="O748" s="25"/>
      <c r="P748" s="25"/>
      <c r="Q748" s="25"/>
      <c r="R748" s="25"/>
      <c r="S748" s="25" t="s">
        <v>12</v>
      </c>
      <c r="T748" s="25">
        <v>13.9186611519089</v>
      </c>
      <c r="U748" s="25">
        <v>365</v>
      </c>
      <c r="V748" s="25">
        <v>3.8133318224408103E-2</v>
      </c>
      <c r="W748" s="25">
        <v>10476</v>
      </c>
      <c r="X748" s="27">
        <v>2000889</v>
      </c>
      <c r="Y748" s="28">
        <f t="shared" si="22"/>
        <v>1.0045268939246042E-3</v>
      </c>
      <c r="AA748" t="str">
        <f t="shared" si="23"/>
        <v>2104009000-24031-VOC</v>
      </c>
      <c r="AB748" t="str">
        <f>IF(COUNTIF('NP-NRModel-MAR-WILDFIRES Modifi'!V:V, AA748)=0, "Missing", "")</f>
        <v/>
      </c>
    </row>
    <row r="749" spans="1:28" hidden="1" x14ac:dyDescent="0.3">
      <c r="A749" s="24">
        <v>2104009000</v>
      </c>
      <c r="B749" s="40">
        <v>24033</v>
      </c>
      <c r="C749" s="25"/>
      <c r="D749" s="25"/>
      <c r="E749" s="25"/>
      <c r="F749" s="25"/>
      <c r="G749" s="25" t="s">
        <v>955</v>
      </c>
      <c r="H749" s="25">
        <v>0.52114241446573695</v>
      </c>
      <c r="I749" s="25">
        <v>153</v>
      </c>
      <c r="J749" s="25">
        <v>3.4061595716714799E-3</v>
      </c>
      <c r="K749" s="25">
        <v>10476</v>
      </c>
      <c r="L749" s="26">
        <v>1169904</v>
      </c>
      <c r="M749" s="24">
        <v>2104009000</v>
      </c>
      <c r="N749" s="25">
        <v>24033</v>
      </c>
      <c r="O749" s="25"/>
      <c r="P749" s="25"/>
      <c r="Q749" s="25"/>
      <c r="R749" s="25"/>
      <c r="S749" s="25" t="s">
        <v>955</v>
      </c>
      <c r="T749" s="25">
        <v>3.3908097356795399</v>
      </c>
      <c r="U749" s="25">
        <v>365</v>
      </c>
      <c r="V749" s="25">
        <v>9.2898896867932707E-3</v>
      </c>
      <c r="W749" s="25">
        <v>10476</v>
      </c>
      <c r="X749" s="27">
        <v>1169904</v>
      </c>
      <c r="Y749" s="28">
        <f t="shared" si="22"/>
        <v>1.0045268939246053E-3</v>
      </c>
      <c r="AA749" t="str">
        <f t="shared" si="23"/>
        <v>2104009000-24033-NOX</v>
      </c>
      <c r="AB749" t="str">
        <f>IF(COUNTIF('NP-NRModel-MAR-WILDFIRES Modifi'!V:V, AA749)=0, "Missing", "")</f>
        <v/>
      </c>
    </row>
    <row r="750" spans="1:28" hidden="1" x14ac:dyDescent="0.3">
      <c r="A750" s="24">
        <v>2104009000</v>
      </c>
      <c r="B750" s="40">
        <v>24033</v>
      </c>
      <c r="C750" s="25"/>
      <c r="D750" s="25"/>
      <c r="E750" s="25"/>
      <c r="F750" s="25"/>
      <c r="G750" s="25" t="s">
        <v>12</v>
      </c>
      <c r="H750" s="25">
        <v>2.6830286819700602</v>
      </c>
      <c r="I750" s="25">
        <v>153</v>
      </c>
      <c r="J750" s="25">
        <v>1.7536135176274899E-2</v>
      </c>
      <c r="K750" s="25">
        <v>10476</v>
      </c>
      <c r="L750" s="26">
        <v>1169902</v>
      </c>
      <c r="M750" s="24">
        <v>2104009000</v>
      </c>
      <c r="N750" s="25">
        <v>24033</v>
      </c>
      <c r="O750" s="25"/>
      <c r="P750" s="25"/>
      <c r="Q750" s="25"/>
      <c r="R750" s="25"/>
      <c r="S750" s="25" t="s">
        <v>12</v>
      </c>
      <c r="T750" s="25">
        <v>17.4571086969734</v>
      </c>
      <c r="U750" s="25">
        <v>365</v>
      </c>
      <c r="V750" s="25">
        <v>4.7827695060201098E-2</v>
      </c>
      <c r="W750" s="25">
        <v>10476</v>
      </c>
      <c r="X750" s="27">
        <v>1169902</v>
      </c>
      <c r="Y750" s="28">
        <f t="shared" si="22"/>
        <v>1.0045268939246051E-3</v>
      </c>
      <c r="AA750" t="str">
        <f t="shared" si="23"/>
        <v>2104009000-24033-VOC</v>
      </c>
      <c r="AB750" t="str">
        <f>IF(COUNTIF('NP-NRModel-MAR-WILDFIRES Modifi'!V:V, AA750)=0, "Missing", "")</f>
        <v/>
      </c>
    </row>
    <row r="751" spans="1:28" hidden="1" x14ac:dyDescent="0.3">
      <c r="A751" s="24">
        <v>2104009000</v>
      </c>
      <c r="B751" s="40">
        <v>51013</v>
      </c>
      <c r="C751" s="25"/>
      <c r="D751" s="25"/>
      <c r="E751" s="25"/>
      <c r="F751" s="25"/>
      <c r="G751" s="25" t="s">
        <v>955</v>
      </c>
      <c r="H751" s="25">
        <v>6.4163089716529995E-2</v>
      </c>
      <c r="I751" s="25">
        <v>153</v>
      </c>
      <c r="J751" s="25">
        <v>4.1936659945444399E-4</v>
      </c>
      <c r="K751" s="25">
        <v>10476</v>
      </c>
      <c r="L751" s="26">
        <v>1569186</v>
      </c>
      <c r="M751" s="24">
        <v>2104009000</v>
      </c>
      <c r="N751" s="25">
        <v>51013</v>
      </c>
      <c r="O751" s="25"/>
      <c r="P751" s="25"/>
      <c r="Q751" s="25"/>
      <c r="R751" s="25"/>
      <c r="S751" s="25" t="s">
        <v>955</v>
      </c>
      <c r="T751" s="25">
        <v>0.41747672659714702</v>
      </c>
      <c r="U751" s="25">
        <v>365</v>
      </c>
      <c r="V751" s="25">
        <v>1.1437718536908099E-3</v>
      </c>
      <c r="W751" s="25">
        <v>10476</v>
      </c>
      <c r="X751" s="27">
        <v>1569186</v>
      </c>
      <c r="Y751" s="28">
        <f t="shared" si="22"/>
        <v>1.0045268939246059E-3</v>
      </c>
      <c r="AA751" t="str">
        <f t="shared" si="23"/>
        <v>2104009000-51013-NOX</v>
      </c>
      <c r="AB751" t="str">
        <f>IF(COUNTIF('NP-NRModel-MAR-WILDFIRES Modifi'!V:V, AA751)=0, "Missing", "")</f>
        <v/>
      </c>
    </row>
    <row r="752" spans="1:28" hidden="1" x14ac:dyDescent="0.3">
      <c r="A752" s="24">
        <v>2104009000</v>
      </c>
      <c r="B752" s="40">
        <v>51013</v>
      </c>
      <c r="C752" s="25"/>
      <c r="D752" s="25"/>
      <c r="E752" s="25"/>
      <c r="F752" s="25"/>
      <c r="G752" s="25" t="s">
        <v>12</v>
      </c>
      <c r="H752" s="25">
        <v>0.33033467281372098</v>
      </c>
      <c r="I752" s="25">
        <v>153</v>
      </c>
      <c r="J752" s="25">
        <v>2.1590501491092901E-3</v>
      </c>
      <c r="K752" s="25">
        <v>10476</v>
      </c>
      <c r="L752" s="26">
        <v>1569188</v>
      </c>
      <c r="M752" s="24">
        <v>2104009000</v>
      </c>
      <c r="N752" s="25">
        <v>51013</v>
      </c>
      <c r="O752" s="25"/>
      <c r="P752" s="25"/>
      <c r="Q752" s="25"/>
      <c r="R752" s="25"/>
      <c r="S752" s="25" t="s">
        <v>12</v>
      </c>
      <c r="T752" s="25">
        <v>2.1493204036320699</v>
      </c>
      <c r="U752" s="25">
        <v>365</v>
      </c>
      <c r="V752" s="25">
        <v>5.88854905104677E-3</v>
      </c>
      <c r="W752" s="25">
        <v>10476</v>
      </c>
      <c r="X752" s="27">
        <v>1569188</v>
      </c>
      <c r="Y752" s="28">
        <f t="shared" si="22"/>
        <v>1.0045268939245997E-3</v>
      </c>
      <c r="AA752" t="str">
        <f t="shared" si="23"/>
        <v>2104009000-51013-VOC</v>
      </c>
      <c r="AB752" t="str">
        <f>IF(COUNTIF('NP-NRModel-MAR-WILDFIRES Modifi'!V:V, AA752)=0, "Missing", "")</f>
        <v/>
      </c>
    </row>
    <row r="753" spans="1:28" hidden="1" x14ac:dyDescent="0.3">
      <c r="A753" s="24">
        <v>2104009000</v>
      </c>
      <c r="B753" s="40">
        <v>51059</v>
      </c>
      <c r="C753" s="25"/>
      <c r="D753" s="25"/>
      <c r="E753" s="25"/>
      <c r="F753" s="25"/>
      <c r="G753" s="25" t="s">
        <v>955</v>
      </c>
      <c r="H753" s="25">
        <v>0.60701977371322802</v>
      </c>
      <c r="I753" s="25">
        <v>153</v>
      </c>
      <c r="J753" s="25">
        <v>3.9674495013936502E-3</v>
      </c>
      <c r="K753" s="25">
        <v>10476</v>
      </c>
      <c r="L753" s="26">
        <v>1371894</v>
      </c>
      <c r="M753" s="24">
        <v>2104009000</v>
      </c>
      <c r="N753" s="25">
        <v>51059</v>
      </c>
      <c r="O753" s="25"/>
      <c r="P753" s="25"/>
      <c r="Q753" s="25"/>
      <c r="R753" s="25"/>
      <c r="S753" s="25" t="s">
        <v>955</v>
      </c>
      <c r="T753" s="25">
        <v>3.9495702159781398</v>
      </c>
      <c r="U753" s="25">
        <v>365</v>
      </c>
      <c r="V753" s="25">
        <v>1.08207403177483E-2</v>
      </c>
      <c r="W753" s="25">
        <v>10476</v>
      </c>
      <c r="X753" s="27">
        <v>1371894</v>
      </c>
      <c r="Y753" s="28">
        <f t="shared" si="22"/>
        <v>1.0045268939246044E-3</v>
      </c>
      <c r="AA753" t="str">
        <f t="shared" si="23"/>
        <v>2104009000-51059-NOX</v>
      </c>
      <c r="AB753" t="str">
        <f>IF(COUNTIF('NP-NRModel-MAR-WILDFIRES Modifi'!V:V, AA753)=0, "Missing", "")</f>
        <v/>
      </c>
    </row>
    <row r="754" spans="1:28" hidden="1" x14ac:dyDescent="0.3">
      <c r="A754" s="24">
        <v>2104009000</v>
      </c>
      <c r="B754" s="40">
        <v>51059</v>
      </c>
      <c r="C754" s="25"/>
      <c r="D754" s="25"/>
      <c r="E754" s="25"/>
      <c r="F754" s="25"/>
      <c r="G754" s="25" t="s">
        <v>12</v>
      </c>
      <c r="H754" s="25">
        <v>3.12515635321629</v>
      </c>
      <c r="I754" s="25">
        <v>153</v>
      </c>
      <c r="J754" s="25">
        <v>2.0425858517753501E-2</v>
      </c>
      <c r="K754" s="25">
        <v>10476</v>
      </c>
      <c r="L754" s="26">
        <v>1371896</v>
      </c>
      <c r="M754" s="24">
        <v>2104009000</v>
      </c>
      <c r="N754" s="25">
        <v>51059</v>
      </c>
      <c r="O754" s="25"/>
      <c r="P754" s="25"/>
      <c r="Q754" s="25"/>
      <c r="R754" s="25"/>
      <c r="S754" s="25" t="s">
        <v>12</v>
      </c>
      <c r="T754" s="25">
        <v>20.333809518978001</v>
      </c>
      <c r="U754" s="25">
        <v>365</v>
      </c>
      <c r="V754" s="25">
        <v>5.5709067175282199E-2</v>
      </c>
      <c r="W754" s="25">
        <v>10476</v>
      </c>
      <c r="X754" s="27">
        <v>1371896</v>
      </c>
      <c r="Y754" s="28">
        <f t="shared" si="22"/>
        <v>1.0045268939246031E-3</v>
      </c>
      <c r="AA754" t="str">
        <f t="shared" si="23"/>
        <v>2104009000-51059-VOC</v>
      </c>
      <c r="AB754" t="str">
        <f>IF(COUNTIF('NP-NRModel-MAR-WILDFIRES Modifi'!V:V, AA754)=0, "Missing", "")</f>
        <v/>
      </c>
    </row>
    <row r="755" spans="1:28" hidden="1" x14ac:dyDescent="0.3">
      <c r="A755" s="24">
        <v>2104009000</v>
      </c>
      <c r="B755" s="40">
        <v>51107</v>
      </c>
      <c r="C755" s="25"/>
      <c r="D755" s="25"/>
      <c r="E755" s="25"/>
      <c r="F755" s="25"/>
      <c r="G755" s="25" t="s">
        <v>955</v>
      </c>
      <c r="H755" s="25">
        <v>0.201853713892059</v>
      </c>
      <c r="I755" s="25">
        <v>153</v>
      </c>
      <c r="J755" s="25">
        <v>1.3193053195559401E-3</v>
      </c>
      <c r="K755" s="25">
        <v>10476</v>
      </c>
      <c r="L755" s="26">
        <v>1736970</v>
      </c>
      <c r="M755" s="24">
        <v>2104009000</v>
      </c>
      <c r="N755" s="25">
        <v>51107</v>
      </c>
      <c r="O755" s="25"/>
      <c r="P755" s="25"/>
      <c r="Q755" s="25"/>
      <c r="R755" s="25"/>
      <c r="S755" s="25" t="s">
        <v>955</v>
      </c>
      <c r="T755" s="25">
        <v>1.3133598787002301</v>
      </c>
      <c r="U755" s="25">
        <v>365</v>
      </c>
      <c r="V755" s="25">
        <v>3.5982462430143498E-3</v>
      </c>
      <c r="W755" s="25">
        <v>10476</v>
      </c>
      <c r="X755" s="27">
        <v>1736970</v>
      </c>
      <c r="Y755" s="28">
        <f t="shared" si="22"/>
        <v>1.0045268939246066E-3</v>
      </c>
      <c r="AA755" t="str">
        <f t="shared" si="23"/>
        <v>2104009000-51107-NOX</v>
      </c>
      <c r="AB755" t="str">
        <f>IF(COUNTIF('NP-NRModel-MAR-WILDFIRES Modifi'!V:V, AA755)=0, "Missing", "")</f>
        <v/>
      </c>
    </row>
    <row r="756" spans="1:28" hidden="1" x14ac:dyDescent="0.3">
      <c r="A756" s="24">
        <v>2104009000</v>
      </c>
      <c r="B756" s="40">
        <v>51107</v>
      </c>
      <c r="C756" s="25"/>
      <c r="D756" s="25"/>
      <c r="E756" s="25"/>
      <c r="F756" s="25"/>
      <c r="G756" s="25" t="s">
        <v>12</v>
      </c>
      <c r="H756" s="25">
        <v>1.0392154083621801</v>
      </c>
      <c r="I756" s="25">
        <v>153</v>
      </c>
      <c r="J756" s="25">
        <v>6.7922575709946902E-3</v>
      </c>
      <c r="K756" s="25">
        <v>10476</v>
      </c>
      <c r="L756" s="26">
        <v>1736972</v>
      </c>
      <c r="M756" s="24">
        <v>2104009000</v>
      </c>
      <c r="N756" s="25">
        <v>51107</v>
      </c>
      <c r="O756" s="25"/>
      <c r="P756" s="25"/>
      <c r="Q756" s="25"/>
      <c r="R756" s="25"/>
      <c r="S756" s="25" t="s">
        <v>12</v>
      </c>
      <c r="T756" s="25">
        <v>6.76164830635632</v>
      </c>
      <c r="U756" s="25">
        <v>365</v>
      </c>
      <c r="V756" s="25">
        <v>1.8525063853031001E-2</v>
      </c>
      <c r="W756" s="25">
        <v>10476</v>
      </c>
      <c r="X756" s="27">
        <v>1736972</v>
      </c>
      <c r="Y756" s="28">
        <f t="shared" si="22"/>
        <v>1.0045268939246066E-3</v>
      </c>
      <c r="AA756" t="str">
        <f t="shared" si="23"/>
        <v>2104009000-51107-VOC</v>
      </c>
      <c r="AB756" t="str">
        <f>IF(COUNTIF('NP-NRModel-MAR-WILDFIRES Modifi'!V:V, AA756)=0, "Missing", "")</f>
        <v/>
      </c>
    </row>
    <row r="757" spans="1:28" hidden="1" x14ac:dyDescent="0.3">
      <c r="A757" s="24">
        <v>2104009000</v>
      </c>
      <c r="B757" s="40">
        <v>51153</v>
      </c>
      <c r="C757" s="25"/>
      <c r="D757" s="25"/>
      <c r="E757" s="25"/>
      <c r="F757" s="25"/>
      <c r="G757" s="25" t="s">
        <v>955</v>
      </c>
      <c r="H757" s="25">
        <v>0.21950750691361101</v>
      </c>
      <c r="I757" s="25">
        <v>153</v>
      </c>
      <c r="J757" s="25">
        <v>1.43468958767066E-3</v>
      </c>
      <c r="K757" s="25">
        <v>10476</v>
      </c>
      <c r="L757" s="26">
        <v>2032175</v>
      </c>
      <c r="M757" s="24">
        <v>2104009000</v>
      </c>
      <c r="N757" s="25">
        <v>51153</v>
      </c>
      <c r="O757" s="25"/>
      <c r="P757" s="25"/>
      <c r="Q757" s="25"/>
      <c r="R757" s="25"/>
      <c r="S757" s="25" t="s">
        <v>955</v>
      </c>
      <c r="T757" s="25">
        <v>1.4282241683599399</v>
      </c>
      <c r="U757" s="25">
        <v>365</v>
      </c>
      <c r="V757" s="25">
        <v>3.9129429270135596E-3</v>
      </c>
      <c r="W757" s="25">
        <v>10476</v>
      </c>
      <c r="X757" s="27">
        <v>2032175</v>
      </c>
      <c r="Y757" s="28">
        <f t="shared" si="22"/>
        <v>1.0045268939246031E-3</v>
      </c>
      <c r="AA757" t="str">
        <f t="shared" si="23"/>
        <v>2104009000-51153-NOX</v>
      </c>
      <c r="AB757" t="str">
        <f>IF(COUNTIF('NP-NRModel-MAR-WILDFIRES Modifi'!V:V, AA757)=0, "Missing", "")</f>
        <v/>
      </c>
    </row>
    <row r="758" spans="1:28" hidden="1" x14ac:dyDescent="0.3">
      <c r="A758" s="24">
        <v>2104009000</v>
      </c>
      <c r="B758" s="40">
        <v>51153</v>
      </c>
      <c r="C758" s="25"/>
      <c r="D758" s="25"/>
      <c r="E758" s="25"/>
      <c r="F758" s="25"/>
      <c r="G758" s="25" t="s">
        <v>12</v>
      </c>
      <c r="H758" s="25">
        <v>1.13010407720992</v>
      </c>
      <c r="I758" s="25">
        <v>153</v>
      </c>
      <c r="J758" s="25">
        <v>7.3863011582348198E-3</v>
      </c>
      <c r="K758" s="25">
        <v>10476</v>
      </c>
      <c r="L758" s="26">
        <v>2032176</v>
      </c>
      <c r="M758" s="24">
        <v>2104009000</v>
      </c>
      <c r="N758" s="25">
        <v>51153</v>
      </c>
      <c r="O758" s="25"/>
      <c r="P758" s="25"/>
      <c r="Q758" s="25"/>
      <c r="R758" s="25"/>
      <c r="S758" s="25" t="s">
        <v>12</v>
      </c>
      <c r="T758" s="25">
        <v>7.3530148400279103</v>
      </c>
      <c r="U758" s="25">
        <v>365</v>
      </c>
      <c r="V758" s="25">
        <v>2.01452461370627E-2</v>
      </c>
      <c r="W758" s="25">
        <v>10476</v>
      </c>
      <c r="X758" s="27">
        <v>2032176</v>
      </c>
      <c r="Y758" s="28">
        <f t="shared" si="22"/>
        <v>1.0045268939246127E-3</v>
      </c>
      <c r="AA758" t="str">
        <f t="shared" si="23"/>
        <v>2104009000-51153-VOC</v>
      </c>
      <c r="AB758" t="str">
        <f>IF(COUNTIF('NP-NRModel-MAR-WILDFIRES Modifi'!V:V, AA758)=0, "Missing", "")</f>
        <v/>
      </c>
    </row>
    <row r="759" spans="1:28" hidden="1" x14ac:dyDescent="0.3">
      <c r="A759" s="24">
        <v>2104009000</v>
      </c>
      <c r="B759" s="40">
        <v>51510</v>
      </c>
      <c r="C759" s="25"/>
      <c r="D759" s="25"/>
      <c r="E759" s="25"/>
      <c r="F759" s="25"/>
      <c r="G759" s="25" t="s">
        <v>955</v>
      </c>
      <c r="H759" s="25">
        <v>0.26628026253605203</v>
      </c>
      <c r="I759" s="25">
        <v>153</v>
      </c>
      <c r="J759" s="25">
        <v>1.7403938727846499E-3</v>
      </c>
      <c r="K759" s="25">
        <v>10476</v>
      </c>
      <c r="L759" s="26">
        <v>1486781</v>
      </c>
      <c r="M759" s="24">
        <v>2104009000</v>
      </c>
      <c r="N759" s="25">
        <v>51510</v>
      </c>
      <c r="O759" s="25"/>
      <c r="P759" s="25"/>
      <c r="Q759" s="25"/>
      <c r="R759" s="25"/>
      <c r="S759" s="25" t="s">
        <v>955</v>
      </c>
      <c r="T759" s="25">
        <v>1.7325507990981399</v>
      </c>
      <c r="U759" s="25">
        <v>365</v>
      </c>
      <c r="V759" s="25">
        <v>4.7467145180771098E-3</v>
      </c>
      <c r="W759" s="25">
        <v>10476</v>
      </c>
      <c r="X759" s="27">
        <v>1486781</v>
      </c>
      <c r="Y759" s="28">
        <f t="shared" si="22"/>
        <v>1.0045268939246068E-3</v>
      </c>
      <c r="AA759" t="str">
        <f t="shared" si="23"/>
        <v>2104009000-51510-NOX</v>
      </c>
      <c r="AB759" t="str">
        <f>IF(COUNTIF('NP-NRModel-MAR-WILDFIRES Modifi'!V:V, AA759)=0, "Missing", "")</f>
        <v/>
      </c>
    </row>
    <row r="760" spans="1:28" hidden="1" x14ac:dyDescent="0.3">
      <c r="A760" s="24">
        <v>2104009000</v>
      </c>
      <c r="B760" s="40">
        <v>51510</v>
      </c>
      <c r="C760" s="25"/>
      <c r="D760" s="25"/>
      <c r="E760" s="25"/>
      <c r="F760" s="25"/>
      <c r="G760" s="25" t="s">
        <v>12</v>
      </c>
      <c r="H760" s="25">
        <v>1.37090646913655</v>
      </c>
      <c r="I760" s="25">
        <v>153</v>
      </c>
      <c r="J760" s="25">
        <v>8.9601730008925101E-3</v>
      </c>
      <c r="K760" s="25">
        <v>10476</v>
      </c>
      <c r="L760" s="26">
        <v>1486785</v>
      </c>
      <c r="M760" s="24">
        <v>2104009000</v>
      </c>
      <c r="N760" s="25">
        <v>51510</v>
      </c>
      <c r="O760" s="25"/>
      <c r="P760" s="25"/>
      <c r="Q760" s="25"/>
      <c r="R760" s="25"/>
      <c r="S760" s="25" t="s">
        <v>12</v>
      </c>
      <c r="T760" s="25">
        <v>8.9197940394466109</v>
      </c>
      <c r="U760" s="25">
        <v>365</v>
      </c>
      <c r="V760" s="25">
        <v>2.4437791888894798E-2</v>
      </c>
      <c r="W760" s="25">
        <v>10476</v>
      </c>
      <c r="X760" s="27">
        <v>1486785</v>
      </c>
      <c r="Y760" s="28">
        <f t="shared" si="22"/>
        <v>1.0045268939246051E-3</v>
      </c>
      <c r="AA760" t="str">
        <f t="shared" si="23"/>
        <v>2104009000-51510-VOC</v>
      </c>
      <c r="AB760" t="str">
        <f>IF(COUNTIF('NP-NRModel-MAR-WILDFIRES Modifi'!V:V, AA760)=0, "Missing", "")</f>
        <v/>
      </c>
    </row>
    <row r="761" spans="1:28" hidden="1" x14ac:dyDescent="0.3">
      <c r="A761" s="24">
        <v>2104009000</v>
      </c>
      <c r="B761" s="40">
        <v>51600</v>
      </c>
      <c r="C761" s="25"/>
      <c r="D761" s="25"/>
      <c r="E761" s="25"/>
      <c r="F761" s="25"/>
      <c r="G761" s="25" t="s">
        <v>955</v>
      </c>
      <c r="H761" s="25">
        <v>1.3324945725031E-2</v>
      </c>
      <c r="I761" s="25">
        <v>153</v>
      </c>
      <c r="J761" s="29">
        <v>8.7091148529614603E-5</v>
      </c>
      <c r="K761" s="25">
        <v>10476</v>
      </c>
      <c r="L761" s="26">
        <v>1771400</v>
      </c>
      <c r="M761" s="24">
        <v>2104009000</v>
      </c>
      <c r="N761" s="25">
        <v>51600</v>
      </c>
      <c r="O761" s="25"/>
      <c r="P761" s="25"/>
      <c r="Q761" s="25"/>
      <c r="R761" s="25"/>
      <c r="S761" s="25" t="s">
        <v>955</v>
      </c>
      <c r="T761" s="25">
        <v>8.6698672834290197E-2</v>
      </c>
      <c r="U761" s="25">
        <v>365</v>
      </c>
      <c r="V761" s="25">
        <v>2.3753061050490399E-4</v>
      </c>
      <c r="W761" s="25">
        <v>10476</v>
      </c>
      <c r="X761" s="27">
        <v>1771400</v>
      </c>
      <c r="Y761" s="28">
        <f t="shared" si="22"/>
        <v>1.0045268939245997E-3</v>
      </c>
      <c r="AA761" t="str">
        <f t="shared" si="23"/>
        <v>2104009000-51600-NOX</v>
      </c>
      <c r="AB761" t="str">
        <f>IF(COUNTIF('NP-NRModel-MAR-WILDFIRES Modifi'!V:V, AA761)=0, "Missing", "")</f>
        <v/>
      </c>
    </row>
    <row r="762" spans="1:28" hidden="1" x14ac:dyDescent="0.3">
      <c r="A762" s="24">
        <v>2104009000</v>
      </c>
      <c r="B762" s="40">
        <v>51600</v>
      </c>
      <c r="C762" s="25"/>
      <c r="D762" s="25"/>
      <c r="E762" s="25"/>
      <c r="F762" s="25"/>
      <c r="G762" s="25" t="s">
        <v>12</v>
      </c>
      <c r="H762" s="25">
        <v>6.8601625360370899E-2</v>
      </c>
      <c r="I762" s="25">
        <v>153</v>
      </c>
      <c r="J762" s="25">
        <v>4.4837663634229299E-4</v>
      </c>
      <c r="K762" s="25">
        <v>10476</v>
      </c>
      <c r="L762" s="26">
        <v>1771401</v>
      </c>
      <c r="M762" s="24">
        <v>2104009000</v>
      </c>
      <c r="N762" s="25">
        <v>51600</v>
      </c>
      <c r="O762" s="25"/>
      <c r="P762" s="25"/>
      <c r="Q762" s="25"/>
      <c r="R762" s="25"/>
      <c r="S762" s="25" t="s">
        <v>12</v>
      </c>
      <c r="T762" s="25">
        <v>0.44635602994213802</v>
      </c>
      <c r="U762" s="25">
        <v>365</v>
      </c>
      <c r="V762" s="25">
        <v>1.2228932327181801E-3</v>
      </c>
      <c r="W762" s="25">
        <v>10476</v>
      </c>
      <c r="X762" s="27">
        <v>1771401</v>
      </c>
      <c r="Y762" s="28">
        <f t="shared" si="22"/>
        <v>1.0045268939246029E-3</v>
      </c>
      <c r="AA762" t="str">
        <f t="shared" si="23"/>
        <v>2104009000-51600-VOC</v>
      </c>
      <c r="AB762" t="str">
        <f>IF(COUNTIF('NP-NRModel-MAR-WILDFIRES Modifi'!V:V, AA762)=0, "Missing", "")</f>
        <v/>
      </c>
    </row>
    <row r="763" spans="1:28" hidden="1" x14ac:dyDescent="0.3">
      <c r="A763" s="24">
        <v>2104009000</v>
      </c>
      <c r="B763" s="40">
        <v>51610</v>
      </c>
      <c r="C763" s="25"/>
      <c r="D763" s="25"/>
      <c r="E763" s="25"/>
      <c r="F763" s="25"/>
      <c r="G763" s="25" t="s">
        <v>955</v>
      </c>
      <c r="H763" s="25">
        <v>8.5741942615865895E-3</v>
      </c>
      <c r="I763" s="25">
        <v>153</v>
      </c>
      <c r="J763" s="29">
        <v>5.6040485369847001E-5</v>
      </c>
      <c r="K763" s="25">
        <v>10476</v>
      </c>
      <c r="L763" s="26">
        <v>2028038</v>
      </c>
      <c r="M763" s="24">
        <v>2104009000</v>
      </c>
      <c r="N763" s="25">
        <v>51610</v>
      </c>
      <c r="O763" s="25"/>
      <c r="P763" s="25"/>
      <c r="Q763" s="25"/>
      <c r="R763" s="25"/>
      <c r="S763" s="25" t="s">
        <v>955</v>
      </c>
      <c r="T763" s="25">
        <v>5.5787939286424698E-2</v>
      </c>
      <c r="U763" s="25">
        <v>365</v>
      </c>
      <c r="V763" s="25">
        <v>1.5284366927787601E-4</v>
      </c>
      <c r="W763" s="25">
        <v>10476</v>
      </c>
      <c r="X763" s="27">
        <v>2028038</v>
      </c>
      <c r="Y763" s="28">
        <f t="shared" si="22"/>
        <v>1.0045268939246114E-3</v>
      </c>
      <c r="AA763" t="str">
        <f t="shared" si="23"/>
        <v>2104009000-51610-NOX</v>
      </c>
      <c r="AB763" t="str">
        <f>IF(COUNTIF('NP-NRModel-MAR-WILDFIRES Modifi'!V:V, AA763)=0, "Missing", "")</f>
        <v/>
      </c>
    </row>
    <row r="764" spans="1:28" hidden="1" x14ac:dyDescent="0.3">
      <c r="A764" s="24">
        <v>2104009000</v>
      </c>
      <c r="B764" s="40">
        <v>51610</v>
      </c>
      <c r="C764" s="25"/>
      <c r="D764" s="25"/>
      <c r="E764" s="25"/>
      <c r="F764" s="25"/>
      <c r="G764" s="25" t="s">
        <v>12</v>
      </c>
      <c r="H764" s="25">
        <v>4.4143037977332898E-2</v>
      </c>
      <c r="I764" s="25">
        <v>153</v>
      </c>
      <c r="J764" s="25">
        <v>2.88516588087143E-4</v>
      </c>
      <c r="K764" s="25">
        <v>10476</v>
      </c>
      <c r="L764" s="26">
        <v>2028040</v>
      </c>
      <c r="M764" s="24">
        <v>2104009000</v>
      </c>
      <c r="N764" s="25">
        <v>51610</v>
      </c>
      <c r="O764" s="25"/>
      <c r="P764" s="25"/>
      <c r="Q764" s="25"/>
      <c r="R764" s="25"/>
      <c r="S764" s="25" t="s">
        <v>12</v>
      </c>
      <c r="T764" s="25">
        <v>0.28721638995640097</v>
      </c>
      <c r="U764" s="25">
        <v>365</v>
      </c>
      <c r="V764" s="25">
        <v>7.8689421905863398E-4</v>
      </c>
      <c r="W764" s="25">
        <v>10476</v>
      </c>
      <c r="X764" s="27">
        <v>2028040</v>
      </c>
      <c r="Y764" s="28">
        <f t="shared" si="22"/>
        <v>1.0045268939246098E-3</v>
      </c>
      <c r="AA764" t="str">
        <f t="shared" si="23"/>
        <v>2104009000-51610-VOC</v>
      </c>
      <c r="AB764" t="str">
        <f>IF(COUNTIF('NP-NRModel-MAR-WILDFIRES Modifi'!V:V, AA764)=0, "Missing", "")</f>
        <v/>
      </c>
    </row>
    <row r="765" spans="1:28" hidden="1" x14ac:dyDescent="0.3">
      <c r="A765" s="24">
        <v>2104009000</v>
      </c>
      <c r="B765" s="40">
        <v>51683</v>
      </c>
      <c r="C765" s="25"/>
      <c r="D765" s="25"/>
      <c r="E765" s="25"/>
      <c r="F765" s="25"/>
      <c r="G765" s="25" t="s">
        <v>955</v>
      </c>
      <c r="H765" s="25">
        <v>1.9895298930090601E-2</v>
      </c>
      <c r="I765" s="25">
        <v>153</v>
      </c>
      <c r="J765" s="25">
        <v>1.3003463353000399E-4</v>
      </c>
      <c r="K765" s="25">
        <v>10476</v>
      </c>
      <c r="L765" s="26">
        <v>1585885</v>
      </c>
      <c r="M765" s="24">
        <v>2104009000</v>
      </c>
      <c r="N765" s="25">
        <v>51683</v>
      </c>
      <c r="O765" s="25"/>
      <c r="P765" s="25"/>
      <c r="Q765" s="25"/>
      <c r="R765" s="25"/>
      <c r="S765" s="25" t="s">
        <v>955</v>
      </c>
      <c r="T765" s="25">
        <v>0.129448633298377</v>
      </c>
      <c r="U765" s="25">
        <v>365</v>
      </c>
      <c r="V765" s="25">
        <v>3.5465378985856697E-4</v>
      </c>
      <c r="W765" s="25">
        <v>10476</v>
      </c>
      <c r="X765" s="27">
        <v>1585885</v>
      </c>
      <c r="Y765" s="28">
        <f t="shared" si="22"/>
        <v>1.0045268939246062E-3</v>
      </c>
      <c r="AA765" t="str">
        <f t="shared" si="23"/>
        <v>2104009000-51683-NOX</v>
      </c>
      <c r="AB765" t="str">
        <f>IF(COUNTIF('NP-NRModel-MAR-WILDFIRES Modifi'!V:V, AA765)=0, "Missing", "")</f>
        <v/>
      </c>
    </row>
    <row r="766" spans="1:28" hidden="1" x14ac:dyDescent="0.3">
      <c r="A766" s="24">
        <v>2104009000</v>
      </c>
      <c r="B766" s="40">
        <v>51683</v>
      </c>
      <c r="C766" s="25"/>
      <c r="D766" s="25"/>
      <c r="E766" s="25"/>
      <c r="F766" s="25"/>
      <c r="G766" s="25" t="s">
        <v>12</v>
      </c>
      <c r="H766" s="25">
        <v>0.102428145813191</v>
      </c>
      <c r="I766" s="25">
        <v>153</v>
      </c>
      <c r="J766" s="25">
        <v>6.6946500531497605E-4</v>
      </c>
      <c r="K766" s="25">
        <v>10476</v>
      </c>
      <c r="L766" s="26">
        <v>1585886</v>
      </c>
      <c r="M766" s="24">
        <v>2104009000</v>
      </c>
      <c r="N766" s="25">
        <v>51683</v>
      </c>
      <c r="O766" s="25"/>
      <c r="P766" s="25"/>
      <c r="Q766" s="25"/>
      <c r="R766" s="25"/>
      <c r="S766" s="25" t="s">
        <v>12</v>
      </c>
      <c r="T766" s="25">
        <v>0.66644806561567405</v>
      </c>
      <c r="U766" s="25">
        <v>365</v>
      </c>
      <c r="V766" s="25">
        <v>1.8258851112758099E-3</v>
      </c>
      <c r="W766" s="25">
        <v>10476</v>
      </c>
      <c r="X766" s="27">
        <v>1585886</v>
      </c>
      <c r="Y766" s="28">
        <f t="shared" si="22"/>
        <v>1.0045268939246075E-3</v>
      </c>
      <c r="AA766" t="str">
        <f t="shared" si="23"/>
        <v>2104009000-51683-VOC</v>
      </c>
      <c r="AB766" t="str">
        <f>IF(COUNTIF('NP-NRModel-MAR-WILDFIRES Modifi'!V:V, AA766)=0, "Missing", "")</f>
        <v/>
      </c>
    </row>
    <row r="767" spans="1:28" hidden="1" x14ac:dyDescent="0.3">
      <c r="A767" s="24">
        <v>2104009000</v>
      </c>
      <c r="B767" s="40">
        <v>51685</v>
      </c>
      <c r="C767" s="25"/>
      <c r="D767" s="25"/>
      <c r="E767" s="25"/>
      <c r="F767" s="25"/>
      <c r="G767" s="25" t="s">
        <v>955</v>
      </c>
      <c r="H767" s="25">
        <v>6.99822361455886E-3</v>
      </c>
      <c r="I767" s="25">
        <v>153</v>
      </c>
      <c r="J767" s="29">
        <v>4.5740023624567701E-5</v>
      </c>
      <c r="K767" s="25">
        <v>10476</v>
      </c>
      <c r="L767" s="26">
        <v>940007</v>
      </c>
      <c r="M767" s="24">
        <v>2104009000</v>
      </c>
      <c r="N767" s="25">
        <v>51685</v>
      </c>
      <c r="O767" s="25"/>
      <c r="P767" s="25"/>
      <c r="Q767" s="25"/>
      <c r="R767" s="25"/>
      <c r="S767" s="25" t="s">
        <v>955</v>
      </c>
      <c r="T767" s="25">
        <v>4.55338965051151E-2</v>
      </c>
      <c r="U767" s="25">
        <v>365</v>
      </c>
      <c r="V767" s="25">
        <v>1.2475040138387701E-4</v>
      </c>
      <c r="W767" s="25">
        <v>10476</v>
      </c>
      <c r="X767" s="27">
        <v>940007</v>
      </c>
      <c r="Y767" s="28">
        <f t="shared" si="22"/>
        <v>1.0045268939246051E-3</v>
      </c>
      <c r="AA767" t="str">
        <f t="shared" si="23"/>
        <v>2104009000-51685-NOX</v>
      </c>
      <c r="AB767" t="str">
        <f>IF(COUNTIF('NP-NRModel-MAR-WILDFIRES Modifi'!V:V, AA767)=0, "Missing", "")</f>
        <v/>
      </c>
    </row>
    <row r="768" spans="1:28" hidden="1" x14ac:dyDescent="0.3">
      <c r="A768" s="24">
        <v>2104009000</v>
      </c>
      <c r="B768" s="40">
        <v>51685</v>
      </c>
      <c r="C768" s="25"/>
      <c r="D768" s="25"/>
      <c r="E768" s="25"/>
      <c r="F768" s="25"/>
      <c r="G768" s="25" t="s">
        <v>12</v>
      </c>
      <c r="H768" s="25">
        <v>3.6029369078941803E-2</v>
      </c>
      <c r="I768" s="25">
        <v>153</v>
      </c>
      <c r="J768" s="25">
        <v>2.3548607241138399E-4</v>
      </c>
      <c r="K768" s="25">
        <v>10476</v>
      </c>
      <c r="L768" s="26">
        <v>940010</v>
      </c>
      <c r="M768" s="24">
        <v>2104009000</v>
      </c>
      <c r="N768" s="25">
        <v>51685</v>
      </c>
      <c r="O768" s="25"/>
      <c r="P768" s="25"/>
      <c r="Q768" s="25"/>
      <c r="R768" s="25"/>
      <c r="S768" s="25" t="s">
        <v>12</v>
      </c>
      <c r="T768" s="25">
        <v>0.234424855955183</v>
      </c>
      <c r="U768" s="25">
        <v>365</v>
      </c>
      <c r="V768" s="25">
        <v>6.4225987932927005E-4</v>
      </c>
      <c r="W768" s="25">
        <v>10476</v>
      </c>
      <c r="X768" s="27">
        <v>940010</v>
      </c>
      <c r="Y768" s="28">
        <f t="shared" si="22"/>
        <v>1.0045268939246096E-3</v>
      </c>
      <c r="AA768" t="str">
        <f t="shared" si="23"/>
        <v>2104009000-51685-VOC</v>
      </c>
      <c r="AB768" t="str">
        <f>IF(COUNTIF('NP-NRModel-MAR-WILDFIRES Modifi'!V:V, AA768)=0, "Missing", "")</f>
        <v/>
      </c>
    </row>
    <row r="769" spans="1:28" hidden="1" x14ac:dyDescent="0.3">
      <c r="A769" s="24">
        <v>2104011000</v>
      </c>
      <c r="B769" s="40">
        <v>24009</v>
      </c>
      <c r="C769" s="25"/>
      <c r="D769" s="25"/>
      <c r="E769" s="25"/>
      <c r="F769" s="25"/>
      <c r="G769" s="25" t="s">
        <v>955</v>
      </c>
      <c r="H769" s="25">
        <v>8.5652388888768693E-2</v>
      </c>
      <c r="I769" s="25">
        <v>153</v>
      </c>
      <c r="J769" s="25">
        <v>5.5981953522071099E-4</v>
      </c>
      <c r="K769" s="25">
        <v>10467</v>
      </c>
      <c r="L769" s="26">
        <v>225621</v>
      </c>
      <c r="M769" s="24">
        <v>2104011000</v>
      </c>
      <c r="N769" s="25">
        <v>24009</v>
      </c>
      <c r="O769" s="25"/>
      <c r="P769" s="25"/>
      <c r="Q769" s="25"/>
      <c r="R769" s="25"/>
      <c r="S769" s="25" t="s">
        <v>955</v>
      </c>
      <c r="T769" s="25">
        <v>0.20556573333304401</v>
      </c>
      <c r="U769" s="25">
        <v>365</v>
      </c>
      <c r="V769" s="25">
        <v>5.6319378995354596E-4</v>
      </c>
      <c r="W769" s="25">
        <v>10467</v>
      </c>
      <c r="X769" s="27">
        <v>225621</v>
      </c>
      <c r="Y769" s="28">
        <f t="shared" si="22"/>
        <v>2.7233115468409726E-3</v>
      </c>
      <c r="AA769" t="str">
        <f t="shared" si="23"/>
        <v>2104011000-24009-NOX</v>
      </c>
      <c r="AB769" t="str">
        <f>IF(COUNTIF('NP-NRModel-MAR-WILDFIRES Modifi'!V:V, AA769)=0, "Missing", "")</f>
        <v/>
      </c>
    </row>
    <row r="770" spans="1:28" hidden="1" x14ac:dyDescent="0.3">
      <c r="A770" s="24">
        <v>2104011000</v>
      </c>
      <c r="B770" s="40">
        <v>24009</v>
      </c>
      <c r="C770" s="25"/>
      <c r="D770" s="25"/>
      <c r="E770" s="25"/>
      <c r="F770" s="25"/>
      <c r="G770" s="25" t="s">
        <v>12</v>
      </c>
      <c r="H770" s="25">
        <v>3.3368016111064202E-3</v>
      </c>
      <c r="I770" s="25">
        <v>153</v>
      </c>
      <c r="J770" s="29">
        <v>2.1809160856904701E-5</v>
      </c>
      <c r="K770" s="25">
        <v>10467</v>
      </c>
      <c r="L770" s="26">
        <v>1898391</v>
      </c>
      <c r="M770" s="24">
        <v>2104011000</v>
      </c>
      <c r="N770" s="25">
        <v>24009</v>
      </c>
      <c r="O770" s="25"/>
      <c r="P770" s="25"/>
      <c r="Q770" s="25"/>
      <c r="R770" s="25"/>
      <c r="S770" s="25" t="s">
        <v>12</v>
      </c>
      <c r="T770" s="25">
        <v>8.0083238666554604E-3</v>
      </c>
      <c r="U770" s="25">
        <v>365</v>
      </c>
      <c r="V770" s="29">
        <v>2.19406133333026E-5</v>
      </c>
      <c r="W770" s="25">
        <v>10467</v>
      </c>
      <c r="X770" s="27">
        <v>1898391</v>
      </c>
      <c r="Y770" s="28">
        <f t="shared" si="22"/>
        <v>2.7233115468409401E-3</v>
      </c>
      <c r="AA770" t="str">
        <f t="shared" si="23"/>
        <v>2104011000-24009-VOC</v>
      </c>
      <c r="AB770" t="str">
        <f>IF(COUNTIF('NP-NRModel-MAR-WILDFIRES Modifi'!V:V, AA770)=0, "Missing", "")</f>
        <v/>
      </c>
    </row>
    <row r="771" spans="1:28" hidden="1" x14ac:dyDescent="0.3">
      <c r="A771" s="24">
        <v>2104011000</v>
      </c>
      <c r="B771" s="40">
        <v>24017</v>
      </c>
      <c r="C771" s="25"/>
      <c r="D771" s="25"/>
      <c r="E771" s="25"/>
      <c r="F771" s="25"/>
      <c r="G771" s="25" t="s">
        <v>955</v>
      </c>
      <c r="H771" s="25">
        <v>0.184980794444184</v>
      </c>
      <c r="I771" s="25">
        <v>153</v>
      </c>
      <c r="J771" s="25">
        <v>1.2090248002887801E-3</v>
      </c>
      <c r="K771" s="25">
        <v>10467</v>
      </c>
      <c r="L771" s="26">
        <v>2452596</v>
      </c>
      <c r="M771" s="24">
        <v>2104011000</v>
      </c>
      <c r="N771" s="25">
        <v>24017</v>
      </c>
      <c r="O771" s="25"/>
      <c r="P771" s="25"/>
      <c r="Q771" s="25"/>
      <c r="R771" s="25"/>
      <c r="S771" s="25" t="s">
        <v>955</v>
      </c>
      <c r="T771" s="25">
        <v>0.44395390666604501</v>
      </c>
      <c r="U771" s="25">
        <v>365</v>
      </c>
      <c r="V771" s="25">
        <v>1.21631207305765E-3</v>
      </c>
      <c r="W771" s="25">
        <v>10467</v>
      </c>
      <c r="X771" s="27">
        <v>2452596</v>
      </c>
      <c r="Y771" s="28">
        <f t="shared" ref="Y771:Y834" si="24">IFERROR(J771/T771,0)</f>
        <v>2.723311546840928E-3</v>
      </c>
      <c r="AA771" t="str">
        <f t="shared" ref="AA771:AA834" si="25">TRIM(A771) &amp; "-" &amp; B771 &amp; "-" &amp; TRIM(S771)</f>
        <v>2104011000-24017-NOX</v>
      </c>
      <c r="AB771" t="str">
        <f>IF(COUNTIF('NP-NRModel-MAR-WILDFIRES Modifi'!V:V, AA771)=0, "Missing", "")</f>
        <v/>
      </c>
    </row>
    <row r="772" spans="1:28" hidden="1" x14ac:dyDescent="0.3">
      <c r="A772" s="24">
        <v>2104011000</v>
      </c>
      <c r="B772" s="40">
        <v>24017</v>
      </c>
      <c r="C772" s="25"/>
      <c r="D772" s="25"/>
      <c r="E772" s="25"/>
      <c r="F772" s="25"/>
      <c r="G772" s="25" t="s">
        <v>12</v>
      </c>
      <c r="H772" s="25">
        <v>7.2063833333232399E-3</v>
      </c>
      <c r="I772" s="25">
        <v>153</v>
      </c>
      <c r="J772" s="29">
        <v>4.71005446622434E-5</v>
      </c>
      <c r="K772" s="25">
        <v>10467</v>
      </c>
      <c r="L772" s="26">
        <v>2837135</v>
      </c>
      <c r="M772" s="24">
        <v>2104011000</v>
      </c>
      <c r="N772" s="25">
        <v>24017</v>
      </c>
      <c r="O772" s="25"/>
      <c r="P772" s="25"/>
      <c r="Q772" s="25"/>
      <c r="R772" s="25"/>
      <c r="S772" s="25" t="s">
        <v>12</v>
      </c>
      <c r="T772" s="25">
        <v>1.72953199999758E-2</v>
      </c>
      <c r="U772" s="25">
        <v>365</v>
      </c>
      <c r="V772" s="29">
        <v>4.7384438356098103E-5</v>
      </c>
      <c r="W772" s="25">
        <v>10467</v>
      </c>
      <c r="X772" s="27">
        <v>2837135</v>
      </c>
      <c r="Y772" s="28">
        <f t="shared" si="24"/>
        <v>2.7233115468409549E-3</v>
      </c>
      <c r="AA772" t="str">
        <f t="shared" si="25"/>
        <v>2104011000-24017-VOC</v>
      </c>
      <c r="AB772" t="str">
        <f>IF(COUNTIF('NP-NRModel-MAR-WILDFIRES Modifi'!V:V, AA772)=0, "Missing", "")</f>
        <v/>
      </c>
    </row>
    <row r="773" spans="1:28" hidden="1" x14ac:dyDescent="0.3">
      <c r="A773" s="24">
        <v>2104011000</v>
      </c>
      <c r="B773" s="40">
        <v>24021</v>
      </c>
      <c r="C773" s="25"/>
      <c r="D773" s="25"/>
      <c r="E773" s="25"/>
      <c r="F773" s="25"/>
      <c r="G773" s="25" t="s">
        <v>955</v>
      </c>
      <c r="H773" s="25">
        <v>0.24060753888855099</v>
      </c>
      <c r="I773" s="25">
        <v>153</v>
      </c>
      <c r="J773" s="25">
        <v>1.57259829338922E-3</v>
      </c>
      <c r="K773" s="25">
        <v>10467</v>
      </c>
      <c r="L773" s="26">
        <v>2783678</v>
      </c>
      <c r="M773" s="24">
        <v>2104011000</v>
      </c>
      <c r="N773" s="25">
        <v>24021</v>
      </c>
      <c r="O773" s="25"/>
      <c r="P773" s="25"/>
      <c r="Q773" s="25"/>
      <c r="R773" s="25"/>
      <c r="S773" s="25" t="s">
        <v>955</v>
      </c>
      <c r="T773" s="25">
        <v>0.57745809333252496</v>
      </c>
      <c r="U773" s="25">
        <v>365</v>
      </c>
      <c r="V773" s="25">
        <v>1.58207696803431E-3</v>
      </c>
      <c r="W773" s="25">
        <v>10467</v>
      </c>
      <c r="X773" s="27">
        <v>2783678</v>
      </c>
      <c r="Y773" s="28">
        <f t="shared" si="24"/>
        <v>2.7233115468409427E-3</v>
      </c>
      <c r="AA773" t="str">
        <f t="shared" si="25"/>
        <v>2104011000-24021-NOX</v>
      </c>
      <c r="AB773" t="str">
        <f>IF(COUNTIF('NP-NRModel-MAR-WILDFIRES Modifi'!V:V, AA773)=0, "Missing", "")</f>
        <v/>
      </c>
    </row>
    <row r="774" spans="1:28" hidden="1" x14ac:dyDescent="0.3">
      <c r="A774" s="24">
        <v>2104011000</v>
      </c>
      <c r="B774" s="40">
        <v>24021</v>
      </c>
      <c r="C774" s="25"/>
      <c r="D774" s="25"/>
      <c r="E774" s="25"/>
      <c r="F774" s="25"/>
      <c r="G774" s="25" t="s">
        <v>12</v>
      </c>
      <c r="H774" s="25">
        <v>9.3734627777646694E-3</v>
      </c>
      <c r="I774" s="25">
        <v>153</v>
      </c>
      <c r="J774" s="29">
        <v>6.1264462599768999E-5</v>
      </c>
      <c r="K774" s="25">
        <v>10467</v>
      </c>
      <c r="L774" s="26">
        <v>210986</v>
      </c>
      <c r="M774" s="24">
        <v>2104011000</v>
      </c>
      <c r="N774" s="25">
        <v>24021</v>
      </c>
      <c r="O774" s="25"/>
      <c r="P774" s="25"/>
      <c r="Q774" s="25"/>
      <c r="R774" s="25"/>
      <c r="S774" s="25" t="s">
        <v>12</v>
      </c>
      <c r="T774" s="25">
        <v>2.2496310666634999E-2</v>
      </c>
      <c r="U774" s="25">
        <v>365</v>
      </c>
      <c r="V774" s="29">
        <v>6.1633727853794702E-5</v>
      </c>
      <c r="W774" s="25">
        <v>10467</v>
      </c>
      <c r="X774" s="27">
        <v>210986</v>
      </c>
      <c r="Y774" s="28">
        <f t="shared" si="24"/>
        <v>2.72331154684098E-3</v>
      </c>
      <c r="AA774" t="str">
        <f t="shared" si="25"/>
        <v>2104011000-24021-VOC</v>
      </c>
      <c r="AB774" t="str">
        <f>IF(COUNTIF('NP-NRModel-MAR-WILDFIRES Modifi'!V:V, AA774)=0, "Missing", "")</f>
        <v/>
      </c>
    </row>
    <row r="775" spans="1:28" hidden="1" x14ac:dyDescent="0.3">
      <c r="A775" s="24">
        <v>2104011000</v>
      </c>
      <c r="B775" s="40">
        <v>24031</v>
      </c>
      <c r="C775" s="25"/>
      <c r="D775" s="25"/>
      <c r="E775" s="25"/>
      <c r="F775" s="25"/>
      <c r="G775" s="25" t="s">
        <v>955</v>
      </c>
      <c r="H775" s="25">
        <v>0.27496314999961402</v>
      </c>
      <c r="I775" s="25">
        <v>153</v>
      </c>
      <c r="J775" s="25">
        <v>1.7971447712392999E-3</v>
      </c>
      <c r="K775" s="25">
        <v>10467</v>
      </c>
      <c r="L775" s="26">
        <v>3185973</v>
      </c>
      <c r="M775" s="24">
        <v>2104011000</v>
      </c>
      <c r="N775" s="25">
        <v>24031</v>
      </c>
      <c r="O775" s="25"/>
      <c r="P775" s="25"/>
      <c r="Q775" s="25"/>
      <c r="R775" s="25"/>
      <c r="S775" s="25" t="s">
        <v>955</v>
      </c>
      <c r="T775" s="25">
        <v>0.65991155999907603</v>
      </c>
      <c r="U775" s="25">
        <v>365</v>
      </c>
      <c r="V775" s="25">
        <v>1.80797687670979E-3</v>
      </c>
      <c r="W775" s="25">
        <v>10467</v>
      </c>
      <c r="X775" s="27">
        <v>3185973</v>
      </c>
      <c r="Y775" s="28">
        <f t="shared" si="24"/>
        <v>2.7233115468409375E-3</v>
      </c>
      <c r="AA775" t="str">
        <f t="shared" si="25"/>
        <v>2104011000-24031-NOX</v>
      </c>
      <c r="AB775" t="str">
        <f>IF(COUNTIF('NP-NRModel-MAR-WILDFIRES Modifi'!V:V, AA775)=0, "Missing", "")</f>
        <v/>
      </c>
    </row>
    <row r="776" spans="1:28" hidden="1" x14ac:dyDescent="0.3">
      <c r="A776" s="24">
        <v>2104011000</v>
      </c>
      <c r="B776" s="40">
        <v>24031</v>
      </c>
      <c r="C776" s="25"/>
      <c r="D776" s="25"/>
      <c r="E776" s="25"/>
      <c r="F776" s="25"/>
      <c r="G776" s="25" t="s">
        <v>12</v>
      </c>
      <c r="H776" s="25">
        <v>1.0711870555540501E-2</v>
      </c>
      <c r="I776" s="25">
        <v>153</v>
      </c>
      <c r="J776" s="29">
        <v>7.0012225853206098E-5</v>
      </c>
      <c r="K776" s="25">
        <v>10467</v>
      </c>
      <c r="L776" s="26">
        <v>1279108</v>
      </c>
      <c r="M776" s="24">
        <v>2104011000</v>
      </c>
      <c r="N776" s="25">
        <v>24031</v>
      </c>
      <c r="O776" s="25"/>
      <c r="P776" s="25"/>
      <c r="Q776" s="25"/>
      <c r="R776" s="25"/>
      <c r="S776" s="25" t="s">
        <v>12</v>
      </c>
      <c r="T776" s="25">
        <v>2.57084893332972E-2</v>
      </c>
      <c r="U776" s="25">
        <v>365</v>
      </c>
      <c r="V776" s="29">
        <v>7.0434217351499399E-5</v>
      </c>
      <c r="W776" s="25">
        <v>10467</v>
      </c>
      <c r="X776" s="27">
        <v>1279108</v>
      </c>
      <c r="Y776" s="28">
        <f t="shared" si="24"/>
        <v>2.723311546840967E-3</v>
      </c>
      <c r="AA776" t="str">
        <f t="shared" si="25"/>
        <v>2104011000-24031-VOC</v>
      </c>
      <c r="AB776" t="str">
        <f>IF(COUNTIF('NP-NRModel-MAR-WILDFIRES Modifi'!V:V, AA776)=0, "Missing", "")</f>
        <v/>
      </c>
    </row>
    <row r="777" spans="1:28" hidden="1" x14ac:dyDescent="0.3">
      <c r="A777" s="24">
        <v>2104011000</v>
      </c>
      <c r="B777" s="40">
        <v>24033</v>
      </c>
      <c r="C777" s="25"/>
      <c r="D777" s="25"/>
      <c r="E777" s="25"/>
      <c r="F777" s="25"/>
      <c r="G777" s="25" t="s">
        <v>955</v>
      </c>
      <c r="H777" s="25">
        <v>0.278630605555164</v>
      </c>
      <c r="I777" s="25">
        <v>153</v>
      </c>
      <c r="J777" s="25">
        <v>1.8211150689880001E-3</v>
      </c>
      <c r="K777" s="25">
        <v>10467</v>
      </c>
      <c r="L777" s="26">
        <v>2842724</v>
      </c>
      <c r="M777" s="24">
        <v>2104011000</v>
      </c>
      <c r="N777" s="25">
        <v>24033</v>
      </c>
      <c r="O777" s="25"/>
      <c r="P777" s="25"/>
      <c r="Q777" s="25"/>
      <c r="R777" s="25"/>
      <c r="S777" s="25" t="s">
        <v>955</v>
      </c>
      <c r="T777" s="25">
        <v>0.66871345333239396</v>
      </c>
      <c r="U777" s="25">
        <v>365</v>
      </c>
      <c r="V777" s="25">
        <v>1.83209165296546E-3</v>
      </c>
      <c r="W777" s="25">
        <v>10467</v>
      </c>
      <c r="X777" s="27">
        <v>2842724</v>
      </c>
      <c r="Y777" s="28">
        <f t="shared" si="24"/>
        <v>2.7233115468409575E-3</v>
      </c>
      <c r="AA777" t="str">
        <f t="shared" si="25"/>
        <v>2104011000-24033-NOX</v>
      </c>
      <c r="AB777" t="str">
        <f>IF(COUNTIF('NP-NRModel-MAR-WILDFIRES Modifi'!V:V, AA777)=0, "Missing", "")</f>
        <v/>
      </c>
    </row>
    <row r="778" spans="1:28" hidden="1" x14ac:dyDescent="0.3">
      <c r="A778" s="24">
        <v>2104011000</v>
      </c>
      <c r="B778" s="40">
        <v>24033</v>
      </c>
      <c r="C778" s="25"/>
      <c r="D778" s="25"/>
      <c r="E778" s="25"/>
      <c r="F778" s="25"/>
      <c r="G778" s="25" t="s">
        <v>12</v>
      </c>
      <c r="H778" s="25">
        <v>1.08547444444292E-2</v>
      </c>
      <c r="I778" s="25">
        <v>153</v>
      </c>
      <c r="J778" s="29">
        <v>7.0946042120452398E-5</v>
      </c>
      <c r="K778" s="25">
        <v>10467</v>
      </c>
      <c r="L778" s="26">
        <v>785349</v>
      </c>
      <c r="M778" s="24">
        <v>2104011000</v>
      </c>
      <c r="N778" s="25">
        <v>24033</v>
      </c>
      <c r="O778" s="25"/>
      <c r="P778" s="25"/>
      <c r="Q778" s="25"/>
      <c r="R778" s="25"/>
      <c r="S778" s="25" t="s">
        <v>12</v>
      </c>
      <c r="T778" s="25">
        <v>2.6051386666630202E-2</v>
      </c>
      <c r="U778" s="25">
        <v>365</v>
      </c>
      <c r="V778" s="29">
        <v>7.1373662100356796E-5</v>
      </c>
      <c r="W778" s="25">
        <v>10467</v>
      </c>
      <c r="X778" s="27">
        <v>785349</v>
      </c>
      <c r="Y778" s="28">
        <f t="shared" si="24"/>
        <v>2.7233115468409501E-3</v>
      </c>
      <c r="AA778" t="str">
        <f t="shared" si="25"/>
        <v>2104011000-24033-VOC</v>
      </c>
      <c r="AB778" t="str">
        <f>IF(COUNTIF('NP-NRModel-MAR-WILDFIRES Modifi'!V:V, AA778)=0, "Missing", "")</f>
        <v/>
      </c>
    </row>
    <row r="779" spans="1:28" hidden="1" x14ac:dyDescent="0.3">
      <c r="A779" s="24">
        <v>2104011000</v>
      </c>
      <c r="B779" s="40">
        <v>51013</v>
      </c>
      <c r="C779" s="25"/>
      <c r="D779" s="25"/>
      <c r="E779" s="25"/>
      <c r="F779" s="25"/>
      <c r="G779" s="25" t="s">
        <v>955</v>
      </c>
      <c r="H779" s="25">
        <v>6.7898112951712303E-2</v>
      </c>
      <c r="I779" s="25">
        <v>153</v>
      </c>
      <c r="J779" s="25">
        <v>4.4377851602426301E-4</v>
      </c>
      <c r="K779" s="25">
        <v>10467</v>
      </c>
      <c r="L779" s="26">
        <v>2055863</v>
      </c>
      <c r="M779" s="24">
        <v>2104011000</v>
      </c>
      <c r="N779" s="25">
        <v>51013</v>
      </c>
      <c r="O779" s="25"/>
      <c r="P779" s="25"/>
      <c r="Q779" s="25"/>
      <c r="R779" s="25"/>
      <c r="S779" s="25" t="s">
        <v>955</v>
      </c>
      <c r="T779" s="25">
        <v>0.16295547108410799</v>
      </c>
      <c r="U779" s="25">
        <v>365</v>
      </c>
      <c r="V779" s="25">
        <v>4.4645334543591401E-4</v>
      </c>
      <c r="W779" s="25">
        <v>10467</v>
      </c>
      <c r="X779" s="27">
        <v>2055863</v>
      </c>
      <c r="Y779" s="28">
        <f t="shared" si="24"/>
        <v>2.7233115468409817E-3</v>
      </c>
      <c r="AA779" t="str">
        <f t="shared" si="25"/>
        <v>2104011000-51013-NOX</v>
      </c>
      <c r="AB779" t="str">
        <f>IF(COUNTIF('NP-NRModel-MAR-WILDFIRES Modifi'!V:V, AA779)=0, "Missing", "")</f>
        <v/>
      </c>
    </row>
    <row r="780" spans="1:28" hidden="1" x14ac:dyDescent="0.3">
      <c r="A780" s="24">
        <v>2104011000</v>
      </c>
      <c r="B780" s="40">
        <v>51013</v>
      </c>
      <c r="C780" s="25"/>
      <c r="D780" s="25"/>
      <c r="E780" s="25"/>
      <c r="F780" s="25"/>
      <c r="G780" s="25" t="s">
        <v>12</v>
      </c>
      <c r="H780" s="25">
        <v>2.6451392469842398E-3</v>
      </c>
      <c r="I780" s="25">
        <v>153</v>
      </c>
      <c r="J780" s="29">
        <v>1.7288491810354501E-5</v>
      </c>
      <c r="K780" s="25">
        <v>10467</v>
      </c>
      <c r="L780" s="26">
        <v>2698433</v>
      </c>
      <c r="M780" s="24">
        <v>2104011000</v>
      </c>
      <c r="N780" s="25">
        <v>51013</v>
      </c>
      <c r="O780" s="25"/>
      <c r="P780" s="25"/>
      <c r="Q780" s="25"/>
      <c r="R780" s="25"/>
      <c r="S780" s="25" t="s">
        <v>12</v>
      </c>
      <c r="T780" s="25">
        <v>6.3483341927621601E-3</v>
      </c>
      <c r="U780" s="25">
        <v>365</v>
      </c>
      <c r="V780" s="29">
        <v>1.7392696418526399E-5</v>
      </c>
      <c r="W780" s="25">
        <v>10467</v>
      </c>
      <c r="X780" s="27">
        <v>2698433</v>
      </c>
      <c r="Y780" s="28">
        <f t="shared" si="24"/>
        <v>2.723311546840964E-3</v>
      </c>
      <c r="AA780" t="str">
        <f t="shared" si="25"/>
        <v>2104011000-51013-VOC</v>
      </c>
      <c r="AB780" t="str">
        <f>IF(COUNTIF('NP-NRModel-MAR-WILDFIRES Modifi'!V:V, AA780)=0, "Missing", "")</f>
        <v/>
      </c>
    </row>
    <row r="781" spans="1:28" hidden="1" x14ac:dyDescent="0.3">
      <c r="A781" s="24">
        <v>2104011000</v>
      </c>
      <c r="B781" s="40">
        <v>51059</v>
      </c>
      <c r="C781" s="25"/>
      <c r="D781" s="25"/>
      <c r="E781" s="25"/>
      <c r="F781" s="25"/>
      <c r="G781" s="25" t="s">
        <v>955</v>
      </c>
      <c r="H781" s="25">
        <v>0.51813353915590199</v>
      </c>
      <c r="I781" s="25">
        <v>153</v>
      </c>
      <c r="J781" s="25">
        <v>3.3864937199732099E-3</v>
      </c>
      <c r="K781" s="25">
        <v>10467</v>
      </c>
      <c r="L781" s="26">
        <v>1013334</v>
      </c>
      <c r="M781" s="24">
        <v>2104011000</v>
      </c>
      <c r="N781" s="25">
        <v>51059</v>
      </c>
      <c r="O781" s="25"/>
      <c r="P781" s="25"/>
      <c r="Q781" s="25"/>
      <c r="R781" s="25"/>
      <c r="S781" s="25" t="s">
        <v>955</v>
      </c>
      <c r="T781" s="25">
        <v>1.24352049397416</v>
      </c>
      <c r="U781" s="25">
        <v>365</v>
      </c>
      <c r="V781" s="25">
        <v>3.4069054629429101E-3</v>
      </c>
      <c r="W781" s="25">
        <v>10467</v>
      </c>
      <c r="X781" s="27">
        <v>1013334</v>
      </c>
      <c r="Y781" s="28">
        <f t="shared" si="24"/>
        <v>2.7233115468409644E-3</v>
      </c>
      <c r="AA781" t="str">
        <f t="shared" si="25"/>
        <v>2104011000-51059-NOX</v>
      </c>
      <c r="AB781" t="str">
        <f>IF(COUNTIF('NP-NRModel-MAR-WILDFIRES Modifi'!V:V, AA781)=0, "Missing", "")</f>
        <v/>
      </c>
    </row>
    <row r="782" spans="1:28" hidden="1" x14ac:dyDescent="0.3">
      <c r="A782" s="24">
        <v>2104011000</v>
      </c>
      <c r="B782" s="40">
        <v>51059</v>
      </c>
      <c r="C782" s="25"/>
      <c r="D782" s="25"/>
      <c r="E782" s="25"/>
      <c r="F782" s="25"/>
      <c r="G782" s="25" t="s">
        <v>12</v>
      </c>
      <c r="H782" s="25">
        <v>2.0185177560212601E-2</v>
      </c>
      <c r="I782" s="25">
        <v>153</v>
      </c>
      <c r="J782" s="25">
        <v>1.3192926509942901E-4</v>
      </c>
      <c r="K782" s="25">
        <v>10467</v>
      </c>
      <c r="L782" s="26">
        <v>2942905</v>
      </c>
      <c r="M782" s="24">
        <v>2104011000</v>
      </c>
      <c r="N782" s="25">
        <v>51059</v>
      </c>
      <c r="O782" s="25"/>
      <c r="P782" s="25"/>
      <c r="Q782" s="25"/>
      <c r="R782" s="25"/>
      <c r="S782" s="25" t="s">
        <v>12</v>
      </c>
      <c r="T782" s="25">
        <v>4.8444426144510201E-2</v>
      </c>
      <c r="U782" s="25">
        <v>365</v>
      </c>
      <c r="V782" s="25">
        <v>1.32724455190439E-4</v>
      </c>
      <c r="W782" s="25">
        <v>10467</v>
      </c>
      <c r="X782" s="27">
        <v>2942905</v>
      </c>
      <c r="Y782" s="28">
        <f t="shared" si="24"/>
        <v>2.7233115468409661E-3</v>
      </c>
      <c r="AA782" t="str">
        <f t="shared" si="25"/>
        <v>2104011000-51059-VOC</v>
      </c>
      <c r="AB782" t="str">
        <f>IF(COUNTIF('NP-NRModel-MAR-WILDFIRES Modifi'!V:V, AA782)=0, "Missing", "")</f>
        <v/>
      </c>
    </row>
    <row r="783" spans="1:28" hidden="1" x14ac:dyDescent="0.3">
      <c r="A783" s="24">
        <v>2104011000</v>
      </c>
      <c r="B783" s="40">
        <v>51107</v>
      </c>
      <c r="C783" s="25"/>
      <c r="D783" s="25"/>
      <c r="E783" s="25"/>
      <c r="F783" s="25"/>
      <c r="G783" s="25" t="s">
        <v>955</v>
      </c>
      <c r="H783" s="25">
        <v>0.22469770331293801</v>
      </c>
      <c r="I783" s="25">
        <v>153</v>
      </c>
      <c r="J783" s="25">
        <v>1.4686124399538401E-3</v>
      </c>
      <c r="K783" s="25">
        <v>10467</v>
      </c>
      <c r="L783" s="26">
        <v>489402</v>
      </c>
      <c r="M783" s="24">
        <v>2104011000</v>
      </c>
      <c r="N783" s="25">
        <v>51107</v>
      </c>
      <c r="O783" s="25"/>
      <c r="P783" s="25"/>
      <c r="Q783" s="25"/>
      <c r="R783" s="25"/>
      <c r="S783" s="25" t="s">
        <v>955</v>
      </c>
      <c r="T783" s="25">
        <v>0.53927448795104904</v>
      </c>
      <c r="U783" s="25">
        <v>365</v>
      </c>
      <c r="V783" s="25">
        <v>1.4774643505508201E-3</v>
      </c>
      <c r="W783" s="25">
        <v>10467</v>
      </c>
      <c r="X783" s="27">
        <v>489402</v>
      </c>
      <c r="Y783" s="28">
        <f t="shared" si="24"/>
        <v>2.723311546840964E-3</v>
      </c>
      <c r="AA783" t="str">
        <f t="shared" si="25"/>
        <v>2104011000-51107-NOX</v>
      </c>
      <c r="AB783" t="str">
        <f>IF(COUNTIF('NP-NRModel-MAR-WILDFIRES Modifi'!V:V, AA783)=0, "Missing", "")</f>
        <v/>
      </c>
    </row>
    <row r="784" spans="1:28" hidden="1" x14ac:dyDescent="0.3">
      <c r="A784" s="24">
        <v>2104011000</v>
      </c>
      <c r="B784" s="40">
        <v>51107</v>
      </c>
      <c r="C784" s="25"/>
      <c r="D784" s="25"/>
      <c r="E784" s="25"/>
      <c r="F784" s="25"/>
      <c r="G784" s="25" t="s">
        <v>12</v>
      </c>
      <c r="H784" s="25">
        <v>8.7536545180600302E-3</v>
      </c>
      <c r="I784" s="25">
        <v>153</v>
      </c>
      <c r="J784" s="29">
        <v>5.7213428222614597E-5</v>
      </c>
      <c r="K784" s="25">
        <v>10467</v>
      </c>
      <c r="L784" s="26">
        <v>489403</v>
      </c>
      <c r="M784" s="24">
        <v>2104011000</v>
      </c>
      <c r="N784" s="25">
        <v>51107</v>
      </c>
      <c r="O784" s="25"/>
      <c r="P784" s="25"/>
      <c r="Q784" s="25"/>
      <c r="R784" s="25"/>
      <c r="S784" s="25" t="s">
        <v>12</v>
      </c>
      <c r="T784" s="25">
        <v>2.1008770843343998E-2</v>
      </c>
      <c r="U784" s="25">
        <v>365</v>
      </c>
      <c r="V784" s="29">
        <v>5.7558276283134297E-5</v>
      </c>
      <c r="W784" s="25">
        <v>10467</v>
      </c>
      <c r="X784" s="27">
        <v>489403</v>
      </c>
      <c r="Y784" s="28">
        <f t="shared" si="24"/>
        <v>2.7233115468409692E-3</v>
      </c>
      <c r="AA784" t="str">
        <f t="shared" si="25"/>
        <v>2104011000-51107-VOC</v>
      </c>
      <c r="AB784" t="str">
        <f>IF(COUNTIF('NP-NRModel-MAR-WILDFIRES Modifi'!V:V, AA784)=0, "Missing", "")</f>
        <v/>
      </c>
    </row>
    <row r="785" spans="1:28" hidden="1" x14ac:dyDescent="0.3">
      <c r="A785" s="24">
        <v>2104011000</v>
      </c>
      <c r="B785" s="40">
        <v>51153</v>
      </c>
      <c r="C785" s="25"/>
      <c r="D785" s="25"/>
      <c r="E785" s="25"/>
      <c r="F785" s="25"/>
      <c r="G785" s="25" t="s">
        <v>955</v>
      </c>
      <c r="H785" s="25">
        <v>0.211866543674402</v>
      </c>
      <c r="I785" s="25">
        <v>153</v>
      </c>
      <c r="J785" s="25">
        <v>1.38474865146668E-3</v>
      </c>
      <c r="K785" s="25">
        <v>10467</v>
      </c>
      <c r="L785" s="26">
        <v>2000500</v>
      </c>
      <c r="M785" s="24">
        <v>2104011000</v>
      </c>
      <c r="N785" s="25">
        <v>51153</v>
      </c>
      <c r="O785" s="25"/>
      <c r="P785" s="25"/>
      <c r="Q785" s="25"/>
      <c r="R785" s="25"/>
      <c r="S785" s="25" t="s">
        <v>955</v>
      </c>
      <c r="T785" s="25">
        <v>0.50847970481856197</v>
      </c>
      <c r="U785" s="25">
        <v>365</v>
      </c>
      <c r="V785" s="25">
        <v>1.3930950816946901E-3</v>
      </c>
      <c r="W785" s="25">
        <v>10467</v>
      </c>
      <c r="X785" s="27">
        <v>2000500</v>
      </c>
      <c r="Y785" s="28">
        <f t="shared" si="24"/>
        <v>2.7233115468409744E-3</v>
      </c>
      <c r="AA785" t="str">
        <f t="shared" si="25"/>
        <v>2104011000-51153-NOX</v>
      </c>
      <c r="AB785" t="str">
        <f>IF(COUNTIF('NP-NRModel-MAR-WILDFIRES Modifi'!V:V, AA785)=0, "Missing", "")</f>
        <v/>
      </c>
    </row>
    <row r="786" spans="1:28" hidden="1" x14ac:dyDescent="0.3">
      <c r="A786" s="24">
        <v>2104011000</v>
      </c>
      <c r="B786" s="40">
        <v>51153</v>
      </c>
      <c r="C786" s="25"/>
      <c r="D786" s="25"/>
      <c r="E786" s="25"/>
      <c r="F786" s="25"/>
      <c r="G786" s="25" t="s">
        <v>12</v>
      </c>
      <c r="H786" s="25">
        <v>8.2537855421571105E-3</v>
      </c>
      <c r="I786" s="25">
        <v>153</v>
      </c>
      <c r="J786" s="29">
        <v>5.3946310733052998E-5</v>
      </c>
      <c r="K786" s="25">
        <v>10467</v>
      </c>
      <c r="L786" s="26">
        <v>2258091</v>
      </c>
      <c r="M786" s="24">
        <v>2104011000</v>
      </c>
      <c r="N786" s="25">
        <v>51153</v>
      </c>
      <c r="O786" s="25"/>
      <c r="P786" s="25"/>
      <c r="Q786" s="25"/>
      <c r="R786" s="25"/>
      <c r="S786" s="25" t="s">
        <v>12</v>
      </c>
      <c r="T786" s="25">
        <v>1.9809085301177101E-2</v>
      </c>
      <c r="U786" s="25">
        <v>365</v>
      </c>
      <c r="V786" s="29">
        <v>5.4271466578567499E-5</v>
      </c>
      <c r="W786" s="25">
        <v>10467</v>
      </c>
      <c r="X786" s="27">
        <v>2258091</v>
      </c>
      <c r="Y786" s="28">
        <f t="shared" si="24"/>
        <v>2.7233115468409531E-3</v>
      </c>
      <c r="AA786" t="str">
        <f t="shared" si="25"/>
        <v>2104011000-51153-VOC</v>
      </c>
      <c r="AB786" t="str">
        <f>IF(COUNTIF('NP-NRModel-MAR-WILDFIRES Modifi'!V:V, AA786)=0, "Missing", "")</f>
        <v/>
      </c>
    </row>
    <row r="787" spans="1:28" hidden="1" x14ac:dyDescent="0.3">
      <c r="A787" s="24">
        <v>2104011000</v>
      </c>
      <c r="B787" s="40">
        <v>51510</v>
      </c>
      <c r="C787" s="25"/>
      <c r="D787" s="25"/>
      <c r="E787" s="25"/>
      <c r="F787" s="25"/>
      <c r="G787" s="25" t="s">
        <v>955</v>
      </c>
      <c r="H787" s="25">
        <v>4.8422274096317802E-2</v>
      </c>
      <c r="I787" s="25">
        <v>153</v>
      </c>
      <c r="J787" s="25">
        <v>3.1648545160992001E-4</v>
      </c>
      <c r="K787" s="25">
        <v>10467</v>
      </c>
      <c r="L787" s="26">
        <v>968020</v>
      </c>
      <c r="M787" s="24">
        <v>2104011000</v>
      </c>
      <c r="N787" s="25">
        <v>51510</v>
      </c>
      <c r="O787" s="25"/>
      <c r="P787" s="25"/>
      <c r="Q787" s="25"/>
      <c r="R787" s="25"/>
      <c r="S787" s="25" t="s">
        <v>955</v>
      </c>
      <c r="T787" s="25">
        <v>0.11621345783116099</v>
      </c>
      <c r="U787" s="25">
        <v>365</v>
      </c>
      <c r="V787" s="25">
        <v>3.1839303515386602E-4</v>
      </c>
      <c r="W787" s="25">
        <v>10467</v>
      </c>
      <c r="X787" s="27">
        <v>968020</v>
      </c>
      <c r="Y787" s="28">
        <f t="shared" si="24"/>
        <v>2.7233115468409969E-3</v>
      </c>
      <c r="AA787" t="str">
        <f t="shared" si="25"/>
        <v>2104011000-51510-NOX</v>
      </c>
      <c r="AB787" t="str">
        <f>IF(COUNTIF('NP-NRModel-MAR-WILDFIRES Modifi'!V:V, AA787)=0, "Missing", "")</f>
        <v/>
      </c>
    </row>
    <row r="788" spans="1:28" hidden="1" x14ac:dyDescent="0.3">
      <c r="A788" s="24">
        <v>2104011000</v>
      </c>
      <c r="B788" s="40">
        <v>51510</v>
      </c>
      <c r="C788" s="25"/>
      <c r="D788" s="25"/>
      <c r="E788" s="25"/>
      <c r="F788" s="25"/>
      <c r="G788" s="25" t="s">
        <v>12</v>
      </c>
      <c r="H788" s="25">
        <v>1.88640977409374E-3</v>
      </c>
      <c r="I788" s="25">
        <v>153</v>
      </c>
      <c r="J788" s="29">
        <v>1.2329475647671499E-5</v>
      </c>
      <c r="K788" s="25">
        <v>10467</v>
      </c>
      <c r="L788" s="26">
        <v>839909</v>
      </c>
      <c r="M788" s="24">
        <v>2104011000</v>
      </c>
      <c r="N788" s="25">
        <v>51510</v>
      </c>
      <c r="O788" s="25"/>
      <c r="P788" s="25"/>
      <c r="Q788" s="25"/>
      <c r="R788" s="25"/>
      <c r="S788" s="25" t="s">
        <v>12</v>
      </c>
      <c r="T788" s="25">
        <v>4.5273834578249796E-3</v>
      </c>
      <c r="U788" s="25">
        <v>365</v>
      </c>
      <c r="V788" s="29">
        <v>1.24037902954109E-5</v>
      </c>
      <c r="W788" s="25">
        <v>10467</v>
      </c>
      <c r="X788" s="27">
        <v>839909</v>
      </c>
      <c r="Y788" s="28">
        <f t="shared" si="24"/>
        <v>2.7233115468409557E-3</v>
      </c>
      <c r="AA788" t="str">
        <f t="shared" si="25"/>
        <v>2104011000-51510-VOC</v>
      </c>
      <c r="AB788" t="str">
        <f>IF(COUNTIF('NP-NRModel-MAR-WILDFIRES Modifi'!V:V, AA788)=0, "Missing", "")</f>
        <v/>
      </c>
    </row>
    <row r="789" spans="1:28" hidden="1" x14ac:dyDescent="0.3">
      <c r="A789" s="24">
        <v>2104011000</v>
      </c>
      <c r="B789" s="40">
        <v>51600</v>
      </c>
      <c r="C789" s="25"/>
      <c r="D789" s="25"/>
      <c r="E789" s="25"/>
      <c r="F789" s="25"/>
      <c r="G789" s="25" t="s">
        <v>955</v>
      </c>
      <c r="H789" s="25">
        <v>4.8956920180654201E-2</v>
      </c>
      <c r="I789" s="25">
        <v>153</v>
      </c>
      <c r="J789" s="25">
        <v>3.1997987046179202E-4</v>
      </c>
      <c r="K789" s="25">
        <v>10467</v>
      </c>
      <c r="L789" s="26">
        <v>1774346</v>
      </c>
      <c r="M789" s="24">
        <v>2104011000</v>
      </c>
      <c r="N789" s="25">
        <v>51600</v>
      </c>
      <c r="O789" s="25"/>
      <c r="P789" s="25"/>
      <c r="Q789" s="25"/>
      <c r="R789" s="25"/>
      <c r="S789" s="25" t="s">
        <v>955</v>
      </c>
      <c r="T789" s="25">
        <v>0.11749660843357</v>
      </c>
      <c r="U789" s="25">
        <v>365</v>
      </c>
      <c r="V789" s="25">
        <v>3.2190851625635698E-4</v>
      </c>
      <c r="W789" s="25">
        <v>10467</v>
      </c>
      <c r="X789" s="27">
        <v>1774346</v>
      </c>
      <c r="Y789" s="28">
        <f t="shared" si="24"/>
        <v>2.7233115468409592E-3</v>
      </c>
      <c r="AA789" t="str">
        <f t="shared" si="25"/>
        <v>2104011000-51600-NOX</v>
      </c>
      <c r="AB789" t="str">
        <f>IF(COUNTIF('NP-NRModel-MAR-WILDFIRES Modifi'!V:V, AA789)=0, "Missing", "")</f>
        <v/>
      </c>
    </row>
    <row r="790" spans="1:28" hidden="1" x14ac:dyDescent="0.3">
      <c r="A790" s="24">
        <v>2104011000</v>
      </c>
      <c r="B790" s="40">
        <v>51600</v>
      </c>
      <c r="C790" s="25"/>
      <c r="D790" s="25"/>
      <c r="E790" s="25"/>
      <c r="F790" s="25"/>
      <c r="G790" s="25" t="s">
        <v>12</v>
      </c>
      <c r="H790" s="25">
        <v>1.9072375903587699E-3</v>
      </c>
      <c r="I790" s="25">
        <v>153</v>
      </c>
      <c r="J790" s="29">
        <v>1.2465605165743601E-5</v>
      </c>
      <c r="K790" s="25">
        <v>10467</v>
      </c>
      <c r="L790" s="26">
        <v>2802981</v>
      </c>
      <c r="M790" s="24">
        <v>2104011000</v>
      </c>
      <c r="N790" s="25">
        <v>51600</v>
      </c>
      <c r="O790" s="25"/>
      <c r="P790" s="25"/>
      <c r="Q790" s="25"/>
      <c r="R790" s="25"/>
      <c r="S790" s="25" t="s">
        <v>12</v>
      </c>
      <c r="T790" s="25">
        <v>4.5773702168610403E-3</v>
      </c>
      <c r="U790" s="25">
        <v>365</v>
      </c>
      <c r="V790" s="29">
        <v>1.25407403201672E-5</v>
      </c>
      <c r="W790" s="25">
        <v>10467</v>
      </c>
      <c r="X790" s="27">
        <v>2802981</v>
      </c>
      <c r="Y790" s="28">
        <f t="shared" si="24"/>
        <v>2.7233115468409644E-3</v>
      </c>
      <c r="AA790" t="str">
        <f t="shared" si="25"/>
        <v>2104011000-51600-VOC</v>
      </c>
      <c r="AB790" t="str">
        <f>IF(COUNTIF('NP-NRModel-MAR-WILDFIRES Modifi'!V:V, AA790)=0, "Missing", "")</f>
        <v/>
      </c>
    </row>
    <row r="791" spans="1:28" hidden="1" x14ac:dyDescent="0.3">
      <c r="A791" s="24">
        <v>2104011000</v>
      </c>
      <c r="B791" s="40">
        <v>51610</v>
      </c>
      <c r="C791" s="25"/>
      <c r="D791" s="25"/>
      <c r="E791" s="25"/>
      <c r="F791" s="25"/>
      <c r="G791" s="25" t="s">
        <v>955</v>
      </c>
      <c r="H791" s="25">
        <v>4.4297965361383704E-3</v>
      </c>
      <c r="I791" s="25">
        <v>153</v>
      </c>
      <c r="J791" s="29">
        <v>2.8952918536852099E-5</v>
      </c>
      <c r="K791" s="25">
        <v>10467</v>
      </c>
      <c r="L791" s="26">
        <v>163754</v>
      </c>
      <c r="M791" s="24">
        <v>2104011000</v>
      </c>
      <c r="N791" s="25">
        <v>51610</v>
      </c>
      <c r="O791" s="25"/>
      <c r="P791" s="25"/>
      <c r="Q791" s="25"/>
      <c r="R791" s="25"/>
      <c r="S791" s="25" t="s">
        <v>955</v>
      </c>
      <c r="T791" s="25">
        <v>1.0631511686732001E-2</v>
      </c>
      <c r="U791" s="25">
        <v>365</v>
      </c>
      <c r="V791" s="29">
        <v>2.91274292787179E-5</v>
      </c>
      <c r="W791" s="25">
        <v>10467</v>
      </c>
      <c r="X791" s="27">
        <v>163754</v>
      </c>
      <c r="Y791" s="28">
        <f t="shared" si="24"/>
        <v>2.7233115468409817E-3</v>
      </c>
      <c r="AA791" t="str">
        <f t="shared" si="25"/>
        <v>2104011000-51610-NOX</v>
      </c>
      <c r="AB791" t="str">
        <f>IF(COUNTIF('NP-NRModel-MAR-WILDFIRES Modifi'!V:V, AA791)=0, "Missing", "")</f>
        <v/>
      </c>
    </row>
    <row r="792" spans="1:28" hidden="1" x14ac:dyDescent="0.3">
      <c r="A792" s="24">
        <v>2104011000</v>
      </c>
      <c r="B792" s="40">
        <v>51610</v>
      </c>
      <c r="C792" s="25"/>
      <c r="D792" s="25"/>
      <c r="E792" s="25"/>
      <c r="F792" s="25"/>
      <c r="G792" s="25" t="s">
        <v>12</v>
      </c>
      <c r="H792" s="25">
        <v>1.7257374548168501E-4</v>
      </c>
      <c r="I792" s="25">
        <v>153</v>
      </c>
      <c r="J792" s="29">
        <v>1.1279329770044801E-6</v>
      </c>
      <c r="K792" s="25">
        <v>10467</v>
      </c>
      <c r="L792" s="26">
        <v>293144</v>
      </c>
      <c r="M792" s="24">
        <v>2104011000</v>
      </c>
      <c r="N792" s="25">
        <v>51610</v>
      </c>
      <c r="O792" s="25"/>
      <c r="P792" s="25"/>
      <c r="Q792" s="25"/>
      <c r="R792" s="25"/>
      <c r="S792" s="25" t="s">
        <v>12</v>
      </c>
      <c r="T792" s="25">
        <v>4.1417698915604601E-4</v>
      </c>
      <c r="U792" s="25">
        <v>365</v>
      </c>
      <c r="V792" s="29">
        <v>1.1347314771398501E-6</v>
      </c>
      <c r="W792" s="25">
        <v>10467</v>
      </c>
      <c r="X792" s="27">
        <v>293144</v>
      </c>
      <c r="Y792" s="28">
        <f t="shared" si="24"/>
        <v>2.7233115468409527E-3</v>
      </c>
      <c r="AA792" t="str">
        <f t="shared" si="25"/>
        <v>2104011000-51610-VOC</v>
      </c>
      <c r="AB792" t="str">
        <f>IF(COUNTIF('NP-NRModel-MAR-WILDFIRES Modifi'!V:V, AA792)=0, "Missing", "")</f>
        <v/>
      </c>
    </row>
    <row r="793" spans="1:28" hidden="1" x14ac:dyDescent="0.3">
      <c r="A793" s="24">
        <v>2104011000</v>
      </c>
      <c r="B793" s="40">
        <v>51683</v>
      </c>
      <c r="C793" s="25"/>
      <c r="D793" s="25"/>
      <c r="E793" s="25"/>
      <c r="F793" s="25"/>
      <c r="G793" s="25" t="s">
        <v>955</v>
      </c>
      <c r="H793" s="25">
        <v>1.06162388554067E-2</v>
      </c>
      <c r="I793" s="25">
        <v>153</v>
      </c>
      <c r="J793" s="29">
        <v>6.9387182061482201E-5</v>
      </c>
      <c r="K793" s="25">
        <v>10467</v>
      </c>
      <c r="L793" s="26">
        <v>2276624</v>
      </c>
      <c r="M793" s="24">
        <v>2104011000</v>
      </c>
      <c r="N793" s="25">
        <v>51683</v>
      </c>
      <c r="O793" s="25"/>
      <c r="P793" s="25"/>
      <c r="Q793" s="25"/>
      <c r="R793" s="25"/>
      <c r="S793" s="25" t="s">
        <v>955</v>
      </c>
      <c r="T793" s="25">
        <v>2.5478973252976399E-2</v>
      </c>
      <c r="U793" s="25">
        <v>365</v>
      </c>
      <c r="V793" s="29">
        <v>6.9805406172538203E-5</v>
      </c>
      <c r="W793" s="25">
        <v>10467</v>
      </c>
      <c r="X793" s="27">
        <v>2276624</v>
      </c>
      <c r="Y793" s="28">
        <f t="shared" si="24"/>
        <v>2.723311546840944E-3</v>
      </c>
      <c r="AA793" t="str">
        <f t="shared" si="25"/>
        <v>2104011000-51683-NOX</v>
      </c>
      <c r="AB793" t="str">
        <f>IF(COUNTIF('NP-NRModel-MAR-WILDFIRES Modifi'!V:V, AA793)=0, "Missing", "")</f>
        <v/>
      </c>
    </row>
    <row r="794" spans="1:28" hidden="1" x14ac:dyDescent="0.3">
      <c r="A794" s="24">
        <v>2104011000</v>
      </c>
      <c r="B794" s="40">
        <v>51683</v>
      </c>
      <c r="C794" s="25"/>
      <c r="D794" s="25"/>
      <c r="E794" s="25"/>
      <c r="F794" s="25"/>
      <c r="G794" s="25" t="s">
        <v>12</v>
      </c>
      <c r="H794" s="25">
        <v>4.1358191265002402E-4</v>
      </c>
      <c r="I794" s="25">
        <v>153</v>
      </c>
      <c r="J794" s="29">
        <v>2.7031497558825098E-6</v>
      </c>
      <c r="K794" s="25">
        <v>10467</v>
      </c>
      <c r="L794" s="26">
        <v>3948619</v>
      </c>
      <c r="M794" s="24">
        <v>2104011000</v>
      </c>
      <c r="N794" s="25">
        <v>51683</v>
      </c>
      <c r="O794" s="25"/>
      <c r="P794" s="25"/>
      <c r="Q794" s="25"/>
      <c r="R794" s="25"/>
      <c r="S794" s="25" t="s">
        <v>12</v>
      </c>
      <c r="T794" s="25">
        <v>9.9259659036005391E-4</v>
      </c>
      <c r="U794" s="25">
        <v>365</v>
      </c>
      <c r="V794" s="29">
        <v>2.7194427133152102E-6</v>
      </c>
      <c r="W794" s="25">
        <v>10467</v>
      </c>
      <c r="X794" s="27">
        <v>3948619</v>
      </c>
      <c r="Y794" s="28">
        <f t="shared" si="24"/>
        <v>2.7233115468409687E-3</v>
      </c>
      <c r="AA794" t="str">
        <f t="shared" si="25"/>
        <v>2104011000-51683-VOC</v>
      </c>
      <c r="AB794" t="str">
        <f>IF(COUNTIF('NP-NRModel-MAR-WILDFIRES Modifi'!V:V, AA794)=0, "Missing", "")</f>
        <v/>
      </c>
    </row>
    <row r="795" spans="1:28" hidden="1" x14ac:dyDescent="0.3">
      <c r="A795" s="24">
        <v>2302002100</v>
      </c>
      <c r="B795" s="40">
        <v>11001</v>
      </c>
      <c r="C795" s="25"/>
      <c r="D795" s="25"/>
      <c r="E795" s="25"/>
      <c r="F795" s="25"/>
      <c r="G795" s="25" t="s">
        <v>12</v>
      </c>
      <c r="H795" s="25">
        <v>6.9864791666568697</v>
      </c>
      <c r="I795" s="25">
        <v>153</v>
      </c>
      <c r="J795" s="25">
        <v>4.5663262527169103E-2</v>
      </c>
      <c r="K795" s="25">
        <v>10467</v>
      </c>
      <c r="L795" s="26">
        <v>1576924</v>
      </c>
      <c r="M795" s="24">
        <v>2302002100</v>
      </c>
      <c r="N795" s="25">
        <v>11001</v>
      </c>
      <c r="O795" s="25"/>
      <c r="P795" s="25"/>
      <c r="Q795" s="25"/>
      <c r="R795" s="25"/>
      <c r="S795" s="25" t="s">
        <v>12</v>
      </c>
      <c r="T795" s="25">
        <v>16.767549999976598</v>
      </c>
      <c r="U795" s="25">
        <v>365</v>
      </c>
      <c r="V795" s="25">
        <v>4.5938493150620797E-2</v>
      </c>
      <c r="W795" s="25">
        <v>10467</v>
      </c>
      <c r="X795" s="27">
        <v>1576924</v>
      </c>
      <c r="Y795" s="28">
        <f t="shared" si="24"/>
        <v>2.7233115468409418E-3</v>
      </c>
      <c r="AA795" t="str">
        <f t="shared" si="25"/>
        <v>2302002100-11001-VOC</v>
      </c>
      <c r="AB795" t="str">
        <f>IF(COUNTIF('NP-NRModel-MAR-WILDFIRES Modifi'!V:V, AA795)=0, "Missing", "")</f>
        <v/>
      </c>
    </row>
    <row r="796" spans="1:28" hidden="1" x14ac:dyDescent="0.3">
      <c r="A796" s="24">
        <v>2302002100</v>
      </c>
      <c r="B796" s="40">
        <v>24009</v>
      </c>
      <c r="C796" s="25"/>
      <c r="D796" s="25"/>
      <c r="E796" s="25"/>
      <c r="F796" s="25"/>
      <c r="G796" s="25" t="s">
        <v>12</v>
      </c>
      <c r="H796" s="25">
        <v>0.41643979166608303</v>
      </c>
      <c r="I796" s="25">
        <v>153</v>
      </c>
      <c r="J796" s="25">
        <v>2.7218287036998899E-3</v>
      </c>
      <c r="K796" s="25">
        <v>10467</v>
      </c>
      <c r="L796" s="26">
        <v>774083</v>
      </c>
      <c r="M796" s="24">
        <v>2302002100</v>
      </c>
      <c r="N796" s="25">
        <v>24009</v>
      </c>
      <c r="O796" s="25"/>
      <c r="P796" s="25"/>
      <c r="Q796" s="25"/>
      <c r="R796" s="25"/>
      <c r="S796" s="25" t="s">
        <v>12</v>
      </c>
      <c r="T796" s="25">
        <v>0.99945549999860095</v>
      </c>
      <c r="U796" s="25">
        <v>365</v>
      </c>
      <c r="V796" s="25">
        <v>2.7382342465715102E-3</v>
      </c>
      <c r="W796" s="25">
        <v>10467</v>
      </c>
      <c r="X796" s="27">
        <v>774083</v>
      </c>
      <c r="Y796" s="28">
        <f t="shared" si="24"/>
        <v>2.7233115468409549E-3</v>
      </c>
      <c r="AA796" t="str">
        <f t="shared" si="25"/>
        <v>2302002100-24009-VOC</v>
      </c>
      <c r="AB796" t="str">
        <f>IF(COUNTIF('NP-NRModel-MAR-WILDFIRES Modifi'!V:V, AA796)=0, "Missing", "")</f>
        <v/>
      </c>
    </row>
    <row r="797" spans="1:28" hidden="1" x14ac:dyDescent="0.3">
      <c r="A797" s="24">
        <v>2302002100</v>
      </c>
      <c r="B797" s="40">
        <v>24017</v>
      </c>
      <c r="C797" s="25"/>
      <c r="D797" s="25"/>
      <c r="E797" s="25"/>
      <c r="F797" s="25"/>
      <c r="G797" s="25" t="s">
        <v>12</v>
      </c>
      <c r="H797" s="25">
        <v>0.83480916666549598</v>
      </c>
      <c r="I797" s="25">
        <v>153</v>
      </c>
      <c r="J797" s="25">
        <v>5.4562690631731799E-3</v>
      </c>
      <c r="K797" s="25">
        <v>10467</v>
      </c>
      <c r="L797" s="26">
        <v>1807744</v>
      </c>
      <c r="M797" s="24">
        <v>2302002100</v>
      </c>
      <c r="N797" s="25">
        <v>24017</v>
      </c>
      <c r="O797" s="25"/>
      <c r="P797" s="25"/>
      <c r="Q797" s="25"/>
      <c r="R797" s="25"/>
      <c r="S797" s="25" t="s">
        <v>12</v>
      </c>
      <c r="T797" s="25">
        <v>2.0035419999971902</v>
      </c>
      <c r="U797" s="25">
        <v>365</v>
      </c>
      <c r="V797" s="25">
        <v>5.4891561643758699E-3</v>
      </c>
      <c r="W797" s="25">
        <v>10467</v>
      </c>
      <c r="X797" s="27">
        <v>1807744</v>
      </c>
      <c r="Y797" s="28">
        <f t="shared" si="24"/>
        <v>2.7233115468409605E-3</v>
      </c>
      <c r="AA797" t="str">
        <f t="shared" si="25"/>
        <v>2302002100-24017-VOC</v>
      </c>
      <c r="AB797" t="str">
        <f>IF(COUNTIF('NP-NRModel-MAR-WILDFIRES Modifi'!V:V, AA797)=0, "Missing", "")</f>
        <v/>
      </c>
    </row>
    <row r="798" spans="1:28" hidden="1" x14ac:dyDescent="0.3">
      <c r="A798" s="24">
        <v>2302002100</v>
      </c>
      <c r="B798" s="40">
        <v>24021</v>
      </c>
      <c r="C798" s="25"/>
      <c r="D798" s="25"/>
      <c r="E798" s="25"/>
      <c r="F798" s="25"/>
      <c r="G798" s="25" t="s">
        <v>12</v>
      </c>
      <c r="H798" s="25">
        <v>1.79990708333081</v>
      </c>
      <c r="I798" s="25">
        <v>153</v>
      </c>
      <c r="J798" s="25">
        <v>1.17640985838615E-2</v>
      </c>
      <c r="K798" s="25">
        <v>10467</v>
      </c>
      <c r="L798" s="26">
        <v>2464579</v>
      </c>
      <c r="M798" s="24">
        <v>2302002100</v>
      </c>
      <c r="N798" s="25">
        <v>24021</v>
      </c>
      <c r="O798" s="25"/>
      <c r="P798" s="25"/>
      <c r="Q798" s="25"/>
      <c r="R798" s="25"/>
      <c r="S798" s="25" t="s">
        <v>12</v>
      </c>
      <c r="T798" s="25">
        <v>4.3197769999939597</v>
      </c>
      <c r="U798" s="25">
        <v>365</v>
      </c>
      <c r="V798" s="25">
        <v>1.1835005479435501E-2</v>
      </c>
      <c r="W798" s="25">
        <v>10467</v>
      </c>
      <c r="X798" s="27">
        <v>2464579</v>
      </c>
      <c r="Y798" s="28">
        <f t="shared" si="24"/>
        <v>2.7233115468409479E-3</v>
      </c>
      <c r="AA798" t="str">
        <f t="shared" si="25"/>
        <v>2302002100-24021-VOC</v>
      </c>
      <c r="AB798" t="str">
        <f>IF(COUNTIF('NP-NRModel-MAR-WILDFIRES Modifi'!V:V, AA798)=0, "Missing", "")</f>
        <v/>
      </c>
    </row>
    <row r="799" spans="1:28" hidden="1" x14ac:dyDescent="0.3">
      <c r="A799" s="24">
        <v>2302002100</v>
      </c>
      <c r="B799" s="40">
        <v>24031</v>
      </c>
      <c r="C799" s="25"/>
      <c r="D799" s="25"/>
      <c r="E799" s="25"/>
      <c r="F799" s="25"/>
      <c r="G799" s="25" t="s">
        <v>12</v>
      </c>
      <c r="H799" s="25">
        <v>7.36907083332299</v>
      </c>
      <c r="I799" s="25">
        <v>153</v>
      </c>
      <c r="J799" s="25">
        <v>4.8163861655705797E-2</v>
      </c>
      <c r="K799" s="25">
        <v>10467</v>
      </c>
      <c r="L799" s="26">
        <v>2434229</v>
      </c>
      <c r="M799" s="24">
        <v>2302002100</v>
      </c>
      <c r="N799" s="25">
        <v>24031</v>
      </c>
      <c r="O799" s="25"/>
      <c r="P799" s="25"/>
      <c r="Q799" s="25"/>
      <c r="R799" s="25"/>
      <c r="S799" s="25" t="s">
        <v>12</v>
      </c>
      <c r="T799" s="25">
        <v>17.6857699999752</v>
      </c>
      <c r="U799" s="25">
        <v>365</v>
      </c>
      <c r="V799" s="25">
        <v>4.8454164383493703E-2</v>
      </c>
      <c r="W799" s="25">
        <v>10467</v>
      </c>
      <c r="X799" s="27">
        <v>2434229</v>
      </c>
      <c r="Y799" s="28">
        <f t="shared" si="24"/>
        <v>2.723311546840954E-3</v>
      </c>
      <c r="AA799" t="str">
        <f t="shared" si="25"/>
        <v>2302002100-24031-VOC</v>
      </c>
      <c r="AB799" t="str">
        <f>IF(COUNTIF('NP-NRModel-MAR-WILDFIRES Modifi'!V:V, AA799)=0, "Missing", "")</f>
        <v/>
      </c>
    </row>
    <row r="800" spans="1:28" hidden="1" x14ac:dyDescent="0.3">
      <c r="A800" s="24">
        <v>2302002100</v>
      </c>
      <c r="B800" s="40">
        <v>24033</v>
      </c>
      <c r="C800" s="25"/>
      <c r="D800" s="25"/>
      <c r="E800" s="25"/>
      <c r="F800" s="25"/>
      <c r="G800" s="25" t="s">
        <v>12</v>
      </c>
      <c r="H800" s="25">
        <v>5.4038166666590897</v>
      </c>
      <c r="I800" s="25">
        <v>153</v>
      </c>
      <c r="J800" s="25">
        <v>3.5319063180778397E-2</v>
      </c>
      <c r="K800" s="25">
        <v>10467</v>
      </c>
      <c r="L800" s="26">
        <v>3892454</v>
      </c>
      <c r="M800" s="24">
        <v>2302002100</v>
      </c>
      <c r="N800" s="25">
        <v>24033</v>
      </c>
      <c r="O800" s="25"/>
      <c r="P800" s="25"/>
      <c r="Q800" s="25"/>
      <c r="R800" s="25"/>
      <c r="S800" s="25" t="s">
        <v>12</v>
      </c>
      <c r="T800" s="25">
        <v>12.9691599999817</v>
      </c>
      <c r="U800" s="25">
        <v>365</v>
      </c>
      <c r="V800" s="25">
        <v>3.5531945205429502E-2</v>
      </c>
      <c r="W800" s="25">
        <v>10467</v>
      </c>
      <c r="X800" s="27">
        <v>3892454</v>
      </c>
      <c r="Y800" s="28">
        <f t="shared" si="24"/>
        <v>2.7233115468409852E-3</v>
      </c>
      <c r="AA800" t="str">
        <f t="shared" si="25"/>
        <v>2302002100-24033-VOC</v>
      </c>
      <c r="AB800" t="str">
        <f>IF(COUNTIF('NP-NRModel-MAR-WILDFIRES Modifi'!V:V, AA800)=0, "Missing", "")</f>
        <v/>
      </c>
    </row>
    <row r="801" spans="1:28" hidden="1" x14ac:dyDescent="0.3">
      <c r="A801" s="24">
        <v>2302002100</v>
      </c>
      <c r="B801" s="40">
        <v>51013</v>
      </c>
      <c r="C801" s="25"/>
      <c r="D801" s="25"/>
      <c r="E801" s="25"/>
      <c r="F801" s="25"/>
      <c r="G801" s="25" t="s">
        <v>12</v>
      </c>
      <c r="H801" s="25">
        <v>2.1843508333302699</v>
      </c>
      <c r="I801" s="25">
        <v>153</v>
      </c>
      <c r="J801" s="25">
        <v>1.4276802832224E-2</v>
      </c>
      <c r="K801" s="25">
        <v>10467</v>
      </c>
      <c r="L801" s="26">
        <v>467251</v>
      </c>
      <c r="M801" s="24">
        <v>2302002100</v>
      </c>
      <c r="N801" s="25">
        <v>51013</v>
      </c>
      <c r="O801" s="25"/>
      <c r="P801" s="25"/>
      <c r="Q801" s="25"/>
      <c r="R801" s="25"/>
      <c r="S801" s="25" t="s">
        <v>12</v>
      </c>
      <c r="T801" s="25">
        <v>5.2424419999926597</v>
      </c>
      <c r="U801" s="25">
        <v>365</v>
      </c>
      <c r="V801" s="25">
        <v>1.4362854794500401E-2</v>
      </c>
      <c r="W801" s="25">
        <v>10467</v>
      </c>
      <c r="X801" s="27">
        <v>467251</v>
      </c>
      <c r="Y801" s="28">
        <f t="shared" si="24"/>
        <v>2.7233115468409549E-3</v>
      </c>
      <c r="AA801" t="str">
        <f t="shared" si="25"/>
        <v>2302002100-51013-VOC</v>
      </c>
      <c r="AB801" t="str">
        <f>IF(COUNTIF('NP-NRModel-MAR-WILDFIRES Modifi'!V:V, AA801)=0, "Missing", "")</f>
        <v/>
      </c>
    </row>
    <row r="802" spans="1:28" hidden="1" x14ac:dyDescent="0.3">
      <c r="A802" s="24">
        <v>2302002100</v>
      </c>
      <c r="B802" s="40">
        <v>51059</v>
      </c>
      <c r="C802" s="25"/>
      <c r="D802" s="25"/>
      <c r="E802" s="25"/>
      <c r="F802" s="25"/>
      <c r="G802" s="25" t="s">
        <v>12</v>
      </c>
      <c r="H802" s="25">
        <v>9.1588249999871891</v>
      </c>
      <c r="I802" s="25">
        <v>153</v>
      </c>
      <c r="J802" s="25">
        <v>5.98616013071058E-2</v>
      </c>
      <c r="K802" s="25">
        <v>10467</v>
      </c>
      <c r="L802" s="26">
        <v>4048531</v>
      </c>
      <c r="M802" s="24">
        <v>2302002100</v>
      </c>
      <c r="N802" s="25">
        <v>51059</v>
      </c>
      <c r="O802" s="25"/>
      <c r="P802" s="25"/>
      <c r="Q802" s="25"/>
      <c r="R802" s="25"/>
      <c r="S802" s="25" t="s">
        <v>12</v>
      </c>
      <c r="T802" s="25">
        <v>21.9811799999691</v>
      </c>
      <c r="U802" s="25">
        <v>365</v>
      </c>
      <c r="V802" s="25">
        <v>6.0222410958819597E-2</v>
      </c>
      <c r="W802" s="25">
        <v>10467</v>
      </c>
      <c r="X802" s="27">
        <v>4048531</v>
      </c>
      <c r="Y802" s="28">
        <f t="shared" si="24"/>
        <v>2.723311546840977E-3</v>
      </c>
      <c r="AA802" t="str">
        <f t="shared" si="25"/>
        <v>2302002100-51059-VOC</v>
      </c>
      <c r="AB802" t="str">
        <f>IF(COUNTIF('NP-NRModel-MAR-WILDFIRES Modifi'!V:V, AA802)=0, "Missing", "")</f>
        <v/>
      </c>
    </row>
    <row r="803" spans="1:28" hidden="1" x14ac:dyDescent="0.3">
      <c r="A803" s="24">
        <v>2302002100</v>
      </c>
      <c r="B803" s="40">
        <v>51107</v>
      </c>
      <c r="C803" s="25"/>
      <c r="D803" s="25"/>
      <c r="E803" s="25"/>
      <c r="F803" s="25"/>
      <c r="G803" s="25" t="s">
        <v>12</v>
      </c>
      <c r="H803" s="25">
        <v>2.8831508333292999</v>
      </c>
      <c r="I803" s="25">
        <v>153</v>
      </c>
      <c r="J803" s="25">
        <v>1.8844123093655501E-2</v>
      </c>
      <c r="K803" s="25">
        <v>10467</v>
      </c>
      <c r="L803" s="26">
        <v>2652479</v>
      </c>
      <c r="M803" s="24">
        <v>2302002100</v>
      </c>
      <c r="N803" s="25">
        <v>51107</v>
      </c>
      <c r="O803" s="25"/>
      <c r="P803" s="25"/>
      <c r="Q803" s="25"/>
      <c r="R803" s="25"/>
      <c r="S803" s="25" t="s">
        <v>12</v>
      </c>
      <c r="T803" s="25">
        <v>6.9195619999903402</v>
      </c>
      <c r="U803" s="25">
        <v>365</v>
      </c>
      <c r="V803" s="25">
        <v>1.89577041095625E-2</v>
      </c>
      <c r="W803" s="25">
        <v>10467</v>
      </c>
      <c r="X803" s="27">
        <v>2652479</v>
      </c>
      <c r="Y803" s="28">
        <f t="shared" si="24"/>
        <v>2.7233115468409427E-3</v>
      </c>
      <c r="AA803" t="str">
        <f t="shared" si="25"/>
        <v>2302002100-51107-VOC</v>
      </c>
      <c r="AB803" t="str">
        <f>IF(COUNTIF('NP-NRModel-MAR-WILDFIRES Modifi'!V:V, AA803)=0, "Missing", "")</f>
        <v/>
      </c>
    </row>
    <row r="804" spans="1:28" hidden="1" x14ac:dyDescent="0.3">
      <c r="A804" s="24">
        <v>2302002100</v>
      </c>
      <c r="B804" s="40">
        <v>51153</v>
      </c>
      <c r="C804" s="25"/>
      <c r="D804" s="25"/>
      <c r="E804" s="25"/>
      <c r="F804" s="25"/>
      <c r="G804" s="25" t="s">
        <v>12</v>
      </c>
      <c r="H804" s="25">
        <v>3.0108620833291102</v>
      </c>
      <c r="I804" s="25">
        <v>153</v>
      </c>
      <c r="J804" s="25">
        <v>1.9678837145941899E-2</v>
      </c>
      <c r="K804" s="25">
        <v>10467</v>
      </c>
      <c r="L804" s="26">
        <v>1212290</v>
      </c>
      <c r="M804" s="24">
        <v>2302002100</v>
      </c>
      <c r="N804" s="25">
        <v>51153</v>
      </c>
      <c r="O804" s="25"/>
      <c r="P804" s="25"/>
      <c r="Q804" s="25"/>
      <c r="R804" s="25"/>
      <c r="S804" s="25" t="s">
        <v>12</v>
      </c>
      <c r="T804" s="25">
        <v>7.2260689999898702</v>
      </c>
      <c r="U804" s="25">
        <v>365</v>
      </c>
      <c r="V804" s="25">
        <v>1.97974493150407E-2</v>
      </c>
      <c r="W804" s="25">
        <v>10467</v>
      </c>
      <c r="X804" s="27">
        <v>1212290</v>
      </c>
      <c r="Y804" s="28">
        <f t="shared" si="24"/>
        <v>2.7233115468409566E-3</v>
      </c>
      <c r="AA804" t="str">
        <f t="shared" si="25"/>
        <v>2302002100-51153-VOC</v>
      </c>
      <c r="AB804" t="str">
        <f>IF(COUNTIF('NP-NRModel-MAR-WILDFIRES Modifi'!V:V, AA804)=0, "Missing", "")</f>
        <v/>
      </c>
    </row>
    <row r="805" spans="1:28" hidden="1" x14ac:dyDescent="0.3">
      <c r="A805" s="24">
        <v>2302002100</v>
      </c>
      <c r="B805" s="40">
        <v>51510</v>
      </c>
      <c r="C805" s="25"/>
      <c r="D805" s="25"/>
      <c r="E805" s="25"/>
      <c r="F805" s="25"/>
      <c r="G805" s="25" t="s">
        <v>12</v>
      </c>
      <c r="H805" s="25">
        <v>1.4683216666646099</v>
      </c>
      <c r="I805" s="25">
        <v>153</v>
      </c>
      <c r="J805" s="25">
        <v>9.5968736383307898E-3</v>
      </c>
      <c r="K805" s="25">
        <v>10467</v>
      </c>
      <c r="L805" s="26">
        <v>3498884</v>
      </c>
      <c r="M805" s="24">
        <v>2302002100</v>
      </c>
      <c r="N805" s="25">
        <v>51510</v>
      </c>
      <c r="O805" s="25"/>
      <c r="P805" s="25"/>
      <c r="Q805" s="25"/>
      <c r="R805" s="25"/>
      <c r="S805" s="25" t="s">
        <v>12</v>
      </c>
      <c r="T805" s="25">
        <v>3.5239719999950401</v>
      </c>
      <c r="U805" s="25">
        <v>365</v>
      </c>
      <c r="V805" s="25">
        <v>9.6547178082055894E-3</v>
      </c>
      <c r="W805" s="25">
        <v>10467</v>
      </c>
      <c r="X805" s="27">
        <v>3498884</v>
      </c>
      <c r="Y805" s="28">
        <f t="shared" si="24"/>
        <v>2.7233115468409787E-3</v>
      </c>
      <c r="AA805" t="str">
        <f t="shared" si="25"/>
        <v>2302002100-51510-VOC</v>
      </c>
      <c r="AB805" t="str">
        <f>IF(COUNTIF('NP-NRModel-MAR-WILDFIRES Modifi'!V:V, AA805)=0, "Missing", "")</f>
        <v/>
      </c>
    </row>
    <row r="806" spans="1:28" hidden="1" x14ac:dyDescent="0.3">
      <c r="A806" s="24">
        <v>2302002100</v>
      </c>
      <c r="B806" s="40">
        <v>51600</v>
      </c>
      <c r="C806" s="25"/>
      <c r="D806" s="25"/>
      <c r="E806" s="25"/>
      <c r="F806" s="25"/>
      <c r="G806" s="25" t="s">
        <v>12</v>
      </c>
      <c r="H806" s="25">
        <v>0.61556624999913701</v>
      </c>
      <c r="I806" s="25">
        <v>153</v>
      </c>
      <c r="J806" s="25">
        <v>4.0233088235237698E-3</v>
      </c>
      <c r="K806" s="25">
        <v>10467</v>
      </c>
      <c r="L806" s="26">
        <v>2784766</v>
      </c>
      <c r="M806" s="24">
        <v>2302002100</v>
      </c>
      <c r="N806" s="25">
        <v>51600</v>
      </c>
      <c r="O806" s="25"/>
      <c r="P806" s="25"/>
      <c r="Q806" s="25"/>
      <c r="R806" s="25"/>
      <c r="S806" s="25" t="s">
        <v>12</v>
      </c>
      <c r="T806" s="25">
        <v>1.47735899999792</v>
      </c>
      <c r="U806" s="25">
        <v>365</v>
      </c>
      <c r="V806" s="25">
        <v>4.0475589041039E-3</v>
      </c>
      <c r="W806" s="25">
        <v>10467</v>
      </c>
      <c r="X806" s="27">
        <v>2784766</v>
      </c>
      <c r="Y806" s="28">
        <f t="shared" si="24"/>
        <v>2.7233115468409739E-3</v>
      </c>
      <c r="AA806" t="str">
        <f t="shared" si="25"/>
        <v>2302002100-51600-VOC</v>
      </c>
      <c r="AB806" t="str">
        <f>IF(COUNTIF('NP-NRModel-MAR-WILDFIRES Modifi'!V:V, AA806)=0, "Missing", "")</f>
        <v/>
      </c>
    </row>
    <row r="807" spans="1:28" hidden="1" x14ac:dyDescent="0.3">
      <c r="A807" s="24">
        <v>2302002100</v>
      </c>
      <c r="B807" s="40">
        <v>51610</v>
      </c>
      <c r="C807" s="25"/>
      <c r="D807" s="25"/>
      <c r="E807" s="25"/>
      <c r="F807" s="25"/>
      <c r="G807" s="25" t="s">
        <v>12</v>
      </c>
      <c r="H807" s="25">
        <v>0.229005874999679</v>
      </c>
      <c r="I807" s="25">
        <v>153</v>
      </c>
      <c r="J807" s="25">
        <v>1.4967704248345E-3</v>
      </c>
      <c r="K807" s="25">
        <v>10467</v>
      </c>
      <c r="L807" s="26">
        <v>461690</v>
      </c>
      <c r="M807" s="24">
        <v>2302002100</v>
      </c>
      <c r="N807" s="25">
        <v>51610</v>
      </c>
      <c r="O807" s="25"/>
      <c r="P807" s="25"/>
      <c r="Q807" s="25"/>
      <c r="R807" s="25"/>
      <c r="S807" s="25" t="s">
        <v>12</v>
      </c>
      <c r="T807" s="25">
        <v>0.54961409999922906</v>
      </c>
      <c r="U807" s="25">
        <v>365</v>
      </c>
      <c r="V807" s="25">
        <v>1.5057920547923999E-3</v>
      </c>
      <c r="W807" s="25">
        <v>10467</v>
      </c>
      <c r="X807" s="27">
        <v>461690</v>
      </c>
      <c r="Y807" s="28">
        <f t="shared" si="24"/>
        <v>2.7233115468409553E-3</v>
      </c>
      <c r="AA807" t="str">
        <f t="shared" si="25"/>
        <v>2302002100-51610-VOC</v>
      </c>
      <c r="AB807" t="str">
        <f>IF(COUNTIF('NP-NRModel-MAR-WILDFIRES Modifi'!V:V, AA807)=0, "Missing", "")</f>
        <v/>
      </c>
    </row>
    <row r="808" spans="1:28" hidden="1" x14ac:dyDescent="0.3">
      <c r="A808" s="24">
        <v>2302002100</v>
      </c>
      <c r="B808" s="40">
        <v>51683</v>
      </c>
      <c r="C808" s="25"/>
      <c r="D808" s="25"/>
      <c r="E808" s="25"/>
      <c r="F808" s="25"/>
      <c r="G808" s="25" t="s">
        <v>12</v>
      </c>
      <c r="H808" s="25">
        <v>0.47735791666599803</v>
      </c>
      <c r="I808" s="25">
        <v>153</v>
      </c>
      <c r="J808" s="25">
        <v>3.1199863834378999E-3</v>
      </c>
      <c r="K808" s="25">
        <v>10467</v>
      </c>
      <c r="L808" s="26">
        <v>2935305</v>
      </c>
      <c r="M808" s="24">
        <v>2302002100</v>
      </c>
      <c r="N808" s="25">
        <v>51683</v>
      </c>
      <c r="O808" s="25"/>
      <c r="P808" s="25"/>
      <c r="Q808" s="25"/>
      <c r="R808" s="25"/>
      <c r="S808" s="25" t="s">
        <v>12</v>
      </c>
      <c r="T808" s="25">
        <v>1.1456589999983899</v>
      </c>
      <c r="U808" s="25">
        <v>365</v>
      </c>
      <c r="V808" s="25">
        <v>3.1387917808175202E-3</v>
      </c>
      <c r="W808" s="25">
        <v>10467</v>
      </c>
      <c r="X808" s="27">
        <v>2935305</v>
      </c>
      <c r="Y808" s="28">
        <f t="shared" si="24"/>
        <v>2.7233115468409748E-3</v>
      </c>
      <c r="AA808" t="str">
        <f t="shared" si="25"/>
        <v>2302002100-51683-VOC</v>
      </c>
      <c r="AB808" t="str">
        <f>IF(COUNTIF('NP-NRModel-MAR-WILDFIRES Modifi'!V:V, AA808)=0, "Missing", "")</f>
        <v/>
      </c>
    </row>
    <row r="809" spans="1:28" hidden="1" x14ac:dyDescent="0.3">
      <c r="A809" s="24">
        <v>2302002100</v>
      </c>
      <c r="B809" s="40">
        <v>51685</v>
      </c>
      <c r="C809" s="25"/>
      <c r="D809" s="25"/>
      <c r="E809" s="25"/>
      <c r="F809" s="25"/>
      <c r="G809" s="25" t="s">
        <v>12</v>
      </c>
      <c r="H809" s="25">
        <v>0.14926854166645701</v>
      </c>
      <c r="I809" s="25">
        <v>153</v>
      </c>
      <c r="J809" s="25">
        <v>9.7561138344089799E-4</v>
      </c>
      <c r="K809" s="25">
        <v>10467</v>
      </c>
      <c r="L809" s="26">
        <v>116836</v>
      </c>
      <c r="M809" s="24">
        <v>2302002100</v>
      </c>
      <c r="N809" s="25">
        <v>51685</v>
      </c>
      <c r="O809" s="25"/>
      <c r="P809" s="25"/>
      <c r="Q809" s="25"/>
      <c r="R809" s="25"/>
      <c r="S809" s="25" t="s">
        <v>12</v>
      </c>
      <c r="T809" s="25">
        <v>0.35824449999949898</v>
      </c>
      <c r="U809" s="25">
        <v>365</v>
      </c>
      <c r="V809" s="25">
        <v>9.8149178082054507E-4</v>
      </c>
      <c r="W809" s="25">
        <v>10467</v>
      </c>
      <c r="X809" s="27">
        <v>116836</v>
      </c>
      <c r="Y809" s="28">
        <f t="shared" si="24"/>
        <v>2.7233115468409492E-3</v>
      </c>
      <c r="AA809" t="str">
        <f t="shared" si="25"/>
        <v>2302002100-51685-VOC</v>
      </c>
      <c r="AB809" t="str">
        <f>IF(COUNTIF('NP-NRModel-MAR-WILDFIRES Modifi'!V:V, AA809)=0, "Missing", "")</f>
        <v/>
      </c>
    </row>
    <row r="810" spans="1:28" hidden="1" x14ac:dyDescent="0.3">
      <c r="A810" s="24">
        <v>2302002200</v>
      </c>
      <c r="B810" s="40">
        <v>11001</v>
      </c>
      <c r="C810" s="25"/>
      <c r="D810" s="25"/>
      <c r="E810" s="25"/>
      <c r="F810" s="25"/>
      <c r="G810" s="25" t="s">
        <v>12</v>
      </c>
      <c r="H810" s="25">
        <v>26.230937499963201</v>
      </c>
      <c r="I810" s="25">
        <v>153</v>
      </c>
      <c r="J810" s="25">
        <v>0.17144403594747201</v>
      </c>
      <c r="K810" s="25">
        <v>10467</v>
      </c>
      <c r="L810" s="26">
        <v>2411197</v>
      </c>
      <c r="M810" s="24">
        <v>2302002200</v>
      </c>
      <c r="N810" s="25">
        <v>11001</v>
      </c>
      <c r="O810" s="25"/>
      <c r="P810" s="25"/>
      <c r="Q810" s="25"/>
      <c r="R810" s="25"/>
      <c r="S810" s="25" t="s">
        <v>12</v>
      </c>
      <c r="T810" s="25">
        <v>62.954249999911802</v>
      </c>
      <c r="U810" s="25">
        <v>365</v>
      </c>
      <c r="V810" s="25">
        <v>0.172477397260032</v>
      </c>
      <c r="W810" s="25">
        <v>10467</v>
      </c>
      <c r="X810" s="27">
        <v>2411197</v>
      </c>
      <c r="Y810" s="28">
        <f t="shared" si="24"/>
        <v>2.7233115468409553E-3</v>
      </c>
      <c r="AA810" t="str">
        <f t="shared" si="25"/>
        <v>2302002200-11001-VOC</v>
      </c>
      <c r="AB810" t="str">
        <f>IF(COUNTIF('NP-NRModel-MAR-WILDFIRES Modifi'!V:V, AA810)=0, "Missing", "")</f>
        <v/>
      </c>
    </row>
    <row r="811" spans="1:28" hidden="1" x14ac:dyDescent="0.3">
      <c r="A811" s="24">
        <v>2302002200</v>
      </c>
      <c r="B811" s="40">
        <v>24009</v>
      </c>
      <c r="C811" s="25"/>
      <c r="D811" s="25"/>
      <c r="E811" s="25"/>
      <c r="F811" s="25"/>
      <c r="G811" s="25" t="s">
        <v>12</v>
      </c>
      <c r="H811" s="25">
        <v>1.5935220833310999</v>
      </c>
      <c r="I811" s="25">
        <v>153</v>
      </c>
      <c r="J811" s="25">
        <v>1.0415177015235901E-2</v>
      </c>
      <c r="K811" s="25">
        <v>10467</v>
      </c>
      <c r="L811" s="26">
        <v>238545</v>
      </c>
      <c r="M811" s="24">
        <v>2302002200</v>
      </c>
      <c r="N811" s="25">
        <v>24009</v>
      </c>
      <c r="O811" s="25"/>
      <c r="P811" s="25"/>
      <c r="Q811" s="25"/>
      <c r="R811" s="25"/>
      <c r="S811" s="25" t="s">
        <v>12</v>
      </c>
      <c r="T811" s="25">
        <v>3.8244529999946102</v>
      </c>
      <c r="U811" s="25">
        <v>365</v>
      </c>
      <c r="V811" s="25">
        <v>1.0477953424642699E-2</v>
      </c>
      <c r="W811" s="25">
        <v>10467</v>
      </c>
      <c r="X811" s="27">
        <v>238545</v>
      </c>
      <c r="Y811" s="28">
        <f t="shared" si="24"/>
        <v>2.7233115468409674E-3</v>
      </c>
      <c r="AA811" t="str">
        <f t="shared" si="25"/>
        <v>2302002200-24009-VOC</v>
      </c>
      <c r="AB811" t="str">
        <f>IF(COUNTIF('NP-NRModel-MAR-WILDFIRES Modifi'!V:V, AA811)=0, "Missing", "")</f>
        <v/>
      </c>
    </row>
    <row r="812" spans="1:28" hidden="1" x14ac:dyDescent="0.3">
      <c r="A812" s="24">
        <v>2302002200</v>
      </c>
      <c r="B812" s="40">
        <v>24017</v>
      </c>
      <c r="C812" s="25"/>
      <c r="D812" s="25"/>
      <c r="E812" s="25"/>
      <c r="F812" s="25"/>
      <c r="G812" s="25" t="s">
        <v>12</v>
      </c>
      <c r="H812" s="25">
        <v>3.3746716666619299</v>
      </c>
      <c r="I812" s="25">
        <v>153</v>
      </c>
      <c r="J812" s="25">
        <v>2.2056677559881901E-2</v>
      </c>
      <c r="K812" s="25">
        <v>10467</v>
      </c>
      <c r="L812" s="26">
        <v>2287106</v>
      </c>
      <c r="M812" s="24">
        <v>2302002200</v>
      </c>
      <c r="N812" s="25">
        <v>24017</v>
      </c>
      <c r="O812" s="25"/>
      <c r="P812" s="25"/>
      <c r="Q812" s="25"/>
      <c r="R812" s="25"/>
      <c r="S812" s="25" t="s">
        <v>12</v>
      </c>
      <c r="T812" s="25">
        <v>8.0992119999886505</v>
      </c>
      <c r="U812" s="25">
        <v>365</v>
      </c>
      <c r="V812" s="25">
        <v>2.21896219177771E-2</v>
      </c>
      <c r="W812" s="25">
        <v>10467</v>
      </c>
      <c r="X812" s="27">
        <v>2287106</v>
      </c>
      <c r="Y812" s="28">
        <f t="shared" si="24"/>
        <v>2.7233115468409531E-3</v>
      </c>
      <c r="AA812" t="str">
        <f t="shared" si="25"/>
        <v>2302002200-24017-VOC</v>
      </c>
      <c r="AB812" t="str">
        <f>IF(COUNTIF('NP-NRModel-MAR-WILDFIRES Modifi'!V:V, AA812)=0, "Missing", "")</f>
        <v/>
      </c>
    </row>
    <row r="813" spans="1:28" hidden="1" x14ac:dyDescent="0.3">
      <c r="A813" s="24">
        <v>2302002200</v>
      </c>
      <c r="B813" s="40">
        <v>24021</v>
      </c>
      <c r="C813" s="25"/>
      <c r="D813" s="25"/>
      <c r="E813" s="25"/>
      <c r="F813" s="25"/>
      <c r="G813" s="25" t="s">
        <v>12</v>
      </c>
      <c r="H813" s="25">
        <v>6.12564999999144</v>
      </c>
      <c r="I813" s="25">
        <v>153</v>
      </c>
      <c r="J813" s="25">
        <v>4.0036928104519198E-2</v>
      </c>
      <c r="K813" s="25">
        <v>10467</v>
      </c>
      <c r="L813" s="26">
        <v>1746032</v>
      </c>
      <c r="M813" s="24">
        <v>2302002200</v>
      </c>
      <c r="N813" s="25">
        <v>24021</v>
      </c>
      <c r="O813" s="25"/>
      <c r="P813" s="25"/>
      <c r="Q813" s="25"/>
      <c r="R813" s="25"/>
      <c r="S813" s="25" t="s">
        <v>12</v>
      </c>
      <c r="T813" s="25">
        <v>14.701559999979301</v>
      </c>
      <c r="U813" s="25">
        <v>365</v>
      </c>
      <c r="V813" s="25">
        <v>4.0278246575285899E-2</v>
      </c>
      <c r="W813" s="25">
        <v>10467</v>
      </c>
      <c r="X813" s="27">
        <v>1746032</v>
      </c>
      <c r="Y813" s="28">
        <f t="shared" si="24"/>
        <v>2.7233115468409861E-3</v>
      </c>
      <c r="AA813" t="str">
        <f t="shared" si="25"/>
        <v>2302002200-24021-VOC</v>
      </c>
      <c r="AB813" t="str">
        <f>IF(COUNTIF('NP-NRModel-MAR-WILDFIRES Modifi'!V:V, AA813)=0, "Missing", "")</f>
        <v/>
      </c>
    </row>
    <row r="814" spans="1:28" hidden="1" x14ac:dyDescent="0.3">
      <c r="A814" s="24">
        <v>2302002200</v>
      </c>
      <c r="B814" s="40">
        <v>24031</v>
      </c>
      <c r="C814" s="25"/>
      <c r="D814" s="25"/>
      <c r="E814" s="25"/>
      <c r="F814" s="25"/>
      <c r="G814" s="25" t="s">
        <v>12</v>
      </c>
      <c r="H814" s="25">
        <v>26.6367499999626</v>
      </c>
      <c r="I814" s="25">
        <v>153</v>
      </c>
      <c r="J814" s="25">
        <v>0.174096405228514</v>
      </c>
      <c r="K814" s="25">
        <v>10467</v>
      </c>
      <c r="L814" s="26">
        <v>3852824</v>
      </c>
      <c r="M814" s="24">
        <v>2302002200</v>
      </c>
      <c r="N814" s="25">
        <v>24031</v>
      </c>
      <c r="O814" s="25"/>
      <c r="P814" s="25"/>
      <c r="Q814" s="25"/>
      <c r="R814" s="25"/>
      <c r="S814" s="25" t="s">
        <v>12</v>
      </c>
      <c r="T814" s="25">
        <v>63.928199999910603</v>
      </c>
      <c r="U814" s="25">
        <v>365</v>
      </c>
      <c r="V814" s="25">
        <v>0.17514575342441199</v>
      </c>
      <c r="W814" s="25">
        <v>10467</v>
      </c>
      <c r="X814" s="27">
        <v>3852824</v>
      </c>
      <c r="Y814" s="28">
        <f t="shared" si="24"/>
        <v>2.7233115468409475E-3</v>
      </c>
      <c r="AA814" t="str">
        <f t="shared" si="25"/>
        <v>2302002200-24031-VOC</v>
      </c>
      <c r="AB814" t="str">
        <f>IF(COUNTIF('NP-NRModel-MAR-WILDFIRES Modifi'!V:V, AA814)=0, "Missing", "")</f>
        <v/>
      </c>
    </row>
    <row r="815" spans="1:28" hidden="1" x14ac:dyDescent="0.3">
      <c r="A815" s="24">
        <v>2302002200</v>
      </c>
      <c r="B815" s="40">
        <v>24033</v>
      </c>
      <c r="C815" s="25"/>
      <c r="D815" s="25"/>
      <c r="E815" s="25"/>
      <c r="F815" s="25"/>
      <c r="G815" s="25" t="s">
        <v>12</v>
      </c>
      <c r="H815" s="25">
        <v>18.6735124999738</v>
      </c>
      <c r="I815" s="25">
        <v>153</v>
      </c>
      <c r="J815" s="25">
        <v>0.122049101307018</v>
      </c>
      <c r="K815" s="25">
        <v>10467</v>
      </c>
      <c r="L815" s="26">
        <v>895857</v>
      </c>
      <c r="M815" s="24">
        <v>2302002200</v>
      </c>
      <c r="N815" s="25">
        <v>24033</v>
      </c>
      <c r="O815" s="25"/>
      <c r="P815" s="25"/>
      <c r="Q815" s="25"/>
      <c r="R815" s="25"/>
      <c r="S815" s="25" t="s">
        <v>12</v>
      </c>
      <c r="T815" s="25">
        <v>44.816429999937</v>
      </c>
      <c r="U815" s="25">
        <v>365</v>
      </c>
      <c r="V815" s="25">
        <v>0.12278473972585401</v>
      </c>
      <c r="W815" s="25">
        <v>10467</v>
      </c>
      <c r="X815" s="27">
        <v>895857</v>
      </c>
      <c r="Y815" s="28">
        <f t="shared" si="24"/>
        <v>2.7233115468409592E-3</v>
      </c>
      <c r="AA815" t="str">
        <f t="shared" si="25"/>
        <v>2302002200-24033-VOC</v>
      </c>
      <c r="AB815" t="str">
        <f>IF(COUNTIF('NP-NRModel-MAR-WILDFIRES Modifi'!V:V, AA815)=0, "Missing", "")</f>
        <v/>
      </c>
    </row>
    <row r="816" spans="1:28" hidden="1" x14ac:dyDescent="0.3">
      <c r="A816" s="24">
        <v>2302002200</v>
      </c>
      <c r="B816" s="40">
        <v>51013</v>
      </c>
      <c r="C816" s="25"/>
      <c r="D816" s="25"/>
      <c r="E816" s="25"/>
      <c r="F816" s="25"/>
      <c r="G816" s="25" t="s">
        <v>12</v>
      </c>
      <c r="H816" s="25">
        <v>7.4903333333228401</v>
      </c>
      <c r="I816" s="25">
        <v>153</v>
      </c>
      <c r="J816" s="25">
        <v>4.8956427015181998E-2</v>
      </c>
      <c r="K816" s="25">
        <v>10467</v>
      </c>
      <c r="L816" s="26">
        <v>3478916</v>
      </c>
      <c r="M816" s="24">
        <v>2302002200</v>
      </c>
      <c r="N816" s="25">
        <v>51013</v>
      </c>
      <c r="O816" s="25"/>
      <c r="P816" s="25"/>
      <c r="Q816" s="25"/>
      <c r="R816" s="25"/>
      <c r="S816" s="25" t="s">
        <v>12</v>
      </c>
      <c r="T816" s="25">
        <v>17.976799999974698</v>
      </c>
      <c r="U816" s="25">
        <v>365</v>
      </c>
      <c r="V816" s="25">
        <v>4.9251506849245903E-2</v>
      </c>
      <c r="W816" s="25">
        <v>10467</v>
      </c>
      <c r="X816" s="27">
        <v>3478916</v>
      </c>
      <c r="Y816" s="28">
        <f t="shared" si="24"/>
        <v>2.7233115468409787E-3</v>
      </c>
      <c r="AA816" t="str">
        <f t="shared" si="25"/>
        <v>2302002200-51013-VOC</v>
      </c>
      <c r="AB816" t="str">
        <f>IF(COUNTIF('NP-NRModel-MAR-WILDFIRES Modifi'!V:V, AA816)=0, "Missing", "")</f>
        <v/>
      </c>
    </row>
    <row r="817" spans="1:28" hidden="1" x14ac:dyDescent="0.3">
      <c r="A817" s="24">
        <v>2302002200</v>
      </c>
      <c r="B817" s="40">
        <v>51059</v>
      </c>
      <c r="C817" s="25"/>
      <c r="D817" s="25"/>
      <c r="E817" s="25"/>
      <c r="F817" s="25"/>
      <c r="G817" s="25" t="s">
        <v>12</v>
      </c>
      <c r="H817" s="25">
        <v>33.497629166619802</v>
      </c>
      <c r="I817" s="25">
        <v>153</v>
      </c>
      <c r="J817" s="25">
        <v>0.218938752723005</v>
      </c>
      <c r="K817" s="25">
        <v>10467</v>
      </c>
      <c r="L817" s="26">
        <v>3218665</v>
      </c>
      <c r="M817" s="24">
        <v>2302002200</v>
      </c>
      <c r="N817" s="25">
        <v>51059</v>
      </c>
      <c r="O817" s="25"/>
      <c r="P817" s="25"/>
      <c r="Q817" s="25"/>
      <c r="R817" s="25"/>
      <c r="S817" s="25" t="s">
        <v>12</v>
      </c>
      <c r="T817" s="25">
        <v>80.394309999887795</v>
      </c>
      <c r="U817" s="25">
        <v>365</v>
      </c>
      <c r="V817" s="25">
        <v>0.22025838356133601</v>
      </c>
      <c r="W817" s="25">
        <v>10467</v>
      </c>
      <c r="X817" s="27">
        <v>3218665</v>
      </c>
      <c r="Y817" s="28">
        <f t="shared" si="24"/>
        <v>2.7233115468409466E-3</v>
      </c>
      <c r="AA817" t="str">
        <f t="shared" si="25"/>
        <v>2302002200-51059-VOC</v>
      </c>
      <c r="AB817" t="str">
        <f>IF(COUNTIF('NP-NRModel-MAR-WILDFIRES Modifi'!V:V, AA817)=0, "Missing", "")</f>
        <v/>
      </c>
    </row>
    <row r="818" spans="1:28" hidden="1" x14ac:dyDescent="0.3">
      <c r="A818" s="24">
        <v>2302002200</v>
      </c>
      <c r="B818" s="40">
        <v>51107</v>
      </c>
      <c r="C818" s="25"/>
      <c r="D818" s="25"/>
      <c r="E818" s="25"/>
      <c r="F818" s="25"/>
      <c r="G818" s="25" t="s">
        <v>12</v>
      </c>
      <c r="H818" s="25">
        <v>10.4134666666521</v>
      </c>
      <c r="I818" s="25">
        <v>153</v>
      </c>
      <c r="J818" s="25">
        <v>6.8061873638249004E-2</v>
      </c>
      <c r="K818" s="25">
        <v>10467</v>
      </c>
      <c r="L818" s="26">
        <v>2199993</v>
      </c>
      <c r="M818" s="24">
        <v>2302002200</v>
      </c>
      <c r="N818" s="25">
        <v>51107</v>
      </c>
      <c r="O818" s="25"/>
      <c r="P818" s="25"/>
      <c r="Q818" s="25"/>
      <c r="R818" s="25"/>
      <c r="S818" s="25" t="s">
        <v>12</v>
      </c>
      <c r="T818" s="25">
        <v>24.992319999964899</v>
      </c>
      <c r="U818" s="25">
        <v>365</v>
      </c>
      <c r="V818" s="25">
        <v>6.8472109588944993E-2</v>
      </c>
      <c r="W818" s="25">
        <v>10467</v>
      </c>
      <c r="X818" s="27">
        <v>2199993</v>
      </c>
      <c r="Y818" s="28">
        <f t="shared" si="24"/>
        <v>2.7233115468409735E-3</v>
      </c>
      <c r="AA818" t="str">
        <f t="shared" si="25"/>
        <v>2302002200-51107-VOC</v>
      </c>
      <c r="AB818" t="str">
        <f>IF(COUNTIF('NP-NRModel-MAR-WILDFIRES Modifi'!V:V, AA818)=0, "Missing", "")</f>
        <v/>
      </c>
    </row>
    <row r="819" spans="1:28" hidden="1" x14ac:dyDescent="0.3">
      <c r="A819" s="24">
        <v>2302002200</v>
      </c>
      <c r="B819" s="40">
        <v>51153</v>
      </c>
      <c r="C819" s="25"/>
      <c r="D819" s="25"/>
      <c r="E819" s="25"/>
      <c r="F819" s="25"/>
      <c r="G819" s="25" t="s">
        <v>12</v>
      </c>
      <c r="H819" s="25">
        <v>10.8086958333182</v>
      </c>
      <c r="I819" s="25">
        <v>153</v>
      </c>
      <c r="J819" s="25">
        <v>7.0645070806001298E-2</v>
      </c>
      <c r="K819" s="25">
        <v>10467</v>
      </c>
      <c r="L819" s="26">
        <v>3772348</v>
      </c>
      <c r="M819" s="24">
        <v>2302002200</v>
      </c>
      <c r="N819" s="25">
        <v>51153</v>
      </c>
      <c r="O819" s="25"/>
      <c r="P819" s="25"/>
      <c r="Q819" s="25"/>
      <c r="R819" s="25"/>
      <c r="S819" s="25" t="s">
        <v>12</v>
      </c>
      <c r="T819" s="25">
        <v>25.940869999963699</v>
      </c>
      <c r="U819" s="25">
        <v>365</v>
      </c>
      <c r="V819" s="25">
        <v>7.1070876712229294E-2</v>
      </c>
      <c r="W819" s="25">
        <v>10467</v>
      </c>
      <c r="X819" s="27">
        <v>3772348</v>
      </c>
      <c r="Y819" s="28">
        <f t="shared" si="24"/>
        <v>2.7233115468409562E-3</v>
      </c>
      <c r="AA819" t="str">
        <f t="shared" si="25"/>
        <v>2302002200-51153-VOC</v>
      </c>
      <c r="AB819" t="str">
        <f>IF(COUNTIF('NP-NRModel-MAR-WILDFIRES Modifi'!V:V, AA819)=0, "Missing", "")</f>
        <v/>
      </c>
    </row>
    <row r="820" spans="1:28" hidden="1" x14ac:dyDescent="0.3">
      <c r="A820" s="24">
        <v>2302002200</v>
      </c>
      <c r="B820" s="40">
        <v>51510</v>
      </c>
      <c r="C820" s="25"/>
      <c r="D820" s="25"/>
      <c r="E820" s="25"/>
      <c r="F820" s="25"/>
      <c r="G820" s="25" t="s">
        <v>12</v>
      </c>
      <c r="H820" s="25">
        <v>5.2174291666593504</v>
      </c>
      <c r="I820" s="25">
        <v>153</v>
      </c>
      <c r="J820" s="25">
        <v>3.4100844226531701E-2</v>
      </c>
      <c r="K820" s="25">
        <v>10467</v>
      </c>
      <c r="L820" s="26">
        <v>944167</v>
      </c>
      <c r="M820" s="24">
        <v>2302002200</v>
      </c>
      <c r="N820" s="25">
        <v>51510</v>
      </c>
      <c r="O820" s="25"/>
      <c r="P820" s="25"/>
      <c r="Q820" s="25"/>
      <c r="R820" s="25"/>
      <c r="S820" s="25" t="s">
        <v>12</v>
      </c>
      <c r="T820" s="25">
        <v>12.521829999982501</v>
      </c>
      <c r="U820" s="25">
        <v>365</v>
      </c>
      <c r="V820" s="25">
        <v>3.4306383561595898E-2</v>
      </c>
      <c r="W820" s="25">
        <v>10467</v>
      </c>
      <c r="X820" s="27">
        <v>944167</v>
      </c>
      <c r="Y820" s="28">
        <f t="shared" si="24"/>
        <v>2.7233115468409458E-3</v>
      </c>
      <c r="AA820" t="str">
        <f t="shared" si="25"/>
        <v>2302002200-51510-VOC</v>
      </c>
      <c r="AB820" t="str">
        <f>IF(COUNTIF('NP-NRModel-MAR-WILDFIRES Modifi'!V:V, AA820)=0, "Missing", "")</f>
        <v/>
      </c>
    </row>
    <row r="821" spans="1:28" hidden="1" x14ac:dyDescent="0.3">
      <c r="A821" s="24">
        <v>2302002200</v>
      </c>
      <c r="B821" s="40">
        <v>51600</v>
      </c>
      <c r="C821" s="25"/>
      <c r="D821" s="25"/>
      <c r="E821" s="25"/>
      <c r="F821" s="25"/>
      <c r="G821" s="25" t="s">
        <v>12</v>
      </c>
      <c r="H821" s="25">
        <v>2.2348595833301999</v>
      </c>
      <c r="I821" s="25">
        <v>153</v>
      </c>
      <c r="J821" s="25">
        <v>1.4606925381243099E-2</v>
      </c>
      <c r="K821" s="25">
        <v>10467</v>
      </c>
      <c r="L821" s="26">
        <v>108043</v>
      </c>
      <c r="M821" s="24">
        <v>2302002200</v>
      </c>
      <c r="N821" s="25">
        <v>51600</v>
      </c>
      <c r="O821" s="25"/>
      <c r="P821" s="25"/>
      <c r="Q821" s="25"/>
      <c r="R821" s="25"/>
      <c r="S821" s="25" t="s">
        <v>12</v>
      </c>
      <c r="T821" s="25">
        <v>5.3636629999924503</v>
      </c>
      <c r="U821" s="25">
        <v>365</v>
      </c>
      <c r="V821" s="25">
        <v>1.4694967123267001E-2</v>
      </c>
      <c r="W821" s="25">
        <v>10467</v>
      </c>
      <c r="X821" s="27">
        <v>108043</v>
      </c>
      <c r="Y821" s="28">
        <f t="shared" si="24"/>
        <v>2.7233115468409666E-3</v>
      </c>
      <c r="AA821" t="str">
        <f t="shared" si="25"/>
        <v>2302002200-51600-VOC</v>
      </c>
      <c r="AB821" t="str">
        <f>IF(COUNTIF('NP-NRModel-MAR-WILDFIRES Modifi'!V:V, AA821)=0, "Missing", "")</f>
        <v/>
      </c>
    </row>
    <row r="822" spans="1:28" hidden="1" x14ac:dyDescent="0.3">
      <c r="A822" s="24">
        <v>2302002200</v>
      </c>
      <c r="B822" s="40">
        <v>51610</v>
      </c>
      <c r="C822" s="25"/>
      <c r="D822" s="25"/>
      <c r="E822" s="25"/>
      <c r="F822" s="25"/>
      <c r="G822" s="25" t="s">
        <v>12</v>
      </c>
      <c r="H822" s="25">
        <v>0.950902916665335</v>
      </c>
      <c r="I822" s="25">
        <v>153</v>
      </c>
      <c r="J822" s="25">
        <v>6.2150517429106801E-3</v>
      </c>
      <c r="K822" s="25">
        <v>10467</v>
      </c>
      <c r="L822" s="26">
        <v>3188462</v>
      </c>
      <c r="M822" s="24">
        <v>2302002200</v>
      </c>
      <c r="N822" s="25">
        <v>51610</v>
      </c>
      <c r="O822" s="25"/>
      <c r="P822" s="25"/>
      <c r="Q822" s="25"/>
      <c r="R822" s="25"/>
      <c r="S822" s="25" t="s">
        <v>12</v>
      </c>
      <c r="T822" s="25">
        <v>2.28216699999679</v>
      </c>
      <c r="U822" s="25">
        <v>365</v>
      </c>
      <c r="V822" s="25">
        <v>6.25251232875834E-3</v>
      </c>
      <c r="W822" s="25">
        <v>10467</v>
      </c>
      <c r="X822" s="27">
        <v>3188462</v>
      </c>
      <c r="Y822" s="28">
        <f t="shared" si="24"/>
        <v>2.7233115468409726E-3</v>
      </c>
      <c r="AA822" t="str">
        <f t="shared" si="25"/>
        <v>2302002200-51610-VOC</v>
      </c>
      <c r="AB822" t="str">
        <f>IF(COUNTIF('NP-NRModel-MAR-WILDFIRES Modifi'!V:V, AA822)=0, "Missing", "")</f>
        <v/>
      </c>
    </row>
    <row r="823" spans="1:28" hidden="1" x14ac:dyDescent="0.3">
      <c r="A823" s="24">
        <v>2302002200</v>
      </c>
      <c r="B823" s="40">
        <v>51683</v>
      </c>
      <c r="C823" s="25"/>
      <c r="D823" s="25"/>
      <c r="E823" s="25"/>
      <c r="F823" s="25"/>
      <c r="G823" s="25" t="s">
        <v>12</v>
      </c>
      <c r="H823" s="25">
        <v>1.60447124999775</v>
      </c>
      <c r="I823" s="25">
        <v>153</v>
      </c>
      <c r="J823" s="25">
        <v>1.04867401960637E-2</v>
      </c>
      <c r="K823" s="25">
        <v>10467</v>
      </c>
      <c r="L823" s="26">
        <v>3719989</v>
      </c>
      <c r="M823" s="24">
        <v>2302002200</v>
      </c>
      <c r="N823" s="25">
        <v>51683</v>
      </c>
      <c r="O823" s="25"/>
      <c r="P823" s="25"/>
      <c r="Q823" s="25"/>
      <c r="R823" s="25"/>
      <c r="S823" s="25" t="s">
        <v>12</v>
      </c>
      <c r="T823" s="25">
        <v>3.8507309999946</v>
      </c>
      <c r="U823" s="25">
        <v>365</v>
      </c>
      <c r="V823" s="25">
        <v>1.05499479451906E-2</v>
      </c>
      <c r="W823" s="25">
        <v>10467</v>
      </c>
      <c r="X823" s="27">
        <v>3719989</v>
      </c>
      <c r="Y823" s="28">
        <f t="shared" si="24"/>
        <v>2.7233115468409518E-3</v>
      </c>
      <c r="AA823" t="str">
        <f t="shared" si="25"/>
        <v>2302002200-51683-VOC</v>
      </c>
      <c r="AB823" t="str">
        <f>IF(COUNTIF('NP-NRModel-MAR-WILDFIRES Modifi'!V:V, AA823)=0, "Missing", "")</f>
        <v/>
      </c>
    </row>
    <row r="824" spans="1:28" hidden="1" x14ac:dyDescent="0.3">
      <c r="A824" s="24">
        <v>2302002200</v>
      </c>
      <c r="B824" s="40">
        <v>51685</v>
      </c>
      <c r="C824" s="25"/>
      <c r="D824" s="25"/>
      <c r="E824" s="25"/>
      <c r="F824" s="25"/>
      <c r="G824" s="25" t="s">
        <v>12</v>
      </c>
      <c r="H824" s="25">
        <v>0.53143333333258802</v>
      </c>
      <c r="I824" s="25">
        <v>153</v>
      </c>
      <c r="J824" s="25">
        <v>3.4734204792979599E-3</v>
      </c>
      <c r="K824" s="25">
        <v>10467</v>
      </c>
      <c r="L824" s="26">
        <v>2355622</v>
      </c>
      <c r="M824" s="24">
        <v>2302002200</v>
      </c>
      <c r="N824" s="25">
        <v>51685</v>
      </c>
      <c r="O824" s="25"/>
      <c r="P824" s="25"/>
      <c r="Q824" s="25"/>
      <c r="R824" s="25"/>
      <c r="S824" s="25" t="s">
        <v>12</v>
      </c>
      <c r="T824" s="25">
        <v>1.27543999999821</v>
      </c>
      <c r="U824" s="25">
        <v>365</v>
      </c>
      <c r="V824" s="25">
        <v>3.4943561643786701E-3</v>
      </c>
      <c r="W824" s="25">
        <v>10467</v>
      </c>
      <c r="X824" s="27">
        <v>2355622</v>
      </c>
      <c r="Y824" s="28">
        <f t="shared" si="24"/>
        <v>2.7233115468409605E-3</v>
      </c>
      <c r="AA824" t="str">
        <f t="shared" si="25"/>
        <v>2302002200-51685-VOC</v>
      </c>
      <c r="AB824" t="str">
        <f>IF(COUNTIF('NP-NRModel-MAR-WILDFIRES Modifi'!V:V, AA824)=0, "Missing", "")</f>
        <v/>
      </c>
    </row>
    <row r="825" spans="1:28" hidden="1" x14ac:dyDescent="0.3">
      <c r="A825" s="24">
        <v>2302003000</v>
      </c>
      <c r="B825" s="40">
        <v>11001</v>
      </c>
      <c r="C825" s="25"/>
      <c r="D825" s="25"/>
      <c r="E825" s="25"/>
      <c r="F825" s="25"/>
      <c r="G825" s="25" t="s">
        <v>12</v>
      </c>
      <c r="H825" s="25">
        <v>4.4105333333271499</v>
      </c>
      <c r="I825" s="25">
        <v>153</v>
      </c>
      <c r="J825" s="25">
        <v>2.8827015250504202E-2</v>
      </c>
      <c r="K825" s="25">
        <v>10467</v>
      </c>
      <c r="L825" s="26">
        <v>1608911</v>
      </c>
      <c r="M825" s="24">
        <v>2302003000</v>
      </c>
      <c r="N825" s="25">
        <v>11001</v>
      </c>
      <c r="O825" s="25"/>
      <c r="P825" s="25"/>
      <c r="Q825" s="25"/>
      <c r="R825" s="25"/>
      <c r="S825" s="25" t="s">
        <v>12</v>
      </c>
      <c r="T825" s="25">
        <v>10.5852799999852</v>
      </c>
      <c r="U825" s="25">
        <v>365</v>
      </c>
      <c r="V825" s="25">
        <v>2.9000767123247201E-2</v>
      </c>
      <c r="W825" s="25">
        <v>10467</v>
      </c>
      <c r="X825" s="27">
        <v>1608911</v>
      </c>
      <c r="Y825" s="28">
        <f t="shared" si="24"/>
        <v>2.723311546840944E-3</v>
      </c>
      <c r="AA825" t="str">
        <f t="shared" si="25"/>
        <v>2302003000-11001-VOC</v>
      </c>
      <c r="AB825" t="str">
        <f>IF(COUNTIF('NP-NRModel-MAR-WILDFIRES Modifi'!V:V, AA825)=0, "Missing", "")</f>
        <v/>
      </c>
    </row>
    <row r="826" spans="1:28" hidden="1" x14ac:dyDescent="0.3">
      <c r="A826" s="24">
        <v>2302003000</v>
      </c>
      <c r="B826" s="40">
        <v>24009</v>
      </c>
      <c r="C826" s="25"/>
      <c r="D826" s="25"/>
      <c r="E826" s="25"/>
      <c r="F826" s="25"/>
      <c r="G826" s="25" t="s">
        <v>12</v>
      </c>
      <c r="H826" s="25">
        <v>0.291328624999592</v>
      </c>
      <c r="I826" s="25">
        <v>153</v>
      </c>
      <c r="J826" s="25">
        <v>1.9041086601280499E-3</v>
      </c>
      <c r="K826" s="25">
        <v>10467</v>
      </c>
      <c r="L826" s="26">
        <v>1480691</v>
      </c>
      <c r="M826" s="24">
        <v>2302003000</v>
      </c>
      <c r="N826" s="25">
        <v>24009</v>
      </c>
      <c r="O826" s="25"/>
      <c r="P826" s="25"/>
      <c r="Q826" s="25"/>
      <c r="R826" s="25"/>
      <c r="S826" s="25" t="s">
        <v>12</v>
      </c>
      <c r="T826" s="25">
        <v>0.699188699999022</v>
      </c>
      <c r="U826" s="25">
        <v>365</v>
      </c>
      <c r="V826" s="25">
        <v>1.91558547944937E-3</v>
      </c>
      <c r="W826" s="25">
        <v>10467</v>
      </c>
      <c r="X826" s="27">
        <v>1480691</v>
      </c>
      <c r="Y826" s="28">
        <f t="shared" si="24"/>
        <v>2.7233115468409505E-3</v>
      </c>
      <c r="AA826" t="str">
        <f t="shared" si="25"/>
        <v>2302003000-24009-VOC</v>
      </c>
      <c r="AB826" t="str">
        <f>IF(COUNTIF('NP-NRModel-MAR-WILDFIRES Modifi'!V:V, AA826)=0, "Missing", "")</f>
        <v/>
      </c>
    </row>
    <row r="827" spans="1:28" hidden="1" x14ac:dyDescent="0.3">
      <c r="A827" s="24">
        <v>2302003000</v>
      </c>
      <c r="B827" s="40">
        <v>24017</v>
      </c>
      <c r="C827" s="25"/>
      <c r="D827" s="25"/>
      <c r="E827" s="25"/>
      <c r="F827" s="25"/>
      <c r="G827" s="25" t="s">
        <v>12</v>
      </c>
      <c r="H827" s="25">
        <v>0.61658541666580202</v>
      </c>
      <c r="I827" s="25">
        <v>153</v>
      </c>
      <c r="J827" s="25">
        <v>4.0299700435673302E-3</v>
      </c>
      <c r="K827" s="25">
        <v>10467</v>
      </c>
      <c r="L827" s="26">
        <v>1303323</v>
      </c>
      <c r="M827" s="24">
        <v>2302003000</v>
      </c>
      <c r="N827" s="25">
        <v>24017</v>
      </c>
      <c r="O827" s="25"/>
      <c r="P827" s="25"/>
      <c r="Q827" s="25"/>
      <c r="R827" s="25"/>
      <c r="S827" s="25" t="s">
        <v>12</v>
      </c>
      <c r="T827" s="25">
        <v>1.4798049999979199</v>
      </c>
      <c r="U827" s="25">
        <v>365</v>
      </c>
      <c r="V827" s="25">
        <v>4.0542602739669104E-3</v>
      </c>
      <c r="W827" s="25">
        <v>10467</v>
      </c>
      <c r="X827" s="27">
        <v>1303323</v>
      </c>
      <c r="Y827" s="28">
        <f t="shared" si="24"/>
        <v>2.7233115468409653E-3</v>
      </c>
      <c r="AA827" t="str">
        <f t="shared" si="25"/>
        <v>2302003000-24017-VOC</v>
      </c>
      <c r="AB827" t="str">
        <f>IF(COUNTIF('NP-NRModel-MAR-WILDFIRES Modifi'!V:V, AA827)=0, "Missing", "")</f>
        <v/>
      </c>
    </row>
    <row r="828" spans="1:28" hidden="1" x14ac:dyDescent="0.3">
      <c r="A828" s="24">
        <v>2302003000</v>
      </c>
      <c r="B828" s="40">
        <v>24021</v>
      </c>
      <c r="C828" s="25"/>
      <c r="D828" s="25"/>
      <c r="E828" s="25"/>
      <c r="F828" s="25"/>
      <c r="G828" s="25" t="s">
        <v>12</v>
      </c>
      <c r="H828" s="25">
        <v>1.1570758333317099</v>
      </c>
      <c r="I828" s="25">
        <v>153</v>
      </c>
      <c r="J828" s="25">
        <v>7.5625871459589098E-3</v>
      </c>
      <c r="K828" s="25">
        <v>10467</v>
      </c>
      <c r="L828" s="26">
        <v>2997631</v>
      </c>
      <c r="M828" s="24">
        <v>2302003000</v>
      </c>
      <c r="N828" s="25">
        <v>24021</v>
      </c>
      <c r="O828" s="25"/>
      <c r="P828" s="25"/>
      <c r="Q828" s="25"/>
      <c r="R828" s="25"/>
      <c r="S828" s="25" t="s">
        <v>12</v>
      </c>
      <c r="T828" s="25">
        <v>2.7769819999960998</v>
      </c>
      <c r="U828" s="25">
        <v>365</v>
      </c>
      <c r="V828" s="25">
        <v>7.6081698630030298E-3</v>
      </c>
      <c r="W828" s="25">
        <v>10467</v>
      </c>
      <c r="X828" s="27">
        <v>2997631</v>
      </c>
      <c r="Y828" s="28">
        <f t="shared" si="24"/>
        <v>2.72331154684097E-3</v>
      </c>
      <c r="AA828" t="str">
        <f t="shared" si="25"/>
        <v>2302003000-24021-VOC</v>
      </c>
      <c r="AB828" t="str">
        <f>IF(COUNTIF('NP-NRModel-MAR-WILDFIRES Modifi'!V:V, AA828)=0, "Missing", "")</f>
        <v/>
      </c>
    </row>
    <row r="829" spans="1:28" hidden="1" x14ac:dyDescent="0.3">
      <c r="A829" s="24">
        <v>2302003000</v>
      </c>
      <c r="B829" s="40">
        <v>24031</v>
      </c>
      <c r="C829" s="25"/>
      <c r="D829" s="25"/>
      <c r="E829" s="25"/>
      <c r="F829" s="25"/>
      <c r="G829" s="25" t="s">
        <v>12</v>
      </c>
      <c r="H829" s="25">
        <v>4.7289416666600399</v>
      </c>
      <c r="I829" s="25">
        <v>153</v>
      </c>
      <c r="J829" s="25">
        <v>3.09081154683663E-2</v>
      </c>
      <c r="K829" s="25">
        <v>10467</v>
      </c>
      <c r="L829" s="26">
        <v>2424322</v>
      </c>
      <c r="M829" s="24">
        <v>2302003000</v>
      </c>
      <c r="N829" s="25">
        <v>24031</v>
      </c>
      <c r="O829" s="25"/>
      <c r="P829" s="25"/>
      <c r="Q829" s="25"/>
      <c r="R829" s="25"/>
      <c r="S829" s="25" t="s">
        <v>12</v>
      </c>
      <c r="T829" s="25">
        <v>11.349459999983999</v>
      </c>
      <c r="U829" s="25">
        <v>365</v>
      </c>
      <c r="V829" s="25">
        <v>3.10944109588604E-2</v>
      </c>
      <c r="W829" s="25">
        <v>10467</v>
      </c>
      <c r="X829" s="27">
        <v>2424322</v>
      </c>
      <c r="Y829" s="28">
        <f t="shared" si="24"/>
        <v>2.7233115468409843E-3</v>
      </c>
      <c r="AA829" t="str">
        <f t="shared" si="25"/>
        <v>2302003000-24031-VOC</v>
      </c>
      <c r="AB829" t="str">
        <f>IF(COUNTIF('NP-NRModel-MAR-WILDFIRES Modifi'!V:V, AA829)=0, "Missing", "")</f>
        <v/>
      </c>
    </row>
    <row r="830" spans="1:28" hidden="1" x14ac:dyDescent="0.3">
      <c r="A830" s="24">
        <v>2302003000</v>
      </c>
      <c r="B830" s="40">
        <v>24033</v>
      </c>
      <c r="C830" s="25"/>
      <c r="D830" s="25"/>
      <c r="E830" s="25"/>
      <c r="F830" s="25"/>
      <c r="G830" s="25" t="s">
        <v>12</v>
      </c>
      <c r="H830" s="25">
        <v>3.5986254166616201</v>
      </c>
      <c r="I830" s="25">
        <v>153</v>
      </c>
      <c r="J830" s="25">
        <v>2.3520427559879899E-2</v>
      </c>
      <c r="K830" s="25">
        <v>10467</v>
      </c>
      <c r="L830" s="26">
        <v>1437814</v>
      </c>
      <c r="M830" s="24">
        <v>2302003000</v>
      </c>
      <c r="N830" s="25">
        <v>24033</v>
      </c>
      <c r="O830" s="25"/>
      <c r="P830" s="25"/>
      <c r="Q830" s="25"/>
      <c r="R830" s="25"/>
      <c r="S830" s="25" t="s">
        <v>12</v>
      </c>
      <c r="T830" s="25">
        <v>8.6367009999879105</v>
      </c>
      <c r="U830" s="25">
        <v>365</v>
      </c>
      <c r="V830" s="25">
        <v>2.3662194520514799E-2</v>
      </c>
      <c r="W830" s="25">
        <v>10467</v>
      </c>
      <c r="X830" s="27">
        <v>1437814</v>
      </c>
      <c r="Y830" s="28">
        <f t="shared" si="24"/>
        <v>2.7233115468409549E-3</v>
      </c>
      <c r="AA830" t="str">
        <f t="shared" si="25"/>
        <v>2302003000-24033-VOC</v>
      </c>
      <c r="AB830" t="str">
        <f>IF(COUNTIF('NP-NRModel-MAR-WILDFIRES Modifi'!V:V, AA830)=0, "Missing", "")</f>
        <v/>
      </c>
    </row>
    <row r="831" spans="1:28" hidden="1" x14ac:dyDescent="0.3">
      <c r="A831" s="24">
        <v>2302003000</v>
      </c>
      <c r="B831" s="40">
        <v>51013</v>
      </c>
      <c r="C831" s="25"/>
      <c r="D831" s="25"/>
      <c r="E831" s="25"/>
      <c r="F831" s="25"/>
      <c r="G831" s="25" t="s">
        <v>12</v>
      </c>
      <c r="H831" s="25">
        <v>1.3754712499980699</v>
      </c>
      <c r="I831" s="25">
        <v>153</v>
      </c>
      <c r="J831" s="25">
        <v>8.9900081699220407E-3</v>
      </c>
      <c r="K831" s="25">
        <v>10467</v>
      </c>
      <c r="L831" s="26">
        <v>3712221</v>
      </c>
      <c r="M831" s="24">
        <v>2302003000</v>
      </c>
      <c r="N831" s="25">
        <v>51013</v>
      </c>
      <c r="O831" s="25"/>
      <c r="P831" s="25"/>
      <c r="Q831" s="25"/>
      <c r="R831" s="25"/>
      <c r="S831" s="25" t="s">
        <v>12</v>
      </c>
      <c r="T831" s="25">
        <v>3.3011309999953999</v>
      </c>
      <c r="U831" s="25">
        <v>365</v>
      </c>
      <c r="V831" s="25">
        <v>9.0441945205353407E-3</v>
      </c>
      <c r="W831" s="25">
        <v>10467</v>
      </c>
      <c r="X831" s="27">
        <v>3712221</v>
      </c>
      <c r="Y831" s="28">
        <f t="shared" si="24"/>
        <v>2.7233115468409366E-3</v>
      </c>
      <c r="AA831" t="str">
        <f t="shared" si="25"/>
        <v>2302003000-51013-VOC</v>
      </c>
      <c r="AB831" t="str">
        <f>IF(COUNTIF('NP-NRModel-MAR-WILDFIRES Modifi'!V:V, AA831)=0, "Missing", "")</f>
        <v/>
      </c>
    </row>
    <row r="832" spans="1:28" hidden="1" x14ac:dyDescent="0.3">
      <c r="A832" s="24">
        <v>2302003000</v>
      </c>
      <c r="B832" s="40">
        <v>51059</v>
      </c>
      <c r="C832" s="25"/>
      <c r="D832" s="25"/>
      <c r="E832" s="25"/>
      <c r="F832" s="25"/>
      <c r="G832" s="25" t="s">
        <v>12</v>
      </c>
      <c r="H832" s="25">
        <v>5.84509166665846</v>
      </c>
      <c r="I832" s="25">
        <v>153</v>
      </c>
      <c r="J832" s="25">
        <v>3.8203213507571603E-2</v>
      </c>
      <c r="K832" s="25">
        <v>10467</v>
      </c>
      <c r="L832" s="26">
        <v>400768</v>
      </c>
      <c r="M832" s="24">
        <v>2302003000</v>
      </c>
      <c r="N832" s="25">
        <v>51059</v>
      </c>
      <c r="O832" s="25"/>
      <c r="P832" s="25"/>
      <c r="Q832" s="25"/>
      <c r="R832" s="25"/>
      <c r="S832" s="25" t="s">
        <v>12</v>
      </c>
      <c r="T832" s="25">
        <v>14.028219999980401</v>
      </c>
      <c r="U832" s="25">
        <v>365</v>
      </c>
      <c r="V832" s="25">
        <v>3.84334794520012E-2</v>
      </c>
      <c r="W832" s="25">
        <v>10467</v>
      </c>
      <c r="X832" s="27">
        <v>400768</v>
      </c>
      <c r="Y832" s="28">
        <f t="shared" si="24"/>
        <v>2.7233115468409375E-3</v>
      </c>
      <c r="AA832" t="str">
        <f t="shared" si="25"/>
        <v>2302003000-51059-VOC</v>
      </c>
      <c r="AB832" t="str">
        <f>IF(COUNTIF('NP-NRModel-MAR-WILDFIRES Modifi'!V:V, AA832)=0, "Missing", "")</f>
        <v/>
      </c>
    </row>
    <row r="833" spans="1:28" hidden="1" x14ac:dyDescent="0.3">
      <c r="A833" s="24">
        <v>2302003000</v>
      </c>
      <c r="B833" s="40">
        <v>51107</v>
      </c>
      <c r="C833" s="25"/>
      <c r="D833" s="25"/>
      <c r="E833" s="25"/>
      <c r="F833" s="25"/>
      <c r="G833" s="25" t="s">
        <v>12</v>
      </c>
      <c r="H833" s="25">
        <v>1.88758083333069</v>
      </c>
      <c r="I833" s="25">
        <v>153</v>
      </c>
      <c r="J833" s="25">
        <v>1.23371296296123E-2</v>
      </c>
      <c r="K833" s="25">
        <v>10467</v>
      </c>
      <c r="L833" s="26">
        <v>1244084</v>
      </c>
      <c r="M833" s="24">
        <v>2302003000</v>
      </c>
      <c r="N833" s="25">
        <v>51107</v>
      </c>
      <c r="O833" s="25"/>
      <c r="P833" s="25"/>
      <c r="Q833" s="25"/>
      <c r="R833" s="25"/>
      <c r="S833" s="25" t="s">
        <v>12</v>
      </c>
      <c r="T833" s="25">
        <v>4.5301939999936698</v>
      </c>
      <c r="U833" s="25">
        <v>365</v>
      </c>
      <c r="V833" s="25">
        <v>1.24114904109415E-2</v>
      </c>
      <c r="W833" s="25">
        <v>10467</v>
      </c>
      <c r="X833" s="27">
        <v>1244084</v>
      </c>
      <c r="Y833" s="28">
        <f t="shared" si="24"/>
        <v>2.7233115468409388E-3</v>
      </c>
      <c r="AA833" t="str">
        <f t="shared" si="25"/>
        <v>2302003000-51107-VOC</v>
      </c>
      <c r="AB833" t="str">
        <f>IF(COUNTIF('NP-NRModel-MAR-WILDFIRES Modifi'!V:V, AA833)=0, "Missing", "")</f>
        <v/>
      </c>
    </row>
    <row r="834" spans="1:28" hidden="1" x14ac:dyDescent="0.3">
      <c r="A834" s="24">
        <v>2302003000</v>
      </c>
      <c r="B834" s="40">
        <v>51153</v>
      </c>
      <c r="C834" s="25"/>
      <c r="D834" s="25"/>
      <c r="E834" s="25"/>
      <c r="F834" s="25"/>
      <c r="G834" s="25" t="s">
        <v>12</v>
      </c>
      <c r="H834" s="25">
        <v>1.9745804166638901</v>
      </c>
      <c r="I834" s="25">
        <v>153</v>
      </c>
      <c r="J834" s="25">
        <v>1.2905754357280299E-2</v>
      </c>
      <c r="K834" s="25">
        <v>10467</v>
      </c>
      <c r="L834" s="26">
        <v>2279289</v>
      </c>
      <c r="M834" s="24">
        <v>2302003000</v>
      </c>
      <c r="N834" s="25">
        <v>51153</v>
      </c>
      <c r="O834" s="25"/>
      <c r="P834" s="25"/>
      <c r="Q834" s="25"/>
      <c r="R834" s="25"/>
      <c r="S834" s="25" t="s">
        <v>12</v>
      </c>
      <c r="T834" s="25">
        <v>4.7389929999933598</v>
      </c>
      <c r="U834" s="25">
        <v>365</v>
      </c>
      <c r="V834" s="25">
        <v>1.2983542465735199E-2</v>
      </c>
      <c r="W834" s="25">
        <v>10467</v>
      </c>
      <c r="X834" s="27">
        <v>2279289</v>
      </c>
      <c r="Y834" s="28">
        <f t="shared" si="24"/>
        <v>2.7233115468409392E-3</v>
      </c>
      <c r="AA834" t="str">
        <f t="shared" si="25"/>
        <v>2302003000-51153-VOC</v>
      </c>
      <c r="AB834" t="str">
        <f>IF(COUNTIF('NP-NRModel-MAR-WILDFIRES Modifi'!V:V, AA834)=0, "Missing", "")</f>
        <v/>
      </c>
    </row>
    <row r="835" spans="1:28" hidden="1" x14ac:dyDescent="0.3">
      <c r="A835" s="24">
        <v>2302003000</v>
      </c>
      <c r="B835" s="40">
        <v>51510</v>
      </c>
      <c r="C835" s="25"/>
      <c r="D835" s="25"/>
      <c r="E835" s="25"/>
      <c r="F835" s="25"/>
      <c r="G835" s="25" t="s">
        <v>12</v>
      </c>
      <c r="H835" s="25">
        <v>0.94049916666534905</v>
      </c>
      <c r="I835" s="25">
        <v>153</v>
      </c>
      <c r="J835" s="25">
        <v>6.1470533768977001E-3</v>
      </c>
      <c r="K835" s="25">
        <v>10467</v>
      </c>
      <c r="L835" s="26">
        <v>385591</v>
      </c>
      <c r="M835" s="24">
        <v>2302003000</v>
      </c>
      <c r="N835" s="25">
        <v>51510</v>
      </c>
      <c r="O835" s="25"/>
      <c r="P835" s="25"/>
      <c r="Q835" s="25"/>
      <c r="R835" s="25"/>
      <c r="S835" s="25" t="s">
        <v>12</v>
      </c>
      <c r="T835" s="25">
        <v>2.2571979999968401</v>
      </c>
      <c r="U835" s="25">
        <v>365</v>
      </c>
      <c r="V835" s="25">
        <v>6.1841041095803901E-3</v>
      </c>
      <c r="W835" s="25">
        <v>10467</v>
      </c>
      <c r="X835" s="27">
        <v>385591</v>
      </c>
      <c r="Y835" s="28">
        <f t="shared" ref="Y835:Y898" si="26">IFERROR(J835/T835,0)</f>
        <v>2.7233115468409531E-3</v>
      </c>
      <c r="AA835" t="str">
        <f t="shared" ref="AA835:AA898" si="27">TRIM(A835) &amp; "-" &amp; B835 &amp; "-" &amp; TRIM(S835)</f>
        <v>2302003000-51510-VOC</v>
      </c>
      <c r="AB835" t="str">
        <f>IF(COUNTIF('NP-NRModel-MAR-WILDFIRES Modifi'!V:V, AA835)=0, "Missing", "")</f>
        <v/>
      </c>
    </row>
    <row r="836" spans="1:28" hidden="1" x14ac:dyDescent="0.3">
      <c r="A836" s="24">
        <v>2302003000</v>
      </c>
      <c r="B836" s="40">
        <v>51600</v>
      </c>
      <c r="C836" s="25"/>
      <c r="D836" s="25"/>
      <c r="E836" s="25"/>
      <c r="F836" s="25"/>
      <c r="G836" s="25" t="s">
        <v>12</v>
      </c>
      <c r="H836" s="25">
        <v>0.38918337499945399</v>
      </c>
      <c r="I836" s="25">
        <v>153</v>
      </c>
      <c r="J836" s="25">
        <v>2.54368218953891E-3</v>
      </c>
      <c r="K836" s="25">
        <v>10467</v>
      </c>
      <c r="L836" s="26">
        <v>2615688</v>
      </c>
      <c r="M836" s="24">
        <v>2302003000</v>
      </c>
      <c r="N836" s="25">
        <v>51600</v>
      </c>
      <c r="O836" s="25"/>
      <c r="P836" s="25"/>
      <c r="Q836" s="25"/>
      <c r="R836" s="25"/>
      <c r="S836" s="25" t="s">
        <v>12</v>
      </c>
      <c r="T836" s="25">
        <v>0.93404009999869697</v>
      </c>
      <c r="U836" s="25">
        <v>365</v>
      </c>
      <c r="V836" s="25">
        <v>2.5590139725991702E-3</v>
      </c>
      <c r="W836" s="25">
        <v>10467</v>
      </c>
      <c r="X836" s="27">
        <v>2615688</v>
      </c>
      <c r="Y836" s="28">
        <f t="shared" si="26"/>
        <v>2.7233115468409319E-3</v>
      </c>
      <c r="AA836" t="str">
        <f t="shared" si="27"/>
        <v>2302003000-51600-VOC</v>
      </c>
      <c r="AB836" t="str">
        <f>IF(COUNTIF('NP-NRModel-MAR-WILDFIRES Modifi'!V:V, AA836)=0, "Missing", "")</f>
        <v/>
      </c>
    </row>
    <row r="837" spans="1:28" hidden="1" x14ac:dyDescent="0.3">
      <c r="A837" s="24">
        <v>2302003000</v>
      </c>
      <c r="B837" s="40">
        <v>51610</v>
      </c>
      <c r="C837" s="25"/>
      <c r="D837" s="25"/>
      <c r="E837" s="25"/>
      <c r="F837" s="25"/>
      <c r="G837" s="25" t="s">
        <v>12</v>
      </c>
      <c r="H837" s="25">
        <v>0.152453708333119</v>
      </c>
      <c r="I837" s="25">
        <v>153</v>
      </c>
      <c r="J837" s="25">
        <v>9.9642946622954007E-4</v>
      </c>
      <c r="K837" s="25">
        <v>10467</v>
      </c>
      <c r="L837" s="26">
        <v>1396474</v>
      </c>
      <c r="M837" s="24">
        <v>2302003000</v>
      </c>
      <c r="N837" s="25">
        <v>51610</v>
      </c>
      <c r="O837" s="25"/>
      <c r="P837" s="25"/>
      <c r="Q837" s="25"/>
      <c r="R837" s="25"/>
      <c r="S837" s="25" t="s">
        <v>12</v>
      </c>
      <c r="T837" s="25">
        <v>0.36588889999948498</v>
      </c>
      <c r="U837" s="25">
        <v>365</v>
      </c>
      <c r="V837" s="25">
        <v>1.00243534246434E-3</v>
      </c>
      <c r="W837" s="25">
        <v>10467</v>
      </c>
      <c r="X837" s="27">
        <v>1396474</v>
      </c>
      <c r="Y837" s="28">
        <f t="shared" si="26"/>
        <v>2.7233115468409744E-3</v>
      </c>
      <c r="AA837" t="str">
        <f t="shared" si="27"/>
        <v>2302003000-51610-VOC</v>
      </c>
      <c r="AB837" t="str">
        <f>IF(COUNTIF('NP-NRModel-MAR-WILDFIRES Modifi'!V:V, AA837)=0, "Missing", "")</f>
        <v/>
      </c>
    </row>
    <row r="838" spans="1:28" hidden="1" x14ac:dyDescent="0.3">
      <c r="A838" s="24">
        <v>2302003000</v>
      </c>
      <c r="B838" s="40">
        <v>51683</v>
      </c>
      <c r="C838" s="25"/>
      <c r="D838" s="25"/>
      <c r="E838" s="25"/>
      <c r="F838" s="25"/>
      <c r="G838" s="25" t="s">
        <v>12</v>
      </c>
      <c r="H838" s="25">
        <v>0.29957637499958001</v>
      </c>
      <c r="I838" s="25">
        <v>153</v>
      </c>
      <c r="J838" s="25">
        <v>1.9580155228730699E-3</v>
      </c>
      <c r="K838" s="25">
        <v>10467</v>
      </c>
      <c r="L838" s="26">
        <v>3399730</v>
      </c>
      <c r="M838" s="24">
        <v>2302003000</v>
      </c>
      <c r="N838" s="25">
        <v>51683</v>
      </c>
      <c r="O838" s="25"/>
      <c r="P838" s="25"/>
      <c r="Q838" s="25"/>
      <c r="R838" s="25"/>
      <c r="S838" s="25" t="s">
        <v>12</v>
      </c>
      <c r="T838" s="25">
        <v>0.71898329999899702</v>
      </c>
      <c r="U838" s="25">
        <v>365</v>
      </c>
      <c r="V838" s="25">
        <v>1.9698172602712199E-3</v>
      </c>
      <c r="W838" s="25">
        <v>10467</v>
      </c>
      <c r="X838" s="27">
        <v>3399730</v>
      </c>
      <c r="Y838" s="28">
        <f t="shared" si="26"/>
        <v>2.7233115468409371E-3</v>
      </c>
      <c r="AA838" t="str">
        <f t="shared" si="27"/>
        <v>2302003000-51683-VOC</v>
      </c>
      <c r="AB838" t="str">
        <f>IF(COUNTIF('NP-NRModel-MAR-WILDFIRES Modifi'!V:V, AA838)=0, "Missing", "")</f>
        <v/>
      </c>
    </row>
    <row r="839" spans="1:28" hidden="1" x14ac:dyDescent="0.3">
      <c r="A839" s="24">
        <v>2302003000</v>
      </c>
      <c r="B839" s="40">
        <v>51685</v>
      </c>
      <c r="C839" s="25"/>
      <c r="D839" s="25"/>
      <c r="E839" s="25"/>
      <c r="F839" s="25"/>
      <c r="G839" s="25" t="s">
        <v>12</v>
      </c>
      <c r="H839" s="25">
        <v>9.4625166666534199E-2</v>
      </c>
      <c r="I839" s="25">
        <v>153</v>
      </c>
      <c r="J839" s="25">
        <v>6.1846514161133497E-4</v>
      </c>
      <c r="K839" s="25">
        <v>10467</v>
      </c>
      <c r="L839" s="26">
        <v>1101231</v>
      </c>
      <c r="M839" s="24">
        <v>2302003000</v>
      </c>
      <c r="N839" s="25">
        <v>51685</v>
      </c>
      <c r="O839" s="25"/>
      <c r="P839" s="25"/>
      <c r="Q839" s="25"/>
      <c r="R839" s="25"/>
      <c r="S839" s="25" t="s">
        <v>12</v>
      </c>
      <c r="T839" s="25">
        <v>0.22710039999968101</v>
      </c>
      <c r="U839" s="25">
        <v>365</v>
      </c>
      <c r="V839" s="25">
        <v>6.2219287671145499E-4</v>
      </c>
      <c r="W839" s="25">
        <v>10467</v>
      </c>
      <c r="X839" s="27">
        <v>1101231</v>
      </c>
      <c r="Y839" s="28">
        <f t="shared" si="26"/>
        <v>2.7233115468409731E-3</v>
      </c>
      <c r="AA839" t="str">
        <f t="shared" si="27"/>
        <v>2302003000-51685-VOC</v>
      </c>
      <c r="AB839" t="str">
        <f>IF(COUNTIF('NP-NRModel-MAR-WILDFIRES Modifi'!V:V, AA839)=0, "Missing", "")</f>
        <v/>
      </c>
    </row>
    <row r="840" spans="1:28" hidden="1" x14ac:dyDescent="0.3">
      <c r="A840" s="24">
        <v>2302003100</v>
      </c>
      <c r="B840" s="40">
        <v>11001</v>
      </c>
      <c r="C840" s="25"/>
      <c r="D840" s="25"/>
      <c r="E840" s="25"/>
      <c r="F840" s="25"/>
      <c r="G840" s="25" t="s">
        <v>12</v>
      </c>
      <c r="H840" s="25">
        <v>3.4887937499951098</v>
      </c>
      <c r="I840" s="25">
        <v>153</v>
      </c>
      <c r="J840" s="25">
        <v>2.28025735293798E-2</v>
      </c>
      <c r="K840" s="25">
        <v>10467</v>
      </c>
      <c r="L840" s="26">
        <v>2966656</v>
      </c>
      <c r="M840" s="24">
        <v>2302003100</v>
      </c>
      <c r="N840" s="25">
        <v>11001</v>
      </c>
      <c r="O840" s="25"/>
      <c r="P840" s="25"/>
      <c r="Q840" s="25"/>
      <c r="R840" s="25"/>
      <c r="S840" s="25" t="s">
        <v>12</v>
      </c>
      <c r="T840" s="25">
        <v>8.3731049999883105</v>
      </c>
      <c r="U840" s="25">
        <v>365</v>
      </c>
      <c r="V840" s="25">
        <v>2.2940013698598102E-2</v>
      </c>
      <c r="W840" s="25">
        <v>10467</v>
      </c>
      <c r="X840" s="27">
        <v>2966656</v>
      </c>
      <c r="Y840" s="28">
        <f t="shared" si="26"/>
        <v>2.7233115468409431E-3</v>
      </c>
      <c r="AA840" t="str">
        <f t="shared" si="27"/>
        <v>2302003100-11001-VOC</v>
      </c>
      <c r="AB840" t="str">
        <f>IF(COUNTIF('NP-NRModel-MAR-WILDFIRES Modifi'!V:V, AA840)=0, "Missing", "")</f>
        <v/>
      </c>
    </row>
    <row r="841" spans="1:28" hidden="1" x14ac:dyDescent="0.3">
      <c r="A841" s="24">
        <v>2302003100</v>
      </c>
      <c r="B841" s="40">
        <v>24009</v>
      </c>
      <c r="C841" s="25"/>
      <c r="D841" s="25"/>
      <c r="E841" s="25"/>
      <c r="F841" s="25"/>
      <c r="G841" s="25" t="s">
        <v>12</v>
      </c>
      <c r="H841" s="25">
        <v>0.20075058333305101</v>
      </c>
      <c r="I841" s="25">
        <v>153</v>
      </c>
      <c r="J841" s="25">
        <v>1.3120953159022901E-3</v>
      </c>
      <c r="K841" s="25">
        <v>10467</v>
      </c>
      <c r="L841" s="26">
        <v>4109489</v>
      </c>
      <c r="M841" s="24">
        <v>2302003100</v>
      </c>
      <c r="N841" s="25">
        <v>24009</v>
      </c>
      <c r="O841" s="25"/>
      <c r="P841" s="25"/>
      <c r="Q841" s="25"/>
      <c r="R841" s="25"/>
      <c r="S841" s="25" t="s">
        <v>12</v>
      </c>
      <c r="T841" s="25">
        <v>0.48180139999932398</v>
      </c>
      <c r="U841" s="25">
        <v>365</v>
      </c>
      <c r="V841" s="25">
        <v>1.3200038356145801E-3</v>
      </c>
      <c r="W841" s="25">
        <v>10467</v>
      </c>
      <c r="X841" s="27">
        <v>4109489</v>
      </c>
      <c r="Y841" s="28">
        <f t="shared" si="26"/>
        <v>2.7233115468409414E-3</v>
      </c>
      <c r="AA841" t="str">
        <f t="shared" si="27"/>
        <v>2302003100-24009-VOC</v>
      </c>
      <c r="AB841" t="str">
        <f>IF(COUNTIF('NP-NRModel-MAR-WILDFIRES Modifi'!V:V, AA841)=0, "Missing", "")</f>
        <v/>
      </c>
    </row>
    <row r="842" spans="1:28" hidden="1" x14ac:dyDescent="0.3">
      <c r="A842" s="24">
        <v>2302003100</v>
      </c>
      <c r="B842" s="40">
        <v>24017</v>
      </c>
      <c r="C842" s="25"/>
      <c r="D842" s="25"/>
      <c r="E842" s="25"/>
      <c r="F842" s="25"/>
      <c r="G842" s="25" t="s">
        <v>12</v>
      </c>
      <c r="H842" s="25">
        <v>0.418845833332745</v>
      </c>
      <c r="I842" s="25">
        <v>153</v>
      </c>
      <c r="J842" s="25">
        <v>2.73755446622709E-3</v>
      </c>
      <c r="K842" s="25">
        <v>10467</v>
      </c>
      <c r="L842" s="26">
        <v>1432606</v>
      </c>
      <c r="M842" s="24">
        <v>2302003100</v>
      </c>
      <c r="N842" s="25">
        <v>24017</v>
      </c>
      <c r="O842" s="25"/>
      <c r="P842" s="25"/>
      <c r="Q842" s="25"/>
      <c r="R842" s="25"/>
      <c r="S842" s="25" t="s">
        <v>12</v>
      </c>
      <c r="T842" s="25">
        <v>1.0052299999985901</v>
      </c>
      <c r="U842" s="25">
        <v>365</v>
      </c>
      <c r="V842" s="25">
        <v>2.75405479451668E-3</v>
      </c>
      <c r="W842" s="25">
        <v>10467</v>
      </c>
      <c r="X842" s="27">
        <v>1432606</v>
      </c>
      <c r="Y842" s="28">
        <f t="shared" si="26"/>
        <v>2.7233115468409514E-3</v>
      </c>
      <c r="AA842" t="str">
        <f t="shared" si="27"/>
        <v>2302003100-24017-VOC</v>
      </c>
      <c r="AB842" t="str">
        <f>IF(COUNTIF('NP-NRModel-MAR-WILDFIRES Modifi'!V:V, AA842)=0, "Missing", "")</f>
        <v/>
      </c>
    </row>
    <row r="843" spans="1:28" hidden="1" x14ac:dyDescent="0.3">
      <c r="A843" s="24">
        <v>2302003100</v>
      </c>
      <c r="B843" s="40">
        <v>24021</v>
      </c>
      <c r="C843" s="25"/>
      <c r="D843" s="25"/>
      <c r="E843" s="25"/>
      <c r="F843" s="25"/>
      <c r="G843" s="25" t="s">
        <v>12</v>
      </c>
      <c r="H843" s="25">
        <v>0.79820124999888098</v>
      </c>
      <c r="I843" s="25">
        <v>153</v>
      </c>
      <c r="J843" s="25">
        <v>5.2170016339796099E-3</v>
      </c>
      <c r="K843" s="25">
        <v>10467</v>
      </c>
      <c r="L843" s="26">
        <v>1630618</v>
      </c>
      <c r="M843" s="24">
        <v>2302003100</v>
      </c>
      <c r="N843" s="25">
        <v>24021</v>
      </c>
      <c r="O843" s="25"/>
      <c r="P843" s="25"/>
      <c r="Q843" s="25"/>
      <c r="R843" s="25"/>
      <c r="S843" s="25" t="s">
        <v>12</v>
      </c>
      <c r="T843" s="25">
        <v>1.9156829999973199</v>
      </c>
      <c r="U843" s="25">
        <v>365</v>
      </c>
      <c r="V843" s="25">
        <v>5.2484465753351202E-3</v>
      </c>
      <c r="W843" s="25">
        <v>10467</v>
      </c>
      <c r="X843" s="27">
        <v>1630618</v>
      </c>
      <c r="Y843" s="28">
        <f t="shared" si="26"/>
        <v>2.7233115468409484E-3</v>
      </c>
      <c r="AA843" t="str">
        <f t="shared" si="27"/>
        <v>2302003100-24021-VOC</v>
      </c>
      <c r="AB843" t="str">
        <f>IF(COUNTIF('NP-NRModel-MAR-WILDFIRES Modifi'!V:V, AA843)=0, "Missing", "")</f>
        <v/>
      </c>
    </row>
    <row r="844" spans="1:28" hidden="1" x14ac:dyDescent="0.3">
      <c r="A844" s="24">
        <v>2302003100</v>
      </c>
      <c r="B844" s="40">
        <v>24031</v>
      </c>
      <c r="C844" s="25"/>
      <c r="D844" s="25"/>
      <c r="E844" s="25"/>
      <c r="F844" s="25"/>
      <c r="G844" s="25" t="s">
        <v>12</v>
      </c>
      <c r="H844" s="25">
        <v>3.4716504166618098</v>
      </c>
      <c r="I844" s="25">
        <v>153</v>
      </c>
      <c r="J844" s="25">
        <v>2.26905255990968E-2</v>
      </c>
      <c r="K844" s="25">
        <v>10467</v>
      </c>
      <c r="L844" s="26">
        <v>1231872</v>
      </c>
      <c r="M844" s="24">
        <v>2302003100</v>
      </c>
      <c r="N844" s="25">
        <v>24031</v>
      </c>
      <c r="O844" s="25"/>
      <c r="P844" s="25"/>
      <c r="Q844" s="25"/>
      <c r="R844" s="25"/>
      <c r="S844" s="25" t="s">
        <v>12</v>
      </c>
      <c r="T844" s="25">
        <v>8.3319609999883699</v>
      </c>
      <c r="U844" s="25">
        <v>365</v>
      </c>
      <c r="V844" s="25">
        <v>2.2827290410927001E-2</v>
      </c>
      <c r="W844" s="25">
        <v>10467</v>
      </c>
      <c r="X844" s="27">
        <v>1231872</v>
      </c>
      <c r="Y844" s="28">
        <f t="shared" si="26"/>
        <v>2.7233115468409505E-3</v>
      </c>
      <c r="AA844" t="str">
        <f t="shared" si="27"/>
        <v>2302003100-24031-VOC</v>
      </c>
      <c r="AB844" t="str">
        <f>IF(COUNTIF('NP-NRModel-MAR-WILDFIRES Modifi'!V:V, AA844)=0, "Missing", "")</f>
        <v/>
      </c>
    </row>
    <row r="845" spans="1:28" hidden="1" x14ac:dyDescent="0.3">
      <c r="A845" s="24">
        <v>2302003100</v>
      </c>
      <c r="B845" s="40">
        <v>24033</v>
      </c>
      <c r="C845" s="25"/>
      <c r="D845" s="25"/>
      <c r="E845" s="25"/>
      <c r="F845" s="25"/>
      <c r="G845" s="25" t="s">
        <v>12</v>
      </c>
      <c r="H845" s="25">
        <v>2.3737599999966701</v>
      </c>
      <c r="I845" s="25">
        <v>153</v>
      </c>
      <c r="J845" s="25">
        <v>1.5514771241808299E-2</v>
      </c>
      <c r="K845" s="25">
        <v>10467</v>
      </c>
      <c r="L845" s="26">
        <v>930018</v>
      </c>
      <c r="M845" s="24">
        <v>2302003100</v>
      </c>
      <c r="N845" s="25">
        <v>24033</v>
      </c>
      <c r="O845" s="25"/>
      <c r="P845" s="25"/>
      <c r="Q845" s="25"/>
      <c r="R845" s="25"/>
      <c r="S845" s="25" t="s">
        <v>12</v>
      </c>
      <c r="T845" s="25">
        <v>5.69702399999204</v>
      </c>
      <c r="U845" s="25">
        <v>365</v>
      </c>
      <c r="V845" s="25">
        <v>1.5608284931485E-2</v>
      </c>
      <c r="W845" s="25">
        <v>10467</v>
      </c>
      <c r="X845" s="27">
        <v>930018</v>
      </c>
      <c r="Y845" s="28">
        <f t="shared" si="26"/>
        <v>2.7233115468409431E-3</v>
      </c>
      <c r="AA845" t="str">
        <f t="shared" si="27"/>
        <v>2302003100-24033-VOC</v>
      </c>
      <c r="AB845" t="str">
        <f>IF(COUNTIF('NP-NRModel-MAR-WILDFIRES Modifi'!V:V, AA845)=0, "Missing", "")</f>
        <v/>
      </c>
    </row>
    <row r="846" spans="1:28" hidden="1" x14ac:dyDescent="0.3">
      <c r="A846" s="24">
        <v>2302003100</v>
      </c>
      <c r="B846" s="40">
        <v>51013</v>
      </c>
      <c r="C846" s="25"/>
      <c r="D846" s="25"/>
      <c r="E846" s="25"/>
      <c r="F846" s="25"/>
      <c r="G846" s="25" t="s">
        <v>12</v>
      </c>
      <c r="H846" s="25">
        <v>0.98293208333195703</v>
      </c>
      <c r="I846" s="25">
        <v>153</v>
      </c>
      <c r="J846" s="25">
        <v>6.4243927015160598E-3</v>
      </c>
      <c r="K846" s="25">
        <v>10467</v>
      </c>
      <c r="L846" s="26">
        <v>607189</v>
      </c>
      <c r="M846" s="24">
        <v>2302003100</v>
      </c>
      <c r="N846" s="25">
        <v>51013</v>
      </c>
      <c r="O846" s="25"/>
      <c r="P846" s="25"/>
      <c r="Q846" s="25"/>
      <c r="R846" s="25"/>
      <c r="S846" s="25" t="s">
        <v>12</v>
      </c>
      <c r="T846" s="25">
        <v>2.35903699999669</v>
      </c>
      <c r="U846" s="25">
        <v>365</v>
      </c>
      <c r="V846" s="25">
        <v>6.4631150684840996E-3</v>
      </c>
      <c r="W846" s="25">
        <v>10467</v>
      </c>
      <c r="X846" s="27">
        <v>607189</v>
      </c>
      <c r="Y846" s="28">
        <f t="shared" si="26"/>
        <v>2.723311546840967E-3</v>
      </c>
      <c r="AA846" t="str">
        <f t="shared" si="27"/>
        <v>2302003100-51013-VOC</v>
      </c>
      <c r="AB846" t="str">
        <f>IF(COUNTIF('NP-NRModel-MAR-WILDFIRES Modifi'!V:V, AA846)=0, "Missing", "")</f>
        <v/>
      </c>
    </row>
    <row r="847" spans="1:28" hidden="1" x14ac:dyDescent="0.3">
      <c r="A847" s="24">
        <v>2302003100</v>
      </c>
      <c r="B847" s="40">
        <v>51059</v>
      </c>
      <c r="C847" s="25"/>
      <c r="D847" s="25"/>
      <c r="E847" s="25"/>
      <c r="F847" s="25"/>
      <c r="G847" s="25" t="s">
        <v>12</v>
      </c>
      <c r="H847" s="25">
        <v>4.3963374999938303</v>
      </c>
      <c r="I847" s="25">
        <v>153</v>
      </c>
      <c r="J847" s="25">
        <v>2.87342320261035E-2</v>
      </c>
      <c r="K847" s="25">
        <v>10467</v>
      </c>
      <c r="L847" s="26">
        <v>405196</v>
      </c>
      <c r="M847" s="24">
        <v>2302003100</v>
      </c>
      <c r="N847" s="25">
        <v>51059</v>
      </c>
      <c r="O847" s="25"/>
      <c r="P847" s="25"/>
      <c r="Q847" s="25"/>
      <c r="R847" s="25"/>
      <c r="S847" s="25" t="s">
        <v>12</v>
      </c>
      <c r="T847" s="25">
        <v>10.551209999985099</v>
      </c>
      <c r="U847" s="25">
        <v>365</v>
      </c>
      <c r="V847" s="25">
        <v>2.8907424657493599E-2</v>
      </c>
      <c r="W847" s="25">
        <v>10467</v>
      </c>
      <c r="X847" s="27">
        <v>405196</v>
      </c>
      <c r="Y847" s="28">
        <f t="shared" si="26"/>
        <v>2.7233115468409861E-3</v>
      </c>
      <c r="AA847" t="str">
        <f t="shared" si="27"/>
        <v>2302003100-51059-VOC</v>
      </c>
      <c r="AB847" t="str">
        <f>IF(COUNTIF('NP-NRModel-MAR-WILDFIRES Modifi'!V:V, AA847)=0, "Missing", "")</f>
        <v/>
      </c>
    </row>
    <row r="848" spans="1:28" hidden="1" x14ac:dyDescent="0.3">
      <c r="A848" s="24">
        <v>2302003100</v>
      </c>
      <c r="B848" s="40">
        <v>51107</v>
      </c>
      <c r="C848" s="25"/>
      <c r="D848" s="25"/>
      <c r="E848" s="25"/>
      <c r="F848" s="25"/>
      <c r="G848" s="25" t="s">
        <v>12</v>
      </c>
      <c r="H848" s="25">
        <v>1.3511749999981</v>
      </c>
      <c r="I848" s="25">
        <v>153</v>
      </c>
      <c r="J848" s="25">
        <v>8.8312091503143994E-3</v>
      </c>
      <c r="K848" s="25">
        <v>10467</v>
      </c>
      <c r="L848" s="26">
        <v>3245060</v>
      </c>
      <c r="M848" s="24">
        <v>2302003100</v>
      </c>
      <c r="N848" s="25">
        <v>51107</v>
      </c>
      <c r="O848" s="25"/>
      <c r="P848" s="25"/>
      <c r="Q848" s="25"/>
      <c r="R848" s="25"/>
      <c r="S848" s="25" t="s">
        <v>12</v>
      </c>
      <c r="T848" s="25">
        <v>3.2428199999954401</v>
      </c>
      <c r="U848" s="25">
        <v>365</v>
      </c>
      <c r="V848" s="25">
        <v>8.8844383561519098E-3</v>
      </c>
      <c r="W848" s="25">
        <v>10467</v>
      </c>
      <c r="X848" s="27">
        <v>3245060</v>
      </c>
      <c r="Y848" s="28">
        <f t="shared" si="26"/>
        <v>2.7233115468409648E-3</v>
      </c>
      <c r="AA848" t="str">
        <f t="shared" si="27"/>
        <v>2302003100-51107-VOC</v>
      </c>
      <c r="AB848" t="str">
        <f>IF(COUNTIF('NP-NRModel-MAR-WILDFIRES Modifi'!V:V, AA848)=0, "Missing", "")</f>
        <v/>
      </c>
    </row>
    <row r="849" spans="1:28" hidden="1" x14ac:dyDescent="0.3">
      <c r="A849" s="24">
        <v>2302003100</v>
      </c>
      <c r="B849" s="40">
        <v>51153</v>
      </c>
      <c r="C849" s="25"/>
      <c r="D849" s="25"/>
      <c r="E849" s="25"/>
      <c r="F849" s="25"/>
      <c r="G849" s="25" t="s">
        <v>12</v>
      </c>
      <c r="H849" s="25">
        <v>1.39932999999803</v>
      </c>
      <c r="I849" s="25">
        <v>153</v>
      </c>
      <c r="J849" s="25">
        <v>9.1459477124054608E-3</v>
      </c>
      <c r="K849" s="25">
        <v>10467</v>
      </c>
      <c r="L849" s="26">
        <v>714589</v>
      </c>
      <c r="M849" s="24">
        <v>2302003100</v>
      </c>
      <c r="N849" s="25">
        <v>51153</v>
      </c>
      <c r="O849" s="25"/>
      <c r="P849" s="25"/>
      <c r="Q849" s="25"/>
      <c r="R849" s="25"/>
      <c r="S849" s="25" t="s">
        <v>12</v>
      </c>
      <c r="T849" s="25">
        <v>3.3583919999952898</v>
      </c>
      <c r="U849" s="25">
        <v>365</v>
      </c>
      <c r="V849" s="25">
        <v>9.2010739725898495E-3</v>
      </c>
      <c r="W849" s="25">
        <v>10467</v>
      </c>
      <c r="X849" s="27">
        <v>714589</v>
      </c>
      <c r="Y849" s="28">
        <f t="shared" si="26"/>
        <v>2.7233115468409549E-3</v>
      </c>
      <c r="AA849" t="str">
        <f t="shared" si="27"/>
        <v>2302003100-51153-VOC</v>
      </c>
      <c r="AB849" t="str">
        <f>IF(COUNTIF('NP-NRModel-MAR-WILDFIRES Modifi'!V:V, AA849)=0, "Missing", "")</f>
        <v/>
      </c>
    </row>
    <row r="850" spans="1:28" hidden="1" x14ac:dyDescent="0.3">
      <c r="A850" s="24">
        <v>2302003100</v>
      </c>
      <c r="B850" s="40">
        <v>51510</v>
      </c>
      <c r="C850" s="25"/>
      <c r="D850" s="25"/>
      <c r="E850" s="25"/>
      <c r="F850" s="25"/>
      <c r="G850" s="25" t="s">
        <v>12</v>
      </c>
      <c r="H850" s="25">
        <v>0.68239458333237801</v>
      </c>
      <c r="I850" s="25">
        <v>153</v>
      </c>
      <c r="J850" s="25">
        <v>4.4600953158978902E-3</v>
      </c>
      <c r="K850" s="25">
        <v>10467</v>
      </c>
      <c r="L850" s="26">
        <v>2155897</v>
      </c>
      <c r="M850" s="24">
        <v>2302003100</v>
      </c>
      <c r="N850" s="25">
        <v>51510</v>
      </c>
      <c r="O850" s="25"/>
      <c r="P850" s="25"/>
      <c r="Q850" s="25"/>
      <c r="R850" s="25"/>
      <c r="S850" s="25" t="s">
        <v>12</v>
      </c>
      <c r="T850" s="25">
        <v>1.6377469999976999</v>
      </c>
      <c r="U850" s="25">
        <v>365</v>
      </c>
      <c r="V850" s="25">
        <v>4.4869780821854797E-3</v>
      </c>
      <c r="W850" s="25">
        <v>10467</v>
      </c>
      <c r="X850" s="27">
        <v>2155897</v>
      </c>
      <c r="Y850" s="28">
        <f t="shared" si="26"/>
        <v>2.7233115468409674E-3</v>
      </c>
      <c r="AA850" t="str">
        <f t="shared" si="27"/>
        <v>2302003100-51510-VOC</v>
      </c>
      <c r="AB850" t="str">
        <f>IF(COUNTIF('NP-NRModel-MAR-WILDFIRES Modifi'!V:V, AA850)=0, "Missing", "")</f>
        <v/>
      </c>
    </row>
    <row r="851" spans="1:28" hidden="1" x14ac:dyDescent="0.3">
      <c r="A851" s="24">
        <v>2302003100</v>
      </c>
      <c r="B851" s="40">
        <v>51600</v>
      </c>
      <c r="C851" s="25"/>
      <c r="D851" s="25"/>
      <c r="E851" s="25"/>
      <c r="F851" s="25"/>
      <c r="G851" s="25" t="s">
        <v>12</v>
      </c>
      <c r="H851" s="25">
        <v>0.29543841666625298</v>
      </c>
      <c r="I851" s="25">
        <v>153</v>
      </c>
      <c r="J851" s="25">
        <v>1.9309700435702799E-3</v>
      </c>
      <c r="K851" s="25">
        <v>10467</v>
      </c>
      <c r="L851" s="26">
        <v>3476789</v>
      </c>
      <c r="M851" s="24">
        <v>2302003100</v>
      </c>
      <c r="N851" s="25">
        <v>51600</v>
      </c>
      <c r="O851" s="25"/>
      <c r="P851" s="25"/>
      <c r="Q851" s="25"/>
      <c r="R851" s="25"/>
      <c r="S851" s="25" t="s">
        <v>12</v>
      </c>
      <c r="T851" s="25">
        <v>0.70905219999900904</v>
      </c>
      <c r="U851" s="25">
        <v>365</v>
      </c>
      <c r="V851" s="25">
        <v>1.9426087671205699E-3</v>
      </c>
      <c r="W851" s="25">
        <v>10467</v>
      </c>
      <c r="X851" s="27">
        <v>3476789</v>
      </c>
      <c r="Y851" s="28">
        <f t="shared" si="26"/>
        <v>2.7233115468409501E-3</v>
      </c>
      <c r="AA851" t="str">
        <f t="shared" si="27"/>
        <v>2302003100-51600-VOC</v>
      </c>
      <c r="AB851" t="str">
        <f>IF(COUNTIF('NP-NRModel-MAR-WILDFIRES Modifi'!V:V, AA851)=0, "Missing", "")</f>
        <v/>
      </c>
    </row>
    <row r="852" spans="1:28" hidden="1" x14ac:dyDescent="0.3">
      <c r="A852" s="24">
        <v>2302003100</v>
      </c>
      <c r="B852" s="40">
        <v>51610</v>
      </c>
      <c r="C852" s="25"/>
      <c r="D852" s="25"/>
      <c r="E852" s="25"/>
      <c r="F852" s="25"/>
      <c r="G852" s="25" t="s">
        <v>12</v>
      </c>
      <c r="H852" s="25">
        <v>0.123629999999826</v>
      </c>
      <c r="I852" s="25">
        <v>153</v>
      </c>
      <c r="J852" s="25">
        <v>8.0803921568514301E-4</v>
      </c>
      <c r="K852" s="25">
        <v>10467</v>
      </c>
      <c r="L852" s="26">
        <v>3978784</v>
      </c>
      <c r="M852" s="24">
        <v>2302003100</v>
      </c>
      <c r="N852" s="25">
        <v>51610</v>
      </c>
      <c r="O852" s="25"/>
      <c r="P852" s="25"/>
      <c r="Q852" s="25"/>
      <c r="R852" s="25"/>
      <c r="S852" s="25" t="s">
        <v>12</v>
      </c>
      <c r="T852" s="25">
        <v>0.29671199999958298</v>
      </c>
      <c r="U852" s="25">
        <v>365</v>
      </c>
      <c r="V852" s="25">
        <v>8.1290958903995495E-4</v>
      </c>
      <c r="W852" s="25">
        <v>10467</v>
      </c>
      <c r="X852" s="27">
        <v>3978784</v>
      </c>
      <c r="Y852" s="28">
        <f t="shared" si="26"/>
        <v>2.7233115468409726E-3</v>
      </c>
      <c r="AA852" t="str">
        <f t="shared" si="27"/>
        <v>2302003100-51610-VOC</v>
      </c>
      <c r="AB852" t="str">
        <f>IF(COUNTIF('NP-NRModel-MAR-WILDFIRES Modifi'!V:V, AA852)=0, "Missing", "")</f>
        <v/>
      </c>
    </row>
    <row r="853" spans="1:28" hidden="1" x14ac:dyDescent="0.3">
      <c r="A853" s="24">
        <v>2302003100</v>
      </c>
      <c r="B853" s="40">
        <v>51683</v>
      </c>
      <c r="C853" s="25"/>
      <c r="D853" s="25"/>
      <c r="E853" s="25"/>
      <c r="F853" s="25"/>
      <c r="G853" s="25" t="s">
        <v>12</v>
      </c>
      <c r="H853" s="25">
        <v>0.21088762499970401</v>
      </c>
      <c r="I853" s="25">
        <v>153</v>
      </c>
      <c r="J853" s="25">
        <v>1.37835049019414E-3</v>
      </c>
      <c r="K853" s="25">
        <v>10467</v>
      </c>
      <c r="L853" s="26">
        <v>2633190</v>
      </c>
      <c r="M853" s="24">
        <v>2302003100</v>
      </c>
      <c r="N853" s="25">
        <v>51683</v>
      </c>
      <c r="O853" s="25"/>
      <c r="P853" s="25"/>
      <c r="Q853" s="25"/>
      <c r="R853" s="25"/>
      <c r="S853" s="25" t="s">
        <v>12</v>
      </c>
      <c r="T853" s="25">
        <v>0.50613029999928905</v>
      </c>
      <c r="U853" s="25">
        <v>365</v>
      </c>
      <c r="V853" s="25">
        <v>1.3866583561624301E-3</v>
      </c>
      <c r="W853" s="25">
        <v>10467</v>
      </c>
      <c r="X853" s="27">
        <v>2633190</v>
      </c>
      <c r="Y853" s="28">
        <f t="shared" si="26"/>
        <v>2.723311546840954E-3</v>
      </c>
      <c r="AA853" t="str">
        <f t="shared" si="27"/>
        <v>2302003100-51683-VOC</v>
      </c>
      <c r="AB853" t="str">
        <f>IF(COUNTIF('NP-NRModel-MAR-WILDFIRES Modifi'!V:V, AA853)=0, "Missing", "")</f>
        <v/>
      </c>
    </row>
    <row r="854" spans="1:28" hidden="1" x14ac:dyDescent="0.3">
      <c r="A854" s="24">
        <v>2302003100</v>
      </c>
      <c r="B854" s="40">
        <v>51685</v>
      </c>
      <c r="C854" s="25"/>
      <c r="D854" s="25"/>
      <c r="E854" s="25"/>
      <c r="F854" s="25"/>
      <c r="G854" s="25" t="s">
        <v>12</v>
      </c>
      <c r="H854" s="25">
        <v>7.0933124999900801E-2</v>
      </c>
      <c r="I854" s="25">
        <v>153</v>
      </c>
      <c r="J854" s="25">
        <v>4.6361519607778298E-4</v>
      </c>
      <c r="K854" s="25">
        <v>10467</v>
      </c>
      <c r="L854" s="26">
        <v>111281</v>
      </c>
      <c r="M854" s="24">
        <v>2302003100</v>
      </c>
      <c r="N854" s="25">
        <v>51685</v>
      </c>
      <c r="O854" s="25"/>
      <c r="P854" s="25"/>
      <c r="Q854" s="25"/>
      <c r="R854" s="25"/>
      <c r="S854" s="25" t="s">
        <v>12</v>
      </c>
      <c r="T854" s="25">
        <v>0.17023949999976101</v>
      </c>
      <c r="U854" s="25">
        <v>365</v>
      </c>
      <c r="V854" s="25">
        <v>4.6640958904044298E-4</v>
      </c>
      <c r="W854" s="25">
        <v>10467</v>
      </c>
      <c r="X854" s="27">
        <v>111281</v>
      </c>
      <c r="Y854" s="28">
        <f t="shared" si="26"/>
        <v>2.7233115468409731E-3</v>
      </c>
      <c r="AA854" t="str">
        <f t="shared" si="27"/>
        <v>2302003100-51685-VOC</v>
      </c>
      <c r="AB854" t="str">
        <f>IF(COUNTIF('NP-NRModel-MAR-WILDFIRES Modifi'!V:V, AA854)=0, "Missing", "")</f>
        <v/>
      </c>
    </row>
    <row r="855" spans="1:28" hidden="1" x14ac:dyDescent="0.3">
      <c r="A855" s="24">
        <v>2302003200</v>
      </c>
      <c r="B855" s="40">
        <v>11001</v>
      </c>
      <c r="C855" s="25"/>
      <c r="D855" s="25"/>
      <c r="E855" s="25"/>
      <c r="F855" s="25"/>
      <c r="G855" s="25" t="s">
        <v>12</v>
      </c>
      <c r="H855" s="25">
        <v>0.14595608333312901</v>
      </c>
      <c r="I855" s="25">
        <v>153</v>
      </c>
      <c r="J855" s="25">
        <v>9.5396132897470004E-4</v>
      </c>
      <c r="K855" s="25">
        <v>10467</v>
      </c>
      <c r="L855" s="26">
        <v>1562572</v>
      </c>
      <c r="M855" s="24">
        <v>2302003200</v>
      </c>
      <c r="N855" s="25">
        <v>11001</v>
      </c>
      <c r="O855" s="25"/>
      <c r="P855" s="25"/>
      <c r="Q855" s="25"/>
      <c r="R855" s="25"/>
      <c r="S855" s="25" t="s">
        <v>12</v>
      </c>
      <c r="T855" s="25">
        <v>0.35029459999951001</v>
      </c>
      <c r="U855" s="25">
        <v>365</v>
      </c>
      <c r="V855" s="25">
        <v>9.5971123287537103E-4</v>
      </c>
      <c r="W855" s="25">
        <v>10467</v>
      </c>
      <c r="X855" s="27">
        <v>1562572</v>
      </c>
      <c r="Y855" s="28">
        <f t="shared" si="26"/>
        <v>2.7233115468409575E-3</v>
      </c>
      <c r="AA855" t="str">
        <f t="shared" si="27"/>
        <v>2302003200-11001-VOC</v>
      </c>
      <c r="AB855" t="str">
        <f>IF(COUNTIF('NP-NRModel-MAR-WILDFIRES Modifi'!V:V, AA855)=0, "Missing", "")</f>
        <v/>
      </c>
    </row>
    <row r="856" spans="1:28" hidden="1" x14ac:dyDescent="0.3">
      <c r="A856" s="24">
        <v>2302003200</v>
      </c>
      <c r="B856" s="40">
        <v>24009</v>
      </c>
      <c r="C856" s="25"/>
      <c r="D856" s="25"/>
      <c r="E856" s="25"/>
      <c r="F856" s="25"/>
      <c r="G856" s="25" t="s">
        <v>12</v>
      </c>
      <c r="H856" s="25">
        <v>9.8093041666529393E-3</v>
      </c>
      <c r="I856" s="25">
        <v>153</v>
      </c>
      <c r="J856" s="29">
        <v>6.4113099128450498E-5</v>
      </c>
      <c r="K856" s="25">
        <v>10467</v>
      </c>
      <c r="L856" s="26">
        <v>1504698</v>
      </c>
      <c r="M856" s="24">
        <v>2302003200</v>
      </c>
      <c r="N856" s="25">
        <v>24009</v>
      </c>
      <c r="O856" s="25"/>
      <c r="P856" s="25"/>
      <c r="Q856" s="25"/>
      <c r="R856" s="25"/>
      <c r="S856" s="25" t="s">
        <v>12</v>
      </c>
      <c r="T856" s="25">
        <v>2.3542329999966999E-2</v>
      </c>
      <c r="U856" s="25">
        <v>365</v>
      </c>
      <c r="V856" s="29">
        <v>6.4499534246485098E-5</v>
      </c>
      <c r="W856" s="25">
        <v>10467</v>
      </c>
      <c r="X856" s="27">
        <v>1504698</v>
      </c>
      <c r="Y856" s="28">
        <f t="shared" si="26"/>
        <v>2.7233115468409614E-3</v>
      </c>
      <c r="AA856" t="str">
        <f t="shared" si="27"/>
        <v>2302003200-24009-VOC</v>
      </c>
      <c r="AB856" t="str">
        <f>IF(COUNTIF('NP-NRModel-MAR-WILDFIRES Modifi'!V:V, AA856)=0, "Missing", "")</f>
        <v/>
      </c>
    </row>
    <row r="857" spans="1:28" hidden="1" x14ac:dyDescent="0.3">
      <c r="A857" s="24">
        <v>2302003200</v>
      </c>
      <c r="B857" s="40">
        <v>24017</v>
      </c>
      <c r="C857" s="25"/>
      <c r="D857" s="25"/>
      <c r="E857" s="25"/>
      <c r="F857" s="25"/>
      <c r="G857" s="25" t="s">
        <v>12</v>
      </c>
      <c r="H857" s="25">
        <v>1.9648258333305801E-2</v>
      </c>
      <c r="I857" s="25">
        <v>153</v>
      </c>
      <c r="J857" s="25">
        <v>1.2841998910657399E-4</v>
      </c>
      <c r="K857" s="25">
        <v>10467</v>
      </c>
      <c r="L857" s="26">
        <v>111899</v>
      </c>
      <c r="M857" s="24">
        <v>2302003200</v>
      </c>
      <c r="N857" s="25">
        <v>24017</v>
      </c>
      <c r="O857" s="25"/>
      <c r="P857" s="25"/>
      <c r="Q857" s="25"/>
      <c r="R857" s="25"/>
      <c r="S857" s="25" t="s">
        <v>12</v>
      </c>
      <c r="T857" s="25">
        <v>4.7155819999933603E-2</v>
      </c>
      <c r="U857" s="25">
        <v>365</v>
      </c>
      <c r="V857" s="25">
        <v>1.29194027397078E-4</v>
      </c>
      <c r="W857" s="25">
        <v>10467</v>
      </c>
      <c r="X857" s="27">
        <v>111899</v>
      </c>
      <c r="Y857" s="28">
        <f t="shared" si="26"/>
        <v>2.72331154684098E-3</v>
      </c>
      <c r="AA857" t="str">
        <f t="shared" si="27"/>
        <v>2302003200-24017-VOC</v>
      </c>
      <c r="AB857" t="str">
        <f>IF(COUNTIF('NP-NRModel-MAR-WILDFIRES Modifi'!V:V, AA857)=0, "Missing", "")</f>
        <v/>
      </c>
    </row>
    <row r="858" spans="1:28" hidden="1" x14ac:dyDescent="0.3">
      <c r="A858" s="24">
        <v>2302003200</v>
      </c>
      <c r="B858" s="40">
        <v>24021</v>
      </c>
      <c r="C858" s="25"/>
      <c r="D858" s="25"/>
      <c r="E858" s="25"/>
      <c r="F858" s="25"/>
      <c r="G858" s="25" t="s">
        <v>12</v>
      </c>
      <c r="H858" s="25">
        <v>4.0000483333277402E-2</v>
      </c>
      <c r="I858" s="25">
        <v>153</v>
      </c>
      <c r="J858" s="25">
        <v>2.6144106753776E-4</v>
      </c>
      <c r="K858" s="25">
        <v>10467</v>
      </c>
      <c r="L858" s="26">
        <v>1327801</v>
      </c>
      <c r="M858" s="24">
        <v>2302003200</v>
      </c>
      <c r="N858" s="25">
        <v>24021</v>
      </c>
      <c r="O858" s="25"/>
      <c r="P858" s="25"/>
      <c r="Q858" s="25"/>
      <c r="R858" s="25"/>
      <c r="S858" s="25" t="s">
        <v>12</v>
      </c>
      <c r="T858" s="25">
        <v>9.6001159999865304E-2</v>
      </c>
      <c r="U858" s="25">
        <v>365</v>
      </c>
      <c r="V858" s="25">
        <v>2.6301687671195897E-4</v>
      </c>
      <c r="W858" s="25">
        <v>10467</v>
      </c>
      <c r="X858" s="27">
        <v>1327801</v>
      </c>
      <c r="Y858" s="28">
        <f t="shared" si="26"/>
        <v>2.7233115468409635E-3</v>
      </c>
      <c r="AA858" t="str">
        <f t="shared" si="27"/>
        <v>2302003200-24021-VOC</v>
      </c>
      <c r="AB858" t="str">
        <f>IF(COUNTIF('NP-NRModel-MAR-WILDFIRES Modifi'!V:V, AA858)=0, "Missing", "")</f>
        <v/>
      </c>
    </row>
    <row r="859" spans="1:28" hidden="1" x14ac:dyDescent="0.3">
      <c r="A859" s="24">
        <v>2302003200</v>
      </c>
      <c r="B859" s="40">
        <v>24031</v>
      </c>
      <c r="C859" s="25"/>
      <c r="D859" s="25"/>
      <c r="E859" s="25"/>
      <c r="F859" s="25"/>
      <c r="G859" s="25" t="s">
        <v>12</v>
      </c>
      <c r="H859" s="25">
        <v>0.16864591666643</v>
      </c>
      <c r="I859" s="25">
        <v>153</v>
      </c>
      <c r="J859" s="25">
        <v>1.10226089324464E-3</v>
      </c>
      <c r="K859" s="25">
        <v>10467</v>
      </c>
      <c r="L859" s="26">
        <v>146117</v>
      </c>
      <c r="M859" s="24">
        <v>2302003200</v>
      </c>
      <c r="N859" s="25">
        <v>24031</v>
      </c>
      <c r="O859" s="25"/>
      <c r="P859" s="25"/>
      <c r="Q859" s="25"/>
      <c r="R859" s="25"/>
      <c r="S859" s="25" t="s">
        <v>12</v>
      </c>
      <c r="T859" s="25">
        <v>0.40475019999943401</v>
      </c>
      <c r="U859" s="25">
        <v>365</v>
      </c>
      <c r="V859" s="25">
        <v>1.1089046575326899E-3</v>
      </c>
      <c r="W859" s="25">
        <v>10467</v>
      </c>
      <c r="X859" s="27">
        <v>146117</v>
      </c>
      <c r="Y859" s="28">
        <f t="shared" si="26"/>
        <v>2.723311546840944E-3</v>
      </c>
      <c r="AA859" t="str">
        <f t="shared" si="27"/>
        <v>2302003200-24031-VOC</v>
      </c>
      <c r="AB859" t="str">
        <f>IF(COUNTIF('NP-NRModel-MAR-WILDFIRES Modifi'!V:V, AA859)=0, "Missing", "")</f>
        <v/>
      </c>
    </row>
    <row r="860" spans="1:28" hidden="1" x14ac:dyDescent="0.3">
      <c r="A860" s="24">
        <v>2302003200</v>
      </c>
      <c r="B860" s="40">
        <v>24033</v>
      </c>
      <c r="C860" s="25"/>
      <c r="D860" s="25"/>
      <c r="E860" s="25"/>
      <c r="F860" s="25"/>
      <c r="G860" s="25" t="s">
        <v>12</v>
      </c>
      <c r="H860" s="25">
        <v>0.12914912499981901</v>
      </c>
      <c r="I860" s="25">
        <v>153</v>
      </c>
      <c r="J860" s="25">
        <v>8.4411192810339398E-4</v>
      </c>
      <c r="K860" s="25">
        <v>10467</v>
      </c>
      <c r="L860" s="26">
        <v>2785638</v>
      </c>
      <c r="M860" s="24">
        <v>2302003200</v>
      </c>
      <c r="N860" s="25">
        <v>24033</v>
      </c>
      <c r="O860" s="25"/>
      <c r="P860" s="25"/>
      <c r="Q860" s="25"/>
      <c r="R860" s="25"/>
      <c r="S860" s="25" t="s">
        <v>12</v>
      </c>
      <c r="T860" s="25">
        <v>0.30995789999956502</v>
      </c>
      <c r="U860" s="25">
        <v>365</v>
      </c>
      <c r="V860" s="25">
        <v>8.4919972602620695E-4</v>
      </c>
      <c r="W860" s="25">
        <v>10467</v>
      </c>
      <c r="X860" s="27">
        <v>2785638</v>
      </c>
      <c r="Y860" s="28">
        <f t="shared" si="26"/>
        <v>2.7233115468409696E-3</v>
      </c>
      <c r="AA860" t="str">
        <f t="shared" si="27"/>
        <v>2302003200-24033-VOC</v>
      </c>
      <c r="AB860" t="str">
        <f>IF(COUNTIF('NP-NRModel-MAR-WILDFIRES Modifi'!V:V, AA860)=0, "Missing", "")</f>
        <v/>
      </c>
    </row>
    <row r="861" spans="1:28" hidden="1" x14ac:dyDescent="0.3">
      <c r="A861" s="24">
        <v>2302003200</v>
      </c>
      <c r="B861" s="40">
        <v>51013</v>
      </c>
      <c r="C861" s="25"/>
      <c r="D861" s="25"/>
      <c r="E861" s="25"/>
      <c r="F861" s="25"/>
      <c r="G861" s="25" t="s">
        <v>12</v>
      </c>
      <c r="H861" s="25">
        <v>4.9053624999931399E-2</v>
      </c>
      <c r="I861" s="25">
        <v>153</v>
      </c>
      <c r="J861" s="25">
        <v>3.2061192810412599E-4</v>
      </c>
      <c r="K861" s="25">
        <v>10467</v>
      </c>
      <c r="L861" s="26">
        <v>663610</v>
      </c>
      <c r="M861" s="24">
        <v>2302003200</v>
      </c>
      <c r="N861" s="25">
        <v>51013</v>
      </c>
      <c r="O861" s="25"/>
      <c r="P861" s="25"/>
      <c r="Q861" s="25"/>
      <c r="R861" s="25"/>
      <c r="S861" s="25" t="s">
        <v>12</v>
      </c>
      <c r="T861" s="25">
        <v>0.117728699999834</v>
      </c>
      <c r="U861" s="25">
        <v>365</v>
      </c>
      <c r="V861" s="25">
        <v>3.2254438356118999E-4</v>
      </c>
      <c r="W861" s="25">
        <v>10467</v>
      </c>
      <c r="X861" s="27">
        <v>663610</v>
      </c>
      <c r="Y861" s="28">
        <f t="shared" si="26"/>
        <v>2.723311546840983E-3</v>
      </c>
      <c r="AA861" t="str">
        <f t="shared" si="27"/>
        <v>2302003200-51013-VOC</v>
      </c>
      <c r="AB861" t="str">
        <f>IF(COUNTIF('NP-NRModel-MAR-WILDFIRES Modifi'!V:V, AA861)=0, "Missing", "")</f>
        <v/>
      </c>
    </row>
    <row r="862" spans="1:28" hidden="1" x14ac:dyDescent="0.3">
      <c r="A862" s="24">
        <v>2302003200</v>
      </c>
      <c r="B862" s="40">
        <v>51059</v>
      </c>
      <c r="C862" s="25"/>
      <c r="D862" s="25"/>
      <c r="E862" s="25"/>
      <c r="F862" s="25"/>
      <c r="G862" s="25" t="s">
        <v>12</v>
      </c>
      <c r="H862" s="25">
        <v>0.20366979166638099</v>
      </c>
      <c r="I862" s="25">
        <v>153</v>
      </c>
      <c r="J862" s="25">
        <v>1.33117510893059E-3</v>
      </c>
      <c r="K862" s="25">
        <v>10467</v>
      </c>
      <c r="L862" s="26">
        <v>1173435</v>
      </c>
      <c r="M862" s="24">
        <v>2302003200</v>
      </c>
      <c r="N862" s="25">
        <v>51059</v>
      </c>
      <c r="O862" s="25"/>
      <c r="P862" s="25"/>
      <c r="Q862" s="25"/>
      <c r="R862" s="25"/>
      <c r="S862" s="25" t="s">
        <v>12</v>
      </c>
      <c r="T862" s="25">
        <v>0.488807499999313</v>
      </c>
      <c r="U862" s="25">
        <v>365</v>
      </c>
      <c r="V862" s="25">
        <v>1.3391986301350999E-3</v>
      </c>
      <c r="W862" s="25">
        <v>10467</v>
      </c>
      <c r="X862" s="27">
        <v>1173435</v>
      </c>
      <c r="Y862" s="28">
        <f t="shared" si="26"/>
        <v>2.7233115468409566E-3</v>
      </c>
      <c r="AA862" t="str">
        <f t="shared" si="27"/>
        <v>2302003200-51059-VOC</v>
      </c>
      <c r="AB862" t="str">
        <f>IF(COUNTIF('NP-NRModel-MAR-WILDFIRES Modifi'!V:V, AA862)=0, "Missing", "")</f>
        <v/>
      </c>
    </row>
    <row r="863" spans="1:28" hidden="1" x14ac:dyDescent="0.3">
      <c r="A863" s="24">
        <v>2302003200</v>
      </c>
      <c r="B863" s="40">
        <v>51107</v>
      </c>
      <c r="C863" s="25"/>
      <c r="D863" s="25"/>
      <c r="E863" s="25"/>
      <c r="F863" s="25"/>
      <c r="G863" s="25" t="s">
        <v>12</v>
      </c>
      <c r="H863" s="25">
        <v>6.4610374999909598E-2</v>
      </c>
      <c r="I863" s="25">
        <v>153</v>
      </c>
      <c r="J863" s="25">
        <v>4.2229003267914701E-4</v>
      </c>
      <c r="K863" s="25">
        <v>10467</v>
      </c>
      <c r="L863" s="26">
        <v>992588</v>
      </c>
      <c r="M863" s="24">
        <v>2302003200</v>
      </c>
      <c r="N863" s="25">
        <v>51107</v>
      </c>
      <c r="O863" s="25"/>
      <c r="P863" s="25"/>
      <c r="Q863" s="25"/>
      <c r="R863" s="25"/>
      <c r="S863" s="25" t="s">
        <v>12</v>
      </c>
      <c r="T863" s="25">
        <v>0.15506489999978201</v>
      </c>
      <c r="U863" s="25">
        <v>365</v>
      </c>
      <c r="V863" s="25">
        <v>4.2483534246515702E-4</v>
      </c>
      <c r="W863" s="25">
        <v>10467</v>
      </c>
      <c r="X863" s="27">
        <v>992588</v>
      </c>
      <c r="Y863" s="28">
        <f t="shared" si="26"/>
        <v>2.7233115468409722E-3</v>
      </c>
      <c r="AA863" t="str">
        <f t="shared" si="27"/>
        <v>2302003200-51107-VOC</v>
      </c>
      <c r="AB863" t="str">
        <f>IF(COUNTIF('NP-NRModel-MAR-WILDFIRES Modifi'!V:V, AA863)=0, "Missing", "")</f>
        <v/>
      </c>
    </row>
    <row r="864" spans="1:28" hidden="1" x14ac:dyDescent="0.3">
      <c r="A864" s="24">
        <v>2302003200</v>
      </c>
      <c r="B864" s="40">
        <v>51153</v>
      </c>
      <c r="C864" s="25"/>
      <c r="D864" s="25"/>
      <c r="E864" s="25"/>
      <c r="F864" s="25"/>
      <c r="G864" s="25" t="s">
        <v>12</v>
      </c>
      <c r="H864" s="25">
        <v>6.8054208333237803E-2</v>
      </c>
      <c r="I864" s="25">
        <v>153</v>
      </c>
      <c r="J864" s="25">
        <v>4.4479874727606399E-4</v>
      </c>
      <c r="K864" s="25">
        <v>10467</v>
      </c>
      <c r="L864" s="26">
        <v>585826</v>
      </c>
      <c r="M864" s="24">
        <v>2302003200</v>
      </c>
      <c r="N864" s="25">
        <v>51153</v>
      </c>
      <c r="O864" s="25"/>
      <c r="P864" s="25"/>
      <c r="Q864" s="25"/>
      <c r="R864" s="25"/>
      <c r="S864" s="25" t="s">
        <v>12</v>
      </c>
      <c r="T864" s="25">
        <v>0.16333009999977099</v>
      </c>
      <c r="U864" s="25">
        <v>365</v>
      </c>
      <c r="V864" s="25">
        <v>4.4747972602676998E-4</v>
      </c>
      <c r="W864" s="25">
        <v>10467</v>
      </c>
      <c r="X864" s="27">
        <v>585826</v>
      </c>
      <c r="Y864" s="28">
        <f t="shared" si="26"/>
        <v>2.7233115468409536E-3</v>
      </c>
      <c r="AA864" t="str">
        <f t="shared" si="27"/>
        <v>2302003200-51153-VOC</v>
      </c>
      <c r="AB864" t="str">
        <f>IF(COUNTIF('NP-NRModel-MAR-WILDFIRES Modifi'!V:V, AA864)=0, "Missing", "")</f>
        <v/>
      </c>
    </row>
    <row r="865" spans="1:28" hidden="1" x14ac:dyDescent="0.3">
      <c r="A865" s="24">
        <v>2302003200</v>
      </c>
      <c r="B865" s="40">
        <v>51510</v>
      </c>
      <c r="C865" s="25"/>
      <c r="D865" s="25"/>
      <c r="E865" s="25"/>
      <c r="F865" s="25"/>
      <c r="G865" s="25" t="s">
        <v>12</v>
      </c>
      <c r="H865" s="25">
        <v>3.2661974999954303E-2</v>
      </c>
      <c r="I865" s="25">
        <v>153</v>
      </c>
      <c r="J865" s="25">
        <v>2.13476960784015E-4</v>
      </c>
      <c r="K865" s="25">
        <v>10467</v>
      </c>
      <c r="L865" s="26">
        <v>2487049</v>
      </c>
      <c r="M865" s="24">
        <v>2302003200</v>
      </c>
      <c r="N865" s="25">
        <v>51510</v>
      </c>
      <c r="O865" s="25"/>
      <c r="P865" s="25"/>
      <c r="Q865" s="25"/>
      <c r="R865" s="25"/>
      <c r="S865" s="25" t="s">
        <v>12</v>
      </c>
      <c r="T865" s="25">
        <v>7.83887399998901E-2</v>
      </c>
      <c r="U865" s="25">
        <v>365</v>
      </c>
      <c r="V865" s="25">
        <v>2.1476367123257501E-4</v>
      </c>
      <c r="W865" s="25">
        <v>10467</v>
      </c>
      <c r="X865" s="27">
        <v>2487049</v>
      </c>
      <c r="Y865" s="28">
        <f t="shared" si="26"/>
        <v>2.7233115468409657E-3</v>
      </c>
      <c r="AA865" t="str">
        <f t="shared" si="27"/>
        <v>2302003200-51510-VOC</v>
      </c>
      <c r="AB865" t="str">
        <f>IF(COUNTIF('NP-NRModel-MAR-WILDFIRES Modifi'!V:V, AA865)=0, "Missing", "")</f>
        <v/>
      </c>
    </row>
    <row r="866" spans="1:28" hidden="1" x14ac:dyDescent="0.3">
      <c r="A866" s="24">
        <v>2302003200</v>
      </c>
      <c r="B866" s="40">
        <v>51600</v>
      </c>
      <c r="C866" s="25"/>
      <c r="D866" s="25"/>
      <c r="E866" s="25"/>
      <c r="F866" s="25"/>
      <c r="G866" s="25" t="s">
        <v>12</v>
      </c>
      <c r="H866" s="25">
        <v>1.3273116666648E-2</v>
      </c>
      <c r="I866" s="25">
        <v>153</v>
      </c>
      <c r="J866" s="29">
        <v>8.6752396514039402E-5</v>
      </c>
      <c r="K866" s="25">
        <v>10467</v>
      </c>
      <c r="L866" s="26">
        <v>4001527</v>
      </c>
      <c r="M866" s="24">
        <v>2302003200</v>
      </c>
      <c r="N866" s="25">
        <v>51600</v>
      </c>
      <c r="O866" s="25"/>
      <c r="P866" s="25"/>
      <c r="Q866" s="25"/>
      <c r="R866" s="25"/>
      <c r="S866" s="25" t="s">
        <v>12</v>
      </c>
      <c r="T866" s="25">
        <v>3.1855479999955201E-2</v>
      </c>
      <c r="U866" s="25">
        <v>365</v>
      </c>
      <c r="V866" s="29">
        <v>8.7275287671110098E-5</v>
      </c>
      <c r="W866" s="25">
        <v>10467</v>
      </c>
      <c r="X866" s="27">
        <v>4001527</v>
      </c>
      <c r="Y866" s="28">
        <f t="shared" si="26"/>
        <v>2.7233115468409644E-3</v>
      </c>
      <c r="AA866" t="str">
        <f t="shared" si="27"/>
        <v>2302003200-51600-VOC</v>
      </c>
      <c r="AB866" t="str">
        <f>IF(COUNTIF('NP-NRModel-MAR-WILDFIRES Modifi'!V:V, AA866)=0, "Missing", "")</f>
        <v/>
      </c>
    </row>
    <row r="867" spans="1:28" hidden="1" x14ac:dyDescent="0.3">
      <c r="A867" s="24">
        <v>2302003200</v>
      </c>
      <c r="B867" s="40">
        <v>51610</v>
      </c>
      <c r="C867" s="25"/>
      <c r="D867" s="25"/>
      <c r="E867" s="25"/>
      <c r="F867" s="25"/>
      <c r="G867" s="25" t="s">
        <v>12</v>
      </c>
      <c r="H867" s="25">
        <v>5.1832958333260801E-3</v>
      </c>
      <c r="I867" s="25">
        <v>153</v>
      </c>
      <c r="J867" s="29">
        <v>3.3877750544614903E-5</v>
      </c>
      <c r="K867" s="25">
        <v>10467</v>
      </c>
      <c r="L867" s="26">
        <v>3335776</v>
      </c>
      <c r="M867" s="24">
        <v>2302003200</v>
      </c>
      <c r="N867" s="25">
        <v>51610</v>
      </c>
      <c r="O867" s="25"/>
      <c r="P867" s="25"/>
      <c r="Q867" s="25"/>
      <c r="R867" s="25"/>
      <c r="S867" s="25" t="s">
        <v>12</v>
      </c>
      <c r="T867" s="25">
        <v>1.24399099999824E-2</v>
      </c>
      <c r="U867" s="25">
        <v>365</v>
      </c>
      <c r="V867" s="29">
        <v>3.4081945205431503E-5</v>
      </c>
      <c r="W867" s="25">
        <v>10467</v>
      </c>
      <c r="X867" s="27">
        <v>3335776</v>
      </c>
      <c r="Y867" s="28">
        <f t="shared" si="26"/>
        <v>2.7233115468410008E-3</v>
      </c>
      <c r="AA867" t="str">
        <f t="shared" si="27"/>
        <v>2302003200-51610-VOC</v>
      </c>
      <c r="AB867" t="str">
        <f>IF(COUNTIF('NP-NRModel-MAR-WILDFIRES Modifi'!V:V, AA867)=0, "Missing", "")</f>
        <v/>
      </c>
    </row>
    <row r="868" spans="1:28" hidden="1" x14ac:dyDescent="0.3">
      <c r="A868" s="24">
        <v>2302003200</v>
      </c>
      <c r="B868" s="40">
        <v>51683</v>
      </c>
      <c r="C868" s="25"/>
      <c r="D868" s="25"/>
      <c r="E868" s="25"/>
      <c r="F868" s="25"/>
      <c r="G868" s="25" t="s">
        <v>12</v>
      </c>
      <c r="H868" s="25">
        <v>1.06282749999851E-2</v>
      </c>
      <c r="I868" s="25">
        <v>153</v>
      </c>
      <c r="J868" s="29">
        <v>6.9465849673105298E-5</v>
      </c>
      <c r="K868" s="25">
        <v>10467</v>
      </c>
      <c r="L868" s="26">
        <v>1956144</v>
      </c>
      <c r="M868" s="24">
        <v>2302003200</v>
      </c>
      <c r="N868" s="25">
        <v>51683</v>
      </c>
      <c r="O868" s="25"/>
      <c r="P868" s="25"/>
      <c r="Q868" s="25"/>
      <c r="R868" s="25"/>
      <c r="S868" s="25" t="s">
        <v>12</v>
      </c>
      <c r="T868" s="25">
        <v>2.5507859999964199E-2</v>
      </c>
      <c r="U868" s="25">
        <v>365</v>
      </c>
      <c r="V868" s="29">
        <v>6.9884547945107497E-5</v>
      </c>
      <c r="W868" s="25">
        <v>10467</v>
      </c>
      <c r="X868" s="27">
        <v>1956144</v>
      </c>
      <c r="Y868" s="28">
        <f t="shared" si="26"/>
        <v>2.7233115468409657E-3</v>
      </c>
      <c r="AA868" t="str">
        <f t="shared" si="27"/>
        <v>2302003200-51683-VOC</v>
      </c>
      <c r="AB868" t="str">
        <f>IF(COUNTIF('NP-NRModel-MAR-WILDFIRES Modifi'!V:V, AA868)=0, "Missing", "")</f>
        <v/>
      </c>
    </row>
    <row r="869" spans="1:28" hidden="1" x14ac:dyDescent="0.3">
      <c r="A869" s="24">
        <v>2302003200</v>
      </c>
      <c r="B869" s="40">
        <v>51685</v>
      </c>
      <c r="C869" s="25"/>
      <c r="D869" s="25"/>
      <c r="E869" s="25"/>
      <c r="F869" s="25"/>
      <c r="G869" s="25" t="s">
        <v>12</v>
      </c>
      <c r="H869" s="25">
        <v>2.9635154166625099E-3</v>
      </c>
      <c r="I869" s="25">
        <v>153</v>
      </c>
      <c r="J869" s="29">
        <v>1.9369381808251699E-5</v>
      </c>
      <c r="K869" s="25">
        <v>10467</v>
      </c>
      <c r="L869" s="26">
        <v>3890156</v>
      </c>
      <c r="M869" s="24">
        <v>2302003200</v>
      </c>
      <c r="N869" s="25">
        <v>51685</v>
      </c>
      <c r="O869" s="25"/>
      <c r="P869" s="25"/>
      <c r="Q869" s="25"/>
      <c r="R869" s="25"/>
      <c r="S869" s="25" t="s">
        <v>12</v>
      </c>
      <c r="T869" s="25">
        <v>7.1124369999900896E-3</v>
      </c>
      <c r="U869" s="25">
        <v>365</v>
      </c>
      <c r="V869" s="29">
        <v>1.94861287670961E-5</v>
      </c>
      <c r="W869" s="25">
        <v>10467</v>
      </c>
      <c r="X869" s="27">
        <v>3890156</v>
      </c>
      <c r="Y869" s="28">
        <f t="shared" si="26"/>
        <v>2.7233115468409336E-3</v>
      </c>
      <c r="AA869" t="str">
        <f t="shared" si="27"/>
        <v>2302003200-51685-VOC</v>
      </c>
      <c r="AB869" t="str">
        <f>IF(COUNTIF('NP-NRModel-MAR-WILDFIRES Modifi'!V:V, AA869)=0, "Missing", "")</f>
        <v/>
      </c>
    </row>
    <row r="870" spans="1:28" hidden="1" x14ac:dyDescent="0.3">
      <c r="A870" s="24">
        <v>2302050000</v>
      </c>
      <c r="B870" s="40">
        <v>51013</v>
      </c>
      <c r="C870" s="25"/>
      <c r="D870" s="25"/>
      <c r="E870" s="25"/>
      <c r="F870" s="25"/>
      <c r="G870" s="25" t="s">
        <v>12</v>
      </c>
      <c r="H870" s="25">
        <v>15.4123624999784</v>
      </c>
      <c r="I870" s="25">
        <v>153</v>
      </c>
      <c r="J870" s="25">
        <v>0.10073439542469501</v>
      </c>
      <c r="K870" s="25">
        <v>10467</v>
      </c>
      <c r="L870" s="26">
        <v>2777411</v>
      </c>
      <c r="M870" s="24">
        <v>2302050000</v>
      </c>
      <c r="N870" s="25">
        <v>51013</v>
      </c>
      <c r="O870" s="25"/>
      <c r="P870" s="25"/>
      <c r="Q870" s="25"/>
      <c r="R870" s="25"/>
      <c r="S870" s="25" t="s">
        <v>12</v>
      </c>
      <c r="T870" s="25">
        <v>36.989669999948099</v>
      </c>
      <c r="U870" s="25">
        <v>365</v>
      </c>
      <c r="V870" s="25">
        <v>0.101341561643693</v>
      </c>
      <c r="W870" s="25">
        <v>10467</v>
      </c>
      <c r="X870" s="27">
        <v>2777411</v>
      </c>
      <c r="Y870" s="28">
        <f t="shared" si="26"/>
        <v>2.7233115468409518E-3</v>
      </c>
      <c r="AA870" t="str">
        <f t="shared" si="27"/>
        <v>2302050000-51013-VOC</v>
      </c>
      <c r="AB870" t="str">
        <f>IF(COUNTIF('NP-NRModel-MAR-WILDFIRES Modifi'!V:V, AA870)=0, "Missing", "")</f>
        <v/>
      </c>
    </row>
    <row r="871" spans="1:28" hidden="1" x14ac:dyDescent="0.3">
      <c r="A871" s="24">
        <v>2302050000</v>
      </c>
      <c r="B871" s="40">
        <v>51059</v>
      </c>
      <c r="C871" s="25"/>
      <c r="D871" s="25"/>
      <c r="E871" s="25"/>
      <c r="F871" s="25"/>
      <c r="G871" s="25" t="s">
        <v>12</v>
      </c>
      <c r="H871" s="25">
        <v>74.290791666562896</v>
      </c>
      <c r="I871" s="25">
        <v>153</v>
      </c>
      <c r="J871" s="25">
        <v>0.48556072984681597</v>
      </c>
      <c r="K871" s="25">
        <v>10467</v>
      </c>
      <c r="L871" s="26">
        <v>2247208</v>
      </c>
      <c r="M871" s="24">
        <v>2302050000</v>
      </c>
      <c r="N871" s="25">
        <v>51059</v>
      </c>
      <c r="O871" s="25"/>
      <c r="P871" s="25"/>
      <c r="Q871" s="25"/>
      <c r="R871" s="25"/>
      <c r="S871" s="25" t="s">
        <v>12</v>
      </c>
      <c r="T871" s="25">
        <v>178.29789999974901</v>
      </c>
      <c r="U871" s="25">
        <v>365</v>
      </c>
      <c r="V871" s="25">
        <v>0.48848739725958801</v>
      </c>
      <c r="W871" s="25">
        <v>10467</v>
      </c>
      <c r="X871" s="27">
        <v>2247208</v>
      </c>
      <c r="Y871" s="28">
        <f t="shared" si="26"/>
        <v>2.7233115468409865E-3</v>
      </c>
      <c r="AA871" t="str">
        <f t="shared" si="27"/>
        <v>2302050000-51059-VOC</v>
      </c>
      <c r="AB871" t="str">
        <f>IF(COUNTIF('NP-NRModel-MAR-WILDFIRES Modifi'!V:V, AA871)=0, "Missing", "")</f>
        <v/>
      </c>
    </row>
    <row r="872" spans="1:28" hidden="1" x14ac:dyDescent="0.3">
      <c r="A872" s="24">
        <v>2302050000</v>
      </c>
      <c r="B872" s="40">
        <v>51107</v>
      </c>
      <c r="C872" s="25"/>
      <c r="D872" s="25"/>
      <c r="E872" s="25"/>
      <c r="F872" s="25"/>
      <c r="G872" s="25" t="s">
        <v>12</v>
      </c>
      <c r="H872" s="25">
        <v>27.1869374999618</v>
      </c>
      <c r="I872" s="25">
        <v>153</v>
      </c>
      <c r="J872" s="25">
        <v>0.17769240196053501</v>
      </c>
      <c r="K872" s="25">
        <v>10467</v>
      </c>
      <c r="L872" s="26">
        <v>1076716</v>
      </c>
      <c r="M872" s="24">
        <v>2302050000</v>
      </c>
      <c r="N872" s="25">
        <v>51107</v>
      </c>
      <c r="O872" s="25"/>
      <c r="P872" s="25"/>
      <c r="Q872" s="25"/>
      <c r="R872" s="25"/>
      <c r="S872" s="25" t="s">
        <v>12</v>
      </c>
      <c r="T872" s="25">
        <v>65.248649999908594</v>
      </c>
      <c r="U872" s="25">
        <v>365</v>
      </c>
      <c r="V872" s="25">
        <v>0.17876342465728301</v>
      </c>
      <c r="W872" s="25">
        <v>10467</v>
      </c>
      <c r="X872" s="27">
        <v>1076716</v>
      </c>
      <c r="Y872" s="28">
        <f t="shared" si="26"/>
        <v>2.7233115468409527E-3</v>
      </c>
      <c r="AA872" t="str">
        <f t="shared" si="27"/>
        <v>2302050000-51107-VOC</v>
      </c>
      <c r="AB872" t="str">
        <f>IF(COUNTIF('NP-NRModel-MAR-WILDFIRES Modifi'!V:V, AA872)=0, "Missing", "")</f>
        <v/>
      </c>
    </row>
    <row r="873" spans="1:28" hidden="1" x14ac:dyDescent="0.3">
      <c r="A873" s="24">
        <v>2302050000</v>
      </c>
      <c r="B873" s="40">
        <v>51153</v>
      </c>
      <c r="C873" s="25"/>
      <c r="D873" s="25"/>
      <c r="E873" s="25"/>
      <c r="F873" s="25"/>
      <c r="G873" s="25" t="s">
        <v>12</v>
      </c>
      <c r="H873" s="25">
        <v>31.1423416666231</v>
      </c>
      <c r="I873" s="25">
        <v>153</v>
      </c>
      <c r="J873" s="25">
        <v>0.20354471677531399</v>
      </c>
      <c r="K873" s="25">
        <v>10467</v>
      </c>
      <c r="L873" s="26">
        <v>1896766</v>
      </c>
      <c r="M873" s="24">
        <v>2302050000</v>
      </c>
      <c r="N873" s="25">
        <v>51153</v>
      </c>
      <c r="O873" s="25"/>
      <c r="P873" s="25"/>
      <c r="Q873" s="25"/>
      <c r="R873" s="25"/>
      <c r="S873" s="25" t="s">
        <v>12</v>
      </c>
      <c r="T873" s="25">
        <v>74.741619999894894</v>
      </c>
      <c r="U873" s="25">
        <v>365</v>
      </c>
      <c r="V873" s="25">
        <v>0.20477156164354701</v>
      </c>
      <c r="W873" s="25">
        <v>10467</v>
      </c>
      <c r="X873" s="27">
        <v>1896766</v>
      </c>
      <c r="Y873" s="28">
        <f t="shared" si="26"/>
        <v>2.7233115468409735E-3</v>
      </c>
      <c r="AA873" t="str">
        <f t="shared" si="27"/>
        <v>2302050000-51153-VOC</v>
      </c>
      <c r="AB873" t="str">
        <f>IF(COUNTIF('NP-NRModel-MAR-WILDFIRES Modifi'!V:V, AA873)=0, "Missing", "")</f>
        <v/>
      </c>
    </row>
    <row r="874" spans="1:28" hidden="1" x14ac:dyDescent="0.3">
      <c r="A874" s="24">
        <v>2302050000</v>
      </c>
      <c r="B874" s="40">
        <v>51510</v>
      </c>
      <c r="C874" s="25"/>
      <c r="D874" s="25"/>
      <c r="E874" s="25"/>
      <c r="F874" s="25"/>
      <c r="G874" s="25" t="s">
        <v>12</v>
      </c>
      <c r="H874" s="25">
        <v>10.298912499985599</v>
      </c>
      <c r="I874" s="25">
        <v>153</v>
      </c>
      <c r="J874" s="25">
        <v>6.7313153594677197E-2</v>
      </c>
      <c r="K874" s="25">
        <v>10467</v>
      </c>
      <c r="L874" s="26">
        <v>3590424</v>
      </c>
      <c r="M874" s="24">
        <v>2302050000</v>
      </c>
      <c r="N874" s="25">
        <v>51510</v>
      </c>
      <c r="O874" s="25"/>
      <c r="P874" s="25"/>
      <c r="Q874" s="25"/>
      <c r="R874" s="25"/>
      <c r="S874" s="25" t="s">
        <v>12</v>
      </c>
      <c r="T874" s="25">
        <v>24.717389999965398</v>
      </c>
      <c r="U874" s="25">
        <v>365</v>
      </c>
      <c r="V874" s="25">
        <v>6.7718876712233894E-2</v>
      </c>
      <c r="W874" s="25">
        <v>10467</v>
      </c>
      <c r="X874" s="27">
        <v>3590424</v>
      </c>
      <c r="Y874" s="28">
        <f t="shared" si="26"/>
        <v>2.7233115468409661E-3</v>
      </c>
      <c r="AA874" t="str">
        <f t="shared" si="27"/>
        <v>2302050000-51510-VOC</v>
      </c>
      <c r="AB874" t="str">
        <f>IF(COUNTIF('NP-NRModel-MAR-WILDFIRES Modifi'!V:V, AA874)=0, "Missing", "")</f>
        <v/>
      </c>
    </row>
    <row r="875" spans="1:28" hidden="1" x14ac:dyDescent="0.3">
      <c r="A875" s="24">
        <v>2302050000</v>
      </c>
      <c r="B875" s="40">
        <v>51600</v>
      </c>
      <c r="C875" s="25"/>
      <c r="D875" s="25"/>
      <c r="E875" s="25"/>
      <c r="F875" s="25"/>
      <c r="G875" s="25" t="s">
        <v>12</v>
      </c>
      <c r="H875" s="25">
        <v>1.5594291666644799</v>
      </c>
      <c r="I875" s="25">
        <v>153</v>
      </c>
      <c r="J875" s="25">
        <v>1.0192347494538999E-2</v>
      </c>
      <c r="K875" s="25">
        <v>10467</v>
      </c>
      <c r="L875" s="26">
        <v>2396516</v>
      </c>
      <c r="M875" s="24">
        <v>2302050000</v>
      </c>
      <c r="N875" s="25">
        <v>51600</v>
      </c>
      <c r="O875" s="25"/>
      <c r="P875" s="25"/>
      <c r="Q875" s="25"/>
      <c r="R875" s="25"/>
      <c r="S875" s="25" t="s">
        <v>12</v>
      </c>
      <c r="T875" s="25">
        <v>3.7426299999947799</v>
      </c>
      <c r="U875" s="25">
        <v>365</v>
      </c>
      <c r="V875" s="25">
        <v>1.0253780821903501E-2</v>
      </c>
      <c r="W875" s="25">
        <v>10467</v>
      </c>
      <c r="X875" s="27">
        <v>2396516</v>
      </c>
      <c r="Y875" s="28">
        <f t="shared" si="26"/>
        <v>2.7233115468409154E-3</v>
      </c>
      <c r="AA875" t="str">
        <f t="shared" si="27"/>
        <v>2302050000-51600-VOC</v>
      </c>
      <c r="AB875" t="str">
        <f>IF(COUNTIF('NP-NRModel-MAR-WILDFIRES Modifi'!V:V, AA875)=0, "Missing", "")</f>
        <v/>
      </c>
    </row>
    <row r="876" spans="1:28" hidden="1" x14ac:dyDescent="0.3">
      <c r="A876" s="24">
        <v>2302050000</v>
      </c>
      <c r="B876" s="40">
        <v>51610</v>
      </c>
      <c r="C876" s="25"/>
      <c r="D876" s="25"/>
      <c r="E876" s="25"/>
      <c r="F876" s="25"/>
      <c r="G876" s="25" t="s">
        <v>12</v>
      </c>
      <c r="H876" s="25">
        <v>0.94666249999867702</v>
      </c>
      <c r="I876" s="25">
        <v>153</v>
      </c>
      <c r="J876" s="25">
        <v>6.1873366012985404E-3</v>
      </c>
      <c r="K876" s="25">
        <v>10467</v>
      </c>
      <c r="L876" s="26">
        <v>2639613</v>
      </c>
      <c r="M876" s="24">
        <v>2302050000</v>
      </c>
      <c r="N876" s="25">
        <v>51610</v>
      </c>
      <c r="O876" s="25"/>
      <c r="P876" s="25"/>
      <c r="Q876" s="25"/>
      <c r="R876" s="25"/>
      <c r="S876" s="25" t="s">
        <v>12</v>
      </c>
      <c r="T876" s="25">
        <v>2.2719899999968201</v>
      </c>
      <c r="U876" s="25">
        <v>365</v>
      </c>
      <c r="V876" s="25">
        <v>6.22463013697759E-3</v>
      </c>
      <c r="W876" s="25">
        <v>10467</v>
      </c>
      <c r="X876" s="27">
        <v>2639613</v>
      </c>
      <c r="Y876" s="28">
        <f t="shared" si="26"/>
        <v>2.7233115468409635E-3</v>
      </c>
      <c r="AA876" t="str">
        <f t="shared" si="27"/>
        <v>2302050000-51610-VOC</v>
      </c>
      <c r="AB876" t="str">
        <f>IF(COUNTIF('NP-NRModel-MAR-WILDFIRES Modifi'!V:V, AA876)=0, "Missing", "")</f>
        <v/>
      </c>
    </row>
    <row r="877" spans="1:28" hidden="1" x14ac:dyDescent="0.3">
      <c r="A877" s="24">
        <v>2302050000</v>
      </c>
      <c r="B877" s="40">
        <v>51683</v>
      </c>
      <c r="C877" s="25"/>
      <c r="D877" s="25"/>
      <c r="E877" s="25"/>
      <c r="F877" s="25"/>
      <c r="G877" s="25" t="s">
        <v>12</v>
      </c>
      <c r="H877" s="25">
        <v>2.7623583333294599</v>
      </c>
      <c r="I877" s="25">
        <v>153</v>
      </c>
      <c r="J877" s="25">
        <v>1.8054629629604298E-2</v>
      </c>
      <c r="K877" s="25">
        <v>10467</v>
      </c>
      <c r="L877" s="26">
        <v>3214711</v>
      </c>
      <c r="M877" s="24">
        <v>2302050000</v>
      </c>
      <c r="N877" s="25">
        <v>51683</v>
      </c>
      <c r="O877" s="25"/>
      <c r="P877" s="25"/>
      <c r="Q877" s="25"/>
      <c r="R877" s="25"/>
      <c r="S877" s="25" t="s">
        <v>12</v>
      </c>
      <c r="T877" s="25">
        <v>6.6296599999907002</v>
      </c>
      <c r="U877" s="25">
        <v>365</v>
      </c>
      <c r="V877" s="25">
        <v>1.8163452054768998E-2</v>
      </c>
      <c r="W877" s="25">
        <v>10467</v>
      </c>
      <c r="X877" s="27">
        <v>3214711</v>
      </c>
      <c r="Y877" s="28">
        <f t="shared" si="26"/>
        <v>2.7233115468409579E-3</v>
      </c>
      <c r="AA877" t="str">
        <f t="shared" si="27"/>
        <v>2302050000-51683-VOC</v>
      </c>
      <c r="AB877" t="str">
        <f>IF(COUNTIF('NP-NRModel-MAR-WILDFIRES Modifi'!V:V, AA877)=0, "Missing", "")</f>
        <v/>
      </c>
    </row>
    <row r="878" spans="1:28" hidden="1" x14ac:dyDescent="0.3">
      <c r="A878" s="24">
        <v>2302050000</v>
      </c>
      <c r="B878" s="40">
        <v>51685</v>
      </c>
      <c r="C878" s="25"/>
      <c r="D878" s="25"/>
      <c r="E878" s="25"/>
      <c r="F878" s="25"/>
      <c r="G878" s="25" t="s">
        <v>12</v>
      </c>
      <c r="H878" s="25">
        <v>1.11206041666511</v>
      </c>
      <c r="I878" s="25">
        <v>153</v>
      </c>
      <c r="J878" s="25">
        <v>7.26836873637326E-3</v>
      </c>
      <c r="K878" s="25">
        <v>10467</v>
      </c>
      <c r="L878" s="26">
        <v>2851186</v>
      </c>
      <c r="M878" s="24">
        <v>2302050000</v>
      </c>
      <c r="N878" s="25">
        <v>51685</v>
      </c>
      <c r="O878" s="25"/>
      <c r="P878" s="25"/>
      <c r="Q878" s="25"/>
      <c r="R878" s="25"/>
      <c r="S878" s="25" t="s">
        <v>12</v>
      </c>
      <c r="T878" s="25">
        <v>2.6689449999962598</v>
      </c>
      <c r="U878" s="25">
        <v>365</v>
      </c>
      <c r="V878" s="25">
        <v>7.3121780821815401E-3</v>
      </c>
      <c r="W878" s="25">
        <v>10467</v>
      </c>
      <c r="X878" s="27">
        <v>2851186</v>
      </c>
      <c r="Y878" s="28">
        <f t="shared" si="26"/>
        <v>2.7233115468409601E-3</v>
      </c>
      <c r="AA878" t="str">
        <f t="shared" si="27"/>
        <v>2302050000-51685-VOC</v>
      </c>
      <c r="AB878" t="str">
        <f>IF(COUNTIF('NP-NRModel-MAR-WILDFIRES Modifi'!V:V, AA878)=0, "Missing", "")</f>
        <v/>
      </c>
    </row>
    <row r="879" spans="1:28" hidden="1" x14ac:dyDescent="0.3">
      <c r="A879" s="24">
        <v>2302070005</v>
      </c>
      <c r="B879" s="40">
        <v>51059</v>
      </c>
      <c r="C879" s="25"/>
      <c r="D879" s="25"/>
      <c r="E879" s="25"/>
      <c r="F879" s="25"/>
      <c r="G879" s="25" t="s">
        <v>12</v>
      </c>
      <c r="H879" s="25">
        <v>1.57382041666446E-2</v>
      </c>
      <c r="I879" s="25">
        <v>153</v>
      </c>
      <c r="J879" s="25">
        <v>1.0286407952055299E-4</v>
      </c>
      <c r="K879" s="25">
        <v>10467</v>
      </c>
      <c r="L879" s="26">
        <v>3692640</v>
      </c>
      <c r="M879" s="24">
        <v>2302070005</v>
      </c>
      <c r="N879" s="25">
        <v>51059</v>
      </c>
      <c r="O879" s="25"/>
      <c r="P879" s="25"/>
      <c r="Q879" s="25"/>
      <c r="R879" s="25"/>
      <c r="S879" s="25" t="s">
        <v>12</v>
      </c>
      <c r="T879" s="25">
        <v>3.7771689999947199E-2</v>
      </c>
      <c r="U879" s="25">
        <v>365</v>
      </c>
      <c r="V879" s="25">
        <v>1.03484082191636E-4</v>
      </c>
      <c r="W879" s="25">
        <v>10467</v>
      </c>
      <c r="X879" s="27">
        <v>3692640</v>
      </c>
      <c r="Y879" s="28">
        <f t="shared" si="26"/>
        <v>2.7233115468409488E-3</v>
      </c>
      <c r="AA879" t="str">
        <f t="shared" si="27"/>
        <v>2302070005-51059-VOC</v>
      </c>
      <c r="AB879" t="str">
        <f>IF(COUNTIF('NP-NRModel-MAR-WILDFIRES Modifi'!V:V, AA879)=0, "Missing", "")</f>
        <v/>
      </c>
    </row>
    <row r="880" spans="1:28" hidden="1" x14ac:dyDescent="0.3">
      <c r="A880" s="24">
        <v>2302070005</v>
      </c>
      <c r="B880" s="40">
        <v>51107</v>
      </c>
      <c r="C880" s="25"/>
      <c r="D880" s="25"/>
      <c r="E880" s="25"/>
      <c r="F880" s="25"/>
      <c r="G880" s="25" t="s">
        <v>12</v>
      </c>
      <c r="H880" s="25">
        <v>0.27935316666627502</v>
      </c>
      <c r="I880" s="25">
        <v>153</v>
      </c>
      <c r="J880" s="25">
        <v>1.8258376906292401E-3</v>
      </c>
      <c r="K880" s="25">
        <v>10467</v>
      </c>
      <c r="L880" s="26">
        <v>424468</v>
      </c>
      <c r="M880" s="24">
        <v>2302070005</v>
      </c>
      <c r="N880" s="25">
        <v>51107</v>
      </c>
      <c r="O880" s="25"/>
      <c r="P880" s="25"/>
      <c r="Q880" s="25"/>
      <c r="R880" s="25"/>
      <c r="S880" s="25" t="s">
        <v>12</v>
      </c>
      <c r="T880" s="25">
        <v>0.67044759999905801</v>
      </c>
      <c r="U880" s="25">
        <v>365</v>
      </c>
      <c r="V880" s="25">
        <v>1.83684273972344E-3</v>
      </c>
      <c r="W880" s="25">
        <v>10467</v>
      </c>
      <c r="X880" s="27">
        <v>424468</v>
      </c>
      <c r="Y880" s="28">
        <f t="shared" si="26"/>
        <v>2.7233115468409544E-3</v>
      </c>
      <c r="AA880" t="str">
        <f t="shared" si="27"/>
        <v>2302070005-51107-VOC</v>
      </c>
      <c r="AB880" t="str">
        <f>IF(COUNTIF('NP-NRModel-MAR-WILDFIRES Modifi'!V:V, AA880)=0, "Missing", "")</f>
        <v/>
      </c>
    </row>
    <row r="881" spans="1:28" hidden="1" x14ac:dyDescent="0.3">
      <c r="A881" s="24">
        <v>2302070005</v>
      </c>
      <c r="B881" s="40">
        <v>51153</v>
      </c>
      <c r="C881" s="25"/>
      <c r="D881" s="25"/>
      <c r="E881" s="25"/>
      <c r="F881" s="25"/>
      <c r="G881" s="25" t="s">
        <v>12</v>
      </c>
      <c r="H881" s="25">
        <v>3.1476412499955898E-2</v>
      </c>
      <c r="I881" s="25">
        <v>153</v>
      </c>
      <c r="J881" s="25">
        <v>2.05728186274221E-4</v>
      </c>
      <c r="K881" s="25">
        <v>10467</v>
      </c>
      <c r="L881" s="26">
        <v>1670084</v>
      </c>
      <c r="M881" s="24">
        <v>2302070005</v>
      </c>
      <c r="N881" s="25">
        <v>51153</v>
      </c>
      <c r="O881" s="25"/>
      <c r="P881" s="25"/>
      <c r="Q881" s="25"/>
      <c r="R881" s="25"/>
      <c r="S881" s="25" t="s">
        <v>12</v>
      </c>
      <c r="T881" s="25">
        <v>7.5543389999893601E-2</v>
      </c>
      <c r="U881" s="25">
        <v>365</v>
      </c>
      <c r="V881" s="25">
        <v>2.0696819178052999E-4</v>
      </c>
      <c r="W881" s="25">
        <v>10467</v>
      </c>
      <c r="X881" s="27">
        <v>1670084</v>
      </c>
      <c r="Y881" s="28">
        <f t="shared" si="26"/>
        <v>2.7233115468409713E-3</v>
      </c>
      <c r="AA881" t="str">
        <f t="shared" si="27"/>
        <v>2302070005-51153-VOC</v>
      </c>
      <c r="AB881" t="str">
        <f>IF(COUNTIF('NP-NRModel-MAR-WILDFIRES Modifi'!V:V, AA881)=0, "Missing", "")</f>
        <v/>
      </c>
    </row>
    <row r="882" spans="1:28" hidden="1" x14ac:dyDescent="0.3">
      <c r="A882" s="24">
        <v>2302070005</v>
      </c>
      <c r="B882" s="40">
        <v>51510</v>
      </c>
      <c r="C882" s="25"/>
      <c r="D882" s="25"/>
      <c r="E882" s="25"/>
      <c r="F882" s="25"/>
      <c r="G882" s="25" t="s">
        <v>12</v>
      </c>
      <c r="H882" s="25">
        <v>3.9345512499944901E-3</v>
      </c>
      <c r="I882" s="25">
        <v>153</v>
      </c>
      <c r="J882" s="29">
        <v>2.5716021241794001E-5</v>
      </c>
      <c r="K882" s="25">
        <v>10467</v>
      </c>
      <c r="L882" s="26">
        <v>3360912</v>
      </c>
      <c r="M882" s="24">
        <v>2302070005</v>
      </c>
      <c r="N882" s="25">
        <v>51510</v>
      </c>
      <c r="O882" s="25"/>
      <c r="P882" s="25"/>
      <c r="Q882" s="25"/>
      <c r="R882" s="25"/>
      <c r="S882" s="25" t="s">
        <v>12</v>
      </c>
      <c r="T882" s="25">
        <v>9.4429229999867404E-3</v>
      </c>
      <c r="U882" s="25">
        <v>365</v>
      </c>
      <c r="V882" s="29">
        <v>2.5871021917771899E-5</v>
      </c>
      <c r="W882" s="25">
        <v>10467</v>
      </c>
      <c r="X882" s="27">
        <v>3360912</v>
      </c>
      <c r="Y882" s="28">
        <f t="shared" si="26"/>
        <v>2.7233115468409635E-3</v>
      </c>
      <c r="AA882" t="str">
        <f t="shared" si="27"/>
        <v>2302070005-51510-VOC</v>
      </c>
      <c r="AB882" t="str">
        <f>IF(COUNTIF('NP-NRModel-MAR-WILDFIRES Modifi'!V:V, AA882)=0, "Missing", "")</f>
        <v/>
      </c>
    </row>
    <row r="883" spans="1:28" hidden="1" x14ac:dyDescent="0.3">
      <c r="A883" s="24">
        <v>2302070010</v>
      </c>
      <c r="B883" s="40">
        <v>51059</v>
      </c>
      <c r="C883" s="25"/>
      <c r="D883" s="25"/>
      <c r="E883" s="25"/>
      <c r="F883" s="25"/>
      <c r="G883" s="25" t="s">
        <v>12</v>
      </c>
      <c r="H883" s="29">
        <v>4.2126666666607697E-5</v>
      </c>
      <c r="I883" s="25">
        <v>153</v>
      </c>
      <c r="J883" s="29">
        <v>2.75337690631423E-7</v>
      </c>
      <c r="K883" s="25">
        <v>10467</v>
      </c>
      <c r="L883" s="26">
        <v>4069269</v>
      </c>
      <c r="M883" s="24">
        <v>2302070010</v>
      </c>
      <c r="N883" s="25">
        <v>51059</v>
      </c>
      <c r="O883" s="25"/>
      <c r="P883" s="25"/>
      <c r="Q883" s="25"/>
      <c r="R883" s="25"/>
      <c r="S883" s="25" t="s">
        <v>12</v>
      </c>
      <c r="T883" s="25">
        <v>1.01103999999858E-4</v>
      </c>
      <c r="U883" s="25">
        <v>365</v>
      </c>
      <c r="V883" s="29">
        <v>2.76997260273586E-7</v>
      </c>
      <c r="W883" s="25">
        <v>10467</v>
      </c>
      <c r="X883" s="27">
        <v>4069269</v>
      </c>
      <c r="Y883" s="28">
        <f t="shared" si="26"/>
        <v>2.7233115468409731E-3</v>
      </c>
      <c r="AA883" t="str">
        <f t="shared" si="27"/>
        <v>2302070010-51059-VOC</v>
      </c>
      <c r="AB883" t="str">
        <f>IF(COUNTIF('NP-NRModel-MAR-WILDFIRES Modifi'!V:V, AA883)=0, "Missing", "")</f>
        <v/>
      </c>
    </row>
    <row r="884" spans="1:28" hidden="1" x14ac:dyDescent="0.3">
      <c r="A884" s="24">
        <v>2302070010</v>
      </c>
      <c r="B884" s="40">
        <v>51107</v>
      </c>
      <c r="C884" s="25"/>
      <c r="D884" s="25"/>
      <c r="E884" s="25"/>
      <c r="F884" s="25"/>
      <c r="G884" s="25" t="s">
        <v>12</v>
      </c>
      <c r="H884" s="25">
        <v>2.3541374999966998E-2</v>
      </c>
      <c r="I884" s="25">
        <v>153</v>
      </c>
      <c r="J884" s="25">
        <v>1.5386519607821499E-4</v>
      </c>
      <c r="K884" s="25">
        <v>10467</v>
      </c>
      <c r="L884" s="26">
        <v>234835</v>
      </c>
      <c r="M884" s="24">
        <v>2302070010</v>
      </c>
      <c r="N884" s="25">
        <v>51107</v>
      </c>
      <c r="O884" s="25"/>
      <c r="P884" s="25"/>
      <c r="Q884" s="25"/>
      <c r="R884" s="25"/>
      <c r="S884" s="25" t="s">
        <v>12</v>
      </c>
      <c r="T884" s="25">
        <v>5.6499299999920601E-2</v>
      </c>
      <c r="U884" s="25">
        <v>365</v>
      </c>
      <c r="V884" s="25">
        <v>1.5479260273950799E-4</v>
      </c>
      <c r="W884" s="25">
        <v>10467</v>
      </c>
      <c r="X884" s="27">
        <v>234835</v>
      </c>
      <c r="Y884" s="28">
        <f t="shared" si="26"/>
        <v>2.7233115468409557E-3</v>
      </c>
      <c r="AA884" t="str">
        <f t="shared" si="27"/>
        <v>2302070010-51107-VOC</v>
      </c>
      <c r="AB884" t="str">
        <f>IF(COUNTIF('NP-NRModel-MAR-WILDFIRES Modifi'!V:V, AA884)=0, "Missing", "")</f>
        <v/>
      </c>
    </row>
    <row r="885" spans="1:28" hidden="1" x14ac:dyDescent="0.3">
      <c r="A885" s="24">
        <v>2401001000</v>
      </c>
      <c r="B885" s="40">
        <v>11001</v>
      </c>
      <c r="C885" s="25"/>
      <c r="D885" s="25"/>
      <c r="E885" s="25"/>
      <c r="F885" s="25"/>
      <c r="G885" s="25" t="s">
        <v>12</v>
      </c>
      <c r="H885" s="25">
        <v>187.32812304118801</v>
      </c>
      <c r="I885" s="25">
        <v>153</v>
      </c>
      <c r="J885" s="25">
        <v>1.22436681726267</v>
      </c>
      <c r="K885" s="25">
        <v>10472</v>
      </c>
      <c r="L885" s="26">
        <v>7340</v>
      </c>
      <c r="M885" s="24">
        <v>2401001000</v>
      </c>
      <c r="N885" s="25">
        <v>11001</v>
      </c>
      <c r="O885" s="25"/>
      <c r="P885" s="25"/>
      <c r="Q885" s="25"/>
      <c r="R885" s="25"/>
      <c r="S885" s="25" t="s">
        <v>12</v>
      </c>
      <c r="T885" s="25">
        <v>444.51495229964399</v>
      </c>
      <c r="U885" s="25">
        <v>365</v>
      </c>
      <c r="V885" s="25">
        <v>1.2178491843825801</v>
      </c>
      <c r="W885" s="25">
        <v>10472</v>
      </c>
      <c r="X885" s="27">
        <v>7340</v>
      </c>
      <c r="Y885" s="28">
        <f t="shared" si="26"/>
        <v>2.7543883753033669E-3</v>
      </c>
      <c r="AA885" t="str">
        <f t="shared" si="27"/>
        <v>2401001000-11001-VOC</v>
      </c>
      <c r="AB885" t="str">
        <f>IF(COUNTIF('NP-NRModel-MAR-WILDFIRES Modifi'!V:V, AA885)=0, "Missing", "")</f>
        <v/>
      </c>
    </row>
    <row r="886" spans="1:28" hidden="1" x14ac:dyDescent="0.3">
      <c r="A886" s="24">
        <v>2401001000</v>
      </c>
      <c r="B886" s="40">
        <v>24009</v>
      </c>
      <c r="C886" s="25"/>
      <c r="D886" s="25"/>
      <c r="E886" s="25"/>
      <c r="F886" s="25"/>
      <c r="G886" s="25" t="s">
        <v>12</v>
      </c>
      <c r="H886" s="25">
        <v>24.459331816156201</v>
      </c>
      <c r="I886" s="25">
        <v>153</v>
      </c>
      <c r="J886" s="25">
        <v>0.159864913831086</v>
      </c>
      <c r="K886" s="25">
        <v>10472</v>
      </c>
      <c r="L886" s="26">
        <v>27350</v>
      </c>
      <c r="M886" s="24">
        <v>2401001000</v>
      </c>
      <c r="N886" s="25">
        <v>24009</v>
      </c>
      <c r="O886" s="25"/>
      <c r="P886" s="25"/>
      <c r="Q886" s="25"/>
      <c r="R886" s="25"/>
      <c r="S886" s="25" t="s">
        <v>12</v>
      </c>
      <c r="T886" s="25">
        <v>58.040077159953498</v>
      </c>
      <c r="U886" s="25">
        <v>365</v>
      </c>
      <c r="V886" s="25">
        <v>0.159013910027269</v>
      </c>
      <c r="W886" s="25">
        <v>10472</v>
      </c>
      <c r="X886" s="27">
        <v>27350</v>
      </c>
      <c r="Y886" s="28">
        <f t="shared" si="26"/>
        <v>2.7543883753033604E-3</v>
      </c>
      <c r="AA886" t="str">
        <f t="shared" si="27"/>
        <v>2401001000-24009-VOC</v>
      </c>
      <c r="AB886" t="str">
        <f>IF(COUNTIF('NP-NRModel-MAR-WILDFIRES Modifi'!V:V, AA886)=0, "Missing", "")</f>
        <v/>
      </c>
    </row>
    <row r="887" spans="1:28" hidden="1" x14ac:dyDescent="0.3">
      <c r="A887" s="24">
        <v>2401001000</v>
      </c>
      <c r="B887" s="40">
        <v>24017</v>
      </c>
      <c r="C887" s="25"/>
      <c r="D887" s="25"/>
      <c r="E887" s="25"/>
      <c r="F887" s="25"/>
      <c r="G887" s="25" t="s">
        <v>12</v>
      </c>
      <c r="H887" s="25">
        <v>43.213798864228998</v>
      </c>
      <c r="I887" s="25">
        <v>153</v>
      </c>
      <c r="J887" s="25">
        <v>0.282443129831562</v>
      </c>
      <c r="K887" s="25">
        <v>10472</v>
      </c>
      <c r="L887" s="26">
        <v>27456</v>
      </c>
      <c r="M887" s="24">
        <v>2401001000</v>
      </c>
      <c r="N887" s="25">
        <v>24017</v>
      </c>
      <c r="O887" s="25"/>
      <c r="P887" s="25"/>
      <c r="Q887" s="25"/>
      <c r="R887" s="25"/>
      <c r="S887" s="25" t="s">
        <v>12</v>
      </c>
      <c r="T887" s="25">
        <v>102.542957399918</v>
      </c>
      <c r="U887" s="25">
        <v>365</v>
      </c>
      <c r="V887" s="25">
        <v>0.28093960931484402</v>
      </c>
      <c r="W887" s="25">
        <v>10472</v>
      </c>
      <c r="X887" s="27">
        <v>27456</v>
      </c>
      <c r="Y887" s="28">
        <f t="shared" si="26"/>
        <v>2.7543883753033621E-3</v>
      </c>
      <c r="AA887" t="str">
        <f t="shared" si="27"/>
        <v>2401001000-24017-VOC</v>
      </c>
      <c r="AB887" t="str">
        <f>IF(COUNTIF('NP-NRModel-MAR-WILDFIRES Modifi'!V:V, AA887)=0, "Missing", "")</f>
        <v/>
      </c>
    </row>
    <row r="888" spans="1:28" hidden="1" x14ac:dyDescent="0.3">
      <c r="A888" s="24">
        <v>2401001000</v>
      </c>
      <c r="B888" s="40">
        <v>24021</v>
      </c>
      <c r="C888" s="25"/>
      <c r="D888" s="25"/>
      <c r="E888" s="25"/>
      <c r="F888" s="25"/>
      <c r="G888" s="25" t="s">
        <v>12</v>
      </c>
      <c r="H888" s="25">
        <v>69.684327388031306</v>
      </c>
      <c r="I888" s="25">
        <v>153</v>
      </c>
      <c r="J888" s="25">
        <v>0.45545312018321099</v>
      </c>
      <c r="K888" s="25">
        <v>10472</v>
      </c>
      <c r="L888" s="26">
        <v>27503</v>
      </c>
      <c r="M888" s="24">
        <v>2401001000</v>
      </c>
      <c r="N888" s="25">
        <v>24021</v>
      </c>
      <c r="O888" s="25"/>
      <c r="P888" s="25"/>
      <c r="Q888" s="25"/>
      <c r="R888" s="25"/>
      <c r="S888" s="25" t="s">
        <v>12</v>
      </c>
      <c r="T888" s="25">
        <v>165.355446699868</v>
      </c>
      <c r="U888" s="25">
        <v>365</v>
      </c>
      <c r="V888" s="25">
        <v>0.45302862109552899</v>
      </c>
      <c r="W888" s="25">
        <v>10472</v>
      </c>
      <c r="X888" s="27">
        <v>27503</v>
      </c>
      <c r="Y888" s="28">
        <f t="shared" si="26"/>
        <v>2.7543883753033613E-3</v>
      </c>
      <c r="AA888" t="str">
        <f t="shared" si="27"/>
        <v>2401001000-24021-VOC</v>
      </c>
      <c r="AB888" t="str">
        <f>IF(COUNTIF('NP-NRModel-MAR-WILDFIRES Modifi'!V:V, AA888)=0, "Missing", "")</f>
        <v/>
      </c>
    </row>
    <row r="889" spans="1:28" hidden="1" x14ac:dyDescent="0.3">
      <c r="A889" s="24">
        <v>2401001000</v>
      </c>
      <c r="B889" s="40">
        <v>24031</v>
      </c>
      <c r="C889" s="25"/>
      <c r="D889" s="25"/>
      <c r="E889" s="25"/>
      <c r="F889" s="25"/>
      <c r="G889" s="25" t="s">
        <v>12</v>
      </c>
      <c r="H889" s="25">
        <v>276.41736022690202</v>
      </c>
      <c r="I889" s="25">
        <v>153</v>
      </c>
      <c r="J889" s="25">
        <v>1.80664941324772</v>
      </c>
      <c r="K889" s="25">
        <v>10472</v>
      </c>
      <c r="L889" s="26">
        <v>27633</v>
      </c>
      <c r="M889" s="24">
        <v>2401001000</v>
      </c>
      <c r="N889" s="25">
        <v>24031</v>
      </c>
      <c r="O889" s="25"/>
      <c r="P889" s="25"/>
      <c r="Q889" s="25"/>
      <c r="R889" s="25"/>
      <c r="S889" s="25" t="s">
        <v>12</v>
      </c>
      <c r="T889" s="25">
        <v>655.91672889947495</v>
      </c>
      <c r="U889" s="25">
        <v>365</v>
      </c>
      <c r="V889" s="25">
        <v>1.7970321339711599</v>
      </c>
      <c r="W889" s="25">
        <v>10472</v>
      </c>
      <c r="X889" s="27">
        <v>27633</v>
      </c>
      <c r="Y889" s="28">
        <f t="shared" si="26"/>
        <v>2.7543883753033613E-3</v>
      </c>
      <c r="AA889" t="str">
        <f t="shared" si="27"/>
        <v>2401001000-24031-VOC</v>
      </c>
      <c r="AB889" t="str">
        <f>IF(COUNTIF('NP-NRModel-MAR-WILDFIRES Modifi'!V:V, AA889)=0, "Missing", "")</f>
        <v/>
      </c>
    </row>
    <row r="890" spans="1:28" hidden="1" x14ac:dyDescent="0.3">
      <c r="A890" s="24">
        <v>2401001000</v>
      </c>
      <c r="B890" s="40">
        <v>24033</v>
      </c>
      <c r="C890" s="25"/>
      <c r="D890" s="25"/>
      <c r="E890" s="25"/>
      <c r="F890" s="25"/>
      <c r="G890" s="25" t="s">
        <v>12</v>
      </c>
      <c r="H890" s="25">
        <v>239.046133452357</v>
      </c>
      <c r="I890" s="25">
        <v>153</v>
      </c>
      <c r="J890" s="25">
        <v>1.56239302910037</v>
      </c>
      <c r="K890" s="25">
        <v>10472</v>
      </c>
      <c r="L890" s="26">
        <v>27661</v>
      </c>
      <c r="M890" s="24">
        <v>2401001000</v>
      </c>
      <c r="N890" s="25">
        <v>24033</v>
      </c>
      <c r="O890" s="25"/>
      <c r="P890" s="25"/>
      <c r="Q890" s="25"/>
      <c r="R890" s="25"/>
      <c r="S890" s="25" t="s">
        <v>12</v>
      </c>
      <c r="T890" s="25">
        <v>567.23773709954799</v>
      </c>
      <c r="U890" s="25">
        <v>365</v>
      </c>
      <c r="V890" s="25">
        <v>1.5540759920535501</v>
      </c>
      <c r="W890" s="25">
        <v>10472</v>
      </c>
      <c r="X890" s="27">
        <v>27661</v>
      </c>
      <c r="Y890" s="28">
        <f t="shared" si="26"/>
        <v>2.7543883753033452E-3</v>
      </c>
      <c r="AA890" t="str">
        <f t="shared" si="27"/>
        <v>2401001000-24033-VOC</v>
      </c>
      <c r="AB890" t="str">
        <f>IF(COUNTIF('NP-NRModel-MAR-WILDFIRES Modifi'!V:V, AA890)=0, "Missing", "")</f>
        <v/>
      </c>
    </row>
    <row r="891" spans="1:28" hidden="1" x14ac:dyDescent="0.3">
      <c r="A891" s="24">
        <v>2401001000</v>
      </c>
      <c r="B891" s="40">
        <v>51013</v>
      </c>
      <c r="C891" s="25"/>
      <c r="D891" s="25"/>
      <c r="E891" s="25"/>
      <c r="F891" s="25"/>
      <c r="G891" s="25" t="s">
        <v>12</v>
      </c>
      <c r="H891" s="25">
        <v>97.262620948469106</v>
      </c>
      <c r="I891" s="25">
        <v>153</v>
      </c>
      <c r="J891" s="25">
        <v>0.63570340489195498</v>
      </c>
      <c r="K891" s="25">
        <v>10472</v>
      </c>
      <c r="L891" s="26">
        <v>65231</v>
      </c>
      <c r="M891" s="24">
        <v>2401001000</v>
      </c>
      <c r="N891" s="25">
        <v>51013</v>
      </c>
      <c r="O891" s="25"/>
      <c r="P891" s="25"/>
      <c r="Q891" s="25"/>
      <c r="R891" s="25"/>
      <c r="S891" s="25" t="s">
        <v>12</v>
      </c>
      <c r="T891" s="25">
        <v>230.79657559981499</v>
      </c>
      <c r="U891" s="25">
        <v>365</v>
      </c>
      <c r="V891" s="25">
        <v>0.63231938520497399</v>
      </c>
      <c r="W891" s="25">
        <v>10472</v>
      </c>
      <c r="X891" s="27">
        <v>65231</v>
      </c>
      <c r="Y891" s="28">
        <f t="shared" si="26"/>
        <v>2.7543883753033665E-3</v>
      </c>
      <c r="AA891" t="str">
        <f t="shared" si="27"/>
        <v>2401001000-51013-VOC</v>
      </c>
      <c r="AB891" t="str">
        <f>IF(COUNTIF('NP-NRModel-MAR-WILDFIRES Modifi'!V:V, AA891)=0, "Missing", "")</f>
        <v/>
      </c>
    </row>
    <row r="892" spans="1:28" hidden="1" x14ac:dyDescent="0.3">
      <c r="A892" s="24">
        <v>2401001000</v>
      </c>
      <c r="B892" s="40">
        <v>51059</v>
      </c>
      <c r="C892" s="25"/>
      <c r="D892" s="25"/>
      <c r="E892" s="25"/>
      <c r="F892" s="25"/>
      <c r="G892" s="25" t="s">
        <v>12</v>
      </c>
      <c r="H892" s="25">
        <v>468.82613520482499</v>
      </c>
      <c r="I892" s="25">
        <v>153</v>
      </c>
      <c r="J892" s="25">
        <v>3.06422310591388</v>
      </c>
      <c r="K892" s="25">
        <v>10472</v>
      </c>
      <c r="L892" s="26">
        <v>65739</v>
      </c>
      <c r="M892" s="24">
        <v>2401001000</v>
      </c>
      <c r="N892" s="25">
        <v>51059</v>
      </c>
      <c r="O892" s="25"/>
      <c r="P892" s="25"/>
      <c r="Q892" s="25"/>
      <c r="R892" s="25"/>
      <c r="S892" s="25" t="s">
        <v>12</v>
      </c>
      <c r="T892" s="25">
        <v>1112.4876699991</v>
      </c>
      <c r="U892" s="25">
        <v>365</v>
      </c>
      <c r="V892" s="25">
        <v>3.04791142465508</v>
      </c>
      <c r="W892" s="25">
        <v>10472</v>
      </c>
      <c r="X892" s="27">
        <v>65739</v>
      </c>
      <c r="Y892" s="28">
        <f t="shared" si="26"/>
        <v>2.7543883753033947E-3</v>
      </c>
      <c r="AA892" t="str">
        <f t="shared" si="27"/>
        <v>2401001000-51059-VOC</v>
      </c>
      <c r="AB892" t="str">
        <f>IF(COUNTIF('NP-NRModel-MAR-WILDFIRES Modifi'!V:V, AA892)=0, "Missing", "")</f>
        <v/>
      </c>
    </row>
    <row r="893" spans="1:28" hidden="1" x14ac:dyDescent="0.3">
      <c r="A893" s="24">
        <v>2401001000</v>
      </c>
      <c r="B893" s="40">
        <v>51107</v>
      </c>
      <c r="C893" s="25"/>
      <c r="D893" s="25"/>
      <c r="E893" s="25"/>
      <c r="F893" s="25"/>
      <c r="G893" s="25" t="s">
        <v>12</v>
      </c>
      <c r="H893" s="25">
        <v>171.56832581047101</v>
      </c>
      <c r="I893" s="25">
        <v>153</v>
      </c>
      <c r="J893" s="25">
        <v>1.1213616066043799</v>
      </c>
      <c r="K893" s="25">
        <v>10472</v>
      </c>
      <c r="L893" s="26">
        <v>66306</v>
      </c>
      <c r="M893" s="24">
        <v>2401001000</v>
      </c>
      <c r="N893" s="25">
        <v>51107</v>
      </c>
      <c r="O893" s="25"/>
      <c r="P893" s="25"/>
      <c r="Q893" s="25"/>
      <c r="R893" s="25"/>
      <c r="S893" s="25" t="s">
        <v>12</v>
      </c>
      <c r="T893" s="25">
        <v>407.11818879967302</v>
      </c>
      <c r="U893" s="25">
        <v>365</v>
      </c>
      <c r="V893" s="25">
        <v>1.11539229808129</v>
      </c>
      <c r="W893" s="25">
        <v>10472</v>
      </c>
      <c r="X893" s="27">
        <v>66306</v>
      </c>
      <c r="Y893" s="28">
        <f t="shared" si="26"/>
        <v>2.7543883753033647E-3</v>
      </c>
      <c r="AA893" t="str">
        <f t="shared" si="27"/>
        <v>2401001000-51107-VOC</v>
      </c>
      <c r="AB893" t="str">
        <f>IF(COUNTIF('NP-NRModel-MAR-WILDFIRES Modifi'!V:V, AA893)=0, "Missing", "")</f>
        <v/>
      </c>
    </row>
    <row r="894" spans="1:28" hidden="1" x14ac:dyDescent="0.3">
      <c r="A894" s="24">
        <v>2401001000</v>
      </c>
      <c r="B894" s="40">
        <v>51153</v>
      </c>
      <c r="C894" s="25"/>
      <c r="D894" s="25"/>
      <c r="E894" s="25"/>
      <c r="F894" s="25"/>
      <c r="G894" s="25" t="s">
        <v>12</v>
      </c>
      <c r="H894" s="25">
        <v>196.529680926667</v>
      </c>
      <c r="I894" s="25">
        <v>153</v>
      </c>
      <c r="J894" s="25">
        <v>1.2845077184749401</v>
      </c>
      <c r="K894" s="25">
        <v>10472</v>
      </c>
      <c r="L894" s="26">
        <v>66782</v>
      </c>
      <c r="M894" s="24">
        <v>2401001000</v>
      </c>
      <c r="N894" s="25">
        <v>51153</v>
      </c>
      <c r="O894" s="25"/>
      <c r="P894" s="25"/>
      <c r="Q894" s="25"/>
      <c r="R894" s="25"/>
      <c r="S894" s="25" t="s">
        <v>12</v>
      </c>
      <c r="T894" s="25">
        <v>466.34952789962801</v>
      </c>
      <c r="U894" s="25">
        <v>365</v>
      </c>
      <c r="V894" s="25">
        <v>1.27766993945103</v>
      </c>
      <c r="W894" s="25">
        <v>10472</v>
      </c>
      <c r="X894" s="27">
        <v>66782</v>
      </c>
      <c r="Y894" s="28">
        <f t="shared" si="26"/>
        <v>2.7543883753033487E-3</v>
      </c>
      <c r="AA894" t="str">
        <f t="shared" si="27"/>
        <v>2401001000-51153-VOC</v>
      </c>
      <c r="AB894" t="str">
        <f>IF(COUNTIF('NP-NRModel-MAR-WILDFIRES Modifi'!V:V, AA894)=0, "Missing", "")</f>
        <v/>
      </c>
    </row>
    <row r="895" spans="1:28" hidden="1" x14ac:dyDescent="0.3">
      <c r="A895" s="24">
        <v>2401001000</v>
      </c>
      <c r="B895" s="40">
        <v>51510</v>
      </c>
      <c r="C895" s="25"/>
      <c r="D895" s="25"/>
      <c r="E895" s="25"/>
      <c r="F895" s="25"/>
      <c r="G895" s="25" t="s">
        <v>12</v>
      </c>
      <c r="H895" s="25">
        <v>64.993220303550501</v>
      </c>
      <c r="I895" s="25">
        <v>153</v>
      </c>
      <c r="J895" s="25">
        <v>0.42479228956568998</v>
      </c>
      <c r="K895" s="25">
        <v>10472</v>
      </c>
      <c r="L895" s="26">
        <v>67337</v>
      </c>
      <c r="M895" s="24">
        <v>2401001000</v>
      </c>
      <c r="N895" s="25">
        <v>51510</v>
      </c>
      <c r="O895" s="25"/>
      <c r="P895" s="25"/>
      <c r="Q895" s="25"/>
      <c r="R895" s="25"/>
      <c r="S895" s="25" t="s">
        <v>12</v>
      </c>
      <c r="T895" s="25">
        <v>154.223817299876</v>
      </c>
      <c r="U895" s="25">
        <v>365</v>
      </c>
      <c r="V895" s="25">
        <v>0.42253100630103202</v>
      </c>
      <c r="W895" s="25">
        <v>10472</v>
      </c>
      <c r="X895" s="27">
        <v>67337</v>
      </c>
      <c r="Y895" s="28">
        <f t="shared" si="26"/>
        <v>2.7543883753033747E-3</v>
      </c>
      <c r="AA895" t="str">
        <f t="shared" si="27"/>
        <v>2401001000-51510-VOC</v>
      </c>
      <c r="AB895" t="str">
        <f>IF(COUNTIF('NP-NRModel-MAR-WILDFIRES Modifi'!V:V, AA895)=0, "Missing", "")</f>
        <v/>
      </c>
    </row>
    <row r="896" spans="1:28" hidden="1" x14ac:dyDescent="0.3">
      <c r="A896" s="24">
        <v>2401001000</v>
      </c>
      <c r="B896" s="40">
        <v>51600</v>
      </c>
      <c r="C896" s="25"/>
      <c r="D896" s="25"/>
      <c r="E896" s="25"/>
      <c r="F896" s="25"/>
      <c r="G896" s="25" t="s">
        <v>12</v>
      </c>
      <c r="H896" s="25">
        <v>9.84107320712911</v>
      </c>
      <c r="I896" s="25">
        <v>153</v>
      </c>
      <c r="J896" s="25">
        <v>6.4320739915876501E-2</v>
      </c>
      <c r="K896" s="25">
        <v>10472</v>
      </c>
      <c r="L896" s="26">
        <v>67543</v>
      </c>
      <c r="M896" s="24">
        <v>2401001000</v>
      </c>
      <c r="N896" s="25">
        <v>51600</v>
      </c>
      <c r="O896" s="25"/>
      <c r="P896" s="25"/>
      <c r="Q896" s="25"/>
      <c r="R896" s="25"/>
      <c r="S896" s="25" t="s">
        <v>12</v>
      </c>
      <c r="T896" s="25">
        <v>23.3520953299812</v>
      </c>
      <c r="U896" s="25">
        <v>365</v>
      </c>
      <c r="V896" s="25">
        <v>6.3978343369811702E-2</v>
      </c>
      <c r="W896" s="25">
        <v>10472</v>
      </c>
      <c r="X896" s="27">
        <v>67543</v>
      </c>
      <c r="Y896" s="28">
        <f t="shared" si="26"/>
        <v>2.7543883753033773E-3</v>
      </c>
      <c r="AA896" t="str">
        <f t="shared" si="27"/>
        <v>2401001000-51600-VOC</v>
      </c>
      <c r="AB896" t="str">
        <f>IF(COUNTIF('NP-NRModel-MAR-WILDFIRES Modifi'!V:V, AA896)=0, "Missing", "")</f>
        <v/>
      </c>
    </row>
    <row r="897" spans="1:28" hidden="1" x14ac:dyDescent="0.3">
      <c r="A897" s="24">
        <v>2401001000</v>
      </c>
      <c r="B897" s="40">
        <v>51610</v>
      </c>
      <c r="C897" s="25"/>
      <c r="D897" s="25"/>
      <c r="E897" s="25"/>
      <c r="F897" s="25"/>
      <c r="G897" s="25" t="s">
        <v>12</v>
      </c>
      <c r="H897" s="25">
        <v>5.9740922326177603</v>
      </c>
      <c r="I897" s="25">
        <v>153</v>
      </c>
      <c r="J897" s="25">
        <v>3.9046354461554002E-2</v>
      </c>
      <c r="K897" s="25">
        <v>10472</v>
      </c>
      <c r="L897" s="26">
        <v>67564</v>
      </c>
      <c r="M897" s="24">
        <v>2401001000</v>
      </c>
      <c r="N897" s="25">
        <v>51610</v>
      </c>
      <c r="O897" s="25"/>
      <c r="P897" s="25"/>
      <c r="Q897" s="25"/>
      <c r="R897" s="25"/>
      <c r="S897" s="25" t="s">
        <v>12</v>
      </c>
      <c r="T897" s="25">
        <v>14.1760525899887</v>
      </c>
      <c r="U897" s="25">
        <v>365</v>
      </c>
      <c r="V897" s="25">
        <v>3.8838500246544401E-2</v>
      </c>
      <c r="W897" s="25">
        <v>10472</v>
      </c>
      <c r="X897" s="27">
        <v>67564</v>
      </c>
      <c r="Y897" s="28">
        <f t="shared" si="26"/>
        <v>2.7543883753033626E-3</v>
      </c>
      <c r="AA897" t="str">
        <f t="shared" si="27"/>
        <v>2401001000-51610-VOC</v>
      </c>
      <c r="AB897" t="str">
        <f>IF(COUNTIF('NP-NRModel-MAR-WILDFIRES Modifi'!V:V, AA897)=0, "Missing", "")</f>
        <v/>
      </c>
    </row>
    <row r="898" spans="1:28" hidden="1" x14ac:dyDescent="0.3">
      <c r="A898" s="24">
        <v>2401001000</v>
      </c>
      <c r="B898" s="40">
        <v>51683</v>
      </c>
      <c r="C898" s="25"/>
      <c r="D898" s="25"/>
      <c r="E898" s="25"/>
      <c r="F898" s="25"/>
      <c r="G898" s="25" t="s">
        <v>12</v>
      </c>
      <c r="H898" s="25">
        <v>17.432387258374199</v>
      </c>
      <c r="I898" s="25">
        <v>153</v>
      </c>
      <c r="J898" s="25">
        <v>0.11393717162336101</v>
      </c>
      <c r="K898" s="25">
        <v>10472</v>
      </c>
      <c r="L898" s="26">
        <v>67766</v>
      </c>
      <c r="M898" s="24">
        <v>2401001000</v>
      </c>
      <c r="N898" s="25">
        <v>51683</v>
      </c>
      <c r="O898" s="25"/>
      <c r="P898" s="25"/>
      <c r="Q898" s="25"/>
      <c r="R898" s="25"/>
      <c r="S898" s="25" t="s">
        <v>12</v>
      </c>
      <c r="T898" s="25">
        <v>41.365688529966803</v>
      </c>
      <c r="U898" s="25">
        <v>365</v>
      </c>
      <c r="V898" s="25">
        <v>0.113330653506758</v>
      </c>
      <c r="W898" s="25">
        <v>10472</v>
      </c>
      <c r="X898" s="27">
        <v>67766</v>
      </c>
      <c r="Y898" s="28">
        <f t="shared" si="26"/>
        <v>2.7543883753033821E-3</v>
      </c>
      <c r="AA898" t="str">
        <f t="shared" si="27"/>
        <v>2401001000-51683-VOC</v>
      </c>
      <c r="AB898" t="str">
        <f>IF(COUNTIF('NP-NRModel-MAR-WILDFIRES Modifi'!V:V, AA898)=0, "Missing", "")</f>
        <v/>
      </c>
    </row>
    <row r="899" spans="1:28" hidden="1" x14ac:dyDescent="0.3">
      <c r="A899" s="24">
        <v>2401001000</v>
      </c>
      <c r="B899" s="40">
        <v>51685</v>
      </c>
      <c r="C899" s="25"/>
      <c r="D899" s="25"/>
      <c r="E899" s="25"/>
      <c r="F899" s="25"/>
      <c r="G899" s="25" t="s">
        <v>12</v>
      </c>
      <c r="H899" s="25">
        <v>7.0178691926869599</v>
      </c>
      <c r="I899" s="25">
        <v>153</v>
      </c>
      <c r="J899" s="25">
        <v>4.5868426095993203E-2</v>
      </c>
      <c r="K899" s="25">
        <v>10472</v>
      </c>
      <c r="L899" s="26">
        <v>67790</v>
      </c>
      <c r="M899" s="24">
        <v>2401001000</v>
      </c>
      <c r="N899" s="25">
        <v>51685</v>
      </c>
      <c r="O899" s="25"/>
      <c r="P899" s="25"/>
      <c r="Q899" s="25"/>
      <c r="R899" s="25"/>
      <c r="S899" s="25" t="s">
        <v>12</v>
      </c>
      <c r="T899" s="25">
        <v>16.652853499986701</v>
      </c>
      <c r="U899" s="25">
        <v>365</v>
      </c>
      <c r="V899" s="25">
        <v>4.56242561643471E-2</v>
      </c>
      <c r="W899" s="25">
        <v>10472</v>
      </c>
      <c r="X899" s="27">
        <v>67790</v>
      </c>
      <c r="Y899" s="28">
        <f t="shared" ref="Y899:Y962" si="28">IFERROR(J899/T899,0)</f>
        <v>2.7543883753033578E-3</v>
      </c>
      <c r="AA899" t="str">
        <f t="shared" ref="AA899:AA962" si="29">TRIM(A899) &amp; "-" &amp; B899 &amp; "-" &amp; TRIM(S899)</f>
        <v>2401001000-51685-VOC</v>
      </c>
      <c r="AB899" t="str">
        <f>IF(COUNTIF('NP-NRModel-MAR-WILDFIRES Modifi'!V:V, AA899)=0, "Missing", "")</f>
        <v/>
      </c>
    </row>
    <row r="900" spans="1:28" hidden="1" x14ac:dyDescent="0.3">
      <c r="A900" s="24">
        <v>2401005000</v>
      </c>
      <c r="B900" s="40">
        <v>11001</v>
      </c>
      <c r="C900" s="25"/>
      <c r="D900" s="25"/>
      <c r="E900" s="25"/>
      <c r="F900" s="25"/>
      <c r="G900" s="25" t="s">
        <v>12</v>
      </c>
      <c r="H900" s="25">
        <v>1.1214082279150901</v>
      </c>
      <c r="I900" s="25">
        <v>153</v>
      </c>
      <c r="J900" s="25">
        <v>7.3294655419287201E-3</v>
      </c>
      <c r="K900" s="25">
        <v>10472</v>
      </c>
      <c r="L900" s="26">
        <v>7341</v>
      </c>
      <c r="M900" s="24">
        <v>2401005000</v>
      </c>
      <c r="N900" s="25">
        <v>11001</v>
      </c>
      <c r="O900" s="25"/>
      <c r="P900" s="25"/>
      <c r="Q900" s="25"/>
      <c r="R900" s="25"/>
      <c r="S900" s="25" t="s">
        <v>12</v>
      </c>
      <c r="T900" s="25">
        <v>2.69137974699622</v>
      </c>
      <c r="U900" s="25">
        <v>365</v>
      </c>
      <c r="V900" s="25">
        <v>7.3736431424554199E-3</v>
      </c>
      <c r="W900" s="25">
        <v>10472</v>
      </c>
      <c r="X900" s="27">
        <v>7341</v>
      </c>
      <c r="Y900" s="28">
        <f t="shared" si="28"/>
        <v>2.7233115468409648E-3</v>
      </c>
      <c r="AA900" t="str">
        <f t="shared" si="29"/>
        <v>2401005000-11001-VOC</v>
      </c>
      <c r="AB900" t="str">
        <f>IF(COUNTIF('NP-NRModel-MAR-WILDFIRES Modifi'!V:V, AA900)=0, "Missing", "")</f>
        <v/>
      </c>
    </row>
    <row r="901" spans="1:28" hidden="1" x14ac:dyDescent="0.3">
      <c r="A901" s="24">
        <v>2401005000</v>
      </c>
      <c r="B901" s="40">
        <v>24009</v>
      </c>
      <c r="C901" s="25"/>
      <c r="D901" s="25"/>
      <c r="E901" s="25"/>
      <c r="F901" s="25"/>
      <c r="G901" s="25" t="s">
        <v>12</v>
      </c>
      <c r="H901" s="25">
        <v>1.7192177612475901</v>
      </c>
      <c r="I901" s="25">
        <v>153</v>
      </c>
      <c r="J901" s="25">
        <v>1.12367173937751E-2</v>
      </c>
      <c r="K901" s="25">
        <v>10472</v>
      </c>
      <c r="L901" s="26">
        <v>27351</v>
      </c>
      <c r="M901" s="24">
        <v>2401005000</v>
      </c>
      <c r="N901" s="25">
        <v>24009</v>
      </c>
      <c r="O901" s="25"/>
      <c r="P901" s="25"/>
      <c r="Q901" s="25"/>
      <c r="R901" s="25"/>
      <c r="S901" s="25" t="s">
        <v>12</v>
      </c>
      <c r="T901" s="25">
        <v>4.1261226269942197</v>
      </c>
      <c r="U901" s="25">
        <v>365</v>
      </c>
      <c r="V901" s="25">
        <v>1.1304445553408799E-2</v>
      </c>
      <c r="W901" s="25">
        <v>10472</v>
      </c>
      <c r="X901" s="27">
        <v>27351</v>
      </c>
      <c r="Y901" s="28">
        <f t="shared" si="28"/>
        <v>2.7233115468409566E-3</v>
      </c>
      <c r="AA901" t="str">
        <f t="shared" si="29"/>
        <v>2401005000-24009-VOC</v>
      </c>
      <c r="AB901" t="str">
        <f>IF(COUNTIF('NP-NRModel-MAR-WILDFIRES Modifi'!V:V, AA901)=0, "Missing", "")</f>
        <v/>
      </c>
    </row>
    <row r="902" spans="1:28" hidden="1" x14ac:dyDescent="0.3">
      <c r="A902" s="24">
        <v>2401005000</v>
      </c>
      <c r="B902" s="40">
        <v>24017</v>
      </c>
      <c r="C902" s="25"/>
      <c r="D902" s="25"/>
      <c r="E902" s="25"/>
      <c r="F902" s="25"/>
      <c r="G902" s="25" t="s">
        <v>12</v>
      </c>
      <c r="H902" s="25">
        <v>7.0912579124900699</v>
      </c>
      <c r="I902" s="25">
        <v>153</v>
      </c>
      <c r="J902" s="25">
        <v>4.6348090931307602E-2</v>
      </c>
      <c r="K902" s="25">
        <v>10472</v>
      </c>
      <c r="L902" s="26">
        <v>27457</v>
      </c>
      <c r="M902" s="24">
        <v>2401005000</v>
      </c>
      <c r="N902" s="25">
        <v>24017</v>
      </c>
      <c r="O902" s="25"/>
      <c r="P902" s="25"/>
      <c r="Q902" s="25"/>
      <c r="R902" s="25"/>
      <c r="S902" s="25" t="s">
        <v>12</v>
      </c>
      <c r="T902" s="25">
        <v>17.019018989976001</v>
      </c>
      <c r="U902" s="25">
        <v>365</v>
      </c>
      <c r="V902" s="25">
        <v>4.6627449287605698E-2</v>
      </c>
      <c r="W902" s="25">
        <v>10472</v>
      </c>
      <c r="X902" s="27">
        <v>27457</v>
      </c>
      <c r="Y902" s="28">
        <f t="shared" si="28"/>
        <v>2.7233115468409826E-3</v>
      </c>
      <c r="AA902" t="str">
        <f t="shared" si="29"/>
        <v>2401005000-24017-VOC</v>
      </c>
      <c r="AB902" t="str">
        <f>IF(COUNTIF('NP-NRModel-MAR-WILDFIRES Modifi'!V:V, AA902)=0, "Missing", "")</f>
        <v/>
      </c>
    </row>
    <row r="903" spans="1:28" hidden="1" x14ac:dyDescent="0.3">
      <c r="A903" s="24">
        <v>2401005000</v>
      </c>
      <c r="B903" s="40">
        <v>24021</v>
      </c>
      <c r="C903" s="25"/>
      <c r="D903" s="25"/>
      <c r="E903" s="25"/>
      <c r="F903" s="25"/>
      <c r="G903" s="25" t="s">
        <v>12</v>
      </c>
      <c r="H903" s="25">
        <v>12.2761218374827</v>
      </c>
      <c r="I903" s="25">
        <v>153</v>
      </c>
      <c r="J903" s="25">
        <v>8.0236090441064001E-2</v>
      </c>
      <c r="K903" s="25">
        <v>10472</v>
      </c>
      <c r="L903" s="26">
        <v>27504</v>
      </c>
      <c r="M903" s="24">
        <v>2401005000</v>
      </c>
      <c r="N903" s="25">
        <v>24021</v>
      </c>
      <c r="O903" s="25"/>
      <c r="P903" s="25"/>
      <c r="Q903" s="25"/>
      <c r="R903" s="25"/>
      <c r="S903" s="25" t="s">
        <v>12</v>
      </c>
      <c r="T903" s="25">
        <v>29.462692409958699</v>
      </c>
      <c r="U903" s="25">
        <v>365</v>
      </c>
      <c r="V903" s="25">
        <v>8.0719705232763603E-2</v>
      </c>
      <c r="W903" s="25">
        <v>10472</v>
      </c>
      <c r="X903" s="27">
        <v>27504</v>
      </c>
      <c r="Y903" s="28">
        <f t="shared" si="28"/>
        <v>2.7233115468409588E-3</v>
      </c>
      <c r="AA903" t="str">
        <f t="shared" si="29"/>
        <v>2401005000-24021-VOC</v>
      </c>
      <c r="AB903" t="str">
        <f>IF(COUNTIF('NP-NRModel-MAR-WILDFIRES Modifi'!V:V, AA903)=0, "Missing", "")</f>
        <v/>
      </c>
    </row>
    <row r="904" spans="1:28" hidden="1" x14ac:dyDescent="0.3">
      <c r="A904" s="24">
        <v>2401005000</v>
      </c>
      <c r="B904" s="40">
        <v>24031</v>
      </c>
      <c r="C904" s="25"/>
      <c r="D904" s="25"/>
      <c r="E904" s="25"/>
      <c r="F904" s="25"/>
      <c r="G904" s="25" t="s">
        <v>12</v>
      </c>
      <c r="H904" s="25">
        <v>44.942092583270501</v>
      </c>
      <c r="I904" s="25">
        <v>153</v>
      </c>
      <c r="J904" s="25">
        <v>0.29373916721091797</v>
      </c>
      <c r="K904" s="25">
        <v>10472</v>
      </c>
      <c r="L904" s="26">
        <v>27634</v>
      </c>
      <c r="M904" s="24">
        <v>2401005000</v>
      </c>
      <c r="N904" s="25">
        <v>24031</v>
      </c>
      <c r="O904" s="25"/>
      <c r="P904" s="25"/>
      <c r="Q904" s="25"/>
      <c r="R904" s="25"/>
      <c r="S904" s="25" t="s">
        <v>12</v>
      </c>
      <c r="T904" s="25">
        <v>107.861022199849</v>
      </c>
      <c r="U904" s="25">
        <v>365</v>
      </c>
      <c r="V904" s="25">
        <v>0.29550964986260198</v>
      </c>
      <c r="W904" s="25">
        <v>10472</v>
      </c>
      <c r="X904" s="27">
        <v>27634</v>
      </c>
      <c r="Y904" s="28">
        <f t="shared" si="28"/>
        <v>2.7233115468409605E-3</v>
      </c>
      <c r="AA904" t="str">
        <f t="shared" si="29"/>
        <v>2401005000-24031-VOC</v>
      </c>
      <c r="AB904" t="str">
        <f>IF(COUNTIF('NP-NRModel-MAR-WILDFIRES Modifi'!V:V, AA904)=0, "Missing", "")</f>
        <v/>
      </c>
    </row>
    <row r="905" spans="1:28" hidden="1" x14ac:dyDescent="0.3">
      <c r="A905" s="24">
        <v>2401005000</v>
      </c>
      <c r="B905" s="40">
        <v>24033</v>
      </c>
      <c r="C905" s="25"/>
      <c r="D905" s="25"/>
      <c r="E905" s="25"/>
      <c r="F905" s="25"/>
      <c r="G905" s="25" t="s">
        <v>12</v>
      </c>
      <c r="H905" s="25">
        <v>29.862441454124699</v>
      </c>
      <c r="I905" s="25">
        <v>153</v>
      </c>
      <c r="J905" s="25">
        <v>0.19517935590931201</v>
      </c>
      <c r="K905" s="25">
        <v>10472</v>
      </c>
      <c r="L905" s="26">
        <v>27662</v>
      </c>
      <c r="M905" s="24">
        <v>2401005000</v>
      </c>
      <c r="N905" s="25">
        <v>24033</v>
      </c>
      <c r="O905" s="25"/>
      <c r="P905" s="25"/>
      <c r="Q905" s="25"/>
      <c r="R905" s="25"/>
      <c r="S905" s="25" t="s">
        <v>12</v>
      </c>
      <c r="T905" s="25">
        <v>71.669859489899494</v>
      </c>
      <c r="U905" s="25">
        <v>365</v>
      </c>
      <c r="V905" s="25">
        <v>0.19635577942438201</v>
      </c>
      <c r="W905" s="25">
        <v>10472</v>
      </c>
      <c r="X905" s="27">
        <v>27662</v>
      </c>
      <c r="Y905" s="28">
        <f t="shared" si="28"/>
        <v>2.723311546840954E-3</v>
      </c>
      <c r="AA905" t="str">
        <f t="shared" si="29"/>
        <v>2401005000-24033-VOC</v>
      </c>
      <c r="AB905" t="str">
        <f>IF(COUNTIF('NP-NRModel-MAR-WILDFIRES Modifi'!V:V, AA905)=0, "Missing", "")</f>
        <v/>
      </c>
    </row>
    <row r="906" spans="1:28" hidden="1" x14ac:dyDescent="0.3">
      <c r="A906" s="24">
        <v>2401005000</v>
      </c>
      <c r="B906" s="40">
        <v>51013</v>
      </c>
      <c r="C906" s="25"/>
      <c r="D906" s="25"/>
      <c r="E906" s="25"/>
      <c r="F906" s="25"/>
      <c r="G906" s="25" t="s">
        <v>12</v>
      </c>
      <c r="H906" s="25">
        <v>7.5000680374894699</v>
      </c>
      <c r="I906" s="25">
        <v>153</v>
      </c>
      <c r="J906" s="25">
        <v>4.9020052532610901E-2</v>
      </c>
      <c r="K906" s="25">
        <v>10472</v>
      </c>
      <c r="L906" s="26">
        <v>65232</v>
      </c>
      <c r="M906" s="24">
        <v>2401005000</v>
      </c>
      <c r="N906" s="25">
        <v>51013</v>
      </c>
      <c r="O906" s="25"/>
      <c r="P906" s="25"/>
      <c r="Q906" s="25"/>
      <c r="R906" s="25"/>
      <c r="S906" s="25" t="s">
        <v>12</v>
      </c>
      <c r="T906" s="25">
        <v>18.0001632899748</v>
      </c>
      <c r="U906" s="25">
        <v>365</v>
      </c>
      <c r="V906" s="25">
        <v>4.9315515862944803E-2</v>
      </c>
      <c r="W906" s="25">
        <v>10472</v>
      </c>
      <c r="X906" s="27">
        <v>65232</v>
      </c>
      <c r="Y906" s="28">
        <f t="shared" si="28"/>
        <v>2.7233115468409471E-3</v>
      </c>
      <c r="AA906" t="str">
        <f t="shared" si="29"/>
        <v>2401005000-51013-VOC</v>
      </c>
      <c r="AB906" t="str">
        <f>IF(COUNTIF('NP-NRModel-MAR-WILDFIRES Modifi'!V:V, AA906)=0, "Missing", "")</f>
        <v/>
      </c>
    </row>
    <row r="907" spans="1:28" hidden="1" x14ac:dyDescent="0.3">
      <c r="A907" s="24">
        <v>2401005000</v>
      </c>
      <c r="B907" s="40">
        <v>51059</v>
      </c>
      <c r="C907" s="25"/>
      <c r="D907" s="25"/>
      <c r="E907" s="25"/>
      <c r="F907" s="25"/>
      <c r="G907" s="25" t="s">
        <v>12</v>
      </c>
      <c r="H907" s="25">
        <v>55.776439874921699</v>
      </c>
      <c r="I907" s="25">
        <v>153</v>
      </c>
      <c r="J907" s="25">
        <v>0.36455189460733101</v>
      </c>
      <c r="K907" s="25">
        <v>10472</v>
      </c>
      <c r="L907" s="26">
        <v>65740</v>
      </c>
      <c r="M907" s="24">
        <v>2401005000</v>
      </c>
      <c r="N907" s="25">
        <v>51059</v>
      </c>
      <c r="O907" s="25"/>
      <c r="P907" s="25"/>
      <c r="Q907" s="25"/>
      <c r="R907" s="25"/>
      <c r="S907" s="25" t="s">
        <v>12</v>
      </c>
      <c r="T907" s="25">
        <v>133.86345569981199</v>
      </c>
      <c r="U907" s="25">
        <v>365</v>
      </c>
      <c r="V907" s="25">
        <v>0.36674919369811698</v>
      </c>
      <c r="W907" s="25">
        <v>10472</v>
      </c>
      <c r="X907" s="27">
        <v>65740</v>
      </c>
      <c r="Y907" s="28">
        <f t="shared" si="28"/>
        <v>2.7233115468409575E-3</v>
      </c>
      <c r="AA907" t="str">
        <f t="shared" si="29"/>
        <v>2401005000-51059-VOC</v>
      </c>
      <c r="AB907" t="str">
        <f>IF(COUNTIF('NP-NRModel-MAR-WILDFIRES Modifi'!V:V, AA907)=0, "Missing", "")</f>
        <v/>
      </c>
    </row>
    <row r="908" spans="1:28" hidden="1" x14ac:dyDescent="0.3">
      <c r="A908" s="24">
        <v>2401005000</v>
      </c>
      <c r="B908" s="40">
        <v>51107</v>
      </c>
      <c r="C908" s="25"/>
      <c r="D908" s="25"/>
      <c r="E908" s="25"/>
      <c r="F908" s="25"/>
      <c r="G908" s="25" t="s">
        <v>12</v>
      </c>
      <c r="H908" s="25">
        <v>19.0985019791399</v>
      </c>
      <c r="I908" s="25">
        <v>153</v>
      </c>
      <c r="J908" s="25">
        <v>0.124826810321176</v>
      </c>
      <c r="K908" s="25">
        <v>10472</v>
      </c>
      <c r="L908" s="26">
        <v>66307</v>
      </c>
      <c r="M908" s="24">
        <v>2401005000</v>
      </c>
      <c r="N908" s="25">
        <v>51107</v>
      </c>
      <c r="O908" s="25"/>
      <c r="P908" s="25"/>
      <c r="Q908" s="25"/>
      <c r="R908" s="25"/>
      <c r="S908" s="25" t="s">
        <v>12</v>
      </c>
      <c r="T908" s="25">
        <v>45.836404749935703</v>
      </c>
      <c r="U908" s="25">
        <v>365</v>
      </c>
      <c r="V908" s="25">
        <v>0.125579191095714</v>
      </c>
      <c r="W908" s="25">
        <v>10472</v>
      </c>
      <c r="X908" s="27">
        <v>66307</v>
      </c>
      <c r="Y908" s="28">
        <f t="shared" si="28"/>
        <v>2.7233115468409661E-3</v>
      </c>
      <c r="AA908" t="str">
        <f t="shared" si="29"/>
        <v>2401005000-51107-VOC</v>
      </c>
      <c r="AB908" t="str">
        <f>IF(COUNTIF('NP-NRModel-MAR-WILDFIRES Modifi'!V:V, AA908)=0, "Missing", "")</f>
        <v/>
      </c>
    </row>
    <row r="909" spans="1:28" hidden="1" x14ac:dyDescent="0.3">
      <c r="A909" s="24">
        <v>2401005000</v>
      </c>
      <c r="B909" s="40">
        <v>51153</v>
      </c>
      <c r="C909" s="25"/>
      <c r="D909" s="25"/>
      <c r="E909" s="25"/>
      <c r="F909" s="25"/>
      <c r="G909" s="25" t="s">
        <v>12</v>
      </c>
      <c r="H909" s="25">
        <v>23.390564479133801</v>
      </c>
      <c r="I909" s="25">
        <v>153</v>
      </c>
      <c r="J909" s="25">
        <v>0.15287950639956699</v>
      </c>
      <c r="K909" s="25">
        <v>10472</v>
      </c>
      <c r="L909" s="26">
        <v>66783</v>
      </c>
      <c r="M909" s="24">
        <v>2401005000</v>
      </c>
      <c r="N909" s="25">
        <v>51153</v>
      </c>
      <c r="O909" s="25"/>
      <c r="P909" s="25"/>
      <c r="Q909" s="25"/>
      <c r="R909" s="25"/>
      <c r="S909" s="25" t="s">
        <v>12</v>
      </c>
      <c r="T909" s="25">
        <v>56.137354749921698</v>
      </c>
      <c r="U909" s="25">
        <v>365</v>
      </c>
      <c r="V909" s="25">
        <v>0.15380097191759301</v>
      </c>
      <c r="W909" s="25">
        <v>10472</v>
      </c>
      <c r="X909" s="27">
        <v>66783</v>
      </c>
      <c r="Y909" s="28">
        <f t="shared" si="28"/>
        <v>2.7233115468409245E-3</v>
      </c>
      <c r="AA909" t="str">
        <f t="shared" si="29"/>
        <v>2401005000-51153-VOC</v>
      </c>
      <c r="AB909" t="str">
        <f>IF(COUNTIF('NP-NRModel-MAR-WILDFIRES Modifi'!V:V, AA909)=0, "Missing", "")</f>
        <v/>
      </c>
    </row>
    <row r="910" spans="1:28" hidden="1" x14ac:dyDescent="0.3">
      <c r="A910" s="24">
        <v>2401005000</v>
      </c>
      <c r="B910" s="40">
        <v>51510</v>
      </c>
      <c r="C910" s="25"/>
      <c r="D910" s="25"/>
      <c r="E910" s="25"/>
      <c r="F910" s="25"/>
      <c r="G910" s="25" t="s">
        <v>12</v>
      </c>
      <c r="H910" s="25">
        <v>14.276298654146601</v>
      </c>
      <c r="I910" s="25">
        <v>153</v>
      </c>
      <c r="J910" s="25">
        <v>9.3309141530370093E-2</v>
      </c>
      <c r="K910" s="25">
        <v>10472</v>
      </c>
      <c r="L910" s="26">
        <v>67338</v>
      </c>
      <c r="M910" s="24">
        <v>2401005000</v>
      </c>
      <c r="N910" s="25">
        <v>51510</v>
      </c>
      <c r="O910" s="25"/>
      <c r="P910" s="25"/>
      <c r="Q910" s="25"/>
      <c r="R910" s="25"/>
      <c r="S910" s="25" t="s">
        <v>12</v>
      </c>
      <c r="T910" s="25">
        <v>34.263116769951999</v>
      </c>
      <c r="U910" s="25">
        <v>365</v>
      </c>
      <c r="V910" s="25">
        <v>9.3871552794389093E-2</v>
      </c>
      <c r="W910" s="25">
        <v>10472</v>
      </c>
      <c r="X910" s="27">
        <v>67338</v>
      </c>
      <c r="Y910" s="28">
        <f t="shared" si="28"/>
        <v>2.7233115468409505E-3</v>
      </c>
      <c r="AA910" t="str">
        <f t="shared" si="29"/>
        <v>2401005000-51510-VOC</v>
      </c>
      <c r="AB910" t="str">
        <f>IF(COUNTIF('NP-NRModel-MAR-WILDFIRES Modifi'!V:V, AA910)=0, "Missing", "")</f>
        <v/>
      </c>
    </row>
    <row r="911" spans="1:28" hidden="1" x14ac:dyDescent="0.3">
      <c r="A911" s="24">
        <v>2401005000</v>
      </c>
      <c r="B911" s="40">
        <v>51600</v>
      </c>
      <c r="C911" s="25"/>
      <c r="D911" s="25"/>
      <c r="E911" s="25"/>
      <c r="F911" s="25"/>
      <c r="G911" s="25" t="s">
        <v>12</v>
      </c>
      <c r="H911" s="25">
        <v>12.9713496833152</v>
      </c>
      <c r="I911" s="25">
        <v>153</v>
      </c>
      <c r="J911" s="25">
        <v>8.4780063289641799E-2</v>
      </c>
      <c r="K911" s="25">
        <v>10472</v>
      </c>
      <c r="L911" s="26">
        <v>67544</v>
      </c>
      <c r="M911" s="24">
        <v>2401005000</v>
      </c>
      <c r="N911" s="25">
        <v>51600</v>
      </c>
      <c r="O911" s="25"/>
      <c r="P911" s="25"/>
      <c r="Q911" s="25"/>
      <c r="R911" s="25"/>
      <c r="S911" s="25" t="s">
        <v>12</v>
      </c>
      <c r="T911" s="25">
        <v>31.131239239956201</v>
      </c>
      <c r="U911" s="25">
        <v>365</v>
      </c>
      <c r="V911" s="25">
        <v>8.5291066410839E-2</v>
      </c>
      <c r="W911" s="25">
        <v>10472</v>
      </c>
      <c r="X911" s="27">
        <v>67544</v>
      </c>
      <c r="Y911" s="28">
        <f t="shared" si="28"/>
        <v>2.7233115468409822E-3</v>
      </c>
      <c r="AA911" t="str">
        <f t="shared" si="29"/>
        <v>2401005000-51600-VOC</v>
      </c>
      <c r="AB911" t="str">
        <f>IF(COUNTIF('NP-NRModel-MAR-WILDFIRES Modifi'!V:V, AA911)=0, "Missing", "")</f>
        <v/>
      </c>
    </row>
    <row r="912" spans="1:28" hidden="1" x14ac:dyDescent="0.3">
      <c r="A912" s="24">
        <v>2401005000</v>
      </c>
      <c r="B912" s="40">
        <v>51610</v>
      </c>
      <c r="C912" s="25"/>
      <c r="D912" s="25"/>
      <c r="E912" s="25"/>
      <c r="F912" s="25"/>
      <c r="G912" s="25" t="s">
        <v>12</v>
      </c>
      <c r="H912" s="25">
        <v>4.3736226249938701</v>
      </c>
      <c r="I912" s="25">
        <v>153</v>
      </c>
      <c r="J912" s="25">
        <v>2.8585768790809599E-2</v>
      </c>
      <c r="K912" s="25">
        <v>10472</v>
      </c>
      <c r="L912" s="26">
        <v>67565</v>
      </c>
      <c r="M912" s="24">
        <v>2401005000</v>
      </c>
      <c r="N912" s="25">
        <v>51610</v>
      </c>
      <c r="O912" s="25"/>
      <c r="P912" s="25"/>
      <c r="Q912" s="25"/>
      <c r="R912" s="25"/>
      <c r="S912" s="25" t="s">
        <v>12</v>
      </c>
      <c r="T912" s="25">
        <v>10.4966942999853</v>
      </c>
      <c r="U912" s="25">
        <v>365</v>
      </c>
      <c r="V912" s="25">
        <v>2.8758066575302201E-2</v>
      </c>
      <c r="W912" s="25">
        <v>10472</v>
      </c>
      <c r="X912" s="27">
        <v>67565</v>
      </c>
      <c r="Y912" s="28">
        <f t="shared" si="28"/>
        <v>2.7233115468409544E-3</v>
      </c>
      <c r="AA912" t="str">
        <f t="shared" si="29"/>
        <v>2401005000-51610-VOC</v>
      </c>
      <c r="AB912" t="str">
        <f>IF(COUNTIF('NP-NRModel-MAR-WILDFIRES Modifi'!V:V, AA912)=0, "Missing", "")</f>
        <v/>
      </c>
    </row>
    <row r="913" spans="1:28" hidden="1" x14ac:dyDescent="0.3">
      <c r="A913" s="24">
        <v>2401005000</v>
      </c>
      <c r="B913" s="40">
        <v>51683</v>
      </c>
      <c r="C913" s="25"/>
      <c r="D913" s="25"/>
      <c r="E913" s="25"/>
      <c r="F913" s="25"/>
      <c r="G913" s="25" t="s">
        <v>12</v>
      </c>
      <c r="H913" s="25">
        <v>6.9835249208235499</v>
      </c>
      <c r="I913" s="25">
        <v>153</v>
      </c>
      <c r="J913" s="25">
        <v>4.5643953730872801E-2</v>
      </c>
      <c r="K913" s="25">
        <v>10472</v>
      </c>
      <c r="L913" s="26">
        <v>67767</v>
      </c>
      <c r="M913" s="24">
        <v>2401005000</v>
      </c>
      <c r="N913" s="25">
        <v>51683</v>
      </c>
      <c r="O913" s="25"/>
      <c r="P913" s="25"/>
      <c r="Q913" s="25"/>
      <c r="R913" s="25"/>
      <c r="S913" s="25" t="s">
        <v>12</v>
      </c>
      <c r="T913" s="25">
        <v>16.7604598099764</v>
      </c>
      <c r="U913" s="25">
        <v>365</v>
      </c>
      <c r="V913" s="25">
        <v>4.5919067972538301E-2</v>
      </c>
      <c r="W913" s="25">
        <v>10472</v>
      </c>
      <c r="X913" s="27">
        <v>67767</v>
      </c>
      <c r="Y913" s="28">
        <f t="shared" si="28"/>
        <v>2.7233115468409735E-3</v>
      </c>
      <c r="AA913" t="str">
        <f t="shared" si="29"/>
        <v>2401005000-51683-VOC</v>
      </c>
      <c r="AB913" t="str">
        <f>IF(COUNTIF('NP-NRModel-MAR-WILDFIRES Modifi'!V:V, AA913)=0, "Missing", "")</f>
        <v/>
      </c>
    </row>
    <row r="914" spans="1:28" hidden="1" x14ac:dyDescent="0.3">
      <c r="A914" s="24">
        <v>2401005000</v>
      </c>
      <c r="B914" s="40">
        <v>51685</v>
      </c>
      <c r="C914" s="25"/>
      <c r="D914" s="25"/>
      <c r="E914" s="25"/>
      <c r="F914" s="25"/>
      <c r="G914" s="25" t="s">
        <v>12</v>
      </c>
      <c r="H914" s="25">
        <v>0.92773860749870096</v>
      </c>
      <c r="I914" s="25">
        <v>153</v>
      </c>
      <c r="J914" s="25">
        <v>6.0636510294032704E-3</v>
      </c>
      <c r="K914" s="25">
        <v>10472</v>
      </c>
      <c r="L914" s="26">
        <v>67791</v>
      </c>
      <c r="M914" s="24">
        <v>2401005000</v>
      </c>
      <c r="N914" s="25">
        <v>51685</v>
      </c>
      <c r="O914" s="25"/>
      <c r="P914" s="25"/>
      <c r="Q914" s="25"/>
      <c r="R914" s="25"/>
      <c r="S914" s="25" t="s">
        <v>12</v>
      </c>
      <c r="T914" s="25">
        <v>2.2265726579968801</v>
      </c>
      <c r="U914" s="25">
        <v>365</v>
      </c>
      <c r="V914" s="25">
        <v>6.1001990630051503E-3</v>
      </c>
      <c r="W914" s="25">
        <v>10472</v>
      </c>
      <c r="X914" s="27">
        <v>67791</v>
      </c>
      <c r="Y914" s="28">
        <f t="shared" si="28"/>
        <v>2.7233115468409596E-3</v>
      </c>
      <c r="AA914" t="str">
        <f t="shared" si="29"/>
        <v>2401005000-51685-VOC</v>
      </c>
      <c r="AB914" t="str">
        <f>IF(COUNTIF('NP-NRModel-MAR-WILDFIRES Modifi'!V:V, AA914)=0, "Missing", "")</f>
        <v/>
      </c>
    </row>
    <row r="915" spans="1:28" hidden="1" x14ac:dyDescent="0.3">
      <c r="A915" s="24">
        <v>2401008000</v>
      </c>
      <c r="B915" s="40">
        <v>11001</v>
      </c>
      <c r="C915" s="25"/>
      <c r="D915" s="25"/>
      <c r="E915" s="25"/>
      <c r="F915" s="25"/>
      <c r="G915" s="25" t="s">
        <v>12</v>
      </c>
      <c r="H915" s="25">
        <v>23.9099843166331</v>
      </c>
      <c r="I915" s="25">
        <v>153</v>
      </c>
      <c r="J915" s="25">
        <v>0.15627440729825501</v>
      </c>
      <c r="K915" s="25">
        <v>10472</v>
      </c>
      <c r="L915" s="26">
        <v>7342</v>
      </c>
      <c r="M915" s="24">
        <v>2401008000</v>
      </c>
      <c r="N915" s="25">
        <v>11001</v>
      </c>
      <c r="O915" s="25"/>
      <c r="P915" s="25"/>
      <c r="Q915" s="25"/>
      <c r="R915" s="25"/>
      <c r="S915" s="25" t="s">
        <v>12</v>
      </c>
      <c r="T915" s="25">
        <v>57.3839623599196</v>
      </c>
      <c r="U915" s="25">
        <v>365</v>
      </c>
      <c r="V915" s="25">
        <v>0.15721633523265599</v>
      </c>
      <c r="W915" s="25">
        <v>10472</v>
      </c>
      <c r="X915" s="27">
        <v>7342</v>
      </c>
      <c r="Y915" s="28">
        <f t="shared" si="28"/>
        <v>2.7233115468409414E-3</v>
      </c>
      <c r="AA915" t="str">
        <f t="shared" si="29"/>
        <v>2401008000-11001-VOC</v>
      </c>
      <c r="AB915" t="str">
        <f>IF(COUNTIF('NP-NRModel-MAR-WILDFIRES Modifi'!V:V, AA915)=0, "Missing", "")</f>
        <v/>
      </c>
    </row>
    <row r="916" spans="1:28" hidden="1" x14ac:dyDescent="0.3">
      <c r="A916" s="24">
        <v>2401008000</v>
      </c>
      <c r="B916" s="40">
        <v>24009</v>
      </c>
      <c r="C916" s="25"/>
      <c r="D916" s="25"/>
      <c r="E916" s="25"/>
      <c r="F916" s="25"/>
      <c r="G916" s="25" t="s">
        <v>12</v>
      </c>
      <c r="H916" s="25">
        <v>5.0762462458262201</v>
      </c>
      <c r="I916" s="25">
        <v>153</v>
      </c>
      <c r="J916" s="25">
        <v>3.3178080038079802E-2</v>
      </c>
      <c r="K916" s="25">
        <v>10472</v>
      </c>
      <c r="L916" s="26">
        <v>27352</v>
      </c>
      <c r="M916" s="24">
        <v>2401008000</v>
      </c>
      <c r="N916" s="25">
        <v>24009</v>
      </c>
      <c r="O916" s="25"/>
      <c r="P916" s="25"/>
      <c r="Q916" s="25"/>
      <c r="R916" s="25"/>
      <c r="S916" s="25" t="s">
        <v>12</v>
      </c>
      <c r="T916" s="25">
        <v>12.182990989982899</v>
      </c>
      <c r="U916" s="25">
        <v>365</v>
      </c>
      <c r="V916" s="25">
        <v>3.3378057506802401E-2</v>
      </c>
      <c r="W916" s="25">
        <v>10472</v>
      </c>
      <c r="X916" s="27">
        <v>27352</v>
      </c>
      <c r="Y916" s="28">
        <f t="shared" si="28"/>
        <v>2.7233115468409596E-3</v>
      </c>
      <c r="AA916" t="str">
        <f t="shared" si="29"/>
        <v>2401008000-24009-VOC</v>
      </c>
      <c r="AB916" t="str">
        <f>IF(COUNTIF('NP-NRModel-MAR-WILDFIRES Modifi'!V:V, AA916)=0, "Missing", "")</f>
        <v/>
      </c>
    </row>
    <row r="917" spans="1:28" hidden="1" x14ac:dyDescent="0.3">
      <c r="A917" s="24">
        <v>2401008000</v>
      </c>
      <c r="B917" s="40">
        <v>24017</v>
      </c>
      <c r="C917" s="25"/>
      <c r="D917" s="25"/>
      <c r="E917" s="25"/>
      <c r="F917" s="25"/>
      <c r="G917" s="25" t="s">
        <v>12</v>
      </c>
      <c r="H917" s="25">
        <v>8.5049713041547506</v>
      </c>
      <c r="I917" s="25">
        <v>153</v>
      </c>
      <c r="J917" s="25">
        <v>5.5588047739573501E-2</v>
      </c>
      <c r="K917" s="25">
        <v>10472</v>
      </c>
      <c r="L917" s="26">
        <v>27458</v>
      </c>
      <c r="M917" s="24">
        <v>2401008000</v>
      </c>
      <c r="N917" s="25">
        <v>24017</v>
      </c>
      <c r="O917" s="25"/>
      <c r="P917" s="25"/>
      <c r="Q917" s="25"/>
      <c r="R917" s="25"/>
      <c r="S917" s="25" t="s">
        <v>12</v>
      </c>
      <c r="T917" s="25">
        <v>20.4119311299713</v>
      </c>
      <c r="U917" s="25">
        <v>365</v>
      </c>
      <c r="V917" s="25">
        <v>5.5923098986222899E-2</v>
      </c>
      <c r="W917" s="25">
        <v>10472</v>
      </c>
      <c r="X917" s="27">
        <v>27458</v>
      </c>
      <c r="Y917" s="28">
        <f t="shared" si="28"/>
        <v>2.7233115468409705E-3</v>
      </c>
      <c r="AA917" t="str">
        <f t="shared" si="29"/>
        <v>2401008000-24017-VOC</v>
      </c>
      <c r="AB917" t="str">
        <f>IF(COUNTIF('NP-NRModel-MAR-WILDFIRES Modifi'!V:V, AA917)=0, "Missing", "")</f>
        <v/>
      </c>
    </row>
    <row r="918" spans="1:28" hidden="1" x14ac:dyDescent="0.3">
      <c r="A918" s="24">
        <v>2401008000</v>
      </c>
      <c r="B918" s="40">
        <v>24021</v>
      </c>
      <c r="C918" s="25"/>
      <c r="D918" s="25"/>
      <c r="E918" s="25"/>
      <c r="F918" s="25"/>
      <c r="G918" s="25" t="s">
        <v>12</v>
      </c>
      <c r="H918" s="25">
        <v>21.623103437469599</v>
      </c>
      <c r="I918" s="25">
        <v>153</v>
      </c>
      <c r="J918" s="25">
        <v>0.14132747344751401</v>
      </c>
      <c r="K918" s="25">
        <v>10472</v>
      </c>
      <c r="L918" s="26">
        <v>27505</v>
      </c>
      <c r="M918" s="24">
        <v>2401008000</v>
      </c>
      <c r="N918" s="25">
        <v>24021</v>
      </c>
      <c r="O918" s="25"/>
      <c r="P918" s="25"/>
      <c r="Q918" s="25"/>
      <c r="R918" s="25"/>
      <c r="S918" s="25" t="s">
        <v>12</v>
      </c>
      <c r="T918" s="25">
        <v>51.895448249927597</v>
      </c>
      <c r="U918" s="25">
        <v>365</v>
      </c>
      <c r="V918" s="25">
        <v>0.14217931027377401</v>
      </c>
      <c r="W918" s="25">
        <v>10472</v>
      </c>
      <c r="X918" s="27">
        <v>27505</v>
      </c>
      <c r="Y918" s="28">
        <f t="shared" si="28"/>
        <v>2.7233115468409349E-3</v>
      </c>
      <c r="AA918" t="str">
        <f t="shared" si="29"/>
        <v>2401008000-24021-VOC</v>
      </c>
      <c r="AB918" t="str">
        <f>IF(COUNTIF('NP-NRModel-MAR-WILDFIRES Modifi'!V:V, AA918)=0, "Missing", "")</f>
        <v/>
      </c>
    </row>
    <row r="919" spans="1:28" hidden="1" x14ac:dyDescent="0.3">
      <c r="A919" s="24">
        <v>2401008000</v>
      </c>
      <c r="B919" s="40">
        <v>24031</v>
      </c>
      <c r="C919" s="25"/>
      <c r="D919" s="25"/>
      <c r="E919" s="25"/>
      <c r="F919" s="25"/>
      <c r="G919" s="25" t="s">
        <v>12</v>
      </c>
      <c r="H919" s="25">
        <v>51.216703374928201</v>
      </c>
      <c r="I919" s="25">
        <v>153</v>
      </c>
      <c r="J919" s="25">
        <v>0.33474969526096898</v>
      </c>
      <c r="K919" s="25">
        <v>10472</v>
      </c>
      <c r="L919" s="26">
        <v>27635</v>
      </c>
      <c r="M919" s="24">
        <v>2401008000</v>
      </c>
      <c r="N919" s="25">
        <v>24031</v>
      </c>
      <c r="O919" s="25"/>
      <c r="P919" s="25"/>
      <c r="Q919" s="25"/>
      <c r="R919" s="25"/>
      <c r="S919" s="25" t="s">
        <v>12</v>
      </c>
      <c r="T919" s="25">
        <v>122.920088099829</v>
      </c>
      <c r="U919" s="25">
        <v>365</v>
      </c>
      <c r="V919" s="25">
        <v>0.33676736465706503</v>
      </c>
      <c r="W919" s="25">
        <v>10472</v>
      </c>
      <c r="X919" s="27">
        <v>27635</v>
      </c>
      <c r="Y919" s="28">
        <f t="shared" si="28"/>
        <v>2.7233115468409323E-3</v>
      </c>
      <c r="AA919" t="str">
        <f t="shared" si="29"/>
        <v>2401008000-24031-VOC</v>
      </c>
      <c r="AB919" t="str">
        <f>IF(COUNTIF('NP-NRModel-MAR-WILDFIRES Modifi'!V:V, AA919)=0, "Missing", "")</f>
        <v/>
      </c>
    </row>
    <row r="920" spans="1:28" hidden="1" x14ac:dyDescent="0.3">
      <c r="A920" s="24">
        <v>2401008000</v>
      </c>
      <c r="B920" s="40">
        <v>24033</v>
      </c>
      <c r="C920" s="25"/>
      <c r="D920" s="25"/>
      <c r="E920" s="25"/>
      <c r="F920" s="25"/>
      <c r="G920" s="25" t="s">
        <v>12</v>
      </c>
      <c r="H920" s="25">
        <v>62.497944624912598</v>
      </c>
      <c r="I920" s="25">
        <v>153</v>
      </c>
      <c r="J920" s="25">
        <v>0.40848329820204299</v>
      </c>
      <c r="K920" s="25">
        <v>10472</v>
      </c>
      <c r="L920" s="26">
        <v>27663</v>
      </c>
      <c r="M920" s="24">
        <v>2401008000</v>
      </c>
      <c r="N920" s="25">
        <v>24033</v>
      </c>
      <c r="O920" s="25"/>
      <c r="P920" s="25"/>
      <c r="Q920" s="25"/>
      <c r="R920" s="25"/>
      <c r="S920" s="25" t="s">
        <v>12</v>
      </c>
      <c r="T920" s="25">
        <v>149.99506709978999</v>
      </c>
      <c r="U920" s="25">
        <v>365</v>
      </c>
      <c r="V920" s="25">
        <v>0.41094538931449398</v>
      </c>
      <c r="W920" s="25">
        <v>10472</v>
      </c>
      <c r="X920" s="27">
        <v>27663</v>
      </c>
      <c r="Y920" s="28">
        <f t="shared" si="28"/>
        <v>2.7233115468409622E-3</v>
      </c>
      <c r="AA920" t="str">
        <f t="shared" si="29"/>
        <v>2401008000-24033-VOC</v>
      </c>
      <c r="AB920" t="str">
        <f>IF(COUNTIF('NP-NRModel-MAR-WILDFIRES Modifi'!V:V, AA920)=0, "Missing", "")</f>
        <v/>
      </c>
    </row>
    <row r="921" spans="1:28" hidden="1" x14ac:dyDescent="0.3">
      <c r="A921" s="24">
        <v>2401008000</v>
      </c>
      <c r="B921" s="40">
        <v>51013</v>
      </c>
      <c r="C921" s="25"/>
      <c r="D921" s="25"/>
      <c r="E921" s="25"/>
      <c r="F921" s="25"/>
      <c r="G921" s="25" t="s">
        <v>12</v>
      </c>
      <c r="H921" s="25">
        <v>1.83501398083075</v>
      </c>
      <c r="I921" s="25">
        <v>153</v>
      </c>
      <c r="J921" s="25">
        <v>1.19935554302663E-2</v>
      </c>
      <c r="K921" s="25">
        <v>10472</v>
      </c>
      <c r="L921" s="26">
        <v>65233</v>
      </c>
      <c r="M921" s="24">
        <v>2401008000</v>
      </c>
      <c r="N921" s="25">
        <v>51013</v>
      </c>
      <c r="O921" s="25"/>
      <c r="P921" s="25"/>
      <c r="Q921" s="25"/>
      <c r="R921" s="25"/>
      <c r="S921" s="25" t="s">
        <v>12</v>
      </c>
      <c r="T921" s="25">
        <v>4.4040335539938296</v>
      </c>
      <c r="U921" s="25">
        <v>365</v>
      </c>
      <c r="V921" s="25">
        <v>1.2065845353407699E-2</v>
      </c>
      <c r="W921" s="25">
        <v>10472</v>
      </c>
      <c r="X921" s="27">
        <v>65233</v>
      </c>
      <c r="Y921" s="28">
        <f t="shared" si="28"/>
        <v>2.723311546840931E-3</v>
      </c>
      <c r="AA921" t="str">
        <f t="shared" si="29"/>
        <v>2401008000-51013-VOC</v>
      </c>
      <c r="AB921" t="str">
        <f>IF(COUNTIF('NP-NRModel-MAR-WILDFIRES Modifi'!V:V, AA921)=0, "Missing", "")</f>
        <v/>
      </c>
    </row>
    <row r="922" spans="1:28" hidden="1" x14ac:dyDescent="0.3">
      <c r="A922" s="24">
        <v>2401008000</v>
      </c>
      <c r="B922" s="40">
        <v>51059</v>
      </c>
      <c r="C922" s="25"/>
      <c r="D922" s="25"/>
      <c r="E922" s="25"/>
      <c r="F922" s="25"/>
      <c r="G922" s="25" t="s">
        <v>12</v>
      </c>
      <c r="H922" s="25">
        <v>11.577009674983699</v>
      </c>
      <c r="I922" s="25">
        <v>153</v>
      </c>
      <c r="J922" s="25">
        <v>7.5666729901854801E-2</v>
      </c>
      <c r="K922" s="25">
        <v>10472</v>
      </c>
      <c r="L922" s="26">
        <v>65741</v>
      </c>
      <c r="M922" s="24">
        <v>2401008000</v>
      </c>
      <c r="N922" s="25">
        <v>51059</v>
      </c>
      <c r="O922" s="25"/>
      <c r="P922" s="25"/>
      <c r="Q922" s="25"/>
      <c r="R922" s="25"/>
      <c r="S922" s="25" t="s">
        <v>12</v>
      </c>
      <c r="T922" s="25">
        <v>27.784823219960899</v>
      </c>
      <c r="U922" s="25">
        <v>365</v>
      </c>
      <c r="V922" s="25">
        <v>7.6122803342358797E-2</v>
      </c>
      <c r="W922" s="25">
        <v>10472</v>
      </c>
      <c r="X922" s="27">
        <v>65741</v>
      </c>
      <c r="Y922" s="28">
        <f t="shared" si="28"/>
        <v>2.7233115468409765E-3</v>
      </c>
      <c r="AA922" t="str">
        <f t="shared" si="29"/>
        <v>2401008000-51059-VOC</v>
      </c>
      <c r="AB922" t="str">
        <f>IF(COUNTIF('NP-NRModel-MAR-WILDFIRES Modifi'!V:V, AA922)=0, "Missing", "")</f>
        <v/>
      </c>
    </row>
    <row r="923" spans="1:28" hidden="1" x14ac:dyDescent="0.3">
      <c r="A923" s="24">
        <v>2401008000</v>
      </c>
      <c r="B923" s="40">
        <v>51107</v>
      </c>
      <c r="C923" s="25"/>
      <c r="D923" s="25"/>
      <c r="E923" s="25"/>
      <c r="F923" s="25"/>
      <c r="G923" s="25" t="s">
        <v>12</v>
      </c>
      <c r="H923" s="25">
        <v>5.5795722374921803</v>
      </c>
      <c r="I923" s="25">
        <v>153</v>
      </c>
      <c r="J923" s="25">
        <v>3.6467792401909699E-2</v>
      </c>
      <c r="K923" s="25">
        <v>10472</v>
      </c>
      <c r="L923" s="26">
        <v>66308</v>
      </c>
      <c r="M923" s="24">
        <v>2401008000</v>
      </c>
      <c r="N923" s="25">
        <v>51107</v>
      </c>
      <c r="O923" s="25"/>
      <c r="P923" s="25"/>
      <c r="Q923" s="25"/>
      <c r="R923" s="25"/>
      <c r="S923" s="25" t="s">
        <v>12</v>
      </c>
      <c r="T923" s="25">
        <v>13.3909733699812</v>
      </c>
      <c r="U923" s="25">
        <v>365</v>
      </c>
      <c r="V923" s="25">
        <v>3.6687598273921297E-2</v>
      </c>
      <c r="W923" s="25">
        <v>10472</v>
      </c>
      <c r="X923" s="27">
        <v>66308</v>
      </c>
      <c r="Y923" s="28">
        <f t="shared" si="28"/>
        <v>2.723311546840967E-3</v>
      </c>
      <c r="AA923" t="str">
        <f t="shared" si="29"/>
        <v>2401008000-51107-VOC</v>
      </c>
      <c r="AB923" t="str">
        <f>IF(COUNTIF('NP-NRModel-MAR-WILDFIRES Modifi'!V:V, AA923)=0, "Missing", "")</f>
        <v/>
      </c>
    </row>
    <row r="924" spans="1:28" hidden="1" x14ac:dyDescent="0.3">
      <c r="A924" s="24">
        <v>2401008000</v>
      </c>
      <c r="B924" s="40">
        <v>51153</v>
      </c>
      <c r="C924" s="25"/>
      <c r="D924" s="25"/>
      <c r="E924" s="25"/>
      <c r="F924" s="25"/>
      <c r="G924" s="25" t="s">
        <v>12</v>
      </c>
      <c r="H924" s="25">
        <v>5.0116409749929698</v>
      </c>
      <c r="I924" s="25">
        <v>153</v>
      </c>
      <c r="J924" s="25">
        <v>3.27558233659671E-2</v>
      </c>
      <c r="K924" s="25">
        <v>10472</v>
      </c>
      <c r="L924" s="26">
        <v>66784</v>
      </c>
      <c r="M924" s="24">
        <v>2401008000</v>
      </c>
      <c r="N924" s="25">
        <v>51153</v>
      </c>
      <c r="O924" s="25"/>
      <c r="P924" s="25"/>
      <c r="Q924" s="25"/>
      <c r="R924" s="25"/>
      <c r="S924" s="25" t="s">
        <v>12</v>
      </c>
      <c r="T924" s="25">
        <v>12.0279383399831</v>
      </c>
      <c r="U924" s="25">
        <v>365</v>
      </c>
      <c r="V924" s="25">
        <v>3.29532557259812E-2</v>
      </c>
      <c r="W924" s="25">
        <v>10472</v>
      </c>
      <c r="X924" s="27">
        <v>66784</v>
      </c>
      <c r="Y924" s="28">
        <f t="shared" si="28"/>
        <v>2.7233115468409631E-3</v>
      </c>
      <c r="AA924" t="str">
        <f t="shared" si="29"/>
        <v>2401008000-51153-VOC</v>
      </c>
      <c r="AB924" t="str">
        <f>IF(COUNTIF('NP-NRModel-MAR-WILDFIRES Modifi'!V:V, AA924)=0, "Missing", "")</f>
        <v/>
      </c>
    </row>
    <row r="925" spans="1:28" hidden="1" x14ac:dyDescent="0.3">
      <c r="A925" s="24">
        <v>2401008000</v>
      </c>
      <c r="B925" s="40">
        <v>51510</v>
      </c>
      <c r="C925" s="25"/>
      <c r="D925" s="25"/>
      <c r="E925" s="25"/>
      <c r="F925" s="25"/>
      <c r="G925" s="25" t="s">
        <v>12</v>
      </c>
      <c r="H925" s="25">
        <v>0.82031257916551703</v>
      </c>
      <c r="I925" s="25">
        <v>153</v>
      </c>
      <c r="J925" s="25">
        <v>5.36152012526482E-3</v>
      </c>
      <c r="K925" s="25">
        <v>10472</v>
      </c>
      <c r="L925" s="26">
        <v>67339</v>
      </c>
      <c r="M925" s="24">
        <v>2401008000</v>
      </c>
      <c r="N925" s="25">
        <v>51510</v>
      </c>
      <c r="O925" s="25"/>
      <c r="P925" s="25"/>
      <c r="Q925" s="25"/>
      <c r="R925" s="25"/>
      <c r="S925" s="25" t="s">
        <v>12</v>
      </c>
      <c r="T925" s="25">
        <v>1.9687501899972399</v>
      </c>
      <c r="U925" s="25">
        <v>365</v>
      </c>
      <c r="V925" s="25">
        <v>5.3938361369787599E-3</v>
      </c>
      <c r="W925" s="25">
        <v>10472</v>
      </c>
      <c r="X925" s="27">
        <v>67339</v>
      </c>
      <c r="Y925" s="28">
        <f t="shared" si="28"/>
        <v>2.7233115468409614E-3</v>
      </c>
      <c r="AA925" t="str">
        <f t="shared" si="29"/>
        <v>2401008000-51510-VOC</v>
      </c>
      <c r="AB925" t="str">
        <f>IF(COUNTIF('NP-NRModel-MAR-WILDFIRES Modifi'!V:V, AA925)=0, "Missing", "")</f>
        <v/>
      </c>
    </row>
    <row r="926" spans="1:28" hidden="1" x14ac:dyDescent="0.3">
      <c r="A926" s="24">
        <v>2401008000</v>
      </c>
      <c r="B926" s="40">
        <v>51600</v>
      </c>
      <c r="C926" s="25"/>
      <c r="D926" s="25"/>
      <c r="E926" s="25"/>
      <c r="F926" s="25"/>
      <c r="G926" s="25" t="s">
        <v>12</v>
      </c>
      <c r="H926" s="25">
        <v>0.258275515416304</v>
      </c>
      <c r="I926" s="25">
        <v>153</v>
      </c>
      <c r="J926" s="25">
        <v>1.68807526415885E-3</v>
      </c>
      <c r="K926" s="25">
        <v>10472</v>
      </c>
      <c r="L926" s="26">
        <v>67545</v>
      </c>
      <c r="M926" s="24">
        <v>2401008000</v>
      </c>
      <c r="N926" s="25">
        <v>51600</v>
      </c>
      <c r="O926" s="25"/>
      <c r="P926" s="25"/>
      <c r="Q926" s="25"/>
      <c r="R926" s="25"/>
      <c r="S926" s="25" t="s">
        <v>12</v>
      </c>
      <c r="T926" s="25">
        <v>0.61986123699913298</v>
      </c>
      <c r="U926" s="25">
        <v>365</v>
      </c>
      <c r="V926" s="25">
        <v>1.6982499643811799E-3</v>
      </c>
      <c r="W926" s="25">
        <v>10472</v>
      </c>
      <c r="X926" s="27">
        <v>67545</v>
      </c>
      <c r="Y926" s="28">
        <f t="shared" si="28"/>
        <v>2.7233115468409444E-3</v>
      </c>
      <c r="AA926" t="str">
        <f t="shared" si="29"/>
        <v>2401008000-51600-VOC</v>
      </c>
      <c r="AB926" t="str">
        <f>IF(COUNTIF('NP-NRModel-MAR-WILDFIRES Modifi'!V:V, AA926)=0, "Missing", "")</f>
        <v/>
      </c>
    </row>
    <row r="927" spans="1:28" hidden="1" x14ac:dyDescent="0.3">
      <c r="A927" s="24">
        <v>2401008000</v>
      </c>
      <c r="B927" s="40">
        <v>51610</v>
      </c>
      <c r="C927" s="25"/>
      <c r="D927" s="25"/>
      <c r="E927" s="25"/>
      <c r="F927" s="25"/>
      <c r="G927" s="25" t="s">
        <v>12</v>
      </c>
      <c r="H927" s="25">
        <v>0.115103830416505</v>
      </c>
      <c r="I927" s="25">
        <v>153</v>
      </c>
      <c r="J927" s="25">
        <v>7.5231261710133996E-4</v>
      </c>
      <c r="K927" s="25">
        <v>10472</v>
      </c>
      <c r="L927" s="26">
        <v>67566</v>
      </c>
      <c r="M927" s="24">
        <v>2401008000</v>
      </c>
      <c r="N927" s="25">
        <v>51610</v>
      </c>
      <c r="O927" s="25"/>
      <c r="P927" s="25"/>
      <c r="Q927" s="25"/>
      <c r="R927" s="25"/>
      <c r="S927" s="25" t="s">
        <v>12</v>
      </c>
      <c r="T927" s="25">
        <v>0.27624919299961298</v>
      </c>
      <c r="U927" s="25">
        <v>365</v>
      </c>
      <c r="V927" s="25">
        <v>7.5684710410853099E-4</v>
      </c>
      <c r="W927" s="25">
        <v>10472</v>
      </c>
      <c r="X927" s="27">
        <v>67566</v>
      </c>
      <c r="Y927" s="28">
        <f t="shared" si="28"/>
        <v>2.7233115468409492E-3</v>
      </c>
      <c r="AA927" t="str">
        <f t="shared" si="29"/>
        <v>2401008000-51610-VOC</v>
      </c>
      <c r="AB927" t="str">
        <f>IF(COUNTIF('NP-NRModel-MAR-WILDFIRES Modifi'!V:V, AA927)=0, "Missing", "")</f>
        <v/>
      </c>
    </row>
    <row r="928" spans="1:28" hidden="1" x14ac:dyDescent="0.3">
      <c r="A928" s="24">
        <v>2401008000</v>
      </c>
      <c r="B928" s="40">
        <v>51683</v>
      </c>
      <c r="C928" s="25"/>
      <c r="D928" s="25"/>
      <c r="E928" s="25"/>
      <c r="F928" s="25"/>
      <c r="G928" s="25" t="s">
        <v>12</v>
      </c>
      <c r="H928" s="25">
        <v>0.36955386708281501</v>
      </c>
      <c r="I928" s="25">
        <v>153</v>
      </c>
      <c r="J928" s="25">
        <v>2.41538475217526E-3</v>
      </c>
      <c r="K928" s="25">
        <v>10472</v>
      </c>
      <c r="L928" s="26">
        <v>67768</v>
      </c>
      <c r="M928" s="24">
        <v>2401008000</v>
      </c>
      <c r="N928" s="25">
        <v>51683</v>
      </c>
      <c r="O928" s="25"/>
      <c r="P928" s="25"/>
      <c r="Q928" s="25"/>
      <c r="R928" s="25"/>
      <c r="S928" s="25" t="s">
        <v>12</v>
      </c>
      <c r="T928" s="25">
        <v>0.88692928099876001</v>
      </c>
      <c r="U928" s="25">
        <v>365</v>
      </c>
      <c r="V928" s="25">
        <v>2.4299432356130399E-3</v>
      </c>
      <c r="W928" s="25">
        <v>10472</v>
      </c>
      <c r="X928" s="27">
        <v>67768</v>
      </c>
      <c r="Y928" s="28">
        <f t="shared" si="28"/>
        <v>2.7233115468409449E-3</v>
      </c>
      <c r="AA928" t="str">
        <f t="shared" si="29"/>
        <v>2401008000-51683-VOC</v>
      </c>
      <c r="AB928" t="str">
        <f>IF(COUNTIF('NP-NRModel-MAR-WILDFIRES Modifi'!V:V, AA928)=0, "Missing", "")</f>
        <v/>
      </c>
    </row>
    <row r="929" spans="1:28" hidden="1" x14ac:dyDescent="0.3">
      <c r="A929" s="24">
        <v>2401008000</v>
      </c>
      <c r="B929" s="40">
        <v>51685</v>
      </c>
      <c r="C929" s="25"/>
      <c r="D929" s="25"/>
      <c r="E929" s="25"/>
      <c r="F929" s="25"/>
      <c r="G929" s="25" t="s">
        <v>12</v>
      </c>
      <c r="H929" s="25">
        <v>7.8051878749890793E-2</v>
      </c>
      <c r="I929" s="25">
        <v>153</v>
      </c>
      <c r="J929" s="25">
        <v>5.1014299836529896E-4</v>
      </c>
      <c r="K929" s="25">
        <v>10472</v>
      </c>
      <c r="L929" s="26">
        <v>67792</v>
      </c>
      <c r="M929" s="24">
        <v>2401008000</v>
      </c>
      <c r="N929" s="25">
        <v>51685</v>
      </c>
      <c r="O929" s="25"/>
      <c r="P929" s="25"/>
      <c r="Q929" s="25"/>
      <c r="R929" s="25"/>
      <c r="S929" s="25" t="s">
        <v>12</v>
      </c>
      <c r="T929" s="25">
        <v>0.18732450899973699</v>
      </c>
      <c r="U929" s="25">
        <v>365</v>
      </c>
      <c r="V929" s="25">
        <v>5.1321783287599197E-4</v>
      </c>
      <c r="W929" s="25">
        <v>10472</v>
      </c>
      <c r="X929" s="27">
        <v>67792</v>
      </c>
      <c r="Y929" s="28">
        <f t="shared" si="28"/>
        <v>2.72331154684097E-3</v>
      </c>
      <c r="AA929" t="str">
        <f t="shared" si="29"/>
        <v>2401008000-51685-VOC</v>
      </c>
      <c r="AB929" t="str">
        <f>IF(COUNTIF('NP-NRModel-MAR-WILDFIRES Modifi'!V:V, AA929)=0, "Missing", "")</f>
        <v/>
      </c>
    </row>
    <row r="930" spans="1:28" hidden="1" x14ac:dyDescent="0.3">
      <c r="A930" s="24">
        <v>2401015000</v>
      </c>
      <c r="B930" s="40">
        <v>24009</v>
      </c>
      <c r="C930" s="25"/>
      <c r="D930" s="25"/>
      <c r="E930" s="25"/>
      <c r="F930" s="25"/>
      <c r="G930" s="25" t="s">
        <v>12</v>
      </c>
      <c r="H930" s="25">
        <v>0.18817633637710701</v>
      </c>
      <c r="I930" s="25">
        <v>153</v>
      </c>
      <c r="J930" s="25">
        <v>1.2299106952752101E-3</v>
      </c>
      <c r="K930" s="25">
        <v>10472</v>
      </c>
      <c r="L930" s="26">
        <v>27353</v>
      </c>
      <c r="M930" s="24">
        <v>2401015000</v>
      </c>
      <c r="N930" s="25">
        <v>24009</v>
      </c>
      <c r="O930" s="25"/>
      <c r="P930" s="25"/>
      <c r="Q930" s="25"/>
      <c r="R930" s="25"/>
      <c r="S930" s="25" t="s">
        <v>12</v>
      </c>
      <c r="T930" s="25">
        <v>0.44365338599964199</v>
      </c>
      <c r="U930" s="25">
        <v>365</v>
      </c>
      <c r="V930" s="25">
        <v>1.2154887287661399E-3</v>
      </c>
      <c r="W930" s="25">
        <v>10472</v>
      </c>
      <c r="X930" s="27">
        <v>27353</v>
      </c>
      <c r="Y930" s="28">
        <f t="shared" si="28"/>
        <v>2.7722333111556657E-3</v>
      </c>
      <c r="AA930" t="str">
        <f t="shared" si="29"/>
        <v>2401015000-24009-VOC</v>
      </c>
      <c r="AB930" t="str">
        <f>IF(COUNTIF('NP-NRModel-MAR-WILDFIRES Modifi'!V:V, AA930)=0, "Missing", "")</f>
        <v/>
      </c>
    </row>
    <row r="931" spans="1:28" hidden="1" x14ac:dyDescent="0.3">
      <c r="A931" s="24">
        <v>2401015000</v>
      </c>
      <c r="B931" s="40">
        <v>24017</v>
      </c>
      <c r="C931" s="25"/>
      <c r="D931" s="25"/>
      <c r="E931" s="25"/>
      <c r="F931" s="25"/>
      <c r="G931" s="25" t="s">
        <v>12</v>
      </c>
      <c r="H931" s="25">
        <v>3.9755564196577699E-2</v>
      </c>
      <c r="I931" s="25">
        <v>153</v>
      </c>
      <c r="J931" s="25">
        <v>2.5984028886652099E-4</v>
      </c>
      <c r="K931" s="25">
        <v>10472</v>
      </c>
      <c r="L931" s="26">
        <v>27459</v>
      </c>
      <c r="M931" s="24">
        <v>2401015000</v>
      </c>
      <c r="N931" s="25">
        <v>24017</v>
      </c>
      <c r="O931" s="25"/>
      <c r="P931" s="25"/>
      <c r="Q931" s="25"/>
      <c r="R931" s="25"/>
      <c r="S931" s="25" t="s">
        <v>12</v>
      </c>
      <c r="T931" s="25">
        <v>9.3729588999924895E-2</v>
      </c>
      <c r="U931" s="25">
        <v>365</v>
      </c>
      <c r="V931" s="25">
        <v>2.5679339452034202E-4</v>
      </c>
      <c r="W931" s="25">
        <v>10472</v>
      </c>
      <c r="X931" s="27">
        <v>27459</v>
      </c>
      <c r="Y931" s="28">
        <f t="shared" si="28"/>
        <v>2.7722333111556605E-3</v>
      </c>
      <c r="AA931" t="str">
        <f t="shared" si="29"/>
        <v>2401015000-24017-VOC</v>
      </c>
      <c r="AB931" t="str">
        <f>IF(COUNTIF('NP-NRModel-MAR-WILDFIRES Modifi'!V:V, AA931)=0, "Missing", "")</f>
        <v/>
      </c>
    </row>
    <row r="932" spans="1:28" hidden="1" x14ac:dyDescent="0.3">
      <c r="A932" s="24">
        <v>2401015000</v>
      </c>
      <c r="B932" s="40">
        <v>24021</v>
      </c>
      <c r="C932" s="25"/>
      <c r="D932" s="25"/>
      <c r="E932" s="25"/>
      <c r="F932" s="25"/>
      <c r="G932" s="25" t="s">
        <v>12</v>
      </c>
      <c r="H932" s="25">
        <v>1.2324224850040799</v>
      </c>
      <c r="I932" s="25">
        <v>153</v>
      </c>
      <c r="J932" s="25">
        <v>8.0550489215953196E-3</v>
      </c>
      <c r="K932" s="25">
        <v>10472</v>
      </c>
      <c r="L932" s="26">
        <v>27506</v>
      </c>
      <c r="M932" s="24">
        <v>2401015000</v>
      </c>
      <c r="N932" s="25">
        <v>24021</v>
      </c>
      <c r="O932" s="25"/>
      <c r="P932" s="25"/>
      <c r="Q932" s="25"/>
      <c r="R932" s="25"/>
      <c r="S932" s="25" t="s">
        <v>12</v>
      </c>
      <c r="T932" s="25">
        <v>2.90561724699768</v>
      </c>
      <c r="U932" s="25">
        <v>365</v>
      </c>
      <c r="V932" s="25">
        <v>7.9605951972539207E-3</v>
      </c>
      <c r="W932" s="25">
        <v>10472</v>
      </c>
      <c r="X932" s="27">
        <v>27506</v>
      </c>
      <c r="Y932" s="28">
        <f t="shared" si="28"/>
        <v>2.7722333111556423E-3</v>
      </c>
      <c r="AA932" t="str">
        <f t="shared" si="29"/>
        <v>2401015000-24021-VOC</v>
      </c>
      <c r="AB932" t="str">
        <f>IF(COUNTIF('NP-NRModel-MAR-WILDFIRES Modifi'!V:V, AA932)=0, "Missing", "")</f>
        <v/>
      </c>
    </row>
    <row r="933" spans="1:28" hidden="1" x14ac:dyDescent="0.3">
      <c r="A933" s="24">
        <v>2401015000</v>
      </c>
      <c r="B933" s="40">
        <v>24031</v>
      </c>
      <c r="C933" s="25"/>
      <c r="D933" s="25"/>
      <c r="E933" s="25"/>
      <c r="F933" s="25"/>
      <c r="G933" s="25" t="s">
        <v>12</v>
      </c>
      <c r="H933" s="25">
        <v>7.2885200673599299E-2</v>
      </c>
      <c r="I933" s="25">
        <v>153</v>
      </c>
      <c r="J933" s="25">
        <v>4.7637386061176001E-4</v>
      </c>
      <c r="K933" s="25">
        <v>10472</v>
      </c>
      <c r="L933" s="26">
        <v>27636</v>
      </c>
      <c r="M933" s="24">
        <v>2401015000</v>
      </c>
      <c r="N933" s="25">
        <v>24031</v>
      </c>
      <c r="O933" s="25"/>
      <c r="P933" s="25"/>
      <c r="Q933" s="25"/>
      <c r="R933" s="25"/>
      <c r="S933" s="25" t="s">
        <v>12</v>
      </c>
      <c r="T933" s="25">
        <v>0.17183757899986199</v>
      </c>
      <c r="U933" s="25">
        <v>365</v>
      </c>
      <c r="V933" s="25">
        <v>4.70787887670856E-4</v>
      </c>
      <c r="W933" s="25">
        <v>10472</v>
      </c>
      <c r="X933" s="27">
        <v>27636</v>
      </c>
      <c r="Y933" s="28">
        <f t="shared" si="28"/>
        <v>2.7722333111556618E-3</v>
      </c>
      <c r="AA933" t="str">
        <f t="shared" si="29"/>
        <v>2401015000-24031-VOC</v>
      </c>
      <c r="AB933" t="str">
        <f>IF(COUNTIF('NP-NRModel-MAR-WILDFIRES Modifi'!V:V, AA933)=0, "Missing", "")</f>
        <v/>
      </c>
    </row>
    <row r="934" spans="1:28" hidden="1" x14ac:dyDescent="0.3">
      <c r="A934" s="24">
        <v>2401015000</v>
      </c>
      <c r="B934" s="40">
        <v>24033</v>
      </c>
      <c r="C934" s="25"/>
      <c r="D934" s="25"/>
      <c r="E934" s="25"/>
      <c r="F934" s="25"/>
      <c r="G934" s="25" t="s">
        <v>12</v>
      </c>
      <c r="H934" s="25">
        <v>6.6259272954043297E-3</v>
      </c>
      <c r="I934" s="25">
        <v>153</v>
      </c>
      <c r="J934" s="29">
        <v>4.33067143490479E-5</v>
      </c>
      <c r="K934" s="25">
        <v>10472</v>
      </c>
      <c r="L934" s="26">
        <v>27664</v>
      </c>
      <c r="M934" s="24">
        <v>2401015000</v>
      </c>
      <c r="N934" s="25">
        <v>24033</v>
      </c>
      <c r="O934" s="25"/>
      <c r="P934" s="25"/>
      <c r="Q934" s="25"/>
      <c r="R934" s="25"/>
      <c r="S934" s="25" t="s">
        <v>12</v>
      </c>
      <c r="T934" s="25">
        <v>1.5621597999987399E-2</v>
      </c>
      <c r="U934" s="25">
        <v>365</v>
      </c>
      <c r="V934" s="29">
        <v>4.2798898630102499E-5</v>
      </c>
      <c r="W934" s="25">
        <v>10472</v>
      </c>
      <c r="X934" s="27">
        <v>27664</v>
      </c>
      <c r="Y934" s="28">
        <f t="shared" si="28"/>
        <v>2.7722333111556727E-3</v>
      </c>
      <c r="AA934" t="str">
        <f t="shared" si="29"/>
        <v>2401015000-24033-VOC</v>
      </c>
      <c r="AB934" t="str">
        <f>IF(COUNTIF('NP-NRModel-MAR-WILDFIRES Modifi'!V:V, AA934)=0, "Missing", "")</f>
        <v/>
      </c>
    </row>
    <row r="935" spans="1:28" hidden="1" x14ac:dyDescent="0.3">
      <c r="A935" s="24">
        <v>2401015000</v>
      </c>
      <c r="B935" s="40">
        <v>51013</v>
      </c>
      <c r="C935" s="25"/>
      <c r="D935" s="25"/>
      <c r="E935" s="25"/>
      <c r="F935" s="25"/>
      <c r="G935" s="25" t="s">
        <v>12</v>
      </c>
      <c r="H935" s="25">
        <v>1.4943011876236501E-2</v>
      </c>
      <c r="I935" s="25">
        <v>153</v>
      </c>
      <c r="J935" s="29">
        <v>9.7666744289127695E-5</v>
      </c>
      <c r="K935" s="25">
        <v>10472</v>
      </c>
      <c r="L935" s="26">
        <v>65234</v>
      </c>
      <c r="M935" s="24">
        <v>2401015000</v>
      </c>
      <c r="N935" s="25">
        <v>51013</v>
      </c>
      <c r="O935" s="25"/>
      <c r="P935" s="25"/>
      <c r="Q935" s="25"/>
      <c r="R935" s="25"/>
      <c r="S935" s="25" t="s">
        <v>12</v>
      </c>
      <c r="T935" s="25">
        <v>3.5230347999971802E-2</v>
      </c>
      <c r="U935" s="25">
        <v>365</v>
      </c>
      <c r="V935" s="29">
        <v>9.6521501369785904E-5</v>
      </c>
      <c r="W935" s="25">
        <v>10472</v>
      </c>
      <c r="X935" s="27">
        <v>65234</v>
      </c>
      <c r="Y935" s="28">
        <f t="shared" si="28"/>
        <v>2.772233311155651E-3</v>
      </c>
      <c r="AA935" t="str">
        <f t="shared" si="29"/>
        <v>2401015000-51013-VOC</v>
      </c>
      <c r="AB935" t="str">
        <f>IF(COUNTIF('NP-NRModel-MAR-WILDFIRES Modifi'!V:V, AA935)=0, "Missing", "")</f>
        <v/>
      </c>
    </row>
    <row r="936" spans="1:28" hidden="1" x14ac:dyDescent="0.3">
      <c r="A936" s="24">
        <v>2401015000</v>
      </c>
      <c r="B936" s="40">
        <v>51059</v>
      </c>
      <c r="C936" s="25"/>
      <c r="D936" s="25"/>
      <c r="E936" s="25"/>
      <c r="F936" s="25"/>
      <c r="G936" s="25" t="s">
        <v>12</v>
      </c>
      <c r="H936" s="25">
        <v>3.73575296905913E-2</v>
      </c>
      <c r="I936" s="25">
        <v>153</v>
      </c>
      <c r="J936" s="25">
        <v>2.4416686072281901E-4</v>
      </c>
      <c r="K936" s="25">
        <v>10472</v>
      </c>
      <c r="L936" s="26">
        <v>65742</v>
      </c>
      <c r="M936" s="24">
        <v>2401015000</v>
      </c>
      <c r="N936" s="25">
        <v>51059</v>
      </c>
      <c r="O936" s="25"/>
      <c r="P936" s="25"/>
      <c r="Q936" s="25"/>
      <c r="R936" s="25"/>
      <c r="S936" s="25" t="s">
        <v>12</v>
      </c>
      <c r="T936" s="25">
        <v>8.8075869999929599E-2</v>
      </c>
      <c r="U936" s="25">
        <v>365</v>
      </c>
      <c r="V936" s="25">
        <v>2.4130375342446399E-4</v>
      </c>
      <c r="W936" s="25">
        <v>10472</v>
      </c>
      <c r="X936" s="27">
        <v>65742</v>
      </c>
      <c r="Y936" s="28">
        <f t="shared" si="28"/>
        <v>2.7722333111556453E-3</v>
      </c>
      <c r="AA936" t="str">
        <f t="shared" si="29"/>
        <v>2401015000-51059-VOC</v>
      </c>
      <c r="AB936" t="str">
        <f>IF(COUNTIF('NP-NRModel-MAR-WILDFIRES Modifi'!V:V, AA936)=0, "Missing", "")</f>
        <v/>
      </c>
    </row>
    <row r="937" spans="1:28" hidden="1" x14ac:dyDescent="0.3">
      <c r="A937" s="24">
        <v>2401015000</v>
      </c>
      <c r="B937" s="40">
        <v>51107</v>
      </c>
      <c r="C937" s="25"/>
      <c r="D937" s="25"/>
      <c r="E937" s="25"/>
      <c r="F937" s="25"/>
      <c r="G937" s="25" t="s">
        <v>12</v>
      </c>
      <c r="H937" s="25">
        <v>1.1879694475540199</v>
      </c>
      <c r="I937" s="25">
        <v>153</v>
      </c>
      <c r="J937" s="25">
        <v>7.7645061931635303E-3</v>
      </c>
      <c r="K937" s="25">
        <v>10472</v>
      </c>
      <c r="L937" s="26">
        <v>66309</v>
      </c>
      <c r="M937" s="24">
        <v>2401015000</v>
      </c>
      <c r="N937" s="25">
        <v>51107</v>
      </c>
      <c r="O937" s="25"/>
      <c r="P937" s="25"/>
      <c r="Q937" s="25"/>
      <c r="R937" s="25"/>
      <c r="S937" s="25" t="s">
        <v>12</v>
      </c>
      <c r="T937" s="25">
        <v>2.8008126739977501</v>
      </c>
      <c r="U937" s="25">
        <v>365</v>
      </c>
      <c r="V937" s="25">
        <v>7.6734593808157701E-3</v>
      </c>
      <c r="W937" s="25">
        <v>10472</v>
      </c>
      <c r="X937" s="27">
        <v>66309</v>
      </c>
      <c r="Y937" s="28">
        <f t="shared" si="28"/>
        <v>2.7722333111556636E-3</v>
      </c>
      <c r="AA937" t="str">
        <f t="shared" si="29"/>
        <v>2401015000-51107-VOC</v>
      </c>
      <c r="AB937" t="str">
        <f>IF(COUNTIF('NP-NRModel-MAR-WILDFIRES Modifi'!V:V, AA937)=0, "Missing", "")</f>
        <v/>
      </c>
    </row>
    <row r="938" spans="1:28" hidden="1" x14ac:dyDescent="0.3">
      <c r="A938" s="24">
        <v>2401015000</v>
      </c>
      <c r="B938" s="40">
        <v>51153</v>
      </c>
      <c r="C938" s="25"/>
      <c r="D938" s="25"/>
      <c r="E938" s="25"/>
      <c r="F938" s="25"/>
      <c r="G938" s="25" t="s">
        <v>12</v>
      </c>
      <c r="H938" s="25">
        <v>0.52798630963035198</v>
      </c>
      <c r="I938" s="25">
        <v>153</v>
      </c>
      <c r="J938" s="25">
        <v>3.45089091261668E-3</v>
      </c>
      <c r="K938" s="25">
        <v>10472</v>
      </c>
      <c r="L938" s="26">
        <v>66785</v>
      </c>
      <c r="M938" s="24">
        <v>2401015000</v>
      </c>
      <c r="N938" s="25">
        <v>51153</v>
      </c>
      <c r="O938" s="25"/>
      <c r="P938" s="25"/>
      <c r="Q938" s="25"/>
      <c r="R938" s="25"/>
      <c r="S938" s="25" t="s">
        <v>12</v>
      </c>
      <c r="T938" s="25">
        <v>1.244805369999</v>
      </c>
      <c r="U938" s="25">
        <v>365</v>
      </c>
      <c r="V938" s="25">
        <v>3.41042567123014E-3</v>
      </c>
      <c r="W938" s="25">
        <v>10472</v>
      </c>
      <c r="X938" s="27">
        <v>66785</v>
      </c>
      <c r="Y938" s="28">
        <f t="shared" si="28"/>
        <v>2.7722333111556644E-3</v>
      </c>
      <c r="AA938" t="str">
        <f t="shared" si="29"/>
        <v>2401015000-51153-VOC</v>
      </c>
      <c r="AB938" t="str">
        <f>IF(COUNTIF('NP-NRModel-MAR-WILDFIRES Modifi'!V:V, AA938)=0, "Missing", "")</f>
        <v/>
      </c>
    </row>
    <row r="939" spans="1:28" hidden="1" x14ac:dyDescent="0.3">
      <c r="A939" s="24">
        <v>2401015000</v>
      </c>
      <c r="B939" s="40">
        <v>51510</v>
      </c>
      <c r="C939" s="25"/>
      <c r="D939" s="25"/>
      <c r="E939" s="25"/>
      <c r="F939" s="25"/>
      <c r="G939" s="25" t="s">
        <v>12</v>
      </c>
      <c r="H939" s="25">
        <v>5.2300541566827903E-2</v>
      </c>
      <c r="I939" s="25">
        <v>153</v>
      </c>
      <c r="J939" s="25">
        <v>3.41833605011947E-4</v>
      </c>
      <c r="K939" s="25">
        <v>10472</v>
      </c>
      <c r="L939" s="26">
        <v>67340</v>
      </c>
      <c r="M939" s="24">
        <v>2401015000</v>
      </c>
      <c r="N939" s="25">
        <v>51510</v>
      </c>
      <c r="O939" s="25"/>
      <c r="P939" s="25"/>
      <c r="Q939" s="25"/>
      <c r="R939" s="25"/>
      <c r="S939" s="25" t="s">
        <v>12</v>
      </c>
      <c r="T939" s="25">
        <v>0.123306217999901</v>
      </c>
      <c r="U939" s="25">
        <v>365</v>
      </c>
      <c r="V939" s="25">
        <v>3.37825254794251E-4</v>
      </c>
      <c r="W939" s="25">
        <v>10472</v>
      </c>
      <c r="X939" s="27">
        <v>67340</v>
      </c>
      <c r="Y939" s="28">
        <f t="shared" si="28"/>
        <v>2.7722333111556583E-3</v>
      </c>
      <c r="AA939" t="str">
        <f t="shared" si="29"/>
        <v>2401015000-51510-VOC</v>
      </c>
      <c r="AB939" t="str">
        <f>IF(COUNTIF('NP-NRModel-MAR-WILDFIRES Modifi'!V:V, AA939)=0, "Missing", "")</f>
        <v/>
      </c>
    </row>
    <row r="940" spans="1:28" hidden="1" x14ac:dyDescent="0.3">
      <c r="A940" s="24">
        <v>2401020000</v>
      </c>
      <c r="B940" s="40">
        <v>11001</v>
      </c>
      <c r="C940" s="25"/>
      <c r="D940" s="25"/>
      <c r="E940" s="25"/>
      <c r="F940" s="25"/>
      <c r="G940" s="25" t="s">
        <v>12</v>
      </c>
      <c r="H940" s="25">
        <v>0.487266470209817</v>
      </c>
      <c r="I940" s="25">
        <v>153</v>
      </c>
      <c r="J940" s="25">
        <v>3.1847481713059901E-3</v>
      </c>
      <c r="K940" s="25">
        <v>10472</v>
      </c>
      <c r="L940" s="26">
        <v>7343</v>
      </c>
      <c r="M940" s="24">
        <v>2401020000</v>
      </c>
      <c r="N940" s="25">
        <v>11001</v>
      </c>
      <c r="O940" s="25"/>
      <c r="P940" s="25"/>
      <c r="Q940" s="25"/>
      <c r="R940" s="25"/>
      <c r="S940" s="25" t="s">
        <v>12</v>
      </c>
      <c r="T940" s="25">
        <v>1.16733621999906</v>
      </c>
      <c r="U940" s="25">
        <v>365</v>
      </c>
      <c r="V940" s="25">
        <v>3.1981814246549701E-3</v>
      </c>
      <c r="W940" s="25">
        <v>10472</v>
      </c>
      <c r="X940" s="27">
        <v>7343</v>
      </c>
      <c r="Y940" s="28">
        <f t="shared" si="28"/>
        <v>2.7282184144929167E-3</v>
      </c>
      <c r="AA940" t="str">
        <f t="shared" si="29"/>
        <v>2401020000-11001-VOC</v>
      </c>
      <c r="AB940" t="str">
        <f>IF(COUNTIF('NP-NRModel-MAR-WILDFIRES Modifi'!V:V, AA940)=0, "Missing", "")</f>
        <v/>
      </c>
    </row>
    <row r="941" spans="1:28" hidden="1" x14ac:dyDescent="0.3">
      <c r="A941" s="24">
        <v>2401020000</v>
      </c>
      <c r="B941" s="40">
        <v>24009</v>
      </c>
      <c r="C941" s="25"/>
      <c r="D941" s="25"/>
      <c r="E941" s="25"/>
      <c r="F941" s="25"/>
      <c r="G941" s="25" t="s">
        <v>12</v>
      </c>
      <c r="H941" s="25">
        <v>0.92915276556682003</v>
      </c>
      <c r="I941" s="25">
        <v>153</v>
      </c>
      <c r="J941" s="25">
        <v>6.0728938925935904E-3</v>
      </c>
      <c r="K941" s="25">
        <v>10472</v>
      </c>
      <c r="L941" s="26">
        <v>27354</v>
      </c>
      <c r="M941" s="24">
        <v>2401020000</v>
      </c>
      <c r="N941" s="25">
        <v>24009</v>
      </c>
      <c r="O941" s="25"/>
      <c r="P941" s="25"/>
      <c r="Q941" s="25"/>
      <c r="R941" s="25"/>
      <c r="S941" s="25" t="s">
        <v>12</v>
      </c>
      <c r="T941" s="25">
        <v>2.2259559059981999</v>
      </c>
      <c r="U941" s="25">
        <v>365</v>
      </c>
      <c r="V941" s="25">
        <v>6.0985093315019303E-3</v>
      </c>
      <c r="W941" s="25">
        <v>10472</v>
      </c>
      <c r="X941" s="27">
        <v>27354</v>
      </c>
      <c r="Y941" s="28">
        <f t="shared" si="28"/>
        <v>2.7282184144929336E-3</v>
      </c>
      <c r="AA941" t="str">
        <f t="shared" si="29"/>
        <v>2401020000-24009-VOC</v>
      </c>
      <c r="AB941" t="str">
        <f>IF(COUNTIF('NP-NRModel-MAR-WILDFIRES Modifi'!V:V, AA941)=0, "Missing", "")</f>
        <v/>
      </c>
    </row>
    <row r="942" spans="1:28" hidden="1" x14ac:dyDescent="0.3">
      <c r="A942" s="24">
        <v>2401020000</v>
      </c>
      <c r="B942" s="40">
        <v>24017</v>
      </c>
      <c r="C942" s="25"/>
      <c r="D942" s="25"/>
      <c r="E942" s="25"/>
      <c r="F942" s="25"/>
      <c r="G942" s="25" t="s">
        <v>12</v>
      </c>
      <c r="H942" s="25">
        <v>0.285909863038809</v>
      </c>
      <c r="I942" s="25">
        <v>153</v>
      </c>
      <c r="J942" s="25">
        <v>1.86869191528633E-3</v>
      </c>
      <c r="K942" s="25">
        <v>10472</v>
      </c>
      <c r="L942" s="26">
        <v>27460</v>
      </c>
      <c r="M942" s="24">
        <v>2401020000</v>
      </c>
      <c r="N942" s="25">
        <v>24017</v>
      </c>
      <c r="O942" s="25"/>
      <c r="P942" s="25"/>
      <c r="Q942" s="25"/>
      <c r="R942" s="25"/>
      <c r="S942" s="25" t="s">
        <v>12</v>
      </c>
      <c r="T942" s="25">
        <v>0.68494952799945497</v>
      </c>
      <c r="U942" s="25">
        <v>365</v>
      </c>
      <c r="V942" s="25">
        <v>1.8765740493135699E-3</v>
      </c>
      <c r="W942" s="25">
        <v>10472</v>
      </c>
      <c r="X942" s="27">
        <v>27460</v>
      </c>
      <c r="Y942" s="28">
        <f t="shared" si="28"/>
        <v>2.7282184144928954E-3</v>
      </c>
      <c r="AA942" t="str">
        <f t="shared" si="29"/>
        <v>2401020000-24017-VOC</v>
      </c>
      <c r="AB942" t="str">
        <f>IF(COUNTIF('NP-NRModel-MAR-WILDFIRES Modifi'!V:V, AA942)=0, "Missing", "")</f>
        <v/>
      </c>
    </row>
    <row r="943" spans="1:28" hidden="1" x14ac:dyDescent="0.3">
      <c r="A943" s="24">
        <v>2401020000</v>
      </c>
      <c r="B943" s="40">
        <v>24021</v>
      </c>
      <c r="C943" s="25"/>
      <c r="D943" s="25"/>
      <c r="E943" s="25"/>
      <c r="F943" s="25"/>
      <c r="G943" s="25" t="s">
        <v>12</v>
      </c>
      <c r="H943" s="25">
        <v>2.7636451255893602</v>
      </c>
      <c r="I943" s="25">
        <v>153</v>
      </c>
      <c r="J943" s="25">
        <v>1.8063040036531801E-2</v>
      </c>
      <c r="K943" s="25">
        <v>10472</v>
      </c>
      <c r="L943" s="26">
        <v>27507</v>
      </c>
      <c r="M943" s="24">
        <v>2401020000</v>
      </c>
      <c r="N943" s="25">
        <v>24021</v>
      </c>
      <c r="O943" s="25"/>
      <c r="P943" s="25"/>
      <c r="Q943" s="25"/>
      <c r="R943" s="25"/>
      <c r="S943" s="25" t="s">
        <v>12</v>
      </c>
      <c r="T943" s="25">
        <v>6.62081889799473</v>
      </c>
      <c r="U943" s="25">
        <v>365</v>
      </c>
      <c r="V943" s="25">
        <v>1.8139229857519801E-2</v>
      </c>
      <c r="W943" s="25">
        <v>10472</v>
      </c>
      <c r="X943" s="27">
        <v>27507</v>
      </c>
      <c r="Y943" s="28">
        <f t="shared" si="28"/>
        <v>2.7282184144928985E-3</v>
      </c>
      <c r="AA943" t="str">
        <f t="shared" si="29"/>
        <v>2401020000-24021-VOC</v>
      </c>
      <c r="AB943" t="str">
        <f>IF(COUNTIF('NP-NRModel-MAR-WILDFIRES Modifi'!V:V, AA943)=0, "Missing", "")</f>
        <v/>
      </c>
    </row>
    <row r="944" spans="1:28" hidden="1" x14ac:dyDescent="0.3">
      <c r="A944" s="24">
        <v>2401020000</v>
      </c>
      <c r="B944" s="40">
        <v>24031</v>
      </c>
      <c r="C944" s="25"/>
      <c r="D944" s="25"/>
      <c r="E944" s="25"/>
      <c r="F944" s="25"/>
      <c r="G944" s="25" t="s">
        <v>12</v>
      </c>
      <c r="H944" s="25">
        <v>2.34436905026238</v>
      </c>
      <c r="I944" s="25">
        <v>153</v>
      </c>
      <c r="J944" s="25">
        <v>1.5322673531126599E-2</v>
      </c>
      <c r="K944" s="25">
        <v>10472</v>
      </c>
      <c r="L944" s="26">
        <v>27637</v>
      </c>
      <c r="M944" s="24">
        <v>2401020000</v>
      </c>
      <c r="N944" s="25">
        <v>24031</v>
      </c>
      <c r="O944" s="25"/>
      <c r="P944" s="25"/>
      <c r="Q944" s="25"/>
      <c r="R944" s="25"/>
      <c r="S944" s="25" t="s">
        <v>12</v>
      </c>
      <c r="T944" s="25">
        <v>5.6163661419954796</v>
      </c>
      <c r="U944" s="25">
        <v>365</v>
      </c>
      <c r="V944" s="25">
        <v>1.53873044986177E-2</v>
      </c>
      <c r="W944" s="25">
        <v>10472</v>
      </c>
      <c r="X944" s="27">
        <v>27637</v>
      </c>
      <c r="Y944" s="28">
        <f t="shared" si="28"/>
        <v>2.7282184144929154E-3</v>
      </c>
      <c r="AA944" t="str">
        <f t="shared" si="29"/>
        <v>2401020000-24031-VOC</v>
      </c>
      <c r="AB944" t="str">
        <f>IF(COUNTIF('NP-NRModel-MAR-WILDFIRES Modifi'!V:V, AA944)=0, "Missing", "")</f>
        <v/>
      </c>
    </row>
    <row r="945" spans="1:28" hidden="1" x14ac:dyDescent="0.3">
      <c r="A945" s="24">
        <v>2401020000</v>
      </c>
      <c r="B945" s="40">
        <v>24033</v>
      </c>
      <c r="C945" s="25"/>
      <c r="D945" s="25"/>
      <c r="E945" s="25"/>
      <c r="F945" s="25"/>
      <c r="G945" s="25" t="s">
        <v>12</v>
      </c>
      <c r="H945" s="25">
        <v>3.9948128681439399</v>
      </c>
      <c r="I945" s="25">
        <v>153</v>
      </c>
      <c r="J945" s="25">
        <v>2.6109888027084499E-2</v>
      </c>
      <c r="K945" s="25">
        <v>10472</v>
      </c>
      <c r="L945" s="26">
        <v>27665</v>
      </c>
      <c r="M945" s="24">
        <v>2401020000</v>
      </c>
      <c r="N945" s="25">
        <v>24033</v>
      </c>
      <c r="O945" s="25"/>
      <c r="P945" s="25"/>
      <c r="Q945" s="25"/>
      <c r="R945" s="25"/>
      <c r="S945" s="25" t="s">
        <v>12</v>
      </c>
      <c r="T945" s="25">
        <v>9.5703070869923295</v>
      </c>
      <c r="U945" s="25">
        <v>365</v>
      </c>
      <c r="V945" s="25">
        <v>2.6220019416417301E-2</v>
      </c>
      <c r="W945" s="25">
        <v>10472</v>
      </c>
      <c r="X945" s="27">
        <v>27665</v>
      </c>
      <c r="Y945" s="28">
        <f t="shared" si="28"/>
        <v>2.7282184144929128E-3</v>
      </c>
      <c r="AA945" t="str">
        <f t="shared" si="29"/>
        <v>2401020000-24033-VOC</v>
      </c>
      <c r="AB945" t="str">
        <f>IF(COUNTIF('NP-NRModel-MAR-WILDFIRES Modifi'!V:V, AA945)=0, "Missing", "")</f>
        <v/>
      </c>
    </row>
    <row r="946" spans="1:28" hidden="1" x14ac:dyDescent="0.3">
      <c r="A946" s="24">
        <v>2401020000</v>
      </c>
      <c r="B946" s="40">
        <v>51013</v>
      </c>
      <c r="C946" s="25"/>
      <c r="D946" s="25"/>
      <c r="E946" s="25"/>
      <c r="F946" s="25"/>
      <c r="G946" s="25" t="s">
        <v>12</v>
      </c>
      <c r="H946" s="25">
        <v>1.0054172281163001</v>
      </c>
      <c r="I946" s="25">
        <v>153</v>
      </c>
      <c r="J946" s="25">
        <v>6.5713544321327304E-3</v>
      </c>
      <c r="K946" s="25">
        <v>10472</v>
      </c>
      <c r="L946" s="26">
        <v>65235</v>
      </c>
      <c r="M946" s="24">
        <v>2401020000</v>
      </c>
      <c r="N946" s="25">
        <v>51013</v>
      </c>
      <c r="O946" s="25"/>
      <c r="P946" s="25"/>
      <c r="Q946" s="25"/>
      <c r="R946" s="25"/>
      <c r="S946" s="25" t="s">
        <v>12</v>
      </c>
      <c r="T946" s="25">
        <v>2.4086614169980698</v>
      </c>
      <c r="U946" s="25">
        <v>365</v>
      </c>
      <c r="V946" s="25">
        <v>6.5990723753371998E-3</v>
      </c>
      <c r="W946" s="25">
        <v>10472</v>
      </c>
      <c r="X946" s="27">
        <v>65235</v>
      </c>
      <c r="Y946" s="28">
        <f t="shared" si="28"/>
        <v>2.7282184144929145E-3</v>
      </c>
      <c r="AA946" t="str">
        <f t="shared" si="29"/>
        <v>2401020000-51013-VOC</v>
      </c>
      <c r="AB946" t="str">
        <f>IF(COUNTIF('NP-NRModel-MAR-WILDFIRES Modifi'!V:V, AA946)=0, "Missing", "")</f>
        <v/>
      </c>
    </row>
    <row r="947" spans="1:28" hidden="1" x14ac:dyDescent="0.3">
      <c r="A947" s="24">
        <v>2401020000</v>
      </c>
      <c r="B947" s="40">
        <v>51059</v>
      </c>
      <c r="C947" s="25"/>
      <c r="D947" s="25"/>
      <c r="E947" s="25"/>
      <c r="F947" s="25"/>
      <c r="G947" s="25" t="s">
        <v>12</v>
      </c>
      <c r="H947" s="25">
        <v>12.7592244913111</v>
      </c>
      <c r="I947" s="25">
        <v>153</v>
      </c>
      <c r="J947" s="25">
        <v>8.3393624126216301E-2</v>
      </c>
      <c r="K947" s="25">
        <v>10472</v>
      </c>
      <c r="L947" s="26">
        <v>65743</v>
      </c>
      <c r="M947" s="24">
        <v>2401020000</v>
      </c>
      <c r="N947" s="25">
        <v>51059</v>
      </c>
      <c r="O947" s="25"/>
      <c r="P947" s="25"/>
      <c r="Q947" s="25"/>
      <c r="R947" s="25"/>
      <c r="S947" s="25" t="s">
        <v>12</v>
      </c>
      <c r="T947" s="25">
        <v>30.567062989975401</v>
      </c>
      <c r="U947" s="25">
        <v>365</v>
      </c>
      <c r="V947" s="25">
        <v>8.3745378054727204E-2</v>
      </c>
      <c r="W947" s="25">
        <v>10472</v>
      </c>
      <c r="X947" s="27">
        <v>65743</v>
      </c>
      <c r="Y947" s="28">
        <f t="shared" si="28"/>
        <v>2.7282184144929332E-3</v>
      </c>
      <c r="AA947" t="str">
        <f t="shared" si="29"/>
        <v>2401020000-51059-VOC</v>
      </c>
      <c r="AB947" t="str">
        <f>IF(COUNTIF('NP-NRModel-MAR-WILDFIRES Modifi'!V:V, AA947)=0, "Missing", "")</f>
        <v/>
      </c>
    </row>
    <row r="948" spans="1:28" hidden="1" x14ac:dyDescent="0.3">
      <c r="A948" s="24">
        <v>2401020000</v>
      </c>
      <c r="B948" s="40">
        <v>51107</v>
      </c>
      <c r="C948" s="25"/>
      <c r="D948" s="25"/>
      <c r="E948" s="25"/>
      <c r="F948" s="25"/>
      <c r="G948" s="25" t="s">
        <v>12</v>
      </c>
      <c r="H948" s="25">
        <v>7.61244472651041</v>
      </c>
      <c r="I948" s="25">
        <v>153</v>
      </c>
      <c r="J948" s="25">
        <v>4.9754540696146501E-2</v>
      </c>
      <c r="K948" s="25">
        <v>10472</v>
      </c>
      <c r="L948" s="26">
        <v>66310</v>
      </c>
      <c r="M948" s="24">
        <v>2401020000</v>
      </c>
      <c r="N948" s="25">
        <v>51107</v>
      </c>
      <c r="O948" s="25"/>
      <c r="P948" s="25"/>
      <c r="Q948" s="25"/>
      <c r="R948" s="25"/>
      <c r="S948" s="25" t="s">
        <v>12</v>
      </c>
      <c r="T948" s="25">
        <v>18.237007869985401</v>
      </c>
      <c r="U948" s="25">
        <v>365</v>
      </c>
      <c r="V948" s="25">
        <v>4.9964405123247603E-2</v>
      </c>
      <c r="W948" s="25">
        <v>10472</v>
      </c>
      <c r="X948" s="27">
        <v>66310</v>
      </c>
      <c r="Y948" s="28">
        <f t="shared" si="28"/>
        <v>2.7282184144929215E-3</v>
      </c>
      <c r="AA948" t="str">
        <f t="shared" si="29"/>
        <v>2401020000-51107-VOC</v>
      </c>
      <c r="AB948" t="str">
        <f>IF(COUNTIF('NP-NRModel-MAR-WILDFIRES Modifi'!V:V, AA948)=0, "Missing", "")</f>
        <v/>
      </c>
    </row>
    <row r="949" spans="1:28" hidden="1" x14ac:dyDescent="0.3">
      <c r="A949" s="24">
        <v>2401020000</v>
      </c>
      <c r="B949" s="40">
        <v>51153</v>
      </c>
      <c r="C949" s="25"/>
      <c r="D949" s="25"/>
      <c r="E949" s="25"/>
      <c r="F949" s="25"/>
      <c r="G949" s="25" t="s">
        <v>12</v>
      </c>
      <c r="H949" s="25">
        <v>14.8418744646427</v>
      </c>
      <c r="I949" s="25">
        <v>153</v>
      </c>
      <c r="J949" s="25">
        <v>9.7005715455181399E-2</v>
      </c>
      <c r="K949" s="25">
        <v>10472</v>
      </c>
      <c r="L949" s="26">
        <v>66786</v>
      </c>
      <c r="M949" s="24">
        <v>2401020000</v>
      </c>
      <c r="N949" s="25">
        <v>51153</v>
      </c>
      <c r="O949" s="25"/>
      <c r="P949" s="25"/>
      <c r="Q949" s="25"/>
      <c r="R949" s="25"/>
      <c r="S949" s="25" t="s">
        <v>12</v>
      </c>
      <c r="T949" s="25">
        <v>35.556433069971497</v>
      </c>
      <c r="U949" s="25">
        <v>365</v>
      </c>
      <c r="V949" s="25">
        <v>9.7414885123209602E-2</v>
      </c>
      <c r="W949" s="25">
        <v>10472</v>
      </c>
      <c r="X949" s="27">
        <v>66786</v>
      </c>
      <c r="Y949" s="28">
        <f t="shared" si="28"/>
        <v>2.7282184144929236E-3</v>
      </c>
      <c r="AA949" t="str">
        <f t="shared" si="29"/>
        <v>2401020000-51153-VOC</v>
      </c>
      <c r="AB949" t="str">
        <f>IF(COUNTIF('NP-NRModel-MAR-WILDFIRES Modifi'!V:V, AA949)=0, "Missing", "")</f>
        <v/>
      </c>
    </row>
    <row r="950" spans="1:28" hidden="1" x14ac:dyDescent="0.3">
      <c r="A950" s="24">
        <v>2401020000</v>
      </c>
      <c r="B950" s="40">
        <v>51510</v>
      </c>
      <c r="C950" s="25"/>
      <c r="D950" s="25"/>
      <c r="E950" s="25"/>
      <c r="F950" s="25"/>
      <c r="G950" s="25" t="s">
        <v>12</v>
      </c>
      <c r="H950" s="25">
        <v>0.143631032528413</v>
      </c>
      <c r="I950" s="25">
        <v>153</v>
      </c>
      <c r="J950" s="25">
        <v>9.38764918486361E-4</v>
      </c>
      <c r="K950" s="25">
        <v>10472</v>
      </c>
      <c r="L950" s="26">
        <v>67341</v>
      </c>
      <c r="M950" s="24">
        <v>2401020000</v>
      </c>
      <c r="N950" s="25">
        <v>51510</v>
      </c>
      <c r="O950" s="25"/>
      <c r="P950" s="25"/>
      <c r="Q950" s="25"/>
      <c r="R950" s="25"/>
      <c r="S950" s="25" t="s">
        <v>12</v>
      </c>
      <c r="T950" s="25">
        <v>0.34409448799972397</v>
      </c>
      <c r="U950" s="25">
        <v>365</v>
      </c>
      <c r="V950" s="25">
        <v>9.4272462465677805E-4</v>
      </c>
      <c r="W950" s="25">
        <v>10472</v>
      </c>
      <c r="X950" s="27">
        <v>67341</v>
      </c>
      <c r="Y950" s="28">
        <f t="shared" si="28"/>
        <v>2.7282184144929228E-3</v>
      </c>
      <c r="AA950" t="str">
        <f t="shared" si="29"/>
        <v>2401020000-51510-VOC</v>
      </c>
      <c r="AB950" t="str">
        <f>IF(COUNTIF('NP-NRModel-MAR-WILDFIRES Modifi'!V:V, AA950)=0, "Missing", "")</f>
        <v/>
      </c>
    </row>
    <row r="951" spans="1:28" hidden="1" x14ac:dyDescent="0.3">
      <c r="A951" s="24">
        <v>2401020000</v>
      </c>
      <c r="B951" s="40">
        <v>51683</v>
      </c>
      <c r="C951" s="25"/>
      <c r="D951" s="25"/>
      <c r="E951" s="25"/>
      <c r="F951" s="25"/>
      <c r="G951" s="25" t="s">
        <v>12</v>
      </c>
      <c r="H951" s="25">
        <v>3.2197288713457599</v>
      </c>
      <c r="I951" s="25">
        <v>153</v>
      </c>
      <c r="J951" s="25">
        <v>2.1043979551279499E-2</v>
      </c>
      <c r="K951" s="25">
        <v>10472</v>
      </c>
      <c r="L951" s="26">
        <v>67769</v>
      </c>
      <c r="M951" s="24">
        <v>2401020000</v>
      </c>
      <c r="N951" s="25">
        <v>51683</v>
      </c>
      <c r="O951" s="25"/>
      <c r="P951" s="25"/>
      <c r="Q951" s="25"/>
      <c r="R951" s="25"/>
      <c r="S951" s="25" t="s">
        <v>12</v>
      </c>
      <c r="T951" s="25">
        <v>7.7134511809938102</v>
      </c>
      <c r="U951" s="25">
        <v>365</v>
      </c>
      <c r="V951" s="25">
        <v>2.1132742961626799E-2</v>
      </c>
      <c r="W951" s="25">
        <v>10472</v>
      </c>
      <c r="X951" s="27">
        <v>67769</v>
      </c>
      <c r="Y951" s="28">
        <f t="shared" si="28"/>
        <v>2.7282184144929232E-3</v>
      </c>
      <c r="AA951" t="str">
        <f t="shared" si="29"/>
        <v>2401020000-51683-VOC</v>
      </c>
      <c r="AB951" t="str">
        <f>IF(COUNTIF('NP-NRModel-MAR-WILDFIRES Modifi'!V:V, AA951)=0, "Missing", "")</f>
        <v/>
      </c>
    </row>
    <row r="952" spans="1:28" hidden="1" x14ac:dyDescent="0.3">
      <c r="A952" s="24">
        <v>2401020000</v>
      </c>
      <c r="B952" s="40">
        <v>51685</v>
      </c>
      <c r="C952" s="25"/>
      <c r="D952" s="25"/>
      <c r="E952" s="25"/>
      <c r="F952" s="25"/>
      <c r="G952" s="25" t="s">
        <v>12</v>
      </c>
      <c r="H952" s="25">
        <v>1.0054172281163101</v>
      </c>
      <c r="I952" s="25">
        <v>153</v>
      </c>
      <c r="J952" s="25">
        <v>6.5713544321327399E-3</v>
      </c>
      <c r="K952" s="25">
        <v>10472</v>
      </c>
      <c r="L952" s="26">
        <v>67793</v>
      </c>
      <c r="M952" s="24">
        <v>2401020000</v>
      </c>
      <c r="N952" s="25">
        <v>51685</v>
      </c>
      <c r="O952" s="25"/>
      <c r="P952" s="25"/>
      <c r="Q952" s="25"/>
      <c r="R952" s="25"/>
      <c r="S952" s="25" t="s">
        <v>12</v>
      </c>
      <c r="T952" s="25">
        <v>2.40866141699806</v>
      </c>
      <c r="U952" s="25">
        <v>365</v>
      </c>
      <c r="V952" s="25">
        <v>6.5990723753371703E-3</v>
      </c>
      <c r="W952" s="25">
        <v>10472</v>
      </c>
      <c r="X952" s="27">
        <v>67793</v>
      </c>
      <c r="Y952" s="28">
        <f t="shared" si="28"/>
        <v>2.7282184144929293E-3</v>
      </c>
      <c r="AA952" t="str">
        <f t="shared" si="29"/>
        <v>2401020000-51685-VOC</v>
      </c>
      <c r="AB952" t="str">
        <f>IF(COUNTIF('NP-NRModel-MAR-WILDFIRES Modifi'!V:V, AA952)=0, "Missing", "")</f>
        <v/>
      </c>
    </row>
    <row r="953" spans="1:28" hidden="1" x14ac:dyDescent="0.3">
      <c r="A953" s="24">
        <v>2401025000</v>
      </c>
      <c r="B953" s="40">
        <v>24009</v>
      </c>
      <c r="C953" s="25"/>
      <c r="D953" s="25"/>
      <c r="E953" s="25"/>
      <c r="F953" s="25"/>
      <c r="G953" s="25" t="s">
        <v>12</v>
      </c>
      <c r="H953" s="25">
        <v>2.3155682569410798</v>
      </c>
      <c r="I953" s="25">
        <v>153</v>
      </c>
      <c r="J953" s="25">
        <v>1.5134433051902501E-2</v>
      </c>
      <c r="K953" s="25">
        <v>10472</v>
      </c>
      <c r="L953" s="26">
        <v>27355</v>
      </c>
      <c r="M953" s="24">
        <v>2401025000</v>
      </c>
      <c r="N953" s="25">
        <v>24009</v>
      </c>
      <c r="O953" s="25"/>
      <c r="P953" s="25"/>
      <c r="Q953" s="25"/>
      <c r="R953" s="25"/>
      <c r="S953" s="25" t="s">
        <v>12</v>
      </c>
      <c r="T953" s="25">
        <v>5.5473685579955596</v>
      </c>
      <c r="U953" s="25">
        <v>365</v>
      </c>
      <c r="V953" s="25">
        <v>1.51982700219056E-2</v>
      </c>
      <c r="W953" s="25">
        <v>10472</v>
      </c>
      <c r="X953" s="27">
        <v>27355</v>
      </c>
      <c r="Y953" s="28">
        <f t="shared" si="28"/>
        <v>2.7282184144929163E-3</v>
      </c>
      <c r="AA953" t="str">
        <f t="shared" si="29"/>
        <v>2401025000-24009-VOC</v>
      </c>
      <c r="AB953" t="str">
        <f>IF(COUNTIF('NP-NRModel-MAR-WILDFIRES Modifi'!V:V, AA953)=0, "Missing", "")</f>
        <v/>
      </c>
    </row>
    <row r="954" spans="1:28" hidden="1" x14ac:dyDescent="0.3">
      <c r="A954" s="24">
        <v>2401025000</v>
      </c>
      <c r="B954" s="40">
        <v>24033</v>
      </c>
      <c r="C954" s="25"/>
      <c r="D954" s="25"/>
      <c r="E954" s="25"/>
      <c r="F954" s="25"/>
      <c r="G954" s="25" t="s">
        <v>12</v>
      </c>
      <c r="H954" s="25">
        <v>0.43993667509574302</v>
      </c>
      <c r="I954" s="25">
        <v>153</v>
      </c>
      <c r="J954" s="25">
        <v>2.8754031052009299E-3</v>
      </c>
      <c r="K954" s="25">
        <v>10472</v>
      </c>
      <c r="L954" s="26">
        <v>27666</v>
      </c>
      <c r="M954" s="24">
        <v>2401025000</v>
      </c>
      <c r="N954" s="25">
        <v>24033</v>
      </c>
      <c r="O954" s="25"/>
      <c r="P954" s="25"/>
      <c r="Q954" s="25"/>
      <c r="R954" s="25"/>
      <c r="S954" s="25" t="s">
        <v>12</v>
      </c>
      <c r="T954" s="25">
        <v>1.05394901299915</v>
      </c>
      <c r="U954" s="25">
        <v>365</v>
      </c>
      <c r="V954" s="25">
        <v>2.8875315424634401E-3</v>
      </c>
      <c r="W954" s="25">
        <v>10472</v>
      </c>
      <c r="X954" s="27">
        <v>27666</v>
      </c>
      <c r="Y954" s="28">
        <f t="shared" si="28"/>
        <v>2.7282184144929306E-3</v>
      </c>
      <c r="AA954" t="str">
        <f t="shared" si="29"/>
        <v>2401025000-24033-VOC</v>
      </c>
      <c r="AB954" t="str">
        <f>IF(COUNTIF('NP-NRModel-MAR-WILDFIRES Modifi'!V:V, AA954)=0, "Missing", "")</f>
        <v/>
      </c>
    </row>
    <row r="955" spans="1:28" hidden="1" x14ac:dyDescent="0.3">
      <c r="A955" s="24">
        <v>2401025000</v>
      </c>
      <c r="B955" s="40">
        <v>51059</v>
      </c>
      <c r="C955" s="25"/>
      <c r="D955" s="25"/>
      <c r="E955" s="25"/>
      <c r="F955" s="25"/>
      <c r="G955" s="25" t="s">
        <v>12</v>
      </c>
      <c r="H955" s="25">
        <v>0.17667835682868699</v>
      </c>
      <c r="I955" s="25">
        <v>153</v>
      </c>
      <c r="J955" s="25">
        <v>1.1547605021482801E-3</v>
      </c>
      <c r="K955" s="25">
        <v>10472</v>
      </c>
      <c r="L955" s="26">
        <v>65744</v>
      </c>
      <c r="M955" s="24">
        <v>2401025000</v>
      </c>
      <c r="N955" s="25">
        <v>51059</v>
      </c>
      <c r="O955" s="25"/>
      <c r="P955" s="25"/>
      <c r="Q955" s="25"/>
      <c r="R955" s="25"/>
      <c r="S955" s="25" t="s">
        <v>12</v>
      </c>
      <c r="T955" s="25">
        <v>0.423265415999661</v>
      </c>
      <c r="U955" s="25">
        <v>365</v>
      </c>
      <c r="V955" s="25">
        <v>1.1596312767114E-3</v>
      </c>
      <c r="W955" s="25">
        <v>10472</v>
      </c>
      <c r="X955" s="27">
        <v>65744</v>
      </c>
      <c r="Y955" s="28">
        <f t="shared" si="28"/>
        <v>2.7282184144929171E-3</v>
      </c>
      <c r="AA955" t="str">
        <f t="shared" si="29"/>
        <v>2401025000-51059-VOC</v>
      </c>
      <c r="AB955" t="str">
        <f>IF(COUNTIF('NP-NRModel-MAR-WILDFIRES Modifi'!V:V, AA955)=0, "Missing", "")</f>
        <v/>
      </c>
    </row>
    <row r="956" spans="1:28" hidden="1" x14ac:dyDescent="0.3">
      <c r="A956" s="24">
        <v>2401025000</v>
      </c>
      <c r="B956" s="40">
        <v>51107</v>
      </c>
      <c r="C956" s="25"/>
      <c r="D956" s="25"/>
      <c r="E956" s="25"/>
      <c r="F956" s="25"/>
      <c r="G956" s="25" t="s">
        <v>12</v>
      </c>
      <c r="H956" s="25">
        <v>2.65017534950838</v>
      </c>
      <c r="I956" s="25">
        <v>153</v>
      </c>
      <c r="J956" s="25">
        <v>1.7321407513126701E-2</v>
      </c>
      <c r="K956" s="25">
        <v>10472</v>
      </c>
      <c r="L956" s="26">
        <v>66311</v>
      </c>
      <c r="M956" s="24">
        <v>2401025000</v>
      </c>
      <c r="N956" s="25">
        <v>51107</v>
      </c>
      <c r="O956" s="25"/>
      <c r="P956" s="25"/>
      <c r="Q956" s="25"/>
      <c r="R956" s="25"/>
      <c r="S956" s="25" t="s">
        <v>12</v>
      </c>
      <c r="T956" s="25">
        <v>6.3489812329949</v>
      </c>
      <c r="U956" s="25">
        <v>365</v>
      </c>
      <c r="V956" s="25">
        <v>1.7394469131492798E-2</v>
      </c>
      <c r="W956" s="25">
        <v>10472</v>
      </c>
      <c r="X956" s="27">
        <v>66311</v>
      </c>
      <c r="Y956" s="28">
        <f t="shared" si="28"/>
        <v>2.728218414492928E-3</v>
      </c>
      <c r="AA956" t="str">
        <f t="shared" si="29"/>
        <v>2401025000-51107-VOC</v>
      </c>
      <c r="AB956" t="str">
        <f>IF(COUNTIF('NP-NRModel-MAR-WILDFIRES Modifi'!V:V, AA956)=0, "Missing", "")</f>
        <v/>
      </c>
    </row>
    <row r="957" spans="1:28" hidden="1" x14ac:dyDescent="0.3">
      <c r="A957" s="24">
        <v>2401025000</v>
      </c>
      <c r="B957" s="40">
        <v>51153</v>
      </c>
      <c r="C957" s="25"/>
      <c r="D957" s="25"/>
      <c r="E957" s="25"/>
      <c r="F957" s="25"/>
      <c r="G957" s="25" t="s">
        <v>12</v>
      </c>
      <c r="H957" s="25">
        <v>0.17667835682868599</v>
      </c>
      <c r="I957" s="25">
        <v>153</v>
      </c>
      <c r="J957" s="25">
        <v>1.1547605021482699E-3</v>
      </c>
      <c r="K957" s="25">
        <v>10472</v>
      </c>
      <c r="L957" s="26">
        <v>66787</v>
      </c>
      <c r="M957" s="24">
        <v>2401025000</v>
      </c>
      <c r="N957" s="25">
        <v>51153</v>
      </c>
      <c r="O957" s="25"/>
      <c r="P957" s="25"/>
      <c r="Q957" s="25"/>
      <c r="R957" s="25"/>
      <c r="S957" s="25" t="s">
        <v>12</v>
      </c>
      <c r="T957" s="25">
        <v>0.42326541599966</v>
      </c>
      <c r="U957" s="25">
        <v>365</v>
      </c>
      <c r="V957" s="25">
        <v>1.1596312767113901E-3</v>
      </c>
      <c r="W957" s="25">
        <v>10472</v>
      </c>
      <c r="X957" s="27">
        <v>66787</v>
      </c>
      <c r="Y957" s="28">
        <f t="shared" si="28"/>
        <v>2.7282184144928993E-3</v>
      </c>
      <c r="AA957" t="str">
        <f t="shared" si="29"/>
        <v>2401025000-51153-VOC</v>
      </c>
      <c r="AB957" t="str">
        <f>IF(COUNTIF('NP-NRModel-MAR-WILDFIRES Modifi'!V:V, AA957)=0, "Missing", "")</f>
        <v/>
      </c>
    </row>
    <row r="958" spans="1:28" hidden="1" x14ac:dyDescent="0.3">
      <c r="A958" s="24">
        <v>2401025000</v>
      </c>
      <c r="B958" s="40">
        <v>51683</v>
      </c>
      <c r="C958" s="25"/>
      <c r="D958" s="25"/>
      <c r="E958" s="25"/>
      <c r="F958" s="25"/>
      <c r="G958" s="25" t="s">
        <v>12</v>
      </c>
      <c r="H958" s="25">
        <v>0.17667835682868699</v>
      </c>
      <c r="I958" s="25">
        <v>153</v>
      </c>
      <c r="J958" s="25">
        <v>1.1547605021482801E-3</v>
      </c>
      <c r="K958" s="25">
        <v>10472</v>
      </c>
      <c r="L958" s="26">
        <v>67770</v>
      </c>
      <c r="M958" s="24">
        <v>2401025000</v>
      </c>
      <c r="N958" s="25">
        <v>51683</v>
      </c>
      <c r="O958" s="25"/>
      <c r="P958" s="25"/>
      <c r="Q958" s="25"/>
      <c r="R958" s="25"/>
      <c r="S958" s="25" t="s">
        <v>12</v>
      </c>
      <c r="T958" s="25">
        <v>0.423265415999662</v>
      </c>
      <c r="U958" s="25">
        <v>365</v>
      </c>
      <c r="V958" s="25">
        <v>1.1596312767114E-3</v>
      </c>
      <c r="W958" s="25">
        <v>10472</v>
      </c>
      <c r="X958" s="27">
        <v>67770</v>
      </c>
      <c r="Y958" s="28">
        <f t="shared" si="28"/>
        <v>2.7282184144929106E-3</v>
      </c>
      <c r="AA958" t="str">
        <f t="shared" si="29"/>
        <v>2401025000-51683-VOC</v>
      </c>
      <c r="AB958" t="str">
        <f>IF(COUNTIF('NP-NRModel-MAR-WILDFIRES Modifi'!V:V, AA958)=0, "Missing", "")</f>
        <v/>
      </c>
    </row>
    <row r="959" spans="1:28" hidden="1" x14ac:dyDescent="0.3">
      <c r="A959" s="24">
        <v>2401040000</v>
      </c>
      <c r="B959" s="40">
        <v>51107</v>
      </c>
      <c r="C959" s="25"/>
      <c r="D959" s="25"/>
      <c r="E959" s="25"/>
      <c r="F959" s="25"/>
      <c r="G959" s="25" t="s">
        <v>12</v>
      </c>
      <c r="H959" s="25">
        <v>0.99935600798117397</v>
      </c>
      <c r="I959" s="25">
        <v>153</v>
      </c>
      <c r="J959" s="25">
        <v>6.5317386142560397E-3</v>
      </c>
      <c r="K959" s="25">
        <v>10472</v>
      </c>
      <c r="L959" s="26">
        <v>66312</v>
      </c>
      <c r="M959" s="24">
        <v>2401040000</v>
      </c>
      <c r="N959" s="25">
        <v>51107</v>
      </c>
      <c r="O959" s="25"/>
      <c r="P959" s="25"/>
      <c r="Q959" s="25"/>
      <c r="R959" s="25"/>
      <c r="S959" s="25" t="s">
        <v>12</v>
      </c>
      <c r="T959" s="25">
        <v>2.3884130429980801</v>
      </c>
      <c r="U959" s="25">
        <v>365</v>
      </c>
      <c r="V959" s="25">
        <v>6.5435973780769404E-3</v>
      </c>
      <c r="W959" s="25">
        <v>10472</v>
      </c>
      <c r="X959" s="27">
        <v>66312</v>
      </c>
      <c r="Y959" s="28">
        <f t="shared" si="28"/>
        <v>2.7347609046955326E-3</v>
      </c>
      <c r="AA959" t="str">
        <f t="shared" si="29"/>
        <v>2401040000-51107-VOC</v>
      </c>
      <c r="AB959" t="str">
        <f>IF(COUNTIF('NP-NRModel-MAR-WILDFIRES Modifi'!V:V, AA959)=0, "Missing", "")</f>
        <v/>
      </c>
    </row>
    <row r="960" spans="1:28" hidden="1" x14ac:dyDescent="0.3">
      <c r="A960" s="24">
        <v>2401055000</v>
      </c>
      <c r="B960" s="40">
        <v>24009</v>
      </c>
      <c r="C960" s="25"/>
      <c r="D960" s="25"/>
      <c r="E960" s="25"/>
      <c r="F960" s="25"/>
      <c r="G960" s="25" t="s">
        <v>12</v>
      </c>
      <c r="H960" s="25">
        <v>2.85106686806577E-2</v>
      </c>
      <c r="I960" s="25">
        <v>153</v>
      </c>
      <c r="J960" s="25">
        <v>1.86344239742861E-4</v>
      </c>
      <c r="K960" s="25">
        <v>10472</v>
      </c>
      <c r="L960" s="26">
        <v>27356</v>
      </c>
      <c r="M960" s="24">
        <v>2401055000</v>
      </c>
      <c r="N960" s="25">
        <v>24009</v>
      </c>
      <c r="O960" s="25"/>
      <c r="P960" s="25"/>
      <c r="Q960" s="25"/>
      <c r="R960" s="25"/>
      <c r="S960" s="25" t="s">
        <v>12</v>
      </c>
      <c r="T960" s="25">
        <v>6.8139133999945201E-2</v>
      </c>
      <c r="U960" s="25">
        <v>365</v>
      </c>
      <c r="V960" s="25">
        <v>1.86682558903959E-4</v>
      </c>
      <c r="W960" s="25">
        <v>10472</v>
      </c>
      <c r="X960" s="27">
        <v>27356</v>
      </c>
      <c r="Y960" s="28">
        <f t="shared" si="28"/>
        <v>2.7347609046955434E-3</v>
      </c>
      <c r="AA960" t="str">
        <f t="shared" si="29"/>
        <v>2401055000-24009-VOC</v>
      </c>
      <c r="AB960" t="str">
        <f>IF(COUNTIF('NP-NRModel-MAR-WILDFIRES Modifi'!V:V, AA960)=0, "Missing", "")</f>
        <v/>
      </c>
    </row>
    <row r="961" spans="1:28" hidden="1" x14ac:dyDescent="0.3">
      <c r="A961" s="24">
        <v>2401055000</v>
      </c>
      <c r="B961" s="40">
        <v>24017</v>
      </c>
      <c r="C961" s="25"/>
      <c r="D961" s="25"/>
      <c r="E961" s="25"/>
      <c r="F961" s="25"/>
      <c r="G961" s="25" t="s">
        <v>12</v>
      </c>
      <c r="H961" s="25">
        <v>2.85106686806577E-2</v>
      </c>
      <c r="I961" s="25">
        <v>153</v>
      </c>
      <c r="J961" s="25">
        <v>1.86344239742861E-4</v>
      </c>
      <c r="K961" s="25">
        <v>10472</v>
      </c>
      <c r="L961" s="26">
        <v>27461</v>
      </c>
      <c r="M961" s="24">
        <v>2401055000</v>
      </c>
      <c r="N961" s="25">
        <v>24017</v>
      </c>
      <c r="O961" s="25"/>
      <c r="P961" s="25"/>
      <c r="Q961" s="25"/>
      <c r="R961" s="25"/>
      <c r="S961" s="25" t="s">
        <v>12</v>
      </c>
      <c r="T961" s="25">
        <v>6.8139133999945603E-2</v>
      </c>
      <c r="U961" s="25">
        <v>365</v>
      </c>
      <c r="V961" s="25">
        <v>1.8668255890396E-4</v>
      </c>
      <c r="W961" s="25">
        <v>10472</v>
      </c>
      <c r="X961" s="27">
        <v>27461</v>
      </c>
      <c r="Y961" s="28">
        <f t="shared" si="28"/>
        <v>2.7347609046955274E-3</v>
      </c>
      <c r="AA961" t="str">
        <f t="shared" si="29"/>
        <v>2401055000-24017-VOC</v>
      </c>
      <c r="AB961" t="str">
        <f>IF(COUNTIF('NP-NRModel-MAR-WILDFIRES Modifi'!V:V, AA961)=0, "Missing", "")</f>
        <v/>
      </c>
    </row>
    <row r="962" spans="1:28" hidden="1" x14ac:dyDescent="0.3">
      <c r="A962" s="24">
        <v>2401055000</v>
      </c>
      <c r="B962" s="40">
        <v>24031</v>
      </c>
      <c r="C962" s="25"/>
      <c r="D962" s="25"/>
      <c r="E962" s="25"/>
      <c r="F962" s="25"/>
      <c r="G962" s="25" t="s">
        <v>12</v>
      </c>
      <c r="H962" s="25">
        <v>4.2705343647613303E-2</v>
      </c>
      <c r="I962" s="25">
        <v>153</v>
      </c>
      <c r="J962" s="25">
        <v>2.7911989312165501E-4</v>
      </c>
      <c r="K962" s="25">
        <v>10472</v>
      </c>
      <c r="L962" s="26">
        <v>27638</v>
      </c>
      <c r="M962" s="24">
        <v>2401055000</v>
      </c>
      <c r="N962" s="25">
        <v>24031</v>
      </c>
      <c r="O962" s="25"/>
      <c r="P962" s="25"/>
      <c r="Q962" s="25"/>
      <c r="R962" s="25"/>
      <c r="S962" s="25" t="s">
        <v>12</v>
      </c>
      <c r="T962" s="25">
        <v>0.102063727999918</v>
      </c>
      <c r="U962" s="25">
        <v>365</v>
      </c>
      <c r="V962" s="25">
        <v>2.7962665205457E-4</v>
      </c>
      <c r="W962" s="25">
        <v>10472</v>
      </c>
      <c r="X962" s="27">
        <v>27638</v>
      </c>
      <c r="Y962" s="28">
        <f t="shared" si="28"/>
        <v>2.7347609046955374E-3</v>
      </c>
      <c r="AA962" t="str">
        <f t="shared" si="29"/>
        <v>2401055000-24031-VOC</v>
      </c>
      <c r="AB962" t="str">
        <f>IF(COUNTIF('NP-NRModel-MAR-WILDFIRES Modifi'!V:V, AA962)=0, "Missing", "")</f>
        <v/>
      </c>
    </row>
    <row r="963" spans="1:28" hidden="1" x14ac:dyDescent="0.3">
      <c r="A963" s="24">
        <v>2401055000</v>
      </c>
      <c r="B963" s="40">
        <v>24033</v>
      </c>
      <c r="C963" s="25"/>
      <c r="D963" s="25"/>
      <c r="E963" s="25"/>
      <c r="F963" s="25"/>
      <c r="G963" s="25" t="s">
        <v>12</v>
      </c>
      <c r="H963" s="25">
        <v>0.27564358104081799</v>
      </c>
      <c r="I963" s="25">
        <v>153</v>
      </c>
      <c r="J963" s="25">
        <v>1.8015920329465199E-3</v>
      </c>
      <c r="K963" s="25">
        <v>10472</v>
      </c>
      <c r="L963" s="26">
        <v>27667</v>
      </c>
      <c r="M963" s="24">
        <v>2401055000</v>
      </c>
      <c r="N963" s="25">
        <v>24033</v>
      </c>
      <c r="O963" s="25"/>
      <c r="P963" s="25"/>
      <c r="Q963" s="25"/>
      <c r="R963" s="25"/>
      <c r="S963" s="25" t="s">
        <v>12</v>
      </c>
      <c r="T963" s="25">
        <v>0.65877496999947405</v>
      </c>
      <c r="U963" s="25">
        <v>365</v>
      </c>
      <c r="V963" s="25">
        <v>1.8048629315054101E-3</v>
      </c>
      <c r="W963" s="25">
        <v>10472</v>
      </c>
      <c r="X963" s="27">
        <v>27667</v>
      </c>
      <c r="Y963" s="28">
        <f t="shared" ref="Y963:Y1026" si="30">IFERROR(J963/T963,0)</f>
        <v>2.7347609046955114E-3</v>
      </c>
      <c r="AA963" t="str">
        <f t="shared" ref="AA963:AA1026" si="31">TRIM(A963) &amp; "-" &amp; B963 &amp; "-" &amp; TRIM(S963)</f>
        <v>2401055000-24033-VOC</v>
      </c>
      <c r="AB963" t="str">
        <f>IF(COUNTIF('NP-NRModel-MAR-WILDFIRES Modifi'!V:V, AA963)=0, "Missing", "")</f>
        <v/>
      </c>
    </row>
    <row r="964" spans="1:28" hidden="1" x14ac:dyDescent="0.3">
      <c r="A964" s="24">
        <v>2401055000</v>
      </c>
      <c r="B964" s="40">
        <v>51013</v>
      </c>
      <c r="C964" s="25"/>
      <c r="D964" s="25"/>
      <c r="E964" s="25"/>
      <c r="F964" s="25"/>
      <c r="G964" s="25" t="s">
        <v>12</v>
      </c>
      <c r="H964" s="25">
        <v>0.10142066345737499</v>
      </c>
      <c r="I964" s="25">
        <v>153</v>
      </c>
      <c r="J964" s="25">
        <v>6.6288015331618204E-4</v>
      </c>
      <c r="K964" s="25">
        <v>10472</v>
      </c>
      <c r="L964" s="26">
        <v>65236</v>
      </c>
      <c r="M964" s="24">
        <v>2401055000</v>
      </c>
      <c r="N964" s="25">
        <v>51013</v>
      </c>
      <c r="O964" s="25"/>
      <c r="P964" s="25"/>
      <c r="Q964" s="25"/>
      <c r="R964" s="25"/>
      <c r="S964" s="25" t="s">
        <v>12</v>
      </c>
      <c r="T964" s="25">
        <v>0.24239053299980601</v>
      </c>
      <c r="U964" s="25">
        <v>365</v>
      </c>
      <c r="V964" s="25">
        <v>6.6408365205426398E-4</v>
      </c>
      <c r="W964" s="25">
        <v>10472</v>
      </c>
      <c r="X964" s="27">
        <v>65236</v>
      </c>
      <c r="Y964" s="28">
        <f t="shared" si="30"/>
        <v>2.7347609046955335E-3</v>
      </c>
      <c r="AA964" t="str">
        <f t="shared" si="31"/>
        <v>2401055000-51013-VOC</v>
      </c>
      <c r="AB964" t="str">
        <f>IF(COUNTIF('NP-NRModel-MAR-WILDFIRES Modifi'!V:V, AA964)=0, "Missing", "")</f>
        <v/>
      </c>
    </row>
    <row r="965" spans="1:28" hidden="1" x14ac:dyDescent="0.3">
      <c r="A965" s="24">
        <v>2401055000</v>
      </c>
      <c r="B965" s="40">
        <v>51059</v>
      </c>
      <c r="C965" s="25"/>
      <c r="D965" s="25"/>
      <c r="E965" s="25"/>
      <c r="F965" s="25"/>
      <c r="G965" s="25" t="s">
        <v>12</v>
      </c>
      <c r="H965" s="25">
        <v>0.10142066345737499</v>
      </c>
      <c r="I965" s="25">
        <v>153</v>
      </c>
      <c r="J965" s="25">
        <v>6.6288015331617998E-4</v>
      </c>
      <c r="K965" s="25">
        <v>10472</v>
      </c>
      <c r="L965" s="26">
        <v>65745</v>
      </c>
      <c r="M965" s="24">
        <v>2401055000</v>
      </c>
      <c r="N965" s="25">
        <v>51059</v>
      </c>
      <c r="O965" s="25"/>
      <c r="P965" s="25"/>
      <c r="Q965" s="25"/>
      <c r="R965" s="25"/>
      <c r="S965" s="25" t="s">
        <v>12</v>
      </c>
      <c r="T965" s="25">
        <v>0.24239053299980501</v>
      </c>
      <c r="U965" s="25">
        <v>365</v>
      </c>
      <c r="V965" s="25">
        <v>6.6408365205426105E-4</v>
      </c>
      <c r="W965" s="25">
        <v>10472</v>
      </c>
      <c r="X965" s="27">
        <v>65745</v>
      </c>
      <c r="Y965" s="28">
        <f t="shared" si="30"/>
        <v>2.7347609046955361E-3</v>
      </c>
      <c r="AA965" t="str">
        <f t="shared" si="31"/>
        <v>2401055000-51059-VOC</v>
      </c>
      <c r="AB965" t="str">
        <f>IF(COUNTIF('NP-NRModel-MAR-WILDFIRES Modifi'!V:V, AA965)=0, "Missing", "")</f>
        <v/>
      </c>
    </row>
    <row r="966" spans="1:28" hidden="1" x14ac:dyDescent="0.3">
      <c r="A966" s="24">
        <v>2401055000</v>
      </c>
      <c r="B966" s="40">
        <v>51107</v>
      </c>
      <c r="C966" s="25"/>
      <c r="D966" s="25"/>
      <c r="E966" s="25"/>
      <c r="F966" s="25"/>
      <c r="G966" s="25" t="s">
        <v>12</v>
      </c>
      <c r="H966" s="25">
        <v>1.09389429683595</v>
      </c>
      <c r="I966" s="25">
        <v>153</v>
      </c>
      <c r="J966" s="25">
        <v>7.1496359270323802E-3</v>
      </c>
      <c r="K966" s="25">
        <v>10472</v>
      </c>
      <c r="L966" s="26">
        <v>66313</v>
      </c>
      <c r="M966" s="24">
        <v>2401055000</v>
      </c>
      <c r="N966" s="25">
        <v>51107</v>
      </c>
      <c r="O966" s="25"/>
      <c r="P966" s="25"/>
      <c r="Q966" s="25"/>
      <c r="R966" s="25"/>
      <c r="S966" s="25" t="s">
        <v>12</v>
      </c>
      <c r="T966" s="25">
        <v>2.6143550299979101</v>
      </c>
      <c r="U966" s="25">
        <v>365</v>
      </c>
      <c r="V966" s="25">
        <v>7.1626165205422197E-3</v>
      </c>
      <c r="W966" s="25">
        <v>10472</v>
      </c>
      <c r="X966" s="27">
        <v>66313</v>
      </c>
      <c r="Y966" s="28">
        <f t="shared" si="30"/>
        <v>2.7347609046955248E-3</v>
      </c>
      <c r="AA966" t="str">
        <f t="shared" si="31"/>
        <v>2401055000-51107-VOC</v>
      </c>
      <c r="AB966" t="str">
        <f>IF(COUNTIF('NP-NRModel-MAR-WILDFIRES Modifi'!V:V, AA966)=0, "Missing", "")</f>
        <v/>
      </c>
    </row>
    <row r="967" spans="1:28" hidden="1" x14ac:dyDescent="0.3">
      <c r="A967" s="24">
        <v>2401055000</v>
      </c>
      <c r="B967" s="40">
        <v>51153</v>
      </c>
      <c r="C967" s="25"/>
      <c r="D967" s="25"/>
      <c r="E967" s="25"/>
      <c r="F967" s="25"/>
      <c r="G967" s="25" t="s">
        <v>12</v>
      </c>
      <c r="H967" s="25">
        <v>1.09389429683595</v>
      </c>
      <c r="I967" s="25">
        <v>153</v>
      </c>
      <c r="J967" s="25">
        <v>7.1496359270323898E-3</v>
      </c>
      <c r="K967" s="25">
        <v>10472</v>
      </c>
      <c r="L967" s="26">
        <v>66788</v>
      </c>
      <c r="M967" s="24">
        <v>2401055000</v>
      </c>
      <c r="N967" s="25">
        <v>51153</v>
      </c>
      <c r="O967" s="25"/>
      <c r="P967" s="25"/>
      <c r="Q967" s="25"/>
      <c r="R967" s="25"/>
      <c r="S967" s="25" t="s">
        <v>12</v>
      </c>
      <c r="T967" s="25">
        <v>2.6143550299978999</v>
      </c>
      <c r="U967" s="25">
        <v>365</v>
      </c>
      <c r="V967" s="25">
        <v>7.1626165205421902E-3</v>
      </c>
      <c r="W967" s="25">
        <v>10472</v>
      </c>
      <c r="X967" s="27">
        <v>66788</v>
      </c>
      <c r="Y967" s="28">
        <f t="shared" si="30"/>
        <v>2.7347609046955391E-3</v>
      </c>
      <c r="AA967" t="str">
        <f t="shared" si="31"/>
        <v>2401055000-51153-VOC</v>
      </c>
      <c r="AB967" t="str">
        <f>IF(COUNTIF('NP-NRModel-MAR-WILDFIRES Modifi'!V:V, AA967)=0, "Missing", "")</f>
        <v/>
      </c>
    </row>
    <row r="968" spans="1:28" hidden="1" x14ac:dyDescent="0.3">
      <c r="A968" s="24">
        <v>2401055000</v>
      </c>
      <c r="B968" s="40">
        <v>51510</v>
      </c>
      <c r="C968" s="25"/>
      <c r="D968" s="25"/>
      <c r="E968" s="25"/>
      <c r="F968" s="25"/>
      <c r="G968" s="25" t="s">
        <v>12</v>
      </c>
      <c r="H968" s="25">
        <v>0.21732999270452999</v>
      </c>
      <c r="I968" s="25">
        <v>153</v>
      </c>
      <c r="J968" s="25">
        <v>1.42045746865705E-3</v>
      </c>
      <c r="K968" s="25">
        <v>10472</v>
      </c>
      <c r="L968" s="26">
        <v>67342</v>
      </c>
      <c r="M968" s="24">
        <v>2401055000</v>
      </c>
      <c r="N968" s="25">
        <v>51510</v>
      </c>
      <c r="O968" s="25"/>
      <c r="P968" s="25"/>
      <c r="Q968" s="25"/>
      <c r="R968" s="25"/>
      <c r="S968" s="25" t="s">
        <v>12</v>
      </c>
      <c r="T968" s="25">
        <v>0.51940828399958305</v>
      </c>
      <c r="U968" s="25">
        <v>365</v>
      </c>
      <c r="V968" s="25">
        <v>1.4230363945193999E-3</v>
      </c>
      <c r="W968" s="25">
        <v>10472</v>
      </c>
      <c r="X968" s="27">
        <v>67342</v>
      </c>
      <c r="Y968" s="28">
        <f t="shared" si="30"/>
        <v>2.7347609046955252E-3</v>
      </c>
      <c r="AA968" t="str">
        <f t="shared" si="31"/>
        <v>2401055000-51510-VOC</v>
      </c>
      <c r="AB968" t="str">
        <f>IF(COUNTIF('NP-NRModel-MAR-WILDFIRES Modifi'!V:V, AA968)=0, "Missing", "")</f>
        <v/>
      </c>
    </row>
    <row r="969" spans="1:28" hidden="1" x14ac:dyDescent="0.3">
      <c r="A969" s="24">
        <v>2401055000</v>
      </c>
      <c r="B969" s="40">
        <v>51685</v>
      </c>
      <c r="C969" s="25"/>
      <c r="D969" s="25"/>
      <c r="E969" s="25"/>
      <c r="F969" s="25"/>
      <c r="G969" s="25" t="s">
        <v>12</v>
      </c>
      <c r="H969" s="25">
        <v>1.4488666208196501E-2</v>
      </c>
      <c r="I969" s="25">
        <v>153</v>
      </c>
      <c r="J969" s="29">
        <v>9.4697164759454606E-5</v>
      </c>
      <c r="K969" s="25">
        <v>10472</v>
      </c>
      <c r="L969" s="26">
        <v>67794</v>
      </c>
      <c r="M969" s="24">
        <v>2401055000</v>
      </c>
      <c r="N969" s="25">
        <v>51685</v>
      </c>
      <c r="O969" s="25"/>
      <c r="P969" s="25"/>
      <c r="Q969" s="25"/>
      <c r="R969" s="25"/>
      <c r="S969" s="25" t="s">
        <v>12</v>
      </c>
      <c r="T969" s="25">
        <v>3.4627218999972398E-2</v>
      </c>
      <c r="U969" s="25">
        <v>365</v>
      </c>
      <c r="V969" s="29">
        <v>9.4869093150609299E-5</v>
      </c>
      <c r="W969" s="25">
        <v>10472</v>
      </c>
      <c r="X969" s="27">
        <v>67794</v>
      </c>
      <c r="Y969" s="28">
        <f t="shared" si="30"/>
        <v>2.7347609046955257E-3</v>
      </c>
      <c r="AA969" t="str">
        <f t="shared" si="31"/>
        <v>2401055000-51685-VOC</v>
      </c>
      <c r="AB969" t="str">
        <f>IF(COUNTIF('NP-NRModel-MAR-WILDFIRES Modifi'!V:V, AA969)=0, "Missing", "")</f>
        <v/>
      </c>
    </row>
    <row r="970" spans="1:28" hidden="1" x14ac:dyDescent="0.3">
      <c r="A970" s="24">
        <v>2401065000</v>
      </c>
      <c r="B970" s="40">
        <v>24021</v>
      </c>
      <c r="C970" s="25"/>
      <c r="D970" s="25"/>
      <c r="E970" s="25"/>
      <c r="F970" s="25"/>
      <c r="G970" s="25" t="s">
        <v>12</v>
      </c>
      <c r="H970" s="25">
        <v>8.2856560430363699E-2</v>
      </c>
      <c r="I970" s="25">
        <v>153</v>
      </c>
      <c r="J970" s="25">
        <v>5.4154614660368401E-4</v>
      </c>
      <c r="K970" s="25">
        <v>10472</v>
      </c>
      <c r="L970" s="26">
        <v>27508</v>
      </c>
      <c r="M970" s="24">
        <v>2401065000</v>
      </c>
      <c r="N970" s="25">
        <v>24021</v>
      </c>
      <c r="O970" s="25"/>
      <c r="P970" s="25"/>
      <c r="Q970" s="25"/>
      <c r="R970" s="25"/>
      <c r="S970" s="25" t="s">
        <v>12</v>
      </c>
      <c r="T970" s="25">
        <v>0.19802321499984099</v>
      </c>
      <c r="U970" s="25">
        <v>365</v>
      </c>
      <c r="V970" s="25">
        <v>5.4252935616394798E-4</v>
      </c>
      <c r="W970" s="25">
        <v>10472</v>
      </c>
      <c r="X970" s="27">
        <v>27508</v>
      </c>
      <c r="Y970" s="28">
        <f t="shared" si="30"/>
        <v>2.7347609046955369E-3</v>
      </c>
      <c r="AA970" t="str">
        <f t="shared" si="31"/>
        <v>2401065000-24021-VOC</v>
      </c>
      <c r="AB970" t="str">
        <f>IF(COUNTIF('NP-NRModel-MAR-WILDFIRES Modifi'!V:V, AA970)=0, "Missing", "")</f>
        <v/>
      </c>
    </row>
    <row r="971" spans="1:28" hidden="1" x14ac:dyDescent="0.3">
      <c r="A971" s="24">
        <v>2401065000</v>
      </c>
      <c r="B971" s="40">
        <v>24033</v>
      </c>
      <c r="C971" s="25"/>
      <c r="D971" s="25"/>
      <c r="E971" s="25"/>
      <c r="F971" s="25"/>
      <c r="G971" s="25" t="s">
        <v>12</v>
      </c>
      <c r="H971" s="25">
        <v>1.3366966764754001E-2</v>
      </c>
      <c r="I971" s="25">
        <v>153</v>
      </c>
      <c r="J971" s="29">
        <v>8.7365795848065402E-5</v>
      </c>
      <c r="K971" s="25">
        <v>10472</v>
      </c>
      <c r="L971" s="26">
        <v>27668</v>
      </c>
      <c r="M971" s="24">
        <v>2401065000</v>
      </c>
      <c r="N971" s="25">
        <v>24033</v>
      </c>
      <c r="O971" s="25"/>
      <c r="P971" s="25"/>
      <c r="Q971" s="25"/>
      <c r="R971" s="25"/>
      <c r="S971" s="25" t="s">
        <v>12</v>
      </c>
      <c r="T971" s="25">
        <v>3.1946410999974403E-2</v>
      </c>
      <c r="U971" s="25">
        <v>365</v>
      </c>
      <c r="V971" s="29">
        <v>8.7524413698559998E-5</v>
      </c>
      <c r="W971" s="25">
        <v>10472</v>
      </c>
      <c r="X971" s="27">
        <v>27668</v>
      </c>
      <c r="Y971" s="28">
        <f t="shared" si="30"/>
        <v>2.7347609046955352E-3</v>
      </c>
      <c r="AA971" t="str">
        <f t="shared" si="31"/>
        <v>2401065000-24033-VOC</v>
      </c>
      <c r="AB971" t="str">
        <f>IF(COUNTIF('NP-NRModel-MAR-WILDFIRES Modifi'!V:V, AA971)=0, "Missing", "")</f>
        <v/>
      </c>
    </row>
    <row r="972" spans="1:28" hidden="1" x14ac:dyDescent="0.3">
      <c r="A972" s="24">
        <v>2401065000</v>
      </c>
      <c r="B972" s="40">
        <v>51107</v>
      </c>
      <c r="C972" s="25"/>
      <c r="D972" s="25"/>
      <c r="E972" s="25"/>
      <c r="F972" s="25"/>
      <c r="G972" s="25" t="s">
        <v>12</v>
      </c>
      <c r="H972" s="25">
        <v>0.61396312812763298</v>
      </c>
      <c r="I972" s="25">
        <v>153</v>
      </c>
      <c r="J972" s="25">
        <v>4.0128309027949796E-3</v>
      </c>
      <c r="K972" s="25">
        <v>10472</v>
      </c>
      <c r="L972" s="26">
        <v>66314</v>
      </c>
      <c r="M972" s="24">
        <v>2401065000</v>
      </c>
      <c r="N972" s="25">
        <v>51107</v>
      </c>
      <c r="O972" s="25"/>
      <c r="P972" s="25"/>
      <c r="Q972" s="25"/>
      <c r="R972" s="25"/>
      <c r="S972" s="25" t="s">
        <v>12</v>
      </c>
      <c r="T972" s="25">
        <v>1.46734249999882</v>
      </c>
      <c r="U972" s="25">
        <v>365</v>
      </c>
      <c r="V972" s="25">
        <v>4.0201164383529301E-3</v>
      </c>
      <c r="W972" s="25">
        <v>10472</v>
      </c>
      <c r="X972" s="27">
        <v>66314</v>
      </c>
      <c r="Y972" s="28">
        <f t="shared" si="30"/>
        <v>2.7347609046955339E-3</v>
      </c>
      <c r="AA972" t="str">
        <f t="shared" si="31"/>
        <v>2401065000-51107-VOC</v>
      </c>
      <c r="AB972" t="str">
        <f>IF(COUNTIF('NP-NRModel-MAR-WILDFIRES Modifi'!V:V, AA972)=0, "Missing", "")</f>
        <v/>
      </c>
    </row>
    <row r="973" spans="1:28" hidden="1" x14ac:dyDescent="0.3">
      <c r="A973" s="24">
        <v>2401065000</v>
      </c>
      <c r="B973" s="40">
        <v>51153</v>
      </c>
      <c r="C973" s="25"/>
      <c r="D973" s="25"/>
      <c r="E973" s="25"/>
      <c r="F973" s="25"/>
      <c r="G973" s="25" t="s">
        <v>12</v>
      </c>
      <c r="H973" s="25">
        <v>8.1319619619554199E-3</v>
      </c>
      <c r="I973" s="25">
        <v>153</v>
      </c>
      <c r="J973" s="29">
        <v>5.3150078182715203E-5</v>
      </c>
      <c r="K973" s="25">
        <v>10472</v>
      </c>
      <c r="L973" s="26">
        <v>66789</v>
      </c>
      <c r="M973" s="24">
        <v>2401065000</v>
      </c>
      <c r="N973" s="25">
        <v>51153</v>
      </c>
      <c r="O973" s="25"/>
      <c r="P973" s="25"/>
      <c r="Q973" s="25"/>
      <c r="R973" s="25"/>
      <c r="S973" s="25" t="s">
        <v>12</v>
      </c>
      <c r="T973" s="25">
        <v>1.9434999999984399E-2</v>
      </c>
      <c r="U973" s="25">
        <v>365</v>
      </c>
      <c r="V973" s="29">
        <v>5.3246575342423197E-5</v>
      </c>
      <c r="W973" s="25">
        <v>10472</v>
      </c>
      <c r="X973" s="27">
        <v>66789</v>
      </c>
      <c r="Y973" s="28">
        <f t="shared" si="30"/>
        <v>2.7347609046955426E-3</v>
      </c>
      <c r="AA973" t="str">
        <f t="shared" si="31"/>
        <v>2401065000-51153-VOC</v>
      </c>
      <c r="AB973" t="str">
        <f>IF(COUNTIF('NP-NRModel-MAR-WILDFIRES Modifi'!V:V, AA973)=0, "Missing", "")</f>
        <v/>
      </c>
    </row>
    <row r="974" spans="1:28" hidden="1" x14ac:dyDescent="0.3">
      <c r="A974" s="24">
        <v>2401065000</v>
      </c>
      <c r="B974" s="40">
        <v>51510</v>
      </c>
      <c r="C974" s="25"/>
      <c r="D974" s="25"/>
      <c r="E974" s="25"/>
      <c r="F974" s="25"/>
      <c r="G974" s="25" t="s">
        <v>12</v>
      </c>
      <c r="H974" s="25">
        <v>8.1319619619554199E-3</v>
      </c>
      <c r="I974" s="25">
        <v>153</v>
      </c>
      <c r="J974" s="29">
        <v>5.3150078182715101E-5</v>
      </c>
      <c r="K974" s="25">
        <v>10472</v>
      </c>
      <c r="L974" s="26">
        <v>67343</v>
      </c>
      <c r="M974" s="24">
        <v>2401065000</v>
      </c>
      <c r="N974" s="25">
        <v>51510</v>
      </c>
      <c r="O974" s="25"/>
      <c r="P974" s="25"/>
      <c r="Q974" s="25"/>
      <c r="R974" s="25"/>
      <c r="S974" s="25" t="s">
        <v>12</v>
      </c>
      <c r="T974" s="25">
        <v>1.9434999999984399E-2</v>
      </c>
      <c r="U974" s="25">
        <v>365</v>
      </c>
      <c r="V974" s="29">
        <v>5.3246575342423001E-5</v>
      </c>
      <c r="W974" s="25">
        <v>10472</v>
      </c>
      <c r="X974" s="27">
        <v>67343</v>
      </c>
      <c r="Y974" s="28">
        <f t="shared" si="30"/>
        <v>2.7347609046955374E-3</v>
      </c>
      <c r="AA974" t="str">
        <f t="shared" si="31"/>
        <v>2401065000-51510-VOC</v>
      </c>
      <c r="AB974" t="str">
        <f>IF(COUNTIF('NP-NRModel-MAR-WILDFIRES Modifi'!V:V, AA974)=0, "Missing", "")</f>
        <v/>
      </c>
    </row>
    <row r="975" spans="1:28" hidden="1" x14ac:dyDescent="0.3">
      <c r="A975" s="24">
        <v>2401070000</v>
      </c>
      <c r="B975" s="40">
        <v>24009</v>
      </c>
      <c r="C975" s="25"/>
      <c r="D975" s="25"/>
      <c r="E975" s="25"/>
      <c r="F975" s="25"/>
      <c r="G975" s="25" t="s">
        <v>12</v>
      </c>
      <c r="H975" s="25">
        <v>5.0338659420378601E-2</v>
      </c>
      <c r="I975" s="25">
        <v>153</v>
      </c>
      <c r="J975" s="25">
        <v>3.29010845884827E-4</v>
      </c>
      <c r="K975" s="25">
        <v>10472</v>
      </c>
      <c r="L975" s="26">
        <v>27357</v>
      </c>
      <c r="M975" s="24">
        <v>2401070000</v>
      </c>
      <c r="N975" s="25">
        <v>24009</v>
      </c>
      <c r="O975" s="25"/>
      <c r="P975" s="25"/>
      <c r="Q975" s="25"/>
      <c r="R975" s="25"/>
      <c r="S975" s="25" t="s">
        <v>12</v>
      </c>
      <c r="T975" s="25">
        <v>0.117771242999905</v>
      </c>
      <c r="U975" s="25">
        <v>365</v>
      </c>
      <c r="V975" s="25">
        <v>3.2266093972576899E-4</v>
      </c>
      <c r="W975" s="25">
        <v>10472</v>
      </c>
      <c r="X975" s="27">
        <v>27357</v>
      </c>
      <c r="Y975" s="28">
        <f t="shared" si="30"/>
        <v>2.793643316519062E-3</v>
      </c>
      <c r="AA975" t="str">
        <f t="shared" si="31"/>
        <v>2401070000-24009-VOC</v>
      </c>
      <c r="AB975" t="str">
        <f>IF(COUNTIF('NP-NRModel-MAR-WILDFIRES Modifi'!V:V, AA975)=0, "Missing", "")</f>
        <v/>
      </c>
    </row>
    <row r="976" spans="1:28" hidden="1" x14ac:dyDescent="0.3">
      <c r="A976" s="24">
        <v>2401070000</v>
      </c>
      <c r="B976" s="40">
        <v>24031</v>
      </c>
      <c r="C976" s="25"/>
      <c r="D976" s="25"/>
      <c r="E976" s="25"/>
      <c r="F976" s="25"/>
      <c r="G976" s="25" t="s">
        <v>12</v>
      </c>
      <c r="H976" s="25">
        <v>0.105007552768681</v>
      </c>
      <c r="I976" s="25">
        <v>153</v>
      </c>
      <c r="J976" s="25">
        <v>6.8632387430511005E-4</v>
      </c>
      <c r="K976" s="25">
        <v>10472</v>
      </c>
      <c r="L976" s="26">
        <v>27639</v>
      </c>
      <c r="M976" s="24">
        <v>2401070000</v>
      </c>
      <c r="N976" s="25">
        <v>24031</v>
      </c>
      <c r="O976" s="25"/>
      <c r="P976" s="25"/>
      <c r="Q976" s="25"/>
      <c r="R976" s="25"/>
      <c r="S976" s="25" t="s">
        <v>12</v>
      </c>
      <c r="T976" s="25">
        <v>0.245673407999803</v>
      </c>
      <c r="U976" s="25">
        <v>365</v>
      </c>
      <c r="V976" s="25">
        <v>6.7307783013644798E-4</v>
      </c>
      <c r="W976" s="25">
        <v>10472</v>
      </c>
      <c r="X976" s="27">
        <v>27639</v>
      </c>
      <c r="Y976" s="28">
        <f t="shared" si="30"/>
        <v>2.7936433165190611E-3</v>
      </c>
      <c r="AA976" t="str">
        <f t="shared" si="31"/>
        <v>2401070000-24031-VOC</v>
      </c>
      <c r="AB976" t="str">
        <f>IF(COUNTIF('NP-NRModel-MAR-WILDFIRES Modifi'!V:V, AA976)=0, "Missing", "")</f>
        <v/>
      </c>
    </row>
    <row r="977" spans="1:28" hidden="1" x14ac:dyDescent="0.3">
      <c r="A977" s="24">
        <v>2401070000</v>
      </c>
      <c r="B977" s="40">
        <v>24033</v>
      </c>
      <c r="C977" s="25"/>
      <c r="D977" s="25"/>
      <c r="E977" s="25"/>
      <c r="F977" s="25"/>
      <c r="G977" s="25" t="s">
        <v>12</v>
      </c>
      <c r="H977" s="25">
        <v>0.21089475844927399</v>
      </c>
      <c r="I977" s="25">
        <v>153</v>
      </c>
      <c r="J977" s="25">
        <v>1.37839711404754E-3</v>
      </c>
      <c r="K977" s="25">
        <v>10472</v>
      </c>
      <c r="L977" s="26">
        <v>27669</v>
      </c>
      <c r="M977" s="24">
        <v>2401070000</v>
      </c>
      <c r="N977" s="25">
        <v>24033</v>
      </c>
      <c r="O977" s="25"/>
      <c r="P977" s="25"/>
      <c r="Q977" s="25"/>
      <c r="R977" s="25"/>
      <c r="S977" s="25" t="s">
        <v>12</v>
      </c>
      <c r="T977" s="25">
        <v>0.49340483299960503</v>
      </c>
      <c r="U977" s="25">
        <v>365</v>
      </c>
      <c r="V977" s="25">
        <v>1.35179406301261E-3</v>
      </c>
      <c r="W977" s="25">
        <v>10472</v>
      </c>
      <c r="X977" s="27">
        <v>27669</v>
      </c>
      <c r="Y977" s="28">
        <f t="shared" si="30"/>
        <v>2.7936433165190407E-3</v>
      </c>
      <c r="AA977" t="str">
        <f t="shared" si="31"/>
        <v>2401070000-24033-VOC</v>
      </c>
      <c r="AB977" t="str">
        <f>IF(COUNTIF('NP-NRModel-MAR-WILDFIRES Modifi'!V:V, AA977)=0, "Missing", "")</f>
        <v/>
      </c>
    </row>
    <row r="978" spans="1:28" hidden="1" x14ac:dyDescent="0.3">
      <c r="A978" s="24">
        <v>2401070000</v>
      </c>
      <c r="B978" s="40">
        <v>51013</v>
      </c>
      <c r="C978" s="25"/>
      <c r="D978" s="25"/>
      <c r="E978" s="25"/>
      <c r="F978" s="25"/>
      <c r="G978" s="25" t="s">
        <v>12</v>
      </c>
      <c r="H978" s="25">
        <v>0.19734293720504101</v>
      </c>
      <c r="I978" s="25">
        <v>153</v>
      </c>
      <c r="J978" s="25">
        <v>1.2898231189871899E-3</v>
      </c>
      <c r="K978" s="25">
        <v>10472</v>
      </c>
      <c r="L978" s="26">
        <v>65237</v>
      </c>
      <c r="M978" s="24">
        <v>2401070000</v>
      </c>
      <c r="N978" s="25">
        <v>51013</v>
      </c>
      <c r="O978" s="25"/>
      <c r="P978" s="25"/>
      <c r="Q978" s="25"/>
      <c r="R978" s="25"/>
      <c r="S978" s="25" t="s">
        <v>12</v>
      </c>
      <c r="T978" s="25">
        <v>0.46169928399962801</v>
      </c>
      <c r="U978" s="25">
        <v>365</v>
      </c>
      <c r="V978" s="25">
        <v>1.2649295452044601E-3</v>
      </c>
      <c r="W978" s="25">
        <v>10472</v>
      </c>
      <c r="X978" s="27">
        <v>65237</v>
      </c>
      <c r="Y978" s="28">
        <f t="shared" si="30"/>
        <v>2.7936433165190464E-3</v>
      </c>
      <c r="AA978" t="str">
        <f t="shared" si="31"/>
        <v>2401070000-51013-VOC</v>
      </c>
      <c r="AB978" t="str">
        <f>IF(COUNTIF('NP-NRModel-MAR-WILDFIRES Modifi'!V:V, AA978)=0, "Missing", "")</f>
        <v/>
      </c>
    </row>
    <row r="979" spans="1:28" hidden="1" x14ac:dyDescent="0.3">
      <c r="A979" s="24">
        <v>2401070000</v>
      </c>
      <c r="B979" s="40">
        <v>51059</v>
      </c>
      <c r="C979" s="25"/>
      <c r="D979" s="25"/>
      <c r="E979" s="25"/>
      <c r="F979" s="25"/>
      <c r="G979" s="25" t="s">
        <v>12</v>
      </c>
      <c r="H979" s="25">
        <v>0.94912555502723595</v>
      </c>
      <c r="I979" s="25">
        <v>153</v>
      </c>
      <c r="J979" s="25">
        <v>6.2034350001780097E-3</v>
      </c>
      <c r="K979" s="25">
        <v>10472</v>
      </c>
      <c r="L979" s="26">
        <v>65746</v>
      </c>
      <c r="M979" s="24">
        <v>2401070000</v>
      </c>
      <c r="N979" s="25">
        <v>51059</v>
      </c>
      <c r="O979" s="25"/>
      <c r="P979" s="25"/>
      <c r="Q979" s="25"/>
      <c r="R979" s="25"/>
      <c r="S979" s="25" t="s">
        <v>12</v>
      </c>
      <c r="T979" s="25">
        <v>2.22055369899822</v>
      </c>
      <c r="U979" s="25">
        <v>365</v>
      </c>
      <c r="V979" s="25">
        <v>6.0837087643786803E-3</v>
      </c>
      <c r="W979" s="25">
        <v>10472</v>
      </c>
      <c r="X979" s="27">
        <v>65746</v>
      </c>
      <c r="Y979" s="28">
        <f t="shared" si="30"/>
        <v>2.7936433165190403E-3</v>
      </c>
      <c r="AA979" t="str">
        <f t="shared" si="31"/>
        <v>2401070000-51059-VOC</v>
      </c>
      <c r="AB979" t="str">
        <f>IF(COUNTIF('NP-NRModel-MAR-WILDFIRES Modifi'!V:V, AA979)=0, "Missing", "")</f>
        <v/>
      </c>
    </row>
    <row r="980" spans="1:28" hidden="1" x14ac:dyDescent="0.3">
      <c r="A980" s="24">
        <v>2401070000</v>
      </c>
      <c r="B980" s="40">
        <v>51153</v>
      </c>
      <c r="C980" s="25"/>
      <c r="D980" s="25"/>
      <c r="E980" s="25"/>
      <c r="F980" s="25"/>
      <c r="G980" s="25" t="s">
        <v>12</v>
      </c>
      <c r="H980" s="25">
        <v>5.63836962832363E-2</v>
      </c>
      <c r="I980" s="25">
        <v>153</v>
      </c>
      <c r="J980" s="25">
        <v>3.68520890740107E-4</v>
      </c>
      <c r="K980" s="25">
        <v>10472</v>
      </c>
      <c r="L980" s="26">
        <v>66790</v>
      </c>
      <c r="M980" s="24">
        <v>2401070000</v>
      </c>
      <c r="N980" s="25">
        <v>51153</v>
      </c>
      <c r="O980" s="25"/>
      <c r="P980" s="25"/>
      <c r="Q980" s="25"/>
      <c r="R980" s="25"/>
      <c r="S980" s="25" t="s">
        <v>12</v>
      </c>
      <c r="T980" s="25">
        <v>0.13191408099989399</v>
      </c>
      <c r="U980" s="25">
        <v>365</v>
      </c>
      <c r="V980" s="25">
        <v>3.6140844109560098E-4</v>
      </c>
      <c r="W980" s="25">
        <v>10472</v>
      </c>
      <c r="X980" s="27">
        <v>66790</v>
      </c>
      <c r="Y980" s="28">
        <f t="shared" si="30"/>
        <v>2.7936433165190542E-3</v>
      </c>
      <c r="AA980" t="str">
        <f t="shared" si="31"/>
        <v>2401070000-51153-VOC</v>
      </c>
      <c r="AB980" t="str">
        <f>IF(COUNTIF('NP-NRModel-MAR-WILDFIRES Modifi'!V:V, AA980)=0, "Missing", "")</f>
        <v/>
      </c>
    </row>
    <row r="981" spans="1:28" hidden="1" x14ac:dyDescent="0.3">
      <c r="A981" s="24">
        <v>2401070000</v>
      </c>
      <c r="B981" s="40">
        <v>51510</v>
      </c>
      <c r="C981" s="25"/>
      <c r="D981" s="25"/>
      <c r="E981" s="25"/>
      <c r="F981" s="25"/>
      <c r="G981" s="25" t="s">
        <v>12</v>
      </c>
      <c r="H981" s="25">
        <v>5.6383696283236397E-2</v>
      </c>
      <c r="I981" s="25">
        <v>153</v>
      </c>
      <c r="J981" s="25">
        <v>3.68520890740107E-4</v>
      </c>
      <c r="K981" s="25">
        <v>10472</v>
      </c>
      <c r="L981" s="26">
        <v>67344</v>
      </c>
      <c r="M981" s="24">
        <v>2401070000</v>
      </c>
      <c r="N981" s="25">
        <v>51510</v>
      </c>
      <c r="O981" s="25"/>
      <c r="P981" s="25"/>
      <c r="Q981" s="25"/>
      <c r="R981" s="25"/>
      <c r="S981" s="25" t="s">
        <v>12</v>
      </c>
      <c r="T981" s="25">
        <v>0.13191408099989399</v>
      </c>
      <c r="U981" s="25">
        <v>365</v>
      </c>
      <c r="V981" s="25">
        <v>3.6140844109560001E-4</v>
      </c>
      <c r="W981" s="25">
        <v>10472</v>
      </c>
      <c r="X981" s="27">
        <v>67344</v>
      </c>
      <c r="Y981" s="28">
        <f t="shared" si="30"/>
        <v>2.7936433165190542E-3</v>
      </c>
      <c r="AA981" t="str">
        <f t="shared" si="31"/>
        <v>2401070000-51510-VOC</v>
      </c>
      <c r="AB981" t="str">
        <f>IF(COUNTIF('NP-NRModel-MAR-WILDFIRES Modifi'!V:V, AA981)=0, "Missing", "")</f>
        <v/>
      </c>
    </row>
    <row r="982" spans="1:28" hidden="1" x14ac:dyDescent="0.3">
      <c r="A982" s="24">
        <v>2401070000</v>
      </c>
      <c r="B982" s="40">
        <v>51683</v>
      </c>
      <c r="C982" s="25"/>
      <c r="D982" s="25"/>
      <c r="E982" s="25"/>
      <c r="F982" s="25"/>
      <c r="G982" s="25" t="s">
        <v>12</v>
      </c>
      <c r="H982" s="25">
        <v>0.39468587441008302</v>
      </c>
      <c r="I982" s="25">
        <v>153</v>
      </c>
      <c r="J982" s="25">
        <v>2.5796462379743998E-3</v>
      </c>
      <c r="K982" s="25">
        <v>10472</v>
      </c>
      <c r="L982" s="26">
        <v>67771</v>
      </c>
      <c r="M982" s="24">
        <v>2401070000</v>
      </c>
      <c r="N982" s="25">
        <v>51683</v>
      </c>
      <c r="O982" s="25"/>
      <c r="P982" s="25"/>
      <c r="Q982" s="25"/>
      <c r="R982" s="25"/>
      <c r="S982" s="25" t="s">
        <v>12</v>
      </c>
      <c r="T982" s="25">
        <v>0.92339856799925701</v>
      </c>
      <c r="U982" s="25">
        <v>365</v>
      </c>
      <c r="V982" s="25">
        <v>2.5298590904089201E-3</v>
      </c>
      <c r="W982" s="25">
        <v>10472</v>
      </c>
      <c r="X982" s="27">
        <v>67771</v>
      </c>
      <c r="Y982" s="28">
        <f t="shared" si="30"/>
        <v>2.793643316519065E-3</v>
      </c>
      <c r="AA982" t="str">
        <f t="shared" si="31"/>
        <v>2401070000-51683-VOC</v>
      </c>
      <c r="AB982" t="str">
        <f>IF(COUNTIF('NP-NRModel-MAR-WILDFIRES Modifi'!V:V, AA982)=0, "Missing", "")</f>
        <v/>
      </c>
    </row>
    <row r="983" spans="1:28" hidden="1" x14ac:dyDescent="0.3">
      <c r="A983" s="24">
        <v>2401075000</v>
      </c>
      <c r="B983" s="40">
        <v>11001</v>
      </c>
      <c r="C983" s="25"/>
      <c r="D983" s="25"/>
      <c r="E983" s="25"/>
      <c r="F983" s="25"/>
      <c r="G983" s="25" t="s">
        <v>12</v>
      </c>
      <c r="H983" s="25">
        <v>2.6260244311355901E-3</v>
      </c>
      <c r="I983" s="25">
        <v>153</v>
      </c>
      <c r="J983" s="29">
        <v>1.7163558373435201E-5</v>
      </c>
      <c r="K983" s="25">
        <v>10472</v>
      </c>
      <c r="L983" s="26">
        <v>7344</v>
      </c>
      <c r="M983" s="24">
        <v>2401075000</v>
      </c>
      <c r="N983" s="25">
        <v>11001</v>
      </c>
      <c r="O983" s="25"/>
      <c r="P983" s="25"/>
      <c r="Q983" s="25"/>
      <c r="R983" s="25"/>
      <c r="S983" s="25" t="s">
        <v>12</v>
      </c>
      <c r="T983" s="25">
        <v>6.1622399999950702E-3</v>
      </c>
      <c r="U983" s="25">
        <v>365</v>
      </c>
      <c r="V983" s="29">
        <v>1.6882849315055E-5</v>
      </c>
      <c r="W983" s="25">
        <v>10472</v>
      </c>
      <c r="X983" s="27">
        <v>7344</v>
      </c>
      <c r="Y983" s="28">
        <f t="shared" si="30"/>
        <v>2.785279114972629E-3</v>
      </c>
      <c r="AA983" t="str">
        <f t="shared" si="31"/>
        <v>2401075000-11001-VOC</v>
      </c>
      <c r="AB983" t="str">
        <f>IF(COUNTIF('NP-NRModel-MAR-WILDFIRES Modifi'!V:V, AA983)=0, "Missing", "")</f>
        <v/>
      </c>
    </row>
    <row r="984" spans="1:28" hidden="1" x14ac:dyDescent="0.3">
      <c r="A984" s="24">
        <v>2401075000</v>
      </c>
      <c r="B984" s="40">
        <v>24021</v>
      </c>
      <c r="C984" s="25"/>
      <c r="D984" s="25"/>
      <c r="E984" s="25"/>
      <c r="F984" s="25"/>
      <c r="G984" s="25" t="s">
        <v>12</v>
      </c>
      <c r="H984" s="25">
        <v>0.11027167695999</v>
      </c>
      <c r="I984" s="25">
        <v>153</v>
      </c>
      <c r="J984" s="25">
        <v>7.2072991477117995E-4</v>
      </c>
      <c r="K984" s="25">
        <v>10472</v>
      </c>
      <c r="L984" s="26">
        <v>27509</v>
      </c>
      <c r="M984" s="24">
        <v>2401075000</v>
      </c>
      <c r="N984" s="25">
        <v>24021</v>
      </c>
      <c r="O984" s="25"/>
      <c r="P984" s="25"/>
      <c r="Q984" s="25"/>
      <c r="R984" s="25"/>
      <c r="S984" s="25" t="s">
        <v>12</v>
      </c>
      <c r="T984" s="25">
        <v>0.258763981999792</v>
      </c>
      <c r="U984" s="25">
        <v>365</v>
      </c>
      <c r="V984" s="25">
        <v>7.0894241643778601E-4</v>
      </c>
      <c r="W984" s="25">
        <v>10472</v>
      </c>
      <c r="X984" s="27">
        <v>27509</v>
      </c>
      <c r="Y984" s="28">
        <f t="shared" si="30"/>
        <v>2.7852791149726519E-3</v>
      </c>
      <c r="AA984" t="str">
        <f t="shared" si="31"/>
        <v>2401075000-24021-VOC</v>
      </c>
      <c r="AB984" t="str">
        <f>IF(COUNTIF('NP-NRModel-MAR-WILDFIRES Modifi'!V:V, AA984)=0, "Missing", "")</f>
        <v/>
      </c>
    </row>
    <row r="985" spans="1:28" hidden="1" x14ac:dyDescent="0.3">
      <c r="A985" s="24">
        <v>2401075000</v>
      </c>
      <c r="B985" s="40">
        <v>24031</v>
      </c>
      <c r="C985" s="25"/>
      <c r="D985" s="25"/>
      <c r="E985" s="25"/>
      <c r="F985" s="25"/>
      <c r="G985" s="25" t="s">
        <v>12</v>
      </c>
      <c r="H985" s="25">
        <v>6.3012389999949001E-3</v>
      </c>
      <c r="I985" s="25">
        <v>153</v>
      </c>
      <c r="J985" s="29">
        <v>4.1184568627417597E-5</v>
      </c>
      <c r="K985" s="25">
        <v>10472</v>
      </c>
      <c r="L985" s="26">
        <v>27640</v>
      </c>
      <c r="M985" s="24">
        <v>2401075000</v>
      </c>
      <c r="N985" s="25">
        <v>24031</v>
      </c>
      <c r="O985" s="25"/>
      <c r="P985" s="25"/>
      <c r="Q985" s="25"/>
      <c r="R985" s="25"/>
      <c r="S985" s="25" t="s">
        <v>12</v>
      </c>
      <c r="T985" s="25">
        <v>1.4786513999988199E-2</v>
      </c>
      <c r="U985" s="25">
        <v>365</v>
      </c>
      <c r="V985" s="29">
        <v>4.05109972602416E-5</v>
      </c>
      <c r="W985" s="25">
        <v>10472</v>
      </c>
      <c r="X985" s="27">
        <v>27640</v>
      </c>
      <c r="Y985" s="28">
        <f t="shared" si="30"/>
        <v>2.7852791149726342E-3</v>
      </c>
      <c r="AA985" t="str">
        <f t="shared" si="31"/>
        <v>2401075000-24031-VOC</v>
      </c>
      <c r="AB985" t="str">
        <f>IF(COUNTIF('NP-NRModel-MAR-WILDFIRES Modifi'!V:V, AA985)=0, "Missing", "")</f>
        <v/>
      </c>
    </row>
    <row r="986" spans="1:28" hidden="1" x14ac:dyDescent="0.3">
      <c r="A986" s="24">
        <v>2401075000</v>
      </c>
      <c r="B986" s="40">
        <v>24033</v>
      </c>
      <c r="C986" s="25"/>
      <c r="D986" s="25"/>
      <c r="E986" s="25"/>
      <c r="F986" s="25"/>
      <c r="G986" s="25" t="s">
        <v>12</v>
      </c>
      <c r="H986" s="25">
        <v>0.47259285425910003</v>
      </c>
      <c r="I986" s="25">
        <v>153</v>
      </c>
      <c r="J986" s="25">
        <v>3.0888421847000001E-3</v>
      </c>
      <c r="K986" s="25">
        <v>10472</v>
      </c>
      <c r="L986" s="26">
        <v>27670</v>
      </c>
      <c r="M986" s="24">
        <v>2401075000</v>
      </c>
      <c r="N986" s="25">
        <v>24033</v>
      </c>
      <c r="O986" s="25"/>
      <c r="P986" s="25"/>
      <c r="Q986" s="25"/>
      <c r="R986" s="25"/>
      <c r="S986" s="25" t="s">
        <v>12</v>
      </c>
      <c r="T986" s="25">
        <v>1.1089883839991099</v>
      </c>
      <c r="U986" s="25">
        <v>365</v>
      </c>
      <c r="V986" s="25">
        <v>3.0383243397236002E-3</v>
      </c>
      <c r="W986" s="25">
        <v>10472</v>
      </c>
      <c r="X986" s="27">
        <v>27670</v>
      </c>
      <c r="Y986" s="28">
        <f t="shared" si="30"/>
        <v>2.7852791149726589E-3</v>
      </c>
      <c r="AA986" t="str">
        <f t="shared" si="31"/>
        <v>2401075000-24033-VOC</v>
      </c>
      <c r="AB986" t="str">
        <f>IF(COUNTIF('NP-NRModel-MAR-WILDFIRES Modifi'!V:V, AA986)=0, "Missing", "")</f>
        <v/>
      </c>
    </row>
    <row r="987" spans="1:28" hidden="1" x14ac:dyDescent="0.3">
      <c r="A987" s="24">
        <v>2401075000</v>
      </c>
      <c r="B987" s="40">
        <v>51013</v>
      </c>
      <c r="C987" s="25"/>
      <c r="D987" s="25"/>
      <c r="E987" s="25"/>
      <c r="F987" s="25"/>
      <c r="G987" s="25" t="s">
        <v>12</v>
      </c>
      <c r="H987" s="25">
        <v>6.5483560878190697E-2</v>
      </c>
      <c r="I987" s="25">
        <v>153</v>
      </c>
      <c r="J987" s="25">
        <v>4.2799712992281502E-4</v>
      </c>
      <c r="K987" s="25">
        <v>10472</v>
      </c>
      <c r="L987" s="26">
        <v>65238</v>
      </c>
      <c r="M987" s="24">
        <v>2401075000</v>
      </c>
      <c r="N987" s="25">
        <v>51013</v>
      </c>
      <c r="O987" s="25"/>
      <c r="P987" s="25"/>
      <c r="Q987" s="25"/>
      <c r="R987" s="25"/>
      <c r="S987" s="25" t="s">
        <v>12</v>
      </c>
      <c r="T987" s="25">
        <v>0.15366399999987701</v>
      </c>
      <c r="U987" s="25">
        <v>365</v>
      </c>
      <c r="V987" s="25">
        <v>4.20997260273637E-4</v>
      </c>
      <c r="W987" s="25">
        <v>10472</v>
      </c>
      <c r="X987" s="27">
        <v>65238</v>
      </c>
      <c r="Y987" s="28">
        <f t="shared" si="30"/>
        <v>2.7852791149726519E-3</v>
      </c>
      <c r="AA987" t="str">
        <f t="shared" si="31"/>
        <v>2401075000-51013-VOC</v>
      </c>
      <c r="AB987" t="str">
        <f>IF(COUNTIF('NP-NRModel-MAR-WILDFIRES Modifi'!V:V, AA987)=0, "Missing", "")</f>
        <v/>
      </c>
    </row>
    <row r="988" spans="1:28" hidden="1" x14ac:dyDescent="0.3">
      <c r="A988" s="24">
        <v>2401075000</v>
      </c>
      <c r="B988" s="40">
        <v>51059</v>
      </c>
      <c r="C988" s="25"/>
      <c r="D988" s="25"/>
      <c r="E988" s="25"/>
      <c r="F988" s="25"/>
      <c r="G988" s="25" t="s">
        <v>12</v>
      </c>
      <c r="H988" s="25">
        <v>7.0160958083775496E-2</v>
      </c>
      <c r="I988" s="25">
        <v>153</v>
      </c>
      <c r="J988" s="25">
        <v>4.5856835348872897E-4</v>
      </c>
      <c r="K988" s="25">
        <v>10472</v>
      </c>
      <c r="L988" s="26">
        <v>65747</v>
      </c>
      <c r="M988" s="24">
        <v>2401075000</v>
      </c>
      <c r="N988" s="25">
        <v>51059</v>
      </c>
      <c r="O988" s="25"/>
      <c r="P988" s="25"/>
      <c r="Q988" s="25"/>
      <c r="R988" s="25"/>
      <c r="S988" s="25" t="s">
        <v>12</v>
      </c>
      <c r="T988" s="25">
        <v>0.164639999999868</v>
      </c>
      <c r="U988" s="25">
        <v>365</v>
      </c>
      <c r="V988" s="25">
        <v>4.5106849315032499E-4</v>
      </c>
      <c r="W988" s="25">
        <v>10472</v>
      </c>
      <c r="X988" s="27">
        <v>65747</v>
      </c>
      <c r="Y988" s="28">
        <f t="shared" si="30"/>
        <v>2.7852791149726472E-3</v>
      </c>
      <c r="AA988" t="str">
        <f t="shared" si="31"/>
        <v>2401075000-51059-VOC</v>
      </c>
      <c r="AB988" t="str">
        <f>IF(COUNTIF('NP-NRModel-MAR-WILDFIRES Modifi'!V:V, AA988)=0, "Missing", "")</f>
        <v/>
      </c>
    </row>
    <row r="989" spans="1:28" hidden="1" x14ac:dyDescent="0.3">
      <c r="A989" s="24">
        <v>2401075000</v>
      </c>
      <c r="B989" s="40">
        <v>51107</v>
      </c>
      <c r="C989" s="25"/>
      <c r="D989" s="25"/>
      <c r="E989" s="25"/>
      <c r="F989" s="25"/>
      <c r="G989" s="25" t="s">
        <v>12</v>
      </c>
      <c r="H989" s="25">
        <v>4.6773972055850297E-3</v>
      </c>
      <c r="I989" s="25">
        <v>153</v>
      </c>
      <c r="J989" s="29">
        <v>3.05712235659152E-5</v>
      </c>
      <c r="K989" s="25">
        <v>10472</v>
      </c>
      <c r="L989" s="26">
        <v>66315</v>
      </c>
      <c r="M989" s="24">
        <v>2401075000</v>
      </c>
      <c r="N989" s="25">
        <v>51107</v>
      </c>
      <c r="O989" s="25"/>
      <c r="P989" s="25"/>
      <c r="Q989" s="25"/>
      <c r="R989" s="25"/>
      <c r="S989" s="25" t="s">
        <v>12</v>
      </c>
      <c r="T989" s="25">
        <v>1.0975999999991199E-2</v>
      </c>
      <c r="U989" s="25">
        <v>365</v>
      </c>
      <c r="V989" s="29">
        <v>3.0071232876688199E-5</v>
      </c>
      <c r="W989" s="25">
        <v>10472</v>
      </c>
      <c r="X989" s="27">
        <v>66315</v>
      </c>
      <c r="Y989" s="28">
        <f t="shared" si="30"/>
        <v>2.7852791149726415E-3</v>
      </c>
      <c r="AA989" t="str">
        <f t="shared" si="31"/>
        <v>2401075000-51107-VOC</v>
      </c>
      <c r="AB989" t="str">
        <f>IF(COUNTIF('NP-NRModel-MAR-WILDFIRES Modifi'!V:V, AA989)=0, "Missing", "")</f>
        <v/>
      </c>
    </row>
    <row r="990" spans="1:28" hidden="1" x14ac:dyDescent="0.3">
      <c r="A990" s="24">
        <v>2401075000</v>
      </c>
      <c r="B990" s="40">
        <v>51683</v>
      </c>
      <c r="C990" s="25"/>
      <c r="D990" s="25"/>
      <c r="E990" s="25"/>
      <c r="F990" s="25"/>
      <c r="G990" s="25" t="s">
        <v>12</v>
      </c>
      <c r="H990" s="25">
        <v>0.81386711377179499</v>
      </c>
      <c r="I990" s="25">
        <v>153</v>
      </c>
      <c r="J990" s="25">
        <v>5.3193929004692504E-3</v>
      </c>
      <c r="K990" s="25">
        <v>10472</v>
      </c>
      <c r="L990" s="26">
        <v>67772</v>
      </c>
      <c r="M990" s="24">
        <v>2401075000</v>
      </c>
      <c r="N990" s="25">
        <v>51683</v>
      </c>
      <c r="O990" s="25"/>
      <c r="P990" s="25"/>
      <c r="Q990" s="25"/>
      <c r="R990" s="25"/>
      <c r="S990" s="25" t="s">
        <v>12</v>
      </c>
      <c r="T990" s="25">
        <v>1.9098239999984701</v>
      </c>
      <c r="U990" s="25">
        <v>365</v>
      </c>
      <c r="V990" s="25">
        <v>5.2323945205437596E-3</v>
      </c>
      <c r="W990" s="25">
        <v>10472</v>
      </c>
      <c r="X990" s="27">
        <v>67772</v>
      </c>
      <c r="Y990" s="28">
        <f t="shared" si="30"/>
        <v>2.7852791149726424E-3</v>
      </c>
      <c r="AA990" t="str">
        <f t="shared" si="31"/>
        <v>2401075000-51683-VOC</v>
      </c>
      <c r="AB990" t="str">
        <f>IF(COUNTIF('NP-NRModel-MAR-WILDFIRES Modifi'!V:V, AA990)=0, "Missing", "")</f>
        <v/>
      </c>
    </row>
    <row r="991" spans="1:28" hidden="1" x14ac:dyDescent="0.3">
      <c r="A991" s="24">
        <v>2401080000</v>
      </c>
      <c r="B991" s="40">
        <v>24009</v>
      </c>
      <c r="C991" s="25"/>
      <c r="D991" s="25"/>
      <c r="E991" s="25"/>
      <c r="F991" s="25"/>
      <c r="G991" s="25" t="s">
        <v>12</v>
      </c>
      <c r="H991" s="25">
        <v>0.23046055766547999</v>
      </c>
      <c r="I991" s="25">
        <v>153</v>
      </c>
      <c r="J991" s="25">
        <v>1.5062781546763401E-3</v>
      </c>
      <c r="K991" s="25">
        <v>10472</v>
      </c>
      <c r="L991" s="26">
        <v>27358</v>
      </c>
      <c r="M991" s="24">
        <v>2401080000</v>
      </c>
      <c r="N991" s="25">
        <v>24009</v>
      </c>
      <c r="O991" s="25"/>
      <c r="P991" s="25"/>
      <c r="Q991" s="25"/>
      <c r="R991" s="25"/>
      <c r="S991" s="25" t="s">
        <v>12</v>
      </c>
      <c r="T991" s="25">
        <v>0.55078970599955601</v>
      </c>
      <c r="U991" s="25">
        <v>365</v>
      </c>
      <c r="V991" s="25">
        <v>1.5090128931494701E-3</v>
      </c>
      <c r="W991" s="25">
        <v>10472</v>
      </c>
      <c r="X991" s="27">
        <v>27358</v>
      </c>
      <c r="Y991" s="28">
        <f t="shared" si="30"/>
        <v>2.7347609046955469E-3</v>
      </c>
      <c r="AA991" t="str">
        <f t="shared" si="31"/>
        <v>2401080000-24009-VOC</v>
      </c>
      <c r="AB991" t="str">
        <f>IF(COUNTIF('NP-NRModel-MAR-WILDFIRES Modifi'!V:V, AA991)=0, "Missing", "")</f>
        <v/>
      </c>
    </row>
    <row r="992" spans="1:28" hidden="1" x14ac:dyDescent="0.3">
      <c r="A992" s="24">
        <v>2401080000</v>
      </c>
      <c r="B992" s="40">
        <v>24031</v>
      </c>
      <c r="C992" s="25"/>
      <c r="D992" s="25"/>
      <c r="E992" s="25"/>
      <c r="F992" s="25"/>
      <c r="G992" s="25" t="s">
        <v>12</v>
      </c>
      <c r="H992" s="25">
        <v>0.23046055766547999</v>
      </c>
      <c r="I992" s="25">
        <v>153</v>
      </c>
      <c r="J992" s="25">
        <v>1.5062781546763401E-3</v>
      </c>
      <c r="K992" s="25">
        <v>10472</v>
      </c>
      <c r="L992" s="26">
        <v>27641</v>
      </c>
      <c r="M992" s="24">
        <v>2401080000</v>
      </c>
      <c r="N992" s="25">
        <v>24031</v>
      </c>
      <c r="O992" s="25"/>
      <c r="P992" s="25"/>
      <c r="Q992" s="25"/>
      <c r="R992" s="25"/>
      <c r="S992" s="25" t="s">
        <v>12</v>
      </c>
      <c r="T992" s="25">
        <v>0.55078970599955701</v>
      </c>
      <c r="U992" s="25">
        <v>365</v>
      </c>
      <c r="V992" s="25">
        <v>1.5090128931494701E-3</v>
      </c>
      <c r="W992" s="25">
        <v>10472</v>
      </c>
      <c r="X992" s="27">
        <v>27641</v>
      </c>
      <c r="Y992" s="28">
        <f t="shared" si="30"/>
        <v>2.7347609046955421E-3</v>
      </c>
      <c r="AA992" t="str">
        <f t="shared" si="31"/>
        <v>2401080000-24031-VOC</v>
      </c>
      <c r="AB992" t="str">
        <f>IF(COUNTIF('NP-NRModel-MAR-WILDFIRES Modifi'!V:V, AA992)=0, "Missing", "")</f>
        <v/>
      </c>
    </row>
    <row r="993" spans="1:28" hidden="1" x14ac:dyDescent="0.3">
      <c r="A993" s="24">
        <v>2401080000</v>
      </c>
      <c r="B993" s="40">
        <v>51013</v>
      </c>
      <c r="C993" s="25"/>
      <c r="D993" s="25"/>
      <c r="E993" s="25"/>
      <c r="F993" s="25"/>
      <c r="G993" s="25" t="s">
        <v>12</v>
      </c>
      <c r="H993" s="25">
        <v>0.78064293403140095</v>
      </c>
      <c r="I993" s="25">
        <v>153</v>
      </c>
      <c r="J993" s="25">
        <v>5.10224139889804E-3</v>
      </c>
      <c r="K993" s="25">
        <v>10472</v>
      </c>
      <c r="L993" s="26">
        <v>65239</v>
      </c>
      <c r="M993" s="24">
        <v>2401080000</v>
      </c>
      <c r="N993" s="25">
        <v>51013</v>
      </c>
      <c r="O993" s="25"/>
      <c r="P993" s="25"/>
      <c r="Q993" s="25"/>
      <c r="R993" s="25"/>
      <c r="S993" s="25" t="s">
        <v>12</v>
      </c>
      <c r="T993" s="25">
        <v>1.8656992609985099</v>
      </c>
      <c r="U993" s="25">
        <v>365</v>
      </c>
      <c r="V993" s="25">
        <v>5.1115048246534603E-3</v>
      </c>
      <c r="W993" s="25">
        <v>10472</v>
      </c>
      <c r="X993" s="27">
        <v>65239</v>
      </c>
      <c r="Y993" s="28">
        <f t="shared" si="30"/>
        <v>2.7347609046955157E-3</v>
      </c>
      <c r="AA993" t="str">
        <f t="shared" si="31"/>
        <v>2401080000-51013-VOC</v>
      </c>
      <c r="AB993" t="str">
        <f>IF(COUNTIF('NP-NRModel-MAR-WILDFIRES Modifi'!V:V, AA993)=0, "Missing", "")</f>
        <v/>
      </c>
    </row>
    <row r="994" spans="1:28" hidden="1" x14ac:dyDescent="0.3">
      <c r="A994" s="24">
        <v>2401080000</v>
      </c>
      <c r="B994" s="40">
        <v>51059</v>
      </c>
      <c r="C994" s="25"/>
      <c r="D994" s="25"/>
      <c r="E994" s="25"/>
      <c r="F994" s="25"/>
      <c r="G994" s="25" t="s">
        <v>12</v>
      </c>
      <c r="H994" s="25">
        <v>5.2042862380338402E-2</v>
      </c>
      <c r="I994" s="25">
        <v>153</v>
      </c>
      <c r="J994" s="25">
        <v>3.4014942732247302E-4</v>
      </c>
      <c r="K994" s="25">
        <v>10472</v>
      </c>
      <c r="L994" s="26">
        <v>65748</v>
      </c>
      <c r="M994" s="24">
        <v>2401080000</v>
      </c>
      <c r="N994" s="25">
        <v>51059</v>
      </c>
      <c r="O994" s="25"/>
      <c r="P994" s="25"/>
      <c r="Q994" s="25"/>
      <c r="R994" s="25"/>
      <c r="S994" s="25" t="s">
        <v>12</v>
      </c>
      <c r="T994" s="25">
        <v>0.1243799509999</v>
      </c>
      <c r="U994" s="25">
        <v>365</v>
      </c>
      <c r="V994" s="25">
        <v>3.4076698904082401E-4</v>
      </c>
      <c r="W994" s="25">
        <v>10472</v>
      </c>
      <c r="X994" s="27">
        <v>65748</v>
      </c>
      <c r="Y994" s="28">
        <f t="shared" si="30"/>
        <v>2.7347609046955365E-3</v>
      </c>
      <c r="AA994" t="str">
        <f t="shared" si="31"/>
        <v>2401080000-51059-VOC</v>
      </c>
      <c r="AB994" t="str">
        <f>IF(COUNTIF('NP-NRModel-MAR-WILDFIRES Modifi'!V:V, AA994)=0, "Missing", "")</f>
        <v/>
      </c>
    </row>
    <row r="995" spans="1:28" hidden="1" x14ac:dyDescent="0.3">
      <c r="A995" s="24">
        <v>2401080000</v>
      </c>
      <c r="B995" s="40">
        <v>51153</v>
      </c>
      <c r="C995" s="25"/>
      <c r="D995" s="25"/>
      <c r="E995" s="25"/>
      <c r="F995" s="25"/>
      <c r="G995" s="25" t="s">
        <v>12</v>
      </c>
      <c r="H995" s="25">
        <v>5.2042862380338201E-2</v>
      </c>
      <c r="I995" s="25">
        <v>153</v>
      </c>
      <c r="J995" s="25">
        <v>3.4014942732247199E-4</v>
      </c>
      <c r="K995" s="25">
        <v>10472</v>
      </c>
      <c r="L995" s="26">
        <v>66791</v>
      </c>
      <c r="M995" s="24">
        <v>2401080000</v>
      </c>
      <c r="N995" s="25">
        <v>51153</v>
      </c>
      <c r="O995" s="25"/>
      <c r="P995" s="25"/>
      <c r="Q995" s="25"/>
      <c r="R995" s="25"/>
      <c r="S995" s="25" t="s">
        <v>12</v>
      </c>
      <c r="T995" s="25">
        <v>0.1243799509999</v>
      </c>
      <c r="U995" s="25">
        <v>365</v>
      </c>
      <c r="V995" s="25">
        <v>3.4076698904082401E-4</v>
      </c>
      <c r="W995" s="25">
        <v>10472</v>
      </c>
      <c r="X995" s="27">
        <v>66791</v>
      </c>
      <c r="Y995" s="28">
        <f t="shared" si="30"/>
        <v>2.7347609046955283E-3</v>
      </c>
      <c r="AA995" t="str">
        <f t="shared" si="31"/>
        <v>2401080000-51153-VOC</v>
      </c>
      <c r="AB995" t="str">
        <f>IF(COUNTIF('NP-NRModel-MAR-WILDFIRES Modifi'!V:V, AA995)=0, "Missing", "")</f>
        <v/>
      </c>
    </row>
    <row r="996" spans="1:28" hidden="1" x14ac:dyDescent="0.3">
      <c r="A996" s="24">
        <v>2401085000</v>
      </c>
      <c r="B996" s="40">
        <v>51107</v>
      </c>
      <c r="C996" s="25"/>
      <c r="D996" s="25"/>
      <c r="E996" s="25"/>
      <c r="F996" s="25"/>
      <c r="G996" s="25" t="s">
        <v>12</v>
      </c>
      <c r="H996" s="25">
        <v>6.9593188712518503E-2</v>
      </c>
      <c r="I996" s="25">
        <v>153</v>
      </c>
      <c r="J996" s="25">
        <v>4.5485744256548E-4</v>
      </c>
      <c r="K996" s="25">
        <v>10472</v>
      </c>
      <c r="L996" s="26">
        <v>66316</v>
      </c>
      <c r="M996" s="24">
        <v>2401085000</v>
      </c>
      <c r="N996" s="25">
        <v>51107</v>
      </c>
      <c r="O996" s="25"/>
      <c r="P996" s="25"/>
      <c r="Q996" s="25"/>
      <c r="R996" s="25"/>
      <c r="S996" s="25" t="s">
        <v>12</v>
      </c>
      <c r="T996" s="25">
        <v>0.16330766999986901</v>
      </c>
      <c r="U996" s="25">
        <v>365</v>
      </c>
      <c r="V996" s="25">
        <v>4.4741827397224403E-4</v>
      </c>
      <c r="W996" s="25">
        <v>10472</v>
      </c>
      <c r="X996" s="27">
        <v>66316</v>
      </c>
      <c r="Y996" s="28">
        <f t="shared" si="30"/>
        <v>2.7852791149726454E-3</v>
      </c>
      <c r="AA996" t="str">
        <f t="shared" si="31"/>
        <v>2401085000-51107-VOC</v>
      </c>
      <c r="AB996" t="str">
        <f>IF(COUNTIF('NP-NRModel-MAR-WILDFIRES Modifi'!V:V, AA996)=0, "Missing", "")</f>
        <v/>
      </c>
    </row>
    <row r="997" spans="1:28" hidden="1" x14ac:dyDescent="0.3">
      <c r="A997" s="24">
        <v>2401090000</v>
      </c>
      <c r="B997" s="40">
        <v>24009</v>
      </c>
      <c r="C997" s="25"/>
      <c r="D997" s="25"/>
      <c r="E997" s="25"/>
      <c r="F997" s="25"/>
      <c r="G997" s="25" t="s">
        <v>12</v>
      </c>
      <c r="H997" s="25">
        <v>0.10529873875217401</v>
      </c>
      <c r="I997" s="25">
        <v>153</v>
      </c>
      <c r="J997" s="25">
        <v>6.8822705066780504E-4</v>
      </c>
      <c r="K997" s="25">
        <v>10472</v>
      </c>
      <c r="L997" s="26">
        <v>27359</v>
      </c>
      <c r="M997" s="24">
        <v>2401090000</v>
      </c>
      <c r="N997" s="25">
        <v>24009</v>
      </c>
      <c r="O997" s="25"/>
      <c r="P997" s="25"/>
      <c r="Q997" s="25"/>
      <c r="R997" s="25"/>
      <c r="S997" s="25" t="s">
        <v>12</v>
      </c>
      <c r="T997" s="25">
        <v>0.25077069299979798</v>
      </c>
      <c r="U997" s="25">
        <v>365</v>
      </c>
      <c r="V997" s="25">
        <v>6.8704299451999599E-4</v>
      </c>
      <c r="W997" s="25">
        <v>10472</v>
      </c>
      <c r="X997" s="27">
        <v>27359</v>
      </c>
      <c r="Y997" s="28">
        <f t="shared" si="30"/>
        <v>2.7444476961602507E-3</v>
      </c>
      <c r="AA997" t="str">
        <f t="shared" si="31"/>
        <v>2401090000-24009-VOC</v>
      </c>
      <c r="AB997" t="str">
        <f>IF(COUNTIF('NP-NRModel-MAR-WILDFIRES Modifi'!V:V, AA997)=0, "Missing", "")</f>
        <v/>
      </c>
    </row>
    <row r="998" spans="1:28" hidden="1" x14ac:dyDescent="0.3">
      <c r="A998" s="24">
        <v>2401090000</v>
      </c>
      <c r="B998" s="40">
        <v>24021</v>
      </c>
      <c r="C998" s="25"/>
      <c r="D998" s="25"/>
      <c r="E998" s="25"/>
      <c r="F998" s="25"/>
      <c r="G998" s="25" t="s">
        <v>12</v>
      </c>
      <c r="H998" s="25">
        <v>1.06718491239934</v>
      </c>
      <c r="I998" s="25">
        <v>153</v>
      </c>
      <c r="J998" s="25">
        <v>6.9750647869238199E-3</v>
      </c>
      <c r="K998" s="25">
        <v>10472</v>
      </c>
      <c r="L998" s="26">
        <v>27510</v>
      </c>
      <c r="M998" s="24">
        <v>2401090000</v>
      </c>
      <c r="N998" s="25">
        <v>24021</v>
      </c>
      <c r="O998" s="25"/>
      <c r="P998" s="25"/>
      <c r="Q998" s="25"/>
      <c r="R998" s="25"/>
      <c r="S998" s="25" t="s">
        <v>12</v>
      </c>
      <c r="T998" s="25">
        <v>2.5415185709979502</v>
      </c>
      <c r="U998" s="25">
        <v>365</v>
      </c>
      <c r="V998" s="25">
        <v>6.9630645780766002E-3</v>
      </c>
      <c r="W998" s="25">
        <v>10472</v>
      </c>
      <c r="X998" s="27">
        <v>27510</v>
      </c>
      <c r="Y998" s="28">
        <f t="shared" si="30"/>
        <v>2.744447696160252E-3</v>
      </c>
      <c r="AA998" t="str">
        <f t="shared" si="31"/>
        <v>2401090000-24021-VOC</v>
      </c>
      <c r="AB998" t="str">
        <f>IF(COUNTIF('NP-NRModel-MAR-WILDFIRES Modifi'!V:V, AA998)=0, "Missing", "")</f>
        <v/>
      </c>
    </row>
    <row r="999" spans="1:28" hidden="1" x14ac:dyDescent="0.3">
      <c r="A999" s="24">
        <v>2401090000</v>
      </c>
      <c r="B999" s="40">
        <v>24031</v>
      </c>
      <c r="C999" s="25"/>
      <c r="D999" s="25"/>
      <c r="E999" s="25"/>
      <c r="F999" s="25"/>
      <c r="G999" s="25" t="s">
        <v>12</v>
      </c>
      <c r="H999" s="25">
        <v>1.8514041287013401</v>
      </c>
      <c r="I999" s="25">
        <v>153</v>
      </c>
      <c r="J999" s="25">
        <v>1.21006805797473E-2</v>
      </c>
      <c r="K999" s="25">
        <v>10472</v>
      </c>
      <c r="L999" s="26">
        <v>27642</v>
      </c>
      <c r="M999" s="24">
        <v>2401090000</v>
      </c>
      <c r="N999" s="25">
        <v>24031</v>
      </c>
      <c r="O999" s="25"/>
      <c r="P999" s="25"/>
      <c r="Q999" s="25"/>
      <c r="R999" s="25"/>
      <c r="S999" s="25" t="s">
        <v>12</v>
      </c>
      <c r="T999" s="25">
        <v>4.40914964299649</v>
      </c>
      <c r="U999" s="25">
        <v>365</v>
      </c>
      <c r="V999" s="25">
        <v>1.2079862035606801E-2</v>
      </c>
      <c r="W999" s="25">
        <v>10472</v>
      </c>
      <c r="X999" s="27">
        <v>27642</v>
      </c>
      <c r="Y999" s="28">
        <f t="shared" si="30"/>
        <v>2.7444476961602034E-3</v>
      </c>
      <c r="AA999" t="str">
        <f t="shared" si="31"/>
        <v>2401090000-24031-VOC</v>
      </c>
      <c r="AB999" t="str">
        <f>IF(COUNTIF('NP-NRModel-MAR-WILDFIRES Modifi'!V:V, AA999)=0, "Missing", "")</f>
        <v/>
      </c>
    </row>
    <row r="1000" spans="1:28" hidden="1" x14ac:dyDescent="0.3">
      <c r="A1000" s="24">
        <v>2401090000</v>
      </c>
      <c r="B1000" s="40">
        <v>24033</v>
      </c>
      <c r="C1000" s="25"/>
      <c r="D1000" s="25"/>
      <c r="E1000" s="25"/>
      <c r="F1000" s="25"/>
      <c r="G1000" s="25" t="s">
        <v>12</v>
      </c>
      <c r="H1000" s="25">
        <v>2.1424545591648498</v>
      </c>
      <c r="I1000" s="25">
        <v>153</v>
      </c>
      <c r="J1000" s="25">
        <v>1.4002970974933601E-2</v>
      </c>
      <c r="K1000" s="25">
        <v>10472</v>
      </c>
      <c r="L1000" s="26">
        <v>27671</v>
      </c>
      <c r="M1000" s="24">
        <v>2401090000</v>
      </c>
      <c r="N1000" s="25">
        <v>24033</v>
      </c>
      <c r="O1000" s="25"/>
      <c r="P1000" s="25"/>
      <c r="Q1000" s="25"/>
      <c r="R1000" s="25"/>
      <c r="S1000" s="25" t="s">
        <v>12</v>
      </c>
      <c r="T1000" s="25">
        <v>5.1022910709959204</v>
      </c>
      <c r="U1000" s="25">
        <v>365</v>
      </c>
      <c r="V1000" s="25">
        <v>1.39788796465641E-2</v>
      </c>
      <c r="W1000" s="25">
        <v>10472</v>
      </c>
      <c r="X1000" s="27">
        <v>27671</v>
      </c>
      <c r="Y1000" s="28">
        <f t="shared" si="30"/>
        <v>2.7444476961602173E-3</v>
      </c>
      <c r="AA1000" t="str">
        <f t="shared" si="31"/>
        <v>2401090000-24033-VOC</v>
      </c>
      <c r="AB1000" t="str">
        <f>IF(COUNTIF('NP-NRModel-MAR-WILDFIRES Modifi'!V:V, AA1000)=0, "Missing", "")</f>
        <v/>
      </c>
    </row>
    <row r="1001" spans="1:28" hidden="1" x14ac:dyDescent="0.3">
      <c r="A1001" s="24">
        <v>2401090000</v>
      </c>
      <c r="B1001" s="40">
        <v>51013</v>
      </c>
      <c r="C1001" s="25"/>
      <c r="D1001" s="25"/>
      <c r="E1001" s="25"/>
      <c r="F1001" s="25"/>
      <c r="G1001" s="25" t="s">
        <v>12</v>
      </c>
      <c r="H1001" s="25">
        <v>2.0672901207032002</v>
      </c>
      <c r="I1001" s="25">
        <v>153</v>
      </c>
      <c r="J1001" s="25">
        <v>1.3511700135315E-2</v>
      </c>
      <c r="K1001" s="25">
        <v>10472</v>
      </c>
      <c r="L1001" s="26">
        <v>65240</v>
      </c>
      <c r="M1001" s="24">
        <v>2401090000</v>
      </c>
      <c r="N1001" s="25">
        <v>51013</v>
      </c>
      <c r="O1001" s="25"/>
      <c r="P1001" s="25"/>
      <c r="Q1001" s="25"/>
      <c r="R1001" s="25"/>
      <c r="S1001" s="25" t="s">
        <v>12</v>
      </c>
      <c r="T1001" s="25">
        <v>4.9232857139960702</v>
      </c>
      <c r="U1001" s="25">
        <v>365</v>
      </c>
      <c r="V1001" s="25">
        <v>1.34884540109481E-2</v>
      </c>
      <c r="W1001" s="25">
        <v>10472</v>
      </c>
      <c r="X1001" s="27">
        <v>65240</v>
      </c>
      <c r="Y1001" s="28">
        <f t="shared" si="30"/>
        <v>2.7444476961602121E-3</v>
      </c>
      <c r="AA1001" t="str">
        <f t="shared" si="31"/>
        <v>2401090000-51013-VOC</v>
      </c>
      <c r="AB1001" t="str">
        <f>IF(COUNTIF('NP-NRModel-MAR-WILDFIRES Modifi'!V:V, AA1001)=0, "Missing", "")</f>
        <v/>
      </c>
    </row>
    <row r="1002" spans="1:28" hidden="1" x14ac:dyDescent="0.3">
      <c r="A1002" s="24">
        <v>2401090000</v>
      </c>
      <c r="B1002" s="40">
        <v>51059</v>
      </c>
      <c r="C1002" s="25"/>
      <c r="D1002" s="25"/>
      <c r="E1002" s="25"/>
      <c r="F1002" s="25"/>
      <c r="G1002" s="25" t="s">
        <v>12</v>
      </c>
      <c r="H1002" s="25">
        <v>9.9761759766506106</v>
      </c>
      <c r="I1002" s="25">
        <v>153</v>
      </c>
      <c r="J1002" s="25">
        <v>6.5203764553271898E-2</v>
      </c>
      <c r="K1002" s="25">
        <v>10472</v>
      </c>
      <c r="L1002" s="26">
        <v>65749</v>
      </c>
      <c r="M1002" s="24">
        <v>2401090000</v>
      </c>
      <c r="N1002" s="25">
        <v>51059</v>
      </c>
      <c r="O1002" s="25"/>
      <c r="P1002" s="25"/>
      <c r="Q1002" s="25"/>
      <c r="R1002" s="25"/>
      <c r="S1002" s="25" t="s">
        <v>12</v>
      </c>
      <c r="T1002" s="25">
        <v>23.7584285699809</v>
      </c>
      <c r="U1002" s="25">
        <v>365</v>
      </c>
      <c r="V1002" s="25">
        <v>6.5091585123235401E-2</v>
      </c>
      <c r="W1002" s="25">
        <v>10472</v>
      </c>
      <c r="X1002" s="27">
        <v>65749</v>
      </c>
      <c r="Y1002" s="28">
        <f t="shared" si="30"/>
        <v>2.7444476961602481E-3</v>
      </c>
      <c r="AA1002" t="str">
        <f t="shared" si="31"/>
        <v>2401090000-51059-VOC</v>
      </c>
      <c r="AB1002" t="str">
        <f>IF(COUNTIF('NP-NRModel-MAR-WILDFIRES Modifi'!V:V, AA1002)=0, "Missing", "")</f>
        <v/>
      </c>
    </row>
    <row r="1003" spans="1:28" hidden="1" x14ac:dyDescent="0.3">
      <c r="A1003" s="24">
        <v>2401090000</v>
      </c>
      <c r="B1003" s="40">
        <v>51107</v>
      </c>
      <c r="C1003" s="25"/>
      <c r="D1003" s="25"/>
      <c r="E1003" s="25"/>
      <c r="F1003" s="25"/>
      <c r="G1003" s="25" t="s">
        <v>12</v>
      </c>
      <c r="H1003" s="25">
        <v>5.5842567164144796</v>
      </c>
      <c r="I1003" s="25">
        <v>153</v>
      </c>
      <c r="J1003" s="25">
        <v>3.6498409911205801E-2</v>
      </c>
      <c r="K1003" s="25">
        <v>10472</v>
      </c>
      <c r="L1003" s="26">
        <v>66317</v>
      </c>
      <c r="M1003" s="24">
        <v>2401090000</v>
      </c>
      <c r="N1003" s="25">
        <v>51107</v>
      </c>
      <c r="O1003" s="25"/>
      <c r="P1003" s="25"/>
      <c r="Q1003" s="25"/>
      <c r="R1003" s="25"/>
      <c r="S1003" s="25" t="s">
        <v>12</v>
      </c>
      <c r="T1003" s="25">
        <v>13.2989999999894</v>
      </c>
      <c r="U1003" s="25">
        <v>365</v>
      </c>
      <c r="V1003" s="25">
        <v>3.6435616438327101E-2</v>
      </c>
      <c r="W1003" s="25">
        <v>10472</v>
      </c>
      <c r="X1003" s="27">
        <v>66317</v>
      </c>
      <c r="Y1003" s="28">
        <f t="shared" si="30"/>
        <v>2.7444476961602294E-3</v>
      </c>
      <c r="AA1003" t="str">
        <f t="shared" si="31"/>
        <v>2401090000-51107-VOC</v>
      </c>
      <c r="AB1003" t="str">
        <f>IF(COUNTIF('NP-NRModel-MAR-WILDFIRES Modifi'!V:V, AA1003)=0, "Missing", "")</f>
        <v/>
      </c>
    </row>
    <row r="1004" spans="1:28" hidden="1" x14ac:dyDescent="0.3">
      <c r="A1004" s="24">
        <v>2401090000</v>
      </c>
      <c r="B1004" s="40">
        <v>51153</v>
      </c>
      <c r="C1004" s="25"/>
      <c r="D1004" s="25"/>
      <c r="E1004" s="25"/>
      <c r="F1004" s="25"/>
      <c r="G1004" s="25" t="s">
        <v>12</v>
      </c>
      <c r="H1004" s="25">
        <v>2.3374960908522899</v>
      </c>
      <c r="I1004" s="25">
        <v>153</v>
      </c>
      <c r="J1004" s="25">
        <v>1.52777522277927E-2</v>
      </c>
      <c r="K1004" s="25">
        <v>10472</v>
      </c>
      <c r="L1004" s="26">
        <v>66792</v>
      </c>
      <c r="M1004" s="24">
        <v>2401090000</v>
      </c>
      <c r="N1004" s="25">
        <v>51153</v>
      </c>
      <c r="O1004" s="25"/>
      <c r="P1004" s="25"/>
      <c r="Q1004" s="25"/>
      <c r="R1004" s="25"/>
      <c r="S1004" s="25" t="s">
        <v>12</v>
      </c>
      <c r="T1004" s="25">
        <v>5.5667857139955501</v>
      </c>
      <c r="U1004" s="25">
        <v>365</v>
      </c>
      <c r="V1004" s="25">
        <v>1.52514677095768E-2</v>
      </c>
      <c r="W1004" s="25">
        <v>10472</v>
      </c>
      <c r="X1004" s="27">
        <v>66792</v>
      </c>
      <c r="Y1004" s="28">
        <f t="shared" si="30"/>
        <v>2.7444476961602177E-3</v>
      </c>
      <c r="AA1004" t="str">
        <f t="shared" si="31"/>
        <v>2401090000-51153-VOC</v>
      </c>
      <c r="AB1004" t="str">
        <f>IF(COUNTIF('NP-NRModel-MAR-WILDFIRES Modifi'!V:V, AA1004)=0, "Missing", "")</f>
        <v/>
      </c>
    </row>
    <row r="1005" spans="1:28" hidden="1" x14ac:dyDescent="0.3">
      <c r="A1005" s="24">
        <v>2401090000</v>
      </c>
      <c r="B1005" s="40">
        <v>51510</v>
      </c>
      <c r="C1005" s="25"/>
      <c r="D1005" s="25"/>
      <c r="E1005" s="25"/>
      <c r="F1005" s="25"/>
      <c r="G1005" s="25" t="s">
        <v>12</v>
      </c>
      <c r="H1005" s="25">
        <v>0.68623738438564696</v>
      </c>
      <c r="I1005" s="25">
        <v>153</v>
      </c>
      <c r="J1005" s="25">
        <v>4.48521166265129E-3</v>
      </c>
      <c r="K1005" s="25">
        <v>10472</v>
      </c>
      <c r="L1005" s="26">
        <v>67345</v>
      </c>
      <c r="M1005" s="24">
        <v>2401090000</v>
      </c>
      <c r="N1005" s="25">
        <v>51510</v>
      </c>
      <c r="O1005" s="25"/>
      <c r="P1005" s="25"/>
      <c r="Q1005" s="25"/>
      <c r="R1005" s="25"/>
      <c r="S1005" s="25" t="s">
        <v>12</v>
      </c>
      <c r="T1005" s="25">
        <v>1.6342857139986799</v>
      </c>
      <c r="U1005" s="25">
        <v>365</v>
      </c>
      <c r="V1005" s="25">
        <v>4.47749510684571E-3</v>
      </c>
      <c r="W1005" s="25">
        <v>10472</v>
      </c>
      <c r="X1005" s="27">
        <v>67345</v>
      </c>
      <c r="Y1005" s="28">
        <f t="shared" si="30"/>
        <v>2.7444476961602524E-3</v>
      </c>
      <c r="AA1005" t="str">
        <f t="shared" si="31"/>
        <v>2401090000-51510-VOC</v>
      </c>
      <c r="AB1005" t="str">
        <f>IF(COUNTIF('NP-NRModel-MAR-WILDFIRES Modifi'!V:V, AA1005)=0, "Missing", "")</f>
        <v/>
      </c>
    </row>
    <row r="1006" spans="1:28" hidden="1" x14ac:dyDescent="0.3">
      <c r="A1006" s="24">
        <v>2401090000</v>
      </c>
      <c r="B1006" s="40">
        <v>51600</v>
      </c>
      <c r="C1006" s="25"/>
      <c r="D1006" s="25"/>
      <c r="E1006" s="25"/>
      <c r="F1006" s="25"/>
      <c r="G1006" s="25" t="s">
        <v>12</v>
      </c>
      <c r="H1006" s="25">
        <v>0.37743056153807603</v>
      </c>
      <c r="I1006" s="25">
        <v>153</v>
      </c>
      <c r="J1006" s="25">
        <v>2.4668664152815399E-3</v>
      </c>
      <c r="K1006" s="25">
        <v>10472</v>
      </c>
      <c r="L1006" s="26">
        <v>67546</v>
      </c>
      <c r="M1006" s="24">
        <v>2401090000</v>
      </c>
      <c r="N1006" s="25">
        <v>51600</v>
      </c>
      <c r="O1006" s="25"/>
      <c r="P1006" s="25"/>
      <c r="Q1006" s="25"/>
      <c r="R1006" s="25"/>
      <c r="S1006" s="25" t="s">
        <v>12</v>
      </c>
      <c r="T1006" s="25">
        <v>0.89885714299928399</v>
      </c>
      <c r="U1006" s="25">
        <v>365</v>
      </c>
      <c r="V1006" s="25">
        <v>2.4626223095870702E-3</v>
      </c>
      <c r="W1006" s="25">
        <v>10472</v>
      </c>
      <c r="X1006" s="27">
        <v>67546</v>
      </c>
      <c r="Y1006" s="28">
        <f t="shared" si="30"/>
        <v>2.7444476961602173E-3</v>
      </c>
      <c r="AA1006" t="str">
        <f t="shared" si="31"/>
        <v>2401090000-51600-VOC</v>
      </c>
      <c r="AB1006" t="str">
        <f>IF(COUNTIF('NP-NRModel-MAR-WILDFIRES Modifi'!V:V, AA1006)=0, "Missing", "")</f>
        <v/>
      </c>
    </row>
    <row r="1007" spans="1:28" hidden="1" x14ac:dyDescent="0.3">
      <c r="A1007" s="24">
        <v>2401090000</v>
      </c>
      <c r="B1007" s="40">
        <v>51610</v>
      </c>
      <c r="C1007" s="25"/>
      <c r="D1007" s="25"/>
      <c r="E1007" s="25"/>
      <c r="F1007" s="25"/>
      <c r="G1007" s="25" t="s">
        <v>12</v>
      </c>
      <c r="H1007" s="25">
        <v>6.4334754917373602E-2</v>
      </c>
      <c r="I1007" s="25">
        <v>153</v>
      </c>
      <c r="J1007" s="25">
        <v>4.204885942312E-4</v>
      </c>
      <c r="K1007" s="25">
        <v>10472</v>
      </c>
      <c r="L1007" s="26">
        <v>67567</v>
      </c>
      <c r="M1007" s="24">
        <v>2401090000</v>
      </c>
      <c r="N1007" s="25">
        <v>51610</v>
      </c>
      <c r="O1007" s="25"/>
      <c r="P1007" s="25"/>
      <c r="Q1007" s="25"/>
      <c r="R1007" s="25"/>
      <c r="S1007" s="25" t="s">
        <v>12</v>
      </c>
      <c r="T1007" s="25">
        <v>0.15321428599987699</v>
      </c>
      <c r="U1007" s="25">
        <v>365</v>
      </c>
      <c r="V1007" s="25">
        <v>4.1976516712295101E-4</v>
      </c>
      <c r="W1007" s="25">
        <v>10472</v>
      </c>
      <c r="X1007" s="27">
        <v>67567</v>
      </c>
      <c r="Y1007" s="28">
        <f t="shared" si="30"/>
        <v>2.7444476961602498E-3</v>
      </c>
      <c r="AA1007" t="str">
        <f t="shared" si="31"/>
        <v>2401090000-51610-VOC</v>
      </c>
      <c r="AB1007" t="str">
        <f>IF(COUNTIF('NP-NRModel-MAR-WILDFIRES Modifi'!V:V, AA1007)=0, "Missing", "")</f>
        <v/>
      </c>
    </row>
    <row r="1008" spans="1:28" hidden="1" x14ac:dyDescent="0.3">
      <c r="A1008" s="24">
        <v>2401090000</v>
      </c>
      <c r="B1008" s="40">
        <v>51683</v>
      </c>
      <c r="C1008" s="25"/>
      <c r="D1008" s="25"/>
      <c r="E1008" s="25"/>
      <c r="F1008" s="25"/>
      <c r="G1008" s="25" t="s">
        <v>12</v>
      </c>
      <c r="H1008" s="25">
        <v>0.80632892667413203</v>
      </c>
      <c r="I1008" s="25">
        <v>153</v>
      </c>
      <c r="J1008" s="25">
        <v>5.2701237037524997E-3</v>
      </c>
      <c r="K1008" s="25">
        <v>10472</v>
      </c>
      <c r="L1008" s="26">
        <v>67773</v>
      </c>
      <c r="M1008" s="24">
        <v>2401090000</v>
      </c>
      <c r="N1008" s="25">
        <v>51683</v>
      </c>
      <c r="O1008" s="25"/>
      <c r="P1008" s="25"/>
      <c r="Q1008" s="25"/>
      <c r="R1008" s="25"/>
      <c r="S1008" s="25" t="s">
        <v>12</v>
      </c>
      <c r="T1008" s="25">
        <v>1.9202857139984699</v>
      </c>
      <c r="U1008" s="25">
        <v>365</v>
      </c>
      <c r="V1008" s="25">
        <v>5.2610567506807399E-3</v>
      </c>
      <c r="W1008" s="25">
        <v>10472</v>
      </c>
      <c r="X1008" s="27">
        <v>67773</v>
      </c>
      <c r="Y1008" s="28">
        <f t="shared" si="30"/>
        <v>2.7444476961602281E-3</v>
      </c>
      <c r="AA1008" t="str">
        <f t="shared" si="31"/>
        <v>2401090000-51683-VOC</v>
      </c>
      <c r="AB1008" t="str">
        <f>IF(COUNTIF('NP-NRModel-MAR-WILDFIRES Modifi'!V:V, AA1008)=0, "Missing", "")</f>
        <v/>
      </c>
    </row>
    <row r="1009" spans="1:28" hidden="1" x14ac:dyDescent="0.3">
      <c r="A1009" s="24">
        <v>2401090000</v>
      </c>
      <c r="B1009" s="40">
        <v>51685</v>
      </c>
      <c r="C1009" s="25"/>
      <c r="D1009" s="25"/>
      <c r="E1009" s="25"/>
      <c r="F1009" s="25"/>
      <c r="G1009" s="25" t="s">
        <v>12</v>
      </c>
      <c r="H1009" s="25">
        <v>1.38105273631756</v>
      </c>
      <c r="I1009" s="25">
        <v>153</v>
      </c>
      <c r="J1009" s="25">
        <v>9.0264884726637996E-3</v>
      </c>
      <c r="K1009" s="25">
        <v>10472</v>
      </c>
      <c r="L1009" s="26">
        <v>67795</v>
      </c>
      <c r="M1009" s="24">
        <v>2401090000</v>
      </c>
      <c r="N1009" s="25">
        <v>51685</v>
      </c>
      <c r="O1009" s="25"/>
      <c r="P1009" s="25"/>
      <c r="Q1009" s="25"/>
      <c r="R1009" s="25"/>
      <c r="S1009" s="25" t="s">
        <v>12</v>
      </c>
      <c r="T1009" s="25">
        <v>3.2889999999973401</v>
      </c>
      <c r="U1009" s="25">
        <v>365</v>
      </c>
      <c r="V1009" s="25">
        <v>9.0109589041023203E-3</v>
      </c>
      <c r="W1009" s="25">
        <v>10472</v>
      </c>
      <c r="X1009" s="27">
        <v>67795</v>
      </c>
      <c r="Y1009" s="28">
        <f t="shared" si="30"/>
        <v>2.7444476961602615E-3</v>
      </c>
      <c r="AA1009" t="str">
        <f t="shared" si="31"/>
        <v>2401090000-51685-VOC</v>
      </c>
      <c r="AB1009" t="str">
        <f>IF(COUNTIF('NP-NRModel-MAR-WILDFIRES Modifi'!V:V, AA1009)=0, "Missing", "")</f>
        <v/>
      </c>
    </row>
    <row r="1010" spans="1:28" hidden="1" x14ac:dyDescent="0.3">
      <c r="A1010" s="24">
        <v>2401100000</v>
      </c>
      <c r="B1010" s="40">
        <v>11001</v>
      </c>
      <c r="C1010" s="25"/>
      <c r="D1010" s="25"/>
      <c r="E1010" s="25"/>
      <c r="F1010" s="25"/>
      <c r="G1010" s="25" t="s">
        <v>12</v>
      </c>
      <c r="H1010" s="25">
        <v>51.7664979273314</v>
      </c>
      <c r="I1010" s="25">
        <v>153</v>
      </c>
      <c r="J1010" s="25">
        <v>0.33834312370804798</v>
      </c>
      <c r="K1010" s="25">
        <v>10472</v>
      </c>
      <c r="L1010" s="26">
        <v>7345</v>
      </c>
      <c r="M1010" s="24">
        <v>2401100000</v>
      </c>
      <c r="N1010" s="25">
        <v>11001</v>
      </c>
      <c r="O1010" s="25"/>
      <c r="P1010" s="25"/>
      <c r="Q1010" s="25"/>
      <c r="R1010" s="25"/>
      <c r="S1010" s="25" t="s">
        <v>12</v>
      </c>
      <c r="T1010" s="25">
        <v>123.2827734999</v>
      </c>
      <c r="U1010" s="25">
        <v>365</v>
      </c>
      <c r="V1010" s="25">
        <v>0.33776102328739899</v>
      </c>
      <c r="W1010" s="25">
        <v>10472</v>
      </c>
      <c r="X1010" s="27">
        <v>7345</v>
      </c>
      <c r="Y1010" s="28">
        <f t="shared" si="30"/>
        <v>2.7444476961602619E-3</v>
      </c>
      <c r="AA1010" t="str">
        <f t="shared" si="31"/>
        <v>2401100000-11001-VOC</v>
      </c>
      <c r="AB1010" t="str">
        <f>IF(COUNTIF('NP-NRModel-MAR-WILDFIRES Modifi'!V:V, AA1010)=0, "Missing", "")</f>
        <v/>
      </c>
    </row>
    <row r="1011" spans="1:28" hidden="1" x14ac:dyDescent="0.3">
      <c r="A1011" s="24">
        <v>2401100000</v>
      </c>
      <c r="B1011" s="40">
        <v>24009</v>
      </c>
      <c r="C1011" s="25"/>
      <c r="D1011" s="25"/>
      <c r="E1011" s="25"/>
      <c r="F1011" s="25"/>
      <c r="G1011" s="25" t="s">
        <v>12</v>
      </c>
      <c r="H1011" s="25">
        <v>6.75912596337891</v>
      </c>
      <c r="I1011" s="25">
        <v>153</v>
      </c>
      <c r="J1011" s="25">
        <v>4.41772938782935E-2</v>
      </c>
      <c r="K1011" s="25">
        <v>10472</v>
      </c>
      <c r="L1011" s="26">
        <v>27360</v>
      </c>
      <c r="M1011" s="24">
        <v>2401100000</v>
      </c>
      <c r="N1011" s="25">
        <v>24009</v>
      </c>
      <c r="O1011" s="25"/>
      <c r="P1011" s="25"/>
      <c r="Q1011" s="25"/>
      <c r="R1011" s="25"/>
      <c r="S1011" s="25" t="s">
        <v>12</v>
      </c>
      <c r="T1011" s="25">
        <v>16.096970599987099</v>
      </c>
      <c r="U1011" s="25">
        <v>365</v>
      </c>
      <c r="V1011" s="25">
        <v>4.4101289315033099E-2</v>
      </c>
      <c r="W1011" s="25">
        <v>10472</v>
      </c>
      <c r="X1011" s="27">
        <v>27360</v>
      </c>
      <c r="Y1011" s="28">
        <f t="shared" si="30"/>
        <v>2.7444476961602268E-3</v>
      </c>
      <c r="AA1011" t="str">
        <f t="shared" si="31"/>
        <v>2401100000-24009-VOC</v>
      </c>
      <c r="AB1011" t="str">
        <f>IF(COUNTIF('NP-NRModel-MAR-WILDFIRES Modifi'!V:V, AA1011)=0, "Missing", "")</f>
        <v/>
      </c>
    </row>
    <row r="1012" spans="1:28" hidden="1" x14ac:dyDescent="0.3">
      <c r="A1012" s="24">
        <v>2401100000</v>
      </c>
      <c r="B1012" s="40">
        <v>24017</v>
      </c>
      <c r="C1012" s="25"/>
      <c r="D1012" s="25"/>
      <c r="E1012" s="25"/>
      <c r="F1012" s="25"/>
      <c r="G1012" s="25" t="s">
        <v>12</v>
      </c>
      <c r="H1012" s="25">
        <v>11.941761614062299</v>
      </c>
      <c r="I1012" s="25">
        <v>153</v>
      </c>
      <c r="J1012" s="25">
        <v>7.8050729503675198E-2</v>
      </c>
      <c r="K1012" s="25">
        <v>10472</v>
      </c>
      <c r="L1012" s="26">
        <v>27462</v>
      </c>
      <c r="M1012" s="24">
        <v>2401100000</v>
      </c>
      <c r="N1012" s="25">
        <v>24017</v>
      </c>
      <c r="O1012" s="25"/>
      <c r="P1012" s="25"/>
      <c r="Q1012" s="25"/>
      <c r="R1012" s="25"/>
      <c r="S1012" s="25" t="s">
        <v>12</v>
      </c>
      <c r="T1012" s="25">
        <v>28.439503369977</v>
      </c>
      <c r="U1012" s="25">
        <v>365</v>
      </c>
      <c r="V1012" s="25">
        <v>7.7916447588978102E-2</v>
      </c>
      <c r="W1012" s="25">
        <v>10472</v>
      </c>
      <c r="X1012" s="27">
        <v>27462</v>
      </c>
      <c r="Y1012" s="28">
        <f t="shared" si="30"/>
        <v>2.7444476961602554E-3</v>
      </c>
      <c r="AA1012" t="str">
        <f t="shared" si="31"/>
        <v>2401100000-24017-VOC</v>
      </c>
      <c r="AB1012" t="str">
        <f>IF(COUNTIF('NP-NRModel-MAR-WILDFIRES Modifi'!V:V, AA1012)=0, "Missing", "")</f>
        <v/>
      </c>
    </row>
    <row r="1013" spans="1:28" hidden="1" x14ac:dyDescent="0.3">
      <c r="A1013" s="24">
        <v>2401100000</v>
      </c>
      <c r="B1013" s="40">
        <v>24021</v>
      </c>
      <c r="C1013" s="25"/>
      <c r="D1013" s="25"/>
      <c r="E1013" s="25"/>
      <c r="F1013" s="25"/>
      <c r="G1013" s="25" t="s">
        <v>12</v>
      </c>
      <c r="H1013" s="25">
        <v>19.256665755450801</v>
      </c>
      <c r="I1013" s="25">
        <v>153</v>
      </c>
      <c r="J1013" s="25">
        <v>0.12586056049314301</v>
      </c>
      <c r="K1013" s="25">
        <v>10472</v>
      </c>
      <c r="L1013" s="26">
        <v>27511</v>
      </c>
      <c r="M1013" s="24">
        <v>2401100000</v>
      </c>
      <c r="N1013" s="25">
        <v>24021</v>
      </c>
      <c r="O1013" s="25"/>
      <c r="P1013" s="25"/>
      <c r="Q1013" s="25"/>
      <c r="R1013" s="25"/>
      <c r="S1013" s="25" t="s">
        <v>12</v>
      </c>
      <c r="T1013" s="25">
        <v>45.860068919963403</v>
      </c>
      <c r="U1013" s="25">
        <v>365</v>
      </c>
      <c r="V1013" s="25">
        <v>0.12564402443825601</v>
      </c>
      <c r="W1013" s="25">
        <v>10472</v>
      </c>
      <c r="X1013" s="27">
        <v>27511</v>
      </c>
      <c r="Y1013" s="28">
        <f t="shared" si="30"/>
        <v>2.7444476961602316E-3</v>
      </c>
      <c r="AA1013" t="str">
        <f t="shared" si="31"/>
        <v>2401100000-24021-VOC</v>
      </c>
      <c r="AB1013" t="str">
        <f>IF(COUNTIF('NP-NRModel-MAR-WILDFIRES Modifi'!V:V, AA1013)=0, "Missing", "")</f>
        <v/>
      </c>
    </row>
    <row r="1014" spans="1:28" hidden="1" x14ac:dyDescent="0.3">
      <c r="A1014" s="24">
        <v>2401100000</v>
      </c>
      <c r="B1014" s="40">
        <v>24031</v>
      </c>
      <c r="C1014" s="25"/>
      <c r="D1014" s="25"/>
      <c r="E1014" s="25"/>
      <c r="F1014" s="25"/>
      <c r="G1014" s="25" t="s">
        <v>12</v>
      </c>
      <c r="H1014" s="25">
        <v>76.385542322540303</v>
      </c>
      <c r="I1014" s="25">
        <v>153</v>
      </c>
      <c r="J1014" s="25">
        <v>0.49925191060483798</v>
      </c>
      <c r="K1014" s="25">
        <v>10472</v>
      </c>
      <c r="L1014" s="26">
        <v>27643</v>
      </c>
      <c r="M1014" s="24">
        <v>2401100000</v>
      </c>
      <c r="N1014" s="25">
        <v>24031</v>
      </c>
      <c r="O1014" s="25"/>
      <c r="P1014" s="25"/>
      <c r="Q1014" s="25"/>
      <c r="R1014" s="25"/>
      <c r="S1014" s="25" t="s">
        <v>12</v>
      </c>
      <c r="T1014" s="25">
        <v>181.91343609985401</v>
      </c>
      <c r="U1014" s="25">
        <v>365</v>
      </c>
      <c r="V1014" s="25">
        <v>0.49839297561603901</v>
      </c>
      <c r="W1014" s="25">
        <v>10472</v>
      </c>
      <c r="X1014" s="27">
        <v>27643</v>
      </c>
      <c r="Y1014" s="28">
        <f t="shared" si="30"/>
        <v>2.7444476961602433E-3</v>
      </c>
      <c r="AA1014" t="str">
        <f t="shared" si="31"/>
        <v>2401100000-24031-VOC</v>
      </c>
      <c r="AB1014" t="str">
        <f>IF(COUNTIF('NP-NRModel-MAR-WILDFIRES Modifi'!V:V, AA1014)=0, "Missing", "")</f>
        <v/>
      </c>
    </row>
    <row r="1015" spans="1:28" hidden="1" x14ac:dyDescent="0.3">
      <c r="A1015" s="24">
        <v>2401100000</v>
      </c>
      <c r="B1015" s="40">
        <v>24033</v>
      </c>
      <c r="C1015" s="25"/>
      <c r="D1015" s="25"/>
      <c r="E1015" s="25"/>
      <c r="F1015" s="25"/>
      <c r="G1015" s="25" t="s">
        <v>12</v>
      </c>
      <c r="H1015" s="25">
        <v>66.058351646128401</v>
      </c>
      <c r="I1015" s="25">
        <v>153</v>
      </c>
      <c r="J1015" s="25">
        <v>0.43175393232763698</v>
      </c>
      <c r="K1015" s="25">
        <v>10472</v>
      </c>
      <c r="L1015" s="26">
        <v>27672</v>
      </c>
      <c r="M1015" s="24">
        <v>2401100000</v>
      </c>
      <c r="N1015" s="25">
        <v>24033</v>
      </c>
      <c r="O1015" s="25"/>
      <c r="P1015" s="25"/>
      <c r="Q1015" s="25"/>
      <c r="R1015" s="25"/>
      <c r="S1015" s="25" t="s">
        <v>12</v>
      </c>
      <c r="T1015" s="25">
        <v>157.319060199874</v>
      </c>
      <c r="U1015" s="25">
        <v>365</v>
      </c>
      <c r="V1015" s="25">
        <v>0.43101112383527201</v>
      </c>
      <c r="W1015" s="25">
        <v>10472</v>
      </c>
      <c r="X1015" s="27">
        <v>27672</v>
      </c>
      <c r="Y1015" s="28">
        <f t="shared" si="30"/>
        <v>2.7444476961602316E-3</v>
      </c>
      <c r="AA1015" t="str">
        <f t="shared" si="31"/>
        <v>2401100000-24033-VOC</v>
      </c>
      <c r="AB1015" t="str">
        <f>IF(COUNTIF('NP-NRModel-MAR-WILDFIRES Modifi'!V:V, AA1015)=0, "Missing", "")</f>
        <v/>
      </c>
    </row>
    <row r="1016" spans="1:28" hidden="1" x14ac:dyDescent="0.3">
      <c r="A1016" s="24">
        <v>2401100000</v>
      </c>
      <c r="B1016" s="40">
        <v>51013</v>
      </c>
      <c r="C1016" s="25"/>
      <c r="D1016" s="25"/>
      <c r="E1016" s="25"/>
      <c r="F1016" s="25"/>
      <c r="G1016" s="25" t="s">
        <v>12</v>
      </c>
      <c r="H1016" s="25">
        <v>5.4355909956583499</v>
      </c>
      <c r="I1016" s="25">
        <v>153</v>
      </c>
      <c r="J1016" s="25">
        <v>3.55267385337147E-2</v>
      </c>
      <c r="K1016" s="25">
        <v>10472</v>
      </c>
      <c r="L1016" s="26">
        <v>65241</v>
      </c>
      <c r="M1016" s="24">
        <v>2401100000</v>
      </c>
      <c r="N1016" s="25">
        <v>51013</v>
      </c>
      <c r="O1016" s="25"/>
      <c r="P1016" s="25"/>
      <c r="Q1016" s="25"/>
      <c r="R1016" s="25"/>
      <c r="S1016" s="25" t="s">
        <v>12</v>
      </c>
      <c r="T1016" s="25">
        <v>12.944950119989601</v>
      </c>
      <c r="U1016" s="25">
        <v>365</v>
      </c>
      <c r="V1016" s="25">
        <v>3.5465616767094997E-2</v>
      </c>
      <c r="W1016" s="25">
        <v>10472</v>
      </c>
      <c r="X1016" s="27">
        <v>65241</v>
      </c>
      <c r="Y1016" s="28">
        <f t="shared" si="30"/>
        <v>2.7444476961602411E-3</v>
      </c>
      <c r="AA1016" t="str">
        <f t="shared" si="31"/>
        <v>2401100000-51013-VOC</v>
      </c>
      <c r="AB1016" t="str">
        <f>IF(COUNTIF('NP-NRModel-MAR-WILDFIRES Modifi'!V:V, AA1016)=0, "Missing", "")</f>
        <v/>
      </c>
    </row>
    <row r="1017" spans="1:28" hidden="1" x14ac:dyDescent="0.3">
      <c r="A1017" s="24">
        <v>2401100000</v>
      </c>
      <c r="B1017" s="40">
        <v>51059</v>
      </c>
      <c r="C1017" s="25"/>
      <c r="D1017" s="25"/>
      <c r="E1017" s="25"/>
      <c r="F1017" s="25"/>
      <c r="G1017" s="25" t="s">
        <v>12</v>
      </c>
      <c r="H1017" s="25">
        <v>26.200671123944101</v>
      </c>
      <c r="I1017" s="25">
        <v>153</v>
      </c>
      <c r="J1017" s="25">
        <v>0.17124621649636701</v>
      </c>
      <c r="K1017" s="25">
        <v>10472</v>
      </c>
      <c r="L1017" s="26">
        <v>65750</v>
      </c>
      <c r="M1017" s="24">
        <v>2401100000</v>
      </c>
      <c r="N1017" s="25">
        <v>51059</v>
      </c>
      <c r="O1017" s="25"/>
      <c r="P1017" s="25"/>
      <c r="Q1017" s="25"/>
      <c r="R1017" s="25"/>
      <c r="S1017" s="25" t="s">
        <v>12</v>
      </c>
      <c r="T1017" s="25">
        <v>62.397332889949901</v>
      </c>
      <c r="U1017" s="25">
        <v>365</v>
      </c>
      <c r="V1017" s="25">
        <v>0.17095159695876599</v>
      </c>
      <c r="W1017" s="25">
        <v>10472</v>
      </c>
      <c r="X1017" s="27">
        <v>65750</v>
      </c>
      <c r="Y1017" s="28">
        <f t="shared" si="30"/>
        <v>2.7444476961602468E-3</v>
      </c>
      <c r="AA1017" t="str">
        <f t="shared" si="31"/>
        <v>2401100000-51059-VOC</v>
      </c>
      <c r="AB1017" t="str">
        <f>IF(COUNTIF('NP-NRModel-MAR-WILDFIRES Modifi'!V:V, AA1017)=0, "Missing", "")</f>
        <v/>
      </c>
    </row>
    <row r="1018" spans="1:28" hidden="1" x14ac:dyDescent="0.3">
      <c r="A1018" s="24">
        <v>2401100000</v>
      </c>
      <c r="B1018" s="40">
        <v>51107</v>
      </c>
      <c r="C1018" s="25"/>
      <c r="D1018" s="25"/>
      <c r="E1018" s="25"/>
      <c r="F1018" s="25"/>
      <c r="G1018" s="25" t="s">
        <v>12</v>
      </c>
      <c r="H1018" s="25">
        <v>9.5882144210687503</v>
      </c>
      <c r="I1018" s="25">
        <v>153</v>
      </c>
      <c r="J1018" s="25">
        <v>6.2668068111560393E-2</v>
      </c>
      <c r="K1018" s="25">
        <v>10472</v>
      </c>
      <c r="L1018" s="26">
        <v>66318</v>
      </c>
      <c r="M1018" s="24">
        <v>2401100000</v>
      </c>
      <c r="N1018" s="25">
        <v>51107</v>
      </c>
      <c r="O1018" s="25"/>
      <c r="P1018" s="25"/>
      <c r="Q1018" s="25"/>
      <c r="R1018" s="25"/>
      <c r="S1018" s="25" t="s">
        <v>12</v>
      </c>
      <c r="T1018" s="25">
        <v>22.8344916899817</v>
      </c>
      <c r="U1018" s="25">
        <v>365</v>
      </c>
      <c r="V1018" s="25">
        <v>6.2560251205429407E-2</v>
      </c>
      <c r="W1018" s="25">
        <v>10472</v>
      </c>
      <c r="X1018" s="27">
        <v>66318</v>
      </c>
      <c r="Y1018" s="28">
        <f t="shared" si="30"/>
        <v>2.7444476961602389E-3</v>
      </c>
      <c r="AA1018" t="str">
        <f t="shared" si="31"/>
        <v>2401100000-51107-VOC</v>
      </c>
      <c r="AB1018" t="str">
        <f>IF(COUNTIF('NP-NRModel-MAR-WILDFIRES Modifi'!V:V, AA1018)=0, "Missing", "")</f>
        <v/>
      </c>
    </row>
    <row r="1019" spans="1:28" hidden="1" x14ac:dyDescent="0.3">
      <c r="A1019" s="24">
        <v>2401100000</v>
      </c>
      <c r="B1019" s="40">
        <v>51153</v>
      </c>
      <c r="C1019" s="25"/>
      <c r="D1019" s="25"/>
      <c r="E1019" s="25"/>
      <c r="F1019" s="25"/>
      <c r="G1019" s="25" t="s">
        <v>12</v>
      </c>
      <c r="H1019" s="25">
        <v>10.983196772729499</v>
      </c>
      <c r="I1019" s="25">
        <v>153</v>
      </c>
      <c r="J1019" s="25">
        <v>7.1785599821761997E-2</v>
      </c>
      <c r="K1019" s="25">
        <v>10472</v>
      </c>
      <c r="L1019" s="26">
        <v>66793</v>
      </c>
      <c r="M1019" s="24">
        <v>2401100000</v>
      </c>
      <c r="N1019" s="25">
        <v>51153</v>
      </c>
      <c r="O1019" s="25"/>
      <c r="P1019" s="25"/>
      <c r="Q1019" s="25"/>
      <c r="R1019" s="25"/>
      <c r="S1019" s="25" t="s">
        <v>12</v>
      </c>
      <c r="T1019" s="25">
        <v>26.1566652999791</v>
      </c>
      <c r="U1019" s="25">
        <v>365</v>
      </c>
      <c r="V1019" s="25">
        <v>7.1662096712271597E-2</v>
      </c>
      <c r="W1019" s="25">
        <v>10472</v>
      </c>
      <c r="X1019" s="27">
        <v>66793</v>
      </c>
      <c r="Y1019" s="28">
        <f t="shared" si="30"/>
        <v>2.7444476961602346E-3</v>
      </c>
      <c r="AA1019" t="str">
        <f t="shared" si="31"/>
        <v>2401100000-51153-VOC</v>
      </c>
      <c r="AB1019" t="str">
        <f>IF(COUNTIF('NP-NRModel-MAR-WILDFIRES Modifi'!V:V, AA1019)=0, "Missing", "")</f>
        <v/>
      </c>
    </row>
    <row r="1020" spans="1:28" hidden="1" x14ac:dyDescent="0.3">
      <c r="A1020" s="24">
        <v>2401100000</v>
      </c>
      <c r="B1020" s="40">
        <v>51510</v>
      </c>
      <c r="C1020" s="25"/>
      <c r="D1020" s="25"/>
      <c r="E1020" s="25"/>
      <c r="F1020" s="25"/>
      <c r="G1020" s="25" t="s">
        <v>12</v>
      </c>
      <c r="H1020" s="25">
        <v>3.63219174569329</v>
      </c>
      <c r="I1020" s="25">
        <v>153</v>
      </c>
      <c r="J1020" s="25">
        <v>2.3739815331328702E-2</v>
      </c>
      <c r="K1020" s="25">
        <v>10472</v>
      </c>
      <c r="L1020" s="26">
        <v>67346</v>
      </c>
      <c r="M1020" s="24">
        <v>2401100000</v>
      </c>
      <c r="N1020" s="25">
        <v>51510</v>
      </c>
      <c r="O1020" s="25"/>
      <c r="P1020" s="25"/>
      <c r="Q1020" s="25"/>
      <c r="R1020" s="25"/>
      <c r="S1020" s="25" t="s">
        <v>12</v>
      </c>
      <c r="T1020" s="25">
        <v>8.6501248919930696</v>
      </c>
      <c r="U1020" s="25">
        <v>365</v>
      </c>
      <c r="V1020" s="25">
        <v>2.3698972306830299E-2</v>
      </c>
      <c r="W1020" s="25">
        <v>10472</v>
      </c>
      <c r="X1020" s="27">
        <v>67346</v>
      </c>
      <c r="Y1020" s="28">
        <f t="shared" si="30"/>
        <v>2.7444476961602372E-3</v>
      </c>
      <c r="AA1020" t="str">
        <f t="shared" si="31"/>
        <v>2401100000-51510-VOC</v>
      </c>
      <c r="AB1020" t="str">
        <f>IF(COUNTIF('NP-NRModel-MAR-WILDFIRES Modifi'!V:V, AA1020)=0, "Missing", "")</f>
        <v/>
      </c>
    </row>
    <row r="1021" spans="1:28" hidden="1" x14ac:dyDescent="0.3">
      <c r="A1021" s="24">
        <v>2401100000</v>
      </c>
      <c r="B1021" s="40">
        <v>51600</v>
      </c>
      <c r="C1021" s="25"/>
      <c r="D1021" s="25"/>
      <c r="E1021" s="25"/>
      <c r="F1021" s="25"/>
      <c r="G1021" s="25" t="s">
        <v>12</v>
      </c>
      <c r="H1021" s="25">
        <v>0.54997541179269704</v>
      </c>
      <c r="I1021" s="25">
        <v>153</v>
      </c>
      <c r="J1021" s="25">
        <v>3.59461053459279E-3</v>
      </c>
      <c r="K1021" s="25">
        <v>10472</v>
      </c>
      <c r="L1021" s="26">
        <v>67547</v>
      </c>
      <c r="M1021" s="24">
        <v>2401100000</v>
      </c>
      <c r="N1021" s="25">
        <v>51600</v>
      </c>
      <c r="O1021" s="25"/>
      <c r="P1021" s="25"/>
      <c r="Q1021" s="25"/>
      <c r="R1021" s="25"/>
      <c r="S1021" s="25" t="s">
        <v>12</v>
      </c>
      <c r="T1021" s="25">
        <v>1.3097755659989501</v>
      </c>
      <c r="U1021" s="25">
        <v>365</v>
      </c>
      <c r="V1021" s="25">
        <v>3.5884262082163001E-3</v>
      </c>
      <c r="W1021" s="25">
        <v>10472</v>
      </c>
      <c r="X1021" s="27">
        <v>67547</v>
      </c>
      <c r="Y1021" s="28">
        <f t="shared" si="30"/>
        <v>2.7444476961602376E-3</v>
      </c>
      <c r="AA1021" t="str">
        <f t="shared" si="31"/>
        <v>2401100000-51600-VOC</v>
      </c>
      <c r="AB1021" t="str">
        <f>IF(COUNTIF('NP-NRModel-MAR-WILDFIRES Modifi'!V:V, AA1021)=0, "Missing", "")</f>
        <v/>
      </c>
    </row>
    <row r="1022" spans="1:28" hidden="1" x14ac:dyDescent="0.3">
      <c r="A1022" s="24">
        <v>2401100000</v>
      </c>
      <c r="B1022" s="40">
        <v>51610</v>
      </c>
      <c r="C1022" s="25"/>
      <c r="D1022" s="25"/>
      <c r="E1022" s="25"/>
      <c r="F1022" s="25"/>
      <c r="G1022" s="25" t="s">
        <v>12</v>
      </c>
      <c r="H1022" s="25">
        <v>0.33386632833611302</v>
      </c>
      <c r="I1022" s="25">
        <v>153</v>
      </c>
      <c r="J1022" s="25">
        <v>2.18213286494191E-3</v>
      </c>
      <c r="K1022" s="25">
        <v>10472</v>
      </c>
      <c r="L1022" s="26">
        <v>67568</v>
      </c>
      <c r="M1022" s="24">
        <v>2401100000</v>
      </c>
      <c r="N1022" s="25">
        <v>51610</v>
      </c>
      <c r="O1022" s="25"/>
      <c r="P1022" s="25"/>
      <c r="Q1022" s="25"/>
      <c r="R1022" s="25"/>
      <c r="S1022" s="25" t="s">
        <v>12</v>
      </c>
      <c r="T1022" s="25">
        <v>0.79510819899936502</v>
      </c>
      <c r="U1022" s="25">
        <v>365</v>
      </c>
      <c r="V1022" s="25">
        <v>2.17837862739552E-3</v>
      </c>
      <c r="W1022" s="25">
        <v>10472</v>
      </c>
      <c r="X1022" s="27">
        <v>67568</v>
      </c>
      <c r="Y1022" s="28">
        <f t="shared" si="30"/>
        <v>2.7444476961602212E-3</v>
      </c>
      <c r="AA1022" t="str">
        <f t="shared" si="31"/>
        <v>2401100000-51610-VOC</v>
      </c>
      <c r="AB1022" t="str">
        <f>IF(COUNTIF('NP-NRModel-MAR-WILDFIRES Modifi'!V:V, AA1022)=0, "Missing", "")</f>
        <v/>
      </c>
    </row>
    <row r="1023" spans="1:28" hidden="1" x14ac:dyDescent="0.3">
      <c r="A1023" s="24">
        <v>2401100000</v>
      </c>
      <c r="B1023" s="40">
        <v>51683</v>
      </c>
      <c r="C1023" s="25"/>
      <c r="D1023" s="25"/>
      <c r="E1023" s="25"/>
      <c r="F1023" s="25"/>
      <c r="G1023" s="25" t="s">
        <v>12</v>
      </c>
      <c r="H1023" s="25">
        <v>0.97422094349591803</v>
      </c>
      <c r="I1023" s="25">
        <v>153</v>
      </c>
      <c r="J1023" s="25">
        <v>6.3674571470321399E-3</v>
      </c>
      <c r="K1023" s="25">
        <v>10472</v>
      </c>
      <c r="L1023" s="26">
        <v>67774</v>
      </c>
      <c r="M1023" s="24">
        <v>2401100000</v>
      </c>
      <c r="N1023" s="25">
        <v>51683</v>
      </c>
      <c r="O1023" s="25"/>
      <c r="P1023" s="25"/>
      <c r="Q1023" s="25"/>
      <c r="R1023" s="25"/>
      <c r="S1023" s="25" t="s">
        <v>12</v>
      </c>
      <c r="T1023" s="25">
        <v>2.3201233369981402</v>
      </c>
      <c r="U1023" s="25">
        <v>365</v>
      </c>
      <c r="V1023" s="25">
        <v>6.3565022931455903E-3</v>
      </c>
      <c r="W1023" s="25">
        <v>10472</v>
      </c>
      <c r="X1023" s="27">
        <v>67774</v>
      </c>
      <c r="Y1023" s="28">
        <f t="shared" si="30"/>
        <v>2.7444476961602337E-3</v>
      </c>
      <c r="AA1023" t="str">
        <f t="shared" si="31"/>
        <v>2401100000-51683-VOC</v>
      </c>
      <c r="AB1023" t="str">
        <f>IF(COUNTIF('NP-NRModel-MAR-WILDFIRES Modifi'!V:V, AA1023)=0, "Missing", "")</f>
        <v/>
      </c>
    </row>
    <row r="1024" spans="1:28" hidden="1" x14ac:dyDescent="0.3">
      <c r="A1024" s="24">
        <v>2401100000</v>
      </c>
      <c r="B1024" s="40">
        <v>51685</v>
      </c>
      <c r="C1024" s="25"/>
      <c r="D1024" s="25"/>
      <c r="E1024" s="25"/>
      <c r="F1024" s="25"/>
      <c r="G1024" s="25" t="s">
        <v>12</v>
      </c>
      <c r="H1024" s="25">
        <v>0.392198432642545</v>
      </c>
      <c r="I1024" s="25">
        <v>153</v>
      </c>
      <c r="J1024" s="25">
        <v>2.56338844864409E-3</v>
      </c>
      <c r="K1024" s="25">
        <v>10472</v>
      </c>
      <c r="L1024" s="26">
        <v>67796</v>
      </c>
      <c r="M1024" s="24">
        <v>2401100000</v>
      </c>
      <c r="N1024" s="25">
        <v>51685</v>
      </c>
      <c r="O1024" s="25"/>
      <c r="P1024" s="25"/>
      <c r="Q1024" s="25"/>
      <c r="R1024" s="25"/>
      <c r="S1024" s="25" t="s">
        <v>12</v>
      </c>
      <c r="T1024" s="25">
        <v>0.93402707299925503</v>
      </c>
      <c r="U1024" s="25">
        <v>365</v>
      </c>
      <c r="V1024" s="25">
        <v>2.5589782821897398E-3</v>
      </c>
      <c r="W1024" s="25">
        <v>10472</v>
      </c>
      <c r="X1024" s="27">
        <v>67796</v>
      </c>
      <c r="Y1024" s="28">
        <f t="shared" si="30"/>
        <v>2.7444476961602316E-3</v>
      </c>
      <c r="AA1024" t="str">
        <f t="shared" si="31"/>
        <v>2401100000-51685-VOC</v>
      </c>
      <c r="AB1024" t="str">
        <f>IF(COUNTIF('NP-NRModel-MAR-WILDFIRES Modifi'!V:V, AA1024)=0, "Missing", "")</f>
        <v/>
      </c>
    </row>
    <row r="1025" spans="1:28" hidden="1" x14ac:dyDescent="0.3">
      <c r="A1025" s="24">
        <v>2401200000</v>
      </c>
      <c r="B1025" s="40">
        <v>11001</v>
      </c>
      <c r="C1025" s="25"/>
      <c r="D1025" s="25"/>
      <c r="E1025" s="25"/>
      <c r="F1025" s="25"/>
      <c r="G1025" s="25" t="s">
        <v>12</v>
      </c>
      <c r="H1025" s="25">
        <v>32.613543731681503</v>
      </c>
      <c r="I1025" s="25">
        <v>153</v>
      </c>
      <c r="J1025" s="25">
        <v>0.21316041654693699</v>
      </c>
      <c r="K1025" s="25">
        <v>10472</v>
      </c>
      <c r="L1025" s="26">
        <v>7346</v>
      </c>
      <c r="M1025" s="24">
        <v>2401200000</v>
      </c>
      <c r="N1025" s="25">
        <v>11001</v>
      </c>
      <c r="O1025" s="25"/>
      <c r="P1025" s="25"/>
      <c r="Q1025" s="25"/>
      <c r="R1025" s="25"/>
      <c r="S1025" s="25" t="s">
        <v>12</v>
      </c>
      <c r="T1025" s="25">
        <v>77.669695379937394</v>
      </c>
      <c r="U1025" s="25">
        <v>365</v>
      </c>
      <c r="V1025" s="25">
        <v>0.21279368597243101</v>
      </c>
      <c r="W1025" s="25">
        <v>10472</v>
      </c>
      <c r="X1025" s="27">
        <v>7346</v>
      </c>
      <c r="Y1025" s="28">
        <f t="shared" si="30"/>
        <v>2.744447696160242E-3</v>
      </c>
      <c r="AA1025" t="str">
        <f t="shared" si="31"/>
        <v>2401200000-11001-VOC</v>
      </c>
      <c r="AB1025" t="str">
        <f>IF(COUNTIF('NP-NRModel-MAR-WILDFIRES Modifi'!V:V, AA1025)=0, "Missing", "")</f>
        <v/>
      </c>
    </row>
    <row r="1026" spans="1:28" hidden="1" x14ac:dyDescent="0.3">
      <c r="A1026" s="24">
        <v>2401200000</v>
      </c>
      <c r="B1026" s="40">
        <v>24009</v>
      </c>
      <c r="C1026" s="25"/>
      <c r="D1026" s="25"/>
      <c r="E1026" s="25"/>
      <c r="F1026" s="25"/>
      <c r="G1026" s="25" t="s">
        <v>12</v>
      </c>
      <c r="H1026" s="25">
        <v>4.2613298359973797</v>
      </c>
      <c r="I1026" s="25">
        <v>153</v>
      </c>
      <c r="J1026" s="25">
        <v>2.78518289934469E-2</v>
      </c>
      <c r="K1026" s="25">
        <v>10472</v>
      </c>
      <c r="L1026" s="26">
        <v>27361</v>
      </c>
      <c r="M1026" s="24">
        <v>2401200000</v>
      </c>
      <c r="N1026" s="25">
        <v>24009</v>
      </c>
      <c r="O1026" s="25"/>
      <c r="P1026" s="25"/>
      <c r="Q1026" s="25"/>
      <c r="R1026" s="25"/>
      <c r="S1026" s="25" t="s">
        <v>12</v>
      </c>
      <c r="T1026" s="25">
        <v>10.1484276899918</v>
      </c>
      <c r="U1026" s="25">
        <v>365</v>
      </c>
      <c r="V1026" s="25">
        <v>2.7803911479429799E-2</v>
      </c>
      <c r="W1026" s="25">
        <v>10472</v>
      </c>
      <c r="X1026" s="27">
        <v>27361</v>
      </c>
      <c r="Y1026" s="28">
        <f t="shared" si="30"/>
        <v>2.7444476961602515E-3</v>
      </c>
      <c r="AA1026" t="str">
        <f t="shared" si="31"/>
        <v>2401200000-24009-VOC</v>
      </c>
      <c r="AB1026" t="str">
        <f>IF(COUNTIF('NP-NRModel-MAR-WILDFIRES Modifi'!V:V, AA1026)=0, "Missing", "")</f>
        <v/>
      </c>
    </row>
    <row r="1027" spans="1:28" hidden="1" x14ac:dyDescent="0.3">
      <c r="A1027" s="24">
        <v>2401200000</v>
      </c>
      <c r="B1027" s="40">
        <v>24017</v>
      </c>
      <c r="C1027" s="25"/>
      <c r="D1027" s="25"/>
      <c r="E1027" s="25"/>
      <c r="F1027" s="25"/>
      <c r="G1027" s="25" t="s">
        <v>12</v>
      </c>
      <c r="H1027" s="25">
        <v>7.5195952287914096</v>
      </c>
      <c r="I1027" s="25">
        <v>153</v>
      </c>
      <c r="J1027" s="25">
        <v>4.9147681233930797E-2</v>
      </c>
      <c r="K1027" s="25">
        <v>10472</v>
      </c>
      <c r="L1027" s="26">
        <v>27463</v>
      </c>
      <c r="M1027" s="24">
        <v>2401200000</v>
      </c>
      <c r="N1027" s="25">
        <v>24017</v>
      </c>
      <c r="O1027" s="25"/>
      <c r="P1027" s="25"/>
      <c r="Q1027" s="25"/>
      <c r="R1027" s="25"/>
      <c r="S1027" s="25" t="s">
        <v>12</v>
      </c>
      <c r="T1027" s="25">
        <v>17.9080407699857</v>
      </c>
      <c r="U1027" s="25">
        <v>365</v>
      </c>
      <c r="V1027" s="25">
        <v>4.9063125397221102E-2</v>
      </c>
      <c r="W1027" s="25">
        <v>10472</v>
      </c>
      <c r="X1027" s="27">
        <v>27463</v>
      </c>
      <c r="Y1027" s="28">
        <f t="shared" ref="Y1027:Y1090" si="32">IFERROR(J1027/T1027,0)</f>
        <v>2.7444476961602342E-3</v>
      </c>
      <c r="AA1027" t="str">
        <f t="shared" ref="AA1027:AA1090" si="33">TRIM(A1027) &amp; "-" &amp; B1027 &amp; "-" &amp; TRIM(S1027)</f>
        <v>2401200000-24017-VOC</v>
      </c>
      <c r="AB1027" t="str">
        <f>IF(COUNTIF('NP-NRModel-MAR-WILDFIRES Modifi'!V:V, AA1027)=0, "Missing", "")</f>
        <v/>
      </c>
    </row>
    <row r="1028" spans="1:28" hidden="1" x14ac:dyDescent="0.3">
      <c r="A1028" s="24">
        <v>2401200000</v>
      </c>
      <c r="B1028" s="40">
        <v>24021</v>
      </c>
      <c r="C1028" s="25"/>
      <c r="D1028" s="25"/>
      <c r="E1028" s="25"/>
      <c r="F1028" s="25"/>
      <c r="G1028" s="25" t="s">
        <v>12</v>
      </c>
      <c r="H1028" s="25">
        <v>12.1404748804104</v>
      </c>
      <c r="I1028" s="25">
        <v>153</v>
      </c>
      <c r="J1028" s="25">
        <v>7.9349509022290404E-2</v>
      </c>
      <c r="K1028" s="25">
        <v>10472</v>
      </c>
      <c r="L1028" s="26">
        <v>27512</v>
      </c>
      <c r="M1028" s="24">
        <v>2401200000</v>
      </c>
      <c r="N1028" s="25">
        <v>24021</v>
      </c>
      <c r="O1028" s="25"/>
      <c r="P1028" s="25"/>
      <c r="Q1028" s="25"/>
      <c r="R1028" s="25"/>
      <c r="S1028" s="25" t="s">
        <v>12</v>
      </c>
      <c r="T1028" s="25">
        <v>28.9127423099768</v>
      </c>
      <c r="U1028" s="25">
        <v>365</v>
      </c>
      <c r="V1028" s="25">
        <v>7.92129926300736E-2</v>
      </c>
      <c r="W1028" s="25">
        <v>10472</v>
      </c>
      <c r="X1028" s="27">
        <v>27512</v>
      </c>
      <c r="Y1028" s="28">
        <f t="shared" si="32"/>
        <v>2.7444476961602359E-3</v>
      </c>
      <c r="AA1028" t="str">
        <f t="shared" si="33"/>
        <v>2401200000-24021-VOC</v>
      </c>
      <c r="AB1028" t="str">
        <f>IF(COUNTIF('NP-NRModel-MAR-WILDFIRES Modifi'!V:V, AA1028)=0, "Missing", "")</f>
        <v/>
      </c>
    </row>
    <row r="1029" spans="1:28" hidden="1" x14ac:dyDescent="0.3">
      <c r="A1029" s="24">
        <v>2401200000</v>
      </c>
      <c r="B1029" s="40">
        <v>24031</v>
      </c>
      <c r="C1029" s="25"/>
      <c r="D1029" s="25"/>
      <c r="E1029" s="25"/>
      <c r="F1029" s="25"/>
      <c r="G1029" s="25" t="s">
        <v>12</v>
      </c>
      <c r="H1029" s="25">
        <v>48.157724280965503</v>
      </c>
      <c r="I1029" s="25">
        <v>153</v>
      </c>
      <c r="J1029" s="25">
        <v>0.31475636784944699</v>
      </c>
      <c r="K1029" s="25">
        <v>10472</v>
      </c>
      <c r="L1029" s="26">
        <v>27644</v>
      </c>
      <c r="M1029" s="24">
        <v>2401200000</v>
      </c>
      <c r="N1029" s="25">
        <v>24031</v>
      </c>
      <c r="O1029" s="25"/>
      <c r="P1029" s="25"/>
      <c r="Q1029" s="25"/>
      <c r="R1029" s="25"/>
      <c r="S1029" s="25" t="s">
        <v>12</v>
      </c>
      <c r="T1029" s="25">
        <v>114.688419199908</v>
      </c>
      <c r="U1029" s="25">
        <v>365</v>
      </c>
      <c r="V1029" s="25">
        <v>0.31421484712303699</v>
      </c>
      <c r="W1029" s="25">
        <v>10472</v>
      </c>
      <c r="X1029" s="27">
        <v>27644</v>
      </c>
      <c r="Y1029" s="28">
        <f t="shared" si="32"/>
        <v>2.7444476961602368E-3</v>
      </c>
      <c r="AA1029" t="str">
        <f t="shared" si="33"/>
        <v>2401200000-24031-VOC</v>
      </c>
      <c r="AB1029" t="str">
        <f>IF(COUNTIF('NP-NRModel-MAR-WILDFIRES Modifi'!V:V, AA1029)=0, "Missing", "")</f>
        <v/>
      </c>
    </row>
    <row r="1030" spans="1:28" hidden="1" x14ac:dyDescent="0.3">
      <c r="A1030" s="24">
        <v>2401200000</v>
      </c>
      <c r="B1030" s="40">
        <v>24033</v>
      </c>
      <c r="C1030" s="25"/>
      <c r="D1030" s="25"/>
      <c r="E1030" s="25"/>
      <c r="F1030" s="25"/>
      <c r="G1030" s="25" t="s">
        <v>12</v>
      </c>
      <c r="H1030" s="25">
        <v>41.646862168889697</v>
      </c>
      <c r="I1030" s="25">
        <v>153</v>
      </c>
      <c r="J1030" s="25">
        <v>0.272201713522155</v>
      </c>
      <c r="K1030" s="25">
        <v>10472</v>
      </c>
      <c r="L1030" s="26">
        <v>27673</v>
      </c>
      <c r="M1030" s="24">
        <v>2401200000</v>
      </c>
      <c r="N1030" s="25">
        <v>24033</v>
      </c>
      <c r="O1030" s="25"/>
      <c r="P1030" s="25"/>
      <c r="Q1030" s="25"/>
      <c r="R1030" s="25"/>
      <c r="S1030" s="25" t="s">
        <v>12</v>
      </c>
      <c r="T1030" s="25">
        <v>99.182693079920497</v>
      </c>
      <c r="U1030" s="25">
        <v>365</v>
      </c>
      <c r="V1030" s="25">
        <v>0.27173340569841198</v>
      </c>
      <c r="W1030" s="25">
        <v>10472</v>
      </c>
      <c r="X1030" s="27">
        <v>27673</v>
      </c>
      <c r="Y1030" s="28">
        <f t="shared" si="32"/>
        <v>2.7444476961602298E-3</v>
      </c>
      <c r="AA1030" t="str">
        <f t="shared" si="33"/>
        <v>2401200000-24033-VOC</v>
      </c>
      <c r="AB1030" t="str">
        <f>IF(COUNTIF('NP-NRModel-MAR-WILDFIRES Modifi'!V:V, AA1030)=0, "Missing", "")</f>
        <v/>
      </c>
    </row>
    <row r="1031" spans="1:28" hidden="1" x14ac:dyDescent="0.3">
      <c r="A1031" s="24">
        <v>2401200000</v>
      </c>
      <c r="B1031" s="40">
        <v>51013</v>
      </c>
      <c r="C1031" s="25"/>
      <c r="D1031" s="25"/>
      <c r="E1031" s="25"/>
      <c r="F1031" s="25"/>
      <c r="G1031" s="25" t="s">
        <v>12</v>
      </c>
      <c r="H1031" s="25">
        <v>0.215405030833698</v>
      </c>
      <c r="I1031" s="25">
        <v>153</v>
      </c>
      <c r="J1031" s="25">
        <v>1.4078760185209001E-3</v>
      </c>
      <c r="K1031" s="25">
        <v>10472</v>
      </c>
      <c r="L1031" s="26">
        <v>65242</v>
      </c>
      <c r="M1031" s="24">
        <v>2401200000</v>
      </c>
      <c r="N1031" s="25">
        <v>51013</v>
      </c>
      <c r="O1031" s="25"/>
      <c r="P1031" s="25"/>
      <c r="Q1031" s="25"/>
      <c r="R1031" s="25"/>
      <c r="S1031" s="25" t="s">
        <v>12</v>
      </c>
      <c r="T1031" s="25">
        <v>0.51299065399959098</v>
      </c>
      <c r="U1031" s="25">
        <v>365</v>
      </c>
      <c r="V1031" s="25">
        <v>1.4054538465742201E-3</v>
      </c>
      <c r="W1031" s="25">
        <v>10472</v>
      </c>
      <c r="X1031" s="27">
        <v>65242</v>
      </c>
      <c r="Y1031" s="28">
        <f t="shared" si="32"/>
        <v>2.744447696160216E-3</v>
      </c>
      <c r="AA1031" t="str">
        <f t="shared" si="33"/>
        <v>2401200000-51013-VOC</v>
      </c>
      <c r="AB1031" t="str">
        <f>IF(COUNTIF('NP-NRModel-MAR-WILDFIRES Modifi'!V:V, AA1031)=0, "Missing", "")</f>
        <v/>
      </c>
    </row>
    <row r="1032" spans="1:28" hidden="1" x14ac:dyDescent="0.3">
      <c r="A1032" s="24">
        <v>2401200000</v>
      </c>
      <c r="B1032" s="40">
        <v>51059</v>
      </c>
      <c r="C1032" s="25"/>
      <c r="D1032" s="25"/>
      <c r="E1032" s="25"/>
      <c r="F1032" s="25"/>
      <c r="G1032" s="25" t="s">
        <v>12</v>
      </c>
      <c r="H1032" s="25">
        <v>1.03829732733866</v>
      </c>
      <c r="I1032" s="25">
        <v>153</v>
      </c>
      <c r="J1032" s="25">
        <v>6.7862570414291799E-3</v>
      </c>
      <c r="K1032" s="25">
        <v>10472</v>
      </c>
      <c r="L1032" s="26">
        <v>65751</v>
      </c>
      <c r="M1032" s="24">
        <v>2401200000</v>
      </c>
      <c r="N1032" s="25">
        <v>51059</v>
      </c>
      <c r="O1032" s="25"/>
      <c r="P1032" s="25"/>
      <c r="Q1032" s="25"/>
      <c r="R1032" s="25"/>
      <c r="S1032" s="25" t="s">
        <v>12</v>
      </c>
      <c r="T1032" s="25">
        <v>2.4727223079980098</v>
      </c>
      <c r="U1032" s="25">
        <v>365</v>
      </c>
      <c r="V1032" s="25">
        <v>6.7745816657479802E-3</v>
      </c>
      <c r="W1032" s="25">
        <v>10472</v>
      </c>
      <c r="X1032" s="27">
        <v>65751</v>
      </c>
      <c r="Y1032" s="28">
        <f t="shared" si="32"/>
        <v>2.7444476961602442E-3</v>
      </c>
      <c r="AA1032" t="str">
        <f t="shared" si="33"/>
        <v>2401200000-51059-VOC</v>
      </c>
      <c r="AB1032" t="str">
        <f>IF(COUNTIF('NP-NRModel-MAR-WILDFIRES Modifi'!V:V, AA1032)=0, "Missing", "")</f>
        <v/>
      </c>
    </row>
    <row r="1033" spans="1:28" hidden="1" x14ac:dyDescent="0.3">
      <c r="A1033" s="24">
        <v>2401200000</v>
      </c>
      <c r="B1033" s="40">
        <v>51107</v>
      </c>
      <c r="C1033" s="25"/>
      <c r="D1033" s="25"/>
      <c r="E1033" s="25"/>
      <c r="F1033" s="25"/>
      <c r="G1033" s="25" t="s">
        <v>12</v>
      </c>
      <c r="H1033" s="25">
        <v>0.37996792324752698</v>
      </c>
      <c r="I1033" s="25">
        <v>153</v>
      </c>
      <c r="J1033" s="25">
        <v>2.4834504787420099E-3</v>
      </c>
      <c r="K1033" s="25">
        <v>10472</v>
      </c>
      <c r="L1033" s="26">
        <v>66319</v>
      </c>
      <c r="M1033" s="24">
        <v>2401200000</v>
      </c>
      <c r="N1033" s="25">
        <v>51107</v>
      </c>
      <c r="O1033" s="25"/>
      <c r="P1033" s="25"/>
      <c r="Q1033" s="25"/>
      <c r="R1033" s="25"/>
      <c r="S1033" s="25" t="s">
        <v>12</v>
      </c>
      <c r="T1033" s="25">
        <v>0.904899911999271</v>
      </c>
      <c r="U1033" s="25">
        <v>365</v>
      </c>
      <c r="V1033" s="25">
        <v>2.4791778410938898E-3</v>
      </c>
      <c r="W1033" s="25">
        <v>10472</v>
      </c>
      <c r="X1033" s="27">
        <v>66319</v>
      </c>
      <c r="Y1033" s="28">
        <f t="shared" si="32"/>
        <v>2.7444476961602472E-3</v>
      </c>
      <c r="AA1033" t="str">
        <f t="shared" si="33"/>
        <v>2401200000-51107-VOC</v>
      </c>
      <c r="AB1033" t="str">
        <f>IF(COUNTIF('NP-NRModel-MAR-WILDFIRES Modifi'!V:V, AA1033)=0, "Missing", "")</f>
        <v/>
      </c>
    </row>
    <row r="1034" spans="1:28" hidden="1" x14ac:dyDescent="0.3">
      <c r="A1034" s="24">
        <v>2401200000</v>
      </c>
      <c r="B1034" s="40">
        <v>51153</v>
      </c>
      <c r="C1034" s="25"/>
      <c r="D1034" s="25"/>
      <c r="E1034" s="25"/>
      <c r="F1034" s="25"/>
      <c r="G1034" s="25" t="s">
        <v>12</v>
      </c>
      <c r="H1034" s="25">
        <v>0.43524918674202101</v>
      </c>
      <c r="I1034" s="25">
        <v>153</v>
      </c>
      <c r="J1034" s="25">
        <v>2.8447659264184402E-3</v>
      </c>
      <c r="K1034" s="25">
        <v>10472</v>
      </c>
      <c r="L1034" s="26">
        <v>66794</v>
      </c>
      <c r="M1034" s="24">
        <v>2401200000</v>
      </c>
      <c r="N1034" s="25">
        <v>51153</v>
      </c>
      <c r="O1034" s="25"/>
      <c r="P1034" s="25"/>
      <c r="Q1034" s="25"/>
      <c r="R1034" s="25"/>
      <c r="S1034" s="25" t="s">
        <v>12</v>
      </c>
      <c r="T1034" s="25">
        <v>1.03655315799917</v>
      </c>
      <c r="U1034" s="25">
        <v>365</v>
      </c>
      <c r="V1034" s="25">
        <v>2.8398716657511598E-3</v>
      </c>
      <c r="W1034" s="25">
        <v>10472</v>
      </c>
      <c r="X1034" s="27">
        <v>66794</v>
      </c>
      <c r="Y1034" s="28">
        <f t="shared" si="32"/>
        <v>2.7444476961602368E-3</v>
      </c>
      <c r="AA1034" t="str">
        <f t="shared" si="33"/>
        <v>2401200000-51153-VOC</v>
      </c>
      <c r="AB1034" t="str">
        <f>IF(COUNTIF('NP-NRModel-MAR-WILDFIRES Modifi'!V:V, AA1034)=0, "Missing", "")</f>
        <v/>
      </c>
    </row>
    <row r="1035" spans="1:28" hidden="1" x14ac:dyDescent="0.3">
      <c r="A1035" s="24">
        <v>2401200000</v>
      </c>
      <c r="B1035" s="40">
        <v>51510</v>
      </c>
      <c r="C1035" s="25"/>
      <c r="D1035" s="25"/>
      <c r="E1035" s="25"/>
      <c r="F1035" s="25"/>
      <c r="G1035" s="25" t="s">
        <v>12</v>
      </c>
      <c r="H1035" s="25">
        <v>0.14393883661085699</v>
      </c>
      <c r="I1035" s="25">
        <v>153</v>
      </c>
      <c r="J1035" s="25">
        <v>9.4077670987488201E-4</v>
      </c>
      <c r="K1035" s="25">
        <v>10472</v>
      </c>
      <c r="L1035" s="26">
        <v>67347</v>
      </c>
      <c r="M1035" s="24">
        <v>2401200000</v>
      </c>
      <c r="N1035" s="25">
        <v>51510</v>
      </c>
      <c r="O1035" s="25"/>
      <c r="P1035" s="25"/>
      <c r="Q1035" s="25"/>
      <c r="R1035" s="25"/>
      <c r="S1035" s="25" t="s">
        <v>12</v>
      </c>
      <c r="T1035" s="25">
        <v>0.34279272699972702</v>
      </c>
      <c r="U1035" s="25">
        <v>365</v>
      </c>
      <c r="V1035" s="25">
        <v>9.39158156163636E-4</v>
      </c>
      <c r="W1035" s="25">
        <v>10472</v>
      </c>
      <c r="X1035" s="27">
        <v>67347</v>
      </c>
      <c r="Y1035" s="28">
        <f t="shared" si="32"/>
        <v>2.7444476961602259E-3</v>
      </c>
      <c r="AA1035" t="str">
        <f t="shared" si="33"/>
        <v>2401200000-51510-VOC</v>
      </c>
      <c r="AB1035" t="str">
        <f>IF(COUNTIF('NP-NRModel-MAR-WILDFIRES Modifi'!V:V, AA1035)=0, "Missing", "")</f>
        <v/>
      </c>
    </row>
    <row r="1036" spans="1:28" hidden="1" x14ac:dyDescent="0.3">
      <c r="A1036" s="24">
        <v>2401200000</v>
      </c>
      <c r="B1036" s="40">
        <v>51600</v>
      </c>
      <c r="C1036" s="25"/>
      <c r="D1036" s="25"/>
      <c r="E1036" s="25"/>
      <c r="F1036" s="25"/>
      <c r="G1036" s="25" t="s">
        <v>12</v>
      </c>
      <c r="H1036" s="25">
        <v>2.1794772821877102E-2</v>
      </c>
      <c r="I1036" s="25">
        <v>153</v>
      </c>
      <c r="J1036" s="25">
        <v>1.42449495567824E-4</v>
      </c>
      <c r="K1036" s="25">
        <v>10472</v>
      </c>
      <c r="L1036" s="26">
        <v>67548</v>
      </c>
      <c r="M1036" s="24">
        <v>2401200000</v>
      </c>
      <c r="N1036" s="25">
        <v>51600</v>
      </c>
      <c r="O1036" s="25"/>
      <c r="P1036" s="25"/>
      <c r="Q1036" s="25"/>
      <c r="R1036" s="25"/>
      <c r="S1036" s="25" t="s">
        <v>12</v>
      </c>
      <c r="T1036" s="25">
        <v>5.1904612999958299E-2</v>
      </c>
      <c r="U1036" s="25">
        <v>365</v>
      </c>
      <c r="V1036" s="25">
        <v>1.4220441917796799E-4</v>
      </c>
      <c r="W1036" s="25">
        <v>10472</v>
      </c>
      <c r="X1036" s="27">
        <v>67548</v>
      </c>
      <c r="Y1036" s="28">
        <f t="shared" si="32"/>
        <v>2.7444476961602324E-3</v>
      </c>
      <c r="AA1036" t="str">
        <f t="shared" si="33"/>
        <v>2401200000-51600-VOC</v>
      </c>
      <c r="AB1036" t="str">
        <f>IF(COUNTIF('NP-NRModel-MAR-WILDFIRES Modifi'!V:V, AA1036)=0, "Missing", "")</f>
        <v/>
      </c>
    </row>
    <row r="1037" spans="1:28" hidden="1" x14ac:dyDescent="0.3">
      <c r="A1037" s="24">
        <v>2401200000</v>
      </c>
      <c r="B1037" s="40">
        <v>51610</v>
      </c>
      <c r="C1037" s="25"/>
      <c r="D1037" s="25"/>
      <c r="E1037" s="25"/>
      <c r="F1037" s="25"/>
      <c r="G1037" s="25" t="s">
        <v>12</v>
      </c>
      <c r="H1037" s="25">
        <v>1.3230670809942099E-2</v>
      </c>
      <c r="I1037" s="25">
        <v>153</v>
      </c>
      <c r="J1037" s="29">
        <v>8.6474972614000907E-5</v>
      </c>
      <c r="K1037" s="25">
        <v>10472</v>
      </c>
      <c r="L1037" s="26">
        <v>67569</v>
      </c>
      <c r="M1037" s="24">
        <v>2401200000</v>
      </c>
      <c r="N1037" s="25">
        <v>51610</v>
      </c>
      <c r="O1037" s="25"/>
      <c r="P1037" s="25"/>
      <c r="Q1037" s="25"/>
      <c r="R1037" s="25"/>
      <c r="S1037" s="25" t="s">
        <v>12</v>
      </c>
      <c r="T1037" s="25">
        <v>3.1509061999974698E-2</v>
      </c>
      <c r="U1037" s="25">
        <v>365</v>
      </c>
      <c r="V1037" s="29">
        <v>8.6326197260204698E-5</v>
      </c>
      <c r="W1037" s="25">
        <v>10472</v>
      </c>
      <c r="X1037" s="27">
        <v>67569</v>
      </c>
      <c r="Y1037" s="28">
        <f t="shared" si="32"/>
        <v>2.7444476961602459E-3</v>
      </c>
      <c r="AA1037" t="str">
        <f t="shared" si="33"/>
        <v>2401200000-51610-VOC</v>
      </c>
      <c r="AB1037" t="str">
        <f>IF(COUNTIF('NP-NRModel-MAR-WILDFIRES Modifi'!V:V, AA1037)=0, "Missing", "")</f>
        <v/>
      </c>
    </row>
    <row r="1038" spans="1:28" hidden="1" x14ac:dyDescent="0.3">
      <c r="A1038" s="24">
        <v>2401200000</v>
      </c>
      <c r="B1038" s="40">
        <v>51683</v>
      </c>
      <c r="C1038" s="25"/>
      <c r="D1038" s="25"/>
      <c r="E1038" s="25"/>
      <c r="F1038" s="25"/>
      <c r="G1038" s="25" t="s">
        <v>12</v>
      </c>
      <c r="H1038" s="25">
        <v>3.8607057988035903E-2</v>
      </c>
      <c r="I1038" s="25">
        <v>153</v>
      </c>
      <c r="J1038" s="25">
        <v>2.5233371234010399E-4</v>
      </c>
      <c r="K1038" s="25">
        <v>10472</v>
      </c>
      <c r="L1038" s="26">
        <v>67775</v>
      </c>
      <c r="M1038" s="24">
        <v>2401200000</v>
      </c>
      <c r="N1038" s="25">
        <v>51683</v>
      </c>
      <c r="O1038" s="25"/>
      <c r="P1038" s="25"/>
      <c r="Q1038" s="25"/>
      <c r="R1038" s="25"/>
      <c r="S1038" s="25" t="s">
        <v>12</v>
      </c>
      <c r="T1038" s="25">
        <v>9.1943348999925803E-2</v>
      </c>
      <c r="U1038" s="25">
        <v>365</v>
      </c>
      <c r="V1038" s="25">
        <v>2.5189958630116602E-4</v>
      </c>
      <c r="W1038" s="25">
        <v>10472</v>
      </c>
      <c r="X1038" s="27">
        <v>67775</v>
      </c>
      <c r="Y1038" s="28">
        <f t="shared" si="32"/>
        <v>2.7444476961602476E-3</v>
      </c>
      <c r="AA1038" t="str">
        <f t="shared" si="33"/>
        <v>2401200000-51683-VOC</v>
      </c>
      <c r="AB1038" t="str">
        <f>IF(COUNTIF('NP-NRModel-MAR-WILDFIRES Modifi'!V:V, AA1038)=0, "Missing", "")</f>
        <v/>
      </c>
    </row>
    <row r="1039" spans="1:28" hidden="1" x14ac:dyDescent="0.3">
      <c r="A1039" s="24">
        <v>2401200000</v>
      </c>
      <c r="B1039" s="40">
        <v>51685</v>
      </c>
      <c r="C1039" s="25"/>
      <c r="D1039" s="25"/>
      <c r="E1039" s="25"/>
      <c r="F1039" s="25"/>
      <c r="G1039" s="25" t="s">
        <v>12</v>
      </c>
      <c r="H1039" s="25">
        <v>1.55422923323287E-2</v>
      </c>
      <c r="I1039" s="25">
        <v>153</v>
      </c>
      <c r="J1039" s="25">
        <v>1.0158361001522E-4</v>
      </c>
      <c r="K1039" s="25">
        <v>10472</v>
      </c>
      <c r="L1039" s="26">
        <v>67797</v>
      </c>
      <c r="M1039" s="24">
        <v>2401200000</v>
      </c>
      <c r="N1039" s="25">
        <v>51685</v>
      </c>
      <c r="O1039" s="25"/>
      <c r="P1039" s="25"/>
      <c r="Q1039" s="25"/>
      <c r="R1039" s="25"/>
      <c r="S1039" s="25" t="s">
        <v>12</v>
      </c>
      <c r="T1039" s="25">
        <v>3.7014226999970298E-2</v>
      </c>
      <c r="U1039" s="25">
        <v>365</v>
      </c>
      <c r="V1039" s="25">
        <v>1.01408841095809E-4</v>
      </c>
      <c r="W1039" s="25">
        <v>10472</v>
      </c>
      <c r="X1039" s="27">
        <v>67797</v>
      </c>
      <c r="Y1039" s="28">
        <f t="shared" si="32"/>
        <v>2.7444476961602229E-3</v>
      </c>
      <c r="AA1039" t="str">
        <f t="shared" si="33"/>
        <v>2401200000-51685-VOC</v>
      </c>
      <c r="AB1039" t="str">
        <f>IF(COUNTIF('NP-NRModel-MAR-WILDFIRES Modifi'!V:V, AA1039)=0, "Missing", "")</f>
        <v/>
      </c>
    </row>
    <row r="1040" spans="1:28" hidden="1" x14ac:dyDescent="0.3">
      <c r="A1040" s="24">
        <v>2415000000</v>
      </c>
      <c r="B1040" s="40">
        <v>11001</v>
      </c>
      <c r="C1040" s="25"/>
      <c r="D1040" s="25"/>
      <c r="E1040" s="25"/>
      <c r="F1040" s="25"/>
      <c r="G1040" s="25" t="s">
        <v>12</v>
      </c>
      <c r="H1040" s="25">
        <v>5.3992936106262599</v>
      </c>
      <c r="I1040" s="25">
        <v>153</v>
      </c>
      <c r="J1040" s="25">
        <v>3.5289500723047498E-2</v>
      </c>
      <c r="K1040" s="25">
        <v>10472</v>
      </c>
      <c r="L1040" s="26">
        <v>7347</v>
      </c>
      <c r="M1040" s="24">
        <v>2415000000</v>
      </c>
      <c r="N1040" s="25">
        <v>11001</v>
      </c>
      <c r="O1040" s="25"/>
      <c r="P1040" s="25"/>
      <c r="Q1040" s="25"/>
      <c r="R1040" s="25"/>
      <c r="S1040" s="25" t="s">
        <v>12</v>
      </c>
      <c r="T1040" s="25">
        <v>12.9040533899897</v>
      </c>
      <c r="U1040" s="25">
        <v>365</v>
      </c>
      <c r="V1040" s="25">
        <v>3.5353570931478603E-2</v>
      </c>
      <c r="W1040" s="25">
        <v>10472</v>
      </c>
      <c r="X1040" s="27">
        <v>7347</v>
      </c>
      <c r="Y1040" s="28">
        <f t="shared" si="32"/>
        <v>2.7347609046955179E-3</v>
      </c>
      <c r="AA1040" t="str">
        <f t="shared" si="33"/>
        <v>2415000000-11001-VOC</v>
      </c>
      <c r="AB1040" t="str">
        <f>IF(COUNTIF('NP-NRModel-MAR-WILDFIRES Modifi'!V:V, AA1040)=0, "Missing", "")</f>
        <v/>
      </c>
    </row>
    <row r="1041" spans="1:28" hidden="1" x14ac:dyDescent="0.3">
      <c r="A1041" s="24">
        <v>2415000000</v>
      </c>
      <c r="B1041" s="40">
        <v>24009</v>
      </c>
      <c r="C1041" s="25"/>
      <c r="D1041" s="25"/>
      <c r="E1041" s="25"/>
      <c r="F1041" s="25"/>
      <c r="G1041" s="25" t="s">
        <v>12</v>
      </c>
      <c r="H1041" s="25">
        <v>2.0353351252936598</v>
      </c>
      <c r="I1041" s="25">
        <v>153</v>
      </c>
      <c r="J1041" s="25">
        <v>1.3302843956167701E-2</v>
      </c>
      <c r="K1041" s="25">
        <v>10472</v>
      </c>
      <c r="L1041" s="26">
        <v>27362</v>
      </c>
      <c r="M1041" s="24">
        <v>2415000000</v>
      </c>
      <c r="N1041" s="25">
        <v>24009</v>
      </c>
      <c r="O1041" s="25"/>
      <c r="P1041" s="25"/>
      <c r="Q1041" s="25"/>
      <c r="R1041" s="25"/>
      <c r="S1041" s="25" t="s">
        <v>12</v>
      </c>
      <c r="T1041" s="25">
        <v>4.8643535649961196</v>
      </c>
      <c r="U1041" s="25">
        <v>365</v>
      </c>
      <c r="V1041" s="25">
        <v>1.33269960684825E-2</v>
      </c>
      <c r="W1041" s="25">
        <v>10472</v>
      </c>
      <c r="X1041" s="27">
        <v>27362</v>
      </c>
      <c r="Y1041" s="28">
        <f t="shared" si="32"/>
        <v>2.734760904695527E-3</v>
      </c>
      <c r="AA1041" t="str">
        <f t="shared" si="33"/>
        <v>2415000000-24009-VOC</v>
      </c>
      <c r="AB1041" t="str">
        <f>IF(COUNTIF('NP-NRModel-MAR-WILDFIRES Modifi'!V:V, AA1041)=0, "Missing", "")</f>
        <v/>
      </c>
    </row>
    <row r="1042" spans="1:28" hidden="1" x14ac:dyDescent="0.3">
      <c r="A1042" s="24">
        <v>2415000000</v>
      </c>
      <c r="B1042" s="40">
        <v>24017</v>
      </c>
      <c r="C1042" s="25"/>
      <c r="D1042" s="25"/>
      <c r="E1042" s="25"/>
      <c r="F1042" s="25"/>
      <c r="G1042" s="25" t="s">
        <v>12</v>
      </c>
      <c r="H1042" s="25">
        <v>4.3386531008573703</v>
      </c>
      <c r="I1042" s="25">
        <v>153</v>
      </c>
      <c r="J1042" s="25">
        <v>2.8357209809525299E-2</v>
      </c>
      <c r="K1042" s="25">
        <v>10472</v>
      </c>
      <c r="L1042" s="26">
        <v>27464</v>
      </c>
      <c r="M1042" s="24">
        <v>2415000000</v>
      </c>
      <c r="N1042" s="25">
        <v>24017</v>
      </c>
      <c r="O1042" s="25"/>
      <c r="P1042" s="25"/>
      <c r="Q1042" s="25"/>
      <c r="R1042" s="25"/>
      <c r="S1042" s="25" t="s">
        <v>12</v>
      </c>
      <c r="T1042" s="25">
        <v>10.369173319991701</v>
      </c>
      <c r="U1042" s="25">
        <v>365</v>
      </c>
      <c r="V1042" s="25">
        <v>2.84086940273745E-2</v>
      </c>
      <c r="W1042" s="25">
        <v>10472</v>
      </c>
      <c r="X1042" s="27">
        <v>27464</v>
      </c>
      <c r="Y1042" s="28">
        <f t="shared" si="32"/>
        <v>2.7347609046955343E-3</v>
      </c>
      <c r="AA1042" t="str">
        <f t="shared" si="33"/>
        <v>2415000000-24017-VOC</v>
      </c>
      <c r="AB1042" t="str">
        <f>IF(COUNTIF('NP-NRModel-MAR-WILDFIRES Modifi'!V:V, AA1042)=0, "Missing", "")</f>
        <v/>
      </c>
    </row>
    <row r="1043" spans="1:28" hidden="1" x14ac:dyDescent="0.3">
      <c r="A1043" s="24">
        <v>2415000000</v>
      </c>
      <c r="B1043" s="40">
        <v>24021</v>
      </c>
      <c r="C1043" s="25"/>
      <c r="D1043" s="25"/>
      <c r="E1043" s="25"/>
      <c r="F1043" s="25"/>
      <c r="G1043" s="25" t="s">
        <v>12</v>
      </c>
      <c r="H1043" s="25">
        <v>10.6988611201715</v>
      </c>
      <c r="I1043" s="25">
        <v>153</v>
      </c>
      <c r="J1043" s="25">
        <v>6.9927196863866406E-2</v>
      </c>
      <c r="K1043" s="25">
        <v>10472</v>
      </c>
      <c r="L1043" s="26">
        <v>27513</v>
      </c>
      <c r="M1043" s="24">
        <v>2415000000</v>
      </c>
      <c r="N1043" s="25">
        <v>24021</v>
      </c>
      <c r="O1043" s="25"/>
      <c r="P1043" s="25"/>
      <c r="Q1043" s="25"/>
      <c r="R1043" s="25"/>
      <c r="S1043" s="25" t="s">
        <v>12</v>
      </c>
      <c r="T1043" s="25">
        <v>25.569766169979498</v>
      </c>
      <c r="U1043" s="25">
        <v>365</v>
      </c>
      <c r="V1043" s="25">
        <v>7.0054153890355006E-2</v>
      </c>
      <c r="W1043" s="25">
        <v>10472</v>
      </c>
      <c r="X1043" s="27">
        <v>27513</v>
      </c>
      <c r="Y1043" s="28">
        <f t="shared" si="32"/>
        <v>2.7347609046955343E-3</v>
      </c>
      <c r="AA1043" t="str">
        <f t="shared" si="33"/>
        <v>2415000000-24021-VOC</v>
      </c>
      <c r="AB1043" t="str">
        <f>IF(COUNTIF('NP-NRModel-MAR-WILDFIRES Modifi'!V:V, AA1043)=0, "Missing", "")</f>
        <v/>
      </c>
    </row>
    <row r="1044" spans="1:28" hidden="1" x14ac:dyDescent="0.3">
      <c r="A1044" s="24">
        <v>2415000000</v>
      </c>
      <c r="B1044" s="40">
        <v>24031</v>
      </c>
      <c r="C1044" s="25"/>
      <c r="D1044" s="25"/>
      <c r="E1044" s="25"/>
      <c r="F1044" s="25"/>
      <c r="G1044" s="25" t="s">
        <v>12</v>
      </c>
      <c r="H1044" s="25">
        <v>24.305538855395799</v>
      </c>
      <c r="I1044" s="25">
        <v>153</v>
      </c>
      <c r="J1044" s="25">
        <v>0.158859731081018</v>
      </c>
      <c r="K1044" s="25">
        <v>10472</v>
      </c>
      <c r="L1044" s="26">
        <v>27645</v>
      </c>
      <c r="M1044" s="24">
        <v>2415000000</v>
      </c>
      <c r="N1044" s="25">
        <v>24031</v>
      </c>
      <c r="O1044" s="25"/>
      <c r="P1044" s="25"/>
      <c r="Q1044" s="25"/>
      <c r="R1044" s="25"/>
      <c r="S1044" s="25" t="s">
        <v>12</v>
      </c>
      <c r="T1044" s="25">
        <v>58.089074919953198</v>
      </c>
      <c r="U1044" s="25">
        <v>365</v>
      </c>
      <c r="V1044" s="25">
        <v>0.159148150465625</v>
      </c>
      <c r="W1044" s="25">
        <v>10472</v>
      </c>
      <c r="X1044" s="27">
        <v>27645</v>
      </c>
      <c r="Y1044" s="28">
        <f t="shared" si="32"/>
        <v>2.7347609046955365E-3</v>
      </c>
      <c r="AA1044" t="str">
        <f t="shared" si="33"/>
        <v>2415000000-24031-VOC</v>
      </c>
      <c r="AB1044" t="str">
        <f>IF(COUNTIF('NP-NRModel-MAR-WILDFIRES Modifi'!V:V, AA1044)=0, "Missing", "")</f>
        <v/>
      </c>
    </row>
    <row r="1045" spans="1:28" hidden="1" x14ac:dyDescent="0.3">
      <c r="A1045" s="24">
        <v>2415000000</v>
      </c>
      <c r="B1045" s="40">
        <v>24033</v>
      </c>
      <c r="C1045" s="25"/>
      <c r="D1045" s="25"/>
      <c r="E1045" s="25"/>
      <c r="F1045" s="25"/>
      <c r="G1045" s="25" t="s">
        <v>12</v>
      </c>
      <c r="H1045" s="25">
        <v>25.910236499658701</v>
      </c>
      <c r="I1045" s="25">
        <v>153</v>
      </c>
      <c r="J1045" s="25">
        <v>0.16934795097816099</v>
      </c>
      <c r="K1045" s="25">
        <v>10472</v>
      </c>
      <c r="L1045" s="26">
        <v>27674</v>
      </c>
      <c r="M1045" s="24">
        <v>2415000000</v>
      </c>
      <c r="N1045" s="25">
        <v>24033</v>
      </c>
      <c r="O1045" s="25"/>
      <c r="P1045" s="25"/>
      <c r="Q1045" s="25"/>
      <c r="R1045" s="25"/>
      <c r="S1045" s="25" t="s">
        <v>12</v>
      </c>
      <c r="T1045" s="25">
        <v>61.924225509950602</v>
      </c>
      <c r="U1045" s="25">
        <v>365</v>
      </c>
      <c r="V1045" s="25">
        <v>0.16965541235602899</v>
      </c>
      <c r="W1045" s="25">
        <v>10472</v>
      </c>
      <c r="X1045" s="27">
        <v>27674</v>
      </c>
      <c r="Y1045" s="28">
        <f t="shared" si="32"/>
        <v>2.7347609046955053E-3</v>
      </c>
      <c r="AA1045" t="str">
        <f t="shared" si="33"/>
        <v>2415000000-24033-VOC</v>
      </c>
      <c r="AB1045" t="str">
        <f>IF(COUNTIF('NP-NRModel-MAR-WILDFIRES Modifi'!V:V, AA1045)=0, "Missing", "")</f>
        <v/>
      </c>
    </row>
    <row r="1046" spans="1:28" hidden="1" x14ac:dyDescent="0.3">
      <c r="A1046" s="24">
        <v>2415000000</v>
      </c>
      <c r="B1046" s="40">
        <v>51013</v>
      </c>
      <c r="C1046" s="25"/>
      <c r="D1046" s="25"/>
      <c r="E1046" s="25"/>
      <c r="F1046" s="25"/>
      <c r="G1046" s="25" t="s">
        <v>12</v>
      </c>
      <c r="H1046" s="25">
        <v>8.1151121685620193</v>
      </c>
      <c r="I1046" s="25">
        <v>153</v>
      </c>
      <c r="J1046" s="25">
        <v>5.3039948814130898E-2</v>
      </c>
      <c r="K1046" s="25">
        <v>10472</v>
      </c>
      <c r="L1046" s="26">
        <v>65243</v>
      </c>
      <c r="M1046" s="24">
        <v>2415000000</v>
      </c>
      <c r="N1046" s="25">
        <v>51013</v>
      </c>
      <c r="O1046" s="25"/>
      <c r="P1046" s="25"/>
      <c r="Q1046" s="25"/>
      <c r="R1046" s="25"/>
      <c r="S1046" s="25" t="s">
        <v>12</v>
      </c>
      <c r="T1046" s="25">
        <v>19.3947297999845</v>
      </c>
      <c r="U1046" s="25">
        <v>365</v>
      </c>
      <c r="V1046" s="25">
        <v>5.3136246027354797E-2</v>
      </c>
      <c r="W1046" s="25">
        <v>10472</v>
      </c>
      <c r="X1046" s="27">
        <v>65243</v>
      </c>
      <c r="Y1046" s="28">
        <f t="shared" si="32"/>
        <v>2.7347609046955265E-3</v>
      </c>
      <c r="AA1046" t="str">
        <f t="shared" si="33"/>
        <v>2415000000-51013-VOC</v>
      </c>
      <c r="AB1046" t="str">
        <f>IF(COUNTIF('NP-NRModel-MAR-WILDFIRES Modifi'!V:V, AA1046)=0, "Missing", "")</f>
        <v/>
      </c>
    </row>
    <row r="1047" spans="1:28" hidden="1" x14ac:dyDescent="0.3">
      <c r="A1047" s="24">
        <v>2415000000</v>
      </c>
      <c r="B1047" s="40">
        <v>51059</v>
      </c>
      <c r="C1047" s="25"/>
      <c r="D1047" s="25"/>
      <c r="E1047" s="25"/>
      <c r="F1047" s="25"/>
      <c r="G1047" s="25" t="s">
        <v>12</v>
      </c>
      <c r="H1047" s="25">
        <v>38.552836419768703</v>
      </c>
      <c r="I1047" s="25">
        <v>153</v>
      </c>
      <c r="J1047" s="25">
        <v>0.25197932300502401</v>
      </c>
      <c r="K1047" s="25">
        <v>10472</v>
      </c>
      <c r="L1047" s="26">
        <v>65752</v>
      </c>
      <c r="M1047" s="24">
        <v>2415000000</v>
      </c>
      <c r="N1047" s="25">
        <v>51059</v>
      </c>
      <c r="O1047" s="25"/>
      <c r="P1047" s="25"/>
      <c r="Q1047" s="25"/>
      <c r="R1047" s="25"/>
      <c r="S1047" s="25" t="s">
        <v>12</v>
      </c>
      <c r="T1047" s="25">
        <v>92.139434409925798</v>
      </c>
      <c r="U1047" s="25">
        <v>365</v>
      </c>
      <c r="V1047" s="25">
        <v>0.25243680660253598</v>
      </c>
      <c r="W1047" s="25">
        <v>10472</v>
      </c>
      <c r="X1047" s="27">
        <v>65752</v>
      </c>
      <c r="Y1047" s="28">
        <f t="shared" si="32"/>
        <v>2.7347609046955395E-3</v>
      </c>
      <c r="AA1047" t="str">
        <f t="shared" si="33"/>
        <v>2415000000-51059-VOC</v>
      </c>
      <c r="AB1047" t="str">
        <f>IF(COUNTIF('NP-NRModel-MAR-WILDFIRES Modifi'!V:V, AA1047)=0, "Missing", "")</f>
        <v/>
      </c>
    </row>
    <row r="1048" spans="1:28" hidden="1" x14ac:dyDescent="0.3">
      <c r="A1048" s="24">
        <v>2415000000</v>
      </c>
      <c r="B1048" s="40">
        <v>51107</v>
      </c>
      <c r="C1048" s="25"/>
      <c r="D1048" s="25"/>
      <c r="E1048" s="25"/>
      <c r="F1048" s="25"/>
      <c r="G1048" s="25" t="s">
        <v>12</v>
      </c>
      <c r="H1048" s="25">
        <v>38.645284755904797</v>
      </c>
      <c r="I1048" s="25">
        <v>153</v>
      </c>
      <c r="J1048" s="25">
        <v>0.25258356049610903</v>
      </c>
      <c r="K1048" s="25">
        <v>10472</v>
      </c>
      <c r="L1048" s="26">
        <v>66320</v>
      </c>
      <c r="M1048" s="24">
        <v>2415000000</v>
      </c>
      <c r="N1048" s="25">
        <v>51107</v>
      </c>
      <c r="O1048" s="25"/>
      <c r="P1048" s="25"/>
      <c r="Q1048" s="25"/>
      <c r="R1048" s="25"/>
      <c r="S1048" s="25" t="s">
        <v>12</v>
      </c>
      <c r="T1048" s="25">
        <v>92.360381509925901</v>
      </c>
      <c r="U1048" s="25">
        <v>365</v>
      </c>
      <c r="V1048" s="25">
        <v>0.25304214112308399</v>
      </c>
      <c r="W1048" s="25">
        <v>10472</v>
      </c>
      <c r="X1048" s="27">
        <v>66320</v>
      </c>
      <c r="Y1048" s="28">
        <f t="shared" si="32"/>
        <v>2.7347609046955274E-3</v>
      </c>
      <c r="AA1048" t="str">
        <f t="shared" si="33"/>
        <v>2415000000-51107-VOC</v>
      </c>
      <c r="AB1048" t="str">
        <f>IF(COUNTIF('NP-NRModel-MAR-WILDFIRES Modifi'!V:V, AA1048)=0, "Missing", "")</f>
        <v/>
      </c>
    </row>
    <row r="1049" spans="1:28" hidden="1" x14ac:dyDescent="0.3">
      <c r="A1049" s="24">
        <v>2415000000</v>
      </c>
      <c r="B1049" s="40">
        <v>51153</v>
      </c>
      <c r="C1049" s="25"/>
      <c r="D1049" s="25"/>
      <c r="E1049" s="25"/>
      <c r="F1049" s="25"/>
      <c r="G1049" s="25" t="s">
        <v>12</v>
      </c>
      <c r="H1049" s="25">
        <v>17.190149454040199</v>
      </c>
      <c r="I1049" s="25">
        <v>153</v>
      </c>
      <c r="J1049" s="25">
        <v>0.112353918000262</v>
      </c>
      <c r="K1049" s="25">
        <v>10472</v>
      </c>
      <c r="L1049" s="26">
        <v>66795</v>
      </c>
      <c r="M1049" s="24">
        <v>2415000000</v>
      </c>
      <c r="N1049" s="25">
        <v>51153</v>
      </c>
      <c r="O1049" s="25"/>
      <c r="P1049" s="25"/>
      <c r="Q1049" s="25"/>
      <c r="R1049" s="25"/>
      <c r="S1049" s="25" t="s">
        <v>12</v>
      </c>
      <c r="T1049" s="25">
        <v>41.083634699967398</v>
      </c>
      <c r="U1049" s="25">
        <v>365</v>
      </c>
      <c r="V1049" s="25">
        <v>0.112557903287581</v>
      </c>
      <c r="W1049" s="25">
        <v>10472</v>
      </c>
      <c r="X1049" s="27">
        <v>66795</v>
      </c>
      <c r="Y1049" s="28">
        <f t="shared" si="32"/>
        <v>2.7347609046954931E-3</v>
      </c>
      <c r="AA1049" t="str">
        <f t="shared" si="33"/>
        <v>2415000000-51153-VOC</v>
      </c>
      <c r="AB1049" t="str">
        <f>IF(COUNTIF('NP-NRModel-MAR-WILDFIRES Modifi'!V:V, AA1049)=0, "Missing", "")</f>
        <v/>
      </c>
    </row>
    <row r="1050" spans="1:28" hidden="1" x14ac:dyDescent="0.3">
      <c r="A1050" s="24">
        <v>2415000000</v>
      </c>
      <c r="B1050" s="40">
        <v>51510</v>
      </c>
      <c r="C1050" s="25"/>
      <c r="D1050" s="25"/>
      <c r="E1050" s="25"/>
      <c r="F1050" s="25"/>
      <c r="G1050" s="25" t="s">
        <v>12</v>
      </c>
      <c r="H1050" s="25">
        <v>9.5196213909032092</v>
      </c>
      <c r="I1050" s="25">
        <v>153</v>
      </c>
      <c r="J1050" s="25">
        <v>6.2219747652962197E-2</v>
      </c>
      <c r="K1050" s="25">
        <v>10472</v>
      </c>
      <c r="L1050" s="26">
        <v>67348</v>
      </c>
      <c r="M1050" s="24">
        <v>2415000000</v>
      </c>
      <c r="N1050" s="25">
        <v>51510</v>
      </c>
      <c r="O1050" s="25"/>
      <c r="P1050" s="25"/>
      <c r="Q1050" s="25"/>
      <c r="R1050" s="25"/>
      <c r="S1050" s="25" t="s">
        <v>12</v>
      </c>
      <c r="T1050" s="25">
        <v>22.7514396399819</v>
      </c>
      <c r="U1050" s="25">
        <v>365</v>
      </c>
      <c r="V1050" s="25">
        <v>6.2332711342416101E-2</v>
      </c>
      <c r="W1050" s="25">
        <v>10472</v>
      </c>
      <c r="X1050" s="27">
        <v>67348</v>
      </c>
      <c r="Y1050" s="28">
        <f t="shared" si="32"/>
        <v>2.7347609046955105E-3</v>
      </c>
      <c r="AA1050" t="str">
        <f t="shared" si="33"/>
        <v>2415000000-51510-VOC</v>
      </c>
      <c r="AB1050" t="str">
        <f>IF(COUNTIF('NP-NRModel-MAR-WILDFIRES Modifi'!V:V, AA1050)=0, "Missing", "")</f>
        <v/>
      </c>
    </row>
    <row r="1051" spans="1:28" hidden="1" x14ac:dyDescent="0.3">
      <c r="A1051" s="24">
        <v>2415000000</v>
      </c>
      <c r="B1051" s="40">
        <v>51600</v>
      </c>
      <c r="C1051" s="25"/>
      <c r="D1051" s="25"/>
      <c r="E1051" s="25"/>
      <c r="F1051" s="25"/>
      <c r="G1051" s="25" t="s">
        <v>12</v>
      </c>
      <c r="H1051" s="25">
        <v>3.86460899895985</v>
      </c>
      <c r="I1051" s="25">
        <v>153</v>
      </c>
      <c r="J1051" s="25">
        <v>2.5258882346142798E-2</v>
      </c>
      <c r="K1051" s="25">
        <v>10472</v>
      </c>
      <c r="L1051" s="26">
        <v>67549</v>
      </c>
      <c r="M1051" s="24">
        <v>2415000000</v>
      </c>
      <c r="N1051" s="25">
        <v>51600</v>
      </c>
      <c r="O1051" s="25"/>
      <c r="P1051" s="25"/>
      <c r="Q1051" s="25"/>
      <c r="R1051" s="25"/>
      <c r="S1051" s="25" t="s">
        <v>12</v>
      </c>
      <c r="T1051" s="25">
        <v>9.2362305979926091</v>
      </c>
      <c r="U1051" s="25">
        <v>365</v>
      </c>
      <c r="V1051" s="25">
        <v>2.5304741364363299E-2</v>
      </c>
      <c r="W1051" s="25">
        <v>10472</v>
      </c>
      <c r="X1051" s="27">
        <v>67549</v>
      </c>
      <c r="Y1051" s="28">
        <f t="shared" si="32"/>
        <v>2.7347609046955296E-3</v>
      </c>
      <c r="AA1051" t="str">
        <f t="shared" si="33"/>
        <v>2415000000-51600-VOC</v>
      </c>
      <c r="AB1051" t="str">
        <f>IF(COUNTIF('NP-NRModel-MAR-WILDFIRES Modifi'!V:V, AA1051)=0, "Missing", "")</f>
        <v/>
      </c>
    </row>
    <row r="1052" spans="1:28" hidden="1" x14ac:dyDescent="0.3">
      <c r="A1052" s="24">
        <v>2415000000</v>
      </c>
      <c r="B1052" s="40">
        <v>51610</v>
      </c>
      <c r="C1052" s="25"/>
      <c r="D1052" s="25"/>
      <c r="E1052" s="25"/>
      <c r="F1052" s="25"/>
      <c r="G1052" s="25" t="s">
        <v>12</v>
      </c>
      <c r="H1052" s="25">
        <v>1.47766764635917</v>
      </c>
      <c r="I1052" s="25">
        <v>153</v>
      </c>
      <c r="J1052" s="25">
        <v>9.6579584729357595E-3</v>
      </c>
      <c r="K1052" s="25">
        <v>10472</v>
      </c>
      <c r="L1052" s="26">
        <v>67570</v>
      </c>
      <c r="M1052" s="24">
        <v>2415000000</v>
      </c>
      <c r="N1052" s="25">
        <v>51610</v>
      </c>
      <c r="O1052" s="25"/>
      <c r="P1052" s="25"/>
      <c r="Q1052" s="25"/>
      <c r="R1052" s="25"/>
      <c r="S1052" s="25" t="s">
        <v>12</v>
      </c>
      <c r="T1052" s="25">
        <v>3.53155497299718</v>
      </c>
      <c r="U1052" s="25">
        <v>365</v>
      </c>
      <c r="V1052" s="25">
        <v>9.6754930767046204E-3</v>
      </c>
      <c r="W1052" s="25">
        <v>10472</v>
      </c>
      <c r="X1052" s="27">
        <v>67570</v>
      </c>
      <c r="Y1052" s="28">
        <f t="shared" si="32"/>
        <v>2.7347609046955283E-3</v>
      </c>
      <c r="AA1052" t="str">
        <f t="shared" si="33"/>
        <v>2415000000-51610-VOC</v>
      </c>
      <c r="AB1052" t="str">
        <f>IF(COUNTIF('NP-NRModel-MAR-WILDFIRES Modifi'!V:V, AA1052)=0, "Missing", "")</f>
        <v/>
      </c>
    </row>
    <row r="1053" spans="1:28" hidden="1" x14ac:dyDescent="0.3">
      <c r="A1053" s="24">
        <v>2415000000</v>
      </c>
      <c r="B1053" s="40">
        <v>51683</v>
      </c>
      <c r="C1053" s="25"/>
      <c r="D1053" s="25"/>
      <c r="E1053" s="25"/>
      <c r="F1053" s="25"/>
      <c r="G1053" s="25" t="s">
        <v>12</v>
      </c>
      <c r="H1053" s="25">
        <v>9.1288996608535093</v>
      </c>
      <c r="I1053" s="25">
        <v>153</v>
      </c>
      <c r="J1053" s="25">
        <v>5.9666010855251597E-2</v>
      </c>
      <c r="K1053" s="25">
        <v>10472</v>
      </c>
      <c r="L1053" s="26">
        <v>67776</v>
      </c>
      <c r="M1053" s="24">
        <v>2415000000</v>
      </c>
      <c r="N1053" s="25">
        <v>51683</v>
      </c>
      <c r="O1053" s="25"/>
      <c r="P1053" s="25"/>
      <c r="Q1053" s="25"/>
      <c r="R1053" s="25"/>
      <c r="S1053" s="25" t="s">
        <v>12</v>
      </c>
      <c r="T1053" s="25">
        <v>21.817633399982601</v>
      </c>
      <c r="U1053" s="25">
        <v>365</v>
      </c>
      <c r="V1053" s="25">
        <v>5.97743380821441E-2</v>
      </c>
      <c r="W1053" s="25">
        <v>10472</v>
      </c>
      <c r="X1053" s="27">
        <v>67776</v>
      </c>
      <c r="Y1053" s="28">
        <f t="shared" si="32"/>
        <v>2.7347609046955192E-3</v>
      </c>
      <c r="AA1053" t="str">
        <f t="shared" si="33"/>
        <v>2415000000-51683-VOC</v>
      </c>
      <c r="AB1053" t="str">
        <f>IF(COUNTIF('NP-NRModel-MAR-WILDFIRES Modifi'!V:V, AA1053)=0, "Missing", "")</f>
        <v/>
      </c>
    </row>
    <row r="1054" spans="1:28" hidden="1" x14ac:dyDescent="0.3">
      <c r="A1054" s="24">
        <v>2415000000</v>
      </c>
      <c r="B1054" s="40">
        <v>51685</v>
      </c>
      <c r="C1054" s="25"/>
      <c r="D1054" s="25"/>
      <c r="E1054" s="25"/>
      <c r="F1054" s="25"/>
      <c r="G1054" s="25" t="s">
        <v>12</v>
      </c>
      <c r="H1054" s="25">
        <v>0.716323170223648</v>
      </c>
      <c r="I1054" s="25">
        <v>153</v>
      </c>
      <c r="J1054" s="25">
        <v>4.6818507857754703E-3</v>
      </c>
      <c r="K1054" s="25">
        <v>10472</v>
      </c>
      <c r="L1054" s="26">
        <v>67798</v>
      </c>
      <c r="M1054" s="24">
        <v>2415000000</v>
      </c>
      <c r="N1054" s="25">
        <v>51685</v>
      </c>
      <c r="O1054" s="25"/>
      <c r="P1054" s="25"/>
      <c r="Q1054" s="25"/>
      <c r="R1054" s="25"/>
      <c r="S1054" s="25" t="s">
        <v>12</v>
      </c>
      <c r="T1054" s="25">
        <v>1.7119781029986201</v>
      </c>
      <c r="U1054" s="25">
        <v>365</v>
      </c>
      <c r="V1054" s="25">
        <v>4.6903509671195201E-3</v>
      </c>
      <c r="W1054" s="25">
        <v>10472</v>
      </c>
      <c r="X1054" s="27">
        <v>67798</v>
      </c>
      <c r="Y1054" s="28">
        <f t="shared" si="32"/>
        <v>2.7347609046955456E-3</v>
      </c>
      <c r="AA1054" t="str">
        <f t="shared" si="33"/>
        <v>2415000000-51685-VOC</v>
      </c>
      <c r="AB1054" t="str">
        <f>IF(COUNTIF('NP-NRModel-MAR-WILDFIRES Modifi'!V:V, AA1054)=0, "Missing", "")</f>
        <v/>
      </c>
    </row>
    <row r="1055" spans="1:28" hidden="1" x14ac:dyDescent="0.3">
      <c r="A1055" s="24">
        <v>2420000000</v>
      </c>
      <c r="B1055" s="40">
        <v>11001</v>
      </c>
      <c r="C1055" s="25"/>
      <c r="D1055" s="25"/>
      <c r="E1055" s="25"/>
      <c r="F1055" s="25"/>
      <c r="G1055" s="25" t="s">
        <v>12</v>
      </c>
      <c r="H1055" s="25">
        <v>1.2974209283923299</v>
      </c>
      <c r="I1055" s="25">
        <v>153</v>
      </c>
      <c r="J1055" s="25">
        <v>8.4798753489695108E-3</v>
      </c>
      <c r="K1055" s="25">
        <v>10472</v>
      </c>
      <c r="L1055" s="26">
        <v>7348</v>
      </c>
      <c r="M1055" s="24">
        <v>2420000000</v>
      </c>
      <c r="N1055" s="25">
        <v>11001</v>
      </c>
      <c r="O1055" s="25"/>
      <c r="P1055" s="25"/>
      <c r="Q1055" s="25"/>
      <c r="R1055" s="25"/>
      <c r="S1055" s="25" t="s">
        <v>12</v>
      </c>
      <c r="T1055" s="25">
        <v>3.0786781649975499</v>
      </c>
      <c r="U1055" s="25">
        <v>365</v>
      </c>
      <c r="V1055" s="25">
        <v>8.4347346986234396E-3</v>
      </c>
      <c r="W1055" s="25">
        <v>10472</v>
      </c>
      <c r="X1055" s="27">
        <v>7348</v>
      </c>
      <c r="Y1055" s="28">
        <f t="shared" si="32"/>
        <v>2.7543883753033535E-3</v>
      </c>
      <c r="AA1055" t="str">
        <f t="shared" si="33"/>
        <v>2420000000-11001-VOC</v>
      </c>
      <c r="AB1055" t="str">
        <f>IF(COUNTIF('NP-NRModel-MAR-WILDFIRES Modifi'!V:V, AA1055)=0, "Missing", "")</f>
        <v/>
      </c>
    </row>
    <row r="1056" spans="1:28" hidden="1" x14ac:dyDescent="0.3">
      <c r="A1056" s="24">
        <v>2420000000</v>
      </c>
      <c r="B1056" s="40">
        <v>24009</v>
      </c>
      <c r="C1056" s="25"/>
      <c r="D1056" s="25"/>
      <c r="E1056" s="25"/>
      <c r="F1056" s="25"/>
      <c r="G1056" s="25" t="s">
        <v>12</v>
      </c>
      <c r="H1056" s="25">
        <v>8.4534507888819804E-2</v>
      </c>
      <c r="I1056" s="25">
        <v>153</v>
      </c>
      <c r="J1056" s="25">
        <v>5.5251312345633904E-4</v>
      </c>
      <c r="K1056" s="25">
        <v>10472</v>
      </c>
      <c r="L1056" s="26">
        <v>27363</v>
      </c>
      <c r="M1056" s="24">
        <v>2420000000</v>
      </c>
      <c r="N1056" s="25">
        <v>24009</v>
      </c>
      <c r="O1056" s="25"/>
      <c r="P1056" s="25"/>
      <c r="Q1056" s="25"/>
      <c r="R1056" s="25"/>
      <c r="S1056" s="25" t="s">
        <v>12</v>
      </c>
      <c r="T1056" s="25">
        <v>0.200593760999839</v>
      </c>
      <c r="U1056" s="25">
        <v>365</v>
      </c>
      <c r="V1056" s="25">
        <v>5.4957194794476598E-4</v>
      </c>
      <c r="W1056" s="25">
        <v>10472</v>
      </c>
      <c r="X1056" s="27">
        <v>27363</v>
      </c>
      <c r="Y1056" s="28">
        <f t="shared" si="32"/>
        <v>2.75438837530337E-3</v>
      </c>
      <c r="AA1056" t="str">
        <f t="shared" si="33"/>
        <v>2420000000-24009-VOC</v>
      </c>
      <c r="AB1056" t="str">
        <f>IF(COUNTIF('NP-NRModel-MAR-WILDFIRES Modifi'!V:V, AA1056)=0, "Missing", "")</f>
        <v/>
      </c>
    </row>
    <row r="1057" spans="1:28" hidden="1" x14ac:dyDescent="0.3">
      <c r="A1057" s="24">
        <v>2420000000</v>
      </c>
      <c r="B1057" s="40">
        <v>24017</v>
      </c>
      <c r="C1057" s="25"/>
      <c r="D1057" s="25"/>
      <c r="E1057" s="25"/>
      <c r="F1057" s="25"/>
      <c r="G1057" s="25" t="s">
        <v>12</v>
      </c>
      <c r="H1057" s="25">
        <v>0.15804277587474599</v>
      </c>
      <c r="I1057" s="25">
        <v>153</v>
      </c>
      <c r="J1057" s="25">
        <v>1.0329593194427799E-3</v>
      </c>
      <c r="K1057" s="25">
        <v>10472</v>
      </c>
      <c r="L1057" s="26">
        <v>27465</v>
      </c>
      <c r="M1057" s="24">
        <v>2420000000</v>
      </c>
      <c r="N1057" s="25">
        <v>24017</v>
      </c>
      <c r="O1057" s="25"/>
      <c r="P1057" s="25"/>
      <c r="Q1057" s="25"/>
      <c r="R1057" s="25"/>
      <c r="S1057" s="25" t="s">
        <v>12</v>
      </c>
      <c r="T1057" s="25">
        <v>0.37502311899969998</v>
      </c>
      <c r="U1057" s="25">
        <v>365</v>
      </c>
      <c r="V1057" s="25">
        <v>1.0274605999991699E-3</v>
      </c>
      <c r="W1057" s="25">
        <v>10472</v>
      </c>
      <c r="X1057" s="27">
        <v>27465</v>
      </c>
      <c r="Y1057" s="28">
        <f t="shared" si="32"/>
        <v>2.7543883753033539E-3</v>
      </c>
      <c r="AA1057" t="str">
        <f t="shared" si="33"/>
        <v>2420000000-24017-VOC</v>
      </c>
      <c r="AB1057" t="str">
        <f>IF(COUNTIF('NP-NRModel-MAR-WILDFIRES Modifi'!V:V, AA1057)=0, "Missing", "")</f>
        <v/>
      </c>
    </row>
    <row r="1058" spans="1:28" hidden="1" x14ac:dyDescent="0.3">
      <c r="A1058" s="24">
        <v>2420000000</v>
      </c>
      <c r="B1058" s="40">
        <v>24021</v>
      </c>
      <c r="C1058" s="25"/>
      <c r="D1058" s="25"/>
      <c r="E1058" s="25"/>
      <c r="F1058" s="25"/>
      <c r="G1058" s="25" t="s">
        <v>12</v>
      </c>
      <c r="H1058" s="25">
        <v>0.14701653597185099</v>
      </c>
      <c r="I1058" s="25">
        <v>153</v>
      </c>
      <c r="J1058" s="25">
        <v>9.6089239197288804E-4</v>
      </c>
      <c r="K1058" s="25">
        <v>10472</v>
      </c>
      <c r="L1058" s="26">
        <v>27514</v>
      </c>
      <c r="M1058" s="24">
        <v>2420000000</v>
      </c>
      <c r="N1058" s="25">
        <v>24021</v>
      </c>
      <c r="O1058" s="25"/>
      <c r="P1058" s="25"/>
      <c r="Q1058" s="25"/>
      <c r="R1058" s="25"/>
      <c r="S1058" s="25" t="s">
        <v>12</v>
      </c>
      <c r="T1058" s="25">
        <v>0.34885871599972001</v>
      </c>
      <c r="U1058" s="25">
        <v>365</v>
      </c>
      <c r="V1058" s="25">
        <v>9.5577730410882395E-4</v>
      </c>
      <c r="W1058" s="25">
        <v>10472</v>
      </c>
      <c r="X1058" s="27">
        <v>27514</v>
      </c>
      <c r="Y1058" s="28">
        <f t="shared" si="32"/>
        <v>2.7543883753033687E-3</v>
      </c>
      <c r="AA1058" t="str">
        <f t="shared" si="33"/>
        <v>2420000000-24021-VOC</v>
      </c>
      <c r="AB1058" t="str">
        <f>IF(COUNTIF('NP-NRModel-MAR-WILDFIRES Modifi'!V:V, AA1058)=0, "Missing", "")</f>
        <v/>
      </c>
    </row>
    <row r="1059" spans="1:28" hidden="1" x14ac:dyDescent="0.3">
      <c r="A1059" s="24">
        <v>2420000000</v>
      </c>
      <c r="B1059" s="40">
        <v>24031</v>
      </c>
      <c r="C1059" s="25"/>
      <c r="D1059" s="25"/>
      <c r="E1059" s="25"/>
      <c r="F1059" s="25"/>
      <c r="G1059" s="25" t="s">
        <v>12</v>
      </c>
      <c r="H1059" s="25">
        <v>2.2750808915937402</v>
      </c>
      <c r="I1059" s="25">
        <v>153</v>
      </c>
      <c r="J1059" s="25">
        <v>1.48698097489787E-2</v>
      </c>
      <c r="K1059" s="25">
        <v>10472</v>
      </c>
      <c r="L1059" s="26">
        <v>27646</v>
      </c>
      <c r="M1059" s="24">
        <v>2420000000</v>
      </c>
      <c r="N1059" s="25">
        <v>24031</v>
      </c>
      <c r="O1059" s="25"/>
      <c r="P1059" s="25"/>
      <c r="Q1059" s="25"/>
      <c r="R1059" s="25"/>
      <c r="S1059" s="25" t="s">
        <v>12</v>
      </c>
      <c r="T1059" s="25">
        <v>5.3985886239956802</v>
      </c>
      <c r="U1059" s="25">
        <v>365</v>
      </c>
      <c r="V1059" s="25">
        <v>1.47906537643717E-2</v>
      </c>
      <c r="W1059" s="25">
        <v>10472</v>
      </c>
      <c r="X1059" s="27">
        <v>27646</v>
      </c>
      <c r="Y1059" s="28">
        <f t="shared" si="32"/>
        <v>2.7543883753033669E-3</v>
      </c>
      <c r="AA1059" t="str">
        <f t="shared" si="33"/>
        <v>2420000000-24031-VOC</v>
      </c>
      <c r="AB1059" t="str">
        <f>IF(COUNTIF('NP-NRModel-MAR-WILDFIRES Modifi'!V:V, AA1059)=0, "Missing", "")</f>
        <v/>
      </c>
    </row>
    <row r="1060" spans="1:28" hidden="1" x14ac:dyDescent="0.3">
      <c r="A1060" s="24">
        <v>2420000000</v>
      </c>
      <c r="B1060" s="40">
        <v>24033</v>
      </c>
      <c r="C1060" s="25"/>
      <c r="D1060" s="25"/>
      <c r="E1060" s="25"/>
      <c r="F1060" s="25"/>
      <c r="G1060" s="25" t="s">
        <v>12</v>
      </c>
      <c r="H1060" s="25">
        <v>2.0361790208501902</v>
      </c>
      <c r="I1060" s="25">
        <v>153</v>
      </c>
      <c r="J1060" s="25">
        <v>1.3308359613399901E-2</v>
      </c>
      <c r="K1060" s="25">
        <v>10472</v>
      </c>
      <c r="L1060" s="26">
        <v>27675</v>
      </c>
      <c r="M1060" s="24">
        <v>2420000000</v>
      </c>
      <c r="N1060" s="25">
        <v>24033</v>
      </c>
      <c r="O1060" s="25"/>
      <c r="P1060" s="25"/>
      <c r="Q1060" s="25"/>
      <c r="R1060" s="25"/>
      <c r="S1060" s="25" t="s">
        <v>12</v>
      </c>
      <c r="T1060" s="25">
        <v>4.8316932109961304</v>
      </c>
      <c r="U1060" s="25">
        <v>365</v>
      </c>
      <c r="V1060" s="25">
        <v>1.3237515646564699E-2</v>
      </c>
      <c r="W1060" s="25">
        <v>10472</v>
      </c>
      <c r="X1060" s="27">
        <v>27675</v>
      </c>
      <c r="Y1060" s="28">
        <f t="shared" si="32"/>
        <v>2.7543883753033591E-3</v>
      </c>
      <c r="AA1060" t="str">
        <f t="shared" si="33"/>
        <v>2420000000-24033-VOC</v>
      </c>
      <c r="AB1060" t="str">
        <f>IF(COUNTIF('NP-NRModel-MAR-WILDFIRES Modifi'!V:V, AA1060)=0, "Missing", "")</f>
        <v/>
      </c>
    </row>
    <row r="1061" spans="1:28" hidden="1" x14ac:dyDescent="0.3">
      <c r="A1061" s="24">
        <v>2420000000</v>
      </c>
      <c r="B1061" s="40">
        <v>51013</v>
      </c>
      <c r="C1061" s="25"/>
      <c r="D1061" s="25"/>
      <c r="E1061" s="25"/>
      <c r="F1061" s="25"/>
      <c r="G1061" s="25" t="s">
        <v>12</v>
      </c>
      <c r="H1061" s="25">
        <v>1.0327911639801299</v>
      </c>
      <c r="I1061" s="25">
        <v>153</v>
      </c>
      <c r="J1061" s="25">
        <v>6.7502690456218203E-3</v>
      </c>
      <c r="K1061" s="25">
        <v>10472</v>
      </c>
      <c r="L1061" s="26">
        <v>65244</v>
      </c>
      <c r="M1061" s="24">
        <v>2420000000</v>
      </c>
      <c r="N1061" s="25">
        <v>51013</v>
      </c>
      <c r="O1061" s="25"/>
      <c r="P1061" s="25"/>
      <c r="Q1061" s="25"/>
      <c r="R1061" s="25"/>
      <c r="S1061" s="25" t="s">
        <v>12</v>
      </c>
      <c r="T1061" s="25">
        <v>2.4507324769980401</v>
      </c>
      <c r="U1061" s="25">
        <v>365</v>
      </c>
      <c r="V1061" s="25">
        <v>6.7143355534193001E-3</v>
      </c>
      <c r="W1061" s="25">
        <v>10472</v>
      </c>
      <c r="X1061" s="27">
        <v>65244</v>
      </c>
      <c r="Y1061" s="28">
        <f t="shared" si="32"/>
        <v>2.7543883753033639E-3</v>
      </c>
      <c r="AA1061" t="str">
        <f t="shared" si="33"/>
        <v>2420000000-51013-VOC</v>
      </c>
      <c r="AB1061" t="str">
        <f>IF(COUNTIF('NP-NRModel-MAR-WILDFIRES Modifi'!V:V, AA1061)=0, "Missing", "")</f>
        <v/>
      </c>
    </row>
    <row r="1062" spans="1:28" hidden="1" x14ac:dyDescent="0.3">
      <c r="A1062" s="24">
        <v>2420000000</v>
      </c>
      <c r="B1062" s="40">
        <v>51059</v>
      </c>
      <c r="C1062" s="25"/>
      <c r="D1062" s="25"/>
      <c r="E1062" s="25"/>
      <c r="F1062" s="25"/>
      <c r="G1062" s="25" t="s">
        <v>12</v>
      </c>
      <c r="H1062" s="25">
        <v>2.9219536488584801</v>
      </c>
      <c r="I1062" s="25">
        <v>153</v>
      </c>
      <c r="J1062" s="25">
        <v>1.9097736267048901E-2</v>
      </c>
      <c r="K1062" s="25">
        <v>10472</v>
      </c>
      <c r="L1062" s="26">
        <v>65753</v>
      </c>
      <c r="M1062" s="24">
        <v>2420000000</v>
      </c>
      <c r="N1062" s="25">
        <v>51059</v>
      </c>
      <c r="O1062" s="25"/>
      <c r="P1062" s="25"/>
      <c r="Q1062" s="25"/>
      <c r="R1062" s="25"/>
      <c r="S1062" s="25" t="s">
        <v>12</v>
      </c>
      <c r="T1062" s="25">
        <v>6.9335669719944697</v>
      </c>
      <c r="U1062" s="25">
        <v>365</v>
      </c>
      <c r="V1062" s="25">
        <v>1.8996073895875199E-2</v>
      </c>
      <c r="W1062" s="25">
        <v>10472</v>
      </c>
      <c r="X1062" s="27">
        <v>65753</v>
      </c>
      <c r="Y1062" s="28">
        <f t="shared" si="32"/>
        <v>2.7543883753033621E-3</v>
      </c>
      <c r="AA1062" t="str">
        <f t="shared" si="33"/>
        <v>2420000000-51059-VOC</v>
      </c>
      <c r="AB1062" t="str">
        <f>IF(COUNTIF('NP-NRModel-MAR-WILDFIRES Modifi'!V:V, AA1062)=0, "Missing", "")</f>
        <v/>
      </c>
    </row>
    <row r="1063" spans="1:28" hidden="1" x14ac:dyDescent="0.3">
      <c r="A1063" s="24">
        <v>2420000000</v>
      </c>
      <c r="B1063" s="40">
        <v>51107</v>
      </c>
      <c r="C1063" s="25"/>
      <c r="D1063" s="25"/>
      <c r="E1063" s="25"/>
      <c r="F1063" s="25"/>
      <c r="G1063" s="25" t="s">
        <v>12</v>
      </c>
      <c r="H1063" s="25">
        <v>1.02544033709726</v>
      </c>
      <c r="I1063" s="25">
        <v>153</v>
      </c>
      <c r="J1063" s="25">
        <v>6.7022244254723203E-3</v>
      </c>
      <c r="K1063" s="25">
        <v>10472</v>
      </c>
      <c r="L1063" s="26">
        <v>66321</v>
      </c>
      <c r="M1063" s="24">
        <v>2420000000</v>
      </c>
      <c r="N1063" s="25">
        <v>51107</v>
      </c>
      <c r="O1063" s="25"/>
      <c r="P1063" s="25"/>
      <c r="Q1063" s="25"/>
      <c r="R1063" s="25"/>
      <c r="S1063" s="25" t="s">
        <v>12</v>
      </c>
      <c r="T1063" s="25">
        <v>2.4332895409980302</v>
      </c>
      <c r="U1063" s="25">
        <v>365</v>
      </c>
      <c r="V1063" s="25">
        <v>6.6665466876658502E-3</v>
      </c>
      <c r="W1063" s="25">
        <v>10472</v>
      </c>
      <c r="X1063" s="27">
        <v>66321</v>
      </c>
      <c r="Y1063" s="28">
        <f t="shared" si="32"/>
        <v>2.7543883753033999E-3</v>
      </c>
      <c r="AA1063" t="str">
        <f t="shared" si="33"/>
        <v>2420000000-51107-VOC</v>
      </c>
      <c r="AB1063" t="str">
        <f>IF(COUNTIF('NP-NRModel-MAR-WILDFIRES Modifi'!V:V, AA1063)=0, "Missing", "")</f>
        <v/>
      </c>
    </row>
    <row r="1064" spans="1:28" hidden="1" x14ac:dyDescent="0.3">
      <c r="A1064" s="24">
        <v>2420000000</v>
      </c>
      <c r="B1064" s="40">
        <v>51153</v>
      </c>
      <c r="C1064" s="25"/>
      <c r="D1064" s="25"/>
      <c r="E1064" s="25"/>
      <c r="F1064" s="25"/>
      <c r="G1064" s="25" t="s">
        <v>12</v>
      </c>
      <c r="H1064" s="25">
        <v>0.79021387979515501</v>
      </c>
      <c r="I1064" s="25">
        <v>153</v>
      </c>
      <c r="J1064" s="25">
        <v>5.1647965999683304E-3</v>
      </c>
      <c r="K1064" s="25">
        <v>10472</v>
      </c>
      <c r="L1064" s="26">
        <v>66796</v>
      </c>
      <c r="M1064" s="24">
        <v>2420000000</v>
      </c>
      <c r="N1064" s="25">
        <v>51153</v>
      </c>
      <c r="O1064" s="25"/>
      <c r="P1064" s="25"/>
      <c r="Q1064" s="25"/>
      <c r="R1064" s="25"/>
      <c r="S1064" s="25" t="s">
        <v>12</v>
      </c>
      <c r="T1064" s="25">
        <v>1.87511559599849</v>
      </c>
      <c r="U1064" s="25">
        <v>365</v>
      </c>
      <c r="V1064" s="25">
        <v>5.1373030027356001E-3</v>
      </c>
      <c r="W1064" s="25">
        <v>10472</v>
      </c>
      <c r="X1064" s="27">
        <v>66796</v>
      </c>
      <c r="Y1064" s="28">
        <f t="shared" si="32"/>
        <v>2.7543883753033908E-3</v>
      </c>
      <c r="AA1064" t="str">
        <f t="shared" si="33"/>
        <v>2420000000-51153-VOC</v>
      </c>
      <c r="AB1064" t="str">
        <f>IF(COUNTIF('NP-NRModel-MAR-WILDFIRES Modifi'!V:V, AA1064)=0, "Missing", "")</f>
        <v/>
      </c>
    </row>
    <row r="1065" spans="1:28" hidden="1" x14ac:dyDescent="0.3">
      <c r="A1065" s="24">
        <v>2420000000</v>
      </c>
      <c r="B1065" s="40">
        <v>51510</v>
      </c>
      <c r="C1065" s="25"/>
      <c r="D1065" s="25"/>
      <c r="E1065" s="25"/>
      <c r="F1065" s="25"/>
      <c r="G1065" s="25" t="s">
        <v>12</v>
      </c>
      <c r="H1065" s="25">
        <v>0.49618080827286898</v>
      </c>
      <c r="I1065" s="25">
        <v>153</v>
      </c>
      <c r="J1065" s="25">
        <v>3.24301181877692E-3</v>
      </c>
      <c r="K1065" s="25">
        <v>10472</v>
      </c>
      <c r="L1065" s="26">
        <v>67349</v>
      </c>
      <c r="M1065" s="24">
        <v>2420000000</v>
      </c>
      <c r="N1065" s="25">
        <v>51510</v>
      </c>
      <c r="O1065" s="25"/>
      <c r="P1065" s="25"/>
      <c r="Q1065" s="25"/>
      <c r="R1065" s="25"/>
      <c r="S1065" s="25" t="s">
        <v>12</v>
      </c>
      <c r="T1065" s="25">
        <v>1.1773981649990499</v>
      </c>
      <c r="U1065" s="25">
        <v>365</v>
      </c>
      <c r="V1065" s="25">
        <v>3.2257483972576899E-3</v>
      </c>
      <c r="W1065" s="25">
        <v>10472</v>
      </c>
      <c r="X1065" s="27">
        <v>67349</v>
      </c>
      <c r="Y1065" s="28">
        <f t="shared" si="32"/>
        <v>2.7543883753033851E-3</v>
      </c>
      <c r="AA1065" t="str">
        <f t="shared" si="33"/>
        <v>2420000000-51510-VOC</v>
      </c>
      <c r="AB1065" t="str">
        <f>IF(COUNTIF('NP-NRModel-MAR-WILDFIRES Modifi'!V:V, AA1065)=0, "Missing", "")</f>
        <v/>
      </c>
    </row>
    <row r="1066" spans="1:28" hidden="1" x14ac:dyDescent="0.3">
      <c r="A1066" s="24">
        <v>2420000000</v>
      </c>
      <c r="B1066" s="40">
        <v>51600</v>
      </c>
      <c r="C1066" s="25"/>
      <c r="D1066" s="25"/>
      <c r="E1066" s="25"/>
      <c r="F1066" s="25"/>
      <c r="G1066" s="25" t="s">
        <v>12</v>
      </c>
      <c r="H1066" s="25">
        <v>0.12863946876466001</v>
      </c>
      <c r="I1066" s="25">
        <v>153</v>
      </c>
      <c r="J1066" s="25">
        <v>8.4078084159908703E-4</v>
      </c>
      <c r="K1066" s="25">
        <v>10472</v>
      </c>
      <c r="L1066" s="26">
        <v>67550</v>
      </c>
      <c r="M1066" s="24">
        <v>2420000000</v>
      </c>
      <c r="N1066" s="25">
        <v>51600</v>
      </c>
      <c r="O1066" s="25"/>
      <c r="P1066" s="25"/>
      <c r="Q1066" s="25"/>
      <c r="R1066" s="25"/>
      <c r="S1066" s="25" t="s">
        <v>12</v>
      </c>
      <c r="T1066" s="25">
        <v>0.30525137599975399</v>
      </c>
      <c r="U1066" s="25">
        <v>365</v>
      </c>
      <c r="V1066" s="25">
        <v>8.3630513972535495E-4</v>
      </c>
      <c r="W1066" s="25">
        <v>10472</v>
      </c>
      <c r="X1066" s="27">
        <v>67550</v>
      </c>
      <c r="Y1066" s="28">
        <f t="shared" si="32"/>
        <v>2.7543883753033912E-3</v>
      </c>
      <c r="AA1066" t="str">
        <f t="shared" si="33"/>
        <v>2420000000-51600-VOC</v>
      </c>
      <c r="AB1066" t="str">
        <f>IF(COUNTIF('NP-NRModel-MAR-WILDFIRES Modifi'!V:V, AA1066)=0, "Missing", "")</f>
        <v/>
      </c>
    </row>
    <row r="1067" spans="1:28" hidden="1" x14ac:dyDescent="0.3">
      <c r="A1067" s="24">
        <v>2420000000</v>
      </c>
      <c r="B1067" s="40">
        <v>51610</v>
      </c>
      <c r="C1067" s="25"/>
      <c r="D1067" s="25"/>
      <c r="E1067" s="25"/>
      <c r="F1067" s="25"/>
      <c r="G1067" s="25" t="s">
        <v>12</v>
      </c>
      <c r="H1067" s="25">
        <v>6.2482027661610699E-2</v>
      </c>
      <c r="I1067" s="25">
        <v>153</v>
      </c>
      <c r="J1067" s="25">
        <v>4.0837926576216201E-4</v>
      </c>
      <c r="K1067" s="25">
        <v>10472</v>
      </c>
      <c r="L1067" s="26">
        <v>67571</v>
      </c>
      <c r="M1067" s="24">
        <v>2420000000</v>
      </c>
      <c r="N1067" s="25">
        <v>51610</v>
      </c>
      <c r="O1067" s="25"/>
      <c r="P1067" s="25"/>
      <c r="Q1067" s="25"/>
      <c r="R1067" s="25"/>
      <c r="S1067" s="25" t="s">
        <v>12</v>
      </c>
      <c r="T1067" s="25">
        <v>0.14826495399988099</v>
      </c>
      <c r="U1067" s="25">
        <v>365</v>
      </c>
      <c r="V1067" s="25">
        <v>4.0620535342433302E-4</v>
      </c>
      <c r="W1067" s="25">
        <v>10472</v>
      </c>
      <c r="X1067" s="27">
        <v>67571</v>
      </c>
      <c r="Y1067" s="28">
        <f t="shared" si="32"/>
        <v>2.754388375303376E-3</v>
      </c>
      <c r="AA1067" t="str">
        <f t="shared" si="33"/>
        <v>2420000000-51610-VOC</v>
      </c>
      <c r="AB1067" t="str">
        <f>IF(COUNTIF('NP-NRModel-MAR-WILDFIRES Modifi'!V:V, AA1067)=0, "Missing", "")</f>
        <v/>
      </c>
    </row>
    <row r="1068" spans="1:28" hidden="1" x14ac:dyDescent="0.3">
      <c r="A1068" s="24">
        <v>2420000000</v>
      </c>
      <c r="B1068" s="40">
        <v>51685</v>
      </c>
      <c r="C1068" s="25"/>
      <c r="D1068" s="25"/>
      <c r="E1068" s="25"/>
      <c r="F1068" s="25"/>
      <c r="G1068" s="25" t="s">
        <v>12</v>
      </c>
      <c r="H1068" s="25">
        <v>2.1048019740723602E-2</v>
      </c>
      <c r="I1068" s="25">
        <v>153</v>
      </c>
      <c r="J1068" s="25">
        <v>1.3756875647531701E-4</v>
      </c>
      <c r="K1068" s="25">
        <v>10472</v>
      </c>
      <c r="L1068" s="26">
        <v>67799</v>
      </c>
      <c r="M1068" s="24">
        <v>2420000000</v>
      </c>
      <c r="N1068" s="25">
        <v>51685</v>
      </c>
      <c r="O1068" s="25"/>
      <c r="P1068" s="25"/>
      <c r="Q1068" s="25"/>
      <c r="R1068" s="25"/>
      <c r="S1068" s="25" t="s">
        <v>12</v>
      </c>
      <c r="T1068" s="25">
        <v>4.9945300999960002E-2</v>
      </c>
      <c r="U1068" s="25">
        <v>365</v>
      </c>
      <c r="V1068" s="25">
        <v>1.3683644109578001E-4</v>
      </c>
      <c r="W1068" s="25">
        <v>10472</v>
      </c>
      <c r="X1068" s="27">
        <v>67799</v>
      </c>
      <c r="Y1068" s="28">
        <f t="shared" si="32"/>
        <v>2.7543883753033578E-3</v>
      </c>
      <c r="AA1068" t="str">
        <f t="shared" si="33"/>
        <v>2420000000-51685-VOC</v>
      </c>
      <c r="AB1068" t="str">
        <f>IF(COUNTIF('NP-NRModel-MAR-WILDFIRES Modifi'!V:V, AA1068)=0, "Missing", "")</f>
        <v/>
      </c>
    </row>
    <row r="1069" spans="1:28" hidden="1" x14ac:dyDescent="0.3">
      <c r="A1069" s="24">
        <v>2425000000</v>
      </c>
      <c r="B1069" s="40">
        <v>11001</v>
      </c>
      <c r="C1069" s="25"/>
      <c r="D1069" s="25"/>
      <c r="E1069" s="25"/>
      <c r="F1069" s="25"/>
      <c r="G1069" s="25" t="s">
        <v>12</v>
      </c>
      <c r="H1069" s="25">
        <v>22.4990867578597</v>
      </c>
      <c r="I1069" s="25">
        <v>153</v>
      </c>
      <c r="J1069" s="25">
        <v>0.147052854626534</v>
      </c>
      <c r="K1069" s="25">
        <v>10472</v>
      </c>
      <c r="L1069" s="26">
        <v>7349</v>
      </c>
      <c r="M1069" s="24">
        <v>2425000000</v>
      </c>
      <c r="N1069" s="25">
        <v>11001</v>
      </c>
      <c r="O1069" s="25"/>
      <c r="P1069" s="25"/>
      <c r="Q1069" s="25"/>
      <c r="R1069" s="25"/>
      <c r="S1069" s="25" t="s">
        <v>12</v>
      </c>
      <c r="T1069" s="25">
        <v>53.771740839956998</v>
      </c>
      <c r="U1069" s="25">
        <v>365</v>
      </c>
      <c r="V1069" s="25">
        <v>0.14731983791768999</v>
      </c>
      <c r="W1069" s="25">
        <v>10472</v>
      </c>
      <c r="X1069" s="27">
        <v>7349</v>
      </c>
      <c r="Y1069" s="28">
        <f t="shared" si="32"/>
        <v>2.7347609046955231E-3</v>
      </c>
      <c r="AA1069" t="str">
        <f t="shared" si="33"/>
        <v>2425000000-11001-VOC</v>
      </c>
      <c r="AB1069" t="str">
        <f>IF(COUNTIF('NP-NRModel-MAR-WILDFIRES Modifi'!V:V, AA1069)=0, "Missing", "")</f>
        <v/>
      </c>
    </row>
    <row r="1070" spans="1:28" hidden="1" x14ac:dyDescent="0.3">
      <c r="A1070" s="24">
        <v>2425000000</v>
      </c>
      <c r="B1070" s="40">
        <v>24009</v>
      </c>
      <c r="C1070" s="25"/>
      <c r="D1070" s="25"/>
      <c r="E1070" s="25"/>
      <c r="F1070" s="25"/>
      <c r="G1070" s="25" t="s">
        <v>12</v>
      </c>
      <c r="H1070" s="25">
        <v>8.2639464912646208</v>
      </c>
      <c r="I1070" s="25">
        <v>153</v>
      </c>
      <c r="J1070" s="25">
        <v>5.4012722165128202E-2</v>
      </c>
      <c r="K1070" s="25">
        <v>10472</v>
      </c>
      <c r="L1070" s="26">
        <v>27364</v>
      </c>
      <c r="M1070" s="24">
        <v>2425000000</v>
      </c>
      <c r="N1070" s="25">
        <v>24009</v>
      </c>
      <c r="O1070" s="25"/>
      <c r="P1070" s="25"/>
      <c r="Q1070" s="25"/>
      <c r="R1070" s="25"/>
      <c r="S1070" s="25" t="s">
        <v>12</v>
      </c>
      <c r="T1070" s="25">
        <v>19.750436709984101</v>
      </c>
      <c r="U1070" s="25">
        <v>365</v>
      </c>
      <c r="V1070" s="25">
        <v>5.41107855068058E-2</v>
      </c>
      <c r="W1070" s="25">
        <v>10472</v>
      </c>
      <c r="X1070" s="27">
        <v>27364</v>
      </c>
      <c r="Y1070" s="28">
        <f t="shared" si="32"/>
        <v>2.7347609046955439E-3</v>
      </c>
      <c r="AA1070" t="str">
        <f t="shared" si="33"/>
        <v>2425000000-24009-VOC</v>
      </c>
      <c r="AB1070" t="str">
        <f>IF(COUNTIF('NP-NRModel-MAR-WILDFIRES Modifi'!V:V, AA1070)=0, "Missing", "")</f>
        <v/>
      </c>
    </row>
    <row r="1071" spans="1:28" hidden="1" x14ac:dyDescent="0.3">
      <c r="A1071" s="24">
        <v>2425000000</v>
      </c>
      <c r="B1071" s="40">
        <v>24017</v>
      </c>
      <c r="C1071" s="25"/>
      <c r="D1071" s="25"/>
      <c r="E1071" s="25"/>
      <c r="F1071" s="25"/>
      <c r="G1071" s="25" t="s">
        <v>12</v>
      </c>
      <c r="H1071" s="25">
        <v>19.078817628473001</v>
      </c>
      <c r="I1071" s="25">
        <v>153</v>
      </c>
      <c r="J1071" s="25">
        <v>0.124698154434464</v>
      </c>
      <c r="K1071" s="25">
        <v>10472</v>
      </c>
      <c r="L1071" s="26">
        <v>27466</v>
      </c>
      <c r="M1071" s="24">
        <v>2425000000</v>
      </c>
      <c r="N1071" s="25">
        <v>24017</v>
      </c>
      <c r="O1071" s="25"/>
      <c r="P1071" s="25"/>
      <c r="Q1071" s="25"/>
      <c r="R1071" s="25"/>
      <c r="S1071" s="25" t="s">
        <v>12</v>
      </c>
      <c r="T1071" s="25">
        <v>45.597461269963397</v>
      </c>
      <c r="U1071" s="25">
        <v>365</v>
      </c>
      <c r="V1071" s="25">
        <v>0.124924551424557</v>
      </c>
      <c r="W1071" s="25">
        <v>10472</v>
      </c>
      <c r="X1071" s="27">
        <v>27466</v>
      </c>
      <c r="Y1071" s="28">
        <f t="shared" si="32"/>
        <v>2.7347609046955192E-3</v>
      </c>
      <c r="AA1071" t="str">
        <f t="shared" si="33"/>
        <v>2425000000-24017-VOC</v>
      </c>
      <c r="AB1071" t="str">
        <f>IF(COUNTIF('NP-NRModel-MAR-WILDFIRES Modifi'!V:V, AA1071)=0, "Missing", "")</f>
        <v/>
      </c>
    </row>
    <row r="1072" spans="1:28" hidden="1" x14ac:dyDescent="0.3">
      <c r="A1072" s="24">
        <v>2425000000</v>
      </c>
      <c r="B1072" s="40">
        <v>24021</v>
      </c>
      <c r="C1072" s="25"/>
      <c r="D1072" s="25"/>
      <c r="E1072" s="25"/>
      <c r="F1072" s="25"/>
      <c r="G1072" s="25" t="s">
        <v>12</v>
      </c>
      <c r="H1072" s="25">
        <v>102.809097027344</v>
      </c>
      <c r="I1072" s="25">
        <v>153</v>
      </c>
      <c r="J1072" s="25">
        <v>0.67195488253166502</v>
      </c>
      <c r="K1072" s="25">
        <v>10472</v>
      </c>
      <c r="L1072" s="26">
        <v>27515</v>
      </c>
      <c r="M1072" s="24">
        <v>2425000000</v>
      </c>
      <c r="N1072" s="25">
        <v>24021</v>
      </c>
      <c r="O1072" s="25"/>
      <c r="P1072" s="25"/>
      <c r="Q1072" s="25"/>
      <c r="R1072" s="25"/>
      <c r="S1072" s="25" t="s">
        <v>12</v>
      </c>
      <c r="T1072" s="25">
        <v>245.70882279980199</v>
      </c>
      <c r="U1072" s="25">
        <v>365</v>
      </c>
      <c r="V1072" s="25">
        <v>0.67317485698576096</v>
      </c>
      <c r="W1072" s="25">
        <v>10472</v>
      </c>
      <c r="X1072" s="27">
        <v>27515</v>
      </c>
      <c r="Y1072" s="28">
        <f t="shared" si="32"/>
        <v>2.73476090469555E-3</v>
      </c>
      <c r="AA1072" t="str">
        <f t="shared" si="33"/>
        <v>2425000000-24021-VOC</v>
      </c>
      <c r="AB1072" t="str">
        <f>IF(COUNTIF('NP-NRModel-MAR-WILDFIRES Modifi'!V:V, AA1072)=0, "Missing", "")</f>
        <v/>
      </c>
    </row>
    <row r="1073" spans="1:28" hidden="1" x14ac:dyDescent="0.3">
      <c r="A1073" s="24">
        <v>2425000000</v>
      </c>
      <c r="B1073" s="40">
        <v>24031</v>
      </c>
      <c r="C1073" s="25"/>
      <c r="D1073" s="25"/>
      <c r="E1073" s="25"/>
      <c r="F1073" s="25"/>
      <c r="G1073" s="25" t="s">
        <v>12</v>
      </c>
      <c r="H1073" s="25">
        <v>61.938460277227499</v>
      </c>
      <c r="I1073" s="25">
        <v>153</v>
      </c>
      <c r="J1073" s="25">
        <v>0.40482653775965699</v>
      </c>
      <c r="K1073" s="25">
        <v>10472</v>
      </c>
      <c r="L1073" s="26">
        <v>27647</v>
      </c>
      <c r="M1073" s="24">
        <v>2425000000</v>
      </c>
      <c r="N1073" s="25">
        <v>24031</v>
      </c>
      <c r="O1073" s="25"/>
      <c r="P1073" s="25"/>
      <c r="Q1073" s="25"/>
      <c r="R1073" s="25"/>
      <c r="S1073" s="25" t="s">
        <v>12</v>
      </c>
      <c r="T1073" s="25">
        <v>148.029956499881</v>
      </c>
      <c r="U1073" s="25">
        <v>365</v>
      </c>
      <c r="V1073" s="25">
        <v>0.40556152465720802</v>
      </c>
      <c r="W1073" s="25">
        <v>10472</v>
      </c>
      <c r="X1073" s="27">
        <v>27647</v>
      </c>
      <c r="Y1073" s="28">
        <f t="shared" si="32"/>
        <v>2.7347609046955469E-3</v>
      </c>
      <c r="AA1073" t="str">
        <f t="shared" si="33"/>
        <v>2425000000-24031-VOC</v>
      </c>
      <c r="AB1073" t="str">
        <f>IF(COUNTIF('NP-NRModel-MAR-WILDFIRES Modifi'!V:V, AA1073)=0, "Missing", "")</f>
        <v/>
      </c>
    </row>
    <row r="1074" spans="1:28" hidden="1" x14ac:dyDescent="0.3">
      <c r="A1074" s="24">
        <v>2425000000</v>
      </c>
      <c r="B1074" s="40">
        <v>24033</v>
      </c>
      <c r="C1074" s="25"/>
      <c r="D1074" s="25"/>
      <c r="E1074" s="25"/>
      <c r="F1074" s="25"/>
      <c r="G1074" s="25" t="s">
        <v>12</v>
      </c>
      <c r="H1074" s="25">
        <v>314.427323794541</v>
      </c>
      <c r="I1074" s="25">
        <v>153</v>
      </c>
      <c r="J1074" s="25">
        <v>2.0550805476767402</v>
      </c>
      <c r="K1074" s="25">
        <v>10472</v>
      </c>
      <c r="L1074" s="26">
        <v>27676</v>
      </c>
      <c r="M1074" s="24">
        <v>2425000000</v>
      </c>
      <c r="N1074" s="25">
        <v>24033</v>
      </c>
      <c r="O1074" s="25"/>
      <c r="P1074" s="25"/>
      <c r="Q1074" s="25"/>
      <c r="R1074" s="25"/>
      <c r="S1074" s="25" t="s">
        <v>12</v>
      </c>
      <c r="T1074" s="25">
        <v>751.46625949940199</v>
      </c>
      <c r="U1074" s="25">
        <v>365</v>
      </c>
      <c r="V1074" s="25">
        <v>2.0588116698613699</v>
      </c>
      <c r="W1074" s="25">
        <v>10472</v>
      </c>
      <c r="X1074" s="27">
        <v>27676</v>
      </c>
      <c r="Y1074" s="28">
        <f t="shared" si="32"/>
        <v>2.7347609046955161E-3</v>
      </c>
      <c r="AA1074" t="str">
        <f t="shared" si="33"/>
        <v>2425000000-24033-VOC</v>
      </c>
      <c r="AB1074" t="str">
        <f>IF(COUNTIF('NP-NRModel-MAR-WILDFIRES Modifi'!V:V, AA1074)=0, "Missing", "")</f>
        <v/>
      </c>
    </row>
    <row r="1075" spans="1:28" hidden="1" x14ac:dyDescent="0.3">
      <c r="A1075" s="24">
        <v>2425000000</v>
      </c>
      <c r="B1075" s="40">
        <v>51013</v>
      </c>
      <c r="C1075" s="25"/>
      <c r="D1075" s="25"/>
      <c r="E1075" s="25"/>
      <c r="F1075" s="25"/>
      <c r="G1075" s="25" t="s">
        <v>12</v>
      </c>
      <c r="H1075" s="25">
        <v>1.3828349152080901</v>
      </c>
      <c r="I1075" s="25">
        <v>153</v>
      </c>
      <c r="J1075" s="25">
        <v>9.0381367007064898E-3</v>
      </c>
      <c r="K1075" s="25">
        <v>10472</v>
      </c>
      <c r="L1075" s="26">
        <v>65245</v>
      </c>
      <c r="M1075" s="24">
        <v>2425000000</v>
      </c>
      <c r="N1075" s="25">
        <v>51013</v>
      </c>
      <c r="O1075" s="25"/>
      <c r="P1075" s="25"/>
      <c r="Q1075" s="25"/>
      <c r="R1075" s="25"/>
      <c r="S1075" s="25" t="s">
        <v>12</v>
      </c>
      <c r="T1075" s="25">
        <v>3.3049092829973699</v>
      </c>
      <c r="U1075" s="25">
        <v>365</v>
      </c>
      <c r="V1075" s="25">
        <v>9.0545459808147096E-3</v>
      </c>
      <c r="W1075" s="25">
        <v>10472</v>
      </c>
      <c r="X1075" s="27">
        <v>65245</v>
      </c>
      <c r="Y1075" s="28">
        <f t="shared" si="32"/>
        <v>2.734760904695514E-3</v>
      </c>
      <c r="AA1075" t="str">
        <f t="shared" si="33"/>
        <v>2425000000-51013-VOC</v>
      </c>
      <c r="AB1075" t="str">
        <f>IF(COUNTIF('NP-NRModel-MAR-WILDFIRES Modifi'!V:V, AA1075)=0, "Missing", "")</f>
        <v/>
      </c>
    </row>
    <row r="1076" spans="1:28" hidden="1" x14ac:dyDescent="0.3">
      <c r="A1076" s="24">
        <v>2425000000</v>
      </c>
      <c r="B1076" s="40">
        <v>51059</v>
      </c>
      <c r="C1076" s="25"/>
      <c r="D1076" s="25"/>
      <c r="E1076" s="25"/>
      <c r="F1076" s="25"/>
      <c r="G1076" s="25" t="s">
        <v>12</v>
      </c>
      <c r="H1076" s="25">
        <v>15.882463149136299</v>
      </c>
      <c r="I1076" s="25">
        <v>153</v>
      </c>
      <c r="J1076" s="25">
        <v>0.103806948687165</v>
      </c>
      <c r="K1076" s="25">
        <v>10472</v>
      </c>
      <c r="L1076" s="26">
        <v>65754</v>
      </c>
      <c r="M1076" s="24">
        <v>2425000000</v>
      </c>
      <c r="N1076" s="25">
        <v>51059</v>
      </c>
      <c r="O1076" s="25"/>
      <c r="P1076" s="25"/>
      <c r="Q1076" s="25"/>
      <c r="R1076" s="25"/>
      <c r="S1076" s="25" t="s">
        <v>12</v>
      </c>
      <c r="T1076" s="25">
        <v>37.9583269999696</v>
      </c>
      <c r="U1076" s="25">
        <v>365</v>
      </c>
      <c r="V1076" s="25">
        <v>0.10399541643827299</v>
      </c>
      <c r="W1076" s="25">
        <v>10472</v>
      </c>
      <c r="X1076" s="27">
        <v>65754</v>
      </c>
      <c r="Y1076" s="28">
        <f t="shared" si="32"/>
        <v>2.7347609046955135E-3</v>
      </c>
      <c r="AA1076" t="str">
        <f t="shared" si="33"/>
        <v>2425000000-51059-VOC</v>
      </c>
      <c r="AB1076" t="str">
        <f>IF(COUNTIF('NP-NRModel-MAR-WILDFIRES Modifi'!V:V, AA1076)=0, "Missing", "")</f>
        <v/>
      </c>
    </row>
    <row r="1077" spans="1:28" hidden="1" x14ac:dyDescent="0.3">
      <c r="A1077" s="24">
        <v>2425000000</v>
      </c>
      <c r="B1077" s="40">
        <v>51107</v>
      </c>
      <c r="C1077" s="25"/>
      <c r="D1077" s="25"/>
      <c r="E1077" s="25"/>
      <c r="F1077" s="25"/>
      <c r="G1077" s="25" t="s">
        <v>12</v>
      </c>
      <c r="H1077" s="25">
        <v>9.1562467187914294</v>
      </c>
      <c r="I1077" s="25">
        <v>153</v>
      </c>
      <c r="J1077" s="25">
        <v>5.9844749796022403E-2</v>
      </c>
      <c r="K1077" s="25">
        <v>10472</v>
      </c>
      <c r="L1077" s="26">
        <v>66322</v>
      </c>
      <c r="M1077" s="24">
        <v>2425000000</v>
      </c>
      <c r="N1077" s="25">
        <v>51107</v>
      </c>
      <c r="O1077" s="25"/>
      <c r="P1077" s="25"/>
      <c r="Q1077" s="25"/>
      <c r="R1077" s="25"/>
      <c r="S1077" s="25" t="s">
        <v>12</v>
      </c>
      <c r="T1077" s="25">
        <v>21.8829915599825</v>
      </c>
      <c r="U1077" s="25">
        <v>365</v>
      </c>
      <c r="V1077" s="25">
        <v>5.9953401534198598E-2</v>
      </c>
      <c r="W1077" s="25">
        <v>10472</v>
      </c>
      <c r="X1077" s="27">
        <v>66322</v>
      </c>
      <c r="Y1077" s="28">
        <f t="shared" si="32"/>
        <v>2.7347609046955309E-3</v>
      </c>
      <c r="AA1077" t="str">
        <f t="shared" si="33"/>
        <v>2425000000-51107-VOC</v>
      </c>
      <c r="AB1077" t="str">
        <f>IF(COUNTIF('NP-NRModel-MAR-WILDFIRES Modifi'!V:V, AA1077)=0, "Missing", "")</f>
        <v/>
      </c>
    </row>
    <row r="1078" spans="1:28" hidden="1" x14ac:dyDescent="0.3">
      <c r="A1078" s="24">
        <v>2425000000</v>
      </c>
      <c r="B1078" s="40">
        <v>51153</v>
      </c>
      <c r="C1078" s="25"/>
      <c r="D1078" s="25"/>
      <c r="E1078" s="25"/>
      <c r="F1078" s="25"/>
      <c r="G1078" s="25" t="s">
        <v>12</v>
      </c>
      <c r="H1078" s="25">
        <v>1.3157070064794101</v>
      </c>
      <c r="I1078" s="25">
        <v>153</v>
      </c>
      <c r="J1078" s="25">
        <v>8.5993921992118891E-3</v>
      </c>
      <c r="K1078" s="25">
        <v>10472</v>
      </c>
      <c r="L1078" s="26">
        <v>66797</v>
      </c>
      <c r="M1078" s="24">
        <v>2425000000</v>
      </c>
      <c r="N1078" s="25">
        <v>51153</v>
      </c>
      <c r="O1078" s="25"/>
      <c r="P1078" s="25"/>
      <c r="Q1078" s="25"/>
      <c r="R1078" s="25"/>
      <c r="S1078" s="25" t="s">
        <v>12</v>
      </c>
      <c r="T1078" s="25">
        <v>3.1444767929974802</v>
      </c>
      <c r="U1078" s="25">
        <v>365</v>
      </c>
      <c r="V1078" s="25">
        <v>8.6150049123218803E-3</v>
      </c>
      <c r="W1078" s="25">
        <v>10472</v>
      </c>
      <c r="X1078" s="27">
        <v>66797</v>
      </c>
      <c r="Y1078" s="28">
        <f t="shared" si="32"/>
        <v>2.7347609046955304E-3</v>
      </c>
      <c r="AA1078" t="str">
        <f t="shared" si="33"/>
        <v>2425000000-51153-VOC</v>
      </c>
      <c r="AB1078" t="str">
        <f>IF(COUNTIF('NP-NRModel-MAR-WILDFIRES Modifi'!V:V, AA1078)=0, "Missing", "")</f>
        <v/>
      </c>
    </row>
    <row r="1079" spans="1:28" hidden="1" x14ac:dyDescent="0.3">
      <c r="A1079" s="24">
        <v>2425000000</v>
      </c>
      <c r="B1079" s="40">
        <v>51510</v>
      </c>
      <c r="C1079" s="25"/>
      <c r="D1079" s="25"/>
      <c r="E1079" s="25"/>
      <c r="F1079" s="25"/>
      <c r="G1079" s="25" t="s">
        <v>12</v>
      </c>
      <c r="H1079" s="25">
        <v>10.673337450201601</v>
      </c>
      <c r="I1079" s="25">
        <v>153</v>
      </c>
      <c r="J1079" s="25">
        <v>6.9760375491513996E-2</v>
      </c>
      <c r="K1079" s="25">
        <v>10472</v>
      </c>
      <c r="L1079" s="26">
        <v>67350</v>
      </c>
      <c r="M1079" s="24">
        <v>2425000000</v>
      </c>
      <c r="N1079" s="25">
        <v>51510</v>
      </c>
      <c r="O1079" s="25"/>
      <c r="P1079" s="25"/>
      <c r="Q1079" s="25"/>
      <c r="R1079" s="25"/>
      <c r="S1079" s="25" t="s">
        <v>12</v>
      </c>
      <c r="T1079" s="25">
        <v>25.508765819979502</v>
      </c>
      <c r="U1079" s="25">
        <v>365</v>
      </c>
      <c r="V1079" s="25">
        <v>6.98870296437797E-2</v>
      </c>
      <c r="W1079" s="25">
        <v>10472</v>
      </c>
      <c r="X1079" s="27">
        <v>67350</v>
      </c>
      <c r="Y1079" s="28">
        <f t="shared" si="32"/>
        <v>2.7347609046955474E-3</v>
      </c>
      <c r="AA1079" t="str">
        <f t="shared" si="33"/>
        <v>2425000000-51510-VOC</v>
      </c>
      <c r="AB1079" t="str">
        <f>IF(COUNTIF('NP-NRModel-MAR-WILDFIRES Modifi'!V:V, AA1079)=0, "Missing", "")</f>
        <v/>
      </c>
    </row>
    <row r="1080" spans="1:28" hidden="1" x14ac:dyDescent="0.3">
      <c r="A1080" s="24">
        <v>2425000000</v>
      </c>
      <c r="B1080" s="40">
        <v>51600</v>
      </c>
      <c r="C1080" s="25"/>
      <c r="D1080" s="25"/>
      <c r="E1080" s="25"/>
      <c r="F1080" s="25"/>
      <c r="G1080" s="25" t="s">
        <v>12</v>
      </c>
      <c r="H1080" s="25">
        <v>0.322213960642383</v>
      </c>
      <c r="I1080" s="25">
        <v>153</v>
      </c>
      <c r="J1080" s="25">
        <v>2.1059735989698201E-3</v>
      </c>
      <c r="K1080" s="25">
        <v>10472</v>
      </c>
      <c r="L1080" s="26">
        <v>67551</v>
      </c>
      <c r="M1080" s="24">
        <v>2425000000</v>
      </c>
      <c r="N1080" s="25">
        <v>51600</v>
      </c>
      <c r="O1080" s="25"/>
      <c r="P1080" s="25"/>
      <c r="Q1080" s="25"/>
      <c r="R1080" s="25"/>
      <c r="S1080" s="25" t="s">
        <v>12</v>
      </c>
      <c r="T1080" s="25">
        <v>0.77007594899938103</v>
      </c>
      <c r="U1080" s="25">
        <v>365</v>
      </c>
      <c r="V1080" s="25">
        <v>2.1097971205462402E-3</v>
      </c>
      <c r="W1080" s="25">
        <v>10472</v>
      </c>
      <c r="X1080" s="27">
        <v>67551</v>
      </c>
      <c r="Y1080" s="28">
        <f t="shared" si="32"/>
        <v>2.7347609046955352E-3</v>
      </c>
      <c r="AA1080" t="str">
        <f t="shared" si="33"/>
        <v>2425000000-51600-VOC</v>
      </c>
      <c r="AB1080" t="str">
        <f>IF(COUNTIF('NP-NRModel-MAR-WILDFIRES Modifi'!V:V, AA1080)=0, "Missing", "")</f>
        <v/>
      </c>
    </row>
    <row r="1081" spans="1:28" hidden="1" x14ac:dyDescent="0.3">
      <c r="A1081" s="24">
        <v>2425000000</v>
      </c>
      <c r="B1081" s="40">
        <v>51610</v>
      </c>
      <c r="C1081" s="25"/>
      <c r="D1081" s="25"/>
      <c r="E1081" s="25"/>
      <c r="F1081" s="25"/>
      <c r="G1081" s="25" t="s">
        <v>12</v>
      </c>
      <c r="H1081" s="25">
        <v>9.3979071801726294E-2</v>
      </c>
      <c r="I1081" s="25">
        <v>153</v>
      </c>
      <c r="J1081" s="25">
        <v>6.1424229935768803E-4</v>
      </c>
      <c r="K1081" s="25">
        <v>10472</v>
      </c>
      <c r="L1081" s="26">
        <v>67572</v>
      </c>
      <c r="M1081" s="24">
        <v>2425000000</v>
      </c>
      <c r="N1081" s="25">
        <v>51610</v>
      </c>
      <c r="O1081" s="25"/>
      <c r="P1081" s="25"/>
      <c r="Q1081" s="25"/>
      <c r="R1081" s="25"/>
      <c r="S1081" s="25" t="s">
        <v>12</v>
      </c>
      <c r="T1081" s="25">
        <v>0.22460548499982</v>
      </c>
      <c r="U1081" s="25">
        <v>365</v>
      </c>
      <c r="V1081" s="25">
        <v>6.1535749315019198E-4</v>
      </c>
      <c r="W1081" s="25">
        <v>10472</v>
      </c>
      <c r="X1081" s="27">
        <v>67572</v>
      </c>
      <c r="Y1081" s="28">
        <f t="shared" si="32"/>
        <v>2.7347609046955391E-3</v>
      </c>
      <c r="AA1081" t="str">
        <f t="shared" si="33"/>
        <v>2425000000-51610-VOC</v>
      </c>
      <c r="AB1081" t="str">
        <f>IF(COUNTIF('NP-NRModel-MAR-WILDFIRES Modifi'!V:V, AA1081)=0, "Missing", "")</f>
        <v/>
      </c>
    </row>
    <row r="1082" spans="1:28" hidden="1" x14ac:dyDescent="0.3">
      <c r="A1082" s="24">
        <v>2425000000</v>
      </c>
      <c r="B1082" s="40">
        <v>51683</v>
      </c>
      <c r="C1082" s="25"/>
      <c r="D1082" s="25"/>
      <c r="E1082" s="25"/>
      <c r="F1082" s="25"/>
      <c r="G1082" s="25" t="s">
        <v>12</v>
      </c>
      <c r="H1082" s="25">
        <v>1.70504887585047</v>
      </c>
      <c r="I1082" s="25">
        <v>153</v>
      </c>
      <c r="J1082" s="25">
        <v>1.1144110299676199E-2</v>
      </c>
      <c r="K1082" s="25">
        <v>10472</v>
      </c>
      <c r="L1082" s="26">
        <v>67777</v>
      </c>
      <c r="M1082" s="24">
        <v>2425000000</v>
      </c>
      <c r="N1082" s="25">
        <v>51683</v>
      </c>
      <c r="O1082" s="25"/>
      <c r="P1082" s="25"/>
      <c r="Q1082" s="25"/>
      <c r="R1082" s="25"/>
      <c r="S1082" s="25" t="s">
        <v>12</v>
      </c>
      <c r="T1082" s="25">
        <v>4.0749852319967399</v>
      </c>
      <c r="U1082" s="25">
        <v>365</v>
      </c>
      <c r="V1082" s="25">
        <v>1.1164343101360901E-2</v>
      </c>
      <c r="W1082" s="25">
        <v>10472</v>
      </c>
      <c r="X1082" s="27">
        <v>67777</v>
      </c>
      <c r="Y1082" s="28">
        <f t="shared" si="32"/>
        <v>2.7347609046954983E-3</v>
      </c>
      <c r="AA1082" t="str">
        <f t="shared" si="33"/>
        <v>2425000000-51683-VOC</v>
      </c>
      <c r="AB1082" t="str">
        <f>IF(COUNTIF('NP-NRModel-MAR-WILDFIRES Modifi'!V:V, AA1082)=0, "Missing", "")</f>
        <v/>
      </c>
    </row>
    <row r="1083" spans="1:28" hidden="1" x14ac:dyDescent="0.3">
      <c r="A1083" s="24">
        <v>2460030999</v>
      </c>
      <c r="B1083" s="40">
        <v>11001</v>
      </c>
      <c r="C1083" s="25"/>
      <c r="D1083" s="25"/>
      <c r="E1083" s="25"/>
      <c r="F1083" s="25"/>
      <c r="G1083" s="25" t="s">
        <v>12</v>
      </c>
      <c r="H1083" s="25">
        <v>5.9401333333250301</v>
      </c>
      <c r="I1083" s="25">
        <v>153</v>
      </c>
      <c r="J1083" s="25">
        <v>3.8824400871405401E-2</v>
      </c>
      <c r="K1083" s="25">
        <v>10472</v>
      </c>
      <c r="L1083" s="26">
        <v>7350</v>
      </c>
      <c r="M1083" s="24">
        <v>2460030999</v>
      </c>
      <c r="N1083" s="25">
        <v>11001</v>
      </c>
      <c r="O1083" s="25"/>
      <c r="P1083" s="25"/>
      <c r="Q1083" s="25"/>
      <c r="R1083" s="25"/>
      <c r="S1083" s="25" t="s">
        <v>12</v>
      </c>
      <c r="T1083" s="25">
        <v>14.256319999979899</v>
      </c>
      <c r="U1083" s="25">
        <v>365</v>
      </c>
      <c r="V1083" s="25">
        <v>3.90584109588493E-2</v>
      </c>
      <c r="W1083" s="25">
        <v>10472</v>
      </c>
      <c r="X1083" s="27">
        <v>7350</v>
      </c>
      <c r="Y1083" s="28">
        <f t="shared" si="32"/>
        <v>2.72331154684099E-3</v>
      </c>
      <c r="AA1083" t="str">
        <f t="shared" si="33"/>
        <v>2460030999-11001-VOC</v>
      </c>
      <c r="AB1083" t="str">
        <f>IF(COUNTIF('NP-NRModel-MAR-WILDFIRES Modifi'!V:V, AA1083)=0, "Missing", "")</f>
        <v/>
      </c>
    </row>
    <row r="1084" spans="1:28" hidden="1" x14ac:dyDescent="0.3">
      <c r="A1084" s="24">
        <v>2460030999</v>
      </c>
      <c r="B1084" s="40">
        <v>24009</v>
      </c>
      <c r="C1084" s="25"/>
      <c r="D1084" s="25"/>
      <c r="E1084" s="25"/>
      <c r="F1084" s="25"/>
      <c r="G1084" s="25" t="s">
        <v>12</v>
      </c>
      <c r="H1084" s="25">
        <v>0.77559999999891305</v>
      </c>
      <c r="I1084" s="25">
        <v>153</v>
      </c>
      <c r="J1084" s="25">
        <v>5.0692810457445298E-3</v>
      </c>
      <c r="K1084" s="25">
        <v>10472</v>
      </c>
      <c r="L1084" s="26">
        <v>27365</v>
      </c>
      <c r="M1084" s="24">
        <v>2460030999</v>
      </c>
      <c r="N1084" s="25">
        <v>24009</v>
      </c>
      <c r="O1084" s="25"/>
      <c r="P1084" s="25"/>
      <c r="Q1084" s="25"/>
      <c r="R1084" s="25"/>
      <c r="S1084" s="25" t="s">
        <v>12</v>
      </c>
      <c r="T1084" s="25">
        <v>1.8614399999973801</v>
      </c>
      <c r="U1084" s="25">
        <v>365</v>
      </c>
      <c r="V1084" s="25">
        <v>5.09983561643118E-3</v>
      </c>
      <c r="W1084" s="25">
        <v>10472</v>
      </c>
      <c r="X1084" s="27">
        <v>27365</v>
      </c>
      <c r="Y1084" s="28">
        <f t="shared" si="32"/>
        <v>2.7233115468409752E-3</v>
      </c>
      <c r="AA1084" t="str">
        <f t="shared" si="33"/>
        <v>2460030999-24009-VOC</v>
      </c>
      <c r="AB1084" t="str">
        <f>IF(COUNTIF('NP-NRModel-MAR-WILDFIRES Modifi'!V:V, AA1084)=0, "Missing", "")</f>
        <v/>
      </c>
    </row>
    <row r="1085" spans="1:28" hidden="1" x14ac:dyDescent="0.3">
      <c r="A1085" s="24">
        <v>2460030999</v>
      </c>
      <c r="B1085" s="40">
        <v>24017</v>
      </c>
      <c r="C1085" s="25"/>
      <c r="D1085" s="25"/>
      <c r="E1085" s="25"/>
      <c r="F1085" s="25"/>
      <c r="G1085" s="25" t="s">
        <v>12</v>
      </c>
      <c r="H1085" s="25">
        <v>1.3702999999980801</v>
      </c>
      <c r="I1085" s="25">
        <v>153</v>
      </c>
      <c r="J1085" s="25">
        <v>8.9562091503142607E-3</v>
      </c>
      <c r="K1085" s="25">
        <v>10472</v>
      </c>
      <c r="L1085" s="26">
        <v>27467</v>
      </c>
      <c r="M1085" s="24">
        <v>2460030999</v>
      </c>
      <c r="N1085" s="25">
        <v>24017</v>
      </c>
      <c r="O1085" s="25"/>
      <c r="P1085" s="25"/>
      <c r="Q1085" s="25"/>
      <c r="R1085" s="25"/>
      <c r="S1085" s="25" t="s">
        <v>12</v>
      </c>
      <c r="T1085" s="25">
        <v>3.28871999999539</v>
      </c>
      <c r="U1085" s="25">
        <v>365</v>
      </c>
      <c r="V1085" s="25">
        <v>9.0101917808092999E-3</v>
      </c>
      <c r="W1085" s="25">
        <v>10472</v>
      </c>
      <c r="X1085" s="27">
        <v>27467</v>
      </c>
      <c r="Y1085" s="28">
        <f t="shared" si="32"/>
        <v>2.723311546840964E-3</v>
      </c>
      <c r="AA1085" t="str">
        <f t="shared" si="33"/>
        <v>2460030999-24017-VOC</v>
      </c>
      <c r="AB1085" t="str">
        <f>IF(COUNTIF('NP-NRModel-MAR-WILDFIRES Modifi'!V:V, AA1085)=0, "Missing", "")</f>
        <v/>
      </c>
    </row>
    <row r="1086" spans="1:28" hidden="1" x14ac:dyDescent="0.3">
      <c r="A1086" s="24">
        <v>2460030999</v>
      </c>
      <c r="B1086" s="40">
        <v>24021</v>
      </c>
      <c r="C1086" s="25"/>
      <c r="D1086" s="25"/>
      <c r="E1086" s="25"/>
      <c r="F1086" s="25"/>
      <c r="G1086" s="25" t="s">
        <v>12</v>
      </c>
      <c r="H1086" s="25">
        <v>2.2096749999969001</v>
      </c>
      <c r="I1086" s="25">
        <v>153</v>
      </c>
      <c r="J1086" s="25">
        <v>1.44423202614177E-2</v>
      </c>
      <c r="K1086" s="25">
        <v>10472</v>
      </c>
      <c r="L1086" s="26">
        <v>27516</v>
      </c>
      <c r="M1086" s="24">
        <v>2460030999</v>
      </c>
      <c r="N1086" s="25">
        <v>24021</v>
      </c>
      <c r="O1086" s="25"/>
      <c r="P1086" s="25"/>
      <c r="Q1086" s="25"/>
      <c r="R1086" s="25"/>
      <c r="S1086" s="25" t="s">
        <v>12</v>
      </c>
      <c r="T1086" s="25">
        <v>5.30321999999257</v>
      </c>
      <c r="U1086" s="25">
        <v>365</v>
      </c>
      <c r="V1086" s="25">
        <v>1.45293698629933E-2</v>
      </c>
      <c r="W1086" s="25">
        <v>10472</v>
      </c>
      <c r="X1086" s="27">
        <v>27516</v>
      </c>
      <c r="Y1086" s="28">
        <f t="shared" si="32"/>
        <v>2.7233115468409635E-3</v>
      </c>
      <c r="AA1086" t="str">
        <f t="shared" si="33"/>
        <v>2460030999-24021-VOC</v>
      </c>
      <c r="AB1086" t="str">
        <f>IF(COUNTIF('NP-NRModel-MAR-WILDFIRES Modifi'!V:V, AA1086)=0, "Missing", "")</f>
        <v/>
      </c>
    </row>
    <row r="1087" spans="1:28" hidden="1" x14ac:dyDescent="0.3">
      <c r="A1087" s="24">
        <v>2460030999</v>
      </c>
      <c r="B1087" s="40">
        <v>24031</v>
      </c>
      <c r="C1087" s="25"/>
      <c r="D1087" s="25"/>
      <c r="E1087" s="25"/>
      <c r="F1087" s="25"/>
      <c r="G1087" s="25" t="s">
        <v>12</v>
      </c>
      <c r="H1087" s="25">
        <v>8.7651333333210406</v>
      </c>
      <c r="I1087" s="25">
        <v>153</v>
      </c>
      <c r="J1087" s="25">
        <v>5.7288453158961097E-2</v>
      </c>
      <c r="K1087" s="25">
        <v>10472</v>
      </c>
      <c r="L1087" s="26">
        <v>27648</v>
      </c>
      <c r="M1087" s="24">
        <v>2460030999</v>
      </c>
      <c r="N1087" s="25">
        <v>24031</v>
      </c>
      <c r="O1087" s="25"/>
      <c r="P1087" s="25"/>
      <c r="Q1087" s="25"/>
      <c r="R1087" s="25"/>
      <c r="S1087" s="25" t="s">
        <v>12</v>
      </c>
      <c r="T1087" s="25">
        <v>21.036319999970601</v>
      </c>
      <c r="U1087" s="25">
        <v>365</v>
      </c>
      <c r="V1087" s="25">
        <v>5.7633753424577099E-2</v>
      </c>
      <c r="W1087" s="25">
        <v>10472</v>
      </c>
      <c r="X1087" s="27">
        <v>27648</v>
      </c>
      <c r="Y1087" s="28">
        <f t="shared" si="32"/>
        <v>2.7233115468409475E-3</v>
      </c>
      <c r="AA1087" t="str">
        <f t="shared" si="33"/>
        <v>2460030999-24031-VOC</v>
      </c>
      <c r="AB1087" t="str">
        <f>IF(COUNTIF('NP-NRModel-MAR-WILDFIRES Modifi'!V:V, AA1087)=0, "Missing", "")</f>
        <v/>
      </c>
    </row>
    <row r="1088" spans="1:28" hidden="1" x14ac:dyDescent="0.3">
      <c r="A1088" s="24">
        <v>2460030999</v>
      </c>
      <c r="B1088" s="40">
        <v>24033</v>
      </c>
      <c r="C1088" s="25"/>
      <c r="D1088" s="25"/>
      <c r="E1088" s="25"/>
      <c r="F1088" s="25"/>
      <c r="G1088" s="25" t="s">
        <v>12</v>
      </c>
      <c r="H1088" s="25">
        <v>7.5800999999894003</v>
      </c>
      <c r="I1088" s="25">
        <v>153</v>
      </c>
      <c r="J1088" s="25">
        <v>4.95431372548326E-2</v>
      </c>
      <c r="K1088" s="25">
        <v>10472</v>
      </c>
      <c r="L1088" s="26">
        <v>27677</v>
      </c>
      <c r="M1088" s="24">
        <v>2460030999</v>
      </c>
      <c r="N1088" s="25">
        <v>24033</v>
      </c>
      <c r="O1088" s="25"/>
      <c r="P1088" s="25"/>
      <c r="Q1088" s="25"/>
      <c r="R1088" s="25"/>
      <c r="S1088" s="25" t="s">
        <v>12</v>
      </c>
      <c r="T1088" s="25">
        <v>18.1922399999746</v>
      </c>
      <c r="U1088" s="25">
        <v>365</v>
      </c>
      <c r="V1088" s="25">
        <v>4.9841753424587999E-2</v>
      </c>
      <c r="W1088" s="25">
        <v>10472</v>
      </c>
      <c r="X1088" s="27">
        <v>27677</v>
      </c>
      <c r="Y1088" s="28">
        <f t="shared" si="32"/>
        <v>2.7233115468409484E-3</v>
      </c>
      <c r="AA1088" t="str">
        <f t="shared" si="33"/>
        <v>2460030999-24033-VOC</v>
      </c>
      <c r="AB1088" t="str">
        <f>IF(COUNTIF('NP-NRModel-MAR-WILDFIRES Modifi'!V:V, AA1088)=0, "Missing", "")</f>
        <v/>
      </c>
    </row>
    <row r="1089" spans="1:28" hidden="1" x14ac:dyDescent="0.3">
      <c r="A1089" s="24">
        <v>2460030999</v>
      </c>
      <c r="B1089" s="40">
        <v>51013</v>
      </c>
      <c r="C1089" s="25"/>
      <c r="D1089" s="25"/>
      <c r="E1089" s="25"/>
      <c r="F1089" s="25"/>
      <c r="G1089" s="25" t="s">
        <v>12</v>
      </c>
      <c r="H1089" s="25">
        <v>2.0009916666638601</v>
      </c>
      <c r="I1089" s="25">
        <v>153</v>
      </c>
      <c r="J1089" s="25">
        <v>1.3078376906299699E-2</v>
      </c>
      <c r="K1089" s="25">
        <v>10472</v>
      </c>
      <c r="L1089" s="26">
        <v>65246</v>
      </c>
      <c r="M1089" s="24">
        <v>2460030999</v>
      </c>
      <c r="N1089" s="25">
        <v>51013</v>
      </c>
      <c r="O1089" s="25"/>
      <c r="P1089" s="25"/>
      <c r="Q1089" s="25"/>
      <c r="R1089" s="25"/>
      <c r="S1089" s="25" t="s">
        <v>12</v>
      </c>
      <c r="T1089" s="25">
        <v>4.8023799999932999</v>
      </c>
      <c r="U1089" s="25">
        <v>365</v>
      </c>
      <c r="V1089" s="25">
        <v>1.3157205479433699E-2</v>
      </c>
      <c r="W1089" s="25">
        <v>10472</v>
      </c>
      <c r="X1089" s="27">
        <v>65246</v>
      </c>
      <c r="Y1089" s="28">
        <f t="shared" si="32"/>
        <v>2.7233115468409301E-3</v>
      </c>
      <c r="AA1089" t="str">
        <f t="shared" si="33"/>
        <v>2460030999-51013-VOC</v>
      </c>
      <c r="AB1089" t="str">
        <f>IF(COUNTIF('NP-NRModel-MAR-WILDFIRES Modifi'!V:V, AA1089)=0, "Missing", "")</f>
        <v/>
      </c>
    </row>
    <row r="1090" spans="1:28" hidden="1" x14ac:dyDescent="0.3">
      <c r="A1090" s="24">
        <v>2460030999</v>
      </c>
      <c r="B1090" s="40">
        <v>51059</v>
      </c>
      <c r="C1090" s="25"/>
      <c r="D1090" s="25"/>
      <c r="E1090" s="25"/>
      <c r="F1090" s="25"/>
      <c r="G1090" s="25" t="s">
        <v>12</v>
      </c>
      <c r="H1090" s="25">
        <v>9.5903916666532201</v>
      </c>
      <c r="I1090" s="25">
        <v>153</v>
      </c>
      <c r="J1090" s="25">
        <v>6.2682298474857595E-2</v>
      </c>
      <c r="K1090" s="25">
        <v>10472</v>
      </c>
      <c r="L1090" s="26">
        <v>65755</v>
      </c>
      <c r="M1090" s="24">
        <v>2460030999</v>
      </c>
      <c r="N1090" s="25">
        <v>51059</v>
      </c>
      <c r="O1090" s="25"/>
      <c r="P1090" s="25"/>
      <c r="Q1090" s="25"/>
      <c r="R1090" s="25"/>
      <c r="S1090" s="25" t="s">
        <v>12</v>
      </c>
      <c r="T1090" s="25">
        <v>23.0169399999677</v>
      </c>
      <c r="U1090" s="25">
        <v>365</v>
      </c>
      <c r="V1090" s="25">
        <v>6.3060109588952598E-2</v>
      </c>
      <c r="W1090" s="25">
        <v>10472</v>
      </c>
      <c r="X1090" s="27">
        <v>65755</v>
      </c>
      <c r="Y1090" s="28">
        <f t="shared" si="32"/>
        <v>2.7233115468409596E-3</v>
      </c>
      <c r="AA1090" t="str">
        <f t="shared" si="33"/>
        <v>2460030999-51059-VOC</v>
      </c>
      <c r="AB1090" t="str">
        <f>IF(COUNTIF('NP-NRModel-MAR-WILDFIRES Modifi'!V:V, AA1090)=0, "Missing", "")</f>
        <v/>
      </c>
    </row>
    <row r="1091" spans="1:28" hidden="1" x14ac:dyDescent="0.3">
      <c r="A1091" s="24">
        <v>2460030999</v>
      </c>
      <c r="B1091" s="40">
        <v>51107</v>
      </c>
      <c r="C1091" s="25"/>
      <c r="D1091" s="25"/>
      <c r="E1091" s="25"/>
      <c r="F1091" s="25"/>
      <c r="G1091" s="25" t="s">
        <v>12</v>
      </c>
      <c r="H1091" s="25">
        <v>3.5231999999950698</v>
      </c>
      <c r="I1091" s="25">
        <v>153</v>
      </c>
      <c r="J1091" s="25">
        <v>2.3027450980359899E-2</v>
      </c>
      <c r="K1091" s="25">
        <v>10472</v>
      </c>
      <c r="L1091" s="26">
        <v>66323</v>
      </c>
      <c r="M1091" s="24">
        <v>2460030999</v>
      </c>
      <c r="N1091" s="25">
        <v>51107</v>
      </c>
      <c r="O1091" s="25"/>
      <c r="P1091" s="25"/>
      <c r="Q1091" s="25"/>
      <c r="R1091" s="25"/>
      <c r="S1091" s="25" t="s">
        <v>12</v>
      </c>
      <c r="T1091" s="25">
        <v>8.4556799999881491</v>
      </c>
      <c r="U1091" s="25">
        <v>365</v>
      </c>
      <c r="V1091" s="25">
        <v>2.3166246575309999E-2</v>
      </c>
      <c r="W1091" s="25">
        <v>10472</v>
      </c>
      <c r="X1091" s="27">
        <v>66323</v>
      </c>
      <c r="Y1091" s="28">
        <f t="shared" ref="Y1091:Y1154" si="34">IFERROR(J1091/T1091,0)</f>
        <v>2.7233115468409605E-3</v>
      </c>
      <c r="AA1091" t="str">
        <f t="shared" ref="AA1091:AA1154" si="35">TRIM(A1091) &amp; "-" &amp; B1091 &amp; "-" &amp; TRIM(S1091)</f>
        <v>2460030999-51107-VOC</v>
      </c>
      <c r="AB1091" t="str">
        <f>IF(COUNTIF('NP-NRModel-MAR-WILDFIRES Modifi'!V:V, AA1091)=0, "Missing", "")</f>
        <v/>
      </c>
    </row>
    <row r="1092" spans="1:28" hidden="1" x14ac:dyDescent="0.3">
      <c r="A1092" s="24">
        <v>2460030999</v>
      </c>
      <c r="B1092" s="40">
        <v>51153</v>
      </c>
      <c r="C1092" s="25"/>
      <c r="D1092" s="25"/>
      <c r="E1092" s="25"/>
      <c r="F1092" s="25"/>
      <c r="G1092" s="25" t="s">
        <v>12</v>
      </c>
      <c r="H1092" s="25">
        <v>3.9627749999944299</v>
      </c>
      <c r="I1092" s="25">
        <v>153</v>
      </c>
      <c r="J1092" s="25">
        <v>2.5900490196042E-2</v>
      </c>
      <c r="K1092" s="25">
        <v>10472</v>
      </c>
      <c r="L1092" s="26">
        <v>66798</v>
      </c>
      <c r="M1092" s="24">
        <v>2460030999</v>
      </c>
      <c r="N1092" s="25">
        <v>51153</v>
      </c>
      <c r="O1092" s="25"/>
      <c r="P1092" s="25"/>
      <c r="Q1092" s="25"/>
      <c r="R1092" s="25"/>
      <c r="S1092" s="25" t="s">
        <v>12</v>
      </c>
      <c r="T1092" s="25">
        <v>9.5106599999866699</v>
      </c>
      <c r="U1092" s="25">
        <v>365</v>
      </c>
      <c r="V1092" s="25">
        <v>2.6056602739689499E-2</v>
      </c>
      <c r="W1092" s="25">
        <v>10472</v>
      </c>
      <c r="X1092" s="27">
        <v>66798</v>
      </c>
      <c r="Y1092" s="28">
        <f t="shared" si="34"/>
        <v>2.7233115468409449E-3</v>
      </c>
      <c r="AA1092" t="str">
        <f t="shared" si="35"/>
        <v>2460030999-51153-VOC</v>
      </c>
      <c r="AB1092" t="str">
        <f>IF(COUNTIF('NP-NRModel-MAR-WILDFIRES Modifi'!V:V, AA1092)=0, "Missing", "")</f>
        <v/>
      </c>
    </row>
    <row r="1093" spans="1:28" hidden="1" x14ac:dyDescent="0.3">
      <c r="A1093" s="24">
        <v>2460030999</v>
      </c>
      <c r="B1093" s="40">
        <v>51510</v>
      </c>
      <c r="C1093" s="25"/>
      <c r="D1093" s="25"/>
      <c r="E1093" s="25"/>
      <c r="F1093" s="25"/>
      <c r="G1093" s="25" t="s">
        <v>12</v>
      </c>
      <c r="H1093" s="25">
        <v>1.32271666666481</v>
      </c>
      <c r="I1093" s="25">
        <v>153</v>
      </c>
      <c r="J1093" s="25">
        <v>8.6452069716654607E-3</v>
      </c>
      <c r="K1093" s="25">
        <v>10472</v>
      </c>
      <c r="L1093" s="26">
        <v>67351</v>
      </c>
      <c r="M1093" s="24">
        <v>2460030999</v>
      </c>
      <c r="N1093" s="25">
        <v>51510</v>
      </c>
      <c r="O1093" s="25"/>
      <c r="P1093" s="25"/>
      <c r="Q1093" s="25"/>
      <c r="R1093" s="25"/>
      <c r="S1093" s="25" t="s">
        <v>12</v>
      </c>
      <c r="T1093" s="25">
        <v>3.1745199999955598</v>
      </c>
      <c r="U1093" s="25">
        <v>365</v>
      </c>
      <c r="V1093" s="25">
        <v>8.6973150684809906E-3</v>
      </c>
      <c r="W1093" s="25">
        <v>10472</v>
      </c>
      <c r="X1093" s="27">
        <v>67351</v>
      </c>
      <c r="Y1093" s="28">
        <f t="shared" si="34"/>
        <v>2.7233115468409562E-3</v>
      </c>
      <c r="AA1093" t="str">
        <f t="shared" si="35"/>
        <v>2460030999-51510-VOC</v>
      </c>
      <c r="AB1093" t="str">
        <f>IF(COUNTIF('NP-NRModel-MAR-WILDFIRES Modifi'!V:V, AA1093)=0, "Missing", "")</f>
        <v/>
      </c>
    </row>
    <row r="1094" spans="1:28" hidden="1" x14ac:dyDescent="0.3">
      <c r="A1094" s="24">
        <v>2460030999</v>
      </c>
      <c r="B1094" s="40">
        <v>51600</v>
      </c>
      <c r="C1094" s="25"/>
      <c r="D1094" s="25"/>
      <c r="E1094" s="25"/>
      <c r="F1094" s="25"/>
      <c r="G1094" s="25" t="s">
        <v>12</v>
      </c>
      <c r="H1094" s="25">
        <v>0.195241666666393</v>
      </c>
      <c r="I1094" s="25">
        <v>153</v>
      </c>
      <c r="J1094" s="25">
        <v>1.2760893246169501E-3</v>
      </c>
      <c r="K1094" s="25">
        <v>10472</v>
      </c>
      <c r="L1094" s="26">
        <v>67552</v>
      </c>
      <c r="M1094" s="24">
        <v>2460030999</v>
      </c>
      <c r="N1094" s="25">
        <v>51600</v>
      </c>
      <c r="O1094" s="25"/>
      <c r="P1094" s="25"/>
      <c r="Q1094" s="25"/>
      <c r="R1094" s="25"/>
      <c r="S1094" s="25" t="s">
        <v>12</v>
      </c>
      <c r="T1094" s="25">
        <v>0.46857999999934202</v>
      </c>
      <c r="U1094" s="25">
        <v>365</v>
      </c>
      <c r="V1094" s="25">
        <v>1.2837808219160001E-3</v>
      </c>
      <c r="W1094" s="25">
        <v>10472</v>
      </c>
      <c r="X1094" s="27">
        <v>67552</v>
      </c>
      <c r="Y1094" s="28">
        <f t="shared" si="34"/>
        <v>2.7233115468409705E-3</v>
      </c>
      <c r="AA1094" t="str">
        <f t="shared" si="35"/>
        <v>2460030999-51600-VOC</v>
      </c>
      <c r="AB1094" t="str">
        <f>IF(COUNTIF('NP-NRModel-MAR-WILDFIRES Modifi'!V:V, AA1094)=0, "Missing", "")</f>
        <v/>
      </c>
    </row>
    <row r="1095" spans="1:28" hidden="1" x14ac:dyDescent="0.3">
      <c r="A1095" s="24">
        <v>2460030999</v>
      </c>
      <c r="B1095" s="40">
        <v>51610</v>
      </c>
      <c r="C1095" s="25"/>
      <c r="D1095" s="25"/>
      <c r="E1095" s="25"/>
      <c r="F1095" s="25"/>
      <c r="G1095" s="25" t="s">
        <v>12</v>
      </c>
      <c r="H1095" s="25">
        <v>0.121924999999829</v>
      </c>
      <c r="I1095" s="25">
        <v>153</v>
      </c>
      <c r="J1095" s="25">
        <v>7.9689542483548498E-4</v>
      </c>
      <c r="K1095" s="25">
        <v>10472</v>
      </c>
      <c r="L1095" s="26">
        <v>67573</v>
      </c>
      <c r="M1095" s="24">
        <v>2460030999</v>
      </c>
      <c r="N1095" s="25">
        <v>51610</v>
      </c>
      <c r="O1095" s="25"/>
      <c r="P1095" s="25"/>
      <c r="Q1095" s="25"/>
      <c r="R1095" s="25"/>
      <c r="S1095" s="25" t="s">
        <v>12</v>
      </c>
      <c r="T1095" s="25">
        <v>0.29261999999959099</v>
      </c>
      <c r="U1095" s="25">
        <v>365</v>
      </c>
      <c r="V1095" s="25">
        <v>8.0169863013586601E-4</v>
      </c>
      <c r="W1095" s="25">
        <v>10472</v>
      </c>
      <c r="X1095" s="27">
        <v>67573</v>
      </c>
      <c r="Y1095" s="28">
        <f t="shared" si="34"/>
        <v>2.7233115468409501E-3</v>
      </c>
      <c r="AA1095" t="str">
        <f t="shared" si="35"/>
        <v>2460030999-51610-VOC</v>
      </c>
      <c r="AB1095" t="str">
        <f>IF(COUNTIF('NP-NRModel-MAR-WILDFIRES Modifi'!V:V, AA1095)=0, "Missing", "")</f>
        <v/>
      </c>
    </row>
    <row r="1096" spans="1:28" hidden="1" x14ac:dyDescent="0.3">
      <c r="A1096" s="24">
        <v>2460030999</v>
      </c>
      <c r="B1096" s="40">
        <v>51683</v>
      </c>
      <c r="C1096" s="25"/>
      <c r="D1096" s="25"/>
      <c r="E1096" s="25"/>
      <c r="F1096" s="25"/>
      <c r="G1096" s="25" t="s">
        <v>12</v>
      </c>
      <c r="H1096" s="25">
        <v>0.34057499999952301</v>
      </c>
      <c r="I1096" s="25">
        <v>153</v>
      </c>
      <c r="J1096" s="25">
        <v>2.2259803921537398E-3</v>
      </c>
      <c r="K1096" s="25">
        <v>10472</v>
      </c>
      <c r="L1096" s="26">
        <v>67778</v>
      </c>
      <c r="M1096" s="24">
        <v>2460030999</v>
      </c>
      <c r="N1096" s="25">
        <v>51683</v>
      </c>
      <c r="O1096" s="25"/>
      <c r="P1096" s="25"/>
      <c r="Q1096" s="25"/>
      <c r="R1096" s="25"/>
      <c r="S1096" s="25" t="s">
        <v>12</v>
      </c>
      <c r="T1096" s="25">
        <v>0.81737999999886002</v>
      </c>
      <c r="U1096" s="25">
        <v>365</v>
      </c>
      <c r="V1096" s="25">
        <v>2.2393972602708402E-3</v>
      </c>
      <c r="W1096" s="25">
        <v>10472</v>
      </c>
      <c r="X1096" s="27">
        <v>67778</v>
      </c>
      <c r="Y1096" s="28">
        <f t="shared" si="34"/>
        <v>2.7233115468409362E-3</v>
      </c>
      <c r="AA1096" t="str">
        <f t="shared" si="35"/>
        <v>2460030999-51683-VOC</v>
      </c>
      <c r="AB1096" t="str">
        <f>IF(COUNTIF('NP-NRModel-MAR-WILDFIRES Modifi'!V:V, AA1096)=0, "Missing", "")</f>
        <v/>
      </c>
    </row>
    <row r="1097" spans="1:28" hidden="1" x14ac:dyDescent="0.3">
      <c r="A1097" s="24">
        <v>2460030999</v>
      </c>
      <c r="B1097" s="40">
        <v>51685</v>
      </c>
      <c r="C1097" s="25"/>
      <c r="D1097" s="25"/>
      <c r="E1097" s="25"/>
      <c r="F1097" s="25"/>
      <c r="G1097" s="25" t="s">
        <v>12</v>
      </c>
      <c r="H1097" s="25">
        <v>0.15003333333312299</v>
      </c>
      <c r="I1097" s="25">
        <v>153</v>
      </c>
      <c r="J1097" s="25">
        <v>9.8061002178511801E-4</v>
      </c>
      <c r="K1097" s="25">
        <v>10472</v>
      </c>
      <c r="L1097" s="26">
        <v>67800</v>
      </c>
      <c r="M1097" s="24">
        <v>2460030999</v>
      </c>
      <c r="N1097" s="25">
        <v>51685</v>
      </c>
      <c r="O1097" s="25"/>
      <c r="P1097" s="25"/>
      <c r="Q1097" s="25"/>
      <c r="R1097" s="25"/>
      <c r="S1097" s="25" t="s">
        <v>12</v>
      </c>
      <c r="T1097" s="25">
        <v>0.36007999999949503</v>
      </c>
      <c r="U1097" s="25">
        <v>365</v>
      </c>
      <c r="V1097" s="25">
        <v>9.8652054794382297E-4</v>
      </c>
      <c r="W1097" s="25">
        <v>10472</v>
      </c>
      <c r="X1097" s="27">
        <v>67800</v>
      </c>
      <c r="Y1097" s="28">
        <f t="shared" si="34"/>
        <v>2.7233115468409609E-3</v>
      </c>
      <c r="AA1097" t="str">
        <f t="shared" si="35"/>
        <v>2460030999-51685-VOC</v>
      </c>
      <c r="AB1097" t="str">
        <f>IF(COUNTIF('NP-NRModel-MAR-WILDFIRES Modifi'!V:V, AA1097)=0, "Missing", "")</f>
        <v/>
      </c>
    </row>
    <row r="1098" spans="1:28" hidden="1" x14ac:dyDescent="0.3">
      <c r="A1098" s="24">
        <v>2460100000</v>
      </c>
      <c r="B1098" s="40">
        <v>11001</v>
      </c>
      <c r="C1098" s="25"/>
      <c r="D1098" s="25"/>
      <c r="E1098" s="25"/>
      <c r="F1098" s="25"/>
      <c r="G1098" s="25" t="s">
        <v>12</v>
      </c>
      <c r="H1098" s="25">
        <v>412.54498241608798</v>
      </c>
      <c r="I1098" s="25">
        <v>153</v>
      </c>
      <c r="J1098" s="25">
        <v>2.6963724340920798</v>
      </c>
      <c r="K1098" s="25">
        <v>10472</v>
      </c>
      <c r="L1098" s="26">
        <v>7351</v>
      </c>
      <c r="M1098" s="24">
        <v>2460100000</v>
      </c>
      <c r="N1098" s="25">
        <v>11001</v>
      </c>
      <c r="O1098" s="25"/>
      <c r="P1098" s="25"/>
      <c r="Q1098" s="25"/>
      <c r="R1098" s="25"/>
      <c r="S1098" s="25" t="s">
        <v>12</v>
      </c>
      <c r="T1098" s="25">
        <v>990.10795779861098</v>
      </c>
      <c r="U1098" s="25">
        <v>365</v>
      </c>
      <c r="V1098" s="25">
        <v>2.7126245419139998</v>
      </c>
      <c r="W1098" s="25">
        <v>10472</v>
      </c>
      <c r="X1098" s="27">
        <v>7351</v>
      </c>
      <c r="Y1098" s="28">
        <f t="shared" si="34"/>
        <v>2.7233115468409605E-3</v>
      </c>
      <c r="AA1098" t="str">
        <f t="shared" si="35"/>
        <v>2460100000-11001-VOC</v>
      </c>
      <c r="AB1098" t="str">
        <f>IF(COUNTIF('NP-NRModel-MAR-WILDFIRES Modifi'!V:V, AA1098)=0, "Missing", "")</f>
        <v/>
      </c>
    </row>
    <row r="1099" spans="1:28" hidden="1" x14ac:dyDescent="0.3">
      <c r="A1099" s="24">
        <v>2460100000</v>
      </c>
      <c r="B1099" s="40">
        <v>24009</v>
      </c>
      <c r="C1099" s="25"/>
      <c r="D1099" s="25"/>
      <c r="E1099" s="25"/>
      <c r="F1099" s="25"/>
      <c r="G1099" s="25" t="s">
        <v>12</v>
      </c>
      <c r="H1099" s="25">
        <v>53.865744249924603</v>
      </c>
      <c r="I1099" s="25">
        <v>153</v>
      </c>
      <c r="J1099" s="25">
        <v>0.35206368790800402</v>
      </c>
      <c r="K1099" s="25">
        <v>10472</v>
      </c>
      <c r="L1099" s="26">
        <v>27366</v>
      </c>
      <c r="M1099" s="24">
        <v>2460100000</v>
      </c>
      <c r="N1099" s="25">
        <v>24009</v>
      </c>
      <c r="O1099" s="25"/>
      <c r="P1099" s="25"/>
      <c r="Q1099" s="25"/>
      <c r="R1099" s="25"/>
      <c r="S1099" s="25" t="s">
        <v>12</v>
      </c>
      <c r="T1099" s="25">
        <v>129.27778619981899</v>
      </c>
      <c r="U1099" s="25">
        <v>365</v>
      </c>
      <c r="V1099" s="25">
        <v>0.35418571561594198</v>
      </c>
      <c r="W1099" s="25">
        <v>10472</v>
      </c>
      <c r="X1099" s="27">
        <v>27366</v>
      </c>
      <c r="Y1099" s="28">
        <f t="shared" si="34"/>
        <v>2.7233115468409605E-3</v>
      </c>
      <c r="AA1099" t="str">
        <f t="shared" si="35"/>
        <v>2460100000-24009-VOC</v>
      </c>
      <c r="AB1099" t="str">
        <f>IF(COUNTIF('NP-NRModel-MAR-WILDFIRES Modifi'!V:V, AA1099)=0, "Missing", "")</f>
        <v/>
      </c>
    </row>
    <row r="1100" spans="1:28" hidden="1" x14ac:dyDescent="0.3">
      <c r="A1100" s="24">
        <v>2460100000</v>
      </c>
      <c r="B1100" s="40">
        <v>24017</v>
      </c>
      <c r="C1100" s="25"/>
      <c r="D1100" s="25"/>
      <c r="E1100" s="25"/>
      <c r="F1100" s="25"/>
      <c r="G1100" s="25" t="s">
        <v>12</v>
      </c>
      <c r="H1100" s="25">
        <v>95.167928541533399</v>
      </c>
      <c r="I1100" s="25">
        <v>153</v>
      </c>
      <c r="J1100" s="25">
        <v>0.62201260484662302</v>
      </c>
      <c r="K1100" s="25">
        <v>10472</v>
      </c>
      <c r="L1100" s="26">
        <v>27468</v>
      </c>
      <c r="M1100" s="24">
        <v>2460100000</v>
      </c>
      <c r="N1100" s="25">
        <v>24017</v>
      </c>
      <c r="O1100" s="25"/>
      <c r="P1100" s="25"/>
      <c r="Q1100" s="25"/>
      <c r="R1100" s="25"/>
      <c r="S1100" s="25" t="s">
        <v>12</v>
      </c>
      <c r="T1100" s="25">
        <v>228.40302849968</v>
      </c>
      <c r="U1100" s="25">
        <v>365</v>
      </c>
      <c r="V1100" s="25">
        <v>0.62576172191693202</v>
      </c>
      <c r="W1100" s="25">
        <v>10472</v>
      </c>
      <c r="X1100" s="27">
        <v>27468</v>
      </c>
      <c r="Y1100" s="28">
        <f t="shared" si="34"/>
        <v>2.7233115468409583E-3</v>
      </c>
      <c r="AA1100" t="str">
        <f t="shared" si="35"/>
        <v>2460100000-24017-VOC</v>
      </c>
      <c r="AB1100" t="str">
        <f>IF(COUNTIF('NP-NRModel-MAR-WILDFIRES Modifi'!V:V, AA1100)=0, "Missing", "")</f>
        <v/>
      </c>
    </row>
    <row r="1101" spans="1:28" hidden="1" x14ac:dyDescent="0.3">
      <c r="A1101" s="24">
        <v>2460100000</v>
      </c>
      <c r="B1101" s="40">
        <v>24021</v>
      </c>
      <c r="C1101" s="25"/>
      <c r="D1101" s="25"/>
      <c r="E1101" s="25"/>
      <c r="F1101" s="25"/>
      <c r="G1101" s="25" t="s">
        <v>12</v>
      </c>
      <c r="H1101" s="25">
        <v>153.46289087478499</v>
      </c>
      <c r="I1101" s="25">
        <v>153</v>
      </c>
      <c r="J1101" s="25">
        <v>1.0030254305541499</v>
      </c>
      <c r="K1101" s="25">
        <v>10472</v>
      </c>
      <c r="L1101" s="26">
        <v>27517</v>
      </c>
      <c r="M1101" s="24">
        <v>2460100000</v>
      </c>
      <c r="N1101" s="25">
        <v>24021</v>
      </c>
      <c r="O1101" s="25"/>
      <c r="P1101" s="25"/>
      <c r="Q1101" s="25"/>
      <c r="R1101" s="25"/>
      <c r="S1101" s="25" t="s">
        <v>12</v>
      </c>
      <c r="T1101" s="25">
        <v>368.31093809948197</v>
      </c>
      <c r="U1101" s="25">
        <v>365</v>
      </c>
      <c r="V1101" s="25">
        <v>1.0090710632862501</v>
      </c>
      <c r="W1101" s="25">
        <v>10472</v>
      </c>
      <c r="X1101" s="27">
        <v>27517</v>
      </c>
      <c r="Y1101" s="28">
        <f t="shared" si="34"/>
        <v>2.7233115468409726E-3</v>
      </c>
      <c r="AA1101" t="str">
        <f t="shared" si="35"/>
        <v>2460100000-24021-VOC</v>
      </c>
      <c r="AB1101" t="str">
        <f>IF(COUNTIF('NP-NRModel-MAR-WILDFIRES Modifi'!V:V, AA1101)=0, "Missing", "")</f>
        <v/>
      </c>
    </row>
    <row r="1102" spans="1:28" hidden="1" x14ac:dyDescent="0.3">
      <c r="A1102" s="24">
        <v>2460100000</v>
      </c>
      <c r="B1102" s="40">
        <v>24031</v>
      </c>
      <c r="C1102" s="25"/>
      <c r="D1102" s="25"/>
      <c r="E1102" s="25"/>
      <c r="F1102" s="25"/>
      <c r="G1102" s="25" t="s">
        <v>12</v>
      </c>
      <c r="H1102" s="25">
        <v>608.74247291581401</v>
      </c>
      <c r="I1102" s="25">
        <v>153</v>
      </c>
      <c r="J1102" s="25">
        <v>3.9787089733059702</v>
      </c>
      <c r="K1102" s="25">
        <v>10472</v>
      </c>
      <c r="L1102" s="26">
        <v>27649</v>
      </c>
      <c r="M1102" s="24">
        <v>2460100000</v>
      </c>
      <c r="N1102" s="25">
        <v>24031</v>
      </c>
      <c r="O1102" s="25"/>
      <c r="P1102" s="25"/>
      <c r="Q1102" s="25"/>
      <c r="R1102" s="25"/>
      <c r="S1102" s="25" t="s">
        <v>12</v>
      </c>
      <c r="T1102" s="25">
        <v>1460.98193499795</v>
      </c>
      <c r="U1102" s="25">
        <v>365</v>
      </c>
      <c r="V1102" s="25">
        <v>4.0026902328711103</v>
      </c>
      <c r="W1102" s="25">
        <v>10472</v>
      </c>
      <c r="X1102" s="27">
        <v>27649</v>
      </c>
      <c r="Y1102" s="28">
        <f t="shared" si="34"/>
        <v>2.7233115468409627E-3</v>
      </c>
      <c r="AA1102" t="str">
        <f t="shared" si="35"/>
        <v>2460100000-24031-VOC</v>
      </c>
      <c r="AB1102" t="str">
        <f>IF(COUNTIF('NP-NRModel-MAR-WILDFIRES Modifi'!V:V, AA1102)=0, "Missing", "")</f>
        <v/>
      </c>
    </row>
    <row r="1103" spans="1:28" hidden="1" x14ac:dyDescent="0.3">
      <c r="A1103" s="24">
        <v>2460100000</v>
      </c>
      <c r="B1103" s="40">
        <v>24033</v>
      </c>
      <c r="C1103" s="25"/>
      <c r="D1103" s="25"/>
      <c r="E1103" s="25"/>
      <c r="F1103" s="25"/>
      <c r="G1103" s="25" t="s">
        <v>12</v>
      </c>
      <c r="H1103" s="25">
        <v>526.44125708259503</v>
      </c>
      <c r="I1103" s="25">
        <v>153</v>
      </c>
      <c r="J1103" s="25">
        <v>3.4407925299516</v>
      </c>
      <c r="K1103" s="25">
        <v>10472</v>
      </c>
      <c r="L1103" s="26">
        <v>27678</v>
      </c>
      <c r="M1103" s="24">
        <v>2460100000</v>
      </c>
      <c r="N1103" s="25">
        <v>24033</v>
      </c>
      <c r="O1103" s="25"/>
      <c r="P1103" s="25"/>
      <c r="Q1103" s="25"/>
      <c r="R1103" s="25"/>
      <c r="S1103" s="25" t="s">
        <v>12</v>
      </c>
      <c r="T1103" s="25">
        <v>1263.45901699822</v>
      </c>
      <c r="U1103" s="25">
        <v>365</v>
      </c>
      <c r="V1103" s="25">
        <v>3.4615315534197899</v>
      </c>
      <c r="W1103" s="25">
        <v>10472</v>
      </c>
      <c r="X1103" s="27">
        <v>27678</v>
      </c>
      <c r="Y1103" s="28">
        <f t="shared" si="34"/>
        <v>2.7233115468409748E-3</v>
      </c>
      <c r="AA1103" t="str">
        <f t="shared" si="35"/>
        <v>2460100000-24033-VOC</v>
      </c>
      <c r="AB1103" t="str">
        <f>IF(COUNTIF('NP-NRModel-MAR-WILDFIRES Modifi'!V:V, AA1103)=0, "Missing", "")</f>
        <v/>
      </c>
    </row>
    <row r="1104" spans="1:28" hidden="1" x14ac:dyDescent="0.3">
      <c r="A1104" s="24">
        <v>2460100000</v>
      </c>
      <c r="B1104" s="40">
        <v>51013</v>
      </c>
      <c r="C1104" s="25"/>
      <c r="D1104" s="25"/>
      <c r="E1104" s="25"/>
      <c r="F1104" s="25"/>
      <c r="G1104" s="25" t="s">
        <v>12</v>
      </c>
      <c r="H1104" s="25">
        <v>81.799411874885493</v>
      </c>
      <c r="I1104" s="25">
        <v>153</v>
      </c>
      <c r="J1104" s="25">
        <v>0.53463667892082001</v>
      </c>
      <c r="K1104" s="25">
        <v>10472</v>
      </c>
      <c r="L1104" s="26">
        <v>65247</v>
      </c>
      <c r="M1104" s="24">
        <v>2460100000</v>
      </c>
      <c r="N1104" s="25">
        <v>51013</v>
      </c>
      <c r="O1104" s="25"/>
      <c r="P1104" s="25"/>
      <c r="Q1104" s="25"/>
      <c r="R1104" s="25"/>
      <c r="S1104" s="25" t="s">
        <v>12</v>
      </c>
      <c r="T1104" s="25">
        <v>196.318588499724</v>
      </c>
      <c r="U1104" s="25">
        <v>365</v>
      </c>
      <c r="V1104" s="25">
        <v>0.537859146574587</v>
      </c>
      <c r="W1104" s="25">
        <v>10472</v>
      </c>
      <c r="X1104" s="27">
        <v>65247</v>
      </c>
      <c r="Y1104" s="28">
        <f t="shared" si="34"/>
        <v>2.7233115468409739E-3</v>
      </c>
      <c r="AA1104" t="str">
        <f t="shared" si="35"/>
        <v>2460100000-51013-VOC</v>
      </c>
      <c r="AB1104" t="str">
        <f>IF(COUNTIF('NP-NRModel-MAR-WILDFIRES Modifi'!V:V, AA1104)=0, "Missing", "")</f>
        <v/>
      </c>
    </row>
    <row r="1105" spans="1:28" hidden="1" x14ac:dyDescent="0.3">
      <c r="A1105" s="24">
        <v>2460100000</v>
      </c>
      <c r="B1105" s="40">
        <v>51059</v>
      </c>
      <c r="C1105" s="25"/>
      <c r="D1105" s="25"/>
      <c r="E1105" s="25"/>
      <c r="F1105" s="25"/>
      <c r="G1105" s="25" t="s">
        <v>12</v>
      </c>
      <c r="H1105" s="25">
        <v>394.290154582779</v>
      </c>
      <c r="I1105" s="25">
        <v>153</v>
      </c>
      <c r="J1105" s="25">
        <v>2.5770598338743702</v>
      </c>
      <c r="K1105" s="25">
        <v>10472</v>
      </c>
      <c r="L1105" s="26">
        <v>65756</v>
      </c>
      <c r="M1105" s="24">
        <v>2460100000</v>
      </c>
      <c r="N1105" s="25">
        <v>51059</v>
      </c>
      <c r="O1105" s="25"/>
      <c r="P1105" s="25"/>
      <c r="Q1105" s="25"/>
      <c r="R1105" s="25"/>
      <c r="S1105" s="25" t="s">
        <v>12</v>
      </c>
      <c r="T1105" s="25">
        <v>946.29637099866898</v>
      </c>
      <c r="U1105" s="25">
        <v>365</v>
      </c>
      <c r="V1105" s="25">
        <v>2.5925927972566201</v>
      </c>
      <c r="W1105" s="25">
        <v>10472</v>
      </c>
      <c r="X1105" s="27">
        <v>65756</v>
      </c>
      <c r="Y1105" s="28">
        <f t="shared" si="34"/>
        <v>2.7233115468409579E-3</v>
      </c>
      <c r="AA1105" t="str">
        <f t="shared" si="35"/>
        <v>2460100000-51059-VOC</v>
      </c>
      <c r="AB1105" t="str">
        <f>IF(COUNTIF('NP-NRModel-MAR-WILDFIRES Modifi'!V:V, AA1105)=0, "Missing", "")</f>
        <v/>
      </c>
    </row>
    <row r="1106" spans="1:28" hidden="1" x14ac:dyDescent="0.3">
      <c r="A1106" s="24">
        <v>2460100000</v>
      </c>
      <c r="B1106" s="40">
        <v>51107</v>
      </c>
      <c r="C1106" s="25"/>
      <c r="D1106" s="25"/>
      <c r="E1106" s="25"/>
      <c r="F1106" s="25"/>
      <c r="G1106" s="25" t="s">
        <v>12</v>
      </c>
      <c r="H1106" s="25">
        <v>144.29164245813101</v>
      </c>
      <c r="I1106" s="25">
        <v>153</v>
      </c>
      <c r="J1106" s="25">
        <v>0.94308263044530105</v>
      </c>
      <c r="K1106" s="25">
        <v>10472</v>
      </c>
      <c r="L1106" s="26">
        <v>66324</v>
      </c>
      <c r="M1106" s="24">
        <v>2460100000</v>
      </c>
      <c r="N1106" s="25">
        <v>51107</v>
      </c>
      <c r="O1106" s="25"/>
      <c r="P1106" s="25"/>
      <c r="Q1106" s="25"/>
      <c r="R1106" s="25"/>
      <c r="S1106" s="25" t="s">
        <v>12</v>
      </c>
      <c r="T1106" s="25">
        <v>346.29994189951299</v>
      </c>
      <c r="U1106" s="25">
        <v>365</v>
      </c>
      <c r="V1106" s="25">
        <v>0.948766964108257</v>
      </c>
      <c r="W1106" s="25">
        <v>10472</v>
      </c>
      <c r="X1106" s="27">
        <v>66324</v>
      </c>
      <c r="Y1106" s="28">
        <f t="shared" si="34"/>
        <v>2.7233115468409709E-3</v>
      </c>
      <c r="AA1106" t="str">
        <f t="shared" si="35"/>
        <v>2460100000-51107-VOC</v>
      </c>
      <c r="AB1106" t="str">
        <f>IF(COUNTIF('NP-NRModel-MAR-WILDFIRES Modifi'!V:V, AA1106)=0, "Missing", "")</f>
        <v/>
      </c>
    </row>
    <row r="1107" spans="1:28" hidden="1" x14ac:dyDescent="0.3">
      <c r="A1107" s="24">
        <v>2460100000</v>
      </c>
      <c r="B1107" s="40">
        <v>51153</v>
      </c>
      <c r="C1107" s="25"/>
      <c r="D1107" s="25"/>
      <c r="E1107" s="25"/>
      <c r="F1107" s="25"/>
      <c r="G1107" s="25" t="s">
        <v>12</v>
      </c>
      <c r="H1107" s="25">
        <v>165.28454570810101</v>
      </c>
      <c r="I1107" s="25">
        <v>153</v>
      </c>
      <c r="J1107" s="25">
        <v>1.0802911484189599</v>
      </c>
      <c r="K1107" s="25">
        <v>10472</v>
      </c>
      <c r="L1107" s="26">
        <v>66799</v>
      </c>
      <c r="M1107" s="24">
        <v>2460100000</v>
      </c>
      <c r="N1107" s="25">
        <v>51153</v>
      </c>
      <c r="O1107" s="25"/>
      <c r="P1107" s="25"/>
      <c r="Q1107" s="25"/>
      <c r="R1107" s="25"/>
      <c r="S1107" s="25" t="s">
        <v>12</v>
      </c>
      <c r="T1107" s="25">
        <v>396.68290969944599</v>
      </c>
      <c r="U1107" s="25">
        <v>365</v>
      </c>
      <c r="V1107" s="25">
        <v>1.0868024923272499</v>
      </c>
      <c r="W1107" s="25">
        <v>10472</v>
      </c>
      <c r="X1107" s="27">
        <v>66799</v>
      </c>
      <c r="Y1107" s="28">
        <f t="shared" si="34"/>
        <v>2.7233115468409319E-3</v>
      </c>
      <c r="AA1107" t="str">
        <f t="shared" si="35"/>
        <v>2460100000-51153-VOC</v>
      </c>
      <c r="AB1107" t="str">
        <f>IF(COUNTIF('NP-NRModel-MAR-WILDFIRES Modifi'!V:V, AA1107)=0, "Missing", "")</f>
        <v/>
      </c>
    </row>
    <row r="1108" spans="1:28" hidden="1" x14ac:dyDescent="0.3">
      <c r="A1108" s="24">
        <v>2460100000</v>
      </c>
      <c r="B1108" s="40">
        <v>51510</v>
      </c>
      <c r="C1108" s="25"/>
      <c r="D1108" s="25"/>
      <c r="E1108" s="25"/>
      <c r="F1108" s="25"/>
      <c r="G1108" s="25" t="s">
        <v>12</v>
      </c>
      <c r="H1108" s="25">
        <v>54.660307833256901</v>
      </c>
      <c r="I1108" s="25">
        <v>153</v>
      </c>
      <c r="J1108" s="25">
        <v>0.35725691394285503</v>
      </c>
      <c r="K1108" s="25">
        <v>10472</v>
      </c>
      <c r="L1108" s="26">
        <v>67352</v>
      </c>
      <c r="M1108" s="24">
        <v>2460100000</v>
      </c>
      <c r="N1108" s="25">
        <v>51510</v>
      </c>
      <c r="O1108" s="25"/>
      <c r="P1108" s="25"/>
      <c r="Q1108" s="25"/>
      <c r="R1108" s="25"/>
      <c r="S1108" s="25" t="s">
        <v>12</v>
      </c>
      <c r="T1108" s="25">
        <v>131.18473879981499</v>
      </c>
      <c r="U1108" s="25">
        <v>365</v>
      </c>
      <c r="V1108" s="25">
        <v>0.35941024328716598</v>
      </c>
      <c r="W1108" s="25">
        <v>10472</v>
      </c>
      <c r="X1108" s="27">
        <v>67352</v>
      </c>
      <c r="Y1108" s="28">
        <f t="shared" si="34"/>
        <v>2.7233115468409869E-3</v>
      </c>
      <c r="AA1108" t="str">
        <f t="shared" si="35"/>
        <v>2460100000-51510-VOC</v>
      </c>
      <c r="AB1108" t="str">
        <f>IF(COUNTIF('NP-NRModel-MAR-WILDFIRES Modifi'!V:V, AA1108)=0, "Missing", "")</f>
        <v/>
      </c>
    </row>
    <row r="1109" spans="1:28" hidden="1" x14ac:dyDescent="0.3">
      <c r="A1109" s="24">
        <v>2460100000</v>
      </c>
      <c r="B1109" s="40">
        <v>51600</v>
      </c>
      <c r="C1109" s="25"/>
      <c r="D1109" s="25"/>
      <c r="E1109" s="25"/>
      <c r="F1109" s="25"/>
      <c r="G1109" s="25" t="s">
        <v>12</v>
      </c>
      <c r="H1109" s="25">
        <v>8.2764993083217604</v>
      </c>
      <c r="I1109" s="25">
        <v>153</v>
      </c>
      <c r="J1109" s="25">
        <v>5.4094766721057203E-2</v>
      </c>
      <c r="K1109" s="25">
        <v>10472</v>
      </c>
      <c r="L1109" s="26">
        <v>67553</v>
      </c>
      <c r="M1109" s="24">
        <v>2460100000</v>
      </c>
      <c r="N1109" s="25">
        <v>51600</v>
      </c>
      <c r="O1109" s="25"/>
      <c r="P1109" s="25"/>
      <c r="Q1109" s="25"/>
      <c r="R1109" s="25"/>
      <c r="S1109" s="25" t="s">
        <v>12</v>
      </c>
      <c r="T1109" s="25">
        <v>19.863598339972199</v>
      </c>
      <c r="U1109" s="25">
        <v>365</v>
      </c>
      <c r="V1109" s="25">
        <v>5.4420817369786802E-2</v>
      </c>
      <c r="W1109" s="25">
        <v>10472</v>
      </c>
      <c r="X1109" s="27">
        <v>67553</v>
      </c>
      <c r="Y1109" s="28">
        <f t="shared" si="34"/>
        <v>2.7233115468409592E-3</v>
      </c>
      <c r="AA1109" t="str">
        <f t="shared" si="35"/>
        <v>2460100000-51600-VOC</v>
      </c>
      <c r="AB1109" t="str">
        <f>IF(COUNTIF('NP-NRModel-MAR-WILDFIRES Modifi'!V:V, AA1109)=0, "Missing", "")</f>
        <v/>
      </c>
    </row>
    <row r="1110" spans="1:28" hidden="1" x14ac:dyDescent="0.3">
      <c r="A1110" s="24">
        <v>2460100000</v>
      </c>
      <c r="B1110" s="40">
        <v>51610</v>
      </c>
      <c r="C1110" s="25"/>
      <c r="D1110" s="25"/>
      <c r="E1110" s="25"/>
      <c r="F1110" s="25"/>
      <c r="G1110" s="25" t="s">
        <v>12</v>
      </c>
      <c r="H1110" s="25">
        <v>5.0243072416596304</v>
      </c>
      <c r="I1110" s="25">
        <v>153</v>
      </c>
      <c r="J1110" s="25">
        <v>3.2838609422611902E-2</v>
      </c>
      <c r="K1110" s="25">
        <v>10472</v>
      </c>
      <c r="L1110" s="26">
        <v>67574</v>
      </c>
      <c r="M1110" s="24">
        <v>2460100000</v>
      </c>
      <c r="N1110" s="25">
        <v>51610</v>
      </c>
      <c r="O1110" s="25"/>
      <c r="P1110" s="25"/>
      <c r="Q1110" s="25"/>
      <c r="R1110" s="25"/>
      <c r="S1110" s="25" t="s">
        <v>12</v>
      </c>
      <c r="T1110" s="25">
        <v>12.058337379983101</v>
      </c>
      <c r="U1110" s="25">
        <v>365</v>
      </c>
      <c r="V1110" s="25">
        <v>3.3036540767077099E-2</v>
      </c>
      <c r="W1110" s="25">
        <v>10472</v>
      </c>
      <c r="X1110" s="27">
        <v>67574</v>
      </c>
      <c r="Y1110" s="28">
        <f t="shared" si="34"/>
        <v>2.7233115468409562E-3</v>
      </c>
      <c r="AA1110" t="str">
        <f t="shared" si="35"/>
        <v>2460100000-51610-VOC</v>
      </c>
      <c r="AB1110" t="str">
        <f>IF(COUNTIF('NP-NRModel-MAR-WILDFIRES Modifi'!V:V, AA1110)=0, "Missing", "")</f>
        <v/>
      </c>
    </row>
    <row r="1111" spans="1:28" hidden="1" x14ac:dyDescent="0.3">
      <c r="A1111" s="24">
        <v>2460100000</v>
      </c>
      <c r="B1111" s="40">
        <v>51683</v>
      </c>
      <c r="C1111" s="25"/>
      <c r="D1111" s="25"/>
      <c r="E1111" s="25"/>
      <c r="F1111" s="25"/>
      <c r="G1111" s="25" t="s">
        <v>12</v>
      </c>
      <c r="H1111" s="25">
        <v>14.660910254146</v>
      </c>
      <c r="I1111" s="25">
        <v>153</v>
      </c>
      <c r="J1111" s="25">
        <v>9.5822942837556102E-2</v>
      </c>
      <c r="K1111" s="25">
        <v>10472</v>
      </c>
      <c r="L1111" s="26">
        <v>67779</v>
      </c>
      <c r="M1111" s="24">
        <v>2460100000</v>
      </c>
      <c r="N1111" s="25">
        <v>51683</v>
      </c>
      <c r="O1111" s="25"/>
      <c r="P1111" s="25"/>
      <c r="Q1111" s="25"/>
      <c r="R1111" s="25"/>
      <c r="S1111" s="25" t="s">
        <v>12</v>
      </c>
      <c r="T1111" s="25">
        <v>35.1861846099508</v>
      </c>
      <c r="U1111" s="25">
        <v>365</v>
      </c>
      <c r="V1111" s="25">
        <v>9.6400505780687096E-2</v>
      </c>
      <c r="W1111" s="25">
        <v>10472</v>
      </c>
      <c r="X1111" s="27">
        <v>67779</v>
      </c>
      <c r="Y1111" s="28">
        <f t="shared" si="34"/>
        <v>2.7233115468409431E-3</v>
      </c>
      <c r="AA1111" t="str">
        <f t="shared" si="35"/>
        <v>2460100000-51683-VOC</v>
      </c>
      <c r="AB1111" t="str">
        <f>IF(COUNTIF('NP-NRModel-MAR-WILDFIRES Modifi'!V:V, AA1111)=0, "Missing", "")</f>
        <v/>
      </c>
    </row>
    <row r="1112" spans="1:28" hidden="1" x14ac:dyDescent="0.3">
      <c r="A1112" s="24">
        <v>2460100000</v>
      </c>
      <c r="B1112" s="40">
        <v>51685</v>
      </c>
      <c r="C1112" s="25"/>
      <c r="D1112" s="25"/>
      <c r="E1112" s="25"/>
      <c r="F1112" s="25"/>
      <c r="G1112" s="25" t="s">
        <v>12</v>
      </c>
      <c r="H1112" s="25">
        <v>5.9021379666584002</v>
      </c>
      <c r="I1112" s="25">
        <v>153</v>
      </c>
      <c r="J1112" s="25">
        <v>3.8576065141558098E-2</v>
      </c>
      <c r="K1112" s="25">
        <v>10472</v>
      </c>
      <c r="L1112" s="26">
        <v>67801</v>
      </c>
      <c r="M1112" s="24">
        <v>2460100000</v>
      </c>
      <c r="N1112" s="25">
        <v>51685</v>
      </c>
      <c r="O1112" s="25"/>
      <c r="P1112" s="25"/>
      <c r="Q1112" s="25"/>
      <c r="R1112" s="25"/>
      <c r="S1112" s="25" t="s">
        <v>12</v>
      </c>
      <c r="T1112" s="25">
        <v>14.165131119980099</v>
      </c>
      <c r="U1112" s="25">
        <v>365</v>
      </c>
      <c r="V1112" s="25">
        <v>3.8808578410904501E-2</v>
      </c>
      <c r="W1112" s="25">
        <v>10472</v>
      </c>
      <c r="X1112" s="27">
        <v>67801</v>
      </c>
      <c r="Y1112" s="28">
        <f t="shared" si="34"/>
        <v>2.7233115468409653E-3</v>
      </c>
      <c r="AA1112" t="str">
        <f t="shared" si="35"/>
        <v>2460100000-51685-VOC</v>
      </c>
      <c r="AB1112" t="str">
        <f>IF(COUNTIF('NP-NRModel-MAR-WILDFIRES Modifi'!V:V, AA1112)=0, "Missing", "")</f>
        <v/>
      </c>
    </row>
    <row r="1113" spans="1:28" hidden="1" x14ac:dyDescent="0.3">
      <c r="A1113" s="24">
        <v>2460200000</v>
      </c>
      <c r="B1113" s="40">
        <v>11001</v>
      </c>
      <c r="C1113" s="25"/>
      <c r="D1113" s="25"/>
      <c r="E1113" s="25"/>
      <c r="F1113" s="25"/>
      <c r="G1113" s="25" t="s">
        <v>12</v>
      </c>
      <c r="H1113" s="25">
        <v>256.35855266630801</v>
      </c>
      <c r="I1113" s="25">
        <v>153</v>
      </c>
      <c r="J1113" s="25">
        <v>1.67554609585822</v>
      </c>
      <c r="K1113" s="25">
        <v>10472</v>
      </c>
      <c r="L1113" s="26">
        <v>7352</v>
      </c>
      <c r="M1113" s="24">
        <v>2460200000</v>
      </c>
      <c r="N1113" s="25">
        <v>11001</v>
      </c>
      <c r="O1113" s="25"/>
      <c r="P1113" s="25"/>
      <c r="Q1113" s="25"/>
      <c r="R1113" s="25"/>
      <c r="S1113" s="25" t="s">
        <v>12</v>
      </c>
      <c r="T1113" s="25">
        <v>615.26052639914099</v>
      </c>
      <c r="U1113" s="25">
        <v>365</v>
      </c>
      <c r="V1113" s="25">
        <v>1.6856452778058599</v>
      </c>
      <c r="W1113" s="25">
        <v>10472</v>
      </c>
      <c r="X1113" s="27">
        <v>7352</v>
      </c>
      <c r="Y1113" s="28">
        <f t="shared" si="34"/>
        <v>2.7233115468409471E-3</v>
      </c>
      <c r="AA1113" t="str">
        <f t="shared" si="35"/>
        <v>2460200000-11001-VOC</v>
      </c>
      <c r="AB1113" t="str">
        <f>IF(COUNTIF('NP-NRModel-MAR-WILDFIRES Modifi'!V:V, AA1113)=0, "Missing", "")</f>
        <v/>
      </c>
    </row>
    <row r="1114" spans="1:28" hidden="1" x14ac:dyDescent="0.3">
      <c r="A1114" s="24">
        <v>2460200000</v>
      </c>
      <c r="B1114" s="40">
        <v>24009</v>
      </c>
      <c r="C1114" s="25"/>
      <c r="D1114" s="25"/>
      <c r="E1114" s="25"/>
      <c r="F1114" s="25"/>
      <c r="G1114" s="25" t="s">
        <v>12</v>
      </c>
      <c r="H1114" s="25">
        <v>33.472598658286401</v>
      </c>
      <c r="I1114" s="25">
        <v>153</v>
      </c>
      <c r="J1114" s="25">
        <v>0.21877515462932301</v>
      </c>
      <c r="K1114" s="25">
        <v>10472</v>
      </c>
      <c r="L1114" s="26">
        <v>27367</v>
      </c>
      <c r="M1114" s="24">
        <v>2460200000</v>
      </c>
      <c r="N1114" s="25">
        <v>24009</v>
      </c>
      <c r="O1114" s="25"/>
      <c r="P1114" s="25"/>
      <c r="Q1114" s="25"/>
      <c r="R1114" s="25"/>
      <c r="S1114" s="25" t="s">
        <v>12</v>
      </c>
      <c r="T1114" s="25">
        <v>80.334236779887405</v>
      </c>
      <c r="U1114" s="25">
        <v>365</v>
      </c>
      <c r="V1114" s="25">
        <v>0.22009379939695201</v>
      </c>
      <c r="W1114" s="25">
        <v>10472</v>
      </c>
      <c r="X1114" s="27">
        <v>27367</v>
      </c>
      <c r="Y1114" s="28">
        <f t="shared" si="34"/>
        <v>2.7233115468409588E-3</v>
      </c>
      <c r="AA1114" t="str">
        <f t="shared" si="35"/>
        <v>2460200000-24009-VOC</v>
      </c>
      <c r="AB1114" t="str">
        <f>IF(COUNTIF('NP-NRModel-MAR-WILDFIRES Modifi'!V:V, AA1114)=0, "Missing", "")</f>
        <v/>
      </c>
    </row>
    <row r="1115" spans="1:28" hidden="1" x14ac:dyDescent="0.3">
      <c r="A1115" s="24">
        <v>2460200000</v>
      </c>
      <c r="B1115" s="40">
        <v>24017</v>
      </c>
      <c r="C1115" s="25"/>
      <c r="D1115" s="25"/>
      <c r="E1115" s="25"/>
      <c r="F1115" s="25"/>
      <c r="G1115" s="25" t="s">
        <v>12</v>
      </c>
      <c r="H1115" s="25">
        <v>59.138081916583999</v>
      </c>
      <c r="I1115" s="25">
        <v>153</v>
      </c>
      <c r="J1115" s="25">
        <v>0.38652341121950301</v>
      </c>
      <c r="K1115" s="25">
        <v>10472</v>
      </c>
      <c r="L1115" s="26">
        <v>27469</v>
      </c>
      <c r="M1115" s="24">
        <v>2460200000</v>
      </c>
      <c r="N1115" s="25">
        <v>24017</v>
      </c>
      <c r="O1115" s="25"/>
      <c r="P1115" s="25"/>
      <c r="Q1115" s="25"/>
      <c r="R1115" s="25"/>
      <c r="S1115" s="25" t="s">
        <v>12</v>
      </c>
      <c r="T1115" s="25">
        <v>141.93139659980099</v>
      </c>
      <c r="U1115" s="25">
        <v>365</v>
      </c>
      <c r="V1115" s="25">
        <v>0.38885314136931898</v>
      </c>
      <c r="W1115" s="25">
        <v>10472</v>
      </c>
      <c r="X1115" s="27">
        <v>27469</v>
      </c>
      <c r="Y1115" s="28">
        <f t="shared" si="34"/>
        <v>2.7233115468409683E-3</v>
      </c>
      <c r="AA1115" t="str">
        <f t="shared" si="35"/>
        <v>2460200000-24017-VOC</v>
      </c>
      <c r="AB1115" t="str">
        <f>IF(COUNTIF('NP-NRModel-MAR-WILDFIRES Modifi'!V:V, AA1115)=0, "Missing", "")</f>
        <v/>
      </c>
    </row>
    <row r="1116" spans="1:28" hidden="1" x14ac:dyDescent="0.3">
      <c r="A1116" s="24">
        <v>2460200000</v>
      </c>
      <c r="B1116" s="40">
        <v>24021</v>
      </c>
      <c r="C1116" s="25"/>
      <c r="D1116" s="25"/>
      <c r="E1116" s="25"/>
      <c r="F1116" s="25"/>
      <c r="G1116" s="25" t="s">
        <v>12</v>
      </c>
      <c r="H1116" s="25">
        <v>95.363029708199505</v>
      </c>
      <c r="I1116" s="25">
        <v>153</v>
      </c>
      <c r="J1116" s="25">
        <v>0.62328777587058504</v>
      </c>
      <c r="K1116" s="25">
        <v>10472</v>
      </c>
      <c r="L1116" s="26">
        <v>27518</v>
      </c>
      <c r="M1116" s="24">
        <v>2460200000</v>
      </c>
      <c r="N1116" s="25">
        <v>24021</v>
      </c>
      <c r="O1116" s="25"/>
      <c r="P1116" s="25"/>
      <c r="Q1116" s="25"/>
      <c r="R1116" s="25"/>
      <c r="S1116" s="25" t="s">
        <v>12</v>
      </c>
      <c r="T1116" s="25">
        <v>228.871271299678</v>
      </c>
      <c r="U1116" s="25">
        <v>365</v>
      </c>
      <c r="V1116" s="25">
        <v>0.62704457890322896</v>
      </c>
      <c r="W1116" s="25">
        <v>10472</v>
      </c>
      <c r="X1116" s="27">
        <v>27518</v>
      </c>
      <c r="Y1116" s="28">
        <f t="shared" si="34"/>
        <v>2.7233115468409683E-3</v>
      </c>
      <c r="AA1116" t="str">
        <f t="shared" si="35"/>
        <v>2460200000-24021-VOC</v>
      </c>
      <c r="AB1116" t="str">
        <f>IF(COUNTIF('NP-NRModel-MAR-WILDFIRES Modifi'!V:V, AA1116)=0, "Missing", "")</f>
        <v/>
      </c>
    </row>
    <row r="1117" spans="1:28" hidden="1" x14ac:dyDescent="0.3">
      <c r="A1117" s="24">
        <v>2460200000</v>
      </c>
      <c r="B1117" s="40">
        <v>24031</v>
      </c>
      <c r="C1117" s="25"/>
      <c r="D1117" s="25"/>
      <c r="E1117" s="25"/>
      <c r="F1117" s="25"/>
      <c r="G1117" s="25" t="s">
        <v>12</v>
      </c>
      <c r="H1117" s="25">
        <v>378.27722108280301</v>
      </c>
      <c r="I1117" s="25">
        <v>153</v>
      </c>
      <c r="J1117" s="25">
        <v>2.4724001377960998</v>
      </c>
      <c r="K1117" s="25">
        <v>10472</v>
      </c>
      <c r="L1117" s="26">
        <v>27650</v>
      </c>
      <c r="M1117" s="24">
        <v>2460200000</v>
      </c>
      <c r="N1117" s="25">
        <v>24031</v>
      </c>
      <c r="O1117" s="25"/>
      <c r="P1117" s="25"/>
      <c r="Q1117" s="25"/>
      <c r="R1117" s="25"/>
      <c r="S1117" s="25" t="s">
        <v>12</v>
      </c>
      <c r="T1117" s="25">
        <v>907.86533059872602</v>
      </c>
      <c r="U1117" s="25">
        <v>365</v>
      </c>
      <c r="V1117" s="25">
        <v>2.4873022756129499</v>
      </c>
      <c r="W1117" s="25">
        <v>10472</v>
      </c>
      <c r="X1117" s="27">
        <v>27650</v>
      </c>
      <c r="Y1117" s="28">
        <f t="shared" si="34"/>
        <v>2.723311546840964E-3</v>
      </c>
      <c r="AA1117" t="str">
        <f t="shared" si="35"/>
        <v>2460200000-24031-VOC</v>
      </c>
      <c r="AB1117" t="str">
        <f>IF(COUNTIF('NP-NRModel-MAR-WILDFIRES Modifi'!V:V, AA1117)=0, "Missing", "")</f>
        <v/>
      </c>
    </row>
    <row r="1118" spans="1:28" hidden="1" x14ac:dyDescent="0.3">
      <c r="A1118" s="24">
        <v>2460200000</v>
      </c>
      <c r="B1118" s="40">
        <v>24033</v>
      </c>
      <c r="C1118" s="25"/>
      <c r="D1118" s="25"/>
      <c r="E1118" s="25"/>
      <c r="F1118" s="25"/>
      <c r="G1118" s="25" t="s">
        <v>12</v>
      </c>
      <c r="H1118" s="25">
        <v>327.13464916620899</v>
      </c>
      <c r="I1118" s="25">
        <v>153</v>
      </c>
      <c r="J1118" s="25">
        <v>2.13813496187064</v>
      </c>
      <c r="K1118" s="25">
        <v>10472</v>
      </c>
      <c r="L1118" s="26">
        <v>27679</v>
      </c>
      <c r="M1118" s="24">
        <v>2460200000</v>
      </c>
      <c r="N1118" s="25">
        <v>24033</v>
      </c>
      <c r="O1118" s="25"/>
      <c r="P1118" s="25"/>
      <c r="Q1118" s="25"/>
      <c r="R1118" s="25"/>
      <c r="S1118" s="25" t="s">
        <v>12</v>
      </c>
      <c r="T1118" s="25">
        <v>785.12315799889905</v>
      </c>
      <c r="U1118" s="25">
        <v>365</v>
      </c>
      <c r="V1118" s="25">
        <v>2.1510223506819099</v>
      </c>
      <c r="W1118" s="25">
        <v>10472</v>
      </c>
      <c r="X1118" s="27">
        <v>27679</v>
      </c>
      <c r="Y1118" s="28">
        <f t="shared" si="34"/>
        <v>2.7233115468409583E-3</v>
      </c>
      <c r="AA1118" t="str">
        <f t="shared" si="35"/>
        <v>2460200000-24033-VOC</v>
      </c>
      <c r="AB1118" t="str">
        <f>IF(COUNTIF('NP-NRModel-MAR-WILDFIRES Modifi'!V:V, AA1118)=0, "Missing", "")</f>
        <v/>
      </c>
    </row>
    <row r="1119" spans="1:28" hidden="1" x14ac:dyDescent="0.3">
      <c r="A1119" s="24">
        <v>2460200000</v>
      </c>
      <c r="B1119" s="40">
        <v>51013</v>
      </c>
      <c r="C1119" s="25"/>
      <c r="D1119" s="25"/>
      <c r="E1119" s="25"/>
      <c r="F1119" s="25"/>
      <c r="G1119" s="25" t="s">
        <v>12</v>
      </c>
      <c r="H1119" s="25">
        <v>79.796640333221404</v>
      </c>
      <c r="I1119" s="25">
        <v>153</v>
      </c>
      <c r="J1119" s="25">
        <v>0.521546668844584</v>
      </c>
      <c r="K1119" s="25">
        <v>10472</v>
      </c>
      <c r="L1119" s="26">
        <v>65248</v>
      </c>
      <c r="M1119" s="24">
        <v>2460200000</v>
      </c>
      <c r="N1119" s="25">
        <v>51013</v>
      </c>
      <c r="O1119" s="25"/>
      <c r="P1119" s="25"/>
      <c r="Q1119" s="25"/>
      <c r="R1119" s="25"/>
      <c r="S1119" s="25" t="s">
        <v>12</v>
      </c>
      <c r="T1119" s="25">
        <v>191.51193679973201</v>
      </c>
      <c r="U1119" s="25">
        <v>365</v>
      </c>
      <c r="V1119" s="25">
        <v>0.52469023780748503</v>
      </c>
      <c r="W1119" s="25">
        <v>10472</v>
      </c>
      <c r="X1119" s="27">
        <v>65248</v>
      </c>
      <c r="Y1119" s="28">
        <f t="shared" si="34"/>
        <v>2.7233115468409479E-3</v>
      </c>
      <c r="AA1119" t="str">
        <f t="shared" si="35"/>
        <v>2460200000-51013-VOC</v>
      </c>
      <c r="AB1119" t="str">
        <f>IF(COUNTIF('NP-NRModel-MAR-WILDFIRES Modifi'!V:V, AA1119)=0, "Missing", "")</f>
        <v/>
      </c>
    </row>
    <row r="1120" spans="1:28" hidden="1" x14ac:dyDescent="0.3">
      <c r="A1120" s="24">
        <v>2460200000</v>
      </c>
      <c r="B1120" s="40">
        <v>51059</v>
      </c>
      <c r="C1120" s="25"/>
      <c r="D1120" s="25"/>
      <c r="E1120" s="25"/>
      <c r="F1120" s="25"/>
      <c r="G1120" s="25" t="s">
        <v>12</v>
      </c>
      <c r="H1120" s="25">
        <v>384.636558832795</v>
      </c>
      <c r="I1120" s="25">
        <v>153</v>
      </c>
      <c r="J1120" s="25">
        <v>2.51396443681565</v>
      </c>
      <c r="K1120" s="25">
        <v>10472</v>
      </c>
      <c r="L1120" s="26">
        <v>65757</v>
      </c>
      <c r="M1120" s="24">
        <v>2460200000</v>
      </c>
      <c r="N1120" s="25">
        <v>51059</v>
      </c>
      <c r="O1120" s="25"/>
      <c r="P1120" s="25"/>
      <c r="Q1120" s="25"/>
      <c r="R1120" s="25"/>
      <c r="S1120" s="25" t="s">
        <v>12</v>
      </c>
      <c r="T1120" s="25">
        <v>923.12774119870596</v>
      </c>
      <c r="U1120" s="25">
        <v>365</v>
      </c>
      <c r="V1120" s="25">
        <v>2.5291170991745302</v>
      </c>
      <c r="W1120" s="25">
        <v>10472</v>
      </c>
      <c r="X1120" s="27">
        <v>65757</v>
      </c>
      <c r="Y1120" s="28">
        <f t="shared" si="34"/>
        <v>2.7233115468409605E-3</v>
      </c>
      <c r="AA1120" t="str">
        <f t="shared" si="35"/>
        <v>2460200000-51059-VOC</v>
      </c>
      <c r="AB1120" t="str">
        <f>IF(COUNTIF('NP-NRModel-MAR-WILDFIRES Modifi'!V:V, AA1120)=0, "Missing", "")</f>
        <v/>
      </c>
    </row>
    <row r="1121" spans="1:28" hidden="1" x14ac:dyDescent="0.3">
      <c r="A1121" s="24">
        <v>2460200000</v>
      </c>
      <c r="B1121" s="40">
        <v>51107</v>
      </c>
      <c r="C1121" s="25"/>
      <c r="D1121" s="25"/>
      <c r="E1121" s="25"/>
      <c r="F1121" s="25"/>
      <c r="G1121" s="25" t="s">
        <v>12</v>
      </c>
      <c r="H1121" s="25">
        <v>140.75888420813601</v>
      </c>
      <c r="I1121" s="25">
        <v>153</v>
      </c>
      <c r="J1121" s="25">
        <v>0.91999270724271898</v>
      </c>
      <c r="K1121" s="25">
        <v>10472</v>
      </c>
      <c r="L1121" s="26">
        <v>66325</v>
      </c>
      <c r="M1121" s="24">
        <v>2460200000</v>
      </c>
      <c r="N1121" s="25">
        <v>51107</v>
      </c>
      <c r="O1121" s="25"/>
      <c r="P1121" s="25"/>
      <c r="Q1121" s="25"/>
      <c r="R1121" s="25"/>
      <c r="S1121" s="25" t="s">
        <v>12</v>
      </c>
      <c r="T1121" s="25">
        <v>337.82132209952698</v>
      </c>
      <c r="U1121" s="25">
        <v>365</v>
      </c>
      <c r="V1121" s="25">
        <v>0.925537868765828</v>
      </c>
      <c r="W1121" s="25">
        <v>10472</v>
      </c>
      <c r="X1121" s="27">
        <v>66325</v>
      </c>
      <c r="Y1121" s="28">
        <f t="shared" si="34"/>
        <v>2.723311546840954E-3</v>
      </c>
      <c r="AA1121" t="str">
        <f t="shared" si="35"/>
        <v>2460200000-51107-VOC</v>
      </c>
      <c r="AB1121" t="str">
        <f>IF(COUNTIF('NP-NRModel-MAR-WILDFIRES Modifi'!V:V, AA1121)=0, "Missing", "")</f>
        <v/>
      </c>
    </row>
    <row r="1122" spans="1:28" hidden="1" x14ac:dyDescent="0.3">
      <c r="A1122" s="24">
        <v>2460200000</v>
      </c>
      <c r="B1122" s="40">
        <v>51153</v>
      </c>
      <c r="C1122" s="25"/>
      <c r="D1122" s="25"/>
      <c r="E1122" s="25"/>
      <c r="F1122" s="25"/>
      <c r="G1122" s="25" t="s">
        <v>12</v>
      </c>
      <c r="H1122" s="25">
        <v>161.23776620810699</v>
      </c>
      <c r="I1122" s="25">
        <v>153</v>
      </c>
      <c r="J1122" s="25">
        <v>1.05384160920331</v>
      </c>
      <c r="K1122" s="25">
        <v>10472</v>
      </c>
      <c r="L1122" s="26">
        <v>66800</v>
      </c>
      <c r="M1122" s="24">
        <v>2460200000</v>
      </c>
      <c r="N1122" s="25">
        <v>51153</v>
      </c>
      <c r="O1122" s="25"/>
      <c r="P1122" s="25"/>
      <c r="Q1122" s="25"/>
      <c r="R1122" s="25"/>
      <c r="S1122" s="25" t="s">
        <v>12</v>
      </c>
      <c r="T1122" s="25">
        <v>386.970638899459</v>
      </c>
      <c r="U1122" s="25">
        <v>365</v>
      </c>
      <c r="V1122" s="25">
        <v>1.0601935312313899</v>
      </c>
      <c r="W1122" s="25">
        <v>10472</v>
      </c>
      <c r="X1122" s="27">
        <v>66800</v>
      </c>
      <c r="Y1122" s="28">
        <f t="shared" si="34"/>
        <v>2.7233115468409336E-3</v>
      </c>
      <c r="AA1122" t="str">
        <f t="shared" si="35"/>
        <v>2460200000-51153-VOC</v>
      </c>
      <c r="AB1122" t="str">
        <f>IF(COUNTIF('NP-NRModel-MAR-WILDFIRES Modifi'!V:V, AA1122)=0, "Missing", "")</f>
        <v/>
      </c>
    </row>
    <row r="1123" spans="1:28" hidden="1" x14ac:dyDescent="0.3">
      <c r="A1123" s="24">
        <v>2460200000</v>
      </c>
      <c r="B1123" s="40">
        <v>51510</v>
      </c>
      <c r="C1123" s="25"/>
      <c r="D1123" s="25"/>
      <c r="E1123" s="25"/>
      <c r="F1123" s="25"/>
      <c r="G1123" s="25" t="s">
        <v>12</v>
      </c>
      <c r="H1123" s="25">
        <v>53.322038499925398</v>
      </c>
      <c r="I1123" s="25">
        <v>153</v>
      </c>
      <c r="J1123" s="25">
        <v>0.34851005555506798</v>
      </c>
      <c r="K1123" s="25">
        <v>10472</v>
      </c>
      <c r="L1123" s="26">
        <v>67353</v>
      </c>
      <c r="M1123" s="24">
        <v>2460200000</v>
      </c>
      <c r="N1123" s="25">
        <v>51510</v>
      </c>
      <c r="O1123" s="25"/>
      <c r="P1123" s="25"/>
      <c r="Q1123" s="25"/>
      <c r="R1123" s="25"/>
      <c r="S1123" s="25" t="s">
        <v>12</v>
      </c>
      <c r="T1123" s="25">
        <v>127.97289239982</v>
      </c>
      <c r="U1123" s="25">
        <v>365</v>
      </c>
      <c r="V1123" s="25">
        <v>0.35061066410909603</v>
      </c>
      <c r="W1123" s="25">
        <v>10472</v>
      </c>
      <c r="X1123" s="27">
        <v>67353</v>
      </c>
      <c r="Y1123" s="28">
        <f t="shared" si="34"/>
        <v>2.7233115468409791E-3</v>
      </c>
      <c r="AA1123" t="str">
        <f t="shared" si="35"/>
        <v>2460200000-51510-VOC</v>
      </c>
      <c r="AB1123" t="str">
        <f>IF(COUNTIF('NP-NRModel-MAR-WILDFIRES Modifi'!V:V, AA1123)=0, "Missing", "")</f>
        <v/>
      </c>
    </row>
    <row r="1124" spans="1:28" hidden="1" x14ac:dyDescent="0.3">
      <c r="A1124" s="24">
        <v>2460200000</v>
      </c>
      <c r="B1124" s="40">
        <v>51600</v>
      </c>
      <c r="C1124" s="25"/>
      <c r="D1124" s="25"/>
      <c r="E1124" s="25"/>
      <c r="F1124" s="25"/>
      <c r="G1124" s="25" t="s">
        <v>12</v>
      </c>
      <c r="H1124" s="25">
        <v>8.0738613166553392</v>
      </c>
      <c r="I1124" s="25">
        <v>153</v>
      </c>
      <c r="J1124" s="25">
        <v>5.2770335402976098E-2</v>
      </c>
      <c r="K1124" s="25">
        <v>10472</v>
      </c>
      <c r="L1124" s="26">
        <v>67554</v>
      </c>
      <c r="M1124" s="24">
        <v>2460200000</v>
      </c>
      <c r="N1124" s="25">
        <v>51600</v>
      </c>
      <c r="O1124" s="25"/>
      <c r="P1124" s="25"/>
      <c r="Q1124" s="25"/>
      <c r="R1124" s="25"/>
      <c r="S1124" s="25" t="s">
        <v>12</v>
      </c>
      <c r="T1124" s="25">
        <v>19.377267159972799</v>
      </c>
      <c r="U1124" s="25">
        <v>365</v>
      </c>
      <c r="V1124" s="25">
        <v>5.3088403178007802E-2</v>
      </c>
      <c r="W1124" s="25">
        <v>10472</v>
      </c>
      <c r="X1124" s="27">
        <v>67554</v>
      </c>
      <c r="Y1124" s="28">
        <f t="shared" si="34"/>
        <v>2.7233115468409618E-3</v>
      </c>
      <c r="AA1124" t="str">
        <f t="shared" si="35"/>
        <v>2460200000-51600-VOC</v>
      </c>
      <c r="AB1124" t="str">
        <f>IF(COUNTIF('NP-NRModel-MAR-WILDFIRES Modifi'!V:V, AA1124)=0, "Missing", "")</f>
        <v/>
      </c>
    </row>
    <row r="1125" spans="1:28" hidden="1" x14ac:dyDescent="0.3">
      <c r="A1125" s="24">
        <v>2460200000</v>
      </c>
      <c r="B1125" s="40">
        <v>51610</v>
      </c>
      <c r="C1125" s="25"/>
      <c r="D1125" s="25"/>
      <c r="E1125" s="25"/>
      <c r="F1125" s="25"/>
      <c r="G1125" s="25" t="s">
        <v>12</v>
      </c>
      <c r="H1125" s="25">
        <v>4.9012949249931301</v>
      </c>
      <c r="I1125" s="25">
        <v>153</v>
      </c>
      <c r="J1125" s="25">
        <v>3.2034607352896198E-2</v>
      </c>
      <c r="K1125" s="25">
        <v>10472</v>
      </c>
      <c r="L1125" s="26">
        <v>67575</v>
      </c>
      <c r="M1125" s="24">
        <v>2460200000</v>
      </c>
      <c r="N1125" s="25">
        <v>51610</v>
      </c>
      <c r="O1125" s="25"/>
      <c r="P1125" s="25"/>
      <c r="Q1125" s="25"/>
      <c r="R1125" s="25"/>
      <c r="S1125" s="25" t="s">
        <v>12</v>
      </c>
      <c r="T1125" s="25">
        <v>11.7631078199835</v>
      </c>
      <c r="U1125" s="25">
        <v>365</v>
      </c>
      <c r="V1125" s="25">
        <v>3.2227692657489197E-2</v>
      </c>
      <c r="W1125" s="25">
        <v>10472</v>
      </c>
      <c r="X1125" s="27">
        <v>67575</v>
      </c>
      <c r="Y1125" s="28">
        <f t="shared" si="34"/>
        <v>2.7233115468409549E-3</v>
      </c>
      <c r="AA1125" t="str">
        <f t="shared" si="35"/>
        <v>2460200000-51610-VOC</v>
      </c>
      <c r="AB1125" t="str">
        <f>IF(COUNTIF('NP-NRModel-MAR-WILDFIRES Modifi'!V:V, AA1125)=0, "Missing", "")</f>
        <v/>
      </c>
    </row>
    <row r="1126" spans="1:28" hidden="1" x14ac:dyDescent="0.3">
      <c r="A1126" s="24">
        <v>2460200000</v>
      </c>
      <c r="B1126" s="40">
        <v>51683</v>
      </c>
      <c r="C1126" s="25"/>
      <c r="D1126" s="25"/>
      <c r="E1126" s="25"/>
      <c r="F1126" s="25"/>
      <c r="G1126" s="25" t="s">
        <v>12</v>
      </c>
      <c r="H1126" s="25">
        <v>14.3019604583133</v>
      </c>
      <c r="I1126" s="25">
        <v>153</v>
      </c>
      <c r="J1126" s="25">
        <v>9.3476865740609802E-2</v>
      </c>
      <c r="K1126" s="25">
        <v>10472</v>
      </c>
      <c r="L1126" s="26">
        <v>67780</v>
      </c>
      <c r="M1126" s="24">
        <v>2460200000</v>
      </c>
      <c r="N1126" s="25">
        <v>51683</v>
      </c>
      <c r="O1126" s="25"/>
      <c r="P1126" s="25"/>
      <c r="Q1126" s="25"/>
      <c r="R1126" s="25"/>
      <c r="S1126" s="25" t="s">
        <v>12</v>
      </c>
      <c r="T1126" s="25">
        <v>34.3247050999518</v>
      </c>
      <c r="U1126" s="25">
        <v>365</v>
      </c>
      <c r="V1126" s="25">
        <v>9.4040287945073506E-2</v>
      </c>
      <c r="W1126" s="25">
        <v>10472</v>
      </c>
      <c r="X1126" s="27">
        <v>67780</v>
      </c>
      <c r="Y1126" s="28">
        <f t="shared" si="34"/>
        <v>2.7233115468409683E-3</v>
      </c>
      <c r="AA1126" t="str">
        <f t="shared" si="35"/>
        <v>2460200000-51683-VOC</v>
      </c>
      <c r="AB1126" t="str">
        <f>IF(COUNTIF('NP-NRModel-MAR-WILDFIRES Modifi'!V:V, AA1126)=0, "Missing", "")</f>
        <v/>
      </c>
    </row>
    <row r="1127" spans="1:28" hidden="1" x14ac:dyDescent="0.3">
      <c r="A1127" s="24">
        <v>2460200000</v>
      </c>
      <c r="B1127" s="40">
        <v>51685</v>
      </c>
      <c r="C1127" s="25"/>
      <c r="D1127" s="25"/>
      <c r="E1127" s="25"/>
      <c r="F1127" s="25"/>
      <c r="G1127" s="25" t="s">
        <v>12</v>
      </c>
      <c r="H1127" s="25">
        <v>5.7576332083252604</v>
      </c>
      <c r="I1127" s="25">
        <v>153</v>
      </c>
      <c r="J1127" s="25">
        <v>3.7631589596897101E-2</v>
      </c>
      <c r="K1127" s="25">
        <v>10472</v>
      </c>
      <c r="L1127" s="26">
        <v>67802</v>
      </c>
      <c r="M1127" s="24">
        <v>2460200000</v>
      </c>
      <c r="N1127" s="25">
        <v>51685</v>
      </c>
      <c r="O1127" s="25"/>
      <c r="P1127" s="25"/>
      <c r="Q1127" s="25"/>
      <c r="R1127" s="25"/>
      <c r="S1127" s="25" t="s">
        <v>12</v>
      </c>
      <c r="T1127" s="25">
        <v>13.818319699980499</v>
      </c>
      <c r="U1127" s="25">
        <v>365</v>
      </c>
      <c r="V1127" s="25">
        <v>3.7858410136933099E-2</v>
      </c>
      <c r="W1127" s="25">
        <v>10472</v>
      </c>
      <c r="X1127" s="27">
        <v>67802</v>
      </c>
      <c r="Y1127" s="28">
        <f t="shared" si="34"/>
        <v>2.7233115468409817E-3</v>
      </c>
      <c r="AA1127" t="str">
        <f t="shared" si="35"/>
        <v>2460200000-51685-VOC</v>
      </c>
      <c r="AB1127" t="str">
        <f>IF(COUNTIF('NP-NRModel-MAR-WILDFIRES Modifi'!V:V, AA1127)=0, "Missing", "")</f>
        <v/>
      </c>
    </row>
    <row r="1128" spans="1:28" hidden="1" x14ac:dyDescent="0.3">
      <c r="A1128" s="24">
        <v>2460400000</v>
      </c>
      <c r="B1128" s="40">
        <v>11001</v>
      </c>
      <c r="C1128" s="25"/>
      <c r="D1128" s="25"/>
      <c r="E1128" s="25"/>
      <c r="F1128" s="25"/>
      <c r="G1128" s="25" t="s">
        <v>12</v>
      </c>
      <c r="H1128" s="25">
        <v>10.6040294874851</v>
      </c>
      <c r="I1128" s="25">
        <v>153</v>
      </c>
      <c r="J1128" s="25">
        <v>6.9307382271144705E-2</v>
      </c>
      <c r="K1128" s="25">
        <v>10472</v>
      </c>
      <c r="L1128" s="26">
        <v>7353</v>
      </c>
      <c r="M1128" s="24">
        <v>2460400000</v>
      </c>
      <c r="N1128" s="25">
        <v>11001</v>
      </c>
      <c r="O1128" s="25"/>
      <c r="P1128" s="25"/>
      <c r="Q1128" s="25"/>
      <c r="R1128" s="25"/>
      <c r="S1128" s="25" t="s">
        <v>12</v>
      </c>
      <c r="T1128" s="25">
        <v>25.449670769964399</v>
      </c>
      <c r="U1128" s="25">
        <v>365</v>
      </c>
      <c r="V1128" s="25">
        <v>6.9725125397162802E-2</v>
      </c>
      <c r="W1128" s="25">
        <v>10472</v>
      </c>
      <c r="X1128" s="27">
        <v>7353</v>
      </c>
      <c r="Y1128" s="28">
        <f t="shared" si="34"/>
        <v>2.7233115468409518E-3</v>
      </c>
      <c r="AA1128" t="str">
        <f t="shared" si="35"/>
        <v>2460400000-11001-VOC</v>
      </c>
      <c r="AB1128" t="str">
        <f>IF(COUNTIF('NP-NRModel-MAR-WILDFIRES Modifi'!V:V, AA1128)=0, "Missing", "")</f>
        <v/>
      </c>
    </row>
    <row r="1129" spans="1:28" hidden="1" x14ac:dyDescent="0.3">
      <c r="A1129" s="24">
        <v>2460400000</v>
      </c>
      <c r="B1129" s="40">
        <v>24009</v>
      </c>
      <c r="C1129" s="25"/>
      <c r="D1129" s="25"/>
      <c r="E1129" s="25"/>
      <c r="F1129" s="25"/>
      <c r="G1129" s="25" t="s">
        <v>12</v>
      </c>
      <c r="H1129" s="25">
        <v>1.38456240124806</v>
      </c>
      <c r="I1129" s="25">
        <v>153</v>
      </c>
      <c r="J1129" s="25">
        <v>9.0494274591376399E-3</v>
      </c>
      <c r="K1129" s="25">
        <v>10472</v>
      </c>
      <c r="L1129" s="26">
        <v>27368</v>
      </c>
      <c r="M1129" s="24">
        <v>2460400000</v>
      </c>
      <c r="N1129" s="25">
        <v>24009</v>
      </c>
      <c r="O1129" s="25"/>
      <c r="P1129" s="25"/>
      <c r="Q1129" s="25"/>
      <c r="R1129" s="25"/>
      <c r="S1129" s="25" t="s">
        <v>12</v>
      </c>
      <c r="T1129" s="25">
        <v>3.32294976299533</v>
      </c>
      <c r="U1129" s="25">
        <v>365</v>
      </c>
      <c r="V1129" s="25">
        <v>9.1039719534118605E-3</v>
      </c>
      <c r="W1129" s="25">
        <v>10472</v>
      </c>
      <c r="X1129" s="27">
        <v>27368</v>
      </c>
      <c r="Y1129" s="28">
        <f t="shared" si="34"/>
        <v>2.7233115468409679E-3</v>
      </c>
      <c r="AA1129" t="str">
        <f t="shared" si="35"/>
        <v>2460400000-24009-VOC</v>
      </c>
      <c r="AB1129" t="str">
        <f>IF(COUNTIF('NP-NRModel-MAR-WILDFIRES Modifi'!V:V, AA1129)=0, "Missing", "")</f>
        <v/>
      </c>
    </row>
    <row r="1130" spans="1:28" hidden="1" x14ac:dyDescent="0.3">
      <c r="A1130" s="24">
        <v>2460400000</v>
      </c>
      <c r="B1130" s="40">
        <v>24017</v>
      </c>
      <c r="C1130" s="25"/>
      <c r="D1130" s="25"/>
      <c r="E1130" s="25"/>
      <c r="F1130" s="25"/>
      <c r="G1130" s="25" t="s">
        <v>12</v>
      </c>
      <c r="H1130" s="25">
        <v>2.4461911533299099</v>
      </c>
      <c r="I1130" s="25">
        <v>153</v>
      </c>
      <c r="J1130" s="25">
        <v>1.5988177472744499E-2</v>
      </c>
      <c r="K1130" s="25">
        <v>10472</v>
      </c>
      <c r="L1130" s="26">
        <v>27470</v>
      </c>
      <c r="M1130" s="24">
        <v>2460400000</v>
      </c>
      <c r="N1130" s="25">
        <v>24017</v>
      </c>
      <c r="O1130" s="25"/>
      <c r="P1130" s="25"/>
      <c r="Q1130" s="25"/>
      <c r="R1130" s="25"/>
      <c r="S1130" s="25" t="s">
        <v>12</v>
      </c>
      <c r="T1130" s="25">
        <v>5.8708587679917903</v>
      </c>
      <c r="U1130" s="25">
        <v>365</v>
      </c>
      <c r="V1130" s="25">
        <v>1.60845445698405E-2</v>
      </c>
      <c r="W1130" s="25">
        <v>10472</v>
      </c>
      <c r="X1130" s="27">
        <v>27470</v>
      </c>
      <c r="Y1130" s="28">
        <f t="shared" si="34"/>
        <v>2.723311546840954E-3</v>
      </c>
      <c r="AA1130" t="str">
        <f t="shared" si="35"/>
        <v>2460400000-24017-VOC</v>
      </c>
      <c r="AB1130" t="str">
        <f>IF(COUNTIF('NP-NRModel-MAR-WILDFIRES Modifi'!V:V, AA1130)=0, "Missing", "")</f>
        <v/>
      </c>
    </row>
    <row r="1131" spans="1:28" hidden="1" x14ac:dyDescent="0.3">
      <c r="A1131" s="24">
        <v>2460400000</v>
      </c>
      <c r="B1131" s="40">
        <v>24021</v>
      </c>
      <c r="C1131" s="25"/>
      <c r="D1131" s="25"/>
      <c r="E1131" s="25"/>
      <c r="F1131" s="25"/>
      <c r="G1131" s="25" t="s">
        <v>12</v>
      </c>
      <c r="H1131" s="25">
        <v>3.9446015008278099</v>
      </c>
      <c r="I1131" s="25">
        <v>153</v>
      </c>
      <c r="J1131" s="25">
        <v>2.5781709155737301E-2</v>
      </c>
      <c r="K1131" s="25">
        <v>10472</v>
      </c>
      <c r="L1131" s="26">
        <v>27519</v>
      </c>
      <c r="M1131" s="24">
        <v>2460400000</v>
      </c>
      <c r="N1131" s="25">
        <v>24021</v>
      </c>
      <c r="O1131" s="25"/>
      <c r="P1131" s="25"/>
      <c r="Q1131" s="25"/>
      <c r="R1131" s="25"/>
      <c r="S1131" s="25" t="s">
        <v>12</v>
      </c>
      <c r="T1131" s="25">
        <v>9.4670436019866795</v>
      </c>
      <c r="U1131" s="25">
        <v>365</v>
      </c>
      <c r="V1131" s="25">
        <v>2.5937105758867599E-2</v>
      </c>
      <c r="W1131" s="25">
        <v>10472</v>
      </c>
      <c r="X1131" s="27">
        <v>27519</v>
      </c>
      <c r="Y1131" s="28">
        <f t="shared" si="34"/>
        <v>2.7233115468409752E-3</v>
      </c>
      <c r="AA1131" t="str">
        <f t="shared" si="35"/>
        <v>2460400000-24021-VOC</v>
      </c>
      <c r="AB1131" t="str">
        <f>IF(COUNTIF('NP-NRModel-MAR-WILDFIRES Modifi'!V:V, AA1131)=0, "Missing", "")</f>
        <v/>
      </c>
    </row>
    <row r="1132" spans="1:28" hidden="1" x14ac:dyDescent="0.3">
      <c r="A1132" s="24">
        <v>2460400000</v>
      </c>
      <c r="B1132" s="40">
        <v>24031</v>
      </c>
      <c r="C1132" s="25"/>
      <c r="D1132" s="25"/>
      <c r="E1132" s="25"/>
      <c r="F1132" s="25"/>
      <c r="G1132" s="25" t="s">
        <v>12</v>
      </c>
      <c r="H1132" s="25">
        <v>15.647078462477999</v>
      </c>
      <c r="I1132" s="25">
        <v>153</v>
      </c>
      <c r="J1132" s="25">
        <v>0.10226848668286299</v>
      </c>
      <c r="K1132" s="25">
        <v>10472</v>
      </c>
      <c r="L1132" s="26">
        <v>27651</v>
      </c>
      <c r="M1132" s="24">
        <v>2460400000</v>
      </c>
      <c r="N1132" s="25">
        <v>24031</v>
      </c>
      <c r="O1132" s="25"/>
      <c r="P1132" s="25"/>
      <c r="Q1132" s="25"/>
      <c r="R1132" s="25"/>
      <c r="S1132" s="25" t="s">
        <v>12</v>
      </c>
      <c r="T1132" s="25">
        <v>37.552988309947203</v>
      </c>
      <c r="U1132" s="25">
        <v>365</v>
      </c>
      <c r="V1132" s="25">
        <v>0.102884899479307</v>
      </c>
      <c r="W1132" s="25">
        <v>10472</v>
      </c>
      <c r="X1132" s="27">
        <v>27651</v>
      </c>
      <c r="Y1132" s="28">
        <f t="shared" si="34"/>
        <v>2.7233115468409648E-3</v>
      </c>
      <c r="AA1132" t="str">
        <f t="shared" si="35"/>
        <v>2460400000-24031-VOC</v>
      </c>
      <c r="AB1132" t="str">
        <f>IF(COUNTIF('NP-NRModel-MAR-WILDFIRES Modifi'!V:V, AA1132)=0, "Missing", "")</f>
        <v/>
      </c>
    </row>
    <row r="1133" spans="1:28" hidden="1" x14ac:dyDescent="0.3">
      <c r="A1133" s="24">
        <v>2460400000</v>
      </c>
      <c r="B1133" s="40">
        <v>24033</v>
      </c>
      <c r="C1133" s="25"/>
      <c r="D1133" s="25"/>
      <c r="E1133" s="25"/>
      <c r="F1133" s="25"/>
      <c r="G1133" s="25" t="s">
        <v>12</v>
      </c>
      <c r="H1133" s="25">
        <v>13.531616112481</v>
      </c>
      <c r="I1133" s="25">
        <v>153</v>
      </c>
      <c r="J1133" s="25">
        <v>8.8441935375693295E-2</v>
      </c>
      <c r="K1133" s="25">
        <v>10472</v>
      </c>
      <c r="L1133" s="26">
        <v>27680</v>
      </c>
      <c r="M1133" s="24">
        <v>2460400000</v>
      </c>
      <c r="N1133" s="25">
        <v>24033</v>
      </c>
      <c r="O1133" s="25"/>
      <c r="P1133" s="25"/>
      <c r="Q1133" s="25"/>
      <c r="R1133" s="25"/>
      <c r="S1133" s="25" t="s">
        <v>12</v>
      </c>
      <c r="T1133" s="25">
        <v>32.475878669954497</v>
      </c>
      <c r="U1133" s="25">
        <v>365</v>
      </c>
      <c r="V1133" s="25">
        <v>8.8975010054670095E-2</v>
      </c>
      <c r="W1133" s="25">
        <v>10472</v>
      </c>
      <c r="X1133" s="27">
        <v>27680</v>
      </c>
      <c r="Y1133" s="28">
        <f t="shared" si="34"/>
        <v>2.7233115468409653E-3</v>
      </c>
      <c r="AA1133" t="str">
        <f t="shared" si="35"/>
        <v>2460400000-24033-VOC</v>
      </c>
      <c r="AB1133" t="str">
        <f>IF(COUNTIF('NP-NRModel-MAR-WILDFIRES Modifi'!V:V, AA1133)=0, "Missing", "")</f>
        <v/>
      </c>
    </row>
    <row r="1134" spans="1:28" hidden="1" x14ac:dyDescent="0.3">
      <c r="A1134" s="24">
        <v>2460400000</v>
      </c>
      <c r="B1134" s="40">
        <v>51013</v>
      </c>
      <c r="C1134" s="25"/>
      <c r="D1134" s="25"/>
      <c r="E1134" s="25"/>
      <c r="F1134" s="25"/>
      <c r="G1134" s="25" t="s">
        <v>12</v>
      </c>
      <c r="H1134" s="25">
        <v>50.755982083262197</v>
      </c>
      <c r="I1134" s="25">
        <v>153</v>
      </c>
      <c r="J1134" s="25">
        <v>0.33173844498864202</v>
      </c>
      <c r="K1134" s="25">
        <v>10472</v>
      </c>
      <c r="L1134" s="26">
        <v>65249</v>
      </c>
      <c r="M1134" s="24">
        <v>2460400000</v>
      </c>
      <c r="N1134" s="25">
        <v>51013</v>
      </c>
      <c r="O1134" s="25"/>
      <c r="P1134" s="25"/>
      <c r="Q1134" s="25"/>
      <c r="R1134" s="25"/>
      <c r="S1134" s="25" t="s">
        <v>12</v>
      </c>
      <c r="T1134" s="25">
        <v>121.81435699983</v>
      </c>
      <c r="U1134" s="25">
        <v>365</v>
      </c>
      <c r="V1134" s="25">
        <v>0.333737964383095</v>
      </c>
      <c r="W1134" s="25">
        <v>10472</v>
      </c>
      <c r="X1134" s="27">
        <v>65249</v>
      </c>
      <c r="Y1134" s="28">
        <f t="shared" si="34"/>
        <v>2.723311546840944E-3</v>
      </c>
      <c r="AA1134" t="str">
        <f t="shared" si="35"/>
        <v>2460400000-51013-VOC</v>
      </c>
      <c r="AB1134" t="str">
        <f>IF(COUNTIF('NP-NRModel-MAR-WILDFIRES Modifi'!V:V, AA1134)=0, "Missing", "")</f>
        <v/>
      </c>
    </row>
    <row r="1135" spans="1:28" hidden="1" x14ac:dyDescent="0.3">
      <c r="A1135" s="24">
        <v>2460400000</v>
      </c>
      <c r="B1135" s="40">
        <v>51059</v>
      </c>
      <c r="C1135" s="25"/>
      <c r="D1135" s="25"/>
      <c r="E1135" s="25"/>
      <c r="F1135" s="25"/>
      <c r="G1135" s="25" t="s">
        <v>12</v>
      </c>
      <c r="H1135" s="25">
        <v>244.654334832991</v>
      </c>
      <c r="I1135" s="25">
        <v>153</v>
      </c>
      <c r="J1135" s="25">
        <v>1.59904794008491</v>
      </c>
      <c r="K1135" s="25">
        <v>10472</v>
      </c>
      <c r="L1135" s="26">
        <v>65758</v>
      </c>
      <c r="M1135" s="24">
        <v>2460400000</v>
      </c>
      <c r="N1135" s="25">
        <v>51059</v>
      </c>
      <c r="O1135" s="25"/>
      <c r="P1135" s="25"/>
      <c r="Q1135" s="25"/>
      <c r="R1135" s="25"/>
      <c r="S1135" s="25" t="s">
        <v>12</v>
      </c>
      <c r="T1135" s="25">
        <v>587.17040359917496</v>
      </c>
      <c r="U1135" s="25">
        <v>365</v>
      </c>
      <c r="V1135" s="25">
        <v>1.6086860372580101</v>
      </c>
      <c r="W1135" s="25">
        <v>10472</v>
      </c>
      <c r="X1135" s="27">
        <v>65758</v>
      </c>
      <c r="Y1135" s="28">
        <f t="shared" si="34"/>
        <v>2.723311546840977E-3</v>
      </c>
      <c r="AA1135" t="str">
        <f t="shared" si="35"/>
        <v>2460400000-51059-VOC</v>
      </c>
      <c r="AB1135" t="str">
        <f>IF(COUNTIF('NP-NRModel-MAR-WILDFIRES Modifi'!V:V, AA1135)=0, "Missing", "")</f>
        <v/>
      </c>
    </row>
    <row r="1136" spans="1:28" hidden="1" x14ac:dyDescent="0.3">
      <c r="A1136" s="24">
        <v>2460400000</v>
      </c>
      <c r="B1136" s="40">
        <v>51107</v>
      </c>
      <c r="C1136" s="25"/>
      <c r="D1136" s="25"/>
      <c r="E1136" s="25"/>
      <c r="F1136" s="25"/>
      <c r="G1136" s="25" t="s">
        <v>12</v>
      </c>
      <c r="H1136" s="25">
        <v>89.531970791541497</v>
      </c>
      <c r="I1136" s="25">
        <v>153</v>
      </c>
      <c r="J1136" s="25">
        <v>0.58517627968327701</v>
      </c>
      <c r="K1136" s="25">
        <v>10472</v>
      </c>
      <c r="L1136" s="26">
        <v>66326</v>
      </c>
      <c r="M1136" s="24">
        <v>2460400000</v>
      </c>
      <c r="N1136" s="25">
        <v>51107</v>
      </c>
      <c r="O1136" s="25"/>
      <c r="P1136" s="25"/>
      <c r="Q1136" s="25"/>
      <c r="R1136" s="25"/>
      <c r="S1136" s="25" t="s">
        <v>12</v>
      </c>
      <c r="T1136" s="25">
        <v>214.876729899699</v>
      </c>
      <c r="U1136" s="25">
        <v>365</v>
      </c>
      <c r="V1136" s="25">
        <v>0.58870336958821601</v>
      </c>
      <c r="W1136" s="25">
        <v>10472</v>
      </c>
      <c r="X1136" s="27">
        <v>66326</v>
      </c>
      <c r="Y1136" s="28">
        <f t="shared" si="34"/>
        <v>2.7233115468409627E-3</v>
      </c>
      <c r="AA1136" t="str">
        <f t="shared" si="35"/>
        <v>2460400000-51107-VOC</v>
      </c>
      <c r="AB1136" t="str">
        <f>IF(COUNTIF('NP-NRModel-MAR-WILDFIRES Modifi'!V:V, AA1136)=0, "Missing", "")</f>
        <v/>
      </c>
    </row>
    <row r="1137" spans="1:28" hidden="1" x14ac:dyDescent="0.3">
      <c r="A1137" s="24">
        <v>2460400000</v>
      </c>
      <c r="B1137" s="40">
        <v>51153</v>
      </c>
      <c r="C1137" s="25"/>
      <c r="D1137" s="25"/>
      <c r="E1137" s="25"/>
      <c r="F1137" s="25"/>
      <c r="G1137" s="25" t="s">
        <v>12</v>
      </c>
      <c r="H1137" s="25">
        <v>102.557913374856</v>
      </c>
      <c r="I1137" s="25">
        <v>153</v>
      </c>
      <c r="J1137" s="25">
        <v>0.67031315931278501</v>
      </c>
      <c r="K1137" s="25">
        <v>10472</v>
      </c>
      <c r="L1137" s="26">
        <v>66801</v>
      </c>
      <c r="M1137" s="24">
        <v>2460400000</v>
      </c>
      <c r="N1137" s="25">
        <v>51153</v>
      </c>
      <c r="O1137" s="25"/>
      <c r="P1137" s="25"/>
      <c r="Q1137" s="25"/>
      <c r="R1137" s="25"/>
      <c r="S1137" s="25" t="s">
        <v>12</v>
      </c>
      <c r="T1137" s="25">
        <v>246.13899209965501</v>
      </c>
      <c r="U1137" s="25">
        <v>365</v>
      </c>
      <c r="V1137" s="25">
        <v>0.67435340301275304</v>
      </c>
      <c r="W1137" s="25">
        <v>10472</v>
      </c>
      <c r="X1137" s="27">
        <v>66801</v>
      </c>
      <c r="Y1137" s="28">
        <f t="shared" si="34"/>
        <v>2.7233115468409549E-3</v>
      </c>
      <c r="AA1137" t="str">
        <f t="shared" si="35"/>
        <v>2460400000-51153-VOC</v>
      </c>
      <c r="AB1137" t="str">
        <f>IF(COUNTIF('NP-NRModel-MAR-WILDFIRES Modifi'!V:V, AA1137)=0, "Missing", "")</f>
        <v/>
      </c>
    </row>
    <row r="1138" spans="1:28" hidden="1" x14ac:dyDescent="0.3">
      <c r="A1138" s="24">
        <v>2460400000</v>
      </c>
      <c r="B1138" s="40">
        <v>51510</v>
      </c>
      <c r="C1138" s="25"/>
      <c r="D1138" s="25"/>
      <c r="E1138" s="25"/>
      <c r="F1138" s="25"/>
      <c r="G1138" s="25" t="s">
        <v>12</v>
      </c>
      <c r="H1138" s="25">
        <v>33.916360158285897</v>
      </c>
      <c r="I1138" s="25">
        <v>153</v>
      </c>
      <c r="J1138" s="25">
        <v>0.22167555659010399</v>
      </c>
      <c r="K1138" s="25">
        <v>10472</v>
      </c>
      <c r="L1138" s="26">
        <v>67354</v>
      </c>
      <c r="M1138" s="24">
        <v>2460400000</v>
      </c>
      <c r="N1138" s="25">
        <v>51510</v>
      </c>
      <c r="O1138" s="25"/>
      <c r="P1138" s="25"/>
      <c r="Q1138" s="25"/>
      <c r="R1138" s="25"/>
      <c r="S1138" s="25" t="s">
        <v>12</v>
      </c>
      <c r="T1138" s="25">
        <v>81.399264379885906</v>
      </c>
      <c r="U1138" s="25">
        <v>365</v>
      </c>
      <c r="V1138" s="25">
        <v>0.22301168323256401</v>
      </c>
      <c r="W1138" s="25">
        <v>10472</v>
      </c>
      <c r="X1138" s="27">
        <v>67354</v>
      </c>
      <c r="Y1138" s="28">
        <f t="shared" si="34"/>
        <v>2.7233115468409679E-3</v>
      </c>
      <c r="AA1138" t="str">
        <f t="shared" si="35"/>
        <v>2460400000-51510-VOC</v>
      </c>
      <c r="AB1138" t="str">
        <f>IF(COUNTIF('NP-NRModel-MAR-WILDFIRES Modifi'!V:V, AA1138)=0, "Missing", "")</f>
        <v/>
      </c>
    </row>
    <row r="1139" spans="1:28" hidden="1" x14ac:dyDescent="0.3">
      <c r="A1139" s="24">
        <v>2460400000</v>
      </c>
      <c r="B1139" s="40">
        <v>51600</v>
      </c>
      <c r="C1139" s="25"/>
      <c r="D1139" s="25"/>
      <c r="E1139" s="25"/>
      <c r="F1139" s="25"/>
      <c r="G1139" s="25" t="s">
        <v>12</v>
      </c>
      <c r="H1139" s="25">
        <v>5.1355085916594696</v>
      </c>
      <c r="I1139" s="25">
        <v>153</v>
      </c>
      <c r="J1139" s="25">
        <v>3.3565415631761297E-2</v>
      </c>
      <c r="K1139" s="25">
        <v>10472</v>
      </c>
      <c r="L1139" s="26">
        <v>67555</v>
      </c>
      <c r="M1139" s="24">
        <v>2460400000</v>
      </c>
      <c r="N1139" s="25">
        <v>51600</v>
      </c>
      <c r="O1139" s="25"/>
      <c r="P1139" s="25"/>
      <c r="Q1139" s="25"/>
      <c r="R1139" s="25"/>
      <c r="S1139" s="25" t="s">
        <v>12</v>
      </c>
      <c r="T1139" s="25">
        <v>12.3252206199827</v>
      </c>
      <c r="U1139" s="25">
        <v>365</v>
      </c>
      <c r="V1139" s="25">
        <v>3.37677277259801E-2</v>
      </c>
      <c r="W1139" s="25">
        <v>10472</v>
      </c>
      <c r="X1139" s="27">
        <v>67555</v>
      </c>
      <c r="Y1139" s="28">
        <f t="shared" si="34"/>
        <v>2.7233115468409692E-3</v>
      </c>
      <c r="AA1139" t="str">
        <f t="shared" si="35"/>
        <v>2460400000-51600-VOC</v>
      </c>
      <c r="AB1139" t="str">
        <f>IF(COUNTIF('NP-NRModel-MAR-WILDFIRES Modifi'!V:V, AA1139)=0, "Missing", "")</f>
        <v/>
      </c>
    </row>
    <row r="1140" spans="1:28" hidden="1" x14ac:dyDescent="0.3">
      <c r="A1140" s="24">
        <v>2460400000</v>
      </c>
      <c r="B1140" s="40">
        <v>51610</v>
      </c>
      <c r="C1140" s="25"/>
      <c r="D1140" s="25"/>
      <c r="E1140" s="25"/>
      <c r="F1140" s="25"/>
      <c r="G1140" s="25" t="s">
        <v>12</v>
      </c>
      <c r="H1140" s="25">
        <v>3.11754779166231</v>
      </c>
      <c r="I1140" s="25">
        <v>153</v>
      </c>
      <c r="J1140" s="25">
        <v>2.0376129357270002E-2</v>
      </c>
      <c r="K1140" s="25">
        <v>10472</v>
      </c>
      <c r="L1140" s="26">
        <v>67576</v>
      </c>
      <c r="M1140" s="24">
        <v>2460400000</v>
      </c>
      <c r="N1140" s="25">
        <v>51610</v>
      </c>
      <c r="O1140" s="25"/>
      <c r="P1140" s="25"/>
      <c r="Q1140" s="25"/>
      <c r="R1140" s="25"/>
      <c r="S1140" s="25" t="s">
        <v>12</v>
      </c>
      <c r="T1140" s="25">
        <v>7.4821146999895802</v>
      </c>
      <c r="U1140" s="25">
        <v>365</v>
      </c>
      <c r="V1140" s="25">
        <v>2.0498944383532999E-2</v>
      </c>
      <c r="W1140" s="25">
        <v>10472</v>
      </c>
      <c r="X1140" s="27">
        <v>67576</v>
      </c>
      <c r="Y1140" s="28">
        <f t="shared" si="34"/>
        <v>2.7233115468409458E-3</v>
      </c>
      <c r="AA1140" t="str">
        <f t="shared" si="35"/>
        <v>2460400000-51610-VOC</v>
      </c>
      <c r="AB1140" t="str">
        <f>IF(COUNTIF('NP-NRModel-MAR-WILDFIRES Modifi'!V:V, AA1140)=0, "Missing", "")</f>
        <v/>
      </c>
    </row>
    <row r="1141" spans="1:28" hidden="1" x14ac:dyDescent="0.3">
      <c r="A1141" s="24">
        <v>2460400000</v>
      </c>
      <c r="B1141" s="40">
        <v>51683</v>
      </c>
      <c r="C1141" s="25"/>
      <c r="D1141" s="25"/>
      <c r="E1141" s="25"/>
      <c r="F1141" s="25"/>
      <c r="G1141" s="25" t="s">
        <v>12</v>
      </c>
      <c r="H1141" s="25">
        <v>9.0969946333205804</v>
      </c>
      <c r="I1141" s="25">
        <v>153</v>
      </c>
      <c r="J1141" s="25">
        <v>5.9457481263533202E-2</v>
      </c>
      <c r="K1141" s="25">
        <v>10472</v>
      </c>
      <c r="L1141" s="26">
        <v>67781</v>
      </c>
      <c r="M1141" s="24">
        <v>2460400000</v>
      </c>
      <c r="N1141" s="25">
        <v>51683</v>
      </c>
      <c r="O1141" s="25"/>
      <c r="P1141" s="25"/>
      <c r="Q1141" s="25"/>
      <c r="R1141" s="25"/>
      <c r="S1141" s="25" t="s">
        <v>12</v>
      </c>
      <c r="T1141" s="25">
        <v>21.8327871199693</v>
      </c>
      <c r="U1141" s="25">
        <v>365</v>
      </c>
      <c r="V1141" s="25">
        <v>5.9815855123203698E-2</v>
      </c>
      <c r="W1141" s="25">
        <v>10472</v>
      </c>
      <c r="X1141" s="27">
        <v>67781</v>
      </c>
      <c r="Y1141" s="28">
        <f t="shared" si="34"/>
        <v>2.72331154684097E-3</v>
      </c>
      <c r="AA1141" t="str">
        <f t="shared" si="35"/>
        <v>2460400000-51683-VOC</v>
      </c>
      <c r="AB1141" t="str">
        <f>IF(COUNTIF('NP-NRModel-MAR-WILDFIRES Modifi'!V:V, AA1141)=0, "Missing", "")</f>
        <v/>
      </c>
    </row>
    <row r="1142" spans="1:28" hidden="1" x14ac:dyDescent="0.3">
      <c r="A1142" s="24">
        <v>2460400000</v>
      </c>
      <c r="B1142" s="40">
        <v>51685</v>
      </c>
      <c r="C1142" s="25"/>
      <c r="D1142" s="25"/>
      <c r="E1142" s="25"/>
      <c r="F1142" s="25"/>
      <c r="G1142" s="25" t="s">
        <v>12</v>
      </c>
      <c r="H1142" s="25">
        <v>3.6622361308282101</v>
      </c>
      <c r="I1142" s="25">
        <v>153</v>
      </c>
      <c r="J1142" s="25">
        <v>2.39361838616222E-2</v>
      </c>
      <c r="K1142" s="25">
        <v>10472</v>
      </c>
      <c r="L1142" s="26">
        <v>67803</v>
      </c>
      <c r="M1142" s="24">
        <v>2460400000</v>
      </c>
      <c r="N1142" s="25">
        <v>51685</v>
      </c>
      <c r="O1142" s="25"/>
      <c r="P1142" s="25"/>
      <c r="Q1142" s="25"/>
      <c r="R1142" s="25"/>
      <c r="S1142" s="25" t="s">
        <v>12</v>
      </c>
      <c r="T1142" s="25">
        <v>8.7893667139877607</v>
      </c>
      <c r="U1142" s="25">
        <v>365</v>
      </c>
      <c r="V1142" s="25">
        <v>2.4080456750651399E-2</v>
      </c>
      <c r="W1142" s="25">
        <v>10472</v>
      </c>
      <c r="X1142" s="27">
        <v>67803</v>
      </c>
      <c r="Y1142" s="28">
        <f t="shared" si="34"/>
        <v>2.723311546840931E-3</v>
      </c>
      <c r="AA1142" t="str">
        <f t="shared" si="35"/>
        <v>2460400000-51685-VOC</v>
      </c>
      <c r="AB1142" t="str">
        <f>IF(COUNTIF('NP-NRModel-MAR-WILDFIRES Modifi'!V:V, AA1142)=0, "Missing", "")</f>
        <v/>
      </c>
    </row>
    <row r="1143" spans="1:28" hidden="1" x14ac:dyDescent="0.3">
      <c r="A1143" s="24">
        <v>2460500000</v>
      </c>
      <c r="B1143" s="40">
        <v>11001</v>
      </c>
      <c r="C1143" s="25"/>
      <c r="D1143" s="25"/>
      <c r="E1143" s="25"/>
      <c r="F1143" s="25"/>
      <c r="G1143" s="25" t="s">
        <v>12</v>
      </c>
      <c r="H1143" s="25">
        <v>196.684925874724</v>
      </c>
      <c r="I1143" s="25">
        <v>153</v>
      </c>
      <c r="J1143" s="25">
        <v>1.28552239133806</v>
      </c>
      <c r="K1143" s="25">
        <v>10472</v>
      </c>
      <c r="L1143" s="26">
        <v>7354</v>
      </c>
      <c r="M1143" s="24">
        <v>2460500000</v>
      </c>
      <c r="N1143" s="25">
        <v>11001</v>
      </c>
      <c r="O1143" s="25"/>
      <c r="P1143" s="25"/>
      <c r="Q1143" s="25"/>
      <c r="R1143" s="25"/>
      <c r="S1143" s="25" t="s">
        <v>12</v>
      </c>
      <c r="T1143" s="25">
        <v>472.04382209933698</v>
      </c>
      <c r="U1143" s="25">
        <v>365</v>
      </c>
      <c r="V1143" s="25">
        <v>1.29327074547763</v>
      </c>
      <c r="W1143" s="25">
        <v>10472</v>
      </c>
      <c r="X1143" s="27">
        <v>7354</v>
      </c>
      <c r="Y1143" s="28">
        <f t="shared" si="34"/>
        <v>2.723311546840951E-3</v>
      </c>
      <c r="AA1143" t="str">
        <f t="shared" si="35"/>
        <v>2460500000-11001-VOC</v>
      </c>
      <c r="AB1143" t="str">
        <f>IF(COUNTIF('NP-NRModel-MAR-WILDFIRES Modifi'!V:V, AA1143)=0, "Missing", "")</f>
        <v/>
      </c>
    </row>
    <row r="1144" spans="1:28" hidden="1" x14ac:dyDescent="0.3">
      <c r="A1144" s="24">
        <v>2460500000</v>
      </c>
      <c r="B1144" s="40">
        <v>24009</v>
      </c>
      <c r="C1144" s="25"/>
      <c r="D1144" s="25"/>
      <c r="E1144" s="25"/>
      <c r="F1144" s="25"/>
      <c r="G1144" s="25" t="s">
        <v>12</v>
      </c>
      <c r="H1144" s="25">
        <v>25.681044508297301</v>
      </c>
      <c r="I1144" s="25">
        <v>153</v>
      </c>
      <c r="J1144" s="25">
        <v>0.16784996410651801</v>
      </c>
      <c r="K1144" s="25">
        <v>10472</v>
      </c>
      <c r="L1144" s="26">
        <v>27369</v>
      </c>
      <c r="M1144" s="24">
        <v>2460500000</v>
      </c>
      <c r="N1144" s="25">
        <v>24009</v>
      </c>
      <c r="O1144" s="25"/>
      <c r="P1144" s="25"/>
      <c r="Q1144" s="25"/>
      <c r="R1144" s="25"/>
      <c r="S1144" s="25" t="s">
        <v>12</v>
      </c>
      <c r="T1144" s="25">
        <v>61.634506819913497</v>
      </c>
      <c r="U1144" s="25">
        <v>365</v>
      </c>
      <c r="V1144" s="25">
        <v>0.16886166252031101</v>
      </c>
      <c r="W1144" s="25">
        <v>10472</v>
      </c>
      <c r="X1144" s="27">
        <v>27369</v>
      </c>
      <c r="Y1144" s="28">
        <f t="shared" si="34"/>
        <v>2.7233115468409549E-3</v>
      </c>
      <c r="AA1144" t="str">
        <f t="shared" si="35"/>
        <v>2460500000-24009-VOC</v>
      </c>
      <c r="AB1144" t="str">
        <f>IF(COUNTIF('NP-NRModel-MAR-WILDFIRES Modifi'!V:V, AA1144)=0, "Missing", "")</f>
        <v/>
      </c>
    </row>
    <row r="1145" spans="1:28" hidden="1" x14ac:dyDescent="0.3">
      <c r="A1145" s="24">
        <v>2460500000</v>
      </c>
      <c r="B1145" s="40">
        <v>24017</v>
      </c>
      <c r="C1145" s="25"/>
      <c r="D1145" s="25"/>
      <c r="E1145" s="25"/>
      <c r="F1145" s="25"/>
      <c r="G1145" s="25" t="s">
        <v>12</v>
      </c>
      <c r="H1145" s="25">
        <v>45.372273458269902</v>
      </c>
      <c r="I1145" s="25">
        <v>153</v>
      </c>
      <c r="J1145" s="25">
        <v>0.29655080691679597</v>
      </c>
      <c r="K1145" s="25">
        <v>10472</v>
      </c>
      <c r="L1145" s="26">
        <v>27471</v>
      </c>
      <c r="M1145" s="24">
        <v>2460500000</v>
      </c>
      <c r="N1145" s="25">
        <v>24017</v>
      </c>
      <c r="O1145" s="25"/>
      <c r="P1145" s="25"/>
      <c r="Q1145" s="25"/>
      <c r="R1145" s="25"/>
      <c r="S1145" s="25" t="s">
        <v>12</v>
      </c>
      <c r="T1145" s="25">
        <v>108.893456299847</v>
      </c>
      <c r="U1145" s="25">
        <v>365</v>
      </c>
      <c r="V1145" s="25">
        <v>0.298338236437939</v>
      </c>
      <c r="W1145" s="25">
        <v>10472</v>
      </c>
      <c r="X1145" s="27">
        <v>27471</v>
      </c>
      <c r="Y1145" s="28">
        <f t="shared" si="34"/>
        <v>2.7233115468409705E-3</v>
      </c>
      <c r="AA1145" t="str">
        <f t="shared" si="35"/>
        <v>2460500000-24017-VOC</v>
      </c>
      <c r="AB1145" t="str">
        <f>IF(COUNTIF('NP-NRModel-MAR-WILDFIRES Modifi'!V:V, AA1145)=0, "Missing", "")</f>
        <v/>
      </c>
    </row>
    <row r="1146" spans="1:28" hidden="1" x14ac:dyDescent="0.3">
      <c r="A1146" s="24">
        <v>2460500000</v>
      </c>
      <c r="B1146" s="40">
        <v>24021</v>
      </c>
      <c r="C1146" s="25"/>
      <c r="D1146" s="25"/>
      <c r="E1146" s="25"/>
      <c r="F1146" s="25"/>
      <c r="G1146" s="25" t="s">
        <v>12</v>
      </c>
      <c r="H1146" s="25">
        <v>73.164984541564195</v>
      </c>
      <c r="I1146" s="25">
        <v>153</v>
      </c>
      <c r="J1146" s="25">
        <v>0.47820251334355601</v>
      </c>
      <c r="K1146" s="25">
        <v>10472</v>
      </c>
      <c r="L1146" s="26">
        <v>27520</v>
      </c>
      <c r="M1146" s="24">
        <v>2460500000</v>
      </c>
      <c r="N1146" s="25">
        <v>24021</v>
      </c>
      <c r="O1146" s="25"/>
      <c r="P1146" s="25"/>
      <c r="Q1146" s="25"/>
      <c r="R1146" s="25"/>
      <c r="S1146" s="25" t="s">
        <v>12</v>
      </c>
      <c r="T1146" s="25">
        <v>175.59596289975201</v>
      </c>
      <c r="U1146" s="25">
        <v>365</v>
      </c>
      <c r="V1146" s="25">
        <v>0.48108482986233603</v>
      </c>
      <c r="W1146" s="25">
        <v>10472</v>
      </c>
      <c r="X1146" s="27">
        <v>27520</v>
      </c>
      <c r="Y1146" s="28">
        <f t="shared" si="34"/>
        <v>2.7233115468409861E-3</v>
      </c>
      <c r="AA1146" t="str">
        <f t="shared" si="35"/>
        <v>2460500000-24021-VOC</v>
      </c>
      <c r="AB1146" t="str">
        <f>IF(COUNTIF('NP-NRModel-MAR-WILDFIRES Modifi'!V:V, AA1146)=0, "Missing", "")</f>
        <v/>
      </c>
    </row>
    <row r="1147" spans="1:28" hidden="1" x14ac:dyDescent="0.3">
      <c r="A1147" s="24">
        <v>2460500000</v>
      </c>
      <c r="B1147" s="40">
        <v>24031</v>
      </c>
      <c r="C1147" s="25"/>
      <c r="D1147" s="25"/>
      <c r="E1147" s="25"/>
      <c r="F1147" s="25"/>
      <c r="G1147" s="25" t="s">
        <v>12</v>
      </c>
      <c r="H1147" s="25">
        <v>290.22405783292697</v>
      </c>
      <c r="I1147" s="25">
        <v>153</v>
      </c>
      <c r="J1147" s="25">
        <v>1.89688926688187</v>
      </c>
      <c r="K1147" s="25">
        <v>10472</v>
      </c>
      <c r="L1147" s="26">
        <v>27652</v>
      </c>
      <c r="M1147" s="24">
        <v>2460500000</v>
      </c>
      <c r="N1147" s="25">
        <v>24031</v>
      </c>
      <c r="O1147" s="25"/>
      <c r="P1147" s="25"/>
      <c r="Q1147" s="25"/>
      <c r="R1147" s="25"/>
      <c r="S1147" s="25" t="s">
        <v>12</v>
      </c>
      <c r="T1147" s="25">
        <v>696.53773879902894</v>
      </c>
      <c r="U1147" s="25">
        <v>365</v>
      </c>
      <c r="V1147" s="25">
        <v>1.90832257205213</v>
      </c>
      <c r="W1147" s="25">
        <v>10472</v>
      </c>
      <c r="X1147" s="27">
        <v>27652</v>
      </c>
      <c r="Y1147" s="28">
        <f t="shared" si="34"/>
        <v>2.723311546840934E-3</v>
      </c>
      <c r="AA1147" t="str">
        <f t="shared" si="35"/>
        <v>2460500000-24031-VOC</v>
      </c>
      <c r="AB1147" t="str">
        <f>IF(COUNTIF('NP-NRModel-MAR-WILDFIRES Modifi'!V:V, AA1147)=0, "Missing", "")</f>
        <v/>
      </c>
    </row>
    <row r="1148" spans="1:28" hidden="1" x14ac:dyDescent="0.3">
      <c r="A1148" s="24">
        <v>2460500000</v>
      </c>
      <c r="B1148" s="40">
        <v>24033</v>
      </c>
      <c r="C1148" s="25"/>
      <c r="D1148" s="25"/>
      <c r="E1148" s="25"/>
      <c r="F1148" s="25"/>
      <c r="G1148" s="25" t="s">
        <v>12</v>
      </c>
      <c r="H1148" s="25">
        <v>250.986185499648</v>
      </c>
      <c r="I1148" s="25">
        <v>153</v>
      </c>
      <c r="J1148" s="25">
        <v>1.6404325849650201</v>
      </c>
      <c r="K1148" s="25">
        <v>10472</v>
      </c>
      <c r="L1148" s="26">
        <v>27681</v>
      </c>
      <c r="M1148" s="24">
        <v>2460500000</v>
      </c>
      <c r="N1148" s="25">
        <v>24033</v>
      </c>
      <c r="O1148" s="25"/>
      <c r="P1148" s="25"/>
      <c r="Q1148" s="25"/>
      <c r="R1148" s="25"/>
      <c r="S1148" s="25" t="s">
        <v>12</v>
      </c>
      <c r="T1148" s="25">
        <v>602.366845199159</v>
      </c>
      <c r="U1148" s="25">
        <v>365</v>
      </c>
      <c r="V1148" s="25">
        <v>1.6503201238333101</v>
      </c>
      <c r="W1148" s="25">
        <v>10472</v>
      </c>
      <c r="X1148" s="27">
        <v>27681</v>
      </c>
      <c r="Y1148" s="28">
        <f t="shared" si="34"/>
        <v>2.7233115468409423E-3</v>
      </c>
      <c r="AA1148" t="str">
        <f t="shared" si="35"/>
        <v>2460500000-24033-VOC</v>
      </c>
      <c r="AB1148" t="str">
        <f>IF(COUNTIF('NP-NRModel-MAR-WILDFIRES Modifi'!V:V, AA1148)=0, "Missing", "")</f>
        <v/>
      </c>
    </row>
    <row r="1149" spans="1:28" hidden="1" x14ac:dyDescent="0.3">
      <c r="A1149" s="24">
        <v>2460500000</v>
      </c>
      <c r="B1149" s="40">
        <v>51013</v>
      </c>
      <c r="C1149" s="25"/>
      <c r="D1149" s="25"/>
      <c r="E1149" s="25"/>
      <c r="F1149" s="25"/>
      <c r="G1149" s="25" t="s">
        <v>12</v>
      </c>
      <c r="H1149" s="25">
        <v>37.5780198374473</v>
      </c>
      <c r="I1149" s="25">
        <v>153</v>
      </c>
      <c r="J1149" s="25">
        <v>0.245607972793773</v>
      </c>
      <c r="K1149" s="25">
        <v>10472</v>
      </c>
      <c r="L1149" s="26">
        <v>65250</v>
      </c>
      <c r="M1149" s="24">
        <v>2460500000</v>
      </c>
      <c r="N1149" s="25">
        <v>51013</v>
      </c>
      <c r="O1149" s="25"/>
      <c r="P1149" s="25"/>
      <c r="Q1149" s="25"/>
      <c r="R1149" s="25"/>
      <c r="S1149" s="25" t="s">
        <v>12</v>
      </c>
      <c r="T1149" s="25">
        <v>90.187247609873594</v>
      </c>
      <c r="U1149" s="25">
        <v>365</v>
      </c>
      <c r="V1149" s="25">
        <v>0.247088349616092</v>
      </c>
      <c r="W1149" s="25">
        <v>10472</v>
      </c>
      <c r="X1149" s="27">
        <v>65250</v>
      </c>
      <c r="Y1149" s="28">
        <f t="shared" si="34"/>
        <v>2.723311546840954E-3</v>
      </c>
      <c r="AA1149" t="str">
        <f t="shared" si="35"/>
        <v>2460500000-51013-VOC</v>
      </c>
      <c r="AB1149" t="str">
        <f>IF(COUNTIF('NP-NRModel-MAR-WILDFIRES Modifi'!V:V, AA1149)=0, "Missing", "")</f>
        <v/>
      </c>
    </row>
    <row r="1150" spans="1:28" hidden="1" x14ac:dyDescent="0.3">
      <c r="A1150" s="24">
        <v>2460500000</v>
      </c>
      <c r="B1150" s="40">
        <v>51059</v>
      </c>
      <c r="C1150" s="25"/>
      <c r="D1150" s="25"/>
      <c r="E1150" s="25"/>
      <c r="F1150" s="25"/>
      <c r="G1150" s="25" t="s">
        <v>12</v>
      </c>
      <c r="H1150" s="25">
        <v>181.133897374746</v>
      </c>
      <c r="I1150" s="25">
        <v>153</v>
      </c>
      <c r="J1150" s="25">
        <v>1.1838816821878799</v>
      </c>
      <c r="K1150" s="25">
        <v>10472</v>
      </c>
      <c r="L1150" s="26">
        <v>65759</v>
      </c>
      <c r="M1150" s="24">
        <v>2460500000</v>
      </c>
      <c r="N1150" s="25">
        <v>51059</v>
      </c>
      <c r="O1150" s="25"/>
      <c r="P1150" s="25"/>
      <c r="Q1150" s="25"/>
      <c r="R1150" s="25"/>
      <c r="S1150" s="25" t="s">
        <v>12</v>
      </c>
      <c r="T1150" s="25">
        <v>434.721353699394</v>
      </c>
      <c r="U1150" s="25">
        <v>365</v>
      </c>
      <c r="V1150" s="25">
        <v>1.1910174073955999</v>
      </c>
      <c r="W1150" s="25">
        <v>10472</v>
      </c>
      <c r="X1150" s="27">
        <v>65759</v>
      </c>
      <c r="Y1150" s="28">
        <f t="shared" si="34"/>
        <v>2.7233115468409306E-3</v>
      </c>
      <c r="AA1150" t="str">
        <f t="shared" si="35"/>
        <v>2460500000-51059-VOC</v>
      </c>
      <c r="AB1150" t="str">
        <f>IF(COUNTIF('NP-NRModel-MAR-WILDFIRES Modifi'!V:V, AA1150)=0, "Missing", "")</f>
        <v/>
      </c>
    </row>
    <row r="1151" spans="1:28" hidden="1" x14ac:dyDescent="0.3">
      <c r="A1151" s="24">
        <v>2460500000</v>
      </c>
      <c r="B1151" s="40">
        <v>51107</v>
      </c>
      <c r="C1151" s="25"/>
      <c r="D1151" s="25"/>
      <c r="E1151" s="25"/>
      <c r="F1151" s="25"/>
      <c r="G1151" s="25" t="s">
        <v>12</v>
      </c>
      <c r="H1151" s="25">
        <v>66.286488124907095</v>
      </c>
      <c r="I1151" s="25">
        <v>153</v>
      </c>
      <c r="J1151" s="25">
        <v>0.43324502042422902</v>
      </c>
      <c r="K1151" s="25">
        <v>10472</v>
      </c>
      <c r="L1151" s="26">
        <v>66327</v>
      </c>
      <c r="M1151" s="24">
        <v>2460500000</v>
      </c>
      <c r="N1151" s="25">
        <v>51107</v>
      </c>
      <c r="O1151" s="25"/>
      <c r="P1151" s="25"/>
      <c r="Q1151" s="25"/>
      <c r="R1151" s="25"/>
      <c r="S1151" s="25" t="s">
        <v>12</v>
      </c>
      <c r="T1151" s="25">
        <v>159.08757149977799</v>
      </c>
      <c r="U1151" s="25">
        <v>365</v>
      </c>
      <c r="V1151" s="25">
        <v>0.435856360273364</v>
      </c>
      <c r="W1151" s="25">
        <v>10472</v>
      </c>
      <c r="X1151" s="27">
        <v>66327</v>
      </c>
      <c r="Y1151" s="28">
        <f t="shared" si="34"/>
        <v>2.7233115468409397E-3</v>
      </c>
      <c r="AA1151" t="str">
        <f t="shared" si="35"/>
        <v>2460500000-51107-VOC</v>
      </c>
      <c r="AB1151" t="str">
        <f>IF(COUNTIF('NP-NRModel-MAR-WILDFIRES Modifi'!V:V, AA1151)=0, "Missing", "")</f>
        <v/>
      </c>
    </row>
    <row r="1152" spans="1:28" hidden="1" x14ac:dyDescent="0.3">
      <c r="A1152" s="24">
        <v>2460500000</v>
      </c>
      <c r="B1152" s="40">
        <v>51153</v>
      </c>
      <c r="C1152" s="25"/>
      <c r="D1152" s="25"/>
      <c r="E1152" s="25"/>
      <c r="F1152" s="25"/>
      <c r="G1152" s="25" t="s">
        <v>12</v>
      </c>
      <c r="H1152" s="25">
        <v>75.930439624893793</v>
      </c>
      <c r="I1152" s="25">
        <v>153</v>
      </c>
      <c r="J1152" s="25">
        <v>0.49627738316924103</v>
      </c>
      <c r="K1152" s="25">
        <v>10472</v>
      </c>
      <c r="L1152" s="26">
        <v>66802</v>
      </c>
      <c r="M1152" s="24">
        <v>2460500000</v>
      </c>
      <c r="N1152" s="25">
        <v>51153</v>
      </c>
      <c r="O1152" s="25"/>
      <c r="P1152" s="25"/>
      <c r="Q1152" s="25"/>
      <c r="R1152" s="25"/>
      <c r="S1152" s="25" t="s">
        <v>12</v>
      </c>
      <c r="T1152" s="25">
        <v>182.23305509974401</v>
      </c>
      <c r="U1152" s="25">
        <v>365</v>
      </c>
      <c r="V1152" s="25">
        <v>0.49926864410888699</v>
      </c>
      <c r="W1152" s="25">
        <v>10472</v>
      </c>
      <c r="X1152" s="27">
        <v>66802</v>
      </c>
      <c r="Y1152" s="28">
        <f t="shared" si="34"/>
        <v>2.7233115468409778E-3</v>
      </c>
      <c r="AA1152" t="str">
        <f t="shared" si="35"/>
        <v>2460500000-51153-VOC</v>
      </c>
      <c r="AB1152" t="str">
        <f>IF(COUNTIF('NP-NRModel-MAR-WILDFIRES Modifi'!V:V, AA1152)=0, "Missing", "")</f>
        <v/>
      </c>
    </row>
    <row r="1153" spans="1:28" hidden="1" x14ac:dyDescent="0.3">
      <c r="A1153" s="24">
        <v>2460500000</v>
      </c>
      <c r="B1153" s="40">
        <v>51510</v>
      </c>
      <c r="C1153" s="25"/>
      <c r="D1153" s="25"/>
      <c r="E1153" s="25"/>
      <c r="F1153" s="25"/>
      <c r="G1153" s="25" t="s">
        <v>12</v>
      </c>
      <c r="H1153" s="25">
        <v>25.110538579131401</v>
      </c>
      <c r="I1153" s="25">
        <v>153</v>
      </c>
      <c r="J1153" s="25">
        <v>0.16412116718386499</v>
      </c>
      <c r="K1153" s="25">
        <v>10472</v>
      </c>
      <c r="L1153" s="26">
        <v>67355</v>
      </c>
      <c r="M1153" s="24">
        <v>2460500000</v>
      </c>
      <c r="N1153" s="25">
        <v>51510</v>
      </c>
      <c r="O1153" s="25"/>
      <c r="P1153" s="25"/>
      <c r="Q1153" s="25"/>
      <c r="R1153" s="25"/>
      <c r="S1153" s="25" t="s">
        <v>12</v>
      </c>
      <c r="T1153" s="25">
        <v>60.265292589915397</v>
      </c>
      <c r="U1153" s="25">
        <v>365</v>
      </c>
      <c r="V1153" s="25">
        <v>0.16511039065730199</v>
      </c>
      <c r="W1153" s="25">
        <v>10472</v>
      </c>
      <c r="X1153" s="27">
        <v>67355</v>
      </c>
      <c r="Y1153" s="28">
        <f t="shared" si="34"/>
        <v>2.723311546840951E-3</v>
      </c>
      <c r="AA1153" t="str">
        <f t="shared" si="35"/>
        <v>2460500000-51510-VOC</v>
      </c>
      <c r="AB1153" t="str">
        <f>IF(COUNTIF('NP-NRModel-MAR-WILDFIRES Modifi'!V:V, AA1153)=0, "Missing", "")</f>
        <v/>
      </c>
    </row>
    <row r="1154" spans="1:28" hidden="1" x14ac:dyDescent="0.3">
      <c r="A1154" s="24">
        <v>2460500000</v>
      </c>
      <c r="B1154" s="40">
        <v>51600</v>
      </c>
      <c r="C1154" s="25"/>
      <c r="D1154" s="25"/>
      <c r="E1154" s="25"/>
      <c r="F1154" s="25"/>
      <c r="G1154" s="25" t="s">
        <v>12</v>
      </c>
      <c r="H1154" s="25">
        <v>3.8021599508280199</v>
      </c>
      <c r="I1154" s="25">
        <v>153</v>
      </c>
      <c r="J1154" s="25">
        <v>2.4850718632862898E-2</v>
      </c>
      <c r="K1154" s="25">
        <v>10472</v>
      </c>
      <c r="L1154" s="26">
        <v>67556</v>
      </c>
      <c r="M1154" s="24">
        <v>2460500000</v>
      </c>
      <c r="N1154" s="25">
        <v>51600</v>
      </c>
      <c r="O1154" s="25"/>
      <c r="P1154" s="25"/>
      <c r="Q1154" s="25"/>
      <c r="R1154" s="25"/>
      <c r="S1154" s="25" t="s">
        <v>12</v>
      </c>
      <c r="T1154" s="25">
        <v>9.1251838819871995</v>
      </c>
      <c r="U1154" s="25">
        <v>365</v>
      </c>
      <c r="V1154" s="25">
        <v>2.5000503786266299E-2</v>
      </c>
      <c r="W1154" s="25">
        <v>10472</v>
      </c>
      <c r="X1154" s="27">
        <v>67556</v>
      </c>
      <c r="Y1154" s="28">
        <f t="shared" si="34"/>
        <v>2.7233115468409757E-3</v>
      </c>
      <c r="AA1154" t="str">
        <f t="shared" si="35"/>
        <v>2460500000-51600-VOC</v>
      </c>
      <c r="AB1154" t="str">
        <f>IF(COUNTIF('NP-NRModel-MAR-WILDFIRES Modifi'!V:V, AA1154)=0, "Missing", "")</f>
        <v/>
      </c>
    </row>
    <row r="1155" spans="1:28" hidden="1" x14ac:dyDescent="0.3">
      <c r="A1155" s="24">
        <v>2460500000</v>
      </c>
      <c r="B1155" s="40">
        <v>51610</v>
      </c>
      <c r="C1155" s="25"/>
      <c r="D1155" s="25"/>
      <c r="E1155" s="25"/>
      <c r="F1155" s="25"/>
      <c r="G1155" s="25" t="s">
        <v>12</v>
      </c>
      <c r="H1155" s="25">
        <v>2.3081283387467599</v>
      </c>
      <c r="I1155" s="25">
        <v>153</v>
      </c>
      <c r="J1155" s="25">
        <v>1.50858061355997E-2</v>
      </c>
      <c r="K1155" s="25">
        <v>10472</v>
      </c>
      <c r="L1155" s="26">
        <v>67577</v>
      </c>
      <c r="M1155" s="24">
        <v>2460500000</v>
      </c>
      <c r="N1155" s="25">
        <v>51610</v>
      </c>
      <c r="O1155" s="25"/>
      <c r="P1155" s="25"/>
      <c r="Q1155" s="25"/>
      <c r="R1155" s="25"/>
      <c r="S1155" s="25" t="s">
        <v>12</v>
      </c>
      <c r="T1155" s="25">
        <v>5.5395080129922496</v>
      </c>
      <c r="U1155" s="25">
        <v>365</v>
      </c>
      <c r="V1155" s="25">
        <v>1.51767342821705E-2</v>
      </c>
      <c r="W1155" s="25">
        <v>10472</v>
      </c>
      <c r="X1155" s="27">
        <v>67577</v>
      </c>
      <c r="Y1155" s="28">
        <f t="shared" ref="Y1155:Y1218" si="36">IFERROR(J1155/T1155,0)</f>
        <v>2.7233115468409392E-3</v>
      </c>
      <c r="AA1155" t="str">
        <f t="shared" ref="AA1155:AA1218" si="37">TRIM(A1155) &amp; "-" &amp; B1155 &amp; "-" &amp; TRIM(S1155)</f>
        <v>2460500000-51610-VOC</v>
      </c>
      <c r="AB1155" t="str">
        <f>IF(COUNTIF('NP-NRModel-MAR-WILDFIRES Modifi'!V:V, AA1155)=0, "Missing", "")</f>
        <v/>
      </c>
    </row>
    <row r="1156" spans="1:28" hidden="1" x14ac:dyDescent="0.3">
      <c r="A1156" s="24">
        <v>2460500000</v>
      </c>
      <c r="B1156" s="40">
        <v>51683</v>
      </c>
      <c r="C1156" s="25"/>
      <c r="D1156" s="25"/>
      <c r="E1156" s="25"/>
      <c r="F1156" s="25"/>
      <c r="G1156" s="25" t="s">
        <v>12</v>
      </c>
      <c r="H1156" s="25">
        <v>6.7351091916572301</v>
      </c>
      <c r="I1156" s="25">
        <v>153</v>
      </c>
      <c r="J1156" s="25">
        <v>4.40203215140995E-2</v>
      </c>
      <c r="K1156" s="25">
        <v>10472</v>
      </c>
      <c r="L1156" s="26">
        <v>67782</v>
      </c>
      <c r="M1156" s="24">
        <v>2460500000</v>
      </c>
      <c r="N1156" s="25">
        <v>51683</v>
      </c>
      <c r="O1156" s="25"/>
      <c r="P1156" s="25"/>
      <c r="Q1156" s="25"/>
      <c r="R1156" s="25"/>
      <c r="S1156" s="25" t="s">
        <v>12</v>
      </c>
      <c r="T1156" s="25">
        <v>16.164262059977201</v>
      </c>
      <c r="U1156" s="25">
        <v>365</v>
      </c>
      <c r="V1156" s="25">
        <v>4.4285649479389802E-2</v>
      </c>
      <c r="W1156" s="25">
        <v>10472</v>
      </c>
      <c r="X1156" s="27">
        <v>67782</v>
      </c>
      <c r="Y1156" s="28">
        <f t="shared" si="36"/>
        <v>2.7233115468409813E-3</v>
      </c>
      <c r="AA1156" t="str">
        <f t="shared" si="37"/>
        <v>2460500000-51683-VOC</v>
      </c>
      <c r="AB1156" t="str">
        <f>IF(COUNTIF('NP-NRModel-MAR-WILDFIRES Modifi'!V:V, AA1156)=0, "Missing", "")</f>
        <v/>
      </c>
    </row>
    <row r="1157" spans="1:28" hidden="1" x14ac:dyDescent="0.3">
      <c r="A1157" s="24">
        <v>2460500000</v>
      </c>
      <c r="B1157" s="40">
        <v>51685</v>
      </c>
      <c r="C1157" s="25"/>
      <c r="D1157" s="25"/>
      <c r="E1157" s="25"/>
      <c r="F1157" s="25"/>
      <c r="G1157" s="25" t="s">
        <v>12</v>
      </c>
      <c r="H1157" s="25">
        <v>2.7113970983295301</v>
      </c>
      <c r="I1157" s="25">
        <v>153</v>
      </c>
      <c r="J1157" s="25">
        <v>1.7721549662284501E-2</v>
      </c>
      <c r="K1157" s="25">
        <v>10472</v>
      </c>
      <c r="L1157" s="26">
        <v>67804</v>
      </c>
      <c r="M1157" s="24">
        <v>2460500000</v>
      </c>
      <c r="N1157" s="25">
        <v>51685</v>
      </c>
      <c r="O1157" s="25"/>
      <c r="P1157" s="25"/>
      <c r="Q1157" s="25"/>
      <c r="R1157" s="25"/>
      <c r="S1157" s="25" t="s">
        <v>12</v>
      </c>
      <c r="T1157" s="25">
        <v>6.5073530359908798</v>
      </c>
      <c r="U1157" s="25">
        <v>365</v>
      </c>
      <c r="V1157" s="25">
        <v>1.7828364482166799E-2</v>
      </c>
      <c r="W1157" s="25">
        <v>10472</v>
      </c>
      <c r="X1157" s="27">
        <v>67804</v>
      </c>
      <c r="Y1157" s="28">
        <f t="shared" si="36"/>
        <v>2.723311546840954E-3</v>
      </c>
      <c r="AA1157" t="str">
        <f t="shared" si="37"/>
        <v>2460500000-51685-VOC</v>
      </c>
      <c r="AB1157" t="str">
        <f>IF(COUNTIF('NP-NRModel-MAR-WILDFIRES Modifi'!V:V, AA1157)=0, "Missing", "")</f>
        <v/>
      </c>
    </row>
    <row r="1158" spans="1:28" hidden="1" x14ac:dyDescent="0.3">
      <c r="A1158" s="24">
        <v>2460600000</v>
      </c>
      <c r="B1158" s="40">
        <v>11001</v>
      </c>
      <c r="C1158" s="25"/>
      <c r="D1158" s="25"/>
      <c r="E1158" s="25"/>
      <c r="F1158" s="25"/>
      <c r="G1158" s="25" t="s">
        <v>12</v>
      </c>
      <c r="H1158" s="25">
        <v>233.290108083006</v>
      </c>
      <c r="I1158" s="25">
        <v>153</v>
      </c>
      <c r="J1158" s="25">
        <v>1.52477194825494</v>
      </c>
      <c r="K1158" s="25">
        <v>10472</v>
      </c>
      <c r="L1158" s="26">
        <v>7355</v>
      </c>
      <c r="M1158" s="24">
        <v>2460600000</v>
      </c>
      <c r="N1158" s="25">
        <v>11001</v>
      </c>
      <c r="O1158" s="25"/>
      <c r="P1158" s="25"/>
      <c r="Q1158" s="25"/>
      <c r="R1158" s="25"/>
      <c r="S1158" s="25" t="s">
        <v>12</v>
      </c>
      <c r="T1158" s="25">
        <v>559.89625939921905</v>
      </c>
      <c r="U1158" s="25">
        <v>365</v>
      </c>
      <c r="V1158" s="25">
        <v>1.5339623545184</v>
      </c>
      <c r="W1158" s="25">
        <v>10472</v>
      </c>
      <c r="X1158" s="27">
        <v>7355</v>
      </c>
      <c r="Y1158" s="28">
        <f t="shared" si="36"/>
        <v>2.723311546840934E-3</v>
      </c>
      <c r="AA1158" t="str">
        <f t="shared" si="37"/>
        <v>2460600000-11001-VOC</v>
      </c>
      <c r="AB1158" t="str">
        <f>IF(COUNTIF('NP-NRModel-MAR-WILDFIRES Modifi'!V:V, AA1158)=0, "Missing", "")</f>
        <v/>
      </c>
    </row>
    <row r="1159" spans="1:28" hidden="1" x14ac:dyDescent="0.3">
      <c r="A1159" s="24">
        <v>2460600000</v>
      </c>
      <c r="B1159" s="40">
        <v>24009</v>
      </c>
      <c r="C1159" s="25"/>
      <c r="D1159" s="25"/>
      <c r="E1159" s="25"/>
      <c r="F1159" s="25"/>
      <c r="G1159" s="25" t="s">
        <v>12</v>
      </c>
      <c r="H1159" s="25">
        <v>30.460565941623901</v>
      </c>
      <c r="I1159" s="25">
        <v>153</v>
      </c>
      <c r="J1159" s="25">
        <v>0.19908866628512301</v>
      </c>
      <c r="K1159" s="25">
        <v>10472</v>
      </c>
      <c r="L1159" s="26">
        <v>27370</v>
      </c>
      <c r="M1159" s="24">
        <v>2460600000</v>
      </c>
      <c r="N1159" s="25">
        <v>24009</v>
      </c>
      <c r="O1159" s="25"/>
      <c r="P1159" s="25"/>
      <c r="Q1159" s="25"/>
      <c r="R1159" s="25"/>
      <c r="S1159" s="25" t="s">
        <v>12</v>
      </c>
      <c r="T1159" s="25">
        <v>73.105358259897898</v>
      </c>
      <c r="U1159" s="25">
        <v>365</v>
      </c>
      <c r="V1159" s="25">
        <v>0.20028865276684299</v>
      </c>
      <c r="W1159" s="25">
        <v>10472</v>
      </c>
      <c r="X1159" s="27">
        <v>27370</v>
      </c>
      <c r="Y1159" s="28">
        <f t="shared" si="36"/>
        <v>2.7233115468409314E-3</v>
      </c>
      <c r="AA1159" t="str">
        <f t="shared" si="37"/>
        <v>2460600000-24009-VOC</v>
      </c>
      <c r="AB1159" t="str">
        <f>IF(COUNTIF('NP-NRModel-MAR-WILDFIRES Modifi'!V:V, AA1159)=0, "Missing", "")</f>
        <v/>
      </c>
    </row>
    <row r="1160" spans="1:28" hidden="1" x14ac:dyDescent="0.3">
      <c r="A1160" s="24">
        <v>2460600000</v>
      </c>
      <c r="B1160" s="40">
        <v>24017</v>
      </c>
      <c r="C1160" s="25"/>
      <c r="D1160" s="25"/>
      <c r="E1160" s="25"/>
      <c r="F1160" s="25"/>
      <c r="G1160" s="25" t="s">
        <v>12</v>
      </c>
      <c r="H1160" s="25">
        <v>53.816526874924598</v>
      </c>
      <c r="I1160" s="25">
        <v>153</v>
      </c>
      <c r="J1160" s="25">
        <v>0.35174200571846098</v>
      </c>
      <c r="K1160" s="25">
        <v>10472</v>
      </c>
      <c r="L1160" s="26">
        <v>27472</v>
      </c>
      <c r="M1160" s="24">
        <v>2460600000</v>
      </c>
      <c r="N1160" s="25">
        <v>24017</v>
      </c>
      <c r="O1160" s="25"/>
      <c r="P1160" s="25"/>
      <c r="Q1160" s="25"/>
      <c r="R1160" s="25"/>
      <c r="S1160" s="25" t="s">
        <v>12</v>
      </c>
      <c r="T1160" s="25">
        <v>129.159664499819</v>
      </c>
      <c r="U1160" s="25">
        <v>365</v>
      </c>
      <c r="V1160" s="25">
        <v>0.35386209452005302</v>
      </c>
      <c r="W1160" s="25">
        <v>10472</v>
      </c>
      <c r="X1160" s="27">
        <v>27472</v>
      </c>
      <c r="Y1160" s="28">
        <f t="shared" si="36"/>
        <v>2.7233115468409557E-3</v>
      </c>
      <c r="AA1160" t="str">
        <f t="shared" si="37"/>
        <v>2460600000-24017-VOC</v>
      </c>
      <c r="AB1160" t="str">
        <f>IF(COUNTIF('NP-NRModel-MAR-WILDFIRES Modifi'!V:V, AA1160)=0, "Missing", "")</f>
        <v/>
      </c>
    </row>
    <row r="1161" spans="1:28" hidden="1" x14ac:dyDescent="0.3">
      <c r="A1161" s="24">
        <v>2460600000</v>
      </c>
      <c r="B1161" s="40">
        <v>24021</v>
      </c>
      <c r="C1161" s="25"/>
      <c r="D1161" s="25"/>
      <c r="E1161" s="25"/>
      <c r="F1161" s="25"/>
      <c r="G1161" s="25" t="s">
        <v>12</v>
      </c>
      <c r="H1161" s="25">
        <v>86.781800416545295</v>
      </c>
      <c r="I1161" s="25">
        <v>153</v>
      </c>
      <c r="J1161" s="25">
        <v>0.56720130991206097</v>
      </c>
      <c r="K1161" s="25">
        <v>10472</v>
      </c>
      <c r="L1161" s="26">
        <v>27521</v>
      </c>
      <c r="M1161" s="24">
        <v>2460600000</v>
      </c>
      <c r="N1161" s="25">
        <v>24021</v>
      </c>
      <c r="O1161" s="25"/>
      <c r="P1161" s="25"/>
      <c r="Q1161" s="25"/>
      <c r="R1161" s="25"/>
      <c r="S1161" s="25" t="s">
        <v>12</v>
      </c>
      <c r="T1161" s="25">
        <v>208.27632099970799</v>
      </c>
      <c r="U1161" s="25">
        <v>365</v>
      </c>
      <c r="V1161" s="25">
        <v>0.57062005753344702</v>
      </c>
      <c r="W1161" s="25">
        <v>10472</v>
      </c>
      <c r="X1161" s="27">
        <v>27521</v>
      </c>
      <c r="Y1161" s="28">
        <f t="shared" si="36"/>
        <v>2.7233115468409692E-3</v>
      </c>
      <c r="AA1161" t="str">
        <f t="shared" si="37"/>
        <v>2460600000-24021-VOC</v>
      </c>
      <c r="AB1161" t="str">
        <f>IF(COUNTIF('NP-NRModel-MAR-WILDFIRES Modifi'!V:V, AA1161)=0, "Missing", "")</f>
        <v/>
      </c>
    </row>
    <row r="1162" spans="1:28" hidden="1" x14ac:dyDescent="0.3">
      <c r="A1162" s="24">
        <v>2460600000</v>
      </c>
      <c r="B1162" s="40">
        <v>24031</v>
      </c>
      <c r="C1162" s="25"/>
      <c r="D1162" s="25"/>
      <c r="E1162" s="25"/>
      <c r="F1162" s="25"/>
      <c r="G1162" s="25" t="s">
        <v>12</v>
      </c>
      <c r="H1162" s="25">
        <v>344.237888874519</v>
      </c>
      <c r="I1162" s="25">
        <v>153</v>
      </c>
      <c r="J1162" s="25">
        <v>2.2499208423171102</v>
      </c>
      <c r="K1162" s="25">
        <v>10472</v>
      </c>
      <c r="L1162" s="26">
        <v>27653</v>
      </c>
      <c r="M1162" s="24">
        <v>2460600000</v>
      </c>
      <c r="N1162" s="25">
        <v>24031</v>
      </c>
      <c r="O1162" s="25"/>
      <c r="P1162" s="25"/>
      <c r="Q1162" s="25"/>
      <c r="R1162" s="25"/>
      <c r="S1162" s="25" t="s">
        <v>12</v>
      </c>
      <c r="T1162" s="25">
        <v>826.17093329884005</v>
      </c>
      <c r="U1162" s="25">
        <v>365</v>
      </c>
      <c r="V1162" s="25">
        <v>2.2634820090379102</v>
      </c>
      <c r="W1162" s="25">
        <v>10472</v>
      </c>
      <c r="X1162" s="27">
        <v>27653</v>
      </c>
      <c r="Y1162" s="28">
        <f t="shared" si="36"/>
        <v>2.7233115468409679E-3</v>
      </c>
      <c r="AA1162" t="str">
        <f t="shared" si="37"/>
        <v>2460600000-24031-VOC</v>
      </c>
      <c r="AB1162" t="str">
        <f>IF(COUNTIF('NP-NRModel-MAR-WILDFIRES Modifi'!V:V, AA1162)=0, "Missing", "")</f>
        <v/>
      </c>
    </row>
    <row r="1163" spans="1:28" hidden="1" x14ac:dyDescent="0.3">
      <c r="A1163" s="24">
        <v>2460600000</v>
      </c>
      <c r="B1163" s="40">
        <v>24033</v>
      </c>
      <c r="C1163" s="25"/>
      <c r="D1163" s="25"/>
      <c r="E1163" s="25"/>
      <c r="F1163" s="25"/>
      <c r="G1163" s="25" t="s">
        <v>12</v>
      </c>
      <c r="H1163" s="25">
        <v>297.69745170791703</v>
      </c>
      <c r="I1163" s="25">
        <v>153</v>
      </c>
      <c r="J1163" s="25">
        <v>1.9457349784831099</v>
      </c>
      <c r="K1163" s="25">
        <v>10472</v>
      </c>
      <c r="L1163" s="26">
        <v>27682</v>
      </c>
      <c r="M1163" s="24">
        <v>2460600000</v>
      </c>
      <c r="N1163" s="25">
        <v>24033</v>
      </c>
      <c r="O1163" s="25"/>
      <c r="P1163" s="25"/>
      <c r="Q1163" s="25"/>
      <c r="R1163" s="25"/>
      <c r="S1163" s="25" t="s">
        <v>12</v>
      </c>
      <c r="T1163" s="25">
        <v>714.47388409899497</v>
      </c>
      <c r="U1163" s="25">
        <v>365</v>
      </c>
      <c r="V1163" s="25">
        <v>1.9574626961616299</v>
      </c>
      <c r="W1163" s="25">
        <v>10472</v>
      </c>
      <c r="X1163" s="27">
        <v>27682</v>
      </c>
      <c r="Y1163" s="28">
        <f t="shared" si="36"/>
        <v>2.72331154684097E-3</v>
      </c>
      <c r="AA1163" t="str">
        <f t="shared" si="37"/>
        <v>2460600000-24033-VOC</v>
      </c>
      <c r="AB1163" t="str">
        <f>IF(COUNTIF('NP-NRModel-MAR-WILDFIRES Modifi'!V:V, AA1163)=0, "Missing", "")</f>
        <v/>
      </c>
    </row>
    <row r="1164" spans="1:28" hidden="1" x14ac:dyDescent="0.3">
      <c r="A1164" s="24">
        <v>2460600000</v>
      </c>
      <c r="B1164" s="40">
        <v>51013</v>
      </c>
      <c r="C1164" s="25"/>
      <c r="D1164" s="25"/>
      <c r="E1164" s="25"/>
      <c r="F1164" s="25"/>
      <c r="G1164" s="25" t="s">
        <v>12</v>
      </c>
      <c r="H1164" s="25">
        <v>28.150547858293901</v>
      </c>
      <c r="I1164" s="25">
        <v>153</v>
      </c>
      <c r="J1164" s="25">
        <v>0.18399050887773799</v>
      </c>
      <c r="K1164" s="25">
        <v>10472</v>
      </c>
      <c r="L1164" s="26">
        <v>65251</v>
      </c>
      <c r="M1164" s="24">
        <v>2460600000</v>
      </c>
      <c r="N1164" s="25">
        <v>51013</v>
      </c>
      <c r="O1164" s="25"/>
      <c r="P1164" s="25"/>
      <c r="Q1164" s="25"/>
      <c r="R1164" s="25"/>
      <c r="S1164" s="25" t="s">
        <v>12</v>
      </c>
      <c r="T1164" s="25">
        <v>67.561314859905494</v>
      </c>
      <c r="U1164" s="25">
        <v>365</v>
      </c>
      <c r="V1164" s="25">
        <v>0.18509949276686399</v>
      </c>
      <c r="W1164" s="25">
        <v>10472</v>
      </c>
      <c r="X1164" s="27">
        <v>65251</v>
      </c>
      <c r="Y1164" s="28">
        <f t="shared" si="36"/>
        <v>2.7233115468409544E-3</v>
      </c>
      <c r="AA1164" t="str">
        <f t="shared" si="37"/>
        <v>2460600000-51013-VOC</v>
      </c>
      <c r="AB1164" t="str">
        <f>IF(COUNTIF('NP-NRModel-MAR-WILDFIRES Modifi'!V:V, AA1164)=0, "Missing", "")</f>
        <v/>
      </c>
    </row>
    <row r="1165" spans="1:28" hidden="1" x14ac:dyDescent="0.3">
      <c r="A1165" s="24">
        <v>2460600000</v>
      </c>
      <c r="B1165" s="40">
        <v>51059</v>
      </c>
      <c r="C1165" s="25"/>
      <c r="D1165" s="25"/>
      <c r="E1165" s="25"/>
      <c r="F1165" s="25"/>
      <c r="G1165" s="25" t="s">
        <v>12</v>
      </c>
      <c r="H1165" s="25">
        <v>135.691495791476</v>
      </c>
      <c r="I1165" s="25">
        <v>153</v>
      </c>
      <c r="J1165" s="25">
        <v>0.88687252151291796</v>
      </c>
      <c r="K1165" s="25">
        <v>10472</v>
      </c>
      <c r="L1165" s="26">
        <v>65760</v>
      </c>
      <c r="M1165" s="24">
        <v>2460600000</v>
      </c>
      <c r="N1165" s="25">
        <v>51059</v>
      </c>
      <c r="O1165" s="25"/>
      <c r="P1165" s="25"/>
      <c r="Q1165" s="25"/>
      <c r="R1165" s="25"/>
      <c r="S1165" s="25" t="s">
        <v>12</v>
      </c>
      <c r="T1165" s="25">
        <v>325.65958989954203</v>
      </c>
      <c r="U1165" s="25">
        <v>365</v>
      </c>
      <c r="V1165" s="25">
        <v>0.89221805451929503</v>
      </c>
      <c r="W1165" s="25">
        <v>10472</v>
      </c>
      <c r="X1165" s="27">
        <v>65760</v>
      </c>
      <c r="Y1165" s="28">
        <f t="shared" si="36"/>
        <v>2.7233115468409709E-3</v>
      </c>
      <c r="AA1165" t="str">
        <f t="shared" si="37"/>
        <v>2460600000-51059-VOC</v>
      </c>
      <c r="AB1165" t="str">
        <f>IF(COUNTIF('NP-NRModel-MAR-WILDFIRES Modifi'!V:V, AA1165)=0, "Missing", "")</f>
        <v/>
      </c>
    </row>
    <row r="1166" spans="1:28" hidden="1" x14ac:dyDescent="0.3">
      <c r="A1166" s="24">
        <v>2460600000</v>
      </c>
      <c r="B1166" s="40">
        <v>51107</v>
      </c>
      <c r="C1166" s="25"/>
      <c r="D1166" s="25"/>
      <c r="E1166" s="25"/>
      <c r="F1166" s="25"/>
      <c r="G1166" s="25" t="s">
        <v>12</v>
      </c>
      <c r="H1166" s="25">
        <v>49.656729458263698</v>
      </c>
      <c r="I1166" s="25">
        <v>153</v>
      </c>
      <c r="J1166" s="25">
        <v>0.32455378730891299</v>
      </c>
      <c r="K1166" s="25">
        <v>10472</v>
      </c>
      <c r="L1166" s="26">
        <v>66328</v>
      </c>
      <c r="M1166" s="24">
        <v>2460600000</v>
      </c>
      <c r="N1166" s="25">
        <v>51107</v>
      </c>
      <c r="O1166" s="25"/>
      <c r="P1166" s="25"/>
      <c r="Q1166" s="25"/>
      <c r="R1166" s="25"/>
      <c r="S1166" s="25" t="s">
        <v>12</v>
      </c>
      <c r="T1166" s="25">
        <v>119.176150699833</v>
      </c>
      <c r="U1166" s="25">
        <v>365</v>
      </c>
      <c r="V1166" s="25">
        <v>0.32651000191735202</v>
      </c>
      <c r="W1166" s="25">
        <v>10472</v>
      </c>
      <c r="X1166" s="27">
        <v>66328</v>
      </c>
      <c r="Y1166" s="28">
        <f t="shared" si="36"/>
        <v>2.7233115468409553E-3</v>
      </c>
      <c r="AA1166" t="str">
        <f t="shared" si="37"/>
        <v>2460600000-51107-VOC</v>
      </c>
      <c r="AB1166" t="str">
        <f>IF(COUNTIF('NP-NRModel-MAR-WILDFIRES Modifi'!V:V, AA1166)=0, "Missing", "")</f>
        <v/>
      </c>
    </row>
    <row r="1167" spans="1:28" hidden="1" x14ac:dyDescent="0.3">
      <c r="A1167" s="24">
        <v>2460600000</v>
      </c>
      <c r="B1167" s="40">
        <v>51153</v>
      </c>
      <c r="C1167" s="25"/>
      <c r="D1167" s="25"/>
      <c r="E1167" s="25"/>
      <c r="F1167" s="25"/>
      <c r="G1167" s="25" t="s">
        <v>12</v>
      </c>
      <c r="H1167" s="25">
        <v>56.881241833253597</v>
      </c>
      <c r="I1167" s="25">
        <v>153</v>
      </c>
      <c r="J1167" s="25">
        <v>0.371772822439566</v>
      </c>
      <c r="K1167" s="25">
        <v>10472</v>
      </c>
      <c r="L1167" s="26">
        <v>66803</v>
      </c>
      <c r="M1167" s="24">
        <v>2460600000</v>
      </c>
      <c r="N1167" s="25">
        <v>51153</v>
      </c>
      <c r="O1167" s="25"/>
      <c r="P1167" s="25"/>
      <c r="Q1167" s="25"/>
      <c r="R1167" s="25"/>
      <c r="S1167" s="25" t="s">
        <v>12</v>
      </c>
      <c r="T1167" s="25">
        <v>136.51498039980899</v>
      </c>
      <c r="U1167" s="25">
        <v>365</v>
      </c>
      <c r="V1167" s="25">
        <v>0.37401364493098299</v>
      </c>
      <c r="W1167" s="25">
        <v>10472</v>
      </c>
      <c r="X1167" s="27">
        <v>66803</v>
      </c>
      <c r="Y1167" s="28">
        <f t="shared" si="36"/>
        <v>2.7233115468409514E-3</v>
      </c>
      <c r="AA1167" t="str">
        <f t="shared" si="37"/>
        <v>2460600000-51153-VOC</v>
      </c>
      <c r="AB1167" t="str">
        <f>IF(COUNTIF('NP-NRModel-MAR-WILDFIRES Modifi'!V:V, AA1167)=0, "Missing", "")</f>
        <v/>
      </c>
    </row>
    <row r="1168" spans="1:28" hidden="1" x14ac:dyDescent="0.3">
      <c r="A1168" s="24">
        <v>2460600000</v>
      </c>
      <c r="B1168" s="40">
        <v>51510</v>
      </c>
      <c r="C1168" s="25"/>
      <c r="D1168" s="25"/>
      <c r="E1168" s="25"/>
      <c r="F1168" s="25"/>
      <c r="G1168" s="25" t="s">
        <v>12</v>
      </c>
      <c r="H1168" s="25">
        <v>18.810874245807</v>
      </c>
      <c r="I1168" s="25">
        <v>153</v>
      </c>
      <c r="J1168" s="25">
        <v>0.12294689049547</v>
      </c>
      <c r="K1168" s="25">
        <v>10472</v>
      </c>
      <c r="L1168" s="26">
        <v>67356</v>
      </c>
      <c r="M1168" s="24">
        <v>2460600000</v>
      </c>
      <c r="N1168" s="25">
        <v>51510</v>
      </c>
      <c r="O1168" s="25"/>
      <c r="P1168" s="25"/>
      <c r="Q1168" s="25"/>
      <c r="R1168" s="25"/>
      <c r="S1168" s="25" t="s">
        <v>12</v>
      </c>
      <c r="T1168" s="25">
        <v>45.146098189936602</v>
      </c>
      <c r="U1168" s="25">
        <v>365</v>
      </c>
      <c r="V1168" s="25">
        <v>0.12368794024640101</v>
      </c>
      <c r="W1168" s="25">
        <v>10472</v>
      </c>
      <c r="X1168" s="27">
        <v>67356</v>
      </c>
      <c r="Y1168" s="28">
        <f t="shared" si="36"/>
        <v>2.7233115468409575E-3</v>
      </c>
      <c r="AA1168" t="str">
        <f t="shared" si="37"/>
        <v>2460600000-51510-VOC</v>
      </c>
      <c r="AB1168" t="str">
        <f>IF(COUNTIF('NP-NRModel-MAR-WILDFIRES Modifi'!V:V, AA1168)=0, "Missing", "")</f>
        <v/>
      </c>
    </row>
    <row r="1169" spans="1:28" hidden="1" x14ac:dyDescent="0.3">
      <c r="A1169" s="24">
        <v>2460600000</v>
      </c>
      <c r="B1169" s="40">
        <v>51600</v>
      </c>
      <c r="C1169" s="25"/>
      <c r="D1169" s="25"/>
      <c r="E1169" s="25"/>
      <c r="F1169" s="25"/>
      <c r="G1169" s="25" t="s">
        <v>12</v>
      </c>
      <c r="H1169" s="25">
        <v>2.8482842449960102</v>
      </c>
      <c r="I1169" s="25">
        <v>153</v>
      </c>
      <c r="J1169" s="25">
        <v>1.8616236895398802E-2</v>
      </c>
      <c r="K1169" s="25">
        <v>10472</v>
      </c>
      <c r="L1169" s="26">
        <v>67557</v>
      </c>
      <c r="M1169" s="24">
        <v>2460600000</v>
      </c>
      <c r="N1169" s="25">
        <v>51600</v>
      </c>
      <c r="O1169" s="25"/>
      <c r="P1169" s="25"/>
      <c r="Q1169" s="25"/>
      <c r="R1169" s="25"/>
      <c r="S1169" s="25" t="s">
        <v>12</v>
      </c>
      <c r="T1169" s="25">
        <v>6.8358821879904399</v>
      </c>
      <c r="U1169" s="25">
        <v>365</v>
      </c>
      <c r="V1169" s="25">
        <v>1.87284443506587E-2</v>
      </c>
      <c r="W1169" s="25">
        <v>10472</v>
      </c>
      <c r="X1169" s="27">
        <v>67557</v>
      </c>
      <c r="Y1169" s="28">
        <f t="shared" si="36"/>
        <v>2.7233115468409588E-3</v>
      </c>
      <c r="AA1169" t="str">
        <f t="shared" si="37"/>
        <v>2460600000-51600-VOC</v>
      </c>
      <c r="AB1169" t="str">
        <f>IF(COUNTIF('NP-NRModel-MAR-WILDFIRES Modifi'!V:V, AA1169)=0, "Missing", "")</f>
        <v/>
      </c>
    </row>
    <row r="1170" spans="1:28" hidden="1" x14ac:dyDescent="0.3">
      <c r="A1170" s="24">
        <v>2460600000</v>
      </c>
      <c r="B1170" s="40">
        <v>51610</v>
      </c>
      <c r="C1170" s="25"/>
      <c r="D1170" s="25"/>
      <c r="E1170" s="25"/>
      <c r="F1170" s="25"/>
      <c r="G1170" s="25" t="s">
        <v>12</v>
      </c>
      <c r="H1170" s="25">
        <v>1.72907122291424</v>
      </c>
      <c r="I1170" s="25">
        <v>153</v>
      </c>
      <c r="J1170" s="25">
        <v>1.1301119104014601E-2</v>
      </c>
      <c r="K1170" s="25">
        <v>10472</v>
      </c>
      <c r="L1170" s="26">
        <v>67578</v>
      </c>
      <c r="M1170" s="24">
        <v>2460600000</v>
      </c>
      <c r="N1170" s="25">
        <v>51610</v>
      </c>
      <c r="O1170" s="25"/>
      <c r="P1170" s="25"/>
      <c r="Q1170" s="25"/>
      <c r="R1170" s="25"/>
      <c r="S1170" s="25" t="s">
        <v>12</v>
      </c>
      <c r="T1170" s="25">
        <v>4.14977093499418</v>
      </c>
      <c r="U1170" s="25">
        <v>365</v>
      </c>
      <c r="V1170" s="25">
        <v>1.1369235438340199E-2</v>
      </c>
      <c r="W1170" s="25">
        <v>10472</v>
      </c>
      <c r="X1170" s="27">
        <v>67578</v>
      </c>
      <c r="Y1170" s="28">
        <f t="shared" si="36"/>
        <v>2.7233115468409462E-3</v>
      </c>
      <c r="AA1170" t="str">
        <f t="shared" si="37"/>
        <v>2460600000-51610-VOC</v>
      </c>
      <c r="AB1170" t="str">
        <f>IF(COUNTIF('NP-NRModel-MAR-WILDFIRES Modifi'!V:V, AA1170)=0, "Missing", "")</f>
        <v/>
      </c>
    </row>
    <row r="1171" spans="1:28" hidden="1" x14ac:dyDescent="0.3">
      <c r="A1171" s="24">
        <v>2460600000</v>
      </c>
      <c r="B1171" s="40">
        <v>51683</v>
      </c>
      <c r="C1171" s="25"/>
      <c r="D1171" s="25"/>
      <c r="E1171" s="25"/>
      <c r="F1171" s="25"/>
      <c r="G1171" s="25" t="s">
        <v>12</v>
      </c>
      <c r="H1171" s="25">
        <v>5.0454258166595896</v>
      </c>
      <c r="I1171" s="25">
        <v>153</v>
      </c>
      <c r="J1171" s="25">
        <v>3.2976639324572503E-2</v>
      </c>
      <c r="K1171" s="25">
        <v>10472</v>
      </c>
      <c r="L1171" s="26">
        <v>67783</v>
      </c>
      <c r="M1171" s="24">
        <v>2460600000</v>
      </c>
      <c r="N1171" s="25">
        <v>51683</v>
      </c>
      <c r="O1171" s="25"/>
      <c r="P1171" s="25"/>
      <c r="Q1171" s="25"/>
      <c r="R1171" s="25"/>
      <c r="S1171" s="25" t="s">
        <v>12</v>
      </c>
      <c r="T1171" s="25">
        <v>12.109021959983099</v>
      </c>
      <c r="U1171" s="25">
        <v>365</v>
      </c>
      <c r="V1171" s="25">
        <v>3.3175402630090702E-2</v>
      </c>
      <c r="W1171" s="25">
        <v>10472</v>
      </c>
      <c r="X1171" s="27">
        <v>67783</v>
      </c>
      <c r="Y1171" s="28">
        <f t="shared" si="36"/>
        <v>2.7233115468409414E-3</v>
      </c>
      <c r="AA1171" t="str">
        <f t="shared" si="37"/>
        <v>2460600000-51683-VOC</v>
      </c>
      <c r="AB1171" t="str">
        <f>IF(COUNTIF('NP-NRModel-MAR-WILDFIRES Modifi'!V:V, AA1171)=0, "Missing", "")</f>
        <v/>
      </c>
    </row>
    <row r="1172" spans="1:28" hidden="1" x14ac:dyDescent="0.3">
      <c r="A1172" s="24">
        <v>2460600000</v>
      </c>
      <c r="B1172" s="40">
        <v>51685</v>
      </c>
      <c r="C1172" s="25"/>
      <c r="D1172" s="25"/>
      <c r="E1172" s="25"/>
      <c r="F1172" s="25"/>
      <c r="G1172" s="25" t="s">
        <v>12</v>
      </c>
      <c r="H1172" s="25">
        <v>2.0311689854138102</v>
      </c>
      <c r="I1172" s="25">
        <v>153</v>
      </c>
      <c r="J1172" s="25">
        <v>1.32756142837504E-2</v>
      </c>
      <c r="K1172" s="25">
        <v>10472</v>
      </c>
      <c r="L1172" s="26">
        <v>67805</v>
      </c>
      <c r="M1172" s="24">
        <v>2460600000</v>
      </c>
      <c r="N1172" s="25">
        <v>51685</v>
      </c>
      <c r="O1172" s="25"/>
      <c r="P1172" s="25"/>
      <c r="Q1172" s="25"/>
      <c r="R1172" s="25"/>
      <c r="S1172" s="25" t="s">
        <v>12</v>
      </c>
      <c r="T1172" s="25">
        <v>4.8748055649931903</v>
      </c>
      <c r="U1172" s="25">
        <v>365</v>
      </c>
      <c r="V1172" s="25">
        <v>1.33556316849128E-2</v>
      </c>
      <c r="W1172" s="25">
        <v>10472</v>
      </c>
      <c r="X1172" s="27">
        <v>67805</v>
      </c>
      <c r="Y1172" s="28">
        <f t="shared" si="36"/>
        <v>2.7233115468409345E-3</v>
      </c>
      <c r="AA1172" t="str">
        <f t="shared" si="37"/>
        <v>2460600000-51685-VOC</v>
      </c>
      <c r="AB1172" t="str">
        <f>IF(COUNTIF('NP-NRModel-MAR-WILDFIRES Modifi'!V:V, AA1172)=0, "Missing", "")</f>
        <v/>
      </c>
    </row>
    <row r="1173" spans="1:28" hidden="1" x14ac:dyDescent="0.3">
      <c r="A1173" s="24">
        <v>2460800000</v>
      </c>
      <c r="B1173" s="40">
        <v>11001</v>
      </c>
      <c r="C1173" s="25"/>
      <c r="D1173" s="25"/>
      <c r="E1173" s="25"/>
      <c r="F1173" s="25"/>
      <c r="G1173" s="25" t="s">
        <v>12</v>
      </c>
      <c r="H1173" s="25">
        <v>14.4650273874796</v>
      </c>
      <c r="I1173" s="25">
        <v>153</v>
      </c>
      <c r="J1173" s="25">
        <v>9.4542662663265997E-2</v>
      </c>
      <c r="K1173" s="25">
        <v>10472</v>
      </c>
      <c r="L1173" s="26">
        <v>7356</v>
      </c>
      <c r="M1173" s="24">
        <v>2460800000</v>
      </c>
      <c r="N1173" s="25">
        <v>11001</v>
      </c>
      <c r="O1173" s="25"/>
      <c r="P1173" s="25"/>
      <c r="Q1173" s="25"/>
      <c r="R1173" s="25"/>
      <c r="S1173" s="25" t="s">
        <v>12</v>
      </c>
      <c r="T1173" s="25">
        <v>34.716065729951197</v>
      </c>
      <c r="U1173" s="25">
        <v>365</v>
      </c>
      <c r="V1173" s="25">
        <v>9.5112508849181501E-2</v>
      </c>
      <c r="W1173" s="25">
        <v>10472</v>
      </c>
      <c r="X1173" s="27">
        <v>7356</v>
      </c>
      <c r="Y1173" s="28">
        <f t="shared" si="36"/>
        <v>2.7233115468409648E-3</v>
      </c>
      <c r="AA1173" t="str">
        <f t="shared" si="37"/>
        <v>2460800000-11001-VOC</v>
      </c>
      <c r="AB1173" t="str">
        <f>IF(COUNTIF('NP-NRModel-MAR-WILDFIRES Modifi'!V:V, AA1173)=0, "Missing", "")</f>
        <v/>
      </c>
    </row>
    <row r="1174" spans="1:28" hidden="1" x14ac:dyDescent="0.3">
      <c r="A1174" s="24">
        <v>2460800000</v>
      </c>
      <c r="B1174" s="40">
        <v>24009</v>
      </c>
      <c r="C1174" s="25"/>
      <c r="D1174" s="25"/>
      <c r="E1174" s="25"/>
      <c r="F1174" s="25"/>
      <c r="G1174" s="25" t="s">
        <v>12</v>
      </c>
      <c r="H1174" s="25">
        <v>1.8886908108306899</v>
      </c>
      <c r="I1174" s="25">
        <v>153</v>
      </c>
      <c r="J1174" s="25">
        <v>1.2344384384514301E-2</v>
      </c>
      <c r="K1174" s="25">
        <v>10472</v>
      </c>
      <c r="L1174" s="26">
        <v>27371</v>
      </c>
      <c r="M1174" s="24">
        <v>2460800000</v>
      </c>
      <c r="N1174" s="25">
        <v>24009</v>
      </c>
      <c r="O1174" s="25"/>
      <c r="P1174" s="25"/>
      <c r="Q1174" s="25"/>
      <c r="R1174" s="25"/>
      <c r="S1174" s="25" t="s">
        <v>12</v>
      </c>
      <c r="T1174" s="25">
        <v>4.5328579459936797</v>
      </c>
      <c r="U1174" s="25">
        <v>365</v>
      </c>
      <c r="V1174" s="25">
        <v>1.24187888931333E-2</v>
      </c>
      <c r="W1174" s="25">
        <v>10472</v>
      </c>
      <c r="X1174" s="27">
        <v>27371</v>
      </c>
      <c r="Y1174" s="28">
        <f t="shared" si="36"/>
        <v>2.7233115468409414E-3</v>
      </c>
      <c r="AA1174" t="str">
        <f t="shared" si="37"/>
        <v>2460800000-24009-VOC</v>
      </c>
      <c r="AB1174" t="str">
        <f>IF(COUNTIF('NP-NRModel-MAR-WILDFIRES Modifi'!V:V, AA1174)=0, "Missing", "")</f>
        <v/>
      </c>
    </row>
    <row r="1175" spans="1:28" hidden="1" x14ac:dyDescent="0.3">
      <c r="A1175" s="24">
        <v>2460800000</v>
      </c>
      <c r="B1175" s="40">
        <v>24017</v>
      </c>
      <c r="C1175" s="25"/>
      <c r="D1175" s="25"/>
      <c r="E1175" s="25"/>
      <c r="F1175" s="25"/>
      <c r="G1175" s="25" t="s">
        <v>12</v>
      </c>
      <c r="H1175" s="25">
        <v>3.3368656758286699</v>
      </c>
      <c r="I1175" s="25">
        <v>153</v>
      </c>
      <c r="J1175" s="25">
        <v>2.18095795805795E-2</v>
      </c>
      <c r="K1175" s="25">
        <v>10472</v>
      </c>
      <c r="L1175" s="26">
        <v>27473</v>
      </c>
      <c r="M1175" s="24">
        <v>2460800000</v>
      </c>
      <c r="N1175" s="25">
        <v>24017</v>
      </c>
      <c r="O1175" s="25"/>
      <c r="P1175" s="25"/>
      <c r="Q1175" s="25"/>
      <c r="R1175" s="25"/>
      <c r="S1175" s="25" t="s">
        <v>12</v>
      </c>
      <c r="T1175" s="25">
        <v>8.0084776219887708</v>
      </c>
      <c r="U1175" s="25">
        <v>365</v>
      </c>
      <c r="V1175" s="25">
        <v>2.1941034580791101E-2</v>
      </c>
      <c r="W1175" s="25">
        <v>10472</v>
      </c>
      <c r="X1175" s="27">
        <v>27473</v>
      </c>
      <c r="Y1175" s="28">
        <f t="shared" si="36"/>
        <v>2.7233115468409661E-3</v>
      </c>
      <c r="AA1175" t="str">
        <f t="shared" si="37"/>
        <v>2460800000-24017-VOC</v>
      </c>
      <c r="AB1175" t="str">
        <f>IF(COUNTIF('NP-NRModel-MAR-WILDFIRES Modifi'!V:V, AA1175)=0, "Missing", "")</f>
        <v/>
      </c>
    </row>
    <row r="1176" spans="1:28" hidden="1" x14ac:dyDescent="0.3">
      <c r="A1176" s="24">
        <v>2460800000</v>
      </c>
      <c r="B1176" s="40">
        <v>24021</v>
      </c>
      <c r="C1176" s="25"/>
      <c r="D1176" s="25"/>
      <c r="E1176" s="25"/>
      <c r="F1176" s="25"/>
      <c r="G1176" s="25" t="s">
        <v>12</v>
      </c>
      <c r="H1176" s="25">
        <v>5.3808572291591403</v>
      </c>
      <c r="I1176" s="25">
        <v>153</v>
      </c>
      <c r="J1176" s="25">
        <v>3.5169001497772197E-2</v>
      </c>
      <c r="K1176" s="25">
        <v>10472</v>
      </c>
      <c r="L1176" s="26">
        <v>27522</v>
      </c>
      <c r="M1176" s="24">
        <v>2460800000</v>
      </c>
      <c r="N1176" s="25">
        <v>24021</v>
      </c>
      <c r="O1176" s="25"/>
      <c r="P1176" s="25"/>
      <c r="Q1176" s="25"/>
      <c r="R1176" s="25"/>
      <c r="S1176" s="25" t="s">
        <v>12</v>
      </c>
      <c r="T1176" s="25">
        <v>12.914057349982</v>
      </c>
      <c r="U1176" s="25">
        <v>365</v>
      </c>
      <c r="V1176" s="25">
        <v>3.5380979041046499E-2</v>
      </c>
      <c r="W1176" s="25">
        <v>10472</v>
      </c>
      <c r="X1176" s="27">
        <v>27522</v>
      </c>
      <c r="Y1176" s="28">
        <f t="shared" si="36"/>
        <v>2.7233115468409479E-3</v>
      </c>
      <c r="AA1176" t="str">
        <f t="shared" si="37"/>
        <v>2460800000-24021-VOC</v>
      </c>
      <c r="AB1176" t="str">
        <f>IF(COUNTIF('NP-NRModel-MAR-WILDFIRES Modifi'!V:V, AA1176)=0, "Missing", "")</f>
        <v/>
      </c>
    </row>
    <row r="1177" spans="1:28" hidden="1" x14ac:dyDescent="0.3">
      <c r="A1177" s="24">
        <v>2460800000</v>
      </c>
      <c r="B1177" s="40">
        <v>24031</v>
      </c>
      <c r="C1177" s="25"/>
      <c r="D1177" s="25"/>
      <c r="E1177" s="25"/>
      <c r="F1177" s="25"/>
      <c r="G1177" s="25" t="s">
        <v>12</v>
      </c>
      <c r="H1177" s="25">
        <v>21.3442841458034</v>
      </c>
      <c r="I1177" s="25">
        <v>153</v>
      </c>
      <c r="J1177" s="25">
        <v>0.13950512513596999</v>
      </c>
      <c r="K1177" s="25">
        <v>10472</v>
      </c>
      <c r="L1177" s="26">
        <v>27654</v>
      </c>
      <c r="M1177" s="24">
        <v>2460800000</v>
      </c>
      <c r="N1177" s="25">
        <v>24031</v>
      </c>
      <c r="O1177" s="25"/>
      <c r="P1177" s="25"/>
      <c r="Q1177" s="25"/>
      <c r="R1177" s="25"/>
      <c r="S1177" s="25" t="s">
        <v>12</v>
      </c>
      <c r="T1177" s="25">
        <v>51.226281949928598</v>
      </c>
      <c r="U1177" s="25">
        <v>365</v>
      </c>
      <c r="V1177" s="25">
        <v>0.140345977945009</v>
      </c>
      <c r="W1177" s="25">
        <v>10472</v>
      </c>
      <c r="X1177" s="27">
        <v>27654</v>
      </c>
      <c r="Y1177" s="28">
        <f t="shared" si="36"/>
        <v>2.7233115468409366E-3</v>
      </c>
      <c r="AA1177" t="str">
        <f t="shared" si="37"/>
        <v>2460800000-24031-VOC</v>
      </c>
      <c r="AB1177" t="str">
        <f>IF(COUNTIF('NP-NRModel-MAR-WILDFIRES Modifi'!V:V, AA1177)=0, "Missing", "")</f>
        <v/>
      </c>
    </row>
    <row r="1178" spans="1:28" hidden="1" x14ac:dyDescent="0.3">
      <c r="A1178" s="24">
        <v>2460800000</v>
      </c>
      <c r="B1178" s="40">
        <v>24033</v>
      </c>
      <c r="C1178" s="25"/>
      <c r="D1178" s="25"/>
      <c r="E1178" s="25"/>
      <c r="F1178" s="25"/>
      <c r="G1178" s="25" t="s">
        <v>12</v>
      </c>
      <c r="H1178" s="25">
        <v>18.458567837474099</v>
      </c>
      <c r="I1178" s="25">
        <v>153</v>
      </c>
      <c r="J1178" s="25">
        <v>0.12064423423185699</v>
      </c>
      <c r="K1178" s="25">
        <v>10472</v>
      </c>
      <c r="L1178" s="26">
        <v>27683</v>
      </c>
      <c r="M1178" s="24">
        <v>2460800000</v>
      </c>
      <c r="N1178" s="25">
        <v>24033</v>
      </c>
      <c r="O1178" s="25"/>
      <c r="P1178" s="25"/>
      <c r="Q1178" s="25"/>
      <c r="R1178" s="25"/>
      <c r="S1178" s="25" t="s">
        <v>12</v>
      </c>
      <c r="T1178" s="25">
        <v>44.300562809937901</v>
      </c>
      <c r="U1178" s="25">
        <v>365</v>
      </c>
      <c r="V1178" s="25">
        <v>0.121371404958733</v>
      </c>
      <c r="W1178" s="25">
        <v>10472</v>
      </c>
      <c r="X1178" s="27">
        <v>27683</v>
      </c>
      <c r="Y1178" s="28">
        <f t="shared" si="36"/>
        <v>2.7233115468409579E-3</v>
      </c>
      <c r="AA1178" t="str">
        <f t="shared" si="37"/>
        <v>2460800000-24033-VOC</v>
      </c>
      <c r="AB1178" t="str">
        <f>IF(COUNTIF('NP-NRModel-MAR-WILDFIRES Modifi'!V:V, AA1178)=0, "Missing", "")</f>
        <v/>
      </c>
    </row>
    <row r="1179" spans="1:28" hidden="1" x14ac:dyDescent="0.3">
      <c r="A1179" s="24">
        <v>2460800000</v>
      </c>
      <c r="B1179" s="40">
        <v>51013</v>
      </c>
      <c r="C1179" s="25"/>
      <c r="D1179" s="25"/>
      <c r="E1179" s="25"/>
      <c r="F1179" s="25"/>
      <c r="G1179" s="25" t="s">
        <v>12</v>
      </c>
      <c r="H1179" s="25">
        <v>90.6184301248731</v>
      </c>
      <c r="I1179" s="25">
        <v>153</v>
      </c>
      <c r="J1179" s="25">
        <v>0.592277321077602</v>
      </c>
      <c r="K1179" s="25">
        <v>10472</v>
      </c>
      <c r="L1179" s="26">
        <v>65252</v>
      </c>
      <c r="M1179" s="24">
        <v>2460800000</v>
      </c>
      <c r="N1179" s="25">
        <v>51013</v>
      </c>
      <c r="O1179" s="25"/>
      <c r="P1179" s="25"/>
      <c r="Q1179" s="25"/>
      <c r="R1179" s="25"/>
      <c r="S1179" s="25" t="s">
        <v>12</v>
      </c>
      <c r="T1179" s="25">
        <v>217.48423229969501</v>
      </c>
      <c r="U1179" s="25">
        <v>365</v>
      </c>
      <c r="V1179" s="25">
        <v>0.59584721177998701</v>
      </c>
      <c r="W1179" s="25">
        <v>10472</v>
      </c>
      <c r="X1179" s="27">
        <v>65252</v>
      </c>
      <c r="Y1179" s="28">
        <f t="shared" si="36"/>
        <v>2.7233115468409644E-3</v>
      </c>
      <c r="AA1179" t="str">
        <f t="shared" si="37"/>
        <v>2460800000-51013-VOC</v>
      </c>
      <c r="AB1179" t="str">
        <f>IF(COUNTIF('NP-NRModel-MAR-WILDFIRES Modifi'!V:V, AA1179)=0, "Missing", "")</f>
        <v/>
      </c>
    </row>
    <row r="1180" spans="1:28" hidden="1" x14ac:dyDescent="0.3">
      <c r="A1180" s="24">
        <v>2460800000</v>
      </c>
      <c r="B1180" s="40">
        <v>51059</v>
      </c>
      <c r="C1180" s="25"/>
      <c r="D1180" s="25"/>
      <c r="E1180" s="25"/>
      <c r="F1180" s="25"/>
      <c r="G1180" s="25" t="s">
        <v>12</v>
      </c>
      <c r="H1180" s="25">
        <v>436.79972666605499</v>
      </c>
      <c r="I1180" s="25">
        <v>153</v>
      </c>
      <c r="J1180" s="25">
        <v>2.8549001742879399</v>
      </c>
      <c r="K1180" s="25">
        <v>10472</v>
      </c>
      <c r="L1180" s="26">
        <v>65761</v>
      </c>
      <c r="M1180" s="24">
        <v>2460800000</v>
      </c>
      <c r="N1180" s="25">
        <v>51059</v>
      </c>
      <c r="O1180" s="25"/>
      <c r="P1180" s="25"/>
      <c r="Q1180" s="25"/>
      <c r="R1180" s="25"/>
      <c r="S1180" s="25" t="s">
        <v>12</v>
      </c>
      <c r="T1180" s="25">
        <v>1048.31934399853</v>
      </c>
      <c r="U1180" s="25">
        <v>365</v>
      </c>
      <c r="V1180" s="25">
        <v>2.8721077917768101</v>
      </c>
      <c r="W1180" s="25">
        <v>10472</v>
      </c>
      <c r="X1180" s="27">
        <v>65761</v>
      </c>
      <c r="Y1180" s="28">
        <f t="shared" si="36"/>
        <v>2.7233115468409627E-3</v>
      </c>
      <c r="AA1180" t="str">
        <f t="shared" si="37"/>
        <v>2460800000-51059-VOC</v>
      </c>
      <c r="AB1180" t="str">
        <f>IF(COUNTIF('NP-NRModel-MAR-WILDFIRES Modifi'!V:V, AA1180)=0, "Missing", "")</f>
        <v/>
      </c>
    </row>
    <row r="1181" spans="1:28" hidden="1" x14ac:dyDescent="0.3">
      <c r="A1181" s="24">
        <v>2460800000</v>
      </c>
      <c r="B1181" s="40">
        <v>51107</v>
      </c>
      <c r="C1181" s="25"/>
      <c r="D1181" s="25"/>
      <c r="E1181" s="25"/>
      <c r="F1181" s="25"/>
      <c r="G1181" s="25" t="s">
        <v>12</v>
      </c>
      <c r="H1181" s="25">
        <v>159.84815516644201</v>
      </c>
      <c r="I1181" s="25">
        <v>153</v>
      </c>
      <c r="J1181" s="25">
        <v>1.0447591840943899</v>
      </c>
      <c r="K1181" s="25">
        <v>10472</v>
      </c>
      <c r="L1181" s="26">
        <v>66329</v>
      </c>
      <c r="M1181" s="24">
        <v>2460800000</v>
      </c>
      <c r="N1181" s="25">
        <v>51107</v>
      </c>
      <c r="O1181" s="25"/>
      <c r="P1181" s="25"/>
      <c r="Q1181" s="25"/>
      <c r="R1181" s="25"/>
      <c r="S1181" s="25" t="s">
        <v>12</v>
      </c>
      <c r="T1181" s="25">
        <v>383.63557239946402</v>
      </c>
      <c r="U1181" s="25">
        <v>365</v>
      </c>
      <c r="V1181" s="25">
        <v>1.0510563627382501</v>
      </c>
      <c r="W1181" s="25">
        <v>10472</v>
      </c>
      <c r="X1181" s="27">
        <v>66329</v>
      </c>
      <c r="Y1181" s="28">
        <f t="shared" si="36"/>
        <v>2.7233115468409301E-3</v>
      </c>
      <c r="AA1181" t="str">
        <f t="shared" si="37"/>
        <v>2460800000-51107-VOC</v>
      </c>
      <c r="AB1181" t="str">
        <f>IF(COUNTIF('NP-NRModel-MAR-WILDFIRES Modifi'!V:V, AA1181)=0, "Missing", "")</f>
        <v/>
      </c>
    </row>
    <row r="1182" spans="1:28" hidden="1" x14ac:dyDescent="0.3">
      <c r="A1182" s="24">
        <v>2460800000</v>
      </c>
      <c r="B1182" s="40">
        <v>51153</v>
      </c>
      <c r="C1182" s="25"/>
      <c r="D1182" s="25"/>
      <c r="E1182" s="25"/>
      <c r="F1182" s="25"/>
      <c r="G1182" s="25" t="s">
        <v>12</v>
      </c>
      <c r="H1182" s="25">
        <v>183.104355249744</v>
      </c>
      <c r="I1182" s="25">
        <v>153</v>
      </c>
      <c r="J1182" s="25">
        <v>1.1967604918283901</v>
      </c>
      <c r="K1182" s="25">
        <v>10472</v>
      </c>
      <c r="L1182" s="26">
        <v>66804</v>
      </c>
      <c r="M1182" s="24">
        <v>2460800000</v>
      </c>
      <c r="N1182" s="25">
        <v>51153</v>
      </c>
      <c r="O1182" s="25"/>
      <c r="P1182" s="25"/>
      <c r="Q1182" s="25"/>
      <c r="R1182" s="25"/>
      <c r="S1182" s="25" t="s">
        <v>12</v>
      </c>
      <c r="T1182" s="25">
        <v>439.45045259938303</v>
      </c>
      <c r="U1182" s="25">
        <v>365</v>
      </c>
      <c r="V1182" s="25">
        <v>1.20397384273803</v>
      </c>
      <c r="W1182" s="25">
        <v>10472</v>
      </c>
      <c r="X1182" s="27">
        <v>66804</v>
      </c>
      <c r="Y1182" s="28">
        <f t="shared" si="36"/>
        <v>2.7233115468409696E-3</v>
      </c>
      <c r="AA1182" t="str">
        <f t="shared" si="37"/>
        <v>2460800000-51153-VOC</v>
      </c>
      <c r="AB1182" t="str">
        <f>IF(COUNTIF('NP-NRModel-MAR-WILDFIRES Modifi'!V:V, AA1182)=0, "Missing", "")</f>
        <v/>
      </c>
    </row>
    <row r="1183" spans="1:28" hidden="1" x14ac:dyDescent="0.3">
      <c r="A1183" s="24">
        <v>2460800000</v>
      </c>
      <c r="B1183" s="40">
        <v>51510</v>
      </c>
      <c r="C1183" s="25"/>
      <c r="D1183" s="25"/>
      <c r="E1183" s="25"/>
      <c r="F1183" s="25"/>
      <c r="G1183" s="25" t="s">
        <v>12</v>
      </c>
      <c r="H1183" s="25">
        <v>60.553440041581702</v>
      </c>
      <c r="I1183" s="25">
        <v>153</v>
      </c>
      <c r="J1183" s="25">
        <v>0.39577411791883399</v>
      </c>
      <c r="K1183" s="25">
        <v>10472</v>
      </c>
      <c r="L1183" s="26">
        <v>67357</v>
      </c>
      <c r="M1183" s="24">
        <v>2460800000</v>
      </c>
      <c r="N1183" s="25">
        <v>51510</v>
      </c>
      <c r="O1183" s="25"/>
      <c r="P1183" s="25"/>
      <c r="Q1183" s="25"/>
      <c r="R1183" s="25"/>
      <c r="S1183" s="25" t="s">
        <v>12</v>
      </c>
      <c r="T1183" s="25">
        <v>145.32825609979699</v>
      </c>
      <c r="U1183" s="25">
        <v>365</v>
      </c>
      <c r="V1183" s="25">
        <v>0.39815960575286902</v>
      </c>
      <c r="W1183" s="25">
        <v>10472</v>
      </c>
      <c r="X1183" s="27">
        <v>67357</v>
      </c>
      <c r="Y1183" s="28">
        <f t="shared" si="36"/>
        <v>2.7233115468409371E-3</v>
      </c>
      <c r="AA1183" t="str">
        <f t="shared" si="37"/>
        <v>2460800000-51510-VOC</v>
      </c>
      <c r="AB1183" t="str">
        <f>IF(COUNTIF('NP-NRModel-MAR-WILDFIRES Modifi'!V:V, AA1183)=0, "Missing", "")</f>
        <v/>
      </c>
    </row>
    <row r="1184" spans="1:28" hidden="1" x14ac:dyDescent="0.3">
      <c r="A1184" s="24">
        <v>2460800000</v>
      </c>
      <c r="B1184" s="40">
        <v>51600</v>
      </c>
      <c r="C1184" s="25"/>
      <c r="D1184" s="25"/>
      <c r="E1184" s="25"/>
      <c r="F1184" s="25"/>
      <c r="G1184" s="25" t="s">
        <v>12</v>
      </c>
      <c r="H1184" s="25">
        <v>9.1688113958204998</v>
      </c>
      <c r="I1184" s="25">
        <v>153</v>
      </c>
      <c r="J1184" s="25">
        <v>5.9926871868107801E-2</v>
      </c>
      <c r="K1184" s="25">
        <v>10472</v>
      </c>
      <c r="L1184" s="26">
        <v>67558</v>
      </c>
      <c r="M1184" s="24">
        <v>2460800000</v>
      </c>
      <c r="N1184" s="25">
        <v>51600</v>
      </c>
      <c r="O1184" s="25"/>
      <c r="P1184" s="25"/>
      <c r="Q1184" s="25"/>
      <c r="R1184" s="25"/>
      <c r="S1184" s="25" t="s">
        <v>12</v>
      </c>
      <c r="T1184" s="25">
        <v>22.0051473499691</v>
      </c>
      <c r="U1184" s="25">
        <v>365</v>
      </c>
      <c r="V1184" s="25">
        <v>6.0288074931422297E-2</v>
      </c>
      <c r="W1184" s="25">
        <v>10472</v>
      </c>
      <c r="X1184" s="27">
        <v>67558</v>
      </c>
      <c r="Y1184" s="28">
        <f t="shared" si="36"/>
        <v>2.7233115468409692E-3</v>
      </c>
      <c r="AA1184" t="str">
        <f t="shared" si="37"/>
        <v>2460800000-51600-VOC</v>
      </c>
      <c r="AB1184" t="str">
        <f>IF(COUNTIF('NP-NRModel-MAR-WILDFIRES Modifi'!V:V, AA1184)=0, "Missing", "")</f>
        <v/>
      </c>
    </row>
    <row r="1185" spans="1:28" hidden="1" x14ac:dyDescent="0.3">
      <c r="A1185" s="24">
        <v>2460800000</v>
      </c>
      <c r="B1185" s="40">
        <v>51610</v>
      </c>
      <c r="C1185" s="25"/>
      <c r="D1185" s="25"/>
      <c r="E1185" s="25"/>
      <c r="F1185" s="25"/>
      <c r="G1185" s="25" t="s">
        <v>12</v>
      </c>
      <c r="H1185" s="25">
        <v>5.5659934499922104</v>
      </c>
      <c r="I1185" s="25">
        <v>153</v>
      </c>
      <c r="J1185" s="25">
        <v>3.63790421568118E-2</v>
      </c>
      <c r="K1185" s="25">
        <v>10472</v>
      </c>
      <c r="L1185" s="26">
        <v>67579</v>
      </c>
      <c r="M1185" s="24">
        <v>2460800000</v>
      </c>
      <c r="N1185" s="25">
        <v>51610</v>
      </c>
      <c r="O1185" s="25"/>
      <c r="P1185" s="25"/>
      <c r="Q1185" s="25"/>
      <c r="R1185" s="25"/>
      <c r="S1185" s="25" t="s">
        <v>12</v>
      </c>
      <c r="T1185" s="25">
        <v>13.3583842799812</v>
      </c>
      <c r="U1185" s="25">
        <v>365</v>
      </c>
      <c r="V1185" s="25">
        <v>3.6598313095838997E-2</v>
      </c>
      <c r="W1185" s="25">
        <v>10472</v>
      </c>
      <c r="X1185" s="27">
        <v>67579</v>
      </c>
      <c r="Y1185" s="28">
        <f t="shared" si="36"/>
        <v>2.7233115468409774E-3</v>
      </c>
      <c r="AA1185" t="str">
        <f t="shared" si="37"/>
        <v>2460800000-51610-VOC</v>
      </c>
      <c r="AB1185" t="str">
        <f>IF(COUNTIF('NP-NRModel-MAR-WILDFIRES Modifi'!V:V, AA1185)=0, "Missing", "")</f>
        <v/>
      </c>
    </row>
    <row r="1186" spans="1:28" hidden="1" x14ac:dyDescent="0.3">
      <c r="A1186" s="24">
        <v>2460800000</v>
      </c>
      <c r="B1186" s="40">
        <v>51683</v>
      </c>
      <c r="C1186" s="25"/>
      <c r="D1186" s="25"/>
      <c r="E1186" s="25"/>
      <c r="F1186" s="25"/>
      <c r="G1186" s="25" t="s">
        <v>12</v>
      </c>
      <c r="H1186" s="25">
        <v>16.2415447124772</v>
      </c>
      <c r="I1186" s="25">
        <v>153</v>
      </c>
      <c r="J1186" s="25">
        <v>0.106153887009655</v>
      </c>
      <c r="K1186" s="25">
        <v>10472</v>
      </c>
      <c r="L1186" s="26">
        <v>67784</v>
      </c>
      <c r="M1186" s="24">
        <v>2460800000</v>
      </c>
      <c r="N1186" s="25">
        <v>51683</v>
      </c>
      <c r="O1186" s="25"/>
      <c r="P1186" s="25"/>
      <c r="Q1186" s="25"/>
      <c r="R1186" s="25"/>
      <c r="S1186" s="25" t="s">
        <v>12</v>
      </c>
      <c r="T1186" s="25">
        <v>38.979707309945397</v>
      </c>
      <c r="U1186" s="25">
        <v>365</v>
      </c>
      <c r="V1186" s="25">
        <v>0.106793718657384</v>
      </c>
      <c r="W1186" s="25">
        <v>10472</v>
      </c>
      <c r="X1186" s="27">
        <v>67784</v>
      </c>
      <c r="Y1186" s="28">
        <f t="shared" si="36"/>
        <v>2.7233115468409531E-3</v>
      </c>
      <c r="AA1186" t="str">
        <f t="shared" si="37"/>
        <v>2460800000-51683-VOC</v>
      </c>
      <c r="AB1186" t="str">
        <f>IF(COUNTIF('NP-NRModel-MAR-WILDFIRES Modifi'!V:V, AA1186)=0, "Missing", "")</f>
        <v/>
      </c>
    </row>
    <row r="1187" spans="1:28" hidden="1" x14ac:dyDescent="0.3">
      <c r="A1187" s="24">
        <v>2460800000</v>
      </c>
      <c r="B1187" s="40">
        <v>51685</v>
      </c>
      <c r="C1187" s="25"/>
      <c r="D1187" s="25"/>
      <c r="E1187" s="25"/>
      <c r="F1187" s="25"/>
      <c r="G1187" s="25" t="s">
        <v>12</v>
      </c>
      <c r="H1187" s="25">
        <v>6.5384646666574904</v>
      </c>
      <c r="I1187" s="25">
        <v>153</v>
      </c>
      <c r="J1187" s="25">
        <v>4.2735063180767897E-2</v>
      </c>
      <c r="K1187" s="25">
        <v>10472</v>
      </c>
      <c r="L1187" s="26">
        <v>67806</v>
      </c>
      <c r="M1187" s="24">
        <v>2460800000</v>
      </c>
      <c r="N1187" s="25">
        <v>51685</v>
      </c>
      <c r="O1187" s="25"/>
      <c r="P1187" s="25"/>
      <c r="Q1187" s="25"/>
      <c r="R1187" s="25"/>
      <c r="S1187" s="25" t="s">
        <v>12</v>
      </c>
      <c r="T1187" s="25">
        <v>15.692315199977999</v>
      </c>
      <c r="U1187" s="25">
        <v>365</v>
      </c>
      <c r="V1187" s="25">
        <v>4.2992644383501297E-2</v>
      </c>
      <c r="W1187" s="25">
        <v>10472</v>
      </c>
      <c r="X1187" s="27">
        <v>67806</v>
      </c>
      <c r="Y1187" s="28">
        <f t="shared" si="36"/>
        <v>2.723311546840954E-3</v>
      </c>
      <c r="AA1187" t="str">
        <f t="shared" si="37"/>
        <v>2460800000-51685-VOC</v>
      </c>
      <c r="AB1187" t="str">
        <f>IF(COUNTIF('NP-NRModel-MAR-WILDFIRES Modifi'!V:V, AA1187)=0, "Missing", "")</f>
        <v/>
      </c>
    </row>
    <row r="1188" spans="1:28" hidden="1" x14ac:dyDescent="0.3">
      <c r="A1188" s="24">
        <v>2460900000</v>
      </c>
      <c r="B1188" s="40">
        <v>11001</v>
      </c>
      <c r="C1188" s="25"/>
      <c r="D1188" s="25"/>
      <c r="E1188" s="25"/>
      <c r="F1188" s="25"/>
      <c r="G1188" s="25" t="s">
        <v>12</v>
      </c>
      <c r="H1188" s="25">
        <v>5.9401333333250204</v>
      </c>
      <c r="I1188" s="25">
        <v>153</v>
      </c>
      <c r="J1188" s="25">
        <v>3.8824400871405401E-2</v>
      </c>
      <c r="K1188" s="25">
        <v>10472</v>
      </c>
      <c r="L1188" s="26">
        <v>7357</v>
      </c>
      <c r="M1188" s="24">
        <v>2460900000</v>
      </c>
      <c r="N1188" s="25">
        <v>11001</v>
      </c>
      <c r="O1188" s="25"/>
      <c r="P1188" s="25"/>
      <c r="Q1188" s="25"/>
      <c r="R1188" s="25"/>
      <c r="S1188" s="25" t="s">
        <v>12</v>
      </c>
      <c r="T1188" s="25">
        <v>14.256319999979899</v>
      </c>
      <c r="U1188" s="25">
        <v>365</v>
      </c>
      <c r="V1188" s="25">
        <v>3.9058410958849203E-2</v>
      </c>
      <c r="W1188" s="25">
        <v>10472</v>
      </c>
      <c r="X1188" s="27">
        <v>7357</v>
      </c>
      <c r="Y1188" s="28">
        <f t="shared" si="36"/>
        <v>2.72331154684099E-3</v>
      </c>
      <c r="AA1188" t="str">
        <f t="shared" si="37"/>
        <v>2460900000-11001-VOC</v>
      </c>
      <c r="AB1188" t="str">
        <f>IF(COUNTIF('NP-NRModel-MAR-WILDFIRES Modifi'!V:V, AA1188)=0, "Missing", "")</f>
        <v/>
      </c>
    </row>
    <row r="1189" spans="1:28" hidden="1" x14ac:dyDescent="0.3">
      <c r="A1189" s="24">
        <v>2460900000</v>
      </c>
      <c r="B1189" s="40">
        <v>24009</v>
      </c>
      <c r="C1189" s="25"/>
      <c r="D1189" s="25"/>
      <c r="E1189" s="25"/>
      <c r="F1189" s="25"/>
      <c r="G1189" s="25" t="s">
        <v>12</v>
      </c>
      <c r="H1189" s="25">
        <v>0.77559999999891305</v>
      </c>
      <c r="I1189" s="25">
        <v>153</v>
      </c>
      <c r="J1189" s="25">
        <v>5.0692810457445298E-3</v>
      </c>
      <c r="K1189" s="25">
        <v>10472</v>
      </c>
      <c r="L1189" s="26">
        <v>27372</v>
      </c>
      <c r="M1189" s="24">
        <v>2460900000</v>
      </c>
      <c r="N1189" s="25">
        <v>24009</v>
      </c>
      <c r="O1189" s="25"/>
      <c r="P1189" s="25"/>
      <c r="Q1189" s="25"/>
      <c r="R1189" s="25"/>
      <c r="S1189" s="25" t="s">
        <v>12</v>
      </c>
      <c r="T1189" s="25">
        <v>1.8614399999973901</v>
      </c>
      <c r="U1189" s="25">
        <v>365</v>
      </c>
      <c r="V1189" s="25">
        <v>5.0998356164312E-3</v>
      </c>
      <c r="W1189" s="25">
        <v>10472</v>
      </c>
      <c r="X1189" s="27">
        <v>27372</v>
      </c>
      <c r="Y1189" s="28">
        <f t="shared" si="36"/>
        <v>2.7233115468409605E-3</v>
      </c>
      <c r="AA1189" t="str">
        <f t="shared" si="37"/>
        <v>2460900000-24009-VOC</v>
      </c>
      <c r="AB1189" t="str">
        <f>IF(COUNTIF('NP-NRModel-MAR-WILDFIRES Modifi'!V:V, AA1189)=0, "Missing", "")</f>
        <v/>
      </c>
    </row>
    <row r="1190" spans="1:28" hidden="1" x14ac:dyDescent="0.3">
      <c r="A1190" s="24">
        <v>2460900000</v>
      </c>
      <c r="B1190" s="40">
        <v>24017</v>
      </c>
      <c r="C1190" s="25"/>
      <c r="D1190" s="25"/>
      <c r="E1190" s="25"/>
      <c r="F1190" s="25"/>
      <c r="G1190" s="25" t="s">
        <v>12</v>
      </c>
      <c r="H1190" s="25">
        <v>1.3702999999980701</v>
      </c>
      <c r="I1190" s="25">
        <v>153</v>
      </c>
      <c r="J1190" s="25">
        <v>8.9562091503142399E-3</v>
      </c>
      <c r="K1190" s="25">
        <v>10472</v>
      </c>
      <c r="L1190" s="26">
        <v>27474</v>
      </c>
      <c r="M1190" s="24">
        <v>2460900000</v>
      </c>
      <c r="N1190" s="25">
        <v>24017</v>
      </c>
      <c r="O1190" s="25"/>
      <c r="P1190" s="25"/>
      <c r="Q1190" s="25"/>
      <c r="R1190" s="25"/>
      <c r="S1190" s="25" t="s">
        <v>12</v>
      </c>
      <c r="T1190" s="25">
        <v>3.28871999999539</v>
      </c>
      <c r="U1190" s="25">
        <v>365</v>
      </c>
      <c r="V1190" s="25">
        <v>9.0101917808092999E-3</v>
      </c>
      <c r="W1190" s="25">
        <v>10472</v>
      </c>
      <c r="X1190" s="27">
        <v>27474</v>
      </c>
      <c r="Y1190" s="28">
        <f t="shared" si="36"/>
        <v>2.7233115468409579E-3</v>
      </c>
      <c r="AA1190" t="str">
        <f t="shared" si="37"/>
        <v>2460900000-24017-VOC</v>
      </c>
      <c r="AB1190" t="str">
        <f>IF(COUNTIF('NP-NRModel-MAR-WILDFIRES Modifi'!V:V, AA1190)=0, "Missing", "")</f>
        <v/>
      </c>
    </row>
    <row r="1191" spans="1:28" hidden="1" x14ac:dyDescent="0.3">
      <c r="A1191" s="24">
        <v>2460900000</v>
      </c>
      <c r="B1191" s="40">
        <v>24021</v>
      </c>
      <c r="C1191" s="25"/>
      <c r="D1191" s="25"/>
      <c r="E1191" s="25"/>
      <c r="F1191" s="25"/>
      <c r="G1191" s="25" t="s">
        <v>12</v>
      </c>
      <c r="H1191" s="25">
        <v>2.2096749999969099</v>
      </c>
      <c r="I1191" s="25">
        <v>153</v>
      </c>
      <c r="J1191" s="25">
        <v>1.44423202614177E-2</v>
      </c>
      <c r="K1191" s="25">
        <v>10472</v>
      </c>
      <c r="L1191" s="26">
        <v>27523</v>
      </c>
      <c r="M1191" s="24">
        <v>2460900000</v>
      </c>
      <c r="N1191" s="25">
        <v>24021</v>
      </c>
      <c r="O1191" s="25"/>
      <c r="P1191" s="25"/>
      <c r="Q1191" s="25"/>
      <c r="R1191" s="25"/>
      <c r="S1191" s="25" t="s">
        <v>12</v>
      </c>
      <c r="T1191" s="25">
        <v>5.30321999999257</v>
      </c>
      <c r="U1191" s="25">
        <v>365</v>
      </c>
      <c r="V1191" s="25">
        <v>1.45293698629933E-2</v>
      </c>
      <c r="W1191" s="25">
        <v>10472</v>
      </c>
      <c r="X1191" s="27">
        <v>27523</v>
      </c>
      <c r="Y1191" s="28">
        <f t="shared" si="36"/>
        <v>2.7233115468409635E-3</v>
      </c>
      <c r="AA1191" t="str">
        <f t="shared" si="37"/>
        <v>2460900000-24021-VOC</v>
      </c>
      <c r="AB1191" t="str">
        <f>IF(COUNTIF('NP-NRModel-MAR-WILDFIRES Modifi'!V:V, AA1191)=0, "Missing", "")</f>
        <v/>
      </c>
    </row>
    <row r="1192" spans="1:28" hidden="1" x14ac:dyDescent="0.3">
      <c r="A1192" s="24">
        <v>2460900000</v>
      </c>
      <c r="B1192" s="40">
        <v>24031</v>
      </c>
      <c r="C1192" s="25"/>
      <c r="D1192" s="25"/>
      <c r="E1192" s="25"/>
      <c r="F1192" s="25"/>
      <c r="G1192" s="25" t="s">
        <v>12</v>
      </c>
      <c r="H1192" s="25">
        <v>8.76513333332103</v>
      </c>
      <c r="I1192" s="25">
        <v>153</v>
      </c>
      <c r="J1192" s="25">
        <v>5.7288453158961E-2</v>
      </c>
      <c r="K1192" s="25">
        <v>10472</v>
      </c>
      <c r="L1192" s="26">
        <v>27655</v>
      </c>
      <c r="M1192" s="24">
        <v>2460900000</v>
      </c>
      <c r="N1192" s="25">
        <v>24031</v>
      </c>
      <c r="O1192" s="25"/>
      <c r="P1192" s="25"/>
      <c r="Q1192" s="25"/>
      <c r="R1192" s="25"/>
      <c r="S1192" s="25" t="s">
        <v>12</v>
      </c>
      <c r="T1192" s="25">
        <v>21.036319999970502</v>
      </c>
      <c r="U1192" s="25">
        <v>365</v>
      </c>
      <c r="V1192" s="25">
        <v>5.7633753424576703E-2</v>
      </c>
      <c r="W1192" s="25">
        <v>10472</v>
      </c>
      <c r="X1192" s="27">
        <v>27655</v>
      </c>
      <c r="Y1192" s="28">
        <f t="shared" si="36"/>
        <v>2.7233115468409557E-3</v>
      </c>
      <c r="AA1192" t="str">
        <f t="shared" si="37"/>
        <v>2460900000-24031-VOC</v>
      </c>
      <c r="AB1192" t="str">
        <f>IF(COUNTIF('NP-NRModel-MAR-WILDFIRES Modifi'!V:V, AA1192)=0, "Missing", "")</f>
        <v/>
      </c>
    </row>
    <row r="1193" spans="1:28" hidden="1" x14ac:dyDescent="0.3">
      <c r="A1193" s="24">
        <v>2460900000</v>
      </c>
      <c r="B1193" s="40">
        <v>24033</v>
      </c>
      <c r="C1193" s="25"/>
      <c r="D1193" s="25"/>
      <c r="E1193" s="25"/>
      <c r="F1193" s="25"/>
      <c r="G1193" s="25" t="s">
        <v>12</v>
      </c>
      <c r="H1193" s="25">
        <v>7.5800999999893897</v>
      </c>
      <c r="I1193" s="25">
        <v>153</v>
      </c>
      <c r="J1193" s="25">
        <v>4.95431372548326E-2</v>
      </c>
      <c r="K1193" s="25">
        <v>10472</v>
      </c>
      <c r="L1193" s="26">
        <v>27684</v>
      </c>
      <c r="M1193" s="24">
        <v>2460900000</v>
      </c>
      <c r="N1193" s="25">
        <v>24033</v>
      </c>
      <c r="O1193" s="25"/>
      <c r="P1193" s="25"/>
      <c r="Q1193" s="25"/>
      <c r="R1193" s="25"/>
      <c r="S1193" s="25" t="s">
        <v>12</v>
      </c>
      <c r="T1193" s="25">
        <v>18.1922399999746</v>
      </c>
      <c r="U1193" s="25">
        <v>365</v>
      </c>
      <c r="V1193" s="25">
        <v>4.9841753424587902E-2</v>
      </c>
      <c r="W1193" s="25">
        <v>10472</v>
      </c>
      <c r="X1193" s="27">
        <v>27684</v>
      </c>
      <c r="Y1193" s="28">
        <f t="shared" si="36"/>
        <v>2.7233115468409484E-3</v>
      </c>
      <c r="AA1193" t="str">
        <f t="shared" si="37"/>
        <v>2460900000-24033-VOC</v>
      </c>
      <c r="AB1193" t="str">
        <f>IF(COUNTIF('NP-NRModel-MAR-WILDFIRES Modifi'!V:V, AA1193)=0, "Missing", "")</f>
        <v/>
      </c>
    </row>
    <row r="1194" spans="1:28" hidden="1" x14ac:dyDescent="0.3">
      <c r="A1194" s="24">
        <v>2460900000</v>
      </c>
      <c r="B1194" s="40">
        <v>51013</v>
      </c>
      <c r="C1194" s="25"/>
      <c r="D1194" s="25"/>
      <c r="E1194" s="25"/>
      <c r="F1194" s="25"/>
      <c r="G1194" s="25" t="s">
        <v>12</v>
      </c>
      <c r="H1194" s="25">
        <v>2.92685708332922</v>
      </c>
      <c r="I1194" s="25">
        <v>153</v>
      </c>
      <c r="J1194" s="25">
        <v>1.91297848583609E-2</v>
      </c>
      <c r="K1194" s="25">
        <v>10472</v>
      </c>
      <c r="L1194" s="26">
        <v>65253</v>
      </c>
      <c r="M1194" s="24">
        <v>2460900000</v>
      </c>
      <c r="N1194" s="25">
        <v>51013</v>
      </c>
      <c r="O1194" s="25"/>
      <c r="P1194" s="25"/>
      <c r="Q1194" s="25"/>
      <c r="R1194" s="25"/>
      <c r="S1194" s="25" t="s">
        <v>12</v>
      </c>
      <c r="T1194" s="25">
        <v>7.0244569999901403</v>
      </c>
      <c r="U1194" s="25">
        <v>365</v>
      </c>
      <c r="V1194" s="25">
        <v>1.92450876712058E-2</v>
      </c>
      <c r="W1194" s="25">
        <v>10472</v>
      </c>
      <c r="X1194" s="27">
        <v>65253</v>
      </c>
      <c r="Y1194" s="28">
        <f t="shared" si="36"/>
        <v>2.7233115468409518E-3</v>
      </c>
      <c r="AA1194" t="str">
        <f t="shared" si="37"/>
        <v>2460900000-51013-VOC</v>
      </c>
      <c r="AB1194" t="str">
        <f>IF(COUNTIF('NP-NRModel-MAR-WILDFIRES Modifi'!V:V, AA1194)=0, "Missing", "")</f>
        <v/>
      </c>
    </row>
    <row r="1195" spans="1:28" hidden="1" x14ac:dyDescent="0.3">
      <c r="A1195" s="24">
        <v>2460900000</v>
      </c>
      <c r="B1195" s="40">
        <v>51059</v>
      </c>
      <c r="C1195" s="25"/>
      <c r="D1195" s="25"/>
      <c r="E1195" s="25"/>
      <c r="F1195" s="25"/>
      <c r="G1195" s="25" t="s">
        <v>12</v>
      </c>
      <c r="H1195" s="25">
        <v>14.1080624999802</v>
      </c>
      <c r="I1195" s="25">
        <v>153</v>
      </c>
      <c r="J1195" s="25">
        <v>9.2209558823400498E-2</v>
      </c>
      <c r="K1195" s="25">
        <v>10472</v>
      </c>
      <c r="L1195" s="26">
        <v>65762</v>
      </c>
      <c r="M1195" s="24">
        <v>2460900000</v>
      </c>
      <c r="N1195" s="25">
        <v>51059</v>
      </c>
      <c r="O1195" s="25"/>
      <c r="P1195" s="25"/>
      <c r="Q1195" s="25"/>
      <c r="R1195" s="25"/>
      <c r="S1195" s="25" t="s">
        <v>12</v>
      </c>
      <c r="T1195" s="25">
        <v>33.859349999952499</v>
      </c>
      <c r="U1195" s="25">
        <v>365</v>
      </c>
      <c r="V1195" s="25">
        <v>9.2765342465623402E-2</v>
      </c>
      <c r="W1195" s="25">
        <v>10472</v>
      </c>
      <c r="X1195" s="27">
        <v>65762</v>
      </c>
      <c r="Y1195" s="28">
        <f t="shared" si="36"/>
        <v>2.7233115468409718E-3</v>
      </c>
      <c r="AA1195" t="str">
        <f t="shared" si="37"/>
        <v>2460900000-51059-VOC</v>
      </c>
      <c r="AB1195" t="str">
        <f>IF(COUNTIF('NP-NRModel-MAR-WILDFIRES Modifi'!V:V, AA1195)=0, "Missing", "")</f>
        <v/>
      </c>
    </row>
    <row r="1196" spans="1:28" hidden="1" x14ac:dyDescent="0.3">
      <c r="A1196" s="24">
        <v>2460900000</v>
      </c>
      <c r="B1196" s="40">
        <v>51107</v>
      </c>
      <c r="C1196" s="25"/>
      <c r="D1196" s="25"/>
      <c r="E1196" s="25"/>
      <c r="F1196" s="25"/>
      <c r="G1196" s="25" t="s">
        <v>12</v>
      </c>
      <c r="H1196" s="25">
        <v>5.1628874999927703</v>
      </c>
      <c r="I1196" s="25">
        <v>153</v>
      </c>
      <c r="J1196" s="25">
        <v>3.3744362745050702E-2</v>
      </c>
      <c r="K1196" s="25">
        <v>10472</v>
      </c>
      <c r="L1196" s="26">
        <v>66330</v>
      </c>
      <c r="M1196" s="24">
        <v>2460900000</v>
      </c>
      <c r="N1196" s="25">
        <v>51107</v>
      </c>
      <c r="O1196" s="25"/>
      <c r="P1196" s="25"/>
      <c r="Q1196" s="25"/>
      <c r="R1196" s="25"/>
      <c r="S1196" s="25" t="s">
        <v>12</v>
      </c>
      <c r="T1196" s="25">
        <v>12.3909299999825</v>
      </c>
      <c r="U1196" s="25">
        <v>365</v>
      </c>
      <c r="V1196" s="25">
        <v>3.3947753424609803E-2</v>
      </c>
      <c r="W1196" s="25">
        <v>10472</v>
      </c>
      <c r="X1196" s="27">
        <v>66330</v>
      </c>
      <c r="Y1196" s="28">
        <f t="shared" si="36"/>
        <v>2.7233115468409843E-3</v>
      </c>
      <c r="AA1196" t="str">
        <f t="shared" si="37"/>
        <v>2460900000-51107-VOC</v>
      </c>
      <c r="AB1196" t="str">
        <f>IF(COUNTIF('NP-NRModel-MAR-WILDFIRES Modifi'!V:V, AA1196)=0, "Missing", "")</f>
        <v/>
      </c>
    </row>
    <row r="1197" spans="1:28" hidden="1" x14ac:dyDescent="0.3">
      <c r="A1197" s="24">
        <v>2460900000</v>
      </c>
      <c r="B1197" s="40">
        <v>51153</v>
      </c>
      <c r="C1197" s="25"/>
      <c r="D1197" s="25"/>
      <c r="E1197" s="25"/>
      <c r="F1197" s="25"/>
      <c r="G1197" s="25" t="s">
        <v>12</v>
      </c>
      <c r="H1197" s="25">
        <v>5.9140291666583904</v>
      </c>
      <c r="I1197" s="25">
        <v>153</v>
      </c>
      <c r="J1197" s="25">
        <v>3.8653785402996001E-2</v>
      </c>
      <c r="K1197" s="25">
        <v>10472</v>
      </c>
      <c r="L1197" s="26">
        <v>66805</v>
      </c>
      <c r="M1197" s="24">
        <v>2460900000</v>
      </c>
      <c r="N1197" s="25">
        <v>51153</v>
      </c>
      <c r="O1197" s="25"/>
      <c r="P1197" s="25"/>
      <c r="Q1197" s="25"/>
      <c r="R1197" s="25"/>
      <c r="S1197" s="25" t="s">
        <v>12</v>
      </c>
      <c r="T1197" s="25">
        <v>14.193669999979999</v>
      </c>
      <c r="U1197" s="25">
        <v>365</v>
      </c>
      <c r="V1197" s="25">
        <v>3.8886767123232899E-2</v>
      </c>
      <c r="W1197" s="25">
        <v>10472</v>
      </c>
      <c r="X1197" s="27">
        <v>66805</v>
      </c>
      <c r="Y1197" s="28">
        <f t="shared" si="36"/>
        <v>2.7233115468409839E-3</v>
      </c>
      <c r="AA1197" t="str">
        <f t="shared" si="37"/>
        <v>2460900000-51153-VOC</v>
      </c>
      <c r="AB1197" t="str">
        <f>IF(COUNTIF('NP-NRModel-MAR-WILDFIRES Modifi'!V:V, AA1197)=0, "Missing", "")</f>
        <v/>
      </c>
    </row>
    <row r="1198" spans="1:28" hidden="1" x14ac:dyDescent="0.3">
      <c r="A1198" s="24">
        <v>2460900000</v>
      </c>
      <c r="B1198" s="40">
        <v>51510</v>
      </c>
      <c r="C1198" s="25"/>
      <c r="D1198" s="25"/>
      <c r="E1198" s="25"/>
      <c r="F1198" s="25"/>
      <c r="G1198" s="25" t="s">
        <v>12</v>
      </c>
      <c r="H1198" s="25">
        <v>1.9557962499972601</v>
      </c>
      <c r="I1198" s="25">
        <v>153</v>
      </c>
      <c r="J1198" s="25">
        <v>1.27829820261259E-2</v>
      </c>
      <c r="K1198" s="25">
        <v>10472</v>
      </c>
      <c r="L1198" s="26">
        <v>67358</v>
      </c>
      <c r="M1198" s="24">
        <v>2460900000</v>
      </c>
      <c r="N1198" s="25">
        <v>51510</v>
      </c>
      <c r="O1198" s="25"/>
      <c r="P1198" s="25"/>
      <c r="Q1198" s="25"/>
      <c r="R1198" s="25"/>
      <c r="S1198" s="25" t="s">
        <v>12</v>
      </c>
      <c r="T1198" s="25">
        <v>4.6939109999934301</v>
      </c>
      <c r="U1198" s="25">
        <v>365</v>
      </c>
      <c r="V1198" s="25">
        <v>1.2860030136968299E-2</v>
      </c>
      <c r="W1198" s="25">
        <v>10472</v>
      </c>
      <c r="X1198" s="27">
        <v>67358</v>
      </c>
      <c r="Y1198" s="28">
        <f t="shared" si="36"/>
        <v>2.7233115468409588E-3</v>
      </c>
      <c r="AA1198" t="str">
        <f t="shared" si="37"/>
        <v>2460900000-51510-VOC</v>
      </c>
      <c r="AB1198" t="str">
        <f>IF(COUNTIF('NP-NRModel-MAR-WILDFIRES Modifi'!V:V, AA1198)=0, "Missing", "")</f>
        <v/>
      </c>
    </row>
    <row r="1199" spans="1:28" hidden="1" x14ac:dyDescent="0.3">
      <c r="A1199" s="24">
        <v>2460900000</v>
      </c>
      <c r="B1199" s="40">
        <v>51600</v>
      </c>
      <c r="C1199" s="25"/>
      <c r="D1199" s="25"/>
      <c r="E1199" s="25"/>
      <c r="F1199" s="25"/>
      <c r="G1199" s="25" t="s">
        <v>12</v>
      </c>
      <c r="H1199" s="25">
        <v>0.29614062499958499</v>
      </c>
      <c r="I1199" s="25">
        <v>153</v>
      </c>
      <c r="J1199" s="25">
        <v>1.93555964052016E-3</v>
      </c>
      <c r="K1199" s="25">
        <v>10472</v>
      </c>
      <c r="L1199" s="26">
        <v>67559</v>
      </c>
      <c r="M1199" s="24">
        <v>2460900000</v>
      </c>
      <c r="N1199" s="25">
        <v>51600</v>
      </c>
      <c r="O1199" s="25"/>
      <c r="P1199" s="25"/>
      <c r="Q1199" s="25"/>
      <c r="R1199" s="25"/>
      <c r="S1199" s="25" t="s">
        <v>12</v>
      </c>
      <c r="T1199" s="25">
        <v>0.71073749999900304</v>
      </c>
      <c r="U1199" s="25">
        <v>365</v>
      </c>
      <c r="V1199" s="25">
        <v>1.94722602739453E-3</v>
      </c>
      <c r="W1199" s="25">
        <v>10472</v>
      </c>
      <c r="X1199" s="27">
        <v>67559</v>
      </c>
      <c r="Y1199" s="28">
        <f t="shared" si="36"/>
        <v>2.7233115468409575E-3</v>
      </c>
      <c r="AA1199" t="str">
        <f t="shared" si="37"/>
        <v>2460900000-51600-VOC</v>
      </c>
      <c r="AB1199" t="str">
        <f>IF(COUNTIF('NP-NRModel-MAR-WILDFIRES Modifi'!V:V, AA1199)=0, "Missing", "")</f>
        <v/>
      </c>
    </row>
    <row r="1200" spans="1:28" hidden="1" x14ac:dyDescent="0.3">
      <c r="A1200" s="24">
        <v>2460900000</v>
      </c>
      <c r="B1200" s="40">
        <v>51610</v>
      </c>
      <c r="C1200" s="25"/>
      <c r="D1200" s="25"/>
      <c r="E1200" s="25"/>
      <c r="F1200" s="25"/>
      <c r="G1200" s="25" t="s">
        <v>12</v>
      </c>
      <c r="H1200" s="25">
        <v>0.179774249999748</v>
      </c>
      <c r="I1200" s="25">
        <v>153</v>
      </c>
      <c r="J1200" s="25">
        <v>1.1749950980375699E-3</v>
      </c>
      <c r="K1200" s="25">
        <v>10472</v>
      </c>
      <c r="L1200" s="26">
        <v>67580</v>
      </c>
      <c r="M1200" s="24">
        <v>2460900000</v>
      </c>
      <c r="N1200" s="25">
        <v>51610</v>
      </c>
      <c r="O1200" s="25"/>
      <c r="P1200" s="25"/>
      <c r="Q1200" s="25"/>
      <c r="R1200" s="25"/>
      <c r="S1200" s="25" t="s">
        <v>12</v>
      </c>
      <c r="T1200" s="25">
        <v>0.431458199999397</v>
      </c>
      <c r="U1200" s="25">
        <v>365</v>
      </c>
      <c r="V1200" s="25">
        <v>1.1820772602723201E-3</v>
      </c>
      <c r="W1200" s="25">
        <v>10472</v>
      </c>
      <c r="X1200" s="27">
        <v>67580</v>
      </c>
      <c r="Y1200" s="28">
        <f t="shared" si="36"/>
        <v>2.7233115468409501E-3</v>
      </c>
      <c r="AA1200" t="str">
        <f t="shared" si="37"/>
        <v>2460900000-51610-VOC</v>
      </c>
      <c r="AB1200" t="str">
        <f>IF(COUNTIF('NP-NRModel-MAR-WILDFIRES Modifi'!V:V, AA1200)=0, "Missing", "")</f>
        <v/>
      </c>
    </row>
    <row r="1201" spans="1:28" hidden="1" x14ac:dyDescent="0.3">
      <c r="A1201" s="24">
        <v>2460900000</v>
      </c>
      <c r="B1201" s="40">
        <v>51683</v>
      </c>
      <c r="C1201" s="25"/>
      <c r="D1201" s="25"/>
      <c r="E1201" s="25"/>
      <c r="F1201" s="25"/>
      <c r="G1201" s="25" t="s">
        <v>12</v>
      </c>
      <c r="H1201" s="25">
        <v>0.52458083333259997</v>
      </c>
      <c r="I1201" s="25">
        <v>153</v>
      </c>
      <c r="J1201" s="25">
        <v>3.4286328975986899E-3</v>
      </c>
      <c r="K1201" s="25">
        <v>10472</v>
      </c>
      <c r="L1201" s="26">
        <v>67785</v>
      </c>
      <c r="M1201" s="24">
        <v>2460900000</v>
      </c>
      <c r="N1201" s="25">
        <v>51683</v>
      </c>
      <c r="O1201" s="25"/>
      <c r="P1201" s="25"/>
      <c r="Q1201" s="25"/>
      <c r="R1201" s="25"/>
      <c r="S1201" s="25" t="s">
        <v>12</v>
      </c>
      <c r="T1201" s="25">
        <v>1.25899399999824</v>
      </c>
      <c r="U1201" s="25">
        <v>365</v>
      </c>
      <c r="V1201" s="25">
        <v>3.4492986301321599E-3</v>
      </c>
      <c r="W1201" s="25">
        <v>10472</v>
      </c>
      <c r="X1201" s="27">
        <v>67785</v>
      </c>
      <c r="Y1201" s="28">
        <f t="shared" si="36"/>
        <v>2.7233115468409562E-3</v>
      </c>
      <c r="AA1201" t="str">
        <f t="shared" si="37"/>
        <v>2460900000-51683-VOC</v>
      </c>
      <c r="AB1201" t="str">
        <f>IF(COUNTIF('NP-NRModel-MAR-WILDFIRES Modifi'!V:V, AA1201)=0, "Missing", "")</f>
        <v/>
      </c>
    </row>
    <row r="1202" spans="1:28" hidden="1" x14ac:dyDescent="0.3">
      <c r="A1202" s="24">
        <v>2460900000</v>
      </c>
      <c r="B1202" s="40">
        <v>51685</v>
      </c>
      <c r="C1202" s="25"/>
      <c r="D1202" s="25"/>
      <c r="E1202" s="25"/>
      <c r="F1202" s="25"/>
      <c r="G1202" s="25" t="s">
        <v>12</v>
      </c>
      <c r="H1202" s="25">
        <v>0.21118387499970301</v>
      </c>
      <c r="I1202" s="25">
        <v>153</v>
      </c>
      <c r="J1202" s="25">
        <v>1.38028676470394E-3</v>
      </c>
      <c r="K1202" s="25">
        <v>10472</v>
      </c>
      <c r="L1202" s="26">
        <v>67807</v>
      </c>
      <c r="M1202" s="24">
        <v>2460900000</v>
      </c>
      <c r="N1202" s="25">
        <v>51685</v>
      </c>
      <c r="O1202" s="25"/>
      <c r="P1202" s="25"/>
      <c r="Q1202" s="25"/>
      <c r="R1202" s="25"/>
      <c r="S1202" s="25" t="s">
        <v>12</v>
      </c>
      <c r="T1202" s="25">
        <v>0.50684129999929095</v>
      </c>
      <c r="U1202" s="25">
        <v>365</v>
      </c>
      <c r="V1202" s="25">
        <v>1.3886063013679199E-3</v>
      </c>
      <c r="W1202" s="25">
        <v>10472</v>
      </c>
      <c r="X1202" s="27">
        <v>67807</v>
      </c>
      <c r="Y1202" s="28">
        <f t="shared" si="36"/>
        <v>2.7233115468409362E-3</v>
      </c>
      <c r="AA1202" t="str">
        <f t="shared" si="37"/>
        <v>2460900000-51685-VOC</v>
      </c>
      <c r="AB1202" t="str">
        <f>IF(COUNTIF('NP-NRModel-MAR-WILDFIRES Modifi'!V:V, AA1202)=0, "Missing", "")</f>
        <v/>
      </c>
    </row>
    <row r="1203" spans="1:28" hidden="1" x14ac:dyDescent="0.3">
      <c r="A1203" s="24">
        <v>2461021000</v>
      </c>
      <c r="B1203" s="40">
        <v>11001</v>
      </c>
      <c r="C1203" s="25"/>
      <c r="D1203" s="25"/>
      <c r="E1203" s="25"/>
      <c r="F1203" s="25"/>
      <c r="G1203" s="25" t="s">
        <v>12</v>
      </c>
      <c r="H1203" s="25">
        <v>13.9509520758312</v>
      </c>
      <c r="I1203" s="25">
        <v>153</v>
      </c>
      <c r="J1203" s="25">
        <v>9.1182693306086804E-2</v>
      </c>
      <c r="K1203" s="25">
        <v>10472</v>
      </c>
      <c r="L1203" s="26">
        <v>7358</v>
      </c>
      <c r="M1203" s="24">
        <v>2461021000</v>
      </c>
      <c r="N1203" s="25">
        <v>11001</v>
      </c>
      <c r="O1203" s="25"/>
      <c r="P1203" s="25"/>
      <c r="Q1203" s="25"/>
      <c r="R1203" s="25"/>
      <c r="S1203" s="25" t="s">
        <v>12</v>
      </c>
      <c r="T1203" s="25">
        <v>33.362419999963301</v>
      </c>
      <c r="U1203" s="25">
        <v>365</v>
      </c>
      <c r="V1203" s="25">
        <v>9.1403890410858404E-2</v>
      </c>
      <c r="W1203" s="25">
        <v>10472</v>
      </c>
      <c r="X1203" s="27">
        <v>7358</v>
      </c>
      <c r="Y1203" s="28">
        <f t="shared" si="36"/>
        <v>2.7330958997035318E-3</v>
      </c>
      <c r="AA1203" t="str">
        <f t="shared" si="37"/>
        <v>2461021000-11001-VOC</v>
      </c>
      <c r="AB1203" t="str">
        <f>IF(COUNTIF('NP-NRModel-MAR-WILDFIRES Modifi'!V:V, AA1203)=0, "Missing", "")</f>
        <v/>
      </c>
    </row>
    <row r="1204" spans="1:28" hidden="1" x14ac:dyDescent="0.3">
      <c r="A1204" s="24">
        <v>2461021000</v>
      </c>
      <c r="B1204" s="40">
        <v>24009</v>
      </c>
      <c r="C1204" s="25"/>
      <c r="D1204" s="25"/>
      <c r="E1204" s="25"/>
      <c r="F1204" s="25"/>
      <c r="G1204" s="25" t="s">
        <v>12</v>
      </c>
      <c r="H1204" s="25">
        <v>0.794826691615798</v>
      </c>
      <c r="I1204" s="25">
        <v>153</v>
      </c>
      <c r="J1204" s="25">
        <v>5.1949456968352799E-3</v>
      </c>
      <c r="K1204" s="25">
        <v>10472</v>
      </c>
      <c r="L1204" s="26">
        <v>27373</v>
      </c>
      <c r="M1204" s="24">
        <v>2461021000</v>
      </c>
      <c r="N1204" s="25">
        <v>24009</v>
      </c>
      <c r="O1204" s="25"/>
      <c r="P1204" s="25"/>
      <c r="Q1204" s="25"/>
      <c r="R1204" s="25"/>
      <c r="S1204" s="25" t="s">
        <v>12</v>
      </c>
      <c r="T1204" s="25">
        <v>1.9007549999979201</v>
      </c>
      <c r="U1204" s="25">
        <v>365</v>
      </c>
      <c r="V1204" s="25">
        <v>5.2075479451997803E-3</v>
      </c>
      <c r="W1204" s="25">
        <v>10472</v>
      </c>
      <c r="X1204" s="27">
        <v>27373</v>
      </c>
      <c r="Y1204" s="28">
        <f t="shared" si="36"/>
        <v>2.7330958997035201E-3</v>
      </c>
      <c r="AA1204" t="str">
        <f t="shared" si="37"/>
        <v>2461021000-24009-VOC</v>
      </c>
      <c r="AB1204" t="str">
        <f>IF(COUNTIF('NP-NRModel-MAR-WILDFIRES Modifi'!V:V, AA1204)=0, "Missing", "")</f>
        <v/>
      </c>
    </row>
    <row r="1205" spans="1:28" hidden="1" x14ac:dyDescent="0.3">
      <c r="A1205" s="24">
        <v>2461021000</v>
      </c>
      <c r="B1205" s="40">
        <v>24017</v>
      </c>
      <c r="C1205" s="25"/>
      <c r="D1205" s="25"/>
      <c r="E1205" s="25"/>
      <c r="F1205" s="25"/>
      <c r="G1205" s="25" t="s">
        <v>12</v>
      </c>
      <c r="H1205" s="25">
        <v>1.39687449401027</v>
      </c>
      <c r="I1205" s="25">
        <v>153</v>
      </c>
      <c r="J1205" s="25">
        <v>9.1298986536619501E-3</v>
      </c>
      <c r="K1205" s="25">
        <v>10472</v>
      </c>
      <c r="L1205" s="26">
        <v>27475</v>
      </c>
      <c r="M1205" s="24">
        <v>2461021000</v>
      </c>
      <c r="N1205" s="25">
        <v>24017</v>
      </c>
      <c r="O1205" s="25"/>
      <c r="P1205" s="25"/>
      <c r="Q1205" s="25"/>
      <c r="R1205" s="25"/>
      <c r="S1205" s="25" t="s">
        <v>12</v>
      </c>
      <c r="T1205" s="25">
        <v>3.3404969999963301</v>
      </c>
      <c r="U1205" s="25">
        <v>365</v>
      </c>
      <c r="V1205" s="25">
        <v>9.1520465753324298E-3</v>
      </c>
      <c r="W1205" s="25">
        <v>10472</v>
      </c>
      <c r="X1205" s="27">
        <v>27475</v>
      </c>
      <c r="Y1205" s="28">
        <f t="shared" si="36"/>
        <v>2.7330958997035413E-3</v>
      </c>
      <c r="AA1205" t="str">
        <f t="shared" si="37"/>
        <v>2461021000-24017-VOC</v>
      </c>
      <c r="AB1205" t="str">
        <f>IF(COUNTIF('NP-NRModel-MAR-WILDFIRES Modifi'!V:V, AA1205)=0, "Missing", "")</f>
        <v/>
      </c>
    </row>
    <row r="1206" spans="1:28" hidden="1" x14ac:dyDescent="0.3">
      <c r="A1206" s="24">
        <v>2461021000</v>
      </c>
      <c r="B1206" s="40">
        <v>24021</v>
      </c>
      <c r="C1206" s="25"/>
      <c r="D1206" s="25"/>
      <c r="E1206" s="25"/>
      <c r="F1206" s="25"/>
      <c r="G1206" s="25" t="s">
        <v>12</v>
      </c>
      <c r="H1206" s="25">
        <v>4.0937521037874296</v>
      </c>
      <c r="I1206" s="25">
        <v>153</v>
      </c>
      <c r="J1206" s="25">
        <v>2.6756549697957099E-2</v>
      </c>
      <c r="K1206" s="25">
        <v>10472</v>
      </c>
      <c r="L1206" s="26">
        <v>27524</v>
      </c>
      <c r="M1206" s="24">
        <v>2461021000</v>
      </c>
      <c r="N1206" s="25">
        <v>24021</v>
      </c>
      <c r="O1206" s="25"/>
      <c r="P1206" s="25"/>
      <c r="Q1206" s="25"/>
      <c r="R1206" s="25"/>
      <c r="S1206" s="25" t="s">
        <v>12</v>
      </c>
      <c r="T1206" s="25">
        <v>9.7898319999892092</v>
      </c>
      <c r="U1206" s="25">
        <v>365</v>
      </c>
      <c r="V1206" s="25">
        <v>2.6821457534217E-2</v>
      </c>
      <c r="W1206" s="25">
        <v>10472</v>
      </c>
      <c r="X1206" s="27">
        <v>27524</v>
      </c>
      <c r="Y1206" s="28">
        <f t="shared" si="36"/>
        <v>2.7330958997035487E-3</v>
      </c>
      <c r="AA1206" t="str">
        <f t="shared" si="37"/>
        <v>2461021000-24021-VOC</v>
      </c>
      <c r="AB1206" t="str">
        <f>IF(COUNTIF('NP-NRModel-MAR-WILDFIRES Modifi'!V:V, AA1206)=0, "Missing", "")</f>
        <v/>
      </c>
    </row>
    <row r="1207" spans="1:28" hidden="1" x14ac:dyDescent="0.3">
      <c r="A1207" s="24">
        <v>2461021000</v>
      </c>
      <c r="B1207" s="40">
        <v>24031</v>
      </c>
      <c r="C1207" s="25"/>
      <c r="D1207" s="25"/>
      <c r="E1207" s="25"/>
      <c r="F1207" s="25"/>
      <c r="G1207" s="25" t="s">
        <v>12</v>
      </c>
      <c r="H1207" s="25">
        <v>9.5032754391101708</v>
      </c>
      <c r="I1207" s="25">
        <v>153</v>
      </c>
      <c r="J1207" s="25">
        <v>6.2112911366733102E-2</v>
      </c>
      <c r="K1207" s="25">
        <v>10472</v>
      </c>
      <c r="L1207" s="26">
        <v>27656</v>
      </c>
      <c r="M1207" s="24">
        <v>2461021000</v>
      </c>
      <c r="N1207" s="25">
        <v>24031</v>
      </c>
      <c r="O1207" s="25"/>
      <c r="P1207" s="25"/>
      <c r="Q1207" s="25"/>
      <c r="R1207" s="25"/>
      <c r="S1207" s="25" t="s">
        <v>12</v>
      </c>
      <c r="T1207" s="25">
        <v>22.726209999975001</v>
      </c>
      <c r="U1207" s="25">
        <v>365</v>
      </c>
      <c r="V1207" s="25">
        <v>6.2263589041027502E-2</v>
      </c>
      <c r="W1207" s="25">
        <v>10472</v>
      </c>
      <c r="X1207" s="27">
        <v>27656</v>
      </c>
      <c r="Y1207" s="28">
        <f t="shared" si="36"/>
        <v>2.7330958997035331E-3</v>
      </c>
      <c r="AA1207" t="str">
        <f t="shared" si="37"/>
        <v>2461021000-24031-VOC</v>
      </c>
      <c r="AB1207" t="str">
        <f>IF(COUNTIF('NP-NRModel-MAR-WILDFIRES Modifi'!V:V, AA1207)=0, "Missing", "")</f>
        <v/>
      </c>
    </row>
    <row r="1208" spans="1:28" hidden="1" x14ac:dyDescent="0.3">
      <c r="A1208" s="24">
        <v>2461021000</v>
      </c>
      <c r="B1208" s="40">
        <v>24033</v>
      </c>
      <c r="C1208" s="25"/>
      <c r="D1208" s="25"/>
      <c r="E1208" s="25"/>
      <c r="F1208" s="25"/>
      <c r="G1208" s="25" t="s">
        <v>12</v>
      </c>
      <c r="H1208" s="25">
        <v>11.732213263458799</v>
      </c>
      <c r="I1208" s="25">
        <v>153</v>
      </c>
      <c r="J1208" s="25">
        <v>7.6681132440907296E-2</v>
      </c>
      <c r="K1208" s="25">
        <v>10472</v>
      </c>
      <c r="L1208" s="26">
        <v>27685</v>
      </c>
      <c r="M1208" s="24">
        <v>2461021000</v>
      </c>
      <c r="N1208" s="25">
        <v>24033</v>
      </c>
      <c r="O1208" s="25"/>
      <c r="P1208" s="25"/>
      <c r="Q1208" s="25"/>
      <c r="R1208" s="25"/>
      <c r="S1208" s="25" t="s">
        <v>12</v>
      </c>
      <c r="T1208" s="25">
        <v>28.056509999969201</v>
      </c>
      <c r="U1208" s="25">
        <v>365</v>
      </c>
      <c r="V1208" s="25">
        <v>7.6867150684847105E-2</v>
      </c>
      <c r="W1208" s="25">
        <v>10472</v>
      </c>
      <c r="X1208" s="27">
        <v>27685</v>
      </c>
      <c r="Y1208" s="28">
        <f t="shared" si="36"/>
        <v>2.7330958997035439E-3</v>
      </c>
      <c r="AA1208" t="str">
        <f t="shared" si="37"/>
        <v>2461021000-24033-VOC</v>
      </c>
      <c r="AB1208" t="str">
        <f>IF(COUNTIF('NP-NRModel-MAR-WILDFIRES Modifi'!V:V, AA1208)=0, "Missing", "")</f>
        <v/>
      </c>
    </row>
    <row r="1209" spans="1:28" hidden="1" x14ac:dyDescent="0.3">
      <c r="A1209" s="24">
        <v>2461021000</v>
      </c>
      <c r="B1209" s="40">
        <v>51013</v>
      </c>
      <c r="C1209" s="25"/>
      <c r="D1209" s="25"/>
      <c r="E1209" s="25"/>
      <c r="F1209" s="25"/>
      <c r="G1209" s="25" t="s">
        <v>12</v>
      </c>
      <c r="H1209" s="25">
        <v>1.8049144241494901</v>
      </c>
      <c r="I1209" s="25">
        <v>153</v>
      </c>
      <c r="J1209" s="25">
        <v>1.1796826301630699E-2</v>
      </c>
      <c r="K1209" s="25">
        <v>10472</v>
      </c>
      <c r="L1209" s="26">
        <v>65254</v>
      </c>
      <c r="M1209" s="24">
        <v>2461021000</v>
      </c>
      <c r="N1209" s="25">
        <v>51013</v>
      </c>
      <c r="O1209" s="25"/>
      <c r="P1209" s="25"/>
      <c r="Q1209" s="25"/>
      <c r="R1209" s="25"/>
      <c r="S1209" s="25" t="s">
        <v>12</v>
      </c>
      <c r="T1209" s="25">
        <v>4.3162869999952598</v>
      </c>
      <c r="U1209" s="25">
        <v>365</v>
      </c>
      <c r="V1209" s="25">
        <v>1.18254438356034E-2</v>
      </c>
      <c r="W1209" s="25">
        <v>10472</v>
      </c>
      <c r="X1209" s="27">
        <v>65254</v>
      </c>
      <c r="Y1209" s="28">
        <f t="shared" si="36"/>
        <v>2.7330958997035309E-3</v>
      </c>
      <c r="AA1209" t="str">
        <f t="shared" si="37"/>
        <v>2461021000-51013-VOC</v>
      </c>
      <c r="AB1209" t="str">
        <f>IF(COUNTIF('NP-NRModel-MAR-WILDFIRES Modifi'!V:V, AA1209)=0, "Missing", "")</f>
        <v/>
      </c>
    </row>
    <row r="1210" spans="1:28" hidden="1" x14ac:dyDescent="0.3">
      <c r="A1210" s="24">
        <v>2461021000</v>
      </c>
      <c r="B1210" s="40">
        <v>51059</v>
      </c>
      <c r="C1210" s="25"/>
      <c r="D1210" s="25"/>
      <c r="E1210" s="25"/>
      <c r="F1210" s="25"/>
      <c r="G1210" s="25" t="s">
        <v>12</v>
      </c>
      <c r="H1210" s="25">
        <v>11.549007395195501</v>
      </c>
      <c r="I1210" s="25">
        <v>153</v>
      </c>
      <c r="J1210" s="25">
        <v>7.5483708465330299E-2</v>
      </c>
      <c r="K1210" s="25">
        <v>10472</v>
      </c>
      <c r="L1210" s="26">
        <v>65763</v>
      </c>
      <c r="M1210" s="24">
        <v>2461021000</v>
      </c>
      <c r="N1210" s="25">
        <v>51059</v>
      </c>
      <c r="O1210" s="25"/>
      <c r="P1210" s="25"/>
      <c r="Q1210" s="25"/>
      <c r="R1210" s="25"/>
      <c r="S1210" s="25" t="s">
        <v>12</v>
      </c>
      <c r="T1210" s="25">
        <v>27.618389999969601</v>
      </c>
      <c r="U1210" s="25">
        <v>365</v>
      </c>
      <c r="V1210" s="25">
        <v>7.5666821917725099E-2</v>
      </c>
      <c r="W1210" s="25">
        <v>10472</v>
      </c>
      <c r="X1210" s="27">
        <v>65763</v>
      </c>
      <c r="Y1210" s="28">
        <f t="shared" si="36"/>
        <v>2.7330958997035448E-3</v>
      </c>
      <c r="AA1210" t="str">
        <f t="shared" si="37"/>
        <v>2461021000-51059-VOC</v>
      </c>
      <c r="AB1210" t="str">
        <f>IF(COUNTIF('NP-NRModel-MAR-WILDFIRES Modifi'!V:V, AA1210)=0, "Missing", "")</f>
        <v/>
      </c>
    </row>
    <row r="1211" spans="1:28" hidden="1" x14ac:dyDescent="0.3">
      <c r="A1211" s="24">
        <v>2461021000</v>
      </c>
      <c r="B1211" s="40">
        <v>51107</v>
      </c>
      <c r="C1211" s="25"/>
      <c r="D1211" s="25"/>
      <c r="E1211" s="25"/>
      <c r="F1211" s="25"/>
      <c r="G1211" s="25" t="s">
        <v>12</v>
      </c>
      <c r="H1211" s="25">
        <v>3.2957954570818</v>
      </c>
      <c r="I1211" s="25">
        <v>153</v>
      </c>
      <c r="J1211" s="25">
        <v>2.1541146778312401E-2</v>
      </c>
      <c r="K1211" s="25">
        <v>10472</v>
      </c>
      <c r="L1211" s="26">
        <v>66331</v>
      </c>
      <c r="M1211" s="24">
        <v>2461021000</v>
      </c>
      <c r="N1211" s="25">
        <v>51107</v>
      </c>
      <c r="O1211" s="25"/>
      <c r="P1211" s="25"/>
      <c r="Q1211" s="25"/>
      <c r="R1211" s="25"/>
      <c r="S1211" s="25" t="s">
        <v>12</v>
      </c>
      <c r="T1211" s="25">
        <v>7.8815919999913699</v>
      </c>
      <c r="U1211" s="25">
        <v>365</v>
      </c>
      <c r="V1211" s="25">
        <v>2.1593402739702301E-2</v>
      </c>
      <c r="W1211" s="25">
        <v>10472</v>
      </c>
      <c r="X1211" s="27">
        <v>66331</v>
      </c>
      <c r="Y1211" s="28">
        <f t="shared" si="36"/>
        <v>2.7330958997035101E-3</v>
      </c>
      <c r="AA1211" t="str">
        <f t="shared" si="37"/>
        <v>2461021000-51107-VOC</v>
      </c>
      <c r="AB1211" t="str">
        <f>IF(COUNTIF('NP-NRModel-MAR-WILDFIRES Modifi'!V:V, AA1211)=0, "Missing", "")</f>
        <v/>
      </c>
    </row>
    <row r="1212" spans="1:28" hidden="1" x14ac:dyDescent="0.3">
      <c r="A1212" s="24">
        <v>2461021000</v>
      </c>
      <c r="B1212" s="40">
        <v>51153</v>
      </c>
      <c r="C1212" s="25"/>
      <c r="D1212" s="25"/>
      <c r="E1212" s="25"/>
      <c r="F1212" s="25"/>
      <c r="G1212" s="25" t="s">
        <v>12</v>
      </c>
      <c r="H1212" s="25">
        <v>4.1173850419111497</v>
      </c>
      <c r="I1212" s="25">
        <v>153</v>
      </c>
      <c r="J1212" s="25">
        <v>2.6911013345824498E-2</v>
      </c>
      <c r="K1212" s="25">
        <v>10472</v>
      </c>
      <c r="L1212" s="26">
        <v>66806</v>
      </c>
      <c r="M1212" s="24">
        <v>2461021000</v>
      </c>
      <c r="N1212" s="25">
        <v>51153</v>
      </c>
      <c r="O1212" s="25"/>
      <c r="P1212" s="25"/>
      <c r="Q1212" s="25"/>
      <c r="R1212" s="25"/>
      <c r="S1212" s="25" t="s">
        <v>12</v>
      </c>
      <c r="T1212" s="25">
        <v>9.8463479999891597</v>
      </c>
      <c r="U1212" s="25">
        <v>365</v>
      </c>
      <c r="V1212" s="25">
        <v>2.69762958903812E-2</v>
      </c>
      <c r="W1212" s="25">
        <v>10472</v>
      </c>
      <c r="X1212" s="27">
        <v>66806</v>
      </c>
      <c r="Y1212" s="28">
        <f t="shared" si="36"/>
        <v>2.7330958997035374E-3</v>
      </c>
      <c r="AA1212" t="str">
        <f t="shared" si="37"/>
        <v>2461021000-51153-VOC</v>
      </c>
      <c r="AB1212" t="str">
        <f>IF(COUNTIF('NP-NRModel-MAR-WILDFIRES Modifi'!V:V, AA1212)=0, "Missing", "")</f>
        <v/>
      </c>
    </row>
    <row r="1213" spans="1:28" hidden="1" x14ac:dyDescent="0.3">
      <c r="A1213" s="24">
        <v>2461021000</v>
      </c>
      <c r="B1213" s="40">
        <v>51510</v>
      </c>
      <c r="C1213" s="25"/>
      <c r="D1213" s="25"/>
      <c r="E1213" s="25"/>
      <c r="F1213" s="25"/>
      <c r="G1213" s="25" t="s">
        <v>12</v>
      </c>
      <c r="H1213" s="25">
        <v>1.11941202494873</v>
      </c>
      <c r="I1213" s="25">
        <v>153</v>
      </c>
      <c r="J1213" s="25">
        <v>7.3164184637172303E-3</v>
      </c>
      <c r="K1213" s="25">
        <v>10472</v>
      </c>
      <c r="L1213" s="26">
        <v>67359</v>
      </c>
      <c r="M1213" s="24">
        <v>2461021000</v>
      </c>
      <c r="N1213" s="25">
        <v>51510</v>
      </c>
      <c r="O1213" s="25"/>
      <c r="P1213" s="25"/>
      <c r="Q1213" s="25"/>
      <c r="R1213" s="25"/>
      <c r="S1213" s="25" t="s">
        <v>12</v>
      </c>
      <c r="T1213" s="25">
        <v>2.6769709999970499</v>
      </c>
      <c r="U1213" s="25">
        <v>365</v>
      </c>
      <c r="V1213" s="25">
        <v>7.3341671232795896E-3</v>
      </c>
      <c r="W1213" s="25">
        <v>10472</v>
      </c>
      <c r="X1213" s="27">
        <v>67359</v>
      </c>
      <c r="Y1213" s="28">
        <f t="shared" si="36"/>
        <v>2.7330958997035431E-3</v>
      </c>
      <c r="AA1213" t="str">
        <f t="shared" si="37"/>
        <v>2461021000-51510-VOC</v>
      </c>
      <c r="AB1213" t="str">
        <f>IF(COUNTIF('NP-NRModel-MAR-WILDFIRES Modifi'!V:V, AA1213)=0, "Missing", "")</f>
        <v/>
      </c>
    </row>
    <row r="1214" spans="1:28" hidden="1" x14ac:dyDescent="0.3">
      <c r="A1214" s="24">
        <v>2461021000</v>
      </c>
      <c r="B1214" s="40">
        <v>51600</v>
      </c>
      <c r="C1214" s="25"/>
      <c r="D1214" s="25"/>
      <c r="E1214" s="25"/>
      <c r="F1214" s="25"/>
      <c r="G1214" s="25" t="s">
        <v>12</v>
      </c>
      <c r="H1214" s="25">
        <v>0.20175966496981401</v>
      </c>
      <c r="I1214" s="25">
        <v>153</v>
      </c>
      <c r="J1214" s="25">
        <v>1.31869062071773E-3</v>
      </c>
      <c r="K1214" s="25">
        <v>10472</v>
      </c>
      <c r="L1214" s="26">
        <v>67560</v>
      </c>
      <c r="M1214" s="24">
        <v>2461021000</v>
      </c>
      <c r="N1214" s="25">
        <v>51600</v>
      </c>
      <c r="O1214" s="25"/>
      <c r="P1214" s="25"/>
      <c r="Q1214" s="25"/>
      <c r="R1214" s="25"/>
      <c r="S1214" s="25" t="s">
        <v>12</v>
      </c>
      <c r="T1214" s="25">
        <v>0.482489699999469</v>
      </c>
      <c r="U1214" s="25">
        <v>365</v>
      </c>
      <c r="V1214" s="25">
        <v>1.3218895890396399E-3</v>
      </c>
      <c r="W1214" s="25">
        <v>10472</v>
      </c>
      <c r="X1214" s="27">
        <v>67560</v>
      </c>
      <c r="Y1214" s="28">
        <f t="shared" si="36"/>
        <v>2.7330958997035196E-3</v>
      </c>
      <c r="AA1214" t="str">
        <f t="shared" si="37"/>
        <v>2461021000-51600-VOC</v>
      </c>
      <c r="AB1214" t="str">
        <f>IF(COUNTIF('NP-NRModel-MAR-WILDFIRES Modifi'!V:V, AA1214)=0, "Missing", "")</f>
        <v/>
      </c>
    </row>
    <row r="1215" spans="1:28" hidden="1" x14ac:dyDescent="0.3">
      <c r="A1215" s="24">
        <v>2461021000</v>
      </c>
      <c r="B1215" s="40">
        <v>51610</v>
      </c>
      <c r="C1215" s="25"/>
      <c r="D1215" s="25"/>
      <c r="E1215" s="25"/>
      <c r="F1215" s="25"/>
      <c r="G1215" s="25" t="s">
        <v>12</v>
      </c>
      <c r="H1215" s="25">
        <v>5.69791493013279E-2</v>
      </c>
      <c r="I1215" s="25">
        <v>153</v>
      </c>
      <c r="J1215" s="25">
        <v>3.7241274053155499E-4</v>
      </c>
      <c r="K1215" s="25">
        <v>10472</v>
      </c>
      <c r="L1215" s="26">
        <v>67581</v>
      </c>
      <c r="M1215" s="24">
        <v>2461021000</v>
      </c>
      <c r="N1215" s="25">
        <v>51610</v>
      </c>
      <c r="O1215" s="25"/>
      <c r="P1215" s="25"/>
      <c r="Q1215" s="25"/>
      <c r="R1215" s="25"/>
      <c r="S1215" s="25" t="s">
        <v>12</v>
      </c>
      <c r="T1215" s="25">
        <v>0.13626039999984901</v>
      </c>
      <c r="U1215" s="25">
        <v>365</v>
      </c>
      <c r="V1215" s="25">
        <v>3.7331616438314902E-4</v>
      </c>
      <c r="W1215" s="25">
        <v>10472</v>
      </c>
      <c r="X1215" s="27">
        <v>67581</v>
      </c>
      <c r="Y1215" s="28">
        <f t="shared" si="36"/>
        <v>2.7330958997035652E-3</v>
      </c>
      <c r="AA1215" t="str">
        <f t="shared" si="37"/>
        <v>2461021000-51610-VOC</v>
      </c>
      <c r="AB1215" t="str">
        <f>IF(COUNTIF('NP-NRModel-MAR-WILDFIRES Modifi'!V:V, AA1215)=0, "Missing", "")</f>
        <v/>
      </c>
    </row>
    <row r="1216" spans="1:28" hidden="1" x14ac:dyDescent="0.3">
      <c r="A1216" s="24">
        <v>2461021000</v>
      </c>
      <c r="B1216" s="40">
        <v>51683</v>
      </c>
      <c r="C1216" s="25"/>
      <c r="D1216" s="25"/>
      <c r="E1216" s="25"/>
      <c r="F1216" s="25"/>
      <c r="G1216" s="25" t="s">
        <v>12</v>
      </c>
      <c r="H1216" s="25">
        <v>0.20227300269436399</v>
      </c>
      <c r="I1216" s="25">
        <v>153</v>
      </c>
      <c r="J1216" s="25">
        <v>1.32204576924421E-3</v>
      </c>
      <c r="K1216" s="25">
        <v>10472</v>
      </c>
      <c r="L1216" s="26">
        <v>67786</v>
      </c>
      <c r="M1216" s="24">
        <v>2461021000</v>
      </c>
      <c r="N1216" s="25">
        <v>51683</v>
      </c>
      <c r="O1216" s="25"/>
      <c r="P1216" s="25"/>
      <c r="Q1216" s="25"/>
      <c r="R1216" s="25"/>
      <c r="S1216" s="25" t="s">
        <v>12</v>
      </c>
      <c r="T1216" s="25">
        <v>0.483717299999468</v>
      </c>
      <c r="U1216" s="25">
        <v>365</v>
      </c>
      <c r="V1216" s="25">
        <v>1.32525287671087E-3</v>
      </c>
      <c r="W1216" s="25">
        <v>10472</v>
      </c>
      <c r="X1216" s="27">
        <v>67786</v>
      </c>
      <c r="Y1216" s="28">
        <f t="shared" si="36"/>
        <v>2.7330958997035335E-3</v>
      </c>
      <c r="AA1216" t="str">
        <f t="shared" si="37"/>
        <v>2461021000-51683-VOC</v>
      </c>
      <c r="AB1216" t="str">
        <f>IF(COUNTIF('NP-NRModel-MAR-WILDFIRES Modifi'!V:V, AA1216)=0, "Missing", "")</f>
        <v/>
      </c>
    </row>
    <row r="1217" spans="1:28" hidden="1" x14ac:dyDescent="0.3">
      <c r="A1217" s="24">
        <v>2461021000</v>
      </c>
      <c r="B1217" s="40">
        <v>51685</v>
      </c>
      <c r="C1217" s="25"/>
      <c r="D1217" s="25"/>
      <c r="E1217" s="25"/>
      <c r="F1217" s="25"/>
      <c r="G1217" s="25" t="s">
        <v>12</v>
      </c>
      <c r="H1217" s="25">
        <v>9.9100190618641601E-2</v>
      </c>
      <c r="I1217" s="25">
        <v>153</v>
      </c>
      <c r="J1217" s="25">
        <v>6.4771366417412798E-4</v>
      </c>
      <c r="K1217" s="25">
        <v>10472</v>
      </c>
      <c r="L1217" s="26">
        <v>67808</v>
      </c>
      <c r="M1217" s="24">
        <v>2461021000</v>
      </c>
      <c r="N1217" s="25">
        <v>51685</v>
      </c>
      <c r="O1217" s="25"/>
      <c r="P1217" s="25"/>
      <c r="Q1217" s="25"/>
      <c r="R1217" s="25"/>
      <c r="S1217" s="25" t="s">
        <v>12</v>
      </c>
      <c r="T1217" s="25">
        <v>0.23698899999973899</v>
      </c>
      <c r="U1217" s="25">
        <v>365</v>
      </c>
      <c r="V1217" s="25">
        <v>6.4928493150613403E-4</v>
      </c>
      <c r="W1217" s="25">
        <v>10472</v>
      </c>
      <c r="X1217" s="27">
        <v>67808</v>
      </c>
      <c r="Y1217" s="28">
        <f t="shared" si="36"/>
        <v>2.7330958997035361E-3</v>
      </c>
      <c r="AA1217" t="str">
        <f t="shared" si="37"/>
        <v>2461021000-51685-VOC</v>
      </c>
      <c r="AB1217" t="str">
        <f>IF(COUNTIF('NP-NRModel-MAR-WILDFIRES Modifi'!V:V, AA1217)=0, "Missing", "")</f>
        <v/>
      </c>
    </row>
    <row r="1218" spans="1:28" hidden="1" x14ac:dyDescent="0.3">
      <c r="A1218" s="24">
        <v>2461022000</v>
      </c>
      <c r="B1218" s="40">
        <v>11001</v>
      </c>
      <c r="C1218" s="25"/>
      <c r="D1218" s="25"/>
      <c r="E1218" s="25"/>
      <c r="F1218" s="25"/>
      <c r="G1218" s="25" t="s">
        <v>12</v>
      </c>
      <c r="H1218" s="25">
        <v>108.767967464937</v>
      </c>
      <c r="I1218" s="25">
        <v>153</v>
      </c>
      <c r="J1218" s="25">
        <v>0.71090174813684404</v>
      </c>
      <c r="K1218" s="25">
        <v>10472</v>
      </c>
      <c r="L1218" s="26">
        <v>7359</v>
      </c>
      <c r="M1218" s="24">
        <v>2461022000</v>
      </c>
      <c r="N1218" s="25">
        <v>11001</v>
      </c>
      <c r="O1218" s="25"/>
      <c r="P1218" s="25"/>
      <c r="Q1218" s="25"/>
      <c r="R1218" s="25"/>
      <c r="S1218" s="25" t="s">
        <v>12</v>
      </c>
      <c r="T1218" s="25">
        <v>260.10859999971501</v>
      </c>
      <c r="U1218" s="25">
        <v>365</v>
      </c>
      <c r="V1218" s="25">
        <v>0.712626301369082</v>
      </c>
      <c r="W1218" s="25">
        <v>10472</v>
      </c>
      <c r="X1218" s="27">
        <v>7359</v>
      </c>
      <c r="Y1218" s="28">
        <f t="shared" si="36"/>
        <v>2.7330958997035196E-3</v>
      </c>
      <c r="AA1218" t="str">
        <f t="shared" si="37"/>
        <v>2461022000-11001-VOC</v>
      </c>
      <c r="AB1218" t="str">
        <f>IF(COUNTIF('NP-NRModel-MAR-WILDFIRES Modifi'!V:V, AA1218)=0, "Missing", "")</f>
        <v/>
      </c>
    </row>
    <row r="1219" spans="1:28" hidden="1" x14ac:dyDescent="0.3">
      <c r="A1219" s="24">
        <v>2461022000</v>
      </c>
      <c r="B1219" s="40">
        <v>24009</v>
      </c>
      <c r="C1219" s="25"/>
      <c r="D1219" s="25"/>
      <c r="E1219" s="25"/>
      <c r="F1219" s="25"/>
      <c r="G1219" s="25" t="s">
        <v>12</v>
      </c>
      <c r="H1219" s="25">
        <v>6.1968260079764796</v>
      </c>
      <c r="I1219" s="25">
        <v>153</v>
      </c>
      <c r="J1219" s="25">
        <v>4.05021307710881E-2</v>
      </c>
      <c r="K1219" s="25">
        <v>10472</v>
      </c>
      <c r="L1219" s="26">
        <v>27374</v>
      </c>
      <c r="M1219" s="24">
        <v>2461022000</v>
      </c>
      <c r="N1219" s="25">
        <v>24009</v>
      </c>
      <c r="O1219" s="25"/>
      <c r="P1219" s="25"/>
      <c r="Q1219" s="25"/>
      <c r="R1219" s="25"/>
      <c r="S1219" s="25" t="s">
        <v>12</v>
      </c>
      <c r="T1219" s="25">
        <v>14.819139999983699</v>
      </c>
      <c r="U1219" s="25">
        <v>365</v>
      </c>
      <c r="V1219" s="25">
        <v>4.0600383561599299E-2</v>
      </c>
      <c r="W1219" s="25">
        <v>10472</v>
      </c>
      <c r="X1219" s="27">
        <v>27374</v>
      </c>
      <c r="Y1219" s="28">
        <f t="shared" ref="Y1219:Y1282" si="38">IFERROR(J1219/T1219,0)</f>
        <v>2.7330958997035357E-3</v>
      </c>
      <c r="AA1219" t="str">
        <f t="shared" ref="AA1219:AA1282" si="39">TRIM(A1219) &amp; "-" &amp; B1219 &amp; "-" &amp; TRIM(S1219)</f>
        <v>2461022000-24009-VOC</v>
      </c>
      <c r="AB1219" t="str">
        <f>IF(COUNTIF('NP-NRModel-MAR-WILDFIRES Modifi'!V:V, AA1219)=0, "Missing", "")</f>
        <v/>
      </c>
    </row>
    <row r="1220" spans="1:28" hidden="1" x14ac:dyDescent="0.3">
      <c r="A1220" s="24">
        <v>2461022000</v>
      </c>
      <c r="B1220" s="40">
        <v>24017</v>
      </c>
      <c r="C1220" s="25"/>
      <c r="D1220" s="25"/>
      <c r="E1220" s="25"/>
      <c r="F1220" s="25"/>
      <c r="G1220" s="25" t="s">
        <v>12</v>
      </c>
      <c r="H1220" s="25">
        <v>10.8906672355157</v>
      </c>
      <c r="I1220" s="25">
        <v>153</v>
      </c>
      <c r="J1220" s="25">
        <v>7.1180831604677794E-2</v>
      </c>
      <c r="K1220" s="25">
        <v>10472</v>
      </c>
      <c r="L1220" s="26">
        <v>27476</v>
      </c>
      <c r="M1220" s="24">
        <v>2461022000</v>
      </c>
      <c r="N1220" s="25">
        <v>24017</v>
      </c>
      <c r="O1220" s="25"/>
      <c r="P1220" s="25"/>
      <c r="Q1220" s="25"/>
      <c r="R1220" s="25"/>
      <c r="S1220" s="25" t="s">
        <v>12</v>
      </c>
      <c r="T1220" s="25">
        <v>26.044029999971301</v>
      </c>
      <c r="U1220" s="25">
        <v>365</v>
      </c>
      <c r="V1220" s="25">
        <v>7.1353506849236595E-2</v>
      </c>
      <c r="W1220" s="25">
        <v>10472</v>
      </c>
      <c r="X1220" s="27">
        <v>27476</v>
      </c>
      <c r="Y1220" s="28">
        <f t="shared" si="38"/>
        <v>2.7330958997035496E-3</v>
      </c>
      <c r="AA1220" t="str">
        <f t="shared" si="39"/>
        <v>2461022000-24017-VOC</v>
      </c>
      <c r="AB1220" t="str">
        <f>IF(COUNTIF('NP-NRModel-MAR-WILDFIRES Modifi'!V:V, AA1220)=0, "Missing", "")</f>
        <v/>
      </c>
    </row>
    <row r="1221" spans="1:28" hidden="1" x14ac:dyDescent="0.3">
      <c r="A1221" s="24">
        <v>2461022000</v>
      </c>
      <c r="B1221" s="40">
        <v>24021</v>
      </c>
      <c r="C1221" s="25"/>
      <c r="D1221" s="25"/>
      <c r="E1221" s="25"/>
      <c r="F1221" s="25"/>
      <c r="G1221" s="25" t="s">
        <v>12</v>
      </c>
      <c r="H1221" s="25">
        <v>31.9167437524561</v>
      </c>
      <c r="I1221" s="25">
        <v>153</v>
      </c>
      <c r="J1221" s="25">
        <v>0.208606168316706</v>
      </c>
      <c r="K1221" s="25">
        <v>10472</v>
      </c>
      <c r="L1221" s="26">
        <v>27525</v>
      </c>
      <c r="M1221" s="24">
        <v>2461022000</v>
      </c>
      <c r="N1221" s="25">
        <v>24021</v>
      </c>
      <c r="O1221" s="25"/>
      <c r="P1221" s="25"/>
      <c r="Q1221" s="25"/>
      <c r="R1221" s="25"/>
      <c r="S1221" s="25" t="s">
        <v>12</v>
      </c>
      <c r="T1221" s="25">
        <v>76.325959999915995</v>
      </c>
      <c r="U1221" s="25">
        <v>365</v>
      </c>
      <c r="V1221" s="25">
        <v>0.209112219177852</v>
      </c>
      <c r="W1221" s="25">
        <v>10472</v>
      </c>
      <c r="X1221" s="27">
        <v>27525</v>
      </c>
      <c r="Y1221" s="28">
        <f t="shared" si="38"/>
        <v>2.7330958997035296E-3</v>
      </c>
      <c r="AA1221" t="str">
        <f t="shared" si="39"/>
        <v>2461022000-24021-VOC</v>
      </c>
      <c r="AB1221" t="str">
        <f>IF(COUNTIF('NP-NRModel-MAR-WILDFIRES Modifi'!V:V, AA1221)=0, "Missing", "")</f>
        <v/>
      </c>
    </row>
    <row r="1222" spans="1:28" hidden="1" x14ac:dyDescent="0.3">
      <c r="A1222" s="24">
        <v>2461022000</v>
      </c>
      <c r="B1222" s="40">
        <v>24031</v>
      </c>
      <c r="C1222" s="25"/>
      <c r="D1222" s="25"/>
      <c r="E1222" s="25"/>
      <c r="F1222" s="25"/>
      <c r="G1222" s="25" t="s">
        <v>12</v>
      </c>
      <c r="H1222" s="25">
        <v>74.091828542824004</v>
      </c>
      <c r="I1222" s="25">
        <v>153</v>
      </c>
      <c r="J1222" s="25">
        <v>0.484260317273359</v>
      </c>
      <c r="K1222" s="25">
        <v>10472</v>
      </c>
      <c r="L1222" s="26">
        <v>27657</v>
      </c>
      <c r="M1222" s="24">
        <v>2461022000</v>
      </c>
      <c r="N1222" s="25">
        <v>24031</v>
      </c>
      <c r="O1222" s="25"/>
      <c r="P1222" s="25"/>
      <c r="Q1222" s="25"/>
      <c r="R1222" s="25"/>
      <c r="S1222" s="25" t="s">
        <v>12</v>
      </c>
      <c r="T1222" s="25">
        <v>177.18379999980399</v>
      </c>
      <c r="U1222" s="25">
        <v>365</v>
      </c>
      <c r="V1222" s="25">
        <v>0.48543506849261597</v>
      </c>
      <c r="W1222" s="25">
        <v>10472</v>
      </c>
      <c r="X1222" s="27">
        <v>27657</v>
      </c>
      <c r="Y1222" s="28">
        <f t="shared" si="38"/>
        <v>2.7330958997035548E-3</v>
      </c>
      <c r="AA1222" t="str">
        <f t="shared" si="39"/>
        <v>2461022000-24031-VOC</v>
      </c>
      <c r="AB1222" t="str">
        <f>IF(COUNTIF('NP-NRModel-MAR-WILDFIRES Modifi'!V:V, AA1222)=0, "Missing", "")</f>
        <v/>
      </c>
    </row>
    <row r="1223" spans="1:28" hidden="1" x14ac:dyDescent="0.3">
      <c r="A1223" s="24">
        <v>2461022000</v>
      </c>
      <c r="B1223" s="40">
        <v>24033</v>
      </c>
      <c r="C1223" s="25"/>
      <c r="D1223" s="25"/>
      <c r="E1223" s="25"/>
      <c r="F1223" s="25"/>
      <c r="G1223" s="25" t="s">
        <v>12</v>
      </c>
      <c r="H1223" s="25">
        <v>91.469623552783005</v>
      </c>
      <c r="I1223" s="25">
        <v>153</v>
      </c>
      <c r="J1223" s="25">
        <v>0.59784067681557496</v>
      </c>
      <c r="K1223" s="25">
        <v>10472</v>
      </c>
      <c r="L1223" s="26">
        <v>27686</v>
      </c>
      <c r="M1223" s="24">
        <v>2461022000</v>
      </c>
      <c r="N1223" s="25">
        <v>24033</v>
      </c>
      <c r="O1223" s="25"/>
      <c r="P1223" s="25"/>
      <c r="Q1223" s="25"/>
      <c r="R1223" s="25"/>
      <c r="S1223" s="25" t="s">
        <v>12</v>
      </c>
      <c r="T1223" s="25">
        <v>218.741199999759</v>
      </c>
      <c r="U1223" s="25">
        <v>365</v>
      </c>
      <c r="V1223" s="25">
        <v>0.59929095890344997</v>
      </c>
      <c r="W1223" s="25">
        <v>10472</v>
      </c>
      <c r="X1223" s="27">
        <v>27686</v>
      </c>
      <c r="Y1223" s="28">
        <f t="shared" si="38"/>
        <v>2.7330958997035474E-3</v>
      </c>
      <c r="AA1223" t="str">
        <f t="shared" si="39"/>
        <v>2461022000-24033-VOC</v>
      </c>
      <c r="AB1223" t="str">
        <f>IF(COUNTIF('NP-NRModel-MAR-WILDFIRES Modifi'!V:V, AA1223)=0, "Missing", "")</f>
        <v/>
      </c>
    </row>
    <row r="1224" spans="1:28" hidden="1" x14ac:dyDescent="0.3">
      <c r="A1224" s="24">
        <v>2461022000</v>
      </c>
      <c r="B1224" s="40">
        <v>51013</v>
      </c>
      <c r="C1224" s="25"/>
      <c r="D1224" s="25"/>
      <c r="E1224" s="25"/>
      <c r="F1224" s="25"/>
      <c r="G1224" s="25" t="s">
        <v>12</v>
      </c>
      <c r="H1224" s="25">
        <v>26.6890915069534</v>
      </c>
      <c r="I1224" s="25">
        <v>153</v>
      </c>
      <c r="J1224" s="25">
        <v>0.17443850658139501</v>
      </c>
      <c r="K1224" s="25">
        <v>10472</v>
      </c>
      <c r="L1224" s="26">
        <v>65255</v>
      </c>
      <c r="M1224" s="24">
        <v>2461022000</v>
      </c>
      <c r="N1224" s="25">
        <v>51013</v>
      </c>
      <c r="O1224" s="25"/>
      <c r="P1224" s="25"/>
      <c r="Q1224" s="25"/>
      <c r="R1224" s="25"/>
      <c r="S1224" s="25" t="s">
        <v>12</v>
      </c>
      <c r="T1224" s="25">
        <v>63.824509999929802</v>
      </c>
      <c r="U1224" s="25">
        <v>365</v>
      </c>
      <c r="V1224" s="25">
        <v>0.17486167123268401</v>
      </c>
      <c r="W1224" s="25">
        <v>10472</v>
      </c>
      <c r="X1224" s="27">
        <v>65255</v>
      </c>
      <c r="Y1224" s="28">
        <f t="shared" si="38"/>
        <v>2.7330958997035287E-3</v>
      </c>
      <c r="AA1224" t="str">
        <f t="shared" si="39"/>
        <v>2461022000-51013-VOC</v>
      </c>
      <c r="AB1224" t="str">
        <f>IF(COUNTIF('NP-NRModel-MAR-WILDFIRES Modifi'!V:V, AA1224)=0, "Missing", "")</f>
        <v/>
      </c>
    </row>
    <row r="1225" spans="1:28" hidden="1" x14ac:dyDescent="0.3">
      <c r="A1225" s="24">
        <v>2461022000</v>
      </c>
      <c r="B1225" s="40">
        <v>51059</v>
      </c>
      <c r="C1225" s="25"/>
      <c r="D1225" s="25"/>
      <c r="E1225" s="25"/>
      <c r="F1225" s="25"/>
      <c r="G1225" s="25" t="s">
        <v>12</v>
      </c>
      <c r="H1225" s="25">
        <v>170.77402954070899</v>
      </c>
      <c r="I1225" s="25">
        <v>153</v>
      </c>
      <c r="J1225" s="25">
        <v>1.1161701277170499</v>
      </c>
      <c r="K1225" s="25">
        <v>10472</v>
      </c>
      <c r="L1225" s="26">
        <v>65764</v>
      </c>
      <c r="M1225" s="24">
        <v>2461022000</v>
      </c>
      <c r="N1225" s="25">
        <v>51059</v>
      </c>
      <c r="O1225" s="25"/>
      <c r="P1225" s="25"/>
      <c r="Q1225" s="25"/>
      <c r="R1225" s="25"/>
      <c r="S1225" s="25" t="s">
        <v>12</v>
      </c>
      <c r="T1225" s="25">
        <v>408.390399999549</v>
      </c>
      <c r="U1225" s="25">
        <v>365</v>
      </c>
      <c r="V1225" s="25">
        <v>1.11887780821794</v>
      </c>
      <c r="W1225" s="25">
        <v>10472</v>
      </c>
      <c r="X1225" s="27">
        <v>65764</v>
      </c>
      <c r="Y1225" s="28">
        <f t="shared" si="38"/>
        <v>2.7330958997035253E-3</v>
      </c>
      <c r="AA1225" t="str">
        <f t="shared" si="39"/>
        <v>2461022000-51059-VOC</v>
      </c>
      <c r="AB1225" t="str">
        <f>IF(COUNTIF('NP-NRModel-MAR-WILDFIRES Modifi'!V:V, AA1225)=0, "Missing", "")</f>
        <v/>
      </c>
    </row>
    <row r="1226" spans="1:28" hidden="1" x14ac:dyDescent="0.3">
      <c r="A1226" s="24">
        <v>2461022000</v>
      </c>
      <c r="B1226" s="40">
        <v>51107</v>
      </c>
      <c r="C1226" s="25"/>
      <c r="D1226" s="25"/>
      <c r="E1226" s="25"/>
      <c r="F1226" s="25"/>
      <c r="G1226" s="25" t="s">
        <v>12</v>
      </c>
      <c r="H1226" s="25">
        <v>48.734592514910602</v>
      </c>
      <c r="I1226" s="25">
        <v>153</v>
      </c>
      <c r="J1226" s="25">
        <v>0.31852674846346801</v>
      </c>
      <c r="K1226" s="25">
        <v>10472</v>
      </c>
      <c r="L1226" s="26">
        <v>66332</v>
      </c>
      <c r="M1226" s="24">
        <v>2461022000</v>
      </c>
      <c r="N1226" s="25">
        <v>51107</v>
      </c>
      <c r="O1226" s="25"/>
      <c r="P1226" s="25"/>
      <c r="Q1226" s="25"/>
      <c r="R1226" s="25"/>
      <c r="S1226" s="25" t="s">
        <v>12</v>
      </c>
      <c r="T1226" s="25">
        <v>116.544299999871</v>
      </c>
      <c r="U1226" s="25">
        <v>365</v>
      </c>
      <c r="V1226" s="25">
        <v>0.31929945205444299</v>
      </c>
      <c r="W1226" s="25">
        <v>10472</v>
      </c>
      <c r="X1226" s="27">
        <v>66332</v>
      </c>
      <c r="Y1226" s="28">
        <f t="shared" si="38"/>
        <v>2.7330958997035513E-3</v>
      </c>
      <c r="AA1226" t="str">
        <f t="shared" si="39"/>
        <v>2461022000-51107-VOC</v>
      </c>
      <c r="AB1226" t="str">
        <f>IF(COUNTIF('NP-NRModel-MAR-WILDFIRES Modifi'!V:V, AA1226)=0, "Missing", "")</f>
        <v/>
      </c>
    </row>
    <row r="1227" spans="1:28" hidden="1" x14ac:dyDescent="0.3">
      <c r="A1227" s="24">
        <v>2461022000</v>
      </c>
      <c r="B1227" s="40">
        <v>51153</v>
      </c>
      <c r="C1227" s="25"/>
      <c r="D1227" s="25"/>
      <c r="E1227" s="25"/>
      <c r="F1227" s="25"/>
      <c r="G1227" s="25" t="s">
        <v>12</v>
      </c>
      <c r="H1227" s="25">
        <v>60.883376247430903</v>
      </c>
      <c r="I1227" s="25">
        <v>153</v>
      </c>
      <c r="J1227" s="25">
        <v>0.397930563708698</v>
      </c>
      <c r="K1227" s="25">
        <v>10472</v>
      </c>
      <c r="L1227" s="26">
        <v>66807</v>
      </c>
      <c r="M1227" s="24">
        <v>2461022000</v>
      </c>
      <c r="N1227" s="25">
        <v>51153</v>
      </c>
      <c r="O1227" s="25"/>
      <c r="P1227" s="25"/>
      <c r="Q1227" s="25"/>
      <c r="R1227" s="25"/>
      <c r="S1227" s="25" t="s">
        <v>12</v>
      </c>
      <c r="T1227" s="25">
        <v>145.596999999839</v>
      </c>
      <c r="U1227" s="25">
        <v>365</v>
      </c>
      <c r="V1227" s="25">
        <v>0.39889589041051798</v>
      </c>
      <c r="W1227" s="25">
        <v>10472</v>
      </c>
      <c r="X1227" s="27">
        <v>66807</v>
      </c>
      <c r="Y1227" s="28">
        <f t="shared" si="38"/>
        <v>2.7330958997035517E-3</v>
      </c>
      <c r="AA1227" t="str">
        <f t="shared" si="39"/>
        <v>2461022000-51153-VOC</v>
      </c>
      <c r="AB1227" t="str">
        <f>IF(COUNTIF('NP-NRModel-MAR-WILDFIRES Modifi'!V:V, AA1227)=0, "Missing", "")</f>
        <v/>
      </c>
    </row>
    <row r="1228" spans="1:28" hidden="1" x14ac:dyDescent="0.3">
      <c r="A1228" s="24">
        <v>2461022000</v>
      </c>
      <c r="B1228" s="40">
        <v>51510</v>
      </c>
      <c r="C1228" s="25"/>
      <c r="D1228" s="25"/>
      <c r="E1228" s="25"/>
      <c r="F1228" s="25"/>
      <c r="G1228" s="25" t="s">
        <v>12</v>
      </c>
      <c r="H1228" s="25">
        <v>16.552632634710299</v>
      </c>
      <c r="I1228" s="25">
        <v>153</v>
      </c>
      <c r="J1228" s="25">
        <v>0.108187141403335</v>
      </c>
      <c r="K1228" s="25">
        <v>10472</v>
      </c>
      <c r="L1228" s="26">
        <v>67360</v>
      </c>
      <c r="M1228" s="24">
        <v>2461022000</v>
      </c>
      <c r="N1228" s="25">
        <v>51510</v>
      </c>
      <c r="O1228" s="25"/>
      <c r="P1228" s="25"/>
      <c r="Q1228" s="25"/>
      <c r="R1228" s="25"/>
      <c r="S1228" s="25" t="s">
        <v>12</v>
      </c>
      <c r="T1228" s="25">
        <v>39.5840999999564</v>
      </c>
      <c r="U1228" s="25">
        <v>365</v>
      </c>
      <c r="V1228" s="25">
        <v>0.108449589040976</v>
      </c>
      <c r="W1228" s="25">
        <v>10472</v>
      </c>
      <c r="X1228" s="27">
        <v>67360</v>
      </c>
      <c r="Y1228" s="28">
        <f t="shared" si="38"/>
        <v>2.7330958997035214E-3</v>
      </c>
      <c r="AA1228" t="str">
        <f t="shared" si="39"/>
        <v>2461022000-51510-VOC</v>
      </c>
      <c r="AB1228" t="str">
        <f>IF(COUNTIF('NP-NRModel-MAR-WILDFIRES Modifi'!V:V, AA1228)=0, "Missing", "")</f>
        <v/>
      </c>
    </row>
    <row r="1229" spans="1:28" hidden="1" x14ac:dyDescent="0.3">
      <c r="A1229" s="24">
        <v>2461022000</v>
      </c>
      <c r="B1229" s="40">
        <v>51600</v>
      </c>
      <c r="C1229" s="25"/>
      <c r="D1229" s="25"/>
      <c r="E1229" s="25"/>
      <c r="F1229" s="25"/>
      <c r="G1229" s="25" t="s">
        <v>12</v>
      </c>
      <c r="H1229" s="25">
        <v>2.9834000129704101</v>
      </c>
      <c r="I1229" s="25">
        <v>153</v>
      </c>
      <c r="J1229" s="25">
        <v>1.9499346490002602E-2</v>
      </c>
      <c r="K1229" s="25">
        <v>10472</v>
      </c>
      <c r="L1229" s="26">
        <v>67561</v>
      </c>
      <c r="M1229" s="24">
        <v>2461022000</v>
      </c>
      <c r="N1229" s="25">
        <v>51600</v>
      </c>
      <c r="O1229" s="25"/>
      <c r="P1229" s="25"/>
      <c r="Q1229" s="25"/>
      <c r="R1229" s="25"/>
      <c r="S1229" s="25" t="s">
        <v>12</v>
      </c>
      <c r="T1229" s="25">
        <v>7.1345269999921799</v>
      </c>
      <c r="U1229" s="25">
        <v>365</v>
      </c>
      <c r="V1229" s="25">
        <v>1.9546649315047002E-2</v>
      </c>
      <c r="W1229" s="25">
        <v>10472</v>
      </c>
      <c r="X1229" s="27">
        <v>67561</v>
      </c>
      <c r="Y1229" s="28">
        <f t="shared" si="38"/>
        <v>2.7330958997035088E-3</v>
      </c>
      <c r="AA1229" t="str">
        <f t="shared" si="39"/>
        <v>2461022000-51600-VOC</v>
      </c>
      <c r="AB1229" t="str">
        <f>IF(COUNTIF('NP-NRModel-MAR-WILDFIRES Modifi'!V:V, AA1229)=0, "Missing", "")</f>
        <v/>
      </c>
    </row>
    <row r="1230" spans="1:28" hidden="1" x14ac:dyDescent="0.3">
      <c r="A1230" s="24">
        <v>2461022000</v>
      </c>
      <c r="B1230" s="40">
        <v>51610</v>
      </c>
      <c r="C1230" s="25"/>
      <c r="D1230" s="25"/>
      <c r="E1230" s="25"/>
      <c r="F1230" s="25"/>
      <c r="G1230" s="25" t="s">
        <v>12</v>
      </c>
      <c r="H1230" s="25">
        <v>0.84254502095705996</v>
      </c>
      <c r="I1230" s="25">
        <v>153</v>
      </c>
      <c r="J1230" s="25">
        <v>5.50683020233372E-3</v>
      </c>
      <c r="K1230" s="25">
        <v>10472</v>
      </c>
      <c r="L1230" s="26">
        <v>67582</v>
      </c>
      <c r="M1230" s="24">
        <v>2461022000</v>
      </c>
      <c r="N1230" s="25">
        <v>51610</v>
      </c>
      <c r="O1230" s="25"/>
      <c r="P1230" s="25"/>
      <c r="Q1230" s="25"/>
      <c r="R1230" s="25"/>
      <c r="S1230" s="25" t="s">
        <v>12</v>
      </c>
      <c r="T1230" s="25">
        <v>2.01486899999778</v>
      </c>
      <c r="U1230" s="25">
        <v>365</v>
      </c>
      <c r="V1230" s="25">
        <v>5.5201890410898199E-3</v>
      </c>
      <c r="W1230" s="25">
        <v>10472</v>
      </c>
      <c r="X1230" s="27">
        <v>67582</v>
      </c>
      <c r="Y1230" s="28">
        <f t="shared" si="38"/>
        <v>2.7330958997035478E-3</v>
      </c>
      <c r="AA1230" t="str">
        <f t="shared" si="39"/>
        <v>2461022000-51610-VOC</v>
      </c>
      <c r="AB1230" t="str">
        <f>IF(COUNTIF('NP-NRModel-MAR-WILDFIRES Modifi'!V:V, AA1230)=0, "Missing", "")</f>
        <v/>
      </c>
    </row>
    <row r="1231" spans="1:28" hidden="1" x14ac:dyDescent="0.3">
      <c r="A1231" s="24">
        <v>2461022000</v>
      </c>
      <c r="B1231" s="40">
        <v>51683</v>
      </c>
      <c r="C1231" s="25"/>
      <c r="D1231" s="25"/>
      <c r="E1231" s="25"/>
      <c r="F1231" s="25"/>
      <c r="G1231" s="25" t="s">
        <v>12</v>
      </c>
      <c r="H1231" s="25">
        <v>2.9909905199564402</v>
      </c>
      <c r="I1231" s="25">
        <v>153</v>
      </c>
      <c r="J1231" s="25">
        <v>1.9548957646774098E-2</v>
      </c>
      <c r="K1231" s="25">
        <v>10472</v>
      </c>
      <c r="L1231" s="26">
        <v>67787</v>
      </c>
      <c r="M1231" s="24">
        <v>2461022000</v>
      </c>
      <c r="N1231" s="25">
        <v>51683</v>
      </c>
      <c r="O1231" s="25"/>
      <c r="P1231" s="25"/>
      <c r="Q1231" s="25"/>
      <c r="R1231" s="25"/>
      <c r="S1231" s="25" t="s">
        <v>12</v>
      </c>
      <c r="T1231" s="25">
        <v>7.1526789999921396</v>
      </c>
      <c r="U1231" s="25">
        <v>365</v>
      </c>
      <c r="V1231" s="25">
        <v>1.95963808218962E-2</v>
      </c>
      <c r="W1231" s="25">
        <v>10472</v>
      </c>
      <c r="X1231" s="27">
        <v>67787</v>
      </c>
      <c r="Y1231" s="28">
        <f t="shared" si="38"/>
        <v>2.7330958997035353E-3</v>
      </c>
      <c r="AA1231" t="str">
        <f t="shared" si="39"/>
        <v>2461022000-51683-VOC</v>
      </c>
      <c r="AB1231" t="str">
        <f>IF(COUNTIF('NP-NRModel-MAR-WILDFIRES Modifi'!V:V, AA1231)=0, "Missing", "")</f>
        <v/>
      </c>
    </row>
    <row r="1232" spans="1:28" hidden="1" x14ac:dyDescent="0.3">
      <c r="A1232" s="24">
        <v>2461022000</v>
      </c>
      <c r="B1232" s="40">
        <v>51685</v>
      </c>
      <c r="C1232" s="25"/>
      <c r="D1232" s="25"/>
      <c r="E1232" s="25"/>
      <c r="F1232" s="25"/>
      <c r="G1232" s="25" t="s">
        <v>12</v>
      </c>
      <c r="H1232" s="25">
        <v>1.4653847574832399</v>
      </c>
      <c r="I1232" s="25">
        <v>153</v>
      </c>
      <c r="J1232" s="25">
        <v>9.5776781534852602E-3</v>
      </c>
      <c r="K1232" s="25">
        <v>10472</v>
      </c>
      <c r="L1232" s="26">
        <v>67809</v>
      </c>
      <c r="M1232" s="24">
        <v>2461022000</v>
      </c>
      <c r="N1232" s="25">
        <v>51685</v>
      </c>
      <c r="O1232" s="25"/>
      <c r="P1232" s="25"/>
      <c r="Q1232" s="25"/>
      <c r="R1232" s="25"/>
      <c r="S1232" s="25" t="s">
        <v>12</v>
      </c>
      <c r="T1232" s="25">
        <v>3.5043329999961501</v>
      </c>
      <c r="U1232" s="25">
        <v>365</v>
      </c>
      <c r="V1232" s="25">
        <v>9.6009123287565806E-3</v>
      </c>
      <c r="W1232" s="25">
        <v>10472</v>
      </c>
      <c r="X1232" s="27">
        <v>67809</v>
      </c>
      <c r="Y1232" s="28">
        <f t="shared" si="38"/>
        <v>2.7330958997035335E-3</v>
      </c>
      <c r="AA1232" t="str">
        <f t="shared" si="39"/>
        <v>2461022000-51685-VOC</v>
      </c>
      <c r="AB1232" t="str">
        <f>IF(COUNTIF('NP-NRModel-MAR-WILDFIRES Modifi'!V:V, AA1232)=0, "Missing", "")</f>
        <v/>
      </c>
    </row>
    <row r="1233" spans="1:28" hidden="1" x14ac:dyDescent="0.3">
      <c r="A1233" s="24">
        <v>2461025100</v>
      </c>
      <c r="B1233" s="40">
        <v>11001</v>
      </c>
      <c r="C1233" s="25"/>
      <c r="D1233" s="25"/>
      <c r="E1233" s="25"/>
      <c r="F1233" s="25"/>
      <c r="G1233" s="25" t="s">
        <v>12</v>
      </c>
      <c r="H1233" s="25">
        <v>125.936446872573</v>
      </c>
      <c r="I1233" s="25">
        <v>153</v>
      </c>
      <c r="J1233" s="25">
        <v>0.82311403184688803</v>
      </c>
      <c r="K1233" s="25">
        <v>10472</v>
      </c>
      <c r="L1233" s="26">
        <v>7360</v>
      </c>
      <c r="M1233" s="24">
        <v>2461025100</v>
      </c>
      <c r="N1233" s="25">
        <v>11001</v>
      </c>
      <c r="O1233" s="25"/>
      <c r="P1233" s="25"/>
      <c r="Q1233" s="25"/>
      <c r="R1233" s="25"/>
      <c r="S1233" s="25" t="s">
        <v>12</v>
      </c>
      <c r="T1233" s="25">
        <v>239.65389999976</v>
      </c>
      <c r="U1233" s="25">
        <v>365</v>
      </c>
      <c r="V1233" s="25">
        <v>0.65658602739660399</v>
      </c>
      <c r="W1233" s="25">
        <v>10472</v>
      </c>
      <c r="X1233" s="27">
        <v>7360</v>
      </c>
      <c r="Y1233" s="28">
        <f t="shared" si="38"/>
        <v>3.4345947712418295E-3</v>
      </c>
      <c r="AA1233" t="str">
        <f t="shared" si="39"/>
        <v>2461025100-11001-VOC</v>
      </c>
      <c r="AB1233" t="str">
        <f>IF(COUNTIF('NP-NRModel-MAR-WILDFIRES Modifi'!V:V, AA1233)=0, "Missing", "")</f>
        <v/>
      </c>
    </row>
    <row r="1234" spans="1:28" hidden="1" x14ac:dyDescent="0.3">
      <c r="A1234" s="24">
        <v>2461025100</v>
      </c>
      <c r="B1234" s="40">
        <v>24009</v>
      </c>
      <c r="C1234" s="25"/>
      <c r="D1234" s="25"/>
      <c r="E1234" s="25"/>
      <c r="F1234" s="25"/>
      <c r="G1234" s="25" t="s">
        <v>12</v>
      </c>
      <c r="H1234" s="25">
        <v>5.3527557768746297</v>
      </c>
      <c r="I1234" s="25">
        <v>153</v>
      </c>
      <c r="J1234" s="25">
        <v>3.49853318749975E-2</v>
      </c>
      <c r="K1234" s="25">
        <v>10472</v>
      </c>
      <c r="L1234" s="26">
        <v>27375</v>
      </c>
      <c r="M1234" s="24">
        <v>2461025100</v>
      </c>
      <c r="N1234" s="25">
        <v>24009</v>
      </c>
      <c r="O1234" s="25"/>
      <c r="P1234" s="25"/>
      <c r="Q1234" s="25"/>
      <c r="R1234" s="25"/>
      <c r="S1234" s="25" t="s">
        <v>12</v>
      </c>
      <c r="T1234" s="25">
        <v>10.1861599999897</v>
      </c>
      <c r="U1234" s="25">
        <v>365</v>
      </c>
      <c r="V1234" s="25">
        <v>2.7907287671204799E-2</v>
      </c>
      <c r="W1234" s="25">
        <v>10472</v>
      </c>
      <c r="X1234" s="27">
        <v>27375</v>
      </c>
      <c r="Y1234" s="28">
        <f t="shared" si="38"/>
        <v>3.4345947712418495E-3</v>
      </c>
      <c r="AA1234" t="str">
        <f t="shared" si="39"/>
        <v>2461025100-24009-VOC</v>
      </c>
      <c r="AB1234" t="str">
        <f>IF(COUNTIF('NP-NRModel-MAR-WILDFIRES Modifi'!V:V, AA1234)=0, "Missing", "")</f>
        <v/>
      </c>
    </row>
    <row r="1235" spans="1:28" hidden="1" x14ac:dyDescent="0.3">
      <c r="A1235" s="24">
        <v>2461025100</v>
      </c>
      <c r="B1235" s="40">
        <v>24017</v>
      </c>
      <c r="C1235" s="25"/>
      <c r="D1235" s="25"/>
      <c r="E1235" s="25"/>
      <c r="F1235" s="25"/>
      <c r="G1235" s="25" t="s">
        <v>12</v>
      </c>
      <c r="H1235" s="25">
        <v>9.4072390578105907</v>
      </c>
      <c r="I1235" s="25">
        <v>153</v>
      </c>
      <c r="J1235" s="25">
        <v>6.1485222600069202E-2</v>
      </c>
      <c r="K1235" s="25">
        <v>10472</v>
      </c>
      <c r="L1235" s="26">
        <v>27477</v>
      </c>
      <c r="M1235" s="24">
        <v>2461025100</v>
      </c>
      <c r="N1235" s="25">
        <v>24017</v>
      </c>
      <c r="O1235" s="25"/>
      <c r="P1235" s="25"/>
      <c r="Q1235" s="25"/>
      <c r="R1235" s="25"/>
      <c r="S1235" s="25" t="s">
        <v>12</v>
      </c>
      <c r="T1235" s="25">
        <v>17.901739999981999</v>
      </c>
      <c r="U1235" s="25">
        <v>365</v>
      </c>
      <c r="V1235" s="25">
        <v>4.9045863013649403E-2</v>
      </c>
      <c r="W1235" s="25">
        <v>10472</v>
      </c>
      <c r="X1235" s="27">
        <v>27477</v>
      </c>
      <c r="Y1235" s="28">
        <f t="shared" si="38"/>
        <v>3.4345947712418473E-3</v>
      </c>
      <c r="AA1235" t="str">
        <f t="shared" si="39"/>
        <v>2461025100-24017-VOC</v>
      </c>
      <c r="AB1235" t="str">
        <f>IF(COUNTIF('NP-NRModel-MAR-WILDFIRES Modifi'!V:V, AA1235)=0, "Missing", "")</f>
        <v/>
      </c>
    </row>
    <row r="1236" spans="1:28" hidden="1" x14ac:dyDescent="0.3">
      <c r="A1236" s="24">
        <v>2461025100</v>
      </c>
      <c r="B1236" s="40">
        <v>24021</v>
      </c>
      <c r="C1236" s="25"/>
      <c r="D1236" s="25"/>
      <c r="E1236" s="25"/>
      <c r="F1236" s="25"/>
      <c r="G1236" s="25" t="s">
        <v>12</v>
      </c>
      <c r="H1236" s="25">
        <v>27.569343888582399</v>
      </c>
      <c r="I1236" s="25">
        <v>153</v>
      </c>
      <c r="J1236" s="25">
        <v>0.180191790121453</v>
      </c>
      <c r="K1236" s="25">
        <v>10472</v>
      </c>
      <c r="L1236" s="26">
        <v>27526</v>
      </c>
      <c r="M1236" s="24">
        <v>2461025100</v>
      </c>
      <c r="N1236" s="25">
        <v>24021</v>
      </c>
      <c r="O1236" s="25"/>
      <c r="P1236" s="25"/>
      <c r="Q1236" s="25"/>
      <c r="R1236" s="25"/>
      <c r="S1236" s="25" t="s">
        <v>12</v>
      </c>
      <c r="T1236" s="25">
        <v>52.463769999947402</v>
      </c>
      <c r="U1236" s="25">
        <v>365</v>
      </c>
      <c r="V1236" s="25">
        <v>0.14373635616423899</v>
      </c>
      <c r="W1236" s="25">
        <v>10472</v>
      </c>
      <c r="X1236" s="27">
        <v>27526</v>
      </c>
      <c r="Y1236" s="28">
        <f t="shared" si="38"/>
        <v>3.4345947712418239E-3</v>
      </c>
      <c r="AA1236" t="str">
        <f t="shared" si="39"/>
        <v>2461025100-24021-VOC</v>
      </c>
      <c r="AB1236" t="str">
        <f>IF(COUNTIF('NP-NRModel-MAR-WILDFIRES Modifi'!V:V, AA1236)=0, "Missing", "")</f>
        <v/>
      </c>
    </row>
    <row r="1237" spans="1:28" hidden="1" x14ac:dyDescent="0.3">
      <c r="A1237" s="24">
        <v>2461025100</v>
      </c>
      <c r="B1237" s="40">
        <v>24031</v>
      </c>
      <c r="C1237" s="25"/>
      <c r="D1237" s="25"/>
      <c r="E1237" s="25"/>
      <c r="F1237" s="25"/>
      <c r="G1237" s="25" t="s">
        <v>12</v>
      </c>
      <c r="H1237" s="25">
        <v>63.999739920635797</v>
      </c>
      <c r="I1237" s="25">
        <v>153</v>
      </c>
      <c r="J1237" s="25">
        <v>0.41829895372964598</v>
      </c>
      <c r="K1237" s="25">
        <v>10472</v>
      </c>
      <c r="L1237" s="26">
        <v>27658</v>
      </c>
      <c r="M1237" s="24">
        <v>2461025100</v>
      </c>
      <c r="N1237" s="25">
        <v>24031</v>
      </c>
      <c r="O1237" s="25"/>
      <c r="P1237" s="25"/>
      <c r="Q1237" s="25"/>
      <c r="R1237" s="25"/>
      <c r="S1237" s="25" t="s">
        <v>12</v>
      </c>
      <c r="T1237" s="25">
        <v>121.78989999987699</v>
      </c>
      <c r="U1237" s="25">
        <v>365</v>
      </c>
      <c r="V1237" s="25">
        <v>0.33367095890377402</v>
      </c>
      <c r="W1237" s="25">
        <v>10472</v>
      </c>
      <c r="X1237" s="27">
        <v>27658</v>
      </c>
      <c r="Y1237" s="28">
        <f t="shared" si="38"/>
        <v>3.4345947712418556E-3</v>
      </c>
      <c r="AA1237" t="str">
        <f t="shared" si="39"/>
        <v>2461025100-24031-VOC</v>
      </c>
      <c r="AB1237" t="str">
        <f>IF(COUNTIF('NP-NRModel-MAR-WILDFIRES Modifi'!V:V, AA1237)=0, "Missing", "")</f>
        <v/>
      </c>
    </row>
    <row r="1238" spans="1:28" hidden="1" x14ac:dyDescent="0.3">
      <c r="A1238" s="24">
        <v>2461025100</v>
      </c>
      <c r="B1238" s="40">
        <v>24033</v>
      </c>
      <c r="C1238" s="25"/>
      <c r="D1238" s="25"/>
      <c r="E1238" s="25"/>
      <c r="F1238" s="25"/>
      <c r="G1238" s="25" t="s">
        <v>12</v>
      </c>
      <c r="H1238" s="25">
        <v>79.010500014920893</v>
      </c>
      <c r="I1238" s="25">
        <v>153</v>
      </c>
      <c r="J1238" s="25">
        <v>0.51640849682954804</v>
      </c>
      <c r="K1238" s="25">
        <v>10472</v>
      </c>
      <c r="L1238" s="26">
        <v>27687</v>
      </c>
      <c r="M1238" s="24">
        <v>2461025100</v>
      </c>
      <c r="N1238" s="25">
        <v>24033</v>
      </c>
      <c r="O1238" s="25"/>
      <c r="P1238" s="25"/>
      <c r="Q1238" s="25"/>
      <c r="R1238" s="25"/>
      <c r="S1238" s="25" t="s">
        <v>12</v>
      </c>
      <c r="T1238" s="25">
        <v>150.35499999985001</v>
      </c>
      <c r="U1238" s="25">
        <v>365</v>
      </c>
      <c r="V1238" s="25">
        <v>0.41193150684890401</v>
      </c>
      <c r="W1238" s="25">
        <v>10472</v>
      </c>
      <c r="X1238" s="27">
        <v>27687</v>
      </c>
      <c r="Y1238" s="28">
        <f t="shared" si="38"/>
        <v>3.4345947712418157E-3</v>
      </c>
      <c r="AA1238" t="str">
        <f t="shared" si="39"/>
        <v>2461025100-24033-VOC</v>
      </c>
      <c r="AB1238" t="str">
        <f>IF(COUNTIF('NP-NRModel-MAR-WILDFIRES Modifi'!V:V, AA1238)=0, "Missing", "")</f>
        <v/>
      </c>
    </row>
    <row r="1239" spans="1:28" hidden="1" x14ac:dyDescent="0.3">
      <c r="A1239" s="24">
        <v>2461025100</v>
      </c>
      <c r="B1239" s="40">
        <v>51013</v>
      </c>
      <c r="C1239" s="25"/>
      <c r="D1239" s="25"/>
      <c r="E1239" s="25"/>
      <c r="F1239" s="25"/>
      <c r="G1239" s="25" t="s">
        <v>12</v>
      </c>
      <c r="H1239" s="25">
        <v>8.1404435925718701</v>
      </c>
      <c r="I1239" s="25">
        <v>153</v>
      </c>
      <c r="J1239" s="25">
        <v>5.3205513676940298E-2</v>
      </c>
      <c r="K1239" s="25">
        <v>10472</v>
      </c>
      <c r="L1239" s="26">
        <v>65256</v>
      </c>
      <c r="M1239" s="24">
        <v>2461025100</v>
      </c>
      <c r="N1239" s="25">
        <v>51013</v>
      </c>
      <c r="O1239" s="25"/>
      <c r="P1239" s="25"/>
      <c r="Q1239" s="25"/>
      <c r="R1239" s="25"/>
      <c r="S1239" s="25" t="s">
        <v>12</v>
      </c>
      <c r="T1239" s="25">
        <v>15.4910599999845</v>
      </c>
      <c r="U1239" s="25">
        <v>365</v>
      </c>
      <c r="V1239" s="25">
        <v>4.2441260273930102E-2</v>
      </c>
      <c r="W1239" s="25">
        <v>10472</v>
      </c>
      <c r="X1239" s="27">
        <v>65256</v>
      </c>
      <c r="Y1239" s="28">
        <f t="shared" si="38"/>
        <v>3.4345947712418347E-3</v>
      </c>
      <c r="AA1239" t="str">
        <f t="shared" si="39"/>
        <v>2461025100-51013-VOC</v>
      </c>
      <c r="AB1239" t="str">
        <f>IF(COUNTIF('NP-NRModel-MAR-WILDFIRES Modifi'!V:V, AA1239)=0, "Missing", "")</f>
        <v/>
      </c>
    </row>
    <row r="1240" spans="1:28" hidden="1" x14ac:dyDescent="0.3">
      <c r="A1240" s="24">
        <v>2461025100</v>
      </c>
      <c r="B1240" s="40">
        <v>51059</v>
      </c>
      <c r="C1240" s="25"/>
      <c r="D1240" s="25"/>
      <c r="E1240" s="25"/>
      <c r="F1240" s="25"/>
      <c r="G1240" s="25" t="s">
        <v>12</v>
      </c>
      <c r="H1240" s="25">
        <v>60.0556522091399</v>
      </c>
      <c r="I1240" s="25">
        <v>153</v>
      </c>
      <c r="J1240" s="25">
        <v>0.39252060267411698</v>
      </c>
      <c r="K1240" s="25">
        <v>10472</v>
      </c>
      <c r="L1240" s="26">
        <v>65765</v>
      </c>
      <c r="M1240" s="24">
        <v>2461025100</v>
      </c>
      <c r="N1240" s="25">
        <v>51059</v>
      </c>
      <c r="O1240" s="25"/>
      <c r="P1240" s="25"/>
      <c r="Q1240" s="25"/>
      <c r="R1240" s="25"/>
      <c r="S1240" s="25" t="s">
        <v>12</v>
      </c>
      <c r="T1240" s="25">
        <v>114.28439999988601</v>
      </c>
      <c r="U1240" s="25">
        <v>365</v>
      </c>
      <c r="V1240" s="25">
        <v>0.31310794520516699</v>
      </c>
      <c r="W1240" s="25">
        <v>10472</v>
      </c>
      <c r="X1240" s="27">
        <v>65765</v>
      </c>
      <c r="Y1240" s="28">
        <f t="shared" si="38"/>
        <v>3.4345947712418187E-3</v>
      </c>
      <c r="AA1240" t="str">
        <f t="shared" si="39"/>
        <v>2461025100-51059-VOC</v>
      </c>
      <c r="AB1240" t="str">
        <f>IF(COUNTIF('NP-NRModel-MAR-WILDFIRES Modifi'!V:V, AA1240)=0, "Missing", "")</f>
        <v/>
      </c>
    </row>
    <row r="1241" spans="1:28" hidden="1" x14ac:dyDescent="0.3">
      <c r="A1241" s="24">
        <v>2461025100</v>
      </c>
      <c r="B1241" s="40">
        <v>51107</v>
      </c>
      <c r="C1241" s="25"/>
      <c r="D1241" s="25"/>
      <c r="E1241" s="25"/>
      <c r="F1241" s="25"/>
      <c r="G1241" s="25" t="s">
        <v>12</v>
      </c>
      <c r="H1241" s="25">
        <v>13.4440867936665</v>
      </c>
      <c r="I1241" s="25">
        <v>153</v>
      </c>
      <c r="J1241" s="25">
        <v>8.7869848324618194E-2</v>
      </c>
      <c r="K1241" s="25">
        <v>10472</v>
      </c>
      <c r="L1241" s="26">
        <v>66333</v>
      </c>
      <c r="M1241" s="24">
        <v>2461025100</v>
      </c>
      <c r="N1241" s="25">
        <v>51107</v>
      </c>
      <c r="O1241" s="25"/>
      <c r="P1241" s="25"/>
      <c r="Q1241" s="25"/>
      <c r="R1241" s="25"/>
      <c r="S1241" s="25" t="s">
        <v>12</v>
      </c>
      <c r="T1241" s="25">
        <v>25.583759999974301</v>
      </c>
      <c r="U1241" s="25">
        <v>365</v>
      </c>
      <c r="V1241" s="25">
        <v>7.0092493150614693E-2</v>
      </c>
      <c r="W1241" s="25">
        <v>10472</v>
      </c>
      <c r="X1241" s="27">
        <v>66333</v>
      </c>
      <c r="Y1241" s="28">
        <f t="shared" si="38"/>
        <v>3.4345947712418525E-3</v>
      </c>
      <c r="AA1241" t="str">
        <f t="shared" si="39"/>
        <v>2461025100-51107-VOC</v>
      </c>
      <c r="AB1241" t="str">
        <f>IF(COUNTIF('NP-NRModel-MAR-WILDFIRES Modifi'!V:V, AA1241)=0, "Missing", "")</f>
        <v/>
      </c>
    </row>
    <row r="1242" spans="1:28" hidden="1" x14ac:dyDescent="0.3">
      <c r="A1242" s="24">
        <v>2461025100</v>
      </c>
      <c r="B1242" s="40">
        <v>51153</v>
      </c>
      <c r="C1242" s="25"/>
      <c r="D1242" s="25"/>
      <c r="E1242" s="25"/>
      <c r="F1242" s="25"/>
      <c r="G1242" s="25" t="s">
        <v>12</v>
      </c>
      <c r="H1242" s="25">
        <v>22.5451158254475</v>
      </c>
      <c r="I1242" s="25">
        <v>153</v>
      </c>
      <c r="J1242" s="25">
        <v>0.14735369820553901</v>
      </c>
      <c r="K1242" s="25">
        <v>10472</v>
      </c>
      <c r="L1242" s="26">
        <v>66808</v>
      </c>
      <c r="M1242" s="24">
        <v>2461025100</v>
      </c>
      <c r="N1242" s="25">
        <v>51153</v>
      </c>
      <c r="O1242" s="25"/>
      <c r="P1242" s="25"/>
      <c r="Q1242" s="25"/>
      <c r="R1242" s="25"/>
      <c r="S1242" s="25" t="s">
        <v>12</v>
      </c>
      <c r="T1242" s="25">
        <v>42.9027899999572</v>
      </c>
      <c r="U1242" s="25">
        <v>365</v>
      </c>
      <c r="V1242" s="25">
        <v>0.117541890410841</v>
      </c>
      <c r="W1242" s="25">
        <v>10472</v>
      </c>
      <c r="X1242" s="27">
        <v>66808</v>
      </c>
      <c r="Y1242" s="28">
        <f t="shared" si="38"/>
        <v>3.4345947712418239E-3</v>
      </c>
      <c r="AA1242" t="str">
        <f t="shared" si="39"/>
        <v>2461025100-51153-VOC</v>
      </c>
      <c r="AB1242" t="str">
        <f>IF(COUNTIF('NP-NRModel-MAR-WILDFIRES Modifi'!V:V, AA1242)=0, "Missing", "")</f>
        <v/>
      </c>
    </row>
    <row r="1243" spans="1:28" hidden="1" x14ac:dyDescent="0.3">
      <c r="A1243" s="24">
        <v>2461025100</v>
      </c>
      <c r="B1243" s="40">
        <v>51510</v>
      </c>
      <c r="C1243" s="25"/>
      <c r="D1243" s="25"/>
      <c r="E1243" s="25"/>
      <c r="F1243" s="25"/>
      <c r="G1243" s="25" t="s">
        <v>12</v>
      </c>
      <c r="H1243" s="25">
        <v>3.9512638439040502</v>
      </c>
      <c r="I1243" s="25">
        <v>153</v>
      </c>
      <c r="J1243" s="25">
        <v>2.5825253881725799E-2</v>
      </c>
      <c r="K1243" s="25">
        <v>10472</v>
      </c>
      <c r="L1243" s="26">
        <v>67361</v>
      </c>
      <c r="M1243" s="24">
        <v>2461025100</v>
      </c>
      <c r="N1243" s="25">
        <v>51510</v>
      </c>
      <c r="O1243" s="25"/>
      <c r="P1243" s="25"/>
      <c r="Q1243" s="25"/>
      <c r="R1243" s="25"/>
      <c r="S1243" s="25" t="s">
        <v>12</v>
      </c>
      <c r="T1243" s="25">
        <v>7.5191559999924404</v>
      </c>
      <c r="U1243" s="25">
        <v>365</v>
      </c>
      <c r="V1243" s="25">
        <v>2.0600427397239499E-2</v>
      </c>
      <c r="W1243" s="25">
        <v>10472</v>
      </c>
      <c r="X1243" s="27">
        <v>67361</v>
      </c>
      <c r="Y1243" s="28">
        <f t="shared" si="38"/>
        <v>3.4345947712418473E-3</v>
      </c>
      <c r="AA1243" t="str">
        <f t="shared" si="39"/>
        <v>2461025100-51510-VOC</v>
      </c>
      <c r="AB1243" t="str">
        <f>IF(COUNTIF('NP-NRModel-MAR-WILDFIRES Modifi'!V:V, AA1243)=0, "Missing", "")</f>
        <v/>
      </c>
    </row>
    <row r="1244" spans="1:28" hidden="1" x14ac:dyDescent="0.3">
      <c r="A1244" s="24">
        <v>2461025100</v>
      </c>
      <c r="B1244" s="40">
        <v>51600</v>
      </c>
      <c r="C1244" s="25"/>
      <c r="D1244" s="25"/>
      <c r="E1244" s="25"/>
      <c r="F1244" s="25"/>
      <c r="G1244" s="25" t="s">
        <v>12</v>
      </c>
      <c r="H1244" s="25">
        <v>0.768576077432231</v>
      </c>
      <c r="I1244" s="25">
        <v>153</v>
      </c>
      <c r="J1244" s="25">
        <v>5.0233730551126196E-3</v>
      </c>
      <c r="K1244" s="25">
        <v>10472</v>
      </c>
      <c r="L1244" s="26">
        <v>67562</v>
      </c>
      <c r="M1244" s="24">
        <v>2461025100</v>
      </c>
      <c r="N1244" s="25">
        <v>51600</v>
      </c>
      <c r="O1244" s="25"/>
      <c r="P1244" s="25"/>
      <c r="Q1244" s="25"/>
      <c r="R1244" s="25"/>
      <c r="S1244" s="25" t="s">
        <v>12</v>
      </c>
      <c r="T1244" s="25">
        <v>1.46258099999852</v>
      </c>
      <c r="U1244" s="25">
        <v>365</v>
      </c>
      <c r="V1244" s="25">
        <v>4.0070712328726804E-3</v>
      </c>
      <c r="W1244" s="25">
        <v>10472</v>
      </c>
      <c r="X1244" s="27">
        <v>67562</v>
      </c>
      <c r="Y1244" s="28">
        <f t="shared" si="38"/>
        <v>3.4345947712418681E-3</v>
      </c>
      <c r="AA1244" t="str">
        <f t="shared" si="39"/>
        <v>2461025100-51600-VOC</v>
      </c>
      <c r="AB1244" t="str">
        <f>IF(COUNTIF('NP-NRModel-MAR-WILDFIRES Modifi'!V:V, AA1244)=0, "Missing", "")</f>
        <v/>
      </c>
    </row>
    <row r="1245" spans="1:28" hidden="1" x14ac:dyDescent="0.3">
      <c r="A1245" s="24">
        <v>2461025100</v>
      </c>
      <c r="B1245" s="40">
        <v>51610</v>
      </c>
      <c r="C1245" s="25"/>
      <c r="D1245" s="25"/>
      <c r="E1245" s="25"/>
      <c r="F1245" s="25"/>
      <c r="G1245" s="25" t="s">
        <v>12</v>
      </c>
      <c r="H1245" s="25">
        <v>0.22543386953477401</v>
      </c>
      <c r="I1245" s="25">
        <v>153</v>
      </c>
      <c r="J1245" s="25">
        <v>1.4734239838874101E-3</v>
      </c>
      <c r="K1245" s="25">
        <v>10472</v>
      </c>
      <c r="L1245" s="26">
        <v>67583</v>
      </c>
      <c r="M1245" s="24">
        <v>2461025100</v>
      </c>
      <c r="N1245" s="25">
        <v>51610</v>
      </c>
      <c r="O1245" s="25"/>
      <c r="P1245" s="25"/>
      <c r="Q1245" s="25"/>
      <c r="R1245" s="25"/>
      <c r="S1245" s="25" t="s">
        <v>12</v>
      </c>
      <c r="T1245" s="25">
        <v>0.42899499999956903</v>
      </c>
      <c r="U1245" s="25">
        <v>365</v>
      </c>
      <c r="V1245" s="25">
        <v>1.1753287671221E-3</v>
      </c>
      <c r="W1245" s="25">
        <v>10472</v>
      </c>
      <c r="X1245" s="27">
        <v>67583</v>
      </c>
      <c r="Y1245" s="28">
        <f t="shared" si="38"/>
        <v>3.4345947712418334E-3</v>
      </c>
      <c r="AA1245" t="str">
        <f t="shared" si="39"/>
        <v>2461025100-51610-VOC</v>
      </c>
      <c r="AB1245" t="str">
        <f>IF(COUNTIF('NP-NRModel-MAR-WILDFIRES Modifi'!V:V, AA1245)=0, "Missing", "")</f>
        <v/>
      </c>
    </row>
    <row r="1246" spans="1:28" hidden="1" x14ac:dyDescent="0.3">
      <c r="A1246" s="24">
        <v>2461025100</v>
      </c>
      <c r="B1246" s="40">
        <v>51683</v>
      </c>
      <c r="C1246" s="25"/>
      <c r="D1246" s="25"/>
      <c r="E1246" s="25"/>
      <c r="F1246" s="25"/>
      <c r="G1246" s="25" t="s">
        <v>12</v>
      </c>
      <c r="H1246" s="25">
        <v>0.72640999361927405</v>
      </c>
      <c r="I1246" s="25">
        <v>153</v>
      </c>
      <c r="J1246" s="25">
        <v>4.7477777360736802E-3</v>
      </c>
      <c r="K1246" s="25">
        <v>10472</v>
      </c>
      <c r="L1246" s="26">
        <v>67788</v>
      </c>
      <c r="M1246" s="24">
        <v>2461025100</v>
      </c>
      <c r="N1246" s="25">
        <v>51683</v>
      </c>
      <c r="O1246" s="25"/>
      <c r="P1246" s="25"/>
      <c r="Q1246" s="25"/>
      <c r="R1246" s="25"/>
      <c r="S1246" s="25" t="s">
        <v>12</v>
      </c>
      <c r="T1246" s="25">
        <v>1.3823399999986199</v>
      </c>
      <c r="U1246" s="25">
        <v>365</v>
      </c>
      <c r="V1246" s="25">
        <v>3.7872328767085402E-3</v>
      </c>
      <c r="W1246" s="25">
        <v>10472</v>
      </c>
      <c r="X1246" s="27">
        <v>67788</v>
      </c>
      <c r="Y1246" s="28">
        <f t="shared" si="38"/>
        <v>3.4345947712418222E-3</v>
      </c>
      <c r="AA1246" t="str">
        <f t="shared" si="39"/>
        <v>2461025100-51683-VOC</v>
      </c>
      <c r="AB1246" t="str">
        <f>IF(COUNTIF('NP-NRModel-MAR-WILDFIRES Modifi'!V:V, AA1246)=0, "Missing", "")</f>
        <v/>
      </c>
    </row>
    <row r="1247" spans="1:28" hidden="1" x14ac:dyDescent="0.3">
      <c r="A1247" s="24">
        <v>2461025100</v>
      </c>
      <c r="B1247" s="40">
        <v>51685</v>
      </c>
      <c r="C1247" s="25"/>
      <c r="D1247" s="25"/>
      <c r="E1247" s="25"/>
      <c r="F1247" s="25"/>
      <c r="G1247" s="25" t="s">
        <v>12</v>
      </c>
      <c r="H1247" s="25">
        <v>0.114032769239386</v>
      </c>
      <c r="I1247" s="25">
        <v>153</v>
      </c>
      <c r="J1247" s="25">
        <v>7.4531221725088897E-4</v>
      </c>
      <c r="K1247" s="25">
        <v>10472</v>
      </c>
      <c r="L1247" s="26">
        <v>67810</v>
      </c>
      <c r="M1247" s="24">
        <v>2461025100</v>
      </c>
      <c r="N1247" s="25">
        <v>51685</v>
      </c>
      <c r="O1247" s="25"/>
      <c r="P1247" s="25"/>
      <c r="Q1247" s="25"/>
      <c r="R1247" s="25"/>
      <c r="S1247" s="25" t="s">
        <v>12</v>
      </c>
      <c r="T1247" s="25">
        <v>0.21700149999978199</v>
      </c>
      <c r="U1247" s="25">
        <v>365</v>
      </c>
      <c r="V1247" s="25">
        <v>5.9452465753364995E-4</v>
      </c>
      <c r="W1247" s="25">
        <v>10472</v>
      </c>
      <c r="X1247" s="27">
        <v>67810</v>
      </c>
      <c r="Y1247" s="28">
        <f t="shared" si="38"/>
        <v>3.4345947712418473E-3</v>
      </c>
      <c r="AA1247" t="str">
        <f t="shared" si="39"/>
        <v>2461025100-51685-VOC</v>
      </c>
      <c r="AB1247" t="str">
        <f>IF(COUNTIF('NP-NRModel-MAR-WILDFIRES Modifi'!V:V, AA1247)=0, "Missing", "")</f>
        <v/>
      </c>
    </row>
    <row r="1248" spans="1:28" hidden="1" x14ac:dyDescent="0.3">
      <c r="A1248" s="24">
        <v>2461025200</v>
      </c>
      <c r="B1248" s="40">
        <v>24009</v>
      </c>
      <c r="C1248" s="25"/>
      <c r="D1248" s="25"/>
      <c r="E1248" s="25"/>
      <c r="F1248" s="25"/>
      <c r="G1248" s="25" t="s">
        <v>12</v>
      </c>
      <c r="H1248" s="25">
        <v>1.1477229553828501</v>
      </c>
      <c r="I1248" s="25">
        <v>153</v>
      </c>
      <c r="J1248" s="25">
        <v>7.5014572247245103E-3</v>
      </c>
      <c r="K1248" s="25">
        <v>10472</v>
      </c>
      <c r="L1248" s="26">
        <v>27376</v>
      </c>
      <c r="M1248" s="24">
        <v>2461025200</v>
      </c>
      <c r="N1248" s="25">
        <v>24009</v>
      </c>
      <c r="O1248" s="25"/>
      <c r="P1248" s="25"/>
      <c r="Q1248" s="25"/>
      <c r="R1248" s="25"/>
      <c r="S1248" s="25" t="s">
        <v>12</v>
      </c>
      <c r="T1248" s="25">
        <v>2.1840879999978</v>
      </c>
      <c r="U1248" s="25">
        <v>365</v>
      </c>
      <c r="V1248" s="25">
        <v>5.9838027397200204E-3</v>
      </c>
      <c r="W1248" s="25">
        <v>10472</v>
      </c>
      <c r="X1248" s="27">
        <v>27376</v>
      </c>
      <c r="Y1248" s="28">
        <f t="shared" si="38"/>
        <v>3.4345947712418486E-3</v>
      </c>
      <c r="AA1248" t="str">
        <f t="shared" si="39"/>
        <v>2461025200-24009-VOC</v>
      </c>
      <c r="AB1248" t="str">
        <f>IF(COUNTIF('NP-NRModel-MAR-WILDFIRES Modifi'!V:V, AA1248)=0, "Missing", "")</f>
        <v/>
      </c>
    </row>
    <row r="1249" spans="1:28" hidden="1" x14ac:dyDescent="0.3">
      <c r="A1249" s="24">
        <v>2461025200</v>
      </c>
      <c r="B1249" s="40">
        <v>24017</v>
      </c>
      <c r="C1249" s="25"/>
      <c r="D1249" s="25"/>
      <c r="E1249" s="25"/>
      <c r="F1249" s="25"/>
      <c r="G1249" s="25" t="s">
        <v>12</v>
      </c>
      <c r="H1249" s="25">
        <v>2.0170749273969801</v>
      </c>
      <c r="I1249" s="25">
        <v>153</v>
      </c>
      <c r="J1249" s="25">
        <v>1.31834962574966E-2</v>
      </c>
      <c r="K1249" s="25">
        <v>10472</v>
      </c>
      <c r="L1249" s="26">
        <v>27478</v>
      </c>
      <c r="M1249" s="24">
        <v>2461025200</v>
      </c>
      <c r="N1249" s="25">
        <v>24017</v>
      </c>
      <c r="O1249" s="25"/>
      <c r="P1249" s="25"/>
      <c r="Q1249" s="25"/>
      <c r="R1249" s="25"/>
      <c r="S1249" s="25" t="s">
        <v>12</v>
      </c>
      <c r="T1249" s="25">
        <v>3.83844299999617</v>
      </c>
      <c r="U1249" s="25">
        <v>365</v>
      </c>
      <c r="V1249" s="25">
        <v>1.0516282191770299E-2</v>
      </c>
      <c r="W1249" s="25">
        <v>10472</v>
      </c>
      <c r="X1249" s="27">
        <v>27478</v>
      </c>
      <c r="Y1249" s="28">
        <f t="shared" si="38"/>
        <v>3.434594771241817E-3</v>
      </c>
      <c r="AA1249" t="str">
        <f t="shared" si="39"/>
        <v>2461025200-24017-VOC</v>
      </c>
      <c r="AB1249" t="str">
        <f>IF(COUNTIF('NP-NRModel-MAR-WILDFIRES Modifi'!V:V, AA1249)=0, "Missing", "")</f>
        <v/>
      </c>
    </row>
    <row r="1250" spans="1:28" hidden="1" x14ac:dyDescent="0.3">
      <c r="A1250" s="24">
        <v>2461025200</v>
      </c>
      <c r="B1250" s="40">
        <v>24021</v>
      </c>
      <c r="C1250" s="25"/>
      <c r="D1250" s="25"/>
      <c r="E1250" s="25"/>
      <c r="F1250" s="25"/>
      <c r="G1250" s="25" t="s">
        <v>12</v>
      </c>
      <c r="H1250" s="25">
        <v>5.9113443260140999</v>
      </c>
      <c r="I1250" s="25">
        <v>153</v>
      </c>
      <c r="J1250" s="25">
        <v>3.86362374249287E-2</v>
      </c>
      <c r="K1250" s="25">
        <v>10472</v>
      </c>
      <c r="L1250" s="26">
        <v>27527</v>
      </c>
      <c r="M1250" s="24">
        <v>2461025200</v>
      </c>
      <c r="N1250" s="25">
        <v>24021</v>
      </c>
      <c r="O1250" s="25"/>
      <c r="P1250" s="25"/>
      <c r="Q1250" s="25"/>
      <c r="R1250" s="25"/>
      <c r="S1250" s="25" t="s">
        <v>12</v>
      </c>
      <c r="T1250" s="25">
        <v>11.249139999988699</v>
      </c>
      <c r="U1250" s="25">
        <v>365</v>
      </c>
      <c r="V1250" s="25">
        <v>3.08195616438048E-2</v>
      </c>
      <c r="W1250" s="25">
        <v>10472</v>
      </c>
      <c r="X1250" s="27">
        <v>27527</v>
      </c>
      <c r="Y1250" s="28">
        <f t="shared" si="38"/>
        <v>3.4345947712418473E-3</v>
      </c>
      <c r="AA1250" t="str">
        <f t="shared" si="39"/>
        <v>2461025200-24021-VOC</v>
      </c>
      <c r="AB1250" t="str">
        <f>IF(COUNTIF('NP-NRModel-MAR-WILDFIRES Modifi'!V:V, AA1250)=0, "Missing", "")</f>
        <v/>
      </c>
    </row>
    <row r="1251" spans="1:28" hidden="1" x14ac:dyDescent="0.3">
      <c r="A1251" s="24">
        <v>2461025200</v>
      </c>
      <c r="B1251" s="40">
        <v>24031</v>
      </c>
      <c r="C1251" s="25"/>
      <c r="D1251" s="25"/>
      <c r="E1251" s="25"/>
      <c r="F1251" s="25"/>
      <c r="G1251" s="25" t="s">
        <v>12</v>
      </c>
      <c r="H1251" s="25">
        <v>13.7226453780362</v>
      </c>
      <c r="I1251" s="25">
        <v>153</v>
      </c>
      <c r="J1251" s="25">
        <v>8.9690492666903807E-2</v>
      </c>
      <c r="K1251" s="25">
        <v>10472</v>
      </c>
      <c r="L1251" s="26">
        <v>27659</v>
      </c>
      <c r="M1251" s="24">
        <v>2461025200</v>
      </c>
      <c r="N1251" s="25">
        <v>24031</v>
      </c>
      <c r="O1251" s="25"/>
      <c r="P1251" s="25"/>
      <c r="Q1251" s="25"/>
      <c r="R1251" s="25"/>
      <c r="S1251" s="25" t="s">
        <v>12</v>
      </c>
      <c r="T1251" s="25">
        <v>26.113849999973699</v>
      </c>
      <c r="U1251" s="25">
        <v>365</v>
      </c>
      <c r="V1251" s="25">
        <v>7.1544794520476102E-2</v>
      </c>
      <c r="W1251" s="25">
        <v>10472</v>
      </c>
      <c r="X1251" s="27">
        <v>27659</v>
      </c>
      <c r="Y1251" s="28">
        <f t="shared" si="38"/>
        <v>3.434594771241856E-3</v>
      </c>
      <c r="AA1251" t="str">
        <f t="shared" si="39"/>
        <v>2461025200-24031-VOC</v>
      </c>
      <c r="AB1251" t="str">
        <f>IF(COUNTIF('NP-NRModel-MAR-WILDFIRES Modifi'!V:V, AA1251)=0, "Missing", "")</f>
        <v/>
      </c>
    </row>
    <row r="1252" spans="1:28" hidden="1" x14ac:dyDescent="0.3">
      <c r="A1252" s="24">
        <v>2461025200</v>
      </c>
      <c r="B1252" s="40">
        <v>24033</v>
      </c>
      <c r="C1252" s="25"/>
      <c r="D1252" s="25"/>
      <c r="E1252" s="25"/>
      <c r="F1252" s="25"/>
      <c r="G1252" s="25" t="s">
        <v>12</v>
      </c>
      <c r="H1252" s="25">
        <v>16.941216434013</v>
      </c>
      <c r="I1252" s="25">
        <v>153</v>
      </c>
      <c r="J1252" s="25">
        <v>0.11072690479747101</v>
      </c>
      <c r="K1252" s="25">
        <v>10472</v>
      </c>
      <c r="L1252" s="26">
        <v>27688</v>
      </c>
      <c r="M1252" s="24">
        <v>2461025200</v>
      </c>
      <c r="N1252" s="25">
        <v>24033</v>
      </c>
      <c r="O1252" s="25"/>
      <c r="P1252" s="25"/>
      <c r="Q1252" s="25"/>
      <c r="R1252" s="25"/>
      <c r="S1252" s="25" t="s">
        <v>12</v>
      </c>
      <c r="T1252" s="25">
        <v>32.238709999967597</v>
      </c>
      <c r="U1252" s="25">
        <v>365</v>
      </c>
      <c r="V1252" s="25">
        <v>8.8325232876623694E-2</v>
      </c>
      <c r="W1252" s="25">
        <v>10472</v>
      </c>
      <c r="X1252" s="27">
        <v>27688</v>
      </c>
      <c r="Y1252" s="28">
        <f t="shared" si="38"/>
        <v>3.4345947712418486E-3</v>
      </c>
      <c r="AA1252" t="str">
        <f t="shared" si="39"/>
        <v>2461025200-24033-VOC</v>
      </c>
      <c r="AB1252" t="str">
        <f>IF(COUNTIF('NP-NRModel-MAR-WILDFIRES Modifi'!V:V, AA1252)=0, "Missing", "")</f>
        <v/>
      </c>
    </row>
    <row r="1253" spans="1:28" hidden="1" x14ac:dyDescent="0.3">
      <c r="A1253" s="24">
        <v>2461025200</v>
      </c>
      <c r="B1253" s="40">
        <v>51013</v>
      </c>
      <c r="C1253" s="25"/>
      <c r="D1253" s="25"/>
      <c r="E1253" s="25"/>
      <c r="F1253" s="25"/>
      <c r="G1253" s="25" t="s">
        <v>12</v>
      </c>
      <c r="H1253" s="25">
        <v>9.82726035778016</v>
      </c>
      <c r="I1253" s="25">
        <v>153</v>
      </c>
      <c r="J1253" s="25">
        <v>6.4230459854772298E-2</v>
      </c>
      <c r="K1253" s="25">
        <v>10472</v>
      </c>
      <c r="L1253" s="26">
        <v>65257</v>
      </c>
      <c r="M1253" s="24">
        <v>2461025200</v>
      </c>
      <c r="N1253" s="25">
        <v>51013</v>
      </c>
      <c r="O1253" s="25"/>
      <c r="P1253" s="25"/>
      <c r="Q1253" s="25"/>
      <c r="R1253" s="25"/>
      <c r="S1253" s="25" t="s">
        <v>12</v>
      </c>
      <c r="T1253" s="25">
        <v>18.701029999981198</v>
      </c>
      <c r="U1253" s="25">
        <v>365</v>
      </c>
      <c r="V1253" s="25">
        <v>5.1235698630085598E-2</v>
      </c>
      <c r="W1253" s="25">
        <v>10472</v>
      </c>
      <c r="X1253" s="27">
        <v>65257</v>
      </c>
      <c r="Y1253" s="28">
        <f t="shared" si="38"/>
        <v>3.4345947712418447E-3</v>
      </c>
      <c r="AA1253" t="str">
        <f t="shared" si="39"/>
        <v>2461025200-51013-VOC</v>
      </c>
      <c r="AB1253" t="str">
        <f>IF(COUNTIF('NP-NRModel-MAR-WILDFIRES Modifi'!V:V, AA1253)=0, "Missing", "")</f>
        <v/>
      </c>
    </row>
    <row r="1254" spans="1:28" hidden="1" x14ac:dyDescent="0.3">
      <c r="A1254" s="24">
        <v>2461025200</v>
      </c>
      <c r="B1254" s="40">
        <v>51059</v>
      </c>
      <c r="C1254" s="25"/>
      <c r="D1254" s="25"/>
      <c r="E1254" s="25"/>
      <c r="F1254" s="25"/>
      <c r="G1254" s="25" t="s">
        <v>12</v>
      </c>
      <c r="H1254" s="25">
        <v>72.500009590027503</v>
      </c>
      <c r="I1254" s="25">
        <v>153</v>
      </c>
      <c r="J1254" s="25">
        <v>0.47385627183024498</v>
      </c>
      <c r="K1254" s="25">
        <v>10472</v>
      </c>
      <c r="L1254" s="26">
        <v>65766</v>
      </c>
      <c r="M1254" s="24">
        <v>2461025200</v>
      </c>
      <c r="N1254" s="25">
        <v>51059</v>
      </c>
      <c r="O1254" s="25"/>
      <c r="P1254" s="25"/>
      <c r="Q1254" s="25"/>
      <c r="R1254" s="25"/>
      <c r="S1254" s="25" t="s">
        <v>12</v>
      </c>
      <c r="T1254" s="25">
        <v>137.96569999986201</v>
      </c>
      <c r="U1254" s="25">
        <v>365</v>
      </c>
      <c r="V1254" s="25">
        <v>0.37798821917770498</v>
      </c>
      <c r="W1254" s="25">
        <v>10472</v>
      </c>
      <c r="X1254" s="27">
        <v>65766</v>
      </c>
      <c r="Y1254" s="28">
        <f t="shared" si="38"/>
        <v>3.43459477124183E-3</v>
      </c>
      <c r="AA1254" t="str">
        <f t="shared" si="39"/>
        <v>2461025200-51059-VOC</v>
      </c>
      <c r="AB1254" t="str">
        <f>IF(COUNTIF('NP-NRModel-MAR-WILDFIRES Modifi'!V:V, AA1254)=0, "Missing", "")</f>
        <v/>
      </c>
    </row>
    <row r="1255" spans="1:28" hidden="1" x14ac:dyDescent="0.3">
      <c r="A1255" s="24">
        <v>2461025200</v>
      </c>
      <c r="B1255" s="40">
        <v>51107</v>
      </c>
      <c r="C1255" s="25"/>
      <c r="D1255" s="25"/>
      <c r="E1255" s="25"/>
      <c r="F1255" s="25"/>
      <c r="G1255" s="25" t="s">
        <v>12</v>
      </c>
      <c r="H1255" s="25">
        <v>16.229888089493699</v>
      </c>
      <c r="I1255" s="25">
        <v>153</v>
      </c>
      <c r="J1255" s="25">
        <v>0.106077699931331</v>
      </c>
      <c r="K1255" s="25">
        <v>10472</v>
      </c>
      <c r="L1255" s="26">
        <v>66334</v>
      </c>
      <c r="M1255" s="24">
        <v>2461025200</v>
      </c>
      <c r="N1255" s="25">
        <v>51107</v>
      </c>
      <c r="O1255" s="25"/>
      <c r="P1255" s="25"/>
      <c r="Q1255" s="25"/>
      <c r="R1255" s="25"/>
      <c r="S1255" s="25" t="s">
        <v>12</v>
      </c>
      <c r="T1255" s="25">
        <v>30.8850699999692</v>
      </c>
      <c r="U1255" s="25">
        <v>365</v>
      </c>
      <c r="V1255" s="25">
        <v>8.4616630136902002E-2</v>
      </c>
      <c r="W1255" s="25">
        <v>10472</v>
      </c>
      <c r="X1255" s="27">
        <v>66334</v>
      </c>
      <c r="Y1255" s="28">
        <f t="shared" si="38"/>
        <v>3.4345947712417935E-3</v>
      </c>
      <c r="AA1255" t="str">
        <f t="shared" si="39"/>
        <v>2461025200-51107-VOC</v>
      </c>
      <c r="AB1255" t="str">
        <f>IF(COUNTIF('NP-NRModel-MAR-WILDFIRES Modifi'!V:V, AA1255)=0, "Missing", "")</f>
        <v/>
      </c>
    </row>
    <row r="1256" spans="1:28" hidden="1" x14ac:dyDescent="0.3">
      <c r="A1256" s="24">
        <v>2461025200</v>
      </c>
      <c r="B1256" s="40">
        <v>51153</v>
      </c>
      <c r="C1256" s="25"/>
      <c r="D1256" s="25"/>
      <c r="E1256" s="25"/>
      <c r="F1256" s="25"/>
      <c r="G1256" s="25" t="s">
        <v>12</v>
      </c>
      <c r="H1256" s="25">
        <v>27.216774870092799</v>
      </c>
      <c r="I1256" s="25">
        <v>153</v>
      </c>
      <c r="J1256" s="25">
        <v>0.17788741745158701</v>
      </c>
      <c r="K1256" s="25">
        <v>10472</v>
      </c>
      <c r="L1256" s="26">
        <v>66809</v>
      </c>
      <c r="M1256" s="24">
        <v>2461025200</v>
      </c>
      <c r="N1256" s="25">
        <v>51153</v>
      </c>
      <c r="O1256" s="25"/>
      <c r="P1256" s="25"/>
      <c r="Q1256" s="25"/>
      <c r="R1256" s="25"/>
      <c r="S1256" s="25" t="s">
        <v>12</v>
      </c>
      <c r="T1256" s="25">
        <v>51.7928399999482</v>
      </c>
      <c r="U1256" s="25">
        <v>365</v>
      </c>
      <c r="V1256" s="25">
        <v>0.14189819178068</v>
      </c>
      <c r="W1256" s="25">
        <v>10472</v>
      </c>
      <c r="X1256" s="27">
        <v>66809</v>
      </c>
      <c r="Y1256" s="28">
        <f t="shared" si="38"/>
        <v>3.4345947712418343E-3</v>
      </c>
      <c r="AA1256" t="str">
        <f t="shared" si="39"/>
        <v>2461025200-51153-VOC</v>
      </c>
      <c r="AB1256" t="str">
        <f>IF(COUNTIF('NP-NRModel-MAR-WILDFIRES Modifi'!V:V, AA1256)=0, "Missing", "")</f>
        <v/>
      </c>
    </row>
    <row r="1257" spans="1:28" hidden="1" x14ac:dyDescent="0.3">
      <c r="A1257" s="24">
        <v>2461025200</v>
      </c>
      <c r="B1257" s="40">
        <v>51510</v>
      </c>
      <c r="C1257" s="25"/>
      <c r="D1257" s="25"/>
      <c r="E1257" s="25"/>
      <c r="F1257" s="25"/>
      <c r="G1257" s="25" t="s">
        <v>12</v>
      </c>
      <c r="H1257" s="25">
        <v>4.77002082438523</v>
      </c>
      <c r="I1257" s="25">
        <v>153</v>
      </c>
      <c r="J1257" s="25">
        <v>3.1176606695328301E-2</v>
      </c>
      <c r="K1257" s="25">
        <v>10472</v>
      </c>
      <c r="L1257" s="26">
        <v>67362</v>
      </c>
      <c r="M1257" s="24">
        <v>2461025200</v>
      </c>
      <c r="N1257" s="25">
        <v>51510</v>
      </c>
      <c r="O1257" s="25"/>
      <c r="P1257" s="25"/>
      <c r="Q1257" s="25"/>
      <c r="R1257" s="25"/>
      <c r="S1257" s="25" t="s">
        <v>12</v>
      </c>
      <c r="T1257" s="25">
        <v>9.0772299999909496</v>
      </c>
      <c r="U1257" s="25">
        <v>365</v>
      </c>
      <c r="V1257" s="25">
        <v>2.48691232876464E-2</v>
      </c>
      <c r="W1257" s="25">
        <v>10472</v>
      </c>
      <c r="X1257" s="27">
        <v>67362</v>
      </c>
      <c r="Y1257" s="28">
        <f t="shared" si="38"/>
        <v>3.43459477124182E-3</v>
      </c>
      <c r="AA1257" t="str">
        <f t="shared" si="39"/>
        <v>2461025200-51510-VOC</v>
      </c>
      <c r="AB1257" t="str">
        <f>IF(COUNTIF('NP-NRModel-MAR-WILDFIRES Modifi'!V:V, AA1257)=0, "Missing", "")</f>
        <v/>
      </c>
    </row>
    <row r="1258" spans="1:28" hidden="1" x14ac:dyDescent="0.3">
      <c r="A1258" s="24">
        <v>2461025200</v>
      </c>
      <c r="B1258" s="40">
        <v>51600</v>
      </c>
      <c r="C1258" s="25"/>
      <c r="D1258" s="25"/>
      <c r="E1258" s="25"/>
      <c r="F1258" s="25"/>
      <c r="G1258" s="25" t="s">
        <v>12</v>
      </c>
      <c r="H1258" s="25">
        <v>0.92783566446307197</v>
      </c>
      <c r="I1258" s="25">
        <v>153</v>
      </c>
      <c r="J1258" s="25">
        <v>6.0642853886475299E-3</v>
      </c>
      <c r="K1258" s="25">
        <v>10472</v>
      </c>
      <c r="L1258" s="26">
        <v>67563</v>
      </c>
      <c r="M1258" s="24">
        <v>2461025200</v>
      </c>
      <c r="N1258" s="25">
        <v>51600</v>
      </c>
      <c r="O1258" s="25"/>
      <c r="P1258" s="25"/>
      <c r="Q1258" s="25"/>
      <c r="R1258" s="25"/>
      <c r="S1258" s="25" t="s">
        <v>12</v>
      </c>
      <c r="T1258" s="25">
        <v>1.76564799999824</v>
      </c>
      <c r="U1258" s="25">
        <v>365</v>
      </c>
      <c r="V1258" s="25">
        <v>4.8373917808171001E-3</v>
      </c>
      <c r="W1258" s="25">
        <v>10472</v>
      </c>
      <c r="X1258" s="27">
        <v>67563</v>
      </c>
      <c r="Y1258" s="28">
        <f t="shared" si="38"/>
        <v>3.4345947712418187E-3</v>
      </c>
      <c r="AA1258" t="str">
        <f t="shared" si="39"/>
        <v>2461025200-51600-VOC</v>
      </c>
      <c r="AB1258" t="str">
        <f>IF(COUNTIF('NP-NRModel-MAR-WILDFIRES Modifi'!V:V, AA1258)=0, "Missing", "")</f>
        <v/>
      </c>
    </row>
    <row r="1259" spans="1:28" hidden="1" x14ac:dyDescent="0.3">
      <c r="A1259" s="24">
        <v>2461025200</v>
      </c>
      <c r="B1259" s="40">
        <v>51610</v>
      </c>
      <c r="C1259" s="25"/>
      <c r="D1259" s="25"/>
      <c r="E1259" s="25"/>
      <c r="F1259" s="25"/>
      <c r="G1259" s="25" t="s">
        <v>12</v>
      </c>
      <c r="H1259" s="25">
        <v>0.27214693917812699</v>
      </c>
      <c r="I1259" s="25">
        <v>153</v>
      </c>
      <c r="J1259" s="25">
        <v>1.7787381645629199E-3</v>
      </c>
      <c r="K1259" s="25">
        <v>10472</v>
      </c>
      <c r="L1259" s="26">
        <v>67584</v>
      </c>
      <c r="M1259" s="24">
        <v>2461025200</v>
      </c>
      <c r="N1259" s="25">
        <v>51610</v>
      </c>
      <c r="O1259" s="25"/>
      <c r="P1259" s="25"/>
      <c r="Q1259" s="25"/>
      <c r="R1259" s="25"/>
      <c r="S1259" s="25" t="s">
        <v>12</v>
      </c>
      <c r="T1259" s="25">
        <v>0.51788879999948201</v>
      </c>
      <c r="U1259" s="25">
        <v>365</v>
      </c>
      <c r="V1259" s="25">
        <v>1.4188734246561099E-3</v>
      </c>
      <c r="W1259" s="25">
        <v>10472</v>
      </c>
      <c r="X1259" s="27">
        <v>67584</v>
      </c>
      <c r="Y1259" s="28">
        <f t="shared" si="38"/>
        <v>3.434594771241817E-3</v>
      </c>
      <c r="AA1259" t="str">
        <f t="shared" si="39"/>
        <v>2461025200-51610-VOC</v>
      </c>
      <c r="AB1259" t="str">
        <f>IF(COUNTIF('NP-NRModel-MAR-WILDFIRES Modifi'!V:V, AA1259)=0, "Missing", "")</f>
        <v/>
      </c>
    </row>
    <row r="1260" spans="1:28" hidden="1" x14ac:dyDescent="0.3">
      <c r="A1260" s="24">
        <v>2461025200</v>
      </c>
      <c r="B1260" s="40">
        <v>51683</v>
      </c>
      <c r="C1260" s="25"/>
      <c r="D1260" s="25"/>
      <c r="E1260" s="25"/>
      <c r="F1260" s="25"/>
      <c r="G1260" s="25" t="s">
        <v>12</v>
      </c>
      <c r="H1260" s="25">
        <v>0.87693220853912501</v>
      </c>
      <c r="I1260" s="25">
        <v>153</v>
      </c>
      <c r="J1260" s="25">
        <v>5.7315830623472204E-3</v>
      </c>
      <c r="K1260" s="25">
        <v>10472</v>
      </c>
      <c r="L1260" s="26">
        <v>67789</v>
      </c>
      <c r="M1260" s="24">
        <v>2461025200</v>
      </c>
      <c r="N1260" s="25">
        <v>51683</v>
      </c>
      <c r="O1260" s="25"/>
      <c r="P1260" s="25"/>
      <c r="Q1260" s="25"/>
      <c r="R1260" s="25"/>
      <c r="S1260" s="25" t="s">
        <v>12</v>
      </c>
      <c r="T1260" s="25">
        <v>1.6687799999983299</v>
      </c>
      <c r="U1260" s="25">
        <v>365</v>
      </c>
      <c r="V1260" s="25">
        <v>4.5719999999954304E-3</v>
      </c>
      <c r="W1260" s="25">
        <v>10472</v>
      </c>
      <c r="X1260" s="27">
        <v>67789</v>
      </c>
      <c r="Y1260" s="28">
        <f t="shared" si="38"/>
        <v>3.4345947712418391E-3</v>
      </c>
      <c r="AA1260" t="str">
        <f t="shared" si="39"/>
        <v>2461025200-51683-VOC</v>
      </c>
      <c r="AB1260" t="str">
        <f>IF(COUNTIF('NP-NRModel-MAR-WILDFIRES Modifi'!V:V, AA1260)=0, "Missing", "")</f>
        <v/>
      </c>
    </row>
    <row r="1261" spans="1:28" hidden="1" x14ac:dyDescent="0.3">
      <c r="A1261" s="24">
        <v>2461025200</v>
      </c>
      <c r="B1261" s="40">
        <v>51685</v>
      </c>
      <c r="C1261" s="25"/>
      <c r="D1261" s="25"/>
      <c r="E1261" s="25"/>
      <c r="F1261" s="25"/>
      <c r="G1261" s="25" t="s">
        <v>12</v>
      </c>
      <c r="H1261" s="25">
        <v>0.13766192982946199</v>
      </c>
      <c r="I1261" s="25">
        <v>153</v>
      </c>
      <c r="J1261" s="25">
        <v>8.99751175355963E-4</v>
      </c>
      <c r="K1261" s="25">
        <v>10472</v>
      </c>
      <c r="L1261" s="26">
        <v>67811</v>
      </c>
      <c r="M1261" s="24">
        <v>2461025200</v>
      </c>
      <c r="N1261" s="25">
        <v>51685</v>
      </c>
      <c r="O1261" s="25"/>
      <c r="P1261" s="25"/>
      <c r="Q1261" s="25"/>
      <c r="R1261" s="25"/>
      <c r="S1261" s="25" t="s">
        <v>12</v>
      </c>
      <c r="T1261" s="25">
        <v>0.261967199999738</v>
      </c>
      <c r="U1261" s="25">
        <v>365</v>
      </c>
      <c r="V1261" s="25">
        <v>7.1771835616366605E-4</v>
      </c>
      <c r="W1261" s="25">
        <v>10472</v>
      </c>
      <c r="X1261" s="27">
        <v>67811</v>
      </c>
      <c r="Y1261" s="28">
        <f t="shared" si="38"/>
        <v>3.4345947712418304E-3</v>
      </c>
      <c r="AA1261" t="str">
        <f t="shared" si="39"/>
        <v>2461025200-51685-VOC</v>
      </c>
      <c r="AB1261" t="str">
        <f>IF(COUNTIF('NP-NRModel-MAR-WILDFIRES Modifi'!V:V, AA1261)=0, "Missing", "")</f>
        <v/>
      </c>
    </row>
    <row r="1262" spans="1:28" hidden="1" x14ac:dyDescent="0.3">
      <c r="A1262" s="24">
        <v>2461850000</v>
      </c>
      <c r="B1262" s="40">
        <v>24009</v>
      </c>
      <c r="C1262" s="25"/>
      <c r="D1262" s="25"/>
      <c r="E1262" s="25"/>
      <c r="F1262" s="25"/>
      <c r="G1262" s="25" t="s">
        <v>12</v>
      </c>
      <c r="H1262" s="25">
        <v>2.0123836837789799</v>
      </c>
      <c r="I1262" s="25">
        <v>153</v>
      </c>
      <c r="J1262" s="25">
        <v>1.31528345345031E-2</v>
      </c>
      <c r="K1262" s="25">
        <v>10472</v>
      </c>
      <c r="L1262" s="26">
        <v>27377</v>
      </c>
      <c r="M1262" s="24">
        <v>2461850000</v>
      </c>
      <c r="N1262" s="25">
        <v>24009</v>
      </c>
      <c r="O1262" s="25"/>
      <c r="P1262" s="25"/>
      <c r="Q1262" s="25"/>
      <c r="R1262" s="25"/>
      <c r="S1262" s="25" t="s">
        <v>12</v>
      </c>
      <c r="T1262" s="25">
        <v>4.8124306709947202</v>
      </c>
      <c r="U1262" s="25">
        <v>365</v>
      </c>
      <c r="V1262" s="25">
        <v>1.31847415643691E-2</v>
      </c>
      <c r="W1262" s="25">
        <v>10472</v>
      </c>
      <c r="X1262" s="27">
        <v>27377</v>
      </c>
      <c r="Y1262" s="28">
        <f t="shared" si="38"/>
        <v>2.733095899703514E-3</v>
      </c>
      <c r="AA1262" t="str">
        <f t="shared" si="39"/>
        <v>2461850000-24009-VOC</v>
      </c>
      <c r="AB1262" t="str">
        <f>IF(COUNTIF('NP-NRModel-MAR-WILDFIRES Modifi'!V:V, AA1262)=0, "Missing", "")</f>
        <v/>
      </c>
    </row>
    <row r="1263" spans="1:28" hidden="1" x14ac:dyDescent="0.3">
      <c r="A1263" s="24">
        <v>2461850000</v>
      </c>
      <c r="B1263" s="40">
        <v>24017</v>
      </c>
      <c r="C1263" s="25"/>
      <c r="D1263" s="25"/>
      <c r="E1263" s="25"/>
      <c r="F1263" s="25"/>
      <c r="G1263" s="25" t="s">
        <v>12</v>
      </c>
      <c r="H1263" s="25">
        <v>4.1029420286966003</v>
      </c>
      <c r="I1263" s="25">
        <v>153</v>
      </c>
      <c r="J1263" s="25">
        <v>2.6816614566644401E-2</v>
      </c>
      <c r="K1263" s="25">
        <v>10472</v>
      </c>
      <c r="L1263" s="26">
        <v>27479</v>
      </c>
      <c r="M1263" s="24">
        <v>2461850000</v>
      </c>
      <c r="N1263" s="25">
        <v>24017</v>
      </c>
      <c r="O1263" s="25"/>
      <c r="P1263" s="25"/>
      <c r="Q1263" s="25"/>
      <c r="R1263" s="25"/>
      <c r="S1263" s="25" t="s">
        <v>12</v>
      </c>
      <c r="T1263" s="25">
        <v>9.8118088609891707</v>
      </c>
      <c r="U1263" s="25">
        <v>365</v>
      </c>
      <c r="V1263" s="25">
        <v>2.6881668112299101E-2</v>
      </c>
      <c r="W1263" s="25">
        <v>10472</v>
      </c>
      <c r="X1263" s="27">
        <v>27479</v>
      </c>
      <c r="Y1263" s="28">
        <f t="shared" si="38"/>
        <v>2.7330958997035439E-3</v>
      </c>
      <c r="AA1263" t="str">
        <f t="shared" si="39"/>
        <v>2461850000-24017-VOC</v>
      </c>
      <c r="AB1263" t="str">
        <f>IF(COUNTIF('NP-NRModel-MAR-WILDFIRES Modifi'!V:V, AA1263)=0, "Missing", "")</f>
        <v/>
      </c>
    </row>
    <row r="1264" spans="1:28" hidden="1" x14ac:dyDescent="0.3">
      <c r="A1264" s="24">
        <v>2461850000</v>
      </c>
      <c r="B1264" s="40">
        <v>24021</v>
      </c>
      <c r="C1264" s="25"/>
      <c r="D1264" s="25"/>
      <c r="E1264" s="25"/>
      <c r="F1264" s="25"/>
      <c r="G1264" s="25" t="s">
        <v>12</v>
      </c>
      <c r="H1264" s="25">
        <v>30.476109985671499</v>
      </c>
      <c r="I1264" s="25">
        <v>153</v>
      </c>
      <c r="J1264" s="25">
        <v>0.19919026134425799</v>
      </c>
      <c r="K1264" s="25">
        <v>10472</v>
      </c>
      <c r="L1264" s="26">
        <v>27528</v>
      </c>
      <c r="M1264" s="24">
        <v>2461850000</v>
      </c>
      <c r="N1264" s="25">
        <v>24021</v>
      </c>
      <c r="O1264" s="25"/>
      <c r="P1264" s="25"/>
      <c r="Q1264" s="25"/>
      <c r="R1264" s="25"/>
      <c r="S1264" s="25" t="s">
        <v>12</v>
      </c>
      <c r="T1264" s="25">
        <v>72.880816719920105</v>
      </c>
      <c r="U1264" s="25">
        <v>365</v>
      </c>
      <c r="V1264" s="25">
        <v>0.19967347046553399</v>
      </c>
      <c r="W1264" s="25">
        <v>10472</v>
      </c>
      <c r="X1264" s="27">
        <v>27528</v>
      </c>
      <c r="Y1264" s="28">
        <f t="shared" si="38"/>
        <v>2.7330958997035283E-3</v>
      </c>
      <c r="AA1264" t="str">
        <f t="shared" si="39"/>
        <v>2461850000-24021-VOC</v>
      </c>
      <c r="AB1264" t="str">
        <f>IF(COUNTIF('NP-NRModel-MAR-WILDFIRES Modifi'!V:V, AA1264)=0, "Missing", "")</f>
        <v/>
      </c>
    </row>
    <row r="1265" spans="1:28" hidden="1" x14ac:dyDescent="0.3">
      <c r="A1265" s="24">
        <v>2461850000</v>
      </c>
      <c r="B1265" s="40">
        <v>24031</v>
      </c>
      <c r="C1265" s="25"/>
      <c r="D1265" s="25"/>
      <c r="E1265" s="25"/>
      <c r="F1265" s="25"/>
      <c r="G1265" s="25" t="s">
        <v>12</v>
      </c>
      <c r="H1265" s="25">
        <v>10.4739153168734</v>
      </c>
      <c r="I1265" s="25">
        <v>153</v>
      </c>
      <c r="J1265" s="25">
        <v>6.8456962855382095E-2</v>
      </c>
      <c r="K1265" s="25">
        <v>10472</v>
      </c>
      <c r="L1265" s="26">
        <v>27660</v>
      </c>
      <c r="M1265" s="24">
        <v>2461850000</v>
      </c>
      <c r="N1265" s="25">
        <v>24031</v>
      </c>
      <c r="O1265" s="25"/>
      <c r="P1265" s="25"/>
      <c r="Q1265" s="25"/>
      <c r="R1265" s="25"/>
      <c r="S1265" s="25" t="s">
        <v>12</v>
      </c>
      <c r="T1265" s="25">
        <v>25.047406079972401</v>
      </c>
      <c r="U1265" s="25">
        <v>365</v>
      </c>
      <c r="V1265" s="25">
        <v>6.8623030356088799E-2</v>
      </c>
      <c r="W1265" s="25">
        <v>10472</v>
      </c>
      <c r="X1265" s="27">
        <v>27660</v>
      </c>
      <c r="Y1265" s="28">
        <f t="shared" si="38"/>
        <v>2.7330958997035405E-3</v>
      </c>
      <c r="AA1265" t="str">
        <f t="shared" si="39"/>
        <v>2461850000-24031-VOC</v>
      </c>
      <c r="AB1265" t="str">
        <f>IF(COUNTIF('NP-NRModel-MAR-WILDFIRES Modifi'!V:V, AA1265)=0, "Missing", "")</f>
        <v/>
      </c>
    </row>
    <row r="1266" spans="1:28" hidden="1" x14ac:dyDescent="0.3">
      <c r="A1266" s="24">
        <v>2461850000</v>
      </c>
      <c r="B1266" s="40">
        <v>24033</v>
      </c>
      <c r="C1266" s="25"/>
      <c r="D1266" s="25"/>
      <c r="E1266" s="25"/>
      <c r="F1266" s="25"/>
      <c r="G1266" s="25" t="s">
        <v>12</v>
      </c>
      <c r="H1266" s="25">
        <v>2.3799112942476</v>
      </c>
      <c r="I1266" s="25">
        <v>153</v>
      </c>
      <c r="J1266" s="25">
        <v>1.5554975779396E-2</v>
      </c>
      <c r="K1266" s="25">
        <v>10472</v>
      </c>
      <c r="L1266" s="26">
        <v>27689</v>
      </c>
      <c r="M1266" s="24">
        <v>2461850000</v>
      </c>
      <c r="N1266" s="25">
        <v>24033</v>
      </c>
      <c r="O1266" s="25"/>
      <c r="P1266" s="25"/>
      <c r="Q1266" s="25"/>
      <c r="R1266" s="25"/>
      <c r="S1266" s="25" t="s">
        <v>12</v>
      </c>
      <c r="T1266" s="25">
        <v>5.6913391809937304</v>
      </c>
      <c r="U1266" s="25">
        <v>365</v>
      </c>
      <c r="V1266" s="25">
        <v>1.55927100849143E-2</v>
      </c>
      <c r="W1266" s="25">
        <v>10472</v>
      </c>
      <c r="X1266" s="27">
        <v>27689</v>
      </c>
      <c r="Y1266" s="28">
        <f t="shared" si="38"/>
        <v>2.7330958997035279E-3</v>
      </c>
      <c r="AA1266" t="str">
        <f t="shared" si="39"/>
        <v>2461850000-24033-VOC</v>
      </c>
      <c r="AB1266" t="str">
        <f>IF(COUNTIF('NP-NRModel-MAR-WILDFIRES Modifi'!V:V, AA1266)=0, "Missing", "")</f>
        <v/>
      </c>
    </row>
    <row r="1267" spans="1:28" hidden="1" x14ac:dyDescent="0.3">
      <c r="A1267" s="24">
        <v>2461850000</v>
      </c>
      <c r="B1267" s="40">
        <v>51059</v>
      </c>
      <c r="C1267" s="25"/>
      <c r="D1267" s="25"/>
      <c r="E1267" s="25"/>
      <c r="F1267" s="25"/>
      <c r="G1267" s="25" t="s">
        <v>12</v>
      </c>
      <c r="H1267" s="25">
        <v>0.30128290884893499</v>
      </c>
      <c r="I1267" s="25">
        <v>153</v>
      </c>
      <c r="J1267" s="25">
        <v>1.9691693388819301E-3</v>
      </c>
      <c r="K1267" s="25">
        <v>10472</v>
      </c>
      <c r="L1267" s="26">
        <v>65767</v>
      </c>
      <c r="M1267" s="24">
        <v>2461850000</v>
      </c>
      <c r="N1267" s="25">
        <v>51059</v>
      </c>
      <c r="O1267" s="25"/>
      <c r="P1267" s="25"/>
      <c r="Q1267" s="25"/>
      <c r="R1267" s="25"/>
      <c r="S1267" s="25" t="s">
        <v>12</v>
      </c>
      <c r="T1267" s="25">
        <v>0.72049039299920603</v>
      </c>
      <c r="U1267" s="25">
        <v>365</v>
      </c>
      <c r="V1267" s="25">
        <v>1.9739462821896001E-3</v>
      </c>
      <c r="W1267" s="25">
        <v>10472</v>
      </c>
      <c r="X1267" s="27">
        <v>65767</v>
      </c>
      <c r="Y1267" s="28">
        <f t="shared" si="38"/>
        <v>2.7330958997035513E-3</v>
      </c>
      <c r="AA1267" t="str">
        <f t="shared" si="39"/>
        <v>2461850000-51059-VOC</v>
      </c>
      <c r="AB1267" t="str">
        <f>IF(COUNTIF('NP-NRModel-MAR-WILDFIRES Modifi'!V:V, AA1267)=0, "Missing", "")</f>
        <v/>
      </c>
    </row>
    <row r="1268" spans="1:28" hidden="1" x14ac:dyDescent="0.3">
      <c r="A1268" s="24">
        <v>2461850000</v>
      </c>
      <c r="B1268" s="40">
        <v>51107</v>
      </c>
      <c r="C1268" s="25"/>
      <c r="D1268" s="25"/>
      <c r="E1268" s="25"/>
      <c r="F1268" s="25"/>
      <c r="G1268" s="25" t="s">
        <v>12</v>
      </c>
      <c r="H1268" s="25">
        <v>7.5296301665776504</v>
      </c>
      <c r="I1268" s="25">
        <v>153</v>
      </c>
      <c r="J1268" s="25">
        <v>4.9213269062598999E-2</v>
      </c>
      <c r="K1268" s="25">
        <v>10472</v>
      </c>
      <c r="L1268" s="26">
        <v>66335</v>
      </c>
      <c r="M1268" s="24">
        <v>2461850000</v>
      </c>
      <c r="N1268" s="25">
        <v>51107</v>
      </c>
      <c r="O1268" s="25"/>
      <c r="P1268" s="25"/>
      <c r="Q1268" s="25"/>
      <c r="R1268" s="25"/>
      <c r="S1268" s="25" t="s">
        <v>12</v>
      </c>
      <c r="T1268" s="25">
        <v>18.006418679980101</v>
      </c>
      <c r="U1268" s="25">
        <v>365</v>
      </c>
      <c r="V1268" s="25">
        <v>4.9332653917753898E-2</v>
      </c>
      <c r="W1268" s="25">
        <v>10472</v>
      </c>
      <c r="X1268" s="27">
        <v>66335</v>
      </c>
      <c r="Y1268" s="28">
        <f t="shared" si="38"/>
        <v>2.7330958997035487E-3</v>
      </c>
      <c r="AA1268" t="str">
        <f t="shared" si="39"/>
        <v>2461850000-51107-VOC</v>
      </c>
      <c r="AB1268" t="str">
        <f>IF(COUNTIF('NP-NRModel-MAR-WILDFIRES Modifi'!V:V, AA1268)=0, "Missing", "")</f>
        <v/>
      </c>
    </row>
    <row r="1269" spans="1:28" hidden="1" x14ac:dyDescent="0.3">
      <c r="A1269" s="24">
        <v>2461850000</v>
      </c>
      <c r="B1269" s="40">
        <v>51153</v>
      </c>
      <c r="C1269" s="25"/>
      <c r="D1269" s="25"/>
      <c r="E1269" s="25"/>
      <c r="F1269" s="25"/>
      <c r="G1269" s="25" t="s">
        <v>12</v>
      </c>
      <c r="H1269" s="25">
        <v>2.2796636357487201</v>
      </c>
      <c r="I1269" s="25">
        <v>153</v>
      </c>
      <c r="J1269" s="25">
        <v>1.4899762325155001E-2</v>
      </c>
      <c r="K1269" s="25">
        <v>10472</v>
      </c>
      <c r="L1269" s="26">
        <v>66810</v>
      </c>
      <c r="M1269" s="24">
        <v>2461850000</v>
      </c>
      <c r="N1269" s="25">
        <v>51153</v>
      </c>
      <c r="O1269" s="25"/>
      <c r="P1269" s="25"/>
      <c r="Q1269" s="25"/>
      <c r="R1269" s="25"/>
      <c r="S1269" s="25" t="s">
        <v>12</v>
      </c>
      <c r="T1269" s="25">
        <v>5.4516061169940002</v>
      </c>
      <c r="U1269" s="25">
        <v>365</v>
      </c>
      <c r="V1269" s="25">
        <v>1.49359071698465E-2</v>
      </c>
      <c r="W1269" s="25">
        <v>10472</v>
      </c>
      <c r="X1269" s="27">
        <v>66810</v>
      </c>
      <c r="Y1269" s="28">
        <f t="shared" si="38"/>
        <v>2.7330958997035331E-3</v>
      </c>
      <c r="AA1269" t="str">
        <f t="shared" si="39"/>
        <v>2461850000-51153-VOC</v>
      </c>
      <c r="AB1269" t="str">
        <f>IF(COUNTIF('NP-NRModel-MAR-WILDFIRES Modifi'!V:V, AA1269)=0, "Missing", "")</f>
        <v/>
      </c>
    </row>
    <row r="1270" spans="1:28" hidden="1" x14ac:dyDescent="0.3">
      <c r="A1270" s="24">
        <v>2501011011</v>
      </c>
      <c r="B1270" s="40">
        <v>11001</v>
      </c>
      <c r="C1270" s="25"/>
      <c r="D1270" s="25"/>
      <c r="E1270" s="25"/>
      <c r="F1270" s="25"/>
      <c r="G1270" s="25" t="s">
        <v>12</v>
      </c>
      <c r="H1270" s="25">
        <v>5.7841745945849601</v>
      </c>
      <c r="I1270" s="25">
        <v>153</v>
      </c>
      <c r="J1270" s="25">
        <v>3.78050627097056E-2</v>
      </c>
      <c r="K1270" s="25">
        <v>10467</v>
      </c>
      <c r="L1270" s="26">
        <v>1041214</v>
      </c>
      <c r="M1270" s="24">
        <v>2501011011</v>
      </c>
      <c r="N1270" s="25">
        <v>11001</v>
      </c>
      <c r="O1270" s="25"/>
      <c r="P1270" s="25"/>
      <c r="Q1270" s="25"/>
      <c r="R1270" s="25"/>
      <c r="S1270" s="25" t="s">
        <v>12</v>
      </c>
      <c r="T1270" s="25">
        <v>9.7279299999863795</v>
      </c>
      <c r="U1270" s="25">
        <v>365</v>
      </c>
      <c r="V1270" s="25">
        <v>2.6651863013661299E-2</v>
      </c>
      <c r="W1270" s="25">
        <v>10467</v>
      </c>
      <c r="X1270" s="27">
        <v>1041214</v>
      </c>
      <c r="Y1270" s="28">
        <f t="shared" si="38"/>
        <v>3.8862391803557933E-3</v>
      </c>
      <c r="AA1270" t="str">
        <f t="shared" si="39"/>
        <v>2501011011-11001-VOC</v>
      </c>
      <c r="AB1270" t="str">
        <f>IF(COUNTIF('NP-NRModel-MAR-WILDFIRES Modifi'!V:V, AA1270)=0, "Missing", "")</f>
        <v/>
      </c>
    </row>
    <row r="1271" spans="1:28" hidden="1" x14ac:dyDescent="0.3">
      <c r="A1271" s="24">
        <v>2501011011</v>
      </c>
      <c r="B1271" s="40">
        <v>24009</v>
      </c>
      <c r="C1271" s="25"/>
      <c r="D1271" s="25"/>
      <c r="E1271" s="25"/>
      <c r="F1271" s="25"/>
      <c r="G1271" s="25" t="s">
        <v>12</v>
      </c>
      <c r="H1271" s="25">
        <v>0.50840620540456005</v>
      </c>
      <c r="I1271" s="25">
        <v>153</v>
      </c>
      <c r="J1271" s="25">
        <v>3.3229163751931998E-3</v>
      </c>
      <c r="K1271" s="25">
        <v>10467</v>
      </c>
      <c r="L1271" s="26">
        <v>1027872</v>
      </c>
      <c r="M1271" s="24">
        <v>2501011011</v>
      </c>
      <c r="N1271" s="25">
        <v>24009</v>
      </c>
      <c r="O1271" s="25"/>
      <c r="P1271" s="25"/>
      <c r="Q1271" s="25"/>
      <c r="R1271" s="25"/>
      <c r="S1271" s="25" t="s">
        <v>12</v>
      </c>
      <c r="T1271" s="25">
        <v>0.85504679999879696</v>
      </c>
      <c r="U1271" s="25">
        <v>365</v>
      </c>
      <c r="V1271" s="25">
        <v>2.3425939725994398E-3</v>
      </c>
      <c r="W1271" s="25">
        <v>10467</v>
      </c>
      <c r="X1271" s="27">
        <v>1027872</v>
      </c>
      <c r="Y1271" s="28">
        <f t="shared" si="38"/>
        <v>3.8862391803558298E-3</v>
      </c>
      <c r="AA1271" t="str">
        <f t="shared" si="39"/>
        <v>2501011011-24009-VOC</v>
      </c>
      <c r="AB1271" t="str">
        <f>IF(COUNTIF('NP-NRModel-MAR-WILDFIRES Modifi'!V:V, AA1271)=0, "Missing", "")</f>
        <v/>
      </c>
    </row>
    <row r="1272" spans="1:28" hidden="1" x14ac:dyDescent="0.3">
      <c r="A1272" s="24">
        <v>2501011011</v>
      </c>
      <c r="B1272" s="40">
        <v>24017</v>
      </c>
      <c r="C1272" s="25"/>
      <c r="D1272" s="25"/>
      <c r="E1272" s="25"/>
      <c r="F1272" s="25"/>
      <c r="G1272" s="25" t="s">
        <v>12</v>
      </c>
      <c r="H1272" s="25">
        <v>0.83341708107969303</v>
      </c>
      <c r="I1272" s="25">
        <v>153</v>
      </c>
      <c r="J1272" s="25">
        <v>5.4471704645731598E-3</v>
      </c>
      <c r="K1272" s="25">
        <v>10467</v>
      </c>
      <c r="L1272" s="26">
        <v>2512288</v>
      </c>
      <c r="M1272" s="24">
        <v>2501011011</v>
      </c>
      <c r="N1272" s="25">
        <v>24017</v>
      </c>
      <c r="O1272" s="25"/>
      <c r="P1272" s="25"/>
      <c r="Q1272" s="25"/>
      <c r="R1272" s="25"/>
      <c r="S1272" s="25" t="s">
        <v>12</v>
      </c>
      <c r="T1272" s="25">
        <v>1.40165599999803</v>
      </c>
      <c r="U1272" s="25">
        <v>365</v>
      </c>
      <c r="V1272" s="25">
        <v>3.84015342465215E-3</v>
      </c>
      <c r="W1272" s="25">
        <v>10467</v>
      </c>
      <c r="X1272" s="27">
        <v>2512288</v>
      </c>
      <c r="Y1272" s="28">
        <f t="shared" si="38"/>
        <v>3.8862391803558189E-3</v>
      </c>
      <c r="AA1272" t="str">
        <f t="shared" si="39"/>
        <v>2501011011-24017-VOC</v>
      </c>
      <c r="AB1272" t="str">
        <f>IF(COUNTIF('NP-NRModel-MAR-WILDFIRES Modifi'!V:V, AA1272)=0, "Missing", "")</f>
        <v/>
      </c>
    </row>
    <row r="1273" spans="1:28" hidden="1" x14ac:dyDescent="0.3">
      <c r="A1273" s="24">
        <v>2501011011</v>
      </c>
      <c r="B1273" s="40">
        <v>24021</v>
      </c>
      <c r="C1273" s="25"/>
      <c r="D1273" s="25"/>
      <c r="E1273" s="25"/>
      <c r="F1273" s="25"/>
      <c r="G1273" s="25" t="s">
        <v>12</v>
      </c>
      <c r="H1273" s="25">
        <v>3.0794541621570399</v>
      </c>
      <c r="I1273" s="25">
        <v>153</v>
      </c>
      <c r="J1273" s="25">
        <v>2.01271513866473E-2</v>
      </c>
      <c r="K1273" s="25">
        <v>10467</v>
      </c>
      <c r="L1273" s="26">
        <v>3450646</v>
      </c>
      <c r="M1273" s="24">
        <v>2501011011</v>
      </c>
      <c r="N1273" s="25">
        <v>24021</v>
      </c>
      <c r="O1273" s="25"/>
      <c r="P1273" s="25"/>
      <c r="Q1273" s="25"/>
      <c r="R1273" s="25"/>
      <c r="S1273" s="25" t="s">
        <v>12</v>
      </c>
      <c r="T1273" s="25">
        <v>5.17908199999275</v>
      </c>
      <c r="U1273" s="25">
        <v>365</v>
      </c>
      <c r="V1273" s="25">
        <v>1.4189265753404699E-2</v>
      </c>
      <c r="W1273" s="25">
        <v>10467</v>
      </c>
      <c r="X1273" s="27">
        <v>3450646</v>
      </c>
      <c r="Y1273" s="28">
        <f t="shared" si="38"/>
        <v>3.8862391803557998E-3</v>
      </c>
      <c r="AA1273" t="str">
        <f t="shared" si="39"/>
        <v>2501011011-24021-VOC</v>
      </c>
      <c r="AB1273" t="str">
        <f>IF(COUNTIF('NP-NRModel-MAR-WILDFIRES Modifi'!V:V, AA1273)=0, "Missing", "")</f>
        <v/>
      </c>
    </row>
    <row r="1274" spans="1:28" hidden="1" x14ac:dyDescent="0.3">
      <c r="A1274" s="24">
        <v>2501011011</v>
      </c>
      <c r="B1274" s="40">
        <v>24031</v>
      </c>
      <c r="C1274" s="25"/>
      <c r="D1274" s="25"/>
      <c r="E1274" s="25"/>
      <c r="F1274" s="25"/>
      <c r="G1274" s="25" t="s">
        <v>12</v>
      </c>
      <c r="H1274" s="25">
        <v>12.209881081060701</v>
      </c>
      <c r="I1274" s="25">
        <v>153</v>
      </c>
      <c r="J1274" s="25">
        <v>7.9803144320658603E-2</v>
      </c>
      <c r="K1274" s="25">
        <v>10467</v>
      </c>
      <c r="L1274" s="26">
        <v>657183</v>
      </c>
      <c r="M1274" s="24">
        <v>2501011011</v>
      </c>
      <c r="N1274" s="25">
        <v>24031</v>
      </c>
      <c r="O1274" s="25"/>
      <c r="P1274" s="25"/>
      <c r="Q1274" s="25"/>
      <c r="R1274" s="25"/>
      <c r="S1274" s="25" t="s">
        <v>12</v>
      </c>
      <c r="T1274" s="25">
        <v>20.534799999971298</v>
      </c>
      <c r="U1274" s="25">
        <v>365</v>
      </c>
      <c r="V1274" s="25">
        <v>5.6259726027318602E-2</v>
      </c>
      <c r="W1274" s="25">
        <v>10467</v>
      </c>
      <c r="X1274" s="27">
        <v>657183</v>
      </c>
      <c r="Y1274" s="28">
        <f t="shared" si="38"/>
        <v>3.8862391803557933E-3</v>
      </c>
      <c r="AA1274" t="str">
        <f t="shared" si="39"/>
        <v>2501011011-24031-VOC</v>
      </c>
      <c r="AB1274" t="str">
        <f>IF(COUNTIF('NP-NRModel-MAR-WILDFIRES Modifi'!V:V, AA1274)=0, "Missing", "")</f>
        <v/>
      </c>
    </row>
    <row r="1275" spans="1:28" hidden="1" x14ac:dyDescent="0.3">
      <c r="A1275" s="24">
        <v>2501011011</v>
      </c>
      <c r="B1275" s="40">
        <v>24033</v>
      </c>
      <c r="C1275" s="25"/>
      <c r="D1275" s="25"/>
      <c r="E1275" s="25"/>
      <c r="F1275" s="25"/>
      <c r="G1275" s="25" t="s">
        <v>12</v>
      </c>
      <c r="H1275" s="25">
        <v>7.06908162160987</v>
      </c>
      <c r="I1275" s="25">
        <v>153</v>
      </c>
      <c r="J1275" s="25">
        <v>4.6203147853659303E-2</v>
      </c>
      <c r="K1275" s="25">
        <v>10467</v>
      </c>
      <c r="L1275" s="26">
        <v>322557</v>
      </c>
      <c r="M1275" s="24">
        <v>2501011011</v>
      </c>
      <c r="N1275" s="25">
        <v>24033</v>
      </c>
      <c r="O1275" s="25"/>
      <c r="P1275" s="25"/>
      <c r="Q1275" s="25"/>
      <c r="R1275" s="25"/>
      <c r="S1275" s="25" t="s">
        <v>12</v>
      </c>
      <c r="T1275" s="25">
        <v>11.888909999983399</v>
      </c>
      <c r="U1275" s="25">
        <v>365</v>
      </c>
      <c r="V1275" s="25">
        <v>3.2572356164338102E-2</v>
      </c>
      <c r="W1275" s="25">
        <v>10467</v>
      </c>
      <c r="X1275" s="27">
        <v>322557</v>
      </c>
      <c r="Y1275" s="28">
        <f t="shared" si="38"/>
        <v>3.8862391803557951E-3</v>
      </c>
      <c r="AA1275" t="str">
        <f t="shared" si="39"/>
        <v>2501011011-24033-VOC</v>
      </c>
      <c r="AB1275" t="str">
        <f>IF(COUNTIF('NP-NRModel-MAR-WILDFIRES Modifi'!V:V, AA1275)=0, "Missing", "")</f>
        <v/>
      </c>
    </row>
    <row r="1276" spans="1:28" hidden="1" x14ac:dyDescent="0.3">
      <c r="A1276" s="24">
        <v>2501011011</v>
      </c>
      <c r="B1276" s="40">
        <v>51013</v>
      </c>
      <c r="C1276" s="25"/>
      <c r="D1276" s="25"/>
      <c r="E1276" s="25"/>
      <c r="F1276" s="25"/>
      <c r="G1276" s="25" t="s">
        <v>12</v>
      </c>
      <c r="H1276" s="25">
        <v>1.14108945945755</v>
      </c>
      <c r="I1276" s="25">
        <v>153</v>
      </c>
      <c r="J1276" s="25">
        <v>7.4581010422062697E-3</v>
      </c>
      <c r="K1276" s="25">
        <v>10467</v>
      </c>
      <c r="L1276" s="26">
        <v>4018510</v>
      </c>
      <c r="M1276" s="24">
        <v>2501011011</v>
      </c>
      <c r="N1276" s="25">
        <v>51013</v>
      </c>
      <c r="O1276" s="25"/>
      <c r="P1276" s="25"/>
      <c r="Q1276" s="25"/>
      <c r="R1276" s="25"/>
      <c r="S1276" s="25" t="s">
        <v>12</v>
      </c>
      <c r="T1276" s="25">
        <v>1.91910499999731</v>
      </c>
      <c r="U1276" s="25">
        <v>365</v>
      </c>
      <c r="V1276" s="25">
        <v>5.2578219178008598E-3</v>
      </c>
      <c r="W1276" s="25">
        <v>10467</v>
      </c>
      <c r="X1276" s="27">
        <v>4018510</v>
      </c>
      <c r="Y1276" s="28">
        <f t="shared" si="38"/>
        <v>3.8862391803558033E-3</v>
      </c>
      <c r="AA1276" t="str">
        <f t="shared" si="39"/>
        <v>2501011011-51013-VOC</v>
      </c>
      <c r="AB1276" t="str">
        <f>IF(COUNTIF('NP-NRModel-MAR-WILDFIRES Modifi'!V:V, AA1276)=0, "Missing", "")</f>
        <v/>
      </c>
    </row>
    <row r="1277" spans="1:28" hidden="1" x14ac:dyDescent="0.3">
      <c r="A1277" s="24">
        <v>2501011011</v>
      </c>
      <c r="B1277" s="40">
        <v>51059</v>
      </c>
      <c r="C1277" s="25"/>
      <c r="D1277" s="25"/>
      <c r="E1277" s="25"/>
      <c r="F1277" s="25"/>
      <c r="G1277" s="25" t="s">
        <v>12</v>
      </c>
      <c r="H1277" s="25">
        <v>13.4989621621396</v>
      </c>
      <c r="I1277" s="25">
        <v>153</v>
      </c>
      <c r="J1277" s="25">
        <v>8.8228510863658002E-2</v>
      </c>
      <c r="K1277" s="25">
        <v>10467</v>
      </c>
      <c r="L1277" s="26">
        <v>3009337</v>
      </c>
      <c r="M1277" s="24">
        <v>2501011011</v>
      </c>
      <c r="N1277" s="25">
        <v>51059</v>
      </c>
      <c r="O1277" s="25"/>
      <c r="P1277" s="25"/>
      <c r="Q1277" s="25"/>
      <c r="R1277" s="25"/>
      <c r="S1277" s="25" t="s">
        <v>12</v>
      </c>
      <c r="T1277" s="25">
        <v>22.7027999999682</v>
      </c>
      <c r="U1277" s="25">
        <v>365</v>
      </c>
      <c r="V1277" s="25">
        <v>6.2199452054707297E-2</v>
      </c>
      <c r="W1277" s="25">
        <v>10467</v>
      </c>
      <c r="X1277" s="27">
        <v>3009337</v>
      </c>
      <c r="Y1277" s="28">
        <f t="shared" si="38"/>
        <v>3.8862391803557968E-3</v>
      </c>
      <c r="AA1277" t="str">
        <f t="shared" si="39"/>
        <v>2501011011-51059-VOC</v>
      </c>
      <c r="AB1277" t="str">
        <f>IF(COUNTIF('NP-NRModel-MAR-WILDFIRES Modifi'!V:V, AA1277)=0, "Missing", "")</f>
        <v/>
      </c>
    </row>
    <row r="1278" spans="1:28" hidden="1" x14ac:dyDescent="0.3">
      <c r="A1278" s="24">
        <v>2501011011</v>
      </c>
      <c r="B1278" s="40">
        <v>51107</v>
      </c>
      <c r="C1278" s="25"/>
      <c r="D1278" s="25"/>
      <c r="E1278" s="25"/>
      <c r="F1278" s="25"/>
      <c r="G1278" s="25" t="s">
        <v>12</v>
      </c>
      <c r="H1278" s="25">
        <v>5.98929189188192</v>
      </c>
      <c r="I1278" s="25">
        <v>153</v>
      </c>
      <c r="J1278" s="25">
        <v>3.9145698639751099E-2</v>
      </c>
      <c r="K1278" s="25">
        <v>10467</v>
      </c>
      <c r="L1278" s="26">
        <v>3493959</v>
      </c>
      <c r="M1278" s="24">
        <v>2501011011</v>
      </c>
      <c r="N1278" s="25">
        <v>51107</v>
      </c>
      <c r="O1278" s="25"/>
      <c r="P1278" s="25"/>
      <c r="Q1278" s="25"/>
      <c r="R1278" s="25"/>
      <c r="S1278" s="25" t="s">
        <v>12</v>
      </c>
      <c r="T1278" s="25">
        <v>10.0728999999859</v>
      </c>
      <c r="U1278" s="25">
        <v>365</v>
      </c>
      <c r="V1278" s="25">
        <v>2.7596986301331301E-2</v>
      </c>
      <c r="W1278" s="25">
        <v>10467</v>
      </c>
      <c r="X1278" s="27">
        <v>3493959</v>
      </c>
      <c r="Y1278" s="28">
        <f t="shared" si="38"/>
        <v>3.8862391803557959E-3</v>
      </c>
      <c r="AA1278" t="str">
        <f t="shared" si="39"/>
        <v>2501011011-51107-VOC</v>
      </c>
      <c r="AB1278" t="str">
        <f>IF(COUNTIF('NP-NRModel-MAR-WILDFIRES Modifi'!V:V, AA1278)=0, "Missing", "")</f>
        <v/>
      </c>
    </row>
    <row r="1279" spans="1:28" hidden="1" x14ac:dyDescent="0.3">
      <c r="A1279" s="24">
        <v>2501011011</v>
      </c>
      <c r="B1279" s="40">
        <v>51153</v>
      </c>
      <c r="C1279" s="25"/>
      <c r="D1279" s="25"/>
      <c r="E1279" s="25"/>
      <c r="F1279" s="25"/>
      <c r="G1279" s="25" t="s">
        <v>12</v>
      </c>
      <c r="H1279" s="25">
        <v>3.6175723783723601</v>
      </c>
      <c r="I1279" s="25">
        <v>153</v>
      </c>
      <c r="J1279" s="25">
        <v>2.3644263910930399E-2</v>
      </c>
      <c r="K1279" s="25">
        <v>10467</v>
      </c>
      <c r="L1279" s="26">
        <v>1753807</v>
      </c>
      <c r="M1279" s="24">
        <v>2501011011</v>
      </c>
      <c r="N1279" s="25">
        <v>51153</v>
      </c>
      <c r="O1279" s="25"/>
      <c r="P1279" s="25"/>
      <c r="Q1279" s="25"/>
      <c r="R1279" s="25"/>
      <c r="S1279" s="25" t="s">
        <v>12</v>
      </c>
      <c r="T1279" s="25">
        <v>6.0840989999914603</v>
      </c>
      <c r="U1279" s="25">
        <v>365</v>
      </c>
      <c r="V1279" s="25">
        <v>1.66687643835382E-2</v>
      </c>
      <c r="W1279" s="25">
        <v>10467</v>
      </c>
      <c r="X1279" s="27">
        <v>1753807</v>
      </c>
      <c r="Y1279" s="28">
        <f t="shared" si="38"/>
        <v>3.8862391803558072E-3</v>
      </c>
      <c r="AA1279" t="str">
        <f t="shared" si="39"/>
        <v>2501011011-51153-VOC</v>
      </c>
      <c r="AB1279" t="str">
        <f>IF(COUNTIF('NP-NRModel-MAR-WILDFIRES Modifi'!V:V, AA1279)=0, "Missing", "")</f>
        <v/>
      </c>
    </row>
    <row r="1280" spans="1:28" hidden="1" x14ac:dyDescent="0.3">
      <c r="A1280" s="24">
        <v>2501011011</v>
      </c>
      <c r="B1280" s="40">
        <v>51510</v>
      </c>
      <c r="C1280" s="25"/>
      <c r="D1280" s="25"/>
      <c r="E1280" s="25"/>
      <c r="F1280" s="25"/>
      <c r="G1280" s="25" t="s">
        <v>12</v>
      </c>
      <c r="H1280" s="25">
        <v>1.1527833513494301</v>
      </c>
      <c r="I1280" s="25">
        <v>153</v>
      </c>
      <c r="J1280" s="25">
        <v>7.5345317081662198E-3</v>
      </c>
      <c r="K1280" s="25">
        <v>10467</v>
      </c>
      <c r="L1280" s="26">
        <v>3547132</v>
      </c>
      <c r="M1280" s="24">
        <v>2501011011</v>
      </c>
      <c r="N1280" s="25">
        <v>51510</v>
      </c>
      <c r="O1280" s="25"/>
      <c r="P1280" s="25"/>
      <c r="Q1280" s="25"/>
      <c r="R1280" s="25"/>
      <c r="S1280" s="25" t="s">
        <v>12</v>
      </c>
      <c r="T1280" s="25">
        <v>1.9387719999972799</v>
      </c>
      <c r="U1280" s="25">
        <v>365</v>
      </c>
      <c r="V1280" s="25">
        <v>5.3117041095816003E-3</v>
      </c>
      <c r="W1280" s="25">
        <v>10467</v>
      </c>
      <c r="X1280" s="27">
        <v>3547132</v>
      </c>
      <c r="Y1280" s="28">
        <f t="shared" si="38"/>
        <v>3.8862391803558081E-3</v>
      </c>
      <c r="AA1280" t="str">
        <f t="shared" si="39"/>
        <v>2501011011-51510-VOC</v>
      </c>
      <c r="AB1280" t="str">
        <f>IF(COUNTIF('NP-NRModel-MAR-WILDFIRES Modifi'!V:V, AA1280)=0, "Missing", "")</f>
        <v/>
      </c>
    </row>
    <row r="1281" spans="1:28" hidden="1" x14ac:dyDescent="0.3">
      <c r="A1281" s="24">
        <v>2501011011</v>
      </c>
      <c r="B1281" s="40">
        <v>51600</v>
      </c>
      <c r="C1281" s="25"/>
      <c r="D1281" s="25"/>
      <c r="E1281" s="25"/>
      <c r="F1281" s="25"/>
      <c r="G1281" s="25" t="s">
        <v>12</v>
      </c>
      <c r="H1281" s="25">
        <v>0.47653456756677398</v>
      </c>
      <c r="I1281" s="25">
        <v>153</v>
      </c>
      <c r="J1281" s="25">
        <v>3.1146050167762999E-3</v>
      </c>
      <c r="K1281" s="25">
        <v>10467</v>
      </c>
      <c r="L1281" s="26">
        <v>3960702</v>
      </c>
      <c r="M1281" s="24">
        <v>2501011011</v>
      </c>
      <c r="N1281" s="25">
        <v>51600</v>
      </c>
      <c r="O1281" s="25"/>
      <c r="P1281" s="25"/>
      <c r="Q1281" s="25"/>
      <c r="R1281" s="25"/>
      <c r="S1281" s="25" t="s">
        <v>12</v>
      </c>
      <c r="T1281" s="25">
        <v>0.80144449999888001</v>
      </c>
      <c r="U1281" s="25">
        <v>365</v>
      </c>
      <c r="V1281" s="25">
        <v>2.1957383561613101E-3</v>
      </c>
      <c r="W1281" s="25">
        <v>10467</v>
      </c>
      <c r="X1281" s="27">
        <v>3960702</v>
      </c>
      <c r="Y1281" s="28">
        <f t="shared" si="38"/>
        <v>3.8862391803557855E-3</v>
      </c>
      <c r="AA1281" t="str">
        <f t="shared" si="39"/>
        <v>2501011011-51600-VOC</v>
      </c>
      <c r="AB1281" t="str">
        <f>IF(COUNTIF('NP-NRModel-MAR-WILDFIRES Modifi'!V:V, AA1281)=0, "Missing", "")</f>
        <v/>
      </c>
    </row>
    <row r="1282" spans="1:28" hidden="1" x14ac:dyDescent="0.3">
      <c r="A1282" s="24">
        <v>2501011011</v>
      </c>
      <c r="B1282" s="40">
        <v>51610</v>
      </c>
      <c r="C1282" s="25"/>
      <c r="D1282" s="25"/>
      <c r="E1282" s="25"/>
      <c r="F1282" s="25"/>
      <c r="G1282" s="25" t="s">
        <v>12</v>
      </c>
      <c r="H1282" s="25">
        <v>0.29058563243194802</v>
      </c>
      <c r="I1282" s="25">
        <v>153</v>
      </c>
      <c r="J1282" s="25">
        <v>1.8992524995552101E-3</v>
      </c>
      <c r="K1282" s="25">
        <v>10467</v>
      </c>
      <c r="L1282" s="26">
        <v>2675377</v>
      </c>
      <c r="M1282" s="24">
        <v>2501011011</v>
      </c>
      <c r="N1282" s="25">
        <v>51610</v>
      </c>
      <c r="O1282" s="25"/>
      <c r="P1282" s="25"/>
      <c r="Q1282" s="25"/>
      <c r="R1282" s="25"/>
      <c r="S1282" s="25" t="s">
        <v>12</v>
      </c>
      <c r="T1282" s="25">
        <v>0.48871219999931598</v>
      </c>
      <c r="U1282" s="25">
        <v>365</v>
      </c>
      <c r="V1282" s="25">
        <v>1.3389375342447E-3</v>
      </c>
      <c r="W1282" s="25">
        <v>10467</v>
      </c>
      <c r="X1282" s="27">
        <v>2675377</v>
      </c>
      <c r="Y1282" s="28">
        <f t="shared" si="38"/>
        <v>3.8862391803557764E-3</v>
      </c>
      <c r="AA1282" t="str">
        <f t="shared" si="39"/>
        <v>2501011011-51610-VOC</v>
      </c>
      <c r="AB1282" t="str">
        <f>IF(COUNTIF('NP-NRModel-MAR-WILDFIRES Modifi'!V:V, AA1282)=0, "Missing", "")</f>
        <v/>
      </c>
    </row>
    <row r="1283" spans="1:28" hidden="1" x14ac:dyDescent="0.3">
      <c r="A1283" s="24">
        <v>2501011011</v>
      </c>
      <c r="B1283" s="40">
        <v>51683</v>
      </c>
      <c r="C1283" s="25"/>
      <c r="D1283" s="25"/>
      <c r="E1283" s="25"/>
      <c r="F1283" s="25"/>
      <c r="G1283" s="25" t="s">
        <v>12</v>
      </c>
      <c r="H1283" s="25">
        <v>0.22795591351313399</v>
      </c>
      <c r="I1283" s="25">
        <v>153</v>
      </c>
      <c r="J1283" s="25">
        <v>1.48990793145839E-3</v>
      </c>
      <c r="K1283" s="25">
        <v>10467</v>
      </c>
      <c r="L1283" s="26">
        <v>966630</v>
      </c>
      <c r="M1283" s="24">
        <v>2501011011</v>
      </c>
      <c r="N1283" s="25">
        <v>51683</v>
      </c>
      <c r="O1283" s="25"/>
      <c r="P1283" s="25"/>
      <c r="Q1283" s="25"/>
      <c r="R1283" s="25"/>
      <c r="S1283" s="25" t="s">
        <v>12</v>
      </c>
      <c r="T1283" s="25">
        <v>0.383380399999462</v>
      </c>
      <c r="U1283" s="25">
        <v>365</v>
      </c>
      <c r="V1283" s="25">
        <v>1.0503572602725E-3</v>
      </c>
      <c r="W1283" s="25">
        <v>10467</v>
      </c>
      <c r="X1283" s="27">
        <v>966630</v>
      </c>
      <c r="Y1283" s="28">
        <f t="shared" ref="Y1283:Y1346" si="40">IFERROR(J1283/T1283,0)</f>
        <v>3.8862391803558055E-3</v>
      </c>
      <c r="AA1283" t="str">
        <f t="shared" ref="AA1283:AA1346" si="41">TRIM(A1283) &amp; "-" &amp; B1283 &amp; "-" &amp; TRIM(S1283)</f>
        <v>2501011011-51683-VOC</v>
      </c>
      <c r="AB1283" t="str">
        <f>IF(COUNTIF('NP-NRModel-MAR-WILDFIRES Modifi'!V:V, AA1283)=0, "Missing", "")</f>
        <v/>
      </c>
    </row>
    <row r="1284" spans="1:28" hidden="1" x14ac:dyDescent="0.3">
      <c r="A1284" s="24">
        <v>2501011011</v>
      </c>
      <c r="B1284" s="40">
        <v>51685</v>
      </c>
      <c r="C1284" s="25"/>
      <c r="D1284" s="25"/>
      <c r="E1284" s="25"/>
      <c r="F1284" s="25"/>
      <c r="G1284" s="25" t="s">
        <v>12</v>
      </c>
      <c r="H1284" s="25">
        <v>0.27160652972927801</v>
      </c>
      <c r="I1284" s="25">
        <v>153</v>
      </c>
      <c r="J1284" s="25">
        <v>1.7752060766619399E-3</v>
      </c>
      <c r="K1284" s="25">
        <v>10467</v>
      </c>
      <c r="L1284" s="26">
        <v>1008960</v>
      </c>
      <c r="M1284" s="24">
        <v>2501011011</v>
      </c>
      <c r="N1284" s="25">
        <v>51685</v>
      </c>
      <c r="O1284" s="25"/>
      <c r="P1284" s="25"/>
      <c r="Q1284" s="25"/>
      <c r="R1284" s="25"/>
      <c r="S1284" s="25" t="s">
        <v>12</v>
      </c>
      <c r="T1284" s="25">
        <v>0.45679279999935901</v>
      </c>
      <c r="U1284" s="25">
        <v>365</v>
      </c>
      <c r="V1284" s="25">
        <v>1.25148712328591E-3</v>
      </c>
      <c r="W1284" s="25">
        <v>10467</v>
      </c>
      <c r="X1284" s="27">
        <v>1008960</v>
      </c>
      <c r="Y1284" s="28">
        <f t="shared" si="40"/>
        <v>3.8862391803558003E-3</v>
      </c>
      <c r="AA1284" t="str">
        <f t="shared" si="41"/>
        <v>2501011011-51685-VOC</v>
      </c>
      <c r="AB1284" t="str">
        <f>IF(COUNTIF('NP-NRModel-MAR-WILDFIRES Modifi'!V:V, AA1284)=0, "Missing", "")</f>
        <v/>
      </c>
    </row>
    <row r="1285" spans="1:28" hidden="1" x14ac:dyDescent="0.3">
      <c r="A1285" s="24">
        <v>2501011012</v>
      </c>
      <c r="B1285" s="40">
        <v>11001</v>
      </c>
      <c r="C1285" s="25"/>
      <c r="D1285" s="25"/>
      <c r="E1285" s="25"/>
      <c r="F1285" s="25"/>
      <c r="G1285" s="25" t="s">
        <v>12</v>
      </c>
      <c r="H1285" s="25">
        <v>6.49008324323243</v>
      </c>
      <c r="I1285" s="25">
        <v>153</v>
      </c>
      <c r="J1285" s="25">
        <v>4.2418844727009297E-2</v>
      </c>
      <c r="K1285" s="25">
        <v>10467</v>
      </c>
      <c r="L1285" s="26">
        <v>3249712</v>
      </c>
      <c r="M1285" s="24">
        <v>2501011012</v>
      </c>
      <c r="N1285" s="25">
        <v>11001</v>
      </c>
      <c r="O1285" s="25"/>
      <c r="P1285" s="25"/>
      <c r="Q1285" s="25"/>
      <c r="R1285" s="25"/>
      <c r="S1285" s="25" t="s">
        <v>12</v>
      </c>
      <c r="T1285" s="25">
        <v>10.915139999984699</v>
      </c>
      <c r="U1285" s="25">
        <v>365</v>
      </c>
      <c r="V1285" s="25">
        <v>2.9904493150642999E-2</v>
      </c>
      <c r="W1285" s="25">
        <v>10467</v>
      </c>
      <c r="X1285" s="27">
        <v>3249712</v>
      </c>
      <c r="Y1285" s="28">
        <f t="shared" si="40"/>
        <v>3.8862391803557955E-3</v>
      </c>
      <c r="AA1285" t="str">
        <f t="shared" si="41"/>
        <v>2501011012-11001-VOC</v>
      </c>
      <c r="AB1285" t="str">
        <f>IF(COUNTIF('NP-NRModel-MAR-WILDFIRES Modifi'!V:V, AA1285)=0, "Missing", "")</f>
        <v/>
      </c>
    </row>
    <row r="1286" spans="1:28" hidden="1" x14ac:dyDescent="0.3">
      <c r="A1286" s="24">
        <v>2501011012</v>
      </c>
      <c r="B1286" s="40">
        <v>24009</v>
      </c>
      <c r="C1286" s="25"/>
      <c r="D1286" s="25"/>
      <c r="E1286" s="25"/>
      <c r="F1286" s="25"/>
      <c r="G1286" s="25" t="s">
        <v>12</v>
      </c>
      <c r="H1286" s="25">
        <v>0.570453162161213</v>
      </c>
      <c r="I1286" s="25">
        <v>153</v>
      </c>
      <c r="J1286" s="25">
        <v>3.72845204026937E-3</v>
      </c>
      <c r="K1286" s="25">
        <v>10467</v>
      </c>
      <c r="L1286" s="26">
        <v>1180087</v>
      </c>
      <c r="M1286" s="24">
        <v>2501011012</v>
      </c>
      <c r="N1286" s="25">
        <v>24009</v>
      </c>
      <c r="O1286" s="25"/>
      <c r="P1286" s="25"/>
      <c r="Q1286" s="25"/>
      <c r="R1286" s="25"/>
      <c r="S1286" s="25" t="s">
        <v>12</v>
      </c>
      <c r="T1286" s="25">
        <v>0.95939849999865801</v>
      </c>
      <c r="U1286" s="25">
        <v>365</v>
      </c>
      <c r="V1286" s="25">
        <v>2.6284890410922098E-3</v>
      </c>
      <c r="W1286" s="25">
        <v>10467</v>
      </c>
      <c r="X1286" s="27">
        <v>1180087</v>
      </c>
      <c r="Y1286" s="28">
        <f t="shared" si="40"/>
        <v>3.8862391803558016E-3</v>
      </c>
      <c r="AA1286" t="str">
        <f t="shared" si="41"/>
        <v>2501011012-24009-VOC</v>
      </c>
      <c r="AB1286" t="str">
        <f>IF(COUNTIF('NP-NRModel-MAR-WILDFIRES Modifi'!V:V, AA1286)=0, "Missing", "")</f>
        <v/>
      </c>
    </row>
    <row r="1287" spans="1:28" hidden="1" x14ac:dyDescent="0.3">
      <c r="A1287" s="24">
        <v>2501011012</v>
      </c>
      <c r="B1287" s="40">
        <v>24017</v>
      </c>
      <c r="C1287" s="25"/>
      <c r="D1287" s="25"/>
      <c r="E1287" s="25"/>
      <c r="F1287" s="25"/>
      <c r="G1287" s="25" t="s">
        <v>12</v>
      </c>
      <c r="H1287" s="25">
        <v>0.93512843243087596</v>
      </c>
      <c r="I1287" s="25">
        <v>153</v>
      </c>
      <c r="J1287" s="25">
        <v>6.1119505387638899E-3</v>
      </c>
      <c r="K1287" s="25">
        <v>10467</v>
      </c>
      <c r="L1287" s="26">
        <v>3931356</v>
      </c>
      <c r="M1287" s="24">
        <v>2501011012</v>
      </c>
      <c r="N1287" s="25">
        <v>24017</v>
      </c>
      <c r="O1287" s="25"/>
      <c r="P1287" s="25"/>
      <c r="Q1287" s="25"/>
      <c r="R1287" s="25"/>
      <c r="S1287" s="25" t="s">
        <v>12</v>
      </c>
      <c r="T1287" s="25">
        <v>1.57271599999779</v>
      </c>
      <c r="U1287" s="25">
        <v>365</v>
      </c>
      <c r="V1287" s="25">
        <v>4.30881095889807E-3</v>
      </c>
      <c r="W1287" s="25">
        <v>10467</v>
      </c>
      <c r="X1287" s="27">
        <v>3931356</v>
      </c>
      <c r="Y1287" s="28">
        <f t="shared" si="40"/>
        <v>3.8862391803558168E-3</v>
      </c>
      <c r="AA1287" t="str">
        <f t="shared" si="41"/>
        <v>2501011012-24017-VOC</v>
      </c>
      <c r="AB1287" t="str">
        <f>IF(COUNTIF('NP-NRModel-MAR-WILDFIRES Modifi'!V:V, AA1287)=0, "Missing", "")</f>
        <v/>
      </c>
    </row>
    <row r="1288" spans="1:28" hidden="1" x14ac:dyDescent="0.3">
      <c r="A1288" s="24">
        <v>2501011012</v>
      </c>
      <c r="B1288" s="40">
        <v>24021</v>
      </c>
      <c r="C1288" s="25"/>
      <c r="D1288" s="25"/>
      <c r="E1288" s="25"/>
      <c r="F1288" s="25"/>
      <c r="G1288" s="25" t="s">
        <v>12</v>
      </c>
      <c r="H1288" s="25">
        <v>3.4552765945888502</v>
      </c>
      <c r="I1288" s="25">
        <v>153</v>
      </c>
      <c r="J1288" s="25">
        <v>2.2583507154175501E-2</v>
      </c>
      <c r="K1288" s="25">
        <v>10467</v>
      </c>
      <c r="L1288" s="26">
        <v>3688031</v>
      </c>
      <c r="M1288" s="24">
        <v>2501011012</v>
      </c>
      <c r="N1288" s="25">
        <v>24021</v>
      </c>
      <c r="O1288" s="25"/>
      <c r="P1288" s="25"/>
      <c r="Q1288" s="25"/>
      <c r="R1288" s="25"/>
      <c r="S1288" s="25" t="s">
        <v>12</v>
      </c>
      <c r="T1288" s="25">
        <v>5.8111469999918599</v>
      </c>
      <c r="U1288" s="25">
        <v>365</v>
      </c>
      <c r="V1288" s="25">
        <v>1.5920950684909198E-2</v>
      </c>
      <c r="W1288" s="25">
        <v>10467</v>
      </c>
      <c r="X1288" s="27">
        <v>3688031</v>
      </c>
      <c r="Y1288" s="28">
        <f t="shared" si="40"/>
        <v>3.886239180355812E-3</v>
      </c>
      <c r="AA1288" t="str">
        <f t="shared" si="41"/>
        <v>2501011012-24021-VOC</v>
      </c>
      <c r="AB1288" t="str">
        <f>IF(COUNTIF('NP-NRModel-MAR-WILDFIRES Modifi'!V:V, AA1288)=0, "Missing", "")</f>
        <v/>
      </c>
    </row>
    <row r="1289" spans="1:28" hidden="1" x14ac:dyDescent="0.3">
      <c r="A1289" s="24">
        <v>2501011012</v>
      </c>
      <c r="B1289" s="40">
        <v>24031</v>
      </c>
      <c r="C1289" s="25"/>
      <c r="D1289" s="25"/>
      <c r="E1289" s="25"/>
      <c r="F1289" s="25"/>
      <c r="G1289" s="25" t="s">
        <v>12</v>
      </c>
      <c r="H1289" s="25">
        <v>13.700000540517699</v>
      </c>
      <c r="I1289" s="25">
        <v>153</v>
      </c>
      <c r="J1289" s="25">
        <v>8.9542487192926401E-2</v>
      </c>
      <c r="K1289" s="25">
        <v>10467</v>
      </c>
      <c r="L1289" s="26">
        <v>1564505</v>
      </c>
      <c r="M1289" s="24">
        <v>2501011012</v>
      </c>
      <c r="N1289" s="25">
        <v>24031</v>
      </c>
      <c r="O1289" s="25"/>
      <c r="P1289" s="25"/>
      <c r="Q1289" s="25"/>
      <c r="R1289" s="25"/>
      <c r="S1289" s="25" t="s">
        <v>12</v>
      </c>
      <c r="T1289" s="25">
        <v>23.040909999967699</v>
      </c>
      <c r="U1289" s="25">
        <v>365</v>
      </c>
      <c r="V1289" s="25">
        <v>6.31257808218295E-2</v>
      </c>
      <c r="W1289" s="25">
        <v>10467</v>
      </c>
      <c r="X1289" s="27">
        <v>1564505</v>
      </c>
      <c r="Y1289" s="28">
        <f t="shared" si="40"/>
        <v>3.8862391803558076E-3</v>
      </c>
      <c r="AA1289" t="str">
        <f t="shared" si="41"/>
        <v>2501011012-24031-VOC</v>
      </c>
      <c r="AB1289" t="str">
        <f>IF(COUNTIF('NP-NRModel-MAR-WILDFIRES Modifi'!V:V, AA1289)=0, "Missing", "")</f>
        <v/>
      </c>
    </row>
    <row r="1290" spans="1:28" hidden="1" x14ac:dyDescent="0.3">
      <c r="A1290" s="24">
        <v>2501011012</v>
      </c>
      <c r="B1290" s="40">
        <v>24033</v>
      </c>
      <c r="C1290" s="25"/>
      <c r="D1290" s="25"/>
      <c r="E1290" s="25"/>
      <c r="F1290" s="25"/>
      <c r="G1290" s="25" t="s">
        <v>12</v>
      </c>
      <c r="H1290" s="25">
        <v>7.9318086486354398</v>
      </c>
      <c r="I1290" s="25">
        <v>153</v>
      </c>
      <c r="J1290" s="25">
        <v>5.1841886592388503E-2</v>
      </c>
      <c r="K1290" s="25">
        <v>10467</v>
      </c>
      <c r="L1290" s="26">
        <v>2821514</v>
      </c>
      <c r="M1290" s="24">
        <v>2501011012</v>
      </c>
      <c r="N1290" s="25">
        <v>24033</v>
      </c>
      <c r="O1290" s="25"/>
      <c r="P1290" s="25"/>
      <c r="Q1290" s="25"/>
      <c r="R1290" s="25"/>
      <c r="S1290" s="25" t="s">
        <v>12</v>
      </c>
      <c r="T1290" s="25">
        <v>13.3398599999813</v>
      </c>
      <c r="U1290" s="25">
        <v>365</v>
      </c>
      <c r="V1290" s="25">
        <v>3.6547561643784497E-2</v>
      </c>
      <c r="W1290" s="25">
        <v>10467</v>
      </c>
      <c r="X1290" s="27">
        <v>2821514</v>
      </c>
      <c r="Y1290" s="28">
        <f t="shared" si="40"/>
        <v>3.8862391803558042E-3</v>
      </c>
      <c r="AA1290" t="str">
        <f t="shared" si="41"/>
        <v>2501011012-24033-VOC</v>
      </c>
      <c r="AB1290" t="str">
        <f>IF(COUNTIF('NP-NRModel-MAR-WILDFIRES Modifi'!V:V, AA1290)=0, "Missing", "")</f>
        <v/>
      </c>
    </row>
    <row r="1291" spans="1:28" hidden="1" x14ac:dyDescent="0.3">
      <c r="A1291" s="24">
        <v>2501011012</v>
      </c>
      <c r="B1291" s="40">
        <v>51013</v>
      </c>
      <c r="C1291" s="25"/>
      <c r="D1291" s="25"/>
      <c r="E1291" s="25"/>
      <c r="F1291" s="25"/>
      <c r="G1291" s="25" t="s">
        <v>12</v>
      </c>
      <c r="H1291" s="25">
        <v>1.2803494594573199</v>
      </c>
      <c r="I1291" s="25">
        <v>153</v>
      </c>
      <c r="J1291" s="25">
        <v>8.3682971206361194E-3</v>
      </c>
      <c r="K1291" s="25">
        <v>10467</v>
      </c>
      <c r="L1291" s="26">
        <v>2718635</v>
      </c>
      <c r="M1291" s="24">
        <v>2501011012</v>
      </c>
      <c r="N1291" s="25">
        <v>51013</v>
      </c>
      <c r="O1291" s="25"/>
      <c r="P1291" s="25"/>
      <c r="Q1291" s="25"/>
      <c r="R1291" s="25"/>
      <c r="S1291" s="25" t="s">
        <v>12</v>
      </c>
      <c r="T1291" s="25">
        <v>2.1533149999969701</v>
      </c>
      <c r="U1291" s="25">
        <v>365</v>
      </c>
      <c r="V1291" s="25">
        <v>5.8994931506766504E-3</v>
      </c>
      <c r="W1291" s="25">
        <v>10467</v>
      </c>
      <c r="X1291" s="27">
        <v>2718635</v>
      </c>
      <c r="Y1291" s="28">
        <f t="shared" si="40"/>
        <v>3.8862391803558207E-3</v>
      </c>
      <c r="AA1291" t="str">
        <f t="shared" si="41"/>
        <v>2501011012-51013-VOC</v>
      </c>
      <c r="AB1291" t="str">
        <f>IF(COUNTIF('NP-NRModel-MAR-WILDFIRES Modifi'!V:V, AA1291)=0, "Missing", "")</f>
        <v/>
      </c>
    </row>
    <row r="1292" spans="1:28" hidden="1" x14ac:dyDescent="0.3">
      <c r="A1292" s="24">
        <v>2501011012</v>
      </c>
      <c r="B1292" s="40">
        <v>51059</v>
      </c>
      <c r="C1292" s="25"/>
      <c r="D1292" s="25"/>
      <c r="E1292" s="25"/>
      <c r="F1292" s="25"/>
      <c r="G1292" s="25" t="s">
        <v>12</v>
      </c>
      <c r="H1292" s="25">
        <v>15.146399459434299</v>
      </c>
      <c r="I1292" s="25">
        <v>153</v>
      </c>
      <c r="J1292" s="25">
        <v>9.8996074898263398E-2</v>
      </c>
      <c r="K1292" s="25">
        <v>10467</v>
      </c>
      <c r="L1292" s="26">
        <v>3755045</v>
      </c>
      <c r="M1292" s="24">
        <v>2501011012</v>
      </c>
      <c r="N1292" s="25">
        <v>51059</v>
      </c>
      <c r="O1292" s="25"/>
      <c r="P1292" s="25"/>
      <c r="Q1292" s="25"/>
      <c r="R1292" s="25"/>
      <c r="S1292" s="25" t="s">
        <v>12</v>
      </c>
      <c r="T1292" s="25">
        <v>25.473489999964301</v>
      </c>
      <c r="U1292" s="25">
        <v>365</v>
      </c>
      <c r="V1292" s="25">
        <v>6.9790383561546293E-2</v>
      </c>
      <c r="W1292" s="25">
        <v>10467</v>
      </c>
      <c r="X1292" s="27">
        <v>3755045</v>
      </c>
      <c r="Y1292" s="28">
        <f t="shared" si="40"/>
        <v>3.8862391803558185E-3</v>
      </c>
      <c r="AA1292" t="str">
        <f t="shared" si="41"/>
        <v>2501011012-51059-VOC</v>
      </c>
      <c r="AB1292" t="str">
        <f>IF(COUNTIF('NP-NRModel-MAR-WILDFIRES Modifi'!V:V, AA1292)=0, "Missing", "")</f>
        <v/>
      </c>
    </row>
    <row r="1293" spans="1:28" hidden="1" x14ac:dyDescent="0.3">
      <c r="A1293" s="24">
        <v>2501011012</v>
      </c>
      <c r="B1293" s="40">
        <v>51107</v>
      </c>
      <c r="C1293" s="25"/>
      <c r="D1293" s="25"/>
      <c r="E1293" s="25"/>
      <c r="F1293" s="25"/>
      <c r="G1293" s="25" t="s">
        <v>12</v>
      </c>
      <c r="H1293" s="25">
        <v>6.7202389189077403</v>
      </c>
      <c r="I1293" s="25">
        <v>153</v>
      </c>
      <c r="J1293" s="25">
        <v>4.3923130188939397E-2</v>
      </c>
      <c r="K1293" s="25">
        <v>10467</v>
      </c>
      <c r="L1293" s="26">
        <v>3827689</v>
      </c>
      <c r="M1293" s="24">
        <v>2501011012</v>
      </c>
      <c r="N1293" s="25">
        <v>51107</v>
      </c>
      <c r="O1293" s="25"/>
      <c r="P1293" s="25"/>
      <c r="Q1293" s="25"/>
      <c r="R1293" s="25"/>
      <c r="S1293" s="25" t="s">
        <v>12</v>
      </c>
      <c r="T1293" s="25">
        <v>11.3022199999841</v>
      </c>
      <c r="U1293" s="25">
        <v>365</v>
      </c>
      <c r="V1293" s="25">
        <v>3.0964986301326498E-2</v>
      </c>
      <c r="W1293" s="25">
        <v>10467</v>
      </c>
      <c r="X1293" s="27">
        <v>3827689</v>
      </c>
      <c r="Y1293" s="28">
        <f t="shared" si="40"/>
        <v>3.8862391803558228E-3</v>
      </c>
      <c r="AA1293" t="str">
        <f t="shared" si="41"/>
        <v>2501011012-51107-VOC</v>
      </c>
      <c r="AB1293" t="str">
        <f>IF(COUNTIF('NP-NRModel-MAR-WILDFIRES Modifi'!V:V, AA1293)=0, "Missing", "")</f>
        <v/>
      </c>
    </row>
    <row r="1294" spans="1:28" hidden="1" x14ac:dyDescent="0.3">
      <c r="A1294" s="24">
        <v>2501011012</v>
      </c>
      <c r="B1294" s="40">
        <v>51153</v>
      </c>
      <c r="C1294" s="25"/>
      <c r="D1294" s="25"/>
      <c r="E1294" s="25"/>
      <c r="F1294" s="25"/>
      <c r="G1294" s="25" t="s">
        <v>12</v>
      </c>
      <c r="H1294" s="25">
        <v>4.0590677837770404</v>
      </c>
      <c r="I1294" s="25">
        <v>153</v>
      </c>
      <c r="J1294" s="25">
        <v>2.6529854795928301E-2</v>
      </c>
      <c r="K1294" s="25">
        <v>10467</v>
      </c>
      <c r="L1294" s="26">
        <v>2349513</v>
      </c>
      <c r="M1294" s="24">
        <v>2501011012</v>
      </c>
      <c r="N1294" s="25">
        <v>51153</v>
      </c>
      <c r="O1294" s="25"/>
      <c r="P1294" s="25"/>
      <c r="Q1294" s="25"/>
      <c r="R1294" s="25"/>
      <c r="S1294" s="25" t="s">
        <v>12</v>
      </c>
      <c r="T1294" s="25">
        <v>6.8266139999904398</v>
      </c>
      <c r="U1294" s="25">
        <v>365</v>
      </c>
      <c r="V1294" s="25">
        <v>1.8703052054768299E-2</v>
      </c>
      <c r="W1294" s="25">
        <v>10467</v>
      </c>
      <c r="X1294" s="27">
        <v>2349513</v>
      </c>
      <c r="Y1294" s="28">
        <f t="shared" si="40"/>
        <v>3.8862391803558037E-3</v>
      </c>
      <c r="AA1294" t="str">
        <f t="shared" si="41"/>
        <v>2501011012-51153-VOC</v>
      </c>
      <c r="AB1294" t="str">
        <f>IF(COUNTIF('NP-NRModel-MAR-WILDFIRES Modifi'!V:V, AA1294)=0, "Missing", "")</f>
        <v/>
      </c>
    </row>
    <row r="1295" spans="1:28" hidden="1" x14ac:dyDescent="0.3">
      <c r="A1295" s="24">
        <v>2501011012</v>
      </c>
      <c r="B1295" s="40">
        <v>51510</v>
      </c>
      <c r="C1295" s="25"/>
      <c r="D1295" s="25"/>
      <c r="E1295" s="25"/>
      <c r="F1295" s="25"/>
      <c r="G1295" s="25" t="s">
        <v>12</v>
      </c>
      <c r="H1295" s="25">
        <v>1.29347097297082</v>
      </c>
      <c r="I1295" s="25">
        <v>153</v>
      </c>
      <c r="J1295" s="25">
        <v>8.4540586468680994E-3</v>
      </c>
      <c r="K1295" s="25">
        <v>10467</v>
      </c>
      <c r="L1295" s="26">
        <v>3635758</v>
      </c>
      <c r="M1295" s="24">
        <v>2501011012</v>
      </c>
      <c r="N1295" s="25">
        <v>51510</v>
      </c>
      <c r="O1295" s="25"/>
      <c r="P1295" s="25"/>
      <c r="Q1295" s="25"/>
      <c r="R1295" s="25"/>
      <c r="S1295" s="25" t="s">
        <v>12</v>
      </c>
      <c r="T1295" s="25">
        <v>2.1753829999969501</v>
      </c>
      <c r="U1295" s="25">
        <v>365</v>
      </c>
      <c r="V1295" s="25">
        <v>5.9599534246491904E-3</v>
      </c>
      <c r="W1295" s="25">
        <v>10467</v>
      </c>
      <c r="X1295" s="27">
        <v>3635758</v>
      </c>
      <c r="Y1295" s="28">
        <f t="shared" si="40"/>
        <v>3.886239180355805E-3</v>
      </c>
      <c r="AA1295" t="str">
        <f t="shared" si="41"/>
        <v>2501011012-51510-VOC</v>
      </c>
      <c r="AB1295" t="str">
        <f>IF(COUNTIF('NP-NRModel-MAR-WILDFIRES Modifi'!V:V, AA1295)=0, "Missing", "")</f>
        <v/>
      </c>
    </row>
    <row r="1296" spans="1:28" hidden="1" x14ac:dyDescent="0.3">
      <c r="A1296" s="24">
        <v>2501011012</v>
      </c>
      <c r="B1296" s="40">
        <v>51600</v>
      </c>
      <c r="C1296" s="25"/>
      <c r="D1296" s="25"/>
      <c r="E1296" s="25"/>
      <c r="F1296" s="25"/>
      <c r="G1296" s="25" t="s">
        <v>12</v>
      </c>
      <c r="H1296" s="25">
        <v>0.534691508107217</v>
      </c>
      <c r="I1296" s="25">
        <v>153</v>
      </c>
      <c r="J1296" s="25">
        <v>3.49471573926285E-3</v>
      </c>
      <c r="K1296" s="25">
        <v>10467</v>
      </c>
      <c r="L1296" s="26">
        <v>2143114</v>
      </c>
      <c r="M1296" s="24">
        <v>2501011012</v>
      </c>
      <c r="N1296" s="25">
        <v>51600</v>
      </c>
      <c r="O1296" s="25"/>
      <c r="P1296" s="25"/>
      <c r="Q1296" s="25"/>
      <c r="R1296" s="25"/>
      <c r="S1296" s="25" t="s">
        <v>12</v>
      </c>
      <c r="T1296" s="25">
        <v>0.89925389999874195</v>
      </c>
      <c r="U1296" s="25">
        <v>365</v>
      </c>
      <c r="V1296" s="25">
        <v>2.4637093150650402E-3</v>
      </c>
      <c r="W1296" s="25">
        <v>10467</v>
      </c>
      <c r="X1296" s="27">
        <v>2143114</v>
      </c>
      <c r="Y1296" s="28">
        <f t="shared" si="40"/>
        <v>3.8862391803557808E-3</v>
      </c>
      <c r="AA1296" t="str">
        <f t="shared" si="41"/>
        <v>2501011012-51600-VOC</v>
      </c>
      <c r="AB1296" t="str">
        <f>IF(COUNTIF('NP-NRModel-MAR-WILDFIRES Modifi'!V:V, AA1296)=0, "Missing", "")</f>
        <v/>
      </c>
    </row>
    <row r="1297" spans="1:28" hidden="1" x14ac:dyDescent="0.3">
      <c r="A1297" s="24">
        <v>2501011012</v>
      </c>
      <c r="B1297" s="40">
        <v>51610</v>
      </c>
      <c r="C1297" s="25"/>
      <c r="D1297" s="25"/>
      <c r="E1297" s="25"/>
      <c r="F1297" s="25"/>
      <c r="G1297" s="25" t="s">
        <v>12</v>
      </c>
      <c r="H1297" s="25">
        <v>0.32604927567513298</v>
      </c>
      <c r="I1297" s="25">
        <v>153</v>
      </c>
      <c r="J1297" s="25">
        <v>2.1310410174845301E-3</v>
      </c>
      <c r="K1297" s="25">
        <v>10467</v>
      </c>
      <c r="L1297" s="26">
        <v>1429856</v>
      </c>
      <c r="M1297" s="24">
        <v>2501011012</v>
      </c>
      <c r="N1297" s="25">
        <v>51610</v>
      </c>
      <c r="O1297" s="25"/>
      <c r="P1297" s="25"/>
      <c r="Q1297" s="25"/>
      <c r="R1297" s="25"/>
      <c r="S1297" s="25" t="s">
        <v>12</v>
      </c>
      <c r="T1297" s="25">
        <v>0.548355599999233</v>
      </c>
      <c r="U1297" s="25">
        <v>365</v>
      </c>
      <c r="V1297" s="25">
        <v>1.5023441095869401E-3</v>
      </c>
      <c r="W1297" s="25">
        <v>10467</v>
      </c>
      <c r="X1297" s="27">
        <v>1429856</v>
      </c>
      <c r="Y1297" s="28">
        <f t="shared" si="40"/>
        <v>3.8862391803557959E-3</v>
      </c>
      <c r="AA1297" t="str">
        <f t="shared" si="41"/>
        <v>2501011012-51610-VOC</v>
      </c>
      <c r="AB1297" t="str">
        <f>IF(COUNTIF('NP-NRModel-MAR-WILDFIRES Modifi'!V:V, AA1297)=0, "Missing", "")</f>
        <v/>
      </c>
    </row>
    <row r="1298" spans="1:28" hidden="1" x14ac:dyDescent="0.3">
      <c r="A1298" s="24">
        <v>2501011012</v>
      </c>
      <c r="B1298" s="40">
        <v>51683</v>
      </c>
      <c r="C1298" s="25"/>
      <c r="D1298" s="25"/>
      <c r="E1298" s="25"/>
      <c r="F1298" s="25"/>
      <c r="G1298" s="25" t="s">
        <v>12</v>
      </c>
      <c r="H1298" s="25">
        <v>0.25577610270227602</v>
      </c>
      <c r="I1298" s="25">
        <v>153</v>
      </c>
      <c r="J1298" s="25">
        <v>1.6717392333482101E-3</v>
      </c>
      <c r="K1298" s="25">
        <v>10467</v>
      </c>
      <c r="L1298" s="26">
        <v>2222919</v>
      </c>
      <c r="M1298" s="24">
        <v>2501011012</v>
      </c>
      <c r="N1298" s="25">
        <v>51683</v>
      </c>
      <c r="O1298" s="25"/>
      <c r="P1298" s="25"/>
      <c r="Q1298" s="25"/>
      <c r="R1298" s="25"/>
      <c r="S1298" s="25" t="s">
        <v>12</v>
      </c>
      <c r="T1298" s="25">
        <v>0.430168899999397</v>
      </c>
      <c r="U1298" s="25">
        <v>365</v>
      </c>
      <c r="V1298" s="25">
        <v>1.1785449315051899E-3</v>
      </c>
      <c r="W1298" s="25">
        <v>10467</v>
      </c>
      <c r="X1298" s="27">
        <v>2222919</v>
      </c>
      <c r="Y1298" s="28">
        <f t="shared" si="40"/>
        <v>3.8862391803557938E-3</v>
      </c>
      <c r="AA1298" t="str">
        <f t="shared" si="41"/>
        <v>2501011012-51683-VOC</v>
      </c>
      <c r="AB1298" t="str">
        <f>IF(COUNTIF('NP-NRModel-MAR-WILDFIRES Modifi'!V:V, AA1298)=0, "Missing", "")</f>
        <v/>
      </c>
    </row>
    <row r="1299" spans="1:28" hidden="1" x14ac:dyDescent="0.3">
      <c r="A1299" s="24">
        <v>2501011012</v>
      </c>
      <c r="B1299" s="40">
        <v>51685</v>
      </c>
      <c r="C1299" s="25"/>
      <c r="D1299" s="25"/>
      <c r="E1299" s="25"/>
      <c r="F1299" s="25"/>
      <c r="G1299" s="25" t="s">
        <v>12</v>
      </c>
      <c r="H1299" s="25">
        <v>0.30475392972922299</v>
      </c>
      <c r="I1299" s="25">
        <v>153</v>
      </c>
      <c r="J1299" s="25">
        <v>1.9918557498642001E-3</v>
      </c>
      <c r="K1299" s="25">
        <v>10467</v>
      </c>
      <c r="L1299" s="26">
        <v>2018968</v>
      </c>
      <c r="M1299" s="24">
        <v>2501011012</v>
      </c>
      <c r="N1299" s="25">
        <v>51685</v>
      </c>
      <c r="O1299" s="25"/>
      <c r="P1299" s="25"/>
      <c r="Q1299" s="25"/>
      <c r="R1299" s="25"/>
      <c r="S1299" s="25" t="s">
        <v>12</v>
      </c>
      <c r="T1299" s="25">
        <v>0.51254069999928298</v>
      </c>
      <c r="U1299" s="25">
        <v>365</v>
      </c>
      <c r="V1299" s="25">
        <v>1.40422109588844E-3</v>
      </c>
      <c r="W1299" s="25">
        <v>10467</v>
      </c>
      <c r="X1299" s="27">
        <v>2018968</v>
      </c>
      <c r="Y1299" s="28">
        <f t="shared" si="40"/>
        <v>3.8862391803557972E-3</v>
      </c>
      <c r="AA1299" t="str">
        <f t="shared" si="41"/>
        <v>2501011012-51685-VOC</v>
      </c>
      <c r="AB1299" t="str">
        <f>IF(COUNTIF('NP-NRModel-MAR-WILDFIRES Modifi'!V:V, AA1299)=0, "Missing", "")</f>
        <v/>
      </c>
    </row>
    <row r="1300" spans="1:28" hidden="1" x14ac:dyDescent="0.3">
      <c r="A1300" s="24">
        <v>2501011014</v>
      </c>
      <c r="B1300" s="40">
        <v>11001</v>
      </c>
      <c r="C1300" s="25"/>
      <c r="D1300" s="25"/>
      <c r="E1300" s="25"/>
      <c r="F1300" s="25"/>
      <c r="G1300" s="25" t="s">
        <v>12</v>
      </c>
      <c r="H1300" s="25">
        <v>0.46479083614056899</v>
      </c>
      <c r="I1300" s="25">
        <v>153</v>
      </c>
      <c r="J1300" s="25">
        <v>3.0378486022259398E-3</v>
      </c>
      <c r="K1300" s="25">
        <v>10467</v>
      </c>
      <c r="L1300" s="26">
        <v>4009366</v>
      </c>
      <c r="M1300" s="24">
        <v>2501011014</v>
      </c>
      <c r="N1300" s="25">
        <v>11001</v>
      </c>
      <c r="O1300" s="25"/>
      <c r="P1300" s="25"/>
      <c r="Q1300" s="25"/>
      <c r="R1300" s="25"/>
      <c r="S1300" s="25" t="s">
        <v>12</v>
      </c>
      <c r="T1300" s="25">
        <v>0.99206823150966505</v>
      </c>
      <c r="U1300" s="25">
        <v>365</v>
      </c>
      <c r="V1300" s="25">
        <v>2.7179951548210002E-3</v>
      </c>
      <c r="W1300" s="25">
        <v>10467</v>
      </c>
      <c r="X1300" s="27">
        <v>4009366</v>
      </c>
      <c r="Y1300" s="28">
        <f t="shared" si="40"/>
        <v>3.0621367621087303E-3</v>
      </c>
      <c r="AA1300" t="str">
        <f t="shared" si="41"/>
        <v>2501011014-11001-VOC</v>
      </c>
      <c r="AB1300" t="str">
        <f>IF(COUNTIF('NP-NRModel-MAR-WILDFIRES Modifi'!V:V, AA1300)=0, "Missing", "")</f>
        <v/>
      </c>
    </row>
    <row r="1301" spans="1:28" hidden="1" x14ac:dyDescent="0.3">
      <c r="A1301" s="24">
        <v>2501011014</v>
      </c>
      <c r="B1301" s="40">
        <v>24009</v>
      </c>
      <c r="C1301" s="25"/>
      <c r="D1301" s="25"/>
      <c r="E1301" s="25"/>
      <c r="F1301" s="25"/>
      <c r="G1301" s="25" t="s">
        <v>12</v>
      </c>
      <c r="H1301" s="25">
        <v>0.12080450764645199</v>
      </c>
      <c r="I1301" s="25">
        <v>153</v>
      </c>
      <c r="J1301" s="25">
        <v>7.8957194540164898E-4</v>
      </c>
      <c r="K1301" s="25">
        <v>10467</v>
      </c>
      <c r="L1301" s="26">
        <v>1552560</v>
      </c>
      <c r="M1301" s="24">
        <v>2501011014</v>
      </c>
      <c r="N1301" s="25">
        <v>24009</v>
      </c>
      <c r="O1301" s="25"/>
      <c r="P1301" s="25"/>
      <c r="Q1301" s="25"/>
      <c r="R1301" s="25"/>
      <c r="S1301" s="25" t="s">
        <v>12</v>
      </c>
      <c r="T1301" s="25">
        <v>0.257849993890512</v>
      </c>
      <c r="U1301" s="25">
        <v>365</v>
      </c>
      <c r="V1301" s="25">
        <v>7.0643833942606201E-4</v>
      </c>
      <c r="W1301" s="25">
        <v>10467</v>
      </c>
      <c r="X1301" s="27">
        <v>1552560</v>
      </c>
      <c r="Y1301" s="28">
        <f t="shared" si="40"/>
        <v>3.0621367621087329E-3</v>
      </c>
      <c r="AA1301" t="str">
        <f t="shared" si="41"/>
        <v>2501011014-24009-VOC</v>
      </c>
      <c r="AB1301" t="str">
        <f>IF(COUNTIF('NP-NRModel-MAR-WILDFIRES Modifi'!V:V, AA1301)=0, "Missing", "")</f>
        <v/>
      </c>
    </row>
    <row r="1302" spans="1:28" hidden="1" x14ac:dyDescent="0.3">
      <c r="A1302" s="24">
        <v>2501011014</v>
      </c>
      <c r="B1302" s="40">
        <v>24017</v>
      </c>
      <c r="C1302" s="25"/>
      <c r="D1302" s="25"/>
      <c r="E1302" s="25"/>
      <c r="F1302" s="25"/>
      <c r="G1302" s="25" t="s">
        <v>12</v>
      </c>
      <c r="H1302" s="25">
        <v>0.198031620734472</v>
      </c>
      <c r="I1302" s="25">
        <v>153</v>
      </c>
      <c r="J1302" s="25">
        <v>1.2943243185259601E-3</v>
      </c>
      <c r="K1302" s="25">
        <v>10467</v>
      </c>
      <c r="L1302" s="26">
        <v>492287</v>
      </c>
      <c r="M1302" s="24">
        <v>2501011014</v>
      </c>
      <c r="N1302" s="25">
        <v>24017</v>
      </c>
      <c r="O1302" s="25"/>
      <c r="P1302" s="25"/>
      <c r="Q1302" s="25"/>
      <c r="R1302" s="25"/>
      <c r="S1302" s="25" t="s">
        <v>12</v>
      </c>
      <c r="T1302" s="25">
        <v>0.42268664631250402</v>
      </c>
      <c r="U1302" s="25">
        <v>365</v>
      </c>
      <c r="V1302" s="25">
        <v>1.1580456063356201E-3</v>
      </c>
      <c r="W1302" s="25">
        <v>10467</v>
      </c>
      <c r="X1302" s="27">
        <v>492287</v>
      </c>
      <c r="Y1302" s="28">
        <f t="shared" si="40"/>
        <v>3.0621367621087086E-3</v>
      </c>
      <c r="AA1302" t="str">
        <f t="shared" si="41"/>
        <v>2501011014-24017-VOC</v>
      </c>
      <c r="AB1302" t="str">
        <f>IF(COUNTIF('NP-NRModel-MAR-WILDFIRES Modifi'!V:V, AA1302)=0, "Missing", "")</f>
        <v/>
      </c>
    </row>
    <row r="1303" spans="1:28" hidden="1" x14ac:dyDescent="0.3">
      <c r="A1303" s="24">
        <v>2501011014</v>
      </c>
      <c r="B1303" s="40">
        <v>24021</v>
      </c>
      <c r="C1303" s="25"/>
      <c r="D1303" s="25"/>
      <c r="E1303" s="25"/>
      <c r="F1303" s="25"/>
      <c r="G1303" s="25" t="s">
        <v>12</v>
      </c>
      <c r="H1303" s="25">
        <v>0.73172158047179203</v>
      </c>
      <c r="I1303" s="25">
        <v>153</v>
      </c>
      <c r="J1303" s="25">
        <v>4.7824939900117103E-3</v>
      </c>
      <c r="K1303" s="25">
        <v>10467</v>
      </c>
      <c r="L1303" s="26">
        <v>3164861</v>
      </c>
      <c r="M1303" s="24">
        <v>2501011014</v>
      </c>
      <c r="N1303" s="25">
        <v>24021</v>
      </c>
      <c r="O1303" s="25"/>
      <c r="P1303" s="25"/>
      <c r="Q1303" s="25"/>
      <c r="R1303" s="25"/>
      <c r="S1303" s="25" t="s">
        <v>12</v>
      </c>
      <c r="T1303" s="25">
        <v>1.56181593493501</v>
      </c>
      <c r="U1303" s="25">
        <v>365</v>
      </c>
      <c r="V1303" s="25">
        <v>4.2789477669452503E-3</v>
      </c>
      <c r="W1303" s="25">
        <v>10467</v>
      </c>
      <c r="X1303" s="27">
        <v>3164861</v>
      </c>
      <c r="Y1303" s="28">
        <f t="shared" si="40"/>
        <v>3.0621367621087299E-3</v>
      </c>
      <c r="AA1303" t="str">
        <f t="shared" si="41"/>
        <v>2501011014-24021-VOC</v>
      </c>
      <c r="AB1303" t="str">
        <f>IF(COUNTIF('NP-NRModel-MAR-WILDFIRES Modifi'!V:V, AA1303)=0, "Missing", "")</f>
        <v/>
      </c>
    </row>
    <row r="1304" spans="1:28" hidden="1" x14ac:dyDescent="0.3">
      <c r="A1304" s="24">
        <v>2501011014</v>
      </c>
      <c r="B1304" s="40">
        <v>24031</v>
      </c>
      <c r="C1304" s="25"/>
      <c r="D1304" s="25"/>
      <c r="E1304" s="25"/>
      <c r="F1304" s="25"/>
      <c r="G1304" s="25" t="s">
        <v>12</v>
      </c>
      <c r="H1304" s="25">
        <v>2.9012408958748099</v>
      </c>
      <c r="I1304" s="25">
        <v>153</v>
      </c>
      <c r="J1304" s="25">
        <v>1.8962358796567401E-2</v>
      </c>
      <c r="K1304" s="25">
        <v>10467</v>
      </c>
      <c r="L1304" s="26">
        <v>3776013</v>
      </c>
      <c r="M1304" s="24">
        <v>2501011014</v>
      </c>
      <c r="N1304" s="25">
        <v>24031</v>
      </c>
      <c r="O1304" s="25"/>
      <c r="P1304" s="25"/>
      <c r="Q1304" s="25"/>
      <c r="R1304" s="25"/>
      <c r="S1304" s="25" t="s">
        <v>12</v>
      </c>
      <c r="T1304" s="25">
        <v>6.1925251122713103</v>
      </c>
      <c r="U1304" s="25">
        <v>365</v>
      </c>
      <c r="V1304" s="25">
        <v>1.6965822225400801E-2</v>
      </c>
      <c r="W1304" s="25">
        <v>10467</v>
      </c>
      <c r="X1304" s="27">
        <v>3776013</v>
      </c>
      <c r="Y1304" s="28">
        <f t="shared" si="40"/>
        <v>3.062136762108719E-3</v>
      </c>
      <c r="AA1304" t="str">
        <f t="shared" si="41"/>
        <v>2501011014-24031-VOC</v>
      </c>
      <c r="AB1304" t="str">
        <f>IF(COUNTIF('NP-NRModel-MAR-WILDFIRES Modifi'!V:V, AA1304)=0, "Missing", "")</f>
        <v/>
      </c>
    </row>
    <row r="1305" spans="1:28" hidden="1" x14ac:dyDescent="0.3">
      <c r="A1305" s="24">
        <v>2501011014</v>
      </c>
      <c r="B1305" s="40">
        <v>24033</v>
      </c>
      <c r="C1305" s="25"/>
      <c r="D1305" s="25"/>
      <c r="E1305" s="25"/>
      <c r="F1305" s="25"/>
      <c r="G1305" s="25" t="s">
        <v>12</v>
      </c>
      <c r="H1305" s="25">
        <v>1.67971352401097</v>
      </c>
      <c r="I1305" s="25">
        <v>153</v>
      </c>
      <c r="J1305" s="25">
        <v>1.0978519764777501E-2</v>
      </c>
      <c r="K1305" s="25">
        <v>10467</v>
      </c>
      <c r="L1305" s="26">
        <v>3449692</v>
      </c>
      <c r="M1305" s="24">
        <v>2501011014</v>
      </c>
      <c r="N1305" s="25">
        <v>24033</v>
      </c>
      <c r="O1305" s="25"/>
      <c r="P1305" s="25"/>
      <c r="Q1305" s="25"/>
      <c r="R1305" s="25"/>
      <c r="S1305" s="25" t="s">
        <v>12</v>
      </c>
      <c r="T1305" s="25">
        <v>3.5852480204761501</v>
      </c>
      <c r="U1305" s="25">
        <v>365</v>
      </c>
      <c r="V1305" s="25">
        <v>9.8225973163730204E-3</v>
      </c>
      <c r="W1305" s="25">
        <v>10467</v>
      </c>
      <c r="X1305" s="27">
        <v>3449692</v>
      </c>
      <c r="Y1305" s="28">
        <f t="shared" si="40"/>
        <v>3.0621367621087104E-3</v>
      </c>
      <c r="AA1305" t="str">
        <f t="shared" si="41"/>
        <v>2501011014-24033-VOC</v>
      </c>
      <c r="AB1305" t="str">
        <f>IF(COUNTIF('NP-NRModel-MAR-WILDFIRES Modifi'!V:V, AA1305)=0, "Missing", "")</f>
        <v/>
      </c>
    </row>
    <row r="1306" spans="1:28" hidden="1" x14ac:dyDescent="0.3">
      <c r="A1306" s="24">
        <v>2501011014</v>
      </c>
      <c r="B1306" s="40">
        <v>51013</v>
      </c>
      <c r="C1306" s="25"/>
      <c r="D1306" s="25"/>
      <c r="E1306" s="25"/>
      <c r="F1306" s="25"/>
      <c r="G1306" s="25" t="s">
        <v>12</v>
      </c>
      <c r="H1306" s="25">
        <v>0.25998544017654102</v>
      </c>
      <c r="I1306" s="25">
        <v>153</v>
      </c>
      <c r="J1306" s="25">
        <v>1.69925124298392E-3</v>
      </c>
      <c r="K1306" s="25">
        <v>10467</v>
      </c>
      <c r="L1306" s="26">
        <v>654312</v>
      </c>
      <c r="M1306" s="24">
        <v>2501011014</v>
      </c>
      <c r="N1306" s="25">
        <v>51013</v>
      </c>
      <c r="O1306" s="25"/>
      <c r="P1306" s="25"/>
      <c r="Q1306" s="25"/>
      <c r="R1306" s="25"/>
      <c r="S1306" s="25" t="s">
        <v>12</v>
      </c>
      <c r="T1306" s="25">
        <v>0.55492336724168501</v>
      </c>
      <c r="U1306" s="25">
        <v>365</v>
      </c>
      <c r="V1306" s="25">
        <v>1.5203379924429699E-3</v>
      </c>
      <c r="W1306" s="25">
        <v>10467</v>
      </c>
      <c r="X1306" s="27">
        <v>654312</v>
      </c>
      <c r="Y1306" s="28">
        <f t="shared" si="40"/>
        <v>3.0621367621087173E-3</v>
      </c>
      <c r="AA1306" t="str">
        <f t="shared" si="41"/>
        <v>2501011014-51013-VOC</v>
      </c>
      <c r="AB1306" t="str">
        <f>IF(COUNTIF('NP-NRModel-MAR-WILDFIRES Modifi'!V:V, AA1306)=0, "Missing", "")</f>
        <v/>
      </c>
    </row>
    <row r="1307" spans="1:28" hidden="1" x14ac:dyDescent="0.3">
      <c r="A1307" s="24">
        <v>2501011014</v>
      </c>
      <c r="B1307" s="40">
        <v>51059</v>
      </c>
      <c r="C1307" s="25"/>
      <c r="D1307" s="25"/>
      <c r="E1307" s="25"/>
      <c r="F1307" s="25"/>
      <c r="G1307" s="25" t="s">
        <v>12</v>
      </c>
      <c r="H1307" s="25">
        <v>3.0755994154034001</v>
      </c>
      <c r="I1307" s="25">
        <v>153</v>
      </c>
      <c r="J1307" s="25">
        <v>2.0101956963420899E-2</v>
      </c>
      <c r="K1307" s="25">
        <v>10467</v>
      </c>
      <c r="L1307" s="26">
        <v>1455094</v>
      </c>
      <c r="M1307" s="24">
        <v>2501011014</v>
      </c>
      <c r="N1307" s="25">
        <v>51059</v>
      </c>
      <c r="O1307" s="25"/>
      <c r="P1307" s="25"/>
      <c r="Q1307" s="25"/>
      <c r="R1307" s="25"/>
      <c r="S1307" s="25" t="s">
        <v>12</v>
      </c>
      <c r="T1307" s="25">
        <v>6.5646829404110898</v>
      </c>
      <c r="U1307" s="25">
        <v>365</v>
      </c>
      <c r="V1307" s="25">
        <v>1.7985432713454999E-2</v>
      </c>
      <c r="W1307" s="25">
        <v>10467</v>
      </c>
      <c r="X1307" s="27">
        <v>1455094</v>
      </c>
      <c r="Y1307" s="28">
        <f t="shared" si="40"/>
        <v>3.0621367621087403E-3</v>
      </c>
      <c r="AA1307" t="str">
        <f t="shared" si="41"/>
        <v>2501011014-51059-VOC</v>
      </c>
      <c r="AB1307" t="str">
        <f>IF(COUNTIF('NP-NRModel-MAR-WILDFIRES Modifi'!V:V, AA1307)=0, "Missing", "")</f>
        <v/>
      </c>
    </row>
    <row r="1308" spans="1:28" hidden="1" x14ac:dyDescent="0.3">
      <c r="A1308" s="24">
        <v>2501011014</v>
      </c>
      <c r="B1308" s="40">
        <v>51107</v>
      </c>
      <c r="C1308" s="25"/>
      <c r="D1308" s="25"/>
      <c r="E1308" s="25"/>
      <c r="F1308" s="25"/>
      <c r="G1308" s="25" t="s">
        <v>12</v>
      </c>
      <c r="H1308" s="25">
        <v>1.36459909045533</v>
      </c>
      <c r="I1308" s="25">
        <v>153</v>
      </c>
      <c r="J1308" s="25">
        <v>8.9189483036296105E-3</v>
      </c>
      <c r="K1308" s="25">
        <v>10467</v>
      </c>
      <c r="L1308" s="26">
        <v>3214227</v>
      </c>
      <c r="M1308" s="24">
        <v>2501011014</v>
      </c>
      <c r="N1308" s="25">
        <v>51107</v>
      </c>
      <c r="O1308" s="25"/>
      <c r="P1308" s="25"/>
      <c r="Q1308" s="25"/>
      <c r="R1308" s="25"/>
      <c r="S1308" s="25" t="s">
        <v>12</v>
      </c>
      <c r="T1308" s="25">
        <v>2.9126551152103302</v>
      </c>
      <c r="U1308" s="25">
        <v>365</v>
      </c>
      <c r="V1308" s="25">
        <v>7.9798770279735295E-3</v>
      </c>
      <c r="W1308" s="25">
        <v>10467</v>
      </c>
      <c r="X1308" s="27">
        <v>3214227</v>
      </c>
      <c r="Y1308" s="28">
        <f t="shared" si="40"/>
        <v>3.0621367621087368E-3</v>
      </c>
      <c r="AA1308" t="str">
        <f t="shared" si="41"/>
        <v>2501011014-51107-VOC</v>
      </c>
      <c r="AB1308" t="str">
        <f>IF(COUNTIF('NP-NRModel-MAR-WILDFIRES Modifi'!V:V, AA1308)=0, "Missing", "")</f>
        <v/>
      </c>
    </row>
    <row r="1309" spans="1:28" hidden="1" x14ac:dyDescent="0.3">
      <c r="A1309" s="24">
        <v>2501011014</v>
      </c>
      <c r="B1309" s="40">
        <v>51153</v>
      </c>
      <c r="C1309" s="25"/>
      <c r="D1309" s="25"/>
      <c r="E1309" s="25"/>
      <c r="F1309" s="25"/>
      <c r="G1309" s="25" t="s">
        <v>12</v>
      </c>
      <c r="H1309" s="25">
        <v>0.82422672194788904</v>
      </c>
      <c r="I1309" s="25">
        <v>153</v>
      </c>
      <c r="J1309" s="25">
        <v>5.3871027578293396E-3</v>
      </c>
      <c r="K1309" s="25">
        <v>10467</v>
      </c>
      <c r="L1309" s="26">
        <v>2421073</v>
      </c>
      <c r="M1309" s="24">
        <v>2501011014</v>
      </c>
      <c r="N1309" s="25">
        <v>51153</v>
      </c>
      <c r="O1309" s="25"/>
      <c r="P1309" s="25"/>
      <c r="Q1309" s="25"/>
      <c r="R1309" s="25"/>
      <c r="S1309" s="25" t="s">
        <v>12</v>
      </c>
      <c r="T1309" s="25">
        <v>1.7592626248735901</v>
      </c>
      <c r="U1309" s="25">
        <v>365</v>
      </c>
      <c r="V1309" s="25">
        <v>4.8198976023934199E-3</v>
      </c>
      <c r="W1309" s="25">
        <v>10467</v>
      </c>
      <c r="X1309" s="27">
        <v>2421073</v>
      </c>
      <c r="Y1309" s="28">
        <f t="shared" si="40"/>
        <v>3.0621367621087407E-3</v>
      </c>
      <c r="AA1309" t="str">
        <f t="shared" si="41"/>
        <v>2501011014-51153-VOC</v>
      </c>
      <c r="AB1309" t="str">
        <f>IF(COUNTIF('NP-NRModel-MAR-WILDFIRES Modifi'!V:V, AA1309)=0, "Missing", "")</f>
        <v/>
      </c>
    </row>
    <row r="1310" spans="1:28" hidden="1" x14ac:dyDescent="0.3">
      <c r="A1310" s="24">
        <v>2501011014</v>
      </c>
      <c r="B1310" s="40">
        <v>51510</v>
      </c>
      <c r="C1310" s="25"/>
      <c r="D1310" s="25"/>
      <c r="E1310" s="25"/>
      <c r="F1310" s="25"/>
      <c r="G1310" s="25" t="s">
        <v>12</v>
      </c>
      <c r="H1310" s="25">
        <v>0.262649834270128</v>
      </c>
      <c r="I1310" s="25">
        <v>153</v>
      </c>
      <c r="J1310" s="25">
        <v>1.7166655834648899E-3</v>
      </c>
      <c r="K1310" s="25">
        <v>10467</v>
      </c>
      <c r="L1310" s="26">
        <v>3837546</v>
      </c>
      <c r="M1310" s="24">
        <v>2501011014</v>
      </c>
      <c r="N1310" s="25">
        <v>51510</v>
      </c>
      <c r="O1310" s="25"/>
      <c r="P1310" s="25"/>
      <c r="Q1310" s="25"/>
      <c r="R1310" s="25"/>
      <c r="S1310" s="25" t="s">
        <v>12</v>
      </c>
      <c r="T1310" s="25">
        <v>0.56061035702491502</v>
      </c>
      <c r="U1310" s="25">
        <v>365</v>
      </c>
      <c r="V1310" s="25">
        <v>1.5359187863696301E-3</v>
      </c>
      <c r="W1310" s="25">
        <v>10467</v>
      </c>
      <c r="X1310" s="27">
        <v>3837546</v>
      </c>
      <c r="Y1310" s="28">
        <f t="shared" si="40"/>
        <v>3.0621367621087255E-3</v>
      </c>
      <c r="AA1310" t="str">
        <f t="shared" si="41"/>
        <v>2501011014-51510-VOC</v>
      </c>
      <c r="AB1310" t="str">
        <f>IF(COUNTIF('NP-NRModel-MAR-WILDFIRES Modifi'!V:V, AA1310)=0, "Missing", "")</f>
        <v/>
      </c>
    </row>
    <row r="1311" spans="1:28" hidden="1" x14ac:dyDescent="0.3">
      <c r="A1311" s="24">
        <v>2501011014</v>
      </c>
      <c r="B1311" s="40">
        <v>51600</v>
      </c>
      <c r="C1311" s="25"/>
      <c r="D1311" s="25"/>
      <c r="E1311" s="25"/>
      <c r="F1311" s="25"/>
      <c r="G1311" s="25" t="s">
        <v>12</v>
      </c>
      <c r="H1311" s="25">
        <v>0.108573496770075</v>
      </c>
      <c r="I1311" s="25">
        <v>153</v>
      </c>
      <c r="J1311" s="25">
        <v>7.09630697843632E-4</v>
      </c>
      <c r="K1311" s="25">
        <v>10467</v>
      </c>
      <c r="L1311" s="26">
        <v>724259</v>
      </c>
      <c r="M1311" s="24">
        <v>2501011014</v>
      </c>
      <c r="N1311" s="25">
        <v>51600</v>
      </c>
      <c r="O1311" s="25"/>
      <c r="P1311" s="25"/>
      <c r="Q1311" s="25"/>
      <c r="R1311" s="25"/>
      <c r="S1311" s="25" t="s">
        <v>12</v>
      </c>
      <c r="T1311" s="25">
        <v>0.23174363295091599</v>
      </c>
      <c r="U1311" s="25">
        <v>365</v>
      </c>
      <c r="V1311" s="25">
        <v>6.3491406287922297E-4</v>
      </c>
      <c r="W1311" s="25">
        <v>10467</v>
      </c>
      <c r="X1311" s="27">
        <v>724259</v>
      </c>
      <c r="Y1311" s="28">
        <f t="shared" si="40"/>
        <v>3.0621367621087303E-3</v>
      </c>
      <c r="AA1311" t="str">
        <f t="shared" si="41"/>
        <v>2501011014-51600-VOC</v>
      </c>
      <c r="AB1311" t="str">
        <f>IF(COUNTIF('NP-NRModel-MAR-WILDFIRES Modifi'!V:V, AA1311)=0, "Missing", "")</f>
        <v/>
      </c>
    </row>
    <row r="1312" spans="1:28" hidden="1" x14ac:dyDescent="0.3">
      <c r="A1312" s="24">
        <v>2501011014</v>
      </c>
      <c r="B1312" s="40">
        <v>51610</v>
      </c>
      <c r="C1312" s="25"/>
      <c r="D1312" s="25"/>
      <c r="E1312" s="25"/>
      <c r="F1312" s="25"/>
      <c r="G1312" s="25" t="s">
        <v>12</v>
      </c>
      <c r="H1312" s="25">
        <v>6.6206977351297297E-2</v>
      </c>
      <c r="I1312" s="25">
        <v>153</v>
      </c>
      <c r="J1312" s="25">
        <v>4.32725342165341E-4</v>
      </c>
      <c r="K1312" s="25">
        <v>10467</v>
      </c>
      <c r="L1312" s="26">
        <v>790266</v>
      </c>
      <c r="M1312" s="24">
        <v>2501011014</v>
      </c>
      <c r="N1312" s="25">
        <v>51610</v>
      </c>
      <c r="O1312" s="25"/>
      <c r="P1312" s="25"/>
      <c r="Q1312" s="25"/>
      <c r="R1312" s="25"/>
      <c r="S1312" s="25" t="s">
        <v>12</v>
      </c>
      <c r="T1312" s="25">
        <v>0.14131483202185399</v>
      </c>
      <c r="U1312" s="25">
        <v>365</v>
      </c>
      <c r="V1312" s="25">
        <v>3.8716392334754598E-4</v>
      </c>
      <c r="W1312" s="25">
        <v>10467</v>
      </c>
      <c r="X1312" s="27">
        <v>790266</v>
      </c>
      <c r="Y1312" s="28">
        <f t="shared" si="40"/>
        <v>3.0621367621087438E-3</v>
      </c>
      <c r="AA1312" t="str">
        <f t="shared" si="41"/>
        <v>2501011014-51610-VOC</v>
      </c>
      <c r="AB1312" t="str">
        <f>IF(COUNTIF('NP-NRModel-MAR-WILDFIRES Modifi'!V:V, AA1312)=0, "Missing", "")</f>
        <v/>
      </c>
    </row>
    <row r="1313" spans="1:28" hidden="1" x14ac:dyDescent="0.3">
      <c r="A1313" s="24">
        <v>2501011014</v>
      </c>
      <c r="B1313" s="40">
        <v>51683</v>
      </c>
      <c r="C1313" s="25"/>
      <c r="D1313" s="25"/>
      <c r="E1313" s="25"/>
      <c r="F1313" s="25"/>
      <c r="G1313" s="25" t="s">
        <v>12</v>
      </c>
      <c r="H1313" s="25">
        <v>5.1937402157344298E-2</v>
      </c>
      <c r="I1313" s="25">
        <v>153</v>
      </c>
      <c r="J1313" s="25">
        <v>3.3946014481924398E-4</v>
      </c>
      <c r="K1313" s="25">
        <v>10467</v>
      </c>
      <c r="L1313" s="26">
        <v>2834683</v>
      </c>
      <c r="M1313" s="24">
        <v>2501011014</v>
      </c>
      <c r="N1313" s="25">
        <v>51683</v>
      </c>
      <c r="O1313" s="25"/>
      <c r="P1313" s="25"/>
      <c r="Q1313" s="25"/>
      <c r="R1313" s="25"/>
      <c r="S1313" s="25" t="s">
        <v>12</v>
      </c>
      <c r="T1313" s="25">
        <v>0.110857277512803</v>
      </c>
      <c r="U1313" s="25">
        <v>365</v>
      </c>
      <c r="V1313" s="25">
        <v>3.0371856852822799E-4</v>
      </c>
      <c r="W1313" s="25">
        <v>10467</v>
      </c>
      <c r="X1313" s="27">
        <v>2834683</v>
      </c>
      <c r="Y1313" s="28">
        <f t="shared" si="40"/>
        <v>3.0621367621087342E-3</v>
      </c>
      <c r="AA1313" t="str">
        <f t="shared" si="41"/>
        <v>2501011014-51683-VOC</v>
      </c>
      <c r="AB1313" t="str">
        <f>IF(COUNTIF('NP-NRModel-MAR-WILDFIRES Modifi'!V:V, AA1313)=0, "Missing", "")</f>
        <v/>
      </c>
    </row>
    <row r="1314" spans="1:28" hidden="1" x14ac:dyDescent="0.3">
      <c r="A1314" s="24">
        <v>2501011014</v>
      </c>
      <c r="B1314" s="40">
        <v>51685</v>
      </c>
      <c r="C1314" s="25"/>
      <c r="D1314" s="25"/>
      <c r="E1314" s="25"/>
      <c r="F1314" s="25"/>
      <c r="G1314" s="25" t="s">
        <v>12</v>
      </c>
      <c r="H1314" s="25">
        <v>6.1882751431548998E-2</v>
      </c>
      <c r="I1314" s="25">
        <v>153</v>
      </c>
      <c r="J1314" s="25">
        <v>4.0446242765718301E-4</v>
      </c>
      <c r="K1314" s="25">
        <v>10467</v>
      </c>
      <c r="L1314" s="26">
        <v>3467575</v>
      </c>
      <c r="M1314" s="24">
        <v>2501011014</v>
      </c>
      <c r="N1314" s="25">
        <v>51685</v>
      </c>
      <c r="O1314" s="25"/>
      <c r="P1314" s="25"/>
      <c r="Q1314" s="25"/>
      <c r="R1314" s="25"/>
      <c r="S1314" s="25" t="s">
        <v>12</v>
      </c>
      <c r="T1314" s="25">
        <v>0.13208503051269699</v>
      </c>
      <c r="U1314" s="25">
        <v>365</v>
      </c>
      <c r="V1314" s="25">
        <v>3.61876795925198E-4</v>
      </c>
      <c r="W1314" s="25">
        <v>10467</v>
      </c>
      <c r="X1314" s="27">
        <v>3467575</v>
      </c>
      <c r="Y1314" s="28">
        <f t="shared" si="40"/>
        <v>3.062136762108732E-3</v>
      </c>
      <c r="AA1314" t="str">
        <f t="shared" si="41"/>
        <v>2501011014-51685-VOC</v>
      </c>
      <c r="AB1314" t="str">
        <f>IF(COUNTIF('NP-NRModel-MAR-WILDFIRES Modifi'!V:V, AA1314)=0, "Missing", "")</f>
        <v/>
      </c>
    </row>
    <row r="1315" spans="1:28" hidden="1" x14ac:dyDescent="0.3">
      <c r="A1315" s="24">
        <v>2501012011</v>
      </c>
      <c r="B1315" s="40">
        <v>11001</v>
      </c>
      <c r="C1315" s="25"/>
      <c r="D1315" s="25"/>
      <c r="E1315" s="25"/>
      <c r="F1315" s="25"/>
      <c r="G1315" s="25" t="s">
        <v>12</v>
      </c>
      <c r="H1315" s="25">
        <v>0.37494326486424101</v>
      </c>
      <c r="I1315" s="25">
        <v>153</v>
      </c>
      <c r="J1315" s="25">
        <v>2.4506095742760801E-3</v>
      </c>
      <c r="K1315" s="25">
        <v>10467</v>
      </c>
      <c r="L1315" s="26">
        <v>3973629</v>
      </c>
      <c r="M1315" s="24">
        <v>2501012011</v>
      </c>
      <c r="N1315" s="25">
        <v>11001</v>
      </c>
      <c r="O1315" s="25"/>
      <c r="P1315" s="25"/>
      <c r="Q1315" s="25"/>
      <c r="R1315" s="25"/>
      <c r="S1315" s="25" t="s">
        <v>12</v>
      </c>
      <c r="T1315" s="25">
        <v>0.63058639999911703</v>
      </c>
      <c r="U1315" s="25">
        <v>365</v>
      </c>
      <c r="V1315" s="25">
        <v>1.7276339726003201E-3</v>
      </c>
      <c r="W1315" s="25">
        <v>10467</v>
      </c>
      <c r="X1315" s="27">
        <v>3973629</v>
      </c>
      <c r="Y1315" s="28">
        <f t="shared" si="40"/>
        <v>3.8862391803557951E-3</v>
      </c>
      <c r="AA1315" t="str">
        <f t="shared" si="41"/>
        <v>2501012011-11001-VOC</v>
      </c>
      <c r="AB1315" t="str">
        <f>IF(COUNTIF('NP-NRModel-MAR-WILDFIRES Modifi'!V:V, AA1315)=0, "Missing", "")</f>
        <v/>
      </c>
    </row>
    <row r="1316" spans="1:28" hidden="1" x14ac:dyDescent="0.3">
      <c r="A1316" s="24">
        <v>2501012011</v>
      </c>
      <c r="B1316" s="40">
        <v>24009</v>
      </c>
      <c r="C1316" s="25"/>
      <c r="D1316" s="25"/>
      <c r="E1316" s="25"/>
      <c r="F1316" s="25"/>
      <c r="G1316" s="25" t="s">
        <v>12</v>
      </c>
      <c r="H1316" s="25">
        <v>3.2956041621566699E-2</v>
      </c>
      <c r="I1316" s="25">
        <v>153</v>
      </c>
      <c r="J1316" s="25">
        <v>2.1539896484684101E-4</v>
      </c>
      <c r="K1316" s="25">
        <v>10467</v>
      </c>
      <c r="L1316" s="26">
        <v>2743288</v>
      </c>
      <c r="M1316" s="24">
        <v>2501012011</v>
      </c>
      <c r="N1316" s="25">
        <v>24009</v>
      </c>
      <c r="O1316" s="25"/>
      <c r="P1316" s="25"/>
      <c r="Q1316" s="25"/>
      <c r="R1316" s="25"/>
      <c r="S1316" s="25" t="s">
        <v>12</v>
      </c>
      <c r="T1316" s="25">
        <v>5.5426069999922299E-2</v>
      </c>
      <c r="U1316" s="25">
        <v>365</v>
      </c>
      <c r="V1316" s="25">
        <v>1.51852246575129E-4</v>
      </c>
      <c r="W1316" s="25">
        <v>10467</v>
      </c>
      <c r="X1316" s="27">
        <v>2743288</v>
      </c>
      <c r="Y1316" s="28">
        <f t="shared" si="40"/>
        <v>3.8862391803557959E-3</v>
      </c>
      <c r="AA1316" t="str">
        <f t="shared" si="41"/>
        <v>2501012011-24009-VOC</v>
      </c>
      <c r="AB1316" t="str">
        <f>IF(COUNTIF('NP-NRModel-MAR-WILDFIRES Modifi'!V:V, AA1316)=0, "Missing", "")</f>
        <v/>
      </c>
    </row>
    <row r="1317" spans="1:28" hidden="1" x14ac:dyDescent="0.3">
      <c r="A1317" s="24">
        <v>2501012011</v>
      </c>
      <c r="B1317" s="40">
        <v>24017</v>
      </c>
      <c r="C1317" s="25"/>
      <c r="D1317" s="25"/>
      <c r="E1317" s="25"/>
      <c r="F1317" s="25"/>
      <c r="G1317" s="25" t="s">
        <v>12</v>
      </c>
      <c r="H1317" s="25">
        <v>5.4023949189099203E-2</v>
      </c>
      <c r="I1317" s="25">
        <v>153</v>
      </c>
      <c r="J1317" s="25">
        <v>3.5309770711829499E-4</v>
      </c>
      <c r="K1317" s="25">
        <v>10467</v>
      </c>
      <c r="L1317" s="26">
        <v>2936038</v>
      </c>
      <c r="M1317" s="24">
        <v>2501012011</v>
      </c>
      <c r="N1317" s="25">
        <v>24017</v>
      </c>
      <c r="O1317" s="25"/>
      <c r="P1317" s="25"/>
      <c r="Q1317" s="25"/>
      <c r="R1317" s="25"/>
      <c r="S1317" s="25" t="s">
        <v>12</v>
      </c>
      <c r="T1317" s="25">
        <v>9.0858459999872895E-2</v>
      </c>
      <c r="U1317" s="25">
        <v>365</v>
      </c>
      <c r="V1317" s="25">
        <v>2.4892728767088399E-4</v>
      </c>
      <c r="W1317" s="25">
        <v>10467</v>
      </c>
      <c r="X1317" s="27">
        <v>2936038</v>
      </c>
      <c r="Y1317" s="28">
        <f t="shared" si="40"/>
        <v>3.886239180355786E-3</v>
      </c>
      <c r="AA1317" t="str">
        <f t="shared" si="41"/>
        <v>2501012011-24017-VOC</v>
      </c>
      <c r="AB1317" t="str">
        <f>IF(COUNTIF('NP-NRModel-MAR-WILDFIRES Modifi'!V:V, AA1317)=0, "Missing", "")</f>
        <v/>
      </c>
    </row>
    <row r="1318" spans="1:28" hidden="1" x14ac:dyDescent="0.3">
      <c r="A1318" s="24">
        <v>2501012011</v>
      </c>
      <c r="B1318" s="40">
        <v>24021</v>
      </c>
      <c r="C1318" s="25"/>
      <c r="D1318" s="25"/>
      <c r="E1318" s="25"/>
      <c r="F1318" s="25"/>
      <c r="G1318" s="25" t="s">
        <v>12</v>
      </c>
      <c r="H1318" s="25">
        <v>0.199617118918586</v>
      </c>
      <c r="I1318" s="25">
        <v>153</v>
      </c>
      <c r="J1318" s="25">
        <v>1.30468705175547E-3</v>
      </c>
      <c r="K1318" s="25">
        <v>10467</v>
      </c>
      <c r="L1318" s="26">
        <v>3979494</v>
      </c>
      <c r="M1318" s="24">
        <v>2501012011</v>
      </c>
      <c r="N1318" s="25">
        <v>24021</v>
      </c>
      <c r="O1318" s="25"/>
      <c r="P1318" s="25"/>
      <c r="Q1318" s="25"/>
      <c r="R1318" s="25"/>
      <c r="S1318" s="25" t="s">
        <v>12</v>
      </c>
      <c r="T1318" s="25">
        <v>0.335719699999529</v>
      </c>
      <c r="U1318" s="25">
        <v>365</v>
      </c>
      <c r="V1318" s="25">
        <v>9.19779999998712E-4</v>
      </c>
      <c r="W1318" s="25">
        <v>10467</v>
      </c>
      <c r="X1318" s="27">
        <v>3979494</v>
      </c>
      <c r="Y1318" s="28">
        <f t="shared" si="40"/>
        <v>3.8862391803558159E-3</v>
      </c>
      <c r="AA1318" t="str">
        <f t="shared" si="41"/>
        <v>2501012011-24021-VOC</v>
      </c>
      <c r="AB1318" t="str">
        <f>IF(COUNTIF('NP-NRModel-MAR-WILDFIRES Modifi'!V:V, AA1318)=0, "Missing", "")</f>
        <v/>
      </c>
    </row>
    <row r="1319" spans="1:28" hidden="1" x14ac:dyDescent="0.3">
      <c r="A1319" s="24">
        <v>2501012011</v>
      </c>
      <c r="B1319" s="40">
        <v>24031</v>
      </c>
      <c r="C1319" s="25"/>
      <c r="D1319" s="25"/>
      <c r="E1319" s="25"/>
      <c r="F1319" s="25"/>
      <c r="G1319" s="25" t="s">
        <v>12</v>
      </c>
      <c r="H1319" s="25">
        <v>0.79147199999868201</v>
      </c>
      <c r="I1319" s="25">
        <v>153</v>
      </c>
      <c r="J1319" s="25">
        <v>5.1730196078345198E-3</v>
      </c>
      <c r="K1319" s="25">
        <v>10467</v>
      </c>
      <c r="L1319" s="26">
        <v>2906980</v>
      </c>
      <c r="M1319" s="24">
        <v>2501012011</v>
      </c>
      <c r="N1319" s="25">
        <v>24031</v>
      </c>
      <c r="O1319" s="25"/>
      <c r="P1319" s="25"/>
      <c r="Q1319" s="25"/>
      <c r="R1319" s="25"/>
      <c r="S1319" s="25" t="s">
        <v>12</v>
      </c>
      <c r="T1319" s="25">
        <v>1.33111199999813</v>
      </c>
      <c r="U1319" s="25">
        <v>365</v>
      </c>
      <c r="V1319" s="25">
        <v>3.6468821917757001E-3</v>
      </c>
      <c r="W1319" s="25">
        <v>10467</v>
      </c>
      <c r="X1319" s="27">
        <v>2906980</v>
      </c>
      <c r="Y1319" s="28">
        <f t="shared" si="40"/>
        <v>3.8862391803558128E-3</v>
      </c>
      <c r="AA1319" t="str">
        <f t="shared" si="41"/>
        <v>2501012011-24031-VOC</v>
      </c>
      <c r="AB1319" t="str">
        <f>IF(COUNTIF('NP-NRModel-MAR-WILDFIRES Modifi'!V:V, AA1319)=0, "Missing", "")</f>
        <v/>
      </c>
    </row>
    <row r="1320" spans="1:28" hidden="1" x14ac:dyDescent="0.3">
      <c r="A1320" s="24">
        <v>2501012011</v>
      </c>
      <c r="B1320" s="40">
        <v>24033</v>
      </c>
      <c r="C1320" s="25"/>
      <c r="D1320" s="25"/>
      <c r="E1320" s="25"/>
      <c r="F1320" s="25"/>
      <c r="G1320" s="25" t="s">
        <v>12</v>
      </c>
      <c r="H1320" s="25">
        <v>0.45823377837761498</v>
      </c>
      <c r="I1320" s="25">
        <v>153</v>
      </c>
      <c r="J1320" s="25">
        <v>2.9949920155399701E-3</v>
      </c>
      <c r="K1320" s="25">
        <v>10467</v>
      </c>
      <c r="L1320" s="26">
        <v>3883488</v>
      </c>
      <c r="M1320" s="24">
        <v>2501012011</v>
      </c>
      <c r="N1320" s="25">
        <v>24033</v>
      </c>
      <c r="O1320" s="25"/>
      <c r="P1320" s="25"/>
      <c r="Q1320" s="25"/>
      <c r="R1320" s="25"/>
      <c r="S1320" s="25" t="s">
        <v>12</v>
      </c>
      <c r="T1320" s="25">
        <v>0.77066589999892399</v>
      </c>
      <c r="U1320" s="25">
        <v>365</v>
      </c>
      <c r="V1320" s="25">
        <v>2.1114134246545801E-3</v>
      </c>
      <c r="W1320" s="25">
        <v>10467</v>
      </c>
      <c r="X1320" s="27">
        <v>3883488</v>
      </c>
      <c r="Y1320" s="28">
        <f t="shared" si="40"/>
        <v>3.8862391803557829E-3</v>
      </c>
      <c r="AA1320" t="str">
        <f t="shared" si="41"/>
        <v>2501012011-24033-VOC</v>
      </c>
      <c r="AB1320" t="str">
        <f>IF(COUNTIF('NP-NRModel-MAR-WILDFIRES Modifi'!V:V, AA1320)=0, "Missing", "")</f>
        <v/>
      </c>
    </row>
    <row r="1321" spans="1:28" hidden="1" x14ac:dyDescent="0.3">
      <c r="A1321" s="24">
        <v>2501012011</v>
      </c>
      <c r="B1321" s="40">
        <v>51013</v>
      </c>
      <c r="C1321" s="25"/>
      <c r="D1321" s="25"/>
      <c r="E1321" s="25"/>
      <c r="F1321" s="25"/>
      <c r="G1321" s="25" t="s">
        <v>12</v>
      </c>
      <c r="H1321" s="25">
        <v>7.3967924324201004E-2</v>
      </c>
      <c r="I1321" s="25">
        <v>153</v>
      </c>
      <c r="J1321" s="25">
        <v>4.8345048577909199E-4</v>
      </c>
      <c r="K1321" s="25">
        <v>10467</v>
      </c>
      <c r="L1321" s="26">
        <v>3334010</v>
      </c>
      <c r="M1321" s="24">
        <v>2501012011</v>
      </c>
      <c r="N1321" s="25">
        <v>51013</v>
      </c>
      <c r="O1321" s="25"/>
      <c r="P1321" s="25"/>
      <c r="Q1321" s="25"/>
      <c r="R1321" s="25"/>
      <c r="S1321" s="25" t="s">
        <v>12</v>
      </c>
      <c r="T1321" s="25">
        <v>0.124400599999825</v>
      </c>
      <c r="U1321" s="25">
        <v>365</v>
      </c>
      <c r="V1321" s="25">
        <v>3.4082356164335799E-4</v>
      </c>
      <c r="W1321" s="25">
        <v>10467</v>
      </c>
      <c r="X1321" s="27">
        <v>3334010</v>
      </c>
      <c r="Y1321" s="28">
        <f t="shared" si="40"/>
        <v>3.8862391803558189E-3</v>
      </c>
      <c r="AA1321" t="str">
        <f t="shared" si="41"/>
        <v>2501012011-51013-VOC</v>
      </c>
      <c r="AB1321" t="str">
        <f>IF(COUNTIF('NP-NRModel-MAR-WILDFIRES Modifi'!V:V, AA1321)=0, "Missing", "")</f>
        <v/>
      </c>
    </row>
    <row r="1322" spans="1:28" hidden="1" x14ac:dyDescent="0.3">
      <c r="A1322" s="24">
        <v>2501012011</v>
      </c>
      <c r="B1322" s="40">
        <v>51059</v>
      </c>
      <c r="C1322" s="25"/>
      <c r="D1322" s="25"/>
      <c r="E1322" s="25"/>
      <c r="F1322" s="25"/>
      <c r="G1322" s="25" t="s">
        <v>12</v>
      </c>
      <c r="H1322" s="25">
        <v>0.87503335134989302</v>
      </c>
      <c r="I1322" s="25">
        <v>153</v>
      </c>
      <c r="J1322" s="25">
        <v>5.7191722310450501E-3</v>
      </c>
      <c r="K1322" s="25">
        <v>10467</v>
      </c>
      <c r="L1322" s="26">
        <v>1882686</v>
      </c>
      <c r="M1322" s="24">
        <v>2501012011</v>
      </c>
      <c r="N1322" s="25">
        <v>51059</v>
      </c>
      <c r="O1322" s="25"/>
      <c r="P1322" s="25"/>
      <c r="Q1322" s="25"/>
      <c r="R1322" s="25"/>
      <c r="S1322" s="25" t="s">
        <v>12</v>
      </c>
      <c r="T1322" s="25">
        <v>1.47164699999793</v>
      </c>
      <c r="U1322" s="25">
        <v>365</v>
      </c>
      <c r="V1322" s="25">
        <v>4.0319095890354499E-3</v>
      </c>
      <c r="W1322" s="25">
        <v>10467</v>
      </c>
      <c r="X1322" s="27">
        <v>1882686</v>
      </c>
      <c r="Y1322" s="28">
        <f t="shared" si="40"/>
        <v>3.8862391803558155E-3</v>
      </c>
      <c r="AA1322" t="str">
        <f t="shared" si="41"/>
        <v>2501012011-51059-VOC</v>
      </c>
      <c r="AB1322" t="str">
        <f>IF(COUNTIF('NP-NRModel-MAR-WILDFIRES Modifi'!V:V, AA1322)=0, "Missing", "")</f>
        <v/>
      </c>
    </row>
    <row r="1323" spans="1:28" hidden="1" x14ac:dyDescent="0.3">
      <c r="A1323" s="24">
        <v>2501012011</v>
      </c>
      <c r="B1323" s="40">
        <v>51107</v>
      </c>
      <c r="C1323" s="25"/>
      <c r="D1323" s="25"/>
      <c r="E1323" s="25"/>
      <c r="F1323" s="25"/>
      <c r="G1323" s="25" t="s">
        <v>12</v>
      </c>
      <c r="H1323" s="25">
        <v>0.38823952972908399</v>
      </c>
      <c r="I1323" s="25">
        <v>153</v>
      </c>
      <c r="J1323" s="25">
        <v>2.5375132662031601E-3</v>
      </c>
      <c r="K1323" s="25">
        <v>10467</v>
      </c>
      <c r="L1323" s="26">
        <v>1030894</v>
      </c>
      <c r="M1323" s="24">
        <v>2501012011</v>
      </c>
      <c r="N1323" s="25">
        <v>51107</v>
      </c>
      <c r="O1323" s="25"/>
      <c r="P1323" s="25"/>
      <c r="Q1323" s="25"/>
      <c r="R1323" s="25"/>
      <c r="S1323" s="25" t="s">
        <v>12</v>
      </c>
      <c r="T1323" s="25">
        <v>0.65294829999908599</v>
      </c>
      <c r="U1323" s="25">
        <v>365</v>
      </c>
      <c r="V1323" s="25">
        <v>1.78889945205229E-3</v>
      </c>
      <c r="W1323" s="25">
        <v>10467</v>
      </c>
      <c r="X1323" s="27">
        <v>1030894</v>
      </c>
      <c r="Y1323" s="28">
        <f t="shared" si="40"/>
        <v>3.8862391803557985E-3</v>
      </c>
      <c r="AA1323" t="str">
        <f t="shared" si="41"/>
        <v>2501012011-51107-VOC</v>
      </c>
      <c r="AB1323" t="str">
        <f>IF(COUNTIF('NP-NRModel-MAR-WILDFIRES Modifi'!V:V, AA1323)=0, "Missing", "")</f>
        <v/>
      </c>
    </row>
    <row r="1324" spans="1:28" hidden="1" x14ac:dyDescent="0.3">
      <c r="A1324" s="24">
        <v>2501012011</v>
      </c>
      <c r="B1324" s="40">
        <v>51153</v>
      </c>
      <c r="C1324" s="25"/>
      <c r="D1324" s="25"/>
      <c r="E1324" s="25"/>
      <c r="F1324" s="25"/>
      <c r="G1324" s="25" t="s">
        <v>12</v>
      </c>
      <c r="H1324" s="25">
        <v>0.234499189188799</v>
      </c>
      <c r="I1324" s="25">
        <v>153</v>
      </c>
      <c r="J1324" s="25">
        <v>1.5326744391424699E-3</v>
      </c>
      <c r="K1324" s="25">
        <v>10467</v>
      </c>
      <c r="L1324" s="26">
        <v>3929741</v>
      </c>
      <c r="M1324" s="24">
        <v>2501012011</v>
      </c>
      <c r="N1324" s="25">
        <v>51153</v>
      </c>
      <c r="O1324" s="25"/>
      <c r="P1324" s="25"/>
      <c r="Q1324" s="25"/>
      <c r="R1324" s="25"/>
      <c r="S1324" s="25" t="s">
        <v>12</v>
      </c>
      <c r="T1324" s="25">
        <v>0.39438499999944698</v>
      </c>
      <c r="U1324" s="25">
        <v>365</v>
      </c>
      <c r="V1324" s="25">
        <v>1.08050684931355E-3</v>
      </c>
      <c r="W1324" s="25">
        <v>10467</v>
      </c>
      <c r="X1324" s="27">
        <v>3929741</v>
      </c>
      <c r="Y1324" s="28">
        <f t="shared" si="40"/>
        <v>3.886239180355792E-3</v>
      </c>
      <c r="AA1324" t="str">
        <f t="shared" si="41"/>
        <v>2501012011-51153-VOC</v>
      </c>
      <c r="AB1324" t="str">
        <f>IF(COUNTIF('NP-NRModel-MAR-WILDFIRES Modifi'!V:V, AA1324)=0, "Missing", "")</f>
        <v/>
      </c>
    </row>
    <row r="1325" spans="1:28" hidden="1" x14ac:dyDescent="0.3">
      <c r="A1325" s="24">
        <v>2501012011</v>
      </c>
      <c r="B1325" s="40">
        <v>51510</v>
      </c>
      <c r="C1325" s="25"/>
      <c r="D1325" s="25"/>
      <c r="E1325" s="25"/>
      <c r="F1325" s="25"/>
      <c r="G1325" s="25" t="s">
        <v>12</v>
      </c>
      <c r="H1325" s="25">
        <v>7.4726032432308104E-2</v>
      </c>
      <c r="I1325" s="25">
        <v>153</v>
      </c>
      <c r="J1325" s="25">
        <v>4.8840544073403902E-4</v>
      </c>
      <c r="K1325" s="25">
        <v>10467</v>
      </c>
      <c r="L1325" s="26">
        <v>4029871</v>
      </c>
      <c r="M1325" s="24">
        <v>2501012011</v>
      </c>
      <c r="N1325" s="25">
        <v>51510</v>
      </c>
      <c r="O1325" s="25"/>
      <c r="P1325" s="25"/>
      <c r="Q1325" s="25"/>
      <c r="R1325" s="25"/>
      <c r="S1325" s="25" t="s">
        <v>12</v>
      </c>
      <c r="T1325" s="25">
        <v>0.125675599999824</v>
      </c>
      <c r="U1325" s="25">
        <v>365</v>
      </c>
      <c r="V1325" s="25">
        <v>3.4431671232828501E-4</v>
      </c>
      <c r="W1325" s="25">
        <v>10467</v>
      </c>
      <c r="X1325" s="27">
        <v>4029871</v>
      </c>
      <c r="Y1325" s="28">
        <f t="shared" si="40"/>
        <v>3.8862391803557968E-3</v>
      </c>
      <c r="AA1325" t="str">
        <f t="shared" si="41"/>
        <v>2501012011-51510-VOC</v>
      </c>
      <c r="AB1325" t="str">
        <f>IF(COUNTIF('NP-NRModel-MAR-WILDFIRES Modifi'!V:V, AA1325)=0, "Missing", "")</f>
        <v/>
      </c>
    </row>
    <row r="1326" spans="1:28" hidden="1" x14ac:dyDescent="0.3">
      <c r="A1326" s="24">
        <v>2501012011</v>
      </c>
      <c r="B1326" s="40">
        <v>51600</v>
      </c>
      <c r="C1326" s="25"/>
      <c r="D1326" s="25"/>
      <c r="E1326" s="25"/>
      <c r="F1326" s="25"/>
      <c r="G1326" s="25" t="s">
        <v>12</v>
      </c>
      <c r="H1326" s="25">
        <v>3.0890039459408099E-2</v>
      </c>
      <c r="I1326" s="25">
        <v>153</v>
      </c>
      <c r="J1326" s="25">
        <v>2.0189568274122901E-4</v>
      </c>
      <c r="K1326" s="25">
        <v>10467</v>
      </c>
      <c r="L1326" s="26">
        <v>3977822</v>
      </c>
      <c r="M1326" s="24">
        <v>2501012011</v>
      </c>
      <c r="N1326" s="25">
        <v>51600</v>
      </c>
      <c r="O1326" s="25"/>
      <c r="P1326" s="25"/>
      <c r="Q1326" s="25"/>
      <c r="R1326" s="25"/>
      <c r="S1326" s="25" t="s">
        <v>12</v>
      </c>
      <c r="T1326" s="25">
        <v>5.19514299999271E-2</v>
      </c>
      <c r="U1326" s="25">
        <v>365</v>
      </c>
      <c r="V1326" s="25">
        <v>1.4233268493130699E-4</v>
      </c>
      <c r="W1326" s="25">
        <v>10467</v>
      </c>
      <c r="X1326" s="27">
        <v>3977822</v>
      </c>
      <c r="Y1326" s="28">
        <f t="shared" si="40"/>
        <v>3.8862391803558115E-3</v>
      </c>
      <c r="AA1326" t="str">
        <f t="shared" si="41"/>
        <v>2501012011-51600-VOC</v>
      </c>
      <c r="AB1326" t="str">
        <f>IF(COUNTIF('NP-NRModel-MAR-WILDFIRES Modifi'!V:V, AA1326)=0, "Missing", "")</f>
        <v/>
      </c>
    </row>
    <row r="1327" spans="1:28" hidden="1" x14ac:dyDescent="0.3">
      <c r="A1327" s="24">
        <v>2501012011</v>
      </c>
      <c r="B1327" s="40">
        <v>51610</v>
      </c>
      <c r="C1327" s="25"/>
      <c r="D1327" s="25"/>
      <c r="E1327" s="25"/>
      <c r="F1327" s="25"/>
      <c r="G1327" s="25" t="s">
        <v>12</v>
      </c>
      <c r="H1327" s="25">
        <v>1.8836417837806398E-2</v>
      </c>
      <c r="I1327" s="25">
        <v>153</v>
      </c>
      <c r="J1327" s="25">
        <v>1.23113842077166E-4</v>
      </c>
      <c r="K1327" s="25">
        <v>10467</v>
      </c>
      <c r="L1327" s="26">
        <v>3238620</v>
      </c>
      <c r="M1327" s="24">
        <v>2501012011</v>
      </c>
      <c r="N1327" s="25">
        <v>51610</v>
      </c>
      <c r="O1327" s="25"/>
      <c r="P1327" s="25"/>
      <c r="Q1327" s="25"/>
      <c r="R1327" s="25"/>
      <c r="S1327" s="25" t="s">
        <v>12</v>
      </c>
      <c r="T1327" s="25">
        <v>3.1679429999955697E-2</v>
      </c>
      <c r="U1327" s="25">
        <v>365</v>
      </c>
      <c r="V1327" s="29">
        <v>8.6792958903988295E-5</v>
      </c>
      <c r="W1327" s="25">
        <v>10467</v>
      </c>
      <c r="X1327" s="27">
        <v>3238620</v>
      </c>
      <c r="Y1327" s="28">
        <f t="shared" si="40"/>
        <v>3.8862391803557756E-3</v>
      </c>
      <c r="AA1327" t="str">
        <f t="shared" si="41"/>
        <v>2501012011-51610-VOC</v>
      </c>
      <c r="AB1327" t="str">
        <f>IF(COUNTIF('NP-NRModel-MAR-WILDFIRES Modifi'!V:V, AA1327)=0, "Missing", "")</f>
        <v/>
      </c>
    </row>
    <row r="1328" spans="1:28" hidden="1" x14ac:dyDescent="0.3">
      <c r="A1328" s="24">
        <v>2501012011</v>
      </c>
      <c r="B1328" s="40">
        <v>51683</v>
      </c>
      <c r="C1328" s="25"/>
      <c r="D1328" s="25"/>
      <c r="E1328" s="25"/>
      <c r="F1328" s="25"/>
      <c r="G1328" s="25" t="s">
        <v>12</v>
      </c>
      <c r="H1328" s="25">
        <v>1.4776615135110501E-2</v>
      </c>
      <c r="I1328" s="25">
        <v>153</v>
      </c>
      <c r="J1328" s="29">
        <v>9.6579183889611503E-5</v>
      </c>
      <c r="K1328" s="25">
        <v>10467</v>
      </c>
      <c r="L1328" s="26">
        <v>1675502</v>
      </c>
      <c r="M1328" s="24">
        <v>2501012011</v>
      </c>
      <c r="N1328" s="25">
        <v>51683</v>
      </c>
      <c r="O1328" s="25"/>
      <c r="P1328" s="25"/>
      <c r="Q1328" s="25"/>
      <c r="R1328" s="25"/>
      <c r="S1328" s="25" t="s">
        <v>12</v>
      </c>
      <c r="T1328" s="25">
        <v>2.4851579999965099E-2</v>
      </c>
      <c r="U1328" s="25">
        <v>365</v>
      </c>
      <c r="V1328" s="29">
        <v>6.8086520547849805E-5</v>
      </c>
      <c r="W1328" s="25">
        <v>10467</v>
      </c>
      <c r="X1328" s="27">
        <v>1675502</v>
      </c>
      <c r="Y1328" s="28">
        <f t="shared" si="40"/>
        <v>3.886239180355822E-3</v>
      </c>
      <c r="AA1328" t="str">
        <f t="shared" si="41"/>
        <v>2501012011-51683-VOC</v>
      </c>
      <c r="AB1328" t="str">
        <f>IF(COUNTIF('NP-NRModel-MAR-WILDFIRES Modifi'!V:V, AA1328)=0, "Missing", "")</f>
        <v/>
      </c>
    </row>
    <row r="1329" spans="1:28" hidden="1" x14ac:dyDescent="0.3">
      <c r="A1329" s="24">
        <v>2501012011</v>
      </c>
      <c r="B1329" s="40">
        <v>51685</v>
      </c>
      <c r="C1329" s="25"/>
      <c r="D1329" s="25"/>
      <c r="E1329" s="25"/>
      <c r="F1329" s="25"/>
      <c r="G1329" s="25" t="s">
        <v>12</v>
      </c>
      <c r="H1329" s="25">
        <v>1.7606148108078701E-2</v>
      </c>
      <c r="I1329" s="25">
        <v>153</v>
      </c>
      <c r="J1329" s="25">
        <v>1.1507286345149499E-4</v>
      </c>
      <c r="K1329" s="25">
        <v>10467</v>
      </c>
      <c r="L1329" s="26">
        <v>1074593</v>
      </c>
      <c r="M1329" s="24">
        <v>2501012011</v>
      </c>
      <c r="N1329" s="25">
        <v>51685</v>
      </c>
      <c r="O1329" s="25"/>
      <c r="P1329" s="25"/>
      <c r="Q1329" s="25"/>
      <c r="R1329" s="25"/>
      <c r="S1329" s="25" t="s">
        <v>12</v>
      </c>
      <c r="T1329" s="25">
        <v>2.9610339999958501E-2</v>
      </c>
      <c r="U1329" s="25">
        <v>365</v>
      </c>
      <c r="V1329" s="29">
        <v>8.1124219177968504E-5</v>
      </c>
      <c r="W1329" s="25">
        <v>10467</v>
      </c>
      <c r="X1329" s="27">
        <v>1074593</v>
      </c>
      <c r="Y1329" s="28">
        <f t="shared" si="40"/>
        <v>3.8862391803557903E-3</v>
      </c>
      <c r="AA1329" t="str">
        <f t="shared" si="41"/>
        <v>2501012011-51685-VOC</v>
      </c>
      <c r="AB1329" t="str">
        <f>IF(COUNTIF('NP-NRModel-MAR-WILDFIRES Modifi'!V:V, AA1329)=0, "Missing", "")</f>
        <v/>
      </c>
    </row>
    <row r="1330" spans="1:28" hidden="1" x14ac:dyDescent="0.3">
      <c r="A1330" s="24">
        <v>2501012012</v>
      </c>
      <c r="B1330" s="40">
        <v>11001</v>
      </c>
      <c r="C1330" s="25"/>
      <c r="D1330" s="25"/>
      <c r="E1330" s="25"/>
      <c r="F1330" s="25"/>
      <c r="G1330" s="25" t="s">
        <v>12</v>
      </c>
      <c r="H1330" s="25">
        <v>0.30753657297246101</v>
      </c>
      <c r="I1330" s="25">
        <v>153</v>
      </c>
      <c r="J1330" s="25">
        <v>2.0100429606043201E-3</v>
      </c>
      <c r="K1330" s="25">
        <v>10467</v>
      </c>
      <c r="L1330" s="26">
        <v>1688097</v>
      </c>
      <c r="M1330" s="24">
        <v>2501012012</v>
      </c>
      <c r="N1330" s="25">
        <v>11001</v>
      </c>
      <c r="O1330" s="25"/>
      <c r="P1330" s="25"/>
      <c r="Q1330" s="25"/>
      <c r="R1330" s="25"/>
      <c r="S1330" s="25" t="s">
        <v>12</v>
      </c>
      <c r="T1330" s="25">
        <v>0.51722059999927406</v>
      </c>
      <c r="U1330" s="25">
        <v>365</v>
      </c>
      <c r="V1330" s="25">
        <v>1.4170427397240399E-3</v>
      </c>
      <c r="W1330" s="25">
        <v>10467</v>
      </c>
      <c r="X1330" s="27">
        <v>1688097</v>
      </c>
      <c r="Y1330" s="28">
        <f t="shared" si="40"/>
        <v>3.886239180355812E-3</v>
      </c>
      <c r="AA1330" t="str">
        <f t="shared" si="41"/>
        <v>2501012012-11001-VOC</v>
      </c>
      <c r="AB1330" t="str">
        <f>IF(COUNTIF('NP-NRModel-MAR-WILDFIRES Modifi'!V:V, AA1330)=0, "Missing", "")</f>
        <v/>
      </c>
    </row>
    <row r="1331" spans="1:28" hidden="1" x14ac:dyDescent="0.3">
      <c r="A1331" s="24">
        <v>2501012012</v>
      </c>
      <c r="B1331" s="40">
        <v>24009</v>
      </c>
      <c r="C1331" s="25"/>
      <c r="D1331" s="25"/>
      <c r="E1331" s="25"/>
      <c r="F1331" s="25"/>
      <c r="G1331" s="25" t="s">
        <v>12</v>
      </c>
      <c r="H1331" s="25">
        <v>2.7031257297252299E-2</v>
      </c>
      <c r="I1331" s="25">
        <v>153</v>
      </c>
      <c r="J1331" s="25">
        <v>1.7667488429576599E-4</v>
      </c>
      <c r="K1331" s="25">
        <v>10467</v>
      </c>
      <c r="L1331" s="26">
        <v>2008965</v>
      </c>
      <c r="M1331" s="24">
        <v>2501012012</v>
      </c>
      <c r="N1331" s="25">
        <v>24009</v>
      </c>
      <c r="O1331" s="25"/>
      <c r="P1331" s="25"/>
      <c r="Q1331" s="25"/>
      <c r="R1331" s="25"/>
      <c r="S1331" s="25" t="s">
        <v>12</v>
      </c>
      <c r="T1331" s="25">
        <v>4.5461659999936503E-2</v>
      </c>
      <c r="U1331" s="25">
        <v>365</v>
      </c>
      <c r="V1331" s="25">
        <v>1.2455249315051101E-4</v>
      </c>
      <c r="W1331" s="25">
        <v>10467</v>
      </c>
      <c r="X1331" s="27">
        <v>2008965</v>
      </c>
      <c r="Y1331" s="28">
        <f t="shared" si="40"/>
        <v>3.8862391803557712E-3</v>
      </c>
      <c r="AA1331" t="str">
        <f t="shared" si="41"/>
        <v>2501012012-24009-VOC</v>
      </c>
      <c r="AB1331" t="str">
        <f>IF(COUNTIF('NP-NRModel-MAR-WILDFIRES Modifi'!V:V, AA1331)=0, "Missing", "")</f>
        <v/>
      </c>
    </row>
    <row r="1332" spans="1:28" hidden="1" x14ac:dyDescent="0.3">
      <c r="A1332" s="24">
        <v>2501012012</v>
      </c>
      <c r="B1332" s="40">
        <v>24017</v>
      </c>
      <c r="C1332" s="25"/>
      <c r="D1332" s="25"/>
      <c r="E1332" s="25"/>
      <c r="F1332" s="25"/>
      <c r="G1332" s="25" t="s">
        <v>12</v>
      </c>
      <c r="H1332" s="25">
        <v>4.4311609189115503E-2</v>
      </c>
      <c r="I1332" s="25">
        <v>153</v>
      </c>
      <c r="J1332" s="25">
        <v>2.8961836071317299E-4</v>
      </c>
      <c r="K1332" s="25">
        <v>10467</v>
      </c>
      <c r="L1332" s="26">
        <v>3103336</v>
      </c>
      <c r="M1332" s="24">
        <v>2501012012</v>
      </c>
      <c r="N1332" s="25">
        <v>24017</v>
      </c>
      <c r="O1332" s="25"/>
      <c r="P1332" s="25"/>
      <c r="Q1332" s="25"/>
      <c r="R1332" s="25"/>
      <c r="S1332" s="25" t="s">
        <v>12</v>
      </c>
      <c r="T1332" s="25">
        <v>7.4524069999895498E-2</v>
      </c>
      <c r="U1332" s="25">
        <v>365</v>
      </c>
      <c r="V1332" s="25">
        <v>2.0417553424628899E-4</v>
      </c>
      <c r="W1332" s="25">
        <v>10467</v>
      </c>
      <c r="X1332" s="27">
        <v>3103336</v>
      </c>
      <c r="Y1332" s="28">
        <f t="shared" si="40"/>
        <v>3.8862391803558111E-3</v>
      </c>
      <c r="AA1332" t="str">
        <f t="shared" si="41"/>
        <v>2501012012-24017-VOC</v>
      </c>
      <c r="AB1332" t="str">
        <f>IF(COUNTIF('NP-NRModel-MAR-WILDFIRES Modifi'!V:V, AA1332)=0, "Missing", "")</f>
        <v/>
      </c>
    </row>
    <row r="1333" spans="1:28" hidden="1" x14ac:dyDescent="0.3">
      <c r="A1333" s="24">
        <v>2501012012</v>
      </c>
      <c r="B1333" s="40">
        <v>24021</v>
      </c>
      <c r="C1333" s="25"/>
      <c r="D1333" s="25"/>
      <c r="E1333" s="25"/>
      <c r="F1333" s="25"/>
      <c r="G1333" s="25" t="s">
        <v>12</v>
      </c>
      <c r="H1333" s="25">
        <v>0.16373030270243</v>
      </c>
      <c r="I1333" s="25">
        <v>153</v>
      </c>
      <c r="J1333" s="25">
        <v>1.0701326974014999E-3</v>
      </c>
      <c r="K1333" s="25">
        <v>10467</v>
      </c>
      <c r="L1333" s="26">
        <v>3762631</v>
      </c>
      <c r="M1333" s="24">
        <v>2501012012</v>
      </c>
      <c r="N1333" s="25">
        <v>24021</v>
      </c>
      <c r="O1333" s="25"/>
      <c r="P1333" s="25"/>
      <c r="Q1333" s="25"/>
      <c r="R1333" s="25"/>
      <c r="S1333" s="25" t="s">
        <v>12</v>
      </c>
      <c r="T1333" s="25">
        <v>0.27536459999961399</v>
      </c>
      <c r="U1333" s="25">
        <v>365</v>
      </c>
      <c r="V1333" s="25">
        <v>7.5442356164277899E-4</v>
      </c>
      <c r="W1333" s="25">
        <v>10467</v>
      </c>
      <c r="X1333" s="27">
        <v>3762631</v>
      </c>
      <c r="Y1333" s="28">
        <f t="shared" si="40"/>
        <v>3.8862391803557903E-3</v>
      </c>
      <c r="AA1333" t="str">
        <f t="shared" si="41"/>
        <v>2501012012-24021-VOC</v>
      </c>
      <c r="AB1333" t="str">
        <f>IF(COUNTIF('NP-NRModel-MAR-WILDFIRES Modifi'!V:V, AA1333)=0, "Missing", "")</f>
        <v/>
      </c>
    </row>
    <row r="1334" spans="1:28" hidden="1" x14ac:dyDescent="0.3">
      <c r="A1334" s="24">
        <v>2501012012</v>
      </c>
      <c r="B1334" s="40">
        <v>24031</v>
      </c>
      <c r="C1334" s="25"/>
      <c r="D1334" s="25"/>
      <c r="E1334" s="25"/>
      <c r="F1334" s="25"/>
      <c r="G1334" s="25" t="s">
        <v>12</v>
      </c>
      <c r="H1334" s="25">
        <v>0.64918254053946001</v>
      </c>
      <c r="I1334" s="25">
        <v>153</v>
      </c>
      <c r="J1334" s="25">
        <v>4.2430231407807797E-3</v>
      </c>
      <c r="K1334" s="25">
        <v>10467</v>
      </c>
      <c r="L1334" s="26">
        <v>2098045</v>
      </c>
      <c r="M1334" s="24">
        <v>2501012012</v>
      </c>
      <c r="N1334" s="25">
        <v>24031</v>
      </c>
      <c r="O1334" s="25"/>
      <c r="P1334" s="25"/>
      <c r="Q1334" s="25"/>
      <c r="R1334" s="25"/>
      <c r="S1334" s="25" t="s">
        <v>12</v>
      </c>
      <c r="T1334" s="25">
        <v>1.0918069999984701</v>
      </c>
      <c r="U1334" s="25">
        <v>365</v>
      </c>
      <c r="V1334" s="25">
        <v>2.99125205479034E-3</v>
      </c>
      <c r="W1334" s="25">
        <v>10467</v>
      </c>
      <c r="X1334" s="27">
        <v>2098045</v>
      </c>
      <c r="Y1334" s="28">
        <f t="shared" si="40"/>
        <v>3.8862391803558003E-3</v>
      </c>
      <c r="AA1334" t="str">
        <f t="shared" si="41"/>
        <v>2501012012-24031-VOC</v>
      </c>
      <c r="AB1334" t="str">
        <f>IF(COUNTIF('NP-NRModel-MAR-WILDFIRES Modifi'!V:V, AA1334)=0, "Missing", "")</f>
        <v/>
      </c>
    </row>
    <row r="1335" spans="1:28" hidden="1" x14ac:dyDescent="0.3">
      <c r="A1335" s="24">
        <v>2501012012</v>
      </c>
      <c r="B1335" s="40">
        <v>24033</v>
      </c>
      <c r="C1335" s="25"/>
      <c r="D1335" s="25"/>
      <c r="E1335" s="25"/>
      <c r="F1335" s="25"/>
      <c r="G1335" s="25" t="s">
        <v>12</v>
      </c>
      <c r="H1335" s="25">
        <v>0.37585329189126598</v>
      </c>
      <c r="I1335" s="25">
        <v>153</v>
      </c>
      <c r="J1335" s="25">
        <v>2.4565574633416101E-3</v>
      </c>
      <c r="K1335" s="25">
        <v>10467</v>
      </c>
      <c r="L1335" s="26">
        <v>80642</v>
      </c>
      <c r="M1335" s="24">
        <v>2501012012</v>
      </c>
      <c r="N1335" s="25">
        <v>24033</v>
      </c>
      <c r="O1335" s="25"/>
      <c r="P1335" s="25"/>
      <c r="Q1335" s="25"/>
      <c r="R1335" s="25"/>
      <c r="S1335" s="25" t="s">
        <v>12</v>
      </c>
      <c r="T1335" s="25">
        <v>0.63211689999911502</v>
      </c>
      <c r="U1335" s="25">
        <v>365</v>
      </c>
      <c r="V1335" s="25">
        <v>1.7318271232852399E-3</v>
      </c>
      <c r="W1335" s="25">
        <v>10467</v>
      </c>
      <c r="X1335" s="27">
        <v>80642</v>
      </c>
      <c r="Y1335" s="28">
        <f t="shared" si="40"/>
        <v>3.8862391803558003E-3</v>
      </c>
      <c r="AA1335" t="str">
        <f t="shared" si="41"/>
        <v>2501012012-24033-VOC</v>
      </c>
      <c r="AB1335" t="str">
        <f>IF(COUNTIF('NP-NRModel-MAR-WILDFIRES Modifi'!V:V, AA1335)=0, "Missing", "")</f>
        <v/>
      </c>
    </row>
    <row r="1336" spans="1:28" hidden="1" x14ac:dyDescent="0.3">
      <c r="A1336" s="24">
        <v>2501012012</v>
      </c>
      <c r="B1336" s="40">
        <v>51013</v>
      </c>
      <c r="C1336" s="25"/>
      <c r="D1336" s="25"/>
      <c r="E1336" s="25"/>
      <c r="F1336" s="25"/>
      <c r="G1336" s="25" t="s">
        <v>12</v>
      </c>
      <c r="H1336" s="25">
        <v>6.0670113513412401E-2</v>
      </c>
      <c r="I1336" s="25">
        <v>153</v>
      </c>
      <c r="J1336" s="25">
        <v>3.9653668963014603E-4</v>
      </c>
      <c r="K1336" s="25">
        <v>10467</v>
      </c>
      <c r="L1336" s="26">
        <v>1943441</v>
      </c>
      <c r="M1336" s="24">
        <v>2501012012</v>
      </c>
      <c r="N1336" s="25">
        <v>51013</v>
      </c>
      <c r="O1336" s="25"/>
      <c r="P1336" s="25"/>
      <c r="Q1336" s="25"/>
      <c r="R1336" s="25"/>
      <c r="S1336" s="25" t="s">
        <v>12</v>
      </c>
      <c r="T1336" s="25">
        <v>0.10203609999985599</v>
      </c>
      <c r="U1336" s="25">
        <v>365</v>
      </c>
      <c r="V1336" s="25">
        <v>2.79550958903717E-4</v>
      </c>
      <c r="W1336" s="25">
        <v>10467</v>
      </c>
      <c r="X1336" s="27">
        <v>1943441</v>
      </c>
      <c r="Y1336" s="28">
        <f t="shared" si="40"/>
        <v>3.8862391803558315E-3</v>
      </c>
      <c r="AA1336" t="str">
        <f t="shared" si="41"/>
        <v>2501012012-51013-VOC</v>
      </c>
      <c r="AB1336" t="str">
        <f>IF(COUNTIF('NP-NRModel-MAR-WILDFIRES Modifi'!V:V, AA1336)=0, "Missing", "")</f>
        <v/>
      </c>
    </row>
    <row r="1337" spans="1:28" hidden="1" x14ac:dyDescent="0.3">
      <c r="A1337" s="24">
        <v>2501012012</v>
      </c>
      <c r="B1337" s="40">
        <v>51059</v>
      </c>
      <c r="C1337" s="25"/>
      <c r="D1337" s="25"/>
      <c r="E1337" s="25"/>
      <c r="F1337" s="25"/>
      <c r="G1337" s="25" t="s">
        <v>12</v>
      </c>
      <c r="H1337" s="25">
        <v>0.71772086486366904</v>
      </c>
      <c r="I1337" s="25">
        <v>153</v>
      </c>
      <c r="J1337" s="25">
        <v>4.6909860448605799E-3</v>
      </c>
      <c r="K1337" s="25">
        <v>10467</v>
      </c>
      <c r="L1337" s="26">
        <v>3749527</v>
      </c>
      <c r="M1337" s="24">
        <v>2501012012</v>
      </c>
      <c r="N1337" s="25">
        <v>51059</v>
      </c>
      <c r="O1337" s="25"/>
      <c r="P1337" s="25"/>
      <c r="Q1337" s="25"/>
      <c r="R1337" s="25"/>
      <c r="S1337" s="25" t="s">
        <v>12</v>
      </c>
      <c r="T1337" s="25">
        <v>1.2070759999983001</v>
      </c>
      <c r="U1337" s="25">
        <v>365</v>
      </c>
      <c r="V1337" s="25">
        <v>3.3070575342419302E-3</v>
      </c>
      <c r="W1337" s="25">
        <v>10467</v>
      </c>
      <c r="X1337" s="27">
        <v>3749527</v>
      </c>
      <c r="Y1337" s="28">
        <f t="shared" si="40"/>
        <v>3.8862391803558237E-3</v>
      </c>
      <c r="AA1337" t="str">
        <f t="shared" si="41"/>
        <v>2501012012-51059-VOC</v>
      </c>
      <c r="AB1337" t="str">
        <f>IF(COUNTIF('NP-NRModel-MAR-WILDFIRES Modifi'!V:V, AA1337)=0, "Missing", "")</f>
        <v/>
      </c>
    </row>
    <row r="1338" spans="1:28" hidden="1" x14ac:dyDescent="0.3">
      <c r="A1338" s="24">
        <v>2501012012</v>
      </c>
      <c r="B1338" s="40">
        <v>51107</v>
      </c>
      <c r="C1338" s="25"/>
      <c r="D1338" s="25"/>
      <c r="E1338" s="25"/>
      <c r="F1338" s="25"/>
      <c r="G1338" s="25" t="s">
        <v>12</v>
      </c>
      <c r="H1338" s="25">
        <v>0.31844244864811899</v>
      </c>
      <c r="I1338" s="25">
        <v>153</v>
      </c>
      <c r="J1338" s="25">
        <v>2.08132319377855E-3</v>
      </c>
      <c r="K1338" s="25">
        <v>10467</v>
      </c>
      <c r="L1338" s="26">
        <v>1108334</v>
      </c>
      <c r="M1338" s="24">
        <v>2501012012</v>
      </c>
      <c r="N1338" s="25">
        <v>51107</v>
      </c>
      <c r="O1338" s="25"/>
      <c r="P1338" s="25"/>
      <c r="Q1338" s="25"/>
      <c r="R1338" s="25"/>
      <c r="S1338" s="25" t="s">
        <v>12</v>
      </c>
      <c r="T1338" s="25">
        <v>0.53556229999925098</v>
      </c>
      <c r="U1338" s="25">
        <v>365</v>
      </c>
      <c r="V1338" s="25">
        <v>1.4672939726006801E-3</v>
      </c>
      <c r="W1338" s="25">
        <v>10467</v>
      </c>
      <c r="X1338" s="27">
        <v>1108334</v>
      </c>
      <c r="Y1338" s="28">
        <f t="shared" si="40"/>
        <v>3.8862391803557886E-3</v>
      </c>
      <c r="AA1338" t="str">
        <f t="shared" si="41"/>
        <v>2501012012-51107-VOC</v>
      </c>
      <c r="AB1338" t="str">
        <f>IF(COUNTIF('NP-NRModel-MAR-WILDFIRES Modifi'!V:V, AA1338)=0, "Missing", "")</f>
        <v/>
      </c>
    </row>
    <row r="1339" spans="1:28" hidden="1" x14ac:dyDescent="0.3">
      <c r="A1339" s="24">
        <v>2501012012</v>
      </c>
      <c r="B1339" s="40">
        <v>51153</v>
      </c>
      <c r="C1339" s="25"/>
      <c r="D1339" s="25"/>
      <c r="E1339" s="25"/>
      <c r="F1339" s="25"/>
      <c r="G1339" s="25" t="s">
        <v>12</v>
      </c>
      <c r="H1339" s="25">
        <v>0.19234130270238201</v>
      </c>
      <c r="I1339" s="25">
        <v>153</v>
      </c>
      <c r="J1339" s="25">
        <v>1.25713269740119E-3</v>
      </c>
      <c r="K1339" s="25">
        <v>10467</v>
      </c>
      <c r="L1339" s="26">
        <v>3986267</v>
      </c>
      <c r="M1339" s="24">
        <v>2501012012</v>
      </c>
      <c r="N1339" s="25">
        <v>51153</v>
      </c>
      <c r="O1339" s="25"/>
      <c r="P1339" s="25"/>
      <c r="Q1339" s="25"/>
      <c r="R1339" s="25"/>
      <c r="S1339" s="25" t="s">
        <v>12</v>
      </c>
      <c r="T1339" s="25">
        <v>0.323483099999547</v>
      </c>
      <c r="U1339" s="25">
        <v>365</v>
      </c>
      <c r="V1339" s="25">
        <v>8.8625506849191002E-4</v>
      </c>
      <c r="W1339" s="25">
        <v>10467</v>
      </c>
      <c r="X1339" s="27">
        <v>3986267</v>
      </c>
      <c r="Y1339" s="28">
        <f t="shared" si="40"/>
        <v>3.8862391803557912E-3</v>
      </c>
      <c r="AA1339" t="str">
        <f t="shared" si="41"/>
        <v>2501012012-51153-VOC</v>
      </c>
      <c r="AB1339" t="str">
        <f>IF(COUNTIF('NP-NRModel-MAR-WILDFIRES Modifi'!V:V, AA1339)=0, "Missing", "")</f>
        <v/>
      </c>
    </row>
    <row r="1340" spans="1:28" hidden="1" x14ac:dyDescent="0.3">
      <c r="A1340" s="24">
        <v>2501012012</v>
      </c>
      <c r="B1340" s="40">
        <v>51510</v>
      </c>
      <c r="C1340" s="25"/>
      <c r="D1340" s="25"/>
      <c r="E1340" s="25"/>
      <c r="F1340" s="25"/>
      <c r="G1340" s="25" t="s">
        <v>12</v>
      </c>
      <c r="H1340" s="25">
        <v>6.1291940540438399E-2</v>
      </c>
      <c r="I1340" s="25">
        <v>153</v>
      </c>
      <c r="J1340" s="25">
        <v>4.0060091856495699E-4</v>
      </c>
      <c r="K1340" s="25">
        <v>10467</v>
      </c>
      <c r="L1340" s="26">
        <v>1968877</v>
      </c>
      <c r="M1340" s="24">
        <v>2501012012</v>
      </c>
      <c r="N1340" s="25">
        <v>51510</v>
      </c>
      <c r="O1340" s="25"/>
      <c r="P1340" s="25"/>
      <c r="Q1340" s="25"/>
      <c r="R1340" s="25"/>
      <c r="S1340" s="25" t="s">
        <v>12</v>
      </c>
      <c r="T1340" s="25">
        <v>0.103081899999855</v>
      </c>
      <c r="U1340" s="25">
        <v>365</v>
      </c>
      <c r="V1340" s="25">
        <v>2.82416164383166E-4</v>
      </c>
      <c r="W1340" s="25">
        <v>10467</v>
      </c>
      <c r="X1340" s="27">
        <v>1968877</v>
      </c>
      <c r="Y1340" s="28">
        <f t="shared" si="40"/>
        <v>3.8862391803558189E-3</v>
      </c>
      <c r="AA1340" t="str">
        <f t="shared" si="41"/>
        <v>2501012012-51510-VOC</v>
      </c>
      <c r="AB1340" t="str">
        <f>IF(COUNTIF('NP-NRModel-MAR-WILDFIRES Modifi'!V:V, AA1340)=0, "Missing", "")</f>
        <v/>
      </c>
    </row>
    <row r="1341" spans="1:28" hidden="1" x14ac:dyDescent="0.3">
      <c r="A1341" s="24">
        <v>2501012012</v>
      </c>
      <c r="B1341" s="40">
        <v>51600</v>
      </c>
      <c r="C1341" s="25"/>
      <c r="D1341" s="25"/>
      <c r="E1341" s="25"/>
      <c r="F1341" s="25"/>
      <c r="G1341" s="25" t="s">
        <v>12</v>
      </c>
      <c r="H1341" s="25">
        <v>2.53366745945524E-2</v>
      </c>
      <c r="I1341" s="25">
        <v>153</v>
      </c>
      <c r="J1341" s="25">
        <v>1.6559918035655201E-4</v>
      </c>
      <c r="K1341" s="25">
        <v>10467</v>
      </c>
      <c r="L1341" s="26">
        <v>2738501</v>
      </c>
      <c r="M1341" s="24">
        <v>2501012012</v>
      </c>
      <c r="N1341" s="25">
        <v>51600</v>
      </c>
      <c r="O1341" s="25"/>
      <c r="P1341" s="25"/>
      <c r="Q1341" s="25"/>
      <c r="R1341" s="25"/>
      <c r="S1341" s="25" t="s">
        <v>12</v>
      </c>
      <c r="T1341" s="25">
        <v>4.2611679999940401E-2</v>
      </c>
      <c r="U1341" s="25">
        <v>365</v>
      </c>
      <c r="V1341" s="25">
        <v>1.1674432876696001E-4</v>
      </c>
      <c r="W1341" s="25">
        <v>10467</v>
      </c>
      <c r="X1341" s="27">
        <v>2738501</v>
      </c>
      <c r="Y1341" s="28">
        <f t="shared" si="40"/>
        <v>3.8862391803557998E-3</v>
      </c>
      <c r="AA1341" t="str">
        <f t="shared" si="41"/>
        <v>2501012012-51600-VOC</v>
      </c>
      <c r="AB1341" t="str">
        <f>IF(COUNTIF('NP-NRModel-MAR-WILDFIRES Modifi'!V:V, AA1341)=0, "Missing", "")</f>
        <v/>
      </c>
    </row>
    <row r="1342" spans="1:28" hidden="1" x14ac:dyDescent="0.3">
      <c r="A1342" s="24">
        <v>2501012012</v>
      </c>
      <c r="B1342" s="40">
        <v>51610</v>
      </c>
      <c r="C1342" s="25"/>
      <c r="D1342" s="25"/>
      <c r="E1342" s="25"/>
      <c r="F1342" s="25"/>
      <c r="G1342" s="25" t="s">
        <v>12</v>
      </c>
      <c r="H1342" s="25">
        <v>1.5450041081055301E-2</v>
      </c>
      <c r="I1342" s="25">
        <v>153</v>
      </c>
      <c r="J1342" s="25">
        <v>1.00980660660492E-4</v>
      </c>
      <c r="K1342" s="25">
        <v>10467</v>
      </c>
      <c r="L1342" s="26">
        <v>3811202</v>
      </c>
      <c r="M1342" s="24">
        <v>2501012012</v>
      </c>
      <c r="N1342" s="25">
        <v>51610</v>
      </c>
      <c r="O1342" s="25"/>
      <c r="P1342" s="25"/>
      <c r="Q1342" s="25"/>
      <c r="R1342" s="25"/>
      <c r="S1342" s="25" t="s">
        <v>12</v>
      </c>
      <c r="T1342" s="25">
        <v>2.59841599999634E-2</v>
      </c>
      <c r="U1342" s="25">
        <v>365</v>
      </c>
      <c r="V1342" s="29">
        <v>7.1189479451954605E-5</v>
      </c>
      <c r="W1342" s="25">
        <v>10467</v>
      </c>
      <c r="X1342" s="27">
        <v>3811202</v>
      </c>
      <c r="Y1342" s="28">
        <f t="shared" si="40"/>
        <v>3.8862391803558102E-3</v>
      </c>
      <c r="AA1342" t="str">
        <f t="shared" si="41"/>
        <v>2501012012-51610-VOC</v>
      </c>
      <c r="AB1342" t="str">
        <f>IF(COUNTIF('NP-NRModel-MAR-WILDFIRES Modifi'!V:V, AA1342)=0, "Missing", "")</f>
        <v/>
      </c>
    </row>
    <row r="1343" spans="1:28" hidden="1" x14ac:dyDescent="0.3">
      <c r="A1343" s="24">
        <v>2501012012</v>
      </c>
      <c r="B1343" s="40">
        <v>51683</v>
      </c>
      <c r="C1343" s="25"/>
      <c r="D1343" s="25"/>
      <c r="E1343" s="25"/>
      <c r="F1343" s="25"/>
      <c r="G1343" s="25" t="s">
        <v>12</v>
      </c>
      <c r="H1343" s="25">
        <v>1.21200972972771E-2</v>
      </c>
      <c r="I1343" s="25">
        <v>153</v>
      </c>
      <c r="J1343" s="29">
        <v>7.9216322204425895E-5</v>
      </c>
      <c r="K1343" s="25">
        <v>10467</v>
      </c>
      <c r="L1343" s="26">
        <v>3104875</v>
      </c>
      <c r="M1343" s="24">
        <v>2501012012</v>
      </c>
      <c r="N1343" s="25">
        <v>51683</v>
      </c>
      <c r="O1343" s="25"/>
      <c r="P1343" s="25"/>
      <c r="Q1343" s="25"/>
      <c r="R1343" s="25"/>
      <c r="S1343" s="25" t="s">
        <v>12</v>
      </c>
      <c r="T1343" s="25">
        <v>2.0383799999971398E-2</v>
      </c>
      <c r="U1343" s="25">
        <v>365</v>
      </c>
      <c r="V1343" s="29">
        <v>5.5846027397182098E-5</v>
      </c>
      <c r="W1343" s="25">
        <v>10467</v>
      </c>
      <c r="X1343" s="27">
        <v>3104875</v>
      </c>
      <c r="Y1343" s="28">
        <f t="shared" si="40"/>
        <v>3.8862391803558241E-3</v>
      </c>
      <c r="AA1343" t="str">
        <f t="shared" si="41"/>
        <v>2501012012-51683-VOC</v>
      </c>
      <c r="AB1343" t="str">
        <f>IF(COUNTIF('NP-NRModel-MAR-WILDFIRES Modifi'!V:V, AA1343)=0, "Missing", "")</f>
        <v/>
      </c>
    </row>
    <row r="1344" spans="1:28" hidden="1" x14ac:dyDescent="0.3">
      <c r="A1344" s="24">
        <v>2501012012</v>
      </c>
      <c r="B1344" s="40">
        <v>51685</v>
      </c>
      <c r="C1344" s="25"/>
      <c r="D1344" s="25"/>
      <c r="E1344" s="25"/>
      <c r="F1344" s="25"/>
      <c r="G1344" s="25" t="s">
        <v>12</v>
      </c>
      <c r="H1344" s="25">
        <v>1.44409427026787E-2</v>
      </c>
      <c r="I1344" s="25">
        <v>153</v>
      </c>
      <c r="J1344" s="29">
        <v>9.4385246422736598E-5</v>
      </c>
      <c r="K1344" s="25">
        <v>10467</v>
      </c>
      <c r="L1344" s="26">
        <v>3413038</v>
      </c>
      <c r="M1344" s="24">
        <v>2501012012</v>
      </c>
      <c r="N1344" s="25">
        <v>51685</v>
      </c>
      <c r="O1344" s="25"/>
      <c r="P1344" s="25"/>
      <c r="Q1344" s="25"/>
      <c r="R1344" s="25"/>
      <c r="S1344" s="25" t="s">
        <v>12</v>
      </c>
      <c r="T1344" s="25">
        <v>2.4287039999965999E-2</v>
      </c>
      <c r="U1344" s="25">
        <v>365</v>
      </c>
      <c r="V1344" s="29">
        <v>6.65398356163454E-5</v>
      </c>
      <c r="W1344" s="25">
        <v>10467</v>
      </c>
      <c r="X1344" s="27">
        <v>3413038</v>
      </c>
      <c r="Y1344" s="28">
        <f t="shared" si="40"/>
        <v>3.8862391803558085E-3</v>
      </c>
      <c r="AA1344" t="str">
        <f t="shared" si="41"/>
        <v>2501012012-51685-VOC</v>
      </c>
      <c r="AB1344" t="str">
        <f>IF(COUNTIF('NP-NRModel-MAR-WILDFIRES Modifi'!V:V, AA1344)=0, "Missing", "")</f>
        <v/>
      </c>
    </row>
    <row r="1345" spans="1:28" hidden="1" x14ac:dyDescent="0.3">
      <c r="A1345" s="24">
        <v>2501012014</v>
      </c>
      <c r="B1345" s="40">
        <v>11001</v>
      </c>
      <c r="C1345" s="25"/>
      <c r="D1345" s="25"/>
      <c r="E1345" s="25"/>
      <c r="F1345" s="25"/>
      <c r="G1345" s="25" t="s">
        <v>12</v>
      </c>
      <c r="H1345" s="25">
        <v>1.9974652387065901</v>
      </c>
      <c r="I1345" s="25">
        <v>153</v>
      </c>
      <c r="J1345" s="25">
        <v>1.30553283575594E-2</v>
      </c>
      <c r="K1345" s="25">
        <v>10467</v>
      </c>
      <c r="L1345" s="26">
        <v>1979852</v>
      </c>
      <c r="M1345" s="24">
        <v>2501012014</v>
      </c>
      <c r="N1345" s="25">
        <v>11001</v>
      </c>
      <c r="O1345" s="25"/>
      <c r="P1345" s="25"/>
      <c r="Q1345" s="25"/>
      <c r="R1345" s="25"/>
      <c r="S1345" s="25" t="s">
        <v>12</v>
      </c>
      <c r="T1345" s="25">
        <v>4.2361202586327202</v>
      </c>
      <c r="U1345" s="25">
        <v>365</v>
      </c>
      <c r="V1345" s="25">
        <v>1.1605808927760799E-2</v>
      </c>
      <c r="W1345" s="25">
        <v>10467</v>
      </c>
      <c r="X1345" s="27">
        <v>1979852</v>
      </c>
      <c r="Y1345" s="28">
        <f t="shared" si="40"/>
        <v>3.0819069243735843E-3</v>
      </c>
      <c r="AA1345" t="str">
        <f t="shared" si="41"/>
        <v>2501012014-11001-VOC</v>
      </c>
      <c r="AB1345" t="str">
        <f>IF(COUNTIF('NP-NRModel-MAR-WILDFIRES Modifi'!V:V, AA1345)=0, "Missing", "")</f>
        <v/>
      </c>
    </row>
    <row r="1346" spans="1:28" hidden="1" x14ac:dyDescent="0.3">
      <c r="A1346" s="24">
        <v>2501012014</v>
      </c>
      <c r="B1346" s="40">
        <v>24009</v>
      </c>
      <c r="C1346" s="25"/>
      <c r="D1346" s="25"/>
      <c r="E1346" s="25"/>
      <c r="F1346" s="25"/>
      <c r="G1346" s="25" t="s">
        <v>12</v>
      </c>
      <c r="H1346" s="25">
        <v>0.51916414746471495</v>
      </c>
      <c r="I1346" s="25">
        <v>153</v>
      </c>
      <c r="J1346" s="25">
        <v>3.3932297219916E-3</v>
      </c>
      <c r="K1346" s="25">
        <v>10467</v>
      </c>
      <c r="L1346" s="26">
        <v>3446769</v>
      </c>
      <c r="M1346" s="24">
        <v>2501012014</v>
      </c>
      <c r="N1346" s="25">
        <v>24009</v>
      </c>
      <c r="O1346" s="25"/>
      <c r="P1346" s="25"/>
      <c r="Q1346" s="25"/>
      <c r="R1346" s="25"/>
      <c r="S1346" s="25" t="s">
        <v>12</v>
      </c>
      <c r="T1346" s="25">
        <v>1.1010162880507099</v>
      </c>
      <c r="U1346" s="25">
        <v>365</v>
      </c>
      <c r="V1346" s="25">
        <v>3.0164829809608499E-3</v>
      </c>
      <c r="W1346" s="25">
        <v>10467</v>
      </c>
      <c r="X1346" s="27">
        <v>3446769</v>
      </c>
      <c r="Y1346" s="28">
        <f t="shared" si="40"/>
        <v>3.0819069243735991E-3</v>
      </c>
      <c r="AA1346" t="str">
        <f t="shared" si="41"/>
        <v>2501012014-24009-VOC</v>
      </c>
      <c r="AB1346" t="str">
        <f>IF(COUNTIF('NP-NRModel-MAR-WILDFIRES Modifi'!V:V, AA1346)=0, "Missing", "")</f>
        <v/>
      </c>
    </row>
    <row r="1347" spans="1:28" hidden="1" x14ac:dyDescent="0.3">
      <c r="A1347" s="24">
        <v>2501012014</v>
      </c>
      <c r="B1347" s="40">
        <v>24017</v>
      </c>
      <c r="C1347" s="25"/>
      <c r="D1347" s="25"/>
      <c r="E1347" s="25"/>
      <c r="F1347" s="25"/>
      <c r="G1347" s="25" t="s">
        <v>12</v>
      </c>
      <c r="H1347" s="25">
        <v>0.851052361898053</v>
      </c>
      <c r="I1347" s="25">
        <v>153</v>
      </c>
      <c r="J1347" s="25">
        <v>5.56243373789577E-3</v>
      </c>
      <c r="K1347" s="25">
        <v>10467</v>
      </c>
      <c r="L1347" s="26">
        <v>496842</v>
      </c>
      <c r="M1347" s="24">
        <v>2501012014</v>
      </c>
      <c r="N1347" s="25">
        <v>24017</v>
      </c>
      <c r="O1347" s="25"/>
      <c r="P1347" s="25"/>
      <c r="Q1347" s="25"/>
      <c r="R1347" s="25"/>
      <c r="S1347" s="25" t="s">
        <v>12</v>
      </c>
      <c r="T1347" s="25">
        <v>1.804867529874</v>
      </c>
      <c r="U1347" s="25">
        <v>365</v>
      </c>
      <c r="V1347" s="25">
        <v>4.9448425476000197E-3</v>
      </c>
      <c r="W1347" s="25">
        <v>10467</v>
      </c>
      <c r="X1347" s="27">
        <v>496842</v>
      </c>
      <c r="Y1347" s="28">
        <f t="shared" ref="Y1347:Y1410" si="42">IFERROR(J1347/T1347,0)</f>
        <v>3.0819069243736077E-3</v>
      </c>
      <c r="AA1347" t="str">
        <f t="shared" ref="AA1347:AA1410" si="43">TRIM(A1347) &amp; "-" &amp; B1347 &amp; "-" &amp; TRIM(S1347)</f>
        <v>2501012014-24017-VOC</v>
      </c>
      <c r="AB1347" t="str">
        <f>IF(COUNTIF('NP-NRModel-MAR-WILDFIRES Modifi'!V:V, AA1347)=0, "Missing", "")</f>
        <v/>
      </c>
    </row>
    <row r="1348" spans="1:28" hidden="1" x14ac:dyDescent="0.3">
      <c r="A1348" s="24">
        <v>2501012014</v>
      </c>
      <c r="B1348" s="40">
        <v>24021</v>
      </c>
      <c r="C1348" s="25"/>
      <c r="D1348" s="25"/>
      <c r="E1348" s="25"/>
      <c r="F1348" s="25"/>
      <c r="G1348" s="25" t="s">
        <v>12</v>
      </c>
      <c r="H1348" s="25">
        <v>3.1446167678122001</v>
      </c>
      <c r="I1348" s="25">
        <v>153</v>
      </c>
      <c r="J1348" s="25">
        <v>2.0553050770014299E-2</v>
      </c>
      <c r="K1348" s="25">
        <v>10467</v>
      </c>
      <c r="L1348" s="26">
        <v>836150</v>
      </c>
      <c r="M1348" s="24">
        <v>2501012014</v>
      </c>
      <c r="N1348" s="25">
        <v>24021</v>
      </c>
      <c r="O1348" s="25"/>
      <c r="P1348" s="25"/>
      <c r="Q1348" s="25"/>
      <c r="R1348" s="25"/>
      <c r="S1348" s="25" t="s">
        <v>12</v>
      </c>
      <c r="T1348" s="25">
        <v>6.6689394827171498</v>
      </c>
      <c r="U1348" s="25">
        <v>365</v>
      </c>
      <c r="V1348" s="25">
        <v>1.8271067075937401E-2</v>
      </c>
      <c r="W1348" s="25">
        <v>10467</v>
      </c>
      <c r="X1348" s="27">
        <v>836150</v>
      </c>
      <c r="Y1348" s="28">
        <f t="shared" si="42"/>
        <v>3.0819069243735731E-3</v>
      </c>
      <c r="AA1348" t="str">
        <f t="shared" si="43"/>
        <v>2501012014-24021-VOC</v>
      </c>
      <c r="AB1348" t="str">
        <f>IF(COUNTIF('NP-NRModel-MAR-WILDFIRES Modifi'!V:V, AA1348)=0, "Missing", "")</f>
        <v/>
      </c>
    </row>
    <row r="1349" spans="1:28" hidden="1" x14ac:dyDescent="0.3">
      <c r="A1349" s="24">
        <v>2501012014</v>
      </c>
      <c r="B1349" s="40">
        <v>24031</v>
      </c>
      <c r="C1349" s="25"/>
      <c r="D1349" s="25"/>
      <c r="E1349" s="25"/>
      <c r="F1349" s="25"/>
      <c r="G1349" s="25" t="s">
        <v>12</v>
      </c>
      <c r="H1349" s="25">
        <v>12.468252794999399</v>
      </c>
      <c r="I1349" s="25">
        <v>153</v>
      </c>
      <c r="J1349" s="25">
        <v>8.1491848333329606E-2</v>
      </c>
      <c r="K1349" s="25">
        <v>10467</v>
      </c>
      <c r="L1349" s="26">
        <v>3649018</v>
      </c>
      <c r="M1349" s="24">
        <v>2501012014</v>
      </c>
      <c r="N1349" s="25">
        <v>24031</v>
      </c>
      <c r="O1349" s="25"/>
      <c r="P1349" s="25"/>
      <c r="Q1349" s="25"/>
      <c r="R1349" s="25"/>
      <c r="S1349" s="25" t="s">
        <v>12</v>
      </c>
      <c r="T1349" s="25">
        <v>26.442021233296401</v>
      </c>
      <c r="U1349" s="25">
        <v>365</v>
      </c>
      <c r="V1349" s="25">
        <v>7.2443893789853206E-2</v>
      </c>
      <c r="W1349" s="25">
        <v>10467</v>
      </c>
      <c r="X1349" s="27">
        <v>3649018</v>
      </c>
      <c r="Y1349" s="28">
        <f t="shared" si="42"/>
        <v>3.0819069243735874E-3</v>
      </c>
      <c r="AA1349" t="str">
        <f t="shared" si="43"/>
        <v>2501012014-24031-VOC</v>
      </c>
      <c r="AB1349" t="str">
        <f>IF(COUNTIF('NP-NRModel-MAR-WILDFIRES Modifi'!V:V, AA1349)=0, "Missing", "")</f>
        <v/>
      </c>
    </row>
    <row r="1350" spans="1:28" hidden="1" x14ac:dyDescent="0.3">
      <c r="A1350" s="24">
        <v>2501012014</v>
      </c>
      <c r="B1350" s="40">
        <v>24033</v>
      </c>
      <c r="C1350" s="25"/>
      <c r="D1350" s="25"/>
      <c r="E1350" s="25"/>
      <c r="F1350" s="25"/>
      <c r="G1350" s="25" t="s">
        <v>12</v>
      </c>
      <c r="H1350" s="25">
        <v>7.2186645897339803</v>
      </c>
      <c r="I1350" s="25">
        <v>153</v>
      </c>
      <c r="J1350" s="25">
        <v>4.7180814311986799E-2</v>
      </c>
      <c r="K1350" s="25">
        <v>10467</v>
      </c>
      <c r="L1350" s="26">
        <v>2091147</v>
      </c>
      <c r="M1350" s="24">
        <v>2501012014</v>
      </c>
      <c r="N1350" s="25">
        <v>24033</v>
      </c>
      <c r="O1350" s="25"/>
      <c r="P1350" s="25"/>
      <c r="Q1350" s="25"/>
      <c r="R1350" s="25"/>
      <c r="S1350" s="25" t="s">
        <v>12</v>
      </c>
      <c r="T1350" s="25">
        <v>15.3089679441167</v>
      </c>
      <c r="U1350" s="25">
        <v>365</v>
      </c>
      <c r="V1350" s="25">
        <v>4.1942377929086803E-2</v>
      </c>
      <c r="W1350" s="25">
        <v>10467</v>
      </c>
      <c r="X1350" s="27">
        <v>2091147</v>
      </c>
      <c r="Y1350" s="28">
        <f t="shared" si="42"/>
        <v>3.0819069243736043E-3</v>
      </c>
      <c r="AA1350" t="str">
        <f t="shared" si="43"/>
        <v>2501012014-24033-VOC</v>
      </c>
      <c r="AB1350" t="str">
        <f>IF(COUNTIF('NP-NRModel-MAR-WILDFIRES Modifi'!V:V, AA1350)=0, "Missing", "")</f>
        <v/>
      </c>
    </row>
    <row r="1351" spans="1:28" hidden="1" x14ac:dyDescent="0.3">
      <c r="A1351" s="24">
        <v>2501012014</v>
      </c>
      <c r="B1351" s="40">
        <v>51013</v>
      </c>
      <c r="C1351" s="25"/>
      <c r="D1351" s="25"/>
      <c r="E1351" s="25"/>
      <c r="F1351" s="25"/>
      <c r="G1351" s="25" t="s">
        <v>12</v>
      </c>
      <c r="H1351" s="25">
        <v>1.11730233994963</v>
      </c>
      <c r="I1351" s="25">
        <v>153</v>
      </c>
      <c r="J1351" s="25">
        <v>7.3026296728734104E-3</v>
      </c>
      <c r="K1351" s="25">
        <v>10467</v>
      </c>
      <c r="L1351" s="26">
        <v>490549</v>
      </c>
      <c r="M1351" s="24">
        <v>2501012014</v>
      </c>
      <c r="N1351" s="25">
        <v>51013</v>
      </c>
      <c r="O1351" s="25"/>
      <c r="P1351" s="25"/>
      <c r="Q1351" s="25"/>
      <c r="R1351" s="25"/>
      <c r="S1351" s="25" t="s">
        <v>12</v>
      </c>
      <c r="T1351" s="25">
        <v>2.36951661814305</v>
      </c>
      <c r="U1351" s="25">
        <v>365</v>
      </c>
      <c r="V1351" s="25">
        <v>6.4918263510768603E-3</v>
      </c>
      <c r="W1351" s="25">
        <v>10467</v>
      </c>
      <c r="X1351" s="27">
        <v>490549</v>
      </c>
      <c r="Y1351" s="28">
        <f t="shared" si="42"/>
        <v>3.0819069243736121E-3</v>
      </c>
      <c r="AA1351" t="str">
        <f t="shared" si="43"/>
        <v>2501012014-51013-VOC</v>
      </c>
      <c r="AB1351" t="str">
        <f>IF(COUNTIF('NP-NRModel-MAR-WILDFIRES Modifi'!V:V, AA1351)=0, "Missing", "")</f>
        <v/>
      </c>
    </row>
    <row r="1352" spans="1:28" hidden="1" x14ac:dyDescent="0.3">
      <c r="A1352" s="24">
        <v>2501012014</v>
      </c>
      <c r="B1352" s="40">
        <v>51059</v>
      </c>
      <c r="C1352" s="25"/>
      <c r="D1352" s="25"/>
      <c r="E1352" s="25"/>
      <c r="F1352" s="25"/>
      <c r="G1352" s="25" t="s">
        <v>12</v>
      </c>
      <c r="H1352" s="25">
        <v>13.217562991519401</v>
      </c>
      <c r="I1352" s="25">
        <v>153</v>
      </c>
      <c r="J1352" s="25">
        <v>8.6389300598166199E-2</v>
      </c>
      <c r="K1352" s="25">
        <v>10467</v>
      </c>
      <c r="L1352" s="26">
        <v>4036224</v>
      </c>
      <c r="M1352" s="24">
        <v>2501012014</v>
      </c>
      <c r="N1352" s="25">
        <v>51059</v>
      </c>
      <c r="O1352" s="25"/>
      <c r="P1352" s="25"/>
      <c r="Q1352" s="25"/>
      <c r="R1352" s="25"/>
      <c r="S1352" s="25" t="s">
        <v>12</v>
      </c>
      <c r="T1352" s="25">
        <v>28.031119277142</v>
      </c>
      <c r="U1352" s="25">
        <v>365</v>
      </c>
      <c r="V1352" s="25">
        <v>7.6797587060663197E-2</v>
      </c>
      <c r="W1352" s="25">
        <v>10467</v>
      </c>
      <c r="X1352" s="27">
        <v>4036224</v>
      </c>
      <c r="Y1352" s="28">
        <f t="shared" si="42"/>
        <v>3.0819069243735986E-3</v>
      </c>
      <c r="AA1352" t="str">
        <f t="shared" si="43"/>
        <v>2501012014-51059-VOC</v>
      </c>
      <c r="AB1352" t="str">
        <f>IF(COUNTIF('NP-NRModel-MAR-WILDFIRES Modifi'!V:V, AA1352)=0, "Missing", "")</f>
        <v/>
      </c>
    </row>
    <row r="1353" spans="1:28" hidden="1" x14ac:dyDescent="0.3">
      <c r="A1353" s="24">
        <v>2501012014</v>
      </c>
      <c r="B1353" s="40">
        <v>51107</v>
      </c>
      <c r="C1353" s="25"/>
      <c r="D1353" s="25"/>
      <c r="E1353" s="25"/>
      <c r="F1353" s="25"/>
      <c r="G1353" s="25" t="s">
        <v>12</v>
      </c>
      <c r="H1353" s="25">
        <v>5.8644467140422796</v>
      </c>
      <c r="I1353" s="25">
        <v>153</v>
      </c>
      <c r="J1353" s="25">
        <v>3.83297170852437E-2</v>
      </c>
      <c r="K1353" s="25">
        <v>10467</v>
      </c>
      <c r="L1353" s="26">
        <v>3853913</v>
      </c>
      <c r="M1353" s="24">
        <v>2501012014</v>
      </c>
      <c r="N1353" s="25">
        <v>51107</v>
      </c>
      <c r="O1353" s="25"/>
      <c r="P1353" s="25"/>
      <c r="Q1353" s="25"/>
      <c r="R1353" s="25"/>
      <c r="S1353" s="25" t="s">
        <v>12</v>
      </c>
      <c r="T1353" s="25">
        <v>12.4370131953398</v>
      </c>
      <c r="U1353" s="25">
        <v>365</v>
      </c>
      <c r="V1353" s="25">
        <v>3.4074008754355803E-2</v>
      </c>
      <c r="W1353" s="25">
        <v>10467</v>
      </c>
      <c r="X1353" s="27">
        <v>3853913</v>
      </c>
      <c r="Y1353" s="28">
        <f t="shared" si="42"/>
        <v>3.0819069243736112E-3</v>
      </c>
      <c r="AA1353" t="str">
        <f t="shared" si="43"/>
        <v>2501012014-51107-VOC</v>
      </c>
      <c r="AB1353" t="str">
        <f>IF(COUNTIF('NP-NRModel-MAR-WILDFIRES Modifi'!V:V, AA1353)=0, "Missing", "")</f>
        <v/>
      </c>
    </row>
    <row r="1354" spans="1:28" hidden="1" x14ac:dyDescent="0.3">
      <c r="A1354" s="24">
        <v>2501012014</v>
      </c>
      <c r="B1354" s="40">
        <v>51153</v>
      </c>
      <c r="C1354" s="25"/>
      <c r="D1354" s="25"/>
      <c r="E1354" s="25"/>
      <c r="F1354" s="25"/>
      <c r="G1354" s="25" t="s">
        <v>12</v>
      </c>
      <c r="H1354" s="25">
        <v>3.5421620738231399</v>
      </c>
      <c r="I1354" s="25">
        <v>153</v>
      </c>
      <c r="J1354" s="25">
        <v>2.31513861034192E-2</v>
      </c>
      <c r="K1354" s="25">
        <v>10467</v>
      </c>
      <c r="L1354" s="26">
        <v>2307553</v>
      </c>
      <c r="M1354" s="24">
        <v>2501012014</v>
      </c>
      <c r="N1354" s="25">
        <v>51153</v>
      </c>
      <c r="O1354" s="25"/>
      <c r="P1354" s="25"/>
      <c r="Q1354" s="25"/>
      <c r="R1354" s="25"/>
      <c r="S1354" s="25" t="s">
        <v>12</v>
      </c>
      <c r="T1354" s="25">
        <v>7.5120328652121398</v>
      </c>
      <c r="U1354" s="25">
        <v>365</v>
      </c>
      <c r="V1354" s="25">
        <v>2.0580911959485301E-2</v>
      </c>
      <c r="W1354" s="25">
        <v>10467</v>
      </c>
      <c r="X1354" s="27">
        <v>2307553</v>
      </c>
      <c r="Y1354" s="28">
        <f t="shared" si="42"/>
        <v>3.0819069243735804E-3</v>
      </c>
      <c r="AA1354" t="str">
        <f t="shared" si="43"/>
        <v>2501012014-51153-VOC</v>
      </c>
      <c r="AB1354" t="str">
        <f>IF(COUNTIF('NP-NRModel-MAR-WILDFIRES Modifi'!V:V, AA1354)=0, "Missing", "")</f>
        <v/>
      </c>
    </row>
    <row r="1355" spans="1:28" hidden="1" x14ac:dyDescent="0.3">
      <c r="A1355" s="24">
        <v>2501012014</v>
      </c>
      <c r="B1355" s="40">
        <v>51510</v>
      </c>
      <c r="C1355" s="25"/>
      <c r="D1355" s="25"/>
      <c r="E1355" s="25"/>
      <c r="F1355" s="25"/>
      <c r="G1355" s="25" t="s">
        <v>12</v>
      </c>
      <c r="H1355" s="25">
        <v>1.12875310038386</v>
      </c>
      <c r="I1355" s="25">
        <v>153</v>
      </c>
      <c r="J1355" s="25">
        <v>7.3774712443389996E-3</v>
      </c>
      <c r="K1355" s="25">
        <v>10467</v>
      </c>
      <c r="L1355" s="26">
        <v>1811940</v>
      </c>
      <c r="M1355" s="24">
        <v>2501012014</v>
      </c>
      <c r="N1355" s="25">
        <v>51510</v>
      </c>
      <c r="O1355" s="25"/>
      <c r="P1355" s="25"/>
      <c r="Q1355" s="25"/>
      <c r="R1355" s="25"/>
      <c r="S1355" s="25" t="s">
        <v>12</v>
      </c>
      <c r="T1355" s="25">
        <v>2.39380079456439</v>
      </c>
      <c r="U1355" s="25">
        <v>365</v>
      </c>
      <c r="V1355" s="25">
        <v>6.5583583412723197E-3</v>
      </c>
      <c r="W1355" s="25">
        <v>10467</v>
      </c>
      <c r="X1355" s="27">
        <v>1811940</v>
      </c>
      <c r="Y1355" s="28">
        <f t="shared" si="42"/>
        <v>3.0819069243735917E-3</v>
      </c>
      <c r="AA1355" t="str">
        <f t="shared" si="43"/>
        <v>2501012014-51510-VOC</v>
      </c>
      <c r="AB1355" t="str">
        <f>IF(COUNTIF('NP-NRModel-MAR-WILDFIRES Modifi'!V:V, AA1355)=0, "Missing", "")</f>
        <v/>
      </c>
    </row>
    <row r="1356" spans="1:28" hidden="1" x14ac:dyDescent="0.3">
      <c r="A1356" s="24">
        <v>2501012014</v>
      </c>
      <c r="B1356" s="40">
        <v>51600</v>
      </c>
      <c r="C1356" s="25"/>
      <c r="D1356" s="25"/>
      <c r="E1356" s="25"/>
      <c r="F1356" s="25"/>
      <c r="G1356" s="25" t="s">
        <v>12</v>
      </c>
      <c r="H1356" s="25">
        <v>0.46660085808692697</v>
      </c>
      <c r="I1356" s="25">
        <v>153</v>
      </c>
      <c r="J1356" s="25">
        <v>3.0496788110256699E-3</v>
      </c>
      <c r="K1356" s="25">
        <v>10467</v>
      </c>
      <c r="L1356" s="26">
        <v>620705</v>
      </c>
      <c r="M1356" s="24">
        <v>2501012014</v>
      </c>
      <c r="N1356" s="25">
        <v>51600</v>
      </c>
      <c r="O1356" s="25"/>
      <c r="P1356" s="25"/>
      <c r="Q1356" s="25"/>
      <c r="R1356" s="25"/>
      <c r="S1356" s="25" t="s">
        <v>12</v>
      </c>
      <c r="T1356" s="25">
        <v>0.98954280121406701</v>
      </c>
      <c r="U1356" s="25">
        <v>365</v>
      </c>
      <c r="V1356" s="25">
        <v>2.7110761677097699E-3</v>
      </c>
      <c r="W1356" s="25">
        <v>10467</v>
      </c>
      <c r="X1356" s="27">
        <v>620705</v>
      </c>
      <c r="Y1356" s="28">
        <f t="shared" si="42"/>
        <v>3.0819069243735878E-3</v>
      </c>
      <c r="AA1356" t="str">
        <f t="shared" si="43"/>
        <v>2501012014-51600-VOC</v>
      </c>
      <c r="AB1356" t="str">
        <f>IF(COUNTIF('NP-NRModel-MAR-WILDFIRES Modifi'!V:V, AA1356)=0, "Missing", "")</f>
        <v/>
      </c>
    </row>
    <row r="1357" spans="1:28" hidden="1" x14ac:dyDescent="0.3">
      <c r="A1357" s="24">
        <v>2501012014</v>
      </c>
      <c r="B1357" s="40">
        <v>51610</v>
      </c>
      <c r="C1357" s="25"/>
      <c r="D1357" s="25"/>
      <c r="E1357" s="25"/>
      <c r="F1357" s="25"/>
      <c r="G1357" s="25" t="s">
        <v>12</v>
      </c>
      <c r="H1357" s="25">
        <v>0.284528252037823</v>
      </c>
      <c r="I1357" s="25">
        <v>153</v>
      </c>
      <c r="J1357" s="25">
        <v>1.85966177802498E-3</v>
      </c>
      <c r="K1357" s="25">
        <v>10467</v>
      </c>
      <c r="L1357" s="26">
        <v>3005581</v>
      </c>
      <c r="M1357" s="24">
        <v>2501012014</v>
      </c>
      <c r="N1357" s="25">
        <v>51610</v>
      </c>
      <c r="O1357" s="25"/>
      <c r="P1357" s="25"/>
      <c r="Q1357" s="25"/>
      <c r="R1357" s="25"/>
      <c r="S1357" s="25" t="s">
        <v>12</v>
      </c>
      <c r="T1357" s="25">
        <v>0.60341269988319401</v>
      </c>
      <c r="U1357" s="25">
        <v>365</v>
      </c>
      <c r="V1357" s="25">
        <v>1.65318547913203E-3</v>
      </c>
      <c r="W1357" s="25">
        <v>10467</v>
      </c>
      <c r="X1357" s="27">
        <v>3005581</v>
      </c>
      <c r="Y1357" s="28">
        <f t="shared" si="42"/>
        <v>3.0819069243735926E-3</v>
      </c>
      <c r="AA1357" t="str">
        <f t="shared" si="43"/>
        <v>2501012014-51610-VOC</v>
      </c>
      <c r="AB1357" t="str">
        <f>IF(COUNTIF('NP-NRModel-MAR-WILDFIRES Modifi'!V:V, AA1357)=0, "Missing", "")</f>
        <v/>
      </c>
    </row>
    <row r="1358" spans="1:28" hidden="1" x14ac:dyDescent="0.3">
      <c r="A1358" s="24">
        <v>2501012014</v>
      </c>
      <c r="B1358" s="40">
        <v>51683</v>
      </c>
      <c r="C1358" s="25"/>
      <c r="D1358" s="25"/>
      <c r="E1358" s="25"/>
      <c r="F1358" s="25"/>
      <c r="G1358" s="25" t="s">
        <v>12</v>
      </c>
      <c r="H1358" s="25">
        <v>0.22320408446447801</v>
      </c>
      <c r="I1358" s="25">
        <v>153</v>
      </c>
      <c r="J1358" s="25">
        <v>1.45885022525802E-3</v>
      </c>
      <c r="K1358" s="25">
        <v>10467</v>
      </c>
      <c r="L1358" s="26">
        <v>892743</v>
      </c>
      <c r="M1358" s="24">
        <v>2501012014</v>
      </c>
      <c r="N1358" s="25">
        <v>51683</v>
      </c>
      <c r="O1358" s="25"/>
      <c r="P1358" s="25"/>
      <c r="Q1358" s="25"/>
      <c r="R1358" s="25"/>
      <c r="S1358" s="25" t="s">
        <v>12</v>
      </c>
      <c r="T1358" s="25">
        <v>0.47335959879922301</v>
      </c>
      <c r="U1358" s="25">
        <v>365</v>
      </c>
      <c r="V1358" s="25">
        <v>1.29687561314855E-3</v>
      </c>
      <c r="W1358" s="25">
        <v>10467</v>
      </c>
      <c r="X1358" s="27">
        <v>892743</v>
      </c>
      <c r="Y1358" s="28">
        <f t="shared" si="42"/>
        <v>3.0819069243735692E-3</v>
      </c>
      <c r="AA1358" t="str">
        <f t="shared" si="43"/>
        <v>2501012014-51683-VOC</v>
      </c>
      <c r="AB1358" t="str">
        <f>IF(COUNTIF('NP-NRModel-MAR-WILDFIRES Modifi'!V:V, AA1358)=0, "Missing", "")</f>
        <v/>
      </c>
    </row>
    <row r="1359" spans="1:28" hidden="1" x14ac:dyDescent="0.3">
      <c r="A1359" s="24">
        <v>2501012014</v>
      </c>
      <c r="B1359" s="40">
        <v>51685</v>
      </c>
      <c r="C1359" s="25"/>
      <c r="D1359" s="25"/>
      <c r="E1359" s="25"/>
      <c r="F1359" s="25"/>
      <c r="G1359" s="25" t="s">
        <v>12</v>
      </c>
      <c r="H1359" s="25">
        <v>0.26594480670688903</v>
      </c>
      <c r="I1359" s="25">
        <v>153</v>
      </c>
      <c r="J1359" s="25">
        <v>1.7382013510254201E-3</v>
      </c>
      <c r="K1359" s="25">
        <v>10467</v>
      </c>
      <c r="L1359" s="26">
        <v>1998946</v>
      </c>
      <c r="M1359" s="24">
        <v>2501012014</v>
      </c>
      <c r="N1359" s="25">
        <v>51685</v>
      </c>
      <c r="O1359" s="25"/>
      <c r="P1359" s="25"/>
      <c r="Q1359" s="25"/>
      <c r="R1359" s="25"/>
      <c r="S1359" s="25" t="s">
        <v>12</v>
      </c>
      <c r="T1359" s="25">
        <v>0.56400189677328305</v>
      </c>
      <c r="U1359" s="25">
        <v>365</v>
      </c>
      <c r="V1359" s="25">
        <v>1.54521067609118E-3</v>
      </c>
      <c r="W1359" s="25">
        <v>10467</v>
      </c>
      <c r="X1359" s="27">
        <v>1998946</v>
      </c>
      <c r="Y1359" s="28">
        <f t="shared" si="42"/>
        <v>3.0819069243735904E-3</v>
      </c>
      <c r="AA1359" t="str">
        <f t="shared" si="43"/>
        <v>2501012014-51685-VOC</v>
      </c>
      <c r="AB1359" t="str">
        <f>IF(COUNTIF('NP-NRModel-MAR-WILDFIRES Modifi'!V:V, AA1359)=0, "Missing", "")</f>
        <v/>
      </c>
    </row>
    <row r="1360" spans="1:28" hidden="1" x14ac:dyDescent="0.3">
      <c r="A1360" s="24">
        <v>2501050120</v>
      </c>
      <c r="B1360" s="40">
        <v>51013</v>
      </c>
      <c r="C1360" s="25"/>
      <c r="D1360" s="25"/>
      <c r="E1360" s="25"/>
      <c r="F1360" s="25"/>
      <c r="G1360" s="25" t="s">
        <v>12</v>
      </c>
      <c r="H1360" s="25">
        <v>0.87892992020710003</v>
      </c>
      <c r="I1360" s="25">
        <v>153</v>
      </c>
      <c r="J1360" s="25">
        <v>5.7446400013535896E-3</v>
      </c>
      <c r="K1360" s="25">
        <v>10467</v>
      </c>
      <c r="L1360" s="26">
        <v>1411544</v>
      </c>
      <c r="M1360" s="24">
        <v>2501050120</v>
      </c>
      <c r="N1360" s="25">
        <v>51013</v>
      </c>
      <c r="O1360" s="25"/>
      <c r="P1360" s="25"/>
      <c r="Q1360" s="25"/>
      <c r="R1360" s="25"/>
      <c r="S1360" s="25" t="s">
        <v>12</v>
      </c>
      <c r="T1360" s="25">
        <v>2.1094318084970398</v>
      </c>
      <c r="U1360" s="25">
        <v>365</v>
      </c>
      <c r="V1360" s="25">
        <v>5.77926522875902E-3</v>
      </c>
      <c r="W1360" s="25">
        <v>10467</v>
      </c>
      <c r="X1360" s="27">
        <v>1411544</v>
      </c>
      <c r="Y1360" s="28">
        <f t="shared" si="42"/>
        <v>2.7233115468409566E-3</v>
      </c>
      <c r="AA1360" t="str">
        <f t="shared" si="43"/>
        <v>2501050120-51013-VOC</v>
      </c>
      <c r="AB1360" t="str">
        <f>IF(COUNTIF('NP-NRModel-MAR-WILDFIRES Modifi'!V:V, AA1360)=0, "Missing", "")</f>
        <v/>
      </c>
    </row>
    <row r="1361" spans="1:28" hidden="1" x14ac:dyDescent="0.3">
      <c r="A1361" s="24">
        <v>2501050120</v>
      </c>
      <c r="B1361" s="40">
        <v>51610</v>
      </c>
      <c r="C1361" s="25"/>
      <c r="D1361" s="25"/>
      <c r="E1361" s="25"/>
      <c r="F1361" s="25"/>
      <c r="G1361" s="25" t="s">
        <v>12</v>
      </c>
      <c r="H1361" s="25">
        <v>0.87892992020710003</v>
      </c>
      <c r="I1361" s="25">
        <v>153</v>
      </c>
      <c r="J1361" s="25">
        <v>5.7446400013535896E-3</v>
      </c>
      <c r="K1361" s="25">
        <v>10467</v>
      </c>
      <c r="L1361" s="26">
        <v>264983</v>
      </c>
      <c r="M1361" s="24">
        <v>2501050120</v>
      </c>
      <c r="N1361" s="25">
        <v>51610</v>
      </c>
      <c r="O1361" s="25"/>
      <c r="P1361" s="25"/>
      <c r="Q1361" s="25"/>
      <c r="R1361" s="25"/>
      <c r="S1361" s="25" t="s">
        <v>12</v>
      </c>
      <c r="T1361" s="25">
        <v>2.1094318084970398</v>
      </c>
      <c r="U1361" s="25">
        <v>365</v>
      </c>
      <c r="V1361" s="25">
        <v>5.77926522875902E-3</v>
      </c>
      <c r="W1361" s="25">
        <v>10467</v>
      </c>
      <c r="X1361" s="27">
        <v>264983</v>
      </c>
      <c r="Y1361" s="28">
        <f t="shared" si="42"/>
        <v>2.7233115468409566E-3</v>
      </c>
      <c r="AA1361" t="str">
        <f t="shared" si="43"/>
        <v>2501050120-51610-VOC</v>
      </c>
      <c r="AB1361" t="str">
        <f>IF(COUNTIF('NP-NRModel-MAR-WILDFIRES Modifi'!V:V, AA1361)=0, "Missing", "")</f>
        <v/>
      </c>
    </row>
    <row r="1362" spans="1:28" hidden="1" x14ac:dyDescent="0.3">
      <c r="A1362" s="24">
        <v>2501050120</v>
      </c>
      <c r="B1362" s="40">
        <v>51685</v>
      </c>
      <c r="C1362" s="25"/>
      <c r="D1362" s="25"/>
      <c r="E1362" s="25"/>
      <c r="F1362" s="25"/>
      <c r="G1362" s="25" t="s">
        <v>12</v>
      </c>
      <c r="H1362" s="25">
        <v>5.2735777020759498</v>
      </c>
      <c r="I1362" s="25">
        <v>153</v>
      </c>
      <c r="J1362" s="25">
        <v>3.4467828118143397E-2</v>
      </c>
      <c r="K1362" s="25">
        <v>10467</v>
      </c>
      <c r="L1362" s="26">
        <v>2698723</v>
      </c>
      <c r="M1362" s="24">
        <v>2501050120</v>
      </c>
      <c r="N1362" s="25">
        <v>51685</v>
      </c>
      <c r="O1362" s="25"/>
      <c r="P1362" s="25"/>
      <c r="Q1362" s="25"/>
      <c r="R1362" s="25"/>
      <c r="S1362" s="25" t="s">
        <v>12</v>
      </c>
      <c r="T1362" s="25">
        <v>12.6565864849823</v>
      </c>
      <c r="U1362" s="25">
        <v>365</v>
      </c>
      <c r="V1362" s="25">
        <v>3.4675579410910498E-2</v>
      </c>
      <c r="W1362" s="25">
        <v>10467</v>
      </c>
      <c r="X1362" s="27">
        <v>2698723</v>
      </c>
      <c r="Y1362" s="28">
        <f t="shared" si="42"/>
        <v>2.7233115468409488E-3</v>
      </c>
      <c r="AA1362" t="str">
        <f t="shared" si="43"/>
        <v>2501050120-51685-VOC</v>
      </c>
      <c r="AB1362" t="str">
        <f>IF(COUNTIF('NP-NRModel-MAR-WILDFIRES Modifi'!V:V, AA1362)=0, "Missing", "")</f>
        <v/>
      </c>
    </row>
    <row r="1363" spans="1:28" hidden="1" x14ac:dyDescent="0.3">
      <c r="A1363" s="24">
        <v>2501055120</v>
      </c>
      <c r="B1363" s="40">
        <v>24031</v>
      </c>
      <c r="C1363" s="25"/>
      <c r="D1363" s="25"/>
      <c r="E1363" s="25"/>
      <c r="F1363" s="25"/>
      <c r="G1363" s="25" t="s">
        <v>12</v>
      </c>
      <c r="H1363" s="25">
        <v>1.9140644054139799E-2</v>
      </c>
      <c r="I1363" s="25">
        <v>153</v>
      </c>
      <c r="J1363" s="25">
        <v>1.2510224871986801E-4</v>
      </c>
      <c r="K1363" s="25">
        <v>10467</v>
      </c>
      <c r="L1363" s="26">
        <v>548553</v>
      </c>
      <c r="M1363" s="24">
        <v>2501055120</v>
      </c>
      <c r="N1363" s="25">
        <v>24031</v>
      </c>
      <c r="O1363" s="25"/>
      <c r="P1363" s="25"/>
      <c r="Q1363" s="25"/>
      <c r="R1363" s="25"/>
      <c r="S1363" s="25" t="s">
        <v>12</v>
      </c>
      <c r="T1363" s="25">
        <v>4.59375457299359E-2</v>
      </c>
      <c r="U1363" s="25">
        <v>365</v>
      </c>
      <c r="V1363" s="25">
        <v>1.2585628967105701E-4</v>
      </c>
      <c r="W1363" s="25">
        <v>10467</v>
      </c>
      <c r="X1363" s="27">
        <v>548553</v>
      </c>
      <c r="Y1363" s="28">
        <f t="shared" si="42"/>
        <v>2.7233115468409366E-3</v>
      </c>
      <c r="AA1363" t="str">
        <f t="shared" si="43"/>
        <v>2501055120-24031-VOC</v>
      </c>
      <c r="AB1363" t="str">
        <f>IF(COUNTIF('NP-NRModel-MAR-WILDFIRES Modifi'!V:V, AA1363)=0, "Missing", "")</f>
        <v/>
      </c>
    </row>
    <row r="1364" spans="1:28" hidden="1" x14ac:dyDescent="0.3">
      <c r="A1364" s="24">
        <v>2501055120</v>
      </c>
      <c r="B1364" s="40">
        <v>24033</v>
      </c>
      <c r="C1364" s="25"/>
      <c r="D1364" s="25"/>
      <c r="E1364" s="25"/>
      <c r="F1364" s="25"/>
      <c r="G1364" s="25" t="s">
        <v>12</v>
      </c>
      <c r="H1364" s="25">
        <v>1.8824441052056901E-2</v>
      </c>
      <c r="I1364" s="25">
        <v>153</v>
      </c>
      <c r="J1364" s="25">
        <v>1.2303556243174399E-4</v>
      </c>
      <c r="K1364" s="25">
        <v>10467</v>
      </c>
      <c r="L1364" s="26">
        <v>3122091</v>
      </c>
      <c r="M1364" s="24">
        <v>2501055120</v>
      </c>
      <c r="N1364" s="25">
        <v>24033</v>
      </c>
      <c r="O1364" s="25"/>
      <c r="P1364" s="25"/>
      <c r="Q1364" s="25"/>
      <c r="R1364" s="25"/>
      <c r="S1364" s="25" t="s">
        <v>12</v>
      </c>
      <c r="T1364" s="25">
        <v>4.5178658524936501E-2</v>
      </c>
      <c r="U1364" s="25">
        <v>365</v>
      </c>
      <c r="V1364" s="25">
        <v>1.2377714664366099E-4</v>
      </c>
      <c r="W1364" s="25">
        <v>10467</v>
      </c>
      <c r="X1364" s="27">
        <v>3122091</v>
      </c>
      <c r="Y1364" s="28">
        <f t="shared" si="42"/>
        <v>2.7233115468409523E-3</v>
      </c>
      <c r="AA1364" t="str">
        <f t="shared" si="43"/>
        <v>2501055120-24033-VOC</v>
      </c>
      <c r="AB1364" t="str">
        <f>IF(COUNTIF('NP-NRModel-MAR-WILDFIRES Modifi'!V:V, AA1364)=0, "Missing", "")</f>
        <v/>
      </c>
    </row>
    <row r="1365" spans="1:28" hidden="1" x14ac:dyDescent="0.3">
      <c r="A1365" s="24">
        <v>2501055120</v>
      </c>
      <c r="B1365" s="40">
        <v>51013</v>
      </c>
      <c r="C1365" s="25"/>
      <c r="D1365" s="25"/>
      <c r="E1365" s="25"/>
      <c r="F1365" s="25"/>
      <c r="G1365" s="25" t="s">
        <v>12</v>
      </c>
      <c r="H1365" s="25">
        <v>2.1627849652052999E-3</v>
      </c>
      <c r="I1365" s="25">
        <v>153</v>
      </c>
      <c r="J1365" s="29">
        <v>1.41358494457863E-5</v>
      </c>
      <c r="K1365" s="25">
        <v>10467</v>
      </c>
      <c r="L1365" s="26">
        <v>384255</v>
      </c>
      <c r="M1365" s="24">
        <v>2501055120</v>
      </c>
      <c r="N1365" s="25">
        <v>51013</v>
      </c>
      <c r="O1365" s="25"/>
      <c r="P1365" s="25"/>
      <c r="Q1365" s="25"/>
      <c r="R1365" s="25"/>
      <c r="S1365" s="25" t="s">
        <v>12</v>
      </c>
      <c r="T1365" s="25">
        <v>5.1906839164927001E-3</v>
      </c>
      <c r="U1365" s="25">
        <v>365</v>
      </c>
      <c r="V1365" s="29">
        <v>1.42210518260074E-5</v>
      </c>
      <c r="W1365" s="25">
        <v>10467</v>
      </c>
      <c r="X1365" s="27">
        <v>384255</v>
      </c>
      <c r="Y1365" s="28">
        <f t="shared" si="42"/>
        <v>2.7233115468409739E-3</v>
      </c>
      <c r="AA1365" t="str">
        <f t="shared" si="43"/>
        <v>2501055120-51013-VOC</v>
      </c>
      <c r="AB1365" t="str">
        <f>IF(COUNTIF('NP-NRModel-MAR-WILDFIRES Modifi'!V:V, AA1365)=0, "Missing", "")</f>
        <v/>
      </c>
    </row>
    <row r="1366" spans="1:28" hidden="1" x14ac:dyDescent="0.3">
      <c r="A1366" s="24">
        <v>2501055120</v>
      </c>
      <c r="B1366" s="40">
        <v>51610</v>
      </c>
      <c r="C1366" s="25"/>
      <c r="D1366" s="25"/>
      <c r="E1366" s="25"/>
      <c r="F1366" s="25"/>
      <c r="G1366" s="25" t="s">
        <v>12</v>
      </c>
      <c r="H1366" s="25">
        <v>2.1627849652052999E-3</v>
      </c>
      <c r="I1366" s="25">
        <v>153</v>
      </c>
      <c r="J1366" s="29">
        <v>1.41358494457863E-5</v>
      </c>
      <c r="K1366" s="25">
        <v>10467</v>
      </c>
      <c r="L1366" s="26">
        <v>1806677</v>
      </c>
      <c r="M1366" s="24">
        <v>2501055120</v>
      </c>
      <c r="N1366" s="25">
        <v>51610</v>
      </c>
      <c r="O1366" s="25"/>
      <c r="P1366" s="25"/>
      <c r="Q1366" s="25"/>
      <c r="R1366" s="25"/>
      <c r="S1366" s="25" t="s">
        <v>12</v>
      </c>
      <c r="T1366" s="25">
        <v>5.1906839164927001E-3</v>
      </c>
      <c r="U1366" s="25">
        <v>365</v>
      </c>
      <c r="V1366" s="29">
        <v>1.42210518260074E-5</v>
      </c>
      <c r="W1366" s="25">
        <v>10467</v>
      </c>
      <c r="X1366" s="27">
        <v>1806677</v>
      </c>
      <c r="Y1366" s="28">
        <f t="shared" si="42"/>
        <v>2.7233115468409739E-3</v>
      </c>
      <c r="AA1366" t="str">
        <f t="shared" si="43"/>
        <v>2501055120-51610-VOC</v>
      </c>
      <c r="AB1366" t="str">
        <f>IF(COUNTIF('NP-NRModel-MAR-WILDFIRES Modifi'!V:V, AA1366)=0, "Missing", "")</f>
        <v/>
      </c>
    </row>
    <row r="1367" spans="1:28" hidden="1" x14ac:dyDescent="0.3">
      <c r="A1367" s="24">
        <v>2501055120</v>
      </c>
      <c r="B1367" s="40">
        <v>51685</v>
      </c>
      <c r="C1367" s="25"/>
      <c r="D1367" s="25"/>
      <c r="E1367" s="25"/>
      <c r="F1367" s="25"/>
      <c r="G1367" s="25" t="s">
        <v>12</v>
      </c>
      <c r="H1367" s="25">
        <v>1.2976707062481699E-2</v>
      </c>
      <c r="I1367" s="25">
        <v>153</v>
      </c>
      <c r="J1367" s="29">
        <v>8.4815078839750301E-5</v>
      </c>
      <c r="K1367" s="25">
        <v>10467</v>
      </c>
      <c r="L1367" s="26">
        <v>2900967</v>
      </c>
      <c r="M1367" s="24">
        <v>2501055120</v>
      </c>
      <c r="N1367" s="25">
        <v>51685</v>
      </c>
      <c r="O1367" s="25"/>
      <c r="P1367" s="25"/>
      <c r="Q1367" s="25"/>
      <c r="R1367" s="25"/>
      <c r="S1367" s="25" t="s">
        <v>12</v>
      </c>
      <c r="T1367" s="25">
        <v>3.1144096949956498E-2</v>
      </c>
      <c r="U1367" s="25">
        <v>365</v>
      </c>
      <c r="V1367" s="29">
        <v>8.5326293013579602E-5</v>
      </c>
      <c r="W1367" s="25">
        <v>10467</v>
      </c>
      <c r="X1367" s="27">
        <v>2900967</v>
      </c>
      <c r="Y1367" s="28">
        <f t="shared" si="42"/>
        <v>2.7233115468409423E-3</v>
      </c>
      <c r="AA1367" t="str">
        <f t="shared" si="43"/>
        <v>2501055120-51685-VOC</v>
      </c>
      <c r="AB1367" t="str">
        <f>IF(COUNTIF('NP-NRModel-MAR-WILDFIRES Modifi'!V:V, AA1367)=0, "Missing", "")</f>
        <v/>
      </c>
    </row>
    <row r="1368" spans="1:28" hidden="1" x14ac:dyDescent="0.3">
      <c r="A1368" s="24">
        <v>2501060051</v>
      </c>
      <c r="B1368" s="40">
        <v>11001</v>
      </c>
      <c r="C1368" s="25"/>
      <c r="D1368" s="25"/>
      <c r="E1368" s="25"/>
      <c r="F1368" s="25"/>
      <c r="G1368" s="25" t="s">
        <v>12</v>
      </c>
      <c r="H1368" s="25">
        <v>7.8782782503124098</v>
      </c>
      <c r="I1368" s="25">
        <v>153</v>
      </c>
      <c r="J1368" s="25">
        <v>5.1492014707924201E-2</v>
      </c>
      <c r="K1368" s="25">
        <v>10467</v>
      </c>
      <c r="L1368" s="26">
        <v>1405589</v>
      </c>
      <c r="M1368" s="24">
        <v>2501060051</v>
      </c>
      <c r="N1368" s="25">
        <v>11001</v>
      </c>
      <c r="O1368" s="25"/>
      <c r="P1368" s="25"/>
      <c r="Q1368" s="25"/>
      <c r="R1368" s="25"/>
      <c r="S1368" s="25" t="s">
        <v>12</v>
      </c>
      <c r="T1368" s="25">
        <v>18.907867800749699</v>
      </c>
      <c r="U1368" s="25">
        <v>365</v>
      </c>
      <c r="V1368" s="25">
        <v>5.1802377536300501E-2</v>
      </c>
      <c r="W1368" s="25">
        <v>10467</v>
      </c>
      <c r="X1368" s="27">
        <v>1405589</v>
      </c>
      <c r="Y1368" s="28">
        <f t="shared" si="42"/>
        <v>2.7233115468409683E-3</v>
      </c>
      <c r="AA1368" t="str">
        <f t="shared" si="43"/>
        <v>2501060051-11001-VOC</v>
      </c>
      <c r="AB1368" t="str">
        <f>IF(COUNTIF('NP-NRModel-MAR-WILDFIRES Modifi'!V:V, AA1368)=0, "Missing", "")</f>
        <v/>
      </c>
    </row>
    <row r="1369" spans="1:28" hidden="1" x14ac:dyDescent="0.3">
      <c r="A1369" s="24">
        <v>2501060053</v>
      </c>
      <c r="B1369" s="40">
        <v>11001</v>
      </c>
      <c r="C1369" s="25"/>
      <c r="D1369" s="25"/>
      <c r="E1369" s="25"/>
      <c r="F1369" s="25"/>
      <c r="G1369" s="25" t="s">
        <v>12</v>
      </c>
      <c r="H1369" s="25">
        <v>13.785580740601601</v>
      </c>
      <c r="I1369" s="25">
        <v>153</v>
      </c>
      <c r="J1369" s="25">
        <v>9.0101834905893394E-2</v>
      </c>
      <c r="K1369" s="25">
        <v>10467</v>
      </c>
      <c r="L1369" s="26">
        <v>2753673</v>
      </c>
      <c r="M1369" s="24">
        <v>2501060053</v>
      </c>
      <c r="N1369" s="25">
        <v>11001</v>
      </c>
      <c r="O1369" s="25"/>
      <c r="P1369" s="25"/>
      <c r="Q1369" s="25"/>
      <c r="R1369" s="25"/>
      <c r="S1369" s="25" t="s">
        <v>12</v>
      </c>
      <c r="T1369" s="25">
        <v>33.085393777443898</v>
      </c>
      <c r="U1369" s="25">
        <v>365</v>
      </c>
      <c r="V1369" s="25">
        <v>9.0644914458750406E-2</v>
      </c>
      <c r="W1369" s="25">
        <v>10467</v>
      </c>
      <c r="X1369" s="27">
        <v>2753673</v>
      </c>
      <c r="Y1369" s="28">
        <f t="shared" si="42"/>
        <v>2.7233115468409713E-3</v>
      </c>
      <c r="AA1369" t="str">
        <f t="shared" si="43"/>
        <v>2501060053-11001-VOC</v>
      </c>
      <c r="AB1369" t="str">
        <f>IF(COUNTIF('NP-NRModel-MAR-WILDFIRES Modifi'!V:V, AA1369)=0, "Missing", "")</f>
        <v/>
      </c>
    </row>
    <row r="1370" spans="1:28" hidden="1" x14ac:dyDescent="0.3">
      <c r="A1370" s="24">
        <v>2501060053</v>
      </c>
      <c r="B1370" s="40">
        <v>24009</v>
      </c>
      <c r="C1370" s="25"/>
      <c r="D1370" s="25"/>
      <c r="E1370" s="25"/>
      <c r="F1370" s="25"/>
      <c r="G1370" s="25" t="s">
        <v>12</v>
      </c>
      <c r="H1370" s="25">
        <v>4.1136222429764198</v>
      </c>
      <c r="I1370" s="25">
        <v>153</v>
      </c>
      <c r="J1370" s="25">
        <v>2.6886419888734799E-2</v>
      </c>
      <c r="K1370" s="25">
        <v>10467</v>
      </c>
      <c r="L1370" s="26">
        <v>2699567</v>
      </c>
      <c r="M1370" s="24">
        <v>2501060053</v>
      </c>
      <c r="N1370" s="25">
        <v>24009</v>
      </c>
      <c r="O1370" s="25"/>
      <c r="P1370" s="25"/>
      <c r="Q1370" s="25"/>
      <c r="R1370" s="25"/>
      <c r="S1370" s="25" t="s">
        <v>12</v>
      </c>
      <c r="T1370" s="25">
        <v>9.8726933831434298</v>
      </c>
      <c r="U1370" s="25">
        <v>365</v>
      </c>
      <c r="V1370" s="25">
        <v>2.7048475022310701E-2</v>
      </c>
      <c r="W1370" s="25">
        <v>10467</v>
      </c>
      <c r="X1370" s="27">
        <v>2699567</v>
      </c>
      <c r="Y1370" s="28">
        <f t="shared" si="42"/>
        <v>2.7233115468409553E-3</v>
      </c>
      <c r="AA1370" t="str">
        <f t="shared" si="43"/>
        <v>2501060053-24009-VOC</v>
      </c>
      <c r="AB1370" t="str">
        <f>IF(COUNTIF('NP-NRModel-MAR-WILDFIRES Modifi'!V:V, AA1370)=0, "Missing", "")</f>
        <v/>
      </c>
    </row>
    <row r="1371" spans="1:28" hidden="1" x14ac:dyDescent="0.3">
      <c r="A1371" s="24">
        <v>2501060053</v>
      </c>
      <c r="B1371" s="40">
        <v>24017</v>
      </c>
      <c r="C1371" s="25"/>
      <c r="D1371" s="25"/>
      <c r="E1371" s="25"/>
      <c r="F1371" s="25"/>
      <c r="G1371" s="25" t="s">
        <v>12</v>
      </c>
      <c r="H1371" s="25">
        <v>7.0838599940111902</v>
      </c>
      <c r="I1371" s="25">
        <v>153</v>
      </c>
      <c r="J1371" s="25">
        <v>4.6299738522948899E-2</v>
      </c>
      <c r="K1371" s="25">
        <v>10467</v>
      </c>
      <c r="L1371" s="26">
        <v>1831136</v>
      </c>
      <c r="M1371" s="24">
        <v>2501060053</v>
      </c>
      <c r="N1371" s="25">
        <v>24017</v>
      </c>
      <c r="O1371" s="25"/>
      <c r="P1371" s="25"/>
      <c r="Q1371" s="25"/>
      <c r="R1371" s="25"/>
      <c r="S1371" s="25" t="s">
        <v>12</v>
      </c>
      <c r="T1371" s="25">
        <v>17.0012639856268</v>
      </c>
      <c r="U1371" s="25">
        <v>365</v>
      </c>
      <c r="V1371" s="25">
        <v>4.6578805440073603E-2</v>
      </c>
      <c r="W1371" s="25">
        <v>10467</v>
      </c>
      <c r="X1371" s="27">
        <v>1831136</v>
      </c>
      <c r="Y1371" s="28">
        <f t="shared" si="42"/>
        <v>2.7233115468409644E-3</v>
      </c>
      <c r="AA1371" t="str">
        <f t="shared" si="43"/>
        <v>2501060053-24017-VOC</v>
      </c>
      <c r="AB1371" t="str">
        <f>IF(COUNTIF('NP-NRModel-MAR-WILDFIRES Modifi'!V:V, AA1371)=0, "Missing", "")</f>
        <v/>
      </c>
    </row>
    <row r="1372" spans="1:28" hidden="1" x14ac:dyDescent="0.3">
      <c r="A1372" s="24">
        <v>2501060053</v>
      </c>
      <c r="B1372" s="40">
        <v>24021</v>
      </c>
      <c r="C1372" s="25"/>
      <c r="D1372" s="25"/>
      <c r="E1372" s="25"/>
      <c r="F1372" s="25"/>
      <c r="G1372" s="25" t="s">
        <v>12</v>
      </c>
      <c r="H1372" s="25">
        <v>18.112669212234199</v>
      </c>
      <c r="I1372" s="25">
        <v>153</v>
      </c>
      <c r="J1372" s="25">
        <v>0.118383458903491</v>
      </c>
      <c r="K1372" s="25">
        <v>10467</v>
      </c>
      <c r="L1372" s="26">
        <v>364287</v>
      </c>
      <c r="M1372" s="24">
        <v>2501060053</v>
      </c>
      <c r="N1372" s="25">
        <v>24021</v>
      </c>
      <c r="O1372" s="25"/>
      <c r="P1372" s="25"/>
      <c r="Q1372" s="25"/>
      <c r="R1372" s="25"/>
      <c r="S1372" s="25" t="s">
        <v>12</v>
      </c>
      <c r="T1372" s="25">
        <v>43.470406109362301</v>
      </c>
      <c r="U1372" s="25">
        <v>365</v>
      </c>
      <c r="V1372" s="25">
        <v>0.119097003039348</v>
      </c>
      <c r="W1372" s="25">
        <v>10467</v>
      </c>
      <c r="X1372" s="27">
        <v>364287</v>
      </c>
      <c r="Y1372" s="28">
        <f t="shared" si="42"/>
        <v>2.7233115468409332E-3</v>
      </c>
      <c r="AA1372" t="str">
        <f t="shared" si="43"/>
        <v>2501060053-24021-VOC</v>
      </c>
      <c r="AB1372" t="str">
        <f>IF(COUNTIF('NP-NRModel-MAR-WILDFIRES Modifi'!V:V, AA1372)=0, "Missing", "")</f>
        <v/>
      </c>
    </row>
    <row r="1373" spans="1:28" hidden="1" x14ac:dyDescent="0.3">
      <c r="A1373" s="24">
        <v>2501060053</v>
      </c>
      <c r="B1373" s="40">
        <v>24031</v>
      </c>
      <c r="C1373" s="25"/>
      <c r="D1373" s="25"/>
      <c r="E1373" s="25"/>
      <c r="F1373" s="25"/>
      <c r="G1373" s="25" t="s">
        <v>12</v>
      </c>
      <c r="H1373" s="25">
        <v>45.250157423044499</v>
      </c>
      <c r="I1373" s="25">
        <v>153</v>
      </c>
      <c r="J1373" s="25">
        <v>0.295752662895716</v>
      </c>
      <c r="K1373" s="25">
        <v>10467</v>
      </c>
      <c r="L1373" s="26">
        <v>1430401</v>
      </c>
      <c r="M1373" s="24">
        <v>2501060053</v>
      </c>
      <c r="N1373" s="25">
        <v>24031</v>
      </c>
      <c r="O1373" s="25"/>
      <c r="P1373" s="25"/>
      <c r="Q1373" s="25"/>
      <c r="R1373" s="25"/>
      <c r="S1373" s="25" t="s">
        <v>12</v>
      </c>
      <c r="T1373" s="25">
        <v>108.600377815306</v>
      </c>
      <c r="U1373" s="25">
        <v>365</v>
      </c>
      <c r="V1373" s="25">
        <v>0.29753528168576998</v>
      </c>
      <c r="W1373" s="25">
        <v>10467</v>
      </c>
      <c r="X1373" s="27">
        <v>1430401</v>
      </c>
      <c r="Y1373" s="28">
        <f t="shared" si="42"/>
        <v>2.7233115468409813E-3</v>
      </c>
      <c r="AA1373" t="str">
        <f t="shared" si="43"/>
        <v>2501060053-24031-VOC</v>
      </c>
      <c r="AB1373" t="str">
        <f>IF(COUNTIF('NP-NRModel-MAR-WILDFIRES Modifi'!V:V, AA1373)=0, "Missing", "")</f>
        <v/>
      </c>
    </row>
    <row r="1374" spans="1:28" hidden="1" x14ac:dyDescent="0.3">
      <c r="A1374" s="24">
        <v>2501060053</v>
      </c>
      <c r="B1374" s="40">
        <v>24033</v>
      </c>
      <c r="C1374" s="25"/>
      <c r="D1374" s="25"/>
      <c r="E1374" s="25"/>
      <c r="F1374" s="25"/>
      <c r="G1374" s="25" t="s">
        <v>12</v>
      </c>
      <c r="H1374" s="25">
        <v>49.996832209366801</v>
      </c>
      <c r="I1374" s="25">
        <v>153</v>
      </c>
      <c r="J1374" s="25">
        <v>0.326776681106972</v>
      </c>
      <c r="K1374" s="25">
        <v>10467</v>
      </c>
      <c r="L1374" s="26">
        <v>476044</v>
      </c>
      <c r="M1374" s="24">
        <v>2501060053</v>
      </c>
      <c r="N1374" s="25">
        <v>24033</v>
      </c>
      <c r="O1374" s="25"/>
      <c r="P1374" s="25"/>
      <c r="Q1374" s="25"/>
      <c r="R1374" s="25"/>
      <c r="S1374" s="25" t="s">
        <v>12</v>
      </c>
      <c r="T1374" s="25">
        <v>119.99239730248</v>
      </c>
      <c r="U1374" s="25">
        <v>365</v>
      </c>
      <c r="V1374" s="25">
        <v>0.32874629397939698</v>
      </c>
      <c r="W1374" s="25">
        <v>10467</v>
      </c>
      <c r="X1374" s="27">
        <v>476044</v>
      </c>
      <c r="Y1374" s="28">
        <f t="shared" si="42"/>
        <v>2.7233115468409614E-3</v>
      </c>
      <c r="AA1374" t="str">
        <f t="shared" si="43"/>
        <v>2501060053-24033-VOC</v>
      </c>
      <c r="AB1374" t="str">
        <f>IF(COUNTIF('NP-NRModel-MAR-WILDFIRES Modifi'!V:V, AA1374)=0, "Missing", "")</f>
        <v/>
      </c>
    </row>
    <row r="1375" spans="1:28" hidden="1" x14ac:dyDescent="0.3">
      <c r="A1375" s="24">
        <v>2501060053</v>
      </c>
      <c r="B1375" s="40">
        <v>51013</v>
      </c>
      <c r="C1375" s="25"/>
      <c r="D1375" s="25"/>
      <c r="E1375" s="25"/>
      <c r="F1375" s="25"/>
      <c r="G1375" s="25" t="s">
        <v>12</v>
      </c>
      <c r="H1375" s="25">
        <v>8.7203959175083696</v>
      </c>
      <c r="I1375" s="25">
        <v>153</v>
      </c>
      <c r="J1375" s="25">
        <v>5.6996051748420699E-2</v>
      </c>
      <c r="K1375" s="25">
        <v>10467</v>
      </c>
      <c r="L1375" s="26">
        <v>2559655</v>
      </c>
      <c r="M1375" s="24">
        <v>2501060053</v>
      </c>
      <c r="N1375" s="25">
        <v>51013</v>
      </c>
      <c r="O1375" s="25"/>
      <c r="P1375" s="25"/>
      <c r="Q1375" s="25"/>
      <c r="R1375" s="25"/>
      <c r="S1375" s="25" t="s">
        <v>12</v>
      </c>
      <c r="T1375" s="25">
        <v>20.928950202020001</v>
      </c>
      <c r="U1375" s="25">
        <v>365</v>
      </c>
      <c r="V1375" s="25">
        <v>5.7339589594575399E-2</v>
      </c>
      <c r="W1375" s="25">
        <v>10467</v>
      </c>
      <c r="X1375" s="27">
        <v>2559655</v>
      </c>
      <c r="Y1375" s="28">
        <f t="shared" si="42"/>
        <v>2.7233115468409692E-3</v>
      </c>
      <c r="AA1375" t="str">
        <f t="shared" si="43"/>
        <v>2501060053-51013-VOC</v>
      </c>
      <c r="AB1375" t="str">
        <f>IF(COUNTIF('NP-NRModel-MAR-WILDFIRES Modifi'!V:V, AA1375)=0, "Missing", "")</f>
        <v/>
      </c>
    </row>
    <row r="1376" spans="1:28" hidden="1" x14ac:dyDescent="0.3">
      <c r="A1376" s="24">
        <v>2501060053</v>
      </c>
      <c r="B1376" s="40">
        <v>51059</v>
      </c>
      <c r="C1376" s="25"/>
      <c r="D1376" s="25"/>
      <c r="E1376" s="25"/>
      <c r="F1376" s="25"/>
      <c r="G1376" s="25" t="s">
        <v>12</v>
      </c>
      <c r="H1376" s="25">
        <v>104.532196620701</v>
      </c>
      <c r="I1376" s="25">
        <v>153</v>
      </c>
      <c r="J1376" s="25">
        <v>0.683216971377132</v>
      </c>
      <c r="K1376" s="25">
        <v>10467</v>
      </c>
      <c r="L1376" s="26">
        <v>1476571</v>
      </c>
      <c r="M1376" s="24">
        <v>2501060053</v>
      </c>
      <c r="N1376" s="25">
        <v>51059</v>
      </c>
      <c r="O1376" s="25"/>
      <c r="P1376" s="25"/>
      <c r="Q1376" s="25"/>
      <c r="R1376" s="25"/>
      <c r="S1376" s="25" t="s">
        <v>12</v>
      </c>
      <c r="T1376" s="25">
        <v>250.87727188968299</v>
      </c>
      <c r="U1376" s="25">
        <v>365</v>
      </c>
      <c r="V1376" s="25">
        <v>0.68733499147858501</v>
      </c>
      <c r="W1376" s="25">
        <v>10467</v>
      </c>
      <c r="X1376" s="27">
        <v>1476571</v>
      </c>
      <c r="Y1376" s="28">
        <f t="shared" si="42"/>
        <v>2.7233115468409575E-3</v>
      </c>
      <c r="AA1376" t="str">
        <f t="shared" si="43"/>
        <v>2501060053-51059-VOC</v>
      </c>
      <c r="AB1376" t="str">
        <f>IF(COUNTIF('NP-NRModel-MAR-WILDFIRES Modifi'!V:V, AA1376)=0, "Missing", "")</f>
        <v/>
      </c>
    </row>
    <row r="1377" spans="1:28" hidden="1" x14ac:dyDescent="0.3">
      <c r="A1377" s="24">
        <v>2501060053</v>
      </c>
      <c r="B1377" s="40">
        <v>51107</v>
      </c>
      <c r="C1377" s="25"/>
      <c r="D1377" s="25"/>
      <c r="E1377" s="25"/>
      <c r="F1377" s="25"/>
      <c r="G1377" s="25" t="s">
        <v>12</v>
      </c>
      <c r="H1377" s="25">
        <v>19.447021272988</v>
      </c>
      <c r="I1377" s="25">
        <v>153</v>
      </c>
      <c r="J1377" s="25">
        <v>0.127104714202536</v>
      </c>
      <c r="K1377" s="25">
        <v>10467</v>
      </c>
      <c r="L1377" s="26">
        <v>1857383</v>
      </c>
      <c r="M1377" s="24">
        <v>2501060053</v>
      </c>
      <c r="N1377" s="25">
        <v>51107</v>
      </c>
      <c r="O1377" s="25"/>
      <c r="P1377" s="25"/>
      <c r="Q1377" s="25"/>
      <c r="R1377" s="25"/>
      <c r="S1377" s="25" t="s">
        <v>12</v>
      </c>
      <c r="T1377" s="25">
        <v>46.672851055171499</v>
      </c>
      <c r="U1377" s="25">
        <v>365</v>
      </c>
      <c r="V1377" s="25">
        <v>0.127870824808689</v>
      </c>
      <c r="W1377" s="25">
        <v>10467</v>
      </c>
      <c r="X1377" s="27">
        <v>1857383</v>
      </c>
      <c r="Y1377" s="28">
        <f t="shared" si="42"/>
        <v>2.7233115468409423E-3</v>
      </c>
      <c r="AA1377" t="str">
        <f t="shared" si="43"/>
        <v>2501060053-51107-VOC</v>
      </c>
      <c r="AB1377" t="str">
        <f>IF(COUNTIF('NP-NRModel-MAR-WILDFIRES Modifi'!V:V, AA1377)=0, "Missing", "")</f>
        <v/>
      </c>
    </row>
    <row r="1378" spans="1:28" hidden="1" x14ac:dyDescent="0.3">
      <c r="A1378" s="24">
        <v>2501060053</v>
      </c>
      <c r="B1378" s="40">
        <v>51153</v>
      </c>
      <c r="C1378" s="25"/>
      <c r="D1378" s="25"/>
      <c r="E1378" s="25"/>
      <c r="F1378" s="25"/>
      <c r="G1378" s="25" t="s">
        <v>12</v>
      </c>
      <c r="H1378" s="25">
        <v>32.027753328941699</v>
      </c>
      <c r="I1378" s="25">
        <v>153</v>
      </c>
      <c r="J1378" s="25">
        <v>0.20933172110419401</v>
      </c>
      <c r="K1378" s="25">
        <v>10467</v>
      </c>
      <c r="L1378" s="26">
        <v>3555587</v>
      </c>
      <c r="M1378" s="24">
        <v>2501060053</v>
      </c>
      <c r="N1378" s="25">
        <v>51153</v>
      </c>
      <c r="O1378" s="25"/>
      <c r="P1378" s="25"/>
      <c r="Q1378" s="25"/>
      <c r="R1378" s="25"/>
      <c r="S1378" s="25" t="s">
        <v>12</v>
      </c>
      <c r="T1378" s="25">
        <v>76.866607989459894</v>
      </c>
      <c r="U1378" s="25">
        <v>365</v>
      </c>
      <c r="V1378" s="25">
        <v>0.210593446546465</v>
      </c>
      <c r="W1378" s="25">
        <v>10467</v>
      </c>
      <c r="X1378" s="27">
        <v>3555587</v>
      </c>
      <c r="Y1378" s="28">
        <f t="shared" si="42"/>
        <v>2.723311546840964E-3</v>
      </c>
      <c r="AA1378" t="str">
        <f t="shared" si="43"/>
        <v>2501060053-51153-VOC</v>
      </c>
      <c r="AB1378" t="str">
        <f>IF(COUNTIF('NP-NRModel-MAR-WILDFIRES Modifi'!V:V, AA1378)=0, "Missing", "")</f>
        <v/>
      </c>
    </row>
    <row r="1379" spans="1:28" hidden="1" x14ac:dyDescent="0.3">
      <c r="A1379" s="24">
        <v>2501060053</v>
      </c>
      <c r="B1379" s="40">
        <v>51510</v>
      </c>
      <c r="C1379" s="25"/>
      <c r="D1379" s="25"/>
      <c r="E1379" s="25"/>
      <c r="F1379" s="25"/>
      <c r="G1379" s="25" t="s">
        <v>12</v>
      </c>
      <c r="H1379" s="25">
        <v>7.9830007359887896</v>
      </c>
      <c r="I1379" s="25">
        <v>153</v>
      </c>
      <c r="J1379" s="25">
        <v>5.2176475398619498E-2</v>
      </c>
      <c r="K1379" s="25">
        <v>10467</v>
      </c>
      <c r="L1379" s="26">
        <v>1642383</v>
      </c>
      <c r="M1379" s="24">
        <v>2501060053</v>
      </c>
      <c r="N1379" s="25">
        <v>51510</v>
      </c>
      <c r="O1379" s="25"/>
      <c r="P1379" s="25"/>
      <c r="Q1379" s="25"/>
      <c r="R1379" s="25"/>
      <c r="S1379" s="25" t="s">
        <v>12</v>
      </c>
      <c r="T1379" s="25">
        <v>19.159201766373101</v>
      </c>
      <c r="U1379" s="25">
        <v>365</v>
      </c>
      <c r="V1379" s="25">
        <v>5.2490963743487898E-2</v>
      </c>
      <c r="W1379" s="25">
        <v>10467</v>
      </c>
      <c r="X1379" s="27">
        <v>1642383</v>
      </c>
      <c r="Y1379" s="28">
        <f t="shared" si="42"/>
        <v>2.7233115468409557E-3</v>
      </c>
      <c r="AA1379" t="str">
        <f t="shared" si="43"/>
        <v>2501060053-51510-VOC</v>
      </c>
      <c r="AB1379" t="str">
        <f>IF(COUNTIF('NP-NRModel-MAR-WILDFIRES Modifi'!V:V, AA1379)=0, "Missing", "")</f>
        <v/>
      </c>
    </row>
    <row r="1380" spans="1:28" hidden="1" x14ac:dyDescent="0.3">
      <c r="A1380" s="24">
        <v>2501060053</v>
      </c>
      <c r="B1380" s="40">
        <v>51600</v>
      </c>
      <c r="C1380" s="25"/>
      <c r="D1380" s="25"/>
      <c r="E1380" s="25"/>
      <c r="F1380" s="25"/>
      <c r="G1380" s="25" t="s">
        <v>12</v>
      </c>
      <c r="H1380" s="25">
        <v>4.0119151788115603</v>
      </c>
      <c r="I1380" s="25">
        <v>153</v>
      </c>
      <c r="J1380" s="25">
        <v>2.6221667835369701E-2</v>
      </c>
      <c r="K1380" s="25">
        <v>10467</v>
      </c>
      <c r="L1380" s="26">
        <v>228733</v>
      </c>
      <c r="M1380" s="24">
        <v>2501060053</v>
      </c>
      <c r="N1380" s="25">
        <v>51600</v>
      </c>
      <c r="O1380" s="25"/>
      <c r="P1380" s="25"/>
      <c r="Q1380" s="25"/>
      <c r="R1380" s="25"/>
      <c r="S1380" s="25" t="s">
        <v>12</v>
      </c>
      <c r="T1380" s="25">
        <v>9.6285964291477608</v>
      </c>
      <c r="U1380" s="25">
        <v>365</v>
      </c>
      <c r="V1380" s="25">
        <v>2.63797162442404E-2</v>
      </c>
      <c r="W1380" s="25">
        <v>10467</v>
      </c>
      <c r="X1380" s="27">
        <v>228733</v>
      </c>
      <c r="Y1380" s="28">
        <f t="shared" si="42"/>
        <v>2.7233115468409566E-3</v>
      </c>
      <c r="AA1380" t="str">
        <f t="shared" si="43"/>
        <v>2501060053-51600-VOC</v>
      </c>
      <c r="AB1380" t="str">
        <f>IF(COUNTIF('NP-NRModel-MAR-WILDFIRES Modifi'!V:V, AA1380)=0, "Missing", "")</f>
        <v/>
      </c>
    </row>
    <row r="1381" spans="1:28" hidden="1" x14ac:dyDescent="0.3">
      <c r="A1381" s="24">
        <v>2501060053</v>
      </c>
      <c r="B1381" s="40">
        <v>51610</v>
      </c>
      <c r="C1381" s="25"/>
      <c r="D1381" s="25"/>
      <c r="E1381" s="25"/>
      <c r="F1381" s="25"/>
      <c r="G1381" s="25" t="s">
        <v>12</v>
      </c>
      <c r="H1381" s="25">
        <v>0.86233392752932703</v>
      </c>
      <c r="I1381" s="25">
        <v>153</v>
      </c>
      <c r="J1381" s="25">
        <v>5.6361694609759899E-3</v>
      </c>
      <c r="K1381" s="25">
        <v>10467</v>
      </c>
      <c r="L1381" s="26">
        <v>859866</v>
      </c>
      <c r="M1381" s="24">
        <v>2501060053</v>
      </c>
      <c r="N1381" s="25">
        <v>51610</v>
      </c>
      <c r="O1381" s="25"/>
      <c r="P1381" s="25"/>
      <c r="Q1381" s="25"/>
      <c r="R1381" s="25"/>
      <c r="S1381" s="25" t="s">
        <v>12</v>
      </c>
      <c r="T1381" s="25">
        <v>2.0696014260703799</v>
      </c>
      <c r="U1381" s="25">
        <v>365</v>
      </c>
      <c r="V1381" s="25">
        <v>5.67014089334351E-3</v>
      </c>
      <c r="W1381" s="25">
        <v>10467</v>
      </c>
      <c r="X1381" s="27">
        <v>859866</v>
      </c>
      <c r="Y1381" s="28">
        <f t="shared" si="42"/>
        <v>2.7233115468409635E-3</v>
      </c>
      <c r="AA1381" t="str">
        <f t="shared" si="43"/>
        <v>2501060053-51610-VOC</v>
      </c>
      <c r="AB1381" t="str">
        <f>IF(COUNTIF('NP-NRModel-MAR-WILDFIRES Modifi'!V:V, AA1381)=0, "Missing", "")</f>
        <v/>
      </c>
    </row>
    <row r="1382" spans="1:28" hidden="1" x14ac:dyDescent="0.3">
      <c r="A1382" s="24">
        <v>2501060053</v>
      </c>
      <c r="B1382" s="40">
        <v>51683</v>
      </c>
      <c r="C1382" s="25"/>
      <c r="D1382" s="25"/>
      <c r="E1382" s="25"/>
      <c r="F1382" s="25"/>
      <c r="G1382" s="25" t="s">
        <v>12</v>
      </c>
      <c r="H1382" s="25">
        <v>4.6359631333495797</v>
      </c>
      <c r="I1382" s="25">
        <v>153</v>
      </c>
      <c r="J1382" s="25">
        <v>3.0300412636271801E-2</v>
      </c>
      <c r="K1382" s="25">
        <v>10467</v>
      </c>
      <c r="L1382" s="26">
        <v>873157</v>
      </c>
      <c r="M1382" s="24">
        <v>2501060053</v>
      </c>
      <c r="N1382" s="25">
        <v>51683</v>
      </c>
      <c r="O1382" s="25"/>
      <c r="P1382" s="25"/>
      <c r="Q1382" s="25"/>
      <c r="R1382" s="25"/>
      <c r="S1382" s="25" t="s">
        <v>12</v>
      </c>
      <c r="T1382" s="25">
        <v>11.126311520039</v>
      </c>
      <c r="U1382" s="25">
        <v>365</v>
      </c>
      <c r="V1382" s="25">
        <v>3.0483045260380801E-2</v>
      </c>
      <c r="W1382" s="25">
        <v>10467</v>
      </c>
      <c r="X1382" s="27">
        <v>873157</v>
      </c>
      <c r="Y1382" s="28">
        <f t="shared" si="42"/>
        <v>2.7233115468409601E-3</v>
      </c>
      <c r="AA1382" t="str">
        <f t="shared" si="43"/>
        <v>2501060053-51683-VOC</v>
      </c>
      <c r="AB1382" t="str">
        <f>IF(COUNTIF('NP-NRModel-MAR-WILDFIRES Modifi'!V:V, AA1382)=0, "Missing", "")</f>
        <v/>
      </c>
    </row>
    <row r="1383" spans="1:28" hidden="1" x14ac:dyDescent="0.3">
      <c r="A1383" s="24">
        <v>2501060053</v>
      </c>
      <c r="B1383" s="40">
        <v>51685</v>
      </c>
      <c r="C1383" s="25"/>
      <c r="D1383" s="25"/>
      <c r="E1383" s="25"/>
      <c r="F1383" s="25"/>
      <c r="G1383" s="25" t="s">
        <v>12</v>
      </c>
      <c r="H1383" s="25">
        <v>1.8647505342081501</v>
      </c>
      <c r="I1383" s="25">
        <v>153</v>
      </c>
      <c r="J1383" s="25">
        <v>1.2187911988288599E-2</v>
      </c>
      <c r="K1383" s="25">
        <v>10467</v>
      </c>
      <c r="L1383" s="26">
        <v>3234514</v>
      </c>
      <c r="M1383" s="24">
        <v>2501060053</v>
      </c>
      <c r="N1383" s="25">
        <v>51685</v>
      </c>
      <c r="O1383" s="25"/>
      <c r="P1383" s="25"/>
      <c r="Q1383" s="25"/>
      <c r="R1383" s="25"/>
      <c r="S1383" s="25" t="s">
        <v>12</v>
      </c>
      <c r="T1383" s="25">
        <v>4.4754012820995399</v>
      </c>
      <c r="U1383" s="25">
        <v>365</v>
      </c>
      <c r="V1383" s="25">
        <v>1.2261373375615101E-2</v>
      </c>
      <c r="W1383" s="25">
        <v>10467</v>
      </c>
      <c r="X1383" s="27">
        <v>3234514</v>
      </c>
      <c r="Y1383" s="28">
        <f t="shared" si="42"/>
        <v>2.7233115468409791E-3</v>
      </c>
      <c r="AA1383" t="str">
        <f t="shared" si="43"/>
        <v>2501060053-51685-VOC</v>
      </c>
      <c r="AB1383" t="str">
        <f>IF(COUNTIF('NP-NRModel-MAR-WILDFIRES Modifi'!V:V, AA1383)=0, "Missing", "")</f>
        <v/>
      </c>
    </row>
    <row r="1384" spans="1:28" hidden="1" x14ac:dyDescent="0.3">
      <c r="A1384" s="24">
        <v>2501060201</v>
      </c>
      <c r="B1384" s="40">
        <v>11001</v>
      </c>
      <c r="C1384" s="25"/>
      <c r="D1384" s="25"/>
      <c r="E1384" s="25"/>
      <c r="F1384" s="25"/>
      <c r="G1384" s="25" t="s">
        <v>12</v>
      </c>
      <c r="H1384" s="25">
        <v>20.774379166637601</v>
      </c>
      <c r="I1384" s="25">
        <v>153</v>
      </c>
      <c r="J1384" s="25">
        <v>0.135780255991095</v>
      </c>
      <c r="K1384" s="25">
        <v>10467</v>
      </c>
      <c r="L1384" s="26">
        <v>2196154</v>
      </c>
      <c r="M1384" s="24">
        <v>2501060201</v>
      </c>
      <c r="N1384" s="25">
        <v>11001</v>
      </c>
      <c r="O1384" s="25"/>
      <c r="P1384" s="25"/>
      <c r="Q1384" s="25"/>
      <c r="R1384" s="25"/>
      <c r="S1384" s="25" t="s">
        <v>12</v>
      </c>
      <c r="T1384" s="25">
        <v>49.858509999930099</v>
      </c>
      <c r="U1384" s="25">
        <v>365</v>
      </c>
      <c r="V1384" s="25">
        <v>0.13659865753405501</v>
      </c>
      <c r="W1384" s="25">
        <v>10467</v>
      </c>
      <c r="X1384" s="27">
        <v>2196154</v>
      </c>
      <c r="Y1384" s="28">
        <f t="shared" si="42"/>
        <v>2.7233115468409579E-3</v>
      </c>
      <c r="AA1384" t="str">
        <f t="shared" si="43"/>
        <v>2501060201-11001-VOC</v>
      </c>
      <c r="AB1384" t="str">
        <f>IF(COUNTIF('NP-NRModel-MAR-WILDFIRES Modifi'!V:V, AA1384)=0, "Missing", "")</f>
        <v/>
      </c>
    </row>
    <row r="1385" spans="1:28" hidden="1" x14ac:dyDescent="0.3">
      <c r="A1385" s="24">
        <v>2501060201</v>
      </c>
      <c r="B1385" s="40">
        <v>24009</v>
      </c>
      <c r="C1385" s="25"/>
      <c r="D1385" s="25"/>
      <c r="E1385" s="25"/>
      <c r="F1385" s="25"/>
      <c r="G1385" s="25" t="s">
        <v>12</v>
      </c>
      <c r="H1385" s="25">
        <v>5.42484166665907</v>
      </c>
      <c r="I1385" s="25">
        <v>153</v>
      </c>
      <c r="J1385" s="25">
        <v>3.5456481481431802E-2</v>
      </c>
      <c r="K1385" s="25">
        <v>10467</v>
      </c>
      <c r="L1385" s="26">
        <v>3387006</v>
      </c>
      <c r="M1385" s="24">
        <v>2501060201</v>
      </c>
      <c r="N1385" s="25">
        <v>24009</v>
      </c>
      <c r="O1385" s="25"/>
      <c r="P1385" s="25"/>
      <c r="Q1385" s="25"/>
      <c r="R1385" s="25"/>
      <c r="S1385" s="25" t="s">
        <v>12</v>
      </c>
      <c r="T1385" s="25">
        <v>13.0196199999817</v>
      </c>
      <c r="U1385" s="25">
        <v>365</v>
      </c>
      <c r="V1385" s="25">
        <v>3.5670191780771798E-2</v>
      </c>
      <c r="W1385" s="25">
        <v>10467</v>
      </c>
      <c r="X1385" s="27">
        <v>3387006</v>
      </c>
      <c r="Y1385" s="28">
        <f t="shared" si="42"/>
        <v>2.7233115468409709E-3</v>
      </c>
      <c r="AA1385" t="str">
        <f t="shared" si="43"/>
        <v>2501060201-24009-VOC</v>
      </c>
      <c r="AB1385" t="str">
        <f>IF(COUNTIF('NP-NRModel-MAR-WILDFIRES Modifi'!V:V, AA1385)=0, "Missing", "")</f>
        <v/>
      </c>
    </row>
    <row r="1386" spans="1:28" hidden="1" x14ac:dyDescent="0.3">
      <c r="A1386" s="24">
        <v>2501060201</v>
      </c>
      <c r="B1386" s="40">
        <v>24017</v>
      </c>
      <c r="C1386" s="25"/>
      <c r="D1386" s="25"/>
      <c r="E1386" s="25"/>
      <c r="F1386" s="25"/>
      <c r="G1386" s="25" t="s">
        <v>12</v>
      </c>
      <c r="H1386" s="25">
        <v>9.3442416666535699</v>
      </c>
      <c r="I1386" s="25">
        <v>153</v>
      </c>
      <c r="J1386" s="25">
        <v>6.1073474945448097E-2</v>
      </c>
      <c r="K1386" s="25">
        <v>10467</v>
      </c>
      <c r="L1386" s="26">
        <v>3781516</v>
      </c>
      <c r="M1386" s="24">
        <v>2501060201</v>
      </c>
      <c r="N1386" s="25">
        <v>24017</v>
      </c>
      <c r="O1386" s="25"/>
      <c r="P1386" s="25"/>
      <c r="Q1386" s="25"/>
      <c r="R1386" s="25"/>
      <c r="S1386" s="25" t="s">
        <v>12</v>
      </c>
      <c r="T1386" s="25">
        <v>22.4261799999686</v>
      </c>
      <c r="U1386" s="25">
        <v>365</v>
      </c>
      <c r="V1386" s="25">
        <v>6.1441589041009902E-2</v>
      </c>
      <c r="W1386" s="25">
        <v>10467</v>
      </c>
      <c r="X1386" s="27">
        <v>3781516</v>
      </c>
      <c r="Y1386" s="28">
        <f t="shared" si="42"/>
        <v>2.7233115468409514E-3</v>
      </c>
      <c r="AA1386" t="str">
        <f t="shared" si="43"/>
        <v>2501060201-24017-VOC</v>
      </c>
      <c r="AB1386" t="str">
        <f>IF(COUNTIF('NP-NRModel-MAR-WILDFIRES Modifi'!V:V, AA1386)=0, "Missing", "")</f>
        <v/>
      </c>
    </row>
    <row r="1387" spans="1:28" hidden="1" x14ac:dyDescent="0.3">
      <c r="A1387" s="24">
        <v>2501060201</v>
      </c>
      <c r="B1387" s="40">
        <v>24021</v>
      </c>
      <c r="C1387" s="25"/>
      <c r="D1387" s="25"/>
      <c r="E1387" s="25"/>
      <c r="F1387" s="25"/>
      <c r="G1387" s="25" t="s">
        <v>12</v>
      </c>
      <c r="H1387" s="25">
        <v>23.869833333299798</v>
      </c>
      <c r="I1387" s="25">
        <v>153</v>
      </c>
      <c r="J1387" s="25">
        <v>0.15601198257058699</v>
      </c>
      <c r="K1387" s="25">
        <v>10467</v>
      </c>
      <c r="L1387" s="26">
        <v>253941</v>
      </c>
      <c r="M1387" s="24">
        <v>2501060201</v>
      </c>
      <c r="N1387" s="25">
        <v>24021</v>
      </c>
      <c r="O1387" s="25"/>
      <c r="P1387" s="25"/>
      <c r="Q1387" s="25"/>
      <c r="R1387" s="25"/>
      <c r="S1387" s="25" t="s">
        <v>12</v>
      </c>
      <c r="T1387" s="25">
        <v>57.287599999919998</v>
      </c>
      <c r="U1387" s="25">
        <v>365</v>
      </c>
      <c r="V1387" s="25">
        <v>0.15695232876690399</v>
      </c>
      <c r="W1387" s="25">
        <v>10467</v>
      </c>
      <c r="X1387" s="27">
        <v>253941</v>
      </c>
      <c r="Y1387" s="28">
        <f t="shared" si="42"/>
        <v>2.7233115468409371E-3</v>
      </c>
      <c r="AA1387" t="str">
        <f t="shared" si="43"/>
        <v>2501060201-24021-VOC</v>
      </c>
      <c r="AB1387" t="str">
        <f>IF(COUNTIF('NP-NRModel-MAR-WILDFIRES Modifi'!V:V, AA1387)=0, "Missing", "")</f>
        <v/>
      </c>
    </row>
    <row r="1388" spans="1:28" hidden="1" x14ac:dyDescent="0.3">
      <c r="A1388" s="24">
        <v>2501060201</v>
      </c>
      <c r="B1388" s="40">
        <v>24031</v>
      </c>
      <c r="C1388" s="25"/>
      <c r="D1388" s="25"/>
      <c r="E1388" s="25"/>
      <c r="F1388" s="25"/>
      <c r="G1388" s="25" t="s">
        <v>12</v>
      </c>
      <c r="H1388" s="25">
        <v>59.641166666583402</v>
      </c>
      <c r="I1388" s="25">
        <v>153</v>
      </c>
      <c r="J1388" s="25">
        <v>0.38981154684041402</v>
      </c>
      <c r="K1388" s="25">
        <v>10467</v>
      </c>
      <c r="L1388" s="26">
        <v>73118</v>
      </c>
      <c r="M1388" s="24">
        <v>2501060201</v>
      </c>
      <c r="N1388" s="25">
        <v>24031</v>
      </c>
      <c r="O1388" s="25"/>
      <c r="P1388" s="25"/>
      <c r="Q1388" s="25"/>
      <c r="R1388" s="25"/>
      <c r="S1388" s="25" t="s">
        <v>12</v>
      </c>
      <c r="T1388" s="25">
        <v>143.1387999998</v>
      </c>
      <c r="U1388" s="25">
        <v>365</v>
      </c>
      <c r="V1388" s="25">
        <v>0.39216109588986398</v>
      </c>
      <c r="W1388" s="25">
        <v>10467</v>
      </c>
      <c r="X1388" s="27">
        <v>73118</v>
      </c>
      <c r="Y1388" s="28">
        <f t="shared" si="42"/>
        <v>2.7233115468409592E-3</v>
      </c>
      <c r="AA1388" t="str">
        <f t="shared" si="43"/>
        <v>2501060201-24031-VOC</v>
      </c>
      <c r="AB1388" t="str">
        <f>IF(COUNTIF('NP-NRModel-MAR-WILDFIRES Modifi'!V:V, AA1388)=0, "Missing", "")</f>
        <v/>
      </c>
    </row>
    <row r="1389" spans="1:28" hidden="1" x14ac:dyDescent="0.3">
      <c r="A1389" s="24">
        <v>2501060201</v>
      </c>
      <c r="B1389" s="40">
        <v>24033</v>
      </c>
      <c r="C1389" s="25"/>
      <c r="D1389" s="25"/>
      <c r="E1389" s="25"/>
      <c r="F1389" s="25"/>
      <c r="G1389" s="25" t="s">
        <v>12</v>
      </c>
      <c r="H1389" s="25">
        <v>65.862374999907701</v>
      </c>
      <c r="I1389" s="25">
        <v>153</v>
      </c>
      <c r="J1389" s="25">
        <v>0.43047303921508301</v>
      </c>
      <c r="K1389" s="25">
        <v>10467</v>
      </c>
      <c r="L1389" s="26">
        <v>259640</v>
      </c>
      <c r="M1389" s="24">
        <v>2501060201</v>
      </c>
      <c r="N1389" s="25">
        <v>24033</v>
      </c>
      <c r="O1389" s="25"/>
      <c r="P1389" s="25"/>
      <c r="Q1389" s="25"/>
      <c r="R1389" s="25"/>
      <c r="S1389" s="25" t="s">
        <v>12</v>
      </c>
      <c r="T1389" s="25">
        <v>158.06969999977801</v>
      </c>
      <c r="U1389" s="25">
        <v>365</v>
      </c>
      <c r="V1389" s="25">
        <v>0.43306767123226902</v>
      </c>
      <c r="W1389" s="25">
        <v>10467</v>
      </c>
      <c r="X1389" s="27">
        <v>259640</v>
      </c>
      <c r="Y1389" s="28">
        <f t="shared" si="42"/>
        <v>2.7233115468409666E-3</v>
      </c>
      <c r="AA1389" t="str">
        <f t="shared" si="43"/>
        <v>2501060201-24033-VOC</v>
      </c>
      <c r="AB1389" t="str">
        <f>IF(COUNTIF('NP-NRModel-MAR-WILDFIRES Modifi'!V:V, AA1389)=0, "Missing", "")</f>
        <v/>
      </c>
    </row>
    <row r="1390" spans="1:28" hidden="1" x14ac:dyDescent="0.3">
      <c r="A1390" s="24">
        <v>2501060201</v>
      </c>
      <c r="B1390" s="40">
        <v>51013</v>
      </c>
      <c r="C1390" s="25"/>
      <c r="D1390" s="25"/>
      <c r="E1390" s="25"/>
      <c r="F1390" s="25"/>
      <c r="G1390" s="25" t="s">
        <v>12</v>
      </c>
      <c r="H1390" s="25">
        <v>11.2596208333175</v>
      </c>
      <c r="I1390" s="25">
        <v>153</v>
      </c>
      <c r="J1390" s="25">
        <v>7.3592293028219499E-2</v>
      </c>
      <c r="K1390" s="25">
        <v>10467</v>
      </c>
      <c r="L1390" s="26">
        <v>2693479</v>
      </c>
      <c r="M1390" s="24">
        <v>2501060201</v>
      </c>
      <c r="N1390" s="25">
        <v>51013</v>
      </c>
      <c r="O1390" s="25"/>
      <c r="P1390" s="25"/>
      <c r="Q1390" s="25"/>
      <c r="R1390" s="25"/>
      <c r="S1390" s="25" t="s">
        <v>12</v>
      </c>
      <c r="T1390" s="25">
        <v>27.023089999962199</v>
      </c>
      <c r="U1390" s="25">
        <v>365</v>
      </c>
      <c r="V1390" s="25">
        <v>7.4035863013595105E-2</v>
      </c>
      <c r="W1390" s="25">
        <v>10467</v>
      </c>
      <c r="X1390" s="27">
        <v>2693479</v>
      </c>
      <c r="Y1390" s="28">
        <f t="shared" si="42"/>
        <v>2.7233115468409588E-3</v>
      </c>
      <c r="AA1390" t="str">
        <f t="shared" si="43"/>
        <v>2501060201-51013-VOC</v>
      </c>
      <c r="AB1390" t="str">
        <f>IF(COUNTIF('NP-NRModel-MAR-WILDFIRES Modifi'!V:V, AA1390)=0, "Missing", "")</f>
        <v/>
      </c>
    </row>
    <row r="1391" spans="1:28" hidden="1" x14ac:dyDescent="0.3">
      <c r="A1391" s="24">
        <v>2501060201</v>
      </c>
      <c r="B1391" s="40">
        <v>51059</v>
      </c>
      <c r="C1391" s="25"/>
      <c r="D1391" s="25"/>
      <c r="E1391" s="25"/>
      <c r="F1391" s="25"/>
      <c r="G1391" s="25" t="s">
        <v>12</v>
      </c>
      <c r="H1391" s="25">
        <v>73.836624999896699</v>
      </c>
      <c r="I1391" s="25">
        <v>153</v>
      </c>
      <c r="J1391" s="25">
        <v>0.48259232026076299</v>
      </c>
      <c r="K1391" s="25">
        <v>10467</v>
      </c>
      <c r="L1391" s="26">
        <v>2575285</v>
      </c>
      <c r="M1391" s="24">
        <v>2501060201</v>
      </c>
      <c r="N1391" s="25">
        <v>51059</v>
      </c>
      <c r="O1391" s="25"/>
      <c r="P1391" s="25"/>
      <c r="Q1391" s="25"/>
      <c r="R1391" s="25"/>
      <c r="S1391" s="25" t="s">
        <v>12</v>
      </c>
      <c r="T1391" s="25">
        <v>177.20789999975099</v>
      </c>
      <c r="U1391" s="25">
        <v>365</v>
      </c>
      <c r="V1391" s="25">
        <v>0.485501095889731</v>
      </c>
      <c r="W1391" s="25">
        <v>10467</v>
      </c>
      <c r="X1391" s="27">
        <v>2575285</v>
      </c>
      <c r="Y1391" s="28">
        <f t="shared" si="42"/>
        <v>2.7233115468409765E-3</v>
      </c>
      <c r="AA1391" t="str">
        <f t="shared" si="43"/>
        <v>2501060201-51059-VOC</v>
      </c>
      <c r="AB1391" t="str">
        <f>IF(COUNTIF('NP-NRModel-MAR-WILDFIRES Modifi'!V:V, AA1391)=0, "Missing", "")</f>
        <v/>
      </c>
    </row>
    <row r="1392" spans="1:28" hidden="1" x14ac:dyDescent="0.3">
      <c r="A1392" s="24">
        <v>2501060201</v>
      </c>
      <c r="B1392" s="40">
        <v>51107</v>
      </c>
      <c r="C1392" s="25"/>
      <c r="D1392" s="25"/>
      <c r="E1392" s="25"/>
      <c r="F1392" s="25"/>
      <c r="G1392" s="25" t="s">
        <v>12</v>
      </c>
      <c r="H1392" s="25">
        <v>25.109649999964802</v>
      </c>
      <c r="I1392" s="25">
        <v>153</v>
      </c>
      <c r="J1392" s="25">
        <v>0.16411535947689401</v>
      </c>
      <c r="K1392" s="25">
        <v>10467</v>
      </c>
      <c r="L1392" s="26">
        <v>3443431</v>
      </c>
      <c r="M1392" s="24">
        <v>2501060201</v>
      </c>
      <c r="N1392" s="25">
        <v>51107</v>
      </c>
      <c r="O1392" s="25"/>
      <c r="P1392" s="25"/>
      <c r="Q1392" s="25"/>
      <c r="R1392" s="25"/>
      <c r="S1392" s="25" t="s">
        <v>12</v>
      </c>
      <c r="T1392" s="25">
        <v>60.263159999915601</v>
      </c>
      <c r="U1392" s="25">
        <v>365</v>
      </c>
      <c r="V1392" s="25">
        <v>0.16510454794497401</v>
      </c>
      <c r="W1392" s="25">
        <v>10467</v>
      </c>
      <c r="X1392" s="27">
        <v>3443431</v>
      </c>
      <c r="Y1392" s="28">
        <f t="shared" si="42"/>
        <v>2.7233115468409531E-3</v>
      </c>
      <c r="AA1392" t="str">
        <f t="shared" si="43"/>
        <v>2501060201-51107-VOC</v>
      </c>
      <c r="AB1392" t="str">
        <f>IF(COUNTIF('NP-NRModel-MAR-WILDFIRES Modifi'!V:V, AA1392)=0, "Missing", "")</f>
        <v/>
      </c>
    </row>
    <row r="1393" spans="1:28" hidden="1" x14ac:dyDescent="0.3">
      <c r="A1393" s="24">
        <v>2501060201</v>
      </c>
      <c r="B1393" s="40">
        <v>51153</v>
      </c>
      <c r="C1393" s="25"/>
      <c r="D1393" s="25"/>
      <c r="E1393" s="25"/>
      <c r="F1393" s="25"/>
      <c r="G1393" s="25" t="s">
        <v>12</v>
      </c>
      <c r="H1393" s="25">
        <v>41.353670833275302</v>
      </c>
      <c r="I1393" s="25">
        <v>153</v>
      </c>
      <c r="J1393" s="25">
        <v>0.27028543028284502</v>
      </c>
      <c r="K1393" s="25">
        <v>10467</v>
      </c>
      <c r="L1393" s="26">
        <v>2742441</v>
      </c>
      <c r="M1393" s="24">
        <v>2501060201</v>
      </c>
      <c r="N1393" s="25">
        <v>51153</v>
      </c>
      <c r="O1393" s="25"/>
      <c r="P1393" s="25"/>
      <c r="Q1393" s="25"/>
      <c r="R1393" s="25"/>
      <c r="S1393" s="25" t="s">
        <v>12</v>
      </c>
      <c r="T1393" s="25">
        <v>99.248809999861194</v>
      </c>
      <c r="U1393" s="25">
        <v>365</v>
      </c>
      <c r="V1393" s="25">
        <v>0.271914547944825</v>
      </c>
      <c r="W1393" s="25">
        <v>10467</v>
      </c>
      <c r="X1393" s="27">
        <v>2742441</v>
      </c>
      <c r="Y1393" s="28">
        <f t="shared" si="42"/>
        <v>2.7233115468409449E-3</v>
      </c>
      <c r="AA1393" t="str">
        <f t="shared" si="43"/>
        <v>2501060201-51153-VOC</v>
      </c>
      <c r="AB1393" t="str">
        <f>IF(COUNTIF('NP-NRModel-MAR-WILDFIRES Modifi'!V:V, AA1393)=0, "Missing", "")</f>
        <v/>
      </c>
    </row>
    <row r="1394" spans="1:28" hidden="1" x14ac:dyDescent="0.3">
      <c r="A1394" s="24">
        <v>2501060201</v>
      </c>
      <c r="B1394" s="40">
        <v>51510</v>
      </c>
      <c r="C1394" s="25"/>
      <c r="D1394" s="25"/>
      <c r="E1394" s="25"/>
      <c r="F1394" s="25"/>
      <c r="G1394" s="25" t="s">
        <v>12</v>
      </c>
      <c r="H1394" s="25">
        <v>10.3075083333188</v>
      </c>
      <c r="I1394" s="25">
        <v>153</v>
      </c>
      <c r="J1394" s="25">
        <v>6.7369335511888007E-2</v>
      </c>
      <c r="K1394" s="25">
        <v>10467</v>
      </c>
      <c r="L1394" s="26">
        <v>223059</v>
      </c>
      <c r="M1394" s="24">
        <v>2501060201</v>
      </c>
      <c r="N1394" s="25">
        <v>51510</v>
      </c>
      <c r="O1394" s="25"/>
      <c r="P1394" s="25"/>
      <c r="Q1394" s="25"/>
      <c r="R1394" s="25"/>
      <c r="S1394" s="25" t="s">
        <v>12</v>
      </c>
      <c r="T1394" s="25">
        <v>24.738019999965399</v>
      </c>
      <c r="U1394" s="25">
        <v>365</v>
      </c>
      <c r="V1394" s="25">
        <v>6.7775397260179296E-2</v>
      </c>
      <c r="W1394" s="25">
        <v>10467</v>
      </c>
      <c r="X1394" s="27">
        <v>223059</v>
      </c>
      <c r="Y1394" s="28">
        <f t="shared" si="42"/>
        <v>2.7233115468409449E-3</v>
      </c>
      <c r="AA1394" t="str">
        <f t="shared" si="43"/>
        <v>2501060201-51510-VOC</v>
      </c>
      <c r="AB1394" t="str">
        <f>IF(COUNTIF('NP-NRModel-MAR-WILDFIRES Modifi'!V:V, AA1394)=0, "Missing", "")</f>
        <v/>
      </c>
    </row>
    <row r="1395" spans="1:28" hidden="1" x14ac:dyDescent="0.3">
      <c r="A1395" s="24">
        <v>2501060201</v>
      </c>
      <c r="B1395" s="40">
        <v>51600</v>
      </c>
      <c r="C1395" s="25"/>
      <c r="D1395" s="25"/>
      <c r="E1395" s="25"/>
      <c r="F1395" s="25"/>
      <c r="G1395" s="25" t="s">
        <v>12</v>
      </c>
      <c r="H1395" s="25">
        <v>5.1801124999927497</v>
      </c>
      <c r="I1395" s="25">
        <v>153</v>
      </c>
      <c r="J1395" s="25">
        <v>3.3856944444396998E-2</v>
      </c>
      <c r="K1395" s="25">
        <v>10467</v>
      </c>
      <c r="L1395" s="26">
        <v>2479990</v>
      </c>
      <c r="M1395" s="24">
        <v>2501060201</v>
      </c>
      <c r="N1395" s="25">
        <v>51600</v>
      </c>
      <c r="O1395" s="25"/>
      <c r="P1395" s="25"/>
      <c r="Q1395" s="25"/>
      <c r="R1395" s="25"/>
      <c r="S1395" s="25" t="s">
        <v>12</v>
      </c>
      <c r="T1395" s="25">
        <v>12.4322699999825</v>
      </c>
      <c r="U1395" s="25">
        <v>365</v>
      </c>
      <c r="V1395" s="25">
        <v>3.4061013698582297E-2</v>
      </c>
      <c r="W1395" s="25">
        <v>10467</v>
      </c>
      <c r="X1395" s="27">
        <v>2479990</v>
      </c>
      <c r="Y1395" s="28">
        <f t="shared" si="42"/>
        <v>2.7233115468409757E-3</v>
      </c>
      <c r="AA1395" t="str">
        <f t="shared" si="43"/>
        <v>2501060201-51600-VOC</v>
      </c>
      <c r="AB1395" t="str">
        <f>IF(COUNTIF('NP-NRModel-MAR-WILDFIRES Modifi'!V:V, AA1395)=0, "Missing", "")</f>
        <v/>
      </c>
    </row>
    <row r="1396" spans="1:28" hidden="1" x14ac:dyDescent="0.3">
      <c r="A1396" s="24">
        <v>2501060201</v>
      </c>
      <c r="B1396" s="40">
        <v>51610</v>
      </c>
      <c r="C1396" s="25"/>
      <c r="D1396" s="25"/>
      <c r="E1396" s="25"/>
      <c r="F1396" s="25"/>
      <c r="G1396" s="25" t="s">
        <v>12</v>
      </c>
      <c r="H1396" s="25">
        <v>1.1134304166650999</v>
      </c>
      <c r="I1396" s="25">
        <v>153</v>
      </c>
      <c r="J1396" s="25">
        <v>7.2773229847392703E-3</v>
      </c>
      <c r="K1396" s="25">
        <v>10467</v>
      </c>
      <c r="L1396" s="26">
        <v>1761328</v>
      </c>
      <c r="M1396" s="24">
        <v>2501060201</v>
      </c>
      <c r="N1396" s="25">
        <v>51610</v>
      </c>
      <c r="O1396" s="25"/>
      <c r="P1396" s="25"/>
      <c r="Q1396" s="25"/>
      <c r="R1396" s="25"/>
      <c r="S1396" s="25" t="s">
        <v>12</v>
      </c>
      <c r="T1396" s="25">
        <v>2.6722329999962602</v>
      </c>
      <c r="U1396" s="25">
        <v>365</v>
      </c>
      <c r="V1396" s="25">
        <v>7.3211863013596199E-3</v>
      </c>
      <c r="W1396" s="25">
        <v>10467</v>
      </c>
      <c r="X1396" s="27">
        <v>1761328</v>
      </c>
      <c r="Y1396" s="28">
        <f t="shared" si="42"/>
        <v>2.7233115468409583E-3</v>
      </c>
      <c r="AA1396" t="str">
        <f t="shared" si="43"/>
        <v>2501060201-51610-VOC</v>
      </c>
      <c r="AB1396" t="str">
        <f>IF(COUNTIF('NP-NRModel-MAR-WILDFIRES Modifi'!V:V, AA1396)=0, "Missing", "")</f>
        <v/>
      </c>
    </row>
    <row r="1397" spans="1:28" hidden="1" x14ac:dyDescent="0.3">
      <c r="A1397" s="24">
        <v>2501060201</v>
      </c>
      <c r="B1397" s="40">
        <v>51683</v>
      </c>
      <c r="C1397" s="25"/>
      <c r="D1397" s="25"/>
      <c r="E1397" s="25"/>
      <c r="F1397" s="25"/>
      <c r="G1397" s="25" t="s">
        <v>12</v>
      </c>
      <c r="H1397" s="25">
        <v>5.9858749999916201</v>
      </c>
      <c r="I1397" s="25">
        <v>153</v>
      </c>
      <c r="J1397" s="25">
        <v>3.9123366013017101E-2</v>
      </c>
      <c r="K1397" s="25">
        <v>10467</v>
      </c>
      <c r="L1397" s="26">
        <v>2461205</v>
      </c>
      <c r="M1397" s="24">
        <v>2501060201</v>
      </c>
      <c r="N1397" s="25">
        <v>51683</v>
      </c>
      <c r="O1397" s="25"/>
      <c r="P1397" s="25"/>
      <c r="Q1397" s="25"/>
      <c r="R1397" s="25"/>
      <c r="S1397" s="25" t="s">
        <v>12</v>
      </c>
      <c r="T1397" s="25">
        <v>14.3660999999798</v>
      </c>
      <c r="U1397" s="25">
        <v>365</v>
      </c>
      <c r="V1397" s="25">
        <v>3.9359178082136403E-2</v>
      </c>
      <c r="W1397" s="25">
        <v>10467</v>
      </c>
      <c r="X1397" s="27">
        <v>2461205</v>
      </c>
      <c r="Y1397" s="28">
        <f t="shared" si="42"/>
        <v>2.7233115468409735E-3</v>
      </c>
      <c r="AA1397" t="str">
        <f t="shared" si="43"/>
        <v>2501060201-51683-VOC</v>
      </c>
      <c r="AB1397" t="str">
        <f>IF(COUNTIF('NP-NRModel-MAR-WILDFIRES Modifi'!V:V, AA1397)=0, "Missing", "")</f>
        <v/>
      </c>
    </row>
    <row r="1398" spans="1:28" hidden="1" x14ac:dyDescent="0.3">
      <c r="A1398" s="24">
        <v>2501060201</v>
      </c>
      <c r="B1398" s="40">
        <v>51685</v>
      </c>
      <c r="C1398" s="25"/>
      <c r="D1398" s="25"/>
      <c r="E1398" s="25"/>
      <c r="F1398" s="25"/>
      <c r="G1398" s="25" t="s">
        <v>12</v>
      </c>
      <c r="H1398" s="25">
        <v>2.40773333332996</v>
      </c>
      <c r="I1398" s="25">
        <v>153</v>
      </c>
      <c r="J1398" s="25">
        <v>1.5736819172091299E-2</v>
      </c>
      <c r="K1398" s="25">
        <v>10467</v>
      </c>
      <c r="L1398" s="26">
        <v>917689</v>
      </c>
      <c r="M1398" s="24">
        <v>2501060201</v>
      </c>
      <c r="N1398" s="25">
        <v>51685</v>
      </c>
      <c r="O1398" s="25"/>
      <c r="P1398" s="25"/>
      <c r="Q1398" s="25"/>
      <c r="R1398" s="25"/>
      <c r="S1398" s="25" t="s">
        <v>12</v>
      </c>
      <c r="T1398" s="25">
        <v>5.7785599999919004</v>
      </c>
      <c r="U1398" s="25">
        <v>365</v>
      </c>
      <c r="V1398" s="25">
        <v>1.5831671232854502E-2</v>
      </c>
      <c r="W1398" s="25">
        <v>10467</v>
      </c>
      <c r="X1398" s="27">
        <v>917689</v>
      </c>
      <c r="Y1398" s="28">
        <f t="shared" si="42"/>
        <v>2.72331154684097E-3</v>
      </c>
      <c r="AA1398" t="str">
        <f t="shared" si="43"/>
        <v>2501060201-51685-VOC</v>
      </c>
      <c r="AB1398" t="str">
        <f>IF(COUNTIF('NP-NRModel-MAR-WILDFIRES Modifi'!V:V, AA1398)=0, "Missing", "")</f>
        <v/>
      </c>
    </row>
    <row r="1399" spans="1:28" hidden="1" x14ac:dyDescent="0.3">
      <c r="A1399" s="24">
        <v>2501080050</v>
      </c>
      <c r="B1399" s="40">
        <v>11001</v>
      </c>
      <c r="C1399" s="25"/>
      <c r="D1399" s="25"/>
      <c r="E1399" s="25"/>
      <c r="F1399" s="25"/>
      <c r="G1399" s="25" t="s">
        <v>12</v>
      </c>
      <c r="H1399" s="25">
        <v>5.9887333333249498E-2</v>
      </c>
      <c r="I1399" s="25">
        <v>153</v>
      </c>
      <c r="J1399" s="25">
        <v>3.9142047930228402E-4</v>
      </c>
      <c r="K1399" s="25">
        <v>10467</v>
      </c>
      <c r="L1399" s="26">
        <v>1862519</v>
      </c>
      <c r="M1399" s="24">
        <v>2501080050</v>
      </c>
      <c r="N1399" s="25">
        <v>11001</v>
      </c>
      <c r="O1399" s="25"/>
      <c r="P1399" s="25"/>
      <c r="Q1399" s="25"/>
      <c r="R1399" s="25"/>
      <c r="S1399" s="25" t="s">
        <v>12</v>
      </c>
      <c r="T1399" s="25">
        <v>0.14372959999979801</v>
      </c>
      <c r="U1399" s="25">
        <v>365</v>
      </c>
      <c r="V1399" s="25">
        <v>3.9377972602684398E-4</v>
      </c>
      <c r="W1399" s="25">
        <v>10467</v>
      </c>
      <c r="X1399" s="27">
        <v>1862519</v>
      </c>
      <c r="Y1399" s="28">
        <f t="shared" si="42"/>
        <v>2.7233115468409718E-3</v>
      </c>
      <c r="AA1399" t="str">
        <f t="shared" si="43"/>
        <v>2501080050-11001-VOC</v>
      </c>
      <c r="AB1399" t="str">
        <f>IF(COUNTIF('NP-NRModel-MAR-WILDFIRES Modifi'!V:V, AA1399)=0, "Missing", "")</f>
        <v/>
      </c>
    </row>
    <row r="1400" spans="1:28" hidden="1" x14ac:dyDescent="0.3">
      <c r="A1400" s="24">
        <v>2501080050</v>
      </c>
      <c r="B1400" s="40">
        <v>24009</v>
      </c>
      <c r="C1400" s="25"/>
      <c r="D1400" s="25"/>
      <c r="E1400" s="25"/>
      <c r="F1400" s="25"/>
      <c r="G1400" s="25" t="s">
        <v>12</v>
      </c>
      <c r="H1400" s="25">
        <v>0.20249744841241399</v>
      </c>
      <c r="I1400" s="25">
        <v>153</v>
      </c>
      <c r="J1400" s="25">
        <v>1.32351273472166E-3</v>
      </c>
      <c r="K1400" s="25">
        <v>10467</v>
      </c>
      <c r="L1400" s="26">
        <v>1251135</v>
      </c>
      <c r="M1400" s="24">
        <v>2501080050</v>
      </c>
      <c r="N1400" s="25">
        <v>24009</v>
      </c>
      <c r="O1400" s="25"/>
      <c r="P1400" s="25"/>
      <c r="Q1400" s="25"/>
      <c r="R1400" s="25"/>
      <c r="S1400" s="25" t="s">
        <v>12</v>
      </c>
      <c r="T1400" s="25">
        <v>0.48599387618979401</v>
      </c>
      <c r="U1400" s="25">
        <v>365</v>
      </c>
      <c r="V1400" s="25">
        <v>1.33149007175286E-3</v>
      </c>
      <c r="W1400" s="25">
        <v>10467</v>
      </c>
      <c r="X1400" s="27">
        <v>1251135</v>
      </c>
      <c r="Y1400" s="28">
        <f t="shared" si="42"/>
        <v>2.7233115468409562E-3</v>
      </c>
      <c r="AA1400" t="str">
        <f t="shared" si="43"/>
        <v>2501080050-24009-VOC</v>
      </c>
      <c r="AB1400" t="str">
        <f>IF(COUNTIF('NP-NRModel-MAR-WILDFIRES Modifi'!V:V, AA1400)=0, "Missing", "")</f>
        <v/>
      </c>
    </row>
    <row r="1401" spans="1:28" hidden="1" x14ac:dyDescent="0.3">
      <c r="A1401" s="24">
        <v>2501080050</v>
      </c>
      <c r="B1401" s="40">
        <v>24017</v>
      </c>
      <c r="C1401" s="25"/>
      <c r="D1401" s="25"/>
      <c r="E1401" s="25"/>
      <c r="F1401" s="25"/>
      <c r="G1401" s="25" t="s">
        <v>12</v>
      </c>
      <c r="H1401" s="25">
        <v>3.9014513492009</v>
      </c>
      <c r="I1401" s="25">
        <v>153</v>
      </c>
      <c r="J1401" s="25">
        <v>2.54996820209209E-2</v>
      </c>
      <c r="K1401" s="25">
        <v>10467</v>
      </c>
      <c r="L1401" s="26">
        <v>431520</v>
      </c>
      <c r="M1401" s="24">
        <v>2501080050</v>
      </c>
      <c r="N1401" s="25">
        <v>24017</v>
      </c>
      <c r="O1401" s="25"/>
      <c r="P1401" s="25"/>
      <c r="Q1401" s="25"/>
      <c r="R1401" s="25"/>
      <c r="S1401" s="25" t="s">
        <v>12</v>
      </c>
      <c r="T1401" s="25">
        <v>9.3634832380821695</v>
      </c>
      <c r="U1401" s="25">
        <v>365</v>
      </c>
      <c r="V1401" s="25">
        <v>2.56533787344717E-2</v>
      </c>
      <c r="W1401" s="25">
        <v>10467</v>
      </c>
      <c r="X1401" s="27">
        <v>431520</v>
      </c>
      <c r="Y1401" s="28">
        <f t="shared" si="42"/>
        <v>2.723311546840954E-3</v>
      </c>
      <c r="AA1401" t="str">
        <f t="shared" si="43"/>
        <v>2501080050-24017-VOC</v>
      </c>
      <c r="AB1401" t="str">
        <f>IF(COUNTIF('NP-NRModel-MAR-WILDFIRES Modifi'!V:V, AA1401)=0, "Missing", "")</f>
        <v/>
      </c>
    </row>
    <row r="1402" spans="1:28" hidden="1" x14ac:dyDescent="0.3">
      <c r="A1402" s="24">
        <v>2501080050</v>
      </c>
      <c r="B1402" s="40">
        <v>24021</v>
      </c>
      <c r="C1402" s="25"/>
      <c r="D1402" s="25"/>
      <c r="E1402" s="25"/>
      <c r="F1402" s="25"/>
      <c r="G1402" s="25" t="s">
        <v>12</v>
      </c>
      <c r="H1402" s="25">
        <v>14.9891066468044</v>
      </c>
      <c r="I1402" s="25">
        <v>153</v>
      </c>
      <c r="J1402" s="25">
        <v>9.7968017299375404E-2</v>
      </c>
      <c r="K1402" s="25">
        <v>10467</v>
      </c>
      <c r="L1402" s="26">
        <v>194016</v>
      </c>
      <c r="M1402" s="24">
        <v>2501080050</v>
      </c>
      <c r="N1402" s="25">
        <v>24021</v>
      </c>
      <c r="O1402" s="25"/>
      <c r="P1402" s="25"/>
      <c r="Q1402" s="25"/>
      <c r="R1402" s="25"/>
      <c r="S1402" s="25" t="s">
        <v>12</v>
      </c>
      <c r="T1402" s="25">
        <v>35.973855952330403</v>
      </c>
      <c r="U1402" s="25">
        <v>365</v>
      </c>
      <c r="V1402" s="25">
        <v>9.8558509458439594E-2</v>
      </c>
      <c r="W1402" s="25">
        <v>10467</v>
      </c>
      <c r="X1402" s="27">
        <v>194016</v>
      </c>
      <c r="Y1402" s="28">
        <f t="shared" si="42"/>
        <v>2.723311546840977E-3</v>
      </c>
      <c r="AA1402" t="str">
        <f t="shared" si="43"/>
        <v>2501080050-24021-VOC</v>
      </c>
      <c r="AB1402" t="str">
        <f>IF(COUNTIF('NP-NRModel-MAR-WILDFIRES Modifi'!V:V, AA1402)=0, "Missing", "")</f>
        <v/>
      </c>
    </row>
    <row r="1403" spans="1:28" hidden="1" x14ac:dyDescent="0.3">
      <c r="A1403" s="24">
        <v>2501080050</v>
      </c>
      <c r="B1403" s="40">
        <v>24031</v>
      </c>
      <c r="C1403" s="25"/>
      <c r="D1403" s="25"/>
      <c r="E1403" s="25"/>
      <c r="F1403" s="25"/>
      <c r="G1403" s="25" t="s">
        <v>12</v>
      </c>
      <c r="H1403" s="25">
        <v>9.4731997023676904</v>
      </c>
      <c r="I1403" s="25">
        <v>153</v>
      </c>
      <c r="J1403" s="25">
        <v>6.1916337923971797E-2</v>
      </c>
      <c r="K1403" s="25">
        <v>10467</v>
      </c>
      <c r="L1403" s="26">
        <v>3571646</v>
      </c>
      <c r="M1403" s="24">
        <v>2501080050</v>
      </c>
      <c r="N1403" s="25">
        <v>24031</v>
      </c>
      <c r="O1403" s="25"/>
      <c r="P1403" s="25"/>
      <c r="Q1403" s="25"/>
      <c r="R1403" s="25"/>
      <c r="S1403" s="25" t="s">
        <v>12</v>
      </c>
      <c r="T1403" s="25">
        <v>22.735679285682401</v>
      </c>
      <c r="U1403" s="25">
        <v>365</v>
      </c>
      <c r="V1403" s="25">
        <v>6.2289532289540997E-2</v>
      </c>
      <c r="W1403" s="25">
        <v>10467</v>
      </c>
      <c r="X1403" s="27">
        <v>3571646</v>
      </c>
      <c r="Y1403" s="28">
        <f t="shared" si="42"/>
        <v>2.7233115468409635E-3</v>
      </c>
      <c r="AA1403" t="str">
        <f t="shared" si="43"/>
        <v>2501080050-24031-VOC</v>
      </c>
      <c r="AB1403" t="str">
        <f>IF(COUNTIF('NP-NRModel-MAR-WILDFIRES Modifi'!V:V, AA1403)=0, "Missing", "")</f>
        <v/>
      </c>
    </row>
    <row r="1404" spans="1:28" hidden="1" x14ac:dyDescent="0.3">
      <c r="A1404" s="24">
        <v>2501080050</v>
      </c>
      <c r="B1404" s="40">
        <v>24033</v>
      </c>
      <c r="C1404" s="25"/>
      <c r="D1404" s="25"/>
      <c r="E1404" s="25"/>
      <c r="F1404" s="25"/>
      <c r="G1404" s="25" t="s">
        <v>12</v>
      </c>
      <c r="H1404" s="25">
        <v>10.6525919642707</v>
      </c>
      <c r="I1404" s="25">
        <v>153</v>
      </c>
      <c r="J1404" s="25">
        <v>6.9624784080201105E-2</v>
      </c>
      <c r="K1404" s="25">
        <v>10467</v>
      </c>
      <c r="L1404" s="26">
        <v>2396731</v>
      </c>
      <c r="M1404" s="24">
        <v>2501080050</v>
      </c>
      <c r="N1404" s="25">
        <v>24033</v>
      </c>
      <c r="O1404" s="25"/>
      <c r="P1404" s="25"/>
      <c r="Q1404" s="25"/>
      <c r="R1404" s="25"/>
      <c r="S1404" s="25" t="s">
        <v>12</v>
      </c>
      <c r="T1404" s="25">
        <v>25.566220714249901</v>
      </c>
      <c r="U1404" s="25">
        <v>365</v>
      </c>
      <c r="V1404" s="25">
        <v>7.0044440313013406E-2</v>
      </c>
      <c r="W1404" s="25">
        <v>10467</v>
      </c>
      <c r="X1404" s="27">
        <v>2396731</v>
      </c>
      <c r="Y1404" s="28">
        <f t="shared" si="42"/>
        <v>2.7233115468409527E-3</v>
      </c>
      <c r="AA1404" t="str">
        <f t="shared" si="43"/>
        <v>2501080050-24033-VOC</v>
      </c>
      <c r="AB1404" t="str">
        <f>IF(COUNTIF('NP-NRModel-MAR-WILDFIRES Modifi'!V:V, AA1404)=0, "Missing", "")</f>
        <v/>
      </c>
    </row>
    <row r="1405" spans="1:28" hidden="1" x14ac:dyDescent="0.3">
      <c r="A1405" s="24">
        <v>2501080050</v>
      </c>
      <c r="B1405" s="40">
        <v>51013</v>
      </c>
      <c r="C1405" s="25"/>
      <c r="D1405" s="25"/>
      <c r="E1405" s="25"/>
      <c r="F1405" s="25"/>
      <c r="G1405" s="25" t="s">
        <v>12</v>
      </c>
      <c r="H1405" s="25">
        <v>0.89752891304222104</v>
      </c>
      <c r="I1405" s="25">
        <v>153</v>
      </c>
      <c r="J1405" s="25">
        <v>5.8662020460275898E-3</v>
      </c>
      <c r="K1405" s="25">
        <v>10467</v>
      </c>
      <c r="L1405" s="26">
        <v>3411374</v>
      </c>
      <c r="M1405" s="24">
        <v>2501080050</v>
      </c>
      <c r="N1405" s="25">
        <v>51013</v>
      </c>
      <c r="O1405" s="25"/>
      <c r="P1405" s="25"/>
      <c r="Q1405" s="25"/>
      <c r="R1405" s="25"/>
      <c r="S1405" s="25" t="s">
        <v>12</v>
      </c>
      <c r="T1405" s="25">
        <v>2.1540693913013298</v>
      </c>
      <c r="U1405" s="25">
        <v>365</v>
      </c>
      <c r="V1405" s="25">
        <v>5.9015599761680403E-3</v>
      </c>
      <c r="W1405" s="25">
        <v>10467</v>
      </c>
      <c r="X1405" s="27">
        <v>3411374</v>
      </c>
      <c r="Y1405" s="28">
        <f t="shared" si="42"/>
        <v>2.7233115468409601E-3</v>
      </c>
      <c r="AA1405" t="str">
        <f t="shared" si="43"/>
        <v>2501080050-51013-VOC</v>
      </c>
      <c r="AB1405" t="str">
        <f>IF(COUNTIF('NP-NRModel-MAR-WILDFIRES Modifi'!V:V, AA1405)=0, "Missing", "")</f>
        <v/>
      </c>
    </row>
    <row r="1406" spans="1:28" hidden="1" x14ac:dyDescent="0.3">
      <c r="A1406" s="24">
        <v>2501080050</v>
      </c>
      <c r="B1406" s="40">
        <v>51107</v>
      </c>
      <c r="C1406" s="25"/>
      <c r="D1406" s="25"/>
      <c r="E1406" s="25"/>
      <c r="F1406" s="25"/>
      <c r="G1406" s="25" t="s">
        <v>12</v>
      </c>
      <c r="H1406" s="25">
        <v>26.076149999963398</v>
      </c>
      <c r="I1406" s="25">
        <v>153</v>
      </c>
      <c r="J1406" s="25">
        <v>0.170432352940937</v>
      </c>
      <c r="K1406" s="25">
        <v>10467</v>
      </c>
      <c r="L1406" s="26">
        <v>1610142</v>
      </c>
      <c r="M1406" s="24">
        <v>2501080050</v>
      </c>
      <c r="N1406" s="25">
        <v>51107</v>
      </c>
      <c r="O1406" s="25"/>
      <c r="P1406" s="25"/>
      <c r="Q1406" s="25"/>
      <c r="R1406" s="25"/>
      <c r="S1406" s="25" t="s">
        <v>12</v>
      </c>
      <c r="T1406" s="25">
        <v>62.582759999912398</v>
      </c>
      <c r="U1406" s="25">
        <v>365</v>
      </c>
      <c r="V1406" s="25">
        <v>0.171459616438116</v>
      </c>
      <c r="W1406" s="25">
        <v>10467</v>
      </c>
      <c r="X1406" s="27">
        <v>1610142</v>
      </c>
      <c r="Y1406" s="28">
        <f t="shared" si="42"/>
        <v>2.7233115468409444E-3</v>
      </c>
      <c r="AA1406" t="str">
        <f t="shared" si="43"/>
        <v>2501080050-51107-VOC</v>
      </c>
      <c r="AB1406" t="str">
        <f>IF(COUNTIF('NP-NRModel-MAR-WILDFIRES Modifi'!V:V, AA1406)=0, "Missing", "")</f>
        <v/>
      </c>
    </row>
    <row r="1407" spans="1:28" hidden="1" x14ac:dyDescent="0.3">
      <c r="A1407" s="24">
        <v>2501080050</v>
      </c>
      <c r="B1407" s="40">
        <v>51683</v>
      </c>
      <c r="C1407" s="25"/>
      <c r="D1407" s="25"/>
      <c r="E1407" s="25"/>
      <c r="F1407" s="25"/>
      <c r="G1407" s="25" t="s">
        <v>12</v>
      </c>
      <c r="H1407" s="25">
        <v>12.256879891287101</v>
      </c>
      <c r="I1407" s="25">
        <v>153</v>
      </c>
      <c r="J1407" s="25">
        <v>8.0110326086844097E-2</v>
      </c>
      <c r="K1407" s="25">
        <v>10467</v>
      </c>
      <c r="L1407" s="26">
        <v>3909313</v>
      </c>
      <c r="M1407" s="24">
        <v>2501080050</v>
      </c>
      <c r="N1407" s="25">
        <v>51683</v>
      </c>
      <c r="O1407" s="25"/>
      <c r="P1407" s="25"/>
      <c r="Q1407" s="25"/>
      <c r="R1407" s="25"/>
      <c r="S1407" s="25" t="s">
        <v>12</v>
      </c>
      <c r="T1407" s="25">
        <v>29.416511739089099</v>
      </c>
      <c r="U1407" s="25">
        <v>365</v>
      </c>
      <c r="V1407" s="25">
        <v>8.0593182846819503E-2</v>
      </c>
      <c r="W1407" s="25">
        <v>10467</v>
      </c>
      <c r="X1407" s="27">
        <v>3909313</v>
      </c>
      <c r="Y1407" s="28">
        <f t="shared" si="42"/>
        <v>2.7233115468409635E-3</v>
      </c>
      <c r="AA1407" t="str">
        <f t="shared" si="43"/>
        <v>2501080050-51683-VOC</v>
      </c>
      <c r="AB1407" t="str">
        <f>IF(COUNTIF('NP-NRModel-MAR-WILDFIRES Modifi'!V:V, AA1407)=0, "Missing", "")</f>
        <v/>
      </c>
    </row>
    <row r="1408" spans="1:28" hidden="1" x14ac:dyDescent="0.3">
      <c r="A1408" s="24">
        <v>2501080100</v>
      </c>
      <c r="B1408" s="40">
        <v>24009</v>
      </c>
      <c r="C1408" s="25"/>
      <c r="D1408" s="25"/>
      <c r="E1408" s="25"/>
      <c r="F1408" s="25"/>
      <c r="G1408" s="25" t="s">
        <v>12</v>
      </c>
      <c r="H1408" s="25">
        <v>5.06465565475481E-4</v>
      </c>
      <c r="I1408" s="25">
        <v>153</v>
      </c>
      <c r="J1408" s="29">
        <v>3.3102324540881099E-6</v>
      </c>
      <c r="K1408" s="25">
        <v>10467</v>
      </c>
      <c r="L1408" s="26">
        <v>1228688</v>
      </c>
      <c r="M1408" s="24">
        <v>2501080100</v>
      </c>
      <c r="N1408" s="25">
        <v>24009</v>
      </c>
      <c r="O1408" s="25"/>
      <c r="P1408" s="25"/>
      <c r="Q1408" s="25"/>
      <c r="R1408" s="25"/>
      <c r="S1408" s="25" t="s">
        <v>12</v>
      </c>
      <c r="T1408" s="25">
        <v>1.2155173571411499E-3</v>
      </c>
      <c r="U1408" s="25">
        <v>365</v>
      </c>
      <c r="V1408" s="29">
        <v>3.3301845401127601E-6</v>
      </c>
      <c r="W1408" s="25">
        <v>10467</v>
      </c>
      <c r="X1408" s="27">
        <v>1228688</v>
      </c>
      <c r="Y1408" s="28">
        <f t="shared" si="42"/>
        <v>2.7233115468409674E-3</v>
      </c>
      <c r="AA1408" t="str">
        <f t="shared" si="43"/>
        <v>2501080100-24009-VOC</v>
      </c>
      <c r="AB1408" t="str">
        <f>IF(COUNTIF('NP-NRModel-MAR-WILDFIRES Modifi'!V:V, AA1408)=0, "Missing", "")</f>
        <v/>
      </c>
    </row>
    <row r="1409" spans="1:28" hidden="1" x14ac:dyDescent="0.3">
      <c r="A1409" s="24">
        <v>2501080100</v>
      </c>
      <c r="B1409" s="40">
        <v>24017</v>
      </c>
      <c r="C1409" s="25"/>
      <c r="D1409" s="25"/>
      <c r="E1409" s="25"/>
      <c r="F1409" s="25"/>
      <c r="G1409" s="25" t="s">
        <v>12</v>
      </c>
      <c r="H1409" s="25">
        <v>9.7578994047482701E-3</v>
      </c>
      <c r="I1409" s="25">
        <v>153</v>
      </c>
      <c r="J1409" s="29">
        <v>6.3777120292472295E-5</v>
      </c>
      <c r="K1409" s="25">
        <v>10467</v>
      </c>
      <c r="L1409" s="26">
        <v>1862285</v>
      </c>
      <c r="M1409" s="24">
        <v>2501080100</v>
      </c>
      <c r="N1409" s="25">
        <v>24017</v>
      </c>
      <c r="O1409" s="25"/>
      <c r="P1409" s="25"/>
      <c r="Q1409" s="25"/>
      <c r="R1409" s="25"/>
      <c r="S1409" s="25" t="s">
        <v>12</v>
      </c>
      <c r="T1409" s="25">
        <v>2.3418958571395601E-2</v>
      </c>
      <c r="U1409" s="25">
        <v>365</v>
      </c>
      <c r="V1409" s="29">
        <v>6.4161530332590801E-5</v>
      </c>
      <c r="W1409" s="25">
        <v>10467</v>
      </c>
      <c r="X1409" s="27">
        <v>1862285</v>
      </c>
      <c r="Y1409" s="28">
        <f t="shared" si="42"/>
        <v>2.7233115468409848E-3</v>
      </c>
      <c r="AA1409" t="str">
        <f t="shared" si="43"/>
        <v>2501080100-24017-VOC</v>
      </c>
      <c r="AB1409" t="str">
        <f>IF(COUNTIF('NP-NRModel-MAR-WILDFIRES Modifi'!V:V, AA1409)=0, "Missing", "")</f>
        <v/>
      </c>
    </row>
    <row r="1410" spans="1:28" hidden="1" x14ac:dyDescent="0.3">
      <c r="A1410" s="24">
        <v>2501080100</v>
      </c>
      <c r="B1410" s="40">
        <v>24021</v>
      </c>
      <c r="C1410" s="25"/>
      <c r="D1410" s="25"/>
      <c r="E1410" s="25"/>
      <c r="F1410" s="25"/>
      <c r="G1410" s="25" t="s">
        <v>12</v>
      </c>
      <c r="H1410" s="25">
        <v>3.7489176984074599E-2</v>
      </c>
      <c r="I1410" s="25">
        <v>153</v>
      </c>
      <c r="J1410" s="25">
        <v>2.4502730054950698E-4</v>
      </c>
      <c r="K1410" s="25">
        <v>10467</v>
      </c>
      <c r="L1410" s="26">
        <v>738351</v>
      </c>
      <c r="M1410" s="24">
        <v>2501080100</v>
      </c>
      <c r="N1410" s="25">
        <v>24021</v>
      </c>
      <c r="O1410" s="25"/>
      <c r="P1410" s="25"/>
      <c r="Q1410" s="25"/>
      <c r="R1410" s="25"/>
      <c r="S1410" s="25" t="s">
        <v>12</v>
      </c>
      <c r="T1410" s="25">
        <v>8.9974024761779195E-2</v>
      </c>
      <c r="U1410" s="25">
        <v>365</v>
      </c>
      <c r="V1410" s="25">
        <v>2.4650417742953199E-4</v>
      </c>
      <c r="W1410" s="25">
        <v>10467</v>
      </c>
      <c r="X1410" s="27">
        <v>738351</v>
      </c>
      <c r="Y1410" s="28">
        <f t="shared" si="42"/>
        <v>2.7233115468409514E-3</v>
      </c>
      <c r="AA1410" t="str">
        <f t="shared" si="43"/>
        <v>2501080100-24021-VOC</v>
      </c>
      <c r="AB1410" t="str">
        <f>IF(COUNTIF('NP-NRModel-MAR-WILDFIRES Modifi'!V:V, AA1410)=0, "Missing", "")</f>
        <v/>
      </c>
    </row>
    <row r="1411" spans="1:28" hidden="1" x14ac:dyDescent="0.3">
      <c r="A1411" s="24">
        <v>2501080100</v>
      </c>
      <c r="B1411" s="40">
        <v>24031</v>
      </c>
      <c r="C1411" s="25"/>
      <c r="D1411" s="25"/>
      <c r="E1411" s="25"/>
      <c r="F1411" s="25"/>
      <c r="G1411" s="25" t="s">
        <v>12</v>
      </c>
      <c r="H1411" s="25">
        <v>2.3693371428538199E-2</v>
      </c>
      <c r="I1411" s="25">
        <v>153</v>
      </c>
      <c r="J1411" s="25">
        <v>1.54858636787831E-4</v>
      </c>
      <c r="K1411" s="25">
        <v>10467</v>
      </c>
      <c r="L1411" s="26">
        <v>2920098</v>
      </c>
      <c r="M1411" s="24">
        <v>2501080100</v>
      </c>
      <c r="N1411" s="25">
        <v>24031</v>
      </c>
      <c r="O1411" s="25"/>
      <c r="P1411" s="25"/>
      <c r="Q1411" s="25"/>
      <c r="R1411" s="25"/>
      <c r="S1411" s="25" t="s">
        <v>12</v>
      </c>
      <c r="T1411" s="25">
        <v>5.6864091428491997E-2</v>
      </c>
      <c r="U1411" s="25">
        <v>365</v>
      </c>
      <c r="V1411" s="25">
        <v>1.55792031310937E-4</v>
      </c>
      <c r="W1411" s="25">
        <v>10467</v>
      </c>
      <c r="X1411" s="27">
        <v>2920098</v>
      </c>
      <c r="Y1411" s="28">
        <f t="shared" ref="Y1411:Y1474" si="44">IFERROR(J1411/T1411,0)</f>
        <v>2.7233115468409371E-3</v>
      </c>
      <c r="AA1411" t="str">
        <f t="shared" ref="AA1411:AA1474" si="45">TRIM(A1411) &amp; "-" &amp; B1411 &amp; "-" &amp; TRIM(S1411)</f>
        <v>2501080100-24031-VOC</v>
      </c>
      <c r="AB1411" t="str">
        <f>IF(COUNTIF('NP-NRModel-MAR-WILDFIRES Modifi'!V:V, AA1411)=0, "Missing", "")</f>
        <v/>
      </c>
    </row>
    <row r="1412" spans="1:28" hidden="1" x14ac:dyDescent="0.3">
      <c r="A1412" s="24">
        <v>2501080100</v>
      </c>
      <c r="B1412" s="40">
        <v>24033</v>
      </c>
      <c r="C1412" s="25"/>
      <c r="D1412" s="25"/>
      <c r="E1412" s="25"/>
      <c r="F1412" s="25"/>
      <c r="G1412" s="25" t="s">
        <v>12</v>
      </c>
      <c r="H1412" s="25">
        <v>2.6643148313454702E-2</v>
      </c>
      <c r="I1412" s="25">
        <v>153</v>
      </c>
      <c r="J1412" s="25">
        <v>1.74138224270946E-4</v>
      </c>
      <c r="K1412" s="25">
        <v>10467</v>
      </c>
      <c r="L1412" s="26">
        <v>2488674</v>
      </c>
      <c r="M1412" s="24">
        <v>2501080100</v>
      </c>
      <c r="N1412" s="25">
        <v>24033</v>
      </c>
      <c r="O1412" s="25"/>
      <c r="P1412" s="25"/>
      <c r="Q1412" s="25"/>
      <c r="R1412" s="25"/>
      <c r="S1412" s="25" t="s">
        <v>12</v>
      </c>
      <c r="T1412" s="25">
        <v>6.3943555952291398E-2</v>
      </c>
      <c r="U1412" s="25">
        <v>365</v>
      </c>
      <c r="V1412" s="25">
        <v>1.7518782452682501E-4</v>
      </c>
      <c r="W1412" s="25">
        <v>10467</v>
      </c>
      <c r="X1412" s="27">
        <v>2488674</v>
      </c>
      <c r="Y1412" s="28">
        <f t="shared" si="44"/>
        <v>2.7233115468409575E-3</v>
      </c>
      <c r="AA1412" t="str">
        <f t="shared" si="45"/>
        <v>2501080100-24033-VOC</v>
      </c>
      <c r="AB1412" t="str">
        <f>IF(COUNTIF('NP-NRModel-MAR-WILDFIRES Modifi'!V:V, AA1412)=0, "Missing", "")</f>
        <v/>
      </c>
    </row>
    <row r="1413" spans="1:28" hidden="1" x14ac:dyDescent="0.3">
      <c r="A1413" s="24">
        <v>2501080100</v>
      </c>
      <c r="B1413" s="40">
        <v>51013</v>
      </c>
      <c r="C1413" s="25"/>
      <c r="D1413" s="25"/>
      <c r="E1413" s="25"/>
      <c r="F1413" s="25"/>
      <c r="G1413" s="25" t="s">
        <v>12</v>
      </c>
      <c r="H1413" s="25">
        <v>1.9705822826059198E-3</v>
      </c>
      <c r="I1413" s="25">
        <v>153</v>
      </c>
      <c r="J1413" s="29">
        <v>1.28796227621302E-5</v>
      </c>
      <c r="K1413" s="25">
        <v>10467</v>
      </c>
      <c r="L1413" s="26">
        <v>1755810</v>
      </c>
      <c r="M1413" s="24">
        <v>2501080100</v>
      </c>
      <c r="N1413" s="25">
        <v>51013</v>
      </c>
      <c r="O1413" s="25"/>
      <c r="P1413" s="25"/>
      <c r="Q1413" s="25"/>
      <c r="R1413" s="25"/>
      <c r="S1413" s="25" t="s">
        <v>12</v>
      </c>
      <c r="T1413" s="25">
        <v>4.7293974782542198E-3</v>
      </c>
      <c r="U1413" s="25">
        <v>365</v>
      </c>
      <c r="V1413" s="29">
        <v>1.2957253365079999E-5</v>
      </c>
      <c r="W1413" s="25">
        <v>10467</v>
      </c>
      <c r="X1413" s="27">
        <v>1755810</v>
      </c>
      <c r="Y1413" s="28">
        <f t="shared" si="44"/>
        <v>2.7233115468409527E-3</v>
      </c>
      <c r="AA1413" t="str">
        <f t="shared" si="45"/>
        <v>2501080100-51013-VOC</v>
      </c>
      <c r="AB1413" t="str">
        <f>IF(COUNTIF('NP-NRModel-MAR-WILDFIRES Modifi'!V:V, AA1413)=0, "Missing", "")</f>
        <v/>
      </c>
    </row>
    <row r="1414" spans="1:28" hidden="1" x14ac:dyDescent="0.3">
      <c r="A1414" s="24">
        <v>2501080100</v>
      </c>
      <c r="B1414" s="40">
        <v>51107</v>
      </c>
      <c r="C1414" s="25"/>
      <c r="D1414" s="25"/>
      <c r="E1414" s="25"/>
      <c r="F1414" s="25"/>
      <c r="G1414" s="25" t="s">
        <v>12</v>
      </c>
      <c r="H1414" s="25">
        <v>5.7251836956441697E-2</v>
      </c>
      <c r="I1414" s="25">
        <v>153</v>
      </c>
      <c r="J1414" s="25">
        <v>3.7419501278719997E-4</v>
      </c>
      <c r="K1414" s="25">
        <v>10467</v>
      </c>
      <c r="L1414" s="26">
        <v>2255407</v>
      </c>
      <c r="M1414" s="24">
        <v>2501080100</v>
      </c>
      <c r="N1414" s="25">
        <v>51107</v>
      </c>
      <c r="O1414" s="25"/>
      <c r="P1414" s="25"/>
      <c r="Q1414" s="25"/>
      <c r="R1414" s="25"/>
      <c r="S1414" s="25" t="s">
        <v>12</v>
      </c>
      <c r="T1414" s="25">
        <v>0.13740440869546</v>
      </c>
      <c r="U1414" s="25">
        <v>365</v>
      </c>
      <c r="V1414" s="25">
        <v>3.7645043478208302E-4</v>
      </c>
      <c r="W1414" s="25">
        <v>10467</v>
      </c>
      <c r="X1414" s="27">
        <v>2255407</v>
      </c>
      <c r="Y1414" s="28">
        <f t="shared" si="44"/>
        <v>2.7233115468409553E-3</v>
      </c>
      <c r="AA1414" t="str">
        <f t="shared" si="45"/>
        <v>2501080100-51107-VOC</v>
      </c>
      <c r="AB1414" t="str">
        <f>IF(COUNTIF('NP-NRModel-MAR-WILDFIRES Modifi'!V:V, AA1414)=0, "Missing", "")</f>
        <v/>
      </c>
    </row>
    <row r="1415" spans="1:28" hidden="1" x14ac:dyDescent="0.3">
      <c r="A1415" s="24">
        <v>2501080100</v>
      </c>
      <c r="B1415" s="40">
        <v>51683</v>
      </c>
      <c r="C1415" s="25"/>
      <c r="D1415" s="25"/>
      <c r="E1415" s="25"/>
      <c r="F1415" s="25"/>
      <c r="G1415" s="25" t="s">
        <v>12</v>
      </c>
      <c r="H1415" s="25">
        <v>2.6910763043440599E-2</v>
      </c>
      <c r="I1415" s="25">
        <v>153</v>
      </c>
      <c r="J1415" s="25">
        <v>1.7588734015320601E-4</v>
      </c>
      <c r="K1415" s="25">
        <v>10467</v>
      </c>
      <c r="L1415" s="26">
        <v>479040</v>
      </c>
      <c r="M1415" s="24">
        <v>2501080100</v>
      </c>
      <c r="N1415" s="25">
        <v>51683</v>
      </c>
      <c r="O1415" s="25"/>
      <c r="P1415" s="25"/>
      <c r="Q1415" s="25"/>
      <c r="R1415" s="25"/>
      <c r="S1415" s="25" t="s">
        <v>12</v>
      </c>
      <c r="T1415" s="25">
        <v>6.4585831304257296E-2</v>
      </c>
      <c r="U1415" s="25">
        <v>365</v>
      </c>
      <c r="V1415" s="25">
        <v>1.76947483025362E-4</v>
      </c>
      <c r="W1415" s="25">
        <v>10467</v>
      </c>
      <c r="X1415" s="27">
        <v>479040</v>
      </c>
      <c r="Y1415" s="28">
        <f t="shared" si="44"/>
        <v>2.7233115468409566E-3</v>
      </c>
      <c r="AA1415" t="str">
        <f t="shared" si="45"/>
        <v>2501080100-51683-VOC</v>
      </c>
      <c r="AB1415" t="str">
        <f>IF(COUNTIF('NP-NRModel-MAR-WILDFIRES Modifi'!V:V, AA1415)=0, "Missing", "")</f>
        <v/>
      </c>
    </row>
    <row r="1416" spans="1:28" hidden="1" x14ac:dyDescent="0.3">
      <c r="A1416" s="24">
        <v>2505030120</v>
      </c>
      <c r="B1416" s="40">
        <v>11001</v>
      </c>
      <c r="C1416" s="25"/>
      <c r="D1416" s="25"/>
      <c r="E1416" s="25"/>
      <c r="F1416" s="25"/>
      <c r="G1416" s="25" t="s">
        <v>12</v>
      </c>
      <c r="H1416" s="25">
        <v>1.3645924999980801</v>
      </c>
      <c r="I1416" s="25">
        <v>153</v>
      </c>
      <c r="J1416" s="25">
        <v>8.9189052287456608E-3</v>
      </c>
      <c r="K1416" s="25">
        <v>10467</v>
      </c>
      <c r="L1416" s="26">
        <v>559306</v>
      </c>
      <c r="M1416" s="24">
        <v>2505030120</v>
      </c>
      <c r="N1416" s="25">
        <v>11001</v>
      </c>
      <c r="O1416" s="25"/>
      <c r="P1416" s="25"/>
      <c r="Q1416" s="25"/>
      <c r="R1416" s="25"/>
      <c r="S1416" s="25" t="s">
        <v>12</v>
      </c>
      <c r="T1416" s="25">
        <v>3.2750219999954</v>
      </c>
      <c r="U1416" s="25">
        <v>365</v>
      </c>
      <c r="V1416" s="25">
        <v>8.9726630136860303E-3</v>
      </c>
      <c r="W1416" s="25">
        <v>10467</v>
      </c>
      <c r="X1416" s="27">
        <v>559306</v>
      </c>
      <c r="Y1416" s="28">
        <f t="shared" si="44"/>
        <v>2.723311546840964E-3</v>
      </c>
      <c r="AA1416" t="str">
        <f t="shared" si="45"/>
        <v>2505030120-11001-VOC</v>
      </c>
      <c r="AB1416" t="str">
        <f>IF(COUNTIF('NP-NRModel-MAR-WILDFIRES Modifi'!V:V, AA1416)=0, "Missing", "")</f>
        <v/>
      </c>
    </row>
    <row r="1417" spans="1:28" hidden="1" x14ac:dyDescent="0.3">
      <c r="A1417" s="24">
        <v>2505030120</v>
      </c>
      <c r="B1417" s="40">
        <v>24009</v>
      </c>
      <c r="C1417" s="25"/>
      <c r="D1417" s="25"/>
      <c r="E1417" s="25"/>
      <c r="F1417" s="25"/>
      <c r="G1417" s="25" t="s">
        <v>12</v>
      </c>
      <c r="H1417" s="25">
        <v>0.35478470833283599</v>
      </c>
      <c r="I1417" s="25">
        <v>153</v>
      </c>
      <c r="J1417" s="25">
        <v>2.3188543028289902E-3</v>
      </c>
      <c r="K1417" s="25">
        <v>10467</v>
      </c>
      <c r="L1417" s="26">
        <v>3726783</v>
      </c>
      <c r="M1417" s="24">
        <v>2505030120</v>
      </c>
      <c r="N1417" s="25">
        <v>24009</v>
      </c>
      <c r="O1417" s="25"/>
      <c r="P1417" s="25"/>
      <c r="Q1417" s="25"/>
      <c r="R1417" s="25"/>
      <c r="S1417" s="25" t="s">
        <v>12</v>
      </c>
      <c r="T1417" s="25">
        <v>0.85148329999880401</v>
      </c>
      <c r="U1417" s="25">
        <v>365</v>
      </c>
      <c r="V1417" s="25">
        <v>2.33283095890083E-3</v>
      </c>
      <c r="W1417" s="25">
        <v>10467</v>
      </c>
      <c r="X1417" s="27">
        <v>3726783</v>
      </c>
      <c r="Y1417" s="28">
        <f t="shared" si="44"/>
        <v>2.7233115468409622E-3</v>
      </c>
      <c r="AA1417" t="str">
        <f t="shared" si="45"/>
        <v>2505030120-24009-VOC</v>
      </c>
      <c r="AB1417" t="str">
        <f>IF(COUNTIF('NP-NRModel-MAR-WILDFIRES Modifi'!V:V, AA1417)=0, "Missing", "")</f>
        <v/>
      </c>
    </row>
    <row r="1418" spans="1:28" hidden="1" x14ac:dyDescent="0.3">
      <c r="A1418" s="24">
        <v>2505030120</v>
      </c>
      <c r="B1418" s="40">
        <v>24017</v>
      </c>
      <c r="C1418" s="25"/>
      <c r="D1418" s="25"/>
      <c r="E1418" s="25"/>
      <c r="F1418" s="25"/>
      <c r="G1418" s="25" t="s">
        <v>12</v>
      </c>
      <c r="H1418" s="25">
        <v>0.61111333333247697</v>
      </c>
      <c r="I1418" s="25">
        <v>153</v>
      </c>
      <c r="J1418" s="25">
        <v>3.9942047930227199E-3</v>
      </c>
      <c r="K1418" s="25">
        <v>10467</v>
      </c>
      <c r="L1418" s="26">
        <v>1412491</v>
      </c>
      <c r="M1418" s="24">
        <v>2505030120</v>
      </c>
      <c r="N1418" s="25">
        <v>24017</v>
      </c>
      <c r="O1418" s="25"/>
      <c r="P1418" s="25"/>
      <c r="Q1418" s="25"/>
      <c r="R1418" s="25"/>
      <c r="S1418" s="25" t="s">
        <v>12</v>
      </c>
      <c r="T1418" s="25">
        <v>1.4666719999979401</v>
      </c>
      <c r="U1418" s="25">
        <v>365</v>
      </c>
      <c r="V1418" s="25">
        <v>4.0182794520491599E-3</v>
      </c>
      <c r="W1418" s="25">
        <v>10467</v>
      </c>
      <c r="X1418" s="27">
        <v>1412491</v>
      </c>
      <c r="Y1418" s="28">
        <f t="shared" si="44"/>
        <v>2.7233115468409635E-3</v>
      </c>
      <c r="AA1418" t="str">
        <f t="shared" si="45"/>
        <v>2505030120-24017-VOC</v>
      </c>
      <c r="AB1418" t="str">
        <f>IF(COUNTIF('NP-NRModel-MAR-WILDFIRES Modifi'!V:V, AA1418)=0, "Missing", "")</f>
        <v/>
      </c>
    </row>
    <row r="1419" spans="1:28" hidden="1" x14ac:dyDescent="0.3">
      <c r="A1419" s="24">
        <v>2505030120</v>
      </c>
      <c r="B1419" s="40">
        <v>24021</v>
      </c>
      <c r="C1419" s="25"/>
      <c r="D1419" s="25"/>
      <c r="E1419" s="25"/>
      <c r="F1419" s="25"/>
      <c r="G1419" s="25" t="s">
        <v>12</v>
      </c>
      <c r="H1419" s="25">
        <v>1.5610870833311401</v>
      </c>
      <c r="I1419" s="25">
        <v>153</v>
      </c>
      <c r="J1419" s="25">
        <v>1.02031835511839E-2</v>
      </c>
      <c r="K1419" s="25">
        <v>10467</v>
      </c>
      <c r="L1419" s="26">
        <v>3887265</v>
      </c>
      <c r="M1419" s="24">
        <v>2505030120</v>
      </c>
      <c r="N1419" s="25">
        <v>24021</v>
      </c>
      <c r="O1419" s="25"/>
      <c r="P1419" s="25"/>
      <c r="Q1419" s="25"/>
      <c r="R1419" s="25"/>
      <c r="S1419" s="25" t="s">
        <v>12</v>
      </c>
      <c r="T1419" s="25">
        <v>3.74660899999478</v>
      </c>
      <c r="U1419" s="25">
        <v>365</v>
      </c>
      <c r="V1419" s="25">
        <v>1.0264682191766499E-2</v>
      </c>
      <c r="W1419" s="25">
        <v>10467</v>
      </c>
      <c r="X1419" s="27">
        <v>3887265</v>
      </c>
      <c r="Y1419" s="28">
        <f t="shared" si="44"/>
        <v>2.723311546840921E-3</v>
      </c>
      <c r="AA1419" t="str">
        <f t="shared" si="45"/>
        <v>2505030120-24021-VOC</v>
      </c>
      <c r="AB1419" t="str">
        <f>IF(COUNTIF('NP-NRModel-MAR-WILDFIRES Modifi'!V:V, AA1419)=0, "Missing", "")</f>
        <v/>
      </c>
    </row>
    <row r="1420" spans="1:28" hidden="1" x14ac:dyDescent="0.3">
      <c r="A1420" s="24">
        <v>2505030120</v>
      </c>
      <c r="B1420" s="40">
        <v>24031</v>
      </c>
      <c r="C1420" s="25"/>
      <c r="D1420" s="25"/>
      <c r="E1420" s="25"/>
      <c r="F1420" s="25"/>
      <c r="G1420" s="25" t="s">
        <v>12</v>
      </c>
      <c r="H1420" s="25">
        <v>3.9005320833278598</v>
      </c>
      <c r="I1420" s="25">
        <v>153</v>
      </c>
      <c r="J1420" s="25">
        <v>2.5493673747240899E-2</v>
      </c>
      <c r="K1420" s="25">
        <v>10467</v>
      </c>
      <c r="L1420" s="26">
        <v>707317</v>
      </c>
      <c r="M1420" s="24">
        <v>2505030120</v>
      </c>
      <c r="N1420" s="25">
        <v>24031</v>
      </c>
      <c r="O1420" s="25"/>
      <c r="P1420" s="25"/>
      <c r="Q1420" s="25"/>
      <c r="R1420" s="25"/>
      <c r="S1420" s="25" t="s">
        <v>12</v>
      </c>
      <c r="T1420" s="25">
        <v>9.3612769999869005</v>
      </c>
      <c r="U1420" s="25">
        <v>365</v>
      </c>
      <c r="V1420" s="25">
        <v>2.5647334246539401E-2</v>
      </c>
      <c r="W1420" s="25">
        <v>10467</v>
      </c>
      <c r="X1420" s="27">
        <v>707317</v>
      </c>
      <c r="Y1420" s="28">
        <f t="shared" si="44"/>
        <v>2.7233115468409462E-3</v>
      </c>
      <c r="AA1420" t="str">
        <f t="shared" si="45"/>
        <v>2505030120-24031-VOC</v>
      </c>
      <c r="AB1420" t="str">
        <f>IF(COUNTIF('NP-NRModel-MAR-WILDFIRES Modifi'!V:V, AA1420)=0, "Missing", "")</f>
        <v/>
      </c>
    </row>
    <row r="1421" spans="1:28" hidden="1" x14ac:dyDescent="0.3">
      <c r="A1421" s="24">
        <v>2505030120</v>
      </c>
      <c r="B1421" s="40">
        <v>24033</v>
      </c>
      <c r="C1421" s="25"/>
      <c r="D1421" s="25"/>
      <c r="E1421" s="25"/>
      <c r="F1421" s="25"/>
      <c r="G1421" s="25" t="s">
        <v>12</v>
      </c>
      <c r="H1421" s="25">
        <v>4.3073999999939696</v>
      </c>
      <c r="I1421" s="25">
        <v>153</v>
      </c>
      <c r="J1421" s="25">
        <v>2.81529411764311E-2</v>
      </c>
      <c r="K1421" s="25">
        <v>10467</v>
      </c>
      <c r="L1421" s="26">
        <v>3668475</v>
      </c>
      <c r="M1421" s="24">
        <v>2505030120</v>
      </c>
      <c r="N1421" s="25">
        <v>24033</v>
      </c>
      <c r="O1421" s="25"/>
      <c r="P1421" s="25"/>
      <c r="Q1421" s="25"/>
      <c r="R1421" s="25"/>
      <c r="S1421" s="25" t="s">
        <v>12</v>
      </c>
      <c r="T1421" s="25">
        <v>10.337759999985501</v>
      </c>
      <c r="U1421" s="25">
        <v>365</v>
      </c>
      <c r="V1421" s="25">
        <v>2.8322630136946601E-2</v>
      </c>
      <c r="W1421" s="25">
        <v>10467</v>
      </c>
      <c r="X1421" s="27">
        <v>3668475</v>
      </c>
      <c r="Y1421" s="28">
        <f t="shared" si="44"/>
        <v>2.7233115468409583E-3</v>
      </c>
      <c r="AA1421" t="str">
        <f t="shared" si="45"/>
        <v>2505030120-24033-VOC</v>
      </c>
      <c r="AB1421" t="str">
        <f>IF(COUNTIF('NP-NRModel-MAR-WILDFIRES Modifi'!V:V, AA1421)=0, "Missing", "")</f>
        <v/>
      </c>
    </row>
    <row r="1422" spans="1:28" hidden="1" x14ac:dyDescent="0.3">
      <c r="A1422" s="24">
        <v>2505030120</v>
      </c>
      <c r="B1422" s="40">
        <v>51013</v>
      </c>
      <c r="C1422" s="25"/>
      <c r="D1422" s="25"/>
      <c r="E1422" s="25"/>
      <c r="F1422" s="25"/>
      <c r="G1422" s="25" t="s">
        <v>12</v>
      </c>
      <c r="H1422" s="25">
        <v>0.408529874999428</v>
      </c>
      <c r="I1422" s="25">
        <v>153</v>
      </c>
      <c r="J1422" s="25">
        <v>2.6701299019570401E-3</v>
      </c>
      <c r="K1422" s="25">
        <v>10467</v>
      </c>
      <c r="L1422" s="26">
        <v>1326482</v>
      </c>
      <c r="M1422" s="24">
        <v>2505030120</v>
      </c>
      <c r="N1422" s="25">
        <v>51013</v>
      </c>
      <c r="O1422" s="25"/>
      <c r="P1422" s="25"/>
      <c r="Q1422" s="25"/>
      <c r="R1422" s="25"/>
      <c r="S1422" s="25" t="s">
        <v>12</v>
      </c>
      <c r="T1422" s="25">
        <v>0.98047169999863204</v>
      </c>
      <c r="U1422" s="25">
        <v>365</v>
      </c>
      <c r="V1422" s="25">
        <v>2.6862238356126899E-3</v>
      </c>
      <c r="W1422" s="25">
        <v>10467</v>
      </c>
      <c r="X1422" s="27">
        <v>1326482</v>
      </c>
      <c r="Y1422" s="28">
        <f t="shared" si="44"/>
        <v>2.7233115468409392E-3</v>
      </c>
      <c r="AA1422" t="str">
        <f t="shared" si="45"/>
        <v>2505030120-51013-VOC</v>
      </c>
      <c r="AB1422" t="str">
        <f>IF(COUNTIF('NP-NRModel-MAR-WILDFIRES Modifi'!V:V, AA1422)=0, "Missing", "")</f>
        <v/>
      </c>
    </row>
    <row r="1423" spans="1:28" hidden="1" x14ac:dyDescent="0.3">
      <c r="A1423" s="24">
        <v>2505030120</v>
      </c>
      <c r="B1423" s="40">
        <v>51059</v>
      </c>
      <c r="C1423" s="25"/>
      <c r="D1423" s="25"/>
      <c r="E1423" s="25"/>
      <c r="F1423" s="25"/>
      <c r="G1423" s="25" t="s">
        <v>12</v>
      </c>
      <c r="H1423" s="25">
        <v>2.6789949999962399</v>
      </c>
      <c r="I1423" s="25">
        <v>153</v>
      </c>
      <c r="J1423" s="25">
        <v>1.75097712418055E-2</v>
      </c>
      <c r="K1423" s="25">
        <v>10467</v>
      </c>
      <c r="L1423" s="26">
        <v>2818693</v>
      </c>
      <c r="M1423" s="24">
        <v>2505030120</v>
      </c>
      <c r="N1423" s="25">
        <v>51059</v>
      </c>
      <c r="O1423" s="25"/>
      <c r="P1423" s="25"/>
      <c r="Q1423" s="25"/>
      <c r="R1423" s="25"/>
      <c r="S1423" s="25" t="s">
        <v>12</v>
      </c>
      <c r="T1423" s="25">
        <v>6.4295879999909999</v>
      </c>
      <c r="U1423" s="25">
        <v>365</v>
      </c>
      <c r="V1423" s="25">
        <v>1.7615309589016401E-2</v>
      </c>
      <c r="W1423" s="25">
        <v>10467</v>
      </c>
      <c r="X1423" s="27">
        <v>2818693</v>
      </c>
      <c r="Y1423" s="28">
        <f t="shared" si="44"/>
        <v>2.7233115468409501E-3</v>
      </c>
      <c r="AA1423" t="str">
        <f t="shared" si="45"/>
        <v>2505030120-51059-VOC</v>
      </c>
      <c r="AB1423" t="str">
        <f>IF(COUNTIF('NP-NRModel-MAR-WILDFIRES Modifi'!V:V, AA1423)=0, "Missing", "")</f>
        <v/>
      </c>
    </row>
    <row r="1424" spans="1:28" hidden="1" x14ac:dyDescent="0.3">
      <c r="A1424" s="24">
        <v>2505030120</v>
      </c>
      <c r="B1424" s="40">
        <v>51107</v>
      </c>
      <c r="C1424" s="25"/>
      <c r="D1424" s="25"/>
      <c r="E1424" s="25"/>
      <c r="F1424" s="25"/>
      <c r="G1424" s="25" t="s">
        <v>12</v>
      </c>
      <c r="H1424" s="25">
        <v>0.91104708333205997</v>
      </c>
      <c r="I1424" s="25">
        <v>153</v>
      </c>
      <c r="J1424" s="25">
        <v>5.9545561002095401E-3</v>
      </c>
      <c r="K1424" s="25">
        <v>10467</v>
      </c>
      <c r="L1424" s="26">
        <v>3053476</v>
      </c>
      <c r="M1424" s="24">
        <v>2505030120</v>
      </c>
      <c r="N1424" s="25">
        <v>51107</v>
      </c>
      <c r="O1424" s="25"/>
      <c r="P1424" s="25"/>
      <c r="Q1424" s="25"/>
      <c r="R1424" s="25"/>
      <c r="S1424" s="25" t="s">
        <v>12</v>
      </c>
      <c r="T1424" s="25">
        <v>2.1865129999969501</v>
      </c>
      <c r="U1424" s="25">
        <v>365</v>
      </c>
      <c r="V1424" s="25">
        <v>5.9904465753341102E-3</v>
      </c>
      <c r="W1424" s="25">
        <v>10467</v>
      </c>
      <c r="X1424" s="27">
        <v>3053476</v>
      </c>
      <c r="Y1424" s="28">
        <f t="shared" si="44"/>
        <v>2.7233115468409497E-3</v>
      </c>
      <c r="AA1424" t="str">
        <f t="shared" si="45"/>
        <v>2505030120-51107-VOC</v>
      </c>
      <c r="AB1424" t="str">
        <f>IF(COUNTIF('NP-NRModel-MAR-WILDFIRES Modifi'!V:V, AA1424)=0, "Missing", "")</f>
        <v/>
      </c>
    </row>
    <row r="1425" spans="1:28" hidden="1" x14ac:dyDescent="0.3">
      <c r="A1425" s="24">
        <v>2505030120</v>
      </c>
      <c r="B1425" s="40">
        <v>51153</v>
      </c>
      <c r="C1425" s="25"/>
      <c r="D1425" s="25"/>
      <c r="E1425" s="25"/>
      <c r="F1425" s="25"/>
      <c r="G1425" s="25" t="s">
        <v>12</v>
      </c>
      <c r="H1425" s="25">
        <v>1.50042458333122</v>
      </c>
      <c r="I1425" s="25">
        <v>153</v>
      </c>
      <c r="J1425" s="25">
        <v>9.8066966230799194E-3</v>
      </c>
      <c r="K1425" s="25">
        <v>10467</v>
      </c>
      <c r="L1425" s="26">
        <v>2484894</v>
      </c>
      <c r="M1425" s="24">
        <v>2505030120</v>
      </c>
      <c r="N1425" s="25">
        <v>51153</v>
      </c>
      <c r="O1425" s="25"/>
      <c r="P1425" s="25"/>
      <c r="Q1425" s="25"/>
      <c r="R1425" s="25"/>
      <c r="S1425" s="25" t="s">
        <v>12</v>
      </c>
      <c r="T1425" s="25">
        <v>3.6010189999949702</v>
      </c>
      <c r="U1425" s="25">
        <v>365</v>
      </c>
      <c r="V1425" s="25">
        <v>9.8658054794382704E-3</v>
      </c>
      <c r="W1425" s="25">
        <v>10467</v>
      </c>
      <c r="X1425" s="27">
        <v>2484894</v>
      </c>
      <c r="Y1425" s="28">
        <f t="shared" si="44"/>
        <v>2.7233115468409405E-3</v>
      </c>
      <c r="AA1425" t="str">
        <f t="shared" si="45"/>
        <v>2505030120-51153-VOC</v>
      </c>
      <c r="AB1425" t="str">
        <f>IF(COUNTIF('NP-NRModel-MAR-WILDFIRES Modifi'!V:V, AA1425)=0, "Missing", "")</f>
        <v/>
      </c>
    </row>
    <row r="1426" spans="1:28" hidden="1" x14ac:dyDescent="0.3">
      <c r="A1426" s="24">
        <v>2505030120</v>
      </c>
      <c r="B1426" s="40">
        <v>51510</v>
      </c>
      <c r="C1426" s="25"/>
      <c r="D1426" s="25"/>
      <c r="E1426" s="25"/>
      <c r="F1426" s="25"/>
      <c r="G1426" s="25" t="s">
        <v>12</v>
      </c>
      <c r="H1426" s="25">
        <v>0.373984666666142</v>
      </c>
      <c r="I1426" s="25">
        <v>153</v>
      </c>
      <c r="J1426" s="25">
        <v>2.4443442265760901E-3</v>
      </c>
      <c r="K1426" s="25">
        <v>10467</v>
      </c>
      <c r="L1426" s="26">
        <v>406385</v>
      </c>
      <c r="M1426" s="24">
        <v>2505030120</v>
      </c>
      <c r="N1426" s="25">
        <v>51510</v>
      </c>
      <c r="O1426" s="25"/>
      <c r="P1426" s="25"/>
      <c r="Q1426" s="25"/>
      <c r="R1426" s="25"/>
      <c r="S1426" s="25" t="s">
        <v>12</v>
      </c>
      <c r="T1426" s="25">
        <v>0.89756319999874901</v>
      </c>
      <c r="U1426" s="25">
        <v>365</v>
      </c>
      <c r="V1426" s="25">
        <v>2.45907726027054E-3</v>
      </c>
      <c r="W1426" s="25">
        <v>10467</v>
      </c>
      <c r="X1426" s="27">
        <v>406385</v>
      </c>
      <c r="Y1426" s="28">
        <f t="shared" si="44"/>
        <v>2.7233115468409323E-3</v>
      </c>
      <c r="AA1426" t="str">
        <f t="shared" si="45"/>
        <v>2505030120-51510-VOC</v>
      </c>
      <c r="AB1426" t="str">
        <f>IF(COUNTIF('NP-NRModel-MAR-WILDFIRES Modifi'!V:V, AA1426)=0, "Missing", "")</f>
        <v/>
      </c>
    </row>
    <row r="1427" spans="1:28" hidden="1" x14ac:dyDescent="0.3">
      <c r="A1427" s="24">
        <v>2505030120</v>
      </c>
      <c r="B1427" s="40">
        <v>51600</v>
      </c>
      <c r="C1427" s="25"/>
      <c r="D1427" s="25"/>
      <c r="E1427" s="25"/>
      <c r="F1427" s="25"/>
      <c r="G1427" s="25" t="s">
        <v>12</v>
      </c>
      <c r="H1427" s="25">
        <v>0.18794874999973599</v>
      </c>
      <c r="I1427" s="25">
        <v>153</v>
      </c>
      <c r="J1427" s="25">
        <v>1.2284232026126499E-3</v>
      </c>
      <c r="K1427" s="25">
        <v>10467</v>
      </c>
      <c r="L1427" s="26">
        <v>2215729</v>
      </c>
      <c r="M1427" s="24">
        <v>2505030120</v>
      </c>
      <c r="N1427" s="25">
        <v>51600</v>
      </c>
      <c r="O1427" s="25"/>
      <c r="P1427" s="25"/>
      <c r="Q1427" s="25"/>
      <c r="R1427" s="25"/>
      <c r="S1427" s="25" t="s">
        <v>12</v>
      </c>
      <c r="T1427" s="25">
        <v>0.45107699999936601</v>
      </c>
      <c r="U1427" s="25">
        <v>365</v>
      </c>
      <c r="V1427" s="25">
        <v>1.23582739725853E-3</v>
      </c>
      <c r="W1427" s="25">
        <v>10467</v>
      </c>
      <c r="X1427" s="27">
        <v>2215729</v>
      </c>
      <c r="Y1427" s="28">
        <f t="shared" si="44"/>
        <v>2.7233115468409527E-3</v>
      </c>
      <c r="AA1427" t="str">
        <f t="shared" si="45"/>
        <v>2505030120-51600-VOC</v>
      </c>
      <c r="AB1427" t="str">
        <f>IF(COUNTIF('NP-NRModel-MAR-WILDFIRES Modifi'!V:V, AA1427)=0, "Missing", "")</f>
        <v/>
      </c>
    </row>
    <row r="1428" spans="1:28" hidden="1" x14ac:dyDescent="0.3">
      <c r="A1428" s="24">
        <v>2505030120</v>
      </c>
      <c r="B1428" s="40">
        <v>51610</v>
      </c>
      <c r="C1428" s="25"/>
      <c r="D1428" s="25"/>
      <c r="E1428" s="25"/>
      <c r="F1428" s="25"/>
      <c r="G1428" s="25" t="s">
        <v>12</v>
      </c>
      <c r="H1428" s="25">
        <v>4.0398316666610097E-2</v>
      </c>
      <c r="I1428" s="25">
        <v>153</v>
      </c>
      <c r="J1428" s="25">
        <v>2.6404128540268002E-4</v>
      </c>
      <c r="K1428" s="25">
        <v>10467</v>
      </c>
      <c r="L1428" s="26">
        <v>678194</v>
      </c>
      <c r="M1428" s="24">
        <v>2505030120</v>
      </c>
      <c r="N1428" s="25">
        <v>51610</v>
      </c>
      <c r="O1428" s="25"/>
      <c r="P1428" s="25"/>
      <c r="Q1428" s="25"/>
      <c r="R1428" s="25"/>
      <c r="S1428" s="25" t="s">
        <v>12</v>
      </c>
      <c r="T1428" s="25">
        <v>9.6955959999864699E-2</v>
      </c>
      <c r="U1428" s="25">
        <v>365</v>
      </c>
      <c r="V1428" s="25">
        <v>2.6563276712291702E-4</v>
      </c>
      <c r="W1428" s="25">
        <v>10467</v>
      </c>
      <c r="X1428" s="27">
        <v>678194</v>
      </c>
      <c r="Y1428" s="28">
        <f t="shared" si="44"/>
        <v>2.7233115468409418E-3</v>
      </c>
      <c r="AA1428" t="str">
        <f t="shared" si="45"/>
        <v>2505030120-51610-VOC</v>
      </c>
      <c r="AB1428" t="str">
        <f>IF(COUNTIF('NP-NRModel-MAR-WILDFIRES Modifi'!V:V, AA1428)=0, "Missing", "")</f>
        <v/>
      </c>
    </row>
    <row r="1429" spans="1:28" hidden="1" x14ac:dyDescent="0.3">
      <c r="A1429" s="24">
        <v>2505030120</v>
      </c>
      <c r="B1429" s="40">
        <v>51683</v>
      </c>
      <c r="C1429" s="25"/>
      <c r="D1429" s="25"/>
      <c r="E1429" s="25"/>
      <c r="F1429" s="25"/>
      <c r="G1429" s="25" t="s">
        <v>12</v>
      </c>
      <c r="H1429" s="25">
        <v>0.217183958333029</v>
      </c>
      <c r="I1429" s="25">
        <v>153</v>
      </c>
      <c r="J1429" s="25">
        <v>1.4195029956407101E-3</v>
      </c>
      <c r="K1429" s="25">
        <v>10467</v>
      </c>
      <c r="L1429" s="26">
        <v>3938809</v>
      </c>
      <c r="M1429" s="24">
        <v>2505030120</v>
      </c>
      <c r="N1429" s="25">
        <v>51683</v>
      </c>
      <c r="O1429" s="25"/>
      <c r="P1429" s="25"/>
      <c r="Q1429" s="25"/>
      <c r="R1429" s="25"/>
      <c r="S1429" s="25" t="s">
        <v>12</v>
      </c>
      <c r="T1429" s="25">
        <v>0.52124149999927105</v>
      </c>
      <c r="U1429" s="25">
        <v>365</v>
      </c>
      <c r="V1429" s="25">
        <v>1.4280589041075901E-3</v>
      </c>
      <c r="W1429" s="25">
        <v>10467</v>
      </c>
      <c r="X1429" s="27">
        <v>3938809</v>
      </c>
      <c r="Y1429" s="28">
        <f t="shared" si="44"/>
        <v>2.7233115468409466E-3</v>
      </c>
      <c r="AA1429" t="str">
        <f t="shared" si="45"/>
        <v>2505030120-51683-VOC</v>
      </c>
      <c r="AB1429" t="str">
        <f>IF(COUNTIF('NP-NRModel-MAR-WILDFIRES Modifi'!V:V, AA1429)=0, "Missing", "")</f>
        <v/>
      </c>
    </row>
    <row r="1430" spans="1:28" hidden="1" x14ac:dyDescent="0.3">
      <c r="A1430" s="24">
        <v>2505030120</v>
      </c>
      <c r="B1430" s="40">
        <v>51685</v>
      </c>
      <c r="C1430" s="25"/>
      <c r="D1430" s="25"/>
      <c r="E1430" s="25"/>
      <c r="F1430" s="25"/>
      <c r="G1430" s="25" t="s">
        <v>12</v>
      </c>
      <c r="H1430" s="25">
        <v>8.7359166666544405E-2</v>
      </c>
      <c r="I1430" s="25">
        <v>153</v>
      </c>
      <c r="J1430" s="25">
        <v>5.7097494553296998E-4</v>
      </c>
      <c r="K1430" s="25">
        <v>10467</v>
      </c>
      <c r="L1430" s="26">
        <v>3191</v>
      </c>
      <c r="M1430" s="24">
        <v>2505030120</v>
      </c>
      <c r="N1430" s="25">
        <v>51685</v>
      </c>
      <c r="O1430" s="25"/>
      <c r="P1430" s="25"/>
      <c r="Q1430" s="25"/>
      <c r="R1430" s="25"/>
      <c r="S1430" s="25" t="s">
        <v>12</v>
      </c>
      <c r="T1430" s="25">
        <v>0.209661999999706</v>
      </c>
      <c r="U1430" s="25">
        <v>365</v>
      </c>
      <c r="V1430" s="25">
        <v>5.7441643835536005E-4</v>
      </c>
      <c r="W1430" s="25">
        <v>10467</v>
      </c>
      <c r="X1430" s="27">
        <v>3191</v>
      </c>
      <c r="Y1430" s="28">
        <f t="shared" si="44"/>
        <v>2.7233115468409661E-3</v>
      </c>
      <c r="AA1430" t="str">
        <f t="shared" si="45"/>
        <v>2505030120-51685-VOC</v>
      </c>
      <c r="AB1430" t="str">
        <f>IF(COUNTIF('NP-NRModel-MAR-WILDFIRES Modifi'!V:V, AA1430)=0, "Missing", "")</f>
        <v/>
      </c>
    </row>
    <row r="1431" spans="1:28" hidden="1" x14ac:dyDescent="0.3">
      <c r="A1431" s="24">
        <v>2505040120</v>
      </c>
      <c r="B1431" s="40">
        <v>24031</v>
      </c>
      <c r="C1431" s="25"/>
      <c r="D1431" s="25"/>
      <c r="E1431" s="25"/>
      <c r="F1431" s="25"/>
      <c r="G1431" s="25" t="s">
        <v>12</v>
      </c>
      <c r="H1431" s="25">
        <v>46.715745208267997</v>
      </c>
      <c r="I1431" s="25">
        <v>153</v>
      </c>
      <c r="J1431" s="25">
        <v>0.30533166802789502</v>
      </c>
      <c r="K1431" s="25">
        <v>10467</v>
      </c>
      <c r="L1431" s="26">
        <v>1916060</v>
      </c>
      <c r="M1431" s="24">
        <v>2505040120</v>
      </c>
      <c r="N1431" s="25">
        <v>24031</v>
      </c>
      <c r="O1431" s="25"/>
      <c r="P1431" s="25"/>
      <c r="Q1431" s="25"/>
      <c r="R1431" s="25"/>
      <c r="S1431" s="25" t="s">
        <v>12</v>
      </c>
      <c r="T1431" s="25">
        <v>112.117788499843</v>
      </c>
      <c r="U1431" s="25">
        <v>365</v>
      </c>
      <c r="V1431" s="25">
        <v>0.30717202328724103</v>
      </c>
      <c r="W1431" s="25">
        <v>10467</v>
      </c>
      <c r="X1431" s="27">
        <v>1916060</v>
      </c>
      <c r="Y1431" s="28">
        <f t="shared" si="44"/>
        <v>2.7233115468409596E-3</v>
      </c>
      <c r="AA1431" t="str">
        <f t="shared" si="45"/>
        <v>2505040120-24031-VOC</v>
      </c>
      <c r="AB1431" t="str">
        <f>IF(COUNTIF('NP-NRModel-MAR-WILDFIRES Modifi'!V:V, AA1431)=0, "Missing", "")</f>
        <v/>
      </c>
    </row>
    <row r="1432" spans="1:28" hidden="1" x14ac:dyDescent="0.3">
      <c r="A1432" s="24">
        <v>2505040120</v>
      </c>
      <c r="B1432" s="40">
        <v>24033</v>
      </c>
      <c r="C1432" s="25"/>
      <c r="D1432" s="25"/>
      <c r="E1432" s="25"/>
      <c r="F1432" s="25"/>
      <c r="G1432" s="25" t="s">
        <v>12</v>
      </c>
      <c r="H1432" s="25">
        <v>45.944009229102299</v>
      </c>
      <c r="I1432" s="25">
        <v>153</v>
      </c>
      <c r="J1432" s="25">
        <v>0.30028764202027602</v>
      </c>
      <c r="K1432" s="25">
        <v>10467</v>
      </c>
      <c r="L1432" s="26">
        <v>3795366</v>
      </c>
      <c r="M1432" s="24">
        <v>2505040120</v>
      </c>
      <c r="N1432" s="25">
        <v>24033</v>
      </c>
      <c r="O1432" s="25"/>
      <c r="P1432" s="25"/>
      <c r="Q1432" s="25"/>
      <c r="R1432" s="25"/>
      <c r="S1432" s="25" t="s">
        <v>12</v>
      </c>
      <c r="T1432" s="25">
        <v>110.265622149845</v>
      </c>
      <c r="U1432" s="25">
        <v>365</v>
      </c>
      <c r="V1432" s="25">
        <v>0.30209759493108401</v>
      </c>
      <c r="W1432" s="25">
        <v>10467</v>
      </c>
      <c r="X1432" s="27">
        <v>3795366</v>
      </c>
      <c r="Y1432" s="28">
        <f t="shared" si="44"/>
        <v>2.7233115468409674E-3</v>
      </c>
      <c r="AA1432" t="str">
        <f t="shared" si="45"/>
        <v>2505040120-24033-VOC</v>
      </c>
      <c r="AB1432" t="str">
        <f>IF(COUNTIF('NP-NRModel-MAR-WILDFIRES Modifi'!V:V, AA1432)=0, "Missing", "")</f>
        <v/>
      </c>
    </row>
    <row r="1433" spans="1:28" hidden="1" x14ac:dyDescent="0.3">
      <c r="A1433" s="24">
        <v>2505040120</v>
      </c>
      <c r="B1433" s="40">
        <v>51013</v>
      </c>
      <c r="C1433" s="25"/>
      <c r="D1433" s="25"/>
      <c r="E1433" s="25"/>
      <c r="F1433" s="25"/>
      <c r="G1433" s="25" t="s">
        <v>12</v>
      </c>
      <c r="H1433" s="25">
        <v>5.2786122458259301</v>
      </c>
      <c r="I1433" s="25">
        <v>153</v>
      </c>
      <c r="J1433" s="25">
        <v>3.4500733632849202E-2</v>
      </c>
      <c r="K1433" s="25">
        <v>10467</v>
      </c>
      <c r="L1433" s="26">
        <v>368316</v>
      </c>
      <c r="M1433" s="24">
        <v>2505040120</v>
      </c>
      <c r="N1433" s="25">
        <v>51013</v>
      </c>
      <c r="O1433" s="25"/>
      <c r="P1433" s="25"/>
      <c r="Q1433" s="25"/>
      <c r="R1433" s="25"/>
      <c r="S1433" s="25" t="s">
        <v>12</v>
      </c>
      <c r="T1433" s="25">
        <v>12.668669389982201</v>
      </c>
      <c r="U1433" s="25">
        <v>365</v>
      </c>
      <c r="V1433" s="25">
        <v>3.4708683260225297E-2</v>
      </c>
      <c r="W1433" s="25">
        <v>10467</v>
      </c>
      <c r="X1433" s="27">
        <v>368316</v>
      </c>
      <c r="Y1433" s="28">
        <f t="shared" si="44"/>
        <v>2.7233115468409644E-3</v>
      </c>
      <c r="AA1433" t="str">
        <f t="shared" si="45"/>
        <v>2505040120-51013-VOC</v>
      </c>
      <c r="AB1433" t="str">
        <f>IF(COUNTIF('NP-NRModel-MAR-WILDFIRES Modifi'!V:V, AA1433)=0, "Missing", "")</f>
        <v/>
      </c>
    </row>
    <row r="1434" spans="1:28" hidden="1" x14ac:dyDescent="0.3">
      <c r="A1434" s="24">
        <v>2505040120</v>
      </c>
      <c r="B1434" s="40">
        <v>51059</v>
      </c>
      <c r="C1434" s="25"/>
      <c r="D1434" s="25"/>
      <c r="E1434" s="25"/>
      <c r="F1434" s="25"/>
      <c r="G1434" s="25" t="s">
        <v>12</v>
      </c>
      <c r="H1434" s="25">
        <v>5.2786122458259301</v>
      </c>
      <c r="I1434" s="25">
        <v>153</v>
      </c>
      <c r="J1434" s="25">
        <v>3.4500733632849202E-2</v>
      </c>
      <c r="K1434" s="25">
        <v>10467</v>
      </c>
      <c r="L1434" s="26">
        <v>1014160</v>
      </c>
      <c r="M1434" s="24">
        <v>2505040120</v>
      </c>
      <c r="N1434" s="25">
        <v>51059</v>
      </c>
      <c r="O1434" s="25"/>
      <c r="P1434" s="25"/>
      <c r="Q1434" s="25"/>
      <c r="R1434" s="25"/>
      <c r="S1434" s="25" t="s">
        <v>12</v>
      </c>
      <c r="T1434" s="25">
        <v>12.6686693899823</v>
      </c>
      <c r="U1434" s="25">
        <v>365</v>
      </c>
      <c r="V1434" s="25">
        <v>3.4708683260225498E-2</v>
      </c>
      <c r="W1434" s="25">
        <v>10467</v>
      </c>
      <c r="X1434" s="27">
        <v>1014160</v>
      </c>
      <c r="Y1434" s="28">
        <f t="shared" si="44"/>
        <v>2.7233115468409427E-3</v>
      </c>
      <c r="AA1434" t="str">
        <f t="shared" si="45"/>
        <v>2505040120-51059-VOC</v>
      </c>
      <c r="AB1434" t="str">
        <f>IF(COUNTIF('NP-NRModel-MAR-WILDFIRES Modifi'!V:V, AA1434)=0, "Missing", "")</f>
        <v/>
      </c>
    </row>
    <row r="1435" spans="1:28" hidden="1" x14ac:dyDescent="0.3">
      <c r="A1435" s="24">
        <v>2505040120</v>
      </c>
      <c r="B1435" s="40">
        <v>51153</v>
      </c>
      <c r="C1435" s="25"/>
      <c r="D1435" s="25"/>
      <c r="E1435" s="25"/>
      <c r="F1435" s="25"/>
      <c r="G1435" s="25" t="s">
        <v>12</v>
      </c>
      <c r="H1435" s="25">
        <v>30.879894827039902</v>
      </c>
      <c r="I1435" s="25">
        <v>153</v>
      </c>
      <c r="J1435" s="25">
        <v>0.201829377954509</v>
      </c>
      <c r="K1435" s="25">
        <v>10467</v>
      </c>
      <c r="L1435" s="26">
        <v>2284845</v>
      </c>
      <c r="M1435" s="24">
        <v>2505040120</v>
      </c>
      <c r="N1435" s="25">
        <v>51153</v>
      </c>
      <c r="O1435" s="25"/>
      <c r="P1435" s="25"/>
      <c r="Q1435" s="25"/>
      <c r="R1435" s="25"/>
      <c r="S1435" s="25" t="s">
        <v>12</v>
      </c>
      <c r="T1435" s="25">
        <v>74.111747584896193</v>
      </c>
      <c r="U1435" s="25">
        <v>365</v>
      </c>
      <c r="V1435" s="25">
        <v>0.20304588379423599</v>
      </c>
      <c r="W1435" s="25">
        <v>10467</v>
      </c>
      <c r="X1435" s="27">
        <v>2284845</v>
      </c>
      <c r="Y1435" s="28">
        <f t="shared" si="44"/>
        <v>2.7233115468409405E-3</v>
      </c>
      <c r="AA1435" t="str">
        <f t="shared" si="45"/>
        <v>2505040120-51153-VOC</v>
      </c>
      <c r="AB1435" t="str">
        <f>IF(COUNTIF('NP-NRModel-MAR-WILDFIRES Modifi'!V:V, AA1435)=0, "Missing", "")</f>
        <v/>
      </c>
    </row>
    <row r="1436" spans="1:28" hidden="1" x14ac:dyDescent="0.3">
      <c r="A1436" s="24">
        <v>2505040120</v>
      </c>
      <c r="B1436" s="40">
        <v>51600</v>
      </c>
      <c r="C1436" s="25"/>
      <c r="D1436" s="25"/>
      <c r="E1436" s="25"/>
      <c r="F1436" s="25"/>
      <c r="G1436" s="25" t="s">
        <v>12</v>
      </c>
      <c r="H1436" s="25">
        <v>15.0440489937289</v>
      </c>
      <c r="I1436" s="25">
        <v>153</v>
      </c>
      <c r="J1436" s="25">
        <v>9.8327117606071296E-2</v>
      </c>
      <c r="K1436" s="25">
        <v>10467</v>
      </c>
      <c r="L1436" s="26">
        <v>458742</v>
      </c>
      <c r="M1436" s="24">
        <v>2505040120</v>
      </c>
      <c r="N1436" s="25">
        <v>51600</v>
      </c>
      <c r="O1436" s="25"/>
      <c r="P1436" s="25"/>
      <c r="Q1436" s="25"/>
      <c r="R1436" s="25"/>
      <c r="S1436" s="25" t="s">
        <v>12</v>
      </c>
      <c r="T1436" s="25">
        <v>36.105717584949403</v>
      </c>
      <c r="U1436" s="25">
        <v>365</v>
      </c>
      <c r="V1436" s="25">
        <v>9.8919774205340996E-2</v>
      </c>
      <c r="W1436" s="25">
        <v>10467</v>
      </c>
      <c r="X1436" s="27">
        <v>458742</v>
      </c>
      <c r="Y1436" s="28">
        <f t="shared" si="44"/>
        <v>2.723311546840957E-3</v>
      </c>
      <c r="AA1436" t="str">
        <f t="shared" si="45"/>
        <v>2505040120-51600-VOC</v>
      </c>
      <c r="AB1436" t="str">
        <f>IF(COUNTIF('NP-NRModel-MAR-WILDFIRES Modifi'!V:V, AA1436)=0, "Missing", "")</f>
        <v/>
      </c>
    </row>
    <row r="1437" spans="1:28" hidden="1" x14ac:dyDescent="0.3">
      <c r="A1437" s="24">
        <v>2505040120</v>
      </c>
      <c r="B1437" s="40">
        <v>51610</v>
      </c>
      <c r="C1437" s="25"/>
      <c r="D1437" s="25"/>
      <c r="E1437" s="25"/>
      <c r="F1437" s="25"/>
      <c r="G1437" s="25" t="s">
        <v>12</v>
      </c>
      <c r="H1437" s="25">
        <v>5.2786122458259301</v>
      </c>
      <c r="I1437" s="25">
        <v>153</v>
      </c>
      <c r="J1437" s="25">
        <v>3.4500733632849202E-2</v>
      </c>
      <c r="K1437" s="25">
        <v>10467</v>
      </c>
      <c r="L1437" s="26">
        <v>453022</v>
      </c>
      <c r="M1437" s="24">
        <v>2505040120</v>
      </c>
      <c r="N1437" s="25">
        <v>51610</v>
      </c>
      <c r="O1437" s="25"/>
      <c r="P1437" s="25"/>
      <c r="Q1437" s="25"/>
      <c r="R1437" s="25"/>
      <c r="S1437" s="25" t="s">
        <v>12</v>
      </c>
      <c r="T1437" s="25">
        <v>12.6686693899823</v>
      </c>
      <c r="U1437" s="25">
        <v>365</v>
      </c>
      <c r="V1437" s="25">
        <v>3.4708683260225498E-2</v>
      </c>
      <c r="W1437" s="25">
        <v>10467</v>
      </c>
      <c r="X1437" s="27">
        <v>453022</v>
      </c>
      <c r="Y1437" s="28">
        <f t="shared" si="44"/>
        <v>2.7233115468409427E-3</v>
      </c>
      <c r="AA1437" t="str">
        <f t="shared" si="45"/>
        <v>2505040120-51610-VOC</v>
      </c>
      <c r="AB1437" t="str">
        <f>IF(COUNTIF('NP-NRModel-MAR-WILDFIRES Modifi'!V:V, AA1437)=0, "Missing", "")</f>
        <v/>
      </c>
    </row>
    <row r="1438" spans="1:28" hidden="1" x14ac:dyDescent="0.3">
      <c r="A1438" s="24">
        <v>2505040120</v>
      </c>
      <c r="B1438" s="40">
        <v>51685</v>
      </c>
      <c r="C1438" s="25"/>
      <c r="D1438" s="25"/>
      <c r="E1438" s="25"/>
      <c r="F1438" s="25"/>
      <c r="G1438" s="25" t="s">
        <v>12</v>
      </c>
      <c r="H1438" s="25">
        <v>31.6716825707888</v>
      </c>
      <c r="I1438" s="25">
        <v>153</v>
      </c>
      <c r="J1438" s="25">
        <v>0.20700446124698599</v>
      </c>
      <c r="K1438" s="25">
        <v>10467</v>
      </c>
      <c r="L1438" s="26">
        <v>784728</v>
      </c>
      <c r="M1438" s="24">
        <v>2505040120</v>
      </c>
      <c r="N1438" s="25">
        <v>51685</v>
      </c>
      <c r="O1438" s="25"/>
      <c r="P1438" s="25"/>
      <c r="Q1438" s="25"/>
      <c r="R1438" s="25"/>
      <c r="S1438" s="25" t="s">
        <v>12</v>
      </c>
      <c r="T1438" s="25">
        <v>76.012038169893799</v>
      </c>
      <c r="U1438" s="25">
        <v>365</v>
      </c>
      <c r="V1438" s="25">
        <v>0.208252159369572</v>
      </c>
      <c r="W1438" s="25">
        <v>10467</v>
      </c>
      <c r="X1438" s="27">
        <v>784728</v>
      </c>
      <c r="Y1438" s="28">
        <f t="shared" si="44"/>
        <v>2.7233115468409392E-3</v>
      </c>
      <c r="AA1438" t="str">
        <f t="shared" si="45"/>
        <v>2505040120-51685-VOC</v>
      </c>
      <c r="AB1438" t="str">
        <f>IF(COUNTIF('NP-NRModel-MAR-WILDFIRES Modifi'!V:V, AA1438)=0, "Missing", "")</f>
        <v/>
      </c>
    </row>
    <row r="1439" spans="1:28" hidden="1" x14ac:dyDescent="0.3">
      <c r="A1439" s="24">
        <v>2601020000</v>
      </c>
      <c r="B1439" s="40">
        <v>51013</v>
      </c>
      <c r="C1439" s="25"/>
      <c r="D1439" s="25"/>
      <c r="E1439" s="25"/>
      <c r="F1439" s="25"/>
      <c r="G1439" s="25" t="s">
        <v>955</v>
      </c>
      <c r="H1439" s="25">
        <v>7.7588791666558201</v>
      </c>
      <c r="I1439" s="25">
        <v>153</v>
      </c>
      <c r="J1439" s="25">
        <v>5.0711628540234102E-2</v>
      </c>
      <c r="K1439" s="25">
        <v>10467</v>
      </c>
      <c r="L1439" s="26">
        <v>3001610</v>
      </c>
      <c r="M1439" s="24">
        <v>2601020000</v>
      </c>
      <c r="N1439" s="25">
        <v>51013</v>
      </c>
      <c r="O1439" s="25"/>
      <c r="P1439" s="25"/>
      <c r="Q1439" s="25"/>
      <c r="R1439" s="25"/>
      <c r="S1439" s="25" t="s">
        <v>955</v>
      </c>
      <c r="T1439" s="25">
        <v>18.621309999973899</v>
      </c>
      <c r="U1439" s="25">
        <v>365</v>
      </c>
      <c r="V1439" s="25">
        <v>5.1017287671161503E-2</v>
      </c>
      <c r="W1439" s="25">
        <v>10467</v>
      </c>
      <c r="X1439" s="27">
        <v>3001610</v>
      </c>
      <c r="Y1439" s="28">
        <f t="shared" si="44"/>
        <v>2.7233115468409679E-3</v>
      </c>
      <c r="AA1439" t="str">
        <f t="shared" si="45"/>
        <v>2601020000-51013-NOX</v>
      </c>
      <c r="AB1439" t="str">
        <f>IF(COUNTIF('NP-NRModel-MAR-WILDFIRES Modifi'!V:V, AA1439)=0, "Missing", "")</f>
        <v/>
      </c>
    </row>
    <row r="1440" spans="1:28" hidden="1" x14ac:dyDescent="0.3">
      <c r="A1440" s="24">
        <v>2601020000</v>
      </c>
      <c r="B1440" s="40">
        <v>51013</v>
      </c>
      <c r="C1440" s="25"/>
      <c r="D1440" s="25"/>
      <c r="E1440" s="25"/>
      <c r="F1440" s="25"/>
      <c r="G1440" s="25" t="s">
        <v>12</v>
      </c>
      <c r="H1440" s="25">
        <v>15.947320833311</v>
      </c>
      <c r="I1440" s="25">
        <v>153</v>
      </c>
      <c r="J1440" s="25">
        <v>0.104230855119679</v>
      </c>
      <c r="K1440" s="25">
        <v>10467</v>
      </c>
      <c r="L1440" s="26">
        <v>3259499</v>
      </c>
      <c r="M1440" s="24">
        <v>2601020000</v>
      </c>
      <c r="N1440" s="25">
        <v>51013</v>
      </c>
      <c r="O1440" s="25"/>
      <c r="P1440" s="25"/>
      <c r="Q1440" s="25"/>
      <c r="R1440" s="25"/>
      <c r="S1440" s="25" t="s">
        <v>12</v>
      </c>
      <c r="T1440" s="25">
        <v>38.273569999946098</v>
      </c>
      <c r="U1440" s="25">
        <v>365</v>
      </c>
      <c r="V1440" s="25">
        <v>0.104859095890263</v>
      </c>
      <c r="W1440" s="25">
        <v>10467</v>
      </c>
      <c r="X1440" s="27">
        <v>3259499</v>
      </c>
      <c r="Y1440" s="28">
        <f t="shared" si="44"/>
        <v>2.7233115468409609E-3</v>
      </c>
      <c r="AA1440" t="str">
        <f t="shared" si="45"/>
        <v>2601020000-51013-VOC</v>
      </c>
      <c r="AB1440" t="str">
        <f>IF(COUNTIF('NP-NRModel-MAR-WILDFIRES Modifi'!V:V, AA1440)=0, "Missing", "")</f>
        <v/>
      </c>
    </row>
    <row r="1441" spans="1:28" hidden="1" x14ac:dyDescent="0.3">
      <c r="A1441" s="24">
        <v>2601020000</v>
      </c>
      <c r="B1441" s="40">
        <v>51059</v>
      </c>
      <c r="C1441" s="25"/>
      <c r="D1441" s="25"/>
      <c r="E1441" s="25"/>
      <c r="F1441" s="25"/>
      <c r="G1441" s="25" t="s">
        <v>955</v>
      </c>
      <c r="H1441" s="25">
        <v>37.399424999947598</v>
      </c>
      <c r="I1441" s="25">
        <v>153</v>
      </c>
      <c r="J1441" s="25">
        <v>0.24444068627416701</v>
      </c>
      <c r="K1441" s="25">
        <v>10467</v>
      </c>
      <c r="L1441" s="26">
        <v>1135578</v>
      </c>
      <c r="M1441" s="24">
        <v>2601020000</v>
      </c>
      <c r="N1441" s="25">
        <v>51059</v>
      </c>
      <c r="O1441" s="25"/>
      <c r="P1441" s="25"/>
      <c r="Q1441" s="25"/>
      <c r="R1441" s="25"/>
      <c r="S1441" s="25" t="s">
        <v>955</v>
      </c>
      <c r="T1441" s="25">
        <v>89.7586199998739</v>
      </c>
      <c r="U1441" s="25">
        <v>365</v>
      </c>
      <c r="V1441" s="25">
        <v>0.24591402739691401</v>
      </c>
      <c r="W1441" s="25">
        <v>10467</v>
      </c>
      <c r="X1441" s="27">
        <v>1135578</v>
      </c>
      <c r="Y1441" s="28">
        <f t="shared" si="44"/>
        <v>2.7233115468409653E-3</v>
      </c>
      <c r="AA1441" t="str">
        <f t="shared" si="45"/>
        <v>2601020000-51059-NOX</v>
      </c>
      <c r="AB1441" t="str">
        <f>IF(COUNTIF('NP-NRModel-MAR-WILDFIRES Modifi'!V:V, AA1441)=0, "Missing", "")</f>
        <v/>
      </c>
    </row>
    <row r="1442" spans="1:28" hidden="1" x14ac:dyDescent="0.3">
      <c r="A1442" s="24">
        <v>2601020000</v>
      </c>
      <c r="B1442" s="40">
        <v>51059</v>
      </c>
      <c r="C1442" s="25"/>
      <c r="D1442" s="25"/>
      <c r="E1442" s="25"/>
      <c r="F1442" s="25"/>
      <c r="G1442" s="25" t="s">
        <v>12</v>
      </c>
      <c r="H1442" s="25">
        <v>76.869416666558905</v>
      </c>
      <c r="I1442" s="25">
        <v>153</v>
      </c>
      <c r="J1442" s="25">
        <v>0.50241448801672495</v>
      </c>
      <c r="K1442" s="25">
        <v>10467</v>
      </c>
      <c r="L1442" s="26">
        <v>106014</v>
      </c>
      <c r="M1442" s="24">
        <v>2601020000</v>
      </c>
      <c r="N1442" s="25">
        <v>51059</v>
      </c>
      <c r="O1442" s="25"/>
      <c r="P1442" s="25"/>
      <c r="Q1442" s="25"/>
      <c r="R1442" s="25"/>
      <c r="S1442" s="25" t="s">
        <v>12</v>
      </c>
      <c r="T1442" s="25">
        <v>184.486599999742</v>
      </c>
      <c r="U1442" s="25">
        <v>365</v>
      </c>
      <c r="V1442" s="25">
        <v>0.50544273972532106</v>
      </c>
      <c r="W1442" s="25">
        <v>10467</v>
      </c>
      <c r="X1442" s="27">
        <v>106014</v>
      </c>
      <c r="Y1442" s="28">
        <f t="shared" si="44"/>
        <v>2.7233115468409497E-3</v>
      </c>
      <c r="AA1442" t="str">
        <f t="shared" si="45"/>
        <v>2601020000-51059-VOC</v>
      </c>
      <c r="AB1442" t="str">
        <f>IF(COUNTIF('NP-NRModel-MAR-WILDFIRES Modifi'!V:V, AA1442)=0, "Missing", "")</f>
        <v/>
      </c>
    </row>
    <row r="1443" spans="1:28" hidden="1" x14ac:dyDescent="0.3">
      <c r="A1443" s="24">
        <v>2601020000</v>
      </c>
      <c r="B1443" s="40">
        <v>51107</v>
      </c>
      <c r="C1443" s="25"/>
      <c r="D1443" s="25"/>
      <c r="E1443" s="25"/>
      <c r="F1443" s="25"/>
      <c r="G1443" s="25" t="s">
        <v>955</v>
      </c>
      <c r="H1443" s="25">
        <v>13.6864291666475</v>
      </c>
      <c r="I1443" s="25">
        <v>153</v>
      </c>
      <c r="J1443" s="25">
        <v>8.9453785402924896E-2</v>
      </c>
      <c r="K1443" s="25">
        <v>10467</v>
      </c>
      <c r="L1443" s="26">
        <v>2366790</v>
      </c>
      <c r="M1443" s="24">
        <v>2601020000</v>
      </c>
      <c r="N1443" s="25">
        <v>51107</v>
      </c>
      <c r="O1443" s="25"/>
      <c r="P1443" s="25"/>
      <c r="Q1443" s="25"/>
      <c r="R1443" s="25"/>
      <c r="S1443" s="25" t="s">
        <v>955</v>
      </c>
      <c r="T1443" s="25">
        <v>32.847429999953903</v>
      </c>
      <c r="U1443" s="25">
        <v>365</v>
      </c>
      <c r="V1443" s="25">
        <v>8.9992958903983303E-2</v>
      </c>
      <c r="W1443" s="25">
        <v>10467</v>
      </c>
      <c r="X1443" s="27">
        <v>2366790</v>
      </c>
      <c r="Y1443" s="28">
        <f t="shared" si="44"/>
        <v>2.7233115468409683E-3</v>
      </c>
      <c r="AA1443" t="str">
        <f t="shared" si="45"/>
        <v>2601020000-51107-NOX</v>
      </c>
      <c r="AB1443" t="str">
        <f>IF(COUNTIF('NP-NRModel-MAR-WILDFIRES Modifi'!V:V, AA1443)=0, "Missing", "")</f>
        <v/>
      </c>
    </row>
    <row r="1444" spans="1:28" hidden="1" x14ac:dyDescent="0.3">
      <c r="A1444" s="24">
        <v>2601020000</v>
      </c>
      <c r="B1444" s="40">
        <v>51107</v>
      </c>
      <c r="C1444" s="25"/>
      <c r="D1444" s="25"/>
      <c r="E1444" s="25"/>
      <c r="F1444" s="25"/>
      <c r="G1444" s="25" t="s">
        <v>12</v>
      </c>
      <c r="H1444" s="25">
        <v>28.130587499960601</v>
      </c>
      <c r="I1444" s="25">
        <v>153</v>
      </c>
      <c r="J1444" s="25">
        <v>0.18386004901934999</v>
      </c>
      <c r="K1444" s="25">
        <v>10467</v>
      </c>
      <c r="L1444" s="26">
        <v>3781120</v>
      </c>
      <c r="M1444" s="24">
        <v>2601020000</v>
      </c>
      <c r="N1444" s="25">
        <v>51107</v>
      </c>
      <c r="O1444" s="25"/>
      <c r="P1444" s="25"/>
      <c r="Q1444" s="25"/>
      <c r="R1444" s="25"/>
      <c r="S1444" s="25" t="s">
        <v>12</v>
      </c>
      <c r="T1444" s="25">
        <v>67.513409999905605</v>
      </c>
      <c r="U1444" s="25">
        <v>365</v>
      </c>
      <c r="V1444" s="25">
        <v>0.18496824657508301</v>
      </c>
      <c r="W1444" s="25">
        <v>10467</v>
      </c>
      <c r="X1444" s="27">
        <v>3781120</v>
      </c>
      <c r="Y1444" s="28">
        <f t="shared" si="44"/>
        <v>2.7233115468409471E-3</v>
      </c>
      <c r="AA1444" t="str">
        <f t="shared" si="45"/>
        <v>2601020000-51107-VOC</v>
      </c>
      <c r="AB1444" t="str">
        <f>IF(COUNTIF('NP-NRModel-MAR-WILDFIRES Modifi'!V:V, AA1444)=0, "Missing", "")</f>
        <v/>
      </c>
    </row>
    <row r="1445" spans="1:28" hidden="1" x14ac:dyDescent="0.3">
      <c r="A1445" s="24">
        <v>2601020000</v>
      </c>
      <c r="B1445" s="40">
        <v>51153</v>
      </c>
      <c r="C1445" s="25"/>
      <c r="D1445" s="25"/>
      <c r="E1445" s="25"/>
      <c r="F1445" s="25"/>
      <c r="G1445" s="25" t="s">
        <v>955</v>
      </c>
      <c r="H1445" s="25">
        <v>15.6776583333113</v>
      </c>
      <c r="I1445" s="25">
        <v>153</v>
      </c>
      <c r="J1445" s="25">
        <v>0.102468355119681</v>
      </c>
      <c r="K1445" s="25">
        <v>10467</v>
      </c>
      <c r="L1445" s="26">
        <v>1956236</v>
      </c>
      <c r="M1445" s="24">
        <v>2601020000</v>
      </c>
      <c r="N1445" s="25">
        <v>51153</v>
      </c>
      <c r="O1445" s="25"/>
      <c r="P1445" s="25"/>
      <c r="Q1445" s="25"/>
      <c r="R1445" s="25"/>
      <c r="S1445" s="25" t="s">
        <v>955</v>
      </c>
      <c r="T1445" s="25">
        <v>37.626379999947297</v>
      </c>
      <c r="U1445" s="25">
        <v>365</v>
      </c>
      <c r="V1445" s="25">
        <v>0.103085972602595</v>
      </c>
      <c r="W1445" s="25">
        <v>10467</v>
      </c>
      <c r="X1445" s="27">
        <v>1956236</v>
      </c>
      <c r="Y1445" s="28">
        <f t="shared" si="44"/>
        <v>2.7233115468409271E-3</v>
      </c>
      <c r="AA1445" t="str">
        <f t="shared" si="45"/>
        <v>2601020000-51153-NOX</v>
      </c>
      <c r="AB1445" t="str">
        <f>IF(COUNTIF('NP-NRModel-MAR-WILDFIRES Modifi'!V:V, AA1445)=0, "Missing", "")</f>
        <v/>
      </c>
    </row>
    <row r="1446" spans="1:28" hidden="1" x14ac:dyDescent="0.3">
      <c r="A1446" s="24">
        <v>2601020000</v>
      </c>
      <c r="B1446" s="40">
        <v>51153</v>
      </c>
      <c r="C1446" s="25"/>
      <c r="D1446" s="25"/>
      <c r="E1446" s="25"/>
      <c r="F1446" s="25"/>
      <c r="G1446" s="25" t="s">
        <v>12</v>
      </c>
      <c r="H1446" s="25">
        <v>32.223283333288201</v>
      </c>
      <c r="I1446" s="25">
        <v>153</v>
      </c>
      <c r="J1446" s="25">
        <v>0.21060969498881199</v>
      </c>
      <c r="K1446" s="25">
        <v>10467</v>
      </c>
      <c r="L1446" s="26">
        <v>283651</v>
      </c>
      <c r="M1446" s="24">
        <v>2601020000</v>
      </c>
      <c r="N1446" s="25">
        <v>51153</v>
      </c>
      <c r="O1446" s="25"/>
      <c r="P1446" s="25"/>
      <c r="Q1446" s="25"/>
      <c r="R1446" s="25"/>
      <c r="S1446" s="25" t="s">
        <v>12</v>
      </c>
      <c r="T1446" s="25">
        <v>77.335879999891702</v>
      </c>
      <c r="U1446" s="25">
        <v>365</v>
      </c>
      <c r="V1446" s="25">
        <v>0.21187912328737399</v>
      </c>
      <c r="W1446" s="25">
        <v>10467</v>
      </c>
      <c r="X1446" s="27">
        <v>283651</v>
      </c>
      <c r="Y1446" s="28">
        <f t="shared" si="44"/>
        <v>2.7233115468409609E-3</v>
      </c>
      <c r="AA1446" t="str">
        <f t="shared" si="45"/>
        <v>2601020000-51153-VOC</v>
      </c>
      <c r="AB1446" t="str">
        <f>IF(COUNTIF('NP-NRModel-MAR-WILDFIRES Modifi'!V:V, AA1446)=0, "Missing", "")</f>
        <v/>
      </c>
    </row>
    <row r="1447" spans="1:28" hidden="1" x14ac:dyDescent="0.3">
      <c r="A1447" s="24">
        <v>2601020000</v>
      </c>
      <c r="B1447" s="40">
        <v>51510</v>
      </c>
      <c r="C1447" s="25"/>
      <c r="D1447" s="25"/>
      <c r="E1447" s="25"/>
      <c r="F1447" s="25"/>
      <c r="G1447" s="25" t="s">
        <v>955</v>
      </c>
      <c r="H1447" s="25">
        <v>5.18467083332607</v>
      </c>
      <c r="I1447" s="25">
        <v>153</v>
      </c>
      <c r="J1447" s="25">
        <v>3.3886737472719398E-2</v>
      </c>
      <c r="K1447" s="25">
        <v>10467</v>
      </c>
      <c r="L1447" s="26">
        <v>3336669</v>
      </c>
      <c r="M1447" s="24">
        <v>2601020000</v>
      </c>
      <c r="N1447" s="25">
        <v>51510</v>
      </c>
      <c r="O1447" s="25"/>
      <c r="P1447" s="25"/>
      <c r="Q1447" s="25"/>
      <c r="R1447" s="25"/>
      <c r="S1447" s="25" t="s">
        <v>955</v>
      </c>
      <c r="T1447" s="25">
        <v>12.443209999982599</v>
      </c>
      <c r="U1447" s="25">
        <v>365</v>
      </c>
      <c r="V1447" s="25">
        <v>3.4090986301322297E-2</v>
      </c>
      <c r="W1447" s="25">
        <v>10467</v>
      </c>
      <c r="X1447" s="27">
        <v>3336669</v>
      </c>
      <c r="Y1447" s="28">
        <f t="shared" si="44"/>
        <v>2.7233115468409505E-3</v>
      </c>
      <c r="AA1447" t="str">
        <f t="shared" si="45"/>
        <v>2601020000-51510-NOX</v>
      </c>
      <c r="AB1447" t="str">
        <f>IF(COUNTIF('NP-NRModel-MAR-WILDFIRES Modifi'!V:V, AA1447)=0, "Missing", "")</f>
        <v/>
      </c>
    </row>
    <row r="1448" spans="1:28" hidden="1" x14ac:dyDescent="0.3">
      <c r="A1448" s="24">
        <v>2601020000</v>
      </c>
      <c r="B1448" s="40">
        <v>51510</v>
      </c>
      <c r="C1448" s="25"/>
      <c r="D1448" s="25"/>
      <c r="E1448" s="25"/>
      <c r="F1448" s="25"/>
      <c r="G1448" s="25" t="s">
        <v>12</v>
      </c>
      <c r="H1448" s="25">
        <v>10.6563833333184</v>
      </c>
      <c r="I1448" s="25">
        <v>153</v>
      </c>
      <c r="J1448" s="25">
        <v>6.9649564270055003E-2</v>
      </c>
      <c r="K1448" s="25">
        <v>10467</v>
      </c>
      <c r="L1448" s="26">
        <v>891903</v>
      </c>
      <c r="M1448" s="24">
        <v>2601020000</v>
      </c>
      <c r="N1448" s="25">
        <v>51510</v>
      </c>
      <c r="O1448" s="25"/>
      <c r="P1448" s="25"/>
      <c r="Q1448" s="25"/>
      <c r="R1448" s="25"/>
      <c r="S1448" s="25" t="s">
        <v>12</v>
      </c>
      <c r="T1448" s="25">
        <v>25.575319999964101</v>
      </c>
      <c r="U1448" s="25">
        <v>365</v>
      </c>
      <c r="V1448" s="25">
        <v>7.0069369862915606E-2</v>
      </c>
      <c r="W1448" s="25">
        <v>10467</v>
      </c>
      <c r="X1448" s="27">
        <v>891903</v>
      </c>
      <c r="Y1448" s="28">
        <f t="shared" si="44"/>
        <v>2.7233115468409687E-3</v>
      </c>
      <c r="AA1448" t="str">
        <f t="shared" si="45"/>
        <v>2601020000-51510-VOC</v>
      </c>
      <c r="AB1448" t="str">
        <f>IF(COUNTIF('NP-NRModel-MAR-WILDFIRES Modifi'!V:V, AA1448)=0, "Missing", "")</f>
        <v/>
      </c>
    </row>
    <row r="1449" spans="1:28" hidden="1" x14ac:dyDescent="0.3">
      <c r="A1449" s="24">
        <v>2601020000</v>
      </c>
      <c r="B1449" s="40">
        <v>51600</v>
      </c>
      <c r="C1449" s="25"/>
      <c r="D1449" s="25"/>
      <c r="E1449" s="25"/>
      <c r="F1449" s="25"/>
      <c r="G1449" s="25" t="s">
        <v>955</v>
      </c>
      <c r="H1449" s="25">
        <v>0.785046666665564</v>
      </c>
      <c r="I1449" s="25">
        <v>153</v>
      </c>
      <c r="J1449" s="25">
        <v>5.1310239651343997E-3</v>
      </c>
      <c r="K1449" s="25">
        <v>10467</v>
      </c>
      <c r="L1449" s="26">
        <v>3816170</v>
      </c>
      <c r="M1449" s="24">
        <v>2601020000</v>
      </c>
      <c r="N1449" s="25">
        <v>51600</v>
      </c>
      <c r="O1449" s="25"/>
      <c r="P1449" s="25"/>
      <c r="Q1449" s="25"/>
      <c r="R1449" s="25"/>
      <c r="S1449" s="25" t="s">
        <v>955</v>
      </c>
      <c r="T1449" s="25">
        <v>1.8841119999973599</v>
      </c>
      <c r="U1449" s="25">
        <v>365</v>
      </c>
      <c r="V1449" s="25">
        <v>5.1619506849242798E-3</v>
      </c>
      <c r="W1449" s="25">
        <v>10467</v>
      </c>
      <c r="X1449" s="27">
        <v>3816170</v>
      </c>
      <c r="Y1449" s="28">
        <f t="shared" si="44"/>
        <v>2.7233115468409466E-3</v>
      </c>
      <c r="AA1449" t="str">
        <f t="shared" si="45"/>
        <v>2601020000-51600-NOX</v>
      </c>
      <c r="AB1449" t="str">
        <f>IF(COUNTIF('NP-NRModel-MAR-WILDFIRES Modifi'!V:V, AA1449)=0, "Missing", "")</f>
        <v/>
      </c>
    </row>
    <row r="1450" spans="1:28" hidden="1" x14ac:dyDescent="0.3">
      <c r="A1450" s="24">
        <v>2601020000</v>
      </c>
      <c r="B1450" s="40">
        <v>51600</v>
      </c>
      <c r="C1450" s="25"/>
      <c r="D1450" s="25"/>
      <c r="E1450" s="25"/>
      <c r="F1450" s="25"/>
      <c r="G1450" s="25" t="s">
        <v>12</v>
      </c>
      <c r="H1450" s="25">
        <v>1.6135566666643999</v>
      </c>
      <c r="I1450" s="25">
        <v>153</v>
      </c>
      <c r="J1450" s="25">
        <v>1.05461220043425E-2</v>
      </c>
      <c r="K1450" s="25">
        <v>10467</v>
      </c>
      <c r="L1450" s="26">
        <v>1371326</v>
      </c>
      <c r="M1450" s="24">
        <v>2601020000</v>
      </c>
      <c r="N1450" s="25">
        <v>51600</v>
      </c>
      <c r="O1450" s="25"/>
      <c r="P1450" s="25"/>
      <c r="Q1450" s="25"/>
      <c r="R1450" s="25"/>
      <c r="S1450" s="25" t="s">
        <v>12</v>
      </c>
      <c r="T1450" s="25">
        <v>3.8725359999945899</v>
      </c>
      <c r="U1450" s="25">
        <v>365</v>
      </c>
      <c r="V1450" s="25">
        <v>1.0609687671217999E-2</v>
      </c>
      <c r="W1450" s="25">
        <v>10467</v>
      </c>
      <c r="X1450" s="27">
        <v>1371326</v>
      </c>
      <c r="Y1450" s="28">
        <f t="shared" si="44"/>
        <v>2.7233115468409418E-3</v>
      </c>
      <c r="AA1450" t="str">
        <f t="shared" si="45"/>
        <v>2601020000-51600-VOC</v>
      </c>
      <c r="AB1450" t="str">
        <f>IF(COUNTIF('NP-NRModel-MAR-WILDFIRES Modifi'!V:V, AA1450)=0, "Missing", "")</f>
        <v/>
      </c>
    </row>
    <row r="1451" spans="1:28" hidden="1" x14ac:dyDescent="0.3">
      <c r="A1451" s="24">
        <v>2601020000</v>
      </c>
      <c r="B1451" s="40">
        <v>51610</v>
      </c>
      <c r="C1451" s="25"/>
      <c r="D1451" s="25"/>
      <c r="E1451" s="25"/>
      <c r="F1451" s="25"/>
      <c r="G1451" s="25" t="s">
        <v>955</v>
      </c>
      <c r="H1451" s="25">
        <v>0.47656833333266502</v>
      </c>
      <c r="I1451" s="25">
        <v>153</v>
      </c>
      <c r="J1451" s="25">
        <v>3.1148257080566401E-3</v>
      </c>
      <c r="K1451" s="25">
        <v>10467</v>
      </c>
      <c r="L1451" s="26">
        <v>596152</v>
      </c>
      <c r="M1451" s="24">
        <v>2601020000</v>
      </c>
      <c r="N1451" s="25">
        <v>51610</v>
      </c>
      <c r="O1451" s="25"/>
      <c r="P1451" s="25"/>
      <c r="Q1451" s="25"/>
      <c r="R1451" s="25"/>
      <c r="S1451" s="25" t="s">
        <v>955</v>
      </c>
      <c r="T1451" s="25">
        <v>1.1437639999983999</v>
      </c>
      <c r="U1451" s="25">
        <v>365</v>
      </c>
      <c r="V1451" s="25">
        <v>3.1335999999956101E-3</v>
      </c>
      <c r="W1451" s="25">
        <v>10467</v>
      </c>
      <c r="X1451" s="27">
        <v>596152</v>
      </c>
      <c r="Y1451" s="28">
        <f t="shared" si="44"/>
        <v>2.7233115468409544E-3</v>
      </c>
      <c r="AA1451" t="str">
        <f t="shared" si="45"/>
        <v>2601020000-51610-NOX</v>
      </c>
      <c r="AB1451" t="str">
        <f>IF(COUNTIF('NP-NRModel-MAR-WILDFIRES Modifi'!V:V, AA1451)=0, "Missing", "")</f>
        <v/>
      </c>
    </row>
    <row r="1452" spans="1:28" hidden="1" x14ac:dyDescent="0.3">
      <c r="A1452" s="24">
        <v>2601020000</v>
      </c>
      <c r="B1452" s="40">
        <v>51610</v>
      </c>
      <c r="C1452" s="25"/>
      <c r="D1452" s="25"/>
      <c r="E1452" s="25"/>
      <c r="F1452" s="25"/>
      <c r="G1452" s="25" t="s">
        <v>12</v>
      </c>
      <c r="H1452" s="25">
        <v>0.97952083333196105</v>
      </c>
      <c r="I1452" s="25">
        <v>153</v>
      </c>
      <c r="J1452" s="25">
        <v>6.4020969498821004E-3</v>
      </c>
      <c r="K1452" s="25">
        <v>10467</v>
      </c>
      <c r="L1452" s="26">
        <v>80637</v>
      </c>
      <c r="M1452" s="24">
        <v>2601020000</v>
      </c>
      <c r="N1452" s="25">
        <v>51610</v>
      </c>
      <c r="O1452" s="25"/>
      <c r="P1452" s="25"/>
      <c r="Q1452" s="25"/>
      <c r="R1452" s="25"/>
      <c r="S1452" s="25" t="s">
        <v>12</v>
      </c>
      <c r="T1452" s="25">
        <v>2.3508499999967101</v>
      </c>
      <c r="U1452" s="25">
        <v>365</v>
      </c>
      <c r="V1452" s="25">
        <v>6.4406849314978497E-3</v>
      </c>
      <c r="W1452" s="25">
        <v>10467</v>
      </c>
      <c r="X1452" s="27">
        <v>80637</v>
      </c>
      <c r="Y1452" s="28">
        <f t="shared" si="44"/>
        <v>2.7233115468409553E-3</v>
      </c>
      <c r="AA1452" t="str">
        <f t="shared" si="45"/>
        <v>2601020000-51610-VOC</v>
      </c>
      <c r="AB1452" t="str">
        <f>IF(COUNTIF('NP-NRModel-MAR-WILDFIRES Modifi'!V:V, AA1452)=0, "Missing", "")</f>
        <v/>
      </c>
    </row>
    <row r="1453" spans="1:28" hidden="1" x14ac:dyDescent="0.3">
      <c r="A1453" s="24">
        <v>2601020000</v>
      </c>
      <c r="B1453" s="40">
        <v>51683</v>
      </c>
      <c r="C1453" s="25"/>
      <c r="D1453" s="25"/>
      <c r="E1453" s="25"/>
      <c r="F1453" s="25"/>
      <c r="G1453" s="25" t="s">
        <v>955</v>
      </c>
      <c r="H1453" s="25">
        <v>1.3906245833313799</v>
      </c>
      <c r="I1453" s="25">
        <v>153</v>
      </c>
      <c r="J1453" s="25">
        <v>9.0890495642574395E-3</v>
      </c>
      <c r="K1453" s="25">
        <v>10467</v>
      </c>
      <c r="L1453" s="26">
        <v>2481488</v>
      </c>
      <c r="M1453" s="24">
        <v>2601020000</v>
      </c>
      <c r="N1453" s="25">
        <v>51683</v>
      </c>
      <c r="O1453" s="25"/>
      <c r="P1453" s="25"/>
      <c r="Q1453" s="25"/>
      <c r="R1453" s="25"/>
      <c r="S1453" s="25" t="s">
        <v>955</v>
      </c>
      <c r="T1453" s="25">
        <v>3.3374989999953302</v>
      </c>
      <c r="U1453" s="25">
        <v>365</v>
      </c>
      <c r="V1453" s="25">
        <v>9.1438328766995508E-3</v>
      </c>
      <c r="W1453" s="25">
        <v>10467</v>
      </c>
      <c r="X1453" s="27">
        <v>2481488</v>
      </c>
      <c r="Y1453" s="28">
        <f t="shared" si="44"/>
        <v>2.7233115468409601E-3</v>
      </c>
      <c r="AA1453" t="str">
        <f t="shared" si="45"/>
        <v>2601020000-51683-NOX</v>
      </c>
      <c r="AB1453" t="str">
        <f>IF(COUNTIF('NP-NRModel-MAR-WILDFIRES Modifi'!V:V, AA1453)=0, "Missing", "")</f>
        <v/>
      </c>
    </row>
    <row r="1454" spans="1:28" hidden="1" x14ac:dyDescent="0.3">
      <c r="A1454" s="24">
        <v>2601020000</v>
      </c>
      <c r="B1454" s="40">
        <v>51683</v>
      </c>
      <c r="C1454" s="25"/>
      <c r="D1454" s="25"/>
      <c r="E1454" s="25"/>
      <c r="F1454" s="25"/>
      <c r="G1454" s="25" t="s">
        <v>12</v>
      </c>
      <c r="H1454" s="25">
        <v>2.8582391666626599</v>
      </c>
      <c r="I1454" s="25">
        <v>153</v>
      </c>
      <c r="J1454" s="25">
        <v>1.8681301742893199E-2</v>
      </c>
      <c r="K1454" s="25">
        <v>10467</v>
      </c>
      <c r="L1454" s="26">
        <v>3123856</v>
      </c>
      <c r="M1454" s="24">
        <v>2601020000</v>
      </c>
      <c r="N1454" s="25">
        <v>51683</v>
      </c>
      <c r="O1454" s="25"/>
      <c r="P1454" s="25"/>
      <c r="Q1454" s="25"/>
      <c r="R1454" s="25"/>
      <c r="S1454" s="25" t="s">
        <v>12</v>
      </c>
      <c r="T1454" s="25">
        <v>6.8597739999904004</v>
      </c>
      <c r="U1454" s="25">
        <v>365</v>
      </c>
      <c r="V1454" s="25">
        <v>1.8793901369836701E-2</v>
      </c>
      <c r="W1454" s="25">
        <v>10467</v>
      </c>
      <c r="X1454" s="27">
        <v>3123856</v>
      </c>
      <c r="Y1454" s="28">
        <f t="shared" si="44"/>
        <v>2.7233115468409514E-3</v>
      </c>
      <c r="AA1454" t="str">
        <f t="shared" si="45"/>
        <v>2601020000-51683-VOC</v>
      </c>
      <c r="AB1454" t="str">
        <f>IF(COUNTIF('NP-NRModel-MAR-WILDFIRES Modifi'!V:V, AA1454)=0, "Missing", "")</f>
        <v/>
      </c>
    </row>
    <row r="1455" spans="1:28" hidden="1" x14ac:dyDescent="0.3">
      <c r="A1455" s="24">
        <v>2601020000</v>
      </c>
      <c r="B1455" s="40">
        <v>51685</v>
      </c>
      <c r="C1455" s="25"/>
      <c r="D1455" s="25"/>
      <c r="E1455" s="25"/>
      <c r="F1455" s="25"/>
      <c r="G1455" s="25" t="s">
        <v>955</v>
      </c>
      <c r="H1455" s="25">
        <v>0.55983291666588397</v>
      </c>
      <c r="I1455" s="25">
        <v>153</v>
      </c>
      <c r="J1455" s="25">
        <v>3.6590386710188402E-3</v>
      </c>
      <c r="K1455" s="25">
        <v>10467</v>
      </c>
      <c r="L1455" s="26">
        <v>525720</v>
      </c>
      <c r="M1455" s="24">
        <v>2601020000</v>
      </c>
      <c r="N1455" s="25">
        <v>51685</v>
      </c>
      <c r="O1455" s="25"/>
      <c r="P1455" s="25"/>
      <c r="Q1455" s="25"/>
      <c r="R1455" s="25"/>
      <c r="S1455" s="25" t="s">
        <v>955</v>
      </c>
      <c r="T1455" s="25">
        <v>1.3435989999981099</v>
      </c>
      <c r="U1455" s="25">
        <v>365</v>
      </c>
      <c r="V1455" s="25">
        <v>3.6810931506797702E-3</v>
      </c>
      <c r="W1455" s="25">
        <v>10467</v>
      </c>
      <c r="X1455" s="27">
        <v>525720</v>
      </c>
      <c r="Y1455" s="28">
        <f t="shared" si="44"/>
        <v>2.7233115468409752E-3</v>
      </c>
      <c r="AA1455" t="str">
        <f t="shared" si="45"/>
        <v>2601020000-51685-NOX</v>
      </c>
      <c r="AB1455" t="str">
        <f>IF(COUNTIF('NP-NRModel-MAR-WILDFIRES Modifi'!V:V, AA1455)=0, "Missing", "")</f>
        <v/>
      </c>
    </row>
    <row r="1456" spans="1:28" hidden="1" x14ac:dyDescent="0.3">
      <c r="A1456" s="24">
        <v>2601020000</v>
      </c>
      <c r="B1456" s="40">
        <v>51685</v>
      </c>
      <c r="C1456" s="25"/>
      <c r="D1456" s="25"/>
      <c r="E1456" s="25"/>
      <c r="F1456" s="25"/>
      <c r="G1456" s="25" t="s">
        <v>12</v>
      </c>
      <c r="H1456" s="25">
        <v>1.1506595833317199</v>
      </c>
      <c r="I1456" s="25">
        <v>153</v>
      </c>
      <c r="J1456" s="25">
        <v>7.5206508714491596E-3</v>
      </c>
      <c r="K1456" s="25">
        <v>10467</v>
      </c>
      <c r="L1456" s="26">
        <v>2198279</v>
      </c>
      <c r="M1456" s="24">
        <v>2601020000</v>
      </c>
      <c r="N1456" s="25">
        <v>51685</v>
      </c>
      <c r="O1456" s="25"/>
      <c r="P1456" s="25"/>
      <c r="Q1456" s="25"/>
      <c r="R1456" s="25"/>
      <c r="S1456" s="25" t="s">
        <v>12</v>
      </c>
      <c r="T1456" s="25">
        <v>2.7615829999961399</v>
      </c>
      <c r="U1456" s="25">
        <v>365</v>
      </c>
      <c r="V1456" s="25">
        <v>7.5659808219072497E-3</v>
      </c>
      <c r="W1456" s="25">
        <v>10467</v>
      </c>
      <c r="X1456" s="27">
        <v>2198279</v>
      </c>
      <c r="Y1456" s="28">
        <f t="shared" si="44"/>
        <v>2.7233115468409501E-3</v>
      </c>
      <c r="AA1456" t="str">
        <f t="shared" si="45"/>
        <v>2601020000-51685-VOC</v>
      </c>
      <c r="AB1456" t="str">
        <f>IF(COUNTIF('NP-NRModel-MAR-WILDFIRES Modifi'!V:V, AA1456)=0, "Missing", "")</f>
        <v/>
      </c>
    </row>
    <row r="1457" spans="1:28" hidden="1" x14ac:dyDescent="0.3">
      <c r="A1457" s="24">
        <v>2610000100</v>
      </c>
      <c r="B1457" s="40">
        <v>24009</v>
      </c>
      <c r="C1457" s="25"/>
      <c r="D1457" s="25"/>
      <c r="E1457" s="25"/>
      <c r="F1457" s="25"/>
      <c r="G1457" s="25" t="s">
        <v>955</v>
      </c>
      <c r="H1457" s="25">
        <v>8.4121416666548599E-2</v>
      </c>
      <c r="I1457" s="25">
        <v>153</v>
      </c>
      <c r="J1457" s="25">
        <v>5.4981318082711502E-4</v>
      </c>
      <c r="K1457" s="25">
        <v>10474</v>
      </c>
      <c r="L1457" s="26">
        <v>183682</v>
      </c>
      <c r="M1457" s="24">
        <v>2610000100</v>
      </c>
      <c r="N1457" s="25">
        <v>24009</v>
      </c>
      <c r="O1457" s="25"/>
      <c r="P1457" s="25"/>
      <c r="Q1457" s="25"/>
      <c r="R1457" s="25"/>
      <c r="S1457" s="25" t="s">
        <v>955</v>
      </c>
      <c r="T1457" s="25">
        <v>0.201891399999718</v>
      </c>
      <c r="U1457" s="25">
        <v>365</v>
      </c>
      <c r="V1457" s="25">
        <v>5.5312712328690005E-4</v>
      </c>
      <c r="W1457" s="25">
        <v>10474</v>
      </c>
      <c r="X1457" s="27">
        <v>183682</v>
      </c>
      <c r="Y1457" s="28">
        <f t="shared" si="44"/>
        <v>2.7233115468409401E-3</v>
      </c>
      <c r="AA1457" t="str">
        <f t="shared" si="45"/>
        <v>2610000100-24009-NOX</v>
      </c>
      <c r="AB1457" t="str">
        <f>IF(COUNTIF('NP-NRModel-MAR-WILDFIRES Modifi'!V:V, AA1457)=0, "Missing", "")</f>
        <v/>
      </c>
    </row>
    <row r="1458" spans="1:28" hidden="1" x14ac:dyDescent="0.3">
      <c r="A1458" s="24">
        <v>2610000100</v>
      </c>
      <c r="B1458" s="40">
        <v>24009</v>
      </c>
      <c r="C1458" s="25"/>
      <c r="D1458" s="25"/>
      <c r="E1458" s="25"/>
      <c r="F1458" s="25"/>
      <c r="G1458" s="25" t="s">
        <v>12</v>
      </c>
      <c r="H1458" s="25">
        <v>0.379903208332801</v>
      </c>
      <c r="I1458" s="25">
        <v>153</v>
      </c>
      <c r="J1458" s="25">
        <v>2.4830275054431401E-3</v>
      </c>
      <c r="K1458" s="25">
        <v>10474</v>
      </c>
      <c r="L1458" s="26">
        <v>183681</v>
      </c>
      <c r="M1458" s="24">
        <v>2610000100</v>
      </c>
      <c r="N1458" s="25">
        <v>24009</v>
      </c>
      <c r="O1458" s="25"/>
      <c r="P1458" s="25"/>
      <c r="Q1458" s="25"/>
      <c r="R1458" s="25"/>
      <c r="S1458" s="25" t="s">
        <v>12</v>
      </c>
      <c r="T1458" s="25">
        <v>0.91176769999871798</v>
      </c>
      <c r="U1458" s="25">
        <v>365</v>
      </c>
      <c r="V1458" s="25">
        <v>2.4979936986266201E-3</v>
      </c>
      <c r="W1458" s="25">
        <v>10474</v>
      </c>
      <c r="X1458" s="27">
        <v>183681</v>
      </c>
      <c r="Y1458" s="28">
        <f t="shared" si="44"/>
        <v>2.7233115468409679E-3</v>
      </c>
      <c r="AA1458" t="str">
        <f t="shared" si="45"/>
        <v>2610000100-24009-VOC</v>
      </c>
      <c r="AB1458" t="str">
        <f>IF(COUNTIF('NP-NRModel-MAR-WILDFIRES Modifi'!V:V, AA1458)=0, "Missing", "")</f>
        <v/>
      </c>
    </row>
    <row r="1459" spans="1:28" hidden="1" x14ac:dyDescent="0.3">
      <c r="A1459" s="24">
        <v>2610000100</v>
      </c>
      <c r="B1459" s="40">
        <v>24017</v>
      </c>
      <c r="C1459" s="25"/>
      <c r="D1459" s="25"/>
      <c r="E1459" s="25"/>
      <c r="F1459" s="25"/>
      <c r="G1459" s="25" t="s">
        <v>955</v>
      </c>
      <c r="H1459" s="25">
        <v>0.105887708333185</v>
      </c>
      <c r="I1459" s="25">
        <v>153</v>
      </c>
      <c r="J1459" s="25">
        <v>6.9207652505349701E-4</v>
      </c>
      <c r="K1459" s="25">
        <v>10474</v>
      </c>
      <c r="L1459" s="26">
        <v>278623</v>
      </c>
      <c r="M1459" s="24">
        <v>2610000100</v>
      </c>
      <c r="N1459" s="25">
        <v>24017</v>
      </c>
      <c r="O1459" s="25"/>
      <c r="P1459" s="25"/>
      <c r="Q1459" s="25"/>
      <c r="R1459" s="25"/>
      <c r="S1459" s="25" t="s">
        <v>955</v>
      </c>
      <c r="T1459" s="25">
        <v>0.25413049999964199</v>
      </c>
      <c r="U1459" s="25">
        <v>365</v>
      </c>
      <c r="V1459" s="25">
        <v>6.9624794520449897E-4</v>
      </c>
      <c r="W1459" s="25">
        <v>10474</v>
      </c>
      <c r="X1459" s="27">
        <v>278623</v>
      </c>
      <c r="Y1459" s="28">
        <f t="shared" si="44"/>
        <v>2.7233115468409813E-3</v>
      </c>
      <c r="AA1459" t="str">
        <f t="shared" si="45"/>
        <v>2610000100-24017-NOX</v>
      </c>
      <c r="AB1459" t="str">
        <f>IF(COUNTIF('NP-NRModel-MAR-WILDFIRES Modifi'!V:V, AA1459)=0, "Missing", "")</f>
        <v/>
      </c>
    </row>
    <row r="1460" spans="1:28" hidden="1" x14ac:dyDescent="0.3">
      <c r="A1460" s="24">
        <v>2610000100</v>
      </c>
      <c r="B1460" s="40">
        <v>24017</v>
      </c>
      <c r="C1460" s="25"/>
      <c r="D1460" s="25"/>
      <c r="E1460" s="25"/>
      <c r="F1460" s="25"/>
      <c r="G1460" s="25" t="s">
        <v>12</v>
      </c>
      <c r="H1460" s="25">
        <v>0.47820249999932901</v>
      </c>
      <c r="I1460" s="25">
        <v>153</v>
      </c>
      <c r="J1460" s="25">
        <v>3.1255065359433198E-3</v>
      </c>
      <c r="K1460" s="25">
        <v>10474</v>
      </c>
      <c r="L1460" s="26">
        <v>278622</v>
      </c>
      <c r="M1460" s="24">
        <v>2610000100</v>
      </c>
      <c r="N1460" s="25">
        <v>24017</v>
      </c>
      <c r="O1460" s="25"/>
      <c r="P1460" s="25"/>
      <c r="Q1460" s="25"/>
      <c r="R1460" s="25"/>
      <c r="S1460" s="25" t="s">
        <v>12</v>
      </c>
      <c r="T1460" s="25">
        <v>1.1476859999983899</v>
      </c>
      <c r="U1460" s="25">
        <v>365</v>
      </c>
      <c r="V1460" s="25">
        <v>3.1443452054750599E-3</v>
      </c>
      <c r="W1460" s="25">
        <v>10474</v>
      </c>
      <c r="X1460" s="27">
        <v>278622</v>
      </c>
      <c r="Y1460" s="28">
        <f t="shared" si="44"/>
        <v>2.7233115468409518E-3</v>
      </c>
      <c r="AA1460" t="str">
        <f t="shared" si="45"/>
        <v>2610000100-24017-VOC</v>
      </c>
      <c r="AB1460" t="str">
        <f>IF(COUNTIF('NP-NRModel-MAR-WILDFIRES Modifi'!V:V, AA1460)=0, "Missing", "")</f>
        <v/>
      </c>
    </row>
    <row r="1461" spans="1:28" hidden="1" x14ac:dyDescent="0.3">
      <c r="A1461" s="24">
        <v>2610000100</v>
      </c>
      <c r="B1461" s="40">
        <v>24021</v>
      </c>
      <c r="C1461" s="25"/>
      <c r="D1461" s="25"/>
      <c r="E1461" s="25"/>
      <c r="F1461" s="25"/>
      <c r="G1461" s="25" t="s">
        <v>955</v>
      </c>
      <c r="H1461" s="25">
        <v>0.288148333332929</v>
      </c>
      <c r="I1461" s="25">
        <v>153</v>
      </c>
      <c r="J1461" s="25">
        <v>1.8833224400845001E-3</v>
      </c>
      <c r="K1461" s="25">
        <v>10474</v>
      </c>
      <c r="L1461" s="26">
        <v>59064</v>
      </c>
      <c r="M1461" s="24">
        <v>2610000100</v>
      </c>
      <c r="N1461" s="25">
        <v>24021</v>
      </c>
      <c r="O1461" s="25"/>
      <c r="P1461" s="25"/>
      <c r="Q1461" s="25"/>
      <c r="R1461" s="25"/>
      <c r="S1461" s="25" t="s">
        <v>955</v>
      </c>
      <c r="T1461" s="25">
        <v>0.69155599999903605</v>
      </c>
      <c r="U1461" s="25">
        <v>365</v>
      </c>
      <c r="V1461" s="25">
        <v>1.89467397260009E-3</v>
      </c>
      <c r="W1461" s="25">
        <v>10474</v>
      </c>
      <c r="X1461" s="27">
        <v>59064</v>
      </c>
      <c r="Y1461" s="28">
        <f t="shared" si="44"/>
        <v>2.7233115468409284E-3</v>
      </c>
      <c r="AA1461" t="str">
        <f t="shared" si="45"/>
        <v>2610000100-24021-NOX</v>
      </c>
      <c r="AB1461" t="str">
        <f>IF(COUNTIF('NP-NRModel-MAR-WILDFIRES Modifi'!V:V, AA1461)=0, "Missing", "")</f>
        <v/>
      </c>
    </row>
    <row r="1462" spans="1:28" hidden="1" x14ac:dyDescent="0.3">
      <c r="A1462" s="24">
        <v>2610000100</v>
      </c>
      <c r="B1462" s="40">
        <v>24021</v>
      </c>
      <c r="C1462" s="25"/>
      <c r="D1462" s="25"/>
      <c r="E1462" s="25"/>
      <c r="F1462" s="25"/>
      <c r="G1462" s="25" t="s">
        <v>12</v>
      </c>
      <c r="H1462" s="25">
        <v>1.3013149999981699</v>
      </c>
      <c r="I1462" s="25">
        <v>153</v>
      </c>
      <c r="J1462" s="25">
        <v>8.5053267973737093E-3</v>
      </c>
      <c r="K1462" s="25">
        <v>10474</v>
      </c>
      <c r="L1462" s="26">
        <v>140296</v>
      </c>
      <c r="M1462" s="24">
        <v>2610000100</v>
      </c>
      <c r="N1462" s="25">
        <v>24021</v>
      </c>
      <c r="O1462" s="25"/>
      <c r="P1462" s="25"/>
      <c r="Q1462" s="25"/>
      <c r="R1462" s="25"/>
      <c r="S1462" s="25" t="s">
        <v>12</v>
      </c>
      <c r="T1462" s="25">
        <v>3.12315599999561</v>
      </c>
      <c r="U1462" s="25">
        <v>365</v>
      </c>
      <c r="V1462" s="25">
        <v>8.5565917808098895E-3</v>
      </c>
      <c r="W1462" s="25">
        <v>10474</v>
      </c>
      <c r="X1462" s="27">
        <v>140296</v>
      </c>
      <c r="Y1462" s="28">
        <f t="shared" si="44"/>
        <v>2.7233115468409726E-3</v>
      </c>
      <c r="AA1462" t="str">
        <f t="shared" si="45"/>
        <v>2610000100-24021-VOC</v>
      </c>
      <c r="AB1462" t="str">
        <f>IF(COUNTIF('NP-NRModel-MAR-WILDFIRES Modifi'!V:V, AA1462)=0, "Missing", "")</f>
        <v/>
      </c>
    </row>
    <row r="1463" spans="1:28" hidden="1" x14ac:dyDescent="0.3">
      <c r="A1463" s="24">
        <v>2610000100</v>
      </c>
      <c r="B1463" s="40">
        <v>24031</v>
      </c>
      <c r="C1463" s="25"/>
      <c r="D1463" s="25"/>
      <c r="E1463" s="25"/>
      <c r="F1463" s="25"/>
      <c r="G1463" s="25" t="s">
        <v>955</v>
      </c>
      <c r="H1463" s="25">
        <v>0.113459833333174</v>
      </c>
      <c r="I1463" s="25">
        <v>153</v>
      </c>
      <c r="J1463" s="25">
        <v>7.4156753812532105E-4</v>
      </c>
      <c r="K1463" s="25">
        <v>10474</v>
      </c>
      <c r="L1463" s="26">
        <v>231751</v>
      </c>
      <c r="M1463" s="24">
        <v>2610000100</v>
      </c>
      <c r="N1463" s="25">
        <v>24031</v>
      </c>
      <c r="O1463" s="25"/>
      <c r="P1463" s="25"/>
      <c r="Q1463" s="25"/>
      <c r="R1463" s="25"/>
      <c r="S1463" s="25" t="s">
        <v>955</v>
      </c>
      <c r="T1463" s="25">
        <v>0.27230359999962001</v>
      </c>
      <c r="U1463" s="25">
        <v>365</v>
      </c>
      <c r="V1463" s="25">
        <v>7.4603726027293099E-4</v>
      </c>
      <c r="W1463" s="25">
        <v>10474</v>
      </c>
      <c r="X1463" s="27">
        <v>231751</v>
      </c>
      <c r="Y1463" s="28">
        <f t="shared" si="44"/>
        <v>2.7233115468409375E-3</v>
      </c>
      <c r="AA1463" t="str">
        <f t="shared" si="45"/>
        <v>2610000100-24031-NOX</v>
      </c>
      <c r="AB1463" t="str">
        <f>IF(COUNTIF('NP-NRModel-MAR-WILDFIRES Modifi'!V:V, AA1463)=0, "Missing", "")</f>
        <v/>
      </c>
    </row>
    <row r="1464" spans="1:28" hidden="1" x14ac:dyDescent="0.3">
      <c r="A1464" s="24">
        <v>2610000100</v>
      </c>
      <c r="B1464" s="40">
        <v>24031</v>
      </c>
      <c r="C1464" s="25"/>
      <c r="D1464" s="25"/>
      <c r="E1464" s="25"/>
      <c r="F1464" s="25"/>
      <c r="G1464" s="25" t="s">
        <v>12</v>
      </c>
      <c r="H1464" s="25">
        <v>0.51239916666594898</v>
      </c>
      <c r="I1464" s="25">
        <v>153</v>
      </c>
      <c r="J1464" s="25">
        <v>3.3490141612153501E-3</v>
      </c>
      <c r="K1464" s="25">
        <v>10474</v>
      </c>
      <c r="L1464" s="26">
        <v>115615</v>
      </c>
      <c r="M1464" s="24">
        <v>2610000100</v>
      </c>
      <c r="N1464" s="25">
        <v>24031</v>
      </c>
      <c r="O1464" s="25"/>
      <c r="P1464" s="25"/>
      <c r="Q1464" s="25"/>
      <c r="R1464" s="25"/>
      <c r="S1464" s="25" t="s">
        <v>12</v>
      </c>
      <c r="T1464" s="25">
        <v>1.2297579999982799</v>
      </c>
      <c r="U1464" s="25">
        <v>365</v>
      </c>
      <c r="V1464" s="25">
        <v>3.3691999999952899E-3</v>
      </c>
      <c r="W1464" s="25">
        <v>10474</v>
      </c>
      <c r="X1464" s="27">
        <v>115615</v>
      </c>
      <c r="Y1464" s="28">
        <f t="shared" si="44"/>
        <v>2.723311546840951E-3</v>
      </c>
      <c r="AA1464" t="str">
        <f t="shared" si="45"/>
        <v>2610000100-24031-VOC</v>
      </c>
      <c r="AB1464" t="str">
        <f>IF(COUNTIF('NP-NRModel-MAR-WILDFIRES Modifi'!V:V, AA1464)=0, "Missing", "")</f>
        <v/>
      </c>
    </row>
    <row r="1465" spans="1:28" hidden="1" x14ac:dyDescent="0.3">
      <c r="A1465" s="24">
        <v>2610000100</v>
      </c>
      <c r="B1465" s="40">
        <v>24033</v>
      </c>
      <c r="C1465" s="25"/>
      <c r="D1465" s="25"/>
      <c r="E1465" s="25"/>
      <c r="F1465" s="25"/>
      <c r="G1465" s="25" t="s">
        <v>955</v>
      </c>
      <c r="H1465" s="25">
        <v>8.3171249999883401E-2</v>
      </c>
      <c r="I1465" s="25">
        <v>153</v>
      </c>
      <c r="J1465" s="25">
        <v>5.43602941175709E-4</v>
      </c>
      <c r="K1465" s="25">
        <v>10474</v>
      </c>
      <c r="L1465" s="26">
        <v>266537</v>
      </c>
      <c r="M1465" s="24">
        <v>2610000100</v>
      </c>
      <c r="N1465" s="25">
        <v>24033</v>
      </c>
      <c r="O1465" s="25"/>
      <c r="P1465" s="25"/>
      <c r="Q1465" s="25"/>
      <c r="R1465" s="25"/>
      <c r="S1465" s="25" t="s">
        <v>955</v>
      </c>
      <c r="T1465" s="25">
        <v>0.19961099999971901</v>
      </c>
      <c r="U1465" s="25">
        <v>365</v>
      </c>
      <c r="V1465" s="25">
        <v>5.4687945205402703E-4</v>
      </c>
      <c r="W1465" s="25">
        <v>10474</v>
      </c>
      <c r="X1465" s="27">
        <v>266537</v>
      </c>
      <c r="Y1465" s="28">
        <f t="shared" si="44"/>
        <v>2.723311546840977E-3</v>
      </c>
      <c r="AA1465" t="str">
        <f t="shared" si="45"/>
        <v>2610000100-24033-NOX</v>
      </c>
      <c r="AB1465" t="str">
        <f>IF(COUNTIF('NP-NRModel-MAR-WILDFIRES Modifi'!V:V, AA1465)=0, "Missing", "")</f>
        <v/>
      </c>
    </row>
    <row r="1466" spans="1:28" hidden="1" x14ac:dyDescent="0.3">
      <c r="A1466" s="24">
        <v>2610000100</v>
      </c>
      <c r="B1466" s="40">
        <v>24033</v>
      </c>
      <c r="C1466" s="25"/>
      <c r="D1466" s="25"/>
      <c r="E1466" s="25"/>
      <c r="F1466" s="25"/>
      <c r="G1466" s="25" t="s">
        <v>12</v>
      </c>
      <c r="H1466" s="25">
        <v>0.37561199999947298</v>
      </c>
      <c r="I1466" s="25">
        <v>153</v>
      </c>
      <c r="J1466" s="25">
        <v>2.4549803921534198E-3</v>
      </c>
      <c r="K1466" s="25">
        <v>10474</v>
      </c>
      <c r="L1466" s="26">
        <v>231499</v>
      </c>
      <c r="M1466" s="24">
        <v>2610000100</v>
      </c>
      <c r="N1466" s="25">
        <v>24033</v>
      </c>
      <c r="O1466" s="25"/>
      <c r="P1466" s="25"/>
      <c r="Q1466" s="25"/>
      <c r="R1466" s="25"/>
      <c r="S1466" s="25" t="s">
        <v>12</v>
      </c>
      <c r="T1466" s="25">
        <v>0.90146879999873897</v>
      </c>
      <c r="U1466" s="25">
        <v>365</v>
      </c>
      <c r="V1466" s="25">
        <v>2.4697775342431201E-3</v>
      </c>
      <c r="W1466" s="25">
        <v>10474</v>
      </c>
      <c r="X1466" s="27">
        <v>231499</v>
      </c>
      <c r="Y1466" s="28">
        <f t="shared" si="44"/>
        <v>2.7233115468409488E-3</v>
      </c>
      <c r="AA1466" t="str">
        <f t="shared" si="45"/>
        <v>2610000100-24033-VOC</v>
      </c>
      <c r="AB1466" t="str">
        <f>IF(COUNTIF('NP-NRModel-MAR-WILDFIRES Modifi'!V:V, AA1466)=0, "Missing", "")</f>
        <v/>
      </c>
    </row>
    <row r="1467" spans="1:28" hidden="1" x14ac:dyDescent="0.3">
      <c r="A1467" s="24">
        <v>2610000100</v>
      </c>
      <c r="B1467" s="40">
        <v>51059</v>
      </c>
      <c r="C1467" s="25"/>
      <c r="D1467" s="25"/>
      <c r="E1467" s="25"/>
      <c r="F1467" s="25"/>
      <c r="G1467" s="25" t="s">
        <v>955</v>
      </c>
      <c r="H1467" s="25">
        <v>4.8277232939710202E-2</v>
      </c>
      <c r="I1467" s="25">
        <v>153</v>
      </c>
      <c r="J1467" s="25">
        <v>3.15537470194184E-4</v>
      </c>
      <c r="K1467" s="25">
        <v>10474</v>
      </c>
      <c r="L1467" s="26">
        <v>7297</v>
      </c>
      <c r="M1467" s="24">
        <v>2610000100</v>
      </c>
      <c r="N1467" s="25">
        <v>51059</v>
      </c>
      <c r="O1467" s="25"/>
      <c r="P1467" s="25"/>
      <c r="Q1467" s="25"/>
      <c r="R1467" s="25"/>
      <c r="S1467" s="25" t="s">
        <v>955</v>
      </c>
      <c r="T1467" s="25">
        <v>0.17725299999973301</v>
      </c>
      <c r="U1467" s="25">
        <v>365</v>
      </c>
      <c r="V1467" s="25">
        <v>4.8562465753351601E-4</v>
      </c>
      <c r="W1467" s="25">
        <v>10474</v>
      </c>
      <c r="X1467" s="27">
        <v>7297</v>
      </c>
      <c r="Y1467" s="28">
        <f t="shared" si="44"/>
        <v>1.7801530591564558E-3</v>
      </c>
      <c r="AA1467" t="str">
        <f t="shared" si="45"/>
        <v>2610000100-51059-NOX</v>
      </c>
      <c r="AB1467" t="str">
        <f>IF(COUNTIF('NP-NRModel-MAR-WILDFIRES Modifi'!V:V, AA1467)=0, "Missing", "")</f>
        <v/>
      </c>
    </row>
    <row r="1468" spans="1:28" hidden="1" x14ac:dyDescent="0.3">
      <c r="A1468" s="24">
        <v>2610000100</v>
      </c>
      <c r="B1468" s="40">
        <v>51059</v>
      </c>
      <c r="C1468" s="25"/>
      <c r="D1468" s="25"/>
      <c r="E1468" s="25"/>
      <c r="F1468" s="25"/>
      <c r="G1468" s="25" t="s">
        <v>12</v>
      </c>
      <c r="H1468" s="25">
        <v>0.21802623524090201</v>
      </c>
      <c r="I1468" s="25">
        <v>153</v>
      </c>
      <c r="J1468" s="25">
        <v>1.4250080734699499E-3</v>
      </c>
      <c r="K1468" s="25">
        <v>10474</v>
      </c>
      <c r="L1468" s="26">
        <v>134876</v>
      </c>
      <c r="M1468" s="24">
        <v>2610000100</v>
      </c>
      <c r="N1468" s="25">
        <v>51059</v>
      </c>
      <c r="O1468" s="25"/>
      <c r="P1468" s="25"/>
      <c r="Q1468" s="25"/>
      <c r="R1468" s="25"/>
      <c r="S1468" s="25" t="s">
        <v>12</v>
      </c>
      <c r="T1468" s="25">
        <v>0.80049749999879705</v>
      </c>
      <c r="U1468" s="25">
        <v>365</v>
      </c>
      <c r="V1468" s="25">
        <v>2.1931438356131401E-3</v>
      </c>
      <c r="W1468" s="25">
        <v>10474</v>
      </c>
      <c r="X1468" s="27">
        <v>134876</v>
      </c>
      <c r="Y1468" s="28">
        <f t="shared" si="44"/>
        <v>1.7801530591564513E-3</v>
      </c>
      <c r="AA1468" t="str">
        <f t="shared" si="45"/>
        <v>2610000100-51059-VOC</v>
      </c>
      <c r="AB1468" t="str">
        <f>IF(COUNTIF('NP-NRModel-MAR-WILDFIRES Modifi'!V:V, AA1468)=0, "Missing", "")</f>
        <v/>
      </c>
    </row>
    <row r="1469" spans="1:28" hidden="1" x14ac:dyDescent="0.3">
      <c r="A1469" s="24">
        <v>2610000100</v>
      </c>
      <c r="B1469" s="40">
        <v>51107</v>
      </c>
      <c r="C1469" s="25"/>
      <c r="D1469" s="25"/>
      <c r="E1469" s="25"/>
      <c r="F1469" s="25"/>
      <c r="G1469" s="25" t="s">
        <v>955</v>
      </c>
      <c r="H1469" s="25">
        <v>0.12599659729823801</v>
      </c>
      <c r="I1469" s="25">
        <v>153</v>
      </c>
      <c r="J1469" s="25">
        <v>8.2350717188391304E-4</v>
      </c>
      <c r="K1469" s="25">
        <v>10474</v>
      </c>
      <c r="L1469" s="26">
        <v>125998</v>
      </c>
      <c r="M1469" s="24">
        <v>2610000100</v>
      </c>
      <c r="N1469" s="25">
        <v>51107</v>
      </c>
      <c r="O1469" s="25"/>
      <c r="P1469" s="25"/>
      <c r="Q1469" s="25"/>
      <c r="R1469" s="25"/>
      <c r="S1469" s="25" t="s">
        <v>955</v>
      </c>
      <c r="T1469" s="25">
        <v>0.46260469999930598</v>
      </c>
      <c r="U1469" s="25">
        <v>365</v>
      </c>
      <c r="V1469" s="25">
        <v>1.2674101369844E-3</v>
      </c>
      <c r="W1469" s="25">
        <v>10474</v>
      </c>
      <c r="X1469" s="27">
        <v>125998</v>
      </c>
      <c r="Y1469" s="28">
        <f t="shared" si="44"/>
        <v>1.7801530591564428E-3</v>
      </c>
      <c r="AA1469" t="str">
        <f t="shared" si="45"/>
        <v>2610000100-51107-NOX</v>
      </c>
      <c r="AB1469" t="str">
        <f>IF(COUNTIF('NP-NRModel-MAR-WILDFIRES Modifi'!V:V, AA1469)=0, "Missing", "")</f>
        <v/>
      </c>
    </row>
    <row r="1470" spans="1:28" hidden="1" x14ac:dyDescent="0.3">
      <c r="A1470" s="24">
        <v>2610000100</v>
      </c>
      <c r="B1470" s="40">
        <v>51107</v>
      </c>
      <c r="C1470" s="25"/>
      <c r="D1470" s="25"/>
      <c r="E1470" s="25"/>
      <c r="F1470" s="25"/>
      <c r="G1470" s="25" t="s">
        <v>12</v>
      </c>
      <c r="H1470" s="25">
        <v>0.56901675044963695</v>
      </c>
      <c r="I1470" s="25">
        <v>153</v>
      </c>
      <c r="J1470" s="25">
        <v>3.7190637284290002E-3</v>
      </c>
      <c r="K1470" s="25">
        <v>10474</v>
      </c>
      <c r="L1470" s="26">
        <v>242168</v>
      </c>
      <c r="M1470" s="24">
        <v>2610000100</v>
      </c>
      <c r="N1470" s="25">
        <v>51107</v>
      </c>
      <c r="O1470" s="25"/>
      <c r="P1470" s="25"/>
      <c r="Q1470" s="25"/>
      <c r="R1470" s="25"/>
      <c r="S1470" s="25" t="s">
        <v>12</v>
      </c>
      <c r="T1470" s="25">
        <v>2.0891819999968599</v>
      </c>
      <c r="U1470" s="25">
        <v>365</v>
      </c>
      <c r="V1470" s="25">
        <v>5.7237863013612699E-3</v>
      </c>
      <c r="W1470" s="25">
        <v>10474</v>
      </c>
      <c r="X1470" s="27">
        <v>242168</v>
      </c>
      <c r="Y1470" s="28">
        <f t="shared" si="44"/>
        <v>1.7801530591564497E-3</v>
      </c>
      <c r="AA1470" t="str">
        <f t="shared" si="45"/>
        <v>2610000100-51107-VOC</v>
      </c>
      <c r="AB1470" t="str">
        <f>IF(COUNTIF('NP-NRModel-MAR-WILDFIRES Modifi'!V:V, AA1470)=0, "Missing", "")</f>
        <v/>
      </c>
    </row>
    <row r="1471" spans="1:28" hidden="1" x14ac:dyDescent="0.3">
      <c r="A1471" s="24">
        <v>2610000100</v>
      </c>
      <c r="B1471" s="40">
        <v>51153</v>
      </c>
      <c r="C1471" s="25"/>
      <c r="D1471" s="25"/>
      <c r="E1471" s="25"/>
      <c r="F1471" s="25"/>
      <c r="G1471" s="25" t="s">
        <v>955</v>
      </c>
      <c r="H1471" s="25">
        <v>5.3620758074785203E-2</v>
      </c>
      <c r="I1471" s="25">
        <v>153</v>
      </c>
      <c r="J1471" s="25">
        <v>3.5046247107702798E-4</v>
      </c>
      <c r="K1471" s="25">
        <v>10474</v>
      </c>
      <c r="L1471" s="26">
        <v>338533</v>
      </c>
      <c r="M1471" s="24">
        <v>2610000100</v>
      </c>
      <c r="N1471" s="25">
        <v>51153</v>
      </c>
      <c r="O1471" s="25"/>
      <c r="P1471" s="25"/>
      <c r="Q1471" s="25"/>
      <c r="R1471" s="25"/>
      <c r="S1471" s="25" t="s">
        <v>955</v>
      </c>
      <c r="T1471" s="25">
        <v>0.19687209999970401</v>
      </c>
      <c r="U1471" s="25">
        <v>365</v>
      </c>
      <c r="V1471" s="25">
        <v>5.3937561643754698E-4</v>
      </c>
      <c r="W1471" s="25">
        <v>10474</v>
      </c>
      <c r="X1471" s="27">
        <v>338533</v>
      </c>
      <c r="Y1471" s="28">
        <f t="shared" si="44"/>
        <v>1.7801530591564517E-3</v>
      </c>
      <c r="AA1471" t="str">
        <f t="shared" si="45"/>
        <v>2610000100-51153-NOX</v>
      </c>
      <c r="AB1471" t="str">
        <f>IF(COUNTIF('NP-NRModel-MAR-WILDFIRES Modifi'!V:V, AA1471)=0, "Missing", "")</f>
        <v/>
      </c>
    </row>
    <row r="1472" spans="1:28" hidden="1" x14ac:dyDescent="0.3">
      <c r="A1472" s="24">
        <v>2610000100</v>
      </c>
      <c r="B1472" s="40">
        <v>51153</v>
      </c>
      <c r="C1472" s="25"/>
      <c r="D1472" s="25"/>
      <c r="E1472" s="25"/>
      <c r="F1472" s="25"/>
      <c r="G1472" s="25" t="s">
        <v>12</v>
      </c>
      <c r="H1472" s="25">
        <v>0.242158206043356</v>
      </c>
      <c r="I1472" s="25">
        <v>153</v>
      </c>
      <c r="J1472" s="25">
        <v>1.58273337283239E-3</v>
      </c>
      <c r="K1472" s="25">
        <v>10474</v>
      </c>
      <c r="L1472" s="26">
        <v>245742</v>
      </c>
      <c r="M1472" s="24">
        <v>2610000100</v>
      </c>
      <c r="N1472" s="25">
        <v>51153</v>
      </c>
      <c r="O1472" s="25"/>
      <c r="P1472" s="25"/>
      <c r="Q1472" s="25"/>
      <c r="R1472" s="25"/>
      <c r="S1472" s="25" t="s">
        <v>12</v>
      </c>
      <c r="T1472" s="25">
        <v>0.88909959999866395</v>
      </c>
      <c r="U1472" s="25">
        <v>365</v>
      </c>
      <c r="V1472" s="25">
        <v>2.4358893150648298E-3</v>
      </c>
      <c r="W1472" s="25">
        <v>10474</v>
      </c>
      <c r="X1472" s="27">
        <v>245742</v>
      </c>
      <c r="Y1472" s="28">
        <f t="shared" si="44"/>
        <v>1.7801530591564413E-3</v>
      </c>
      <c r="AA1472" t="str">
        <f t="shared" si="45"/>
        <v>2610000100-51153-VOC</v>
      </c>
      <c r="AB1472" t="str">
        <f>IF(COUNTIF('NP-NRModel-MAR-WILDFIRES Modifi'!V:V, AA1472)=0, "Missing", "")</f>
        <v/>
      </c>
    </row>
    <row r="1473" spans="1:28" hidden="1" x14ac:dyDescent="0.3">
      <c r="A1473" s="24">
        <v>2610000400</v>
      </c>
      <c r="B1473" s="40">
        <v>24009</v>
      </c>
      <c r="C1473" s="25"/>
      <c r="D1473" s="25"/>
      <c r="E1473" s="25"/>
      <c r="F1473" s="25"/>
      <c r="G1473" s="25" t="s">
        <v>955</v>
      </c>
      <c r="H1473" s="25">
        <v>6.7839874999905098E-2</v>
      </c>
      <c r="I1473" s="25">
        <v>153</v>
      </c>
      <c r="J1473" s="25">
        <v>4.4339787581637298E-4</v>
      </c>
      <c r="K1473" s="25">
        <v>10474</v>
      </c>
      <c r="L1473" s="26">
        <v>258953</v>
      </c>
      <c r="M1473" s="24">
        <v>2610000400</v>
      </c>
      <c r="N1473" s="25">
        <v>24009</v>
      </c>
      <c r="O1473" s="25"/>
      <c r="P1473" s="25"/>
      <c r="Q1473" s="25"/>
      <c r="R1473" s="25"/>
      <c r="S1473" s="25" t="s">
        <v>955</v>
      </c>
      <c r="T1473" s="25">
        <v>0.162815699999772</v>
      </c>
      <c r="U1473" s="25">
        <v>365</v>
      </c>
      <c r="V1473" s="25">
        <v>4.4607041095828001E-4</v>
      </c>
      <c r="W1473" s="25">
        <v>10474</v>
      </c>
      <c r="X1473" s="27">
        <v>258953</v>
      </c>
      <c r="Y1473" s="28">
        <f t="shared" si="44"/>
        <v>2.7233115468409614E-3</v>
      </c>
      <c r="AA1473" t="str">
        <f t="shared" si="45"/>
        <v>2610000400-24009-NOX</v>
      </c>
      <c r="AB1473" t="str">
        <f>IF(COUNTIF('NP-NRModel-MAR-WILDFIRES Modifi'!V:V, AA1473)=0, "Missing", "")</f>
        <v/>
      </c>
    </row>
    <row r="1474" spans="1:28" hidden="1" x14ac:dyDescent="0.3">
      <c r="A1474" s="24">
        <v>2610000400</v>
      </c>
      <c r="B1474" s="40">
        <v>24009</v>
      </c>
      <c r="C1474" s="25"/>
      <c r="D1474" s="25"/>
      <c r="E1474" s="25"/>
      <c r="F1474" s="25"/>
      <c r="G1474" s="25" t="s">
        <v>12</v>
      </c>
      <c r="H1474" s="25">
        <v>0.25779145833297201</v>
      </c>
      <c r="I1474" s="25">
        <v>153</v>
      </c>
      <c r="J1474" s="25">
        <v>1.68491149237237E-3</v>
      </c>
      <c r="K1474" s="25">
        <v>10474</v>
      </c>
      <c r="L1474" s="26">
        <v>165902</v>
      </c>
      <c r="M1474" s="24">
        <v>2610000400</v>
      </c>
      <c r="N1474" s="25">
        <v>24009</v>
      </c>
      <c r="O1474" s="25"/>
      <c r="P1474" s="25"/>
      <c r="Q1474" s="25"/>
      <c r="R1474" s="25"/>
      <c r="S1474" s="25" t="s">
        <v>12</v>
      </c>
      <c r="T1474" s="25">
        <v>0.61869949999913598</v>
      </c>
      <c r="U1474" s="25">
        <v>365</v>
      </c>
      <c r="V1474" s="25">
        <v>1.6950671232852999E-3</v>
      </c>
      <c r="W1474" s="25">
        <v>10474</v>
      </c>
      <c r="X1474" s="27">
        <v>165902</v>
      </c>
      <c r="Y1474" s="28">
        <f t="shared" si="44"/>
        <v>2.723311546840951E-3</v>
      </c>
      <c r="AA1474" t="str">
        <f t="shared" si="45"/>
        <v>2610000400-24009-VOC</v>
      </c>
      <c r="AB1474" t="str">
        <f>IF(COUNTIF('NP-NRModel-MAR-WILDFIRES Modifi'!V:V, AA1474)=0, "Missing", "")</f>
        <v/>
      </c>
    </row>
    <row r="1475" spans="1:28" hidden="1" x14ac:dyDescent="0.3">
      <c r="A1475" s="24">
        <v>2610000400</v>
      </c>
      <c r="B1475" s="40">
        <v>24017</v>
      </c>
      <c r="C1475" s="25"/>
      <c r="D1475" s="25"/>
      <c r="E1475" s="25"/>
      <c r="F1475" s="25"/>
      <c r="G1475" s="25" t="s">
        <v>955</v>
      </c>
      <c r="H1475" s="25">
        <v>8.5393291666547202E-2</v>
      </c>
      <c r="I1475" s="25">
        <v>153</v>
      </c>
      <c r="J1475" s="25">
        <v>5.5812608932383797E-4</v>
      </c>
      <c r="K1475" s="25">
        <v>10474</v>
      </c>
      <c r="L1475" s="26">
        <v>299714</v>
      </c>
      <c r="M1475" s="24">
        <v>2610000400</v>
      </c>
      <c r="N1475" s="25">
        <v>24017</v>
      </c>
      <c r="O1475" s="25"/>
      <c r="P1475" s="25"/>
      <c r="Q1475" s="25"/>
      <c r="R1475" s="25"/>
      <c r="S1475" s="25" t="s">
        <v>955</v>
      </c>
      <c r="T1475" s="25">
        <v>0.20494389999971199</v>
      </c>
      <c r="U1475" s="25">
        <v>365</v>
      </c>
      <c r="V1475" s="25">
        <v>5.6149013698551396E-4</v>
      </c>
      <c r="W1475" s="25">
        <v>10474</v>
      </c>
      <c r="X1475" s="27">
        <v>299714</v>
      </c>
      <c r="Y1475" s="28">
        <f t="shared" ref="Y1475:Y1538" si="46">IFERROR(J1475/T1475,0)</f>
        <v>2.7233115468409761E-3</v>
      </c>
      <c r="AA1475" t="str">
        <f t="shared" ref="AA1475:AA1538" si="47">TRIM(A1475) &amp; "-" &amp; B1475 &amp; "-" &amp; TRIM(S1475)</f>
        <v>2610000400-24017-NOX</v>
      </c>
      <c r="AB1475" t="str">
        <f>IF(COUNTIF('NP-NRModel-MAR-WILDFIRES Modifi'!V:V, AA1475)=0, "Missing", "")</f>
        <v/>
      </c>
    </row>
    <row r="1476" spans="1:28" hidden="1" x14ac:dyDescent="0.3">
      <c r="A1476" s="24">
        <v>2610000400</v>
      </c>
      <c r="B1476" s="40">
        <v>24017</v>
      </c>
      <c r="C1476" s="25"/>
      <c r="D1476" s="25"/>
      <c r="E1476" s="25"/>
      <c r="F1476" s="25"/>
      <c r="G1476" s="25" t="s">
        <v>12</v>
      </c>
      <c r="H1476" s="25">
        <v>0.324494541666211</v>
      </c>
      <c r="I1476" s="25">
        <v>153</v>
      </c>
      <c r="J1476" s="25">
        <v>2.1208793572954901E-3</v>
      </c>
      <c r="K1476" s="25">
        <v>10474</v>
      </c>
      <c r="L1476" s="26">
        <v>159930</v>
      </c>
      <c r="M1476" s="24">
        <v>2610000400</v>
      </c>
      <c r="N1476" s="25">
        <v>24017</v>
      </c>
      <c r="O1476" s="25"/>
      <c r="P1476" s="25"/>
      <c r="Q1476" s="25"/>
      <c r="R1476" s="25"/>
      <c r="S1476" s="25" t="s">
        <v>12</v>
      </c>
      <c r="T1476" s="25">
        <v>0.77878689999890804</v>
      </c>
      <c r="U1476" s="25">
        <v>365</v>
      </c>
      <c r="V1476" s="25">
        <v>2.1336627397230299E-3</v>
      </c>
      <c r="W1476" s="25">
        <v>10474</v>
      </c>
      <c r="X1476" s="27">
        <v>159930</v>
      </c>
      <c r="Y1476" s="28">
        <f t="shared" si="46"/>
        <v>2.7233115468409444E-3</v>
      </c>
      <c r="AA1476" t="str">
        <f t="shared" si="47"/>
        <v>2610000400-24017-VOC</v>
      </c>
      <c r="AB1476" t="str">
        <f>IF(COUNTIF('NP-NRModel-MAR-WILDFIRES Modifi'!V:V, AA1476)=0, "Missing", "")</f>
        <v/>
      </c>
    </row>
    <row r="1477" spans="1:28" hidden="1" x14ac:dyDescent="0.3">
      <c r="A1477" s="24">
        <v>2610000400</v>
      </c>
      <c r="B1477" s="40">
        <v>24021</v>
      </c>
      <c r="C1477" s="25"/>
      <c r="D1477" s="25"/>
      <c r="E1477" s="25"/>
      <c r="F1477" s="25"/>
      <c r="G1477" s="25" t="s">
        <v>955</v>
      </c>
      <c r="H1477" s="25">
        <v>0.23237766666634099</v>
      </c>
      <c r="I1477" s="25">
        <v>153</v>
      </c>
      <c r="J1477" s="25">
        <v>1.5188082788649699E-3</v>
      </c>
      <c r="K1477" s="25">
        <v>10474</v>
      </c>
      <c r="L1477" s="26">
        <v>285782</v>
      </c>
      <c r="M1477" s="24">
        <v>2610000400</v>
      </c>
      <c r="N1477" s="25">
        <v>24021</v>
      </c>
      <c r="O1477" s="25"/>
      <c r="P1477" s="25"/>
      <c r="Q1477" s="25"/>
      <c r="R1477" s="25"/>
      <c r="S1477" s="25" t="s">
        <v>955</v>
      </c>
      <c r="T1477" s="25">
        <v>0.557706399999219</v>
      </c>
      <c r="U1477" s="25">
        <v>365</v>
      </c>
      <c r="V1477" s="25">
        <v>1.5279627397238899E-3</v>
      </c>
      <c r="W1477" s="25">
        <v>10474</v>
      </c>
      <c r="X1477" s="27">
        <v>285782</v>
      </c>
      <c r="Y1477" s="28">
        <f t="shared" si="46"/>
        <v>2.7233115468409488E-3</v>
      </c>
      <c r="AA1477" t="str">
        <f t="shared" si="47"/>
        <v>2610000400-24021-NOX</v>
      </c>
      <c r="AB1477" t="str">
        <f>IF(COUNTIF('NP-NRModel-MAR-WILDFIRES Modifi'!V:V, AA1477)=0, "Missing", "")</f>
        <v/>
      </c>
    </row>
    <row r="1478" spans="1:28" hidden="1" x14ac:dyDescent="0.3">
      <c r="A1478" s="24">
        <v>2610000400</v>
      </c>
      <c r="B1478" s="40">
        <v>24021</v>
      </c>
      <c r="C1478" s="25"/>
      <c r="D1478" s="25"/>
      <c r="E1478" s="25"/>
      <c r="F1478" s="25"/>
      <c r="G1478" s="25" t="s">
        <v>12</v>
      </c>
      <c r="H1478" s="25">
        <v>0.883034999998766</v>
      </c>
      <c r="I1478" s="25">
        <v>153</v>
      </c>
      <c r="J1478" s="25">
        <v>5.7714705882272298E-3</v>
      </c>
      <c r="K1478" s="25">
        <v>10474</v>
      </c>
      <c r="L1478" s="26">
        <v>204429</v>
      </c>
      <c r="M1478" s="24">
        <v>2610000400</v>
      </c>
      <c r="N1478" s="25">
        <v>24021</v>
      </c>
      <c r="O1478" s="25"/>
      <c r="P1478" s="25"/>
      <c r="Q1478" s="25"/>
      <c r="R1478" s="25"/>
      <c r="S1478" s="25" t="s">
        <v>12</v>
      </c>
      <c r="T1478" s="25">
        <v>2.1192839999970299</v>
      </c>
      <c r="U1478" s="25">
        <v>365</v>
      </c>
      <c r="V1478" s="25">
        <v>5.8062575342384603E-3</v>
      </c>
      <c r="W1478" s="25">
        <v>10474</v>
      </c>
      <c r="X1478" s="27">
        <v>204429</v>
      </c>
      <c r="Y1478" s="28">
        <f t="shared" si="46"/>
        <v>2.72331154684097E-3</v>
      </c>
      <c r="AA1478" t="str">
        <f t="shared" si="47"/>
        <v>2610000400-24021-VOC</v>
      </c>
      <c r="AB1478" t="str">
        <f>IF(COUNTIF('NP-NRModel-MAR-WILDFIRES Modifi'!V:V, AA1478)=0, "Missing", "")</f>
        <v/>
      </c>
    </row>
    <row r="1479" spans="1:28" hidden="1" x14ac:dyDescent="0.3">
      <c r="A1479" s="24">
        <v>2610000400</v>
      </c>
      <c r="B1479" s="40">
        <v>24031</v>
      </c>
      <c r="C1479" s="25"/>
      <c r="D1479" s="25"/>
      <c r="E1479" s="25"/>
      <c r="F1479" s="25"/>
      <c r="G1479" s="25" t="s">
        <v>955</v>
      </c>
      <c r="H1479" s="25">
        <v>9.1499874999871694E-2</v>
      </c>
      <c r="I1479" s="25">
        <v>153</v>
      </c>
      <c r="J1479" s="25">
        <v>5.9803839869197197E-4</v>
      </c>
      <c r="K1479" s="25">
        <v>10474</v>
      </c>
      <c r="L1479" s="26">
        <v>51849</v>
      </c>
      <c r="M1479" s="24">
        <v>2610000400</v>
      </c>
      <c r="N1479" s="25">
        <v>24031</v>
      </c>
      <c r="O1479" s="25"/>
      <c r="P1479" s="25"/>
      <c r="Q1479" s="25"/>
      <c r="R1479" s="25"/>
      <c r="S1479" s="25" t="s">
        <v>955</v>
      </c>
      <c r="T1479" s="25">
        <v>0.21959969999969201</v>
      </c>
      <c r="U1479" s="25">
        <v>365</v>
      </c>
      <c r="V1479" s="25">
        <v>6.0164301369778597E-4</v>
      </c>
      <c r="W1479" s="25">
        <v>10474</v>
      </c>
      <c r="X1479" s="27">
        <v>51849</v>
      </c>
      <c r="Y1479" s="28">
        <f t="shared" si="46"/>
        <v>2.7233115468409601E-3</v>
      </c>
      <c r="AA1479" t="str">
        <f t="shared" si="47"/>
        <v>2610000400-24031-NOX</v>
      </c>
      <c r="AB1479" t="str">
        <f>IF(COUNTIF('NP-NRModel-MAR-WILDFIRES Modifi'!V:V, AA1479)=0, "Missing", "")</f>
        <v/>
      </c>
    </row>
    <row r="1480" spans="1:28" hidden="1" x14ac:dyDescent="0.3">
      <c r="A1480" s="24">
        <v>2610000400</v>
      </c>
      <c r="B1480" s="40">
        <v>24031</v>
      </c>
      <c r="C1480" s="25"/>
      <c r="D1480" s="25"/>
      <c r="E1480" s="25"/>
      <c r="F1480" s="25"/>
      <c r="G1480" s="25" t="s">
        <v>12</v>
      </c>
      <c r="H1480" s="25">
        <v>0.347699499999513</v>
      </c>
      <c r="I1480" s="25">
        <v>153</v>
      </c>
      <c r="J1480" s="25">
        <v>2.2725457516308001E-3</v>
      </c>
      <c r="K1480" s="25">
        <v>10474</v>
      </c>
      <c r="L1480" s="26">
        <v>260825</v>
      </c>
      <c r="M1480" s="24">
        <v>2610000400</v>
      </c>
      <c r="N1480" s="25">
        <v>24031</v>
      </c>
      <c r="O1480" s="25"/>
      <c r="P1480" s="25"/>
      <c r="Q1480" s="25"/>
      <c r="R1480" s="25"/>
      <c r="S1480" s="25" t="s">
        <v>12</v>
      </c>
      <c r="T1480" s="25">
        <v>0.83447879999883401</v>
      </c>
      <c r="U1480" s="25">
        <v>365</v>
      </c>
      <c r="V1480" s="25">
        <v>2.2862432876680399E-3</v>
      </c>
      <c r="W1480" s="25">
        <v>10474</v>
      </c>
      <c r="X1480" s="27">
        <v>260825</v>
      </c>
      <c r="Y1480" s="28">
        <f t="shared" si="46"/>
        <v>2.7233115468409449E-3</v>
      </c>
      <c r="AA1480" t="str">
        <f t="shared" si="47"/>
        <v>2610000400-24031-VOC</v>
      </c>
      <c r="AB1480" t="str">
        <f>IF(COUNTIF('NP-NRModel-MAR-WILDFIRES Modifi'!V:V, AA1480)=0, "Missing", "")</f>
        <v/>
      </c>
    </row>
    <row r="1481" spans="1:28" hidden="1" x14ac:dyDescent="0.3">
      <c r="A1481" s="24">
        <v>2610000400</v>
      </c>
      <c r="B1481" s="40">
        <v>24033</v>
      </c>
      <c r="C1481" s="25"/>
      <c r="D1481" s="25"/>
      <c r="E1481" s="25"/>
      <c r="F1481" s="25"/>
      <c r="G1481" s="25" t="s">
        <v>955</v>
      </c>
      <c r="H1481" s="25">
        <v>6.7073583333239206E-2</v>
      </c>
      <c r="I1481" s="25">
        <v>153</v>
      </c>
      <c r="J1481" s="25">
        <v>4.3838943355058299E-4</v>
      </c>
      <c r="K1481" s="25">
        <v>10474</v>
      </c>
      <c r="L1481" s="26">
        <v>179065</v>
      </c>
      <c r="M1481" s="24">
        <v>2610000400</v>
      </c>
      <c r="N1481" s="25">
        <v>24033</v>
      </c>
      <c r="O1481" s="25"/>
      <c r="P1481" s="25"/>
      <c r="Q1481" s="25"/>
      <c r="R1481" s="25"/>
      <c r="S1481" s="25" t="s">
        <v>955</v>
      </c>
      <c r="T1481" s="25">
        <v>0.16097659999977501</v>
      </c>
      <c r="U1481" s="25">
        <v>365</v>
      </c>
      <c r="V1481" s="25">
        <v>4.4103178082130202E-4</v>
      </c>
      <c r="W1481" s="25">
        <v>10474</v>
      </c>
      <c r="X1481" s="27">
        <v>179065</v>
      </c>
      <c r="Y1481" s="28">
        <f t="shared" si="46"/>
        <v>2.7233115468409427E-3</v>
      </c>
      <c r="AA1481" t="str">
        <f t="shared" si="47"/>
        <v>2610000400-24033-NOX</v>
      </c>
      <c r="AB1481" t="str">
        <f>IF(COUNTIF('NP-NRModel-MAR-WILDFIRES Modifi'!V:V, AA1481)=0, "Missing", "")</f>
        <v/>
      </c>
    </row>
    <row r="1482" spans="1:28" hidden="1" x14ac:dyDescent="0.3">
      <c r="A1482" s="24">
        <v>2610000400</v>
      </c>
      <c r="B1482" s="40">
        <v>24033</v>
      </c>
      <c r="C1482" s="25"/>
      <c r="D1482" s="25"/>
      <c r="E1482" s="25"/>
      <c r="F1482" s="25"/>
      <c r="G1482" s="25" t="s">
        <v>12</v>
      </c>
      <c r="H1482" s="25">
        <v>0.254879583332976</v>
      </c>
      <c r="I1482" s="25">
        <v>153</v>
      </c>
      <c r="J1482" s="25">
        <v>1.6658796296272901E-3</v>
      </c>
      <c r="K1482" s="25">
        <v>10474</v>
      </c>
      <c r="L1482" s="26">
        <v>86254</v>
      </c>
      <c r="M1482" s="24">
        <v>2610000400</v>
      </c>
      <c r="N1482" s="25">
        <v>24033</v>
      </c>
      <c r="O1482" s="25"/>
      <c r="P1482" s="25"/>
      <c r="Q1482" s="25"/>
      <c r="R1482" s="25"/>
      <c r="S1482" s="25" t="s">
        <v>12</v>
      </c>
      <c r="T1482" s="25">
        <v>0.61171099999914202</v>
      </c>
      <c r="U1482" s="25">
        <v>365</v>
      </c>
      <c r="V1482" s="25">
        <v>1.67592054794285E-3</v>
      </c>
      <c r="W1482" s="25">
        <v>10474</v>
      </c>
      <c r="X1482" s="27">
        <v>86254</v>
      </c>
      <c r="Y1482" s="28">
        <f t="shared" si="46"/>
        <v>2.7233115468409536E-3</v>
      </c>
      <c r="AA1482" t="str">
        <f t="shared" si="47"/>
        <v>2610000400-24033-VOC</v>
      </c>
      <c r="AB1482" t="str">
        <f>IF(COUNTIF('NP-NRModel-MAR-WILDFIRES Modifi'!V:V, AA1482)=0, "Missing", "")</f>
        <v/>
      </c>
    </row>
    <row r="1483" spans="1:28" hidden="1" x14ac:dyDescent="0.3">
      <c r="A1483" s="24">
        <v>2610000400</v>
      </c>
      <c r="B1483" s="40">
        <v>51059</v>
      </c>
      <c r="C1483" s="25"/>
      <c r="D1483" s="25"/>
      <c r="E1483" s="25"/>
      <c r="F1483" s="25"/>
      <c r="G1483" s="25" t="s">
        <v>955</v>
      </c>
      <c r="H1483" s="25">
        <v>3.89332611566508E-2</v>
      </c>
      <c r="I1483" s="25">
        <v>153</v>
      </c>
      <c r="J1483" s="25">
        <v>2.5446575919379599E-4</v>
      </c>
      <c r="K1483" s="25">
        <v>10474</v>
      </c>
      <c r="L1483" s="26">
        <v>37849</v>
      </c>
      <c r="M1483" s="24">
        <v>2610000400</v>
      </c>
      <c r="N1483" s="25">
        <v>51059</v>
      </c>
      <c r="O1483" s="25"/>
      <c r="P1483" s="25"/>
      <c r="Q1483" s="25"/>
      <c r="R1483" s="25"/>
      <c r="S1483" s="25" t="s">
        <v>955</v>
      </c>
      <c r="T1483" s="25">
        <v>0.142945999999785</v>
      </c>
      <c r="U1483" s="25">
        <v>365</v>
      </c>
      <c r="V1483" s="25">
        <v>3.9163287671174101E-4</v>
      </c>
      <c r="W1483" s="25">
        <v>10474</v>
      </c>
      <c r="X1483" s="27">
        <v>37849</v>
      </c>
      <c r="Y1483" s="28">
        <f t="shared" si="46"/>
        <v>1.7801530591564558E-3</v>
      </c>
      <c r="AA1483" t="str">
        <f t="shared" si="47"/>
        <v>2610000400-51059-NOX</v>
      </c>
      <c r="AB1483" t="str">
        <f>IF(COUNTIF('NP-NRModel-MAR-WILDFIRES Modifi'!V:V, AA1483)=0, "Missing", "")</f>
        <v/>
      </c>
    </row>
    <row r="1484" spans="1:28" hidden="1" x14ac:dyDescent="0.3">
      <c r="A1484" s="24">
        <v>2610000400</v>
      </c>
      <c r="B1484" s="40">
        <v>51059</v>
      </c>
      <c r="C1484" s="25"/>
      <c r="D1484" s="25"/>
      <c r="E1484" s="25"/>
      <c r="F1484" s="25"/>
      <c r="G1484" s="25" t="s">
        <v>12</v>
      </c>
      <c r="H1484" s="25">
        <v>0.14794639239527199</v>
      </c>
      <c r="I1484" s="25">
        <v>153</v>
      </c>
      <c r="J1484" s="25">
        <v>9.6696988493642398E-4</v>
      </c>
      <c r="K1484" s="25">
        <v>10474</v>
      </c>
      <c r="L1484" s="26">
        <v>165437</v>
      </c>
      <c r="M1484" s="24">
        <v>2610000400</v>
      </c>
      <c r="N1484" s="25">
        <v>51059</v>
      </c>
      <c r="O1484" s="25"/>
      <c r="P1484" s="25"/>
      <c r="Q1484" s="25"/>
      <c r="R1484" s="25"/>
      <c r="S1484" s="25" t="s">
        <v>12</v>
      </c>
      <c r="T1484" s="25">
        <v>0.54319479999918696</v>
      </c>
      <c r="U1484" s="25">
        <v>365</v>
      </c>
      <c r="V1484" s="25">
        <v>1.4882049315046201E-3</v>
      </c>
      <c r="W1484" s="25">
        <v>10474</v>
      </c>
      <c r="X1484" s="27">
        <v>165437</v>
      </c>
      <c r="Y1484" s="28">
        <f t="shared" si="46"/>
        <v>1.7801530591564413E-3</v>
      </c>
      <c r="AA1484" t="str">
        <f t="shared" si="47"/>
        <v>2610000400-51059-VOC</v>
      </c>
      <c r="AB1484" t="str">
        <f>IF(COUNTIF('NP-NRModel-MAR-WILDFIRES Modifi'!V:V, AA1484)=0, "Missing", "")</f>
        <v/>
      </c>
    </row>
    <row r="1485" spans="1:28" hidden="1" x14ac:dyDescent="0.3">
      <c r="A1485" s="24">
        <v>2610000400</v>
      </c>
      <c r="B1485" s="40">
        <v>51107</v>
      </c>
      <c r="C1485" s="25"/>
      <c r="D1485" s="25"/>
      <c r="E1485" s="25"/>
      <c r="F1485" s="25"/>
      <c r="G1485" s="25" t="s">
        <v>955</v>
      </c>
      <c r="H1485" s="25">
        <v>0.101610157354299</v>
      </c>
      <c r="I1485" s="25">
        <v>153</v>
      </c>
      <c r="J1485" s="25">
        <v>6.6411867551829896E-4</v>
      </c>
      <c r="K1485" s="25">
        <v>10474</v>
      </c>
      <c r="L1485" s="26">
        <v>16258</v>
      </c>
      <c r="M1485" s="24">
        <v>2610000400</v>
      </c>
      <c r="N1485" s="25">
        <v>51107</v>
      </c>
      <c r="O1485" s="25"/>
      <c r="P1485" s="25"/>
      <c r="Q1485" s="25"/>
      <c r="R1485" s="25"/>
      <c r="S1485" s="25" t="s">
        <v>955</v>
      </c>
      <c r="T1485" s="25">
        <v>0.37306829999943802</v>
      </c>
      <c r="U1485" s="25">
        <v>365</v>
      </c>
      <c r="V1485" s="25">
        <v>1.02210493150531E-3</v>
      </c>
      <c r="W1485" s="25">
        <v>10474</v>
      </c>
      <c r="X1485" s="27">
        <v>16258</v>
      </c>
      <c r="Y1485" s="28">
        <f t="shared" si="46"/>
        <v>1.7801530591564584E-3</v>
      </c>
      <c r="AA1485" t="str">
        <f t="shared" si="47"/>
        <v>2610000400-51107-NOX</v>
      </c>
      <c r="AB1485" t="str">
        <f>IF(COUNTIF('NP-NRModel-MAR-WILDFIRES Modifi'!V:V, AA1485)=0, "Missing", "")</f>
        <v/>
      </c>
    </row>
    <row r="1486" spans="1:28" hidden="1" x14ac:dyDescent="0.3">
      <c r="A1486" s="24">
        <v>2610000400</v>
      </c>
      <c r="B1486" s="40">
        <v>51107</v>
      </c>
      <c r="C1486" s="25"/>
      <c r="D1486" s="25"/>
      <c r="E1486" s="25"/>
      <c r="F1486" s="25"/>
      <c r="G1486" s="25" t="s">
        <v>12</v>
      </c>
      <c r="H1486" s="25">
        <v>0.386118450870093</v>
      </c>
      <c r="I1486" s="25">
        <v>153</v>
      </c>
      <c r="J1486" s="25">
        <v>2.5236500056868799E-3</v>
      </c>
      <c r="K1486" s="25">
        <v>10474</v>
      </c>
      <c r="L1486" s="26">
        <v>109207</v>
      </c>
      <c r="M1486" s="24">
        <v>2610000400</v>
      </c>
      <c r="N1486" s="25">
        <v>51107</v>
      </c>
      <c r="O1486" s="25"/>
      <c r="P1486" s="25"/>
      <c r="Q1486" s="25"/>
      <c r="R1486" s="25"/>
      <c r="S1486" s="25" t="s">
        <v>12</v>
      </c>
      <c r="T1486" s="25">
        <v>1.4176589999978699</v>
      </c>
      <c r="U1486" s="25">
        <v>365</v>
      </c>
      <c r="V1486" s="25">
        <v>3.8839972602681501E-3</v>
      </c>
      <c r="W1486" s="25">
        <v>10474</v>
      </c>
      <c r="X1486" s="27">
        <v>109207</v>
      </c>
      <c r="Y1486" s="28">
        <f t="shared" si="46"/>
        <v>1.7801530591564487E-3</v>
      </c>
      <c r="AA1486" t="str">
        <f t="shared" si="47"/>
        <v>2610000400-51107-VOC</v>
      </c>
      <c r="AB1486" t="str">
        <f>IF(COUNTIF('NP-NRModel-MAR-WILDFIRES Modifi'!V:V, AA1486)=0, "Missing", "")</f>
        <v/>
      </c>
    </row>
    <row r="1487" spans="1:28" hidden="1" x14ac:dyDescent="0.3">
      <c r="A1487" s="24">
        <v>2610000400</v>
      </c>
      <c r="B1487" s="40">
        <v>51153</v>
      </c>
      <c r="C1487" s="25"/>
      <c r="D1487" s="25"/>
      <c r="E1487" s="25"/>
      <c r="F1487" s="25"/>
      <c r="G1487" s="25" t="s">
        <v>955</v>
      </c>
      <c r="H1487" s="25">
        <v>4.32425406843625E-2</v>
      </c>
      <c r="I1487" s="25">
        <v>153</v>
      </c>
      <c r="J1487" s="25">
        <v>2.8263098486511402E-4</v>
      </c>
      <c r="K1487" s="25">
        <v>10474</v>
      </c>
      <c r="L1487" s="26">
        <v>116108</v>
      </c>
      <c r="M1487" s="24">
        <v>2610000400</v>
      </c>
      <c r="N1487" s="25">
        <v>51153</v>
      </c>
      <c r="O1487" s="25"/>
      <c r="P1487" s="25"/>
      <c r="Q1487" s="25"/>
      <c r="R1487" s="25"/>
      <c r="S1487" s="25" t="s">
        <v>955</v>
      </c>
      <c r="T1487" s="25">
        <v>0.15876779999976201</v>
      </c>
      <c r="U1487" s="25">
        <v>365</v>
      </c>
      <c r="V1487" s="25">
        <v>4.3498027397195099E-4</v>
      </c>
      <c r="W1487" s="25">
        <v>10474</v>
      </c>
      <c r="X1487" s="27">
        <v>116108</v>
      </c>
      <c r="Y1487" s="28">
        <f t="shared" si="46"/>
        <v>1.7801530591564391E-3</v>
      </c>
      <c r="AA1487" t="str">
        <f t="shared" si="47"/>
        <v>2610000400-51153-NOX</v>
      </c>
      <c r="AB1487" t="str">
        <f>IF(COUNTIF('NP-NRModel-MAR-WILDFIRES Modifi'!V:V, AA1487)=0, "Missing", "")</f>
        <v/>
      </c>
    </row>
    <row r="1488" spans="1:28" hidden="1" x14ac:dyDescent="0.3">
      <c r="A1488" s="24">
        <v>2610000400</v>
      </c>
      <c r="B1488" s="40">
        <v>51153</v>
      </c>
      <c r="C1488" s="25"/>
      <c r="D1488" s="25"/>
      <c r="E1488" s="25"/>
      <c r="F1488" s="25"/>
      <c r="G1488" s="25" t="s">
        <v>12</v>
      </c>
      <c r="H1488" s="25">
        <v>0.16432164370603999</v>
      </c>
      <c r="I1488" s="25">
        <v>153</v>
      </c>
      <c r="J1488" s="25">
        <v>1.07399767128131E-3</v>
      </c>
      <c r="K1488" s="25">
        <v>10474</v>
      </c>
      <c r="L1488" s="26">
        <v>220620</v>
      </c>
      <c r="M1488" s="24">
        <v>2610000400</v>
      </c>
      <c r="N1488" s="25">
        <v>51153</v>
      </c>
      <c r="O1488" s="25"/>
      <c r="P1488" s="25"/>
      <c r="Q1488" s="25"/>
      <c r="R1488" s="25"/>
      <c r="S1488" s="25" t="s">
        <v>12</v>
      </c>
      <c r="T1488" s="25">
        <v>0.60331759999909296</v>
      </c>
      <c r="U1488" s="25">
        <v>365</v>
      </c>
      <c r="V1488" s="25">
        <v>1.65292493150436E-3</v>
      </c>
      <c r="W1488" s="25">
        <v>10474</v>
      </c>
      <c r="X1488" s="27">
        <v>220620</v>
      </c>
      <c r="Y1488" s="28">
        <f t="shared" si="46"/>
        <v>1.7801530591564454E-3</v>
      </c>
      <c r="AA1488" t="str">
        <f t="shared" si="47"/>
        <v>2610000400-51153-VOC</v>
      </c>
      <c r="AB1488" t="str">
        <f>IF(COUNTIF('NP-NRModel-MAR-WILDFIRES Modifi'!V:V, AA1488)=0, "Missing", "")</f>
        <v/>
      </c>
    </row>
    <row r="1489" spans="1:28" hidden="1" x14ac:dyDescent="0.3">
      <c r="A1489" s="24">
        <v>2610000500</v>
      </c>
      <c r="B1489" s="40">
        <v>24009</v>
      </c>
      <c r="C1489" s="25"/>
      <c r="D1489" s="25"/>
      <c r="E1489" s="25"/>
      <c r="F1489" s="25"/>
      <c r="G1489" s="25" t="s">
        <v>955</v>
      </c>
      <c r="H1489" s="25">
        <v>3.57547666666165</v>
      </c>
      <c r="I1489" s="25">
        <v>153</v>
      </c>
      <c r="J1489" s="25">
        <v>2.3369128540272201E-2</v>
      </c>
      <c r="K1489" s="25">
        <v>10474</v>
      </c>
      <c r="L1489" s="26">
        <v>123532</v>
      </c>
      <c r="M1489" s="24">
        <v>2610000500</v>
      </c>
      <c r="N1489" s="25">
        <v>24009</v>
      </c>
      <c r="O1489" s="25"/>
      <c r="P1489" s="25"/>
      <c r="Q1489" s="25"/>
      <c r="R1489" s="25"/>
      <c r="S1489" s="25" t="s">
        <v>955</v>
      </c>
      <c r="T1489" s="25">
        <v>8.5811439999879902</v>
      </c>
      <c r="U1489" s="25">
        <v>365</v>
      </c>
      <c r="V1489" s="25">
        <v>2.3509983561610898E-2</v>
      </c>
      <c r="W1489" s="25">
        <v>10474</v>
      </c>
      <c r="X1489" s="27">
        <v>123532</v>
      </c>
      <c r="Y1489" s="28">
        <f t="shared" si="46"/>
        <v>2.7233115468409466E-3</v>
      </c>
      <c r="AA1489" t="str">
        <f t="shared" si="47"/>
        <v>2610000500-24009-NOX</v>
      </c>
      <c r="AB1489" t="str">
        <f>IF(COUNTIF('NP-NRModel-MAR-WILDFIRES Modifi'!V:V, AA1489)=0, "Missing", "")</f>
        <v/>
      </c>
    </row>
    <row r="1490" spans="1:28" hidden="1" x14ac:dyDescent="0.3">
      <c r="A1490" s="24">
        <v>2610000500</v>
      </c>
      <c r="B1490" s="40">
        <v>24009</v>
      </c>
      <c r="C1490" s="25"/>
      <c r="D1490" s="25"/>
      <c r="E1490" s="25"/>
      <c r="F1490" s="25"/>
      <c r="G1490" s="25" t="s">
        <v>12</v>
      </c>
      <c r="H1490" s="25">
        <v>10.1007208333191</v>
      </c>
      <c r="I1490" s="25">
        <v>153</v>
      </c>
      <c r="J1490" s="25">
        <v>6.6017783224308402E-2</v>
      </c>
      <c r="K1490" s="25">
        <v>10474</v>
      </c>
      <c r="L1490" s="26">
        <v>286381</v>
      </c>
      <c r="M1490" s="24">
        <v>2610000500</v>
      </c>
      <c r="N1490" s="25">
        <v>24009</v>
      </c>
      <c r="O1490" s="25"/>
      <c r="P1490" s="25"/>
      <c r="Q1490" s="25"/>
      <c r="R1490" s="25"/>
      <c r="S1490" s="25" t="s">
        <v>12</v>
      </c>
      <c r="T1490" s="25">
        <v>24.241729999965901</v>
      </c>
      <c r="U1490" s="25">
        <v>365</v>
      </c>
      <c r="V1490" s="25">
        <v>6.6415698630043707E-2</v>
      </c>
      <c r="W1490" s="25">
        <v>10474</v>
      </c>
      <c r="X1490" s="27">
        <v>286381</v>
      </c>
      <c r="Y1490" s="28">
        <f t="shared" si="46"/>
        <v>2.7233115468409748E-3</v>
      </c>
      <c r="AA1490" t="str">
        <f t="shared" si="47"/>
        <v>2610000500-24009-VOC</v>
      </c>
      <c r="AB1490" t="str">
        <f>IF(COUNTIF('NP-NRModel-MAR-WILDFIRES Modifi'!V:V, AA1490)=0, "Missing", "")</f>
        <v/>
      </c>
    </row>
    <row r="1491" spans="1:28" hidden="1" x14ac:dyDescent="0.3">
      <c r="A1491" s="24">
        <v>2610000500</v>
      </c>
      <c r="B1491" s="40">
        <v>24017</v>
      </c>
      <c r="C1491" s="25"/>
      <c r="D1491" s="25"/>
      <c r="E1491" s="25"/>
      <c r="F1491" s="25"/>
      <c r="G1491" s="25" t="s">
        <v>955</v>
      </c>
      <c r="H1491" s="25">
        <v>14.009295833313701</v>
      </c>
      <c r="I1491" s="25">
        <v>153</v>
      </c>
      <c r="J1491" s="25">
        <v>9.1564025054338194E-2</v>
      </c>
      <c r="K1491" s="25">
        <v>10474</v>
      </c>
      <c r="L1491" s="26">
        <v>319277</v>
      </c>
      <c r="M1491" s="24">
        <v>2610000500</v>
      </c>
      <c r="N1491" s="25">
        <v>24017</v>
      </c>
      <c r="O1491" s="25"/>
      <c r="P1491" s="25"/>
      <c r="Q1491" s="25"/>
      <c r="R1491" s="25"/>
      <c r="S1491" s="25" t="s">
        <v>955</v>
      </c>
      <c r="T1491" s="25">
        <v>33.622309999953103</v>
      </c>
      <c r="U1491" s="25">
        <v>365</v>
      </c>
      <c r="V1491" s="25">
        <v>9.2115917808090697E-2</v>
      </c>
      <c r="W1491" s="25">
        <v>10474</v>
      </c>
      <c r="X1491" s="27">
        <v>319277</v>
      </c>
      <c r="Y1491" s="28">
        <f t="shared" si="46"/>
        <v>2.7233115468409492E-3</v>
      </c>
      <c r="AA1491" t="str">
        <f t="shared" si="47"/>
        <v>2610000500-24017-NOX</v>
      </c>
      <c r="AB1491" t="str">
        <f>IF(COUNTIF('NP-NRModel-MAR-WILDFIRES Modifi'!V:V, AA1491)=0, "Missing", "")</f>
        <v/>
      </c>
    </row>
    <row r="1492" spans="1:28" hidden="1" x14ac:dyDescent="0.3">
      <c r="A1492" s="24">
        <v>2610000500</v>
      </c>
      <c r="B1492" s="40">
        <v>24017</v>
      </c>
      <c r="C1492" s="25"/>
      <c r="D1492" s="25"/>
      <c r="E1492" s="25"/>
      <c r="F1492" s="25"/>
      <c r="G1492" s="25" t="s">
        <v>12</v>
      </c>
      <c r="H1492" s="25">
        <v>39.576262499944399</v>
      </c>
      <c r="I1492" s="25">
        <v>153</v>
      </c>
      <c r="J1492" s="25">
        <v>0.258668382352578</v>
      </c>
      <c r="K1492" s="25">
        <v>10474</v>
      </c>
      <c r="L1492" s="26">
        <v>284554</v>
      </c>
      <c r="M1492" s="24">
        <v>2610000500</v>
      </c>
      <c r="N1492" s="25">
        <v>24017</v>
      </c>
      <c r="O1492" s="25"/>
      <c r="P1492" s="25"/>
      <c r="Q1492" s="25"/>
      <c r="R1492" s="25"/>
      <c r="S1492" s="25" t="s">
        <v>12</v>
      </c>
      <c r="T1492" s="25">
        <v>94.983029999866503</v>
      </c>
      <c r="U1492" s="25">
        <v>365</v>
      </c>
      <c r="V1492" s="25">
        <v>0.260227479451689</v>
      </c>
      <c r="W1492" s="25">
        <v>10474</v>
      </c>
      <c r="X1492" s="27">
        <v>284554</v>
      </c>
      <c r="Y1492" s="28">
        <f t="shared" si="46"/>
        <v>2.7233115468409627E-3</v>
      </c>
      <c r="AA1492" t="str">
        <f t="shared" si="47"/>
        <v>2610000500-24017-VOC</v>
      </c>
      <c r="AB1492" t="str">
        <f>IF(COUNTIF('NP-NRModel-MAR-WILDFIRES Modifi'!V:V, AA1492)=0, "Missing", "")</f>
        <v/>
      </c>
    </row>
    <row r="1493" spans="1:28" hidden="1" x14ac:dyDescent="0.3">
      <c r="A1493" s="24">
        <v>2610000500</v>
      </c>
      <c r="B1493" s="40">
        <v>24021</v>
      </c>
      <c r="C1493" s="25"/>
      <c r="D1493" s="25"/>
      <c r="E1493" s="25"/>
      <c r="F1493" s="25"/>
      <c r="G1493" s="25" t="s">
        <v>955</v>
      </c>
      <c r="H1493" s="25">
        <v>31.547591666622498</v>
      </c>
      <c r="I1493" s="25">
        <v>153</v>
      </c>
      <c r="J1493" s="25">
        <v>0.20619340958576801</v>
      </c>
      <c r="K1493" s="25">
        <v>10474</v>
      </c>
      <c r="L1493" s="26">
        <v>306380</v>
      </c>
      <c r="M1493" s="24">
        <v>2610000500</v>
      </c>
      <c r="N1493" s="25">
        <v>24021</v>
      </c>
      <c r="O1493" s="25"/>
      <c r="P1493" s="25"/>
      <c r="Q1493" s="25"/>
      <c r="R1493" s="25"/>
      <c r="S1493" s="25" t="s">
        <v>955</v>
      </c>
      <c r="T1493" s="25">
        <v>75.7142199998937</v>
      </c>
      <c r="U1493" s="25">
        <v>365</v>
      </c>
      <c r="V1493" s="25">
        <v>0.20743621917779101</v>
      </c>
      <c r="W1493" s="25">
        <v>10474</v>
      </c>
      <c r="X1493" s="27">
        <v>306380</v>
      </c>
      <c r="Y1493" s="28">
        <f t="shared" si="46"/>
        <v>2.72331154684097E-3</v>
      </c>
      <c r="AA1493" t="str">
        <f t="shared" si="47"/>
        <v>2610000500-24021-NOX</v>
      </c>
      <c r="AB1493" t="str">
        <f>IF(COUNTIF('NP-NRModel-MAR-WILDFIRES Modifi'!V:V, AA1493)=0, "Missing", "")</f>
        <v/>
      </c>
    </row>
    <row r="1494" spans="1:28" hidden="1" x14ac:dyDescent="0.3">
      <c r="A1494" s="24">
        <v>2610000500</v>
      </c>
      <c r="B1494" s="40">
        <v>24021</v>
      </c>
      <c r="C1494" s="25"/>
      <c r="D1494" s="25"/>
      <c r="E1494" s="25"/>
      <c r="F1494" s="25"/>
      <c r="G1494" s="25" t="s">
        <v>12</v>
      </c>
      <c r="H1494" s="25">
        <v>89.121958333208497</v>
      </c>
      <c r="I1494" s="25">
        <v>153</v>
      </c>
      <c r="J1494" s="25">
        <v>0.58249645969417296</v>
      </c>
      <c r="K1494" s="25">
        <v>10474</v>
      </c>
      <c r="L1494" s="26">
        <v>201699</v>
      </c>
      <c r="M1494" s="24">
        <v>2610000500</v>
      </c>
      <c r="N1494" s="25">
        <v>24021</v>
      </c>
      <c r="O1494" s="25"/>
      <c r="P1494" s="25"/>
      <c r="Q1494" s="25"/>
      <c r="R1494" s="25"/>
      <c r="S1494" s="25" t="s">
        <v>12</v>
      </c>
      <c r="T1494" s="25">
        <v>213.89269999970099</v>
      </c>
      <c r="U1494" s="25">
        <v>365</v>
      </c>
      <c r="V1494" s="25">
        <v>0.58600739725945605</v>
      </c>
      <c r="W1494" s="25">
        <v>10474</v>
      </c>
      <c r="X1494" s="27">
        <v>201699</v>
      </c>
      <c r="Y1494" s="28">
        <f t="shared" si="46"/>
        <v>2.7233115468409501E-3</v>
      </c>
      <c r="AA1494" t="str">
        <f t="shared" si="47"/>
        <v>2610000500-24021-VOC</v>
      </c>
      <c r="AB1494" t="str">
        <f>IF(COUNTIF('NP-NRModel-MAR-WILDFIRES Modifi'!V:V, AA1494)=0, "Missing", "")</f>
        <v/>
      </c>
    </row>
    <row r="1495" spans="1:28" hidden="1" x14ac:dyDescent="0.3">
      <c r="A1495" s="24">
        <v>2610000500</v>
      </c>
      <c r="B1495" s="40">
        <v>24031</v>
      </c>
      <c r="C1495" s="25"/>
      <c r="D1495" s="25"/>
      <c r="E1495" s="25"/>
      <c r="F1495" s="25"/>
      <c r="G1495" s="25" t="s">
        <v>955</v>
      </c>
      <c r="H1495" s="25">
        <v>52.9899166665924</v>
      </c>
      <c r="I1495" s="25">
        <v>153</v>
      </c>
      <c r="J1495" s="25">
        <v>0.34633932461825101</v>
      </c>
      <c r="K1495" s="25">
        <v>10474</v>
      </c>
      <c r="L1495" s="26">
        <v>201596</v>
      </c>
      <c r="M1495" s="24">
        <v>2610000500</v>
      </c>
      <c r="N1495" s="25">
        <v>24031</v>
      </c>
      <c r="O1495" s="25"/>
      <c r="P1495" s="25"/>
      <c r="Q1495" s="25"/>
      <c r="R1495" s="25"/>
      <c r="S1495" s="25" t="s">
        <v>955</v>
      </c>
      <c r="T1495" s="25">
        <v>127.175799999822</v>
      </c>
      <c r="U1495" s="25">
        <v>365</v>
      </c>
      <c r="V1495" s="25">
        <v>0.34842684931458101</v>
      </c>
      <c r="W1495" s="25">
        <v>10474</v>
      </c>
      <c r="X1495" s="27">
        <v>201596</v>
      </c>
      <c r="Y1495" s="28">
        <f t="shared" si="46"/>
        <v>2.7233115468409536E-3</v>
      </c>
      <c r="AA1495" t="str">
        <f t="shared" si="47"/>
        <v>2610000500-24031-NOX</v>
      </c>
      <c r="AB1495" t="str">
        <f>IF(COUNTIF('NP-NRModel-MAR-WILDFIRES Modifi'!V:V, AA1495)=0, "Missing", "")</f>
        <v/>
      </c>
    </row>
    <row r="1496" spans="1:28" hidden="1" x14ac:dyDescent="0.3">
      <c r="A1496" s="24">
        <v>2610000500</v>
      </c>
      <c r="B1496" s="40">
        <v>24031</v>
      </c>
      <c r="C1496" s="25"/>
      <c r="D1496" s="25"/>
      <c r="E1496" s="25"/>
      <c r="F1496" s="25"/>
      <c r="G1496" s="25" t="s">
        <v>12</v>
      </c>
      <c r="H1496" s="25">
        <v>149.69654166645699</v>
      </c>
      <c r="I1496" s="25">
        <v>153</v>
      </c>
      <c r="J1496" s="25">
        <v>0.97840876906181196</v>
      </c>
      <c r="K1496" s="25">
        <v>10474</v>
      </c>
      <c r="L1496" s="26">
        <v>247920</v>
      </c>
      <c r="M1496" s="24">
        <v>2610000500</v>
      </c>
      <c r="N1496" s="25">
        <v>24031</v>
      </c>
      <c r="O1496" s="25"/>
      <c r="P1496" s="25"/>
      <c r="Q1496" s="25"/>
      <c r="R1496" s="25"/>
      <c r="S1496" s="25" t="s">
        <v>12</v>
      </c>
      <c r="T1496" s="25">
        <v>359.27169999949803</v>
      </c>
      <c r="U1496" s="25">
        <v>365</v>
      </c>
      <c r="V1496" s="25">
        <v>0.98430602739588602</v>
      </c>
      <c r="W1496" s="25">
        <v>10474</v>
      </c>
      <c r="X1496" s="27">
        <v>247920</v>
      </c>
      <c r="Y1496" s="28">
        <f t="shared" si="46"/>
        <v>2.7233115468409536E-3</v>
      </c>
      <c r="AA1496" t="str">
        <f t="shared" si="47"/>
        <v>2610000500-24031-VOC</v>
      </c>
      <c r="AB1496" t="str">
        <f>IF(COUNTIF('NP-NRModel-MAR-WILDFIRES Modifi'!V:V, AA1496)=0, "Missing", "")</f>
        <v/>
      </c>
    </row>
    <row r="1497" spans="1:28" hidden="1" x14ac:dyDescent="0.3">
      <c r="A1497" s="24">
        <v>2610000500</v>
      </c>
      <c r="B1497" s="40">
        <v>24033</v>
      </c>
      <c r="C1497" s="25"/>
      <c r="D1497" s="25"/>
      <c r="E1497" s="25"/>
      <c r="F1497" s="25"/>
      <c r="G1497" s="25" t="s">
        <v>955</v>
      </c>
      <c r="H1497" s="25">
        <v>35.62717499995</v>
      </c>
      <c r="I1497" s="25">
        <v>153</v>
      </c>
      <c r="J1497" s="25">
        <v>0.232857352940849</v>
      </c>
      <c r="K1497" s="25">
        <v>10474</v>
      </c>
      <c r="L1497" s="26">
        <v>16877</v>
      </c>
      <c r="M1497" s="24">
        <v>2610000500</v>
      </c>
      <c r="N1497" s="25">
        <v>24033</v>
      </c>
      <c r="O1497" s="25"/>
      <c r="P1497" s="25"/>
      <c r="Q1497" s="25"/>
      <c r="R1497" s="25"/>
      <c r="S1497" s="25" t="s">
        <v>955</v>
      </c>
      <c r="T1497" s="25">
        <v>85.505219999880197</v>
      </c>
      <c r="U1497" s="25">
        <v>365</v>
      </c>
      <c r="V1497" s="25">
        <v>0.23426087671199999</v>
      </c>
      <c r="W1497" s="25">
        <v>10474</v>
      </c>
      <c r="X1497" s="27">
        <v>16877</v>
      </c>
      <c r="Y1497" s="28">
        <f t="shared" si="46"/>
        <v>2.7233115468409444E-3</v>
      </c>
      <c r="AA1497" t="str">
        <f t="shared" si="47"/>
        <v>2610000500-24033-NOX</v>
      </c>
      <c r="AB1497" t="str">
        <f>IF(COUNTIF('NP-NRModel-MAR-WILDFIRES Modifi'!V:V, AA1497)=0, "Missing", "")</f>
        <v/>
      </c>
    </row>
    <row r="1498" spans="1:28" hidden="1" x14ac:dyDescent="0.3">
      <c r="A1498" s="24">
        <v>2610000500</v>
      </c>
      <c r="B1498" s="40">
        <v>24033</v>
      </c>
      <c r="C1498" s="25"/>
      <c r="D1498" s="25"/>
      <c r="E1498" s="25"/>
      <c r="F1498" s="25"/>
      <c r="G1498" s="25" t="s">
        <v>12</v>
      </c>
      <c r="H1498" s="25">
        <v>100.646791666525</v>
      </c>
      <c r="I1498" s="25">
        <v>153</v>
      </c>
      <c r="J1498" s="25">
        <v>0.65782216775506897</v>
      </c>
      <c r="K1498" s="25">
        <v>10474</v>
      </c>
      <c r="L1498" s="26">
        <v>98131</v>
      </c>
      <c r="M1498" s="24">
        <v>2610000500</v>
      </c>
      <c r="N1498" s="25">
        <v>24033</v>
      </c>
      <c r="O1498" s="25"/>
      <c r="P1498" s="25"/>
      <c r="Q1498" s="25"/>
      <c r="R1498" s="25"/>
      <c r="S1498" s="25" t="s">
        <v>12</v>
      </c>
      <c r="T1498" s="25">
        <v>241.55229999966099</v>
      </c>
      <c r="U1498" s="25">
        <v>365</v>
      </c>
      <c r="V1498" s="25">
        <v>0.66178712328674205</v>
      </c>
      <c r="W1498" s="25">
        <v>10474</v>
      </c>
      <c r="X1498" s="27">
        <v>98131</v>
      </c>
      <c r="Y1498" s="28">
        <f t="shared" si="46"/>
        <v>2.7233115468409622E-3</v>
      </c>
      <c r="AA1498" t="str">
        <f t="shared" si="47"/>
        <v>2610000500-24033-VOC</v>
      </c>
      <c r="AB1498" t="str">
        <f>IF(COUNTIF('NP-NRModel-MAR-WILDFIRES Modifi'!V:V, AA1498)=0, "Missing", "")</f>
        <v/>
      </c>
    </row>
    <row r="1499" spans="1:28" hidden="1" x14ac:dyDescent="0.3">
      <c r="A1499" s="24">
        <v>2610000500</v>
      </c>
      <c r="B1499" s="40">
        <v>51107</v>
      </c>
      <c r="C1499" s="25"/>
      <c r="D1499" s="25"/>
      <c r="E1499" s="25"/>
      <c r="F1499" s="25"/>
      <c r="G1499" s="25" t="s">
        <v>955</v>
      </c>
      <c r="H1499" s="25">
        <v>22.779623788247601</v>
      </c>
      <c r="I1499" s="25">
        <v>153</v>
      </c>
      <c r="J1499" s="25">
        <v>0.14888642998854601</v>
      </c>
      <c r="K1499" s="25">
        <v>10474</v>
      </c>
      <c r="L1499" s="26">
        <v>205301</v>
      </c>
      <c r="M1499" s="24">
        <v>2610000500</v>
      </c>
      <c r="N1499" s="25">
        <v>51107</v>
      </c>
      <c r="O1499" s="25"/>
      <c r="P1499" s="25"/>
      <c r="Q1499" s="25"/>
      <c r="R1499" s="25"/>
      <c r="S1499" s="25" t="s">
        <v>955</v>
      </c>
      <c r="T1499" s="25">
        <v>83.636869999874193</v>
      </c>
      <c r="U1499" s="25">
        <v>365</v>
      </c>
      <c r="V1499" s="25">
        <v>0.22914210958869599</v>
      </c>
      <c r="W1499" s="25">
        <v>10474</v>
      </c>
      <c r="X1499" s="27">
        <v>205301</v>
      </c>
      <c r="Y1499" s="28">
        <f t="shared" si="46"/>
        <v>1.7801530591564458E-3</v>
      </c>
      <c r="AA1499" t="str">
        <f t="shared" si="47"/>
        <v>2610000500-51107-NOX</v>
      </c>
      <c r="AB1499" t="str">
        <f>IF(COUNTIF('NP-NRModel-MAR-WILDFIRES Modifi'!V:V, AA1499)=0, "Missing", "")</f>
        <v/>
      </c>
    </row>
    <row r="1500" spans="1:28" hidden="1" x14ac:dyDescent="0.3">
      <c r="A1500" s="24">
        <v>2610000500</v>
      </c>
      <c r="B1500" s="40">
        <v>51107</v>
      </c>
      <c r="C1500" s="25"/>
      <c r="D1500" s="25"/>
      <c r="E1500" s="25"/>
      <c r="F1500" s="25"/>
      <c r="G1500" s="25" t="s">
        <v>12</v>
      </c>
      <c r="H1500" s="25">
        <v>64.352448709153805</v>
      </c>
      <c r="I1500" s="25">
        <v>153</v>
      </c>
      <c r="J1500" s="25">
        <v>0.42060423992911</v>
      </c>
      <c r="K1500" s="25">
        <v>10474</v>
      </c>
      <c r="L1500" s="26">
        <v>158536</v>
      </c>
      <c r="M1500" s="24">
        <v>2610000500</v>
      </c>
      <c r="N1500" s="25">
        <v>51107</v>
      </c>
      <c r="O1500" s="25"/>
      <c r="P1500" s="25"/>
      <c r="Q1500" s="25"/>
      <c r="R1500" s="25"/>
      <c r="S1500" s="25" t="s">
        <v>12</v>
      </c>
      <c r="T1500" s="25">
        <v>236.274199999644</v>
      </c>
      <c r="U1500" s="25">
        <v>365</v>
      </c>
      <c r="V1500" s="25">
        <v>0.64732657534149196</v>
      </c>
      <c r="W1500" s="25">
        <v>10474</v>
      </c>
      <c r="X1500" s="27">
        <v>158536</v>
      </c>
      <c r="Y1500" s="28">
        <f t="shared" si="46"/>
        <v>1.7801530591564536E-3</v>
      </c>
      <c r="AA1500" t="str">
        <f t="shared" si="47"/>
        <v>2610000500-51107-VOC</v>
      </c>
      <c r="AB1500" t="str">
        <f>IF(COUNTIF('NP-NRModel-MAR-WILDFIRES Modifi'!V:V, AA1500)=0, "Missing", "")</f>
        <v/>
      </c>
    </row>
    <row r="1501" spans="1:28" hidden="1" x14ac:dyDescent="0.3">
      <c r="A1501" s="24">
        <v>2610000500</v>
      </c>
      <c r="B1501" s="40">
        <v>51153</v>
      </c>
      <c r="C1501" s="25"/>
      <c r="D1501" s="25"/>
      <c r="E1501" s="25"/>
      <c r="F1501" s="25"/>
      <c r="G1501" s="25" t="s">
        <v>955</v>
      </c>
      <c r="H1501" s="25">
        <v>11.698986589940899</v>
      </c>
      <c r="I1501" s="25">
        <v>153</v>
      </c>
      <c r="J1501" s="25">
        <v>7.6463964640137105E-2</v>
      </c>
      <c r="K1501" s="25">
        <v>10474</v>
      </c>
      <c r="L1501" s="26">
        <v>85922</v>
      </c>
      <c r="M1501" s="24">
        <v>2610000500</v>
      </c>
      <c r="N1501" s="25">
        <v>51153</v>
      </c>
      <c r="O1501" s="25"/>
      <c r="P1501" s="25"/>
      <c r="Q1501" s="25"/>
      <c r="R1501" s="25"/>
      <c r="S1501" s="25" t="s">
        <v>955</v>
      </c>
      <c r="T1501" s="25">
        <v>42.953589999935403</v>
      </c>
      <c r="U1501" s="25">
        <v>365</v>
      </c>
      <c r="V1501" s="25">
        <v>0.117681068492973</v>
      </c>
      <c r="W1501" s="25">
        <v>10474</v>
      </c>
      <c r="X1501" s="27">
        <v>85922</v>
      </c>
      <c r="Y1501" s="28">
        <f t="shared" si="46"/>
        <v>1.7801530591564547E-3</v>
      </c>
      <c r="AA1501" t="str">
        <f t="shared" si="47"/>
        <v>2610000500-51153-NOX</v>
      </c>
      <c r="AB1501" t="str">
        <f>IF(COUNTIF('NP-NRModel-MAR-WILDFIRES Modifi'!V:V, AA1501)=0, "Missing", "")</f>
        <v/>
      </c>
    </row>
    <row r="1502" spans="1:28" hidden="1" x14ac:dyDescent="0.3">
      <c r="A1502" s="24">
        <v>2610000500</v>
      </c>
      <c r="B1502" s="40">
        <v>51153</v>
      </c>
      <c r="C1502" s="25"/>
      <c r="D1502" s="25"/>
      <c r="E1502" s="25"/>
      <c r="F1502" s="25"/>
      <c r="G1502" s="25" t="s">
        <v>12</v>
      </c>
      <c r="H1502" s="25">
        <v>33.049639363581299</v>
      </c>
      <c r="I1502" s="25">
        <v>153</v>
      </c>
      <c r="J1502" s="25">
        <v>0.21601071479464901</v>
      </c>
      <c r="K1502" s="25">
        <v>10474</v>
      </c>
      <c r="L1502" s="26">
        <v>27941</v>
      </c>
      <c r="M1502" s="24">
        <v>2610000500</v>
      </c>
      <c r="N1502" s="25">
        <v>51153</v>
      </c>
      <c r="O1502" s="25"/>
      <c r="P1502" s="25"/>
      <c r="Q1502" s="25"/>
      <c r="R1502" s="25"/>
      <c r="S1502" s="25" t="s">
        <v>12</v>
      </c>
      <c r="T1502" s="25">
        <v>121.34389999981801</v>
      </c>
      <c r="U1502" s="25">
        <v>365</v>
      </c>
      <c r="V1502" s="25">
        <v>0.33244904109539197</v>
      </c>
      <c r="W1502" s="25">
        <v>10474</v>
      </c>
      <c r="X1502" s="27">
        <v>27941</v>
      </c>
      <c r="Y1502" s="28">
        <f t="shared" si="46"/>
        <v>1.7801530591564387E-3</v>
      </c>
      <c r="AA1502" t="str">
        <f t="shared" si="47"/>
        <v>2610000500-51153-VOC</v>
      </c>
      <c r="AB1502" t="str">
        <f>IF(COUNTIF('NP-NRModel-MAR-WILDFIRES Modifi'!V:V, AA1502)=0, "Missing", "")</f>
        <v/>
      </c>
    </row>
    <row r="1503" spans="1:28" hidden="1" x14ac:dyDescent="0.3">
      <c r="A1503" s="24">
        <v>2610030000</v>
      </c>
      <c r="B1503" s="40">
        <v>24009</v>
      </c>
      <c r="C1503" s="25"/>
      <c r="D1503" s="25"/>
      <c r="E1503" s="25"/>
      <c r="F1503" s="25"/>
      <c r="G1503" s="25" t="s">
        <v>955</v>
      </c>
      <c r="H1503" s="25">
        <v>4.2712833333273599</v>
      </c>
      <c r="I1503" s="25">
        <v>153</v>
      </c>
      <c r="J1503" s="25">
        <v>2.7916884531551299E-2</v>
      </c>
      <c r="K1503" s="25">
        <v>10474</v>
      </c>
      <c r="L1503" s="26">
        <v>176571</v>
      </c>
      <c r="M1503" s="24">
        <v>2610030000</v>
      </c>
      <c r="N1503" s="25">
        <v>24009</v>
      </c>
      <c r="O1503" s="25"/>
      <c r="P1503" s="25"/>
      <c r="Q1503" s="25"/>
      <c r="R1503" s="25"/>
      <c r="S1503" s="25" t="s">
        <v>955</v>
      </c>
      <c r="T1503" s="25">
        <v>10.251079999985601</v>
      </c>
      <c r="U1503" s="25">
        <v>365</v>
      </c>
      <c r="V1503" s="25">
        <v>2.8085150684892202E-2</v>
      </c>
      <c r="W1503" s="25">
        <v>10474</v>
      </c>
      <c r="X1503" s="27">
        <v>176571</v>
      </c>
      <c r="Y1503" s="28">
        <f t="shared" si="46"/>
        <v>2.7233115468409683E-3</v>
      </c>
      <c r="AA1503" t="str">
        <f t="shared" si="47"/>
        <v>2610030000-24009-NOX</v>
      </c>
      <c r="AB1503" t="str">
        <f>IF(COUNTIF('NP-NRModel-MAR-WILDFIRES Modifi'!V:V, AA1503)=0, "Missing", "")</f>
        <v/>
      </c>
    </row>
    <row r="1504" spans="1:28" hidden="1" x14ac:dyDescent="0.3">
      <c r="A1504" s="24">
        <v>2610030000</v>
      </c>
      <c r="B1504" s="40">
        <v>24009</v>
      </c>
      <c r="C1504" s="25"/>
      <c r="D1504" s="25"/>
      <c r="E1504" s="25"/>
      <c r="F1504" s="25"/>
      <c r="G1504" s="25" t="s">
        <v>12</v>
      </c>
      <c r="H1504" s="25">
        <v>4.45275416666043</v>
      </c>
      <c r="I1504" s="25">
        <v>153</v>
      </c>
      <c r="J1504" s="25">
        <v>2.91029684095452E-2</v>
      </c>
      <c r="K1504" s="25">
        <v>10474</v>
      </c>
      <c r="L1504" s="26">
        <v>60486</v>
      </c>
      <c r="M1504" s="24">
        <v>2610030000</v>
      </c>
      <c r="N1504" s="25">
        <v>24009</v>
      </c>
      <c r="O1504" s="25"/>
      <c r="P1504" s="25"/>
      <c r="Q1504" s="25"/>
      <c r="R1504" s="25"/>
      <c r="S1504" s="25" t="s">
        <v>12</v>
      </c>
      <c r="T1504" s="25">
        <v>10.686609999985</v>
      </c>
      <c r="U1504" s="25">
        <v>365</v>
      </c>
      <c r="V1504" s="25">
        <v>2.9278383561602901E-2</v>
      </c>
      <c r="W1504" s="25">
        <v>10474</v>
      </c>
      <c r="X1504" s="27">
        <v>60486</v>
      </c>
      <c r="Y1504" s="28">
        <f t="shared" si="46"/>
        <v>2.7233115468409579E-3</v>
      </c>
      <c r="AA1504" t="str">
        <f t="shared" si="47"/>
        <v>2610030000-24009-VOC</v>
      </c>
      <c r="AB1504" t="str">
        <f>IF(COUNTIF('NP-NRModel-MAR-WILDFIRES Modifi'!V:V, AA1504)=0, "Missing", "")</f>
        <v/>
      </c>
    </row>
    <row r="1505" spans="1:28" hidden="1" x14ac:dyDescent="0.3">
      <c r="A1505" s="24">
        <v>2610030000</v>
      </c>
      <c r="B1505" s="40">
        <v>24017</v>
      </c>
      <c r="C1505" s="25"/>
      <c r="D1505" s="25"/>
      <c r="E1505" s="25"/>
      <c r="F1505" s="25"/>
      <c r="G1505" s="25" t="s">
        <v>955</v>
      </c>
      <c r="H1505" s="25">
        <v>5.37647083332579</v>
      </c>
      <c r="I1505" s="25">
        <v>153</v>
      </c>
      <c r="J1505" s="25">
        <v>3.5140332243959398E-2</v>
      </c>
      <c r="K1505" s="25">
        <v>10474</v>
      </c>
      <c r="L1505" s="26">
        <v>367642</v>
      </c>
      <c r="M1505" s="24">
        <v>2610030000</v>
      </c>
      <c r="N1505" s="25">
        <v>24017</v>
      </c>
      <c r="O1505" s="25"/>
      <c r="P1505" s="25"/>
      <c r="Q1505" s="25"/>
      <c r="R1505" s="25"/>
      <c r="S1505" s="25" t="s">
        <v>955</v>
      </c>
      <c r="T1505" s="25">
        <v>12.903529999981901</v>
      </c>
      <c r="U1505" s="25">
        <v>365</v>
      </c>
      <c r="V1505" s="25">
        <v>3.5352136986251698E-2</v>
      </c>
      <c r="W1505" s="25">
        <v>10474</v>
      </c>
      <c r="X1505" s="27">
        <v>367642</v>
      </c>
      <c r="Y1505" s="28">
        <f t="shared" si="46"/>
        <v>2.7233115468409566E-3</v>
      </c>
      <c r="AA1505" t="str">
        <f t="shared" si="47"/>
        <v>2610030000-24017-NOX</v>
      </c>
      <c r="AB1505" t="str">
        <f>IF(COUNTIF('NP-NRModel-MAR-WILDFIRES Modifi'!V:V, AA1505)=0, "Missing", "")</f>
        <v/>
      </c>
    </row>
    <row r="1506" spans="1:28" hidden="1" x14ac:dyDescent="0.3">
      <c r="A1506" s="24">
        <v>2610030000</v>
      </c>
      <c r="B1506" s="40">
        <v>24017</v>
      </c>
      <c r="C1506" s="25"/>
      <c r="D1506" s="25"/>
      <c r="E1506" s="25"/>
      <c r="F1506" s="25"/>
      <c r="G1506" s="25" t="s">
        <v>12</v>
      </c>
      <c r="H1506" s="25">
        <v>5.6048958333254797</v>
      </c>
      <c r="I1506" s="25">
        <v>153</v>
      </c>
      <c r="J1506" s="25">
        <v>3.6633306100166498E-2</v>
      </c>
      <c r="K1506" s="25">
        <v>10474</v>
      </c>
      <c r="L1506" s="26">
        <v>216553</v>
      </c>
      <c r="M1506" s="24">
        <v>2610030000</v>
      </c>
      <c r="N1506" s="25">
        <v>24017</v>
      </c>
      <c r="O1506" s="25"/>
      <c r="P1506" s="25"/>
      <c r="Q1506" s="25"/>
      <c r="R1506" s="25"/>
      <c r="S1506" s="25" t="s">
        <v>12</v>
      </c>
      <c r="T1506" s="25">
        <v>13.4517499999811</v>
      </c>
      <c r="U1506" s="25">
        <v>365</v>
      </c>
      <c r="V1506" s="25">
        <v>3.6854109588989402E-2</v>
      </c>
      <c r="W1506" s="25">
        <v>10474</v>
      </c>
      <c r="X1506" s="27">
        <v>216553</v>
      </c>
      <c r="Y1506" s="28">
        <f t="shared" si="46"/>
        <v>2.7233115468409661E-3</v>
      </c>
      <c r="AA1506" t="str">
        <f t="shared" si="47"/>
        <v>2610030000-24017-VOC</v>
      </c>
      <c r="AB1506" t="str">
        <f>IF(COUNTIF('NP-NRModel-MAR-WILDFIRES Modifi'!V:V, AA1506)=0, "Missing", "")</f>
        <v/>
      </c>
    </row>
    <row r="1507" spans="1:28" hidden="1" x14ac:dyDescent="0.3">
      <c r="A1507" s="24">
        <v>2610030000</v>
      </c>
      <c r="B1507" s="40">
        <v>24021</v>
      </c>
      <c r="C1507" s="25"/>
      <c r="D1507" s="25"/>
      <c r="E1507" s="25"/>
      <c r="F1507" s="25"/>
      <c r="G1507" s="25" t="s">
        <v>955</v>
      </c>
      <c r="H1507" s="25">
        <v>7.3153999999897401</v>
      </c>
      <c r="I1507" s="25">
        <v>153</v>
      </c>
      <c r="J1507" s="25">
        <v>4.7813071895357703E-2</v>
      </c>
      <c r="K1507" s="25">
        <v>10474</v>
      </c>
      <c r="L1507" s="26">
        <v>18564</v>
      </c>
      <c r="M1507" s="24">
        <v>2610030000</v>
      </c>
      <c r="N1507" s="25">
        <v>24021</v>
      </c>
      <c r="O1507" s="25"/>
      <c r="P1507" s="25"/>
      <c r="Q1507" s="25"/>
      <c r="R1507" s="25"/>
      <c r="S1507" s="25" t="s">
        <v>955</v>
      </c>
      <c r="T1507" s="25">
        <v>17.556959999975401</v>
      </c>
      <c r="U1507" s="25">
        <v>365</v>
      </c>
      <c r="V1507" s="25">
        <v>4.8101260273905301E-2</v>
      </c>
      <c r="W1507" s="25">
        <v>10474</v>
      </c>
      <c r="X1507" s="27">
        <v>18564</v>
      </c>
      <c r="Y1507" s="28">
        <f t="shared" si="46"/>
        <v>2.7233115468409505E-3</v>
      </c>
      <c r="AA1507" t="str">
        <f t="shared" si="47"/>
        <v>2610030000-24021-NOX</v>
      </c>
      <c r="AB1507" t="str">
        <f>IF(COUNTIF('NP-NRModel-MAR-WILDFIRES Modifi'!V:V, AA1507)=0, "Missing", "")</f>
        <v/>
      </c>
    </row>
    <row r="1508" spans="1:28" hidden="1" x14ac:dyDescent="0.3">
      <c r="A1508" s="24">
        <v>2610030000</v>
      </c>
      <c r="B1508" s="40">
        <v>24021</v>
      </c>
      <c r="C1508" s="25"/>
      <c r="D1508" s="25"/>
      <c r="E1508" s="25"/>
      <c r="F1508" s="25"/>
      <c r="G1508" s="25" t="s">
        <v>12</v>
      </c>
      <c r="H1508" s="25">
        <v>7.6261958333226296</v>
      </c>
      <c r="I1508" s="25">
        <v>153</v>
      </c>
      <c r="J1508" s="25">
        <v>4.9844417211258998E-2</v>
      </c>
      <c r="K1508" s="25">
        <v>10474</v>
      </c>
      <c r="L1508" s="26">
        <v>320486</v>
      </c>
      <c r="M1508" s="24">
        <v>2610030000</v>
      </c>
      <c r="N1508" s="25">
        <v>24021</v>
      </c>
      <c r="O1508" s="25"/>
      <c r="P1508" s="25"/>
      <c r="Q1508" s="25"/>
      <c r="R1508" s="25"/>
      <c r="S1508" s="25" t="s">
        <v>12</v>
      </c>
      <c r="T1508" s="25">
        <v>18.302869999974401</v>
      </c>
      <c r="U1508" s="25">
        <v>365</v>
      </c>
      <c r="V1508" s="25">
        <v>5.0144849314998401E-2</v>
      </c>
      <c r="W1508" s="25">
        <v>10474</v>
      </c>
      <c r="X1508" s="27">
        <v>320486</v>
      </c>
      <c r="Y1508" s="28">
        <f t="shared" si="46"/>
        <v>2.723311546840944E-3</v>
      </c>
      <c r="AA1508" t="str">
        <f t="shared" si="47"/>
        <v>2610030000-24021-VOC</v>
      </c>
      <c r="AB1508" t="str">
        <f>IF(COUNTIF('NP-NRModel-MAR-WILDFIRES Modifi'!V:V, AA1508)=0, "Missing", "")</f>
        <v/>
      </c>
    </row>
    <row r="1509" spans="1:28" hidden="1" x14ac:dyDescent="0.3">
      <c r="A1509" s="24">
        <v>2610030000</v>
      </c>
      <c r="B1509" s="40">
        <v>24031</v>
      </c>
      <c r="C1509" s="25"/>
      <c r="D1509" s="25"/>
      <c r="E1509" s="25"/>
      <c r="F1509" s="25"/>
      <c r="G1509" s="25" t="s">
        <v>955</v>
      </c>
      <c r="H1509" s="25">
        <v>2.8804749999959598</v>
      </c>
      <c r="I1509" s="25">
        <v>153</v>
      </c>
      <c r="J1509" s="25">
        <v>1.8826633986901601E-2</v>
      </c>
      <c r="K1509" s="25">
        <v>10474</v>
      </c>
      <c r="L1509" s="26">
        <v>37117</v>
      </c>
      <c r="M1509" s="24">
        <v>2610030000</v>
      </c>
      <c r="N1509" s="25">
        <v>24031</v>
      </c>
      <c r="O1509" s="25"/>
      <c r="P1509" s="25"/>
      <c r="Q1509" s="25"/>
      <c r="R1509" s="25"/>
      <c r="S1509" s="25" t="s">
        <v>955</v>
      </c>
      <c r="T1509" s="25">
        <v>6.9131399999903396</v>
      </c>
      <c r="U1509" s="25">
        <v>365</v>
      </c>
      <c r="V1509" s="25">
        <v>1.8940109589014601E-2</v>
      </c>
      <c r="W1509" s="25">
        <v>10474</v>
      </c>
      <c r="X1509" s="27">
        <v>37117</v>
      </c>
      <c r="Y1509" s="28">
        <f t="shared" si="46"/>
        <v>2.7233115468409306E-3</v>
      </c>
      <c r="AA1509" t="str">
        <f t="shared" si="47"/>
        <v>2610030000-24031-NOX</v>
      </c>
      <c r="AB1509" t="str">
        <f>IF(COUNTIF('NP-NRModel-MAR-WILDFIRES Modifi'!V:V, AA1509)=0, "Missing", "")</f>
        <v/>
      </c>
    </row>
    <row r="1510" spans="1:28" hidden="1" x14ac:dyDescent="0.3">
      <c r="A1510" s="24">
        <v>2610030000</v>
      </c>
      <c r="B1510" s="40">
        <v>24031</v>
      </c>
      <c r="C1510" s="25"/>
      <c r="D1510" s="25"/>
      <c r="E1510" s="25"/>
      <c r="F1510" s="25"/>
      <c r="G1510" s="25" t="s">
        <v>12</v>
      </c>
      <c r="H1510" s="25">
        <v>3.0028533333291301</v>
      </c>
      <c r="I1510" s="25">
        <v>153</v>
      </c>
      <c r="J1510" s="25">
        <v>1.96264923747002E-2</v>
      </c>
      <c r="K1510" s="25">
        <v>10474</v>
      </c>
      <c r="L1510" s="26">
        <v>338879</v>
      </c>
      <c r="M1510" s="24">
        <v>2610030000</v>
      </c>
      <c r="N1510" s="25">
        <v>24031</v>
      </c>
      <c r="O1510" s="25"/>
      <c r="P1510" s="25"/>
      <c r="Q1510" s="25"/>
      <c r="R1510" s="25"/>
      <c r="S1510" s="25" t="s">
        <v>12</v>
      </c>
      <c r="T1510" s="25">
        <v>7.2068479999899298</v>
      </c>
      <c r="U1510" s="25">
        <v>365</v>
      </c>
      <c r="V1510" s="25">
        <v>1.97447890410683E-2</v>
      </c>
      <c r="W1510" s="25">
        <v>10474</v>
      </c>
      <c r="X1510" s="27">
        <v>338879</v>
      </c>
      <c r="Y1510" s="28">
        <f t="shared" si="46"/>
        <v>2.7233115468409527E-3</v>
      </c>
      <c r="AA1510" t="str">
        <f t="shared" si="47"/>
        <v>2610030000-24031-VOC</v>
      </c>
      <c r="AB1510" t="str">
        <f>IF(COUNTIF('NP-NRModel-MAR-WILDFIRES Modifi'!V:V, AA1510)=0, "Missing", "")</f>
        <v/>
      </c>
    </row>
    <row r="1511" spans="1:28" hidden="1" x14ac:dyDescent="0.3">
      <c r="A1511" s="24">
        <v>2610030000</v>
      </c>
      <c r="B1511" s="40">
        <v>24033</v>
      </c>
      <c r="C1511" s="25"/>
      <c r="D1511" s="25"/>
      <c r="E1511" s="25"/>
      <c r="F1511" s="25"/>
      <c r="G1511" s="25" t="s">
        <v>955</v>
      </c>
      <c r="H1511" s="25">
        <v>2.1115195833303799</v>
      </c>
      <c r="I1511" s="25">
        <v>153</v>
      </c>
      <c r="J1511" s="25">
        <v>1.3800781590394599E-2</v>
      </c>
      <c r="K1511" s="25">
        <v>10474</v>
      </c>
      <c r="L1511" s="26">
        <v>238609</v>
      </c>
      <c r="M1511" s="24">
        <v>2610030000</v>
      </c>
      <c r="N1511" s="25">
        <v>24033</v>
      </c>
      <c r="O1511" s="25"/>
      <c r="P1511" s="25"/>
      <c r="Q1511" s="25"/>
      <c r="R1511" s="25"/>
      <c r="S1511" s="25" t="s">
        <v>955</v>
      </c>
      <c r="T1511" s="25">
        <v>5.0676469999928901</v>
      </c>
      <c r="U1511" s="25">
        <v>365</v>
      </c>
      <c r="V1511" s="25">
        <v>1.3883964383542099E-2</v>
      </c>
      <c r="W1511" s="25">
        <v>10474</v>
      </c>
      <c r="X1511" s="27">
        <v>238609</v>
      </c>
      <c r="Y1511" s="28">
        <f t="shared" si="46"/>
        <v>2.7233115468409622E-3</v>
      </c>
      <c r="AA1511" t="str">
        <f t="shared" si="47"/>
        <v>2610030000-24033-NOX</v>
      </c>
      <c r="AB1511" t="str">
        <f>IF(COUNTIF('NP-NRModel-MAR-WILDFIRES Modifi'!V:V, AA1511)=0, "Missing", "")</f>
        <v/>
      </c>
    </row>
    <row r="1512" spans="1:28" hidden="1" x14ac:dyDescent="0.3">
      <c r="A1512" s="24">
        <v>2610030000</v>
      </c>
      <c r="B1512" s="40">
        <v>24033</v>
      </c>
      <c r="C1512" s="25"/>
      <c r="D1512" s="25"/>
      <c r="E1512" s="25"/>
      <c r="F1512" s="25"/>
      <c r="G1512" s="25" t="s">
        <v>12</v>
      </c>
      <c r="H1512" s="25">
        <v>2.2012283333302398</v>
      </c>
      <c r="I1512" s="25">
        <v>153</v>
      </c>
      <c r="J1512" s="25">
        <v>1.43871132897401E-2</v>
      </c>
      <c r="K1512" s="25">
        <v>10474</v>
      </c>
      <c r="L1512" s="26">
        <v>215365</v>
      </c>
      <c r="M1512" s="24">
        <v>2610030000</v>
      </c>
      <c r="N1512" s="25">
        <v>24033</v>
      </c>
      <c r="O1512" s="25"/>
      <c r="P1512" s="25"/>
      <c r="Q1512" s="25"/>
      <c r="R1512" s="25"/>
      <c r="S1512" s="25" t="s">
        <v>12</v>
      </c>
      <c r="T1512" s="25">
        <v>5.2829479999926301</v>
      </c>
      <c r="U1512" s="25">
        <v>365</v>
      </c>
      <c r="V1512" s="25">
        <v>1.44738301369661E-2</v>
      </c>
      <c r="W1512" s="25">
        <v>10474</v>
      </c>
      <c r="X1512" s="27">
        <v>215365</v>
      </c>
      <c r="Y1512" s="28">
        <f t="shared" si="46"/>
        <v>2.7233115468409249E-3</v>
      </c>
      <c r="AA1512" t="str">
        <f t="shared" si="47"/>
        <v>2610030000-24033-VOC</v>
      </c>
      <c r="AB1512" t="str">
        <f>IF(COUNTIF('NP-NRModel-MAR-WILDFIRES Modifi'!V:V, AA1512)=0, "Missing", "")</f>
        <v/>
      </c>
    </row>
    <row r="1513" spans="1:28" hidden="1" x14ac:dyDescent="0.3">
      <c r="A1513" s="24">
        <v>2610030000</v>
      </c>
      <c r="B1513" s="40">
        <v>51059</v>
      </c>
      <c r="C1513" s="25"/>
      <c r="D1513" s="25"/>
      <c r="E1513" s="25"/>
      <c r="F1513" s="25"/>
      <c r="G1513" s="25" t="s">
        <v>955</v>
      </c>
      <c r="H1513" s="25">
        <v>1.87501333333071</v>
      </c>
      <c r="I1513" s="25">
        <v>153</v>
      </c>
      <c r="J1513" s="25">
        <v>1.22549891067366E-2</v>
      </c>
      <c r="K1513" s="25">
        <v>10474</v>
      </c>
      <c r="L1513" s="26">
        <v>57218</v>
      </c>
      <c r="M1513" s="24">
        <v>2610030000</v>
      </c>
      <c r="N1513" s="25">
        <v>51059</v>
      </c>
      <c r="O1513" s="25"/>
      <c r="P1513" s="25"/>
      <c r="Q1513" s="25"/>
      <c r="R1513" s="25"/>
      <c r="S1513" s="25" t="s">
        <v>955</v>
      </c>
      <c r="T1513" s="25">
        <v>4.5000319999936904</v>
      </c>
      <c r="U1513" s="25">
        <v>365</v>
      </c>
      <c r="V1513" s="25">
        <v>1.23288547945032E-2</v>
      </c>
      <c r="W1513" s="25">
        <v>10474</v>
      </c>
      <c r="X1513" s="27">
        <v>57218</v>
      </c>
      <c r="Y1513" s="28">
        <f t="shared" si="46"/>
        <v>2.7233115468409518E-3</v>
      </c>
      <c r="AA1513" t="str">
        <f t="shared" si="47"/>
        <v>2610030000-51059-NOX</v>
      </c>
      <c r="AB1513" t="str">
        <f>IF(COUNTIF('NP-NRModel-MAR-WILDFIRES Modifi'!V:V, AA1513)=0, "Missing", "")</f>
        <v/>
      </c>
    </row>
    <row r="1514" spans="1:28" hidden="1" x14ac:dyDescent="0.3">
      <c r="A1514" s="24">
        <v>2610030000</v>
      </c>
      <c r="B1514" s="40">
        <v>51059</v>
      </c>
      <c r="C1514" s="25"/>
      <c r="D1514" s="25"/>
      <c r="E1514" s="25"/>
      <c r="F1514" s="25"/>
      <c r="G1514" s="25" t="s">
        <v>12</v>
      </c>
      <c r="H1514" s="25">
        <v>1.95467416666393</v>
      </c>
      <c r="I1514" s="25">
        <v>153</v>
      </c>
      <c r="J1514" s="25">
        <v>1.27756481481302E-2</v>
      </c>
      <c r="K1514" s="25">
        <v>10474</v>
      </c>
      <c r="L1514" s="26">
        <v>161577</v>
      </c>
      <c r="M1514" s="24">
        <v>2610030000</v>
      </c>
      <c r="N1514" s="25">
        <v>51059</v>
      </c>
      <c r="O1514" s="25"/>
      <c r="P1514" s="25"/>
      <c r="Q1514" s="25"/>
      <c r="R1514" s="25"/>
      <c r="S1514" s="25" t="s">
        <v>12</v>
      </c>
      <c r="T1514" s="25">
        <v>4.6912179999934196</v>
      </c>
      <c r="U1514" s="25">
        <v>365</v>
      </c>
      <c r="V1514" s="25">
        <v>1.28526520547764E-2</v>
      </c>
      <c r="W1514" s="25">
        <v>10474</v>
      </c>
      <c r="X1514" s="27">
        <v>161577</v>
      </c>
      <c r="Y1514" s="28">
        <f t="shared" si="46"/>
        <v>2.7233115468409527E-3</v>
      </c>
      <c r="AA1514" t="str">
        <f t="shared" si="47"/>
        <v>2610030000-51059-VOC</v>
      </c>
      <c r="AB1514" t="str">
        <f>IF(COUNTIF('NP-NRModel-MAR-WILDFIRES Modifi'!V:V, AA1514)=0, "Missing", "")</f>
        <v/>
      </c>
    </row>
    <row r="1515" spans="1:28" hidden="1" x14ac:dyDescent="0.3">
      <c r="A1515" s="24">
        <v>2610030000</v>
      </c>
      <c r="B1515" s="40">
        <v>51107</v>
      </c>
      <c r="C1515" s="25"/>
      <c r="D1515" s="25"/>
      <c r="E1515" s="25"/>
      <c r="F1515" s="25"/>
      <c r="G1515" s="25" t="s">
        <v>955</v>
      </c>
      <c r="H1515" s="25">
        <v>4.8935124999931503</v>
      </c>
      <c r="I1515" s="25">
        <v>153</v>
      </c>
      <c r="J1515" s="25">
        <v>3.1983741830020597E-2</v>
      </c>
      <c r="K1515" s="25">
        <v>10474</v>
      </c>
      <c r="L1515" s="26">
        <v>245536</v>
      </c>
      <c r="M1515" s="24">
        <v>2610030000</v>
      </c>
      <c r="N1515" s="25">
        <v>51107</v>
      </c>
      <c r="O1515" s="25"/>
      <c r="P1515" s="25"/>
      <c r="Q1515" s="25"/>
      <c r="R1515" s="25"/>
      <c r="S1515" s="25" t="s">
        <v>955</v>
      </c>
      <c r="T1515" s="25">
        <v>11.744429999983399</v>
      </c>
      <c r="U1515" s="25">
        <v>365</v>
      </c>
      <c r="V1515" s="25">
        <v>3.2176520547899899E-2</v>
      </c>
      <c r="W1515" s="25">
        <v>10474</v>
      </c>
      <c r="X1515" s="27">
        <v>245536</v>
      </c>
      <c r="Y1515" s="28">
        <f t="shared" si="46"/>
        <v>2.7233115468409965E-3</v>
      </c>
      <c r="AA1515" t="str">
        <f t="shared" si="47"/>
        <v>2610030000-51107-NOX</v>
      </c>
      <c r="AB1515" t="str">
        <f>IF(COUNTIF('NP-NRModel-MAR-WILDFIRES Modifi'!V:V, AA1515)=0, "Missing", "")</f>
        <v/>
      </c>
    </row>
    <row r="1516" spans="1:28" hidden="1" x14ac:dyDescent="0.3">
      <c r="A1516" s="24">
        <v>2610030000</v>
      </c>
      <c r="B1516" s="40">
        <v>51107</v>
      </c>
      <c r="C1516" s="25"/>
      <c r="D1516" s="25"/>
      <c r="E1516" s="25"/>
      <c r="F1516" s="25"/>
      <c r="G1516" s="25" t="s">
        <v>12</v>
      </c>
      <c r="H1516" s="25">
        <v>5.10141666665952</v>
      </c>
      <c r="I1516" s="25">
        <v>153</v>
      </c>
      <c r="J1516" s="25">
        <v>3.3342592592545801E-2</v>
      </c>
      <c r="K1516" s="25">
        <v>10474</v>
      </c>
      <c r="L1516" s="26">
        <v>350060</v>
      </c>
      <c r="M1516" s="24">
        <v>2610030000</v>
      </c>
      <c r="N1516" s="25">
        <v>51107</v>
      </c>
      <c r="O1516" s="25"/>
      <c r="P1516" s="25"/>
      <c r="Q1516" s="25"/>
      <c r="R1516" s="25"/>
      <c r="S1516" s="25" t="s">
        <v>12</v>
      </c>
      <c r="T1516" s="25">
        <v>12.243399999982801</v>
      </c>
      <c r="U1516" s="25">
        <v>365</v>
      </c>
      <c r="V1516" s="25">
        <v>3.3543561643788702E-2</v>
      </c>
      <c r="W1516" s="25">
        <v>10474</v>
      </c>
      <c r="X1516" s="27">
        <v>350060</v>
      </c>
      <c r="Y1516" s="28">
        <f t="shared" si="46"/>
        <v>2.7233115468409627E-3</v>
      </c>
      <c r="AA1516" t="str">
        <f t="shared" si="47"/>
        <v>2610030000-51107-VOC</v>
      </c>
      <c r="AB1516" t="str">
        <f>IF(COUNTIF('NP-NRModel-MAR-WILDFIRES Modifi'!V:V, AA1516)=0, "Missing", "")</f>
        <v/>
      </c>
    </row>
    <row r="1517" spans="1:28" hidden="1" x14ac:dyDescent="0.3">
      <c r="A1517" s="24">
        <v>2610030000</v>
      </c>
      <c r="B1517" s="40">
        <v>51153</v>
      </c>
      <c r="C1517" s="25"/>
      <c r="D1517" s="25"/>
      <c r="E1517" s="25"/>
      <c r="F1517" s="25"/>
      <c r="G1517" s="25" t="s">
        <v>955</v>
      </c>
      <c r="H1517" s="25">
        <v>2.08254666666374</v>
      </c>
      <c r="I1517" s="25">
        <v>153</v>
      </c>
      <c r="J1517" s="25">
        <v>1.3611416121985199E-2</v>
      </c>
      <c r="K1517" s="25">
        <v>10474</v>
      </c>
      <c r="L1517" s="26">
        <v>10526</v>
      </c>
      <c r="M1517" s="24">
        <v>2610030000</v>
      </c>
      <c r="N1517" s="25">
        <v>51153</v>
      </c>
      <c r="O1517" s="25"/>
      <c r="P1517" s="25"/>
      <c r="Q1517" s="25"/>
      <c r="R1517" s="25"/>
      <c r="S1517" s="25" t="s">
        <v>955</v>
      </c>
      <c r="T1517" s="25">
        <v>4.9981119999929797</v>
      </c>
      <c r="U1517" s="25">
        <v>365</v>
      </c>
      <c r="V1517" s="25">
        <v>1.36934575342273E-2</v>
      </c>
      <c r="W1517" s="25">
        <v>10474</v>
      </c>
      <c r="X1517" s="27">
        <v>10526</v>
      </c>
      <c r="Y1517" s="28">
        <f t="shared" si="46"/>
        <v>2.7233115468409505E-3</v>
      </c>
      <c r="AA1517" t="str">
        <f t="shared" si="47"/>
        <v>2610030000-51153-NOX</v>
      </c>
      <c r="AB1517" t="str">
        <f>IF(COUNTIF('NP-NRModel-MAR-WILDFIRES Modifi'!V:V, AA1517)=0, "Missing", "")</f>
        <v/>
      </c>
    </row>
    <row r="1518" spans="1:28" hidden="1" x14ac:dyDescent="0.3">
      <c r="A1518" s="24">
        <v>2610030000</v>
      </c>
      <c r="B1518" s="40">
        <v>51153</v>
      </c>
      <c r="C1518" s="25"/>
      <c r="D1518" s="25"/>
      <c r="E1518" s="25"/>
      <c r="F1518" s="25"/>
      <c r="G1518" s="25" t="s">
        <v>12</v>
      </c>
      <c r="H1518" s="25">
        <v>2.1710245833303001</v>
      </c>
      <c r="I1518" s="25">
        <v>153</v>
      </c>
      <c r="J1518" s="25">
        <v>1.4189703159021501E-2</v>
      </c>
      <c r="K1518" s="25">
        <v>10474</v>
      </c>
      <c r="L1518" s="26">
        <v>10525</v>
      </c>
      <c r="M1518" s="24">
        <v>2610030000</v>
      </c>
      <c r="N1518" s="25">
        <v>51153</v>
      </c>
      <c r="O1518" s="25"/>
      <c r="P1518" s="25"/>
      <c r="Q1518" s="25"/>
      <c r="R1518" s="25"/>
      <c r="S1518" s="25" t="s">
        <v>12</v>
      </c>
      <c r="T1518" s="25">
        <v>5.2104589999927002</v>
      </c>
      <c r="U1518" s="25">
        <v>365</v>
      </c>
      <c r="V1518" s="25">
        <v>1.4275230136966299E-2</v>
      </c>
      <c r="W1518" s="25">
        <v>10474</v>
      </c>
      <c r="X1518" s="27">
        <v>10525</v>
      </c>
      <c r="Y1518" s="28">
        <f t="shared" si="46"/>
        <v>2.7233115468409557E-3</v>
      </c>
      <c r="AA1518" t="str">
        <f t="shared" si="47"/>
        <v>2610030000-51153-VOC</v>
      </c>
      <c r="AB1518" t="str">
        <f>IF(COUNTIF('NP-NRModel-MAR-WILDFIRES Modifi'!V:V, AA1518)=0, "Missing", "")</f>
        <v/>
      </c>
    </row>
    <row r="1519" spans="1:28" hidden="1" x14ac:dyDescent="0.3">
      <c r="A1519" s="24">
        <v>2630020000</v>
      </c>
      <c r="B1519" s="40">
        <v>11001</v>
      </c>
      <c r="C1519" s="25"/>
      <c r="D1519" s="25"/>
      <c r="E1519" s="25"/>
      <c r="F1519" s="25"/>
      <c r="G1519" s="25" t="s">
        <v>12</v>
      </c>
      <c r="H1519" s="25">
        <v>7.5085083333228004</v>
      </c>
      <c r="I1519" s="25">
        <v>153</v>
      </c>
      <c r="J1519" s="25">
        <v>4.90752178648549E-2</v>
      </c>
      <c r="K1519" s="25">
        <v>10467</v>
      </c>
      <c r="L1519" s="26">
        <v>1497419</v>
      </c>
      <c r="M1519" s="24">
        <v>2630020000</v>
      </c>
      <c r="N1519" s="25">
        <v>11001</v>
      </c>
      <c r="O1519" s="25"/>
      <c r="P1519" s="25"/>
      <c r="Q1519" s="25"/>
      <c r="R1519" s="25"/>
      <c r="S1519" s="25" t="s">
        <v>12</v>
      </c>
      <c r="T1519" s="25">
        <v>18.020419999974798</v>
      </c>
      <c r="U1519" s="25">
        <v>365</v>
      </c>
      <c r="V1519" s="25">
        <v>4.9371013698561103E-2</v>
      </c>
      <c r="W1519" s="25">
        <v>10467</v>
      </c>
      <c r="X1519" s="27">
        <v>1497419</v>
      </c>
      <c r="Y1519" s="28">
        <f t="shared" si="46"/>
        <v>2.7233115468409466E-3</v>
      </c>
      <c r="AA1519" t="str">
        <f t="shared" si="47"/>
        <v>2630020000-11001-VOC</v>
      </c>
      <c r="AB1519" t="str">
        <f>IF(COUNTIF('NP-NRModel-MAR-WILDFIRES Modifi'!V:V, AA1519)=0, "Missing", "")</f>
        <v/>
      </c>
    </row>
    <row r="1520" spans="1:28" hidden="1" x14ac:dyDescent="0.3">
      <c r="A1520" s="24">
        <v>2630020000</v>
      </c>
      <c r="B1520" s="40">
        <v>24009</v>
      </c>
      <c r="C1520" s="25"/>
      <c r="D1520" s="25"/>
      <c r="E1520" s="25"/>
      <c r="F1520" s="25"/>
      <c r="G1520" s="25" t="s">
        <v>12</v>
      </c>
      <c r="H1520" s="25">
        <v>0.110145833333178</v>
      </c>
      <c r="I1520" s="25">
        <v>153</v>
      </c>
      <c r="J1520" s="25">
        <v>7.19907407406398E-4</v>
      </c>
      <c r="K1520" s="25">
        <v>10467</v>
      </c>
      <c r="L1520" s="26">
        <v>3065419</v>
      </c>
      <c r="M1520" s="24">
        <v>2630020000</v>
      </c>
      <c r="N1520" s="25">
        <v>24009</v>
      </c>
      <c r="O1520" s="25"/>
      <c r="P1520" s="25"/>
      <c r="Q1520" s="25"/>
      <c r="R1520" s="25"/>
      <c r="S1520" s="25" t="s">
        <v>12</v>
      </c>
      <c r="T1520" s="25">
        <v>0.26434999999962899</v>
      </c>
      <c r="U1520" s="25">
        <v>365</v>
      </c>
      <c r="V1520" s="25">
        <v>7.2424657534145005E-4</v>
      </c>
      <c r="W1520" s="25">
        <v>10467</v>
      </c>
      <c r="X1520" s="27">
        <v>3065419</v>
      </c>
      <c r="Y1520" s="28">
        <f t="shared" si="46"/>
        <v>2.7233115468409622E-3</v>
      </c>
      <c r="AA1520" t="str">
        <f t="shared" si="47"/>
        <v>2630020000-24009-VOC</v>
      </c>
      <c r="AB1520" t="str">
        <f>IF(COUNTIF('NP-NRModel-MAR-WILDFIRES Modifi'!V:V, AA1520)=0, "Missing", "")</f>
        <v/>
      </c>
    </row>
    <row r="1521" spans="1:28" hidden="1" x14ac:dyDescent="0.3">
      <c r="A1521" s="24">
        <v>2630020000</v>
      </c>
      <c r="B1521" s="40">
        <v>24017</v>
      </c>
      <c r="C1521" s="25"/>
      <c r="D1521" s="25"/>
      <c r="E1521" s="25"/>
      <c r="F1521" s="25"/>
      <c r="G1521" s="25" t="s">
        <v>12</v>
      </c>
      <c r="H1521" s="25">
        <v>0.67911458333238095</v>
      </c>
      <c r="I1521" s="25">
        <v>153</v>
      </c>
      <c r="J1521" s="25">
        <v>4.43865740740118E-3</v>
      </c>
      <c r="K1521" s="25">
        <v>10467</v>
      </c>
      <c r="L1521" s="26">
        <v>990185</v>
      </c>
      <c r="M1521" s="24">
        <v>2630020000</v>
      </c>
      <c r="N1521" s="25">
        <v>24017</v>
      </c>
      <c r="O1521" s="25"/>
      <c r="P1521" s="25"/>
      <c r="Q1521" s="25"/>
      <c r="R1521" s="25"/>
      <c r="S1521" s="25" t="s">
        <v>12</v>
      </c>
      <c r="T1521" s="25">
        <v>1.62987499999771</v>
      </c>
      <c r="U1521" s="25">
        <v>365</v>
      </c>
      <c r="V1521" s="25">
        <v>4.4654109588978504E-3</v>
      </c>
      <c r="W1521" s="25">
        <v>10467</v>
      </c>
      <c r="X1521" s="27">
        <v>990185</v>
      </c>
      <c r="Y1521" s="28">
        <f t="shared" si="46"/>
        <v>2.723311546840964E-3</v>
      </c>
      <c r="AA1521" t="str">
        <f t="shared" si="47"/>
        <v>2630020000-24017-VOC</v>
      </c>
      <c r="AB1521" t="str">
        <f>IF(COUNTIF('NP-NRModel-MAR-WILDFIRES Modifi'!V:V, AA1521)=0, "Missing", "")</f>
        <v/>
      </c>
    </row>
    <row r="1522" spans="1:28" hidden="1" x14ac:dyDescent="0.3">
      <c r="A1522" s="24">
        <v>2630020000</v>
      </c>
      <c r="B1522" s="40">
        <v>24021</v>
      </c>
      <c r="C1522" s="25"/>
      <c r="D1522" s="25"/>
      <c r="E1522" s="25"/>
      <c r="F1522" s="25"/>
      <c r="G1522" s="25" t="s">
        <v>12</v>
      </c>
      <c r="H1522" s="25">
        <v>0.97324999999863504</v>
      </c>
      <c r="I1522" s="25">
        <v>153</v>
      </c>
      <c r="J1522" s="25">
        <v>6.36111111110219E-3</v>
      </c>
      <c r="K1522" s="25">
        <v>10467</v>
      </c>
      <c r="L1522" s="26">
        <v>1789697</v>
      </c>
      <c r="M1522" s="24">
        <v>2630020000</v>
      </c>
      <c r="N1522" s="25">
        <v>24021</v>
      </c>
      <c r="O1522" s="25"/>
      <c r="P1522" s="25"/>
      <c r="Q1522" s="25"/>
      <c r="R1522" s="25"/>
      <c r="S1522" s="25" t="s">
        <v>12</v>
      </c>
      <c r="T1522" s="25">
        <v>2.3357999999967198</v>
      </c>
      <c r="U1522" s="25">
        <v>365</v>
      </c>
      <c r="V1522" s="25">
        <v>6.3994520547855397E-3</v>
      </c>
      <c r="W1522" s="25">
        <v>10467</v>
      </c>
      <c r="X1522" s="27">
        <v>1789697</v>
      </c>
      <c r="Y1522" s="28">
        <f t="shared" si="46"/>
        <v>2.7233115468409635E-3</v>
      </c>
      <c r="AA1522" t="str">
        <f t="shared" si="47"/>
        <v>2630020000-24021-VOC</v>
      </c>
      <c r="AB1522" t="str">
        <f>IF(COUNTIF('NP-NRModel-MAR-WILDFIRES Modifi'!V:V, AA1522)=0, "Missing", "")</f>
        <v/>
      </c>
    </row>
    <row r="1523" spans="1:28" hidden="1" x14ac:dyDescent="0.3">
      <c r="A1523" s="24">
        <v>2630020000</v>
      </c>
      <c r="B1523" s="40">
        <v>24031</v>
      </c>
      <c r="C1523" s="25"/>
      <c r="D1523" s="25"/>
      <c r="E1523" s="25"/>
      <c r="F1523" s="25"/>
      <c r="G1523" s="25" t="s">
        <v>12</v>
      </c>
      <c r="H1523" s="25">
        <v>0.52522916666593</v>
      </c>
      <c r="I1523" s="25">
        <v>153</v>
      </c>
      <c r="J1523" s="25">
        <v>3.4328703703655501E-3</v>
      </c>
      <c r="K1523" s="25">
        <v>10467</v>
      </c>
      <c r="L1523" s="26">
        <v>3797986</v>
      </c>
      <c r="M1523" s="24">
        <v>2630020000</v>
      </c>
      <c r="N1523" s="25">
        <v>24031</v>
      </c>
      <c r="O1523" s="25"/>
      <c r="P1523" s="25"/>
      <c r="Q1523" s="25"/>
      <c r="R1523" s="25"/>
      <c r="S1523" s="25" t="s">
        <v>12</v>
      </c>
      <c r="T1523" s="25">
        <v>1.2605499999982299</v>
      </c>
      <c r="U1523" s="25">
        <v>365</v>
      </c>
      <c r="V1523" s="25">
        <v>3.4535616438307799E-3</v>
      </c>
      <c r="W1523" s="25">
        <v>10467</v>
      </c>
      <c r="X1523" s="27">
        <v>3797986</v>
      </c>
      <c r="Y1523" s="28">
        <f t="shared" si="46"/>
        <v>2.7233115468409588E-3</v>
      </c>
      <c r="AA1523" t="str">
        <f t="shared" si="47"/>
        <v>2630020000-24031-VOC</v>
      </c>
      <c r="AB1523" t="str">
        <f>IF(COUNTIF('NP-NRModel-MAR-WILDFIRES Modifi'!V:V, AA1523)=0, "Missing", "")</f>
        <v/>
      </c>
    </row>
    <row r="1524" spans="1:28" hidden="1" x14ac:dyDescent="0.3">
      <c r="A1524" s="24">
        <v>2630020000</v>
      </c>
      <c r="B1524" s="40">
        <v>24033</v>
      </c>
      <c r="C1524" s="25"/>
      <c r="D1524" s="25"/>
      <c r="E1524" s="25"/>
      <c r="F1524" s="25"/>
      <c r="G1524" s="25" t="s">
        <v>12</v>
      </c>
      <c r="H1524" s="25">
        <v>2.94436458332921</v>
      </c>
      <c r="I1524" s="25">
        <v>153</v>
      </c>
      <c r="J1524" s="25">
        <v>1.9244212962935998E-2</v>
      </c>
      <c r="K1524" s="25">
        <v>10467</v>
      </c>
      <c r="L1524" s="26">
        <v>441464</v>
      </c>
      <c r="M1524" s="24">
        <v>2630020000</v>
      </c>
      <c r="N1524" s="25">
        <v>24033</v>
      </c>
      <c r="O1524" s="25"/>
      <c r="P1524" s="25"/>
      <c r="Q1524" s="25"/>
      <c r="R1524" s="25"/>
      <c r="S1524" s="25" t="s">
        <v>12</v>
      </c>
      <c r="T1524" s="25">
        <v>7.0664749999901</v>
      </c>
      <c r="U1524" s="25">
        <v>365</v>
      </c>
      <c r="V1524" s="25">
        <v>1.9360205479424901E-2</v>
      </c>
      <c r="W1524" s="25">
        <v>10467</v>
      </c>
      <c r="X1524" s="27">
        <v>441464</v>
      </c>
      <c r="Y1524" s="28">
        <f t="shared" si="46"/>
        <v>2.7233115468409579E-3</v>
      </c>
      <c r="AA1524" t="str">
        <f t="shared" si="47"/>
        <v>2630020000-24033-VOC</v>
      </c>
      <c r="AB1524" t="str">
        <f>IF(COUNTIF('NP-NRModel-MAR-WILDFIRES Modifi'!V:V, AA1524)=0, "Missing", "")</f>
        <v/>
      </c>
    </row>
    <row r="1525" spans="1:28" hidden="1" x14ac:dyDescent="0.3">
      <c r="A1525" s="24">
        <v>2630020000</v>
      </c>
      <c r="B1525" s="40">
        <v>51013</v>
      </c>
      <c r="C1525" s="25"/>
      <c r="D1525" s="25"/>
      <c r="E1525" s="25"/>
      <c r="F1525" s="25"/>
      <c r="G1525" s="25" t="s">
        <v>12</v>
      </c>
      <c r="H1525" s="25">
        <v>1.57480208333112</v>
      </c>
      <c r="I1525" s="25">
        <v>153</v>
      </c>
      <c r="J1525" s="25">
        <v>1.0292824074059599E-2</v>
      </c>
      <c r="K1525" s="25">
        <v>10467</v>
      </c>
      <c r="L1525" s="26">
        <v>3274630</v>
      </c>
      <c r="M1525" s="24">
        <v>2630020000</v>
      </c>
      <c r="N1525" s="25">
        <v>51013</v>
      </c>
      <c r="O1525" s="25"/>
      <c r="P1525" s="25"/>
      <c r="Q1525" s="25"/>
      <c r="R1525" s="25"/>
      <c r="S1525" s="25" t="s">
        <v>12</v>
      </c>
      <c r="T1525" s="25">
        <v>3.77952499999473</v>
      </c>
      <c r="U1525" s="25">
        <v>365</v>
      </c>
      <c r="V1525" s="25">
        <v>1.03548630136842E-2</v>
      </c>
      <c r="W1525" s="25">
        <v>10467</v>
      </c>
      <c r="X1525" s="27">
        <v>3274630</v>
      </c>
      <c r="Y1525" s="28">
        <f t="shared" si="46"/>
        <v>2.7233115468409262E-3</v>
      </c>
      <c r="AA1525" t="str">
        <f t="shared" si="47"/>
        <v>2630020000-51013-VOC</v>
      </c>
      <c r="AB1525" t="str">
        <f>IF(COUNTIF('NP-NRModel-MAR-WILDFIRES Modifi'!V:V, AA1525)=0, "Missing", "")</f>
        <v/>
      </c>
    </row>
    <row r="1526" spans="1:28" hidden="1" x14ac:dyDescent="0.3">
      <c r="A1526" s="24">
        <v>2630020000</v>
      </c>
      <c r="B1526" s="40">
        <v>51059</v>
      </c>
      <c r="C1526" s="25"/>
      <c r="D1526" s="25"/>
      <c r="E1526" s="25"/>
      <c r="F1526" s="25"/>
      <c r="G1526" s="25" t="s">
        <v>12</v>
      </c>
      <c r="H1526" s="25">
        <v>1.8620312499973899</v>
      </c>
      <c r="I1526" s="25">
        <v>153</v>
      </c>
      <c r="J1526" s="25">
        <v>1.21701388888718E-2</v>
      </c>
      <c r="K1526" s="25">
        <v>10467</v>
      </c>
      <c r="L1526" s="26">
        <v>2291048</v>
      </c>
      <c r="M1526" s="24">
        <v>2630020000</v>
      </c>
      <c r="N1526" s="25">
        <v>51059</v>
      </c>
      <c r="O1526" s="25"/>
      <c r="P1526" s="25"/>
      <c r="Q1526" s="25"/>
      <c r="R1526" s="25"/>
      <c r="S1526" s="25" t="s">
        <v>12</v>
      </c>
      <c r="T1526" s="25">
        <v>4.4688749999937496</v>
      </c>
      <c r="U1526" s="25">
        <v>365</v>
      </c>
      <c r="V1526" s="25">
        <v>1.2243493150667801E-2</v>
      </c>
      <c r="W1526" s="25">
        <v>10467</v>
      </c>
      <c r="X1526" s="27">
        <v>2291048</v>
      </c>
      <c r="Y1526" s="28">
        <f t="shared" si="46"/>
        <v>2.7233115468409436E-3</v>
      </c>
      <c r="AA1526" t="str">
        <f t="shared" si="47"/>
        <v>2630020000-51059-VOC</v>
      </c>
      <c r="AB1526" t="str">
        <f>IF(COUNTIF('NP-NRModel-MAR-WILDFIRES Modifi'!V:V, AA1526)=0, "Missing", "")</f>
        <v/>
      </c>
    </row>
    <row r="1527" spans="1:28" hidden="1" x14ac:dyDescent="0.3">
      <c r="A1527" s="24">
        <v>2630020000</v>
      </c>
      <c r="B1527" s="40">
        <v>51107</v>
      </c>
      <c r="C1527" s="25"/>
      <c r="D1527" s="25"/>
      <c r="E1527" s="25"/>
      <c r="F1527" s="25"/>
      <c r="G1527" s="25" t="s">
        <v>12</v>
      </c>
      <c r="H1527" s="25">
        <v>0.862218749998793</v>
      </c>
      <c r="I1527" s="25">
        <v>153</v>
      </c>
      <c r="J1527" s="25">
        <v>5.6354166666587801E-3</v>
      </c>
      <c r="K1527" s="25">
        <v>10467</v>
      </c>
      <c r="L1527" s="26">
        <v>1603307</v>
      </c>
      <c r="M1527" s="24">
        <v>2630020000</v>
      </c>
      <c r="N1527" s="25">
        <v>51107</v>
      </c>
      <c r="O1527" s="25"/>
      <c r="P1527" s="25"/>
      <c r="Q1527" s="25"/>
      <c r="R1527" s="25"/>
      <c r="S1527" s="25" t="s">
        <v>12</v>
      </c>
      <c r="T1527" s="25">
        <v>2.0693249999971002</v>
      </c>
      <c r="U1527" s="25">
        <v>365</v>
      </c>
      <c r="V1527" s="25">
        <v>5.6693835616359002E-3</v>
      </c>
      <c r="W1527" s="25">
        <v>10467</v>
      </c>
      <c r="X1527" s="27">
        <v>1603307</v>
      </c>
      <c r="Y1527" s="28">
        <f t="shared" si="46"/>
        <v>2.7233115468409635E-3</v>
      </c>
      <c r="AA1527" t="str">
        <f t="shared" si="47"/>
        <v>2630020000-51107-VOC</v>
      </c>
      <c r="AB1527" t="str">
        <f>IF(COUNTIF('NP-NRModel-MAR-WILDFIRES Modifi'!V:V, AA1527)=0, "Missing", "")</f>
        <v/>
      </c>
    </row>
    <row r="1528" spans="1:28" hidden="1" x14ac:dyDescent="0.3">
      <c r="A1528" s="24">
        <v>2630020000</v>
      </c>
      <c r="B1528" s="40">
        <v>51153</v>
      </c>
      <c r="C1528" s="25"/>
      <c r="D1528" s="25"/>
      <c r="E1528" s="25"/>
      <c r="F1528" s="25"/>
      <c r="G1528" s="25" t="s">
        <v>12</v>
      </c>
      <c r="H1528" s="25">
        <v>3.6681041666615299</v>
      </c>
      <c r="I1528" s="25">
        <v>153</v>
      </c>
      <c r="J1528" s="25">
        <v>2.3974537037003401E-2</v>
      </c>
      <c r="K1528" s="25">
        <v>10467</v>
      </c>
      <c r="L1528" s="26">
        <v>1325664</v>
      </c>
      <c r="M1528" s="24">
        <v>2630020000</v>
      </c>
      <c r="N1528" s="25">
        <v>51153</v>
      </c>
      <c r="O1528" s="25"/>
      <c r="P1528" s="25"/>
      <c r="Q1528" s="25"/>
      <c r="R1528" s="25"/>
      <c r="S1528" s="25" t="s">
        <v>12</v>
      </c>
      <c r="T1528" s="25">
        <v>8.8034499999876399</v>
      </c>
      <c r="U1528" s="25">
        <v>365</v>
      </c>
      <c r="V1528" s="25">
        <v>2.4119041095856501E-2</v>
      </c>
      <c r="W1528" s="25">
        <v>10467</v>
      </c>
      <c r="X1528" s="27">
        <v>1325664</v>
      </c>
      <c r="Y1528" s="28">
        <f t="shared" si="46"/>
        <v>2.7233115468409614E-3</v>
      </c>
      <c r="AA1528" t="str">
        <f t="shared" si="47"/>
        <v>2630020000-51153-VOC</v>
      </c>
      <c r="AB1528" t="str">
        <f>IF(COUNTIF('NP-NRModel-MAR-WILDFIRES Modifi'!V:V, AA1528)=0, "Missing", "")</f>
        <v/>
      </c>
    </row>
    <row r="1529" spans="1:28" hidden="1" x14ac:dyDescent="0.3">
      <c r="A1529" s="24">
        <v>2630020000</v>
      </c>
      <c r="B1529" s="40">
        <v>51510</v>
      </c>
      <c r="C1529" s="25"/>
      <c r="D1529" s="25"/>
      <c r="E1529" s="25"/>
      <c r="F1529" s="25"/>
      <c r="G1529" s="25" t="s">
        <v>12</v>
      </c>
      <c r="H1529" s="25">
        <v>2.5806354166630601</v>
      </c>
      <c r="I1529" s="25">
        <v>153</v>
      </c>
      <c r="J1529" s="25">
        <v>1.68668981481245E-2</v>
      </c>
      <c r="K1529" s="25">
        <v>10467</v>
      </c>
      <c r="L1529" s="26">
        <v>3316065</v>
      </c>
      <c r="M1529" s="24">
        <v>2630020000</v>
      </c>
      <c r="N1529" s="25">
        <v>51510</v>
      </c>
      <c r="O1529" s="25"/>
      <c r="P1529" s="25"/>
      <c r="Q1529" s="25"/>
      <c r="R1529" s="25"/>
      <c r="S1529" s="25" t="s">
        <v>12</v>
      </c>
      <c r="T1529" s="25">
        <v>6.1935249999913298</v>
      </c>
      <c r="U1529" s="25">
        <v>365</v>
      </c>
      <c r="V1529" s="25">
        <v>1.6968561643811799E-2</v>
      </c>
      <c r="W1529" s="25">
        <v>10467</v>
      </c>
      <c r="X1529" s="27">
        <v>3316065</v>
      </c>
      <c r="Y1529" s="28">
        <f t="shared" si="46"/>
        <v>2.7233115468409527E-3</v>
      </c>
      <c r="AA1529" t="str">
        <f t="shared" si="47"/>
        <v>2630020000-51510-VOC</v>
      </c>
      <c r="AB1529" t="str">
        <f>IF(COUNTIF('NP-NRModel-MAR-WILDFIRES Modifi'!V:V, AA1529)=0, "Missing", "")</f>
        <v/>
      </c>
    </row>
    <row r="1530" spans="1:28" hidden="1" x14ac:dyDescent="0.3">
      <c r="A1530" s="24">
        <v>2680003000</v>
      </c>
      <c r="B1530" s="40">
        <v>24009</v>
      </c>
      <c r="C1530" s="25"/>
      <c r="D1530" s="25"/>
      <c r="E1530" s="25"/>
      <c r="F1530" s="25"/>
      <c r="G1530" s="25" t="s">
        <v>12</v>
      </c>
      <c r="H1530" s="25">
        <v>10.2367916666523</v>
      </c>
      <c r="I1530" s="25">
        <v>153</v>
      </c>
      <c r="J1530" s="25">
        <v>6.6907135076159002E-2</v>
      </c>
      <c r="K1530" s="25">
        <v>10467</v>
      </c>
      <c r="L1530" s="26">
        <v>2590462</v>
      </c>
      <c r="M1530" s="24">
        <v>2680003000</v>
      </c>
      <c r="N1530" s="25">
        <v>24009</v>
      </c>
      <c r="O1530" s="25"/>
      <c r="P1530" s="25"/>
      <c r="Q1530" s="25"/>
      <c r="R1530" s="25"/>
      <c r="S1530" s="25" t="s">
        <v>12</v>
      </c>
      <c r="T1530" s="25">
        <v>24.568299999965401</v>
      </c>
      <c r="U1530" s="25">
        <v>365</v>
      </c>
      <c r="V1530" s="25">
        <v>6.7310410958809505E-2</v>
      </c>
      <c r="W1530" s="25">
        <v>10467</v>
      </c>
      <c r="X1530" s="27">
        <v>2590462</v>
      </c>
      <c r="Y1530" s="28">
        <f t="shared" si="46"/>
        <v>2.7233115468409791E-3</v>
      </c>
      <c r="AA1530" t="str">
        <f t="shared" si="47"/>
        <v>2680003000-24009-VOC</v>
      </c>
      <c r="AB1530" t="str">
        <f>IF(COUNTIF('NP-NRModel-MAR-WILDFIRES Modifi'!V:V, AA1530)=0, "Missing", "")</f>
        <v/>
      </c>
    </row>
    <row r="1531" spans="1:28" hidden="1" x14ac:dyDescent="0.3">
      <c r="A1531" s="24">
        <v>2680003000</v>
      </c>
      <c r="B1531" s="40">
        <v>24017</v>
      </c>
      <c r="C1531" s="25"/>
      <c r="D1531" s="25"/>
      <c r="E1531" s="25"/>
      <c r="F1531" s="25"/>
      <c r="G1531" s="25" t="s">
        <v>12</v>
      </c>
      <c r="H1531" s="25">
        <v>10.2367916666523</v>
      </c>
      <c r="I1531" s="25">
        <v>153</v>
      </c>
      <c r="J1531" s="25">
        <v>6.6907135076159197E-2</v>
      </c>
      <c r="K1531" s="25">
        <v>10467</v>
      </c>
      <c r="L1531" s="26">
        <v>3056127</v>
      </c>
      <c r="M1531" s="24">
        <v>2680003000</v>
      </c>
      <c r="N1531" s="25">
        <v>24017</v>
      </c>
      <c r="O1531" s="25"/>
      <c r="P1531" s="25"/>
      <c r="Q1531" s="25"/>
      <c r="R1531" s="25"/>
      <c r="S1531" s="25" t="s">
        <v>12</v>
      </c>
      <c r="T1531" s="25">
        <v>24.568299999965401</v>
      </c>
      <c r="U1531" s="25">
        <v>365</v>
      </c>
      <c r="V1531" s="25">
        <v>6.7310410958809394E-2</v>
      </c>
      <c r="W1531" s="25">
        <v>10467</v>
      </c>
      <c r="X1531" s="27">
        <v>3056127</v>
      </c>
      <c r="Y1531" s="28">
        <f t="shared" si="46"/>
        <v>2.7233115468409869E-3</v>
      </c>
      <c r="AA1531" t="str">
        <f t="shared" si="47"/>
        <v>2680003000-24017-VOC</v>
      </c>
      <c r="AB1531" t="str">
        <f>IF(COUNTIF('NP-NRModel-MAR-WILDFIRES Modifi'!V:V, AA1531)=0, "Missing", "")</f>
        <v/>
      </c>
    </row>
    <row r="1532" spans="1:28" hidden="1" x14ac:dyDescent="0.3">
      <c r="A1532" s="24">
        <v>2680003000</v>
      </c>
      <c r="B1532" s="40">
        <v>24031</v>
      </c>
      <c r="C1532" s="25"/>
      <c r="D1532" s="25"/>
      <c r="E1532" s="25"/>
      <c r="F1532" s="25"/>
      <c r="G1532" s="25" t="s">
        <v>12</v>
      </c>
      <c r="H1532" s="25">
        <v>36.343641666615703</v>
      </c>
      <c r="I1532" s="25">
        <v>153</v>
      </c>
      <c r="J1532" s="25">
        <v>0.23754014161186701</v>
      </c>
      <c r="K1532" s="25">
        <v>10467</v>
      </c>
      <c r="L1532" s="26">
        <v>520227</v>
      </c>
      <c r="M1532" s="24">
        <v>2680003000</v>
      </c>
      <c r="N1532" s="25">
        <v>24031</v>
      </c>
      <c r="O1532" s="25"/>
      <c r="P1532" s="25"/>
      <c r="Q1532" s="25"/>
      <c r="R1532" s="25"/>
      <c r="S1532" s="25" t="s">
        <v>12</v>
      </c>
      <c r="T1532" s="25">
        <v>87.224739999877698</v>
      </c>
      <c r="U1532" s="25">
        <v>365</v>
      </c>
      <c r="V1532" s="25">
        <v>0.238971890410623</v>
      </c>
      <c r="W1532" s="25">
        <v>10467</v>
      </c>
      <c r="X1532" s="27">
        <v>520227</v>
      </c>
      <c r="Y1532" s="28">
        <f t="shared" si="46"/>
        <v>2.7233115468409544E-3</v>
      </c>
      <c r="AA1532" t="str">
        <f t="shared" si="47"/>
        <v>2680003000-24031-VOC</v>
      </c>
      <c r="AB1532" t="str">
        <f>IF(COUNTIF('NP-NRModel-MAR-WILDFIRES Modifi'!V:V, AA1532)=0, "Missing", "")</f>
        <v/>
      </c>
    </row>
    <row r="1533" spans="1:28" hidden="1" x14ac:dyDescent="0.3">
      <c r="A1533" s="24">
        <v>2680003000</v>
      </c>
      <c r="B1533" s="40">
        <v>51059</v>
      </c>
      <c r="C1533" s="25"/>
      <c r="D1533" s="25"/>
      <c r="E1533" s="25"/>
      <c r="F1533" s="25"/>
      <c r="G1533" s="25" t="s">
        <v>12</v>
      </c>
      <c r="H1533" s="25">
        <v>17.849291666641601</v>
      </c>
      <c r="I1533" s="25">
        <v>153</v>
      </c>
      <c r="J1533" s="25">
        <v>0.116662037036873</v>
      </c>
      <c r="K1533" s="25">
        <v>10467</v>
      </c>
      <c r="L1533" s="26">
        <v>22969</v>
      </c>
      <c r="M1533" s="24">
        <v>2680003000</v>
      </c>
      <c r="N1533" s="25">
        <v>51059</v>
      </c>
      <c r="O1533" s="25"/>
      <c r="P1533" s="25"/>
      <c r="Q1533" s="25"/>
      <c r="R1533" s="25"/>
      <c r="S1533" s="25" t="s">
        <v>12</v>
      </c>
      <c r="T1533" s="25">
        <v>42.838299999939998</v>
      </c>
      <c r="U1533" s="25">
        <v>365</v>
      </c>
      <c r="V1533" s="25">
        <v>0.117365205479287</v>
      </c>
      <c r="W1533" s="25">
        <v>10467</v>
      </c>
      <c r="X1533" s="27">
        <v>22969</v>
      </c>
      <c r="Y1533" s="28">
        <f t="shared" si="46"/>
        <v>2.723311546840944E-3</v>
      </c>
      <c r="AA1533" t="str">
        <f t="shared" si="47"/>
        <v>2680003000-51059-VOC</v>
      </c>
      <c r="AB1533" t="str">
        <f>IF(COUNTIF('NP-NRModel-MAR-WILDFIRES Modifi'!V:V, AA1533)=0, "Missing", "")</f>
        <v/>
      </c>
    </row>
    <row r="1534" spans="1:28" hidden="1" x14ac:dyDescent="0.3">
      <c r="A1534" s="24">
        <v>2680003000</v>
      </c>
      <c r="B1534" s="40">
        <v>51153</v>
      </c>
      <c r="C1534" s="25"/>
      <c r="D1534" s="25"/>
      <c r="E1534" s="25"/>
      <c r="F1534" s="25"/>
      <c r="G1534" s="25" t="s">
        <v>12</v>
      </c>
      <c r="H1534" s="25">
        <v>40.394504166609998</v>
      </c>
      <c r="I1534" s="25">
        <v>153</v>
      </c>
      <c r="J1534" s="25">
        <v>0.26401636710202597</v>
      </c>
      <c r="K1534" s="25">
        <v>10467</v>
      </c>
      <c r="L1534" s="26">
        <v>3815451</v>
      </c>
      <c r="M1534" s="24">
        <v>2680003000</v>
      </c>
      <c r="N1534" s="25">
        <v>51153</v>
      </c>
      <c r="O1534" s="25"/>
      <c r="P1534" s="25"/>
      <c r="Q1534" s="25"/>
      <c r="R1534" s="25"/>
      <c r="S1534" s="25" t="s">
        <v>12</v>
      </c>
      <c r="T1534" s="25">
        <v>96.946809999864001</v>
      </c>
      <c r="U1534" s="25">
        <v>365</v>
      </c>
      <c r="V1534" s="25">
        <v>0.26560769862976402</v>
      </c>
      <c r="W1534" s="25">
        <v>10467</v>
      </c>
      <c r="X1534" s="27">
        <v>3815451</v>
      </c>
      <c r="Y1534" s="28">
        <f t="shared" si="46"/>
        <v>2.7233115468409566E-3</v>
      </c>
      <c r="AA1534" t="str">
        <f t="shared" si="47"/>
        <v>2680003000-51153-VOC</v>
      </c>
      <c r="AB1534" t="str">
        <f>IF(COUNTIF('NP-NRModel-MAR-WILDFIRES Modifi'!V:V, AA1534)=0, "Missing", "")</f>
        <v/>
      </c>
    </row>
    <row r="1535" spans="1:28" hidden="1" x14ac:dyDescent="0.3">
      <c r="A1535" s="24">
        <v>2802004001</v>
      </c>
      <c r="B1535" s="40">
        <v>24009</v>
      </c>
      <c r="C1535" s="25"/>
      <c r="D1535" s="25"/>
      <c r="E1535" s="25"/>
      <c r="F1535" s="25"/>
      <c r="G1535" s="25" t="s">
        <v>12</v>
      </c>
      <c r="H1535" s="25">
        <v>1.15199741390272</v>
      </c>
      <c r="I1535" s="25">
        <v>153</v>
      </c>
      <c r="J1535" s="25">
        <v>7.5293948621092998E-3</v>
      </c>
      <c r="K1535" s="25">
        <v>10467</v>
      </c>
      <c r="L1535" s="26">
        <v>510718</v>
      </c>
      <c r="M1535" s="24">
        <v>2802004001</v>
      </c>
      <c r="N1535" s="25">
        <v>24009</v>
      </c>
      <c r="O1535" s="25"/>
      <c r="P1535" s="25"/>
      <c r="Q1535" s="25"/>
      <c r="R1535" s="25"/>
      <c r="S1535" s="25" t="s">
        <v>12</v>
      </c>
      <c r="T1535" s="25">
        <v>2.0314889999979702</v>
      </c>
      <c r="U1535" s="25">
        <v>365</v>
      </c>
      <c r="V1535" s="25">
        <v>5.5657232876656698E-3</v>
      </c>
      <c r="W1535" s="25">
        <v>10467</v>
      </c>
      <c r="X1535" s="27">
        <v>510718</v>
      </c>
      <c r="Y1535" s="28">
        <f t="shared" si="46"/>
        <v>3.7063429150326795E-3</v>
      </c>
      <c r="AA1535" t="str">
        <f t="shared" si="47"/>
        <v>2802004001-24009-VOC</v>
      </c>
      <c r="AB1535" t="str">
        <f>IF(COUNTIF('NP-NRModel-MAR-WILDFIRES Modifi'!V:V, AA1535)=0, "Missing", "")</f>
        <v/>
      </c>
    </row>
    <row r="1536" spans="1:28" hidden="1" x14ac:dyDescent="0.3">
      <c r="A1536" s="24">
        <v>2802004001</v>
      </c>
      <c r="B1536" s="40">
        <v>24017</v>
      </c>
      <c r="C1536" s="25"/>
      <c r="D1536" s="25"/>
      <c r="E1536" s="25"/>
      <c r="F1536" s="25"/>
      <c r="G1536" s="25" t="s">
        <v>12</v>
      </c>
      <c r="H1536" s="25">
        <v>2.0113263904331502</v>
      </c>
      <c r="I1536" s="25">
        <v>153</v>
      </c>
      <c r="J1536" s="25">
        <v>1.31459241204781E-2</v>
      </c>
      <c r="K1536" s="25">
        <v>10467</v>
      </c>
      <c r="L1536" s="26">
        <v>31517</v>
      </c>
      <c r="M1536" s="24">
        <v>2802004001</v>
      </c>
      <c r="N1536" s="25">
        <v>24017</v>
      </c>
      <c r="O1536" s="25"/>
      <c r="P1536" s="25"/>
      <c r="Q1536" s="25"/>
      <c r="R1536" s="25"/>
      <c r="S1536" s="25" t="s">
        <v>12</v>
      </c>
      <c r="T1536" s="25">
        <v>3.55304800035174</v>
      </c>
      <c r="U1536" s="25">
        <v>365</v>
      </c>
      <c r="V1536" s="25">
        <v>9.7343780831554705E-3</v>
      </c>
      <c r="W1536" s="25">
        <v>10467</v>
      </c>
      <c r="X1536" s="27">
        <v>31517</v>
      </c>
      <c r="Y1536" s="28">
        <f t="shared" si="46"/>
        <v>3.69990051335549E-3</v>
      </c>
      <c r="AA1536" t="str">
        <f t="shared" si="47"/>
        <v>2802004001-24017-VOC</v>
      </c>
      <c r="AB1536" t="str">
        <f>IF(COUNTIF('NP-NRModel-MAR-WILDFIRES Modifi'!V:V, AA1536)=0, "Missing", "")</f>
        <v/>
      </c>
    </row>
    <row r="1537" spans="1:28" hidden="1" x14ac:dyDescent="0.3">
      <c r="A1537" s="24">
        <v>2802004001</v>
      </c>
      <c r="B1537" s="40">
        <v>24021</v>
      </c>
      <c r="C1537" s="25"/>
      <c r="D1537" s="25"/>
      <c r="E1537" s="25"/>
      <c r="F1537" s="25"/>
      <c r="G1537" s="25" t="s">
        <v>12</v>
      </c>
      <c r="H1537" s="25">
        <v>95.555635314665295</v>
      </c>
      <c r="I1537" s="25">
        <v>153</v>
      </c>
      <c r="J1537" s="25">
        <v>0.62454663604356397</v>
      </c>
      <c r="K1537" s="25">
        <v>10467</v>
      </c>
      <c r="L1537" s="26">
        <v>2764597</v>
      </c>
      <c r="M1537" s="24">
        <v>2802004001</v>
      </c>
      <c r="N1537" s="25">
        <v>24021</v>
      </c>
      <c r="O1537" s="25"/>
      <c r="P1537" s="25"/>
      <c r="Q1537" s="25"/>
      <c r="R1537" s="25"/>
      <c r="S1537" s="25" t="s">
        <v>12</v>
      </c>
      <c r="T1537" s="25">
        <v>155.14009999984401</v>
      </c>
      <c r="U1537" s="25">
        <v>365</v>
      </c>
      <c r="V1537" s="25">
        <v>0.425041369862587</v>
      </c>
      <c r="W1537" s="25">
        <v>10467</v>
      </c>
      <c r="X1537" s="27">
        <v>2764597</v>
      </c>
      <c r="Y1537" s="28">
        <f t="shared" si="46"/>
        <v>4.0256944274510067E-3</v>
      </c>
      <c r="AA1537" t="str">
        <f t="shared" si="47"/>
        <v>2802004001-24021-VOC</v>
      </c>
      <c r="AB1537" t="str">
        <f>IF(COUNTIF('NP-NRModel-MAR-WILDFIRES Modifi'!V:V, AA1537)=0, "Missing", "")</f>
        <v/>
      </c>
    </row>
    <row r="1538" spans="1:28" hidden="1" x14ac:dyDescent="0.3">
      <c r="A1538" s="24">
        <v>2802004001</v>
      </c>
      <c r="B1538" s="40">
        <v>24031</v>
      </c>
      <c r="C1538" s="25"/>
      <c r="D1538" s="25"/>
      <c r="E1538" s="25"/>
      <c r="F1538" s="25"/>
      <c r="G1538" s="25" t="s">
        <v>12</v>
      </c>
      <c r="H1538" s="25">
        <v>6.5969012096451101</v>
      </c>
      <c r="I1538" s="25">
        <v>153</v>
      </c>
      <c r="J1538" s="25">
        <v>4.3117001370229502E-2</v>
      </c>
      <c r="K1538" s="25">
        <v>10467</v>
      </c>
      <c r="L1538" s="26">
        <v>441026</v>
      </c>
      <c r="M1538" s="24">
        <v>2802004001</v>
      </c>
      <c r="N1538" s="25">
        <v>24031</v>
      </c>
      <c r="O1538" s="25"/>
      <c r="P1538" s="25"/>
      <c r="Q1538" s="25"/>
      <c r="R1538" s="25"/>
      <c r="S1538" s="25" t="s">
        <v>12</v>
      </c>
      <c r="T1538" s="25">
        <v>11.534179999988501</v>
      </c>
      <c r="U1538" s="25">
        <v>365</v>
      </c>
      <c r="V1538" s="25">
        <v>3.16004931506534E-2</v>
      </c>
      <c r="W1538" s="25">
        <v>10467</v>
      </c>
      <c r="X1538" s="27">
        <v>441026</v>
      </c>
      <c r="Y1538" s="28">
        <f t="shared" si="46"/>
        <v>3.73819390457514E-3</v>
      </c>
      <c r="AA1538" t="str">
        <f t="shared" si="47"/>
        <v>2802004001-24031-VOC</v>
      </c>
      <c r="AB1538" t="str">
        <f>IF(COUNTIF('NP-NRModel-MAR-WILDFIRES Modifi'!V:V, AA1538)=0, "Missing", "")</f>
        <v/>
      </c>
    </row>
    <row r="1539" spans="1:28" hidden="1" x14ac:dyDescent="0.3">
      <c r="A1539" s="24">
        <v>2802004001</v>
      </c>
      <c r="B1539" s="40">
        <v>24033</v>
      </c>
      <c r="C1539" s="25"/>
      <c r="D1539" s="25"/>
      <c r="E1539" s="25"/>
      <c r="F1539" s="25"/>
      <c r="G1539" s="25" t="s">
        <v>12</v>
      </c>
      <c r="H1539" s="25">
        <v>1.39947126519149</v>
      </c>
      <c r="I1539" s="25">
        <v>153</v>
      </c>
      <c r="J1539" s="25">
        <v>9.1468710143234808E-3</v>
      </c>
      <c r="K1539" s="25">
        <v>10467</v>
      </c>
      <c r="L1539" s="26">
        <v>1953003</v>
      </c>
      <c r="M1539" s="24">
        <v>2802004001</v>
      </c>
      <c r="N1539" s="25">
        <v>24033</v>
      </c>
      <c r="O1539" s="25"/>
      <c r="P1539" s="25"/>
      <c r="Q1539" s="25"/>
      <c r="R1539" s="25"/>
      <c r="S1539" s="25" t="s">
        <v>12</v>
      </c>
      <c r="T1539" s="25">
        <v>2.46490899999753</v>
      </c>
      <c r="U1539" s="25">
        <v>365</v>
      </c>
      <c r="V1539" s="25">
        <v>6.7531753424589997E-3</v>
      </c>
      <c r="W1539" s="25">
        <v>10467</v>
      </c>
      <c r="X1539" s="27">
        <v>1953003</v>
      </c>
      <c r="Y1539" s="28">
        <f t="shared" ref="Y1539:Y1602" si="48">IFERROR(J1539/T1539,0)</f>
        <v>3.7108351725490259E-3</v>
      </c>
      <c r="AA1539" t="str">
        <f t="shared" ref="AA1539:AA1602" si="49">TRIM(A1539) &amp; "-" &amp; B1539 &amp; "-" &amp; TRIM(S1539)</f>
        <v>2802004001-24033-VOC</v>
      </c>
      <c r="AB1539" t="str">
        <f>IF(COUNTIF('NP-NRModel-MAR-WILDFIRES Modifi'!V:V, AA1539)=0, "Missing", "")</f>
        <v/>
      </c>
    </row>
    <row r="1540" spans="1:28" hidden="1" x14ac:dyDescent="0.3">
      <c r="A1540" s="24">
        <v>2802004001</v>
      </c>
      <c r="B1540" s="40">
        <v>51059</v>
      </c>
      <c r="C1540" s="25"/>
      <c r="D1540" s="25"/>
      <c r="E1540" s="25"/>
      <c r="F1540" s="25"/>
      <c r="G1540" s="25" t="s">
        <v>12</v>
      </c>
      <c r="H1540" s="25">
        <v>0.29565774023542801</v>
      </c>
      <c r="I1540" s="25">
        <v>153</v>
      </c>
      <c r="J1540" s="25">
        <v>1.93240353095051E-3</v>
      </c>
      <c r="K1540" s="25">
        <v>10467</v>
      </c>
      <c r="L1540" s="26">
        <v>11898</v>
      </c>
      <c r="M1540" s="24">
        <v>2802004001</v>
      </c>
      <c r="N1540" s="25">
        <v>51059</v>
      </c>
      <c r="O1540" s="25"/>
      <c r="P1540" s="25"/>
      <c r="Q1540" s="25"/>
      <c r="R1540" s="25"/>
      <c r="S1540" s="25" t="s">
        <v>12</v>
      </c>
      <c r="T1540" s="25">
        <v>0.59391599999940803</v>
      </c>
      <c r="U1540" s="25">
        <v>365</v>
      </c>
      <c r="V1540" s="25">
        <v>1.6271671232860399E-3</v>
      </c>
      <c r="W1540" s="25">
        <v>10467</v>
      </c>
      <c r="X1540" s="27">
        <v>11898</v>
      </c>
      <c r="Y1540" s="28">
        <f t="shared" si="48"/>
        <v>3.2536647117646874E-3</v>
      </c>
      <c r="AA1540" t="str">
        <f t="shared" si="49"/>
        <v>2802004001-51059-VOC</v>
      </c>
      <c r="AB1540" t="str">
        <f>IF(COUNTIF('NP-NRModel-MAR-WILDFIRES Modifi'!V:V, AA1540)=0, "Missing", "")</f>
        <v/>
      </c>
    </row>
    <row r="1541" spans="1:28" hidden="1" x14ac:dyDescent="0.3">
      <c r="A1541" s="24">
        <v>2802004001</v>
      </c>
      <c r="B1541" s="40">
        <v>51107</v>
      </c>
      <c r="C1541" s="25"/>
      <c r="D1541" s="25"/>
      <c r="E1541" s="25"/>
      <c r="F1541" s="25"/>
      <c r="G1541" s="25" t="s">
        <v>12</v>
      </c>
      <c r="H1541" s="25">
        <v>6.6355334563920101</v>
      </c>
      <c r="I1541" s="25">
        <v>153</v>
      </c>
      <c r="J1541" s="25">
        <v>4.33694997149804E-2</v>
      </c>
      <c r="K1541" s="25">
        <v>10467</v>
      </c>
      <c r="L1541" s="26">
        <v>594467</v>
      </c>
      <c r="M1541" s="24">
        <v>2802004001</v>
      </c>
      <c r="N1541" s="25">
        <v>51107</v>
      </c>
      <c r="O1541" s="25"/>
      <c r="P1541" s="25"/>
      <c r="Q1541" s="25"/>
      <c r="R1541" s="25"/>
      <c r="S1541" s="25" t="s">
        <v>12</v>
      </c>
      <c r="T1541" s="25">
        <v>13.4043599999865</v>
      </c>
      <c r="U1541" s="25">
        <v>365</v>
      </c>
      <c r="V1541" s="25">
        <v>3.67242739725658E-2</v>
      </c>
      <c r="W1541" s="25">
        <v>10467</v>
      </c>
      <c r="X1541" s="27">
        <v>594467</v>
      </c>
      <c r="Y1541" s="28">
        <f t="shared" si="48"/>
        <v>3.2354770921568863E-3</v>
      </c>
      <c r="AA1541" t="str">
        <f t="shared" si="49"/>
        <v>2802004001-51107-VOC</v>
      </c>
      <c r="AB1541" t="str">
        <f>IF(COUNTIF('NP-NRModel-MAR-WILDFIRES Modifi'!V:V, AA1541)=0, "Missing", "")</f>
        <v/>
      </c>
    </row>
    <row r="1542" spans="1:28" hidden="1" x14ac:dyDescent="0.3">
      <c r="A1542" s="24">
        <v>2802004001</v>
      </c>
      <c r="B1542" s="40">
        <v>51153</v>
      </c>
      <c r="C1542" s="25"/>
      <c r="D1542" s="25"/>
      <c r="E1542" s="25"/>
      <c r="F1542" s="25"/>
      <c r="G1542" s="25" t="s">
        <v>12</v>
      </c>
      <c r="H1542" s="25">
        <v>2.4868507452225099</v>
      </c>
      <c r="I1542" s="25">
        <v>153</v>
      </c>
      <c r="J1542" s="25">
        <v>1.6253926439362801E-2</v>
      </c>
      <c r="K1542" s="25">
        <v>10467</v>
      </c>
      <c r="L1542" s="26">
        <v>718238</v>
      </c>
      <c r="M1542" s="24">
        <v>2802004001</v>
      </c>
      <c r="N1542" s="25">
        <v>51153</v>
      </c>
      <c r="O1542" s="25"/>
      <c r="P1542" s="25"/>
      <c r="Q1542" s="25"/>
      <c r="R1542" s="25"/>
      <c r="S1542" s="25" t="s">
        <v>12</v>
      </c>
      <c r="T1542" s="25">
        <v>5.0224999994927302</v>
      </c>
      <c r="U1542" s="25">
        <v>365</v>
      </c>
      <c r="V1542" s="25">
        <v>1.37602739712129E-2</v>
      </c>
      <c r="W1542" s="25">
        <v>10467</v>
      </c>
      <c r="X1542" s="27">
        <v>718238</v>
      </c>
      <c r="Y1542" s="28">
        <f t="shared" si="48"/>
        <v>3.2362222879053141E-3</v>
      </c>
      <c r="AA1542" t="str">
        <f t="shared" si="49"/>
        <v>2802004001-51153-VOC</v>
      </c>
      <c r="AB1542" t="str">
        <f>IF(COUNTIF('NP-NRModel-MAR-WILDFIRES Modifi'!V:V, AA1542)=0, "Missing", "")</f>
        <v/>
      </c>
    </row>
    <row r="1543" spans="1:28" hidden="1" x14ac:dyDescent="0.3">
      <c r="A1543" s="24">
        <v>2802004002</v>
      </c>
      <c r="B1543" s="40">
        <v>24009</v>
      </c>
      <c r="C1543" s="25"/>
      <c r="D1543" s="25"/>
      <c r="E1543" s="25"/>
      <c r="F1543" s="25"/>
      <c r="G1543" s="25" t="s">
        <v>12</v>
      </c>
      <c r="H1543" s="25">
        <v>8.6289921963155103E-2</v>
      </c>
      <c r="I1543" s="25">
        <v>153</v>
      </c>
      <c r="J1543" s="25">
        <v>5.6398641805983701E-4</v>
      </c>
      <c r="K1543" s="25">
        <v>10467</v>
      </c>
      <c r="L1543" s="26">
        <v>1074111</v>
      </c>
      <c r="M1543" s="24">
        <v>2802004002</v>
      </c>
      <c r="N1543" s="25">
        <v>24009</v>
      </c>
      <c r="O1543" s="25"/>
      <c r="P1543" s="25"/>
      <c r="Q1543" s="25"/>
      <c r="R1543" s="25"/>
      <c r="S1543" s="25" t="s">
        <v>12</v>
      </c>
      <c r="T1543" s="25">
        <v>0.15216789999984701</v>
      </c>
      <c r="U1543" s="25">
        <v>365</v>
      </c>
      <c r="V1543" s="25">
        <v>4.1689835616396601E-4</v>
      </c>
      <c r="W1543" s="25">
        <v>10467</v>
      </c>
      <c r="X1543" s="27">
        <v>1074111</v>
      </c>
      <c r="Y1543" s="28">
        <f t="shared" si="48"/>
        <v>3.7063429150326977E-3</v>
      </c>
      <c r="AA1543" t="str">
        <f t="shared" si="49"/>
        <v>2802004002-24009-VOC</v>
      </c>
      <c r="AB1543" t="str">
        <f>IF(COUNTIF('NP-NRModel-MAR-WILDFIRES Modifi'!V:V, AA1543)=0, "Missing", "")</f>
        <v/>
      </c>
    </row>
    <row r="1544" spans="1:28" hidden="1" x14ac:dyDescent="0.3">
      <c r="A1544" s="24">
        <v>2802004002</v>
      </c>
      <c r="B1544" s="40">
        <v>24017</v>
      </c>
      <c r="C1544" s="25"/>
      <c r="D1544" s="25"/>
      <c r="E1544" s="25"/>
      <c r="F1544" s="25"/>
      <c r="G1544" s="25" t="s">
        <v>12</v>
      </c>
      <c r="H1544" s="25">
        <v>0.150659897490134</v>
      </c>
      <c r="I1544" s="25">
        <v>153</v>
      </c>
      <c r="J1544" s="25">
        <v>9.8470521235381704E-4</v>
      </c>
      <c r="K1544" s="25">
        <v>10467</v>
      </c>
      <c r="L1544" s="26">
        <v>1389971</v>
      </c>
      <c r="M1544" s="24">
        <v>2802004002</v>
      </c>
      <c r="N1544" s="25">
        <v>24017</v>
      </c>
      <c r="O1544" s="25"/>
      <c r="P1544" s="25"/>
      <c r="Q1544" s="25"/>
      <c r="R1544" s="25"/>
      <c r="S1544" s="25" t="s">
        <v>12</v>
      </c>
      <c r="T1544" s="25">
        <v>0.26614370002634702</v>
      </c>
      <c r="U1544" s="25">
        <v>365</v>
      </c>
      <c r="V1544" s="25">
        <v>7.2916082198999296E-4</v>
      </c>
      <c r="W1544" s="25">
        <v>10467</v>
      </c>
      <c r="X1544" s="27">
        <v>1389971</v>
      </c>
      <c r="Y1544" s="28">
        <f t="shared" si="48"/>
        <v>3.6999005133555134E-3</v>
      </c>
      <c r="AA1544" t="str">
        <f t="shared" si="49"/>
        <v>2802004002-24017-VOC</v>
      </c>
      <c r="AB1544" t="str">
        <f>IF(COUNTIF('NP-NRModel-MAR-WILDFIRES Modifi'!V:V, AA1544)=0, "Missing", "")</f>
        <v/>
      </c>
    </row>
    <row r="1545" spans="1:28" hidden="1" x14ac:dyDescent="0.3">
      <c r="A1545" s="24">
        <v>2802004002</v>
      </c>
      <c r="B1545" s="40">
        <v>24021</v>
      </c>
      <c r="C1545" s="25"/>
      <c r="D1545" s="25"/>
      <c r="E1545" s="25"/>
      <c r="F1545" s="25"/>
      <c r="G1545" s="25" t="s">
        <v>12</v>
      </c>
      <c r="H1545" s="25">
        <v>7.1578417343403196</v>
      </c>
      <c r="I1545" s="25">
        <v>153</v>
      </c>
      <c r="J1545" s="25">
        <v>4.6783279309413797E-2</v>
      </c>
      <c r="K1545" s="25">
        <v>10467</v>
      </c>
      <c r="L1545" s="26">
        <v>2468638</v>
      </c>
      <c r="M1545" s="24">
        <v>2802004002</v>
      </c>
      <c r="N1545" s="25">
        <v>24021</v>
      </c>
      <c r="O1545" s="25"/>
      <c r="P1545" s="25"/>
      <c r="Q1545" s="25"/>
      <c r="R1545" s="25"/>
      <c r="S1545" s="25" t="s">
        <v>12</v>
      </c>
      <c r="T1545" s="25">
        <v>11.6211699999883</v>
      </c>
      <c r="U1545" s="25">
        <v>365</v>
      </c>
      <c r="V1545" s="25">
        <v>3.1838821917776303E-2</v>
      </c>
      <c r="W1545" s="25">
        <v>10467</v>
      </c>
      <c r="X1545" s="27">
        <v>2468638</v>
      </c>
      <c r="Y1545" s="28">
        <f t="shared" si="48"/>
        <v>4.0256944274510136E-3</v>
      </c>
      <c r="AA1545" t="str">
        <f t="shared" si="49"/>
        <v>2802004002-24021-VOC</v>
      </c>
      <c r="AB1545" t="str">
        <f>IF(COUNTIF('NP-NRModel-MAR-WILDFIRES Modifi'!V:V, AA1545)=0, "Missing", "")</f>
        <v/>
      </c>
    </row>
    <row r="1546" spans="1:28" hidden="1" x14ac:dyDescent="0.3">
      <c r="A1546" s="24">
        <v>2802004002</v>
      </c>
      <c r="B1546" s="40">
        <v>24031</v>
      </c>
      <c r="C1546" s="25"/>
      <c r="D1546" s="25"/>
      <c r="E1546" s="25"/>
      <c r="F1546" s="25"/>
      <c r="G1546" s="25" t="s">
        <v>12</v>
      </c>
      <c r="H1546" s="25">
        <v>0.49415017753442703</v>
      </c>
      <c r="I1546" s="25">
        <v>153</v>
      </c>
      <c r="J1546" s="25">
        <v>3.2297397224472302E-3</v>
      </c>
      <c r="K1546" s="25">
        <v>10467</v>
      </c>
      <c r="L1546" s="26">
        <v>1871722</v>
      </c>
      <c r="M1546" s="24">
        <v>2802004002</v>
      </c>
      <c r="N1546" s="25">
        <v>24031</v>
      </c>
      <c r="O1546" s="25"/>
      <c r="P1546" s="25"/>
      <c r="Q1546" s="25"/>
      <c r="R1546" s="25"/>
      <c r="S1546" s="25" t="s">
        <v>12</v>
      </c>
      <c r="T1546" s="25">
        <v>0.863983999999133</v>
      </c>
      <c r="U1546" s="25">
        <v>365</v>
      </c>
      <c r="V1546" s="25">
        <v>2.36707945205242E-3</v>
      </c>
      <c r="W1546" s="25">
        <v>10467</v>
      </c>
      <c r="X1546" s="27">
        <v>1871722</v>
      </c>
      <c r="Y1546" s="28">
        <f t="shared" si="48"/>
        <v>3.7381939045751673E-3</v>
      </c>
      <c r="AA1546" t="str">
        <f t="shared" si="49"/>
        <v>2802004002-24031-VOC</v>
      </c>
      <c r="AB1546" t="str">
        <f>IF(COUNTIF('NP-NRModel-MAR-WILDFIRES Modifi'!V:V, AA1546)=0, "Missing", "")</f>
        <v/>
      </c>
    </row>
    <row r="1547" spans="1:28" hidden="1" x14ac:dyDescent="0.3">
      <c r="A1547" s="24">
        <v>2802004002</v>
      </c>
      <c r="B1547" s="40">
        <v>24033</v>
      </c>
      <c r="C1547" s="25"/>
      <c r="D1547" s="25"/>
      <c r="E1547" s="25"/>
      <c r="F1547" s="25"/>
      <c r="G1547" s="25" t="s">
        <v>12</v>
      </c>
      <c r="H1547" s="25">
        <v>0.104827503762459</v>
      </c>
      <c r="I1547" s="25">
        <v>153</v>
      </c>
      <c r="J1547" s="25">
        <v>6.8514708341476402E-4</v>
      </c>
      <c r="K1547" s="25">
        <v>10467</v>
      </c>
      <c r="L1547" s="26">
        <v>3396305</v>
      </c>
      <c r="M1547" s="24">
        <v>2802004002</v>
      </c>
      <c r="N1547" s="25">
        <v>24033</v>
      </c>
      <c r="O1547" s="25"/>
      <c r="P1547" s="25"/>
      <c r="Q1547" s="25"/>
      <c r="R1547" s="25"/>
      <c r="S1547" s="25" t="s">
        <v>12</v>
      </c>
      <c r="T1547" s="25">
        <v>0.18463419999981501</v>
      </c>
      <c r="U1547" s="25">
        <v>365</v>
      </c>
      <c r="V1547" s="25">
        <v>5.0584712328716501E-4</v>
      </c>
      <c r="W1547" s="25">
        <v>10467</v>
      </c>
      <c r="X1547" s="27">
        <v>3396305</v>
      </c>
      <c r="Y1547" s="28">
        <f t="shared" si="48"/>
        <v>3.7108351725490211E-3</v>
      </c>
      <c r="AA1547" t="str">
        <f t="shared" si="49"/>
        <v>2802004002-24033-VOC</v>
      </c>
      <c r="AB1547" t="str">
        <f>IF(COUNTIF('NP-NRModel-MAR-WILDFIRES Modifi'!V:V, AA1547)=0, "Missing", "")</f>
        <v/>
      </c>
    </row>
    <row r="1548" spans="1:28" hidden="1" x14ac:dyDescent="0.3">
      <c r="A1548" s="24">
        <v>2802004002</v>
      </c>
      <c r="B1548" s="40">
        <v>51059</v>
      </c>
      <c r="C1548" s="25"/>
      <c r="D1548" s="25"/>
      <c r="E1548" s="25"/>
      <c r="F1548" s="25"/>
      <c r="G1548" s="25" t="s">
        <v>12</v>
      </c>
      <c r="H1548" s="25">
        <v>2.2145452518898E-2</v>
      </c>
      <c r="I1548" s="25">
        <v>153</v>
      </c>
      <c r="J1548" s="25">
        <v>1.4474151973135901E-4</v>
      </c>
      <c r="K1548" s="25">
        <v>10467</v>
      </c>
      <c r="L1548" s="26">
        <v>2658156</v>
      </c>
      <c r="M1548" s="24">
        <v>2802004002</v>
      </c>
      <c r="N1548" s="25">
        <v>51059</v>
      </c>
      <c r="O1548" s="25"/>
      <c r="P1548" s="25"/>
      <c r="Q1548" s="25"/>
      <c r="R1548" s="25"/>
      <c r="S1548" s="25" t="s">
        <v>12</v>
      </c>
      <c r="T1548" s="25">
        <v>4.4485689999955398E-2</v>
      </c>
      <c r="U1548" s="25">
        <v>365</v>
      </c>
      <c r="V1548" s="25">
        <v>1.21878602739604E-4</v>
      </c>
      <c r="W1548" s="25">
        <v>10467</v>
      </c>
      <c r="X1548" s="27">
        <v>2658156</v>
      </c>
      <c r="Y1548" s="28">
        <f t="shared" si="48"/>
        <v>3.2536647117647074E-3</v>
      </c>
      <c r="AA1548" t="str">
        <f t="shared" si="49"/>
        <v>2802004002-51059-VOC</v>
      </c>
      <c r="AB1548" t="str">
        <f>IF(COUNTIF('NP-NRModel-MAR-WILDFIRES Modifi'!V:V, AA1548)=0, "Missing", "")</f>
        <v/>
      </c>
    </row>
    <row r="1549" spans="1:28" hidden="1" x14ac:dyDescent="0.3">
      <c r="A1549" s="24">
        <v>2802004002</v>
      </c>
      <c r="B1549" s="40">
        <v>51107</v>
      </c>
      <c r="C1549" s="25"/>
      <c r="D1549" s="25"/>
      <c r="E1549" s="25"/>
      <c r="F1549" s="25"/>
      <c r="G1549" s="25" t="s">
        <v>12</v>
      </c>
      <c r="H1549" s="25">
        <v>0.49700959216388801</v>
      </c>
      <c r="I1549" s="25">
        <v>153</v>
      </c>
      <c r="J1549" s="25">
        <v>3.2484287069535099E-3</v>
      </c>
      <c r="K1549" s="25">
        <v>10467</v>
      </c>
      <c r="L1549" s="26">
        <v>2589238</v>
      </c>
      <c r="M1549" s="24">
        <v>2802004002</v>
      </c>
      <c r="N1549" s="25">
        <v>51107</v>
      </c>
      <c r="O1549" s="25"/>
      <c r="P1549" s="25"/>
      <c r="Q1549" s="25"/>
      <c r="R1549" s="25"/>
      <c r="S1549" s="25" t="s">
        <v>12</v>
      </c>
      <c r="T1549" s="25">
        <v>1.0040029999989899</v>
      </c>
      <c r="U1549" s="25">
        <v>365</v>
      </c>
      <c r="V1549" s="25">
        <v>2.7506931506821701E-3</v>
      </c>
      <c r="W1549" s="25">
        <v>10467</v>
      </c>
      <c r="X1549" s="27">
        <v>2589238</v>
      </c>
      <c r="Y1549" s="28">
        <f t="shared" si="48"/>
        <v>3.2354770921568742E-3</v>
      </c>
      <c r="AA1549" t="str">
        <f t="shared" si="49"/>
        <v>2802004002-51107-VOC</v>
      </c>
      <c r="AB1549" t="str">
        <f>IF(COUNTIF('NP-NRModel-MAR-WILDFIRES Modifi'!V:V, AA1549)=0, "Missing", "")</f>
        <v/>
      </c>
    </row>
    <row r="1550" spans="1:28" hidden="1" x14ac:dyDescent="0.3">
      <c r="A1550" s="24">
        <v>2802004002</v>
      </c>
      <c r="B1550" s="40">
        <v>51153</v>
      </c>
      <c r="C1550" s="25"/>
      <c r="D1550" s="25"/>
      <c r="E1550" s="25"/>
      <c r="F1550" s="25"/>
      <c r="G1550" s="25" t="s">
        <v>12</v>
      </c>
      <c r="H1550" s="25">
        <v>0.186271384363592</v>
      </c>
      <c r="I1550" s="25">
        <v>153</v>
      </c>
      <c r="J1550" s="25">
        <v>1.2174600285202099E-3</v>
      </c>
      <c r="K1550" s="25">
        <v>10467</v>
      </c>
      <c r="L1550" s="26">
        <v>1169085</v>
      </c>
      <c r="M1550" s="24">
        <v>2802004002</v>
      </c>
      <c r="N1550" s="25">
        <v>51153</v>
      </c>
      <c r="O1550" s="25"/>
      <c r="P1550" s="25"/>
      <c r="Q1550" s="25"/>
      <c r="R1550" s="25"/>
      <c r="S1550" s="25" t="s">
        <v>12</v>
      </c>
      <c r="T1550" s="25">
        <v>0.37619789996200398</v>
      </c>
      <c r="U1550" s="25">
        <v>365</v>
      </c>
      <c r="V1550" s="25">
        <v>1.03067917797809E-3</v>
      </c>
      <c r="W1550" s="25">
        <v>10467</v>
      </c>
      <c r="X1550" s="27">
        <v>1169085</v>
      </c>
      <c r="Y1550" s="28">
        <f t="shared" si="48"/>
        <v>3.2362222879053111E-3</v>
      </c>
      <c r="AA1550" t="str">
        <f t="shared" si="49"/>
        <v>2802004002-51153-VOC</v>
      </c>
      <c r="AB1550" t="str">
        <f>IF(COUNTIF('NP-NRModel-MAR-WILDFIRES Modifi'!V:V, AA1550)=0, "Missing", "")</f>
        <v/>
      </c>
    </row>
    <row r="1551" spans="1:28" hidden="1" x14ac:dyDescent="0.3">
      <c r="A1551" s="24">
        <v>2802004003</v>
      </c>
      <c r="B1551" s="40">
        <v>24009</v>
      </c>
      <c r="C1551" s="25"/>
      <c r="D1551" s="25"/>
      <c r="E1551" s="25"/>
      <c r="F1551" s="25"/>
      <c r="G1551" s="25" t="s">
        <v>12</v>
      </c>
      <c r="H1551" s="25">
        <v>0.84024532158533904</v>
      </c>
      <c r="I1551" s="25">
        <v>153</v>
      </c>
      <c r="J1551" s="25">
        <v>5.4917994874858801E-3</v>
      </c>
      <c r="K1551" s="25">
        <v>10467</v>
      </c>
      <c r="L1551" s="26">
        <v>2755881</v>
      </c>
      <c r="M1551" s="24">
        <v>2802004003</v>
      </c>
      <c r="N1551" s="25">
        <v>24009</v>
      </c>
      <c r="O1551" s="25"/>
      <c r="P1551" s="25"/>
      <c r="Q1551" s="25"/>
      <c r="R1551" s="25"/>
      <c r="S1551" s="25" t="s">
        <v>12</v>
      </c>
      <c r="T1551" s="25">
        <v>1.4817299999985101</v>
      </c>
      <c r="U1551" s="25">
        <v>365</v>
      </c>
      <c r="V1551" s="25">
        <v>4.05953424657126E-3</v>
      </c>
      <c r="W1551" s="25">
        <v>10467</v>
      </c>
      <c r="X1551" s="27">
        <v>2755881</v>
      </c>
      <c r="Y1551" s="28">
        <f t="shared" si="48"/>
        <v>3.7063429150326998E-3</v>
      </c>
      <c r="AA1551" t="str">
        <f t="shared" si="49"/>
        <v>2802004003-24009-VOC</v>
      </c>
      <c r="AB1551" t="str">
        <f>IF(COUNTIF('NP-NRModel-MAR-WILDFIRES Modifi'!V:V, AA1551)=0, "Missing", "")</f>
        <v/>
      </c>
    </row>
    <row r="1552" spans="1:28" hidden="1" x14ac:dyDescent="0.3">
      <c r="A1552" s="24">
        <v>2802004003</v>
      </c>
      <c r="B1552" s="40">
        <v>24017</v>
      </c>
      <c r="C1552" s="25"/>
      <c r="D1552" s="25"/>
      <c r="E1552" s="25"/>
      <c r="F1552" s="25"/>
      <c r="G1552" s="25" t="s">
        <v>12</v>
      </c>
      <c r="H1552" s="25">
        <v>1.46704097057281</v>
      </c>
      <c r="I1552" s="25">
        <v>153</v>
      </c>
      <c r="J1552" s="25">
        <v>9.5885030756393298E-3</v>
      </c>
      <c r="K1552" s="25">
        <v>10467</v>
      </c>
      <c r="L1552" s="26">
        <v>3522633</v>
      </c>
      <c r="M1552" s="24">
        <v>2802004003</v>
      </c>
      <c r="N1552" s="25">
        <v>24017</v>
      </c>
      <c r="O1552" s="25"/>
      <c r="P1552" s="25"/>
      <c r="Q1552" s="25"/>
      <c r="R1552" s="25"/>
      <c r="S1552" s="25" t="s">
        <v>12</v>
      </c>
      <c r="T1552" s="25">
        <v>2.59155700025656</v>
      </c>
      <c r="U1552" s="25">
        <v>365</v>
      </c>
      <c r="V1552" s="25">
        <v>7.1001561650864799E-3</v>
      </c>
      <c r="W1552" s="25">
        <v>10467</v>
      </c>
      <c r="X1552" s="27">
        <v>3522633</v>
      </c>
      <c r="Y1552" s="28">
        <f t="shared" si="48"/>
        <v>3.6999005133555168E-3</v>
      </c>
      <c r="AA1552" t="str">
        <f t="shared" si="49"/>
        <v>2802004003-24017-VOC</v>
      </c>
      <c r="AB1552" t="str">
        <f>IF(COUNTIF('NP-NRModel-MAR-WILDFIRES Modifi'!V:V, AA1552)=0, "Missing", "")</f>
        <v/>
      </c>
    </row>
    <row r="1553" spans="1:28" hidden="1" x14ac:dyDescent="0.3">
      <c r="A1553" s="24">
        <v>2802004003</v>
      </c>
      <c r="B1553" s="40">
        <v>24021</v>
      </c>
      <c r="C1553" s="25"/>
      <c r="D1553" s="25"/>
      <c r="E1553" s="25"/>
      <c r="F1553" s="25"/>
      <c r="G1553" s="25" t="s">
        <v>12</v>
      </c>
      <c r="H1553" s="25">
        <v>69.698656769464606</v>
      </c>
      <c r="I1553" s="25">
        <v>153</v>
      </c>
      <c r="J1553" s="25">
        <v>0.45554677627101098</v>
      </c>
      <c r="K1553" s="25">
        <v>10467</v>
      </c>
      <c r="L1553" s="26">
        <v>794453</v>
      </c>
      <c r="M1553" s="24">
        <v>2802004003</v>
      </c>
      <c r="N1553" s="25">
        <v>24021</v>
      </c>
      <c r="O1553" s="25"/>
      <c r="P1553" s="25"/>
      <c r="Q1553" s="25"/>
      <c r="R1553" s="25"/>
      <c r="S1553" s="25" t="s">
        <v>12</v>
      </c>
      <c r="T1553" s="25">
        <v>113.159799999886</v>
      </c>
      <c r="U1553" s="25">
        <v>365</v>
      </c>
      <c r="V1553" s="25">
        <v>0.31002684931475799</v>
      </c>
      <c r="W1553" s="25">
        <v>10467</v>
      </c>
      <c r="X1553" s="27">
        <v>794453</v>
      </c>
      <c r="Y1553" s="28">
        <f t="shared" si="48"/>
        <v>4.0256944274510023E-3</v>
      </c>
      <c r="AA1553" t="str">
        <f t="shared" si="49"/>
        <v>2802004003-24021-VOC</v>
      </c>
      <c r="AB1553" t="str">
        <f>IF(COUNTIF('NP-NRModel-MAR-WILDFIRES Modifi'!V:V, AA1553)=0, "Missing", "")</f>
        <v/>
      </c>
    </row>
    <row r="1554" spans="1:28" hidden="1" x14ac:dyDescent="0.3">
      <c r="A1554" s="24">
        <v>2802004003</v>
      </c>
      <c r="B1554" s="40">
        <v>24031</v>
      </c>
      <c r="C1554" s="25"/>
      <c r="D1554" s="25"/>
      <c r="E1554" s="25"/>
      <c r="F1554" s="25"/>
      <c r="G1554" s="25" t="s">
        <v>12</v>
      </c>
      <c r="H1554" s="25">
        <v>4.8117466313523698</v>
      </c>
      <c r="I1554" s="25">
        <v>153</v>
      </c>
      <c r="J1554" s="25">
        <v>3.1449324387923999E-2</v>
      </c>
      <c r="K1554" s="25">
        <v>10467</v>
      </c>
      <c r="L1554" s="26">
        <v>2524863</v>
      </c>
      <c r="M1554" s="24">
        <v>2802004003</v>
      </c>
      <c r="N1554" s="25">
        <v>24031</v>
      </c>
      <c r="O1554" s="25"/>
      <c r="P1554" s="25"/>
      <c r="Q1554" s="25"/>
      <c r="R1554" s="25"/>
      <c r="S1554" s="25" t="s">
        <v>12</v>
      </c>
      <c r="T1554" s="25">
        <v>8.4129729999915899</v>
      </c>
      <c r="U1554" s="25">
        <v>365</v>
      </c>
      <c r="V1554" s="25">
        <v>2.3049241095867298E-2</v>
      </c>
      <c r="W1554" s="25">
        <v>10467</v>
      </c>
      <c r="X1554" s="27">
        <v>2524863</v>
      </c>
      <c r="Y1554" s="28">
        <f t="shared" si="48"/>
        <v>3.7381939045751647E-3</v>
      </c>
      <c r="AA1554" t="str">
        <f t="shared" si="49"/>
        <v>2802004003-24031-VOC</v>
      </c>
      <c r="AB1554" t="str">
        <f>IF(COUNTIF('NP-NRModel-MAR-WILDFIRES Modifi'!V:V, AA1554)=0, "Missing", "")</f>
        <v/>
      </c>
    </row>
    <row r="1555" spans="1:28" hidden="1" x14ac:dyDescent="0.3">
      <c r="A1555" s="24">
        <v>2802004003</v>
      </c>
      <c r="B1555" s="40">
        <v>24033</v>
      </c>
      <c r="C1555" s="25"/>
      <c r="D1555" s="25"/>
      <c r="E1555" s="25"/>
      <c r="F1555" s="25"/>
      <c r="G1555" s="25" t="s">
        <v>12</v>
      </c>
      <c r="H1555" s="25">
        <v>1.02075297917125</v>
      </c>
      <c r="I1555" s="25">
        <v>153</v>
      </c>
      <c r="J1555" s="25">
        <v>6.6715880991585199E-3</v>
      </c>
      <c r="K1555" s="25">
        <v>10467</v>
      </c>
      <c r="L1555" s="26">
        <v>2118387</v>
      </c>
      <c r="M1555" s="24">
        <v>2802004003</v>
      </c>
      <c r="N1555" s="25">
        <v>24033</v>
      </c>
      <c r="O1555" s="25"/>
      <c r="P1555" s="25"/>
      <c r="Q1555" s="25"/>
      <c r="R1555" s="25"/>
      <c r="S1555" s="25" t="s">
        <v>12</v>
      </c>
      <c r="T1555" s="25">
        <v>1.7978669999982</v>
      </c>
      <c r="U1555" s="25">
        <v>365</v>
      </c>
      <c r="V1555" s="25">
        <v>4.9256630136937001E-3</v>
      </c>
      <c r="W1555" s="25">
        <v>10467</v>
      </c>
      <c r="X1555" s="27">
        <v>2118387</v>
      </c>
      <c r="Y1555" s="28">
        <f t="shared" si="48"/>
        <v>3.7108351725490259E-3</v>
      </c>
      <c r="AA1555" t="str">
        <f t="shared" si="49"/>
        <v>2802004003-24033-VOC</v>
      </c>
      <c r="AB1555" t="str">
        <f>IF(COUNTIF('NP-NRModel-MAR-WILDFIRES Modifi'!V:V, AA1555)=0, "Missing", "")</f>
        <v/>
      </c>
    </row>
    <row r="1556" spans="1:28" hidden="1" x14ac:dyDescent="0.3">
      <c r="A1556" s="24">
        <v>2802004003</v>
      </c>
      <c r="B1556" s="40">
        <v>51059</v>
      </c>
      <c r="C1556" s="25"/>
      <c r="D1556" s="25"/>
      <c r="E1556" s="25"/>
      <c r="F1556" s="25"/>
      <c r="G1556" s="25" t="s">
        <v>12</v>
      </c>
      <c r="H1556" s="25">
        <v>0.215641938102067</v>
      </c>
      <c r="I1556" s="25">
        <v>153</v>
      </c>
      <c r="J1556" s="25">
        <v>1.40942443203965E-3</v>
      </c>
      <c r="K1556" s="25">
        <v>10467</v>
      </c>
      <c r="L1556" s="26">
        <v>198543</v>
      </c>
      <c r="M1556" s="24">
        <v>2802004003</v>
      </c>
      <c r="N1556" s="25">
        <v>51059</v>
      </c>
      <c r="O1556" s="25"/>
      <c r="P1556" s="25"/>
      <c r="Q1556" s="25"/>
      <c r="R1556" s="25"/>
      <c r="S1556" s="25" t="s">
        <v>12</v>
      </c>
      <c r="T1556" s="25">
        <v>0.43318059999956499</v>
      </c>
      <c r="U1556" s="25">
        <v>365</v>
      </c>
      <c r="V1556" s="25">
        <v>1.1867961643823701E-3</v>
      </c>
      <c r="W1556" s="25">
        <v>10467</v>
      </c>
      <c r="X1556" s="27">
        <v>198543</v>
      </c>
      <c r="Y1556" s="28">
        <f t="shared" si="48"/>
        <v>3.253664711764713E-3</v>
      </c>
      <c r="AA1556" t="str">
        <f t="shared" si="49"/>
        <v>2802004003-51059-VOC</v>
      </c>
      <c r="AB1556" t="str">
        <f>IF(COUNTIF('NP-NRModel-MAR-WILDFIRES Modifi'!V:V, AA1556)=0, "Missing", "")</f>
        <v/>
      </c>
    </row>
    <row r="1557" spans="1:28" hidden="1" x14ac:dyDescent="0.3">
      <c r="A1557" s="24">
        <v>2802004003</v>
      </c>
      <c r="B1557" s="40">
        <v>51107</v>
      </c>
      <c r="C1557" s="25"/>
      <c r="D1557" s="25"/>
      <c r="E1557" s="25"/>
      <c r="F1557" s="25"/>
      <c r="G1557" s="25" t="s">
        <v>12</v>
      </c>
      <c r="H1557" s="25">
        <v>4.8396570349861499</v>
      </c>
      <c r="I1557" s="25">
        <v>153</v>
      </c>
      <c r="J1557" s="25">
        <v>3.1631745326706803E-2</v>
      </c>
      <c r="K1557" s="25">
        <v>10467</v>
      </c>
      <c r="L1557" s="26">
        <v>1204692</v>
      </c>
      <c r="M1557" s="24">
        <v>2802004003</v>
      </c>
      <c r="N1557" s="25">
        <v>51107</v>
      </c>
      <c r="O1557" s="25"/>
      <c r="P1557" s="25"/>
      <c r="Q1557" s="25"/>
      <c r="R1557" s="25"/>
      <c r="S1557" s="25" t="s">
        <v>12</v>
      </c>
      <c r="T1557" s="25">
        <v>9.7765319999902101</v>
      </c>
      <c r="U1557" s="25">
        <v>365</v>
      </c>
      <c r="V1557" s="25">
        <v>2.67850191780553E-2</v>
      </c>
      <c r="W1557" s="25">
        <v>10467</v>
      </c>
      <c r="X1557" s="27">
        <v>1204692</v>
      </c>
      <c r="Y1557" s="28">
        <f t="shared" si="48"/>
        <v>3.2354770921568586E-3</v>
      </c>
      <c r="AA1557" t="str">
        <f t="shared" si="49"/>
        <v>2802004003-51107-VOC</v>
      </c>
      <c r="AB1557" t="str">
        <f>IF(COUNTIF('NP-NRModel-MAR-WILDFIRES Modifi'!V:V, AA1557)=0, "Missing", "")</f>
        <v/>
      </c>
    </row>
    <row r="1558" spans="1:28" hidden="1" x14ac:dyDescent="0.3">
      <c r="A1558" s="24">
        <v>2802004003</v>
      </c>
      <c r="B1558" s="40">
        <v>51153</v>
      </c>
      <c r="C1558" s="25"/>
      <c r="D1558" s="25"/>
      <c r="E1558" s="25"/>
      <c r="F1558" s="25"/>
      <c r="G1558" s="25" t="s">
        <v>12</v>
      </c>
      <c r="H1558" s="25">
        <v>1.8138220361425399</v>
      </c>
      <c r="I1558" s="25">
        <v>153</v>
      </c>
      <c r="J1558" s="25">
        <v>1.1855045987859801E-2</v>
      </c>
      <c r="K1558" s="25">
        <v>10467</v>
      </c>
      <c r="L1558" s="26">
        <v>530042</v>
      </c>
      <c r="M1558" s="24">
        <v>2802004003</v>
      </c>
      <c r="N1558" s="25">
        <v>51153</v>
      </c>
      <c r="O1558" s="25"/>
      <c r="P1558" s="25"/>
      <c r="Q1558" s="25"/>
      <c r="R1558" s="25"/>
      <c r="S1558" s="25" t="s">
        <v>12</v>
      </c>
      <c r="T1558" s="25">
        <v>3.6632359996300101</v>
      </c>
      <c r="U1558" s="25">
        <v>365</v>
      </c>
      <c r="V1558" s="25">
        <v>1.00362630126849E-2</v>
      </c>
      <c r="W1558" s="25">
        <v>10467</v>
      </c>
      <c r="X1558" s="27">
        <v>530042</v>
      </c>
      <c r="Y1558" s="28">
        <f t="shared" si="48"/>
        <v>3.2362222879053302E-3</v>
      </c>
      <c r="AA1558" t="str">
        <f t="shared" si="49"/>
        <v>2802004003-51153-VOC</v>
      </c>
      <c r="AB1558" t="str">
        <f>IF(COUNTIF('NP-NRModel-MAR-WILDFIRES Modifi'!V:V, AA1558)=0, "Missing", "")</f>
        <v/>
      </c>
    </row>
    <row r="1559" spans="1:28" hidden="1" x14ac:dyDescent="0.3">
      <c r="A1559" s="24">
        <v>2805002000</v>
      </c>
      <c r="B1559" s="40">
        <v>24009</v>
      </c>
      <c r="C1559" s="25"/>
      <c r="D1559" s="25"/>
      <c r="E1559" s="25"/>
      <c r="F1559" s="25"/>
      <c r="G1559" s="25" t="s">
        <v>12</v>
      </c>
      <c r="H1559" s="25">
        <v>0.35186730399964899</v>
      </c>
      <c r="I1559" s="25">
        <v>153</v>
      </c>
      <c r="J1559" s="25">
        <v>2.2997863006513001E-3</v>
      </c>
      <c r="K1559" s="25">
        <v>10471</v>
      </c>
      <c r="L1559" s="26">
        <v>22596</v>
      </c>
      <c r="M1559" s="24">
        <v>2805002000</v>
      </c>
      <c r="N1559" s="25">
        <v>24009</v>
      </c>
      <c r="O1559" s="25"/>
      <c r="P1559" s="25"/>
      <c r="Q1559" s="25"/>
      <c r="R1559" s="25"/>
      <c r="S1559" s="25" t="s">
        <v>12</v>
      </c>
      <c r="T1559" s="25">
        <v>0.60672495999939102</v>
      </c>
      <c r="U1559" s="25">
        <v>365</v>
      </c>
      <c r="V1559" s="25">
        <v>1.6622601643818901E-3</v>
      </c>
      <c r="W1559" s="25">
        <v>10471</v>
      </c>
      <c r="X1559" s="27">
        <v>22596</v>
      </c>
      <c r="Y1559" s="28">
        <f t="shared" si="48"/>
        <v>3.7904923190461926E-3</v>
      </c>
      <c r="AA1559" t="str">
        <f t="shared" si="49"/>
        <v>2805002000-24009-VOC</v>
      </c>
      <c r="AB1559" t="str">
        <f>IF(COUNTIF('NP-NRModel-MAR-WILDFIRES Modifi'!V:V, AA1559)=0, "Missing", "")</f>
        <v/>
      </c>
    </row>
    <row r="1560" spans="1:28" hidden="1" x14ac:dyDescent="0.3">
      <c r="A1560" s="24">
        <v>2805002000</v>
      </c>
      <c r="B1560" s="40">
        <v>24017</v>
      </c>
      <c r="C1560" s="25"/>
      <c r="D1560" s="25"/>
      <c r="E1560" s="25"/>
      <c r="F1560" s="25"/>
      <c r="G1560" s="25" t="s">
        <v>12</v>
      </c>
      <c r="H1560" s="25">
        <v>0.53227631999946801</v>
      </c>
      <c r="I1560" s="25">
        <v>153</v>
      </c>
      <c r="J1560" s="25">
        <v>3.47893019607495E-3</v>
      </c>
      <c r="K1560" s="25">
        <v>10471</v>
      </c>
      <c r="L1560" s="26">
        <v>22600</v>
      </c>
      <c r="M1560" s="24">
        <v>2805002000</v>
      </c>
      <c r="N1560" s="25">
        <v>24017</v>
      </c>
      <c r="O1560" s="25"/>
      <c r="P1560" s="25"/>
      <c r="Q1560" s="25"/>
      <c r="R1560" s="25"/>
      <c r="S1560" s="25" t="s">
        <v>12</v>
      </c>
      <c r="T1560" s="25">
        <v>0.91957374399907799</v>
      </c>
      <c r="U1560" s="25">
        <v>365</v>
      </c>
      <c r="V1560" s="25">
        <v>2.5193801205454099E-3</v>
      </c>
      <c r="W1560" s="25">
        <v>10471</v>
      </c>
      <c r="X1560" s="27">
        <v>22600</v>
      </c>
      <c r="Y1560" s="28">
        <f t="shared" si="48"/>
        <v>3.7831987035054342E-3</v>
      </c>
      <c r="AA1560" t="str">
        <f t="shared" si="49"/>
        <v>2805002000-24017-VOC</v>
      </c>
      <c r="AB1560" t="str">
        <f>IF(COUNTIF('NP-NRModel-MAR-WILDFIRES Modifi'!V:V, AA1560)=0, "Missing", "")</f>
        <v/>
      </c>
    </row>
    <row r="1561" spans="1:28" hidden="1" x14ac:dyDescent="0.3">
      <c r="A1561" s="24">
        <v>2805002000</v>
      </c>
      <c r="B1561" s="40">
        <v>24021</v>
      </c>
      <c r="C1561" s="25"/>
      <c r="D1561" s="25"/>
      <c r="E1561" s="25"/>
      <c r="F1561" s="25"/>
      <c r="G1561" s="25" t="s">
        <v>12</v>
      </c>
      <c r="H1561" s="25">
        <v>14.4287143999855</v>
      </c>
      <c r="I1561" s="25">
        <v>153</v>
      </c>
      <c r="J1561" s="25">
        <v>9.43053228757227E-2</v>
      </c>
      <c r="K1561" s="25">
        <v>10471</v>
      </c>
      <c r="L1561" s="26">
        <v>22602</v>
      </c>
      <c r="M1561" s="24">
        <v>2805002000</v>
      </c>
      <c r="N1561" s="25">
        <v>24021</v>
      </c>
      <c r="O1561" s="25"/>
      <c r="P1561" s="25"/>
      <c r="Q1561" s="25"/>
      <c r="R1561" s="25"/>
      <c r="S1561" s="25" t="s">
        <v>12</v>
      </c>
      <c r="T1561" s="25">
        <v>24.2766855999756</v>
      </c>
      <c r="U1561" s="25">
        <v>365</v>
      </c>
      <c r="V1561" s="25">
        <v>6.6511467397193602E-2</v>
      </c>
      <c r="W1561" s="25">
        <v>10471</v>
      </c>
      <c r="X1561" s="27">
        <v>22602</v>
      </c>
      <c r="Y1561" s="28">
        <f t="shared" si="48"/>
        <v>3.8846045308515049E-3</v>
      </c>
      <c r="AA1561" t="str">
        <f t="shared" si="49"/>
        <v>2805002000-24021-VOC</v>
      </c>
      <c r="AB1561" t="str">
        <f>IF(COUNTIF('NP-NRModel-MAR-WILDFIRES Modifi'!V:V, AA1561)=0, "Missing", "")</f>
        <v/>
      </c>
    </row>
    <row r="1562" spans="1:28" hidden="1" x14ac:dyDescent="0.3">
      <c r="A1562" s="24">
        <v>2805002000</v>
      </c>
      <c r="B1562" s="40">
        <v>24031</v>
      </c>
      <c r="C1562" s="25"/>
      <c r="D1562" s="25"/>
      <c r="E1562" s="25"/>
      <c r="F1562" s="25"/>
      <c r="G1562" s="25" t="s">
        <v>12</v>
      </c>
      <c r="H1562" s="25">
        <v>1.19128543999881</v>
      </c>
      <c r="I1562" s="25">
        <v>153</v>
      </c>
      <c r="J1562" s="25">
        <v>7.78617934639746E-3</v>
      </c>
      <c r="K1562" s="25">
        <v>10471</v>
      </c>
      <c r="L1562" s="26">
        <v>22607</v>
      </c>
      <c r="M1562" s="24">
        <v>2805002000</v>
      </c>
      <c r="N1562" s="25">
        <v>24031</v>
      </c>
      <c r="O1562" s="25"/>
      <c r="P1562" s="25"/>
      <c r="Q1562" s="25"/>
      <c r="R1562" s="25"/>
      <c r="S1562" s="25" t="s">
        <v>12</v>
      </c>
      <c r="T1562" s="25">
        <v>2.0194642719979701</v>
      </c>
      <c r="U1562" s="25">
        <v>365</v>
      </c>
      <c r="V1562" s="25">
        <v>5.5327788273916998E-3</v>
      </c>
      <c r="W1562" s="25">
        <v>10471</v>
      </c>
      <c r="X1562" s="27">
        <v>22607</v>
      </c>
      <c r="Y1562" s="28">
        <f t="shared" si="48"/>
        <v>3.8555667730106229E-3</v>
      </c>
      <c r="AA1562" t="str">
        <f t="shared" si="49"/>
        <v>2805002000-24031-VOC</v>
      </c>
      <c r="AB1562" t="str">
        <f>IF(COUNTIF('NP-NRModel-MAR-WILDFIRES Modifi'!V:V, AA1562)=0, "Missing", "")</f>
        <v/>
      </c>
    </row>
    <row r="1563" spans="1:28" hidden="1" x14ac:dyDescent="0.3">
      <c r="A1563" s="24">
        <v>2805002000</v>
      </c>
      <c r="B1563" s="40">
        <v>24033</v>
      </c>
      <c r="C1563" s="25"/>
      <c r="D1563" s="25"/>
      <c r="E1563" s="25"/>
      <c r="F1563" s="25"/>
      <c r="G1563" s="25" t="s">
        <v>12</v>
      </c>
      <c r="H1563" s="25">
        <v>0.59082279999940901</v>
      </c>
      <c r="I1563" s="25">
        <v>153</v>
      </c>
      <c r="J1563" s="25">
        <v>3.8615869281007102E-3</v>
      </c>
      <c r="K1563" s="25">
        <v>10471</v>
      </c>
      <c r="L1563" s="26">
        <v>22608</v>
      </c>
      <c r="M1563" s="24">
        <v>2805002000</v>
      </c>
      <c r="N1563" s="25">
        <v>24033</v>
      </c>
      <c r="O1563" s="25"/>
      <c r="P1563" s="25"/>
      <c r="Q1563" s="25"/>
      <c r="R1563" s="25"/>
      <c r="S1563" s="25" t="s">
        <v>12</v>
      </c>
      <c r="T1563" s="25">
        <v>1.0153082319989799</v>
      </c>
      <c r="U1563" s="25">
        <v>365</v>
      </c>
      <c r="V1563" s="25">
        <v>2.7816663890383102E-3</v>
      </c>
      <c r="W1563" s="25">
        <v>10471</v>
      </c>
      <c r="X1563" s="27">
        <v>22608</v>
      </c>
      <c r="Y1563" s="28">
        <f t="shared" si="48"/>
        <v>3.8033641473563763E-3</v>
      </c>
      <c r="AA1563" t="str">
        <f t="shared" si="49"/>
        <v>2805002000-24033-VOC</v>
      </c>
      <c r="AB1563" t="str">
        <f>IF(COUNTIF('NP-NRModel-MAR-WILDFIRES Modifi'!V:V, AA1563)=0, "Missing", "")</f>
        <v/>
      </c>
    </row>
    <row r="1564" spans="1:28" hidden="1" x14ac:dyDescent="0.3">
      <c r="A1564" s="24">
        <v>2805002000</v>
      </c>
      <c r="B1564" s="40">
        <v>51059</v>
      </c>
      <c r="C1564" s="25"/>
      <c r="D1564" s="25"/>
      <c r="E1564" s="25"/>
      <c r="F1564" s="25"/>
      <c r="G1564" s="25" t="s">
        <v>12</v>
      </c>
      <c r="H1564" s="25">
        <v>0.25067329599974802</v>
      </c>
      <c r="I1564" s="25">
        <v>153</v>
      </c>
      <c r="J1564" s="25">
        <v>1.63838755555391E-3</v>
      </c>
      <c r="K1564" s="25">
        <v>10471</v>
      </c>
      <c r="L1564" s="26">
        <v>33646</v>
      </c>
      <c r="M1564" s="24">
        <v>2805002000</v>
      </c>
      <c r="N1564" s="25">
        <v>51059</v>
      </c>
      <c r="O1564" s="25"/>
      <c r="P1564" s="25"/>
      <c r="Q1564" s="25"/>
      <c r="R1564" s="25"/>
      <c r="S1564" s="25" t="s">
        <v>12</v>
      </c>
      <c r="T1564" s="25">
        <v>0.428796247999569</v>
      </c>
      <c r="U1564" s="25">
        <v>365</v>
      </c>
      <c r="V1564" s="25">
        <v>1.1747842410947101E-3</v>
      </c>
      <c r="W1564" s="25">
        <v>10471</v>
      </c>
      <c r="X1564" s="27">
        <v>33646</v>
      </c>
      <c r="Y1564" s="28">
        <f t="shared" si="48"/>
        <v>3.8208999337036101E-3</v>
      </c>
      <c r="AA1564" t="str">
        <f t="shared" si="49"/>
        <v>2805002000-51059-VOC</v>
      </c>
      <c r="AB1564" t="str">
        <f>IF(COUNTIF('NP-NRModel-MAR-WILDFIRES Modifi'!V:V, AA1564)=0, "Missing", "")</f>
        <v/>
      </c>
    </row>
    <row r="1565" spans="1:28" hidden="1" x14ac:dyDescent="0.3">
      <c r="A1565" s="24">
        <v>2805002000</v>
      </c>
      <c r="B1565" s="40">
        <v>51107</v>
      </c>
      <c r="C1565" s="25"/>
      <c r="D1565" s="25"/>
      <c r="E1565" s="25"/>
      <c r="F1565" s="25"/>
      <c r="G1565" s="25" t="s">
        <v>12</v>
      </c>
      <c r="H1565" s="25">
        <v>5.3747535999946203</v>
      </c>
      <c r="I1565" s="25">
        <v>153</v>
      </c>
      <c r="J1565" s="25">
        <v>3.5129108496696898E-2</v>
      </c>
      <c r="K1565" s="25">
        <v>10471</v>
      </c>
      <c r="L1565" s="26">
        <v>34342</v>
      </c>
      <c r="M1565" s="24">
        <v>2805002000</v>
      </c>
      <c r="N1565" s="25">
        <v>51107</v>
      </c>
      <c r="O1565" s="25"/>
      <c r="P1565" s="25"/>
      <c r="Q1565" s="25"/>
      <c r="R1565" s="25"/>
      <c r="S1565" s="25" t="s">
        <v>12</v>
      </c>
      <c r="T1565" s="25">
        <v>9.1223657599908492</v>
      </c>
      <c r="U1565" s="25">
        <v>365</v>
      </c>
      <c r="V1565" s="25">
        <v>2.49927829040845E-2</v>
      </c>
      <c r="W1565" s="25">
        <v>10471</v>
      </c>
      <c r="X1565" s="27">
        <v>34342</v>
      </c>
      <c r="Y1565" s="28">
        <f t="shared" si="48"/>
        <v>3.850877000653407E-3</v>
      </c>
      <c r="AA1565" t="str">
        <f t="shared" si="49"/>
        <v>2805002000-51107-VOC</v>
      </c>
      <c r="AB1565" t="str">
        <f>IF(COUNTIF('NP-NRModel-MAR-WILDFIRES Modifi'!V:V, AA1565)=0, "Missing", "")</f>
        <v/>
      </c>
    </row>
    <row r="1566" spans="1:28" hidden="1" x14ac:dyDescent="0.3">
      <c r="A1566" s="24">
        <v>2805002000</v>
      </c>
      <c r="B1566" s="40">
        <v>51153</v>
      </c>
      <c r="C1566" s="25"/>
      <c r="D1566" s="25"/>
      <c r="E1566" s="25"/>
      <c r="F1566" s="25"/>
      <c r="G1566" s="25" t="s">
        <v>12</v>
      </c>
      <c r="H1566" s="25">
        <v>0.65262231999934806</v>
      </c>
      <c r="I1566" s="25">
        <v>153</v>
      </c>
      <c r="J1566" s="25">
        <v>4.2655053594728596E-3</v>
      </c>
      <c r="K1566" s="25">
        <v>10471</v>
      </c>
      <c r="L1566" s="26">
        <v>34362</v>
      </c>
      <c r="M1566" s="24">
        <v>2805002000</v>
      </c>
      <c r="N1566" s="25">
        <v>51153</v>
      </c>
      <c r="O1566" s="25"/>
      <c r="P1566" s="25"/>
      <c r="Q1566" s="25"/>
      <c r="R1566" s="25"/>
      <c r="S1566" s="25" t="s">
        <v>12</v>
      </c>
      <c r="T1566" s="25">
        <v>1.1221771359988699</v>
      </c>
      <c r="U1566" s="25">
        <v>365</v>
      </c>
      <c r="V1566" s="25">
        <v>3.0744579068462401E-3</v>
      </c>
      <c r="W1566" s="25">
        <v>10471</v>
      </c>
      <c r="X1566" s="27">
        <v>34362</v>
      </c>
      <c r="Y1566" s="28">
        <f t="shared" si="48"/>
        <v>3.8010980821455223E-3</v>
      </c>
      <c r="AA1566" t="str">
        <f t="shared" si="49"/>
        <v>2805002000-51153-VOC</v>
      </c>
      <c r="AB1566" t="str">
        <f>IF(COUNTIF('NP-NRModel-MAR-WILDFIRES Modifi'!V:V, AA1566)=0, "Missing", "")</f>
        <v/>
      </c>
    </row>
    <row r="1567" spans="1:28" hidden="1" x14ac:dyDescent="0.3">
      <c r="A1567" s="24">
        <v>2805007100</v>
      </c>
      <c r="B1567" s="40">
        <v>24009</v>
      </c>
      <c r="C1567" s="25"/>
      <c r="D1567" s="25"/>
      <c r="E1567" s="25"/>
      <c r="F1567" s="25"/>
      <c r="G1567" s="25" t="s">
        <v>12</v>
      </c>
      <c r="H1567" s="25">
        <v>2.1694042399978301E-2</v>
      </c>
      <c r="I1567" s="25">
        <v>153</v>
      </c>
      <c r="J1567" s="25">
        <v>1.4179112679724401E-4</v>
      </c>
      <c r="K1567" s="25">
        <v>10471</v>
      </c>
      <c r="L1567" s="26">
        <v>52952</v>
      </c>
      <c r="M1567" s="24">
        <v>2805007100</v>
      </c>
      <c r="N1567" s="25">
        <v>24009</v>
      </c>
      <c r="O1567" s="25"/>
      <c r="P1567" s="25"/>
      <c r="Q1567" s="25"/>
      <c r="R1567" s="25"/>
      <c r="S1567" s="25" t="s">
        <v>12</v>
      </c>
      <c r="T1567" s="25">
        <v>4.8670095999951403E-2</v>
      </c>
      <c r="U1567" s="25">
        <v>365</v>
      </c>
      <c r="V1567" s="25">
        <v>1.3334272876699E-4</v>
      </c>
      <c r="W1567" s="25">
        <v>10471</v>
      </c>
      <c r="X1567" s="27">
        <v>52952</v>
      </c>
      <c r="Y1567" s="28">
        <f t="shared" si="48"/>
        <v>2.9133110154002076E-3</v>
      </c>
      <c r="AA1567" t="str">
        <f t="shared" si="49"/>
        <v>2805007100-24009-VOC</v>
      </c>
      <c r="AB1567" t="str">
        <f>IF(COUNTIF('NP-NRModel-MAR-WILDFIRES Modifi'!V:V, AA1567)=0, "Missing", "")</f>
        <v/>
      </c>
    </row>
    <row r="1568" spans="1:28" hidden="1" x14ac:dyDescent="0.3">
      <c r="A1568" s="24">
        <v>2805007100</v>
      </c>
      <c r="B1568" s="40">
        <v>24017</v>
      </c>
      <c r="C1568" s="25"/>
      <c r="D1568" s="25"/>
      <c r="E1568" s="25"/>
      <c r="F1568" s="25"/>
      <c r="G1568" s="25" t="s">
        <v>12</v>
      </c>
      <c r="H1568" s="25">
        <v>3.1530826399968501E-2</v>
      </c>
      <c r="I1568" s="25">
        <v>153</v>
      </c>
      <c r="J1568" s="25">
        <v>2.0608383267953199E-4</v>
      </c>
      <c r="K1568" s="25">
        <v>10471</v>
      </c>
      <c r="L1568" s="26">
        <v>52956</v>
      </c>
      <c r="M1568" s="24">
        <v>2805007100</v>
      </c>
      <c r="N1568" s="25">
        <v>24017</v>
      </c>
      <c r="O1568" s="25"/>
      <c r="P1568" s="25"/>
      <c r="Q1568" s="25"/>
      <c r="R1568" s="25"/>
      <c r="S1568" s="25" t="s">
        <v>12</v>
      </c>
      <c r="T1568" s="25">
        <v>7.0833451999929201E-2</v>
      </c>
      <c r="U1568" s="25">
        <v>365</v>
      </c>
      <c r="V1568" s="25">
        <v>1.9406425205459999E-4</v>
      </c>
      <c r="W1568" s="25">
        <v>10471</v>
      </c>
      <c r="X1568" s="27">
        <v>52956</v>
      </c>
      <c r="Y1568" s="28">
        <f t="shared" si="48"/>
        <v>2.9094139401781233E-3</v>
      </c>
      <c r="AA1568" t="str">
        <f t="shared" si="49"/>
        <v>2805007100-24017-VOC</v>
      </c>
      <c r="AB1568" t="str">
        <f>IF(COUNTIF('NP-NRModel-MAR-WILDFIRES Modifi'!V:V, AA1568)=0, "Missing", "")</f>
        <v/>
      </c>
    </row>
    <row r="1569" spans="1:28" hidden="1" x14ac:dyDescent="0.3">
      <c r="A1569" s="24">
        <v>2805007100</v>
      </c>
      <c r="B1569" s="40">
        <v>24021</v>
      </c>
      <c r="C1569" s="25"/>
      <c r="D1569" s="25"/>
      <c r="E1569" s="25"/>
      <c r="F1569" s="25"/>
      <c r="G1569" s="25" t="s">
        <v>12</v>
      </c>
      <c r="H1569" s="25">
        <v>0.63194319999936699</v>
      </c>
      <c r="I1569" s="25">
        <v>153</v>
      </c>
      <c r="J1569" s="25">
        <v>4.1303477124141601E-3</v>
      </c>
      <c r="K1569" s="25">
        <v>10471</v>
      </c>
      <c r="L1569" s="26">
        <v>52958</v>
      </c>
      <c r="M1569" s="24">
        <v>2805007100</v>
      </c>
      <c r="N1569" s="25">
        <v>24021</v>
      </c>
      <c r="O1569" s="25"/>
      <c r="P1569" s="25"/>
      <c r="Q1569" s="25"/>
      <c r="R1569" s="25"/>
      <c r="S1569" s="25" t="s">
        <v>12</v>
      </c>
      <c r="T1569" s="25">
        <v>1.3784108959986101</v>
      </c>
      <c r="U1569" s="25">
        <v>365</v>
      </c>
      <c r="V1569" s="25">
        <v>3.7764682082153801E-3</v>
      </c>
      <c r="W1569" s="25">
        <v>10471</v>
      </c>
      <c r="X1569" s="27">
        <v>52958</v>
      </c>
      <c r="Y1569" s="28">
        <f t="shared" si="48"/>
        <v>2.9964560817127527E-3</v>
      </c>
      <c r="AA1569" t="str">
        <f t="shared" si="49"/>
        <v>2805007100-24021-VOC</v>
      </c>
      <c r="AB1569" t="str">
        <f>IF(COUNTIF('NP-NRModel-MAR-WILDFIRES Modifi'!V:V, AA1569)=0, "Missing", "")</f>
        <v/>
      </c>
    </row>
    <row r="1570" spans="1:28" hidden="1" x14ac:dyDescent="0.3">
      <c r="A1570" s="24">
        <v>2805007100</v>
      </c>
      <c r="B1570" s="40">
        <v>24031</v>
      </c>
      <c r="C1570" s="25"/>
      <c r="D1570" s="25"/>
      <c r="E1570" s="25"/>
      <c r="F1570" s="25"/>
      <c r="G1570" s="25" t="s">
        <v>12</v>
      </c>
      <c r="H1570" s="25">
        <v>4.8903887999951198E-2</v>
      </c>
      <c r="I1570" s="25">
        <v>153</v>
      </c>
      <c r="J1570" s="25">
        <v>3.1963325490164102E-4</v>
      </c>
      <c r="K1570" s="25">
        <v>10471</v>
      </c>
      <c r="L1570" s="26">
        <v>52963</v>
      </c>
      <c r="M1570" s="24">
        <v>2805007100</v>
      </c>
      <c r="N1570" s="25">
        <v>24031</v>
      </c>
      <c r="O1570" s="25"/>
      <c r="P1570" s="25"/>
      <c r="Q1570" s="25"/>
      <c r="R1570" s="25"/>
      <c r="S1570" s="25" t="s">
        <v>12</v>
      </c>
      <c r="T1570" s="25">
        <v>0.108584674399891</v>
      </c>
      <c r="U1570" s="25">
        <v>365</v>
      </c>
      <c r="V1570" s="25">
        <v>2.9749225862983901E-4</v>
      </c>
      <c r="W1570" s="25">
        <v>10471</v>
      </c>
      <c r="X1570" s="27">
        <v>52963</v>
      </c>
      <c r="Y1570" s="28">
        <f t="shared" si="48"/>
        <v>2.9436313795491004E-3</v>
      </c>
      <c r="AA1570" t="str">
        <f t="shared" si="49"/>
        <v>2805007100-24031-VOC</v>
      </c>
      <c r="AB1570" t="str">
        <f>IF(COUNTIF('NP-NRModel-MAR-WILDFIRES Modifi'!V:V, AA1570)=0, "Missing", "")</f>
        <v/>
      </c>
    </row>
    <row r="1571" spans="1:28" hidden="1" x14ac:dyDescent="0.3">
      <c r="A1571" s="24">
        <v>2805007100</v>
      </c>
      <c r="B1571" s="40">
        <v>24033</v>
      </c>
      <c r="C1571" s="25"/>
      <c r="D1571" s="25"/>
      <c r="E1571" s="25"/>
      <c r="F1571" s="25"/>
      <c r="G1571" s="25" t="s">
        <v>12</v>
      </c>
      <c r="H1571" s="25">
        <v>2.67594447999733E-2</v>
      </c>
      <c r="I1571" s="25">
        <v>153</v>
      </c>
      <c r="J1571" s="25">
        <v>1.7489833202596899E-4</v>
      </c>
      <c r="K1571" s="25">
        <v>10471</v>
      </c>
      <c r="L1571" s="26">
        <v>52964</v>
      </c>
      <c r="M1571" s="24">
        <v>2805007100</v>
      </c>
      <c r="N1571" s="25">
        <v>24033</v>
      </c>
      <c r="O1571" s="25"/>
      <c r="P1571" s="25"/>
      <c r="Q1571" s="25"/>
      <c r="R1571" s="25"/>
      <c r="S1571" s="25" t="s">
        <v>12</v>
      </c>
      <c r="T1571" s="25">
        <v>5.9823095999939999E-2</v>
      </c>
      <c r="U1571" s="25">
        <v>365</v>
      </c>
      <c r="V1571" s="25">
        <v>1.6389889315052001E-4</v>
      </c>
      <c r="W1571" s="25">
        <v>10471</v>
      </c>
      <c r="X1571" s="27">
        <v>52964</v>
      </c>
      <c r="Y1571" s="28">
        <f t="shared" si="48"/>
        <v>2.9235921194406991E-3</v>
      </c>
      <c r="AA1571" t="str">
        <f t="shared" si="49"/>
        <v>2805007100-24033-VOC</v>
      </c>
      <c r="AB1571" t="str">
        <f>IF(COUNTIF('NP-NRModel-MAR-WILDFIRES Modifi'!V:V, AA1571)=0, "Missing", "")</f>
        <v/>
      </c>
    </row>
    <row r="1572" spans="1:28" hidden="1" x14ac:dyDescent="0.3">
      <c r="A1572" s="24">
        <v>2805007100</v>
      </c>
      <c r="B1572" s="40">
        <v>51059</v>
      </c>
      <c r="C1572" s="25"/>
      <c r="D1572" s="25"/>
      <c r="E1572" s="25"/>
      <c r="F1572" s="25"/>
      <c r="G1572" s="25" t="s">
        <v>12</v>
      </c>
      <c r="H1572" s="25">
        <v>3.6967140999963001E-3</v>
      </c>
      <c r="I1572" s="25">
        <v>153</v>
      </c>
      <c r="J1572" s="29">
        <v>2.4161530065335301E-5</v>
      </c>
      <c r="K1572" s="25">
        <v>10471</v>
      </c>
      <c r="L1572" s="26">
        <v>76539</v>
      </c>
      <c r="M1572" s="24">
        <v>2805007100</v>
      </c>
      <c r="N1572" s="25">
        <v>51059</v>
      </c>
      <c r="O1572" s="25"/>
      <c r="P1572" s="25"/>
      <c r="Q1572" s="25"/>
      <c r="R1572" s="25"/>
      <c r="S1572" s="25" t="s">
        <v>12</v>
      </c>
      <c r="T1572" s="25">
        <v>8.2753595999917207E-3</v>
      </c>
      <c r="U1572" s="25">
        <v>365</v>
      </c>
      <c r="V1572" s="29">
        <v>2.26722180821691E-5</v>
      </c>
      <c r="W1572" s="25">
        <v>10471</v>
      </c>
      <c r="X1572" s="27">
        <v>76539</v>
      </c>
      <c r="Y1572" s="28">
        <f t="shared" si="48"/>
        <v>2.9196954855423411E-3</v>
      </c>
      <c r="AA1572" t="str">
        <f t="shared" si="49"/>
        <v>2805007100-51059-VOC</v>
      </c>
      <c r="AB1572" t="str">
        <f>IF(COUNTIF('NP-NRModel-MAR-WILDFIRES Modifi'!V:V, AA1572)=0, "Missing", "")</f>
        <v/>
      </c>
    </row>
    <row r="1573" spans="1:28" hidden="1" x14ac:dyDescent="0.3">
      <c r="A1573" s="24">
        <v>2805007100</v>
      </c>
      <c r="B1573" s="40">
        <v>51107</v>
      </c>
      <c r="C1573" s="25"/>
      <c r="D1573" s="25"/>
      <c r="E1573" s="25"/>
      <c r="F1573" s="25"/>
      <c r="G1573" s="25" t="s">
        <v>12</v>
      </c>
      <c r="H1573" s="25">
        <v>9.52927599999044E-2</v>
      </c>
      <c r="I1573" s="25">
        <v>153</v>
      </c>
      <c r="J1573" s="25">
        <v>6.2282849673140099E-4</v>
      </c>
      <c r="K1573" s="25">
        <v>10471</v>
      </c>
      <c r="L1573" s="26">
        <v>78131</v>
      </c>
      <c r="M1573" s="24">
        <v>2805007100</v>
      </c>
      <c r="N1573" s="25">
        <v>51107</v>
      </c>
      <c r="O1573" s="25"/>
      <c r="P1573" s="25"/>
      <c r="Q1573" s="25"/>
      <c r="R1573" s="25"/>
      <c r="S1573" s="25" t="s">
        <v>12</v>
      </c>
      <c r="T1573" s="25">
        <v>0.20940243999979</v>
      </c>
      <c r="U1573" s="25">
        <v>365</v>
      </c>
      <c r="V1573" s="25">
        <v>5.7370531506791705E-4</v>
      </c>
      <c r="W1573" s="25">
        <v>10471</v>
      </c>
      <c r="X1573" s="27">
        <v>78131</v>
      </c>
      <c r="Y1573" s="28">
        <f t="shared" si="48"/>
        <v>2.9743134642176358E-3</v>
      </c>
      <c r="AA1573" t="str">
        <f t="shared" si="49"/>
        <v>2805007100-51107-VOC</v>
      </c>
      <c r="AB1573" t="str">
        <f>IF(COUNTIF('NP-NRModel-MAR-WILDFIRES Modifi'!V:V, AA1573)=0, "Missing", "")</f>
        <v/>
      </c>
    </row>
    <row r="1574" spans="1:28" hidden="1" x14ac:dyDescent="0.3">
      <c r="A1574" s="24">
        <v>2805007100</v>
      </c>
      <c r="B1574" s="40">
        <v>51153</v>
      </c>
      <c r="C1574" s="25"/>
      <c r="D1574" s="25"/>
      <c r="E1574" s="25"/>
      <c r="F1574" s="25"/>
      <c r="G1574" s="25" t="s">
        <v>12</v>
      </c>
      <c r="H1574" s="25">
        <v>2.14228415999786E-2</v>
      </c>
      <c r="I1574" s="25">
        <v>153</v>
      </c>
      <c r="J1574" s="25">
        <v>1.4001857254887899E-4</v>
      </c>
      <c r="K1574" s="25">
        <v>10471</v>
      </c>
      <c r="L1574" s="26">
        <v>78151</v>
      </c>
      <c r="M1574" s="24">
        <v>2805007100</v>
      </c>
      <c r="N1574" s="25">
        <v>51153</v>
      </c>
      <c r="O1574" s="25"/>
      <c r="P1574" s="25"/>
      <c r="Q1574" s="25"/>
      <c r="R1574" s="25"/>
      <c r="S1574" s="25" t="s">
        <v>12</v>
      </c>
      <c r="T1574" s="25">
        <v>4.8065071999951997E-2</v>
      </c>
      <c r="U1574" s="25">
        <v>365</v>
      </c>
      <c r="V1574" s="25">
        <v>1.31685128766991E-4</v>
      </c>
      <c r="W1574" s="25">
        <v>10471</v>
      </c>
      <c r="X1574" s="27">
        <v>78151</v>
      </c>
      <c r="Y1574" s="28">
        <f t="shared" si="48"/>
        <v>2.9131043962447164E-3</v>
      </c>
      <c r="AA1574" t="str">
        <f t="shared" si="49"/>
        <v>2805007100-51153-VOC</v>
      </c>
      <c r="AB1574" t="str">
        <f>IF(COUNTIF('NP-NRModel-MAR-WILDFIRES Modifi'!V:V, AA1574)=0, "Missing", "")</f>
        <v/>
      </c>
    </row>
    <row r="1575" spans="1:28" hidden="1" x14ac:dyDescent="0.3">
      <c r="A1575" s="24">
        <v>2805009100</v>
      </c>
      <c r="B1575" s="40">
        <v>24009</v>
      </c>
      <c r="C1575" s="25"/>
      <c r="D1575" s="25"/>
      <c r="E1575" s="25"/>
      <c r="F1575" s="25"/>
      <c r="G1575" s="25" t="s">
        <v>12</v>
      </c>
      <c r="H1575" s="25">
        <v>4.53564159999545E-3</v>
      </c>
      <c r="I1575" s="25">
        <v>153</v>
      </c>
      <c r="J1575" s="29">
        <v>2.96447163398395E-5</v>
      </c>
      <c r="K1575" s="25">
        <v>10471</v>
      </c>
      <c r="L1575" s="26">
        <v>95287</v>
      </c>
      <c r="M1575" s="24">
        <v>2805009100</v>
      </c>
      <c r="N1575" s="25">
        <v>24009</v>
      </c>
      <c r="O1575" s="25"/>
      <c r="P1575" s="25"/>
      <c r="Q1575" s="25"/>
      <c r="R1575" s="25"/>
      <c r="S1575" s="25" t="s">
        <v>12</v>
      </c>
      <c r="T1575" s="25">
        <v>9.4873003999904806E-3</v>
      </c>
      <c r="U1575" s="25">
        <v>365</v>
      </c>
      <c r="V1575" s="29">
        <v>2.5992603835590299E-5</v>
      </c>
      <c r="W1575" s="25">
        <v>10471</v>
      </c>
      <c r="X1575" s="27">
        <v>95287</v>
      </c>
      <c r="Y1575" s="28">
        <f t="shared" si="48"/>
        <v>3.1246735203903993E-3</v>
      </c>
      <c r="AA1575" t="str">
        <f t="shared" si="49"/>
        <v>2805009100-24009-VOC</v>
      </c>
      <c r="AB1575" t="str">
        <f>IF(COUNTIF('NP-NRModel-MAR-WILDFIRES Modifi'!V:V, AA1575)=0, "Missing", "")</f>
        <v/>
      </c>
    </row>
    <row r="1576" spans="1:28" hidden="1" x14ac:dyDescent="0.3">
      <c r="A1576" s="24">
        <v>2805009100</v>
      </c>
      <c r="B1576" s="40">
        <v>24017</v>
      </c>
      <c r="C1576" s="25"/>
      <c r="D1576" s="25"/>
      <c r="E1576" s="25"/>
      <c r="F1576" s="25"/>
      <c r="G1576" s="25" t="s">
        <v>12</v>
      </c>
      <c r="H1576" s="25">
        <v>4.10499599999588E-2</v>
      </c>
      <c r="I1576" s="25">
        <v>153</v>
      </c>
      <c r="J1576" s="25">
        <v>2.68300392156594E-4</v>
      </c>
      <c r="K1576" s="25">
        <v>10471</v>
      </c>
      <c r="L1576" s="26">
        <v>95291</v>
      </c>
      <c r="M1576" s="24">
        <v>2805009100</v>
      </c>
      <c r="N1576" s="25">
        <v>24017</v>
      </c>
      <c r="O1576" s="25"/>
      <c r="P1576" s="25"/>
      <c r="Q1576" s="25"/>
      <c r="R1576" s="25"/>
      <c r="S1576" s="25" t="s">
        <v>12</v>
      </c>
      <c r="T1576" s="25">
        <v>8.5825938399914301E-2</v>
      </c>
      <c r="U1576" s="25">
        <v>365</v>
      </c>
      <c r="V1576" s="25">
        <v>2.3513955726003899E-4</v>
      </c>
      <c r="W1576" s="25">
        <v>10471</v>
      </c>
      <c r="X1576" s="27">
        <v>95291</v>
      </c>
      <c r="Y1576" s="28">
        <f t="shared" si="48"/>
        <v>3.1260991392418249E-3</v>
      </c>
      <c r="AA1576" t="str">
        <f t="shared" si="49"/>
        <v>2805009100-24017-VOC</v>
      </c>
      <c r="AB1576" t="str">
        <f>IF(COUNTIF('NP-NRModel-MAR-WILDFIRES Modifi'!V:V, AA1576)=0, "Missing", "")</f>
        <v/>
      </c>
    </row>
    <row r="1577" spans="1:28" hidden="1" x14ac:dyDescent="0.3">
      <c r="A1577" s="24">
        <v>2805009100</v>
      </c>
      <c r="B1577" s="40">
        <v>24021</v>
      </c>
      <c r="C1577" s="25"/>
      <c r="D1577" s="25"/>
      <c r="E1577" s="25"/>
      <c r="F1577" s="25"/>
      <c r="G1577" s="25" t="s">
        <v>12</v>
      </c>
      <c r="H1577" s="25">
        <v>7.5074111999924803E-3</v>
      </c>
      <c r="I1577" s="25">
        <v>153</v>
      </c>
      <c r="J1577" s="29">
        <v>4.9068047058774302E-5</v>
      </c>
      <c r="K1577" s="25">
        <v>10471</v>
      </c>
      <c r="L1577" s="26">
        <v>96861</v>
      </c>
      <c r="M1577" s="24">
        <v>2805009100</v>
      </c>
      <c r="N1577" s="25">
        <v>24021</v>
      </c>
      <c r="O1577" s="25"/>
      <c r="P1577" s="25"/>
      <c r="Q1577" s="25"/>
      <c r="R1577" s="25"/>
      <c r="S1577" s="25" t="s">
        <v>12</v>
      </c>
      <c r="T1577" s="25">
        <v>1.53015746999846E-2</v>
      </c>
      <c r="U1577" s="25">
        <v>365</v>
      </c>
      <c r="V1577" s="29">
        <v>4.1922122465711301E-5</v>
      </c>
      <c r="W1577" s="25">
        <v>10471</v>
      </c>
      <c r="X1577" s="27">
        <v>96861</v>
      </c>
      <c r="Y1577" s="28">
        <f t="shared" si="48"/>
        <v>3.2067318573965912E-3</v>
      </c>
      <c r="AA1577" t="str">
        <f t="shared" si="49"/>
        <v>2805009100-24021-VOC</v>
      </c>
      <c r="AB1577" t="str">
        <f>IF(COUNTIF('NP-NRModel-MAR-WILDFIRES Modifi'!V:V, AA1577)=0, "Missing", "")</f>
        <v/>
      </c>
    </row>
    <row r="1578" spans="1:28" hidden="1" x14ac:dyDescent="0.3">
      <c r="A1578" s="24">
        <v>2805009100</v>
      </c>
      <c r="B1578" s="40">
        <v>24031</v>
      </c>
      <c r="C1578" s="25"/>
      <c r="D1578" s="25"/>
      <c r="E1578" s="25"/>
      <c r="F1578" s="25"/>
      <c r="G1578" s="25" t="s">
        <v>12</v>
      </c>
      <c r="H1578" s="25">
        <v>0.23384431199976499</v>
      </c>
      <c r="I1578" s="25">
        <v>153</v>
      </c>
      <c r="J1578" s="25">
        <v>1.5283941960768999E-3</v>
      </c>
      <c r="K1578" s="25">
        <v>10471</v>
      </c>
      <c r="L1578" s="26">
        <v>96866</v>
      </c>
      <c r="M1578" s="24">
        <v>2805009100</v>
      </c>
      <c r="N1578" s="25">
        <v>24031</v>
      </c>
      <c r="O1578" s="25"/>
      <c r="P1578" s="25"/>
      <c r="Q1578" s="25"/>
      <c r="R1578" s="25"/>
      <c r="S1578" s="25" t="s">
        <v>12</v>
      </c>
      <c r="T1578" s="25">
        <v>0.48109015199951899</v>
      </c>
      <c r="U1578" s="25">
        <v>365</v>
      </c>
      <c r="V1578" s="25">
        <v>1.31805521095758E-3</v>
      </c>
      <c r="W1578" s="25">
        <v>10471</v>
      </c>
      <c r="X1578" s="27">
        <v>96866</v>
      </c>
      <c r="Y1578" s="28">
        <f t="shared" si="48"/>
        <v>3.1769392695413729E-3</v>
      </c>
      <c r="AA1578" t="str">
        <f t="shared" si="49"/>
        <v>2805009100-24031-VOC</v>
      </c>
      <c r="AB1578" t="str">
        <f>IF(COUNTIF('NP-NRModel-MAR-WILDFIRES Modifi'!V:V, AA1578)=0, "Missing", "")</f>
        <v/>
      </c>
    </row>
    <row r="1579" spans="1:28" hidden="1" x14ac:dyDescent="0.3">
      <c r="A1579" s="24">
        <v>2805009100</v>
      </c>
      <c r="B1579" s="40">
        <v>24033</v>
      </c>
      <c r="C1579" s="25"/>
      <c r="D1579" s="25"/>
      <c r="E1579" s="25"/>
      <c r="F1579" s="25"/>
      <c r="G1579" s="25" t="s">
        <v>12</v>
      </c>
      <c r="H1579" s="25">
        <v>2.8025800799971801E-2</v>
      </c>
      <c r="I1579" s="25">
        <v>153</v>
      </c>
      <c r="J1579" s="25">
        <v>1.8317516862726701E-4</v>
      </c>
      <c r="K1579" s="25">
        <v>10471</v>
      </c>
      <c r="L1579" s="26">
        <v>96867</v>
      </c>
      <c r="M1579" s="24">
        <v>2805009100</v>
      </c>
      <c r="N1579" s="25">
        <v>24033</v>
      </c>
      <c r="O1579" s="25"/>
      <c r="P1579" s="25"/>
      <c r="Q1579" s="25"/>
      <c r="R1579" s="25"/>
      <c r="S1579" s="25" t="s">
        <v>12</v>
      </c>
      <c r="T1579" s="25">
        <v>5.82071159999418E-2</v>
      </c>
      <c r="U1579" s="25">
        <v>365</v>
      </c>
      <c r="V1579" s="25">
        <v>1.5947155068477201E-4</v>
      </c>
      <c r="W1579" s="25">
        <v>10471</v>
      </c>
      <c r="X1579" s="27">
        <v>96867</v>
      </c>
      <c r="Y1579" s="28">
        <f t="shared" si="48"/>
        <v>3.1469548951274301E-3</v>
      </c>
      <c r="AA1579" t="str">
        <f t="shared" si="49"/>
        <v>2805009100-24033-VOC</v>
      </c>
      <c r="AB1579" t="str">
        <f>IF(COUNTIF('NP-NRModel-MAR-WILDFIRES Modifi'!V:V, AA1579)=0, "Missing", "")</f>
        <v/>
      </c>
    </row>
    <row r="1580" spans="1:28" hidden="1" x14ac:dyDescent="0.3">
      <c r="A1580" s="24">
        <v>2805009100</v>
      </c>
      <c r="B1580" s="40">
        <v>51107</v>
      </c>
      <c r="C1580" s="25"/>
      <c r="D1580" s="25"/>
      <c r="E1580" s="25"/>
      <c r="F1580" s="25"/>
      <c r="G1580" s="25" t="s">
        <v>12</v>
      </c>
      <c r="H1580" s="25">
        <v>2.75091543999724E-2</v>
      </c>
      <c r="I1580" s="25">
        <v>153</v>
      </c>
      <c r="J1580" s="25">
        <v>1.79798394771061E-4</v>
      </c>
      <c r="K1580" s="25">
        <v>10471</v>
      </c>
      <c r="L1580" s="26">
        <v>117095</v>
      </c>
      <c r="M1580" s="24">
        <v>2805009100</v>
      </c>
      <c r="N1580" s="25">
        <v>51107</v>
      </c>
      <c r="O1580" s="25"/>
      <c r="P1580" s="25"/>
      <c r="Q1580" s="25"/>
      <c r="R1580" s="25"/>
      <c r="S1580" s="25" t="s">
        <v>12</v>
      </c>
      <c r="T1580" s="25">
        <v>5.6713347199943399E-2</v>
      </c>
      <c r="U1580" s="25">
        <v>365</v>
      </c>
      <c r="V1580" s="25">
        <v>1.5537903342450199E-4</v>
      </c>
      <c r="W1580" s="25">
        <v>10471</v>
      </c>
      <c r="X1580" s="27">
        <v>117095</v>
      </c>
      <c r="Y1580" s="28">
        <f t="shared" si="48"/>
        <v>3.1703012368002226E-3</v>
      </c>
      <c r="AA1580" t="str">
        <f t="shared" si="49"/>
        <v>2805009100-51107-VOC</v>
      </c>
      <c r="AB1580" t="str">
        <f>IF(COUNTIF('NP-NRModel-MAR-WILDFIRES Modifi'!V:V, AA1580)=0, "Missing", "")</f>
        <v/>
      </c>
    </row>
    <row r="1581" spans="1:28" hidden="1" x14ac:dyDescent="0.3">
      <c r="A1581" s="24">
        <v>2805009100</v>
      </c>
      <c r="B1581" s="40">
        <v>51153</v>
      </c>
      <c r="C1581" s="25"/>
      <c r="D1581" s="25"/>
      <c r="E1581" s="25"/>
      <c r="F1581" s="25"/>
      <c r="G1581" s="25" t="s">
        <v>12</v>
      </c>
      <c r="H1581" s="25">
        <v>7.7435047999922504E-3</v>
      </c>
      <c r="I1581" s="25">
        <v>153</v>
      </c>
      <c r="J1581" s="29">
        <v>5.0611142483609499E-5</v>
      </c>
      <c r="K1581" s="25">
        <v>10471</v>
      </c>
      <c r="L1581" s="26">
        <v>117111</v>
      </c>
      <c r="M1581" s="24">
        <v>2805009100</v>
      </c>
      <c r="N1581" s="25">
        <v>51153</v>
      </c>
      <c r="O1581" s="25"/>
      <c r="P1581" s="25"/>
      <c r="Q1581" s="25"/>
      <c r="R1581" s="25"/>
      <c r="S1581" s="25" t="s">
        <v>12</v>
      </c>
      <c r="T1581" s="25">
        <v>1.61247251999839E-2</v>
      </c>
      <c r="U1581" s="25">
        <v>365</v>
      </c>
      <c r="V1581" s="29">
        <v>4.4177329315024402E-5</v>
      </c>
      <c r="W1581" s="25">
        <v>10471</v>
      </c>
      <c r="X1581" s="27">
        <v>117111</v>
      </c>
      <c r="Y1581" s="28">
        <f t="shared" si="48"/>
        <v>3.1387289926441682E-3</v>
      </c>
      <c r="AA1581" t="str">
        <f t="shared" si="49"/>
        <v>2805009100-51153-VOC</v>
      </c>
      <c r="AB1581" t="str">
        <f>IF(COUNTIF('NP-NRModel-MAR-WILDFIRES Modifi'!V:V, AA1581)=0, "Missing", "")</f>
        <v/>
      </c>
    </row>
    <row r="1582" spans="1:28" hidden="1" x14ac:dyDescent="0.3">
      <c r="A1582" s="24">
        <v>2805010100</v>
      </c>
      <c r="B1582" s="40">
        <v>24009</v>
      </c>
      <c r="C1582" s="25"/>
      <c r="D1582" s="25"/>
      <c r="E1582" s="25"/>
      <c r="F1582" s="25"/>
      <c r="G1582" s="25" t="s">
        <v>12</v>
      </c>
      <c r="H1582" s="25">
        <v>8.2679789999917305E-4</v>
      </c>
      <c r="I1582" s="25">
        <v>153</v>
      </c>
      <c r="J1582" s="29">
        <v>5.4039078431318498E-6</v>
      </c>
      <c r="K1582" s="25">
        <v>10470</v>
      </c>
      <c r="L1582" s="26">
        <v>37187</v>
      </c>
      <c r="M1582" s="24">
        <v>2805010100</v>
      </c>
      <c r="N1582" s="25">
        <v>24009</v>
      </c>
      <c r="O1582" s="25"/>
      <c r="P1582" s="25"/>
      <c r="Q1582" s="25"/>
      <c r="R1582" s="25"/>
      <c r="S1582" s="25" t="s">
        <v>12</v>
      </c>
      <c r="T1582" s="25">
        <v>1.7294311999982699E-3</v>
      </c>
      <c r="U1582" s="25">
        <v>365</v>
      </c>
      <c r="V1582" s="29">
        <v>4.7381676712281601E-6</v>
      </c>
      <c r="W1582" s="25">
        <v>10470</v>
      </c>
      <c r="X1582" s="27">
        <v>37187</v>
      </c>
      <c r="Y1582" s="28">
        <f t="shared" si="48"/>
        <v>3.1246735014016491E-3</v>
      </c>
      <c r="AA1582" t="str">
        <f t="shared" si="49"/>
        <v>2805010100-24009-VOC</v>
      </c>
      <c r="AB1582" t="str">
        <f>IF(COUNTIF('NP-NRModel-MAR-WILDFIRES Modifi'!V:V, AA1582)=0, "Missing", "")</f>
        <v/>
      </c>
    </row>
    <row r="1583" spans="1:28" hidden="1" x14ac:dyDescent="0.3">
      <c r="A1583" s="24">
        <v>2805010100</v>
      </c>
      <c r="B1583" s="40">
        <v>24017</v>
      </c>
      <c r="C1583" s="25"/>
      <c r="D1583" s="25"/>
      <c r="E1583" s="25"/>
      <c r="F1583" s="25"/>
      <c r="G1583" s="25" t="s">
        <v>12</v>
      </c>
      <c r="H1583" s="25">
        <v>0.192885823299807</v>
      </c>
      <c r="I1583" s="25">
        <v>153</v>
      </c>
      <c r="J1583" s="25">
        <v>1.2606916555542901E-3</v>
      </c>
      <c r="K1583" s="25">
        <v>10470</v>
      </c>
      <c r="L1583" s="26">
        <v>37332</v>
      </c>
      <c r="M1583" s="24">
        <v>2805010100</v>
      </c>
      <c r="N1583" s="25">
        <v>24017</v>
      </c>
      <c r="O1583" s="25"/>
      <c r="P1583" s="25"/>
      <c r="Q1583" s="25"/>
      <c r="R1583" s="25"/>
      <c r="S1583" s="25" t="s">
        <v>12</v>
      </c>
      <c r="T1583" s="25">
        <v>0.40327948639959599</v>
      </c>
      <c r="U1583" s="25">
        <v>365</v>
      </c>
      <c r="V1583" s="25">
        <v>1.10487530520437E-3</v>
      </c>
      <c r="W1583" s="25">
        <v>10470</v>
      </c>
      <c r="X1583" s="27">
        <v>37332</v>
      </c>
      <c r="Y1583" s="28">
        <f t="shared" si="48"/>
        <v>3.1260991398533804E-3</v>
      </c>
      <c r="AA1583" t="str">
        <f t="shared" si="49"/>
        <v>2805010100-24017-VOC</v>
      </c>
      <c r="AB1583" t="str">
        <f>IF(COUNTIF('NP-NRModel-MAR-WILDFIRES Modifi'!V:V, AA1583)=0, "Missing", "")</f>
        <v/>
      </c>
    </row>
    <row r="1584" spans="1:28" hidden="1" x14ac:dyDescent="0.3">
      <c r="A1584" s="24">
        <v>2805010100</v>
      </c>
      <c r="B1584" s="40">
        <v>24021</v>
      </c>
      <c r="C1584" s="25"/>
      <c r="D1584" s="25"/>
      <c r="E1584" s="25"/>
      <c r="F1584" s="25"/>
      <c r="G1584" s="25" t="s">
        <v>12</v>
      </c>
      <c r="H1584" s="25">
        <v>0.19786104819980199</v>
      </c>
      <c r="I1584" s="25">
        <v>153</v>
      </c>
      <c r="J1584" s="25">
        <v>1.29320946535818E-3</v>
      </c>
      <c r="K1584" s="25">
        <v>10470</v>
      </c>
      <c r="L1584" s="26">
        <v>37399</v>
      </c>
      <c r="M1584" s="24">
        <v>2805010100</v>
      </c>
      <c r="N1584" s="25">
        <v>24021</v>
      </c>
      <c r="O1584" s="25"/>
      <c r="P1584" s="25"/>
      <c r="Q1584" s="25"/>
      <c r="R1584" s="25"/>
      <c r="S1584" s="25" t="s">
        <v>12</v>
      </c>
      <c r="T1584" s="25">
        <v>0.40327957489959598</v>
      </c>
      <c r="U1584" s="25">
        <v>365</v>
      </c>
      <c r="V1584" s="25">
        <v>1.1048755476701199E-3</v>
      </c>
      <c r="W1584" s="25">
        <v>10470</v>
      </c>
      <c r="X1584" s="27">
        <v>37399</v>
      </c>
      <c r="Y1584" s="28">
        <f t="shared" si="48"/>
        <v>3.2067318700188291E-3</v>
      </c>
      <c r="AA1584" t="str">
        <f t="shared" si="49"/>
        <v>2805010100-24021-VOC</v>
      </c>
      <c r="AB1584" t="str">
        <f>IF(COUNTIF('NP-NRModel-MAR-WILDFIRES Modifi'!V:V, AA1584)=0, "Missing", "")</f>
        <v/>
      </c>
    </row>
    <row r="1585" spans="1:28" hidden="1" x14ac:dyDescent="0.3">
      <c r="A1585" s="24">
        <v>2805010100</v>
      </c>
      <c r="B1585" s="40">
        <v>24031</v>
      </c>
      <c r="C1585" s="25"/>
      <c r="D1585" s="25"/>
      <c r="E1585" s="25"/>
      <c r="F1585" s="25"/>
      <c r="G1585" s="25" t="s">
        <v>12</v>
      </c>
      <c r="H1585" s="25">
        <v>1.23161819999877E-3</v>
      </c>
      <c r="I1585" s="25">
        <v>153</v>
      </c>
      <c r="J1585" s="29">
        <v>8.0497921568547303E-6</v>
      </c>
      <c r="K1585" s="25">
        <v>10470</v>
      </c>
      <c r="L1585" s="26">
        <v>37589</v>
      </c>
      <c r="M1585" s="24">
        <v>2805010100</v>
      </c>
      <c r="N1585" s="25">
        <v>24031</v>
      </c>
      <c r="O1585" s="25"/>
      <c r="P1585" s="25"/>
      <c r="Q1585" s="25"/>
      <c r="R1585" s="25"/>
      <c r="S1585" s="25" t="s">
        <v>12</v>
      </c>
      <c r="T1585" s="25">
        <v>2.5338197999974698E-3</v>
      </c>
      <c r="U1585" s="25">
        <v>365</v>
      </c>
      <c r="V1585" s="29">
        <v>6.94197205478758E-6</v>
      </c>
      <c r="W1585" s="25">
        <v>10470</v>
      </c>
      <c r="X1585" s="27">
        <v>37589</v>
      </c>
      <c r="Y1585" s="28">
        <f t="shared" si="48"/>
        <v>3.1769394796199667E-3</v>
      </c>
      <c r="AA1585" t="str">
        <f t="shared" si="49"/>
        <v>2805010100-24031-VOC</v>
      </c>
      <c r="AB1585" t="str">
        <f>IF(COUNTIF('NP-NRModel-MAR-WILDFIRES Modifi'!V:V, AA1585)=0, "Missing", "")</f>
        <v/>
      </c>
    </row>
    <row r="1586" spans="1:28" hidden="1" x14ac:dyDescent="0.3">
      <c r="A1586" s="24">
        <v>2805010100</v>
      </c>
      <c r="B1586" s="40">
        <v>24033</v>
      </c>
      <c r="C1586" s="25"/>
      <c r="D1586" s="25"/>
      <c r="E1586" s="25"/>
      <c r="F1586" s="25"/>
      <c r="G1586" s="25" t="s">
        <v>12</v>
      </c>
      <c r="H1586" s="25">
        <v>1.14059802999886E-2</v>
      </c>
      <c r="I1586" s="25">
        <v>153</v>
      </c>
      <c r="J1586" s="29">
        <v>7.4548890849598698E-5</v>
      </c>
      <c r="K1586" s="25">
        <v>10470</v>
      </c>
      <c r="L1586" s="26">
        <v>37627</v>
      </c>
      <c r="M1586" s="24">
        <v>2805010100</v>
      </c>
      <c r="N1586" s="25">
        <v>24033</v>
      </c>
      <c r="O1586" s="25"/>
      <c r="P1586" s="25"/>
      <c r="Q1586" s="25"/>
      <c r="R1586" s="25"/>
      <c r="S1586" s="25" t="s">
        <v>12</v>
      </c>
      <c r="T1586" s="25">
        <v>2.3689214699976199E-2</v>
      </c>
      <c r="U1586" s="25">
        <v>365</v>
      </c>
      <c r="V1586" s="29">
        <v>6.4901958082126798E-5</v>
      </c>
      <c r="W1586" s="25">
        <v>10470</v>
      </c>
      <c r="X1586" s="27">
        <v>37627</v>
      </c>
      <c r="Y1586" s="28">
        <f t="shared" si="48"/>
        <v>3.1469549241610615E-3</v>
      </c>
      <c r="AA1586" t="str">
        <f t="shared" si="49"/>
        <v>2805010100-24033-VOC</v>
      </c>
      <c r="AB1586" t="str">
        <f>IF(COUNTIF('NP-NRModel-MAR-WILDFIRES Modifi'!V:V, AA1586)=0, "Missing", "")</f>
        <v/>
      </c>
    </row>
    <row r="1587" spans="1:28" hidden="1" x14ac:dyDescent="0.3">
      <c r="A1587" s="24">
        <v>2805010100</v>
      </c>
      <c r="B1587" s="40">
        <v>51059</v>
      </c>
      <c r="C1587" s="25"/>
      <c r="D1587" s="25"/>
      <c r="E1587" s="25"/>
      <c r="F1587" s="25"/>
      <c r="G1587" s="25" t="s">
        <v>12</v>
      </c>
      <c r="H1587" s="25">
        <v>6.4044959999936103E-4</v>
      </c>
      <c r="I1587" s="25">
        <v>153</v>
      </c>
      <c r="J1587" s="29">
        <v>4.18594509803504E-6</v>
      </c>
      <c r="K1587" s="25">
        <v>10470</v>
      </c>
      <c r="L1587" s="26">
        <v>102790</v>
      </c>
      <c r="M1587" s="24">
        <v>2805010100</v>
      </c>
      <c r="N1587" s="25">
        <v>51059</v>
      </c>
      <c r="O1587" s="25"/>
      <c r="P1587" s="25"/>
      <c r="Q1587" s="25"/>
      <c r="R1587" s="25"/>
      <c r="S1587" s="25" t="s">
        <v>12</v>
      </c>
      <c r="T1587" s="25">
        <v>1.32230979999867E-3</v>
      </c>
      <c r="U1587" s="25">
        <v>365</v>
      </c>
      <c r="V1587" s="29">
        <v>3.6227665753388401E-6</v>
      </c>
      <c r="W1587" s="25">
        <v>10470</v>
      </c>
      <c r="X1587" s="27">
        <v>102790</v>
      </c>
      <c r="Y1587" s="28">
        <f t="shared" si="48"/>
        <v>3.1656311539393039E-3</v>
      </c>
      <c r="AA1587" t="str">
        <f t="shared" si="49"/>
        <v>2805010100-51059-VOC</v>
      </c>
      <c r="AB1587" t="str">
        <f>IF(COUNTIF('NP-NRModel-MAR-WILDFIRES Modifi'!V:V, AA1587)=0, "Missing", "")</f>
        <v/>
      </c>
    </row>
    <row r="1588" spans="1:28" hidden="1" x14ac:dyDescent="0.3">
      <c r="A1588" s="24">
        <v>2805010100</v>
      </c>
      <c r="B1588" s="40">
        <v>51107</v>
      </c>
      <c r="C1588" s="25"/>
      <c r="D1588" s="25"/>
      <c r="E1588" s="25"/>
      <c r="F1588" s="25"/>
      <c r="G1588" s="25" t="s">
        <v>12</v>
      </c>
      <c r="H1588" s="25">
        <v>3.9084961999960803E-2</v>
      </c>
      <c r="I1588" s="25">
        <v>153</v>
      </c>
      <c r="J1588" s="25">
        <v>2.5545726797360002E-4</v>
      </c>
      <c r="K1588" s="25">
        <v>10470</v>
      </c>
      <c r="L1588" s="26">
        <v>91819</v>
      </c>
      <c r="M1588" s="24">
        <v>2805010100</v>
      </c>
      <c r="N1588" s="25">
        <v>51107</v>
      </c>
      <c r="O1588" s="25"/>
      <c r="P1588" s="25"/>
      <c r="Q1588" s="25"/>
      <c r="R1588" s="25"/>
      <c r="S1588" s="25" t="s">
        <v>12</v>
      </c>
      <c r="T1588" s="25">
        <v>8.0578231799919298E-2</v>
      </c>
      <c r="U1588" s="25">
        <v>365</v>
      </c>
      <c r="V1588" s="25">
        <v>2.2076227890388799E-4</v>
      </c>
      <c r="W1588" s="25">
        <v>10470</v>
      </c>
      <c r="X1588" s="27">
        <v>91819</v>
      </c>
      <c r="Y1588" s="28">
        <f t="shared" si="48"/>
        <v>3.1703012372859721E-3</v>
      </c>
      <c r="AA1588" t="str">
        <f t="shared" si="49"/>
        <v>2805010100-51107-VOC</v>
      </c>
      <c r="AB1588" t="str">
        <f>IF(COUNTIF('NP-NRModel-MAR-WILDFIRES Modifi'!V:V, AA1588)=0, "Missing", "")</f>
        <v/>
      </c>
    </row>
    <row r="1589" spans="1:28" hidden="1" x14ac:dyDescent="0.3">
      <c r="A1589" s="24">
        <v>2805010100</v>
      </c>
      <c r="B1589" s="40">
        <v>51153</v>
      </c>
      <c r="C1589" s="25"/>
      <c r="D1589" s="25"/>
      <c r="E1589" s="25"/>
      <c r="F1589" s="25"/>
      <c r="G1589" s="25" t="s">
        <v>12</v>
      </c>
      <c r="H1589" s="25">
        <v>0.13351023349986599</v>
      </c>
      <c r="I1589" s="25">
        <v>153</v>
      </c>
      <c r="J1589" s="25">
        <v>8.7261590522788601E-4</v>
      </c>
      <c r="K1589" s="25">
        <v>10470</v>
      </c>
      <c r="L1589" s="26">
        <v>92437</v>
      </c>
      <c r="M1589" s="24">
        <v>2805010100</v>
      </c>
      <c r="N1589" s="25">
        <v>51153</v>
      </c>
      <c r="O1589" s="25"/>
      <c r="P1589" s="25"/>
      <c r="Q1589" s="25"/>
      <c r="R1589" s="25"/>
      <c r="S1589" s="25" t="s">
        <v>12</v>
      </c>
      <c r="T1589" s="25">
        <v>0.27801568959972101</v>
      </c>
      <c r="U1589" s="25">
        <v>365</v>
      </c>
      <c r="V1589" s="25">
        <v>7.6168682082115499E-4</v>
      </c>
      <c r="W1589" s="25">
        <v>10470</v>
      </c>
      <c r="X1589" s="27">
        <v>92437</v>
      </c>
      <c r="Y1589" s="28">
        <f t="shared" si="48"/>
        <v>3.1387289921811726E-3</v>
      </c>
      <c r="AA1589" t="str">
        <f t="shared" si="49"/>
        <v>2805010100-51153-VOC</v>
      </c>
      <c r="AB1589" t="str">
        <f>IF(COUNTIF('NP-NRModel-MAR-WILDFIRES Modifi'!V:V, AA1589)=0, "Missing", "")</f>
        <v/>
      </c>
    </row>
    <row r="1590" spans="1:28" hidden="1" x14ac:dyDescent="0.3">
      <c r="A1590" s="24">
        <v>2805018000</v>
      </c>
      <c r="B1590" s="40">
        <v>24009</v>
      </c>
      <c r="C1590" s="25"/>
      <c r="D1590" s="25"/>
      <c r="E1590" s="25"/>
      <c r="F1590" s="25"/>
      <c r="G1590" s="25" t="s">
        <v>12</v>
      </c>
      <c r="H1590" s="25">
        <v>0.18757106399981199</v>
      </c>
      <c r="I1590" s="25">
        <v>153</v>
      </c>
      <c r="J1590" s="25">
        <v>1.2259546666654401E-3</v>
      </c>
      <c r="K1590" s="25">
        <v>10471</v>
      </c>
      <c r="L1590" s="26">
        <v>128178</v>
      </c>
      <c r="M1590" s="24">
        <v>2805018000</v>
      </c>
      <c r="N1590" s="25">
        <v>24009</v>
      </c>
      <c r="O1590" s="25"/>
      <c r="P1590" s="25"/>
      <c r="Q1590" s="25"/>
      <c r="R1590" s="25"/>
      <c r="S1590" s="25" t="s">
        <v>12</v>
      </c>
      <c r="T1590" s="25">
        <v>0.32344598879967701</v>
      </c>
      <c r="U1590" s="25">
        <v>365</v>
      </c>
      <c r="V1590" s="25">
        <v>8.8615339397171797E-4</v>
      </c>
      <c r="W1590" s="25">
        <v>10471</v>
      </c>
      <c r="X1590" s="27">
        <v>128178</v>
      </c>
      <c r="Y1590" s="28">
        <f t="shared" si="48"/>
        <v>3.7902917615859591E-3</v>
      </c>
      <c r="AA1590" t="str">
        <f t="shared" si="49"/>
        <v>2805018000-24009-VOC</v>
      </c>
      <c r="AB1590" t="str">
        <f>IF(COUNTIF('NP-NRModel-MAR-WILDFIRES Modifi'!V:V, AA1590)=0, "Missing", "")</f>
        <v/>
      </c>
    </row>
    <row r="1591" spans="1:28" hidden="1" x14ac:dyDescent="0.3">
      <c r="A1591" s="24">
        <v>2805018000</v>
      </c>
      <c r="B1591" s="40">
        <v>24017</v>
      </c>
      <c r="C1591" s="25"/>
      <c r="D1591" s="25"/>
      <c r="E1591" s="25"/>
      <c r="F1591" s="25"/>
      <c r="G1591" s="25" t="s">
        <v>12</v>
      </c>
      <c r="H1591" s="25">
        <v>5.2651543999947203E-2</v>
      </c>
      <c r="I1591" s="25">
        <v>153</v>
      </c>
      <c r="J1591" s="25">
        <v>3.44127738561746E-4</v>
      </c>
      <c r="K1591" s="25">
        <v>10471</v>
      </c>
      <c r="L1591" s="26">
        <v>128182</v>
      </c>
      <c r="M1591" s="24">
        <v>2805018000</v>
      </c>
      <c r="N1591" s="25">
        <v>24017</v>
      </c>
      <c r="O1591" s="25"/>
      <c r="P1591" s="25"/>
      <c r="Q1591" s="25"/>
      <c r="R1591" s="25"/>
      <c r="S1591" s="25" t="s">
        <v>12</v>
      </c>
      <c r="T1591" s="25">
        <v>9.10412967999088E-2</v>
      </c>
      <c r="U1591" s="25">
        <v>365</v>
      </c>
      <c r="V1591" s="25">
        <v>2.4942821041070898E-4</v>
      </c>
      <c r="W1591" s="25">
        <v>10471</v>
      </c>
      <c r="X1591" s="27">
        <v>128182</v>
      </c>
      <c r="Y1591" s="28">
        <f t="shared" si="48"/>
        <v>3.779908136832369E-3</v>
      </c>
      <c r="AA1591" t="str">
        <f t="shared" si="49"/>
        <v>2805018000-24017-VOC</v>
      </c>
      <c r="AB1591" t="str">
        <f>IF(COUNTIF('NP-NRModel-MAR-WILDFIRES Modifi'!V:V, AA1591)=0, "Missing", "")</f>
        <v/>
      </c>
    </row>
    <row r="1592" spans="1:28" hidden="1" x14ac:dyDescent="0.3">
      <c r="A1592" s="24">
        <v>2805018000</v>
      </c>
      <c r="B1592" s="40">
        <v>24021</v>
      </c>
      <c r="C1592" s="25"/>
      <c r="D1592" s="25"/>
      <c r="E1592" s="25"/>
      <c r="F1592" s="25"/>
      <c r="G1592" s="25" t="s">
        <v>12</v>
      </c>
      <c r="H1592" s="25">
        <v>6.8688135999931204</v>
      </c>
      <c r="I1592" s="25">
        <v>153</v>
      </c>
      <c r="J1592" s="25">
        <v>4.48942065359028E-2</v>
      </c>
      <c r="K1592" s="25">
        <v>10471</v>
      </c>
      <c r="L1592" s="26">
        <v>128184</v>
      </c>
      <c r="M1592" s="24">
        <v>2805018000</v>
      </c>
      <c r="N1592" s="25">
        <v>24021</v>
      </c>
      <c r="O1592" s="25"/>
      <c r="P1592" s="25"/>
      <c r="Q1592" s="25"/>
      <c r="R1592" s="25"/>
      <c r="S1592" s="25" t="s">
        <v>12</v>
      </c>
      <c r="T1592" s="25">
        <v>10.958960479989001</v>
      </c>
      <c r="U1592" s="25">
        <v>365</v>
      </c>
      <c r="V1592" s="25">
        <v>3.00245492602439E-2</v>
      </c>
      <c r="W1592" s="25">
        <v>10471</v>
      </c>
      <c r="X1592" s="27">
        <v>128184</v>
      </c>
      <c r="Y1592" s="28">
        <f t="shared" si="48"/>
        <v>4.0965752744413454E-3</v>
      </c>
      <c r="AA1592" t="str">
        <f t="shared" si="49"/>
        <v>2805018000-24021-VOC</v>
      </c>
      <c r="AB1592" t="str">
        <f>IF(COUNTIF('NP-NRModel-MAR-WILDFIRES Modifi'!V:V, AA1592)=0, "Missing", "")</f>
        <v/>
      </c>
    </row>
    <row r="1593" spans="1:28" hidden="1" x14ac:dyDescent="0.3">
      <c r="A1593" s="24">
        <v>2805018000</v>
      </c>
      <c r="B1593" s="40">
        <v>24031</v>
      </c>
      <c r="C1593" s="25"/>
      <c r="D1593" s="25"/>
      <c r="E1593" s="25"/>
      <c r="F1593" s="25"/>
      <c r="G1593" s="25" t="s">
        <v>12</v>
      </c>
      <c r="H1593" s="25">
        <v>0.12138831999987799</v>
      </c>
      <c r="I1593" s="25">
        <v>153</v>
      </c>
      <c r="J1593" s="25">
        <v>7.9338771241750595E-4</v>
      </c>
      <c r="K1593" s="25">
        <v>10471</v>
      </c>
      <c r="L1593" s="26">
        <v>128189</v>
      </c>
      <c r="M1593" s="24">
        <v>2805018000</v>
      </c>
      <c r="N1593" s="25">
        <v>24031</v>
      </c>
      <c r="O1593" s="25"/>
      <c r="P1593" s="25"/>
      <c r="Q1593" s="25"/>
      <c r="R1593" s="25"/>
      <c r="S1593" s="25" t="s">
        <v>12</v>
      </c>
      <c r="T1593" s="25">
        <v>0.20873475279979101</v>
      </c>
      <c r="U1593" s="25">
        <v>365</v>
      </c>
      <c r="V1593" s="25">
        <v>5.7187603506792103E-4</v>
      </c>
      <c r="W1593" s="25">
        <v>10471</v>
      </c>
      <c r="X1593" s="27">
        <v>128189</v>
      </c>
      <c r="Y1593" s="28">
        <f t="shared" si="48"/>
        <v>3.8009373224902696E-3</v>
      </c>
      <c r="AA1593" t="str">
        <f t="shared" si="49"/>
        <v>2805018000-24031-VOC</v>
      </c>
      <c r="AB1593" t="str">
        <f>IF(COUNTIF('NP-NRModel-MAR-WILDFIRES Modifi'!V:V, AA1593)=0, "Missing", "")</f>
        <v/>
      </c>
    </row>
    <row r="1594" spans="1:28" hidden="1" x14ac:dyDescent="0.3">
      <c r="A1594" s="24">
        <v>2805018000</v>
      </c>
      <c r="B1594" s="40">
        <v>24033</v>
      </c>
      <c r="C1594" s="25"/>
      <c r="D1594" s="25"/>
      <c r="E1594" s="25"/>
      <c r="F1594" s="25"/>
      <c r="G1594" s="25" t="s">
        <v>12</v>
      </c>
      <c r="H1594" s="25">
        <v>0.163121167999837</v>
      </c>
      <c r="I1594" s="25">
        <v>153</v>
      </c>
      <c r="J1594" s="25">
        <v>1.06615142483553E-3</v>
      </c>
      <c r="K1594" s="25">
        <v>10471</v>
      </c>
      <c r="L1594" s="26">
        <v>128190</v>
      </c>
      <c r="M1594" s="24">
        <v>2805018000</v>
      </c>
      <c r="N1594" s="25">
        <v>24033</v>
      </c>
      <c r="O1594" s="25"/>
      <c r="P1594" s="25"/>
      <c r="Q1594" s="25"/>
      <c r="R1594" s="25"/>
      <c r="S1594" s="25" t="s">
        <v>12</v>
      </c>
      <c r="T1594" s="25">
        <v>0.281902886399717</v>
      </c>
      <c r="U1594" s="25">
        <v>365</v>
      </c>
      <c r="V1594" s="25">
        <v>7.7233667506771905E-4</v>
      </c>
      <c r="W1594" s="25">
        <v>10471</v>
      </c>
      <c r="X1594" s="27">
        <v>128190</v>
      </c>
      <c r="Y1594" s="28">
        <f t="shared" si="48"/>
        <v>3.7819812292514375E-3</v>
      </c>
      <c r="AA1594" t="str">
        <f t="shared" si="49"/>
        <v>2805018000-24033-VOC</v>
      </c>
      <c r="AB1594" t="str">
        <f>IF(COUNTIF('NP-NRModel-MAR-WILDFIRES Modifi'!V:V, AA1594)=0, "Missing", "")</f>
        <v/>
      </c>
    </row>
    <row r="1595" spans="1:28" hidden="1" x14ac:dyDescent="0.3">
      <c r="A1595" s="24">
        <v>2805018000</v>
      </c>
      <c r="B1595" s="40">
        <v>51059</v>
      </c>
      <c r="C1595" s="25"/>
      <c r="D1595" s="25"/>
      <c r="E1595" s="25"/>
      <c r="F1595" s="25"/>
      <c r="G1595" s="25" t="s">
        <v>12</v>
      </c>
      <c r="H1595" s="25">
        <v>5.13269439999487E-2</v>
      </c>
      <c r="I1595" s="25">
        <v>153</v>
      </c>
      <c r="J1595" s="25">
        <v>3.3547022222188698E-4</v>
      </c>
      <c r="K1595" s="25">
        <v>10471</v>
      </c>
      <c r="L1595" s="26">
        <v>137652</v>
      </c>
      <c r="M1595" s="24">
        <v>2805018000</v>
      </c>
      <c r="N1595" s="25">
        <v>51059</v>
      </c>
      <c r="O1595" s="25"/>
      <c r="P1595" s="25"/>
      <c r="Q1595" s="25"/>
      <c r="R1595" s="25"/>
      <c r="S1595" s="25" t="s">
        <v>12</v>
      </c>
      <c r="T1595" s="25">
        <v>0.10191927759989799</v>
      </c>
      <c r="U1595" s="25">
        <v>365</v>
      </c>
      <c r="V1595" s="25">
        <v>2.7923089753396701E-4</v>
      </c>
      <c r="W1595" s="25">
        <v>10471</v>
      </c>
      <c r="X1595" s="27">
        <v>137652</v>
      </c>
      <c r="Y1595" s="28">
        <f t="shared" si="48"/>
        <v>3.2915286501424609E-3</v>
      </c>
      <c r="AA1595" t="str">
        <f t="shared" si="49"/>
        <v>2805018000-51059-VOC</v>
      </c>
      <c r="AB1595" t="str">
        <f>IF(COUNTIF('NP-NRModel-MAR-WILDFIRES Modifi'!V:V, AA1595)=0, "Missing", "")</f>
        <v/>
      </c>
    </row>
    <row r="1596" spans="1:28" hidden="1" x14ac:dyDescent="0.3">
      <c r="A1596" s="24">
        <v>2805018000</v>
      </c>
      <c r="B1596" s="40">
        <v>51107</v>
      </c>
      <c r="C1596" s="25"/>
      <c r="D1596" s="25"/>
      <c r="E1596" s="25"/>
      <c r="F1596" s="25"/>
      <c r="G1596" s="25" t="s">
        <v>12</v>
      </c>
      <c r="H1596" s="25">
        <v>0.224296175999775</v>
      </c>
      <c r="I1596" s="25">
        <v>153</v>
      </c>
      <c r="J1596" s="25">
        <v>1.4659880784299E-3</v>
      </c>
      <c r="K1596" s="25">
        <v>10471</v>
      </c>
      <c r="L1596" s="26">
        <v>138236</v>
      </c>
      <c r="M1596" s="24">
        <v>2805018000</v>
      </c>
      <c r="N1596" s="25">
        <v>51107</v>
      </c>
      <c r="O1596" s="25"/>
      <c r="P1596" s="25"/>
      <c r="Q1596" s="25"/>
      <c r="R1596" s="25"/>
      <c r="S1596" s="25" t="s">
        <v>12</v>
      </c>
      <c r="T1596" s="25">
        <v>0.44914616799954998</v>
      </c>
      <c r="U1596" s="25">
        <v>365</v>
      </c>
      <c r="V1596" s="25">
        <v>1.23053744657411E-3</v>
      </c>
      <c r="W1596" s="25">
        <v>10471</v>
      </c>
      <c r="X1596" s="27">
        <v>138236</v>
      </c>
      <c r="Y1596" s="28">
        <f t="shared" si="48"/>
        <v>3.2639443078391552E-3</v>
      </c>
      <c r="AA1596" t="str">
        <f t="shared" si="49"/>
        <v>2805018000-51107-VOC</v>
      </c>
      <c r="AB1596" t="str">
        <f>IF(COUNTIF('NP-NRModel-MAR-WILDFIRES Modifi'!V:V, AA1596)=0, "Missing", "")</f>
        <v/>
      </c>
    </row>
    <row r="1597" spans="1:28" hidden="1" x14ac:dyDescent="0.3">
      <c r="A1597" s="24">
        <v>2805018000</v>
      </c>
      <c r="B1597" s="40">
        <v>51153</v>
      </c>
      <c r="C1597" s="25"/>
      <c r="D1597" s="25"/>
      <c r="E1597" s="25"/>
      <c r="F1597" s="25"/>
      <c r="G1597" s="25" t="s">
        <v>12</v>
      </c>
      <c r="H1597" s="25">
        <v>1.6942278399983E-2</v>
      </c>
      <c r="I1597" s="25">
        <v>153</v>
      </c>
      <c r="J1597" s="25">
        <v>1.10733845751523E-4</v>
      </c>
      <c r="K1597" s="25">
        <v>10471</v>
      </c>
      <c r="L1597" s="26">
        <v>138256</v>
      </c>
      <c r="M1597" s="24">
        <v>2805018000</v>
      </c>
      <c r="N1597" s="25">
        <v>51153</v>
      </c>
      <c r="O1597" s="25"/>
      <c r="P1597" s="25"/>
      <c r="Q1597" s="25"/>
      <c r="R1597" s="25"/>
      <c r="S1597" s="25" t="s">
        <v>12</v>
      </c>
      <c r="T1597" s="25">
        <v>3.38426767999662E-2</v>
      </c>
      <c r="U1597" s="25">
        <v>365</v>
      </c>
      <c r="V1597" s="29">
        <v>9.2719662465660905E-5</v>
      </c>
      <c r="W1597" s="25">
        <v>10471</v>
      </c>
      <c r="X1597" s="27">
        <v>138256</v>
      </c>
      <c r="Y1597" s="28">
        <f t="shared" si="48"/>
        <v>3.2720179436761809E-3</v>
      </c>
      <c r="AA1597" t="str">
        <f t="shared" si="49"/>
        <v>2805018000-51153-VOC</v>
      </c>
      <c r="AB1597" t="str">
        <f>IF(COUNTIF('NP-NRModel-MAR-WILDFIRES Modifi'!V:V, AA1597)=0, "Missing", "")</f>
        <v/>
      </c>
    </row>
    <row r="1598" spans="1:28" hidden="1" x14ac:dyDescent="0.3">
      <c r="A1598" s="24">
        <v>2805025000</v>
      </c>
      <c r="B1598" s="40">
        <v>24009</v>
      </c>
      <c r="C1598" s="25"/>
      <c r="D1598" s="25"/>
      <c r="E1598" s="25"/>
      <c r="F1598" s="25"/>
      <c r="G1598" s="25" t="s">
        <v>12</v>
      </c>
      <c r="H1598" s="25">
        <v>6.9694007999930294E-2</v>
      </c>
      <c r="I1598" s="25">
        <v>153</v>
      </c>
      <c r="J1598" s="25">
        <v>4.55516392156407E-4</v>
      </c>
      <c r="K1598" s="25">
        <v>10471</v>
      </c>
      <c r="L1598" s="26">
        <v>144799</v>
      </c>
      <c r="M1598" s="24">
        <v>2805025000</v>
      </c>
      <c r="N1598" s="25">
        <v>24009</v>
      </c>
      <c r="O1598" s="25"/>
      <c r="P1598" s="25"/>
      <c r="Q1598" s="25"/>
      <c r="R1598" s="25"/>
      <c r="S1598" s="25" t="s">
        <v>12</v>
      </c>
      <c r="T1598" s="25">
        <v>9.35848023999062E-2</v>
      </c>
      <c r="U1598" s="25">
        <v>365</v>
      </c>
      <c r="V1598" s="25">
        <v>2.5639671890385202E-4</v>
      </c>
      <c r="W1598" s="25">
        <v>10471</v>
      </c>
      <c r="X1598" s="27">
        <v>144799</v>
      </c>
      <c r="Y1598" s="28">
        <f t="shared" si="48"/>
        <v>4.8674184320002751E-3</v>
      </c>
      <c r="AA1598" t="str">
        <f t="shared" si="49"/>
        <v>2805025000-24009-VOC</v>
      </c>
      <c r="AB1598" t="str">
        <f>IF(COUNTIF('NP-NRModel-MAR-WILDFIRES Modifi'!V:V, AA1598)=0, "Missing", "")</f>
        <v/>
      </c>
    </row>
    <row r="1599" spans="1:28" hidden="1" x14ac:dyDescent="0.3">
      <c r="A1599" s="24">
        <v>2805025000</v>
      </c>
      <c r="B1599" s="40">
        <v>24017</v>
      </c>
      <c r="C1599" s="25"/>
      <c r="D1599" s="25"/>
      <c r="E1599" s="25"/>
      <c r="F1599" s="25"/>
      <c r="G1599" s="25" t="s">
        <v>12</v>
      </c>
      <c r="H1599" s="25">
        <v>0.226015231999773</v>
      </c>
      <c r="I1599" s="25">
        <v>153</v>
      </c>
      <c r="J1599" s="25">
        <v>1.47722373856061E-3</v>
      </c>
      <c r="K1599" s="25">
        <v>10471</v>
      </c>
      <c r="L1599" s="26">
        <v>144803</v>
      </c>
      <c r="M1599" s="24">
        <v>2805025000</v>
      </c>
      <c r="N1599" s="25">
        <v>24017</v>
      </c>
      <c r="O1599" s="25"/>
      <c r="P1599" s="25"/>
      <c r="Q1599" s="25"/>
      <c r="R1599" s="25"/>
      <c r="S1599" s="25" t="s">
        <v>12</v>
      </c>
      <c r="T1599" s="25">
        <v>0.30652250879969201</v>
      </c>
      <c r="U1599" s="25">
        <v>365</v>
      </c>
      <c r="V1599" s="25">
        <v>8.3978769534162297E-4</v>
      </c>
      <c r="W1599" s="25">
        <v>10471</v>
      </c>
      <c r="X1599" s="27">
        <v>144803</v>
      </c>
      <c r="Y1599" s="28">
        <f t="shared" si="48"/>
        <v>4.8192993863493206E-3</v>
      </c>
      <c r="AA1599" t="str">
        <f t="shared" si="49"/>
        <v>2805025000-24017-VOC</v>
      </c>
      <c r="AB1599" t="str">
        <f>IF(COUNTIF('NP-NRModel-MAR-WILDFIRES Modifi'!V:V, AA1599)=0, "Missing", "")</f>
        <v/>
      </c>
    </row>
    <row r="1600" spans="1:28" hidden="1" x14ac:dyDescent="0.3">
      <c r="A1600" s="24">
        <v>2805025000</v>
      </c>
      <c r="B1600" s="40">
        <v>24021</v>
      </c>
      <c r="C1600" s="25"/>
      <c r="D1600" s="25"/>
      <c r="E1600" s="25"/>
      <c r="F1600" s="25"/>
      <c r="G1600" s="25" t="s">
        <v>12</v>
      </c>
      <c r="H1600" s="25">
        <v>1.93717551999806</v>
      </c>
      <c r="I1600" s="25">
        <v>153</v>
      </c>
      <c r="J1600" s="25">
        <v>1.2661277908484E-2</v>
      </c>
      <c r="K1600" s="25">
        <v>10471</v>
      </c>
      <c r="L1600" s="26">
        <v>144805</v>
      </c>
      <c r="M1600" s="24">
        <v>2805025000</v>
      </c>
      <c r="N1600" s="25">
        <v>24021</v>
      </c>
      <c r="O1600" s="25"/>
      <c r="P1600" s="25"/>
      <c r="Q1600" s="25"/>
      <c r="R1600" s="25"/>
      <c r="S1600" s="25" t="s">
        <v>12</v>
      </c>
      <c r="T1600" s="25">
        <v>2.5844826479974099</v>
      </c>
      <c r="U1600" s="25">
        <v>365</v>
      </c>
      <c r="V1600" s="25">
        <v>7.0807743780750901E-3</v>
      </c>
      <c r="W1600" s="25">
        <v>10471</v>
      </c>
      <c r="X1600" s="27">
        <v>144805</v>
      </c>
      <c r="Y1600" s="28">
        <f t="shared" si="48"/>
        <v>4.8989603077020496E-3</v>
      </c>
      <c r="AA1600" t="str">
        <f t="shared" si="49"/>
        <v>2805025000-24021-VOC</v>
      </c>
      <c r="AB1600" t="str">
        <f>IF(COUNTIF('NP-NRModel-MAR-WILDFIRES Modifi'!V:V, AA1600)=0, "Missing", "")</f>
        <v/>
      </c>
    </row>
    <row r="1601" spans="1:28" hidden="1" x14ac:dyDescent="0.3">
      <c r="A1601" s="24">
        <v>2805025000</v>
      </c>
      <c r="B1601" s="40">
        <v>24031</v>
      </c>
      <c r="C1601" s="25"/>
      <c r="D1601" s="25"/>
      <c r="E1601" s="25"/>
      <c r="F1601" s="25"/>
      <c r="G1601" s="25" t="s">
        <v>12</v>
      </c>
      <c r="H1601" s="25">
        <v>0.17536296799982401</v>
      </c>
      <c r="I1601" s="25">
        <v>153</v>
      </c>
      <c r="J1601" s="25">
        <v>1.1461631895413301E-3</v>
      </c>
      <c r="K1601" s="25">
        <v>10471</v>
      </c>
      <c r="L1601" s="26">
        <v>144810</v>
      </c>
      <c r="M1601" s="24">
        <v>2805025000</v>
      </c>
      <c r="N1601" s="25">
        <v>24031</v>
      </c>
      <c r="O1601" s="25"/>
      <c r="P1601" s="25"/>
      <c r="Q1601" s="25"/>
      <c r="R1601" s="25"/>
      <c r="S1601" s="25" t="s">
        <v>12</v>
      </c>
      <c r="T1601" s="25">
        <v>0.23535319679976399</v>
      </c>
      <c r="U1601" s="25">
        <v>365</v>
      </c>
      <c r="V1601" s="25">
        <v>6.4480327890346402E-4</v>
      </c>
      <c r="W1601" s="25">
        <v>10471</v>
      </c>
      <c r="X1601" s="27">
        <v>144810</v>
      </c>
      <c r="Y1601" s="28">
        <f t="shared" si="48"/>
        <v>4.8699707721262591E-3</v>
      </c>
      <c r="AA1601" t="str">
        <f t="shared" si="49"/>
        <v>2805025000-24031-VOC</v>
      </c>
      <c r="AB1601" t="str">
        <f>IF(COUNTIF('NP-NRModel-MAR-WILDFIRES Modifi'!V:V, AA1601)=0, "Missing", "")</f>
        <v/>
      </c>
    </row>
    <row r="1602" spans="1:28" hidden="1" x14ac:dyDescent="0.3">
      <c r="A1602" s="24">
        <v>2805025000</v>
      </c>
      <c r="B1602" s="40">
        <v>24033</v>
      </c>
      <c r="C1602" s="25"/>
      <c r="D1602" s="25"/>
      <c r="E1602" s="25"/>
      <c r="F1602" s="25"/>
      <c r="G1602" s="25" t="s">
        <v>12</v>
      </c>
      <c r="H1602" s="25">
        <v>0.16575239199983399</v>
      </c>
      <c r="I1602" s="25">
        <v>153</v>
      </c>
      <c r="J1602" s="25">
        <v>1.0833489673191699E-3</v>
      </c>
      <c r="K1602" s="25">
        <v>10471</v>
      </c>
      <c r="L1602" s="26">
        <v>144811</v>
      </c>
      <c r="M1602" s="24">
        <v>2805025000</v>
      </c>
      <c r="N1602" s="25">
        <v>24033</v>
      </c>
      <c r="O1602" s="25"/>
      <c r="P1602" s="25"/>
      <c r="Q1602" s="25"/>
      <c r="R1602" s="25"/>
      <c r="S1602" s="25" t="s">
        <v>12</v>
      </c>
      <c r="T1602" s="25">
        <v>0.22433021199977499</v>
      </c>
      <c r="U1602" s="25">
        <v>365</v>
      </c>
      <c r="V1602" s="25">
        <v>6.1460332054732905E-4</v>
      </c>
      <c r="W1602" s="25">
        <v>10471</v>
      </c>
      <c r="X1602" s="27">
        <v>144811</v>
      </c>
      <c r="Y1602" s="28">
        <f t="shared" si="48"/>
        <v>4.8292602127093633E-3</v>
      </c>
      <c r="AA1602" t="str">
        <f t="shared" si="49"/>
        <v>2805025000-24033-VOC</v>
      </c>
      <c r="AB1602" t="str">
        <f>IF(COUNTIF('NP-NRModel-MAR-WILDFIRES Modifi'!V:V, AA1602)=0, "Missing", "")</f>
        <v/>
      </c>
    </row>
    <row r="1603" spans="1:28" hidden="1" x14ac:dyDescent="0.3">
      <c r="A1603" s="24">
        <v>2805025000</v>
      </c>
      <c r="B1603" s="40">
        <v>51059</v>
      </c>
      <c r="C1603" s="25"/>
      <c r="D1603" s="25"/>
      <c r="E1603" s="25"/>
      <c r="F1603" s="25"/>
      <c r="G1603" s="25" t="s">
        <v>12</v>
      </c>
      <c r="H1603" s="25">
        <v>8.3686671999916001E-2</v>
      </c>
      <c r="I1603" s="25">
        <v>153</v>
      </c>
      <c r="J1603" s="25">
        <v>5.4697171241775201E-4</v>
      </c>
      <c r="K1603" s="25">
        <v>10471</v>
      </c>
      <c r="L1603" s="26">
        <v>152654</v>
      </c>
      <c r="M1603" s="24">
        <v>2805025000</v>
      </c>
      <c r="N1603" s="25">
        <v>51059</v>
      </c>
      <c r="O1603" s="25"/>
      <c r="P1603" s="25"/>
      <c r="Q1603" s="25"/>
      <c r="R1603" s="25"/>
      <c r="S1603" s="25" t="s">
        <v>12</v>
      </c>
      <c r="T1603" s="25">
        <v>0.112360755999887</v>
      </c>
      <c r="U1603" s="25">
        <v>365</v>
      </c>
      <c r="V1603" s="25">
        <v>3.0783768767092502E-4</v>
      </c>
      <c r="W1603" s="25">
        <v>10471</v>
      </c>
      <c r="X1603" s="27">
        <v>152654</v>
      </c>
      <c r="Y1603" s="28">
        <f t="shared" ref="Y1603:Y1630" si="50">IFERROR(J1603/T1603,0)</f>
        <v>4.8679960147144444E-3</v>
      </c>
      <c r="AA1603" t="str">
        <f t="shared" ref="AA1603:AA1666" si="51">TRIM(A1603) &amp; "-" &amp; B1603 &amp; "-" &amp; TRIM(S1603)</f>
        <v>2805025000-51059-VOC</v>
      </c>
      <c r="AB1603" t="str">
        <f>IF(COUNTIF('NP-NRModel-MAR-WILDFIRES Modifi'!V:V, AA1603)=0, "Missing", "")</f>
        <v/>
      </c>
    </row>
    <row r="1604" spans="1:28" hidden="1" x14ac:dyDescent="0.3">
      <c r="A1604" s="24">
        <v>2805025000</v>
      </c>
      <c r="B1604" s="40">
        <v>51107</v>
      </c>
      <c r="C1604" s="25"/>
      <c r="D1604" s="25"/>
      <c r="E1604" s="25"/>
      <c r="F1604" s="25"/>
      <c r="G1604" s="25" t="s">
        <v>12</v>
      </c>
      <c r="H1604" s="25">
        <v>0.25043569599975002</v>
      </c>
      <c r="I1604" s="25">
        <v>153</v>
      </c>
      <c r="J1604" s="25">
        <v>1.6368346143774499E-3</v>
      </c>
      <c r="K1604" s="25">
        <v>10471</v>
      </c>
      <c r="L1604" s="26">
        <v>153126</v>
      </c>
      <c r="M1604" s="24">
        <v>2805025000</v>
      </c>
      <c r="N1604" s="25">
        <v>51107</v>
      </c>
      <c r="O1604" s="25"/>
      <c r="P1604" s="25"/>
      <c r="Q1604" s="25"/>
      <c r="R1604" s="25"/>
      <c r="S1604" s="25" t="s">
        <v>12</v>
      </c>
      <c r="T1604" s="25">
        <v>0.33634698879966202</v>
      </c>
      <c r="U1604" s="25">
        <v>365</v>
      </c>
      <c r="V1604" s="25">
        <v>9.2149859945112999E-4</v>
      </c>
      <c r="W1604" s="25">
        <v>10471</v>
      </c>
      <c r="X1604" s="27">
        <v>153126</v>
      </c>
      <c r="Y1604" s="28">
        <f t="shared" si="50"/>
        <v>4.8665059265697664E-3</v>
      </c>
      <c r="AA1604" t="str">
        <f t="shared" si="51"/>
        <v>2805025000-51107-VOC</v>
      </c>
      <c r="AB1604" t="str">
        <f>IF(COUNTIF('NP-NRModel-MAR-WILDFIRES Modifi'!V:V, AA1604)=0, "Missing", "")</f>
        <v/>
      </c>
    </row>
    <row r="1605" spans="1:28" hidden="1" x14ac:dyDescent="0.3">
      <c r="A1605" s="24">
        <v>2805025000</v>
      </c>
      <c r="B1605" s="40">
        <v>51153</v>
      </c>
      <c r="C1605" s="25"/>
      <c r="D1605" s="25"/>
      <c r="E1605" s="25"/>
      <c r="F1605" s="25"/>
      <c r="G1605" s="25" t="s">
        <v>12</v>
      </c>
      <c r="H1605" s="25">
        <v>4.5229695999954897E-2</v>
      </c>
      <c r="I1605" s="25">
        <v>153</v>
      </c>
      <c r="J1605" s="25">
        <v>2.9561892810427999E-4</v>
      </c>
      <c r="K1605" s="25">
        <v>10471</v>
      </c>
      <c r="L1605" s="26">
        <v>153145</v>
      </c>
      <c r="M1605" s="24">
        <v>2805025000</v>
      </c>
      <c r="N1605" s="25">
        <v>51153</v>
      </c>
      <c r="O1605" s="25"/>
      <c r="P1605" s="25"/>
      <c r="Q1605" s="25"/>
      <c r="R1605" s="25"/>
      <c r="S1605" s="25" t="s">
        <v>12</v>
      </c>
      <c r="T1605" s="25">
        <v>6.1231254999938402E-2</v>
      </c>
      <c r="U1605" s="25">
        <v>365</v>
      </c>
      <c r="V1605" s="25">
        <v>1.6775686301352999E-4</v>
      </c>
      <c r="W1605" s="25">
        <v>10471</v>
      </c>
      <c r="X1605" s="27">
        <v>153145</v>
      </c>
      <c r="Y1605" s="28">
        <f t="shared" si="50"/>
        <v>4.8279090164749586E-3</v>
      </c>
      <c r="AA1605" t="str">
        <f t="shared" si="51"/>
        <v>2805025000-51153-VOC</v>
      </c>
      <c r="AB1605" t="str">
        <f>IF(COUNTIF('NP-NRModel-MAR-WILDFIRES Modifi'!V:V, AA1605)=0, "Missing", "")</f>
        <v/>
      </c>
    </row>
    <row r="1606" spans="1:28" hidden="1" x14ac:dyDescent="0.3">
      <c r="A1606" s="24">
        <v>2805035000</v>
      </c>
      <c r="B1606" s="40">
        <v>24009</v>
      </c>
      <c r="C1606" s="25"/>
      <c r="D1606" s="25"/>
      <c r="E1606" s="25"/>
      <c r="F1606" s="25"/>
      <c r="G1606" s="25" t="s">
        <v>12</v>
      </c>
      <c r="H1606" s="25">
        <v>0.248310245499751</v>
      </c>
      <c r="I1606" s="25">
        <v>153</v>
      </c>
      <c r="J1606" s="25">
        <v>1.6229427810441201E-3</v>
      </c>
      <c r="K1606" s="25">
        <v>10470</v>
      </c>
      <c r="L1606" s="26">
        <v>37205</v>
      </c>
      <c r="M1606" s="24">
        <v>2805035000</v>
      </c>
      <c r="N1606" s="25">
        <v>24009</v>
      </c>
      <c r="O1606" s="25"/>
      <c r="P1606" s="25"/>
      <c r="Q1606" s="25"/>
      <c r="R1606" s="25"/>
      <c r="S1606" s="25" t="s">
        <v>12</v>
      </c>
      <c r="T1606" s="25">
        <v>0.42818412999957001</v>
      </c>
      <c r="U1606" s="25">
        <v>365</v>
      </c>
      <c r="V1606" s="25">
        <v>1.1731072054782701E-3</v>
      </c>
      <c r="W1606" s="25">
        <v>10470</v>
      </c>
      <c r="X1606" s="27">
        <v>37205</v>
      </c>
      <c r="Y1606" s="28">
        <f t="shared" si="50"/>
        <v>3.7902917631387925E-3</v>
      </c>
      <c r="AA1606" t="str">
        <f t="shared" si="51"/>
        <v>2805035000-24009-VOC</v>
      </c>
      <c r="AB1606" t="str">
        <f>IF(COUNTIF('NP-NRModel-MAR-WILDFIRES Modifi'!V:V, AA1606)=0, "Missing", "")</f>
        <v/>
      </c>
    </row>
    <row r="1607" spans="1:28" hidden="1" x14ac:dyDescent="0.3">
      <c r="A1607" s="24">
        <v>2805035000</v>
      </c>
      <c r="B1607" s="40">
        <v>24017</v>
      </c>
      <c r="C1607" s="25"/>
      <c r="D1607" s="25"/>
      <c r="E1607" s="25"/>
      <c r="F1607" s="25"/>
      <c r="G1607" s="25" t="s">
        <v>12</v>
      </c>
      <c r="H1607" s="25">
        <v>0.38445376299961498</v>
      </c>
      <c r="I1607" s="25">
        <v>153</v>
      </c>
      <c r="J1607" s="25">
        <v>2.5127696928079401E-3</v>
      </c>
      <c r="K1607" s="25">
        <v>10470</v>
      </c>
      <c r="L1607" s="26">
        <v>37341</v>
      </c>
      <c r="M1607" s="24">
        <v>2805035000</v>
      </c>
      <c r="N1607" s="25">
        <v>24017</v>
      </c>
      <c r="O1607" s="25"/>
      <c r="P1607" s="25"/>
      <c r="Q1607" s="25"/>
      <c r="R1607" s="25"/>
      <c r="S1607" s="25" t="s">
        <v>12</v>
      </c>
      <c r="T1607" s="25">
        <v>0.66477004259933303</v>
      </c>
      <c r="U1607" s="25">
        <v>365</v>
      </c>
      <c r="V1607" s="25">
        <v>1.82128778794337E-3</v>
      </c>
      <c r="W1607" s="25">
        <v>10470</v>
      </c>
      <c r="X1607" s="27">
        <v>37341</v>
      </c>
      <c r="Y1607" s="28">
        <f t="shared" si="50"/>
        <v>3.7799081363274136E-3</v>
      </c>
      <c r="AA1607" t="str">
        <f t="shared" si="51"/>
        <v>2805035000-24017-VOC</v>
      </c>
      <c r="AB1607" t="str">
        <f>IF(COUNTIF('NP-NRModel-MAR-WILDFIRES Modifi'!V:V, AA1607)=0, "Missing", "")</f>
        <v/>
      </c>
    </row>
    <row r="1608" spans="1:28" hidden="1" x14ac:dyDescent="0.3">
      <c r="A1608" s="24">
        <v>2805035000</v>
      </c>
      <c r="B1608" s="40">
        <v>24021</v>
      </c>
      <c r="C1608" s="25"/>
      <c r="D1608" s="25"/>
      <c r="E1608" s="25"/>
      <c r="F1608" s="25"/>
      <c r="G1608" s="25" t="s">
        <v>12</v>
      </c>
      <c r="H1608" s="25">
        <v>2.0256295705979701</v>
      </c>
      <c r="I1608" s="25">
        <v>153</v>
      </c>
      <c r="J1608" s="25">
        <v>1.3239408958156699E-2</v>
      </c>
      <c r="K1608" s="25">
        <v>10470</v>
      </c>
      <c r="L1608" s="26">
        <v>37414</v>
      </c>
      <c r="M1608" s="24">
        <v>2805035000</v>
      </c>
      <c r="N1608" s="25">
        <v>24021</v>
      </c>
      <c r="O1608" s="25"/>
      <c r="P1608" s="25"/>
      <c r="Q1608" s="25"/>
      <c r="R1608" s="25"/>
      <c r="S1608" s="25" t="s">
        <v>12</v>
      </c>
      <c r="T1608" s="25">
        <v>3.2318236747967601</v>
      </c>
      <c r="U1608" s="25">
        <v>365</v>
      </c>
      <c r="V1608" s="25">
        <v>8.8543114377993594E-3</v>
      </c>
      <c r="W1608" s="25">
        <v>10470</v>
      </c>
      <c r="X1608" s="27">
        <v>37414</v>
      </c>
      <c r="Y1608" s="28">
        <f t="shared" si="50"/>
        <v>4.0965752746363205E-3</v>
      </c>
      <c r="AA1608" t="str">
        <f t="shared" si="51"/>
        <v>2805035000-24021-VOC</v>
      </c>
      <c r="AB1608" t="str">
        <f>IF(COUNTIF('NP-NRModel-MAR-WILDFIRES Modifi'!V:V, AA1608)=0, "Missing", "")</f>
        <v/>
      </c>
    </row>
    <row r="1609" spans="1:28" hidden="1" x14ac:dyDescent="0.3">
      <c r="A1609" s="24">
        <v>2805035000</v>
      </c>
      <c r="B1609" s="40">
        <v>24031</v>
      </c>
      <c r="C1609" s="25"/>
      <c r="D1609" s="25"/>
      <c r="E1609" s="25"/>
      <c r="F1609" s="25"/>
      <c r="G1609" s="25" t="s">
        <v>12</v>
      </c>
      <c r="H1609" s="25">
        <v>1.7611988392982301</v>
      </c>
      <c r="I1609" s="25">
        <v>153</v>
      </c>
      <c r="J1609" s="25">
        <v>1.1511103524824999E-2</v>
      </c>
      <c r="K1609" s="25">
        <v>10470</v>
      </c>
      <c r="L1609" s="26">
        <v>37606</v>
      </c>
      <c r="M1609" s="24">
        <v>2805035000</v>
      </c>
      <c r="N1609" s="25">
        <v>24031</v>
      </c>
      <c r="O1609" s="25"/>
      <c r="P1609" s="25"/>
      <c r="Q1609" s="25"/>
      <c r="R1609" s="25"/>
      <c r="S1609" s="25" t="s">
        <v>12</v>
      </c>
      <c r="T1609" s="25">
        <v>3.0284907505969598</v>
      </c>
      <c r="U1609" s="25">
        <v>365</v>
      </c>
      <c r="V1609" s="25">
        <v>8.2972349331423695E-3</v>
      </c>
      <c r="W1609" s="25">
        <v>10470</v>
      </c>
      <c r="X1609" s="27">
        <v>37606</v>
      </c>
      <c r="Y1609" s="28">
        <f t="shared" si="50"/>
        <v>3.800937322511549E-3</v>
      </c>
      <c r="AA1609" t="str">
        <f t="shared" si="51"/>
        <v>2805035000-24031-VOC</v>
      </c>
      <c r="AB1609" t="str">
        <f>IF(COUNTIF('NP-NRModel-MAR-WILDFIRES Modifi'!V:V, AA1609)=0, "Missing", "")</f>
        <v/>
      </c>
    </row>
    <row r="1610" spans="1:28" hidden="1" x14ac:dyDescent="0.3">
      <c r="A1610" s="24">
        <v>2805035000</v>
      </c>
      <c r="B1610" s="40">
        <v>24033</v>
      </c>
      <c r="C1610" s="25"/>
      <c r="D1610" s="25"/>
      <c r="E1610" s="25"/>
      <c r="F1610" s="25"/>
      <c r="G1610" s="25" t="s">
        <v>12</v>
      </c>
      <c r="H1610" s="25">
        <v>0.48059133469951998</v>
      </c>
      <c r="I1610" s="25">
        <v>153</v>
      </c>
      <c r="J1610" s="25">
        <v>3.14111983463738E-3</v>
      </c>
      <c r="K1610" s="25">
        <v>10470</v>
      </c>
      <c r="L1610" s="26">
        <v>37645</v>
      </c>
      <c r="M1610" s="24">
        <v>2805035000</v>
      </c>
      <c r="N1610" s="25">
        <v>24033</v>
      </c>
      <c r="O1610" s="25"/>
      <c r="P1610" s="25"/>
      <c r="Q1610" s="25"/>
      <c r="R1610" s="25"/>
      <c r="S1610" s="25" t="s">
        <v>12</v>
      </c>
      <c r="T1610" s="25">
        <v>0.83054876369917296</v>
      </c>
      <c r="U1610" s="25">
        <v>365</v>
      </c>
      <c r="V1610" s="25">
        <v>2.2754760649292402E-3</v>
      </c>
      <c r="W1610" s="25">
        <v>10470</v>
      </c>
      <c r="X1610" s="27">
        <v>37645</v>
      </c>
      <c r="Y1610" s="28">
        <f t="shared" si="50"/>
        <v>3.7819812296717862E-3</v>
      </c>
      <c r="AA1610" t="str">
        <f t="shared" si="51"/>
        <v>2805035000-24033-VOC</v>
      </c>
      <c r="AB1610" t="str">
        <f>IF(COUNTIF('NP-NRModel-MAR-WILDFIRES Modifi'!V:V, AA1610)=0, "Missing", "")</f>
        <v/>
      </c>
    </row>
    <row r="1611" spans="1:28" hidden="1" x14ac:dyDescent="0.3">
      <c r="A1611" s="24">
        <v>2805035000</v>
      </c>
      <c r="B1611" s="40">
        <v>51059</v>
      </c>
      <c r="C1611" s="25"/>
      <c r="D1611" s="25"/>
      <c r="E1611" s="25"/>
      <c r="F1611" s="25"/>
      <c r="G1611" s="25" t="s">
        <v>12</v>
      </c>
      <c r="H1611" s="25">
        <v>0.16145555559983801</v>
      </c>
      <c r="I1611" s="25">
        <v>153</v>
      </c>
      <c r="J1611" s="25">
        <v>1.0552650692799901E-3</v>
      </c>
      <c r="K1611" s="25">
        <v>10470</v>
      </c>
      <c r="L1611" s="26">
        <v>91068</v>
      </c>
      <c r="M1611" s="24">
        <v>2805035000</v>
      </c>
      <c r="N1611" s="25">
        <v>51059</v>
      </c>
      <c r="O1611" s="25"/>
      <c r="P1611" s="25"/>
      <c r="Q1611" s="25"/>
      <c r="R1611" s="25"/>
      <c r="S1611" s="25" t="s">
        <v>12</v>
      </c>
      <c r="T1611" s="25">
        <v>0.320600298899679</v>
      </c>
      <c r="U1611" s="25">
        <v>365</v>
      </c>
      <c r="V1611" s="25">
        <v>8.7835698328679298E-4</v>
      </c>
      <c r="W1611" s="25">
        <v>10470</v>
      </c>
      <c r="X1611" s="27">
        <v>91068</v>
      </c>
      <c r="Y1611" s="28">
        <f t="shared" si="50"/>
        <v>3.29152865078956E-3</v>
      </c>
      <c r="AA1611" t="str">
        <f t="shared" si="51"/>
        <v>2805035000-51059-VOC</v>
      </c>
      <c r="AB1611" t="str">
        <f>IF(COUNTIF('NP-NRModel-MAR-WILDFIRES Modifi'!V:V, AA1611)=0, "Missing", "")</f>
        <v/>
      </c>
    </row>
    <row r="1612" spans="1:28" hidden="1" x14ac:dyDescent="0.3">
      <c r="A1612" s="24">
        <v>2805035000</v>
      </c>
      <c r="B1612" s="40">
        <v>51107</v>
      </c>
      <c r="C1612" s="25"/>
      <c r="D1612" s="25"/>
      <c r="E1612" s="25"/>
      <c r="F1612" s="25"/>
      <c r="G1612" s="25" t="s">
        <v>12</v>
      </c>
      <c r="H1612" s="25">
        <v>2.0577360296979399</v>
      </c>
      <c r="I1612" s="25">
        <v>153</v>
      </c>
      <c r="J1612" s="25">
        <v>1.3449255096064899E-2</v>
      </c>
      <c r="K1612" s="25">
        <v>10470</v>
      </c>
      <c r="L1612" s="26">
        <v>91837</v>
      </c>
      <c r="M1612" s="24">
        <v>2805035000</v>
      </c>
      <c r="N1612" s="25">
        <v>51107</v>
      </c>
      <c r="O1612" s="25"/>
      <c r="P1612" s="25"/>
      <c r="Q1612" s="25"/>
      <c r="R1612" s="25"/>
      <c r="S1612" s="25" t="s">
        <v>12</v>
      </c>
      <c r="T1612" s="25">
        <v>4.1205528733958801</v>
      </c>
      <c r="U1612" s="25">
        <v>365</v>
      </c>
      <c r="V1612" s="25">
        <v>1.1289185954509199E-2</v>
      </c>
      <c r="W1612" s="25">
        <v>10470</v>
      </c>
      <c r="X1612" s="27">
        <v>91837</v>
      </c>
      <c r="Y1612" s="28">
        <f t="shared" si="50"/>
        <v>3.2639443077891964E-3</v>
      </c>
      <c r="AA1612" t="str">
        <f t="shared" si="51"/>
        <v>2805035000-51107-VOC</v>
      </c>
      <c r="AB1612" t="str">
        <f>IF(COUNTIF('NP-NRModel-MAR-WILDFIRES Modifi'!V:V, AA1612)=0, "Missing", "")</f>
        <v/>
      </c>
    </row>
    <row r="1613" spans="1:28" hidden="1" x14ac:dyDescent="0.3">
      <c r="A1613" s="24">
        <v>2805035000</v>
      </c>
      <c r="B1613" s="40">
        <v>51153</v>
      </c>
      <c r="C1613" s="25"/>
      <c r="D1613" s="25"/>
      <c r="E1613" s="25"/>
      <c r="F1613" s="25"/>
      <c r="G1613" s="25" t="s">
        <v>12</v>
      </c>
      <c r="H1613" s="25">
        <v>0.52943010769946997</v>
      </c>
      <c r="I1613" s="25">
        <v>153</v>
      </c>
      <c r="J1613" s="25">
        <v>3.4603275013037199E-3</v>
      </c>
      <c r="K1613" s="25">
        <v>10470</v>
      </c>
      <c r="L1613" s="26">
        <v>92445</v>
      </c>
      <c r="M1613" s="24">
        <v>2805035000</v>
      </c>
      <c r="N1613" s="25">
        <v>51153</v>
      </c>
      <c r="O1613" s="25"/>
      <c r="P1613" s="25"/>
      <c r="Q1613" s="25"/>
      <c r="R1613" s="25"/>
      <c r="S1613" s="25" t="s">
        <v>12</v>
      </c>
      <c r="T1613" s="25">
        <v>1.0575515052989299</v>
      </c>
      <c r="U1613" s="25">
        <v>365</v>
      </c>
      <c r="V1613" s="25">
        <v>2.8974013843806501E-3</v>
      </c>
      <c r="W1613" s="25">
        <v>10470</v>
      </c>
      <c r="X1613" s="27">
        <v>92445</v>
      </c>
      <c r="Y1613" s="28">
        <f t="shared" si="50"/>
        <v>3.2720179433016038E-3</v>
      </c>
      <c r="AA1613" t="str">
        <f t="shared" si="51"/>
        <v>2805035000-51153-VOC</v>
      </c>
      <c r="AB1613" t="str">
        <f>IF(COUNTIF('NP-NRModel-MAR-WILDFIRES Modifi'!V:V, AA1613)=0, "Missing", "")</f>
        <v/>
      </c>
    </row>
    <row r="1614" spans="1:28" hidden="1" x14ac:dyDescent="0.3">
      <c r="A1614" s="24">
        <v>2805040000</v>
      </c>
      <c r="B1614" s="40">
        <v>24009</v>
      </c>
      <c r="C1614" s="25"/>
      <c r="D1614" s="25"/>
      <c r="E1614" s="25"/>
      <c r="F1614" s="25"/>
      <c r="G1614" s="25" t="s">
        <v>12</v>
      </c>
      <c r="H1614" s="25">
        <v>2.9456451699970399E-2</v>
      </c>
      <c r="I1614" s="25">
        <v>153</v>
      </c>
      <c r="J1614" s="25">
        <v>1.92525828104382E-4</v>
      </c>
      <c r="K1614" s="25">
        <v>10470</v>
      </c>
      <c r="L1614" s="26">
        <v>37213</v>
      </c>
      <c r="M1614" s="24">
        <v>2805040000</v>
      </c>
      <c r="N1614" s="25">
        <v>24009</v>
      </c>
      <c r="O1614" s="25"/>
      <c r="P1614" s="25"/>
      <c r="Q1614" s="25"/>
      <c r="R1614" s="25"/>
      <c r="S1614" s="25" t="s">
        <v>12</v>
      </c>
      <c r="T1614" s="25">
        <v>5.0794461299949002E-2</v>
      </c>
      <c r="U1614" s="25">
        <v>365</v>
      </c>
      <c r="V1614" s="25">
        <v>1.3916290767109301E-4</v>
      </c>
      <c r="W1614" s="25">
        <v>10470</v>
      </c>
      <c r="X1614" s="27">
        <v>37213</v>
      </c>
      <c r="Y1614" s="28">
        <f t="shared" si="50"/>
        <v>3.7902917597154493E-3</v>
      </c>
      <c r="AA1614" t="str">
        <f t="shared" si="51"/>
        <v>2805040000-24009-VOC</v>
      </c>
      <c r="AB1614" t="str">
        <f>IF(COUNTIF('NP-NRModel-MAR-WILDFIRES Modifi'!V:V, AA1614)=0, "Missing", "")</f>
        <v/>
      </c>
    </row>
    <row r="1615" spans="1:28" hidden="1" x14ac:dyDescent="0.3">
      <c r="A1615" s="24">
        <v>2805040000</v>
      </c>
      <c r="B1615" s="40">
        <v>24017</v>
      </c>
      <c r="C1615" s="25"/>
      <c r="D1615" s="25"/>
      <c r="E1615" s="25"/>
      <c r="F1615" s="25"/>
      <c r="G1615" s="25" t="s">
        <v>12</v>
      </c>
      <c r="H1615" s="25">
        <v>5.0075799999949898E-2</v>
      </c>
      <c r="I1615" s="25">
        <v>153</v>
      </c>
      <c r="J1615" s="25">
        <v>3.2729281045718798E-4</v>
      </c>
      <c r="K1615" s="25">
        <v>10470</v>
      </c>
      <c r="L1615" s="26">
        <v>37347</v>
      </c>
      <c r="M1615" s="24">
        <v>2805040000</v>
      </c>
      <c r="N1615" s="25">
        <v>24017</v>
      </c>
      <c r="O1615" s="25"/>
      <c r="P1615" s="25"/>
      <c r="Q1615" s="25"/>
      <c r="R1615" s="25"/>
      <c r="S1615" s="25" t="s">
        <v>12</v>
      </c>
      <c r="T1615" s="25">
        <v>8.6587503899913307E-2</v>
      </c>
      <c r="U1615" s="25">
        <v>365</v>
      </c>
      <c r="V1615" s="25">
        <v>2.3722603808195401E-4</v>
      </c>
      <c r="W1615" s="25">
        <v>10470</v>
      </c>
      <c r="X1615" s="27">
        <v>37347</v>
      </c>
      <c r="Y1615" s="28">
        <f t="shared" si="50"/>
        <v>3.7799081358842091E-3</v>
      </c>
      <c r="AA1615" t="str">
        <f t="shared" si="51"/>
        <v>2805040000-24017-VOC</v>
      </c>
      <c r="AB1615" t="str">
        <f>IF(COUNTIF('NP-NRModel-MAR-WILDFIRES Modifi'!V:V, AA1615)=0, "Missing", "")</f>
        <v/>
      </c>
    </row>
    <row r="1616" spans="1:28" hidden="1" x14ac:dyDescent="0.3">
      <c r="A1616" s="24">
        <v>2805040000</v>
      </c>
      <c r="B1616" s="40">
        <v>24021</v>
      </c>
      <c r="C1616" s="25"/>
      <c r="D1616" s="25"/>
      <c r="E1616" s="25"/>
      <c r="F1616" s="25"/>
      <c r="G1616" s="25" t="s">
        <v>12</v>
      </c>
      <c r="H1616" s="25">
        <v>0.51510661579948602</v>
      </c>
      <c r="I1616" s="25">
        <v>153</v>
      </c>
      <c r="J1616" s="25">
        <v>3.3667099071861802E-3</v>
      </c>
      <c r="K1616" s="25">
        <v>10470</v>
      </c>
      <c r="L1616" s="26">
        <v>37425</v>
      </c>
      <c r="M1616" s="24">
        <v>2805040000</v>
      </c>
      <c r="N1616" s="25">
        <v>24021</v>
      </c>
      <c r="O1616" s="25"/>
      <c r="P1616" s="25"/>
      <c r="Q1616" s="25"/>
      <c r="R1616" s="25"/>
      <c r="S1616" s="25" t="s">
        <v>12</v>
      </c>
      <c r="T1616" s="25">
        <v>0.82183523589917995</v>
      </c>
      <c r="U1616" s="25">
        <v>365</v>
      </c>
      <c r="V1616" s="25">
        <v>2.2516033860251498E-3</v>
      </c>
      <c r="W1616" s="25">
        <v>10470</v>
      </c>
      <c r="X1616" s="27">
        <v>37425</v>
      </c>
      <c r="Y1616" s="28">
        <f t="shared" si="50"/>
        <v>4.0965752746079595E-3</v>
      </c>
      <c r="AA1616" t="str">
        <f t="shared" si="51"/>
        <v>2805040000-24021-VOC</v>
      </c>
      <c r="AB1616" t="str">
        <f>IF(COUNTIF('NP-NRModel-MAR-WILDFIRES Modifi'!V:V, AA1616)=0, "Missing", "")</f>
        <v/>
      </c>
    </row>
    <row r="1617" spans="1:28" hidden="1" x14ac:dyDescent="0.3">
      <c r="A1617" s="24">
        <v>2805040000</v>
      </c>
      <c r="B1617" s="40">
        <v>24031</v>
      </c>
      <c r="C1617" s="25"/>
      <c r="D1617" s="25"/>
      <c r="E1617" s="25"/>
      <c r="F1617" s="25"/>
      <c r="G1617" s="25" t="s">
        <v>12</v>
      </c>
      <c r="H1617" s="25">
        <v>0.123972863099875</v>
      </c>
      <c r="I1617" s="25">
        <v>153</v>
      </c>
      <c r="J1617" s="25">
        <v>8.1028015097957999E-4</v>
      </c>
      <c r="K1617" s="25">
        <v>10470</v>
      </c>
      <c r="L1617" s="26">
        <v>37618</v>
      </c>
      <c r="M1617" s="24">
        <v>2805040000</v>
      </c>
      <c r="N1617" s="25">
        <v>24031</v>
      </c>
      <c r="O1617" s="25"/>
      <c r="P1617" s="25"/>
      <c r="Q1617" s="25"/>
      <c r="R1617" s="25"/>
      <c r="S1617" s="25" t="s">
        <v>12</v>
      </c>
      <c r="T1617" s="25">
        <v>0.213179035099786</v>
      </c>
      <c r="U1617" s="25">
        <v>365</v>
      </c>
      <c r="V1617" s="25">
        <v>5.8405215095831903E-4</v>
      </c>
      <c r="W1617" s="25">
        <v>10470</v>
      </c>
      <c r="X1617" s="27">
        <v>37618</v>
      </c>
      <c r="Y1617" s="28">
        <f t="shared" si="50"/>
        <v>3.8009373229421911E-3</v>
      </c>
      <c r="AA1617" t="str">
        <f t="shared" si="51"/>
        <v>2805040000-24031-VOC</v>
      </c>
      <c r="AB1617" t="str">
        <f>IF(COUNTIF('NP-NRModel-MAR-WILDFIRES Modifi'!V:V, AA1617)=0, "Missing", "")</f>
        <v/>
      </c>
    </row>
    <row r="1618" spans="1:28" hidden="1" x14ac:dyDescent="0.3">
      <c r="A1618" s="24">
        <v>2805040000</v>
      </c>
      <c r="B1618" s="40">
        <v>24033</v>
      </c>
      <c r="C1618" s="25"/>
      <c r="D1618" s="25"/>
      <c r="E1618" s="25"/>
      <c r="F1618" s="25"/>
      <c r="G1618" s="25" t="s">
        <v>12</v>
      </c>
      <c r="H1618" s="25">
        <v>5.7075599599942801E-2</v>
      </c>
      <c r="I1618" s="25">
        <v>153</v>
      </c>
      <c r="J1618" s="25">
        <v>3.73043134640149E-4</v>
      </c>
      <c r="K1618" s="25">
        <v>10470</v>
      </c>
      <c r="L1618" s="26">
        <v>37654</v>
      </c>
      <c r="M1618" s="24">
        <v>2805040000</v>
      </c>
      <c r="N1618" s="25">
        <v>24033</v>
      </c>
      <c r="O1618" s="25"/>
      <c r="P1618" s="25"/>
      <c r="Q1618" s="25"/>
      <c r="R1618" s="25"/>
      <c r="S1618" s="25" t="s">
        <v>12</v>
      </c>
      <c r="T1618" s="25">
        <v>9.8636960799901599E-2</v>
      </c>
      <c r="U1618" s="25">
        <v>365</v>
      </c>
      <c r="V1618" s="25">
        <v>2.7023824876685299E-4</v>
      </c>
      <c r="W1618" s="25">
        <v>10470</v>
      </c>
      <c r="X1618" s="27">
        <v>37654</v>
      </c>
      <c r="Y1618" s="28">
        <f t="shared" si="50"/>
        <v>3.7819812331496851E-3</v>
      </c>
      <c r="AA1618" t="str">
        <f t="shared" si="51"/>
        <v>2805040000-24033-VOC</v>
      </c>
      <c r="AB1618" t="str">
        <f>IF(COUNTIF('NP-NRModel-MAR-WILDFIRES Modifi'!V:V, AA1618)=0, "Missing", "")</f>
        <v/>
      </c>
    </row>
    <row r="1619" spans="1:28" hidden="1" x14ac:dyDescent="0.3">
      <c r="A1619" s="24">
        <v>2805040000</v>
      </c>
      <c r="B1619" s="40">
        <v>51059</v>
      </c>
      <c r="C1619" s="25"/>
      <c r="D1619" s="25"/>
      <c r="E1619" s="25"/>
      <c r="F1619" s="25"/>
      <c r="G1619" s="25" t="s">
        <v>12</v>
      </c>
      <c r="H1619" s="25">
        <v>2.3784308299976201E-2</v>
      </c>
      <c r="I1619" s="25">
        <v>153</v>
      </c>
      <c r="J1619" s="25">
        <v>1.5545299542468101E-4</v>
      </c>
      <c r="K1619" s="25">
        <v>10470</v>
      </c>
      <c r="L1619" s="26">
        <v>91075</v>
      </c>
      <c r="M1619" s="24">
        <v>2805040000</v>
      </c>
      <c r="N1619" s="25">
        <v>51059</v>
      </c>
      <c r="O1619" s="25"/>
      <c r="P1619" s="25"/>
      <c r="Q1619" s="25"/>
      <c r="R1619" s="25"/>
      <c r="S1619" s="25" t="s">
        <v>12</v>
      </c>
      <c r="T1619" s="25">
        <v>4.7228206899952697E-2</v>
      </c>
      <c r="U1619" s="25">
        <v>365</v>
      </c>
      <c r="V1619" s="25">
        <v>1.2939234767110299E-4</v>
      </c>
      <c r="W1619" s="25">
        <v>10470</v>
      </c>
      <c r="X1619" s="27">
        <v>91075</v>
      </c>
      <c r="Y1619" s="28">
        <f t="shared" si="50"/>
        <v>3.2915286357152957E-3</v>
      </c>
      <c r="AA1619" t="str">
        <f t="shared" si="51"/>
        <v>2805040000-51059-VOC</v>
      </c>
      <c r="AB1619" t="str">
        <f>IF(COUNTIF('NP-NRModel-MAR-WILDFIRES Modifi'!V:V, AA1619)=0, "Missing", "")</f>
        <v/>
      </c>
    </row>
    <row r="1620" spans="1:28" hidden="1" x14ac:dyDescent="0.3">
      <c r="A1620" s="24">
        <v>2805040000</v>
      </c>
      <c r="B1620" s="40">
        <v>51107</v>
      </c>
      <c r="C1620" s="25"/>
      <c r="D1620" s="25"/>
      <c r="E1620" s="25"/>
      <c r="F1620" s="25"/>
      <c r="G1620" s="25" t="s">
        <v>12</v>
      </c>
      <c r="H1620" s="25">
        <v>0.47861796409952101</v>
      </c>
      <c r="I1620" s="25">
        <v>153</v>
      </c>
      <c r="J1620" s="25">
        <v>3.1282219875785602E-3</v>
      </c>
      <c r="K1620" s="25">
        <v>10470</v>
      </c>
      <c r="L1620" s="26">
        <v>91846</v>
      </c>
      <c r="M1620" s="24">
        <v>2805040000</v>
      </c>
      <c r="N1620" s="25">
        <v>51107</v>
      </c>
      <c r="O1620" s="25"/>
      <c r="P1620" s="25"/>
      <c r="Q1620" s="25"/>
      <c r="R1620" s="25"/>
      <c r="S1620" s="25" t="s">
        <v>12</v>
      </c>
      <c r="T1620" s="25">
        <v>0.95841769729904103</v>
      </c>
      <c r="U1620" s="25">
        <v>365</v>
      </c>
      <c r="V1620" s="25">
        <v>2.62580191040833E-3</v>
      </c>
      <c r="W1620" s="25">
        <v>10470</v>
      </c>
      <c r="X1620" s="27">
        <v>91846</v>
      </c>
      <c r="Y1620" s="28">
        <f t="shared" si="50"/>
        <v>3.2639443077839025E-3</v>
      </c>
      <c r="AA1620" t="str">
        <f t="shared" si="51"/>
        <v>2805040000-51107-VOC</v>
      </c>
      <c r="AB1620" t="str">
        <f>IF(COUNTIF('NP-NRModel-MAR-WILDFIRES Modifi'!V:V, AA1620)=0, "Missing", "")</f>
        <v/>
      </c>
    </row>
    <row r="1621" spans="1:28" hidden="1" x14ac:dyDescent="0.3">
      <c r="A1621" s="24">
        <v>2805040000</v>
      </c>
      <c r="B1621" s="40">
        <v>51153</v>
      </c>
      <c r="C1621" s="25"/>
      <c r="D1621" s="25"/>
      <c r="E1621" s="25"/>
      <c r="F1621" s="25"/>
      <c r="G1621" s="25" t="s">
        <v>12</v>
      </c>
      <c r="H1621" s="25">
        <v>0.115268452599884</v>
      </c>
      <c r="I1621" s="25">
        <v>153</v>
      </c>
      <c r="J1621" s="25">
        <v>7.53388579084213E-4</v>
      </c>
      <c r="K1621" s="25">
        <v>10470</v>
      </c>
      <c r="L1621" s="26">
        <v>92457</v>
      </c>
      <c r="M1621" s="24">
        <v>2805040000</v>
      </c>
      <c r="N1621" s="25">
        <v>51153</v>
      </c>
      <c r="O1621" s="25"/>
      <c r="P1621" s="25"/>
      <c r="Q1621" s="25"/>
      <c r="R1621" s="25"/>
      <c r="S1621" s="25" t="s">
        <v>12</v>
      </c>
      <c r="T1621" s="25">
        <v>0.230251970499769</v>
      </c>
      <c r="U1621" s="25">
        <v>365</v>
      </c>
      <c r="V1621" s="25">
        <v>6.3082731643772404E-4</v>
      </c>
      <c r="W1621" s="25">
        <v>10470</v>
      </c>
      <c r="X1621" s="27">
        <v>92457</v>
      </c>
      <c r="Y1621" s="28">
        <f t="shared" si="50"/>
        <v>3.2720179438593287E-3</v>
      </c>
      <c r="AA1621" t="str">
        <f t="shared" si="51"/>
        <v>2805040000-51153-VOC</v>
      </c>
      <c r="AB1621" t="str">
        <f>IF(COUNTIF('NP-NRModel-MAR-WILDFIRES Modifi'!V:V, AA1621)=0, "Missing", "")</f>
        <v/>
      </c>
    </row>
    <row r="1622" spans="1:28" hidden="1" x14ac:dyDescent="0.3">
      <c r="A1622" s="24">
        <v>2805045000</v>
      </c>
      <c r="B1622" s="40">
        <v>24009</v>
      </c>
      <c r="C1622" s="25"/>
      <c r="D1622" s="25"/>
      <c r="E1622" s="25"/>
      <c r="F1622" s="25"/>
      <c r="G1622" s="25" t="s">
        <v>12</v>
      </c>
      <c r="H1622" s="25">
        <v>8.9873406799910002E-2</v>
      </c>
      <c r="I1622" s="25">
        <v>153</v>
      </c>
      <c r="J1622" s="25">
        <v>5.8740788758111101E-4</v>
      </c>
      <c r="K1622" s="25">
        <v>10470</v>
      </c>
      <c r="L1622" s="26">
        <v>37221</v>
      </c>
      <c r="M1622" s="24">
        <v>2805045000</v>
      </c>
      <c r="N1622" s="25">
        <v>24009</v>
      </c>
      <c r="O1622" s="25"/>
      <c r="P1622" s="25"/>
      <c r="Q1622" s="25"/>
      <c r="R1622" s="25"/>
      <c r="S1622" s="25" t="s">
        <v>12</v>
      </c>
      <c r="T1622" s="25">
        <v>0.15497695799984401</v>
      </c>
      <c r="U1622" s="25">
        <v>365</v>
      </c>
      <c r="V1622" s="25">
        <v>4.2459440547902702E-4</v>
      </c>
      <c r="W1622" s="25">
        <v>10470</v>
      </c>
      <c r="X1622" s="27">
        <v>37221</v>
      </c>
      <c r="Y1622" s="28">
        <f t="shared" si="50"/>
        <v>3.7902917644163738E-3</v>
      </c>
      <c r="AA1622" t="str">
        <f t="shared" si="51"/>
        <v>2805045000-24009-VOC</v>
      </c>
      <c r="AB1622" t="str">
        <f>IF(COUNTIF('NP-NRModel-MAR-WILDFIRES Modifi'!V:V, AA1622)=0, "Missing", "")</f>
        <v/>
      </c>
    </row>
    <row r="1623" spans="1:28" hidden="1" x14ac:dyDescent="0.3">
      <c r="A1623" s="24">
        <v>2805045000</v>
      </c>
      <c r="B1623" s="40">
        <v>24017</v>
      </c>
      <c r="C1623" s="25"/>
      <c r="D1623" s="25"/>
      <c r="E1623" s="25"/>
      <c r="F1623" s="25"/>
      <c r="G1623" s="25" t="s">
        <v>12</v>
      </c>
      <c r="H1623" s="25">
        <v>0.122789354499877</v>
      </c>
      <c r="I1623" s="25">
        <v>153</v>
      </c>
      <c r="J1623" s="25">
        <v>8.0254480065279198E-4</v>
      </c>
      <c r="K1623" s="25">
        <v>10470</v>
      </c>
      <c r="L1623" s="26">
        <v>37357</v>
      </c>
      <c r="M1623" s="24">
        <v>2805045000</v>
      </c>
      <c r="N1623" s="25">
        <v>24017</v>
      </c>
      <c r="O1623" s="25"/>
      <c r="P1623" s="25"/>
      <c r="Q1623" s="25"/>
      <c r="R1623" s="25"/>
      <c r="S1623" s="25" t="s">
        <v>12</v>
      </c>
      <c r="T1623" s="25">
        <v>0.21231859909978701</v>
      </c>
      <c r="U1623" s="25">
        <v>365</v>
      </c>
      <c r="V1623" s="25">
        <v>5.8169479205421096E-4</v>
      </c>
      <c r="W1623" s="25">
        <v>10470</v>
      </c>
      <c r="X1623" s="27">
        <v>37357</v>
      </c>
      <c r="Y1623" s="28">
        <f t="shared" si="50"/>
        <v>3.7799081383143745E-3</v>
      </c>
      <c r="AA1623" t="str">
        <f t="shared" si="51"/>
        <v>2805045000-24017-VOC</v>
      </c>
      <c r="AB1623" t="str">
        <f>IF(COUNTIF('NP-NRModel-MAR-WILDFIRES Modifi'!V:V, AA1623)=0, "Missing", "")</f>
        <v/>
      </c>
    </row>
    <row r="1624" spans="1:28" hidden="1" x14ac:dyDescent="0.3">
      <c r="A1624" s="24">
        <v>2805045000</v>
      </c>
      <c r="B1624" s="40">
        <v>24021</v>
      </c>
      <c r="C1624" s="25"/>
      <c r="D1624" s="25"/>
      <c r="E1624" s="25"/>
      <c r="F1624" s="25"/>
      <c r="G1624" s="25" t="s">
        <v>12</v>
      </c>
      <c r="H1624" s="25">
        <v>0.61517557409938395</v>
      </c>
      <c r="I1624" s="25">
        <v>153</v>
      </c>
      <c r="J1624" s="25">
        <v>4.02075538627048E-3</v>
      </c>
      <c r="K1624" s="25">
        <v>10470</v>
      </c>
      <c r="L1624" s="26">
        <v>37433</v>
      </c>
      <c r="M1624" s="24">
        <v>2805045000</v>
      </c>
      <c r="N1624" s="25">
        <v>24021</v>
      </c>
      <c r="O1624" s="25"/>
      <c r="P1624" s="25"/>
      <c r="Q1624" s="25"/>
      <c r="R1624" s="25"/>
      <c r="S1624" s="25" t="s">
        <v>12</v>
      </c>
      <c r="T1624" s="25">
        <v>0.98149188449901703</v>
      </c>
      <c r="U1624" s="25">
        <v>365</v>
      </c>
      <c r="V1624" s="25">
        <v>2.68901886164114E-3</v>
      </c>
      <c r="W1624" s="25">
        <v>10470</v>
      </c>
      <c r="X1624" s="27">
        <v>37433</v>
      </c>
      <c r="Y1624" s="28">
        <f t="shared" si="50"/>
        <v>4.0965752746114602E-3</v>
      </c>
      <c r="AA1624" t="str">
        <f t="shared" si="51"/>
        <v>2805045000-24021-VOC</v>
      </c>
      <c r="AB1624" t="str">
        <f>IF(COUNTIF('NP-NRModel-MAR-WILDFIRES Modifi'!V:V, AA1624)=0, "Missing", "")</f>
        <v/>
      </c>
    </row>
    <row r="1625" spans="1:28" hidden="1" x14ac:dyDescent="0.3">
      <c r="A1625" s="24">
        <v>2805045000</v>
      </c>
      <c r="B1625" s="40">
        <v>24031</v>
      </c>
      <c r="C1625" s="25"/>
      <c r="D1625" s="25"/>
      <c r="E1625" s="25"/>
      <c r="F1625" s="25"/>
      <c r="G1625" s="25" t="s">
        <v>12</v>
      </c>
      <c r="H1625" s="25">
        <v>0.87692560029912203</v>
      </c>
      <c r="I1625" s="25">
        <v>153</v>
      </c>
      <c r="J1625" s="25">
        <v>5.7315398712360901E-3</v>
      </c>
      <c r="K1625" s="25">
        <v>10470</v>
      </c>
      <c r="L1625" s="26">
        <v>37623</v>
      </c>
      <c r="M1625" s="24">
        <v>2805045000</v>
      </c>
      <c r="N1625" s="25">
        <v>24031</v>
      </c>
      <c r="O1625" s="25"/>
      <c r="P1625" s="25"/>
      <c r="Q1625" s="25"/>
      <c r="R1625" s="25"/>
      <c r="S1625" s="25" t="s">
        <v>12</v>
      </c>
      <c r="T1625" s="25">
        <v>1.5079280148984799</v>
      </c>
      <c r="U1625" s="25">
        <v>365</v>
      </c>
      <c r="V1625" s="25">
        <v>4.1313096298588696E-3</v>
      </c>
      <c r="W1625" s="25">
        <v>10470</v>
      </c>
      <c r="X1625" s="27">
        <v>37623</v>
      </c>
      <c r="Y1625" s="28">
        <f t="shared" si="50"/>
        <v>3.8009373223442376E-3</v>
      </c>
      <c r="AA1625" t="str">
        <f t="shared" si="51"/>
        <v>2805045000-24031-VOC</v>
      </c>
      <c r="AB1625" t="str">
        <f>IF(COUNTIF('NP-NRModel-MAR-WILDFIRES Modifi'!V:V, AA1625)=0, "Missing", "")</f>
        <v/>
      </c>
    </row>
    <row r="1626" spans="1:28" hidden="1" x14ac:dyDescent="0.3">
      <c r="A1626" s="24">
        <v>2805045000</v>
      </c>
      <c r="B1626" s="40">
        <v>24033</v>
      </c>
      <c r="C1626" s="25"/>
      <c r="D1626" s="25"/>
      <c r="E1626" s="25"/>
      <c r="F1626" s="25"/>
      <c r="G1626" s="25" t="s">
        <v>12</v>
      </c>
      <c r="H1626" s="25">
        <v>9.7747343599902295E-2</v>
      </c>
      <c r="I1626" s="25">
        <v>153</v>
      </c>
      <c r="J1626" s="25">
        <v>6.3887152679674702E-4</v>
      </c>
      <c r="K1626" s="25">
        <v>10470</v>
      </c>
      <c r="L1626" s="26">
        <v>37663</v>
      </c>
      <c r="M1626" s="24">
        <v>2805045000</v>
      </c>
      <c r="N1626" s="25">
        <v>24033</v>
      </c>
      <c r="O1626" s="25"/>
      <c r="P1626" s="25"/>
      <c r="Q1626" s="25"/>
      <c r="R1626" s="25"/>
      <c r="S1626" s="25" t="s">
        <v>12</v>
      </c>
      <c r="T1626" s="25">
        <v>0.16892509179983101</v>
      </c>
      <c r="U1626" s="25">
        <v>365</v>
      </c>
      <c r="V1626" s="25">
        <v>4.6280847068446801E-4</v>
      </c>
      <c r="W1626" s="25">
        <v>10470</v>
      </c>
      <c r="X1626" s="27">
        <v>37663</v>
      </c>
      <c r="Y1626" s="28">
        <f t="shared" si="50"/>
        <v>3.7819812319757826E-3</v>
      </c>
      <c r="AA1626" t="str">
        <f t="shared" si="51"/>
        <v>2805045000-24033-VOC</v>
      </c>
      <c r="AB1626" t="str">
        <f>IF(COUNTIF('NP-NRModel-MAR-WILDFIRES Modifi'!V:V, AA1626)=0, "Missing", "")</f>
        <v/>
      </c>
    </row>
    <row r="1627" spans="1:28" hidden="1" x14ac:dyDescent="0.3">
      <c r="A1627" s="24">
        <v>2805045000</v>
      </c>
      <c r="B1627" s="40">
        <v>51013</v>
      </c>
      <c r="C1627" s="25"/>
      <c r="D1627" s="25"/>
      <c r="E1627" s="25"/>
      <c r="F1627" s="25"/>
      <c r="G1627" s="25" t="s">
        <v>12</v>
      </c>
      <c r="H1627" s="25">
        <v>6.1821366599938199E-2</v>
      </c>
      <c r="I1627" s="25">
        <v>153</v>
      </c>
      <c r="J1627" s="25">
        <v>4.04061219607439E-4</v>
      </c>
      <c r="K1627" s="25">
        <v>10470</v>
      </c>
      <c r="L1627" s="26">
        <v>102969</v>
      </c>
      <c r="M1627" s="24">
        <v>2805045000</v>
      </c>
      <c r="N1627" s="25">
        <v>51013</v>
      </c>
      <c r="O1627" s="25"/>
      <c r="P1627" s="25"/>
      <c r="Q1627" s="25"/>
      <c r="R1627" s="25"/>
      <c r="S1627" s="25" t="s">
        <v>12</v>
      </c>
      <c r="T1627" s="25">
        <v>0.124127404499875</v>
      </c>
      <c r="U1627" s="25">
        <v>365</v>
      </c>
      <c r="V1627" s="25">
        <v>3.4007508082157698E-4</v>
      </c>
      <c r="W1627" s="25">
        <v>10470</v>
      </c>
      <c r="X1627" s="27">
        <v>102969</v>
      </c>
      <c r="Y1627" s="28">
        <f t="shared" si="50"/>
        <v>3.2552136350184127E-3</v>
      </c>
      <c r="AA1627" t="str">
        <f t="shared" si="51"/>
        <v>2805045000-51013-VOC</v>
      </c>
      <c r="AB1627" t="str">
        <f>IF(COUNTIF('NP-NRModel-MAR-WILDFIRES Modifi'!V:V, AA1627)=0, "Missing", "")</f>
        <v/>
      </c>
    </row>
    <row r="1628" spans="1:28" hidden="1" x14ac:dyDescent="0.3">
      <c r="A1628" s="24">
        <v>2805045000</v>
      </c>
      <c r="B1628" s="40">
        <v>51059</v>
      </c>
      <c r="C1628" s="25"/>
      <c r="D1628" s="25"/>
      <c r="E1628" s="25"/>
      <c r="F1628" s="25"/>
      <c r="G1628" s="25" t="s">
        <v>12</v>
      </c>
      <c r="H1628" s="25">
        <v>0.13097548179986901</v>
      </c>
      <c r="I1628" s="25">
        <v>153</v>
      </c>
      <c r="J1628" s="25">
        <v>8.5604890065273901E-4</v>
      </c>
      <c r="K1628" s="25">
        <v>10470</v>
      </c>
      <c r="L1628" s="26">
        <v>91083</v>
      </c>
      <c r="M1628" s="24">
        <v>2805045000</v>
      </c>
      <c r="N1628" s="25">
        <v>51059</v>
      </c>
      <c r="O1628" s="25"/>
      <c r="P1628" s="25"/>
      <c r="Q1628" s="25"/>
      <c r="R1628" s="25"/>
      <c r="S1628" s="25" t="s">
        <v>12</v>
      </c>
      <c r="T1628" s="25">
        <v>0.26007639369973901</v>
      </c>
      <c r="U1628" s="25">
        <v>365</v>
      </c>
      <c r="V1628" s="25">
        <v>7.12538064930794E-4</v>
      </c>
      <c r="W1628" s="25">
        <v>10470</v>
      </c>
      <c r="X1628" s="27">
        <v>91083</v>
      </c>
      <c r="Y1628" s="28">
        <f t="shared" si="50"/>
        <v>3.2915286484672527E-3</v>
      </c>
      <c r="AA1628" t="str">
        <f t="shared" si="51"/>
        <v>2805045000-51059-VOC</v>
      </c>
      <c r="AB1628" t="str">
        <f>IF(COUNTIF('NP-NRModel-MAR-WILDFIRES Modifi'!V:V, AA1628)=0, "Missing", "")</f>
        <v/>
      </c>
    </row>
    <row r="1629" spans="1:28" hidden="1" x14ac:dyDescent="0.3">
      <c r="A1629" s="24">
        <v>2805045000</v>
      </c>
      <c r="B1629" s="40">
        <v>51107</v>
      </c>
      <c r="C1629" s="25"/>
      <c r="D1629" s="25"/>
      <c r="E1629" s="25"/>
      <c r="F1629" s="25"/>
      <c r="G1629" s="25" t="s">
        <v>12</v>
      </c>
      <c r="H1629" s="25">
        <v>0.513607927199485</v>
      </c>
      <c r="I1629" s="25">
        <v>153</v>
      </c>
      <c r="J1629" s="25">
        <v>3.3569145568593801E-3</v>
      </c>
      <c r="K1629" s="25">
        <v>10470</v>
      </c>
      <c r="L1629" s="26">
        <v>91850</v>
      </c>
      <c r="M1629" s="24">
        <v>2805045000</v>
      </c>
      <c r="N1629" s="25">
        <v>51107</v>
      </c>
      <c r="O1629" s="25"/>
      <c r="P1629" s="25"/>
      <c r="Q1629" s="25"/>
      <c r="R1629" s="25"/>
      <c r="S1629" s="25" t="s">
        <v>12</v>
      </c>
      <c r="T1629" s="25">
        <v>1.0284840181989701</v>
      </c>
      <c r="U1629" s="25">
        <v>365</v>
      </c>
      <c r="V1629" s="25">
        <v>2.81776443342184E-3</v>
      </c>
      <c r="W1629" s="25">
        <v>10470</v>
      </c>
      <c r="X1629" s="27">
        <v>91850</v>
      </c>
      <c r="Y1629" s="28">
        <f t="shared" si="50"/>
        <v>3.2639443077957025E-3</v>
      </c>
      <c r="AA1629" t="str">
        <f t="shared" si="51"/>
        <v>2805045000-51107-VOC</v>
      </c>
      <c r="AB1629" t="str">
        <f>IF(COUNTIF('NP-NRModel-MAR-WILDFIRES Modifi'!V:V, AA1629)=0, "Missing", "")</f>
        <v/>
      </c>
    </row>
    <row r="1630" spans="1:28" hidden="1" x14ac:dyDescent="0.3">
      <c r="A1630" s="24">
        <v>2805045000</v>
      </c>
      <c r="B1630" s="40">
        <v>51153</v>
      </c>
      <c r="C1630" s="25"/>
      <c r="D1630" s="25"/>
      <c r="E1630" s="25"/>
      <c r="F1630" s="25"/>
      <c r="G1630" s="25" t="s">
        <v>12</v>
      </c>
      <c r="H1630" s="25">
        <v>7.4568649899925205E-2</v>
      </c>
      <c r="I1630" s="25">
        <v>153</v>
      </c>
      <c r="J1630" s="25">
        <v>4.87376796731537E-4</v>
      </c>
      <c r="K1630" s="25">
        <v>10470</v>
      </c>
      <c r="L1630" s="26">
        <v>92464</v>
      </c>
      <c r="M1630" s="24">
        <v>2805045000</v>
      </c>
      <c r="N1630" s="25">
        <v>51153</v>
      </c>
      <c r="O1630" s="25"/>
      <c r="P1630" s="25"/>
      <c r="Q1630" s="25"/>
      <c r="R1630" s="25"/>
      <c r="S1630" s="25" t="s">
        <v>12</v>
      </c>
      <c r="T1630" s="25">
        <v>0.14895297159985099</v>
      </c>
      <c r="U1630" s="25">
        <v>365</v>
      </c>
      <c r="V1630" s="25">
        <v>4.0809033315027701E-4</v>
      </c>
      <c r="W1630" s="25">
        <v>10470</v>
      </c>
      <c r="X1630" s="27">
        <v>92464</v>
      </c>
      <c r="Y1630" s="28">
        <f t="shared" si="50"/>
        <v>3.2720179496709321E-3</v>
      </c>
      <c r="AA1630" t="str">
        <f t="shared" si="51"/>
        <v>2805045000-51153-VOC</v>
      </c>
      <c r="AB1630" t="str">
        <f>IF(COUNTIF('NP-NRModel-MAR-WILDFIRES Modifi'!V:V, AA1630)=0, "Missing", "")</f>
        <v/>
      </c>
    </row>
    <row r="1631" spans="1:28" x14ac:dyDescent="0.3">
      <c r="A1631" s="24">
        <v>2265008005</v>
      </c>
      <c r="B1631" s="40">
        <v>24033</v>
      </c>
      <c r="C1631" s="25">
        <v>9567311</v>
      </c>
      <c r="D1631" s="25">
        <v>62719513</v>
      </c>
      <c r="E1631" s="25">
        <v>50302112</v>
      </c>
      <c r="F1631" s="25">
        <v>84721114</v>
      </c>
      <c r="G1631" s="25" t="s">
        <v>955</v>
      </c>
      <c r="H1631" s="25"/>
      <c r="I1631" s="25">
        <v>153</v>
      </c>
      <c r="J1631" s="29"/>
      <c r="K1631" s="25">
        <v>10485</v>
      </c>
      <c r="L1631" s="26">
        <v>487451</v>
      </c>
      <c r="M1631" s="24">
        <v>2265008005</v>
      </c>
      <c r="N1631" s="25">
        <v>24033</v>
      </c>
      <c r="O1631" s="25">
        <v>9567311</v>
      </c>
      <c r="P1631" s="25">
        <v>62719513</v>
      </c>
      <c r="Q1631" s="25">
        <v>50302112</v>
      </c>
      <c r="R1631" s="25">
        <v>84721114</v>
      </c>
      <c r="S1631" s="25" t="s">
        <v>955</v>
      </c>
      <c r="T1631" s="25"/>
      <c r="U1631" s="25">
        <v>365</v>
      </c>
      <c r="V1631" s="29"/>
      <c r="W1631" s="25">
        <v>10485</v>
      </c>
      <c r="X1631" s="27">
        <v>487451</v>
      </c>
      <c r="Y1631" s="35">
        <f t="shared" ref="Y1631:Y1662" si="52">IFERROR(J1631/T1631,0)</f>
        <v>0</v>
      </c>
      <c r="AA1631" t="str">
        <f t="shared" si="51"/>
        <v>2265008005-24033-NOX</v>
      </c>
      <c r="AB1631" t="str">
        <f>IF(COUNTIF('NP-NRModel-MAR-WILDFIRES Modifi'!V:V, AA1631)=0, "Missing", "")</f>
        <v/>
      </c>
    </row>
    <row r="1632" spans="1:28" x14ac:dyDescent="0.3">
      <c r="A1632" s="24">
        <v>2270008005</v>
      </c>
      <c r="B1632" s="40">
        <v>24033</v>
      </c>
      <c r="C1632" s="25">
        <v>9567311</v>
      </c>
      <c r="D1632" s="25">
        <v>62719513</v>
      </c>
      <c r="E1632" s="25">
        <v>50302112</v>
      </c>
      <c r="F1632" s="25">
        <v>84721314</v>
      </c>
      <c r="G1632" s="25" t="s">
        <v>955</v>
      </c>
      <c r="H1632" s="25"/>
      <c r="I1632" s="25">
        <v>153</v>
      </c>
      <c r="J1632" s="29"/>
      <c r="K1632" s="25">
        <v>10485</v>
      </c>
      <c r="L1632" s="26">
        <v>487444</v>
      </c>
      <c r="M1632" s="24">
        <v>2270008005</v>
      </c>
      <c r="N1632" s="25">
        <v>24033</v>
      </c>
      <c r="O1632" s="25">
        <v>9567311</v>
      </c>
      <c r="P1632" s="25">
        <v>62719513</v>
      </c>
      <c r="Q1632" s="25">
        <v>50302112</v>
      </c>
      <c r="R1632" s="25">
        <v>84721314</v>
      </c>
      <c r="S1632" s="25" t="s">
        <v>955</v>
      </c>
      <c r="T1632" s="25"/>
      <c r="U1632" s="25">
        <v>365</v>
      </c>
      <c r="V1632" s="29"/>
      <c r="W1632" s="25">
        <v>10485</v>
      </c>
      <c r="X1632" s="27">
        <v>487444</v>
      </c>
      <c r="Y1632" s="35">
        <f t="shared" si="52"/>
        <v>0</v>
      </c>
      <c r="AA1632" t="str">
        <f t="shared" si="51"/>
        <v>2270008005-24033-NOX</v>
      </c>
      <c r="AB1632" t="str">
        <f>IF(COUNTIF('NP-NRModel-MAR-WILDFIRES Modifi'!V:V, AA1632)=0, "Missing", "")</f>
        <v/>
      </c>
    </row>
    <row r="1633" spans="1:28" x14ac:dyDescent="0.3">
      <c r="A1633" s="24">
        <v>2265008005</v>
      </c>
      <c r="B1633" s="40">
        <v>51013</v>
      </c>
      <c r="C1633" s="25">
        <v>9046811</v>
      </c>
      <c r="D1633" s="25">
        <v>62306213</v>
      </c>
      <c r="E1633" s="25">
        <v>50355512</v>
      </c>
      <c r="F1633" s="25">
        <v>82905914</v>
      </c>
      <c r="G1633" s="25" t="s">
        <v>955</v>
      </c>
      <c r="H1633" s="25"/>
      <c r="I1633" s="25">
        <v>153</v>
      </c>
      <c r="J1633" s="25"/>
      <c r="K1633" s="25">
        <v>10485</v>
      </c>
      <c r="L1633" s="26">
        <v>660922</v>
      </c>
      <c r="M1633" s="24">
        <v>2265008005</v>
      </c>
      <c r="N1633" s="25">
        <v>51013</v>
      </c>
      <c r="O1633" s="25">
        <v>9046811</v>
      </c>
      <c r="P1633" s="25">
        <v>62306213</v>
      </c>
      <c r="Q1633" s="25">
        <v>50355512</v>
      </c>
      <c r="R1633" s="25">
        <v>82905914</v>
      </c>
      <c r="S1633" s="25" t="s">
        <v>955</v>
      </c>
      <c r="T1633" s="25"/>
      <c r="U1633" s="25">
        <v>365</v>
      </c>
      <c r="V1633" s="25"/>
      <c r="W1633" s="25">
        <v>10485</v>
      </c>
      <c r="X1633" s="27">
        <v>660922</v>
      </c>
      <c r="Y1633" s="35">
        <f t="shared" si="52"/>
        <v>0</v>
      </c>
      <c r="AA1633" t="str">
        <f t="shared" si="51"/>
        <v>2265008005-51013-NOX</v>
      </c>
      <c r="AB1633" t="str">
        <f>IF(COUNTIF('NP-NRModel-MAR-WILDFIRES Modifi'!V:V, AA1633)=0, "Missing", "")</f>
        <v/>
      </c>
    </row>
    <row r="1634" spans="1:28" x14ac:dyDescent="0.3">
      <c r="A1634" s="24">
        <v>2265008005</v>
      </c>
      <c r="B1634" s="40">
        <v>51013</v>
      </c>
      <c r="C1634" s="25">
        <v>9046811</v>
      </c>
      <c r="D1634" s="25">
        <v>62306213</v>
      </c>
      <c r="E1634" s="25">
        <v>50355512</v>
      </c>
      <c r="F1634" s="25">
        <v>82905914</v>
      </c>
      <c r="G1634" s="25" t="s">
        <v>12</v>
      </c>
      <c r="H1634" s="25"/>
      <c r="I1634" s="25">
        <v>153</v>
      </c>
      <c r="J1634" s="25"/>
      <c r="K1634" s="25">
        <v>10485</v>
      </c>
      <c r="L1634" s="26">
        <v>660920</v>
      </c>
      <c r="M1634" s="24">
        <v>2265008005</v>
      </c>
      <c r="N1634" s="25">
        <v>51013</v>
      </c>
      <c r="O1634" s="25">
        <v>9046811</v>
      </c>
      <c r="P1634" s="25">
        <v>62306213</v>
      </c>
      <c r="Q1634" s="25">
        <v>50355512</v>
      </c>
      <c r="R1634" s="25">
        <v>82905914</v>
      </c>
      <c r="S1634" s="25" t="s">
        <v>12</v>
      </c>
      <c r="T1634" s="25"/>
      <c r="U1634" s="25">
        <v>365</v>
      </c>
      <c r="V1634" s="25"/>
      <c r="W1634" s="25">
        <v>10485</v>
      </c>
      <c r="X1634" s="27">
        <v>660920</v>
      </c>
      <c r="Y1634" s="35">
        <f t="shared" si="52"/>
        <v>0</v>
      </c>
      <c r="AA1634" t="str">
        <f t="shared" si="51"/>
        <v>2265008005-51013-VOC</v>
      </c>
      <c r="AB1634" t="str">
        <f>IF(COUNTIF('NP-NRModel-MAR-WILDFIRES Modifi'!V:V, AA1634)=0, "Missing", "")</f>
        <v/>
      </c>
    </row>
    <row r="1635" spans="1:28" hidden="1" x14ac:dyDescent="0.3">
      <c r="A1635" s="24">
        <v>2265008005</v>
      </c>
      <c r="B1635" s="40">
        <v>51107</v>
      </c>
      <c r="C1635" s="25">
        <v>9063711</v>
      </c>
      <c r="D1635" s="25">
        <v>62320013</v>
      </c>
      <c r="E1635" s="25">
        <v>49987812</v>
      </c>
      <c r="F1635" s="25">
        <v>82959414</v>
      </c>
      <c r="G1635" s="25" t="s">
        <v>955</v>
      </c>
      <c r="H1635" s="29">
        <v>4.0487659162384601E-5</v>
      </c>
      <c r="I1635" s="25">
        <v>153</v>
      </c>
      <c r="J1635" s="29">
        <v>2.6462522328355899E-7</v>
      </c>
      <c r="K1635" s="25">
        <v>10485</v>
      </c>
      <c r="L1635" s="26">
        <v>299509</v>
      </c>
      <c r="M1635" s="24">
        <v>2265008005</v>
      </c>
      <c r="N1635" s="25">
        <v>51107</v>
      </c>
      <c r="O1635" s="25">
        <v>9063711</v>
      </c>
      <c r="P1635" s="25">
        <v>62320013</v>
      </c>
      <c r="Q1635" s="25">
        <v>49987812</v>
      </c>
      <c r="R1635" s="25">
        <v>82959414</v>
      </c>
      <c r="S1635" s="25" t="s">
        <v>955</v>
      </c>
      <c r="T1635" s="29">
        <v>9.1349062863106006E-5</v>
      </c>
      <c r="U1635" s="25">
        <v>365</v>
      </c>
      <c r="V1635" s="29">
        <v>2.5027140510439998E-7</v>
      </c>
      <c r="W1635" s="25">
        <v>10485</v>
      </c>
      <c r="X1635" s="27">
        <v>299509</v>
      </c>
      <c r="Y1635" s="35">
        <f t="shared" si="52"/>
        <v>2.8968575592299333E-3</v>
      </c>
      <c r="AA1635" t="str">
        <f t="shared" si="51"/>
        <v>2265008005-51107-NOX</v>
      </c>
      <c r="AB1635" t="str">
        <f>IF(COUNTIF('NP-NRModel-MAR-WILDFIRES Modifi'!V:V, AA1635)=0, "Missing", "")</f>
        <v/>
      </c>
    </row>
    <row r="1636" spans="1:28" hidden="1" x14ac:dyDescent="0.3">
      <c r="A1636" s="24">
        <v>2265008005</v>
      </c>
      <c r="B1636" s="40">
        <v>51107</v>
      </c>
      <c r="C1636" s="25">
        <v>9063711</v>
      </c>
      <c r="D1636" s="25">
        <v>62320013</v>
      </c>
      <c r="E1636" s="25">
        <v>49987812</v>
      </c>
      <c r="F1636" s="25">
        <v>82959414</v>
      </c>
      <c r="G1636" s="25" t="s">
        <v>12</v>
      </c>
      <c r="H1636" s="29">
        <v>3.6238138965782899E-5</v>
      </c>
      <c r="I1636" s="25">
        <v>153</v>
      </c>
      <c r="J1636" s="29">
        <v>2.36850581475705E-7</v>
      </c>
      <c r="K1636" s="25">
        <v>10485</v>
      </c>
      <c r="L1636" s="26">
        <v>299505</v>
      </c>
      <c r="M1636" s="24">
        <v>2265008005</v>
      </c>
      <c r="N1636" s="25">
        <v>51107</v>
      </c>
      <c r="O1636" s="25">
        <v>9063711</v>
      </c>
      <c r="P1636" s="25">
        <v>62320013</v>
      </c>
      <c r="Q1636" s="25">
        <v>49987812</v>
      </c>
      <c r="R1636" s="25">
        <v>82959414</v>
      </c>
      <c r="S1636" s="25" t="s">
        <v>12</v>
      </c>
      <c r="T1636" s="29">
        <v>8.1761210771670305E-5</v>
      </c>
      <c r="U1636" s="25">
        <v>365</v>
      </c>
      <c r="V1636" s="29">
        <v>2.2400331718265801E-7</v>
      </c>
      <c r="W1636" s="25">
        <v>10485</v>
      </c>
      <c r="X1636" s="27">
        <v>299505</v>
      </c>
      <c r="Y1636" s="35">
        <f t="shared" si="52"/>
        <v>2.8968575592299337E-3</v>
      </c>
      <c r="AA1636" t="str">
        <f t="shared" si="51"/>
        <v>2265008005-51107-VOC</v>
      </c>
      <c r="AB1636" t="str">
        <f>IF(COUNTIF('NP-NRModel-MAR-WILDFIRES Modifi'!V:V, AA1636)=0, "Missing", "")</f>
        <v/>
      </c>
    </row>
    <row r="1637" spans="1:28" x14ac:dyDescent="0.3">
      <c r="A1637" s="24">
        <v>2265008005</v>
      </c>
      <c r="B1637" s="40">
        <v>51107</v>
      </c>
      <c r="C1637" s="25">
        <v>9063811</v>
      </c>
      <c r="D1637" s="25">
        <v>62320413</v>
      </c>
      <c r="E1637" s="25">
        <v>49987712</v>
      </c>
      <c r="F1637" s="25">
        <v>82975614</v>
      </c>
      <c r="G1637" s="25" t="s">
        <v>955</v>
      </c>
      <c r="H1637" s="25"/>
      <c r="I1637" s="25">
        <v>153</v>
      </c>
      <c r="J1637" s="25"/>
      <c r="K1637" s="25">
        <v>10485</v>
      </c>
      <c r="L1637" s="26">
        <v>661005</v>
      </c>
      <c r="M1637" s="24">
        <v>2265008005</v>
      </c>
      <c r="N1637" s="25">
        <v>51107</v>
      </c>
      <c r="O1637" s="25">
        <v>9063811</v>
      </c>
      <c r="P1637" s="25">
        <v>62320413</v>
      </c>
      <c r="Q1637" s="25">
        <v>49987712</v>
      </c>
      <c r="R1637" s="25">
        <v>82975614</v>
      </c>
      <c r="S1637" s="25" t="s">
        <v>955</v>
      </c>
      <c r="T1637" s="25"/>
      <c r="U1637" s="25">
        <v>365</v>
      </c>
      <c r="V1637" s="25"/>
      <c r="W1637" s="25">
        <v>10485</v>
      </c>
      <c r="X1637" s="27">
        <v>661005</v>
      </c>
      <c r="Y1637" s="35">
        <f t="shared" si="52"/>
        <v>0</v>
      </c>
      <c r="AA1637" t="str">
        <f t="shared" si="51"/>
        <v>2265008005-51107-NOX</v>
      </c>
      <c r="AB1637" t="str">
        <f>IF(COUNTIF('NP-NRModel-MAR-WILDFIRES Modifi'!V:V, AA1637)=0, "Missing", "")</f>
        <v/>
      </c>
    </row>
    <row r="1638" spans="1:28" x14ac:dyDescent="0.3">
      <c r="A1638" s="24">
        <v>2265008005</v>
      </c>
      <c r="B1638" s="40">
        <v>51107</v>
      </c>
      <c r="C1638" s="25">
        <v>9063811</v>
      </c>
      <c r="D1638" s="25">
        <v>62320413</v>
      </c>
      <c r="E1638" s="25">
        <v>49987712</v>
      </c>
      <c r="F1638" s="25">
        <v>82975614</v>
      </c>
      <c r="G1638" s="25" t="s">
        <v>12</v>
      </c>
      <c r="H1638" s="25"/>
      <c r="I1638" s="25">
        <v>153</v>
      </c>
      <c r="J1638" s="25"/>
      <c r="K1638" s="25">
        <v>10485</v>
      </c>
      <c r="L1638" s="26">
        <v>661004</v>
      </c>
      <c r="M1638" s="24">
        <v>2265008005</v>
      </c>
      <c r="N1638" s="25">
        <v>51107</v>
      </c>
      <c r="O1638" s="25">
        <v>9063811</v>
      </c>
      <c r="P1638" s="25">
        <v>62320413</v>
      </c>
      <c r="Q1638" s="25">
        <v>49987712</v>
      </c>
      <c r="R1638" s="25">
        <v>82975614</v>
      </c>
      <c r="S1638" s="25" t="s">
        <v>12</v>
      </c>
      <c r="T1638" s="25"/>
      <c r="U1638" s="25">
        <v>365</v>
      </c>
      <c r="V1638" s="25"/>
      <c r="W1638" s="25">
        <v>10485</v>
      </c>
      <c r="X1638" s="27">
        <v>661004</v>
      </c>
      <c r="Y1638" s="35">
        <f t="shared" si="52"/>
        <v>0</v>
      </c>
      <c r="AA1638" t="str">
        <f t="shared" si="51"/>
        <v>2265008005-51107-VOC</v>
      </c>
      <c r="AB1638" t="str">
        <f>IF(COUNTIF('NP-NRModel-MAR-WILDFIRES Modifi'!V:V, AA1638)=0, "Missing", "")</f>
        <v/>
      </c>
    </row>
    <row r="1639" spans="1:28" x14ac:dyDescent="0.3">
      <c r="A1639" s="24">
        <v>2275001000</v>
      </c>
      <c r="B1639" s="40">
        <v>24033</v>
      </c>
      <c r="C1639" s="25">
        <v>9567311</v>
      </c>
      <c r="D1639" s="25">
        <v>63266413</v>
      </c>
      <c r="E1639" s="25">
        <v>50633212</v>
      </c>
      <c r="F1639" s="25">
        <v>166372814</v>
      </c>
      <c r="G1639" s="25" t="s">
        <v>955</v>
      </c>
      <c r="H1639" s="25"/>
      <c r="I1639" s="25">
        <v>153</v>
      </c>
      <c r="J1639" s="25"/>
      <c r="K1639" s="25">
        <v>10485</v>
      </c>
      <c r="L1639" s="26">
        <v>587094</v>
      </c>
      <c r="M1639" s="24">
        <v>2275001000</v>
      </c>
      <c r="N1639" s="25">
        <v>24033</v>
      </c>
      <c r="O1639" s="25">
        <v>9567311</v>
      </c>
      <c r="P1639" s="25">
        <v>63266413</v>
      </c>
      <c r="Q1639" s="25">
        <v>50633212</v>
      </c>
      <c r="R1639" s="25">
        <v>166372814</v>
      </c>
      <c r="S1639" s="25" t="s">
        <v>955</v>
      </c>
      <c r="T1639" s="25"/>
      <c r="U1639" s="25">
        <v>365</v>
      </c>
      <c r="V1639" s="25"/>
      <c r="W1639" s="25">
        <v>10485</v>
      </c>
      <c r="X1639" s="27">
        <v>587094</v>
      </c>
      <c r="Y1639" s="35">
        <f t="shared" si="52"/>
        <v>0</v>
      </c>
      <c r="AA1639" t="str">
        <f t="shared" si="51"/>
        <v>2275001000-24033-NOX</v>
      </c>
      <c r="AB1639" t="str">
        <f>IF(COUNTIF('NP-NRModel-MAR-WILDFIRES Modifi'!V:V, AA1639)=0, "Missing", "")</f>
        <v/>
      </c>
    </row>
    <row r="1640" spans="1:28" x14ac:dyDescent="0.3">
      <c r="A1640" s="24">
        <v>2275020000</v>
      </c>
      <c r="B1640" s="40">
        <v>24033</v>
      </c>
      <c r="C1640" s="25">
        <v>9567311</v>
      </c>
      <c r="D1640" s="25">
        <v>53404213</v>
      </c>
      <c r="E1640" s="25">
        <v>50633212</v>
      </c>
      <c r="F1640" s="25">
        <v>81333414</v>
      </c>
      <c r="G1640" s="25" t="s">
        <v>955</v>
      </c>
      <c r="H1640" s="25"/>
      <c r="I1640" s="25">
        <v>153</v>
      </c>
      <c r="J1640" s="25"/>
      <c r="K1640" s="25">
        <v>10485</v>
      </c>
      <c r="L1640" s="26">
        <v>38574</v>
      </c>
      <c r="M1640" s="24">
        <v>2275020000</v>
      </c>
      <c r="N1640" s="25">
        <v>24033</v>
      </c>
      <c r="O1640" s="25">
        <v>9567311</v>
      </c>
      <c r="P1640" s="25">
        <v>53404213</v>
      </c>
      <c r="Q1640" s="25">
        <v>50633212</v>
      </c>
      <c r="R1640" s="25">
        <v>81333414</v>
      </c>
      <c r="S1640" s="25" t="s">
        <v>955</v>
      </c>
      <c r="T1640" s="25"/>
      <c r="U1640" s="25">
        <v>365</v>
      </c>
      <c r="V1640" s="25"/>
      <c r="W1640" s="25">
        <v>10485</v>
      </c>
      <c r="X1640" s="27">
        <v>38574</v>
      </c>
      <c r="Y1640" s="35">
        <f t="shared" si="52"/>
        <v>0</v>
      </c>
      <c r="AA1640" t="str">
        <f t="shared" si="51"/>
        <v>2275020000-24033-NOX</v>
      </c>
      <c r="AB1640" t="str">
        <f>IF(COUNTIF('NP-NRModel-MAR-WILDFIRES Modifi'!V:V, AA1640)=0, "Missing", "")</f>
        <v/>
      </c>
    </row>
    <row r="1641" spans="1:28" x14ac:dyDescent="0.3">
      <c r="A1641" s="24">
        <v>2270008005</v>
      </c>
      <c r="B1641" s="40">
        <v>51013</v>
      </c>
      <c r="C1641" s="25">
        <v>9046811</v>
      </c>
      <c r="D1641" s="25">
        <v>62306213</v>
      </c>
      <c r="E1641" s="25">
        <v>50355512</v>
      </c>
      <c r="F1641" s="25">
        <v>82906114</v>
      </c>
      <c r="G1641" s="25" t="s">
        <v>955</v>
      </c>
      <c r="H1641" s="25"/>
      <c r="I1641" s="25">
        <v>153</v>
      </c>
      <c r="J1641" s="25"/>
      <c r="K1641" s="25">
        <v>10485</v>
      </c>
      <c r="L1641" s="26">
        <v>660912</v>
      </c>
      <c r="M1641" s="24">
        <v>2270008005</v>
      </c>
      <c r="N1641" s="25">
        <v>51013</v>
      </c>
      <c r="O1641" s="25">
        <v>9046811</v>
      </c>
      <c r="P1641" s="25">
        <v>62306213</v>
      </c>
      <c r="Q1641" s="25">
        <v>50355512</v>
      </c>
      <c r="R1641" s="25">
        <v>82906114</v>
      </c>
      <c r="S1641" s="25" t="s">
        <v>955</v>
      </c>
      <c r="T1641" s="25"/>
      <c r="U1641" s="25">
        <v>365</v>
      </c>
      <c r="V1641" s="25"/>
      <c r="W1641" s="25">
        <v>10485</v>
      </c>
      <c r="X1641" s="27">
        <v>660912</v>
      </c>
      <c r="Y1641" s="35">
        <f t="shared" si="52"/>
        <v>0</v>
      </c>
      <c r="AA1641" t="str">
        <f t="shared" si="51"/>
        <v>2270008005-51013-NOX</v>
      </c>
      <c r="AB1641" t="str">
        <f>IF(COUNTIF('NP-NRModel-MAR-WILDFIRES Modifi'!V:V, AA1641)=0, "Missing", "")</f>
        <v/>
      </c>
    </row>
    <row r="1642" spans="1:28" x14ac:dyDescent="0.3">
      <c r="A1642" s="24">
        <v>2270008005</v>
      </c>
      <c r="B1642" s="40">
        <v>51013</v>
      </c>
      <c r="C1642" s="25">
        <v>9046811</v>
      </c>
      <c r="D1642" s="25">
        <v>62306213</v>
      </c>
      <c r="E1642" s="25">
        <v>50355512</v>
      </c>
      <c r="F1642" s="25">
        <v>82906114</v>
      </c>
      <c r="G1642" s="25" t="s">
        <v>12</v>
      </c>
      <c r="H1642" s="25"/>
      <c r="I1642" s="25">
        <v>153</v>
      </c>
      <c r="J1642" s="25"/>
      <c r="K1642" s="25">
        <v>10485</v>
      </c>
      <c r="L1642" s="26">
        <v>660916</v>
      </c>
      <c r="M1642" s="24">
        <v>2270008005</v>
      </c>
      <c r="N1642" s="25">
        <v>51013</v>
      </c>
      <c r="O1642" s="25">
        <v>9046811</v>
      </c>
      <c r="P1642" s="25">
        <v>62306213</v>
      </c>
      <c r="Q1642" s="25">
        <v>50355512</v>
      </c>
      <c r="R1642" s="25">
        <v>82906114</v>
      </c>
      <c r="S1642" s="25" t="s">
        <v>12</v>
      </c>
      <c r="T1642" s="25"/>
      <c r="U1642" s="25">
        <v>365</v>
      </c>
      <c r="V1642" s="25"/>
      <c r="W1642" s="25">
        <v>10485</v>
      </c>
      <c r="X1642" s="27">
        <v>660916</v>
      </c>
      <c r="Y1642" s="35">
        <f t="shared" si="52"/>
        <v>0</v>
      </c>
      <c r="AA1642" t="str">
        <f t="shared" si="51"/>
        <v>2270008005-51013-VOC</v>
      </c>
      <c r="AB1642" t="str">
        <f>IF(COUNTIF('NP-NRModel-MAR-WILDFIRES Modifi'!V:V, AA1642)=0, "Missing", "")</f>
        <v/>
      </c>
    </row>
    <row r="1643" spans="1:28" hidden="1" x14ac:dyDescent="0.3">
      <c r="A1643" s="24">
        <v>2270008005</v>
      </c>
      <c r="B1643" s="40">
        <v>51107</v>
      </c>
      <c r="C1643" s="25">
        <v>9063711</v>
      </c>
      <c r="D1643" s="25">
        <v>62320013</v>
      </c>
      <c r="E1643" s="25">
        <v>49987812</v>
      </c>
      <c r="F1643" s="25">
        <v>82959614</v>
      </c>
      <c r="G1643" s="25" t="s">
        <v>955</v>
      </c>
      <c r="H1643" s="29">
        <v>5.2215335236851104E-6</v>
      </c>
      <c r="I1643" s="25">
        <v>153</v>
      </c>
      <c r="J1643" s="29">
        <v>3.4127670089445098E-8</v>
      </c>
      <c r="K1643" s="25">
        <v>10485</v>
      </c>
      <c r="L1643" s="26">
        <v>299511</v>
      </c>
      <c r="M1643" s="24">
        <v>2270008005</v>
      </c>
      <c r="N1643" s="25">
        <v>51107</v>
      </c>
      <c r="O1643" s="25">
        <v>9063711</v>
      </c>
      <c r="P1643" s="25">
        <v>62320013</v>
      </c>
      <c r="Q1643" s="25">
        <v>49987812</v>
      </c>
      <c r="R1643" s="25">
        <v>82959614</v>
      </c>
      <c r="S1643" s="25" t="s">
        <v>955</v>
      </c>
      <c r="T1643" s="29">
        <v>1.17809279164271E-5</v>
      </c>
      <c r="U1643" s="25">
        <v>365</v>
      </c>
      <c r="V1643" s="29">
        <v>3.2276514839526497E-8</v>
      </c>
      <c r="W1643" s="25">
        <v>10485</v>
      </c>
      <c r="X1643" s="27">
        <v>299511</v>
      </c>
      <c r="Y1643" s="35">
        <f t="shared" si="52"/>
        <v>2.8968575592299593E-3</v>
      </c>
      <c r="AA1643" t="str">
        <f t="shared" si="51"/>
        <v>2270008005-51107-NOX</v>
      </c>
      <c r="AB1643" t="str">
        <f>IF(COUNTIF('NP-NRModel-MAR-WILDFIRES Modifi'!V:V, AA1643)=0, "Missing", "")</f>
        <v/>
      </c>
    </row>
    <row r="1644" spans="1:28" hidden="1" x14ac:dyDescent="0.3">
      <c r="A1644" s="24">
        <v>2270008005</v>
      </c>
      <c r="B1644" s="40">
        <v>51107</v>
      </c>
      <c r="C1644" s="25">
        <v>9063711</v>
      </c>
      <c r="D1644" s="25">
        <v>62320013</v>
      </c>
      <c r="E1644" s="25">
        <v>49987812</v>
      </c>
      <c r="F1644" s="25">
        <v>82959614</v>
      </c>
      <c r="G1644" s="25" t="s">
        <v>12</v>
      </c>
      <c r="H1644" s="29">
        <v>3.0430461363760699E-6</v>
      </c>
      <c r="I1644" s="25">
        <v>153</v>
      </c>
      <c r="J1644" s="29">
        <v>1.9889190433830501E-8</v>
      </c>
      <c r="K1644" s="25">
        <v>10485</v>
      </c>
      <c r="L1644" s="26">
        <v>299515</v>
      </c>
      <c r="M1644" s="24">
        <v>2270008005</v>
      </c>
      <c r="N1644" s="25">
        <v>51107</v>
      </c>
      <c r="O1644" s="25">
        <v>9063711</v>
      </c>
      <c r="P1644" s="25">
        <v>62320013</v>
      </c>
      <c r="Q1644" s="25">
        <v>49987812</v>
      </c>
      <c r="R1644" s="25">
        <v>82959614</v>
      </c>
      <c r="S1644" s="25" t="s">
        <v>12</v>
      </c>
      <c r="T1644" s="29">
        <v>6.86578129133751E-6</v>
      </c>
      <c r="U1644" s="25">
        <v>365</v>
      </c>
      <c r="V1644" s="29">
        <v>1.8810359702294501E-8</v>
      </c>
      <c r="W1644" s="25">
        <v>10485</v>
      </c>
      <c r="X1644" s="27">
        <v>299515</v>
      </c>
      <c r="Y1644" s="35">
        <f t="shared" si="52"/>
        <v>2.8968575592299307E-3</v>
      </c>
      <c r="AA1644" t="str">
        <f t="shared" si="51"/>
        <v>2270008005-51107-VOC</v>
      </c>
      <c r="AB1644" t="str">
        <f>IF(COUNTIF('NP-NRModel-MAR-WILDFIRES Modifi'!V:V, AA1644)=0, "Missing", "")</f>
        <v/>
      </c>
    </row>
    <row r="1645" spans="1:28" x14ac:dyDescent="0.3">
      <c r="A1645" s="24">
        <v>2270008005</v>
      </c>
      <c r="B1645" s="40">
        <v>51107</v>
      </c>
      <c r="C1645" s="25">
        <v>9063811</v>
      </c>
      <c r="D1645" s="25">
        <v>62320413</v>
      </c>
      <c r="E1645" s="25">
        <v>49987712</v>
      </c>
      <c r="F1645" s="25">
        <v>82975814</v>
      </c>
      <c r="G1645" s="25" t="s">
        <v>955</v>
      </c>
      <c r="H1645" s="25"/>
      <c r="I1645" s="25">
        <v>153</v>
      </c>
      <c r="J1645" s="25"/>
      <c r="K1645" s="25">
        <v>10485</v>
      </c>
      <c r="L1645" s="26">
        <v>661001</v>
      </c>
      <c r="M1645" s="24">
        <v>2270008005</v>
      </c>
      <c r="N1645" s="25">
        <v>51107</v>
      </c>
      <c r="O1645" s="25">
        <v>9063811</v>
      </c>
      <c r="P1645" s="25">
        <v>62320413</v>
      </c>
      <c r="Q1645" s="25">
        <v>49987712</v>
      </c>
      <c r="R1645" s="25">
        <v>82975814</v>
      </c>
      <c r="S1645" s="25" t="s">
        <v>955</v>
      </c>
      <c r="T1645" s="25"/>
      <c r="U1645" s="25">
        <v>365</v>
      </c>
      <c r="V1645" s="25"/>
      <c r="W1645" s="25">
        <v>10485</v>
      </c>
      <c r="X1645" s="27">
        <v>661001</v>
      </c>
      <c r="Y1645" s="35">
        <f t="shared" si="52"/>
        <v>0</v>
      </c>
      <c r="AA1645" t="str">
        <f t="shared" si="51"/>
        <v>2270008005-51107-NOX</v>
      </c>
      <c r="AB1645" t="str">
        <f>IF(COUNTIF('NP-NRModel-MAR-WILDFIRES Modifi'!V:V, AA1645)=0, "Missing", "")</f>
        <v/>
      </c>
    </row>
    <row r="1646" spans="1:28" x14ac:dyDescent="0.3">
      <c r="A1646" s="24">
        <v>2270008005</v>
      </c>
      <c r="B1646" s="40">
        <v>51107</v>
      </c>
      <c r="C1646" s="25">
        <v>9063811</v>
      </c>
      <c r="D1646" s="25">
        <v>62320413</v>
      </c>
      <c r="E1646" s="25">
        <v>49987712</v>
      </c>
      <c r="F1646" s="25">
        <v>82975814</v>
      </c>
      <c r="G1646" s="25" t="s">
        <v>12</v>
      </c>
      <c r="H1646" s="25"/>
      <c r="I1646" s="25">
        <v>153</v>
      </c>
      <c r="J1646" s="25"/>
      <c r="K1646" s="25">
        <v>10485</v>
      </c>
      <c r="L1646" s="26">
        <v>661000</v>
      </c>
      <c r="M1646" s="24">
        <v>2270008005</v>
      </c>
      <c r="N1646" s="25">
        <v>51107</v>
      </c>
      <c r="O1646" s="25">
        <v>9063811</v>
      </c>
      <c r="P1646" s="25">
        <v>62320413</v>
      </c>
      <c r="Q1646" s="25">
        <v>49987712</v>
      </c>
      <c r="R1646" s="25">
        <v>82975814</v>
      </c>
      <c r="S1646" s="25" t="s">
        <v>12</v>
      </c>
      <c r="T1646" s="25"/>
      <c r="U1646" s="25">
        <v>365</v>
      </c>
      <c r="V1646" s="25"/>
      <c r="W1646" s="25">
        <v>10485</v>
      </c>
      <c r="X1646" s="27">
        <v>661000</v>
      </c>
      <c r="Y1646" s="35">
        <f t="shared" si="52"/>
        <v>0</v>
      </c>
      <c r="AA1646" t="str">
        <f t="shared" si="51"/>
        <v>2270008005-51107-VOC</v>
      </c>
      <c r="AB1646" t="str">
        <f>IF(COUNTIF('NP-NRModel-MAR-WILDFIRES Modifi'!V:V, AA1646)=0, "Missing", "")</f>
        <v/>
      </c>
    </row>
    <row r="1647" spans="1:28" hidden="1" x14ac:dyDescent="0.3">
      <c r="A1647" s="24">
        <v>2275001000</v>
      </c>
      <c r="B1647" s="40">
        <v>24017</v>
      </c>
      <c r="C1647" s="25">
        <v>9570011</v>
      </c>
      <c r="D1647" s="25">
        <v>63266813</v>
      </c>
      <c r="E1647" s="25">
        <v>50301412</v>
      </c>
      <c r="F1647" s="25">
        <v>86990814</v>
      </c>
      <c r="G1647" s="25" t="s">
        <v>955</v>
      </c>
      <c r="H1647" s="25">
        <v>1.2370246457204499</v>
      </c>
      <c r="I1647" s="25">
        <v>153</v>
      </c>
      <c r="J1647" s="25">
        <v>8.0851284034016407E-3</v>
      </c>
      <c r="K1647" s="25">
        <v>10485</v>
      </c>
      <c r="L1647" s="26">
        <v>587210</v>
      </c>
      <c r="M1647" s="24">
        <v>2275001000</v>
      </c>
      <c r="N1647" s="25">
        <v>24017</v>
      </c>
      <c r="O1647" s="25">
        <v>9570011</v>
      </c>
      <c r="P1647" s="25">
        <v>63266813</v>
      </c>
      <c r="Q1647" s="25">
        <v>50301412</v>
      </c>
      <c r="R1647" s="25">
        <v>86990814</v>
      </c>
      <c r="S1647" s="25" t="s">
        <v>955</v>
      </c>
      <c r="T1647" s="25">
        <v>2.7909996394682501</v>
      </c>
      <c r="U1647" s="25">
        <v>365</v>
      </c>
      <c r="V1647" s="25">
        <v>7.6465743547075504E-3</v>
      </c>
      <c r="W1647" s="25">
        <v>10485</v>
      </c>
      <c r="X1647" s="27">
        <v>587210</v>
      </c>
      <c r="Y1647" s="35">
        <f t="shared" si="52"/>
        <v>2.8968575592299411E-3</v>
      </c>
      <c r="AA1647" t="str">
        <f t="shared" si="51"/>
        <v>2275001000-24017-NOX</v>
      </c>
      <c r="AB1647" t="str">
        <f>IF(COUNTIF('NP-NRModel-MAR-WILDFIRES Modifi'!V:V, AA1647)=0, "Missing", "")</f>
        <v/>
      </c>
    </row>
    <row r="1648" spans="1:28" hidden="1" x14ac:dyDescent="0.3">
      <c r="A1648" s="24">
        <v>2275001000</v>
      </c>
      <c r="B1648" s="40">
        <v>24017</v>
      </c>
      <c r="C1648" s="25">
        <v>9570011</v>
      </c>
      <c r="D1648" s="25">
        <v>63266813</v>
      </c>
      <c r="E1648" s="25">
        <v>50301412</v>
      </c>
      <c r="F1648" s="25">
        <v>86990814</v>
      </c>
      <c r="G1648" s="25" t="s">
        <v>12</v>
      </c>
      <c r="H1648" s="25">
        <v>0.60183612103971296</v>
      </c>
      <c r="I1648" s="25">
        <v>153</v>
      </c>
      <c r="J1648" s="25">
        <v>3.9335694185602104E-3</v>
      </c>
      <c r="K1648" s="25">
        <v>10485</v>
      </c>
      <c r="L1648" s="26">
        <v>587193</v>
      </c>
      <c r="M1648" s="24">
        <v>2275001000</v>
      </c>
      <c r="N1648" s="25">
        <v>24017</v>
      </c>
      <c r="O1648" s="25">
        <v>9570011</v>
      </c>
      <c r="P1648" s="25">
        <v>63266813</v>
      </c>
      <c r="Q1648" s="25">
        <v>50301412</v>
      </c>
      <c r="R1648" s="25">
        <v>86990814</v>
      </c>
      <c r="S1648" s="25" t="s">
        <v>12</v>
      </c>
      <c r="T1648" s="25">
        <v>1.3578746411010401</v>
      </c>
      <c r="U1648" s="25">
        <v>365</v>
      </c>
      <c r="V1648" s="25">
        <v>3.72020449616725E-3</v>
      </c>
      <c r="W1648" s="25">
        <v>10485</v>
      </c>
      <c r="X1648" s="27">
        <v>587193</v>
      </c>
      <c r="Y1648" s="35">
        <f t="shared" si="52"/>
        <v>2.8968575592299554E-3</v>
      </c>
      <c r="AA1648" t="str">
        <f t="shared" si="51"/>
        <v>2275001000-24017-VOC</v>
      </c>
      <c r="AB1648" t="str">
        <f>IF(COUNTIF('NP-NRModel-MAR-WILDFIRES Modifi'!V:V, AA1648)=0, "Missing", "")</f>
        <v/>
      </c>
    </row>
    <row r="1649" spans="1:28" hidden="1" x14ac:dyDescent="0.3">
      <c r="A1649" s="24">
        <v>2275001000</v>
      </c>
      <c r="B1649" s="40">
        <v>24021</v>
      </c>
      <c r="C1649" s="25">
        <v>9569411</v>
      </c>
      <c r="D1649" s="25">
        <v>63266613</v>
      </c>
      <c r="E1649" s="25">
        <v>50301612</v>
      </c>
      <c r="F1649" s="25">
        <v>86990614</v>
      </c>
      <c r="G1649" s="25" t="s">
        <v>955</v>
      </c>
      <c r="H1649" s="25">
        <v>1.49432531473529</v>
      </c>
      <c r="I1649" s="25">
        <v>153</v>
      </c>
      <c r="J1649" s="25">
        <v>9.7668321224529293E-3</v>
      </c>
      <c r="K1649" s="25">
        <v>10485</v>
      </c>
      <c r="L1649" s="26">
        <v>587145</v>
      </c>
      <c r="M1649" s="24">
        <v>2275001000</v>
      </c>
      <c r="N1649" s="25">
        <v>24021</v>
      </c>
      <c r="O1649" s="25">
        <v>9569411</v>
      </c>
      <c r="P1649" s="25">
        <v>63266613</v>
      </c>
      <c r="Q1649" s="25">
        <v>50301612</v>
      </c>
      <c r="R1649" s="25">
        <v>86990614</v>
      </c>
      <c r="S1649" s="25" t="s">
        <v>955</v>
      </c>
      <c r="T1649" s="25">
        <v>3.3715265327195398</v>
      </c>
      <c r="U1649" s="25">
        <v>365</v>
      </c>
      <c r="V1649" s="25">
        <v>9.2370589937521806E-3</v>
      </c>
      <c r="W1649" s="25">
        <v>10485</v>
      </c>
      <c r="X1649" s="27">
        <v>587145</v>
      </c>
      <c r="Y1649" s="35">
        <f t="shared" si="52"/>
        <v>2.8968575592299463E-3</v>
      </c>
      <c r="AA1649" t="str">
        <f t="shared" si="51"/>
        <v>2275001000-24021-NOX</v>
      </c>
      <c r="AB1649" t="str">
        <f>IF(COUNTIF('NP-NRModel-MAR-WILDFIRES Modifi'!V:V, AA1649)=0, "Missing", "")</f>
        <v/>
      </c>
    </row>
    <row r="1650" spans="1:28" hidden="1" x14ac:dyDescent="0.3">
      <c r="A1650" s="24">
        <v>2275001000</v>
      </c>
      <c r="B1650" s="40">
        <v>24021</v>
      </c>
      <c r="C1650" s="25">
        <v>9569411</v>
      </c>
      <c r="D1650" s="25">
        <v>63266613</v>
      </c>
      <c r="E1650" s="25">
        <v>50301612</v>
      </c>
      <c r="F1650" s="25">
        <v>86990614</v>
      </c>
      <c r="G1650" s="25" t="s">
        <v>12</v>
      </c>
      <c r="H1650" s="25">
        <v>0.72701797040736604</v>
      </c>
      <c r="I1650" s="25">
        <v>153</v>
      </c>
      <c r="J1650" s="25">
        <v>4.75175144057102E-3</v>
      </c>
      <c r="K1650" s="25">
        <v>10485</v>
      </c>
      <c r="L1650" s="26">
        <v>587149</v>
      </c>
      <c r="M1650" s="24">
        <v>2275001000</v>
      </c>
      <c r="N1650" s="25">
        <v>24021</v>
      </c>
      <c r="O1650" s="25">
        <v>9569411</v>
      </c>
      <c r="P1650" s="25">
        <v>63266613</v>
      </c>
      <c r="Q1650" s="25">
        <v>50301612</v>
      </c>
      <c r="R1650" s="25">
        <v>86990614</v>
      </c>
      <c r="S1650" s="25" t="s">
        <v>12</v>
      </c>
      <c r="T1650" s="25">
        <v>1.6403124224838199</v>
      </c>
      <c r="U1650" s="25">
        <v>365</v>
      </c>
      <c r="V1650" s="25">
        <v>4.4940066369419697E-3</v>
      </c>
      <c r="W1650" s="25">
        <v>10485</v>
      </c>
      <c r="X1650" s="27">
        <v>587149</v>
      </c>
      <c r="Y1650" s="35">
        <f t="shared" si="52"/>
        <v>2.8968575592299346E-3</v>
      </c>
      <c r="AA1650" t="str">
        <f t="shared" si="51"/>
        <v>2275001000-24021-VOC</v>
      </c>
      <c r="AB1650" t="str">
        <f>IF(COUNTIF('NP-NRModel-MAR-WILDFIRES Modifi'!V:V, AA1650)=0, "Missing", "")</f>
        <v/>
      </c>
    </row>
    <row r="1651" spans="1:28" hidden="1" x14ac:dyDescent="0.3">
      <c r="A1651" s="24">
        <v>2275001000</v>
      </c>
      <c r="B1651" s="40">
        <v>24033</v>
      </c>
      <c r="C1651" s="25">
        <v>9567211</v>
      </c>
      <c r="D1651" s="25">
        <v>53404413</v>
      </c>
      <c r="E1651" s="25">
        <v>49085812</v>
      </c>
      <c r="F1651" s="25">
        <v>145542814</v>
      </c>
      <c r="G1651" s="25" t="s">
        <v>955</v>
      </c>
      <c r="H1651" s="25">
        <v>0.148442922037228</v>
      </c>
      <c r="I1651" s="25">
        <v>153</v>
      </c>
      <c r="J1651" s="25">
        <v>9.7021517671391398E-4</v>
      </c>
      <c r="K1651" s="25">
        <v>10485</v>
      </c>
      <c r="L1651" s="26">
        <v>38627</v>
      </c>
      <c r="M1651" s="24">
        <v>2275001000</v>
      </c>
      <c r="N1651" s="25">
        <v>24033</v>
      </c>
      <c r="O1651" s="25">
        <v>9567211</v>
      </c>
      <c r="P1651" s="25">
        <v>53404413</v>
      </c>
      <c r="Q1651" s="25">
        <v>49085812</v>
      </c>
      <c r="R1651" s="25">
        <v>145542814</v>
      </c>
      <c r="S1651" s="25" t="s">
        <v>955</v>
      </c>
      <c r="T1651" s="25">
        <v>0.334919876754941</v>
      </c>
      <c r="U1651" s="25">
        <v>365</v>
      </c>
      <c r="V1651" s="25">
        <v>9.1758870343819701E-4</v>
      </c>
      <c r="W1651" s="25">
        <v>10485</v>
      </c>
      <c r="X1651" s="27">
        <v>38627</v>
      </c>
      <c r="Y1651" s="35">
        <f t="shared" si="52"/>
        <v>2.8968575592299498E-3</v>
      </c>
      <c r="AA1651" t="str">
        <f t="shared" si="51"/>
        <v>2275001000-24033-NOX</v>
      </c>
      <c r="AB1651" t="str">
        <f>IF(COUNTIF('NP-NRModel-MAR-WILDFIRES Modifi'!V:V, AA1651)=0, "Missing", "")</f>
        <v/>
      </c>
    </row>
    <row r="1652" spans="1:28" hidden="1" x14ac:dyDescent="0.3">
      <c r="A1652" s="24">
        <v>2275001000</v>
      </c>
      <c r="B1652" s="40">
        <v>24033</v>
      </c>
      <c r="C1652" s="25">
        <v>9567211</v>
      </c>
      <c r="D1652" s="25">
        <v>53404413</v>
      </c>
      <c r="E1652" s="25">
        <v>49085812</v>
      </c>
      <c r="F1652" s="25">
        <v>145542814</v>
      </c>
      <c r="G1652" s="25" t="s">
        <v>12</v>
      </c>
      <c r="H1652" s="25">
        <v>7.2220352249378103E-2</v>
      </c>
      <c r="I1652" s="25">
        <v>153</v>
      </c>
      <c r="J1652" s="25">
        <v>4.7202844607436699E-4</v>
      </c>
      <c r="K1652" s="25">
        <v>10485</v>
      </c>
      <c r="L1652" s="26">
        <v>38631</v>
      </c>
      <c r="M1652" s="24">
        <v>2275001000</v>
      </c>
      <c r="N1652" s="25">
        <v>24033</v>
      </c>
      <c r="O1652" s="25">
        <v>9567211</v>
      </c>
      <c r="P1652" s="25">
        <v>53404413</v>
      </c>
      <c r="Q1652" s="25">
        <v>49085812</v>
      </c>
      <c r="R1652" s="25">
        <v>145542814</v>
      </c>
      <c r="S1652" s="25" t="s">
        <v>12</v>
      </c>
      <c r="T1652" s="25">
        <v>0.16294499692275</v>
      </c>
      <c r="U1652" s="25">
        <v>365</v>
      </c>
      <c r="V1652" s="25">
        <v>4.4642464910342499E-4</v>
      </c>
      <c r="W1652" s="25">
        <v>10485</v>
      </c>
      <c r="X1652" s="27">
        <v>38631</v>
      </c>
      <c r="Y1652" s="35">
        <f t="shared" si="52"/>
        <v>2.8968575592299359E-3</v>
      </c>
      <c r="AA1652" t="str">
        <f t="shared" si="51"/>
        <v>2275001000-24033-VOC</v>
      </c>
      <c r="AB1652" t="str">
        <f>IF(COUNTIF('NP-NRModel-MAR-WILDFIRES Modifi'!V:V, AA1652)=0, "Missing", "")</f>
        <v/>
      </c>
    </row>
    <row r="1653" spans="1:28" x14ac:dyDescent="0.3">
      <c r="A1653" s="24">
        <v>2275050011</v>
      </c>
      <c r="B1653" s="40">
        <v>24033</v>
      </c>
      <c r="C1653" s="25">
        <v>9567311</v>
      </c>
      <c r="D1653" s="25">
        <v>62719413</v>
      </c>
      <c r="E1653" s="25">
        <v>50302112</v>
      </c>
      <c r="F1653" s="25">
        <v>84720914</v>
      </c>
      <c r="G1653" s="25" t="s">
        <v>955</v>
      </c>
      <c r="H1653" s="25"/>
      <c r="I1653" s="25">
        <v>153</v>
      </c>
      <c r="J1653" s="29"/>
      <c r="K1653" s="25">
        <v>10485</v>
      </c>
      <c r="L1653" s="26">
        <v>487425</v>
      </c>
      <c r="M1653" s="24">
        <v>2275050011</v>
      </c>
      <c r="N1653" s="25">
        <v>24033</v>
      </c>
      <c r="O1653" s="25">
        <v>9567311</v>
      </c>
      <c r="P1653" s="25">
        <v>62719413</v>
      </c>
      <c r="Q1653" s="25">
        <v>50302112</v>
      </c>
      <c r="R1653" s="25">
        <v>84720914</v>
      </c>
      <c r="S1653" s="25" t="s">
        <v>955</v>
      </c>
      <c r="T1653" s="25"/>
      <c r="U1653" s="25">
        <v>365</v>
      </c>
      <c r="V1653" s="29"/>
      <c r="W1653" s="25">
        <v>10485</v>
      </c>
      <c r="X1653" s="27">
        <v>487425</v>
      </c>
      <c r="Y1653" s="35">
        <f t="shared" si="52"/>
        <v>0</v>
      </c>
      <c r="AA1653" t="str">
        <f t="shared" si="51"/>
        <v>2275050011-24033-NOX</v>
      </c>
      <c r="AB1653" t="str">
        <f>IF(COUNTIF('NP-NRModel-MAR-WILDFIRES Modifi'!V:V, AA1653)=0, "Missing", "")</f>
        <v/>
      </c>
    </row>
    <row r="1654" spans="1:28" x14ac:dyDescent="0.3">
      <c r="A1654" s="24">
        <v>2275050012</v>
      </c>
      <c r="B1654" s="40">
        <v>24033</v>
      </c>
      <c r="C1654" s="25">
        <v>9567311</v>
      </c>
      <c r="D1654" s="25">
        <v>62719413</v>
      </c>
      <c r="E1654" s="25">
        <v>50302112</v>
      </c>
      <c r="F1654" s="25">
        <v>84721014</v>
      </c>
      <c r="G1654" s="25" t="s">
        <v>955</v>
      </c>
      <c r="H1654" s="25"/>
      <c r="I1654" s="25">
        <v>153</v>
      </c>
      <c r="J1654" s="25"/>
      <c r="K1654" s="25">
        <v>10485</v>
      </c>
      <c r="L1654" s="26">
        <v>487393</v>
      </c>
      <c r="M1654" s="24">
        <v>2275050012</v>
      </c>
      <c r="N1654" s="25">
        <v>24033</v>
      </c>
      <c r="O1654" s="25">
        <v>9567311</v>
      </c>
      <c r="P1654" s="25">
        <v>62719413</v>
      </c>
      <c r="Q1654" s="25">
        <v>50302112</v>
      </c>
      <c r="R1654" s="25">
        <v>84721014</v>
      </c>
      <c r="S1654" s="25" t="s">
        <v>955</v>
      </c>
      <c r="T1654" s="25"/>
      <c r="U1654" s="25">
        <v>365</v>
      </c>
      <c r="V1654" s="25"/>
      <c r="W1654" s="25">
        <v>10485</v>
      </c>
      <c r="X1654" s="27">
        <v>487393</v>
      </c>
      <c r="Y1654" s="35">
        <f t="shared" si="52"/>
        <v>0</v>
      </c>
      <c r="AA1654" t="str">
        <f t="shared" si="51"/>
        <v>2275050012-24033-NOX</v>
      </c>
      <c r="AB1654" t="str">
        <f>IF(COUNTIF('NP-NRModel-MAR-WILDFIRES Modifi'!V:V, AA1654)=0, "Missing", "")</f>
        <v/>
      </c>
    </row>
    <row r="1655" spans="1:28" x14ac:dyDescent="0.3">
      <c r="A1655" s="24">
        <v>2275001000</v>
      </c>
      <c r="B1655" s="40">
        <v>51013</v>
      </c>
      <c r="C1655" s="25">
        <v>9046811</v>
      </c>
      <c r="D1655" s="25">
        <v>63137513</v>
      </c>
      <c r="E1655" s="25">
        <v>49985212</v>
      </c>
      <c r="F1655" s="25">
        <v>86861414</v>
      </c>
      <c r="G1655" s="25" t="s">
        <v>955</v>
      </c>
      <c r="H1655" s="25"/>
      <c r="I1655" s="25">
        <v>153</v>
      </c>
      <c r="J1655" s="25"/>
      <c r="K1655" s="25">
        <v>10485</v>
      </c>
      <c r="L1655" s="26">
        <v>664239</v>
      </c>
      <c r="M1655" s="24">
        <v>2275001000</v>
      </c>
      <c r="N1655" s="25">
        <v>51013</v>
      </c>
      <c r="O1655" s="25">
        <v>9046811</v>
      </c>
      <c r="P1655" s="25">
        <v>63137513</v>
      </c>
      <c r="Q1655" s="25">
        <v>49985212</v>
      </c>
      <c r="R1655" s="25">
        <v>86861414</v>
      </c>
      <c r="S1655" s="25" t="s">
        <v>955</v>
      </c>
      <c r="T1655" s="25"/>
      <c r="U1655" s="25">
        <v>365</v>
      </c>
      <c r="V1655" s="25"/>
      <c r="W1655" s="25">
        <v>10485</v>
      </c>
      <c r="X1655" s="27">
        <v>664239</v>
      </c>
      <c r="Y1655" s="35">
        <f t="shared" si="52"/>
        <v>0</v>
      </c>
      <c r="AA1655" t="str">
        <f t="shared" si="51"/>
        <v>2275001000-51013-NOX</v>
      </c>
      <c r="AB1655" t="str">
        <f>IF(COUNTIF('NP-NRModel-MAR-WILDFIRES Modifi'!V:V, AA1655)=0, "Missing", "")</f>
        <v/>
      </c>
    </row>
    <row r="1656" spans="1:28" x14ac:dyDescent="0.3">
      <c r="A1656" s="24">
        <v>2275001000</v>
      </c>
      <c r="B1656" s="40">
        <v>51013</v>
      </c>
      <c r="C1656" s="25">
        <v>9046811</v>
      </c>
      <c r="D1656" s="25">
        <v>63137513</v>
      </c>
      <c r="E1656" s="25">
        <v>49985212</v>
      </c>
      <c r="F1656" s="25">
        <v>86861414</v>
      </c>
      <c r="G1656" s="25" t="s">
        <v>12</v>
      </c>
      <c r="H1656" s="25"/>
      <c r="I1656" s="25">
        <v>153</v>
      </c>
      <c r="J1656" s="25"/>
      <c r="K1656" s="25">
        <v>10485</v>
      </c>
      <c r="L1656" s="26">
        <v>664243</v>
      </c>
      <c r="M1656" s="24">
        <v>2275001000</v>
      </c>
      <c r="N1656" s="25">
        <v>51013</v>
      </c>
      <c r="O1656" s="25">
        <v>9046811</v>
      </c>
      <c r="P1656" s="25">
        <v>63137513</v>
      </c>
      <c r="Q1656" s="25">
        <v>49985212</v>
      </c>
      <c r="R1656" s="25">
        <v>86861414</v>
      </c>
      <c r="S1656" s="25" t="s">
        <v>12</v>
      </c>
      <c r="T1656" s="25"/>
      <c r="U1656" s="25">
        <v>365</v>
      </c>
      <c r="V1656" s="25"/>
      <c r="W1656" s="25">
        <v>10485</v>
      </c>
      <c r="X1656" s="27">
        <v>664243</v>
      </c>
      <c r="Y1656" s="35">
        <f t="shared" si="52"/>
        <v>0</v>
      </c>
      <c r="AA1656" t="str">
        <f t="shared" si="51"/>
        <v>2275001000-51013-VOC</v>
      </c>
      <c r="AB1656" t="str">
        <f>IF(COUNTIF('NP-NRModel-MAR-WILDFIRES Modifi'!V:V, AA1656)=0, "Missing", "")</f>
        <v/>
      </c>
    </row>
    <row r="1657" spans="1:28" hidden="1" x14ac:dyDescent="0.3">
      <c r="A1657" s="24">
        <v>2275001000</v>
      </c>
      <c r="B1657" s="40">
        <v>51107</v>
      </c>
      <c r="C1657" s="25">
        <v>9063711</v>
      </c>
      <c r="D1657" s="25">
        <v>103334713</v>
      </c>
      <c r="E1657" s="25">
        <v>49987812</v>
      </c>
      <c r="F1657" s="25">
        <v>146294214</v>
      </c>
      <c r="G1657" s="25" t="s">
        <v>955</v>
      </c>
      <c r="H1657" s="25">
        <v>3.0777168080836299</v>
      </c>
      <c r="I1657" s="25">
        <v>153</v>
      </c>
      <c r="J1657" s="25">
        <v>2.01157961312655E-2</v>
      </c>
      <c r="K1657" s="25">
        <v>10485</v>
      </c>
      <c r="L1657" s="26">
        <v>15760</v>
      </c>
      <c r="M1657" s="24">
        <v>2275001000</v>
      </c>
      <c r="N1657" s="25">
        <v>51107</v>
      </c>
      <c r="O1657" s="25">
        <v>9063711</v>
      </c>
      <c r="P1657" s="25">
        <v>103334713</v>
      </c>
      <c r="Q1657" s="25">
        <v>49987812</v>
      </c>
      <c r="R1657" s="25">
        <v>146294214</v>
      </c>
      <c r="S1657" s="25" t="s">
        <v>955</v>
      </c>
      <c r="T1657" s="25">
        <v>6.94400595126704</v>
      </c>
      <c r="U1657" s="25">
        <v>365</v>
      </c>
      <c r="V1657" s="25">
        <v>1.9024673839087701E-2</v>
      </c>
      <c r="W1657" s="25">
        <v>10485</v>
      </c>
      <c r="X1657" s="27">
        <v>15760</v>
      </c>
      <c r="Y1657" s="35">
        <f t="shared" si="52"/>
        <v>2.8968575592299233E-3</v>
      </c>
      <c r="AA1657" t="str">
        <f t="shared" si="51"/>
        <v>2275001000-51107-NOX</v>
      </c>
      <c r="AB1657" t="str">
        <f>IF(COUNTIF('NP-NRModel-MAR-WILDFIRES Modifi'!V:V, AA1657)=0, "Missing", "")</f>
        <v/>
      </c>
    </row>
    <row r="1658" spans="1:28" hidden="1" x14ac:dyDescent="0.3">
      <c r="A1658" s="24">
        <v>2275001000</v>
      </c>
      <c r="B1658" s="40">
        <v>51107</v>
      </c>
      <c r="C1658" s="25">
        <v>9063711</v>
      </c>
      <c r="D1658" s="25">
        <v>103334713</v>
      </c>
      <c r="E1658" s="25">
        <v>49987812</v>
      </c>
      <c r="F1658" s="25">
        <v>146294214</v>
      </c>
      <c r="G1658" s="25" t="s">
        <v>12</v>
      </c>
      <c r="H1658" s="25">
        <v>1.4973686307289</v>
      </c>
      <c r="I1658" s="25">
        <v>153</v>
      </c>
      <c r="J1658" s="25">
        <v>9.7867230766595006E-3</v>
      </c>
      <c r="K1658" s="25">
        <v>10485</v>
      </c>
      <c r="L1658" s="26">
        <v>15766</v>
      </c>
      <c r="M1658" s="24">
        <v>2275001000</v>
      </c>
      <c r="N1658" s="25">
        <v>51107</v>
      </c>
      <c r="O1658" s="25">
        <v>9063711</v>
      </c>
      <c r="P1658" s="25">
        <v>103334713</v>
      </c>
      <c r="Q1658" s="25">
        <v>49987812</v>
      </c>
      <c r="R1658" s="25">
        <v>146294214</v>
      </c>
      <c r="S1658" s="25" t="s">
        <v>12</v>
      </c>
      <c r="T1658" s="25">
        <v>3.3783929228681302</v>
      </c>
      <c r="U1658" s="25">
        <v>365</v>
      </c>
      <c r="V1658" s="25">
        <v>9.2558710215565401E-3</v>
      </c>
      <c r="W1658" s="25">
        <v>10485</v>
      </c>
      <c r="X1658" s="27">
        <v>15766</v>
      </c>
      <c r="Y1658" s="35">
        <f t="shared" si="52"/>
        <v>2.8968575592299476E-3</v>
      </c>
      <c r="AA1658" t="str">
        <f t="shared" si="51"/>
        <v>2275001000-51107-VOC</v>
      </c>
      <c r="AB1658" t="str">
        <f>IF(COUNTIF('NP-NRModel-MAR-WILDFIRES Modifi'!V:V, AA1658)=0, "Missing", "")</f>
        <v/>
      </c>
    </row>
    <row r="1659" spans="1:28" x14ac:dyDescent="0.3">
      <c r="A1659" s="24">
        <v>2275001000</v>
      </c>
      <c r="B1659" s="40">
        <v>51107</v>
      </c>
      <c r="C1659" s="25">
        <v>9063811</v>
      </c>
      <c r="D1659" s="25">
        <v>55138613</v>
      </c>
      <c r="E1659" s="25">
        <v>49987712</v>
      </c>
      <c r="F1659" s="25">
        <v>88715114</v>
      </c>
      <c r="G1659" s="25" t="s">
        <v>955</v>
      </c>
      <c r="H1659" s="25"/>
      <c r="I1659" s="25">
        <v>153</v>
      </c>
      <c r="J1659" s="25"/>
      <c r="K1659" s="25">
        <v>10485</v>
      </c>
      <c r="L1659" s="26">
        <v>659192</v>
      </c>
      <c r="M1659" s="24">
        <v>2275001000</v>
      </c>
      <c r="N1659" s="25">
        <v>51107</v>
      </c>
      <c r="O1659" s="25">
        <v>9063811</v>
      </c>
      <c r="P1659" s="25">
        <v>55138613</v>
      </c>
      <c r="Q1659" s="25">
        <v>49987712</v>
      </c>
      <c r="R1659" s="25">
        <v>88715114</v>
      </c>
      <c r="S1659" s="25" t="s">
        <v>955</v>
      </c>
      <c r="T1659" s="25"/>
      <c r="U1659" s="25">
        <v>365</v>
      </c>
      <c r="V1659" s="25"/>
      <c r="W1659" s="25">
        <v>10485</v>
      </c>
      <c r="X1659" s="27">
        <v>659192</v>
      </c>
      <c r="Y1659" s="35">
        <f t="shared" si="52"/>
        <v>0</v>
      </c>
      <c r="AA1659" t="str">
        <f t="shared" si="51"/>
        <v>2275001000-51107-NOX</v>
      </c>
      <c r="AB1659" t="str">
        <f>IF(COUNTIF('NP-NRModel-MAR-WILDFIRES Modifi'!V:V, AA1659)=0, "Missing", "")</f>
        <v/>
      </c>
    </row>
    <row r="1660" spans="1:28" x14ac:dyDescent="0.3">
      <c r="A1660" s="24">
        <v>2275001000</v>
      </c>
      <c r="B1660" s="40">
        <v>51107</v>
      </c>
      <c r="C1660" s="25">
        <v>9063811</v>
      </c>
      <c r="D1660" s="25">
        <v>55138613</v>
      </c>
      <c r="E1660" s="25">
        <v>49987712</v>
      </c>
      <c r="F1660" s="25">
        <v>88715114</v>
      </c>
      <c r="G1660" s="25" t="s">
        <v>12</v>
      </c>
      <c r="H1660" s="25"/>
      <c r="I1660" s="25">
        <v>153</v>
      </c>
      <c r="J1660" s="25"/>
      <c r="K1660" s="25">
        <v>10485</v>
      </c>
      <c r="L1660" s="26">
        <v>659198</v>
      </c>
      <c r="M1660" s="24">
        <v>2275001000</v>
      </c>
      <c r="N1660" s="25">
        <v>51107</v>
      </c>
      <c r="O1660" s="25">
        <v>9063811</v>
      </c>
      <c r="P1660" s="25">
        <v>55138613</v>
      </c>
      <c r="Q1660" s="25">
        <v>49987712</v>
      </c>
      <c r="R1660" s="25">
        <v>88715114</v>
      </c>
      <c r="S1660" s="25" t="s">
        <v>12</v>
      </c>
      <c r="T1660" s="25"/>
      <c r="U1660" s="25">
        <v>365</v>
      </c>
      <c r="V1660" s="25"/>
      <c r="W1660" s="25">
        <v>10485</v>
      </c>
      <c r="X1660" s="27">
        <v>659198</v>
      </c>
      <c r="Y1660" s="35">
        <f t="shared" si="52"/>
        <v>0</v>
      </c>
      <c r="AA1660" t="str">
        <f t="shared" si="51"/>
        <v>2275001000-51107-VOC</v>
      </c>
      <c r="AB1660" t="str">
        <f>IF(COUNTIF('NP-NRModel-MAR-WILDFIRES Modifi'!V:V, AA1660)=0, "Missing", "")</f>
        <v/>
      </c>
    </row>
    <row r="1661" spans="1:28" hidden="1" x14ac:dyDescent="0.3">
      <c r="A1661" s="24">
        <v>2275001000</v>
      </c>
      <c r="B1661" s="40">
        <v>51683</v>
      </c>
      <c r="C1661" s="25">
        <v>9072411</v>
      </c>
      <c r="D1661" s="25">
        <v>63142813</v>
      </c>
      <c r="E1661" s="25">
        <v>49990412</v>
      </c>
      <c r="F1661" s="25">
        <v>86866714</v>
      </c>
      <c r="G1661" s="25" t="s">
        <v>955</v>
      </c>
      <c r="H1661" s="25">
        <v>5.14107264451816</v>
      </c>
      <c r="I1661" s="25">
        <v>153</v>
      </c>
      <c r="J1661" s="25">
        <v>3.3601781990314702E-2</v>
      </c>
      <c r="K1661" s="25">
        <v>10485</v>
      </c>
      <c r="L1661" s="26">
        <v>558537</v>
      </c>
      <c r="M1661" s="24">
        <v>2275001000</v>
      </c>
      <c r="N1661" s="25">
        <v>51683</v>
      </c>
      <c r="O1661" s="25">
        <v>9072411</v>
      </c>
      <c r="P1661" s="25">
        <v>63142813</v>
      </c>
      <c r="Q1661" s="25">
        <v>49990412</v>
      </c>
      <c r="R1661" s="25">
        <v>86866714</v>
      </c>
      <c r="S1661" s="25" t="s">
        <v>955</v>
      </c>
      <c r="T1661" s="25">
        <v>11.5993904785732</v>
      </c>
      <c r="U1661" s="25">
        <v>365</v>
      </c>
      <c r="V1661" s="25">
        <v>3.1779151996091097E-2</v>
      </c>
      <c r="W1661" s="25">
        <v>10485</v>
      </c>
      <c r="X1661" s="27">
        <v>558537</v>
      </c>
      <c r="Y1661" s="35">
        <f t="shared" si="52"/>
        <v>2.8968575592299519E-3</v>
      </c>
      <c r="AA1661" t="str">
        <f t="shared" si="51"/>
        <v>2275001000-51683-NOX</v>
      </c>
      <c r="AB1661" t="str">
        <f>IF(COUNTIF('NP-NRModel-MAR-WILDFIRES Modifi'!V:V, AA1661)=0, "Missing", "")</f>
        <v/>
      </c>
    </row>
    <row r="1662" spans="1:28" hidden="1" x14ac:dyDescent="0.3">
      <c r="A1662" s="24">
        <v>2275001000</v>
      </c>
      <c r="B1662" s="40">
        <v>51683</v>
      </c>
      <c r="C1662" s="25">
        <v>9072411</v>
      </c>
      <c r="D1662" s="25">
        <v>63142813</v>
      </c>
      <c r="E1662" s="25">
        <v>49990412</v>
      </c>
      <c r="F1662" s="25">
        <v>86866714</v>
      </c>
      <c r="G1662" s="25" t="s">
        <v>12</v>
      </c>
      <c r="H1662" s="25">
        <v>2.5012313142999001</v>
      </c>
      <c r="I1662" s="25">
        <v>153</v>
      </c>
      <c r="J1662" s="25">
        <v>1.6347917086927399E-2</v>
      </c>
      <c r="K1662" s="25">
        <v>10485</v>
      </c>
      <c r="L1662" s="26">
        <v>558534</v>
      </c>
      <c r="M1662" s="24">
        <v>2275001000</v>
      </c>
      <c r="N1662" s="25">
        <v>51683</v>
      </c>
      <c r="O1662" s="25">
        <v>9072411</v>
      </c>
      <c r="P1662" s="25">
        <v>63142813</v>
      </c>
      <c r="Q1662" s="25">
        <v>49990412</v>
      </c>
      <c r="R1662" s="25">
        <v>86866714</v>
      </c>
      <c r="S1662" s="25" t="s">
        <v>12</v>
      </c>
      <c r="T1662" s="25">
        <v>5.6433279002068604</v>
      </c>
      <c r="U1662" s="25">
        <v>365</v>
      </c>
      <c r="V1662" s="25">
        <v>1.54611723293338E-2</v>
      </c>
      <c r="W1662" s="25">
        <v>10485</v>
      </c>
      <c r="X1662" s="27">
        <v>558534</v>
      </c>
      <c r="Y1662" s="35">
        <f t="shared" si="52"/>
        <v>2.8968575592299276E-3</v>
      </c>
      <c r="AA1662" t="str">
        <f t="shared" si="51"/>
        <v>2275001000-51683-VOC</v>
      </c>
      <c r="AB1662" t="str">
        <f>IF(COUNTIF('NP-NRModel-MAR-WILDFIRES Modifi'!V:V, AA1662)=0, "Missing", "")</f>
        <v/>
      </c>
    </row>
    <row r="1663" spans="1:28" hidden="1" x14ac:dyDescent="0.3">
      <c r="A1663" s="24">
        <v>2275020000</v>
      </c>
      <c r="B1663" s="40">
        <v>24021</v>
      </c>
      <c r="C1663" s="25">
        <v>9569411</v>
      </c>
      <c r="D1663" s="25">
        <v>103216013</v>
      </c>
      <c r="E1663" s="25">
        <v>50301612</v>
      </c>
      <c r="F1663" s="25">
        <v>145541314</v>
      </c>
      <c r="G1663" s="25" t="s">
        <v>955</v>
      </c>
      <c r="H1663" s="25">
        <v>3.29252404759373E-3</v>
      </c>
      <c r="I1663" s="25">
        <v>153</v>
      </c>
      <c r="J1663" s="29">
        <v>2.15197650169524E-5</v>
      </c>
      <c r="K1663" s="25">
        <v>10485</v>
      </c>
      <c r="L1663" s="26">
        <v>8435</v>
      </c>
      <c r="M1663" s="24">
        <v>2275020000</v>
      </c>
      <c r="N1663" s="25">
        <v>24021</v>
      </c>
      <c r="O1663" s="25">
        <v>9569411</v>
      </c>
      <c r="P1663" s="25">
        <v>103216013</v>
      </c>
      <c r="Q1663" s="25">
        <v>50301612</v>
      </c>
      <c r="R1663" s="25">
        <v>145541314</v>
      </c>
      <c r="S1663" s="25" t="s">
        <v>955</v>
      </c>
      <c r="T1663" s="25">
        <v>7.42865832266638E-3</v>
      </c>
      <c r="U1663" s="25">
        <v>365</v>
      </c>
      <c r="V1663" s="29">
        <v>2.03524885552503E-5</v>
      </c>
      <c r="W1663" s="25">
        <v>10485</v>
      </c>
      <c r="X1663" s="27">
        <v>8435</v>
      </c>
      <c r="Y1663" s="35">
        <f t="shared" ref="Y1663:Y1694" si="53">IFERROR(J1663/T1663,0)</f>
        <v>2.896857559229925E-3</v>
      </c>
      <c r="AA1663" t="str">
        <f t="shared" si="51"/>
        <v>2275020000-24021-NOX</v>
      </c>
      <c r="AB1663" t="str">
        <f>IF(COUNTIF('NP-NRModel-MAR-WILDFIRES Modifi'!V:V, AA1663)=0, "Missing", "")</f>
        <v/>
      </c>
    </row>
    <row r="1664" spans="1:28" hidden="1" x14ac:dyDescent="0.3">
      <c r="A1664" s="24">
        <v>2275020000</v>
      </c>
      <c r="B1664" s="40">
        <v>24021</v>
      </c>
      <c r="C1664" s="25">
        <v>9569411</v>
      </c>
      <c r="D1664" s="25">
        <v>103216013</v>
      </c>
      <c r="E1664" s="25">
        <v>50301612</v>
      </c>
      <c r="F1664" s="25">
        <v>145541314</v>
      </c>
      <c r="G1664" s="25" t="s">
        <v>12</v>
      </c>
      <c r="H1664" s="25">
        <v>1.09254512431997E-3</v>
      </c>
      <c r="I1664" s="25">
        <v>153</v>
      </c>
      <c r="J1664" s="29">
        <v>7.1408178060128799E-6</v>
      </c>
      <c r="K1664" s="25">
        <v>10485</v>
      </c>
      <c r="L1664" s="26">
        <v>8441</v>
      </c>
      <c r="M1664" s="24">
        <v>2275020000</v>
      </c>
      <c r="N1664" s="25">
        <v>24021</v>
      </c>
      <c r="O1664" s="25">
        <v>9569411</v>
      </c>
      <c r="P1664" s="25">
        <v>103216013</v>
      </c>
      <c r="Q1664" s="25">
        <v>50301612</v>
      </c>
      <c r="R1664" s="25">
        <v>145541314</v>
      </c>
      <c r="S1664" s="25" t="s">
        <v>12</v>
      </c>
      <c r="T1664" s="25">
        <v>2.46502206615609E-3</v>
      </c>
      <c r="U1664" s="25">
        <v>365</v>
      </c>
      <c r="V1664" s="29">
        <v>6.7534851127564301E-6</v>
      </c>
      <c r="W1664" s="25">
        <v>10485</v>
      </c>
      <c r="X1664" s="27">
        <v>8441</v>
      </c>
      <c r="Y1664" s="35">
        <f t="shared" si="53"/>
        <v>2.8968575592299419E-3</v>
      </c>
      <c r="AA1664" t="str">
        <f t="shared" si="51"/>
        <v>2275020000-24021-VOC</v>
      </c>
      <c r="AB1664" t="str">
        <f>IF(COUNTIF('NP-NRModel-MAR-WILDFIRES Modifi'!V:V, AA1664)=0, "Missing", "")</f>
        <v/>
      </c>
    </row>
    <row r="1665" spans="1:28" x14ac:dyDescent="0.3">
      <c r="A1665" s="24">
        <v>2275060011</v>
      </c>
      <c r="B1665" s="40">
        <v>24033</v>
      </c>
      <c r="C1665" s="25">
        <v>9567311</v>
      </c>
      <c r="D1665" s="25">
        <v>62719313</v>
      </c>
      <c r="E1665" s="25">
        <v>50302112</v>
      </c>
      <c r="F1665" s="25">
        <v>84720714</v>
      </c>
      <c r="G1665" s="25" t="s">
        <v>955</v>
      </c>
      <c r="H1665" s="25"/>
      <c r="I1665" s="25">
        <v>153</v>
      </c>
      <c r="J1665" s="29"/>
      <c r="K1665" s="25">
        <v>10485</v>
      </c>
      <c r="L1665" s="26">
        <v>487348</v>
      </c>
      <c r="M1665" s="24">
        <v>2275060011</v>
      </c>
      <c r="N1665" s="25">
        <v>24033</v>
      </c>
      <c r="O1665" s="25">
        <v>9567311</v>
      </c>
      <c r="P1665" s="25">
        <v>62719313</v>
      </c>
      <c r="Q1665" s="25">
        <v>50302112</v>
      </c>
      <c r="R1665" s="25">
        <v>84720714</v>
      </c>
      <c r="S1665" s="25" t="s">
        <v>955</v>
      </c>
      <c r="T1665" s="25"/>
      <c r="U1665" s="25">
        <v>365</v>
      </c>
      <c r="V1665" s="29"/>
      <c r="W1665" s="25">
        <v>10485</v>
      </c>
      <c r="X1665" s="27">
        <v>487348</v>
      </c>
      <c r="Y1665" s="35">
        <f t="shared" si="53"/>
        <v>0</v>
      </c>
      <c r="AA1665" t="str">
        <f t="shared" si="51"/>
        <v>2275060011-24033-NOX</v>
      </c>
      <c r="AB1665" t="str">
        <f>IF(COUNTIF('NP-NRModel-MAR-WILDFIRES Modifi'!V:V, AA1665)=0, "Missing", "")</f>
        <v/>
      </c>
    </row>
    <row r="1666" spans="1:28" x14ac:dyDescent="0.3">
      <c r="A1666" s="24">
        <v>2275060012</v>
      </c>
      <c r="B1666" s="40">
        <v>24033</v>
      </c>
      <c r="C1666" s="25">
        <v>9567311</v>
      </c>
      <c r="D1666" s="25">
        <v>62719313</v>
      </c>
      <c r="E1666" s="25">
        <v>50302112</v>
      </c>
      <c r="F1666" s="25">
        <v>84720814</v>
      </c>
      <c r="G1666" s="25" t="s">
        <v>955</v>
      </c>
      <c r="H1666" s="25"/>
      <c r="I1666" s="25">
        <v>153</v>
      </c>
      <c r="J1666" s="25"/>
      <c r="K1666" s="25">
        <v>10485</v>
      </c>
      <c r="L1666" s="26">
        <v>487317</v>
      </c>
      <c r="M1666" s="24">
        <v>2275060012</v>
      </c>
      <c r="N1666" s="25">
        <v>24033</v>
      </c>
      <c r="O1666" s="25">
        <v>9567311</v>
      </c>
      <c r="P1666" s="25">
        <v>62719313</v>
      </c>
      <c r="Q1666" s="25">
        <v>50302112</v>
      </c>
      <c r="R1666" s="25">
        <v>84720814</v>
      </c>
      <c r="S1666" s="25" t="s">
        <v>955</v>
      </c>
      <c r="T1666" s="25"/>
      <c r="U1666" s="25">
        <v>365</v>
      </c>
      <c r="V1666" s="25"/>
      <c r="W1666" s="25">
        <v>10485</v>
      </c>
      <c r="X1666" s="27">
        <v>487317</v>
      </c>
      <c r="Y1666" s="35">
        <f t="shared" si="53"/>
        <v>0</v>
      </c>
      <c r="AA1666" t="str">
        <f t="shared" si="51"/>
        <v>2275060012-24033-NOX</v>
      </c>
      <c r="AB1666" t="str">
        <f>IF(COUNTIF('NP-NRModel-MAR-WILDFIRES Modifi'!V:V, AA1666)=0, "Missing", "")</f>
        <v/>
      </c>
    </row>
    <row r="1667" spans="1:28" x14ac:dyDescent="0.3">
      <c r="A1667" s="24">
        <v>2275020000</v>
      </c>
      <c r="B1667" s="40">
        <v>51013</v>
      </c>
      <c r="C1667" s="25">
        <v>9046811</v>
      </c>
      <c r="D1667" s="25">
        <v>54971913</v>
      </c>
      <c r="E1667" s="25">
        <v>50355512</v>
      </c>
      <c r="F1667" s="25">
        <v>80918314</v>
      </c>
      <c r="G1667" s="25" t="s">
        <v>955</v>
      </c>
      <c r="H1667" s="25"/>
      <c r="I1667" s="25">
        <v>153</v>
      </c>
      <c r="J1667" s="25"/>
      <c r="K1667" s="25">
        <v>10485</v>
      </c>
      <c r="L1667" s="26">
        <v>658871</v>
      </c>
      <c r="M1667" s="24">
        <v>2275020000</v>
      </c>
      <c r="N1667" s="25">
        <v>51013</v>
      </c>
      <c r="O1667" s="25">
        <v>9046811</v>
      </c>
      <c r="P1667" s="25">
        <v>54971913</v>
      </c>
      <c r="Q1667" s="25">
        <v>50355512</v>
      </c>
      <c r="R1667" s="25">
        <v>80918314</v>
      </c>
      <c r="S1667" s="25" t="s">
        <v>955</v>
      </c>
      <c r="T1667" s="25"/>
      <c r="U1667" s="25">
        <v>365</v>
      </c>
      <c r="V1667" s="25"/>
      <c r="W1667" s="25">
        <v>10485</v>
      </c>
      <c r="X1667" s="27">
        <v>658871</v>
      </c>
      <c r="Y1667" s="35">
        <f t="shared" si="53"/>
        <v>0</v>
      </c>
      <c r="AA1667" t="str">
        <f t="shared" ref="AA1667:AA1730" si="54">TRIM(A1667) &amp; "-" &amp; B1667 &amp; "-" &amp; TRIM(S1667)</f>
        <v>2275020000-51013-NOX</v>
      </c>
      <c r="AB1667" t="str">
        <f>IF(COUNTIF('NP-NRModel-MAR-WILDFIRES Modifi'!V:V, AA1667)=0, "Missing", "")</f>
        <v/>
      </c>
    </row>
    <row r="1668" spans="1:28" x14ac:dyDescent="0.3">
      <c r="A1668" s="24">
        <v>2275020000</v>
      </c>
      <c r="B1668" s="40">
        <v>51013</v>
      </c>
      <c r="C1668" s="25">
        <v>9046811</v>
      </c>
      <c r="D1668" s="25">
        <v>54971913</v>
      </c>
      <c r="E1668" s="25">
        <v>50355512</v>
      </c>
      <c r="F1668" s="25">
        <v>80918314</v>
      </c>
      <c r="G1668" s="25" t="s">
        <v>12</v>
      </c>
      <c r="H1668" s="25"/>
      <c r="I1668" s="25">
        <v>153</v>
      </c>
      <c r="J1668" s="25"/>
      <c r="K1668" s="25">
        <v>10485</v>
      </c>
      <c r="L1668" s="26">
        <v>658875</v>
      </c>
      <c r="M1668" s="24">
        <v>2275020000</v>
      </c>
      <c r="N1668" s="25">
        <v>51013</v>
      </c>
      <c r="O1668" s="25">
        <v>9046811</v>
      </c>
      <c r="P1668" s="25">
        <v>54971913</v>
      </c>
      <c r="Q1668" s="25">
        <v>50355512</v>
      </c>
      <c r="R1668" s="25">
        <v>80918314</v>
      </c>
      <c r="S1668" s="25" t="s">
        <v>12</v>
      </c>
      <c r="T1668" s="25"/>
      <c r="U1668" s="25">
        <v>365</v>
      </c>
      <c r="V1668" s="25"/>
      <c r="W1668" s="25">
        <v>10485</v>
      </c>
      <c r="X1668" s="27">
        <v>658875</v>
      </c>
      <c r="Y1668" s="35">
        <f t="shared" si="53"/>
        <v>0</v>
      </c>
      <c r="AA1668" t="str">
        <f t="shared" si="54"/>
        <v>2275020000-51013-VOC</v>
      </c>
      <c r="AB1668" t="str">
        <f>IF(COUNTIF('NP-NRModel-MAR-WILDFIRES Modifi'!V:V, AA1668)=0, "Missing", "")</f>
        <v/>
      </c>
    </row>
    <row r="1669" spans="1:28" x14ac:dyDescent="0.3">
      <c r="A1669" s="24">
        <v>2275020000</v>
      </c>
      <c r="B1669" s="40">
        <v>51107</v>
      </c>
      <c r="C1669" s="25">
        <v>9063811</v>
      </c>
      <c r="D1669" s="25">
        <v>55138713</v>
      </c>
      <c r="E1669" s="25">
        <v>49188712</v>
      </c>
      <c r="F1669" s="25">
        <v>80941614</v>
      </c>
      <c r="G1669" s="25" t="s">
        <v>955</v>
      </c>
      <c r="H1669" s="25"/>
      <c r="I1669" s="25">
        <v>153</v>
      </c>
      <c r="J1669" s="25"/>
      <c r="K1669" s="25">
        <v>10485</v>
      </c>
      <c r="L1669" s="26">
        <v>659230</v>
      </c>
      <c r="M1669" s="24">
        <v>2275020000</v>
      </c>
      <c r="N1669" s="25">
        <v>51107</v>
      </c>
      <c r="O1669" s="25">
        <v>9063811</v>
      </c>
      <c r="P1669" s="25">
        <v>55138713</v>
      </c>
      <c r="Q1669" s="25">
        <v>49188712</v>
      </c>
      <c r="R1669" s="25">
        <v>80941614</v>
      </c>
      <c r="S1669" s="25" t="s">
        <v>955</v>
      </c>
      <c r="T1669" s="25"/>
      <c r="U1669" s="25">
        <v>365</v>
      </c>
      <c r="V1669" s="25"/>
      <c r="W1669" s="25">
        <v>10485</v>
      </c>
      <c r="X1669" s="27">
        <v>659230</v>
      </c>
      <c r="Y1669" s="35">
        <f t="shared" si="53"/>
        <v>0</v>
      </c>
      <c r="AA1669" t="str">
        <f t="shared" si="54"/>
        <v>2275020000-51107-NOX</v>
      </c>
      <c r="AB1669" t="str">
        <f>IF(COUNTIF('NP-NRModel-MAR-WILDFIRES Modifi'!V:V, AA1669)=0, "Missing", "")</f>
        <v/>
      </c>
    </row>
    <row r="1670" spans="1:28" x14ac:dyDescent="0.3">
      <c r="A1670" s="24">
        <v>2275020000</v>
      </c>
      <c r="B1670" s="40">
        <v>51107</v>
      </c>
      <c r="C1670" s="25">
        <v>9063811</v>
      </c>
      <c r="D1670" s="25">
        <v>55138713</v>
      </c>
      <c r="E1670" s="25">
        <v>49188712</v>
      </c>
      <c r="F1670" s="25">
        <v>80941614</v>
      </c>
      <c r="G1670" s="25" t="s">
        <v>12</v>
      </c>
      <c r="H1670" s="25"/>
      <c r="I1670" s="25">
        <v>153</v>
      </c>
      <c r="J1670" s="25"/>
      <c r="K1670" s="25">
        <v>10485</v>
      </c>
      <c r="L1670" s="26">
        <v>659231</v>
      </c>
      <c r="M1670" s="24">
        <v>2275020000</v>
      </c>
      <c r="N1670" s="25">
        <v>51107</v>
      </c>
      <c r="O1670" s="25">
        <v>9063811</v>
      </c>
      <c r="P1670" s="25">
        <v>55138713</v>
      </c>
      <c r="Q1670" s="25">
        <v>49188712</v>
      </c>
      <c r="R1670" s="25">
        <v>80941614</v>
      </c>
      <c r="S1670" s="25" t="s">
        <v>12</v>
      </c>
      <c r="T1670" s="25"/>
      <c r="U1670" s="25">
        <v>365</v>
      </c>
      <c r="V1670" s="25"/>
      <c r="W1670" s="25">
        <v>10485</v>
      </c>
      <c r="X1670" s="27">
        <v>659231</v>
      </c>
      <c r="Y1670" s="35">
        <f t="shared" si="53"/>
        <v>0</v>
      </c>
      <c r="AA1670" t="str">
        <f t="shared" si="54"/>
        <v>2275020000-51107-VOC</v>
      </c>
      <c r="AB1670" t="str">
        <f>IF(COUNTIF('NP-NRModel-MAR-WILDFIRES Modifi'!V:V, AA1670)=0, "Missing", "")</f>
        <v/>
      </c>
    </row>
    <row r="1671" spans="1:28" hidden="1" x14ac:dyDescent="0.3">
      <c r="A1671" s="24">
        <v>2275050011</v>
      </c>
      <c r="B1671" s="40">
        <v>11001</v>
      </c>
      <c r="C1671" s="25">
        <v>9800511</v>
      </c>
      <c r="D1671" s="25">
        <v>62820513</v>
      </c>
      <c r="E1671" s="25">
        <v>50620012</v>
      </c>
      <c r="F1671" s="25">
        <v>85200614</v>
      </c>
      <c r="G1671" s="25" t="s">
        <v>955</v>
      </c>
      <c r="H1671" s="25">
        <v>1.6993472387114999E-3</v>
      </c>
      <c r="I1671" s="25">
        <v>153</v>
      </c>
      <c r="J1671" s="29">
        <v>1.11068446974608E-5</v>
      </c>
      <c r="K1671" s="25">
        <v>10485</v>
      </c>
      <c r="L1671" s="26">
        <v>536021</v>
      </c>
      <c r="M1671" s="24">
        <v>2275050011</v>
      </c>
      <c r="N1671" s="25">
        <v>11001</v>
      </c>
      <c r="O1671" s="25">
        <v>9800511</v>
      </c>
      <c r="P1671" s="25">
        <v>62820513</v>
      </c>
      <c r="Q1671" s="25">
        <v>50620012</v>
      </c>
      <c r="R1671" s="25">
        <v>85200614</v>
      </c>
      <c r="S1671" s="25" t="s">
        <v>955</v>
      </c>
      <c r="T1671" s="25">
        <v>3.8341010803490498E-3</v>
      </c>
      <c r="U1671" s="25">
        <v>365</v>
      </c>
      <c r="V1671" s="29">
        <v>1.05043865215042E-5</v>
      </c>
      <c r="W1671" s="25">
        <v>10485</v>
      </c>
      <c r="X1671" s="27">
        <v>536021</v>
      </c>
      <c r="Y1671" s="35">
        <f t="shared" si="53"/>
        <v>2.8968575592299337E-3</v>
      </c>
      <c r="AA1671" t="str">
        <f t="shared" si="54"/>
        <v>2275050011-11001-NOX</v>
      </c>
      <c r="AB1671" t="str">
        <f>IF(COUNTIF('NP-NRModel-MAR-WILDFIRES Modifi'!V:V, AA1671)=0, "Missing", "")</f>
        <v/>
      </c>
    </row>
    <row r="1672" spans="1:28" hidden="1" x14ac:dyDescent="0.3">
      <c r="A1672" s="24">
        <v>2275050011</v>
      </c>
      <c r="B1672" s="40">
        <v>11001</v>
      </c>
      <c r="C1672" s="25">
        <v>9800511</v>
      </c>
      <c r="D1672" s="25">
        <v>62820513</v>
      </c>
      <c r="E1672" s="25">
        <v>50620012</v>
      </c>
      <c r="F1672" s="25">
        <v>85200614</v>
      </c>
      <c r="G1672" s="25" t="s">
        <v>12</v>
      </c>
      <c r="H1672" s="25">
        <v>3.9339627138134598E-3</v>
      </c>
      <c r="I1672" s="25">
        <v>153</v>
      </c>
      <c r="J1672" s="29">
        <v>2.5712174600087999E-5</v>
      </c>
      <c r="K1672" s="25">
        <v>10485</v>
      </c>
      <c r="L1672" s="26">
        <v>536027</v>
      </c>
      <c r="M1672" s="24">
        <v>2275050011</v>
      </c>
      <c r="N1672" s="25">
        <v>11001</v>
      </c>
      <c r="O1672" s="25">
        <v>9800511</v>
      </c>
      <c r="P1672" s="25">
        <v>62820513</v>
      </c>
      <c r="Q1672" s="25">
        <v>50620012</v>
      </c>
      <c r="R1672" s="25">
        <v>85200614</v>
      </c>
      <c r="S1672" s="25" t="s">
        <v>12</v>
      </c>
      <c r="T1672" s="25">
        <v>8.8758850148375808E-3</v>
      </c>
      <c r="U1672" s="25">
        <v>365</v>
      </c>
      <c r="V1672" s="29">
        <v>2.4317493191335801E-5</v>
      </c>
      <c r="W1672" s="25">
        <v>10485</v>
      </c>
      <c r="X1672" s="27">
        <v>536027</v>
      </c>
      <c r="Y1672" s="35">
        <f t="shared" si="53"/>
        <v>2.8968575592299406E-3</v>
      </c>
      <c r="AA1672" t="str">
        <f t="shared" si="54"/>
        <v>2275050011-11001-VOC</v>
      </c>
      <c r="AB1672" t="str">
        <f>IF(COUNTIF('NP-NRModel-MAR-WILDFIRES Modifi'!V:V, AA1672)=0, "Missing", "")</f>
        <v/>
      </c>
    </row>
    <row r="1673" spans="1:28" hidden="1" x14ac:dyDescent="0.3">
      <c r="A1673" s="24">
        <v>2275050011</v>
      </c>
      <c r="B1673" s="40">
        <v>24009</v>
      </c>
      <c r="C1673" s="25">
        <v>12532511</v>
      </c>
      <c r="D1673" s="25">
        <v>61634213</v>
      </c>
      <c r="E1673" s="25">
        <v>57157212</v>
      </c>
      <c r="F1673" s="25">
        <v>79796514</v>
      </c>
      <c r="G1673" s="25" t="s">
        <v>955</v>
      </c>
      <c r="H1673" s="25">
        <v>4.7524117692779397E-3</v>
      </c>
      <c r="I1673" s="25">
        <v>153</v>
      </c>
      <c r="J1673" s="29">
        <v>3.1061514831881898E-5</v>
      </c>
      <c r="K1673" s="25">
        <v>10485</v>
      </c>
      <c r="L1673" s="26">
        <v>181980</v>
      </c>
      <c r="M1673" s="24">
        <v>2275050011</v>
      </c>
      <c r="N1673" s="25">
        <v>24009</v>
      </c>
      <c r="O1673" s="25">
        <v>12532511</v>
      </c>
      <c r="P1673" s="25">
        <v>61634213</v>
      </c>
      <c r="Q1673" s="25">
        <v>57157212</v>
      </c>
      <c r="R1673" s="25">
        <v>79796514</v>
      </c>
      <c r="S1673" s="25" t="s">
        <v>955</v>
      </c>
      <c r="T1673" s="25">
        <v>1.07224860721625E-2</v>
      </c>
      <c r="U1673" s="25">
        <v>365</v>
      </c>
      <c r="V1673" s="29">
        <v>2.93766741703084E-5</v>
      </c>
      <c r="W1673" s="25">
        <v>10485</v>
      </c>
      <c r="X1673" s="27">
        <v>181980</v>
      </c>
      <c r="Y1673" s="35">
        <f t="shared" si="53"/>
        <v>2.8968575592299597E-3</v>
      </c>
      <c r="AA1673" t="str">
        <f t="shared" si="54"/>
        <v>2275050011-24009-NOX</v>
      </c>
      <c r="AB1673" t="str">
        <f>IF(COUNTIF('NP-NRModel-MAR-WILDFIRES Modifi'!V:V, AA1673)=0, "Missing", "")</f>
        <v/>
      </c>
    </row>
    <row r="1674" spans="1:28" hidden="1" x14ac:dyDescent="0.3">
      <c r="A1674" s="24">
        <v>2275050011</v>
      </c>
      <c r="B1674" s="40">
        <v>24009</v>
      </c>
      <c r="C1674" s="25">
        <v>12532511</v>
      </c>
      <c r="D1674" s="25">
        <v>61634213</v>
      </c>
      <c r="E1674" s="25">
        <v>57157212</v>
      </c>
      <c r="F1674" s="25">
        <v>79796514</v>
      </c>
      <c r="G1674" s="25" t="s">
        <v>12</v>
      </c>
      <c r="H1674" s="25">
        <v>1.1001760131851199E-2</v>
      </c>
      <c r="I1674" s="25">
        <v>153</v>
      </c>
      <c r="J1674" s="29">
        <v>7.1906928966347801E-5</v>
      </c>
      <c r="K1674" s="25">
        <v>10485</v>
      </c>
      <c r="L1674" s="26">
        <v>181984</v>
      </c>
      <c r="M1674" s="24">
        <v>2275050011</v>
      </c>
      <c r="N1674" s="25">
        <v>24009</v>
      </c>
      <c r="O1674" s="25">
        <v>12532511</v>
      </c>
      <c r="P1674" s="25">
        <v>61634213</v>
      </c>
      <c r="Q1674" s="25">
        <v>57157212</v>
      </c>
      <c r="R1674" s="25">
        <v>79796514</v>
      </c>
      <c r="S1674" s="25" t="s">
        <v>12</v>
      </c>
      <c r="T1674" s="25">
        <v>2.4822390295732199E-2</v>
      </c>
      <c r="U1674" s="25">
        <v>365</v>
      </c>
      <c r="V1674" s="29">
        <v>6.8006548755430798E-5</v>
      </c>
      <c r="W1674" s="25">
        <v>10485</v>
      </c>
      <c r="X1674" s="27">
        <v>181984</v>
      </c>
      <c r="Y1674" s="35">
        <f t="shared" si="53"/>
        <v>2.8968575592299432E-3</v>
      </c>
      <c r="AA1674" t="str">
        <f t="shared" si="54"/>
        <v>2275050011-24009-VOC</v>
      </c>
      <c r="AB1674" t="str">
        <f>IF(COUNTIF('NP-NRModel-MAR-WILDFIRES Modifi'!V:V, AA1674)=0, "Missing", "")</f>
        <v/>
      </c>
    </row>
    <row r="1675" spans="1:28" hidden="1" x14ac:dyDescent="0.3">
      <c r="A1675" s="24">
        <v>2275050011</v>
      </c>
      <c r="B1675" s="40">
        <v>24017</v>
      </c>
      <c r="C1675" s="25">
        <v>9570011</v>
      </c>
      <c r="D1675" s="25">
        <v>62720613</v>
      </c>
      <c r="E1675" s="25">
        <v>50301412</v>
      </c>
      <c r="F1675" s="25">
        <v>84723514</v>
      </c>
      <c r="G1675" s="25" t="s">
        <v>955</v>
      </c>
      <c r="H1675" s="25">
        <v>9.1030287253350994E-2</v>
      </c>
      <c r="I1675" s="25">
        <v>153</v>
      </c>
      <c r="J1675" s="25">
        <v>5.9496919773432001E-4</v>
      </c>
      <c r="K1675" s="25">
        <v>10485</v>
      </c>
      <c r="L1675" s="26">
        <v>488229</v>
      </c>
      <c r="M1675" s="24">
        <v>2275050011</v>
      </c>
      <c r="N1675" s="25">
        <v>24017</v>
      </c>
      <c r="O1675" s="25">
        <v>9570011</v>
      </c>
      <c r="P1675" s="25">
        <v>62720613</v>
      </c>
      <c r="Q1675" s="25">
        <v>50301412</v>
      </c>
      <c r="R1675" s="25">
        <v>84723514</v>
      </c>
      <c r="S1675" s="25" t="s">
        <v>955</v>
      </c>
      <c r="T1675" s="25">
        <v>0.20538434685496801</v>
      </c>
      <c r="U1675" s="25">
        <v>365</v>
      </c>
      <c r="V1675" s="25">
        <v>5.6269684069854497E-4</v>
      </c>
      <c r="W1675" s="25">
        <v>10485</v>
      </c>
      <c r="X1675" s="27">
        <v>488229</v>
      </c>
      <c r="Y1675" s="35">
        <f t="shared" si="53"/>
        <v>2.8968575592299498E-3</v>
      </c>
      <c r="AA1675" t="str">
        <f t="shared" si="54"/>
        <v>2275050011-24017-NOX</v>
      </c>
      <c r="AB1675" t="str">
        <f>IF(COUNTIF('NP-NRModel-MAR-WILDFIRES Modifi'!V:V, AA1675)=0, "Missing", "")</f>
        <v/>
      </c>
    </row>
    <row r="1676" spans="1:28" hidden="1" x14ac:dyDescent="0.3">
      <c r="A1676" s="24">
        <v>2275050011</v>
      </c>
      <c r="B1676" s="40">
        <v>24017</v>
      </c>
      <c r="C1676" s="25">
        <v>9570011</v>
      </c>
      <c r="D1676" s="25">
        <v>62720613</v>
      </c>
      <c r="E1676" s="25">
        <v>50301412</v>
      </c>
      <c r="F1676" s="25">
        <v>84723514</v>
      </c>
      <c r="G1676" s="25" t="s">
        <v>12</v>
      </c>
      <c r="H1676" s="25">
        <v>0.210733724717202</v>
      </c>
      <c r="I1676" s="25">
        <v>153</v>
      </c>
      <c r="J1676" s="25">
        <v>1.3773446059947799E-3</v>
      </c>
      <c r="K1676" s="25">
        <v>10485</v>
      </c>
      <c r="L1676" s="26">
        <v>488233</v>
      </c>
      <c r="M1676" s="24">
        <v>2275050011</v>
      </c>
      <c r="N1676" s="25">
        <v>24017</v>
      </c>
      <c r="O1676" s="25">
        <v>9570011</v>
      </c>
      <c r="P1676" s="25">
        <v>62720613</v>
      </c>
      <c r="Q1676" s="25">
        <v>50301412</v>
      </c>
      <c r="R1676" s="25">
        <v>84723514</v>
      </c>
      <c r="S1676" s="25" t="s">
        <v>12</v>
      </c>
      <c r="T1676" s="25">
        <v>0.47546162620467902</v>
      </c>
      <c r="U1676" s="25">
        <v>365</v>
      </c>
      <c r="V1676" s="25">
        <v>1.3026345923415801E-3</v>
      </c>
      <c r="W1676" s="25">
        <v>10485</v>
      </c>
      <c r="X1676" s="27">
        <v>488233</v>
      </c>
      <c r="Y1676" s="35">
        <f t="shared" si="53"/>
        <v>2.8968575592299302E-3</v>
      </c>
      <c r="AA1676" t="str">
        <f t="shared" si="54"/>
        <v>2275050011-24017-VOC</v>
      </c>
      <c r="AB1676" t="str">
        <f>IF(COUNTIF('NP-NRModel-MAR-WILDFIRES Modifi'!V:V, AA1676)=0, "Missing", "")</f>
        <v/>
      </c>
    </row>
    <row r="1677" spans="1:28" hidden="1" x14ac:dyDescent="0.3">
      <c r="A1677" s="24">
        <v>2275050011</v>
      </c>
      <c r="B1677" s="40">
        <v>24021</v>
      </c>
      <c r="C1677" s="25">
        <v>9569411</v>
      </c>
      <c r="D1677" s="25">
        <v>62720313</v>
      </c>
      <c r="E1677" s="25">
        <v>50301612</v>
      </c>
      <c r="F1677" s="25">
        <v>84722914</v>
      </c>
      <c r="G1677" s="25" t="s">
        <v>955</v>
      </c>
      <c r="H1677" s="25">
        <v>0.351109607237784</v>
      </c>
      <c r="I1677" s="25">
        <v>153</v>
      </c>
      <c r="J1677" s="25">
        <v>2.29483403423388E-3</v>
      </c>
      <c r="K1677" s="25">
        <v>10485</v>
      </c>
      <c r="L1677" s="26">
        <v>487987</v>
      </c>
      <c r="M1677" s="24">
        <v>2275050011</v>
      </c>
      <c r="N1677" s="25">
        <v>24021</v>
      </c>
      <c r="O1677" s="25">
        <v>9569411</v>
      </c>
      <c r="P1677" s="25">
        <v>62720313</v>
      </c>
      <c r="Q1677" s="25">
        <v>50301612</v>
      </c>
      <c r="R1677" s="25">
        <v>84722914</v>
      </c>
      <c r="S1677" s="25" t="s">
        <v>955</v>
      </c>
      <c r="T1677" s="25">
        <v>0.79218048775719496</v>
      </c>
      <c r="U1677" s="25">
        <v>365</v>
      </c>
      <c r="V1677" s="25">
        <v>2.17035750070464E-3</v>
      </c>
      <c r="W1677" s="25">
        <v>10485</v>
      </c>
      <c r="X1677" s="27">
        <v>487987</v>
      </c>
      <c r="Y1677" s="35">
        <f t="shared" si="53"/>
        <v>2.8968575592299259E-3</v>
      </c>
      <c r="AA1677" t="str">
        <f t="shared" si="54"/>
        <v>2275050011-24021-NOX</v>
      </c>
      <c r="AB1677" t="str">
        <f>IF(COUNTIF('NP-NRModel-MAR-WILDFIRES Modifi'!V:V, AA1677)=0, "Missing", "")</f>
        <v/>
      </c>
    </row>
    <row r="1678" spans="1:28" hidden="1" x14ac:dyDescent="0.3">
      <c r="A1678" s="24">
        <v>2275050011</v>
      </c>
      <c r="B1678" s="40">
        <v>24021</v>
      </c>
      <c r="C1678" s="25">
        <v>9569411</v>
      </c>
      <c r="D1678" s="25">
        <v>62720313</v>
      </c>
      <c r="E1678" s="25">
        <v>50301612</v>
      </c>
      <c r="F1678" s="25">
        <v>84722914</v>
      </c>
      <c r="G1678" s="25" t="s">
        <v>12</v>
      </c>
      <c r="H1678" s="25">
        <v>0.81281313020104096</v>
      </c>
      <c r="I1678" s="25">
        <v>153</v>
      </c>
      <c r="J1678" s="25">
        <v>5.3125041189610502E-3</v>
      </c>
      <c r="K1678" s="25">
        <v>10485</v>
      </c>
      <c r="L1678" s="26">
        <v>487991</v>
      </c>
      <c r="M1678" s="24">
        <v>2275050011</v>
      </c>
      <c r="N1678" s="25">
        <v>24021</v>
      </c>
      <c r="O1678" s="25">
        <v>9569411</v>
      </c>
      <c r="P1678" s="25">
        <v>62720313</v>
      </c>
      <c r="Q1678" s="25">
        <v>50301612</v>
      </c>
      <c r="R1678" s="25">
        <v>84722914</v>
      </c>
      <c r="S1678" s="25" t="s">
        <v>12</v>
      </c>
      <c r="T1678" s="25">
        <v>1.8338851705132699</v>
      </c>
      <c r="U1678" s="25">
        <v>365</v>
      </c>
      <c r="V1678" s="25">
        <v>5.0243429329130699E-3</v>
      </c>
      <c r="W1678" s="25">
        <v>10485</v>
      </c>
      <c r="X1678" s="27">
        <v>487991</v>
      </c>
      <c r="Y1678" s="35">
        <f t="shared" si="53"/>
        <v>2.896857559229938E-3</v>
      </c>
      <c r="AA1678" t="str">
        <f t="shared" si="54"/>
        <v>2275050011-24021-VOC</v>
      </c>
      <c r="AB1678" t="str">
        <f>IF(COUNTIF('NP-NRModel-MAR-WILDFIRES Modifi'!V:V, AA1678)=0, "Missing", "")</f>
        <v/>
      </c>
    </row>
    <row r="1679" spans="1:28" hidden="1" x14ac:dyDescent="0.3">
      <c r="A1679" s="24">
        <v>2275050011</v>
      </c>
      <c r="B1679" s="40">
        <v>24031</v>
      </c>
      <c r="C1679" s="25">
        <v>9567511</v>
      </c>
      <c r="D1679" s="25">
        <v>62719613</v>
      </c>
      <c r="E1679" s="25">
        <v>50302012</v>
      </c>
      <c r="F1679" s="25">
        <v>84721514</v>
      </c>
      <c r="G1679" s="25" t="s">
        <v>955</v>
      </c>
      <c r="H1679" s="25">
        <v>2.1673877917464501E-2</v>
      </c>
      <c r="I1679" s="25">
        <v>153</v>
      </c>
      <c r="J1679" s="25">
        <v>1.4165933279388599E-4</v>
      </c>
      <c r="K1679" s="25">
        <v>10485</v>
      </c>
      <c r="L1679" s="26">
        <v>487525</v>
      </c>
      <c r="M1679" s="24">
        <v>2275050011</v>
      </c>
      <c r="N1679" s="25">
        <v>24031</v>
      </c>
      <c r="O1679" s="25">
        <v>9567511</v>
      </c>
      <c r="P1679" s="25">
        <v>62719613</v>
      </c>
      <c r="Q1679" s="25">
        <v>50302012</v>
      </c>
      <c r="R1679" s="25">
        <v>84721514</v>
      </c>
      <c r="S1679" s="25" t="s">
        <v>955</v>
      </c>
      <c r="T1679" s="25">
        <v>4.8901034965468701E-2</v>
      </c>
      <c r="U1679" s="25">
        <v>365</v>
      </c>
      <c r="V1679" s="25">
        <v>1.33975438261558E-4</v>
      </c>
      <c r="W1679" s="25">
        <v>10485</v>
      </c>
      <c r="X1679" s="27">
        <v>487525</v>
      </c>
      <c r="Y1679" s="35">
        <f t="shared" si="53"/>
        <v>2.8968575592299476E-3</v>
      </c>
      <c r="AA1679" t="str">
        <f t="shared" si="54"/>
        <v>2275050011-24031-NOX</v>
      </c>
      <c r="AB1679" t="str">
        <f>IF(COUNTIF('NP-NRModel-MAR-WILDFIRES Modifi'!V:V, AA1679)=0, "Missing", "")</f>
        <v/>
      </c>
    </row>
    <row r="1680" spans="1:28" hidden="1" x14ac:dyDescent="0.3">
      <c r="A1680" s="24">
        <v>2275050011</v>
      </c>
      <c r="B1680" s="40">
        <v>24031</v>
      </c>
      <c r="C1680" s="25">
        <v>9567511</v>
      </c>
      <c r="D1680" s="25">
        <v>62719613</v>
      </c>
      <c r="E1680" s="25">
        <v>50302012</v>
      </c>
      <c r="F1680" s="25">
        <v>84721514</v>
      </c>
      <c r="G1680" s="25" t="s">
        <v>12</v>
      </c>
      <c r="H1680" s="25">
        <v>5.0174700581384499E-2</v>
      </c>
      <c r="I1680" s="25">
        <v>153</v>
      </c>
      <c r="J1680" s="25">
        <v>3.2793921948617302E-4</v>
      </c>
      <c r="K1680" s="25">
        <v>10485</v>
      </c>
      <c r="L1680" s="26">
        <v>487493</v>
      </c>
      <c r="M1680" s="24">
        <v>2275050011</v>
      </c>
      <c r="N1680" s="25">
        <v>24031</v>
      </c>
      <c r="O1680" s="25">
        <v>9567511</v>
      </c>
      <c r="P1680" s="25">
        <v>62719613</v>
      </c>
      <c r="Q1680" s="25">
        <v>50302012</v>
      </c>
      <c r="R1680" s="25">
        <v>84721514</v>
      </c>
      <c r="S1680" s="25" t="s">
        <v>12</v>
      </c>
      <c r="T1680" s="25">
        <v>0.113205158617929</v>
      </c>
      <c r="U1680" s="25">
        <v>365</v>
      </c>
      <c r="V1680" s="25">
        <v>3.1015111950117701E-4</v>
      </c>
      <c r="W1680" s="25">
        <v>10485</v>
      </c>
      <c r="X1680" s="27">
        <v>487493</v>
      </c>
      <c r="Y1680" s="35">
        <f t="shared" si="53"/>
        <v>2.8968575592299489E-3</v>
      </c>
      <c r="AA1680" t="str">
        <f t="shared" si="54"/>
        <v>2275050011-24031-VOC</v>
      </c>
      <c r="AB1680" t="str">
        <f>IF(COUNTIF('NP-NRModel-MAR-WILDFIRES Modifi'!V:V, AA1680)=0, "Missing", "")</f>
        <v/>
      </c>
    </row>
    <row r="1681" spans="1:28" hidden="1" x14ac:dyDescent="0.3">
      <c r="A1681" s="24">
        <v>2275050011</v>
      </c>
      <c r="B1681" s="40">
        <v>24031</v>
      </c>
      <c r="C1681" s="25">
        <v>9567611</v>
      </c>
      <c r="D1681" s="25">
        <v>62719813</v>
      </c>
      <c r="E1681" s="25">
        <v>50301912</v>
      </c>
      <c r="F1681" s="25">
        <v>84721914</v>
      </c>
      <c r="G1681" s="25" t="s">
        <v>955</v>
      </c>
      <c r="H1681" s="25">
        <v>0.19993252300874401</v>
      </c>
      <c r="I1681" s="25">
        <v>153</v>
      </c>
      <c r="J1681" s="25">
        <v>1.3067485163970199E-3</v>
      </c>
      <c r="K1681" s="25">
        <v>10485</v>
      </c>
      <c r="L1681" s="26">
        <v>487643</v>
      </c>
      <c r="M1681" s="24">
        <v>2275050011</v>
      </c>
      <c r="N1681" s="25">
        <v>24031</v>
      </c>
      <c r="O1681" s="25">
        <v>9567611</v>
      </c>
      <c r="P1681" s="25">
        <v>62719813</v>
      </c>
      <c r="Q1681" s="25">
        <v>50301912</v>
      </c>
      <c r="R1681" s="25">
        <v>84721914</v>
      </c>
      <c r="S1681" s="25" t="s">
        <v>955</v>
      </c>
      <c r="T1681" s="25">
        <v>0.45109173981767597</v>
      </c>
      <c r="U1681" s="25">
        <v>365</v>
      </c>
      <c r="V1681" s="25">
        <v>1.2358677803224001E-3</v>
      </c>
      <c r="W1681" s="25">
        <v>10485</v>
      </c>
      <c r="X1681" s="27">
        <v>487643</v>
      </c>
      <c r="Y1681" s="35">
        <f t="shared" si="53"/>
        <v>2.8968575592299398E-3</v>
      </c>
      <c r="AA1681" t="str">
        <f t="shared" si="54"/>
        <v>2275050011-24031-NOX</v>
      </c>
      <c r="AB1681" t="str">
        <f>IF(COUNTIF('NP-NRModel-MAR-WILDFIRES Modifi'!V:V, AA1681)=0, "Missing", "")</f>
        <v/>
      </c>
    </row>
    <row r="1682" spans="1:28" hidden="1" x14ac:dyDescent="0.3">
      <c r="A1682" s="24">
        <v>2275050011</v>
      </c>
      <c r="B1682" s="40">
        <v>24031</v>
      </c>
      <c r="C1682" s="25">
        <v>9567611</v>
      </c>
      <c r="D1682" s="25">
        <v>62719813</v>
      </c>
      <c r="E1682" s="25">
        <v>50301912</v>
      </c>
      <c r="F1682" s="25">
        <v>84721914</v>
      </c>
      <c r="G1682" s="25" t="s">
        <v>12</v>
      </c>
      <c r="H1682" s="25">
        <v>0.46284059479602302</v>
      </c>
      <c r="I1682" s="25">
        <v>153</v>
      </c>
      <c r="J1682" s="25">
        <v>3.0251019267713902E-3</v>
      </c>
      <c r="K1682" s="25">
        <v>10485</v>
      </c>
      <c r="L1682" s="26">
        <v>487647</v>
      </c>
      <c r="M1682" s="24">
        <v>2275050011</v>
      </c>
      <c r="N1682" s="25">
        <v>24031</v>
      </c>
      <c r="O1682" s="25">
        <v>9567611</v>
      </c>
      <c r="P1682" s="25">
        <v>62719813</v>
      </c>
      <c r="Q1682" s="25">
        <v>50301912</v>
      </c>
      <c r="R1682" s="25">
        <v>84721914</v>
      </c>
      <c r="S1682" s="25" t="s">
        <v>12</v>
      </c>
      <c r="T1682" s="25">
        <v>1.0442701668685199</v>
      </c>
      <c r="U1682" s="25">
        <v>365</v>
      </c>
      <c r="V1682" s="25">
        <v>2.8610141558041702E-3</v>
      </c>
      <c r="W1682" s="25">
        <v>10485</v>
      </c>
      <c r="X1682" s="27">
        <v>487647</v>
      </c>
      <c r="Y1682" s="35">
        <f t="shared" si="53"/>
        <v>2.8968575592299472E-3</v>
      </c>
      <c r="AA1682" t="str">
        <f t="shared" si="54"/>
        <v>2275050011-24031-VOC</v>
      </c>
      <c r="AB1682" t="str">
        <f>IF(COUNTIF('NP-NRModel-MAR-WILDFIRES Modifi'!V:V, AA1682)=0, "Missing", "")</f>
        <v/>
      </c>
    </row>
    <row r="1683" spans="1:28" hidden="1" x14ac:dyDescent="0.3">
      <c r="A1683" s="24">
        <v>2275050011</v>
      </c>
      <c r="B1683" s="40">
        <v>24033</v>
      </c>
      <c r="C1683" s="25">
        <v>9566811</v>
      </c>
      <c r="D1683" s="25">
        <v>62718813</v>
      </c>
      <c r="E1683" s="25">
        <v>50302512</v>
      </c>
      <c r="F1683" s="25">
        <v>84718014</v>
      </c>
      <c r="G1683" s="25" t="s">
        <v>955</v>
      </c>
      <c r="H1683" s="25">
        <v>2.4438917492317101E-2</v>
      </c>
      <c r="I1683" s="25">
        <v>153</v>
      </c>
      <c r="J1683" s="25">
        <v>1.5973148687789001E-4</v>
      </c>
      <c r="K1683" s="25">
        <v>10485</v>
      </c>
      <c r="L1683" s="26">
        <v>487032</v>
      </c>
      <c r="M1683" s="24">
        <v>2275050011</v>
      </c>
      <c r="N1683" s="25">
        <v>24033</v>
      </c>
      <c r="O1683" s="25">
        <v>9566811</v>
      </c>
      <c r="P1683" s="25">
        <v>62718813</v>
      </c>
      <c r="Q1683" s="25">
        <v>50302512</v>
      </c>
      <c r="R1683" s="25">
        <v>84718014</v>
      </c>
      <c r="S1683" s="25" t="s">
        <v>955</v>
      </c>
      <c r="T1683" s="25">
        <v>5.5139572316545198E-2</v>
      </c>
      <c r="U1683" s="25">
        <v>365</v>
      </c>
      <c r="V1683" s="25">
        <v>1.51067321415192E-4</v>
      </c>
      <c r="W1683" s="25">
        <v>10485</v>
      </c>
      <c r="X1683" s="27">
        <v>487032</v>
      </c>
      <c r="Y1683" s="35">
        <f t="shared" si="53"/>
        <v>2.8968575592299419E-3</v>
      </c>
      <c r="AA1683" t="str">
        <f t="shared" si="54"/>
        <v>2275050011-24033-NOX</v>
      </c>
      <c r="AB1683" t="str">
        <f>IF(COUNTIF('NP-NRModel-MAR-WILDFIRES Modifi'!V:V, AA1683)=0, "Missing", "")</f>
        <v/>
      </c>
    </row>
    <row r="1684" spans="1:28" hidden="1" x14ac:dyDescent="0.3">
      <c r="A1684" s="24">
        <v>2275050011</v>
      </c>
      <c r="B1684" s="40">
        <v>24033</v>
      </c>
      <c r="C1684" s="25">
        <v>9566811</v>
      </c>
      <c r="D1684" s="25">
        <v>62718813</v>
      </c>
      <c r="E1684" s="25">
        <v>50302512</v>
      </c>
      <c r="F1684" s="25">
        <v>84718014</v>
      </c>
      <c r="G1684" s="25" t="s">
        <v>12</v>
      </c>
      <c r="H1684" s="25">
        <v>5.6575722885636698E-2</v>
      </c>
      <c r="I1684" s="25">
        <v>153</v>
      </c>
      <c r="J1684" s="25">
        <v>3.6977596657278901E-4</v>
      </c>
      <c r="K1684" s="25">
        <v>10485</v>
      </c>
      <c r="L1684" s="26">
        <v>487036</v>
      </c>
      <c r="M1684" s="24">
        <v>2275050011</v>
      </c>
      <c r="N1684" s="25">
        <v>24033</v>
      </c>
      <c r="O1684" s="25">
        <v>9566811</v>
      </c>
      <c r="P1684" s="25">
        <v>62718813</v>
      </c>
      <c r="Q1684" s="25">
        <v>50302512</v>
      </c>
      <c r="R1684" s="25">
        <v>84718014</v>
      </c>
      <c r="S1684" s="25" t="s">
        <v>12</v>
      </c>
      <c r="T1684" s="25">
        <v>0.12764727260911099</v>
      </c>
      <c r="U1684" s="25">
        <v>365</v>
      </c>
      <c r="V1684" s="25">
        <v>3.4971855509345498E-4</v>
      </c>
      <c r="W1684" s="25">
        <v>10485</v>
      </c>
      <c r="X1684" s="27">
        <v>487036</v>
      </c>
      <c r="Y1684" s="35">
        <f t="shared" si="53"/>
        <v>2.8968575592299476E-3</v>
      </c>
      <c r="AA1684" t="str">
        <f t="shared" si="54"/>
        <v>2275050011-24033-VOC</v>
      </c>
      <c r="AB1684" t="str">
        <f>IF(COUNTIF('NP-NRModel-MAR-WILDFIRES Modifi'!V:V, AA1684)=0, "Missing", "")</f>
        <v/>
      </c>
    </row>
    <row r="1685" spans="1:28" hidden="1" x14ac:dyDescent="0.3">
      <c r="A1685" s="24">
        <v>2275050011</v>
      </c>
      <c r="B1685" s="40">
        <v>24033</v>
      </c>
      <c r="C1685" s="25">
        <v>9566911</v>
      </c>
      <c r="D1685" s="25">
        <v>62718913</v>
      </c>
      <c r="E1685" s="25">
        <v>50302412</v>
      </c>
      <c r="F1685" s="25">
        <v>84718214</v>
      </c>
      <c r="G1685" s="25" t="s">
        <v>955</v>
      </c>
      <c r="H1685" s="25">
        <v>0.144300502812621</v>
      </c>
      <c r="I1685" s="25">
        <v>153</v>
      </c>
      <c r="J1685" s="25">
        <v>9.4314054125896199E-4</v>
      </c>
      <c r="K1685" s="25">
        <v>10485</v>
      </c>
      <c r="L1685" s="26">
        <v>487085</v>
      </c>
      <c r="M1685" s="24">
        <v>2275050011</v>
      </c>
      <c r="N1685" s="25">
        <v>24033</v>
      </c>
      <c r="O1685" s="25">
        <v>9566911</v>
      </c>
      <c r="P1685" s="25">
        <v>62718913</v>
      </c>
      <c r="Q1685" s="25">
        <v>50302412</v>
      </c>
      <c r="R1685" s="25">
        <v>84718214</v>
      </c>
      <c r="S1685" s="25" t="s">
        <v>955</v>
      </c>
      <c r="T1685" s="25">
        <v>0.32557366800929999</v>
      </c>
      <c r="U1685" s="25">
        <v>365</v>
      </c>
      <c r="V1685" s="25">
        <v>8.9198265208027404E-4</v>
      </c>
      <c r="W1685" s="25">
        <v>10485</v>
      </c>
      <c r="X1685" s="27">
        <v>487085</v>
      </c>
      <c r="Y1685" s="35">
        <f t="shared" si="53"/>
        <v>2.8968575592299476E-3</v>
      </c>
      <c r="AA1685" t="str">
        <f t="shared" si="54"/>
        <v>2275050011-24033-NOX</v>
      </c>
      <c r="AB1685" t="str">
        <f>IF(COUNTIF('NP-NRModel-MAR-WILDFIRES Modifi'!V:V, AA1685)=0, "Missing", "")</f>
        <v/>
      </c>
    </row>
    <row r="1686" spans="1:28" hidden="1" x14ac:dyDescent="0.3">
      <c r="A1686" s="24">
        <v>2275050011</v>
      </c>
      <c r="B1686" s="40">
        <v>24033</v>
      </c>
      <c r="C1686" s="25">
        <v>9566911</v>
      </c>
      <c r="D1686" s="25">
        <v>62718913</v>
      </c>
      <c r="E1686" s="25">
        <v>50302412</v>
      </c>
      <c r="F1686" s="25">
        <v>84718214</v>
      </c>
      <c r="G1686" s="25" t="s">
        <v>12</v>
      </c>
      <c r="H1686" s="25">
        <v>0.33405342627886903</v>
      </c>
      <c r="I1686" s="25">
        <v>153</v>
      </c>
      <c r="J1686" s="25">
        <v>2.1833557273128702E-3</v>
      </c>
      <c r="K1686" s="25">
        <v>10485</v>
      </c>
      <c r="L1686" s="26">
        <v>487089</v>
      </c>
      <c r="M1686" s="24">
        <v>2275050011</v>
      </c>
      <c r="N1686" s="25">
        <v>24033</v>
      </c>
      <c r="O1686" s="25">
        <v>9566911</v>
      </c>
      <c r="P1686" s="25">
        <v>62718913</v>
      </c>
      <c r="Q1686" s="25">
        <v>50302412</v>
      </c>
      <c r="R1686" s="25">
        <v>84718214</v>
      </c>
      <c r="S1686" s="25" t="s">
        <v>12</v>
      </c>
      <c r="T1686" s="25">
        <v>0.75369799262524495</v>
      </c>
      <c r="U1686" s="25">
        <v>365</v>
      </c>
      <c r="V1686" s="25">
        <v>2.0649260071924501E-3</v>
      </c>
      <c r="W1686" s="25">
        <v>10485</v>
      </c>
      <c r="X1686" s="27">
        <v>487089</v>
      </c>
      <c r="Y1686" s="35">
        <f t="shared" si="53"/>
        <v>2.8968575592299372E-3</v>
      </c>
      <c r="AA1686" t="str">
        <f t="shared" si="54"/>
        <v>2275050011-24033-VOC</v>
      </c>
      <c r="AB1686" t="str">
        <f>IF(COUNTIF('NP-NRModel-MAR-WILDFIRES Modifi'!V:V, AA1686)=0, "Missing", "")</f>
        <v/>
      </c>
    </row>
    <row r="1687" spans="1:28" hidden="1" x14ac:dyDescent="0.3">
      <c r="A1687" s="24">
        <v>2275050011</v>
      </c>
      <c r="B1687" s="40">
        <v>24033</v>
      </c>
      <c r="C1687" s="25">
        <v>9567011</v>
      </c>
      <c r="D1687" s="25">
        <v>62719013</v>
      </c>
      <c r="E1687" s="25">
        <v>50302312</v>
      </c>
      <c r="F1687" s="25">
        <v>84718414</v>
      </c>
      <c r="G1687" s="25" t="s">
        <v>955</v>
      </c>
      <c r="H1687" s="25">
        <v>5.10380221524879E-2</v>
      </c>
      <c r="I1687" s="25">
        <v>153</v>
      </c>
      <c r="J1687" s="25">
        <v>3.3358184413390698E-4</v>
      </c>
      <c r="K1687" s="25">
        <v>10485</v>
      </c>
      <c r="L1687" s="26">
        <v>487194</v>
      </c>
      <c r="M1687" s="24">
        <v>2275050011</v>
      </c>
      <c r="N1687" s="25">
        <v>24033</v>
      </c>
      <c r="O1687" s="25">
        <v>9567011</v>
      </c>
      <c r="P1687" s="25">
        <v>62719013</v>
      </c>
      <c r="Q1687" s="25">
        <v>50302312</v>
      </c>
      <c r="R1687" s="25">
        <v>84718414</v>
      </c>
      <c r="S1687" s="25" t="s">
        <v>955</v>
      </c>
      <c r="T1687" s="25">
        <v>0.11515300193861799</v>
      </c>
      <c r="U1687" s="25">
        <v>365</v>
      </c>
      <c r="V1687" s="25">
        <v>3.1548767654416101E-4</v>
      </c>
      <c r="W1687" s="25">
        <v>10485</v>
      </c>
      <c r="X1687" s="27">
        <v>487194</v>
      </c>
      <c r="Y1687" s="35">
        <f t="shared" si="53"/>
        <v>2.8968575592299532E-3</v>
      </c>
      <c r="AA1687" t="str">
        <f t="shared" si="54"/>
        <v>2275050011-24033-NOX</v>
      </c>
      <c r="AB1687" t="str">
        <f>IF(COUNTIF('NP-NRModel-MAR-WILDFIRES Modifi'!V:V, AA1687)=0, "Missing", "")</f>
        <v/>
      </c>
    </row>
    <row r="1688" spans="1:28" hidden="1" x14ac:dyDescent="0.3">
      <c r="A1688" s="24">
        <v>2275050011</v>
      </c>
      <c r="B1688" s="40">
        <v>24033</v>
      </c>
      <c r="C1688" s="25">
        <v>9567011</v>
      </c>
      <c r="D1688" s="25">
        <v>62719013</v>
      </c>
      <c r="E1688" s="25">
        <v>50302312</v>
      </c>
      <c r="F1688" s="25">
        <v>84718414</v>
      </c>
      <c r="G1688" s="25" t="s">
        <v>12</v>
      </c>
      <c r="H1688" s="25">
        <v>0.11815222367544</v>
      </c>
      <c r="I1688" s="25">
        <v>153</v>
      </c>
      <c r="J1688" s="25">
        <v>7.7223675604862695E-4</v>
      </c>
      <c r="K1688" s="25">
        <v>10485</v>
      </c>
      <c r="L1688" s="26">
        <v>487198</v>
      </c>
      <c r="M1688" s="24">
        <v>2275050011</v>
      </c>
      <c r="N1688" s="25">
        <v>24033</v>
      </c>
      <c r="O1688" s="25">
        <v>9567011</v>
      </c>
      <c r="P1688" s="25">
        <v>62719013</v>
      </c>
      <c r="Q1688" s="25">
        <v>50302312</v>
      </c>
      <c r="R1688" s="25">
        <v>84718414</v>
      </c>
      <c r="S1688" s="25" t="s">
        <v>12</v>
      </c>
      <c r="T1688" s="25">
        <v>0.26657739990981999</v>
      </c>
      <c r="U1688" s="25">
        <v>365</v>
      </c>
      <c r="V1688" s="25">
        <v>7.3034904084882295E-4</v>
      </c>
      <c r="W1688" s="25">
        <v>10485</v>
      </c>
      <c r="X1688" s="27">
        <v>487198</v>
      </c>
      <c r="Y1688" s="35">
        <f t="shared" si="53"/>
        <v>2.896857559229948E-3</v>
      </c>
      <c r="AA1688" t="str">
        <f t="shared" si="54"/>
        <v>2275050011-24033-VOC</v>
      </c>
      <c r="AB1688" t="str">
        <f>IF(COUNTIF('NP-NRModel-MAR-WILDFIRES Modifi'!V:V, AA1688)=0, "Missing", "")</f>
        <v/>
      </c>
    </row>
    <row r="1689" spans="1:28" hidden="1" x14ac:dyDescent="0.3">
      <c r="A1689" s="24">
        <v>2275050011</v>
      </c>
      <c r="B1689" s="40">
        <v>24033</v>
      </c>
      <c r="C1689" s="25">
        <v>9567211</v>
      </c>
      <c r="D1689" s="25">
        <v>62719113</v>
      </c>
      <c r="E1689" s="25">
        <v>50302212</v>
      </c>
      <c r="F1689" s="25">
        <v>84718614</v>
      </c>
      <c r="G1689" s="25" t="s">
        <v>955</v>
      </c>
      <c r="H1689" s="25">
        <v>1.0154462386043599E-2</v>
      </c>
      <c r="I1689" s="25">
        <v>153</v>
      </c>
      <c r="J1689" s="29">
        <v>6.6369035202899394E-5</v>
      </c>
      <c r="K1689" s="25">
        <v>10485</v>
      </c>
      <c r="L1689" s="26">
        <v>487244</v>
      </c>
      <c r="M1689" s="24">
        <v>2275050011</v>
      </c>
      <c r="N1689" s="25">
        <v>24033</v>
      </c>
      <c r="O1689" s="25">
        <v>9567211</v>
      </c>
      <c r="P1689" s="25">
        <v>62719113</v>
      </c>
      <c r="Q1689" s="25">
        <v>50302212</v>
      </c>
      <c r="R1689" s="25">
        <v>84718614</v>
      </c>
      <c r="S1689" s="25" t="s">
        <v>955</v>
      </c>
      <c r="T1689" s="25">
        <v>2.2910700248769501E-2</v>
      </c>
      <c r="U1689" s="25">
        <v>365</v>
      </c>
      <c r="V1689" s="29">
        <v>6.2769041777450797E-5</v>
      </c>
      <c r="W1689" s="25">
        <v>10485</v>
      </c>
      <c r="X1689" s="27">
        <v>487244</v>
      </c>
      <c r="Y1689" s="35">
        <f t="shared" si="53"/>
        <v>2.8968575592299489E-3</v>
      </c>
      <c r="AA1689" t="str">
        <f t="shared" si="54"/>
        <v>2275050011-24033-NOX</v>
      </c>
      <c r="AB1689" t="str">
        <f>IF(COUNTIF('NP-NRModel-MAR-WILDFIRES Modifi'!V:V, AA1689)=0, "Missing", "")</f>
        <v/>
      </c>
    </row>
    <row r="1690" spans="1:28" hidden="1" x14ac:dyDescent="0.3">
      <c r="A1690" s="24">
        <v>2275050011</v>
      </c>
      <c r="B1690" s="40">
        <v>24033</v>
      </c>
      <c r="C1690" s="25">
        <v>9567211</v>
      </c>
      <c r="D1690" s="25">
        <v>62719113</v>
      </c>
      <c r="E1690" s="25">
        <v>50302212</v>
      </c>
      <c r="F1690" s="25">
        <v>84718614</v>
      </c>
      <c r="G1690" s="25" t="s">
        <v>12</v>
      </c>
      <c r="H1690" s="25">
        <v>2.35074238589747E-2</v>
      </c>
      <c r="I1690" s="25">
        <v>153</v>
      </c>
      <c r="J1690" s="25">
        <v>1.5364329319591299E-4</v>
      </c>
      <c r="K1690" s="25">
        <v>10485</v>
      </c>
      <c r="L1690" s="26">
        <v>487250</v>
      </c>
      <c r="M1690" s="24">
        <v>2275050011</v>
      </c>
      <c r="N1690" s="25">
        <v>24033</v>
      </c>
      <c r="O1690" s="25">
        <v>9567211</v>
      </c>
      <c r="P1690" s="25">
        <v>62719113</v>
      </c>
      <c r="Q1690" s="25">
        <v>50302212</v>
      </c>
      <c r="R1690" s="25">
        <v>84718614</v>
      </c>
      <c r="S1690" s="25" t="s">
        <v>12</v>
      </c>
      <c r="T1690" s="25">
        <v>5.3037917831471E-2</v>
      </c>
      <c r="U1690" s="25">
        <v>365</v>
      </c>
      <c r="V1690" s="25">
        <v>1.4530936392183799E-4</v>
      </c>
      <c r="W1690" s="25">
        <v>10485</v>
      </c>
      <c r="X1690" s="27">
        <v>487250</v>
      </c>
      <c r="Y1690" s="35">
        <f t="shared" si="53"/>
        <v>2.8968575592299363E-3</v>
      </c>
      <c r="AA1690" t="str">
        <f t="shared" si="54"/>
        <v>2275050011-24033-VOC</v>
      </c>
      <c r="AB1690" t="str">
        <f>IF(COUNTIF('NP-NRModel-MAR-WILDFIRES Modifi'!V:V, AA1690)=0, "Missing", "")</f>
        <v/>
      </c>
    </row>
    <row r="1691" spans="1:28" x14ac:dyDescent="0.3">
      <c r="A1691" s="24">
        <v>2265008005</v>
      </c>
      <c r="B1691" s="40">
        <v>24033</v>
      </c>
      <c r="C1691" s="25">
        <v>9567311</v>
      </c>
      <c r="D1691" s="25">
        <v>62719513</v>
      </c>
      <c r="E1691" s="25">
        <v>50302112</v>
      </c>
      <c r="F1691" s="25">
        <v>84721114</v>
      </c>
      <c r="G1691" s="25" t="s">
        <v>12</v>
      </c>
      <c r="H1691" s="25"/>
      <c r="I1691" s="25">
        <v>153</v>
      </c>
      <c r="J1691" s="29"/>
      <c r="K1691" s="25">
        <v>10485</v>
      </c>
      <c r="L1691" s="26">
        <v>487450</v>
      </c>
      <c r="M1691" s="24">
        <v>2265008005</v>
      </c>
      <c r="N1691" s="25">
        <v>24033</v>
      </c>
      <c r="O1691" s="25">
        <v>9567311</v>
      </c>
      <c r="P1691" s="25">
        <v>62719513</v>
      </c>
      <c r="Q1691" s="25">
        <v>50302112</v>
      </c>
      <c r="R1691" s="25">
        <v>84721114</v>
      </c>
      <c r="S1691" s="25" t="s">
        <v>12</v>
      </c>
      <c r="T1691" s="25"/>
      <c r="U1691" s="25">
        <v>365</v>
      </c>
      <c r="V1691" s="29"/>
      <c r="W1691" s="25">
        <v>10485</v>
      </c>
      <c r="X1691" s="27">
        <v>487450</v>
      </c>
      <c r="Y1691" s="35">
        <f t="shared" si="53"/>
        <v>0</v>
      </c>
      <c r="AA1691" t="str">
        <f t="shared" si="54"/>
        <v>2265008005-24033-VOC</v>
      </c>
      <c r="AB1691" t="str">
        <f>IF(COUNTIF('NP-NRModel-MAR-WILDFIRES Modifi'!V:V, AA1691)=0, "Missing", "")</f>
        <v/>
      </c>
    </row>
    <row r="1692" spans="1:28" x14ac:dyDescent="0.3">
      <c r="A1692" s="24">
        <v>2270008005</v>
      </c>
      <c r="B1692" s="40">
        <v>24033</v>
      </c>
      <c r="C1692" s="25">
        <v>9567311</v>
      </c>
      <c r="D1692" s="25">
        <v>62719513</v>
      </c>
      <c r="E1692" s="25">
        <v>50302112</v>
      </c>
      <c r="F1692" s="25">
        <v>84721314</v>
      </c>
      <c r="G1692" s="25" t="s">
        <v>12</v>
      </c>
      <c r="H1692" s="25"/>
      <c r="I1692" s="25">
        <v>153</v>
      </c>
      <c r="J1692" s="29"/>
      <c r="K1692" s="25">
        <v>10485</v>
      </c>
      <c r="L1692" s="26">
        <v>487446</v>
      </c>
      <c r="M1692" s="24">
        <v>2270008005</v>
      </c>
      <c r="N1692" s="25">
        <v>24033</v>
      </c>
      <c r="O1692" s="25">
        <v>9567311</v>
      </c>
      <c r="P1692" s="25">
        <v>62719513</v>
      </c>
      <c r="Q1692" s="25">
        <v>50302112</v>
      </c>
      <c r="R1692" s="25">
        <v>84721314</v>
      </c>
      <c r="S1692" s="25" t="s">
        <v>12</v>
      </c>
      <c r="T1692" s="25"/>
      <c r="U1692" s="25">
        <v>365</v>
      </c>
      <c r="V1692" s="29"/>
      <c r="W1692" s="25">
        <v>10485</v>
      </c>
      <c r="X1692" s="27">
        <v>487446</v>
      </c>
      <c r="Y1692" s="35">
        <f t="shared" si="53"/>
        <v>0</v>
      </c>
      <c r="AA1692" t="str">
        <f t="shared" si="54"/>
        <v>2270008005-24033-VOC</v>
      </c>
      <c r="AB1692" t="str">
        <f>IF(COUNTIF('NP-NRModel-MAR-WILDFIRES Modifi'!V:V, AA1692)=0, "Missing", "")</f>
        <v/>
      </c>
    </row>
    <row r="1693" spans="1:28" x14ac:dyDescent="0.3">
      <c r="A1693" s="24">
        <v>2275050011</v>
      </c>
      <c r="B1693" s="40">
        <v>51013</v>
      </c>
      <c r="C1693" s="25">
        <v>9046811</v>
      </c>
      <c r="D1693" s="25">
        <v>62306113</v>
      </c>
      <c r="E1693" s="25">
        <v>49985212</v>
      </c>
      <c r="F1693" s="25">
        <v>82905714</v>
      </c>
      <c r="G1693" s="25" t="s">
        <v>955</v>
      </c>
      <c r="H1693" s="25"/>
      <c r="I1693" s="25">
        <v>153</v>
      </c>
      <c r="J1693" s="29"/>
      <c r="K1693" s="25">
        <v>10485</v>
      </c>
      <c r="L1693" s="26">
        <v>660877</v>
      </c>
      <c r="M1693" s="24">
        <v>2275050011</v>
      </c>
      <c r="N1693" s="25">
        <v>51013</v>
      </c>
      <c r="O1693" s="25">
        <v>9046811</v>
      </c>
      <c r="P1693" s="25">
        <v>62306113</v>
      </c>
      <c r="Q1693" s="25">
        <v>49985212</v>
      </c>
      <c r="R1693" s="25">
        <v>82905714</v>
      </c>
      <c r="S1693" s="25" t="s">
        <v>955</v>
      </c>
      <c r="T1693" s="25"/>
      <c r="U1693" s="25">
        <v>365</v>
      </c>
      <c r="V1693" s="29"/>
      <c r="W1693" s="25">
        <v>10485</v>
      </c>
      <c r="X1693" s="27">
        <v>660877</v>
      </c>
      <c r="Y1693" s="35">
        <f t="shared" si="53"/>
        <v>0</v>
      </c>
      <c r="AA1693" t="str">
        <f t="shared" si="54"/>
        <v>2275050011-51013-NOX</v>
      </c>
      <c r="AB1693" t="str">
        <f>IF(COUNTIF('NP-NRModel-MAR-WILDFIRES Modifi'!V:V, AA1693)=0, "Missing", "")</f>
        <v/>
      </c>
    </row>
    <row r="1694" spans="1:28" x14ac:dyDescent="0.3">
      <c r="A1694" s="24">
        <v>2275050011</v>
      </c>
      <c r="B1694" s="40">
        <v>51013</v>
      </c>
      <c r="C1694" s="25">
        <v>9046811</v>
      </c>
      <c r="D1694" s="25">
        <v>62306113</v>
      </c>
      <c r="E1694" s="25">
        <v>49985212</v>
      </c>
      <c r="F1694" s="25">
        <v>82905714</v>
      </c>
      <c r="G1694" s="25" t="s">
        <v>12</v>
      </c>
      <c r="H1694" s="25"/>
      <c r="I1694" s="25">
        <v>153</v>
      </c>
      <c r="J1694" s="25"/>
      <c r="K1694" s="25">
        <v>10485</v>
      </c>
      <c r="L1694" s="26">
        <v>660847</v>
      </c>
      <c r="M1694" s="24">
        <v>2275050011</v>
      </c>
      <c r="N1694" s="25">
        <v>51013</v>
      </c>
      <c r="O1694" s="25">
        <v>9046811</v>
      </c>
      <c r="P1694" s="25">
        <v>62306113</v>
      </c>
      <c r="Q1694" s="25">
        <v>49985212</v>
      </c>
      <c r="R1694" s="25">
        <v>82905714</v>
      </c>
      <c r="S1694" s="25" t="s">
        <v>12</v>
      </c>
      <c r="T1694" s="25"/>
      <c r="U1694" s="25">
        <v>365</v>
      </c>
      <c r="V1694" s="25"/>
      <c r="W1694" s="25">
        <v>10485</v>
      </c>
      <c r="X1694" s="27">
        <v>660847</v>
      </c>
      <c r="Y1694" s="35">
        <f t="shared" si="53"/>
        <v>0</v>
      </c>
      <c r="AA1694" t="str">
        <f t="shared" si="54"/>
        <v>2275050011-51013-VOC</v>
      </c>
      <c r="AB1694" t="str">
        <f>IF(COUNTIF('NP-NRModel-MAR-WILDFIRES Modifi'!V:V, AA1694)=0, "Missing", "")</f>
        <v/>
      </c>
    </row>
    <row r="1695" spans="1:28" hidden="1" x14ac:dyDescent="0.3">
      <c r="A1695" s="24">
        <v>2275050011</v>
      </c>
      <c r="B1695" s="40">
        <v>51107</v>
      </c>
      <c r="C1695" s="25">
        <v>9063711</v>
      </c>
      <c r="D1695" s="25">
        <v>98332813</v>
      </c>
      <c r="E1695" s="25">
        <v>49987812</v>
      </c>
      <c r="F1695" s="25">
        <v>138218914</v>
      </c>
      <c r="G1695" s="25" t="s">
        <v>955</v>
      </c>
      <c r="H1695" s="25">
        <v>0.45509387159910603</v>
      </c>
      <c r="I1695" s="25">
        <v>153</v>
      </c>
      <c r="J1695" s="25">
        <v>2.9744697490137599E-3</v>
      </c>
      <c r="K1695" s="25">
        <v>10485</v>
      </c>
      <c r="L1695" s="26">
        <v>656737</v>
      </c>
      <c r="M1695" s="24">
        <v>2275050011</v>
      </c>
      <c r="N1695" s="25">
        <v>51107</v>
      </c>
      <c r="O1695" s="25">
        <v>9063711</v>
      </c>
      <c r="P1695" s="25">
        <v>98332813</v>
      </c>
      <c r="Q1695" s="25">
        <v>49987812</v>
      </c>
      <c r="R1695" s="25">
        <v>138218914</v>
      </c>
      <c r="S1695" s="25" t="s">
        <v>955</v>
      </c>
      <c r="T1695" s="25">
        <v>1.0267918557253599</v>
      </c>
      <c r="U1695" s="25">
        <v>365</v>
      </c>
      <c r="V1695" s="25">
        <v>2.8131283718503199E-3</v>
      </c>
      <c r="W1695" s="25">
        <v>10485</v>
      </c>
      <c r="X1695" s="27">
        <v>656737</v>
      </c>
      <c r="Y1695" s="35">
        <f t="shared" ref="Y1695:Y1726" si="55">IFERROR(J1695/T1695,0)</f>
        <v>2.8968575592299528E-3</v>
      </c>
      <c r="AA1695" t="str">
        <f t="shared" si="54"/>
        <v>2275050011-51107-NOX</v>
      </c>
      <c r="AB1695" t="str">
        <f>IF(COUNTIF('NP-NRModel-MAR-WILDFIRES Modifi'!V:V, AA1695)=0, "Missing", "")</f>
        <v/>
      </c>
    </row>
    <row r="1696" spans="1:28" hidden="1" x14ac:dyDescent="0.3">
      <c r="A1696" s="24">
        <v>2275050011</v>
      </c>
      <c r="B1696" s="40">
        <v>51107</v>
      </c>
      <c r="C1696" s="25">
        <v>9063711</v>
      </c>
      <c r="D1696" s="25">
        <v>98332813</v>
      </c>
      <c r="E1696" s="25">
        <v>49987812</v>
      </c>
      <c r="F1696" s="25">
        <v>138218914</v>
      </c>
      <c r="G1696" s="25" t="s">
        <v>12</v>
      </c>
      <c r="H1696" s="25">
        <v>1.05353545790643</v>
      </c>
      <c r="I1696" s="25">
        <v>153</v>
      </c>
      <c r="J1696" s="25">
        <v>6.88585266605509E-3</v>
      </c>
      <c r="K1696" s="25">
        <v>10485</v>
      </c>
      <c r="L1696" s="26">
        <v>656743</v>
      </c>
      <c r="M1696" s="24">
        <v>2275050011</v>
      </c>
      <c r="N1696" s="25">
        <v>51107</v>
      </c>
      <c r="O1696" s="25">
        <v>9063711</v>
      </c>
      <c r="P1696" s="25">
        <v>98332813</v>
      </c>
      <c r="Q1696" s="25">
        <v>49987812</v>
      </c>
      <c r="R1696" s="25">
        <v>138218914</v>
      </c>
      <c r="S1696" s="25" t="s">
        <v>12</v>
      </c>
      <c r="T1696" s="25">
        <v>2.3770076799652902</v>
      </c>
      <c r="U1696" s="25">
        <v>365</v>
      </c>
      <c r="V1696" s="25">
        <v>6.5123498081241004E-3</v>
      </c>
      <c r="W1696" s="25">
        <v>10485</v>
      </c>
      <c r="X1696" s="27">
        <v>656743</v>
      </c>
      <c r="Y1696" s="35">
        <f t="shared" si="55"/>
        <v>2.8968575592299472E-3</v>
      </c>
      <c r="AA1696" t="str">
        <f t="shared" si="54"/>
        <v>2275050011-51107-VOC</v>
      </c>
      <c r="AB1696" t="str">
        <f>IF(COUNTIF('NP-NRModel-MAR-WILDFIRES Modifi'!V:V, AA1696)=0, "Missing", "")</f>
        <v/>
      </c>
    </row>
    <row r="1697" spans="1:28" x14ac:dyDescent="0.3">
      <c r="A1697" s="24">
        <v>2275050011</v>
      </c>
      <c r="B1697" s="40">
        <v>51107</v>
      </c>
      <c r="C1697" s="25">
        <v>9063811</v>
      </c>
      <c r="D1697" s="25">
        <v>98332913</v>
      </c>
      <c r="E1697" s="25">
        <v>49987712</v>
      </c>
      <c r="F1697" s="25">
        <v>138220014</v>
      </c>
      <c r="G1697" s="25" t="s">
        <v>955</v>
      </c>
      <c r="H1697" s="25"/>
      <c r="I1697" s="25">
        <v>153</v>
      </c>
      <c r="J1697" s="25"/>
      <c r="K1697" s="25">
        <v>10485</v>
      </c>
      <c r="L1697" s="26">
        <v>667655</v>
      </c>
      <c r="M1697" s="24">
        <v>2275050011</v>
      </c>
      <c r="N1697" s="25">
        <v>51107</v>
      </c>
      <c r="O1697" s="25">
        <v>9063811</v>
      </c>
      <c r="P1697" s="25">
        <v>98332913</v>
      </c>
      <c r="Q1697" s="25">
        <v>49987712</v>
      </c>
      <c r="R1697" s="25">
        <v>138220014</v>
      </c>
      <c r="S1697" s="25" t="s">
        <v>955</v>
      </c>
      <c r="T1697" s="25"/>
      <c r="U1697" s="25">
        <v>365</v>
      </c>
      <c r="V1697" s="25"/>
      <c r="W1697" s="25">
        <v>10485</v>
      </c>
      <c r="X1697" s="27">
        <v>667655</v>
      </c>
      <c r="Y1697" s="35">
        <f t="shared" si="55"/>
        <v>0</v>
      </c>
      <c r="AA1697" t="str">
        <f t="shared" si="54"/>
        <v>2275050011-51107-NOX</v>
      </c>
      <c r="AB1697" t="str">
        <f>IF(COUNTIF('NP-NRModel-MAR-WILDFIRES Modifi'!V:V, AA1697)=0, "Missing", "")</f>
        <v/>
      </c>
    </row>
    <row r="1698" spans="1:28" x14ac:dyDescent="0.3">
      <c r="A1698" s="24">
        <v>2275050011</v>
      </c>
      <c r="B1698" s="40">
        <v>51107</v>
      </c>
      <c r="C1698" s="25">
        <v>9063811</v>
      </c>
      <c r="D1698" s="25">
        <v>98332913</v>
      </c>
      <c r="E1698" s="25">
        <v>49987712</v>
      </c>
      <c r="F1698" s="25">
        <v>138220014</v>
      </c>
      <c r="G1698" s="25" t="s">
        <v>12</v>
      </c>
      <c r="H1698" s="25"/>
      <c r="I1698" s="25">
        <v>153</v>
      </c>
      <c r="J1698" s="25"/>
      <c r="K1698" s="25">
        <v>10485</v>
      </c>
      <c r="L1698" s="26">
        <v>667659</v>
      </c>
      <c r="M1698" s="24">
        <v>2275050011</v>
      </c>
      <c r="N1698" s="25">
        <v>51107</v>
      </c>
      <c r="O1698" s="25">
        <v>9063811</v>
      </c>
      <c r="P1698" s="25">
        <v>98332913</v>
      </c>
      <c r="Q1698" s="25">
        <v>49987712</v>
      </c>
      <c r="R1698" s="25">
        <v>138220014</v>
      </c>
      <c r="S1698" s="25" t="s">
        <v>12</v>
      </c>
      <c r="T1698" s="25"/>
      <c r="U1698" s="25">
        <v>365</v>
      </c>
      <c r="V1698" s="25"/>
      <c r="W1698" s="25">
        <v>10485</v>
      </c>
      <c r="X1698" s="27">
        <v>667659</v>
      </c>
      <c r="Y1698" s="35">
        <f t="shared" si="55"/>
        <v>0</v>
      </c>
      <c r="AA1698" t="str">
        <f t="shared" si="54"/>
        <v>2275050011-51107-VOC</v>
      </c>
      <c r="AB1698" t="str">
        <f>IF(COUNTIF('NP-NRModel-MAR-WILDFIRES Modifi'!V:V, AA1698)=0, "Missing", "")</f>
        <v/>
      </c>
    </row>
    <row r="1699" spans="1:28" hidden="1" x14ac:dyDescent="0.3">
      <c r="A1699" s="24">
        <v>2275050011</v>
      </c>
      <c r="B1699" s="40">
        <v>51107</v>
      </c>
      <c r="C1699" s="25">
        <v>11736011</v>
      </c>
      <c r="D1699" s="25">
        <v>61321013</v>
      </c>
      <c r="E1699" s="25">
        <v>56855112</v>
      </c>
      <c r="F1699" s="25">
        <v>79180114</v>
      </c>
      <c r="G1699" s="25" t="s">
        <v>955</v>
      </c>
      <c r="H1699" s="25">
        <v>2.7506383270669201E-3</v>
      </c>
      <c r="I1699" s="25">
        <v>153</v>
      </c>
      <c r="J1699" s="29">
        <v>1.7978028281483099E-5</v>
      </c>
      <c r="K1699" s="25">
        <v>10485</v>
      </c>
      <c r="L1699" s="26">
        <v>145877</v>
      </c>
      <c r="M1699" s="24">
        <v>2275050011</v>
      </c>
      <c r="N1699" s="25">
        <v>51107</v>
      </c>
      <c r="O1699" s="25">
        <v>11736011</v>
      </c>
      <c r="P1699" s="25">
        <v>61321013</v>
      </c>
      <c r="Q1699" s="25">
        <v>56855112</v>
      </c>
      <c r="R1699" s="25">
        <v>79180114</v>
      </c>
      <c r="S1699" s="25" t="s">
        <v>955</v>
      </c>
      <c r="T1699" s="25">
        <v>6.2060449690395604E-3</v>
      </c>
      <c r="U1699" s="25">
        <v>365</v>
      </c>
      <c r="V1699" s="29">
        <v>1.7002862928875499E-5</v>
      </c>
      <c r="W1699" s="25">
        <v>10485</v>
      </c>
      <c r="X1699" s="27">
        <v>145877</v>
      </c>
      <c r="Y1699" s="35">
        <f t="shared" si="55"/>
        <v>2.8968575592299255E-3</v>
      </c>
      <c r="AA1699" t="str">
        <f t="shared" si="54"/>
        <v>2275050011-51107-NOX</v>
      </c>
      <c r="AB1699" t="str">
        <f>IF(COUNTIF('NP-NRModel-MAR-WILDFIRES Modifi'!V:V, AA1699)=0, "Missing", "")</f>
        <v/>
      </c>
    </row>
    <row r="1700" spans="1:28" hidden="1" x14ac:dyDescent="0.3">
      <c r="A1700" s="24">
        <v>2275050011</v>
      </c>
      <c r="B1700" s="40">
        <v>51107</v>
      </c>
      <c r="C1700" s="25">
        <v>11736011</v>
      </c>
      <c r="D1700" s="25">
        <v>61321013</v>
      </c>
      <c r="E1700" s="25">
        <v>56855112</v>
      </c>
      <c r="F1700" s="25">
        <v>79180114</v>
      </c>
      <c r="G1700" s="25" t="s">
        <v>12</v>
      </c>
      <c r="H1700" s="25">
        <v>6.3676867389931696E-3</v>
      </c>
      <c r="I1700" s="25">
        <v>153</v>
      </c>
      <c r="J1700" s="29">
        <v>4.16188675751187E-5</v>
      </c>
      <c r="K1700" s="25">
        <v>10485</v>
      </c>
      <c r="L1700" s="26">
        <v>145883</v>
      </c>
      <c r="M1700" s="24">
        <v>2275050011</v>
      </c>
      <c r="N1700" s="25">
        <v>51107</v>
      </c>
      <c r="O1700" s="25">
        <v>11736011</v>
      </c>
      <c r="P1700" s="25">
        <v>61321013</v>
      </c>
      <c r="Q1700" s="25">
        <v>56855112</v>
      </c>
      <c r="R1700" s="25">
        <v>79180114</v>
      </c>
      <c r="S1700" s="25" t="s">
        <v>12</v>
      </c>
      <c r="T1700" s="25">
        <v>1.4366901625008401E-2</v>
      </c>
      <c r="U1700" s="25">
        <v>365</v>
      </c>
      <c r="V1700" s="29">
        <v>3.9361374315091697E-5</v>
      </c>
      <c r="W1700" s="25">
        <v>10485</v>
      </c>
      <c r="X1700" s="27">
        <v>145883</v>
      </c>
      <c r="Y1700" s="35">
        <f t="shared" si="55"/>
        <v>2.8968575592299545E-3</v>
      </c>
      <c r="AA1700" t="str">
        <f t="shared" si="54"/>
        <v>2275050011-51107-VOC</v>
      </c>
      <c r="AB1700" t="str">
        <f>IF(COUNTIF('NP-NRModel-MAR-WILDFIRES Modifi'!V:V, AA1700)=0, "Missing", "")</f>
        <v/>
      </c>
    </row>
    <row r="1701" spans="1:28" hidden="1" x14ac:dyDescent="0.3">
      <c r="A1701" s="24">
        <v>2275050011</v>
      </c>
      <c r="B1701" s="40">
        <v>51683</v>
      </c>
      <c r="C1701" s="25">
        <v>9072411</v>
      </c>
      <c r="D1701" s="25">
        <v>62327413</v>
      </c>
      <c r="E1701" s="25">
        <v>49990412</v>
      </c>
      <c r="F1701" s="25">
        <v>83023114</v>
      </c>
      <c r="G1701" s="25" t="s">
        <v>955</v>
      </c>
      <c r="H1701" s="25">
        <v>0.35797993131204098</v>
      </c>
      <c r="I1701" s="25">
        <v>153</v>
      </c>
      <c r="J1701" s="25">
        <v>2.3397381131505901E-3</v>
      </c>
      <c r="K1701" s="25">
        <v>10485</v>
      </c>
      <c r="L1701" s="26">
        <v>302258</v>
      </c>
      <c r="M1701" s="24">
        <v>2275050011</v>
      </c>
      <c r="N1701" s="25">
        <v>51683</v>
      </c>
      <c r="O1701" s="25">
        <v>9072411</v>
      </c>
      <c r="P1701" s="25">
        <v>62327413</v>
      </c>
      <c r="Q1701" s="25">
        <v>49990412</v>
      </c>
      <c r="R1701" s="25">
        <v>83023114</v>
      </c>
      <c r="S1701" s="25" t="s">
        <v>955</v>
      </c>
      <c r="T1701" s="25">
        <v>0.80768144974741596</v>
      </c>
      <c r="U1701" s="25">
        <v>365</v>
      </c>
      <c r="V1701" s="25">
        <v>2.2128258897189499E-3</v>
      </c>
      <c r="W1701" s="25">
        <v>10485</v>
      </c>
      <c r="X1701" s="27">
        <v>302258</v>
      </c>
      <c r="Y1701" s="35">
        <f t="shared" si="55"/>
        <v>2.8968575592299294E-3</v>
      </c>
      <c r="AA1701" t="str">
        <f t="shared" si="54"/>
        <v>2275050011-51683-NOX</v>
      </c>
      <c r="AB1701" t="str">
        <f>IF(COUNTIF('NP-NRModel-MAR-WILDFIRES Modifi'!V:V, AA1701)=0, "Missing", "")</f>
        <v/>
      </c>
    </row>
    <row r="1702" spans="1:28" hidden="1" x14ac:dyDescent="0.3">
      <c r="A1702" s="24">
        <v>2275050011</v>
      </c>
      <c r="B1702" s="40">
        <v>51683</v>
      </c>
      <c r="C1702" s="25">
        <v>9072411</v>
      </c>
      <c r="D1702" s="25">
        <v>62327413</v>
      </c>
      <c r="E1702" s="25">
        <v>49990412</v>
      </c>
      <c r="F1702" s="25">
        <v>83023114</v>
      </c>
      <c r="G1702" s="25" t="s">
        <v>12</v>
      </c>
      <c r="H1702" s="25">
        <v>0.82871805551609201</v>
      </c>
      <c r="I1702" s="25">
        <v>153</v>
      </c>
      <c r="J1702" s="25">
        <v>5.4164578791901499E-3</v>
      </c>
      <c r="K1702" s="25">
        <v>10485</v>
      </c>
      <c r="L1702" s="26">
        <v>302262</v>
      </c>
      <c r="M1702" s="24">
        <v>2275050011</v>
      </c>
      <c r="N1702" s="25">
        <v>51683</v>
      </c>
      <c r="O1702" s="25">
        <v>9072411</v>
      </c>
      <c r="P1702" s="25">
        <v>62327413</v>
      </c>
      <c r="Q1702" s="25">
        <v>49990412</v>
      </c>
      <c r="R1702" s="25">
        <v>83023114</v>
      </c>
      <c r="S1702" s="25" t="s">
        <v>12</v>
      </c>
      <c r="T1702" s="25">
        <v>1.86977017973572</v>
      </c>
      <c r="U1702" s="25">
        <v>365</v>
      </c>
      <c r="V1702" s="25">
        <v>5.1226580266732101E-3</v>
      </c>
      <c r="W1702" s="25">
        <v>10485</v>
      </c>
      <c r="X1702" s="27">
        <v>302262</v>
      </c>
      <c r="Y1702" s="35">
        <f t="shared" si="55"/>
        <v>2.8968575592299432E-3</v>
      </c>
      <c r="AA1702" t="str">
        <f t="shared" si="54"/>
        <v>2275050011-51683-VOC</v>
      </c>
      <c r="AB1702" t="str">
        <f>IF(COUNTIF('NP-NRModel-MAR-WILDFIRES Modifi'!V:V, AA1702)=0, "Missing", "")</f>
        <v/>
      </c>
    </row>
    <row r="1703" spans="1:28" hidden="1" x14ac:dyDescent="0.3">
      <c r="A1703" s="24">
        <v>2275050012</v>
      </c>
      <c r="B1703" s="40">
        <v>11001</v>
      </c>
      <c r="C1703" s="25">
        <v>9800511</v>
      </c>
      <c r="D1703" s="25">
        <v>62820513</v>
      </c>
      <c r="E1703" s="25">
        <v>50620012</v>
      </c>
      <c r="F1703" s="25">
        <v>85200714</v>
      </c>
      <c r="G1703" s="25" t="s">
        <v>955</v>
      </c>
      <c r="H1703" s="25">
        <v>5.8817133091001597E-3</v>
      </c>
      <c r="I1703" s="25">
        <v>153</v>
      </c>
      <c r="J1703" s="29">
        <v>3.8442570647713398E-5</v>
      </c>
      <c r="K1703" s="25">
        <v>10485</v>
      </c>
      <c r="L1703" s="26">
        <v>536038</v>
      </c>
      <c r="M1703" s="24">
        <v>2275050012</v>
      </c>
      <c r="N1703" s="25">
        <v>11001</v>
      </c>
      <c r="O1703" s="25">
        <v>9800511</v>
      </c>
      <c r="P1703" s="25">
        <v>62820513</v>
      </c>
      <c r="Q1703" s="25">
        <v>50620012</v>
      </c>
      <c r="R1703" s="25">
        <v>85200714</v>
      </c>
      <c r="S1703" s="25" t="s">
        <v>955</v>
      </c>
      <c r="T1703" s="25">
        <v>1.3270438694932701E-2</v>
      </c>
      <c r="U1703" s="25">
        <v>365</v>
      </c>
      <c r="V1703" s="29">
        <v>3.6357366287486999E-5</v>
      </c>
      <c r="W1703" s="25">
        <v>10485</v>
      </c>
      <c r="X1703" s="27">
        <v>536038</v>
      </c>
      <c r="Y1703" s="35">
        <f t="shared" si="55"/>
        <v>2.896857559229948E-3</v>
      </c>
      <c r="AA1703" t="str">
        <f t="shared" si="54"/>
        <v>2275050012-11001-NOX</v>
      </c>
      <c r="AB1703" t="str">
        <f>IF(COUNTIF('NP-NRModel-MAR-WILDFIRES Modifi'!V:V, AA1703)=0, "Missing", "")</f>
        <v/>
      </c>
    </row>
    <row r="1704" spans="1:28" hidden="1" x14ac:dyDescent="0.3">
      <c r="A1704" s="24">
        <v>2275050012</v>
      </c>
      <c r="B1704" s="40">
        <v>11001</v>
      </c>
      <c r="C1704" s="25">
        <v>9800511</v>
      </c>
      <c r="D1704" s="25">
        <v>62820513</v>
      </c>
      <c r="E1704" s="25">
        <v>50620012</v>
      </c>
      <c r="F1704" s="25">
        <v>85200714</v>
      </c>
      <c r="G1704" s="25" t="s">
        <v>12</v>
      </c>
      <c r="H1704" s="25">
        <v>1.25264224504988E-2</v>
      </c>
      <c r="I1704" s="25">
        <v>153</v>
      </c>
      <c r="J1704" s="29">
        <v>8.1872042160123203E-5</v>
      </c>
      <c r="K1704" s="25">
        <v>10485</v>
      </c>
      <c r="L1704" s="26">
        <v>536039</v>
      </c>
      <c r="M1704" s="24">
        <v>2275050012</v>
      </c>
      <c r="N1704" s="25">
        <v>11001</v>
      </c>
      <c r="O1704" s="25">
        <v>9800511</v>
      </c>
      <c r="P1704" s="25">
        <v>62820513</v>
      </c>
      <c r="Q1704" s="25">
        <v>50620012</v>
      </c>
      <c r="R1704" s="25">
        <v>85200714</v>
      </c>
      <c r="S1704" s="25" t="s">
        <v>12</v>
      </c>
      <c r="T1704" s="25">
        <v>2.8262363780802199E-2</v>
      </c>
      <c r="U1704" s="25">
        <v>365</v>
      </c>
      <c r="V1704" s="29">
        <v>7.7431133646033596E-5</v>
      </c>
      <c r="W1704" s="25">
        <v>10485</v>
      </c>
      <c r="X1704" s="27">
        <v>536039</v>
      </c>
      <c r="Y1704" s="35">
        <f t="shared" si="55"/>
        <v>2.8968575592299359E-3</v>
      </c>
      <c r="AA1704" t="str">
        <f t="shared" si="54"/>
        <v>2275050012-11001-VOC</v>
      </c>
      <c r="AB1704" t="str">
        <f>IF(COUNTIF('NP-NRModel-MAR-WILDFIRES Modifi'!V:V, AA1704)=0, "Missing", "")</f>
        <v/>
      </c>
    </row>
    <row r="1705" spans="1:28" hidden="1" x14ac:dyDescent="0.3">
      <c r="A1705" s="24">
        <v>2275050012</v>
      </c>
      <c r="B1705" s="40">
        <v>24017</v>
      </c>
      <c r="C1705" s="25">
        <v>9570011</v>
      </c>
      <c r="D1705" s="25">
        <v>62720613</v>
      </c>
      <c r="E1705" s="25">
        <v>50301412</v>
      </c>
      <c r="F1705" s="25">
        <v>84723614</v>
      </c>
      <c r="G1705" s="25" t="s">
        <v>955</v>
      </c>
      <c r="H1705" s="25">
        <v>0.31768434768421</v>
      </c>
      <c r="I1705" s="25">
        <v>153</v>
      </c>
      <c r="J1705" s="25">
        <v>2.07636828551771E-3</v>
      </c>
      <c r="K1705" s="25">
        <v>10485</v>
      </c>
      <c r="L1705" s="26">
        <v>488214</v>
      </c>
      <c r="M1705" s="24">
        <v>2275050012</v>
      </c>
      <c r="N1705" s="25">
        <v>24017</v>
      </c>
      <c r="O1705" s="25">
        <v>9570011</v>
      </c>
      <c r="P1705" s="25">
        <v>62720613</v>
      </c>
      <c r="Q1705" s="25">
        <v>50301412</v>
      </c>
      <c r="R1705" s="25">
        <v>84723614</v>
      </c>
      <c r="S1705" s="25" t="s">
        <v>955</v>
      </c>
      <c r="T1705" s="25">
        <v>0.71676575153031397</v>
      </c>
      <c r="U1705" s="25">
        <v>365</v>
      </c>
      <c r="V1705" s="25">
        <v>1.9637417850145601E-3</v>
      </c>
      <c r="W1705" s="25">
        <v>10485</v>
      </c>
      <c r="X1705" s="27">
        <v>488214</v>
      </c>
      <c r="Y1705" s="35">
        <f t="shared" si="55"/>
        <v>2.8968575592299276E-3</v>
      </c>
      <c r="AA1705" t="str">
        <f t="shared" si="54"/>
        <v>2275050012-24017-NOX</v>
      </c>
      <c r="AB1705" t="str">
        <f>IF(COUNTIF('NP-NRModel-MAR-WILDFIRES Modifi'!V:V, AA1705)=0, "Missing", "")</f>
        <v/>
      </c>
    </row>
    <row r="1706" spans="1:28" hidden="1" x14ac:dyDescent="0.3">
      <c r="A1706" s="24">
        <v>2275050012</v>
      </c>
      <c r="B1706" s="40">
        <v>24017</v>
      </c>
      <c r="C1706" s="25">
        <v>9570011</v>
      </c>
      <c r="D1706" s="25">
        <v>62720613</v>
      </c>
      <c r="E1706" s="25">
        <v>50301412</v>
      </c>
      <c r="F1706" s="25">
        <v>84723614</v>
      </c>
      <c r="G1706" s="25" t="s">
        <v>12</v>
      </c>
      <c r="H1706" s="25">
        <v>0.67657948327807904</v>
      </c>
      <c r="I1706" s="25">
        <v>153</v>
      </c>
      <c r="J1706" s="25">
        <v>4.4220881260005201E-3</v>
      </c>
      <c r="K1706" s="25">
        <v>10485</v>
      </c>
      <c r="L1706" s="26">
        <v>488220</v>
      </c>
      <c r="M1706" s="24">
        <v>2275050012</v>
      </c>
      <c r="N1706" s="25">
        <v>24017</v>
      </c>
      <c r="O1706" s="25">
        <v>9570011</v>
      </c>
      <c r="P1706" s="25">
        <v>62720613</v>
      </c>
      <c r="Q1706" s="25">
        <v>50301412</v>
      </c>
      <c r="R1706" s="25">
        <v>84723614</v>
      </c>
      <c r="S1706" s="25" t="s">
        <v>12</v>
      </c>
      <c r="T1706" s="25">
        <v>1.5265121034035301</v>
      </c>
      <c r="U1706" s="25">
        <v>365</v>
      </c>
      <c r="V1706" s="25">
        <v>4.1822249408316001E-3</v>
      </c>
      <c r="W1706" s="25">
        <v>10485</v>
      </c>
      <c r="X1706" s="27">
        <v>488220</v>
      </c>
      <c r="Y1706" s="35">
        <f t="shared" si="55"/>
        <v>2.8968575592299454E-3</v>
      </c>
      <c r="AA1706" t="str">
        <f t="shared" si="54"/>
        <v>2275050012-24017-VOC</v>
      </c>
      <c r="AB1706" t="str">
        <f>IF(COUNTIF('NP-NRModel-MAR-WILDFIRES Modifi'!V:V, AA1706)=0, "Missing", "")</f>
        <v/>
      </c>
    </row>
    <row r="1707" spans="1:28" hidden="1" x14ac:dyDescent="0.3">
      <c r="A1707" s="24">
        <v>2275050012</v>
      </c>
      <c r="B1707" s="40">
        <v>24021</v>
      </c>
      <c r="C1707" s="25">
        <v>9569411</v>
      </c>
      <c r="D1707" s="25">
        <v>62720313</v>
      </c>
      <c r="E1707" s="25">
        <v>50301612</v>
      </c>
      <c r="F1707" s="25">
        <v>196360114</v>
      </c>
      <c r="G1707" s="25" t="s">
        <v>955</v>
      </c>
      <c r="H1707" s="25">
        <v>1.2254339676083801</v>
      </c>
      <c r="I1707" s="25">
        <v>153</v>
      </c>
      <c r="J1707" s="25">
        <v>8.0093723373096792E-3</v>
      </c>
      <c r="K1707" s="25">
        <v>10485</v>
      </c>
      <c r="L1707" s="26">
        <v>488017</v>
      </c>
      <c r="M1707" s="24">
        <v>2275050012</v>
      </c>
      <c r="N1707" s="25">
        <v>24021</v>
      </c>
      <c r="O1707" s="25">
        <v>9569411</v>
      </c>
      <c r="P1707" s="25">
        <v>62720313</v>
      </c>
      <c r="Q1707" s="25">
        <v>50301612</v>
      </c>
      <c r="R1707" s="25">
        <v>196360114</v>
      </c>
      <c r="S1707" s="25" t="s">
        <v>955</v>
      </c>
      <c r="T1707" s="25">
        <v>2.76484852069798</v>
      </c>
      <c r="U1707" s="25">
        <v>365</v>
      </c>
      <c r="V1707" s="25">
        <v>7.5749274539670796E-3</v>
      </c>
      <c r="W1707" s="25">
        <v>10485</v>
      </c>
      <c r="X1707" s="27">
        <v>488017</v>
      </c>
      <c r="Y1707" s="35">
        <f t="shared" si="55"/>
        <v>2.8968575592299467E-3</v>
      </c>
      <c r="AA1707" t="str">
        <f t="shared" si="54"/>
        <v>2275050012-24021-NOX</v>
      </c>
      <c r="AB1707" t="str">
        <f>IF(COUNTIF('NP-NRModel-MAR-WILDFIRES Modifi'!V:V, AA1707)=0, "Missing", "")</f>
        <v/>
      </c>
    </row>
    <row r="1708" spans="1:28" hidden="1" x14ac:dyDescent="0.3">
      <c r="A1708" s="24">
        <v>2275050012</v>
      </c>
      <c r="B1708" s="40">
        <v>24021</v>
      </c>
      <c r="C1708" s="25">
        <v>9569411</v>
      </c>
      <c r="D1708" s="25">
        <v>62720313</v>
      </c>
      <c r="E1708" s="25">
        <v>50301612</v>
      </c>
      <c r="F1708" s="25">
        <v>196360114</v>
      </c>
      <c r="G1708" s="25" t="s">
        <v>12</v>
      </c>
      <c r="H1708" s="25">
        <v>2.6098343847374101</v>
      </c>
      <c r="I1708" s="25">
        <v>153</v>
      </c>
      <c r="J1708" s="25">
        <v>1.7057741076715101E-2</v>
      </c>
      <c r="K1708" s="25">
        <v>10485</v>
      </c>
      <c r="L1708" s="26">
        <v>488021</v>
      </c>
      <c r="M1708" s="24">
        <v>2275050012</v>
      </c>
      <c r="N1708" s="25">
        <v>24021</v>
      </c>
      <c r="O1708" s="25">
        <v>9569411</v>
      </c>
      <c r="P1708" s="25">
        <v>62720313</v>
      </c>
      <c r="Q1708" s="25">
        <v>50301612</v>
      </c>
      <c r="R1708" s="25">
        <v>196360114</v>
      </c>
      <c r="S1708" s="25" t="s">
        <v>12</v>
      </c>
      <c r="T1708" s="25">
        <v>5.8883603104218603</v>
      </c>
      <c r="U1708" s="25">
        <v>365</v>
      </c>
      <c r="V1708" s="25">
        <v>1.6132494001155798E-2</v>
      </c>
      <c r="W1708" s="25">
        <v>10485</v>
      </c>
      <c r="X1708" s="27">
        <v>488021</v>
      </c>
      <c r="Y1708" s="35">
        <f t="shared" si="55"/>
        <v>2.8968575592299363E-3</v>
      </c>
      <c r="AA1708" t="str">
        <f t="shared" si="54"/>
        <v>2275050012-24021-VOC</v>
      </c>
      <c r="AB1708" t="str">
        <f>IF(COUNTIF('NP-NRModel-MAR-WILDFIRES Modifi'!V:V, AA1708)=0, "Missing", "")</f>
        <v/>
      </c>
    </row>
    <row r="1709" spans="1:28" hidden="1" x14ac:dyDescent="0.3">
      <c r="A1709" s="24">
        <v>2275050012</v>
      </c>
      <c r="B1709" s="40">
        <v>24031</v>
      </c>
      <c r="C1709" s="25">
        <v>9567611</v>
      </c>
      <c r="D1709" s="25">
        <v>62719813</v>
      </c>
      <c r="E1709" s="25">
        <v>50301912</v>
      </c>
      <c r="F1709" s="25">
        <v>186222514</v>
      </c>
      <c r="G1709" s="25" t="s">
        <v>955</v>
      </c>
      <c r="H1709" s="25">
        <v>0.69777235951950201</v>
      </c>
      <c r="I1709" s="25">
        <v>153</v>
      </c>
      <c r="J1709" s="25">
        <v>4.5606036569902E-3</v>
      </c>
      <c r="K1709" s="25">
        <v>10485</v>
      </c>
      <c r="L1709" s="26">
        <v>487638</v>
      </c>
      <c r="M1709" s="24">
        <v>2275050012</v>
      </c>
      <c r="N1709" s="25">
        <v>24031</v>
      </c>
      <c r="O1709" s="25">
        <v>9567611</v>
      </c>
      <c r="P1709" s="25">
        <v>62719813</v>
      </c>
      <c r="Q1709" s="25">
        <v>50301912</v>
      </c>
      <c r="R1709" s="25">
        <v>186222514</v>
      </c>
      <c r="S1709" s="25" t="s">
        <v>955</v>
      </c>
      <c r="T1709" s="25">
        <v>1.5743278928089699</v>
      </c>
      <c r="U1709" s="25">
        <v>365</v>
      </c>
      <c r="V1709" s="25">
        <v>4.3132271035862197E-3</v>
      </c>
      <c r="W1709" s="25">
        <v>10485</v>
      </c>
      <c r="X1709" s="27">
        <v>487638</v>
      </c>
      <c r="Y1709" s="35">
        <f t="shared" si="55"/>
        <v>2.8968575592299354E-3</v>
      </c>
      <c r="AA1709" t="str">
        <f t="shared" si="54"/>
        <v>2275050012-24031-NOX</v>
      </c>
      <c r="AB1709" t="str">
        <f>IF(COUNTIF('NP-NRModel-MAR-WILDFIRES Modifi'!V:V, AA1709)=0, "Missing", "")</f>
        <v/>
      </c>
    </row>
    <row r="1710" spans="1:28" hidden="1" x14ac:dyDescent="0.3">
      <c r="A1710" s="24">
        <v>2275050012</v>
      </c>
      <c r="B1710" s="40">
        <v>24031</v>
      </c>
      <c r="C1710" s="25">
        <v>9567611</v>
      </c>
      <c r="D1710" s="25">
        <v>62719813</v>
      </c>
      <c r="E1710" s="25">
        <v>50301912</v>
      </c>
      <c r="F1710" s="25">
        <v>186222514</v>
      </c>
      <c r="G1710" s="25" t="s">
        <v>12</v>
      </c>
      <c r="H1710" s="25">
        <v>1.4860612140828899</v>
      </c>
      <c r="I1710" s="25">
        <v>153</v>
      </c>
      <c r="J1710" s="25">
        <v>9.7128183926986598E-3</v>
      </c>
      <c r="K1710" s="25">
        <v>10485</v>
      </c>
      <c r="L1710" s="26">
        <v>487619</v>
      </c>
      <c r="M1710" s="24">
        <v>2275050012</v>
      </c>
      <c r="N1710" s="25">
        <v>24031</v>
      </c>
      <c r="O1710" s="25">
        <v>9567611</v>
      </c>
      <c r="P1710" s="25">
        <v>62719813</v>
      </c>
      <c r="Q1710" s="25">
        <v>50301912</v>
      </c>
      <c r="R1710" s="25">
        <v>186222514</v>
      </c>
      <c r="S1710" s="25" t="s">
        <v>12</v>
      </c>
      <c r="T1710" s="25">
        <v>3.3528809042584</v>
      </c>
      <c r="U1710" s="25">
        <v>365</v>
      </c>
      <c r="V1710" s="25">
        <v>9.1859750801600096E-3</v>
      </c>
      <c r="W1710" s="25">
        <v>10485</v>
      </c>
      <c r="X1710" s="27">
        <v>487619</v>
      </c>
      <c r="Y1710" s="35">
        <f t="shared" si="55"/>
        <v>2.8968575592299389E-3</v>
      </c>
      <c r="AA1710" t="str">
        <f t="shared" si="54"/>
        <v>2275050012-24031-VOC</v>
      </c>
      <c r="AB1710" t="str">
        <f>IF(COUNTIF('NP-NRModel-MAR-WILDFIRES Modifi'!V:V, AA1710)=0, "Missing", "")</f>
        <v/>
      </c>
    </row>
    <row r="1711" spans="1:28" hidden="1" x14ac:dyDescent="0.3">
      <c r="A1711" s="24">
        <v>2275050012</v>
      </c>
      <c r="B1711" s="40">
        <v>24033</v>
      </c>
      <c r="C1711" s="25">
        <v>9566811</v>
      </c>
      <c r="D1711" s="25">
        <v>62718813</v>
      </c>
      <c r="E1711" s="25">
        <v>50302512</v>
      </c>
      <c r="F1711" s="25">
        <v>84718114</v>
      </c>
      <c r="G1711" s="25" t="s">
        <v>955</v>
      </c>
      <c r="H1711" s="25">
        <v>8.5356594429573704E-2</v>
      </c>
      <c r="I1711" s="25">
        <v>153</v>
      </c>
      <c r="J1711" s="25">
        <v>5.57886238101789E-4</v>
      </c>
      <c r="K1711" s="25">
        <v>10485</v>
      </c>
      <c r="L1711" s="26">
        <v>487022</v>
      </c>
      <c r="M1711" s="24">
        <v>2275050012</v>
      </c>
      <c r="N1711" s="25">
        <v>24033</v>
      </c>
      <c r="O1711" s="25">
        <v>9566811</v>
      </c>
      <c r="P1711" s="25">
        <v>62718813</v>
      </c>
      <c r="Q1711" s="25">
        <v>50302512</v>
      </c>
      <c r="R1711" s="25">
        <v>84718114</v>
      </c>
      <c r="S1711" s="25" t="s">
        <v>955</v>
      </c>
      <c r="T1711" s="25">
        <v>0.192583248121488</v>
      </c>
      <c r="U1711" s="25">
        <v>365</v>
      </c>
      <c r="V1711" s="25">
        <v>5.2762533731914602E-4</v>
      </c>
      <c r="W1711" s="25">
        <v>10485</v>
      </c>
      <c r="X1711" s="27">
        <v>487022</v>
      </c>
      <c r="Y1711" s="35">
        <f t="shared" si="55"/>
        <v>2.8968575592299472E-3</v>
      </c>
      <c r="AA1711" t="str">
        <f t="shared" si="54"/>
        <v>2275050012-24033-NOX</v>
      </c>
      <c r="AB1711" t="str">
        <f>IF(COUNTIF('NP-NRModel-MAR-WILDFIRES Modifi'!V:V, AA1711)=0, "Missing", "")</f>
        <v/>
      </c>
    </row>
    <row r="1712" spans="1:28" hidden="1" x14ac:dyDescent="0.3">
      <c r="A1712" s="24">
        <v>2275050012</v>
      </c>
      <c r="B1712" s="40">
        <v>24033</v>
      </c>
      <c r="C1712" s="25">
        <v>9566811</v>
      </c>
      <c r="D1712" s="25">
        <v>62718813</v>
      </c>
      <c r="E1712" s="25">
        <v>50302512</v>
      </c>
      <c r="F1712" s="25">
        <v>84718114</v>
      </c>
      <c r="G1712" s="25" t="s">
        <v>12</v>
      </c>
      <c r="H1712" s="25">
        <v>0.18178588732201401</v>
      </c>
      <c r="I1712" s="25">
        <v>153</v>
      </c>
      <c r="J1712" s="25">
        <v>1.18814305439225E-3</v>
      </c>
      <c r="K1712" s="25">
        <v>10485</v>
      </c>
      <c r="L1712" s="26">
        <v>487028</v>
      </c>
      <c r="M1712" s="24">
        <v>2275050012</v>
      </c>
      <c r="N1712" s="25">
        <v>24033</v>
      </c>
      <c r="O1712" s="25">
        <v>9566811</v>
      </c>
      <c r="P1712" s="25">
        <v>62718813</v>
      </c>
      <c r="Q1712" s="25">
        <v>50302512</v>
      </c>
      <c r="R1712" s="25">
        <v>84718114</v>
      </c>
      <c r="S1712" s="25" t="s">
        <v>12</v>
      </c>
      <c r="T1712" s="25">
        <v>0.41014893901379501</v>
      </c>
      <c r="U1712" s="25">
        <v>365</v>
      </c>
      <c r="V1712" s="25">
        <v>1.1236957233254599E-3</v>
      </c>
      <c r="W1712" s="25">
        <v>10485</v>
      </c>
      <c r="X1712" s="27">
        <v>487028</v>
      </c>
      <c r="Y1712" s="35">
        <f t="shared" si="55"/>
        <v>2.8968575592299359E-3</v>
      </c>
      <c r="AA1712" t="str">
        <f t="shared" si="54"/>
        <v>2275050012-24033-VOC</v>
      </c>
      <c r="AB1712" t="str">
        <f>IF(COUNTIF('NP-NRModel-MAR-WILDFIRES Modifi'!V:V, AA1712)=0, "Missing", "")</f>
        <v/>
      </c>
    </row>
    <row r="1713" spans="1:28" hidden="1" x14ac:dyDescent="0.3">
      <c r="A1713" s="24">
        <v>2275050012</v>
      </c>
      <c r="B1713" s="40">
        <v>24033</v>
      </c>
      <c r="C1713" s="25">
        <v>9566911</v>
      </c>
      <c r="D1713" s="25">
        <v>62718913</v>
      </c>
      <c r="E1713" s="25">
        <v>50302412</v>
      </c>
      <c r="F1713" s="25">
        <v>84718314</v>
      </c>
      <c r="G1713" s="25" t="s">
        <v>955</v>
      </c>
      <c r="H1713" s="25">
        <v>1.43456456757784E-4</v>
      </c>
      <c r="I1713" s="25">
        <v>153</v>
      </c>
      <c r="J1713" s="29">
        <v>9.3762390037767697E-7</v>
      </c>
      <c r="K1713" s="25">
        <v>10485</v>
      </c>
      <c r="L1713" s="26">
        <v>487137</v>
      </c>
      <c r="M1713" s="24">
        <v>2275050012</v>
      </c>
      <c r="N1713" s="25">
        <v>24033</v>
      </c>
      <c r="O1713" s="25">
        <v>9566911</v>
      </c>
      <c r="P1713" s="25">
        <v>62718913</v>
      </c>
      <c r="Q1713" s="25">
        <v>50302412</v>
      </c>
      <c r="R1713" s="25">
        <v>84718314</v>
      </c>
      <c r="S1713" s="25" t="s">
        <v>955</v>
      </c>
      <c r="T1713" s="25">
        <v>3.2366931449225999E-4</v>
      </c>
      <c r="U1713" s="25">
        <v>365</v>
      </c>
      <c r="V1713" s="29">
        <v>8.8676524518427504E-7</v>
      </c>
      <c r="W1713" s="25">
        <v>10485</v>
      </c>
      <c r="X1713" s="27">
        <v>487137</v>
      </c>
      <c r="Y1713" s="35">
        <f t="shared" si="55"/>
        <v>2.8968575592299428E-3</v>
      </c>
      <c r="AA1713" t="str">
        <f t="shared" si="54"/>
        <v>2275050012-24033-NOX</v>
      </c>
      <c r="AB1713" t="str">
        <f>IF(COUNTIF('NP-NRModel-MAR-WILDFIRES Modifi'!V:V, AA1713)=0, "Missing", "")</f>
        <v/>
      </c>
    </row>
    <row r="1714" spans="1:28" hidden="1" x14ac:dyDescent="0.3">
      <c r="A1714" s="24">
        <v>2275050012</v>
      </c>
      <c r="B1714" s="40">
        <v>24033</v>
      </c>
      <c r="C1714" s="25">
        <v>9566911</v>
      </c>
      <c r="D1714" s="25">
        <v>62718913</v>
      </c>
      <c r="E1714" s="25">
        <v>50302412</v>
      </c>
      <c r="F1714" s="25">
        <v>84718314</v>
      </c>
      <c r="G1714" s="25" t="s">
        <v>12</v>
      </c>
      <c r="H1714" s="25">
        <v>3.0552247177342899E-4</v>
      </c>
      <c r="I1714" s="25">
        <v>153</v>
      </c>
      <c r="J1714" s="29">
        <v>1.99687890047992E-6</v>
      </c>
      <c r="K1714" s="25">
        <v>10485</v>
      </c>
      <c r="L1714" s="26">
        <v>487136</v>
      </c>
      <c r="M1714" s="24">
        <v>2275050012</v>
      </c>
      <c r="N1714" s="25">
        <v>24033</v>
      </c>
      <c r="O1714" s="25">
        <v>9566911</v>
      </c>
      <c r="P1714" s="25">
        <v>62718913</v>
      </c>
      <c r="Q1714" s="25">
        <v>50302412</v>
      </c>
      <c r="R1714" s="25">
        <v>84718314</v>
      </c>
      <c r="S1714" s="25" t="s">
        <v>12</v>
      </c>
      <c r="T1714" s="25">
        <v>6.8932588491190901E-4</v>
      </c>
      <c r="U1714" s="25">
        <v>365</v>
      </c>
      <c r="V1714" s="29">
        <v>1.8885640682517999E-6</v>
      </c>
      <c r="W1714" s="25">
        <v>10485</v>
      </c>
      <c r="X1714" s="27">
        <v>487136</v>
      </c>
      <c r="Y1714" s="35">
        <f t="shared" si="55"/>
        <v>2.8968575592299237E-3</v>
      </c>
      <c r="AA1714" t="str">
        <f t="shared" si="54"/>
        <v>2275050012-24033-VOC</v>
      </c>
      <c r="AB1714" t="str">
        <f>IF(COUNTIF('NP-NRModel-MAR-WILDFIRES Modifi'!V:V, AA1714)=0, "Missing", "")</f>
        <v/>
      </c>
    </row>
    <row r="1715" spans="1:28" hidden="1" x14ac:dyDescent="0.3">
      <c r="A1715" s="24">
        <v>2275050012</v>
      </c>
      <c r="B1715" s="40">
        <v>24033</v>
      </c>
      <c r="C1715" s="25">
        <v>9567011</v>
      </c>
      <c r="D1715" s="25">
        <v>62719013</v>
      </c>
      <c r="E1715" s="25">
        <v>50302312</v>
      </c>
      <c r="F1715" s="25">
        <v>84718514</v>
      </c>
      <c r="G1715" s="25" t="s">
        <v>955</v>
      </c>
      <c r="H1715" s="25">
        <v>0.17810120621933301</v>
      </c>
      <c r="I1715" s="25">
        <v>153</v>
      </c>
      <c r="J1715" s="25">
        <v>1.16406017136819E-3</v>
      </c>
      <c r="K1715" s="25">
        <v>10485</v>
      </c>
      <c r="L1715" s="26">
        <v>487168</v>
      </c>
      <c r="M1715" s="24">
        <v>2275050012</v>
      </c>
      <c r="N1715" s="25">
        <v>24033</v>
      </c>
      <c r="O1715" s="25">
        <v>9567011</v>
      </c>
      <c r="P1715" s="25">
        <v>62719013</v>
      </c>
      <c r="Q1715" s="25">
        <v>50302312</v>
      </c>
      <c r="R1715" s="25">
        <v>84718514</v>
      </c>
      <c r="S1715" s="25" t="s">
        <v>955</v>
      </c>
      <c r="T1715" s="25">
        <v>0.40183548813412501</v>
      </c>
      <c r="U1715" s="25">
        <v>365</v>
      </c>
      <c r="V1715" s="25">
        <v>1.1009191455729401E-3</v>
      </c>
      <c r="W1715" s="25">
        <v>10485</v>
      </c>
      <c r="X1715" s="27">
        <v>487168</v>
      </c>
      <c r="Y1715" s="35">
        <f t="shared" si="55"/>
        <v>2.8968575592299328E-3</v>
      </c>
      <c r="AA1715" t="str">
        <f t="shared" si="54"/>
        <v>2275050012-24033-NOX</v>
      </c>
      <c r="AB1715" t="str">
        <f>IF(COUNTIF('NP-NRModel-MAR-WILDFIRES Modifi'!V:V, AA1715)=0, "Missing", "")</f>
        <v/>
      </c>
    </row>
    <row r="1716" spans="1:28" hidden="1" x14ac:dyDescent="0.3">
      <c r="A1716" s="24">
        <v>2275050012</v>
      </c>
      <c r="B1716" s="40">
        <v>24033</v>
      </c>
      <c r="C1716" s="25">
        <v>9567011</v>
      </c>
      <c r="D1716" s="25">
        <v>62719013</v>
      </c>
      <c r="E1716" s="25">
        <v>50302312</v>
      </c>
      <c r="F1716" s="25">
        <v>84718514</v>
      </c>
      <c r="G1716" s="25" t="s">
        <v>12</v>
      </c>
      <c r="H1716" s="25">
        <v>0.37930613485935799</v>
      </c>
      <c r="I1716" s="25">
        <v>153</v>
      </c>
      <c r="J1716" s="25">
        <v>2.47912506444025E-3</v>
      </c>
      <c r="K1716" s="25">
        <v>10485</v>
      </c>
      <c r="L1716" s="26">
        <v>487172</v>
      </c>
      <c r="M1716" s="24">
        <v>2275050012</v>
      </c>
      <c r="N1716" s="25">
        <v>24033</v>
      </c>
      <c r="O1716" s="25">
        <v>9567011</v>
      </c>
      <c r="P1716" s="25">
        <v>62719013</v>
      </c>
      <c r="Q1716" s="25">
        <v>50302312</v>
      </c>
      <c r="R1716" s="25">
        <v>84718514</v>
      </c>
      <c r="S1716" s="25" t="s">
        <v>12</v>
      </c>
      <c r="T1716" s="25">
        <v>0.85579805487545801</v>
      </c>
      <c r="U1716" s="25">
        <v>365</v>
      </c>
      <c r="V1716" s="25">
        <v>2.3446522051382402E-3</v>
      </c>
      <c r="W1716" s="25">
        <v>10485</v>
      </c>
      <c r="X1716" s="27">
        <v>487172</v>
      </c>
      <c r="Y1716" s="35">
        <f t="shared" si="55"/>
        <v>2.8968575592299406E-3</v>
      </c>
      <c r="AA1716" t="str">
        <f t="shared" si="54"/>
        <v>2275050012-24033-VOC</v>
      </c>
      <c r="AB1716" t="str">
        <f>IF(COUNTIF('NP-NRModel-MAR-WILDFIRES Modifi'!V:V, AA1716)=0, "Missing", "")</f>
        <v/>
      </c>
    </row>
    <row r="1717" spans="1:28" hidden="1" x14ac:dyDescent="0.3">
      <c r="A1717" s="24">
        <v>2275050012</v>
      </c>
      <c r="B1717" s="40">
        <v>24033</v>
      </c>
      <c r="C1717" s="25">
        <v>9567211</v>
      </c>
      <c r="D1717" s="25">
        <v>62719113</v>
      </c>
      <c r="E1717" s="25">
        <v>50302212</v>
      </c>
      <c r="F1717" s="25">
        <v>84718714</v>
      </c>
      <c r="G1717" s="25" t="s">
        <v>955</v>
      </c>
      <c r="H1717" s="25">
        <v>3.53978621295893E-2</v>
      </c>
      <c r="I1717" s="25">
        <v>153</v>
      </c>
      <c r="J1717" s="25">
        <v>2.3135857601038699E-4</v>
      </c>
      <c r="K1717" s="25">
        <v>10485</v>
      </c>
      <c r="L1717" s="26">
        <v>487281</v>
      </c>
      <c r="M1717" s="24">
        <v>2275050012</v>
      </c>
      <c r="N1717" s="25">
        <v>24033</v>
      </c>
      <c r="O1717" s="25">
        <v>9567211</v>
      </c>
      <c r="P1717" s="25">
        <v>62719113</v>
      </c>
      <c r="Q1717" s="25">
        <v>50302212</v>
      </c>
      <c r="R1717" s="25">
        <v>84718714</v>
      </c>
      <c r="S1717" s="25" t="s">
        <v>955</v>
      </c>
      <c r="T1717" s="25">
        <v>7.9865361440791302E-2</v>
      </c>
      <c r="U1717" s="25">
        <v>365</v>
      </c>
      <c r="V1717" s="25">
        <v>2.1880920942682499E-4</v>
      </c>
      <c r="W1717" s="25">
        <v>10485</v>
      </c>
      <c r="X1717" s="27">
        <v>487281</v>
      </c>
      <c r="Y1717" s="35">
        <f t="shared" si="55"/>
        <v>2.8968575592299315E-3</v>
      </c>
      <c r="AA1717" t="str">
        <f t="shared" si="54"/>
        <v>2275050012-24033-NOX</v>
      </c>
      <c r="AB1717" t="str">
        <f>IF(COUNTIF('NP-NRModel-MAR-WILDFIRES Modifi'!V:V, AA1717)=0, "Missing", "")</f>
        <v/>
      </c>
    </row>
    <row r="1718" spans="1:28" hidden="1" x14ac:dyDescent="0.3">
      <c r="A1718" s="24">
        <v>2275050012</v>
      </c>
      <c r="B1718" s="40">
        <v>24033</v>
      </c>
      <c r="C1718" s="25">
        <v>9567211</v>
      </c>
      <c r="D1718" s="25">
        <v>62719113</v>
      </c>
      <c r="E1718" s="25">
        <v>50302212</v>
      </c>
      <c r="F1718" s="25">
        <v>84718714</v>
      </c>
      <c r="G1718" s="25" t="s">
        <v>12</v>
      </c>
      <c r="H1718" s="25">
        <v>7.5387639053758407E-2</v>
      </c>
      <c r="I1718" s="25">
        <v>153</v>
      </c>
      <c r="J1718" s="25">
        <v>4.9272966701802904E-4</v>
      </c>
      <c r="K1718" s="25">
        <v>10485</v>
      </c>
      <c r="L1718" s="26">
        <v>487254</v>
      </c>
      <c r="M1718" s="24">
        <v>2275050012</v>
      </c>
      <c r="N1718" s="25">
        <v>24033</v>
      </c>
      <c r="O1718" s="25">
        <v>9567211</v>
      </c>
      <c r="P1718" s="25">
        <v>62719113</v>
      </c>
      <c r="Q1718" s="25">
        <v>50302212</v>
      </c>
      <c r="R1718" s="25">
        <v>84718714</v>
      </c>
      <c r="S1718" s="25" t="s">
        <v>12</v>
      </c>
      <c r="T1718" s="25">
        <v>0.17009109248333501</v>
      </c>
      <c r="U1718" s="25">
        <v>365</v>
      </c>
      <c r="V1718" s="25">
        <v>4.6600299310502901E-4</v>
      </c>
      <c r="W1718" s="25">
        <v>10485</v>
      </c>
      <c r="X1718" s="27">
        <v>487254</v>
      </c>
      <c r="Y1718" s="35">
        <f t="shared" si="55"/>
        <v>2.8968575592299472E-3</v>
      </c>
      <c r="AA1718" t="str">
        <f t="shared" si="54"/>
        <v>2275050012-24033-VOC</v>
      </c>
      <c r="AB1718" t="str">
        <f>IF(COUNTIF('NP-NRModel-MAR-WILDFIRES Modifi'!V:V, AA1718)=0, "Missing", "")</f>
        <v/>
      </c>
    </row>
    <row r="1719" spans="1:28" x14ac:dyDescent="0.3">
      <c r="A1719" s="24">
        <v>2275001000</v>
      </c>
      <c r="B1719" s="40">
        <v>24033</v>
      </c>
      <c r="C1719" s="25">
        <v>9567311</v>
      </c>
      <c r="D1719" s="25">
        <v>63266413</v>
      </c>
      <c r="E1719" s="25">
        <v>50633212</v>
      </c>
      <c r="F1719" s="25">
        <v>166372814</v>
      </c>
      <c r="G1719" s="25" t="s">
        <v>12</v>
      </c>
      <c r="H1719" s="25"/>
      <c r="I1719" s="25">
        <v>153</v>
      </c>
      <c r="J1719" s="25"/>
      <c r="K1719" s="25">
        <v>10485</v>
      </c>
      <c r="L1719" s="26">
        <v>587098</v>
      </c>
      <c r="M1719" s="24">
        <v>2275001000</v>
      </c>
      <c r="N1719" s="25">
        <v>24033</v>
      </c>
      <c r="O1719" s="25">
        <v>9567311</v>
      </c>
      <c r="P1719" s="25">
        <v>63266413</v>
      </c>
      <c r="Q1719" s="25">
        <v>50633212</v>
      </c>
      <c r="R1719" s="25">
        <v>166372814</v>
      </c>
      <c r="S1719" s="25" t="s">
        <v>12</v>
      </c>
      <c r="T1719" s="25"/>
      <c r="U1719" s="25">
        <v>365</v>
      </c>
      <c r="V1719" s="25"/>
      <c r="W1719" s="25">
        <v>10485</v>
      </c>
      <c r="X1719" s="27">
        <v>587098</v>
      </c>
      <c r="Y1719" s="35">
        <f t="shared" si="55"/>
        <v>0</v>
      </c>
      <c r="AA1719" t="str">
        <f t="shared" si="54"/>
        <v>2275001000-24033-VOC</v>
      </c>
      <c r="AB1719" t="str">
        <f>IF(COUNTIF('NP-NRModel-MAR-WILDFIRES Modifi'!V:V, AA1719)=0, "Missing", "")</f>
        <v/>
      </c>
    </row>
    <row r="1720" spans="1:28" x14ac:dyDescent="0.3">
      <c r="A1720" s="24">
        <v>2275020000</v>
      </c>
      <c r="B1720" s="40">
        <v>24033</v>
      </c>
      <c r="C1720" s="25">
        <v>9567311</v>
      </c>
      <c r="D1720" s="25">
        <v>53404213</v>
      </c>
      <c r="E1720" s="25">
        <v>50633212</v>
      </c>
      <c r="F1720" s="25">
        <v>81333414</v>
      </c>
      <c r="G1720" s="25" t="s">
        <v>12</v>
      </c>
      <c r="H1720" s="25"/>
      <c r="I1720" s="25">
        <v>153</v>
      </c>
      <c r="J1720" s="25"/>
      <c r="K1720" s="25">
        <v>10485</v>
      </c>
      <c r="L1720" s="26">
        <v>38578</v>
      </c>
      <c r="M1720" s="24">
        <v>2275020000</v>
      </c>
      <c r="N1720" s="25">
        <v>24033</v>
      </c>
      <c r="O1720" s="25">
        <v>9567311</v>
      </c>
      <c r="P1720" s="25">
        <v>53404213</v>
      </c>
      <c r="Q1720" s="25">
        <v>50633212</v>
      </c>
      <c r="R1720" s="25">
        <v>81333414</v>
      </c>
      <c r="S1720" s="25" t="s">
        <v>12</v>
      </c>
      <c r="T1720" s="25"/>
      <c r="U1720" s="25">
        <v>365</v>
      </c>
      <c r="V1720" s="25"/>
      <c r="W1720" s="25">
        <v>10485</v>
      </c>
      <c r="X1720" s="27">
        <v>38578</v>
      </c>
      <c r="Y1720" s="35">
        <f t="shared" si="55"/>
        <v>0</v>
      </c>
      <c r="AA1720" t="str">
        <f t="shared" si="54"/>
        <v>2275020000-24033-VOC</v>
      </c>
      <c r="AB1720" t="str">
        <f>IF(COUNTIF('NP-NRModel-MAR-WILDFIRES Modifi'!V:V, AA1720)=0, "Missing", "")</f>
        <v/>
      </c>
    </row>
    <row r="1721" spans="1:28" x14ac:dyDescent="0.3">
      <c r="A1721" s="24">
        <v>2275050012</v>
      </c>
      <c r="B1721" s="40">
        <v>51013</v>
      </c>
      <c r="C1721" s="25">
        <v>9046811</v>
      </c>
      <c r="D1721" s="25">
        <v>62306113</v>
      </c>
      <c r="E1721" s="25">
        <v>50355512</v>
      </c>
      <c r="F1721" s="25">
        <v>186675214</v>
      </c>
      <c r="G1721" s="25" t="s">
        <v>955</v>
      </c>
      <c r="H1721" s="25"/>
      <c r="I1721" s="25">
        <v>153</v>
      </c>
      <c r="J1721" s="25"/>
      <c r="K1721" s="25">
        <v>10485</v>
      </c>
      <c r="L1721" s="26">
        <v>660901</v>
      </c>
      <c r="M1721" s="24">
        <v>2275050012</v>
      </c>
      <c r="N1721" s="25">
        <v>51013</v>
      </c>
      <c r="O1721" s="25">
        <v>9046811</v>
      </c>
      <c r="P1721" s="25">
        <v>62306113</v>
      </c>
      <c r="Q1721" s="25">
        <v>50355512</v>
      </c>
      <c r="R1721" s="25">
        <v>186675214</v>
      </c>
      <c r="S1721" s="25" t="s">
        <v>955</v>
      </c>
      <c r="T1721" s="25"/>
      <c r="U1721" s="25">
        <v>365</v>
      </c>
      <c r="V1721" s="25"/>
      <c r="W1721" s="25">
        <v>10485</v>
      </c>
      <c r="X1721" s="27">
        <v>660901</v>
      </c>
      <c r="Y1721" s="35">
        <f t="shared" si="55"/>
        <v>0</v>
      </c>
      <c r="AA1721" t="str">
        <f t="shared" si="54"/>
        <v>2275050012-51013-NOX</v>
      </c>
      <c r="AB1721" t="str">
        <f>IF(COUNTIF('NP-NRModel-MAR-WILDFIRES Modifi'!V:V, AA1721)=0, "Missing", "")</f>
        <v/>
      </c>
    </row>
    <row r="1722" spans="1:28" x14ac:dyDescent="0.3">
      <c r="A1722" s="24">
        <v>2275050012</v>
      </c>
      <c r="B1722" s="40">
        <v>51013</v>
      </c>
      <c r="C1722" s="25">
        <v>9046811</v>
      </c>
      <c r="D1722" s="25">
        <v>62306113</v>
      </c>
      <c r="E1722" s="25">
        <v>50355512</v>
      </c>
      <c r="F1722" s="25">
        <v>186675214</v>
      </c>
      <c r="G1722" s="25" t="s">
        <v>12</v>
      </c>
      <c r="H1722" s="25"/>
      <c r="I1722" s="25">
        <v>153</v>
      </c>
      <c r="J1722" s="25"/>
      <c r="K1722" s="25">
        <v>10485</v>
      </c>
      <c r="L1722" s="26">
        <v>660907</v>
      </c>
      <c r="M1722" s="24">
        <v>2275050012</v>
      </c>
      <c r="N1722" s="25">
        <v>51013</v>
      </c>
      <c r="O1722" s="25">
        <v>9046811</v>
      </c>
      <c r="P1722" s="25">
        <v>62306113</v>
      </c>
      <c r="Q1722" s="25">
        <v>50355512</v>
      </c>
      <c r="R1722" s="25">
        <v>186675214</v>
      </c>
      <c r="S1722" s="25" t="s">
        <v>12</v>
      </c>
      <c r="T1722" s="25"/>
      <c r="U1722" s="25">
        <v>365</v>
      </c>
      <c r="V1722" s="25"/>
      <c r="W1722" s="25">
        <v>10485</v>
      </c>
      <c r="X1722" s="27">
        <v>660907</v>
      </c>
      <c r="Y1722" s="35">
        <f t="shared" si="55"/>
        <v>0</v>
      </c>
      <c r="AA1722" t="str">
        <f t="shared" si="54"/>
        <v>2275050012-51013-VOC</v>
      </c>
      <c r="AB1722" t="str">
        <f>IF(COUNTIF('NP-NRModel-MAR-WILDFIRES Modifi'!V:V, AA1722)=0, "Missing", "")</f>
        <v/>
      </c>
    </row>
    <row r="1723" spans="1:28" hidden="1" x14ac:dyDescent="0.3">
      <c r="A1723" s="24">
        <v>2275050012</v>
      </c>
      <c r="B1723" s="40">
        <v>51107</v>
      </c>
      <c r="C1723" s="25">
        <v>9063711</v>
      </c>
      <c r="D1723" s="25">
        <v>98332813</v>
      </c>
      <c r="E1723" s="25">
        <v>49987812</v>
      </c>
      <c r="F1723" s="25">
        <v>186684014</v>
      </c>
      <c r="G1723" s="25" t="s">
        <v>955</v>
      </c>
      <c r="H1723" s="25">
        <v>1.58845411849675</v>
      </c>
      <c r="I1723" s="25">
        <v>153</v>
      </c>
      <c r="J1723" s="25">
        <v>1.03820530620702E-2</v>
      </c>
      <c r="K1723" s="25">
        <v>10485</v>
      </c>
      <c r="L1723" s="26">
        <v>656768</v>
      </c>
      <c r="M1723" s="24">
        <v>2275050012</v>
      </c>
      <c r="N1723" s="25">
        <v>51107</v>
      </c>
      <c r="O1723" s="25">
        <v>9063711</v>
      </c>
      <c r="P1723" s="25">
        <v>98332813</v>
      </c>
      <c r="Q1723" s="25">
        <v>49987812</v>
      </c>
      <c r="R1723" s="25">
        <v>186684014</v>
      </c>
      <c r="S1723" s="25" t="s">
        <v>955</v>
      </c>
      <c r="T1723" s="25">
        <v>3.58390181422316</v>
      </c>
      <c r="U1723" s="25">
        <v>365</v>
      </c>
      <c r="V1723" s="25">
        <v>9.8189090800634704E-3</v>
      </c>
      <c r="W1723" s="25">
        <v>10485</v>
      </c>
      <c r="X1723" s="27">
        <v>656768</v>
      </c>
      <c r="Y1723" s="35">
        <f t="shared" si="55"/>
        <v>2.8968575592299242E-3</v>
      </c>
      <c r="AA1723" t="str">
        <f t="shared" si="54"/>
        <v>2275050012-51107-NOX</v>
      </c>
      <c r="AB1723" t="str">
        <f>IF(COUNTIF('NP-NRModel-MAR-WILDFIRES Modifi'!V:V, AA1723)=0, "Missing", "")</f>
        <v/>
      </c>
    </row>
    <row r="1724" spans="1:28" hidden="1" x14ac:dyDescent="0.3">
      <c r="A1724" s="24">
        <v>2275050012</v>
      </c>
      <c r="B1724" s="40">
        <v>51107</v>
      </c>
      <c r="C1724" s="25">
        <v>9063711</v>
      </c>
      <c r="D1724" s="25">
        <v>98332813</v>
      </c>
      <c r="E1724" s="25">
        <v>49987812</v>
      </c>
      <c r="F1724" s="25">
        <v>186684014</v>
      </c>
      <c r="G1724" s="25" t="s">
        <v>12</v>
      </c>
      <c r="H1724" s="25">
        <v>3.3933055290393201</v>
      </c>
      <c r="I1724" s="25">
        <v>153</v>
      </c>
      <c r="J1724" s="25">
        <v>2.21784675100609E-2</v>
      </c>
      <c r="K1724" s="25">
        <v>10485</v>
      </c>
      <c r="L1724" s="26">
        <v>656774</v>
      </c>
      <c r="M1724" s="24">
        <v>2275050012</v>
      </c>
      <c r="N1724" s="25">
        <v>51107</v>
      </c>
      <c r="O1724" s="25">
        <v>9063711</v>
      </c>
      <c r="P1724" s="25">
        <v>98332813</v>
      </c>
      <c r="Q1724" s="25">
        <v>49987812</v>
      </c>
      <c r="R1724" s="25">
        <v>186684014</v>
      </c>
      <c r="S1724" s="25" t="s">
        <v>12</v>
      </c>
      <c r="T1724" s="25">
        <v>7.6560435080406899</v>
      </c>
      <c r="U1724" s="25">
        <v>365</v>
      </c>
      <c r="V1724" s="25">
        <v>2.0975461665864899E-2</v>
      </c>
      <c r="W1724" s="25">
        <v>10485</v>
      </c>
      <c r="X1724" s="27">
        <v>656774</v>
      </c>
      <c r="Y1724" s="35">
        <f t="shared" si="55"/>
        <v>2.8968575592299294E-3</v>
      </c>
      <c r="AA1724" t="str">
        <f t="shared" si="54"/>
        <v>2275050012-51107-VOC</v>
      </c>
      <c r="AB1724" t="str">
        <f>IF(COUNTIF('NP-NRModel-MAR-WILDFIRES Modifi'!V:V, AA1724)=0, "Missing", "")</f>
        <v/>
      </c>
    </row>
    <row r="1725" spans="1:28" x14ac:dyDescent="0.3">
      <c r="A1725" s="24">
        <v>2275050012</v>
      </c>
      <c r="B1725" s="40">
        <v>51107</v>
      </c>
      <c r="C1725" s="25">
        <v>9063811</v>
      </c>
      <c r="D1725" s="25">
        <v>98332913</v>
      </c>
      <c r="E1725" s="25">
        <v>50356612</v>
      </c>
      <c r="F1725" s="25">
        <v>186692014</v>
      </c>
      <c r="G1725" s="25" t="s">
        <v>955</v>
      </c>
      <c r="H1725" s="25"/>
      <c r="I1725" s="25">
        <v>153</v>
      </c>
      <c r="J1725" s="25"/>
      <c r="K1725" s="25">
        <v>10485</v>
      </c>
      <c r="L1725" s="26">
        <v>667641</v>
      </c>
      <c r="M1725" s="24">
        <v>2275050012</v>
      </c>
      <c r="N1725" s="25">
        <v>51107</v>
      </c>
      <c r="O1725" s="25">
        <v>9063811</v>
      </c>
      <c r="P1725" s="25">
        <v>98332913</v>
      </c>
      <c r="Q1725" s="25">
        <v>50356612</v>
      </c>
      <c r="R1725" s="25">
        <v>186692014</v>
      </c>
      <c r="S1725" s="25" t="s">
        <v>955</v>
      </c>
      <c r="T1725" s="25"/>
      <c r="U1725" s="25">
        <v>365</v>
      </c>
      <c r="V1725" s="25"/>
      <c r="W1725" s="25">
        <v>10485</v>
      </c>
      <c r="X1725" s="27">
        <v>667641</v>
      </c>
      <c r="Y1725" s="35">
        <f t="shared" si="55"/>
        <v>0</v>
      </c>
      <c r="AA1725" t="str">
        <f t="shared" si="54"/>
        <v>2275050012-51107-NOX</v>
      </c>
      <c r="AB1725" t="str">
        <f>IF(COUNTIF('NP-NRModel-MAR-WILDFIRES Modifi'!V:V, AA1725)=0, "Missing", "")</f>
        <v/>
      </c>
    </row>
    <row r="1726" spans="1:28" x14ac:dyDescent="0.3">
      <c r="A1726" s="24">
        <v>2275050012</v>
      </c>
      <c r="B1726" s="40">
        <v>51107</v>
      </c>
      <c r="C1726" s="25">
        <v>9063811</v>
      </c>
      <c r="D1726" s="25">
        <v>98332913</v>
      </c>
      <c r="E1726" s="25">
        <v>50356612</v>
      </c>
      <c r="F1726" s="25">
        <v>186692014</v>
      </c>
      <c r="G1726" s="25" t="s">
        <v>12</v>
      </c>
      <c r="H1726" s="25"/>
      <c r="I1726" s="25">
        <v>153</v>
      </c>
      <c r="J1726" s="25"/>
      <c r="K1726" s="25">
        <v>10485</v>
      </c>
      <c r="L1726" s="26">
        <v>667647</v>
      </c>
      <c r="M1726" s="24">
        <v>2275050012</v>
      </c>
      <c r="N1726" s="25">
        <v>51107</v>
      </c>
      <c r="O1726" s="25">
        <v>9063811</v>
      </c>
      <c r="P1726" s="25">
        <v>98332913</v>
      </c>
      <c r="Q1726" s="25">
        <v>50356612</v>
      </c>
      <c r="R1726" s="25">
        <v>186692014</v>
      </c>
      <c r="S1726" s="25" t="s">
        <v>12</v>
      </c>
      <c r="T1726" s="25"/>
      <c r="U1726" s="25">
        <v>365</v>
      </c>
      <c r="V1726" s="25"/>
      <c r="W1726" s="25">
        <v>10485</v>
      </c>
      <c r="X1726" s="27">
        <v>667647</v>
      </c>
      <c r="Y1726" s="35">
        <f t="shared" si="55"/>
        <v>0</v>
      </c>
      <c r="AA1726" t="str">
        <f t="shared" si="54"/>
        <v>2275050012-51107-VOC</v>
      </c>
      <c r="AB1726" t="str">
        <f>IF(COUNTIF('NP-NRModel-MAR-WILDFIRES Modifi'!V:V, AA1726)=0, "Missing", "")</f>
        <v/>
      </c>
    </row>
    <row r="1727" spans="1:28" hidden="1" x14ac:dyDescent="0.3">
      <c r="A1727" s="24">
        <v>2275050012</v>
      </c>
      <c r="B1727" s="40">
        <v>51107</v>
      </c>
      <c r="C1727" s="25">
        <v>11736011</v>
      </c>
      <c r="D1727" s="25">
        <v>61321013</v>
      </c>
      <c r="E1727" s="25">
        <v>56855112</v>
      </c>
      <c r="F1727" s="25">
        <v>79180214</v>
      </c>
      <c r="G1727" s="25" t="s">
        <v>955</v>
      </c>
      <c r="H1727" s="25">
        <v>9.6115833117560896E-3</v>
      </c>
      <c r="I1727" s="25">
        <v>153</v>
      </c>
      <c r="J1727" s="29">
        <v>6.2820805959190105E-5</v>
      </c>
      <c r="K1727" s="25">
        <v>10485</v>
      </c>
      <c r="L1727" s="26">
        <v>145888</v>
      </c>
      <c r="M1727" s="24">
        <v>2275050012</v>
      </c>
      <c r="N1727" s="25">
        <v>51107</v>
      </c>
      <c r="O1727" s="25">
        <v>11736011</v>
      </c>
      <c r="P1727" s="25">
        <v>61321013</v>
      </c>
      <c r="Q1727" s="25">
        <v>56855112</v>
      </c>
      <c r="R1727" s="25">
        <v>79180214</v>
      </c>
      <c r="S1727" s="25" t="s">
        <v>955</v>
      </c>
      <c r="T1727" s="25">
        <v>2.1685845670606399E-2</v>
      </c>
      <c r="U1727" s="25">
        <v>365</v>
      </c>
      <c r="V1727" s="29">
        <v>5.9413275809880497E-5</v>
      </c>
      <c r="W1727" s="25">
        <v>10485</v>
      </c>
      <c r="X1727" s="27">
        <v>145888</v>
      </c>
      <c r="Y1727" s="35">
        <f t="shared" ref="Y1727:Y1758" si="56">IFERROR(J1727/T1727,0)</f>
        <v>2.8968575592299441E-3</v>
      </c>
      <c r="AA1727" t="str">
        <f t="shared" si="54"/>
        <v>2275050012-51107-NOX</v>
      </c>
      <c r="AB1727" t="str">
        <f>IF(COUNTIF('NP-NRModel-MAR-WILDFIRES Modifi'!V:V, AA1727)=0, "Missing", "")</f>
        <v/>
      </c>
    </row>
    <row r="1728" spans="1:28" hidden="1" x14ac:dyDescent="0.3">
      <c r="A1728" s="24">
        <v>2275050012</v>
      </c>
      <c r="B1728" s="40">
        <v>51107</v>
      </c>
      <c r="C1728" s="25">
        <v>11736011</v>
      </c>
      <c r="D1728" s="25">
        <v>61321013</v>
      </c>
      <c r="E1728" s="25">
        <v>56855112</v>
      </c>
      <c r="F1728" s="25">
        <v>79180214</v>
      </c>
      <c r="G1728" s="25" t="s">
        <v>12</v>
      </c>
      <c r="H1728" s="25">
        <v>2.04700045010314E-2</v>
      </c>
      <c r="I1728" s="25">
        <v>153</v>
      </c>
      <c r="J1728" s="25">
        <v>1.3379087909170799E-4</v>
      </c>
      <c r="K1728" s="25">
        <v>10485</v>
      </c>
      <c r="L1728" s="26">
        <v>145892</v>
      </c>
      <c r="M1728" s="24">
        <v>2275050012</v>
      </c>
      <c r="N1728" s="25">
        <v>51107</v>
      </c>
      <c r="O1728" s="25">
        <v>11736011</v>
      </c>
      <c r="P1728" s="25">
        <v>61321013</v>
      </c>
      <c r="Q1728" s="25">
        <v>56855112</v>
      </c>
      <c r="R1728" s="25">
        <v>79180214</v>
      </c>
      <c r="S1728" s="25" t="s">
        <v>12</v>
      </c>
      <c r="T1728" s="25">
        <v>4.61848317896838E-2</v>
      </c>
      <c r="U1728" s="25">
        <v>365</v>
      </c>
      <c r="V1728" s="25">
        <v>1.26533785725161E-4</v>
      </c>
      <c r="W1728" s="25">
        <v>10485</v>
      </c>
      <c r="X1728" s="27">
        <v>145892</v>
      </c>
      <c r="Y1728" s="35">
        <f t="shared" si="56"/>
        <v>2.8968575592299233E-3</v>
      </c>
      <c r="AA1728" t="str">
        <f t="shared" si="54"/>
        <v>2275050012-51107-VOC</v>
      </c>
      <c r="AB1728" t="str">
        <f>IF(COUNTIF('NP-NRModel-MAR-WILDFIRES Modifi'!V:V, AA1728)=0, "Missing", "")</f>
        <v/>
      </c>
    </row>
    <row r="1729" spans="1:28" hidden="1" x14ac:dyDescent="0.3">
      <c r="A1729" s="24">
        <v>2275050012</v>
      </c>
      <c r="B1729" s="40">
        <v>51683</v>
      </c>
      <c r="C1729" s="25">
        <v>9072411</v>
      </c>
      <c r="D1729" s="25">
        <v>62327413</v>
      </c>
      <c r="E1729" s="25">
        <v>49990412</v>
      </c>
      <c r="F1729" s="25">
        <v>186696814</v>
      </c>
      <c r="G1729" s="25" t="s">
        <v>955</v>
      </c>
      <c r="H1729" s="25">
        <v>1.24940588099439</v>
      </c>
      <c r="I1729" s="25">
        <v>153</v>
      </c>
      <c r="J1729" s="25">
        <v>8.1660515097672602E-3</v>
      </c>
      <c r="K1729" s="25">
        <v>10485</v>
      </c>
      <c r="L1729" s="26">
        <v>302228</v>
      </c>
      <c r="M1729" s="24">
        <v>2275050012</v>
      </c>
      <c r="N1729" s="25">
        <v>51683</v>
      </c>
      <c r="O1729" s="25">
        <v>9072411</v>
      </c>
      <c r="P1729" s="25">
        <v>62327413</v>
      </c>
      <c r="Q1729" s="25">
        <v>49990412</v>
      </c>
      <c r="R1729" s="25">
        <v>186696814</v>
      </c>
      <c r="S1729" s="25" t="s">
        <v>955</v>
      </c>
      <c r="T1729" s="25">
        <v>2.8189344290500702</v>
      </c>
      <c r="U1729" s="25">
        <v>365</v>
      </c>
      <c r="V1729" s="25">
        <v>7.7231080247947299E-3</v>
      </c>
      <c r="W1729" s="25">
        <v>10485</v>
      </c>
      <c r="X1729" s="27">
        <v>302228</v>
      </c>
      <c r="Y1729" s="35">
        <f t="shared" si="56"/>
        <v>2.8968575592299506E-3</v>
      </c>
      <c r="AA1729" t="str">
        <f t="shared" si="54"/>
        <v>2275050012-51683-NOX</v>
      </c>
      <c r="AB1729" t="str">
        <f>IF(COUNTIF('NP-NRModel-MAR-WILDFIRES Modifi'!V:V, AA1729)=0, "Missing", "")</f>
        <v/>
      </c>
    </row>
    <row r="1730" spans="1:28" hidden="1" x14ac:dyDescent="0.3">
      <c r="A1730" s="24">
        <v>2275050012</v>
      </c>
      <c r="B1730" s="40">
        <v>51683</v>
      </c>
      <c r="C1730" s="25">
        <v>9072411</v>
      </c>
      <c r="D1730" s="25">
        <v>62327413</v>
      </c>
      <c r="E1730" s="25">
        <v>49990412</v>
      </c>
      <c r="F1730" s="25">
        <v>186696814</v>
      </c>
      <c r="G1730" s="25" t="s">
        <v>12</v>
      </c>
      <c r="H1730" s="25">
        <v>2.66088737687619</v>
      </c>
      <c r="I1730" s="25">
        <v>153</v>
      </c>
      <c r="J1730" s="25">
        <v>1.73914207638966E-2</v>
      </c>
      <c r="K1730" s="25">
        <v>10485</v>
      </c>
      <c r="L1730" s="26">
        <v>302234</v>
      </c>
      <c r="M1730" s="24">
        <v>2275050012</v>
      </c>
      <c r="N1730" s="25">
        <v>51683</v>
      </c>
      <c r="O1730" s="25">
        <v>9072411</v>
      </c>
      <c r="P1730" s="25">
        <v>62327413</v>
      </c>
      <c r="Q1730" s="25">
        <v>49990412</v>
      </c>
      <c r="R1730" s="25">
        <v>186696814</v>
      </c>
      <c r="S1730" s="25" t="s">
        <v>12</v>
      </c>
      <c r="T1730" s="25">
        <v>6.0035470879416604</v>
      </c>
      <c r="U1730" s="25">
        <v>365</v>
      </c>
      <c r="V1730" s="25">
        <v>1.6448074213538801E-2</v>
      </c>
      <c r="W1730" s="25">
        <v>10485</v>
      </c>
      <c r="X1730" s="27">
        <v>302234</v>
      </c>
      <c r="Y1730" s="35">
        <f t="shared" si="56"/>
        <v>2.8968575592299246E-3</v>
      </c>
      <c r="AA1730" t="str">
        <f t="shared" si="54"/>
        <v>2275050012-51683-VOC</v>
      </c>
      <c r="AB1730" t="str">
        <f>IF(COUNTIF('NP-NRModel-MAR-WILDFIRES Modifi'!V:V, AA1730)=0, "Missing", "")</f>
        <v/>
      </c>
    </row>
    <row r="1731" spans="1:28" hidden="1" x14ac:dyDescent="0.3">
      <c r="A1731" s="24">
        <v>2275060011</v>
      </c>
      <c r="B1731" s="40">
        <v>24017</v>
      </c>
      <c r="C1731" s="25">
        <v>9570011</v>
      </c>
      <c r="D1731" s="25">
        <v>62720513</v>
      </c>
      <c r="E1731" s="25">
        <v>50301412</v>
      </c>
      <c r="F1731" s="25">
        <v>84723314</v>
      </c>
      <c r="G1731" s="25" t="s">
        <v>955</v>
      </c>
      <c r="H1731" s="25">
        <v>1.05018330006421E-4</v>
      </c>
      <c r="I1731" s="25">
        <v>153</v>
      </c>
      <c r="J1731" s="29">
        <v>6.86394313767461E-7</v>
      </c>
      <c r="K1731" s="25">
        <v>10485</v>
      </c>
      <c r="L1731" s="26">
        <v>488150</v>
      </c>
      <c r="M1731" s="24">
        <v>2275060011</v>
      </c>
      <c r="N1731" s="25">
        <v>24017</v>
      </c>
      <c r="O1731" s="25">
        <v>9570011</v>
      </c>
      <c r="P1731" s="25">
        <v>62720513</v>
      </c>
      <c r="Q1731" s="25">
        <v>50301412</v>
      </c>
      <c r="R1731" s="25">
        <v>84723314</v>
      </c>
      <c r="S1731" s="25" t="s">
        <v>955</v>
      </c>
      <c r="T1731" s="25">
        <v>2.3694444746876701E-4</v>
      </c>
      <c r="U1731" s="25">
        <v>365</v>
      </c>
      <c r="V1731" s="29">
        <v>6.4916286977744596E-7</v>
      </c>
      <c r="W1731" s="25">
        <v>10485</v>
      </c>
      <c r="X1731" s="27">
        <v>488150</v>
      </c>
      <c r="Y1731" s="35">
        <f t="shared" si="56"/>
        <v>2.896857559229948E-3</v>
      </c>
      <c r="AA1731" t="str">
        <f t="shared" ref="AA1731:AA1794" si="57">TRIM(A1731) &amp; "-" &amp; B1731 &amp; "-" &amp; TRIM(S1731)</f>
        <v>2275060011-24017-NOX</v>
      </c>
      <c r="AB1731" t="str">
        <f>IF(COUNTIF('NP-NRModel-MAR-WILDFIRES Modifi'!V:V, AA1731)=0, "Missing", "")</f>
        <v/>
      </c>
    </row>
    <row r="1732" spans="1:28" hidden="1" x14ac:dyDescent="0.3">
      <c r="A1732" s="24">
        <v>2275060011</v>
      </c>
      <c r="B1732" s="40">
        <v>24017</v>
      </c>
      <c r="C1732" s="25">
        <v>9570011</v>
      </c>
      <c r="D1732" s="25">
        <v>62720513</v>
      </c>
      <c r="E1732" s="25">
        <v>50301412</v>
      </c>
      <c r="F1732" s="25">
        <v>84723314</v>
      </c>
      <c r="G1732" s="25" t="s">
        <v>12</v>
      </c>
      <c r="H1732" s="25">
        <v>1.12780735497503E-4</v>
      </c>
      <c r="I1732" s="25">
        <v>153</v>
      </c>
      <c r="J1732" s="29">
        <v>7.3712899017976297E-7</v>
      </c>
      <c r="K1732" s="25">
        <v>10485</v>
      </c>
      <c r="L1732" s="26">
        <v>488120</v>
      </c>
      <c r="M1732" s="24">
        <v>2275060011</v>
      </c>
      <c r="N1732" s="25">
        <v>24017</v>
      </c>
      <c r="O1732" s="25">
        <v>9570011</v>
      </c>
      <c r="P1732" s="25">
        <v>62720513</v>
      </c>
      <c r="Q1732" s="25">
        <v>50301412</v>
      </c>
      <c r="R1732" s="25">
        <v>84723314</v>
      </c>
      <c r="S1732" s="25" t="s">
        <v>12</v>
      </c>
      <c r="T1732" s="25">
        <v>2.5445814131631401E-4</v>
      </c>
      <c r="U1732" s="25">
        <v>365</v>
      </c>
      <c r="V1732" s="29">
        <v>6.97145592647435E-7</v>
      </c>
      <c r="W1732" s="25">
        <v>10485</v>
      </c>
      <c r="X1732" s="27">
        <v>488120</v>
      </c>
      <c r="Y1732" s="35">
        <f t="shared" si="56"/>
        <v>2.8968575592299337E-3</v>
      </c>
      <c r="AA1732" t="str">
        <f t="shared" si="57"/>
        <v>2275060011-24017-VOC</v>
      </c>
      <c r="AB1732" t="str">
        <f>IF(COUNTIF('NP-NRModel-MAR-WILDFIRES Modifi'!V:V, AA1732)=0, "Missing", "")</f>
        <v/>
      </c>
    </row>
    <row r="1733" spans="1:28" hidden="1" x14ac:dyDescent="0.3">
      <c r="A1733" s="24">
        <v>2275060011</v>
      </c>
      <c r="B1733" s="40">
        <v>24021</v>
      </c>
      <c r="C1733" s="25">
        <v>9569411</v>
      </c>
      <c r="D1733" s="25">
        <v>62720213</v>
      </c>
      <c r="E1733" s="25">
        <v>50301612</v>
      </c>
      <c r="F1733" s="25">
        <v>84722714</v>
      </c>
      <c r="G1733" s="25" t="s">
        <v>955</v>
      </c>
      <c r="H1733" s="25">
        <v>3.9822635683444997E-3</v>
      </c>
      <c r="I1733" s="25">
        <v>153</v>
      </c>
      <c r="J1733" s="29">
        <v>2.6027866459767999E-5</v>
      </c>
      <c r="K1733" s="25">
        <v>10485</v>
      </c>
      <c r="L1733" s="26">
        <v>487909</v>
      </c>
      <c r="M1733" s="24">
        <v>2275060011</v>
      </c>
      <c r="N1733" s="25">
        <v>24021</v>
      </c>
      <c r="O1733" s="25">
        <v>9569411</v>
      </c>
      <c r="P1733" s="25">
        <v>62720213</v>
      </c>
      <c r="Q1733" s="25">
        <v>50301612</v>
      </c>
      <c r="R1733" s="25">
        <v>84722714</v>
      </c>
      <c r="S1733" s="25" t="s">
        <v>955</v>
      </c>
      <c r="T1733" s="25">
        <v>8.9848623646814306E-3</v>
      </c>
      <c r="U1733" s="25">
        <v>365</v>
      </c>
      <c r="V1733" s="29">
        <v>2.46160612730998E-5</v>
      </c>
      <c r="W1733" s="25">
        <v>10485</v>
      </c>
      <c r="X1733" s="27">
        <v>487909</v>
      </c>
      <c r="Y1733" s="35">
        <f t="shared" si="56"/>
        <v>2.8968575592299402E-3</v>
      </c>
      <c r="AA1733" t="str">
        <f t="shared" si="57"/>
        <v>2275060011-24021-NOX</v>
      </c>
      <c r="AB1733" t="str">
        <f>IF(COUNTIF('NP-NRModel-MAR-WILDFIRES Modifi'!V:V, AA1733)=0, "Missing", "")</f>
        <v/>
      </c>
    </row>
    <row r="1734" spans="1:28" hidden="1" x14ac:dyDescent="0.3">
      <c r="A1734" s="24">
        <v>2275060011</v>
      </c>
      <c r="B1734" s="40">
        <v>24021</v>
      </c>
      <c r="C1734" s="25">
        <v>9569411</v>
      </c>
      <c r="D1734" s="25">
        <v>62720213</v>
      </c>
      <c r="E1734" s="25">
        <v>50301612</v>
      </c>
      <c r="F1734" s="25">
        <v>84722714</v>
      </c>
      <c r="G1734" s="25" t="s">
        <v>12</v>
      </c>
      <c r="H1734" s="25">
        <v>4.2766107079944401E-3</v>
      </c>
      <c r="I1734" s="25">
        <v>153</v>
      </c>
      <c r="J1734" s="29">
        <v>2.7951703973819899E-5</v>
      </c>
      <c r="K1734" s="25">
        <v>10485</v>
      </c>
      <c r="L1734" s="26">
        <v>487913</v>
      </c>
      <c r="M1734" s="24">
        <v>2275060011</v>
      </c>
      <c r="N1734" s="25">
        <v>24021</v>
      </c>
      <c r="O1734" s="25">
        <v>9569411</v>
      </c>
      <c r="P1734" s="25">
        <v>62720213</v>
      </c>
      <c r="Q1734" s="25">
        <v>50301612</v>
      </c>
      <c r="R1734" s="25">
        <v>84722714</v>
      </c>
      <c r="S1734" s="25" t="s">
        <v>12</v>
      </c>
      <c r="T1734" s="25">
        <v>9.6489742427136004E-3</v>
      </c>
      <c r="U1734" s="25">
        <v>365</v>
      </c>
      <c r="V1734" s="29">
        <v>2.6435545870448198E-5</v>
      </c>
      <c r="W1734" s="25">
        <v>10485</v>
      </c>
      <c r="X1734" s="27">
        <v>487913</v>
      </c>
      <c r="Y1734" s="35">
        <f t="shared" si="56"/>
        <v>2.8968575592299419E-3</v>
      </c>
      <c r="AA1734" t="str">
        <f t="shared" si="57"/>
        <v>2275060011-24021-VOC</v>
      </c>
      <c r="AB1734" t="str">
        <f>IF(COUNTIF('NP-NRModel-MAR-WILDFIRES Modifi'!V:V, AA1734)=0, "Missing", "")</f>
        <v/>
      </c>
    </row>
    <row r="1735" spans="1:28" hidden="1" x14ac:dyDescent="0.3">
      <c r="A1735" s="24">
        <v>2275060011</v>
      </c>
      <c r="B1735" s="40">
        <v>24031</v>
      </c>
      <c r="C1735" s="25">
        <v>9567611</v>
      </c>
      <c r="D1735" s="25">
        <v>62719713</v>
      </c>
      <c r="E1735" s="25">
        <v>50301912</v>
      </c>
      <c r="F1735" s="25">
        <v>166371514</v>
      </c>
      <c r="G1735" s="25" t="s">
        <v>955</v>
      </c>
      <c r="H1735" s="25">
        <v>1.75030550010702E-3</v>
      </c>
      <c r="I1735" s="25">
        <v>153</v>
      </c>
      <c r="J1735" s="29">
        <v>1.1439905229457601E-5</v>
      </c>
      <c r="K1735" s="25">
        <v>10485</v>
      </c>
      <c r="L1735" s="26">
        <v>487548</v>
      </c>
      <c r="M1735" s="24">
        <v>2275060011</v>
      </c>
      <c r="N1735" s="25">
        <v>24031</v>
      </c>
      <c r="O1735" s="25">
        <v>9567611</v>
      </c>
      <c r="P1735" s="25">
        <v>62719713</v>
      </c>
      <c r="Q1735" s="25">
        <v>50301912</v>
      </c>
      <c r="R1735" s="25">
        <v>166371514</v>
      </c>
      <c r="S1735" s="25" t="s">
        <v>955</v>
      </c>
      <c r="T1735" s="25">
        <v>3.9490741244794696E-3</v>
      </c>
      <c r="U1735" s="25">
        <v>365</v>
      </c>
      <c r="V1735" s="29">
        <v>1.0819381162957401E-5</v>
      </c>
      <c r="W1735" s="25">
        <v>10485</v>
      </c>
      <c r="X1735" s="27">
        <v>487548</v>
      </c>
      <c r="Y1735" s="35">
        <f t="shared" si="56"/>
        <v>2.8968575592299129E-3</v>
      </c>
      <c r="AA1735" t="str">
        <f t="shared" si="57"/>
        <v>2275060011-24031-NOX</v>
      </c>
      <c r="AB1735" t="str">
        <f>IF(COUNTIF('NP-NRModel-MAR-WILDFIRES Modifi'!V:V, AA1735)=0, "Missing", "")</f>
        <v/>
      </c>
    </row>
    <row r="1736" spans="1:28" hidden="1" x14ac:dyDescent="0.3">
      <c r="A1736" s="24">
        <v>2275060011</v>
      </c>
      <c r="B1736" s="40">
        <v>24031</v>
      </c>
      <c r="C1736" s="25">
        <v>9567611</v>
      </c>
      <c r="D1736" s="25">
        <v>62719713</v>
      </c>
      <c r="E1736" s="25">
        <v>50301912</v>
      </c>
      <c r="F1736" s="25">
        <v>166371514</v>
      </c>
      <c r="G1736" s="25" t="s">
        <v>12</v>
      </c>
      <c r="H1736" s="25">
        <v>1.87967833413797E-3</v>
      </c>
      <c r="I1736" s="25">
        <v>153</v>
      </c>
      <c r="J1736" s="29">
        <v>1.2285479308091299E-5</v>
      </c>
      <c r="K1736" s="25">
        <v>10485</v>
      </c>
      <c r="L1736" s="26">
        <v>487552</v>
      </c>
      <c r="M1736" s="24">
        <v>2275060011</v>
      </c>
      <c r="N1736" s="25">
        <v>24031</v>
      </c>
      <c r="O1736" s="25">
        <v>9567611</v>
      </c>
      <c r="P1736" s="25">
        <v>62719713</v>
      </c>
      <c r="Q1736" s="25">
        <v>50301912</v>
      </c>
      <c r="R1736" s="25">
        <v>166371514</v>
      </c>
      <c r="S1736" s="25" t="s">
        <v>12</v>
      </c>
      <c r="T1736" s="25">
        <v>4.2409676889177701E-3</v>
      </c>
      <c r="U1736" s="25">
        <v>365</v>
      </c>
      <c r="V1736" s="29">
        <v>1.16190895586788E-5</v>
      </c>
      <c r="W1736" s="25">
        <v>10485</v>
      </c>
      <c r="X1736" s="27">
        <v>487552</v>
      </c>
      <c r="Y1736" s="35">
        <f t="shared" si="56"/>
        <v>2.8968575592299233E-3</v>
      </c>
      <c r="AA1736" t="str">
        <f t="shared" si="57"/>
        <v>2275060011-24031-VOC</v>
      </c>
      <c r="AB1736" t="str">
        <f>IF(COUNTIF('NP-NRModel-MAR-WILDFIRES Modifi'!V:V, AA1736)=0, "Missing", "")</f>
        <v/>
      </c>
    </row>
    <row r="1737" spans="1:28" hidden="1" x14ac:dyDescent="0.3">
      <c r="A1737" s="24">
        <v>2275060011</v>
      </c>
      <c r="B1737" s="40">
        <v>24033</v>
      </c>
      <c r="C1737" s="25">
        <v>9567211</v>
      </c>
      <c r="D1737" s="25">
        <v>103216613</v>
      </c>
      <c r="E1737" s="25">
        <v>50302212</v>
      </c>
      <c r="F1737" s="25">
        <v>145542914</v>
      </c>
      <c r="G1737" s="25" t="s">
        <v>955</v>
      </c>
      <c r="H1737" s="29">
        <v>5.8516213479578097E-5</v>
      </c>
      <c r="I1737" s="25">
        <v>153</v>
      </c>
      <c r="J1737" s="29">
        <v>3.8245891163122898E-7</v>
      </c>
      <c r="K1737" s="25">
        <v>10485</v>
      </c>
      <c r="L1737" s="26">
        <v>8477</v>
      </c>
      <c r="M1737" s="24">
        <v>2275060011</v>
      </c>
      <c r="N1737" s="25">
        <v>24033</v>
      </c>
      <c r="O1737" s="25">
        <v>9567211</v>
      </c>
      <c r="P1737" s="25">
        <v>103216613</v>
      </c>
      <c r="Q1737" s="25">
        <v>50302212</v>
      </c>
      <c r="R1737" s="25">
        <v>145542914</v>
      </c>
      <c r="S1737" s="25" t="s">
        <v>955</v>
      </c>
      <c r="T1737" s="25">
        <v>1.3202544612959699E-4</v>
      </c>
      <c r="U1737" s="25">
        <v>365</v>
      </c>
      <c r="V1737" s="29">
        <v>3.6171355103999202E-7</v>
      </c>
      <c r="W1737" s="25">
        <v>10485</v>
      </c>
      <c r="X1737" s="27">
        <v>8477</v>
      </c>
      <c r="Y1737" s="35">
        <f t="shared" si="56"/>
        <v>2.8968575592299454E-3</v>
      </c>
      <c r="AA1737" t="str">
        <f t="shared" si="57"/>
        <v>2275060011-24033-NOX</v>
      </c>
      <c r="AB1737" t="str">
        <f>IF(COUNTIF('NP-NRModel-MAR-WILDFIRES Modifi'!V:V, AA1737)=0, "Missing", "")</f>
        <v/>
      </c>
    </row>
    <row r="1738" spans="1:28" hidden="1" x14ac:dyDescent="0.3">
      <c r="A1738" s="24">
        <v>2275060011</v>
      </c>
      <c r="B1738" s="40">
        <v>24033</v>
      </c>
      <c r="C1738" s="25">
        <v>9567211</v>
      </c>
      <c r="D1738" s="25">
        <v>103216613</v>
      </c>
      <c r="E1738" s="25">
        <v>50302212</v>
      </c>
      <c r="F1738" s="25">
        <v>145542914</v>
      </c>
      <c r="G1738" s="25" t="s">
        <v>12</v>
      </c>
      <c r="H1738" s="29">
        <v>6.2841413474016395E-5</v>
      </c>
      <c r="I1738" s="25">
        <v>153</v>
      </c>
      <c r="J1738" s="29">
        <v>4.1072819264063E-7</v>
      </c>
      <c r="K1738" s="25">
        <v>10485</v>
      </c>
      <c r="L1738" s="26">
        <v>8483</v>
      </c>
      <c r="M1738" s="24">
        <v>2275060011</v>
      </c>
      <c r="N1738" s="25">
        <v>24033</v>
      </c>
      <c r="O1738" s="25">
        <v>9567211</v>
      </c>
      <c r="P1738" s="25">
        <v>103216613</v>
      </c>
      <c r="Q1738" s="25">
        <v>50302212</v>
      </c>
      <c r="R1738" s="25">
        <v>145542914</v>
      </c>
      <c r="S1738" s="25" t="s">
        <v>12</v>
      </c>
      <c r="T1738" s="25">
        <v>1.4178404848798001E-4</v>
      </c>
      <c r="U1738" s="25">
        <v>365</v>
      </c>
      <c r="V1738" s="29">
        <v>3.8844944791227399E-7</v>
      </c>
      <c r="W1738" s="25">
        <v>10485</v>
      </c>
      <c r="X1738" s="27">
        <v>8483</v>
      </c>
      <c r="Y1738" s="35">
        <f t="shared" si="56"/>
        <v>2.8968575592299454E-3</v>
      </c>
      <c r="AA1738" t="str">
        <f t="shared" si="57"/>
        <v>2275060011-24033-VOC</v>
      </c>
      <c r="AB1738" t="str">
        <f>IF(COUNTIF('NP-NRModel-MAR-WILDFIRES Modifi'!V:V, AA1738)=0, "Missing", "")</f>
        <v/>
      </c>
    </row>
    <row r="1739" spans="1:28" x14ac:dyDescent="0.3">
      <c r="A1739" s="24">
        <v>2275050011</v>
      </c>
      <c r="B1739" s="40">
        <v>24033</v>
      </c>
      <c r="C1739" s="25">
        <v>9567311</v>
      </c>
      <c r="D1739" s="25">
        <v>62719413</v>
      </c>
      <c r="E1739" s="25">
        <v>50302112</v>
      </c>
      <c r="F1739" s="25">
        <v>84720914</v>
      </c>
      <c r="G1739" s="25" t="s">
        <v>12</v>
      </c>
      <c r="H1739" s="25"/>
      <c r="I1739" s="25">
        <v>153</v>
      </c>
      <c r="J1739" s="25"/>
      <c r="K1739" s="25">
        <v>10485</v>
      </c>
      <c r="L1739" s="26">
        <v>487426</v>
      </c>
      <c r="M1739" s="24">
        <v>2275050011</v>
      </c>
      <c r="N1739" s="25">
        <v>24033</v>
      </c>
      <c r="O1739" s="25">
        <v>9567311</v>
      </c>
      <c r="P1739" s="25">
        <v>62719413</v>
      </c>
      <c r="Q1739" s="25">
        <v>50302112</v>
      </c>
      <c r="R1739" s="25">
        <v>84720914</v>
      </c>
      <c r="S1739" s="25" t="s">
        <v>12</v>
      </c>
      <c r="T1739" s="25"/>
      <c r="U1739" s="25">
        <v>365</v>
      </c>
      <c r="V1739" s="25"/>
      <c r="W1739" s="25">
        <v>10485</v>
      </c>
      <c r="X1739" s="27">
        <v>487426</v>
      </c>
      <c r="Y1739" s="35">
        <f t="shared" si="56"/>
        <v>0</v>
      </c>
      <c r="AA1739" t="str">
        <f t="shared" si="57"/>
        <v>2275050011-24033-VOC</v>
      </c>
      <c r="AB1739" t="str">
        <f>IF(COUNTIF('NP-NRModel-MAR-WILDFIRES Modifi'!V:V, AA1739)=0, "Missing", "")</f>
        <v/>
      </c>
    </row>
    <row r="1740" spans="1:28" x14ac:dyDescent="0.3">
      <c r="A1740" s="24">
        <v>2275050012</v>
      </c>
      <c r="B1740" s="40">
        <v>24033</v>
      </c>
      <c r="C1740" s="25">
        <v>9567311</v>
      </c>
      <c r="D1740" s="25">
        <v>62719413</v>
      </c>
      <c r="E1740" s="25">
        <v>50302112</v>
      </c>
      <c r="F1740" s="25">
        <v>84721014</v>
      </c>
      <c r="G1740" s="25" t="s">
        <v>12</v>
      </c>
      <c r="H1740" s="25"/>
      <c r="I1740" s="25">
        <v>153</v>
      </c>
      <c r="J1740" s="25"/>
      <c r="K1740" s="25">
        <v>10485</v>
      </c>
      <c r="L1740" s="26">
        <v>487366</v>
      </c>
      <c r="M1740" s="24">
        <v>2275050012</v>
      </c>
      <c r="N1740" s="25">
        <v>24033</v>
      </c>
      <c r="O1740" s="25">
        <v>9567311</v>
      </c>
      <c r="P1740" s="25">
        <v>62719413</v>
      </c>
      <c r="Q1740" s="25">
        <v>50302112</v>
      </c>
      <c r="R1740" s="25">
        <v>84721014</v>
      </c>
      <c r="S1740" s="25" t="s">
        <v>12</v>
      </c>
      <c r="T1740" s="25"/>
      <c r="U1740" s="25">
        <v>365</v>
      </c>
      <c r="V1740" s="25"/>
      <c r="W1740" s="25">
        <v>10485</v>
      </c>
      <c r="X1740" s="27">
        <v>487366</v>
      </c>
      <c r="Y1740" s="35">
        <f t="shared" si="56"/>
        <v>0</v>
      </c>
      <c r="AA1740" t="str">
        <f t="shared" si="57"/>
        <v>2275050012-24033-VOC</v>
      </c>
      <c r="AB1740" t="str">
        <f>IF(COUNTIF('NP-NRModel-MAR-WILDFIRES Modifi'!V:V, AA1740)=0, "Missing", "")</f>
        <v/>
      </c>
    </row>
    <row r="1741" spans="1:28" x14ac:dyDescent="0.3">
      <c r="A1741" s="24">
        <v>2275060011</v>
      </c>
      <c r="B1741" s="40">
        <v>51013</v>
      </c>
      <c r="C1741" s="25">
        <v>9046811</v>
      </c>
      <c r="D1741" s="25">
        <v>62306013</v>
      </c>
      <c r="E1741" s="25">
        <v>49985212</v>
      </c>
      <c r="F1741" s="25">
        <v>82905114</v>
      </c>
      <c r="G1741" s="25" t="s">
        <v>955</v>
      </c>
      <c r="H1741" s="25"/>
      <c r="I1741" s="25">
        <v>153</v>
      </c>
      <c r="J1741" s="29"/>
      <c r="K1741" s="25">
        <v>10485</v>
      </c>
      <c r="L1741" s="26">
        <v>660807</v>
      </c>
      <c r="M1741" s="24">
        <v>2275060011</v>
      </c>
      <c r="N1741" s="25">
        <v>51013</v>
      </c>
      <c r="O1741" s="25">
        <v>9046811</v>
      </c>
      <c r="P1741" s="25">
        <v>62306013</v>
      </c>
      <c r="Q1741" s="25">
        <v>49985212</v>
      </c>
      <c r="R1741" s="25">
        <v>82905114</v>
      </c>
      <c r="S1741" s="25" t="s">
        <v>955</v>
      </c>
      <c r="T1741" s="25"/>
      <c r="U1741" s="25">
        <v>365</v>
      </c>
      <c r="V1741" s="29"/>
      <c r="W1741" s="25">
        <v>10485</v>
      </c>
      <c r="X1741" s="27">
        <v>660807</v>
      </c>
      <c r="Y1741" s="35">
        <f t="shared" si="56"/>
        <v>0</v>
      </c>
      <c r="AA1741" t="str">
        <f t="shared" si="57"/>
        <v>2275060011-51013-NOX</v>
      </c>
      <c r="AB1741" t="str">
        <f>IF(COUNTIF('NP-NRModel-MAR-WILDFIRES Modifi'!V:V, AA1741)=0, "Missing", "")</f>
        <v/>
      </c>
    </row>
    <row r="1742" spans="1:28" x14ac:dyDescent="0.3">
      <c r="A1742" s="24">
        <v>2275060011</v>
      </c>
      <c r="B1742" s="40">
        <v>51013</v>
      </c>
      <c r="C1742" s="25">
        <v>9046811</v>
      </c>
      <c r="D1742" s="25">
        <v>62306013</v>
      </c>
      <c r="E1742" s="25">
        <v>49985212</v>
      </c>
      <c r="F1742" s="25">
        <v>82905114</v>
      </c>
      <c r="G1742" s="25" t="s">
        <v>12</v>
      </c>
      <c r="H1742" s="25"/>
      <c r="I1742" s="25">
        <v>153</v>
      </c>
      <c r="J1742" s="29"/>
      <c r="K1742" s="25">
        <v>10485</v>
      </c>
      <c r="L1742" s="26">
        <v>660813</v>
      </c>
      <c r="M1742" s="24">
        <v>2275060011</v>
      </c>
      <c r="N1742" s="25">
        <v>51013</v>
      </c>
      <c r="O1742" s="25">
        <v>9046811</v>
      </c>
      <c r="P1742" s="25">
        <v>62306013</v>
      </c>
      <c r="Q1742" s="25">
        <v>49985212</v>
      </c>
      <c r="R1742" s="25">
        <v>82905114</v>
      </c>
      <c r="S1742" s="25" t="s">
        <v>12</v>
      </c>
      <c r="T1742" s="25"/>
      <c r="U1742" s="25">
        <v>365</v>
      </c>
      <c r="V1742" s="29"/>
      <c r="W1742" s="25">
        <v>10485</v>
      </c>
      <c r="X1742" s="27">
        <v>660813</v>
      </c>
      <c r="Y1742" s="35">
        <f t="shared" si="56"/>
        <v>0</v>
      </c>
      <c r="AA1742" t="str">
        <f t="shared" si="57"/>
        <v>2275060011-51013-VOC</v>
      </c>
      <c r="AB1742" t="str">
        <f>IF(COUNTIF('NP-NRModel-MAR-WILDFIRES Modifi'!V:V, AA1742)=0, "Missing", "")</f>
        <v/>
      </c>
    </row>
    <row r="1743" spans="1:28" hidden="1" x14ac:dyDescent="0.3">
      <c r="A1743" s="24">
        <v>2275060011</v>
      </c>
      <c r="B1743" s="40">
        <v>51107</v>
      </c>
      <c r="C1743" s="25">
        <v>9063711</v>
      </c>
      <c r="D1743" s="25">
        <v>62319913</v>
      </c>
      <c r="E1743" s="25">
        <v>49987812</v>
      </c>
      <c r="F1743" s="25">
        <v>138218614</v>
      </c>
      <c r="G1743" s="25" t="s">
        <v>955</v>
      </c>
      <c r="H1743" s="25">
        <v>5.9510387003638898E-3</v>
      </c>
      <c r="I1743" s="25">
        <v>153</v>
      </c>
      <c r="J1743" s="29">
        <v>3.8895677780156103E-5</v>
      </c>
      <c r="K1743" s="25">
        <v>10485</v>
      </c>
      <c r="L1743" s="26">
        <v>299456</v>
      </c>
      <c r="M1743" s="24">
        <v>2275060011</v>
      </c>
      <c r="N1743" s="25">
        <v>51107</v>
      </c>
      <c r="O1743" s="25">
        <v>9063711</v>
      </c>
      <c r="P1743" s="25">
        <v>62319913</v>
      </c>
      <c r="Q1743" s="25">
        <v>49987812</v>
      </c>
      <c r="R1743" s="25">
        <v>138218614</v>
      </c>
      <c r="S1743" s="25" t="s">
        <v>955</v>
      </c>
      <c r="T1743" s="25">
        <v>1.34268520232301E-2</v>
      </c>
      <c r="U1743" s="25">
        <v>365</v>
      </c>
      <c r="V1743" s="29">
        <v>3.6785895954055299E-5</v>
      </c>
      <c r="W1743" s="25">
        <v>10485</v>
      </c>
      <c r="X1743" s="27">
        <v>299456</v>
      </c>
      <c r="Y1743" s="35">
        <f t="shared" si="56"/>
        <v>2.8968575592299528E-3</v>
      </c>
      <c r="AA1743" t="str">
        <f t="shared" si="57"/>
        <v>2275060011-51107-NOX</v>
      </c>
      <c r="AB1743" t="str">
        <f>IF(COUNTIF('NP-NRModel-MAR-WILDFIRES Modifi'!V:V, AA1743)=0, "Missing", "")</f>
        <v/>
      </c>
    </row>
    <row r="1744" spans="1:28" hidden="1" x14ac:dyDescent="0.3">
      <c r="A1744" s="24">
        <v>2275060011</v>
      </c>
      <c r="B1744" s="40">
        <v>51107</v>
      </c>
      <c r="C1744" s="25">
        <v>9063711</v>
      </c>
      <c r="D1744" s="25">
        <v>62319913</v>
      </c>
      <c r="E1744" s="25">
        <v>49987812</v>
      </c>
      <c r="F1744" s="25">
        <v>138218614</v>
      </c>
      <c r="G1744" s="25" t="s">
        <v>12</v>
      </c>
      <c r="H1744" s="25">
        <v>6.3909059815768603E-3</v>
      </c>
      <c r="I1744" s="25">
        <v>153</v>
      </c>
      <c r="J1744" s="29">
        <v>4.1770627330567703E-5</v>
      </c>
      <c r="K1744" s="25">
        <v>10485</v>
      </c>
      <c r="L1744" s="26">
        <v>299458</v>
      </c>
      <c r="M1744" s="24">
        <v>2275060011</v>
      </c>
      <c r="N1744" s="25">
        <v>51107</v>
      </c>
      <c r="O1744" s="25">
        <v>9063711</v>
      </c>
      <c r="P1744" s="25">
        <v>62319913</v>
      </c>
      <c r="Q1744" s="25">
        <v>49987812</v>
      </c>
      <c r="R1744" s="25">
        <v>138218614</v>
      </c>
      <c r="S1744" s="25" t="s">
        <v>12</v>
      </c>
      <c r="T1744" s="25">
        <v>1.4419289342507901E-2</v>
      </c>
      <c r="U1744" s="25">
        <v>365</v>
      </c>
      <c r="V1744" s="29">
        <v>3.9504902308240799E-5</v>
      </c>
      <c r="W1744" s="25">
        <v>10485</v>
      </c>
      <c r="X1744" s="27">
        <v>299458</v>
      </c>
      <c r="Y1744" s="35">
        <f t="shared" si="56"/>
        <v>2.8968575592299385E-3</v>
      </c>
      <c r="AA1744" t="str">
        <f t="shared" si="57"/>
        <v>2275060011-51107-VOC</v>
      </c>
      <c r="AB1744" t="str">
        <f>IF(COUNTIF('NP-NRModel-MAR-WILDFIRES Modifi'!V:V, AA1744)=0, "Missing", "")</f>
        <v/>
      </c>
    </row>
    <row r="1745" spans="1:30" x14ac:dyDescent="0.3">
      <c r="A1745" s="24">
        <v>2275060011</v>
      </c>
      <c r="B1745" s="40">
        <v>51107</v>
      </c>
      <c r="C1745" s="25">
        <v>9063811</v>
      </c>
      <c r="D1745" s="25">
        <v>62320313</v>
      </c>
      <c r="E1745" s="25">
        <v>49188712</v>
      </c>
      <c r="F1745" s="25">
        <v>166666114</v>
      </c>
      <c r="G1745" s="25" t="s">
        <v>955</v>
      </c>
      <c r="H1745" s="25"/>
      <c r="I1745" s="25">
        <v>153</v>
      </c>
      <c r="J1745" s="25"/>
      <c r="K1745" s="25">
        <v>10485</v>
      </c>
      <c r="L1745" s="26">
        <v>660957</v>
      </c>
      <c r="M1745" s="24">
        <v>2275060011</v>
      </c>
      <c r="N1745" s="25">
        <v>51107</v>
      </c>
      <c r="O1745" s="25">
        <v>9063811</v>
      </c>
      <c r="P1745" s="25">
        <v>62320313</v>
      </c>
      <c r="Q1745" s="25">
        <v>49188712</v>
      </c>
      <c r="R1745" s="25">
        <v>166666114</v>
      </c>
      <c r="S1745" s="25" t="s">
        <v>955</v>
      </c>
      <c r="T1745" s="25"/>
      <c r="U1745" s="25">
        <v>365</v>
      </c>
      <c r="V1745" s="25"/>
      <c r="W1745" s="25">
        <v>10485</v>
      </c>
      <c r="X1745" s="27">
        <v>660957</v>
      </c>
      <c r="Y1745" s="35">
        <f t="shared" si="56"/>
        <v>0</v>
      </c>
      <c r="AA1745" t="str">
        <f t="shared" si="57"/>
        <v>2275060011-51107-NOX</v>
      </c>
      <c r="AB1745" t="str">
        <f>IF(COUNTIF('NP-NRModel-MAR-WILDFIRES Modifi'!V:V, AA1745)=0, "Missing", "")</f>
        <v/>
      </c>
    </row>
    <row r="1746" spans="1:30" x14ac:dyDescent="0.3">
      <c r="A1746" s="24">
        <v>2275060011</v>
      </c>
      <c r="B1746" s="40">
        <v>51107</v>
      </c>
      <c r="C1746" s="25">
        <v>9063811</v>
      </c>
      <c r="D1746" s="25">
        <v>62320313</v>
      </c>
      <c r="E1746" s="25">
        <v>49188712</v>
      </c>
      <c r="F1746" s="25">
        <v>166666114</v>
      </c>
      <c r="G1746" s="25" t="s">
        <v>12</v>
      </c>
      <c r="H1746" s="25"/>
      <c r="I1746" s="25">
        <v>153</v>
      </c>
      <c r="J1746" s="25"/>
      <c r="K1746" s="25">
        <v>10485</v>
      </c>
      <c r="L1746" s="26">
        <v>660961</v>
      </c>
      <c r="M1746" s="24">
        <v>2275060011</v>
      </c>
      <c r="N1746" s="25">
        <v>51107</v>
      </c>
      <c r="O1746" s="25">
        <v>9063811</v>
      </c>
      <c r="P1746" s="25">
        <v>62320313</v>
      </c>
      <c r="Q1746" s="25">
        <v>49188712</v>
      </c>
      <c r="R1746" s="25">
        <v>166666114</v>
      </c>
      <c r="S1746" s="25" t="s">
        <v>12</v>
      </c>
      <c r="T1746" s="25"/>
      <c r="U1746" s="25">
        <v>365</v>
      </c>
      <c r="V1746" s="25"/>
      <c r="W1746" s="25">
        <v>10485</v>
      </c>
      <c r="X1746" s="27">
        <v>660961</v>
      </c>
      <c r="Y1746" s="35">
        <f t="shared" si="56"/>
        <v>0</v>
      </c>
      <c r="AA1746" t="str">
        <f t="shared" si="57"/>
        <v>2275060011-51107-VOC</v>
      </c>
      <c r="AB1746" t="str">
        <f>IF(COUNTIF('NP-NRModel-MAR-WILDFIRES Modifi'!V:V, AA1746)=0, "Missing", "")</f>
        <v/>
      </c>
    </row>
    <row r="1747" spans="1:30" hidden="1" x14ac:dyDescent="0.3">
      <c r="A1747" s="24">
        <v>2275060011</v>
      </c>
      <c r="B1747" s="40">
        <v>51683</v>
      </c>
      <c r="C1747" s="25">
        <v>9072411</v>
      </c>
      <c r="D1747" s="25">
        <v>62327313</v>
      </c>
      <c r="E1747" s="25">
        <v>49990412</v>
      </c>
      <c r="F1747" s="25">
        <v>83022914</v>
      </c>
      <c r="G1747" s="25" t="s">
        <v>955</v>
      </c>
      <c r="H1747" s="25">
        <v>3.1339419514243301E-2</v>
      </c>
      <c r="I1747" s="25">
        <v>153</v>
      </c>
      <c r="J1747" s="25">
        <v>2.0483280728263601E-4</v>
      </c>
      <c r="K1747" s="25">
        <v>10485</v>
      </c>
      <c r="L1747" s="26">
        <v>302158</v>
      </c>
      <c r="M1747" s="24">
        <v>2275060011</v>
      </c>
      <c r="N1747" s="25">
        <v>51683</v>
      </c>
      <c r="O1747" s="25">
        <v>9072411</v>
      </c>
      <c r="P1747" s="25">
        <v>62327313</v>
      </c>
      <c r="Q1747" s="25">
        <v>49990412</v>
      </c>
      <c r="R1747" s="25">
        <v>83022914</v>
      </c>
      <c r="S1747" s="25" t="s">
        <v>955</v>
      </c>
      <c r="T1747" s="25">
        <v>7.0708622393254997E-2</v>
      </c>
      <c r="U1747" s="25">
        <v>365</v>
      </c>
      <c r="V1747" s="25">
        <v>1.9372225313220499E-4</v>
      </c>
      <c r="W1747" s="25">
        <v>10485</v>
      </c>
      <c r="X1747" s="27">
        <v>302158</v>
      </c>
      <c r="Y1747" s="35">
        <f t="shared" si="56"/>
        <v>2.896857559229938E-3</v>
      </c>
      <c r="AA1747" t="str">
        <f t="shared" si="57"/>
        <v>2275060011-51683-NOX</v>
      </c>
      <c r="AB1747" t="str">
        <f>IF(COUNTIF('NP-NRModel-MAR-WILDFIRES Modifi'!V:V, AA1747)=0, "Missing", "")</f>
        <v/>
      </c>
    </row>
    <row r="1748" spans="1:30" hidden="1" x14ac:dyDescent="0.3">
      <c r="A1748" s="24">
        <v>2275060011</v>
      </c>
      <c r="B1748" s="40">
        <v>51683</v>
      </c>
      <c r="C1748" s="25">
        <v>9072411</v>
      </c>
      <c r="D1748" s="25">
        <v>62327313</v>
      </c>
      <c r="E1748" s="25">
        <v>49990412</v>
      </c>
      <c r="F1748" s="25">
        <v>83022914</v>
      </c>
      <c r="G1748" s="25" t="s">
        <v>12</v>
      </c>
      <c r="H1748" s="25">
        <v>3.36558599267862E-2</v>
      </c>
      <c r="I1748" s="25">
        <v>153</v>
      </c>
      <c r="J1748" s="25">
        <v>2.1997294069794901E-4</v>
      </c>
      <c r="K1748" s="25">
        <v>10485</v>
      </c>
      <c r="L1748" s="26">
        <v>302164</v>
      </c>
      <c r="M1748" s="24">
        <v>2275060011</v>
      </c>
      <c r="N1748" s="25">
        <v>51683</v>
      </c>
      <c r="O1748" s="25">
        <v>9072411</v>
      </c>
      <c r="P1748" s="25">
        <v>62327313</v>
      </c>
      <c r="Q1748" s="25">
        <v>49990412</v>
      </c>
      <c r="R1748" s="25">
        <v>83022914</v>
      </c>
      <c r="S1748" s="25" t="s">
        <v>12</v>
      </c>
      <c r="T1748" s="25">
        <v>7.5935021381038803E-2</v>
      </c>
      <c r="U1748" s="25">
        <v>365</v>
      </c>
      <c r="V1748" s="25">
        <v>2.08041154468599E-4</v>
      </c>
      <c r="W1748" s="25">
        <v>10485</v>
      </c>
      <c r="X1748" s="27">
        <v>302164</v>
      </c>
      <c r="Y1748" s="35">
        <f t="shared" si="56"/>
        <v>2.896857559229935E-3</v>
      </c>
      <c r="AA1748" t="str">
        <f t="shared" si="57"/>
        <v>2275060011-51683-VOC</v>
      </c>
      <c r="AB1748" t="str">
        <f>IF(COUNTIF('NP-NRModel-MAR-WILDFIRES Modifi'!V:V, AA1748)=0, "Missing", "")</f>
        <v/>
      </c>
    </row>
    <row r="1749" spans="1:30" hidden="1" x14ac:dyDescent="0.3">
      <c r="A1749" s="24">
        <v>2275060012</v>
      </c>
      <c r="B1749" s="40">
        <v>24009</v>
      </c>
      <c r="C1749" s="25">
        <v>11531311</v>
      </c>
      <c r="D1749" s="25">
        <v>116195913</v>
      </c>
      <c r="E1749" s="25">
        <v>56048012</v>
      </c>
      <c r="F1749" s="25">
        <v>163057314</v>
      </c>
      <c r="G1749" s="25" t="s">
        <v>955</v>
      </c>
      <c r="H1749" s="25">
        <v>3.88238630655144E-2</v>
      </c>
      <c r="I1749" s="25">
        <v>153</v>
      </c>
      <c r="J1749" s="25">
        <v>2.5375073899028998E-4</v>
      </c>
      <c r="K1749" s="25">
        <v>10485</v>
      </c>
      <c r="L1749" s="26">
        <v>23785</v>
      </c>
      <c r="M1749" s="24">
        <v>2275060012</v>
      </c>
      <c r="N1749" s="25">
        <v>24009</v>
      </c>
      <c r="O1749" s="25">
        <v>11531311</v>
      </c>
      <c r="P1749" s="25">
        <v>116195913</v>
      </c>
      <c r="Q1749" s="25">
        <v>56048012</v>
      </c>
      <c r="R1749" s="25">
        <v>163057314</v>
      </c>
      <c r="S1749" s="25" t="s">
        <v>955</v>
      </c>
      <c r="T1749" s="25">
        <v>8.7595172976935906E-2</v>
      </c>
      <c r="U1749" s="25">
        <v>365</v>
      </c>
      <c r="V1749" s="25">
        <v>2.39986775279276E-4</v>
      </c>
      <c r="W1749" s="25">
        <v>10485</v>
      </c>
      <c r="X1749" s="27">
        <v>23785</v>
      </c>
      <c r="Y1749" s="35">
        <f t="shared" si="56"/>
        <v>2.8968575592299289E-3</v>
      </c>
      <c r="AA1749" t="str">
        <f t="shared" si="57"/>
        <v>2275060012-24009-NOX</v>
      </c>
      <c r="AB1749" t="str">
        <f>IF(COUNTIF('NP-NRModel-MAR-WILDFIRES Modifi'!V:V, AA1749)=0, "Missing", "")</f>
        <v/>
      </c>
    </row>
    <row r="1750" spans="1:30" hidden="1" x14ac:dyDescent="0.3">
      <c r="A1750" s="24">
        <v>2275060012</v>
      </c>
      <c r="B1750" s="40">
        <v>24009</v>
      </c>
      <c r="C1750" s="25">
        <v>11531311</v>
      </c>
      <c r="D1750" s="25">
        <v>116195913</v>
      </c>
      <c r="E1750" s="25">
        <v>56048012</v>
      </c>
      <c r="F1750" s="25">
        <v>163057314</v>
      </c>
      <c r="G1750" s="25" t="s">
        <v>12</v>
      </c>
      <c r="H1750" s="25">
        <v>5.0366658136484797E-2</v>
      </c>
      <c r="I1750" s="25">
        <v>153</v>
      </c>
      <c r="J1750" s="25">
        <v>3.2919384402931202E-4</v>
      </c>
      <c r="K1750" s="25">
        <v>10485</v>
      </c>
      <c r="L1750" s="26">
        <v>23810</v>
      </c>
      <c r="M1750" s="24">
        <v>2275060012</v>
      </c>
      <c r="N1750" s="25">
        <v>24009</v>
      </c>
      <c r="O1750" s="25">
        <v>11531311</v>
      </c>
      <c r="P1750" s="25">
        <v>116195913</v>
      </c>
      <c r="Q1750" s="25">
        <v>56048012</v>
      </c>
      <c r="R1750" s="25">
        <v>163057314</v>
      </c>
      <c r="S1750" s="25" t="s">
        <v>12</v>
      </c>
      <c r="T1750" s="25">
        <v>0.11363825707634</v>
      </c>
      <c r="U1750" s="25">
        <v>365</v>
      </c>
      <c r="V1750" s="25">
        <v>3.1133769062011098E-4</v>
      </c>
      <c r="W1750" s="25">
        <v>10485</v>
      </c>
      <c r="X1750" s="27">
        <v>23810</v>
      </c>
      <c r="Y1750" s="35">
        <f t="shared" si="56"/>
        <v>2.8968575592299515E-3</v>
      </c>
      <c r="AA1750" t="str">
        <f t="shared" si="57"/>
        <v>2275060012-24009-VOC</v>
      </c>
      <c r="AB1750" t="str">
        <f>IF(COUNTIF('NP-NRModel-MAR-WILDFIRES Modifi'!V:V, AA1750)=0, "Missing", "")</f>
        <v/>
      </c>
    </row>
    <row r="1751" spans="1:30" hidden="1" x14ac:dyDescent="0.3">
      <c r="A1751" s="24">
        <v>2275060012</v>
      </c>
      <c r="B1751" s="40">
        <v>24009</v>
      </c>
      <c r="C1751" s="25">
        <v>12532511</v>
      </c>
      <c r="D1751" s="25">
        <v>116196213</v>
      </c>
      <c r="E1751" s="25">
        <v>57157212</v>
      </c>
      <c r="F1751" s="25">
        <v>163057714</v>
      </c>
      <c r="G1751" s="25" t="s">
        <v>955</v>
      </c>
      <c r="H1751" s="25">
        <v>2.06144423695921E-3</v>
      </c>
      <c r="I1751" s="25">
        <v>153</v>
      </c>
      <c r="J1751" s="29">
        <v>1.34734917448314E-5</v>
      </c>
      <c r="K1751" s="25">
        <v>10485</v>
      </c>
      <c r="L1751" s="26">
        <v>23838</v>
      </c>
      <c r="M1751" s="24">
        <v>2275060012</v>
      </c>
      <c r="N1751" s="25">
        <v>24009</v>
      </c>
      <c r="O1751" s="25">
        <v>12532511</v>
      </c>
      <c r="P1751" s="25">
        <v>116196213</v>
      </c>
      <c r="Q1751" s="25">
        <v>57157212</v>
      </c>
      <c r="R1751" s="25">
        <v>163057714</v>
      </c>
      <c r="S1751" s="25" t="s">
        <v>955</v>
      </c>
      <c r="T1751" s="25">
        <v>4.6510715385029502E-3</v>
      </c>
      <c r="U1751" s="25">
        <v>365</v>
      </c>
      <c r="V1751" s="29">
        <v>1.27426617493231E-5</v>
      </c>
      <c r="W1751" s="25">
        <v>10485</v>
      </c>
      <c r="X1751" s="27">
        <v>23838</v>
      </c>
      <c r="Y1751" s="35">
        <f t="shared" si="56"/>
        <v>2.896857559229919E-3</v>
      </c>
      <c r="AA1751" t="str">
        <f t="shared" si="57"/>
        <v>2275060012-24009-NOX</v>
      </c>
      <c r="AB1751" t="str">
        <f>IF(COUNTIF('NP-NRModel-MAR-WILDFIRES Modifi'!V:V, AA1751)=0, "Missing", "")</f>
        <v/>
      </c>
    </row>
    <row r="1752" spans="1:30" hidden="1" x14ac:dyDescent="0.3">
      <c r="A1752" s="24">
        <v>2275060012</v>
      </c>
      <c r="B1752" s="40">
        <v>24009</v>
      </c>
      <c r="C1752" s="25">
        <v>12532511</v>
      </c>
      <c r="D1752" s="25">
        <v>116196213</v>
      </c>
      <c r="E1752" s="25">
        <v>57157212</v>
      </c>
      <c r="F1752" s="25">
        <v>163057714</v>
      </c>
      <c r="G1752" s="25" t="s">
        <v>12</v>
      </c>
      <c r="H1752" s="25">
        <v>2.6743360851451698E-3</v>
      </c>
      <c r="I1752" s="25">
        <v>153</v>
      </c>
      <c r="J1752" s="29">
        <v>1.7479320817942301E-5</v>
      </c>
      <c r="K1752" s="25">
        <v>10485</v>
      </c>
      <c r="L1752" s="26">
        <v>23844</v>
      </c>
      <c r="M1752" s="24">
        <v>2275060012</v>
      </c>
      <c r="N1752" s="25">
        <v>24009</v>
      </c>
      <c r="O1752" s="25">
        <v>12532511</v>
      </c>
      <c r="P1752" s="25">
        <v>116196213</v>
      </c>
      <c r="Q1752" s="25">
        <v>57157212</v>
      </c>
      <c r="R1752" s="25">
        <v>163057714</v>
      </c>
      <c r="S1752" s="25" t="s">
        <v>12</v>
      </c>
      <c r="T1752" s="25">
        <v>6.0338903313522903E-3</v>
      </c>
      <c r="U1752" s="25">
        <v>365</v>
      </c>
      <c r="V1752" s="29">
        <v>1.6531206387266501E-5</v>
      </c>
      <c r="W1752" s="25">
        <v>10485</v>
      </c>
      <c r="X1752" s="27">
        <v>23844</v>
      </c>
      <c r="Y1752" s="35">
        <f t="shared" si="56"/>
        <v>2.896857559229935E-3</v>
      </c>
      <c r="AA1752" t="str">
        <f t="shared" si="57"/>
        <v>2275060012-24009-VOC</v>
      </c>
      <c r="AB1752" t="str">
        <f>IF(COUNTIF('NP-NRModel-MAR-WILDFIRES Modifi'!V:V, AA1752)=0, "Missing", "")</f>
        <v/>
      </c>
    </row>
    <row r="1753" spans="1:30" hidden="1" x14ac:dyDescent="0.3">
      <c r="A1753" s="24">
        <v>2275060012</v>
      </c>
      <c r="B1753" s="40">
        <v>24017</v>
      </c>
      <c r="C1753" s="25">
        <v>9570011</v>
      </c>
      <c r="D1753" s="25">
        <v>62720513</v>
      </c>
      <c r="E1753" s="25">
        <v>50301412</v>
      </c>
      <c r="F1753" s="25">
        <v>84723414</v>
      </c>
      <c r="G1753" s="25" t="s">
        <v>955</v>
      </c>
      <c r="H1753" s="25">
        <v>3.7793141390150102E-3</v>
      </c>
      <c r="I1753" s="25">
        <v>153</v>
      </c>
      <c r="J1753" s="29">
        <v>2.4701399601405299E-5</v>
      </c>
      <c r="K1753" s="25">
        <v>10485</v>
      </c>
      <c r="L1753" s="26">
        <v>488175</v>
      </c>
      <c r="M1753" s="24">
        <v>2275060012</v>
      </c>
      <c r="N1753" s="25">
        <v>24017</v>
      </c>
      <c r="O1753" s="25">
        <v>9570011</v>
      </c>
      <c r="P1753" s="25">
        <v>62720513</v>
      </c>
      <c r="Q1753" s="25">
        <v>50301412</v>
      </c>
      <c r="R1753" s="25">
        <v>84723414</v>
      </c>
      <c r="S1753" s="25" t="s">
        <v>955</v>
      </c>
      <c r="T1753" s="25">
        <v>8.526963820745E-3</v>
      </c>
      <c r="U1753" s="25">
        <v>365</v>
      </c>
      <c r="V1753" s="29">
        <v>2.33615447143698E-5</v>
      </c>
      <c r="W1753" s="25">
        <v>10485</v>
      </c>
      <c r="X1753" s="27">
        <v>488175</v>
      </c>
      <c r="Y1753" s="35">
        <f t="shared" si="56"/>
        <v>2.8968575592299324E-3</v>
      </c>
      <c r="AA1753" t="str">
        <f t="shared" si="57"/>
        <v>2275060012-24017-NOX</v>
      </c>
      <c r="AB1753" t="str">
        <f>IF(COUNTIF('NP-NRModel-MAR-WILDFIRES Modifi'!V:V, AA1753)=0, "Missing", "")</f>
        <v/>
      </c>
    </row>
    <row r="1754" spans="1:30" hidden="1" x14ac:dyDescent="0.3">
      <c r="A1754" s="24">
        <v>2275060012</v>
      </c>
      <c r="B1754" s="40">
        <v>24017</v>
      </c>
      <c r="C1754" s="25">
        <v>9570011</v>
      </c>
      <c r="D1754" s="25">
        <v>62720513</v>
      </c>
      <c r="E1754" s="25">
        <v>50301412</v>
      </c>
      <c r="F1754" s="25">
        <v>84723414</v>
      </c>
      <c r="G1754" s="25" t="s">
        <v>12</v>
      </c>
      <c r="H1754" s="25">
        <v>4.9029513357466198E-3</v>
      </c>
      <c r="I1754" s="25">
        <v>153</v>
      </c>
      <c r="J1754" s="29">
        <v>3.2045433566971397E-5</v>
      </c>
      <c r="K1754" s="25">
        <v>10485</v>
      </c>
      <c r="L1754" s="26">
        <v>488181</v>
      </c>
      <c r="M1754" s="24">
        <v>2275060012</v>
      </c>
      <c r="N1754" s="25">
        <v>24017</v>
      </c>
      <c r="O1754" s="25">
        <v>9570011</v>
      </c>
      <c r="P1754" s="25">
        <v>62720513</v>
      </c>
      <c r="Q1754" s="25">
        <v>50301412</v>
      </c>
      <c r="R1754" s="25">
        <v>84723414</v>
      </c>
      <c r="S1754" s="25" t="s">
        <v>12</v>
      </c>
      <c r="T1754" s="25">
        <v>1.10621364398358E-2</v>
      </c>
      <c r="U1754" s="25">
        <v>365</v>
      </c>
      <c r="V1754" s="29">
        <v>3.03072231228379E-5</v>
      </c>
      <c r="W1754" s="25">
        <v>10485</v>
      </c>
      <c r="X1754" s="27">
        <v>488181</v>
      </c>
      <c r="Y1754" s="35">
        <f t="shared" si="56"/>
        <v>2.8968575592299476E-3</v>
      </c>
      <c r="AA1754" t="str">
        <f t="shared" si="57"/>
        <v>2275060012-24017-VOC</v>
      </c>
      <c r="AB1754" t="str">
        <f>IF(COUNTIF('NP-NRModel-MAR-WILDFIRES Modifi'!V:V, AA1754)=0, "Missing", "")</f>
        <v/>
      </c>
    </row>
    <row r="1755" spans="1:30" hidden="1" x14ac:dyDescent="0.3">
      <c r="A1755" s="24">
        <v>2275060012</v>
      </c>
      <c r="B1755" s="40">
        <v>24021</v>
      </c>
      <c r="C1755" s="25">
        <v>9569411</v>
      </c>
      <c r="D1755" s="25">
        <v>62720213</v>
      </c>
      <c r="E1755" s="25">
        <v>50301612</v>
      </c>
      <c r="F1755" s="25">
        <v>84722814</v>
      </c>
      <c r="G1755" s="25" t="s">
        <v>955</v>
      </c>
      <c r="H1755" s="25">
        <v>0.12644059506978</v>
      </c>
      <c r="I1755" s="25">
        <v>153</v>
      </c>
      <c r="J1755" s="25">
        <v>8.2640911810313801E-4</v>
      </c>
      <c r="K1755" s="25">
        <v>10485</v>
      </c>
      <c r="L1755" s="26">
        <v>487956</v>
      </c>
      <c r="M1755" s="24">
        <v>2275060012</v>
      </c>
      <c r="N1755" s="25">
        <v>24021</v>
      </c>
      <c r="O1755" s="25">
        <v>9569411</v>
      </c>
      <c r="P1755" s="25">
        <v>62720213</v>
      </c>
      <c r="Q1755" s="25">
        <v>50301612</v>
      </c>
      <c r="R1755" s="25">
        <v>84722814</v>
      </c>
      <c r="S1755" s="25" t="s">
        <v>955</v>
      </c>
      <c r="T1755" s="25">
        <v>0.285277788502249</v>
      </c>
      <c r="U1755" s="25">
        <v>365</v>
      </c>
      <c r="V1755" s="25">
        <v>7.8158298219794197E-4</v>
      </c>
      <c r="W1755" s="25">
        <v>10485</v>
      </c>
      <c r="X1755" s="27">
        <v>487956</v>
      </c>
      <c r="Y1755" s="35">
        <f t="shared" si="56"/>
        <v>2.8968575592299328E-3</v>
      </c>
      <c r="AA1755" t="str">
        <f t="shared" si="57"/>
        <v>2275060012-24021-NOX</v>
      </c>
      <c r="AB1755" t="str">
        <f>IF(COUNTIF('NP-NRModel-MAR-WILDFIRES Modifi'!V:V, AA1755)=0, "Missing", "")</f>
        <v/>
      </c>
    </row>
    <row r="1756" spans="1:30" ht="17.399999999999999" hidden="1" x14ac:dyDescent="0.35">
      <c r="A1756" s="24">
        <v>2275060012</v>
      </c>
      <c r="B1756" s="40">
        <v>24021</v>
      </c>
      <c r="C1756" s="25">
        <v>9569411</v>
      </c>
      <c r="D1756" s="25">
        <v>62720213</v>
      </c>
      <c r="E1756" s="25">
        <v>50301612</v>
      </c>
      <c r="F1756" s="25">
        <v>84722814</v>
      </c>
      <c r="G1756" s="25" t="s">
        <v>12</v>
      </c>
      <c r="H1756" s="25">
        <v>0.16403289603351801</v>
      </c>
      <c r="I1756" s="25">
        <v>153</v>
      </c>
      <c r="J1756" s="25">
        <v>1.0721104315916199E-3</v>
      </c>
      <c r="K1756" s="25">
        <v>10485</v>
      </c>
      <c r="L1756" s="26">
        <v>487962</v>
      </c>
      <c r="M1756" s="24">
        <v>2275060012</v>
      </c>
      <c r="N1756" s="25">
        <v>24021</v>
      </c>
      <c r="O1756" s="25">
        <v>9569411</v>
      </c>
      <c r="P1756" s="25">
        <v>62720213</v>
      </c>
      <c r="Q1756" s="25">
        <v>50301612</v>
      </c>
      <c r="R1756" s="25">
        <v>84722814</v>
      </c>
      <c r="S1756" s="25" t="s">
        <v>12</v>
      </c>
      <c r="T1756" s="25">
        <v>0.37009428654014298</v>
      </c>
      <c r="U1756" s="25">
        <v>365</v>
      </c>
      <c r="V1756" s="25">
        <v>1.01395694942505E-3</v>
      </c>
      <c r="W1756" s="25">
        <v>10485</v>
      </c>
      <c r="X1756" s="27">
        <v>487962</v>
      </c>
      <c r="Y1756" s="35">
        <f t="shared" si="56"/>
        <v>2.8968575592299272E-3</v>
      </c>
      <c r="AA1756" t="str">
        <f t="shared" si="57"/>
        <v>2275060012-24021-VOC</v>
      </c>
      <c r="AB1756" t="str">
        <f>IF(COUNTIF('NP-NRModel-MAR-WILDFIRES Modifi'!V:V, AA1756)=0, "Missing", "")</f>
        <v/>
      </c>
      <c r="AD1756" s="42" t="s">
        <v>3714</v>
      </c>
    </row>
    <row r="1757" spans="1:30" hidden="1" x14ac:dyDescent="0.3">
      <c r="A1757" s="24">
        <v>2275060012</v>
      </c>
      <c r="B1757" s="40">
        <v>24021</v>
      </c>
      <c r="C1757" s="25">
        <v>11697011</v>
      </c>
      <c r="D1757" s="25">
        <v>116211613</v>
      </c>
      <c r="E1757" s="25">
        <v>56751512</v>
      </c>
      <c r="F1757" s="25">
        <v>163078114</v>
      </c>
      <c r="G1757" s="25" t="s">
        <v>955</v>
      </c>
      <c r="H1757" s="25">
        <v>1.5460829561617501E-3</v>
      </c>
      <c r="I1757" s="25">
        <v>153</v>
      </c>
      <c r="J1757" s="29">
        <v>1.0105117360534299E-5</v>
      </c>
      <c r="K1757" s="25">
        <v>10485</v>
      </c>
      <c r="L1757" s="26">
        <v>23907</v>
      </c>
      <c r="M1757" s="24">
        <v>2275060012</v>
      </c>
      <c r="N1757" s="25">
        <v>24021</v>
      </c>
      <c r="O1757" s="25">
        <v>11697011</v>
      </c>
      <c r="P1757" s="25">
        <v>116211613</v>
      </c>
      <c r="Q1757" s="25">
        <v>56751512</v>
      </c>
      <c r="R1757" s="25">
        <v>163078114</v>
      </c>
      <c r="S1757" s="25" t="s">
        <v>955</v>
      </c>
      <c r="T1757" s="25">
        <v>3.48830315399441E-3</v>
      </c>
      <c r="U1757" s="25">
        <v>365</v>
      </c>
      <c r="V1757" s="29">
        <v>9.5569949424504502E-6</v>
      </c>
      <c r="W1757" s="25">
        <v>10485</v>
      </c>
      <c r="X1757" s="27">
        <v>23907</v>
      </c>
      <c r="Y1757" s="35">
        <f t="shared" si="56"/>
        <v>2.8968575592299259E-3</v>
      </c>
      <c r="AA1757" t="str">
        <f t="shared" si="57"/>
        <v>2275060012-24021-NOX</v>
      </c>
      <c r="AB1757" t="str">
        <f>IF(COUNTIF('NP-NRModel-MAR-WILDFIRES Modifi'!V:V, AA1757)=0, "Missing", "")</f>
        <v/>
      </c>
    </row>
    <row r="1758" spans="1:30" hidden="1" x14ac:dyDescent="0.3">
      <c r="A1758" s="24">
        <v>2275060012</v>
      </c>
      <c r="B1758" s="40">
        <v>24021</v>
      </c>
      <c r="C1758" s="25">
        <v>11697011</v>
      </c>
      <c r="D1758" s="25">
        <v>116211613</v>
      </c>
      <c r="E1758" s="25">
        <v>56751512</v>
      </c>
      <c r="F1758" s="25">
        <v>163078114</v>
      </c>
      <c r="G1758" s="25" t="s">
        <v>12</v>
      </c>
      <c r="H1758" s="25">
        <v>2.0057521746377101E-3</v>
      </c>
      <c r="I1758" s="25">
        <v>153</v>
      </c>
      <c r="J1758" s="29">
        <v>1.31094913375013E-5</v>
      </c>
      <c r="K1758" s="25">
        <v>10485</v>
      </c>
      <c r="L1758" s="26">
        <v>23913</v>
      </c>
      <c r="M1758" s="24">
        <v>2275060012</v>
      </c>
      <c r="N1758" s="25">
        <v>24021</v>
      </c>
      <c r="O1758" s="25">
        <v>11697011</v>
      </c>
      <c r="P1758" s="25">
        <v>116211613</v>
      </c>
      <c r="Q1758" s="25">
        <v>56751512</v>
      </c>
      <c r="R1758" s="25">
        <v>163078114</v>
      </c>
      <c r="S1758" s="25" t="s">
        <v>12</v>
      </c>
      <c r="T1758" s="25">
        <v>4.5254179984556102E-3</v>
      </c>
      <c r="U1758" s="25">
        <v>365</v>
      </c>
      <c r="V1758" s="29">
        <v>1.23984054752208E-5</v>
      </c>
      <c r="W1758" s="25">
        <v>10485</v>
      </c>
      <c r="X1758" s="27">
        <v>23913</v>
      </c>
      <c r="Y1758" s="35">
        <f t="shared" si="56"/>
        <v>2.8968575592299268E-3</v>
      </c>
      <c r="AA1758" t="str">
        <f t="shared" si="57"/>
        <v>2275060012-24021-VOC</v>
      </c>
      <c r="AB1758" t="str">
        <f>IF(COUNTIF('NP-NRModel-MAR-WILDFIRES Modifi'!V:V, AA1758)=0, "Missing", "")</f>
        <v/>
      </c>
    </row>
    <row r="1759" spans="1:30" hidden="1" x14ac:dyDescent="0.3">
      <c r="A1759" s="24">
        <v>2275060012</v>
      </c>
      <c r="B1759" s="40">
        <v>24031</v>
      </c>
      <c r="C1759" s="25">
        <v>9567611</v>
      </c>
      <c r="D1759" s="25">
        <v>62719713</v>
      </c>
      <c r="E1759" s="25">
        <v>50301912</v>
      </c>
      <c r="F1759" s="25">
        <v>166371614</v>
      </c>
      <c r="G1759" s="25" t="s">
        <v>955</v>
      </c>
      <c r="H1759" s="25">
        <v>5.5659005918896998E-2</v>
      </c>
      <c r="I1759" s="25">
        <v>153</v>
      </c>
      <c r="J1759" s="25">
        <v>3.6378435241109198E-4</v>
      </c>
      <c r="K1759" s="25">
        <v>10485</v>
      </c>
      <c r="L1759" s="26">
        <v>487588</v>
      </c>
      <c r="M1759" s="24">
        <v>2275060012</v>
      </c>
      <c r="N1759" s="25">
        <v>24031</v>
      </c>
      <c r="O1759" s="25">
        <v>9567611</v>
      </c>
      <c r="P1759" s="25">
        <v>62719713</v>
      </c>
      <c r="Q1759" s="25">
        <v>50301912</v>
      </c>
      <c r="R1759" s="25">
        <v>166371614</v>
      </c>
      <c r="S1759" s="25" t="s">
        <v>955</v>
      </c>
      <c r="T1759" s="25">
        <v>0.125578957533485</v>
      </c>
      <c r="U1759" s="25">
        <v>365</v>
      </c>
      <c r="V1759" s="25">
        <v>3.4405193844790402E-4</v>
      </c>
      <c r="W1759" s="25">
        <v>10485</v>
      </c>
      <c r="X1759" s="27">
        <v>487588</v>
      </c>
      <c r="Y1759" s="35">
        <f t="shared" ref="Y1759:Y1768" si="58">IFERROR(J1759/T1759,0)</f>
        <v>2.8968575592299428E-3</v>
      </c>
      <c r="AA1759" t="str">
        <f t="shared" si="57"/>
        <v>2275060012-24031-NOX</v>
      </c>
      <c r="AB1759" t="str">
        <f>IF(COUNTIF('NP-NRModel-MAR-WILDFIRES Modifi'!V:V, AA1759)=0, "Missing", "")</f>
        <v/>
      </c>
    </row>
    <row r="1760" spans="1:30" hidden="1" x14ac:dyDescent="0.3">
      <c r="A1760" s="24">
        <v>2275060012</v>
      </c>
      <c r="B1760" s="40">
        <v>24031</v>
      </c>
      <c r="C1760" s="25">
        <v>9567611</v>
      </c>
      <c r="D1760" s="25">
        <v>62719713</v>
      </c>
      <c r="E1760" s="25">
        <v>50301912</v>
      </c>
      <c r="F1760" s="25">
        <v>166371614</v>
      </c>
      <c r="G1760" s="25" t="s">
        <v>12</v>
      </c>
      <c r="H1760" s="25">
        <v>7.2207058789883594E-2</v>
      </c>
      <c r="I1760" s="25">
        <v>153</v>
      </c>
      <c r="J1760" s="25">
        <v>4.7194156071819299E-4</v>
      </c>
      <c r="K1760" s="25">
        <v>10485</v>
      </c>
      <c r="L1760" s="26">
        <v>487594</v>
      </c>
      <c r="M1760" s="24">
        <v>2275060012</v>
      </c>
      <c r="N1760" s="25">
        <v>24031</v>
      </c>
      <c r="O1760" s="25">
        <v>9567611</v>
      </c>
      <c r="P1760" s="25">
        <v>62719713</v>
      </c>
      <c r="Q1760" s="25">
        <v>50301912</v>
      </c>
      <c r="R1760" s="25">
        <v>166371614</v>
      </c>
      <c r="S1760" s="25" t="s">
        <v>12</v>
      </c>
      <c r="T1760" s="25">
        <v>0.162915003954716</v>
      </c>
      <c r="U1760" s="25">
        <v>365</v>
      </c>
      <c r="V1760" s="25">
        <v>4.4634247658826301E-4</v>
      </c>
      <c r="W1760" s="25">
        <v>10485</v>
      </c>
      <c r="X1760" s="27">
        <v>487594</v>
      </c>
      <c r="Y1760" s="35">
        <f t="shared" si="58"/>
        <v>2.8968575592299298E-3</v>
      </c>
      <c r="AA1760" t="str">
        <f t="shared" si="57"/>
        <v>2275060012-24031-VOC</v>
      </c>
      <c r="AB1760" t="str">
        <f>IF(COUNTIF('NP-NRModel-MAR-WILDFIRES Modifi'!V:V, AA1760)=0, "Missing", "")</f>
        <v/>
      </c>
    </row>
    <row r="1761" spans="1:28" hidden="1" x14ac:dyDescent="0.3">
      <c r="A1761" s="24">
        <v>2275060012</v>
      </c>
      <c r="B1761" s="40">
        <v>24031</v>
      </c>
      <c r="C1761" s="25">
        <v>11502911</v>
      </c>
      <c r="D1761" s="25">
        <v>116223713</v>
      </c>
      <c r="E1761" s="25">
        <v>56150812</v>
      </c>
      <c r="F1761" s="25">
        <v>163094214</v>
      </c>
      <c r="G1761" s="25" t="s">
        <v>955</v>
      </c>
      <c r="H1761" s="25">
        <v>2.5768050746413601E-3</v>
      </c>
      <c r="I1761" s="25">
        <v>153</v>
      </c>
      <c r="J1761" s="29">
        <v>1.6841863232949999E-5</v>
      </c>
      <c r="K1761" s="25">
        <v>10485</v>
      </c>
      <c r="L1761" s="26">
        <v>23944</v>
      </c>
      <c r="M1761" s="24">
        <v>2275060012</v>
      </c>
      <c r="N1761" s="25">
        <v>24031</v>
      </c>
      <c r="O1761" s="25">
        <v>11502911</v>
      </c>
      <c r="P1761" s="25">
        <v>116223713</v>
      </c>
      <c r="Q1761" s="25">
        <v>56150812</v>
      </c>
      <c r="R1761" s="25">
        <v>163094214</v>
      </c>
      <c r="S1761" s="25" t="s">
        <v>955</v>
      </c>
      <c r="T1761" s="25">
        <v>5.8138389232458799E-3</v>
      </c>
      <c r="U1761" s="25">
        <v>365</v>
      </c>
      <c r="V1761" s="29">
        <v>1.5928325817111999E-5</v>
      </c>
      <c r="W1761" s="25">
        <v>10485</v>
      </c>
      <c r="X1761" s="27">
        <v>23944</v>
      </c>
      <c r="Y1761" s="35">
        <f t="shared" si="58"/>
        <v>2.8968575592299259E-3</v>
      </c>
      <c r="AA1761" t="str">
        <f t="shared" si="57"/>
        <v>2275060012-24031-NOX</v>
      </c>
      <c r="AB1761" t="str">
        <f>IF(COUNTIF('NP-NRModel-MAR-WILDFIRES Modifi'!V:V, AA1761)=0, "Missing", "")</f>
        <v/>
      </c>
    </row>
    <row r="1762" spans="1:28" hidden="1" x14ac:dyDescent="0.3">
      <c r="A1762" s="24">
        <v>2275060012</v>
      </c>
      <c r="B1762" s="40">
        <v>24031</v>
      </c>
      <c r="C1762" s="25">
        <v>11502911</v>
      </c>
      <c r="D1762" s="25">
        <v>116223713</v>
      </c>
      <c r="E1762" s="25">
        <v>56150812</v>
      </c>
      <c r="F1762" s="25">
        <v>163094214</v>
      </c>
      <c r="G1762" s="25" t="s">
        <v>12</v>
      </c>
      <c r="H1762" s="25">
        <v>3.34292043876795E-3</v>
      </c>
      <c r="I1762" s="25">
        <v>153</v>
      </c>
      <c r="J1762" s="29">
        <v>2.1849153194561702E-5</v>
      </c>
      <c r="K1762" s="25">
        <v>10485</v>
      </c>
      <c r="L1762" s="26">
        <v>23950</v>
      </c>
      <c r="M1762" s="24">
        <v>2275060012</v>
      </c>
      <c r="N1762" s="25">
        <v>24031</v>
      </c>
      <c r="O1762" s="25">
        <v>11502911</v>
      </c>
      <c r="P1762" s="25">
        <v>116223713</v>
      </c>
      <c r="Q1762" s="25">
        <v>56150812</v>
      </c>
      <c r="R1762" s="25">
        <v>163094214</v>
      </c>
      <c r="S1762" s="25" t="s">
        <v>12</v>
      </c>
      <c r="T1762" s="25">
        <v>7.5423636640145602E-3</v>
      </c>
      <c r="U1762" s="25">
        <v>365</v>
      </c>
      <c r="V1762" s="29">
        <v>2.0664010038396002E-5</v>
      </c>
      <c r="W1762" s="25">
        <v>10485</v>
      </c>
      <c r="X1762" s="27">
        <v>23950</v>
      </c>
      <c r="Y1762" s="35">
        <f t="shared" si="58"/>
        <v>2.8968575592299263E-3</v>
      </c>
      <c r="AA1762" t="str">
        <f t="shared" si="57"/>
        <v>2275060012-24031-VOC</v>
      </c>
      <c r="AB1762" t="str">
        <f>IF(COUNTIF('NP-NRModel-MAR-WILDFIRES Modifi'!V:V, AA1762)=0, "Missing", "")</f>
        <v/>
      </c>
    </row>
    <row r="1763" spans="1:28" hidden="1" x14ac:dyDescent="0.3">
      <c r="A1763" s="24">
        <v>2275060012</v>
      </c>
      <c r="B1763" s="40">
        <v>24031</v>
      </c>
      <c r="C1763" s="25">
        <v>11720611</v>
      </c>
      <c r="D1763" s="25">
        <v>116224313</v>
      </c>
      <c r="E1763" s="25">
        <v>56583712</v>
      </c>
      <c r="F1763" s="25">
        <v>163095014</v>
      </c>
      <c r="G1763" s="25" t="s">
        <v>955</v>
      </c>
      <c r="H1763" s="25">
        <v>2.5768050746413601E-3</v>
      </c>
      <c r="I1763" s="25">
        <v>153</v>
      </c>
      <c r="J1763" s="29">
        <v>1.6841863232949999E-5</v>
      </c>
      <c r="K1763" s="25">
        <v>10485</v>
      </c>
      <c r="L1763" s="26">
        <v>23958</v>
      </c>
      <c r="M1763" s="24">
        <v>2275060012</v>
      </c>
      <c r="N1763" s="25">
        <v>24031</v>
      </c>
      <c r="O1763" s="25">
        <v>11720611</v>
      </c>
      <c r="P1763" s="25">
        <v>116224313</v>
      </c>
      <c r="Q1763" s="25">
        <v>56583712</v>
      </c>
      <c r="R1763" s="25">
        <v>163095014</v>
      </c>
      <c r="S1763" s="25" t="s">
        <v>955</v>
      </c>
      <c r="T1763" s="25">
        <v>5.8138389232458799E-3</v>
      </c>
      <c r="U1763" s="25">
        <v>365</v>
      </c>
      <c r="V1763" s="29">
        <v>1.5928325817111999E-5</v>
      </c>
      <c r="W1763" s="25">
        <v>10485</v>
      </c>
      <c r="X1763" s="27">
        <v>23958</v>
      </c>
      <c r="Y1763" s="35">
        <f t="shared" si="58"/>
        <v>2.8968575592299259E-3</v>
      </c>
      <c r="AA1763" t="str">
        <f t="shared" si="57"/>
        <v>2275060012-24031-NOX</v>
      </c>
      <c r="AB1763" t="str">
        <f>IF(COUNTIF('NP-NRModel-MAR-WILDFIRES Modifi'!V:V, AA1763)=0, "Missing", "")</f>
        <v/>
      </c>
    </row>
    <row r="1764" spans="1:28" hidden="1" x14ac:dyDescent="0.3">
      <c r="A1764" s="24">
        <v>2275060012</v>
      </c>
      <c r="B1764" s="40">
        <v>24031</v>
      </c>
      <c r="C1764" s="25">
        <v>11720611</v>
      </c>
      <c r="D1764" s="25">
        <v>116224313</v>
      </c>
      <c r="E1764" s="25">
        <v>56583712</v>
      </c>
      <c r="F1764" s="25">
        <v>163095014</v>
      </c>
      <c r="G1764" s="25" t="s">
        <v>12</v>
      </c>
      <c r="H1764" s="25">
        <v>3.34292043876795E-3</v>
      </c>
      <c r="I1764" s="25">
        <v>153</v>
      </c>
      <c r="J1764" s="29">
        <v>2.1849153194561702E-5</v>
      </c>
      <c r="K1764" s="25">
        <v>10485</v>
      </c>
      <c r="L1764" s="26">
        <v>23960</v>
      </c>
      <c r="M1764" s="24">
        <v>2275060012</v>
      </c>
      <c r="N1764" s="25">
        <v>24031</v>
      </c>
      <c r="O1764" s="25">
        <v>11720611</v>
      </c>
      <c r="P1764" s="25">
        <v>116224313</v>
      </c>
      <c r="Q1764" s="25">
        <v>56583712</v>
      </c>
      <c r="R1764" s="25">
        <v>163095014</v>
      </c>
      <c r="S1764" s="25" t="s">
        <v>12</v>
      </c>
      <c r="T1764" s="25">
        <v>7.5423636640145602E-3</v>
      </c>
      <c r="U1764" s="25">
        <v>365</v>
      </c>
      <c r="V1764" s="29">
        <v>2.0664010038396002E-5</v>
      </c>
      <c r="W1764" s="25">
        <v>10485</v>
      </c>
      <c r="X1764" s="27">
        <v>23960</v>
      </c>
      <c r="Y1764" s="35">
        <f t="shared" si="58"/>
        <v>2.8968575592299263E-3</v>
      </c>
      <c r="AA1764" t="str">
        <f t="shared" si="57"/>
        <v>2275060012-24031-VOC</v>
      </c>
      <c r="AB1764" t="str">
        <f>IF(COUNTIF('NP-NRModel-MAR-WILDFIRES Modifi'!V:V, AA1764)=0, "Missing", "")</f>
        <v/>
      </c>
    </row>
    <row r="1765" spans="1:28" hidden="1" x14ac:dyDescent="0.3">
      <c r="A1765" s="24">
        <v>2275060012</v>
      </c>
      <c r="B1765" s="40">
        <v>24033</v>
      </c>
      <c r="C1765" s="25">
        <v>9567211</v>
      </c>
      <c r="D1765" s="25">
        <v>103216613</v>
      </c>
      <c r="E1765" s="25">
        <v>50302212</v>
      </c>
      <c r="F1765" s="25">
        <v>145543014</v>
      </c>
      <c r="G1765" s="25" t="s">
        <v>955</v>
      </c>
      <c r="H1765" s="25">
        <v>2.0819031759845598E-3</v>
      </c>
      <c r="I1765" s="25">
        <v>153</v>
      </c>
      <c r="J1765" s="29">
        <v>1.36072103005527E-5</v>
      </c>
      <c r="K1765" s="25">
        <v>10485</v>
      </c>
      <c r="L1765" s="26">
        <v>8508</v>
      </c>
      <c r="M1765" s="24">
        <v>2275060012</v>
      </c>
      <c r="N1765" s="25">
        <v>24033</v>
      </c>
      <c r="O1765" s="25">
        <v>9567211</v>
      </c>
      <c r="P1765" s="25">
        <v>103216613</v>
      </c>
      <c r="Q1765" s="25">
        <v>50302212</v>
      </c>
      <c r="R1765" s="25">
        <v>145543014</v>
      </c>
      <c r="S1765" s="25" t="s">
        <v>955</v>
      </c>
      <c r="T1765" s="25">
        <v>4.6972314041460296E-3</v>
      </c>
      <c r="U1765" s="25">
        <v>365</v>
      </c>
      <c r="V1765" s="29">
        <v>1.2869127134646599E-5</v>
      </c>
      <c r="W1765" s="25">
        <v>10485</v>
      </c>
      <c r="X1765" s="27">
        <v>8508</v>
      </c>
      <c r="Y1765" s="35">
        <f t="shared" si="58"/>
        <v>2.8968575592299419E-3</v>
      </c>
      <c r="AA1765" t="str">
        <f t="shared" si="57"/>
        <v>2275060012-24033-NOX</v>
      </c>
      <c r="AB1765" t="str">
        <f>IF(COUNTIF('NP-NRModel-MAR-WILDFIRES Modifi'!V:V, AA1765)=0, "Missing", "")</f>
        <v/>
      </c>
    </row>
    <row r="1766" spans="1:28" hidden="1" x14ac:dyDescent="0.3">
      <c r="A1766" s="24">
        <v>2275060012</v>
      </c>
      <c r="B1766" s="40">
        <v>24033</v>
      </c>
      <c r="C1766" s="25">
        <v>9567211</v>
      </c>
      <c r="D1766" s="25">
        <v>103216613</v>
      </c>
      <c r="E1766" s="25">
        <v>50302212</v>
      </c>
      <c r="F1766" s="25">
        <v>145543014</v>
      </c>
      <c r="G1766" s="25" t="s">
        <v>12</v>
      </c>
      <c r="H1766" s="25">
        <v>2.70087879363278E-3</v>
      </c>
      <c r="I1766" s="25">
        <v>153</v>
      </c>
      <c r="J1766" s="29">
        <v>1.76528025727633E-5</v>
      </c>
      <c r="K1766" s="25">
        <v>10485</v>
      </c>
      <c r="L1766" s="26">
        <v>8515</v>
      </c>
      <c r="M1766" s="24">
        <v>2275060012</v>
      </c>
      <c r="N1766" s="25">
        <v>24033</v>
      </c>
      <c r="O1766" s="25">
        <v>9567211</v>
      </c>
      <c r="P1766" s="25">
        <v>103216613</v>
      </c>
      <c r="Q1766" s="25">
        <v>50302212</v>
      </c>
      <c r="R1766" s="25">
        <v>145543014</v>
      </c>
      <c r="S1766" s="25" t="s">
        <v>12</v>
      </c>
      <c r="T1766" s="25">
        <v>6.0937765188067696E-3</v>
      </c>
      <c r="U1766" s="25">
        <v>365</v>
      </c>
      <c r="V1766" s="29">
        <v>1.6695278133717099E-5</v>
      </c>
      <c r="W1766" s="25">
        <v>10485</v>
      </c>
      <c r="X1766" s="27">
        <v>8515</v>
      </c>
      <c r="Y1766" s="35">
        <f t="shared" si="58"/>
        <v>2.8968575592299402E-3</v>
      </c>
      <c r="AA1766" t="str">
        <f t="shared" si="57"/>
        <v>2275060012-24033-VOC</v>
      </c>
      <c r="AB1766" t="str">
        <f>IF(COUNTIF('NP-NRModel-MAR-WILDFIRES Modifi'!V:V, AA1766)=0, "Missing", "")</f>
        <v/>
      </c>
    </row>
    <row r="1767" spans="1:28" x14ac:dyDescent="0.3">
      <c r="A1767" s="24">
        <v>2275060011</v>
      </c>
      <c r="B1767" s="40">
        <v>24033</v>
      </c>
      <c r="C1767" s="25">
        <v>9567311</v>
      </c>
      <c r="D1767" s="25">
        <v>62719313</v>
      </c>
      <c r="E1767" s="25">
        <v>50302112</v>
      </c>
      <c r="F1767" s="25">
        <v>84720714</v>
      </c>
      <c r="G1767" s="25" t="s">
        <v>12</v>
      </c>
      <c r="H1767" s="25"/>
      <c r="I1767" s="25">
        <v>153</v>
      </c>
      <c r="J1767" s="29"/>
      <c r="K1767" s="25">
        <v>10485</v>
      </c>
      <c r="L1767" s="26">
        <v>487355</v>
      </c>
      <c r="M1767" s="24">
        <v>2275060011</v>
      </c>
      <c r="N1767" s="25">
        <v>24033</v>
      </c>
      <c r="O1767" s="25">
        <v>9567311</v>
      </c>
      <c r="P1767" s="25">
        <v>62719313</v>
      </c>
      <c r="Q1767" s="25">
        <v>50302112</v>
      </c>
      <c r="R1767" s="25">
        <v>84720714</v>
      </c>
      <c r="S1767" s="25" t="s">
        <v>12</v>
      </c>
      <c r="T1767" s="25"/>
      <c r="U1767" s="25">
        <v>365</v>
      </c>
      <c r="V1767" s="29"/>
      <c r="W1767" s="25">
        <v>10485</v>
      </c>
      <c r="X1767" s="27">
        <v>487355</v>
      </c>
      <c r="Y1767" s="35">
        <f t="shared" si="58"/>
        <v>0</v>
      </c>
      <c r="AA1767" t="str">
        <f t="shared" si="57"/>
        <v>2275060011-24033-VOC</v>
      </c>
      <c r="AB1767" t="str">
        <f>IF(COUNTIF('NP-NRModel-MAR-WILDFIRES Modifi'!V:V, AA1767)=0, "Missing", "")</f>
        <v/>
      </c>
    </row>
    <row r="1768" spans="1:28" x14ac:dyDescent="0.3">
      <c r="A1768" s="24">
        <v>2275060012</v>
      </c>
      <c r="B1768" s="40">
        <v>24033</v>
      </c>
      <c r="C1768" s="25">
        <v>9567311</v>
      </c>
      <c r="D1768" s="25">
        <v>62719313</v>
      </c>
      <c r="E1768" s="25">
        <v>50302112</v>
      </c>
      <c r="F1768" s="25">
        <v>84720814</v>
      </c>
      <c r="G1768" s="25" t="s">
        <v>12</v>
      </c>
      <c r="H1768" s="25"/>
      <c r="I1768" s="25">
        <v>153</v>
      </c>
      <c r="J1768" s="25"/>
      <c r="K1768" s="25">
        <v>10485</v>
      </c>
      <c r="L1768" s="26">
        <v>487293</v>
      </c>
      <c r="M1768" s="24">
        <v>2275060012</v>
      </c>
      <c r="N1768" s="25">
        <v>24033</v>
      </c>
      <c r="O1768" s="25">
        <v>9567311</v>
      </c>
      <c r="P1768" s="25">
        <v>62719313</v>
      </c>
      <c r="Q1768" s="25">
        <v>50302112</v>
      </c>
      <c r="R1768" s="25">
        <v>84720814</v>
      </c>
      <c r="S1768" s="25" t="s">
        <v>12</v>
      </c>
      <c r="T1768" s="25"/>
      <c r="U1768" s="25">
        <v>365</v>
      </c>
      <c r="V1768" s="25"/>
      <c r="W1768" s="25">
        <v>10485</v>
      </c>
      <c r="X1768" s="27">
        <v>487293</v>
      </c>
      <c r="Y1768" s="35">
        <f t="shared" si="58"/>
        <v>0</v>
      </c>
      <c r="AA1768" t="str">
        <f t="shared" si="57"/>
        <v>2275060012-24033-VOC</v>
      </c>
      <c r="AB1768" t="str">
        <f>IF(COUNTIF('NP-NRModel-MAR-WILDFIRES Modifi'!V:V, AA1768)=0, "Missing", "")</f>
        <v/>
      </c>
    </row>
    <row r="1769" spans="1:28" x14ac:dyDescent="0.3">
      <c r="A1769" s="24">
        <v>2275060012</v>
      </c>
      <c r="B1769" s="40">
        <v>51013</v>
      </c>
      <c r="C1769" s="25">
        <v>9046811</v>
      </c>
      <c r="D1769" s="25">
        <v>62306013</v>
      </c>
      <c r="E1769" s="25">
        <v>50355512</v>
      </c>
      <c r="F1769" s="25">
        <v>166657214</v>
      </c>
      <c r="G1769" s="25" t="s">
        <v>955</v>
      </c>
      <c r="H1769" s="25"/>
      <c r="I1769" s="25">
        <v>153</v>
      </c>
      <c r="J1769" s="25"/>
      <c r="K1769" s="25">
        <v>10485</v>
      </c>
      <c r="L1769" s="26">
        <v>660821</v>
      </c>
      <c r="M1769" s="24">
        <v>2275060012</v>
      </c>
      <c r="N1769" s="25">
        <v>51013</v>
      </c>
      <c r="O1769" s="25">
        <v>9046811</v>
      </c>
      <c r="P1769" s="25">
        <v>62306013</v>
      </c>
      <c r="Q1769" s="25">
        <v>50355512</v>
      </c>
      <c r="R1769" s="25">
        <v>166657214</v>
      </c>
      <c r="S1769" s="25" t="s">
        <v>955</v>
      </c>
      <c r="T1769" s="25"/>
      <c r="U1769" s="25">
        <v>365</v>
      </c>
      <c r="V1769" s="25"/>
      <c r="W1769" s="25">
        <v>10485</v>
      </c>
      <c r="X1769" s="27">
        <v>660821</v>
      </c>
      <c r="Y1769" s="35">
        <f t="shared" ref="Y1769:Y1780" si="59">IFERROR(J1769/T1769,0)</f>
        <v>0</v>
      </c>
      <c r="AA1769" t="str">
        <f t="shared" si="57"/>
        <v>2275060012-51013-NOX</v>
      </c>
      <c r="AB1769" t="str">
        <f>IF(COUNTIF('NP-NRModel-MAR-WILDFIRES Modifi'!V:V, AA1769)=0, "Missing", "")</f>
        <v/>
      </c>
    </row>
    <row r="1770" spans="1:28" x14ac:dyDescent="0.3">
      <c r="A1770" s="24">
        <v>2275060012</v>
      </c>
      <c r="B1770" s="40">
        <v>51013</v>
      </c>
      <c r="C1770" s="25">
        <v>9046811</v>
      </c>
      <c r="D1770" s="25">
        <v>62306013</v>
      </c>
      <c r="E1770" s="25">
        <v>50355512</v>
      </c>
      <c r="F1770" s="25">
        <v>166657214</v>
      </c>
      <c r="G1770" s="25" t="s">
        <v>12</v>
      </c>
      <c r="H1770" s="25"/>
      <c r="I1770" s="25">
        <v>153</v>
      </c>
      <c r="J1770" s="25"/>
      <c r="K1770" s="25">
        <v>10485</v>
      </c>
      <c r="L1770" s="26">
        <v>660825</v>
      </c>
      <c r="M1770" s="24">
        <v>2275060012</v>
      </c>
      <c r="N1770" s="25">
        <v>51013</v>
      </c>
      <c r="O1770" s="25">
        <v>9046811</v>
      </c>
      <c r="P1770" s="25">
        <v>62306013</v>
      </c>
      <c r="Q1770" s="25">
        <v>50355512</v>
      </c>
      <c r="R1770" s="25">
        <v>166657214</v>
      </c>
      <c r="S1770" s="25" t="s">
        <v>12</v>
      </c>
      <c r="T1770" s="25"/>
      <c r="U1770" s="25">
        <v>365</v>
      </c>
      <c r="V1770" s="25"/>
      <c r="W1770" s="25">
        <v>10485</v>
      </c>
      <c r="X1770" s="27">
        <v>660825</v>
      </c>
      <c r="Y1770" s="35">
        <f t="shared" si="59"/>
        <v>0</v>
      </c>
      <c r="AA1770" t="str">
        <f t="shared" si="57"/>
        <v>2275060012-51013-VOC</v>
      </c>
      <c r="AB1770" t="str">
        <f>IF(COUNTIF('NP-NRModel-MAR-WILDFIRES Modifi'!V:V, AA1770)=0, "Missing", "")</f>
        <v/>
      </c>
    </row>
    <row r="1771" spans="1:28" hidden="1" x14ac:dyDescent="0.3">
      <c r="A1771" s="24">
        <v>2275060012</v>
      </c>
      <c r="B1771" s="40">
        <v>51107</v>
      </c>
      <c r="C1771" s="25">
        <v>9063711</v>
      </c>
      <c r="D1771" s="25">
        <v>62319913</v>
      </c>
      <c r="E1771" s="25">
        <v>49987812</v>
      </c>
      <c r="F1771" s="25">
        <v>82959214</v>
      </c>
      <c r="G1771" s="25" t="s">
        <v>955</v>
      </c>
      <c r="H1771" s="25">
        <v>0.18896572910651599</v>
      </c>
      <c r="I1771" s="25">
        <v>153</v>
      </c>
      <c r="J1771" s="25">
        <v>1.2350701248791899E-3</v>
      </c>
      <c r="K1771" s="25">
        <v>10485</v>
      </c>
      <c r="L1771" s="26">
        <v>299485</v>
      </c>
      <c r="M1771" s="24">
        <v>2275060012</v>
      </c>
      <c r="N1771" s="25">
        <v>51107</v>
      </c>
      <c r="O1771" s="25">
        <v>9063711</v>
      </c>
      <c r="P1771" s="25">
        <v>62319913</v>
      </c>
      <c r="Q1771" s="25">
        <v>49987812</v>
      </c>
      <c r="R1771" s="25">
        <v>82959214</v>
      </c>
      <c r="S1771" s="25" t="s">
        <v>955</v>
      </c>
      <c r="T1771" s="25">
        <v>0.42634824102552898</v>
      </c>
      <c r="U1771" s="25">
        <v>365</v>
      </c>
      <c r="V1771" s="25">
        <v>1.16807737267268E-3</v>
      </c>
      <c r="W1771" s="25">
        <v>10485</v>
      </c>
      <c r="X1771" s="27">
        <v>299485</v>
      </c>
      <c r="Y1771" s="35">
        <f t="shared" si="59"/>
        <v>2.896857559229935E-3</v>
      </c>
      <c r="AA1771" t="str">
        <f t="shared" si="57"/>
        <v>2275060012-51107-NOX</v>
      </c>
      <c r="AB1771" t="str">
        <f>IF(COUNTIF('NP-NRModel-MAR-WILDFIRES Modifi'!V:V, AA1771)=0, "Missing", "")</f>
        <v/>
      </c>
    </row>
    <row r="1772" spans="1:28" hidden="1" x14ac:dyDescent="0.3">
      <c r="A1772" s="24">
        <v>2275060012</v>
      </c>
      <c r="B1772" s="40">
        <v>51107</v>
      </c>
      <c r="C1772" s="25">
        <v>9063711</v>
      </c>
      <c r="D1772" s="25">
        <v>62319913</v>
      </c>
      <c r="E1772" s="25">
        <v>49987812</v>
      </c>
      <c r="F1772" s="25">
        <v>82959214</v>
      </c>
      <c r="G1772" s="25" t="s">
        <v>12</v>
      </c>
      <c r="H1772" s="25">
        <v>0.24514747816426799</v>
      </c>
      <c r="I1772" s="25">
        <v>153</v>
      </c>
      <c r="J1772" s="25">
        <v>1.60227109911286E-3</v>
      </c>
      <c r="K1772" s="25">
        <v>10485</v>
      </c>
      <c r="L1772" s="26">
        <v>299491</v>
      </c>
      <c r="M1772" s="24">
        <v>2275060012</v>
      </c>
      <c r="N1772" s="25">
        <v>51107</v>
      </c>
      <c r="O1772" s="25">
        <v>9063711</v>
      </c>
      <c r="P1772" s="25">
        <v>62319913</v>
      </c>
      <c r="Q1772" s="25">
        <v>49987812</v>
      </c>
      <c r="R1772" s="25">
        <v>82959214</v>
      </c>
      <c r="S1772" s="25" t="s">
        <v>12</v>
      </c>
      <c r="T1772" s="25">
        <v>0.553106622038672</v>
      </c>
      <c r="U1772" s="25">
        <v>365</v>
      </c>
      <c r="V1772" s="25">
        <v>1.51536060832513E-3</v>
      </c>
      <c r="W1772" s="25">
        <v>10485</v>
      </c>
      <c r="X1772" s="27">
        <v>299491</v>
      </c>
      <c r="Y1772" s="35">
        <f t="shared" si="59"/>
        <v>2.8968575592299324E-3</v>
      </c>
      <c r="AA1772" t="str">
        <f t="shared" si="57"/>
        <v>2275060012-51107-VOC</v>
      </c>
      <c r="AB1772" t="str">
        <f>IF(COUNTIF('NP-NRModel-MAR-WILDFIRES Modifi'!V:V, AA1772)=0, "Missing", "")</f>
        <v/>
      </c>
    </row>
    <row r="1773" spans="1:28" x14ac:dyDescent="0.3">
      <c r="A1773" s="24">
        <v>2275060012</v>
      </c>
      <c r="B1773" s="40">
        <v>51107</v>
      </c>
      <c r="C1773" s="25">
        <v>9063811</v>
      </c>
      <c r="D1773" s="25">
        <v>62320313</v>
      </c>
      <c r="E1773" s="25">
        <v>50356612</v>
      </c>
      <c r="F1773" s="25">
        <v>186684114</v>
      </c>
      <c r="G1773" s="25" t="s">
        <v>955</v>
      </c>
      <c r="H1773" s="25"/>
      <c r="I1773" s="25">
        <v>153</v>
      </c>
      <c r="J1773" s="25"/>
      <c r="K1773" s="25">
        <v>10485</v>
      </c>
      <c r="L1773" s="26">
        <v>660993</v>
      </c>
      <c r="M1773" s="24">
        <v>2275060012</v>
      </c>
      <c r="N1773" s="25">
        <v>51107</v>
      </c>
      <c r="O1773" s="25">
        <v>9063811</v>
      </c>
      <c r="P1773" s="25">
        <v>62320313</v>
      </c>
      <c r="Q1773" s="25">
        <v>50356612</v>
      </c>
      <c r="R1773" s="25">
        <v>186684114</v>
      </c>
      <c r="S1773" s="25" t="s">
        <v>955</v>
      </c>
      <c r="T1773" s="25"/>
      <c r="U1773" s="25">
        <v>365</v>
      </c>
      <c r="V1773" s="25"/>
      <c r="W1773" s="25">
        <v>10485</v>
      </c>
      <c r="X1773" s="27">
        <v>660993</v>
      </c>
      <c r="Y1773" s="35">
        <f t="shared" si="59"/>
        <v>0</v>
      </c>
      <c r="AA1773" t="str">
        <f t="shared" si="57"/>
        <v>2275060012-51107-NOX</v>
      </c>
      <c r="AB1773" t="str">
        <f>IF(COUNTIF('NP-NRModel-MAR-WILDFIRES Modifi'!V:V, AA1773)=0, "Missing", "")</f>
        <v/>
      </c>
    </row>
    <row r="1774" spans="1:28" x14ac:dyDescent="0.3">
      <c r="A1774" s="24">
        <v>2275060012</v>
      </c>
      <c r="B1774" s="40">
        <v>51107</v>
      </c>
      <c r="C1774" s="25">
        <v>9063811</v>
      </c>
      <c r="D1774" s="25">
        <v>62320313</v>
      </c>
      <c r="E1774" s="25">
        <v>50356612</v>
      </c>
      <c r="F1774" s="25">
        <v>186684114</v>
      </c>
      <c r="G1774" s="25" t="s">
        <v>12</v>
      </c>
      <c r="H1774" s="25"/>
      <c r="I1774" s="25">
        <v>153</v>
      </c>
      <c r="J1774" s="25"/>
      <c r="K1774" s="25">
        <v>10485</v>
      </c>
      <c r="L1774" s="26">
        <v>660967</v>
      </c>
      <c r="M1774" s="24">
        <v>2275060012</v>
      </c>
      <c r="N1774" s="25">
        <v>51107</v>
      </c>
      <c r="O1774" s="25">
        <v>9063811</v>
      </c>
      <c r="P1774" s="25">
        <v>62320313</v>
      </c>
      <c r="Q1774" s="25">
        <v>50356612</v>
      </c>
      <c r="R1774" s="25">
        <v>186684114</v>
      </c>
      <c r="S1774" s="25" t="s">
        <v>12</v>
      </c>
      <c r="T1774" s="25"/>
      <c r="U1774" s="25">
        <v>365</v>
      </c>
      <c r="V1774" s="25"/>
      <c r="W1774" s="25">
        <v>10485</v>
      </c>
      <c r="X1774" s="27">
        <v>660967</v>
      </c>
      <c r="Y1774" s="35">
        <f t="shared" si="59"/>
        <v>0</v>
      </c>
      <c r="AA1774" t="str">
        <f t="shared" si="57"/>
        <v>2275060012-51107-VOC</v>
      </c>
      <c r="AB1774" t="str">
        <f>IF(COUNTIF('NP-NRModel-MAR-WILDFIRES Modifi'!V:V, AA1774)=0, "Missing", "")</f>
        <v/>
      </c>
    </row>
    <row r="1775" spans="1:28" hidden="1" x14ac:dyDescent="0.3">
      <c r="A1775" s="24">
        <v>2275060012</v>
      </c>
      <c r="B1775" s="40">
        <v>51683</v>
      </c>
      <c r="C1775" s="25">
        <v>9072411</v>
      </c>
      <c r="D1775" s="25">
        <v>62327313</v>
      </c>
      <c r="E1775" s="25">
        <v>49828912</v>
      </c>
      <c r="F1775" s="25">
        <v>166671414</v>
      </c>
      <c r="G1775" s="25" t="s">
        <v>955</v>
      </c>
      <c r="H1775" s="25">
        <v>0.99806694925610595</v>
      </c>
      <c r="I1775" s="25">
        <v>153</v>
      </c>
      <c r="J1775" s="25">
        <v>6.5233133938307599E-3</v>
      </c>
      <c r="K1775" s="25">
        <v>10485</v>
      </c>
      <c r="L1775" s="26">
        <v>302189</v>
      </c>
      <c r="M1775" s="24">
        <v>2275060012</v>
      </c>
      <c r="N1775" s="25">
        <v>51683</v>
      </c>
      <c r="O1775" s="25">
        <v>9072411</v>
      </c>
      <c r="P1775" s="25">
        <v>62327313</v>
      </c>
      <c r="Q1775" s="25">
        <v>49828912</v>
      </c>
      <c r="R1775" s="25">
        <v>166671414</v>
      </c>
      <c r="S1775" s="25" t="s">
        <v>955</v>
      </c>
      <c r="T1775" s="25">
        <v>2.25185852616268</v>
      </c>
      <c r="U1775" s="25">
        <v>365</v>
      </c>
      <c r="V1775" s="25">
        <v>6.1694754141443497E-3</v>
      </c>
      <c r="W1775" s="25">
        <v>10485</v>
      </c>
      <c r="X1775" s="27">
        <v>302189</v>
      </c>
      <c r="Y1775" s="35">
        <f t="shared" si="59"/>
        <v>2.8968575592299437E-3</v>
      </c>
      <c r="AA1775" t="str">
        <f t="shared" si="57"/>
        <v>2275060012-51683-NOX</v>
      </c>
      <c r="AB1775" t="str">
        <f>IF(COUNTIF('NP-NRModel-MAR-WILDFIRES Modifi'!V:V, AA1775)=0, "Missing", "")</f>
        <v/>
      </c>
    </row>
    <row r="1776" spans="1:28" hidden="1" x14ac:dyDescent="0.3">
      <c r="A1776" s="24">
        <v>2275060012</v>
      </c>
      <c r="B1776" s="40">
        <v>51683</v>
      </c>
      <c r="C1776" s="25">
        <v>9072411</v>
      </c>
      <c r="D1776" s="25">
        <v>62327313</v>
      </c>
      <c r="E1776" s="25">
        <v>49828912</v>
      </c>
      <c r="F1776" s="25">
        <v>166671414</v>
      </c>
      <c r="G1776" s="25" t="s">
        <v>12</v>
      </c>
      <c r="H1776" s="25">
        <v>1.2948047263475599</v>
      </c>
      <c r="I1776" s="25">
        <v>153</v>
      </c>
      <c r="J1776" s="25">
        <v>8.4627759891997504E-3</v>
      </c>
      <c r="K1776" s="25">
        <v>10485</v>
      </c>
      <c r="L1776" s="26">
        <v>302195</v>
      </c>
      <c r="M1776" s="24">
        <v>2275060012</v>
      </c>
      <c r="N1776" s="25">
        <v>51683</v>
      </c>
      <c r="O1776" s="25">
        <v>9072411</v>
      </c>
      <c r="P1776" s="25">
        <v>62327313</v>
      </c>
      <c r="Q1776" s="25">
        <v>49828912</v>
      </c>
      <c r="R1776" s="25">
        <v>166671414</v>
      </c>
      <c r="S1776" s="25" t="s">
        <v>12</v>
      </c>
      <c r="T1776" s="25">
        <v>2.9213642079969402</v>
      </c>
      <c r="U1776" s="25">
        <v>365</v>
      </c>
      <c r="V1776" s="25">
        <v>8.0037375561560001E-3</v>
      </c>
      <c r="W1776" s="25">
        <v>10485</v>
      </c>
      <c r="X1776" s="27">
        <v>302195</v>
      </c>
      <c r="Y1776" s="35">
        <f t="shared" si="59"/>
        <v>2.8968575592299493E-3</v>
      </c>
      <c r="AA1776" t="str">
        <f t="shared" si="57"/>
        <v>2275060012-51683-VOC</v>
      </c>
      <c r="AB1776" t="str">
        <f>IF(COUNTIF('NP-NRModel-MAR-WILDFIRES Modifi'!V:V, AA1776)=0, "Missing", "")</f>
        <v/>
      </c>
    </row>
    <row r="1777" spans="1:28" x14ac:dyDescent="0.3">
      <c r="A1777" s="24">
        <v>2275070000</v>
      </c>
      <c r="B1777" s="40">
        <v>51013</v>
      </c>
      <c r="C1777" s="25">
        <v>9046811</v>
      </c>
      <c r="D1777" s="25">
        <v>62305913</v>
      </c>
      <c r="E1777" s="25">
        <v>50355512</v>
      </c>
      <c r="F1777" s="25">
        <v>146281314</v>
      </c>
      <c r="G1777" s="25" t="s">
        <v>955</v>
      </c>
      <c r="H1777" s="25"/>
      <c r="I1777" s="25">
        <v>153</v>
      </c>
      <c r="J1777" s="25"/>
      <c r="K1777" s="25">
        <v>10485</v>
      </c>
      <c r="L1777" s="26">
        <v>660779</v>
      </c>
      <c r="M1777" s="24">
        <v>2275070000</v>
      </c>
      <c r="N1777" s="25">
        <v>51013</v>
      </c>
      <c r="O1777" s="25">
        <v>9046811</v>
      </c>
      <c r="P1777" s="25">
        <v>62305913</v>
      </c>
      <c r="Q1777" s="25">
        <v>50355512</v>
      </c>
      <c r="R1777" s="25">
        <v>146281314</v>
      </c>
      <c r="S1777" s="25" t="s">
        <v>955</v>
      </c>
      <c r="T1777" s="25"/>
      <c r="U1777" s="25">
        <v>365</v>
      </c>
      <c r="V1777" s="25"/>
      <c r="W1777" s="25">
        <v>10485</v>
      </c>
      <c r="X1777" s="27">
        <v>660779</v>
      </c>
      <c r="Y1777" s="35">
        <f>IFERROR(J1777/T1777,0)</f>
        <v>0</v>
      </c>
      <c r="AA1777" t="str">
        <f t="shared" si="57"/>
        <v>2275070000-51013-NOX</v>
      </c>
      <c r="AB1777" t="str">
        <f>IF(COUNTIF('NP-NRModel-MAR-WILDFIRES Modifi'!V:V, AA1777)=0, "Missing", "")</f>
        <v/>
      </c>
    </row>
    <row r="1778" spans="1:28" x14ac:dyDescent="0.3">
      <c r="A1778" s="24">
        <v>2275070000</v>
      </c>
      <c r="B1778" s="40">
        <v>51013</v>
      </c>
      <c r="C1778" s="25">
        <v>9046811</v>
      </c>
      <c r="D1778" s="25">
        <v>62305913</v>
      </c>
      <c r="E1778" s="25">
        <v>50355512</v>
      </c>
      <c r="F1778" s="25">
        <v>146281314</v>
      </c>
      <c r="G1778" s="25" t="s">
        <v>12</v>
      </c>
      <c r="H1778" s="25"/>
      <c r="I1778" s="25">
        <v>153</v>
      </c>
      <c r="J1778" s="25"/>
      <c r="K1778" s="25">
        <v>10485</v>
      </c>
      <c r="L1778" s="26">
        <v>660778</v>
      </c>
      <c r="M1778" s="24">
        <v>2275070000</v>
      </c>
      <c r="N1778" s="25">
        <v>51013</v>
      </c>
      <c r="O1778" s="25">
        <v>9046811</v>
      </c>
      <c r="P1778" s="25">
        <v>62305913</v>
      </c>
      <c r="Q1778" s="25">
        <v>50355512</v>
      </c>
      <c r="R1778" s="25">
        <v>146281314</v>
      </c>
      <c r="S1778" s="25" t="s">
        <v>12</v>
      </c>
      <c r="T1778" s="25"/>
      <c r="U1778" s="25">
        <v>365</v>
      </c>
      <c r="V1778" s="25"/>
      <c r="W1778" s="25">
        <v>10485</v>
      </c>
      <c r="X1778" s="27">
        <v>660778</v>
      </c>
      <c r="Y1778" s="35">
        <f t="shared" si="59"/>
        <v>0</v>
      </c>
      <c r="AA1778" t="str">
        <f t="shared" si="57"/>
        <v>2275070000-51013-VOC</v>
      </c>
      <c r="AB1778" t="str">
        <f>IF(COUNTIF('NP-NRModel-MAR-WILDFIRES Modifi'!V:V, AA1778)=0, "Missing", "")</f>
        <v/>
      </c>
    </row>
    <row r="1779" spans="1:28" x14ac:dyDescent="0.3">
      <c r="A1779" s="24">
        <v>2275070000</v>
      </c>
      <c r="B1779" s="40">
        <v>51107</v>
      </c>
      <c r="C1779" s="25">
        <v>9063811</v>
      </c>
      <c r="D1779" s="25">
        <v>62320113</v>
      </c>
      <c r="E1779" s="25">
        <v>49987712</v>
      </c>
      <c r="F1779" s="25">
        <v>82965214</v>
      </c>
      <c r="G1779" s="25" t="s">
        <v>955</v>
      </c>
      <c r="H1779" s="25"/>
      <c r="I1779" s="25">
        <v>153</v>
      </c>
      <c r="J1779" s="25"/>
      <c r="K1779" s="25">
        <v>10485</v>
      </c>
      <c r="L1779" s="26">
        <v>660927</v>
      </c>
      <c r="M1779" s="24">
        <v>2275070000</v>
      </c>
      <c r="N1779" s="25">
        <v>51107</v>
      </c>
      <c r="O1779" s="25">
        <v>9063811</v>
      </c>
      <c r="P1779" s="25">
        <v>62320113</v>
      </c>
      <c r="Q1779" s="25">
        <v>49987712</v>
      </c>
      <c r="R1779" s="25">
        <v>82965214</v>
      </c>
      <c r="S1779" s="25" t="s">
        <v>955</v>
      </c>
      <c r="T1779" s="25"/>
      <c r="U1779" s="25">
        <v>365</v>
      </c>
      <c r="V1779" s="25"/>
      <c r="W1779" s="25">
        <v>10485</v>
      </c>
      <c r="X1779" s="27">
        <v>660927</v>
      </c>
      <c r="Y1779" s="35">
        <f t="shared" si="59"/>
        <v>0</v>
      </c>
      <c r="AA1779" t="str">
        <f t="shared" si="57"/>
        <v>2275070000-51107-NOX</v>
      </c>
      <c r="AB1779" t="str">
        <f>IF(COUNTIF('NP-NRModel-MAR-WILDFIRES Modifi'!V:V, AA1779)=0, "Missing", "")</f>
        <v/>
      </c>
    </row>
    <row r="1780" spans="1:28" ht="15" thickBot="1" x14ac:dyDescent="0.35">
      <c r="A1780" s="30">
        <v>2275070000</v>
      </c>
      <c r="B1780" s="41">
        <v>51107</v>
      </c>
      <c r="C1780" s="31">
        <v>9063811</v>
      </c>
      <c r="D1780" s="31">
        <v>62320113</v>
      </c>
      <c r="E1780" s="31">
        <v>49987712</v>
      </c>
      <c r="F1780" s="31">
        <v>82965214</v>
      </c>
      <c r="G1780" s="31" t="s">
        <v>12</v>
      </c>
      <c r="H1780" s="31"/>
      <c r="I1780" s="31">
        <v>153</v>
      </c>
      <c r="J1780" s="31"/>
      <c r="K1780" s="31">
        <v>10485</v>
      </c>
      <c r="L1780" s="32">
        <v>660926</v>
      </c>
      <c r="M1780" s="30">
        <v>2275070000</v>
      </c>
      <c r="N1780" s="31">
        <v>51107</v>
      </c>
      <c r="O1780" s="31">
        <v>9063811</v>
      </c>
      <c r="P1780" s="31">
        <v>62320113</v>
      </c>
      <c r="Q1780" s="31">
        <v>49987712</v>
      </c>
      <c r="R1780" s="31">
        <v>82965214</v>
      </c>
      <c r="S1780" s="31" t="s">
        <v>12</v>
      </c>
      <c r="T1780" s="31"/>
      <c r="U1780" s="31">
        <v>365</v>
      </c>
      <c r="V1780" s="31"/>
      <c r="W1780" s="31">
        <v>10485</v>
      </c>
      <c r="X1780" s="33">
        <v>660926</v>
      </c>
      <c r="Y1780" s="36">
        <f t="shared" si="59"/>
        <v>0</v>
      </c>
      <c r="AA1780" t="str">
        <f t="shared" si="57"/>
        <v>2275070000-51107-VOC</v>
      </c>
      <c r="AB1780" t="str">
        <f>IF(COUNTIF('NP-NRModel-MAR-WILDFIRES Modifi'!V:V, AA1780)=0, "Missing", "")</f>
        <v/>
      </c>
    </row>
    <row r="1781" spans="1:28" hidden="1" x14ac:dyDescent="0.3">
      <c r="A1781" s="24">
        <v>28500201</v>
      </c>
      <c r="B1781" s="40">
        <v>11001</v>
      </c>
      <c r="C1781" s="25">
        <v>14416311</v>
      </c>
      <c r="D1781" s="25" t="s">
        <v>965</v>
      </c>
      <c r="E1781" s="25" t="s">
        <v>966</v>
      </c>
      <c r="F1781" s="25" t="s">
        <v>967</v>
      </c>
      <c r="G1781" s="25" t="s">
        <v>955</v>
      </c>
      <c r="H1781" s="25">
        <v>3.2723272991620802</v>
      </c>
      <c r="I1781" s="25">
        <v>153</v>
      </c>
      <c r="J1781" s="25">
        <v>2.1387760125242399E-2</v>
      </c>
      <c r="K1781" s="25">
        <v>10526</v>
      </c>
      <c r="L1781" s="26">
        <v>4776</v>
      </c>
      <c r="M1781" s="24">
        <v>28500201</v>
      </c>
      <c r="N1781" s="25">
        <v>11001</v>
      </c>
      <c r="O1781" s="25">
        <v>14416311</v>
      </c>
      <c r="P1781" s="25" t="s">
        <v>965</v>
      </c>
      <c r="Q1781" s="25" t="s">
        <v>966</v>
      </c>
      <c r="R1781" s="25" t="s">
        <v>967</v>
      </c>
      <c r="S1781" s="25" t="s">
        <v>955</v>
      </c>
      <c r="T1781" s="25">
        <v>7.8535855179889804</v>
      </c>
      <c r="U1781" s="25">
        <v>365</v>
      </c>
      <c r="V1781" s="25">
        <v>2.1516672652024602E-2</v>
      </c>
      <c r="W1781" s="25">
        <v>10526</v>
      </c>
      <c r="X1781" s="27">
        <v>4776</v>
      </c>
      <c r="Y1781" s="28">
        <f>J1781/T1781</f>
        <v>2.7233115468409683E-3</v>
      </c>
      <c r="AA1781" t="str">
        <f t="shared" si="57"/>
        <v>28500201-11001-NOX</v>
      </c>
      <c r="AB1781" t="str">
        <f>IF(COUNTIF('NP-NRModel-MAR-WILDFIRES Modifi'!V:V, AA1781)=0, "Missing", "")</f>
        <v/>
      </c>
    </row>
    <row r="1782" spans="1:28" hidden="1" x14ac:dyDescent="0.3">
      <c r="A1782" s="24">
        <v>28500201</v>
      </c>
      <c r="B1782" s="40">
        <v>11001</v>
      </c>
      <c r="C1782" s="25">
        <v>14416311</v>
      </c>
      <c r="D1782" s="25" t="s">
        <v>965</v>
      </c>
      <c r="E1782" s="25" t="s">
        <v>966</v>
      </c>
      <c r="F1782" s="25" t="s">
        <v>967</v>
      </c>
      <c r="G1782" s="25" t="s">
        <v>12</v>
      </c>
      <c r="H1782" s="25">
        <v>0.21249801791636899</v>
      </c>
      <c r="I1782" s="25">
        <v>153</v>
      </c>
      <c r="J1782" s="25">
        <v>1.38887593409391E-3</v>
      </c>
      <c r="K1782" s="25">
        <v>10526</v>
      </c>
      <c r="L1782" s="26">
        <v>4780</v>
      </c>
      <c r="M1782" s="24">
        <v>28500201</v>
      </c>
      <c r="N1782" s="25">
        <v>11001</v>
      </c>
      <c r="O1782" s="25">
        <v>14416311</v>
      </c>
      <c r="P1782" s="25" t="s">
        <v>965</v>
      </c>
      <c r="Q1782" s="25" t="s">
        <v>966</v>
      </c>
      <c r="R1782" s="25" t="s">
        <v>967</v>
      </c>
      <c r="S1782" s="25" t="s">
        <v>12</v>
      </c>
      <c r="T1782" s="25">
        <v>0.509995242999289</v>
      </c>
      <c r="U1782" s="25">
        <v>365</v>
      </c>
      <c r="V1782" s="25">
        <v>1.3972472410939401E-3</v>
      </c>
      <c r="W1782" s="25">
        <v>10526</v>
      </c>
      <c r="X1782" s="27">
        <v>4780</v>
      </c>
      <c r="Y1782" s="28">
        <f t="shared" ref="Y1782:Y1844" si="60">J1782/T1782</f>
        <v>2.7233115468409306E-3</v>
      </c>
      <c r="AA1782" t="str">
        <f t="shared" si="57"/>
        <v>28500201-11001-VOC</v>
      </c>
      <c r="AB1782" t="str">
        <f>IF(COUNTIF('NP-NRModel-MAR-WILDFIRES Modifi'!V:V, AA1782)=0, "Missing", "")</f>
        <v/>
      </c>
    </row>
    <row r="1783" spans="1:28" hidden="1" x14ac:dyDescent="0.3">
      <c r="A1783" s="24">
        <v>28500201</v>
      </c>
      <c r="B1783" s="40">
        <v>11001</v>
      </c>
      <c r="C1783" s="25">
        <v>21064611</v>
      </c>
      <c r="D1783" s="25">
        <v>153580013</v>
      </c>
      <c r="E1783" s="25">
        <v>163996312</v>
      </c>
      <c r="F1783" s="25">
        <v>238102114</v>
      </c>
      <c r="G1783" s="25" t="s">
        <v>955</v>
      </c>
      <c r="H1783" s="25">
        <v>26.1374999999633</v>
      </c>
      <c r="I1783" s="25">
        <v>153</v>
      </c>
      <c r="J1783" s="25">
        <v>0.170833333333094</v>
      </c>
      <c r="K1783" s="25">
        <v>10526</v>
      </c>
      <c r="L1783" s="26">
        <v>43038</v>
      </c>
      <c r="M1783" s="24">
        <v>28500201</v>
      </c>
      <c r="N1783" s="25">
        <v>11001</v>
      </c>
      <c r="O1783" s="25">
        <v>21064611</v>
      </c>
      <c r="P1783" s="25">
        <v>153580013</v>
      </c>
      <c r="Q1783" s="25">
        <v>163996312</v>
      </c>
      <c r="R1783" s="25">
        <v>238102114</v>
      </c>
      <c r="S1783" s="25" t="s">
        <v>955</v>
      </c>
      <c r="T1783" s="25">
        <v>62.729999999912003</v>
      </c>
      <c r="U1783" s="25">
        <v>365</v>
      </c>
      <c r="V1783" s="25">
        <v>0.17186301369838899</v>
      </c>
      <c r="W1783" s="25">
        <v>10526</v>
      </c>
      <c r="X1783" s="27">
        <v>43038</v>
      </c>
      <c r="Y1783" s="28">
        <f t="shared" si="60"/>
        <v>2.7233115468409635E-3</v>
      </c>
      <c r="AA1783" t="str">
        <f t="shared" si="57"/>
        <v>28500201-11001-NOX</v>
      </c>
      <c r="AB1783" t="str">
        <f>IF(COUNTIF('NP-NRModel-MAR-WILDFIRES Modifi'!V:V, AA1783)=0, "Missing", "")</f>
        <v/>
      </c>
    </row>
    <row r="1784" spans="1:28" hidden="1" x14ac:dyDescent="0.3">
      <c r="A1784" s="24">
        <v>28500201</v>
      </c>
      <c r="B1784" s="40">
        <v>11001</v>
      </c>
      <c r="C1784" s="25">
        <v>21064611</v>
      </c>
      <c r="D1784" s="25">
        <v>153580013</v>
      </c>
      <c r="E1784" s="25">
        <v>163996312</v>
      </c>
      <c r="F1784" s="25">
        <v>238102114</v>
      </c>
      <c r="G1784" s="25" t="s">
        <v>12</v>
      </c>
      <c r="H1784" s="25">
        <v>1.7333333333309</v>
      </c>
      <c r="I1784" s="25">
        <v>153</v>
      </c>
      <c r="J1784" s="25">
        <v>1.13289760348425E-2</v>
      </c>
      <c r="K1784" s="25">
        <v>10526</v>
      </c>
      <c r="L1784" s="26">
        <v>43168</v>
      </c>
      <c r="M1784" s="24">
        <v>28500201</v>
      </c>
      <c r="N1784" s="25">
        <v>11001</v>
      </c>
      <c r="O1784" s="25">
        <v>21064611</v>
      </c>
      <c r="P1784" s="25">
        <v>153580013</v>
      </c>
      <c r="Q1784" s="25">
        <v>163996312</v>
      </c>
      <c r="R1784" s="25">
        <v>238102114</v>
      </c>
      <c r="S1784" s="25" t="s">
        <v>12</v>
      </c>
      <c r="T1784" s="25">
        <v>4.1599999999941799</v>
      </c>
      <c r="U1784" s="25">
        <v>365</v>
      </c>
      <c r="V1784" s="25">
        <v>1.13972602739566E-2</v>
      </c>
      <c r="W1784" s="25">
        <v>10526</v>
      </c>
      <c r="X1784" s="27">
        <v>43168</v>
      </c>
      <c r="Y1784" s="28">
        <f t="shared" si="60"/>
        <v>2.7233115468409492E-3</v>
      </c>
      <c r="AA1784" t="str">
        <f t="shared" si="57"/>
        <v>28500201-11001-VOC</v>
      </c>
      <c r="AB1784" t="str">
        <f>IF(COUNTIF('NP-NRModel-MAR-WILDFIRES Modifi'!V:V, AA1784)=0, "Missing", "")</f>
        <v/>
      </c>
    </row>
    <row r="1785" spans="1:28" hidden="1" x14ac:dyDescent="0.3">
      <c r="A1785" s="24">
        <v>28500201</v>
      </c>
      <c r="B1785" s="40">
        <v>11001</v>
      </c>
      <c r="C1785" s="25">
        <v>21064611</v>
      </c>
      <c r="D1785" s="25">
        <v>154908013</v>
      </c>
      <c r="E1785" s="25">
        <v>163996312</v>
      </c>
      <c r="F1785" s="25">
        <v>239456214</v>
      </c>
      <c r="G1785" s="25" t="s">
        <v>955</v>
      </c>
      <c r="H1785" s="25">
        <v>3.5191199999950702</v>
      </c>
      <c r="I1785" s="25">
        <v>153</v>
      </c>
      <c r="J1785" s="25">
        <v>2.30007843136932E-2</v>
      </c>
      <c r="K1785" s="25">
        <v>10526</v>
      </c>
      <c r="L1785" s="26">
        <v>43039</v>
      </c>
      <c r="M1785" s="24">
        <v>28500201</v>
      </c>
      <c r="N1785" s="25">
        <v>11001</v>
      </c>
      <c r="O1785" s="25">
        <v>21064611</v>
      </c>
      <c r="P1785" s="25">
        <v>154908013</v>
      </c>
      <c r="Q1785" s="25">
        <v>163996312</v>
      </c>
      <c r="R1785" s="25">
        <v>239456214</v>
      </c>
      <c r="S1785" s="25" t="s">
        <v>955</v>
      </c>
      <c r="T1785" s="25">
        <v>8.44588799998815</v>
      </c>
      <c r="U1785" s="25">
        <v>365</v>
      </c>
      <c r="V1785" s="25">
        <v>2.3139419178049701E-2</v>
      </c>
      <c r="W1785" s="25">
        <v>10526</v>
      </c>
      <c r="X1785" s="27">
        <v>43039</v>
      </c>
      <c r="Y1785" s="28">
        <f t="shared" si="60"/>
        <v>2.7233115468409562E-3</v>
      </c>
      <c r="AA1785" t="str">
        <f t="shared" si="57"/>
        <v>28500201-11001-NOX</v>
      </c>
      <c r="AB1785" t="str">
        <f>IF(COUNTIF('NP-NRModel-MAR-WILDFIRES Modifi'!V:V, AA1785)=0, "Missing", "")</f>
        <v/>
      </c>
    </row>
    <row r="1786" spans="1:28" hidden="1" x14ac:dyDescent="0.3">
      <c r="A1786" s="24">
        <v>28500201</v>
      </c>
      <c r="B1786" s="40">
        <v>11001</v>
      </c>
      <c r="C1786" s="25">
        <v>21064611</v>
      </c>
      <c r="D1786" s="25">
        <v>154908013</v>
      </c>
      <c r="E1786" s="25">
        <v>163996312</v>
      </c>
      <c r="F1786" s="25">
        <v>239456214</v>
      </c>
      <c r="G1786" s="25" t="s">
        <v>12</v>
      </c>
      <c r="H1786" s="25">
        <v>0.26393399999963002</v>
      </c>
      <c r="I1786" s="25">
        <v>153</v>
      </c>
      <c r="J1786" s="25">
        <v>1.7250588235269901E-3</v>
      </c>
      <c r="K1786" s="25">
        <v>10526</v>
      </c>
      <c r="L1786" s="26">
        <v>43169</v>
      </c>
      <c r="M1786" s="24">
        <v>28500201</v>
      </c>
      <c r="N1786" s="25">
        <v>11001</v>
      </c>
      <c r="O1786" s="25">
        <v>21064611</v>
      </c>
      <c r="P1786" s="25">
        <v>154908013</v>
      </c>
      <c r="Q1786" s="25">
        <v>163996312</v>
      </c>
      <c r="R1786" s="25">
        <v>239456214</v>
      </c>
      <c r="S1786" s="25" t="s">
        <v>12</v>
      </c>
      <c r="T1786" s="25">
        <v>0.63344159999911098</v>
      </c>
      <c r="U1786" s="25">
        <v>365</v>
      </c>
      <c r="V1786" s="25">
        <v>1.7354564383537301E-3</v>
      </c>
      <c r="W1786" s="25">
        <v>10526</v>
      </c>
      <c r="X1786" s="27">
        <v>43169</v>
      </c>
      <c r="Y1786" s="28">
        <f t="shared" si="60"/>
        <v>2.7233115468409579E-3</v>
      </c>
      <c r="AA1786" t="str">
        <f t="shared" si="57"/>
        <v>28500201-11001-VOC</v>
      </c>
      <c r="AB1786" t="str">
        <f>IF(COUNTIF('NP-NRModel-MAR-WILDFIRES Modifi'!V:V, AA1786)=0, "Missing", "")</f>
        <v/>
      </c>
    </row>
    <row r="1787" spans="1:28" hidden="1" x14ac:dyDescent="0.3">
      <c r="A1787" s="24">
        <v>28500201</v>
      </c>
      <c r="B1787" s="40">
        <v>11001</v>
      </c>
      <c r="C1787" s="25">
        <v>21064611</v>
      </c>
      <c r="D1787" s="25">
        <v>154908113</v>
      </c>
      <c r="E1787" s="25">
        <v>163996312</v>
      </c>
      <c r="F1787" s="25">
        <v>239456314</v>
      </c>
      <c r="G1787" s="25" t="s">
        <v>955</v>
      </c>
      <c r="H1787" s="25">
        <v>2.44329583332991</v>
      </c>
      <c r="I1787" s="25">
        <v>153</v>
      </c>
      <c r="J1787" s="25">
        <v>1.5969253812613798E-2</v>
      </c>
      <c r="K1787" s="25">
        <v>10526</v>
      </c>
      <c r="L1787" s="26">
        <v>43040</v>
      </c>
      <c r="M1787" s="24">
        <v>28500201</v>
      </c>
      <c r="N1787" s="25">
        <v>11001</v>
      </c>
      <c r="O1787" s="25">
        <v>21064611</v>
      </c>
      <c r="P1787" s="25">
        <v>154908113</v>
      </c>
      <c r="Q1787" s="25">
        <v>163996312</v>
      </c>
      <c r="R1787" s="25">
        <v>239456314</v>
      </c>
      <c r="S1787" s="25" t="s">
        <v>955</v>
      </c>
      <c r="T1787" s="25">
        <v>5.8639099999917601</v>
      </c>
      <c r="U1787" s="25">
        <v>365</v>
      </c>
      <c r="V1787" s="25">
        <v>1.6065506849292501E-2</v>
      </c>
      <c r="W1787" s="25">
        <v>10526</v>
      </c>
      <c r="X1787" s="27">
        <v>43040</v>
      </c>
      <c r="Y1787" s="28">
        <f t="shared" si="60"/>
        <v>2.7233115468409709E-3</v>
      </c>
      <c r="AA1787" t="str">
        <f t="shared" si="57"/>
        <v>28500201-11001-NOX</v>
      </c>
      <c r="AB1787" t="str">
        <f>IF(COUNTIF('NP-NRModel-MAR-WILDFIRES Modifi'!V:V, AA1787)=0, "Missing", "")</f>
        <v/>
      </c>
    </row>
    <row r="1788" spans="1:28" hidden="1" x14ac:dyDescent="0.3">
      <c r="A1788" s="24">
        <v>28500201</v>
      </c>
      <c r="B1788" s="40">
        <v>11001</v>
      </c>
      <c r="C1788" s="25">
        <v>21064611</v>
      </c>
      <c r="D1788" s="25">
        <v>154908113</v>
      </c>
      <c r="E1788" s="25">
        <v>163996312</v>
      </c>
      <c r="F1788" s="25">
        <v>239456314</v>
      </c>
      <c r="G1788" s="25" t="s">
        <v>12</v>
      </c>
      <c r="H1788" s="25">
        <v>0.18324720833307701</v>
      </c>
      <c r="I1788" s="25">
        <v>153</v>
      </c>
      <c r="J1788" s="25">
        <v>1.1976941721116099E-3</v>
      </c>
      <c r="K1788" s="25">
        <v>10526</v>
      </c>
      <c r="L1788" s="26">
        <v>43170</v>
      </c>
      <c r="M1788" s="24">
        <v>28500201</v>
      </c>
      <c r="N1788" s="25">
        <v>11001</v>
      </c>
      <c r="O1788" s="25">
        <v>21064611</v>
      </c>
      <c r="P1788" s="25">
        <v>154908113</v>
      </c>
      <c r="Q1788" s="25">
        <v>163996312</v>
      </c>
      <c r="R1788" s="25">
        <v>239456314</v>
      </c>
      <c r="S1788" s="25" t="s">
        <v>12</v>
      </c>
      <c r="T1788" s="25">
        <v>0.43979329999938299</v>
      </c>
      <c r="U1788" s="25">
        <v>365</v>
      </c>
      <c r="V1788" s="25">
        <v>1.2049131506832399E-3</v>
      </c>
      <c r="W1788" s="25">
        <v>10526</v>
      </c>
      <c r="X1788" s="27">
        <v>43170</v>
      </c>
      <c r="Y1788" s="28">
        <f t="shared" si="60"/>
        <v>2.7233115468409596E-3</v>
      </c>
      <c r="AA1788" t="str">
        <f t="shared" si="57"/>
        <v>28500201-11001-VOC</v>
      </c>
      <c r="AB1788" t="str">
        <f>IF(COUNTIF('NP-NRModel-MAR-WILDFIRES Modifi'!V:V, AA1788)=0, "Missing", "")</f>
        <v/>
      </c>
    </row>
    <row r="1789" spans="1:28" hidden="1" x14ac:dyDescent="0.3">
      <c r="A1789" s="24">
        <v>28500201</v>
      </c>
      <c r="B1789" s="40">
        <v>11001</v>
      </c>
      <c r="C1789" s="25">
        <v>21064611</v>
      </c>
      <c r="D1789" s="25">
        <v>154910913</v>
      </c>
      <c r="E1789" s="25">
        <v>163996312</v>
      </c>
      <c r="F1789" s="25">
        <v>239463414</v>
      </c>
      <c r="G1789" s="25" t="s">
        <v>955</v>
      </c>
      <c r="H1789" s="25">
        <v>9.5016249999866993</v>
      </c>
      <c r="I1789" s="25">
        <v>153</v>
      </c>
      <c r="J1789" s="25">
        <v>6.2102124182919598E-2</v>
      </c>
      <c r="K1789" s="25">
        <v>10526</v>
      </c>
      <c r="L1789" s="26">
        <v>43041</v>
      </c>
      <c r="M1789" s="24">
        <v>28500201</v>
      </c>
      <c r="N1789" s="25">
        <v>11001</v>
      </c>
      <c r="O1789" s="25">
        <v>21064611</v>
      </c>
      <c r="P1789" s="25">
        <v>154910913</v>
      </c>
      <c r="Q1789" s="25">
        <v>163996312</v>
      </c>
      <c r="R1789" s="25">
        <v>239463414</v>
      </c>
      <c r="S1789" s="25" t="s">
        <v>955</v>
      </c>
      <c r="T1789" s="25">
        <v>22.803899999967999</v>
      </c>
      <c r="U1789" s="25">
        <v>365</v>
      </c>
      <c r="V1789" s="25">
        <v>6.2476438356076899E-2</v>
      </c>
      <c r="W1789" s="25">
        <v>10526</v>
      </c>
      <c r="X1789" s="27">
        <v>43041</v>
      </c>
      <c r="Y1789" s="28">
        <f t="shared" si="60"/>
        <v>2.7233115468409679E-3</v>
      </c>
      <c r="AA1789" t="str">
        <f t="shared" si="57"/>
        <v>28500201-11001-NOX</v>
      </c>
      <c r="AB1789" t="str">
        <f>IF(COUNTIF('NP-NRModel-MAR-WILDFIRES Modifi'!V:V, AA1789)=0, "Missing", "")</f>
        <v/>
      </c>
    </row>
    <row r="1790" spans="1:28" hidden="1" x14ac:dyDescent="0.3">
      <c r="A1790" s="24">
        <v>28500201</v>
      </c>
      <c r="B1790" s="40">
        <v>11001</v>
      </c>
      <c r="C1790" s="25">
        <v>21064611</v>
      </c>
      <c r="D1790" s="25">
        <v>154910913</v>
      </c>
      <c r="E1790" s="25">
        <v>163996312</v>
      </c>
      <c r="F1790" s="25">
        <v>239463414</v>
      </c>
      <c r="G1790" s="25" t="s">
        <v>12</v>
      </c>
      <c r="H1790" s="25">
        <v>0.71262166666566695</v>
      </c>
      <c r="I1790" s="25">
        <v>153</v>
      </c>
      <c r="J1790" s="25">
        <v>4.65765795206318E-3</v>
      </c>
      <c r="K1790" s="25">
        <v>10526</v>
      </c>
      <c r="L1790" s="26">
        <v>43171</v>
      </c>
      <c r="M1790" s="24">
        <v>28500201</v>
      </c>
      <c r="N1790" s="25">
        <v>11001</v>
      </c>
      <c r="O1790" s="25">
        <v>21064611</v>
      </c>
      <c r="P1790" s="25">
        <v>154910913</v>
      </c>
      <c r="Q1790" s="25">
        <v>163996312</v>
      </c>
      <c r="R1790" s="25">
        <v>239463414</v>
      </c>
      <c r="S1790" s="25" t="s">
        <v>12</v>
      </c>
      <c r="T1790" s="25">
        <v>1.7102919999976001</v>
      </c>
      <c r="U1790" s="25">
        <v>365</v>
      </c>
      <c r="V1790" s="25">
        <v>4.6857315068427503E-3</v>
      </c>
      <c r="W1790" s="25">
        <v>10526</v>
      </c>
      <c r="X1790" s="27">
        <v>43171</v>
      </c>
      <c r="Y1790" s="28">
        <f t="shared" si="60"/>
        <v>2.7233115468409579E-3</v>
      </c>
      <c r="AA1790" t="str">
        <f t="shared" si="57"/>
        <v>28500201-11001-VOC</v>
      </c>
      <c r="AB1790" t="str">
        <f>IF(COUNTIF('NP-NRModel-MAR-WILDFIRES Modifi'!V:V, AA1790)=0, "Missing", "")</f>
        <v/>
      </c>
    </row>
    <row r="1791" spans="1:28" hidden="1" x14ac:dyDescent="0.3">
      <c r="A1791" s="24">
        <v>28500201</v>
      </c>
      <c r="B1791" s="40">
        <v>11001</v>
      </c>
      <c r="C1791" s="25">
        <v>21064611</v>
      </c>
      <c r="D1791" s="25">
        <v>154911013</v>
      </c>
      <c r="E1791" s="25">
        <v>163996312</v>
      </c>
      <c r="F1791" s="25">
        <v>239463314</v>
      </c>
      <c r="G1791" s="25" t="s">
        <v>955</v>
      </c>
      <c r="H1791" s="25">
        <v>3.16720791666223</v>
      </c>
      <c r="I1791" s="25">
        <v>153</v>
      </c>
      <c r="J1791" s="25">
        <v>2.07007053376616E-2</v>
      </c>
      <c r="K1791" s="25">
        <v>10526</v>
      </c>
      <c r="L1791" s="26">
        <v>43042</v>
      </c>
      <c r="M1791" s="24">
        <v>28500201</v>
      </c>
      <c r="N1791" s="25">
        <v>11001</v>
      </c>
      <c r="O1791" s="25">
        <v>21064611</v>
      </c>
      <c r="P1791" s="25">
        <v>154911013</v>
      </c>
      <c r="Q1791" s="25">
        <v>163996312</v>
      </c>
      <c r="R1791" s="25">
        <v>239463314</v>
      </c>
      <c r="S1791" s="25" t="s">
        <v>955</v>
      </c>
      <c r="T1791" s="25">
        <v>7.6012989999893898</v>
      </c>
      <c r="U1791" s="25">
        <v>365</v>
      </c>
      <c r="V1791" s="25">
        <v>2.0825476712299701E-2</v>
      </c>
      <c r="W1791" s="25">
        <v>10526</v>
      </c>
      <c r="X1791" s="27">
        <v>43042</v>
      </c>
      <c r="Y1791" s="28">
        <f t="shared" si="60"/>
        <v>2.7233115468409405E-3</v>
      </c>
      <c r="AA1791" t="str">
        <f t="shared" si="57"/>
        <v>28500201-11001-NOX</v>
      </c>
      <c r="AB1791" t="str">
        <f>IF(COUNTIF('NP-NRModel-MAR-WILDFIRES Modifi'!V:V, AA1791)=0, "Missing", "")</f>
        <v/>
      </c>
    </row>
    <row r="1792" spans="1:28" hidden="1" x14ac:dyDescent="0.3">
      <c r="A1792" s="24">
        <v>28500201</v>
      </c>
      <c r="B1792" s="40">
        <v>11001</v>
      </c>
      <c r="C1792" s="25">
        <v>21064611</v>
      </c>
      <c r="D1792" s="25">
        <v>154911013</v>
      </c>
      <c r="E1792" s="25">
        <v>163996312</v>
      </c>
      <c r="F1792" s="25">
        <v>239463314</v>
      </c>
      <c r="G1792" s="25" t="s">
        <v>12</v>
      </c>
      <c r="H1792" s="25">
        <v>0.23754058333299999</v>
      </c>
      <c r="I1792" s="25">
        <v>153</v>
      </c>
      <c r="J1792" s="25">
        <v>1.5525528322418299E-3</v>
      </c>
      <c r="K1792" s="25">
        <v>10526</v>
      </c>
      <c r="L1792" s="26">
        <v>43172</v>
      </c>
      <c r="M1792" s="24">
        <v>28500201</v>
      </c>
      <c r="N1792" s="25">
        <v>11001</v>
      </c>
      <c r="O1792" s="25">
        <v>21064611</v>
      </c>
      <c r="P1792" s="25">
        <v>154911013</v>
      </c>
      <c r="Q1792" s="25">
        <v>163996312</v>
      </c>
      <c r="R1792" s="25">
        <v>239463314</v>
      </c>
      <c r="S1792" s="25" t="s">
        <v>12</v>
      </c>
      <c r="T1792" s="25">
        <v>0.57009739999920295</v>
      </c>
      <c r="U1792" s="25">
        <v>365</v>
      </c>
      <c r="V1792" s="25">
        <v>1.56191068492932E-3</v>
      </c>
      <c r="W1792" s="25">
        <v>10526</v>
      </c>
      <c r="X1792" s="27">
        <v>43172</v>
      </c>
      <c r="Y1792" s="28">
        <f t="shared" si="60"/>
        <v>2.7233115468409444E-3</v>
      </c>
      <c r="AA1792" t="str">
        <f t="shared" si="57"/>
        <v>28500201-11001-VOC</v>
      </c>
      <c r="AB1792" t="str">
        <f>IF(COUNTIF('NP-NRModel-MAR-WILDFIRES Modifi'!V:V, AA1792)=0, "Missing", "")</f>
        <v/>
      </c>
    </row>
    <row r="1793" spans="1:28" hidden="1" x14ac:dyDescent="0.3">
      <c r="A1793" s="24">
        <v>28500201</v>
      </c>
      <c r="B1793" s="40">
        <v>11001</v>
      </c>
      <c r="C1793" s="25">
        <v>21064611</v>
      </c>
      <c r="D1793" s="25">
        <v>154911113</v>
      </c>
      <c r="E1793" s="25">
        <v>163996312</v>
      </c>
      <c r="F1793" s="25">
        <v>239463514</v>
      </c>
      <c r="G1793" s="25" t="s">
        <v>955</v>
      </c>
      <c r="H1793" s="25">
        <v>2.52959999999646</v>
      </c>
      <c r="I1793" s="25">
        <v>153</v>
      </c>
      <c r="J1793" s="25">
        <v>1.65333333333102E-2</v>
      </c>
      <c r="K1793" s="25">
        <v>10526</v>
      </c>
      <c r="L1793" s="26">
        <v>43043</v>
      </c>
      <c r="M1793" s="24">
        <v>28500201</v>
      </c>
      <c r="N1793" s="25">
        <v>11001</v>
      </c>
      <c r="O1793" s="25">
        <v>21064611</v>
      </c>
      <c r="P1793" s="25">
        <v>154911113</v>
      </c>
      <c r="Q1793" s="25">
        <v>163996312</v>
      </c>
      <c r="R1793" s="25">
        <v>239463514</v>
      </c>
      <c r="S1793" s="25" t="s">
        <v>955</v>
      </c>
      <c r="T1793" s="25">
        <v>6.0710399999914904</v>
      </c>
      <c r="U1793" s="25">
        <v>365</v>
      </c>
      <c r="V1793" s="25">
        <v>1.6632986301346499E-2</v>
      </c>
      <c r="W1793" s="25">
        <v>10526</v>
      </c>
      <c r="X1793" s="27">
        <v>43043</v>
      </c>
      <c r="Y1793" s="28">
        <f t="shared" si="60"/>
        <v>2.7233115468409653E-3</v>
      </c>
      <c r="AA1793" t="str">
        <f t="shared" si="57"/>
        <v>28500201-11001-NOX</v>
      </c>
      <c r="AB1793" t="str">
        <f>IF(COUNTIF('NP-NRModel-MAR-WILDFIRES Modifi'!V:V, AA1793)=0, "Missing", "")</f>
        <v/>
      </c>
    </row>
    <row r="1794" spans="1:28" hidden="1" x14ac:dyDescent="0.3">
      <c r="A1794" s="24">
        <v>28500201</v>
      </c>
      <c r="B1794" s="40">
        <v>11001</v>
      </c>
      <c r="C1794" s="25">
        <v>21064611</v>
      </c>
      <c r="D1794" s="25">
        <v>154911113</v>
      </c>
      <c r="E1794" s="25">
        <v>163996312</v>
      </c>
      <c r="F1794" s="25">
        <v>239463514</v>
      </c>
      <c r="G1794" s="25" t="s">
        <v>12</v>
      </c>
      <c r="H1794" s="25">
        <v>0.18971999999973399</v>
      </c>
      <c r="I1794" s="25">
        <v>153</v>
      </c>
      <c r="J1794" s="25">
        <v>1.2399999999982601E-3</v>
      </c>
      <c r="K1794" s="25">
        <v>10526</v>
      </c>
      <c r="L1794" s="26">
        <v>43173</v>
      </c>
      <c r="M1794" s="24">
        <v>28500201</v>
      </c>
      <c r="N1794" s="25">
        <v>11001</v>
      </c>
      <c r="O1794" s="25">
        <v>21064611</v>
      </c>
      <c r="P1794" s="25">
        <v>154911113</v>
      </c>
      <c r="Q1794" s="25">
        <v>163996312</v>
      </c>
      <c r="R1794" s="25">
        <v>239463514</v>
      </c>
      <c r="S1794" s="25" t="s">
        <v>12</v>
      </c>
      <c r="T1794" s="25">
        <v>0.45532799999936202</v>
      </c>
      <c r="U1794" s="25">
        <v>365</v>
      </c>
      <c r="V1794" s="25">
        <v>1.24747397260099E-3</v>
      </c>
      <c r="W1794" s="25">
        <v>10526</v>
      </c>
      <c r="X1794" s="27">
        <v>43173</v>
      </c>
      <c r="Y1794" s="28">
        <f t="shared" si="60"/>
        <v>2.7233115468409531E-3</v>
      </c>
      <c r="AA1794" t="str">
        <f t="shared" si="57"/>
        <v>28500201-11001-VOC</v>
      </c>
      <c r="AB1794" t="str">
        <f>IF(COUNTIF('NP-NRModel-MAR-WILDFIRES Modifi'!V:V, AA1794)=0, "Missing", "")</f>
        <v/>
      </c>
    </row>
    <row r="1795" spans="1:28" hidden="1" x14ac:dyDescent="0.3">
      <c r="A1795" s="24">
        <v>28500201</v>
      </c>
      <c r="B1795" s="40">
        <v>24021</v>
      </c>
      <c r="C1795" s="25">
        <v>14435611</v>
      </c>
      <c r="D1795" s="25" t="s">
        <v>965</v>
      </c>
      <c r="E1795" s="25" t="s">
        <v>966</v>
      </c>
      <c r="F1795" s="25" t="s">
        <v>967</v>
      </c>
      <c r="G1795" s="25" t="s">
        <v>955</v>
      </c>
      <c r="H1795" s="25">
        <v>13.0893091958149</v>
      </c>
      <c r="I1795" s="25">
        <v>153</v>
      </c>
      <c r="J1795" s="25">
        <v>8.5551040495522701E-2</v>
      </c>
      <c r="K1795" s="25">
        <v>10526</v>
      </c>
      <c r="L1795" s="26">
        <v>2396</v>
      </c>
      <c r="M1795" s="24">
        <v>28500201</v>
      </c>
      <c r="N1795" s="25">
        <v>24021</v>
      </c>
      <c r="O1795" s="25">
        <v>14435611</v>
      </c>
      <c r="P1795" s="25" t="s">
        <v>965</v>
      </c>
      <c r="Q1795" s="25" t="s">
        <v>966</v>
      </c>
      <c r="R1795" s="25" t="s">
        <v>967</v>
      </c>
      <c r="S1795" s="25" t="s">
        <v>955</v>
      </c>
      <c r="T1795" s="25">
        <v>31.414342069956099</v>
      </c>
      <c r="U1795" s="25">
        <v>365</v>
      </c>
      <c r="V1795" s="25">
        <v>8.6066690602619594E-2</v>
      </c>
      <c r="W1795" s="25">
        <v>10526</v>
      </c>
      <c r="X1795" s="27">
        <v>2396</v>
      </c>
      <c r="Y1795" s="28">
        <f t="shared" si="60"/>
        <v>2.7233115468409444E-3</v>
      </c>
      <c r="AA1795" t="str">
        <f t="shared" ref="AA1795:AA1858" si="61">TRIM(A1795) &amp; "-" &amp; B1795 &amp; "-" &amp; TRIM(S1795)</f>
        <v>28500201-24021-NOX</v>
      </c>
      <c r="AB1795" t="str">
        <f>IF(COUNTIF('NP-NRModel-MAR-WILDFIRES Modifi'!V:V, AA1795)=0, "Missing", "")</f>
        <v/>
      </c>
    </row>
    <row r="1796" spans="1:28" hidden="1" x14ac:dyDescent="0.3">
      <c r="A1796" s="24">
        <v>28500201</v>
      </c>
      <c r="B1796" s="40">
        <v>24021</v>
      </c>
      <c r="C1796" s="25">
        <v>14435611</v>
      </c>
      <c r="D1796" s="25" t="s">
        <v>965</v>
      </c>
      <c r="E1796" s="25" t="s">
        <v>966</v>
      </c>
      <c r="F1796" s="25" t="s">
        <v>967</v>
      </c>
      <c r="G1796" s="25" t="s">
        <v>12</v>
      </c>
      <c r="H1796" s="25">
        <v>0.84999207124881004</v>
      </c>
      <c r="I1796" s="25">
        <v>153</v>
      </c>
      <c r="J1796" s="25">
        <v>5.5555037336523496E-3</v>
      </c>
      <c r="K1796" s="25">
        <v>10526</v>
      </c>
      <c r="L1796" s="26">
        <v>2400</v>
      </c>
      <c r="M1796" s="24">
        <v>28500201</v>
      </c>
      <c r="N1796" s="25">
        <v>24021</v>
      </c>
      <c r="O1796" s="25">
        <v>14435611</v>
      </c>
      <c r="P1796" s="25" t="s">
        <v>965</v>
      </c>
      <c r="Q1796" s="25" t="s">
        <v>966</v>
      </c>
      <c r="R1796" s="25" t="s">
        <v>967</v>
      </c>
      <c r="S1796" s="25" t="s">
        <v>12</v>
      </c>
      <c r="T1796" s="25">
        <v>2.0399809709971399</v>
      </c>
      <c r="U1796" s="25">
        <v>365</v>
      </c>
      <c r="V1796" s="25">
        <v>5.58898896163601E-3</v>
      </c>
      <c r="W1796" s="25">
        <v>10526</v>
      </c>
      <c r="X1796" s="27">
        <v>2400</v>
      </c>
      <c r="Y1796" s="28">
        <f t="shared" si="60"/>
        <v>2.7233115468409622E-3</v>
      </c>
      <c r="AA1796" t="str">
        <f t="shared" si="61"/>
        <v>28500201-24021-VOC</v>
      </c>
      <c r="AB1796" t="str">
        <f>IF(COUNTIF('NP-NRModel-MAR-WILDFIRES Modifi'!V:V, AA1796)=0, "Missing", "")</f>
        <v/>
      </c>
    </row>
    <row r="1797" spans="1:28" hidden="1" x14ac:dyDescent="0.3">
      <c r="A1797" s="24">
        <v>28500201</v>
      </c>
      <c r="B1797" s="40">
        <v>51059</v>
      </c>
      <c r="C1797" s="25">
        <v>14469011</v>
      </c>
      <c r="D1797" s="25" t="s">
        <v>965</v>
      </c>
      <c r="E1797" s="25" t="s">
        <v>966</v>
      </c>
      <c r="F1797" s="25" t="s">
        <v>967</v>
      </c>
      <c r="G1797" s="25" t="s">
        <v>955</v>
      </c>
      <c r="H1797" s="25">
        <v>5.7376959666586096</v>
      </c>
      <c r="I1797" s="25">
        <v>153</v>
      </c>
      <c r="J1797" s="25">
        <v>3.7501280827834098E-2</v>
      </c>
      <c r="K1797" s="25">
        <v>10526</v>
      </c>
      <c r="L1797" s="26">
        <v>3946</v>
      </c>
      <c r="M1797" s="24">
        <v>28500201</v>
      </c>
      <c r="N1797" s="25">
        <v>51059</v>
      </c>
      <c r="O1797" s="25">
        <v>14469011</v>
      </c>
      <c r="P1797" s="25" t="s">
        <v>965</v>
      </c>
      <c r="Q1797" s="25" t="s">
        <v>966</v>
      </c>
      <c r="R1797" s="25" t="s">
        <v>967</v>
      </c>
      <c r="S1797" s="25" t="s">
        <v>955</v>
      </c>
      <c r="T1797" s="25">
        <v>13.7704703199806</v>
      </c>
      <c r="U1797" s="25">
        <v>365</v>
      </c>
      <c r="V1797" s="25">
        <v>3.7727315945152398E-2</v>
      </c>
      <c r="W1797" s="25">
        <v>10526</v>
      </c>
      <c r="X1797" s="27">
        <v>3946</v>
      </c>
      <c r="Y1797" s="28">
        <f t="shared" si="60"/>
        <v>2.7233115468409748E-3</v>
      </c>
      <c r="AA1797" t="str">
        <f t="shared" si="61"/>
        <v>28500201-51059-NOX</v>
      </c>
      <c r="AB1797" t="str">
        <f>IF(COUNTIF('NP-NRModel-MAR-WILDFIRES Modifi'!V:V, AA1797)=0, "Missing", "")</f>
        <v/>
      </c>
    </row>
    <row r="1798" spans="1:28" hidden="1" x14ac:dyDescent="0.3">
      <c r="A1798" s="24">
        <v>28500201</v>
      </c>
      <c r="B1798" s="40">
        <v>51059</v>
      </c>
      <c r="C1798" s="25">
        <v>14469011</v>
      </c>
      <c r="D1798" s="25" t="s">
        <v>965</v>
      </c>
      <c r="E1798" s="25" t="s">
        <v>966</v>
      </c>
      <c r="F1798" s="25" t="s">
        <v>967</v>
      </c>
      <c r="G1798" s="25" t="s">
        <v>12</v>
      </c>
      <c r="H1798" s="25">
        <v>0.37259384749947899</v>
      </c>
      <c r="I1798" s="25">
        <v>153</v>
      </c>
      <c r="J1798" s="25">
        <v>2.43525390522535E-3</v>
      </c>
      <c r="K1798" s="25">
        <v>10526</v>
      </c>
      <c r="L1798" s="26">
        <v>3950</v>
      </c>
      <c r="M1798" s="24">
        <v>28500201</v>
      </c>
      <c r="N1798" s="25">
        <v>51059</v>
      </c>
      <c r="O1798" s="25">
        <v>14469011</v>
      </c>
      <c r="P1798" s="25" t="s">
        <v>965</v>
      </c>
      <c r="Q1798" s="25" t="s">
        <v>966</v>
      </c>
      <c r="R1798" s="25" t="s">
        <v>967</v>
      </c>
      <c r="S1798" s="25" t="s">
        <v>12</v>
      </c>
      <c r="T1798" s="25">
        <v>0.89422523399875098</v>
      </c>
      <c r="U1798" s="25">
        <v>365</v>
      </c>
      <c r="V1798" s="25">
        <v>2.4499321479417801E-3</v>
      </c>
      <c r="W1798" s="25">
        <v>10526</v>
      </c>
      <c r="X1798" s="27">
        <v>3950</v>
      </c>
      <c r="Y1798" s="28">
        <f t="shared" si="60"/>
        <v>2.723311546840951E-3</v>
      </c>
      <c r="AA1798" t="str">
        <f t="shared" si="61"/>
        <v>28500201-51059-VOC</v>
      </c>
      <c r="AB1798" t="str">
        <f>IF(COUNTIF('NP-NRModel-MAR-WILDFIRES Modifi'!V:V, AA1798)=0, "Missing", "")</f>
        <v/>
      </c>
    </row>
    <row r="1799" spans="1:28" hidden="1" x14ac:dyDescent="0.3">
      <c r="A1799" s="24">
        <v>2285002006</v>
      </c>
      <c r="B1799" s="40">
        <v>11001</v>
      </c>
      <c r="C1799" s="25"/>
      <c r="D1799" s="25"/>
      <c r="E1799" s="25"/>
      <c r="F1799" s="25"/>
      <c r="G1799" s="25" t="s">
        <v>955</v>
      </c>
      <c r="H1799" s="25">
        <v>35.923280668963002</v>
      </c>
      <c r="I1799" s="25">
        <v>153</v>
      </c>
      <c r="J1799" s="25">
        <v>0.23479268411086901</v>
      </c>
      <c r="K1799" s="25">
        <v>10475</v>
      </c>
      <c r="L1799" s="26">
        <v>19226</v>
      </c>
      <c r="M1799" s="24">
        <v>2285002006</v>
      </c>
      <c r="N1799" s="25">
        <v>11001</v>
      </c>
      <c r="O1799" s="25"/>
      <c r="P1799" s="25"/>
      <c r="Q1799" s="25"/>
      <c r="R1799" s="25"/>
      <c r="S1799" s="25" t="s">
        <v>955</v>
      </c>
      <c r="T1799" s="25">
        <v>85.326430889914704</v>
      </c>
      <c r="U1799" s="25">
        <v>365</v>
      </c>
      <c r="V1799" s="25">
        <v>0.23377104353401201</v>
      </c>
      <c r="W1799" s="25">
        <v>10475</v>
      </c>
      <c r="X1799" s="27">
        <v>19226</v>
      </c>
      <c r="Y1799" s="28">
        <f t="shared" si="60"/>
        <v>2.7516993464052264E-3</v>
      </c>
      <c r="AA1799" t="str">
        <f t="shared" si="61"/>
        <v>2285002006-11001-NOX</v>
      </c>
      <c r="AB1799" t="str">
        <f>IF(COUNTIF('NP-NRModel-MAR-WILDFIRES Modifi'!V:V, AA1799)=0, "Missing", "")</f>
        <v/>
      </c>
    </row>
    <row r="1800" spans="1:28" hidden="1" x14ac:dyDescent="0.3">
      <c r="A1800" s="24">
        <v>2285002006</v>
      </c>
      <c r="B1800" s="40">
        <v>11001</v>
      </c>
      <c r="C1800" s="25"/>
      <c r="D1800" s="25"/>
      <c r="E1800" s="25"/>
      <c r="F1800" s="25"/>
      <c r="G1800" s="25" t="s">
        <v>12</v>
      </c>
      <c r="H1800" s="25">
        <v>1.44423768749392</v>
      </c>
      <c r="I1800" s="25">
        <v>153</v>
      </c>
      <c r="J1800" s="25">
        <v>9.4394620097642198E-3</v>
      </c>
      <c r="K1800" s="25">
        <v>10475</v>
      </c>
      <c r="L1800" s="26">
        <v>19230</v>
      </c>
      <c r="M1800" s="24">
        <v>2285002006</v>
      </c>
      <c r="N1800" s="25">
        <v>11001</v>
      </c>
      <c r="O1800" s="25"/>
      <c r="P1800" s="25"/>
      <c r="Q1800" s="25"/>
      <c r="R1800" s="25"/>
      <c r="S1800" s="25" t="s">
        <v>12</v>
      </c>
      <c r="T1800" s="25">
        <v>3.4304118369965702</v>
      </c>
      <c r="U1800" s="25">
        <v>365</v>
      </c>
      <c r="V1800" s="25">
        <v>9.3983885945111596E-3</v>
      </c>
      <c r="W1800" s="25">
        <v>10475</v>
      </c>
      <c r="X1800" s="27">
        <v>19230</v>
      </c>
      <c r="Y1800" s="28">
        <f t="shared" si="60"/>
        <v>2.7516993464052281E-3</v>
      </c>
      <c r="AA1800" t="str">
        <f t="shared" si="61"/>
        <v>2285002006-11001-VOC</v>
      </c>
      <c r="AB1800" t="str">
        <f>IF(COUNTIF('NP-NRModel-MAR-WILDFIRES Modifi'!V:V, AA1800)=0, "Missing", "")</f>
        <v/>
      </c>
    </row>
    <row r="1801" spans="1:28" hidden="1" x14ac:dyDescent="0.3">
      <c r="A1801" s="24">
        <v>2285002006</v>
      </c>
      <c r="B1801" s="40">
        <v>24017</v>
      </c>
      <c r="C1801" s="25"/>
      <c r="D1801" s="25"/>
      <c r="E1801" s="25"/>
      <c r="F1801" s="25"/>
      <c r="G1801" s="25" t="s">
        <v>955</v>
      </c>
      <c r="H1801" s="25">
        <v>0.71739838763628205</v>
      </c>
      <c r="I1801" s="25">
        <v>153</v>
      </c>
      <c r="J1801" s="25">
        <v>4.6888783505639299E-3</v>
      </c>
      <c r="K1801" s="25">
        <v>10475</v>
      </c>
      <c r="L1801" s="26">
        <v>25396</v>
      </c>
      <c r="M1801" s="24">
        <v>2285002006</v>
      </c>
      <c r="N1801" s="25">
        <v>24017</v>
      </c>
      <c r="O1801" s="25"/>
      <c r="P1801" s="25"/>
      <c r="Q1801" s="25"/>
      <c r="R1801" s="25"/>
      <c r="S1801" s="25" t="s">
        <v>955</v>
      </c>
      <c r="T1801" s="25">
        <v>1.7039936999982901</v>
      </c>
      <c r="U1801" s="25">
        <v>365</v>
      </c>
      <c r="V1801" s="25">
        <v>4.6684758904062696E-3</v>
      </c>
      <c r="W1801" s="25">
        <v>10475</v>
      </c>
      <c r="X1801" s="27">
        <v>25396</v>
      </c>
      <c r="Y1801" s="28">
        <f t="shared" si="60"/>
        <v>2.7516993464052333E-3</v>
      </c>
      <c r="AA1801" t="str">
        <f t="shared" si="61"/>
        <v>2285002006-24017-NOX</v>
      </c>
      <c r="AB1801" t="str">
        <f>IF(COUNTIF('NP-NRModel-MAR-WILDFIRES Modifi'!V:V, AA1801)=0, "Missing", "")</f>
        <v/>
      </c>
    </row>
    <row r="1802" spans="1:28" hidden="1" x14ac:dyDescent="0.3">
      <c r="A1802" s="24">
        <v>2285002006</v>
      </c>
      <c r="B1802" s="40">
        <v>24017</v>
      </c>
      <c r="C1802" s="25"/>
      <c r="D1802" s="25"/>
      <c r="E1802" s="25"/>
      <c r="F1802" s="25"/>
      <c r="G1802" s="25" t="s">
        <v>12</v>
      </c>
      <c r="H1802" s="25">
        <v>2.88418474672111E-2</v>
      </c>
      <c r="I1802" s="25">
        <v>153</v>
      </c>
      <c r="J1802" s="25">
        <v>1.88508806975236E-4</v>
      </c>
      <c r="K1802" s="25">
        <v>10475</v>
      </c>
      <c r="L1802" s="26">
        <v>25400</v>
      </c>
      <c r="M1802" s="24">
        <v>2285002006</v>
      </c>
      <c r="N1802" s="25">
        <v>24017</v>
      </c>
      <c r="O1802" s="25"/>
      <c r="P1802" s="25"/>
      <c r="Q1802" s="25"/>
      <c r="R1802" s="25"/>
      <c r="S1802" s="25" t="s">
        <v>12</v>
      </c>
      <c r="T1802" s="25">
        <v>6.8506323999931701E-2</v>
      </c>
      <c r="U1802" s="25">
        <v>365</v>
      </c>
      <c r="V1802" s="25">
        <v>1.8768855890392199E-4</v>
      </c>
      <c r="W1802" s="25">
        <v>10475</v>
      </c>
      <c r="X1802" s="27">
        <v>25400</v>
      </c>
      <c r="Y1802" s="28">
        <f t="shared" si="60"/>
        <v>2.7516993464052155E-3</v>
      </c>
      <c r="AA1802" t="str">
        <f t="shared" si="61"/>
        <v>2285002006-24017-VOC</v>
      </c>
      <c r="AB1802" t="str">
        <f>IF(COUNTIF('NP-NRModel-MAR-WILDFIRES Modifi'!V:V, AA1802)=0, "Missing", "")</f>
        <v/>
      </c>
    </row>
    <row r="1803" spans="1:28" hidden="1" x14ac:dyDescent="0.3">
      <c r="A1803" s="24">
        <v>2285002006</v>
      </c>
      <c r="B1803" s="40">
        <v>24021</v>
      </c>
      <c r="C1803" s="25"/>
      <c r="D1803" s="25"/>
      <c r="E1803" s="25"/>
      <c r="F1803" s="25"/>
      <c r="G1803" s="25" t="s">
        <v>955</v>
      </c>
      <c r="H1803" s="25">
        <v>77.905678324939899</v>
      </c>
      <c r="I1803" s="25">
        <v>153</v>
      </c>
      <c r="J1803" s="25">
        <v>0.509187440032287</v>
      </c>
      <c r="K1803" s="25">
        <v>10475</v>
      </c>
      <c r="L1803" s="26">
        <v>25406</v>
      </c>
      <c r="M1803" s="24">
        <v>2285002006</v>
      </c>
      <c r="N1803" s="25">
        <v>24021</v>
      </c>
      <c r="O1803" s="25"/>
      <c r="P1803" s="25"/>
      <c r="Q1803" s="25"/>
      <c r="R1803" s="25"/>
      <c r="S1803" s="25" t="s">
        <v>955</v>
      </c>
      <c r="T1803" s="25">
        <v>185.04472179981499</v>
      </c>
      <c r="U1803" s="25">
        <v>365</v>
      </c>
      <c r="V1803" s="25">
        <v>0.50697184054743805</v>
      </c>
      <c r="W1803" s="25">
        <v>10475</v>
      </c>
      <c r="X1803" s="27">
        <v>25406</v>
      </c>
      <c r="Y1803" s="28">
        <f t="shared" si="60"/>
        <v>2.7516993464052216E-3</v>
      </c>
      <c r="AA1803" t="str">
        <f t="shared" si="61"/>
        <v>2285002006-24021-NOX</v>
      </c>
      <c r="AB1803" t="str">
        <f>IF(COUNTIF('NP-NRModel-MAR-WILDFIRES Modifi'!V:V, AA1803)=0, "Missing", "")</f>
        <v/>
      </c>
    </row>
    <row r="1804" spans="1:28" hidden="1" x14ac:dyDescent="0.3">
      <c r="A1804" s="24">
        <v>2285002006</v>
      </c>
      <c r="B1804" s="40">
        <v>24021</v>
      </c>
      <c r="C1804" s="25"/>
      <c r="D1804" s="25"/>
      <c r="E1804" s="25"/>
      <c r="F1804" s="25"/>
      <c r="G1804" s="25" t="s">
        <v>12</v>
      </c>
      <c r="H1804" s="25">
        <v>3.1320724215523001</v>
      </c>
      <c r="I1804" s="25">
        <v>153</v>
      </c>
      <c r="J1804" s="25">
        <v>2.0471061578773202E-2</v>
      </c>
      <c r="K1804" s="25">
        <v>10475</v>
      </c>
      <c r="L1804" s="26">
        <v>25410</v>
      </c>
      <c r="M1804" s="24">
        <v>2285002006</v>
      </c>
      <c r="N1804" s="25">
        <v>24021</v>
      </c>
      <c r="O1804" s="25"/>
      <c r="P1804" s="25"/>
      <c r="Q1804" s="25"/>
      <c r="R1804" s="25"/>
      <c r="S1804" s="25" t="s">
        <v>12</v>
      </c>
      <c r="T1804" s="25">
        <v>7.4394252429925496</v>
      </c>
      <c r="U1804" s="25">
        <v>365</v>
      </c>
      <c r="V1804" s="25">
        <v>2.0381986967102798E-2</v>
      </c>
      <c r="W1804" s="25">
        <v>10475</v>
      </c>
      <c r="X1804" s="27">
        <v>25410</v>
      </c>
      <c r="Y1804" s="28">
        <f t="shared" si="60"/>
        <v>2.7516993464052346E-3</v>
      </c>
      <c r="AA1804" t="str">
        <f t="shared" si="61"/>
        <v>2285002006-24021-VOC</v>
      </c>
      <c r="AB1804" t="str">
        <f>IF(COUNTIF('NP-NRModel-MAR-WILDFIRES Modifi'!V:V, AA1804)=0, "Missing", "")</f>
        <v/>
      </c>
    </row>
    <row r="1805" spans="1:28" hidden="1" x14ac:dyDescent="0.3">
      <c r="A1805" s="24">
        <v>2285002006</v>
      </c>
      <c r="B1805" s="40">
        <v>24031</v>
      </c>
      <c r="C1805" s="25"/>
      <c r="D1805" s="25"/>
      <c r="E1805" s="25"/>
      <c r="F1805" s="25"/>
      <c r="G1805" s="25" t="s">
        <v>955</v>
      </c>
      <c r="H1805" s="25">
        <v>67.224099144356799</v>
      </c>
      <c r="I1805" s="25">
        <v>153</v>
      </c>
      <c r="J1805" s="25">
        <v>0.43937319702194</v>
      </c>
      <c r="K1805" s="25">
        <v>10475</v>
      </c>
      <c r="L1805" s="26">
        <v>25446</v>
      </c>
      <c r="M1805" s="24">
        <v>2285002006</v>
      </c>
      <c r="N1805" s="25">
        <v>24031</v>
      </c>
      <c r="O1805" s="25"/>
      <c r="P1805" s="25"/>
      <c r="Q1805" s="25"/>
      <c r="R1805" s="25"/>
      <c r="S1805" s="25" t="s">
        <v>955</v>
      </c>
      <c r="T1805" s="25">
        <v>159.67340239983901</v>
      </c>
      <c r="U1805" s="25">
        <v>365</v>
      </c>
      <c r="V1805" s="25">
        <v>0.43746137643791699</v>
      </c>
      <c r="W1805" s="25">
        <v>10475</v>
      </c>
      <c r="X1805" s="27">
        <v>25446</v>
      </c>
      <c r="Y1805" s="28">
        <f t="shared" si="60"/>
        <v>2.7516993464052533E-3</v>
      </c>
      <c r="AA1805" t="str">
        <f t="shared" si="61"/>
        <v>2285002006-24031-NOX</v>
      </c>
      <c r="AB1805" t="str">
        <f>IF(COUNTIF('NP-NRModel-MAR-WILDFIRES Modifi'!V:V, AA1805)=0, "Missing", "")</f>
        <v/>
      </c>
    </row>
    <row r="1806" spans="1:28" hidden="1" x14ac:dyDescent="0.3">
      <c r="A1806" s="24">
        <v>2285002006</v>
      </c>
      <c r="B1806" s="40">
        <v>24031</v>
      </c>
      <c r="C1806" s="25"/>
      <c r="D1806" s="25"/>
      <c r="E1806" s="25"/>
      <c r="F1806" s="25"/>
      <c r="G1806" s="25" t="s">
        <v>12</v>
      </c>
      <c r="H1806" s="25">
        <v>2.70263672147808</v>
      </c>
      <c r="I1806" s="25">
        <v>153</v>
      </c>
      <c r="J1806" s="25">
        <v>1.7664292297242399E-2</v>
      </c>
      <c r="K1806" s="25">
        <v>10475</v>
      </c>
      <c r="L1806" s="26">
        <v>25450</v>
      </c>
      <c r="M1806" s="24">
        <v>2285002006</v>
      </c>
      <c r="N1806" s="25">
        <v>24031</v>
      </c>
      <c r="O1806" s="25"/>
      <c r="P1806" s="25"/>
      <c r="Q1806" s="25"/>
      <c r="R1806" s="25"/>
      <c r="S1806" s="25" t="s">
        <v>12</v>
      </c>
      <c r="T1806" s="25">
        <v>6.4194121789936203</v>
      </c>
      <c r="U1806" s="25">
        <v>365</v>
      </c>
      <c r="V1806" s="25">
        <v>1.7587430627379701E-2</v>
      </c>
      <c r="W1806" s="25">
        <v>10475</v>
      </c>
      <c r="X1806" s="27">
        <v>25450</v>
      </c>
      <c r="Y1806" s="28">
        <f t="shared" si="60"/>
        <v>2.7516993464052116E-3</v>
      </c>
      <c r="AA1806" t="str">
        <f t="shared" si="61"/>
        <v>2285002006-24031-VOC</v>
      </c>
      <c r="AB1806" t="str">
        <f>IF(COUNTIF('NP-NRModel-MAR-WILDFIRES Modifi'!V:V, AA1806)=0, "Missing", "")</f>
        <v/>
      </c>
    </row>
    <row r="1807" spans="1:28" hidden="1" x14ac:dyDescent="0.3">
      <c r="A1807" s="24">
        <v>2285002006</v>
      </c>
      <c r="B1807" s="40">
        <v>24033</v>
      </c>
      <c r="C1807" s="25"/>
      <c r="D1807" s="25"/>
      <c r="E1807" s="25"/>
      <c r="F1807" s="25"/>
      <c r="G1807" s="25" t="s">
        <v>955</v>
      </c>
      <c r="H1807" s="25">
        <v>36.633696572068402</v>
      </c>
      <c r="I1807" s="25">
        <v>153</v>
      </c>
      <c r="J1807" s="25">
        <v>0.23943592530763599</v>
      </c>
      <c r="K1807" s="25">
        <v>10475</v>
      </c>
      <c r="L1807" s="26">
        <v>25456</v>
      </c>
      <c r="M1807" s="24">
        <v>2285002006</v>
      </c>
      <c r="N1807" s="25">
        <v>24033</v>
      </c>
      <c r="O1807" s="25"/>
      <c r="P1807" s="25"/>
      <c r="Q1807" s="25"/>
      <c r="R1807" s="25"/>
      <c r="S1807" s="25" t="s">
        <v>955</v>
      </c>
      <c r="T1807" s="25">
        <v>87.013839509913097</v>
      </c>
      <c r="U1807" s="25">
        <v>365</v>
      </c>
      <c r="V1807" s="25">
        <v>0.23839408084907701</v>
      </c>
      <c r="W1807" s="25">
        <v>10475</v>
      </c>
      <c r="X1807" s="27">
        <v>25456</v>
      </c>
      <c r="Y1807" s="28">
        <f t="shared" si="60"/>
        <v>2.7516993464052134E-3</v>
      </c>
      <c r="AA1807" t="str">
        <f t="shared" si="61"/>
        <v>2285002006-24033-NOX</v>
      </c>
      <c r="AB1807" t="str">
        <f>IF(COUNTIF('NP-NRModel-MAR-WILDFIRES Modifi'!V:V, AA1807)=0, "Missing", "")</f>
        <v/>
      </c>
    </row>
    <row r="1808" spans="1:28" hidden="1" x14ac:dyDescent="0.3">
      <c r="A1808" s="24">
        <v>2285002006</v>
      </c>
      <c r="B1808" s="40">
        <v>24033</v>
      </c>
      <c r="C1808" s="25"/>
      <c r="D1808" s="25"/>
      <c r="E1808" s="25"/>
      <c r="F1808" s="25"/>
      <c r="G1808" s="25" t="s">
        <v>12</v>
      </c>
      <c r="H1808" s="25">
        <v>1.4727988155973699</v>
      </c>
      <c r="I1808" s="25">
        <v>153</v>
      </c>
      <c r="J1808" s="25">
        <v>9.6261360496560505E-3</v>
      </c>
      <c r="K1808" s="25">
        <v>10475</v>
      </c>
      <c r="L1808" s="26">
        <v>25460</v>
      </c>
      <c r="M1808" s="24">
        <v>2285002006</v>
      </c>
      <c r="N1808" s="25">
        <v>24033</v>
      </c>
      <c r="O1808" s="25"/>
      <c r="P1808" s="25"/>
      <c r="Q1808" s="25"/>
      <c r="R1808" s="25"/>
      <c r="S1808" s="25" t="s">
        <v>12</v>
      </c>
      <c r="T1808" s="25">
        <v>3.4982513849964998</v>
      </c>
      <c r="U1808" s="25">
        <v>365</v>
      </c>
      <c r="V1808" s="25">
        <v>9.5842503698534299E-3</v>
      </c>
      <c r="W1808" s="25">
        <v>10475</v>
      </c>
      <c r="X1808" s="27">
        <v>25460</v>
      </c>
      <c r="Y1808" s="28">
        <f t="shared" si="60"/>
        <v>2.7516993464052277E-3</v>
      </c>
      <c r="AA1808" t="str">
        <f t="shared" si="61"/>
        <v>2285002006-24033-VOC</v>
      </c>
      <c r="AB1808" t="str">
        <f>IF(COUNTIF('NP-NRModel-MAR-WILDFIRES Modifi'!V:V, AA1808)=0, "Missing", "")</f>
        <v/>
      </c>
    </row>
    <row r="1809" spans="1:28" hidden="1" x14ac:dyDescent="0.3">
      <c r="A1809" s="24">
        <v>2285002006</v>
      </c>
      <c r="B1809" s="40">
        <v>51013</v>
      </c>
      <c r="C1809" s="25"/>
      <c r="D1809" s="25"/>
      <c r="E1809" s="25"/>
      <c r="F1809" s="25"/>
      <c r="G1809" s="25" t="s">
        <v>955</v>
      </c>
      <c r="H1809" s="25">
        <v>4.6708728746492296</v>
      </c>
      <c r="I1809" s="25">
        <v>153</v>
      </c>
      <c r="J1809" s="25">
        <v>3.0528580880060299E-2</v>
      </c>
      <c r="K1809" s="25">
        <v>10475</v>
      </c>
      <c r="L1809" s="26">
        <v>36296</v>
      </c>
      <c r="M1809" s="24">
        <v>2285002006</v>
      </c>
      <c r="N1809" s="25">
        <v>51013</v>
      </c>
      <c r="O1809" s="25"/>
      <c r="P1809" s="25"/>
      <c r="Q1809" s="25"/>
      <c r="R1809" s="25"/>
      <c r="S1809" s="25" t="s">
        <v>955</v>
      </c>
      <c r="T1809" s="25">
        <v>11.094446389988899</v>
      </c>
      <c r="U1809" s="25">
        <v>365</v>
      </c>
      <c r="V1809" s="25">
        <v>3.0395743534216101E-2</v>
      </c>
      <c r="W1809" s="25">
        <v>10475</v>
      </c>
      <c r="X1809" s="27">
        <v>36296</v>
      </c>
      <c r="Y1809" s="28">
        <f t="shared" si="60"/>
        <v>2.7516993464052281E-3</v>
      </c>
      <c r="AA1809" t="str">
        <f t="shared" si="61"/>
        <v>2285002006-51013-NOX</v>
      </c>
      <c r="AB1809" t="str">
        <f>IF(COUNTIF('NP-NRModel-MAR-WILDFIRES Modifi'!V:V, AA1809)=0, "Missing", "")</f>
        <v/>
      </c>
    </row>
    <row r="1810" spans="1:28" hidden="1" x14ac:dyDescent="0.3">
      <c r="A1810" s="24">
        <v>2285002006</v>
      </c>
      <c r="B1810" s="40">
        <v>51013</v>
      </c>
      <c r="C1810" s="25"/>
      <c r="D1810" s="25"/>
      <c r="E1810" s="25"/>
      <c r="F1810" s="25"/>
      <c r="G1810" s="25" t="s">
        <v>12</v>
      </c>
      <c r="H1810" s="25">
        <v>0.18778492716644199</v>
      </c>
      <c r="I1810" s="25">
        <v>153</v>
      </c>
      <c r="J1810" s="25">
        <v>1.2273524651401401E-3</v>
      </c>
      <c r="K1810" s="25">
        <v>10475</v>
      </c>
      <c r="L1810" s="26">
        <v>36300</v>
      </c>
      <c r="M1810" s="24">
        <v>2285002006</v>
      </c>
      <c r="N1810" s="25">
        <v>51013</v>
      </c>
      <c r="O1810" s="25"/>
      <c r="P1810" s="25"/>
      <c r="Q1810" s="25"/>
      <c r="R1810" s="25"/>
      <c r="S1810" s="25" t="s">
        <v>12</v>
      </c>
      <c r="T1810" s="25">
        <v>0.44603436299955301</v>
      </c>
      <c r="U1810" s="25">
        <v>365</v>
      </c>
      <c r="V1810" s="25">
        <v>1.2220119534234299E-3</v>
      </c>
      <c r="W1810" s="25">
        <v>10475</v>
      </c>
      <c r="X1810" s="27">
        <v>36300</v>
      </c>
      <c r="Y1810" s="28">
        <f t="shared" si="60"/>
        <v>2.7516993464052233E-3</v>
      </c>
      <c r="AA1810" t="str">
        <f t="shared" si="61"/>
        <v>2285002006-51013-VOC</v>
      </c>
      <c r="AB1810" t="str">
        <f>IF(COUNTIF('NP-NRModel-MAR-WILDFIRES Modifi'!V:V, AA1810)=0, "Missing", "")</f>
        <v/>
      </c>
    </row>
    <row r="1811" spans="1:28" hidden="1" x14ac:dyDescent="0.3">
      <c r="A1811" s="24">
        <v>2285002006</v>
      </c>
      <c r="B1811" s="40">
        <v>51059</v>
      </c>
      <c r="C1811" s="25"/>
      <c r="D1811" s="25"/>
      <c r="E1811" s="25"/>
      <c r="F1811" s="25"/>
      <c r="G1811" s="25" t="s">
        <v>955</v>
      </c>
      <c r="H1811" s="25">
        <v>34.749660415310601</v>
      </c>
      <c r="I1811" s="25">
        <v>153</v>
      </c>
      <c r="J1811" s="25">
        <v>0.22712196349876199</v>
      </c>
      <c r="K1811" s="25">
        <v>10475</v>
      </c>
      <c r="L1811" s="26">
        <v>36436</v>
      </c>
      <c r="M1811" s="24">
        <v>2285002006</v>
      </c>
      <c r="N1811" s="25">
        <v>51059</v>
      </c>
      <c r="O1811" s="25"/>
      <c r="P1811" s="25"/>
      <c r="Q1811" s="25"/>
      <c r="R1811" s="25"/>
      <c r="S1811" s="25" t="s">
        <v>955</v>
      </c>
      <c r="T1811" s="25">
        <v>82.538800539917304</v>
      </c>
      <c r="U1811" s="25">
        <v>365</v>
      </c>
      <c r="V1811" s="25">
        <v>0.22613370010936201</v>
      </c>
      <c r="W1811" s="25">
        <v>10475</v>
      </c>
      <c r="X1811" s="27">
        <v>36436</v>
      </c>
      <c r="Y1811" s="28">
        <f t="shared" si="60"/>
        <v>2.7516993464052285E-3</v>
      </c>
      <c r="AA1811" t="str">
        <f t="shared" si="61"/>
        <v>2285002006-51059-NOX</v>
      </c>
      <c r="AB1811" t="str">
        <f>IF(COUNTIF('NP-NRModel-MAR-WILDFIRES Modifi'!V:V, AA1811)=0, "Missing", "")</f>
        <v/>
      </c>
    </row>
    <row r="1812" spans="1:28" hidden="1" x14ac:dyDescent="0.3">
      <c r="A1812" s="24">
        <v>2285002006</v>
      </c>
      <c r="B1812" s="40">
        <v>51059</v>
      </c>
      <c r="C1812" s="25"/>
      <c r="D1812" s="25"/>
      <c r="E1812" s="25"/>
      <c r="F1812" s="25"/>
      <c r="G1812" s="25" t="s">
        <v>12</v>
      </c>
      <c r="H1812" s="25">
        <v>1.3970541739400499</v>
      </c>
      <c r="I1812" s="25">
        <v>153</v>
      </c>
      <c r="J1812" s="25">
        <v>9.1310730322879292E-3</v>
      </c>
      <c r="K1812" s="25">
        <v>10475</v>
      </c>
      <c r="L1812" s="26">
        <v>36440</v>
      </c>
      <c r="M1812" s="24">
        <v>2285002006</v>
      </c>
      <c r="N1812" s="25">
        <v>51059</v>
      </c>
      <c r="O1812" s="25"/>
      <c r="P1812" s="25"/>
      <c r="Q1812" s="25"/>
      <c r="R1812" s="25"/>
      <c r="S1812" s="25" t="s">
        <v>12</v>
      </c>
      <c r="T1812" s="25">
        <v>3.3183396449966902</v>
      </c>
      <c r="U1812" s="25">
        <v>365</v>
      </c>
      <c r="V1812" s="25">
        <v>9.0913414931416206E-3</v>
      </c>
      <c r="W1812" s="25">
        <v>10475</v>
      </c>
      <c r="X1812" s="27">
        <v>36440</v>
      </c>
      <c r="Y1812" s="28">
        <f t="shared" si="60"/>
        <v>2.751699346405222E-3</v>
      </c>
      <c r="AA1812" t="str">
        <f t="shared" si="61"/>
        <v>2285002006-51059-VOC</v>
      </c>
      <c r="AB1812" t="str">
        <f>IF(COUNTIF('NP-NRModel-MAR-WILDFIRES Modifi'!V:V, AA1812)=0, "Missing", "")</f>
        <v/>
      </c>
    </row>
    <row r="1813" spans="1:28" hidden="1" x14ac:dyDescent="0.3">
      <c r="A1813" s="24">
        <v>2285002006</v>
      </c>
      <c r="B1813" s="40">
        <v>51153</v>
      </c>
      <c r="C1813" s="25"/>
      <c r="D1813" s="25"/>
      <c r="E1813" s="25"/>
      <c r="F1813" s="25"/>
      <c r="G1813" s="25" t="s">
        <v>955</v>
      </c>
      <c r="H1813" s="25">
        <v>41.364590964712903</v>
      </c>
      <c r="I1813" s="25">
        <v>153</v>
      </c>
      <c r="J1813" s="25">
        <v>0.27035680369093401</v>
      </c>
      <c r="K1813" s="25">
        <v>10475</v>
      </c>
      <c r="L1813" s="26">
        <v>36706</v>
      </c>
      <c r="M1813" s="24">
        <v>2285002006</v>
      </c>
      <c r="N1813" s="25">
        <v>51153</v>
      </c>
      <c r="O1813" s="25"/>
      <c r="P1813" s="25"/>
      <c r="Q1813" s="25"/>
      <c r="R1813" s="25"/>
      <c r="S1813" s="25" t="s">
        <v>955</v>
      </c>
      <c r="T1813" s="25">
        <v>98.250851439902306</v>
      </c>
      <c r="U1813" s="25">
        <v>365</v>
      </c>
      <c r="V1813" s="25">
        <v>0.26918041490384198</v>
      </c>
      <c r="W1813" s="25">
        <v>10475</v>
      </c>
      <c r="X1813" s="27">
        <v>36706</v>
      </c>
      <c r="Y1813" s="28">
        <f t="shared" si="60"/>
        <v>2.7516993464052042E-3</v>
      </c>
      <c r="AA1813" t="str">
        <f t="shared" si="61"/>
        <v>2285002006-51153-NOX</v>
      </c>
      <c r="AB1813" t="str">
        <f>IF(COUNTIF('NP-NRModel-MAR-WILDFIRES Modifi'!V:V, AA1813)=0, "Missing", "")</f>
        <v/>
      </c>
    </row>
    <row r="1814" spans="1:28" hidden="1" x14ac:dyDescent="0.3">
      <c r="A1814" s="24">
        <v>2285002006</v>
      </c>
      <c r="B1814" s="40">
        <v>51153</v>
      </c>
      <c r="C1814" s="25"/>
      <c r="D1814" s="25"/>
      <c r="E1814" s="25"/>
      <c r="F1814" s="25"/>
      <c r="G1814" s="25" t="s">
        <v>12</v>
      </c>
      <c r="H1814" s="25">
        <v>1.66299681125799</v>
      </c>
      <c r="I1814" s="25">
        <v>153</v>
      </c>
      <c r="J1814" s="25">
        <v>1.0869260204300599E-2</v>
      </c>
      <c r="K1814" s="25">
        <v>10475</v>
      </c>
      <c r="L1814" s="26">
        <v>36710</v>
      </c>
      <c r="M1814" s="24">
        <v>2285002006</v>
      </c>
      <c r="N1814" s="25">
        <v>51153</v>
      </c>
      <c r="O1814" s="25"/>
      <c r="P1814" s="25"/>
      <c r="Q1814" s="25"/>
      <c r="R1814" s="25"/>
      <c r="S1814" s="25" t="s">
        <v>12</v>
      </c>
      <c r="T1814" s="25">
        <v>3.95001736599604</v>
      </c>
      <c r="U1814" s="25">
        <v>365</v>
      </c>
      <c r="V1814" s="25">
        <v>1.0821965386290501E-2</v>
      </c>
      <c r="W1814" s="25">
        <v>10475</v>
      </c>
      <c r="X1814" s="27">
        <v>36710</v>
      </c>
      <c r="Y1814" s="28">
        <f t="shared" si="60"/>
        <v>2.7516993464052268E-3</v>
      </c>
      <c r="AA1814" t="str">
        <f t="shared" si="61"/>
        <v>2285002006-51153-VOC</v>
      </c>
      <c r="AB1814" t="str">
        <f>IF(COUNTIF('NP-NRModel-MAR-WILDFIRES Modifi'!V:V, AA1814)=0, "Missing", "")</f>
        <v/>
      </c>
    </row>
    <row r="1815" spans="1:28" hidden="1" x14ac:dyDescent="0.3">
      <c r="A1815" s="24">
        <v>2285002006</v>
      </c>
      <c r="B1815" s="40">
        <v>51510</v>
      </c>
      <c r="C1815" s="25"/>
      <c r="D1815" s="25"/>
      <c r="E1815" s="25"/>
      <c r="F1815" s="25"/>
      <c r="G1815" s="25" t="s">
        <v>955</v>
      </c>
      <c r="H1815" s="25">
        <v>13.730364219837</v>
      </c>
      <c r="I1815" s="25">
        <v>153</v>
      </c>
      <c r="J1815" s="25">
        <v>8.9740942613314195E-2</v>
      </c>
      <c r="K1815" s="25">
        <v>10475</v>
      </c>
      <c r="L1815" s="26">
        <v>36896</v>
      </c>
      <c r="M1815" s="24">
        <v>2285002006</v>
      </c>
      <c r="N1815" s="25">
        <v>51510</v>
      </c>
      <c r="O1815" s="25"/>
      <c r="P1815" s="25"/>
      <c r="Q1815" s="25"/>
      <c r="R1815" s="25"/>
      <c r="S1815" s="25" t="s">
        <v>955</v>
      </c>
      <c r="T1815" s="25">
        <v>32.612917079967502</v>
      </c>
      <c r="U1815" s="25">
        <v>365</v>
      </c>
      <c r="V1815" s="25">
        <v>8.9350457753335596E-2</v>
      </c>
      <c r="W1815" s="25">
        <v>10475</v>
      </c>
      <c r="X1815" s="27">
        <v>36896</v>
      </c>
      <c r="Y1815" s="28">
        <f t="shared" si="60"/>
        <v>2.7516993464052194E-3</v>
      </c>
      <c r="AA1815" t="str">
        <f t="shared" si="61"/>
        <v>2285002006-51510-NOX</v>
      </c>
      <c r="AB1815" t="str">
        <f>IF(COUNTIF('NP-NRModel-MAR-WILDFIRES Modifi'!V:V, AA1815)=0, "Missing", "")</f>
        <v/>
      </c>
    </row>
    <row r="1816" spans="1:28" hidden="1" x14ac:dyDescent="0.3">
      <c r="A1816" s="24">
        <v>2285002006</v>
      </c>
      <c r="B1816" s="40">
        <v>51510</v>
      </c>
      <c r="C1816" s="25"/>
      <c r="D1816" s="25"/>
      <c r="E1816" s="25"/>
      <c r="F1816" s="25"/>
      <c r="G1816" s="25" t="s">
        <v>12</v>
      </c>
      <c r="H1816" s="25">
        <v>0.55200719708491897</v>
      </c>
      <c r="I1816" s="25">
        <v>153</v>
      </c>
      <c r="J1816" s="25">
        <v>3.6078901770256202E-3</v>
      </c>
      <c r="K1816" s="25">
        <v>10475</v>
      </c>
      <c r="L1816" s="26">
        <v>36900</v>
      </c>
      <c r="M1816" s="24">
        <v>2285002006</v>
      </c>
      <c r="N1816" s="25">
        <v>51510</v>
      </c>
      <c r="O1816" s="25"/>
      <c r="P1816" s="25"/>
      <c r="Q1816" s="25"/>
      <c r="R1816" s="25"/>
      <c r="S1816" s="25" t="s">
        <v>12</v>
      </c>
      <c r="T1816" s="25">
        <v>1.31114984699869</v>
      </c>
      <c r="U1816" s="25">
        <v>365</v>
      </c>
      <c r="V1816" s="25">
        <v>3.5921913616402501E-3</v>
      </c>
      <c r="W1816" s="25">
        <v>10475</v>
      </c>
      <c r="X1816" s="27">
        <v>36900</v>
      </c>
      <c r="Y1816" s="28">
        <f t="shared" si="60"/>
        <v>2.7516993464052359E-3</v>
      </c>
      <c r="AA1816" t="str">
        <f t="shared" si="61"/>
        <v>2285002006-51510-VOC</v>
      </c>
      <c r="AB1816" t="str">
        <f>IF(COUNTIF('NP-NRModel-MAR-WILDFIRES Modifi'!V:V, AA1816)=0, "Missing", "")</f>
        <v/>
      </c>
    </row>
    <row r="1817" spans="1:28" hidden="1" x14ac:dyDescent="0.3">
      <c r="A1817" s="24">
        <v>2285002006</v>
      </c>
      <c r="B1817" s="40">
        <v>51683</v>
      </c>
      <c r="C1817" s="25"/>
      <c r="D1817" s="25"/>
      <c r="E1817" s="25"/>
      <c r="F1817" s="25"/>
      <c r="G1817" s="25" t="s">
        <v>955</v>
      </c>
      <c r="H1817" s="25">
        <v>2.9555481545496001</v>
      </c>
      <c r="I1817" s="25">
        <v>153</v>
      </c>
      <c r="J1817" s="25">
        <v>1.9317308199670601E-2</v>
      </c>
      <c r="K1817" s="25">
        <v>10475</v>
      </c>
      <c r="L1817" s="26">
        <v>37036</v>
      </c>
      <c r="M1817" s="24">
        <v>2285002006</v>
      </c>
      <c r="N1817" s="25">
        <v>51683</v>
      </c>
      <c r="O1817" s="25"/>
      <c r="P1817" s="25"/>
      <c r="Q1817" s="25"/>
      <c r="R1817" s="25"/>
      <c r="S1817" s="25" t="s">
        <v>955</v>
      </c>
      <c r="T1817" s="25">
        <v>7.02013765599298</v>
      </c>
      <c r="U1817" s="25">
        <v>365</v>
      </c>
      <c r="V1817" s="25">
        <v>1.92332538520355E-2</v>
      </c>
      <c r="W1817" s="25">
        <v>10475</v>
      </c>
      <c r="X1817" s="27">
        <v>37036</v>
      </c>
      <c r="Y1817" s="28">
        <f t="shared" si="60"/>
        <v>2.7516993464052264E-3</v>
      </c>
      <c r="AA1817" t="str">
        <f t="shared" si="61"/>
        <v>2285002006-51683-NOX</v>
      </c>
      <c r="AB1817" t="str">
        <f>IF(COUNTIF('NP-NRModel-MAR-WILDFIRES Modifi'!V:V, AA1817)=0, "Missing", "")</f>
        <v/>
      </c>
    </row>
    <row r="1818" spans="1:28" hidden="1" x14ac:dyDescent="0.3">
      <c r="A1818" s="24">
        <v>2285002006</v>
      </c>
      <c r="B1818" s="40">
        <v>51683</v>
      </c>
      <c r="C1818" s="25"/>
      <c r="D1818" s="25"/>
      <c r="E1818" s="25"/>
      <c r="F1818" s="25"/>
      <c r="G1818" s="25" t="s">
        <v>12</v>
      </c>
      <c r="H1818" s="25">
        <v>0.11882305721025101</v>
      </c>
      <c r="I1818" s="25">
        <v>153</v>
      </c>
      <c r="J1818" s="25">
        <v>7.7662128895588896E-4</v>
      </c>
      <c r="K1818" s="25">
        <v>10475</v>
      </c>
      <c r="L1818" s="26">
        <v>37040</v>
      </c>
      <c r="M1818" s="24">
        <v>2285002006</v>
      </c>
      <c r="N1818" s="25">
        <v>51683</v>
      </c>
      <c r="O1818" s="25"/>
      <c r="P1818" s="25"/>
      <c r="Q1818" s="25"/>
      <c r="R1818" s="25"/>
      <c r="S1818" s="25" t="s">
        <v>12</v>
      </c>
      <c r="T1818" s="25">
        <v>0.28223333699971698</v>
      </c>
      <c r="U1818" s="25">
        <v>365</v>
      </c>
      <c r="V1818" s="25">
        <v>7.7324201917730703E-4</v>
      </c>
      <c r="W1818" s="25">
        <v>10475</v>
      </c>
      <c r="X1818" s="27">
        <v>37040</v>
      </c>
      <c r="Y1818" s="28">
        <f t="shared" si="60"/>
        <v>2.7516993464052324E-3</v>
      </c>
      <c r="AA1818" t="str">
        <f t="shared" si="61"/>
        <v>2285002006-51683-VOC</v>
      </c>
      <c r="AB1818" t="str">
        <f>IF(COUNTIF('NP-NRModel-MAR-WILDFIRES Modifi'!V:V, AA1818)=0, "Missing", "")</f>
        <v/>
      </c>
    </row>
    <row r="1819" spans="1:28" hidden="1" x14ac:dyDescent="0.3">
      <c r="A1819" s="24">
        <v>2285002006</v>
      </c>
      <c r="B1819" s="40">
        <v>51685</v>
      </c>
      <c r="C1819" s="25"/>
      <c r="D1819" s="25"/>
      <c r="E1819" s="25"/>
      <c r="F1819" s="25"/>
      <c r="G1819" s="25" t="s">
        <v>955</v>
      </c>
      <c r="H1819" s="25">
        <v>0.28603772290553398</v>
      </c>
      <c r="I1819" s="25">
        <v>153</v>
      </c>
      <c r="J1819" s="25">
        <v>1.86952760068976E-3</v>
      </c>
      <c r="K1819" s="25">
        <v>10475</v>
      </c>
      <c r="L1819" s="26">
        <v>37046</v>
      </c>
      <c r="M1819" s="24">
        <v>2285002006</v>
      </c>
      <c r="N1819" s="25">
        <v>51685</v>
      </c>
      <c r="O1819" s="25"/>
      <c r="P1819" s="25"/>
      <c r="Q1819" s="25"/>
      <c r="R1819" s="25"/>
      <c r="S1819" s="25" t="s">
        <v>955</v>
      </c>
      <c r="T1819" s="25">
        <v>0.67940838199931897</v>
      </c>
      <c r="U1819" s="25">
        <v>365</v>
      </c>
      <c r="V1819" s="25">
        <v>1.86139282739539E-3</v>
      </c>
      <c r="W1819" s="25">
        <v>10475</v>
      </c>
      <c r="X1819" s="27">
        <v>37046</v>
      </c>
      <c r="Y1819" s="28">
        <f t="shared" si="60"/>
        <v>2.751699346405229E-3</v>
      </c>
      <c r="AA1819" t="str">
        <f t="shared" si="61"/>
        <v>2285002006-51685-NOX</v>
      </c>
      <c r="AB1819" t="str">
        <f>IF(COUNTIF('NP-NRModel-MAR-WILDFIRES Modifi'!V:V, AA1819)=0, "Missing", "")</f>
        <v/>
      </c>
    </row>
    <row r="1820" spans="1:28" hidden="1" x14ac:dyDescent="0.3">
      <c r="A1820" s="24">
        <v>2285002006</v>
      </c>
      <c r="B1820" s="40">
        <v>51685</v>
      </c>
      <c r="C1820" s="25"/>
      <c r="D1820" s="25"/>
      <c r="E1820" s="25"/>
      <c r="F1820" s="25"/>
      <c r="G1820" s="25" t="s">
        <v>12</v>
      </c>
      <c r="H1820" s="25">
        <v>1.14996864861985E-2</v>
      </c>
      <c r="I1820" s="25">
        <v>153</v>
      </c>
      <c r="J1820" s="29">
        <v>7.5161349582996903E-5</v>
      </c>
      <c r="K1820" s="25">
        <v>10475</v>
      </c>
      <c r="L1820" s="26">
        <v>37050</v>
      </c>
      <c r="M1820" s="24">
        <v>2285002006</v>
      </c>
      <c r="N1820" s="25">
        <v>51685</v>
      </c>
      <c r="O1820" s="25"/>
      <c r="P1820" s="25"/>
      <c r="Q1820" s="25"/>
      <c r="R1820" s="25"/>
      <c r="S1820" s="25" t="s">
        <v>12</v>
      </c>
      <c r="T1820" s="25">
        <v>2.73145209999726E-2</v>
      </c>
      <c r="U1820" s="25">
        <v>365</v>
      </c>
      <c r="V1820" s="29">
        <v>7.4834304109514096E-5</v>
      </c>
      <c r="W1820" s="25">
        <v>10475</v>
      </c>
      <c r="X1820" s="27">
        <v>37050</v>
      </c>
      <c r="Y1820" s="28">
        <f t="shared" si="60"/>
        <v>2.7516993464052437E-3</v>
      </c>
      <c r="AA1820" t="str">
        <f t="shared" si="61"/>
        <v>2285002006-51685-VOC</v>
      </c>
      <c r="AB1820" t="str">
        <f>IF(COUNTIF('NP-NRModel-MAR-WILDFIRES Modifi'!V:V, AA1820)=0, "Missing", "")</f>
        <v/>
      </c>
    </row>
    <row r="1821" spans="1:28" hidden="1" x14ac:dyDescent="0.3">
      <c r="A1821" s="24">
        <v>2285002007</v>
      </c>
      <c r="B1821" s="40">
        <v>24021</v>
      </c>
      <c r="C1821" s="25"/>
      <c r="D1821" s="25"/>
      <c r="E1821" s="25"/>
      <c r="F1821" s="25"/>
      <c r="G1821" s="25" t="s">
        <v>955</v>
      </c>
      <c r="H1821" s="25">
        <v>8.3895455040736202</v>
      </c>
      <c r="I1821" s="25">
        <v>153</v>
      </c>
      <c r="J1821" s="25">
        <v>5.4833630745579197E-2</v>
      </c>
      <c r="K1821" s="25">
        <v>10475</v>
      </c>
      <c r="L1821" s="26">
        <v>7696</v>
      </c>
      <c r="M1821" s="24">
        <v>2285002007</v>
      </c>
      <c r="N1821" s="25">
        <v>24021</v>
      </c>
      <c r="O1821" s="25"/>
      <c r="P1821" s="25"/>
      <c r="Q1821" s="25"/>
      <c r="R1821" s="25"/>
      <c r="S1821" s="25" t="s">
        <v>955</v>
      </c>
      <c r="T1821" s="25">
        <v>19.927188199980101</v>
      </c>
      <c r="U1821" s="25">
        <v>365</v>
      </c>
      <c r="V1821" s="25">
        <v>5.4595036164329001E-2</v>
      </c>
      <c r="W1821" s="25">
        <v>10475</v>
      </c>
      <c r="X1821" s="27">
        <v>7696</v>
      </c>
      <c r="Y1821" s="28">
        <f t="shared" si="60"/>
        <v>2.7516993464052272E-3</v>
      </c>
      <c r="AA1821" t="str">
        <f t="shared" si="61"/>
        <v>2285002007-24021-NOX</v>
      </c>
      <c r="AB1821" t="str">
        <f>IF(COUNTIF('NP-NRModel-MAR-WILDFIRES Modifi'!V:V, AA1821)=0, "Missing", "")</f>
        <v/>
      </c>
    </row>
    <row r="1822" spans="1:28" hidden="1" x14ac:dyDescent="0.3">
      <c r="A1822" s="24">
        <v>2285002007</v>
      </c>
      <c r="B1822" s="40">
        <v>24021</v>
      </c>
      <c r="C1822" s="25"/>
      <c r="D1822" s="25"/>
      <c r="E1822" s="25"/>
      <c r="F1822" s="25"/>
      <c r="G1822" s="25" t="s">
        <v>12</v>
      </c>
      <c r="H1822" s="25">
        <v>0.39973316797066999</v>
      </c>
      <c r="I1822" s="25">
        <v>153</v>
      </c>
      <c r="J1822" s="25">
        <v>2.61263508477562E-3</v>
      </c>
      <c r="K1822" s="25">
        <v>10475</v>
      </c>
      <c r="L1822" s="26">
        <v>7700</v>
      </c>
      <c r="M1822" s="24">
        <v>2285002007</v>
      </c>
      <c r="N1822" s="25">
        <v>24021</v>
      </c>
      <c r="O1822" s="25"/>
      <c r="P1822" s="25"/>
      <c r="Q1822" s="25"/>
      <c r="R1822" s="25"/>
      <c r="S1822" s="25" t="s">
        <v>12</v>
      </c>
      <c r="T1822" s="25">
        <v>0.94946240699905604</v>
      </c>
      <c r="U1822" s="25">
        <v>365</v>
      </c>
      <c r="V1822" s="25">
        <v>2.6012668684905599E-3</v>
      </c>
      <c r="W1822" s="25">
        <v>10475</v>
      </c>
      <c r="X1822" s="27">
        <v>7700</v>
      </c>
      <c r="Y1822" s="28">
        <f t="shared" si="60"/>
        <v>2.7516993464052099E-3</v>
      </c>
      <c r="AA1822" t="str">
        <f t="shared" si="61"/>
        <v>2285002007-24021-VOC</v>
      </c>
      <c r="AB1822" t="str">
        <f>IF(COUNTIF('NP-NRModel-MAR-WILDFIRES Modifi'!V:V, AA1822)=0, "Missing", "")</f>
        <v/>
      </c>
    </row>
    <row r="1823" spans="1:28" hidden="1" x14ac:dyDescent="0.3">
      <c r="A1823" s="24">
        <v>2285002008</v>
      </c>
      <c r="B1823" s="40">
        <v>11001</v>
      </c>
      <c r="C1823" s="25"/>
      <c r="D1823" s="25"/>
      <c r="E1823" s="25"/>
      <c r="F1823" s="25"/>
      <c r="G1823" s="25" t="s">
        <v>955</v>
      </c>
      <c r="H1823" s="25">
        <v>8.9569474624874594</v>
      </c>
      <c r="I1823" s="25">
        <v>153</v>
      </c>
      <c r="J1823" s="25">
        <v>5.8542140277695803E-2</v>
      </c>
      <c r="K1823" s="25">
        <v>10475</v>
      </c>
      <c r="L1823" s="26">
        <v>39062</v>
      </c>
      <c r="M1823" s="24">
        <v>2285002008</v>
      </c>
      <c r="N1823" s="25">
        <v>11001</v>
      </c>
      <c r="O1823" s="25"/>
      <c r="P1823" s="25"/>
      <c r="Q1823" s="25"/>
      <c r="R1823" s="25"/>
      <c r="S1823" s="25" t="s">
        <v>955</v>
      </c>
      <c r="T1823" s="25">
        <v>21.4966739099698</v>
      </c>
      <c r="U1823" s="25">
        <v>365</v>
      </c>
      <c r="V1823" s="25">
        <v>5.8894997013616099E-2</v>
      </c>
      <c r="W1823" s="25">
        <v>10475</v>
      </c>
      <c r="X1823" s="27">
        <v>39062</v>
      </c>
      <c r="Y1823" s="28">
        <f t="shared" si="60"/>
        <v>2.7233115468409709E-3</v>
      </c>
      <c r="AA1823" t="str">
        <f t="shared" si="61"/>
        <v>2285002008-11001-NOX</v>
      </c>
      <c r="AB1823" t="str">
        <f>IF(COUNTIF('NP-NRModel-MAR-WILDFIRES Modifi'!V:V, AA1823)=0, "Missing", "")</f>
        <v/>
      </c>
    </row>
    <row r="1824" spans="1:28" hidden="1" x14ac:dyDescent="0.3">
      <c r="A1824" s="24">
        <v>2285002008</v>
      </c>
      <c r="B1824" s="40">
        <v>11001</v>
      </c>
      <c r="C1824" s="25"/>
      <c r="D1824" s="25"/>
      <c r="E1824" s="25"/>
      <c r="F1824" s="25"/>
      <c r="G1824" s="25" t="s">
        <v>12</v>
      </c>
      <c r="H1824" s="25">
        <v>0.481397762082659</v>
      </c>
      <c r="I1824" s="25">
        <v>153</v>
      </c>
      <c r="J1824" s="25">
        <v>3.1463906018474402E-3</v>
      </c>
      <c r="K1824" s="25">
        <v>10475</v>
      </c>
      <c r="L1824" s="26">
        <v>39066</v>
      </c>
      <c r="M1824" s="24">
        <v>2285002008</v>
      </c>
      <c r="N1824" s="25">
        <v>11001</v>
      </c>
      <c r="O1824" s="25"/>
      <c r="P1824" s="25"/>
      <c r="Q1824" s="25"/>
      <c r="R1824" s="25"/>
      <c r="S1824" s="25" t="s">
        <v>12</v>
      </c>
      <c r="T1824" s="25">
        <v>1.15535462899838</v>
      </c>
      <c r="U1824" s="25">
        <v>365</v>
      </c>
      <c r="V1824" s="25">
        <v>3.1653551479407702E-3</v>
      </c>
      <c r="W1824" s="25">
        <v>10475</v>
      </c>
      <c r="X1824" s="27">
        <v>39066</v>
      </c>
      <c r="Y1824" s="28">
        <f t="shared" si="60"/>
        <v>2.7233115468409588E-3</v>
      </c>
      <c r="AA1824" t="str">
        <f t="shared" si="61"/>
        <v>2285002008-11001-VOC</v>
      </c>
      <c r="AB1824" t="str">
        <f>IF(COUNTIF('NP-NRModel-MAR-WILDFIRES Modifi'!V:V, AA1824)=0, "Missing", "")</f>
        <v/>
      </c>
    </row>
    <row r="1825" spans="1:28" hidden="1" x14ac:dyDescent="0.3">
      <c r="A1825" s="24">
        <v>2285002008</v>
      </c>
      <c r="B1825" s="40">
        <v>24021</v>
      </c>
      <c r="C1825" s="25"/>
      <c r="D1825" s="25"/>
      <c r="E1825" s="25"/>
      <c r="F1825" s="25"/>
      <c r="G1825" s="25" t="s">
        <v>955</v>
      </c>
      <c r="H1825" s="25">
        <v>1.8508311354140701</v>
      </c>
      <c r="I1825" s="25">
        <v>153</v>
      </c>
      <c r="J1825" s="25">
        <v>1.20969355255821E-2</v>
      </c>
      <c r="K1825" s="25">
        <v>10475</v>
      </c>
      <c r="L1825" s="26">
        <v>41186</v>
      </c>
      <c r="M1825" s="24">
        <v>2285002008</v>
      </c>
      <c r="N1825" s="25">
        <v>24021</v>
      </c>
      <c r="O1825" s="25"/>
      <c r="P1825" s="25"/>
      <c r="Q1825" s="25"/>
      <c r="R1825" s="25"/>
      <c r="S1825" s="25" t="s">
        <v>955</v>
      </c>
      <c r="T1825" s="25">
        <v>4.4419947249938003</v>
      </c>
      <c r="U1825" s="25">
        <v>365</v>
      </c>
      <c r="V1825" s="25">
        <v>1.2169848561626799E-2</v>
      </c>
      <c r="W1825" s="25">
        <v>10475</v>
      </c>
      <c r="X1825" s="27">
        <v>41186</v>
      </c>
      <c r="Y1825" s="28">
        <f t="shared" si="60"/>
        <v>2.7233115468409258E-3</v>
      </c>
      <c r="AA1825" t="str">
        <f t="shared" si="61"/>
        <v>2285002008-24021-NOX</v>
      </c>
      <c r="AB1825" t="str">
        <f>IF(COUNTIF('NP-NRModel-MAR-WILDFIRES Modifi'!V:V, AA1825)=0, "Missing", "")</f>
        <v/>
      </c>
    </row>
    <row r="1826" spans="1:28" hidden="1" x14ac:dyDescent="0.3">
      <c r="A1826" s="24">
        <v>2285002008</v>
      </c>
      <c r="B1826" s="40">
        <v>24021</v>
      </c>
      <c r="C1826" s="25"/>
      <c r="D1826" s="25"/>
      <c r="E1826" s="25"/>
      <c r="F1826" s="25"/>
      <c r="G1826" s="25" t="s">
        <v>12</v>
      </c>
      <c r="H1826" s="25">
        <v>9.9474287499860897E-2</v>
      </c>
      <c r="I1826" s="25">
        <v>153</v>
      </c>
      <c r="J1826" s="25">
        <v>6.5015874182915601E-4</v>
      </c>
      <c r="K1826" s="25">
        <v>10475</v>
      </c>
      <c r="L1826" s="26">
        <v>41190</v>
      </c>
      <c r="M1826" s="24">
        <v>2285002008</v>
      </c>
      <c r="N1826" s="25">
        <v>24021</v>
      </c>
      <c r="O1826" s="25"/>
      <c r="P1826" s="25"/>
      <c r="Q1826" s="25"/>
      <c r="R1826" s="25"/>
      <c r="S1826" s="25" t="s">
        <v>12</v>
      </c>
      <c r="T1826" s="25">
        <v>0.23873828999966401</v>
      </c>
      <c r="U1826" s="25">
        <v>365</v>
      </c>
      <c r="V1826" s="25">
        <v>6.5407750684839602E-4</v>
      </c>
      <c r="W1826" s="25">
        <v>10475</v>
      </c>
      <c r="X1826" s="27">
        <v>41190</v>
      </c>
      <c r="Y1826" s="28">
        <f t="shared" si="60"/>
        <v>2.7233115468409822E-3</v>
      </c>
      <c r="AA1826" t="str">
        <f t="shared" si="61"/>
        <v>2285002008-24021-VOC</v>
      </c>
      <c r="AB1826" t="str">
        <f>IF(COUNTIF('NP-NRModel-MAR-WILDFIRES Modifi'!V:V, AA1826)=0, "Missing", "")</f>
        <v/>
      </c>
    </row>
    <row r="1827" spans="1:28" hidden="1" x14ac:dyDescent="0.3">
      <c r="A1827" s="24">
        <v>2285002008</v>
      </c>
      <c r="B1827" s="40">
        <v>24031</v>
      </c>
      <c r="C1827" s="25"/>
      <c r="D1827" s="25"/>
      <c r="E1827" s="25"/>
      <c r="F1827" s="25"/>
      <c r="G1827" s="25" t="s">
        <v>955</v>
      </c>
      <c r="H1827" s="25">
        <v>3.3764595612452699</v>
      </c>
      <c r="I1827" s="25">
        <v>153</v>
      </c>
      <c r="J1827" s="25">
        <v>2.2068363145393899E-2</v>
      </c>
      <c r="K1827" s="25">
        <v>10475</v>
      </c>
      <c r="L1827" s="26">
        <v>41206</v>
      </c>
      <c r="M1827" s="24">
        <v>2285002008</v>
      </c>
      <c r="N1827" s="25">
        <v>24031</v>
      </c>
      <c r="O1827" s="25"/>
      <c r="P1827" s="25"/>
      <c r="Q1827" s="25"/>
      <c r="R1827" s="25"/>
      <c r="S1827" s="25" t="s">
        <v>955</v>
      </c>
      <c r="T1827" s="25">
        <v>8.1035029469886499</v>
      </c>
      <c r="U1827" s="25">
        <v>365</v>
      </c>
      <c r="V1827" s="25">
        <v>2.2201377936955199E-2</v>
      </c>
      <c r="W1827" s="25">
        <v>10475</v>
      </c>
      <c r="X1827" s="27">
        <v>41206</v>
      </c>
      <c r="Y1827" s="28">
        <f t="shared" si="60"/>
        <v>2.7233115468409553E-3</v>
      </c>
      <c r="AA1827" t="str">
        <f t="shared" si="61"/>
        <v>2285002008-24031-NOX</v>
      </c>
      <c r="AB1827" t="str">
        <f>IF(COUNTIF('NP-NRModel-MAR-WILDFIRES Modifi'!V:V, AA1827)=0, "Missing", "")</f>
        <v/>
      </c>
    </row>
    <row r="1828" spans="1:28" hidden="1" x14ac:dyDescent="0.3">
      <c r="A1828" s="24">
        <v>2285002008</v>
      </c>
      <c r="B1828" s="40">
        <v>24031</v>
      </c>
      <c r="C1828" s="25"/>
      <c r="D1828" s="25"/>
      <c r="E1828" s="25"/>
      <c r="F1828" s="25"/>
      <c r="G1828" s="25" t="s">
        <v>12</v>
      </c>
      <c r="H1828" s="25">
        <v>0.181470314999745</v>
      </c>
      <c r="I1828" s="25">
        <v>153</v>
      </c>
      <c r="J1828" s="25">
        <v>1.18608049019441E-3</v>
      </c>
      <c r="K1828" s="25">
        <v>10475</v>
      </c>
      <c r="L1828" s="26">
        <v>41210</v>
      </c>
      <c r="M1828" s="24">
        <v>2285002008</v>
      </c>
      <c r="N1828" s="25">
        <v>24031</v>
      </c>
      <c r="O1828" s="25"/>
      <c r="P1828" s="25"/>
      <c r="Q1828" s="25"/>
      <c r="R1828" s="25"/>
      <c r="S1828" s="25" t="s">
        <v>12</v>
      </c>
      <c r="T1828" s="25">
        <v>0.43552875599938901</v>
      </c>
      <c r="U1828" s="25">
        <v>365</v>
      </c>
      <c r="V1828" s="25">
        <v>1.1932294684914701E-3</v>
      </c>
      <c r="W1828" s="25">
        <v>10475</v>
      </c>
      <c r="X1828" s="27">
        <v>41210</v>
      </c>
      <c r="Y1828" s="28">
        <f t="shared" si="60"/>
        <v>2.7233115468409484E-3</v>
      </c>
      <c r="AA1828" t="str">
        <f t="shared" si="61"/>
        <v>2285002008-24031-VOC</v>
      </c>
      <c r="AB1828" t="str">
        <f>IF(COUNTIF('NP-NRModel-MAR-WILDFIRES Modifi'!V:V, AA1828)=0, "Missing", "")</f>
        <v/>
      </c>
    </row>
    <row r="1829" spans="1:28" hidden="1" x14ac:dyDescent="0.3">
      <c r="A1829" s="24">
        <v>2285002008</v>
      </c>
      <c r="B1829" s="40">
        <v>24033</v>
      </c>
      <c r="C1829" s="25"/>
      <c r="D1829" s="25"/>
      <c r="E1829" s="25"/>
      <c r="F1829" s="25"/>
      <c r="G1829" s="25" t="s">
        <v>955</v>
      </c>
      <c r="H1829" s="25">
        <v>12.115342237483</v>
      </c>
      <c r="I1829" s="25">
        <v>153</v>
      </c>
      <c r="J1829" s="25">
        <v>7.9185243382241893E-2</v>
      </c>
      <c r="K1829" s="25">
        <v>10475</v>
      </c>
      <c r="L1829" s="26">
        <v>41216</v>
      </c>
      <c r="M1829" s="24">
        <v>2285002008</v>
      </c>
      <c r="N1829" s="25">
        <v>24033</v>
      </c>
      <c r="O1829" s="25"/>
      <c r="P1829" s="25"/>
      <c r="Q1829" s="25"/>
      <c r="R1829" s="25"/>
      <c r="S1829" s="25" t="s">
        <v>955</v>
      </c>
      <c r="T1829" s="25">
        <v>29.076821369959202</v>
      </c>
      <c r="U1829" s="25">
        <v>365</v>
      </c>
      <c r="V1829" s="25">
        <v>7.96625243012581E-2</v>
      </c>
      <c r="W1829" s="25">
        <v>10475</v>
      </c>
      <c r="X1829" s="27">
        <v>41216</v>
      </c>
      <c r="Y1829" s="28">
        <f t="shared" si="60"/>
        <v>2.7233115468409605E-3</v>
      </c>
      <c r="AA1829" t="str">
        <f t="shared" si="61"/>
        <v>2285002008-24033-NOX</v>
      </c>
      <c r="AB1829" t="str">
        <f>IF(COUNTIF('NP-NRModel-MAR-WILDFIRES Modifi'!V:V, AA1829)=0, "Missing", "")</f>
        <v/>
      </c>
    </row>
    <row r="1830" spans="1:28" hidden="1" x14ac:dyDescent="0.3">
      <c r="A1830" s="24">
        <v>2285002008</v>
      </c>
      <c r="B1830" s="40">
        <v>24033</v>
      </c>
      <c r="C1830" s="25"/>
      <c r="D1830" s="25"/>
      <c r="E1830" s="25"/>
      <c r="F1830" s="25"/>
      <c r="G1830" s="25" t="s">
        <v>12</v>
      </c>
      <c r="H1830" s="25">
        <v>0.65114802374908998</v>
      </c>
      <c r="I1830" s="25">
        <v>153</v>
      </c>
      <c r="J1830" s="25">
        <v>4.2558694362685601E-3</v>
      </c>
      <c r="K1830" s="25">
        <v>10475</v>
      </c>
      <c r="L1830" s="26">
        <v>41220</v>
      </c>
      <c r="M1830" s="24">
        <v>2285002008</v>
      </c>
      <c r="N1830" s="25">
        <v>24033</v>
      </c>
      <c r="O1830" s="25"/>
      <c r="P1830" s="25"/>
      <c r="Q1830" s="25"/>
      <c r="R1830" s="25"/>
      <c r="S1830" s="25" t="s">
        <v>12</v>
      </c>
      <c r="T1830" s="25">
        <v>1.56275525699781</v>
      </c>
      <c r="U1830" s="25">
        <v>365</v>
      </c>
      <c r="V1830" s="25">
        <v>4.2815212520487898E-3</v>
      </c>
      <c r="W1830" s="25">
        <v>10475</v>
      </c>
      <c r="X1830" s="27">
        <v>41220</v>
      </c>
      <c r="Y1830" s="28">
        <f t="shared" si="60"/>
        <v>2.7233115468409679E-3</v>
      </c>
      <c r="AA1830" t="str">
        <f t="shared" si="61"/>
        <v>2285002008-24033-VOC</v>
      </c>
      <c r="AB1830" t="str">
        <f>IF(COUNTIF('NP-NRModel-MAR-WILDFIRES Modifi'!V:V, AA1830)=0, "Missing", "")</f>
        <v/>
      </c>
    </row>
    <row r="1831" spans="1:28" hidden="1" x14ac:dyDescent="0.3">
      <c r="A1831" s="24">
        <v>2285002008</v>
      </c>
      <c r="B1831" s="40">
        <v>51013</v>
      </c>
      <c r="C1831" s="25"/>
      <c r="D1831" s="25"/>
      <c r="E1831" s="25"/>
      <c r="F1831" s="25"/>
      <c r="G1831" s="25" t="s">
        <v>955</v>
      </c>
      <c r="H1831" s="25">
        <v>2.2754773858301398</v>
      </c>
      <c r="I1831" s="25">
        <v>153</v>
      </c>
      <c r="J1831" s="25">
        <v>1.48724012145761E-2</v>
      </c>
      <c r="K1831" s="25">
        <v>10475</v>
      </c>
      <c r="L1831" s="26">
        <v>44886</v>
      </c>
      <c r="M1831" s="24">
        <v>2285002008</v>
      </c>
      <c r="N1831" s="25">
        <v>51013</v>
      </c>
      <c r="O1831" s="25"/>
      <c r="P1831" s="25"/>
      <c r="Q1831" s="25"/>
      <c r="R1831" s="25"/>
      <c r="S1831" s="25" t="s">
        <v>955</v>
      </c>
      <c r="T1831" s="25">
        <v>5.4611457259923304</v>
      </c>
      <c r="U1831" s="25">
        <v>365</v>
      </c>
      <c r="V1831" s="25">
        <v>1.49620430849105E-2</v>
      </c>
      <c r="W1831" s="25">
        <v>10475</v>
      </c>
      <c r="X1831" s="27">
        <v>44886</v>
      </c>
      <c r="Y1831" s="28">
        <f t="shared" si="60"/>
        <v>2.7233115468409653E-3</v>
      </c>
      <c r="AA1831" t="str">
        <f t="shared" si="61"/>
        <v>2285002008-51013-NOX</v>
      </c>
      <c r="AB1831" t="str">
        <f>IF(COUNTIF('NP-NRModel-MAR-WILDFIRES Modifi'!V:V, AA1831)=0, "Missing", "")</f>
        <v/>
      </c>
    </row>
    <row r="1832" spans="1:28" hidden="1" x14ac:dyDescent="0.3">
      <c r="A1832" s="24">
        <v>2285002008</v>
      </c>
      <c r="B1832" s="40">
        <v>51013</v>
      </c>
      <c r="C1832" s="25"/>
      <c r="D1832" s="25"/>
      <c r="E1832" s="25"/>
      <c r="F1832" s="25"/>
      <c r="G1832" s="25" t="s">
        <v>12</v>
      </c>
      <c r="H1832" s="25">
        <v>0.122297214166495</v>
      </c>
      <c r="I1832" s="25">
        <v>153</v>
      </c>
      <c r="J1832" s="25">
        <v>7.9932819716663499E-4</v>
      </c>
      <c r="K1832" s="25">
        <v>10475</v>
      </c>
      <c r="L1832" s="26">
        <v>44890</v>
      </c>
      <c r="M1832" s="24">
        <v>2285002008</v>
      </c>
      <c r="N1832" s="25">
        <v>51013</v>
      </c>
      <c r="O1832" s="25"/>
      <c r="P1832" s="25"/>
      <c r="Q1832" s="25"/>
      <c r="R1832" s="25"/>
      <c r="S1832" s="25" t="s">
        <v>12</v>
      </c>
      <c r="T1832" s="25">
        <v>0.29351331399958802</v>
      </c>
      <c r="U1832" s="25">
        <v>365</v>
      </c>
      <c r="V1832" s="25">
        <v>8.0414606575229699E-4</v>
      </c>
      <c r="W1832" s="25">
        <v>10475</v>
      </c>
      <c r="X1832" s="27">
        <v>44890</v>
      </c>
      <c r="Y1832" s="28">
        <f t="shared" si="60"/>
        <v>2.7233115468409618E-3</v>
      </c>
      <c r="AA1832" t="str">
        <f t="shared" si="61"/>
        <v>2285002008-51013-VOC</v>
      </c>
      <c r="AB1832" t="str">
        <f>IF(COUNTIF('NP-NRModel-MAR-WILDFIRES Modifi'!V:V, AA1832)=0, "Missing", "")</f>
        <v/>
      </c>
    </row>
    <row r="1833" spans="1:28" hidden="1" x14ac:dyDescent="0.3">
      <c r="A1833" s="24">
        <v>2285002008</v>
      </c>
      <c r="B1833" s="40">
        <v>51059</v>
      </c>
      <c r="C1833" s="25"/>
      <c r="D1833" s="25"/>
      <c r="E1833" s="25"/>
      <c r="F1833" s="25"/>
      <c r="G1833" s="25" t="s">
        <v>955</v>
      </c>
      <c r="H1833" s="25">
        <v>14.8215191458126</v>
      </c>
      <c r="I1833" s="25">
        <v>153</v>
      </c>
      <c r="J1833" s="25">
        <v>9.6872674155638105E-2</v>
      </c>
      <c r="K1833" s="25">
        <v>10475</v>
      </c>
      <c r="L1833" s="26">
        <v>44996</v>
      </c>
      <c r="M1833" s="24">
        <v>2285002008</v>
      </c>
      <c r="N1833" s="25">
        <v>51059</v>
      </c>
      <c r="O1833" s="25"/>
      <c r="P1833" s="25"/>
      <c r="Q1833" s="25"/>
      <c r="R1833" s="25"/>
      <c r="S1833" s="25" t="s">
        <v>955</v>
      </c>
      <c r="T1833" s="25">
        <v>35.571645949950103</v>
      </c>
      <c r="U1833" s="25">
        <v>365</v>
      </c>
      <c r="V1833" s="25">
        <v>9.7456564246438795E-2</v>
      </c>
      <c r="W1833" s="25">
        <v>10475</v>
      </c>
      <c r="X1833" s="27">
        <v>44996</v>
      </c>
      <c r="Y1833" s="28">
        <f t="shared" si="60"/>
        <v>2.7233115468409748E-3</v>
      </c>
      <c r="AA1833" t="str">
        <f t="shared" si="61"/>
        <v>2285002008-51059-NOX</v>
      </c>
      <c r="AB1833" t="str">
        <f>IF(COUNTIF('NP-NRModel-MAR-WILDFIRES Modifi'!V:V, AA1833)=0, "Missing", "")</f>
        <v/>
      </c>
    </row>
    <row r="1834" spans="1:28" hidden="1" x14ac:dyDescent="0.3">
      <c r="A1834" s="24">
        <v>2285002008</v>
      </c>
      <c r="B1834" s="40">
        <v>51059</v>
      </c>
      <c r="C1834" s="25"/>
      <c r="D1834" s="25"/>
      <c r="E1834" s="25"/>
      <c r="F1834" s="25"/>
      <c r="G1834" s="25" t="s">
        <v>12</v>
      </c>
      <c r="H1834" s="25">
        <v>0.79659350208221802</v>
      </c>
      <c r="I1834" s="25">
        <v>153</v>
      </c>
      <c r="J1834" s="25">
        <v>5.2064934776615496E-3</v>
      </c>
      <c r="K1834" s="25">
        <v>10475</v>
      </c>
      <c r="L1834" s="26">
        <v>45000</v>
      </c>
      <c r="M1834" s="24">
        <v>2285002008</v>
      </c>
      <c r="N1834" s="25">
        <v>51059</v>
      </c>
      <c r="O1834" s="25"/>
      <c r="P1834" s="25"/>
      <c r="Q1834" s="25"/>
      <c r="R1834" s="25"/>
      <c r="S1834" s="25" t="s">
        <v>12</v>
      </c>
      <c r="T1834" s="25">
        <v>1.9118244049973201</v>
      </c>
      <c r="U1834" s="25">
        <v>365</v>
      </c>
      <c r="V1834" s="25">
        <v>5.2378750821844601E-3</v>
      </c>
      <c r="W1834" s="25">
        <v>10475</v>
      </c>
      <c r="X1834" s="27">
        <v>45000</v>
      </c>
      <c r="Y1834" s="28">
        <f t="shared" si="60"/>
        <v>2.7233115468409601E-3</v>
      </c>
      <c r="AA1834" t="str">
        <f t="shared" si="61"/>
        <v>2285002008-51059-VOC</v>
      </c>
      <c r="AB1834" t="str">
        <f>IF(COUNTIF('NP-NRModel-MAR-WILDFIRES Modifi'!V:V, AA1834)=0, "Missing", "")</f>
        <v/>
      </c>
    </row>
    <row r="1835" spans="1:28" hidden="1" x14ac:dyDescent="0.3">
      <c r="A1835" s="24">
        <v>2285002008</v>
      </c>
      <c r="B1835" s="40">
        <v>51153</v>
      </c>
      <c r="C1835" s="25"/>
      <c r="D1835" s="25"/>
      <c r="E1835" s="25"/>
      <c r="F1835" s="25"/>
      <c r="G1835" s="25" t="s">
        <v>955</v>
      </c>
      <c r="H1835" s="25">
        <v>12.0456402541498</v>
      </c>
      <c r="I1835" s="25">
        <v>153</v>
      </c>
      <c r="J1835" s="25">
        <v>7.87296748637243E-2</v>
      </c>
      <c r="K1835" s="25">
        <v>10475</v>
      </c>
      <c r="L1835" s="26">
        <v>45126</v>
      </c>
      <c r="M1835" s="24">
        <v>2285002008</v>
      </c>
      <c r="N1835" s="25">
        <v>51153</v>
      </c>
      <c r="O1835" s="25"/>
      <c r="P1835" s="25"/>
      <c r="Q1835" s="25"/>
      <c r="R1835" s="25"/>
      <c r="S1835" s="25" t="s">
        <v>955</v>
      </c>
      <c r="T1835" s="25">
        <v>28.9095366099594</v>
      </c>
      <c r="U1835" s="25">
        <v>365</v>
      </c>
      <c r="V1835" s="25">
        <v>7.9204209890299901E-2</v>
      </c>
      <c r="W1835" s="25">
        <v>10475</v>
      </c>
      <c r="X1835" s="27">
        <v>45126</v>
      </c>
      <c r="Y1835" s="28">
        <f t="shared" si="60"/>
        <v>2.7233115468409739E-3</v>
      </c>
      <c r="AA1835" t="str">
        <f t="shared" si="61"/>
        <v>2285002008-51153-NOX</v>
      </c>
      <c r="AB1835" t="str">
        <f>IF(COUNTIF('NP-NRModel-MAR-WILDFIRES Modifi'!V:V, AA1835)=0, "Missing", "")</f>
        <v/>
      </c>
    </row>
    <row r="1836" spans="1:28" hidden="1" x14ac:dyDescent="0.3">
      <c r="A1836" s="24">
        <v>2285002008</v>
      </c>
      <c r="B1836" s="40">
        <v>51153</v>
      </c>
      <c r="C1836" s="25"/>
      <c r="D1836" s="25"/>
      <c r="E1836" s="25"/>
      <c r="F1836" s="25"/>
      <c r="G1836" s="25" t="s">
        <v>12</v>
      </c>
      <c r="H1836" s="25">
        <v>0.64740183916576299</v>
      </c>
      <c r="I1836" s="25">
        <v>153</v>
      </c>
      <c r="J1836" s="25">
        <v>4.23138456971087E-3</v>
      </c>
      <c r="K1836" s="25">
        <v>10475</v>
      </c>
      <c r="L1836" s="26">
        <v>45130</v>
      </c>
      <c r="M1836" s="24">
        <v>2285002008</v>
      </c>
      <c r="N1836" s="25">
        <v>51153</v>
      </c>
      <c r="O1836" s="25"/>
      <c r="P1836" s="25"/>
      <c r="Q1836" s="25"/>
      <c r="R1836" s="25"/>
      <c r="S1836" s="25" t="s">
        <v>12</v>
      </c>
      <c r="T1836" s="25">
        <v>1.5537644139978199</v>
      </c>
      <c r="U1836" s="25">
        <v>365</v>
      </c>
      <c r="V1836" s="25">
        <v>4.2568888054734999E-3</v>
      </c>
      <c r="W1836" s="25">
        <v>10475</v>
      </c>
      <c r="X1836" s="27">
        <v>45130</v>
      </c>
      <c r="Y1836" s="28">
        <f t="shared" si="60"/>
        <v>2.7233115468409787E-3</v>
      </c>
      <c r="AA1836" t="str">
        <f t="shared" si="61"/>
        <v>2285002008-51153-VOC</v>
      </c>
      <c r="AB1836" t="str">
        <f>IF(COUNTIF('NP-NRModel-MAR-WILDFIRES Modifi'!V:V, AA1836)=0, "Missing", "")</f>
        <v/>
      </c>
    </row>
    <row r="1837" spans="1:28" hidden="1" x14ac:dyDescent="0.3">
      <c r="A1837" s="24">
        <v>2285002008</v>
      </c>
      <c r="B1837" s="40">
        <v>51510</v>
      </c>
      <c r="C1837" s="25"/>
      <c r="D1837" s="25"/>
      <c r="E1837" s="25"/>
      <c r="F1837" s="25"/>
      <c r="G1837" s="25" t="s">
        <v>955</v>
      </c>
      <c r="H1837" s="25">
        <v>6.4403145124909802</v>
      </c>
      <c r="I1837" s="25">
        <v>153</v>
      </c>
      <c r="J1837" s="25">
        <v>4.2093558905169803E-2</v>
      </c>
      <c r="K1837" s="25">
        <v>10475</v>
      </c>
      <c r="L1837" s="26">
        <v>45216</v>
      </c>
      <c r="M1837" s="24">
        <v>2285002008</v>
      </c>
      <c r="N1837" s="25">
        <v>51510</v>
      </c>
      <c r="O1837" s="25"/>
      <c r="P1837" s="25"/>
      <c r="Q1837" s="25"/>
      <c r="R1837" s="25"/>
      <c r="S1837" s="25" t="s">
        <v>955</v>
      </c>
      <c r="T1837" s="25">
        <v>15.4567548299783</v>
      </c>
      <c r="U1837" s="25">
        <v>365</v>
      </c>
      <c r="V1837" s="25">
        <v>4.2347273506789899E-2</v>
      </c>
      <c r="W1837" s="25">
        <v>10475</v>
      </c>
      <c r="X1837" s="27">
        <v>45216</v>
      </c>
      <c r="Y1837" s="28">
        <f t="shared" si="60"/>
        <v>2.7233115468409679E-3</v>
      </c>
      <c r="AA1837" t="str">
        <f t="shared" si="61"/>
        <v>2285002008-51510-NOX</v>
      </c>
      <c r="AB1837" t="str">
        <f>IF(COUNTIF('NP-NRModel-MAR-WILDFIRES Modifi'!V:V, AA1837)=0, "Missing", "")</f>
        <v/>
      </c>
    </row>
    <row r="1838" spans="1:28" hidden="1" x14ac:dyDescent="0.3">
      <c r="A1838" s="24">
        <v>2285002008</v>
      </c>
      <c r="B1838" s="40">
        <v>51510</v>
      </c>
      <c r="C1838" s="25"/>
      <c r="D1838" s="25"/>
      <c r="E1838" s="25"/>
      <c r="F1838" s="25"/>
      <c r="G1838" s="25" t="s">
        <v>12</v>
      </c>
      <c r="H1838" s="25">
        <v>0.34613946416618202</v>
      </c>
      <c r="I1838" s="25">
        <v>153</v>
      </c>
      <c r="J1838" s="25">
        <v>2.26234943899465E-3</v>
      </c>
      <c r="K1838" s="25">
        <v>10475</v>
      </c>
      <c r="L1838" s="26">
        <v>45220</v>
      </c>
      <c r="M1838" s="24">
        <v>2285002008</v>
      </c>
      <c r="N1838" s="25">
        <v>51510</v>
      </c>
      <c r="O1838" s="25"/>
      <c r="P1838" s="25"/>
      <c r="Q1838" s="25"/>
      <c r="R1838" s="25"/>
      <c r="S1838" s="25" t="s">
        <v>12</v>
      </c>
      <c r="T1838" s="25">
        <v>0.83073471399884002</v>
      </c>
      <c r="U1838" s="25">
        <v>365</v>
      </c>
      <c r="V1838" s="25">
        <v>2.2759855178050401E-3</v>
      </c>
      <c r="W1838" s="25">
        <v>10475</v>
      </c>
      <c r="X1838" s="27">
        <v>45220</v>
      </c>
      <c r="Y1838" s="28">
        <f t="shared" si="60"/>
        <v>2.7233115468409436E-3</v>
      </c>
      <c r="AA1838" t="str">
        <f t="shared" si="61"/>
        <v>2285002008-51510-VOC</v>
      </c>
      <c r="AB1838" t="str">
        <f>IF(COUNTIF('NP-NRModel-MAR-WILDFIRES Modifi'!V:V, AA1838)=0, "Missing", "")</f>
        <v/>
      </c>
    </row>
    <row r="1839" spans="1:28" hidden="1" x14ac:dyDescent="0.3">
      <c r="A1839" s="24">
        <v>2285002008</v>
      </c>
      <c r="B1839" s="40">
        <v>51683</v>
      </c>
      <c r="C1839" s="25"/>
      <c r="D1839" s="25"/>
      <c r="E1839" s="25"/>
      <c r="F1839" s="25"/>
      <c r="G1839" s="25" t="s">
        <v>955</v>
      </c>
      <c r="H1839" s="25">
        <v>1.64034027083103</v>
      </c>
      <c r="I1839" s="25">
        <v>153</v>
      </c>
      <c r="J1839" s="25">
        <v>1.0721178240725699E-2</v>
      </c>
      <c r="K1839" s="25">
        <v>10475</v>
      </c>
      <c r="L1839" s="26">
        <v>45306</v>
      </c>
      <c r="M1839" s="24">
        <v>2285002008</v>
      </c>
      <c r="N1839" s="25">
        <v>51683</v>
      </c>
      <c r="O1839" s="25"/>
      <c r="P1839" s="25"/>
      <c r="Q1839" s="25"/>
      <c r="R1839" s="25"/>
      <c r="S1839" s="25" t="s">
        <v>955</v>
      </c>
      <c r="T1839" s="25">
        <v>3.9368166499944999</v>
      </c>
      <c r="U1839" s="25">
        <v>365</v>
      </c>
      <c r="V1839" s="25">
        <v>1.0785799041080801E-2</v>
      </c>
      <c r="W1839" s="25">
        <v>10475</v>
      </c>
      <c r="X1839" s="27">
        <v>45306</v>
      </c>
      <c r="Y1839" s="28">
        <f t="shared" si="60"/>
        <v>2.7233115468409427E-3</v>
      </c>
      <c r="AA1839" t="str">
        <f t="shared" si="61"/>
        <v>2285002008-51683-NOX</v>
      </c>
      <c r="AB1839" t="str">
        <f>IF(COUNTIF('NP-NRModel-MAR-WILDFIRES Modifi'!V:V, AA1839)=0, "Missing", "")</f>
        <v/>
      </c>
    </row>
    <row r="1840" spans="1:28" hidden="1" x14ac:dyDescent="0.3">
      <c r="A1840" s="24">
        <v>2285002008</v>
      </c>
      <c r="B1840" s="40">
        <v>51683</v>
      </c>
      <c r="C1840" s="25"/>
      <c r="D1840" s="25"/>
      <c r="E1840" s="25"/>
      <c r="F1840" s="25"/>
      <c r="G1840" s="25" t="s">
        <v>12</v>
      </c>
      <c r="H1840" s="25">
        <v>8.8161300416543506E-2</v>
      </c>
      <c r="I1840" s="25">
        <v>153</v>
      </c>
      <c r="J1840" s="25">
        <v>5.7621764978133005E-4</v>
      </c>
      <c r="K1840" s="25">
        <v>10475</v>
      </c>
      <c r="L1840" s="26">
        <v>45310</v>
      </c>
      <c r="M1840" s="24">
        <v>2285002008</v>
      </c>
      <c r="N1840" s="25">
        <v>51683</v>
      </c>
      <c r="O1840" s="25"/>
      <c r="P1840" s="25"/>
      <c r="Q1840" s="25"/>
      <c r="R1840" s="25"/>
      <c r="S1840" s="25" t="s">
        <v>12</v>
      </c>
      <c r="T1840" s="25">
        <v>0.211587120999703</v>
      </c>
      <c r="U1840" s="25">
        <v>365</v>
      </c>
      <c r="V1840" s="25">
        <v>5.7969074246494196E-4</v>
      </c>
      <c r="W1840" s="25">
        <v>10475</v>
      </c>
      <c r="X1840" s="27">
        <v>45310</v>
      </c>
      <c r="Y1840" s="28">
        <f t="shared" si="60"/>
        <v>2.7233115468409765E-3</v>
      </c>
      <c r="AA1840" t="str">
        <f t="shared" si="61"/>
        <v>2285002008-51683-VOC</v>
      </c>
      <c r="AB1840" t="str">
        <f>IF(COUNTIF('NP-NRModel-MAR-WILDFIRES Modifi'!V:V, AA1840)=0, "Missing", "")</f>
        <v/>
      </c>
    </row>
    <row r="1841" spans="1:28" hidden="1" x14ac:dyDescent="0.3">
      <c r="A1841" s="24">
        <v>2285002008</v>
      </c>
      <c r="B1841" s="40">
        <v>51685</v>
      </c>
      <c r="C1841" s="25"/>
      <c r="D1841" s="25"/>
      <c r="E1841" s="25"/>
      <c r="F1841" s="25"/>
      <c r="G1841" s="25" t="s">
        <v>955</v>
      </c>
      <c r="H1841" s="25">
        <v>0.46060933791602199</v>
      </c>
      <c r="I1841" s="25">
        <v>153</v>
      </c>
      <c r="J1841" s="25">
        <v>3.01051854847073E-3</v>
      </c>
      <c r="K1841" s="25">
        <v>10475</v>
      </c>
      <c r="L1841" s="26">
        <v>45316</v>
      </c>
      <c r="M1841" s="24">
        <v>2285002008</v>
      </c>
      <c r="N1841" s="25">
        <v>51685</v>
      </c>
      <c r="O1841" s="25"/>
      <c r="P1841" s="25"/>
      <c r="Q1841" s="25"/>
      <c r="R1841" s="25"/>
      <c r="S1841" s="25" t="s">
        <v>955</v>
      </c>
      <c r="T1841" s="25">
        <v>1.1054624109984501</v>
      </c>
      <c r="U1841" s="25">
        <v>365</v>
      </c>
      <c r="V1841" s="25">
        <v>3.0286641397217801E-3</v>
      </c>
      <c r="W1841" s="25">
        <v>10475</v>
      </c>
      <c r="X1841" s="27">
        <v>45316</v>
      </c>
      <c r="Y1841" s="28">
        <f t="shared" si="60"/>
        <v>2.7233115468409635E-3</v>
      </c>
      <c r="AA1841" t="str">
        <f t="shared" si="61"/>
        <v>2285002008-51685-NOX</v>
      </c>
      <c r="AB1841" t="str">
        <f>IF(COUNTIF('NP-NRModel-MAR-WILDFIRES Modifi'!V:V, AA1841)=0, "Missing", "")</f>
        <v/>
      </c>
    </row>
    <row r="1842" spans="1:28" hidden="1" x14ac:dyDescent="0.3">
      <c r="A1842" s="24">
        <v>2285002008</v>
      </c>
      <c r="B1842" s="40">
        <v>51685</v>
      </c>
      <c r="C1842" s="25"/>
      <c r="D1842" s="25"/>
      <c r="E1842" s="25"/>
      <c r="F1842" s="25"/>
      <c r="G1842" s="25" t="s">
        <v>12</v>
      </c>
      <c r="H1842" s="25">
        <v>2.47557891666319E-2</v>
      </c>
      <c r="I1842" s="25">
        <v>153</v>
      </c>
      <c r="J1842" s="25">
        <v>1.6180254357275699E-4</v>
      </c>
      <c r="K1842" s="25">
        <v>10475</v>
      </c>
      <c r="L1842" s="26">
        <v>45320</v>
      </c>
      <c r="M1842" s="24">
        <v>2285002008</v>
      </c>
      <c r="N1842" s="25">
        <v>51685</v>
      </c>
      <c r="O1842" s="25"/>
      <c r="P1842" s="25"/>
      <c r="Q1842" s="25"/>
      <c r="R1842" s="25"/>
      <c r="S1842" s="25" t="s">
        <v>12</v>
      </c>
      <c r="T1842" s="25">
        <v>5.9413893999916798E-2</v>
      </c>
      <c r="U1842" s="25">
        <v>365</v>
      </c>
      <c r="V1842" s="25">
        <v>1.6277779178059399E-4</v>
      </c>
      <c r="W1842" s="25">
        <v>10475</v>
      </c>
      <c r="X1842" s="27">
        <v>45320</v>
      </c>
      <c r="Y1842" s="28">
        <f t="shared" si="60"/>
        <v>2.7233115468409388E-3</v>
      </c>
      <c r="AA1842" t="str">
        <f t="shared" si="61"/>
        <v>2285002008-51685-VOC</v>
      </c>
      <c r="AB1842" t="str">
        <f>IF(COUNTIF('NP-NRModel-MAR-WILDFIRES Modifi'!V:V, AA1842)=0, "Missing", "")</f>
        <v/>
      </c>
    </row>
    <row r="1843" spans="1:28" hidden="1" x14ac:dyDescent="0.3">
      <c r="A1843" s="24">
        <v>2285002009</v>
      </c>
      <c r="B1843" s="40">
        <v>11001</v>
      </c>
      <c r="C1843" s="25"/>
      <c r="D1843" s="25"/>
      <c r="E1843" s="25"/>
      <c r="F1843" s="25"/>
      <c r="G1843" s="25" t="s">
        <v>955</v>
      </c>
      <c r="H1843" s="25">
        <v>14.636527587479399</v>
      </c>
      <c r="I1843" s="25">
        <v>153</v>
      </c>
      <c r="J1843" s="25">
        <v>9.5663579003133895E-2</v>
      </c>
      <c r="K1843" s="25">
        <v>10475</v>
      </c>
      <c r="L1843" s="26">
        <v>226</v>
      </c>
      <c r="M1843" s="24">
        <v>2285002009</v>
      </c>
      <c r="N1843" s="25">
        <v>11001</v>
      </c>
      <c r="O1843" s="25"/>
      <c r="P1843" s="25"/>
      <c r="Q1843" s="25"/>
      <c r="R1843" s="25"/>
      <c r="S1843" s="25" t="s">
        <v>955</v>
      </c>
      <c r="T1843" s="25">
        <v>35.127666209950597</v>
      </c>
      <c r="U1843" s="25">
        <v>365</v>
      </c>
      <c r="V1843" s="25">
        <v>9.6240181397125105E-2</v>
      </c>
      <c r="W1843" s="25">
        <v>10475</v>
      </c>
      <c r="X1843" s="27">
        <v>226</v>
      </c>
      <c r="Y1843" s="28">
        <f t="shared" si="60"/>
        <v>2.7233115468409718E-3</v>
      </c>
      <c r="AA1843" t="str">
        <f t="shared" si="61"/>
        <v>2285002009-11001-NOX</v>
      </c>
      <c r="AB1843" t="str">
        <f>IF(COUNTIF('NP-NRModel-MAR-WILDFIRES Modifi'!V:V, AA1843)=0, "Missing", "")</f>
        <v/>
      </c>
    </row>
    <row r="1844" spans="1:28" hidden="1" x14ac:dyDescent="0.3">
      <c r="A1844" s="24">
        <v>2285002009</v>
      </c>
      <c r="B1844" s="40">
        <v>11001</v>
      </c>
      <c r="C1844" s="25"/>
      <c r="D1844" s="25"/>
      <c r="E1844" s="25"/>
      <c r="F1844" s="25"/>
      <c r="G1844" s="25" t="s">
        <v>955</v>
      </c>
      <c r="H1844" s="25">
        <v>3.9778084429110998</v>
      </c>
      <c r="I1844" s="25">
        <v>153</v>
      </c>
      <c r="J1844" s="25">
        <v>2.5998747992883001E-2</v>
      </c>
      <c r="K1844" s="25">
        <v>10475</v>
      </c>
      <c r="L1844" s="26">
        <v>216</v>
      </c>
      <c r="M1844" s="24">
        <v>2285002009</v>
      </c>
      <c r="N1844" s="25">
        <v>11001</v>
      </c>
      <c r="O1844" s="25"/>
      <c r="P1844" s="25"/>
      <c r="Q1844" s="25"/>
      <c r="R1844" s="25"/>
      <c r="S1844" s="25" t="s">
        <v>955</v>
      </c>
      <c r="T1844" s="25">
        <v>9.5467402629866207</v>
      </c>
      <c r="U1844" s="25">
        <v>365</v>
      </c>
      <c r="V1844" s="25">
        <v>2.6155452775305801E-2</v>
      </c>
      <c r="W1844" s="25">
        <v>10475</v>
      </c>
      <c r="X1844" s="27">
        <v>216</v>
      </c>
      <c r="Y1844" s="28">
        <f t="shared" si="60"/>
        <v>2.7233115468409635E-3</v>
      </c>
      <c r="AA1844" t="str">
        <f t="shared" si="61"/>
        <v>2285002009-11001-NOX</v>
      </c>
      <c r="AB1844" t="str">
        <f>IF(COUNTIF('NP-NRModel-MAR-WILDFIRES Modifi'!V:V, AA1844)=0, "Missing", "")</f>
        <v/>
      </c>
    </row>
    <row r="1845" spans="1:28" hidden="1" x14ac:dyDescent="0.3">
      <c r="A1845" s="24">
        <v>2285002009</v>
      </c>
      <c r="B1845" s="40">
        <v>11001</v>
      </c>
      <c r="C1845" s="25"/>
      <c r="D1845" s="25"/>
      <c r="E1845" s="25"/>
      <c r="F1845" s="25"/>
      <c r="G1845" s="25" t="s">
        <v>12</v>
      </c>
      <c r="H1845" s="25">
        <v>0.16027451333310899</v>
      </c>
      <c r="I1845" s="25">
        <v>153</v>
      </c>
      <c r="J1845" s="25">
        <v>1.04754583877849E-3</v>
      </c>
      <c r="K1845" s="25">
        <v>10475</v>
      </c>
      <c r="L1845" s="26">
        <v>220</v>
      </c>
      <c r="M1845" s="24">
        <v>2285002009</v>
      </c>
      <c r="N1845" s="25">
        <v>11001</v>
      </c>
      <c r="O1845" s="25"/>
      <c r="P1845" s="25"/>
      <c r="Q1845" s="25"/>
      <c r="R1845" s="25"/>
      <c r="S1845" s="25" t="s">
        <v>12</v>
      </c>
      <c r="T1845" s="25">
        <v>0.38465883199945899</v>
      </c>
      <c r="U1845" s="25">
        <v>365</v>
      </c>
      <c r="V1845" s="25">
        <v>1.0538598136971499E-3</v>
      </c>
      <c r="W1845" s="25">
        <v>10475</v>
      </c>
      <c r="X1845" s="27">
        <v>220</v>
      </c>
      <c r="Y1845" s="28">
        <f t="shared" ref="Y1845:Y1864" si="62">J1845/T1845</f>
        <v>2.7233115468409765E-3</v>
      </c>
      <c r="AA1845" t="str">
        <f t="shared" si="61"/>
        <v>2285002009-11001-VOC</v>
      </c>
      <c r="AB1845" t="str">
        <f>IF(COUNTIF('NP-NRModel-MAR-WILDFIRES Modifi'!V:V, AA1845)=0, "Missing", "")</f>
        <v/>
      </c>
    </row>
    <row r="1846" spans="1:28" hidden="1" x14ac:dyDescent="0.3">
      <c r="A1846" s="24">
        <v>2285002009</v>
      </c>
      <c r="B1846" s="40">
        <v>11001</v>
      </c>
      <c r="C1846" s="25"/>
      <c r="D1846" s="25"/>
      <c r="E1846" s="25"/>
      <c r="F1846" s="25"/>
      <c r="G1846" s="25" t="s">
        <v>12</v>
      </c>
      <c r="H1846" s="25">
        <v>0.58973738166584</v>
      </c>
      <c r="I1846" s="25">
        <v>153</v>
      </c>
      <c r="J1846" s="25">
        <v>3.8544926906264E-3</v>
      </c>
      <c r="K1846" s="25">
        <v>10475</v>
      </c>
      <c r="L1846" s="26">
        <v>230</v>
      </c>
      <c r="M1846" s="24">
        <v>2285002009</v>
      </c>
      <c r="N1846" s="25">
        <v>11001</v>
      </c>
      <c r="O1846" s="25"/>
      <c r="P1846" s="25"/>
      <c r="Q1846" s="25"/>
      <c r="R1846" s="25"/>
      <c r="S1846" s="25" t="s">
        <v>12</v>
      </c>
      <c r="T1846" s="25">
        <v>1.4153697159980201</v>
      </c>
      <c r="U1846" s="25">
        <v>365</v>
      </c>
      <c r="V1846" s="25">
        <v>3.87772524930967E-3</v>
      </c>
      <c r="W1846" s="25">
        <v>10475</v>
      </c>
      <c r="X1846" s="27">
        <v>230</v>
      </c>
      <c r="Y1846" s="28">
        <f t="shared" si="62"/>
        <v>2.7233115468409471E-3</v>
      </c>
      <c r="AA1846" t="str">
        <f t="shared" si="61"/>
        <v>2285002009-11001-VOC</v>
      </c>
      <c r="AB1846" t="str">
        <f>IF(COUNTIF('NP-NRModel-MAR-WILDFIRES Modifi'!V:V, AA1846)=0, "Missing", "")</f>
        <v/>
      </c>
    </row>
    <row r="1847" spans="1:28" hidden="1" x14ac:dyDescent="0.3">
      <c r="A1847" s="24">
        <v>2285002009</v>
      </c>
      <c r="B1847" s="40">
        <v>24021</v>
      </c>
      <c r="C1847" s="25"/>
      <c r="D1847" s="25"/>
      <c r="E1847" s="25"/>
      <c r="F1847" s="25"/>
      <c r="G1847" s="25" t="s">
        <v>955</v>
      </c>
      <c r="H1847" s="25">
        <v>27.609746337461299</v>
      </c>
      <c r="I1847" s="25">
        <v>153</v>
      </c>
      <c r="J1847" s="25">
        <v>0.18045585841478001</v>
      </c>
      <c r="K1847" s="25">
        <v>10475</v>
      </c>
      <c r="L1847" s="26">
        <v>446</v>
      </c>
      <c r="M1847" s="24">
        <v>2285002009</v>
      </c>
      <c r="N1847" s="25">
        <v>24021</v>
      </c>
      <c r="O1847" s="25"/>
      <c r="P1847" s="25"/>
      <c r="Q1847" s="25"/>
      <c r="R1847" s="25"/>
      <c r="S1847" s="25" t="s">
        <v>955</v>
      </c>
      <c r="T1847" s="25">
        <v>66.263391209906899</v>
      </c>
      <c r="U1847" s="25">
        <v>365</v>
      </c>
      <c r="V1847" s="25">
        <v>0.181543537561388</v>
      </c>
      <c r="W1847" s="25">
        <v>10475</v>
      </c>
      <c r="X1847" s="27">
        <v>446</v>
      </c>
      <c r="Y1847" s="28">
        <f t="shared" si="62"/>
        <v>2.7233115468409718E-3</v>
      </c>
      <c r="AA1847" t="str">
        <f t="shared" si="61"/>
        <v>2285002009-24021-NOX</v>
      </c>
      <c r="AB1847" t="str">
        <f>IF(COUNTIF('NP-NRModel-MAR-WILDFIRES Modifi'!V:V, AA1847)=0, "Missing", "")</f>
        <v/>
      </c>
    </row>
    <row r="1848" spans="1:28" hidden="1" x14ac:dyDescent="0.3">
      <c r="A1848" s="24">
        <v>2285002009</v>
      </c>
      <c r="B1848" s="40">
        <v>24021</v>
      </c>
      <c r="C1848" s="25"/>
      <c r="D1848" s="25"/>
      <c r="E1848" s="25"/>
      <c r="F1848" s="25"/>
      <c r="G1848" s="25" t="s">
        <v>12</v>
      </c>
      <c r="H1848" s="25">
        <v>1.1124564491651101</v>
      </c>
      <c r="I1848" s="25">
        <v>153</v>
      </c>
      <c r="J1848" s="25">
        <v>7.27095718408569E-3</v>
      </c>
      <c r="K1848" s="25">
        <v>10475</v>
      </c>
      <c r="L1848" s="26">
        <v>450</v>
      </c>
      <c r="M1848" s="24">
        <v>2285002009</v>
      </c>
      <c r="N1848" s="25">
        <v>24021</v>
      </c>
      <c r="O1848" s="25"/>
      <c r="P1848" s="25"/>
      <c r="Q1848" s="25"/>
      <c r="R1848" s="25"/>
      <c r="S1848" s="25" t="s">
        <v>12</v>
      </c>
      <c r="T1848" s="25">
        <v>2.6698954779962598</v>
      </c>
      <c r="U1848" s="25">
        <v>365</v>
      </c>
      <c r="V1848" s="25">
        <v>7.3147821314966197E-3</v>
      </c>
      <c r="W1848" s="25">
        <v>10475</v>
      </c>
      <c r="X1848" s="27">
        <v>450</v>
      </c>
      <c r="Y1848" s="28">
        <f t="shared" si="62"/>
        <v>2.7233115468409644E-3</v>
      </c>
      <c r="AA1848" t="str">
        <f t="shared" si="61"/>
        <v>2285002009-24021-VOC</v>
      </c>
      <c r="AB1848" t="str">
        <f>IF(COUNTIF('NP-NRModel-MAR-WILDFIRES Modifi'!V:V, AA1848)=0, "Missing", "")</f>
        <v/>
      </c>
    </row>
    <row r="1849" spans="1:28" hidden="1" x14ac:dyDescent="0.3">
      <c r="A1849" s="24">
        <v>2285002009</v>
      </c>
      <c r="B1849" s="40">
        <v>24031</v>
      </c>
      <c r="C1849" s="25"/>
      <c r="D1849" s="25"/>
      <c r="E1849" s="25"/>
      <c r="F1849" s="25"/>
      <c r="G1849" s="25" t="s">
        <v>955</v>
      </c>
      <c r="H1849" s="25">
        <v>42.795092499940203</v>
      </c>
      <c r="I1849" s="25">
        <v>153</v>
      </c>
      <c r="J1849" s="25">
        <v>0.27970648692771299</v>
      </c>
      <c r="K1849" s="25">
        <v>10475</v>
      </c>
      <c r="L1849" s="26">
        <v>476</v>
      </c>
      <c r="M1849" s="24">
        <v>2285002009</v>
      </c>
      <c r="N1849" s="25">
        <v>24031</v>
      </c>
      <c r="O1849" s="25"/>
      <c r="P1849" s="25"/>
      <c r="Q1849" s="25"/>
      <c r="R1849" s="25"/>
      <c r="S1849" s="25" t="s">
        <v>955</v>
      </c>
      <c r="T1849" s="25">
        <v>102.708221999855</v>
      </c>
      <c r="U1849" s="25">
        <v>365</v>
      </c>
      <c r="V1849" s="25">
        <v>0.28139238904070002</v>
      </c>
      <c r="W1849" s="25">
        <v>10475</v>
      </c>
      <c r="X1849" s="27">
        <v>476</v>
      </c>
      <c r="Y1849" s="28">
        <f t="shared" si="62"/>
        <v>2.7233115468409909E-3</v>
      </c>
      <c r="AA1849" t="str">
        <f t="shared" si="61"/>
        <v>2285002009-24031-NOX</v>
      </c>
      <c r="AB1849" t="str">
        <f>IF(COUNTIF('NP-NRModel-MAR-WILDFIRES Modifi'!V:V, AA1849)=0, "Missing", "")</f>
        <v/>
      </c>
    </row>
    <row r="1850" spans="1:28" hidden="1" x14ac:dyDescent="0.3">
      <c r="A1850" s="24">
        <v>2285002009</v>
      </c>
      <c r="B1850" s="40">
        <v>24031</v>
      </c>
      <c r="C1850" s="25"/>
      <c r="D1850" s="25"/>
      <c r="E1850" s="25"/>
      <c r="F1850" s="25"/>
      <c r="G1850" s="25" t="s">
        <v>12</v>
      </c>
      <c r="H1850" s="25">
        <v>1.72430692041425</v>
      </c>
      <c r="I1850" s="25">
        <v>153</v>
      </c>
      <c r="J1850" s="25">
        <v>1.12699798719885E-2</v>
      </c>
      <c r="K1850" s="25">
        <v>10475</v>
      </c>
      <c r="L1850" s="26">
        <v>480</v>
      </c>
      <c r="M1850" s="24">
        <v>2285002009</v>
      </c>
      <c r="N1850" s="25">
        <v>24031</v>
      </c>
      <c r="O1850" s="25"/>
      <c r="P1850" s="25"/>
      <c r="Q1850" s="25"/>
      <c r="R1850" s="25"/>
      <c r="S1850" s="25" t="s">
        <v>12</v>
      </c>
      <c r="T1850" s="25">
        <v>4.13833660899419</v>
      </c>
      <c r="U1850" s="25">
        <v>365</v>
      </c>
      <c r="V1850" s="25">
        <v>1.1337908517792299E-2</v>
      </c>
      <c r="W1850" s="25">
        <v>10475</v>
      </c>
      <c r="X1850" s="27">
        <v>480</v>
      </c>
      <c r="Y1850" s="28">
        <f t="shared" si="62"/>
        <v>2.7233115468409501E-3</v>
      </c>
      <c r="AA1850" t="str">
        <f t="shared" si="61"/>
        <v>2285002009-24031-VOC</v>
      </c>
      <c r="AB1850" t="str">
        <f>IF(COUNTIF('NP-NRModel-MAR-WILDFIRES Modifi'!V:V, AA1850)=0, "Missing", "")</f>
        <v/>
      </c>
    </row>
    <row r="1851" spans="1:28" hidden="1" x14ac:dyDescent="0.3">
      <c r="A1851" s="24">
        <v>2285002009</v>
      </c>
      <c r="B1851" s="40">
        <v>24033</v>
      </c>
      <c r="C1851" s="25"/>
      <c r="D1851" s="25"/>
      <c r="E1851" s="25"/>
      <c r="F1851" s="25"/>
      <c r="G1851" s="25" t="s">
        <v>955</v>
      </c>
      <c r="H1851" s="25">
        <v>41.4146195041087</v>
      </c>
      <c r="I1851" s="25">
        <v>153</v>
      </c>
      <c r="J1851" s="25">
        <v>0.27068378760855299</v>
      </c>
      <c r="K1851" s="25">
        <v>10475</v>
      </c>
      <c r="L1851" s="26">
        <v>486</v>
      </c>
      <c r="M1851" s="24">
        <v>2285002009</v>
      </c>
      <c r="N1851" s="25">
        <v>24033</v>
      </c>
      <c r="O1851" s="25"/>
      <c r="P1851" s="25"/>
      <c r="Q1851" s="25"/>
      <c r="R1851" s="25"/>
      <c r="S1851" s="25" t="s">
        <v>955</v>
      </c>
      <c r="T1851" s="25">
        <v>99.395086809860899</v>
      </c>
      <c r="U1851" s="25">
        <v>365</v>
      </c>
      <c r="V1851" s="25">
        <v>0.27231530632838602</v>
      </c>
      <c r="W1851" s="25">
        <v>10475</v>
      </c>
      <c r="X1851" s="27">
        <v>486</v>
      </c>
      <c r="Y1851" s="28">
        <f t="shared" si="62"/>
        <v>2.7233115468409523E-3</v>
      </c>
      <c r="AA1851" t="str">
        <f t="shared" si="61"/>
        <v>2285002009-24033-NOX</v>
      </c>
      <c r="AB1851" t="str">
        <f>IF(COUNTIF('NP-NRModel-MAR-WILDFIRES Modifi'!V:V, AA1851)=0, "Missing", "")</f>
        <v/>
      </c>
    </row>
    <row r="1852" spans="1:28" hidden="1" x14ac:dyDescent="0.3">
      <c r="A1852" s="24">
        <v>2285002009</v>
      </c>
      <c r="B1852" s="40">
        <v>24033</v>
      </c>
      <c r="C1852" s="25"/>
      <c r="D1852" s="25"/>
      <c r="E1852" s="25"/>
      <c r="F1852" s="25"/>
      <c r="G1852" s="25" t="s">
        <v>12</v>
      </c>
      <c r="H1852" s="25">
        <v>1.66868467416432</v>
      </c>
      <c r="I1852" s="25">
        <v>153</v>
      </c>
      <c r="J1852" s="25">
        <v>1.09064357788518E-2</v>
      </c>
      <c r="K1852" s="25">
        <v>10475</v>
      </c>
      <c r="L1852" s="26">
        <v>490</v>
      </c>
      <c r="M1852" s="24">
        <v>2285002009</v>
      </c>
      <c r="N1852" s="25">
        <v>24033</v>
      </c>
      <c r="O1852" s="25"/>
      <c r="P1852" s="25"/>
      <c r="Q1852" s="25"/>
      <c r="R1852" s="25"/>
      <c r="S1852" s="25" t="s">
        <v>12</v>
      </c>
      <c r="T1852" s="25">
        <v>4.0048432179943596</v>
      </c>
      <c r="U1852" s="25">
        <v>365</v>
      </c>
      <c r="V1852" s="25">
        <v>1.0972173199984499E-2</v>
      </c>
      <c r="W1852" s="25">
        <v>10475</v>
      </c>
      <c r="X1852" s="27">
        <v>490</v>
      </c>
      <c r="Y1852" s="28">
        <f t="shared" si="62"/>
        <v>2.7233115468409731E-3</v>
      </c>
      <c r="AA1852" t="str">
        <f t="shared" si="61"/>
        <v>2285002009-24033-VOC</v>
      </c>
      <c r="AB1852" t="str">
        <f>IF(COUNTIF('NP-NRModel-MAR-WILDFIRES Modifi'!V:V, AA1852)=0, "Missing", "")</f>
        <v/>
      </c>
    </row>
    <row r="1853" spans="1:28" hidden="1" x14ac:dyDescent="0.3">
      <c r="A1853" s="24">
        <v>2285002009</v>
      </c>
      <c r="B1853" s="40">
        <v>51013</v>
      </c>
      <c r="C1853" s="25"/>
      <c r="D1853" s="25"/>
      <c r="E1853" s="25"/>
      <c r="F1853" s="25"/>
      <c r="G1853" s="25" t="s">
        <v>955</v>
      </c>
      <c r="H1853" s="25">
        <v>2.1347784891636801</v>
      </c>
      <c r="I1853" s="25">
        <v>153</v>
      </c>
      <c r="J1853" s="25">
        <v>1.39528005827691E-2</v>
      </c>
      <c r="K1853" s="25">
        <v>10475</v>
      </c>
      <c r="L1853" s="26">
        <v>1126</v>
      </c>
      <c r="M1853" s="24">
        <v>2285002009</v>
      </c>
      <c r="N1853" s="25">
        <v>51013</v>
      </c>
      <c r="O1853" s="25"/>
      <c r="P1853" s="25"/>
      <c r="Q1853" s="25"/>
      <c r="R1853" s="25"/>
      <c r="S1853" s="25" t="s">
        <v>955</v>
      </c>
      <c r="T1853" s="25">
        <v>5.1234683739928002</v>
      </c>
      <c r="U1853" s="25">
        <v>365</v>
      </c>
      <c r="V1853" s="25">
        <v>1.4036899654774801E-2</v>
      </c>
      <c r="W1853" s="25">
        <v>10475</v>
      </c>
      <c r="X1853" s="27">
        <v>1126</v>
      </c>
      <c r="Y1853" s="28">
        <f t="shared" si="62"/>
        <v>2.7233115468409657E-3</v>
      </c>
      <c r="AA1853" t="str">
        <f t="shared" si="61"/>
        <v>2285002009-51013-NOX</v>
      </c>
      <c r="AB1853" t="str">
        <f>IF(COUNTIF('NP-NRModel-MAR-WILDFIRES Modifi'!V:V, AA1853)=0, "Missing", "")</f>
        <v/>
      </c>
    </row>
    <row r="1854" spans="1:28" hidden="1" x14ac:dyDescent="0.3">
      <c r="A1854" s="24">
        <v>2285002009</v>
      </c>
      <c r="B1854" s="40">
        <v>51013</v>
      </c>
      <c r="C1854" s="25"/>
      <c r="D1854" s="25"/>
      <c r="E1854" s="25"/>
      <c r="F1854" s="25"/>
      <c r="G1854" s="25" t="s">
        <v>12</v>
      </c>
      <c r="H1854" s="25">
        <v>8.6014846666546005E-2</v>
      </c>
      <c r="I1854" s="25">
        <v>153</v>
      </c>
      <c r="J1854" s="25">
        <v>5.6218854030422197E-4</v>
      </c>
      <c r="K1854" s="25">
        <v>10475</v>
      </c>
      <c r="L1854" s="26">
        <v>1130</v>
      </c>
      <c r="M1854" s="24">
        <v>2285002009</v>
      </c>
      <c r="N1854" s="25">
        <v>51013</v>
      </c>
      <c r="O1854" s="25"/>
      <c r="P1854" s="25"/>
      <c r="Q1854" s="25"/>
      <c r="R1854" s="25"/>
      <c r="S1854" s="25" t="s">
        <v>12</v>
      </c>
      <c r="T1854" s="25">
        <v>0.20643563199970999</v>
      </c>
      <c r="U1854" s="25">
        <v>365</v>
      </c>
      <c r="V1854" s="25">
        <v>5.6557707397180996E-4</v>
      </c>
      <c r="W1854" s="25">
        <v>10475</v>
      </c>
      <c r="X1854" s="27">
        <v>1130</v>
      </c>
      <c r="Y1854" s="28">
        <f t="shared" si="62"/>
        <v>2.7233115468409627E-3</v>
      </c>
      <c r="AA1854" t="str">
        <f t="shared" si="61"/>
        <v>2285002009-51013-VOC</v>
      </c>
      <c r="AB1854" t="str">
        <f>IF(COUNTIF('NP-NRModel-MAR-WILDFIRES Modifi'!V:V, AA1854)=0, "Missing", "")</f>
        <v/>
      </c>
    </row>
    <row r="1855" spans="1:28" hidden="1" x14ac:dyDescent="0.3">
      <c r="A1855" s="24">
        <v>2285002009</v>
      </c>
      <c r="B1855" s="40">
        <v>51059</v>
      </c>
      <c r="C1855" s="25"/>
      <c r="D1855" s="25"/>
      <c r="E1855" s="25"/>
      <c r="F1855" s="25"/>
      <c r="G1855" s="25" t="s">
        <v>955</v>
      </c>
      <c r="H1855" s="25">
        <v>27.359916687461599</v>
      </c>
      <c r="I1855" s="25">
        <v>153</v>
      </c>
      <c r="J1855" s="25">
        <v>0.17882298488536899</v>
      </c>
      <c r="K1855" s="25">
        <v>10475</v>
      </c>
      <c r="L1855" s="26">
        <v>1136</v>
      </c>
      <c r="M1855" s="24">
        <v>2285002009</v>
      </c>
      <c r="N1855" s="25">
        <v>51059</v>
      </c>
      <c r="O1855" s="25"/>
      <c r="P1855" s="25"/>
      <c r="Q1855" s="25"/>
      <c r="R1855" s="25"/>
      <c r="S1855" s="25" t="s">
        <v>955</v>
      </c>
      <c r="T1855" s="25">
        <v>65.663800049907593</v>
      </c>
      <c r="U1855" s="25">
        <v>365</v>
      </c>
      <c r="V1855" s="25">
        <v>0.179900822054541</v>
      </c>
      <c r="W1855" s="25">
        <v>10475</v>
      </c>
      <c r="X1855" s="27">
        <v>1136</v>
      </c>
      <c r="Y1855" s="28">
        <f t="shared" si="62"/>
        <v>2.7233115468409544E-3</v>
      </c>
      <c r="AA1855" t="str">
        <f t="shared" si="61"/>
        <v>2285002009-51059-NOX</v>
      </c>
      <c r="AB1855" t="str">
        <f>IF(COUNTIF('NP-NRModel-MAR-WILDFIRES Modifi'!V:V, AA1855)=0, "Missing", "")</f>
        <v/>
      </c>
    </row>
    <row r="1856" spans="1:28" hidden="1" x14ac:dyDescent="0.3">
      <c r="A1856" s="24">
        <v>2285002009</v>
      </c>
      <c r="B1856" s="40">
        <v>51059</v>
      </c>
      <c r="C1856" s="25"/>
      <c r="D1856" s="25"/>
      <c r="E1856" s="25"/>
      <c r="F1856" s="25"/>
      <c r="G1856" s="25" t="s">
        <v>12</v>
      </c>
      <c r="H1856" s="25">
        <v>1.10239027208179</v>
      </c>
      <c r="I1856" s="25">
        <v>153</v>
      </c>
      <c r="J1856" s="25">
        <v>7.2051651770051704E-3</v>
      </c>
      <c r="K1856" s="25">
        <v>10475</v>
      </c>
      <c r="L1856" s="26">
        <v>1140</v>
      </c>
      <c r="M1856" s="24">
        <v>2285002009</v>
      </c>
      <c r="N1856" s="25">
        <v>51059</v>
      </c>
      <c r="O1856" s="25"/>
      <c r="P1856" s="25"/>
      <c r="Q1856" s="25"/>
      <c r="R1856" s="25"/>
      <c r="S1856" s="25" t="s">
        <v>12</v>
      </c>
      <c r="T1856" s="25">
        <v>2.64573665299628</v>
      </c>
      <c r="U1856" s="25">
        <v>365</v>
      </c>
      <c r="V1856" s="25">
        <v>7.2485935698528301E-3</v>
      </c>
      <c r="W1856" s="25">
        <v>10475</v>
      </c>
      <c r="X1856" s="27">
        <v>1140</v>
      </c>
      <c r="Y1856" s="28">
        <f t="shared" si="62"/>
        <v>2.7233115468409778E-3</v>
      </c>
      <c r="AA1856" t="str">
        <f t="shared" si="61"/>
        <v>2285002009-51059-VOC</v>
      </c>
      <c r="AB1856" t="str">
        <f>IF(COUNTIF('NP-NRModel-MAR-WILDFIRES Modifi'!V:V, AA1856)=0, "Missing", "")</f>
        <v/>
      </c>
    </row>
    <row r="1857" spans="1:28" hidden="1" x14ac:dyDescent="0.3">
      <c r="A1857" s="24">
        <v>2285002009</v>
      </c>
      <c r="B1857" s="40">
        <v>51153</v>
      </c>
      <c r="C1857" s="25"/>
      <c r="D1857" s="25"/>
      <c r="E1857" s="25"/>
      <c r="F1857" s="25"/>
      <c r="G1857" s="25" t="s">
        <v>955</v>
      </c>
      <c r="H1857" s="25">
        <v>12.454761370815801</v>
      </c>
      <c r="I1857" s="25">
        <v>153</v>
      </c>
      <c r="J1857" s="25">
        <v>8.1403669090299696E-2</v>
      </c>
      <c r="K1857" s="25">
        <v>10475</v>
      </c>
      <c r="L1857" s="26">
        <v>1146</v>
      </c>
      <c r="M1857" s="24">
        <v>2285002009</v>
      </c>
      <c r="N1857" s="25">
        <v>51153</v>
      </c>
      <c r="O1857" s="25"/>
      <c r="P1857" s="25"/>
      <c r="Q1857" s="25"/>
      <c r="R1857" s="25"/>
      <c r="S1857" s="25" t="s">
        <v>955</v>
      </c>
      <c r="T1857" s="25">
        <v>29.8914272899579</v>
      </c>
      <c r="U1857" s="25">
        <v>365</v>
      </c>
      <c r="V1857" s="25">
        <v>8.1894321342350501E-2</v>
      </c>
      <c r="W1857" s="25">
        <v>10475</v>
      </c>
      <c r="X1857" s="27">
        <v>1146</v>
      </c>
      <c r="Y1857" s="28">
        <f t="shared" si="62"/>
        <v>2.7233115468409722E-3</v>
      </c>
      <c r="AA1857" t="str">
        <f t="shared" si="61"/>
        <v>2285002009-51153-NOX</v>
      </c>
      <c r="AB1857" t="str">
        <f>IF(COUNTIF('NP-NRModel-MAR-WILDFIRES Modifi'!V:V, AA1857)=0, "Missing", "")</f>
        <v/>
      </c>
    </row>
    <row r="1858" spans="1:28" hidden="1" x14ac:dyDescent="0.3">
      <c r="A1858" s="24">
        <v>2285002009</v>
      </c>
      <c r="B1858" s="40">
        <v>51153</v>
      </c>
      <c r="C1858" s="25"/>
      <c r="D1858" s="25"/>
      <c r="E1858" s="25"/>
      <c r="F1858" s="25"/>
      <c r="G1858" s="25" t="s">
        <v>12</v>
      </c>
      <c r="H1858" s="25">
        <v>0.50182929749929694</v>
      </c>
      <c r="I1858" s="25">
        <v>153</v>
      </c>
      <c r="J1858" s="25">
        <v>3.2799300490150098E-3</v>
      </c>
      <c r="K1858" s="25">
        <v>10475</v>
      </c>
      <c r="L1858" s="26">
        <v>1150</v>
      </c>
      <c r="M1858" s="24">
        <v>2285002009</v>
      </c>
      <c r="N1858" s="25">
        <v>51153</v>
      </c>
      <c r="O1858" s="25"/>
      <c r="P1858" s="25"/>
      <c r="Q1858" s="25"/>
      <c r="R1858" s="25"/>
      <c r="S1858" s="25" t="s">
        <v>12</v>
      </c>
      <c r="T1858" s="25">
        <v>1.2043903139983101</v>
      </c>
      <c r="U1858" s="25">
        <v>365</v>
      </c>
      <c r="V1858" s="25">
        <v>3.2996994904063298E-3</v>
      </c>
      <c r="W1858" s="25">
        <v>10475</v>
      </c>
      <c r="X1858" s="27">
        <v>1150</v>
      </c>
      <c r="Y1858" s="28">
        <f t="shared" si="62"/>
        <v>2.7233115468409622E-3</v>
      </c>
      <c r="AA1858" t="str">
        <f t="shared" si="61"/>
        <v>2285002009-51153-VOC</v>
      </c>
      <c r="AB1858" t="str">
        <f>IF(COUNTIF('NP-NRModel-MAR-WILDFIRES Modifi'!V:V, AA1858)=0, "Missing", "")</f>
        <v/>
      </c>
    </row>
    <row r="1859" spans="1:28" hidden="1" x14ac:dyDescent="0.3">
      <c r="A1859" s="24">
        <v>2285002009</v>
      </c>
      <c r="B1859" s="40">
        <v>51510</v>
      </c>
      <c r="C1859" s="25"/>
      <c r="D1859" s="25"/>
      <c r="E1859" s="25"/>
      <c r="F1859" s="25"/>
      <c r="G1859" s="25" t="s">
        <v>955</v>
      </c>
      <c r="H1859" s="25">
        <v>9.3096122624869704</v>
      </c>
      <c r="I1859" s="25">
        <v>153</v>
      </c>
      <c r="J1859" s="25">
        <v>6.0847138970502999E-2</v>
      </c>
      <c r="K1859" s="25">
        <v>10475</v>
      </c>
      <c r="L1859" s="26">
        <v>1176</v>
      </c>
      <c r="M1859" s="24">
        <v>2285002009</v>
      </c>
      <c r="N1859" s="25">
        <v>51510</v>
      </c>
      <c r="O1859" s="25"/>
      <c r="P1859" s="25"/>
      <c r="Q1859" s="25"/>
      <c r="R1859" s="25"/>
      <c r="S1859" s="25" t="s">
        <v>955</v>
      </c>
      <c r="T1859" s="25">
        <v>22.343069429968601</v>
      </c>
      <c r="U1859" s="25">
        <v>365</v>
      </c>
      <c r="V1859" s="25">
        <v>6.1213888849229098E-2</v>
      </c>
      <c r="W1859" s="25">
        <v>10475</v>
      </c>
      <c r="X1859" s="27">
        <v>1176</v>
      </c>
      <c r="Y1859" s="28">
        <f t="shared" si="62"/>
        <v>2.7233115468409709E-3</v>
      </c>
      <c r="AA1859" t="str">
        <f t="shared" ref="AA1859:AA1864" si="63">TRIM(A1859) &amp; "-" &amp; B1859 &amp; "-" &amp; TRIM(S1859)</f>
        <v>2285002009-51510-NOX</v>
      </c>
      <c r="AB1859" t="str">
        <f>IF(COUNTIF('NP-NRModel-MAR-WILDFIRES Modifi'!V:V, AA1859)=0, "Missing", "")</f>
        <v/>
      </c>
    </row>
    <row r="1860" spans="1:28" hidden="1" x14ac:dyDescent="0.3">
      <c r="A1860" s="24">
        <v>2285002009</v>
      </c>
      <c r="B1860" s="40">
        <v>51510</v>
      </c>
      <c r="C1860" s="25"/>
      <c r="D1860" s="25"/>
      <c r="E1860" s="25"/>
      <c r="F1860" s="25"/>
      <c r="G1860" s="25" t="s">
        <v>12</v>
      </c>
      <c r="H1860" s="25">
        <v>0.37510443166613999</v>
      </c>
      <c r="I1860" s="25">
        <v>153</v>
      </c>
      <c r="J1860" s="25">
        <v>2.4516629520662699E-3</v>
      </c>
      <c r="K1860" s="25">
        <v>10475</v>
      </c>
      <c r="L1860" s="26">
        <v>1180</v>
      </c>
      <c r="M1860" s="24">
        <v>2285002009</v>
      </c>
      <c r="N1860" s="25">
        <v>51510</v>
      </c>
      <c r="O1860" s="25"/>
      <c r="P1860" s="25"/>
      <c r="Q1860" s="25"/>
      <c r="R1860" s="25"/>
      <c r="S1860" s="25" t="s">
        <v>12</v>
      </c>
      <c r="T1860" s="25">
        <v>0.900250635998736</v>
      </c>
      <c r="U1860" s="25">
        <v>365</v>
      </c>
      <c r="V1860" s="25">
        <v>2.4664400986266701E-3</v>
      </c>
      <c r="W1860" s="25">
        <v>10475</v>
      </c>
      <c r="X1860" s="27">
        <v>1180</v>
      </c>
      <c r="Y1860" s="28">
        <f t="shared" si="62"/>
        <v>2.7233115468409536E-3</v>
      </c>
      <c r="AA1860" t="str">
        <f t="shared" si="63"/>
        <v>2285002009-51510-VOC</v>
      </c>
      <c r="AB1860" t="str">
        <f>IF(COUNTIF('NP-NRModel-MAR-WILDFIRES Modifi'!V:V, AA1860)=0, "Missing", "")</f>
        <v/>
      </c>
    </row>
    <row r="1861" spans="1:28" hidden="1" x14ac:dyDescent="0.3">
      <c r="A1861" s="24">
        <v>2285002009</v>
      </c>
      <c r="B1861" s="40">
        <v>51683</v>
      </c>
      <c r="C1861" s="25"/>
      <c r="D1861" s="25"/>
      <c r="E1861" s="25"/>
      <c r="F1861" s="25"/>
      <c r="G1861" s="25" t="s">
        <v>955</v>
      </c>
      <c r="H1861" s="25">
        <v>4.4218600708271403</v>
      </c>
      <c r="I1861" s="25">
        <v>153</v>
      </c>
      <c r="J1861" s="25">
        <v>2.8901046214556501E-2</v>
      </c>
      <c r="K1861" s="25">
        <v>10475</v>
      </c>
      <c r="L1861" s="26">
        <v>1196</v>
      </c>
      <c r="M1861" s="24">
        <v>2285002009</v>
      </c>
      <c r="N1861" s="25">
        <v>51683</v>
      </c>
      <c r="O1861" s="25"/>
      <c r="P1861" s="25"/>
      <c r="Q1861" s="25"/>
      <c r="R1861" s="25"/>
      <c r="S1861" s="25" t="s">
        <v>955</v>
      </c>
      <c r="T1861" s="25">
        <v>10.612464169985101</v>
      </c>
      <c r="U1861" s="25">
        <v>365</v>
      </c>
      <c r="V1861" s="25">
        <v>2.9075244301329E-2</v>
      </c>
      <c r="W1861" s="25">
        <v>10475</v>
      </c>
      <c r="X1861" s="27">
        <v>1196</v>
      </c>
      <c r="Y1861" s="28">
        <f t="shared" si="62"/>
        <v>2.7233115468409705E-3</v>
      </c>
      <c r="AA1861" t="str">
        <f t="shared" si="63"/>
        <v>2285002009-51683-NOX</v>
      </c>
      <c r="AB1861" t="str">
        <f>IF(COUNTIF('NP-NRModel-MAR-WILDFIRES Modifi'!V:V, AA1861)=0, "Missing", "")</f>
        <v/>
      </c>
    </row>
    <row r="1862" spans="1:28" hidden="1" x14ac:dyDescent="0.3">
      <c r="A1862" s="24">
        <v>2285002009</v>
      </c>
      <c r="B1862" s="40">
        <v>51683</v>
      </c>
      <c r="C1862" s="25"/>
      <c r="D1862" s="25"/>
      <c r="E1862" s="25"/>
      <c r="F1862" s="25"/>
      <c r="G1862" s="25" t="s">
        <v>12</v>
      </c>
      <c r="H1862" s="25">
        <v>0.17816631458308399</v>
      </c>
      <c r="I1862" s="25">
        <v>153</v>
      </c>
      <c r="J1862" s="25">
        <v>1.1644857162293001E-3</v>
      </c>
      <c r="K1862" s="25">
        <v>10475</v>
      </c>
      <c r="L1862" s="26">
        <v>1200</v>
      </c>
      <c r="M1862" s="24">
        <v>2285002009</v>
      </c>
      <c r="N1862" s="25">
        <v>51683</v>
      </c>
      <c r="O1862" s="25"/>
      <c r="P1862" s="25"/>
      <c r="Q1862" s="25"/>
      <c r="R1862" s="25"/>
      <c r="S1862" s="25" t="s">
        <v>12</v>
      </c>
      <c r="T1862" s="25">
        <v>0.42759915499939899</v>
      </c>
      <c r="U1862" s="25">
        <v>365</v>
      </c>
      <c r="V1862" s="25">
        <v>1.1715045342449301E-3</v>
      </c>
      <c r="W1862" s="25">
        <v>10475</v>
      </c>
      <c r="X1862" s="27">
        <v>1200</v>
      </c>
      <c r="Y1862" s="28">
        <f t="shared" si="62"/>
        <v>2.7233115468409588E-3</v>
      </c>
      <c r="AA1862" t="str">
        <f t="shared" si="63"/>
        <v>2285002009-51683-VOC</v>
      </c>
      <c r="AB1862" t="str">
        <f>IF(COUNTIF('NP-NRModel-MAR-WILDFIRES Modifi'!V:V, AA1862)=0, "Missing", "")</f>
        <v/>
      </c>
    </row>
    <row r="1863" spans="1:28" hidden="1" x14ac:dyDescent="0.3">
      <c r="A1863" s="24">
        <v>2285002009</v>
      </c>
      <c r="B1863" s="40">
        <v>51685</v>
      </c>
      <c r="C1863" s="25"/>
      <c r="D1863" s="25"/>
      <c r="E1863" s="25"/>
      <c r="F1863" s="25"/>
      <c r="G1863" s="25" t="s">
        <v>955</v>
      </c>
      <c r="H1863" s="25">
        <v>1.3078922841648299</v>
      </c>
      <c r="I1863" s="25">
        <v>153</v>
      </c>
      <c r="J1863" s="25">
        <v>8.5483155827766992E-3</v>
      </c>
      <c r="K1863" s="25">
        <v>10475</v>
      </c>
      <c r="L1863" s="26">
        <v>1206</v>
      </c>
      <c r="M1863" s="24">
        <v>2285002009</v>
      </c>
      <c r="N1863" s="25">
        <v>51685</v>
      </c>
      <c r="O1863" s="25"/>
      <c r="P1863" s="25"/>
      <c r="Q1863" s="25"/>
      <c r="R1863" s="25"/>
      <c r="S1863" s="25" t="s">
        <v>955</v>
      </c>
      <c r="T1863" s="25">
        <v>3.1389414819956198</v>
      </c>
      <c r="U1863" s="25">
        <v>365</v>
      </c>
      <c r="V1863" s="25">
        <v>8.5998396767003292E-3</v>
      </c>
      <c r="W1863" s="25">
        <v>10475</v>
      </c>
      <c r="X1863" s="27">
        <v>1206</v>
      </c>
      <c r="Y1863" s="28">
        <f t="shared" si="62"/>
        <v>2.7233115468409449E-3</v>
      </c>
      <c r="AA1863" t="str">
        <f t="shared" si="63"/>
        <v>2285002009-51685-NOX</v>
      </c>
      <c r="AB1863" t="str">
        <f>IF(COUNTIF('NP-NRModel-MAR-WILDFIRES Modifi'!V:V, AA1863)=0, "Missing", "")</f>
        <v/>
      </c>
    </row>
    <row r="1864" spans="1:28" ht="15" hidden="1" thickBot="1" x14ac:dyDescent="0.35">
      <c r="A1864" s="30">
        <v>2285002009</v>
      </c>
      <c r="B1864" s="41">
        <v>51685</v>
      </c>
      <c r="C1864" s="31"/>
      <c r="D1864" s="31"/>
      <c r="E1864" s="31"/>
      <c r="F1864" s="31"/>
      <c r="G1864" s="31" t="s">
        <v>12</v>
      </c>
      <c r="H1864" s="31">
        <v>5.2697811249926098E-2</v>
      </c>
      <c r="I1864" s="31">
        <v>153</v>
      </c>
      <c r="J1864" s="31">
        <v>3.4443013888840599E-4</v>
      </c>
      <c r="K1864" s="31">
        <v>10475</v>
      </c>
      <c r="L1864" s="32">
        <v>1210</v>
      </c>
      <c r="M1864" s="30">
        <v>2285002009</v>
      </c>
      <c r="N1864" s="31">
        <v>51685</v>
      </c>
      <c r="O1864" s="31"/>
      <c r="P1864" s="31"/>
      <c r="Q1864" s="31"/>
      <c r="R1864" s="31"/>
      <c r="S1864" s="31" t="s">
        <v>12</v>
      </c>
      <c r="T1864" s="31">
        <v>0.126474746999822</v>
      </c>
      <c r="U1864" s="31">
        <v>365</v>
      </c>
      <c r="V1864" s="31">
        <v>3.4650615616389698E-4</v>
      </c>
      <c r="W1864" s="31">
        <v>10475</v>
      </c>
      <c r="X1864" s="33">
        <v>1210</v>
      </c>
      <c r="Y1864" s="34">
        <f t="shared" si="62"/>
        <v>2.7233115468409731E-3</v>
      </c>
      <c r="AA1864" t="str">
        <f t="shared" si="63"/>
        <v>2285002009-51685-VOC</v>
      </c>
      <c r="AB1864" t="str">
        <f>IF(COUNTIF('NP-NRModel-MAR-WILDFIRES Modifi'!V:V, AA1864)=0, "Missing", "")</f>
        <v/>
      </c>
    </row>
  </sheetData>
  <autoFilter ref="A2:Y1864" xr:uid="{210F8EED-FBE4-4B35-8AD2-FFBA2C4A626C}">
    <filterColumn colId="2">
      <filters>
        <filter val="9046811"/>
        <filter val="9063811"/>
        <filter val="9567311"/>
      </filters>
    </filterColumn>
  </autoFilter>
  <conditionalFormatting sqref="A3:AB1864">
    <cfRule type="expression" dxfId="102" priority="1">
      <formula>COUNTIF($AA:$AA, $AA3) &gt; 1</formula>
    </cfRule>
  </conditionalFormatting>
  <pageMargins left="0.7" right="0.7" top="0.75" bottom="0.75" header="0.3" footer="0.3"/>
  <pageSetup scale="52" fitToHeight="64" orientation="landscape" r:id="rId1"/>
  <headerFooter>
    <oddFooter>&amp;L&amp;F-&amp;A
&amp;P of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6A16F9-B4E2-42B9-9EA6-A8F87EFF2552}">
  <sheetPr filterMode="1">
    <pageSetUpPr fitToPage="1"/>
  </sheetPr>
  <dimension ref="A1:AF1886"/>
  <sheetViews>
    <sheetView zoomScale="80" zoomScaleNormal="80" workbookViewId="0">
      <pane xSplit="2" ySplit="2" topLeftCell="C1631" activePane="bottomRight" state="frozen"/>
      <selection activeCell="K8" sqref="K8"/>
      <selection pane="topRight" activeCell="K8" sqref="K8"/>
      <selection pane="bottomLeft" activeCell="K8" sqref="K8"/>
      <selection pane="bottomRight" activeCell="AK1665" sqref="AK1665"/>
    </sheetView>
  </sheetViews>
  <sheetFormatPr defaultRowHeight="14.4" x14ac:dyDescent="0.3"/>
  <cols>
    <col min="1" max="1" width="12.109375" customWidth="1"/>
    <col min="6" max="6" width="10" bestFit="1" customWidth="1"/>
    <col min="8" max="8" width="8.88671875" customWidth="1"/>
    <col min="10" max="10" width="9.33203125" customWidth="1"/>
    <col min="15" max="15" width="11" bestFit="1" customWidth="1"/>
    <col min="27" max="27" width="11.77734375" customWidth="1"/>
    <col min="28" max="28" width="2.33203125" customWidth="1"/>
    <col min="29" max="29" width="21.33203125" bestFit="1" customWidth="1"/>
  </cols>
  <sheetData>
    <row r="1" spans="1:32" s="14" customFormat="1" ht="31.2" x14ac:dyDescent="0.3">
      <c r="A1" s="7" t="s">
        <v>939</v>
      </c>
      <c r="B1" s="8"/>
      <c r="C1" s="8"/>
      <c r="D1" s="8"/>
      <c r="E1" s="8"/>
      <c r="F1" s="8"/>
      <c r="G1" s="8"/>
      <c r="H1" s="8"/>
      <c r="I1" s="8"/>
      <c r="J1" s="8"/>
      <c r="K1" s="8"/>
      <c r="L1" s="8"/>
      <c r="M1" s="8"/>
      <c r="N1" s="9"/>
      <c r="O1" s="10" t="s">
        <v>940</v>
      </c>
      <c r="P1" s="11"/>
      <c r="Q1" s="11"/>
      <c r="R1" s="11"/>
      <c r="S1" s="11"/>
      <c r="T1" s="11"/>
      <c r="U1" s="11"/>
      <c r="V1" s="11"/>
      <c r="W1" s="11"/>
      <c r="X1" s="11"/>
      <c r="Y1" s="11"/>
      <c r="Z1" s="12"/>
      <c r="AA1" s="13" t="s">
        <v>941</v>
      </c>
      <c r="AC1" s="37" t="s">
        <v>970</v>
      </c>
      <c r="AD1" s="37" t="s">
        <v>971</v>
      </c>
    </row>
    <row r="2" spans="1:32" ht="82.8" x14ac:dyDescent="0.3">
      <c r="A2" s="15" t="s">
        <v>942</v>
      </c>
      <c r="B2" s="16" t="s">
        <v>943</v>
      </c>
      <c r="C2" s="16" t="s">
        <v>944</v>
      </c>
      <c r="D2" s="16" t="s">
        <v>945</v>
      </c>
      <c r="E2" s="16" t="s">
        <v>946</v>
      </c>
      <c r="F2" s="16" t="s">
        <v>947</v>
      </c>
      <c r="G2" s="16" t="s">
        <v>948</v>
      </c>
      <c r="H2" s="16" t="s">
        <v>949</v>
      </c>
      <c r="I2" s="16" t="s">
        <v>950</v>
      </c>
      <c r="J2" s="17" t="s">
        <v>951</v>
      </c>
      <c r="K2" s="17" t="s">
        <v>3943</v>
      </c>
      <c r="L2" s="17" t="s">
        <v>3944</v>
      </c>
      <c r="M2" s="16" t="s">
        <v>952</v>
      </c>
      <c r="N2" s="18" t="s">
        <v>953</v>
      </c>
      <c r="O2" s="19" t="s">
        <v>942</v>
      </c>
      <c r="P2" s="20" t="s">
        <v>943</v>
      </c>
      <c r="Q2" s="20" t="s">
        <v>944</v>
      </c>
      <c r="R2" s="20" t="s">
        <v>945</v>
      </c>
      <c r="S2" s="20" t="s">
        <v>946</v>
      </c>
      <c r="T2" s="20" t="s">
        <v>947</v>
      </c>
      <c r="U2" s="20" t="s">
        <v>948</v>
      </c>
      <c r="V2" s="21" t="s">
        <v>949</v>
      </c>
      <c r="W2" s="20" t="s">
        <v>950</v>
      </c>
      <c r="X2" s="20" t="s">
        <v>951</v>
      </c>
      <c r="Y2" s="20" t="s">
        <v>952</v>
      </c>
      <c r="Z2" s="22" t="s">
        <v>953</v>
      </c>
      <c r="AA2" s="23" t="s">
        <v>954</v>
      </c>
      <c r="AE2" s="125" t="s">
        <v>3949</v>
      </c>
      <c r="AF2" s="125" t="s">
        <v>3950</v>
      </c>
    </row>
    <row r="3" spans="1:32" hidden="1" x14ac:dyDescent="0.3">
      <c r="A3" s="24">
        <v>2102001000</v>
      </c>
      <c r="B3" s="40">
        <v>24009</v>
      </c>
      <c r="C3" s="25"/>
      <c r="D3" s="25"/>
      <c r="E3" s="25"/>
      <c r="F3" s="25"/>
      <c r="G3" s="25" t="s">
        <v>955</v>
      </c>
      <c r="H3" s="25">
        <v>0.35337850856929398</v>
      </c>
      <c r="I3" s="25">
        <v>153</v>
      </c>
      <c r="J3" s="25">
        <v>2.3096634547012701E-3</v>
      </c>
      <c r="K3" s="25"/>
      <c r="L3" s="25"/>
      <c r="M3" s="25">
        <v>10467</v>
      </c>
      <c r="N3" s="26">
        <v>541703</v>
      </c>
      <c r="O3" s="24">
        <v>2102001000</v>
      </c>
      <c r="P3" s="25">
        <v>24009</v>
      </c>
      <c r="Q3" s="25"/>
      <c r="R3" s="25"/>
      <c r="S3" s="25"/>
      <c r="T3" s="25"/>
      <c r="U3" s="25" t="s">
        <v>955</v>
      </c>
      <c r="V3" s="25">
        <v>0.84767953823600195</v>
      </c>
      <c r="W3" s="25">
        <v>365</v>
      </c>
      <c r="X3" s="25">
        <v>2.3224096937972602E-3</v>
      </c>
      <c r="Y3" s="25">
        <v>10467</v>
      </c>
      <c r="Z3" s="27">
        <v>541703</v>
      </c>
      <c r="AA3" s="28">
        <f t="shared" ref="AA3:AA66" si="0">IFERROR(J3/V3,0)</f>
        <v>2.7246894026811321E-3</v>
      </c>
      <c r="AC3" t="str">
        <f t="shared" ref="AC3:AC66" si="1">TRIM(A3) &amp; "-" &amp; B3 &amp; "-" &amp; TRIM(U3)</f>
        <v>2102001000-24009-NOX</v>
      </c>
      <c r="AD3" t="str">
        <f>IF(COUNTIF('NP-NRModel-MAR-WILDFIRES Modifi'!V:V, AC3)=0, "Missing", "")</f>
        <v/>
      </c>
    </row>
    <row r="4" spans="1:32" hidden="1" x14ac:dyDescent="0.3">
      <c r="A4" s="24">
        <v>2102001000</v>
      </c>
      <c r="B4" s="40">
        <v>24009</v>
      </c>
      <c r="C4" s="25"/>
      <c r="D4" s="25"/>
      <c r="E4" s="25"/>
      <c r="F4" s="25"/>
      <c r="G4" s="25" t="s">
        <v>12</v>
      </c>
      <c r="H4" s="25">
        <v>1.17792851215181E-2</v>
      </c>
      <c r="I4" s="25">
        <v>153</v>
      </c>
      <c r="J4" s="29">
        <v>7.6988791643909499E-5</v>
      </c>
      <c r="K4" s="29"/>
      <c r="L4" s="29"/>
      <c r="M4" s="25">
        <v>10467</v>
      </c>
      <c r="N4" s="26">
        <v>1055715</v>
      </c>
      <c r="O4" s="24">
        <v>2102001000</v>
      </c>
      <c r="P4" s="25">
        <v>24009</v>
      </c>
      <c r="Q4" s="25"/>
      <c r="R4" s="25"/>
      <c r="S4" s="25"/>
      <c r="T4" s="25"/>
      <c r="U4" s="25" t="s">
        <v>12</v>
      </c>
      <c r="V4" s="25">
        <v>2.8255988212143299E-2</v>
      </c>
      <c r="W4" s="25">
        <v>365</v>
      </c>
      <c r="X4" s="29">
        <v>7.7413666334639198E-5</v>
      </c>
      <c r="Y4" s="25">
        <v>10467</v>
      </c>
      <c r="Z4" s="27">
        <v>1055715</v>
      </c>
      <c r="AA4" s="28">
        <f t="shared" si="0"/>
        <v>2.7246894026811204E-3</v>
      </c>
      <c r="AC4" t="str">
        <f t="shared" si="1"/>
        <v>2102001000-24009-VOC</v>
      </c>
      <c r="AD4" t="str">
        <f>IF(COUNTIF('NP-NRModel-MAR-WILDFIRES Modifi'!V:V, AC4)=0, "Missing", "")</f>
        <v/>
      </c>
    </row>
    <row r="5" spans="1:32" hidden="1" x14ac:dyDescent="0.3">
      <c r="A5" s="24">
        <v>2102001000</v>
      </c>
      <c r="B5" s="40">
        <v>24017</v>
      </c>
      <c r="C5" s="25"/>
      <c r="D5" s="25"/>
      <c r="E5" s="25"/>
      <c r="F5" s="25"/>
      <c r="G5" s="25" t="s">
        <v>955</v>
      </c>
      <c r="H5" s="25">
        <v>0.51494161574239306</v>
      </c>
      <c r="I5" s="25">
        <v>153</v>
      </c>
      <c r="J5" s="25">
        <v>3.36563147544047E-3</v>
      </c>
      <c r="K5" s="25"/>
      <c r="L5" s="25"/>
      <c r="M5" s="25">
        <v>10467</v>
      </c>
      <c r="N5" s="26">
        <v>3358408</v>
      </c>
      <c r="O5" s="24">
        <v>2102001000</v>
      </c>
      <c r="P5" s="25">
        <v>24017</v>
      </c>
      <c r="Q5" s="25"/>
      <c r="R5" s="25"/>
      <c r="S5" s="25"/>
      <c r="T5" s="25"/>
      <c r="U5" s="25" t="s">
        <v>955</v>
      </c>
      <c r="V5" s="25">
        <v>1.2352349123274899</v>
      </c>
      <c r="W5" s="25">
        <v>365</v>
      </c>
      <c r="X5" s="25">
        <v>3.38420523925339E-3</v>
      </c>
      <c r="Y5" s="25">
        <v>10467</v>
      </c>
      <c r="Z5" s="27">
        <v>3358408</v>
      </c>
      <c r="AA5" s="28">
        <f t="shared" si="0"/>
        <v>2.724689402681133E-3</v>
      </c>
      <c r="AC5" t="str">
        <f t="shared" si="1"/>
        <v>2102001000-24017-NOX</v>
      </c>
      <c r="AD5" t="str">
        <f>IF(COUNTIF('NP-NRModel-MAR-WILDFIRES Modifi'!V:V, AC5)=0, "Missing", "")</f>
        <v/>
      </c>
    </row>
    <row r="6" spans="1:32" hidden="1" x14ac:dyDescent="0.3">
      <c r="A6" s="24">
        <v>2102001000</v>
      </c>
      <c r="B6" s="40">
        <v>24017</v>
      </c>
      <c r="C6" s="25"/>
      <c r="D6" s="25"/>
      <c r="E6" s="25"/>
      <c r="F6" s="25"/>
      <c r="G6" s="25" t="s">
        <v>12</v>
      </c>
      <c r="H6" s="25">
        <v>1.71647205247464E-2</v>
      </c>
      <c r="I6" s="25">
        <v>153</v>
      </c>
      <c r="J6" s="25">
        <v>1.1218771584801499E-4</v>
      </c>
      <c r="K6" s="25"/>
      <c r="L6" s="25"/>
      <c r="M6" s="25">
        <v>10467</v>
      </c>
      <c r="N6" s="26">
        <v>399178</v>
      </c>
      <c r="O6" s="24">
        <v>2102001000</v>
      </c>
      <c r="P6" s="25">
        <v>24017</v>
      </c>
      <c r="Q6" s="25"/>
      <c r="R6" s="25"/>
      <c r="S6" s="25"/>
      <c r="T6" s="25"/>
      <c r="U6" s="25" t="s">
        <v>12</v>
      </c>
      <c r="V6" s="25">
        <v>4.1174497077583201E-2</v>
      </c>
      <c r="W6" s="25">
        <v>365</v>
      </c>
      <c r="X6" s="25">
        <v>1.12806841308447E-4</v>
      </c>
      <c r="Y6" s="25">
        <v>10467</v>
      </c>
      <c r="Z6" s="27">
        <v>399178</v>
      </c>
      <c r="AA6" s="28">
        <f t="shared" si="0"/>
        <v>2.7246894026811031E-3</v>
      </c>
      <c r="AC6" t="str">
        <f t="shared" si="1"/>
        <v>2102001000-24017-VOC</v>
      </c>
      <c r="AD6" t="str">
        <f>IF(COUNTIF('NP-NRModel-MAR-WILDFIRES Modifi'!V:V, AC6)=0, "Missing", "")</f>
        <v/>
      </c>
    </row>
    <row r="7" spans="1:32" hidden="1" x14ac:dyDescent="0.3">
      <c r="A7" s="24">
        <v>2102001000</v>
      </c>
      <c r="B7" s="40">
        <v>24021</v>
      </c>
      <c r="C7" s="25"/>
      <c r="D7" s="25"/>
      <c r="E7" s="25"/>
      <c r="F7" s="25"/>
      <c r="G7" s="25" t="s">
        <v>955</v>
      </c>
      <c r="H7" s="25">
        <v>2.13383260188448</v>
      </c>
      <c r="I7" s="25">
        <v>153</v>
      </c>
      <c r="J7" s="25">
        <v>1.39466183129704E-2</v>
      </c>
      <c r="K7" s="25"/>
      <c r="L7" s="25"/>
      <c r="M7" s="25">
        <v>10467</v>
      </c>
      <c r="N7" s="26">
        <v>2849918</v>
      </c>
      <c r="O7" s="24">
        <v>2102001000</v>
      </c>
      <c r="P7" s="25">
        <v>24021</v>
      </c>
      <c r="Q7" s="25"/>
      <c r="R7" s="25"/>
      <c r="S7" s="25"/>
      <c r="T7" s="25"/>
      <c r="U7" s="25" t="s">
        <v>955</v>
      </c>
      <c r="V7" s="25">
        <v>5.1186084913923802</v>
      </c>
      <c r="W7" s="25">
        <v>365</v>
      </c>
      <c r="X7" s="25">
        <v>1.40235849079243E-2</v>
      </c>
      <c r="Y7" s="25">
        <v>10467</v>
      </c>
      <c r="Z7" s="27">
        <v>2849918</v>
      </c>
      <c r="AA7" s="28">
        <f t="shared" si="0"/>
        <v>2.7246894026811174E-3</v>
      </c>
      <c r="AC7" t="str">
        <f t="shared" si="1"/>
        <v>2102001000-24021-NOX</v>
      </c>
      <c r="AD7" t="str">
        <f>IF(COUNTIF('NP-NRModel-MAR-WILDFIRES Modifi'!V:V, AC7)=0, "Missing", "")</f>
        <v/>
      </c>
    </row>
    <row r="8" spans="1:32" hidden="1" x14ac:dyDescent="0.3">
      <c r="A8" s="24">
        <v>2102001000</v>
      </c>
      <c r="B8" s="40">
        <v>24021</v>
      </c>
      <c r="C8" s="25"/>
      <c r="D8" s="25"/>
      <c r="E8" s="25"/>
      <c r="F8" s="25"/>
      <c r="G8" s="25" t="s">
        <v>12</v>
      </c>
      <c r="H8" s="25">
        <v>7.1127753396149504E-2</v>
      </c>
      <c r="I8" s="25">
        <v>153</v>
      </c>
      <c r="J8" s="25">
        <v>4.6488727709901602E-4</v>
      </c>
      <c r="K8" s="25"/>
      <c r="L8" s="25"/>
      <c r="M8" s="25">
        <v>10467</v>
      </c>
      <c r="N8" s="26">
        <v>1950444</v>
      </c>
      <c r="O8" s="24">
        <v>2102001000</v>
      </c>
      <c r="P8" s="25">
        <v>24021</v>
      </c>
      <c r="Q8" s="25"/>
      <c r="R8" s="25"/>
      <c r="S8" s="25"/>
      <c r="T8" s="25"/>
      <c r="U8" s="25" t="s">
        <v>12</v>
      </c>
      <c r="V8" s="25">
        <v>0.170620283046413</v>
      </c>
      <c r="W8" s="25">
        <v>365</v>
      </c>
      <c r="X8" s="25">
        <v>4.6745283026414502E-4</v>
      </c>
      <c r="Y8" s="25">
        <v>10467</v>
      </c>
      <c r="Z8" s="27">
        <v>1950444</v>
      </c>
      <c r="AA8" s="28">
        <f t="shared" si="0"/>
        <v>2.7246894026811282E-3</v>
      </c>
      <c r="AC8" t="str">
        <f t="shared" si="1"/>
        <v>2102001000-24021-VOC</v>
      </c>
      <c r="AD8" t="str">
        <f>IF(COUNTIF('NP-NRModel-MAR-WILDFIRES Modifi'!V:V, AC8)=0, "Missing", "")</f>
        <v/>
      </c>
    </row>
    <row r="9" spans="1:32" hidden="1" x14ac:dyDescent="0.3">
      <c r="A9" s="24">
        <v>2102001000</v>
      </c>
      <c r="B9" s="40">
        <v>24031</v>
      </c>
      <c r="C9" s="25"/>
      <c r="D9" s="25"/>
      <c r="E9" s="25"/>
      <c r="F9" s="25"/>
      <c r="G9" s="25" t="s">
        <v>955</v>
      </c>
      <c r="H9" s="25">
        <v>4.3164025469600702</v>
      </c>
      <c r="I9" s="25">
        <v>153</v>
      </c>
      <c r="J9" s="25">
        <v>2.8211781352680199E-2</v>
      </c>
      <c r="K9" s="25"/>
      <c r="L9" s="25"/>
      <c r="M9" s="25">
        <v>10467</v>
      </c>
      <c r="N9" s="26">
        <v>1846322</v>
      </c>
      <c r="O9" s="24">
        <v>2102001000</v>
      </c>
      <c r="P9" s="25">
        <v>24031</v>
      </c>
      <c r="Q9" s="25"/>
      <c r="R9" s="25"/>
      <c r="S9" s="25"/>
      <c r="T9" s="25"/>
      <c r="U9" s="25" t="s">
        <v>955</v>
      </c>
      <c r="V9" s="25">
        <v>10.354127455745701</v>
      </c>
      <c r="W9" s="25">
        <v>365</v>
      </c>
      <c r="X9" s="25">
        <v>2.8367472481495098E-2</v>
      </c>
      <c r="Y9" s="25">
        <v>10467</v>
      </c>
      <c r="Z9" s="27">
        <v>1846322</v>
      </c>
      <c r="AA9" s="28">
        <f t="shared" si="0"/>
        <v>2.7246894026811451E-3</v>
      </c>
      <c r="AC9" t="str">
        <f t="shared" si="1"/>
        <v>2102001000-24031-NOX</v>
      </c>
      <c r="AD9" t="str">
        <f>IF(COUNTIF('NP-NRModel-MAR-WILDFIRES Modifi'!V:V, AC9)=0, "Missing", "")</f>
        <v/>
      </c>
    </row>
    <row r="10" spans="1:32" hidden="1" x14ac:dyDescent="0.3">
      <c r="A10" s="24">
        <v>2102001000</v>
      </c>
      <c r="B10" s="40">
        <v>24031</v>
      </c>
      <c r="C10" s="25"/>
      <c r="D10" s="25"/>
      <c r="E10" s="25"/>
      <c r="F10" s="25"/>
      <c r="G10" s="25" t="s">
        <v>12</v>
      </c>
      <c r="H10" s="25">
        <v>0.14388009992408499</v>
      </c>
      <c r="I10" s="25">
        <v>153</v>
      </c>
      <c r="J10" s="25">
        <v>9.4039280996134405E-4</v>
      </c>
      <c r="K10" s="25"/>
      <c r="L10" s="25"/>
      <c r="M10" s="25">
        <v>10467</v>
      </c>
      <c r="N10" s="26">
        <v>3390287</v>
      </c>
      <c r="O10" s="24">
        <v>2102001000</v>
      </c>
      <c r="P10" s="25">
        <v>24031</v>
      </c>
      <c r="Q10" s="25"/>
      <c r="R10" s="25"/>
      <c r="S10" s="25"/>
      <c r="T10" s="25"/>
      <c r="U10" s="25" t="s">
        <v>12</v>
      </c>
      <c r="V10" s="25">
        <v>0.34513761790095399</v>
      </c>
      <c r="W10" s="25">
        <v>365</v>
      </c>
      <c r="X10" s="25">
        <v>9.4558251479713498E-4</v>
      </c>
      <c r="Y10" s="25">
        <v>10467</v>
      </c>
      <c r="Z10" s="27">
        <v>3390287</v>
      </c>
      <c r="AA10" s="28">
        <f t="shared" si="0"/>
        <v>2.7246894026811464E-3</v>
      </c>
      <c r="AC10" t="str">
        <f t="shared" si="1"/>
        <v>2102001000-24031-VOC</v>
      </c>
      <c r="AD10" t="str">
        <f>IF(COUNTIF('NP-NRModel-MAR-WILDFIRES Modifi'!V:V, AC10)=0, "Missing", "")</f>
        <v/>
      </c>
    </row>
    <row r="11" spans="1:32" hidden="1" x14ac:dyDescent="0.3">
      <c r="A11" s="24">
        <v>2102001000</v>
      </c>
      <c r="B11" s="40">
        <v>24033</v>
      </c>
      <c r="C11" s="25"/>
      <c r="D11" s="25"/>
      <c r="E11" s="25"/>
      <c r="F11" s="25"/>
      <c r="G11" s="25" t="s">
        <v>955</v>
      </c>
      <c r="H11" s="25">
        <v>5.4289880761266902</v>
      </c>
      <c r="I11" s="25">
        <v>153</v>
      </c>
      <c r="J11" s="25">
        <v>3.5483582196906401E-2</v>
      </c>
      <c r="K11" s="25"/>
      <c r="L11" s="25"/>
      <c r="M11" s="25">
        <v>10467</v>
      </c>
      <c r="N11" s="26">
        <v>3248409</v>
      </c>
      <c r="O11" s="24">
        <v>2102001000</v>
      </c>
      <c r="P11" s="25">
        <v>24033</v>
      </c>
      <c r="Q11" s="25"/>
      <c r="R11" s="25"/>
      <c r="S11" s="25"/>
      <c r="T11" s="25"/>
      <c r="U11" s="25" t="s">
        <v>955</v>
      </c>
      <c r="V11" s="25">
        <v>13.0229824221396</v>
      </c>
      <c r="W11" s="25">
        <v>365</v>
      </c>
      <c r="X11" s="25">
        <v>3.5679403896272999E-2</v>
      </c>
      <c r="Y11" s="25">
        <v>10467</v>
      </c>
      <c r="Z11" s="27">
        <v>3248409</v>
      </c>
      <c r="AA11" s="28">
        <f t="shared" si="0"/>
        <v>2.72468940268113E-3</v>
      </c>
      <c r="AC11" t="str">
        <f t="shared" si="1"/>
        <v>2102001000-24033-NOX</v>
      </c>
      <c r="AD11" t="str">
        <f>IF(COUNTIF('NP-NRModel-MAR-WILDFIRES Modifi'!V:V, AC11)=0, "Missing", "")</f>
        <v/>
      </c>
    </row>
    <row r="12" spans="1:32" hidden="1" x14ac:dyDescent="0.3">
      <c r="A12" s="24">
        <v>2102001000</v>
      </c>
      <c r="B12" s="40">
        <v>24033</v>
      </c>
      <c r="C12" s="25"/>
      <c r="D12" s="25"/>
      <c r="E12" s="25"/>
      <c r="F12" s="25"/>
      <c r="G12" s="25" t="s">
        <v>12</v>
      </c>
      <c r="H12" s="25">
        <v>0.180966314280473</v>
      </c>
      <c r="I12" s="25">
        <v>153</v>
      </c>
      <c r="J12" s="25">
        <v>1.18278636784622E-3</v>
      </c>
      <c r="K12" s="25"/>
      <c r="L12" s="25"/>
      <c r="M12" s="25">
        <v>10467</v>
      </c>
      <c r="N12" s="26">
        <v>3892026</v>
      </c>
      <c r="O12" s="24">
        <v>2102001000</v>
      </c>
      <c r="P12" s="25">
        <v>24033</v>
      </c>
      <c r="Q12" s="25"/>
      <c r="R12" s="25"/>
      <c r="S12" s="25"/>
      <c r="T12" s="25"/>
      <c r="U12" s="25" t="s">
        <v>12</v>
      </c>
      <c r="V12" s="25">
        <v>0.43409952219961201</v>
      </c>
      <c r="W12" s="25">
        <v>365</v>
      </c>
      <c r="X12" s="25">
        <v>1.1893137594509899E-3</v>
      </c>
      <c r="Y12" s="25">
        <v>10467</v>
      </c>
      <c r="Z12" s="27">
        <v>3892026</v>
      </c>
      <c r="AA12" s="28">
        <f t="shared" si="0"/>
        <v>2.7246894026811191E-3</v>
      </c>
      <c r="AC12" t="str">
        <f t="shared" si="1"/>
        <v>2102001000-24033-VOC</v>
      </c>
      <c r="AD12" t="str">
        <f>IF(COUNTIF('NP-NRModel-MAR-WILDFIRES Modifi'!V:V, AC12)=0, "Missing", "")</f>
        <v/>
      </c>
    </row>
    <row r="13" spans="1:32" hidden="1" x14ac:dyDescent="0.3">
      <c r="A13" s="24">
        <v>2102002000</v>
      </c>
      <c r="B13" s="40">
        <v>24009</v>
      </c>
      <c r="C13" s="25"/>
      <c r="D13" s="25"/>
      <c r="E13" s="25"/>
      <c r="F13" s="25"/>
      <c r="G13" s="25" t="s">
        <v>955</v>
      </c>
      <c r="H13" s="25">
        <v>5.6512906190092798</v>
      </c>
      <c r="I13" s="25">
        <v>153</v>
      </c>
      <c r="J13" s="25">
        <v>3.6936539993524697E-2</v>
      </c>
      <c r="K13" s="25"/>
      <c r="L13" s="25"/>
      <c r="M13" s="25">
        <v>10467</v>
      </c>
      <c r="N13" s="26">
        <v>1477013</v>
      </c>
      <c r="O13" s="24">
        <v>2102002000</v>
      </c>
      <c r="P13" s="25">
        <v>24009</v>
      </c>
      <c r="Q13" s="25"/>
      <c r="R13" s="25"/>
      <c r="S13" s="25"/>
      <c r="T13" s="25"/>
      <c r="U13" s="25" t="s">
        <v>955</v>
      </c>
      <c r="V13" s="25">
        <v>13.5562387247437</v>
      </c>
      <c r="W13" s="25">
        <v>365</v>
      </c>
      <c r="X13" s="25">
        <v>3.7140380067790899E-2</v>
      </c>
      <c r="Y13" s="25">
        <v>10467</v>
      </c>
      <c r="Z13" s="27">
        <v>1477013</v>
      </c>
      <c r="AA13" s="28">
        <f t="shared" si="0"/>
        <v>2.7246894026811286E-3</v>
      </c>
      <c r="AC13" t="str">
        <f t="shared" si="1"/>
        <v>2102002000-24009-NOX</v>
      </c>
      <c r="AD13" t="str">
        <f>IF(COUNTIF('NP-NRModel-MAR-WILDFIRES Modifi'!V:V, AC13)=0, "Missing", "")</f>
        <v/>
      </c>
    </row>
    <row r="14" spans="1:32" hidden="1" x14ac:dyDescent="0.3">
      <c r="A14" s="24">
        <v>2102002000</v>
      </c>
      <c r="B14" s="40">
        <v>24009</v>
      </c>
      <c r="C14" s="25"/>
      <c r="D14" s="25"/>
      <c r="E14" s="25"/>
      <c r="F14" s="25"/>
      <c r="G14" s="25" t="s">
        <v>12</v>
      </c>
      <c r="H14" s="25">
        <v>2.56876883199171E-2</v>
      </c>
      <c r="I14" s="25">
        <v>153</v>
      </c>
      <c r="J14" s="25">
        <v>1.6789338771187599E-4</v>
      </c>
      <c r="K14" s="25"/>
      <c r="L14" s="25"/>
      <c r="M14" s="25">
        <v>10467</v>
      </c>
      <c r="N14" s="26">
        <v>2909518</v>
      </c>
      <c r="O14" s="24">
        <v>2102002000</v>
      </c>
      <c r="P14" s="25">
        <v>24009</v>
      </c>
      <c r="Q14" s="25"/>
      <c r="R14" s="25"/>
      <c r="S14" s="25"/>
      <c r="T14" s="25"/>
      <c r="U14" s="25" t="s">
        <v>12</v>
      </c>
      <c r="V14" s="25">
        <v>6.1619275777513902E-2</v>
      </c>
      <c r="W14" s="25">
        <v>365</v>
      </c>
      <c r="X14" s="25">
        <v>1.6881993363702401E-4</v>
      </c>
      <c r="Y14" s="25">
        <v>10467</v>
      </c>
      <c r="Z14" s="27">
        <v>2909518</v>
      </c>
      <c r="AA14" s="28">
        <f t="shared" si="0"/>
        <v>2.7246894026810944E-3</v>
      </c>
      <c r="AC14" t="str">
        <f t="shared" si="1"/>
        <v>2102002000-24009-VOC</v>
      </c>
      <c r="AD14" t="str">
        <f>IF(COUNTIF('NP-NRModel-MAR-WILDFIRES Modifi'!V:V, AC14)=0, "Missing", "")</f>
        <v/>
      </c>
    </row>
    <row r="15" spans="1:32" hidden="1" x14ac:dyDescent="0.3">
      <c r="A15" s="24">
        <v>2102002000</v>
      </c>
      <c r="B15" s="40">
        <v>24017</v>
      </c>
      <c r="C15" s="25"/>
      <c r="D15" s="25"/>
      <c r="E15" s="25"/>
      <c r="F15" s="25"/>
      <c r="G15" s="25" t="s">
        <v>955</v>
      </c>
      <c r="H15" s="25">
        <v>8.2350387396895393</v>
      </c>
      <c r="I15" s="25">
        <v>153</v>
      </c>
      <c r="J15" s="25">
        <v>5.3823782612349901E-2</v>
      </c>
      <c r="K15" s="25"/>
      <c r="L15" s="25"/>
      <c r="M15" s="25">
        <v>10467</v>
      </c>
      <c r="N15" s="26">
        <v>1887779</v>
      </c>
      <c r="O15" s="24">
        <v>2102002000</v>
      </c>
      <c r="P15" s="25">
        <v>24017</v>
      </c>
      <c r="Q15" s="25"/>
      <c r="R15" s="25"/>
      <c r="S15" s="25"/>
      <c r="T15" s="25"/>
      <c r="U15" s="25" t="s">
        <v>955</v>
      </c>
      <c r="V15" s="25">
        <v>19.754098415542899</v>
      </c>
      <c r="W15" s="25">
        <v>365</v>
      </c>
      <c r="X15" s="25">
        <v>5.4120817576829898E-2</v>
      </c>
      <c r="Y15" s="25">
        <v>10467</v>
      </c>
      <c r="Z15" s="27">
        <v>1887779</v>
      </c>
      <c r="AA15" s="28">
        <f t="shared" si="0"/>
        <v>2.7246894026811334E-3</v>
      </c>
      <c r="AC15" t="str">
        <f t="shared" si="1"/>
        <v>2102002000-24017-NOX</v>
      </c>
      <c r="AD15" t="str">
        <f>IF(COUNTIF('NP-NRModel-MAR-WILDFIRES Modifi'!V:V, AC15)=0, "Missing", "")</f>
        <v/>
      </c>
    </row>
    <row r="16" spans="1:32" hidden="1" x14ac:dyDescent="0.3">
      <c r="A16" s="24">
        <v>2102002000</v>
      </c>
      <c r="B16" s="40">
        <v>24017</v>
      </c>
      <c r="C16" s="25"/>
      <c r="D16" s="25"/>
      <c r="E16" s="25"/>
      <c r="F16" s="25"/>
      <c r="G16" s="25" t="s">
        <v>12</v>
      </c>
      <c r="H16" s="25">
        <v>3.74319852560661E-2</v>
      </c>
      <c r="I16" s="25">
        <v>153</v>
      </c>
      <c r="J16" s="25">
        <v>2.4465349840566098E-4</v>
      </c>
      <c r="K16" s="25"/>
      <c r="L16" s="25"/>
      <c r="M16" s="25">
        <v>10467</v>
      </c>
      <c r="N16" s="26">
        <v>215022</v>
      </c>
      <c r="O16" s="24">
        <v>2102002000</v>
      </c>
      <c r="P16" s="25">
        <v>24017</v>
      </c>
      <c r="Q16" s="25"/>
      <c r="R16" s="25"/>
      <c r="S16" s="25"/>
      <c r="T16" s="25"/>
      <c r="U16" s="25" t="s">
        <v>12</v>
      </c>
      <c r="V16" s="25">
        <v>8.9791334808627596E-2</v>
      </c>
      <c r="W16" s="25">
        <v>365</v>
      </c>
      <c r="X16" s="25">
        <v>2.46003657009938E-4</v>
      </c>
      <c r="Y16" s="25">
        <v>10467</v>
      </c>
      <c r="Z16" s="27">
        <v>215022</v>
      </c>
      <c r="AA16" s="28">
        <f t="shared" si="0"/>
        <v>2.7246894026811313E-3</v>
      </c>
      <c r="AC16" t="str">
        <f t="shared" si="1"/>
        <v>2102002000-24017-VOC</v>
      </c>
      <c r="AD16" t="str">
        <f>IF(COUNTIF('NP-NRModel-MAR-WILDFIRES Modifi'!V:V, AC16)=0, "Missing", "")</f>
        <v/>
      </c>
    </row>
    <row r="17" spans="1:30" hidden="1" x14ac:dyDescent="0.3">
      <c r="A17" s="24">
        <v>2102002000</v>
      </c>
      <c r="B17" s="40">
        <v>24021</v>
      </c>
      <c r="C17" s="25"/>
      <c r="D17" s="25"/>
      <c r="E17" s="25"/>
      <c r="F17" s="25"/>
      <c r="G17" s="25" t="s">
        <v>955</v>
      </c>
      <c r="H17" s="25">
        <v>34.124623584044798</v>
      </c>
      <c r="I17" s="25">
        <v>153</v>
      </c>
      <c r="J17" s="25">
        <v>0.22303675545127299</v>
      </c>
      <c r="K17" s="25"/>
      <c r="L17" s="25"/>
      <c r="M17" s="25">
        <v>10467</v>
      </c>
      <c r="N17" s="26">
        <v>2815986</v>
      </c>
      <c r="O17" s="24">
        <v>2102002000</v>
      </c>
      <c r="P17" s="25">
        <v>24021</v>
      </c>
      <c r="Q17" s="25"/>
      <c r="R17" s="25"/>
      <c r="S17" s="25"/>
      <c r="T17" s="25"/>
      <c r="U17" s="25" t="s">
        <v>955</v>
      </c>
      <c r="V17" s="25">
        <v>81.857680817417901</v>
      </c>
      <c r="W17" s="25">
        <v>365</v>
      </c>
      <c r="X17" s="25">
        <v>0.22426761867785699</v>
      </c>
      <c r="Y17" s="25">
        <v>10467</v>
      </c>
      <c r="Z17" s="27">
        <v>2815986</v>
      </c>
      <c r="AA17" s="28">
        <f t="shared" si="0"/>
        <v>2.7246894026811304E-3</v>
      </c>
      <c r="AC17" t="str">
        <f t="shared" si="1"/>
        <v>2102002000-24021-NOX</v>
      </c>
      <c r="AD17" t="str">
        <f>IF(COUNTIF('NP-NRModel-MAR-WILDFIRES Modifi'!V:V, AC17)=0, "Missing", "")</f>
        <v/>
      </c>
    </row>
    <row r="18" spans="1:30" hidden="1" x14ac:dyDescent="0.3">
      <c r="A18" s="24">
        <v>2102002000</v>
      </c>
      <c r="B18" s="40">
        <v>24021</v>
      </c>
      <c r="C18" s="25"/>
      <c r="D18" s="25"/>
      <c r="E18" s="25"/>
      <c r="F18" s="25"/>
      <c r="G18" s="25" t="s">
        <v>12</v>
      </c>
      <c r="H18" s="25">
        <v>0.15511192947986199</v>
      </c>
      <c r="I18" s="25">
        <v>153</v>
      </c>
      <c r="J18" s="25">
        <v>1.01380346065269E-3</v>
      </c>
      <c r="K18" s="25"/>
      <c r="L18" s="25"/>
      <c r="M18" s="25">
        <v>10467</v>
      </c>
      <c r="N18" s="26">
        <v>500968</v>
      </c>
      <c r="O18" s="24">
        <v>2102002000</v>
      </c>
      <c r="P18" s="25">
        <v>24021</v>
      </c>
      <c r="Q18" s="25"/>
      <c r="R18" s="25"/>
      <c r="S18" s="25"/>
      <c r="T18" s="25"/>
      <c r="U18" s="25" t="s">
        <v>12</v>
      </c>
      <c r="V18" s="25">
        <v>0.37208037718174403</v>
      </c>
      <c r="W18" s="25">
        <v>365</v>
      </c>
      <c r="X18" s="25">
        <v>1.0193982936486099E-3</v>
      </c>
      <c r="Y18" s="25">
        <v>10467</v>
      </c>
      <c r="Z18" s="27">
        <v>500968</v>
      </c>
      <c r="AA18" s="28">
        <f t="shared" si="0"/>
        <v>2.7246894026811148E-3</v>
      </c>
      <c r="AC18" t="str">
        <f t="shared" si="1"/>
        <v>2102002000-24021-VOC</v>
      </c>
      <c r="AD18" t="str">
        <f>IF(COUNTIF('NP-NRModel-MAR-WILDFIRES Modifi'!V:V, AC18)=0, "Missing", "")</f>
        <v/>
      </c>
    </row>
    <row r="19" spans="1:30" hidden="1" x14ac:dyDescent="0.3">
      <c r="A19" s="24">
        <v>2102002000</v>
      </c>
      <c r="B19" s="40">
        <v>24031</v>
      </c>
      <c r="C19" s="25"/>
      <c r="D19" s="25"/>
      <c r="E19" s="25"/>
      <c r="F19" s="25"/>
      <c r="G19" s="25" t="s">
        <v>955</v>
      </c>
      <c r="H19" s="25">
        <v>69.028687655246003</v>
      </c>
      <c r="I19" s="25">
        <v>153</v>
      </c>
      <c r="J19" s="25">
        <v>0.45116789317154199</v>
      </c>
      <c r="K19" s="25"/>
      <c r="L19" s="25"/>
      <c r="M19" s="25">
        <v>10467</v>
      </c>
      <c r="N19" s="26">
        <v>2971546</v>
      </c>
      <c r="O19" s="24">
        <v>2102002000</v>
      </c>
      <c r="P19" s="25">
        <v>24031</v>
      </c>
      <c r="Q19" s="25"/>
      <c r="R19" s="25"/>
      <c r="S19" s="25"/>
      <c r="T19" s="25"/>
      <c r="U19" s="25" t="s">
        <v>955</v>
      </c>
      <c r="V19" s="25">
        <v>165.58507282613101</v>
      </c>
      <c r="W19" s="25">
        <v>365</v>
      </c>
      <c r="X19" s="25">
        <v>0.453657733770222</v>
      </c>
      <c r="Y19" s="25">
        <v>10467</v>
      </c>
      <c r="Z19" s="27">
        <v>2971546</v>
      </c>
      <c r="AA19" s="28">
        <f t="shared" si="0"/>
        <v>2.7246894026811282E-3</v>
      </c>
      <c r="AC19" t="str">
        <f t="shared" si="1"/>
        <v>2102002000-24031-NOX</v>
      </c>
      <c r="AD19" t="str">
        <f>IF(COUNTIF('NP-NRModel-MAR-WILDFIRES Modifi'!V:V, AC19)=0, "Missing", "")</f>
        <v/>
      </c>
    </row>
    <row r="20" spans="1:30" hidden="1" x14ac:dyDescent="0.3">
      <c r="A20" s="24">
        <v>2102002000</v>
      </c>
      <c r="B20" s="40">
        <v>24031</v>
      </c>
      <c r="C20" s="25"/>
      <c r="D20" s="25"/>
      <c r="E20" s="25"/>
      <c r="F20" s="25"/>
      <c r="G20" s="25" t="s">
        <v>12</v>
      </c>
      <c r="H20" s="25">
        <v>0.31376667191680002</v>
      </c>
      <c r="I20" s="25">
        <v>153</v>
      </c>
      <c r="J20" s="25">
        <v>2.0507625615477101E-3</v>
      </c>
      <c r="K20" s="25"/>
      <c r="L20" s="25"/>
      <c r="M20" s="25">
        <v>10467</v>
      </c>
      <c r="N20" s="26">
        <v>3744284</v>
      </c>
      <c r="O20" s="24">
        <v>2102002000</v>
      </c>
      <c r="P20" s="25">
        <v>24031</v>
      </c>
      <c r="Q20" s="25"/>
      <c r="R20" s="25"/>
      <c r="S20" s="25"/>
      <c r="T20" s="25"/>
      <c r="U20" s="25" t="s">
        <v>12</v>
      </c>
      <c r="V20" s="25">
        <v>0.75265920568037303</v>
      </c>
      <c r="W20" s="25">
        <v>365</v>
      </c>
      <c r="X20" s="25">
        <v>2.0620800155626601E-3</v>
      </c>
      <c r="Y20" s="25">
        <v>10467</v>
      </c>
      <c r="Z20" s="27">
        <v>3744284</v>
      </c>
      <c r="AA20" s="28">
        <f t="shared" si="0"/>
        <v>2.7246894026811308E-3</v>
      </c>
      <c r="AC20" t="str">
        <f t="shared" si="1"/>
        <v>2102002000-24031-VOC</v>
      </c>
      <c r="AD20" t="str">
        <f>IF(COUNTIF('NP-NRModel-MAR-WILDFIRES Modifi'!V:V, AC20)=0, "Missing", "")</f>
        <v/>
      </c>
    </row>
    <row r="21" spans="1:30" hidden="1" x14ac:dyDescent="0.3">
      <c r="A21" s="24">
        <v>2102002000</v>
      </c>
      <c r="B21" s="40">
        <v>24033</v>
      </c>
      <c r="C21" s="25"/>
      <c r="D21" s="25"/>
      <c r="E21" s="25"/>
      <c r="F21" s="25"/>
      <c r="G21" s="25" t="s">
        <v>955</v>
      </c>
      <c r="H21" s="25">
        <v>86.821365420882501</v>
      </c>
      <c r="I21" s="25">
        <v>153</v>
      </c>
      <c r="J21" s="25">
        <v>0.56745990471164998</v>
      </c>
      <c r="K21" s="25"/>
      <c r="L21" s="25"/>
      <c r="M21" s="25">
        <v>10467</v>
      </c>
      <c r="N21" s="26">
        <v>1173461</v>
      </c>
      <c r="O21" s="24">
        <v>2102002000</v>
      </c>
      <c r="P21" s="25">
        <v>24033</v>
      </c>
      <c r="Q21" s="25"/>
      <c r="R21" s="25"/>
      <c r="S21" s="25"/>
      <c r="T21" s="25"/>
      <c r="U21" s="25" t="s">
        <v>955</v>
      </c>
      <c r="V21" s="25">
        <v>208.26590515354201</v>
      </c>
      <c r="W21" s="25">
        <v>365</v>
      </c>
      <c r="X21" s="25">
        <v>0.57059152096860799</v>
      </c>
      <c r="Y21" s="25">
        <v>10467</v>
      </c>
      <c r="Z21" s="27">
        <v>1173461</v>
      </c>
      <c r="AA21" s="28">
        <f t="shared" si="0"/>
        <v>2.7246894026811334E-3</v>
      </c>
      <c r="AC21" t="str">
        <f t="shared" si="1"/>
        <v>2102002000-24033-NOX</v>
      </c>
      <c r="AD21" t="str">
        <f>IF(COUNTIF('NP-NRModel-MAR-WILDFIRES Modifi'!V:V, AC21)=0, "Missing", "")</f>
        <v/>
      </c>
    </row>
    <row r="22" spans="1:30" hidden="1" x14ac:dyDescent="0.3">
      <c r="A22" s="24">
        <v>2102002000</v>
      </c>
      <c r="B22" s="40">
        <v>24033</v>
      </c>
      <c r="C22" s="25"/>
      <c r="D22" s="25"/>
      <c r="E22" s="25"/>
      <c r="F22" s="25"/>
      <c r="G22" s="25" t="s">
        <v>12</v>
      </c>
      <c r="H22" s="25">
        <v>0.39464252501866898</v>
      </c>
      <c r="I22" s="25">
        <v>153</v>
      </c>
      <c r="J22" s="25">
        <v>2.5793629086187501E-3</v>
      </c>
      <c r="K22" s="25"/>
      <c r="L22" s="25"/>
      <c r="M22" s="25">
        <v>10467</v>
      </c>
      <c r="N22" s="26">
        <v>273255</v>
      </c>
      <c r="O22" s="24">
        <v>2102002000</v>
      </c>
      <c r="P22" s="25">
        <v>24033</v>
      </c>
      <c r="Q22" s="25"/>
      <c r="R22" s="25"/>
      <c r="S22" s="25"/>
      <c r="T22" s="25"/>
      <c r="U22" s="25" t="s">
        <v>12</v>
      </c>
      <c r="V22" s="25">
        <v>0.94666309711508401</v>
      </c>
      <c r="W22" s="25">
        <v>365</v>
      </c>
      <c r="X22" s="25">
        <v>2.5935975263426899E-3</v>
      </c>
      <c r="Y22" s="25">
        <v>10467</v>
      </c>
      <c r="Z22" s="27">
        <v>273255</v>
      </c>
      <c r="AA22" s="28">
        <f t="shared" si="0"/>
        <v>2.7246894026811122E-3</v>
      </c>
      <c r="AC22" t="str">
        <f t="shared" si="1"/>
        <v>2102002000-24033-VOC</v>
      </c>
      <c r="AD22" t="str">
        <f>IF(COUNTIF('NP-NRModel-MAR-WILDFIRES Modifi'!V:V, AC22)=0, "Missing", "")</f>
        <v/>
      </c>
    </row>
    <row r="23" spans="1:30" hidden="1" x14ac:dyDescent="0.3">
      <c r="A23" s="24">
        <v>2102004001</v>
      </c>
      <c r="B23" s="40">
        <v>51013</v>
      </c>
      <c r="C23" s="25"/>
      <c r="D23" s="25"/>
      <c r="E23" s="25"/>
      <c r="F23" s="25"/>
      <c r="G23" s="25" t="s">
        <v>955</v>
      </c>
      <c r="H23" s="25">
        <v>2.0109182654459198E-2</v>
      </c>
      <c r="I23" s="25">
        <v>153</v>
      </c>
      <c r="J23" s="25">
        <v>1.3143256636901401E-4</v>
      </c>
      <c r="K23" s="25"/>
      <c r="L23" s="25"/>
      <c r="M23" s="25">
        <v>10467</v>
      </c>
      <c r="N23" s="26">
        <v>271340</v>
      </c>
      <c r="O23" s="24">
        <v>2102004001</v>
      </c>
      <c r="P23" s="25">
        <v>51013</v>
      </c>
      <c r="Q23" s="25"/>
      <c r="R23" s="25"/>
      <c r="S23" s="25"/>
      <c r="T23" s="25"/>
      <c r="U23" s="25" t="s">
        <v>955</v>
      </c>
      <c r="V23" s="25">
        <v>4.8237632604906301E-2</v>
      </c>
      <c r="W23" s="25">
        <v>365</v>
      </c>
      <c r="X23" s="25">
        <v>1.3215789754768799E-4</v>
      </c>
      <c r="Y23" s="25">
        <v>10467</v>
      </c>
      <c r="Z23" s="27">
        <v>271340</v>
      </c>
      <c r="AA23" s="28">
        <f t="shared" si="0"/>
        <v>2.7246894026811313E-3</v>
      </c>
      <c r="AC23" t="str">
        <f t="shared" si="1"/>
        <v>2102004001-51013-NOX</v>
      </c>
      <c r="AD23" t="str">
        <f>IF(COUNTIF('NP-NRModel-MAR-WILDFIRES Modifi'!V:V, AC23)=0, "Missing", "")</f>
        <v/>
      </c>
    </row>
    <row r="24" spans="1:30" hidden="1" x14ac:dyDescent="0.3">
      <c r="A24" s="24">
        <v>2102004001</v>
      </c>
      <c r="B24" s="40">
        <v>51013</v>
      </c>
      <c r="C24" s="25"/>
      <c r="D24" s="25"/>
      <c r="E24" s="25"/>
      <c r="F24" s="25"/>
      <c r="G24" s="25" t="s">
        <v>12</v>
      </c>
      <c r="H24" s="25">
        <v>2.01091826544592E-4</v>
      </c>
      <c r="I24" s="25">
        <v>153</v>
      </c>
      <c r="J24" s="29">
        <v>1.3143256636901401E-6</v>
      </c>
      <c r="K24" s="29"/>
      <c r="L24" s="29"/>
      <c r="M24" s="25">
        <v>10467</v>
      </c>
      <c r="N24" s="26">
        <v>1299912</v>
      </c>
      <c r="O24" s="24">
        <v>2102004001</v>
      </c>
      <c r="P24" s="25">
        <v>51013</v>
      </c>
      <c r="Q24" s="25"/>
      <c r="R24" s="25"/>
      <c r="S24" s="25"/>
      <c r="T24" s="25"/>
      <c r="U24" s="25" t="s">
        <v>12</v>
      </c>
      <c r="V24" s="25">
        <v>4.82376326049067E-4</v>
      </c>
      <c r="W24" s="25">
        <v>365</v>
      </c>
      <c r="X24" s="29">
        <v>1.32157897547689E-6</v>
      </c>
      <c r="Y24" s="25">
        <v>10467</v>
      </c>
      <c r="Z24" s="27">
        <v>1299912</v>
      </c>
      <c r="AA24" s="28">
        <f t="shared" si="0"/>
        <v>2.7246894026811087E-3</v>
      </c>
      <c r="AC24" t="str">
        <f t="shared" si="1"/>
        <v>2102004001-51013-VOC</v>
      </c>
      <c r="AD24" t="str">
        <f>IF(COUNTIF('NP-NRModel-MAR-WILDFIRES Modifi'!V:V, AC24)=0, "Missing", "")</f>
        <v/>
      </c>
    </row>
    <row r="25" spans="1:30" hidden="1" x14ac:dyDescent="0.3">
      <c r="A25" s="24">
        <v>2102004001</v>
      </c>
      <c r="B25" s="40">
        <v>51059</v>
      </c>
      <c r="C25" s="25"/>
      <c r="D25" s="25"/>
      <c r="E25" s="25"/>
      <c r="F25" s="25"/>
      <c r="G25" s="25" t="s">
        <v>955</v>
      </c>
      <c r="H25" s="25">
        <v>0.44436438364205</v>
      </c>
      <c r="I25" s="25">
        <v>153</v>
      </c>
      <c r="J25" s="25">
        <v>2.9043423767454199E-3</v>
      </c>
      <c r="K25" s="25"/>
      <c r="L25" s="25"/>
      <c r="M25" s="25">
        <v>10467</v>
      </c>
      <c r="N25" s="26">
        <v>385811</v>
      </c>
      <c r="O25" s="24">
        <v>2102004001</v>
      </c>
      <c r="P25" s="25">
        <v>51059</v>
      </c>
      <c r="Q25" s="25"/>
      <c r="R25" s="25"/>
      <c r="S25" s="25"/>
      <c r="T25" s="25"/>
      <c r="U25" s="25" t="s">
        <v>955</v>
      </c>
      <c r="V25" s="25">
        <v>1.0659352122438299</v>
      </c>
      <c r="W25" s="25">
        <v>365</v>
      </c>
      <c r="X25" s="25">
        <v>2.9203704445036598E-3</v>
      </c>
      <c r="Y25" s="25">
        <v>10467</v>
      </c>
      <c r="Z25" s="27">
        <v>385811</v>
      </c>
      <c r="AA25" s="28">
        <f t="shared" si="0"/>
        <v>2.7246894026811256E-3</v>
      </c>
      <c r="AC25" t="str">
        <f t="shared" si="1"/>
        <v>2102004001-51059-NOX</v>
      </c>
      <c r="AD25" t="str">
        <f>IF(COUNTIF('NP-NRModel-MAR-WILDFIRES Modifi'!V:V, AC25)=0, "Missing", "")</f>
        <v/>
      </c>
    </row>
    <row r="26" spans="1:30" hidden="1" x14ac:dyDescent="0.3">
      <c r="A26" s="24">
        <v>2102004001</v>
      </c>
      <c r="B26" s="40">
        <v>51059</v>
      </c>
      <c r="C26" s="25"/>
      <c r="D26" s="25"/>
      <c r="E26" s="25"/>
      <c r="F26" s="25"/>
      <c r="G26" s="25" t="s">
        <v>12</v>
      </c>
      <c r="H26" s="25">
        <v>4.4436438364205003E-3</v>
      </c>
      <c r="I26" s="25">
        <v>153</v>
      </c>
      <c r="J26" s="29">
        <v>2.90434237674543E-5</v>
      </c>
      <c r="K26" s="29"/>
      <c r="L26" s="29"/>
      <c r="M26" s="25">
        <v>10467</v>
      </c>
      <c r="N26" s="26">
        <v>2316024</v>
      </c>
      <c r="O26" s="24">
        <v>2102004001</v>
      </c>
      <c r="P26" s="25">
        <v>51059</v>
      </c>
      <c r="Q26" s="25"/>
      <c r="R26" s="25"/>
      <c r="S26" s="25"/>
      <c r="T26" s="25"/>
      <c r="U26" s="25" t="s">
        <v>12</v>
      </c>
      <c r="V26" s="25">
        <v>1.0659352122438299E-2</v>
      </c>
      <c r="W26" s="25">
        <v>365</v>
      </c>
      <c r="X26" s="29">
        <v>2.92037044450366E-5</v>
      </c>
      <c r="Y26" s="25">
        <v>10467</v>
      </c>
      <c r="Z26" s="27">
        <v>2316024</v>
      </c>
      <c r="AA26" s="28">
        <f t="shared" si="0"/>
        <v>2.7246894026811352E-3</v>
      </c>
      <c r="AC26" t="str">
        <f t="shared" si="1"/>
        <v>2102004001-51059-VOC</v>
      </c>
      <c r="AD26" t="str">
        <f>IF(COUNTIF('NP-NRModel-MAR-WILDFIRES Modifi'!V:V, AC26)=0, "Missing", "")</f>
        <v/>
      </c>
    </row>
    <row r="27" spans="1:30" hidden="1" x14ac:dyDescent="0.3">
      <c r="A27" s="24">
        <v>2102004001</v>
      </c>
      <c r="B27" s="40">
        <v>51107</v>
      </c>
      <c r="C27" s="25"/>
      <c r="D27" s="25"/>
      <c r="E27" s="25"/>
      <c r="F27" s="25"/>
      <c r="G27" s="25" t="s">
        <v>955</v>
      </c>
      <c r="H27" s="25">
        <v>0.244995030513976</v>
      </c>
      <c r="I27" s="25">
        <v>153</v>
      </c>
      <c r="J27" s="25">
        <v>1.6012747092416699E-3</v>
      </c>
      <c r="K27" s="25"/>
      <c r="L27" s="25"/>
      <c r="M27" s="25">
        <v>10467</v>
      </c>
      <c r="N27" s="26">
        <v>3369575</v>
      </c>
      <c r="O27" s="24">
        <v>2102004001</v>
      </c>
      <c r="P27" s="25">
        <v>51107</v>
      </c>
      <c r="Q27" s="25"/>
      <c r="R27" s="25"/>
      <c r="S27" s="25"/>
      <c r="T27" s="25"/>
      <c r="U27" s="25" t="s">
        <v>955</v>
      </c>
      <c r="V27" s="25">
        <v>0.58769073189259602</v>
      </c>
      <c r="W27" s="25">
        <v>365</v>
      </c>
      <c r="X27" s="25">
        <v>1.6101115942262899E-3</v>
      </c>
      <c r="Y27" s="25">
        <v>10467</v>
      </c>
      <c r="Z27" s="27">
        <v>3369575</v>
      </c>
      <c r="AA27" s="28">
        <f t="shared" si="0"/>
        <v>2.7246894026811239E-3</v>
      </c>
      <c r="AC27" t="str">
        <f t="shared" si="1"/>
        <v>2102004001-51107-NOX</v>
      </c>
      <c r="AD27" t="str">
        <f>IF(COUNTIF('NP-NRModel-MAR-WILDFIRES Modifi'!V:V, AC27)=0, "Missing", "")</f>
        <v/>
      </c>
    </row>
    <row r="28" spans="1:30" hidden="1" x14ac:dyDescent="0.3">
      <c r="A28" s="24">
        <v>2102004001</v>
      </c>
      <c r="B28" s="40">
        <v>51107</v>
      </c>
      <c r="C28" s="25"/>
      <c r="D28" s="25"/>
      <c r="E28" s="25"/>
      <c r="F28" s="25"/>
      <c r="G28" s="25" t="s">
        <v>12</v>
      </c>
      <c r="H28" s="25">
        <v>2.44995030513976E-3</v>
      </c>
      <c r="I28" s="25">
        <v>153</v>
      </c>
      <c r="J28" s="29">
        <v>1.6012747092416701E-5</v>
      </c>
      <c r="K28" s="29"/>
      <c r="L28" s="29"/>
      <c r="M28" s="25">
        <v>10467</v>
      </c>
      <c r="N28" s="26">
        <v>2211906</v>
      </c>
      <c r="O28" s="24">
        <v>2102004001</v>
      </c>
      <c r="P28" s="25">
        <v>51107</v>
      </c>
      <c r="Q28" s="25"/>
      <c r="R28" s="25"/>
      <c r="S28" s="25"/>
      <c r="T28" s="25"/>
      <c r="U28" s="25" t="s">
        <v>12</v>
      </c>
      <c r="V28" s="25">
        <v>5.8769073189259497E-3</v>
      </c>
      <c r="W28" s="25">
        <v>365</v>
      </c>
      <c r="X28" s="29">
        <v>1.61011159422628E-5</v>
      </c>
      <c r="Y28" s="25">
        <v>10467</v>
      </c>
      <c r="Z28" s="27">
        <v>2211906</v>
      </c>
      <c r="AA28" s="28">
        <f t="shared" si="0"/>
        <v>2.7246894026811291E-3</v>
      </c>
      <c r="AC28" t="str">
        <f t="shared" si="1"/>
        <v>2102004001-51107-VOC</v>
      </c>
      <c r="AD28" t="str">
        <f>IF(COUNTIF('NP-NRModel-MAR-WILDFIRES Modifi'!V:V, AC28)=0, "Missing", "")</f>
        <v/>
      </c>
    </row>
    <row r="29" spans="1:30" hidden="1" x14ac:dyDescent="0.3">
      <c r="A29" s="24">
        <v>2102004001</v>
      </c>
      <c r="B29" s="40">
        <v>51153</v>
      </c>
      <c r="C29" s="25"/>
      <c r="D29" s="25"/>
      <c r="E29" s="25"/>
      <c r="F29" s="25"/>
      <c r="G29" s="25" t="s">
        <v>955</v>
      </c>
      <c r="H29" s="25">
        <v>0.234699823241203</v>
      </c>
      <c r="I29" s="25">
        <v>153</v>
      </c>
      <c r="J29" s="25">
        <v>1.5339857728183201E-3</v>
      </c>
      <c r="K29" s="25"/>
      <c r="L29" s="25"/>
      <c r="M29" s="25">
        <v>10467</v>
      </c>
      <c r="N29" s="26">
        <v>880958</v>
      </c>
      <c r="O29" s="24">
        <v>2102004001</v>
      </c>
      <c r="P29" s="25">
        <v>51153</v>
      </c>
      <c r="Q29" s="25"/>
      <c r="R29" s="25"/>
      <c r="S29" s="25"/>
      <c r="T29" s="25"/>
      <c r="U29" s="25" t="s">
        <v>955</v>
      </c>
      <c r="V29" s="25">
        <v>0.56299472934744499</v>
      </c>
      <c r="W29" s="25">
        <v>365</v>
      </c>
      <c r="X29" s="25">
        <v>1.5424513132806701E-3</v>
      </c>
      <c r="Y29" s="25">
        <v>10467</v>
      </c>
      <c r="Z29" s="27">
        <v>880958</v>
      </c>
      <c r="AA29" s="28">
        <f t="shared" si="0"/>
        <v>2.7246894026811404E-3</v>
      </c>
      <c r="AC29" t="str">
        <f t="shared" si="1"/>
        <v>2102004001-51153-NOX</v>
      </c>
      <c r="AD29" t="str">
        <f>IF(COUNTIF('NP-NRModel-MAR-WILDFIRES Modifi'!V:V, AC29)=0, "Missing", "")</f>
        <v/>
      </c>
    </row>
    <row r="30" spans="1:30" hidden="1" x14ac:dyDescent="0.3">
      <c r="A30" s="24">
        <v>2102004001</v>
      </c>
      <c r="B30" s="40">
        <v>51153</v>
      </c>
      <c r="C30" s="25"/>
      <c r="D30" s="25"/>
      <c r="E30" s="25"/>
      <c r="F30" s="25"/>
      <c r="G30" s="25" t="s">
        <v>12</v>
      </c>
      <c r="H30" s="25">
        <v>2.3469982324120201E-3</v>
      </c>
      <c r="I30" s="25">
        <v>153</v>
      </c>
      <c r="J30" s="29">
        <v>1.5339857728183099E-5</v>
      </c>
      <c r="K30" s="29"/>
      <c r="L30" s="29"/>
      <c r="M30" s="25">
        <v>10467</v>
      </c>
      <c r="N30" s="26">
        <v>1395650</v>
      </c>
      <c r="O30" s="24">
        <v>2102004001</v>
      </c>
      <c r="P30" s="25">
        <v>51153</v>
      </c>
      <c r="Q30" s="25"/>
      <c r="R30" s="25"/>
      <c r="S30" s="25"/>
      <c r="T30" s="25"/>
      <c r="U30" s="25" t="s">
        <v>12</v>
      </c>
      <c r="V30" s="25">
        <v>5.6299472934744597E-3</v>
      </c>
      <c r="W30" s="25">
        <v>365</v>
      </c>
      <c r="X30" s="29">
        <v>1.5424513132806699E-5</v>
      </c>
      <c r="Y30" s="25">
        <v>10467</v>
      </c>
      <c r="Z30" s="27">
        <v>1395650</v>
      </c>
      <c r="AA30" s="28">
        <f t="shared" si="0"/>
        <v>2.7246894026811174E-3</v>
      </c>
      <c r="AC30" t="str">
        <f t="shared" si="1"/>
        <v>2102004001-51153-VOC</v>
      </c>
      <c r="AD30" t="str">
        <f>IF(COUNTIF('NP-NRModel-MAR-WILDFIRES Modifi'!V:V, AC30)=0, "Missing", "")</f>
        <v/>
      </c>
    </row>
    <row r="31" spans="1:30" hidden="1" x14ac:dyDescent="0.3">
      <c r="A31" s="24">
        <v>2102004001</v>
      </c>
      <c r="B31" s="40">
        <v>51510</v>
      </c>
      <c r="C31" s="25"/>
      <c r="D31" s="25"/>
      <c r="E31" s="25"/>
      <c r="F31" s="25"/>
      <c r="G31" s="25" t="s">
        <v>955</v>
      </c>
      <c r="H31" s="25">
        <v>4.2958088098760498E-2</v>
      </c>
      <c r="I31" s="25">
        <v>153</v>
      </c>
      <c r="J31" s="25">
        <v>2.8077181763895798E-4</v>
      </c>
      <c r="K31" s="25"/>
      <c r="L31" s="25"/>
      <c r="M31" s="25">
        <v>10467</v>
      </c>
      <c r="N31" s="26">
        <v>1817305</v>
      </c>
      <c r="O31" s="24">
        <v>2102004001</v>
      </c>
      <c r="P31" s="25">
        <v>51510</v>
      </c>
      <c r="Q31" s="25"/>
      <c r="R31" s="25"/>
      <c r="S31" s="25"/>
      <c r="T31" s="25"/>
      <c r="U31" s="25" t="s">
        <v>955</v>
      </c>
      <c r="V31" s="25">
        <v>0.10304727480595501</v>
      </c>
      <c r="W31" s="25">
        <v>365</v>
      </c>
      <c r="X31" s="25">
        <v>2.8232130083823403E-4</v>
      </c>
      <c r="Y31" s="25">
        <v>10467</v>
      </c>
      <c r="Z31" s="27">
        <v>1817305</v>
      </c>
      <c r="AA31" s="28">
        <f t="shared" si="0"/>
        <v>2.7246894026811512E-3</v>
      </c>
      <c r="AC31" t="str">
        <f t="shared" si="1"/>
        <v>2102004001-51510-NOX</v>
      </c>
      <c r="AD31" t="str">
        <f>IF(COUNTIF('NP-NRModel-MAR-WILDFIRES Modifi'!V:V, AC31)=0, "Missing", "")</f>
        <v/>
      </c>
    </row>
    <row r="32" spans="1:30" hidden="1" x14ac:dyDescent="0.3">
      <c r="A32" s="24">
        <v>2102004001</v>
      </c>
      <c r="B32" s="40">
        <v>51510</v>
      </c>
      <c r="C32" s="25"/>
      <c r="D32" s="25"/>
      <c r="E32" s="25"/>
      <c r="F32" s="25"/>
      <c r="G32" s="25" t="s">
        <v>12</v>
      </c>
      <c r="H32" s="25">
        <v>4.2958088098760501E-4</v>
      </c>
      <c r="I32" s="25">
        <v>153</v>
      </c>
      <c r="J32" s="29">
        <v>2.80771817638957E-6</v>
      </c>
      <c r="K32" s="29"/>
      <c r="L32" s="29"/>
      <c r="M32" s="25">
        <v>10467</v>
      </c>
      <c r="N32" s="26">
        <v>273526</v>
      </c>
      <c r="O32" s="24">
        <v>2102004001</v>
      </c>
      <c r="P32" s="25">
        <v>51510</v>
      </c>
      <c r="Q32" s="25"/>
      <c r="R32" s="25"/>
      <c r="S32" s="25"/>
      <c r="T32" s="25"/>
      <c r="U32" s="25" t="s">
        <v>12</v>
      </c>
      <c r="V32" s="25">
        <v>1.03047274805955E-3</v>
      </c>
      <c r="W32" s="25">
        <v>365</v>
      </c>
      <c r="X32" s="29">
        <v>2.8232130083823402E-6</v>
      </c>
      <c r="Y32" s="25">
        <v>10467</v>
      </c>
      <c r="Z32" s="27">
        <v>273526</v>
      </c>
      <c r="AA32" s="28">
        <f t="shared" si="0"/>
        <v>2.7246894026811417E-3</v>
      </c>
      <c r="AC32" t="str">
        <f t="shared" si="1"/>
        <v>2102004001-51510-VOC</v>
      </c>
      <c r="AD32" t="str">
        <f>IF(COUNTIF('NP-NRModel-MAR-WILDFIRES Modifi'!V:V, AC32)=0, "Missing", "")</f>
        <v/>
      </c>
    </row>
    <row r="33" spans="1:30" hidden="1" x14ac:dyDescent="0.3">
      <c r="A33" s="24">
        <v>2102004001</v>
      </c>
      <c r="B33" s="40">
        <v>51600</v>
      </c>
      <c r="C33" s="25"/>
      <c r="D33" s="25"/>
      <c r="E33" s="25"/>
      <c r="F33" s="25"/>
      <c r="G33" s="25" t="s">
        <v>955</v>
      </c>
      <c r="H33" s="25">
        <v>1.5352736800365E-2</v>
      </c>
      <c r="I33" s="25">
        <v>153</v>
      </c>
      <c r="J33" s="25">
        <v>1.00344684969706E-4</v>
      </c>
      <c r="K33" s="25"/>
      <c r="L33" s="25"/>
      <c r="M33" s="25">
        <v>10467</v>
      </c>
      <c r="N33" s="26">
        <v>2708603</v>
      </c>
      <c r="O33" s="24">
        <v>2102004001</v>
      </c>
      <c r="P33" s="25">
        <v>51600</v>
      </c>
      <c r="Q33" s="25"/>
      <c r="R33" s="25"/>
      <c r="S33" s="25"/>
      <c r="T33" s="25"/>
      <c r="U33" s="25" t="s">
        <v>955</v>
      </c>
      <c r="V33" s="25">
        <v>3.6827935276206598E-2</v>
      </c>
      <c r="W33" s="25">
        <v>365</v>
      </c>
      <c r="X33" s="25">
        <v>1.0089845281152501E-4</v>
      </c>
      <c r="Y33" s="25">
        <v>10467</v>
      </c>
      <c r="Z33" s="27">
        <v>2708603</v>
      </c>
      <c r="AA33" s="28">
        <f t="shared" si="0"/>
        <v>2.7246894026811117E-3</v>
      </c>
      <c r="AC33" t="str">
        <f t="shared" si="1"/>
        <v>2102004001-51600-NOX</v>
      </c>
      <c r="AD33" t="str">
        <f>IF(COUNTIF('NP-NRModel-MAR-WILDFIRES Modifi'!V:V, AC33)=0, "Missing", "")</f>
        <v/>
      </c>
    </row>
    <row r="34" spans="1:30" hidden="1" x14ac:dyDescent="0.3">
      <c r="A34" s="24">
        <v>2102004001</v>
      </c>
      <c r="B34" s="40">
        <v>51600</v>
      </c>
      <c r="C34" s="25"/>
      <c r="D34" s="25"/>
      <c r="E34" s="25"/>
      <c r="F34" s="25"/>
      <c r="G34" s="25" t="s">
        <v>12</v>
      </c>
      <c r="H34" s="25">
        <v>1.53527368003651E-4</v>
      </c>
      <c r="I34" s="25">
        <v>153</v>
      </c>
      <c r="J34" s="29">
        <v>1.0034468496970601E-6</v>
      </c>
      <c r="K34" s="29"/>
      <c r="L34" s="29"/>
      <c r="M34" s="25">
        <v>10467</v>
      </c>
      <c r="N34" s="26">
        <v>2323436</v>
      </c>
      <c r="O34" s="24">
        <v>2102004001</v>
      </c>
      <c r="P34" s="25">
        <v>51600</v>
      </c>
      <c r="Q34" s="25"/>
      <c r="R34" s="25"/>
      <c r="S34" s="25"/>
      <c r="T34" s="25"/>
      <c r="U34" s="25" t="s">
        <v>12</v>
      </c>
      <c r="V34" s="25">
        <v>3.6827935276206397E-4</v>
      </c>
      <c r="W34" s="25">
        <v>365</v>
      </c>
      <c r="X34" s="29">
        <v>1.0089845281152401E-6</v>
      </c>
      <c r="Y34" s="25">
        <v>10467</v>
      </c>
      <c r="Z34" s="27">
        <v>2323436</v>
      </c>
      <c r="AA34" s="28">
        <f t="shared" si="0"/>
        <v>2.7246894026811269E-3</v>
      </c>
      <c r="AC34" t="str">
        <f t="shared" si="1"/>
        <v>2102004001-51600-VOC</v>
      </c>
      <c r="AD34" t="str">
        <f>IF(COUNTIF('NP-NRModel-MAR-WILDFIRES Modifi'!V:V, AC34)=0, "Missing", "")</f>
        <v/>
      </c>
    </row>
    <row r="35" spans="1:30" hidden="1" x14ac:dyDescent="0.3">
      <c r="A35" s="24">
        <v>2102004001</v>
      </c>
      <c r="B35" s="40">
        <v>51610</v>
      </c>
      <c r="C35" s="25"/>
      <c r="D35" s="25"/>
      <c r="E35" s="25"/>
      <c r="F35" s="25"/>
      <c r="G35" s="25" t="s">
        <v>955</v>
      </c>
      <c r="H35" s="25">
        <v>9.3101489438814199E-3</v>
      </c>
      <c r="I35" s="25">
        <v>153</v>
      </c>
      <c r="J35" s="29">
        <v>6.08506466920354E-5</v>
      </c>
      <c r="K35" s="29"/>
      <c r="L35" s="29"/>
      <c r="M35" s="25">
        <v>10467</v>
      </c>
      <c r="N35" s="26">
        <v>1569640</v>
      </c>
      <c r="O35" s="24">
        <v>2102004001</v>
      </c>
      <c r="P35" s="25">
        <v>51610</v>
      </c>
      <c r="Q35" s="25"/>
      <c r="R35" s="25"/>
      <c r="S35" s="25"/>
      <c r="T35" s="25"/>
      <c r="U35" s="25" t="s">
        <v>955</v>
      </c>
      <c r="V35" s="25">
        <v>2.2333058084403199E-2</v>
      </c>
      <c r="W35" s="25">
        <v>365</v>
      </c>
      <c r="X35" s="29">
        <v>6.1186460505214304E-5</v>
      </c>
      <c r="Y35" s="25">
        <v>10467</v>
      </c>
      <c r="Z35" s="27">
        <v>1569640</v>
      </c>
      <c r="AA35" s="28">
        <f t="shared" si="0"/>
        <v>2.7246894026811239E-3</v>
      </c>
      <c r="AC35" t="str">
        <f t="shared" si="1"/>
        <v>2102004001-51610-NOX</v>
      </c>
      <c r="AD35" t="str">
        <f>IF(COUNTIF('NP-NRModel-MAR-WILDFIRES Modifi'!V:V, AC35)=0, "Missing", "")</f>
        <v/>
      </c>
    </row>
    <row r="36" spans="1:30" hidden="1" x14ac:dyDescent="0.3">
      <c r="A36" s="24">
        <v>2102004001</v>
      </c>
      <c r="B36" s="40">
        <v>51610</v>
      </c>
      <c r="C36" s="25"/>
      <c r="D36" s="25"/>
      <c r="E36" s="25"/>
      <c r="F36" s="25"/>
      <c r="G36" s="25" t="s">
        <v>12</v>
      </c>
      <c r="H36" s="29">
        <v>9.3101489438813997E-5</v>
      </c>
      <c r="I36" s="25">
        <v>153</v>
      </c>
      <c r="J36" s="29">
        <v>6.08506466920353E-7</v>
      </c>
      <c r="K36" s="29"/>
      <c r="L36" s="29"/>
      <c r="M36" s="25">
        <v>10467</v>
      </c>
      <c r="N36" s="26">
        <v>3499456</v>
      </c>
      <c r="O36" s="24">
        <v>2102004001</v>
      </c>
      <c r="P36" s="25">
        <v>51610</v>
      </c>
      <c r="Q36" s="25"/>
      <c r="R36" s="25"/>
      <c r="S36" s="25"/>
      <c r="T36" s="25"/>
      <c r="U36" s="25" t="s">
        <v>12</v>
      </c>
      <c r="V36" s="25">
        <v>2.2333058084403101E-4</v>
      </c>
      <c r="W36" s="25">
        <v>365</v>
      </c>
      <c r="X36" s="29">
        <v>6.1186460505214203E-7</v>
      </c>
      <c r="Y36" s="25">
        <v>10467</v>
      </c>
      <c r="Z36" s="27">
        <v>3499456</v>
      </c>
      <c r="AA36" s="28">
        <f t="shared" si="0"/>
        <v>2.7246894026811313E-3</v>
      </c>
      <c r="AC36" t="str">
        <f t="shared" si="1"/>
        <v>2102004001-51610-VOC</v>
      </c>
      <c r="AD36" t="str">
        <f>IF(COUNTIF('NP-NRModel-MAR-WILDFIRES Modifi'!V:V, AC36)=0, "Missing", "")</f>
        <v/>
      </c>
    </row>
    <row r="37" spans="1:30" hidden="1" x14ac:dyDescent="0.3">
      <c r="A37" s="24">
        <v>2102004001</v>
      </c>
      <c r="B37" s="40">
        <v>51683</v>
      </c>
      <c r="C37" s="25"/>
      <c r="D37" s="25"/>
      <c r="E37" s="25"/>
      <c r="F37" s="25"/>
      <c r="G37" s="25" t="s">
        <v>955</v>
      </c>
      <c r="H37" s="25">
        <v>4.0508156862923299E-2</v>
      </c>
      <c r="I37" s="25">
        <v>153</v>
      </c>
      <c r="J37" s="25">
        <v>2.6475919518250502E-4</v>
      </c>
      <c r="K37" s="25"/>
      <c r="L37" s="25"/>
      <c r="M37" s="25">
        <v>10467</v>
      </c>
      <c r="N37" s="26">
        <v>671623</v>
      </c>
      <c r="O37" s="24">
        <v>2102004001</v>
      </c>
      <c r="P37" s="25">
        <v>51683</v>
      </c>
      <c r="Q37" s="25"/>
      <c r="R37" s="25"/>
      <c r="S37" s="25"/>
      <c r="T37" s="25"/>
      <c r="U37" s="25" t="s">
        <v>955</v>
      </c>
      <c r="V37" s="25">
        <v>9.7170413230212194E-2</v>
      </c>
      <c r="W37" s="25">
        <v>365</v>
      </c>
      <c r="X37" s="25">
        <v>2.6622031021975902E-4</v>
      </c>
      <c r="Y37" s="25">
        <v>10467</v>
      </c>
      <c r="Z37" s="27">
        <v>671623</v>
      </c>
      <c r="AA37" s="28">
        <f t="shared" si="0"/>
        <v>2.7246894026811256E-3</v>
      </c>
      <c r="AC37" t="str">
        <f t="shared" si="1"/>
        <v>2102004001-51683-NOX</v>
      </c>
      <c r="AD37" t="str">
        <f>IF(COUNTIF('NP-NRModel-MAR-WILDFIRES Modifi'!V:V, AC37)=0, "Missing", "")</f>
        <v/>
      </c>
    </row>
    <row r="38" spans="1:30" hidden="1" x14ac:dyDescent="0.3">
      <c r="A38" s="24">
        <v>2102004001</v>
      </c>
      <c r="B38" s="40">
        <v>51683</v>
      </c>
      <c r="C38" s="25"/>
      <c r="D38" s="25"/>
      <c r="E38" s="25"/>
      <c r="F38" s="25"/>
      <c r="G38" s="25" t="s">
        <v>12</v>
      </c>
      <c r="H38" s="25">
        <v>4.0508156862923398E-4</v>
      </c>
      <c r="I38" s="25">
        <v>153</v>
      </c>
      <c r="J38" s="29">
        <v>2.6475919518250601E-6</v>
      </c>
      <c r="K38" s="29"/>
      <c r="L38" s="29"/>
      <c r="M38" s="25">
        <v>10467</v>
      </c>
      <c r="N38" s="26">
        <v>542927</v>
      </c>
      <c r="O38" s="24">
        <v>2102004001</v>
      </c>
      <c r="P38" s="25">
        <v>51683</v>
      </c>
      <c r="Q38" s="25"/>
      <c r="R38" s="25"/>
      <c r="S38" s="25"/>
      <c r="T38" s="25"/>
      <c r="U38" s="25" t="s">
        <v>12</v>
      </c>
      <c r="V38" s="25">
        <v>9.7170413230211999E-4</v>
      </c>
      <c r="W38" s="25">
        <v>365</v>
      </c>
      <c r="X38" s="29">
        <v>2.6622031021975799E-6</v>
      </c>
      <c r="Y38" s="25">
        <v>10467</v>
      </c>
      <c r="Z38" s="27">
        <v>542927</v>
      </c>
      <c r="AA38" s="28">
        <f t="shared" si="0"/>
        <v>2.7246894026811412E-3</v>
      </c>
      <c r="AC38" t="str">
        <f t="shared" si="1"/>
        <v>2102004001-51683-VOC</v>
      </c>
      <c r="AD38" t="str">
        <f>IF(COUNTIF('NP-NRModel-MAR-WILDFIRES Modifi'!V:V, AC38)=0, "Missing", "")</f>
        <v/>
      </c>
    </row>
    <row r="39" spans="1:30" hidden="1" x14ac:dyDescent="0.3">
      <c r="A39" s="24">
        <v>2102004001</v>
      </c>
      <c r="B39" s="40">
        <v>51685</v>
      </c>
      <c r="C39" s="25"/>
      <c r="D39" s="25"/>
      <c r="E39" s="25"/>
      <c r="F39" s="25"/>
      <c r="G39" s="25" t="s">
        <v>955</v>
      </c>
      <c r="H39" s="25">
        <v>1.80917225874287E-2</v>
      </c>
      <c r="I39" s="25">
        <v>153</v>
      </c>
      <c r="J39" s="25">
        <v>1.1824655285901101E-4</v>
      </c>
      <c r="K39" s="25"/>
      <c r="L39" s="25"/>
      <c r="M39" s="25">
        <v>10467</v>
      </c>
      <c r="N39" s="26">
        <v>1935888</v>
      </c>
      <c r="O39" s="24">
        <v>2102004001</v>
      </c>
      <c r="P39" s="25">
        <v>51685</v>
      </c>
      <c r="Q39" s="25"/>
      <c r="R39" s="25"/>
      <c r="S39" s="25"/>
      <c r="T39" s="25"/>
      <c r="U39" s="25" t="s">
        <v>955</v>
      </c>
      <c r="V39" s="25">
        <v>4.3398176960153502E-2</v>
      </c>
      <c r="W39" s="25">
        <v>365</v>
      </c>
      <c r="X39" s="25">
        <v>1.18899114959324E-4</v>
      </c>
      <c r="Y39" s="25">
        <v>10467</v>
      </c>
      <c r="Z39" s="27">
        <v>1935888</v>
      </c>
      <c r="AA39" s="28">
        <f t="shared" si="0"/>
        <v>2.7246894026811386E-3</v>
      </c>
      <c r="AC39" t="str">
        <f t="shared" si="1"/>
        <v>2102004001-51685-NOX</v>
      </c>
      <c r="AD39" t="str">
        <f>IF(COUNTIF('NP-NRModel-MAR-WILDFIRES Modifi'!V:V, AC39)=0, "Missing", "")</f>
        <v/>
      </c>
    </row>
    <row r="40" spans="1:30" hidden="1" x14ac:dyDescent="0.3">
      <c r="A40" s="24">
        <v>2102004001</v>
      </c>
      <c r="B40" s="40">
        <v>51685</v>
      </c>
      <c r="C40" s="25"/>
      <c r="D40" s="25"/>
      <c r="E40" s="25"/>
      <c r="F40" s="25"/>
      <c r="G40" s="25" t="s">
        <v>12</v>
      </c>
      <c r="H40" s="25">
        <v>1.80917225874287E-4</v>
      </c>
      <c r="I40" s="25">
        <v>153</v>
      </c>
      <c r="J40" s="29">
        <v>1.1824655285901101E-6</v>
      </c>
      <c r="K40" s="29"/>
      <c r="L40" s="29"/>
      <c r="M40" s="25">
        <v>10467</v>
      </c>
      <c r="N40" s="26">
        <v>1420834</v>
      </c>
      <c r="O40" s="24">
        <v>2102004001</v>
      </c>
      <c r="P40" s="25">
        <v>51685</v>
      </c>
      <c r="Q40" s="25"/>
      <c r="R40" s="25"/>
      <c r="S40" s="25"/>
      <c r="T40" s="25"/>
      <c r="U40" s="25" t="s">
        <v>12</v>
      </c>
      <c r="V40" s="25">
        <v>4.3398176960153702E-4</v>
      </c>
      <c r="W40" s="25">
        <v>365</v>
      </c>
      <c r="X40" s="29">
        <v>1.18899114959325E-6</v>
      </c>
      <c r="Y40" s="25">
        <v>10467</v>
      </c>
      <c r="Z40" s="27">
        <v>1420834</v>
      </c>
      <c r="AA40" s="28">
        <f t="shared" si="0"/>
        <v>2.7246894026811265E-3</v>
      </c>
      <c r="AC40" t="str">
        <f t="shared" si="1"/>
        <v>2102004001-51685-VOC</v>
      </c>
      <c r="AD40" t="str">
        <f>IF(COUNTIF('NP-NRModel-MAR-WILDFIRES Modifi'!V:V, AC40)=0, "Missing", "")</f>
        <v/>
      </c>
    </row>
    <row r="41" spans="1:30" hidden="1" x14ac:dyDescent="0.3">
      <c r="A41" s="24">
        <v>2102004002</v>
      </c>
      <c r="B41" s="40">
        <v>51013</v>
      </c>
      <c r="C41" s="25"/>
      <c r="D41" s="25"/>
      <c r="E41" s="25"/>
      <c r="F41" s="25"/>
      <c r="G41" s="25" t="s">
        <v>955</v>
      </c>
      <c r="H41" s="25">
        <v>6.7477448994249595E-2</v>
      </c>
      <c r="I41" s="25">
        <v>153</v>
      </c>
      <c r="J41" s="25">
        <v>4.41029078393788E-4</v>
      </c>
      <c r="K41" s="25"/>
      <c r="L41" s="25"/>
      <c r="M41" s="25">
        <v>10467</v>
      </c>
      <c r="N41" s="26">
        <v>4054382</v>
      </c>
      <c r="O41" s="24">
        <v>2102004002</v>
      </c>
      <c r="P41" s="25">
        <v>51013</v>
      </c>
      <c r="Q41" s="25"/>
      <c r="R41" s="25"/>
      <c r="S41" s="25"/>
      <c r="T41" s="25"/>
      <c r="U41" s="25" t="s">
        <v>955</v>
      </c>
      <c r="V41" s="25">
        <v>0.161863982720309</v>
      </c>
      <c r="W41" s="25">
        <v>365</v>
      </c>
      <c r="X41" s="25">
        <v>4.4346296635701198E-4</v>
      </c>
      <c r="Y41" s="25">
        <v>10467</v>
      </c>
      <c r="Z41" s="27">
        <v>4054382</v>
      </c>
      <c r="AA41" s="28">
        <f t="shared" si="0"/>
        <v>2.7246894026811334E-3</v>
      </c>
      <c r="AC41" t="str">
        <f t="shared" si="1"/>
        <v>2102004002-51013-NOX</v>
      </c>
      <c r="AD41" t="str">
        <f>IF(COUNTIF('NP-NRModel-MAR-WILDFIRES Modifi'!V:V, AC41)=0, "Missing", "")</f>
        <v/>
      </c>
    </row>
    <row r="42" spans="1:30" hidden="1" x14ac:dyDescent="0.3">
      <c r="A42" s="24">
        <v>2102004002</v>
      </c>
      <c r="B42" s="40">
        <v>51013</v>
      </c>
      <c r="C42" s="25"/>
      <c r="D42" s="25"/>
      <c r="E42" s="25"/>
      <c r="F42" s="25"/>
      <c r="G42" s="25" t="s">
        <v>12</v>
      </c>
      <c r="H42" s="25">
        <v>4.6921421039872501E-3</v>
      </c>
      <c r="I42" s="25">
        <v>153</v>
      </c>
      <c r="J42" s="29">
        <v>3.0667595450897102E-5</v>
      </c>
      <c r="K42" s="29"/>
      <c r="L42" s="29"/>
      <c r="M42" s="25">
        <v>10467</v>
      </c>
      <c r="N42" s="26">
        <v>1867944</v>
      </c>
      <c r="O42" s="24">
        <v>2102004002</v>
      </c>
      <c r="P42" s="25">
        <v>51013</v>
      </c>
      <c r="Q42" s="25"/>
      <c r="R42" s="25"/>
      <c r="S42" s="25"/>
      <c r="T42" s="25"/>
      <c r="U42" s="25" t="s">
        <v>12</v>
      </c>
      <c r="V42" s="25">
        <v>1.1255446371509201E-2</v>
      </c>
      <c r="W42" s="25">
        <v>365</v>
      </c>
      <c r="X42" s="29">
        <v>3.08368393739979E-5</v>
      </c>
      <c r="Y42" s="25">
        <v>10467</v>
      </c>
      <c r="Z42" s="27">
        <v>1867944</v>
      </c>
      <c r="AA42" s="28">
        <f t="shared" si="0"/>
        <v>2.7246894026811482E-3</v>
      </c>
      <c r="AC42" t="str">
        <f t="shared" si="1"/>
        <v>2102004002-51013-VOC</v>
      </c>
      <c r="AD42" t="str">
        <f>IF(COUNTIF('NP-NRModel-MAR-WILDFIRES Modifi'!V:V, AC42)=0, "Missing", "")</f>
        <v/>
      </c>
    </row>
    <row r="43" spans="1:30" hidden="1" x14ac:dyDescent="0.3">
      <c r="A43" s="24">
        <v>2102004002</v>
      </c>
      <c r="B43" s="40">
        <v>51059</v>
      </c>
      <c r="C43" s="25"/>
      <c r="D43" s="25"/>
      <c r="E43" s="25"/>
      <c r="F43" s="25"/>
      <c r="G43" s="25" t="s">
        <v>955</v>
      </c>
      <c r="H43" s="25">
        <v>1.4910895903928501</v>
      </c>
      <c r="I43" s="25">
        <v>153</v>
      </c>
      <c r="J43" s="25">
        <v>9.7456835973389003E-3</v>
      </c>
      <c r="K43" s="25"/>
      <c r="L43" s="25"/>
      <c r="M43" s="25">
        <v>10467</v>
      </c>
      <c r="N43" s="26">
        <v>3822763</v>
      </c>
      <c r="O43" s="24">
        <v>2102004002</v>
      </c>
      <c r="P43" s="25">
        <v>51059</v>
      </c>
      <c r="Q43" s="25"/>
      <c r="R43" s="25"/>
      <c r="S43" s="25"/>
      <c r="T43" s="25"/>
      <c r="U43" s="25" t="s">
        <v>955</v>
      </c>
      <c r="V43" s="25">
        <v>3.57680533705935</v>
      </c>
      <c r="W43" s="25">
        <v>365</v>
      </c>
      <c r="X43" s="25">
        <v>9.7994666768749395E-3</v>
      </c>
      <c r="Y43" s="25">
        <v>10467</v>
      </c>
      <c r="Z43" s="27">
        <v>3822763</v>
      </c>
      <c r="AA43" s="28">
        <f t="shared" si="0"/>
        <v>2.7246894026811252E-3</v>
      </c>
      <c r="AC43" t="str">
        <f t="shared" si="1"/>
        <v>2102004002-51059-NOX</v>
      </c>
      <c r="AD43" t="str">
        <f>IF(COUNTIF('NP-NRModel-MAR-WILDFIRES Modifi'!V:V, AC43)=0, "Missing", "")</f>
        <v/>
      </c>
    </row>
    <row r="44" spans="1:30" hidden="1" x14ac:dyDescent="0.3">
      <c r="A44" s="24">
        <v>2102004002</v>
      </c>
      <c r="B44" s="40">
        <v>51059</v>
      </c>
      <c r="C44" s="25"/>
      <c r="D44" s="25"/>
      <c r="E44" s="25"/>
      <c r="F44" s="25"/>
      <c r="G44" s="25" t="s">
        <v>12</v>
      </c>
      <c r="H44" s="25">
        <v>0.103685003952304</v>
      </c>
      <c r="I44" s="25">
        <v>153</v>
      </c>
      <c r="J44" s="25">
        <v>6.7767976439414698E-4</v>
      </c>
      <c r="K44" s="25"/>
      <c r="L44" s="25"/>
      <c r="M44" s="25">
        <v>10467</v>
      </c>
      <c r="N44" s="26">
        <v>4079819</v>
      </c>
      <c r="O44" s="24">
        <v>2102004002</v>
      </c>
      <c r="P44" s="25">
        <v>51059</v>
      </c>
      <c r="Q44" s="25"/>
      <c r="R44" s="25"/>
      <c r="S44" s="25"/>
      <c r="T44" s="25"/>
      <c r="U44" s="25" t="s">
        <v>12</v>
      </c>
      <c r="V44" s="25">
        <v>0.24871817085914399</v>
      </c>
      <c r="W44" s="25">
        <v>365</v>
      </c>
      <c r="X44" s="25">
        <v>6.81419646189436E-4</v>
      </c>
      <c r="Y44" s="25">
        <v>10467</v>
      </c>
      <c r="Z44" s="27">
        <v>4079819</v>
      </c>
      <c r="AA44" s="28">
        <f t="shared" si="0"/>
        <v>2.7246894026811408E-3</v>
      </c>
      <c r="AC44" t="str">
        <f t="shared" si="1"/>
        <v>2102004002-51059-VOC</v>
      </c>
      <c r="AD44" t="str">
        <f>IF(COUNTIF('NP-NRModel-MAR-WILDFIRES Modifi'!V:V, AC44)=0, "Missing", "")</f>
        <v/>
      </c>
    </row>
    <row r="45" spans="1:30" hidden="1" x14ac:dyDescent="0.3">
      <c r="A45" s="24">
        <v>2102004002</v>
      </c>
      <c r="B45" s="40">
        <v>51107</v>
      </c>
      <c r="C45" s="25"/>
      <c r="D45" s="25"/>
      <c r="E45" s="25"/>
      <c r="F45" s="25"/>
      <c r="G45" s="25" t="s">
        <v>955</v>
      </c>
      <c r="H45" s="25">
        <v>0.82209464531520904</v>
      </c>
      <c r="I45" s="25">
        <v>153</v>
      </c>
      <c r="J45" s="25">
        <v>5.3731676164392702E-3</v>
      </c>
      <c r="K45" s="25"/>
      <c r="L45" s="25"/>
      <c r="M45" s="25">
        <v>10467</v>
      </c>
      <c r="N45" s="26">
        <v>3064492</v>
      </c>
      <c r="O45" s="24">
        <v>2102004002</v>
      </c>
      <c r="P45" s="25">
        <v>51107</v>
      </c>
      <c r="Q45" s="25"/>
      <c r="R45" s="25"/>
      <c r="S45" s="25"/>
      <c r="T45" s="25"/>
      <c r="U45" s="25" t="s">
        <v>955</v>
      </c>
      <c r="V45" s="25">
        <v>1.9720294031136201</v>
      </c>
      <c r="W45" s="25">
        <v>365</v>
      </c>
      <c r="X45" s="25">
        <v>5.4028202825030696E-3</v>
      </c>
      <c r="Y45" s="25">
        <v>10467</v>
      </c>
      <c r="Z45" s="27">
        <v>3064492</v>
      </c>
      <c r="AA45" s="28">
        <f t="shared" si="0"/>
        <v>2.7246894026811278E-3</v>
      </c>
      <c r="AC45" t="str">
        <f t="shared" si="1"/>
        <v>2102004002-51107-NOX</v>
      </c>
      <c r="AD45" t="str">
        <f>IF(COUNTIF('NP-NRModel-MAR-WILDFIRES Modifi'!V:V, AC45)=0, "Missing", "")</f>
        <v/>
      </c>
    </row>
    <row r="46" spans="1:30" hidden="1" x14ac:dyDescent="0.3">
      <c r="A46" s="24">
        <v>2102004002</v>
      </c>
      <c r="B46" s="40">
        <v>51107</v>
      </c>
      <c r="C46" s="25"/>
      <c r="D46" s="25"/>
      <c r="E46" s="25"/>
      <c r="F46" s="25"/>
      <c r="G46" s="25" t="s">
        <v>12</v>
      </c>
      <c r="H46" s="25">
        <v>5.7165491658331097E-2</v>
      </c>
      <c r="I46" s="25">
        <v>153</v>
      </c>
      <c r="J46" s="25">
        <v>3.7363066443353598E-4</v>
      </c>
      <c r="K46" s="25"/>
      <c r="L46" s="25"/>
      <c r="M46" s="25">
        <v>10467</v>
      </c>
      <c r="N46" s="26">
        <v>3965720</v>
      </c>
      <c r="O46" s="24">
        <v>2102004002</v>
      </c>
      <c r="P46" s="25">
        <v>51107</v>
      </c>
      <c r="Q46" s="25"/>
      <c r="R46" s="25"/>
      <c r="S46" s="25"/>
      <c r="T46" s="25"/>
      <c r="U46" s="25" t="s">
        <v>12</v>
      </c>
      <c r="V46" s="25">
        <v>0.13712780035253799</v>
      </c>
      <c r="W46" s="25">
        <v>365</v>
      </c>
      <c r="X46" s="25">
        <v>3.7569260370558401E-4</v>
      </c>
      <c r="Y46" s="25">
        <v>10467</v>
      </c>
      <c r="Z46" s="27">
        <v>3965720</v>
      </c>
      <c r="AA46" s="28">
        <f t="shared" si="0"/>
        <v>2.7246894026811447E-3</v>
      </c>
      <c r="AC46" t="str">
        <f t="shared" si="1"/>
        <v>2102004002-51107-VOC</v>
      </c>
      <c r="AD46" t="str">
        <f>IF(COUNTIF('NP-NRModel-MAR-WILDFIRES Modifi'!V:V, AC46)=0, "Missing", "")</f>
        <v/>
      </c>
    </row>
    <row r="47" spans="1:30" hidden="1" x14ac:dyDescent="0.3">
      <c r="A47" s="24">
        <v>2102004002</v>
      </c>
      <c r="B47" s="40">
        <v>51153</v>
      </c>
      <c r="C47" s="25"/>
      <c r="D47" s="25"/>
      <c r="E47" s="25"/>
      <c r="F47" s="25"/>
      <c r="G47" s="25" t="s">
        <v>955</v>
      </c>
      <c r="H47" s="25">
        <v>0.78754828431188895</v>
      </c>
      <c r="I47" s="25">
        <v>153</v>
      </c>
      <c r="J47" s="25">
        <v>5.14737440726725E-3</v>
      </c>
      <c r="K47" s="25"/>
      <c r="L47" s="25"/>
      <c r="M47" s="25">
        <v>10467</v>
      </c>
      <c r="N47" s="26">
        <v>43302</v>
      </c>
      <c r="O47" s="24">
        <v>2102004002</v>
      </c>
      <c r="P47" s="25">
        <v>51153</v>
      </c>
      <c r="Q47" s="25"/>
      <c r="R47" s="25"/>
      <c r="S47" s="25"/>
      <c r="T47" s="25"/>
      <c r="U47" s="25" t="s">
        <v>955</v>
      </c>
      <c r="V47" s="25">
        <v>1.88916006433693</v>
      </c>
      <c r="W47" s="25">
        <v>365</v>
      </c>
      <c r="X47" s="25">
        <v>5.1757809981833802E-3</v>
      </c>
      <c r="Y47" s="25">
        <v>10467</v>
      </c>
      <c r="Z47" s="27">
        <v>43302</v>
      </c>
      <c r="AA47" s="28">
        <f t="shared" si="0"/>
        <v>2.7246894026811382E-3</v>
      </c>
      <c r="AC47" t="str">
        <f t="shared" si="1"/>
        <v>2102004002-51153-NOX</v>
      </c>
      <c r="AD47" t="str">
        <f>IF(COUNTIF('NP-NRModel-MAR-WILDFIRES Modifi'!V:V, AC47)=0, "Missing", "")</f>
        <v/>
      </c>
    </row>
    <row r="48" spans="1:30" hidden="1" x14ac:dyDescent="0.3">
      <c r="A48" s="24">
        <v>2102004002</v>
      </c>
      <c r="B48" s="40">
        <v>51153</v>
      </c>
      <c r="C48" s="25"/>
      <c r="D48" s="25"/>
      <c r="E48" s="25"/>
      <c r="F48" s="25"/>
      <c r="G48" s="25" t="s">
        <v>12</v>
      </c>
      <c r="H48" s="25">
        <v>5.4763274910061902E-2</v>
      </c>
      <c r="I48" s="25">
        <v>153</v>
      </c>
      <c r="J48" s="25">
        <v>3.5792990137295403E-4</v>
      </c>
      <c r="K48" s="25"/>
      <c r="L48" s="25"/>
      <c r="M48" s="25">
        <v>10467</v>
      </c>
      <c r="N48" s="26">
        <v>3903713</v>
      </c>
      <c r="O48" s="24">
        <v>2102004002</v>
      </c>
      <c r="P48" s="25">
        <v>51153</v>
      </c>
      <c r="Q48" s="25"/>
      <c r="R48" s="25"/>
      <c r="S48" s="25"/>
      <c r="T48" s="25"/>
      <c r="U48" s="25" t="s">
        <v>12</v>
      </c>
      <c r="V48" s="25">
        <v>0.131365395637662</v>
      </c>
      <c r="W48" s="25">
        <v>365</v>
      </c>
      <c r="X48" s="25">
        <v>3.5990519352784202E-4</v>
      </c>
      <c r="Y48" s="25">
        <v>10467</v>
      </c>
      <c r="Z48" s="27">
        <v>3903713</v>
      </c>
      <c r="AA48" s="28">
        <f t="shared" si="0"/>
        <v>2.7246894026811486E-3</v>
      </c>
      <c r="AC48" t="str">
        <f t="shared" si="1"/>
        <v>2102004002-51153-VOC</v>
      </c>
      <c r="AD48" t="str">
        <f>IF(COUNTIF('NP-NRModel-MAR-WILDFIRES Modifi'!V:V, AC48)=0, "Missing", "")</f>
        <v/>
      </c>
    </row>
    <row r="49" spans="1:30" hidden="1" x14ac:dyDescent="0.3">
      <c r="A49" s="24">
        <v>2102004002</v>
      </c>
      <c r="B49" s="40">
        <v>51510</v>
      </c>
      <c r="C49" s="25"/>
      <c r="D49" s="25"/>
      <c r="E49" s="25"/>
      <c r="F49" s="25"/>
      <c r="G49" s="25" t="s">
        <v>955</v>
      </c>
      <c r="H49" s="25">
        <v>0.144148260338268</v>
      </c>
      <c r="I49" s="25">
        <v>153</v>
      </c>
      <c r="J49" s="25">
        <v>9.4214549240698403E-4</v>
      </c>
      <c r="K49" s="25"/>
      <c r="L49" s="25"/>
      <c r="M49" s="25">
        <v>10467</v>
      </c>
      <c r="N49" s="26">
        <v>2264420</v>
      </c>
      <c r="O49" s="24">
        <v>2102004002</v>
      </c>
      <c r="P49" s="25">
        <v>51510</v>
      </c>
      <c r="Q49" s="25"/>
      <c r="R49" s="25"/>
      <c r="S49" s="25"/>
      <c r="T49" s="25"/>
      <c r="U49" s="25" t="s">
        <v>955</v>
      </c>
      <c r="V49" s="25">
        <v>0.34578087743869101</v>
      </c>
      <c r="W49" s="25">
        <v>365</v>
      </c>
      <c r="X49" s="25">
        <v>9.4734486969504398E-4</v>
      </c>
      <c r="Y49" s="25">
        <v>10467</v>
      </c>
      <c r="Z49" s="27">
        <v>2264420</v>
      </c>
      <c r="AA49" s="28">
        <f t="shared" si="0"/>
        <v>2.72468940268113E-3</v>
      </c>
      <c r="AC49" t="str">
        <f t="shared" si="1"/>
        <v>2102004002-51510-NOX</v>
      </c>
      <c r="AD49" t="str">
        <f>IF(COUNTIF('NP-NRModel-MAR-WILDFIRES Modifi'!V:V, AC49)=0, "Missing", "")</f>
        <v/>
      </c>
    </row>
    <row r="50" spans="1:30" hidden="1" x14ac:dyDescent="0.3">
      <c r="A50" s="24">
        <v>2102004002</v>
      </c>
      <c r="B50" s="40">
        <v>51510</v>
      </c>
      <c r="C50" s="25"/>
      <c r="D50" s="25"/>
      <c r="E50" s="25"/>
      <c r="F50" s="25"/>
      <c r="G50" s="25" t="s">
        <v>12</v>
      </c>
      <c r="H50" s="25">
        <v>1.00235521717555E-2</v>
      </c>
      <c r="I50" s="25">
        <v>153</v>
      </c>
      <c r="J50" s="29">
        <v>6.5513412887291395E-5</v>
      </c>
      <c r="K50" s="29"/>
      <c r="L50" s="29"/>
      <c r="M50" s="25">
        <v>10467</v>
      </c>
      <c r="N50" s="26">
        <v>1620631</v>
      </c>
      <c r="O50" s="24">
        <v>2102004002</v>
      </c>
      <c r="P50" s="25">
        <v>51510</v>
      </c>
      <c r="Q50" s="25"/>
      <c r="R50" s="25"/>
      <c r="S50" s="25"/>
      <c r="T50" s="25"/>
      <c r="U50" s="25" t="s">
        <v>12</v>
      </c>
      <c r="V50" s="25">
        <v>2.4044360000382101E-2</v>
      </c>
      <c r="W50" s="25">
        <v>365</v>
      </c>
      <c r="X50" s="29">
        <v>6.5874958905156504E-5</v>
      </c>
      <c r="Y50" s="25">
        <v>10467</v>
      </c>
      <c r="Z50" s="27">
        <v>1620631</v>
      </c>
      <c r="AA50" s="28">
        <f t="shared" si="0"/>
        <v>2.7246894026811395E-3</v>
      </c>
      <c r="AC50" t="str">
        <f t="shared" si="1"/>
        <v>2102004002-51510-VOC</v>
      </c>
      <c r="AD50" t="str">
        <f>IF(COUNTIF('NP-NRModel-MAR-WILDFIRES Modifi'!V:V, AC50)=0, "Missing", "")</f>
        <v/>
      </c>
    </row>
    <row r="51" spans="1:30" hidden="1" x14ac:dyDescent="0.3">
      <c r="A51" s="24">
        <v>2102004002</v>
      </c>
      <c r="B51" s="40">
        <v>51600</v>
      </c>
      <c r="C51" s="25"/>
      <c r="D51" s="25"/>
      <c r="E51" s="25"/>
      <c r="F51" s="25"/>
      <c r="G51" s="25" t="s">
        <v>955</v>
      </c>
      <c r="H51" s="25">
        <v>5.1516952902731998E-2</v>
      </c>
      <c r="I51" s="25">
        <v>153</v>
      </c>
      <c r="J51" s="25">
        <v>3.3671211047537199E-4</v>
      </c>
      <c r="K51" s="25"/>
      <c r="L51" s="25"/>
      <c r="M51" s="25">
        <v>10467</v>
      </c>
      <c r="N51" s="26">
        <v>3568509</v>
      </c>
      <c r="O51" s="24">
        <v>2102004002</v>
      </c>
      <c r="P51" s="25">
        <v>51600</v>
      </c>
      <c r="Q51" s="25"/>
      <c r="R51" s="25"/>
      <c r="S51" s="25"/>
      <c r="T51" s="25"/>
      <c r="U51" s="25" t="s">
        <v>955</v>
      </c>
      <c r="V51" s="25">
        <v>0.12357816276014599</v>
      </c>
      <c r="W51" s="25">
        <v>365</v>
      </c>
      <c r="X51" s="25">
        <v>3.3857030893190703E-4</v>
      </c>
      <c r="Y51" s="25">
        <v>10467</v>
      </c>
      <c r="Z51" s="27">
        <v>3568509</v>
      </c>
      <c r="AA51" s="28">
        <f t="shared" si="0"/>
        <v>2.7246894026811165E-3</v>
      </c>
      <c r="AC51" t="str">
        <f t="shared" si="1"/>
        <v>2102004002-51600-NOX</v>
      </c>
      <c r="AD51" t="str">
        <f>IF(COUNTIF('NP-NRModel-MAR-WILDFIRES Modifi'!V:V, AC51)=0, "Missing", "")</f>
        <v/>
      </c>
    </row>
    <row r="52" spans="1:30" hidden="1" x14ac:dyDescent="0.3">
      <c r="A52" s="24">
        <v>2102004002</v>
      </c>
      <c r="B52" s="40">
        <v>51600</v>
      </c>
      <c r="C52" s="25"/>
      <c r="D52" s="25"/>
      <c r="E52" s="25"/>
      <c r="F52" s="25"/>
      <c r="G52" s="25" t="s">
        <v>12</v>
      </c>
      <c r="H52" s="25">
        <v>3.5823050816230001E-3</v>
      </c>
      <c r="I52" s="25">
        <v>153</v>
      </c>
      <c r="J52" s="29">
        <v>2.3413758703418299E-5</v>
      </c>
      <c r="K52" s="29"/>
      <c r="L52" s="29"/>
      <c r="M52" s="25">
        <v>10467</v>
      </c>
      <c r="N52" s="26">
        <v>2924526</v>
      </c>
      <c r="O52" s="24">
        <v>2102004002</v>
      </c>
      <c r="P52" s="25">
        <v>51600</v>
      </c>
      <c r="Q52" s="25"/>
      <c r="R52" s="25"/>
      <c r="S52" s="25"/>
      <c r="T52" s="25"/>
      <c r="U52" s="25" t="s">
        <v>12</v>
      </c>
      <c r="V52" s="25">
        <v>8.5931844856808309E-3</v>
      </c>
      <c r="W52" s="25">
        <v>365</v>
      </c>
      <c r="X52" s="29">
        <v>2.35429711936461E-5</v>
      </c>
      <c r="Y52" s="25">
        <v>10467</v>
      </c>
      <c r="Z52" s="27">
        <v>2924526</v>
      </c>
      <c r="AA52" s="28">
        <f t="shared" si="0"/>
        <v>2.7246894026811117E-3</v>
      </c>
      <c r="AC52" t="str">
        <f t="shared" si="1"/>
        <v>2102004002-51600-VOC</v>
      </c>
      <c r="AD52" t="str">
        <f>IF(COUNTIF('NP-NRModel-MAR-WILDFIRES Modifi'!V:V, AC52)=0, "Missing", "")</f>
        <v/>
      </c>
    </row>
    <row r="53" spans="1:30" hidden="1" x14ac:dyDescent="0.3">
      <c r="A53" s="24">
        <v>2102004002</v>
      </c>
      <c r="B53" s="40">
        <v>51610</v>
      </c>
      <c r="C53" s="25"/>
      <c r="D53" s="25"/>
      <c r="E53" s="25"/>
      <c r="F53" s="25"/>
      <c r="G53" s="25" t="s">
        <v>955</v>
      </c>
      <c r="H53" s="25">
        <v>3.12407180031288E-2</v>
      </c>
      <c r="I53" s="25">
        <v>153</v>
      </c>
      <c r="J53" s="25">
        <v>2.04187699366855E-4</v>
      </c>
      <c r="K53" s="25"/>
      <c r="L53" s="25"/>
      <c r="M53" s="25">
        <v>10467</v>
      </c>
      <c r="N53" s="26">
        <v>2548966</v>
      </c>
      <c r="O53" s="24">
        <v>2102004002</v>
      </c>
      <c r="P53" s="25">
        <v>51610</v>
      </c>
      <c r="Q53" s="25"/>
      <c r="R53" s="25"/>
      <c r="S53" s="25"/>
      <c r="T53" s="25"/>
      <c r="U53" s="25" t="s">
        <v>955</v>
      </c>
      <c r="V53" s="25">
        <v>7.49398075119799E-2</v>
      </c>
      <c r="W53" s="25">
        <v>365</v>
      </c>
      <c r="X53" s="25">
        <v>2.05314541128712E-4</v>
      </c>
      <c r="Y53" s="25">
        <v>10467</v>
      </c>
      <c r="Z53" s="27">
        <v>2548966</v>
      </c>
      <c r="AA53" s="28">
        <f t="shared" si="0"/>
        <v>2.7246894026811252E-3</v>
      </c>
      <c r="AC53" t="str">
        <f t="shared" si="1"/>
        <v>2102004002-51610-NOX</v>
      </c>
      <c r="AD53" t="str">
        <f>IF(COUNTIF('NP-NRModel-MAR-WILDFIRES Modifi'!V:V, AC53)=0, "Missing", "")</f>
        <v/>
      </c>
    </row>
    <row r="54" spans="1:30" hidden="1" x14ac:dyDescent="0.3">
      <c r="A54" s="24">
        <v>2102004002</v>
      </c>
      <c r="B54" s="40">
        <v>51610</v>
      </c>
      <c r="C54" s="25"/>
      <c r="D54" s="25"/>
      <c r="E54" s="25"/>
      <c r="F54" s="25"/>
      <c r="G54" s="25" t="s">
        <v>12</v>
      </c>
      <c r="H54" s="25">
        <v>2.1723677433146201E-3</v>
      </c>
      <c r="I54" s="25">
        <v>153</v>
      </c>
      <c r="J54" s="29">
        <v>1.41984819824485E-5</v>
      </c>
      <c r="K54" s="29"/>
      <c r="L54" s="29"/>
      <c r="M54" s="25">
        <v>10467</v>
      </c>
      <c r="N54" s="26">
        <v>3062669</v>
      </c>
      <c r="O54" s="24">
        <v>2102004002</v>
      </c>
      <c r="P54" s="25">
        <v>51610</v>
      </c>
      <c r="Q54" s="25"/>
      <c r="R54" s="25"/>
      <c r="S54" s="25"/>
      <c r="T54" s="25"/>
      <c r="U54" s="25" t="s">
        <v>12</v>
      </c>
      <c r="V54" s="25">
        <v>5.2110460621592703E-3</v>
      </c>
      <c r="W54" s="25">
        <v>365</v>
      </c>
      <c r="X54" s="29">
        <v>1.42768385264637E-5</v>
      </c>
      <c r="Y54" s="25">
        <v>10467</v>
      </c>
      <c r="Z54" s="27">
        <v>3062669</v>
      </c>
      <c r="AA54" s="28">
        <f t="shared" si="0"/>
        <v>2.7246894026811113E-3</v>
      </c>
      <c r="AC54" t="str">
        <f t="shared" si="1"/>
        <v>2102004002-51610-VOC</v>
      </c>
      <c r="AD54" t="str">
        <f>IF(COUNTIF('NP-NRModel-MAR-WILDFIRES Modifi'!V:V, AC54)=0, "Missing", "")</f>
        <v/>
      </c>
    </row>
    <row r="55" spans="1:30" hidden="1" x14ac:dyDescent="0.3">
      <c r="A55" s="24">
        <v>2102004002</v>
      </c>
      <c r="B55" s="40">
        <v>51683</v>
      </c>
      <c r="C55" s="25"/>
      <c r="D55" s="25"/>
      <c r="E55" s="25"/>
      <c r="F55" s="25"/>
      <c r="G55" s="25" t="s">
        <v>955</v>
      </c>
      <c r="H55" s="25">
        <v>0.13592738088536799</v>
      </c>
      <c r="I55" s="25">
        <v>153</v>
      </c>
      <c r="J55" s="25">
        <v>8.8841425415273696E-4</v>
      </c>
      <c r="K55" s="25"/>
      <c r="L55" s="25"/>
      <c r="M55" s="25">
        <v>10467</v>
      </c>
      <c r="N55" s="26">
        <v>696963</v>
      </c>
      <c r="O55" s="24">
        <v>2102004002</v>
      </c>
      <c r="P55" s="25">
        <v>51683</v>
      </c>
      <c r="Q55" s="25"/>
      <c r="R55" s="25"/>
      <c r="S55" s="25"/>
      <c r="T55" s="25"/>
      <c r="U55" s="25" t="s">
        <v>955</v>
      </c>
      <c r="V55" s="25">
        <v>0.32606074412684299</v>
      </c>
      <c r="W55" s="25">
        <v>365</v>
      </c>
      <c r="X55" s="25">
        <v>8.9331710719683195E-4</v>
      </c>
      <c r="Y55" s="25">
        <v>10467</v>
      </c>
      <c r="Z55" s="27">
        <v>696963</v>
      </c>
      <c r="AA55" s="28">
        <f t="shared" si="0"/>
        <v>2.7246894026811434E-3</v>
      </c>
      <c r="AC55" t="str">
        <f t="shared" si="1"/>
        <v>2102004002-51683-NOX</v>
      </c>
      <c r="AD55" t="str">
        <f>IF(COUNTIF('NP-NRModel-MAR-WILDFIRES Modifi'!V:V, AC55)=0, "Missing", "")</f>
        <v/>
      </c>
    </row>
    <row r="56" spans="1:30" hidden="1" x14ac:dyDescent="0.3">
      <c r="A56" s="24">
        <v>2102004002</v>
      </c>
      <c r="B56" s="40">
        <v>51683</v>
      </c>
      <c r="C56" s="25"/>
      <c r="D56" s="25"/>
      <c r="E56" s="25"/>
      <c r="F56" s="25"/>
      <c r="G56" s="25" t="s">
        <v>12</v>
      </c>
      <c r="H56" s="25">
        <v>9.4519008628781796E-3</v>
      </c>
      <c r="I56" s="25">
        <v>153</v>
      </c>
      <c r="J56" s="29">
        <v>6.1777129822733199E-5</v>
      </c>
      <c r="K56" s="29"/>
      <c r="L56" s="29"/>
      <c r="M56" s="25">
        <v>10467</v>
      </c>
      <c r="N56" s="26">
        <v>953838</v>
      </c>
      <c r="O56" s="24">
        <v>2102004002</v>
      </c>
      <c r="P56" s="25">
        <v>51683</v>
      </c>
      <c r="Q56" s="25"/>
      <c r="R56" s="25"/>
      <c r="S56" s="25"/>
      <c r="T56" s="25"/>
      <c r="U56" s="25" t="s">
        <v>12</v>
      </c>
      <c r="V56" s="25">
        <v>2.26730906509723E-2</v>
      </c>
      <c r="W56" s="25">
        <v>365</v>
      </c>
      <c r="X56" s="29">
        <v>6.2118056578006403E-5</v>
      </c>
      <c r="Y56" s="25">
        <v>10467</v>
      </c>
      <c r="Z56" s="27">
        <v>953838</v>
      </c>
      <c r="AA56" s="28">
        <f t="shared" si="0"/>
        <v>2.7246894026811464E-3</v>
      </c>
      <c r="AC56" t="str">
        <f t="shared" si="1"/>
        <v>2102004002-51683-VOC</v>
      </c>
      <c r="AD56" t="str">
        <f>IF(COUNTIF('NP-NRModel-MAR-WILDFIRES Modifi'!V:V, AC56)=0, "Missing", "")</f>
        <v/>
      </c>
    </row>
    <row r="57" spans="1:30" hidden="1" x14ac:dyDescent="0.3">
      <c r="A57" s="24">
        <v>2102004002</v>
      </c>
      <c r="B57" s="40">
        <v>51685</v>
      </c>
      <c r="C57" s="25"/>
      <c r="D57" s="25"/>
      <c r="E57" s="25"/>
      <c r="F57" s="25"/>
      <c r="G57" s="25" t="s">
        <v>955</v>
      </c>
      <c r="H57" s="25">
        <v>6.0707795012231003E-2</v>
      </c>
      <c r="I57" s="25">
        <v>153</v>
      </c>
      <c r="J57" s="25">
        <v>3.9678297393614997E-4</v>
      </c>
      <c r="K57" s="25"/>
      <c r="L57" s="25"/>
      <c r="M57" s="25">
        <v>10467</v>
      </c>
      <c r="N57" s="26">
        <v>506870</v>
      </c>
      <c r="O57" s="24">
        <v>2102004002</v>
      </c>
      <c r="P57" s="25">
        <v>51685</v>
      </c>
      <c r="Q57" s="25"/>
      <c r="R57" s="25"/>
      <c r="S57" s="25"/>
      <c r="T57" s="25"/>
      <c r="U57" s="25" t="s">
        <v>955</v>
      </c>
      <c r="V57" s="25">
        <v>0.145625029240291</v>
      </c>
      <c r="W57" s="25">
        <v>365</v>
      </c>
      <c r="X57" s="25">
        <v>3.98972682850112E-4</v>
      </c>
      <c r="Y57" s="25">
        <v>10467</v>
      </c>
      <c r="Z57" s="27">
        <v>506870</v>
      </c>
      <c r="AA57" s="28">
        <f t="shared" si="0"/>
        <v>2.724689402681126E-3</v>
      </c>
      <c r="AC57" t="str">
        <f t="shared" si="1"/>
        <v>2102004002-51685-NOX</v>
      </c>
      <c r="AD57" t="str">
        <f>IF(COUNTIF('NP-NRModel-MAR-WILDFIRES Modifi'!V:V, AC57)=0, "Missing", "")</f>
        <v/>
      </c>
    </row>
    <row r="58" spans="1:30" hidden="1" x14ac:dyDescent="0.3">
      <c r="A58" s="24">
        <v>2102004002</v>
      </c>
      <c r="B58" s="40">
        <v>51685</v>
      </c>
      <c r="C58" s="25"/>
      <c r="D58" s="25"/>
      <c r="E58" s="25"/>
      <c r="F58" s="25"/>
      <c r="G58" s="25" t="s">
        <v>12</v>
      </c>
      <c r="H58" s="25">
        <v>4.2214014216801496E-3</v>
      </c>
      <c r="I58" s="25">
        <v>153</v>
      </c>
      <c r="J58" s="29">
        <v>2.7590858965229699E-5</v>
      </c>
      <c r="K58" s="29"/>
      <c r="L58" s="29"/>
      <c r="M58" s="25">
        <v>10467</v>
      </c>
      <c r="N58" s="26">
        <v>1020936</v>
      </c>
      <c r="O58" s="24">
        <v>2102004002</v>
      </c>
      <c r="P58" s="25">
        <v>51685</v>
      </c>
      <c r="Q58" s="25"/>
      <c r="R58" s="25"/>
      <c r="S58" s="25"/>
      <c r="T58" s="25"/>
      <c r="U58" s="25" t="s">
        <v>12</v>
      </c>
      <c r="V58" s="25">
        <v>1.01262400544003E-2</v>
      </c>
      <c r="W58" s="25">
        <v>365</v>
      </c>
      <c r="X58" s="29">
        <v>2.77431234367131E-5</v>
      </c>
      <c r="Y58" s="25">
        <v>10467</v>
      </c>
      <c r="Z58" s="27">
        <v>1020936</v>
      </c>
      <c r="AA58" s="28">
        <f t="shared" si="0"/>
        <v>2.7246894026811313E-3</v>
      </c>
      <c r="AC58" t="str">
        <f t="shared" si="1"/>
        <v>2102004002-51685-VOC</v>
      </c>
      <c r="AD58" t="str">
        <f>IF(COUNTIF('NP-NRModel-MAR-WILDFIRES Modifi'!V:V, AC58)=0, "Missing", "")</f>
        <v/>
      </c>
    </row>
    <row r="59" spans="1:30" hidden="1" x14ac:dyDescent="0.3">
      <c r="A59" s="24">
        <v>2102006000</v>
      </c>
      <c r="B59" s="40">
        <v>51013</v>
      </c>
      <c r="C59" s="25"/>
      <c r="D59" s="25"/>
      <c r="E59" s="25"/>
      <c r="F59" s="25"/>
      <c r="G59" s="25" t="s">
        <v>955</v>
      </c>
      <c r="H59" s="25">
        <v>3.1654450342893101</v>
      </c>
      <c r="I59" s="25">
        <v>153</v>
      </c>
      <c r="J59" s="25">
        <v>2.0689183230649E-2</v>
      </c>
      <c r="K59" s="25"/>
      <c r="L59" s="25"/>
      <c r="M59" s="25">
        <v>10467</v>
      </c>
      <c r="N59" s="26">
        <v>1378837</v>
      </c>
      <c r="O59" s="24">
        <v>2102006000</v>
      </c>
      <c r="P59" s="25">
        <v>51013</v>
      </c>
      <c r="Q59" s="25"/>
      <c r="R59" s="25"/>
      <c r="S59" s="25"/>
      <c r="T59" s="25"/>
      <c r="U59" s="25" t="s">
        <v>955</v>
      </c>
      <c r="V59" s="25">
        <v>7.5932262995887099</v>
      </c>
      <c r="W59" s="25">
        <v>365</v>
      </c>
      <c r="X59" s="25">
        <v>2.0803359724900501E-2</v>
      </c>
      <c r="Y59" s="25">
        <v>10467</v>
      </c>
      <c r="Z59" s="27">
        <v>1378837</v>
      </c>
      <c r="AA59" s="28">
        <f t="shared" si="0"/>
        <v>2.7246894026811286E-3</v>
      </c>
      <c r="AC59" t="str">
        <f t="shared" si="1"/>
        <v>2102006000-51013-NOX</v>
      </c>
      <c r="AD59" t="str">
        <f>IF(COUNTIF('NP-NRModel-MAR-WILDFIRES Modifi'!V:V, AC59)=0, "Missing", "")</f>
        <v/>
      </c>
    </row>
    <row r="60" spans="1:30" hidden="1" x14ac:dyDescent="0.3">
      <c r="A60" s="24">
        <v>2102006000</v>
      </c>
      <c r="B60" s="40">
        <v>51013</v>
      </c>
      <c r="C60" s="25"/>
      <c r="D60" s="25"/>
      <c r="E60" s="25"/>
      <c r="F60" s="25"/>
      <c r="G60" s="25" t="s">
        <v>12</v>
      </c>
      <c r="H60" s="25">
        <v>0.17409946186508399</v>
      </c>
      <c r="I60" s="25">
        <v>153</v>
      </c>
      <c r="J60" s="25">
        <v>1.1379049795103499E-3</v>
      </c>
      <c r="K60" s="25"/>
      <c r="L60" s="25"/>
      <c r="M60" s="25">
        <v>10467</v>
      </c>
      <c r="N60" s="26">
        <v>1378839</v>
      </c>
      <c r="O60" s="24">
        <v>2102006000</v>
      </c>
      <c r="P60" s="25">
        <v>51013</v>
      </c>
      <c r="Q60" s="25"/>
      <c r="R60" s="25"/>
      <c r="S60" s="25"/>
      <c r="T60" s="25"/>
      <c r="U60" s="25" t="s">
        <v>12</v>
      </c>
      <c r="V60" s="25">
        <v>0.41762741044562401</v>
      </c>
      <c r="W60" s="25">
        <v>365</v>
      </c>
      <c r="X60" s="25">
        <v>1.14418468615239E-3</v>
      </c>
      <c r="Y60" s="25">
        <v>10467</v>
      </c>
      <c r="Z60" s="27">
        <v>1378839</v>
      </c>
      <c r="AA60" s="28">
        <f t="shared" si="0"/>
        <v>2.7246894026811191E-3</v>
      </c>
      <c r="AC60" t="str">
        <f t="shared" si="1"/>
        <v>2102006000-51013-VOC</v>
      </c>
      <c r="AD60" t="str">
        <f>IF(COUNTIF('NP-NRModel-MAR-WILDFIRES Modifi'!V:V, AC60)=0, "Missing", "")</f>
        <v/>
      </c>
    </row>
    <row r="61" spans="1:30" hidden="1" x14ac:dyDescent="0.3">
      <c r="A61" s="24">
        <v>2102006000</v>
      </c>
      <c r="B61" s="40">
        <v>51059</v>
      </c>
      <c r="C61" s="25"/>
      <c r="D61" s="25"/>
      <c r="E61" s="25"/>
      <c r="F61" s="25"/>
      <c r="G61" s="25" t="s">
        <v>955</v>
      </c>
      <c r="H61" s="25">
        <v>69.948690214389401</v>
      </c>
      <c r="I61" s="25">
        <v>153</v>
      </c>
      <c r="J61" s="25">
        <v>0.457180981793395</v>
      </c>
      <c r="K61" s="25"/>
      <c r="L61" s="25"/>
      <c r="M61" s="25">
        <v>10467</v>
      </c>
      <c r="N61" s="26">
        <v>2004876</v>
      </c>
      <c r="O61" s="24">
        <v>2102006000</v>
      </c>
      <c r="P61" s="25">
        <v>51059</v>
      </c>
      <c r="Q61" s="25"/>
      <c r="R61" s="25"/>
      <c r="S61" s="25"/>
      <c r="T61" s="25"/>
      <c r="U61" s="25" t="s">
        <v>955</v>
      </c>
      <c r="V61" s="25">
        <v>167.791962395246</v>
      </c>
      <c r="W61" s="25">
        <v>365</v>
      </c>
      <c r="X61" s="25">
        <v>0.45970400656231702</v>
      </c>
      <c r="Y61" s="25">
        <v>10467</v>
      </c>
      <c r="Z61" s="27">
        <v>2004876</v>
      </c>
      <c r="AA61" s="28">
        <f t="shared" si="0"/>
        <v>2.7246894026811152E-3</v>
      </c>
      <c r="AC61" t="str">
        <f t="shared" si="1"/>
        <v>2102006000-51059-NOX</v>
      </c>
      <c r="AD61" t="str">
        <f>IF(COUNTIF('NP-NRModel-MAR-WILDFIRES Modifi'!V:V, AC61)=0, "Missing", "")</f>
        <v/>
      </c>
    </row>
    <row r="62" spans="1:30" hidden="1" x14ac:dyDescent="0.3">
      <c r="A62" s="24">
        <v>2102006000</v>
      </c>
      <c r="B62" s="40">
        <v>51059</v>
      </c>
      <c r="C62" s="25"/>
      <c r="D62" s="25"/>
      <c r="E62" s="25"/>
      <c r="F62" s="25"/>
      <c r="G62" s="25" t="s">
        <v>12</v>
      </c>
      <c r="H62" s="25">
        <v>3.8471781763746602</v>
      </c>
      <c r="I62" s="25">
        <v>153</v>
      </c>
      <c r="J62" s="25">
        <v>2.5144955401141599E-2</v>
      </c>
      <c r="K62" s="25"/>
      <c r="L62" s="25"/>
      <c r="M62" s="25">
        <v>10467</v>
      </c>
      <c r="N62" s="26">
        <v>846655</v>
      </c>
      <c r="O62" s="24">
        <v>2102006000</v>
      </c>
      <c r="P62" s="25">
        <v>51059</v>
      </c>
      <c r="Q62" s="25"/>
      <c r="R62" s="25"/>
      <c r="S62" s="25"/>
      <c r="T62" s="25"/>
      <c r="U62" s="25" t="s">
        <v>12</v>
      </c>
      <c r="V62" s="25">
        <v>9.2285584464778694</v>
      </c>
      <c r="W62" s="25">
        <v>365</v>
      </c>
      <c r="X62" s="25">
        <v>2.5283721771172201E-2</v>
      </c>
      <c r="Y62" s="25">
        <v>10467</v>
      </c>
      <c r="Z62" s="27">
        <v>846655</v>
      </c>
      <c r="AA62" s="28">
        <f t="shared" si="0"/>
        <v>2.7246894026811208E-3</v>
      </c>
      <c r="AC62" t="str">
        <f t="shared" si="1"/>
        <v>2102006000-51059-VOC</v>
      </c>
      <c r="AD62" t="str">
        <f>IF(COUNTIF('NP-NRModel-MAR-WILDFIRES Modifi'!V:V, AC62)=0, "Missing", "")</f>
        <v/>
      </c>
    </row>
    <row r="63" spans="1:30" hidden="1" x14ac:dyDescent="0.3">
      <c r="A63" s="24">
        <v>2102006000</v>
      </c>
      <c r="B63" s="40">
        <v>51107</v>
      </c>
      <c r="C63" s="25"/>
      <c r="D63" s="25"/>
      <c r="E63" s="25"/>
      <c r="F63" s="25"/>
      <c r="G63" s="25" t="s">
        <v>955</v>
      </c>
      <c r="H63" s="25">
        <v>38.565387270572501</v>
      </c>
      <c r="I63" s="25">
        <v>153</v>
      </c>
      <c r="J63" s="25">
        <v>0.25206135470962399</v>
      </c>
      <c r="K63" s="25"/>
      <c r="L63" s="25"/>
      <c r="M63" s="25">
        <v>10467</v>
      </c>
      <c r="N63" s="26">
        <v>3572109</v>
      </c>
      <c r="O63" s="24">
        <v>2102006000</v>
      </c>
      <c r="P63" s="25">
        <v>51107</v>
      </c>
      <c r="Q63" s="25"/>
      <c r="R63" s="25"/>
      <c r="S63" s="25"/>
      <c r="T63" s="25"/>
      <c r="U63" s="25" t="s">
        <v>955</v>
      </c>
      <c r="V63" s="25">
        <v>92.510124075644299</v>
      </c>
      <c r="W63" s="25">
        <v>365</v>
      </c>
      <c r="X63" s="25">
        <v>0.25345239472779202</v>
      </c>
      <c r="Y63" s="25">
        <v>10467</v>
      </c>
      <c r="Z63" s="27">
        <v>3572109</v>
      </c>
      <c r="AA63" s="28">
        <f t="shared" si="0"/>
        <v>2.7246894026811247E-3</v>
      </c>
      <c r="AC63" t="str">
        <f t="shared" si="1"/>
        <v>2102006000-51107-NOX</v>
      </c>
      <c r="AD63" t="str">
        <f>IF(COUNTIF('NP-NRModel-MAR-WILDFIRES Modifi'!V:V, AC63)=0, "Missing", "")</f>
        <v/>
      </c>
    </row>
    <row r="64" spans="1:30" hidden="1" x14ac:dyDescent="0.3">
      <c r="A64" s="24">
        <v>2102006000</v>
      </c>
      <c r="B64" s="40">
        <v>51107</v>
      </c>
      <c r="C64" s="25"/>
      <c r="D64" s="25"/>
      <c r="E64" s="25"/>
      <c r="F64" s="25"/>
      <c r="G64" s="25" t="s">
        <v>12</v>
      </c>
      <c r="H64" s="25">
        <v>2.1210962355065099</v>
      </c>
      <c r="I64" s="25">
        <v>153</v>
      </c>
      <c r="J64" s="25">
        <v>1.3863374088277799E-2</v>
      </c>
      <c r="K64" s="25"/>
      <c r="L64" s="25"/>
      <c r="M64" s="25">
        <v>10467</v>
      </c>
      <c r="N64" s="26">
        <v>2542825</v>
      </c>
      <c r="O64" s="24">
        <v>2102006000</v>
      </c>
      <c r="P64" s="25">
        <v>51107</v>
      </c>
      <c r="Q64" s="25"/>
      <c r="R64" s="25"/>
      <c r="S64" s="25"/>
      <c r="T64" s="25"/>
      <c r="U64" s="25" t="s">
        <v>12</v>
      </c>
      <c r="V64" s="25">
        <v>5.08805666973862</v>
      </c>
      <c r="W64" s="25">
        <v>365</v>
      </c>
      <c r="X64" s="25">
        <v>1.39398812869551E-2</v>
      </c>
      <c r="Y64" s="25">
        <v>10467</v>
      </c>
      <c r="Z64" s="27">
        <v>2542825</v>
      </c>
      <c r="AA64" s="28">
        <f t="shared" si="0"/>
        <v>2.7246894026811182E-3</v>
      </c>
      <c r="AC64" t="str">
        <f t="shared" si="1"/>
        <v>2102006000-51107-VOC</v>
      </c>
      <c r="AD64" t="str">
        <f>IF(COUNTIF('NP-NRModel-MAR-WILDFIRES Modifi'!V:V, AC64)=0, "Missing", "")</f>
        <v/>
      </c>
    </row>
    <row r="65" spans="1:30" hidden="1" x14ac:dyDescent="0.3">
      <c r="A65" s="24">
        <v>2102006000</v>
      </c>
      <c r="B65" s="40">
        <v>51153</v>
      </c>
      <c r="C65" s="25"/>
      <c r="D65" s="25"/>
      <c r="E65" s="25"/>
      <c r="F65" s="25"/>
      <c r="G65" s="25" t="s">
        <v>955</v>
      </c>
      <c r="H65" s="25">
        <v>36.944785873776702</v>
      </c>
      <c r="I65" s="25">
        <v>153</v>
      </c>
      <c r="J65" s="25">
        <v>0.24146918871749501</v>
      </c>
      <c r="K65" s="25"/>
      <c r="L65" s="25"/>
      <c r="M65" s="25">
        <v>10467</v>
      </c>
      <c r="N65" s="26">
        <v>1727611</v>
      </c>
      <c r="O65" s="24">
        <v>2102006000</v>
      </c>
      <c r="P65" s="25">
        <v>51153</v>
      </c>
      <c r="Q65" s="25"/>
      <c r="R65" s="25"/>
      <c r="S65" s="25"/>
      <c r="T65" s="25"/>
      <c r="U65" s="25" t="s">
        <v>955</v>
      </c>
      <c r="V65" s="25">
        <v>88.622647586872304</v>
      </c>
      <c r="W65" s="25">
        <v>365</v>
      </c>
      <c r="X65" s="25">
        <v>0.242801774210609</v>
      </c>
      <c r="Y65" s="25">
        <v>10467</v>
      </c>
      <c r="Z65" s="27">
        <v>1727611</v>
      </c>
      <c r="AA65" s="28">
        <f t="shared" si="0"/>
        <v>2.7246894026811256E-3</v>
      </c>
      <c r="AC65" t="str">
        <f t="shared" si="1"/>
        <v>2102006000-51153-NOX</v>
      </c>
      <c r="AD65" t="str">
        <f>IF(COUNTIF('NP-NRModel-MAR-WILDFIRES Modifi'!V:V, AC65)=0, "Missing", "")</f>
        <v/>
      </c>
    </row>
    <row r="66" spans="1:30" hidden="1" x14ac:dyDescent="0.3">
      <c r="A66" s="24">
        <v>2102006000</v>
      </c>
      <c r="B66" s="40">
        <v>51153</v>
      </c>
      <c r="C66" s="25"/>
      <c r="D66" s="25"/>
      <c r="E66" s="25"/>
      <c r="F66" s="25"/>
      <c r="G66" s="25" t="s">
        <v>12</v>
      </c>
      <c r="H66" s="25">
        <v>2.03196307284944</v>
      </c>
      <c r="I66" s="25">
        <v>153</v>
      </c>
      <c r="J66" s="25">
        <v>1.32808043977087E-2</v>
      </c>
      <c r="K66" s="25"/>
      <c r="L66" s="25"/>
      <c r="M66" s="25">
        <v>10467</v>
      </c>
      <c r="N66" s="26">
        <v>2628006</v>
      </c>
      <c r="O66" s="24">
        <v>2102006000</v>
      </c>
      <c r="P66" s="25">
        <v>51153</v>
      </c>
      <c r="Q66" s="25"/>
      <c r="R66" s="25"/>
      <c r="S66" s="25"/>
      <c r="T66" s="25"/>
      <c r="U66" s="25" t="s">
        <v>12</v>
      </c>
      <c r="V66" s="25">
        <v>4.8742452569603998</v>
      </c>
      <c r="W66" s="25">
        <v>365</v>
      </c>
      <c r="X66" s="25">
        <v>1.3354096594412E-2</v>
      </c>
      <c r="Y66" s="25">
        <v>10467</v>
      </c>
      <c r="Z66" s="27">
        <v>2628006</v>
      </c>
      <c r="AA66" s="28">
        <f t="shared" si="0"/>
        <v>2.7246894026811169E-3</v>
      </c>
      <c r="AC66" t="str">
        <f t="shared" si="1"/>
        <v>2102006000-51153-VOC</v>
      </c>
      <c r="AD66" t="str">
        <f>IF(COUNTIF('NP-NRModel-MAR-WILDFIRES Modifi'!V:V, AC66)=0, "Missing", "")</f>
        <v/>
      </c>
    </row>
    <row r="67" spans="1:30" hidden="1" x14ac:dyDescent="0.3">
      <c r="A67" s="24">
        <v>2102006000</v>
      </c>
      <c r="B67" s="40">
        <v>51510</v>
      </c>
      <c r="C67" s="25"/>
      <c r="D67" s="25"/>
      <c r="E67" s="25"/>
      <c r="F67" s="25"/>
      <c r="G67" s="25" t="s">
        <v>955</v>
      </c>
      <c r="H67" s="25">
        <v>6.7621577747230903</v>
      </c>
      <c r="I67" s="25">
        <v>153</v>
      </c>
      <c r="J67" s="25">
        <v>4.4197109638712997E-2</v>
      </c>
      <c r="K67" s="25"/>
      <c r="L67" s="25"/>
      <c r="M67" s="25">
        <v>10467</v>
      </c>
      <c r="N67" s="26">
        <v>940072</v>
      </c>
      <c r="O67" s="24">
        <v>2102006000</v>
      </c>
      <c r="P67" s="25">
        <v>51510</v>
      </c>
      <c r="Q67" s="25"/>
      <c r="R67" s="25"/>
      <c r="S67" s="25"/>
      <c r="T67" s="25"/>
      <c r="U67" s="25" t="s">
        <v>955</v>
      </c>
      <c r="V67" s="25">
        <v>16.2209716803766</v>
      </c>
      <c r="W67" s="25">
        <v>365</v>
      </c>
      <c r="X67" s="25">
        <v>4.44410183024017E-2</v>
      </c>
      <c r="Y67" s="25">
        <v>10467</v>
      </c>
      <c r="Z67" s="27">
        <v>940072</v>
      </c>
      <c r="AA67" s="28">
        <f t="shared" ref="AA67:AA130" si="2">IFERROR(J67/V67,0)</f>
        <v>2.7246894026811395E-3</v>
      </c>
      <c r="AC67" t="str">
        <f t="shared" ref="AC67:AC130" si="3">TRIM(A67) &amp; "-" &amp; B67 &amp; "-" &amp; TRIM(U67)</f>
        <v>2102006000-51510-NOX</v>
      </c>
      <c r="AD67" t="str">
        <f>IF(COUNTIF('NP-NRModel-MAR-WILDFIRES Modifi'!V:V, AC67)=0, "Missing", "")</f>
        <v/>
      </c>
    </row>
    <row r="68" spans="1:30" hidden="1" x14ac:dyDescent="0.3">
      <c r="A68" s="24">
        <v>2102006000</v>
      </c>
      <c r="B68" s="40">
        <v>51510</v>
      </c>
      <c r="C68" s="25"/>
      <c r="D68" s="25"/>
      <c r="E68" s="25"/>
      <c r="F68" s="25"/>
      <c r="G68" s="25" t="s">
        <v>12</v>
      </c>
      <c r="H68" s="25">
        <v>0.37191869906809499</v>
      </c>
      <c r="I68" s="25">
        <v>153</v>
      </c>
      <c r="J68" s="25">
        <v>2.4308411703797099E-3</v>
      </c>
      <c r="K68" s="25"/>
      <c r="L68" s="25"/>
      <c r="M68" s="25">
        <v>10467</v>
      </c>
      <c r="N68" s="26">
        <v>297530</v>
      </c>
      <c r="O68" s="24">
        <v>2102006000</v>
      </c>
      <c r="P68" s="25">
        <v>51510</v>
      </c>
      <c r="Q68" s="25"/>
      <c r="R68" s="25"/>
      <c r="S68" s="25"/>
      <c r="T68" s="25"/>
      <c r="U68" s="25" t="s">
        <v>12</v>
      </c>
      <c r="V68" s="25">
        <v>0.89215349389465204</v>
      </c>
      <c r="W68" s="25">
        <v>365</v>
      </c>
      <c r="X68" s="25">
        <v>2.4442561476565798E-3</v>
      </c>
      <c r="Y68" s="25">
        <v>10467</v>
      </c>
      <c r="Z68" s="27">
        <v>297530</v>
      </c>
      <c r="AA68" s="28">
        <f t="shared" si="2"/>
        <v>2.7246894026811382E-3</v>
      </c>
      <c r="AC68" t="str">
        <f t="shared" si="3"/>
        <v>2102006000-51510-VOC</v>
      </c>
      <c r="AD68" t="str">
        <f>IF(COUNTIF('NP-NRModel-MAR-WILDFIRES Modifi'!V:V, AC68)=0, "Missing", "")</f>
        <v/>
      </c>
    </row>
    <row r="69" spans="1:30" hidden="1" x14ac:dyDescent="0.3">
      <c r="A69" s="24">
        <v>2102006000</v>
      </c>
      <c r="B69" s="40">
        <v>51600</v>
      </c>
      <c r="C69" s="25"/>
      <c r="D69" s="25"/>
      <c r="E69" s="25"/>
      <c r="F69" s="25"/>
      <c r="G69" s="25" t="s">
        <v>955</v>
      </c>
      <c r="H69" s="25">
        <v>2.4167190004727201</v>
      </c>
      <c r="I69" s="25">
        <v>153</v>
      </c>
      <c r="J69" s="25">
        <v>1.5795549022697499E-2</v>
      </c>
      <c r="K69" s="25"/>
      <c r="L69" s="25"/>
      <c r="M69" s="25">
        <v>10467</v>
      </c>
      <c r="N69" s="26">
        <v>2161656</v>
      </c>
      <c r="O69" s="24">
        <v>2102006000</v>
      </c>
      <c r="P69" s="25">
        <v>51600</v>
      </c>
      <c r="Q69" s="25"/>
      <c r="R69" s="25"/>
      <c r="S69" s="25"/>
      <c r="T69" s="25"/>
      <c r="U69" s="25" t="s">
        <v>955</v>
      </c>
      <c r="V69" s="25">
        <v>5.7971925193214604</v>
      </c>
      <c r="W69" s="25">
        <v>365</v>
      </c>
      <c r="X69" s="25">
        <v>1.5882719231017601E-2</v>
      </c>
      <c r="Y69" s="25">
        <v>10467</v>
      </c>
      <c r="Z69" s="27">
        <v>2161656</v>
      </c>
      <c r="AA69" s="28">
        <f t="shared" si="2"/>
        <v>2.7246894026811291E-3</v>
      </c>
      <c r="AC69" t="str">
        <f t="shared" si="3"/>
        <v>2102006000-51600-NOX</v>
      </c>
      <c r="AD69" t="str">
        <f>IF(COUNTIF('NP-NRModel-MAR-WILDFIRES Modifi'!V:V, AC69)=0, "Missing", "")</f>
        <v/>
      </c>
    </row>
    <row r="70" spans="1:30" hidden="1" x14ac:dyDescent="0.3">
      <c r="A70" s="24">
        <v>2102006000</v>
      </c>
      <c r="B70" s="40">
        <v>51600</v>
      </c>
      <c r="C70" s="25"/>
      <c r="D70" s="25"/>
      <c r="E70" s="25"/>
      <c r="F70" s="25"/>
      <c r="G70" s="25" t="s">
        <v>12</v>
      </c>
      <c r="H70" s="25">
        <v>0.13291951927600901</v>
      </c>
      <c r="I70" s="25">
        <v>153</v>
      </c>
      <c r="J70" s="25">
        <v>8.68755027947774E-4</v>
      </c>
      <c r="K70" s="25"/>
      <c r="L70" s="25"/>
      <c r="M70" s="25">
        <v>10467</v>
      </c>
      <c r="N70" s="26">
        <v>2547144</v>
      </c>
      <c r="O70" s="24">
        <v>2102006000</v>
      </c>
      <c r="P70" s="25">
        <v>51600</v>
      </c>
      <c r="Q70" s="25"/>
      <c r="R70" s="25"/>
      <c r="S70" s="25"/>
      <c r="T70" s="25"/>
      <c r="U70" s="25" t="s">
        <v>12</v>
      </c>
      <c r="V70" s="25">
        <v>0.318845526793956</v>
      </c>
      <c r="W70" s="25">
        <v>365</v>
      </c>
      <c r="X70" s="25">
        <v>8.7354938847659296E-4</v>
      </c>
      <c r="Y70" s="25">
        <v>10467</v>
      </c>
      <c r="Z70" s="27">
        <v>2547144</v>
      </c>
      <c r="AA70" s="28">
        <f t="shared" si="2"/>
        <v>2.7246894026811295E-3</v>
      </c>
      <c r="AC70" t="str">
        <f t="shared" si="3"/>
        <v>2102006000-51600-VOC</v>
      </c>
      <c r="AD70" t="str">
        <f>IF(COUNTIF('NP-NRModel-MAR-WILDFIRES Modifi'!V:V, AC70)=0, "Missing", "")</f>
        <v/>
      </c>
    </row>
    <row r="71" spans="1:30" hidden="1" x14ac:dyDescent="0.3">
      <c r="A71" s="24">
        <v>2102006000</v>
      </c>
      <c r="B71" s="40">
        <v>51610</v>
      </c>
      <c r="C71" s="25"/>
      <c r="D71" s="25"/>
      <c r="E71" s="25"/>
      <c r="F71" s="25"/>
      <c r="G71" s="25" t="s">
        <v>955</v>
      </c>
      <c r="H71" s="25">
        <v>1.46553752951209</v>
      </c>
      <c r="I71" s="25">
        <v>153</v>
      </c>
      <c r="J71" s="25">
        <v>9.5786766634777306E-3</v>
      </c>
      <c r="K71" s="25"/>
      <c r="L71" s="25"/>
      <c r="M71" s="25">
        <v>10467</v>
      </c>
      <c r="N71" s="26">
        <v>190396</v>
      </c>
      <c r="O71" s="24">
        <v>2102006000</v>
      </c>
      <c r="P71" s="25">
        <v>51610</v>
      </c>
      <c r="Q71" s="25"/>
      <c r="R71" s="25"/>
      <c r="S71" s="25"/>
      <c r="T71" s="25"/>
      <c r="U71" s="25" t="s">
        <v>955</v>
      </c>
      <c r="V71" s="25">
        <v>3.5155114025298402</v>
      </c>
      <c r="W71" s="25">
        <v>365</v>
      </c>
      <c r="X71" s="25">
        <v>9.63153808912285E-3</v>
      </c>
      <c r="Y71" s="25">
        <v>10467</v>
      </c>
      <c r="Z71" s="27">
        <v>190396</v>
      </c>
      <c r="AA71" s="28">
        <f t="shared" si="2"/>
        <v>2.7246894026811295E-3</v>
      </c>
      <c r="AC71" t="str">
        <f t="shared" si="3"/>
        <v>2102006000-51610-NOX</v>
      </c>
      <c r="AD71" t="str">
        <f>IF(COUNTIF('NP-NRModel-MAR-WILDFIRES Modifi'!V:V, AC71)=0, "Missing", "")</f>
        <v/>
      </c>
    </row>
    <row r="72" spans="1:30" hidden="1" x14ac:dyDescent="0.3">
      <c r="A72" s="24">
        <v>2102006000</v>
      </c>
      <c r="B72" s="40">
        <v>51610</v>
      </c>
      <c r="C72" s="25"/>
      <c r="D72" s="25"/>
      <c r="E72" s="25"/>
      <c r="F72" s="25"/>
      <c r="G72" s="25" t="s">
        <v>12</v>
      </c>
      <c r="H72" s="25">
        <v>8.0604551248170106E-2</v>
      </c>
      <c r="I72" s="25">
        <v>153</v>
      </c>
      <c r="J72" s="25">
        <v>5.2682713234098095E-4</v>
      </c>
      <c r="K72" s="25"/>
      <c r="L72" s="25"/>
      <c r="M72" s="25">
        <v>10467</v>
      </c>
      <c r="N72" s="26">
        <v>1219640</v>
      </c>
      <c r="O72" s="24">
        <v>2102006000</v>
      </c>
      <c r="P72" s="25">
        <v>51610</v>
      </c>
      <c r="Q72" s="25"/>
      <c r="R72" s="25"/>
      <c r="S72" s="25"/>
      <c r="T72" s="25"/>
      <c r="U72" s="25" t="s">
        <v>12</v>
      </c>
      <c r="V72" s="25">
        <v>0.19335309625477901</v>
      </c>
      <c r="W72" s="25">
        <v>365</v>
      </c>
      <c r="X72" s="25">
        <v>5.2973451028706599E-4</v>
      </c>
      <c r="Y72" s="25">
        <v>10467</v>
      </c>
      <c r="Z72" s="27">
        <v>1219640</v>
      </c>
      <c r="AA72" s="28">
        <f t="shared" si="2"/>
        <v>2.7246894026811304E-3</v>
      </c>
      <c r="AC72" t="str">
        <f t="shared" si="3"/>
        <v>2102006000-51610-VOC</v>
      </c>
      <c r="AD72" t="str">
        <f>IF(COUNTIF('NP-NRModel-MAR-WILDFIRES Modifi'!V:V, AC72)=0, "Missing", "")</f>
        <v/>
      </c>
    </row>
    <row r="73" spans="1:30" hidden="1" x14ac:dyDescent="0.3">
      <c r="A73" s="24">
        <v>2102006000</v>
      </c>
      <c r="B73" s="40">
        <v>51683</v>
      </c>
      <c r="C73" s="25"/>
      <c r="D73" s="25"/>
      <c r="E73" s="25"/>
      <c r="F73" s="25"/>
      <c r="G73" s="25" t="s">
        <v>955</v>
      </c>
      <c r="H73" s="25">
        <v>6.3765087515988901</v>
      </c>
      <c r="I73" s="25">
        <v>153</v>
      </c>
      <c r="J73" s="25">
        <v>4.1676527788228002E-2</v>
      </c>
      <c r="K73" s="25"/>
      <c r="L73" s="25"/>
      <c r="M73" s="25">
        <v>10467</v>
      </c>
      <c r="N73" s="26">
        <v>3279540</v>
      </c>
      <c r="O73" s="24">
        <v>2102006000</v>
      </c>
      <c r="P73" s="25">
        <v>51683</v>
      </c>
      <c r="Q73" s="25"/>
      <c r="R73" s="25"/>
      <c r="S73" s="25"/>
      <c r="T73" s="25"/>
      <c r="U73" s="25" t="s">
        <v>955</v>
      </c>
      <c r="V73" s="25">
        <v>15.2958820727301</v>
      </c>
      <c r="W73" s="25">
        <v>365</v>
      </c>
      <c r="X73" s="25">
        <v>4.1906526226657997E-2</v>
      </c>
      <c r="Y73" s="25">
        <v>10467</v>
      </c>
      <c r="Z73" s="27">
        <v>3279540</v>
      </c>
      <c r="AA73" s="28">
        <f t="shared" si="2"/>
        <v>2.7246894026811313E-3</v>
      </c>
      <c r="AC73" t="str">
        <f t="shared" si="3"/>
        <v>2102006000-51683-NOX</v>
      </c>
      <c r="AD73" t="str">
        <f>IF(COUNTIF('NP-NRModel-MAR-WILDFIRES Modifi'!V:V, AC73)=0, "Missing", "")</f>
        <v/>
      </c>
    </row>
    <row r="74" spans="1:30" hidden="1" x14ac:dyDescent="0.3">
      <c r="A74" s="24">
        <v>2102006000</v>
      </c>
      <c r="B74" s="40">
        <v>51683</v>
      </c>
      <c r="C74" s="25"/>
      <c r="D74" s="25"/>
      <c r="E74" s="25"/>
      <c r="F74" s="25"/>
      <c r="G74" s="25" t="s">
        <v>12</v>
      </c>
      <c r="H74" s="25">
        <v>0.35070787404631298</v>
      </c>
      <c r="I74" s="25">
        <v>153</v>
      </c>
      <c r="J74" s="25">
        <v>2.2922083271000801E-3</v>
      </c>
      <c r="K74" s="25"/>
      <c r="L74" s="25"/>
      <c r="M74" s="25">
        <v>10467</v>
      </c>
      <c r="N74" s="26">
        <v>191265</v>
      </c>
      <c r="O74" s="24">
        <v>2102006000</v>
      </c>
      <c r="P74" s="25">
        <v>51683</v>
      </c>
      <c r="Q74" s="25"/>
      <c r="R74" s="25"/>
      <c r="S74" s="25"/>
      <c r="T74" s="25"/>
      <c r="U74" s="25" t="s">
        <v>12</v>
      </c>
      <c r="V74" s="25">
        <v>0.84127325663046704</v>
      </c>
      <c r="W74" s="25">
        <v>365</v>
      </c>
      <c r="X74" s="25">
        <v>2.3048582373437401E-3</v>
      </c>
      <c r="Y74" s="25">
        <v>10467</v>
      </c>
      <c r="Z74" s="27">
        <v>191265</v>
      </c>
      <c r="AA74" s="28">
        <f t="shared" si="2"/>
        <v>2.7246894026811347E-3</v>
      </c>
      <c r="AC74" t="str">
        <f t="shared" si="3"/>
        <v>2102006000-51683-VOC</v>
      </c>
      <c r="AD74" t="str">
        <f>IF(COUNTIF('NP-NRModel-MAR-WILDFIRES Modifi'!V:V, AC74)=0, "Missing", "")</f>
        <v/>
      </c>
    </row>
    <row r="75" spans="1:30" hidden="1" x14ac:dyDescent="0.3">
      <c r="A75" s="24">
        <v>2102006000</v>
      </c>
      <c r="B75" s="40">
        <v>51685</v>
      </c>
      <c r="C75" s="25"/>
      <c r="D75" s="25"/>
      <c r="E75" s="25"/>
      <c r="F75" s="25"/>
      <c r="G75" s="25" t="s">
        <v>955</v>
      </c>
      <c r="H75" s="25">
        <v>2.8478708316603201</v>
      </c>
      <c r="I75" s="25">
        <v>153</v>
      </c>
      <c r="J75" s="25">
        <v>1.8613534847453001E-2</v>
      </c>
      <c r="K75" s="25"/>
      <c r="L75" s="25"/>
      <c r="M75" s="25">
        <v>10467</v>
      </c>
      <c r="N75" s="26">
        <v>2401351</v>
      </c>
      <c r="O75" s="24">
        <v>2102006000</v>
      </c>
      <c r="P75" s="25">
        <v>51685</v>
      </c>
      <c r="Q75" s="25"/>
      <c r="R75" s="25"/>
      <c r="S75" s="25"/>
      <c r="T75" s="25"/>
      <c r="U75" s="25" t="s">
        <v>955</v>
      </c>
      <c r="V75" s="25">
        <v>6.8314336412572798</v>
      </c>
      <c r="W75" s="25">
        <v>365</v>
      </c>
      <c r="X75" s="25">
        <v>1.8716256551389799E-2</v>
      </c>
      <c r="Y75" s="25">
        <v>10467</v>
      </c>
      <c r="Z75" s="27">
        <v>2401351</v>
      </c>
      <c r="AA75" s="28">
        <f t="shared" si="2"/>
        <v>2.7246894026811191E-3</v>
      </c>
      <c r="AC75" t="str">
        <f t="shared" si="3"/>
        <v>2102006000-51685-NOX</v>
      </c>
      <c r="AD75" t="str">
        <f>IF(COUNTIF('NP-NRModel-MAR-WILDFIRES Modifi'!V:V, AC75)=0, "Missing", "")</f>
        <v/>
      </c>
    </row>
    <row r="76" spans="1:30" hidden="1" x14ac:dyDescent="0.3">
      <c r="A76" s="24">
        <v>2102006000</v>
      </c>
      <c r="B76" s="40">
        <v>51685</v>
      </c>
      <c r="C76" s="25"/>
      <c r="D76" s="25"/>
      <c r="E76" s="25"/>
      <c r="F76" s="25"/>
      <c r="G76" s="25" t="s">
        <v>12</v>
      </c>
      <c r="H76" s="25">
        <v>0.156632900032982</v>
      </c>
      <c r="I76" s="25">
        <v>153</v>
      </c>
      <c r="J76" s="25">
        <v>1.02374444466001E-3</v>
      </c>
      <c r="K76" s="25"/>
      <c r="L76" s="25"/>
      <c r="M76" s="25">
        <v>10467</v>
      </c>
      <c r="N76" s="26">
        <v>2143711</v>
      </c>
      <c r="O76" s="24">
        <v>2102006000</v>
      </c>
      <c r="P76" s="25">
        <v>51685</v>
      </c>
      <c r="Q76" s="25"/>
      <c r="R76" s="25"/>
      <c r="S76" s="25"/>
      <c r="T76" s="25"/>
      <c r="U76" s="25" t="s">
        <v>12</v>
      </c>
      <c r="V76" s="25">
        <v>0.37572886056393601</v>
      </c>
      <c r="W76" s="25">
        <v>365</v>
      </c>
      <c r="X76" s="25">
        <v>1.02939413853133E-3</v>
      </c>
      <c r="Y76" s="25">
        <v>10467</v>
      </c>
      <c r="Z76" s="27">
        <v>2143711</v>
      </c>
      <c r="AA76" s="28">
        <f t="shared" si="2"/>
        <v>2.7246894026811239E-3</v>
      </c>
      <c r="AC76" t="str">
        <f t="shared" si="3"/>
        <v>2102006000-51685-VOC</v>
      </c>
      <c r="AD76" t="str">
        <f>IF(COUNTIF('NP-NRModel-MAR-WILDFIRES Modifi'!V:V, AC76)=0, "Missing", "")</f>
        <v/>
      </c>
    </row>
    <row r="77" spans="1:30" hidden="1" x14ac:dyDescent="0.3">
      <c r="A77" s="24">
        <v>2102007000</v>
      </c>
      <c r="B77" s="40">
        <v>11001</v>
      </c>
      <c r="C77" s="25"/>
      <c r="D77" s="25"/>
      <c r="E77" s="25"/>
      <c r="F77" s="25"/>
      <c r="G77" s="25" t="s">
        <v>955</v>
      </c>
      <c r="H77" s="25">
        <v>8.2999243896468501E-4</v>
      </c>
      <c r="I77" s="25">
        <v>153</v>
      </c>
      <c r="J77" s="29">
        <v>5.42478718277572E-6</v>
      </c>
      <c r="K77" s="29"/>
      <c r="L77" s="29"/>
      <c r="M77" s="25">
        <v>10467</v>
      </c>
      <c r="N77" s="26">
        <v>4069033</v>
      </c>
      <c r="O77" s="24">
        <v>2102007000</v>
      </c>
      <c r="P77" s="25">
        <v>11001</v>
      </c>
      <c r="Q77" s="25"/>
      <c r="R77" s="25"/>
      <c r="S77" s="25"/>
      <c r="T77" s="25"/>
      <c r="U77" s="25" t="s">
        <v>955</v>
      </c>
      <c r="V77" s="25">
        <v>1.99097452261444E-3</v>
      </c>
      <c r="W77" s="25">
        <v>365</v>
      </c>
      <c r="X77" s="29">
        <v>5.45472471949164E-6</v>
      </c>
      <c r="Y77" s="25">
        <v>10467</v>
      </c>
      <c r="Z77" s="27">
        <v>4069033</v>
      </c>
      <c r="AA77" s="28">
        <f t="shared" si="2"/>
        <v>2.7246894026811469E-3</v>
      </c>
      <c r="AC77" t="str">
        <f t="shared" si="3"/>
        <v>2102007000-11001-NOX</v>
      </c>
      <c r="AD77" t="str">
        <f>IF(COUNTIF('NP-NRModel-MAR-WILDFIRES Modifi'!V:V, AC77)=0, "Missing", "")</f>
        <v/>
      </c>
    </row>
    <row r="78" spans="1:30" hidden="1" x14ac:dyDescent="0.3">
      <c r="A78" s="24">
        <v>2102007000</v>
      </c>
      <c r="B78" s="40">
        <v>11001</v>
      </c>
      <c r="C78" s="25"/>
      <c r="D78" s="25"/>
      <c r="E78" s="25"/>
      <c r="F78" s="25"/>
      <c r="G78" s="25" t="s">
        <v>12</v>
      </c>
      <c r="H78" s="29">
        <v>3.0330006399583001E-5</v>
      </c>
      <c r="I78" s="25">
        <v>153</v>
      </c>
      <c r="J78" s="29">
        <v>1.9823533594498701E-7</v>
      </c>
      <c r="K78" s="29"/>
      <c r="L78" s="29"/>
      <c r="M78" s="25">
        <v>10467</v>
      </c>
      <c r="N78" s="26">
        <v>3554611</v>
      </c>
      <c r="O78" s="24">
        <v>2102007000</v>
      </c>
      <c r="P78" s="25">
        <v>11001</v>
      </c>
      <c r="Q78" s="25"/>
      <c r="R78" s="25"/>
      <c r="S78" s="25"/>
      <c r="T78" s="25"/>
      <c r="U78" s="25" t="s">
        <v>12</v>
      </c>
      <c r="V78" s="29">
        <v>7.2755204960213193E-5</v>
      </c>
      <c r="W78" s="25">
        <v>365</v>
      </c>
      <c r="X78" s="29">
        <v>1.9932932865811799E-7</v>
      </c>
      <c r="Y78" s="25">
        <v>10467</v>
      </c>
      <c r="Z78" s="27">
        <v>3554611</v>
      </c>
      <c r="AA78" s="28">
        <f t="shared" si="2"/>
        <v>2.7246894026811373E-3</v>
      </c>
      <c r="AC78" t="str">
        <f t="shared" si="3"/>
        <v>2102007000-11001-VOC</v>
      </c>
      <c r="AD78" t="str">
        <f>IF(COUNTIF('NP-NRModel-MAR-WILDFIRES Modifi'!V:V, AC78)=0, "Missing", "")</f>
        <v/>
      </c>
    </row>
    <row r="79" spans="1:30" hidden="1" x14ac:dyDescent="0.3">
      <c r="A79" s="24">
        <v>2102008000</v>
      </c>
      <c r="B79" s="40">
        <v>24009</v>
      </c>
      <c r="C79" s="25"/>
      <c r="D79" s="25"/>
      <c r="E79" s="25"/>
      <c r="F79" s="25"/>
      <c r="G79" s="25" t="s">
        <v>955</v>
      </c>
      <c r="H79" s="25">
        <v>0.121395037018031</v>
      </c>
      <c r="I79" s="25">
        <v>153</v>
      </c>
      <c r="J79" s="25">
        <v>7.9343161449693504E-4</v>
      </c>
      <c r="K79" s="25"/>
      <c r="L79" s="25"/>
      <c r="M79" s="25">
        <v>10467</v>
      </c>
      <c r="N79" s="26">
        <v>26233</v>
      </c>
      <c r="O79" s="24">
        <v>2102008000</v>
      </c>
      <c r="P79" s="25">
        <v>24009</v>
      </c>
      <c r="Q79" s="25"/>
      <c r="R79" s="25"/>
      <c r="S79" s="25"/>
      <c r="T79" s="25"/>
      <c r="U79" s="25" t="s">
        <v>955</v>
      </c>
      <c r="V79" s="25">
        <v>0.29120075620956598</v>
      </c>
      <c r="W79" s="25">
        <v>365</v>
      </c>
      <c r="X79" s="25">
        <v>7.9781029098511299E-4</v>
      </c>
      <c r="Y79" s="25">
        <v>10467</v>
      </c>
      <c r="Z79" s="27">
        <v>26233</v>
      </c>
      <c r="AA79" s="28">
        <f t="shared" si="2"/>
        <v>2.7246894026811278E-3</v>
      </c>
      <c r="AC79" t="str">
        <f t="shared" si="3"/>
        <v>2102008000-24009-NOX</v>
      </c>
      <c r="AD79" t="str">
        <f>IF(COUNTIF('NP-NRModel-MAR-WILDFIRES Modifi'!V:V, AC79)=0, "Missing", "")</f>
        <v/>
      </c>
    </row>
    <row r="80" spans="1:30" hidden="1" x14ac:dyDescent="0.3">
      <c r="A80" s="24">
        <v>2102008000</v>
      </c>
      <c r="B80" s="40">
        <v>24009</v>
      </c>
      <c r="C80" s="25"/>
      <c r="D80" s="25"/>
      <c r="E80" s="25"/>
      <c r="F80" s="25"/>
      <c r="G80" s="25" t="s">
        <v>12</v>
      </c>
      <c r="H80" s="25">
        <v>9.3805289981247902E-3</v>
      </c>
      <c r="I80" s="25">
        <v>153</v>
      </c>
      <c r="J80" s="29">
        <v>6.1310647046567294E-5</v>
      </c>
      <c r="K80" s="29"/>
      <c r="L80" s="29"/>
      <c r="M80" s="25">
        <v>10467</v>
      </c>
      <c r="N80" s="26">
        <v>2086319</v>
      </c>
      <c r="O80" s="24">
        <v>2102008000</v>
      </c>
      <c r="P80" s="25">
        <v>24009</v>
      </c>
      <c r="Q80" s="25"/>
      <c r="R80" s="25"/>
      <c r="S80" s="25"/>
      <c r="T80" s="25"/>
      <c r="U80" s="25" t="s">
        <v>12</v>
      </c>
      <c r="V80" s="25">
        <v>2.2501884796937498E-2</v>
      </c>
      <c r="W80" s="25">
        <v>365</v>
      </c>
      <c r="X80" s="29">
        <v>6.1648999443664497E-5</v>
      </c>
      <c r="Y80" s="25">
        <v>10467</v>
      </c>
      <c r="Z80" s="27">
        <v>2086319</v>
      </c>
      <c r="AA80" s="28">
        <f t="shared" si="2"/>
        <v>2.7246894026811326E-3</v>
      </c>
      <c r="AC80" t="str">
        <f t="shared" si="3"/>
        <v>2102008000-24009-VOC</v>
      </c>
      <c r="AD80" t="str">
        <f>IF(COUNTIF('NP-NRModel-MAR-WILDFIRES Modifi'!V:V, AC80)=0, "Missing", "")</f>
        <v/>
      </c>
    </row>
    <row r="81" spans="1:30" hidden="1" x14ac:dyDescent="0.3">
      <c r="A81" s="24">
        <v>2102008000</v>
      </c>
      <c r="B81" s="40">
        <v>24017</v>
      </c>
      <c r="C81" s="25"/>
      <c r="D81" s="25"/>
      <c r="E81" s="25"/>
      <c r="F81" s="25"/>
      <c r="G81" s="25" t="s">
        <v>955</v>
      </c>
      <c r="H81" s="25">
        <v>0.17689631824434099</v>
      </c>
      <c r="I81" s="25">
        <v>153</v>
      </c>
      <c r="J81" s="25">
        <v>1.1561850865643201E-3</v>
      </c>
      <c r="K81" s="25"/>
      <c r="L81" s="25"/>
      <c r="M81" s="25">
        <v>10467</v>
      </c>
      <c r="N81" s="26">
        <v>274965</v>
      </c>
      <c r="O81" s="24">
        <v>2102008000</v>
      </c>
      <c r="P81" s="25">
        <v>24017</v>
      </c>
      <c r="Q81" s="25"/>
      <c r="R81" s="25"/>
      <c r="S81" s="25"/>
      <c r="T81" s="25"/>
      <c r="U81" s="25" t="s">
        <v>955</v>
      </c>
      <c r="V81" s="25">
        <v>0.42433647131545199</v>
      </c>
      <c r="W81" s="25">
        <v>365</v>
      </c>
      <c r="X81" s="25">
        <v>1.16256567483685E-3</v>
      </c>
      <c r="Y81" s="25">
        <v>10467</v>
      </c>
      <c r="Z81" s="27">
        <v>274965</v>
      </c>
      <c r="AA81" s="28">
        <f t="shared" si="2"/>
        <v>2.7246894026811365E-3</v>
      </c>
      <c r="AC81" t="str">
        <f t="shared" si="3"/>
        <v>2102008000-24017-NOX</v>
      </c>
      <c r="AD81" t="str">
        <f>IF(COUNTIF('NP-NRModel-MAR-WILDFIRES Modifi'!V:V, AC81)=0, "Missing", "")</f>
        <v/>
      </c>
    </row>
    <row r="82" spans="1:30" hidden="1" x14ac:dyDescent="0.3">
      <c r="A82" s="24">
        <v>2102008000</v>
      </c>
      <c r="B82" s="40">
        <v>24017</v>
      </c>
      <c r="C82" s="25"/>
      <c r="D82" s="25"/>
      <c r="E82" s="25"/>
      <c r="F82" s="25"/>
      <c r="G82" s="25" t="s">
        <v>12</v>
      </c>
      <c r="H82" s="25">
        <v>1.3669263986682501E-2</v>
      </c>
      <c r="I82" s="25">
        <v>153</v>
      </c>
      <c r="J82" s="29">
        <v>8.9341594684199898E-5</v>
      </c>
      <c r="K82" s="29"/>
      <c r="L82" s="29"/>
      <c r="M82" s="25">
        <v>10467</v>
      </c>
      <c r="N82" s="26">
        <v>917569</v>
      </c>
      <c r="O82" s="24">
        <v>2102008000</v>
      </c>
      <c r="P82" s="25">
        <v>24017</v>
      </c>
      <c r="Q82" s="25"/>
      <c r="R82" s="25"/>
      <c r="S82" s="25"/>
      <c r="T82" s="25"/>
      <c r="U82" s="25" t="s">
        <v>12</v>
      </c>
      <c r="V82" s="25">
        <v>3.2789643691602803E-2</v>
      </c>
      <c r="W82" s="25">
        <v>365</v>
      </c>
      <c r="X82" s="29">
        <v>8.9834640250966496E-5</v>
      </c>
      <c r="Y82" s="25">
        <v>10467</v>
      </c>
      <c r="Z82" s="27">
        <v>917569</v>
      </c>
      <c r="AA82" s="28">
        <f t="shared" si="2"/>
        <v>2.7246894026811169E-3</v>
      </c>
      <c r="AC82" t="str">
        <f t="shared" si="3"/>
        <v>2102008000-24017-VOC</v>
      </c>
      <c r="AD82" t="str">
        <f>IF(COUNTIF('NP-NRModel-MAR-WILDFIRES Modifi'!V:V, AC82)=0, "Missing", "")</f>
        <v/>
      </c>
    </row>
    <row r="83" spans="1:30" hidden="1" x14ac:dyDescent="0.3">
      <c r="A83" s="24">
        <v>2102008000</v>
      </c>
      <c r="B83" s="40">
        <v>24021</v>
      </c>
      <c r="C83" s="25"/>
      <c r="D83" s="25"/>
      <c r="E83" s="25"/>
      <c r="F83" s="25"/>
      <c r="G83" s="25" t="s">
        <v>955</v>
      </c>
      <c r="H83" s="25">
        <v>0.73302904983644401</v>
      </c>
      <c r="I83" s="25">
        <v>153</v>
      </c>
      <c r="J83" s="25">
        <v>4.7910395414146696E-3</v>
      </c>
      <c r="K83" s="25"/>
      <c r="L83" s="25"/>
      <c r="M83" s="25">
        <v>10467</v>
      </c>
      <c r="N83" s="26">
        <v>210664</v>
      </c>
      <c r="O83" s="24">
        <v>2102008000</v>
      </c>
      <c r="P83" s="25">
        <v>24021</v>
      </c>
      <c r="Q83" s="25"/>
      <c r="R83" s="25"/>
      <c r="S83" s="25"/>
      <c r="T83" s="25"/>
      <c r="U83" s="25" t="s">
        <v>955</v>
      </c>
      <c r="V83" s="25">
        <v>1.7583800695595799</v>
      </c>
      <c r="W83" s="25">
        <v>365</v>
      </c>
      <c r="X83" s="25">
        <v>4.8174796426289903E-3</v>
      </c>
      <c r="Y83" s="25">
        <v>10467</v>
      </c>
      <c r="Z83" s="27">
        <v>210664</v>
      </c>
      <c r="AA83" s="28">
        <f t="shared" si="2"/>
        <v>2.7246894026811152E-3</v>
      </c>
      <c r="AC83" t="str">
        <f t="shared" si="3"/>
        <v>2102008000-24021-NOX</v>
      </c>
      <c r="AD83" t="str">
        <f>IF(COUNTIF('NP-NRModel-MAR-WILDFIRES Modifi'!V:V, AC83)=0, "Missing", "")</f>
        <v/>
      </c>
    </row>
    <row r="84" spans="1:30" hidden="1" x14ac:dyDescent="0.3">
      <c r="A84" s="24">
        <v>2102008000</v>
      </c>
      <c r="B84" s="40">
        <v>24021</v>
      </c>
      <c r="C84" s="25"/>
      <c r="D84" s="25"/>
      <c r="E84" s="25"/>
      <c r="F84" s="25"/>
      <c r="G84" s="25" t="s">
        <v>12</v>
      </c>
      <c r="H84" s="25">
        <v>5.6643167113539797E-2</v>
      </c>
      <c r="I84" s="25">
        <v>153</v>
      </c>
      <c r="J84" s="25">
        <v>3.7021677851986802E-4</v>
      </c>
      <c r="K84" s="25"/>
      <c r="L84" s="25"/>
      <c r="M84" s="25">
        <v>10467</v>
      </c>
      <c r="N84" s="26">
        <v>2911772</v>
      </c>
      <c r="O84" s="24">
        <v>2102008000</v>
      </c>
      <c r="P84" s="25">
        <v>24021</v>
      </c>
      <c r="Q84" s="25"/>
      <c r="R84" s="25"/>
      <c r="S84" s="25"/>
      <c r="T84" s="25"/>
      <c r="U84" s="25" t="s">
        <v>12</v>
      </c>
      <c r="V84" s="25">
        <v>0.13587485537087901</v>
      </c>
      <c r="W84" s="25">
        <v>365</v>
      </c>
      <c r="X84" s="25">
        <v>3.72259877728438E-4</v>
      </c>
      <c r="Y84" s="25">
        <v>10467</v>
      </c>
      <c r="Z84" s="27">
        <v>2911772</v>
      </c>
      <c r="AA84" s="28">
        <f t="shared" si="2"/>
        <v>2.7246894026811503E-3</v>
      </c>
      <c r="AC84" t="str">
        <f t="shared" si="3"/>
        <v>2102008000-24021-VOC</v>
      </c>
      <c r="AD84" t="str">
        <f>IF(COUNTIF('NP-NRModel-MAR-WILDFIRES Modifi'!V:V, AC84)=0, "Missing", "")</f>
        <v/>
      </c>
    </row>
    <row r="85" spans="1:30" hidden="1" x14ac:dyDescent="0.3">
      <c r="A85" s="24">
        <v>2102008000</v>
      </c>
      <c r="B85" s="40">
        <v>24031</v>
      </c>
      <c r="C85" s="25"/>
      <c r="D85" s="25"/>
      <c r="E85" s="25"/>
      <c r="F85" s="25"/>
      <c r="G85" s="25" t="s">
        <v>955</v>
      </c>
      <c r="H85" s="25">
        <v>1.4828006185385001</v>
      </c>
      <c r="I85" s="25">
        <v>153</v>
      </c>
      <c r="J85" s="25">
        <v>9.6915073107091809E-3</v>
      </c>
      <c r="K85" s="25"/>
      <c r="L85" s="25"/>
      <c r="M85" s="25">
        <v>10467</v>
      </c>
      <c r="N85" s="26">
        <v>2709031</v>
      </c>
      <c r="O85" s="24">
        <v>2102008000</v>
      </c>
      <c r="P85" s="25">
        <v>24031</v>
      </c>
      <c r="Q85" s="25"/>
      <c r="R85" s="25"/>
      <c r="S85" s="25"/>
      <c r="T85" s="25"/>
      <c r="U85" s="25" t="s">
        <v>955</v>
      </c>
      <c r="V85" s="25">
        <v>3.5569218646252398</v>
      </c>
      <c r="W85" s="25">
        <v>365</v>
      </c>
      <c r="X85" s="25">
        <v>9.7449914099321609E-3</v>
      </c>
      <c r="Y85" s="25">
        <v>10467</v>
      </c>
      <c r="Z85" s="27">
        <v>2709031</v>
      </c>
      <c r="AA85" s="28">
        <f t="shared" si="2"/>
        <v>2.7246894026811256E-3</v>
      </c>
      <c r="AC85" t="str">
        <f t="shared" si="3"/>
        <v>2102008000-24031-NOX</v>
      </c>
      <c r="AD85" t="str">
        <f>IF(COUNTIF('NP-NRModel-MAR-WILDFIRES Modifi'!V:V, AC85)=0, "Missing", "")</f>
        <v/>
      </c>
    </row>
    <row r="86" spans="1:30" hidden="1" x14ac:dyDescent="0.3">
      <c r="A86" s="24">
        <v>2102008000</v>
      </c>
      <c r="B86" s="40">
        <v>24031</v>
      </c>
      <c r="C86" s="25"/>
      <c r="D86" s="25"/>
      <c r="E86" s="25"/>
      <c r="F86" s="25"/>
      <c r="G86" s="25" t="s">
        <v>12</v>
      </c>
      <c r="H86" s="25">
        <v>0.114580068637293</v>
      </c>
      <c r="I86" s="25">
        <v>153</v>
      </c>
      <c r="J86" s="25">
        <v>7.4888933749865205E-4</v>
      </c>
      <c r="K86" s="25"/>
      <c r="L86" s="25"/>
      <c r="M86" s="25">
        <v>10467</v>
      </c>
      <c r="N86" s="26">
        <v>2580571</v>
      </c>
      <c r="O86" s="24">
        <v>2102008000</v>
      </c>
      <c r="P86" s="25">
        <v>24031</v>
      </c>
      <c r="Q86" s="25"/>
      <c r="R86" s="25"/>
      <c r="S86" s="25"/>
      <c r="T86" s="25"/>
      <c r="U86" s="25" t="s">
        <v>12</v>
      </c>
      <c r="V86" s="25">
        <v>0.27485310316902001</v>
      </c>
      <c r="W86" s="25">
        <v>365</v>
      </c>
      <c r="X86" s="25">
        <v>7.5302220046306802E-4</v>
      </c>
      <c r="Y86" s="25">
        <v>10467</v>
      </c>
      <c r="Z86" s="27">
        <v>2580571</v>
      </c>
      <c r="AA86" s="28">
        <f t="shared" si="2"/>
        <v>2.7246894026811295E-3</v>
      </c>
      <c r="AC86" t="str">
        <f t="shared" si="3"/>
        <v>2102008000-24031-VOC</v>
      </c>
      <c r="AD86" t="str">
        <f>IF(COUNTIF('NP-NRModel-MAR-WILDFIRES Modifi'!V:V, AC86)=0, "Missing", "")</f>
        <v/>
      </c>
    </row>
    <row r="87" spans="1:30" hidden="1" x14ac:dyDescent="0.3">
      <c r="A87" s="24">
        <v>2102008000</v>
      </c>
      <c r="B87" s="40">
        <v>24033</v>
      </c>
      <c r="C87" s="25"/>
      <c r="D87" s="25"/>
      <c r="E87" s="25"/>
      <c r="F87" s="25"/>
      <c r="G87" s="25" t="s">
        <v>955</v>
      </c>
      <c r="H87" s="25">
        <v>1.8650041428552899</v>
      </c>
      <c r="I87" s="25">
        <v>153</v>
      </c>
      <c r="J87" s="25">
        <v>1.21895695611457E-2</v>
      </c>
      <c r="K87" s="25"/>
      <c r="L87" s="25"/>
      <c r="M87" s="25">
        <v>10467</v>
      </c>
      <c r="N87" s="26">
        <v>2167624</v>
      </c>
      <c r="O87" s="24">
        <v>2102008000</v>
      </c>
      <c r="P87" s="25">
        <v>24033</v>
      </c>
      <c r="Q87" s="25"/>
      <c r="R87" s="25"/>
      <c r="S87" s="25"/>
      <c r="T87" s="25"/>
      <c r="U87" s="25" t="s">
        <v>955</v>
      </c>
      <c r="V87" s="25">
        <v>4.4737464568075396</v>
      </c>
      <c r="W87" s="25">
        <v>365</v>
      </c>
      <c r="X87" s="25">
        <v>1.2256839607691901E-2</v>
      </c>
      <c r="Y87" s="25">
        <v>10467</v>
      </c>
      <c r="Z87" s="27">
        <v>2167624</v>
      </c>
      <c r="AA87" s="28">
        <f t="shared" si="2"/>
        <v>2.7246894026811174E-3</v>
      </c>
      <c r="AC87" t="str">
        <f t="shared" si="3"/>
        <v>2102008000-24033-NOX</v>
      </c>
      <c r="AD87" t="str">
        <f>IF(COUNTIF('NP-NRModel-MAR-WILDFIRES Modifi'!V:V, AC87)=0, "Missing", "")</f>
        <v/>
      </c>
    </row>
    <row r="88" spans="1:30" hidden="1" x14ac:dyDescent="0.3">
      <c r="A88" s="24">
        <v>2102008000</v>
      </c>
      <c r="B88" s="40">
        <v>24033</v>
      </c>
      <c r="C88" s="25"/>
      <c r="D88" s="25"/>
      <c r="E88" s="25"/>
      <c r="F88" s="25"/>
      <c r="G88" s="25" t="s">
        <v>12</v>
      </c>
      <c r="H88" s="25">
        <v>0.14411396028266099</v>
      </c>
      <c r="I88" s="25">
        <v>153</v>
      </c>
      <c r="J88" s="25">
        <v>9.4192130903700505E-4</v>
      </c>
      <c r="K88" s="25"/>
      <c r="L88" s="25"/>
      <c r="M88" s="25">
        <v>10467</v>
      </c>
      <c r="N88" s="26">
        <v>2038949</v>
      </c>
      <c r="O88" s="24">
        <v>2102008000</v>
      </c>
      <c r="P88" s="25">
        <v>24033</v>
      </c>
      <c r="Q88" s="25"/>
      <c r="R88" s="25"/>
      <c r="S88" s="25"/>
      <c r="T88" s="25"/>
      <c r="U88" s="25" t="s">
        <v>12</v>
      </c>
      <c r="V88" s="25">
        <v>0.34569859893393401</v>
      </c>
      <c r="W88" s="25">
        <v>365</v>
      </c>
      <c r="X88" s="25">
        <v>9.47119449134068E-4</v>
      </c>
      <c r="Y88" s="25">
        <v>10467</v>
      </c>
      <c r="Z88" s="27">
        <v>2038949</v>
      </c>
      <c r="AA88" s="28">
        <f t="shared" si="2"/>
        <v>2.7246894026811326E-3</v>
      </c>
      <c r="AC88" t="str">
        <f t="shared" si="3"/>
        <v>2102008000-24033-VOC</v>
      </c>
      <c r="AD88" t="str">
        <f>IF(COUNTIF('NP-NRModel-MAR-WILDFIRES Modifi'!V:V, AC88)=0, "Missing", "")</f>
        <v/>
      </c>
    </row>
    <row r="89" spans="1:30" hidden="1" x14ac:dyDescent="0.3">
      <c r="A89" s="24">
        <v>2102008000</v>
      </c>
      <c r="B89" s="40">
        <v>51013</v>
      </c>
      <c r="C89" s="25"/>
      <c r="D89" s="25"/>
      <c r="E89" s="25"/>
      <c r="F89" s="25"/>
      <c r="G89" s="25" t="s">
        <v>955</v>
      </c>
      <c r="H89" s="25">
        <v>8.3710534623029194</v>
      </c>
      <c r="I89" s="25">
        <v>153</v>
      </c>
      <c r="J89" s="25">
        <v>5.4712767727470003E-2</v>
      </c>
      <c r="K89" s="25"/>
      <c r="L89" s="25"/>
      <c r="M89" s="25">
        <v>10467</v>
      </c>
      <c r="N89" s="26">
        <v>1811660</v>
      </c>
      <c r="O89" s="24">
        <v>2102008000</v>
      </c>
      <c r="P89" s="25">
        <v>51013</v>
      </c>
      <c r="Q89" s="25"/>
      <c r="R89" s="25"/>
      <c r="S89" s="25"/>
      <c r="T89" s="25"/>
      <c r="U89" s="25" t="s">
        <v>955</v>
      </c>
      <c r="V89" s="25">
        <v>20.080368673813599</v>
      </c>
      <c r="W89" s="25">
        <v>365</v>
      </c>
      <c r="X89" s="25">
        <v>5.5014708695379902E-2</v>
      </c>
      <c r="Y89" s="25">
        <v>10467</v>
      </c>
      <c r="Z89" s="27">
        <v>1811660</v>
      </c>
      <c r="AA89" s="28">
        <f t="shared" si="2"/>
        <v>2.7246894026811278E-3</v>
      </c>
      <c r="AC89" t="str">
        <f t="shared" si="3"/>
        <v>2102008000-51013-NOX</v>
      </c>
      <c r="AD89" t="str">
        <f>IF(COUNTIF('NP-NRModel-MAR-WILDFIRES Modifi'!V:V, AC89)=0, "Missing", "")</f>
        <v/>
      </c>
    </row>
    <row r="90" spans="1:30" hidden="1" x14ac:dyDescent="0.3">
      <c r="A90" s="24">
        <v>2102008000</v>
      </c>
      <c r="B90" s="40">
        <v>51013</v>
      </c>
      <c r="C90" s="25"/>
      <c r="D90" s="25"/>
      <c r="E90" s="25"/>
      <c r="F90" s="25"/>
      <c r="G90" s="25" t="s">
        <v>12</v>
      </c>
      <c r="H90" s="25">
        <v>0.64685430070781602</v>
      </c>
      <c r="I90" s="25">
        <v>153</v>
      </c>
      <c r="J90" s="25">
        <v>4.22780588697919E-3</v>
      </c>
      <c r="K90" s="25"/>
      <c r="L90" s="25"/>
      <c r="M90" s="25">
        <v>10467</v>
      </c>
      <c r="N90" s="26">
        <v>2711853</v>
      </c>
      <c r="O90" s="24">
        <v>2102008000</v>
      </c>
      <c r="P90" s="25">
        <v>51013</v>
      </c>
      <c r="Q90" s="25"/>
      <c r="R90" s="25"/>
      <c r="S90" s="25"/>
      <c r="T90" s="25"/>
      <c r="U90" s="25" t="s">
        <v>12</v>
      </c>
      <c r="V90" s="25">
        <v>1.5516652587333299</v>
      </c>
      <c r="W90" s="25">
        <v>365</v>
      </c>
      <c r="X90" s="25">
        <v>4.2511376951598102E-3</v>
      </c>
      <c r="Y90" s="25">
        <v>10467</v>
      </c>
      <c r="Z90" s="27">
        <v>2711853</v>
      </c>
      <c r="AA90" s="28">
        <f t="shared" si="2"/>
        <v>2.7246894026811378E-3</v>
      </c>
      <c r="AC90" t="str">
        <f t="shared" si="3"/>
        <v>2102008000-51013-VOC</v>
      </c>
      <c r="AD90" t="str">
        <f>IF(COUNTIF('NP-NRModel-MAR-WILDFIRES Modifi'!V:V, AC90)=0, "Missing", "")</f>
        <v/>
      </c>
    </row>
    <row r="91" spans="1:30" hidden="1" x14ac:dyDescent="0.3">
      <c r="A91" s="24">
        <v>2102008000</v>
      </c>
      <c r="B91" s="40">
        <v>51059</v>
      </c>
      <c r="C91" s="25"/>
      <c r="D91" s="25"/>
      <c r="E91" s="25"/>
      <c r="F91" s="25"/>
      <c r="G91" s="25" t="s">
        <v>955</v>
      </c>
      <c r="H91" s="25">
        <v>184.98008708199899</v>
      </c>
      <c r="I91" s="25">
        <v>153</v>
      </c>
      <c r="J91" s="25">
        <v>1.2090201770065301</v>
      </c>
      <c r="K91" s="25"/>
      <c r="L91" s="25"/>
      <c r="M91" s="25">
        <v>10467</v>
      </c>
      <c r="N91" s="26">
        <v>1491632</v>
      </c>
      <c r="O91" s="24">
        <v>2102008000</v>
      </c>
      <c r="P91" s="25">
        <v>51059</v>
      </c>
      <c r="Q91" s="25"/>
      <c r="R91" s="25"/>
      <c r="S91" s="25"/>
      <c r="T91" s="25"/>
      <c r="U91" s="25" t="s">
        <v>955</v>
      </c>
      <c r="V91" s="25">
        <v>443.72770555676499</v>
      </c>
      <c r="W91" s="25">
        <v>365</v>
      </c>
      <c r="X91" s="25">
        <v>1.21569234399113</v>
      </c>
      <c r="Y91" s="25">
        <v>10467</v>
      </c>
      <c r="Z91" s="27">
        <v>1491632</v>
      </c>
      <c r="AA91" s="28">
        <f t="shared" si="2"/>
        <v>2.7246894026811295E-3</v>
      </c>
      <c r="AC91" t="str">
        <f t="shared" si="3"/>
        <v>2102008000-51059-NOX</v>
      </c>
      <c r="AD91" t="str">
        <f>IF(COUNTIF('NP-NRModel-MAR-WILDFIRES Modifi'!V:V, AC91)=0, "Missing", "")</f>
        <v/>
      </c>
    </row>
    <row r="92" spans="1:30" hidden="1" x14ac:dyDescent="0.3">
      <c r="A92" s="24">
        <v>2102008000</v>
      </c>
      <c r="B92" s="40">
        <v>51059</v>
      </c>
      <c r="C92" s="25"/>
      <c r="D92" s="25"/>
      <c r="E92" s="25"/>
      <c r="F92" s="25"/>
      <c r="G92" s="25" t="s">
        <v>12</v>
      </c>
      <c r="H92" s="25">
        <v>14.293914501407</v>
      </c>
      <c r="I92" s="25">
        <v>153</v>
      </c>
      <c r="J92" s="25">
        <v>9.3424277786974402E-2</v>
      </c>
      <c r="K92" s="25"/>
      <c r="L92" s="25"/>
      <c r="M92" s="25">
        <v>10467</v>
      </c>
      <c r="N92" s="26">
        <v>2135691</v>
      </c>
      <c r="O92" s="24">
        <v>2102008000</v>
      </c>
      <c r="P92" s="25">
        <v>51059</v>
      </c>
      <c r="Q92" s="25"/>
      <c r="R92" s="25"/>
      <c r="S92" s="25"/>
      <c r="T92" s="25"/>
      <c r="U92" s="25" t="s">
        <v>12</v>
      </c>
      <c r="V92" s="25">
        <v>34.288046811883902</v>
      </c>
      <c r="W92" s="25">
        <v>365</v>
      </c>
      <c r="X92" s="25">
        <v>9.3939854279134205E-2</v>
      </c>
      <c r="Y92" s="25">
        <v>10467</v>
      </c>
      <c r="Z92" s="27">
        <v>2135691</v>
      </c>
      <c r="AA92" s="28">
        <f t="shared" si="2"/>
        <v>2.7246894026811252E-3</v>
      </c>
      <c r="AC92" t="str">
        <f t="shared" si="3"/>
        <v>2102008000-51059-VOC</v>
      </c>
      <c r="AD92" t="str">
        <f>IF(COUNTIF('NP-NRModel-MAR-WILDFIRES Modifi'!V:V, AC92)=0, "Missing", "")</f>
        <v/>
      </c>
    </row>
    <row r="93" spans="1:30" hidden="1" x14ac:dyDescent="0.3">
      <c r="A93" s="24">
        <v>2102008000</v>
      </c>
      <c r="B93" s="40">
        <v>51107</v>
      </c>
      <c r="C93" s="25"/>
      <c r="D93" s="25"/>
      <c r="E93" s="25"/>
      <c r="F93" s="25"/>
      <c r="G93" s="25" t="s">
        <v>955</v>
      </c>
      <c r="H93" s="25">
        <v>101.986599732763</v>
      </c>
      <c r="I93" s="25">
        <v>153</v>
      </c>
      <c r="J93" s="25">
        <v>0.66657908322067905</v>
      </c>
      <c r="K93" s="25"/>
      <c r="L93" s="25"/>
      <c r="M93" s="25">
        <v>10467</v>
      </c>
      <c r="N93" s="26">
        <v>466872</v>
      </c>
      <c r="O93" s="24">
        <v>2102008000</v>
      </c>
      <c r="P93" s="25">
        <v>51107</v>
      </c>
      <c r="Q93" s="25"/>
      <c r="R93" s="25"/>
      <c r="S93" s="25"/>
      <c r="T93" s="25"/>
      <c r="U93" s="25" t="s">
        <v>955</v>
      </c>
      <c r="V93" s="25">
        <v>244.64406202217199</v>
      </c>
      <c r="W93" s="25">
        <v>365</v>
      </c>
      <c r="X93" s="25">
        <v>0.67025770417033503</v>
      </c>
      <c r="Y93" s="25">
        <v>10467</v>
      </c>
      <c r="Z93" s="27">
        <v>466872</v>
      </c>
      <c r="AA93" s="28">
        <f t="shared" si="2"/>
        <v>2.7246894026811378E-3</v>
      </c>
      <c r="AC93" t="str">
        <f t="shared" si="3"/>
        <v>2102008000-51107-NOX</v>
      </c>
      <c r="AD93" t="str">
        <f>IF(COUNTIF('NP-NRModel-MAR-WILDFIRES Modifi'!V:V, AC93)=0, "Missing", "")</f>
        <v/>
      </c>
    </row>
    <row r="94" spans="1:30" hidden="1" x14ac:dyDescent="0.3">
      <c r="A94" s="24">
        <v>2102008000</v>
      </c>
      <c r="B94" s="40">
        <v>51107</v>
      </c>
      <c r="C94" s="25"/>
      <c r="D94" s="25"/>
      <c r="E94" s="25"/>
      <c r="F94" s="25"/>
      <c r="G94" s="25" t="s">
        <v>12</v>
      </c>
      <c r="H94" s="25">
        <v>7.8807817647900604</v>
      </c>
      <c r="I94" s="25">
        <v>153</v>
      </c>
      <c r="J94" s="25">
        <v>5.1508377547647401E-2</v>
      </c>
      <c r="K94" s="25"/>
      <c r="L94" s="25"/>
      <c r="M94" s="25">
        <v>10467</v>
      </c>
      <c r="N94" s="26">
        <v>2782065</v>
      </c>
      <c r="O94" s="24">
        <v>2102008000</v>
      </c>
      <c r="P94" s="25">
        <v>51107</v>
      </c>
      <c r="Q94" s="25"/>
      <c r="R94" s="25"/>
      <c r="S94" s="25"/>
      <c r="T94" s="25"/>
      <c r="U94" s="25" t="s">
        <v>12</v>
      </c>
      <c r="V94" s="25">
        <v>18.904311624276399</v>
      </c>
      <c r="W94" s="25">
        <v>365</v>
      </c>
      <c r="X94" s="25">
        <v>5.1792634587058697E-2</v>
      </c>
      <c r="Y94" s="25">
        <v>10467</v>
      </c>
      <c r="Z94" s="27">
        <v>2782065</v>
      </c>
      <c r="AA94" s="28">
        <f t="shared" si="2"/>
        <v>2.7246894026811191E-3</v>
      </c>
      <c r="AC94" t="str">
        <f t="shared" si="3"/>
        <v>2102008000-51107-VOC</v>
      </c>
      <c r="AD94" t="str">
        <f>IF(COUNTIF('NP-NRModel-MAR-WILDFIRES Modifi'!V:V, AC94)=0, "Missing", "")</f>
        <v/>
      </c>
    </row>
    <row r="95" spans="1:30" hidden="1" x14ac:dyDescent="0.3">
      <c r="A95" s="24">
        <v>2102008000</v>
      </c>
      <c r="B95" s="40">
        <v>51153</v>
      </c>
      <c r="C95" s="25"/>
      <c r="D95" s="25"/>
      <c r="E95" s="25"/>
      <c r="F95" s="25"/>
      <c r="G95" s="25" t="s">
        <v>955</v>
      </c>
      <c r="H95" s="25">
        <v>97.700892343227395</v>
      </c>
      <c r="I95" s="25">
        <v>153</v>
      </c>
      <c r="J95" s="25">
        <v>0.63856792381194305</v>
      </c>
      <c r="K95" s="25"/>
      <c r="L95" s="25"/>
      <c r="M95" s="25">
        <v>10467</v>
      </c>
      <c r="N95" s="26">
        <v>389818</v>
      </c>
      <c r="O95" s="24">
        <v>2102008000</v>
      </c>
      <c r="P95" s="25">
        <v>51153</v>
      </c>
      <c r="Q95" s="25"/>
      <c r="R95" s="25"/>
      <c r="S95" s="25"/>
      <c r="T95" s="25"/>
      <c r="U95" s="25" t="s">
        <v>955</v>
      </c>
      <c r="V95" s="25">
        <v>234.363565690672</v>
      </c>
      <c r="W95" s="25">
        <v>365</v>
      </c>
      <c r="X95" s="25">
        <v>0.64209196079636299</v>
      </c>
      <c r="Y95" s="25">
        <v>10467</v>
      </c>
      <c r="Z95" s="27">
        <v>389818</v>
      </c>
      <c r="AA95" s="28">
        <f t="shared" si="2"/>
        <v>2.7246894026811564E-3</v>
      </c>
      <c r="AC95" t="str">
        <f t="shared" si="3"/>
        <v>2102008000-51153-NOX</v>
      </c>
      <c r="AD95" t="str">
        <f>IF(COUNTIF('NP-NRModel-MAR-WILDFIRES Modifi'!V:V, AC95)=0, "Missing", "")</f>
        <v/>
      </c>
    </row>
    <row r="96" spans="1:30" hidden="1" x14ac:dyDescent="0.3">
      <c r="A96" s="24">
        <v>2102008000</v>
      </c>
      <c r="B96" s="40">
        <v>51153</v>
      </c>
      <c r="C96" s="25"/>
      <c r="D96" s="25"/>
      <c r="E96" s="25"/>
      <c r="F96" s="25"/>
      <c r="G96" s="25" t="s">
        <v>12</v>
      </c>
      <c r="H96" s="25">
        <v>7.54961308977468</v>
      </c>
      <c r="I96" s="25">
        <v>153</v>
      </c>
      <c r="J96" s="25">
        <v>4.93438764037561E-2</v>
      </c>
      <c r="K96" s="25"/>
      <c r="L96" s="25"/>
      <c r="M96" s="25">
        <v>10467</v>
      </c>
      <c r="N96" s="26">
        <v>518608</v>
      </c>
      <c r="O96" s="24">
        <v>2102008000</v>
      </c>
      <c r="P96" s="25">
        <v>51153</v>
      </c>
      <c r="Q96" s="25"/>
      <c r="R96" s="25"/>
      <c r="S96" s="25"/>
      <c r="T96" s="25"/>
      <c r="U96" s="25" t="s">
        <v>12</v>
      </c>
      <c r="V96" s="25">
        <v>18.1099087313222</v>
      </c>
      <c r="W96" s="25">
        <v>365</v>
      </c>
      <c r="X96" s="25">
        <v>4.9616188304992502E-2</v>
      </c>
      <c r="Y96" s="25">
        <v>10467</v>
      </c>
      <c r="Z96" s="27">
        <v>518608</v>
      </c>
      <c r="AA96" s="28">
        <f t="shared" si="2"/>
        <v>2.7246894026811317E-3</v>
      </c>
      <c r="AC96" t="str">
        <f t="shared" si="3"/>
        <v>2102008000-51153-VOC</v>
      </c>
      <c r="AD96" t="str">
        <f>IF(COUNTIF('NP-NRModel-MAR-WILDFIRES Modifi'!V:V, AC96)=0, "Missing", "")</f>
        <v/>
      </c>
    </row>
    <row r="97" spans="1:30" hidden="1" x14ac:dyDescent="0.3">
      <c r="A97" s="24">
        <v>2102008000</v>
      </c>
      <c r="B97" s="40">
        <v>51510</v>
      </c>
      <c r="C97" s="25"/>
      <c r="D97" s="25"/>
      <c r="E97" s="25"/>
      <c r="F97" s="25"/>
      <c r="G97" s="25" t="s">
        <v>955</v>
      </c>
      <c r="H97" s="25">
        <v>17.882598731043402</v>
      </c>
      <c r="I97" s="25">
        <v>153</v>
      </c>
      <c r="J97" s="25">
        <v>0.116879730268258</v>
      </c>
      <c r="K97" s="25"/>
      <c r="L97" s="25"/>
      <c r="M97" s="25">
        <v>10467</v>
      </c>
      <c r="N97" s="26">
        <v>1524672</v>
      </c>
      <c r="O97" s="24">
        <v>2102008000</v>
      </c>
      <c r="P97" s="25">
        <v>51510</v>
      </c>
      <c r="Q97" s="25"/>
      <c r="R97" s="25"/>
      <c r="S97" s="25"/>
      <c r="T97" s="25"/>
      <c r="U97" s="25" t="s">
        <v>955</v>
      </c>
      <c r="V97" s="25">
        <v>42.896533510662501</v>
      </c>
      <c r="W97" s="25">
        <v>365</v>
      </c>
      <c r="X97" s="25">
        <v>0.11752474934428001</v>
      </c>
      <c r="Y97" s="25">
        <v>10467</v>
      </c>
      <c r="Z97" s="27">
        <v>1524672</v>
      </c>
      <c r="AA97" s="28">
        <f t="shared" si="2"/>
        <v>2.7246894026811282E-3</v>
      </c>
      <c r="AC97" t="str">
        <f t="shared" si="3"/>
        <v>2102008000-51510-NOX</v>
      </c>
      <c r="AD97" t="str">
        <f>IF(COUNTIF('NP-NRModel-MAR-WILDFIRES Modifi'!V:V, AC97)=0, "Missing", "")</f>
        <v/>
      </c>
    </row>
    <row r="98" spans="1:30" hidden="1" x14ac:dyDescent="0.3">
      <c r="A98" s="24">
        <v>2102008000</v>
      </c>
      <c r="B98" s="40">
        <v>51510</v>
      </c>
      <c r="C98" s="25"/>
      <c r="D98" s="25"/>
      <c r="E98" s="25"/>
      <c r="F98" s="25"/>
      <c r="G98" s="25" t="s">
        <v>12</v>
      </c>
      <c r="H98" s="25">
        <v>1.38183708048828</v>
      </c>
      <c r="I98" s="25">
        <v>153</v>
      </c>
      <c r="J98" s="25">
        <v>9.0316149051522104E-3</v>
      </c>
      <c r="K98" s="25"/>
      <c r="L98" s="25"/>
      <c r="M98" s="25">
        <v>10467</v>
      </c>
      <c r="N98" s="26">
        <v>624446</v>
      </c>
      <c r="O98" s="24">
        <v>2102008000</v>
      </c>
      <c r="P98" s="25">
        <v>51510</v>
      </c>
      <c r="Q98" s="25"/>
      <c r="R98" s="25"/>
      <c r="S98" s="25"/>
      <c r="T98" s="25"/>
      <c r="U98" s="25" t="s">
        <v>12</v>
      </c>
      <c r="V98" s="25">
        <v>3.3147319089893101</v>
      </c>
      <c r="W98" s="25">
        <v>365</v>
      </c>
      <c r="X98" s="25">
        <v>9.0814572849022297E-3</v>
      </c>
      <c r="Y98" s="25">
        <v>10467</v>
      </c>
      <c r="Z98" s="27">
        <v>624446</v>
      </c>
      <c r="AA98" s="28">
        <f t="shared" si="2"/>
        <v>2.7246894026811438E-3</v>
      </c>
      <c r="AC98" t="str">
        <f t="shared" si="3"/>
        <v>2102008000-51510-VOC</v>
      </c>
      <c r="AD98" t="str">
        <f>IF(COUNTIF('NP-NRModel-MAR-WILDFIRES Modifi'!V:V, AC98)=0, "Missing", "")</f>
        <v/>
      </c>
    </row>
    <row r="99" spans="1:30" hidden="1" x14ac:dyDescent="0.3">
      <c r="A99" s="24">
        <v>2102008000</v>
      </c>
      <c r="B99" s="40">
        <v>51600</v>
      </c>
      <c r="C99" s="25"/>
      <c r="D99" s="25"/>
      <c r="E99" s="25"/>
      <c r="F99" s="25"/>
      <c r="G99" s="25" t="s">
        <v>955</v>
      </c>
      <c r="H99" s="25">
        <v>6.3910407351340996</v>
      </c>
      <c r="I99" s="25">
        <v>153</v>
      </c>
      <c r="J99" s="25">
        <v>4.1771508072771898E-2</v>
      </c>
      <c r="K99" s="25"/>
      <c r="L99" s="25"/>
      <c r="M99" s="25">
        <v>10467</v>
      </c>
      <c r="N99" s="26">
        <v>701901</v>
      </c>
      <c r="O99" s="24">
        <v>2102008000</v>
      </c>
      <c r="P99" s="25">
        <v>51600</v>
      </c>
      <c r="Q99" s="25"/>
      <c r="R99" s="25"/>
      <c r="S99" s="25"/>
      <c r="T99" s="25"/>
      <c r="U99" s="25" t="s">
        <v>955</v>
      </c>
      <c r="V99" s="25">
        <v>15.330741196287599</v>
      </c>
      <c r="W99" s="25">
        <v>365</v>
      </c>
      <c r="X99" s="25">
        <v>4.2002030674760597E-2</v>
      </c>
      <c r="Y99" s="25">
        <v>10467</v>
      </c>
      <c r="Z99" s="27">
        <v>701901</v>
      </c>
      <c r="AA99" s="28">
        <f t="shared" si="2"/>
        <v>2.724689402681133E-3</v>
      </c>
      <c r="AC99" t="str">
        <f t="shared" si="3"/>
        <v>2102008000-51600-NOX</v>
      </c>
      <c r="AD99" t="str">
        <f>IF(COUNTIF('NP-NRModel-MAR-WILDFIRES Modifi'!V:V, AC99)=0, "Missing", "")</f>
        <v/>
      </c>
    </row>
    <row r="100" spans="1:30" hidden="1" x14ac:dyDescent="0.3">
      <c r="A100" s="24">
        <v>2102008000</v>
      </c>
      <c r="B100" s="40">
        <v>51600</v>
      </c>
      <c r="C100" s="25"/>
      <c r="D100" s="25"/>
      <c r="E100" s="25"/>
      <c r="F100" s="25"/>
      <c r="G100" s="25" t="s">
        <v>12</v>
      </c>
      <c r="H100" s="25">
        <v>0.49385299702169799</v>
      </c>
      <c r="I100" s="25">
        <v>153</v>
      </c>
      <c r="J100" s="25">
        <v>3.22779736615489E-3</v>
      </c>
      <c r="K100" s="25"/>
      <c r="L100" s="25"/>
      <c r="M100" s="25">
        <v>10467</v>
      </c>
      <c r="N100" s="26">
        <v>1988708</v>
      </c>
      <c r="O100" s="24">
        <v>2102008000</v>
      </c>
      <c r="P100" s="25">
        <v>51600</v>
      </c>
      <c r="Q100" s="25"/>
      <c r="R100" s="25"/>
      <c r="S100" s="25"/>
      <c r="T100" s="25"/>
      <c r="U100" s="25" t="s">
        <v>12</v>
      </c>
      <c r="V100" s="25">
        <v>1.18464782186868</v>
      </c>
      <c r="W100" s="25">
        <v>365</v>
      </c>
      <c r="X100" s="25">
        <v>3.2456104708731E-3</v>
      </c>
      <c r="Y100" s="25">
        <v>10467</v>
      </c>
      <c r="Z100" s="27">
        <v>1988708</v>
      </c>
      <c r="AA100" s="28">
        <f t="shared" si="2"/>
        <v>2.7246894026811421E-3</v>
      </c>
      <c r="AC100" t="str">
        <f t="shared" si="3"/>
        <v>2102008000-51600-VOC</v>
      </c>
      <c r="AD100" t="str">
        <f>IF(COUNTIF('NP-NRModel-MAR-WILDFIRES Modifi'!V:V, AC100)=0, "Missing", "")</f>
        <v/>
      </c>
    </row>
    <row r="101" spans="1:30" hidden="1" x14ac:dyDescent="0.3">
      <c r="A101" s="24">
        <v>2102008000</v>
      </c>
      <c r="B101" s="40">
        <v>51610</v>
      </c>
      <c r="C101" s="25"/>
      <c r="D101" s="25"/>
      <c r="E101" s="25"/>
      <c r="F101" s="25"/>
      <c r="G101" s="25" t="s">
        <v>955</v>
      </c>
      <c r="H101" s="25">
        <v>3.8756303618971599</v>
      </c>
      <c r="I101" s="25">
        <v>153</v>
      </c>
      <c r="J101" s="25">
        <v>2.5330917398020601E-2</v>
      </c>
      <c r="K101" s="25"/>
      <c r="L101" s="25"/>
      <c r="M101" s="25">
        <v>10467</v>
      </c>
      <c r="N101" s="26">
        <v>3428534</v>
      </c>
      <c r="O101" s="24">
        <v>2102008000</v>
      </c>
      <c r="P101" s="25">
        <v>51610</v>
      </c>
      <c r="Q101" s="25"/>
      <c r="R101" s="25"/>
      <c r="S101" s="25"/>
      <c r="T101" s="25"/>
      <c r="U101" s="25" t="s">
        <v>955</v>
      </c>
      <c r="V101" s="25">
        <v>9.2968091603742309</v>
      </c>
      <c r="W101" s="25">
        <v>365</v>
      </c>
      <c r="X101" s="25">
        <v>2.5470710028422501E-2</v>
      </c>
      <c r="Y101" s="25">
        <v>10467</v>
      </c>
      <c r="Z101" s="27">
        <v>3428534</v>
      </c>
      <c r="AA101" s="28">
        <f t="shared" si="2"/>
        <v>2.7246894026811386E-3</v>
      </c>
      <c r="AC101" t="str">
        <f t="shared" si="3"/>
        <v>2102008000-51610-NOX</v>
      </c>
      <c r="AD101" t="str">
        <f>IF(COUNTIF('NP-NRModel-MAR-WILDFIRES Modifi'!V:V, AC101)=0, "Missing", "")</f>
        <v/>
      </c>
    </row>
    <row r="102" spans="1:30" hidden="1" x14ac:dyDescent="0.3">
      <c r="A102" s="24">
        <v>2102008000</v>
      </c>
      <c r="B102" s="40">
        <v>51610</v>
      </c>
      <c r="C102" s="25"/>
      <c r="D102" s="25"/>
      <c r="E102" s="25"/>
      <c r="F102" s="25"/>
      <c r="G102" s="25" t="s">
        <v>12</v>
      </c>
      <c r="H102" s="25">
        <v>0.29948051477912302</v>
      </c>
      <c r="I102" s="25">
        <v>153</v>
      </c>
      <c r="J102" s="25">
        <v>1.9573889854844601E-3</v>
      </c>
      <c r="K102" s="25"/>
      <c r="L102" s="25"/>
      <c r="M102" s="25">
        <v>10467</v>
      </c>
      <c r="N102" s="26">
        <v>469274</v>
      </c>
      <c r="O102" s="24">
        <v>2102008000</v>
      </c>
      <c r="P102" s="25">
        <v>51610</v>
      </c>
      <c r="Q102" s="25"/>
      <c r="R102" s="25"/>
      <c r="S102" s="25"/>
      <c r="T102" s="25"/>
      <c r="U102" s="25" t="s">
        <v>12</v>
      </c>
      <c r="V102" s="25">
        <v>0.71838976712662095</v>
      </c>
      <c r="W102" s="25">
        <v>365</v>
      </c>
      <c r="X102" s="25">
        <v>1.9681911428126599E-3</v>
      </c>
      <c r="Y102" s="25">
        <v>10467</v>
      </c>
      <c r="Z102" s="27">
        <v>469274</v>
      </c>
      <c r="AA102" s="28">
        <f t="shared" si="2"/>
        <v>2.7246894026811178E-3</v>
      </c>
      <c r="AC102" t="str">
        <f t="shared" si="3"/>
        <v>2102008000-51610-VOC</v>
      </c>
      <c r="AD102" t="str">
        <f>IF(COUNTIF('NP-NRModel-MAR-WILDFIRES Modifi'!V:V, AC102)=0, "Missing", "")</f>
        <v/>
      </c>
    </row>
    <row r="103" spans="1:30" hidden="1" x14ac:dyDescent="0.3">
      <c r="A103" s="24">
        <v>2102008000</v>
      </c>
      <c r="B103" s="40">
        <v>51683</v>
      </c>
      <c r="C103" s="25"/>
      <c r="D103" s="25"/>
      <c r="E103" s="25"/>
      <c r="F103" s="25"/>
      <c r="G103" s="25" t="s">
        <v>955</v>
      </c>
      <c r="H103" s="25">
        <v>16.862740607436098</v>
      </c>
      <c r="I103" s="25">
        <v>153</v>
      </c>
      <c r="J103" s="25">
        <v>0.11021399089827499</v>
      </c>
      <c r="K103" s="25"/>
      <c r="L103" s="25"/>
      <c r="M103" s="25">
        <v>10467</v>
      </c>
      <c r="N103" s="26">
        <v>4065819</v>
      </c>
      <c r="O103" s="24">
        <v>2102008000</v>
      </c>
      <c r="P103" s="25">
        <v>51683</v>
      </c>
      <c r="Q103" s="25"/>
      <c r="R103" s="25"/>
      <c r="S103" s="25"/>
      <c r="T103" s="25"/>
      <c r="U103" s="25" t="s">
        <v>955</v>
      </c>
      <c r="V103" s="25">
        <v>40.450111777813497</v>
      </c>
      <c r="W103" s="25">
        <v>365</v>
      </c>
      <c r="X103" s="25">
        <v>0.110822224048804</v>
      </c>
      <c r="Y103" s="25">
        <v>10467</v>
      </c>
      <c r="Z103" s="27">
        <v>4065819</v>
      </c>
      <c r="AA103" s="28">
        <f t="shared" si="2"/>
        <v>2.7246894026811152E-3</v>
      </c>
      <c r="AC103" t="str">
        <f t="shared" si="3"/>
        <v>2102008000-51683-NOX</v>
      </c>
      <c r="AD103" t="str">
        <f>IF(COUNTIF('NP-NRModel-MAR-WILDFIRES Modifi'!V:V, AC103)=0, "Missing", "")</f>
        <v/>
      </c>
    </row>
    <row r="104" spans="1:30" hidden="1" x14ac:dyDescent="0.3">
      <c r="A104" s="24">
        <v>2102008000</v>
      </c>
      <c r="B104" s="40">
        <v>51683</v>
      </c>
      <c r="C104" s="25"/>
      <c r="D104" s="25"/>
      <c r="E104" s="25"/>
      <c r="F104" s="25"/>
      <c r="G104" s="25" t="s">
        <v>12</v>
      </c>
      <c r="H104" s="25">
        <v>1.3030302574155801</v>
      </c>
      <c r="I104" s="25">
        <v>153</v>
      </c>
      <c r="J104" s="25">
        <v>8.5165376301671904E-3</v>
      </c>
      <c r="K104" s="25"/>
      <c r="L104" s="25"/>
      <c r="M104" s="25">
        <v>10467</v>
      </c>
      <c r="N104" s="26">
        <v>1621790</v>
      </c>
      <c r="O104" s="24">
        <v>2102008000</v>
      </c>
      <c r="P104" s="25">
        <v>51683</v>
      </c>
      <c r="Q104" s="25"/>
      <c r="R104" s="25"/>
      <c r="S104" s="25"/>
      <c r="T104" s="25"/>
      <c r="U104" s="25" t="s">
        <v>12</v>
      </c>
      <c r="V104" s="25">
        <v>3.1256911785199302</v>
      </c>
      <c r="W104" s="25">
        <v>365</v>
      </c>
      <c r="X104" s="25">
        <v>8.5635374753970893E-3</v>
      </c>
      <c r="Y104" s="25">
        <v>10467</v>
      </c>
      <c r="Z104" s="27">
        <v>1621790</v>
      </c>
      <c r="AA104" s="28">
        <f t="shared" si="2"/>
        <v>2.7246894026811443E-3</v>
      </c>
      <c r="AC104" t="str">
        <f t="shared" si="3"/>
        <v>2102008000-51683-VOC</v>
      </c>
      <c r="AD104" t="str">
        <f>IF(COUNTIF('NP-NRModel-MAR-WILDFIRES Modifi'!V:V, AC104)=0, "Missing", "")</f>
        <v/>
      </c>
    </row>
    <row r="105" spans="1:30" hidden="1" x14ac:dyDescent="0.3">
      <c r="A105" s="24">
        <v>2102008000</v>
      </c>
      <c r="B105" s="40">
        <v>51685</v>
      </c>
      <c r="C105" s="25"/>
      <c r="D105" s="25"/>
      <c r="E105" s="25"/>
      <c r="F105" s="25"/>
      <c r="G105" s="25" t="s">
        <v>955</v>
      </c>
      <c r="H105" s="25">
        <v>7.5312258808871002</v>
      </c>
      <c r="I105" s="25">
        <v>153</v>
      </c>
      <c r="J105" s="25">
        <v>4.9223698567889503E-2</v>
      </c>
      <c r="K105" s="25"/>
      <c r="L105" s="25"/>
      <c r="M105" s="25">
        <v>10467</v>
      </c>
      <c r="N105" s="26">
        <v>2833219</v>
      </c>
      <c r="O105" s="24">
        <v>2102008000</v>
      </c>
      <c r="P105" s="25">
        <v>51685</v>
      </c>
      <c r="Q105" s="25"/>
      <c r="R105" s="25"/>
      <c r="S105" s="25"/>
      <c r="T105" s="25"/>
      <c r="U105" s="25" t="s">
        <v>955</v>
      </c>
      <c r="V105" s="25">
        <v>18.065801745862299</v>
      </c>
      <c r="W105" s="25">
        <v>365</v>
      </c>
      <c r="X105" s="25">
        <v>4.94953472489379E-2</v>
      </c>
      <c r="Y105" s="25">
        <v>10467</v>
      </c>
      <c r="Z105" s="27">
        <v>2833219</v>
      </c>
      <c r="AA105" s="28">
        <f t="shared" si="2"/>
        <v>2.7246894026811434E-3</v>
      </c>
      <c r="AC105" t="str">
        <f t="shared" si="3"/>
        <v>2102008000-51685-NOX</v>
      </c>
      <c r="AD105" t="str">
        <f>IF(COUNTIF('NP-NRModel-MAR-WILDFIRES Modifi'!V:V, AC105)=0, "Missing", "")</f>
        <v/>
      </c>
    </row>
    <row r="106" spans="1:30" hidden="1" x14ac:dyDescent="0.3">
      <c r="A106" s="24">
        <v>2102008000</v>
      </c>
      <c r="B106" s="40">
        <v>51685</v>
      </c>
      <c r="C106" s="25"/>
      <c r="D106" s="25"/>
      <c r="E106" s="25"/>
      <c r="F106" s="25"/>
      <c r="G106" s="25" t="s">
        <v>12</v>
      </c>
      <c r="H106" s="25">
        <v>0.58195826933983597</v>
      </c>
      <c r="I106" s="25">
        <v>153</v>
      </c>
      <c r="J106" s="25">
        <v>3.80364881921461E-3</v>
      </c>
      <c r="K106" s="25"/>
      <c r="L106" s="25"/>
      <c r="M106" s="25">
        <v>10467</v>
      </c>
      <c r="N106" s="26">
        <v>2448823</v>
      </c>
      <c r="O106" s="24">
        <v>2102008000</v>
      </c>
      <c r="P106" s="25">
        <v>51685</v>
      </c>
      <c r="Q106" s="25"/>
      <c r="R106" s="25"/>
      <c r="S106" s="25"/>
      <c r="T106" s="25"/>
      <c r="U106" s="25" t="s">
        <v>12</v>
      </c>
      <c r="V106" s="25">
        <v>1.39599354534567</v>
      </c>
      <c r="W106" s="25">
        <v>365</v>
      </c>
      <c r="X106" s="25">
        <v>3.8246398502621301E-3</v>
      </c>
      <c r="Y106" s="25">
        <v>10467</v>
      </c>
      <c r="Z106" s="27">
        <v>2448823</v>
      </c>
      <c r="AA106" s="28">
        <f t="shared" si="2"/>
        <v>2.7246894026811326E-3</v>
      </c>
      <c r="AC106" t="str">
        <f t="shared" si="3"/>
        <v>2102008000-51685-VOC</v>
      </c>
      <c r="AD106" t="str">
        <f>IF(COUNTIF('NP-NRModel-MAR-WILDFIRES Modifi'!V:V, AC106)=0, "Missing", "")</f>
        <v/>
      </c>
    </row>
    <row r="107" spans="1:30" hidden="1" x14ac:dyDescent="0.3">
      <c r="A107" s="24">
        <v>2102011000</v>
      </c>
      <c r="B107" s="40">
        <v>24009</v>
      </c>
      <c r="C107" s="25"/>
      <c r="D107" s="25"/>
      <c r="E107" s="25"/>
      <c r="F107" s="25"/>
      <c r="G107" s="25" t="s">
        <v>955</v>
      </c>
      <c r="H107" s="25">
        <v>1.71977393128371E-3</v>
      </c>
      <c r="I107" s="25">
        <v>153</v>
      </c>
      <c r="J107" s="29">
        <v>1.1240352492050399E-5</v>
      </c>
      <c r="K107" s="29"/>
      <c r="L107" s="29"/>
      <c r="M107" s="25">
        <v>10467</v>
      </c>
      <c r="N107" s="26">
        <v>2901443</v>
      </c>
      <c r="O107" s="24">
        <v>2102011000</v>
      </c>
      <c r="P107" s="25">
        <v>24009</v>
      </c>
      <c r="Q107" s="25"/>
      <c r="R107" s="25"/>
      <c r="S107" s="25"/>
      <c r="T107" s="25"/>
      <c r="U107" s="25" t="s">
        <v>955</v>
      </c>
      <c r="V107" s="25">
        <v>4.1253702095327902E-3</v>
      </c>
      <c r="W107" s="25">
        <v>365</v>
      </c>
      <c r="X107" s="29">
        <v>1.1302384135706199E-5</v>
      </c>
      <c r="Y107" s="25">
        <v>10467</v>
      </c>
      <c r="Z107" s="27">
        <v>2901443</v>
      </c>
      <c r="AA107" s="28">
        <f t="shared" si="2"/>
        <v>2.7246894026811234E-3</v>
      </c>
      <c r="AC107" t="str">
        <f t="shared" si="3"/>
        <v>2102011000-24009-NOX</v>
      </c>
      <c r="AD107" t="str">
        <f>IF(COUNTIF('NP-NRModel-MAR-WILDFIRES Modifi'!V:V, AC107)=0, "Missing", "")</f>
        <v/>
      </c>
    </row>
    <row r="108" spans="1:30" hidden="1" x14ac:dyDescent="0.3">
      <c r="A108" s="24">
        <v>2102011000</v>
      </c>
      <c r="B108" s="40">
        <v>24009</v>
      </c>
      <c r="C108" s="25"/>
      <c r="D108" s="25"/>
      <c r="E108" s="25"/>
      <c r="F108" s="25"/>
      <c r="G108" s="25" t="s">
        <v>12</v>
      </c>
      <c r="H108" s="29">
        <v>1.6939196673935101E-5</v>
      </c>
      <c r="I108" s="25">
        <v>153</v>
      </c>
      <c r="J108" s="29">
        <v>1.1071370375121001E-7</v>
      </c>
      <c r="K108" s="29"/>
      <c r="L108" s="29"/>
      <c r="M108" s="25">
        <v>10467</v>
      </c>
      <c r="N108" s="26">
        <v>3029960</v>
      </c>
      <c r="O108" s="24">
        <v>2102011000</v>
      </c>
      <c r="P108" s="25">
        <v>24009</v>
      </c>
      <c r="Q108" s="25"/>
      <c r="R108" s="25"/>
      <c r="S108" s="25"/>
      <c r="T108" s="25"/>
      <c r="U108" s="25" t="s">
        <v>12</v>
      </c>
      <c r="V108" s="29">
        <v>4.0633513545531697E-5</v>
      </c>
      <c r="W108" s="25">
        <v>365</v>
      </c>
      <c r="X108" s="29">
        <v>1.11324694645292E-7</v>
      </c>
      <c r="Y108" s="25">
        <v>10467</v>
      </c>
      <c r="Z108" s="27">
        <v>3029960</v>
      </c>
      <c r="AA108" s="28">
        <f t="shared" si="2"/>
        <v>2.7246894026811213E-3</v>
      </c>
      <c r="AC108" t="str">
        <f t="shared" si="3"/>
        <v>2102011000-24009-VOC</v>
      </c>
      <c r="AD108" t="str">
        <f>IF(COUNTIF('NP-NRModel-MAR-WILDFIRES Modifi'!V:V, AC108)=0, "Missing", "")</f>
        <v/>
      </c>
    </row>
    <row r="109" spans="1:30" hidden="1" x14ac:dyDescent="0.3">
      <c r="A109" s="24">
        <v>2102011000</v>
      </c>
      <c r="B109" s="40">
        <v>24017</v>
      </c>
      <c r="C109" s="25"/>
      <c r="D109" s="25"/>
      <c r="E109" s="25"/>
      <c r="F109" s="25"/>
      <c r="G109" s="25" t="s">
        <v>955</v>
      </c>
      <c r="H109" s="25">
        <v>2.50604708386261E-3</v>
      </c>
      <c r="I109" s="25">
        <v>153</v>
      </c>
      <c r="J109" s="29">
        <v>1.63793927049844E-5</v>
      </c>
      <c r="K109" s="29"/>
      <c r="L109" s="29"/>
      <c r="M109" s="25">
        <v>10467</v>
      </c>
      <c r="N109" s="26">
        <v>3129094</v>
      </c>
      <c r="O109" s="24">
        <v>2102011000</v>
      </c>
      <c r="P109" s="25">
        <v>24017</v>
      </c>
      <c r="Q109" s="25"/>
      <c r="R109" s="25"/>
      <c r="S109" s="25"/>
      <c r="T109" s="25"/>
      <c r="U109" s="25" t="s">
        <v>955</v>
      </c>
      <c r="V109" s="25">
        <v>6.0114715052904397E-3</v>
      </c>
      <c r="W109" s="25">
        <v>365</v>
      </c>
      <c r="X109" s="29">
        <v>1.6469784946001201E-5</v>
      </c>
      <c r="Y109" s="25">
        <v>10467</v>
      </c>
      <c r="Z109" s="27">
        <v>3129094</v>
      </c>
      <c r="AA109" s="28">
        <f t="shared" si="2"/>
        <v>2.724689402681123E-3</v>
      </c>
      <c r="AC109" t="str">
        <f t="shared" si="3"/>
        <v>2102011000-24017-NOX</v>
      </c>
      <c r="AD109" t="str">
        <f>IF(COUNTIF('NP-NRModel-MAR-WILDFIRES Modifi'!V:V, AC109)=0, "Missing", "")</f>
        <v/>
      </c>
    </row>
    <row r="110" spans="1:30" hidden="1" x14ac:dyDescent="0.3">
      <c r="A110" s="24">
        <v>2102011000</v>
      </c>
      <c r="B110" s="40">
        <v>24017</v>
      </c>
      <c r="C110" s="25"/>
      <c r="D110" s="25"/>
      <c r="E110" s="25"/>
      <c r="F110" s="25"/>
      <c r="G110" s="25" t="s">
        <v>12</v>
      </c>
      <c r="H110" s="29">
        <v>2.4683721439819201E-5</v>
      </c>
      <c r="I110" s="25">
        <v>153</v>
      </c>
      <c r="J110" s="29">
        <v>1.6133151267855699E-7</v>
      </c>
      <c r="K110" s="29"/>
      <c r="L110" s="29"/>
      <c r="M110" s="25">
        <v>10467</v>
      </c>
      <c r="N110" s="26">
        <v>2871859</v>
      </c>
      <c r="O110" s="24">
        <v>2102011000</v>
      </c>
      <c r="P110" s="25">
        <v>24017</v>
      </c>
      <c r="Q110" s="25"/>
      <c r="R110" s="25"/>
      <c r="S110" s="25"/>
      <c r="T110" s="25"/>
      <c r="U110" s="25" t="s">
        <v>12</v>
      </c>
      <c r="V110" s="29">
        <v>5.9210973742476697E-5</v>
      </c>
      <c r="W110" s="25">
        <v>365</v>
      </c>
      <c r="X110" s="29">
        <v>1.62221845869799E-7</v>
      </c>
      <c r="Y110" s="25">
        <v>10467</v>
      </c>
      <c r="Z110" s="27">
        <v>2871859</v>
      </c>
      <c r="AA110" s="28">
        <f t="shared" si="2"/>
        <v>2.7246894026811317E-3</v>
      </c>
      <c r="AC110" t="str">
        <f t="shared" si="3"/>
        <v>2102011000-24017-VOC</v>
      </c>
      <c r="AD110" t="str">
        <f>IF(COUNTIF('NP-NRModel-MAR-WILDFIRES Modifi'!V:V, AC110)=0, "Missing", "")</f>
        <v/>
      </c>
    </row>
    <row r="111" spans="1:30" hidden="1" x14ac:dyDescent="0.3">
      <c r="A111" s="24">
        <v>2102011000</v>
      </c>
      <c r="B111" s="40">
        <v>24021</v>
      </c>
      <c r="C111" s="25"/>
      <c r="D111" s="25"/>
      <c r="E111" s="25"/>
      <c r="F111" s="25"/>
      <c r="G111" s="25" t="s">
        <v>955</v>
      </c>
      <c r="H111" s="25">
        <v>1.03846424661882E-2</v>
      </c>
      <c r="I111" s="25">
        <v>153</v>
      </c>
      <c r="J111" s="29">
        <v>6.7873480171164906E-5</v>
      </c>
      <c r="K111" s="29"/>
      <c r="L111" s="29"/>
      <c r="M111" s="25">
        <v>10467</v>
      </c>
      <c r="N111" s="26">
        <v>2615081</v>
      </c>
      <c r="O111" s="24">
        <v>2102011000</v>
      </c>
      <c r="P111" s="25">
        <v>24021</v>
      </c>
      <c r="Q111" s="25"/>
      <c r="R111" s="25"/>
      <c r="S111" s="25"/>
      <c r="T111" s="25"/>
      <c r="U111" s="25" t="s">
        <v>955</v>
      </c>
      <c r="V111" s="25">
        <v>2.49105384651831E-2</v>
      </c>
      <c r="W111" s="25">
        <v>365</v>
      </c>
      <c r="X111" s="29">
        <v>6.8248050589542702E-5</v>
      </c>
      <c r="Y111" s="25">
        <v>10467</v>
      </c>
      <c r="Z111" s="27">
        <v>2615081</v>
      </c>
      <c r="AA111" s="28">
        <f t="shared" si="2"/>
        <v>2.7246894026811243E-3</v>
      </c>
      <c r="AC111" t="str">
        <f t="shared" si="3"/>
        <v>2102011000-24021-NOX</v>
      </c>
      <c r="AD111" t="str">
        <f>IF(COUNTIF('NP-NRModel-MAR-WILDFIRES Modifi'!V:V, AC111)=0, "Missing", "")</f>
        <v/>
      </c>
    </row>
    <row r="112" spans="1:30" hidden="1" x14ac:dyDescent="0.3">
      <c r="A112" s="24">
        <v>2102011000</v>
      </c>
      <c r="B112" s="40">
        <v>24021</v>
      </c>
      <c r="C112" s="25"/>
      <c r="D112" s="25"/>
      <c r="E112" s="25"/>
      <c r="F112" s="25"/>
      <c r="G112" s="25" t="s">
        <v>12</v>
      </c>
      <c r="H112" s="25">
        <v>1.02285256783791E-4</v>
      </c>
      <c r="I112" s="25">
        <v>153</v>
      </c>
      <c r="J112" s="29">
        <v>6.6853109009013897E-7</v>
      </c>
      <c r="K112" s="29"/>
      <c r="L112" s="29"/>
      <c r="M112" s="25">
        <v>10467</v>
      </c>
      <c r="N112" s="26">
        <v>170432</v>
      </c>
      <c r="O112" s="24">
        <v>2102011000</v>
      </c>
      <c r="P112" s="25">
        <v>24021</v>
      </c>
      <c r="Q112" s="25"/>
      <c r="R112" s="25"/>
      <c r="S112" s="25"/>
      <c r="T112" s="25"/>
      <c r="U112" s="25" t="s">
        <v>12</v>
      </c>
      <c r="V112" s="25">
        <v>2.4536047647570202E-4</v>
      </c>
      <c r="W112" s="25">
        <v>365</v>
      </c>
      <c r="X112" s="29">
        <v>6.72220483495074E-7</v>
      </c>
      <c r="Y112" s="25">
        <v>10467</v>
      </c>
      <c r="Z112" s="27">
        <v>170432</v>
      </c>
      <c r="AA112" s="28">
        <f t="shared" si="2"/>
        <v>2.7246894026811339E-3</v>
      </c>
      <c r="AC112" t="str">
        <f t="shared" si="3"/>
        <v>2102011000-24021-VOC</v>
      </c>
      <c r="AD112" t="str">
        <f>IF(COUNTIF('NP-NRModel-MAR-WILDFIRES Modifi'!V:V, AC112)=0, "Missing", "")</f>
        <v/>
      </c>
    </row>
    <row r="113" spans="1:30" hidden="1" x14ac:dyDescent="0.3">
      <c r="A113" s="24">
        <v>2102011000</v>
      </c>
      <c r="B113" s="40">
        <v>24031</v>
      </c>
      <c r="C113" s="25"/>
      <c r="D113" s="25"/>
      <c r="E113" s="25"/>
      <c r="F113" s="25"/>
      <c r="G113" s="25" t="s">
        <v>955</v>
      </c>
      <c r="H113" s="25">
        <v>2.10064779107038E-2</v>
      </c>
      <c r="I113" s="25">
        <v>153</v>
      </c>
      <c r="J113" s="25">
        <v>1.3729724124642999E-4</v>
      </c>
      <c r="K113" s="25"/>
      <c r="L113" s="25"/>
      <c r="M113" s="25">
        <v>10467</v>
      </c>
      <c r="N113" s="26">
        <v>571552</v>
      </c>
      <c r="O113" s="24">
        <v>2102011000</v>
      </c>
      <c r="P113" s="25">
        <v>24031</v>
      </c>
      <c r="Q113" s="25"/>
      <c r="R113" s="25"/>
      <c r="S113" s="25"/>
      <c r="T113" s="25"/>
      <c r="U113" s="25" t="s">
        <v>955</v>
      </c>
      <c r="V113" s="25">
        <v>5.0390052206071199E-2</v>
      </c>
      <c r="W113" s="25">
        <v>365</v>
      </c>
      <c r="X113" s="25">
        <v>1.3805493755088001E-4</v>
      </c>
      <c r="Y113" s="25">
        <v>10467</v>
      </c>
      <c r="Z113" s="27">
        <v>571552</v>
      </c>
      <c r="AA113" s="28">
        <f t="shared" si="2"/>
        <v>2.7246894026811083E-3</v>
      </c>
      <c r="AC113" t="str">
        <f t="shared" si="3"/>
        <v>2102011000-24031-NOX</v>
      </c>
      <c r="AD113" t="str">
        <f>IF(COUNTIF('NP-NRModel-MAR-WILDFIRES Modifi'!V:V, AC113)=0, "Missing", "")</f>
        <v/>
      </c>
    </row>
    <row r="114" spans="1:30" hidden="1" x14ac:dyDescent="0.3">
      <c r="A114" s="24">
        <v>2102011000</v>
      </c>
      <c r="B114" s="40">
        <v>24031</v>
      </c>
      <c r="C114" s="25"/>
      <c r="D114" s="25"/>
      <c r="E114" s="25"/>
      <c r="F114" s="25"/>
      <c r="G114" s="25" t="s">
        <v>12</v>
      </c>
      <c r="H114" s="25">
        <v>2.0690672164232001E-4</v>
      </c>
      <c r="I114" s="25">
        <v>153</v>
      </c>
      <c r="J114" s="29">
        <v>1.35233151400209E-6</v>
      </c>
      <c r="K114" s="29"/>
      <c r="L114" s="29"/>
      <c r="M114" s="25">
        <v>10467</v>
      </c>
      <c r="N114" s="26">
        <v>2501308</v>
      </c>
      <c r="O114" s="24">
        <v>2102011000</v>
      </c>
      <c r="P114" s="25">
        <v>24031</v>
      </c>
      <c r="Q114" s="25"/>
      <c r="R114" s="25"/>
      <c r="S114" s="25"/>
      <c r="T114" s="25"/>
      <c r="U114" s="25" t="s">
        <v>12</v>
      </c>
      <c r="V114" s="25">
        <v>4.9632501696207296E-4</v>
      </c>
      <c r="W114" s="25">
        <v>365</v>
      </c>
      <c r="X114" s="29">
        <v>1.3597945670193801E-6</v>
      </c>
      <c r="Y114" s="25">
        <v>10467</v>
      </c>
      <c r="Z114" s="27">
        <v>2501308</v>
      </c>
      <c r="AA114" s="28">
        <f t="shared" si="2"/>
        <v>2.7246894026811252E-3</v>
      </c>
      <c r="AC114" t="str">
        <f t="shared" si="3"/>
        <v>2102011000-24031-VOC</v>
      </c>
      <c r="AD114" t="str">
        <f>IF(COUNTIF('NP-NRModel-MAR-WILDFIRES Modifi'!V:V, AC114)=0, "Missing", "")</f>
        <v/>
      </c>
    </row>
    <row r="115" spans="1:30" hidden="1" x14ac:dyDescent="0.3">
      <c r="A115" s="24">
        <v>2102011000</v>
      </c>
      <c r="B115" s="40">
        <v>24033</v>
      </c>
      <c r="C115" s="25"/>
      <c r="D115" s="25"/>
      <c r="E115" s="25"/>
      <c r="F115" s="25"/>
      <c r="G115" s="25" t="s">
        <v>955</v>
      </c>
      <c r="H115" s="25">
        <v>2.64210594475826E-2</v>
      </c>
      <c r="I115" s="25">
        <v>153</v>
      </c>
      <c r="J115" s="25">
        <v>1.7268666305609499E-4</v>
      </c>
      <c r="K115" s="25"/>
      <c r="L115" s="25"/>
      <c r="M115" s="25">
        <v>10467</v>
      </c>
      <c r="N115" s="26">
        <v>3132035</v>
      </c>
      <c r="O115" s="24">
        <v>2102011000</v>
      </c>
      <c r="P115" s="25">
        <v>24033</v>
      </c>
      <c r="Q115" s="25"/>
      <c r="R115" s="25"/>
      <c r="S115" s="25"/>
      <c r="T115" s="25"/>
      <c r="U115" s="25" t="s">
        <v>955</v>
      </c>
      <c r="V115" s="25">
        <v>6.3378476418695595E-2</v>
      </c>
      <c r="W115" s="25">
        <v>365</v>
      </c>
      <c r="X115" s="25">
        <v>1.7363966142108401E-4</v>
      </c>
      <c r="Y115" s="25">
        <v>10467</v>
      </c>
      <c r="Z115" s="27">
        <v>3132035</v>
      </c>
      <c r="AA115" s="28">
        <f t="shared" si="2"/>
        <v>2.7246894026811174E-3</v>
      </c>
      <c r="AC115" t="str">
        <f t="shared" si="3"/>
        <v>2102011000-24033-NOX</v>
      </c>
      <c r="AD115" t="str">
        <f>IF(COUNTIF('NP-NRModel-MAR-WILDFIRES Modifi'!V:V, AC115)=0, "Missing", "")</f>
        <v/>
      </c>
    </row>
    <row r="116" spans="1:30" hidden="1" x14ac:dyDescent="0.3">
      <c r="A116" s="24">
        <v>2102011000</v>
      </c>
      <c r="B116" s="40">
        <v>24033</v>
      </c>
      <c r="C116" s="25"/>
      <c r="D116" s="25"/>
      <c r="E116" s="25"/>
      <c r="F116" s="25"/>
      <c r="G116" s="25" t="s">
        <v>12</v>
      </c>
      <c r="H116" s="25">
        <v>2.6023856557085202E-4</v>
      </c>
      <c r="I116" s="25">
        <v>153</v>
      </c>
      <c r="J116" s="29">
        <v>1.70090565732583E-6</v>
      </c>
      <c r="K116" s="29"/>
      <c r="L116" s="29"/>
      <c r="M116" s="25">
        <v>10467</v>
      </c>
      <c r="N116" s="26">
        <v>3390451</v>
      </c>
      <c r="O116" s="24">
        <v>2102011000</v>
      </c>
      <c r="P116" s="25">
        <v>24033</v>
      </c>
      <c r="Q116" s="25"/>
      <c r="R116" s="25"/>
      <c r="S116" s="25"/>
      <c r="T116" s="25"/>
      <c r="U116" s="25" t="s">
        <v>12</v>
      </c>
      <c r="V116" s="25">
        <v>6.2425671551851803E-4</v>
      </c>
      <c r="W116" s="25">
        <v>365</v>
      </c>
      <c r="X116" s="29">
        <v>1.7102923712836101E-6</v>
      </c>
      <c r="Y116" s="25">
        <v>10467</v>
      </c>
      <c r="Z116" s="27">
        <v>3390451</v>
      </c>
      <c r="AA116" s="28">
        <f t="shared" si="2"/>
        <v>2.7246894026811221E-3</v>
      </c>
      <c r="AC116" t="str">
        <f t="shared" si="3"/>
        <v>2102011000-24033-VOC</v>
      </c>
      <c r="AD116" t="str">
        <f>IF(COUNTIF('NP-NRModel-MAR-WILDFIRES Modifi'!V:V, AC116)=0, "Missing", "")</f>
        <v/>
      </c>
    </row>
    <row r="117" spans="1:30" hidden="1" x14ac:dyDescent="0.3">
      <c r="A117" s="24">
        <v>2102011000</v>
      </c>
      <c r="B117" s="40">
        <v>51013</v>
      </c>
      <c r="C117" s="25"/>
      <c r="D117" s="25"/>
      <c r="E117" s="25"/>
      <c r="F117" s="25"/>
      <c r="G117" s="25" t="s">
        <v>955</v>
      </c>
      <c r="H117" s="25">
        <v>1.2651207798076E-3</v>
      </c>
      <c r="I117" s="25">
        <v>153</v>
      </c>
      <c r="J117" s="29">
        <v>8.2687632667163992E-6</v>
      </c>
      <c r="K117" s="29"/>
      <c r="L117" s="29"/>
      <c r="M117" s="25">
        <v>10467</v>
      </c>
      <c r="N117" s="26">
        <v>4096610</v>
      </c>
      <c r="O117" s="24">
        <v>2102011000</v>
      </c>
      <c r="P117" s="25">
        <v>51013</v>
      </c>
      <c r="Q117" s="25"/>
      <c r="R117" s="25"/>
      <c r="S117" s="25"/>
      <c r="T117" s="25"/>
      <c r="U117" s="25" t="s">
        <v>955</v>
      </c>
      <c r="V117" s="25">
        <v>3.0347544415814101E-3</v>
      </c>
      <c r="W117" s="25">
        <v>365</v>
      </c>
      <c r="X117" s="29">
        <v>8.3143957303600398E-6</v>
      </c>
      <c r="Y117" s="25">
        <v>10467</v>
      </c>
      <c r="Z117" s="27">
        <v>4096610</v>
      </c>
      <c r="AA117" s="28">
        <f t="shared" si="2"/>
        <v>2.7246894026811434E-3</v>
      </c>
      <c r="AC117" t="str">
        <f t="shared" si="3"/>
        <v>2102011000-51013-NOX</v>
      </c>
      <c r="AD117" t="str">
        <f>IF(COUNTIF('NP-NRModel-MAR-WILDFIRES Modifi'!V:V, AC117)=0, "Missing", "")</f>
        <v/>
      </c>
    </row>
    <row r="118" spans="1:30" hidden="1" x14ac:dyDescent="0.3">
      <c r="A118" s="24">
        <v>2102011000</v>
      </c>
      <c r="B118" s="40">
        <v>51013</v>
      </c>
      <c r="C118" s="25"/>
      <c r="D118" s="25"/>
      <c r="E118" s="25"/>
      <c r="F118" s="25"/>
      <c r="G118" s="25" t="s">
        <v>12</v>
      </c>
      <c r="H118" s="29">
        <v>1.24610157515405E-5</v>
      </c>
      <c r="I118" s="25">
        <v>153</v>
      </c>
      <c r="J118" s="29">
        <v>8.1444547395689903E-8</v>
      </c>
      <c r="K118" s="29"/>
      <c r="L118" s="29"/>
      <c r="M118" s="25">
        <v>10467</v>
      </c>
      <c r="N118" s="26">
        <v>3710911</v>
      </c>
      <c r="O118" s="24">
        <v>2102011000</v>
      </c>
      <c r="P118" s="25">
        <v>51013</v>
      </c>
      <c r="Q118" s="25"/>
      <c r="R118" s="25"/>
      <c r="S118" s="25"/>
      <c r="T118" s="25"/>
      <c r="U118" s="25" t="s">
        <v>12</v>
      </c>
      <c r="V118" s="29">
        <v>2.9891314333129999E-5</v>
      </c>
      <c r="W118" s="25">
        <v>365</v>
      </c>
      <c r="X118" s="29">
        <v>8.18940118715891E-8</v>
      </c>
      <c r="Y118" s="25">
        <v>10467</v>
      </c>
      <c r="Z118" s="27">
        <v>3710911</v>
      </c>
      <c r="AA118" s="28">
        <f t="shared" si="2"/>
        <v>2.7246894026811308E-3</v>
      </c>
      <c r="AC118" t="str">
        <f t="shared" si="3"/>
        <v>2102011000-51013-VOC</v>
      </c>
      <c r="AD118" t="str">
        <f>IF(COUNTIF('NP-NRModel-MAR-WILDFIRES Modifi'!V:V, AC118)=0, "Missing", "")</f>
        <v/>
      </c>
    </row>
    <row r="119" spans="1:30" hidden="1" x14ac:dyDescent="0.3">
      <c r="A119" s="24">
        <v>2102011000</v>
      </c>
      <c r="B119" s="40">
        <v>51059</v>
      </c>
      <c r="C119" s="25"/>
      <c r="D119" s="25"/>
      <c r="E119" s="25"/>
      <c r="F119" s="25"/>
      <c r="G119" s="25" t="s">
        <v>955</v>
      </c>
      <c r="H119" s="25">
        <v>2.79561175494458E-2</v>
      </c>
      <c r="I119" s="25">
        <v>153</v>
      </c>
      <c r="J119" s="25">
        <v>1.8271972254539699E-4</v>
      </c>
      <c r="K119" s="25"/>
      <c r="L119" s="25"/>
      <c r="M119" s="25">
        <v>10467</v>
      </c>
      <c r="N119" s="26">
        <v>3819803</v>
      </c>
      <c r="O119" s="24">
        <v>2102011000</v>
      </c>
      <c r="P119" s="25">
        <v>51059</v>
      </c>
      <c r="Q119" s="25"/>
      <c r="R119" s="25"/>
      <c r="S119" s="25"/>
      <c r="T119" s="25"/>
      <c r="U119" s="25" t="s">
        <v>955</v>
      </c>
      <c r="V119" s="25">
        <v>6.7060752820339797E-2</v>
      </c>
      <c r="W119" s="25">
        <v>365</v>
      </c>
      <c r="X119" s="25">
        <v>1.8372808991873901E-4</v>
      </c>
      <c r="Y119" s="25">
        <v>10467</v>
      </c>
      <c r="Z119" s="27">
        <v>3819803</v>
      </c>
      <c r="AA119" s="28">
        <f t="shared" si="2"/>
        <v>2.724689402681107E-3</v>
      </c>
      <c r="AC119" t="str">
        <f t="shared" si="3"/>
        <v>2102011000-51059-NOX</v>
      </c>
      <c r="AD119" t="str">
        <f>IF(COUNTIF('NP-NRModel-MAR-WILDFIRES Modifi'!V:V, AC119)=0, "Missing", "")</f>
        <v/>
      </c>
    </row>
    <row r="120" spans="1:30" hidden="1" x14ac:dyDescent="0.3">
      <c r="A120" s="24">
        <v>2102011000</v>
      </c>
      <c r="B120" s="40">
        <v>51059</v>
      </c>
      <c r="C120" s="25"/>
      <c r="D120" s="25"/>
      <c r="E120" s="25"/>
      <c r="F120" s="25"/>
      <c r="G120" s="25" t="s">
        <v>12</v>
      </c>
      <c r="H120" s="25">
        <v>2.7535835184016401E-4</v>
      </c>
      <c r="I120" s="25">
        <v>153</v>
      </c>
      <c r="J120" s="29">
        <v>1.7997277898049901E-6</v>
      </c>
      <c r="K120" s="29"/>
      <c r="L120" s="29"/>
      <c r="M120" s="25">
        <v>10467</v>
      </c>
      <c r="N120" s="26">
        <v>1245978</v>
      </c>
      <c r="O120" s="24">
        <v>2102011000</v>
      </c>
      <c r="P120" s="25">
        <v>51059</v>
      </c>
      <c r="Q120" s="25"/>
      <c r="R120" s="25"/>
      <c r="S120" s="25"/>
      <c r="T120" s="25"/>
      <c r="U120" s="25" t="s">
        <v>12</v>
      </c>
      <c r="V120" s="25">
        <v>6.6052585224357998E-4</v>
      </c>
      <c r="W120" s="25">
        <v>365</v>
      </c>
      <c r="X120" s="29">
        <v>1.8096598691604899E-6</v>
      </c>
      <c r="Y120" s="25">
        <v>10467</v>
      </c>
      <c r="Z120" s="27">
        <v>1245978</v>
      </c>
      <c r="AA120" s="28">
        <f t="shared" si="2"/>
        <v>2.7246894026811083E-3</v>
      </c>
      <c r="AC120" t="str">
        <f t="shared" si="3"/>
        <v>2102011000-51059-VOC</v>
      </c>
      <c r="AD120" t="str">
        <f>IF(COUNTIF('NP-NRModel-MAR-WILDFIRES Modifi'!V:V, AC120)=0, "Missing", "")</f>
        <v/>
      </c>
    </row>
    <row r="121" spans="1:30" hidden="1" x14ac:dyDescent="0.3">
      <c r="A121" s="24">
        <v>2102011000</v>
      </c>
      <c r="B121" s="40">
        <v>51107</v>
      </c>
      <c r="C121" s="25"/>
      <c r="D121" s="25"/>
      <c r="E121" s="25"/>
      <c r="F121" s="25"/>
      <c r="G121" s="25" t="s">
        <v>955</v>
      </c>
      <c r="H121" s="25">
        <v>1.54132753264608E-2</v>
      </c>
      <c r="I121" s="25">
        <v>153</v>
      </c>
      <c r="J121" s="25">
        <v>1.00740361610855E-4</v>
      </c>
      <c r="K121" s="25"/>
      <c r="L121" s="25"/>
      <c r="M121" s="25">
        <v>10467</v>
      </c>
      <c r="N121" s="26">
        <v>1916180</v>
      </c>
      <c r="O121" s="24">
        <v>2102011000</v>
      </c>
      <c r="P121" s="25">
        <v>51107</v>
      </c>
      <c r="Q121" s="25"/>
      <c r="R121" s="25"/>
      <c r="S121" s="25"/>
      <c r="T121" s="25"/>
      <c r="U121" s="25" t="s">
        <v>955</v>
      </c>
      <c r="V121" s="25">
        <v>3.6973154265482602E-2</v>
      </c>
      <c r="W121" s="25">
        <v>365</v>
      </c>
      <c r="X121" s="25">
        <v>1.01296313056116E-4</v>
      </c>
      <c r="Y121" s="25">
        <v>10467</v>
      </c>
      <c r="Z121" s="27">
        <v>1916180</v>
      </c>
      <c r="AA121" s="28">
        <f t="shared" si="2"/>
        <v>2.7246894026811282E-3</v>
      </c>
      <c r="AC121" t="str">
        <f t="shared" si="3"/>
        <v>2102011000-51107-NOX</v>
      </c>
      <c r="AD121" t="str">
        <f>IF(COUNTIF('NP-NRModel-MAR-WILDFIRES Modifi'!V:V, AC121)=0, "Missing", "")</f>
        <v/>
      </c>
    </row>
    <row r="122" spans="1:30" hidden="1" x14ac:dyDescent="0.3">
      <c r="A122" s="24">
        <v>2102011000</v>
      </c>
      <c r="B122" s="40">
        <v>51107</v>
      </c>
      <c r="C122" s="25"/>
      <c r="D122" s="25"/>
      <c r="E122" s="25"/>
      <c r="F122" s="25"/>
      <c r="G122" s="25" t="s">
        <v>12</v>
      </c>
      <c r="H122" s="25">
        <v>1.51815593988938E-4</v>
      </c>
      <c r="I122" s="25">
        <v>153</v>
      </c>
      <c r="J122" s="29">
        <v>9.9225878424142493E-7</v>
      </c>
      <c r="K122" s="29"/>
      <c r="L122" s="29"/>
      <c r="M122" s="25">
        <v>10467</v>
      </c>
      <c r="N122" s="26">
        <v>3201931</v>
      </c>
      <c r="O122" s="24">
        <v>2102011000</v>
      </c>
      <c r="P122" s="25">
        <v>51107</v>
      </c>
      <c r="Q122" s="25"/>
      <c r="R122" s="25"/>
      <c r="S122" s="25"/>
      <c r="T122" s="25"/>
      <c r="U122" s="25" t="s">
        <v>12</v>
      </c>
      <c r="V122" s="25">
        <v>3.6417317264310101E-4</v>
      </c>
      <c r="W122" s="25">
        <v>365</v>
      </c>
      <c r="X122" s="29">
        <v>9.9773471957014004E-7</v>
      </c>
      <c r="Y122" s="25">
        <v>10467</v>
      </c>
      <c r="Z122" s="27">
        <v>3201931</v>
      </c>
      <c r="AA122" s="28">
        <f t="shared" si="2"/>
        <v>2.7246894026811356E-3</v>
      </c>
      <c r="AC122" t="str">
        <f t="shared" si="3"/>
        <v>2102011000-51107-VOC</v>
      </c>
      <c r="AD122" t="str">
        <f>IF(COUNTIF('NP-NRModel-MAR-WILDFIRES Modifi'!V:V, AC122)=0, "Missing", "")</f>
        <v/>
      </c>
    </row>
    <row r="123" spans="1:30" hidden="1" x14ac:dyDescent="0.3">
      <c r="A123" s="24">
        <v>2102011000</v>
      </c>
      <c r="B123" s="40">
        <v>51153</v>
      </c>
      <c r="C123" s="25"/>
      <c r="D123" s="25"/>
      <c r="E123" s="25"/>
      <c r="F123" s="25"/>
      <c r="G123" s="25" t="s">
        <v>955</v>
      </c>
      <c r="H123" s="25">
        <v>1.47655786441073E-2</v>
      </c>
      <c r="I123" s="25">
        <v>153</v>
      </c>
      <c r="J123" s="29">
        <v>9.6507049961485594E-5</v>
      </c>
      <c r="K123" s="29"/>
      <c r="L123" s="29"/>
      <c r="M123" s="25">
        <v>10467</v>
      </c>
      <c r="N123" s="26">
        <v>3810280</v>
      </c>
      <c r="O123" s="24">
        <v>2102011000</v>
      </c>
      <c r="P123" s="25">
        <v>51153</v>
      </c>
      <c r="Q123" s="25"/>
      <c r="R123" s="25"/>
      <c r="S123" s="25"/>
      <c r="T123" s="25"/>
      <c r="U123" s="25" t="s">
        <v>955</v>
      </c>
      <c r="V123" s="25">
        <v>3.5419468313166898E-2</v>
      </c>
      <c r="W123" s="25">
        <v>365</v>
      </c>
      <c r="X123" s="29">
        <v>9.7039639214156003E-5</v>
      </c>
      <c r="Y123" s="25">
        <v>10467</v>
      </c>
      <c r="Z123" s="27">
        <v>3810280</v>
      </c>
      <c r="AA123" s="28">
        <f t="shared" si="2"/>
        <v>2.7246894026811208E-3</v>
      </c>
      <c r="AC123" t="str">
        <f t="shared" si="3"/>
        <v>2102011000-51153-NOX</v>
      </c>
      <c r="AD123" t="str">
        <f>IF(COUNTIF('NP-NRModel-MAR-WILDFIRES Modifi'!V:V, AC123)=0, "Missing", "")</f>
        <v/>
      </c>
    </row>
    <row r="124" spans="1:30" hidden="1" x14ac:dyDescent="0.3">
      <c r="A124" s="24">
        <v>2102011000</v>
      </c>
      <c r="B124" s="40">
        <v>51153</v>
      </c>
      <c r="C124" s="25"/>
      <c r="D124" s="25"/>
      <c r="E124" s="25"/>
      <c r="F124" s="25"/>
      <c r="G124" s="25" t="s">
        <v>12</v>
      </c>
      <c r="H124" s="25">
        <v>1.4543595527442501E-4</v>
      </c>
      <c r="I124" s="25">
        <v>153</v>
      </c>
      <c r="J124" s="29">
        <v>9.5056179917925395E-7</v>
      </c>
      <c r="K124" s="29"/>
      <c r="L124" s="29"/>
      <c r="M124" s="25">
        <v>10467</v>
      </c>
      <c r="N124" s="26">
        <v>2780547</v>
      </c>
      <c r="O124" s="24">
        <v>2102011000</v>
      </c>
      <c r="P124" s="25">
        <v>51153</v>
      </c>
      <c r="Q124" s="25"/>
      <c r="R124" s="25"/>
      <c r="S124" s="25"/>
      <c r="T124" s="25"/>
      <c r="U124" s="25" t="s">
        <v>12</v>
      </c>
      <c r="V124" s="25">
        <v>3.4886978245809698E-4</v>
      </c>
      <c r="W124" s="25">
        <v>365</v>
      </c>
      <c r="X124" s="29">
        <v>9.5580762317286994E-7</v>
      </c>
      <c r="Y124" s="25">
        <v>10467</v>
      </c>
      <c r="Z124" s="27">
        <v>2780547</v>
      </c>
      <c r="AA124" s="28">
        <f t="shared" si="2"/>
        <v>2.7246894026811469E-3</v>
      </c>
      <c r="AC124" t="str">
        <f t="shared" si="3"/>
        <v>2102011000-51153-VOC</v>
      </c>
      <c r="AD124" t="str">
        <f>IF(COUNTIF('NP-NRModel-MAR-WILDFIRES Modifi'!V:V, AC124)=0, "Missing", "")</f>
        <v/>
      </c>
    </row>
    <row r="125" spans="1:30" hidden="1" x14ac:dyDescent="0.3">
      <c r="A125" s="24">
        <v>2102011000</v>
      </c>
      <c r="B125" s="40">
        <v>51510</v>
      </c>
      <c r="C125" s="25"/>
      <c r="D125" s="25"/>
      <c r="E125" s="25"/>
      <c r="F125" s="25"/>
      <c r="G125" s="25" t="s">
        <v>955</v>
      </c>
      <c r="H125" s="25">
        <v>2.7026048472332301E-3</v>
      </c>
      <c r="I125" s="25">
        <v>153</v>
      </c>
      <c r="J125" s="29">
        <v>1.7664083968844599E-5</v>
      </c>
      <c r="K125" s="29"/>
      <c r="L125" s="29"/>
      <c r="M125" s="25">
        <v>10467</v>
      </c>
      <c r="N125" s="26">
        <v>100710</v>
      </c>
      <c r="O125" s="24">
        <v>2102011000</v>
      </c>
      <c r="P125" s="25">
        <v>51510</v>
      </c>
      <c r="Q125" s="25"/>
      <c r="R125" s="25"/>
      <c r="S125" s="25"/>
      <c r="T125" s="25"/>
      <c r="U125" s="25" t="s">
        <v>955</v>
      </c>
      <c r="V125" s="25">
        <v>6.4829715825455402E-3</v>
      </c>
      <c r="W125" s="25">
        <v>365</v>
      </c>
      <c r="X125" s="29">
        <v>1.7761565979576799E-5</v>
      </c>
      <c r="Y125" s="25">
        <v>10467</v>
      </c>
      <c r="Z125" s="27">
        <v>100710</v>
      </c>
      <c r="AA125" s="28">
        <f t="shared" si="2"/>
        <v>2.724689402681107E-3</v>
      </c>
      <c r="AC125" t="str">
        <f t="shared" si="3"/>
        <v>2102011000-51510-NOX</v>
      </c>
      <c r="AD125" t="str">
        <f>IF(COUNTIF('NP-NRModel-MAR-WILDFIRES Modifi'!V:V, AC125)=0, "Missing", "")</f>
        <v/>
      </c>
    </row>
    <row r="126" spans="1:30" hidden="1" x14ac:dyDescent="0.3">
      <c r="A126" s="24">
        <v>2102011000</v>
      </c>
      <c r="B126" s="40">
        <v>51510</v>
      </c>
      <c r="C126" s="25"/>
      <c r="D126" s="25"/>
      <c r="E126" s="25"/>
      <c r="F126" s="25"/>
      <c r="G126" s="25" t="s">
        <v>12</v>
      </c>
      <c r="H126" s="29">
        <v>2.6619746341492399E-5</v>
      </c>
      <c r="I126" s="25">
        <v>153</v>
      </c>
      <c r="J126" s="29">
        <v>1.73985270205832E-7</v>
      </c>
      <c r="K126" s="29"/>
      <c r="L126" s="29"/>
      <c r="M126" s="25">
        <v>10467</v>
      </c>
      <c r="N126" s="26">
        <v>4089251</v>
      </c>
      <c r="O126" s="24">
        <v>2102011000</v>
      </c>
      <c r="P126" s="25">
        <v>51510</v>
      </c>
      <c r="Q126" s="25"/>
      <c r="R126" s="25"/>
      <c r="S126" s="25"/>
      <c r="T126" s="25"/>
      <c r="U126" s="25" t="s">
        <v>12</v>
      </c>
      <c r="V126" s="29">
        <v>6.3855083825197994E-5</v>
      </c>
      <c r="W126" s="25">
        <v>365</v>
      </c>
      <c r="X126" s="29">
        <v>1.74945435137528E-7</v>
      </c>
      <c r="Y126" s="25">
        <v>10467</v>
      </c>
      <c r="Z126" s="27">
        <v>4089251</v>
      </c>
      <c r="AA126" s="28">
        <f t="shared" si="2"/>
        <v>2.7246894026811269E-3</v>
      </c>
      <c r="AC126" t="str">
        <f t="shared" si="3"/>
        <v>2102011000-51510-VOC</v>
      </c>
      <c r="AD126" t="str">
        <f>IF(COUNTIF('NP-NRModel-MAR-WILDFIRES Modifi'!V:V, AC126)=0, "Missing", "")</f>
        <v/>
      </c>
    </row>
    <row r="127" spans="1:30" hidden="1" x14ac:dyDescent="0.3">
      <c r="A127" s="24">
        <v>2102011000</v>
      </c>
      <c r="B127" s="40">
        <v>51600</v>
      </c>
      <c r="C127" s="25"/>
      <c r="D127" s="25"/>
      <c r="E127" s="25"/>
      <c r="F127" s="25"/>
      <c r="G127" s="25" t="s">
        <v>955</v>
      </c>
      <c r="H127" s="25">
        <v>9.6588040253828397E-4</v>
      </c>
      <c r="I127" s="25">
        <v>153</v>
      </c>
      <c r="J127" s="29">
        <v>6.3129438074397604E-6</v>
      </c>
      <c r="K127" s="29"/>
      <c r="L127" s="29"/>
      <c r="M127" s="25">
        <v>10467</v>
      </c>
      <c r="N127" s="26">
        <v>2307672</v>
      </c>
      <c r="O127" s="24">
        <v>2102011000</v>
      </c>
      <c r="P127" s="25">
        <v>51600</v>
      </c>
      <c r="Q127" s="25"/>
      <c r="R127" s="25"/>
      <c r="S127" s="25"/>
      <c r="T127" s="25"/>
      <c r="U127" s="25" t="s">
        <v>955</v>
      </c>
      <c r="V127" s="25">
        <v>2.3169407130323801E-3</v>
      </c>
      <c r="W127" s="25">
        <v>365</v>
      </c>
      <c r="X127" s="29">
        <v>6.3477827754311697E-6</v>
      </c>
      <c r="Y127" s="25">
        <v>10467</v>
      </c>
      <c r="Z127" s="27">
        <v>2307672</v>
      </c>
      <c r="AA127" s="28">
        <f t="shared" si="2"/>
        <v>2.7246894026811187E-3</v>
      </c>
      <c r="AC127" t="str">
        <f t="shared" si="3"/>
        <v>2102011000-51600-NOX</v>
      </c>
      <c r="AD127" t="str">
        <f>IF(COUNTIF('NP-NRModel-MAR-WILDFIRES Modifi'!V:V, AC127)=0, "Missing", "")</f>
        <v/>
      </c>
    </row>
    <row r="128" spans="1:30" hidden="1" x14ac:dyDescent="0.3">
      <c r="A128" s="24">
        <v>2102011000</v>
      </c>
      <c r="B128" s="40">
        <v>51600</v>
      </c>
      <c r="C128" s="25"/>
      <c r="D128" s="25"/>
      <c r="E128" s="25"/>
      <c r="F128" s="25"/>
      <c r="G128" s="25" t="s">
        <v>12</v>
      </c>
      <c r="H128" s="29">
        <v>9.5135954885935808E-6</v>
      </c>
      <c r="I128" s="25">
        <v>153</v>
      </c>
      <c r="J128" s="29">
        <v>6.2180362670546295E-8</v>
      </c>
      <c r="K128" s="29"/>
      <c r="L128" s="29"/>
      <c r="M128" s="25">
        <v>10467</v>
      </c>
      <c r="N128" s="26">
        <v>763539</v>
      </c>
      <c r="O128" s="24">
        <v>2102011000</v>
      </c>
      <c r="P128" s="25">
        <v>51600</v>
      </c>
      <c r="Q128" s="25"/>
      <c r="R128" s="25"/>
      <c r="S128" s="25"/>
      <c r="T128" s="25"/>
      <c r="U128" s="25" t="s">
        <v>12</v>
      </c>
      <c r="V128" s="29">
        <v>2.2821082876220501E-5</v>
      </c>
      <c r="W128" s="25">
        <v>365</v>
      </c>
      <c r="X128" s="29">
        <v>6.2523514729371397E-8</v>
      </c>
      <c r="Y128" s="25">
        <v>10467</v>
      </c>
      <c r="Z128" s="27">
        <v>763539</v>
      </c>
      <c r="AA128" s="28">
        <f t="shared" si="2"/>
        <v>2.7246894026811516E-3</v>
      </c>
      <c r="AC128" t="str">
        <f t="shared" si="3"/>
        <v>2102011000-51600-VOC</v>
      </c>
      <c r="AD128" t="str">
        <f>IF(COUNTIF('NP-NRModel-MAR-WILDFIRES Modifi'!V:V, AC128)=0, "Missing", "")</f>
        <v/>
      </c>
    </row>
    <row r="129" spans="1:30" hidden="1" x14ac:dyDescent="0.3">
      <c r="A129" s="24">
        <v>2102011000</v>
      </c>
      <c r="B129" s="40">
        <v>51610</v>
      </c>
      <c r="C129" s="25"/>
      <c r="D129" s="25"/>
      <c r="E129" s="25"/>
      <c r="F129" s="25"/>
      <c r="G129" s="25" t="s">
        <v>955</v>
      </c>
      <c r="H129" s="25">
        <v>5.8572556197244204E-4</v>
      </c>
      <c r="I129" s="25">
        <v>153</v>
      </c>
      <c r="J129" s="29">
        <v>3.8282716468787002E-6</v>
      </c>
      <c r="K129" s="29"/>
      <c r="L129" s="29"/>
      <c r="M129" s="25">
        <v>10467</v>
      </c>
      <c r="N129" s="26">
        <v>2589171</v>
      </c>
      <c r="O129" s="24">
        <v>2102011000</v>
      </c>
      <c r="P129" s="25">
        <v>51610</v>
      </c>
      <c r="Q129" s="25"/>
      <c r="R129" s="25"/>
      <c r="S129" s="25"/>
      <c r="T129" s="25"/>
      <c r="U129" s="25" t="s">
        <v>955</v>
      </c>
      <c r="V129" s="25">
        <v>1.4050304754412101E-3</v>
      </c>
      <c r="W129" s="25">
        <v>365</v>
      </c>
      <c r="X129" s="29">
        <v>3.8493985628526399E-6</v>
      </c>
      <c r="Y129" s="25">
        <v>10467</v>
      </c>
      <c r="Z129" s="27">
        <v>2589171</v>
      </c>
      <c r="AA129" s="28">
        <f t="shared" si="2"/>
        <v>2.7246894026811339E-3</v>
      </c>
      <c r="AC129" t="str">
        <f t="shared" si="3"/>
        <v>2102011000-51610-NOX</v>
      </c>
      <c r="AD129" t="str">
        <f>IF(COUNTIF('NP-NRModel-MAR-WILDFIRES Modifi'!V:V, AC129)=0, "Missing", "")</f>
        <v/>
      </c>
    </row>
    <row r="130" spans="1:30" hidden="1" x14ac:dyDescent="0.3">
      <c r="A130" s="24">
        <v>2102011000</v>
      </c>
      <c r="B130" s="40">
        <v>51610</v>
      </c>
      <c r="C130" s="25"/>
      <c r="D130" s="25"/>
      <c r="E130" s="25"/>
      <c r="F130" s="25"/>
      <c r="G130" s="25" t="s">
        <v>12</v>
      </c>
      <c r="H130" s="29">
        <v>5.7692018165934596E-6</v>
      </c>
      <c r="I130" s="25">
        <v>153</v>
      </c>
      <c r="J130" s="29">
        <v>3.7707201415643497E-8</v>
      </c>
      <c r="K130" s="29"/>
      <c r="L130" s="29"/>
      <c r="M130" s="25">
        <v>10467</v>
      </c>
      <c r="N130" s="26">
        <v>1946432</v>
      </c>
      <c r="O130" s="24">
        <v>2102011000</v>
      </c>
      <c r="P130" s="25">
        <v>51610</v>
      </c>
      <c r="Q130" s="25"/>
      <c r="R130" s="25"/>
      <c r="S130" s="25"/>
      <c r="T130" s="25"/>
      <c r="U130" s="25" t="s">
        <v>12</v>
      </c>
      <c r="V130" s="29">
        <v>1.3839082494518101E-5</v>
      </c>
      <c r="W130" s="25">
        <v>365</v>
      </c>
      <c r="X130" s="29">
        <v>3.7915294505529301E-8</v>
      </c>
      <c r="Y130" s="25">
        <v>10467</v>
      </c>
      <c r="Z130" s="27">
        <v>1946432</v>
      </c>
      <c r="AA130" s="28">
        <f t="shared" si="2"/>
        <v>2.7246894026811365E-3</v>
      </c>
      <c r="AC130" t="str">
        <f t="shared" si="3"/>
        <v>2102011000-51610-VOC</v>
      </c>
      <c r="AD130" t="str">
        <f>IF(COUNTIF('NP-NRModel-MAR-WILDFIRES Modifi'!V:V, AC130)=0, "Missing", "")</f>
        <v/>
      </c>
    </row>
    <row r="131" spans="1:30" hidden="1" x14ac:dyDescent="0.3">
      <c r="A131" s="24">
        <v>2102011000</v>
      </c>
      <c r="B131" s="40">
        <v>51683</v>
      </c>
      <c r="C131" s="25"/>
      <c r="D131" s="25"/>
      <c r="E131" s="25"/>
      <c r="F131" s="25"/>
      <c r="G131" s="25" t="s">
        <v>955</v>
      </c>
      <c r="H131" s="25">
        <v>2.5484733861191101E-3</v>
      </c>
      <c r="I131" s="25">
        <v>153</v>
      </c>
      <c r="J131" s="29">
        <v>1.6656688798164099E-5</v>
      </c>
      <c r="K131" s="29"/>
      <c r="L131" s="29"/>
      <c r="M131" s="25">
        <v>10467</v>
      </c>
      <c r="N131" s="26">
        <v>1836176</v>
      </c>
      <c r="O131" s="24">
        <v>2102011000</v>
      </c>
      <c r="P131" s="25">
        <v>51683</v>
      </c>
      <c r="Q131" s="25"/>
      <c r="R131" s="25"/>
      <c r="S131" s="25"/>
      <c r="T131" s="25"/>
      <c r="U131" s="25" t="s">
        <v>955</v>
      </c>
      <c r="V131" s="25">
        <v>6.1132431394836104E-3</v>
      </c>
      <c r="W131" s="25">
        <v>365</v>
      </c>
      <c r="X131" s="29">
        <v>1.6748611341050899E-5</v>
      </c>
      <c r="Y131" s="25">
        <v>10467</v>
      </c>
      <c r="Z131" s="27">
        <v>1836176</v>
      </c>
      <c r="AA131" s="28">
        <f t="shared" ref="AA131:AA194" si="4">IFERROR(J131/V131,0)</f>
        <v>2.7246894026811278E-3</v>
      </c>
      <c r="AC131" t="str">
        <f t="shared" ref="AC131:AC194" si="5">TRIM(A131) &amp; "-" &amp; B131 &amp; "-" &amp; TRIM(U131)</f>
        <v>2102011000-51683-NOX</v>
      </c>
      <c r="AD131" t="str">
        <f>IF(COUNTIF('NP-NRModel-MAR-WILDFIRES Modifi'!V:V, AC131)=0, "Missing", "")</f>
        <v/>
      </c>
    </row>
    <row r="132" spans="1:30" hidden="1" x14ac:dyDescent="0.3">
      <c r="A132" s="24">
        <v>2102011000</v>
      </c>
      <c r="B132" s="40">
        <v>51683</v>
      </c>
      <c r="C132" s="25"/>
      <c r="D132" s="25"/>
      <c r="E132" s="25"/>
      <c r="F132" s="25"/>
      <c r="G132" s="25" t="s">
        <v>12</v>
      </c>
      <c r="H132" s="29">
        <v>2.5101602906284998E-5</v>
      </c>
      <c r="I132" s="25">
        <v>153</v>
      </c>
      <c r="J132" s="29">
        <v>1.64062764093366E-7</v>
      </c>
      <c r="K132" s="29"/>
      <c r="L132" s="29"/>
      <c r="M132" s="25">
        <v>10467</v>
      </c>
      <c r="N132" s="26">
        <v>2342242</v>
      </c>
      <c r="O132" s="24">
        <v>2102011000</v>
      </c>
      <c r="P132" s="25">
        <v>51683</v>
      </c>
      <c r="Q132" s="25"/>
      <c r="R132" s="25"/>
      <c r="S132" s="25"/>
      <c r="T132" s="25"/>
      <c r="U132" s="25" t="s">
        <v>12</v>
      </c>
      <c r="V132" s="29">
        <v>6.0213382094828001E-5</v>
      </c>
      <c r="W132" s="25">
        <v>365</v>
      </c>
      <c r="X132" s="29">
        <v>1.64968170122816E-7</v>
      </c>
      <c r="Y132" s="25">
        <v>10467</v>
      </c>
      <c r="Z132" s="27">
        <v>2342242</v>
      </c>
      <c r="AA132" s="28">
        <f t="shared" si="4"/>
        <v>2.7246894026811044E-3</v>
      </c>
      <c r="AC132" t="str">
        <f t="shared" si="5"/>
        <v>2102011000-51683-VOC</v>
      </c>
      <c r="AD132" t="str">
        <f>IF(COUNTIF('NP-NRModel-MAR-WILDFIRES Modifi'!V:V, AC132)=0, "Missing", "")</f>
        <v/>
      </c>
    </row>
    <row r="133" spans="1:30" hidden="1" x14ac:dyDescent="0.3">
      <c r="A133" s="24">
        <v>2102011000</v>
      </c>
      <c r="B133" s="40">
        <v>51685</v>
      </c>
      <c r="C133" s="25"/>
      <c r="D133" s="25"/>
      <c r="E133" s="25"/>
      <c r="F133" s="25"/>
      <c r="G133" s="25" t="s">
        <v>955</v>
      </c>
      <c r="H133" s="25">
        <v>1.13819700600979E-3</v>
      </c>
      <c r="I133" s="25">
        <v>153</v>
      </c>
      <c r="J133" s="29">
        <v>7.4391961177110698E-6</v>
      </c>
      <c r="K133" s="29"/>
      <c r="L133" s="29"/>
      <c r="M133" s="25">
        <v>10467</v>
      </c>
      <c r="N133" s="26">
        <v>2698911</v>
      </c>
      <c r="O133" s="24">
        <v>2102011000</v>
      </c>
      <c r="P133" s="25">
        <v>51685</v>
      </c>
      <c r="Q133" s="25"/>
      <c r="R133" s="25"/>
      <c r="S133" s="25"/>
      <c r="T133" s="25"/>
      <c r="U133" s="25" t="s">
        <v>955</v>
      </c>
      <c r="V133" s="25">
        <v>2.7302914271222401E-3</v>
      </c>
      <c r="W133" s="25">
        <v>365</v>
      </c>
      <c r="X133" s="29">
        <v>7.4802504852664199E-6</v>
      </c>
      <c r="Y133" s="25">
        <v>10467</v>
      </c>
      <c r="Z133" s="27">
        <v>2698911</v>
      </c>
      <c r="AA133" s="28">
        <f t="shared" si="4"/>
        <v>2.7246894026811165E-3</v>
      </c>
      <c r="AC133" t="str">
        <f t="shared" si="5"/>
        <v>2102011000-51685-NOX</v>
      </c>
      <c r="AD133" t="str">
        <f>IF(COUNTIF('NP-NRModel-MAR-WILDFIRES Modifi'!V:V, AC133)=0, "Missing", "")</f>
        <v/>
      </c>
    </row>
    <row r="134" spans="1:30" hidden="1" x14ac:dyDescent="0.3">
      <c r="A134" s="24">
        <v>2102011000</v>
      </c>
      <c r="B134" s="40">
        <v>51685</v>
      </c>
      <c r="C134" s="25"/>
      <c r="D134" s="25"/>
      <c r="E134" s="25"/>
      <c r="F134" s="25"/>
      <c r="G134" s="25" t="s">
        <v>12</v>
      </c>
      <c r="H134" s="29">
        <v>1.12108601584492E-5</v>
      </c>
      <c r="I134" s="25">
        <v>153</v>
      </c>
      <c r="J134" s="29">
        <v>7.3273595806857498E-8</v>
      </c>
      <c r="K134" s="29"/>
      <c r="L134" s="29"/>
      <c r="M134" s="25">
        <v>10467</v>
      </c>
      <c r="N134" s="26">
        <v>1669651</v>
      </c>
      <c r="O134" s="24">
        <v>2102011000</v>
      </c>
      <c r="P134" s="25">
        <v>51685</v>
      </c>
      <c r="Q134" s="25"/>
      <c r="R134" s="25"/>
      <c r="S134" s="25"/>
      <c r="T134" s="25"/>
      <c r="U134" s="25" t="s">
        <v>12</v>
      </c>
      <c r="V134" s="29">
        <v>2.6892458176977999E-5</v>
      </c>
      <c r="W134" s="25">
        <v>365</v>
      </c>
      <c r="X134" s="29">
        <v>7.36779676081591E-8</v>
      </c>
      <c r="Y134" s="25">
        <v>10467</v>
      </c>
      <c r="Z134" s="27">
        <v>1669651</v>
      </c>
      <c r="AA134" s="28">
        <f t="shared" si="4"/>
        <v>2.7246894026811317E-3</v>
      </c>
      <c r="AC134" t="str">
        <f t="shared" si="5"/>
        <v>2102011000-51685-VOC</v>
      </c>
      <c r="AD134" t="str">
        <f>IF(COUNTIF('NP-NRModel-MAR-WILDFIRES Modifi'!V:V, AC134)=0, "Missing", "")</f>
        <v/>
      </c>
    </row>
    <row r="135" spans="1:30" hidden="1" x14ac:dyDescent="0.3">
      <c r="A135" s="24">
        <v>2103001000</v>
      </c>
      <c r="B135" s="40">
        <v>51013</v>
      </c>
      <c r="C135" s="25"/>
      <c r="D135" s="25"/>
      <c r="E135" s="25"/>
      <c r="F135" s="25"/>
      <c r="G135" s="25" t="s">
        <v>955</v>
      </c>
      <c r="H135" s="25">
        <v>2.43499274221715E-2</v>
      </c>
      <c r="I135" s="25">
        <v>153</v>
      </c>
      <c r="J135" s="25">
        <v>1.5914985243249401E-4</v>
      </c>
      <c r="K135" s="25"/>
      <c r="L135" s="25"/>
      <c r="M135" s="25">
        <v>10467</v>
      </c>
      <c r="N135" s="26">
        <v>935251</v>
      </c>
      <c r="O135" s="24">
        <v>2103001000</v>
      </c>
      <c r="P135" s="25">
        <v>51013</v>
      </c>
      <c r="Q135" s="25"/>
      <c r="R135" s="25"/>
      <c r="S135" s="25"/>
      <c r="T135" s="25"/>
      <c r="U135" s="25" t="s">
        <v>955</v>
      </c>
      <c r="V135" s="25">
        <v>7.6927784668245305E-2</v>
      </c>
      <c r="W135" s="25">
        <v>365</v>
      </c>
      <c r="X135" s="25">
        <v>2.1076105388560299E-4</v>
      </c>
      <c r="Y135" s="25">
        <v>10467</v>
      </c>
      <c r="Z135" s="27">
        <v>935251</v>
      </c>
      <c r="AA135" s="28">
        <f t="shared" si="4"/>
        <v>2.0688214683268892E-3</v>
      </c>
      <c r="AC135" t="str">
        <f t="shared" si="5"/>
        <v>2103001000-51013-NOX</v>
      </c>
      <c r="AD135" t="str">
        <f>IF(COUNTIF('NP-NRModel-MAR-WILDFIRES Modifi'!V:V, AC135)=0, "Missing", "")</f>
        <v/>
      </c>
    </row>
    <row r="136" spans="1:30" hidden="1" x14ac:dyDescent="0.3">
      <c r="A136" s="24">
        <v>2103001000</v>
      </c>
      <c r="B136" s="40">
        <v>51013</v>
      </c>
      <c r="C136" s="25"/>
      <c r="D136" s="25"/>
      <c r="E136" s="25"/>
      <c r="F136" s="25"/>
      <c r="G136" s="25" t="s">
        <v>12</v>
      </c>
      <c r="H136" s="25">
        <v>8.1166434233705402E-4</v>
      </c>
      <c r="I136" s="25">
        <v>153</v>
      </c>
      <c r="J136" s="29">
        <v>5.3049957015493699E-6</v>
      </c>
      <c r="K136" s="29"/>
      <c r="L136" s="29"/>
      <c r="M136" s="25">
        <v>10467</v>
      </c>
      <c r="N136" s="26">
        <v>2736479</v>
      </c>
      <c r="O136" s="24">
        <v>2103001000</v>
      </c>
      <c r="P136" s="25">
        <v>51013</v>
      </c>
      <c r="Q136" s="25"/>
      <c r="R136" s="25"/>
      <c r="S136" s="25"/>
      <c r="T136" s="25"/>
      <c r="U136" s="25" t="s">
        <v>12</v>
      </c>
      <c r="V136" s="25">
        <v>2.5642597888544099E-3</v>
      </c>
      <c r="W136" s="25">
        <v>365</v>
      </c>
      <c r="X136" s="29">
        <v>7.0253692845326402E-6</v>
      </c>
      <c r="Y136" s="25">
        <v>10467</v>
      </c>
      <c r="Z136" s="27">
        <v>2736479</v>
      </c>
      <c r="AA136" s="28">
        <f t="shared" si="4"/>
        <v>2.0688214683268857E-3</v>
      </c>
      <c r="AC136" t="str">
        <f t="shared" si="5"/>
        <v>2103001000-51013-VOC</v>
      </c>
      <c r="AD136" t="str">
        <f>IF(COUNTIF('NP-NRModel-MAR-WILDFIRES Modifi'!V:V, AC136)=0, "Missing", "")</f>
        <v/>
      </c>
    </row>
    <row r="137" spans="1:30" hidden="1" x14ac:dyDescent="0.3">
      <c r="A137" s="24">
        <v>2103001000</v>
      </c>
      <c r="B137" s="40">
        <v>51059</v>
      </c>
      <c r="C137" s="25"/>
      <c r="D137" s="25"/>
      <c r="E137" s="25"/>
      <c r="F137" s="25"/>
      <c r="G137" s="25" t="s">
        <v>955</v>
      </c>
      <c r="H137" s="25">
        <v>0.102124596044365</v>
      </c>
      <c r="I137" s="25">
        <v>153</v>
      </c>
      <c r="J137" s="25">
        <v>6.6748101989781304E-4</v>
      </c>
      <c r="K137" s="25"/>
      <c r="L137" s="25"/>
      <c r="M137" s="25">
        <v>10467</v>
      </c>
      <c r="N137" s="26">
        <v>667772</v>
      </c>
      <c r="O137" s="24">
        <v>2103001000</v>
      </c>
      <c r="P137" s="25">
        <v>51059</v>
      </c>
      <c r="Q137" s="25"/>
      <c r="R137" s="25"/>
      <c r="S137" s="25"/>
      <c r="T137" s="25"/>
      <c r="U137" s="25" t="s">
        <v>955</v>
      </c>
      <c r="V137" s="25">
        <v>0.32263828953671098</v>
      </c>
      <c r="W137" s="25">
        <v>365</v>
      </c>
      <c r="X137" s="25">
        <v>8.8394051927866005E-4</v>
      </c>
      <c r="Y137" s="25">
        <v>10467</v>
      </c>
      <c r="Z137" s="27">
        <v>667772</v>
      </c>
      <c r="AA137" s="28">
        <f t="shared" si="4"/>
        <v>2.0688214683268849E-3</v>
      </c>
      <c r="AC137" t="str">
        <f t="shared" si="5"/>
        <v>2103001000-51059-NOX</v>
      </c>
      <c r="AD137" t="str">
        <f>IF(COUNTIF('NP-NRModel-MAR-WILDFIRES Modifi'!V:V, AC137)=0, "Missing", "")</f>
        <v/>
      </c>
    </row>
    <row r="138" spans="1:30" hidden="1" x14ac:dyDescent="0.3">
      <c r="A138" s="24">
        <v>2103001000</v>
      </c>
      <c r="B138" s="40">
        <v>51059</v>
      </c>
      <c r="C138" s="25"/>
      <c r="D138" s="25"/>
      <c r="E138" s="25"/>
      <c r="F138" s="25"/>
      <c r="G138" s="25" t="s">
        <v>12</v>
      </c>
      <c r="H138" s="25">
        <v>3.4041541507921999E-3</v>
      </c>
      <c r="I138" s="25">
        <v>153</v>
      </c>
      <c r="J138" s="29">
        <v>2.22493735345895E-5</v>
      </c>
      <c r="K138" s="29"/>
      <c r="L138" s="29"/>
      <c r="M138" s="25">
        <v>10467</v>
      </c>
      <c r="N138" s="26">
        <v>924458</v>
      </c>
      <c r="O138" s="24">
        <v>2103001000</v>
      </c>
      <c r="P138" s="25">
        <v>51059</v>
      </c>
      <c r="Q138" s="25"/>
      <c r="R138" s="25"/>
      <c r="S138" s="25"/>
      <c r="T138" s="25"/>
      <c r="U138" s="25" t="s">
        <v>12</v>
      </c>
      <c r="V138" s="25">
        <v>1.07546126503526E-2</v>
      </c>
      <c r="W138" s="25">
        <v>365</v>
      </c>
      <c r="X138" s="29">
        <v>2.9464692192747101E-5</v>
      </c>
      <c r="Y138" s="25">
        <v>10467</v>
      </c>
      <c r="Z138" s="27">
        <v>924458</v>
      </c>
      <c r="AA138" s="28">
        <f t="shared" si="4"/>
        <v>2.0688214683268983E-3</v>
      </c>
      <c r="AC138" t="str">
        <f t="shared" si="5"/>
        <v>2103001000-51059-VOC</v>
      </c>
      <c r="AD138" t="str">
        <f>IF(COUNTIF('NP-NRModel-MAR-WILDFIRES Modifi'!V:V, AC138)=0, "Missing", "")</f>
        <v/>
      </c>
    </row>
    <row r="139" spans="1:30" hidden="1" x14ac:dyDescent="0.3">
      <c r="A139" s="24">
        <v>2103001000</v>
      </c>
      <c r="B139" s="40">
        <v>51107</v>
      </c>
      <c r="C139" s="25"/>
      <c r="D139" s="25"/>
      <c r="E139" s="25"/>
      <c r="F139" s="25"/>
      <c r="G139" s="25" t="s">
        <v>955</v>
      </c>
      <c r="H139" s="25">
        <v>2.3961306064797499E-2</v>
      </c>
      <c r="I139" s="25">
        <v>153</v>
      </c>
      <c r="J139" s="25">
        <v>1.56609843560768E-4</v>
      </c>
      <c r="K139" s="25"/>
      <c r="L139" s="25"/>
      <c r="M139" s="25">
        <v>10467</v>
      </c>
      <c r="N139" s="26">
        <v>1000707</v>
      </c>
      <c r="O139" s="24">
        <v>2103001000</v>
      </c>
      <c r="P139" s="25">
        <v>51107</v>
      </c>
      <c r="Q139" s="25"/>
      <c r="R139" s="25"/>
      <c r="S139" s="25"/>
      <c r="T139" s="25"/>
      <c r="U139" s="25" t="s">
        <v>955</v>
      </c>
      <c r="V139" s="25">
        <v>7.5700028232703498E-2</v>
      </c>
      <c r="W139" s="25">
        <v>365</v>
      </c>
      <c r="X139" s="25">
        <v>2.0739733762384501E-4</v>
      </c>
      <c r="Y139" s="25">
        <v>10467</v>
      </c>
      <c r="Z139" s="27">
        <v>1000707</v>
      </c>
      <c r="AA139" s="28">
        <f t="shared" si="4"/>
        <v>2.0688214683268809E-3</v>
      </c>
      <c r="AC139" t="str">
        <f t="shared" si="5"/>
        <v>2103001000-51107-NOX</v>
      </c>
      <c r="AD139" t="str">
        <f>IF(COUNTIF('NP-NRModel-MAR-WILDFIRES Modifi'!V:V, AC139)=0, "Missing", "")</f>
        <v/>
      </c>
    </row>
    <row r="140" spans="1:30" hidden="1" x14ac:dyDescent="0.3">
      <c r="A140" s="24">
        <v>2103001000</v>
      </c>
      <c r="B140" s="40">
        <v>51107</v>
      </c>
      <c r="C140" s="25"/>
      <c r="D140" s="25"/>
      <c r="E140" s="25"/>
      <c r="F140" s="25"/>
      <c r="G140" s="25" t="s">
        <v>12</v>
      </c>
      <c r="H140" s="25">
        <v>7.9871020215991804E-4</v>
      </c>
      <c r="I140" s="25">
        <v>153</v>
      </c>
      <c r="J140" s="29">
        <v>5.2203281186922702E-6</v>
      </c>
      <c r="K140" s="29"/>
      <c r="L140" s="29"/>
      <c r="M140" s="25">
        <v>10467</v>
      </c>
      <c r="N140" s="26">
        <v>1000706</v>
      </c>
      <c r="O140" s="24">
        <v>2103001000</v>
      </c>
      <c r="P140" s="25">
        <v>51107</v>
      </c>
      <c r="Q140" s="25"/>
      <c r="R140" s="25"/>
      <c r="S140" s="25"/>
      <c r="T140" s="25"/>
      <c r="U140" s="25" t="s">
        <v>12</v>
      </c>
      <c r="V140" s="25">
        <v>2.52333427442344E-3</v>
      </c>
      <c r="W140" s="25">
        <v>365</v>
      </c>
      <c r="X140" s="29">
        <v>6.91324458746149E-6</v>
      </c>
      <c r="Y140" s="25">
        <v>10467</v>
      </c>
      <c r="Z140" s="27">
        <v>1000706</v>
      </c>
      <c r="AA140" s="28">
        <f t="shared" si="4"/>
        <v>2.0688214683268905E-3</v>
      </c>
      <c r="AC140" t="str">
        <f t="shared" si="5"/>
        <v>2103001000-51107-VOC</v>
      </c>
      <c r="AD140" t="str">
        <f>IF(COUNTIF('NP-NRModel-MAR-WILDFIRES Modifi'!V:V, AC140)=0, "Missing", "")</f>
        <v/>
      </c>
    </row>
    <row r="141" spans="1:30" hidden="1" x14ac:dyDescent="0.3">
      <c r="A141" s="24">
        <v>2103001000</v>
      </c>
      <c r="B141" s="40">
        <v>51153</v>
      </c>
      <c r="C141" s="25"/>
      <c r="D141" s="25"/>
      <c r="E141" s="25"/>
      <c r="F141" s="25"/>
      <c r="G141" s="25" t="s">
        <v>955</v>
      </c>
      <c r="H141" s="25">
        <v>1.47279597106972E-2</v>
      </c>
      <c r="I141" s="25">
        <v>153</v>
      </c>
      <c r="J141" s="29">
        <v>9.6261174579720599E-5</v>
      </c>
      <c r="K141" s="29"/>
      <c r="L141" s="29"/>
      <c r="M141" s="25">
        <v>10467</v>
      </c>
      <c r="N141" s="26">
        <v>3044128</v>
      </c>
      <c r="O141" s="24">
        <v>2103001000</v>
      </c>
      <c r="P141" s="25">
        <v>51153</v>
      </c>
      <c r="Q141" s="25"/>
      <c r="R141" s="25"/>
      <c r="S141" s="25"/>
      <c r="T141" s="25"/>
      <c r="U141" s="25" t="s">
        <v>955</v>
      </c>
      <c r="V141" s="25">
        <v>4.6529473931634098E-2</v>
      </c>
      <c r="W141" s="25">
        <v>365</v>
      </c>
      <c r="X141" s="25">
        <v>1.2747801077159999E-4</v>
      </c>
      <c r="Y141" s="25">
        <v>10467</v>
      </c>
      <c r="Z141" s="27">
        <v>3044128</v>
      </c>
      <c r="AA141" s="28">
        <f t="shared" si="4"/>
        <v>2.0688214683268814E-3</v>
      </c>
      <c r="AC141" t="str">
        <f t="shared" si="5"/>
        <v>2103001000-51153-NOX</v>
      </c>
      <c r="AD141" t="str">
        <f>IF(COUNTIF('NP-NRModel-MAR-WILDFIRES Modifi'!V:V, AC141)=0, "Missing", "")</f>
        <v/>
      </c>
    </row>
    <row r="142" spans="1:30" hidden="1" x14ac:dyDescent="0.3">
      <c r="A142" s="24">
        <v>2103001000</v>
      </c>
      <c r="B142" s="40">
        <v>51153</v>
      </c>
      <c r="C142" s="25"/>
      <c r="D142" s="25"/>
      <c r="E142" s="25"/>
      <c r="F142" s="25"/>
      <c r="G142" s="25" t="s">
        <v>12</v>
      </c>
      <c r="H142" s="25">
        <v>4.9093189542523895E-4</v>
      </c>
      <c r="I142" s="25">
        <v>153</v>
      </c>
      <c r="J142" s="29">
        <v>3.2087051988577698E-6</v>
      </c>
      <c r="K142" s="29"/>
      <c r="L142" s="29"/>
      <c r="M142" s="25">
        <v>10467</v>
      </c>
      <c r="N142" s="26">
        <v>3302395</v>
      </c>
      <c r="O142" s="24">
        <v>2103001000</v>
      </c>
      <c r="P142" s="25">
        <v>51153</v>
      </c>
      <c r="Q142" s="25"/>
      <c r="R142" s="25"/>
      <c r="S142" s="25"/>
      <c r="T142" s="25"/>
      <c r="U142" s="25" t="s">
        <v>12</v>
      </c>
      <c r="V142" s="25">
        <v>1.5509821644749001E-3</v>
      </c>
      <c r="W142" s="25">
        <v>365</v>
      </c>
      <c r="X142" s="29">
        <v>4.2492662040408303E-6</v>
      </c>
      <c r="Y142" s="25">
        <v>10467</v>
      </c>
      <c r="Z142" s="27">
        <v>3302395</v>
      </c>
      <c r="AA142" s="28">
        <f t="shared" si="4"/>
        <v>2.0688214683268831E-3</v>
      </c>
      <c r="AC142" t="str">
        <f t="shared" si="5"/>
        <v>2103001000-51153-VOC</v>
      </c>
      <c r="AD142" t="str">
        <f>IF(COUNTIF('NP-NRModel-MAR-WILDFIRES Modifi'!V:V, AC142)=0, "Missing", "")</f>
        <v/>
      </c>
    </row>
    <row r="143" spans="1:30" hidden="1" x14ac:dyDescent="0.3">
      <c r="A143" s="24">
        <v>2103001000</v>
      </c>
      <c r="B143" s="40">
        <v>51510</v>
      </c>
      <c r="C143" s="25"/>
      <c r="D143" s="25"/>
      <c r="E143" s="25"/>
      <c r="F143" s="25"/>
      <c r="G143" s="25" t="s">
        <v>955</v>
      </c>
      <c r="H143" s="25">
        <v>1.2580649925325999E-2</v>
      </c>
      <c r="I143" s="25">
        <v>153</v>
      </c>
      <c r="J143" s="29">
        <v>8.22264701001699E-5</v>
      </c>
      <c r="K143" s="29"/>
      <c r="L143" s="29"/>
      <c r="M143" s="25">
        <v>10467</v>
      </c>
      <c r="N143" s="26">
        <v>3268887</v>
      </c>
      <c r="O143" s="24">
        <v>2103001000</v>
      </c>
      <c r="P143" s="25">
        <v>51510</v>
      </c>
      <c r="Q143" s="25"/>
      <c r="R143" s="25"/>
      <c r="S143" s="25"/>
      <c r="T143" s="25"/>
      <c r="U143" s="25" t="s">
        <v>955</v>
      </c>
      <c r="V143" s="25">
        <v>3.9745561112467097E-2</v>
      </c>
      <c r="W143" s="25">
        <v>365</v>
      </c>
      <c r="X143" s="25">
        <v>1.0889194825333399E-4</v>
      </c>
      <c r="Y143" s="25">
        <v>10467</v>
      </c>
      <c r="Z143" s="27">
        <v>3268887</v>
      </c>
      <c r="AA143" s="28">
        <f t="shared" si="4"/>
        <v>2.0688214683268796E-3</v>
      </c>
      <c r="AC143" t="str">
        <f t="shared" si="5"/>
        <v>2103001000-51510-NOX</v>
      </c>
      <c r="AD143" t="str">
        <f>IF(COUNTIF('NP-NRModel-MAR-WILDFIRES Modifi'!V:V, AC143)=0, "Missing", "")</f>
        <v/>
      </c>
    </row>
    <row r="144" spans="1:30" hidden="1" x14ac:dyDescent="0.3">
      <c r="A144" s="24">
        <v>2103001000</v>
      </c>
      <c r="B144" s="40">
        <v>51510</v>
      </c>
      <c r="C144" s="25"/>
      <c r="D144" s="25"/>
      <c r="E144" s="25"/>
      <c r="F144" s="25"/>
      <c r="G144" s="25" t="s">
        <v>12</v>
      </c>
      <c r="H144" s="25">
        <v>4.1935490257953101E-4</v>
      </c>
      <c r="I144" s="25">
        <v>153</v>
      </c>
      <c r="J144" s="29">
        <v>2.7408817162060899E-6</v>
      </c>
      <c r="K144" s="29"/>
      <c r="L144" s="29"/>
      <c r="M144" s="25">
        <v>10467</v>
      </c>
      <c r="N144" s="26">
        <v>2753842</v>
      </c>
      <c r="O144" s="24">
        <v>2103001000</v>
      </c>
      <c r="P144" s="25">
        <v>51510</v>
      </c>
      <c r="Q144" s="25"/>
      <c r="R144" s="25"/>
      <c r="S144" s="25"/>
      <c r="T144" s="25"/>
      <c r="U144" s="25" t="s">
        <v>12</v>
      </c>
      <c r="V144" s="25">
        <v>1.3248517371693301E-3</v>
      </c>
      <c r="W144" s="25">
        <v>365</v>
      </c>
      <c r="X144" s="29">
        <v>3.6297307867653102E-6</v>
      </c>
      <c r="Y144" s="25">
        <v>10467</v>
      </c>
      <c r="Z144" s="27">
        <v>2753842</v>
      </c>
      <c r="AA144" s="28">
        <f t="shared" si="4"/>
        <v>2.0688214683268944E-3</v>
      </c>
      <c r="AC144" t="str">
        <f t="shared" si="5"/>
        <v>2103001000-51510-VOC</v>
      </c>
      <c r="AD144" t="str">
        <f>IF(COUNTIF('NP-NRModel-MAR-WILDFIRES Modifi'!V:V, AC144)=0, "Missing", "")</f>
        <v/>
      </c>
    </row>
    <row r="145" spans="1:30" hidden="1" x14ac:dyDescent="0.3">
      <c r="A145" s="24">
        <v>2103001000</v>
      </c>
      <c r="B145" s="40">
        <v>51600</v>
      </c>
      <c r="C145" s="25"/>
      <c r="D145" s="25"/>
      <c r="E145" s="25"/>
      <c r="F145" s="25"/>
      <c r="G145" s="25" t="s">
        <v>955</v>
      </c>
      <c r="H145" s="25">
        <v>4.1937056624988603E-3</v>
      </c>
      <c r="I145" s="25">
        <v>153</v>
      </c>
      <c r="J145" s="29">
        <v>2.7409840931365098E-5</v>
      </c>
      <c r="K145" s="29"/>
      <c r="L145" s="29"/>
      <c r="M145" s="25">
        <v>10467</v>
      </c>
      <c r="N145" s="26">
        <v>2518884</v>
      </c>
      <c r="O145" s="24">
        <v>2103001000</v>
      </c>
      <c r="P145" s="25">
        <v>51600</v>
      </c>
      <c r="Q145" s="25"/>
      <c r="R145" s="25"/>
      <c r="S145" s="25"/>
      <c r="T145" s="25"/>
      <c r="U145" s="25" t="s">
        <v>955</v>
      </c>
      <c r="V145" s="25">
        <v>1.32490122279774E-2</v>
      </c>
      <c r="W145" s="25">
        <v>365</v>
      </c>
      <c r="X145" s="29">
        <v>3.6298663638294401E-5</v>
      </c>
      <c r="Y145" s="25">
        <v>10467</v>
      </c>
      <c r="Z145" s="27">
        <v>2518884</v>
      </c>
      <c r="AA145" s="28">
        <f t="shared" si="4"/>
        <v>2.0688214683268879E-3</v>
      </c>
      <c r="AC145" t="str">
        <f t="shared" si="5"/>
        <v>2103001000-51600-NOX</v>
      </c>
      <c r="AD145" t="str">
        <f>IF(COUNTIF('NP-NRModel-MAR-WILDFIRES Modifi'!V:V, AC145)=0, "Missing", "")</f>
        <v/>
      </c>
    </row>
    <row r="146" spans="1:30" hidden="1" x14ac:dyDescent="0.3">
      <c r="A146" s="24">
        <v>2103001000</v>
      </c>
      <c r="B146" s="40">
        <v>51600</v>
      </c>
      <c r="C146" s="25"/>
      <c r="D146" s="25"/>
      <c r="E146" s="25"/>
      <c r="F146" s="25"/>
      <c r="G146" s="25" t="s">
        <v>12</v>
      </c>
      <c r="H146" s="25">
        <v>1.3979016976369501E-4</v>
      </c>
      <c r="I146" s="25">
        <v>153</v>
      </c>
      <c r="J146" s="29">
        <v>9.13661240285588E-7</v>
      </c>
      <c r="K146" s="29"/>
      <c r="L146" s="29"/>
      <c r="M146" s="25">
        <v>10467</v>
      </c>
      <c r="N146" s="26">
        <v>2262188</v>
      </c>
      <c r="O146" s="24">
        <v>2103001000</v>
      </c>
      <c r="P146" s="25">
        <v>51600</v>
      </c>
      <c r="Q146" s="25"/>
      <c r="R146" s="25"/>
      <c r="S146" s="25"/>
      <c r="T146" s="25"/>
      <c r="U146" s="25" t="s">
        <v>12</v>
      </c>
      <c r="V146" s="25">
        <v>4.4163368095000198E-4</v>
      </c>
      <c r="W146" s="25">
        <v>365</v>
      </c>
      <c r="X146" s="29">
        <v>1.2099552902739699E-6</v>
      </c>
      <c r="Y146" s="25">
        <v>10467</v>
      </c>
      <c r="Z146" s="27">
        <v>2262188</v>
      </c>
      <c r="AA146" s="28">
        <f t="shared" si="4"/>
        <v>2.0688214683268801E-3</v>
      </c>
      <c r="AC146" t="str">
        <f t="shared" si="5"/>
        <v>2103001000-51600-VOC</v>
      </c>
      <c r="AD146" t="str">
        <f>IF(COUNTIF('NP-NRModel-MAR-WILDFIRES Modifi'!V:V, AC146)=0, "Missing", "")</f>
        <v/>
      </c>
    </row>
    <row r="147" spans="1:30" hidden="1" x14ac:dyDescent="0.3">
      <c r="A147" s="24">
        <v>2103001000</v>
      </c>
      <c r="B147" s="40">
        <v>51610</v>
      </c>
      <c r="C147" s="25"/>
      <c r="D147" s="25"/>
      <c r="E147" s="25"/>
      <c r="F147" s="25"/>
      <c r="G147" s="25" t="s">
        <v>955</v>
      </c>
      <c r="H147" s="25">
        <v>1.5518525089066901E-3</v>
      </c>
      <c r="I147" s="25">
        <v>153</v>
      </c>
      <c r="J147" s="29">
        <v>1.01428268555992E-5</v>
      </c>
      <c r="K147" s="29"/>
      <c r="L147" s="29"/>
      <c r="M147" s="25">
        <v>10467</v>
      </c>
      <c r="N147" s="26">
        <v>558465</v>
      </c>
      <c r="O147" s="24">
        <v>2103001000</v>
      </c>
      <c r="P147" s="25">
        <v>51610</v>
      </c>
      <c r="Q147" s="25"/>
      <c r="R147" s="25"/>
      <c r="S147" s="25"/>
      <c r="T147" s="25"/>
      <c r="U147" s="25" t="s">
        <v>955</v>
      </c>
      <c r="V147" s="25">
        <v>4.90270765790246E-3</v>
      </c>
      <c r="W147" s="25">
        <v>365</v>
      </c>
      <c r="X147" s="29">
        <v>1.3432075775075199E-5</v>
      </c>
      <c r="Y147" s="25">
        <v>10467</v>
      </c>
      <c r="Z147" s="27">
        <v>558465</v>
      </c>
      <c r="AA147" s="28">
        <f t="shared" si="4"/>
        <v>2.0688214683268788E-3</v>
      </c>
      <c r="AC147" t="str">
        <f t="shared" si="5"/>
        <v>2103001000-51610-NOX</v>
      </c>
      <c r="AD147" t="str">
        <f>IF(COUNTIF('NP-NRModel-MAR-WILDFIRES Modifi'!V:V, AC147)=0, "Missing", "")</f>
        <v/>
      </c>
    </row>
    <row r="148" spans="1:30" hidden="1" x14ac:dyDescent="0.3">
      <c r="A148" s="24">
        <v>2103001000</v>
      </c>
      <c r="B148" s="40">
        <v>51610</v>
      </c>
      <c r="C148" s="25"/>
      <c r="D148" s="25"/>
      <c r="E148" s="25"/>
      <c r="F148" s="25"/>
      <c r="G148" s="25" t="s">
        <v>12</v>
      </c>
      <c r="H148" s="29">
        <v>5.17284169635561E-5</v>
      </c>
      <c r="I148" s="25">
        <v>153</v>
      </c>
      <c r="J148" s="29">
        <v>3.3809422851997501E-7</v>
      </c>
      <c r="K148" s="29"/>
      <c r="L148" s="29"/>
      <c r="M148" s="25">
        <v>10467</v>
      </c>
      <c r="N148" s="26">
        <v>442619</v>
      </c>
      <c r="O148" s="24">
        <v>2103001000</v>
      </c>
      <c r="P148" s="25">
        <v>51610</v>
      </c>
      <c r="Q148" s="25"/>
      <c r="R148" s="25"/>
      <c r="S148" s="25"/>
      <c r="T148" s="25"/>
      <c r="U148" s="25" t="s">
        <v>12</v>
      </c>
      <c r="V148" s="25">
        <v>1.63423588596749E-4</v>
      </c>
      <c r="W148" s="25">
        <v>365</v>
      </c>
      <c r="X148" s="29">
        <v>4.47735859169175E-7</v>
      </c>
      <c r="Y148" s="25">
        <v>10467</v>
      </c>
      <c r="Z148" s="27">
        <v>442619</v>
      </c>
      <c r="AA148" s="28">
        <f t="shared" si="4"/>
        <v>2.0688214683268849E-3</v>
      </c>
      <c r="AC148" t="str">
        <f t="shared" si="5"/>
        <v>2103001000-51610-VOC</v>
      </c>
      <c r="AD148" t="str">
        <f>IF(COUNTIF('NP-NRModel-MAR-WILDFIRES Modifi'!V:V, AC148)=0, "Missing", "")</f>
        <v/>
      </c>
    </row>
    <row r="149" spans="1:30" hidden="1" x14ac:dyDescent="0.3">
      <c r="A149" s="24">
        <v>2103001000</v>
      </c>
      <c r="B149" s="40">
        <v>51683</v>
      </c>
      <c r="C149" s="25"/>
      <c r="D149" s="25"/>
      <c r="E149" s="25"/>
      <c r="F149" s="25"/>
      <c r="G149" s="25" t="s">
        <v>955</v>
      </c>
      <c r="H149" s="25">
        <v>2.2562600108886402E-3</v>
      </c>
      <c r="I149" s="25">
        <v>153</v>
      </c>
      <c r="J149" s="29">
        <v>1.47467974567885E-5</v>
      </c>
      <c r="K149" s="29"/>
      <c r="L149" s="29"/>
      <c r="M149" s="25">
        <v>10467</v>
      </c>
      <c r="N149" s="26">
        <v>281004</v>
      </c>
      <c r="O149" s="24">
        <v>2103001000</v>
      </c>
      <c r="P149" s="25">
        <v>51683</v>
      </c>
      <c r="Q149" s="25"/>
      <c r="R149" s="25"/>
      <c r="S149" s="25"/>
      <c r="T149" s="25"/>
      <c r="U149" s="25" t="s">
        <v>955</v>
      </c>
      <c r="V149" s="25">
        <v>7.1281150561119597E-3</v>
      </c>
      <c r="W149" s="25">
        <v>365</v>
      </c>
      <c r="X149" s="29">
        <v>1.95290823455122E-5</v>
      </c>
      <c r="Y149" s="25">
        <v>10467</v>
      </c>
      <c r="Z149" s="27">
        <v>281004</v>
      </c>
      <c r="AA149" s="28">
        <f t="shared" si="4"/>
        <v>2.0688214683268823E-3</v>
      </c>
      <c r="AC149" t="str">
        <f t="shared" si="5"/>
        <v>2103001000-51683-NOX</v>
      </c>
      <c r="AD149" t="str">
        <f>IF(COUNTIF('NP-NRModel-MAR-WILDFIRES Modifi'!V:V, AC149)=0, "Missing", "")</f>
        <v/>
      </c>
    </row>
    <row r="150" spans="1:30" hidden="1" x14ac:dyDescent="0.3">
      <c r="A150" s="24">
        <v>2103001000</v>
      </c>
      <c r="B150" s="40">
        <v>51683</v>
      </c>
      <c r="C150" s="25"/>
      <c r="D150" s="25"/>
      <c r="E150" s="25"/>
      <c r="F150" s="25"/>
      <c r="G150" s="25" t="s">
        <v>12</v>
      </c>
      <c r="H150" s="29">
        <v>7.5208657536487703E-5</v>
      </c>
      <c r="I150" s="25">
        <v>153</v>
      </c>
      <c r="J150" s="29">
        <v>4.9155985317965795E-7</v>
      </c>
      <c r="K150" s="29"/>
      <c r="L150" s="29"/>
      <c r="M150" s="25">
        <v>10467</v>
      </c>
      <c r="N150" s="26">
        <v>3247891</v>
      </c>
      <c r="O150" s="24">
        <v>2103001000</v>
      </c>
      <c r="P150" s="25">
        <v>51683</v>
      </c>
      <c r="Q150" s="25"/>
      <c r="R150" s="25"/>
      <c r="S150" s="25"/>
      <c r="T150" s="25"/>
      <c r="U150" s="25" t="s">
        <v>12</v>
      </c>
      <c r="V150" s="25">
        <v>2.3760380521244199E-4</v>
      </c>
      <c r="W150" s="25">
        <v>365</v>
      </c>
      <c r="X150" s="29">
        <v>6.5096932934915599E-7</v>
      </c>
      <c r="Y150" s="25">
        <v>10467</v>
      </c>
      <c r="Z150" s="27">
        <v>3247891</v>
      </c>
      <c r="AA150" s="28">
        <f t="shared" si="4"/>
        <v>2.0688214683268788E-3</v>
      </c>
      <c r="AC150" t="str">
        <f t="shared" si="5"/>
        <v>2103001000-51683-VOC</v>
      </c>
      <c r="AD150" t="str">
        <f>IF(COUNTIF('NP-NRModel-MAR-WILDFIRES Modifi'!V:V, AC150)=0, "Missing", "")</f>
        <v/>
      </c>
    </row>
    <row r="151" spans="1:30" hidden="1" x14ac:dyDescent="0.3">
      <c r="A151" s="24">
        <v>2103001000</v>
      </c>
      <c r="B151" s="40">
        <v>51685</v>
      </c>
      <c r="C151" s="25"/>
      <c r="D151" s="25"/>
      <c r="E151" s="25"/>
      <c r="F151" s="25"/>
      <c r="G151" s="25" t="s">
        <v>955</v>
      </c>
      <c r="H151" s="25">
        <v>2.40702055969818E-4</v>
      </c>
      <c r="I151" s="25">
        <v>153</v>
      </c>
      <c r="J151" s="29">
        <v>1.57321605209031E-6</v>
      </c>
      <c r="K151" s="29"/>
      <c r="L151" s="29"/>
      <c r="M151" s="25">
        <v>10467</v>
      </c>
      <c r="N151" s="26">
        <v>2430138</v>
      </c>
      <c r="O151" s="24">
        <v>2103001000</v>
      </c>
      <c r="P151" s="25">
        <v>51685</v>
      </c>
      <c r="Q151" s="25"/>
      <c r="R151" s="25"/>
      <c r="S151" s="25"/>
      <c r="T151" s="25"/>
      <c r="U151" s="25" t="s">
        <v>955</v>
      </c>
      <c r="V151" s="25">
        <v>7.6044070316160005E-4</v>
      </c>
      <c r="W151" s="25">
        <v>365</v>
      </c>
      <c r="X151" s="29">
        <v>2.08339918674411E-6</v>
      </c>
      <c r="Y151" s="25">
        <v>10467</v>
      </c>
      <c r="Z151" s="27">
        <v>2430138</v>
      </c>
      <c r="AA151" s="28">
        <f t="shared" si="4"/>
        <v>2.0688214683268849E-3</v>
      </c>
      <c r="AC151" t="str">
        <f t="shared" si="5"/>
        <v>2103001000-51685-NOX</v>
      </c>
      <c r="AD151" t="str">
        <f>IF(COUNTIF('NP-NRModel-MAR-WILDFIRES Modifi'!V:V, AC151)=0, "Missing", "")</f>
        <v/>
      </c>
    </row>
    <row r="152" spans="1:30" hidden="1" x14ac:dyDescent="0.3">
      <c r="A152" s="24">
        <v>2103001000</v>
      </c>
      <c r="B152" s="40">
        <v>51685</v>
      </c>
      <c r="C152" s="25"/>
      <c r="D152" s="25"/>
      <c r="E152" s="25"/>
      <c r="F152" s="25"/>
      <c r="G152" s="25" t="s">
        <v>12</v>
      </c>
      <c r="H152" s="29">
        <v>8.0234018656606006E-6</v>
      </c>
      <c r="I152" s="25">
        <v>153</v>
      </c>
      <c r="J152" s="29">
        <v>5.2440535069677103E-8</v>
      </c>
      <c r="K152" s="29"/>
      <c r="L152" s="29"/>
      <c r="M152" s="25">
        <v>10467</v>
      </c>
      <c r="N152" s="26">
        <v>2686599</v>
      </c>
      <c r="O152" s="24">
        <v>2103001000</v>
      </c>
      <c r="P152" s="25">
        <v>51685</v>
      </c>
      <c r="Q152" s="25"/>
      <c r="R152" s="25"/>
      <c r="S152" s="25"/>
      <c r="T152" s="25"/>
      <c r="U152" s="25" t="s">
        <v>12</v>
      </c>
      <c r="V152" s="29">
        <v>2.5348023438720002E-5</v>
      </c>
      <c r="W152" s="25">
        <v>365</v>
      </c>
      <c r="X152" s="29">
        <v>6.9446639558136995E-8</v>
      </c>
      <c r="Y152" s="25">
        <v>10467</v>
      </c>
      <c r="Z152" s="27">
        <v>2686599</v>
      </c>
      <c r="AA152" s="28">
        <f t="shared" si="4"/>
        <v>2.0688214683268888E-3</v>
      </c>
      <c r="AC152" t="str">
        <f t="shared" si="5"/>
        <v>2103001000-51685-VOC</v>
      </c>
      <c r="AD152" t="str">
        <f>IF(COUNTIF('NP-NRModel-MAR-WILDFIRES Modifi'!V:V, AC152)=0, "Missing", "")</f>
        <v/>
      </c>
    </row>
    <row r="153" spans="1:30" hidden="1" x14ac:dyDescent="0.3">
      <c r="A153" s="24">
        <v>2103002000</v>
      </c>
      <c r="B153" s="40">
        <v>51013</v>
      </c>
      <c r="C153" s="25"/>
      <c r="D153" s="25"/>
      <c r="E153" s="25"/>
      <c r="F153" s="25"/>
      <c r="G153" s="25" t="s">
        <v>955</v>
      </c>
      <c r="H153" s="25">
        <v>0.77459099775412699</v>
      </c>
      <c r="I153" s="25">
        <v>153</v>
      </c>
      <c r="J153" s="25">
        <v>5.0626862598309001E-3</v>
      </c>
      <c r="K153" s="25"/>
      <c r="L153" s="25"/>
      <c r="M153" s="25">
        <v>10467</v>
      </c>
      <c r="N153" s="26">
        <v>1359735</v>
      </c>
      <c r="O153" s="24">
        <v>2103002000</v>
      </c>
      <c r="P153" s="25">
        <v>51013</v>
      </c>
      <c r="Q153" s="25"/>
      <c r="R153" s="25"/>
      <c r="S153" s="25"/>
      <c r="T153" s="25"/>
      <c r="U153" s="25" t="s">
        <v>955</v>
      </c>
      <c r="V153" s="25">
        <v>2.4471354040642499</v>
      </c>
      <c r="W153" s="25">
        <v>365</v>
      </c>
      <c r="X153" s="25">
        <v>6.7044805590801403E-3</v>
      </c>
      <c r="Y153" s="25">
        <v>10467</v>
      </c>
      <c r="Z153" s="27">
        <v>1359735</v>
      </c>
      <c r="AA153" s="28">
        <f t="shared" si="4"/>
        <v>2.0688214683268823E-3</v>
      </c>
      <c r="AC153" t="str">
        <f t="shared" si="5"/>
        <v>2103002000-51013-NOX</v>
      </c>
      <c r="AD153" t="str">
        <f>IF(COUNTIF('NP-NRModel-MAR-WILDFIRES Modifi'!V:V, AC153)=0, "Missing", "")</f>
        <v/>
      </c>
    </row>
    <row r="154" spans="1:30" hidden="1" x14ac:dyDescent="0.3">
      <c r="A154" s="24">
        <v>2103002000</v>
      </c>
      <c r="B154" s="40">
        <v>51013</v>
      </c>
      <c r="C154" s="25"/>
      <c r="D154" s="25"/>
      <c r="E154" s="25"/>
      <c r="F154" s="25"/>
      <c r="G154" s="25" t="s">
        <v>12</v>
      </c>
      <c r="H154" s="25">
        <v>3.5208684305133098E-3</v>
      </c>
      <c r="I154" s="25">
        <v>153</v>
      </c>
      <c r="J154" s="29">
        <v>2.3012211964139199E-5</v>
      </c>
      <c r="K154" s="29"/>
      <c r="L154" s="29"/>
      <c r="M154" s="25">
        <v>10467</v>
      </c>
      <c r="N154" s="26">
        <v>3311097</v>
      </c>
      <c r="O154" s="24">
        <v>2103002000</v>
      </c>
      <c r="P154" s="25">
        <v>51013</v>
      </c>
      <c r="Q154" s="25"/>
      <c r="R154" s="25"/>
      <c r="S154" s="25"/>
      <c r="T154" s="25"/>
      <c r="U154" s="25" t="s">
        <v>12</v>
      </c>
      <c r="V154" s="25">
        <v>1.1123343563690701E-2</v>
      </c>
      <c r="W154" s="25">
        <v>365</v>
      </c>
      <c r="X154" s="29">
        <v>3.0474913873125402E-5</v>
      </c>
      <c r="Y154" s="25">
        <v>10467</v>
      </c>
      <c r="Z154" s="27">
        <v>3311097</v>
      </c>
      <c r="AA154" s="28">
        <f t="shared" si="4"/>
        <v>2.0688214683269026E-3</v>
      </c>
      <c r="AC154" t="str">
        <f t="shared" si="5"/>
        <v>2103002000-51013-VOC</v>
      </c>
      <c r="AD154" t="str">
        <f>IF(COUNTIF('NP-NRModel-MAR-WILDFIRES Modifi'!V:V, AC154)=0, "Missing", "")</f>
        <v/>
      </c>
    </row>
    <row r="155" spans="1:30" hidden="1" x14ac:dyDescent="0.3">
      <c r="A155" s="24">
        <v>2103002000</v>
      </c>
      <c r="B155" s="40">
        <v>51059</v>
      </c>
      <c r="C155" s="25"/>
      <c r="D155" s="25"/>
      <c r="E155" s="25"/>
      <c r="F155" s="25"/>
      <c r="G155" s="25" t="s">
        <v>955</v>
      </c>
      <c r="H155" s="25">
        <v>3.2486651670936499</v>
      </c>
      <c r="I155" s="25">
        <v>153</v>
      </c>
      <c r="J155" s="25">
        <v>2.12331056672788E-2</v>
      </c>
      <c r="K155" s="25"/>
      <c r="L155" s="25"/>
      <c r="M155" s="25">
        <v>10467</v>
      </c>
      <c r="N155" s="26">
        <v>3326964</v>
      </c>
      <c r="O155" s="24">
        <v>2103002000</v>
      </c>
      <c r="P155" s="25">
        <v>51059</v>
      </c>
      <c r="Q155" s="25"/>
      <c r="R155" s="25"/>
      <c r="S155" s="25"/>
      <c r="T155" s="25"/>
      <c r="U155" s="25" t="s">
        <v>955</v>
      </c>
      <c r="V155" s="25">
        <v>10.263382313240699</v>
      </c>
      <c r="W155" s="25">
        <v>365</v>
      </c>
      <c r="X155" s="25">
        <v>2.81188556527142E-2</v>
      </c>
      <c r="Y155" s="25">
        <v>10467</v>
      </c>
      <c r="Z155" s="27">
        <v>3326964</v>
      </c>
      <c r="AA155" s="28">
        <f t="shared" si="4"/>
        <v>2.0688214683268844E-3</v>
      </c>
      <c r="AC155" t="str">
        <f t="shared" si="5"/>
        <v>2103002000-51059-NOX</v>
      </c>
      <c r="AD155" t="str">
        <f>IF(COUNTIF('NP-NRModel-MAR-WILDFIRES Modifi'!V:V, AC155)=0, "Missing", "")</f>
        <v/>
      </c>
    </row>
    <row r="156" spans="1:30" hidden="1" x14ac:dyDescent="0.3">
      <c r="A156" s="24">
        <v>2103002000</v>
      </c>
      <c r="B156" s="40">
        <v>51059</v>
      </c>
      <c r="C156" s="25"/>
      <c r="D156" s="25"/>
      <c r="E156" s="25"/>
      <c r="F156" s="25"/>
      <c r="G156" s="25" t="s">
        <v>12</v>
      </c>
      <c r="H156" s="25">
        <v>1.47666660641131E-2</v>
      </c>
      <c r="I156" s="25">
        <v>153</v>
      </c>
      <c r="J156" s="29">
        <v>9.6514157281785094E-5</v>
      </c>
      <c r="K156" s="29"/>
      <c r="L156" s="29"/>
      <c r="M156" s="25">
        <v>10467</v>
      </c>
      <c r="N156" s="26">
        <v>1139659</v>
      </c>
      <c r="O156" s="24">
        <v>2103002000</v>
      </c>
      <c r="P156" s="25">
        <v>51059</v>
      </c>
      <c r="Q156" s="25"/>
      <c r="R156" s="25"/>
      <c r="S156" s="25"/>
      <c r="T156" s="25"/>
      <c r="U156" s="25" t="s">
        <v>12</v>
      </c>
      <c r="V156" s="25">
        <v>4.6651757418120103E-2</v>
      </c>
      <c r="W156" s="25">
        <v>365</v>
      </c>
      <c r="X156" s="25">
        <v>1.2781303402224699E-4</v>
      </c>
      <c r="Y156" s="25">
        <v>10467</v>
      </c>
      <c r="Z156" s="27">
        <v>1139659</v>
      </c>
      <c r="AA156" s="28">
        <f t="shared" si="4"/>
        <v>2.0688214683268896E-3</v>
      </c>
      <c r="AC156" t="str">
        <f t="shared" si="5"/>
        <v>2103002000-51059-VOC</v>
      </c>
      <c r="AD156" t="str">
        <f>IF(COUNTIF('NP-NRModel-MAR-WILDFIRES Modifi'!V:V, AC156)=0, "Missing", "")</f>
        <v/>
      </c>
    </row>
    <row r="157" spans="1:30" hidden="1" x14ac:dyDescent="0.3">
      <c r="A157" s="24">
        <v>2103002000</v>
      </c>
      <c r="B157" s="40">
        <v>51107</v>
      </c>
      <c r="C157" s="25"/>
      <c r="D157" s="25"/>
      <c r="E157" s="25"/>
      <c r="F157" s="25"/>
      <c r="G157" s="25" t="s">
        <v>955</v>
      </c>
      <c r="H157" s="25">
        <v>0.76222865952238195</v>
      </c>
      <c r="I157" s="25">
        <v>153</v>
      </c>
      <c r="J157" s="25">
        <v>4.9818866635449799E-3</v>
      </c>
      <c r="K157" s="25"/>
      <c r="L157" s="25"/>
      <c r="M157" s="25">
        <v>10467</v>
      </c>
      <c r="N157" s="26">
        <v>1666780</v>
      </c>
      <c r="O157" s="24">
        <v>2103002000</v>
      </c>
      <c r="P157" s="25">
        <v>51107</v>
      </c>
      <c r="Q157" s="25"/>
      <c r="R157" s="25"/>
      <c r="S157" s="25"/>
      <c r="T157" s="25"/>
      <c r="U157" s="25" t="s">
        <v>955</v>
      </c>
      <c r="V157" s="25">
        <v>2.4080795466483602</v>
      </c>
      <c r="W157" s="25">
        <v>365</v>
      </c>
      <c r="X157" s="25">
        <v>6.5974782099954997E-3</v>
      </c>
      <c r="Y157" s="25">
        <v>10467</v>
      </c>
      <c r="Z157" s="27">
        <v>1666780</v>
      </c>
      <c r="AA157" s="28">
        <f t="shared" si="4"/>
        <v>2.0688214683268766E-3</v>
      </c>
      <c r="AC157" t="str">
        <f t="shared" si="5"/>
        <v>2103002000-51107-NOX</v>
      </c>
      <c r="AD157" t="str">
        <f>IF(COUNTIF('NP-NRModel-MAR-WILDFIRES Modifi'!V:V, AC157)=0, "Missing", "")</f>
        <v/>
      </c>
    </row>
    <row r="158" spans="1:30" hidden="1" x14ac:dyDescent="0.3">
      <c r="A158" s="24">
        <v>2103002000</v>
      </c>
      <c r="B158" s="40">
        <v>51107</v>
      </c>
      <c r="C158" s="25"/>
      <c r="D158" s="25"/>
      <c r="E158" s="25"/>
      <c r="F158" s="25"/>
      <c r="G158" s="25" t="s">
        <v>12</v>
      </c>
      <c r="H158" s="25">
        <v>3.4646757251017299E-3</v>
      </c>
      <c r="I158" s="25">
        <v>153</v>
      </c>
      <c r="J158" s="29">
        <v>2.2644939379749899E-5</v>
      </c>
      <c r="K158" s="29"/>
      <c r="L158" s="29"/>
      <c r="M158" s="25">
        <v>10467</v>
      </c>
      <c r="N158" s="26">
        <v>637828</v>
      </c>
      <c r="O158" s="24">
        <v>2103002000</v>
      </c>
      <c r="P158" s="25">
        <v>51107</v>
      </c>
      <c r="Q158" s="25"/>
      <c r="R158" s="25"/>
      <c r="S158" s="25"/>
      <c r="T158" s="25"/>
      <c r="U158" s="25" t="s">
        <v>12</v>
      </c>
      <c r="V158" s="25">
        <v>1.09458161211288E-2</v>
      </c>
      <c r="W158" s="25">
        <v>365</v>
      </c>
      <c r="X158" s="29">
        <v>2.9988537318161202E-5</v>
      </c>
      <c r="Y158" s="25">
        <v>10467</v>
      </c>
      <c r="Z158" s="27">
        <v>637828</v>
      </c>
      <c r="AA158" s="28">
        <f t="shared" si="4"/>
        <v>2.0688214683268966E-3</v>
      </c>
      <c r="AC158" t="str">
        <f t="shared" si="5"/>
        <v>2103002000-51107-VOC</v>
      </c>
      <c r="AD158" t="str">
        <f>IF(COUNTIF('NP-NRModel-MAR-WILDFIRES Modifi'!V:V, AC158)=0, "Missing", "")</f>
        <v/>
      </c>
    </row>
    <row r="159" spans="1:30" hidden="1" x14ac:dyDescent="0.3">
      <c r="A159" s="24">
        <v>2103002000</v>
      </c>
      <c r="B159" s="40">
        <v>51153</v>
      </c>
      <c r="C159" s="25"/>
      <c r="D159" s="25"/>
      <c r="E159" s="25"/>
      <c r="F159" s="25"/>
      <c r="G159" s="25" t="s">
        <v>955</v>
      </c>
      <c r="H159" s="25">
        <v>0.468508354533819</v>
      </c>
      <c r="I159" s="25">
        <v>153</v>
      </c>
      <c r="J159" s="25">
        <v>3.06214610806418E-3</v>
      </c>
      <c r="K159" s="25"/>
      <c r="L159" s="25"/>
      <c r="M159" s="25">
        <v>10467</v>
      </c>
      <c r="N159" s="26">
        <v>3398527</v>
      </c>
      <c r="O159" s="24">
        <v>2103002000</v>
      </c>
      <c r="P159" s="25">
        <v>51153</v>
      </c>
      <c r="Q159" s="25"/>
      <c r="R159" s="25"/>
      <c r="S159" s="25"/>
      <c r="T159" s="25"/>
      <c r="U159" s="25" t="s">
        <v>955</v>
      </c>
      <c r="V159" s="25">
        <v>1.4801403383253899</v>
      </c>
      <c r="W159" s="25">
        <v>365</v>
      </c>
      <c r="X159" s="25">
        <v>4.05517900911066E-3</v>
      </c>
      <c r="Y159" s="25">
        <v>10467</v>
      </c>
      <c r="Z159" s="27">
        <v>3398527</v>
      </c>
      <c r="AA159" s="28">
        <f t="shared" si="4"/>
        <v>2.0688214683268814E-3</v>
      </c>
      <c r="AC159" t="str">
        <f t="shared" si="5"/>
        <v>2103002000-51153-NOX</v>
      </c>
      <c r="AD159" t="str">
        <f>IF(COUNTIF('NP-NRModel-MAR-WILDFIRES Modifi'!V:V, AC159)=0, "Missing", "")</f>
        <v/>
      </c>
    </row>
    <row r="160" spans="1:30" hidden="1" x14ac:dyDescent="0.3">
      <c r="A160" s="24">
        <v>2103002000</v>
      </c>
      <c r="B160" s="40">
        <v>51153</v>
      </c>
      <c r="C160" s="25"/>
      <c r="D160" s="25"/>
      <c r="E160" s="25"/>
      <c r="F160" s="25"/>
      <c r="G160" s="25" t="s">
        <v>12</v>
      </c>
      <c r="H160" s="25">
        <v>2.1295833520280898E-3</v>
      </c>
      <c r="I160" s="25">
        <v>153</v>
      </c>
      <c r="J160" s="29">
        <v>1.3918845438092101E-5</v>
      </c>
      <c r="K160" s="29"/>
      <c r="L160" s="29"/>
      <c r="M160" s="25">
        <v>10467</v>
      </c>
      <c r="N160" s="26">
        <v>311001</v>
      </c>
      <c r="O160" s="24">
        <v>2103002000</v>
      </c>
      <c r="P160" s="25">
        <v>51153</v>
      </c>
      <c r="Q160" s="25"/>
      <c r="R160" s="25"/>
      <c r="S160" s="25"/>
      <c r="T160" s="25"/>
      <c r="U160" s="25" t="s">
        <v>12</v>
      </c>
      <c r="V160" s="25">
        <v>6.7279103833684899E-3</v>
      </c>
      <c r="W160" s="25">
        <v>365</v>
      </c>
      <c r="X160" s="29">
        <v>1.8432631187310899E-5</v>
      </c>
      <c r="Y160" s="25">
        <v>10467</v>
      </c>
      <c r="Z160" s="27">
        <v>311001</v>
      </c>
      <c r="AA160" s="28">
        <f t="shared" si="4"/>
        <v>2.0688214683268857E-3</v>
      </c>
      <c r="AC160" t="str">
        <f t="shared" si="5"/>
        <v>2103002000-51153-VOC</v>
      </c>
      <c r="AD160" t="str">
        <f>IF(COUNTIF('NP-NRModel-MAR-WILDFIRES Modifi'!V:V, AC160)=0, "Missing", "")</f>
        <v/>
      </c>
    </row>
    <row r="161" spans="1:30" hidden="1" x14ac:dyDescent="0.3">
      <c r="A161" s="24">
        <v>2103002000</v>
      </c>
      <c r="B161" s="40">
        <v>51510</v>
      </c>
      <c r="C161" s="25"/>
      <c r="D161" s="25"/>
      <c r="E161" s="25"/>
      <c r="F161" s="25"/>
      <c r="G161" s="25" t="s">
        <v>955</v>
      </c>
      <c r="H161" s="25">
        <v>0.40020079688209598</v>
      </c>
      <c r="I161" s="25">
        <v>153</v>
      </c>
      <c r="J161" s="25">
        <v>2.6156914828895099E-3</v>
      </c>
      <c r="K161" s="25"/>
      <c r="L161" s="25"/>
      <c r="M161" s="25">
        <v>10467</v>
      </c>
      <c r="N161" s="26">
        <v>740288</v>
      </c>
      <c r="O161" s="24">
        <v>2103002000</v>
      </c>
      <c r="P161" s="25">
        <v>51510</v>
      </c>
      <c r="Q161" s="25"/>
      <c r="R161" s="25"/>
      <c r="S161" s="25"/>
      <c r="T161" s="25"/>
      <c r="U161" s="25" t="s">
        <v>955</v>
      </c>
      <c r="V161" s="25">
        <v>1.2643389112763299</v>
      </c>
      <c r="W161" s="25">
        <v>365</v>
      </c>
      <c r="X161" s="25">
        <v>3.46394222267489E-3</v>
      </c>
      <c r="Y161" s="25">
        <v>10467</v>
      </c>
      <c r="Z161" s="27">
        <v>740288</v>
      </c>
      <c r="AA161" s="28">
        <f t="shared" si="4"/>
        <v>2.0688214683268831E-3</v>
      </c>
      <c r="AC161" t="str">
        <f t="shared" si="5"/>
        <v>2103002000-51510-NOX</v>
      </c>
      <c r="AD161" t="str">
        <f>IF(COUNTIF('NP-NRModel-MAR-WILDFIRES Modifi'!V:V, AC161)=0, "Missing", "")</f>
        <v/>
      </c>
    </row>
    <row r="162" spans="1:30" hidden="1" x14ac:dyDescent="0.3">
      <c r="A162" s="24">
        <v>2103002000</v>
      </c>
      <c r="B162" s="40">
        <v>51510</v>
      </c>
      <c r="C162" s="25"/>
      <c r="D162" s="25"/>
      <c r="E162" s="25"/>
      <c r="F162" s="25"/>
      <c r="G162" s="25" t="s">
        <v>12</v>
      </c>
      <c r="H162" s="25">
        <v>1.8190938063520499E-3</v>
      </c>
      <c r="I162" s="25">
        <v>153</v>
      </c>
      <c r="J162" s="29">
        <v>1.1889502002301E-5</v>
      </c>
      <c r="K162" s="29"/>
      <c r="L162" s="29"/>
      <c r="M162" s="25">
        <v>10467</v>
      </c>
      <c r="N162" s="26">
        <v>3442229</v>
      </c>
      <c r="O162" s="24">
        <v>2103002000</v>
      </c>
      <c r="P162" s="25">
        <v>51510</v>
      </c>
      <c r="Q162" s="25"/>
      <c r="R162" s="25"/>
      <c r="S162" s="25"/>
      <c r="T162" s="25"/>
      <c r="U162" s="25" t="s">
        <v>12</v>
      </c>
      <c r="V162" s="25">
        <v>5.7469927610121199E-3</v>
      </c>
      <c r="W162" s="25">
        <v>365</v>
      </c>
      <c r="X162" s="29">
        <v>1.5745185646608501E-5</v>
      </c>
      <c r="Y162" s="25">
        <v>10467</v>
      </c>
      <c r="Z162" s="27">
        <v>3442229</v>
      </c>
      <c r="AA162" s="28">
        <f t="shared" si="4"/>
        <v>2.0688214683268723E-3</v>
      </c>
      <c r="AC162" t="str">
        <f t="shared" si="5"/>
        <v>2103002000-51510-VOC</v>
      </c>
      <c r="AD162" t="str">
        <f>IF(COUNTIF('NP-NRModel-MAR-WILDFIRES Modifi'!V:V, AC162)=0, "Missing", "")</f>
        <v/>
      </c>
    </row>
    <row r="163" spans="1:30" hidden="1" x14ac:dyDescent="0.3">
      <c r="A163" s="24">
        <v>2103002000</v>
      </c>
      <c r="B163" s="40">
        <v>51600</v>
      </c>
      <c r="C163" s="25"/>
      <c r="D163" s="25"/>
      <c r="E163" s="25"/>
      <c r="F163" s="25"/>
      <c r="G163" s="25" t="s">
        <v>955</v>
      </c>
      <c r="H163" s="25">
        <v>0.13340514509800899</v>
      </c>
      <c r="I163" s="25">
        <v>153</v>
      </c>
      <c r="J163" s="25">
        <v>8.7192905292816404E-4</v>
      </c>
      <c r="K163" s="25"/>
      <c r="L163" s="25"/>
      <c r="M163" s="25">
        <v>10467</v>
      </c>
      <c r="N163" s="26">
        <v>663355</v>
      </c>
      <c r="O163" s="24">
        <v>2103002000</v>
      </c>
      <c r="P163" s="25">
        <v>51600</v>
      </c>
      <c r="Q163" s="25"/>
      <c r="R163" s="25"/>
      <c r="S163" s="25"/>
      <c r="T163" s="25"/>
      <c r="U163" s="25" t="s">
        <v>955</v>
      </c>
      <c r="V163" s="25">
        <v>0.42146171928180898</v>
      </c>
      <c r="W163" s="25">
        <v>365</v>
      </c>
      <c r="X163" s="25">
        <v>1.15468964186797E-3</v>
      </c>
      <c r="Y163" s="25">
        <v>10467</v>
      </c>
      <c r="Z163" s="27">
        <v>663355</v>
      </c>
      <c r="AA163" s="28">
        <f t="shared" si="4"/>
        <v>2.0688214683268818E-3</v>
      </c>
      <c r="AC163" t="str">
        <f t="shared" si="5"/>
        <v>2103002000-51600-NOX</v>
      </c>
      <c r="AD163" t="str">
        <f>IF(COUNTIF('NP-NRModel-MAR-WILDFIRES Modifi'!V:V, AC163)=0, "Missing", "")</f>
        <v/>
      </c>
    </row>
    <row r="164" spans="1:30" hidden="1" x14ac:dyDescent="0.3">
      <c r="A164" s="24">
        <v>2103002000</v>
      </c>
      <c r="B164" s="40">
        <v>51600</v>
      </c>
      <c r="C164" s="25"/>
      <c r="D164" s="25"/>
      <c r="E164" s="25"/>
      <c r="F164" s="25"/>
      <c r="G164" s="25" t="s">
        <v>12</v>
      </c>
      <c r="H164" s="25">
        <v>6.0638710084386202E-4</v>
      </c>
      <c r="I164" s="25">
        <v>153</v>
      </c>
      <c r="J164" s="29">
        <v>3.9633143846004001E-6</v>
      </c>
      <c r="K164" s="29"/>
      <c r="L164" s="29"/>
      <c r="M164" s="25">
        <v>10467</v>
      </c>
      <c r="N164" s="26">
        <v>2856882</v>
      </c>
      <c r="O164" s="24">
        <v>2103002000</v>
      </c>
      <c r="P164" s="25">
        <v>51600</v>
      </c>
      <c r="Q164" s="25"/>
      <c r="R164" s="25"/>
      <c r="S164" s="25"/>
      <c r="T164" s="25"/>
      <c r="U164" s="25" t="s">
        <v>12</v>
      </c>
      <c r="V164" s="25">
        <v>1.9157353330278601E-3</v>
      </c>
      <c r="W164" s="25">
        <v>365</v>
      </c>
      <c r="X164" s="29">
        <v>5.248589953501E-6</v>
      </c>
      <c r="Y164" s="25">
        <v>10467</v>
      </c>
      <c r="Z164" s="27">
        <v>2856882</v>
      </c>
      <c r="AA164" s="28">
        <f t="shared" si="4"/>
        <v>2.0688214683268896E-3</v>
      </c>
      <c r="AC164" t="str">
        <f t="shared" si="5"/>
        <v>2103002000-51600-VOC</v>
      </c>
      <c r="AD164" t="str">
        <f>IF(COUNTIF('NP-NRModel-MAR-WILDFIRES Modifi'!V:V, AC164)=0, "Missing", "")</f>
        <v/>
      </c>
    </row>
    <row r="165" spans="1:30" hidden="1" x14ac:dyDescent="0.3">
      <c r="A165" s="24">
        <v>2103002000</v>
      </c>
      <c r="B165" s="40">
        <v>51610</v>
      </c>
      <c r="C165" s="25"/>
      <c r="D165" s="25"/>
      <c r="E165" s="25"/>
      <c r="F165" s="25"/>
      <c r="G165" s="25" t="s">
        <v>955</v>
      </c>
      <c r="H165" s="25">
        <v>4.9365680447890102E-2</v>
      </c>
      <c r="I165" s="25">
        <v>153</v>
      </c>
      <c r="J165" s="25">
        <v>3.2265150619536001E-4</v>
      </c>
      <c r="K165" s="25"/>
      <c r="L165" s="25"/>
      <c r="M165" s="25">
        <v>10467</v>
      </c>
      <c r="N165" s="26">
        <v>2500095</v>
      </c>
      <c r="O165" s="24">
        <v>2103002000</v>
      </c>
      <c r="P165" s="25">
        <v>51610</v>
      </c>
      <c r="Q165" s="25"/>
      <c r="R165" s="25"/>
      <c r="S165" s="25"/>
      <c r="T165" s="25"/>
      <c r="U165" s="25" t="s">
        <v>955</v>
      </c>
      <c r="V165" s="25">
        <v>0.15595908643402501</v>
      </c>
      <c r="W165" s="25">
        <v>365</v>
      </c>
      <c r="X165" s="25">
        <v>4.2728516831239902E-4</v>
      </c>
      <c r="Y165" s="25">
        <v>10467</v>
      </c>
      <c r="Z165" s="27">
        <v>2500095</v>
      </c>
      <c r="AA165" s="28">
        <f t="shared" si="4"/>
        <v>2.0688214683268905E-3</v>
      </c>
      <c r="AC165" t="str">
        <f t="shared" si="5"/>
        <v>2103002000-51610-NOX</v>
      </c>
      <c r="AD165" t="str">
        <f>IF(COUNTIF('NP-NRModel-MAR-WILDFIRES Modifi'!V:V, AC165)=0, "Missing", "")</f>
        <v/>
      </c>
    </row>
    <row r="166" spans="1:30" hidden="1" x14ac:dyDescent="0.3">
      <c r="A166" s="24">
        <v>2103002000</v>
      </c>
      <c r="B166" s="40">
        <v>51610</v>
      </c>
      <c r="C166" s="25"/>
      <c r="D166" s="25"/>
      <c r="E166" s="25"/>
      <c r="F166" s="25"/>
      <c r="G166" s="25" t="s">
        <v>12</v>
      </c>
      <c r="H166" s="25">
        <v>2.2438948247168299E-4</v>
      </c>
      <c r="I166" s="25">
        <v>153</v>
      </c>
      <c r="J166" s="29">
        <v>1.4665979246515199E-6</v>
      </c>
      <c r="K166" s="29"/>
      <c r="L166" s="29"/>
      <c r="M166" s="25">
        <v>10467</v>
      </c>
      <c r="N166" s="26">
        <v>54744</v>
      </c>
      <c r="O166" s="24">
        <v>2103002000</v>
      </c>
      <c r="P166" s="25">
        <v>51610</v>
      </c>
      <c r="Q166" s="25"/>
      <c r="R166" s="25"/>
      <c r="S166" s="25"/>
      <c r="T166" s="25"/>
      <c r="U166" s="25" t="s">
        <v>12</v>
      </c>
      <c r="V166" s="25">
        <v>7.0890502013090597E-4</v>
      </c>
      <c r="W166" s="25">
        <v>365</v>
      </c>
      <c r="X166" s="29">
        <v>1.94220553460522E-6</v>
      </c>
      <c r="Y166" s="25">
        <v>10467</v>
      </c>
      <c r="Z166" s="27">
        <v>54744</v>
      </c>
      <c r="AA166" s="28">
        <f t="shared" si="4"/>
        <v>2.0688214683268836E-3</v>
      </c>
      <c r="AC166" t="str">
        <f t="shared" si="5"/>
        <v>2103002000-51610-VOC</v>
      </c>
      <c r="AD166" t="str">
        <f>IF(COUNTIF('NP-NRModel-MAR-WILDFIRES Modifi'!V:V, AC166)=0, "Missing", "")</f>
        <v/>
      </c>
    </row>
    <row r="167" spans="1:30" hidden="1" x14ac:dyDescent="0.3">
      <c r="A167" s="24">
        <v>2103002000</v>
      </c>
      <c r="B167" s="40">
        <v>51683</v>
      </c>
      <c r="C167" s="25"/>
      <c r="D167" s="25"/>
      <c r="E167" s="25"/>
      <c r="F167" s="25"/>
      <c r="G167" s="25" t="s">
        <v>955</v>
      </c>
      <c r="H167" s="25">
        <v>7.1773443751352597E-2</v>
      </c>
      <c r="I167" s="25">
        <v>153</v>
      </c>
      <c r="J167" s="25">
        <v>4.69107475499036E-4</v>
      </c>
      <c r="K167" s="25"/>
      <c r="L167" s="25"/>
      <c r="M167" s="25">
        <v>10467</v>
      </c>
      <c r="N167" s="26">
        <v>1274246</v>
      </c>
      <c r="O167" s="24">
        <v>2103002000</v>
      </c>
      <c r="P167" s="25">
        <v>51683</v>
      </c>
      <c r="Q167" s="25"/>
      <c r="R167" s="25"/>
      <c r="S167" s="25"/>
      <c r="T167" s="25"/>
      <c r="U167" s="25" t="s">
        <v>955</v>
      </c>
      <c r="V167" s="25">
        <v>0.22675106705965201</v>
      </c>
      <c r="W167" s="25">
        <v>365</v>
      </c>
      <c r="X167" s="25">
        <v>6.2123580016343002E-4</v>
      </c>
      <c r="Y167" s="25">
        <v>10467</v>
      </c>
      <c r="Z167" s="27">
        <v>1274246</v>
      </c>
      <c r="AA167" s="28">
        <f t="shared" si="4"/>
        <v>2.0688214683268796E-3</v>
      </c>
      <c r="AC167" t="str">
        <f t="shared" si="5"/>
        <v>2103002000-51683-NOX</v>
      </c>
      <c r="AD167" t="str">
        <f>IF(COUNTIF('NP-NRModel-MAR-WILDFIRES Modifi'!V:V, AC167)=0, "Missing", "")</f>
        <v/>
      </c>
    </row>
    <row r="168" spans="1:30" hidden="1" x14ac:dyDescent="0.3">
      <c r="A168" s="24">
        <v>2103002000</v>
      </c>
      <c r="B168" s="40">
        <v>51683</v>
      </c>
      <c r="C168" s="25"/>
      <c r="D168" s="25"/>
      <c r="E168" s="25"/>
      <c r="F168" s="25"/>
      <c r="G168" s="25" t="s">
        <v>12</v>
      </c>
      <c r="H168" s="25">
        <v>3.2624292614251199E-4</v>
      </c>
      <c r="I168" s="25">
        <v>153</v>
      </c>
      <c r="J168" s="29">
        <v>2.1323067068137999E-6</v>
      </c>
      <c r="K168" s="29"/>
      <c r="L168" s="29"/>
      <c r="M168" s="25">
        <v>10467</v>
      </c>
      <c r="N168" s="26">
        <v>1146053</v>
      </c>
      <c r="O168" s="24">
        <v>2103002000</v>
      </c>
      <c r="P168" s="25">
        <v>51683</v>
      </c>
      <c r="Q168" s="25"/>
      <c r="R168" s="25"/>
      <c r="S168" s="25"/>
      <c r="T168" s="25"/>
      <c r="U168" s="25" t="s">
        <v>12</v>
      </c>
      <c r="V168" s="25">
        <v>1.0306866684529599E-3</v>
      </c>
      <c r="W168" s="25">
        <v>365</v>
      </c>
      <c r="X168" s="29">
        <v>2.8237990916519602E-6</v>
      </c>
      <c r="Y168" s="25">
        <v>10467</v>
      </c>
      <c r="Z168" s="27">
        <v>1146053</v>
      </c>
      <c r="AA168" s="28">
        <f t="shared" si="4"/>
        <v>2.068821468326887E-3</v>
      </c>
      <c r="AC168" t="str">
        <f t="shared" si="5"/>
        <v>2103002000-51683-VOC</v>
      </c>
      <c r="AD168" t="str">
        <f>IF(COUNTIF('NP-NRModel-MAR-WILDFIRES Modifi'!V:V, AC168)=0, "Missing", "")</f>
        <v/>
      </c>
    </row>
    <row r="169" spans="1:30" hidden="1" x14ac:dyDescent="0.3">
      <c r="A169" s="24">
        <v>2103002000</v>
      </c>
      <c r="B169" s="40">
        <v>51685</v>
      </c>
      <c r="C169" s="25"/>
      <c r="D169" s="25"/>
      <c r="E169" s="25"/>
      <c r="F169" s="25"/>
      <c r="G169" s="25" t="s">
        <v>955</v>
      </c>
      <c r="H169" s="25">
        <v>7.6569260902276696E-3</v>
      </c>
      <c r="I169" s="25">
        <v>153</v>
      </c>
      <c r="J169" s="29">
        <v>5.0045268563579503E-5</v>
      </c>
      <c r="K169" s="29"/>
      <c r="L169" s="29"/>
      <c r="M169" s="25">
        <v>10467</v>
      </c>
      <c r="N169" s="26">
        <v>1154909</v>
      </c>
      <c r="O169" s="24">
        <v>2103002000</v>
      </c>
      <c r="P169" s="25">
        <v>51685</v>
      </c>
      <c r="Q169" s="25"/>
      <c r="R169" s="25"/>
      <c r="S169" s="25"/>
      <c r="T169" s="25"/>
      <c r="U169" s="25" t="s">
        <v>955</v>
      </c>
      <c r="V169" s="25">
        <v>2.41902306843579E-2</v>
      </c>
      <c r="W169" s="25">
        <v>365</v>
      </c>
      <c r="X169" s="29">
        <v>6.6274604614679404E-5</v>
      </c>
      <c r="Y169" s="25">
        <v>10467</v>
      </c>
      <c r="Z169" s="27">
        <v>1154909</v>
      </c>
      <c r="AA169" s="28">
        <f t="shared" si="4"/>
        <v>2.0688214683268901E-3</v>
      </c>
      <c r="AC169" t="str">
        <f t="shared" si="5"/>
        <v>2103002000-51685-NOX</v>
      </c>
      <c r="AD169" t="str">
        <f>IF(COUNTIF('NP-NRModel-MAR-WILDFIRES Modifi'!V:V, AC169)=0, "Missing", "")</f>
        <v/>
      </c>
    </row>
    <row r="170" spans="1:30" hidden="1" x14ac:dyDescent="0.3">
      <c r="A170" s="24">
        <v>2103002000</v>
      </c>
      <c r="B170" s="40">
        <v>51685</v>
      </c>
      <c r="C170" s="25"/>
      <c r="D170" s="25"/>
      <c r="E170" s="25"/>
      <c r="F170" s="25"/>
      <c r="G170" s="25" t="s">
        <v>12</v>
      </c>
      <c r="H170" s="29">
        <v>3.4804219857180598E-5</v>
      </c>
      <c r="I170" s="25">
        <v>153</v>
      </c>
      <c r="J170" s="29">
        <v>2.27478561158043E-7</v>
      </c>
      <c r="K170" s="29"/>
      <c r="L170" s="29"/>
      <c r="M170" s="25">
        <v>10467</v>
      </c>
      <c r="N170" s="26">
        <v>1283199</v>
      </c>
      <c r="O170" s="24">
        <v>2103002000</v>
      </c>
      <c r="P170" s="25">
        <v>51685</v>
      </c>
      <c r="Q170" s="25"/>
      <c r="R170" s="25"/>
      <c r="S170" s="25"/>
      <c r="T170" s="25"/>
      <c r="U170" s="25" t="s">
        <v>12</v>
      </c>
      <c r="V170" s="25">
        <v>1.09955626737579E-4</v>
      </c>
      <c r="W170" s="25">
        <v>365</v>
      </c>
      <c r="X170" s="29">
        <v>3.0124829243172398E-7</v>
      </c>
      <c r="Y170" s="25">
        <v>10467</v>
      </c>
      <c r="Z170" s="27">
        <v>1283199</v>
      </c>
      <c r="AA170" s="28">
        <f t="shared" si="4"/>
        <v>2.0688214683269022E-3</v>
      </c>
      <c r="AC170" t="str">
        <f t="shared" si="5"/>
        <v>2103002000-51685-VOC</v>
      </c>
      <c r="AD170" t="str">
        <f>IF(COUNTIF('NP-NRModel-MAR-WILDFIRES Modifi'!V:V, AC170)=0, "Missing", "")</f>
        <v/>
      </c>
    </row>
    <row r="171" spans="1:30" hidden="1" x14ac:dyDescent="0.3">
      <c r="A171" s="24">
        <v>2103004001</v>
      </c>
      <c r="B171" s="40">
        <v>24009</v>
      </c>
      <c r="C171" s="25"/>
      <c r="D171" s="25"/>
      <c r="E171" s="25"/>
      <c r="F171" s="25"/>
      <c r="G171" s="25" t="s">
        <v>955</v>
      </c>
      <c r="H171" s="25">
        <v>0.411841464910991</v>
      </c>
      <c r="I171" s="25">
        <v>153</v>
      </c>
      <c r="J171" s="25">
        <v>2.6917742804639902E-3</v>
      </c>
      <c r="K171" s="25"/>
      <c r="L171" s="25"/>
      <c r="M171" s="25">
        <v>10467</v>
      </c>
      <c r="N171" s="26">
        <v>1439275</v>
      </c>
      <c r="O171" s="24">
        <v>2103004001</v>
      </c>
      <c r="P171" s="25">
        <v>24009</v>
      </c>
      <c r="Q171" s="25"/>
      <c r="R171" s="25"/>
      <c r="S171" s="25"/>
      <c r="T171" s="25"/>
      <c r="U171" s="25" t="s">
        <v>955</v>
      </c>
      <c r="V171" s="25">
        <v>1.3011148239103001</v>
      </c>
      <c r="W171" s="25">
        <v>365</v>
      </c>
      <c r="X171" s="25">
        <v>3.5646981476994601E-3</v>
      </c>
      <c r="Y171" s="25">
        <v>10467</v>
      </c>
      <c r="Z171" s="27">
        <v>1439275</v>
      </c>
      <c r="AA171" s="28">
        <f t="shared" si="4"/>
        <v>2.0688214683268901E-3</v>
      </c>
      <c r="AC171" t="str">
        <f t="shared" si="5"/>
        <v>2103004001-24009-NOX</v>
      </c>
      <c r="AD171" t="str">
        <f>IF(COUNTIF('NP-NRModel-MAR-WILDFIRES Modifi'!V:V, AC171)=0, "Missing", "")</f>
        <v/>
      </c>
    </row>
    <row r="172" spans="1:30" hidden="1" x14ac:dyDescent="0.3">
      <c r="A172" s="24">
        <v>2103004001</v>
      </c>
      <c r="B172" s="40">
        <v>24009</v>
      </c>
      <c r="C172" s="25"/>
      <c r="D172" s="25"/>
      <c r="E172" s="25"/>
      <c r="F172" s="25"/>
      <c r="G172" s="25" t="s">
        <v>12</v>
      </c>
      <c r="H172" s="25">
        <v>7.0013079984542603E-3</v>
      </c>
      <c r="I172" s="25">
        <v>153</v>
      </c>
      <c r="J172" s="29">
        <v>4.57601829964331E-5</v>
      </c>
      <c r="K172" s="29"/>
      <c r="L172" s="29"/>
      <c r="M172" s="25">
        <v>10467</v>
      </c>
      <c r="N172" s="26">
        <v>667492</v>
      </c>
      <c r="O172" s="24">
        <v>2103004001</v>
      </c>
      <c r="P172" s="25">
        <v>24009</v>
      </c>
      <c r="Q172" s="25"/>
      <c r="R172" s="25"/>
      <c r="S172" s="25"/>
      <c r="T172" s="25"/>
      <c r="U172" s="25" t="s">
        <v>12</v>
      </c>
      <c r="V172" s="25">
        <v>2.2118961784286E-2</v>
      </c>
      <c r="W172" s="25">
        <v>365</v>
      </c>
      <c r="X172" s="29">
        <v>6.0599895299413897E-5</v>
      </c>
      <c r="Y172" s="25">
        <v>10467</v>
      </c>
      <c r="Z172" s="27">
        <v>667492</v>
      </c>
      <c r="AA172" s="28">
        <f t="shared" si="4"/>
        <v>2.0688214683268979E-3</v>
      </c>
      <c r="AC172" t="str">
        <f t="shared" si="5"/>
        <v>2103004001-24009-VOC</v>
      </c>
      <c r="AD172" t="str">
        <f>IF(COUNTIF('NP-NRModel-MAR-WILDFIRES Modifi'!V:V, AC172)=0, "Missing", "")</f>
        <v/>
      </c>
    </row>
    <row r="173" spans="1:30" hidden="1" x14ac:dyDescent="0.3">
      <c r="A173" s="24">
        <v>2103004001</v>
      </c>
      <c r="B173" s="40">
        <v>24017</v>
      </c>
      <c r="C173" s="25"/>
      <c r="D173" s="25"/>
      <c r="E173" s="25"/>
      <c r="F173" s="25"/>
      <c r="G173" s="25" t="s">
        <v>955</v>
      </c>
      <c r="H173" s="25">
        <v>0.78178738788138402</v>
      </c>
      <c r="I173" s="25">
        <v>153</v>
      </c>
      <c r="J173" s="25">
        <v>5.1097214894208097E-3</v>
      </c>
      <c r="K173" s="25"/>
      <c r="L173" s="25"/>
      <c r="M173" s="25">
        <v>10467</v>
      </c>
      <c r="N173" s="26">
        <v>529959</v>
      </c>
      <c r="O173" s="24">
        <v>2103004001</v>
      </c>
      <c r="P173" s="25">
        <v>24017</v>
      </c>
      <c r="Q173" s="25"/>
      <c r="R173" s="25"/>
      <c r="S173" s="25"/>
      <c r="T173" s="25"/>
      <c r="U173" s="25" t="s">
        <v>955</v>
      </c>
      <c r="V173" s="25">
        <v>2.46987068127883</v>
      </c>
      <c r="W173" s="25">
        <v>365</v>
      </c>
      <c r="X173" s="25">
        <v>6.7667689898050299E-3</v>
      </c>
      <c r="Y173" s="25">
        <v>10467</v>
      </c>
      <c r="Z173" s="27">
        <v>529959</v>
      </c>
      <c r="AA173" s="28">
        <f t="shared" si="4"/>
        <v>2.0688214683268918E-3</v>
      </c>
      <c r="AC173" t="str">
        <f t="shared" si="5"/>
        <v>2103004001-24017-NOX</v>
      </c>
      <c r="AD173" t="str">
        <f>IF(COUNTIF('NP-NRModel-MAR-WILDFIRES Modifi'!V:V, AC173)=0, "Missing", "")</f>
        <v/>
      </c>
    </row>
    <row r="174" spans="1:30" hidden="1" x14ac:dyDescent="0.3">
      <c r="A174" s="24">
        <v>2103004001</v>
      </c>
      <c r="B174" s="40">
        <v>24017</v>
      </c>
      <c r="C174" s="25"/>
      <c r="D174" s="25"/>
      <c r="E174" s="25"/>
      <c r="F174" s="25"/>
      <c r="G174" s="25" t="s">
        <v>12</v>
      </c>
      <c r="H174" s="25">
        <v>1.3290384906212999E-2</v>
      </c>
      <c r="I174" s="25">
        <v>153</v>
      </c>
      <c r="J174" s="29">
        <v>8.6865260824921695E-5</v>
      </c>
      <c r="K174" s="29"/>
      <c r="L174" s="29"/>
      <c r="M174" s="25">
        <v>10467</v>
      </c>
      <c r="N174" s="26">
        <v>1430529</v>
      </c>
      <c r="O174" s="24">
        <v>2103004001</v>
      </c>
      <c r="P174" s="25">
        <v>24017</v>
      </c>
      <c r="Q174" s="25"/>
      <c r="R174" s="25"/>
      <c r="S174" s="25"/>
      <c r="T174" s="25"/>
      <c r="U174" s="25" t="s">
        <v>12</v>
      </c>
      <c r="V174" s="25">
        <v>4.1987799408893398E-2</v>
      </c>
      <c r="W174" s="25">
        <v>365</v>
      </c>
      <c r="X174" s="25">
        <v>1.1503506687368E-4</v>
      </c>
      <c r="Y174" s="25">
        <v>10467</v>
      </c>
      <c r="Z174" s="27">
        <v>1430529</v>
      </c>
      <c r="AA174" s="28">
        <f t="shared" si="4"/>
        <v>2.0688214683268883E-3</v>
      </c>
      <c r="AC174" t="str">
        <f t="shared" si="5"/>
        <v>2103004001-24017-VOC</v>
      </c>
      <c r="AD174" t="str">
        <f>IF(COUNTIF('NP-NRModel-MAR-WILDFIRES Modifi'!V:V, AC174)=0, "Missing", "")</f>
        <v/>
      </c>
    </row>
    <row r="175" spans="1:30" hidden="1" x14ac:dyDescent="0.3">
      <c r="A175" s="24">
        <v>2103004001</v>
      </c>
      <c r="B175" s="40">
        <v>24021</v>
      </c>
      <c r="C175" s="25"/>
      <c r="D175" s="25"/>
      <c r="E175" s="25"/>
      <c r="F175" s="25"/>
      <c r="G175" s="25" t="s">
        <v>955</v>
      </c>
      <c r="H175" s="25">
        <v>1.98236306692954</v>
      </c>
      <c r="I175" s="25">
        <v>153</v>
      </c>
      <c r="J175" s="25">
        <v>1.29566213524806E-2</v>
      </c>
      <c r="K175" s="25"/>
      <c r="L175" s="25"/>
      <c r="M175" s="25">
        <v>10467</v>
      </c>
      <c r="N175" s="26">
        <v>2783132</v>
      </c>
      <c r="O175" s="24">
        <v>2103004001</v>
      </c>
      <c r="P175" s="25">
        <v>24021</v>
      </c>
      <c r="Q175" s="25"/>
      <c r="R175" s="25"/>
      <c r="S175" s="25"/>
      <c r="T175" s="25"/>
      <c r="U175" s="25" t="s">
        <v>955</v>
      </c>
      <c r="V175" s="25">
        <v>6.2628030261881502</v>
      </c>
      <c r="W175" s="25">
        <v>365</v>
      </c>
      <c r="X175" s="25">
        <v>1.715836445531E-2</v>
      </c>
      <c r="Y175" s="25">
        <v>10467</v>
      </c>
      <c r="Z175" s="27">
        <v>2783132</v>
      </c>
      <c r="AA175" s="28">
        <f t="shared" si="4"/>
        <v>2.0688214683268805E-3</v>
      </c>
      <c r="AC175" t="str">
        <f t="shared" si="5"/>
        <v>2103004001-24021-NOX</v>
      </c>
      <c r="AD175" t="str">
        <f>IF(COUNTIF('NP-NRModel-MAR-WILDFIRES Modifi'!V:V, AC175)=0, "Missing", "")</f>
        <v/>
      </c>
    </row>
    <row r="176" spans="1:30" hidden="1" x14ac:dyDescent="0.3">
      <c r="A176" s="24">
        <v>2103004001</v>
      </c>
      <c r="B176" s="40">
        <v>24021</v>
      </c>
      <c r="C176" s="25"/>
      <c r="D176" s="25"/>
      <c r="E176" s="25"/>
      <c r="F176" s="25"/>
      <c r="G176" s="25" t="s">
        <v>12</v>
      </c>
      <c r="H176" s="25">
        <v>3.37001714500317E-2</v>
      </c>
      <c r="I176" s="25">
        <v>153</v>
      </c>
      <c r="J176" s="25">
        <v>2.20262558496939E-4</v>
      </c>
      <c r="K176" s="25"/>
      <c r="L176" s="25"/>
      <c r="M176" s="25">
        <v>10467</v>
      </c>
      <c r="N176" s="26">
        <v>1111048</v>
      </c>
      <c r="O176" s="24">
        <v>2103004001</v>
      </c>
      <c r="P176" s="25">
        <v>24021</v>
      </c>
      <c r="Q176" s="25"/>
      <c r="R176" s="25"/>
      <c r="S176" s="25"/>
      <c r="T176" s="25"/>
      <c r="U176" s="25" t="s">
        <v>12</v>
      </c>
      <c r="V176" s="25">
        <v>0.106467649272352</v>
      </c>
      <c r="W176" s="25">
        <v>365</v>
      </c>
      <c r="X176" s="25">
        <v>2.9169218978726601E-4</v>
      </c>
      <c r="Y176" s="25">
        <v>10467</v>
      </c>
      <c r="Z176" s="27">
        <v>1111048</v>
      </c>
      <c r="AA176" s="28">
        <f t="shared" si="4"/>
        <v>2.0688214683268844E-3</v>
      </c>
      <c r="AC176" t="str">
        <f t="shared" si="5"/>
        <v>2103004001-24021-VOC</v>
      </c>
      <c r="AD176" t="str">
        <f>IF(COUNTIF('NP-NRModel-MAR-WILDFIRES Modifi'!V:V, AC176)=0, "Missing", "")</f>
        <v/>
      </c>
    </row>
    <row r="177" spans="1:30" hidden="1" x14ac:dyDescent="0.3">
      <c r="A177" s="24">
        <v>2103004001</v>
      </c>
      <c r="B177" s="40">
        <v>24031</v>
      </c>
      <c r="C177" s="25"/>
      <c r="D177" s="25"/>
      <c r="E177" s="25"/>
      <c r="F177" s="25"/>
      <c r="G177" s="25" t="s">
        <v>955</v>
      </c>
      <c r="H177" s="25">
        <v>10.9946584540735</v>
      </c>
      <c r="I177" s="25">
        <v>153</v>
      </c>
      <c r="J177" s="25">
        <v>7.1860512771722701E-2</v>
      </c>
      <c r="K177" s="25"/>
      <c r="L177" s="25"/>
      <c r="M177" s="25">
        <v>10467</v>
      </c>
      <c r="N177" s="26">
        <v>955900</v>
      </c>
      <c r="O177" s="24">
        <v>2103004001</v>
      </c>
      <c r="P177" s="25">
        <v>24031</v>
      </c>
      <c r="Q177" s="25"/>
      <c r="R177" s="25"/>
      <c r="S177" s="25"/>
      <c r="T177" s="25"/>
      <c r="U177" s="25" t="s">
        <v>955</v>
      </c>
      <c r="V177" s="25">
        <v>34.7349995501731</v>
      </c>
      <c r="W177" s="25">
        <v>365</v>
      </c>
      <c r="X177" s="25">
        <v>9.5164382329241307E-2</v>
      </c>
      <c r="Y177" s="25">
        <v>10467</v>
      </c>
      <c r="Z177" s="27">
        <v>955900</v>
      </c>
      <c r="AA177" s="28">
        <f t="shared" si="4"/>
        <v>2.0688214683268823E-3</v>
      </c>
      <c r="AC177" t="str">
        <f t="shared" si="5"/>
        <v>2103004001-24031-NOX</v>
      </c>
      <c r="AD177" t="str">
        <f>IF(COUNTIF('NP-NRModel-MAR-WILDFIRES Modifi'!V:V, AC177)=0, "Missing", "")</f>
        <v/>
      </c>
    </row>
    <row r="178" spans="1:30" hidden="1" x14ac:dyDescent="0.3">
      <c r="A178" s="24">
        <v>2103004001</v>
      </c>
      <c r="B178" s="40">
        <v>24031</v>
      </c>
      <c r="C178" s="25"/>
      <c r="D178" s="25"/>
      <c r="E178" s="25"/>
      <c r="F178" s="25"/>
      <c r="G178" s="25" t="s">
        <v>12</v>
      </c>
      <c r="H178" s="25">
        <v>0.186909173086135</v>
      </c>
      <c r="I178" s="25">
        <v>153</v>
      </c>
      <c r="J178" s="25">
        <v>1.2216285822623199E-3</v>
      </c>
      <c r="K178" s="25"/>
      <c r="L178" s="25"/>
      <c r="M178" s="25">
        <v>10467</v>
      </c>
      <c r="N178" s="26">
        <v>3529415</v>
      </c>
      <c r="O178" s="24">
        <v>2103004001</v>
      </c>
      <c r="P178" s="25">
        <v>24031</v>
      </c>
      <c r="Q178" s="25"/>
      <c r="R178" s="25"/>
      <c r="S178" s="25"/>
      <c r="T178" s="25"/>
      <c r="U178" s="25" t="s">
        <v>12</v>
      </c>
      <c r="V178" s="25">
        <v>0.59049492716753904</v>
      </c>
      <c r="W178" s="25">
        <v>365</v>
      </c>
      <c r="X178" s="25">
        <v>1.6177943210069501E-3</v>
      </c>
      <c r="Y178" s="25">
        <v>10467</v>
      </c>
      <c r="Z178" s="27">
        <v>3529415</v>
      </c>
      <c r="AA178" s="28">
        <f t="shared" si="4"/>
        <v>2.0688214683268762E-3</v>
      </c>
      <c r="AC178" t="str">
        <f t="shared" si="5"/>
        <v>2103004001-24031-VOC</v>
      </c>
      <c r="AD178" t="str">
        <f>IF(COUNTIF('NP-NRModel-MAR-WILDFIRES Modifi'!V:V, AC178)=0, "Missing", "")</f>
        <v/>
      </c>
    </row>
    <row r="179" spans="1:30" hidden="1" x14ac:dyDescent="0.3">
      <c r="A179" s="24">
        <v>2103004001</v>
      </c>
      <c r="B179" s="40">
        <v>24033</v>
      </c>
      <c r="C179" s="25"/>
      <c r="D179" s="25"/>
      <c r="E179" s="25"/>
      <c r="F179" s="25"/>
      <c r="G179" s="25" t="s">
        <v>955</v>
      </c>
      <c r="H179" s="25">
        <v>6.1124815071779803</v>
      </c>
      <c r="I179" s="25">
        <v>153</v>
      </c>
      <c r="J179" s="25">
        <v>3.9950859524039102E-2</v>
      </c>
      <c r="K179" s="25"/>
      <c r="L179" s="25"/>
      <c r="M179" s="25">
        <v>10467</v>
      </c>
      <c r="N179" s="26">
        <v>2257409</v>
      </c>
      <c r="O179" s="24">
        <v>2103004001</v>
      </c>
      <c r="P179" s="25">
        <v>24033</v>
      </c>
      <c r="Q179" s="25"/>
      <c r="R179" s="25"/>
      <c r="S179" s="25"/>
      <c r="T179" s="25"/>
      <c r="U179" s="25" t="s">
        <v>955</v>
      </c>
      <c r="V179" s="25">
        <v>19.310926600325899</v>
      </c>
      <c r="W179" s="25">
        <v>365</v>
      </c>
      <c r="X179" s="25">
        <v>5.2906648220071101E-2</v>
      </c>
      <c r="Y179" s="25">
        <v>10467</v>
      </c>
      <c r="Z179" s="27">
        <v>2257409</v>
      </c>
      <c r="AA179" s="28">
        <f t="shared" si="4"/>
        <v>2.068821468326894E-3</v>
      </c>
      <c r="AC179" t="str">
        <f t="shared" si="5"/>
        <v>2103004001-24033-NOX</v>
      </c>
      <c r="AD179" t="str">
        <f>IF(COUNTIF('NP-NRModel-MAR-WILDFIRES Modifi'!V:V, AC179)=0, "Missing", "")</f>
        <v/>
      </c>
    </row>
    <row r="180" spans="1:30" hidden="1" x14ac:dyDescent="0.3">
      <c r="A180" s="24">
        <v>2103004001</v>
      </c>
      <c r="B180" s="40">
        <v>24033</v>
      </c>
      <c r="C180" s="25"/>
      <c r="D180" s="25"/>
      <c r="E180" s="25"/>
      <c r="F180" s="25"/>
      <c r="G180" s="25" t="s">
        <v>12</v>
      </c>
      <c r="H180" s="25">
        <v>0.103912223449405</v>
      </c>
      <c r="I180" s="25">
        <v>153</v>
      </c>
      <c r="J180" s="25">
        <v>6.7916485914643998E-4</v>
      </c>
      <c r="K180" s="25"/>
      <c r="L180" s="25"/>
      <c r="M180" s="25">
        <v>10467</v>
      </c>
      <c r="N180" s="26">
        <v>1999847</v>
      </c>
      <c r="O180" s="24">
        <v>2103004001</v>
      </c>
      <c r="P180" s="25">
        <v>24033</v>
      </c>
      <c r="Q180" s="25"/>
      <c r="R180" s="25"/>
      <c r="S180" s="25"/>
      <c r="T180" s="25"/>
      <c r="U180" s="25" t="s">
        <v>12</v>
      </c>
      <c r="V180" s="25">
        <v>0.32828587171211898</v>
      </c>
      <c r="W180" s="25">
        <v>365</v>
      </c>
      <c r="X180" s="25">
        <v>8.9941334715649003E-4</v>
      </c>
      <c r="Y180" s="25">
        <v>10467</v>
      </c>
      <c r="Z180" s="27">
        <v>1999847</v>
      </c>
      <c r="AA180" s="28">
        <f t="shared" si="4"/>
        <v>2.0688214683268927E-3</v>
      </c>
      <c r="AC180" t="str">
        <f t="shared" si="5"/>
        <v>2103004001-24033-VOC</v>
      </c>
      <c r="AD180" t="str">
        <f>IF(COUNTIF('NP-NRModel-MAR-WILDFIRES Modifi'!V:V, AC180)=0, "Missing", "")</f>
        <v/>
      </c>
    </row>
    <row r="181" spans="1:30" hidden="1" x14ac:dyDescent="0.3">
      <c r="A181" s="24">
        <v>2103004001</v>
      </c>
      <c r="B181" s="40">
        <v>51013</v>
      </c>
      <c r="C181" s="25"/>
      <c r="D181" s="25"/>
      <c r="E181" s="25"/>
      <c r="F181" s="25"/>
      <c r="G181" s="25" t="s">
        <v>955</v>
      </c>
      <c r="H181" s="25">
        <v>3.8421059636302601</v>
      </c>
      <c r="I181" s="25">
        <v>153</v>
      </c>
      <c r="J181" s="25">
        <v>2.5111803683857899E-2</v>
      </c>
      <c r="K181" s="25"/>
      <c r="L181" s="25"/>
      <c r="M181" s="25">
        <v>10467</v>
      </c>
      <c r="N181" s="26">
        <v>2658490</v>
      </c>
      <c r="O181" s="24">
        <v>2103004001</v>
      </c>
      <c r="P181" s="25">
        <v>51013</v>
      </c>
      <c r="Q181" s="25"/>
      <c r="R181" s="25"/>
      <c r="S181" s="25"/>
      <c r="T181" s="25"/>
      <c r="U181" s="25" t="s">
        <v>955</v>
      </c>
      <c r="V181" s="25">
        <v>12.1382168873984</v>
      </c>
      <c r="W181" s="25">
        <v>365</v>
      </c>
      <c r="X181" s="25">
        <v>3.32553887325985E-2</v>
      </c>
      <c r="Y181" s="25">
        <v>10467</v>
      </c>
      <c r="Z181" s="27">
        <v>2658490</v>
      </c>
      <c r="AA181" s="28">
        <f t="shared" si="4"/>
        <v>2.0688214683268974E-3</v>
      </c>
      <c r="AC181" t="str">
        <f t="shared" si="5"/>
        <v>2103004001-51013-NOX</v>
      </c>
      <c r="AD181" t="str">
        <f>IF(COUNTIF('NP-NRModel-MAR-WILDFIRES Modifi'!V:V, AC181)=0, "Missing", "")</f>
        <v/>
      </c>
    </row>
    <row r="182" spans="1:30" hidden="1" x14ac:dyDescent="0.3">
      <c r="A182" s="24">
        <v>2103004001</v>
      </c>
      <c r="B182" s="40">
        <v>51013</v>
      </c>
      <c r="C182" s="25"/>
      <c r="D182" s="25"/>
      <c r="E182" s="25"/>
      <c r="F182" s="25"/>
      <c r="G182" s="25" t="s">
        <v>12</v>
      </c>
      <c r="H182" s="25">
        <v>6.5315830032219593E-2</v>
      </c>
      <c r="I182" s="25">
        <v>153</v>
      </c>
      <c r="J182" s="25">
        <v>4.2690084988378799E-4</v>
      </c>
      <c r="K182" s="25"/>
      <c r="L182" s="25"/>
      <c r="M182" s="25">
        <v>10467</v>
      </c>
      <c r="N182" s="26">
        <v>2530153</v>
      </c>
      <c r="O182" s="24">
        <v>2103004001</v>
      </c>
      <c r="P182" s="25">
        <v>51013</v>
      </c>
      <c r="Q182" s="25"/>
      <c r="R182" s="25"/>
      <c r="S182" s="25"/>
      <c r="T182" s="25"/>
      <c r="U182" s="25" t="s">
        <v>12</v>
      </c>
      <c r="V182" s="25">
        <v>0.20634977760020701</v>
      </c>
      <c r="W182" s="25">
        <v>365</v>
      </c>
      <c r="X182" s="25">
        <v>5.6534185643892501E-4</v>
      </c>
      <c r="Y182" s="25">
        <v>10467</v>
      </c>
      <c r="Z182" s="27">
        <v>2530153</v>
      </c>
      <c r="AA182" s="28">
        <f t="shared" si="4"/>
        <v>2.0688214683268927E-3</v>
      </c>
      <c r="AC182" t="str">
        <f t="shared" si="5"/>
        <v>2103004001-51013-VOC</v>
      </c>
      <c r="AD182" t="str">
        <f>IF(COUNTIF('NP-NRModel-MAR-WILDFIRES Modifi'!V:V, AC182)=0, "Missing", "")</f>
        <v/>
      </c>
    </row>
    <row r="183" spans="1:30" hidden="1" x14ac:dyDescent="0.3">
      <c r="A183" s="24">
        <v>2103004001</v>
      </c>
      <c r="B183" s="40">
        <v>51059</v>
      </c>
      <c r="C183" s="25"/>
      <c r="D183" s="25"/>
      <c r="E183" s="25"/>
      <c r="F183" s="25"/>
      <c r="G183" s="25" t="s">
        <v>955</v>
      </c>
      <c r="H183" s="25">
        <v>16.1139577503473</v>
      </c>
      <c r="I183" s="25">
        <v>153</v>
      </c>
      <c r="J183" s="25">
        <v>0.105319985296387</v>
      </c>
      <c r="K183" s="25"/>
      <c r="L183" s="25"/>
      <c r="M183" s="25">
        <v>10467</v>
      </c>
      <c r="N183" s="26">
        <v>3363687</v>
      </c>
      <c r="O183" s="24">
        <v>2103004001</v>
      </c>
      <c r="P183" s="25">
        <v>51059</v>
      </c>
      <c r="Q183" s="25"/>
      <c r="R183" s="25"/>
      <c r="S183" s="25"/>
      <c r="T183" s="25"/>
      <c r="U183" s="25" t="s">
        <v>955</v>
      </c>
      <c r="V183" s="25">
        <v>50.908203974489197</v>
      </c>
      <c r="W183" s="25">
        <v>365</v>
      </c>
      <c r="X183" s="25">
        <v>0.13947453143695601</v>
      </c>
      <c r="Y183" s="25">
        <v>10467</v>
      </c>
      <c r="Z183" s="27">
        <v>3363687</v>
      </c>
      <c r="AA183" s="28">
        <f t="shared" si="4"/>
        <v>2.0688214683268792E-3</v>
      </c>
      <c r="AC183" t="str">
        <f t="shared" si="5"/>
        <v>2103004001-51059-NOX</v>
      </c>
      <c r="AD183" t="str">
        <f>IF(COUNTIF('NP-NRModel-MAR-WILDFIRES Modifi'!V:V, AC183)=0, "Missing", "")</f>
        <v/>
      </c>
    </row>
    <row r="184" spans="1:30" hidden="1" x14ac:dyDescent="0.3">
      <c r="A184" s="24">
        <v>2103004001</v>
      </c>
      <c r="B184" s="40">
        <v>51059</v>
      </c>
      <c r="C184" s="25"/>
      <c r="D184" s="25"/>
      <c r="E184" s="25"/>
      <c r="F184" s="25"/>
      <c r="G184" s="25" t="s">
        <v>12</v>
      </c>
      <c r="H184" s="25">
        <v>0.27393728493929398</v>
      </c>
      <c r="I184" s="25">
        <v>153</v>
      </c>
      <c r="J184" s="25">
        <v>1.7904397708450601E-3</v>
      </c>
      <c r="K184" s="25"/>
      <c r="L184" s="25"/>
      <c r="M184" s="25">
        <v>10467</v>
      </c>
      <c r="N184" s="26">
        <v>662013</v>
      </c>
      <c r="O184" s="24">
        <v>2103004001</v>
      </c>
      <c r="P184" s="25">
        <v>51059</v>
      </c>
      <c r="Q184" s="25"/>
      <c r="R184" s="25"/>
      <c r="S184" s="25"/>
      <c r="T184" s="25"/>
      <c r="U184" s="25" t="s">
        <v>12</v>
      </c>
      <c r="V184" s="25">
        <v>0.86543947762347995</v>
      </c>
      <c r="W184" s="25">
        <v>365</v>
      </c>
      <c r="X184" s="25">
        <v>2.3710670619821301E-3</v>
      </c>
      <c r="Y184" s="25">
        <v>10467</v>
      </c>
      <c r="Z184" s="27">
        <v>662013</v>
      </c>
      <c r="AA184" s="28">
        <f t="shared" si="4"/>
        <v>2.0688214683268849E-3</v>
      </c>
      <c r="AC184" t="str">
        <f t="shared" si="5"/>
        <v>2103004001-51059-VOC</v>
      </c>
      <c r="AD184" t="str">
        <f>IF(COUNTIF('NP-NRModel-MAR-WILDFIRES Modifi'!V:V, AC184)=0, "Missing", "")</f>
        <v/>
      </c>
    </row>
    <row r="185" spans="1:30" hidden="1" x14ac:dyDescent="0.3">
      <c r="A185" s="24">
        <v>2103004001</v>
      </c>
      <c r="B185" s="40">
        <v>51107</v>
      </c>
      <c r="C185" s="25"/>
      <c r="D185" s="25"/>
      <c r="E185" s="25"/>
      <c r="F185" s="25"/>
      <c r="G185" s="25" t="s">
        <v>955</v>
      </c>
      <c r="H185" s="25">
        <v>3.7807875157496098</v>
      </c>
      <c r="I185" s="25">
        <v>153</v>
      </c>
      <c r="J185" s="25">
        <v>2.47110295147033E-2</v>
      </c>
      <c r="K185" s="25"/>
      <c r="L185" s="25"/>
      <c r="M185" s="25">
        <v>10467</v>
      </c>
      <c r="N185" s="26">
        <v>2331209</v>
      </c>
      <c r="O185" s="24">
        <v>2103004001</v>
      </c>
      <c r="P185" s="25">
        <v>51107</v>
      </c>
      <c r="Q185" s="25"/>
      <c r="R185" s="25"/>
      <c r="S185" s="25"/>
      <c r="T185" s="25"/>
      <c r="U185" s="25" t="s">
        <v>955</v>
      </c>
      <c r="V185" s="25">
        <v>11.944495884745301</v>
      </c>
      <c r="W185" s="25">
        <v>365</v>
      </c>
      <c r="X185" s="25">
        <v>3.2724646259576301E-2</v>
      </c>
      <c r="Y185" s="25">
        <v>10467</v>
      </c>
      <c r="Z185" s="27">
        <v>2331209</v>
      </c>
      <c r="AA185" s="28">
        <f t="shared" si="4"/>
        <v>2.0688214683268927E-3</v>
      </c>
      <c r="AC185" t="str">
        <f t="shared" si="5"/>
        <v>2103004001-51107-NOX</v>
      </c>
      <c r="AD185" t="str">
        <f>IF(COUNTIF('NP-NRModel-MAR-WILDFIRES Modifi'!V:V, AC185)=0, "Missing", "")</f>
        <v/>
      </c>
    </row>
    <row r="186" spans="1:30" hidden="1" x14ac:dyDescent="0.3">
      <c r="A186" s="24">
        <v>2103004001</v>
      </c>
      <c r="B186" s="40">
        <v>51107</v>
      </c>
      <c r="C186" s="25"/>
      <c r="D186" s="25"/>
      <c r="E186" s="25"/>
      <c r="F186" s="25"/>
      <c r="G186" s="25" t="s">
        <v>12</v>
      </c>
      <c r="H186" s="25">
        <v>6.4273397317911804E-2</v>
      </c>
      <c r="I186" s="25">
        <v>153</v>
      </c>
      <c r="J186" s="25">
        <v>4.2008756416935802E-4</v>
      </c>
      <c r="K186" s="25"/>
      <c r="L186" s="25"/>
      <c r="M186" s="25">
        <v>10467</v>
      </c>
      <c r="N186" s="26">
        <v>2459943</v>
      </c>
      <c r="O186" s="24">
        <v>2103004001</v>
      </c>
      <c r="P186" s="25">
        <v>51107</v>
      </c>
      <c r="Q186" s="25"/>
      <c r="R186" s="25"/>
      <c r="S186" s="25"/>
      <c r="T186" s="25"/>
      <c r="U186" s="25" t="s">
        <v>12</v>
      </c>
      <c r="V186" s="25">
        <v>0.20305646021214899</v>
      </c>
      <c r="W186" s="25">
        <v>365</v>
      </c>
      <c r="X186" s="25">
        <v>5.5631906907438195E-4</v>
      </c>
      <c r="Y186" s="25">
        <v>10467</v>
      </c>
      <c r="Z186" s="27">
        <v>2459943</v>
      </c>
      <c r="AA186" s="28">
        <f t="shared" si="4"/>
        <v>2.0688214683268862E-3</v>
      </c>
      <c r="AC186" t="str">
        <f t="shared" si="5"/>
        <v>2103004001-51107-VOC</v>
      </c>
      <c r="AD186" t="str">
        <f>IF(COUNTIF('NP-NRModel-MAR-WILDFIRES Modifi'!V:V, AC186)=0, "Missing", "")</f>
        <v/>
      </c>
    </row>
    <row r="187" spans="1:30" hidden="1" x14ac:dyDescent="0.3">
      <c r="A187" s="24">
        <v>2103004001</v>
      </c>
      <c r="B187" s="40">
        <v>51153</v>
      </c>
      <c r="C187" s="25"/>
      <c r="D187" s="25"/>
      <c r="E187" s="25"/>
      <c r="F187" s="25"/>
      <c r="G187" s="25" t="s">
        <v>955</v>
      </c>
      <c r="H187" s="25">
        <v>2.32388385983859</v>
      </c>
      <c r="I187" s="25">
        <v>153</v>
      </c>
      <c r="J187" s="25">
        <v>1.51887833976378E-2</v>
      </c>
      <c r="K187" s="25"/>
      <c r="L187" s="25"/>
      <c r="M187" s="25">
        <v>10467</v>
      </c>
      <c r="N187" s="26">
        <v>1844754</v>
      </c>
      <c r="O187" s="24">
        <v>2103004001</v>
      </c>
      <c r="P187" s="25">
        <v>51153</v>
      </c>
      <c r="Q187" s="25"/>
      <c r="R187" s="25"/>
      <c r="S187" s="25"/>
      <c r="T187" s="25"/>
      <c r="U187" s="25" t="s">
        <v>955</v>
      </c>
      <c r="V187" s="25">
        <v>7.3417564686823402</v>
      </c>
      <c r="W187" s="25">
        <v>365</v>
      </c>
      <c r="X187" s="25">
        <v>2.0114401284061199E-2</v>
      </c>
      <c r="Y187" s="25">
        <v>10467</v>
      </c>
      <c r="Z187" s="27">
        <v>1844754</v>
      </c>
      <c r="AA187" s="28">
        <f t="shared" si="4"/>
        <v>2.0688214683268844E-3</v>
      </c>
      <c r="AC187" t="str">
        <f t="shared" si="5"/>
        <v>2103004001-51153-NOX</v>
      </c>
      <c r="AD187" t="str">
        <f>IF(COUNTIF('NP-NRModel-MAR-WILDFIRES Modifi'!V:V, AC187)=0, "Missing", "")</f>
        <v/>
      </c>
    </row>
    <row r="188" spans="1:30" hidden="1" x14ac:dyDescent="0.3">
      <c r="A188" s="24">
        <v>2103004001</v>
      </c>
      <c r="B188" s="40">
        <v>51153</v>
      </c>
      <c r="C188" s="25"/>
      <c r="D188" s="25"/>
      <c r="E188" s="25"/>
      <c r="F188" s="25"/>
      <c r="G188" s="25" t="s">
        <v>12</v>
      </c>
      <c r="H188" s="25">
        <v>3.9506022433866701E-2</v>
      </c>
      <c r="I188" s="25">
        <v>153</v>
      </c>
      <c r="J188" s="25">
        <v>2.58209296953377E-4</v>
      </c>
      <c r="K188" s="25"/>
      <c r="L188" s="25"/>
      <c r="M188" s="25">
        <v>10467</v>
      </c>
      <c r="N188" s="26">
        <v>3130402</v>
      </c>
      <c r="O188" s="24">
        <v>2103004001</v>
      </c>
      <c r="P188" s="25">
        <v>51153</v>
      </c>
      <c r="Q188" s="25"/>
      <c r="R188" s="25"/>
      <c r="S188" s="25"/>
      <c r="T188" s="25"/>
      <c r="U188" s="25" t="s">
        <v>12</v>
      </c>
      <c r="V188" s="25">
        <v>0.12480984991044</v>
      </c>
      <c r="W188" s="25">
        <v>365</v>
      </c>
      <c r="X188" s="25">
        <v>3.4194479427517997E-4</v>
      </c>
      <c r="Y188" s="25">
        <v>10467</v>
      </c>
      <c r="Z188" s="27">
        <v>3130402</v>
      </c>
      <c r="AA188" s="28">
        <f t="shared" si="4"/>
        <v>2.0688214683269039E-3</v>
      </c>
      <c r="AC188" t="str">
        <f t="shared" si="5"/>
        <v>2103004001-51153-VOC</v>
      </c>
      <c r="AD188" t="str">
        <f>IF(COUNTIF('NP-NRModel-MAR-WILDFIRES Modifi'!V:V, AC188)=0, "Missing", "")</f>
        <v/>
      </c>
    </row>
    <row r="189" spans="1:30" hidden="1" x14ac:dyDescent="0.3">
      <c r="A189" s="24">
        <v>2103004001</v>
      </c>
      <c r="B189" s="40">
        <v>51510</v>
      </c>
      <c r="C189" s="25"/>
      <c r="D189" s="25"/>
      <c r="E189" s="25"/>
      <c r="F189" s="25"/>
      <c r="G189" s="25" t="s">
        <v>955</v>
      </c>
      <c r="H189" s="25">
        <v>1.98506585053919</v>
      </c>
      <c r="I189" s="25">
        <v>153</v>
      </c>
      <c r="J189" s="25">
        <v>1.2974286604831299E-2</v>
      </c>
      <c r="K189" s="25"/>
      <c r="L189" s="25"/>
      <c r="M189" s="25">
        <v>10467</v>
      </c>
      <c r="N189" s="26">
        <v>4077446</v>
      </c>
      <c r="O189" s="24">
        <v>2103004001</v>
      </c>
      <c r="P189" s="25">
        <v>51510</v>
      </c>
      <c r="Q189" s="25"/>
      <c r="R189" s="25"/>
      <c r="S189" s="25"/>
      <c r="T189" s="25"/>
      <c r="U189" s="25" t="s">
        <v>955</v>
      </c>
      <c r="V189" s="25">
        <v>6.2713418259933302</v>
      </c>
      <c r="W189" s="25">
        <v>365</v>
      </c>
      <c r="X189" s="25">
        <v>1.7181758427378901E-2</v>
      </c>
      <c r="Y189" s="25">
        <v>10467</v>
      </c>
      <c r="Z189" s="27">
        <v>4077446</v>
      </c>
      <c r="AA189" s="28">
        <f t="shared" si="4"/>
        <v>2.0688214683268801E-3</v>
      </c>
      <c r="AC189" t="str">
        <f t="shared" si="5"/>
        <v>2103004001-51510-NOX</v>
      </c>
      <c r="AD189" t="str">
        <f>IF(COUNTIF('NP-NRModel-MAR-WILDFIRES Modifi'!V:V, AC189)=0, "Missing", "")</f>
        <v/>
      </c>
    </row>
    <row r="190" spans="1:30" hidden="1" x14ac:dyDescent="0.3">
      <c r="A190" s="24">
        <v>2103004001</v>
      </c>
      <c r="B190" s="40">
        <v>51510</v>
      </c>
      <c r="C190" s="25"/>
      <c r="D190" s="25"/>
      <c r="E190" s="25"/>
      <c r="F190" s="25"/>
      <c r="G190" s="25" t="s">
        <v>12</v>
      </c>
      <c r="H190" s="25">
        <v>3.3746124870928498E-2</v>
      </c>
      <c r="I190" s="25">
        <v>153</v>
      </c>
      <c r="J190" s="25">
        <v>2.2056290765312699E-4</v>
      </c>
      <c r="K190" s="25"/>
      <c r="L190" s="25"/>
      <c r="M190" s="25">
        <v>10467</v>
      </c>
      <c r="N190" s="26">
        <v>89006</v>
      </c>
      <c r="O190" s="24">
        <v>2103004001</v>
      </c>
      <c r="P190" s="25">
        <v>51510</v>
      </c>
      <c r="Q190" s="25"/>
      <c r="R190" s="25"/>
      <c r="S190" s="25"/>
      <c r="T190" s="25"/>
      <c r="U190" s="25" t="s">
        <v>12</v>
      </c>
      <c r="V190" s="25">
        <v>0.10661282813905699</v>
      </c>
      <c r="W190" s="25">
        <v>365</v>
      </c>
      <c r="X190" s="25">
        <v>2.9208994010700601E-4</v>
      </c>
      <c r="Y190" s="25">
        <v>10467</v>
      </c>
      <c r="Z190" s="27">
        <v>89006</v>
      </c>
      <c r="AA190" s="28">
        <f t="shared" si="4"/>
        <v>2.068821468326897E-3</v>
      </c>
      <c r="AC190" t="str">
        <f t="shared" si="5"/>
        <v>2103004001-51510-VOC</v>
      </c>
      <c r="AD190" t="str">
        <f>IF(COUNTIF('NP-NRModel-MAR-WILDFIRES Modifi'!V:V, AC190)=0, "Missing", "")</f>
        <v/>
      </c>
    </row>
    <row r="191" spans="1:30" hidden="1" x14ac:dyDescent="0.3">
      <c r="A191" s="24">
        <v>2103004001</v>
      </c>
      <c r="B191" s="40">
        <v>51600</v>
      </c>
      <c r="C191" s="25"/>
      <c r="D191" s="25"/>
      <c r="E191" s="25"/>
      <c r="F191" s="25"/>
      <c r="G191" s="25" t="s">
        <v>955</v>
      </c>
      <c r="H191" s="25">
        <v>0.66171302283230105</v>
      </c>
      <c r="I191" s="25">
        <v>153</v>
      </c>
      <c r="J191" s="25">
        <v>4.3249217178581798E-3</v>
      </c>
      <c r="K191" s="25"/>
      <c r="L191" s="25"/>
      <c r="M191" s="25">
        <v>10467</v>
      </c>
      <c r="N191" s="26">
        <v>3331435</v>
      </c>
      <c r="O191" s="24">
        <v>2103004001</v>
      </c>
      <c r="P191" s="25">
        <v>51600</v>
      </c>
      <c r="Q191" s="25"/>
      <c r="R191" s="25"/>
      <c r="S191" s="25"/>
      <c r="T191" s="25"/>
      <c r="U191" s="25" t="s">
        <v>955</v>
      </c>
      <c r="V191" s="25">
        <v>2.0905243802191702</v>
      </c>
      <c r="W191" s="25">
        <v>365</v>
      </c>
      <c r="X191" s="25">
        <v>5.7274640553949896E-3</v>
      </c>
      <c r="Y191" s="25">
        <v>10467</v>
      </c>
      <c r="Z191" s="27">
        <v>3331435</v>
      </c>
      <c r="AA191" s="28">
        <f t="shared" si="4"/>
        <v>2.0688214683268875E-3</v>
      </c>
      <c r="AC191" t="str">
        <f t="shared" si="5"/>
        <v>2103004001-51600-NOX</v>
      </c>
      <c r="AD191" t="str">
        <f>IF(COUNTIF('NP-NRModel-MAR-WILDFIRES Modifi'!V:V, AC191)=0, "Missing", "")</f>
        <v/>
      </c>
    </row>
    <row r="192" spans="1:30" hidden="1" x14ac:dyDescent="0.3">
      <c r="A192" s="24">
        <v>2103004001</v>
      </c>
      <c r="B192" s="40">
        <v>51600</v>
      </c>
      <c r="C192" s="25"/>
      <c r="D192" s="25"/>
      <c r="E192" s="25"/>
      <c r="F192" s="25"/>
      <c r="G192" s="25" t="s">
        <v>12</v>
      </c>
      <c r="H192" s="25">
        <v>1.1249121069810099E-2</v>
      </c>
      <c r="I192" s="25">
        <v>153</v>
      </c>
      <c r="J192" s="29">
        <v>7.3523667122942399E-5</v>
      </c>
      <c r="K192" s="29"/>
      <c r="L192" s="29"/>
      <c r="M192" s="25">
        <v>10467</v>
      </c>
      <c r="N192" s="26">
        <v>629767</v>
      </c>
      <c r="O192" s="24">
        <v>2103004001</v>
      </c>
      <c r="P192" s="25">
        <v>51600</v>
      </c>
      <c r="Q192" s="25"/>
      <c r="R192" s="25"/>
      <c r="S192" s="25"/>
      <c r="T192" s="25"/>
      <c r="U192" s="25" t="s">
        <v>12</v>
      </c>
      <c r="V192" s="25">
        <v>3.5538913458009899E-2</v>
      </c>
      <c r="W192" s="25">
        <v>365</v>
      </c>
      <c r="X192" s="29">
        <v>9.7366886186328396E-5</v>
      </c>
      <c r="Y192" s="25">
        <v>10467</v>
      </c>
      <c r="Z192" s="27">
        <v>629767</v>
      </c>
      <c r="AA192" s="28">
        <f t="shared" si="4"/>
        <v>2.0688214683268927E-3</v>
      </c>
      <c r="AC192" t="str">
        <f t="shared" si="5"/>
        <v>2103004001-51600-VOC</v>
      </c>
      <c r="AD192" t="str">
        <f>IF(COUNTIF('NP-NRModel-MAR-WILDFIRES Modifi'!V:V, AC192)=0, "Missing", "")</f>
        <v/>
      </c>
    </row>
    <row r="193" spans="1:30" hidden="1" x14ac:dyDescent="0.3">
      <c r="A193" s="24">
        <v>2103004001</v>
      </c>
      <c r="B193" s="40">
        <v>51610</v>
      </c>
      <c r="C193" s="25"/>
      <c r="D193" s="25"/>
      <c r="E193" s="25"/>
      <c r="F193" s="25"/>
      <c r="G193" s="25" t="s">
        <v>955</v>
      </c>
      <c r="H193" s="25">
        <v>0.24486249760364401</v>
      </c>
      <c r="I193" s="25">
        <v>153</v>
      </c>
      <c r="J193" s="25">
        <v>1.60040848106957E-3</v>
      </c>
      <c r="K193" s="25"/>
      <c r="L193" s="25"/>
      <c r="M193" s="25">
        <v>10467</v>
      </c>
      <c r="N193" s="26">
        <v>1224636</v>
      </c>
      <c r="O193" s="24">
        <v>2103004001</v>
      </c>
      <c r="P193" s="25">
        <v>51610</v>
      </c>
      <c r="Q193" s="25"/>
      <c r="R193" s="25"/>
      <c r="S193" s="25"/>
      <c r="T193" s="25"/>
      <c r="U193" s="25" t="s">
        <v>955</v>
      </c>
      <c r="V193" s="25">
        <v>0.77358462562933095</v>
      </c>
      <c r="W193" s="25">
        <v>365</v>
      </c>
      <c r="X193" s="25">
        <v>2.1194099332310398E-3</v>
      </c>
      <c r="Y193" s="25">
        <v>10467</v>
      </c>
      <c r="Z193" s="27">
        <v>1224636</v>
      </c>
      <c r="AA193" s="28">
        <f t="shared" si="4"/>
        <v>2.068821468326877E-3</v>
      </c>
      <c r="AC193" t="str">
        <f t="shared" si="5"/>
        <v>2103004001-51610-NOX</v>
      </c>
      <c r="AD193" t="str">
        <f>IF(COUNTIF('NP-NRModel-MAR-WILDFIRES Modifi'!V:V, AC193)=0, "Missing", "")</f>
        <v/>
      </c>
    </row>
    <row r="194" spans="1:30" hidden="1" x14ac:dyDescent="0.3">
      <c r="A194" s="24">
        <v>2103004001</v>
      </c>
      <c r="B194" s="40">
        <v>51610</v>
      </c>
      <c r="C194" s="25"/>
      <c r="D194" s="25"/>
      <c r="E194" s="25"/>
      <c r="F194" s="25"/>
      <c r="G194" s="25" t="s">
        <v>12</v>
      </c>
      <c r="H194" s="25">
        <v>4.16266373261773E-3</v>
      </c>
      <c r="I194" s="25">
        <v>153</v>
      </c>
      <c r="J194" s="29">
        <v>2.7206952500769501E-5</v>
      </c>
      <c r="K194" s="29"/>
      <c r="L194" s="29"/>
      <c r="M194" s="25">
        <v>10467</v>
      </c>
      <c r="N194" s="26">
        <v>2254991</v>
      </c>
      <c r="O194" s="24">
        <v>2103004001</v>
      </c>
      <c r="P194" s="25">
        <v>51610</v>
      </c>
      <c r="Q194" s="25"/>
      <c r="R194" s="25"/>
      <c r="S194" s="25"/>
      <c r="T194" s="25"/>
      <c r="U194" s="25" t="s">
        <v>12</v>
      </c>
      <c r="V194" s="25">
        <v>1.3150942658562301E-2</v>
      </c>
      <c r="W194" s="25">
        <v>365</v>
      </c>
      <c r="X194" s="29">
        <v>3.6029979886472097E-5</v>
      </c>
      <c r="Y194" s="25">
        <v>10467</v>
      </c>
      <c r="Z194" s="27">
        <v>2254991</v>
      </c>
      <c r="AA194" s="28">
        <f t="shared" si="4"/>
        <v>2.0688214683268831E-3</v>
      </c>
      <c r="AC194" t="str">
        <f t="shared" si="5"/>
        <v>2103004001-51610-VOC</v>
      </c>
      <c r="AD194" t="str">
        <f>IF(COUNTIF('NP-NRModel-MAR-WILDFIRES Modifi'!V:V, AC194)=0, "Missing", "")</f>
        <v/>
      </c>
    </row>
    <row r="195" spans="1:30" hidden="1" x14ac:dyDescent="0.3">
      <c r="A195" s="24">
        <v>2103004001</v>
      </c>
      <c r="B195" s="40">
        <v>51683</v>
      </c>
      <c r="C195" s="25"/>
      <c r="D195" s="25"/>
      <c r="E195" s="25"/>
      <c r="F195" s="25"/>
      <c r="G195" s="25" t="s">
        <v>955</v>
      </c>
      <c r="H195" s="25">
        <v>0.35600894908991798</v>
      </c>
      <c r="I195" s="25">
        <v>153</v>
      </c>
      <c r="J195" s="25">
        <v>2.3268558764046902E-3</v>
      </c>
      <c r="K195" s="25"/>
      <c r="L195" s="25"/>
      <c r="M195" s="25">
        <v>10467</v>
      </c>
      <c r="N195" s="26">
        <v>1632547</v>
      </c>
      <c r="O195" s="24">
        <v>2103004001</v>
      </c>
      <c r="P195" s="25">
        <v>51683</v>
      </c>
      <c r="Q195" s="25"/>
      <c r="R195" s="25"/>
      <c r="S195" s="25"/>
      <c r="T195" s="25"/>
      <c r="U195" s="25" t="s">
        <v>955</v>
      </c>
      <c r="V195" s="25">
        <v>1.1247253144015701</v>
      </c>
      <c r="W195" s="25">
        <v>365</v>
      </c>
      <c r="X195" s="25">
        <v>3.0814392175385601E-3</v>
      </c>
      <c r="Y195" s="25">
        <v>10467</v>
      </c>
      <c r="Z195" s="27">
        <v>1632547</v>
      </c>
      <c r="AA195" s="28">
        <f t="shared" ref="AA195:AA258" si="6">IFERROR(J195/V195,0)</f>
        <v>2.0688214683268996E-3</v>
      </c>
      <c r="AC195" t="str">
        <f t="shared" ref="AC195:AC258" si="7">TRIM(A195) &amp; "-" &amp; B195 &amp; "-" &amp; TRIM(U195)</f>
        <v>2103004001-51683-NOX</v>
      </c>
      <c r="AD195" t="str">
        <f>IF(COUNTIF('NP-NRModel-MAR-WILDFIRES Modifi'!V:V, AC195)=0, "Missing", "")</f>
        <v/>
      </c>
    </row>
    <row r="196" spans="1:30" hidden="1" x14ac:dyDescent="0.3">
      <c r="A196" s="24">
        <v>2103004001</v>
      </c>
      <c r="B196" s="40">
        <v>51683</v>
      </c>
      <c r="C196" s="25"/>
      <c r="D196" s="25"/>
      <c r="E196" s="25"/>
      <c r="F196" s="25"/>
      <c r="G196" s="25" t="s">
        <v>12</v>
      </c>
      <c r="H196" s="25">
        <v>6.0521518161896501E-3</v>
      </c>
      <c r="I196" s="25">
        <v>153</v>
      </c>
      <c r="J196" s="29">
        <v>3.9556547818233002E-5</v>
      </c>
      <c r="K196" s="29"/>
      <c r="L196" s="29"/>
      <c r="M196" s="25">
        <v>10467</v>
      </c>
      <c r="N196" s="26">
        <v>2661325</v>
      </c>
      <c r="O196" s="24">
        <v>2103004001</v>
      </c>
      <c r="P196" s="25">
        <v>51683</v>
      </c>
      <c r="Q196" s="25"/>
      <c r="R196" s="25"/>
      <c r="S196" s="25"/>
      <c r="T196" s="25"/>
      <c r="U196" s="25" t="s">
        <v>12</v>
      </c>
      <c r="V196" s="25">
        <v>1.9120329339110901E-2</v>
      </c>
      <c r="W196" s="25">
        <v>365</v>
      </c>
      <c r="X196" s="29">
        <v>5.2384463942769597E-5</v>
      </c>
      <c r="Y196" s="25">
        <v>10467</v>
      </c>
      <c r="Z196" s="27">
        <v>2661325</v>
      </c>
      <c r="AA196" s="28">
        <f t="shared" si="6"/>
        <v>2.0688214683268836E-3</v>
      </c>
      <c r="AC196" t="str">
        <f t="shared" si="7"/>
        <v>2103004001-51683-VOC</v>
      </c>
      <c r="AD196" t="str">
        <f>IF(COUNTIF('NP-NRModel-MAR-WILDFIRES Modifi'!V:V, AC196)=0, "Missing", "")</f>
        <v/>
      </c>
    </row>
    <row r="197" spans="1:30" hidden="1" x14ac:dyDescent="0.3">
      <c r="A197" s="24">
        <v>2103004001</v>
      </c>
      <c r="B197" s="40">
        <v>51685</v>
      </c>
      <c r="C197" s="25"/>
      <c r="D197" s="25"/>
      <c r="E197" s="25"/>
      <c r="F197" s="25"/>
      <c r="G197" s="25" t="s">
        <v>955</v>
      </c>
      <c r="H197" s="25">
        <v>3.7979714520833201E-2</v>
      </c>
      <c r="I197" s="25">
        <v>153</v>
      </c>
      <c r="J197" s="25">
        <v>2.4823342824074001E-4</v>
      </c>
      <c r="K197" s="25"/>
      <c r="L197" s="25"/>
      <c r="M197" s="25">
        <v>10467</v>
      </c>
      <c r="N197" s="26">
        <v>780602</v>
      </c>
      <c r="O197" s="24">
        <v>2103004001</v>
      </c>
      <c r="P197" s="25">
        <v>51685</v>
      </c>
      <c r="Q197" s="25"/>
      <c r="R197" s="25"/>
      <c r="S197" s="25"/>
      <c r="T197" s="25"/>
      <c r="U197" s="25" t="s">
        <v>955</v>
      </c>
      <c r="V197" s="25">
        <v>0.119987844307074</v>
      </c>
      <c r="W197" s="25">
        <v>365</v>
      </c>
      <c r="X197" s="25">
        <v>3.2873382001938101E-4</v>
      </c>
      <c r="Y197" s="25">
        <v>10467</v>
      </c>
      <c r="Z197" s="27">
        <v>780602</v>
      </c>
      <c r="AA197" s="28">
        <f t="shared" si="6"/>
        <v>2.0688214683268974E-3</v>
      </c>
      <c r="AC197" t="str">
        <f t="shared" si="7"/>
        <v>2103004001-51685-NOX</v>
      </c>
      <c r="AD197" t="str">
        <f>IF(COUNTIF('NP-NRModel-MAR-WILDFIRES Modifi'!V:V, AC197)=0, "Missing", "")</f>
        <v/>
      </c>
    </row>
    <row r="198" spans="1:30" hidden="1" x14ac:dyDescent="0.3">
      <c r="A198" s="24">
        <v>2103004001</v>
      </c>
      <c r="B198" s="40">
        <v>51685</v>
      </c>
      <c r="C198" s="25"/>
      <c r="D198" s="25"/>
      <c r="E198" s="25"/>
      <c r="F198" s="25"/>
      <c r="G198" s="25" t="s">
        <v>12</v>
      </c>
      <c r="H198" s="25">
        <v>6.4565505135247899E-4</v>
      </c>
      <c r="I198" s="25">
        <v>153</v>
      </c>
      <c r="J198" s="29">
        <v>4.2199676558985498E-6</v>
      </c>
      <c r="K198" s="29"/>
      <c r="L198" s="29"/>
      <c r="M198" s="25">
        <v>10467</v>
      </c>
      <c r="N198" s="26">
        <v>1552224</v>
      </c>
      <c r="O198" s="24">
        <v>2103004001</v>
      </c>
      <c r="P198" s="25">
        <v>51685</v>
      </c>
      <c r="Q198" s="25"/>
      <c r="R198" s="25"/>
      <c r="S198" s="25"/>
      <c r="T198" s="25"/>
      <c r="U198" s="25" t="s">
        <v>12</v>
      </c>
      <c r="V198" s="25">
        <v>2.0397930515054898E-3</v>
      </c>
      <c r="W198" s="25">
        <v>365</v>
      </c>
      <c r="X198" s="29">
        <v>5.5884741137136798E-6</v>
      </c>
      <c r="Y198" s="25">
        <v>10467</v>
      </c>
      <c r="Z198" s="27">
        <v>1552224</v>
      </c>
      <c r="AA198" s="28">
        <f t="shared" si="6"/>
        <v>2.0688214683268775E-3</v>
      </c>
      <c r="AC198" t="str">
        <f t="shared" si="7"/>
        <v>2103004001-51685-VOC</v>
      </c>
      <c r="AD198" t="str">
        <f>IF(COUNTIF('NP-NRModel-MAR-WILDFIRES Modifi'!V:V, AC198)=0, "Missing", "")</f>
        <v/>
      </c>
    </row>
    <row r="199" spans="1:30" hidden="1" x14ac:dyDescent="0.3">
      <c r="A199" s="24">
        <v>2103004002</v>
      </c>
      <c r="B199" s="40">
        <v>24009</v>
      </c>
      <c r="C199" s="25"/>
      <c r="D199" s="25"/>
      <c r="E199" s="25"/>
      <c r="F199" s="25"/>
      <c r="G199" s="25" t="s">
        <v>955</v>
      </c>
      <c r="H199" s="25">
        <v>0.65461139497311804</v>
      </c>
      <c r="I199" s="25">
        <v>153</v>
      </c>
      <c r="J199" s="25">
        <v>4.2785058494975003E-3</v>
      </c>
      <c r="K199" s="25"/>
      <c r="L199" s="25"/>
      <c r="M199" s="25">
        <v>10467</v>
      </c>
      <c r="N199" s="26">
        <v>2454529</v>
      </c>
      <c r="O199" s="24">
        <v>2103004002</v>
      </c>
      <c r="P199" s="25">
        <v>24009</v>
      </c>
      <c r="Q199" s="25"/>
      <c r="R199" s="25"/>
      <c r="S199" s="25"/>
      <c r="T199" s="25"/>
      <c r="U199" s="25" t="s">
        <v>955</v>
      </c>
      <c r="V199" s="25">
        <v>2.0680884817758902</v>
      </c>
      <c r="W199" s="25">
        <v>365</v>
      </c>
      <c r="X199" s="25">
        <v>5.6659958404818899E-3</v>
      </c>
      <c r="Y199" s="25">
        <v>10467</v>
      </c>
      <c r="Z199" s="27">
        <v>2454529</v>
      </c>
      <c r="AA199" s="28">
        <f t="shared" si="6"/>
        <v>2.0688214683268775E-3</v>
      </c>
      <c r="AC199" t="str">
        <f t="shared" si="7"/>
        <v>2103004002-24009-NOX</v>
      </c>
      <c r="AD199" t="str">
        <f>IF(COUNTIF('NP-NRModel-MAR-WILDFIRES Modifi'!V:V, AC199)=0, "Missing", "")</f>
        <v/>
      </c>
    </row>
    <row r="200" spans="1:30" hidden="1" x14ac:dyDescent="0.3">
      <c r="A200" s="24">
        <v>2103004002</v>
      </c>
      <c r="B200" s="40">
        <v>24009</v>
      </c>
      <c r="C200" s="25"/>
      <c r="D200" s="25"/>
      <c r="E200" s="25"/>
      <c r="F200" s="25"/>
      <c r="G200" s="25" t="s">
        <v>12</v>
      </c>
      <c r="H200" s="25">
        <v>4.5519336095253597E-2</v>
      </c>
      <c r="I200" s="25">
        <v>153</v>
      </c>
      <c r="J200" s="25">
        <v>2.97512000622573E-4</v>
      </c>
      <c r="K200" s="25"/>
      <c r="L200" s="25"/>
      <c r="M200" s="25">
        <v>10467</v>
      </c>
      <c r="N200" s="26">
        <v>2196966</v>
      </c>
      <c r="O200" s="24">
        <v>2103004002</v>
      </c>
      <c r="P200" s="25">
        <v>24009</v>
      </c>
      <c r="Q200" s="25"/>
      <c r="R200" s="25"/>
      <c r="S200" s="25"/>
      <c r="T200" s="25"/>
      <c r="U200" s="25" t="s">
        <v>12</v>
      </c>
      <c r="V200" s="25">
        <v>0.143807479368039</v>
      </c>
      <c r="W200" s="25">
        <v>365</v>
      </c>
      <c r="X200" s="25">
        <v>3.9399309415901103E-4</v>
      </c>
      <c r="Y200" s="25">
        <v>10467</v>
      </c>
      <c r="Z200" s="27">
        <v>2196966</v>
      </c>
      <c r="AA200" s="28">
        <f t="shared" si="6"/>
        <v>2.0688214683268736E-3</v>
      </c>
      <c r="AC200" t="str">
        <f t="shared" si="7"/>
        <v>2103004002-24009-VOC</v>
      </c>
      <c r="AD200" t="str">
        <f>IF(COUNTIF('NP-NRModel-MAR-WILDFIRES Modifi'!V:V, AC200)=0, "Missing", "")</f>
        <v/>
      </c>
    </row>
    <row r="201" spans="1:30" hidden="1" x14ac:dyDescent="0.3">
      <c r="A201" s="24">
        <v>2103004002</v>
      </c>
      <c r="B201" s="40">
        <v>24017</v>
      </c>
      <c r="C201" s="25"/>
      <c r="D201" s="25"/>
      <c r="E201" s="25"/>
      <c r="F201" s="25"/>
      <c r="G201" s="25" t="s">
        <v>955</v>
      </c>
      <c r="H201" s="25">
        <v>1.24263043986685</v>
      </c>
      <c r="I201" s="25">
        <v>153</v>
      </c>
      <c r="J201" s="25">
        <v>8.1217675808291194E-3</v>
      </c>
      <c r="K201" s="25"/>
      <c r="L201" s="25"/>
      <c r="M201" s="25">
        <v>10467</v>
      </c>
      <c r="N201" s="26">
        <v>2250130</v>
      </c>
      <c r="O201" s="24">
        <v>2103004002</v>
      </c>
      <c r="P201" s="25">
        <v>24017</v>
      </c>
      <c r="Q201" s="25"/>
      <c r="R201" s="25"/>
      <c r="S201" s="25"/>
      <c r="T201" s="25"/>
      <c r="U201" s="25" t="s">
        <v>955</v>
      </c>
      <c r="V201" s="25">
        <v>3.9257943254994401</v>
      </c>
      <c r="W201" s="25">
        <v>365</v>
      </c>
      <c r="X201" s="25">
        <v>1.07556008917793E-2</v>
      </c>
      <c r="Y201" s="25">
        <v>10467</v>
      </c>
      <c r="Z201" s="27">
        <v>2250130</v>
      </c>
      <c r="AA201" s="28">
        <f t="shared" si="6"/>
        <v>2.0688214683268888E-3</v>
      </c>
      <c r="AC201" t="str">
        <f t="shared" si="7"/>
        <v>2103004002-24017-NOX</v>
      </c>
      <c r="AD201" t="str">
        <f>IF(COUNTIF('NP-NRModel-MAR-WILDFIRES Modifi'!V:V, AC201)=0, "Missing", "")</f>
        <v/>
      </c>
    </row>
    <row r="202" spans="1:30" hidden="1" x14ac:dyDescent="0.3">
      <c r="A202" s="24">
        <v>2103004002</v>
      </c>
      <c r="B202" s="40">
        <v>24017</v>
      </c>
      <c r="C202" s="25"/>
      <c r="D202" s="25"/>
      <c r="E202" s="25"/>
      <c r="F202" s="25"/>
      <c r="G202" s="25" t="s">
        <v>12</v>
      </c>
      <c r="H202" s="25">
        <v>8.6408085142973004E-2</v>
      </c>
      <c r="I202" s="25">
        <v>153</v>
      </c>
      <c r="J202" s="25">
        <v>5.6475872642465996E-4</v>
      </c>
      <c r="K202" s="25"/>
      <c r="L202" s="25"/>
      <c r="M202" s="25">
        <v>10467</v>
      </c>
      <c r="N202" s="26">
        <v>1606651</v>
      </c>
      <c r="O202" s="24">
        <v>2103004002</v>
      </c>
      <c r="P202" s="25">
        <v>24017</v>
      </c>
      <c r="Q202" s="25"/>
      <c r="R202" s="25"/>
      <c r="S202" s="25"/>
      <c r="T202" s="25"/>
      <c r="U202" s="25" t="s">
        <v>12</v>
      </c>
      <c r="V202" s="25">
        <v>0.27298572403224097</v>
      </c>
      <c r="W202" s="25">
        <v>365</v>
      </c>
      <c r="X202" s="25">
        <v>7.4790609323901797E-4</v>
      </c>
      <c r="Y202" s="25">
        <v>10467</v>
      </c>
      <c r="Z202" s="27">
        <v>1606651</v>
      </c>
      <c r="AA202" s="28">
        <f t="shared" si="6"/>
        <v>2.0688214683268901E-3</v>
      </c>
      <c r="AC202" t="str">
        <f t="shared" si="7"/>
        <v>2103004002-24017-VOC</v>
      </c>
      <c r="AD202" t="str">
        <f>IF(COUNTIF('NP-NRModel-MAR-WILDFIRES Modifi'!V:V, AC202)=0, "Missing", "")</f>
        <v/>
      </c>
    </row>
    <row r="203" spans="1:30" hidden="1" x14ac:dyDescent="0.3">
      <c r="A203" s="24">
        <v>2103004002</v>
      </c>
      <c r="B203" s="40">
        <v>24021</v>
      </c>
      <c r="C203" s="25"/>
      <c r="D203" s="25"/>
      <c r="E203" s="25"/>
      <c r="F203" s="25"/>
      <c r="G203" s="25" t="s">
        <v>955</v>
      </c>
      <c r="H203" s="25">
        <v>3.1509137428232799</v>
      </c>
      <c r="I203" s="25">
        <v>153</v>
      </c>
      <c r="J203" s="25">
        <v>2.05942074694332E-2</v>
      </c>
      <c r="K203" s="25"/>
      <c r="L203" s="25"/>
      <c r="M203" s="25">
        <v>10467</v>
      </c>
      <c r="N203" s="26">
        <v>751821</v>
      </c>
      <c r="O203" s="24">
        <v>2103004002</v>
      </c>
      <c r="P203" s="25">
        <v>24021</v>
      </c>
      <c r="Q203" s="25"/>
      <c r="R203" s="25"/>
      <c r="S203" s="25"/>
      <c r="T203" s="25"/>
      <c r="U203" s="25" t="s">
        <v>955</v>
      </c>
      <c r="V203" s="25">
        <v>9.9545600162822794</v>
      </c>
      <c r="W203" s="25">
        <v>365</v>
      </c>
      <c r="X203" s="25">
        <v>2.7272767167896599E-2</v>
      </c>
      <c r="Y203" s="25">
        <v>10467</v>
      </c>
      <c r="Z203" s="27">
        <v>751821</v>
      </c>
      <c r="AA203" s="28">
        <f t="shared" si="6"/>
        <v>2.0688214683268844E-3</v>
      </c>
      <c r="AC203" t="str">
        <f t="shared" si="7"/>
        <v>2103004002-24021-NOX</v>
      </c>
      <c r="AD203" t="str">
        <f>IF(COUNTIF('NP-NRModel-MAR-WILDFIRES Modifi'!V:V, AC203)=0, "Missing", "")</f>
        <v/>
      </c>
    </row>
    <row r="204" spans="1:30" hidden="1" x14ac:dyDescent="0.3">
      <c r="A204" s="24">
        <v>2103004002</v>
      </c>
      <c r="B204" s="40">
        <v>24021</v>
      </c>
      <c r="C204" s="25"/>
      <c r="D204" s="25"/>
      <c r="E204" s="25"/>
      <c r="F204" s="25"/>
      <c r="G204" s="25" t="s">
        <v>12</v>
      </c>
      <c r="H204" s="25">
        <v>0.21910326462577501</v>
      </c>
      <c r="I204" s="25">
        <v>153</v>
      </c>
      <c r="J204" s="25">
        <v>1.4320474812142101E-3</v>
      </c>
      <c r="K204" s="25"/>
      <c r="L204" s="25"/>
      <c r="M204" s="25">
        <v>10467</v>
      </c>
      <c r="N204" s="26">
        <v>3710908</v>
      </c>
      <c r="O204" s="24">
        <v>2103004002</v>
      </c>
      <c r="P204" s="25">
        <v>24021</v>
      </c>
      <c r="Q204" s="25"/>
      <c r="R204" s="25"/>
      <c r="S204" s="25"/>
      <c r="T204" s="25"/>
      <c r="U204" s="25" t="s">
        <v>12</v>
      </c>
      <c r="V204" s="25">
        <v>0.692204476383528</v>
      </c>
      <c r="W204" s="25">
        <v>365</v>
      </c>
      <c r="X204" s="25">
        <v>1.8964506202288399E-3</v>
      </c>
      <c r="Y204" s="25">
        <v>10467</v>
      </c>
      <c r="Z204" s="27">
        <v>3710908</v>
      </c>
      <c r="AA204" s="28">
        <f t="shared" si="6"/>
        <v>2.0688214683268809E-3</v>
      </c>
      <c r="AC204" t="str">
        <f t="shared" si="7"/>
        <v>2103004002-24021-VOC</v>
      </c>
      <c r="AD204" t="str">
        <f>IF(COUNTIF('NP-NRModel-MAR-WILDFIRES Modifi'!V:V, AC204)=0, "Missing", "")</f>
        <v/>
      </c>
    </row>
    <row r="205" spans="1:30" hidden="1" x14ac:dyDescent="0.3">
      <c r="A205" s="24">
        <v>2103004002</v>
      </c>
      <c r="B205" s="40">
        <v>24031</v>
      </c>
      <c r="C205" s="25"/>
      <c r="D205" s="25"/>
      <c r="E205" s="25"/>
      <c r="F205" s="25"/>
      <c r="G205" s="25" t="s">
        <v>955</v>
      </c>
      <c r="H205" s="25">
        <v>17.475719628060698</v>
      </c>
      <c r="I205" s="25">
        <v>153</v>
      </c>
      <c r="J205" s="25">
        <v>0.11422038972588699</v>
      </c>
      <c r="K205" s="25"/>
      <c r="L205" s="25"/>
      <c r="M205" s="25">
        <v>10467</v>
      </c>
      <c r="N205" s="26">
        <v>1809245</v>
      </c>
      <c r="O205" s="24">
        <v>2103004002</v>
      </c>
      <c r="P205" s="25">
        <v>24031</v>
      </c>
      <c r="Q205" s="25"/>
      <c r="R205" s="25"/>
      <c r="S205" s="25"/>
      <c r="T205" s="25"/>
      <c r="U205" s="25" t="s">
        <v>955</v>
      </c>
      <c r="V205" s="25">
        <v>55.210365647578001</v>
      </c>
      <c r="W205" s="25">
        <v>365</v>
      </c>
      <c r="X205" s="25">
        <v>0.15126127574678899</v>
      </c>
      <c r="Y205" s="25">
        <v>10467</v>
      </c>
      <c r="Z205" s="27">
        <v>1809245</v>
      </c>
      <c r="AA205" s="28">
        <f t="shared" si="6"/>
        <v>2.0688214683268935E-3</v>
      </c>
      <c r="AC205" t="str">
        <f t="shared" si="7"/>
        <v>2103004002-24031-NOX</v>
      </c>
      <c r="AD205" t="str">
        <f>IF(COUNTIF('NP-NRModel-MAR-WILDFIRES Modifi'!V:V, AC205)=0, "Missing", "")</f>
        <v/>
      </c>
    </row>
    <row r="206" spans="1:30" hidden="1" x14ac:dyDescent="0.3">
      <c r="A206" s="24">
        <v>2103004002</v>
      </c>
      <c r="B206" s="40">
        <v>24031</v>
      </c>
      <c r="C206" s="25"/>
      <c r="D206" s="25"/>
      <c r="E206" s="25"/>
      <c r="F206" s="25"/>
      <c r="G206" s="25" t="s">
        <v>12</v>
      </c>
      <c r="H206" s="25">
        <v>1.2151990560938899</v>
      </c>
      <c r="I206" s="25">
        <v>153</v>
      </c>
      <c r="J206" s="25">
        <v>7.9424774908097608E-3</v>
      </c>
      <c r="K206" s="25"/>
      <c r="L206" s="25"/>
      <c r="M206" s="25">
        <v>10467</v>
      </c>
      <c r="N206" s="26">
        <v>2580997</v>
      </c>
      <c r="O206" s="24">
        <v>2103004002</v>
      </c>
      <c r="P206" s="25">
        <v>24031</v>
      </c>
      <c r="Q206" s="25"/>
      <c r="R206" s="25"/>
      <c r="S206" s="25"/>
      <c r="T206" s="25"/>
      <c r="U206" s="25" t="s">
        <v>12</v>
      </c>
      <c r="V206" s="25">
        <v>3.8391314148692999</v>
      </c>
      <c r="W206" s="25">
        <v>365</v>
      </c>
      <c r="X206" s="25">
        <v>1.05181682599158E-2</v>
      </c>
      <c r="Y206" s="25">
        <v>10467</v>
      </c>
      <c r="Z206" s="27">
        <v>2580997</v>
      </c>
      <c r="AA206" s="28">
        <f t="shared" si="6"/>
        <v>2.0688214683268809E-3</v>
      </c>
      <c r="AC206" t="str">
        <f t="shared" si="7"/>
        <v>2103004002-24031-VOC</v>
      </c>
      <c r="AD206" t="str">
        <f>IF(COUNTIF('NP-NRModel-MAR-WILDFIRES Modifi'!V:V, AC206)=0, "Missing", "")</f>
        <v/>
      </c>
    </row>
    <row r="207" spans="1:30" hidden="1" x14ac:dyDescent="0.3">
      <c r="A207" s="24">
        <v>2103004002</v>
      </c>
      <c r="B207" s="40">
        <v>24033</v>
      </c>
      <c r="C207" s="25"/>
      <c r="D207" s="25"/>
      <c r="E207" s="25"/>
      <c r="F207" s="25"/>
      <c r="G207" s="25" t="s">
        <v>955</v>
      </c>
      <c r="H207" s="25">
        <v>9.7156322293231394</v>
      </c>
      <c r="I207" s="25">
        <v>153</v>
      </c>
      <c r="J207" s="25">
        <v>6.3500864243941996E-2</v>
      </c>
      <c r="K207" s="25"/>
      <c r="L207" s="25"/>
      <c r="M207" s="25">
        <v>10467</v>
      </c>
      <c r="N207" s="26">
        <v>1675393</v>
      </c>
      <c r="O207" s="24">
        <v>2103004002</v>
      </c>
      <c r="P207" s="25">
        <v>24033</v>
      </c>
      <c r="Q207" s="25"/>
      <c r="R207" s="25"/>
      <c r="S207" s="25"/>
      <c r="T207" s="25"/>
      <c r="U207" s="25" t="s">
        <v>955</v>
      </c>
      <c r="V207" s="25">
        <v>30.694221428056402</v>
      </c>
      <c r="W207" s="25">
        <v>365</v>
      </c>
      <c r="X207" s="25">
        <v>8.4093757337140806E-2</v>
      </c>
      <c r="Y207" s="25">
        <v>10467</v>
      </c>
      <c r="Z207" s="27">
        <v>1675393</v>
      </c>
      <c r="AA207" s="28">
        <f t="shared" si="6"/>
        <v>2.0688214683268788E-3</v>
      </c>
      <c r="AC207" t="str">
        <f t="shared" si="7"/>
        <v>2103004002-24033-NOX</v>
      </c>
      <c r="AD207" t="str">
        <f>IF(COUNTIF('NP-NRModel-MAR-WILDFIRES Modifi'!V:V, AC207)=0, "Missing", "")</f>
        <v/>
      </c>
    </row>
    <row r="208" spans="1:30" hidden="1" x14ac:dyDescent="0.3">
      <c r="A208" s="24">
        <v>2103004002</v>
      </c>
      <c r="B208" s="40">
        <v>24033</v>
      </c>
      <c r="C208" s="25"/>
      <c r="D208" s="25"/>
      <c r="E208" s="25"/>
      <c r="F208" s="25"/>
      <c r="G208" s="25" t="s">
        <v>12</v>
      </c>
      <c r="H208" s="25">
        <v>0.67559011561734705</v>
      </c>
      <c r="I208" s="25">
        <v>153</v>
      </c>
      <c r="J208" s="25">
        <v>4.4156216707016104E-3</v>
      </c>
      <c r="K208" s="25"/>
      <c r="L208" s="25"/>
      <c r="M208" s="25">
        <v>10467</v>
      </c>
      <c r="N208" s="26">
        <v>775199</v>
      </c>
      <c r="O208" s="24">
        <v>2103004002</v>
      </c>
      <c r="P208" s="25">
        <v>24033</v>
      </c>
      <c r="Q208" s="25"/>
      <c r="R208" s="25"/>
      <c r="S208" s="25"/>
      <c r="T208" s="25"/>
      <c r="U208" s="25" t="s">
        <v>12</v>
      </c>
      <c r="V208" s="25">
        <v>2.1343657431555099</v>
      </c>
      <c r="W208" s="25">
        <v>365</v>
      </c>
      <c r="X208" s="25">
        <v>5.8475773785082704E-3</v>
      </c>
      <c r="Y208" s="25">
        <v>10467</v>
      </c>
      <c r="Z208" s="27">
        <v>775199</v>
      </c>
      <c r="AA208" s="28">
        <f t="shared" si="6"/>
        <v>2.068821468326897E-3</v>
      </c>
      <c r="AC208" t="str">
        <f t="shared" si="7"/>
        <v>2103004002-24033-VOC</v>
      </c>
      <c r="AD208" t="str">
        <f>IF(COUNTIF('NP-NRModel-MAR-WILDFIRES Modifi'!V:V, AC208)=0, "Missing", "")</f>
        <v/>
      </c>
    </row>
    <row r="209" spans="1:30" hidden="1" x14ac:dyDescent="0.3">
      <c r="A209" s="24">
        <v>2103004002</v>
      </c>
      <c r="B209" s="40">
        <v>51013</v>
      </c>
      <c r="C209" s="25"/>
      <c r="D209" s="25"/>
      <c r="E209" s="25"/>
      <c r="F209" s="25"/>
      <c r="G209" s="25" t="s">
        <v>955</v>
      </c>
      <c r="H209" s="25">
        <v>6.1069283987191003</v>
      </c>
      <c r="I209" s="25">
        <v>153</v>
      </c>
      <c r="J209" s="25">
        <v>3.99145646975105E-2</v>
      </c>
      <c r="K209" s="25"/>
      <c r="L209" s="25"/>
      <c r="M209" s="25">
        <v>10467</v>
      </c>
      <c r="N209" s="26">
        <v>1898123</v>
      </c>
      <c r="O209" s="24">
        <v>2103004002</v>
      </c>
      <c r="P209" s="25">
        <v>51013</v>
      </c>
      <c r="Q209" s="25"/>
      <c r="R209" s="25"/>
      <c r="S209" s="25"/>
      <c r="T209" s="25"/>
      <c r="U209" s="25" t="s">
        <v>955</v>
      </c>
      <c r="V209" s="25">
        <v>19.293382879379401</v>
      </c>
      <c r="W209" s="25">
        <v>365</v>
      </c>
      <c r="X209" s="25">
        <v>5.2858583231176502E-2</v>
      </c>
      <c r="Y209" s="25">
        <v>10467</v>
      </c>
      <c r="Z209" s="27">
        <v>1898123</v>
      </c>
      <c r="AA209" s="28">
        <f t="shared" si="6"/>
        <v>2.0688214683268862E-3</v>
      </c>
      <c r="AC209" t="str">
        <f t="shared" si="7"/>
        <v>2103004002-51013-NOX</v>
      </c>
      <c r="AD209" t="str">
        <f>IF(COUNTIF('NP-NRModel-MAR-WILDFIRES Modifi'!V:V, AC209)=0, "Missing", "")</f>
        <v/>
      </c>
    </row>
    <row r="210" spans="1:30" hidden="1" x14ac:dyDescent="0.3">
      <c r="A210" s="24">
        <v>2103004002</v>
      </c>
      <c r="B210" s="40">
        <v>51013</v>
      </c>
      <c r="C210" s="25"/>
      <c r="D210" s="25"/>
      <c r="E210" s="25"/>
      <c r="F210" s="25"/>
      <c r="G210" s="25" t="s">
        <v>12</v>
      </c>
      <c r="H210" s="25">
        <v>0.42465396782494902</v>
      </c>
      <c r="I210" s="25">
        <v>153</v>
      </c>
      <c r="J210" s="25">
        <v>2.77551612957483E-3</v>
      </c>
      <c r="K210" s="25"/>
      <c r="L210" s="25"/>
      <c r="M210" s="25">
        <v>10467</v>
      </c>
      <c r="N210" s="26">
        <v>3570203</v>
      </c>
      <c r="O210" s="24">
        <v>2103004002</v>
      </c>
      <c r="P210" s="25">
        <v>51013</v>
      </c>
      <c r="Q210" s="25"/>
      <c r="R210" s="25"/>
      <c r="S210" s="25"/>
      <c r="T210" s="25"/>
      <c r="U210" s="25" t="s">
        <v>12</v>
      </c>
      <c r="V210" s="25">
        <v>1.3415928692094701</v>
      </c>
      <c r="W210" s="25">
        <v>365</v>
      </c>
      <c r="X210" s="25">
        <v>3.6755969019437798E-3</v>
      </c>
      <c r="Y210" s="25">
        <v>10467</v>
      </c>
      <c r="Z210" s="27">
        <v>3570203</v>
      </c>
      <c r="AA210" s="28">
        <f t="shared" si="6"/>
        <v>2.0688214683268966E-3</v>
      </c>
      <c r="AC210" t="str">
        <f t="shared" si="7"/>
        <v>2103004002-51013-VOC</v>
      </c>
      <c r="AD210" t="str">
        <f>IF(COUNTIF('NP-NRModel-MAR-WILDFIRES Modifi'!V:V, AC210)=0, "Missing", "")</f>
        <v/>
      </c>
    </row>
    <row r="211" spans="1:30" hidden="1" x14ac:dyDescent="0.3">
      <c r="A211" s="24">
        <v>2103004002</v>
      </c>
      <c r="B211" s="40">
        <v>51059</v>
      </c>
      <c r="C211" s="25"/>
      <c r="D211" s="25"/>
      <c r="E211" s="25"/>
      <c r="F211" s="25"/>
      <c r="G211" s="25" t="s">
        <v>955</v>
      </c>
      <c r="H211" s="25">
        <v>25.6127112229982</v>
      </c>
      <c r="I211" s="25">
        <v>153</v>
      </c>
      <c r="J211" s="25">
        <v>0.167403341326785</v>
      </c>
      <c r="K211" s="25"/>
      <c r="L211" s="25"/>
      <c r="M211" s="25">
        <v>10467</v>
      </c>
      <c r="N211" s="26">
        <v>3078786</v>
      </c>
      <c r="O211" s="24">
        <v>2103004002</v>
      </c>
      <c r="P211" s="25">
        <v>51059</v>
      </c>
      <c r="Q211" s="25"/>
      <c r="R211" s="25"/>
      <c r="S211" s="25"/>
      <c r="T211" s="25"/>
      <c r="U211" s="25" t="s">
        <v>955</v>
      </c>
      <c r="V211" s="25">
        <v>80.917248728170705</v>
      </c>
      <c r="W211" s="25">
        <v>365</v>
      </c>
      <c r="X211" s="25">
        <v>0.221691092405947</v>
      </c>
      <c r="Y211" s="25">
        <v>10467</v>
      </c>
      <c r="Z211" s="27">
        <v>3078786</v>
      </c>
      <c r="AA211" s="28">
        <f t="shared" si="6"/>
        <v>2.068821468326874E-3</v>
      </c>
      <c r="AC211" t="str">
        <f t="shared" si="7"/>
        <v>2103004002-51059-NOX</v>
      </c>
      <c r="AD211" t="str">
        <f>IF(COUNTIF('NP-NRModel-MAR-WILDFIRES Modifi'!V:V, AC211)=0, "Missing", "")</f>
        <v/>
      </c>
    </row>
    <row r="212" spans="1:30" hidden="1" x14ac:dyDescent="0.3">
      <c r="A212" s="24">
        <v>2103004002</v>
      </c>
      <c r="B212" s="40">
        <v>51059</v>
      </c>
      <c r="C212" s="25"/>
      <c r="D212" s="25"/>
      <c r="E212" s="25"/>
      <c r="F212" s="25"/>
      <c r="G212" s="25" t="s">
        <v>12</v>
      </c>
      <c r="H212" s="25">
        <v>1.7810163159143999</v>
      </c>
      <c r="I212" s="25">
        <v>153</v>
      </c>
      <c r="J212" s="25">
        <v>1.1640629515780401E-2</v>
      </c>
      <c r="K212" s="25"/>
      <c r="L212" s="25"/>
      <c r="M212" s="25">
        <v>10467</v>
      </c>
      <c r="N212" s="26">
        <v>1664351</v>
      </c>
      <c r="O212" s="24">
        <v>2103004002</v>
      </c>
      <c r="P212" s="25">
        <v>51059</v>
      </c>
      <c r="Q212" s="25"/>
      <c r="R212" s="25"/>
      <c r="S212" s="25"/>
      <c r="T212" s="25"/>
      <c r="U212" s="25" t="s">
        <v>12</v>
      </c>
      <c r="V212" s="25">
        <v>5.6266960170297002</v>
      </c>
      <c r="W212" s="25">
        <v>365</v>
      </c>
      <c r="X212" s="25">
        <v>1.5415605526108701E-2</v>
      </c>
      <c r="Y212" s="25">
        <v>10467</v>
      </c>
      <c r="Z212" s="27">
        <v>1664351</v>
      </c>
      <c r="AA212" s="28">
        <f t="shared" si="6"/>
        <v>2.0688214683268814E-3</v>
      </c>
      <c r="AC212" t="str">
        <f t="shared" si="7"/>
        <v>2103004002-51059-VOC</v>
      </c>
      <c r="AD212" t="str">
        <f>IF(COUNTIF('NP-NRModel-MAR-WILDFIRES Modifi'!V:V, AC212)=0, "Missing", "")</f>
        <v/>
      </c>
    </row>
    <row r="213" spans="1:30" hidden="1" x14ac:dyDescent="0.3">
      <c r="A213" s="24">
        <v>2103004002</v>
      </c>
      <c r="B213" s="40">
        <v>51107</v>
      </c>
      <c r="C213" s="25"/>
      <c r="D213" s="25"/>
      <c r="E213" s="25"/>
      <c r="F213" s="25"/>
      <c r="G213" s="25" t="s">
        <v>955</v>
      </c>
      <c r="H213" s="25">
        <v>6.0094625634599703</v>
      </c>
      <c r="I213" s="25">
        <v>153</v>
      </c>
      <c r="J213" s="25">
        <v>3.9277533094509598E-2</v>
      </c>
      <c r="K213" s="25"/>
      <c r="L213" s="25"/>
      <c r="M213" s="25">
        <v>10467</v>
      </c>
      <c r="N213" s="26">
        <v>885950</v>
      </c>
      <c r="O213" s="24">
        <v>2103004002</v>
      </c>
      <c r="P213" s="25">
        <v>51107</v>
      </c>
      <c r="Q213" s="25"/>
      <c r="R213" s="25"/>
      <c r="S213" s="25"/>
      <c r="T213" s="25"/>
      <c r="U213" s="25" t="s">
        <v>955</v>
      </c>
      <c r="V213" s="25">
        <v>18.985462832747199</v>
      </c>
      <c r="W213" s="25">
        <v>365</v>
      </c>
      <c r="X213" s="25">
        <v>5.2014966665061002E-2</v>
      </c>
      <c r="Y213" s="25">
        <v>10467</v>
      </c>
      <c r="Z213" s="27">
        <v>885950</v>
      </c>
      <c r="AA213" s="28">
        <f t="shared" si="6"/>
        <v>2.068821468326887E-3</v>
      </c>
      <c r="AC213" t="str">
        <f t="shared" si="7"/>
        <v>2103004002-51107-NOX</v>
      </c>
      <c r="AD213" t="str">
        <f>IF(COUNTIF('NP-NRModel-MAR-WILDFIRES Modifi'!V:V, AC213)=0, "Missing", "")</f>
        <v/>
      </c>
    </row>
    <row r="214" spans="1:30" hidden="1" x14ac:dyDescent="0.3">
      <c r="A214" s="24">
        <v>2103004002</v>
      </c>
      <c r="B214" s="40">
        <v>51107</v>
      </c>
      <c r="C214" s="25"/>
      <c r="D214" s="25"/>
      <c r="E214" s="25"/>
      <c r="F214" s="25"/>
      <c r="G214" s="25" t="s">
        <v>12</v>
      </c>
      <c r="H214" s="25">
        <v>0.417876531653323</v>
      </c>
      <c r="I214" s="25">
        <v>153</v>
      </c>
      <c r="J214" s="25">
        <v>2.7312191611328302E-3</v>
      </c>
      <c r="K214" s="25"/>
      <c r="L214" s="25"/>
      <c r="M214" s="25">
        <v>10467</v>
      </c>
      <c r="N214" s="26">
        <v>885949</v>
      </c>
      <c r="O214" s="24">
        <v>2103004002</v>
      </c>
      <c r="P214" s="25">
        <v>51107</v>
      </c>
      <c r="Q214" s="25"/>
      <c r="R214" s="25"/>
      <c r="S214" s="25"/>
      <c r="T214" s="25"/>
      <c r="U214" s="25" t="s">
        <v>12</v>
      </c>
      <c r="V214" s="25">
        <v>1.32018117703586</v>
      </c>
      <c r="W214" s="25">
        <v>365</v>
      </c>
      <c r="X214" s="25">
        <v>3.6169347316050899E-3</v>
      </c>
      <c r="Y214" s="25">
        <v>10467</v>
      </c>
      <c r="Z214" s="27">
        <v>885949</v>
      </c>
      <c r="AA214" s="28">
        <f t="shared" si="6"/>
        <v>2.0688214683268753E-3</v>
      </c>
      <c r="AC214" t="str">
        <f t="shared" si="7"/>
        <v>2103004002-51107-VOC</v>
      </c>
      <c r="AD214" t="str">
        <f>IF(COUNTIF('NP-NRModel-MAR-WILDFIRES Modifi'!V:V, AC214)=0, "Missing", "")</f>
        <v/>
      </c>
    </row>
    <row r="215" spans="1:30" hidden="1" x14ac:dyDescent="0.3">
      <c r="A215" s="24">
        <v>2103004002</v>
      </c>
      <c r="B215" s="40">
        <v>51153</v>
      </c>
      <c r="C215" s="25"/>
      <c r="D215" s="25"/>
      <c r="E215" s="25"/>
      <c r="F215" s="25"/>
      <c r="G215" s="25" t="s">
        <v>955</v>
      </c>
      <c r="H215" s="25">
        <v>3.6937536477682702</v>
      </c>
      <c r="I215" s="25">
        <v>153</v>
      </c>
      <c r="J215" s="25">
        <v>2.4142180704367699E-2</v>
      </c>
      <c r="K215" s="25"/>
      <c r="L215" s="25"/>
      <c r="M215" s="25">
        <v>10467</v>
      </c>
      <c r="N215" s="26">
        <v>2656243</v>
      </c>
      <c r="O215" s="24">
        <v>2103004002</v>
      </c>
      <c r="P215" s="25">
        <v>51153</v>
      </c>
      <c r="Q215" s="25"/>
      <c r="R215" s="25"/>
      <c r="S215" s="25"/>
      <c r="T215" s="25"/>
      <c r="U215" s="25" t="s">
        <v>955</v>
      </c>
      <c r="V215" s="25">
        <v>11.6695331491761</v>
      </c>
      <c r="W215" s="25">
        <v>365</v>
      </c>
      <c r="X215" s="25">
        <v>3.19713236963729E-2</v>
      </c>
      <c r="Y215" s="25">
        <v>10467</v>
      </c>
      <c r="Z215" s="27">
        <v>2656243</v>
      </c>
      <c r="AA215" s="28">
        <f t="shared" si="6"/>
        <v>2.0688214683268801E-3</v>
      </c>
      <c r="AC215" t="str">
        <f t="shared" si="7"/>
        <v>2103004002-51153-NOX</v>
      </c>
      <c r="AD215" t="str">
        <f>IF(COUNTIF('NP-NRModel-MAR-WILDFIRES Modifi'!V:V, AC215)=0, "Missing", "")</f>
        <v/>
      </c>
    </row>
    <row r="216" spans="1:30" hidden="1" x14ac:dyDescent="0.3">
      <c r="A216" s="24">
        <v>2103004002</v>
      </c>
      <c r="B216" s="40">
        <v>51153</v>
      </c>
      <c r="C216" s="25"/>
      <c r="D216" s="25"/>
      <c r="E216" s="25"/>
      <c r="F216" s="25"/>
      <c r="G216" s="25" t="s">
        <v>12</v>
      </c>
      <c r="H216" s="25">
        <v>0.256850314648709</v>
      </c>
      <c r="I216" s="25">
        <v>153</v>
      </c>
      <c r="J216" s="25">
        <v>1.6787602264621501E-3</v>
      </c>
      <c r="K216" s="25"/>
      <c r="L216" s="25"/>
      <c r="M216" s="25">
        <v>10467</v>
      </c>
      <c r="N216" s="26">
        <v>3685687</v>
      </c>
      <c r="O216" s="24">
        <v>2103004002</v>
      </c>
      <c r="P216" s="25">
        <v>51153</v>
      </c>
      <c r="Q216" s="25"/>
      <c r="R216" s="25"/>
      <c r="S216" s="25"/>
      <c r="T216" s="25"/>
      <c r="U216" s="25" t="s">
        <v>12</v>
      </c>
      <c r="V216" s="25">
        <v>0.81145727273403101</v>
      </c>
      <c r="W216" s="25">
        <v>365</v>
      </c>
      <c r="X216" s="25">
        <v>2.2231706102302201E-3</v>
      </c>
      <c r="Y216" s="25">
        <v>10467</v>
      </c>
      <c r="Z216" s="27">
        <v>3685687</v>
      </c>
      <c r="AA216" s="28">
        <f t="shared" si="6"/>
        <v>2.0688214683268879E-3</v>
      </c>
      <c r="AC216" t="str">
        <f t="shared" si="7"/>
        <v>2103004002-51153-VOC</v>
      </c>
      <c r="AD216" t="str">
        <f>IF(COUNTIF('NP-NRModel-MAR-WILDFIRES Modifi'!V:V, AC216)=0, "Missing", "")</f>
        <v/>
      </c>
    </row>
    <row r="217" spans="1:30" hidden="1" x14ac:dyDescent="0.3">
      <c r="A217" s="24">
        <v>2103004002</v>
      </c>
      <c r="B217" s="40">
        <v>51510</v>
      </c>
      <c r="C217" s="25"/>
      <c r="D217" s="25"/>
      <c r="E217" s="25"/>
      <c r="F217" s="25"/>
      <c r="G217" s="25" t="s">
        <v>955</v>
      </c>
      <c r="H217" s="25">
        <v>3.1552097834158399</v>
      </c>
      <c r="I217" s="25">
        <v>153</v>
      </c>
      <c r="J217" s="25">
        <v>2.06222861661166E-2</v>
      </c>
      <c r="K217" s="25"/>
      <c r="L217" s="25"/>
      <c r="M217" s="25">
        <v>10467</v>
      </c>
      <c r="N217" s="26">
        <v>1942942</v>
      </c>
      <c r="O217" s="24">
        <v>2103004002</v>
      </c>
      <c r="P217" s="25">
        <v>51510</v>
      </c>
      <c r="Q217" s="25"/>
      <c r="R217" s="25"/>
      <c r="S217" s="25"/>
      <c r="T217" s="25"/>
      <c r="U217" s="25" t="s">
        <v>955</v>
      </c>
      <c r="V217" s="25">
        <v>9.9681323312999801</v>
      </c>
      <c r="W217" s="25">
        <v>365</v>
      </c>
      <c r="X217" s="25">
        <v>2.7309951592602699E-2</v>
      </c>
      <c r="Y217" s="25">
        <v>10467</v>
      </c>
      <c r="Z217" s="27">
        <v>1942942</v>
      </c>
      <c r="AA217" s="28">
        <f t="shared" si="6"/>
        <v>2.0688214683268727E-3</v>
      </c>
      <c r="AC217" t="str">
        <f t="shared" si="7"/>
        <v>2103004002-51510-NOX</v>
      </c>
      <c r="AD217" t="str">
        <f>IF(COUNTIF('NP-NRModel-MAR-WILDFIRES Modifi'!V:V, AC217)=0, "Missing", "")</f>
        <v/>
      </c>
    </row>
    <row r="218" spans="1:30" hidden="1" x14ac:dyDescent="0.3">
      <c r="A218" s="24">
        <v>2103004002</v>
      </c>
      <c r="B218" s="40">
        <v>51510</v>
      </c>
      <c r="C218" s="25"/>
      <c r="D218" s="25"/>
      <c r="E218" s="25"/>
      <c r="F218" s="25"/>
      <c r="G218" s="25" t="s">
        <v>12</v>
      </c>
      <c r="H218" s="25">
        <v>0.21940200333131801</v>
      </c>
      <c r="I218" s="25">
        <v>153</v>
      </c>
      <c r="J218" s="25">
        <v>1.4340000217733201E-3</v>
      </c>
      <c r="K218" s="25"/>
      <c r="L218" s="25"/>
      <c r="M218" s="25">
        <v>10467</v>
      </c>
      <c r="N218" s="26">
        <v>270261</v>
      </c>
      <c r="O218" s="24">
        <v>2103004002</v>
      </c>
      <c r="P218" s="25">
        <v>51510</v>
      </c>
      <c r="Q218" s="25"/>
      <c r="R218" s="25"/>
      <c r="S218" s="25"/>
      <c r="T218" s="25"/>
      <c r="U218" s="25" t="s">
        <v>12</v>
      </c>
      <c r="V218" s="25">
        <v>0.69314827003078305</v>
      </c>
      <c r="W218" s="25">
        <v>365</v>
      </c>
      <c r="X218" s="25">
        <v>1.89903635624872E-3</v>
      </c>
      <c r="Y218" s="25">
        <v>10467</v>
      </c>
      <c r="Z218" s="27">
        <v>270261</v>
      </c>
      <c r="AA218" s="28">
        <f t="shared" si="6"/>
        <v>2.0688214683268783E-3</v>
      </c>
      <c r="AC218" t="str">
        <f t="shared" si="7"/>
        <v>2103004002-51510-VOC</v>
      </c>
      <c r="AD218" t="str">
        <f>IF(COUNTIF('NP-NRModel-MAR-WILDFIRES Modifi'!V:V, AC218)=0, "Missing", "")</f>
        <v/>
      </c>
    </row>
    <row r="219" spans="1:30" hidden="1" x14ac:dyDescent="0.3">
      <c r="A219" s="24">
        <v>2103004002</v>
      </c>
      <c r="B219" s="40">
        <v>51600</v>
      </c>
      <c r="C219" s="25"/>
      <c r="D219" s="25"/>
      <c r="E219" s="25"/>
      <c r="F219" s="25"/>
      <c r="G219" s="25" t="s">
        <v>955</v>
      </c>
      <c r="H219" s="25">
        <v>1.0517756440493899</v>
      </c>
      <c r="I219" s="25">
        <v>153</v>
      </c>
      <c r="J219" s="25">
        <v>6.8743506147018896E-3</v>
      </c>
      <c r="K219" s="25"/>
      <c r="L219" s="25"/>
      <c r="M219" s="25">
        <v>10467</v>
      </c>
      <c r="N219" s="26">
        <v>3542324</v>
      </c>
      <c r="O219" s="24">
        <v>2103004002</v>
      </c>
      <c r="P219" s="25">
        <v>51600</v>
      </c>
      <c r="Q219" s="25"/>
      <c r="R219" s="25"/>
      <c r="S219" s="25"/>
      <c r="T219" s="25"/>
      <c r="U219" s="25" t="s">
        <v>955</v>
      </c>
      <c r="V219" s="25">
        <v>3.3228341449208498</v>
      </c>
      <c r="W219" s="25">
        <v>365</v>
      </c>
      <c r="X219" s="25">
        <v>9.1036551915639908E-3</v>
      </c>
      <c r="Y219" s="25">
        <v>10467</v>
      </c>
      <c r="Z219" s="27">
        <v>3542324</v>
      </c>
      <c r="AA219" s="28">
        <f t="shared" si="6"/>
        <v>2.0688214683268935E-3</v>
      </c>
      <c r="AC219" t="str">
        <f t="shared" si="7"/>
        <v>2103004002-51600-NOX</v>
      </c>
      <c r="AD219" t="str">
        <f>IF(COUNTIF('NP-NRModel-MAR-WILDFIRES Modifi'!V:V, AC219)=0, "Missing", "")</f>
        <v/>
      </c>
    </row>
    <row r="220" spans="1:30" hidden="1" x14ac:dyDescent="0.3">
      <c r="A220" s="24">
        <v>2103004002</v>
      </c>
      <c r="B220" s="40">
        <v>51600</v>
      </c>
      <c r="C220" s="25"/>
      <c r="D220" s="25"/>
      <c r="E220" s="25"/>
      <c r="F220" s="25"/>
      <c r="G220" s="25" t="s">
        <v>12</v>
      </c>
      <c r="H220" s="25">
        <v>7.3136717602783299E-2</v>
      </c>
      <c r="I220" s="25">
        <v>153</v>
      </c>
      <c r="J220" s="25">
        <v>4.78017762109694E-4</v>
      </c>
      <c r="K220" s="25"/>
      <c r="L220" s="25"/>
      <c r="M220" s="25">
        <v>10467</v>
      </c>
      <c r="N220" s="26">
        <v>3026940</v>
      </c>
      <c r="O220" s="24">
        <v>2103004002</v>
      </c>
      <c r="P220" s="25">
        <v>51600</v>
      </c>
      <c r="Q220" s="25"/>
      <c r="R220" s="25"/>
      <c r="S220" s="25"/>
      <c r="T220" s="25"/>
      <c r="U220" s="25" t="s">
        <v>12</v>
      </c>
      <c r="V220" s="25">
        <v>0.231058005452873</v>
      </c>
      <c r="W220" s="25">
        <v>365</v>
      </c>
      <c r="X220" s="25">
        <v>6.3303563137773395E-4</v>
      </c>
      <c r="Y220" s="25">
        <v>10467</v>
      </c>
      <c r="Z220" s="27">
        <v>3026940</v>
      </c>
      <c r="AA220" s="28">
        <f t="shared" si="6"/>
        <v>2.0688214683268844E-3</v>
      </c>
      <c r="AC220" t="str">
        <f t="shared" si="7"/>
        <v>2103004002-51600-VOC</v>
      </c>
      <c r="AD220" t="str">
        <f>IF(COUNTIF('NP-NRModel-MAR-WILDFIRES Modifi'!V:V, AC220)=0, "Missing", "")</f>
        <v/>
      </c>
    </row>
    <row r="221" spans="1:30" hidden="1" x14ac:dyDescent="0.3">
      <c r="A221" s="24">
        <v>2103004002</v>
      </c>
      <c r="B221" s="40">
        <v>51610</v>
      </c>
      <c r="C221" s="25"/>
      <c r="D221" s="25"/>
      <c r="E221" s="25"/>
      <c r="F221" s="25"/>
      <c r="G221" s="25" t="s">
        <v>955</v>
      </c>
      <c r="H221" s="25">
        <v>0.38920246938356501</v>
      </c>
      <c r="I221" s="25">
        <v>153</v>
      </c>
      <c r="J221" s="25">
        <v>2.5438069894350599E-3</v>
      </c>
      <c r="K221" s="25"/>
      <c r="L221" s="25"/>
      <c r="M221" s="25">
        <v>10467</v>
      </c>
      <c r="N221" s="26">
        <v>3205225</v>
      </c>
      <c r="O221" s="24">
        <v>2103004002</v>
      </c>
      <c r="P221" s="25">
        <v>51610</v>
      </c>
      <c r="Q221" s="25"/>
      <c r="R221" s="25"/>
      <c r="S221" s="25"/>
      <c r="T221" s="25"/>
      <c r="U221" s="25" t="s">
        <v>955</v>
      </c>
      <c r="V221" s="25">
        <v>1.2295923202557899</v>
      </c>
      <c r="W221" s="25">
        <v>365</v>
      </c>
      <c r="X221" s="25">
        <v>3.3687460828925901E-3</v>
      </c>
      <c r="Y221" s="25">
        <v>10467</v>
      </c>
      <c r="Z221" s="27">
        <v>3205225</v>
      </c>
      <c r="AA221" s="28">
        <f t="shared" si="6"/>
        <v>2.0688214683268974E-3</v>
      </c>
      <c r="AC221" t="str">
        <f t="shared" si="7"/>
        <v>2103004002-51610-NOX</v>
      </c>
      <c r="AD221" t="str">
        <f>IF(COUNTIF('NP-NRModel-MAR-WILDFIRES Modifi'!V:V, AC221)=0, "Missing", "")</f>
        <v/>
      </c>
    </row>
    <row r="222" spans="1:30" hidden="1" x14ac:dyDescent="0.3">
      <c r="A222" s="24">
        <v>2103004002</v>
      </c>
      <c r="B222" s="40">
        <v>51610</v>
      </c>
      <c r="C222" s="25"/>
      <c r="D222" s="25"/>
      <c r="E222" s="25"/>
      <c r="F222" s="25"/>
      <c r="G222" s="25" t="s">
        <v>12</v>
      </c>
      <c r="H222" s="25">
        <v>2.7063747892124599E-2</v>
      </c>
      <c r="I222" s="25">
        <v>153</v>
      </c>
      <c r="J222" s="25">
        <v>1.7688724112499701E-4</v>
      </c>
      <c r="K222" s="25"/>
      <c r="L222" s="25"/>
      <c r="M222" s="25">
        <v>10467</v>
      </c>
      <c r="N222" s="26">
        <v>3334163</v>
      </c>
      <c r="O222" s="24">
        <v>2103004002</v>
      </c>
      <c r="P222" s="25">
        <v>51610</v>
      </c>
      <c r="Q222" s="25"/>
      <c r="R222" s="25"/>
      <c r="S222" s="25"/>
      <c r="T222" s="25"/>
      <c r="U222" s="25" t="s">
        <v>12</v>
      </c>
      <c r="V222" s="25">
        <v>8.5501452799623207E-2</v>
      </c>
      <c r="W222" s="25">
        <v>365</v>
      </c>
      <c r="X222" s="25">
        <v>2.3425055561540601E-4</v>
      </c>
      <c r="Y222" s="25">
        <v>10467</v>
      </c>
      <c r="Z222" s="27">
        <v>3334163</v>
      </c>
      <c r="AA222" s="28">
        <f t="shared" si="6"/>
        <v>2.0688214683268697E-3</v>
      </c>
      <c r="AC222" t="str">
        <f t="shared" si="7"/>
        <v>2103004002-51610-VOC</v>
      </c>
      <c r="AD222" t="str">
        <f>IF(COUNTIF('NP-NRModel-MAR-WILDFIRES Modifi'!V:V, AC222)=0, "Missing", "")</f>
        <v/>
      </c>
    </row>
    <row r="223" spans="1:30" hidden="1" x14ac:dyDescent="0.3">
      <c r="A223" s="24">
        <v>2103004002</v>
      </c>
      <c r="B223" s="40">
        <v>51683</v>
      </c>
      <c r="C223" s="25"/>
      <c r="D223" s="25"/>
      <c r="E223" s="25"/>
      <c r="F223" s="25"/>
      <c r="G223" s="25" t="s">
        <v>955</v>
      </c>
      <c r="H223" s="25">
        <v>0.56586689613310404</v>
      </c>
      <c r="I223" s="25">
        <v>153</v>
      </c>
      <c r="J223" s="25">
        <v>3.6984764453144E-3</v>
      </c>
      <c r="K223" s="25"/>
      <c r="L223" s="25"/>
      <c r="M223" s="25">
        <v>10467</v>
      </c>
      <c r="N223" s="26">
        <v>15164</v>
      </c>
      <c r="O223" s="24">
        <v>2103004002</v>
      </c>
      <c r="P223" s="25">
        <v>51683</v>
      </c>
      <c r="Q223" s="25"/>
      <c r="R223" s="25"/>
      <c r="S223" s="25"/>
      <c r="T223" s="25"/>
      <c r="U223" s="25" t="s">
        <v>955</v>
      </c>
      <c r="V223" s="25">
        <v>1.7877214162445201</v>
      </c>
      <c r="W223" s="25">
        <v>365</v>
      </c>
      <c r="X223" s="25">
        <v>4.8978668938206198E-3</v>
      </c>
      <c r="Y223" s="25">
        <v>10467</v>
      </c>
      <c r="Z223" s="27">
        <v>15164</v>
      </c>
      <c r="AA223" s="28">
        <f t="shared" si="6"/>
        <v>2.0688214683268814E-3</v>
      </c>
      <c r="AC223" t="str">
        <f t="shared" si="7"/>
        <v>2103004002-51683-NOX</v>
      </c>
      <c r="AD223" t="str">
        <f>IF(COUNTIF('NP-NRModel-MAR-WILDFIRES Modifi'!V:V, AC223)=0, "Missing", "")</f>
        <v/>
      </c>
    </row>
    <row r="224" spans="1:30" hidden="1" x14ac:dyDescent="0.3">
      <c r="A224" s="24">
        <v>2103004002</v>
      </c>
      <c r="B224" s="40">
        <v>51683</v>
      </c>
      <c r="C224" s="25"/>
      <c r="D224" s="25"/>
      <c r="E224" s="25"/>
      <c r="F224" s="25"/>
      <c r="G224" s="25" t="s">
        <v>12</v>
      </c>
      <c r="H224" s="25">
        <v>3.9348349153650201E-2</v>
      </c>
      <c r="I224" s="25">
        <v>153</v>
      </c>
      <c r="J224" s="25">
        <v>2.5717875263823602E-4</v>
      </c>
      <c r="K224" s="25"/>
      <c r="L224" s="25"/>
      <c r="M224" s="25">
        <v>10467</v>
      </c>
      <c r="N224" s="26">
        <v>1302195</v>
      </c>
      <c r="O224" s="24">
        <v>2103004002</v>
      </c>
      <c r="P224" s="25">
        <v>51683</v>
      </c>
      <c r="Q224" s="25"/>
      <c r="R224" s="25"/>
      <c r="S224" s="25"/>
      <c r="T224" s="25"/>
      <c r="U224" s="25" t="s">
        <v>12</v>
      </c>
      <c r="V224" s="25">
        <v>0.124311718809755</v>
      </c>
      <c r="W224" s="25">
        <v>365</v>
      </c>
      <c r="X224" s="25">
        <v>3.4058005153357601E-4</v>
      </c>
      <c r="Y224" s="25">
        <v>10467</v>
      </c>
      <c r="Z224" s="27">
        <v>1302195</v>
      </c>
      <c r="AA224" s="28">
        <f t="shared" si="6"/>
        <v>2.0688214683268836E-3</v>
      </c>
      <c r="AC224" t="str">
        <f t="shared" si="7"/>
        <v>2103004002-51683-VOC</v>
      </c>
      <c r="AD224" t="str">
        <f>IF(COUNTIF('NP-NRModel-MAR-WILDFIRES Modifi'!V:V, AC224)=0, "Missing", "")</f>
        <v/>
      </c>
    </row>
    <row r="225" spans="1:30" hidden="1" x14ac:dyDescent="0.3">
      <c r="A225" s="24">
        <v>2103004002</v>
      </c>
      <c r="B225" s="40">
        <v>51685</v>
      </c>
      <c r="C225" s="25"/>
      <c r="D225" s="25"/>
      <c r="E225" s="25"/>
      <c r="F225" s="25"/>
      <c r="G225" s="25" t="s">
        <v>955</v>
      </c>
      <c r="H225" s="25">
        <v>6.0367760450722702E-2</v>
      </c>
      <c r="I225" s="25">
        <v>153</v>
      </c>
      <c r="J225" s="25">
        <v>3.9456052582171702E-4</v>
      </c>
      <c r="K225" s="25"/>
      <c r="L225" s="25"/>
      <c r="M225" s="25">
        <v>10467</v>
      </c>
      <c r="N225" s="26">
        <v>622505</v>
      </c>
      <c r="O225" s="24">
        <v>2103004002</v>
      </c>
      <c r="P225" s="25">
        <v>51685</v>
      </c>
      <c r="Q225" s="25"/>
      <c r="R225" s="25"/>
      <c r="S225" s="25"/>
      <c r="T225" s="25"/>
      <c r="U225" s="25" t="s">
        <v>955</v>
      </c>
      <c r="V225" s="25">
        <v>0.190717532596376</v>
      </c>
      <c r="W225" s="25">
        <v>365</v>
      </c>
      <c r="X225" s="25">
        <v>5.2251378793527795E-4</v>
      </c>
      <c r="Y225" s="25">
        <v>10467</v>
      </c>
      <c r="Z225" s="27">
        <v>622505</v>
      </c>
      <c r="AA225" s="28">
        <f t="shared" si="6"/>
        <v>2.0688214683268948E-3</v>
      </c>
      <c r="AC225" t="str">
        <f t="shared" si="7"/>
        <v>2103004002-51685-NOX</v>
      </c>
      <c r="AD225" t="str">
        <f>IF(COUNTIF('NP-NRModel-MAR-WILDFIRES Modifi'!V:V, AC225)=0, "Missing", "")</f>
        <v/>
      </c>
    </row>
    <row r="226" spans="1:30" hidden="1" x14ac:dyDescent="0.3">
      <c r="A226" s="24">
        <v>2103004002</v>
      </c>
      <c r="B226" s="40">
        <v>51685</v>
      </c>
      <c r="C226" s="25"/>
      <c r="D226" s="25"/>
      <c r="E226" s="25"/>
      <c r="F226" s="25"/>
      <c r="G226" s="25" t="s">
        <v>12</v>
      </c>
      <c r="H226" s="25">
        <v>4.1977574180832198E-3</v>
      </c>
      <c r="I226" s="25">
        <v>153</v>
      </c>
      <c r="J226" s="29">
        <v>2.7436322994007899E-5</v>
      </c>
      <c r="K226" s="29"/>
      <c r="L226" s="29"/>
      <c r="M226" s="25">
        <v>10467</v>
      </c>
      <c r="N226" s="26">
        <v>2424398</v>
      </c>
      <c r="O226" s="24">
        <v>2103004002</v>
      </c>
      <c r="P226" s="25">
        <v>51685</v>
      </c>
      <c r="Q226" s="25"/>
      <c r="R226" s="25"/>
      <c r="S226" s="25"/>
      <c r="T226" s="25"/>
      <c r="U226" s="25" t="s">
        <v>12</v>
      </c>
      <c r="V226" s="25">
        <v>1.32618127828094E-2</v>
      </c>
      <c r="W226" s="25">
        <v>365</v>
      </c>
      <c r="X226" s="29">
        <v>3.6333733651532598E-5</v>
      </c>
      <c r="Y226" s="25">
        <v>10467</v>
      </c>
      <c r="Z226" s="27">
        <v>2424398</v>
      </c>
      <c r="AA226" s="28">
        <f t="shared" si="6"/>
        <v>2.0688214683268775E-3</v>
      </c>
      <c r="AC226" t="str">
        <f t="shared" si="7"/>
        <v>2103004002-51685-VOC</v>
      </c>
      <c r="AD226" t="str">
        <f>IF(COUNTIF('NP-NRModel-MAR-WILDFIRES Modifi'!V:V, AC226)=0, "Missing", "")</f>
        <v/>
      </c>
    </row>
    <row r="227" spans="1:30" hidden="1" x14ac:dyDescent="0.3">
      <c r="A227" s="24">
        <v>2103006000</v>
      </c>
      <c r="B227" s="40">
        <v>11001</v>
      </c>
      <c r="C227" s="25"/>
      <c r="D227" s="25"/>
      <c r="E227" s="25"/>
      <c r="F227" s="25"/>
      <c r="G227" s="25" t="s">
        <v>955</v>
      </c>
      <c r="H227" s="25">
        <v>140.89466138272601</v>
      </c>
      <c r="I227" s="25">
        <v>153</v>
      </c>
      <c r="J227" s="25">
        <v>0.92088013975638405</v>
      </c>
      <c r="K227" s="25"/>
      <c r="L227" s="25"/>
      <c r="M227" s="25">
        <v>10467</v>
      </c>
      <c r="N227" s="26">
        <v>3425403</v>
      </c>
      <c r="O227" s="24">
        <v>2103006000</v>
      </c>
      <c r="P227" s="25">
        <v>11001</v>
      </c>
      <c r="Q227" s="25"/>
      <c r="R227" s="25"/>
      <c r="S227" s="25"/>
      <c r="T227" s="25"/>
      <c r="U227" s="25" t="s">
        <v>955</v>
      </c>
      <c r="V227" s="25">
        <v>445.12305863740198</v>
      </c>
      <c r="W227" s="25">
        <v>365</v>
      </c>
      <c r="X227" s="25">
        <v>1.21951522914356</v>
      </c>
      <c r="Y227" s="25">
        <v>10467</v>
      </c>
      <c r="Z227" s="27">
        <v>3425403</v>
      </c>
      <c r="AA227" s="28">
        <f t="shared" si="6"/>
        <v>2.0688214683268849E-3</v>
      </c>
      <c r="AC227" t="str">
        <f t="shared" si="7"/>
        <v>2103006000-11001-NOX</v>
      </c>
      <c r="AD227" t="str">
        <f>IF(COUNTIF('NP-NRModel-MAR-WILDFIRES Modifi'!V:V, AC227)=0, "Missing", "")</f>
        <v/>
      </c>
    </row>
    <row r="228" spans="1:30" hidden="1" x14ac:dyDescent="0.3">
      <c r="A228" s="24">
        <v>2103006000</v>
      </c>
      <c r="B228" s="40">
        <v>11001</v>
      </c>
      <c r="C228" s="25"/>
      <c r="D228" s="25"/>
      <c r="E228" s="25"/>
      <c r="F228" s="25"/>
      <c r="G228" s="25" t="s">
        <v>12</v>
      </c>
      <c r="H228" s="25">
        <v>7.7492062134536104</v>
      </c>
      <c r="I228" s="25">
        <v>153</v>
      </c>
      <c r="J228" s="25">
        <v>5.0648406623879802E-2</v>
      </c>
      <c r="K228" s="25"/>
      <c r="L228" s="25"/>
      <c r="M228" s="25">
        <v>10467</v>
      </c>
      <c r="N228" s="26">
        <v>4068212</v>
      </c>
      <c r="O228" s="24">
        <v>2103006000</v>
      </c>
      <c r="P228" s="25">
        <v>11001</v>
      </c>
      <c r="Q228" s="25"/>
      <c r="R228" s="25"/>
      <c r="S228" s="25"/>
      <c r="T228" s="25"/>
      <c r="U228" s="25" t="s">
        <v>12</v>
      </c>
      <c r="V228" s="25">
        <v>24.481767711372701</v>
      </c>
      <c r="W228" s="25">
        <v>365</v>
      </c>
      <c r="X228" s="25">
        <v>6.7073336195541802E-2</v>
      </c>
      <c r="Y228" s="25">
        <v>10467</v>
      </c>
      <c r="Z228" s="27">
        <v>4068212</v>
      </c>
      <c r="AA228" s="28">
        <f t="shared" si="6"/>
        <v>2.0688214683268853E-3</v>
      </c>
      <c r="AC228" t="str">
        <f t="shared" si="7"/>
        <v>2103006000-11001-VOC</v>
      </c>
      <c r="AD228" t="str">
        <f>IF(COUNTIF('NP-NRModel-MAR-WILDFIRES Modifi'!V:V, AC228)=0, "Missing", "")</f>
        <v/>
      </c>
    </row>
    <row r="229" spans="1:30" hidden="1" x14ac:dyDescent="0.3">
      <c r="A229" s="24">
        <v>2103006000</v>
      </c>
      <c r="B229" s="40">
        <v>24009</v>
      </c>
      <c r="C229" s="25"/>
      <c r="D229" s="25"/>
      <c r="E229" s="25"/>
      <c r="F229" s="25"/>
      <c r="G229" s="25" t="s">
        <v>955</v>
      </c>
      <c r="H229" s="25">
        <v>6.71802107127486</v>
      </c>
      <c r="I229" s="25">
        <v>153</v>
      </c>
      <c r="J229" s="25">
        <v>4.3908634452776797E-2</v>
      </c>
      <c r="K229" s="25"/>
      <c r="L229" s="25"/>
      <c r="M229" s="25">
        <v>10467</v>
      </c>
      <c r="N229" s="26">
        <v>2827902</v>
      </c>
      <c r="O229" s="24">
        <v>2103006000</v>
      </c>
      <c r="P229" s="25">
        <v>24009</v>
      </c>
      <c r="Q229" s="25"/>
      <c r="R229" s="25"/>
      <c r="S229" s="25"/>
      <c r="T229" s="25"/>
      <c r="U229" s="25" t="s">
        <v>955</v>
      </c>
      <c r="V229" s="25">
        <v>21.223984343263201</v>
      </c>
      <c r="W229" s="25">
        <v>365</v>
      </c>
      <c r="X229" s="25">
        <v>5.81479023103103E-2</v>
      </c>
      <c r="Y229" s="25">
        <v>10467</v>
      </c>
      <c r="Z229" s="27">
        <v>2827902</v>
      </c>
      <c r="AA229" s="28">
        <f t="shared" si="6"/>
        <v>2.0688214683268948E-3</v>
      </c>
      <c r="AC229" t="str">
        <f t="shared" si="7"/>
        <v>2103006000-24009-NOX</v>
      </c>
      <c r="AD229" t="str">
        <f>IF(COUNTIF('NP-NRModel-MAR-WILDFIRES Modifi'!V:V, AC229)=0, "Missing", "")</f>
        <v/>
      </c>
    </row>
    <row r="230" spans="1:30" hidden="1" x14ac:dyDescent="0.3">
      <c r="A230" s="24">
        <v>2103006000</v>
      </c>
      <c r="B230" s="40">
        <v>24009</v>
      </c>
      <c r="C230" s="25"/>
      <c r="D230" s="25"/>
      <c r="E230" s="25"/>
      <c r="F230" s="25"/>
      <c r="G230" s="25" t="s">
        <v>12</v>
      </c>
      <c r="H230" s="25">
        <v>0.36949108968158301</v>
      </c>
      <c r="I230" s="25">
        <v>153</v>
      </c>
      <c r="J230" s="25">
        <v>2.4149744423632899E-3</v>
      </c>
      <c r="K230" s="25"/>
      <c r="L230" s="25"/>
      <c r="M230" s="25">
        <v>10467</v>
      </c>
      <c r="N230" s="26">
        <v>3600598</v>
      </c>
      <c r="O230" s="24">
        <v>2103006000</v>
      </c>
      <c r="P230" s="25">
        <v>24009</v>
      </c>
      <c r="Q230" s="25"/>
      <c r="R230" s="25"/>
      <c r="S230" s="25"/>
      <c r="T230" s="25"/>
      <c r="U230" s="25" t="s">
        <v>12</v>
      </c>
      <c r="V230" s="25">
        <v>1.1673189201368499</v>
      </c>
      <c r="W230" s="25">
        <v>365</v>
      </c>
      <c r="X230" s="25">
        <v>3.1981340277722099E-3</v>
      </c>
      <c r="Y230" s="25">
        <v>10467</v>
      </c>
      <c r="Z230" s="27">
        <v>3600598</v>
      </c>
      <c r="AA230" s="28">
        <f t="shared" si="6"/>
        <v>2.0688214683269009E-3</v>
      </c>
      <c r="AC230" t="str">
        <f t="shared" si="7"/>
        <v>2103006000-24009-VOC</v>
      </c>
      <c r="AD230" t="str">
        <f>IF(COUNTIF('NP-NRModel-MAR-WILDFIRES Modifi'!V:V, AC230)=0, "Missing", "")</f>
        <v/>
      </c>
    </row>
    <row r="231" spans="1:30" hidden="1" x14ac:dyDescent="0.3">
      <c r="A231" s="24">
        <v>2103006000</v>
      </c>
      <c r="B231" s="40">
        <v>24017</v>
      </c>
      <c r="C231" s="25"/>
      <c r="D231" s="25"/>
      <c r="E231" s="25"/>
      <c r="F231" s="25"/>
      <c r="G231" s="25" t="s">
        <v>955</v>
      </c>
      <c r="H231" s="25">
        <v>12.7526335799934</v>
      </c>
      <c r="I231" s="25">
        <v>153</v>
      </c>
      <c r="J231" s="25">
        <v>8.3350546274467002E-2</v>
      </c>
      <c r="K231" s="25"/>
      <c r="L231" s="25"/>
      <c r="M231" s="25">
        <v>10467</v>
      </c>
      <c r="N231" s="26">
        <v>3841452</v>
      </c>
      <c r="O231" s="24">
        <v>2103006000</v>
      </c>
      <c r="P231" s="25">
        <v>24017</v>
      </c>
      <c r="Q231" s="25"/>
      <c r="R231" s="25"/>
      <c r="S231" s="25"/>
      <c r="T231" s="25"/>
      <c r="U231" s="25" t="s">
        <v>955</v>
      </c>
      <c r="V231" s="25">
        <v>40.288902426111498</v>
      </c>
      <c r="W231" s="25">
        <v>365</v>
      </c>
      <c r="X231" s="25">
        <v>0.110380554592086</v>
      </c>
      <c r="Y231" s="25">
        <v>10467</v>
      </c>
      <c r="Z231" s="27">
        <v>3841452</v>
      </c>
      <c r="AA231" s="28">
        <f t="shared" si="6"/>
        <v>2.0688214683268953E-3</v>
      </c>
      <c r="AC231" t="str">
        <f t="shared" si="7"/>
        <v>2103006000-24017-NOX</v>
      </c>
      <c r="AD231" t="str">
        <f>IF(COUNTIF('NP-NRModel-MAR-WILDFIRES Modifi'!V:V, AC231)=0, "Missing", "")</f>
        <v/>
      </c>
    </row>
    <row r="232" spans="1:30" hidden="1" x14ac:dyDescent="0.3">
      <c r="A232" s="24">
        <v>2103006000</v>
      </c>
      <c r="B232" s="40">
        <v>24017</v>
      </c>
      <c r="C232" s="25"/>
      <c r="D232" s="25"/>
      <c r="E232" s="25"/>
      <c r="F232" s="25"/>
      <c r="G232" s="25" t="s">
        <v>12</v>
      </c>
      <c r="H232" s="25">
        <v>0.70139465649367005</v>
      </c>
      <c r="I232" s="25">
        <v>153</v>
      </c>
      <c r="J232" s="25">
        <v>4.5842788006122204E-3</v>
      </c>
      <c r="K232" s="25"/>
      <c r="L232" s="25"/>
      <c r="M232" s="25">
        <v>10467</v>
      </c>
      <c r="N232" s="26">
        <v>882443</v>
      </c>
      <c r="O232" s="24">
        <v>2103006000</v>
      </c>
      <c r="P232" s="25">
        <v>24017</v>
      </c>
      <c r="Q232" s="25"/>
      <c r="R232" s="25"/>
      <c r="S232" s="25"/>
      <c r="T232" s="25"/>
      <c r="U232" s="25" t="s">
        <v>12</v>
      </c>
      <c r="V232" s="25">
        <v>2.2158890318939202</v>
      </c>
      <c r="W232" s="25">
        <v>365</v>
      </c>
      <c r="X232" s="25">
        <v>6.0709288545038997E-3</v>
      </c>
      <c r="Y232" s="25">
        <v>10467</v>
      </c>
      <c r="Z232" s="27">
        <v>882443</v>
      </c>
      <c r="AA232" s="28">
        <f t="shared" si="6"/>
        <v>2.0688214683268853E-3</v>
      </c>
      <c r="AC232" t="str">
        <f t="shared" si="7"/>
        <v>2103006000-24017-VOC</v>
      </c>
      <c r="AD232" t="str">
        <f>IF(COUNTIF('NP-NRModel-MAR-WILDFIRES Modifi'!V:V, AC232)=0, "Missing", "")</f>
        <v/>
      </c>
    </row>
    <row r="233" spans="1:30" hidden="1" x14ac:dyDescent="0.3">
      <c r="A233" s="24">
        <v>2103006000</v>
      </c>
      <c r="B233" s="40">
        <v>24021</v>
      </c>
      <c r="C233" s="25"/>
      <c r="D233" s="25"/>
      <c r="E233" s="25"/>
      <c r="F233" s="25"/>
      <c r="G233" s="25" t="s">
        <v>955</v>
      </c>
      <c r="H233" s="25">
        <v>32.336597091902298</v>
      </c>
      <c r="I233" s="25">
        <v>153</v>
      </c>
      <c r="J233" s="25">
        <v>0.211350307790211</v>
      </c>
      <c r="K233" s="25"/>
      <c r="L233" s="25"/>
      <c r="M233" s="25">
        <v>10467</v>
      </c>
      <c r="N233" s="26">
        <v>1264507</v>
      </c>
      <c r="O233" s="24">
        <v>2103006000</v>
      </c>
      <c r="P233" s="25">
        <v>24021</v>
      </c>
      <c r="Q233" s="25"/>
      <c r="R233" s="25"/>
      <c r="S233" s="25"/>
      <c r="T233" s="25"/>
      <c r="U233" s="25" t="s">
        <v>955</v>
      </c>
      <c r="V233" s="25">
        <v>102.15976149993</v>
      </c>
      <c r="W233" s="25">
        <v>365</v>
      </c>
      <c r="X233" s="25">
        <v>0.27988975753405598</v>
      </c>
      <c r="Y233" s="25">
        <v>10467</v>
      </c>
      <c r="Z233" s="27">
        <v>1264507</v>
      </c>
      <c r="AA233" s="28">
        <f t="shared" si="6"/>
        <v>2.0688214683268992E-3</v>
      </c>
      <c r="AC233" t="str">
        <f t="shared" si="7"/>
        <v>2103006000-24021-NOX</v>
      </c>
      <c r="AD233" t="str">
        <f>IF(COUNTIF('NP-NRModel-MAR-WILDFIRES Modifi'!V:V, AC233)=0, "Missing", "")</f>
        <v/>
      </c>
    </row>
    <row r="234" spans="1:30" hidden="1" x14ac:dyDescent="0.3">
      <c r="A234" s="24">
        <v>2103006000</v>
      </c>
      <c r="B234" s="40">
        <v>24021</v>
      </c>
      <c r="C234" s="25"/>
      <c r="D234" s="25"/>
      <c r="E234" s="25"/>
      <c r="F234" s="25"/>
      <c r="G234" s="25" t="s">
        <v>12</v>
      </c>
      <c r="H234" s="25">
        <v>1.77851290929316</v>
      </c>
      <c r="I234" s="25">
        <v>153</v>
      </c>
      <c r="J234" s="25">
        <v>1.1624267381001E-2</v>
      </c>
      <c r="K234" s="25"/>
      <c r="L234" s="25"/>
      <c r="M234" s="25">
        <v>10467</v>
      </c>
      <c r="N234" s="26">
        <v>3701311</v>
      </c>
      <c r="O234" s="24">
        <v>2103006000</v>
      </c>
      <c r="P234" s="25">
        <v>24021</v>
      </c>
      <c r="Q234" s="25"/>
      <c r="R234" s="25"/>
      <c r="S234" s="25"/>
      <c r="T234" s="25"/>
      <c r="U234" s="25" t="s">
        <v>12</v>
      </c>
      <c r="V234" s="25">
        <v>5.6187871012387998</v>
      </c>
      <c r="W234" s="25">
        <v>365</v>
      </c>
      <c r="X234" s="25">
        <v>1.53939372636679E-2</v>
      </c>
      <c r="Y234" s="25">
        <v>10467</v>
      </c>
      <c r="Z234" s="27">
        <v>3701311</v>
      </c>
      <c r="AA234" s="28">
        <f t="shared" si="6"/>
        <v>2.0688214683268823E-3</v>
      </c>
      <c r="AC234" t="str">
        <f t="shared" si="7"/>
        <v>2103006000-24021-VOC</v>
      </c>
      <c r="AD234" t="str">
        <f>IF(COUNTIF('NP-NRModel-MAR-WILDFIRES Modifi'!V:V, AC234)=0, "Missing", "")</f>
        <v/>
      </c>
    </row>
    <row r="235" spans="1:30" hidden="1" x14ac:dyDescent="0.3">
      <c r="A235" s="24">
        <v>2103006000</v>
      </c>
      <c r="B235" s="40">
        <v>24031</v>
      </c>
      <c r="C235" s="25"/>
      <c r="D235" s="25"/>
      <c r="E235" s="25"/>
      <c r="F235" s="25"/>
      <c r="G235" s="25" t="s">
        <v>955</v>
      </c>
      <c r="H235" s="25">
        <v>179.34649706773999</v>
      </c>
      <c r="I235" s="25">
        <v>153</v>
      </c>
      <c r="J235" s="25">
        <v>1.1721993272401301</v>
      </c>
      <c r="K235" s="25"/>
      <c r="L235" s="25"/>
      <c r="M235" s="25">
        <v>10467</v>
      </c>
      <c r="N235" s="26">
        <v>1345573</v>
      </c>
      <c r="O235" s="24">
        <v>2103006000</v>
      </c>
      <c r="P235" s="25">
        <v>24031</v>
      </c>
      <c r="Q235" s="25"/>
      <c r="R235" s="25"/>
      <c r="S235" s="25"/>
      <c r="T235" s="25"/>
      <c r="U235" s="25" t="s">
        <v>955</v>
      </c>
      <c r="V235" s="25">
        <v>566.602457092696</v>
      </c>
      <c r="W235" s="25">
        <v>365</v>
      </c>
      <c r="X235" s="25">
        <v>1.5523354988841001</v>
      </c>
      <c r="Y235" s="25">
        <v>10467</v>
      </c>
      <c r="Z235" s="27">
        <v>1345573</v>
      </c>
      <c r="AA235" s="28">
        <f t="shared" si="6"/>
        <v>2.0688214683268814E-3</v>
      </c>
      <c r="AC235" t="str">
        <f t="shared" si="7"/>
        <v>2103006000-24031-NOX</v>
      </c>
      <c r="AD235" t="str">
        <f>IF(COUNTIF('NP-NRModel-MAR-WILDFIRES Modifi'!V:V, AC235)=0, "Missing", "")</f>
        <v/>
      </c>
    </row>
    <row r="236" spans="1:30" hidden="1" x14ac:dyDescent="0.3">
      <c r="A236" s="24">
        <v>2103006000</v>
      </c>
      <c r="B236" s="40">
        <v>24031</v>
      </c>
      <c r="C236" s="25"/>
      <c r="D236" s="25"/>
      <c r="E236" s="25"/>
      <c r="F236" s="25"/>
      <c r="G236" s="25" t="s">
        <v>12</v>
      </c>
      <c r="H236" s="25">
        <v>9.8640573387257398</v>
      </c>
      <c r="I236" s="25">
        <v>153</v>
      </c>
      <c r="J236" s="25">
        <v>6.4470962998207496E-2</v>
      </c>
      <c r="K236" s="25"/>
      <c r="L236" s="25"/>
      <c r="M236" s="25">
        <v>10467</v>
      </c>
      <c r="N236" s="26">
        <v>3661878</v>
      </c>
      <c r="O236" s="24">
        <v>2103006000</v>
      </c>
      <c r="P236" s="25">
        <v>24031</v>
      </c>
      <c r="Q236" s="25"/>
      <c r="R236" s="25"/>
      <c r="S236" s="25"/>
      <c r="T236" s="25"/>
      <c r="U236" s="25" t="s">
        <v>12</v>
      </c>
      <c r="V236" s="25">
        <v>31.163135140098301</v>
      </c>
      <c r="W236" s="25">
        <v>365</v>
      </c>
      <c r="X236" s="25">
        <v>8.5378452438625393E-2</v>
      </c>
      <c r="Y236" s="25">
        <v>10467</v>
      </c>
      <c r="Z236" s="27">
        <v>3661878</v>
      </c>
      <c r="AA236" s="28">
        <f t="shared" si="6"/>
        <v>2.0688214683268909E-3</v>
      </c>
      <c r="AC236" t="str">
        <f t="shared" si="7"/>
        <v>2103006000-24031-VOC</v>
      </c>
      <c r="AD236" t="str">
        <f>IF(COUNTIF('NP-NRModel-MAR-WILDFIRES Modifi'!V:V, AC236)=0, "Missing", "")</f>
        <v/>
      </c>
    </row>
    <row r="237" spans="1:30" hidden="1" x14ac:dyDescent="0.3">
      <c r="A237" s="24">
        <v>2103006000</v>
      </c>
      <c r="B237" s="40">
        <v>24033</v>
      </c>
      <c r="C237" s="25"/>
      <c r="D237" s="25"/>
      <c r="E237" s="25"/>
      <c r="F237" s="25"/>
      <c r="G237" s="25" t="s">
        <v>955</v>
      </c>
      <c r="H237" s="25">
        <v>99.707712290173504</v>
      </c>
      <c r="I237" s="25">
        <v>153</v>
      </c>
      <c r="J237" s="25">
        <v>0.65168439405342105</v>
      </c>
      <c r="K237" s="25"/>
      <c r="L237" s="25"/>
      <c r="M237" s="25">
        <v>10467</v>
      </c>
      <c r="N237" s="26">
        <v>3306412</v>
      </c>
      <c r="O237" s="24">
        <v>2103006000</v>
      </c>
      <c r="P237" s="25">
        <v>24033</v>
      </c>
      <c r="Q237" s="25"/>
      <c r="R237" s="25"/>
      <c r="S237" s="25"/>
      <c r="T237" s="25"/>
      <c r="U237" s="25" t="s">
        <v>955</v>
      </c>
      <c r="V237" s="25">
        <v>315.00272209590798</v>
      </c>
      <c r="W237" s="25">
        <v>365</v>
      </c>
      <c r="X237" s="25">
        <v>0.86302115642714705</v>
      </c>
      <c r="Y237" s="25">
        <v>10467</v>
      </c>
      <c r="Z237" s="27">
        <v>3306412</v>
      </c>
      <c r="AA237" s="28">
        <f t="shared" si="6"/>
        <v>2.0688214683268818E-3</v>
      </c>
      <c r="AC237" t="str">
        <f t="shared" si="7"/>
        <v>2103006000-24033-NOX</v>
      </c>
      <c r="AD237" t="str">
        <f>IF(COUNTIF('NP-NRModel-MAR-WILDFIRES Modifi'!V:V, AC237)=0, "Missing", "")</f>
        <v/>
      </c>
    </row>
    <row r="238" spans="1:30" hidden="1" x14ac:dyDescent="0.3">
      <c r="A238" s="24">
        <v>2103006000</v>
      </c>
      <c r="B238" s="40">
        <v>24033</v>
      </c>
      <c r="C238" s="25"/>
      <c r="D238" s="25"/>
      <c r="E238" s="25"/>
      <c r="F238" s="25"/>
      <c r="G238" s="25" t="s">
        <v>12</v>
      </c>
      <c r="H238" s="25">
        <v>5.4839238297668702</v>
      </c>
      <c r="I238" s="25">
        <v>153</v>
      </c>
      <c r="J238" s="25">
        <v>3.5842639410240899E-2</v>
      </c>
      <c r="K238" s="25"/>
      <c r="L238" s="25"/>
      <c r="M238" s="25">
        <v>10467</v>
      </c>
      <c r="N238" s="26">
        <v>989983</v>
      </c>
      <c r="O238" s="24">
        <v>2103006000</v>
      </c>
      <c r="P238" s="25">
        <v>24033</v>
      </c>
      <c r="Q238" s="25"/>
      <c r="R238" s="25"/>
      <c r="S238" s="25"/>
      <c r="T238" s="25"/>
      <c r="U238" s="25" t="s">
        <v>12</v>
      </c>
      <c r="V238" s="25">
        <v>17.325148621561802</v>
      </c>
      <c r="W238" s="25">
        <v>365</v>
      </c>
      <c r="X238" s="25">
        <v>4.7466160607018797E-2</v>
      </c>
      <c r="Y238" s="25">
        <v>10467</v>
      </c>
      <c r="Z238" s="27">
        <v>989983</v>
      </c>
      <c r="AA238" s="28">
        <f t="shared" si="6"/>
        <v>2.0688214683268796E-3</v>
      </c>
      <c r="AC238" t="str">
        <f t="shared" si="7"/>
        <v>2103006000-24033-VOC</v>
      </c>
      <c r="AD238" t="str">
        <f>IF(COUNTIF('NP-NRModel-MAR-WILDFIRES Modifi'!V:V, AC238)=0, "Missing", "")</f>
        <v/>
      </c>
    </row>
    <row r="239" spans="1:30" hidden="1" x14ac:dyDescent="0.3">
      <c r="A239" s="24">
        <v>2103006000</v>
      </c>
      <c r="B239" s="40">
        <v>51013</v>
      </c>
      <c r="C239" s="25"/>
      <c r="D239" s="25"/>
      <c r="E239" s="25"/>
      <c r="F239" s="25"/>
      <c r="G239" s="25" t="s">
        <v>955</v>
      </c>
      <c r="H239" s="25">
        <v>58.560398071294003</v>
      </c>
      <c r="I239" s="25">
        <v>153</v>
      </c>
      <c r="J239" s="25">
        <v>0.38274769981237899</v>
      </c>
      <c r="K239" s="25"/>
      <c r="L239" s="25"/>
      <c r="M239" s="25">
        <v>10467</v>
      </c>
      <c r="N239" s="26">
        <v>2774672</v>
      </c>
      <c r="O239" s="24">
        <v>2103006000</v>
      </c>
      <c r="P239" s="25">
        <v>51013</v>
      </c>
      <c r="Q239" s="25"/>
      <c r="R239" s="25"/>
      <c r="S239" s="25"/>
      <c r="T239" s="25"/>
      <c r="U239" s="25" t="s">
        <v>955</v>
      </c>
      <c r="V239" s="25">
        <v>185.00760247906601</v>
      </c>
      <c r="W239" s="25">
        <v>365</v>
      </c>
      <c r="X239" s="25">
        <v>0.506870143778264</v>
      </c>
      <c r="Y239" s="25">
        <v>10467</v>
      </c>
      <c r="Z239" s="27">
        <v>2774672</v>
      </c>
      <c r="AA239" s="28">
        <f t="shared" si="6"/>
        <v>2.0688214683268905E-3</v>
      </c>
      <c r="AC239" t="str">
        <f t="shared" si="7"/>
        <v>2103006000-51013-NOX</v>
      </c>
      <c r="AD239" t="str">
        <f>IF(COUNTIF('NP-NRModel-MAR-WILDFIRES Modifi'!V:V, AC239)=0, "Missing", "")</f>
        <v/>
      </c>
    </row>
    <row r="240" spans="1:30" hidden="1" x14ac:dyDescent="0.3">
      <c r="A240" s="24">
        <v>2103006000</v>
      </c>
      <c r="B240" s="40">
        <v>51013</v>
      </c>
      <c r="C240" s="25"/>
      <c r="D240" s="25"/>
      <c r="E240" s="25"/>
      <c r="F240" s="25"/>
      <c r="G240" s="25" t="s">
        <v>12</v>
      </c>
      <c r="H240" s="25">
        <v>3.2208213710389901</v>
      </c>
      <c r="I240" s="25">
        <v>153</v>
      </c>
      <c r="J240" s="25">
        <v>2.1051120072150299E-2</v>
      </c>
      <c r="K240" s="25"/>
      <c r="L240" s="25"/>
      <c r="M240" s="25">
        <v>10467</v>
      </c>
      <c r="N240" s="26">
        <v>994335</v>
      </c>
      <c r="O240" s="24">
        <v>2103006000</v>
      </c>
      <c r="P240" s="25">
        <v>51013</v>
      </c>
      <c r="Q240" s="25"/>
      <c r="R240" s="25"/>
      <c r="S240" s="25"/>
      <c r="T240" s="25"/>
      <c r="U240" s="25" t="s">
        <v>12</v>
      </c>
      <c r="V240" s="25">
        <v>10.1754164844271</v>
      </c>
      <c r="W240" s="25">
        <v>365</v>
      </c>
      <c r="X240" s="25">
        <v>2.7877853381992099E-2</v>
      </c>
      <c r="Y240" s="25">
        <v>10467</v>
      </c>
      <c r="Z240" s="27">
        <v>994335</v>
      </c>
      <c r="AA240" s="28">
        <f t="shared" si="6"/>
        <v>2.0688214683269083E-3</v>
      </c>
      <c r="AC240" t="str">
        <f t="shared" si="7"/>
        <v>2103006000-51013-VOC</v>
      </c>
      <c r="AD240" t="str">
        <f>IF(COUNTIF('NP-NRModel-MAR-WILDFIRES Modifi'!V:V, AC240)=0, "Missing", "")</f>
        <v/>
      </c>
    </row>
    <row r="241" spans="1:30" hidden="1" x14ac:dyDescent="0.3">
      <c r="A241" s="24">
        <v>2103006000</v>
      </c>
      <c r="B241" s="40">
        <v>51059</v>
      </c>
      <c r="C241" s="25"/>
      <c r="D241" s="25"/>
      <c r="E241" s="25"/>
      <c r="F241" s="25"/>
      <c r="G241" s="25" t="s">
        <v>955</v>
      </c>
      <c r="H241" s="25">
        <v>245.60469336569</v>
      </c>
      <c r="I241" s="25">
        <v>153</v>
      </c>
      <c r="J241" s="25">
        <v>1.60525943376268</v>
      </c>
      <c r="K241" s="25"/>
      <c r="L241" s="25"/>
      <c r="M241" s="25">
        <v>10467</v>
      </c>
      <c r="N241" s="26">
        <v>3840506</v>
      </c>
      <c r="O241" s="24">
        <v>2103006000</v>
      </c>
      <c r="P241" s="25">
        <v>51059</v>
      </c>
      <c r="Q241" s="25"/>
      <c r="R241" s="25"/>
      <c r="S241" s="25"/>
      <c r="T241" s="25"/>
      <c r="U241" s="25" t="s">
        <v>955</v>
      </c>
      <c r="V241" s="25">
        <v>775.929416017177</v>
      </c>
      <c r="W241" s="25">
        <v>365</v>
      </c>
      <c r="X241" s="25">
        <v>2.1258340164854101</v>
      </c>
      <c r="Y241" s="25">
        <v>10467</v>
      </c>
      <c r="Z241" s="27">
        <v>3840506</v>
      </c>
      <c r="AA241" s="28">
        <f t="shared" si="6"/>
        <v>2.068821468326887E-3</v>
      </c>
      <c r="AC241" t="str">
        <f t="shared" si="7"/>
        <v>2103006000-51059-NOX</v>
      </c>
      <c r="AD241" t="str">
        <f>IF(COUNTIF('NP-NRModel-MAR-WILDFIRES Modifi'!V:V, AC241)=0, "Missing", "")</f>
        <v/>
      </c>
    </row>
    <row r="242" spans="1:30" hidden="1" x14ac:dyDescent="0.3">
      <c r="A242" s="24">
        <v>2103006000</v>
      </c>
      <c r="B242" s="40">
        <v>51059</v>
      </c>
      <c r="C242" s="25"/>
      <c r="D242" s="25"/>
      <c r="E242" s="25"/>
      <c r="F242" s="25"/>
      <c r="G242" s="25" t="s">
        <v>12</v>
      </c>
      <c r="H242" s="25">
        <v>13.5082565664664</v>
      </c>
      <c r="I242" s="25">
        <v>153</v>
      </c>
      <c r="J242" s="25">
        <v>8.8289258604356102E-2</v>
      </c>
      <c r="K242" s="25"/>
      <c r="L242" s="25"/>
      <c r="M242" s="25">
        <v>10467</v>
      </c>
      <c r="N242" s="26">
        <v>2810850</v>
      </c>
      <c r="O242" s="24">
        <v>2103006000</v>
      </c>
      <c r="P242" s="25">
        <v>51059</v>
      </c>
      <c r="Q242" s="25"/>
      <c r="R242" s="25"/>
      <c r="S242" s="25"/>
      <c r="T242" s="25"/>
      <c r="U242" s="25" t="s">
        <v>12</v>
      </c>
      <c r="V242" s="25">
        <v>42.676112925180703</v>
      </c>
      <c r="W242" s="25">
        <v>365</v>
      </c>
      <c r="X242" s="25">
        <v>0.116920857329262</v>
      </c>
      <c r="Y242" s="25">
        <v>10467</v>
      </c>
      <c r="Z242" s="27">
        <v>2810850</v>
      </c>
      <c r="AA242" s="28">
        <f t="shared" si="6"/>
        <v>2.0688214683268805E-3</v>
      </c>
      <c r="AC242" t="str">
        <f t="shared" si="7"/>
        <v>2103006000-51059-VOC</v>
      </c>
      <c r="AD242" t="str">
        <f>IF(COUNTIF('NP-NRModel-MAR-WILDFIRES Modifi'!V:V, AC242)=0, "Missing", "")</f>
        <v/>
      </c>
    </row>
    <row r="243" spans="1:30" hidden="1" x14ac:dyDescent="0.3">
      <c r="A243" s="24">
        <v>2103006000</v>
      </c>
      <c r="B243" s="40">
        <v>51107</v>
      </c>
      <c r="C243" s="25"/>
      <c r="D243" s="25"/>
      <c r="E243" s="25"/>
      <c r="F243" s="25"/>
      <c r="G243" s="25" t="s">
        <v>955</v>
      </c>
      <c r="H243" s="25">
        <v>57.625763617207802</v>
      </c>
      <c r="I243" s="25">
        <v>153</v>
      </c>
      <c r="J243" s="25">
        <v>0.37663897789024697</v>
      </c>
      <c r="K243" s="25"/>
      <c r="L243" s="25"/>
      <c r="M243" s="25">
        <v>10467</v>
      </c>
      <c r="N243" s="26">
        <v>3900755</v>
      </c>
      <c r="O243" s="24">
        <v>2103006000</v>
      </c>
      <c r="P243" s="25">
        <v>51107</v>
      </c>
      <c r="Q243" s="25"/>
      <c r="R243" s="25"/>
      <c r="S243" s="25"/>
      <c r="T243" s="25"/>
      <c r="U243" s="25" t="s">
        <v>955</v>
      </c>
      <c r="V243" s="25">
        <v>182.05484796851201</v>
      </c>
      <c r="W243" s="25">
        <v>365</v>
      </c>
      <c r="X243" s="25">
        <v>0.49878040539318502</v>
      </c>
      <c r="Y243" s="25">
        <v>10467</v>
      </c>
      <c r="Z243" s="27">
        <v>3900755</v>
      </c>
      <c r="AA243" s="28">
        <f t="shared" si="6"/>
        <v>2.068821468326897E-3</v>
      </c>
      <c r="AC243" t="str">
        <f t="shared" si="7"/>
        <v>2103006000-51107-NOX</v>
      </c>
      <c r="AD243" t="str">
        <f>IF(COUNTIF('NP-NRModel-MAR-WILDFIRES Modifi'!V:V, AC243)=0, "Missing", "")</f>
        <v/>
      </c>
    </row>
    <row r="244" spans="1:30" hidden="1" x14ac:dyDescent="0.3">
      <c r="A244" s="24">
        <v>2103006000</v>
      </c>
      <c r="B244" s="40">
        <v>51107</v>
      </c>
      <c r="C244" s="25"/>
      <c r="D244" s="25"/>
      <c r="E244" s="25"/>
      <c r="F244" s="25"/>
      <c r="G244" s="25" t="s">
        <v>12</v>
      </c>
      <c r="H244" s="25">
        <v>3.1694175218285898</v>
      </c>
      <c r="I244" s="25">
        <v>153</v>
      </c>
      <c r="J244" s="25">
        <v>2.0715147201494099E-2</v>
      </c>
      <c r="K244" s="25"/>
      <c r="L244" s="25"/>
      <c r="M244" s="25">
        <v>10467</v>
      </c>
      <c r="N244" s="26">
        <v>555871</v>
      </c>
      <c r="O244" s="24">
        <v>2103006000</v>
      </c>
      <c r="P244" s="25">
        <v>51107</v>
      </c>
      <c r="Q244" s="25"/>
      <c r="R244" s="25"/>
      <c r="S244" s="25"/>
      <c r="T244" s="25"/>
      <c r="U244" s="25" t="s">
        <v>12</v>
      </c>
      <c r="V244" s="25">
        <v>10.013018290189599</v>
      </c>
      <c r="W244" s="25">
        <v>365</v>
      </c>
      <c r="X244" s="25">
        <v>2.74329268224375E-2</v>
      </c>
      <c r="Y244" s="25">
        <v>10467</v>
      </c>
      <c r="Z244" s="27">
        <v>555871</v>
      </c>
      <c r="AA244" s="28">
        <f t="shared" si="6"/>
        <v>2.0688214683268948E-3</v>
      </c>
      <c r="AC244" t="str">
        <f t="shared" si="7"/>
        <v>2103006000-51107-VOC</v>
      </c>
      <c r="AD244" t="str">
        <f>IF(COUNTIF('NP-NRModel-MAR-WILDFIRES Modifi'!V:V, AC244)=0, "Missing", "")</f>
        <v/>
      </c>
    </row>
    <row r="245" spans="1:30" hidden="1" x14ac:dyDescent="0.3">
      <c r="A245" s="24">
        <v>2103006000</v>
      </c>
      <c r="B245" s="40">
        <v>51153</v>
      </c>
      <c r="C245" s="25"/>
      <c r="D245" s="25"/>
      <c r="E245" s="25"/>
      <c r="F245" s="25"/>
      <c r="G245" s="25" t="s">
        <v>955</v>
      </c>
      <c r="H245" s="25">
        <v>35.4200383707675</v>
      </c>
      <c r="I245" s="25">
        <v>153</v>
      </c>
      <c r="J245" s="25">
        <v>0.23150351876318601</v>
      </c>
      <c r="K245" s="25"/>
      <c r="L245" s="25"/>
      <c r="M245" s="25">
        <v>10467</v>
      </c>
      <c r="N245" s="26">
        <v>3389100</v>
      </c>
      <c r="O245" s="24">
        <v>2103006000</v>
      </c>
      <c r="P245" s="25">
        <v>51153</v>
      </c>
      <c r="Q245" s="25"/>
      <c r="R245" s="25"/>
      <c r="S245" s="25"/>
      <c r="T245" s="25"/>
      <c r="U245" s="25" t="s">
        <v>955</v>
      </c>
      <c r="V245" s="25">
        <v>111.90115836839701</v>
      </c>
      <c r="W245" s="25">
        <v>365</v>
      </c>
      <c r="X245" s="25">
        <v>0.30657851607780001</v>
      </c>
      <c r="Y245" s="25">
        <v>10467</v>
      </c>
      <c r="Z245" s="27">
        <v>3389100</v>
      </c>
      <c r="AA245" s="28">
        <f t="shared" si="6"/>
        <v>2.0688214683268814E-3</v>
      </c>
      <c r="AC245" t="str">
        <f t="shared" si="7"/>
        <v>2103006000-51153-NOX</v>
      </c>
      <c r="AD245" t="str">
        <f>IF(COUNTIF('NP-NRModel-MAR-WILDFIRES Modifi'!V:V, AC245)=0, "Missing", "")</f>
        <v/>
      </c>
    </row>
    <row r="246" spans="1:30" hidden="1" x14ac:dyDescent="0.3">
      <c r="A246" s="24">
        <v>2103006000</v>
      </c>
      <c r="B246" s="40">
        <v>51153</v>
      </c>
      <c r="C246" s="25"/>
      <c r="D246" s="25"/>
      <c r="E246" s="25"/>
      <c r="F246" s="25"/>
      <c r="G246" s="25" t="s">
        <v>12</v>
      </c>
      <c r="H246" s="25">
        <v>1.94810141321598</v>
      </c>
      <c r="I246" s="25">
        <v>153</v>
      </c>
      <c r="J246" s="25">
        <v>1.2732688975267799E-2</v>
      </c>
      <c r="K246" s="25"/>
      <c r="L246" s="25"/>
      <c r="M246" s="25">
        <v>10467</v>
      </c>
      <c r="N246" s="26">
        <v>957057</v>
      </c>
      <c r="O246" s="24">
        <v>2103006000</v>
      </c>
      <c r="P246" s="25">
        <v>51153</v>
      </c>
      <c r="Q246" s="25"/>
      <c r="R246" s="25"/>
      <c r="S246" s="25"/>
      <c r="T246" s="25"/>
      <c r="U246" s="25" t="s">
        <v>12</v>
      </c>
      <c r="V246" s="25">
        <v>6.1545615076999303</v>
      </c>
      <c r="W246" s="25">
        <v>365</v>
      </c>
      <c r="X246" s="25">
        <v>1.6861812349862799E-2</v>
      </c>
      <c r="Y246" s="25">
        <v>10467</v>
      </c>
      <c r="Z246" s="27">
        <v>957057</v>
      </c>
      <c r="AA246" s="28">
        <f t="shared" si="6"/>
        <v>2.0688214683268692E-3</v>
      </c>
      <c r="AC246" t="str">
        <f t="shared" si="7"/>
        <v>2103006000-51153-VOC</v>
      </c>
      <c r="AD246" t="str">
        <f>IF(COUNTIF('NP-NRModel-MAR-WILDFIRES Modifi'!V:V, AC246)=0, "Missing", "")</f>
        <v/>
      </c>
    </row>
    <row r="247" spans="1:30" hidden="1" x14ac:dyDescent="0.3">
      <c r="A247" s="24">
        <v>2103006000</v>
      </c>
      <c r="B247" s="40">
        <v>51510</v>
      </c>
      <c r="C247" s="25"/>
      <c r="D247" s="25"/>
      <c r="E247" s="25"/>
      <c r="F247" s="25"/>
      <c r="G247" s="25" t="s">
        <v>955</v>
      </c>
      <c r="H247" s="25">
        <v>30.255848367350598</v>
      </c>
      <c r="I247" s="25">
        <v>153</v>
      </c>
      <c r="J247" s="25">
        <v>0.19775064292385999</v>
      </c>
      <c r="K247" s="25"/>
      <c r="L247" s="25"/>
      <c r="M247" s="25">
        <v>10467</v>
      </c>
      <c r="N247" s="26">
        <v>2083195</v>
      </c>
      <c r="O247" s="24">
        <v>2103006000</v>
      </c>
      <c r="P247" s="25">
        <v>51510</v>
      </c>
      <c r="Q247" s="25"/>
      <c r="R247" s="25"/>
      <c r="S247" s="25"/>
      <c r="T247" s="25"/>
      <c r="U247" s="25" t="s">
        <v>955</v>
      </c>
      <c r="V247" s="25">
        <v>95.586132467866904</v>
      </c>
      <c r="W247" s="25">
        <v>365</v>
      </c>
      <c r="X247" s="25">
        <v>0.26187981498045698</v>
      </c>
      <c r="Y247" s="25">
        <v>10467</v>
      </c>
      <c r="Z247" s="27">
        <v>2083195</v>
      </c>
      <c r="AA247" s="28">
        <f t="shared" si="6"/>
        <v>2.0688214683268792E-3</v>
      </c>
      <c r="AC247" t="str">
        <f t="shared" si="7"/>
        <v>2103006000-51510-NOX</v>
      </c>
      <c r="AD247" t="str">
        <f>IF(COUNTIF('NP-NRModel-MAR-WILDFIRES Modifi'!V:V, AC247)=0, "Missing", "")</f>
        <v/>
      </c>
    </row>
    <row r="248" spans="1:30" hidden="1" x14ac:dyDescent="0.3">
      <c r="A248" s="24">
        <v>2103006000</v>
      </c>
      <c r="B248" s="40">
        <v>51510</v>
      </c>
      <c r="C248" s="25"/>
      <c r="D248" s="25"/>
      <c r="E248" s="25"/>
      <c r="F248" s="25"/>
      <c r="G248" s="25" t="s">
        <v>12</v>
      </c>
      <c r="H248" s="25">
        <v>1.6640718170689299</v>
      </c>
      <c r="I248" s="25">
        <v>153</v>
      </c>
      <c r="J248" s="25">
        <v>1.0876286386071399E-2</v>
      </c>
      <c r="K248" s="25"/>
      <c r="L248" s="25"/>
      <c r="M248" s="25">
        <v>10467</v>
      </c>
      <c r="N248" s="26">
        <v>1309965</v>
      </c>
      <c r="O248" s="24">
        <v>2103006000</v>
      </c>
      <c r="P248" s="25">
        <v>51510</v>
      </c>
      <c r="Q248" s="25"/>
      <c r="R248" s="25"/>
      <c r="S248" s="25"/>
      <c r="T248" s="25"/>
      <c r="U248" s="25" t="s">
        <v>12</v>
      </c>
      <c r="V248" s="25">
        <v>5.2572377813091196</v>
      </c>
      <c r="W248" s="25">
        <v>365</v>
      </c>
      <c r="X248" s="25">
        <v>1.44033911816688E-2</v>
      </c>
      <c r="Y248" s="25">
        <v>10467</v>
      </c>
      <c r="Z248" s="27">
        <v>1309965</v>
      </c>
      <c r="AA248" s="28">
        <f t="shared" si="6"/>
        <v>2.0688214683268645E-3</v>
      </c>
      <c r="AC248" t="str">
        <f t="shared" si="7"/>
        <v>2103006000-51510-VOC</v>
      </c>
      <c r="AD248" t="str">
        <f>IF(COUNTIF('NP-NRModel-MAR-WILDFIRES Modifi'!V:V, AC248)=0, "Missing", "")</f>
        <v/>
      </c>
    </row>
    <row r="249" spans="1:30" hidden="1" x14ac:dyDescent="0.3">
      <c r="A249" s="24">
        <v>2103006000</v>
      </c>
      <c r="B249" s="40">
        <v>51600</v>
      </c>
      <c r="C249" s="25"/>
      <c r="D249" s="25"/>
      <c r="E249" s="25"/>
      <c r="F249" s="25"/>
      <c r="G249" s="25" t="s">
        <v>955</v>
      </c>
      <c r="H249" s="25">
        <v>10.0856581023207</v>
      </c>
      <c r="I249" s="25">
        <v>153</v>
      </c>
      <c r="J249" s="25">
        <v>6.59193340020965E-2</v>
      </c>
      <c r="K249" s="25"/>
      <c r="L249" s="25"/>
      <c r="M249" s="25">
        <v>10467</v>
      </c>
      <c r="N249" s="26">
        <v>1703502</v>
      </c>
      <c r="O249" s="24">
        <v>2103006000</v>
      </c>
      <c r="P249" s="25">
        <v>51600</v>
      </c>
      <c r="Q249" s="25"/>
      <c r="R249" s="25"/>
      <c r="S249" s="25"/>
      <c r="T249" s="25"/>
      <c r="U249" s="25" t="s">
        <v>955</v>
      </c>
      <c r="V249" s="25">
        <v>31.863229868456099</v>
      </c>
      <c r="W249" s="25">
        <v>365</v>
      </c>
      <c r="X249" s="25">
        <v>8.7296520187551005E-2</v>
      </c>
      <c r="Y249" s="25">
        <v>10467</v>
      </c>
      <c r="Z249" s="27">
        <v>1703502</v>
      </c>
      <c r="AA249" s="28">
        <f t="shared" si="6"/>
        <v>2.0688214683268879E-3</v>
      </c>
      <c r="AC249" t="str">
        <f t="shared" si="7"/>
        <v>2103006000-51600-NOX</v>
      </c>
      <c r="AD249" t="str">
        <f>IF(COUNTIF('NP-NRModel-MAR-WILDFIRES Modifi'!V:V, AC249)=0, "Missing", "")</f>
        <v/>
      </c>
    </row>
    <row r="250" spans="1:30" hidden="1" x14ac:dyDescent="0.3">
      <c r="A250" s="24">
        <v>2103006000</v>
      </c>
      <c r="B250" s="40">
        <v>51600</v>
      </c>
      <c r="C250" s="25"/>
      <c r="D250" s="25"/>
      <c r="E250" s="25"/>
      <c r="F250" s="25"/>
      <c r="G250" s="25" t="s">
        <v>12</v>
      </c>
      <c r="H250" s="25">
        <v>0.55471105619239602</v>
      </c>
      <c r="I250" s="25">
        <v>153</v>
      </c>
      <c r="J250" s="25">
        <v>3.6255624587738298E-3</v>
      </c>
      <c r="K250" s="25"/>
      <c r="L250" s="25"/>
      <c r="M250" s="25">
        <v>10467</v>
      </c>
      <c r="N250" s="26">
        <v>3118147</v>
      </c>
      <c r="O250" s="24">
        <v>2103006000</v>
      </c>
      <c r="P250" s="25">
        <v>51600</v>
      </c>
      <c r="Q250" s="25"/>
      <c r="R250" s="25"/>
      <c r="S250" s="25"/>
      <c r="T250" s="25"/>
      <c r="U250" s="25" t="s">
        <v>12</v>
      </c>
      <c r="V250" s="25">
        <v>1.75247720225269</v>
      </c>
      <c r="W250" s="25">
        <v>365</v>
      </c>
      <c r="X250" s="25">
        <v>4.8013074034320502E-3</v>
      </c>
      <c r="Y250" s="25">
        <v>10467</v>
      </c>
      <c r="Z250" s="27">
        <v>3118147</v>
      </c>
      <c r="AA250" s="28">
        <f t="shared" si="6"/>
        <v>2.0688214683269013E-3</v>
      </c>
      <c r="AC250" t="str">
        <f t="shared" si="7"/>
        <v>2103006000-51600-VOC</v>
      </c>
      <c r="AD250" t="str">
        <f>IF(COUNTIF('NP-NRModel-MAR-WILDFIRES Modifi'!V:V, AC250)=0, "Missing", "")</f>
        <v/>
      </c>
    </row>
    <row r="251" spans="1:30" hidden="1" x14ac:dyDescent="0.3">
      <c r="A251" s="24">
        <v>2103006000</v>
      </c>
      <c r="B251" s="40">
        <v>51610</v>
      </c>
      <c r="C251" s="25"/>
      <c r="D251" s="25"/>
      <c r="E251" s="25"/>
      <c r="F251" s="25"/>
      <c r="G251" s="25" t="s">
        <v>955</v>
      </c>
      <c r="H251" s="25">
        <v>3.7321307667901999</v>
      </c>
      <c r="I251" s="25">
        <v>153</v>
      </c>
      <c r="J251" s="25">
        <v>2.4393011547648401E-2</v>
      </c>
      <c r="K251" s="25"/>
      <c r="L251" s="25"/>
      <c r="M251" s="25">
        <v>10467</v>
      </c>
      <c r="N251" s="26">
        <v>715949</v>
      </c>
      <c r="O251" s="24">
        <v>2103006000</v>
      </c>
      <c r="P251" s="25">
        <v>51610</v>
      </c>
      <c r="Q251" s="25"/>
      <c r="R251" s="25"/>
      <c r="S251" s="25"/>
      <c r="T251" s="25"/>
      <c r="U251" s="25" t="s">
        <v>955</v>
      </c>
      <c r="V251" s="25">
        <v>11.790776498165201</v>
      </c>
      <c r="W251" s="25">
        <v>365</v>
      </c>
      <c r="X251" s="25">
        <v>3.2303497255247303E-2</v>
      </c>
      <c r="Y251" s="25">
        <v>10467</v>
      </c>
      <c r="Z251" s="27">
        <v>715949</v>
      </c>
      <c r="AA251" s="28">
        <f t="shared" si="6"/>
        <v>2.068821468326897E-3</v>
      </c>
      <c r="AC251" t="str">
        <f t="shared" si="7"/>
        <v>2103006000-51610-NOX</v>
      </c>
      <c r="AD251" t="str">
        <f>IF(COUNTIF('NP-NRModel-MAR-WILDFIRES Modifi'!V:V, AC251)=0, "Missing", "")</f>
        <v/>
      </c>
    </row>
    <row r="252" spans="1:30" hidden="1" x14ac:dyDescent="0.3">
      <c r="A252" s="24">
        <v>2103006000</v>
      </c>
      <c r="B252" s="40">
        <v>51610</v>
      </c>
      <c r="C252" s="25"/>
      <c r="D252" s="25"/>
      <c r="E252" s="25"/>
      <c r="F252" s="25"/>
      <c r="G252" s="25" t="s">
        <v>12</v>
      </c>
      <c r="H252" s="25">
        <v>0.205267122455838</v>
      </c>
      <c r="I252" s="25">
        <v>153</v>
      </c>
      <c r="J252" s="25">
        <v>1.34161517944992E-3</v>
      </c>
      <c r="K252" s="25"/>
      <c r="L252" s="25"/>
      <c r="M252" s="25">
        <v>10467</v>
      </c>
      <c r="N252" s="26">
        <v>587659</v>
      </c>
      <c r="O252" s="24">
        <v>2103006000</v>
      </c>
      <c r="P252" s="25">
        <v>51610</v>
      </c>
      <c r="Q252" s="25"/>
      <c r="R252" s="25"/>
      <c r="S252" s="25"/>
      <c r="T252" s="25"/>
      <c r="U252" s="25" t="s">
        <v>12</v>
      </c>
      <c r="V252" s="25">
        <v>0.64849248714289798</v>
      </c>
      <c r="W252" s="25">
        <v>365</v>
      </c>
      <c r="X252" s="25">
        <v>1.7766917455969799E-3</v>
      </c>
      <c r="Y252" s="25">
        <v>10467</v>
      </c>
      <c r="Z252" s="27">
        <v>587659</v>
      </c>
      <c r="AA252" s="28">
        <f t="shared" si="6"/>
        <v>2.0688214683268792E-3</v>
      </c>
      <c r="AC252" t="str">
        <f t="shared" si="7"/>
        <v>2103006000-51610-VOC</v>
      </c>
      <c r="AD252" t="str">
        <f>IF(COUNTIF('NP-NRModel-MAR-WILDFIRES Modifi'!V:V, AC252)=0, "Missing", "")</f>
        <v/>
      </c>
    </row>
    <row r="253" spans="1:30" hidden="1" x14ac:dyDescent="0.3">
      <c r="A253" s="24">
        <v>2103006000</v>
      </c>
      <c r="B253" s="40">
        <v>51683</v>
      </c>
      <c r="C253" s="25"/>
      <c r="D253" s="25"/>
      <c r="E253" s="25"/>
      <c r="F253" s="25"/>
      <c r="G253" s="25" t="s">
        <v>955</v>
      </c>
      <c r="H253" s="25">
        <v>5.4261958024547203</v>
      </c>
      <c r="I253" s="25">
        <v>153</v>
      </c>
      <c r="J253" s="25">
        <v>3.54653320421877E-2</v>
      </c>
      <c r="K253" s="25"/>
      <c r="L253" s="25"/>
      <c r="M253" s="25">
        <v>10467</v>
      </c>
      <c r="N253" s="26">
        <v>3043652</v>
      </c>
      <c r="O253" s="24">
        <v>2103006000</v>
      </c>
      <c r="P253" s="25">
        <v>51683</v>
      </c>
      <c r="Q253" s="25"/>
      <c r="R253" s="25"/>
      <c r="S253" s="25"/>
      <c r="T253" s="25"/>
      <c r="U253" s="25" t="s">
        <v>955</v>
      </c>
      <c r="V253" s="25">
        <v>17.142770695853901</v>
      </c>
      <c r="W253" s="25">
        <v>365</v>
      </c>
      <c r="X253" s="25">
        <v>4.6966495057134003E-2</v>
      </c>
      <c r="Y253" s="25">
        <v>10467</v>
      </c>
      <c r="Z253" s="27">
        <v>3043652</v>
      </c>
      <c r="AA253" s="28">
        <f t="shared" si="6"/>
        <v>2.0688214683268931E-3</v>
      </c>
      <c r="AC253" t="str">
        <f t="shared" si="7"/>
        <v>2103006000-51683-NOX</v>
      </c>
      <c r="AD253" t="str">
        <f>IF(COUNTIF('NP-NRModel-MAR-WILDFIRES Modifi'!V:V, AC253)=0, "Missing", "")</f>
        <v/>
      </c>
    </row>
    <row r="254" spans="1:30" hidden="1" x14ac:dyDescent="0.3">
      <c r="A254" s="24">
        <v>2103006000</v>
      </c>
      <c r="B254" s="40">
        <v>51683</v>
      </c>
      <c r="C254" s="25"/>
      <c r="D254" s="25"/>
      <c r="E254" s="25"/>
      <c r="F254" s="25"/>
      <c r="G254" s="25" t="s">
        <v>12</v>
      </c>
      <c r="H254" s="25">
        <v>0.29844075170560402</v>
      </c>
      <c r="I254" s="25">
        <v>153</v>
      </c>
      <c r="J254" s="25">
        <v>1.95059314840264E-3</v>
      </c>
      <c r="K254" s="25"/>
      <c r="L254" s="25"/>
      <c r="M254" s="25">
        <v>10467</v>
      </c>
      <c r="N254" s="26">
        <v>4073166</v>
      </c>
      <c r="O254" s="24">
        <v>2103006000</v>
      </c>
      <c r="P254" s="25">
        <v>51683</v>
      </c>
      <c r="Q254" s="25"/>
      <c r="R254" s="25"/>
      <c r="S254" s="25"/>
      <c r="T254" s="25"/>
      <c r="U254" s="25" t="s">
        <v>12</v>
      </c>
      <c r="V254" s="25">
        <v>0.94285233320792305</v>
      </c>
      <c r="W254" s="25">
        <v>365</v>
      </c>
      <c r="X254" s="25">
        <v>2.5831570772819798E-3</v>
      </c>
      <c r="Y254" s="25">
        <v>10467</v>
      </c>
      <c r="Z254" s="27">
        <v>4073166</v>
      </c>
      <c r="AA254" s="28">
        <f t="shared" si="6"/>
        <v>2.0688214683268801E-3</v>
      </c>
      <c r="AC254" t="str">
        <f t="shared" si="7"/>
        <v>2103006000-51683-VOC</v>
      </c>
      <c r="AD254" t="str">
        <f>IF(COUNTIF('NP-NRModel-MAR-WILDFIRES Modifi'!V:V, AC254)=0, "Missing", "")</f>
        <v/>
      </c>
    </row>
    <row r="255" spans="1:30" hidden="1" x14ac:dyDescent="0.3">
      <c r="A255" s="24">
        <v>2103006000</v>
      </c>
      <c r="B255" s="40">
        <v>51685</v>
      </c>
      <c r="C255" s="25"/>
      <c r="D255" s="25"/>
      <c r="E255" s="25"/>
      <c r="F255" s="25"/>
      <c r="G255" s="25" t="s">
        <v>955</v>
      </c>
      <c r="H255" s="25">
        <v>0.57887657868048903</v>
      </c>
      <c r="I255" s="25">
        <v>153</v>
      </c>
      <c r="J255" s="25">
        <v>3.7835070501992698E-3</v>
      </c>
      <c r="K255" s="25"/>
      <c r="L255" s="25"/>
      <c r="M255" s="25">
        <v>10467</v>
      </c>
      <c r="N255" s="26">
        <v>2848187</v>
      </c>
      <c r="O255" s="24">
        <v>2103006000</v>
      </c>
      <c r="P255" s="25">
        <v>51685</v>
      </c>
      <c r="Q255" s="25"/>
      <c r="R255" s="25"/>
      <c r="S255" s="25"/>
      <c r="T255" s="25"/>
      <c r="U255" s="25" t="s">
        <v>955</v>
      </c>
      <c r="V255" s="25">
        <v>1.8288224035392899</v>
      </c>
      <c r="W255" s="25">
        <v>365</v>
      </c>
      <c r="X255" s="25">
        <v>5.0104723384638197E-3</v>
      </c>
      <c r="Y255" s="25">
        <v>10467</v>
      </c>
      <c r="Z255" s="27">
        <v>2848187</v>
      </c>
      <c r="AA255" s="28">
        <f t="shared" si="6"/>
        <v>2.0688214683268922E-3</v>
      </c>
      <c r="AC255" t="str">
        <f t="shared" si="7"/>
        <v>2103006000-51685-NOX</v>
      </c>
      <c r="AD255" t="str">
        <f>IF(COUNTIF('NP-NRModel-MAR-WILDFIRES Modifi'!V:V, AC255)=0, "Missing", "")</f>
        <v/>
      </c>
    </row>
    <row r="256" spans="1:30" hidden="1" x14ac:dyDescent="0.3">
      <c r="A256" s="24">
        <v>2103006000</v>
      </c>
      <c r="B256" s="40">
        <v>51685</v>
      </c>
      <c r="C256" s="25"/>
      <c r="D256" s="25"/>
      <c r="E256" s="25"/>
      <c r="F256" s="25"/>
      <c r="G256" s="25" t="s">
        <v>12</v>
      </c>
      <c r="H256" s="25">
        <v>3.1838218799189098E-2</v>
      </c>
      <c r="I256" s="25">
        <v>153</v>
      </c>
      <c r="J256" s="25">
        <v>2.08092933328033E-4</v>
      </c>
      <c r="K256" s="25"/>
      <c r="L256" s="25"/>
      <c r="M256" s="25">
        <v>10467</v>
      </c>
      <c r="N256" s="26">
        <v>2984053</v>
      </c>
      <c r="O256" s="24">
        <v>2103006000</v>
      </c>
      <c r="P256" s="25">
        <v>51685</v>
      </c>
      <c r="Q256" s="25"/>
      <c r="R256" s="25"/>
      <c r="S256" s="25"/>
      <c r="T256" s="25"/>
      <c r="U256" s="25" t="s">
        <v>12</v>
      </c>
      <c r="V256" s="25">
        <v>0.10058525422028</v>
      </c>
      <c r="W256" s="25">
        <v>365</v>
      </c>
      <c r="X256" s="25">
        <v>2.75576038959672E-4</v>
      </c>
      <c r="Y256" s="25">
        <v>10467</v>
      </c>
      <c r="Z256" s="27">
        <v>2984053</v>
      </c>
      <c r="AA256" s="28">
        <f t="shared" si="6"/>
        <v>2.0688214683268883E-3</v>
      </c>
      <c r="AC256" t="str">
        <f t="shared" si="7"/>
        <v>2103006000-51685-VOC</v>
      </c>
      <c r="AD256" t="str">
        <f>IF(COUNTIF('NP-NRModel-MAR-WILDFIRES Modifi'!V:V, AC256)=0, "Missing", "")</f>
        <v/>
      </c>
    </row>
    <row r="257" spans="1:30" hidden="1" x14ac:dyDescent="0.3">
      <c r="A257" s="24">
        <v>2103007000</v>
      </c>
      <c r="B257" s="40">
        <v>11001</v>
      </c>
      <c r="C257" s="25"/>
      <c r="D257" s="25"/>
      <c r="E257" s="25"/>
      <c r="F257" s="25"/>
      <c r="G257" s="25" t="s">
        <v>955</v>
      </c>
      <c r="H257" s="25">
        <v>8.8232982944162097E-2</v>
      </c>
      <c r="I257" s="25">
        <v>153</v>
      </c>
      <c r="J257" s="25">
        <v>5.7668616303373904E-4</v>
      </c>
      <c r="K257" s="25"/>
      <c r="L257" s="25"/>
      <c r="M257" s="25">
        <v>10467</v>
      </c>
      <c r="N257" s="26">
        <v>2894960</v>
      </c>
      <c r="O257" s="24">
        <v>2103007000</v>
      </c>
      <c r="P257" s="25">
        <v>11001</v>
      </c>
      <c r="Q257" s="25"/>
      <c r="R257" s="25"/>
      <c r="S257" s="25"/>
      <c r="T257" s="25"/>
      <c r="U257" s="25" t="s">
        <v>955</v>
      </c>
      <c r="V257" s="25">
        <v>0.278751053129839</v>
      </c>
      <c r="W257" s="25">
        <v>365</v>
      </c>
      <c r="X257" s="25">
        <v>7.6370151542421696E-4</v>
      </c>
      <c r="Y257" s="25">
        <v>10467</v>
      </c>
      <c r="Z257" s="27">
        <v>2894960</v>
      </c>
      <c r="AA257" s="28">
        <f t="shared" si="6"/>
        <v>2.0688214683268849E-3</v>
      </c>
      <c r="AC257" t="str">
        <f t="shared" si="7"/>
        <v>2103007000-11001-NOX</v>
      </c>
      <c r="AD257" t="str">
        <f>IF(COUNTIF('NP-NRModel-MAR-WILDFIRES Modifi'!V:V, AC257)=0, "Missing", "")</f>
        <v/>
      </c>
    </row>
    <row r="258" spans="1:30" hidden="1" x14ac:dyDescent="0.3">
      <c r="A258" s="24">
        <v>2103007000</v>
      </c>
      <c r="B258" s="40">
        <v>11001</v>
      </c>
      <c r="C258" s="25"/>
      <c r="D258" s="25"/>
      <c r="E258" s="25"/>
      <c r="F258" s="25"/>
      <c r="G258" s="25" t="s">
        <v>12</v>
      </c>
      <c r="H258" s="25">
        <v>3.2242556910451101E-3</v>
      </c>
      <c r="I258" s="25">
        <v>153</v>
      </c>
      <c r="J258" s="29">
        <v>2.10735666081379E-5</v>
      </c>
      <c r="K258" s="29"/>
      <c r="L258" s="29"/>
      <c r="M258" s="25">
        <v>10467</v>
      </c>
      <c r="N258" s="26">
        <v>3652658</v>
      </c>
      <c r="O258" s="24">
        <v>2103007000</v>
      </c>
      <c r="P258" s="25">
        <v>11001</v>
      </c>
      <c r="Q258" s="25"/>
      <c r="R258" s="25"/>
      <c r="S258" s="25"/>
      <c r="T258" s="25"/>
      <c r="U258" s="25" t="s">
        <v>12</v>
      </c>
      <c r="V258" s="25">
        <v>1.01862663988984E-2</v>
      </c>
      <c r="W258" s="25">
        <v>365</v>
      </c>
      <c r="X258" s="29">
        <v>2.7907579175064301E-5</v>
      </c>
      <c r="Y258" s="25">
        <v>10467</v>
      </c>
      <c r="Z258" s="27">
        <v>3652658</v>
      </c>
      <c r="AA258" s="28">
        <f t="shared" si="6"/>
        <v>2.0688214683268948E-3</v>
      </c>
      <c r="AC258" t="str">
        <f t="shared" si="7"/>
        <v>2103007000-11001-VOC</v>
      </c>
      <c r="AD258" t="str">
        <f>IF(COUNTIF('NP-NRModel-MAR-WILDFIRES Modifi'!V:V, AC258)=0, "Missing", "")</f>
        <v/>
      </c>
    </row>
    <row r="259" spans="1:30" hidden="1" x14ac:dyDescent="0.3">
      <c r="A259" s="24">
        <v>2103007000</v>
      </c>
      <c r="B259" s="40">
        <v>24009</v>
      </c>
      <c r="C259" s="25"/>
      <c r="D259" s="25"/>
      <c r="E259" s="25"/>
      <c r="F259" s="25"/>
      <c r="G259" s="25" t="s">
        <v>955</v>
      </c>
      <c r="H259" s="25">
        <v>0.50766973929460402</v>
      </c>
      <c r="I259" s="25">
        <v>153</v>
      </c>
      <c r="J259" s="25">
        <v>3.3181028712065599E-3</v>
      </c>
      <c r="K259" s="25"/>
      <c r="L259" s="25"/>
      <c r="M259" s="25">
        <v>10467</v>
      </c>
      <c r="N259" s="26">
        <v>2021197</v>
      </c>
      <c r="O259" s="24">
        <v>2103007000</v>
      </c>
      <c r="P259" s="25">
        <v>24009</v>
      </c>
      <c r="Q259" s="25"/>
      <c r="R259" s="25"/>
      <c r="S259" s="25"/>
      <c r="T259" s="25"/>
      <c r="U259" s="25" t="s">
        <v>955</v>
      </c>
      <c r="V259" s="25">
        <v>1.60386138775425</v>
      </c>
      <c r="W259" s="25">
        <v>365</v>
      </c>
      <c r="X259" s="25">
        <v>4.3941407883678297E-3</v>
      </c>
      <c r="Y259" s="25">
        <v>10467</v>
      </c>
      <c r="Z259" s="27">
        <v>2021197</v>
      </c>
      <c r="AA259" s="28">
        <f t="shared" ref="AA259:AA322" si="8">IFERROR(J259/V259,0)</f>
        <v>2.0688214683268957E-3</v>
      </c>
      <c r="AC259" t="str">
        <f t="shared" ref="AC259:AC322" si="9">TRIM(A259) &amp; "-" &amp; B259 &amp; "-" &amp; TRIM(U259)</f>
        <v>2103007000-24009-NOX</v>
      </c>
      <c r="AD259" t="str">
        <f>IF(COUNTIF('NP-NRModel-MAR-WILDFIRES Modifi'!V:V, AC259)=0, "Missing", "")</f>
        <v/>
      </c>
    </row>
    <row r="260" spans="1:30" hidden="1" x14ac:dyDescent="0.3">
      <c r="A260" s="24">
        <v>2103007000</v>
      </c>
      <c r="B260" s="40">
        <v>24009</v>
      </c>
      <c r="C260" s="25"/>
      <c r="D260" s="25"/>
      <c r="E260" s="25"/>
      <c r="F260" s="25"/>
      <c r="G260" s="25" t="s">
        <v>12</v>
      </c>
      <c r="H260" s="25">
        <v>1.8551533886010101E-2</v>
      </c>
      <c r="I260" s="25">
        <v>153</v>
      </c>
      <c r="J260" s="25">
        <v>1.21251855464118E-4</v>
      </c>
      <c r="K260" s="25"/>
      <c r="L260" s="25"/>
      <c r="M260" s="25">
        <v>10467</v>
      </c>
      <c r="N260" s="26">
        <v>3693391</v>
      </c>
      <c r="O260" s="24">
        <v>2103007000</v>
      </c>
      <c r="P260" s="25">
        <v>24009</v>
      </c>
      <c r="Q260" s="25"/>
      <c r="R260" s="25"/>
      <c r="S260" s="25"/>
      <c r="T260" s="25"/>
      <c r="U260" s="25" t="s">
        <v>12</v>
      </c>
      <c r="V260" s="25">
        <v>5.8609144056388202E-2</v>
      </c>
      <c r="W260" s="25">
        <v>365</v>
      </c>
      <c r="X260" s="25">
        <v>1.60572997414762E-4</v>
      </c>
      <c r="Y260" s="25">
        <v>10467</v>
      </c>
      <c r="Z260" s="27">
        <v>3693391</v>
      </c>
      <c r="AA260" s="28">
        <f t="shared" si="8"/>
        <v>2.0688214683268684E-3</v>
      </c>
      <c r="AC260" t="str">
        <f t="shared" si="9"/>
        <v>2103007000-24009-VOC</v>
      </c>
      <c r="AD260" t="str">
        <f>IF(COUNTIF('NP-NRModel-MAR-WILDFIRES Modifi'!V:V, AC260)=0, "Missing", "")</f>
        <v/>
      </c>
    </row>
    <row r="261" spans="1:30" hidden="1" x14ac:dyDescent="0.3">
      <c r="A261" s="24">
        <v>2103007000</v>
      </c>
      <c r="B261" s="40">
        <v>24017</v>
      </c>
      <c r="C261" s="25"/>
      <c r="D261" s="25"/>
      <c r="E261" s="25"/>
      <c r="F261" s="25"/>
      <c r="G261" s="25" t="s">
        <v>955</v>
      </c>
      <c r="H261" s="25">
        <v>0.96369549477077698</v>
      </c>
      <c r="I261" s="25">
        <v>153</v>
      </c>
      <c r="J261" s="25">
        <v>6.2986633645148796E-3</v>
      </c>
      <c r="K261" s="25"/>
      <c r="L261" s="25"/>
      <c r="M261" s="25">
        <v>10467</v>
      </c>
      <c r="N261" s="26">
        <v>60983</v>
      </c>
      <c r="O261" s="24">
        <v>2103007000</v>
      </c>
      <c r="P261" s="25">
        <v>24017</v>
      </c>
      <c r="Q261" s="25"/>
      <c r="R261" s="25"/>
      <c r="S261" s="25"/>
      <c r="T261" s="25"/>
      <c r="U261" s="25" t="s">
        <v>955</v>
      </c>
      <c r="V261" s="25">
        <v>3.0445659332841002</v>
      </c>
      <c r="W261" s="25">
        <v>365</v>
      </c>
      <c r="X261" s="25">
        <v>8.3412765295454907E-3</v>
      </c>
      <c r="Y261" s="25">
        <v>10467</v>
      </c>
      <c r="Z261" s="27">
        <v>60983</v>
      </c>
      <c r="AA261" s="28">
        <f t="shared" si="8"/>
        <v>2.0688214683269031E-3</v>
      </c>
      <c r="AC261" t="str">
        <f t="shared" si="9"/>
        <v>2103007000-24017-NOX</v>
      </c>
      <c r="AD261" t="str">
        <f>IF(COUNTIF('NP-NRModel-MAR-WILDFIRES Modifi'!V:V, AC261)=0, "Missing", "")</f>
        <v/>
      </c>
    </row>
    <row r="262" spans="1:30" hidden="1" x14ac:dyDescent="0.3">
      <c r="A262" s="24">
        <v>2103007000</v>
      </c>
      <c r="B262" s="40">
        <v>24017</v>
      </c>
      <c r="C262" s="25"/>
      <c r="D262" s="25"/>
      <c r="E262" s="25"/>
      <c r="F262" s="25"/>
      <c r="G262" s="25" t="s">
        <v>12</v>
      </c>
      <c r="H262" s="25">
        <v>3.5215860750367499E-2</v>
      </c>
      <c r="I262" s="25">
        <v>153</v>
      </c>
      <c r="J262" s="25">
        <v>2.30169024512206E-4</v>
      </c>
      <c r="K262" s="25"/>
      <c r="L262" s="25"/>
      <c r="M262" s="25">
        <v>10467</v>
      </c>
      <c r="N262" s="26">
        <v>3019953</v>
      </c>
      <c r="O262" s="24">
        <v>2103007000</v>
      </c>
      <c r="P262" s="25">
        <v>24017</v>
      </c>
      <c r="Q262" s="25"/>
      <c r="R262" s="25"/>
      <c r="S262" s="25"/>
      <c r="T262" s="25"/>
      <c r="U262" s="25" t="s">
        <v>12</v>
      </c>
      <c r="V262" s="25">
        <v>0.11125610790299301</v>
      </c>
      <c r="W262" s="25">
        <v>365</v>
      </c>
      <c r="X262" s="25">
        <v>3.0481125452875001E-4</v>
      </c>
      <c r="Y262" s="25">
        <v>10467</v>
      </c>
      <c r="Z262" s="27">
        <v>3019953</v>
      </c>
      <c r="AA262" s="28">
        <f t="shared" si="8"/>
        <v>2.0688214683269E-3</v>
      </c>
      <c r="AC262" t="str">
        <f t="shared" si="9"/>
        <v>2103007000-24017-VOC</v>
      </c>
      <c r="AD262" t="str">
        <f>IF(COUNTIF('NP-NRModel-MAR-WILDFIRES Modifi'!V:V, AC262)=0, "Missing", "")</f>
        <v/>
      </c>
    </row>
    <row r="263" spans="1:30" hidden="1" x14ac:dyDescent="0.3">
      <c r="A263" s="24">
        <v>2103007000</v>
      </c>
      <c r="B263" s="40">
        <v>24021</v>
      </c>
      <c r="C263" s="25"/>
      <c r="D263" s="25"/>
      <c r="E263" s="25"/>
      <c r="F263" s="25"/>
      <c r="G263" s="25" t="s">
        <v>955</v>
      </c>
      <c r="H263" s="25">
        <v>2.4436241507023402</v>
      </c>
      <c r="I263" s="25">
        <v>153</v>
      </c>
      <c r="J263" s="25">
        <v>1.59713996777931E-2</v>
      </c>
      <c r="K263" s="25"/>
      <c r="L263" s="25"/>
      <c r="M263" s="25">
        <v>10467</v>
      </c>
      <c r="N263" s="26">
        <v>2567033</v>
      </c>
      <c r="O263" s="24">
        <v>2103007000</v>
      </c>
      <c r="P263" s="25">
        <v>24021</v>
      </c>
      <c r="Q263" s="25"/>
      <c r="R263" s="25"/>
      <c r="S263" s="25"/>
      <c r="T263" s="25"/>
      <c r="U263" s="25" t="s">
        <v>955</v>
      </c>
      <c r="V263" s="25">
        <v>7.7200473420790603</v>
      </c>
      <c r="W263" s="25">
        <v>365</v>
      </c>
      <c r="X263" s="25">
        <v>2.1150814635833001E-2</v>
      </c>
      <c r="Y263" s="25">
        <v>10467</v>
      </c>
      <c r="Z263" s="27">
        <v>2567033</v>
      </c>
      <c r="AA263" s="28">
        <f t="shared" si="8"/>
        <v>2.0688214683268892E-3</v>
      </c>
      <c r="AC263" t="str">
        <f t="shared" si="9"/>
        <v>2103007000-24021-NOX</v>
      </c>
      <c r="AD263" t="str">
        <f>IF(COUNTIF('NP-NRModel-MAR-WILDFIRES Modifi'!V:V, AC263)=0, "Missing", "")</f>
        <v/>
      </c>
    </row>
    <row r="264" spans="1:30" hidden="1" x14ac:dyDescent="0.3">
      <c r="A264" s="24">
        <v>2103007000</v>
      </c>
      <c r="B264" s="40">
        <v>24021</v>
      </c>
      <c r="C264" s="25"/>
      <c r="D264" s="25"/>
      <c r="E264" s="25"/>
      <c r="F264" s="25"/>
      <c r="G264" s="25" t="s">
        <v>12</v>
      </c>
      <c r="H264" s="25">
        <v>8.9296175478539894E-2</v>
      </c>
      <c r="I264" s="25">
        <v>153</v>
      </c>
      <c r="J264" s="25">
        <v>5.8363513384666595E-4</v>
      </c>
      <c r="K264" s="25"/>
      <c r="L264" s="25"/>
      <c r="M264" s="25">
        <v>10467</v>
      </c>
      <c r="N264" s="26">
        <v>3210148</v>
      </c>
      <c r="O264" s="24">
        <v>2103007000</v>
      </c>
      <c r="P264" s="25">
        <v>24021</v>
      </c>
      <c r="Q264" s="25"/>
      <c r="R264" s="25"/>
      <c r="S264" s="25"/>
      <c r="T264" s="25"/>
      <c r="U264" s="25" t="s">
        <v>12</v>
      </c>
      <c r="V264" s="25">
        <v>0.282109956215154</v>
      </c>
      <c r="W264" s="25">
        <v>365</v>
      </c>
      <c r="X264" s="25">
        <v>7.7290398963055895E-4</v>
      </c>
      <c r="Y264" s="25">
        <v>10467</v>
      </c>
      <c r="Z264" s="27">
        <v>3210148</v>
      </c>
      <c r="AA264" s="28">
        <f t="shared" si="8"/>
        <v>2.068821468326877E-3</v>
      </c>
      <c r="AC264" t="str">
        <f t="shared" si="9"/>
        <v>2103007000-24021-VOC</v>
      </c>
      <c r="AD264" t="str">
        <f>IF(COUNTIF('NP-NRModel-MAR-WILDFIRES Modifi'!V:V, AC264)=0, "Missing", "")</f>
        <v/>
      </c>
    </row>
    <row r="265" spans="1:30" hidden="1" x14ac:dyDescent="0.3">
      <c r="A265" s="24">
        <v>2103007000</v>
      </c>
      <c r="B265" s="40">
        <v>24031</v>
      </c>
      <c r="C265" s="25"/>
      <c r="D265" s="25"/>
      <c r="E265" s="25"/>
      <c r="F265" s="25"/>
      <c r="G265" s="25" t="s">
        <v>955</v>
      </c>
      <c r="H265" s="25">
        <v>13.5529237115367</v>
      </c>
      <c r="I265" s="25">
        <v>153</v>
      </c>
      <c r="J265" s="25">
        <v>8.8581200728998097E-2</v>
      </c>
      <c r="K265" s="25"/>
      <c r="L265" s="25"/>
      <c r="M265" s="25">
        <v>10467</v>
      </c>
      <c r="N265" s="26">
        <v>665481</v>
      </c>
      <c r="O265" s="24">
        <v>2103007000</v>
      </c>
      <c r="P265" s="25">
        <v>24031</v>
      </c>
      <c r="Q265" s="25"/>
      <c r="R265" s="25"/>
      <c r="S265" s="25"/>
      <c r="T265" s="25"/>
      <c r="U265" s="25" t="s">
        <v>955</v>
      </c>
      <c r="V265" s="25">
        <v>42.8172281103774</v>
      </c>
      <c r="W265" s="25">
        <v>365</v>
      </c>
      <c r="X265" s="25">
        <v>0.117307474275006</v>
      </c>
      <c r="Y265" s="25">
        <v>10467</v>
      </c>
      <c r="Z265" s="27">
        <v>665481</v>
      </c>
      <c r="AA265" s="28">
        <f t="shared" si="8"/>
        <v>2.068821468326884E-3</v>
      </c>
      <c r="AC265" t="str">
        <f t="shared" si="9"/>
        <v>2103007000-24031-NOX</v>
      </c>
      <c r="AD265" t="str">
        <f>IF(COUNTIF('NP-NRModel-MAR-WILDFIRES Modifi'!V:V, AC265)=0, "Missing", "")</f>
        <v/>
      </c>
    </row>
    <row r="266" spans="1:30" hidden="1" x14ac:dyDescent="0.3">
      <c r="A266" s="24">
        <v>2103007000</v>
      </c>
      <c r="B266" s="40">
        <v>24031</v>
      </c>
      <c r="C266" s="25"/>
      <c r="D266" s="25"/>
      <c r="E266" s="25"/>
      <c r="F266" s="25"/>
      <c r="G266" s="25" t="s">
        <v>12</v>
      </c>
      <c r="H266" s="25">
        <v>0.4952580397172</v>
      </c>
      <c r="I266" s="25">
        <v>153</v>
      </c>
      <c r="J266" s="25">
        <v>3.2369806517463999E-3</v>
      </c>
      <c r="K266" s="25"/>
      <c r="L266" s="25"/>
      <c r="M266" s="25">
        <v>10467</v>
      </c>
      <c r="N266" s="26">
        <v>665482</v>
      </c>
      <c r="O266" s="24">
        <v>2103007000</v>
      </c>
      <c r="P266" s="25">
        <v>24031</v>
      </c>
      <c r="Q266" s="25"/>
      <c r="R266" s="25"/>
      <c r="S266" s="25"/>
      <c r="T266" s="25"/>
      <c r="U266" s="25" t="s">
        <v>12</v>
      </c>
      <c r="V266" s="25">
        <v>1.56464958494666</v>
      </c>
      <c r="W266" s="25">
        <v>365</v>
      </c>
      <c r="X266" s="25">
        <v>4.2867111916346798E-3</v>
      </c>
      <c r="Y266" s="25">
        <v>10467</v>
      </c>
      <c r="Z266" s="27">
        <v>665482</v>
      </c>
      <c r="AA266" s="28">
        <f t="shared" si="8"/>
        <v>2.0688214683268849E-3</v>
      </c>
      <c r="AC266" t="str">
        <f t="shared" si="9"/>
        <v>2103007000-24031-VOC</v>
      </c>
      <c r="AD266" t="str">
        <f>IF(COUNTIF('NP-NRModel-MAR-WILDFIRES Modifi'!V:V, AC266)=0, "Missing", "")</f>
        <v/>
      </c>
    </row>
    <row r="267" spans="1:30" hidden="1" x14ac:dyDescent="0.3">
      <c r="A267" s="24">
        <v>2103007000</v>
      </c>
      <c r="B267" s="40">
        <v>24033</v>
      </c>
      <c r="C267" s="25"/>
      <c r="D267" s="25"/>
      <c r="E267" s="25"/>
      <c r="F267" s="25"/>
      <c r="G267" s="25" t="s">
        <v>955</v>
      </c>
      <c r="H267" s="25">
        <v>7.5347518926800996</v>
      </c>
      <c r="I267" s="25">
        <v>153</v>
      </c>
      <c r="J267" s="25">
        <v>4.9246744396601899E-2</v>
      </c>
      <c r="K267" s="25"/>
      <c r="L267" s="25"/>
      <c r="M267" s="25">
        <v>10467</v>
      </c>
      <c r="N267" s="26">
        <v>691980</v>
      </c>
      <c r="O267" s="24">
        <v>2103007000</v>
      </c>
      <c r="P267" s="25">
        <v>24033</v>
      </c>
      <c r="Q267" s="25"/>
      <c r="R267" s="25"/>
      <c r="S267" s="25"/>
      <c r="T267" s="25"/>
      <c r="U267" s="25" t="s">
        <v>955</v>
      </c>
      <c r="V267" s="25">
        <v>23.804250463636698</v>
      </c>
      <c r="W267" s="25">
        <v>365</v>
      </c>
      <c r="X267" s="25">
        <v>6.5217124557908804E-2</v>
      </c>
      <c r="Y267" s="25">
        <v>10467</v>
      </c>
      <c r="Z267" s="27">
        <v>691980</v>
      </c>
      <c r="AA267" s="28">
        <f t="shared" si="8"/>
        <v>2.0688214683268888E-3</v>
      </c>
      <c r="AC267" t="str">
        <f t="shared" si="9"/>
        <v>2103007000-24033-NOX</v>
      </c>
      <c r="AD267" t="str">
        <f>IF(COUNTIF('NP-NRModel-MAR-WILDFIRES Modifi'!V:V, AC267)=0, "Missing", "")</f>
        <v/>
      </c>
    </row>
    <row r="268" spans="1:30" hidden="1" x14ac:dyDescent="0.3">
      <c r="A268" s="24">
        <v>2103007000</v>
      </c>
      <c r="B268" s="40">
        <v>24033</v>
      </c>
      <c r="C268" s="25"/>
      <c r="D268" s="25"/>
      <c r="E268" s="25"/>
      <c r="F268" s="25"/>
      <c r="G268" s="25" t="s">
        <v>12</v>
      </c>
      <c r="H268" s="25">
        <v>0.27533873115461899</v>
      </c>
      <c r="I268" s="25">
        <v>153</v>
      </c>
      <c r="J268" s="25">
        <v>1.79959955003019E-3</v>
      </c>
      <c r="K268" s="25"/>
      <c r="L268" s="25"/>
      <c r="M268" s="25">
        <v>10467</v>
      </c>
      <c r="N268" s="26">
        <v>3779506</v>
      </c>
      <c r="O268" s="24">
        <v>2103007000</v>
      </c>
      <c r="P268" s="25">
        <v>24033</v>
      </c>
      <c r="Q268" s="25"/>
      <c r="R268" s="25"/>
      <c r="S268" s="25"/>
      <c r="T268" s="25"/>
      <c r="U268" s="25" t="s">
        <v>12</v>
      </c>
      <c r="V268" s="25">
        <v>0.86986701249072895</v>
      </c>
      <c r="W268" s="25">
        <v>365</v>
      </c>
      <c r="X268" s="25">
        <v>2.3831972944951501E-3</v>
      </c>
      <c r="Y268" s="25">
        <v>10467</v>
      </c>
      <c r="Z268" s="27">
        <v>3779506</v>
      </c>
      <c r="AA268" s="28">
        <f t="shared" si="8"/>
        <v>2.0688214683268844E-3</v>
      </c>
      <c r="AC268" t="str">
        <f t="shared" si="9"/>
        <v>2103007000-24033-VOC</v>
      </c>
      <c r="AD268" t="str">
        <f>IF(COUNTIF('NP-NRModel-MAR-WILDFIRES Modifi'!V:V, AC268)=0, "Missing", "")</f>
        <v/>
      </c>
    </row>
    <row r="269" spans="1:30" hidden="1" x14ac:dyDescent="0.3">
      <c r="A269" s="24">
        <v>2103007000</v>
      </c>
      <c r="B269" s="40">
        <v>51013</v>
      </c>
      <c r="C269" s="25"/>
      <c r="D269" s="25"/>
      <c r="E269" s="25"/>
      <c r="F269" s="25"/>
      <c r="G269" s="25" t="s">
        <v>955</v>
      </c>
      <c r="H269" s="25">
        <v>8.3543952288986905</v>
      </c>
      <c r="I269" s="25">
        <v>153</v>
      </c>
      <c r="J269" s="25">
        <v>5.4603890384958699E-2</v>
      </c>
      <c r="K269" s="25"/>
      <c r="L269" s="25"/>
      <c r="M269" s="25">
        <v>10467</v>
      </c>
      <c r="N269" s="26">
        <v>2113225</v>
      </c>
      <c r="O269" s="24">
        <v>2103007000</v>
      </c>
      <c r="P269" s="25">
        <v>51013</v>
      </c>
      <c r="Q269" s="25"/>
      <c r="R269" s="25"/>
      <c r="S269" s="25"/>
      <c r="T269" s="25"/>
      <c r="U269" s="25" t="s">
        <v>955</v>
      </c>
      <c r="V269" s="25">
        <v>26.393717979501702</v>
      </c>
      <c r="W269" s="25">
        <v>365</v>
      </c>
      <c r="X269" s="25">
        <v>7.2311556108223998E-2</v>
      </c>
      <c r="Y269" s="25">
        <v>10467</v>
      </c>
      <c r="Z269" s="27">
        <v>2113225</v>
      </c>
      <c r="AA269" s="28">
        <f t="shared" si="8"/>
        <v>2.0688214683268957E-3</v>
      </c>
      <c r="AC269" t="str">
        <f t="shared" si="9"/>
        <v>2103007000-51013-NOX</v>
      </c>
      <c r="AD269" t="str">
        <f>IF(COUNTIF('NP-NRModel-MAR-WILDFIRES Modifi'!V:V, AC269)=0, "Missing", "")</f>
        <v/>
      </c>
    </row>
    <row r="270" spans="1:30" hidden="1" x14ac:dyDescent="0.3">
      <c r="A270" s="24">
        <v>2103007000</v>
      </c>
      <c r="B270" s="40">
        <v>51013</v>
      </c>
      <c r="C270" s="25"/>
      <c r="D270" s="25"/>
      <c r="E270" s="25"/>
      <c r="F270" s="25"/>
      <c r="G270" s="25" t="s">
        <v>12</v>
      </c>
      <c r="H270" s="25">
        <v>0.305290612742875</v>
      </c>
      <c r="I270" s="25">
        <v>153</v>
      </c>
      <c r="J270" s="25">
        <v>1.99536348197957E-3</v>
      </c>
      <c r="K270" s="25"/>
      <c r="L270" s="25"/>
      <c r="M270" s="25">
        <v>10467</v>
      </c>
      <c r="N270" s="26">
        <v>2755475</v>
      </c>
      <c r="O270" s="24">
        <v>2103007000</v>
      </c>
      <c r="P270" s="25">
        <v>51013</v>
      </c>
      <c r="Q270" s="25"/>
      <c r="R270" s="25"/>
      <c r="S270" s="25"/>
      <c r="T270" s="25"/>
      <c r="U270" s="25" t="s">
        <v>12</v>
      </c>
      <c r="V270" s="25">
        <v>0.96449283446061795</v>
      </c>
      <c r="W270" s="25">
        <v>365</v>
      </c>
      <c r="X270" s="25">
        <v>2.6424461218099099E-3</v>
      </c>
      <c r="Y270" s="25">
        <v>10467</v>
      </c>
      <c r="Z270" s="27">
        <v>2755475</v>
      </c>
      <c r="AA270" s="28">
        <f t="shared" si="8"/>
        <v>2.0688214683268801E-3</v>
      </c>
      <c r="AC270" t="str">
        <f t="shared" si="9"/>
        <v>2103007000-51013-VOC</v>
      </c>
      <c r="AD270" t="str">
        <f>IF(COUNTIF('NP-NRModel-MAR-WILDFIRES Modifi'!V:V, AC270)=0, "Missing", "")</f>
        <v/>
      </c>
    </row>
    <row r="271" spans="1:30" hidden="1" x14ac:dyDescent="0.3">
      <c r="A271" s="24">
        <v>2103007000</v>
      </c>
      <c r="B271" s="40">
        <v>51059</v>
      </c>
      <c r="C271" s="25"/>
      <c r="D271" s="25"/>
      <c r="E271" s="25"/>
      <c r="F271" s="25"/>
      <c r="G271" s="25" t="s">
        <v>955</v>
      </c>
      <c r="H271" s="25">
        <v>35.038682972897</v>
      </c>
      <c r="I271" s="25">
        <v>153</v>
      </c>
      <c r="J271" s="25">
        <v>0.229010999822856</v>
      </c>
      <c r="K271" s="25"/>
      <c r="L271" s="25"/>
      <c r="M271" s="25">
        <v>10467</v>
      </c>
      <c r="N271" s="26">
        <v>774555</v>
      </c>
      <c r="O271" s="24">
        <v>2103007000</v>
      </c>
      <c r="P271" s="25">
        <v>51059</v>
      </c>
      <c r="Q271" s="25"/>
      <c r="R271" s="25"/>
      <c r="S271" s="25"/>
      <c r="T271" s="25"/>
      <c r="U271" s="25" t="s">
        <v>955</v>
      </c>
      <c r="V271" s="25">
        <v>110.696356997911</v>
      </c>
      <c r="W271" s="25">
        <v>365</v>
      </c>
      <c r="X271" s="25">
        <v>0.303277690405235</v>
      </c>
      <c r="Y271" s="25">
        <v>10467</v>
      </c>
      <c r="Z271" s="27">
        <v>774555</v>
      </c>
      <c r="AA271" s="28">
        <f t="shared" si="8"/>
        <v>2.0688214683268914E-3</v>
      </c>
      <c r="AC271" t="str">
        <f t="shared" si="9"/>
        <v>2103007000-51059-NOX</v>
      </c>
      <c r="AD271" t="str">
        <f>IF(COUNTIF('NP-NRModel-MAR-WILDFIRES Modifi'!V:V, AC271)=0, "Missing", "")</f>
        <v/>
      </c>
    </row>
    <row r="272" spans="1:30" hidden="1" x14ac:dyDescent="0.3">
      <c r="A272" s="24">
        <v>2103007000</v>
      </c>
      <c r="B272" s="40">
        <v>51059</v>
      </c>
      <c r="C272" s="25"/>
      <c r="D272" s="25"/>
      <c r="E272" s="25"/>
      <c r="F272" s="25"/>
      <c r="G272" s="25" t="s">
        <v>12</v>
      </c>
      <c r="H272" s="25">
        <v>1.2804014455263699</v>
      </c>
      <c r="I272" s="25">
        <v>153</v>
      </c>
      <c r="J272" s="25">
        <v>8.3686368988651599E-3</v>
      </c>
      <c r="K272" s="25"/>
      <c r="L272" s="25"/>
      <c r="M272" s="25">
        <v>10467</v>
      </c>
      <c r="N272" s="26">
        <v>2960825</v>
      </c>
      <c r="O272" s="24">
        <v>2103007000</v>
      </c>
      <c r="P272" s="25">
        <v>51059</v>
      </c>
      <c r="Q272" s="25"/>
      <c r="R272" s="25"/>
      <c r="S272" s="25"/>
      <c r="T272" s="25"/>
      <c r="U272" s="25" t="s">
        <v>12</v>
      </c>
      <c r="V272" s="25">
        <v>4.0451228039668097</v>
      </c>
      <c r="W272" s="25">
        <v>365</v>
      </c>
      <c r="X272" s="25">
        <v>1.1082528230046001E-2</v>
      </c>
      <c r="Y272" s="25">
        <v>10467</v>
      </c>
      <c r="Z272" s="27">
        <v>2960825</v>
      </c>
      <c r="AA272" s="28">
        <f t="shared" si="8"/>
        <v>2.0688214683268796E-3</v>
      </c>
      <c r="AC272" t="str">
        <f t="shared" si="9"/>
        <v>2103007000-51059-VOC</v>
      </c>
      <c r="AD272" t="str">
        <f>IF(COUNTIF('NP-NRModel-MAR-WILDFIRES Modifi'!V:V, AC272)=0, "Missing", "")</f>
        <v/>
      </c>
    </row>
    <row r="273" spans="1:30" hidden="1" x14ac:dyDescent="0.3">
      <c r="A273" s="24">
        <v>2103007000</v>
      </c>
      <c r="B273" s="40">
        <v>51107</v>
      </c>
      <c r="C273" s="25"/>
      <c r="D273" s="25"/>
      <c r="E273" s="25"/>
      <c r="F273" s="25"/>
      <c r="G273" s="25" t="s">
        <v>955</v>
      </c>
      <c r="H273" s="25">
        <v>8.2210602748900392</v>
      </c>
      <c r="I273" s="25">
        <v>153</v>
      </c>
      <c r="J273" s="25">
        <v>5.3732420097320502E-2</v>
      </c>
      <c r="K273" s="25"/>
      <c r="L273" s="25"/>
      <c r="M273" s="25">
        <v>10467</v>
      </c>
      <c r="N273" s="26">
        <v>2887915</v>
      </c>
      <c r="O273" s="24">
        <v>2103007000</v>
      </c>
      <c r="P273" s="25">
        <v>51107</v>
      </c>
      <c r="Q273" s="25"/>
      <c r="R273" s="25"/>
      <c r="S273" s="25"/>
      <c r="T273" s="25"/>
      <c r="U273" s="25" t="s">
        <v>955</v>
      </c>
      <c r="V273" s="25">
        <v>25.972478012216001</v>
      </c>
      <c r="W273" s="25">
        <v>365</v>
      </c>
      <c r="X273" s="25">
        <v>7.1157474006071406E-2</v>
      </c>
      <c r="Y273" s="25">
        <v>10467</v>
      </c>
      <c r="Z273" s="27">
        <v>2887915</v>
      </c>
      <c r="AA273" s="28">
        <f t="shared" si="8"/>
        <v>2.0688214683268875E-3</v>
      </c>
      <c r="AC273" t="str">
        <f t="shared" si="9"/>
        <v>2103007000-51107-NOX</v>
      </c>
      <c r="AD273" t="str">
        <f>IF(COUNTIF('NP-NRModel-MAR-WILDFIRES Modifi'!V:V, AC273)=0, "Missing", "")</f>
        <v/>
      </c>
    </row>
    <row r="274" spans="1:30" hidden="1" x14ac:dyDescent="0.3">
      <c r="A274" s="24">
        <v>2103007000</v>
      </c>
      <c r="B274" s="40">
        <v>51107</v>
      </c>
      <c r="C274" s="25"/>
      <c r="D274" s="25"/>
      <c r="E274" s="25"/>
      <c r="F274" s="25"/>
      <c r="G274" s="25" t="s">
        <v>12</v>
      </c>
      <c r="H274" s="25">
        <v>0.30041822236468901</v>
      </c>
      <c r="I274" s="25">
        <v>153</v>
      </c>
      <c r="J274" s="25">
        <v>1.96351779323326E-3</v>
      </c>
      <c r="K274" s="25"/>
      <c r="L274" s="25"/>
      <c r="M274" s="25">
        <v>10467</v>
      </c>
      <c r="N274" s="26">
        <v>2519978</v>
      </c>
      <c r="O274" s="24">
        <v>2103007000</v>
      </c>
      <c r="P274" s="25">
        <v>51107</v>
      </c>
      <c r="Q274" s="25"/>
      <c r="R274" s="25"/>
      <c r="S274" s="25"/>
      <c r="T274" s="25"/>
      <c r="U274" s="25" t="s">
        <v>12</v>
      </c>
      <c r="V274" s="25">
        <v>0.94909967983908405</v>
      </c>
      <c r="W274" s="25">
        <v>365</v>
      </c>
      <c r="X274" s="25">
        <v>2.6002730954495399E-3</v>
      </c>
      <c r="Y274" s="25">
        <v>10467</v>
      </c>
      <c r="Z274" s="27">
        <v>2519978</v>
      </c>
      <c r="AA274" s="28">
        <f t="shared" si="8"/>
        <v>2.068821468326874E-3</v>
      </c>
      <c r="AC274" t="str">
        <f t="shared" si="9"/>
        <v>2103007000-51107-VOC</v>
      </c>
      <c r="AD274" t="str">
        <f>IF(COUNTIF('NP-NRModel-MAR-WILDFIRES Modifi'!V:V, AC274)=0, "Missing", "")</f>
        <v/>
      </c>
    </row>
    <row r="275" spans="1:30" hidden="1" x14ac:dyDescent="0.3">
      <c r="A275" s="24">
        <v>2103007000</v>
      </c>
      <c r="B275" s="40">
        <v>51153</v>
      </c>
      <c r="C275" s="25"/>
      <c r="D275" s="25"/>
      <c r="E275" s="25"/>
      <c r="F275" s="25"/>
      <c r="G275" s="25" t="s">
        <v>955</v>
      </c>
      <c r="H275" s="25">
        <v>5.0531228581979404</v>
      </c>
      <c r="I275" s="25">
        <v>153</v>
      </c>
      <c r="J275" s="25">
        <v>3.3026946785607497E-2</v>
      </c>
      <c r="K275" s="25"/>
      <c r="L275" s="25"/>
      <c r="M275" s="25">
        <v>10467</v>
      </c>
      <c r="N275" s="26">
        <v>2902802</v>
      </c>
      <c r="O275" s="24">
        <v>2103007000</v>
      </c>
      <c r="P275" s="25">
        <v>51153</v>
      </c>
      <c r="Q275" s="25"/>
      <c r="R275" s="25"/>
      <c r="S275" s="25"/>
      <c r="T275" s="25"/>
      <c r="U275" s="25" t="s">
        <v>955</v>
      </c>
      <c r="V275" s="25">
        <v>15.964135760983501</v>
      </c>
      <c r="W275" s="25">
        <v>365</v>
      </c>
      <c r="X275" s="25">
        <v>4.3737358249269803E-2</v>
      </c>
      <c r="Y275" s="25">
        <v>10467</v>
      </c>
      <c r="Z275" s="27">
        <v>2902802</v>
      </c>
      <c r="AA275" s="28">
        <f t="shared" si="8"/>
        <v>2.0688214683268775E-3</v>
      </c>
      <c r="AC275" t="str">
        <f t="shared" si="9"/>
        <v>2103007000-51153-NOX</v>
      </c>
      <c r="AD275" t="str">
        <f>IF(COUNTIF('NP-NRModel-MAR-WILDFIRES Modifi'!V:V, AC275)=0, "Missing", "")</f>
        <v/>
      </c>
    </row>
    <row r="276" spans="1:30" hidden="1" x14ac:dyDescent="0.3">
      <c r="A276" s="24">
        <v>2103007000</v>
      </c>
      <c r="B276" s="40">
        <v>51153</v>
      </c>
      <c r="C276" s="25"/>
      <c r="D276" s="25"/>
      <c r="E276" s="25"/>
      <c r="F276" s="25"/>
      <c r="G276" s="25" t="s">
        <v>12</v>
      </c>
      <c r="H276" s="25">
        <v>0.18465385229540501</v>
      </c>
      <c r="I276" s="25">
        <v>153</v>
      </c>
      <c r="J276" s="25">
        <v>1.2068879234993801E-3</v>
      </c>
      <c r="K276" s="25"/>
      <c r="L276" s="25"/>
      <c r="M276" s="25">
        <v>10467</v>
      </c>
      <c r="N276" s="26">
        <v>973153</v>
      </c>
      <c r="O276" s="24">
        <v>2103007000</v>
      </c>
      <c r="P276" s="25">
        <v>51153</v>
      </c>
      <c r="Q276" s="25"/>
      <c r="R276" s="25"/>
      <c r="S276" s="25"/>
      <c r="T276" s="25"/>
      <c r="U276" s="25" t="s">
        <v>12</v>
      </c>
      <c r="V276" s="25">
        <v>0.58336977935337597</v>
      </c>
      <c r="W276" s="25">
        <v>365</v>
      </c>
      <c r="X276" s="25">
        <v>1.59827336809144E-3</v>
      </c>
      <c r="Y276" s="25">
        <v>10467</v>
      </c>
      <c r="Z276" s="27">
        <v>973153</v>
      </c>
      <c r="AA276" s="28">
        <f t="shared" si="8"/>
        <v>2.0688214683268814E-3</v>
      </c>
      <c r="AC276" t="str">
        <f t="shared" si="9"/>
        <v>2103007000-51153-VOC</v>
      </c>
      <c r="AD276" t="str">
        <f>IF(COUNTIF('NP-NRModel-MAR-WILDFIRES Modifi'!V:V, AC276)=0, "Missing", "")</f>
        <v/>
      </c>
    </row>
    <row r="277" spans="1:30" hidden="1" x14ac:dyDescent="0.3">
      <c r="A277" s="24">
        <v>2103007000</v>
      </c>
      <c r="B277" s="40">
        <v>51510</v>
      </c>
      <c r="C277" s="25"/>
      <c r="D277" s="25"/>
      <c r="E277" s="25"/>
      <c r="F277" s="25"/>
      <c r="G277" s="25" t="s">
        <v>955</v>
      </c>
      <c r="H277" s="25">
        <v>4.3163888487909103</v>
      </c>
      <c r="I277" s="25">
        <v>153</v>
      </c>
      <c r="J277" s="25">
        <v>2.82116918221628E-2</v>
      </c>
      <c r="K277" s="25"/>
      <c r="L277" s="25"/>
      <c r="M277" s="25">
        <v>10467</v>
      </c>
      <c r="N277" s="26">
        <v>1248881</v>
      </c>
      <c r="O277" s="24">
        <v>2103007000</v>
      </c>
      <c r="P277" s="25">
        <v>51510</v>
      </c>
      <c r="Q277" s="25"/>
      <c r="R277" s="25"/>
      <c r="S277" s="25"/>
      <c r="T277" s="25"/>
      <c r="U277" s="25" t="s">
        <v>955</v>
      </c>
      <c r="V277" s="25">
        <v>13.6366004771685</v>
      </c>
      <c r="W277" s="25">
        <v>365</v>
      </c>
      <c r="X277" s="25">
        <v>3.7360549252516403E-2</v>
      </c>
      <c r="Y277" s="25">
        <v>10467</v>
      </c>
      <c r="Z277" s="27">
        <v>1248881</v>
      </c>
      <c r="AA277" s="28">
        <f t="shared" si="8"/>
        <v>2.0688214683268823E-3</v>
      </c>
      <c r="AC277" t="str">
        <f t="shared" si="9"/>
        <v>2103007000-51510-NOX</v>
      </c>
      <c r="AD277" t="str">
        <f>IF(COUNTIF('NP-NRModel-MAR-WILDFIRES Modifi'!V:V, AC277)=0, "Missing", "")</f>
        <v/>
      </c>
    </row>
    <row r="278" spans="1:30" hidden="1" x14ac:dyDescent="0.3">
      <c r="A278" s="24">
        <v>2103007000</v>
      </c>
      <c r="B278" s="40">
        <v>51510</v>
      </c>
      <c r="C278" s="25"/>
      <c r="D278" s="25"/>
      <c r="E278" s="25"/>
      <c r="F278" s="25"/>
      <c r="G278" s="25" t="s">
        <v>12</v>
      </c>
      <c r="H278" s="25">
        <v>0.15773166013464299</v>
      </c>
      <c r="I278" s="25">
        <v>153</v>
      </c>
      <c r="J278" s="25">
        <v>1.0309258832329601E-3</v>
      </c>
      <c r="K278" s="25"/>
      <c r="L278" s="25"/>
      <c r="M278" s="25">
        <v>10467</v>
      </c>
      <c r="N278" s="26">
        <v>864030</v>
      </c>
      <c r="O278" s="24">
        <v>2103007000</v>
      </c>
      <c r="P278" s="25">
        <v>51510</v>
      </c>
      <c r="Q278" s="25"/>
      <c r="R278" s="25"/>
      <c r="S278" s="25"/>
      <c r="T278" s="25"/>
      <c r="U278" s="25" t="s">
        <v>12</v>
      </c>
      <c r="V278" s="25">
        <v>0.49831553810522999</v>
      </c>
      <c r="W278" s="25">
        <v>365</v>
      </c>
      <c r="X278" s="25">
        <v>1.3652480496033699E-3</v>
      </c>
      <c r="Y278" s="25">
        <v>10467</v>
      </c>
      <c r="Z278" s="27">
        <v>864030</v>
      </c>
      <c r="AA278" s="28">
        <f t="shared" si="8"/>
        <v>2.0688214683268779E-3</v>
      </c>
      <c r="AC278" t="str">
        <f t="shared" si="9"/>
        <v>2103007000-51510-VOC</v>
      </c>
      <c r="AD278" t="str">
        <f>IF(COUNTIF('NP-NRModel-MAR-WILDFIRES Modifi'!V:V, AC278)=0, "Missing", "")</f>
        <v/>
      </c>
    </row>
    <row r="279" spans="1:30" hidden="1" x14ac:dyDescent="0.3">
      <c r="A279" s="24">
        <v>2103007000</v>
      </c>
      <c r="B279" s="40">
        <v>51600</v>
      </c>
      <c r="C279" s="25"/>
      <c r="D279" s="25"/>
      <c r="E279" s="25"/>
      <c r="F279" s="25"/>
      <c r="G279" s="25" t="s">
        <v>955</v>
      </c>
      <c r="H279" s="25">
        <v>1.4388490359317101</v>
      </c>
      <c r="I279" s="25">
        <v>153</v>
      </c>
      <c r="J279" s="25">
        <v>9.4042420649131896E-3</v>
      </c>
      <c r="K279" s="25"/>
      <c r="L279" s="25"/>
      <c r="M279" s="25">
        <v>10467</v>
      </c>
      <c r="N279" s="26">
        <v>4071028</v>
      </c>
      <c r="O279" s="24">
        <v>2103007000</v>
      </c>
      <c r="P279" s="25">
        <v>51600</v>
      </c>
      <c r="Q279" s="25"/>
      <c r="R279" s="25"/>
      <c r="S279" s="25"/>
      <c r="T279" s="25"/>
      <c r="U279" s="25" t="s">
        <v>955</v>
      </c>
      <c r="V279" s="25">
        <v>4.5457001529081396</v>
      </c>
      <c r="W279" s="25">
        <v>365</v>
      </c>
      <c r="X279" s="25">
        <v>1.24539730216661E-2</v>
      </c>
      <c r="Y279" s="25">
        <v>10467</v>
      </c>
      <c r="Z279" s="27">
        <v>4071028</v>
      </c>
      <c r="AA279" s="28">
        <f t="shared" si="8"/>
        <v>2.0688214683268909E-3</v>
      </c>
      <c r="AC279" t="str">
        <f t="shared" si="9"/>
        <v>2103007000-51600-NOX</v>
      </c>
      <c r="AD279" t="str">
        <f>IF(COUNTIF('NP-NRModel-MAR-WILDFIRES Modifi'!V:V, AC279)=0, "Missing", "")</f>
        <v/>
      </c>
    </row>
    <row r="280" spans="1:30" hidden="1" x14ac:dyDescent="0.3">
      <c r="A280" s="24">
        <v>2103007000</v>
      </c>
      <c r="B280" s="40">
        <v>51600</v>
      </c>
      <c r="C280" s="25"/>
      <c r="D280" s="25"/>
      <c r="E280" s="25"/>
      <c r="F280" s="25"/>
      <c r="G280" s="25" t="s">
        <v>12</v>
      </c>
      <c r="H280" s="25">
        <v>5.25791488991178E-2</v>
      </c>
      <c r="I280" s="25">
        <v>153</v>
      </c>
      <c r="J280" s="25">
        <v>3.4365456796809003E-4</v>
      </c>
      <c r="K280" s="25"/>
      <c r="L280" s="25"/>
      <c r="M280" s="25">
        <v>10467</v>
      </c>
      <c r="N280" s="26">
        <v>855301</v>
      </c>
      <c r="O280" s="24">
        <v>2103007000</v>
      </c>
      <c r="P280" s="25">
        <v>51600</v>
      </c>
      <c r="Q280" s="25"/>
      <c r="R280" s="25"/>
      <c r="S280" s="25"/>
      <c r="T280" s="25"/>
      <c r="U280" s="25" t="s">
        <v>12</v>
      </c>
      <c r="V280" s="25">
        <v>0.16611127312305601</v>
      </c>
      <c r="W280" s="25">
        <v>365</v>
      </c>
      <c r="X280" s="25">
        <v>4.55099378419334E-4</v>
      </c>
      <c r="Y280" s="25">
        <v>10467</v>
      </c>
      <c r="Z280" s="27">
        <v>855301</v>
      </c>
      <c r="AA280" s="28">
        <f t="shared" si="8"/>
        <v>2.0688214683268914E-3</v>
      </c>
      <c r="AC280" t="str">
        <f t="shared" si="9"/>
        <v>2103007000-51600-VOC</v>
      </c>
      <c r="AD280" t="str">
        <f>IF(COUNTIF('NP-NRModel-MAR-WILDFIRES Modifi'!V:V, AC280)=0, "Missing", "")</f>
        <v/>
      </c>
    </row>
    <row r="281" spans="1:30" hidden="1" x14ac:dyDescent="0.3">
      <c r="A281" s="24">
        <v>2103007000</v>
      </c>
      <c r="B281" s="40">
        <v>51610</v>
      </c>
      <c r="C281" s="25"/>
      <c r="D281" s="25"/>
      <c r="E281" s="25"/>
      <c r="F281" s="25"/>
      <c r="G281" s="25" t="s">
        <v>955</v>
      </c>
      <c r="H281" s="25">
        <v>0.532436275640362</v>
      </c>
      <c r="I281" s="25">
        <v>153</v>
      </c>
      <c r="J281" s="25">
        <v>3.47997565778014E-3</v>
      </c>
      <c r="K281" s="25"/>
      <c r="L281" s="25"/>
      <c r="M281" s="25">
        <v>10467</v>
      </c>
      <c r="N281" s="26">
        <v>1999484</v>
      </c>
      <c r="O281" s="24">
        <v>2103007000</v>
      </c>
      <c r="P281" s="25">
        <v>51610</v>
      </c>
      <c r="Q281" s="25"/>
      <c r="R281" s="25"/>
      <c r="S281" s="25"/>
      <c r="T281" s="25"/>
      <c r="U281" s="25" t="s">
        <v>955</v>
      </c>
      <c r="V281" s="25">
        <v>1.68210534889436</v>
      </c>
      <c r="W281" s="25">
        <v>365</v>
      </c>
      <c r="X281" s="25">
        <v>4.6085078051900296E-3</v>
      </c>
      <c r="Y281" s="25">
        <v>10467</v>
      </c>
      <c r="Z281" s="27">
        <v>1999484</v>
      </c>
      <c r="AA281" s="28">
        <f t="shared" si="8"/>
        <v>2.0688214683268866E-3</v>
      </c>
      <c r="AC281" t="str">
        <f t="shared" si="9"/>
        <v>2103007000-51610-NOX</v>
      </c>
      <c r="AD281" t="str">
        <f>IF(COUNTIF('NP-NRModel-MAR-WILDFIRES Modifi'!V:V, AC281)=0, "Missing", "")</f>
        <v/>
      </c>
    </row>
    <row r="282" spans="1:30" hidden="1" x14ac:dyDescent="0.3">
      <c r="A282" s="24">
        <v>2103007000</v>
      </c>
      <c r="B282" s="40">
        <v>51610</v>
      </c>
      <c r="C282" s="25"/>
      <c r="D282" s="25"/>
      <c r="E282" s="25"/>
      <c r="F282" s="25"/>
      <c r="G282" s="25" t="s">
        <v>12</v>
      </c>
      <c r="H282" s="25">
        <v>1.9456567647650899E-2</v>
      </c>
      <c r="I282" s="25">
        <v>153</v>
      </c>
      <c r="J282" s="25">
        <v>1.2716710880817601E-4</v>
      </c>
      <c r="K282" s="25"/>
      <c r="L282" s="25"/>
      <c r="M282" s="25">
        <v>10467</v>
      </c>
      <c r="N282" s="26">
        <v>841299</v>
      </c>
      <c r="O282" s="24">
        <v>2103007000</v>
      </c>
      <c r="P282" s="25">
        <v>51610</v>
      </c>
      <c r="Q282" s="25"/>
      <c r="R282" s="25"/>
      <c r="S282" s="25"/>
      <c r="T282" s="25"/>
      <c r="U282" s="25" t="s">
        <v>12</v>
      </c>
      <c r="V282" s="25">
        <v>6.14683822432587E-2</v>
      </c>
      <c r="W282" s="25">
        <v>365</v>
      </c>
      <c r="X282" s="25">
        <v>1.68406526693859E-4</v>
      </c>
      <c r="Y282" s="25">
        <v>10467</v>
      </c>
      <c r="Z282" s="27">
        <v>841299</v>
      </c>
      <c r="AA282" s="28">
        <f t="shared" si="8"/>
        <v>2.068821468326874E-3</v>
      </c>
      <c r="AC282" t="str">
        <f t="shared" si="9"/>
        <v>2103007000-51610-VOC</v>
      </c>
      <c r="AD282" t="str">
        <f>IF(COUNTIF('NP-NRModel-MAR-WILDFIRES Modifi'!V:V, AC282)=0, "Missing", "")</f>
        <v/>
      </c>
    </row>
    <row r="283" spans="1:30" hidden="1" x14ac:dyDescent="0.3">
      <c r="A283" s="24">
        <v>2103007000</v>
      </c>
      <c r="B283" s="40">
        <v>51683</v>
      </c>
      <c r="C283" s="25"/>
      <c r="D283" s="25"/>
      <c r="E283" s="25"/>
      <c r="F283" s="25"/>
      <c r="G283" s="25" t="s">
        <v>955</v>
      </c>
      <c r="H283" s="25">
        <v>0.77411659886557205</v>
      </c>
      <c r="I283" s="25">
        <v>153</v>
      </c>
      <c r="J283" s="25">
        <v>5.0595856135004702E-3</v>
      </c>
      <c r="K283" s="25"/>
      <c r="L283" s="25"/>
      <c r="M283" s="25">
        <v>10467</v>
      </c>
      <c r="N283" s="26">
        <v>1091867</v>
      </c>
      <c r="O283" s="24">
        <v>2103007000</v>
      </c>
      <c r="P283" s="25">
        <v>51683</v>
      </c>
      <c r="Q283" s="25"/>
      <c r="R283" s="25"/>
      <c r="S283" s="25"/>
      <c r="T283" s="25"/>
      <c r="U283" s="25" t="s">
        <v>955</v>
      </c>
      <c r="V283" s="25">
        <v>2.4456366539894301</v>
      </c>
      <c r="W283" s="25">
        <v>365</v>
      </c>
      <c r="X283" s="25">
        <v>6.7003743944916098E-3</v>
      </c>
      <c r="Y283" s="25">
        <v>10467</v>
      </c>
      <c r="Z283" s="27">
        <v>1091867</v>
      </c>
      <c r="AA283" s="28">
        <f t="shared" si="8"/>
        <v>2.0688214683268879E-3</v>
      </c>
      <c r="AC283" t="str">
        <f t="shared" si="9"/>
        <v>2103007000-51683-NOX</v>
      </c>
      <c r="AD283" t="str">
        <f>IF(COUNTIF('NP-NRModel-MAR-WILDFIRES Modifi'!V:V, AC283)=0, "Missing", "")</f>
        <v/>
      </c>
    </row>
    <row r="284" spans="1:30" hidden="1" x14ac:dyDescent="0.3">
      <c r="A284" s="24">
        <v>2103007000</v>
      </c>
      <c r="B284" s="40">
        <v>51683</v>
      </c>
      <c r="C284" s="25"/>
      <c r="D284" s="25"/>
      <c r="E284" s="25"/>
      <c r="F284" s="25"/>
      <c r="G284" s="25" t="s">
        <v>12</v>
      </c>
      <c r="H284" s="25">
        <v>2.8288173034298002E-2</v>
      </c>
      <c r="I284" s="25">
        <v>153</v>
      </c>
      <c r="J284" s="25">
        <v>1.8489001983201301E-4</v>
      </c>
      <c r="K284" s="25"/>
      <c r="L284" s="25"/>
      <c r="M284" s="25">
        <v>10467</v>
      </c>
      <c r="N284" s="26">
        <v>1735085</v>
      </c>
      <c r="O284" s="24">
        <v>2103007000</v>
      </c>
      <c r="P284" s="25">
        <v>51683</v>
      </c>
      <c r="Q284" s="25"/>
      <c r="R284" s="25"/>
      <c r="S284" s="25"/>
      <c r="T284" s="25"/>
      <c r="U284" s="25" t="s">
        <v>12</v>
      </c>
      <c r="V284" s="25">
        <v>8.9369731831688407E-2</v>
      </c>
      <c r="W284" s="25">
        <v>365</v>
      </c>
      <c r="X284" s="25">
        <v>2.4484858036079001E-4</v>
      </c>
      <c r="Y284" s="25">
        <v>10467</v>
      </c>
      <c r="Z284" s="27">
        <v>1735085</v>
      </c>
      <c r="AA284" s="28">
        <f t="shared" si="8"/>
        <v>2.0688214683268788E-3</v>
      </c>
      <c r="AC284" t="str">
        <f t="shared" si="9"/>
        <v>2103007000-51683-VOC</v>
      </c>
      <c r="AD284" t="str">
        <f>IF(COUNTIF('NP-NRModel-MAR-WILDFIRES Modifi'!V:V, AC284)=0, "Missing", "")</f>
        <v/>
      </c>
    </row>
    <row r="285" spans="1:30" hidden="1" x14ac:dyDescent="0.3">
      <c r="A285" s="24">
        <v>2103007000</v>
      </c>
      <c r="B285" s="40">
        <v>51685</v>
      </c>
      <c r="C285" s="25"/>
      <c r="D285" s="25"/>
      <c r="E285" s="25"/>
      <c r="F285" s="25"/>
      <c r="G285" s="25" t="s">
        <v>955</v>
      </c>
      <c r="H285" s="25">
        <v>8.2584219490616506E-2</v>
      </c>
      <c r="I285" s="25">
        <v>153</v>
      </c>
      <c r="J285" s="25">
        <v>5.3976614046154605E-4</v>
      </c>
      <c r="K285" s="25"/>
      <c r="L285" s="25"/>
      <c r="M285" s="25">
        <v>10467</v>
      </c>
      <c r="N285" s="26">
        <v>4017666</v>
      </c>
      <c r="O285" s="24">
        <v>2103007000</v>
      </c>
      <c r="P285" s="25">
        <v>51685</v>
      </c>
      <c r="Q285" s="25"/>
      <c r="R285" s="25"/>
      <c r="S285" s="25"/>
      <c r="T285" s="25"/>
      <c r="U285" s="25" t="s">
        <v>955</v>
      </c>
      <c r="V285" s="25">
        <v>0.26090513305532798</v>
      </c>
      <c r="W285" s="25">
        <v>365</v>
      </c>
      <c r="X285" s="25">
        <v>7.1480858371322895E-4</v>
      </c>
      <c r="Y285" s="25">
        <v>10467</v>
      </c>
      <c r="Z285" s="27">
        <v>4017666</v>
      </c>
      <c r="AA285" s="28">
        <f t="shared" si="8"/>
        <v>2.0688214683268892E-3</v>
      </c>
      <c r="AC285" t="str">
        <f t="shared" si="9"/>
        <v>2103007000-51685-NOX</v>
      </c>
      <c r="AD285" t="str">
        <f>IF(COUNTIF('NP-NRModel-MAR-WILDFIRES Modifi'!V:V, AC285)=0, "Missing", "")</f>
        <v/>
      </c>
    </row>
    <row r="286" spans="1:30" hidden="1" x14ac:dyDescent="0.3">
      <c r="A286" s="24">
        <v>2103007000</v>
      </c>
      <c r="B286" s="40">
        <v>51685</v>
      </c>
      <c r="C286" s="25"/>
      <c r="D286" s="25"/>
      <c r="E286" s="25"/>
      <c r="F286" s="25"/>
      <c r="G286" s="25" t="s">
        <v>12</v>
      </c>
      <c r="H286" s="25">
        <v>3.0178353743492599E-3</v>
      </c>
      <c r="I286" s="25">
        <v>153</v>
      </c>
      <c r="J286" s="29">
        <v>1.97244142114331E-5</v>
      </c>
      <c r="K286" s="29"/>
      <c r="L286" s="29"/>
      <c r="M286" s="25">
        <v>10467</v>
      </c>
      <c r="N286" s="26">
        <v>3495573</v>
      </c>
      <c r="O286" s="24">
        <v>2103007000</v>
      </c>
      <c r="P286" s="25">
        <v>51685</v>
      </c>
      <c r="Q286" s="25"/>
      <c r="R286" s="25"/>
      <c r="S286" s="25"/>
      <c r="T286" s="25"/>
      <c r="U286" s="25" t="s">
        <v>12</v>
      </c>
      <c r="V286" s="25">
        <v>9.5341306697599298E-3</v>
      </c>
      <c r="W286" s="25">
        <v>365</v>
      </c>
      <c r="X286" s="29">
        <v>2.61209059445477E-5</v>
      </c>
      <c r="Y286" s="25">
        <v>10467</v>
      </c>
      <c r="Z286" s="27">
        <v>3495573</v>
      </c>
      <c r="AA286" s="28">
        <f t="shared" si="8"/>
        <v>2.0688214683268823E-3</v>
      </c>
      <c r="AC286" t="str">
        <f t="shared" si="9"/>
        <v>2103007000-51685-VOC</v>
      </c>
      <c r="AD286" t="str">
        <f>IF(COUNTIF('NP-NRModel-MAR-WILDFIRES Modifi'!V:V, AC286)=0, "Missing", "")</f>
        <v/>
      </c>
    </row>
    <row r="287" spans="1:30" hidden="1" x14ac:dyDescent="0.3">
      <c r="A287" s="24">
        <v>2103008000</v>
      </c>
      <c r="B287" s="40">
        <v>24009</v>
      </c>
      <c r="C287" s="25"/>
      <c r="D287" s="25"/>
      <c r="E287" s="25"/>
      <c r="F287" s="25"/>
      <c r="G287" s="25" t="s">
        <v>955</v>
      </c>
      <c r="H287" s="25">
        <v>0.253625258901571</v>
      </c>
      <c r="I287" s="25">
        <v>153</v>
      </c>
      <c r="J287" s="25">
        <v>1.6576814307292199E-3</v>
      </c>
      <c r="K287" s="25"/>
      <c r="L287" s="25"/>
      <c r="M287" s="25">
        <v>10467</v>
      </c>
      <c r="N287" s="26">
        <v>494756</v>
      </c>
      <c r="O287" s="24">
        <v>2103008000</v>
      </c>
      <c r="P287" s="25">
        <v>24009</v>
      </c>
      <c r="Q287" s="25"/>
      <c r="R287" s="25"/>
      <c r="S287" s="25"/>
      <c r="T287" s="25"/>
      <c r="U287" s="25" t="s">
        <v>955</v>
      </c>
      <c r="V287" s="25">
        <v>0.801268478748838</v>
      </c>
      <c r="W287" s="25">
        <v>365</v>
      </c>
      <c r="X287" s="25">
        <v>2.1952561061612001E-3</v>
      </c>
      <c r="Y287" s="25">
        <v>10467</v>
      </c>
      <c r="Z287" s="27">
        <v>494756</v>
      </c>
      <c r="AA287" s="28">
        <f t="shared" si="8"/>
        <v>2.0688214683268844E-3</v>
      </c>
      <c r="AC287" t="str">
        <f t="shared" si="9"/>
        <v>2103008000-24009-NOX</v>
      </c>
      <c r="AD287" t="str">
        <f>IF(COUNTIF('NP-NRModel-MAR-WILDFIRES Modifi'!V:V, AC287)=0, "Missing", "")</f>
        <v/>
      </c>
    </row>
    <row r="288" spans="1:30" hidden="1" x14ac:dyDescent="0.3">
      <c r="A288" s="24">
        <v>2103008000</v>
      </c>
      <c r="B288" s="40">
        <v>24009</v>
      </c>
      <c r="C288" s="25"/>
      <c r="D288" s="25"/>
      <c r="E288" s="25"/>
      <c r="F288" s="25"/>
      <c r="G288" s="25" t="s">
        <v>12</v>
      </c>
      <c r="H288" s="25">
        <v>1.9598316503046598E-2</v>
      </c>
      <c r="I288" s="25">
        <v>153</v>
      </c>
      <c r="J288" s="25">
        <v>1.28093571915337E-4</v>
      </c>
      <c r="K288" s="25"/>
      <c r="L288" s="25"/>
      <c r="M288" s="25">
        <v>10467</v>
      </c>
      <c r="N288" s="26">
        <v>2553242</v>
      </c>
      <c r="O288" s="24">
        <v>2103008000</v>
      </c>
      <c r="P288" s="25">
        <v>24009</v>
      </c>
      <c r="Q288" s="25"/>
      <c r="R288" s="25"/>
      <c r="S288" s="25"/>
      <c r="T288" s="25"/>
      <c r="U288" s="25" t="s">
        <v>12</v>
      </c>
      <c r="V288" s="25">
        <v>6.1916203924029599E-2</v>
      </c>
      <c r="W288" s="25">
        <v>365</v>
      </c>
      <c r="X288" s="25">
        <v>1.696334354083E-4</v>
      </c>
      <c r="Y288" s="25">
        <v>10467</v>
      </c>
      <c r="Z288" s="27">
        <v>2553242</v>
      </c>
      <c r="AA288" s="28">
        <f t="shared" si="8"/>
        <v>2.0688214683268727E-3</v>
      </c>
      <c r="AC288" t="str">
        <f t="shared" si="9"/>
        <v>2103008000-24009-VOC</v>
      </c>
      <c r="AD288" t="str">
        <f>IF(COUNTIF('NP-NRModel-MAR-WILDFIRES Modifi'!V:V, AC288)=0, "Missing", "")</f>
        <v/>
      </c>
    </row>
    <row r="289" spans="1:30" hidden="1" x14ac:dyDescent="0.3">
      <c r="A289" s="24">
        <v>2103008000</v>
      </c>
      <c r="B289" s="40">
        <v>24017</v>
      </c>
      <c r="C289" s="25"/>
      <c r="D289" s="25"/>
      <c r="E289" s="25"/>
      <c r="F289" s="25"/>
      <c r="G289" s="25" t="s">
        <v>955</v>
      </c>
      <c r="H289" s="25">
        <v>0.481449767960338</v>
      </c>
      <c r="I289" s="25">
        <v>153</v>
      </c>
      <c r="J289" s="25">
        <v>3.1467305095446898E-3</v>
      </c>
      <c r="K289" s="25"/>
      <c r="L289" s="25"/>
      <c r="M289" s="25">
        <v>10467</v>
      </c>
      <c r="N289" s="26">
        <v>353179</v>
      </c>
      <c r="O289" s="24">
        <v>2103008000</v>
      </c>
      <c r="P289" s="25">
        <v>24017</v>
      </c>
      <c r="Q289" s="25"/>
      <c r="R289" s="25"/>
      <c r="S289" s="25"/>
      <c r="T289" s="25"/>
      <c r="U289" s="25" t="s">
        <v>955</v>
      </c>
      <c r="V289" s="25">
        <v>1.52102564562496</v>
      </c>
      <c r="W289" s="25">
        <v>365</v>
      </c>
      <c r="X289" s="25">
        <v>4.1671935496574398E-3</v>
      </c>
      <c r="Y289" s="25">
        <v>10467</v>
      </c>
      <c r="Z289" s="27">
        <v>353179</v>
      </c>
      <c r="AA289" s="28">
        <f t="shared" si="8"/>
        <v>2.0688214683268927E-3</v>
      </c>
      <c r="AC289" t="str">
        <f t="shared" si="9"/>
        <v>2103008000-24017-NOX</v>
      </c>
      <c r="AD289" t="str">
        <f>IF(COUNTIF('NP-NRModel-MAR-WILDFIRES Modifi'!V:V, AC289)=0, "Missing", "")</f>
        <v/>
      </c>
    </row>
    <row r="290" spans="1:30" hidden="1" x14ac:dyDescent="0.3">
      <c r="A290" s="24">
        <v>2103008000</v>
      </c>
      <c r="B290" s="40">
        <v>24017</v>
      </c>
      <c r="C290" s="25"/>
      <c r="D290" s="25"/>
      <c r="E290" s="25"/>
      <c r="F290" s="25"/>
      <c r="G290" s="25" t="s">
        <v>12</v>
      </c>
      <c r="H290" s="25">
        <v>3.7202937918205399E-2</v>
      </c>
      <c r="I290" s="25">
        <v>153</v>
      </c>
      <c r="J290" s="25">
        <v>2.4315645698173499E-4</v>
      </c>
      <c r="K290" s="25"/>
      <c r="L290" s="25"/>
      <c r="M290" s="25">
        <v>10467</v>
      </c>
      <c r="N290" s="26">
        <v>1018743</v>
      </c>
      <c r="O290" s="24">
        <v>2103008000</v>
      </c>
      <c r="P290" s="25">
        <v>24017</v>
      </c>
      <c r="Q290" s="25"/>
      <c r="R290" s="25"/>
      <c r="S290" s="25"/>
      <c r="T290" s="25"/>
      <c r="U290" s="25" t="s">
        <v>12</v>
      </c>
      <c r="V290" s="25">
        <v>0.117533804005998</v>
      </c>
      <c r="W290" s="25">
        <v>365</v>
      </c>
      <c r="X290" s="25">
        <v>3.2201042193424299E-4</v>
      </c>
      <c r="Y290" s="25">
        <v>10467</v>
      </c>
      <c r="Z290" s="27">
        <v>1018743</v>
      </c>
      <c r="AA290" s="28">
        <f t="shared" si="8"/>
        <v>2.0688214683269009E-3</v>
      </c>
      <c r="AC290" t="str">
        <f t="shared" si="9"/>
        <v>2103008000-24017-VOC</v>
      </c>
      <c r="AD290" t="str">
        <f>IF(COUNTIF('NP-NRModel-MAR-WILDFIRES Modifi'!V:V, AC290)=0, "Missing", "")</f>
        <v/>
      </c>
    </row>
    <row r="291" spans="1:30" hidden="1" x14ac:dyDescent="0.3">
      <c r="A291" s="24">
        <v>2103008000</v>
      </c>
      <c r="B291" s="40">
        <v>24021</v>
      </c>
      <c r="C291" s="25"/>
      <c r="D291" s="25"/>
      <c r="E291" s="25"/>
      <c r="F291" s="25"/>
      <c r="G291" s="25" t="s">
        <v>955</v>
      </c>
      <c r="H291" s="25">
        <v>1.22080296970557</v>
      </c>
      <c r="I291" s="25">
        <v>153</v>
      </c>
      <c r="J291" s="25">
        <v>7.97910437716059E-3</v>
      </c>
      <c r="K291" s="25"/>
      <c r="L291" s="25"/>
      <c r="M291" s="25">
        <v>10467</v>
      </c>
      <c r="N291" s="26">
        <v>174954</v>
      </c>
      <c r="O291" s="24">
        <v>2103008000</v>
      </c>
      <c r="P291" s="25">
        <v>24021</v>
      </c>
      <c r="Q291" s="25"/>
      <c r="R291" s="25"/>
      <c r="S291" s="25"/>
      <c r="T291" s="25"/>
      <c r="U291" s="25" t="s">
        <v>955</v>
      </c>
      <c r="V291" s="25">
        <v>3.8568356425716499</v>
      </c>
      <c r="W291" s="25">
        <v>365</v>
      </c>
      <c r="X291" s="25">
        <v>1.0566672993346999E-2</v>
      </c>
      <c r="Y291" s="25">
        <v>10467</v>
      </c>
      <c r="Z291" s="27">
        <v>174954</v>
      </c>
      <c r="AA291" s="28">
        <f t="shared" si="8"/>
        <v>2.0688214683268966E-3</v>
      </c>
      <c r="AC291" t="str">
        <f t="shared" si="9"/>
        <v>2103008000-24021-NOX</v>
      </c>
      <c r="AD291" t="str">
        <f>IF(COUNTIF('NP-NRModel-MAR-WILDFIRES Modifi'!V:V, AC291)=0, "Missing", "")</f>
        <v/>
      </c>
    </row>
    <row r="292" spans="1:30" hidden="1" x14ac:dyDescent="0.3">
      <c r="A292" s="24">
        <v>2103008000</v>
      </c>
      <c r="B292" s="40">
        <v>24021</v>
      </c>
      <c r="C292" s="25"/>
      <c r="D292" s="25"/>
      <c r="E292" s="25"/>
      <c r="F292" s="25"/>
      <c r="G292" s="25" t="s">
        <v>12</v>
      </c>
      <c r="H292" s="25">
        <v>9.4334771022528505E-2</v>
      </c>
      <c r="I292" s="25">
        <v>153</v>
      </c>
      <c r="J292" s="25">
        <v>6.16567130866199E-4</v>
      </c>
      <c r="K292" s="25"/>
      <c r="L292" s="25"/>
      <c r="M292" s="25">
        <v>10467</v>
      </c>
      <c r="N292" s="26">
        <v>2105921</v>
      </c>
      <c r="O292" s="24">
        <v>2103008000</v>
      </c>
      <c r="P292" s="25">
        <v>24021</v>
      </c>
      <c r="Q292" s="25"/>
      <c r="R292" s="25"/>
      <c r="S292" s="25"/>
      <c r="T292" s="25"/>
      <c r="U292" s="25" t="s">
        <v>12</v>
      </c>
      <c r="V292" s="25">
        <v>0.29802819639378297</v>
      </c>
      <c r="W292" s="25">
        <v>365</v>
      </c>
      <c r="X292" s="25">
        <v>8.1651560655830995E-4</v>
      </c>
      <c r="Y292" s="25">
        <v>10467</v>
      </c>
      <c r="Z292" s="27">
        <v>2105921</v>
      </c>
      <c r="AA292" s="28">
        <f t="shared" si="8"/>
        <v>2.068821468326884E-3</v>
      </c>
      <c r="AC292" t="str">
        <f t="shared" si="9"/>
        <v>2103008000-24021-VOC</v>
      </c>
      <c r="AD292" t="str">
        <f>IF(COUNTIF('NP-NRModel-MAR-WILDFIRES Modifi'!V:V, AC292)=0, "Missing", "")</f>
        <v/>
      </c>
    </row>
    <row r="293" spans="1:30" hidden="1" x14ac:dyDescent="0.3">
      <c r="A293" s="24">
        <v>2103008000</v>
      </c>
      <c r="B293" s="40">
        <v>24031</v>
      </c>
      <c r="C293" s="25"/>
      <c r="D293" s="25"/>
      <c r="E293" s="25"/>
      <c r="F293" s="25"/>
      <c r="G293" s="25" t="s">
        <v>955</v>
      </c>
      <c r="H293" s="25">
        <v>6.7708642353027004</v>
      </c>
      <c r="I293" s="25">
        <v>153</v>
      </c>
      <c r="J293" s="25">
        <v>4.42540146098215E-2</v>
      </c>
      <c r="K293" s="25"/>
      <c r="L293" s="25"/>
      <c r="M293" s="25">
        <v>10467</v>
      </c>
      <c r="N293" s="26">
        <v>2465274</v>
      </c>
      <c r="O293" s="24">
        <v>2103008000</v>
      </c>
      <c r="P293" s="25">
        <v>24031</v>
      </c>
      <c r="Q293" s="25"/>
      <c r="R293" s="25"/>
      <c r="S293" s="25"/>
      <c r="T293" s="25"/>
      <c r="U293" s="25" t="s">
        <v>955</v>
      </c>
      <c r="V293" s="25">
        <v>21.3909297091793</v>
      </c>
      <c r="W293" s="25">
        <v>365</v>
      </c>
      <c r="X293" s="25">
        <v>5.8605286874463897E-2</v>
      </c>
      <c r="Y293" s="25">
        <v>10467</v>
      </c>
      <c r="Z293" s="27">
        <v>2465274</v>
      </c>
      <c r="AA293" s="28">
        <f t="shared" si="8"/>
        <v>2.0688214683268849E-3</v>
      </c>
      <c r="AC293" t="str">
        <f t="shared" si="9"/>
        <v>2103008000-24031-NOX</v>
      </c>
      <c r="AD293" t="str">
        <f>IF(COUNTIF('NP-NRModel-MAR-WILDFIRES Modifi'!V:V, AC293)=0, "Missing", "")</f>
        <v/>
      </c>
    </row>
    <row r="294" spans="1:30" hidden="1" x14ac:dyDescent="0.3">
      <c r="A294" s="24">
        <v>2103008000</v>
      </c>
      <c r="B294" s="40">
        <v>24031</v>
      </c>
      <c r="C294" s="25"/>
      <c r="D294" s="25"/>
      <c r="E294" s="25"/>
      <c r="F294" s="25"/>
      <c r="G294" s="25" t="s">
        <v>12</v>
      </c>
      <c r="H294" s="25">
        <v>0.523203197578746</v>
      </c>
      <c r="I294" s="25">
        <v>153</v>
      </c>
      <c r="J294" s="25">
        <v>3.41962874234474E-3</v>
      </c>
      <c r="K294" s="25"/>
      <c r="L294" s="25"/>
      <c r="M294" s="25">
        <v>10467</v>
      </c>
      <c r="N294" s="26">
        <v>277883</v>
      </c>
      <c r="O294" s="24">
        <v>2103008000</v>
      </c>
      <c r="P294" s="25">
        <v>24031</v>
      </c>
      <c r="Q294" s="25"/>
      <c r="R294" s="25"/>
      <c r="S294" s="25"/>
      <c r="T294" s="25"/>
      <c r="U294" s="25" t="s">
        <v>12</v>
      </c>
      <c r="V294" s="25">
        <v>1.65293564219936</v>
      </c>
      <c r="W294" s="25">
        <v>365</v>
      </c>
      <c r="X294" s="25">
        <v>4.5285908005462099E-3</v>
      </c>
      <c r="Y294" s="25">
        <v>10467</v>
      </c>
      <c r="Z294" s="27">
        <v>277883</v>
      </c>
      <c r="AA294" s="28">
        <f t="shared" si="8"/>
        <v>2.0688214683268957E-3</v>
      </c>
      <c r="AC294" t="str">
        <f t="shared" si="9"/>
        <v>2103008000-24031-VOC</v>
      </c>
      <c r="AD294" t="str">
        <f>IF(COUNTIF('NP-NRModel-MAR-WILDFIRES Modifi'!V:V, AC294)=0, "Missing", "")</f>
        <v/>
      </c>
    </row>
    <row r="295" spans="1:30" hidden="1" x14ac:dyDescent="0.3">
      <c r="A295" s="24">
        <v>2103008000</v>
      </c>
      <c r="B295" s="40">
        <v>24033</v>
      </c>
      <c r="C295" s="25"/>
      <c r="D295" s="25"/>
      <c r="E295" s="25"/>
      <c r="F295" s="25"/>
      <c r="G295" s="25" t="s">
        <v>955</v>
      </c>
      <c r="H295" s="25">
        <v>3.7642646870443399</v>
      </c>
      <c r="I295" s="25">
        <v>153</v>
      </c>
      <c r="J295" s="25">
        <v>2.4603037170224398E-2</v>
      </c>
      <c r="K295" s="25"/>
      <c r="L295" s="25"/>
      <c r="M295" s="25">
        <v>10467</v>
      </c>
      <c r="N295" s="26">
        <v>826443</v>
      </c>
      <c r="O295" s="24">
        <v>2103008000</v>
      </c>
      <c r="P295" s="25">
        <v>24033</v>
      </c>
      <c r="Q295" s="25"/>
      <c r="R295" s="25"/>
      <c r="S295" s="25"/>
      <c r="T295" s="25"/>
      <c r="U295" s="25" t="s">
        <v>955</v>
      </c>
      <c r="V295" s="25">
        <v>11.8922959505643</v>
      </c>
      <c r="W295" s="25">
        <v>365</v>
      </c>
      <c r="X295" s="25">
        <v>3.25816327412723E-2</v>
      </c>
      <c r="Y295" s="25">
        <v>10467</v>
      </c>
      <c r="Z295" s="27">
        <v>826443</v>
      </c>
      <c r="AA295" s="28">
        <f t="shared" si="8"/>
        <v>2.0688214683268931E-3</v>
      </c>
      <c r="AC295" t="str">
        <f t="shared" si="9"/>
        <v>2103008000-24033-NOX</v>
      </c>
      <c r="AD295" t="str">
        <f>IF(COUNTIF('NP-NRModel-MAR-WILDFIRES Modifi'!V:V, AC295)=0, "Missing", "")</f>
        <v/>
      </c>
    </row>
    <row r="296" spans="1:30" hidden="1" x14ac:dyDescent="0.3">
      <c r="A296" s="24">
        <v>2103008000</v>
      </c>
      <c r="B296" s="40">
        <v>24033</v>
      </c>
      <c r="C296" s="25"/>
      <c r="D296" s="25"/>
      <c r="E296" s="25"/>
      <c r="F296" s="25"/>
      <c r="G296" s="25" t="s">
        <v>12</v>
      </c>
      <c r="H296" s="25">
        <v>0.290875011575221</v>
      </c>
      <c r="I296" s="25">
        <v>153</v>
      </c>
      <c r="J296" s="25">
        <v>1.9011438665047101E-3</v>
      </c>
      <c r="K296" s="25"/>
      <c r="L296" s="25"/>
      <c r="M296" s="25">
        <v>10467</v>
      </c>
      <c r="N296" s="26">
        <v>2113350</v>
      </c>
      <c r="O296" s="24">
        <v>2103008000</v>
      </c>
      <c r="P296" s="25">
        <v>24033</v>
      </c>
      <c r="Q296" s="25"/>
      <c r="R296" s="25"/>
      <c r="S296" s="25"/>
      <c r="T296" s="25"/>
      <c r="U296" s="25" t="s">
        <v>12</v>
      </c>
      <c r="V296" s="25">
        <v>0.91895018280249297</v>
      </c>
      <c r="W296" s="25">
        <v>365</v>
      </c>
      <c r="X296" s="25">
        <v>2.5176717337054601E-3</v>
      </c>
      <c r="Y296" s="25">
        <v>10467</v>
      </c>
      <c r="Z296" s="27">
        <v>2113350</v>
      </c>
      <c r="AA296" s="28">
        <f t="shared" si="8"/>
        <v>2.0688214683268818E-3</v>
      </c>
      <c r="AC296" t="str">
        <f t="shared" si="9"/>
        <v>2103008000-24033-VOC</v>
      </c>
      <c r="AD296" t="str">
        <f>IF(COUNTIF('NP-NRModel-MAR-WILDFIRES Modifi'!V:V, AC296)=0, "Missing", "")</f>
        <v/>
      </c>
    </row>
    <row r="297" spans="1:30" hidden="1" x14ac:dyDescent="0.3">
      <c r="A297" s="24">
        <v>2103008000</v>
      </c>
      <c r="B297" s="40">
        <v>51013</v>
      </c>
      <c r="C297" s="25"/>
      <c r="D297" s="25"/>
      <c r="E297" s="25"/>
      <c r="F297" s="25"/>
      <c r="G297" s="25" t="s">
        <v>955</v>
      </c>
      <c r="H297" s="25">
        <v>3.36934082607491</v>
      </c>
      <c r="I297" s="25">
        <v>153</v>
      </c>
      <c r="J297" s="25">
        <v>2.2021835464541901E-2</v>
      </c>
      <c r="K297" s="25"/>
      <c r="L297" s="25"/>
      <c r="M297" s="25">
        <v>10467</v>
      </c>
      <c r="N297" s="26">
        <v>176122</v>
      </c>
      <c r="O297" s="24">
        <v>2103008000</v>
      </c>
      <c r="P297" s="25">
        <v>51013</v>
      </c>
      <c r="Q297" s="25"/>
      <c r="R297" s="25"/>
      <c r="S297" s="25"/>
      <c r="T297" s="25"/>
      <c r="U297" s="25" t="s">
        <v>955</v>
      </c>
      <c r="V297" s="25">
        <v>10.644628258982401</v>
      </c>
      <c r="W297" s="25">
        <v>365</v>
      </c>
      <c r="X297" s="25">
        <v>2.9163365093102599E-2</v>
      </c>
      <c r="Y297" s="25">
        <v>10467</v>
      </c>
      <c r="Z297" s="27">
        <v>176122</v>
      </c>
      <c r="AA297" s="28">
        <f t="shared" si="8"/>
        <v>2.0688214683268922E-3</v>
      </c>
      <c r="AC297" t="str">
        <f t="shared" si="9"/>
        <v>2103008000-51013-NOX</v>
      </c>
      <c r="AD297" t="str">
        <f>IF(COUNTIF('NP-NRModel-MAR-WILDFIRES Modifi'!V:V, AC297)=0, "Missing", "")</f>
        <v/>
      </c>
    </row>
    <row r="298" spans="1:30" hidden="1" x14ac:dyDescent="0.3">
      <c r="A298" s="24">
        <v>2103008000</v>
      </c>
      <c r="B298" s="40">
        <v>51013</v>
      </c>
      <c r="C298" s="25"/>
      <c r="D298" s="25"/>
      <c r="E298" s="25"/>
      <c r="F298" s="25"/>
      <c r="G298" s="25" t="s">
        <v>12</v>
      </c>
      <c r="H298" s="25">
        <v>0.26035816602746498</v>
      </c>
      <c r="I298" s="25">
        <v>153</v>
      </c>
      <c r="J298" s="25">
        <v>1.7016873596566299E-3</v>
      </c>
      <c r="K298" s="25"/>
      <c r="L298" s="25"/>
      <c r="M298" s="25">
        <v>10467</v>
      </c>
      <c r="N298" s="26">
        <v>2620661</v>
      </c>
      <c r="O298" s="24">
        <v>2103008000</v>
      </c>
      <c r="P298" s="25">
        <v>51013</v>
      </c>
      <c r="Q298" s="25"/>
      <c r="R298" s="25"/>
      <c r="S298" s="25"/>
      <c r="T298" s="25"/>
      <c r="U298" s="25" t="s">
        <v>12</v>
      </c>
      <c r="V298" s="25">
        <v>0.82253949202917198</v>
      </c>
      <c r="W298" s="25">
        <v>365</v>
      </c>
      <c r="X298" s="25">
        <v>2.2535328548744398E-3</v>
      </c>
      <c r="Y298" s="25">
        <v>10467</v>
      </c>
      <c r="Z298" s="27">
        <v>2620661</v>
      </c>
      <c r="AA298" s="28">
        <f t="shared" si="8"/>
        <v>2.0688214683268705E-3</v>
      </c>
      <c r="AC298" t="str">
        <f t="shared" si="9"/>
        <v>2103008000-51013-VOC</v>
      </c>
      <c r="AD298" t="str">
        <f>IF(COUNTIF('NP-NRModel-MAR-WILDFIRES Modifi'!V:V, AC298)=0, "Missing", "")</f>
        <v/>
      </c>
    </row>
    <row r="299" spans="1:30" hidden="1" x14ac:dyDescent="0.3">
      <c r="A299" s="24">
        <v>2103008000</v>
      </c>
      <c r="B299" s="40">
        <v>51059</v>
      </c>
      <c r="C299" s="25"/>
      <c r="D299" s="25"/>
      <c r="E299" s="25"/>
      <c r="F299" s="25"/>
      <c r="G299" s="25" t="s">
        <v>955</v>
      </c>
      <c r="H299" s="25">
        <v>14.1311539382343</v>
      </c>
      <c r="I299" s="25">
        <v>153</v>
      </c>
      <c r="J299" s="25">
        <v>9.2360483256433298E-2</v>
      </c>
      <c r="K299" s="25"/>
      <c r="L299" s="25"/>
      <c r="M299" s="25">
        <v>10467</v>
      </c>
      <c r="N299" s="26">
        <v>366886</v>
      </c>
      <c r="O299" s="24">
        <v>2103008000</v>
      </c>
      <c r="P299" s="25">
        <v>51059</v>
      </c>
      <c r="Q299" s="25"/>
      <c r="R299" s="25"/>
      <c r="S299" s="25"/>
      <c r="T299" s="25"/>
      <c r="U299" s="25" t="s">
        <v>955</v>
      </c>
      <c r="V299" s="25">
        <v>44.644008519076202</v>
      </c>
      <c r="W299" s="25">
        <v>365</v>
      </c>
      <c r="X299" s="25">
        <v>0.122312352107058</v>
      </c>
      <c r="Y299" s="25">
        <v>10467</v>
      </c>
      <c r="Z299" s="27">
        <v>366886</v>
      </c>
      <c r="AA299" s="28">
        <f t="shared" si="8"/>
        <v>2.0688214683268875E-3</v>
      </c>
      <c r="AC299" t="str">
        <f t="shared" si="9"/>
        <v>2103008000-51059-NOX</v>
      </c>
      <c r="AD299" t="str">
        <f>IF(COUNTIF('NP-NRModel-MAR-WILDFIRES Modifi'!V:V, AC299)=0, "Missing", "")</f>
        <v/>
      </c>
    </row>
    <row r="300" spans="1:30" hidden="1" x14ac:dyDescent="0.3">
      <c r="A300" s="24">
        <v>2103008000</v>
      </c>
      <c r="B300" s="40">
        <v>51059</v>
      </c>
      <c r="C300" s="25"/>
      <c r="D300" s="25"/>
      <c r="E300" s="25"/>
      <c r="F300" s="25"/>
      <c r="G300" s="25" t="s">
        <v>12</v>
      </c>
      <c r="H300" s="25">
        <v>1.0919527902114601</v>
      </c>
      <c r="I300" s="25">
        <v>153</v>
      </c>
      <c r="J300" s="25">
        <v>7.1369463412513804E-3</v>
      </c>
      <c r="K300" s="25"/>
      <c r="L300" s="25"/>
      <c r="M300" s="25">
        <v>10467</v>
      </c>
      <c r="N300" s="26">
        <v>2682378</v>
      </c>
      <c r="O300" s="24">
        <v>2103008000</v>
      </c>
      <c r="P300" s="25">
        <v>51059</v>
      </c>
      <c r="Q300" s="25"/>
      <c r="R300" s="25"/>
      <c r="S300" s="25"/>
      <c r="T300" s="25"/>
      <c r="U300" s="25" t="s">
        <v>12</v>
      </c>
      <c r="V300" s="25">
        <v>3.4497642500893102</v>
      </c>
      <c r="W300" s="25">
        <v>365</v>
      </c>
      <c r="X300" s="25">
        <v>9.4514089043542908E-3</v>
      </c>
      <c r="Y300" s="25">
        <v>10467</v>
      </c>
      <c r="Z300" s="27">
        <v>2682378</v>
      </c>
      <c r="AA300" s="28">
        <f t="shared" si="8"/>
        <v>2.0688214683268905E-3</v>
      </c>
      <c r="AC300" t="str">
        <f t="shared" si="9"/>
        <v>2103008000-51059-VOC</v>
      </c>
      <c r="AD300" t="str">
        <f>IF(COUNTIF('NP-NRModel-MAR-WILDFIRES Modifi'!V:V, AC300)=0, "Missing", "")</f>
        <v/>
      </c>
    </row>
    <row r="301" spans="1:30" hidden="1" x14ac:dyDescent="0.3">
      <c r="A301" s="24">
        <v>2103008000</v>
      </c>
      <c r="B301" s="40">
        <v>51107</v>
      </c>
      <c r="C301" s="25"/>
      <c r="D301" s="25"/>
      <c r="E301" s="25"/>
      <c r="F301" s="25"/>
      <c r="G301" s="25" t="s">
        <v>955</v>
      </c>
      <c r="H301" s="25">
        <v>3.3155671554880302</v>
      </c>
      <c r="I301" s="25">
        <v>153</v>
      </c>
      <c r="J301" s="25">
        <v>2.1670373565281301E-2</v>
      </c>
      <c r="K301" s="25"/>
      <c r="L301" s="25"/>
      <c r="M301" s="25">
        <v>10467</v>
      </c>
      <c r="N301" s="26">
        <v>2513034</v>
      </c>
      <c r="O301" s="24">
        <v>2103008000</v>
      </c>
      <c r="P301" s="25">
        <v>51107</v>
      </c>
      <c r="Q301" s="25"/>
      <c r="R301" s="25"/>
      <c r="S301" s="25"/>
      <c r="T301" s="25"/>
      <c r="U301" s="25" t="s">
        <v>955</v>
      </c>
      <c r="V301" s="25">
        <v>10.4747431796551</v>
      </c>
      <c r="W301" s="25">
        <v>365</v>
      </c>
      <c r="X301" s="25">
        <v>2.8697926519603099E-2</v>
      </c>
      <c r="Y301" s="25">
        <v>10467</v>
      </c>
      <c r="Z301" s="27">
        <v>2513034</v>
      </c>
      <c r="AA301" s="28">
        <f t="shared" si="8"/>
        <v>2.0688214683269052E-3</v>
      </c>
      <c r="AC301" t="str">
        <f t="shared" si="9"/>
        <v>2103008000-51107-NOX</v>
      </c>
      <c r="AD301" t="str">
        <f>IF(COUNTIF('NP-NRModel-MAR-WILDFIRES Modifi'!V:V, AC301)=0, "Missing", "")</f>
        <v/>
      </c>
    </row>
    <row r="302" spans="1:30" hidden="1" x14ac:dyDescent="0.3">
      <c r="A302" s="24">
        <v>2103008000</v>
      </c>
      <c r="B302" s="40">
        <v>51107</v>
      </c>
      <c r="C302" s="25"/>
      <c r="D302" s="25"/>
      <c r="E302" s="25"/>
      <c r="F302" s="25"/>
      <c r="G302" s="25" t="s">
        <v>12</v>
      </c>
      <c r="H302" s="25">
        <v>0.25620287988317098</v>
      </c>
      <c r="I302" s="25">
        <v>153</v>
      </c>
      <c r="J302" s="25">
        <v>1.6745286266873899E-3</v>
      </c>
      <c r="K302" s="25"/>
      <c r="L302" s="25"/>
      <c r="M302" s="25">
        <v>10467</v>
      </c>
      <c r="N302" s="26">
        <v>325871</v>
      </c>
      <c r="O302" s="24">
        <v>2103008000</v>
      </c>
      <c r="P302" s="25">
        <v>51107</v>
      </c>
      <c r="Q302" s="25"/>
      <c r="R302" s="25"/>
      <c r="S302" s="25"/>
      <c r="T302" s="25"/>
      <c r="U302" s="25" t="s">
        <v>12</v>
      </c>
      <c r="V302" s="25">
        <v>0.80941185710028096</v>
      </c>
      <c r="W302" s="25">
        <v>365</v>
      </c>
      <c r="X302" s="25">
        <v>2.21756673178159E-3</v>
      </c>
      <c r="Y302" s="25">
        <v>10467</v>
      </c>
      <c r="Z302" s="27">
        <v>325871</v>
      </c>
      <c r="AA302" s="28">
        <f t="shared" si="8"/>
        <v>2.0688214683268796E-3</v>
      </c>
      <c r="AC302" t="str">
        <f t="shared" si="9"/>
        <v>2103008000-51107-VOC</v>
      </c>
      <c r="AD302" t="str">
        <f>IF(COUNTIF('NP-NRModel-MAR-WILDFIRES Modifi'!V:V, AC302)=0, "Missing", "")</f>
        <v/>
      </c>
    </row>
    <row r="303" spans="1:30" hidden="1" x14ac:dyDescent="0.3">
      <c r="A303" s="24">
        <v>2103008000</v>
      </c>
      <c r="B303" s="40">
        <v>51153</v>
      </c>
      <c r="C303" s="25"/>
      <c r="D303" s="25"/>
      <c r="E303" s="25"/>
      <c r="F303" s="25"/>
      <c r="G303" s="25" t="s">
        <v>955</v>
      </c>
      <c r="H303" s="25">
        <v>2.03793273556292</v>
      </c>
      <c r="I303" s="25">
        <v>153</v>
      </c>
      <c r="J303" s="25">
        <v>1.33198218010648E-2</v>
      </c>
      <c r="K303" s="25"/>
      <c r="L303" s="25"/>
      <c r="M303" s="25">
        <v>10467</v>
      </c>
      <c r="N303" s="26">
        <v>329019</v>
      </c>
      <c r="O303" s="24">
        <v>2103008000</v>
      </c>
      <c r="P303" s="25">
        <v>51153</v>
      </c>
      <c r="Q303" s="25"/>
      <c r="R303" s="25"/>
      <c r="S303" s="25"/>
      <c r="T303" s="25"/>
      <c r="U303" s="25" t="s">
        <v>955</v>
      </c>
      <c r="V303" s="25">
        <v>6.4383621327349196</v>
      </c>
      <c r="W303" s="25">
        <v>365</v>
      </c>
      <c r="X303" s="25">
        <v>1.7639348308862799E-2</v>
      </c>
      <c r="Y303" s="25">
        <v>10467</v>
      </c>
      <c r="Z303" s="27">
        <v>329019</v>
      </c>
      <c r="AA303" s="28">
        <f t="shared" si="8"/>
        <v>2.068821468326874E-3</v>
      </c>
      <c r="AC303" t="str">
        <f t="shared" si="9"/>
        <v>2103008000-51153-NOX</v>
      </c>
      <c r="AD303" t="str">
        <f>IF(COUNTIF('NP-NRModel-MAR-WILDFIRES Modifi'!V:V, AC303)=0, "Missing", "")</f>
        <v/>
      </c>
    </row>
    <row r="304" spans="1:30" hidden="1" x14ac:dyDescent="0.3">
      <c r="A304" s="24">
        <v>2103008000</v>
      </c>
      <c r="B304" s="40">
        <v>51153</v>
      </c>
      <c r="C304" s="25"/>
      <c r="D304" s="25"/>
      <c r="E304" s="25"/>
      <c r="F304" s="25"/>
      <c r="G304" s="25" t="s">
        <v>12</v>
      </c>
      <c r="H304" s="25">
        <v>0.15747663034996501</v>
      </c>
      <c r="I304" s="25">
        <v>153</v>
      </c>
      <c r="J304" s="25">
        <v>1.0292590218952001E-3</v>
      </c>
      <c r="K304" s="25"/>
      <c r="L304" s="25"/>
      <c r="M304" s="25">
        <v>10467</v>
      </c>
      <c r="N304" s="26">
        <v>1100756</v>
      </c>
      <c r="O304" s="24">
        <v>2103008000</v>
      </c>
      <c r="P304" s="25">
        <v>51153</v>
      </c>
      <c r="Q304" s="25"/>
      <c r="R304" s="25"/>
      <c r="S304" s="25"/>
      <c r="T304" s="25"/>
      <c r="U304" s="25" t="s">
        <v>12</v>
      </c>
      <c r="V304" s="25">
        <v>0.49750983236247598</v>
      </c>
      <c r="W304" s="25">
        <v>365</v>
      </c>
      <c r="X304" s="25">
        <v>1.3630406366095199E-3</v>
      </c>
      <c r="Y304" s="25">
        <v>10467</v>
      </c>
      <c r="Z304" s="27">
        <v>1100756</v>
      </c>
      <c r="AA304" s="28">
        <f t="shared" si="8"/>
        <v>2.0688214683268853E-3</v>
      </c>
      <c r="AC304" t="str">
        <f t="shared" si="9"/>
        <v>2103008000-51153-VOC</v>
      </c>
      <c r="AD304" t="str">
        <f>IF(COUNTIF('NP-NRModel-MAR-WILDFIRES Modifi'!V:V, AC304)=0, "Missing", "")</f>
        <v/>
      </c>
    </row>
    <row r="305" spans="1:30" hidden="1" x14ac:dyDescent="0.3">
      <c r="A305" s="24">
        <v>2103008000</v>
      </c>
      <c r="B305" s="40">
        <v>51510</v>
      </c>
      <c r="C305" s="25"/>
      <c r="D305" s="25"/>
      <c r="E305" s="25"/>
      <c r="F305" s="25"/>
      <c r="G305" s="25" t="s">
        <v>955</v>
      </c>
      <c r="H305" s="25">
        <v>1.74080581752615</v>
      </c>
      <c r="I305" s="25">
        <v>153</v>
      </c>
      <c r="J305" s="25">
        <v>1.13778158008245E-2</v>
      </c>
      <c r="K305" s="25"/>
      <c r="L305" s="25"/>
      <c r="M305" s="25">
        <v>10467</v>
      </c>
      <c r="N305" s="26">
        <v>1214406</v>
      </c>
      <c r="O305" s="24">
        <v>2103008000</v>
      </c>
      <c r="P305" s="25">
        <v>51510</v>
      </c>
      <c r="Q305" s="25"/>
      <c r="R305" s="25"/>
      <c r="S305" s="25"/>
      <c r="T305" s="25"/>
      <c r="U305" s="25" t="s">
        <v>955</v>
      </c>
      <c r="V305" s="25">
        <v>5.4996605434619701</v>
      </c>
      <c r="W305" s="25">
        <v>365</v>
      </c>
      <c r="X305" s="25">
        <v>1.50675631327725E-2</v>
      </c>
      <c r="Y305" s="25">
        <v>10467</v>
      </c>
      <c r="Z305" s="27">
        <v>1214406</v>
      </c>
      <c r="AA305" s="28">
        <f t="shared" si="8"/>
        <v>2.0688214683268983E-3</v>
      </c>
      <c r="AC305" t="str">
        <f t="shared" si="9"/>
        <v>2103008000-51510-NOX</v>
      </c>
      <c r="AD305" t="str">
        <f>IF(COUNTIF('NP-NRModel-MAR-WILDFIRES Modifi'!V:V, AC305)=0, "Missing", "")</f>
        <v/>
      </c>
    </row>
    <row r="306" spans="1:30" hidden="1" x14ac:dyDescent="0.3">
      <c r="A306" s="24">
        <v>2103008000</v>
      </c>
      <c r="B306" s="40">
        <v>51510</v>
      </c>
      <c r="C306" s="25"/>
      <c r="D306" s="25"/>
      <c r="E306" s="25"/>
      <c r="F306" s="25"/>
      <c r="G306" s="25" t="s">
        <v>12</v>
      </c>
      <c r="H306" s="25">
        <v>0.13451682163645901</v>
      </c>
      <c r="I306" s="25">
        <v>153</v>
      </c>
      <c r="J306" s="25">
        <v>8.7919491265659995E-4</v>
      </c>
      <c r="K306" s="25"/>
      <c r="L306" s="25"/>
      <c r="M306" s="25">
        <v>10467</v>
      </c>
      <c r="N306" s="26">
        <v>1986909</v>
      </c>
      <c r="O306" s="24">
        <v>2103008000</v>
      </c>
      <c r="P306" s="25">
        <v>51510</v>
      </c>
      <c r="Q306" s="25"/>
      <c r="R306" s="25"/>
      <c r="S306" s="25"/>
      <c r="T306" s="25"/>
      <c r="U306" s="25" t="s">
        <v>12</v>
      </c>
      <c r="V306" s="25">
        <v>0.42497379600745699</v>
      </c>
      <c r="W306" s="25">
        <v>365</v>
      </c>
      <c r="X306" s="25">
        <v>1.1643117698834401E-3</v>
      </c>
      <c r="Y306" s="25">
        <v>10467</v>
      </c>
      <c r="Z306" s="27">
        <v>1986909</v>
      </c>
      <c r="AA306" s="28">
        <f t="shared" si="8"/>
        <v>2.0688214683268914E-3</v>
      </c>
      <c r="AC306" t="str">
        <f t="shared" si="9"/>
        <v>2103008000-51510-VOC</v>
      </c>
      <c r="AD306" t="str">
        <f>IF(COUNTIF('NP-NRModel-MAR-WILDFIRES Modifi'!V:V, AC306)=0, "Missing", "")</f>
        <v/>
      </c>
    </row>
    <row r="307" spans="1:30" hidden="1" x14ac:dyDescent="0.3">
      <c r="A307" s="24">
        <v>2103008000</v>
      </c>
      <c r="B307" s="40">
        <v>51600</v>
      </c>
      <c r="C307" s="25"/>
      <c r="D307" s="25"/>
      <c r="E307" s="25"/>
      <c r="F307" s="25"/>
      <c r="G307" s="25" t="s">
        <v>955</v>
      </c>
      <c r="H307" s="25">
        <v>0.58029012317238504</v>
      </c>
      <c r="I307" s="25">
        <v>153</v>
      </c>
      <c r="J307" s="25">
        <v>3.7927459030874799E-3</v>
      </c>
      <c r="K307" s="25"/>
      <c r="L307" s="25"/>
      <c r="M307" s="25">
        <v>10467</v>
      </c>
      <c r="N307" s="26">
        <v>1775454</v>
      </c>
      <c r="O307" s="24">
        <v>2103008000</v>
      </c>
      <c r="P307" s="25">
        <v>51600</v>
      </c>
      <c r="Q307" s="25"/>
      <c r="R307" s="25"/>
      <c r="S307" s="25"/>
      <c r="T307" s="25"/>
      <c r="U307" s="25" t="s">
        <v>955</v>
      </c>
      <c r="V307" s="25">
        <v>1.83328816002415</v>
      </c>
      <c r="W307" s="25">
        <v>365</v>
      </c>
      <c r="X307" s="25">
        <v>5.0227072877374003E-3</v>
      </c>
      <c r="Y307" s="25">
        <v>10467</v>
      </c>
      <c r="Z307" s="27">
        <v>1775454</v>
      </c>
      <c r="AA307" s="28">
        <f t="shared" si="8"/>
        <v>2.0688214683268983E-3</v>
      </c>
      <c r="AC307" t="str">
        <f t="shared" si="9"/>
        <v>2103008000-51600-NOX</v>
      </c>
      <c r="AD307" t="str">
        <f>IF(COUNTIF('NP-NRModel-MAR-WILDFIRES Modifi'!V:V, AC307)=0, "Missing", "")</f>
        <v/>
      </c>
    </row>
    <row r="308" spans="1:30" hidden="1" x14ac:dyDescent="0.3">
      <c r="A308" s="24">
        <v>2103008000</v>
      </c>
      <c r="B308" s="40">
        <v>51600</v>
      </c>
      <c r="C308" s="25"/>
      <c r="D308" s="25"/>
      <c r="E308" s="25"/>
      <c r="F308" s="25"/>
      <c r="G308" s="25" t="s">
        <v>12</v>
      </c>
      <c r="H308" s="25">
        <v>4.4840606069613598E-2</v>
      </c>
      <c r="I308" s="25">
        <v>153</v>
      </c>
      <c r="J308" s="25">
        <v>2.93075856664141E-4</v>
      </c>
      <c r="K308" s="25"/>
      <c r="L308" s="25"/>
      <c r="M308" s="25">
        <v>10467</v>
      </c>
      <c r="N308" s="26">
        <v>383392</v>
      </c>
      <c r="O308" s="24">
        <v>2103008000</v>
      </c>
      <c r="P308" s="25">
        <v>51600</v>
      </c>
      <c r="Q308" s="25"/>
      <c r="R308" s="25"/>
      <c r="S308" s="25"/>
      <c r="T308" s="25"/>
      <c r="U308" s="25" t="s">
        <v>12</v>
      </c>
      <c r="V308" s="25">
        <v>0.14166319382849299</v>
      </c>
      <c r="W308" s="25">
        <v>365</v>
      </c>
      <c r="X308" s="25">
        <v>3.8811833925614598E-4</v>
      </c>
      <c r="Y308" s="25">
        <v>10467</v>
      </c>
      <c r="Z308" s="27">
        <v>383392</v>
      </c>
      <c r="AA308" s="28">
        <f t="shared" si="8"/>
        <v>2.0688214683268992E-3</v>
      </c>
      <c r="AC308" t="str">
        <f t="shared" si="9"/>
        <v>2103008000-51600-VOC</v>
      </c>
      <c r="AD308" t="str">
        <f>IF(COUNTIF('NP-NRModel-MAR-WILDFIRES Modifi'!V:V, AC308)=0, "Missing", "")</f>
        <v/>
      </c>
    </row>
    <row r="309" spans="1:30" hidden="1" x14ac:dyDescent="0.3">
      <c r="A309" s="24">
        <v>2103008000</v>
      </c>
      <c r="B309" s="40">
        <v>51610</v>
      </c>
      <c r="C309" s="25"/>
      <c r="D309" s="25"/>
      <c r="E309" s="25"/>
      <c r="F309" s="25"/>
      <c r="G309" s="25" t="s">
        <v>955</v>
      </c>
      <c r="H309" s="25">
        <v>0.21473247740182</v>
      </c>
      <c r="I309" s="25">
        <v>153</v>
      </c>
      <c r="J309" s="25">
        <v>1.4034802444563401E-3</v>
      </c>
      <c r="K309" s="25"/>
      <c r="L309" s="25"/>
      <c r="M309" s="25">
        <v>10467</v>
      </c>
      <c r="N309" s="26">
        <v>2963788</v>
      </c>
      <c r="O309" s="24">
        <v>2103008000</v>
      </c>
      <c r="P309" s="25">
        <v>51610</v>
      </c>
      <c r="Q309" s="25"/>
      <c r="R309" s="25"/>
      <c r="S309" s="25"/>
      <c r="T309" s="25"/>
      <c r="U309" s="25" t="s">
        <v>955</v>
      </c>
      <c r="V309" s="25">
        <v>0.67839601722200304</v>
      </c>
      <c r="W309" s="25">
        <v>365</v>
      </c>
      <c r="X309" s="25">
        <v>1.85861922526576E-3</v>
      </c>
      <c r="Y309" s="25">
        <v>10467</v>
      </c>
      <c r="Z309" s="27">
        <v>2963788</v>
      </c>
      <c r="AA309" s="28">
        <f t="shared" si="8"/>
        <v>2.0688214683268922E-3</v>
      </c>
      <c r="AC309" t="str">
        <f t="shared" si="9"/>
        <v>2103008000-51610-NOX</v>
      </c>
      <c r="AD309" t="str">
        <f>IF(COUNTIF('NP-NRModel-MAR-WILDFIRES Modifi'!V:V, AC309)=0, "Missing", "")</f>
        <v/>
      </c>
    </row>
    <row r="310" spans="1:30" hidden="1" x14ac:dyDescent="0.3">
      <c r="A310" s="24">
        <v>2103008000</v>
      </c>
      <c r="B310" s="40">
        <v>51610</v>
      </c>
      <c r="C310" s="25"/>
      <c r="D310" s="25"/>
      <c r="E310" s="25"/>
      <c r="F310" s="25"/>
      <c r="G310" s="25" t="s">
        <v>12</v>
      </c>
      <c r="H310" s="25">
        <v>1.65929620468717E-2</v>
      </c>
      <c r="I310" s="25">
        <v>153</v>
      </c>
      <c r="J310" s="25">
        <v>1.08450732332495E-4</v>
      </c>
      <c r="K310" s="25"/>
      <c r="L310" s="25"/>
      <c r="M310" s="25">
        <v>10467</v>
      </c>
      <c r="N310" s="26">
        <v>2834905</v>
      </c>
      <c r="O310" s="24">
        <v>2103008000</v>
      </c>
      <c r="P310" s="25">
        <v>51610</v>
      </c>
      <c r="Q310" s="25"/>
      <c r="R310" s="25"/>
      <c r="S310" s="25"/>
      <c r="T310" s="25"/>
      <c r="U310" s="25" t="s">
        <v>12</v>
      </c>
      <c r="V310" s="25">
        <v>5.2421503736715398E-2</v>
      </c>
      <c r="W310" s="25">
        <v>365</v>
      </c>
      <c r="X310" s="25">
        <v>1.4362055818278101E-4</v>
      </c>
      <c r="Y310" s="25">
        <v>10467</v>
      </c>
      <c r="Z310" s="27">
        <v>2834905</v>
      </c>
      <c r="AA310" s="28">
        <f t="shared" si="8"/>
        <v>2.0688214683268879E-3</v>
      </c>
      <c r="AC310" t="str">
        <f t="shared" si="9"/>
        <v>2103008000-51610-VOC</v>
      </c>
      <c r="AD310" t="str">
        <f>IF(COUNTIF('NP-NRModel-MAR-WILDFIRES Modifi'!V:V, AC310)=0, "Missing", "")</f>
        <v/>
      </c>
    </row>
    <row r="311" spans="1:30" hidden="1" x14ac:dyDescent="0.3">
      <c r="A311" s="24">
        <v>2103008000</v>
      </c>
      <c r="B311" s="40">
        <v>51683</v>
      </c>
      <c r="C311" s="25"/>
      <c r="D311" s="25"/>
      <c r="E311" s="25"/>
      <c r="F311" s="25"/>
      <c r="G311" s="25" t="s">
        <v>955</v>
      </c>
      <c r="H311" s="25">
        <v>0.31220260105229602</v>
      </c>
      <c r="I311" s="25">
        <v>153</v>
      </c>
      <c r="J311" s="25">
        <v>2.0405398761588001E-3</v>
      </c>
      <c r="K311" s="25"/>
      <c r="L311" s="25"/>
      <c r="M311" s="25">
        <v>10467</v>
      </c>
      <c r="N311" s="26">
        <v>300330</v>
      </c>
      <c r="O311" s="24">
        <v>2103008000</v>
      </c>
      <c r="P311" s="25">
        <v>51683</v>
      </c>
      <c r="Q311" s="25"/>
      <c r="R311" s="25"/>
      <c r="S311" s="25"/>
      <c r="T311" s="25"/>
      <c r="U311" s="25" t="s">
        <v>955</v>
      </c>
      <c r="V311" s="25">
        <v>0.986329612003225</v>
      </c>
      <c r="W311" s="25">
        <v>365</v>
      </c>
      <c r="X311" s="25">
        <v>2.70227290959787E-3</v>
      </c>
      <c r="Y311" s="25">
        <v>10467</v>
      </c>
      <c r="Z311" s="27">
        <v>300330</v>
      </c>
      <c r="AA311" s="28">
        <f t="shared" si="8"/>
        <v>2.0688214683268866E-3</v>
      </c>
      <c r="AC311" t="str">
        <f t="shared" si="9"/>
        <v>2103008000-51683-NOX</v>
      </c>
      <c r="AD311" t="str">
        <f>IF(COUNTIF('NP-NRModel-MAR-WILDFIRES Modifi'!V:V, AC311)=0, "Missing", "")</f>
        <v/>
      </c>
    </row>
    <row r="312" spans="1:30" hidden="1" x14ac:dyDescent="0.3">
      <c r="A312" s="24">
        <v>2103008000</v>
      </c>
      <c r="B312" s="40">
        <v>51683</v>
      </c>
      <c r="C312" s="25"/>
      <c r="D312" s="25"/>
      <c r="E312" s="25"/>
      <c r="F312" s="25"/>
      <c r="G312" s="25" t="s">
        <v>12</v>
      </c>
      <c r="H312" s="25">
        <v>2.4124742495090602E-2</v>
      </c>
      <c r="I312" s="25">
        <v>153</v>
      </c>
      <c r="J312" s="25">
        <v>1.57678055523468E-4</v>
      </c>
      <c r="K312" s="25"/>
      <c r="L312" s="25"/>
      <c r="M312" s="25">
        <v>10467</v>
      </c>
      <c r="N312" s="26">
        <v>3387986</v>
      </c>
      <c r="O312" s="24">
        <v>2103008000</v>
      </c>
      <c r="P312" s="25">
        <v>51683</v>
      </c>
      <c r="Q312" s="25"/>
      <c r="R312" s="25"/>
      <c r="S312" s="25"/>
      <c r="T312" s="25"/>
      <c r="U312" s="25" t="s">
        <v>12</v>
      </c>
      <c r="V312" s="25">
        <v>7.6216366630701707E-2</v>
      </c>
      <c r="W312" s="25">
        <v>365</v>
      </c>
      <c r="X312" s="25">
        <v>2.08811963371785E-4</v>
      </c>
      <c r="Y312" s="25">
        <v>10467</v>
      </c>
      <c r="Z312" s="27">
        <v>3387986</v>
      </c>
      <c r="AA312" s="28">
        <f t="shared" si="8"/>
        <v>2.0688214683268783E-3</v>
      </c>
      <c r="AC312" t="str">
        <f t="shared" si="9"/>
        <v>2103008000-51683-VOC</v>
      </c>
      <c r="AD312" t="str">
        <f>IF(COUNTIF('NP-NRModel-MAR-WILDFIRES Modifi'!V:V, AC312)=0, "Missing", "")</f>
        <v/>
      </c>
    </row>
    <row r="313" spans="1:30" hidden="1" x14ac:dyDescent="0.3">
      <c r="A313" s="24">
        <v>2103008000</v>
      </c>
      <c r="B313" s="40">
        <v>51685</v>
      </c>
      <c r="C313" s="25"/>
      <c r="D313" s="25"/>
      <c r="E313" s="25"/>
      <c r="F313" s="25"/>
      <c r="G313" s="25" t="s">
        <v>955</v>
      </c>
      <c r="H313" s="25">
        <v>3.3306344591585602E-2</v>
      </c>
      <c r="I313" s="25">
        <v>153</v>
      </c>
      <c r="J313" s="25">
        <v>2.17688526742389E-4</v>
      </c>
      <c r="K313" s="25"/>
      <c r="L313" s="25"/>
      <c r="M313" s="25">
        <v>10467</v>
      </c>
      <c r="N313" s="26">
        <v>3474764</v>
      </c>
      <c r="O313" s="24">
        <v>2103008000</v>
      </c>
      <c r="P313" s="25">
        <v>51685</v>
      </c>
      <c r="Q313" s="25"/>
      <c r="R313" s="25"/>
      <c r="S313" s="25"/>
      <c r="T313" s="25"/>
      <c r="U313" s="25" t="s">
        <v>955</v>
      </c>
      <c r="V313" s="25">
        <v>0.105223447298447</v>
      </c>
      <c r="W313" s="25">
        <v>365</v>
      </c>
      <c r="X313" s="25">
        <v>2.8828341725601898E-4</v>
      </c>
      <c r="Y313" s="25">
        <v>10467</v>
      </c>
      <c r="Z313" s="27">
        <v>3474764</v>
      </c>
      <c r="AA313" s="28">
        <f t="shared" si="8"/>
        <v>2.0688214683268779E-3</v>
      </c>
      <c r="AC313" t="str">
        <f t="shared" si="9"/>
        <v>2103008000-51685-NOX</v>
      </c>
      <c r="AD313" t="str">
        <f>IF(COUNTIF('NP-NRModel-MAR-WILDFIRES Modifi'!V:V, AC313)=0, "Missing", "")</f>
        <v/>
      </c>
    </row>
    <row r="314" spans="1:30" hidden="1" x14ac:dyDescent="0.3">
      <c r="A314" s="24">
        <v>2103008000</v>
      </c>
      <c r="B314" s="40">
        <v>51685</v>
      </c>
      <c r="C314" s="25"/>
      <c r="D314" s="25"/>
      <c r="E314" s="25"/>
      <c r="F314" s="25"/>
      <c r="G314" s="25" t="s">
        <v>12</v>
      </c>
      <c r="H314" s="25">
        <v>2.573672674556E-3</v>
      </c>
      <c r="I314" s="25">
        <v>153</v>
      </c>
      <c r="J314" s="29">
        <v>1.68213900297778E-5</v>
      </c>
      <c r="K314" s="29"/>
      <c r="L314" s="29"/>
      <c r="M314" s="25">
        <v>10467</v>
      </c>
      <c r="N314" s="26">
        <v>3087829</v>
      </c>
      <c r="O314" s="24">
        <v>2103008000</v>
      </c>
      <c r="P314" s="25">
        <v>51685</v>
      </c>
      <c r="Q314" s="25"/>
      <c r="R314" s="25"/>
      <c r="S314" s="25"/>
      <c r="T314" s="25"/>
      <c r="U314" s="25" t="s">
        <v>12</v>
      </c>
      <c r="V314" s="25">
        <v>8.13090461758487E-3</v>
      </c>
      <c r="W314" s="25">
        <v>365</v>
      </c>
      <c r="X314" s="29">
        <v>2.22764510070818E-5</v>
      </c>
      <c r="Y314" s="25">
        <v>10467</v>
      </c>
      <c r="Z314" s="27">
        <v>3087829</v>
      </c>
      <c r="AA314" s="28">
        <f t="shared" si="8"/>
        <v>2.0688214683268875E-3</v>
      </c>
      <c r="AC314" t="str">
        <f t="shared" si="9"/>
        <v>2103008000-51685-VOC</v>
      </c>
      <c r="AD314" t="str">
        <f>IF(COUNTIF('NP-NRModel-MAR-WILDFIRES Modifi'!V:V, AC314)=0, "Missing", "")</f>
        <v/>
      </c>
    </row>
    <row r="315" spans="1:30" hidden="1" x14ac:dyDescent="0.3">
      <c r="A315" s="24">
        <v>2103011000</v>
      </c>
      <c r="B315" s="40">
        <v>24009</v>
      </c>
      <c r="C315" s="25"/>
      <c r="D315" s="25"/>
      <c r="E315" s="25"/>
      <c r="F315" s="25"/>
      <c r="G315" s="25" t="s">
        <v>955</v>
      </c>
      <c r="H315" s="25">
        <v>8.4651436339922906E-3</v>
      </c>
      <c r="I315" s="25">
        <v>153</v>
      </c>
      <c r="J315" s="29">
        <v>5.5327736169884202E-5</v>
      </c>
      <c r="K315" s="29"/>
      <c r="L315" s="29"/>
      <c r="M315" s="25">
        <v>10467</v>
      </c>
      <c r="N315" s="26">
        <v>2878962</v>
      </c>
      <c r="O315" s="24">
        <v>2103011000</v>
      </c>
      <c r="P315" s="25">
        <v>24009</v>
      </c>
      <c r="Q315" s="25"/>
      <c r="R315" s="25"/>
      <c r="S315" s="25"/>
      <c r="T315" s="25"/>
      <c r="U315" s="25" t="s">
        <v>955</v>
      </c>
      <c r="V315" s="25">
        <v>2.6743601135688699E-2</v>
      </c>
      <c r="W315" s="25">
        <v>365</v>
      </c>
      <c r="X315" s="29">
        <v>7.3270140097777205E-5</v>
      </c>
      <c r="Y315" s="25">
        <v>10467</v>
      </c>
      <c r="Z315" s="27">
        <v>2878962</v>
      </c>
      <c r="AA315" s="28">
        <f t="shared" si="8"/>
        <v>2.0688214683268909E-3</v>
      </c>
      <c r="AC315" t="str">
        <f t="shared" si="9"/>
        <v>2103011000-24009-NOX</v>
      </c>
      <c r="AD315" t="str">
        <f>IF(COUNTIF('NP-NRModel-MAR-WILDFIRES Modifi'!V:V, AC315)=0, "Missing", "")</f>
        <v/>
      </c>
    </row>
    <row r="316" spans="1:30" hidden="1" x14ac:dyDescent="0.3">
      <c r="A316" s="24">
        <v>2103011000</v>
      </c>
      <c r="B316" s="40">
        <v>24009</v>
      </c>
      <c r="C316" s="25"/>
      <c r="D316" s="25"/>
      <c r="E316" s="25"/>
      <c r="F316" s="25"/>
      <c r="G316" s="25" t="s">
        <v>12</v>
      </c>
      <c r="H316" s="25">
        <v>1.4390744620799699E-4</v>
      </c>
      <c r="I316" s="25">
        <v>153</v>
      </c>
      <c r="J316" s="29">
        <v>9.4057154384312098E-7</v>
      </c>
      <c r="K316" s="29"/>
      <c r="L316" s="29"/>
      <c r="M316" s="25">
        <v>10467</v>
      </c>
      <c r="N316" s="26">
        <v>949477</v>
      </c>
      <c r="O316" s="24">
        <v>2103011000</v>
      </c>
      <c r="P316" s="25">
        <v>24009</v>
      </c>
      <c r="Q316" s="25"/>
      <c r="R316" s="25"/>
      <c r="S316" s="25"/>
      <c r="T316" s="25"/>
      <c r="U316" s="25" t="s">
        <v>12</v>
      </c>
      <c r="V316" s="25">
        <v>4.5464123330264401E-4</v>
      </c>
      <c r="W316" s="25">
        <v>365</v>
      </c>
      <c r="X316" s="29">
        <v>1.24559242000724E-6</v>
      </c>
      <c r="Y316" s="25">
        <v>10467</v>
      </c>
      <c r="Z316" s="27">
        <v>949477</v>
      </c>
      <c r="AA316" s="28">
        <f t="shared" si="8"/>
        <v>2.0688214683268831E-3</v>
      </c>
      <c r="AC316" t="str">
        <f t="shared" si="9"/>
        <v>2103011000-24009-VOC</v>
      </c>
      <c r="AD316" t="str">
        <f>IF(COUNTIF('NP-NRModel-MAR-WILDFIRES Modifi'!V:V, AC316)=0, "Missing", "")</f>
        <v/>
      </c>
    </row>
    <row r="317" spans="1:30" hidden="1" x14ac:dyDescent="0.3">
      <c r="A317" s="24">
        <v>2103011000</v>
      </c>
      <c r="B317" s="40">
        <v>24017</v>
      </c>
      <c r="C317" s="25"/>
      <c r="D317" s="25"/>
      <c r="E317" s="25"/>
      <c r="F317" s="25"/>
      <c r="G317" s="25" t="s">
        <v>955</v>
      </c>
      <c r="H317" s="25">
        <v>1.6069149934817999E-2</v>
      </c>
      <c r="I317" s="25">
        <v>153</v>
      </c>
      <c r="J317" s="25">
        <v>1.0502712375698E-4</v>
      </c>
      <c r="K317" s="25"/>
      <c r="L317" s="25"/>
      <c r="M317" s="25">
        <v>10467</v>
      </c>
      <c r="N317" s="26">
        <v>1252626</v>
      </c>
      <c r="O317" s="24">
        <v>2103011000</v>
      </c>
      <c r="P317" s="25">
        <v>24017</v>
      </c>
      <c r="Q317" s="25"/>
      <c r="R317" s="25"/>
      <c r="S317" s="25"/>
      <c r="T317" s="25"/>
      <c r="U317" s="25" t="s">
        <v>955</v>
      </c>
      <c r="V317" s="25">
        <v>5.0766644374547698E-2</v>
      </c>
      <c r="W317" s="25">
        <v>365</v>
      </c>
      <c r="X317" s="25">
        <v>1.3908669691656901E-4</v>
      </c>
      <c r="Y317" s="25">
        <v>10467</v>
      </c>
      <c r="Z317" s="27">
        <v>1252626</v>
      </c>
      <c r="AA317" s="28">
        <f t="shared" si="8"/>
        <v>2.068821468326874E-3</v>
      </c>
      <c r="AC317" t="str">
        <f t="shared" si="9"/>
        <v>2103011000-24017-NOX</v>
      </c>
      <c r="AD317" t="str">
        <f>IF(COUNTIF('NP-NRModel-MAR-WILDFIRES Modifi'!V:V, AC317)=0, "Missing", "")</f>
        <v/>
      </c>
    </row>
    <row r="318" spans="1:30" hidden="1" x14ac:dyDescent="0.3">
      <c r="A318" s="24">
        <v>2103011000</v>
      </c>
      <c r="B318" s="40">
        <v>24017</v>
      </c>
      <c r="C318" s="25"/>
      <c r="D318" s="25"/>
      <c r="E318" s="25"/>
      <c r="F318" s="25"/>
      <c r="G318" s="25" t="s">
        <v>12</v>
      </c>
      <c r="H318" s="25">
        <v>2.7317548687010002E-4</v>
      </c>
      <c r="I318" s="25">
        <v>153</v>
      </c>
      <c r="J318" s="29">
        <v>1.7854606984973799E-6</v>
      </c>
      <c r="K318" s="29"/>
      <c r="L318" s="29"/>
      <c r="M318" s="25">
        <v>10467</v>
      </c>
      <c r="N318" s="26">
        <v>3053723</v>
      </c>
      <c r="O318" s="24">
        <v>2103011000</v>
      </c>
      <c r="P318" s="25">
        <v>24017</v>
      </c>
      <c r="Q318" s="25"/>
      <c r="R318" s="25"/>
      <c r="S318" s="25"/>
      <c r="T318" s="25"/>
      <c r="U318" s="25" t="s">
        <v>12</v>
      </c>
      <c r="V318" s="25">
        <v>8.6303275842421505E-4</v>
      </c>
      <c r="W318" s="25">
        <v>365</v>
      </c>
      <c r="X318" s="29">
        <v>2.3644733107512699E-6</v>
      </c>
      <c r="Y318" s="25">
        <v>10467</v>
      </c>
      <c r="Z318" s="27">
        <v>3053723</v>
      </c>
      <c r="AA318" s="28">
        <f t="shared" si="8"/>
        <v>2.0688214683268775E-3</v>
      </c>
      <c r="AC318" t="str">
        <f t="shared" si="9"/>
        <v>2103011000-24017-VOC</v>
      </c>
      <c r="AD318" t="str">
        <f>IF(COUNTIF('NP-NRModel-MAR-WILDFIRES Modifi'!V:V, AC318)=0, "Missing", "")</f>
        <v/>
      </c>
    </row>
    <row r="319" spans="1:30" hidden="1" x14ac:dyDescent="0.3">
      <c r="A319" s="24">
        <v>2103011000</v>
      </c>
      <c r="B319" s="40">
        <v>24021</v>
      </c>
      <c r="C319" s="25"/>
      <c r="D319" s="25"/>
      <c r="E319" s="25"/>
      <c r="F319" s="25"/>
      <c r="G319" s="25" t="s">
        <v>955</v>
      </c>
      <c r="H319" s="25">
        <v>4.0746222130819201E-2</v>
      </c>
      <c r="I319" s="25">
        <v>153</v>
      </c>
      <c r="J319" s="25">
        <v>2.6631517732561598E-4</v>
      </c>
      <c r="K319" s="25"/>
      <c r="L319" s="25"/>
      <c r="M319" s="25">
        <v>10467</v>
      </c>
      <c r="N319" s="26">
        <v>1139977</v>
      </c>
      <c r="O319" s="24">
        <v>2103011000</v>
      </c>
      <c r="P319" s="25">
        <v>24021</v>
      </c>
      <c r="Q319" s="25"/>
      <c r="R319" s="25"/>
      <c r="S319" s="25"/>
      <c r="T319" s="25"/>
      <c r="U319" s="25" t="s">
        <v>955</v>
      </c>
      <c r="V319" s="25">
        <v>0.12872796488379001</v>
      </c>
      <c r="W319" s="25">
        <v>365</v>
      </c>
      <c r="X319" s="25">
        <v>3.5267935584600203E-4</v>
      </c>
      <c r="Y319" s="25">
        <v>10467</v>
      </c>
      <c r="Z319" s="27">
        <v>1139977</v>
      </c>
      <c r="AA319" s="28">
        <f t="shared" si="8"/>
        <v>2.0688214683268992E-3</v>
      </c>
      <c r="AC319" t="str">
        <f t="shared" si="9"/>
        <v>2103011000-24021-NOX</v>
      </c>
      <c r="AD319" t="str">
        <f>IF(COUNTIF('NP-NRModel-MAR-WILDFIRES Modifi'!V:V, AC319)=0, "Missing", "")</f>
        <v/>
      </c>
    </row>
    <row r="320" spans="1:30" hidden="1" x14ac:dyDescent="0.3">
      <c r="A320" s="24">
        <v>2103011000</v>
      </c>
      <c r="B320" s="40">
        <v>24021</v>
      </c>
      <c r="C320" s="25"/>
      <c r="D320" s="25"/>
      <c r="E320" s="25"/>
      <c r="F320" s="25"/>
      <c r="G320" s="25" t="s">
        <v>12</v>
      </c>
      <c r="H320" s="25">
        <v>6.9268588697715195E-4</v>
      </c>
      <c r="I320" s="25">
        <v>153</v>
      </c>
      <c r="J320" s="29">
        <v>4.5273587384127499E-6</v>
      </c>
      <c r="K320" s="29"/>
      <c r="L320" s="29"/>
      <c r="M320" s="25">
        <v>10467</v>
      </c>
      <c r="N320" s="26">
        <v>882643</v>
      </c>
      <c r="O320" s="24">
        <v>2103011000</v>
      </c>
      <c r="P320" s="25">
        <v>24021</v>
      </c>
      <c r="Q320" s="25"/>
      <c r="R320" s="25"/>
      <c r="S320" s="25"/>
      <c r="T320" s="25"/>
      <c r="U320" s="25" t="s">
        <v>12</v>
      </c>
      <c r="V320" s="25">
        <v>2.1883757529228198E-3</v>
      </c>
      <c r="W320" s="25">
        <v>365</v>
      </c>
      <c r="X320" s="29">
        <v>5.9955500080077399E-6</v>
      </c>
      <c r="Y320" s="25">
        <v>10467</v>
      </c>
      <c r="Z320" s="27">
        <v>882643</v>
      </c>
      <c r="AA320" s="28">
        <f t="shared" si="8"/>
        <v>2.0688214683268892E-3</v>
      </c>
      <c r="AC320" t="str">
        <f t="shared" si="9"/>
        <v>2103011000-24021-VOC</v>
      </c>
      <c r="AD320" t="str">
        <f>IF(COUNTIF('NP-NRModel-MAR-WILDFIRES Modifi'!V:V, AC320)=0, "Missing", "")</f>
        <v/>
      </c>
    </row>
    <row r="321" spans="1:30" hidden="1" x14ac:dyDescent="0.3">
      <c r="A321" s="24">
        <v>2103011000</v>
      </c>
      <c r="B321" s="40">
        <v>24031</v>
      </c>
      <c r="C321" s="25"/>
      <c r="D321" s="25"/>
      <c r="E321" s="25"/>
      <c r="F321" s="25"/>
      <c r="G321" s="25" t="s">
        <v>955</v>
      </c>
      <c r="H321" s="25">
        <v>0.22598818944874899</v>
      </c>
      <c r="I321" s="25">
        <v>153</v>
      </c>
      <c r="J321" s="25">
        <v>1.4770469898611001E-3</v>
      </c>
      <c r="K321" s="25"/>
      <c r="L321" s="25"/>
      <c r="M321" s="25">
        <v>10467</v>
      </c>
      <c r="N321" s="26">
        <v>569581</v>
      </c>
      <c r="O321" s="24">
        <v>2103011000</v>
      </c>
      <c r="P321" s="25">
        <v>24031</v>
      </c>
      <c r="Q321" s="25"/>
      <c r="R321" s="25"/>
      <c r="S321" s="25"/>
      <c r="T321" s="25"/>
      <c r="U321" s="25" t="s">
        <v>955</v>
      </c>
      <c r="V321" s="25">
        <v>0.71395575329930805</v>
      </c>
      <c r="W321" s="25">
        <v>365</v>
      </c>
      <c r="X321" s="25">
        <v>1.9560431597241299E-3</v>
      </c>
      <c r="Y321" s="25">
        <v>10467</v>
      </c>
      <c r="Z321" s="27">
        <v>569581</v>
      </c>
      <c r="AA321" s="28">
        <f t="shared" si="8"/>
        <v>2.0688214683268827E-3</v>
      </c>
      <c r="AC321" t="str">
        <f t="shared" si="9"/>
        <v>2103011000-24031-NOX</v>
      </c>
      <c r="AD321" t="str">
        <f>IF(COUNTIF('NP-NRModel-MAR-WILDFIRES Modifi'!V:V, AC321)=0, "Missing", "")</f>
        <v/>
      </c>
    </row>
    <row r="322" spans="1:30" hidden="1" x14ac:dyDescent="0.3">
      <c r="A322" s="24">
        <v>2103011000</v>
      </c>
      <c r="B322" s="40">
        <v>24031</v>
      </c>
      <c r="C322" s="25"/>
      <c r="D322" s="25"/>
      <c r="E322" s="25"/>
      <c r="F322" s="25"/>
      <c r="G322" s="25" t="s">
        <v>12</v>
      </c>
      <c r="H322" s="25">
        <v>3.84180121418677E-3</v>
      </c>
      <c r="I322" s="25">
        <v>153</v>
      </c>
      <c r="J322" s="29">
        <v>2.5109811857429899E-5</v>
      </c>
      <c r="K322" s="29"/>
      <c r="L322" s="29"/>
      <c r="M322" s="25">
        <v>10467</v>
      </c>
      <c r="N322" s="26">
        <v>1469851</v>
      </c>
      <c r="O322" s="24">
        <v>2103011000</v>
      </c>
      <c r="P322" s="25">
        <v>24031</v>
      </c>
      <c r="Q322" s="25"/>
      <c r="R322" s="25"/>
      <c r="S322" s="25"/>
      <c r="T322" s="25"/>
      <c r="U322" s="25" t="s">
        <v>12</v>
      </c>
      <c r="V322" s="25">
        <v>1.21372541042591E-2</v>
      </c>
      <c r="W322" s="25">
        <v>365</v>
      </c>
      <c r="X322" s="29">
        <v>3.3252750970572897E-5</v>
      </c>
      <c r="Y322" s="25">
        <v>10467</v>
      </c>
      <c r="Z322" s="27">
        <v>1469851</v>
      </c>
      <c r="AA322" s="28">
        <f t="shared" si="8"/>
        <v>2.0688214683268914E-3</v>
      </c>
      <c r="AC322" t="str">
        <f t="shared" si="9"/>
        <v>2103011000-24031-VOC</v>
      </c>
      <c r="AD322" t="str">
        <f>IF(COUNTIF('NP-NRModel-MAR-WILDFIRES Modifi'!V:V, AC322)=0, "Missing", "")</f>
        <v/>
      </c>
    </row>
    <row r="323" spans="1:30" hidden="1" x14ac:dyDescent="0.3">
      <c r="A323" s="24">
        <v>2103011000</v>
      </c>
      <c r="B323" s="40">
        <v>24033</v>
      </c>
      <c r="C323" s="25"/>
      <c r="D323" s="25"/>
      <c r="E323" s="25"/>
      <c r="F323" s="25"/>
      <c r="G323" s="25" t="s">
        <v>955</v>
      </c>
      <c r="H323" s="25">
        <v>0.125638236625496</v>
      </c>
      <c r="I323" s="25">
        <v>153</v>
      </c>
      <c r="J323" s="25">
        <v>8.2116494526468596E-4</v>
      </c>
      <c r="K323" s="25"/>
      <c r="L323" s="25"/>
      <c r="M323" s="25">
        <v>10467</v>
      </c>
      <c r="N323" s="26">
        <v>2858461</v>
      </c>
      <c r="O323" s="24">
        <v>2103011000</v>
      </c>
      <c r="P323" s="25">
        <v>24033</v>
      </c>
      <c r="Q323" s="25"/>
      <c r="R323" s="25"/>
      <c r="S323" s="25"/>
      <c r="T323" s="25"/>
      <c r="U323" s="25" t="s">
        <v>955</v>
      </c>
      <c r="V323" s="25">
        <v>0.39692402550751998</v>
      </c>
      <c r="W323" s="25">
        <v>365</v>
      </c>
      <c r="X323" s="25">
        <v>1.08746308358224E-3</v>
      </c>
      <c r="Y323" s="25">
        <v>10467</v>
      </c>
      <c r="Z323" s="27">
        <v>2858461</v>
      </c>
      <c r="AA323" s="28">
        <f t="shared" ref="AA323:AA386" si="10">IFERROR(J323/V323,0)</f>
        <v>2.0688214683268862E-3</v>
      </c>
      <c r="AC323" t="str">
        <f t="shared" ref="AC323:AC386" si="11">TRIM(A323) &amp; "-" &amp; B323 &amp; "-" &amp; TRIM(U323)</f>
        <v>2103011000-24033-NOX</v>
      </c>
      <c r="AD323" t="str">
        <f>IF(COUNTIF('NP-NRModel-MAR-WILDFIRES Modifi'!V:V, AC323)=0, "Missing", "")</f>
        <v/>
      </c>
    </row>
    <row r="324" spans="1:30" hidden="1" x14ac:dyDescent="0.3">
      <c r="A324" s="24">
        <v>2103011000</v>
      </c>
      <c r="B324" s="40">
        <v>24033</v>
      </c>
      <c r="C324" s="25"/>
      <c r="D324" s="25"/>
      <c r="E324" s="25"/>
      <c r="F324" s="25"/>
      <c r="G324" s="25" t="s">
        <v>12</v>
      </c>
      <c r="H324" s="25">
        <v>2.1358502441399E-3</v>
      </c>
      <c r="I324" s="25">
        <v>153</v>
      </c>
      <c r="J324" s="29">
        <v>1.39598055172542E-5</v>
      </c>
      <c r="K324" s="29"/>
      <c r="L324" s="29"/>
      <c r="M324" s="25">
        <v>10467</v>
      </c>
      <c r="N324" s="26">
        <v>3888548</v>
      </c>
      <c r="O324" s="24">
        <v>2103011000</v>
      </c>
      <c r="P324" s="25">
        <v>24033</v>
      </c>
      <c r="Q324" s="25"/>
      <c r="R324" s="25"/>
      <c r="S324" s="25"/>
      <c r="T324" s="25"/>
      <c r="U324" s="25" t="s">
        <v>12</v>
      </c>
      <c r="V324" s="25">
        <v>6.7477091334246101E-3</v>
      </c>
      <c r="W324" s="25">
        <v>365</v>
      </c>
      <c r="X324" s="29">
        <v>1.8486874338149599E-5</v>
      </c>
      <c r="Y324" s="25">
        <v>10467</v>
      </c>
      <c r="Z324" s="27">
        <v>3888548</v>
      </c>
      <c r="AA324" s="28">
        <f t="shared" si="10"/>
        <v>2.0688214683268796E-3</v>
      </c>
      <c r="AC324" t="str">
        <f t="shared" si="11"/>
        <v>2103011000-24033-VOC</v>
      </c>
      <c r="AD324" t="str">
        <f>IF(COUNTIF('NP-NRModel-MAR-WILDFIRES Modifi'!V:V, AC324)=0, "Missing", "")</f>
        <v/>
      </c>
    </row>
    <row r="325" spans="1:30" hidden="1" x14ac:dyDescent="0.3">
      <c r="A325" s="24">
        <v>2103011000</v>
      </c>
      <c r="B325" s="40">
        <v>51013</v>
      </c>
      <c r="C325" s="25"/>
      <c r="D325" s="25"/>
      <c r="E325" s="25"/>
      <c r="F325" s="25"/>
      <c r="G325" s="25" t="s">
        <v>955</v>
      </c>
      <c r="H325" s="25">
        <v>8.8722446415689701E-2</v>
      </c>
      <c r="I325" s="25">
        <v>153</v>
      </c>
      <c r="J325" s="25">
        <v>5.79885270690782E-4</v>
      </c>
      <c r="K325" s="25"/>
      <c r="L325" s="25"/>
      <c r="M325" s="25">
        <v>10467</v>
      </c>
      <c r="N325" s="26">
        <v>4025415</v>
      </c>
      <c r="O325" s="24">
        <v>2103011000</v>
      </c>
      <c r="P325" s="25">
        <v>51013</v>
      </c>
      <c r="Q325" s="25"/>
      <c r="R325" s="25"/>
      <c r="S325" s="25"/>
      <c r="T325" s="25"/>
      <c r="U325" s="25" t="s">
        <v>955</v>
      </c>
      <c r="V325" s="25">
        <v>0.28029739615944499</v>
      </c>
      <c r="W325" s="25">
        <v>365</v>
      </c>
      <c r="X325" s="25">
        <v>7.6793807166971196E-4</v>
      </c>
      <c r="Y325" s="25">
        <v>10467</v>
      </c>
      <c r="Z325" s="27">
        <v>4025415</v>
      </c>
      <c r="AA325" s="28">
        <f t="shared" si="10"/>
        <v>2.0688214683268723E-3</v>
      </c>
      <c r="AC325" t="str">
        <f t="shared" si="11"/>
        <v>2103011000-51013-NOX</v>
      </c>
      <c r="AD325" t="str">
        <f>IF(COUNTIF('NP-NRModel-MAR-WILDFIRES Modifi'!V:V, AC325)=0, "Missing", "")</f>
        <v/>
      </c>
    </row>
    <row r="326" spans="1:30" hidden="1" x14ac:dyDescent="0.3">
      <c r="A326" s="24">
        <v>2103011000</v>
      </c>
      <c r="B326" s="40">
        <v>51013</v>
      </c>
      <c r="C326" s="25"/>
      <c r="D326" s="25"/>
      <c r="E326" s="25"/>
      <c r="F326" s="25"/>
      <c r="G326" s="25" t="s">
        <v>12</v>
      </c>
      <c r="H326" s="25">
        <v>1.5082818633127999E-3</v>
      </c>
      <c r="I326" s="25">
        <v>153</v>
      </c>
      <c r="J326" s="29">
        <v>9.8580513942013602E-6</v>
      </c>
      <c r="K326" s="29"/>
      <c r="L326" s="29"/>
      <c r="M326" s="25">
        <v>10467</v>
      </c>
      <c r="N326" s="26">
        <v>2096560</v>
      </c>
      <c r="O326" s="24">
        <v>2103011000</v>
      </c>
      <c r="P326" s="25">
        <v>51013</v>
      </c>
      <c r="Q326" s="25"/>
      <c r="R326" s="25"/>
      <c r="S326" s="25"/>
      <c r="T326" s="25"/>
      <c r="U326" s="25" t="s">
        <v>12</v>
      </c>
      <c r="V326" s="25">
        <v>4.7650566011255696E-3</v>
      </c>
      <c r="W326" s="25">
        <v>365</v>
      </c>
      <c r="X326" s="29">
        <v>1.3054949592124801E-5</v>
      </c>
      <c r="Y326" s="25">
        <v>10467</v>
      </c>
      <c r="Z326" s="27">
        <v>2096560</v>
      </c>
      <c r="AA326" s="28">
        <f t="shared" si="10"/>
        <v>2.068821468326894E-3</v>
      </c>
      <c r="AC326" t="str">
        <f t="shared" si="11"/>
        <v>2103011000-51013-VOC</v>
      </c>
      <c r="AD326" t="str">
        <f>IF(COUNTIF('NP-NRModel-MAR-WILDFIRES Modifi'!V:V, AC326)=0, "Missing", "")</f>
        <v/>
      </c>
    </row>
    <row r="327" spans="1:30" hidden="1" x14ac:dyDescent="0.3">
      <c r="A327" s="24">
        <v>2103011000</v>
      </c>
      <c r="B327" s="40">
        <v>51059</v>
      </c>
      <c r="C327" s="25"/>
      <c r="D327" s="25"/>
      <c r="E327" s="25"/>
      <c r="F327" s="25"/>
      <c r="G327" s="25" t="s">
        <v>955</v>
      </c>
      <c r="H327" s="25">
        <v>0.37210558335233301</v>
      </c>
      <c r="I327" s="25">
        <v>153</v>
      </c>
      <c r="J327" s="25">
        <v>2.4320626362897601E-3</v>
      </c>
      <c r="K327" s="25"/>
      <c r="L327" s="25"/>
      <c r="M327" s="25">
        <v>10467</v>
      </c>
      <c r="N327" s="26">
        <v>895200</v>
      </c>
      <c r="O327" s="24">
        <v>2103011000</v>
      </c>
      <c r="P327" s="25">
        <v>51059</v>
      </c>
      <c r="Q327" s="25"/>
      <c r="R327" s="25"/>
      <c r="S327" s="25"/>
      <c r="T327" s="25"/>
      <c r="U327" s="25" t="s">
        <v>955</v>
      </c>
      <c r="V327" s="25">
        <v>1.1755787889501299</v>
      </c>
      <c r="W327" s="25">
        <v>365</v>
      </c>
      <c r="X327" s="25">
        <v>3.2207638053428399E-3</v>
      </c>
      <c r="Y327" s="25">
        <v>10467</v>
      </c>
      <c r="Z327" s="27">
        <v>895200</v>
      </c>
      <c r="AA327" s="28">
        <f t="shared" si="10"/>
        <v>2.0688214683268944E-3</v>
      </c>
      <c r="AC327" t="str">
        <f t="shared" si="11"/>
        <v>2103011000-51059-NOX</v>
      </c>
      <c r="AD327" t="str">
        <f>IF(COUNTIF('NP-NRModel-MAR-WILDFIRES Modifi'!V:V, AC327)=0, "Missing", "")</f>
        <v/>
      </c>
    </row>
    <row r="328" spans="1:30" hidden="1" x14ac:dyDescent="0.3">
      <c r="A328" s="24">
        <v>2103011000</v>
      </c>
      <c r="B328" s="40">
        <v>51059</v>
      </c>
      <c r="C328" s="25"/>
      <c r="D328" s="25"/>
      <c r="E328" s="25"/>
      <c r="F328" s="25"/>
      <c r="G328" s="25" t="s">
        <v>12</v>
      </c>
      <c r="H328" s="25">
        <v>6.3257957397279104E-3</v>
      </c>
      <c r="I328" s="25">
        <v>153</v>
      </c>
      <c r="J328" s="29">
        <v>4.1345070194300003E-5</v>
      </c>
      <c r="K328" s="29"/>
      <c r="L328" s="29"/>
      <c r="M328" s="25">
        <v>10467</v>
      </c>
      <c r="N328" s="26">
        <v>252594</v>
      </c>
      <c r="O328" s="24">
        <v>2103011000</v>
      </c>
      <c r="P328" s="25">
        <v>51059</v>
      </c>
      <c r="Q328" s="25"/>
      <c r="R328" s="25"/>
      <c r="S328" s="25"/>
      <c r="T328" s="25"/>
      <c r="U328" s="25" t="s">
        <v>12</v>
      </c>
      <c r="V328" s="25">
        <v>1.9984842011397299E-2</v>
      </c>
      <c r="W328" s="25">
        <v>365</v>
      </c>
      <c r="X328" s="29">
        <v>5.4752991812047503E-5</v>
      </c>
      <c r="Y328" s="25">
        <v>10467</v>
      </c>
      <c r="Z328" s="27">
        <v>252594</v>
      </c>
      <c r="AA328" s="28">
        <f t="shared" si="10"/>
        <v>2.0688214683268961E-3</v>
      </c>
      <c r="AC328" t="str">
        <f t="shared" si="11"/>
        <v>2103011000-51059-VOC</v>
      </c>
      <c r="AD328" t="str">
        <f>IF(COUNTIF('NP-NRModel-MAR-WILDFIRES Modifi'!V:V, AC328)=0, "Missing", "")</f>
        <v/>
      </c>
    </row>
    <row r="329" spans="1:30" hidden="1" x14ac:dyDescent="0.3">
      <c r="A329" s="24">
        <v>2103011000</v>
      </c>
      <c r="B329" s="40">
        <v>51107</v>
      </c>
      <c r="C329" s="25"/>
      <c r="D329" s="25"/>
      <c r="E329" s="25"/>
      <c r="F329" s="25"/>
      <c r="G329" s="25" t="s">
        <v>955</v>
      </c>
      <c r="H329" s="25">
        <v>8.7306459053988206E-2</v>
      </c>
      <c r="I329" s="25">
        <v>153</v>
      </c>
      <c r="J329" s="25">
        <v>5.7063045133325596E-4</v>
      </c>
      <c r="K329" s="25"/>
      <c r="L329" s="25"/>
      <c r="M329" s="25">
        <v>10467</v>
      </c>
      <c r="N329" s="26">
        <v>882536</v>
      </c>
      <c r="O329" s="24">
        <v>2103011000</v>
      </c>
      <c r="P329" s="25">
        <v>51107</v>
      </c>
      <c r="Q329" s="25"/>
      <c r="R329" s="25"/>
      <c r="S329" s="25"/>
      <c r="T329" s="25"/>
      <c r="U329" s="25" t="s">
        <v>955</v>
      </c>
      <c r="V329" s="25">
        <v>0.27582392201040901</v>
      </c>
      <c r="W329" s="25">
        <v>365</v>
      </c>
      <c r="X329" s="25">
        <v>7.5568197811071202E-4</v>
      </c>
      <c r="Y329" s="25">
        <v>10467</v>
      </c>
      <c r="Z329" s="27">
        <v>882536</v>
      </c>
      <c r="AA329" s="28">
        <f t="shared" si="10"/>
        <v>2.0688214683268901E-3</v>
      </c>
      <c r="AC329" t="str">
        <f t="shared" si="11"/>
        <v>2103011000-51107-NOX</v>
      </c>
      <c r="AD329" t="str">
        <f>IF(COUNTIF('NP-NRModel-MAR-WILDFIRES Modifi'!V:V, AC329)=0, "Missing", "")</f>
        <v/>
      </c>
    </row>
    <row r="330" spans="1:30" hidden="1" x14ac:dyDescent="0.3">
      <c r="A330" s="24">
        <v>2103011000</v>
      </c>
      <c r="B330" s="40">
        <v>51107</v>
      </c>
      <c r="C330" s="25"/>
      <c r="D330" s="25"/>
      <c r="E330" s="25"/>
      <c r="F330" s="25"/>
      <c r="G330" s="25" t="s">
        <v>12</v>
      </c>
      <c r="H330" s="25">
        <v>1.48420991361623E-3</v>
      </c>
      <c r="I330" s="25">
        <v>153</v>
      </c>
      <c r="J330" s="29">
        <v>9.7007183896485907E-6</v>
      </c>
      <c r="K330" s="29"/>
      <c r="L330" s="29"/>
      <c r="M330" s="25">
        <v>10467</v>
      </c>
      <c r="N330" s="26">
        <v>4098753</v>
      </c>
      <c r="O330" s="24">
        <v>2103011000</v>
      </c>
      <c r="P330" s="25">
        <v>51107</v>
      </c>
      <c r="Q330" s="25"/>
      <c r="R330" s="25"/>
      <c r="S330" s="25"/>
      <c r="T330" s="25"/>
      <c r="U330" s="25" t="s">
        <v>12</v>
      </c>
      <c r="V330" s="25">
        <v>4.6890070207429701E-3</v>
      </c>
      <c r="W330" s="25">
        <v>365</v>
      </c>
      <c r="X330" s="29">
        <v>1.2846594577378E-5</v>
      </c>
      <c r="Y330" s="25">
        <v>10467</v>
      </c>
      <c r="Z330" s="27">
        <v>4098753</v>
      </c>
      <c r="AA330" s="28">
        <f t="shared" si="10"/>
        <v>2.0688214683268948E-3</v>
      </c>
      <c r="AC330" t="str">
        <f t="shared" si="11"/>
        <v>2103011000-51107-VOC</v>
      </c>
      <c r="AD330" t="str">
        <f>IF(COUNTIF('NP-NRModel-MAR-WILDFIRES Modifi'!V:V, AC330)=0, "Missing", "")</f>
        <v/>
      </c>
    </row>
    <row r="331" spans="1:30" hidden="1" x14ac:dyDescent="0.3">
      <c r="A331" s="24">
        <v>2103011000</v>
      </c>
      <c r="B331" s="40">
        <v>51153</v>
      </c>
      <c r="C331" s="25"/>
      <c r="D331" s="25"/>
      <c r="E331" s="25"/>
      <c r="F331" s="25"/>
      <c r="G331" s="25" t="s">
        <v>955</v>
      </c>
      <c r="H331" s="25">
        <v>5.36634308540768E-2</v>
      </c>
      <c r="I331" s="25">
        <v>153</v>
      </c>
      <c r="J331" s="25">
        <v>3.5074137813121997E-4</v>
      </c>
      <c r="K331" s="25"/>
      <c r="L331" s="25"/>
      <c r="M331" s="25">
        <v>10467</v>
      </c>
      <c r="N331" s="26">
        <v>3619447</v>
      </c>
      <c r="O331" s="24">
        <v>2103011000</v>
      </c>
      <c r="P331" s="25">
        <v>51153</v>
      </c>
      <c r="Q331" s="25"/>
      <c r="R331" s="25"/>
      <c r="S331" s="25"/>
      <c r="T331" s="25"/>
      <c r="U331" s="25" t="s">
        <v>955</v>
      </c>
      <c r="V331" s="25">
        <v>0.16953680319978201</v>
      </c>
      <c r="W331" s="25">
        <v>365</v>
      </c>
      <c r="X331" s="25">
        <v>4.6448439232816999E-4</v>
      </c>
      <c r="Y331" s="25">
        <v>10467</v>
      </c>
      <c r="Z331" s="27">
        <v>3619447</v>
      </c>
      <c r="AA331" s="28">
        <f t="shared" si="10"/>
        <v>2.0688214683268901E-3</v>
      </c>
      <c r="AC331" t="str">
        <f t="shared" si="11"/>
        <v>2103011000-51153-NOX</v>
      </c>
      <c r="AD331" t="str">
        <f>IF(COUNTIF('NP-NRModel-MAR-WILDFIRES Modifi'!V:V, AC331)=0, "Missing", "")</f>
        <v/>
      </c>
    </row>
    <row r="332" spans="1:30" hidden="1" x14ac:dyDescent="0.3">
      <c r="A332" s="24">
        <v>2103011000</v>
      </c>
      <c r="B332" s="40">
        <v>51153</v>
      </c>
      <c r="C332" s="25"/>
      <c r="D332" s="25"/>
      <c r="E332" s="25"/>
      <c r="F332" s="25"/>
      <c r="G332" s="25" t="s">
        <v>12</v>
      </c>
      <c r="H332" s="25">
        <v>9.1227848906695499E-4</v>
      </c>
      <c r="I332" s="25">
        <v>153</v>
      </c>
      <c r="J332" s="29">
        <v>5.9626045037055897E-6</v>
      </c>
      <c r="K332" s="29"/>
      <c r="L332" s="29"/>
      <c r="M332" s="25">
        <v>10467</v>
      </c>
      <c r="N332" s="26">
        <v>3619448</v>
      </c>
      <c r="O332" s="24">
        <v>2103011000</v>
      </c>
      <c r="P332" s="25">
        <v>51153</v>
      </c>
      <c r="Q332" s="25"/>
      <c r="R332" s="25"/>
      <c r="S332" s="25"/>
      <c r="T332" s="25"/>
      <c r="U332" s="25" t="s">
        <v>12</v>
      </c>
      <c r="V332" s="25">
        <v>2.88212617424533E-3</v>
      </c>
      <c r="W332" s="25">
        <v>365</v>
      </c>
      <c r="X332" s="29">
        <v>7.8962360938228403E-6</v>
      </c>
      <c r="Y332" s="25">
        <v>10467</v>
      </c>
      <c r="Z332" s="27">
        <v>3619448</v>
      </c>
      <c r="AA332" s="28">
        <f t="shared" si="10"/>
        <v>2.0688214683268914E-3</v>
      </c>
      <c r="AC332" t="str">
        <f t="shared" si="11"/>
        <v>2103011000-51153-VOC</v>
      </c>
      <c r="AD332" t="str">
        <f>IF(COUNTIF('NP-NRModel-MAR-WILDFIRES Modifi'!V:V, AC332)=0, "Missing", "")</f>
        <v/>
      </c>
    </row>
    <row r="333" spans="1:30" hidden="1" x14ac:dyDescent="0.3">
      <c r="A333" s="24">
        <v>2103011000</v>
      </c>
      <c r="B333" s="40">
        <v>51510</v>
      </c>
      <c r="C333" s="25"/>
      <c r="D333" s="25"/>
      <c r="E333" s="25"/>
      <c r="F333" s="25"/>
      <c r="G333" s="25" t="s">
        <v>955</v>
      </c>
      <c r="H333" s="25">
        <v>4.5839409580553797E-2</v>
      </c>
      <c r="I333" s="25">
        <v>153</v>
      </c>
      <c r="J333" s="25">
        <v>2.9960398418662598E-4</v>
      </c>
      <c r="K333" s="25"/>
      <c r="L333" s="25"/>
      <c r="M333" s="25">
        <v>10467</v>
      </c>
      <c r="N333" s="26">
        <v>1139146</v>
      </c>
      <c r="O333" s="24">
        <v>2103011000</v>
      </c>
      <c r="P333" s="25">
        <v>51510</v>
      </c>
      <c r="Q333" s="25"/>
      <c r="R333" s="25"/>
      <c r="S333" s="25"/>
      <c r="T333" s="25"/>
      <c r="U333" s="25" t="s">
        <v>955</v>
      </c>
      <c r="V333" s="25">
        <v>0.14481867516046301</v>
      </c>
      <c r="W333" s="25">
        <v>365</v>
      </c>
      <c r="X333" s="25">
        <v>3.9676349359031099E-4</v>
      </c>
      <c r="Y333" s="25">
        <v>10467</v>
      </c>
      <c r="Z333" s="27">
        <v>1139146</v>
      </c>
      <c r="AA333" s="28">
        <f t="shared" si="10"/>
        <v>2.0688214683269035E-3</v>
      </c>
      <c r="AC333" t="str">
        <f t="shared" si="11"/>
        <v>2103011000-51510-NOX</v>
      </c>
      <c r="AD333" t="str">
        <f>IF(COUNTIF('NP-NRModel-MAR-WILDFIRES Modifi'!V:V, AC333)=0, "Missing", "")</f>
        <v/>
      </c>
    </row>
    <row r="334" spans="1:30" hidden="1" x14ac:dyDescent="0.3">
      <c r="A334" s="24">
        <v>2103011000</v>
      </c>
      <c r="B334" s="40">
        <v>51510</v>
      </c>
      <c r="C334" s="25"/>
      <c r="D334" s="25"/>
      <c r="E334" s="25"/>
      <c r="F334" s="25"/>
      <c r="G334" s="25" t="s">
        <v>12</v>
      </c>
      <c r="H334" s="25">
        <v>7.7926996286941503E-4</v>
      </c>
      <c r="I334" s="25">
        <v>153</v>
      </c>
      <c r="J334" s="29">
        <v>5.0932677311726498E-6</v>
      </c>
      <c r="K334" s="29"/>
      <c r="L334" s="29"/>
      <c r="M334" s="25">
        <v>10467</v>
      </c>
      <c r="N334" s="26">
        <v>2297610</v>
      </c>
      <c r="O334" s="24">
        <v>2103011000</v>
      </c>
      <c r="P334" s="25">
        <v>51510</v>
      </c>
      <c r="Q334" s="25"/>
      <c r="R334" s="25"/>
      <c r="S334" s="25"/>
      <c r="T334" s="25"/>
      <c r="U334" s="25" t="s">
        <v>12</v>
      </c>
      <c r="V334" s="25">
        <v>2.4619174777278899E-3</v>
      </c>
      <c r="W334" s="25">
        <v>365</v>
      </c>
      <c r="X334" s="29">
        <v>6.7449793910353298E-6</v>
      </c>
      <c r="Y334" s="25">
        <v>10467</v>
      </c>
      <c r="Z334" s="27">
        <v>2297610</v>
      </c>
      <c r="AA334" s="28">
        <f t="shared" si="10"/>
        <v>2.0688214683268914E-3</v>
      </c>
      <c r="AC334" t="str">
        <f t="shared" si="11"/>
        <v>2103011000-51510-VOC</v>
      </c>
      <c r="AD334" t="str">
        <f>IF(COUNTIF('NP-NRModel-MAR-WILDFIRES Modifi'!V:V, AC334)=0, "Missing", "")</f>
        <v/>
      </c>
    </row>
    <row r="335" spans="1:30" hidden="1" x14ac:dyDescent="0.3">
      <c r="A335" s="24">
        <v>2103011000</v>
      </c>
      <c r="B335" s="40">
        <v>51600</v>
      </c>
      <c r="C335" s="25"/>
      <c r="D335" s="25"/>
      <c r="E335" s="25"/>
      <c r="F335" s="25"/>
      <c r="G335" s="25" t="s">
        <v>955</v>
      </c>
      <c r="H335" s="25">
        <v>1.52803663121361E-2</v>
      </c>
      <c r="I335" s="25">
        <v>153</v>
      </c>
      <c r="J335" s="29">
        <v>9.9871675242719601E-5</v>
      </c>
      <c r="K335" s="29"/>
      <c r="L335" s="29"/>
      <c r="M335" s="25">
        <v>10467</v>
      </c>
      <c r="N335" s="26">
        <v>636658</v>
      </c>
      <c r="O335" s="24">
        <v>2103011000</v>
      </c>
      <c r="P335" s="25">
        <v>51600</v>
      </c>
      <c r="Q335" s="25"/>
      <c r="R335" s="25"/>
      <c r="S335" s="25"/>
      <c r="T335" s="25"/>
      <c r="U335" s="25" t="s">
        <v>955</v>
      </c>
      <c r="V335" s="25">
        <v>4.8274670759042702E-2</v>
      </c>
      <c r="W335" s="25">
        <v>365</v>
      </c>
      <c r="X335" s="25">
        <v>1.3225937194258201E-4</v>
      </c>
      <c r="Y335" s="25">
        <v>10467</v>
      </c>
      <c r="Z335" s="27">
        <v>636658</v>
      </c>
      <c r="AA335" s="28">
        <f t="shared" si="10"/>
        <v>2.0688214683268836E-3</v>
      </c>
      <c r="AC335" t="str">
        <f t="shared" si="11"/>
        <v>2103011000-51600-NOX</v>
      </c>
      <c r="AD335" t="str">
        <f>IF(COUNTIF('NP-NRModel-MAR-WILDFIRES Modifi'!V:V, AC335)=0, "Missing", "")</f>
        <v/>
      </c>
    </row>
    <row r="336" spans="1:30" hidden="1" x14ac:dyDescent="0.3">
      <c r="A336" s="24">
        <v>2103011000</v>
      </c>
      <c r="B336" s="40">
        <v>51600</v>
      </c>
      <c r="C336" s="25"/>
      <c r="D336" s="25"/>
      <c r="E336" s="25"/>
      <c r="F336" s="25"/>
      <c r="G336" s="25" t="s">
        <v>12</v>
      </c>
      <c r="H336" s="25">
        <v>2.5976624376107901E-4</v>
      </c>
      <c r="I336" s="25">
        <v>153</v>
      </c>
      <c r="J336" s="29">
        <v>1.69781858667372E-6</v>
      </c>
      <c r="K336" s="29"/>
      <c r="L336" s="29"/>
      <c r="M336" s="25">
        <v>10467</v>
      </c>
      <c r="N336" s="26">
        <v>1151014</v>
      </c>
      <c r="O336" s="24">
        <v>2103011000</v>
      </c>
      <c r="P336" s="25">
        <v>51600</v>
      </c>
      <c r="Q336" s="25"/>
      <c r="R336" s="25"/>
      <c r="S336" s="25"/>
      <c r="T336" s="25"/>
      <c r="U336" s="25" t="s">
        <v>12</v>
      </c>
      <c r="V336" s="25">
        <v>8.2066945488863305E-4</v>
      </c>
      <c r="W336" s="25">
        <v>365</v>
      </c>
      <c r="X336" s="29">
        <v>2.2484094654483098E-6</v>
      </c>
      <c r="Y336" s="25">
        <v>10467</v>
      </c>
      <c r="Z336" s="27">
        <v>1151014</v>
      </c>
      <c r="AA336" s="28">
        <f t="shared" si="10"/>
        <v>2.0688214683268775E-3</v>
      </c>
      <c r="AC336" t="str">
        <f t="shared" si="11"/>
        <v>2103011000-51600-VOC</v>
      </c>
      <c r="AD336" t="str">
        <f>IF(COUNTIF('NP-NRModel-MAR-WILDFIRES Modifi'!V:V, AC336)=0, "Missing", "")</f>
        <v/>
      </c>
    </row>
    <row r="337" spans="1:30" hidden="1" x14ac:dyDescent="0.3">
      <c r="A337" s="24">
        <v>2103011000</v>
      </c>
      <c r="B337" s="40">
        <v>51610</v>
      </c>
      <c r="C337" s="25"/>
      <c r="D337" s="25"/>
      <c r="E337" s="25"/>
      <c r="F337" s="25"/>
      <c r="G337" s="25" t="s">
        <v>955</v>
      </c>
      <c r="H337" s="25">
        <v>5.6543974558297301E-3</v>
      </c>
      <c r="I337" s="25">
        <v>153</v>
      </c>
      <c r="J337" s="29">
        <v>3.6956846116534201E-5</v>
      </c>
      <c r="K337" s="29"/>
      <c r="L337" s="29"/>
      <c r="M337" s="25">
        <v>10467</v>
      </c>
      <c r="N337" s="26">
        <v>280052</v>
      </c>
      <c r="O337" s="24">
        <v>2103011000</v>
      </c>
      <c r="P337" s="25">
        <v>51610</v>
      </c>
      <c r="Q337" s="25"/>
      <c r="R337" s="25"/>
      <c r="S337" s="25"/>
      <c r="T337" s="25"/>
      <c r="U337" s="25" t="s">
        <v>955</v>
      </c>
      <c r="V337" s="25">
        <v>1.7863719360193001E-2</v>
      </c>
      <c r="W337" s="25">
        <v>365</v>
      </c>
      <c r="X337" s="29">
        <v>4.8941696877241302E-5</v>
      </c>
      <c r="Y337" s="25">
        <v>10467</v>
      </c>
      <c r="Z337" s="27">
        <v>280052</v>
      </c>
      <c r="AA337" s="28">
        <f t="shared" si="10"/>
        <v>2.0688214683269026E-3</v>
      </c>
      <c r="AC337" t="str">
        <f t="shared" si="11"/>
        <v>2103011000-51610-NOX</v>
      </c>
      <c r="AD337" t="str">
        <f>IF(COUNTIF('NP-NRModel-MAR-WILDFIRES Modifi'!V:V, AC337)=0, "Missing", "")</f>
        <v/>
      </c>
    </row>
    <row r="338" spans="1:30" hidden="1" x14ac:dyDescent="0.3">
      <c r="A338" s="24">
        <v>2103011000</v>
      </c>
      <c r="B338" s="40">
        <v>51610</v>
      </c>
      <c r="C338" s="25"/>
      <c r="D338" s="25"/>
      <c r="E338" s="25"/>
      <c r="F338" s="25"/>
      <c r="G338" s="25" t="s">
        <v>12</v>
      </c>
      <c r="H338" s="29">
        <v>9.6124759491566199E-5</v>
      </c>
      <c r="I338" s="25">
        <v>153</v>
      </c>
      <c r="J338" s="29">
        <v>6.2826640190566104E-7</v>
      </c>
      <c r="K338" s="29"/>
      <c r="L338" s="29"/>
      <c r="M338" s="25">
        <v>10467</v>
      </c>
      <c r="N338" s="26">
        <v>2081809</v>
      </c>
      <c r="O338" s="24">
        <v>2103011000</v>
      </c>
      <c r="P338" s="25">
        <v>51610</v>
      </c>
      <c r="Q338" s="25"/>
      <c r="R338" s="25"/>
      <c r="S338" s="25"/>
      <c r="T338" s="25"/>
      <c r="U338" s="25" t="s">
        <v>12</v>
      </c>
      <c r="V338" s="25">
        <v>3.0368323778743402E-4</v>
      </c>
      <c r="W338" s="25">
        <v>365</v>
      </c>
      <c r="X338" s="29">
        <v>8.3200887065050598E-7</v>
      </c>
      <c r="Y338" s="25">
        <v>10467</v>
      </c>
      <c r="Z338" s="27">
        <v>2081809</v>
      </c>
      <c r="AA338" s="28">
        <f t="shared" si="10"/>
        <v>2.0688214683268827E-3</v>
      </c>
      <c r="AC338" t="str">
        <f t="shared" si="11"/>
        <v>2103011000-51610-VOC</v>
      </c>
      <c r="AD338" t="str">
        <f>IF(COUNTIF('NP-NRModel-MAR-WILDFIRES Modifi'!V:V, AC338)=0, "Missing", "")</f>
        <v/>
      </c>
    </row>
    <row r="339" spans="1:30" hidden="1" x14ac:dyDescent="0.3">
      <c r="A339" s="24">
        <v>2103011000</v>
      </c>
      <c r="B339" s="40">
        <v>51683</v>
      </c>
      <c r="C339" s="25"/>
      <c r="D339" s="25"/>
      <c r="E339" s="25"/>
      <c r="F339" s="25"/>
      <c r="G339" s="25" t="s">
        <v>955</v>
      </c>
      <c r="H339" s="25">
        <v>8.2210061870321809E-3</v>
      </c>
      <c r="I339" s="25">
        <v>153</v>
      </c>
      <c r="J339" s="29">
        <v>5.3732066581909697E-5</v>
      </c>
      <c r="K339" s="29"/>
      <c r="L339" s="29"/>
      <c r="M339" s="25">
        <v>10467</v>
      </c>
      <c r="N339" s="26">
        <v>2346267</v>
      </c>
      <c r="O339" s="24">
        <v>2103011000</v>
      </c>
      <c r="P339" s="25">
        <v>51683</v>
      </c>
      <c r="Q339" s="25"/>
      <c r="R339" s="25"/>
      <c r="S339" s="25"/>
      <c r="T339" s="25"/>
      <c r="U339" s="25" t="s">
        <v>955</v>
      </c>
      <c r="V339" s="25">
        <v>2.5972307134537E-2</v>
      </c>
      <c r="W339" s="25">
        <v>365</v>
      </c>
      <c r="X339" s="29">
        <v>7.1157005848046693E-5</v>
      </c>
      <c r="Y339" s="25">
        <v>10467</v>
      </c>
      <c r="Z339" s="27">
        <v>2346267</v>
      </c>
      <c r="AA339" s="28">
        <f t="shared" si="10"/>
        <v>2.0688214683268862E-3</v>
      </c>
      <c r="AC339" t="str">
        <f t="shared" si="11"/>
        <v>2103011000-51683-NOX</v>
      </c>
      <c r="AD339" t="str">
        <f>IF(COUNTIF('NP-NRModel-MAR-WILDFIRES Modifi'!V:V, AC339)=0, "Missing", "")</f>
        <v/>
      </c>
    </row>
    <row r="340" spans="1:30" hidden="1" x14ac:dyDescent="0.3">
      <c r="A340" s="24">
        <v>2103011000</v>
      </c>
      <c r="B340" s="40">
        <v>51683</v>
      </c>
      <c r="C340" s="25"/>
      <c r="D340" s="25"/>
      <c r="E340" s="25"/>
      <c r="F340" s="25"/>
      <c r="G340" s="25" t="s">
        <v>12</v>
      </c>
      <c r="H340" s="25">
        <v>1.3975711889185099E-4</v>
      </c>
      <c r="I340" s="25">
        <v>153</v>
      </c>
      <c r="J340" s="29">
        <v>9.1344522151536697E-7</v>
      </c>
      <c r="K340" s="29"/>
      <c r="L340" s="29"/>
      <c r="M340" s="25">
        <v>10467</v>
      </c>
      <c r="N340" s="26">
        <v>1058675</v>
      </c>
      <c r="O340" s="24">
        <v>2103011000</v>
      </c>
      <c r="P340" s="25">
        <v>51683</v>
      </c>
      <c r="Q340" s="25"/>
      <c r="R340" s="25"/>
      <c r="S340" s="25"/>
      <c r="T340" s="25"/>
      <c r="U340" s="25" t="s">
        <v>12</v>
      </c>
      <c r="V340" s="25">
        <v>4.4152926460788201E-4</v>
      </c>
      <c r="W340" s="25">
        <v>365</v>
      </c>
      <c r="X340" s="29">
        <v>1.2096692181037799E-6</v>
      </c>
      <c r="Y340" s="25">
        <v>10467</v>
      </c>
      <c r="Z340" s="27">
        <v>1058675</v>
      </c>
      <c r="AA340" s="28">
        <f t="shared" si="10"/>
        <v>2.0688214683268823E-3</v>
      </c>
      <c r="AC340" t="str">
        <f t="shared" si="11"/>
        <v>2103011000-51683-VOC</v>
      </c>
      <c r="AD340" t="str">
        <f>IF(COUNTIF('NP-NRModel-MAR-WILDFIRES Modifi'!V:V, AC340)=0, "Missing", "")</f>
        <v/>
      </c>
    </row>
    <row r="341" spans="1:30" hidden="1" x14ac:dyDescent="0.3">
      <c r="A341" s="24">
        <v>2103011000</v>
      </c>
      <c r="B341" s="40">
        <v>51685</v>
      </c>
      <c r="C341" s="25"/>
      <c r="D341" s="25"/>
      <c r="E341" s="25"/>
      <c r="F341" s="25"/>
      <c r="G341" s="25" t="s">
        <v>955</v>
      </c>
      <c r="H341" s="25">
        <v>8.7703238282937196E-4</v>
      </c>
      <c r="I341" s="25">
        <v>153</v>
      </c>
      <c r="J341" s="29">
        <v>5.7322377962704003E-6</v>
      </c>
      <c r="K341" s="29"/>
      <c r="L341" s="29"/>
      <c r="M341" s="25">
        <v>10467</v>
      </c>
      <c r="N341" s="26">
        <v>3627300</v>
      </c>
      <c r="O341" s="24">
        <v>2103011000</v>
      </c>
      <c r="P341" s="25">
        <v>51685</v>
      </c>
      <c r="Q341" s="25"/>
      <c r="R341" s="25"/>
      <c r="S341" s="25"/>
      <c r="T341" s="25"/>
      <c r="U341" s="25" t="s">
        <v>955</v>
      </c>
      <c r="V341" s="25">
        <v>2.77077451294347E-3</v>
      </c>
      <c r="W341" s="25">
        <v>365</v>
      </c>
      <c r="X341" s="29">
        <v>7.5911630491601904E-6</v>
      </c>
      <c r="Y341" s="25">
        <v>10467</v>
      </c>
      <c r="Z341" s="27">
        <v>3627300</v>
      </c>
      <c r="AA341" s="28">
        <f t="shared" si="10"/>
        <v>2.0688214683268783E-3</v>
      </c>
      <c r="AC341" t="str">
        <f t="shared" si="11"/>
        <v>2103011000-51685-NOX</v>
      </c>
      <c r="AD341" t="str">
        <f>IF(COUNTIF('NP-NRModel-MAR-WILDFIRES Modifi'!V:V, AC341)=0, "Missing", "")</f>
        <v/>
      </c>
    </row>
    <row r="342" spans="1:30" hidden="1" x14ac:dyDescent="0.3">
      <c r="A342" s="24">
        <v>2103011000</v>
      </c>
      <c r="B342" s="40">
        <v>51685</v>
      </c>
      <c r="C342" s="25"/>
      <c r="D342" s="25"/>
      <c r="E342" s="25"/>
      <c r="F342" s="25"/>
      <c r="G342" s="25" t="s">
        <v>12</v>
      </c>
      <c r="H342" s="29">
        <v>1.4909552702067901E-5</v>
      </c>
      <c r="I342" s="25">
        <v>153</v>
      </c>
      <c r="J342" s="29">
        <v>9.7448056876261306E-8</v>
      </c>
      <c r="K342" s="29"/>
      <c r="L342" s="29"/>
      <c r="M342" s="25">
        <v>10467</v>
      </c>
      <c r="N342" s="26">
        <v>1577781</v>
      </c>
      <c r="O342" s="24">
        <v>2103011000</v>
      </c>
      <c r="P342" s="25">
        <v>51685</v>
      </c>
      <c r="Q342" s="25"/>
      <c r="R342" s="25"/>
      <c r="S342" s="25"/>
      <c r="T342" s="25"/>
      <c r="U342" s="25" t="s">
        <v>12</v>
      </c>
      <c r="V342" s="29">
        <v>4.7103173651359303E-5</v>
      </c>
      <c r="W342" s="25">
        <v>365</v>
      </c>
      <c r="X342" s="29">
        <v>1.2904979082564199E-7</v>
      </c>
      <c r="Y342" s="25">
        <v>10467</v>
      </c>
      <c r="Z342" s="27">
        <v>1577781</v>
      </c>
      <c r="AA342" s="28">
        <f t="shared" si="10"/>
        <v>2.0688214683268831E-3</v>
      </c>
      <c r="AC342" t="str">
        <f t="shared" si="11"/>
        <v>2103011000-51685-VOC</v>
      </c>
      <c r="AD342" t="str">
        <f>IF(COUNTIF('NP-NRModel-MAR-WILDFIRES Modifi'!V:V, AC342)=0, "Missing", "")</f>
        <v/>
      </c>
    </row>
    <row r="343" spans="1:30" hidden="1" x14ac:dyDescent="0.3">
      <c r="A343" s="24">
        <v>2104004000</v>
      </c>
      <c r="B343" s="40">
        <v>11001</v>
      </c>
      <c r="C343" s="25"/>
      <c r="D343" s="25"/>
      <c r="E343" s="25"/>
      <c r="F343" s="25"/>
      <c r="G343" s="25" t="s">
        <v>955</v>
      </c>
      <c r="H343" s="25">
        <v>0.528671856286831</v>
      </c>
      <c r="I343" s="25">
        <v>153</v>
      </c>
      <c r="J343" s="25">
        <v>3.45537160971785E-3</v>
      </c>
      <c r="K343" s="25"/>
      <c r="L343" s="25"/>
      <c r="M343" s="25">
        <v>10467</v>
      </c>
      <c r="N343" s="26">
        <v>2400240</v>
      </c>
      <c r="O343" s="24">
        <v>2104004000</v>
      </c>
      <c r="P343" s="25">
        <v>11001</v>
      </c>
      <c r="Q343" s="25"/>
      <c r="R343" s="25"/>
      <c r="S343" s="25"/>
      <c r="T343" s="25"/>
      <c r="U343" s="25" t="s">
        <v>955</v>
      </c>
      <c r="V343" s="25">
        <v>3.43979999999602</v>
      </c>
      <c r="W343" s="25">
        <v>365</v>
      </c>
      <c r="X343" s="25">
        <v>9.4241095890301892E-3</v>
      </c>
      <c r="Y343" s="25">
        <v>10467</v>
      </c>
      <c r="Z343" s="27">
        <v>2400240</v>
      </c>
      <c r="AA343" s="28">
        <f t="shared" si="10"/>
        <v>1.0045268939246027E-3</v>
      </c>
      <c r="AC343" t="str">
        <f t="shared" si="11"/>
        <v>2104004000-11001-NOX</v>
      </c>
      <c r="AD343" t="str">
        <f>IF(COUNTIF('NP-NRModel-MAR-WILDFIRES Modifi'!V:V, AC343)=0, "Missing", "")</f>
        <v/>
      </c>
    </row>
    <row r="344" spans="1:30" hidden="1" x14ac:dyDescent="0.3">
      <c r="A344" s="24">
        <v>2104004000</v>
      </c>
      <c r="B344" s="40">
        <v>11001</v>
      </c>
      <c r="C344" s="25"/>
      <c r="D344" s="25"/>
      <c r="E344" s="25"/>
      <c r="F344" s="25"/>
      <c r="G344" s="25" t="s">
        <v>12</v>
      </c>
      <c r="H344" s="25">
        <v>2.09412796406949E-2</v>
      </c>
      <c r="I344" s="25">
        <v>153</v>
      </c>
      <c r="J344" s="25">
        <v>1.36871108762712E-4</v>
      </c>
      <c r="K344" s="25"/>
      <c r="L344" s="25"/>
      <c r="M344" s="25">
        <v>10467</v>
      </c>
      <c r="N344" s="26">
        <v>726624</v>
      </c>
      <c r="O344" s="24">
        <v>2104004000</v>
      </c>
      <c r="P344" s="25">
        <v>11001</v>
      </c>
      <c r="Q344" s="25"/>
      <c r="R344" s="25"/>
      <c r="S344" s="25"/>
      <c r="T344" s="25"/>
      <c r="U344" s="25" t="s">
        <v>12</v>
      </c>
      <c r="V344" s="25">
        <v>0.13625429999984201</v>
      </c>
      <c r="W344" s="25">
        <v>365</v>
      </c>
      <c r="X344" s="25">
        <v>3.7329945205436199E-4</v>
      </c>
      <c r="Y344" s="25">
        <v>10467</v>
      </c>
      <c r="Z344" s="27">
        <v>726624</v>
      </c>
      <c r="AA344" s="28">
        <f t="shared" si="10"/>
        <v>1.0045268939246005E-3</v>
      </c>
      <c r="AC344" t="str">
        <f t="shared" si="11"/>
        <v>2104004000-11001-VOC</v>
      </c>
      <c r="AD344" t="str">
        <f>IF(COUNTIF('NP-NRModel-MAR-WILDFIRES Modifi'!V:V, AC344)=0, "Missing", "")</f>
        <v/>
      </c>
    </row>
    <row r="345" spans="1:30" hidden="1" x14ac:dyDescent="0.3">
      <c r="A345" s="24">
        <v>2104004000</v>
      </c>
      <c r="B345" s="40">
        <v>24009</v>
      </c>
      <c r="C345" s="25"/>
      <c r="D345" s="25"/>
      <c r="E345" s="25"/>
      <c r="F345" s="25"/>
      <c r="G345" s="25" t="s">
        <v>955</v>
      </c>
      <c r="H345" s="25">
        <v>2.8354973353261599</v>
      </c>
      <c r="I345" s="25">
        <v>153</v>
      </c>
      <c r="J345" s="25">
        <v>1.8532662322393201E-2</v>
      </c>
      <c r="K345" s="25"/>
      <c r="L345" s="25"/>
      <c r="M345" s="25">
        <v>10467</v>
      </c>
      <c r="N345" s="26">
        <v>1339400</v>
      </c>
      <c r="O345" s="24">
        <v>2104004000</v>
      </c>
      <c r="P345" s="25">
        <v>24009</v>
      </c>
      <c r="Q345" s="25"/>
      <c r="R345" s="25"/>
      <c r="S345" s="25"/>
      <c r="T345" s="25"/>
      <c r="U345" s="25" t="s">
        <v>955</v>
      </c>
      <c r="V345" s="25">
        <v>18.4491449999785</v>
      </c>
      <c r="W345" s="25">
        <v>365</v>
      </c>
      <c r="X345" s="25">
        <v>5.0545602739667198E-2</v>
      </c>
      <c r="Y345" s="25">
        <v>10467</v>
      </c>
      <c r="Z345" s="27">
        <v>1339400</v>
      </c>
      <c r="AA345" s="28">
        <f t="shared" si="10"/>
        <v>1.0045268939246127E-3</v>
      </c>
      <c r="AC345" t="str">
        <f t="shared" si="11"/>
        <v>2104004000-24009-NOX</v>
      </c>
      <c r="AD345" t="str">
        <f>IF(COUNTIF('NP-NRModel-MAR-WILDFIRES Modifi'!V:V, AC345)=0, "Missing", "")</f>
        <v/>
      </c>
    </row>
    <row r="346" spans="1:30" hidden="1" x14ac:dyDescent="0.3">
      <c r="A346" s="24">
        <v>2104004000</v>
      </c>
      <c r="B346" s="40">
        <v>24009</v>
      </c>
      <c r="C346" s="25"/>
      <c r="D346" s="25"/>
      <c r="E346" s="25"/>
      <c r="F346" s="25"/>
      <c r="G346" s="25" t="s">
        <v>12</v>
      </c>
      <c r="H346" s="25">
        <v>0.112317214989893</v>
      </c>
      <c r="I346" s="25">
        <v>153</v>
      </c>
      <c r="J346" s="25">
        <v>7.3409944437838901E-4</v>
      </c>
      <c r="K346" s="25"/>
      <c r="L346" s="25"/>
      <c r="M346" s="25">
        <v>10467</v>
      </c>
      <c r="N346" s="26">
        <v>3655629</v>
      </c>
      <c r="O346" s="24">
        <v>2104004000</v>
      </c>
      <c r="P346" s="25">
        <v>24009</v>
      </c>
      <c r="Q346" s="25"/>
      <c r="R346" s="25"/>
      <c r="S346" s="25"/>
      <c r="T346" s="25"/>
      <c r="U346" s="25" t="s">
        <v>12</v>
      </c>
      <c r="V346" s="25">
        <v>0.73079122999915203</v>
      </c>
      <c r="W346" s="25">
        <v>365</v>
      </c>
      <c r="X346" s="25">
        <v>2.0021677534223302E-3</v>
      </c>
      <c r="Y346" s="25">
        <v>10467</v>
      </c>
      <c r="Z346" s="27">
        <v>3655629</v>
      </c>
      <c r="AA346" s="28">
        <f t="shared" si="10"/>
        <v>1.004526893924604E-3</v>
      </c>
      <c r="AC346" t="str">
        <f t="shared" si="11"/>
        <v>2104004000-24009-VOC</v>
      </c>
      <c r="AD346" t="str">
        <f>IF(COUNTIF('NP-NRModel-MAR-WILDFIRES Modifi'!V:V, AC346)=0, "Missing", "")</f>
        <v/>
      </c>
    </row>
    <row r="347" spans="1:30" hidden="1" x14ac:dyDescent="0.3">
      <c r="A347" s="24">
        <v>2104004000</v>
      </c>
      <c r="B347" s="40">
        <v>24017</v>
      </c>
      <c r="C347" s="25"/>
      <c r="D347" s="25"/>
      <c r="E347" s="25"/>
      <c r="F347" s="25"/>
      <c r="G347" s="25" t="s">
        <v>955</v>
      </c>
      <c r="H347" s="25">
        <v>6.1237343832266298</v>
      </c>
      <c r="I347" s="25">
        <v>153</v>
      </c>
      <c r="J347" s="25">
        <v>4.0024407733507399E-2</v>
      </c>
      <c r="K347" s="25"/>
      <c r="L347" s="25"/>
      <c r="M347" s="25">
        <v>10467</v>
      </c>
      <c r="N347" s="26">
        <v>3094755</v>
      </c>
      <c r="O347" s="24">
        <v>2104004000</v>
      </c>
      <c r="P347" s="25">
        <v>24017</v>
      </c>
      <c r="Q347" s="25"/>
      <c r="R347" s="25"/>
      <c r="S347" s="25"/>
      <c r="T347" s="25"/>
      <c r="U347" s="25" t="s">
        <v>955</v>
      </c>
      <c r="V347" s="25">
        <v>39.844037999953798</v>
      </c>
      <c r="W347" s="25">
        <v>365</v>
      </c>
      <c r="X347" s="25">
        <v>0.10916174794507801</v>
      </c>
      <c r="Y347" s="25">
        <v>10467</v>
      </c>
      <c r="Z347" s="27">
        <v>3094755</v>
      </c>
      <c r="AA347" s="28">
        <f t="shared" si="10"/>
        <v>1.004526893924602E-3</v>
      </c>
      <c r="AC347" t="str">
        <f t="shared" si="11"/>
        <v>2104004000-24017-NOX</v>
      </c>
      <c r="AD347" t="str">
        <f>IF(COUNTIF('NP-NRModel-MAR-WILDFIRES Modifi'!V:V, AC347)=0, "Missing", "")</f>
        <v/>
      </c>
    </row>
    <row r="348" spans="1:30" hidden="1" x14ac:dyDescent="0.3">
      <c r="A348" s="24">
        <v>2104004000</v>
      </c>
      <c r="B348" s="40">
        <v>24017</v>
      </c>
      <c r="C348" s="25"/>
      <c r="D348" s="25"/>
      <c r="E348" s="25"/>
      <c r="F348" s="25"/>
      <c r="G348" s="25" t="s">
        <v>12</v>
      </c>
      <c r="H348" s="25">
        <v>0.24256787445082501</v>
      </c>
      <c r="I348" s="25">
        <v>153</v>
      </c>
      <c r="J348" s="25">
        <v>1.5854109441230399E-3</v>
      </c>
      <c r="K348" s="25"/>
      <c r="L348" s="25"/>
      <c r="M348" s="25">
        <v>10467</v>
      </c>
      <c r="N348" s="26">
        <v>2580843</v>
      </c>
      <c r="O348" s="24">
        <v>2104004000</v>
      </c>
      <c r="P348" s="25">
        <v>24017</v>
      </c>
      <c r="Q348" s="25"/>
      <c r="R348" s="25"/>
      <c r="S348" s="25"/>
      <c r="T348" s="25"/>
      <c r="U348" s="25" t="s">
        <v>12</v>
      </c>
      <c r="V348" s="25">
        <v>1.57826629999816</v>
      </c>
      <c r="W348" s="25">
        <v>365</v>
      </c>
      <c r="X348" s="25">
        <v>4.3240172602689499E-3</v>
      </c>
      <c r="Y348" s="25">
        <v>10467</v>
      </c>
      <c r="Z348" s="27">
        <v>2580843</v>
      </c>
      <c r="AA348" s="28">
        <f t="shared" si="10"/>
        <v>1.0045268939246109E-3</v>
      </c>
      <c r="AC348" t="str">
        <f t="shared" si="11"/>
        <v>2104004000-24017-VOC</v>
      </c>
      <c r="AD348" t="str">
        <f>IF(COUNTIF('NP-NRModel-MAR-WILDFIRES Modifi'!V:V, AC348)=0, "Missing", "")</f>
        <v/>
      </c>
    </row>
    <row r="349" spans="1:30" hidden="1" x14ac:dyDescent="0.3">
      <c r="A349" s="24">
        <v>2104004000</v>
      </c>
      <c r="B349" s="40">
        <v>24021</v>
      </c>
      <c r="C349" s="25"/>
      <c r="D349" s="25"/>
      <c r="E349" s="25"/>
      <c r="F349" s="25"/>
      <c r="G349" s="25" t="s">
        <v>955</v>
      </c>
      <c r="H349" s="25">
        <v>7.9652427145619003</v>
      </c>
      <c r="I349" s="25">
        <v>153</v>
      </c>
      <c r="J349" s="25">
        <v>5.2060409899097299E-2</v>
      </c>
      <c r="K349" s="25"/>
      <c r="L349" s="25"/>
      <c r="M349" s="25">
        <v>10467</v>
      </c>
      <c r="N349" s="26">
        <v>1816133</v>
      </c>
      <c r="O349" s="24">
        <v>2104004000</v>
      </c>
      <c r="P349" s="25">
        <v>24021</v>
      </c>
      <c r="Q349" s="25"/>
      <c r="R349" s="25"/>
      <c r="S349" s="25"/>
      <c r="T349" s="25"/>
      <c r="U349" s="25" t="s">
        <v>955</v>
      </c>
      <c r="V349" s="25">
        <v>51.825799999939797</v>
      </c>
      <c r="W349" s="25">
        <v>365</v>
      </c>
      <c r="X349" s="25">
        <v>0.14198849315052001</v>
      </c>
      <c r="Y349" s="25">
        <v>10467</v>
      </c>
      <c r="Z349" s="27">
        <v>1816133</v>
      </c>
      <c r="AA349" s="28">
        <f t="shared" si="10"/>
        <v>1.0045268939246046E-3</v>
      </c>
      <c r="AC349" t="str">
        <f t="shared" si="11"/>
        <v>2104004000-24021-NOX</v>
      </c>
      <c r="AD349" t="str">
        <f>IF(COUNTIF('NP-NRModel-MAR-WILDFIRES Modifi'!V:V, AC349)=0, "Missing", "")</f>
        <v/>
      </c>
    </row>
    <row r="350" spans="1:30" hidden="1" x14ac:dyDescent="0.3">
      <c r="A350" s="24">
        <v>2104004000</v>
      </c>
      <c r="B350" s="40">
        <v>24021</v>
      </c>
      <c r="C350" s="25"/>
      <c r="D350" s="25"/>
      <c r="E350" s="25"/>
      <c r="F350" s="25"/>
      <c r="G350" s="25" t="s">
        <v>12</v>
      </c>
      <c r="H350" s="25">
        <v>0.31551200319325801</v>
      </c>
      <c r="I350" s="25">
        <v>153</v>
      </c>
      <c r="J350" s="25">
        <v>2.0621699555114898E-3</v>
      </c>
      <c r="K350" s="25"/>
      <c r="L350" s="25"/>
      <c r="M350" s="25">
        <v>10467</v>
      </c>
      <c r="N350" s="26">
        <v>3359858</v>
      </c>
      <c r="O350" s="24">
        <v>2104004000</v>
      </c>
      <c r="P350" s="25">
        <v>24021</v>
      </c>
      <c r="Q350" s="25"/>
      <c r="R350" s="25"/>
      <c r="S350" s="25"/>
      <c r="T350" s="25"/>
      <c r="U350" s="25" t="s">
        <v>12</v>
      </c>
      <c r="V350" s="25">
        <v>2.0528767999976099</v>
      </c>
      <c r="W350" s="25">
        <v>365</v>
      </c>
      <c r="X350" s="25">
        <v>5.6243199999934596E-3</v>
      </c>
      <c r="Y350" s="25">
        <v>10467</v>
      </c>
      <c r="Z350" s="27">
        <v>3359858</v>
      </c>
      <c r="AA350" s="28">
        <f t="shared" si="10"/>
        <v>1.004526893924609E-3</v>
      </c>
      <c r="AC350" t="str">
        <f t="shared" si="11"/>
        <v>2104004000-24021-VOC</v>
      </c>
      <c r="AD350" t="str">
        <f>IF(COUNTIF('NP-NRModel-MAR-WILDFIRES Modifi'!V:V, AC350)=0, "Missing", "")</f>
        <v/>
      </c>
    </row>
    <row r="351" spans="1:30" hidden="1" x14ac:dyDescent="0.3">
      <c r="A351" s="24">
        <v>2104004000</v>
      </c>
      <c r="B351" s="40">
        <v>24031</v>
      </c>
      <c r="C351" s="25"/>
      <c r="D351" s="25"/>
      <c r="E351" s="25"/>
      <c r="F351" s="25"/>
      <c r="G351" s="25" t="s">
        <v>955</v>
      </c>
      <c r="H351" s="25">
        <v>9.1025745189518208</v>
      </c>
      <c r="I351" s="25">
        <v>153</v>
      </c>
      <c r="J351" s="25">
        <v>5.9493951104260298E-2</v>
      </c>
      <c r="K351" s="25"/>
      <c r="L351" s="25"/>
      <c r="M351" s="25">
        <v>10467</v>
      </c>
      <c r="N351" s="26">
        <v>3216995</v>
      </c>
      <c r="O351" s="24">
        <v>2104004000</v>
      </c>
      <c r="P351" s="25">
        <v>24031</v>
      </c>
      <c r="Q351" s="25"/>
      <c r="R351" s="25"/>
      <c r="S351" s="25"/>
      <c r="T351" s="25"/>
      <c r="U351" s="25" t="s">
        <v>955</v>
      </c>
      <c r="V351" s="25">
        <v>59.225841999931397</v>
      </c>
      <c r="W351" s="25">
        <v>365</v>
      </c>
      <c r="X351" s="25">
        <v>0.16226258082172901</v>
      </c>
      <c r="Y351" s="25">
        <v>10467</v>
      </c>
      <c r="Z351" s="27">
        <v>3216995</v>
      </c>
      <c r="AA351" s="28">
        <f t="shared" si="10"/>
        <v>1.0045268939246016E-3</v>
      </c>
      <c r="AC351" t="str">
        <f t="shared" si="11"/>
        <v>2104004000-24031-NOX</v>
      </c>
      <c r="AD351" t="str">
        <f>IF(COUNTIF('NP-NRModel-MAR-WILDFIRES Modifi'!V:V, AC351)=0, "Missing", "")</f>
        <v/>
      </c>
    </row>
    <row r="352" spans="1:30" hidden="1" x14ac:dyDescent="0.3">
      <c r="A352" s="24">
        <v>2104004000</v>
      </c>
      <c r="B352" s="40">
        <v>24031</v>
      </c>
      <c r="C352" s="25"/>
      <c r="D352" s="25"/>
      <c r="E352" s="25"/>
      <c r="F352" s="25"/>
      <c r="G352" s="25" t="s">
        <v>12</v>
      </c>
      <c r="H352" s="25">
        <v>0.36056299720518298</v>
      </c>
      <c r="I352" s="25">
        <v>153</v>
      </c>
      <c r="J352" s="25">
        <v>2.3566208967659001E-3</v>
      </c>
      <c r="K352" s="25"/>
      <c r="L352" s="25"/>
      <c r="M352" s="25">
        <v>10467</v>
      </c>
      <c r="N352" s="26">
        <v>1801981</v>
      </c>
      <c r="O352" s="24">
        <v>2104004000</v>
      </c>
      <c r="P352" s="25">
        <v>24031</v>
      </c>
      <c r="Q352" s="25"/>
      <c r="R352" s="25"/>
      <c r="S352" s="25"/>
      <c r="T352" s="25"/>
      <c r="U352" s="25" t="s">
        <v>12</v>
      </c>
      <c r="V352" s="25">
        <v>2.3460007999972698</v>
      </c>
      <c r="W352" s="25">
        <v>365</v>
      </c>
      <c r="X352" s="25">
        <v>6.42739945204732E-3</v>
      </c>
      <c r="Y352" s="25">
        <v>10467</v>
      </c>
      <c r="Z352" s="27">
        <v>1801981</v>
      </c>
      <c r="AA352" s="28">
        <f t="shared" si="10"/>
        <v>1.0045268939246068E-3</v>
      </c>
      <c r="AC352" t="str">
        <f t="shared" si="11"/>
        <v>2104004000-24031-VOC</v>
      </c>
      <c r="AD352" t="str">
        <f>IF(COUNTIF('NP-NRModel-MAR-WILDFIRES Modifi'!V:V, AC352)=0, "Missing", "")</f>
        <v/>
      </c>
    </row>
    <row r="353" spans="1:30" hidden="1" x14ac:dyDescent="0.3">
      <c r="A353" s="24">
        <v>2104004000</v>
      </c>
      <c r="B353" s="40">
        <v>24033</v>
      </c>
      <c r="C353" s="25"/>
      <c r="D353" s="25"/>
      <c r="E353" s="25"/>
      <c r="F353" s="25"/>
      <c r="G353" s="25" t="s">
        <v>955</v>
      </c>
      <c r="H353" s="25">
        <v>9.2239832315265406</v>
      </c>
      <c r="I353" s="25">
        <v>153</v>
      </c>
      <c r="J353" s="25">
        <v>6.0287472101480603E-2</v>
      </c>
      <c r="K353" s="25"/>
      <c r="L353" s="25"/>
      <c r="M353" s="25">
        <v>10467</v>
      </c>
      <c r="N353" s="26">
        <v>3894802</v>
      </c>
      <c r="O353" s="24">
        <v>2104004000</v>
      </c>
      <c r="P353" s="25">
        <v>24033</v>
      </c>
      <c r="Q353" s="25"/>
      <c r="R353" s="25"/>
      <c r="S353" s="25"/>
      <c r="T353" s="25"/>
      <c r="U353" s="25" t="s">
        <v>955</v>
      </c>
      <c r="V353" s="25">
        <v>60.015786999930398</v>
      </c>
      <c r="W353" s="25">
        <v>365</v>
      </c>
      <c r="X353" s="25">
        <v>0.16442681369843901</v>
      </c>
      <c r="Y353" s="25">
        <v>10467</v>
      </c>
      <c r="Z353" s="27">
        <v>3894802</v>
      </c>
      <c r="AA353" s="28">
        <f t="shared" si="10"/>
        <v>1.0045268939246023E-3</v>
      </c>
      <c r="AC353" t="str">
        <f t="shared" si="11"/>
        <v>2104004000-24033-NOX</v>
      </c>
      <c r="AD353" t="str">
        <f>IF(COUNTIF('NP-NRModel-MAR-WILDFIRES Modifi'!V:V, AC353)=0, "Missing", "")</f>
        <v/>
      </c>
    </row>
    <row r="354" spans="1:30" hidden="1" x14ac:dyDescent="0.3">
      <c r="A354" s="24">
        <v>2104004000</v>
      </c>
      <c r="B354" s="40">
        <v>24033</v>
      </c>
      <c r="C354" s="25"/>
      <c r="D354" s="25"/>
      <c r="E354" s="25"/>
      <c r="F354" s="25"/>
      <c r="G354" s="25" t="s">
        <v>12</v>
      </c>
      <c r="H354" s="25">
        <v>0.36537219281396</v>
      </c>
      <c r="I354" s="25">
        <v>153</v>
      </c>
      <c r="J354" s="25">
        <v>2.3880535478036599E-3</v>
      </c>
      <c r="K354" s="25"/>
      <c r="L354" s="25"/>
      <c r="M354" s="25">
        <v>10467</v>
      </c>
      <c r="N354" s="26">
        <v>3508824</v>
      </c>
      <c r="O354" s="24">
        <v>2104004000</v>
      </c>
      <c r="P354" s="25">
        <v>24033</v>
      </c>
      <c r="Q354" s="25"/>
      <c r="R354" s="25"/>
      <c r="S354" s="25"/>
      <c r="T354" s="25"/>
      <c r="U354" s="25" t="s">
        <v>12</v>
      </c>
      <c r="V354" s="25">
        <v>2.3772917999972401</v>
      </c>
      <c r="W354" s="25">
        <v>365</v>
      </c>
      <c r="X354" s="25">
        <v>6.5131282191705298E-3</v>
      </c>
      <c r="Y354" s="25">
        <v>10467</v>
      </c>
      <c r="Z354" s="27">
        <v>3508824</v>
      </c>
      <c r="AA354" s="28">
        <f t="shared" si="10"/>
        <v>1.0045268939246046E-3</v>
      </c>
      <c r="AC354" t="str">
        <f t="shared" si="11"/>
        <v>2104004000-24033-VOC</v>
      </c>
      <c r="AD354" t="str">
        <f>IF(COUNTIF('NP-NRModel-MAR-WILDFIRES Modifi'!V:V, AC354)=0, "Missing", "")</f>
        <v/>
      </c>
    </row>
    <row r="355" spans="1:30" hidden="1" x14ac:dyDescent="0.3">
      <c r="A355" s="24">
        <v>2104004000</v>
      </c>
      <c r="B355" s="40">
        <v>51013</v>
      </c>
      <c r="C355" s="25"/>
      <c r="D355" s="25"/>
      <c r="E355" s="25"/>
      <c r="F355" s="25"/>
      <c r="G355" s="25" t="s">
        <v>955</v>
      </c>
      <c r="H355" s="25">
        <v>0.77951826047816397</v>
      </c>
      <c r="I355" s="25">
        <v>153</v>
      </c>
      <c r="J355" s="25">
        <v>5.0948905913605503E-3</v>
      </c>
      <c r="K355" s="25"/>
      <c r="L355" s="25"/>
      <c r="M355" s="25">
        <v>10467</v>
      </c>
      <c r="N355" s="26">
        <v>3527619</v>
      </c>
      <c r="O355" s="24">
        <v>2104004000</v>
      </c>
      <c r="P355" s="25">
        <v>51013</v>
      </c>
      <c r="Q355" s="25"/>
      <c r="R355" s="25"/>
      <c r="S355" s="25"/>
      <c r="T355" s="25"/>
      <c r="U355" s="25" t="s">
        <v>955</v>
      </c>
      <c r="V355" s="25">
        <v>5.0719304999941199</v>
      </c>
      <c r="W355" s="25">
        <v>365</v>
      </c>
      <c r="X355" s="25">
        <v>1.38956999999839E-2</v>
      </c>
      <c r="Y355" s="25">
        <v>10467</v>
      </c>
      <c r="Z355" s="27">
        <v>3527619</v>
      </c>
      <c r="AA355" s="28">
        <f t="shared" si="10"/>
        <v>1.0045268939246027E-3</v>
      </c>
      <c r="AC355" t="str">
        <f t="shared" si="11"/>
        <v>2104004000-51013-NOX</v>
      </c>
      <c r="AD355" t="str">
        <f>IF(COUNTIF('NP-NRModel-MAR-WILDFIRES Modifi'!V:V, AC355)=0, "Missing", "")</f>
        <v/>
      </c>
    </row>
    <row r="356" spans="1:30" hidden="1" x14ac:dyDescent="0.3">
      <c r="A356" s="24">
        <v>2104004000</v>
      </c>
      <c r="B356" s="40">
        <v>51013</v>
      </c>
      <c r="C356" s="25"/>
      <c r="D356" s="25"/>
      <c r="E356" s="25"/>
      <c r="F356" s="25"/>
      <c r="G356" s="25" t="s">
        <v>12</v>
      </c>
      <c r="H356" s="25">
        <v>3.0877573273418401E-2</v>
      </c>
      <c r="I356" s="25">
        <v>153</v>
      </c>
      <c r="J356" s="25">
        <v>2.0181420440142699E-4</v>
      </c>
      <c r="K356" s="25"/>
      <c r="L356" s="25"/>
      <c r="M356" s="25">
        <v>10467</v>
      </c>
      <c r="N356" s="26">
        <v>440065</v>
      </c>
      <c r="O356" s="24">
        <v>2104004000</v>
      </c>
      <c r="P356" s="25">
        <v>51013</v>
      </c>
      <c r="Q356" s="25"/>
      <c r="R356" s="25"/>
      <c r="S356" s="25"/>
      <c r="T356" s="25"/>
      <c r="U356" s="25" t="s">
        <v>12</v>
      </c>
      <c r="V356" s="25">
        <v>0.200904729999766</v>
      </c>
      <c r="W356" s="25">
        <v>365</v>
      </c>
      <c r="X356" s="25">
        <v>5.5042391780757904E-4</v>
      </c>
      <c r="Y356" s="25">
        <v>10467</v>
      </c>
      <c r="Z356" s="27">
        <v>440065</v>
      </c>
      <c r="AA356" s="28">
        <f t="shared" si="10"/>
        <v>1.0045268939246083E-3</v>
      </c>
      <c r="AC356" t="str">
        <f t="shared" si="11"/>
        <v>2104004000-51013-VOC</v>
      </c>
      <c r="AD356" t="str">
        <f>IF(COUNTIF('NP-NRModel-MAR-WILDFIRES Modifi'!V:V, AC356)=0, "Missing", "")</f>
        <v/>
      </c>
    </row>
    <row r="357" spans="1:30" hidden="1" x14ac:dyDescent="0.3">
      <c r="A357" s="24">
        <v>2104004000</v>
      </c>
      <c r="B357" s="40">
        <v>51059</v>
      </c>
      <c r="C357" s="25"/>
      <c r="D357" s="25"/>
      <c r="E357" s="25"/>
      <c r="F357" s="25"/>
      <c r="G357" s="25" t="s">
        <v>955</v>
      </c>
      <c r="H357" s="25">
        <v>5.9485394031869303</v>
      </c>
      <c r="I357" s="25">
        <v>153</v>
      </c>
      <c r="J357" s="25">
        <v>3.8879342504489697E-2</v>
      </c>
      <c r="K357" s="25"/>
      <c r="L357" s="25"/>
      <c r="M357" s="25">
        <v>10467</v>
      </c>
      <c r="N357" s="26">
        <v>358054</v>
      </c>
      <c r="O357" s="24">
        <v>2104004000</v>
      </c>
      <c r="P357" s="25">
        <v>51059</v>
      </c>
      <c r="Q357" s="25"/>
      <c r="R357" s="25"/>
      <c r="S357" s="25"/>
      <c r="T357" s="25"/>
      <c r="U357" s="25" t="s">
        <v>955</v>
      </c>
      <c r="V357" s="25">
        <v>38.704132999955</v>
      </c>
      <c r="W357" s="25">
        <v>365</v>
      </c>
      <c r="X357" s="25">
        <v>0.106038720547822</v>
      </c>
      <c r="Y357" s="25">
        <v>10467</v>
      </c>
      <c r="Z357" s="27">
        <v>358054</v>
      </c>
      <c r="AA357" s="28">
        <f t="shared" si="10"/>
        <v>1.0045268939246075E-3</v>
      </c>
      <c r="AC357" t="str">
        <f t="shared" si="11"/>
        <v>2104004000-51059-NOX</v>
      </c>
      <c r="AD357" t="str">
        <f>IF(COUNTIF('NP-NRModel-MAR-WILDFIRES Modifi'!V:V, AC357)=0, "Missing", "")</f>
        <v/>
      </c>
    </row>
    <row r="358" spans="1:30" hidden="1" x14ac:dyDescent="0.3">
      <c r="A358" s="24">
        <v>2104004000</v>
      </c>
      <c r="B358" s="40">
        <v>51059</v>
      </c>
      <c r="C358" s="25"/>
      <c r="D358" s="25"/>
      <c r="E358" s="25"/>
      <c r="F358" s="25"/>
      <c r="G358" s="25" t="s">
        <v>12</v>
      </c>
      <c r="H358" s="25">
        <v>0.23562820718536401</v>
      </c>
      <c r="I358" s="25">
        <v>153</v>
      </c>
      <c r="J358" s="25">
        <v>1.5400536417344E-3</v>
      </c>
      <c r="K358" s="25"/>
      <c r="L358" s="25"/>
      <c r="M358" s="25">
        <v>10467</v>
      </c>
      <c r="N358" s="26">
        <v>1772924</v>
      </c>
      <c r="O358" s="24">
        <v>2104004000</v>
      </c>
      <c r="P358" s="25">
        <v>51059</v>
      </c>
      <c r="Q358" s="25"/>
      <c r="R358" s="25"/>
      <c r="S358" s="25"/>
      <c r="T358" s="25"/>
      <c r="U358" s="25" t="s">
        <v>12</v>
      </c>
      <c r="V358" s="25">
        <v>1.53311339999822</v>
      </c>
      <c r="W358" s="25">
        <v>365</v>
      </c>
      <c r="X358" s="25">
        <v>4.2003106849266402E-3</v>
      </c>
      <c r="Y358" s="25">
        <v>10467</v>
      </c>
      <c r="Z358" s="27">
        <v>1772924</v>
      </c>
      <c r="AA358" s="28">
        <f t="shared" si="10"/>
        <v>1.0045268939246033E-3</v>
      </c>
      <c r="AC358" t="str">
        <f t="shared" si="11"/>
        <v>2104004000-51059-VOC</v>
      </c>
      <c r="AD358" t="str">
        <f>IF(COUNTIF('NP-NRModel-MAR-WILDFIRES Modifi'!V:V, AC358)=0, "Missing", "")</f>
        <v/>
      </c>
    </row>
    <row r="359" spans="1:30" hidden="1" x14ac:dyDescent="0.3">
      <c r="A359" s="24">
        <v>2104004000</v>
      </c>
      <c r="B359" s="40">
        <v>51107</v>
      </c>
      <c r="C359" s="25"/>
      <c r="D359" s="25"/>
      <c r="E359" s="25"/>
      <c r="F359" s="25"/>
      <c r="G359" s="25" t="s">
        <v>955</v>
      </c>
      <c r="H359" s="25">
        <v>2.5796868902166601</v>
      </c>
      <c r="I359" s="25">
        <v>153</v>
      </c>
      <c r="J359" s="25">
        <v>1.6860698628867E-2</v>
      </c>
      <c r="K359" s="25"/>
      <c r="L359" s="25"/>
      <c r="M359" s="25">
        <v>10467</v>
      </c>
      <c r="N359" s="26">
        <v>367628</v>
      </c>
      <c r="O359" s="24">
        <v>2104004000</v>
      </c>
      <c r="P359" s="25">
        <v>51107</v>
      </c>
      <c r="Q359" s="25"/>
      <c r="R359" s="25"/>
      <c r="S359" s="25"/>
      <c r="T359" s="25"/>
      <c r="U359" s="25" t="s">
        <v>955</v>
      </c>
      <c r="V359" s="25">
        <v>16.784715999980499</v>
      </c>
      <c r="W359" s="25">
        <v>365</v>
      </c>
      <c r="X359" s="25">
        <v>4.5985523287617798E-2</v>
      </c>
      <c r="Y359" s="25">
        <v>10467</v>
      </c>
      <c r="Z359" s="27">
        <v>367628</v>
      </c>
      <c r="AA359" s="28">
        <f t="shared" si="10"/>
        <v>1.0045268939246031E-3</v>
      </c>
      <c r="AC359" t="str">
        <f t="shared" si="11"/>
        <v>2104004000-51107-NOX</v>
      </c>
      <c r="AD359" t="str">
        <f>IF(COUNTIF('NP-NRModel-MAR-WILDFIRES Modifi'!V:V, AC359)=0, "Missing", "")</f>
        <v/>
      </c>
    </row>
    <row r="360" spans="1:30" hidden="1" x14ac:dyDescent="0.3">
      <c r="A360" s="24">
        <v>2104004000</v>
      </c>
      <c r="B360" s="40">
        <v>51107</v>
      </c>
      <c r="C360" s="25"/>
      <c r="D360" s="25"/>
      <c r="E360" s="25"/>
      <c r="F360" s="25"/>
      <c r="G360" s="25" t="s">
        <v>12</v>
      </c>
      <c r="H360" s="25">
        <v>0.10218429778431599</v>
      </c>
      <c r="I360" s="25">
        <v>153</v>
      </c>
      <c r="J360" s="25">
        <v>6.67871227348471E-4</v>
      </c>
      <c r="K360" s="25"/>
      <c r="L360" s="25"/>
      <c r="M360" s="25">
        <v>10467</v>
      </c>
      <c r="N360" s="26">
        <v>3969857</v>
      </c>
      <c r="O360" s="24">
        <v>2104004000</v>
      </c>
      <c r="P360" s="25">
        <v>51107</v>
      </c>
      <c r="Q360" s="25"/>
      <c r="R360" s="25"/>
      <c r="S360" s="25"/>
      <c r="T360" s="25"/>
      <c r="U360" s="25" t="s">
        <v>12</v>
      </c>
      <c r="V360" s="25">
        <v>0.66486146999922902</v>
      </c>
      <c r="W360" s="25">
        <v>365</v>
      </c>
      <c r="X360" s="25">
        <v>1.8215382739704901E-3</v>
      </c>
      <c r="Y360" s="25">
        <v>10467</v>
      </c>
      <c r="Z360" s="27">
        <v>3969857</v>
      </c>
      <c r="AA360" s="28">
        <f t="shared" si="10"/>
        <v>1.0045268939246027E-3</v>
      </c>
      <c r="AC360" t="str">
        <f t="shared" si="11"/>
        <v>2104004000-51107-VOC</v>
      </c>
      <c r="AD360" t="str">
        <f>IF(COUNTIF('NP-NRModel-MAR-WILDFIRES Modifi'!V:V, AC360)=0, "Missing", "")</f>
        <v/>
      </c>
    </row>
    <row r="361" spans="1:30" hidden="1" x14ac:dyDescent="0.3">
      <c r="A361" s="24">
        <v>2104004000</v>
      </c>
      <c r="B361" s="40">
        <v>51153</v>
      </c>
      <c r="C361" s="25"/>
      <c r="D361" s="25"/>
      <c r="E361" s="25"/>
      <c r="F361" s="25"/>
      <c r="G361" s="25" t="s">
        <v>955</v>
      </c>
      <c r="H361" s="25">
        <v>2.4323780518934499</v>
      </c>
      <c r="I361" s="25">
        <v>153</v>
      </c>
      <c r="J361" s="25">
        <v>1.58978957640095E-2</v>
      </c>
      <c r="K361" s="25"/>
      <c r="L361" s="25"/>
      <c r="M361" s="25">
        <v>10467</v>
      </c>
      <c r="N361" s="26">
        <v>4045756</v>
      </c>
      <c r="O361" s="24">
        <v>2104004000</v>
      </c>
      <c r="P361" s="25">
        <v>51153</v>
      </c>
      <c r="Q361" s="25"/>
      <c r="R361" s="25"/>
      <c r="S361" s="25"/>
      <c r="T361" s="25"/>
      <c r="U361" s="25" t="s">
        <v>955</v>
      </c>
      <c r="V361" s="25">
        <v>15.826251999981499</v>
      </c>
      <c r="W361" s="25">
        <v>365</v>
      </c>
      <c r="X361" s="25">
        <v>4.3359594520497501E-2</v>
      </c>
      <c r="Y361" s="25">
        <v>10467</v>
      </c>
      <c r="Z361" s="27">
        <v>4045756</v>
      </c>
      <c r="AA361" s="28">
        <f t="shared" si="10"/>
        <v>1.0045268939246062E-3</v>
      </c>
      <c r="AC361" t="str">
        <f t="shared" si="11"/>
        <v>2104004000-51153-NOX</v>
      </c>
      <c r="AD361" t="str">
        <f>IF(COUNTIF('NP-NRModel-MAR-WILDFIRES Modifi'!V:V, AC361)=0, "Missing", "")</f>
        <v/>
      </c>
    </row>
    <row r="362" spans="1:30" hidden="1" x14ac:dyDescent="0.3">
      <c r="A362" s="24">
        <v>2104004000</v>
      </c>
      <c r="B362" s="40">
        <v>51153</v>
      </c>
      <c r="C362" s="25"/>
      <c r="D362" s="25"/>
      <c r="E362" s="25"/>
      <c r="F362" s="25"/>
      <c r="G362" s="25" t="s">
        <v>12</v>
      </c>
      <c r="H362" s="25">
        <v>9.634916708572E-2</v>
      </c>
      <c r="I362" s="25">
        <v>153</v>
      </c>
      <c r="J362" s="25">
        <v>6.2973311820731996E-4</v>
      </c>
      <c r="K362" s="25"/>
      <c r="L362" s="25"/>
      <c r="M362" s="25">
        <v>10467</v>
      </c>
      <c r="N362" s="26">
        <v>1231957</v>
      </c>
      <c r="O362" s="24">
        <v>2104004000</v>
      </c>
      <c r="P362" s="25">
        <v>51153</v>
      </c>
      <c r="Q362" s="25"/>
      <c r="R362" s="25"/>
      <c r="S362" s="25"/>
      <c r="T362" s="25"/>
      <c r="U362" s="25" t="s">
        <v>12</v>
      </c>
      <c r="V362" s="25">
        <v>0.62689522999927005</v>
      </c>
      <c r="W362" s="25">
        <v>365</v>
      </c>
      <c r="X362" s="25">
        <v>1.71752117808019E-3</v>
      </c>
      <c r="Y362" s="25">
        <v>10467</v>
      </c>
      <c r="Z362" s="27">
        <v>1231957</v>
      </c>
      <c r="AA362" s="28">
        <f t="shared" si="10"/>
        <v>1.0045268939246088E-3</v>
      </c>
      <c r="AC362" t="str">
        <f t="shared" si="11"/>
        <v>2104004000-51153-VOC</v>
      </c>
      <c r="AD362" t="str">
        <f>IF(COUNTIF('NP-NRModel-MAR-WILDFIRES Modifi'!V:V, AC362)=0, "Missing", "")</f>
        <v/>
      </c>
    </row>
    <row r="363" spans="1:30" hidden="1" x14ac:dyDescent="0.3">
      <c r="A363" s="24">
        <v>2104004000</v>
      </c>
      <c r="B363" s="40">
        <v>51510</v>
      </c>
      <c r="C363" s="25"/>
      <c r="D363" s="25"/>
      <c r="E363" s="25"/>
      <c r="F363" s="25"/>
      <c r="G363" s="25" t="s">
        <v>955</v>
      </c>
      <c r="H363" s="25">
        <v>0.55592183353230895</v>
      </c>
      <c r="I363" s="25">
        <v>153</v>
      </c>
      <c r="J363" s="25">
        <v>3.6334760361588802E-3</v>
      </c>
      <c r="K363" s="25"/>
      <c r="L363" s="25"/>
      <c r="M363" s="25">
        <v>10467</v>
      </c>
      <c r="N363" s="26">
        <v>3146311</v>
      </c>
      <c r="O363" s="24">
        <v>2104004000</v>
      </c>
      <c r="P363" s="25">
        <v>51510</v>
      </c>
      <c r="Q363" s="25"/>
      <c r="R363" s="25"/>
      <c r="S363" s="25"/>
      <c r="T363" s="25"/>
      <c r="U363" s="25" t="s">
        <v>955</v>
      </c>
      <c r="V363" s="25">
        <v>3.6171017999958099</v>
      </c>
      <c r="W363" s="25">
        <v>365</v>
      </c>
      <c r="X363" s="25">
        <v>9.9098679451940196E-3</v>
      </c>
      <c r="Y363" s="25">
        <v>10467</v>
      </c>
      <c r="Z363" s="27">
        <v>3146311</v>
      </c>
      <c r="AA363" s="28">
        <f t="shared" si="10"/>
        <v>1.0045268939246027E-3</v>
      </c>
      <c r="AC363" t="str">
        <f t="shared" si="11"/>
        <v>2104004000-51510-NOX</v>
      </c>
      <c r="AD363" t="str">
        <f>IF(COUNTIF('NP-NRModel-MAR-WILDFIRES Modifi'!V:V, AC363)=0, "Missing", "")</f>
        <v/>
      </c>
    </row>
    <row r="364" spans="1:30" hidden="1" x14ac:dyDescent="0.3">
      <c r="A364" s="24">
        <v>2104004000</v>
      </c>
      <c r="B364" s="40">
        <v>51510</v>
      </c>
      <c r="C364" s="25"/>
      <c r="D364" s="25"/>
      <c r="E364" s="25"/>
      <c r="F364" s="25"/>
      <c r="G364" s="25" t="s">
        <v>12</v>
      </c>
      <c r="H364" s="25">
        <v>2.2020681317340501E-2</v>
      </c>
      <c r="I364" s="25">
        <v>153</v>
      </c>
      <c r="J364" s="25">
        <v>1.4392602168196401E-4</v>
      </c>
      <c r="K364" s="25"/>
      <c r="L364" s="25"/>
      <c r="M364" s="25">
        <v>10467</v>
      </c>
      <c r="N364" s="26">
        <v>1989355</v>
      </c>
      <c r="O364" s="24">
        <v>2104004000</v>
      </c>
      <c r="P364" s="25">
        <v>51510</v>
      </c>
      <c r="Q364" s="25"/>
      <c r="R364" s="25"/>
      <c r="S364" s="25"/>
      <c r="T364" s="25"/>
      <c r="U364" s="25" t="s">
        <v>12</v>
      </c>
      <c r="V364" s="25">
        <v>0.14327741999983301</v>
      </c>
      <c r="W364" s="25">
        <v>365</v>
      </c>
      <c r="X364" s="25">
        <v>3.9254087671187202E-4</v>
      </c>
      <c r="Y364" s="25">
        <v>10467</v>
      </c>
      <c r="Z364" s="27">
        <v>1989355</v>
      </c>
      <c r="AA364" s="28">
        <f t="shared" si="10"/>
        <v>1.0045268939246096E-3</v>
      </c>
      <c r="AC364" t="str">
        <f t="shared" si="11"/>
        <v>2104004000-51510-VOC</v>
      </c>
      <c r="AD364" t="str">
        <f>IF(COUNTIF('NP-NRModel-MAR-WILDFIRES Modifi'!V:V, AC364)=0, "Missing", "")</f>
        <v/>
      </c>
    </row>
    <row r="365" spans="1:30" hidden="1" x14ac:dyDescent="0.3">
      <c r="A365" s="24">
        <v>2104004000</v>
      </c>
      <c r="B365" s="40">
        <v>51600</v>
      </c>
      <c r="C365" s="25"/>
      <c r="D365" s="25"/>
      <c r="E365" s="25"/>
      <c r="F365" s="25"/>
      <c r="G365" s="25" t="s">
        <v>955</v>
      </c>
      <c r="H365" s="25">
        <v>0.56205970179577402</v>
      </c>
      <c r="I365" s="25">
        <v>153</v>
      </c>
      <c r="J365" s="25">
        <v>3.6735928221946E-3</v>
      </c>
      <c r="K365" s="25"/>
      <c r="L365" s="25"/>
      <c r="M365" s="25">
        <v>10467</v>
      </c>
      <c r="N365" s="26">
        <v>1174029</v>
      </c>
      <c r="O365" s="24">
        <v>2104004000</v>
      </c>
      <c r="P365" s="25">
        <v>51600</v>
      </c>
      <c r="Q365" s="25"/>
      <c r="R365" s="25"/>
      <c r="S365" s="25"/>
      <c r="T365" s="25"/>
      <c r="U365" s="25" t="s">
        <v>955</v>
      </c>
      <c r="V365" s="25">
        <v>3.6570377999957402</v>
      </c>
      <c r="W365" s="25">
        <v>365</v>
      </c>
      <c r="X365" s="25">
        <v>1.00192816438239E-2</v>
      </c>
      <c r="Y365" s="25">
        <v>10467</v>
      </c>
      <c r="Z365" s="27">
        <v>1174029</v>
      </c>
      <c r="AA365" s="28">
        <f t="shared" si="10"/>
        <v>1.0045268939246072E-3</v>
      </c>
      <c r="AC365" t="str">
        <f t="shared" si="11"/>
        <v>2104004000-51600-NOX</v>
      </c>
      <c r="AD365" t="str">
        <f>IF(COUNTIF('NP-NRModel-MAR-WILDFIRES Modifi'!V:V, AC365)=0, "Missing", "")</f>
        <v/>
      </c>
    </row>
    <row r="366" spans="1:30" hidden="1" x14ac:dyDescent="0.3">
      <c r="A366" s="24">
        <v>2104004000</v>
      </c>
      <c r="B366" s="40">
        <v>51600</v>
      </c>
      <c r="C366" s="25"/>
      <c r="D366" s="25"/>
      <c r="E366" s="25"/>
      <c r="F366" s="25"/>
      <c r="G366" s="25" t="s">
        <v>12</v>
      </c>
      <c r="H366" s="25">
        <v>2.2263818423128599E-2</v>
      </c>
      <c r="I366" s="25">
        <v>153</v>
      </c>
      <c r="J366" s="25">
        <v>1.4551515309234401E-4</v>
      </c>
      <c r="K366" s="25"/>
      <c r="L366" s="25"/>
      <c r="M366" s="25">
        <v>10467</v>
      </c>
      <c r="N366" s="26">
        <v>530911</v>
      </c>
      <c r="O366" s="24">
        <v>2104004000</v>
      </c>
      <c r="P366" s="25">
        <v>51600</v>
      </c>
      <c r="Q366" s="25"/>
      <c r="R366" s="25"/>
      <c r="S366" s="25"/>
      <c r="T366" s="25"/>
      <c r="U366" s="25" t="s">
        <v>12</v>
      </c>
      <c r="V366" s="25">
        <v>0.144859389999833</v>
      </c>
      <c r="W366" s="25">
        <v>365</v>
      </c>
      <c r="X366" s="25">
        <v>3.9687504109543298E-4</v>
      </c>
      <c r="Y366" s="25">
        <v>10467</v>
      </c>
      <c r="Z366" s="27">
        <v>530911</v>
      </c>
      <c r="AA366" s="28">
        <f t="shared" si="10"/>
        <v>1.0045268939245966E-3</v>
      </c>
      <c r="AC366" t="str">
        <f t="shared" si="11"/>
        <v>2104004000-51600-VOC</v>
      </c>
      <c r="AD366" t="str">
        <f>IF(COUNTIF('NP-NRModel-MAR-WILDFIRES Modifi'!V:V, AC366)=0, "Missing", "")</f>
        <v/>
      </c>
    </row>
    <row r="367" spans="1:30" hidden="1" x14ac:dyDescent="0.3">
      <c r="A367" s="24">
        <v>2104004000</v>
      </c>
      <c r="B367" s="40">
        <v>51610</v>
      </c>
      <c r="C367" s="25"/>
      <c r="D367" s="25"/>
      <c r="E367" s="25"/>
      <c r="F367" s="25"/>
      <c r="G367" s="25" t="s">
        <v>955</v>
      </c>
      <c r="H367" s="25">
        <v>5.0857213592757099E-2</v>
      </c>
      <c r="I367" s="25">
        <v>153</v>
      </c>
      <c r="J367" s="25">
        <v>3.3240008884154897E-4</v>
      </c>
      <c r="K367" s="25"/>
      <c r="L367" s="25"/>
      <c r="M367" s="25">
        <v>10467</v>
      </c>
      <c r="N367" s="26">
        <v>1701919</v>
      </c>
      <c r="O367" s="24">
        <v>2104004000</v>
      </c>
      <c r="P367" s="25">
        <v>51610</v>
      </c>
      <c r="Q367" s="25"/>
      <c r="R367" s="25"/>
      <c r="S367" s="25"/>
      <c r="T367" s="25"/>
      <c r="U367" s="25" t="s">
        <v>955</v>
      </c>
      <c r="V367" s="25">
        <v>0.33090212999961699</v>
      </c>
      <c r="W367" s="25">
        <v>365</v>
      </c>
      <c r="X367" s="25">
        <v>9.0658117808114298E-4</v>
      </c>
      <c r="Y367" s="25">
        <v>10467</v>
      </c>
      <c r="Z367" s="27">
        <v>1701919</v>
      </c>
      <c r="AA367" s="28">
        <f t="shared" si="10"/>
        <v>1.0045268939245986E-3</v>
      </c>
      <c r="AC367" t="str">
        <f t="shared" si="11"/>
        <v>2104004000-51610-NOX</v>
      </c>
      <c r="AD367" t="str">
        <f>IF(COUNTIF('NP-NRModel-MAR-WILDFIRES Modifi'!V:V, AC367)=0, "Missing", "")</f>
        <v/>
      </c>
    </row>
    <row r="368" spans="1:30" hidden="1" x14ac:dyDescent="0.3">
      <c r="A368" s="24">
        <v>2104004000</v>
      </c>
      <c r="B368" s="40">
        <v>51610</v>
      </c>
      <c r="C368" s="25"/>
      <c r="D368" s="25"/>
      <c r="E368" s="25"/>
      <c r="F368" s="25"/>
      <c r="G368" s="25" t="s">
        <v>12</v>
      </c>
      <c r="H368" s="25">
        <v>2.0145095029917301E-3</v>
      </c>
      <c r="I368" s="25">
        <v>153</v>
      </c>
      <c r="J368" s="29">
        <v>1.3166728777723699E-5</v>
      </c>
      <c r="K368" s="29"/>
      <c r="L368" s="29"/>
      <c r="M368" s="25">
        <v>10467</v>
      </c>
      <c r="N368" s="26">
        <v>1959877</v>
      </c>
      <c r="O368" s="24">
        <v>2104004000</v>
      </c>
      <c r="P368" s="25">
        <v>51610</v>
      </c>
      <c r="Q368" s="25"/>
      <c r="R368" s="25"/>
      <c r="S368" s="25"/>
      <c r="T368" s="25"/>
      <c r="U368" s="25" t="s">
        <v>12</v>
      </c>
      <c r="V368" s="25">
        <v>1.31073929999847E-2</v>
      </c>
      <c r="W368" s="25">
        <v>365</v>
      </c>
      <c r="X368" s="29">
        <v>3.5910665753382897E-5</v>
      </c>
      <c r="Y368" s="25">
        <v>10467</v>
      </c>
      <c r="Z368" s="27">
        <v>1959877</v>
      </c>
      <c r="AA368" s="28">
        <f t="shared" si="10"/>
        <v>1.0045268939246018E-3</v>
      </c>
      <c r="AC368" t="str">
        <f t="shared" si="11"/>
        <v>2104004000-51610-VOC</v>
      </c>
      <c r="AD368" t="str">
        <f>IF(COUNTIF('NP-NRModel-MAR-WILDFIRES Modifi'!V:V, AC368)=0, "Missing", "")</f>
        <v/>
      </c>
    </row>
    <row r="369" spans="1:30" hidden="1" x14ac:dyDescent="0.3">
      <c r="A369" s="24">
        <v>2104004000</v>
      </c>
      <c r="B369" s="40">
        <v>51683</v>
      </c>
      <c r="C369" s="25"/>
      <c r="D369" s="25"/>
      <c r="E369" s="25"/>
      <c r="F369" s="25"/>
      <c r="G369" s="25" t="s">
        <v>955</v>
      </c>
      <c r="H369" s="25">
        <v>0.121881919840182</v>
      </c>
      <c r="I369" s="25">
        <v>153</v>
      </c>
      <c r="J369" s="25">
        <v>7.9661385516459099E-4</v>
      </c>
      <c r="K369" s="25"/>
      <c r="L369" s="25"/>
      <c r="M369" s="25">
        <v>10467</v>
      </c>
      <c r="N369" s="26">
        <v>2802901</v>
      </c>
      <c r="O369" s="24">
        <v>2104004000</v>
      </c>
      <c r="P369" s="25">
        <v>51683</v>
      </c>
      <c r="Q369" s="25"/>
      <c r="R369" s="25"/>
      <c r="S369" s="25"/>
      <c r="T369" s="25"/>
      <c r="U369" s="25" t="s">
        <v>955</v>
      </c>
      <c r="V369" s="25">
        <v>0.79302391999908495</v>
      </c>
      <c r="W369" s="25">
        <v>365</v>
      </c>
      <c r="X369" s="25">
        <v>2.1726682739700901E-3</v>
      </c>
      <c r="Y369" s="25">
        <v>10467</v>
      </c>
      <c r="Z369" s="27">
        <v>2802901</v>
      </c>
      <c r="AA369" s="28">
        <f t="shared" si="10"/>
        <v>1.0045268939245997E-3</v>
      </c>
      <c r="AC369" t="str">
        <f t="shared" si="11"/>
        <v>2104004000-51683-NOX</v>
      </c>
      <c r="AD369" t="str">
        <f>IF(COUNTIF('NP-NRModel-MAR-WILDFIRES Modifi'!V:V, AC369)=0, "Missing", "")</f>
        <v/>
      </c>
    </row>
    <row r="370" spans="1:30" hidden="1" x14ac:dyDescent="0.3">
      <c r="A370" s="24">
        <v>2104004000</v>
      </c>
      <c r="B370" s="40">
        <v>51683</v>
      </c>
      <c r="C370" s="25"/>
      <c r="D370" s="25"/>
      <c r="E370" s="25"/>
      <c r="F370" s="25"/>
      <c r="G370" s="25" t="s">
        <v>12</v>
      </c>
      <c r="H370" s="25">
        <v>4.8278789441063502E-3</v>
      </c>
      <c r="I370" s="25">
        <v>153</v>
      </c>
      <c r="J370" s="29">
        <v>3.1554764340564301E-5</v>
      </c>
      <c r="K370" s="29"/>
      <c r="L370" s="29"/>
      <c r="M370" s="25">
        <v>10467</v>
      </c>
      <c r="N370" s="26">
        <v>3961406</v>
      </c>
      <c r="O370" s="24">
        <v>2104004000</v>
      </c>
      <c r="P370" s="25">
        <v>51683</v>
      </c>
      <c r="Q370" s="25"/>
      <c r="R370" s="25"/>
      <c r="S370" s="25"/>
      <c r="T370" s="25"/>
      <c r="U370" s="25" t="s">
        <v>12</v>
      </c>
      <c r="V370" s="25">
        <v>3.1412562999963603E-2</v>
      </c>
      <c r="W370" s="25">
        <v>365</v>
      </c>
      <c r="X370" s="29">
        <v>8.6061816438256697E-5</v>
      </c>
      <c r="Y370" s="25">
        <v>10467</v>
      </c>
      <c r="Z370" s="27">
        <v>3961406</v>
      </c>
      <c r="AA370" s="28">
        <f t="shared" si="10"/>
        <v>1.0045268939246016E-3</v>
      </c>
      <c r="AC370" t="str">
        <f t="shared" si="11"/>
        <v>2104004000-51683-VOC</v>
      </c>
      <c r="AD370" t="str">
        <f>IF(COUNTIF('NP-NRModel-MAR-WILDFIRES Modifi'!V:V, AC370)=0, "Missing", "")</f>
        <v/>
      </c>
    </row>
    <row r="371" spans="1:30" hidden="1" x14ac:dyDescent="0.3">
      <c r="A371" s="24">
        <v>2104006000</v>
      </c>
      <c r="B371" s="40">
        <v>11001</v>
      </c>
      <c r="C371" s="25"/>
      <c r="D371" s="25"/>
      <c r="E371" s="25"/>
      <c r="F371" s="25"/>
      <c r="G371" s="25" t="s">
        <v>955</v>
      </c>
      <c r="H371" s="25">
        <v>85.844702594713794</v>
      </c>
      <c r="I371" s="25">
        <v>153</v>
      </c>
      <c r="J371" s="25">
        <v>0.56107648754714901</v>
      </c>
      <c r="K371" s="25"/>
      <c r="L371" s="25"/>
      <c r="M371" s="25">
        <v>10467</v>
      </c>
      <c r="N371" s="26">
        <v>2201289</v>
      </c>
      <c r="O371" s="24">
        <v>2104006000</v>
      </c>
      <c r="P371" s="25">
        <v>11001</v>
      </c>
      <c r="Q371" s="25"/>
      <c r="R371" s="25"/>
      <c r="S371" s="25"/>
      <c r="T371" s="25"/>
      <c r="U371" s="25" t="s">
        <v>955</v>
      </c>
      <c r="V371" s="25">
        <v>558.54799999935005</v>
      </c>
      <c r="W371" s="25">
        <v>365</v>
      </c>
      <c r="X371" s="25">
        <v>1.5302684931488999</v>
      </c>
      <c r="Y371" s="25">
        <v>10467</v>
      </c>
      <c r="Z371" s="27">
        <v>2201289</v>
      </c>
      <c r="AA371" s="28">
        <f t="shared" si="10"/>
        <v>1.0045268939246079E-3</v>
      </c>
      <c r="AC371" t="str">
        <f t="shared" si="11"/>
        <v>2104006000-11001-NOX</v>
      </c>
      <c r="AD371" t="str">
        <f>IF(COUNTIF('NP-NRModel-MAR-WILDFIRES Modifi'!V:V, AC371)=0, "Missing", "")</f>
        <v/>
      </c>
    </row>
    <row r="372" spans="1:30" hidden="1" x14ac:dyDescent="0.3">
      <c r="A372" s="24">
        <v>2104006000</v>
      </c>
      <c r="B372" s="40">
        <v>11001</v>
      </c>
      <c r="C372" s="25"/>
      <c r="D372" s="25"/>
      <c r="E372" s="25"/>
      <c r="F372" s="25"/>
      <c r="G372" s="25" t="s">
        <v>12</v>
      </c>
      <c r="H372" s="25">
        <v>5.0228283433077099</v>
      </c>
      <c r="I372" s="25">
        <v>153</v>
      </c>
      <c r="J372" s="25">
        <v>3.2828943420311799E-2</v>
      </c>
      <c r="K372" s="25"/>
      <c r="L372" s="25"/>
      <c r="M372" s="25">
        <v>10467</v>
      </c>
      <c r="N372" s="26">
        <v>4002014</v>
      </c>
      <c r="O372" s="24">
        <v>2104006000</v>
      </c>
      <c r="P372" s="25">
        <v>11001</v>
      </c>
      <c r="Q372" s="25"/>
      <c r="R372" s="25"/>
      <c r="S372" s="25"/>
      <c r="T372" s="25"/>
      <c r="U372" s="25" t="s">
        <v>12</v>
      </c>
      <c r="V372" s="25">
        <v>32.680999999961898</v>
      </c>
      <c r="W372" s="25">
        <v>365</v>
      </c>
      <c r="X372" s="25">
        <v>8.9536986301265498E-2</v>
      </c>
      <c r="Y372" s="25">
        <v>10467</v>
      </c>
      <c r="Z372" s="27">
        <v>4002014</v>
      </c>
      <c r="AA372" s="28">
        <f t="shared" si="10"/>
        <v>1.0045268939246068E-3</v>
      </c>
      <c r="AC372" t="str">
        <f t="shared" si="11"/>
        <v>2104006000-11001-VOC</v>
      </c>
      <c r="AD372" t="str">
        <f>IF(COUNTIF('NP-NRModel-MAR-WILDFIRES Modifi'!V:V, AC372)=0, "Missing", "")</f>
        <v/>
      </c>
    </row>
    <row r="373" spans="1:30" hidden="1" x14ac:dyDescent="0.3">
      <c r="A373" s="24">
        <v>2104006000</v>
      </c>
      <c r="B373" s="40">
        <v>24009</v>
      </c>
      <c r="C373" s="25"/>
      <c r="D373" s="25"/>
      <c r="E373" s="25"/>
      <c r="F373" s="25"/>
      <c r="G373" s="25" t="s">
        <v>955</v>
      </c>
      <c r="H373" s="25">
        <v>0.87956911863386</v>
      </c>
      <c r="I373" s="25">
        <v>153</v>
      </c>
      <c r="J373" s="25">
        <v>5.7488177688487596E-3</v>
      </c>
      <c r="K373" s="25"/>
      <c r="L373" s="25"/>
      <c r="M373" s="25">
        <v>10467</v>
      </c>
      <c r="N373" s="26">
        <v>710733</v>
      </c>
      <c r="O373" s="24">
        <v>2104006000</v>
      </c>
      <c r="P373" s="25">
        <v>24009</v>
      </c>
      <c r="Q373" s="25"/>
      <c r="R373" s="25"/>
      <c r="S373" s="25"/>
      <c r="T373" s="25"/>
      <c r="U373" s="25" t="s">
        <v>955</v>
      </c>
      <c r="V373" s="25">
        <v>5.7229107589032102</v>
      </c>
      <c r="W373" s="25">
        <v>365</v>
      </c>
      <c r="X373" s="25">
        <v>1.56792075586389E-2</v>
      </c>
      <c r="Y373" s="25">
        <v>10467</v>
      </c>
      <c r="Z373" s="27">
        <v>710733</v>
      </c>
      <c r="AA373" s="28">
        <f t="shared" si="10"/>
        <v>1.0045268939246075E-3</v>
      </c>
      <c r="AC373" t="str">
        <f t="shared" si="11"/>
        <v>2104006000-24009-NOX</v>
      </c>
      <c r="AD373" t="str">
        <f>IF(COUNTIF('NP-NRModel-MAR-WILDFIRES Modifi'!V:V, AC373)=0, "Missing", "")</f>
        <v/>
      </c>
    </row>
    <row r="374" spans="1:30" hidden="1" x14ac:dyDescent="0.3">
      <c r="A374" s="24">
        <v>2104006000</v>
      </c>
      <c r="B374" s="40">
        <v>24009</v>
      </c>
      <c r="C374" s="25"/>
      <c r="D374" s="25"/>
      <c r="E374" s="25"/>
      <c r="F374" s="25"/>
      <c r="G374" s="25" t="s">
        <v>12</v>
      </c>
      <c r="H374" s="25">
        <v>5.1464141477702903E-2</v>
      </c>
      <c r="I374" s="25">
        <v>153</v>
      </c>
      <c r="J374" s="25">
        <v>3.3636693776276398E-4</v>
      </c>
      <c r="K374" s="25"/>
      <c r="L374" s="25"/>
      <c r="M374" s="25">
        <v>10467</v>
      </c>
      <c r="N374" s="26">
        <v>3798493</v>
      </c>
      <c r="O374" s="24">
        <v>2104006000</v>
      </c>
      <c r="P374" s="25">
        <v>24009</v>
      </c>
      <c r="Q374" s="25"/>
      <c r="R374" s="25"/>
      <c r="S374" s="25"/>
      <c r="T374" s="25"/>
      <c r="U374" s="25" t="s">
        <v>12</v>
      </c>
      <c r="V374" s="25">
        <v>0.334851102341926</v>
      </c>
      <c r="W374" s="25">
        <v>365</v>
      </c>
      <c r="X374" s="25">
        <v>9.1740028038883798E-4</v>
      </c>
      <c r="Y374" s="25">
        <v>10467</v>
      </c>
      <c r="Z374" s="27">
        <v>3798493</v>
      </c>
      <c r="AA374" s="28">
        <f t="shared" si="10"/>
        <v>1.004526893924602E-3</v>
      </c>
      <c r="AC374" t="str">
        <f t="shared" si="11"/>
        <v>2104006000-24009-VOC</v>
      </c>
      <c r="AD374" t="str">
        <f>IF(COUNTIF('NP-NRModel-MAR-WILDFIRES Modifi'!V:V, AC374)=0, "Missing", "")</f>
        <v/>
      </c>
    </row>
    <row r="375" spans="1:30" hidden="1" x14ac:dyDescent="0.3">
      <c r="A375" s="24">
        <v>2104006000</v>
      </c>
      <c r="B375" s="40">
        <v>24017</v>
      </c>
      <c r="C375" s="25"/>
      <c r="D375" s="25"/>
      <c r="E375" s="25"/>
      <c r="F375" s="25"/>
      <c r="G375" s="25" t="s">
        <v>955</v>
      </c>
      <c r="H375" s="25">
        <v>8.7747636504028996</v>
      </c>
      <c r="I375" s="25">
        <v>153</v>
      </c>
      <c r="J375" s="25">
        <v>5.7351396407862E-2</v>
      </c>
      <c r="K375" s="25"/>
      <c r="L375" s="25"/>
      <c r="M375" s="25">
        <v>10467</v>
      </c>
      <c r="N375" s="26">
        <v>655692</v>
      </c>
      <c r="O375" s="24">
        <v>2104006000</v>
      </c>
      <c r="P375" s="25">
        <v>24017</v>
      </c>
      <c r="Q375" s="25"/>
      <c r="R375" s="25"/>
      <c r="S375" s="25"/>
      <c r="T375" s="25"/>
      <c r="U375" s="25" t="s">
        <v>955</v>
      </c>
      <c r="V375" s="25">
        <v>57.0929427123598</v>
      </c>
      <c r="W375" s="25">
        <v>365</v>
      </c>
      <c r="X375" s="25">
        <v>0.15641902112975201</v>
      </c>
      <c r="Y375" s="25">
        <v>10467</v>
      </c>
      <c r="Z375" s="27">
        <v>655692</v>
      </c>
      <c r="AA375" s="28">
        <f t="shared" si="10"/>
        <v>1.0045268939246014E-3</v>
      </c>
      <c r="AC375" t="str">
        <f t="shared" si="11"/>
        <v>2104006000-24017-NOX</v>
      </c>
      <c r="AD375" t="str">
        <f>IF(COUNTIF('NP-NRModel-MAR-WILDFIRES Modifi'!V:V, AC375)=0, "Missing", "")</f>
        <v/>
      </c>
    </row>
    <row r="376" spans="1:30" hidden="1" x14ac:dyDescent="0.3">
      <c r="A376" s="24">
        <v>2104006000</v>
      </c>
      <c r="B376" s="40">
        <v>24017</v>
      </c>
      <c r="C376" s="25"/>
      <c r="D376" s="25"/>
      <c r="E376" s="25"/>
      <c r="F376" s="25"/>
      <c r="G376" s="25" t="s">
        <v>12</v>
      </c>
      <c r="H376" s="25">
        <v>0.51341701685919905</v>
      </c>
      <c r="I376" s="25">
        <v>153</v>
      </c>
      <c r="J376" s="25">
        <v>3.3556667768575099E-3</v>
      </c>
      <c r="K376" s="25"/>
      <c r="L376" s="25"/>
      <c r="M376" s="25">
        <v>10467</v>
      </c>
      <c r="N376" s="26">
        <v>1298330</v>
      </c>
      <c r="O376" s="24">
        <v>2104006000</v>
      </c>
      <c r="P376" s="25">
        <v>24017</v>
      </c>
      <c r="Q376" s="25"/>
      <c r="R376" s="25"/>
      <c r="S376" s="25"/>
      <c r="T376" s="25"/>
      <c r="U376" s="25" t="s">
        <v>12</v>
      </c>
      <c r="V376" s="25">
        <v>3.34054448631752</v>
      </c>
      <c r="W376" s="25">
        <v>365</v>
      </c>
      <c r="X376" s="25">
        <v>9.1521766748425305E-3</v>
      </c>
      <c r="Y376" s="25">
        <v>10467</v>
      </c>
      <c r="Z376" s="27">
        <v>1298330</v>
      </c>
      <c r="AA376" s="28">
        <f t="shared" si="10"/>
        <v>1.004526893924607E-3</v>
      </c>
      <c r="AC376" t="str">
        <f t="shared" si="11"/>
        <v>2104006000-24017-VOC</v>
      </c>
      <c r="AD376" t="str">
        <f>IF(COUNTIF('NP-NRModel-MAR-WILDFIRES Modifi'!V:V, AC376)=0, "Missing", "")</f>
        <v/>
      </c>
    </row>
    <row r="377" spans="1:30" hidden="1" x14ac:dyDescent="0.3">
      <c r="A377" s="24">
        <v>2104006000</v>
      </c>
      <c r="B377" s="40">
        <v>24021</v>
      </c>
      <c r="C377" s="25"/>
      <c r="D377" s="25"/>
      <c r="E377" s="25"/>
      <c r="F377" s="25"/>
      <c r="G377" s="25" t="s">
        <v>955</v>
      </c>
      <c r="H377" s="25">
        <v>18.2216641409007</v>
      </c>
      <c r="I377" s="25">
        <v>153</v>
      </c>
      <c r="J377" s="25">
        <v>0.119095844058174</v>
      </c>
      <c r="K377" s="25"/>
      <c r="L377" s="25"/>
      <c r="M377" s="25">
        <v>10467</v>
      </c>
      <c r="N377" s="26">
        <v>1493525</v>
      </c>
      <c r="O377" s="24">
        <v>2104006000</v>
      </c>
      <c r="P377" s="25">
        <v>24021</v>
      </c>
      <c r="Q377" s="25"/>
      <c r="R377" s="25"/>
      <c r="S377" s="25"/>
      <c r="T377" s="25"/>
      <c r="U377" s="25" t="s">
        <v>955</v>
      </c>
      <c r="V377" s="25">
        <v>118.559139410272</v>
      </c>
      <c r="W377" s="25">
        <v>365</v>
      </c>
      <c r="X377" s="25">
        <v>0.324819560028143</v>
      </c>
      <c r="Y377" s="25">
        <v>10467</v>
      </c>
      <c r="Z377" s="27">
        <v>1493525</v>
      </c>
      <c r="AA377" s="28">
        <f t="shared" si="10"/>
        <v>1.0045268939245986E-3</v>
      </c>
      <c r="AC377" t="str">
        <f t="shared" si="11"/>
        <v>2104006000-24021-NOX</v>
      </c>
      <c r="AD377" t="str">
        <f>IF(COUNTIF('NP-NRModel-MAR-WILDFIRES Modifi'!V:V, AC377)=0, "Missing", "")</f>
        <v/>
      </c>
    </row>
    <row r="378" spans="1:30" hidden="1" x14ac:dyDescent="0.3">
      <c r="A378" s="24">
        <v>2104006000</v>
      </c>
      <c r="B378" s="40">
        <v>24021</v>
      </c>
      <c r="C378" s="25"/>
      <c r="D378" s="25"/>
      <c r="E378" s="25"/>
      <c r="F378" s="25"/>
      <c r="G378" s="25" t="s">
        <v>12</v>
      </c>
      <c r="H378" s="25">
        <v>1.0661613534062799</v>
      </c>
      <c r="I378" s="25">
        <v>153</v>
      </c>
      <c r="J378" s="25">
        <v>6.96837485886457E-3</v>
      </c>
      <c r="K378" s="25"/>
      <c r="L378" s="25"/>
      <c r="M378" s="25">
        <v>10467</v>
      </c>
      <c r="N378" s="26">
        <v>1235575</v>
      </c>
      <c r="O378" s="24">
        <v>2104006000</v>
      </c>
      <c r="P378" s="25">
        <v>24021</v>
      </c>
      <c r="Q378" s="25"/>
      <c r="R378" s="25"/>
      <c r="S378" s="25"/>
      <c r="T378" s="25"/>
      <c r="U378" s="25" t="s">
        <v>12</v>
      </c>
      <c r="V378" s="25">
        <v>6.9369719228120399</v>
      </c>
      <c r="W378" s="25">
        <v>365</v>
      </c>
      <c r="X378" s="25">
        <v>1.9005402528252099E-2</v>
      </c>
      <c r="Y378" s="25">
        <v>10467</v>
      </c>
      <c r="Z378" s="27">
        <v>1235575</v>
      </c>
      <c r="AA378" s="28">
        <f t="shared" si="10"/>
        <v>1.0045268939246046E-3</v>
      </c>
      <c r="AC378" t="str">
        <f t="shared" si="11"/>
        <v>2104006000-24021-VOC</v>
      </c>
      <c r="AD378" t="str">
        <f>IF(COUNTIF('NP-NRModel-MAR-WILDFIRES Modifi'!V:V, AC378)=0, "Missing", "")</f>
        <v/>
      </c>
    </row>
    <row r="379" spans="1:30" hidden="1" x14ac:dyDescent="0.3">
      <c r="A379" s="24">
        <v>2104006000</v>
      </c>
      <c r="B379" s="40">
        <v>24031</v>
      </c>
      <c r="C379" s="25"/>
      <c r="D379" s="25"/>
      <c r="E379" s="25"/>
      <c r="F379" s="25"/>
      <c r="G379" s="25" t="s">
        <v>955</v>
      </c>
      <c r="H379" s="25">
        <v>122.72542991381</v>
      </c>
      <c r="I379" s="25">
        <v>153</v>
      </c>
      <c r="J379" s="25">
        <v>0.80212699290072398</v>
      </c>
      <c r="K379" s="25"/>
      <c r="L379" s="25"/>
      <c r="M379" s="25">
        <v>10467</v>
      </c>
      <c r="N379" s="26">
        <v>169369</v>
      </c>
      <c r="O379" s="24">
        <v>2104006000</v>
      </c>
      <c r="P379" s="25">
        <v>24031</v>
      </c>
      <c r="Q379" s="25"/>
      <c r="R379" s="25"/>
      <c r="S379" s="25"/>
      <c r="T379" s="25"/>
      <c r="U379" s="25" t="s">
        <v>955</v>
      </c>
      <c r="V379" s="25">
        <v>798.51221281579706</v>
      </c>
      <c r="W379" s="25">
        <v>365</v>
      </c>
      <c r="X379" s="25">
        <v>2.1877046926460202</v>
      </c>
      <c r="Y379" s="25">
        <v>10467</v>
      </c>
      <c r="Z379" s="27">
        <v>169369</v>
      </c>
      <c r="AA379" s="28">
        <f t="shared" si="10"/>
        <v>1.0045268939246153E-3</v>
      </c>
      <c r="AC379" t="str">
        <f t="shared" si="11"/>
        <v>2104006000-24031-NOX</v>
      </c>
      <c r="AD379" t="str">
        <f>IF(COUNTIF('NP-NRModel-MAR-WILDFIRES Modifi'!V:V, AC379)=0, "Missing", "")</f>
        <v/>
      </c>
    </row>
    <row r="380" spans="1:30" hidden="1" x14ac:dyDescent="0.3">
      <c r="A380" s="24">
        <v>2104006000</v>
      </c>
      <c r="B380" s="40">
        <v>24031</v>
      </c>
      <c r="C380" s="25"/>
      <c r="D380" s="25"/>
      <c r="E380" s="25"/>
      <c r="F380" s="25"/>
      <c r="G380" s="25" t="s">
        <v>12</v>
      </c>
      <c r="H380" s="25">
        <v>7.1807433269518901</v>
      </c>
      <c r="I380" s="25">
        <v>153</v>
      </c>
      <c r="J380" s="25">
        <v>4.69329629212542E-2</v>
      </c>
      <c r="K380" s="25"/>
      <c r="L380" s="25"/>
      <c r="M380" s="25">
        <v>10467</v>
      </c>
      <c r="N380" s="26">
        <v>3900968</v>
      </c>
      <c r="O380" s="24">
        <v>2104006000</v>
      </c>
      <c r="P380" s="25">
        <v>24031</v>
      </c>
      <c r="Q380" s="25"/>
      <c r="R380" s="25"/>
      <c r="S380" s="25"/>
      <c r="T380" s="25"/>
      <c r="U380" s="25" t="s">
        <v>12</v>
      </c>
      <c r="V380" s="25">
        <v>46.721459828607301</v>
      </c>
      <c r="W380" s="25">
        <v>365</v>
      </c>
      <c r="X380" s="25">
        <v>0.12800399953043101</v>
      </c>
      <c r="Y380" s="25">
        <v>10467</v>
      </c>
      <c r="Z380" s="27">
        <v>3900968</v>
      </c>
      <c r="AA380" s="28">
        <f t="shared" si="10"/>
        <v>1.004526893924607E-3</v>
      </c>
      <c r="AC380" t="str">
        <f t="shared" si="11"/>
        <v>2104006000-24031-VOC</v>
      </c>
      <c r="AD380" t="str">
        <f>IF(COUNTIF('NP-NRModel-MAR-WILDFIRES Modifi'!V:V, AC380)=0, "Missing", "")</f>
        <v/>
      </c>
    </row>
    <row r="381" spans="1:30" hidden="1" x14ac:dyDescent="0.3">
      <c r="A381" s="24">
        <v>2104006000</v>
      </c>
      <c r="B381" s="40">
        <v>24033</v>
      </c>
      <c r="C381" s="25"/>
      <c r="D381" s="25"/>
      <c r="E381" s="25"/>
      <c r="F381" s="25"/>
      <c r="G381" s="25" t="s">
        <v>955</v>
      </c>
      <c r="H381" s="25">
        <v>105.590146024926</v>
      </c>
      <c r="I381" s="25">
        <v>153</v>
      </c>
      <c r="J381" s="25">
        <v>0.69013167336553205</v>
      </c>
      <c r="K381" s="25"/>
      <c r="L381" s="25"/>
      <c r="M381" s="25">
        <v>10467</v>
      </c>
      <c r="N381" s="26">
        <v>2904548</v>
      </c>
      <c r="O381" s="24">
        <v>2104006000</v>
      </c>
      <c r="P381" s="25">
        <v>24033</v>
      </c>
      <c r="Q381" s="25"/>
      <c r="R381" s="25"/>
      <c r="S381" s="25"/>
      <c r="T381" s="25"/>
      <c r="U381" s="25" t="s">
        <v>955</v>
      </c>
      <c r="V381" s="25">
        <v>687.02159946085601</v>
      </c>
      <c r="W381" s="25">
        <v>365</v>
      </c>
      <c r="X381" s="25">
        <v>1.8822509574270001</v>
      </c>
      <c r="Y381" s="25">
        <v>10467</v>
      </c>
      <c r="Z381" s="27">
        <v>2904548</v>
      </c>
      <c r="AA381" s="28">
        <f t="shared" si="10"/>
        <v>1.0045268939246111E-3</v>
      </c>
      <c r="AC381" t="str">
        <f t="shared" si="11"/>
        <v>2104006000-24033-NOX</v>
      </c>
      <c r="AD381" t="str">
        <f>IF(COUNTIF('NP-NRModel-MAR-WILDFIRES Modifi'!V:V, AC381)=0, "Missing", "")</f>
        <v/>
      </c>
    </row>
    <row r="382" spans="1:30" hidden="1" x14ac:dyDescent="0.3">
      <c r="A382" s="24">
        <v>2104006000</v>
      </c>
      <c r="B382" s="40">
        <v>24033</v>
      </c>
      <c r="C382" s="25"/>
      <c r="D382" s="25"/>
      <c r="E382" s="25"/>
      <c r="F382" s="25"/>
      <c r="G382" s="25" t="s">
        <v>12</v>
      </c>
      <c r="H382" s="25">
        <v>6.1781470863633103</v>
      </c>
      <c r="I382" s="25">
        <v>153</v>
      </c>
      <c r="J382" s="25">
        <v>4.03800463161001E-2</v>
      </c>
      <c r="K382" s="25"/>
      <c r="L382" s="25"/>
      <c r="M382" s="25">
        <v>10467</v>
      </c>
      <c r="N382" s="26">
        <v>589774</v>
      </c>
      <c r="O382" s="24">
        <v>2104006000</v>
      </c>
      <c r="P382" s="25">
        <v>24033</v>
      </c>
      <c r="Q382" s="25"/>
      <c r="R382" s="25"/>
      <c r="S382" s="25"/>
      <c r="T382" s="25"/>
      <c r="U382" s="25" t="s">
        <v>12</v>
      </c>
      <c r="V382" s="25">
        <v>40.198073899583299</v>
      </c>
      <c r="W382" s="25">
        <v>365</v>
      </c>
      <c r="X382" s="25">
        <v>0.110131709313926</v>
      </c>
      <c r="Y382" s="25">
        <v>10467</v>
      </c>
      <c r="Z382" s="27">
        <v>589774</v>
      </c>
      <c r="AA382" s="28">
        <f t="shared" si="10"/>
        <v>1.0045268939246038E-3</v>
      </c>
      <c r="AC382" t="str">
        <f t="shared" si="11"/>
        <v>2104006000-24033-VOC</v>
      </c>
      <c r="AD382" t="str">
        <f>IF(COUNTIF('NP-NRModel-MAR-WILDFIRES Modifi'!V:V, AC382)=0, "Missing", "")</f>
        <v/>
      </c>
    </row>
    <row r="383" spans="1:30" hidden="1" x14ac:dyDescent="0.3">
      <c r="A383" s="24">
        <v>2104006000</v>
      </c>
      <c r="B383" s="40">
        <v>51013</v>
      </c>
      <c r="C383" s="25"/>
      <c r="D383" s="25"/>
      <c r="E383" s="25"/>
      <c r="F383" s="25"/>
      <c r="G383" s="25" t="s">
        <v>955</v>
      </c>
      <c r="H383" s="25">
        <v>31.131311183958701</v>
      </c>
      <c r="I383" s="25">
        <v>153</v>
      </c>
      <c r="J383" s="25">
        <v>0.20347262211737699</v>
      </c>
      <c r="K383" s="25"/>
      <c r="L383" s="25"/>
      <c r="M383" s="25">
        <v>10467</v>
      </c>
      <c r="N383" s="26">
        <v>3530999</v>
      </c>
      <c r="O383" s="24">
        <v>2104006000</v>
      </c>
      <c r="P383" s="25">
        <v>51013</v>
      </c>
      <c r="Q383" s="25"/>
      <c r="R383" s="25"/>
      <c r="S383" s="25"/>
      <c r="T383" s="25"/>
      <c r="U383" s="25" t="s">
        <v>955</v>
      </c>
      <c r="V383" s="25">
        <v>202.55567406704699</v>
      </c>
      <c r="W383" s="25">
        <v>365</v>
      </c>
      <c r="X383" s="25">
        <v>0.55494705223848695</v>
      </c>
      <c r="Y383" s="25">
        <v>10467</v>
      </c>
      <c r="Z383" s="27">
        <v>3530999</v>
      </c>
      <c r="AA383" s="28">
        <f t="shared" si="10"/>
        <v>1.0045268939246129E-3</v>
      </c>
      <c r="AC383" t="str">
        <f t="shared" si="11"/>
        <v>2104006000-51013-NOX</v>
      </c>
      <c r="AD383" t="str">
        <f>IF(COUNTIF('NP-NRModel-MAR-WILDFIRES Modifi'!V:V, AC383)=0, "Missing", "")</f>
        <v/>
      </c>
    </row>
    <row r="384" spans="1:30" hidden="1" x14ac:dyDescent="0.3">
      <c r="A384" s="24">
        <v>2104006000</v>
      </c>
      <c r="B384" s="40">
        <v>51013</v>
      </c>
      <c r="C384" s="25"/>
      <c r="D384" s="25"/>
      <c r="E384" s="25"/>
      <c r="F384" s="25"/>
      <c r="G384" s="25" t="s">
        <v>12</v>
      </c>
      <c r="H384" s="25">
        <v>1.82151288842311</v>
      </c>
      <c r="I384" s="25">
        <v>153</v>
      </c>
      <c r="J384" s="25">
        <v>1.1905312996229401E-2</v>
      </c>
      <c r="K384" s="25"/>
      <c r="L384" s="25"/>
      <c r="M384" s="25">
        <v>10467</v>
      </c>
      <c r="N384" s="26">
        <v>331661</v>
      </c>
      <c r="O384" s="24">
        <v>2104006000</v>
      </c>
      <c r="P384" s="25">
        <v>51013</v>
      </c>
      <c r="Q384" s="25"/>
      <c r="R384" s="25"/>
      <c r="S384" s="25"/>
      <c r="T384" s="25"/>
      <c r="U384" s="25" t="s">
        <v>12</v>
      </c>
      <c r="V384" s="25">
        <v>11.8516617805188</v>
      </c>
      <c r="W384" s="25">
        <v>365</v>
      </c>
      <c r="X384" s="25">
        <v>3.2470306247996697E-2</v>
      </c>
      <c r="Y384" s="25">
        <v>10467</v>
      </c>
      <c r="Z384" s="27">
        <v>331661</v>
      </c>
      <c r="AA384" s="28">
        <f t="shared" si="10"/>
        <v>1.0045268939245964E-3</v>
      </c>
      <c r="AC384" t="str">
        <f t="shared" si="11"/>
        <v>2104006000-51013-VOC</v>
      </c>
      <c r="AD384" t="str">
        <f>IF(COUNTIF('NP-NRModel-MAR-WILDFIRES Modifi'!V:V, AC384)=0, "Missing", "")</f>
        <v/>
      </c>
    </row>
    <row r="385" spans="1:30" hidden="1" x14ac:dyDescent="0.3">
      <c r="A385" s="24">
        <v>2104006000</v>
      </c>
      <c r="B385" s="40">
        <v>51059</v>
      </c>
      <c r="C385" s="25"/>
      <c r="D385" s="25"/>
      <c r="E385" s="25"/>
      <c r="F385" s="25"/>
      <c r="G385" s="25" t="s">
        <v>955</v>
      </c>
      <c r="H385" s="25">
        <v>128.037252413555</v>
      </c>
      <c r="I385" s="25">
        <v>153</v>
      </c>
      <c r="J385" s="25">
        <v>0.83684478701670095</v>
      </c>
      <c r="K385" s="25"/>
      <c r="L385" s="25"/>
      <c r="M385" s="25">
        <v>10467</v>
      </c>
      <c r="N385" s="26">
        <v>198735</v>
      </c>
      <c r="O385" s="24">
        <v>2104006000</v>
      </c>
      <c r="P385" s="25">
        <v>51059</v>
      </c>
      <c r="Q385" s="25"/>
      <c r="R385" s="25"/>
      <c r="S385" s="25"/>
      <c r="T385" s="25"/>
      <c r="U385" s="25" t="s">
        <v>955</v>
      </c>
      <c r="V385" s="25">
        <v>833.07355141803703</v>
      </c>
      <c r="W385" s="25">
        <v>365</v>
      </c>
      <c r="X385" s="25">
        <v>2.2823932915562599</v>
      </c>
      <c r="Y385" s="25">
        <v>10467</v>
      </c>
      <c r="Z385" s="27">
        <v>198735</v>
      </c>
      <c r="AA385" s="28">
        <f t="shared" si="10"/>
        <v>1.0045268939246055E-3</v>
      </c>
      <c r="AC385" t="str">
        <f t="shared" si="11"/>
        <v>2104006000-51059-NOX</v>
      </c>
      <c r="AD385" t="str">
        <f>IF(COUNTIF('NP-NRModel-MAR-WILDFIRES Modifi'!V:V, AC385)=0, "Missing", "")</f>
        <v/>
      </c>
    </row>
    <row r="386" spans="1:30" hidden="1" x14ac:dyDescent="0.3">
      <c r="A386" s="24">
        <v>2104006000</v>
      </c>
      <c r="B386" s="40">
        <v>51059</v>
      </c>
      <c r="C386" s="25"/>
      <c r="D386" s="25"/>
      <c r="E386" s="25"/>
      <c r="F386" s="25"/>
      <c r="G386" s="25" t="s">
        <v>12</v>
      </c>
      <c r="H386" s="25">
        <v>7.4915409253395202</v>
      </c>
      <c r="I386" s="25">
        <v>153</v>
      </c>
      <c r="J386" s="25">
        <v>4.8964319773460899E-2</v>
      </c>
      <c r="K386" s="25"/>
      <c r="L386" s="25"/>
      <c r="M386" s="25">
        <v>10467</v>
      </c>
      <c r="N386" s="26">
        <v>2771523</v>
      </c>
      <c r="O386" s="24">
        <v>2104006000</v>
      </c>
      <c r="P386" s="25">
        <v>51059</v>
      </c>
      <c r="Q386" s="25"/>
      <c r="R386" s="25"/>
      <c r="S386" s="25"/>
      <c r="T386" s="25"/>
      <c r="U386" s="25" t="s">
        <v>12</v>
      </c>
      <c r="V386" s="25">
        <v>48.743662384350102</v>
      </c>
      <c r="W386" s="25">
        <v>365</v>
      </c>
      <c r="X386" s="25">
        <v>0.133544280505068</v>
      </c>
      <c r="Y386" s="25">
        <v>10467</v>
      </c>
      <c r="Z386" s="27">
        <v>2771523</v>
      </c>
      <c r="AA386" s="28">
        <f t="shared" si="10"/>
        <v>1.0045268939246068E-3</v>
      </c>
      <c r="AC386" t="str">
        <f t="shared" si="11"/>
        <v>2104006000-51059-VOC</v>
      </c>
      <c r="AD386" t="str">
        <f>IF(COUNTIF('NP-NRModel-MAR-WILDFIRES Modifi'!V:V, AC386)=0, "Missing", "")</f>
        <v/>
      </c>
    </row>
    <row r="387" spans="1:30" hidden="1" x14ac:dyDescent="0.3">
      <c r="A387" s="24">
        <v>2104006000</v>
      </c>
      <c r="B387" s="40">
        <v>51107</v>
      </c>
      <c r="C387" s="25"/>
      <c r="D387" s="25"/>
      <c r="E387" s="25"/>
      <c r="F387" s="25"/>
      <c r="G387" s="25" t="s">
        <v>955</v>
      </c>
      <c r="H387" s="25">
        <v>45.139941836142903</v>
      </c>
      <c r="I387" s="25">
        <v>153</v>
      </c>
      <c r="J387" s="25">
        <v>0.295032299582633</v>
      </c>
      <c r="K387" s="25"/>
      <c r="L387" s="25"/>
      <c r="M387" s="25">
        <v>10467</v>
      </c>
      <c r="N387" s="26">
        <v>3736632</v>
      </c>
      <c r="O387" s="24">
        <v>2104006000</v>
      </c>
      <c r="P387" s="25">
        <v>51107</v>
      </c>
      <c r="Q387" s="25"/>
      <c r="R387" s="25"/>
      <c r="S387" s="25"/>
      <c r="T387" s="25"/>
      <c r="U387" s="25" t="s">
        <v>955</v>
      </c>
      <c r="V387" s="25">
        <v>293.70273844034801</v>
      </c>
      <c r="W387" s="25">
        <v>365</v>
      </c>
      <c r="X387" s="25">
        <v>0.80466503682287305</v>
      </c>
      <c r="Y387" s="25">
        <v>10467</v>
      </c>
      <c r="Z387" s="27">
        <v>3736632</v>
      </c>
      <c r="AA387" s="28">
        <f t="shared" ref="AA387:AA450" si="12">IFERROR(J387/V387,0)</f>
        <v>1.0045268939246033E-3</v>
      </c>
      <c r="AC387" t="str">
        <f t="shared" ref="AC387:AC450" si="13">TRIM(A387) &amp; "-" &amp; B387 &amp; "-" &amp; TRIM(U387)</f>
        <v>2104006000-51107-NOX</v>
      </c>
      <c r="AD387" t="str">
        <f>IF(COUNTIF('NP-NRModel-MAR-WILDFIRES Modifi'!V:V, AC387)=0, "Missing", "")</f>
        <v/>
      </c>
    </row>
    <row r="388" spans="1:30" hidden="1" x14ac:dyDescent="0.3">
      <c r="A388" s="24">
        <v>2104006000</v>
      </c>
      <c r="B388" s="40">
        <v>51107</v>
      </c>
      <c r="C388" s="25"/>
      <c r="D388" s="25"/>
      <c r="E388" s="25"/>
      <c r="F388" s="25"/>
      <c r="G388" s="25" t="s">
        <v>12</v>
      </c>
      <c r="H388" s="25">
        <v>2.6411665899198602</v>
      </c>
      <c r="I388" s="25">
        <v>153</v>
      </c>
      <c r="J388" s="25">
        <v>1.72625267315023E-2</v>
      </c>
      <c r="K388" s="25"/>
      <c r="L388" s="25"/>
      <c r="M388" s="25">
        <v>10467</v>
      </c>
      <c r="N388" s="26">
        <v>1034461</v>
      </c>
      <c r="O388" s="24">
        <v>2104006000</v>
      </c>
      <c r="P388" s="25">
        <v>51107</v>
      </c>
      <c r="Q388" s="25"/>
      <c r="R388" s="25"/>
      <c r="S388" s="25"/>
      <c r="T388" s="25"/>
      <c r="U388" s="25" t="s">
        <v>12</v>
      </c>
      <c r="V388" s="25">
        <v>17.1847332668805</v>
      </c>
      <c r="W388" s="25">
        <v>365</v>
      </c>
      <c r="X388" s="25">
        <v>4.7081461005152099E-2</v>
      </c>
      <c r="Y388" s="25">
        <v>10467</v>
      </c>
      <c r="Z388" s="27">
        <v>1034461</v>
      </c>
      <c r="AA388" s="28">
        <f t="shared" si="12"/>
        <v>1.0045268939246051E-3</v>
      </c>
      <c r="AC388" t="str">
        <f t="shared" si="13"/>
        <v>2104006000-51107-VOC</v>
      </c>
      <c r="AD388" t="str">
        <f>IF(COUNTIF('NP-NRModel-MAR-WILDFIRES Modifi'!V:V, AC388)=0, "Missing", "")</f>
        <v/>
      </c>
    </row>
    <row r="389" spans="1:30" hidden="1" x14ac:dyDescent="0.3">
      <c r="A389" s="24">
        <v>2104006000</v>
      </c>
      <c r="B389" s="40">
        <v>51153</v>
      </c>
      <c r="C389" s="25"/>
      <c r="D389" s="25"/>
      <c r="E389" s="25"/>
      <c r="F389" s="25"/>
      <c r="G389" s="25" t="s">
        <v>955</v>
      </c>
      <c r="H389" s="25">
        <v>45.8209950778731</v>
      </c>
      <c r="I389" s="25">
        <v>153</v>
      </c>
      <c r="J389" s="25">
        <v>0.29948362795995398</v>
      </c>
      <c r="K389" s="25"/>
      <c r="L389" s="25"/>
      <c r="M389" s="25">
        <v>10467</v>
      </c>
      <c r="N389" s="26">
        <v>3660678</v>
      </c>
      <c r="O389" s="24">
        <v>2104006000</v>
      </c>
      <c r="P389" s="25">
        <v>51153</v>
      </c>
      <c r="Q389" s="25"/>
      <c r="R389" s="25"/>
      <c r="S389" s="25"/>
      <c r="T389" s="25"/>
      <c r="U389" s="25" t="s">
        <v>955</v>
      </c>
      <c r="V389" s="25">
        <v>298.13400693524</v>
      </c>
      <c r="W389" s="25">
        <v>365</v>
      </c>
      <c r="X389" s="25">
        <v>0.816805498452712</v>
      </c>
      <c r="Y389" s="25">
        <v>10467</v>
      </c>
      <c r="Z389" s="27">
        <v>3660678</v>
      </c>
      <c r="AA389" s="28">
        <f t="shared" si="12"/>
        <v>1.0045268939246075E-3</v>
      </c>
      <c r="AC389" t="str">
        <f t="shared" si="13"/>
        <v>2104006000-51153-NOX</v>
      </c>
      <c r="AD389" t="str">
        <f>IF(COUNTIF('NP-NRModel-MAR-WILDFIRES Modifi'!V:V, AC389)=0, "Missing", "")</f>
        <v/>
      </c>
    </row>
    <row r="390" spans="1:30" hidden="1" x14ac:dyDescent="0.3">
      <c r="A390" s="24">
        <v>2104006000</v>
      </c>
      <c r="B390" s="40">
        <v>51153</v>
      </c>
      <c r="C390" s="25"/>
      <c r="D390" s="25"/>
      <c r="E390" s="25"/>
      <c r="F390" s="25"/>
      <c r="G390" s="25" t="s">
        <v>12</v>
      </c>
      <c r="H390" s="25">
        <v>2.6810157060569502</v>
      </c>
      <c r="I390" s="25">
        <v>153</v>
      </c>
      <c r="J390" s="25">
        <v>1.7522978470960501E-2</v>
      </c>
      <c r="K390" s="25"/>
      <c r="L390" s="25"/>
      <c r="M390" s="25">
        <v>10467</v>
      </c>
      <c r="N390" s="26">
        <v>444589</v>
      </c>
      <c r="O390" s="24">
        <v>2104006000</v>
      </c>
      <c r="P390" s="25">
        <v>51153</v>
      </c>
      <c r="Q390" s="25"/>
      <c r="R390" s="25"/>
      <c r="S390" s="25"/>
      <c r="T390" s="25"/>
      <c r="U390" s="25" t="s">
        <v>12</v>
      </c>
      <c r="V390" s="25">
        <v>17.4440112822661</v>
      </c>
      <c r="W390" s="25">
        <v>365</v>
      </c>
      <c r="X390" s="25">
        <v>4.7791811732235998E-2</v>
      </c>
      <c r="Y390" s="25">
        <v>10467</v>
      </c>
      <c r="Z390" s="27">
        <v>444589</v>
      </c>
      <c r="AA390" s="28">
        <f t="shared" si="12"/>
        <v>1.0045268939246033E-3</v>
      </c>
      <c r="AC390" t="str">
        <f t="shared" si="13"/>
        <v>2104006000-51153-VOC</v>
      </c>
      <c r="AD390" t="str">
        <f>IF(COUNTIF('NP-NRModel-MAR-WILDFIRES Modifi'!V:V, AC390)=0, "Missing", "")</f>
        <v/>
      </c>
    </row>
    <row r="391" spans="1:30" hidden="1" x14ac:dyDescent="0.3">
      <c r="A391" s="24">
        <v>2104006000</v>
      </c>
      <c r="B391" s="40">
        <v>51510</v>
      </c>
      <c r="C391" s="25"/>
      <c r="D391" s="25"/>
      <c r="E391" s="25"/>
      <c r="F391" s="25"/>
      <c r="G391" s="25" t="s">
        <v>955</v>
      </c>
      <c r="H391" s="25">
        <v>20.524488481997199</v>
      </c>
      <c r="I391" s="25">
        <v>153</v>
      </c>
      <c r="J391" s="25">
        <v>0.13414698354246499</v>
      </c>
      <c r="K391" s="25"/>
      <c r="L391" s="25"/>
      <c r="M391" s="25">
        <v>10467</v>
      </c>
      <c r="N391" s="26">
        <v>968362</v>
      </c>
      <c r="O391" s="24">
        <v>2104006000</v>
      </c>
      <c r="P391" s="25">
        <v>51510</v>
      </c>
      <c r="Q391" s="25"/>
      <c r="R391" s="25"/>
      <c r="S391" s="25"/>
      <c r="T391" s="25"/>
      <c r="U391" s="25" t="s">
        <v>955</v>
      </c>
      <c r="V391" s="25">
        <v>133.54245103221101</v>
      </c>
      <c r="W391" s="25">
        <v>365</v>
      </c>
      <c r="X391" s="25">
        <v>0.365869728855372</v>
      </c>
      <c r="Y391" s="25">
        <v>10467</v>
      </c>
      <c r="Z391" s="27">
        <v>968362</v>
      </c>
      <c r="AA391" s="28">
        <f t="shared" si="12"/>
        <v>1.0045268939246005E-3</v>
      </c>
      <c r="AC391" t="str">
        <f t="shared" si="13"/>
        <v>2104006000-51510-NOX</v>
      </c>
      <c r="AD391" t="str">
        <f>IF(COUNTIF('NP-NRModel-MAR-WILDFIRES Modifi'!V:V, AC391)=0, "Missing", "")</f>
        <v/>
      </c>
    </row>
    <row r="392" spans="1:30" hidden="1" x14ac:dyDescent="0.3">
      <c r="A392" s="24">
        <v>2104006000</v>
      </c>
      <c r="B392" s="40">
        <v>51510</v>
      </c>
      <c r="C392" s="25"/>
      <c r="D392" s="25"/>
      <c r="E392" s="25"/>
      <c r="F392" s="25"/>
      <c r="G392" s="25" t="s">
        <v>12</v>
      </c>
      <c r="H392" s="25">
        <v>1.2009003690540601</v>
      </c>
      <c r="I392" s="25">
        <v>153</v>
      </c>
      <c r="J392" s="25">
        <v>7.8490220199612295E-3</v>
      </c>
      <c r="K392" s="25"/>
      <c r="L392" s="25"/>
      <c r="M392" s="25">
        <v>10467</v>
      </c>
      <c r="N392" s="26">
        <v>3541972</v>
      </c>
      <c r="O392" s="24">
        <v>2104006000</v>
      </c>
      <c r="P392" s="25">
        <v>51510</v>
      </c>
      <c r="Q392" s="25"/>
      <c r="R392" s="25"/>
      <c r="S392" s="25"/>
      <c r="T392" s="25"/>
      <c r="U392" s="25" t="s">
        <v>12</v>
      </c>
      <c r="V392" s="25">
        <v>7.8136504531956898</v>
      </c>
      <c r="W392" s="25">
        <v>365</v>
      </c>
      <c r="X392" s="25">
        <v>2.1407261515604601E-2</v>
      </c>
      <c r="Y392" s="25">
        <v>10467</v>
      </c>
      <c r="Z392" s="27">
        <v>3541972</v>
      </c>
      <c r="AA392" s="28">
        <f t="shared" si="12"/>
        <v>1.0045268939246025E-3</v>
      </c>
      <c r="AC392" t="str">
        <f t="shared" si="13"/>
        <v>2104006000-51510-VOC</v>
      </c>
      <c r="AD392" t="str">
        <f>IF(COUNTIF('NP-NRModel-MAR-WILDFIRES Modifi'!V:V, AC392)=0, "Missing", "")</f>
        <v/>
      </c>
    </row>
    <row r="393" spans="1:30" hidden="1" x14ac:dyDescent="0.3">
      <c r="A393" s="24">
        <v>2104006000</v>
      </c>
      <c r="B393" s="40">
        <v>51600</v>
      </c>
      <c r="C393" s="25"/>
      <c r="D393" s="25"/>
      <c r="E393" s="25"/>
      <c r="F393" s="25"/>
      <c r="G393" s="25" t="s">
        <v>955</v>
      </c>
      <c r="H393" s="25">
        <v>2.982952636242</v>
      </c>
      <c r="I393" s="25">
        <v>153</v>
      </c>
      <c r="J393" s="25">
        <v>1.9496422459097999E-2</v>
      </c>
      <c r="K393" s="25"/>
      <c r="L393" s="25"/>
      <c r="M393" s="25">
        <v>10467</v>
      </c>
      <c r="N393" s="26">
        <v>804544</v>
      </c>
      <c r="O393" s="24">
        <v>2104006000</v>
      </c>
      <c r="P393" s="25">
        <v>51600</v>
      </c>
      <c r="Q393" s="25"/>
      <c r="R393" s="25"/>
      <c r="S393" s="25"/>
      <c r="T393" s="25"/>
      <c r="U393" s="25" t="s">
        <v>955</v>
      </c>
      <c r="V393" s="25">
        <v>19.408561957885599</v>
      </c>
      <c r="W393" s="25">
        <v>365</v>
      </c>
      <c r="X393" s="25">
        <v>5.3174142350371503E-2</v>
      </c>
      <c r="Y393" s="25">
        <v>10467</v>
      </c>
      <c r="Z393" s="27">
        <v>804544</v>
      </c>
      <c r="AA393" s="28">
        <f t="shared" si="12"/>
        <v>1.0045268939246012E-3</v>
      </c>
      <c r="AC393" t="str">
        <f t="shared" si="13"/>
        <v>2104006000-51600-NOX</v>
      </c>
      <c r="AD393" t="str">
        <f>IF(COUNTIF('NP-NRModel-MAR-WILDFIRES Modifi'!V:V, AC393)=0, "Missing", "")</f>
        <v/>
      </c>
    </row>
    <row r="394" spans="1:30" hidden="1" x14ac:dyDescent="0.3">
      <c r="A394" s="24">
        <v>2104006000</v>
      </c>
      <c r="B394" s="40">
        <v>51600</v>
      </c>
      <c r="C394" s="25"/>
      <c r="D394" s="25"/>
      <c r="E394" s="25"/>
      <c r="F394" s="25"/>
      <c r="G394" s="25" t="s">
        <v>12</v>
      </c>
      <c r="H394" s="25">
        <v>0.17453451766926401</v>
      </c>
      <c r="I394" s="25">
        <v>153</v>
      </c>
      <c r="J394" s="25">
        <v>1.1407484814984501E-3</v>
      </c>
      <c r="K394" s="25"/>
      <c r="L394" s="25"/>
      <c r="M394" s="25">
        <v>10467</v>
      </c>
      <c r="N394" s="26">
        <v>2359544</v>
      </c>
      <c r="O394" s="24">
        <v>2104006000</v>
      </c>
      <c r="P394" s="25">
        <v>51600</v>
      </c>
      <c r="Q394" s="25"/>
      <c r="R394" s="25"/>
      <c r="S394" s="25"/>
      <c r="T394" s="25"/>
      <c r="U394" s="25" t="s">
        <v>12</v>
      </c>
      <c r="V394" s="25">
        <v>1.135607705874</v>
      </c>
      <c r="W394" s="25">
        <v>365</v>
      </c>
      <c r="X394" s="25">
        <v>3.1112539886958899E-3</v>
      </c>
      <c r="Y394" s="25">
        <v>10467</v>
      </c>
      <c r="Z394" s="27">
        <v>2359544</v>
      </c>
      <c r="AA394" s="28">
        <f t="shared" si="12"/>
        <v>1.0045268939246001E-3</v>
      </c>
      <c r="AC394" t="str">
        <f t="shared" si="13"/>
        <v>2104006000-51600-VOC</v>
      </c>
      <c r="AD394" t="str">
        <f>IF(COUNTIF('NP-NRModel-MAR-WILDFIRES Modifi'!V:V, AC394)=0, "Missing", "")</f>
        <v/>
      </c>
    </row>
    <row r="395" spans="1:30" hidden="1" x14ac:dyDescent="0.3">
      <c r="A395" s="24">
        <v>2104006000</v>
      </c>
      <c r="B395" s="40">
        <v>51610</v>
      </c>
      <c r="C395" s="25"/>
      <c r="D395" s="25"/>
      <c r="E395" s="25"/>
      <c r="F395" s="25"/>
      <c r="G395" s="25" t="s">
        <v>955</v>
      </c>
      <c r="H395" s="25">
        <v>1.90799859805843</v>
      </c>
      <c r="I395" s="25">
        <v>153</v>
      </c>
      <c r="J395" s="25">
        <v>1.2470579072277299E-2</v>
      </c>
      <c r="K395" s="25"/>
      <c r="L395" s="25"/>
      <c r="M395" s="25">
        <v>10467</v>
      </c>
      <c r="N395" s="26">
        <v>962064</v>
      </c>
      <c r="O395" s="24">
        <v>2104006000</v>
      </c>
      <c r="P395" s="25">
        <v>51610</v>
      </c>
      <c r="Q395" s="25"/>
      <c r="R395" s="25"/>
      <c r="S395" s="25"/>
      <c r="T395" s="25"/>
      <c r="U395" s="25" t="s">
        <v>955</v>
      </c>
      <c r="V395" s="25">
        <v>12.414380488665399</v>
      </c>
      <c r="W395" s="25">
        <v>365</v>
      </c>
      <c r="X395" s="25">
        <v>3.40120013388093E-2</v>
      </c>
      <c r="Y395" s="25">
        <v>10467</v>
      </c>
      <c r="Z395" s="27">
        <v>962064</v>
      </c>
      <c r="AA395" s="28">
        <f t="shared" si="12"/>
        <v>1.004526893924607E-3</v>
      </c>
      <c r="AC395" t="str">
        <f t="shared" si="13"/>
        <v>2104006000-51610-NOX</v>
      </c>
      <c r="AD395" t="str">
        <f>IF(COUNTIF('NP-NRModel-MAR-WILDFIRES Modifi'!V:V, AC395)=0, "Missing", "")</f>
        <v/>
      </c>
    </row>
    <row r="396" spans="1:30" hidden="1" x14ac:dyDescent="0.3">
      <c r="A396" s="24">
        <v>2104006000</v>
      </c>
      <c r="B396" s="40">
        <v>51610</v>
      </c>
      <c r="C396" s="25"/>
      <c r="D396" s="25"/>
      <c r="E396" s="25"/>
      <c r="F396" s="25"/>
      <c r="G396" s="25" t="s">
        <v>12</v>
      </c>
      <c r="H396" s="25">
        <v>0.111638259772182</v>
      </c>
      <c r="I396" s="25">
        <v>153</v>
      </c>
      <c r="J396" s="25">
        <v>7.2966182857635504E-4</v>
      </c>
      <c r="K396" s="25"/>
      <c r="L396" s="25"/>
      <c r="M396" s="25">
        <v>10467</v>
      </c>
      <c r="N396" s="26">
        <v>1992136</v>
      </c>
      <c r="O396" s="24">
        <v>2104006000</v>
      </c>
      <c r="P396" s="25">
        <v>51610</v>
      </c>
      <c r="Q396" s="25"/>
      <c r="R396" s="25"/>
      <c r="S396" s="25"/>
      <c r="T396" s="25"/>
      <c r="U396" s="25" t="s">
        <v>12</v>
      </c>
      <c r="V396" s="25">
        <v>0.72637361228391395</v>
      </c>
      <c r="W396" s="25">
        <v>365</v>
      </c>
      <c r="X396" s="25">
        <v>1.9900646911887999E-3</v>
      </c>
      <c r="Y396" s="25">
        <v>10467</v>
      </c>
      <c r="Z396" s="27">
        <v>1992136</v>
      </c>
      <c r="AA396" s="28">
        <f t="shared" si="12"/>
        <v>1.0045268939246044E-3</v>
      </c>
      <c r="AC396" t="str">
        <f t="shared" si="13"/>
        <v>2104006000-51610-VOC</v>
      </c>
      <c r="AD396" t="str">
        <f>IF(COUNTIF('NP-NRModel-MAR-WILDFIRES Modifi'!V:V, AC396)=0, "Missing", "")</f>
        <v/>
      </c>
    </row>
    <row r="397" spans="1:30" hidden="1" x14ac:dyDescent="0.3">
      <c r="A397" s="24">
        <v>2104006000</v>
      </c>
      <c r="B397" s="40">
        <v>51683</v>
      </c>
      <c r="C397" s="25"/>
      <c r="D397" s="25"/>
      <c r="E397" s="25"/>
      <c r="F397" s="25"/>
      <c r="G397" s="25" t="s">
        <v>955</v>
      </c>
      <c r="H397" s="25">
        <v>3.3687291061811502</v>
      </c>
      <c r="I397" s="25">
        <v>153</v>
      </c>
      <c r="J397" s="25">
        <v>2.2017837295301601E-2</v>
      </c>
      <c r="K397" s="25"/>
      <c r="L397" s="25"/>
      <c r="M397" s="25">
        <v>10467</v>
      </c>
      <c r="N397" s="26">
        <v>1661011</v>
      </c>
      <c r="O397" s="24">
        <v>2104006000</v>
      </c>
      <c r="P397" s="25">
        <v>51683</v>
      </c>
      <c r="Q397" s="25"/>
      <c r="R397" s="25"/>
      <c r="S397" s="25"/>
      <c r="T397" s="25"/>
      <c r="U397" s="25" t="s">
        <v>955</v>
      </c>
      <c r="V397" s="25">
        <v>21.918614054502701</v>
      </c>
      <c r="W397" s="25">
        <v>365</v>
      </c>
      <c r="X397" s="25">
        <v>6.0050997409596497E-2</v>
      </c>
      <c r="Y397" s="25">
        <v>10467</v>
      </c>
      <c r="Z397" s="27">
        <v>1661011</v>
      </c>
      <c r="AA397" s="28">
        <f t="shared" si="12"/>
        <v>1.0045268939245964E-3</v>
      </c>
      <c r="AC397" t="str">
        <f t="shared" si="13"/>
        <v>2104006000-51683-NOX</v>
      </c>
      <c r="AD397" t="str">
        <f>IF(COUNTIF('NP-NRModel-MAR-WILDFIRES Modifi'!V:V, AC397)=0, "Missing", "")</f>
        <v/>
      </c>
    </row>
    <row r="398" spans="1:30" hidden="1" x14ac:dyDescent="0.3">
      <c r="A398" s="24">
        <v>2104006000</v>
      </c>
      <c r="B398" s="40">
        <v>51683</v>
      </c>
      <c r="C398" s="25"/>
      <c r="D398" s="25"/>
      <c r="E398" s="25"/>
      <c r="F398" s="25"/>
      <c r="G398" s="25" t="s">
        <v>12</v>
      </c>
      <c r="H398" s="25">
        <v>0.19710644998763699</v>
      </c>
      <c r="I398" s="25">
        <v>153</v>
      </c>
      <c r="J398" s="25">
        <v>1.28827745089959E-3</v>
      </c>
      <c r="K398" s="25"/>
      <c r="L398" s="25"/>
      <c r="M398" s="25">
        <v>10467</v>
      </c>
      <c r="N398" s="26">
        <v>1918916</v>
      </c>
      <c r="O398" s="24">
        <v>2104006000</v>
      </c>
      <c r="P398" s="25">
        <v>51683</v>
      </c>
      <c r="Q398" s="25"/>
      <c r="R398" s="25"/>
      <c r="S398" s="25"/>
      <c r="T398" s="25"/>
      <c r="U398" s="25" t="s">
        <v>12</v>
      </c>
      <c r="V398" s="25">
        <v>1.2824718369325001</v>
      </c>
      <c r="W398" s="25">
        <v>365</v>
      </c>
      <c r="X398" s="25">
        <v>3.51362147104794E-3</v>
      </c>
      <c r="Y398" s="25">
        <v>10467</v>
      </c>
      <c r="Z398" s="27">
        <v>1918916</v>
      </c>
      <c r="AA398" s="28">
        <f t="shared" si="12"/>
        <v>1.0045268939246075E-3</v>
      </c>
      <c r="AC398" t="str">
        <f t="shared" si="13"/>
        <v>2104006000-51683-VOC</v>
      </c>
      <c r="AD398" t="str">
        <f>IF(COUNTIF('NP-NRModel-MAR-WILDFIRES Modifi'!V:V, AC398)=0, "Missing", "")</f>
        <v/>
      </c>
    </row>
    <row r="399" spans="1:30" hidden="1" x14ac:dyDescent="0.3">
      <c r="A399" s="24">
        <v>2104006000</v>
      </c>
      <c r="B399" s="40">
        <v>51685</v>
      </c>
      <c r="C399" s="25"/>
      <c r="D399" s="25"/>
      <c r="E399" s="25"/>
      <c r="F399" s="25"/>
      <c r="G399" s="25" t="s">
        <v>955</v>
      </c>
      <c r="H399" s="25">
        <v>1.83026348661288</v>
      </c>
      <c r="I399" s="25">
        <v>153</v>
      </c>
      <c r="J399" s="25">
        <v>1.1962506448450099E-2</v>
      </c>
      <c r="K399" s="25"/>
      <c r="L399" s="25"/>
      <c r="M399" s="25">
        <v>10467</v>
      </c>
      <c r="N399" s="26">
        <v>3534665</v>
      </c>
      <c r="O399" s="24">
        <v>2104006000</v>
      </c>
      <c r="P399" s="25">
        <v>51685</v>
      </c>
      <c r="Q399" s="25"/>
      <c r="R399" s="25"/>
      <c r="S399" s="25"/>
      <c r="T399" s="25"/>
      <c r="U399" s="25" t="s">
        <v>955</v>
      </c>
      <c r="V399" s="25">
        <v>11.9085974908184</v>
      </c>
      <c r="W399" s="25">
        <v>365</v>
      </c>
      <c r="X399" s="25">
        <v>3.2626294495393102E-2</v>
      </c>
      <c r="Y399" s="25">
        <v>10467</v>
      </c>
      <c r="Z399" s="27">
        <v>3534665</v>
      </c>
      <c r="AA399" s="28">
        <f t="shared" si="12"/>
        <v>1.0045268939246005E-3</v>
      </c>
      <c r="AC399" t="str">
        <f t="shared" si="13"/>
        <v>2104006000-51685-NOX</v>
      </c>
      <c r="AD399" t="str">
        <f>IF(COUNTIF('NP-NRModel-MAR-WILDFIRES Modifi'!V:V, AC399)=0, "Missing", "")</f>
        <v/>
      </c>
    </row>
    <row r="400" spans="1:30" hidden="1" x14ac:dyDescent="0.3">
      <c r="A400" s="24">
        <v>2104006000</v>
      </c>
      <c r="B400" s="40">
        <v>51685</v>
      </c>
      <c r="C400" s="25"/>
      <c r="D400" s="25"/>
      <c r="E400" s="25"/>
      <c r="F400" s="25"/>
      <c r="G400" s="25" t="s">
        <v>12</v>
      </c>
      <c r="H400" s="25">
        <v>0.10708991011380301</v>
      </c>
      <c r="I400" s="25">
        <v>153</v>
      </c>
      <c r="J400" s="25">
        <v>6.9993405303139496E-4</v>
      </c>
      <c r="K400" s="25"/>
      <c r="L400" s="25"/>
      <c r="M400" s="25">
        <v>10467</v>
      </c>
      <c r="N400" s="26">
        <v>704251</v>
      </c>
      <c r="O400" s="24">
        <v>2104006000</v>
      </c>
      <c r="P400" s="25">
        <v>51685</v>
      </c>
      <c r="Q400" s="25"/>
      <c r="R400" s="25"/>
      <c r="S400" s="25"/>
      <c r="T400" s="25"/>
      <c r="U400" s="25" t="s">
        <v>12</v>
      </c>
      <c r="V400" s="25">
        <v>0.69677980476641099</v>
      </c>
      <c r="W400" s="25">
        <v>365</v>
      </c>
      <c r="X400" s="25">
        <v>1.90898576648331E-3</v>
      </c>
      <c r="Y400" s="25">
        <v>10467</v>
      </c>
      <c r="Z400" s="27">
        <v>704251</v>
      </c>
      <c r="AA400" s="28">
        <f t="shared" si="12"/>
        <v>1.0045268939246042E-3</v>
      </c>
      <c r="AC400" t="str">
        <f t="shared" si="13"/>
        <v>2104006000-51685-VOC</v>
      </c>
      <c r="AD400" t="str">
        <f>IF(COUNTIF('NP-NRModel-MAR-WILDFIRES Modifi'!V:V, AC400)=0, "Missing", "")</f>
        <v/>
      </c>
    </row>
    <row r="401" spans="1:30" hidden="1" x14ac:dyDescent="0.3">
      <c r="A401" s="24">
        <v>2104007000</v>
      </c>
      <c r="B401" s="40">
        <v>11001</v>
      </c>
      <c r="C401" s="25"/>
      <c r="D401" s="25"/>
      <c r="E401" s="25"/>
      <c r="F401" s="25"/>
      <c r="G401" s="25" t="s">
        <v>955</v>
      </c>
      <c r="H401" s="25">
        <v>9.14867080362982E-2</v>
      </c>
      <c r="I401" s="25">
        <v>153</v>
      </c>
      <c r="J401" s="25">
        <v>5.9795234010652401E-4</v>
      </c>
      <c r="K401" s="25"/>
      <c r="L401" s="25"/>
      <c r="M401" s="25">
        <v>10467</v>
      </c>
      <c r="N401" s="26">
        <v>2160617</v>
      </c>
      <c r="O401" s="24">
        <v>2104007000</v>
      </c>
      <c r="P401" s="25">
        <v>11001</v>
      </c>
      <c r="Q401" s="25"/>
      <c r="R401" s="25"/>
      <c r="S401" s="25"/>
      <c r="T401" s="25"/>
      <c r="U401" s="25" t="s">
        <v>955</v>
      </c>
      <c r="V401" s="25">
        <v>0.59525767176861899</v>
      </c>
      <c r="W401" s="25">
        <v>365</v>
      </c>
      <c r="X401" s="25">
        <v>1.6308429363523799E-3</v>
      </c>
      <c r="Y401" s="25">
        <v>10467</v>
      </c>
      <c r="Z401" s="27">
        <v>2160617</v>
      </c>
      <c r="AA401" s="28">
        <f t="shared" si="12"/>
        <v>1.004526893924607E-3</v>
      </c>
      <c r="AC401" t="str">
        <f t="shared" si="13"/>
        <v>2104007000-11001-NOX</v>
      </c>
      <c r="AD401" t="str">
        <f>IF(COUNTIF('NP-NRModel-MAR-WILDFIRES Modifi'!V:V, AC401)=0, "Missing", "")</f>
        <v/>
      </c>
    </row>
    <row r="402" spans="1:30" hidden="1" x14ac:dyDescent="0.3">
      <c r="A402" s="24">
        <v>2104007000</v>
      </c>
      <c r="B402" s="40">
        <v>11001</v>
      </c>
      <c r="C402" s="25"/>
      <c r="D402" s="25"/>
      <c r="E402" s="25"/>
      <c r="F402" s="25"/>
      <c r="G402" s="25" t="s">
        <v>12</v>
      </c>
      <c r="H402" s="25">
        <v>3.5616094048956798E-3</v>
      </c>
      <c r="I402" s="25">
        <v>153</v>
      </c>
      <c r="J402" s="29">
        <v>2.3278492842455401E-5</v>
      </c>
      <c r="K402" s="29"/>
      <c r="L402" s="29"/>
      <c r="M402" s="25">
        <v>10467</v>
      </c>
      <c r="N402" s="26">
        <v>1388045</v>
      </c>
      <c r="O402" s="24">
        <v>2104007000</v>
      </c>
      <c r="P402" s="25">
        <v>11001</v>
      </c>
      <c r="Q402" s="25"/>
      <c r="R402" s="25"/>
      <c r="S402" s="25"/>
      <c r="T402" s="25"/>
      <c r="U402" s="25" t="s">
        <v>12</v>
      </c>
      <c r="V402" s="25">
        <v>2.3173588465619101E-2</v>
      </c>
      <c r="W402" s="25">
        <v>365</v>
      </c>
      <c r="X402" s="29">
        <v>6.3489283467449696E-5</v>
      </c>
      <c r="Y402" s="25">
        <v>10467</v>
      </c>
      <c r="Z402" s="27">
        <v>1388045</v>
      </c>
      <c r="AA402" s="28">
        <f t="shared" si="12"/>
        <v>1.0045268939246046E-3</v>
      </c>
      <c r="AC402" t="str">
        <f t="shared" si="13"/>
        <v>2104007000-11001-VOC</v>
      </c>
      <c r="AD402" t="str">
        <f>IF(COUNTIF('NP-NRModel-MAR-WILDFIRES Modifi'!V:V, AC402)=0, "Missing", "")</f>
        <v/>
      </c>
    </row>
    <row r="403" spans="1:30" hidden="1" x14ac:dyDescent="0.3">
      <c r="A403" s="24">
        <v>2104007000</v>
      </c>
      <c r="B403" s="40">
        <v>24009</v>
      </c>
      <c r="C403" s="25"/>
      <c r="D403" s="25"/>
      <c r="E403" s="25"/>
      <c r="F403" s="25"/>
      <c r="G403" s="25" t="s">
        <v>955</v>
      </c>
      <c r="H403" s="25">
        <v>2.4719787982492401</v>
      </c>
      <c r="I403" s="25">
        <v>153</v>
      </c>
      <c r="J403" s="25">
        <v>1.6156724171563702E-2</v>
      </c>
      <c r="K403" s="25"/>
      <c r="L403" s="25"/>
      <c r="M403" s="25">
        <v>10467</v>
      </c>
      <c r="N403" s="26">
        <v>3868100</v>
      </c>
      <c r="O403" s="24">
        <v>2104007000</v>
      </c>
      <c r="P403" s="25">
        <v>24009</v>
      </c>
      <c r="Q403" s="25"/>
      <c r="R403" s="25"/>
      <c r="S403" s="25"/>
      <c r="T403" s="25"/>
      <c r="U403" s="25" t="s">
        <v>955</v>
      </c>
      <c r="V403" s="25">
        <v>16.083913998997801</v>
      </c>
      <c r="W403" s="25">
        <v>365</v>
      </c>
      <c r="X403" s="25">
        <v>4.4065517805473402E-2</v>
      </c>
      <c r="Y403" s="25">
        <v>10467</v>
      </c>
      <c r="Z403" s="27">
        <v>3868100</v>
      </c>
      <c r="AA403" s="28">
        <f t="shared" si="12"/>
        <v>1.0045268939246031E-3</v>
      </c>
      <c r="AC403" t="str">
        <f t="shared" si="13"/>
        <v>2104007000-24009-NOX</v>
      </c>
      <c r="AD403" t="str">
        <f>IF(COUNTIF('NP-NRModel-MAR-WILDFIRES Modifi'!V:V, AC403)=0, "Missing", "")</f>
        <v/>
      </c>
    </row>
    <row r="404" spans="1:30" hidden="1" x14ac:dyDescent="0.3">
      <c r="A404" s="24">
        <v>2104007000</v>
      </c>
      <c r="B404" s="40">
        <v>24009</v>
      </c>
      <c r="C404" s="25"/>
      <c r="D404" s="25"/>
      <c r="E404" s="25"/>
      <c r="F404" s="25"/>
      <c r="G404" s="25" t="s">
        <v>12</v>
      </c>
      <c r="H404" s="25">
        <v>9.6234984274787397E-2</v>
      </c>
      <c r="I404" s="25">
        <v>153</v>
      </c>
      <c r="J404" s="25">
        <v>6.2898682532540795E-4</v>
      </c>
      <c r="K404" s="25"/>
      <c r="L404" s="25"/>
      <c r="M404" s="25">
        <v>10467</v>
      </c>
      <c r="N404" s="26">
        <v>394435</v>
      </c>
      <c r="O404" s="24">
        <v>2104007000</v>
      </c>
      <c r="P404" s="25">
        <v>24009</v>
      </c>
      <c r="Q404" s="25"/>
      <c r="R404" s="25"/>
      <c r="S404" s="25"/>
      <c r="T404" s="25"/>
      <c r="U404" s="25" t="s">
        <v>12</v>
      </c>
      <c r="V404" s="25">
        <v>0.62615230028138502</v>
      </c>
      <c r="W404" s="25">
        <v>365</v>
      </c>
      <c r="X404" s="25">
        <v>1.71548575419557E-3</v>
      </c>
      <c r="Y404" s="25">
        <v>10467</v>
      </c>
      <c r="Z404" s="27">
        <v>394435</v>
      </c>
      <c r="AA404" s="28">
        <f t="shared" si="12"/>
        <v>1.0045268939246077E-3</v>
      </c>
      <c r="AC404" t="str">
        <f t="shared" si="13"/>
        <v>2104007000-24009-VOC</v>
      </c>
      <c r="AD404" t="str">
        <f>IF(COUNTIF('NP-NRModel-MAR-WILDFIRES Modifi'!V:V, AC404)=0, "Missing", "")</f>
        <v/>
      </c>
    </row>
    <row r="405" spans="1:30" hidden="1" x14ac:dyDescent="0.3">
      <c r="A405" s="24">
        <v>2104007000</v>
      </c>
      <c r="B405" s="40">
        <v>24017</v>
      </c>
      <c r="C405" s="25"/>
      <c r="D405" s="25"/>
      <c r="E405" s="25"/>
      <c r="F405" s="25"/>
      <c r="G405" s="25" t="s">
        <v>955</v>
      </c>
      <c r="H405" s="25">
        <v>2.3582603178181101</v>
      </c>
      <c r="I405" s="25">
        <v>153</v>
      </c>
      <c r="J405" s="25">
        <v>1.5413466129530101E-2</v>
      </c>
      <c r="K405" s="25"/>
      <c r="L405" s="25"/>
      <c r="M405" s="25">
        <v>10467</v>
      </c>
      <c r="N405" s="26">
        <v>2491362</v>
      </c>
      <c r="O405" s="24">
        <v>2104007000</v>
      </c>
      <c r="P405" s="25">
        <v>24017</v>
      </c>
      <c r="Q405" s="25"/>
      <c r="R405" s="25"/>
      <c r="S405" s="25"/>
      <c r="T405" s="25"/>
      <c r="U405" s="25" t="s">
        <v>955</v>
      </c>
      <c r="V405" s="25">
        <v>15.3440054445042</v>
      </c>
      <c r="W405" s="25">
        <v>365</v>
      </c>
      <c r="X405" s="25">
        <v>4.2038371080833602E-2</v>
      </c>
      <c r="Y405" s="25">
        <v>10467</v>
      </c>
      <c r="Z405" s="27">
        <v>2491362</v>
      </c>
      <c r="AA405" s="28">
        <f t="shared" si="12"/>
        <v>1.0045268939246094E-3</v>
      </c>
      <c r="AC405" t="str">
        <f t="shared" si="13"/>
        <v>2104007000-24017-NOX</v>
      </c>
      <c r="AD405" t="str">
        <f>IF(COUNTIF('NP-NRModel-MAR-WILDFIRES Modifi'!V:V, AC405)=0, "Missing", "")</f>
        <v/>
      </c>
    </row>
    <row r="406" spans="1:30" hidden="1" x14ac:dyDescent="0.3">
      <c r="A406" s="24">
        <v>2104007000</v>
      </c>
      <c r="B406" s="40">
        <v>24017</v>
      </c>
      <c r="C406" s="25"/>
      <c r="D406" s="25"/>
      <c r="E406" s="25"/>
      <c r="F406" s="25"/>
      <c r="G406" s="25" t="s">
        <v>12</v>
      </c>
      <c r="H406" s="25">
        <v>9.1807913342391301E-2</v>
      </c>
      <c r="I406" s="25">
        <v>153</v>
      </c>
      <c r="J406" s="25">
        <v>6.0005172119209995E-4</v>
      </c>
      <c r="K406" s="25"/>
      <c r="L406" s="25"/>
      <c r="M406" s="25">
        <v>10467</v>
      </c>
      <c r="N406" s="26">
        <v>2876225</v>
      </c>
      <c r="O406" s="24">
        <v>2104007000</v>
      </c>
      <c r="P406" s="25">
        <v>24017</v>
      </c>
      <c r="Q406" s="25"/>
      <c r="R406" s="25"/>
      <c r="S406" s="25"/>
      <c r="T406" s="25"/>
      <c r="U406" s="25" t="s">
        <v>12</v>
      </c>
      <c r="V406" s="25">
        <v>0.59734759200696697</v>
      </c>
      <c r="W406" s="25">
        <v>365</v>
      </c>
      <c r="X406" s="25">
        <v>1.6365687452245599E-3</v>
      </c>
      <c r="Y406" s="25">
        <v>10467</v>
      </c>
      <c r="Z406" s="27">
        <v>2876225</v>
      </c>
      <c r="AA406" s="28">
        <f t="shared" si="12"/>
        <v>1.0045268939246038E-3</v>
      </c>
      <c r="AC406" t="str">
        <f t="shared" si="13"/>
        <v>2104007000-24017-VOC</v>
      </c>
      <c r="AD406" t="str">
        <f>IF(COUNTIF('NP-NRModel-MAR-WILDFIRES Modifi'!V:V, AC406)=0, "Missing", "")</f>
        <v/>
      </c>
    </row>
    <row r="407" spans="1:30" hidden="1" x14ac:dyDescent="0.3">
      <c r="A407" s="24">
        <v>2104007000</v>
      </c>
      <c r="B407" s="40">
        <v>24021</v>
      </c>
      <c r="C407" s="25"/>
      <c r="D407" s="25"/>
      <c r="E407" s="25"/>
      <c r="F407" s="25"/>
      <c r="G407" s="25" t="s">
        <v>955</v>
      </c>
      <c r="H407" s="25">
        <v>3.8697113428848402</v>
      </c>
      <c r="I407" s="25">
        <v>153</v>
      </c>
      <c r="J407" s="25">
        <v>2.5292230999247298E-2</v>
      </c>
      <c r="K407" s="25"/>
      <c r="L407" s="25"/>
      <c r="M407" s="25">
        <v>10467</v>
      </c>
      <c r="N407" s="26">
        <v>1111862</v>
      </c>
      <c r="O407" s="24">
        <v>2104007000</v>
      </c>
      <c r="P407" s="25">
        <v>24021</v>
      </c>
      <c r="Q407" s="25"/>
      <c r="R407" s="25"/>
      <c r="S407" s="25"/>
      <c r="T407" s="25"/>
      <c r="U407" s="25" t="s">
        <v>955</v>
      </c>
      <c r="V407" s="25">
        <v>25.178251724483399</v>
      </c>
      <c r="W407" s="25">
        <v>365</v>
      </c>
      <c r="X407" s="25">
        <v>6.8981511573927304E-2</v>
      </c>
      <c r="Y407" s="25">
        <v>10467</v>
      </c>
      <c r="Z407" s="27">
        <v>1111862</v>
      </c>
      <c r="AA407" s="28">
        <f t="shared" si="12"/>
        <v>1.0045268939246114E-3</v>
      </c>
      <c r="AC407" t="str">
        <f t="shared" si="13"/>
        <v>2104007000-24021-NOX</v>
      </c>
      <c r="AD407" t="str">
        <f>IF(COUNTIF('NP-NRModel-MAR-WILDFIRES Modifi'!V:V, AC407)=0, "Missing", "")</f>
        <v/>
      </c>
    </row>
    <row r="408" spans="1:30" hidden="1" x14ac:dyDescent="0.3">
      <c r="A408" s="24">
        <v>2104007000</v>
      </c>
      <c r="B408" s="40">
        <v>24021</v>
      </c>
      <c r="C408" s="25"/>
      <c r="D408" s="25"/>
      <c r="E408" s="25"/>
      <c r="F408" s="25"/>
      <c r="G408" s="25" t="s">
        <v>12</v>
      </c>
      <c r="H408" s="25">
        <v>0.15064923694424001</v>
      </c>
      <c r="I408" s="25">
        <v>153</v>
      </c>
      <c r="J408" s="25">
        <v>9.8463553558327107E-4</v>
      </c>
      <c r="K408" s="25"/>
      <c r="L408" s="25"/>
      <c r="M408" s="25">
        <v>10467</v>
      </c>
      <c r="N408" s="26">
        <v>1626581</v>
      </c>
      <c r="O408" s="24">
        <v>2104007000</v>
      </c>
      <c r="P408" s="25">
        <v>24021</v>
      </c>
      <c r="Q408" s="25"/>
      <c r="R408" s="25"/>
      <c r="S408" s="25"/>
      <c r="T408" s="25"/>
      <c r="U408" s="25" t="s">
        <v>12</v>
      </c>
      <c r="V408" s="25">
        <v>0.980198281935869</v>
      </c>
      <c r="W408" s="25">
        <v>365</v>
      </c>
      <c r="X408" s="25">
        <v>2.6854747450297698E-3</v>
      </c>
      <c r="Y408" s="25">
        <v>10467</v>
      </c>
      <c r="Z408" s="27">
        <v>1626581</v>
      </c>
      <c r="AA408" s="28">
        <f t="shared" si="12"/>
        <v>1.0045268939246033E-3</v>
      </c>
      <c r="AC408" t="str">
        <f t="shared" si="13"/>
        <v>2104007000-24021-VOC</v>
      </c>
      <c r="AD408" t="str">
        <f>IF(COUNTIF('NP-NRModel-MAR-WILDFIRES Modifi'!V:V, AC408)=0, "Missing", "")</f>
        <v/>
      </c>
    </row>
    <row r="409" spans="1:30" hidden="1" x14ac:dyDescent="0.3">
      <c r="A409" s="24">
        <v>2104007000</v>
      </c>
      <c r="B409" s="40">
        <v>24031</v>
      </c>
      <c r="C409" s="25"/>
      <c r="D409" s="25"/>
      <c r="E409" s="25"/>
      <c r="F409" s="25"/>
      <c r="G409" s="25" t="s">
        <v>955</v>
      </c>
      <c r="H409" s="25">
        <v>5.9221495954402297</v>
      </c>
      <c r="I409" s="25">
        <v>153</v>
      </c>
      <c r="J409" s="25">
        <v>3.87068601009165E-2</v>
      </c>
      <c r="K409" s="25"/>
      <c r="L409" s="25"/>
      <c r="M409" s="25">
        <v>10467</v>
      </c>
      <c r="N409" s="26">
        <v>3907879</v>
      </c>
      <c r="O409" s="24">
        <v>2104007000</v>
      </c>
      <c r="P409" s="25">
        <v>24031</v>
      </c>
      <c r="Q409" s="25"/>
      <c r="R409" s="25"/>
      <c r="S409" s="25"/>
      <c r="T409" s="25"/>
      <c r="U409" s="25" t="s">
        <v>955</v>
      </c>
      <c r="V409" s="25">
        <v>38.5324278872138</v>
      </c>
      <c r="W409" s="25">
        <v>365</v>
      </c>
      <c r="X409" s="25">
        <v>0.105568295581407</v>
      </c>
      <c r="Y409" s="25">
        <v>10467</v>
      </c>
      <c r="Z409" s="27">
        <v>3907879</v>
      </c>
      <c r="AA409" s="28">
        <f t="shared" si="12"/>
        <v>1.0045268939245997E-3</v>
      </c>
      <c r="AC409" t="str">
        <f t="shared" si="13"/>
        <v>2104007000-24031-NOX</v>
      </c>
      <c r="AD409" t="str">
        <f>IF(COUNTIF('NP-NRModel-MAR-WILDFIRES Modifi'!V:V, AC409)=0, "Missing", "")</f>
        <v/>
      </c>
    </row>
    <row r="410" spans="1:30" hidden="1" x14ac:dyDescent="0.3">
      <c r="A410" s="24">
        <v>2104007000</v>
      </c>
      <c r="B410" s="40">
        <v>24031</v>
      </c>
      <c r="C410" s="25"/>
      <c r="D410" s="25"/>
      <c r="E410" s="25"/>
      <c r="F410" s="25"/>
      <c r="G410" s="25" t="s">
        <v>12</v>
      </c>
      <c r="H410" s="25">
        <v>0.23055138661574701</v>
      </c>
      <c r="I410" s="25">
        <v>153</v>
      </c>
      <c r="J410" s="25">
        <v>1.50687180794606E-3</v>
      </c>
      <c r="K410" s="25"/>
      <c r="L410" s="25"/>
      <c r="M410" s="25">
        <v>10467</v>
      </c>
      <c r="N410" s="26">
        <v>1720339</v>
      </c>
      <c r="O410" s="24">
        <v>2104007000</v>
      </c>
      <c r="P410" s="25">
        <v>24031</v>
      </c>
      <c r="Q410" s="25"/>
      <c r="R410" s="25"/>
      <c r="S410" s="25"/>
      <c r="T410" s="25"/>
      <c r="U410" s="25" t="s">
        <v>12</v>
      </c>
      <c r="V410" s="25">
        <v>1.50008109992838</v>
      </c>
      <c r="W410" s="25">
        <v>365</v>
      </c>
      <c r="X410" s="25">
        <v>4.1098112326805004E-3</v>
      </c>
      <c r="Y410" s="25">
        <v>10467</v>
      </c>
      <c r="Z410" s="27">
        <v>1720339</v>
      </c>
      <c r="AA410" s="28">
        <f t="shared" si="12"/>
        <v>1.0045268939246046E-3</v>
      </c>
      <c r="AC410" t="str">
        <f t="shared" si="13"/>
        <v>2104007000-24031-VOC</v>
      </c>
      <c r="AD410" t="str">
        <f>IF(COUNTIF('NP-NRModel-MAR-WILDFIRES Modifi'!V:V, AC410)=0, "Missing", "")</f>
        <v/>
      </c>
    </row>
    <row r="411" spans="1:30" hidden="1" x14ac:dyDescent="0.3">
      <c r="A411" s="24">
        <v>2104007000</v>
      </c>
      <c r="B411" s="40">
        <v>24033</v>
      </c>
      <c r="C411" s="25"/>
      <c r="D411" s="25"/>
      <c r="E411" s="25"/>
      <c r="F411" s="25"/>
      <c r="G411" s="25" t="s">
        <v>955</v>
      </c>
      <c r="H411" s="25">
        <v>4.4681101767230702</v>
      </c>
      <c r="I411" s="25">
        <v>153</v>
      </c>
      <c r="J411" s="25">
        <v>2.92033344883861E-2</v>
      </c>
      <c r="K411" s="25"/>
      <c r="L411" s="25"/>
      <c r="M411" s="25">
        <v>10467</v>
      </c>
      <c r="N411" s="26">
        <v>2954216</v>
      </c>
      <c r="O411" s="24">
        <v>2104007000</v>
      </c>
      <c r="P411" s="25">
        <v>24033</v>
      </c>
      <c r="Q411" s="25"/>
      <c r="R411" s="25"/>
      <c r="S411" s="25"/>
      <c r="T411" s="25"/>
      <c r="U411" s="25" t="s">
        <v>955</v>
      </c>
      <c r="V411" s="25">
        <v>29.071729851145101</v>
      </c>
      <c r="W411" s="25">
        <v>365</v>
      </c>
      <c r="X411" s="25">
        <v>7.9648574934644195E-2</v>
      </c>
      <c r="Y411" s="25">
        <v>10467</v>
      </c>
      <c r="Z411" s="27">
        <v>2954216</v>
      </c>
      <c r="AA411" s="28">
        <f t="shared" si="12"/>
        <v>1.0045268939246081E-3</v>
      </c>
      <c r="AC411" t="str">
        <f t="shared" si="13"/>
        <v>2104007000-24033-NOX</v>
      </c>
      <c r="AD411" t="str">
        <f>IF(COUNTIF('NP-NRModel-MAR-WILDFIRES Modifi'!V:V, AC411)=0, "Missing", "")</f>
        <v/>
      </c>
    </row>
    <row r="412" spans="1:30" hidden="1" x14ac:dyDescent="0.3">
      <c r="A412" s="24">
        <v>2104007000</v>
      </c>
      <c r="B412" s="40">
        <v>24033</v>
      </c>
      <c r="C412" s="25"/>
      <c r="D412" s="25"/>
      <c r="E412" s="25"/>
      <c r="F412" s="25"/>
      <c r="G412" s="25" t="s">
        <v>12</v>
      </c>
      <c r="H412" s="25">
        <v>0.17394510218397499</v>
      </c>
      <c r="I412" s="25">
        <v>153</v>
      </c>
      <c r="J412" s="25">
        <v>1.1368960927057199E-3</v>
      </c>
      <c r="K412" s="25"/>
      <c r="L412" s="25"/>
      <c r="M412" s="25">
        <v>10467</v>
      </c>
      <c r="N412" s="26">
        <v>2183359</v>
      </c>
      <c r="O412" s="24">
        <v>2104007000</v>
      </c>
      <c r="P412" s="25">
        <v>24033</v>
      </c>
      <c r="Q412" s="25"/>
      <c r="R412" s="25"/>
      <c r="S412" s="25"/>
      <c r="T412" s="25"/>
      <c r="U412" s="25" t="s">
        <v>12</v>
      </c>
      <c r="V412" s="25">
        <v>1.1317726778463399</v>
      </c>
      <c r="W412" s="25">
        <v>365</v>
      </c>
      <c r="X412" s="25">
        <v>3.1007470625927301E-3</v>
      </c>
      <c r="Y412" s="25">
        <v>10467</v>
      </c>
      <c r="Z412" s="27">
        <v>2183359</v>
      </c>
      <c r="AA412" s="28">
        <f t="shared" si="12"/>
        <v>1.0045268939246081E-3</v>
      </c>
      <c r="AC412" t="str">
        <f t="shared" si="13"/>
        <v>2104007000-24033-VOC</v>
      </c>
      <c r="AD412" t="str">
        <f>IF(COUNTIF('NP-NRModel-MAR-WILDFIRES Modifi'!V:V, AC412)=0, "Missing", "")</f>
        <v/>
      </c>
    </row>
    <row r="413" spans="1:30" hidden="1" x14ac:dyDescent="0.3">
      <c r="A413" s="24">
        <v>2104007000</v>
      </c>
      <c r="B413" s="40">
        <v>51013</v>
      </c>
      <c r="C413" s="25"/>
      <c r="D413" s="25"/>
      <c r="E413" s="25"/>
      <c r="F413" s="25"/>
      <c r="G413" s="25" t="s">
        <v>955</v>
      </c>
      <c r="H413" s="25">
        <v>1.3260093196376801</v>
      </c>
      <c r="I413" s="25">
        <v>153</v>
      </c>
      <c r="J413" s="25">
        <v>8.6667275793312903E-3</v>
      </c>
      <c r="K413" s="25"/>
      <c r="L413" s="25"/>
      <c r="M413" s="25">
        <v>10467</v>
      </c>
      <c r="N413" s="26">
        <v>3633988</v>
      </c>
      <c r="O413" s="24">
        <v>2104007000</v>
      </c>
      <c r="P413" s="25">
        <v>51013</v>
      </c>
      <c r="Q413" s="25"/>
      <c r="R413" s="25"/>
      <c r="S413" s="25"/>
      <c r="T413" s="25"/>
      <c r="U413" s="25" t="s">
        <v>955</v>
      </c>
      <c r="V413" s="25">
        <v>8.6276710277722106</v>
      </c>
      <c r="W413" s="25">
        <v>365</v>
      </c>
      <c r="X413" s="25">
        <v>2.3637454870608799E-2</v>
      </c>
      <c r="Y413" s="25">
        <v>10467</v>
      </c>
      <c r="Z413" s="27">
        <v>3633988</v>
      </c>
      <c r="AA413" s="28">
        <f t="shared" si="12"/>
        <v>1.0045268939246012E-3</v>
      </c>
      <c r="AC413" t="str">
        <f t="shared" si="13"/>
        <v>2104007000-51013-NOX</v>
      </c>
      <c r="AD413" t="str">
        <f>IF(COUNTIF('NP-NRModel-MAR-WILDFIRES Modifi'!V:V, AC413)=0, "Missing", "")</f>
        <v/>
      </c>
    </row>
    <row r="414" spans="1:30" hidden="1" x14ac:dyDescent="0.3">
      <c r="A414" s="24">
        <v>2104007000</v>
      </c>
      <c r="B414" s="40">
        <v>51013</v>
      </c>
      <c r="C414" s="25"/>
      <c r="D414" s="25"/>
      <c r="E414" s="25"/>
      <c r="F414" s="25"/>
      <c r="G414" s="25" t="s">
        <v>12</v>
      </c>
      <c r="H414" s="25">
        <v>5.16220085239096E-2</v>
      </c>
      <c r="I414" s="25">
        <v>153</v>
      </c>
      <c r="J414" s="25">
        <v>3.3739874852228499E-4</v>
      </c>
      <c r="K414" s="25"/>
      <c r="L414" s="25"/>
      <c r="M414" s="25">
        <v>10467</v>
      </c>
      <c r="N414" s="26">
        <v>803897</v>
      </c>
      <c r="O414" s="24">
        <v>2104007000</v>
      </c>
      <c r="P414" s="25">
        <v>51013</v>
      </c>
      <c r="Q414" s="25"/>
      <c r="R414" s="25"/>
      <c r="S414" s="25"/>
      <c r="T414" s="25"/>
      <c r="U414" s="25" t="s">
        <v>12</v>
      </c>
      <c r="V414" s="25">
        <v>0.335878263252958</v>
      </c>
      <c r="W414" s="25">
        <v>365</v>
      </c>
      <c r="X414" s="25">
        <v>9.2021441987111805E-4</v>
      </c>
      <c r="Y414" s="25">
        <v>10467</v>
      </c>
      <c r="Z414" s="27">
        <v>803897</v>
      </c>
      <c r="AA414" s="28">
        <f t="shared" si="12"/>
        <v>1.0045268939246059E-3</v>
      </c>
      <c r="AC414" t="str">
        <f t="shared" si="13"/>
        <v>2104007000-51013-VOC</v>
      </c>
      <c r="AD414" t="str">
        <f>IF(COUNTIF('NP-NRModel-MAR-WILDFIRES Modifi'!V:V, AC414)=0, "Missing", "")</f>
        <v/>
      </c>
    </row>
    <row r="415" spans="1:30" hidden="1" x14ac:dyDescent="0.3">
      <c r="A415" s="24">
        <v>2104007000</v>
      </c>
      <c r="B415" s="40">
        <v>51059</v>
      </c>
      <c r="C415" s="25"/>
      <c r="D415" s="25"/>
      <c r="E415" s="25"/>
      <c r="F415" s="25"/>
      <c r="G415" s="25" t="s">
        <v>955</v>
      </c>
      <c r="H415" s="25">
        <v>6.7693739804355202</v>
      </c>
      <c r="I415" s="25">
        <v>153</v>
      </c>
      <c r="J415" s="25">
        <v>4.42442743819315E-2</v>
      </c>
      <c r="K415" s="25"/>
      <c r="L415" s="25"/>
      <c r="M415" s="25">
        <v>10467</v>
      </c>
      <c r="N415" s="26">
        <v>1490846</v>
      </c>
      <c r="O415" s="24">
        <v>2104007000</v>
      </c>
      <c r="P415" s="25">
        <v>51059</v>
      </c>
      <c r="Q415" s="25"/>
      <c r="R415" s="25"/>
      <c r="S415" s="25"/>
      <c r="T415" s="25"/>
      <c r="U415" s="25" t="s">
        <v>955</v>
      </c>
      <c r="V415" s="25">
        <v>44.044887846728301</v>
      </c>
      <c r="W415" s="25">
        <v>365</v>
      </c>
      <c r="X415" s="25">
        <v>0.120670925607474</v>
      </c>
      <c r="Y415" s="25">
        <v>10467</v>
      </c>
      <c r="Z415" s="27">
        <v>1490846</v>
      </c>
      <c r="AA415" s="28">
        <f t="shared" si="12"/>
        <v>1.0045268939246036E-3</v>
      </c>
      <c r="AC415" t="str">
        <f t="shared" si="13"/>
        <v>2104007000-51059-NOX</v>
      </c>
      <c r="AD415" t="str">
        <f>IF(COUNTIF('NP-NRModel-MAR-WILDFIRES Modifi'!V:V, AC415)=0, "Missing", "")</f>
        <v/>
      </c>
    </row>
    <row r="416" spans="1:30" hidden="1" x14ac:dyDescent="0.3">
      <c r="A416" s="24">
        <v>2104007000</v>
      </c>
      <c r="B416" s="40">
        <v>51059</v>
      </c>
      <c r="C416" s="25"/>
      <c r="D416" s="25"/>
      <c r="E416" s="25"/>
      <c r="F416" s="25"/>
      <c r="G416" s="25" t="s">
        <v>12</v>
      </c>
      <c r="H416" s="25">
        <v>0.263534088691738</v>
      </c>
      <c r="I416" s="25">
        <v>153</v>
      </c>
      <c r="J416" s="25">
        <v>1.722445024129E-3</v>
      </c>
      <c r="K416" s="25"/>
      <c r="L416" s="25"/>
      <c r="M416" s="25">
        <v>10467</v>
      </c>
      <c r="N416" s="26">
        <v>3935441</v>
      </c>
      <c r="O416" s="24">
        <v>2104007000</v>
      </c>
      <c r="P416" s="25">
        <v>51059</v>
      </c>
      <c r="Q416" s="25"/>
      <c r="R416" s="25"/>
      <c r="S416" s="25"/>
      <c r="T416" s="25"/>
      <c r="U416" s="25" t="s">
        <v>12</v>
      </c>
      <c r="V416" s="25">
        <v>1.7146828368124201</v>
      </c>
      <c r="W416" s="25">
        <v>365</v>
      </c>
      <c r="X416" s="25">
        <v>4.69776119674637E-3</v>
      </c>
      <c r="Y416" s="25">
        <v>10467</v>
      </c>
      <c r="Z416" s="27">
        <v>3935441</v>
      </c>
      <c r="AA416" s="28">
        <f t="shared" si="12"/>
        <v>1.0045268939245988E-3</v>
      </c>
      <c r="AC416" t="str">
        <f t="shared" si="13"/>
        <v>2104007000-51059-VOC</v>
      </c>
      <c r="AD416" t="str">
        <f>IF(COUNTIF('NP-NRModel-MAR-WILDFIRES Modifi'!V:V, AC416)=0, "Missing", "")</f>
        <v/>
      </c>
    </row>
    <row r="417" spans="1:30" hidden="1" x14ac:dyDescent="0.3">
      <c r="A417" s="24">
        <v>2104007000</v>
      </c>
      <c r="B417" s="40">
        <v>51107</v>
      </c>
      <c r="C417" s="25"/>
      <c r="D417" s="25"/>
      <c r="E417" s="25"/>
      <c r="F417" s="25"/>
      <c r="G417" s="25" t="s">
        <v>955</v>
      </c>
      <c r="H417" s="25">
        <v>10.144451829699699</v>
      </c>
      <c r="I417" s="25">
        <v>153</v>
      </c>
      <c r="J417" s="25">
        <v>6.63036067300634E-2</v>
      </c>
      <c r="K417" s="25"/>
      <c r="L417" s="25"/>
      <c r="M417" s="25">
        <v>10467</v>
      </c>
      <c r="N417" s="26">
        <v>2320937</v>
      </c>
      <c r="O417" s="24">
        <v>2104007000</v>
      </c>
      <c r="P417" s="25">
        <v>51107</v>
      </c>
      <c r="Q417" s="25"/>
      <c r="R417" s="25"/>
      <c r="S417" s="25"/>
      <c r="T417" s="25"/>
      <c r="U417" s="25" t="s">
        <v>955</v>
      </c>
      <c r="V417" s="25">
        <v>66.004809956874894</v>
      </c>
      <c r="W417" s="25">
        <v>365</v>
      </c>
      <c r="X417" s="25">
        <v>0.18083509577226001</v>
      </c>
      <c r="Y417" s="25">
        <v>10467</v>
      </c>
      <c r="Z417" s="27">
        <v>2320937</v>
      </c>
      <c r="AA417" s="28">
        <f t="shared" si="12"/>
        <v>1.0045268939246053E-3</v>
      </c>
      <c r="AC417" t="str">
        <f t="shared" si="13"/>
        <v>2104007000-51107-NOX</v>
      </c>
      <c r="AD417" t="str">
        <f>IF(COUNTIF('NP-NRModel-MAR-WILDFIRES Modifi'!V:V, AC417)=0, "Missing", "")</f>
        <v/>
      </c>
    </row>
    <row r="418" spans="1:30" hidden="1" x14ac:dyDescent="0.3">
      <c r="A418" s="24">
        <v>2104007000</v>
      </c>
      <c r="B418" s="40">
        <v>51107</v>
      </c>
      <c r="C418" s="25"/>
      <c r="D418" s="25"/>
      <c r="E418" s="25"/>
      <c r="F418" s="25"/>
      <c r="G418" s="25" t="s">
        <v>12</v>
      </c>
      <c r="H418" s="25">
        <v>0.39492709055894898</v>
      </c>
      <c r="I418" s="25">
        <v>153</v>
      </c>
      <c r="J418" s="25">
        <v>2.5812228141107799E-3</v>
      </c>
      <c r="K418" s="25"/>
      <c r="L418" s="25"/>
      <c r="M418" s="25">
        <v>10467</v>
      </c>
      <c r="N418" s="26">
        <v>3864344</v>
      </c>
      <c r="O418" s="24">
        <v>2104007000</v>
      </c>
      <c r="P418" s="25">
        <v>51107</v>
      </c>
      <c r="Q418" s="25"/>
      <c r="R418" s="25"/>
      <c r="S418" s="25"/>
      <c r="T418" s="25"/>
      <c r="U418" s="25" t="s">
        <v>12</v>
      </c>
      <c r="V418" s="25">
        <v>2.56959055026008</v>
      </c>
      <c r="W418" s="25">
        <v>365</v>
      </c>
      <c r="X418" s="25">
        <v>7.0399741103016004E-3</v>
      </c>
      <c r="Y418" s="25">
        <v>10467</v>
      </c>
      <c r="Z418" s="27">
        <v>3864344</v>
      </c>
      <c r="AA418" s="28">
        <f t="shared" si="12"/>
        <v>1.004526893924607E-3</v>
      </c>
      <c r="AC418" t="str">
        <f t="shared" si="13"/>
        <v>2104007000-51107-VOC</v>
      </c>
      <c r="AD418" t="str">
        <f>IF(COUNTIF('NP-NRModel-MAR-WILDFIRES Modifi'!V:V, AC418)=0, "Missing", "")</f>
        <v/>
      </c>
    </row>
    <row r="419" spans="1:30" hidden="1" x14ac:dyDescent="0.3">
      <c r="A419" s="24">
        <v>2104007000</v>
      </c>
      <c r="B419" s="40">
        <v>51153</v>
      </c>
      <c r="C419" s="25"/>
      <c r="D419" s="25"/>
      <c r="E419" s="25"/>
      <c r="F419" s="25"/>
      <c r="G419" s="25" t="s">
        <v>955</v>
      </c>
      <c r="H419" s="25">
        <v>4.7058913952733397</v>
      </c>
      <c r="I419" s="25">
        <v>153</v>
      </c>
      <c r="J419" s="25">
        <v>3.0757460099825801E-2</v>
      </c>
      <c r="K419" s="25"/>
      <c r="L419" s="25"/>
      <c r="M419" s="25">
        <v>10467</v>
      </c>
      <c r="N419" s="26">
        <v>2492266</v>
      </c>
      <c r="O419" s="24">
        <v>2104007000</v>
      </c>
      <c r="P419" s="25">
        <v>51153</v>
      </c>
      <c r="Q419" s="25"/>
      <c r="R419" s="25"/>
      <c r="S419" s="25"/>
      <c r="T419" s="25"/>
      <c r="U419" s="25" t="s">
        <v>955</v>
      </c>
      <c r="V419" s="25">
        <v>30.618851805608699</v>
      </c>
      <c r="W419" s="25">
        <v>365</v>
      </c>
      <c r="X419" s="25">
        <v>8.3887265220845803E-2</v>
      </c>
      <c r="Y419" s="25">
        <v>10467</v>
      </c>
      <c r="Z419" s="27">
        <v>2492266</v>
      </c>
      <c r="AA419" s="28">
        <f t="shared" si="12"/>
        <v>1.004526893924602E-3</v>
      </c>
      <c r="AC419" t="str">
        <f t="shared" si="13"/>
        <v>2104007000-51153-NOX</v>
      </c>
      <c r="AD419" t="str">
        <f>IF(COUNTIF('NP-NRModel-MAR-WILDFIRES Modifi'!V:V, AC419)=0, "Missing", "")</f>
        <v/>
      </c>
    </row>
    <row r="420" spans="1:30" hidden="1" x14ac:dyDescent="0.3">
      <c r="A420" s="24">
        <v>2104007000</v>
      </c>
      <c r="B420" s="40">
        <v>51153</v>
      </c>
      <c r="C420" s="25"/>
      <c r="D420" s="25"/>
      <c r="E420" s="25"/>
      <c r="F420" s="25"/>
      <c r="G420" s="25" t="s">
        <v>12</v>
      </c>
      <c r="H420" s="25">
        <v>0.183202014425184</v>
      </c>
      <c r="I420" s="25">
        <v>153</v>
      </c>
      <c r="J420" s="25">
        <v>1.1973987870927E-3</v>
      </c>
      <c r="K420" s="25"/>
      <c r="L420" s="25"/>
      <c r="M420" s="25">
        <v>10467</v>
      </c>
      <c r="N420" s="26">
        <v>2364115</v>
      </c>
      <c r="O420" s="24">
        <v>2104007000</v>
      </c>
      <c r="P420" s="25">
        <v>51153</v>
      </c>
      <c r="Q420" s="25"/>
      <c r="R420" s="25"/>
      <c r="S420" s="25"/>
      <c r="T420" s="25"/>
      <c r="U420" s="25" t="s">
        <v>12</v>
      </c>
      <c r="V420" s="25">
        <v>1.19200271723394</v>
      </c>
      <c r="W420" s="25">
        <v>365</v>
      </c>
      <c r="X420" s="25">
        <v>3.2657608691340901E-3</v>
      </c>
      <c r="Y420" s="25">
        <v>10467</v>
      </c>
      <c r="Z420" s="27">
        <v>2364115</v>
      </c>
      <c r="AA420" s="28">
        <f t="shared" si="12"/>
        <v>1.0045268939246057E-3</v>
      </c>
      <c r="AC420" t="str">
        <f t="shared" si="13"/>
        <v>2104007000-51153-VOC</v>
      </c>
      <c r="AD420" t="str">
        <f>IF(COUNTIF('NP-NRModel-MAR-WILDFIRES Modifi'!V:V, AC420)=0, "Missing", "")</f>
        <v/>
      </c>
    </row>
    <row r="421" spans="1:30" hidden="1" x14ac:dyDescent="0.3">
      <c r="A421" s="24">
        <v>2104007000</v>
      </c>
      <c r="B421" s="40">
        <v>51510</v>
      </c>
      <c r="C421" s="25"/>
      <c r="D421" s="25"/>
      <c r="E421" s="25"/>
      <c r="F421" s="25"/>
      <c r="G421" s="25" t="s">
        <v>955</v>
      </c>
      <c r="H421" s="25">
        <v>0.89962050797020698</v>
      </c>
      <c r="I421" s="25">
        <v>153</v>
      </c>
      <c r="J421" s="25">
        <v>5.8798726011124701E-3</v>
      </c>
      <c r="K421" s="25"/>
      <c r="L421" s="25"/>
      <c r="M421" s="25">
        <v>10467</v>
      </c>
      <c r="N421" s="26">
        <v>3409586</v>
      </c>
      <c r="O421" s="24">
        <v>2104007000</v>
      </c>
      <c r="P421" s="25">
        <v>51510</v>
      </c>
      <c r="Q421" s="25"/>
      <c r="R421" s="25"/>
      <c r="S421" s="25"/>
      <c r="T421" s="25"/>
      <c r="U421" s="25" t="s">
        <v>955</v>
      </c>
      <c r="V421" s="25">
        <v>5.8533749934163302</v>
      </c>
      <c r="W421" s="25">
        <v>365</v>
      </c>
      <c r="X421" s="25">
        <v>1.6036643817579001E-2</v>
      </c>
      <c r="Y421" s="25">
        <v>10467</v>
      </c>
      <c r="Z421" s="27">
        <v>3409586</v>
      </c>
      <c r="AA421" s="28">
        <f t="shared" si="12"/>
        <v>1.0045268939246066E-3</v>
      </c>
      <c r="AC421" t="str">
        <f t="shared" si="13"/>
        <v>2104007000-51510-NOX</v>
      </c>
      <c r="AD421" t="str">
        <f>IF(COUNTIF('NP-NRModel-MAR-WILDFIRES Modifi'!V:V, AC421)=0, "Missing", "")</f>
        <v/>
      </c>
    </row>
    <row r="422" spans="1:30" hidden="1" x14ac:dyDescent="0.3">
      <c r="A422" s="24">
        <v>2104007000</v>
      </c>
      <c r="B422" s="40">
        <v>51510</v>
      </c>
      <c r="C422" s="25"/>
      <c r="D422" s="25"/>
      <c r="E422" s="25"/>
      <c r="F422" s="25"/>
      <c r="G422" s="25" t="s">
        <v>12</v>
      </c>
      <c r="H422" s="25">
        <v>3.5022540125346002E-2</v>
      </c>
      <c r="I422" s="25">
        <v>153</v>
      </c>
      <c r="J422" s="25">
        <v>2.28905491015333E-4</v>
      </c>
      <c r="K422" s="25"/>
      <c r="L422" s="25"/>
      <c r="M422" s="25">
        <v>10467</v>
      </c>
      <c r="N422" s="26">
        <v>3409587</v>
      </c>
      <c r="O422" s="24">
        <v>2104007000</v>
      </c>
      <c r="P422" s="25">
        <v>51510</v>
      </c>
      <c r="Q422" s="25"/>
      <c r="R422" s="25"/>
      <c r="S422" s="25"/>
      <c r="T422" s="25"/>
      <c r="U422" s="25" t="s">
        <v>12</v>
      </c>
      <c r="V422" s="25">
        <v>0.22787392990646199</v>
      </c>
      <c r="W422" s="25">
        <v>365</v>
      </c>
      <c r="X422" s="25">
        <v>6.24312136730034E-4</v>
      </c>
      <c r="Y422" s="25">
        <v>10467</v>
      </c>
      <c r="Z422" s="27">
        <v>3409587</v>
      </c>
      <c r="AA422" s="28">
        <f t="shared" si="12"/>
        <v>1.004526893924612E-3</v>
      </c>
      <c r="AC422" t="str">
        <f t="shared" si="13"/>
        <v>2104007000-51510-VOC</v>
      </c>
      <c r="AD422" t="str">
        <f>IF(COUNTIF('NP-NRModel-MAR-WILDFIRES Modifi'!V:V, AC422)=0, "Missing", "")</f>
        <v/>
      </c>
    </row>
    <row r="423" spans="1:30" hidden="1" x14ac:dyDescent="0.3">
      <c r="A423" s="24">
        <v>2104007000</v>
      </c>
      <c r="B423" s="40">
        <v>51600</v>
      </c>
      <c r="C423" s="25"/>
      <c r="D423" s="25"/>
      <c r="E423" s="25"/>
      <c r="F423" s="25"/>
      <c r="G423" s="25" t="s">
        <v>955</v>
      </c>
      <c r="H423" s="25">
        <v>0.147734735383976</v>
      </c>
      <c r="I423" s="25">
        <v>153</v>
      </c>
      <c r="J423" s="25">
        <v>9.6558650577762101E-4</v>
      </c>
      <c r="K423" s="25"/>
      <c r="L423" s="25"/>
      <c r="M423" s="25">
        <v>10467</v>
      </c>
      <c r="N423" s="26">
        <v>3369247</v>
      </c>
      <c r="O423" s="24">
        <v>2104007000</v>
      </c>
      <c r="P423" s="25">
        <v>51600</v>
      </c>
      <c r="Q423" s="25"/>
      <c r="R423" s="25"/>
      <c r="S423" s="25"/>
      <c r="T423" s="25"/>
      <c r="U423" s="25" t="s">
        <v>955</v>
      </c>
      <c r="V423" s="25">
        <v>0.96123509645934502</v>
      </c>
      <c r="W423" s="25">
        <v>365</v>
      </c>
      <c r="X423" s="25">
        <v>2.63352081221738E-3</v>
      </c>
      <c r="Y423" s="25">
        <v>10467</v>
      </c>
      <c r="Z423" s="27">
        <v>3369247</v>
      </c>
      <c r="AA423" s="28">
        <f t="shared" si="12"/>
        <v>1.004526893924602E-3</v>
      </c>
      <c r="AC423" t="str">
        <f t="shared" si="13"/>
        <v>2104007000-51600-NOX</v>
      </c>
      <c r="AD423" t="str">
        <f>IF(COUNTIF('NP-NRModel-MAR-WILDFIRES Modifi'!V:V, AC423)=0, "Missing", "")</f>
        <v/>
      </c>
    </row>
    <row r="424" spans="1:30" hidden="1" x14ac:dyDescent="0.3">
      <c r="A424" s="24">
        <v>2104007000</v>
      </c>
      <c r="B424" s="40">
        <v>51600</v>
      </c>
      <c r="C424" s="25"/>
      <c r="D424" s="25"/>
      <c r="E424" s="25"/>
      <c r="F424" s="25"/>
      <c r="G424" s="25" t="s">
        <v>12</v>
      </c>
      <c r="H424" s="25">
        <v>5.75136421049551E-3</v>
      </c>
      <c r="I424" s="25">
        <v>153</v>
      </c>
      <c r="J424" s="29">
        <v>3.7590615754872598E-5</v>
      </c>
      <c r="K424" s="29"/>
      <c r="L424" s="29"/>
      <c r="M424" s="25">
        <v>10467</v>
      </c>
      <c r="N424" s="26">
        <v>4012022</v>
      </c>
      <c r="O424" s="24">
        <v>2104007000</v>
      </c>
      <c r="P424" s="25">
        <v>51600</v>
      </c>
      <c r="Q424" s="25"/>
      <c r="R424" s="25"/>
      <c r="S424" s="25"/>
      <c r="T424" s="25"/>
      <c r="U424" s="25" t="s">
        <v>12</v>
      </c>
      <c r="V424" s="25">
        <v>3.7421213889066898E-2</v>
      </c>
      <c r="W424" s="25">
        <v>365</v>
      </c>
      <c r="X424" s="25">
        <v>1.02523873668676E-4</v>
      </c>
      <c r="Y424" s="25">
        <v>10467</v>
      </c>
      <c r="Z424" s="27">
        <v>4012022</v>
      </c>
      <c r="AA424" s="28">
        <f t="shared" si="12"/>
        <v>1.0045268939246033E-3</v>
      </c>
      <c r="AC424" t="str">
        <f t="shared" si="13"/>
        <v>2104007000-51600-VOC</v>
      </c>
      <c r="AD424" t="str">
        <f>IF(COUNTIF('NP-NRModel-MAR-WILDFIRES Modifi'!V:V, AC424)=0, "Missing", "")</f>
        <v/>
      </c>
    </row>
    <row r="425" spans="1:30" hidden="1" x14ac:dyDescent="0.3">
      <c r="A425" s="24">
        <v>2104007000</v>
      </c>
      <c r="B425" s="40">
        <v>51610</v>
      </c>
      <c r="C425" s="25"/>
      <c r="D425" s="25"/>
      <c r="E425" s="25"/>
      <c r="F425" s="25"/>
      <c r="G425" s="25" t="s">
        <v>955</v>
      </c>
      <c r="H425" s="25">
        <v>3.6032867744102699E-2</v>
      </c>
      <c r="I425" s="25">
        <v>153</v>
      </c>
      <c r="J425" s="25">
        <v>2.35508939503939E-4</v>
      </c>
      <c r="K425" s="25"/>
      <c r="L425" s="25"/>
      <c r="M425" s="25">
        <v>10467</v>
      </c>
      <c r="N425" s="26">
        <v>1466380</v>
      </c>
      <c r="O425" s="24">
        <v>2104007000</v>
      </c>
      <c r="P425" s="25">
        <v>51610</v>
      </c>
      <c r="Q425" s="25"/>
      <c r="R425" s="25"/>
      <c r="S425" s="25"/>
      <c r="T425" s="25"/>
      <c r="U425" s="25" t="s">
        <v>955</v>
      </c>
      <c r="V425" s="25">
        <v>0.23444761999733499</v>
      </c>
      <c r="W425" s="25">
        <v>365</v>
      </c>
      <c r="X425" s="25">
        <v>6.4232224656804199E-4</v>
      </c>
      <c r="Y425" s="25">
        <v>10467</v>
      </c>
      <c r="Z425" s="27">
        <v>1466380</v>
      </c>
      <c r="AA425" s="28">
        <f t="shared" si="12"/>
        <v>1.0045268939246049E-3</v>
      </c>
      <c r="AC425" t="str">
        <f t="shared" si="13"/>
        <v>2104007000-51610-NOX</v>
      </c>
      <c r="AD425" t="str">
        <f>IF(COUNTIF('NP-NRModel-MAR-WILDFIRES Modifi'!V:V, AC425)=0, "Missing", "")</f>
        <v/>
      </c>
    </row>
    <row r="426" spans="1:30" hidden="1" x14ac:dyDescent="0.3">
      <c r="A426" s="24">
        <v>2104007000</v>
      </c>
      <c r="B426" s="40">
        <v>51610</v>
      </c>
      <c r="C426" s="25"/>
      <c r="D426" s="25"/>
      <c r="E426" s="25"/>
      <c r="F426" s="25"/>
      <c r="G426" s="25" t="s">
        <v>12</v>
      </c>
      <c r="H426" s="25">
        <v>1.40277181740713E-3</v>
      </c>
      <c r="I426" s="25">
        <v>153</v>
      </c>
      <c r="J426" s="29">
        <v>9.1684432510270107E-6</v>
      </c>
      <c r="K426" s="29"/>
      <c r="L426" s="29"/>
      <c r="M426" s="25">
        <v>10467</v>
      </c>
      <c r="N426" s="26">
        <v>2110322</v>
      </c>
      <c r="O426" s="24">
        <v>2104007000</v>
      </c>
      <c r="P426" s="25">
        <v>51610</v>
      </c>
      <c r="Q426" s="25"/>
      <c r="R426" s="25"/>
      <c r="S426" s="25"/>
      <c r="T426" s="25"/>
      <c r="U426" s="25" t="s">
        <v>12</v>
      </c>
      <c r="V426" s="25">
        <v>9.1271257210512793E-3</v>
      </c>
      <c r="W426" s="25">
        <v>365</v>
      </c>
      <c r="X426" s="29">
        <v>2.50058238932911E-5</v>
      </c>
      <c r="Y426" s="25">
        <v>10467</v>
      </c>
      <c r="Z426" s="27">
        <v>2110322</v>
      </c>
      <c r="AA426" s="28">
        <f t="shared" si="12"/>
        <v>1.0045268939246049E-3</v>
      </c>
      <c r="AC426" t="str">
        <f t="shared" si="13"/>
        <v>2104007000-51610-VOC</v>
      </c>
      <c r="AD426" t="str">
        <f>IF(COUNTIF('NP-NRModel-MAR-WILDFIRES Modifi'!V:V, AC426)=0, "Missing", "")</f>
        <v/>
      </c>
    </row>
    <row r="427" spans="1:30" hidden="1" x14ac:dyDescent="0.3">
      <c r="A427" s="24">
        <v>2104007000</v>
      </c>
      <c r="B427" s="40">
        <v>51683</v>
      </c>
      <c r="C427" s="25"/>
      <c r="D427" s="25"/>
      <c r="E427" s="25"/>
      <c r="F427" s="25"/>
      <c r="G427" s="25" t="s">
        <v>955</v>
      </c>
      <c r="H427" s="25">
        <v>0.108098586027042</v>
      </c>
      <c r="I427" s="25">
        <v>153</v>
      </c>
      <c r="J427" s="25">
        <v>7.0652670605910297E-4</v>
      </c>
      <c r="K427" s="25"/>
      <c r="L427" s="25"/>
      <c r="M427" s="25">
        <v>10467</v>
      </c>
      <c r="N427" s="26">
        <v>3299453</v>
      </c>
      <c r="O427" s="24">
        <v>2104007000</v>
      </c>
      <c r="P427" s="25">
        <v>51683</v>
      </c>
      <c r="Q427" s="25"/>
      <c r="R427" s="25"/>
      <c r="S427" s="25"/>
      <c r="T427" s="25"/>
      <c r="U427" s="25" t="s">
        <v>955</v>
      </c>
      <c r="V427" s="25">
        <v>0.70334274804605801</v>
      </c>
      <c r="W427" s="25">
        <v>365</v>
      </c>
      <c r="X427" s="25">
        <v>1.9269664330028901E-3</v>
      </c>
      <c r="Y427" s="25">
        <v>10467</v>
      </c>
      <c r="Z427" s="27">
        <v>3299453</v>
      </c>
      <c r="AA427" s="28">
        <f t="shared" si="12"/>
        <v>1.0045268939246053E-3</v>
      </c>
      <c r="AC427" t="str">
        <f t="shared" si="13"/>
        <v>2104007000-51683-NOX</v>
      </c>
      <c r="AD427" t="str">
        <f>IF(COUNTIF('NP-NRModel-MAR-WILDFIRES Modifi'!V:V, AC427)=0, "Missing", "")</f>
        <v/>
      </c>
    </row>
    <row r="428" spans="1:30" hidden="1" x14ac:dyDescent="0.3">
      <c r="A428" s="24">
        <v>2104007000</v>
      </c>
      <c r="B428" s="40">
        <v>51683</v>
      </c>
      <c r="C428" s="25"/>
      <c r="D428" s="25"/>
      <c r="E428" s="25"/>
      <c r="F428" s="25"/>
      <c r="G428" s="25" t="s">
        <v>12</v>
      </c>
      <c r="H428" s="25">
        <v>4.2083151081160801E-3</v>
      </c>
      <c r="I428" s="25">
        <v>153</v>
      </c>
      <c r="J428" s="29">
        <v>2.7505327504026599E-5</v>
      </c>
      <c r="K428" s="29"/>
      <c r="L428" s="29"/>
      <c r="M428" s="25">
        <v>10467</v>
      </c>
      <c r="N428" s="26">
        <v>340376</v>
      </c>
      <c r="O428" s="24">
        <v>2104007000</v>
      </c>
      <c r="P428" s="25">
        <v>51683</v>
      </c>
      <c r="Q428" s="25"/>
      <c r="R428" s="25"/>
      <c r="S428" s="25"/>
      <c r="T428" s="25"/>
      <c r="U428" s="25" t="s">
        <v>12</v>
      </c>
      <c r="V428" s="25">
        <v>2.7381374924234699E-2</v>
      </c>
      <c r="W428" s="25">
        <v>365</v>
      </c>
      <c r="X428" s="29">
        <v>7.5017465545848701E-5</v>
      </c>
      <c r="Y428" s="25">
        <v>10467</v>
      </c>
      <c r="Z428" s="27">
        <v>340376</v>
      </c>
      <c r="AA428" s="28">
        <f t="shared" si="12"/>
        <v>1.0045268939246068E-3</v>
      </c>
      <c r="AC428" t="str">
        <f t="shared" si="13"/>
        <v>2104007000-51683-VOC</v>
      </c>
      <c r="AD428" t="str">
        <f>IF(COUNTIF('NP-NRModel-MAR-WILDFIRES Modifi'!V:V, AC428)=0, "Missing", "")</f>
        <v/>
      </c>
    </row>
    <row r="429" spans="1:30" hidden="1" x14ac:dyDescent="0.3">
      <c r="A429" s="24">
        <v>2104007000</v>
      </c>
      <c r="B429" s="40">
        <v>51685</v>
      </c>
      <c r="C429" s="25"/>
      <c r="D429" s="25"/>
      <c r="E429" s="25"/>
      <c r="F429" s="25"/>
      <c r="G429" s="25" t="s">
        <v>955</v>
      </c>
      <c r="H429" s="25">
        <v>8.52777795387617E-2</v>
      </c>
      <c r="I429" s="25">
        <v>153</v>
      </c>
      <c r="J429" s="25">
        <v>5.5737110809648096E-4</v>
      </c>
      <c r="K429" s="25"/>
      <c r="L429" s="25"/>
      <c r="M429" s="25">
        <v>10467</v>
      </c>
      <c r="N429" s="26">
        <v>1291217</v>
      </c>
      <c r="O429" s="24">
        <v>2104007000</v>
      </c>
      <c r="P429" s="25">
        <v>51685</v>
      </c>
      <c r="Q429" s="25"/>
      <c r="R429" s="25"/>
      <c r="S429" s="25"/>
      <c r="T429" s="25"/>
      <c r="U429" s="25" t="s">
        <v>955</v>
      </c>
      <c r="V429" s="25">
        <v>0.55485931881711603</v>
      </c>
      <c r="W429" s="25">
        <v>365</v>
      </c>
      <c r="X429" s="25">
        <v>1.52016251730716E-3</v>
      </c>
      <c r="Y429" s="25">
        <v>10467</v>
      </c>
      <c r="Z429" s="27">
        <v>1291217</v>
      </c>
      <c r="AA429" s="28">
        <f t="shared" si="12"/>
        <v>1.0045268939246072E-3</v>
      </c>
      <c r="AC429" t="str">
        <f t="shared" si="13"/>
        <v>2104007000-51685-NOX</v>
      </c>
      <c r="AD429" t="str">
        <f>IF(COUNTIF('NP-NRModel-MAR-WILDFIRES Modifi'!V:V, AC429)=0, "Missing", "")</f>
        <v/>
      </c>
    </row>
    <row r="430" spans="1:30" hidden="1" x14ac:dyDescent="0.3">
      <c r="A430" s="24">
        <v>2104007000</v>
      </c>
      <c r="B430" s="40">
        <v>51685</v>
      </c>
      <c r="C430" s="25"/>
      <c r="D430" s="25"/>
      <c r="E430" s="25"/>
      <c r="F430" s="25"/>
      <c r="G430" s="25" t="s">
        <v>12</v>
      </c>
      <c r="H430" s="25">
        <v>3.3198936797127301E-3</v>
      </c>
      <c r="I430" s="25">
        <v>153</v>
      </c>
      <c r="J430" s="29">
        <v>2.1698651501390401E-5</v>
      </c>
      <c r="K430" s="29"/>
      <c r="L430" s="29"/>
      <c r="M430" s="25">
        <v>10467</v>
      </c>
      <c r="N430" s="26">
        <v>2321098</v>
      </c>
      <c r="O430" s="24">
        <v>2104007000</v>
      </c>
      <c r="P430" s="25">
        <v>51685</v>
      </c>
      <c r="Q430" s="25"/>
      <c r="R430" s="25"/>
      <c r="S430" s="25"/>
      <c r="T430" s="25"/>
      <c r="U430" s="25" t="s">
        <v>12</v>
      </c>
      <c r="V430" s="25">
        <v>2.16008666692988E-2</v>
      </c>
      <c r="W430" s="25">
        <v>365</v>
      </c>
      <c r="X430" s="29">
        <v>5.9180456628215999E-5</v>
      </c>
      <c r="Y430" s="25">
        <v>10467</v>
      </c>
      <c r="Z430" s="27">
        <v>2321098</v>
      </c>
      <c r="AA430" s="28">
        <f t="shared" si="12"/>
        <v>1.004526893924612E-3</v>
      </c>
      <c r="AC430" t="str">
        <f t="shared" si="13"/>
        <v>2104007000-51685-VOC</v>
      </c>
      <c r="AD430" t="str">
        <f>IF(COUNTIF('NP-NRModel-MAR-WILDFIRES Modifi'!V:V, AC430)=0, "Missing", "")</f>
        <v/>
      </c>
    </row>
    <row r="431" spans="1:30" hidden="1" x14ac:dyDescent="0.3">
      <c r="A431" s="24">
        <v>2104008100</v>
      </c>
      <c r="B431" s="40">
        <v>11001</v>
      </c>
      <c r="C431" s="25"/>
      <c r="D431" s="25"/>
      <c r="E431" s="25"/>
      <c r="F431" s="25"/>
      <c r="G431" s="25" t="s">
        <v>955</v>
      </c>
      <c r="H431" s="25">
        <v>4.2423849301349301E-3</v>
      </c>
      <c r="I431" s="25">
        <v>153</v>
      </c>
      <c r="J431" s="29">
        <v>2.7728006079313301E-5</v>
      </c>
      <c r="K431" s="29"/>
      <c r="L431" s="29"/>
      <c r="M431" s="25">
        <v>10476</v>
      </c>
      <c r="N431" s="26">
        <v>2027781</v>
      </c>
      <c r="O431" s="24">
        <v>2104008100</v>
      </c>
      <c r="P431" s="25">
        <v>11001</v>
      </c>
      <c r="Q431" s="25"/>
      <c r="R431" s="25"/>
      <c r="S431" s="25"/>
      <c r="T431" s="25"/>
      <c r="U431" s="25" t="s">
        <v>955</v>
      </c>
      <c r="V431" s="25">
        <v>2.7603049999967901E-2</v>
      </c>
      <c r="W431" s="25">
        <v>365</v>
      </c>
      <c r="X431" s="29">
        <v>7.5624794520459996E-5</v>
      </c>
      <c r="Y431" s="25">
        <v>10476</v>
      </c>
      <c r="Z431" s="27">
        <v>2027781</v>
      </c>
      <c r="AA431" s="28">
        <f t="shared" si="12"/>
        <v>1.0045268939246042E-3</v>
      </c>
      <c r="AC431" t="str">
        <f t="shared" si="13"/>
        <v>2104008100-11001-NOX</v>
      </c>
      <c r="AD431" t="str">
        <f>IF(COUNTIF('NP-NRModel-MAR-WILDFIRES Modifi'!V:V, AC431)=0, "Missing", "")</f>
        <v/>
      </c>
    </row>
    <row r="432" spans="1:30" hidden="1" x14ac:dyDescent="0.3">
      <c r="A432" s="24">
        <v>2104008100</v>
      </c>
      <c r="B432" s="40">
        <v>11001</v>
      </c>
      <c r="C432" s="25"/>
      <c r="D432" s="25"/>
      <c r="E432" s="25"/>
      <c r="F432" s="25"/>
      <c r="G432" s="25" t="s">
        <v>12</v>
      </c>
      <c r="H432" s="25">
        <v>3.0838868862240701E-2</v>
      </c>
      <c r="I432" s="25">
        <v>153</v>
      </c>
      <c r="J432" s="25">
        <v>2.0156123439372999E-4</v>
      </c>
      <c r="K432" s="25"/>
      <c r="L432" s="25"/>
      <c r="M432" s="25">
        <v>10476</v>
      </c>
      <c r="N432" s="26">
        <v>2027789</v>
      </c>
      <c r="O432" s="24">
        <v>2104008100</v>
      </c>
      <c r="P432" s="25">
        <v>11001</v>
      </c>
      <c r="Q432" s="25"/>
      <c r="R432" s="25"/>
      <c r="S432" s="25"/>
      <c r="T432" s="25"/>
      <c r="U432" s="25" t="s">
        <v>12</v>
      </c>
      <c r="V432" s="25">
        <v>0.20065289999976699</v>
      </c>
      <c r="W432" s="25">
        <v>365</v>
      </c>
      <c r="X432" s="25">
        <v>5.49733972602102E-4</v>
      </c>
      <c r="Y432" s="25">
        <v>10476</v>
      </c>
      <c r="Z432" s="27">
        <v>2027789</v>
      </c>
      <c r="AA432" s="28">
        <f t="shared" si="12"/>
        <v>1.0045268939246033E-3</v>
      </c>
      <c r="AC432" t="str">
        <f t="shared" si="13"/>
        <v>2104008100-11001-VOC</v>
      </c>
      <c r="AD432" t="str">
        <f>IF(COUNTIF('NP-NRModel-MAR-WILDFIRES Modifi'!V:V, AC432)=0, "Missing", "")</f>
        <v/>
      </c>
    </row>
    <row r="433" spans="1:30" hidden="1" x14ac:dyDescent="0.3">
      <c r="A433" s="24">
        <v>2104008100</v>
      </c>
      <c r="B433" s="40">
        <v>24009</v>
      </c>
      <c r="C433" s="25"/>
      <c r="D433" s="25"/>
      <c r="E433" s="25"/>
      <c r="F433" s="25"/>
      <c r="G433" s="25" t="s">
        <v>955</v>
      </c>
      <c r="H433" s="25">
        <v>0.16118959980307199</v>
      </c>
      <c r="I433" s="25">
        <v>153</v>
      </c>
      <c r="J433" s="25">
        <v>1.05352679609851E-3</v>
      </c>
      <c r="K433" s="25"/>
      <c r="L433" s="25"/>
      <c r="M433" s="25">
        <v>10476</v>
      </c>
      <c r="N433" s="26">
        <v>2095422</v>
      </c>
      <c r="O433" s="24">
        <v>2104008100</v>
      </c>
      <c r="P433" s="25">
        <v>24009</v>
      </c>
      <c r="Q433" s="25"/>
      <c r="R433" s="25"/>
      <c r="S433" s="25"/>
      <c r="T433" s="25"/>
      <c r="U433" s="25" t="s">
        <v>955</v>
      </c>
      <c r="V433" s="25">
        <v>1.0487790844329401</v>
      </c>
      <c r="W433" s="25">
        <v>365</v>
      </c>
      <c r="X433" s="25">
        <v>2.8733673546107999E-3</v>
      </c>
      <c r="Y433" s="25">
        <v>10476</v>
      </c>
      <c r="Z433" s="27">
        <v>2095422</v>
      </c>
      <c r="AA433" s="28">
        <f t="shared" si="12"/>
        <v>1.0045268939246027E-3</v>
      </c>
      <c r="AC433" t="str">
        <f t="shared" si="13"/>
        <v>2104008100-24009-NOX</v>
      </c>
      <c r="AD433" t="str">
        <f>IF(COUNTIF('NP-NRModel-MAR-WILDFIRES Modifi'!V:V, AC433)=0, "Missing", "")</f>
        <v/>
      </c>
    </row>
    <row r="434" spans="1:30" hidden="1" x14ac:dyDescent="0.3">
      <c r="A434" s="24">
        <v>2104008100</v>
      </c>
      <c r="B434" s="40">
        <v>24009</v>
      </c>
      <c r="C434" s="25"/>
      <c r="D434" s="25"/>
      <c r="E434" s="25"/>
      <c r="F434" s="25"/>
      <c r="G434" s="25" t="s">
        <v>12</v>
      </c>
      <c r="H434" s="25">
        <v>1.1717241086530099</v>
      </c>
      <c r="I434" s="25">
        <v>153</v>
      </c>
      <c r="J434" s="25">
        <v>7.6583275075360301E-3</v>
      </c>
      <c r="K434" s="25"/>
      <c r="L434" s="25"/>
      <c r="M434" s="25">
        <v>10476</v>
      </c>
      <c r="N434" s="26">
        <v>2095414</v>
      </c>
      <c r="O434" s="24">
        <v>2104008100</v>
      </c>
      <c r="P434" s="25">
        <v>24009</v>
      </c>
      <c r="Q434" s="25"/>
      <c r="R434" s="25"/>
      <c r="S434" s="25"/>
      <c r="T434" s="25"/>
      <c r="U434" s="25" t="s">
        <v>12</v>
      </c>
      <c r="V434" s="25">
        <v>7.6238153043524504</v>
      </c>
      <c r="W434" s="25">
        <v>365</v>
      </c>
      <c r="X434" s="25">
        <v>2.08871652174039E-2</v>
      </c>
      <c r="Y434" s="25">
        <v>10476</v>
      </c>
      <c r="Z434" s="27">
        <v>2095414</v>
      </c>
      <c r="AA434" s="28">
        <f t="shared" si="12"/>
        <v>1.0045268939246044E-3</v>
      </c>
      <c r="AC434" t="str">
        <f t="shared" si="13"/>
        <v>2104008100-24009-VOC</v>
      </c>
      <c r="AD434" t="str">
        <f>IF(COUNTIF('NP-NRModel-MAR-WILDFIRES Modifi'!V:V, AC434)=0, "Missing", "")</f>
        <v/>
      </c>
    </row>
    <row r="435" spans="1:30" hidden="1" x14ac:dyDescent="0.3">
      <c r="A435" s="24">
        <v>2104008100</v>
      </c>
      <c r="B435" s="40">
        <v>24017</v>
      </c>
      <c r="C435" s="25"/>
      <c r="D435" s="25"/>
      <c r="E435" s="25"/>
      <c r="F435" s="25"/>
      <c r="G435" s="25" t="s">
        <v>955</v>
      </c>
      <c r="H435" s="25">
        <v>0.45038259649753398</v>
      </c>
      <c r="I435" s="25">
        <v>153</v>
      </c>
      <c r="J435" s="25">
        <v>2.9436771012910702E-3</v>
      </c>
      <c r="K435" s="25"/>
      <c r="L435" s="25"/>
      <c r="M435" s="25">
        <v>10476</v>
      </c>
      <c r="N435" s="26">
        <v>1894505</v>
      </c>
      <c r="O435" s="24">
        <v>2104008100</v>
      </c>
      <c r="P435" s="25">
        <v>24017</v>
      </c>
      <c r="Q435" s="25"/>
      <c r="R435" s="25"/>
      <c r="S435" s="25"/>
      <c r="T435" s="25"/>
      <c r="U435" s="25" t="s">
        <v>955</v>
      </c>
      <c r="V435" s="25">
        <v>2.9304114395487901</v>
      </c>
      <c r="W435" s="25">
        <v>365</v>
      </c>
      <c r="X435" s="25">
        <v>8.0285244919144991E-3</v>
      </c>
      <c r="Y435" s="25">
        <v>10476</v>
      </c>
      <c r="Z435" s="27">
        <v>1894505</v>
      </c>
      <c r="AA435" s="28">
        <f t="shared" si="12"/>
        <v>1.0045268939246029E-3</v>
      </c>
      <c r="AC435" t="str">
        <f t="shared" si="13"/>
        <v>2104008100-24017-NOX</v>
      </c>
      <c r="AD435" t="str">
        <f>IF(COUNTIF('NP-NRModel-MAR-WILDFIRES Modifi'!V:V, AC435)=0, "Missing", "")</f>
        <v/>
      </c>
    </row>
    <row r="436" spans="1:30" hidden="1" x14ac:dyDescent="0.3">
      <c r="A436" s="24">
        <v>2104008100</v>
      </c>
      <c r="B436" s="40">
        <v>24017</v>
      </c>
      <c r="C436" s="25"/>
      <c r="D436" s="25"/>
      <c r="E436" s="25"/>
      <c r="F436" s="25"/>
      <c r="G436" s="25" t="s">
        <v>12</v>
      </c>
      <c r="H436" s="25">
        <v>3.2739348280806801</v>
      </c>
      <c r="I436" s="25">
        <v>153</v>
      </c>
      <c r="J436" s="25">
        <v>2.1398266850200499E-2</v>
      </c>
      <c r="K436" s="25"/>
      <c r="L436" s="25"/>
      <c r="M436" s="25">
        <v>10476</v>
      </c>
      <c r="N436" s="26">
        <v>1894498</v>
      </c>
      <c r="O436" s="24">
        <v>2104008100</v>
      </c>
      <c r="P436" s="25">
        <v>24017</v>
      </c>
      <c r="Q436" s="25"/>
      <c r="R436" s="25"/>
      <c r="S436" s="25"/>
      <c r="T436" s="25"/>
      <c r="U436" s="25" t="s">
        <v>12</v>
      </c>
      <c r="V436" s="25">
        <v>21.301835699589098</v>
      </c>
      <c r="W436" s="25">
        <v>365</v>
      </c>
      <c r="X436" s="25">
        <v>5.83611936975044E-2</v>
      </c>
      <c r="Y436" s="25">
        <v>10476</v>
      </c>
      <c r="Z436" s="27">
        <v>1894498</v>
      </c>
      <c r="AA436" s="28">
        <f t="shared" si="12"/>
        <v>1.0045268939246049E-3</v>
      </c>
      <c r="AC436" t="str">
        <f t="shared" si="13"/>
        <v>2104008100-24017-VOC</v>
      </c>
      <c r="AD436" t="str">
        <f>IF(COUNTIF('NP-NRModel-MAR-WILDFIRES Modifi'!V:V, AC436)=0, "Missing", "")</f>
        <v/>
      </c>
    </row>
    <row r="437" spans="1:30" hidden="1" x14ac:dyDescent="0.3">
      <c r="A437" s="24">
        <v>2104008100</v>
      </c>
      <c r="B437" s="40">
        <v>24021</v>
      </c>
      <c r="C437" s="25"/>
      <c r="D437" s="25"/>
      <c r="E437" s="25"/>
      <c r="F437" s="25"/>
      <c r="G437" s="25" t="s">
        <v>955</v>
      </c>
      <c r="H437" s="25">
        <v>0.58721043012342999</v>
      </c>
      <c r="I437" s="25">
        <v>153</v>
      </c>
      <c r="J437" s="25">
        <v>3.8379766674733998E-3</v>
      </c>
      <c r="K437" s="25"/>
      <c r="L437" s="25"/>
      <c r="M437" s="25">
        <v>10476</v>
      </c>
      <c r="N437" s="26">
        <v>379792</v>
      </c>
      <c r="O437" s="24">
        <v>2104008100</v>
      </c>
      <c r="P437" s="25">
        <v>24021</v>
      </c>
      <c r="Q437" s="25"/>
      <c r="R437" s="25"/>
      <c r="S437" s="25"/>
      <c r="T437" s="25"/>
      <c r="U437" s="25" t="s">
        <v>955</v>
      </c>
      <c r="V437" s="25">
        <v>3.8206808505432202</v>
      </c>
      <c r="W437" s="25">
        <v>365</v>
      </c>
      <c r="X437" s="25">
        <v>1.0467618768611501E-2</v>
      </c>
      <c r="Y437" s="25">
        <v>10476</v>
      </c>
      <c r="Z437" s="27">
        <v>379792</v>
      </c>
      <c r="AA437" s="28">
        <f t="shared" si="12"/>
        <v>1.0045268939246053E-3</v>
      </c>
      <c r="AC437" t="str">
        <f t="shared" si="13"/>
        <v>2104008100-24021-NOX</v>
      </c>
      <c r="AD437" t="str">
        <f>IF(COUNTIF('NP-NRModel-MAR-WILDFIRES Modifi'!V:V, AC437)=0, "Missing", "")</f>
        <v/>
      </c>
    </row>
    <row r="438" spans="1:30" hidden="1" x14ac:dyDescent="0.3">
      <c r="A438" s="24">
        <v>2104008100</v>
      </c>
      <c r="B438" s="40">
        <v>24021</v>
      </c>
      <c r="C438" s="25"/>
      <c r="D438" s="25"/>
      <c r="E438" s="25"/>
      <c r="F438" s="25"/>
      <c r="G438" s="25" t="s">
        <v>12</v>
      </c>
      <c r="H438" s="25">
        <v>4.2685670408012397</v>
      </c>
      <c r="I438" s="25">
        <v>153</v>
      </c>
      <c r="J438" s="25">
        <v>2.7899130985629E-2</v>
      </c>
      <c r="K438" s="25"/>
      <c r="L438" s="25"/>
      <c r="M438" s="25">
        <v>10476</v>
      </c>
      <c r="N438" s="26">
        <v>379790</v>
      </c>
      <c r="O438" s="24">
        <v>2104008100</v>
      </c>
      <c r="P438" s="25">
        <v>24021</v>
      </c>
      <c r="Q438" s="25"/>
      <c r="R438" s="25"/>
      <c r="S438" s="25"/>
      <c r="T438" s="25"/>
      <c r="U438" s="25" t="s">
        <v>12</v>
      </c>
      <c r="V438" s="25">
        <v>27.773403733004599</v>
      </c>
      <c r="W438" s="25">
        <v>365</v>
      </c>
      <c r="X438" s="25">
        <v>7.6091517076724902E-2</v>
      </c>
      <c r="Y438" s="25">
        <v>10476</v>
      </c>
      <c r="Z438" s="27">
        <v>379790</v>
      </c>
      <c r="AA438" s="28">
        <f t="shared" si="12"/>
        <v>1.0045268939245999E-3</v>
      </c>
      <c r="AC438" t="str">
        <f t="shared" si="13"/>
        <v>2104008100-24021-VOC</v>
      </c>
      <c r="AD438" t="str">
        <f>IF(COUNTIF('NP-NRModel-MAR-WILDFIRES Modifi'!V:V, AC438)=0, "Missing", "")</f>
        <v/>
      </c>
    </row>
    <row r="439" spans="1:30" hidden="1" x14ac:dyDescent="0.3">
      <c r="A439" s="24">
        <v>2104008100</v>
      </c>
      <c r="B439" s="40">
        <v>24031</v>
      </c>
      <c r="C439" s="25"/>
      <c r="D439" s="25"/>
      <c r="E439" s="25"/>
      <c r="F439" s="25"/>
      <c r="G439" s="25" t="s">
        <v>955</v>
      </c>
      <c r="H439" s="25">
        <v>1.59235116168376</v>
      </c>
      <c r="I439" s="25">
        <v>153</v>
      </c>
      <c r="J439" s="25">
        <v>1.04075239325736E-2</v>
      </c>
      <c r="K439" s="25"/>
      <c r="L439" s="25"/>
      <c r="M439" s="25">
        <v>10476</v>
      </c>
      <c r="N439" s="26">
        <v>242180</v>
      </c>
      <c r="O439" s="24">
        <v>2104008100</v>
      </c>
      <c r="P439" s="25">
        <v>24031</v>
      </c>
      <c r="Q439" s="25"/>
      <c r="R439" s="25"/>
      <c r="S439" s="25"/>
      <c r="T439" s="25"/>
      <c r="U439" s="25" t="s">
        <v>955</v>
      </c>
      <c r="V439" s="25">
        <v>10.3606224935524</v>
      </c>
      <c r="W439" s="25">
        <v>365</v>
      </c>
      <c r="X439" s="25">
        <v>2.8385267105623099E-2</v>
      </c>
      <c r="Y439" s="25">
        <v>10476</v>
      </c>
      <c r="Z439" s="27">
        <v>242180</v>
      </c>
      <c r="AA439" s="28">
        <f t="shared" si="12"/>
        <v>1.0045268939246062E-3</v>
      </c>
      <c r="AC439" t="str">
        <f t="shared" si="13"/>
        <v>2104008100-24031-NOX</v>
      </c>
      <c r="AD439" t="str">
        <f>IF(COUNTIF('NP-NRModel-MAR-WILDFIRES Modifi'!V:V, AC439)=0, "Missing", "")</f>
        <v/>
      </c>
    </row>
    <row r="440" spans="1:30" hidden="1" x14ac:dyDescent="0.3">
      <c r="A440" s="24">
        <v>2104008100</v>
      </c>
      <c r="B440" s="40">
        <v>24031</v>
      </c>
      <c r="C440" s="25"/>
      <c r="D440" s="25"/>
      <c r="E440" s="25"/>
      <c r="F440" s="25"/>
      <c r="G440" s="25" t="s">
        <v>12</v>
      </c>
      <c r="H440" s="25">
        <v>11.575165846031901</v>
      </c>
      <c r="I440" s="25">
        <v>153</v>
      </c>
      <c r="J440" s="25">
        <v>7.5654678732234998E-2</v>
      </c>
      <c r="K440" s="25"/>
      <c r="L440" s="25"/>
      <c r="M440" s="25">
        <v>10476</v>
      </c>
      <c r="N440" s="26">
        <v>242173</v>
      </c>
      <c r="O440" s="24">
        <v>2104008100</v>
      </c>
      <c r="P440" s="25">
        <v>24031</v>
      </c>
      <c r="Q440" s="25"/>
      <c r="R440" s="25"/>
      <c r="S440" s="25"/>
      <c r="T440" s="25"/>
      <c r="U440" s="25" t="s">
        <v>12</v>
      </c>
      <c r="V440" s="25">
        <v>75.3137414137897</v>
      </c>
      <c r="W440" s="25">
        <v>365</v>
      </c>
      <c r="X440" s="25">
        <v>0.206339017572026</v>
      </c>
      <c r="Y440" s="25">
        <v>10476</v>
      </c>
      <c r="Z440" s="27">
        <v>242173</v>
      </c>
      <c r="AA440" s="28">
        <f t="shared" si="12"/>
        <v>1.0045268939246042E-3</v>
      </c>
      <c r="AC440" t="str">
        <f t="shared" si="13"/>
        <v>2104008100-24031-VOC</v>
      </c>
      <c r="AD440" t="str">
        <f>IF(COUNTIF('NP-NRModel-MAR-WILDFIRES Modifi'!V:V, AC440)=0, "Missing", "")</f>
        <v/>
      </c>
    </row>
    <row r="441" spans="1:30" hidden="1" x14ac:dyDescent="0.3">
      <c r="A441" s="24">
        <v>2104008100</v>
      </c>
      <c r="B441" s="40">
        <v>24033</v>
      </c>
      <c r="C441" s="25"/>
      <c r="D441" s="25"/>
      <c r="E441" s="25"/>
      <c r="F441" s="25"/>
      <c r="G441" s="25" t="s">
        <v>955</v>
      </c>
      <c r="H441" s="25">
        <v>1.6480061830156301</v>
      </c>
      <c r="I441" s="25">
        <v>153</v>
      </c>
      <c r="J441" s="25">
        <v>1.07712822419322E-2</v>
      </c>
      <c r="K441" s="25"/>
      <c r="L441" s="25"/>
      <c r="M441" s="25">
        <v>10476</v>
      </c>
      <c r="N441" s="26">
        <v>866182</v>
      </c>
      <c r="O441" s="24">
        <v>2104008100</v>
      </c>
      <c r="P441" s="25">
        <v>24033</v>
      </c>
      <c r="Q441" s="25"/>
      <c r="R441" s="25"/>
      <c r="S441" s="25"/>
      <c r="T441" s="25"/>
      <c r="U441" s="25" t="s">
        <v>955</v>
      </c>
      <c r="V441" s="25">
        <v>10.7227415284519</v>
      </c>
      <c r="W441" s="25">
        <v>365</v>
      </c>
      <c r="X441" s="25">
        <v>2.9377374050553299E-2</v>
      </c>
      <c r="Y441" s="25">
        <v>10476</v>
      </c>
      <c r="Z441" s="27">
        <v>866182</v>
      </c>
      <c r="AA441" s="28">
        <f t="shared" si="12"/>
        <v>1.0045268939246088E-3</v>
      </c>
      <c r="AC441" t="str">
        <f t="shared" si="13"/>
        <v>2104008100-24033-NOX</v>
      </c>
      <c r="AD441" t="str">
        <f>IF(COUNTIF('NP-NRModel-MAR-WILDFIRES Modifi'!V:V, AC441)=0, "Missing", "")</f>
        <v/>
      </c>
    </row>
    <row r="442" spans="1:30" hidden="1" x14ac:dyDescent="0.3">
      <c r="A442" s="24">
        <v>2104008100</v>
      </c>
      <c r="B442" s="40">
        <v>24033</v>
      </c>
      <c r="C442" s="25"/>
      <c r="D442" s="25"/>
      <c r="E442" s="25"/>
      <c r="F442" s="25"/>
      <c r="G442" s="25" t="s">
        <v>12</v>
      </c>
      <c r="H442" s="25">
        <v>11.979741628547901</v>
      </c>
      <c r="I442" s="25">
        <v>153</v>
      </c>
      <c r="J442" s="25">
        <v>7.8298964892469902E-2</v>
      </c>
      <c r="K442" s="25"/>
      <c r="L442" s="25"/>
      <c r="M442" s="25">
        <v>10476</v>
      </c>
      <c r="N442" s="26">
        <v>866180</v>
      </c>
      <c r="O442" s="24">
        <v>2104008100</v>
      </c>
      <c r="P442" s="25">
        <v>24033</v>
      </c>
      <c r="Q442" s="25"/>
      <c r="R442" s="25"/>
      <c r="S442" s="25"/>
      <c r="T442" s="25"/>
      <c r="U442" s="25" t="s">
        <v>12</v>
      </c>
      <c r="V442" s="25">
        <v>77.946111115613704</v>
      </c>
      <c r="W442" s="25">
        <v>365</v>
      </c>
      <c r="X442" s="25">
        <v>0.213550989357845</v>
      </c>
      <c r="Y442" s="25">
        <v>10476</v>
      </c>
      <c r="Z442" s="27">
        <v>866180</v>
      </c>
      <c r="AA442" s="28">
        <f t="shared" si="12"/>
        <v>1.0045268939246094E-3</v>
      </c>
      <c r="AC442" t="str">
        <f t="shared" si="13"/>
        <v>2104008100-24033-VOC</v>
      </c>
      <c r="AD442" t="str">
        <f>IF(COUNTIF('NP-NRModel-MAR-WILDFIRES Modifi'!V:V, AC442)=0, "Missing", "")</f>
        <v/>
      </c>
    </row>
    <row r="443" spans="1:30" hidden="1" x14ac:dyDescent="0.3">
      <c r="A443" s="24">
        <v>2104008100</v>
      </c>
      <c r="B443" s="40">
        <v>51013</v>
      </c>
      <c r="C443" s="25"/>
      <c r="D443" s="25"/>
      <c r="E443" s="25"/>
      <c r="F443" s="25"/>
      <c r="G443" s="25" t="s">
        <v>955</v>
      </c>
      <c r="H443" s="25">
        <v>4.3399663398302403E-2</v>
      </c>
      <c r="I443" s="25">
        <v>153</v>
      </c>
      <c r="J443" s="25">
        <v>2.8365793070785902E-4</v>
      </c>
      <c r="K443" s="25"/>
      <c r="L443" s="25"/>
      <c r="M443" s="25">
        <v>10476</v>
      </c>
      <c r="N443" s="26">
        <v>391140</v>
      </c>
      <c r="O443" s="24">
        <v>2104008100</v>
      </c>
      <c r="P443" s="25">
        <v>51013</v>
      </c>
      <c r="Q443" s="25"/>
      <c r="R443" s="25"/>
      <c r="S443" s="25"/>
      <c r="T443" s="25"/>
      <c r="U443" s="25" t="s">
        <v>955</v>
      </c>
      <c r="V443" s="25">
        <v>0.28237962808504802</v>
      </c>
      <c r="W443" s="25">
        <v>365</v>
      </c>
      <c r="X443" s="25">
        <v>7.7364281667136601E-4</v>
      </c>
      <c r="Y443" s="25">
        <v>10476</v>
      </c>
      <c r="Z443" s="27">
        <v>391140</v>
      </c>
      <c r="AA443" s="28">
        <f t="shared" si="12"/>
        <v>1.004526893924607E-3</v>
      </c>
      <c r="AC443" t="str">
        <f t="shared" si="13"/>
        <v>2104008100-51013-NOX</v>
      </c>
      <c r="AD443" t="str">
        <f>IF(COUNTIF('NP-NRModel-MAR-WILDFIRES Modifi'!V:V, AC443)=0, "Missing", "")</f>
        <v/>
      </c>
    </row>
    <row r="444" spans="1:30" hidden="1" x14ac:dyDescent="0.3">
      <c r="A444" s="24">
        <v>2104008100</v>
      </c>
      <c r="B444" s="40">
        <v>51013</v>
      </c>
      <c r="C444" s="25"/>
      <c r="D444" s="25"/>
      <c r="E444" s="25"/>
      <c r="F444" s="25"/>
      <c r="G444" s="25" t="s">
        <v>12</v>
      </c>
      <c r="H444" s="25">
        <v>0.31548206676776402</v>
      </c>
      <c r="I444" s="25">
        <v>153</v>
      </c>
      <c r="J444" s="25">
        <v>2.0619742925997598E-3</v>
      </c>
      <c r="K444" s="25"/>
      <c r="L444" s="25"/>
      <c r="M444" s="25">
        <v>10476</v>
      </c>
      <c r="N444" s="26">
        <v>391139</v>
      </c>
      <c r="O444" s="24">
        <v>2104008100</v>
      </c>
      <c r="P444" s="25">
        <v>51013</v>
      </c>
      <c r="Q444" s="25"/>
      <c r="R444" s="25"/>
      <c r="S444" s="25"/>
      <c r="T444" s="25"/>
      <c r="U444" s="25" t="s">
        <v>12</v>
      </c>
      <c r="V444" s="25">
        <v>2.0526820188395498</v>
      </c>
      <c r="W444" s="25">
        <v>365</v>
      </c>
      <c r="X444" s="25">
        <v>5.6237863529850704E-3</v>
      </c>
      <c r="Y444" s="25">
        <v>10476</v>
      </c>
      <c r="Z444" s="27">
        <v>391139</v>
      </c>
      <c r="AA444" s="28">
        <f t="shared" si="12"/>
        <v>1.0045268939245949E-3</v>
      </c>
      <c r="AC444" t="str">
        <f t="shared" si="13"/>
        <v>2104008100-51013-VOC</v>
      </c>
      <c r="AD444" t="str">
        <f>IF(COUNTIF('NP-NRModel-MAR-WILDFIRES Modifi'!V:V, AC444)=0, "Missing", "")</f>
        <v/>
      </c>
    </row>
    <row r="445" spans="1:30" hidden="1" x14ac:dyDescent="0.3">
      <c r="A445" s="24">
        <v>2104008100</v>
      </c>
      <c r="B445" s="40">
        <v>51059</v>
      </c>
      <c r="C445" s="25"/>
      <c r="D445" s="25"/>
      <c r="E445" s="25"/>
      <c r="F445" s="25"/>
      <c r="G445" s="25" t="s">
        <v>955</v>
      </c>
      <c r="H445" s="25">
        <v>1.8047974007876399</v>
      </c>
      <c r="I445" s="25">
        <v>153</v>
      </c>
      <c r="J445" s="25">
        <v>1.17960614430565E-2</v>
      </c>
      <c r="K445" s="25"/>
      <c r="L445" s="25"/>
      <c r="M445" s="25">
        <v>10476</v>
      </c>
      <c r="N445" s="26">
        <v>704967</v>
      </c>
      <c r="O445" s="24">
        <v>2104008100</v>
      </c>
      <c r="P445" s="25">
        <v>51059</v>
      </c>
      <c r="Q445" s="25"/>
      <c r="R445" s="25"/>
      <c r="S445" s="25"/>
      <c r="T445" s="25"/>
      <c r="U445" s="25" t="s">
        <v>955</v>
      </c>
      <c r="V445" s="25">
        <v>11.7429025687607</v>
      </c>
      <c r="W445" s="25">
        <v>365</v>
      </c>
      <c r="X445" s="25">
        <v>3.2172335804824002E-2</v>
      </c>
      <c r="Y445" s="25">
        <v>10476</v>
      </c>
      <c r="Z445" s="27">
        <v>704967</v>
      </c>
      <c r="AA445" s="28">
        <f t="shared" si="12"/>
        <v>1.0045268939246092E-3</v>
      </c>
      <c r="AC445" t="str">
        <f t="shared" si="13"/>
        <v>2104008100-51059-NOX</v>
      </c>
      <c r="AD445" t="str">
        <f>IF(COUNTIF('NP-NRModel-MAR-WILDFIRES Modifi'!V:V, AC445)=0, "Missing", "")</f>
        <v/>
      </c>
    </row>
    <row r="446" spans="1:30" hidden="1" x14ac:dyDescent="0.3">
      <c r="A446" s="24">
        <v>2104008100</v>
      </c>
      <c r="B446" s="40">
        <v>51059</v>
      </c>
      <c r="C446" s="25"/>
      <c r="D446" s="25"/>
      <c r="E446" s="25"/>
      <c r="F446" s="25"/>
      <c r="G446" s="25" t="s">
        <v>12</v>
      </c>
      <c r="H446" s="25">
        <v>13.1194907642655</v>
      </c>
      <c r="I446" s="25">
        <v>153</v>
      </c>
      <c r="J446" s="25">
        <v>8.5748305648794099E-2</v>
      </c>
      <c r="K446" s="25"/>
      <c r="L446" s="25"/>
      <c r="M446" s="25">
        <v>10476</v>
      </c>
      <c r="N446" s="26">
        <v>704970</v>
      </c>
      <c r="O446" s="24">
        <v>2104008100</v>
      </c>
      <c r="P446" s="25">
        <v>51059</v>
      </c>
      <c r="Q446" s="25"/>
      <c r="R446" s="25"/>
      <c r="S446" s="25"/>
      <c r="T446" s="25"/>
      <c r="U446" s="25" t="s">
        <v>12</v>
      </c>
      <c r="V446" s="25">
        <v>85.361881466192102</v>
      </c>
      <c r="W446" s="25">
        <v>365</v>
      </c>
      <c r="X446" s="25">
        <v>0.23386816840052599</v>
      </c>
      <c r="Y446" s="25">
        <v>10476</v>
      </c>
      <c r="Z446" s="27">
        <v>704970</v>
      </c>
      <c r="AA446" s="28">
        <f t="shared" si="12"/>
        <v>1.0045268939246031E-3</v>
      </c>
      <c r="AC446" t="str">
        <f t="shared" si="13"/>
        <v>2104008100-51059-VOC</v>
      </c>
      <c r="AD446" t="str">
        <f>IF(COUNTIF('NP-NRModel-MAR-WILDFIRES Modifi'!V:V, AC446)=0, "Missing", "")</f>
        <v/>
      </c>
    </row>
    <row r="447" spans="1:30" hidden="1" x14ac:dyDescent="0.3">
      <c r="A447" s="24">
        <v>2104008100</v>
      </c>
      <c r="B447" s="40">
        <v>51107</v>
      </c>
      <c r="C447" s="25"/>
      <c r="D447" s="25"/>
      <c r="E447" s="25"/>
      <c r="F447" s="25"/>
      <c r="G447" s="25" t="s">
        <v>955</v>
      </c>
      <c r="H447" s="25">
        <v>1.2395634278702601</v>
      </c>
      <c r="I447" s="25">
        <v>153</v>
      </c>
      <c r="J447" s="25">
        <v>8.1017217507860194E-3</v>
      </c>
      <c r="K447" s="25"/>
      <c r="L447" s="25"/>
      <c r="M447" s="25">
        <v>10476</v>
      </c>
      <c r="N447" s="26">
        <v>684582</v>
      </c>
      <c r="O447" s="24">
        <v>2104008100</v>
      </c>
      <c r="P447" s="25">
        <v>51107</v>
      </c>
      <c r="Q447" s="25"/>
      <c r="R447" s="25"/>
      <c r="S447" s="25"/>
      <c r="T447" s="25"/>
      <c r="U447" s="25" t="s">
        <v>955</v>
      </c>
      <c r="V447" s="25">
        <v>8.0652113943244199</v>
      </c>
      <c r="W447" s="25">
        <v>365</v>
      </c>
      <c r="X447" s="25">
        <v>2.2096469573491501E-2</v>
      </c>
      <c r="Y447" s="25">
        <v>10476</v>
      </c>
      <c r="Z447" s="27">
        <v>684582</v>
      </c>
      <c r="AA447" s="28">
        <f t="shared" si="12"/>
        <v>1.0045268939246023E-3</v>
      </c>
      <c r="AC447" t="str">
        <f t="shared" si="13"/>
        <v>2104008100-51107-NOX</v>
      </c>
      <c r="AD447" t="str">
        <f>IF(COUNTIF('NP-NRModel-MAR-WILDFIRES Modifi'!V:V, AC447)=0, "Missing", "")</f>
        <v/>
      </c>
    </row>
    <row r="448" spans="1:30" hidden="1" x14ac:dyDescent="0.3">
      <c r="A448" s="24">
        <v>2104008100</v>
      </c>
      <c r="B448" s="40">
        <v>51107</v>
      </c>
      <c r="C448" s="25"/>
      <c r="D448" s="25"/>
      <c r="E448" s="25"/>
      <c r="F448" s="25"/>
      <c r="G448" s="25" t="s">
        <v>12</v>
      </c>
      <c r="H448" s="25">
        <v>9.0106727201653598</v>
      </c>
      <c r="I448" s="25">
        <v>153</v>
      </c>
      <c r="J448" s="25">
        <v>5.88932857527147E-2</v>
      </c>
      <c r="K448" s="25"/>
      <c r="L448" s="25"/>
      <c r="M448" s="25">
        <v>10476</v>
      </c>
      <c r="N448" s="26">
        <v>684580</v>
      </c>
      <c r="O448" s="24">
        <v>2104008100</v>
      </c>
      <c r="P448" s="25">
        <v>51107</v>
      </c>
      <c r="Q448" s="25"/>
      <c r="R448" s="25"/>
      <c r="S448" s="25"/>
      <c r="T448" s="25"/>
      <c r="U448" s="25" t="s">
        <v>12</v>
      </c>
      <c r="V448" s="25">
        <v>58.627883542892</v>
      </c>
      <c r="W448" s="25">
        <v>365</v>
      </c>
      <c r="X448" s="25">
        <v>0.16062433847367599</v>
      </c>
      <c r="Y448" s="25">
        <v>10476</v>
      </c>
      <c r="Z448" s="27">
        <v>684580</v>
      </c>
      <c r="AA448" s="28">
        <f t="shared" si="12"/>
        <v>1.0045268939246038E-3</v>
      </c>
      <c r="AC448" t="str">
        <f t="shared" si="13"/>
        <v>2104008100-51107-VOC</v>
      </c>
      <c r="AD448" t="str">
        <f>IF(COUNTIF('NP-NRModel-MAR-WILDFIRES Modifi'!V:V, AC448)=0, "Missing", "")</f>
        <v/>
      </c>
    </row>
    <row r="449" spans="1:30" hidden="1" x14ac:dyDescent="0.3">
      <c r="A449" s="24">
        <v>2104008100</v>
      </c>
      <c r="B449" s="40">
        <v>51153</v>
      </c>
      <c r="C449" s="25"/>
      <c r="D449" s="25"/>
      <c r="E449" s="25"/>
      <c r="F449" s="25"/>
      <c r="G449" s="25" t="s">
        <v>955</v>
      </c>
      <c r="H449" s="25">
        <v>1.22761710969608</v>
      </c>
      <c r="I449" s="25">
        <v>153</v>
      </c>
      <c r="J449" s="25">
        <v>8.0236412398436898E-3</v>
      </c>
      <c r="K449" s="25"/>
      <c r="L449" s="25"/>
      <c r="M449" s="25">
        <v>10476</v>
      </c>
      <c r="N449" s="26">
        <v>1309696</v>
      </c>
      <c r="O449" s="24">
        <v>2104008100</v>
      </c>
      <c r="P449" s="25">
        <v>51153</v>
      </c>
      <c r="Q449" s="25"/>
      <c r="R449" s="25"/>
      <c r="S449" s="25"/>
      <c r="T449" s="25"/>
      <c r="U449" s="25" t="s">
        <v>955</v>
      </c>
      <c r="V449" s="25">
        <v>7.9874827526975798</v>
      </c>
      <c r="W449" s="25">
        <v>365</v>
      </c>
      <c r="X449" s="25">
        <v>2.1883514390952201E-2</v>
      </c>
      <c r="Y449" s="25">
        <v>10476</v>
      </c>
      <c r="Z449" s="27">
        <v>1309696</v>
      </c>
      <c r="AA449" s="28">
        <f t="shared" si="12"/>
        <v>1.0045268939246096E-3</v>
      </c>
      <c r="AC449" t="str">
        <f t="shared" si="13"/>
        <v>2104008100-51153-NOX</v>
      </c>
      <c r="AD449" t="str">
        <f>IF(COUNTIF('NP-NRModel-MAR-WILDFIRES Modifi'!V:V, AC449)=0, "Missing", "")</f>
        <v/>
      </c>
    </row>
    <row r="450" spans="1:30" hidden="1" x14ac:dyDescent="0.3">
      <c r="A450" s="24">
        <v>2104008100</v>
      </c>
      <c r="B450" s="40">
        <v>51153</v>
      </c>
      <c r="C450" s="25"/>
      <c r="D450" s="25"/>
      <c r="E450" s="25"/>
      <c r="F450" s="25"/>
      <c r="G450" s="25" t="s">
        <v>12</v>
      </c>
      <c r="H450" s="25">
        <v>8.9238314131538399</v>
      </c>
      <c r="I450" s="25">
        <v>153</v>
      </c>
      <c r="J450" s="25">
        <v>5.8325695510809399E-2</v>
      </c>
      <c r="K450" s="25"/>
      <c r="L450" s="25"/>
      <c r="M450" s="25">
        <v>10476</v>
      </c>
      <c r="N450" s="26">
        <v>1309689</v>
      </c>
      <c r="O450" s="24">
        <v>2104008100</v>
      </c>
      <c r="P450" s="25">
        <v>51153</v>
      </c>
      <c r="Q450" s="25"/>
      <c r="R450" s="25"/>
      <c r="S450" s="25"/>
      <c r="T450" s="25"/>
      <c r="U450" s="25" t="s">
        <v>12</v>
      </c>
      <c r="V450" s="25">
        <v>58.062851142726203</v>
      </c>
      <c r="W450" s="25">
        <v>365</v>
      </c>
      <c r="X450" s="25">
        <v>0.15907630450061899</v>
      </c>
      <c r="Y450" s="25">
        <v>10476</v>
      </c>
      <c r="Z450" s="27">
        <v>1309689</v>
      </c>
      <c r="AA450" s="28">
        <f t="shared" si="12"/>
        <v>1.004526893924604E-3</v>
      </c>
      <c r="AC450" t="str">
        <f t="shared" si="13"/>
        <v>2104008100-51153-VOC</v>
      </c>
      <c r="AD450" t="str">
        <f>IF(COUNTIF('NP-NRModel-MAR-WILDFIRES Modifi'!V:V, AC450)=0, "Missing", "")</f>
        <v/>
      </c>
    </row>
    <row r="451" spans="1:30" hidden="1" x14ac:dyDescent="0.3">
      <c r="A451" s="24">
        <v>2104008100</v>
      </c>
      <c r="B451" s="40">
        <v>51510</v>
      </c>
      <c r="C451" s="25"/>
      <c r="D451" s="25"/>
      <c r="E451" s="25"/>
      <c r="F451" s="25"/>
      <c r="G451" s="25" t="s">
        <v>955</v>
      </c>
      <c r="H451" s="25">
        <v>1.9364366491576399E-2</v>
      </c>
      <c r="I451" s="25">
        <v>153</v>
      </c>
      <c r="J451" s="25">
        <v>1.26564486873048E-4</v>
      </c>
      <c r="K451" s="25"/>
      <c r="L451" s="25"/>
      <c r="M451" s="25">
        <v>10476</v>
      </c>
      <c r="N451" s="26">
        <v>1208589</v>
      </c>
      <c r="O451" s="24">
        <v>2104008100</v>
      </c>
      <c r="P451" s="25">
        <v>51510</v>
      </c>
      <c r="Q451" s="25"/>
      <c r="R451" s="25"/>
      <c r="S451" s="25"/>
      <c r="T451" s="25"/>
      <c r="U451" s="25" t="s">
        <v>955</v>
      </c>
      <c r="V451" s="25">
        <v>0.12599412483479699</v>
      </c>
      <c r="W451" s="25">
        <v>365</v>
      </c>
      <c r="X451" s="25">
        <v>3.45189383109034E-4</v>
      </c>
      <c r="Y451" s="25">
        <v>10476</v>
      </c>
      <c r="Z451" s="27">
        <v>1208589</v>
      </c>
      <c r="AA451" s="28">
        <f t="shared" ref="AA451:AA514" si="14">IFERROR(J451/V451,0)</f>
        <v>1.0045268939246085E-3</v>
      </c>
      <c r="AC451" t="str">
        <f t="shared" ref="AC451:AC514" si="15">TRIM(A451) &amp; "-" &amp; B451 &amp; "-" &amp; TRIM(U451)</f>
        <v>2104008100-51510-NOX</v>
      </c>
      <c r="AD451" t="str">
        <f>IF(COUNTIF('NP-NRModel-MAR-WILDFIRES Modifi'!V:V, AC451)=0, "Missing", "")</f>
        <v/>
      </c>
    </row>
    <row r="452" spans="1:30" hidden="1" x14ac:dyDescent="0.3">
      <c r="A452" s="24">
        <v>2104008100</v>
      </c>
      <c r="B452" s="40">
        <v>51510</v>
      </c>
      <c r="C452" s="25"/>
      <c r="D452" s="25"/>
      <c r="E452" s="25"/>
      <c r="F452" s="25"/>
      <c r="G452" s="25" t="s">
        <v>12</v>
      </c>
      <c r="H452" s="25">
        <v>0.14076402096865601</v>
      </c>
      <c r="I452" s="25">
        <v>153</v>
      </c>
      <c r="J452" s="25">
        <v>9.2002628084088896E-4</v>
      </c>
      <c r="K452" s="25"/>
      <c r="L452" s="25"/>
      <c r="M452" s="25">
        <v>10476</v>
      </c>
      <c r="N452" s="26">
        <v>1208585</v>
      </c>
      <c r="O452" s="24">
        <v>2104008100</v>
      </c>
      <c r="P452" s="25">
        <v>51510</v>
      </c>
      <c r="Q452" s="25"/>
      <c r="R452" s="25"/>
      <c r="S452" s="25"/>
      <c r="T452" s="25"/>
      <c r="U452" s="25" t="s">
        <v>12</v>
      </c>
      <c r="V452" s="25">
        <v>0.91588018838044105</v>
      </c>
      <c r="W452" s="25">
        <v>365</v>
      </c>
      <c r="X452" s="25">
        <v>2.5092607900833999E-3</v>
      </c>
      <c r="Y452" s="25">
        <v>10476</v>
      </c>
      <c r="Z452" s="27">
        <v>1208585</v>
      </c>
      <c r="AA452" s="28">
        <f t="shared" si="14"/>
        <v>1.0045268939246077E-3</v>
      </c>
      <c r="AC452" t="str">
        <f t="shared" si="15"/>
        <v>2104008100-51510-VOC</v>
      </c>
      <c r="AD452" t="str">
        <f>IF(COUNTIF('NP-NRModel-MAR-WILDFIRES Modifi'!V:V, AC452)=0, "Missing", "")</f>
        <v/>
      </c>
    </row>
    <row r="453" spans="1:30" hidden="1" x14ac:dyDescent="0.3">
      <c r="A453" s="24">
        <v>2104008100</v>
      </c>
      <c r="B453" s="40">
        <v>51600</v>
      </c>
      <c r="C453" s="25"/>
      <c r="D453" s="25"/>
      <c r="E453" s="25"/>
      <c r="F453" s="25"/>
      <c r="G453" s="25" t="s">
        <v>955</v>
      </c>
      <c r="H453" s="25">
        <v>3.5673439405907503E-2</v>
      </c>
      <c r="I453" s="25">
        <v>153</v>
      </c>
      <c r="J453" s="25">
        <v>2.33159734679134E-4</v>
      </c>
      <c r="K453" s="25"/>
      <c r="L453" s="25"/>
      <c r="M453" s="25">
        <v>10476</v>
      </c>
      <c r="N453" s="26">
        <v>1324033</v>
      </c>
      <c r="O453" s="24">
        <v>2104008100</v>
      </c>
      <c r="P453" s="25">
        <v>51600</v>
      </c>
      <c r="Q453" s="25"/>
      <c r="R453" s="25"/>
      <c r="S453" s="25"/>
      <c r="T453" s="25"/>
      <c r="U453" s="25" t="s">
        <v>955</v>
      </c>
      <c r="V453" s="25">
        <v>0.232109001848818</v>
      </c>
      <c r="W453" s="25">
        <v>365</v>
      </c>
      <c r="X453" s="25">
        <v>6.3591507355840603E-4</v>
      </c>
      <c r="Y453" s="25">
        <v>10476</v>
      </c>
      <c r="Z453" s="27">
        <v>1324033</v>
      </c>
      <c r="AA453" s="28">
        <f t="shared" si="14"/>
        <v>1.004526893924607E-3</v>
      </c>
      <c r="AC453" t="str">
        <f t="shared" si="15"/>
        <v>2104008100-51600-NOX</v>
      </c>
      <c r="AD453" t="str">
        <f>IF(COUNTIF('NP-NRModel-MAR-WILDFIRES Modifi'!V:V, AC453)=0, "Missing", "")</f>
        <v/>
      </c>
    </row>
    <row r="454" spans="1:30" hidden="1" x14ac:dyDescent="0.3">
      <c r="A454" s="24">
        <v>2104008100</v>
      </c>
      <c r="B454" s="40">
        <v>51600</v>
      </c>
      <c r="C454" s="25"/>
      <c r="D454" s="25"/>
      <c r="E454" s="25"/>
      <c r="F454" s="25"/>
      <c r="G454" s="25" t="s">
        <v>12</v>
      </c>
      <c r="H454" s="25">
        <v>0.25931834308656299</v>
      </c>
      <c r="I454" s="25">
        <v>153</v>
      </c>
      <c r="J454" s="25">
        <v>1.6948911312847201E-3</v>
      </c>
      <c r="K454" s="25"/>
      <c r="L454" s="25"/>
      <c r="M454" s="25">
        <v>10476</v>
      </c>
      <c r="N454" s="26">
        <v>1324036</v>
      </c>
      <c r="O454" s="24">
        <v>2104008100</v>
      </c>
      <c r="P454" s="25">
        <v>51600</v>
      </c>
      <c r="Q454" s="25"/>
      <c r="R454" s="25"/>
      <c r="S454" s="25"/>
      <c r="T454" s="25"/>
      <c r="U454" s="25" t="s">
        <v>12</v>
      </c>
      <c r="V454" s="25">
        <v>1.68725311540732</v>
      </c>
      <c r="W454" s="25">
        <v>365</v>
      </c>
      <c r="X454" s="25">
        <v>4.62261127508856E-3</v>
      </c>
      <c r="Y454" s="25">
        <v>10476</v>
      </c>
      <c r="Z454" s="27">
        <v>1324036</v>
      </c>
      <c r="AA454" s="28">
        <f t="shared" si="14"/>
        <v>1.0045268939246001E-3</v>
      </c>
      <c r="AC454" t="str">
        <f t="shared" si="15"/>
        <v>2104008100-51600-VOC</v>
      </c>
      <c r="AD454" t="str">
        <f>IF(COUNTIF('NP-NRModel-MAR-WILDFIRES Modifi'!V:V, AC454)=0, "Missing", "")</f>
        <v/>
      </c>
    </row>
    <row r="455" spans="1:30" hidden="1" x14ac:dyDescent="0.3">
      <c r="A455" s="24">
        <v>2104008100</v>
      </c>
      <c r="B455" s="40">
        <v>51610</v>
      </c>
      <c r="C455" s="25"/>
      <c r="D455" s="25"/>
      <c r="E455" s="25"/>
      <c r="F455" s="25"/>
      <c r="G455" s="25" t="s">
        <v>955</v>
      </c>
      <c r="H455" s="25">
        <v>6.9754051424484797E-3</v>
      </c>
      <c r="I455" s="25">
        <v>153</v>
      </c>
      <c r="J455" s="29">
        <v>4.5590883283977002E-5</v>
      </c>
      <c r="K455" s="29"/>
      <c r="L455" s="29"/>
      <c r="M455" s="25">
        <v>10476</v>
      </c>
      <c r="N455" s="26">
        <v>602327</v>
      </c>
      <c r="O455" s="24">
        <v>2104008100</v>
      </c>
      <c r="P455" s="25">
        <v>51610</v>
      </c>
      <c r="Q455" s="25"/>
      <c r="R455" s="25"/>
      <c r="S455" s="25"/>
      <c r="T455" s="25"/>
      <c r="U455" s="25" t="s">
        <v>955</v>
      </c>
      <c r="V455" s="25">
        <v>4.5385428264500899E-2</v>
      </c>
      <c r="W455" s="25">
        <v>365</v>
      </c>
      <c r="X455" s="25">
        <v>1.24343639080824E-4</v>
      </c>
      <c r="Y455" s="25">
        <v>10476</v>
      </c>
      <c r="Z455" s="27">
        <v>602327</v>
      </c>
      <c r="AA455" s="28">
        <f t="shared" si="14"/>
        <v>1.0045268939246036E-3</v>
      </c>
      <c r="AC455" t="str">
        <f t="shared" si="15"/>
        <v>2104008100-51610-NOX</v>
      </c>
      <c r="AD455" t="str">
        <f>IF(COUNTIF('NP-NRModel-MAR-WILDFIRES Modifi'!V:V, AC455)=0, "Missing", "")</f>
        <v/>
      </c>
    </row>
    <row r="456" spans="1:30" hidden="1" x14ac:dyDescent="0.3">
      <c r="A456" s="24">
        <v>2104008100</v>
      </c>
      <c r="B456" s="40">
        <v>51610</v>
      </c>
      <c r="C456" s="25"/>
      <c r="D456" s="25"/>
      <c r="E456" s="25"/>
      <c r="F456" s="25"/>
      <c r="G456" s="25" t="s">
        <v>12</v>
      </c>
      <c r="H456" s="25">
        <v>5.0705829631506598E-2</v>
      </c>
      <c r="I456" s="25">
        <v>153</v>
      </c>
      <c r="J456" s="25">
        <v>3.31410651186318E-4</v>
      </c>
      <c r="K456" s="25"/>
      <c r="L456" s="25"/>
      <c r="M456" s="25">
        <v>10476</v>
      </c>
      <c r="N456" s="26">
        <v>602319</v>
      </c>
      <c r="O456" s="24">
        <v>2104008100</v>
      </c>
      <c r="P456" s="25">
        <v>51610</v>
      </c>
      <c r="Q456" s="25"/>
      <c r="R456" s="25"/>
      <c r="S456" s="25"/>
      <c r="T456" s="25"/>
      <c r="U456" s="25" t="s">
        <v>12</v>
      </c>
      <c r="V456" s="25">
        <v>0.32991715123875298</v>
      </c>
      <c r="W456" s="25">
        <v>365</v>
      </c>
      <c r="X456" s="25">
        <v>9.0388260613357004E-4</v>
      </c>
      <c r="Y456" s="25">
        <v>10476</v>
      </c>
      <c r="Z456" s="27">
        <v>602319</v>
      </c>
      <c r="AA456" s="28">
        <f t="shared" si="14"/>
        <v>1.0045268939246029E-3</v>
      </c>
      <c r="AC456" t="str">
        <f t="shared" si="15"/>
        <v>2104008100-51610-VOC</v>
      </c>
      <c r="AD456" t="str">
        <f>IF(COUNTIF('NP-NRModel-MAR-WILDFIRES Modifi'!V:V, AC456)=0, "Missing", "")</f>
        <v/>
      </c>
    </row>
    <row r="457" spans="1:30" hidden="1" x14ac:dyDescent="0.3">
      <c r="A457" s="24">
        <v>2104008100</v>
      </c>
      <c r="B457" s="40">
        <v>51683</v>
      </c>
      <c r="C457" s="25"/>
      <c r="D457" s="25"/>
      <c r="E457" s="25"/>
      <c r="F457" s="25"/>
      <c r="G457" s="25" t="s">
        <v>955</v>
      </c>
      <c r="H457" s="25">
        <v>3.2655720526740602E-2</v>
      </c>
      <c r="I457" s="25">
        <v>153</v>
      </c>
      <c r="J457" s="25">
        <v>2.1343608187412099E-4</v>
      </c>
      <c r="K457" s="25"/>
      <c r="L457" s="25"/>
      <c r="M457" s="25">
        <v>10476</v>
      </c>
      <c r="N457" s="26">
        <v>483741</v>
      </c>
      <c r="O457" s="24">
        <v>2104008100</v>
      </c>
      <c r="P457" s="25">
        <v>51683</v>
      </c>
      <c r="Q457" s="25"/>
      <c r="R457" s="25"/>
      <c r="S457" s="25"/>
      <c r="T457" s="25"/>
      <c r="U457" s="25" t="s">
        <v>955</v>
      </c>
      <c r="V457" s="25">
        <v>0.21247423355709799</v>
      </c>
      <c r="W457" s="25">
        <v>365</v>
      </c>
      <c r="X457" s="25">
        <v>5.8212118782766597E-4</v>
      </c>
      <c r="Y457" s="25">
        <v>10476</v>
      </c>
      <c r="Z457" s="27">
        <v>483741</v>
      </c>
      <c r="AA457" s="28">
        <f t="shared" si="14"/>
        <v>1.0045268939245968E-3</v>
      </c>
      <c r="AC457" t="str">
        <f t="shared" si="15"/>
        <v>2104008100-51683-NOX</v>
      </c>
      <c r="AD457" t="str">
        <f>IF(COUNTIF('NP-NRModel-MAR-WILDFIRES Modifi'!V:V, AC457)=0, "Missing", "")</f>
        <v/>
      </c>
    </row>
    <row r="458" spans="1:30" hidden="1" x14ac:dyDescent="0.3">
      <c r="A458" s="24">
        <v>2104008100</v>
      </c>
      <c r="B458" s="40">
        <v>51683</v>
      </c>
      <c r="C458" s="25"/>
      <c r="D458" s="25"/>
      <c r="E458" s="25"/>
      <c r="F458" s="25"/>
      <c r="G458" s="25" t="s">
        <v>12</v>
      </c>
      <c r="H458" s="25">
        <v>0.23738202685304699</v>
      </c>
      <c r="I458" s="25">
        <v>153</v>
      </c>
      <c r="J458" s="25">
        <v>1.55151651537939E-3</v>
      </c>
      <c r="K458" s="25"/>
      <c r="L458" s="25"/>
      <c r="M458" s="25">
        <v>10476</v>
      </c>
      <c r="N458" s="26">
        <v>483737</v>
      </c>
      <c r="O458" s="24">
        <v>2104008100</v>
      </c>
      <c r="P458" s="25">
        <v>51683</v>
      </c>
      <c r="Q458" s="25"/>
      <c r="R458" s="25"/>
      <c r="S458" s="25"/>
      <c r="T458" s="25"/>
      <c r="U458" s="25" t="s">
        <v>12</v>
      </c>
      <c r="V458" s="25">
        <v>1.5445246162775701</v>
      </c>
      <c r="W458" s="25">
        <v>365</v>
      </c>
      <c r="X458" s="25">
        <v>4.2315742911714204E-3</v>
      </c>
      <c r="Y458" s="25">
        <v>10476</v>
      </c>
      <c r="Z458" s="27">
        <v>483737</v>
      </c>
      <c r="AA458" s="28">
        <f t="shared" si="14"/>
        <v>1.0045268939245986E-3</v>
      </c>
      <c r="AC458" t="str">
        <f t="shared" si="15"/>
        <v>2104008100-51683-VOC</v>
      </c>
      <c r="AD458" t="str">
        <f>IF(COUNTIF('NP-NRModel-MAR-WILDFIRES Modifi'!V:V, AC458)=0, "Missing", "")</f>
        <v/>
      </c>
    </row>
    <row r="459" spans="1:30" hidden="1" x14ac:dyDescent="0.3">
      <c r="A459" s="24">
        <v>2104008100</v>
      </c>
      <c r="B459" s="40">
        <v>51685</v>
      </c>
      <c r="C459" s="25"/>
      <c r="D459" s="25"/>
      <c r="E459" s="25"/>
      <c r="F459" s="25"/>
      <c r="G459" s="25" t="s">
        <v>955</v>
      </c>
      <c r="H459" s="25">
        <v>1.1799444558423499E-2</v>
      </c>
      <c r="I459" s="25">
        <v>153</v>
      </c>
      <c r="J459" s="29">
        <v>7.7120552669434896E-5</v>
      </c>
      <c r="K459" s="29"/>
      <c r="L459" s="29"/>
      <c r="M459" s="25">
        <v>10476</v>
      </c>
      <c r="N459" s="26">
        <v>1225854</v>
      </c>
      <c r="O459" s="24">
        <v>2104008100</v>
      </c>
      <c r="P459" s="25">
        <v>51685</v>
      </c>
      <c r="Q459" s="25"/>
      <c r="R459" s="25"/>
      <c r="S459" s="25"/>
      <c r="T459" s="25"/>
      <c r="U459" s="25" t="s">
        <v>955</v>
      </c>
      <c r="V459" s="25">
        <v>7.6773009399610001E-2</v>
      </c>
      <c r="W459" s="25">
        <v>365</v>
      </c>
      <c r="X459" s="25">
        <v>2.1033701205372599E-4</v>
      </c>
      <c r="Y459" s="25">
        <v>10476</v>
      </c>
      <c r="Z459" s="27">
        <v>1225854</v>
      </c>
      <c r="AA459" s="28">
        <f t="shared" si="14"/>
        <v>1.004526893924607E-3</v>
      </c>
      <c r="AC459" t="str">
        <f t="shared" si="15"/>
        <v>2104008100-51685-NOX</v>
      </c>
      <c r="AD459" t="str">
        <f>IF(COUNTIF('NP-NRModel-MAR-WILDFIRES Modifi'!V:V, AC459)=0, "Missing", "")</f>
        <v/>
      </c>
    </row>
    <row r="460" spans="1:30" hidden="1" x14ac:dyDescent="0.3">
      <c r="A460" s="24">
        <v>2104008100</v>
      </c>
      <c r="B460" s="40">
        <v>51685</v>
      </c>
      <c r="C460" s="25"/>
      <c r="D460" s="25"/>
      <c r="E460" s="25"/>
      <c r="F460" s="25"/>
      <c r="G460" s="25" t="s">
        <v>12</v>
      </c>
      <c r="H460" s="25">
        <v>8.5772886484871302E-2</v>
      </c>
      <c r="I460" s="25">
        <v>153</v>
      </c>
      <c r="J460" s="25">
        <v>5.6060710120830895E-4</v>
      </c>
      <c r="K460" s="25"/>
      <c r="L460" s="25"/>
      <c r="M460" s="25">
        <v>10476</v>
      </c>
      <c r="N460" s="26">
        <v>1225857</v>
      </c>
      <c r="O460" s="24">
        <v>2104008100</v>
      </c>
      <c r="P460" s="25">
        <v>51685</v>
      </c>
      <c r="Q460" s="25"/>
      <c r="R460" s="25"/>
      <c r="S460" s="25"/>
      <c r="T460" s="25"/>
      <c r="U460" s="25" t="s">
        <v>12</v>
      </c>
      <c r="V460" s="25">
        <v>0.558080728947002</v>
      </c>
      <c r="W460" s="25">
        <v>365</v>
      </c>
      <c r="X460" s="25">
        <v>1.5289882984849299E-3</v>
      </c>
      <c r="Y460" s="25">
        <v>10476</v>
      </c>
      <c r="Z460" s="27">
        <v>1225857</v>
      </c>
      <c r="AA460" s="28">
        <f t="shared" si="14"/>
        <v>1.0045268939246007E-3</v>
      </c>
      <c r="AC460" t="str">
        <f t="shared" si="15"/>
        <v>2104008100-51685-VOC</v>
      </c>
      <c r="AD460" t="str">
        <f>IF(COUNTIF('NP-NRModel-MAR-WILDFIRES Modifi'!V:V, AC460)=0, "Missing", "")</f>
        <v/>
      </c>
    </row>
    <row r="461" spans="1:30" hidden="1" x14ac:dyDescent="0.3">
      <c r="A461" s="24">
        <v>2104008210</v>
      </c>
      <c r="B461" s="40">
        <v>11001</v>
      </c>
      <c r="C461" s="25"/>
      <c r="D461" s="25"/>
      <c r="E461" s="25"/>
      <c r="F461" s="25"/>
      <c r="G461" s="25" t="s">
        <v>955</v>
      </c>
      <c r="H461" s="25">
        <v>4.49926830338814E-3</v>
      </c>
      <c r="I461" s="25">
        <v>153</v>
      </c>
      <c r="J461" s="29">
        <v>2.94069823750859E-5</v>
      </c>
      <c r="K461" s="29"/>
      <c r="L461" s="29"/>
      <c r="M461" s="25">
        <v>10476</v>
      </c>
      <c r="N461" s="26">
        <v>1729840</v>
      </c>
      <c r="O461" s="24">
        <v>2104008210</v>
      </c>
      <c r="P461" s="25">
        <v>11001</v>
      </c>
      <c r="Q461" s="25"/>
      <c r="R461" s="25"/>
      <c r="S461" s="25"/>
      <c r="T461" s="25"/>
      <c r="U461" s="25" t="s">
        <v>955</v>
      </c>
      <c r="V461" s="25">
        <v>2.9274459999966002E-2</v>
      </c>
      <c r="W461" s="25">
        <v>365</v>
      </c>
      <c r="X461" s="29">
        <v>8.0203999999906996E-5</v>
      </c>
      <c r="Y461" s="25">
        <v>10476</v>
      </c>
      <c r="Z461" s="27">
        <v>1729840</v>
      </c>
      <c r="AA461" s="28">
        <f t="shared" si="14"/>
        <v>1.0045268939246036E-3</v>
      </c>
      <c r="AC461" t="str">
        <f t="shared" si="15"/>
        <v>2104008210-11001-NOX</v>
      </c>
      <c r="AD461" t="str">
        <f>IF(COUNTIF('NP-NRModel-MAR-WILDFIRES Modifi'!V:V, AC461)=0, "Missing", "")</f>
        <v/>
      </c>
    </row>
    <row r="462" spans="1:30" hidden="1" x14ac:dyDescent="0.3">
      <c r="A462" s="24">
        <v>2104008210</v>
      </c>
      <c r="B462" s="40">
        <v>11001</v>
      </c>
      <c r="C462" s="25"/>
      <c r="D462" s="25"/>
      <c r="E462" s="25"/>
      <c r="F462" s="25"/>
      <c r="G462" s="25" t="s">
        <v>12</v>
      </c>
      <c r="H462" s="25">
        <v>8.5164704989924095E-2</v>
      </c>
      <c r="I462" s="25">
        <v>153</v>
      </c>
      <c r="J462" s="25">
        <v>5.5663205875767401E-4</v>
      </c>
      <c r="K462" s="25"/>
      <c r="L462" s="25"/>
      <c r="M462" s="25">
        <v>10476</v>
      </c>
      <c r="N462" s="26">
        <v>1729847</v>
      </c>
      <c r="O462" s="24">
        <v>2104008210</v>
      </c>
      <c r="P462" s="25">
        <v>11001</v>
      </c>
      <c r="Q462" s="25"/>
      <c r="R462" s="25"/>
      <c r="S462" s="25"/>
      <c r="T462" s="25"/>
      <c r="U462" s="25" t="s">
        <v>12</v>
      </c>
      <c r="V462" s="25">
        <v>0.55412359999935701</v>
      </c>
      <c r="W462" s="25">
        <v>365</v>
      </c>
      <c r="X462" s="25">
        <v>1.5181468493133E-3</v>
      </c>
      <c r="Y462" s="25">
        <v>10476</v>
      </c>
      <c r="Z462" s="27">
        <v>1729847</v>
      </c>
      <c r="AA462" s="28">
        <f t="shared" si="14"/>
        <v>1.0045268939246044E-3</v>
      </c>
      <c r="AC462" t="str">
        <f t="shared" si="15"/>
        <v>2104008210-11001-VOC</v>
      </c>
      <c r="AD462" t="str">
        <f>IF(COUNTIF('NP-NRModel-MAR-WILDFIRES Modifi'!V:V, AC462)=0, "Missing", "")</f>
        <v/>
      </c>
    </row>
    <row r="463" spans="1:30" hidden="1" x14ac:dyDescent="0.3">
      <c r="A463" s="24">
        <v>2104008210</v>
      </c>
      <c r="B463" s="40">
        <v>24009</v>
      </c>
      <c r="C463" s="25"/>
      <c r="D463" s="25"/>
      <c r="E463" s="25"/>
      <c r="F463" s="25"/>
      <c r="G463" s="25" t="s">
        <v>955</v>
      </c>
      <c r="H463" s="25">
        <v>0.106341370018831</v>
      </c>
      <c r="I463" s="25">
        <v>153</v>
      </c>
      <c r="J463" s="25">
        <v>6.9504163411001198E-4</v>
      </c>
      <c r="K463" s="25"/>
      <c r="L463" s="25"/>
      <c r="M463" s="25">
        <v>10476</v>
      </c>
      <c r="N463" s="26">
        <v>190879</v>
      </c>
      <c r="O463" s="24">
        <v>2104008210</v>
      </c>
      <c r="P463" s="25">
        <v>24009</v>
      </c>
      <c r="Q463" s="25"/>
      <c r="R463" s="25"/>
      <c r="S463" s="25"/>
      <c r="T463" s="25"/>
      <c r="U463" s="25" t="s">
        <v>955</v>
      </c>
      <c r="V463" s="25">
        <v>0.69190943349912803</v>
      </c>
      <c r="W463" s="25">
        <v>365</v>
      </c>
      <c r="X463" s="25">
        <v>1.89564228355925E-3</v>
      </c>
      <c r="Y463" s="25">
        <v>10476</v>
      </c>
      <c r="Z463" s="27">
        <v>190879</v>
      </c>
      <c r="AA463" s="28">
        <f t="shared" si="14"/>
        <v>1.0045268939246049E-3</v>
      </c>
      <c r="AC463" t="str">
        <f t="shared" si="15"/>
        <v>2104008210-24009-NOX</v>
      </c>
      <c r="AD463" t="str">
        <f>IF(COUNTIF('NP-NRModel-MAR-WILDFIRES Modifi'!V:V, AC463)=0, "Missing", "")</f>
        <v/>
      </c>
    </row>
    <row r="464" spans="1:30" hidden="1" x14ac:dyDescent="0.3">
      <c r="A464" s="24">
        <v>2104008210</v>
      </c>
      <c r="B464" s="40">
        <v>24009</v>
      </c>
      <c r="C464" s="25"/>
      <c r="D464" s="25"/>
      <c r="E464" s="25"/>
      <c r="F464" s="25"/>
      <c r="G464" s="25" t="s">
        <v>12</v>
      </c>
      <c r="H464" s="25">
        <v>2.0128906391558101</v>
      </c>
      <c r="I464" s="25">
        <v>153</v>
      </c>
      <c r="J464" s="25">
        <v>1.31561479683386E-2</v>
      </c>
      <c r="K464" s="25"/>
      <c r="L464" s="25"/>
      <c r="M464" s="25">
        <v>10476</v>
      </c>
      <c r="N464" s="26">
        <v>190878</v>
      </c>
      <c r="O464" s="24">
        <v>2104008210</v>
      </c>
      <c r="P464" s="25">
        <v>24009</v>
      </c>
      <c r="Q464" s="25"/>
      <c r="R464" s="25"/>
      <c r="S464" s="25"/>
      <c r="T464" s="25"/>
      <c r="U464" s="25" t="s">
        <v>12</v>
      </c>
      <c r="V464" s="25">
        <v>13.0968598729484</v>
      </c>
      <c r="W464" s="25">
        <v>365</v>
      </c>
      <c r="X464" s="25">
        <v>3.5881807871091499E-2</v>
      </c>
      <c r="Y464" s="25">
        <v>10476</v>
      </c>
      <c r="Z464" s="27">
        <v>190878</v>
      </c>
      <c r="AA464" s="28">
        <f t="shared" si="14"/>
        <v>1.004526893924601E-3</v>
      </c>
      <c r="AC464" t="str">
        <f t="shared" si="15"/>
        <v>2104008210-24009-VOC</v>
      </c>
      <c r="AD464" t="str">
        <f>IF(COUNTIF('NP-NRModel-MAR-WILDFIRES Modifi'!V:V, AC464)=0, "Missing", "")</f>
        <v/>
      </c>
    </row>
    <row r="465" spans="1:30" hidden="1" x14ac:dyDescent="0.3">
      <c r="A465" s="24">
        <v>2104008210</v>
      </c>
      <c r="B465" s="40">
        <v>24017</v>
      </c>
      <c r="C465" s="25"/>
      <c r="D465" s="25"/>
      <c r="E465" s="25"/>
      <c r="F465" s="25"/>
      <c r="G465" s="25" t="s">
        <v>955</v>
      </c>
      <c r="H465" s="25">
        <v>0.19826201952601999</v>
      </c>
      <c r="I465" s="25">
        <v>153</v>
      </c>
      <c r="J465" s="25">
        <v>1.29583019298052E-3</v>
      </c>
      <c r="K465" s="25"/>
      <c r="L465" s="25"/>
      <c r="M465" s="25">
        <v>10476</v>
      </c>
      <c r="N465" s="26">
        <v>993652</v>
      </c>
      <c r="O465" s="24">
        <v>2104008210</v>
      </c>
      <c r="P465" s="25">
        <v>24017</v>
      </c>
      <c r="Q465" s="25"/>
      <c r="R465" s="25"/>
      <c r="S465" s="25"/>
      <c r="T465" s="25"/>
      <c r="U465" s="25" t="s">
        <v>955</v>
      </c>
      <c r="V465" s="25">
        <v>1.28999054263029</v>
      </c>
      <c r="W465" s="25">
        <v>365</v>
      </c>
      <c r="X465" s="25">
        <v>3.5342206647405298E-3</v>
      </c>
      <c r="Y465" s="25">
        <v>10476</v>
      </c>
      <c r="Z465" s="27">
        <v>993652</v>
      </c>
      <c r="AA465" s="28">
        <f t="shared" si="14"/>
        <v>1.0045268939246042E-3</v>
      </c>
      <c r="AC465" t="str">
        <f t="shared" si="15"/>
        <v>2104008210-24017-NOX</v>
      </c>
      <c r="AD465" t="str">
        <f>IF(COUNTIF('NP-NRModel-MAR-WILDFIRES Modifi'!V:V, AC465)=0, "Missing", "")</f>
        <v/>
      </c>
    </row>
    <row r="466" spans="1:30" hidden="1" x14ac:dyDescent="0.3">
      <c r="A466" s="24">
        <v>2104008210</v>
      </c>
      <c r="B466" s="40">
        <v>24017</v>
      </c>
      <c r="C466" s="25"/>
      <c r="D466" s="25"/>
      <c r="E466" s="25"/>
      <c r="F466" s="25"/>
      <c r="G466" s="25" t="s">
        <v>12</v>
      </c>
      <c r="H466" s="25">
        <v>3.7528155255550999</v>
      </c>
      <c r="I466" s="25">
        <v>153</v>
      </c>
      <c r="J466" s="25">
        <v>2.4528206049379799E-2</v>
      </c>
      <c r="K466" s="25"/>
      <c r="L466" s="25"/>
      <c r="M466" s="25">
        <v>10476</v>
      </c>
      <c r="N466" s="26">
        <v>993645</v>
      </c>
      <c r="O466" s="24">
        <v>2104008210</v>
      </c>
      <c r="P466" s="25">
        <v>24017</v>
      </c>
      <c r="Q466" s="25"/>
      <c r="R466" s="25"/>
      <c r="S466" s="25"/>
      <c r="T466" s="25"/>
      <c r="U466" s="25" t="s">
        <v>12</v>
      </c>
      <c r="V466" s="25">
        <v>24.417669848091499</v>
      </c>
      <c r="W466" s="25">
        <v>365</v>
      </c>
      <c r="X466" s="25">
        <v>6.6897725611209602E-2</v>
      </c>
      <c r="Y466" s="25">
        <v>10476</v>
      </c>
      <c r="Z466" s="27">
        <v>993645</v>
      </c>
      <c r="AA466" s="28">
        <f t="shared" si="14"/>
        <v>1.0045268939246036E-3</v>
      </c>
      <c r="AC466" t="str">
        <f t="shared" si="15"/>
        <v>2104008210-24017-VOC</v>
      </c>
      <c r="AD466" t="str">
        <f>IF(COUNTIF('NP-NRModel-MAR-WILDFIRES Modifi'!V:V, AC466)=0, "Missing", "")</f>
        <v/>
      </c>
    </row>
    <row r="467" spans="1:30" hidden="1" x14ac:dyDescent="0.3">
      <c r="A467" s="24">
        <v>2104008210</v>
      </c>
      <c r="B467" s="40">
        <v>24021</v>
      </c>
      <c r="C467" s="25"/>
      <c r="D467" s="25"/>
      <c r="E467" s="25"/>
      <c r="F467" s="25"/>
      <c r="G467" s="25" t="s">
        <v>955</v>
      </c>
      <c r="H467" s="25">
        <v>0.20558218500504599</v>
      </c>
      <c r="I467" s="25">
        <v>153</v>
      </c>
      <c r="J467" s="25">
        <v>1.3436744117976799E-3</v>
      </c>
      <c r="K467" s="25"/>
      <c r="L467" s="25"/>
      <c r="M467" s="25">
        <v>10476</v>
      </c>
      <c r="N467" s="26">
        <v>90918</v>
      </c>
      <c r="O467" s="24">
        <v>2104008210</v>
      </c>
      <c r="P467" s="25">
        <v>24021</v>
      </c>
      <c r="Q467" s="25"/>
      <c r="R467" s="25"/>
      <c r="S467" s="25"/>
      <c r="T467" s="25"/>
      <c r="U467" s="25" t="s">
        <v>955</v>
      </c>
      <c r="V467" s="25">
        <v>1.3376191517860301</v>
      </c>
      <c r="W467" s="25">
        <v>365</v>
      </c>
      <c r="X467" s="25">
        <v>3.6647100048932402E-3</v>
      </c>
      <c r="Y467" s="25">
        <v>10476</v>
      </c>
      <c r="Z467" s="27">
        <v>90918</v>
      </c>
      <c r="AA467" s="28">
        <f t="shared" si="14"/>
        <v>1.0045268939246007E-3</v>
      </c>
      <c r="AC467" t="str">
        <f t="shared" si="15"/>
        <v>2104008210-24021-NOX</v>
      </c>
      <c r="AD467" t="str">
        <f>IF(COUNTIF('NP-NRModel-MAR-WILDFIRES Modifi'!V:V, AC467)=0, "Missing", "")</f>
        <v/>
      </c>
    </row>
    <row r="468" spans="1:30" hidden="1" x14ac:dyDescent="0.3">
      <c r="A468" s="24">
        <v>2104008210</v>
      </c>
      <c r="B468" s="40">
        <v>24021</v>
      </c>
      <c r="C468" s="25"/>
      <c r="D468" s="25"/>
      <c r="E468" s="25"/>
      <c r="F468" s="25"/>
      <c r="G468" s="25" t="s">
        <v>12</v>
      </c>
      <c r="H468" s="25">
        <v>3.8913767796292</v>
      </c>
      <c r="I468" s="25">
        <v>153</v>
      </c>
      <c r="J468" s="25">
        <v>2.54338351609751E-2</v>
      </c>
      <c r="K468" s="25"/>
      <c r="L468" s="25"/>
      <c r="M468" s="25">
        <v>10476</v>
      </c>
      <c r="N468" s="26">
        <v>90912</v>
      </c>
      <c r="O468" s="24">
        <v>2104008210</v>
      </c>
      <c r="P468" s="25">
        <v>24021</v>
      </c>
      <c r="Q468" s="25"/>
      <c r="R468" s="25"/>
      <c r="S468" s="25"/>
      <c r="T468" s="25"/>
      <c r="U468" s="25" t="s">
        <v>12</v>
      </c>
      <c r="V468" s="25">
        <v>25.319217747976101</v>
      </c>
      <c r="W468" s="25">
        <v>365</v>
      </c>
      <c r="X468" s="25">
        <v>6.9367719857468702E-2</v>
      </c>
      <c r="Y468" s="25">
        <v>10476</v>
      </c>
      <c r="Z468" s="27">
        <v>90912</v>
      </c>
      <c r="AA468" s="28">
        <f t="shared" si="14"/>
        <v>1.0045268939246025E-3</v>
      </c>
      <c r="AC468" t="str">
        <f t="shared" si="15"/>
        <v>2104008210-24021-VOC</v>
      </c>
      <c r="AD468" t="str">
        <f>IF(COUNTIF('NP-NRModel-MAR-WILDFIRES Modifi'!V:V, AC468)=0, "Missing", "")</f>
        <v/>
      </c>
    </row>
    <row r="469" spans="1:30" hidden="1" x14ac:dyDescent="0.3">
      <c r="A469" s="24">
        <v>2104008210</v>
      </c>
      <c r="B469" s="40">
        <v>24031</v>
      </c>
      <c r="C469" s="25"/>
      <c r="D469" s="25"/>
      <c r="E469" s="25"/>
      <c r="F469" s="25"/>
      <c r="G469" s="25" t="s">
        <v>955</v>
      </c>
      <c r="H469" s="25">
        <v>0.51667976134793503</v>
      </c>
      <c r="I469" s="25">
        <v>153</v>
      </c>
      <c r="J469" s="25">
        <v>3.3769919042348699E-3</v>
      </c>
      <c r="K469" s="25"/>
      <c r="L469" s="25"/>
      <c r="M469" s="25">
        <v>10476</v>
      </c>
      <c r="N469" s="26">
        <v>1659490</v>
      </c>
      <c r="O469" s="24">
        <v>2104008210</v>
      </c>
      <c r="P469" s="25">
        <v>24031</v>
      </c>
      <c r="Q469" s="25"/>
      <c r="R469" s="25"/>
      <c r="S469" s="25"/>
      <c r="T469" s="25"/>
      <c r="U469" s="25" t="s">
        <v>955</v>
      </c>
      <c r="V469" s="25">
        <v>3.36177351214682</v>
      </c>
      <c r="W469" s="25">
        <v>365</v>
      </c>
      <c r="X469" s="25">
        <v>9.2103383894433493E-3</v>
      </c>
      <c r="Y469" s="25">
        <v>10476</v>
      </c>
      <c r="Z469" s="27">
        <v>1659490</v>
      </c>
      <c r="AA469" s="28">
        <f t="shared" si="14"/>
        <v>1.0045268939246094E-3</v>
      </c>
      <c r="AC469" t="str">
        <f t="shared" si="15"/>
        <v>2104008210-24031-NOX</v>
      </c>
      <c r="AD469" t="str">
        <f>IF(COUNTIF('NP-NRModel-MAR-WILDFIRES Modifi'!V:V, AC469)=0, "Missing", "")</f>
        <v/>
      </c>
    </row>
    <row r="470" spans="1:30" hidden="1" x14ac:dyDescent="0.3">
      <c r="A470" s="24">
        <v>2104008210</v>
      </c>
      <c r="B470" s="40">
        <v>24031</v>
      </c>
      <c r="C470" s="25"/>
      <c r="D470" s="25"/>
      <c r="E470" s="25"/>
      <c r="F470" s="25"/>
      <c r="G470" s="25" t="s">
        <v>12</v>
      </c>
      <c r="H470" s="25">
        <v>9.7800094257442591</v>
      </c>
      <c r="I470" s="25">
        <v>153</v>
      </c>
      <c r="J470" s="25">
        <v>6.3921630233622601E-2</v>
      </c>
      <c r="K470" s="25"/>
      <c r="L470" s="25"/>
      <c r="M470" s="25">
        <v>10476</v>
      </c>
      <c r="N470" s="26">
        <v>1659483</v>
      </c>
      <c r="O470" s="24">
        <v>2104008210</v>
      </c>
      <c r="P470" s="25">
        <v>24031</v>
      </c>
      <c r="Q470" s="25"/>
      <c r="R470" s="25"/>
      <c r="S470" s="25"/>
      <c r="T470" s="25"/>
      <c r="U470" s="25" t="s">
        <v>12</v>
      </c>
      <c r="V470" s="25">
        <v>63.633567822048299</v>
      </c>
      <c r="W470" s="25">
        <v>365</v>
      </c>
      <c r="X470" s="25">
        <v>0.174338541978214</v>
      </c>
      <c r="Y470" s="25">
        <v>10476</v>
      </c>
      <c r="Z470" s="27">
        <v>1659483</v>
      </c>
      <c r="AA470" s="28">
        <f t="shared" si="14"/>
        <v>1.0045268939246007E-3</v>
      </c>
      <c r="AC470" t="str">
        <f t="shared" si="15"/>
        <v>2104008210-24031-VOC</v>
      </c>
      <c r="AD470" t="str">
        <f>IF(COUNTIF('NP-NRModel-MAR-WILDFIRES Modifi'!V:V, AC470)=0, "Missing", "")</f>
        <v/>
      </c>
    </row>
    <row r="471" spans="1:30" hidden="1" x14ac:dyDescent="0.3">
      <c r="A471" s="24">
        <v>2104008210</v>
      </c>
      <c r="B471" s="40">
        <v>24033</v>
      </c>
      <c r="C471" s="25"/>
      <c r="D471" s="25"/>
      <c r="E471" s="25"/>
      <c r="F471" s="25"/>
      <c r="G471" s="25" t="s">
        <v>955</v>
      </c>
      <c r="H471" s="25">
        <v>0.54286471634723699</v>
      </c>
      <c r="I471" s="25">
        <v>153</v>
      </c>
      <c r="J471" s="25">
        <v>3.5481354009623302E-3</v>
      </c>
      <c r="K471" s="25"/>
      <c r="L471" s="25"/>
      <c r="M471" s="25">
        <v>10476</v>
      </c>
      <c r="N471" s="26">
        <v>1234208</v>
      </c>
      <c r="O471" s="24">
        <v>2104008210</v>
      </c>
      <c r="P471" s="25">
        <v>24033</v>
      </c>
      <c r="Q471" s="25"/>
      <c r="R471" s="25"/>
      <c r="S471" s="25"/>
      <c r="T471" s="25"/>
      <c r="U471" s="25" t="s">
        <v>955</v>
      </c>
      <c r="V471" s="25">
        <v>3.5321457518176098</v>
      </c>
      <c r="W471" s="25">
        <v>365</v>
      </c>
      <c r="X471" s="25">
        <v>9.6771116488153699E-3</v>
      </c>
      <c r="Y471" s="25">
        <v>10476</v>
      </c>
      <c r="Z471" s="27">
        <v>1234208</v>
      </c>
      <c r="AA471" s="28">
        <f t="shared" si="14"/>
        <v>1.0045268939246044E-3</v>
      </c>
      <c r="AC471" t="str">
        <f t="shared" si="15"/>
        <v>2104008210-24033-NOX</v>
      </c>
      <c r="AD471" t="str">
        <f>IF(COUNTIF('NP-NRModel-MAR-WILDFIRES Modifi'!V:V, AC471)=0, "Missing", "")</f>
        <v/>
      </c>
    </row>
    <row r="472" spans="1:30" hidden="1" x14ac:dyDescent="0.3">
      <c r="A472" s="24">
        <v>2104008210</v>
      </c>
      <c r="B472" s="40">
        <v>24033</v>
      </c>
      <c r="C472" s="25"/>
      <c r="D472" s="25"/>
      <c r="E472" s="25"/>
      <c r="F472" s="25"/>
      <c r="G472" s="25" t="s">
        <v>12</v>
      </c>
      <c r="H472" s="25">
        <v>10.2756541957378</v>
      </c>
      <c r="I472" s="25">
        <v>153</v>
      </c>
      <c r="J472" s="25">
        <v>6.7161138534234499E-2</v>
      </c>
      <c r="K472" s="25"/>
      <c r="L472" s="25"/>
      <c r="M472" s="25">
        <v>10476</v>
      </c>
      <c r="N472" s="26">
        <v>1234204</v>
      </c>
      <c r="O472" s="24">
        <v>2104008210</v>
      </c>
      <c r="P472" s="25">
        <v>24033</v>
      </c>
      <c r="Q472" s="25"/>
      <c r="R472" s="25"/>
      <c r="S472" s="25"/>
      <c r="T472" s="25"/>
      <c r="U472" s="25" t="s">
        <v>12</v>
      </c>
      <c r="V472" s="25">
        <v>66.858477299539004</v>
      </c>
      <c r="W472" s="25">
        <v>365</v>
      </c>
      <c r="X472" s="25">
        <v>0.183173910409695</v>
      </c>
      <c r="Y472" s="25">
        <v>10476</v>
      </c>
      <c r="Z472" s="27">
        <v>1234204</v>
      </c>
      <c r="AA472" s="28">
        <f t="shared" si="14"/>
        <v>1.0045268939246031E-3</v>
      </c>
      <c r="AC472" t="str">
        <f t="shared" si="15"/>
        <v>2104008210-24033-VOC</v>
      </c>
      <c r="AD472" t="str">
        <f>IF(COUNTIF('NP-NRModel-MAR-WILDFIRES Modifi'!V:V, AC472)=0, "Missing", "")</f>
        <v/>
      </c>
    </row>
    <row r="473" spans="1:30" hidden="1" x14ac:dyDescent="0.3">
      <c r="A473" s="24">
        <v>2104008210</v>
      </c>
      <c r="B473" s="40">
        <v>51013</v>
      </c>
      <c r="C473" s="25"/>
      <c r="D473" s="25"/>
      <c r="E473" s="25"/>
      <c r="F473" s="25"/>
      <c r="G473" s="25" t="s">
        <v>955</v>
      </c>
      <c r="H473" s="25">
        <v>6.4900870943145395E-2</v>
      </c>
      <c r="I473" s="25">
        <v>153</v>
      </c>
      <c r="J473" s="25">
        <v>4.2418869897480603E-4</v>
      </c>
      <c r="K473" s="25"/>
      <c r="L473" s="25"/>
      <c r="M473" s="25">
        <v>10476</v>
      </c>
      <c r="N473" s="26">
        <v>1080728</v>
      </c>
      <c r="O473" s="24">
        <v>2104008210</v>
      </c>
      <c r="P473" s="25">
        <v>51013</v>
      </c>
      <c r="Q473" s="25"/>
      <c r="R473" s="25"/>
      <c r="S473" s="25"/>
      <c r="T473" s="25"/>
      <c r="U473" s="25" t="s">
        <v>955</v>
      </c>
      <c r="V473" s="25">
        <v>0.42227709535733499</v>
      </c>
      <c r="W473" s="25">
        <v>365</v>
      </c>
      <c r="X473" s="25">
        <v>1.1569235489242E-3</v>
      </c>
      <c r="Y473" s="25">
        <v>10476</v>
      </c>
      <c r="Z473" s="27">
        <v>1080728</v>
      </c>
      <c r="AA473" s="28">
        <f t="shared" si="14"/>
        <v>1.0045268939246005E-3</v>
      </c>
      <c r="AC473" t="str">
        <f t="shared" si="15"/>
        <v>2104008210-51013-NOX</v>
      </c>
      <c r="AD473" t="str">
        <f>IF(COUNTIF('NP-NRModel-MAR-WILDFIRES Modifi'!V:V, AC473)=0, "Missing", "")</f>
        <v/>
      </c>
    </row>
    <row r="474" spans="1:30" hidden="1" x14ac:dyDescent="0.3">
      <c r="A474" s="24">
        <v>2104008210</v>
      </c>
      <c r="B474" s="40">
        <v>51013</v>
      </c>
      <c r="C474" s="25"/>
      <c r="D474" s="25"/>
      <c r="E474" s="25"/>
      <c r="F474" s="25"/>
      <c r="G474" s="25" t="s">
        <v>12</v>
      </c>
      <c r="H474" s="25">
        <v>1.22848077142382</v>
      </c>
      <c r="I474" s="25">
        <v>153</v>
      </c>
      <c r="J474" s="25">
        <v>8.0292860877374198E-3</v>
      </c>
      <c r="K474" s="25"/>
      <c r="L474" s="25"/>
      <c r="M474" s="25">
        <v>10476</v>
      </c>
      <c r="N474" s="26">
        <v>1080721</v>
      </c>
      <c r="O474" s="24">
        <v>2104008210</v>
      </c>
      <c r="P474" s="25">
        <v>51013</v>
      </c>
      <c r="Q474" s="25"/>
      <c r="R474" s="25"/>
      <c r="S474" s="25"/>
      <c r="T474" s="25"/>
      <c r="U474" s="25" t="s">
        <v>12</v>
      </c>
      <c r="V474" s="25">
        <v>7.9931021621209704</v>
      </c>
      <c r="W474" s="25">
        <v>365</v>
      </c>
      <c r="X474" s="25">
        <v>2.18989100332081E-2</v>
      </c>
      <c r="Y474" s="25">
        <v>10476</v>
      </c>
      <c r="Z474" s="27">
        <v>1080721</v>
      </c>
      <c r="AA474" s="28">
        <f t="shared" si="14"/>
        <v>1.0045268939246046E-3</v>
      </c>
      <c r="AC474" t="str">
        <f t="shared" si="15"/>
        <v>2104008210-51013-VOC</v>
      </c>
      <c r="AD474" t="str">
        <f>IF(COUNTIF('NP-NRModel-MAR-WILDFIRES Modifi'!V:V, AC474)=0, "Missing", "")</f>
        <v/>
      </c>
    </row>
    <row r="475" spans="1:30" hidden="1" x14ac:dyDescent="0.3">
      <c r="A475" s="24">
        <v>2104008210</v>
      </c>
      <c r="B475" s="40">
        <v>51059</v>
      </c>
      <c r="C475" s="25"/>
      <c r="D475" s="25"/>
      <c r="E475" s="25"/>
      <c r="F475" s="25"/>
      <c r="G475" s="25" t="s">
        <v>955</v>
      </c>
      <c r="H475" s="25">
        <v>0.68169238168437496</v>
      </c>
      <c r="I475" s="25">
        <v>153</v>
      </c>
      <c r="J475" s="25">
        <v>4.4555057626429698E-3</v>
      </c>
      <c r="K475" s="25"/>
      <c r="L475" s="25"/>
      <c r="M475" s="25">
        <v>10476</v>
      </c>
      <c r="N475" s="26">
        <v>278295</v>
      </c>
      <c r="O475" s="24">
        <v>2104008210</v>
      </c>
      <c r="P475" s="25">
        <v>51059</v>
      </c>
      <c r="Q475" s="25"/>
      <c r="R475" s="25"/>
      <c r="S475" s="25"/>
      <c r="T475" s="25"/>
      <c r="U475" s="25" t="s">
        <v>955</v>
      </c>
      <c r="V475" s="25">
        <v>4.4354270548553298</v>
      </c>
      <c r="W475" s="25">
        <v>365</v>
      </c>
      <c r="X475" s="25">
        <v>1.2151854944809099E-2</v>
      </c>
      <c r="Y475" s="25">
        <v>10476</v>
      </c>
      <c r="Z475" s="27">
        <v>278295</v>
      </c>
      <c r="AA475" s="28">
        <f t="shared" si="14"/>
        <v>1.004526893924602E-3</v>
      </c>
      <c r="AC475" t="str">
        <f t="shared" si="15"/>
        <v>2104008210-51059-NOX</v>
      </c>
      <c r="AD475" t="str">
        <f>IF(COUNTIF('NP-NRModel-MAR-WILDFIRES Modifi'!V:V, AC475)=0, "Missing", "")</f>
        <v/>
      </c>
    </row>
    <row r="476" spans="1:30" hidden="1" x14ac:dyDescent="0.3">
      <c r="A476" s="24">
        <v>2104008210</v>
      </c>
      <c r="B476" s="40">
        <v>51059</v>
      </c>
      <c r="C476" s="25"/>
      <c r="D476" s="25"/>
      <c r="E476" s="25"/>
      <c r="F476" s="25"/>
      <c r="G476" s="25" t="s">
        <v>12</v>
      </c>
      <c r="H476" s="25">
        <v>12.903462563128301</v>
      </c>
      <c r="I476" s="25">
        <v>153</v>
      </c>
      <c r="J476" s="25">
        <v>8.43363566217539E-2</v>
      </c>
      <c r="K476" s="25"/>
      <c r="L476" s="25"/>
      <c r="M476" s="25">
        <v>10476</v>
      </c>
      <c r="N476" s="26">
        <v>278292</v>
      </c>
      <c r="O476" s="24">
        <v>2104008210</v>
      </c>
      <c r="P476" s="25">
        <v>51059</v>
      </c>
      <c r="Q476" s="25"/>
      <c r="R476" s="25"/>
      <c r="S476" s="25"/>
      <c r="T476" s="25"/>
      <c r="U476" s="25" t="s">
        <v>12</v>
      </c>
      <c r="V476" s="25">
        <v>83.956295378273396</v>
      </c>
      <c r="W476" s="25">
        <v>365</v>
      </c>
      <c r="X476" s="25">
        <v>0.230017247611708</v>
      </c>
      <c r="Y476" s="25">
        <v>10476</v>
      </c>
      <c r="Z476" s="27">
        <v>278292</v>
      </c>
      <c r="AA476" s="28">
        <f t="shared" si="14"/>
        <v>1.0045268939246081E-3</v>
      </c>
      <c r="AC476" t="str">
        <f t="shared" si="15"/>
        <v>2104008210-51059-VOC</v>
      </c>
      <c r="AD476" t="str">
        <f>IF(COUNTIF('NP-NRModel-MAR-WILDFIRES Modifi'!V:V, AC476)=0, "Missing", "")</f>
        <v/>
      </c>
    </row>
    <row r="477" spans="1:30" hidden="1" x14ac:dyDescent="0.3">
      <c r="A477" s="24">
        <v>2104008210</v>
      </c>
      <c r="B477" s="40">
        <v>51107</v>
      </c>
      <c r="C477" s="25"/>
      <c r="D477" s="25"/>
      <c r="E477" s="25"/>
      <c r="F477" s="25"/>
      <c r="G477" s="25" t="s">
        <v>955</v>
      </c>
      <c r="H477" s="25">
        <v>0.24393752609882999</v>
      </c>
      <c r="I477" s="25">
        <v>153</v>
      </c>
      <c r="J477" s="25">
        <v>1.5943629156786299E-3</v>
      </c>
      <c r="K477" s="25"/>
      <c r="L477" s="25"/>
      <c r="M477" s="25">
        <v>10476</v>
      </c>
      <c r="N477" s="26">
        <v>809734</v>
      </c>
      <c r="O477" s="24">
        <v>2104008210</v>
      </c>
      <c r="P477" s="25">
        <v>51107</v>
      </c>
      <c r="Q477" s="25"/>
      <c r="R477" s="25"/>
      <c r="S477" s="25"/>
      <c r="T477" s="25"/>
      <c r="U477" s="25" t="s">
        <v>955</v>
      </c>
      <c r="V477" s="25">
        <v>1.58717792955208</v>
      </c>
      <c r="W477" s="25">
        <v>365</v>
      </c>
      <c r="X477" s="25">
        <v>4.3484326837043502E-3</v>
      </c>
      <c r="Y477" s="25">
        <v>10476</v>
      </c>
      <c r="Z477" s="27">
        <v>809734</v>
      </c>
      <c r="AA477" s="28">
        <f t="shared" si="14"/>
        <v>1.004526893924601E-3</v>
      </c>
      <c r="AC477" t="str">
        <f t="shared" si="15"/>
        <v>2104008210-51107-NOX</v>
      </c>
      <c r="AD477" t="str">
        <f>IF(COUNTIF('NP-NRModel-MAR-WILDFIRES Modifi'!V:V, AC477)=0, "Missing", "")</f>
        <v/>
      </c>
    </row>
    <row r="478" spans="1:30" hidden="1" x14ac:dyDescent="0.3">
      <c r="A478" s="24">
        <v>2104008210</v>
      </c>
      <c r="B478" s="40">
        <v>51107</v>
      </c>
      <c r="C478" s="25"/>
      <c r="D478" s="25"/>
      <c r="E478" s="25"/>
      <c r="F478" s="25"/>
      <c r="G478" s="25" t="s">
        <v>12</v>
      </c>
      <c r="H478" s="25">
        <v>4.6173891016692199</v>
      </c>
      <c r="I478" s="25">
        <v>153</v>
      </c>
      <c r="J478" s="25">
        <v>3.0179013736400102E-2</v>
      </c>
      <c r="K478" s="25"/>
      <c r="L478" s="25"/>
      <c r="M478" s="25">
        <v>10476</v>
      </c>
      <c r="N478" s="26">
        <v>809736</v>
      </c>
      <c r="O478" s="24">
        <v>2104008210</v>
      </c>
      <c r="P478" s="25">
        <v>51107</v>
      </c>
      <c r="Q478" s="25"/>
      <c r="R478" s="25"/>
      <c r="S478" s="25"/>
      <c r="T478" s="25"/>
      <c r="U478" s="25" t="s">
        <v>12</v>
      </c>
      <c r="V478" s="25">
        <v>30.0430122069635</v>
      </c>
      <c r="W478" s="25">
        <v>365</v>
      </c>
      <c r="X478" s="25">
        <v>8.2309622484831493E-2</v>
      </c>
      <c r="Y478" s="25">
        <v>10476</v>
      </c>
      <c r="Z478" s="27">
        <v>809736</v>
      </c>
      <c r="AA478" s="28">
        <f t="shared" si="14"/>
        <v>1.0045268939246072E-3</v>
      </c>
      <c r="AC478" t="str">
        <f t="shared" si="15"/>
        <v>2104008210-51107-VOC</v>
      </c>
      <c r="AD478" t="str">
        <f>IF(COUNTIF('NP-NRModel-MAR-WILDFIRES Modifi'!V:V, AC478)=0, "Missing", "")</f>
        <v/>
      </c>
    </row>
    <row r="479" spans="1:30" hidden="1" x14ac:dyDescent="0.3">
      <c r="A479" s="24">
        <v>2104008210</v>
      </c>
      <c r="B479" s="40">
        <v>51153</v>
      </c>
      <c r="C479" s="25"/>
      <c r="D479" s="25"/>
      <c r="E479" s="25"/>
      <c r="F479" s="25"/>
      <c r="G479" s="25" t="s">
        <v>955</v>
      </c>
      <c r="H479" s="25">
        <v>0.35403981156902498</v>
      </c>
      <c r="I479" s="25">
        <v>153</v>
      </c>
      <c r="J479" s="25">
        <v>2.3139856965295699E-3</v>
      </c>
      <c r="K479" s="25"/>
      <c r="L479" s="25"/>
      <c r="M479" s="25">
        <v>10476</v>
      </c>
      <c r="N479" s="26">
        <v>1977780</v>
      </c>
      <c r="O479" s="24">
        <v>2104008210</v>
      </c>
      <c r="P479" s="25">
        <v>51153</v>
      </c>
      <c r="Q479" s="25"/>
      <c r="R479" s="25"/>
      <c r="S479" s="25"/>
      <c r="T479" s="25"/>
      <c r="U479" s="25" t="s">
        <v>955</v>
      </c>
      <c r="V479" s="25">
        <v>2.30355773501396</v>
      </c>
      <c r="W479" s="25">
        <v>365</v>
      </c>
      <c r="X479" s="25">
        <v>6.3111170822300403E-3</v>
      </c>
      <c r="Y479" s="25">
        <v>10476</v>
      </c>
      <c r="Z479" s="27">
        <v>1977780</v>
      </c>
      <c r="AA479" s="28">
        <f t="shared" si="14"/>
        <v>1.0045268939246042E-3</v>
      </c>
      <c r="AC479" t="str">
        <f t="shared" si="15"/>
        <v>2104008210-51153-NOX</v>
      </c>
      <c r="AD479" t="str">
        <f>IF(COUNTIF('NP-NRModel-MAR-WILDFIRES Modifi'!V:V, AC479)=0, "Missing", "")</f>
        <v/>
      </c>
    </row>
    <row r="480" spans="1:30" hidden="1" x14ac:dyDescent="0.3">
      <c r="A480" s="24">
        <v>2104008210</v>
      </c>
      <c r="B480" s="40">
        <v>51153</v>
      </c>
      <c r="C480" s="25"/>
      <c r="D480" s="25"/>
      <c r="E480" s="25"/>
      <c r="F480" s="25"/>
      <c r="G480" s="25" t="s">
        <v>12</v>
      </c>
      <c r="H480" s="25">
        <v>6.7014692043327697</v>
      </c>
      <c r="I480" s="25">
        <v>153</v>
      </c>
      <c r="J480" s="25">
        <v>4.38004523159004E-2</v>
      </c>
      <c r="K480" s="25"/>
      <c r="L480" s="25"/>
      <c r="M480" s="25">
        <v>10476</v>
      </c>
      <c r="N480" s="26">
        <v>1977769</v>
      </c>
      <c r="O480" s="24">
        <v>2104008210</v>
      </c>
      <c r="P480" s="25">
        <v>51153</v>
      </c>
      <c r="Q480" s="25"/>
      <c r="R480" s="25"/>
      <c r="S480" s="25"/>
      <c r="T480" s="25"/>
      <c r="U480" s="25" t="s">
        <v>12</v>
      </c>
      <c r="V480" s="25">
        <v>43.603065861955699</v>
      </c>
      <c r="W480" s="25">
        <v>365</v>
      </c>
      <c r="X480" s="25">
        <v>0.119460454416317</v>
      </c>
      <c r="Y480" s="25">
        <v>10476</v>
      </c>
      <c r="Z480" s="27">
        <v>1977769</v>
      </c>
      <c r="AA480" s="28">
        <f t="shared" si="14"/>
        <v>1.0045268939246064E-3</v>
      </c>
      <c r="AC480" t="str">
        <f t="shared" si="15"/>
        <v>2104008210-51153-VOC</v>
      </c>
      <c r="AD480" t="str">
        <f>IF(COUNTIF('NP-NRModel-MAR-WILDFIRES Modifi'!V:V, AC480)=0, "Missing", "")</f>
        <v/>
      </c>
    </row>
    <row r="481" spans="1:30" hidden="1" x14ac:dyDescent="0.3">
      <c r="A481" s="24">
        <v>2104008210</v>
      </c>
      <c r="B481" s="40">
        <v>51510</v>
      </c>
      <c r="C481" s="25"/>
      <c r="D481" s="25"/>
      <c r="E481" s="25"/>
      <c r="F481" s="25"/>
      <c r="G481" s="25" t="s">
        <v>955</v>
      </c>
      <c r="H481" s="25">
        <v>2.3730263733489802E-2</v>
      </c>
      <c r="I481" s="25">
        <v>153</v>
      </c>
      <c r="J481" s="25">
        <v>1.55099762963986E-4</v>
      </c>
      <c r="K481" s="25"/>
      <c r="L481" s="25"/>
      <c r="M481" s="25">
        <v>10476</v>
      </c>
      <c r="N481" s="26">
        <v>1744132</v>
      </c>
      <c r="O481" s="24">
        <v>2104008210</v>
      </c>
      <c r="P481" s="25">
        <v>51510</v>
      </c>
      <c r="Q481" s="25"/>
      <c r="R481" s="25"/>
      <c r="S481" s="25"/>
      <c r="T481" s="25"/>
      <c r="U481" s="25" t="s">
        <v>955</v>
      </c>
      <c r="V481" s="25">
        <v>0.154400806889324</v>
      </c>
      <c r="W481" s="25">
        <v>365</v>
      </c>
      <c r="X481" s="25">
        <v>4.2301590928581998E-4</v>
      </c>
      <c r="Y481" s="25">
        <v>10476</v>
      </c>
      <c r="Z481" s="27">
        <v>1744132</v>
      </c>
      <c r="AA481" s="28">
        <f t="shared" si="14"/>
        <v>1.004526893924609E-3</v>
      </c>
      <c r="AC481" t="str">
        <f t="shared" si="15"/>
        <v>2104008210-51510-NOX</v>
      </c>
      <c r="AD481" t="str">
        <f>IF(COUNTIF('NP-NRModel-MAR-WILDFIRES Modifi'!V:V, AC481)=0, "Missing", "")</f>
        <v/>
      </c>
    </row>
    <row r="482" spans="1:30" hidden="1" x14ac:dyDescent="0.3">
      <c r="A482" s="24">
        <v>2104008210</v>
      </c>
      <c r="B482" s="40">
        <v>51510</v>
      </c>
      <c r="C482" s="25"/>
      <c r="D482" s="25"/>
      <c r="E482" s="25"/>
      <c r="F482" s="25"/>
      <c r="G482" s="25" t="s">
        <v>12</v>
      </c>
      <c r="H482" s="25">
        <v>0.449179879329</v>
      </c>
      <c r="I482" s="25">
        <v>153</v>
      </c>
      <c r="J482" s="25">
        <v>2.9358162047646999E-3</v>
      </c>
      <c r="K482" s="25"/>
      <c r="L482" s="25"/>
      <c r="M482" s="25">
        <v>10476</v>
      </c>
      <c r="N482" s="26">
        <v>1744127</v>
      </c>
      <c r="O482" s="24">
        <v>2104008210</v>
      </c>
      <c r="P482" s="25">
        <v>51510</v>
      </c>
      <c r="Q482" s="25"/>
      <c r="R482" s="25"/>
      <c r="S482" s="25"/>
      <c r="T482" s="25"/>
      <c r="U482" s="25" t="s">
        <v>12</v>
      </c>
      <c r="V482" s="25">
        <v>2.9225859681015698</v>
      </c>
      <c r="W482" s="25">
        <v>365</v>
      </c>
      <c r="X482" s="25">
        <v>8.0070848441138893E-3</v>
      </c>
      <c r="Y482" s="25">
        <v>10476</v>
      </c>
      <c r="Z482" s="27">
        <v>1744127</v>
      </c>
      <c r="AA482" s="28">
        <f t="shared" si="14"/>
        <v>1.0045268939246033E-3</v>
      </c>
      <c r="AC482" t="str">
        <f t="shared" si="15"/>
        <v>2104008210-51510-VOC</v>
      </c>
      <c r="AD482" t="str">
        <f>IF(COUNTIF('NP-NRModel-MAR-WILDFIRES Modifi'!V:V, AC482)=0, "Missing", "")</f>
        <v/>
      </c>
    </row>
    <row r="483" spans="1:30" hidden="1" x14ac:dyDescent="0.3">
      <c r="A483" s="24">
        <v>2104008210</v>
      </c>
      <c r="B483" s="40">
        <v>51600</v>
      </c>
      <c r="C483" s="25"/>
      <c r="D483" s="25"/>
      <c r="E483" s="25"/>
      <c r="F483" s="25"/>
      <c r="G483" s="25" t="s">
        <v>955</v>
      </c>
      <c r="H483" s="25">
        <v>1.7317951302352801E-2</v>
      </c>
      <c r="I483" s="25">
        <v>153</v>
      </c>
      <c r="J483" s="25">
        <v>1.13189224198384E-4</v>
      </c>
      <c r="K483" s="25"/>
      <c r="L483" s="25"/>
      <c r="M483" s="25">
        <v>10476</v>
      </c>
      <c r="N483" s="26">
        <v>1648207</v>
      </c>
      <c r="O483" s="24">
        <v>2104008210</v>
      </c>
      <c r="P483" s="25">
        <v>51600</v>
      </c>
      <c r="Q483" s="25"/>
      <c r="R483" s="25"/>
      <c r="S483" s="25"/>
      <c r="T483" s="25"/>
      <c r="U483" s="25" t="s">
        <v>955</v>
      </c>
      <c r="V483" s="25">
        <v>0.11267913769452501</v>
      </c>
      <c r="W483" s="25">
        <v>365</v>
      </c>
      <c r="X483" s="25">
        <v>3.0870996628636999E-4</v>
      </c>
      <c r="Y483" s="25">
        <v>10476</v>
      </c>
      <c r="Z483" s="27">
        <v>1648207</v>
      </c>
      <c r="AA483" s="28">
        <f t="shared" si="14"/>
        <v>1.0045268939246042E-3</v>
      </c>
      <c r="AC483" t="str">
        <f t="shared" si="15"/>
        <v>2104008210-51600-NOX</v>
      </c>
      <c r="AD483" t="str">
        <f>IF(COUNTIF('NP-NRModel-MAR-WILDFIRES Modifi'!V:V, AC483)=0, "Missing", "")</f>
        <v/>
      </c>
    </row>
    <row r="484" spans="1:30" hidden="1" x14ac:dyDescent="0.3">
      <c r="A484" s="24">
        <v>2104008210</v>
      </c>
      <c r="B484" s="40">
        <v>51600</v>
      </c>
      <c r="C484" s="25"/>
      <c r="D484" s="25"/>
      <c r="E484" s="25"/>
      <c r="F484" s="25"/>
      <c r="G484" s="25" t="s">
        <v>12</v>
      </c>
      <c r="H484" s="25">
        <v>0.32780398156379098</v>
      </c>
      <c r="I484" s="25">
        <v>153</v>
      </c>
      <c r="J484" s="25">
        <v>2.1425096834234701E-3</v>
      </c>
      <c r="K484" s="25"/>
      <c r="L484" s="25"/>
      <c r="M484" s="25">
        <v>10476</v>
      </c>
      <c r="N484" s="26">
        <v>1648200</v>
      </c>
      <c r="O484" s="24">
        <v>2104008210</v>
      </c>
      <c r="P484" s="25">
        <v>51600</v>
      </c>
      <c r="Q484" s="25"/>
      <c r="R484" s="25"/>
      <c r="S484" s="25"/>
      <c r="T484" s="25"/>
      <c r="U484" s="25" t="s">
        <v>12</v>
      </c>
      <c r="V484" s="25">
        <v>2.1328544774474398</v>
      </c>
      <c r="W484" s="25">
        <v>365</v>
      </c>
      <c r="X484" s="25">
        <v>5.8434369245135504E-3</v>
      </c>
      <c r="Y484" s="25">
        <v>10476</v>
      </c>
      <c r="Z484" s="27">
        <v>1648200</v>
      </c>
      <c r="AA484" s="28">
        <f t="shared" si="14"/>
        <v>1.0045268939246081E-3</v>
      </c>
      <c r="AC484" t="str">
        <f t="shared" si="15"/>
        <v>2104008210-51600-VOC</v>
      </c>
      <c r="AD484" t="str">
        <f>IF(COUNTIF('NP-NRModel-MAR-WILDFIRES Modifi'!V:V, AC484)=0, "Missing", "")</f>
        <v/>
      </c>
    </row>
    <row r="485" spans="1:30" hidden="1" x14ac:dyDescent="0.3">
      <c r="A485" s="24">
        <v>2104008210</v>
      </c>
      <c r="B485" s="40">
        <v>51610</v>
      </c>
      <c r="C485" s="25"/>
      <c r="D485" s="25"/>
      <c r="E485" s="25"/>
      <c r="F485" s="25"/>
      <c r="G485" s="25" t="s">
        <v>955</v>
      </c>
      <c r="H485" s="25">
        <v>6.4356526487549899E-3</v>
      </c>
      <c r="I485" s="25">
        <v>153</v>
      </c>
      <c r="J485" s="29">
        <v>4.20630892075489E-5</v>
      </c>
      <c r="K485" s="29"/>
      <c r="L485" s="29"/>
      <c r="M485" s="25">
        <v>10476</v>
      </c>
      <c r="N485" s="26">
        <v>1641184</v>
      </c>
      <c r="O485" s="24">
        <v>2104008210</v>
      </c>
      <c r="P485" s="25">
        <v>51610</v>
      </c>
      <c r="Q485" s="25"/>
      <c r="R485" s="25"/>
      <c r="S485" s="25"/>
      <c r="T485" s="25"/>
      <c r="U485" s="25" t="s">
        <v>955</v>
      </c>
      <c r="V485" s="25">
        <v>4.1873532169170398E-2</v>
      </c>
      <c r="W485" s="25">
        <v>365</v>
      </c>
      <c r="X485" s="25">
        <v>1.14722005942932E-4</v>
      </c>
      <c r="Y485" s="25">
        <v>10476</v>
      </c>
      <c r="Z485" s="27">
        <v>1641184</v>
      </c>
      <c r="AA485" s="28">
        <f t="shared" si="14"/>
        <v>1.0045268939246081E-3</v>
      </c>
      <c r="AC485" t="str">
        <f t="shared" si="15"/>
        <v>2104008210-51610-NOX</v>
      </c>
      <c r="AD485" t="str">
        <f>IF(COUNTIF('NP-NRModel-MAR-WILDFIRES Modifi'!V:V, AC485)=0, "Missing", "")</f>
        <v/>
      </c>
    </row>
    <row r="486" spans="1:30" hidden="1" x14ac:dyDescent="0.3">
      <c r="A486" s="24">
        <v>2104008210</v>
      </c>
      <c r="B486" s="40">
        <v>51610</v>
      </c>
      <c r="C486" s="25"/>
      <c r="D486" s="25"/>
      <c r="E486" s="25"/>
      <c r="F486" s="25"/>
      <c r="G486" s="25" t="s">
        <v>12</v>
      </c>
      <c r="H486" s="25">
        <v>0.121817712462422</v>
      </c>
      <c r="I486" s="25">
        <v>153</v>
      </c>
      <c r="J486" s="25">
        <v>7.9619419910080004E-4</v>
      </c>
      <c r="K486" s="25"/>
      <c r="L486" s="25"/>
      <c r="M486" s="25">
        <v>10476</v>
      </c>
      <c r="N486" s="26">
        <v>1641178</v>
      </c>
      <c r="O486" s="24">
        <v>2104008210</v>
      </c>
      <c r="P486" s="25">
        <v>51610</v>
      </c>
      <c r="Q486" s="25"/>
      <c r="R486" s="25"/>
      <c r="S486" s="25"/>
      <c r="T486" s="25"/>
      <c r="U486" s="25" t="s">
        <v>12</v>
      </c>
      <c r="V486" s="25">
        <v>0.79260615511261301</v>
      </c>
      <c r="W486" s="25">
        <v>365</v>
      </c>
      <c r="X486" s="25">
        <v>2.1715237126372902E-3</v>
      </c>
      <c r="Y486" s="25">
        <v>10476</v>
      </c>
      <c r="Z486" s="27">
        <v>1641178</v>
      </c>
      <c r="AA486" s="28">
        <f t="shared" si="14"/>
        <v>1.004526893924609E-3</v>
      </c>
      <c r="AC486" t="str">
        <f t="shared" si="15"/>
        <v>2104008210-51610-VOC</v>
      </c>
      <c r="AD486" t="str">
        <f>IF(COUNTIF('NP-NRModel-MAR-WILDFIRES Modifi'!V:V, AC486)=0, "Missing", "")</f>
        <v/>
      </c>
    </row>
    <row r="487" spans="1:30" hidden="1" x14ac:dyDescent="0.3">
      <c r="A487" s="24">
        <v>2104008210</v>
      </c>
      <c r="B487" s="40">
        <v>51683</v>
      </c>
      <c r="C487" s="25"/>
      <c r="D487" s="25"/>
      <c r="E487" s="25"/>
      <c r="F487" s="25"/>
      <c r="G487" s="25" t="s">
        <v>955</v>
      </c>
      <c r="H487" s="25">
        <v>2.1613871495503902E-2</v>
      </c>
      <c r="I487" s="25">
        <v>153</v>
      </c>
      <c r="J487" s="25">
        <v>1.4126713395754199E-4</v>
      </c>
      <c r="K487" s="25"/>
      <c r="L487" s="25"/>
      <c r="M487" s="25">
        <v>10476</v>
      </c>
      <c r="N487" s="26">
        <v>1019510</v>
      </c>
      <c r="O487" s="24">
        <v>2104008210</v>
      </c>
      <c r="P487" s="25">
        <v>51683</v>
      </c>
      <c r="Q487" s="25"/>
      <c r="R487" s="25"/>
      <c r="S487" s="25"/>
      <c r="T487" s="25"/>
      <c r="U487" s="25" t="s">
        <v>955</v>
      </c>
      <c r="V487" s="25">
        <v>0.14063051453567599</v>
      </c>
      <c r="W487" s="25">
        <v>365</v>
      </c>
      <c r="X487" s="25">
        <v>3.8528908091966201E-4</v>
      </c>
      <c r="Y487" s="25">
        <v>10476</v>
      </c>
      <c r="Z487" s="27">
        <v>1019510</v>
      </c>
      <c r="AA487" s="28">
        <f t="shared" si="14"/>
        <v>1.0045268939246077E-3</v>
      </c>
      <c r="AC487" t="str">
        <f t="shared" si="15"/>
        <v>2104008210-51683-NOX</v>
      </c>
      <c r="AD487" t="str">
        <f>IF(COUNTIF('NP-NRModel-MAR-WILDFIRES Modifi'!V:V, AC487)=0, "Missing", "")</f>
        <v/>
      </c>
    </row>
    <row r="488" spans="1:30" hidden="1" x14ac:dyDescent="0.3">
      <c r="A488" s="24">
        <v>2104008210</v>
      </c>
      <c r="B488" s="40">
        <v>51683</v>
      </c>
      <c r="C488" s="25"/>
      <c r="D488" s="25"/>
      <c r="E488" s="25"/>
      <c r="F488" s="25"/>
      <c r="G488" s="25" t="s">
        <v>12</v>
      </c>
      <c r="H488" s="25">
        <v>0.40911974804034501</v>
      </c>
      <c r="I488" s="25">
        <v>153</v>
      </c>
      <c r="J488" s="25">
        <v>2.67398528130944E-3</v>
      </c>
      <c r="K488" s="25"/>
      <c r="L488" s="25"/>
      <c r="M488" s="25">
        <v>10476</v>
      </c>
      <c r="N488" s="26">
        <v>1019518</v>
      </c>
      <c r="O488" s="24">
        <v>2104008210</v>
      </c>
      <c r="P488" s="25">
        <v>51683</v>
      </c>
      <c r="Q488" s="25"/>
      <c r="R488" s="25"/>
      <c r="S488" s="25"/>
      <c r="T488" s="25"/>
      <c r="U488" s="25" t="s">
        <v>12</v>
      </c>
      <c r="V488" s="25">
        <v>2.66193498400267</v>
      </c>
      <c r="W488" s="25">
        <v>365</v>
      </c>
      <c r="X488" s="25">
        <v>7.2929725589114397E-3</v>
      </c>
      <c r="Y488" s="25">
        <v>10476</v>
      </c>
      <c r="Z488" s="27">
        <v>1019518</v>
      </c>
      <c r="AA488" s="28">
        <f t="shared" si="14"/>
        <v>1.0045268939246031E-3</v>
      </c>
      <c r="AC488" t="str">
        <f t="shared" si="15"/>
        <v>2104008210-51683-VOC</v>
      </c>
      <c r="AD488" t="str">
        <f>IF(COUNTIF('NP-NRModel-MAR-WILDFIRES Modifi'!V:V, AC488)=0, "Missing", "")</f>
        <v/>
      </c>
    </row>
    <row r="489" spans="1:30" hidden="1" x14ac:dyDescent="0.3">
      <c r="A489" s="24">
        <v>2104008210</v>
      </c>
      <c r="B489" s="40">
        <v>51685</v>
      </c>
      <c r="C489" s="25"/>
      <c r="D489" s="25"/>
      <c r="E489" s="25"/>
      <c r="F489" s="25"/>
      <c r="G489" s="25" t="s">
        <v>955</v>
      </c>
      <c r="H489" s="25">
        <v>7.9424040560572701E-3</v>
      </c>
      <c r="I489" s="25">
        <v>153</v>
      </c>
      <c r="J489" s="29">
        <v>5.1911137621289302E-5</v>
      </c>
      <c r="K489" s="29"/>
      <c r="L489" s="29"/>
      <c r="M489" s="25">
        <v>10476</v>
      </c>
      <c r="N489" s="26">
        <v>1704725</v>
      </c>
      <c r="O489" s="24">
        <v>2104008210</v>
      </c>
      <c r="P489" s="25">
        <v>51685</v>
      </c>
      <c r="Q489" s="25"/>
      <c r="R489" s="25"/>
      <c r="S489" s="25"/>
      <c r="T489" s="25"/>
      <c r="U489" s="25" t="s">
        <v>955</v>
      </c>
      <c r="V489" s="25">
        <v>5.1677200416682403E-2</v>
      </c>
      <c r="W489" s="25">
        <v>365</v>
      </c>
      <c r="X489" s="25">
        <v>1.41581371004609E-4</v>
      </c>
      <c r="Y489" s="25">
        <v>10476</v>
      </c>
      <c r="Z489" s="27">
        <v>1704725</v>
      </c>
      <c r="AA489" s="28">
        <f t="shared" si="14"/>
        <v>1.0045268939246055E-3</v>
      </c>
      <c r="AC489" t="str">
        <f t="shared" si="15"/>
        <v>2104008210-51685-NOX</v>
      </c>
      <c r="AD489" t="str">
        <f>IF(COUNTIF('NP-NRModel-MAR-WILDFIRES Modifi'!V:V, AC489)=0, "Missing", "")</f>
        <v/>
      </c>
    </row>
    <row r="490" spans="1:30" hidden="1" x14ac:dyDescent="0.3">
      <c r="A490" s="24">
        <v>2104008210</v>
      </c>
      <c r="B490" s="40">
        <v>51685</v>
      </c>
      <c r="C490" s="25"/>
      <c r="D490" s="25"/>
      <c r="E490" s="25"/>
      <c r="F490" s="25"/>
      <c r="G490" s="25" t="s">
        <v>12</v>
      </c>
      <c r="H490" s="25">
        <v>0.15033835174973101</v>
      </c>
      <c r="I490" s="25">
        <v>153</v>
      </c>
      <c r="J490" s="25">
        <v>9.8260360620739404E-4</v>
      </c>
      <c r="K490" s="25"/>
      <c r="L490" s="25"/>
      <c r="M490" s="25">
        <v>10476</v>
      </c>
      <c r="N490" s="26">
        <v>1704723</v>
      </c>
      <c r="O490" s="24">
        <v>2104008210</v>
      </c>
      <c r="P490" s="25">
        <v>51685</v>
      </c>
      <c r="Q490" s="25"/>
      <c r="R490" s="25"/>
      <c r="S490" s="25"/>
      <c r="T490" s="25"/>
      <c r="U490" s="25" t="s">
        <v>12</v>
      </c>
      <c r="V490" s="25">
        <v>0.97817550943652998</v>
      </c>
      <c r="W490" s="25">
        <v>365</v>
      </c>
      <c r="X490" s="25">
        <v>2.6799329025658301E-3</v>
      </c>
      <c r="Y490" s="25">
        <v>10476</v>
      </c>
      <c r="Z490" s="27">
        <v>1704723</v>
      </c>
      <c r="AA490" s="28">
        <f t="shared" si="14"/>
        <v>1.0045268939246033E-3</v>
      </c>
      <c r="AC490" t="str">
        <f t="shared" si="15"/>
        <v>2104008210-51685-VOC</v>
      </c>
      <c r="AD490" t="str">
        <f>IF(COUNTIF('NP-NRModel-MAR-WILDFIRES Modifi'!V:V, AC490)=0, "Missing", "")</f>
        <v/>
      </c>
    </row>
    <row r="491" spans="1:30" hidden="1" x14ac:dyDescent="0.3">
      <c r="A491" s="24">
        <v>2104008220</v>
      </c>
      <c r="B491" s="40">
        <v>11001</v>
      </c>
      <c r="C491" s="25"/>
      <c r="D491" s="25"/>
      <c r="E491" s="25"/>
      <c r="F491" s="25"/>
      <c r="G491" s="25" t="s">
        <v>955</v>
      </c>
      <c r="H491" s="25">
        <v>3.5847004191576302E-3</v>
      </c>
      <c r="I491" s="25">
        <v>153</v>
      </c>
      <c r="J491" s="29">
        <v>2.34294145042982E-5</v>
      </c>
      <c r="K491" s="29"/>
      <c r="L491" s="29"/>
      <c r="M491" s="25">
        <v>10476</v>
      </c>
      <c r="N491" s="26">
        <v>1896241</v>
      </c>
      <c r="O491" s="24">
        <v>2104008220</v>
      </c>
      <c r="P491" s="25">
        <v>11001</v>
      </c>
      <c r="Q491" s="25"/>
      <c r="R491" s="25"/>
      <c r="S491" s="25"/>
      <c r="T491" s="25"/>
      <c r="U491" s="25" t="s">
        <v>955</v>
      </c>
      <c r="V491" s="25">
        <v>2.33238299999729E-2</v>
      </c>
      <c r="W491" s="25">
        <v>365</v>
      </c>
      <c r="X491" s="29">
        <v>6.3900904109514897E-5</v>
      </c>
      <c r="Y491" s="25">
        <v>10476</v>
      </c>
      <c r="Z491" s="27">
        <v>1896241</v>
      </c>
      <c r="AA491" s="28">
        <f t="shared" si="14"/>
        <v>1.0045268939246007E-3</v>
      </c>
      <c r="AC491" t="str">
        <f t="shared" si="15"/>
        <v>2104008220-11001-NOX</v>
      </c>
      <c r="AD491" t="str">
        <f>IF(COUNTIF('NP-NRModel-MAR-WILDFIRES Modifi'!V:V, AC491)=0, "Missing", "")</f>
        <v/>
      </c>
    </row>
    <row r="492" spans="1:30" hidden="1" x14ac:dyDescent="0.3">
      <c r="A492" s="24">
        <v>2104008220</v>
      </c>
      <c r="B492" s="40">
        <v>11001</v>
      </c>
      <c r="C492" s="25"/>
      <c r="D492" s="25"/>
      <c r="E492" s="25"/>
      <c r="F492" s="25"/>
      <c r="G492" s="25" t="s">
        <v>12</v>
      </c>
      <c r="H492" s="25">
        <v>2.55027688622467E-2</v>
      </c>
      <c r="I492" s="25">
        <v>153</v>
      </c>
      <c r="J492" s="25">
        <v>1.6668476380553399E-4</v>
      </c>
      <c r="K492" s="25"/>
      <c r="L492" s="25"/>
      <c r="M492" s="25">
        <v>10476</v>
      </c>
      <c r="N492" s="26">
        <v>1896234</v>
      </c>
      <c r="O492" s="24">
        <v>2104008220</v>
      </c>
      <c r="P492" s="25">
        <v>11001</v>
      </c>
      <c r="Q492" s="25"/>
      <c r="R492" s="25"/>
      <c r="S492" s="25"/>
      <c r="T492" s="25"/>
      <c r="U492" s="25" t="s">
        <v>12</v>
      </c>
      <c r="V492" s="25">
        <v>0.165933599999807</v>
      </c>
      <c r="W492" s="25">
        <v>365</v>
      </c>
      <c r="X492" s="25">
        <v>4.5461260273919798E-4</v>
      </c>
      <c r="Y492" s="25">
        <v>10476</v>
      </c>
      <c r="Z492" s="27">
        <v>1896234</v>
      </c>
      <c r="AA492" s="28">
        <f t="shared" si="14"/>
        <v>1.0045268939246051E-3</v>
      </c>
      <c r="AC492" t="str">
        <f t="shared" si="15"/>
        <v>2104008220-11001-VOC</v>
      </c>
      <c r="AD492" t="str">
        <f>IF(COUNTIF('NP-NRModel-MAR-WILDFIRES Modifi'!V:V, AC492)=0, "Missing", "")</f>
        <v/>
      </c>
    </row>
    <row r="493" spans="1:30" hidden="1" x14ac:dyDescent="0.3">
      <c r="A493" s="24">
        <v>2104008220</v>
      </c>
      <c r="B493" s="40">
        <v>24009</v>
      </c>
      <c r="C493" s="25"/>
      <c r="D493" s="25"/>
      <c r="E493" s="25"/>
      <c r="F493" s="25"/>
      <c r="G493" s="25" t="s">
        <v>955</v>
      </c>
      <c r="H493" s="25">
        <v>8.4725323740864E-2</v>
      </c>
      <c r="I493" s="25">
        <v>153</v>
      </c>
      <c r="J493" s="25">
        <v>5.5376028588800005E-4</v>
      </c>
      <c r="K493" s="25"/>
      <c r="L493" s="25"/>
      <c r="M493" s="25">
        <v>10476</v>
      </c>
      <c r="N493" s="26">
        <v>1063922</v>
      </c>
      <c r="O493" s="24">
        <v>2104008220</v>
      </c>
      <c r="P493" s="25">
        <v>24009</v>
      </c>
      <c r="Q493" s="25"/>
      <c r="R493" s="25"/>
      <c r="S493" s="25"/>
      <c r="T493" s="25"/>
      <c r="U493" s="25" t="s">
        <v>955</v>
      </c>
      <c r="V493" s="25">
        <v>0.55126476875547603</v>
      </c>
      <c r="W493" s="25">
        <v>365</v>
      </c>
      <c r="X493" s="25">
        <v>1.51031443494651E-3</v>
      </c>
      <c r="Y493" s="25">
        <v>10476</v>
      </c>
      <c r="Z493" s="27">
        <v>1063922</v>
      </c>
      <c r="AA493" s="28">
        <f t="shared" si="14"/>
        <v>1.0045268939245979E-3</v>
      </c>
      <c r="AC493" t="str">
        <f t="shared" si="15"/>
        <v>2104008220-24009-NOX</v>
      </c>
      <c r="AD493" t="str">
        <f>IF(COUNTIF('NP-NRModel-MAR-WILDFIRES Modifi'!V:V, AC493)=0, "Missing", "")</f>
        <v/>
      </c>
    </row>
    <row r="494" spans="1:30" hidden="1" x14ac:dyDescent="0.3">
      <c r="A494" s="24">
        <v>2104008220</v>
      </c>
      <c r="B494" s="40">
        <v>24009</v>
      </c>
      <c r="C494" s="25"/>
      <c r="D494" s="25"/>
      <c r="E494" s="25"/>
      <c r="F494" s="25"/>
      <c r="G494" s="25" t="s">
        <v>12</v>
      </c>
      <c r="H494" s="25">
        <v>0.60276447978231396</v>
      </c>
      <c r="I494" s="25">
        <v>153</v>
      </c>
      <c r="J494" s="25">
        <v>3.9396371227602197E-3</v>
      </c>
      <c r="K494" s="25"/>
      <c r="L494" s="25"/>
      <c r="M494" s="25">
        <v>10476</v>
      </c>
      <c r="N494" s="26">
        <v>1063915</v>
      </c>
      <c r="O494" s="24">
        <v>2104008220</v>
      </c>
      <c r="P494" s="25">
        <v>24009</v>
      </c>
      <c r="Q494" s="25"/>
      <c r="R494" s="25"/>
      <c r="S494" s="25"/>
      <c r="T494" s="25"/>
      <c r="U494" s="25" t="s">
        <v>12</v>
      </c>
      <c r="V494" s="25">
        <v>3.9218831736484101</v>
      </c>
      <c r="W494" s="25">
        <v>365</v>
      </c>
      <c r="X494" s="25">
        <v>1.07448854072559E-2</v>
      </c>
      <c r="Y494" s="25">
        <v>10476</v>
      </c>
      <c r="Z494" s="27">
        <v>1063915</v>
      </c>
      <c r="AA494" s="28">
        <f t="shared" si="14"/>
        <v>1.0045268939246075E-3</v>
      </c>
      <c r="AC494" t="str">
        <f t="shared" si="15"/>
        <v>2104008220-24009-VOC</v>
      </c>
      <c r="AD494" t="str">
        <f>IF(COUNTIF('NP-NRModel-MAR-WILDFIRES Modifi'!V:V, AC494)=0, "Missing", "")</f>
        <v/>
      </c>
    </row>
    <row r="495" spans="1:30" hidden="1" x14ac:dyDescent="0.3">
      <c r="A495" s="24">
        <v>2104008220</v>
      </c>
      <c r="B495" s="40">
        <v>24017</v>
      </c>
      <c r="C495" s="25"/>
      <c r="D495" s="25"/>
      <c r="E495" s="25"/>
      <c r="F495" s="25"/>
      <c r="G495" s="25" t="s">
        <v>955</v>
      </c>
      <c r="H495" s="25">
        <v>0.15796122756417499</v>
      </c>
      <c r="I495" s="25">
        <v>153</v>
      </c>
      <c r="J495" s="25">
        <v>1.0324263239488601E-3</v>
      </c>
      <c r="K495" s="25"/>
      <c r="L495" s="25"/>
      <c r="M495" s="25">
        <v>10476</v>
      </c>
      <c r="N495" s="26">
        <v>221669</v>
      </c>
      <c r="O495" s="24">
        <v>2104008220</v>
      </c>
      <c r="P495" s="25">
        <v>24017</v>
      </c>
      <c r="Q495" s="25"/>
      <c r="R495" s="25"/>
      <c r="S495" s="25"/>
      <c r="T495" s="25"/>
      <c r="U495" s="25" t="s">
        <v>955</v>
      </c>
      <c r="V495" s="25">
        <v>1.02777370142401</v>
      </c>
      <c r="W495" s="25">
        <v>365</v>
      </c>
      <c r="X495" s="25">
        <v>2.81581836006579E-3</v>
      </c>
      <c r="Y495" s="25">
        <v>10476</v>
      </c>
      <c r="Z495" s="27">
        <v>221669</v>
      </c>
      <c r="AA495" s="28">
        <f t="shared" si="14"/>
        <v>1.0045268939246098E-3</v>
      </c>
      <c r="AC495" t="str">
        <f t="shared" si="15"/>
        <v>2104008220-24017-NOX</v>
      </c>
      <c r="AD495" t="str">
        <f>IF(COUNTIF('NP-NRModel-MAR-WILDFIRES Modifi'!V:V, AC495)=0, "Missing", "")</f>
        <v/>
      </c>
    </row>
    <row r="496" spans="1:30" hidden="1" x14ac:dyDescent="0.3">
      <c r="A496" s="24">
        <v>2104008220</v>
      </c>
      <c r="B496" s="40">
        <v>24017</v>
      </c>
      <c r="C496" s="25"/>
      <c r="D496" s="25"/>
      <c r="E496" s="25"/>
      <c r="F496" s="25"/>
      <c r="G496" s="25" t="s">
        <v>12</v>
      </c>
      <c r="H496" s="25">
        <v>1.1237888933778799</v>
      </c>
      <c r="I496" s="25">
        <v>153</v>
      </c>
      <c r="J496" s="25">
        <v>7.3450254469142598E-3</v>
      </c>
      <c r="K496" s="25"/>
      <c r="L496" s="25"/>
      <c r="M496" s="25">
        <v>10476</v>
      </c>
      <c r="N496" s="26">
        <v>221676</v>
      </c>
      <c r="O496" s="24">
        <v>2104008220</v>
      </c>
      <c r="P496" s="25">
        <v>24017</v>
      </c>
      <c r="Q496" s="25"/>
      <c r="R496" s="25"/>
      <c r="S496" s="25"/>
      <c r="T496" s="25"/>
      <c r="U496" s="25" t="s">
        <v>12</v>
      </c>
      <c r="V496" s="25">
        <v>7.3119251374324401</v>
      </c>
      <c r="W496" s="25">
        <v>365</v>
      </c>
      <c r="X496" s="25">
        <v>2.0032671609403901E-2</v>
      </c>
      <c r="Y496" s="25">
        <v>10476</v>
      </c>
      <c r="Z496" s="27">
        <v>221676</v>
      </c>
      <c r="AA496" s="28">
        <f t="shared" si="14"/>
        <v>1.0045268939246064E-3</v>
      </c>
      <c r="AC496" t="str">
        <f t="shared" si="15"/>
        <v>2104008220-24017-VOC</v>
      </c>
      <c r="AD496" t="str">
        <f>IF(COUNTIF('NP-NRModel-MAR-WILDFIRES Modifi'!V:V, AC496)=0, "Missing", "")</f>
        <v/>
      </c>
    </row>
    <row r="497" spans="1:30" hidden="1" x14ac:dyDescent="0.3">
      <c r="A497" s="24">
        <v>2104008220</v>
      </c>
      <c r="B497" s="40">
        <v>24021</v>
      </c>
      <c r="C497" s="25"/>
      <c r="D497" s="25"/>
      <c r="E497" s="25"/>
      <c r="F497" s="25"/>
      <c r="G497" s="25" t="s">
        <v>955</v>
      </c>
      <c r="H497" s="25">
        <v>0.16379343085107601</v>
      </c>
      <c r="I497" s="25">
        <v>153</v>
      </c>
      <c r="J497" s="25">
        <v>1.07054529968024E-3</v>
      </c>
      <c r="K497" s="25"/>
      <c r="L497" s="25"/>
      <c r="M497" s="25">
        <v>10476</v>
      </c>
      <c r="N497" s="26">
        <v>1673074</v>
      </c>
      <c r="O497" s="24">
        <v>2104008220</v>
      </c>
      <c r="P497" s="25">
        <v>24021</v>
      </c>
      <c r="Q497" s="25"/>
      <c r="R497" s="25"/>
      <c r="S497" s="25"/>
      <c r="T497" s="25"/>
      <c r="U497" s="25" t="s">
        <v>955</v>
      </c>
      <c r="V497" s="25">
        <v>1.0657208942387899</v>
      </c>
      <c r="W497" s="25">
        <v>365</v>
      </c>
      <c r="X497" s="25">
        <v>2.9197832718870901E-3</v>
      </c>
      <c r="Y497" s="25">
        <v>10476</v>
      </c>
      <c r="Z497" s="27">
        <v>1673074</v>
      </c>
      <c r="AA497" s="28">
        <f t="shared" si="14"/>
        <v>1.0045268939246012E-3</v>
      </c>
      <c r="AC497" t="str">
        <f t="shared" si="15"/>
        <v>2104008220-24021-NOX</v>
      </c>
      <c r="AD497" t="str">
        <f>IF(COUNTIF('NP-NRModel-MAR-WILDFIRES Modifi'!V:V, AC497)=0, "Missing", "")</f>
        <v/>
      </c>
    </row>
    <row r="498" spans="1:30" hidden="1" x14ac:dyDescent="0.3">
      <c r="A498" s="24">
        <v>2104008220</v>
      </c>
      <c r="B498" s="40">
        <v>24021</v>
      </c>
      <c r="C498" s="25"/>
      <c r="D498" s="25"/>
      <c r="E498" s="25"/>
      <c r="F498" s="25"/>
      <c r="G498" s="25" t="s">
        <v>12</v>
      </c>
      <c r="H498" s="25">
        <v>1.1652813433723701</v>
      </c>
      <c r="I498" s="25">
        <v>153</v>
      </c>
      <c r="J498" s="25">
        <v>7.6162179305384204E-3</v>
      </c>
      <c r="K498" s="25"/>
      <c r="L498" s="25"/>
      <c r="M498" s="25">
        <v>10476</v>
      </c>
      <c r="N498" s="26">
        <v>1673078</v>
      </c>
      <c r="O498" s="24">
        <v>2104008220</v>
      </c>
      <c r="P498" s="25">
        <v>24021</v>
      </c>
      <c r="Q498" s="25"/>
      <c r="R498" s="25"/>
      <c r="S498" s="25"/>
      <c r="T498" s="25"/>
      <c r="U498" s="25" t="s">
        <v>12</v>
      </c>
      <c r="V498" s="25">
        <v>7.5818954938901504</v>
      </c>
      <c r="W498" s="25">
        <v>365</v>
      </c>
      <c r="X498" s="25">
        <v>2.07723164216168E-2</v>
      </c>
      <c r="Y498" s="25">
        <v>10476</v>
      </c>
      <c r="Z498" s="27">
        <v>1673078</v>
      </c>
      <c r="AA498" s="28">
        <f t="shared" si="14"/>
        <v>1.0045268939246036E-3</v>
      </c>
      <c r="AC498" t="str">
        <f t="shared" si="15"/>
        <v>2104008220-24021-VOC</v>
      </c>
      <c r="AD498" t="str">
        <f>IF(COUNTIF('NP-NRModel-MAR-WILDFIRES Modifi'!V:V, AC498)=0, "Missing", "")</f>
        <v/>
      </c>
    </row>
    <row r="499" spans="1:30" hidden="1" x14ac:dyDescent="0.3">
      <c r="A499" s="24">
        <v>2104008220</v>
      </c>
      <c r="B499" s="40">
        <v>24031</v>
      </c>
      <c r="C499" s="25"/>
      <c r="D499" s="25"/>
      <c r="E499" s="25"/>
      <c r="F499" s="25"/>
      <c r="G499" s="25" t="s">
        <v>955</v>
      </c>
      <c r="H499" s="25">
        <v>0.41165405306364899</v>
      </c>
      <c r="I499" s="25">
        <v>153</v>
      </c>
      <c r="J499" s="25">
        <v>2.6905493664290802E-3</v>
      </c>
      <c r="K499" s="25"/>
      <c r="L499" s="25"/>
      <c r="M499" s="25">
        <v>10476</v>
      </c>
      <c r="N499" s="26">
        <v>2094636</v>
      </c>
      <c r="O499" s="24">
        <v>2104008220</v>
      </c>
      <c r="P499" s="25">
        <v>24031</v>
      </c>
      <c r="Q499" s="25"/>
      <c r="R499" s="25"/>
      <c r="S499" s="25"/>
      <c r="T499" s="25"/>
      <c r="U499" s="25" t="s">
        <v>955</v>
      </c>
      <c r="V499" s="25">
        <v>2.6784244231802599</v>
      </c>
      <c r="W499" s="25">
        <v>365</v>
      </c>
      <c r="X499" s="25">
        <v>7.33814910460346E-3</v>
      </c>
      <c r="Y499" s="25">
        <v>10476</v>
      </c>
      <c r="Z499" s="27">
        <v>2094636</v>
      </c>
      <c r="AA499" s="28">
        <f t="shared" si="14"/>
        <v>1.0045268939246094E-3</v>
      </c>
      <c r="AC499" t="str">
        <f t="shared" si="15"/>
        <v>2104008220-24031-NOX</v>
      </c>
      <c r="AD499" t="str">
        <f>IF(COUNTIF('NP-NRModel-MAR-WILDFIRES Modifi'!V:V, AC499)=0, "Missing", "")</f>
        <v/>
      </c>
    </row>
    <row r="500" spans="1:30" hidden="1" x14ac:dyDescent="0.3">
      <c r="A500" s="24">
        <v>2104008220</v>
      </c>
      <c r="B500" s="40">
        <v>24031</v>
      </c>
      <c r="C500" s="25"/>
      <c r="D500" s="25"/>
      <c r="E500" s="25"/>
      <c r="F500" s="25"/>
      <c r="G500" s="25" t="s">
        <v>12</v>
      </c>
      <c r="H500" s="25">
        <v>2.9286459171399102</v>
      </c>
      <c r="I500" s="25">
        <v>153</v>
      </c>
      <c r="J500" s="25">
        <v>1.9141476582613701E-2</v>
      </c>
      <c r="K500" s="25"/>
      <c r="L500" s="25"/>
      <c r="M500" s="25">
        <v>10476</v>
      </c>
      <c r="N500" s="26">
        <v>2094633</v>
      </c>
      <c r="O500" s="24">
        <v>2104008220</v>
      </c>
      <c r="P500" s="25">
        <v>24031</v>
      </c>
      <c r="Q500" s="25"/>
      <c r="R500" s="25"/>
      <c r="S500" s="25"/>
      <c r="T500" s="25"/>
      <c r="U500" s="25" t="s">
        <v>12</v>
      </c>
      <c r="V500" s="25">
        <v>19.0552156426888</v>
      </c>
      <c r="W500" s="25">
        <v>365</v>
      </c>
      <c r="X500" s="25">
        <v>5.2206070253942E-2</v>
      </c>
      <c r="Y500" s="25">
        <v>10476</v>
      </c>
      <c r="Z500" s="27">
        <v>2094633</v>
      </c>
      <c r="AA500" s="28">
        <f t="shared" si="14"/>
        <v>1.0045268939246038E-3</v>
      </c>
      <c r="AC500" t="str">
        <f t="shared" si="15"/>
        <v>2104008220-24031-VOC</v>
      </c>
      <c r="AD500" t="str">
        <f>IF(COUNTIF('NP-NRModel-MAR-WILDFIRES Modifi'!V:V, AC500)=0, "Missing", "")</f>
        <v/>
      </c>
    </row>
    <row r="501" spans="1:30" hidden="1" x14ac:dyDescent="0.3">
      <c r="A501" s="24">
        <v>2104008220</v>
      </c>
      <c r="B501" s="40">
        <v>24033</v>
      </c>
      <c r="C501" s="25"/>
      <c r="D501" s="25"/>
      <c r="E501" s="25"/>
      <c r="F501" s="25"/>
      <c r="G501" s="25" t="s">
        <v>955</v>
      </c>
      <c r="H501" s="25">
        <v>0.43251649726868402</v>
      </c>
      <c r="I501" s="25">
        <v>153</v>
      </c>
      <c r="J501" s="25">
        <v>2.8269052109064301E-3</v>
      </c>
      <c r="K501" s="25"/>
      <c r="L501" s="25"/>
      <c r="M501" s="25">
        <v>10476</v>
      </c>
      <c r="N501" s="26">
        <v>582810</v>
      </c>
      <c r="O501" s="24">
        <v>2104008220</v>
      </c>
      <c r="P501" s="25">
        <v>24033</v>
      </c>
      <c r="Q501" s="25"/>
      <c r="R501" s="25"/>
      <c r="S501" s="25"/>
      <c r="T501" s="25"/>
      <c r="U501" s="25" t="s">
        <v>955</v>
      </c>
      <c r="V501" s="25">
        <v>2.8141657809299101</v>
      </c>
      <c r="W501" s="25">
        <v>365</v>
      </c>
      <c r="X501" s="25">
        <v>7.7100432354244297E-3</v>
      </c>
      <c r="Y501" s="25">
        <v>10476</v>
      </c>
      <c r="Z501" s="27">
        <v>582810</v>
      </c>
      <c r="AA501" s="28">
        <f t="shared" si="14"/>
        <v>1.004526893924604E-3</v>
      </c>
      <c r="AC501" t="str">
        <f t="shared" si="15"/>
        <v>2104008220-24033-NOX</v>
      </c>
      <c r="AD501" t="str">
        <f>IF(COUNTIF('NP-NRModel-MAR-WILDFIRES Modifi'!V:V, AC501)=0, "Missing", "")</f>
        <v/>
      </c>
    </row>
    <row r="502" spans="1:30" hidden="1" x14ac:dyDescent="0.3">
      <c r="A502" s="24">
        <v>2104008220</v>
      </c>
      <c r="B502" s="40">
        <v>24033</v>
      </c>
      <c r="C502" s="25"/>
      <c r="D502" s="25"/>
      <c r="E502" s="25"/>
      <c r="F502" s="25"/>
      <c r="G502" s="25" t="s">
        <v>12</v>
      </c>
      <c r="H502" s="25">
        <v>3.07706798725189</v>
      </c>
      <c r="I502" s="25">
        <v>153</v>
      </c>
      <c r="J502" s="25">
        <v>2.0111555472234598E-2</v>
      </c>
      <c r="K502" s="25"/>
      <c r="L502" s="25"/>
      <c r="M502" s="25">
        <v>10476</v>
      </c>
      <c r="N502" s="26">
        <v>582817</v>
      </c>
      <c r="O502" s="24">
        <v>2104008220</v>
      </c>
      <c r="P502" s="25">
        <v>24033</v>
      </c>
      <c r="Q502" s="25"/>
      <c r="R502" s="25"/>
      <c r="S502" s="25"/>
      <c r="T502" s="25"/>
      <c r="U502" s="25" t="s">
        <v>12</v>
      </c>
      <c r="V502" s="25">
        <v>20.020922878092598</v>
      </c>
      <c r="W502" s="25">
        <v>365</v>
      </c>
      <c r="X502" s="25">
        <v>5.4851843501623497E-2</v>
      </c>
      <c r="Y502" s="25">
        <v>10476</v>
      </c>
      <c r="Z502" s="27">
        <v>582817</v>
      </c>
      <c r="AA502" s="28">
        <f t="shared" si="14"/>
        <v>1.004526893924614E-3</v>
      </c>
      <c r="AC502" t="str">
        <f t="shared" si="15"/>
        <v>2104008220-24033-VOC</v>
      </c>
      <c r="AD502" t="str">
        <f>IF(COUNTIF('NP-NRModel-MAR-WILDFIRES Modifi'!V:V, AC502)=0, "Missing", "")</f>
        <v/>
      </c>
    </row>
    <row r="503" spans="1:30" hidden="1" x14ac:dyDescent="0.3">
      <c r="A503" s="24">
        <v>2104008220</v>
      </c>
      <c r="B503" s="40">
        <v>51013</v>
      </c>
      <c r="C503" s="25"/>
      <c r="D503" s="25"/>
      <c r="E503" s="25"/>
      <c r="F503" s="25"/>
      <c r="G503" s="25" t="s">
        <v>955</v>
      </c>
      <c r="H503" s="25">
        <v>5.1708453087795501E-2</v>
      </c>
      <c r="I503" s="25">
        <v>153</v>
      </c>
      <c r="J503" s="25">
        <v>3.3796374567186599E-4</v>
      </c>
      <c r="K503" s="25"/>
      <c r="L503" s="25"/>
      <c r="M503" s="25">
        <v>10476</v>
      </c>
      <c r="N503" s="26">
        <v>1809105</v>
      </c>
      <c r="O503" s="24">
        <v>2104008220</v>
      </c>
      <c r="P503" s="25">
        <v>51013</v>
      </c>
      <c r="Q503" s="25"/>
      <c r="R503" s="25"/>
      <c r="S503" s="25"/>
      <c r="T503" s="25"/>
      <c r="U503" s="25" t="s">
        <v>955</v>
      </c>
      <c r="V503" s="25">
        <v>0.33644071424655297</v>
      </c>
      <c r="W503" s="25">
        <v>365</v>
      </c>
      <c r="X503" s="25">
        <v>9.2175538149740497E-4</v>
      </c>
      <c r="Y503" s="25">
        <v>10476</v>
      </c>
      <c r="Z503" s="27">
        <v>1809105</v>
      </c>
      <c r="AA503" s="28">
        <f t="shared" si="14"/>
        <v>1.0045268939246066E-3</v>
      </c>
      <c r="AC503" t="str">
        <f t="shared" si="15"/>
        <v>2104008220-51013-NOX</v>
      </c>
      <c r="AD503" t="str">
        <f>IF(COUNTIF('NP-NRModel-MAR-WILDFIRES Modifi'!V:V, AC503)=0, "Missing", "")</f>
        <v/>
      </c>
    </row>
    <row r="504" spans="1:30" hidden="1" x14ac:dyDescent="0.3">
      <c r="A504" s="24">
        <v>2104008220</v>
      </c>
      <c r="B504" s="40">
        <v>51013</v>
      </c>
      <c r="C504" s="25"/>
      <c r="D504" s="25"/>
      <c r="E504" s="25"/>
      <c r="F504" s="25"/>
      <c r="G504" s="25" t="s">
        <v>12</v>
      </c>
      <c r="H504" s="25">
        <v>0.36787133008136802</v>
      </c>
      <c r="I504" s="25">
        <v>153</v>
      </c>
      <c r="J504" s="25">
        <v>2.40438777830959E-3</v>
      </c>
      <c r="K504" s="25"/>
      <c r="L504" s="25"/>
      <c r="M504" s="25">
        <v>10476</v>
      </c>
      <c r="N504" s="26">
        <v>1809104</v>
      </c>
      <c r="O504" s="24">
        <v>2104008220</v>
      </c>
      <c r="P504" s="25">
        <v>51013</v>
      </c>
      <c r="Q504" s="25"/>
      <c r="R504" s="25"/>
      <c r="S504" s="25"/>
      <c r="T504" s="25"/>
      <c r="U504" s="25" t="s">
        <v>12</v>
      </c>
      <c r="V504" s="25">
        <v>2.39355242039945</v>
      </c>
      <c r="W504" s="25">
        <v>365</v>
      </c>
      <c r="X504" s="25">
        <v>6.5576778641080798E-3</v>
      </c>
      <c r="Y504" s="25">
        <v>10476</v>
      </c>
      <c r="Z504" s="27">
        <v>1809104</v>
      </c>
      <c r="AA504" s="28">
        <f t="shared" si="14"/>
        <v>1.0045268939246092E-3</v>
      </c>
      <c r="AC504" t="str">
        <f t="shared" si="15"/>
        <v>2104008220-51013-VOC</v>
      </c>
      <c r="AD504" t="str">
        <f>IF(COUNTIF('NP-NRModel-MAR-WILDFIRES Modifi'!V:V, AC504)=0, "Missing", "")</f>
        <v/>
      </c>
    </row>
    <row r="505" spans="1:30" hidden="1" x14ac:dyDescent="0.3">
      <c r="A505" s="24">
        <v>2104008220</v>
      </c>
      <c r="B505" s="40">
        <v>51059</v>
      </c>
      <c r="C505" s="25"/>
      <c r="D505" s="25"/>
      <c r="E505" s="25"/>
      <c r="F505" s="25"/>
      <c r="G505" s="25" t="s">
        <v>955</v>
      </c>
      <c r="H505" s="25">
        <v>0.54312459354866505</v>
      </c>
      <c r="I505" s="25">
        <v>153</v>
      </c>
      <c r="J505" s="25">
        <v>3.54983394476252E-3</v>
      </c>
      <c r="K505" s="25"/>
      <c r="L505" s="25"/>
      <c r="M505" s="25">
        <v>10476</v>
      </c>
      <c r="N505" s="26">
        <v>1224715</v>
      </c>
      <c r="O505" s="24">
        <v>2104008220</v>
      </c>
      <c r="P505" s="25">
        <v>51059</v>
      </c>
      <c r="Q505" s="25"/>
      <c r="R505" s="25"/>
      <c r="S505" s="25"/>
      <c r="T505" s="25"/>
      <c r="U505" s="25" t="s">
        <v>955</v>
      </c>
      <c r="V505" s="25">
        <v>3.5338366411411699</v>
      </c>
      <c r="W505" s="25">
        <v>365</v>
      </c>
      <c r="X505" s="25">
        <v>9.6817442223045801E-3</v>
      </c>
      <c r="Y505" s="25">
        <v>10476</v>
      </c>
      <c r="Z505" s="27">
        <v>1224715</v>
      </c>
      <c r="AA505" s="28">
        <f t="shared" si="14"/>
        <v>1.0045268939246111E-3</v>
      </c>
      <c r="AC505" t="str">
        <f t="shared" si="15"/>
        <v>2104008220-51059-NOX</v>
      </c>
      <c r="AD505" t="str">
        <f>IF(COUNTIF('NP-NRModel-MAR-WILDFIRES Modifi'!V:V, AC505)=0, "Missing", "")</f>
        <v/>
      </c>
    </row>
    <row r="506" spans="1:30" hidden="1" x14ac:dyDescent="0.3">
      <c r="A506" s="24">
        <v>2104008220</v>
      </c>
      <c r="B506" s="40">
        <v>51059</v>
      </c>
      <c r="C506" s="25"/>
      <c r="D506" s="25"/>
      <c r="E506" s="25"/>
      <c r="F506" s="25"/>
      <c r="G506" s="25" t="s">
        <v>12</v>
      </c>
      <c r="H506" s="25">
        <v>3.8639705457213598</v>
      </c>
      <c r="I506" s="25">
        <v>153</v>
      </c>
      <c r="J506" s="25">
        <v>2.52547094491592E-2</v>
      </c>
      <c r="K506" s="25"/>
      <c r="L506" s="25"/>
      <c r="M506" s="25">
        <v>10476</v>
      </c>
      <c r="N506" s="26">
        <v>1224712</v>
      </c>
      <c r="O506" s="24">
        <v>2104008220</v>
      </c>
      <c r="P506" s="25">
        <v>51059</v>
      </c>
      <c r="Q506" s="25"/>
      <c r="R506" s="25"/>
      <c r="S506" s="25"/>
      <c r="T506" s="25"/>
      <c r="U506" s="25" t="s">
        <v>12</v>
      </c>
      <c r="V506" s="25">
        <v>25.1408992650172</v>
      </c>
      <c r="W506" s="25">
        <v>365</v>
      </c>
      <c r="X506" s="25">
        <v>6.8879176068540396E-2</v>
      </c>
      <c r="Y506" s="25">
        <v>10476</v>
      </c>
      <c r="Z506" s="27">
        <v>1224712</v>
      </c>
      <c r="AA506" s="28">
        <f t="shared" si="14"/>
        <v>1.0045268939246085E-3</v>
      </c>
      <c r="AC506" t="str">
        <f t="shared" si="15"/>
        <v>2104008220-51059-VOC</v>
      </c>
      <c r="AD506" t="str">
        <f>IF(COUNTIF('NP-NRModel-MAR-WILDFIRES Modifi'!V:V, AC506)=0, "Missing", "")</f>
        <v/>
      </c>
    </row>
    <row r="507" spans="1:30" hidden="1" x14ac:dyDescent="0.3">
      <c r="A507" s="24">
        <v>2104008220</v>
      </c>
      <c r="B507" s="40">
        <v>51107</v>
      </c>
      <c r="C507" s="25"/>
      <c r="D507" s="25"/>
      <c r="E507" s="25"/>
      <c r="F507" s="25"/>
      <c r="G507" s="25" t="s">
        <v>955</v>
      </c>
      <c r="H507" s="25">
        <v>0.19435230658060401</v>
      </c>
      <c r="I507" s="25">
        <v>153</v>
      </c>
      <c r="J507" s="25">
        <v>1.2702765135987201E-3</v>
      </c>
      <c r="K507" s="25"/>
      <c r="L507" s="25"/>
      <c r="M507" s="25">
        <v>10476</v>
      </c>
      <c r="N507" s="26">
        <v>623320</v>
      </c>
      <c r="O507" s="24">
        <v>2104008220</v>
      </c>
      <c r="P507" s="25">
        <v>51107</v>
      </c>
      <c r="Q507" s="25"/>
      <c r="R507" s="25"/>
      <c r="S507" s="25"/>
      <c r="T507" s="25"/>
      <c r="U507" s="25" t="s">
        <v>955</v>
      </c>
      <c r="V507" s="25">
        <v>1.26455202073869</v>
      </c>
      <c r="W507" s="25">
        <v>365</v>
      </c>
      <c r="X507" s="25">
        <v>3.4645260842155901E-3</v>
      </c>
      <c r="Y507" s="25">
        <v>10476</v>
      </c>
      <c r="Z507" s="27">
        <v>623320</v>
      </c>
      <c r="AA507" s="28">
        <f t="shared" si="14"/>
        <v>1.0045268939246059E-3</v>
      </c>
      <c r="AC507" t="str">
        <f t="shared" si="15"/>
        <v>2104008220-51107-NOX</v>
      </c>
      <c r="AD507" t="str">
        <f>IF(COUNTIF('NP-NRModel-MAR-WILDFIRES Modifi'!V:V, AC507)=0, "Missing", "")</f>
        <v/>
      </c>
    </row>
    <row r="508" spans="1:30" hidden="1" x14ac:dyDescent="0.3">
      <c r="A508" s="24">
        <v>2104008220</v>
      </c>
      <c r="B508" s="40">
        <v>51107</v>
      </c>
      <c r="C508" s="25"/>
      <c r="D508" s="25"/>
      <c r="E508" s="25"/>
      <c r="F508" s="25"/>
      <c r="G508" s="25" t="s">
        <v>12</v>
      </c>
      <c r="H508" s="25">
        <v>1.38268724212232</v>
      </c>
      <c r="I508" s="25">
        <v>153</v>
      </c>
      <c r="J508" s="25">
        <v>9.0371715171393505E-3</v>
      </c>
      <c r="K508" s="25"/>
      <c r="L508" s="25"/>
      <c r="M508" s="25">
        <v>10476</v>
      </c>
      <c r="N508" s="26">
        <v>623313</v>
      </c>
      <c r="O508" s="24">
        <v>2104008220</v>
      </c>
      <c r="P508" s="25">
        <v>51107</v>
      </c>
      <c r="Q508" s="25"/>
      <c r="R508" s="25"/>
      <c r="S508" s="25"/>
      <c r="T508" s="25"/>
      <c r="U508" s="25" t="s">
        <v>12</v>
      </c>
      <c r="V508" s="25">
        <v>8.9964455623799608</v>
      </c>
      <c r="W508" s="25">
        <v>365</v>
      </c>
      <c r="X508" s="25">
        <v>2.4647796061314901E-2</v>
      </c>
      <c r="Y508" s="25">
        <v>10476</v>
      </c>
      <c r="Z508" s="27">
        <v>623313</v>
      </c>
      <c r="AA508" s="28">
        <f t="shared" si="14"/>
        <v>1.0045268939246064E-3</v>
      </c>
      <c r="AC508" t="str">
        <f t="shared" si="15"/>
        <v>2104008220-51107-VOC</v>
      </c>
      <c r="AD508" t="str">
        <f>IF(COUNTIF('NP-NRModel-MAR-WILDFIRES Modifi'!V:V, AC508)=0, "Missing", "")</f>
        <v/>
      </c>
    </row>
    <row r="509" spans="1:30" hidden="1" x14ac:dyDescent="0.3">
      <c r="A509" s="24">
        <v>2104008220</v>
      </c>
      <c r="B509" s="40">
        <v>51153</v>
      </c>
      <c r="C509" s="25"/>
      <c r="D509" s="25"/>
      <c r="E509" s="25"/>
      <c r="F509" s="25"/>
      <c r="G509" s="25" t="s">
        <v>955</v>
      </c>
      <c r="H509" s="25">
        <v>0.28207411552067002</v>
      </c>
      <c r="I509" s="25">
        <v>153</v>
      </c>
      <c r="J509" s="25">
        <v>1.8436216700697401E-3</v>
      </c>
      <c r="K509" s="25"/>
      <c r="L509" s="25"/>
      <c r="M509" s="25">
        <v>10476</v>
      </c>
      <c r="N509" s="26">
        <v>285501</v>
      </c>
      <c r="O509" s="24">
        <v>2104008220</v>
      </c>
      <c r="P509" s="25">
        <v>51153</v>
      </c>
      <c r="Q509" s="25"/>
      <c r="R509" s="25"/>
      <c r="S509" s="25"/>
      <c r="T509" s="25"/>
      <c r="U509" s="25" t="s">
        <v>955</v>
      </c>
      <c r="V509" s="25">
        <v>1.83531340098507</v>
      </c>
      <c r="W509" s="25">
        <v>365</v>
      </c>
      <c r="X509" s="25">
        <v>5.0282558931097803E-3</v>
      </c>
      <c r="Y509" s="25">
        <v>10476</v>
      </c>
      <c r="Z509" s="27">
        <v>285501</v>
      </c>
      <c r="AA509" s="28">
        <f t="shared" si="14"/>
        <v>1.0045268939246075E-3</v>
      </c>
      <c r="AC509" t="str">
        <f t="shared" si="15"/>
        <v>2104008220-51153-NOX</v>
      </c>
      <c r="AD509" t="str">
        <f>IF(COUNTIF('NP-NRModel-MAR-WILDFIRES Modifi'!V:V, AC509)=0, "Missing", "")</f>
        <v/>
      </c>
    </row>
    <row r="510" spans="1:30" hidden="1" x14ac:dyDescent="0.3">
      <c r="A510" s="24">
        <v>2104008220</v>
      </c>
      <c r="B510" s="40">
        <v>51153</v>
      </c>
      <c r="C510" s="25"/>
      <c r="D510" s="25"/>
      <c r="E510" s="25"/>
      <c r="F510" s="25"/>
      <c r="G510" s="25" t="s">
        <v>12</v>
      </c>
      <c r="H510" s="25">
        <v>2.00677004859799</v>
      </c>
      <c r="I510" s="25">
        <v>153</v>
      </c>
      <c r="J510" s="25">
        <v>1.31161441084836E-2</v>
      </c>
      <c r="K510" s="25"/>
      <c r="L510" s="25"/>
      <c r="M510" s="25">
        <v>10476</v>
      </c>
      <c r="N510" s="26">
        <v>285494</v>
      </c>
      <c r="O510" s="24">
        <v>2104008220</v>
      </c>
      <c r="P510" s="25">
        <v>51153</v>
      </c>
      <c r="Q510" s="25"/>
      <c r="R510" s="25"/>
      <c r="S510" s="25"/>
      <c r="T510" s="25"/>
      <c r="U510" s="25" t="s">
        <v>12</v>
      </c>
      <c r="V510" s="25">
        <v>13.057036290228</v>
      </c>
      <c r="W510" s="25">
        <v>365</v>
      </c>
      <c r="X510" s="25">
        <v>3.5772702165008302E-2</v>
      </c>
      <c r="Y510" s="25">
        <v>10476</v>
      </c>
      <c r="Z510" s="27">
        <v>285494</v>
      </c>
      <c r="AA510" s="28">
        <f t="shared" si="14"/>
        <v>1.0045268939246066E-3</v>
      </c>
      <c r="AC510" t="str">
        <f t="shared" si="15"/>
        <v>2104008220-51153-VOC</v>
      </c>
      <c r="AD510" t="str">
        <f>IF(COUNTIF('NP-NRModel-MAR-WILDFIRES Modifi'!V:V, AC510)=0, "Missing", "")</f>
        <v/>
      </c>
    </row>
    <row r="511" spans="1:30" hidden="1" x14ac:dyDescent="0.3">
      <c r="A511" s="24">
        <v>2104008220</v>
      </c>
      <c r="B511" s="40">
        <v>51510</v>
      </c>
      <c r="C511" s="25"/>
      <c r="D511" s="25"/>
      <c r="E511" s="25"/>
      <c r="F511" s="25"/>
      <c r="G511" s="25" t="s">
        <v>955</v>
      </c>
      <c r="H511" s="25">
        <v>1.89065987112652E-2</v>
      </c>
      <c r="I511" s="25">
        <v>153</v>
      </c>
      <c r="J511" s="25">
        <v>1.2357254059650399E-4</v>
      </c>
      <c r="K511" s="25"/>
      <c r="L511" s="25"/>
      <c r="M511" s="25">
        <v>10476</v>
      </c>
      <c r="N511" s="26">
        <v>596854</v>
      </c>
      <c r="O511" s="24">
        <v>2104008220</v>
      </c>
      <c r="P511" s="25">
        <v>51510</v>
      </c>
      <c r="Q511" s="25"/>
      <c r="R511" s="25"/>
      <c r="S511" s="25"/>
      <c r="T511" s="25"/>
      <c r="U511" s="25" t="s">
        <v>955</v>
      </c>
      <c r="V511" s="25">
        <v>0.12301566174472101</v>
      </c>
      <c r="W511" s="25">
        <v>365</v>
      </c>
      <c r="X511" s="25">
        <v>3.37029210259509E-4</v>
      </c>
      <c r="Y511" s="25">
        <v>10476</v>
      </c>
      <c r="Z511" s="27">
        <v>596854</v>
      </c>
      <c r="AA511" s="28">
        <f t="shared" si="14"/>
        <v>1.0045268939246014E-3</v>
      </c>
      <c r="AC511" t="str">
        <f t="shared" si="15"/>
        <v>2104008220-51510-NOX</v>
      </c>
      <c r="AD511" t="str">
        <f>IF(COUNTIF('NP-NRModel-MAR-WILDFIRES Modifi'!V:V, AC511)=0, "Missing", "")</f>
        <v/>
      </c>
    </row>
    <row r="512" spans="1:30" hidden="1" x14ac:dyDescent="0.3">
      <c r="A512" s="24">
        <v>2104008220</v>
      </c>
      <c r="B512" s="40">
        <v>51510</v>
      </c>
      <c r="C512" s="25"/>
      <c r="D512" s="25"/>
      <c r="E512" s="25"/>
      <c r="F512" s="25"/>
      <c r="G512" s="25" t="s">
        <v>12</v>
      </c>
      <c r="H512" s="25">
        <v>0.13450791643601301</v>
      </c>
      <c r="I512" s="25">
        <v>153</v>
      </c>
      <c r="J512" s="25">
        <v>8.7913670873211096E-4</v>
      </c>
      <c r="K512" s="25"/>
      <c r="L512" s="25"/>
      <c r="M512" s="25">
        <v>10476</v>
      </c>
      <c r="N512" s="26">
        <v>596852</v>
      </c>
      <c r="O512" s="24">
        <v>2104008220</v>
      </c>
      <c r="P512" s="25">
        <v>51510</v>
      </c>
      <c r="Q512" s="25"/>
      <c r="R512" s="25"/>
      <c r="S512" s="25"/>
      <c r="T512" s="25"/>
      <c r="U512" s="25" t="s">
        <v>12</v>
      </c>
      <c r="V512" s="25">
        <v>0.875174884862852</v>
      </c>
      <c r="W512" s="25">
        <v>365</v>
      </c>
      <c r="X512" s="25">
        <v>2.3977394105831498E-3</v>
      </c>
      <c r="Y512" s="25">
        <v>10476</v>
      </c>
      <c r="Z512" s="27">
        <v>596852</v>
      </c>
      <c r="AA512" s="28">
        <f t="shared" si="14"/>
        <v>1.0045268939246124E-3</v>
      </c>
      <c r="AC512" t="str">
        <f t="shared" si="15"/>
        <v>2104008220-51510-VOC</v>
      </c>
      <c r="AD512" t="str">
        <f>IF(COUNTIF('NP-NRModel-MAR-WILDFIRES Modifi'!V:V, AC512)=0, "Missing", "")</f>
        <v/>
      </c>
    </row>
    <row r="513" spans="1:30" hidden="1" x14ac:dyDescent="0.3">
      <c r="A513" s="24">
        <v>2104008220</v>
      </c>
      <c r="B513" s="40">
        <v>51600</v>
      </c>
      <c r="C513" s="25"/>
      <c r="D513" s="25"/>
      <c r="E513" s="25"/>
      <c r="F513" s="25"/>
      <c r="G513" s="25" t="s">
        <v>955</v>
      </c>
      <c r="H513" s="25">
        <v>1.37977208307332E-2</v>
      </c>
      <c r="I513" s="25">
        <v>153</v>
      </c>
      <c r="J513" s="29">
        <v>9.0181181900217093E-5</v>
      </c>
      <c r="K513" s="29"/>
      <c r="L513" s="29"/>
      <c r="M513" s="25">
        <v>10476</v>
      </c>
      <c r="N513" s="26">
        <v>1105564</v>
      </c>
      <c r="O513" s="24">
        <v>2104008220</v>
      </c>
      <c r="P513" s="25">
        <v>51600</v>
      </c>
      <c r="Q513" s="25"/>
      <c r="R513" s="25"/>
      <c r="S513" s="25"/>
      <c r="T513" s="25"/>
      <c r="U513" s="25" t="s">
        <v>955</v>
      </c>
      <c r="V513" s="25">
        <v>8.97747809895727E-2</v>
      </c>
      <c r="W513" s="25">
        <v>365</v>
      </c>
      <c r="X513" s="25">
        <v>2.45958304081021E-4</v>
      </c>
      <c r="Y513" s="25">
        <v>10476</v>
      </c>
      <c r="Z513" s="27">
        <v>1105564</v>
      </c>
      <c r="AA513" s="28">
        <f t="shared" si="14"/>
        <v>1.0045268939246044E-3</v>
      </c>
      <c r="AC513" t="str">
        <f t="shared" si="15"/>
        <v>2104008220-51600-NOX</v>
      </c>
      <c r="AD513" t="str">
        <f>IF(COUNTIF('NP-NRModel-MAR-WILDFIRES Modifi'!V:V, AC513)=0, "Missing", "")</f>
        <v/>
      </c>
    </row>
    <row r="514" spans="1:30" hidden="1" x14ac:dyDescent="0.3">
      <c r="A514" s="24">
        <v>2104008220</v>
      </c>
      <c r="B514" s="40">
        <v>51600</v>
      </c>
      <c r="C514" s="25"/>
      <c r="D514" s="25"/>
      <c r="E514" s="25"/>
      <c r="F514" s="25"/>
      <c r="G514" s="25" t="s">
        <v>12</v>
      </c>
      <c r="H514" s="25">
        <v>9.8161620792006105E-2</v>
      </c>
      <c r="I514" s="25">
        <v>153</v>
      </c>
      <c r="J514" s="25">
        <v>6.4157922086278496E-4</v>
      </c>
      <c r="K514" s="25"/>
      <c r="L514" s="25"/>
      <c r="M514" s="25">
        <v>10476</v>
      </c>
      <c r="N514" s="26">
        <v>1105568</v>
      </c>
      <c r="O514" s="24">
        <v>2104008220</v>
      </c>
      <c r="P514" s="25">
        <v>51600</v>
      </c>
      <c r="Q514" s="25"/>
      <c r="R514" s="25"/>
      <c r="S514" s="25"/>
      <c r="T514" s="25"/>
      <c r="U514" s="25" t="s">
        <v>12</v>
      </c>
      <c r="V514" s="25">
        <v>0.63868794827004205</v>
      </c>
      <c r="W514" s="25">
        <v>365</v>
      </c>
      <c r="X514" s="25">
        <v>1.74982999526038E-3</v>
      </c>
      <c r="Y514" s="25">
        <v>10476</v>
      </c>
      <c r="Z514" s="27">
        <v>1105568</v>
      </c>
      <c r="AA514" s="28">
        <f t="shared" si="14"/>
        <v>1.0045268939246064E-3</v>
      </c>
      <c r="AC514" t="str">
        <f t="shared" si="15"/>
        <v>2104008220-51600-VOC</v>
      </c>
      <c r="AD514" t="str">
        <f>IF(COUNTIF('NP-NRModel-MAR-WILDFIRES Modifi'!V:V, AC514)=0, "Missing", "")</f>
        <v/>
      </c>
    </row>
    <row r="515" spans="1:30" hidden="1" x14ac:dyDescent="0.3">
      <c r="A515" s="24">
        <v>2104008220</v>
      </c>
      <c r="B515" s="40">
        <v>51610</v>
      </c>
      <c r="C515" s="25"/>
      <c r="D515" s="25"/>
      <c r="E515" s="25"/>
      <c r="F515" s="25"/>
      <c r="G515" s="25" t="s">
        <v>955</v>
      </c>
      <c r="H515" s="25">
        <v>5.1274757773119902E-3</v>
      </c>
      <c r="I515" s="25">
        <v>153</v>
      </c>
      <c r="J515" s="29">
        <v>3.3512913577202502E-5</v>
      </c>
      <c r="K515" s="29"/>
      <c r="L515" s="29"/>
      <c r="M515" s="25">
        <v>10476</v>
      </c>
      <c r="N515" s="26">
        <v>901530</v>
      </c>
      <c r="O515" s="24">
        <v>2104008220</v>
      </c>
      <c r="P515" s="25">
        <v>51610</v>
      </c>
      <c r="Q515" s="25"/>
      <c r="R515" s="25"/>
      <c r="S515" s="25"/>
      <c r="T515" s="25"/>
      <c r="U515" s="25" t="s">
        <v>955</v>
      </c>
      <c r="V515" s="25">
        <v>3.3361887849782002E-2</v>
      </c>
      <c r="W515" s="25">
        <v>365</v>
      </c>
      <c r="X515" s="29">
        <v>9.14024324651563E-5</v>
      </c>
      <c r="Y515" s="25">
        <v>10476</v>
      </c>
      <c r="Z515" s="27">
        <v>901530</v>
      </c>
      <c r="AA515" s="28">
        <f t="shared" ref="AA515:AA578" si="16">IFERROR(J515/V515,0)</f>
        <v>1.004526893924604E-3</v>
      </c>
      <c r="AC515" t="str">
        <f t="shared" ref="AC515:AC578" si="17">TRIM(A515) &amp; "-" &amp; B515 &amp; "-" &amp; TRIM(U515)</f>
        <v>2104008220-51610-NOX</v>
      </c>
      <c r="AD515" t="str">
        <f>IF(COUNTIF('NP-NRModel-MAR-WILDFIRES Modifi'!V:V, AC515)=0, "Missing", "")</f>
        <v/>
      </c>
    </row>
    <row r="516" spans="1:30" hidden="1" x14ac:dyDescent="0.3">
      <c r="A516" s="24">
        <v>2104008220</v>
      </c>
      <c r="B516" s="40">
        <v>51610</v>
      </c>
      <c r="C516" s="25"/>
      <c r="D516" s="25"/>
      <c r="E516" s="25"/>
      <c r="F516" s="25"/>
      <c r="G516" s="25" t="s">
        <v>12</v>
      </c>
      <c r="H516" s="25">
        <v>3.6478581435800697E-2</v>
      </c>
      <c r="I516" s="25">
        <v>153</v>
      </c>
      <c r="J516" s="25">
        <v>2.3842210088758601E-4</v>
      </c>
      <c r="K516" s="25"/>
      <c r="L516" s="25"/>
      <c r="M516" s="25">
        <v>10476</v>
      </c>
      <c r="N516" s="26">
        <v>901525</v>
      </c>
      <c r="O516" s="24">
        <v>2104008220</v>
      </c>
      <c r="P516" s="25">
        <v>51610</v>
      </c>
      <c r="Q516" s="25"/>
      <c r="R516" s="25"/>
      <c r="S516" s="25"/>
      <c r="T516" s="25"/>
      <c r="U516" s="25" t="s">
        <v>12</v>
      </c>
      <c r="V516" s="25">
        <v>0.23734765323812401</v>
      </c>
      <c r="W516" s="25">
        <v>365</v>
      </c>
      <c r="X516" s="25">
        <v>6.5026754311814795E-4</v>
      </c>
      <c r="Y516" s="25">
        <v>10476</v>
      </c>
      <c r="Z516" s="27">
        <v>901525</v>
      </c>
      <c r="AA516" s="28">
        <f t="shared" si="16"/>
        <v>1.0045268939246012E-3</v>
      </c>
      <c r="AC516" t="str">
        <f t="shared" si="17"/>
        <v>2104008220-51610-VOC</v>
      </c>
      <c r="AD516" t="str">
        <f>IF(COUNTIF('NP-NRModel-MAR-WILDFIRES Modifi'!V:V, AC516)=0, "Missing", "")</f>
        <v/>
      </c>
    </row>
    <row r="517" spans="1:30" hidden="1" x14ac:dyDescent="0.3">
      <c r="A517" s="24">
        <v>2104008220</v>
      </c>
      <c r="B517" s="40">
        <v>51683</v>
      </c>
      <c r="C517" s="25"/>
      <c r="D517" s="25"/>
      <c r="E517" s="25"/>
      <c r="F517" s="25"/>
      <c r="G517" s="25" t="s">
        <v>955</v>
      </c>
      <c r="H517" s="25">
        <v>1.7220413460642198E-2</v>
      </c>
      <c r="I517" s="25">
        <v>153</v>
      </c>
      <c r="J517" s="25">
        <v>1.12551721964981E-4</v>
      </c>
      <c r="K517" s="25"/>
      <c r="L517" s="25"/>
      <c r="M517" s="25">
        <v>10476</v>
      </c>
      <c r="N517" s="26">
        <v>801500</v>
      </c>
      <c r="O517" s="24">
        <v>2104008220</v>
      </c>
      <c r="P517" s="25">
        <v>51683</v>
      </c>
      <c r="Q517" s="25"/>
      <c r="R517" s="25"/>
      <c r="S517" s="25"/>
      <c r="T517" s="25"/>
      <c r="U517" s="25" t="s">
        <v>955</v>
      </c>
      <c r="V517" s="25">
        <v>0.112044508360797</v>
      </c>
      <c r="W517" s="25">
        <v>365</v>
      </c>
      <c r="X517" s="25">
        <v>3.0697125578300698E-4</v>
      </c>
      <c r="Y517" s="25">
        <v>10476</v>
      </c>
      <c r="Z517" s="27">
        <v>801500</v>
      </c>
      <c r="AA517" s="28">
        <f t="shared" si="16"/>
        <v>1.0045268939246064E-3</v>
      </c>
      <c r="AC517" t="str">
        <f t="shared" si="17"/>
        <v>2104008220-51683-NOX</v>
      </c>
      <c r="AD517" t="str">
        <f>IF(COUNTIF('NP-NRModel-MAR-WILDFIRES Modifi'!V:V, AC517)=0, "Missing", "")</f>
        <v/>
      </c>
    </row>
    <row r="518" spans="1:30" hidden="1" x14ac:dyDescent="0.3">
      <c r="A518" s="24">
        <v>2104008220</v>
      </c>
      <c r="B518" s="40">
        <v>51683</v>
      </c>
      <c r="C518" s="25"/>
      <c r="D518" s="25"/>
      <c r="E518" s="25"/>
      <c r="F518" s="25"/>
      <c r="G518" s="25" t="s">
        <v>12</v>
      </c>
      <c r="H518" s="25">
        <v>0.122511814418162</v>
      </c>
      <c r="I518" s="25">
        <v>153</v>
      </c>
      <c r="J518" s="25">
        <v>8.0073081319060701E-4</v>
      </c>
      <c r="K518" s="25"/>
      <c r="L518" s="25"/>
      <c r="M518" s="25">
        <v>10476</v>
      </c>
      <c r="N518" s="26">
        <v>801507</v>
      </c>
      <c r="O518" s="24">
        <v>2104008220</v>
      </c>
      <c r="P518" s="25">
        <v>51683</v>
      </c>
      <c r="Q518" s="25"/>
      <c r="R518" s="25"/>
      <c r="S518" s="25"/>
      <c r="T518" s="25"/>
      <c r="U518" s="25" t="s">
        <v>12</v>
      </c>
      <c r="V518" s="25">
        <v>0.79712232498048397</v>
      </c>
      <c r="W518" s="25">
        <v>365</v>
      </c>
      <c r="X518" s="25">
        <v>2.1838967807684502E-3</v>
      </c>
      <c r="Y518" s="25">
        <v>10476</v>
      </c>
      <c r="Z518" s="27">
        <v>801507</v>
      </c>
      <c r="AA518" s="28">
        <f t="shared" si="16"/>
        <v>1.0045268939246075E-3</v>
      </c>
      <c r="AC518" t="str">
        <f t="shared" si="17"/>
        <v>2104008220-51683-VOC</v>
      </c>
      <c r="AD518" t="str">
        <f>IF(COUNTIF('NP-NRModel-MAR-WILDFIRES Modifi'!V:V, AC518)=0, "Missing", "")</f>
        <v/>
      </c>
    </row>
    <row r="519" spans="1:30" hidden="1" x14ac:dyDescent="0.3">
      <c r="A519" s="24">
        <v>2104008220</v>
      </c>
      <c r="B519" s="40">
        <v>51685</v>
      </c>
      <c r="C519" s="25"/>
      <c r="D519" s="25"/>
      <c r="E519" s="25"/>
      <c r="F519" s="25"/>
      <c r="G519" s="25" t="s">
        <v>955</v>
      </c>
      <c r="H519" s="25">
        <v>6.3279490393890201E-3</v>
      </c>
      <c r="I519" s="25">
        <v>153</v>
      </c>
      <c r="J519" s="29">
        <v>4.1359144048294202E-5</v>
      </c>
      <c r="K519" s="29"/>
      <c r="L519" s="29"/>
      <c r="M519" s="25">
        <v>10476</v>
      </c>
      <c r="N519" s="26">
        <v>2030498</v>
      </c>
      <c r="O519" s="24">
        <v>2104008220</v>
      </c>
      <c r="P519" s="25">
        <v>51685</v>
      </c>
      <c r="Q519" s="25"/>
      <c r="R519" s="25"/>
      <c r="S519" s="25"/>
      <c r="T519" s="25"/>
      <c r="U519" s="25" t="s">
        <v>955</v>
      </c>
      <c r="V519" s="25">
        <v>4.1172759334205E-2</v>
      </c>
      <c r="W519" s="25">
        <v>365</v>
      </c>
      <c r="X519" s="25">
        <v>1.12802080367685E-4</v>
      </c>
      <c r="Y519" s="25">
        <v>10476</v>
      </c>
      <c r="Z519" s="27">
        <v>2030498</v>
      </c>
      <c r="AA519" s="28">
        <f t="shared" si="16"/>
        <v>1.0045268939246042E-3</v>
      </c>
      <c r="AC519" t="str">
        <f t="shared" si="17"/>
        <v>2104008220-51685-NOX</v>
      </c>
      <c r="AD519" t="str">
        <f>IF(COUNTIF('NP-NRModel-MAR-WILDFIRES Modifi'!V:V, AC519)=0, "Missing", "")</f>
        <v/>
      </c>
    </row>
    <row r="520" spans="1:30" hidden="1" x14ac:dyDescent="0.3">
      <c r="A520" s="24">
        <v>2104008220</v>
      </c>
      <c r="B520" s="40">
        <v>51685</v>
      </c>
      <c r="C520" s="25"/>
      <c r="D520" s="25"/>
      <c r="E520" s="25"/>
      <c r="F520" s="25"/>
      <c r="G520" s="25" t="s">
        <v>12</v>
      </c>
      <c r="H520" s="25">
        <v>4.5019149424965398E-2</v>
      </c>
      <c r="I520" s="25">
        <v>153</v>
      </c>
      <c r="J520" s="25">
        <v>2.9424280669912E-4</v>
      </c>
      <c r="K520" s="25"/>
      <c r="L520" s="25"/>
      <c r="M520" s="25">
        <v>10476</v>
      </c>
      <c r="N520" s="26">
        <v>2030491</v>
      </c>
      <c r="O520" s="24">
        <v>2104008220</v>
      </c>
      <c r="P520" s="25">
        <v>51685</v>
      </c>
      <c r="Q520" s="25"/>
      <c r="R520" s="25"/>
      <c r="S520" s="25"/>
      <c r="T520" s="25"/>
      <c r="U520" s="25" t="s">
        <v>12</v>
      </c>
      <c r="V520" s="25">
        <v>0.29291680340138898</v>
      </c>
      <c r="W520" s="25">
        <v>365</v>
      </c>
      <c r="X520" s="25">
        <v>8.0251179014079199E-4</v>
      </c>
      <c r="Y520" s="25">
        <v>10476</v>
      </c>
      <c r="Z520" s="27">
        <v>2030491</v>
      </c>
      <c r="AA520" s="28">
        <f t="shared" si="16"/>
        <v>1.0045268939246001E-3</v>
      </c>
      <c r="AC520" t="str">
        <f t="shared" si="17"/>
        <v>2104008220-51685-VOC</v>
      </c>
      <c r="AD520" t="str">
        <f>IF(COUNTIF('NP-NRModel-MAR-WILDFIRES Modifi'!V:V, AC520)=0, "Missing", "")</f>
        <v/>
      </c>
    </row>
    <row r="521" spans="1:30" hidden="1" x14ac:dyDescent="0.3">
      <c r="A521" s="24">
        <v>2104008230</v>
      </c>
      <c r="B521" s="40">
        <v>11001</v>
      </c>
      <c r="C521" s="25"/>
      <c r="D521" s="25"/>
      <c r="E521" s="25"/>
      <c r="F521" s="25"/>
      <c r="G521" s="25" t="s">
        <v>955</v>
      </c>
      <c r="H521" s="25">
        <v>2.9027539920127E-3</v>
      </c>
      <c r="I521" s="25">
        <v>153</v>
      </c>
      <c r="J521" s="29">
        <v>1.8972248313808501E-5</v>
      </c>
      <c r="K521" s="29"/>
      <c r="L521" s="29"/>
      <c r="M521" s="25">
        <v>10476</v>
      </c>
      <c r="N521" s="26">
        <v>1919715</v>
      </c>
      <c r="O521" s="24">
        <v>2104008230</v>
      </c>
      <c r="P521" s="25">
        <v>11001</v>
      </c>
      <c r="Q521" s="25"/>
      <c r="R521" s="25"/>
      <c r="S521" s="25"/>
      <c r="T521" s="25"/>
      <c r="U521" s="25" t="s">
        <v>955</v>
      </c>
      <c r="V521" s="25">
        <v>1.8886749999978001E-2</v>
      </c>
      <c r="W521" s="25">
        <v>365</v>
      </c>
      <c r="X521" s="29">
        <v>5.1744520547885E-5</v>
      </c>
      <c r="Y521" s="25">
        <v>10476</v>
      </c>
      <c r="Z521" s="27">
        <v>1919715</v>
      </c>
      <c r="AA521" s="28">
        <f t="shared" si="16"/>
        <v>1.0045268939246085E-3</v>
      </c>
      <c r="AC521" t="str">
        <f t="shared" si="17"/>
        <v>2104008230-11001-NOX</v>
      </c>
      <c r="AD521" t="str">
        <f>IF(COUNTIF('NP-NRModel-MAR-WILDFIRES Modifi'!V:V, AC521)=0, "Missing", "")</f>
        <v/>
      </c>
    </row>
    <row r="522" spans="1:30" hidden="1" x14ac:dyDescent="0.3">
      <c r="A522" s="24">
        <v>2104008230</v>
      </c>
      <c r="B522" s="40">
        <v>11001</v>
      </c>
      <c r="C522" s="25"/>
      <c r="D522" s="25"/>
      <c r="E522" s="25"/>
      <c r="F522" s="25"/>
      <c r="G522" s="25" t="s">
        <v>12</v>
      </c>
      <c r="H522" s="25">
        <v>2.1770651097779901E-2</v>
      </c>
      <c r="I522" s="25">
        <v>153</v>
      </c>
      <c r="J522" s="25">
        <v>1.4229183724039101E-4</v>
      </c>
      <c r="K522" s="25"/>
      <c r="L522" s="25"/>
      <c r="M522" s="25">
        <v>10476</v>
      </c>
      <c r="N522" s="26">
        <v>1919712</v>
      </c>
      <c r="O522" s="24">
        <v>2104008230</v>
      </c>
      <c r="P522" s="25">
        <v>11001</v>
      </c>
      <c r="Q522" s="25"/>
      <c r="R522" s="25"/>
      <c r="S522" s="25"/>
      <c r="T522" s="25"/>
      <c r="U522" s="25" t="s">
        <v>12</v>
      </c>
      <c r="V522" s="25">
        <v>0.14165059999983501</v>
      </c>
      <c r="W522" s="25">
        <v>365</v>
      </c>
      <c r="X522" s="25">
        <v>3.88083835615987E-4</v>
      </c>
      <c r="Y522" s="25">
        <v>10476</v>
      </c>
      <c r="Z522" s="27">
        <v>1919712</v>
      </c>
      <c r="AA522" s="28">
        <f t="shared" si="16"/>
        <v>1.0045268939246057E-3</v>
      </c>
      <c r="AC522" t="str">
        <f t="shared" si="17"/>
        <v>2104008230-11001-VOC</v>
      </c>
      <c r="AD522" t="str">
        <f>IF(COUNTIF('NP-NRModel-MAR-WILDFIRES Modifi'!V:V, AC522)=0, "Missing", "")</f>
        <v/>
      </c>
    </row>
    <row r="523" spans="1:30" hidden="1" x14ac:dyDescent="0.3">
      <c r="A523" s="24">
        <v>2104008230</v>
      </c>
      <c r="B523" s="40">
        <v>24009</v>
      </c>
      <c r="C523" s="25"/>
      <c r="D523" s="25"/>
      <c r="E523" s="25"/>
      <c r="F523" s="25"/>
      <c r="G523" s="25" t="s">
        <v>955</v>
      </c>
      <c r="H523" s="25">
        <v>6.8607336822319995E-2</v>
      </c>
      <c r="I523" s="25">
        <v>153</v>
      </c>
      <c r="J523" s="25">
        <v>4.4841396615895399E-4</v>
      </c>
      <c r="K523" s="25"/>
      <c r="L523" s="25"/>
      <c r="M523" s="25">
        <v>10476</v>
      </c>
      <c r="N523" s="26">
        <v>25628</v>
      </c>
      <c r="O523" s="24">
        <v>2104008230</v>
      </c>
      <c r="P523" s="25">
        <v>24009</v>
      </c>
      <c r="Q523" s="25"/>
      <c r="R523" s="25"/>
      <c r="S523" s="25"/>
      <c r="T523" s="25"/>
      <c r="U523" s="25" t="s">
        <v>955</v>
      </c>
      <c r="V523" s="25">
        <v>0.44639319153222501</v>
      </c>
      <c r="W523" s="25">
        <v>365</v>
      </c>
      <c r="X523" s="25">
        <v>1.22299504529376E-3</v>
      </c>
      <c r="Y523" s="25">
        <v>10476</v>
      </c>
      <c r="Z523" s="27">
        <v>25628</v>
      </c>
      <c r="AA523" s="28">
        <f t="shared" si="16"/>
        <v>1.0045268939245977E-3</v>
      </c>
      <c r="AC523" t="str">
        <f t="shared" si="17"/>
        <v>2104008230-24009-NOX</v>
      </c>
      <c r="AD523" t="str">
        <f>IF(COUNTIF('NP-NRModel-MAR-WILDFIRES Modifi'!V:V, AC523)=0, "Missing", "")</f>
        <v/>
      </c>
    </row>
    <row r="524" spans="1:30" hidden="1" x14ac:dyDescent="0.3">
      <c r="A524" s="24">
        <v>2104008230</v>
      </c>
      <c r="B524" s="40">
        <v>24009</v>
      </c>
      <c r="C524" s="25"/>
      <c r="D524" s="25"/>
      <c r="E524" s="25"/>
      <c r="F524" s="25"/>
      <c r="G524" s="25" t="s">
        <v>12</v>
      </c>
      <c r="H524" s="25">
        <v>0.51455506043013699</v>
      </c>
      <c r="I524" s="25">
        <v>153</v>
      </c>
      <c r="J524" s="25">
        <v>3.36310497013161E-3</v>
      </c>
      <c r="K524" s="25"/>
      <c r="L524" s="25"/>
      <c r="M524" s="25">
        <v>10476</v>
      </c>
      <c r="N524" s="26">
        <v>25632</v>
      </c>
      <c r="O524" s="24">
        <v>2104008230</v>
      </c>
      <c r="P524" s="25">
        <v>24009</v>
      </c>
      <c r="Q524" s="25"/>
      <c r="R524" s="25"/>
      <c r="S524" s="25"/>
      <c r="T524" s="25"/>
      <c r="U524" s="25" t="s">
        <v>12</v>
      </c>
      <c r="V524" s="25">
        <v>3.3479491594219599</v>
      </c>
      <c r="W524" s="25">
        <v>365</v>
      </c>
      <c r="X524" s="25">
        <v>9.1724634504711296E-3</v>
      </c>
      <c r="Y524" s="25">
        <v>10476</v>
      </c>
      <c r="Z524" s="27">
        <v>25632</v>
      </c>
      <c r="AA524" s="28">
        <f t="shared" si="16"/>
        <v>1.0045268939245979E-3</v>
      </c>
      <c r="AC524" t="str">
        <f t="shared" si="17"/>
        <v>2104008230-24009-VOC</v>
      </c>
      <c r="AD524" t="str">
        <f>IF(COUNTIF('NP-NRModel-MAR-WILDFIRES Modifi'!V:V, AC524)=0, "Missing", "")</f>
        <v/>
      </c>
    </row>
    <row r="525" spans="1:30" hidden="1" x14ac:dyDescent="0.3">
      <c r="A525" s="24">
        <v>2104008230</v>
      </c>
      <c r="B525" s="40">
        <v>24017</v>
      </c>
      <c r="C525" s="25"/>
      <c r="D525" s="25"/>
      <c r="E525" s="25"/>
      <c r="F525" s="25"/>
      <c r="G525" s="25" t="s">
        <v>955</v>
      </c>
      <c r="H525" s="25">
        <v>0.127910942318781</v>
      </c>
      <c r="I525" s="25">
        <v>153</v>
      </c>
      <c r="J525" s="25">
        <v>8.3601923084170699E-4</v>
      </c>
      <c r="K525" s="25"/>
      <c r="L525" s="25"/>
      <c r="M525" s="25">
        <v>10476</v>
      </c>
      <c r="N525" s="26">
        <v>64447</v>
      </c>
      <c r="O525" s="24">
        <v>2104008230</v>
      </c>
      <c r="P525" s="25">
        <v>24017</v>
      </c>
      <c r="Q525" s="25"/>
      <c r="R525" s="25"/>
      <c r="S525" s="25"/>
      <c r="T525" s="25"/>
      <c r="U525" s="25" t="s">
        <v>955</v>
      </c>
      <c r="V525" s="25">
        <v>0.83225171560658295</v>
      </c>
      <c r="W525" s="25">
        <v>365</v>
      </c>
      <c r="X525" s="25">
        <v>2.2801416865933701E-3</v>
      </c>
      <c r="Y525" s="25">
        <v>10476</v>
      </c>
      <c r="Z525" s="27">
        <v>64447</v>
      </c>
      <c r="AA525" s="28">
        <f t="shared" si="16"/>
        <v>1.0045268939246081E-3</v>
      </c>
      <c r="AC525" t="str">
        <f t="shared" si="17"/>
        <v>2104008230-24017-NOX</v>
      </c>
      <c r="AD525" t="str">
        <f>IF(COUNTIF('NP-NRModel-MAR-WILDFIRES Modifi'!V:V, AC525)=0, "Missing", "")</f>
        <v/>
      </c>
    </row>
    <row r="526" spans="1:30" hidden="1" x14ac:dyDescent="0.3">
      <c r="A526" s="24">
        <v>2104008230</v>
      </c>
      <c r="B526" s="40">
        <v>24017</v>
      </c>
      <c r="C526" s="25"/>
      <c r="D526" s="25"/>
      <c r="E526" s="25"/>
      <c r="F526" s="25"/>
      <c r="G526" s="25" t="s">
        <v>12</v>
      </c>
      <c r="H526" s="25">
        <v>0.95933199886538301</v>
      </c>
      <c r="I526" s="25">
        <v>153</v>
      </c>
      <c r="J526" s="25">
        <v>6.2701437834338696E-3</v>
      </c>
      <c r="K526" s="25"/>
      <c r="L526" s="25"/>
      <c r="M526" s="25">
        <v>10476</v>
      </c>
      <c r="N526" s="26">
        <v>64450</v>
      </c>
      <c r="O526" s="24">
        <v>2104008230</v>
      </c>
      <c r="P526" s="25">
        <v>24017</v>
      </c>
      <c r="Q526" s="25"/>
      <c r="R526" s="25"/>
      <c r="S526" s="25"/>
      <c r="T526" s="25"/>
      <c r="U526" s="25" t="s">
        <v>12</v>
      </c>
      <c r="V526" s="25">
        <v>6.2418874211888298</v>
      </c>
      <c r="W526" s="25">
        <v>365</v>
      </c>
      <c r="X526" s="25">
        <v>1.71010614279146E-2</v>
      </c>
      <c r="Y526" s="25">
        <v>10476</v>
      </c>
      <c r="Z526" s="27">
        <v>64450</v>
      </c>
      <c r="AA526" s="28">
        <f t="shared" si="16"/>
        <v>1.0045268939246038E-3</v>
      </c>
      <c r="AC526" t="str">
        <f t="shared" si="17"/>
        <v>2104008230-24017-VOC</v>
      </c>
      <c r="AD526" t="str">
        <f>IF(COUNTIF('NP-NRModel-MAR-WILDFIRES Modifi'!V:V, AC526)=0, "Missing", "")</f>
        <v/>
      </c>
    </row>
    <row r="527" spans="1:30" hidden="1" x14ac:dyDescent="0.3">
      <c r="A527" s="24">
        <v>2104008230</v>
      </c>
      <c r="B527" s="40">
        <v>24021</v>
      </c>
      <c r="C527" s="25"/>
      <c r="D527" s="25"/>
      <c r="E527" s="25"/>
      <c r="F527" s="25"/>
      <c r="G527" s="25" t="s">
        <v>955</v>
      </c>
      <c r="H527" s="25">
        <v>0.13263364961909699</v>
      </c>
      <c r="I527" s="25">
        <v>153</v>
      </c>
      <c r="J527" s="25">
        <v>8.6688659881763099E-4</v>
      </c>
      <c r="K527" s="25"/>
      <c r="L527" s="25"/>
      <c r="M527" s="25">
        <v>10476</v>
      </c>
      <c r="N527" s="26">
        <v>1166559</v>
      </c>
      <c r="O527" s="24">
        <v>2104008230</v>
      </c>
      <c r="P527" s="25">
        <v>24021</v>
      </c>
      <c r="Q527" s="25"/>
      <c r="R527" s="25"/>
      <c r="S527" s="25"/>
      <c r="T527" s="25"/>
      <c r="U527" s="25" t="s">
        <v>955</v>
      </c>
      <c r="V527" s="25">
        <v>0.86297997998916198</v>
      </c>
      <c r="W527" s="25">
        <v>365</v>
      </c>
      <c r="X527" s="25">
        <v>2.3643287122990702E-3</v>
      </c>
      <c r="Y527" s="25">
        <v>10476</v>
      </c>
      <c r="Z527" s="27">
        <v>1166559</v>
      </c>
      <c r="AA527" s="28">
        <f t="shared" si="16"/>
        <v>1.0045268939246053E-3</v>
      </c>
      <c r="AC527" t="str">
        <f t="shared" si="17"/>
        <v>2104008230-24021-NOX</v>
      </c>
      <c r="AD527" t="str">
        <f>IF(COUNTIF('NP-NRModel-MAR-WILDFIRES Modifi'!V:V, AC527)=0, "Missing", "")</f>
        <v/>
      </c>
    </row>
    <row r="528" spans="1:30" hidden="1" x14ac:dyDescent="0.3">
      <c r="A528" s="24">
        <v>2104008230</v>
      </c>
      <c r="B528" s="40">
        <v>24021</v>
      </c>
      <c r="C528" s="25"/>
      <c r="D528" s="25"/>
      <c r="E528" s="25"/>
      <c r="F528" s="25"/>
      <c r="G528" s="25" t="s">
        <v>12</v>
      </c>
      <c r="H528" s="25">
        <v>0.99475240640596596</v>
      </c>
      <c r="I528" s="25">
        <v>153</v>
      </c>
      <c r="J528" s="25">
        <v>6.5016497150716702E-3</v>
      </c>
      <c r="K528" s="25"/>
      <c r="L528" s="25"/>
      <c r="M528" s="25">
        <v>10476</v>
      </c>
      <c r="N528" s="26">
        <v>1166563</v>
      </c>
      <c r="O528" s="24">
        <v>2104008230</v>
      </c>
      <c r="P528" s="25">
        <v>24021</v>
      </c>
      <c r="Q528" s="25"/>
      <c r="R528" s="25"/>
      <c r="S528" s="25"/>
      <c r="T528" s="25"/>
      <c r="U528" s="25" t="s">
        <v>12</v>
      </c>
      <c r="V528" s="25">
        <v>6.4723500728489904</v>
      </c>
      <c r="W528" s="25">
        <v>365</v>
      </c>
      <c r="X528" s="25">
        <v>1.7732465953010899E-2</v>
      </c>
      <c r="Y528" s="25">
        <v>10476</v>
      </c>
      <c r="Z528" s="27">
        <v>1166563</v>
      </c>
      <c r="AA528" s="28">
        <f t="shared" si="16"/>
        <v>1.0045268939246025E-3</v>
      </c>
      <c r="AC528" t="str">
        <f t="shared" si="17"/>
        <v>2104008230-24021-VOC</v>
      </c>
      <c r="AD528" t="str">
        <f>IF(COUNTIF('NP-NRModel-MAR-WILDFIRES Modifi'!V:V, AC528)=0, "Missing", "")</f>
        <v/>
      </c>
    </row>
    <row r="529" spans="1:30" hidden="1" x14ac:dyDescent="0.3">
      <c r="A529" s="24">
        <v>2104008230</v>
      </c>
      <c r="B529" s="40">
        <v>24031</v>
      </c>
      <c r="C529" s="25"/>
      <c r="D529" s="25"/>
      <c r="E529" s="25"/>
      <c r="F529" s="25"/>
      <c r="G529" s="25" t="s">
        <v>955</v>
      </c>
      <c r="H529" s="25">
        <v>0.33334176825180101</v>
      </c>
      <c r="I529" s="25">
        <v>153</v>
      </c>
      <c r="J529" s="25">
        <v>2.1787043676588301E-3</v>
      </c>
      <c r="K529" s="25"/>
      <c r="L529" s="25"/>
      <c r="M529" s="25">
        <v>10476</v>
      </c>
      <c r="N529" s="26">
        <v>1326455</v>
      </c>
      <c r="O529" s="24">
        <v>2104008230</v>
      </c>
      <c r="P529" s="25">
        <v>24031</v>
      </c>
      <c r="Q529" s="25"/>
      <c r="R529" s="25"/>
      <c r="S529" s="25"/>
      <c r="T529" s="25"/>
      <c r="U529" s="25" t="s">
        <v>955</v>
      </c>
      <c r="V529" s="25">
        <v>2.1688860505733301</v>
      </c>
      <c r="W529" s="25">
        <v>365</v>
      </c>
      <c r="X529" s="25">
        <v>5.9421535632146099E-3</v>
      </c>
      <c r="Y529" s="25">
        <v>10476</v>
      </c>
      <c r="Z529" s="27">
        <v>1326455</v>
      </c>
      <c r="AA529" s="28">
        <f t="shared" si="16"/>
        <v>1.0045268939246046E-3</v>
      </c>
      <c r="AC529" t="str">
        <f t="shared" si="17"/>
        <v>2104008230-24031-NOX</v>
      </c>
      <c r="AD529" t="str">
        <f>IF(COUNTIF('NP-NRModel-MAR-WILDFIRES Modifi'!V:V, AC529)=0, "Missing", "")</f>
        <v/>
      </c>
    </row>
    <row r="530" spans="1:30" hidden="1" x14ac:dyDescent="0.3">
      <c r="A530" s="24">
        <v>2104008230</v>
      </c>
      <c r="B530" s="40">
        <v>24031</v>
      </c>
      <c r="C530" s="25"/>
      <c r="D530" s="25"/>
      <c r="E530" s="25"/>
      <c r="F530" s="25"/>
      <c r="G530" s="25" t="s">
        <v>12</v>
      </c>
      <c r="H530" s="25">
        <v>2.5000629192611199</v>
      </c>
      <c r="I530" s="25">
        <v>153</v>
      </c>
      <c r="J530" s="25">
        <v>1.63402805180465E-2</v>
      </c>
      <c r="K530" s="25"/>
      <c r="L530" s="25"/>
      <c r="M530" s="25">
        <v>10476</v>
      </c>
      <c r="N530" s="26">
        <v>1326462</v>
      </c>
      <c r="O530" s="24">
        <v>2104008230</v>
      </c>
      <c r="P530" s="25">
        <v>24031</v>
      </c>
      <c r="Q530" s="25"/>
      <c r="R530" s="25"/>
      <c r="S530" s="25"/>
      <c r="T530" s="25"/>
      <c r="U530" s="25" t="s">
        <v>12</v>
      </c>
      <c r="V530" s="25">
        <v>16.266643149997101</v>
      </c>
      <c r="W530" s="25">
        <v>365</v>
      </c>
      <c r="X530" s="25">
        <v>4.4566145616430602E-2</v>
      </c>
      <c r="Y530" s="25">
        <v>10476</v>
      </c>
      <c r="Z530" s="27">
        <v>1326462</v>
      </c>
      <c r="AA530" s="28">
        <f t="shared" si="16"/>
        <v>1.0045268939246025E-3</v>
      </c>
      <c r="AC530" t="str">
        <f t="shared" si="17"/>
        <v>2104008230-24031-VOC</v>
      </c>
      <c r="AD530" t="str">
        <f>IF(COUNTIF('NP-NRModel-MAR-WILDFIRES Modifi'!V:V, AC530)=0, "Missing", "")</f>
        <v/>
      </c>
    </row>
    <row r="531" spans="1:30" hidden="1" x14ac:dyDescent="0.3">
      <c r="A531" s="24">
        <v>2104008230</v>
      </c>
      <c r="B531" s="40">
        <v>24033</v>
      </c>
      <c r="C531" s="25"/>
      <c r="D531" s="25"/>
      <c r="E531" s="25"/>
      <c r="F531" s="25"/>
      <c r="G531" s="25" t="s">
        <v>955</v>
      </c>
      <c r="H531" s="25">
        <v>0.350235353921168</v>
      </c>
      <c r="I531" s="25">
        <v>153</v>
      </c>
      <c r="J531" s="25">
        <v>2.28911996026907E-3</v>
      </c>
      <c r="K531" s="25"/>
      <c r="L531" s="25"/>
      <c r="M531" s="25">
        <v>10476</v>
      </c>
      <c r="N531" s="26">
        <v>419902</v>
      </c>
      <c r="O531" s="24">
        <v>2104008230</v>
      </c>
      <c r="P531" s="25">
        <v>24033</v>
      </c>
      <c r="Q531" s="25"/>
      <c r="R531" s="25"/>
      <c r="S531" s="25"/>
      <c r="T531" s="25"/>
      <c r="U531" s="25" t="s">
        <v>955</v>
      </c>
      <c r="V531" s="25">
        <v>2.2788040560324401</v>
      </c>
      <c r="W531" s="25">
        <v>365</v>
      </c>
      <c r="X531" s="25">
        <v>6.2432987836505398E-3</v>
      </c>
      <c r="Y531" s="25">
        <v>10476</v>
      </c>
      <c r="Z531" s="27">
        <v>419902</v>
      </c>
      <c r="AA531" s="28">
        <f t="shared" si="16"/>
        <v>1.0045268939246101E-3</v>
      </c>
      <c r="AC531" t="str">
        <f t="shared" si="17"/>
        <v>2104008230-24033-NOX</v>
      </c>
      <c r="AD531" t="str">
        <f>IF(COUNTIF('NP-NRModel-MAR-WILDFIRES Modifi'!V:V, AC531)=0, "Missing", "")</f>
        <v/>
      </c>
    </row>
    <row r="532" spans="1:30" hidden="1" x14ac:dyDescent="0.3">
      <c r="A532" s="24">
        <v>2104008230</v>
      </c>
      <c r="B532" s="40">
        <v>24033</v>
      </c>
      <c r="C532" s="25"/>
      <c r="D532" s="25"/>
      <c r="E532" s="25"/>
      <c r="F532" s="25"/>
      <c r="G532" s="25" t="s">
        <v>12</v>
      </c>
      <c r="H532" s="25">
        <v>2.62676515440875</v>
      </c>
      <c r="I532" s="25">
        <v>153</v>
      </c>
      <c r="J532" s="25">
        <v>1.71683997020179E-2</v>
      </c>
      <c r="K532" s="25"/>
      <c r="L532" s="25"/>
      <c r="M532" s="25">
        <v>10476</v>
      </c>
      <c r="N532" s="26">
        <v>419909</v>
      </c>
      <c r="O532" s="24">
        <v>2104008230</v>
      </c>
      <c r="P532" s="25">
        <v>24033</v>
      </c>
      <c r="Q532" s="25"/>
      <c r="R532" s="25"/>
      <c r="S532" s="25"/>
      <c r="T532" s="25"/>
      <c r="U532" s="25" t="s">
        <v>12</v>
      </c>
      <c r="V532" s="25">
        <v>17.091030420243399</v>
      </c>
      <c r="W532" s="25">
        <v>365</v>
      </c>
      <c r="X532" s="25">
        <v>4.6824740877379201E-2</v>
      </c>
      <c r="Y532" s="25">
        <v>10476</v>
      </c>
      <c r="Z532" s="27">
        <v>419909</v>
      </c>
      <c r="AA532" s="28">
        <f t="shared" si="16"/>
        <v>1.0045268939245968E-3</v>
      </c>
      <c r="AC532" t="str">
        <f t="shared" si="17"/>
        <v>2104008230-24033-VOC</v>
      </c>
      <c r="AD532" t="str">
        <f>IF(COUNTIF('NP-NRModel-MAR-WILDFIRES Modifi'!V:V, AC532)=0, "Missing", "")</f>
        <v/>
      </c>
    </row>
    <row r="533" spans="1:30" hidden="1" x14ac:dyDescent="0.3">
      <c r="A533" s="24">
        <v>2104008230</v>
      </c>
      <c r="B533" s="40">
        <v>51013</v>
      </c>
      <c r="C533" s="25"/>
      <c r="D533" s="25"/>
      <c r="E533" s="25"/>
      <c r="F533" s="25"/>
      <c r="G533" s="25" t="s">
        <v>955</v>
      </c>
      <c r="H533" s="25">
        <v>4.1871520425191398E-2</v>
      </c>
      <c r="I533" s="25">
        <v>153</v>
      </c>
      <c r="J533" s="25">
        <v>2.7367006813850498E-4</v>
      </c>
      <c r="K533" s="25"/>
      <c r="L533" s="25"/>
      <c r="M533" s="25">
        <v>10476</v>
      </c>
      <c r="N533" s="26">
        <v>1575586</v>
      </c>
      <c r="O533" s="24">
        <v>2104008230</v>
      </c>
      <c r="P533" s="25">
        <v>51013</v>
      </c>
      <c r="Q533" s="25"/>
      <c r="R533" s="25"/>
      <c r="S533" s="25"/>
      <c r="T533" s="25"/>
      <c r="U533" s="25" t="s">
        <v>955</v>
      </c>
      <c r="V533" s="25">
        <v>0.272436775753508</v>
      </c>
      <c r="W533" s="25">
        <v>365</v>
      </c>
      <c r="X533" s="25">
        <v>7.4640212535207699E-4</v>
      </c>
      <c r="Y533" s="25">
        <v>10476</v>
      </c>
      <c r="Z533" s="27">
        <v>1575586</v>
      </c>
      <c r="AA533" s="28">
        <f t="shared" si="16"/>
        <v>1.0045268939246029E-3</v>
      </c>
      <c r="AC533" t="str">
        <f t="shared" si="17"/>
        <v>2104008230-51013-NOX</v>
      </c>
      <c r="AD533" t="str">
        <f>IF(COUNTIF('NP-NRModel-MAR-WILDFIRES Modifi'!V:V, AC533)=0, "Missing", "")</f>
        <v/>
      </c>
    </row>
    <row r="534" spans="1:30" hidden="1" x14ac:dyDescent="0.3">
      <c r="A534" s="24">
        <v>2104008230</v>
      </c>
      <c r="B534" s="40">
        <v>51013</v>
      </c>
      <c r="C534" s="25"/>
      <c r="D534" s="25"/>
      <c r="E534" s="25"/>
      <c r="F534" s="25"/>
      <c r="G534" s="25" t="s">
        <v>12</v>
      </c>
      <c r="H534" s="25">
        <v>0.31403651595813697</v>
      </c>
      <c r="I534" s="25">
        <v>153</v>
      </c>
      <c r="J534" s="25">
        <v>2.0525262480923902E-3</v>
      </c>
      <c r="K534" s="25"/>
      <c r="L534" s="25"/>
      <c r="M534" s="25">
        <v>10476</v>
      </c>
      <c r="N534" s="26">
        <v>1575585</v>
      </c>
      <c r="O534" s="24">
        <v>2104008230</v>
      </c>
      <c r="P534" s="25">
        <v>51013</v>
      </c>
      <c r="Q534" s="25"/>
      <c r="R534" s="25"/>
      <c r="S534" s="25"/>
      <c r="T534" s="25"/>
      <c r="U534" s="25" t="s">
        <v>12</v>
      </c>
      <c r="V534" s="25">
        <v>2.04327655188338</v>
      </c>
      <c r="W534" s="25">
        <v>365</v>
      </c>
      <c r="X534" s="25">
        <v>5.5980179503654403E-3</v>
      </c>
      <c r="Y534" s="25">
        <v>10476</v>
      </c>
      <c r="Z534" s="27">
        <v>1575585</v>
      </c>
      <c r="AA534" s="28">
        <f t="shared" si="16"/>
        <v>1.0045268939246057E-3</v>
      </c>
      <c r="AC534" t="str">
        <f t="shared" si="17"/>
        <v>2104008230-51013-VOC</v>
      </c>
      <c r="AD534" t="str">
        <f>IF(COUNTIF('NP-NRModel-MAR-WILDFIRES Modifi'!V:V, AC534)=0, "Missing", "")</f>
        <v/>
      </c>
    </row>
    <row r="535" spans="1:30" hidden="1" x14ac:dyDescent="0.3">
      <c r="A535" s="24">
        <v>2104008230</v>
      </c>
      <c r="B535" s="40">
        <v>51059</v>
      </c>
      <c r="C535" s="25"/>
      <c r="D535" s="25"/>
      <c r="E535" s="25"/>
      <c r="F535" s="25"/>
      <c r="G535" s="25" t="s">
        <v>955</v>
      </c>
      <c r="H535" s="25">
        <v>0.43980154142085398</v>
      </c>
      <c r="I535" s="25">
        <v>153</v>
      </c>
      <c r="J535" s="25">
        <v>2.8745198785676699E-3</v>
      </c>
      <c r="K535" s="25"/>
      <c r="L535" s="25"/>
      <c r="M535" s="25">
        <v>10476</v>
      </c>
      <c r="N535" s="26">
        <v>540355</v>
      </c>
      <c r="O535" s="24">
        <v>2104008230</v>
      </c>
      <c r="P535" s="25">
        <v>51059</v>
      </c>
      <c r="Q535" s="25"/>
      <c r="R535" s="25"/>
      <c r="S535" s="25"/>
      <c r="T535" s="25"/>
      <c r="U535" s="25" t="s">
        <v>955</v>
      </c>
      <c r="V535" s="25">
        <v>2.86156587340054</v>
      </c>
      <c r="W535" s="25">
        <v>365</v>
      </c>
      <c r="X535" s="25">
        <v>7.8399065024672299E-3</v>
      </c>
      <c r="Y535" s="25">
        <v>10476</v>
      </c>
      <c r="Z535" s="27">
        <v>540355</v>
      </c>
      <c r="AA535" s="28">
        <f t="shared" si="16"/>
        <v>1.0045268939245966E-3</v>
      </c>
      <c r="AC535" t="str">
        <f t="shared" si="17"/>
        <v>2104008230-51059-NOX</v>
      </c>
      <c r="AD535" t="str">
        <f>IF(COUNTIF('NP-NRModel-MAR-WILDFIRES Modifi'!V:V, AC535)=0, "Missing", "")</f>
        <v/>
      </c>
    </row>
    <row r="536" spans="1:30" hidden="1" x14ac:dyDescent="0.3">
      <c r="A536" s="24">
        <v>2104008230</v>
      </c>
      <c r="B536" s="40">
        <v>51059</v>
      </c>
      <c r="C536" s="25"/>
      <c r="D536" s="25"/>
      <c r="E536" s="25"/>
      <c r="F536" s="25"/>
      <c r="G536" s="25" t="s">
        <v>12</v>
      </c>
      <c r="H536" s="25">
        <v>3.29851118475906</v>
      </c>
      <c r="I536" s="25">
        <v>153</v>
      </c>
      <c r="J536" s="25">
        <v>2.1558896632412099E-2</v>
      </c>
      <c r="K536" s="25"/>
      <c r="L536" s="25"/>
      <c r="M536" s="25">
        <v>10476</v>
      </c>
      <c r="N536" s="26">
        <v>540354</v>
      </c>
      <c r="O536" s="24">
        <v>2104008230</v>
      </c>
      <c r="P536" s="25">
        <v>51059</v>
      </c>
      <c r="Q536" s="25"/>
      <c r="R536" s="25"/>
      <c r="S536" s="25"/>
      <c r="T536" s="25"/>
      <c r="U536" s="25" t="s">
        <v>12</v>
      </c>
      <c r="V536" s="25">
        <v>21.4617416047303</v>
      </c>
      <c r="W536" s="25">
        <v>365</v>
      </c>
      <c r="X536" s="25">
        <v>5.8799292067754201E-2</v>
      </c>
      <c r="Y536" s="25">
        <v>10476</v>
      </c>
      <c r="Z536" s="27">
        <v>540354</v>
      </c>
      <c r="AA536" s="28">
        <f t="shared" si="16"/>
        <v>1.0045268939246005E-3</v>
      </c>
      <c r="AC536" t="str">
        <f t="shared" si="17"/>
        <v>2104008230-51059-VOC</v>
      </c>
      <c r="AD536" t="str">
        <f>IF(COUNTIF('NP-NRModel-MAR-WILDFIRES Modifi'!V:V, AC536)=0, "Missing", "")</f>
        <v/>
      </c>
    </row>
    <row r="537" spans="1:30" hidden="1" x14ac:dyDescent="0.3">
      <c r="A537" s="24">
        <v>2104008230</v>
      </c>
      <c r="B537" s="40">
        <v>51107</v>
      </c>
      <c r="C537" s="25"/>
      <c r="D537" s="25"/>
      <c r="E537" s="25"/>
      <c r="F537" s="25"/>
      <c r="G537" s="25" t="s">
        <v>955</v>
      </c>
      <c r="H537" s="25">
        <v>0.15737904424573099</v>
      </c>
      <c r="I537" s="25">
        <v>153</v>
      </c>
      <c r="J537" s="25">
        <v>1.0286212042204599E-3</v>
      </c>
      <c r="K537" s="25"/>
      <c r="L537" s="25"/>
      <c r="M537" s="25">
        <v>10476</v>
      </c>
      <c r="N537" s="26">
        <v>644125</v>
      </c>
      <c r="O537" s="24">
        <v>2104008230</v>
      </c>
      <c r="P537" s="25">
        <v>51107</v>
      </c>
      <c r="Q537" s="25"/>
      <c r="R537" s="25"/>
      <c r="S537" s="25"/>
      <c r="T537" s="25"/>
      <c r="U537" s="25" t="s">
        <v>955</v>
      </c>
      <c r="V537" s="25">
        <v>1.02398572944296</v>
      </c>
      <c r="W537" s="25">
        <v>365</v>
      </c>
      <c r="X537" s="25">
        <v>2.8054403546382699E-3</v>
      </c>
      <c r="Y537" s="25">
        <v>10476</v>
      </c>
      <c r="Z537" s="27">
        <v>644125</v>
      </c>
      <c r="AA537" s="28">
        <f t="shared" si="16"/>
        <v>1.0045268939246075E-3</v>
      </c>
      <c r="AC537" t="str">
        <f t="shared" si="17"/>
        <v>2104008230-51107-NOX</v>
      </c>
      <c r="AD537" t="str">
        <f>IF(COUNTIF('NP-NRModel-MAR-WILDFIRES Modifi'!V:V, AC537)=0, "Missing", "")</f>
        <v/>
      </c>
    </row>
    <row r="538" spans="1:30" hidden="1" x14ac:dyDescent="0.3">
      <c r="A538" s="24">
        <v>2104008230</v>
      </c>
      <c r="B538" s="40">
        <v>51107</v>
      </c>
      <c r="C538" s="25"/>
      <c r="D538" s="25"/>
      <c r="E538" s="25"/>
      <c r="F538" s="25"/>
      <c r="G538" s="25" t="s">
        <v>12</v>
      </c>
      <c r="H538" s="25">
        <v>1.1803427566635101</v>
      </c>
      <c r="I538" s="25">
        <v>153</v>
      </c>
      <c r="J538" s="25">
        <v>7.7146585402844397E-3</v>
      </c>
      <c r="K538" s="25"/>
      <c r="L538" s="25"/>
      <c r="M538" s="25">
        <v>10476</v>
      </c>
      <c r="N538" s="26">
        <v>644120</v>
      </c>
      <c r="O538" s="24">
        <v>2104008230</v>
      </c>
      <c r="P538" s="25">
        <v>51107</v>
      </c>
      <c r="Q538" s="25"/>
      <c r="R538" s="25"/>
      <c r="S538" s="25"/>
      <c r="T538" s="25"/>
      <c r="U538" s="25" t="s">
        <v>12</v>
      </c>
      <c r="V538" s="25">
        <v>7.6798924816675802</v>
      </c>
      <c r="W538" s="25">
        <v>365</v>
      </c>
      <c r="X538" s="25">
        <v>2.10408013196372E-2</v>
      </c>
      <c r="Y538" s="25">
        <v>10476</v>
      </c>
      <c r="Z538" s="27">
        <v>644120</v>
      </c>
      <c r="AA538" s="28">
        <f t="shared" si="16"/>
        <v>1.0045268939246023E-3</v>
      </c>
      <c r="AC538" t="str">
        <f t="shared" si="17"/>
        <v>2104008230-51107-VOC</v>
      </c>
      <c r="AD538" t="str">
        <f>IF(COUNTIF('NP-NRModel-MAR-WILDFIRES Modifi'!V:V, AC538)=0, "Missing", "")</f>
        <v/>
      </c>
    </row>
    <row r="539" spans="1:30" hidden="1" x14ac:dyDescent="0.3">
      <c r="A539" s="24">
        <v>2104008230</v>
      </c>
      <c r="B539" s="40">
        <v>51153</v>
      </c>
      <c r="C539" s="25"/>
      <c r="D539" s="25"/>
      <c r="E539" s="25"/>
      <c r="F539" s="25"/>
      <c r="G539" s="25" t="s">
        <v>955</v>
      </c>
      <c r="H539" s="25">
        <v>0.22841281560945401</v>
      </c>
      <c r="I539" s="25">
        <v>153</v>
      </c>
      <c r="J539" s="25">
        <v>1.49289421966963E-3</v>
      </c>
      <c r="K539" s="25"/>
      <c r="L539" s="25"/>
      <c r="M539" s="25">
        <v>10476</v>
      </c>
      <c r="N539" s="26">
        <v>1273588</v>
      </c>
      <c r="O539" s="24">
        <v>2104008230</v>
      </c>
      <c r="P539" s="25">
        <v>51153</v>
      </c>
      <c r="Q539" s="25"/>
      <c r="R539" s="25"/>
      <c r="S539" s="25"/>
      <c r="T539" s="25"/>
      <c r="U539" s="25" t="s">
        <v>955</v>
      </c>
      <c r="V539" s="25">
        <v>1.4861665015627501</v>
      </c>
      <c r="W539" s="25">
        <v>365</v>
      </c>
      <c r="X539" s="25">
        <v>4.0716890453773996E-3</v>
      </c>
      <c r="Y539" s="25">
        <v>10476</v>
      </c>
      <c r="Z539" s="27">
        <v>1273588</v>
      </c>
      <c r="AA539" s="28">
        <f t="shared" si="16"/>
        <v>1.0045268939246077E-3</v>
      </c>
      <c r="AC539" t="str">
        <f t="shared" si="17"/>
        <v>2104008230-51153-NOX</v>
      </c>
      <c r="AD539" t="str">
        <f>IF(COUNTIF('NP-NRModel-MAR-WILDFIRES Modifi'!V:V, AC539)=0, "Missing", "")</f>
        <v/>
      </c>
    </row>
    <row r="540" spans="1:30" hidden="1" x14ac:dyDescent="0.3">
      <c r="A540" s="24">
        <v>2104008230</v>
      </c>
      <c r="B540" s="40">
        <v>51153</v>
      </c>
      <c r="C540" s="25"/>
      <c r="D540" s="25"/>
      <c r="E540" s="25"/>
      <c r="F540" s="25"/>
      <c r="G540" s="25" t="s">
        <v>12</v>
      </c>
      <c r="H540" s="25">
        <v>1.71309649296824</v>
      </c>
      <c r="I540" s="25">
        <v>153</v>
      </c>
      <c r="J540" s="25">
        <v>1.1196709104367601E-2</v>
      </c>
      <c r="K540" s="25"/>
      <c r="L540" s="25"/>
      <c r="M540" s="25">
        <v>10476</v>
      </c>
      <c r="N540" s="26">
        <v>1273586</v>
      </c>
      <c r="O540" s="24">
        <v>2104008230</v>
      </c>
      <c r="P540" s="25">
        <v>51153</v>
      </c>
      <c r="Q540" s="25"/>
      <c r="R540" s="25"/>
      <c r="S540" s="25"/>
      <c r="T540" s="25"/>
      <c r="U540" s="25" t="s">
        <v>12</v>
      </c>
      <c r="V540" s="25">
        <v>11.1462512074943</v>
      </c>
      <c r="W540" s="25">
        <v>365</v>
      </c>
      <c r="X540" s="25">
        <v>3.0537674541080299E-2</v>
      </c>
      <c r="Y540" s="25">
        <v>10476</v>
      </c>
      <c r="Z540" s="27">
        <v>1273586</v>
      </c>
      <c r="AA540" s="28">
        <f t="shared" si="16"/>
        <v>1.0045268939246027E-3</v>
      </c>
      <c r="AC540" t="str">
        <f t="shared" si="17"/>
        <v>2104008230-51153-VOC</v>
      </c>
      <c r="AD540" t="str">
        <f>IF(COUNTIF('NP-NRModel-MAR-WILDFIRES Modifi'!V:V, AC540)=0, "Missing", "")</f>
        <v/>
      </c>
    </row>
    <row r="541" spans="1:30" hidden="1" x14ac:dyDescent="0.3">
      <c r="A541" s="24">
        <v>2104008230</v>
      </c>
      <c r="B541" s="40">
        <v>51510</v>
      </c>
      <c r="C541" s="25"/>
      <c r="D541" s="25"/>
      <c r="E541" s="25"/>
      <c r="F541" s="25"/>
      <c r="G541" s="25" t="s">
        <v>955</v>
      </c>
      <c r="H541" s="25">
        <v>1.53098475699935E-2</v>
      </c>
      <c r="I541" s="25">
        <v>153</v>
      </c>
      <c r="J541" s="25">
        <v>1.00064363202572E-4</v>
      </c>
      <c r="K541" s="25"/>
      <c r="L541" s="25"/>
      <c r="M541" s="25">
        <v>10476</v>
      </c>
      <c r="N541" s="26">
        <v>306421</v>
      </c>
      <c r="O541" s="24">
        <v>2104008230</v>
      </c>
      <c r="P541" s="25">
        <v>51510</v>
      </c>
      <c r="Q541" s="25"/>
      <c r="R541" s="25"/>
      <c r="S541" s="25"/>
      <c r="T541" s="25"/>
      <c r="U541" s="25" t="s">
        <v>955</v>
      </c>
      <c r="V541" s="25">
        <v>9.9613423799564199E-2</v>
      </c>
      <c r="W541" s="25">
        <v>365</v>
      </c>
      <c r="X541" s="25">
        <v>2.7291348986181898E-4</v>
      </c>
      <c r="Y541" s="25">
        <v>10476</v>
      </c>
      <c r="Z541" s="27">
        <v>306421</v>
      </c>
      <c r="AA541" s="28">
        <f t="shared" si="16"/>
        <v>1.0045268939246096E-3</v>
      </c>
      <c r="AC541" t="str">
        <f t="shared" si="17"/>
        <v>2104008230-51510-NOX</v>
      </c>
      <c r="AD541" t="str">
        <f>IF(COUNTIF('NP-NRModel-MAR-WILDFIRES Modifi'!V:V, AC541)=0, "Missing", "")</f>
        <v/>
      </c>
    </row>
    <row r="542" spans="1:30" hidden="1" x14ac:dyDescent="0.3">
      <c r="A542" s="24">
        <v>2104008230</v>
      </c>
      <c r="B542" s="40">
        <v>51510</v>
      </c>
      <c r="C542" s="25"/>
      <c r="D542" s="25"/>
      <c r="E542" s="25"/>
      <c r="F542" s="25"/>
      <c r="G542" s="25" t="s">
        <v>12</v>
      </c>
      <c r="H542" s="25">
        <v>0.114823826703163</v>
      </c>
      <c r="I542" s="25">
        <v>153</v>
      </c>
      <c r="J542" s="25">
        <v>7.5048252747166001E-4</v>
      </c>
      <c r="K542" s="25"/>
      <c r="L542" s="25"/>
      <c r="M542" s="25">
        <v>10476</v>
      </c>
      <c r="N542" s="26">
        <v>306426</v>
      </c>
      <c r="O542" s="24">
        <v>2104008230</v>
      </c>
      <c r="P542" s="25">
        <v>51510</v>
      </c>
      <c r="Q542" s="25"/>
      <c r="R542" s="25"/>
      <c r="S542" s="25"/>
      <c r="T542" s="25"/>
      <c r="U542" s="25" t="s">
        <v>12</v>
      </c>
      <c r="V542" s="25">
        <v>0.74710048283484298</v>
      </c>
      <c r="W542" s="25">
        <v>365</v>
      </c>
      <c r="X542" s="25">
        <v>2.0468506379036802E-3</v>
      </c>
      <c r="Y542" s="25">
        <v>10476</v>
      </c>
      <c r="Z542" s="27">
        <v>306426</v>
      </c>
      <c r="AA542" s="28">
        <f t="shared" si="16"/>
        <v>1.0045268939246083E-3</v>
      </c>
      <c r="AC542" t="str">
        <f t="shared" si="17"/>
        <v>2104008230-51510-VOC</v>
      </c>
      <c r="AD542" t="str">
        <f>IF(COUNTIF('NP-NRModel-MAR-WILDFIRES Modifi'!V:V, AC542)=0, "Missing", "")</f>
        <v/>
      </c>
    </row>
    <row r="543" spans="1:30" hidden="1" x14ac:dyDescent="0.3">
      <c r="A543" s="24">
        <v>2104008230</v>
      </c>
      <c r="B543" s="40">
        <v>51600</v>
      </c>
      <c r="C543" s="25"/>
      <c r="D543" s="25"/>
      <c r="E543" s="25"/>
      <c r="F543" s="25"/>
      <c r="G543" s="25" t="s">
        <v>955</v>
      </c>
      <c r="H543" s="25">
        <v>1.11728672972014E-2</v>
      </c>
      <c r="I543" s="25">
        <v>153</v>
      </c>
      <c r="J543" s="29">
        <v>7.3025276452296994E-5</v>
      </c>
      <c r="K543" s="29"/>
      <c r="L543" s="29"/>
      <c r="M543" s="25">
        <v>10476</v>
      </c>
      <c r="N543" s="26">
        <v>493730</v>
      </c>
      <c r="O543" s="24">
        <v>2104008230</v>
      </c>
      <c r="P543" s="25">
        <v>51600</v>
      </c>
      <c r="Q543" s="25"/>
      <c r="R543" s="25"/>
      <c r="S543" s="25"/>
      <c r="T543" s="25"/>
      <c r="U543" s="25" t="s">
        <v>955</v>
      </c>
      <c r="V543" s="25">
        <v>7.2696188518152294E-2</v>
      </c>
      <c r="W543" s="25">
        <v>365</v>
      </c>
      <c r="X543" s="25">
        <v>1.9916763977575899E-4</v>
      </c>
      <c r="Y543" s="25">
        <v>10476</v>
      </c>
      <c r="Z543" s="27">
        <v>493730</v>
      </c>
      <c r="AA543" s="28">
        <f t="shared" si="16"/>
        <v>1.0045268939246042E-3</v>
      </c>
      <c r="AC543" t="str">
        <f t="shared" si="17"/>
        <v>2104008230-51600-NOX</v>
      </c>
      <c r="AD543" t="str">
        <f>IF(COUNTIF('NP-NRModel-MAR-WILDFIRES Modifi'!V:V, AC543)=0, "Missing", "")</f>
        <v/>
      </c>
    </row>
    <row r="544" spans="1:30" hidden="1" x14ac:dyDescent="0.3">
      <c r="A544" s="24">
        <v>2104008230</v>
      </c>
      <c r="B544" s="40">
        <v>51600</v>
      </c>
      <c r="C544" s="25"/>
      <c r="D544" s="25"/>
      <c r="E544" s="25"/>
      <c r="F544" s="25"/>
      <c r="G544" s="25" t="s">
        <v>12</v>
      </c>
      <c r="H544" s="25">
        <v>8.3796508487984603E-2</v>
      </c>
      <c r="I544" s="25">
        <v>153</v>
      </c>
      <c r="J544" s="25">
        <v>5.47689597960683E-4</v>
      </c>
      <c r="K544" s="25"/>
      <c r="L544" s="25"/>
      <c r="M544" s="25">
        <v>10476</v>
      </c>
      <c r="N544" s="26">
        <v>493733</v>
      </c>
      <c r="O544" s="24">
        <v>2104008230</v>
      </c>
      <c r="P544" s="25">
        <v>51600</v>
      </c>
      <c r="Q544" s="25"/>
      <c r="R544" s="25"/>
      <c r="S544" s="25"/>
      <c r="T544" s="25"/>
      <c r="U544" s="25" t="s">
        <v>12</v>
      </c>
      <c r="V544" s="25">
        <v>0.54522143834387904</v>
      </c>
      <c r="W544" s="25">
        <v>365</v>
      </c>
      <c r="X544" s="25">
        <v>1.4937573653256899E-3</v>
      </c>
      <c r="Y544" s="25">
        <v>10476</v>
      </c>
      <c r="Z544" s="27">
        <v>493733</v>
      </c>
      <c r="AA544" s="28">
        <f t="shared" si="16"/>
        <v>1.0045268939246062E-3</v>
      </c>
      <c r="AC544" t="str">
        <f t="shared" si="17"/>
        <v>2104008230-51600-VOC</v>
      </c>
      <c r="AD544" t="str">
        <f>IF(COUNTIF('NP-NRModel-MAR-WILDFIRES Modifi'!V:V, AC544)=0, "Missing", "")</f>
        <v/>
      </c>
    </row>
    <row r="545" spans="1:30" hidden="1" x14ac:dyDescent="0.3">
      <c r="A545" s="24">
        <v>2104008230</v>
      </c>
      <c r="B545" s="40">
        <v>51610</v>
      </c>
      <c r="C545" s="25"/>
      <c r="D545" s="25"/>
      <c r="E545" s="25"/>
      <c r="F545" s="25"/>
      <c r="G545" s="25" t="s">
        <v>955</v>
      </c>
      <c r="H545" s="25">
        <v>4.1520342094531299E-3</v>
      </c>
      <c r="I545" s="25">
        <v>153</v>
      </c>
      <c r="J545" s="29">
        <v>2.7137478493157698E-5</v>
      </c>
      <c r="K545" s="29"/>
      <c r="L545" s="29"/>
      <c r="M545" s="25">
        <v>10476</v>
      </c>
      <c r="N545" s="26">
        <v>1873095</v>
      </c>
      <c r="O545" s="24">
        <v>2104008230</v>
      </c>
      <c r="P545" s="25">
        <v>51610</v>
      </c>
      <c r="Q545" s="25"/>
      <c r="R545" s="25"/>
      <c r="S545" s="25"/>
      <c r="T545" s="25"/>
      <c r="U545" s="25" t="s">
        <v>955</v>
      </c>
      <c r="V545" s="25">
        <v>2.7015183622544701E-2</v>
      </c>
      <c r="W545" s="25">
        <v>365</v>
      </c>
      <c r="X545" s="29">
        <v>7.4014201705601901E-5</v>
      </c>
      <c r="Y545" s="25">
        <v>10476</v>
      </c>
      <c r="Z545" s="27">
        <v>1873095</v>
      </c>
      <c r="AA545" s="28">
        <f t="shared" si="16"/>
        <v>1.0045268939246055E-3</v>
      </c>
      <c r="AC545" t="str">
        <f t="shared" si="17"/>
        <v>2104008230-51610-NOX</v>
      </c>
      <c r="AD545" t="str">
        <f>IF(COUNTIF('NP-NRModel-MAR-WILDFIRES Modifi'!V:V, AC545)=0, "Missing", "")</f>
        <v/>
      </c>
    </row>
    <row r="546" spans="1:30" hidden="1" x14ac:dyDescent="0.3">
      <c r="A546" s="24">
        <v>2104008230</v>
      </c>
      <c r="B546" s="40">
        <v>51610</v>
      </c>
      <c r="C546" s="25"/>
      <c r="D546" s="25"/>
      <c r="E546" s="25"/>
      <c r="F546" s="25"/>
      <c r="G546" s="25" t="s">
        <v>12</v>
      </c>
      <c r="H546" s="25">
        <v>3.1140252811925E-2</v>
      </c>
      <c r="I546" s="25">
        <v>153</v>
      </c>
      <c r="J546" s="25">
        <v>2.03531064130228E-4</v>
      </c>
      <c r="K546" s="25"/>
      <c r="L546" s="25"/>
      <c r="M546" s="25">
        <v>10476</v>
      </c>
      <c r="N546" s="26">
        <v>1873096</v>
      </c>
      <c r="O546" s="24">
        <v>2104008230</v>
      </c>
      <c r="P546" s="25">
        <v>51610</v>
      </c>
      <c r="Q546" s="25"/>
      <c r="R546" s="25"/>
      <c r="S546" s="25"/>
      <c r="T546" s="25"/>
      <c r="U546" s="25" t="s">
        <v>12</v>
      </c>
      <c r="V546" s="25">
        <v>0.20261385271134899</v>
      </c>
      <c r="W546" s="25">
        <v>365</v>
      </c>
      <c r="X546" s="25">
        <v>5.5510644578451898E-4</v>
      </c>
      <c r="Y546" s="25">
        <v>10476</v>
      </c>
      <c r="Z546" s="27">
        <v>1873096</v>
      </c>
      <c r="AA546" s="28">
        <f t="shared" si="16"/>
        <v>1.004526893924601E-3</v>
      </c>
      <c r="AC546" t="str">
        <f t="shared" si="17"/>
        <v>2104008230-51610-VOC</v>
      </c>
      <c r="AD546" t="str">
        <f>IF(COUNTIF('NP-NRModel-MAR-WILDFIRES Modifi'!V:V, AC546)=0, "Missing", "")</f>
        <v/>
      </c>
    </row>
    <row r="547" spans="1:30" hidden="1" x14ac:dyDescent="0.3">
      <c r="A547" s="24">
        <v>2104008230</v>
      </c>
      <c r="B547" s="40">
        <v>51683</v>
      </c>
      <c r="C547" s="25"/>
      <c r="D547" s="25"/>
      <c r="E547" s="25"/>
      <c r="F547" s="25"/>
      <c r="G547" s="25" t="s">
        <v>955</v>
      </c>
      <c r="H547" s="25">
        <v>1.3944433562426001E-2</v>
      </c>
      <c r="I547" s="25">
        <v>153</v>
      </c>
      <c r="J547" s="29">
        <v>9.1140088643307197E-5</v>
      </c>
      <c r="K547" s="29"/>
      <c r="L547" s="29"/>
      <c r="M547" s="25">
        <v>10476</v>
      </c>
      <c r="N547" s="26">
        <v>218078</v>
      </c>
      <c r="O547" s="24">
        <v>2104008230</v>
      </c>
      <c r="P547" s="25">
        <v>51683</v>
      </c>
      <c r="Q547" s="25"/>
      <c r="R547" s="25"/>
      <c r="S547" s="25"/>
      <c r="T547" s="25"/>
      <c r="U547" s="25" t="s">
        <v>955</v>
      </c>
      <c r="V547" s="25">
        <v>9.0729366425651603E-2</v>
      </c>
      <c r="W547" s="25">
        <v>365</v>
      </c>
      <c r="X547" s="25">
        <v>2.4857360664562098E-4</v>
      </c>
      <c r="Y547" s="25">
        <v>10476</v>
      </c>
      <c r="Z547" s="27">
        <v>218078</v>
      </c>
      <c r="AA547" s="28">
        <f t="shared" si="16"/>
        <v>1.0045268939246055E-3</v>
      </c>
      <c r="AC547" t="str">
        <f t="shared" si="17"/>
        <v>2104008230-51683-NOX</v>
      </c>
      <c r="AD547" t="str">
        <f>IF(COUNTIF('NP-NRModel-MAR-WILDFIRES Modifi'!V:V, AC547)=0, "Missing", "")</f>
        <v/>
      </c>
    </row>
    <row r="548" spans="1:30" hidden="1" x14ac:dyDescent="0.3">
      <c r="A548" s="24">
        <v>2104008230</v>
      </c>
      <c r="B548" s="40">
        <v>51683</v>
      </c>
      <c r="C548" s="25"/>
      <c r="D548" s="25"/>
      <c r="E548" s="25"/>
      <c r="F548" s="25"/>
      <c r="G548" s="25" t="s">
        <v>12</v>
      </c>
      <c r="H548" s="25">
        <v>0.104583255477168</v>
      </c>
      <c r="I548" s="25">
        <v>153</v>
      </c>
      <c r="J548" s="25">
        <v>6.8355068939325602E-4</v>
      </c>
      <c r="K548" s="25"/>
      <c r="L548" s="25"/>
      <c r="M548" s="25">
        <v>10476</v>
      </c>
      <c r="N548" s="26">
        <v>218077</v>
      </c>
      <c r="O548" s="24">
        <v>2104008230</v>
      </c>
      <c r="P548" s="25">
        <v>51683</v>
      </c>
      <c r="Q548" s="25"/>
      <c r="R548" s="25"/>
      <c r="S548" s="25"/>
      <c r="T548" s="25"/>
      <c r="U548" s="25" t="s">
        <v>12</v>
      </c>
      <c r="V548" s="25">
        <v>0.68047027265012605</v>
      </c>
      <c r="W548" s="25">
        <v>365</v>
      </c>
      <c r="X548" s="25">
        <v>1.8643021168496599E-3</v>
      </c>
      <c r="Y548" s="25">
        <v>10476</v>
      </c>
      <c r="Z548" s="27">
        <v>218077</v>
      </c>
      <c r="AA548" s="28">
        <f t="shared" si="16"/>
        <v>1.0045268939245988E-3</v>
      </c>
      <c r="AC548" t="str">
        <f t="shared" si="17"/>
        <v>2104008230-51683-VOC</v>
      </c>
      <c r="AD548" t="str">
        <f>IF(COUNTIF('NP-NRModel-MAR-WILDFIRES Modifi'!V:V, AC548)=0, "Missing", "")</f>
        <v/>
      </c>
    </row>
    <row r="549" spans="1:30" hidden="1" x14ac:dyDescent="0.3">
      <c r="A549" s="24">
        <v>2104008230</v>
      </c>
      <c r="B549" s="40">
        <v>51685</v>
      </c>
      <c r="C549" s="25"/>
      <c r="D549" s="25"/>
      <c r="E549" s="25"/>
      <c r="F549" s="25"/>
      <c r="G549" s="25" t="s">
        <v>955</v>
      </c>
      <c r="H549" s="25">
        <v>5.1241317945778702E-3</v>
      </c>
      <c r="I549" s="25">
        <v>153</v>
      </c>
      <c r="J549" s="29">
        <v>3.3491057480901097E-5</v>
      </c>
      <c r="K549" s="29"/>
      <c r="L549" s="29"/>
      <c r="M549" s="25">
        <v>10476</v>
      </c>
      <c r="N549" s="26">
        <v>1147466</v>
      </c>
      <c r="O549" s="24">
        <v>2104008230</v>
      </c>
      <c r="P549" s="25">
        <v>51685</v>
      </c>
      <c r="Q549" s="25"/>
      <c r="R549" s="25"/>
      <c r="S549" s="25"/>
      <c r="T549" s="25"/>
      <c r="U549" s="25" t="s">
        <v>955</v>
      </c>
      <c r="V549" s="25">
        <v>3.3340130247836303E-2</v>
      </c>
      <c r="W549" s="25">
        <v>365</v>
      </c>
      <c r="X549" s="29">
        <v>9.1342822596811801E-5</v>
      </c>
      <c r="Y549" s="25">
        <v>10476</v>
      </c>
      <c r="Z549" s="27">
        <v>1147466</v>
      </c>
      <c r="AA549" s="28">
        <f t="shared" si="16"/>
        <v>1.0045268939246148E-3</v>
      </c>
      <c r="AC549" t="str">
        <f t="shared" si="17"/>
        <v>2104008230-51685-NOX</v>
      </c>
      <c r="AD549" t="str">
        <f>IF(COUNTIF('NP-NRModel-MAR-WILDFIRES Modifi'!V:V, AC549)=0, "Missing", "")</f>
        <v/>
      </c>
    </row>
    <row r="550" spans="1:30" hidden="1" x14ac:dyDescent="0.3">
      <c r="A550" s="24">
        <v>2104008230</v>
      </c>
      <c r="B550" s="40">
        <v>51685</v>
      </c>
      <c r="C550" s="25"/>
      <c r="D550" s="25"/>
      <c r="E550" s="25"/>
      <c r="F550" s="25"/>
      <c r="G550" s="25" t="s">
        <v>12</v>
      </c>
      <c r="H550" s="25">
        <v>3.84309771824137E-2</v>
      </c>
      <c r="I550" s="25">
        <v>153</v>
      </c>
      <c r="J550" s="25">
        <v>2.5118285740139697E-4</v>
      </c>
      <c r="K550" s="25"/>
      <c r="L550" s="25"/>
      <c r="M550" s="25">
        <v>10476</v>
      </c>
      <c r="N550" s="26">
        <v>1147470</v>
      </c>
      <c r="O550" s="24">
        <v>2104008230</v>
      </c>
      <c r="P550" s="25">
        <v>51685</v>
      </c>
      <c r="Q550" s="25"/>
      <c r="R550" s="25"/>
      <c r="S550" s="25"/>
      <c r="T550" s="25"/>
      <c r="U550" s="25" t="s">
        <v>12</v>
      </c>
      <c r="V550" s="25">
        <v>0.25005090348556502</v>
      </c>
      <c r="W550" s="25">
        <v>365</v>
      </c>
      <c r="X550" s="25">
        <v>6.8507096845360504E-4</v>
      </c>
      <c r="Y550" s="25">
        <v>10476</v>
      </c>
      <c r="Z550" s="27">
        <v>1147470</v>
      </c>
      <c r="AA550" s="28">
        <f t="shared" si="16"/>
        <v>1.0045268939246096E-3</v>
      </c>
      <c r="AC550" t="str">
        <f t="shared" si="17"/>
        <v>2104008230-51685-VOC</v>
      </c>
      <c r="AD550" t="str">
        <f>IF(COUNTIF('NP-NRModel-MAR-WILDFIRES Modifi'!V:V, AC550)=0, "Missing", "")</f>
        <v/>
      </c>
    </row>
    <row r="551" spans="1:30" hidden="1" x14ac:dyDescent="0.3">
      <c r="A551" s="24">
        <v>2104008310</v>
      </c>
      <c r="B551" s="40">
        <v>11001</v>
      </c>
      <c r="C551" s="25"/>
      <c r="D551" s="25"/>
      <c r="E551" s="25"/>
      <c r="F551" s="25"/>
      <c r="G551" s="25" t="s">
        <v>955</v>
      </c>
      <c r="H551" s="25">
        <v>2.7117417365238902E-3</v>
      </c>
      <c r="I551" s="25">
        <v>153</v>
      </c>
      <c r="J551" s="29">
        <v>1.77238021995025E-5</v>
      </c>
      <c r="K551" s="29"/>
      <c r="L551" s="29"/>
      <c r="M551" s="25">
        <v>10476</v>
      </c>
      <c r="N551" s="26">
        <v>1390632</v>
      </c>
      <c r="O551" s="24">
        <v>2104008310</v>
      </c>
      <c r="P551" s="25">
        <v>11001</v>
      </c>
      <c r="Q551" s="25"/>
      <c r="R551" s="25"/>
      <c r="S551" s="25"/>
      <c r="T551" s="25"/>
      <c r="U551" s="25" t="s">
        <v>955</v>
      </c>
      <c r="V551" s="25">
        <v>1.7643929999979501E-2</v>
      </c>
      <c r="W551" s="25">
        <v>365</v>
      </c>
      <c r="X551" s="29">
        <v>4.8339534246519202E-5</v>
      </c>
      <c r="Y551" s="25">
        <v>10476</v>
      </c>
      <c r="Z551" s="27">
        <v>1390632</v>
      </c>
      <c r="AA551" s="28">
        <f t="shared" si="16"/>
        <v>1.0045268939246014E-3</v>
      </c>
      <c r="AC551" t="str">
        <f t="shared" si="17"/>
        <v>2104008310-11001-NOX</v>
      </c>
      <c r="AD551" t="str">
        <f>IF(COUNTIF('NP-NRModel-MAR-WILDFIRES Modifi'!V:V, AC551)=0, "Missing", "")</f>
        <v/>
      </c>
    </row>
    <row r="552" spans="1:30" hidden="1" x14ac:dyDescent="0.3">
      <c r="A552" s="24">
        <v>2104008310</v>
      </c>
      <c r="B552" s="40">
        <v>11001</v>
      </c>
      <c r="C552" s="25"/>
      <c r="D552" s="25"/>
      <c r="E552" s="25"/>
      <c r="F552" s="25"/>
      <c r="G552" s="25" t="s">
        <v>12</v>
      </c>
      <c r="H552" s="25">
        <v>5.1329398802337403E-2</v>
      </c>
      <c r="I552" s="25">
        <v>153</v>
      </c>
      <c r="J552" s="25">
        <v>3.3548626668194402E-4</v>
      </c>
      <c r="K552" s="25"/>
      <c r="L552" s="25"/>
      <c r="M552" s="25">
        <v>10476</v>
      </c>
      <c r="N552" s="26">
        <v>1390630</v>
      </c>
      <c r="O552" s="24">
        <v>2104008310</v>
      </c>
      <c r="P552" s="25">
        <v>11001</v>
      </c>
      <c r="Q552" s="25"/>
      <c r="R552" s="25"/>
      <c r="S552" s="25"/>
      <c r="T552" s="25"/>
      <c r="U552" s="25" t="s">
        <v>12</v>
      </c>
      <c r="V552" s="25">
        <v>0.33397439999961398</v>
      </c>
      <c r="W552" s="25">
        <v>365</v>
      </c>
      <c r="X552" s="25">
        <v>9.1499835616332798E-4</v>
      </c>
      <c r="Y552" s="25">
        <v>10476</v>
      </c>
      <c r="Z552" s="27">
        <v>1390630</v>
      </c>
      <c r="AA552" s="28">
        <f t="shared" si="16"/>
        <v>1.0045268939245997E-3</v>
      </c>
      <c r="AC552" t="str">
        <f t="shared" si="17"/>
        <v>2104008310-11001-VOC</v>
      </c>
      <c r="AD552" t="str">
        <f>IF(COUNTIF('NP-NRModel-MAR-WILDFIRES Modifi'!V:V, AC552)=0, "Missing", "")</f>
        <v/>
      </c>
    </row>
    <row r="553" spans="1:30" hidden="1" x14ac:dyDescent="0.3">
      <c r="A553" s="24">
        <v>2104008310</v>
      </c>
      <c r="B553" s="40">
        <v>24009</v>
      </c>
      <c r="C553" s="25"/>
      <c r="D553" s="25"/>
      <c r="E553" s="25"/>
      <c r="F553" s="25"/>
      <c r="G553" s="25" t="s">
        <v>955</v>
      </c>
      <c r="H553" s="25">
        <v>0.35124281547355901</v>
      </c>
      <c r="I553" s="25">
        <v>153</v>
      </c>
      <c r="J553" s="25">
        <v>2.2957046762977699E-3</v>
      </c>
      <c r="K553" s="25"/>
      <c r="L553" s="25"/>
      <c r="M553" s="25">
        <v>10476</v>
      </c>
      <c r="N553" s="26">
        <v>1375864</v>
      </c>
      <c r="O553" s="24">
        <v>2104008310</v>
      </c>
      <c r="P553" s="25">
        <v>24009</v>
      </c>
      <c r="Q553" s="25"/>
      <c r="R553" s="25"/>
      <c r="S553" s="25"/>
      <c r="T553" s="25"/>
      <c r="U553" s="25" t="s">
        <v>955</v>
      </c>
      <c r="V553" s="25">
        <v>2.28535909808113</v>
      </c>
      <c r="W553" s="25">
        <v>365</v>
      </c>
      <c r="X553" s="25">
        <v>6.2612578029619999E-3</v>
      </c>
      <c r="Y553" s="25">
        <v>10476</v>
      </c>
      <c r="Z553" s="27">
        <v>1375864</v>
      </c>
      <c r="AA553" s="28">
        <f t="shared" si="16"/>
        <v>1.0045268939246031E-3</v>
      </c>
      <c r="AC553" t="str">
        <f t="shared" si="17"/>
        <v>2104008310-24009-NOX</v>
      </c>
      <c r="AD553" t="str">
        <f>IF(COUNTIF('NP-NRModel-MAR-WILDFIRES Modifi'!V:V, AC553)=0, "Missing", "")</f>
        <v/>
      </c>
    </row>
    <row r="554" spans="1:30" hidden="1" x14ac:dyDescent="0.3">
      <c r="A554" s="24">
        <v>2104008310</v>
      </c>
      <c r="B554" s="40">
        <v>24009</v>
      </c>
      <c r="C554" s="25"/>
      <c r="D554" s="25"/>
      <c r="E554" s="25"/>
      <c r="F554" s="25"/>
      <c r="G554" s="25" t="s">
        <v>12</v>
      </c>
      <c r="H554" s="25">
        <v>6.6485239872622701</v>
      </c>
      <c r="I554" s="25">
        <v>153</v>
      </c>
      <c r="J554" s="25">
        <v>4.3454405145504998E-2</v>
      </c>
      <c r="K554" s="25"/>
      <c r="L554" s="25"/>
      <c r="M554" s="25">
        <v>10476</v>
      </c>
      <c r="N554" s="26">
        <v>1375870</v>
      </c>
      <c r="O554" s="24">
        <v>2104008310</v>
      </c>
      <c r="P554" s="25">
        <v>24009</v>
      </c>
      <c r="Q554" s="25"/>
      <c r="R554" s="25"/>
      <c r="S554" s="25"/>
      <c r="T554" s="25"/>
      <c r="U554" s="25" t="s">
        <v>12</v>
      </c>
      <c r="V554" s="25">
        <v>43.258578150886599</v>
      </c>
      <c r="W554" s="25">
        <v>365</v>
      </c>
      <c r="X554" s="25">
        <v>0.11851665246818199</v>
      </c>
      <c r="Y554" s="25">
        <v>10476</v>
      </c>
      <c r="Z554" s="27">
        <v>1375870</v>
      </c>
      <c r="AA554" s="28">
        <f t="shared" si="16"/>
        <v>1.0045268939246072E-3</v>
      </c>
      <c r="AC554" t="str">
        <f t="shared" si="17"/>
        <v>2104008310-24009-VOC</v>
      </c>
      <c r="AD554" t="str">
        <f>IF(COUNTIF('NP-NRModel-MAR-WILDFIRES Modifi'!V:V, AC554)=0, "Missing", "")</f>
        <v/>
      </c>
    </row>
    <row r="555" spans="1:30" hidden="1" x14ac:dyDescent="0.3">
      <c r="A555" s="24">
        <v>2104008310</v>
      </c>
      <c r="B555" s="40">
        <v>24017</v>
      </c>
      <c r="C555" s="25"/>
      <c r="D555" s="25"/>
      <c r="E555" s="25"/>
      <c r="F555" s="25"/>
      <c r="G555" s="25" t="s">
        <v>955</v>
      </c>
      <c r="H555" s="25">
        <v>0.488084765347571</v>
      </c>
      <c r="I555" s="25">
        <v>153</v>
      </c>
      <c r="J555" s="25">
        <v>3.1900965055396799E-3</v>
      </c>
      <c r="K555" s="25"/>
      <c r="L555" s="25"/>
      <c r="M555" s="25">
        <v>10476</v>
      </c>
      <c r="N555" s="26">
        <v>532857</v>
      </c>
      <c r="O555" s="24">
        <v>2104008310</v>
      </c>
      <c r="P555" s="25">
        <v>24017</v>
      </c>
      <c r="Q555" s="25"/>
      <c r="R555" s="25"/>
      <c r="S555" s="25"/>
      <c r="T555" s="25"/>
      <c r="U555" s="25" t="s">
        <v>955</v>
      </c>
      <c r="V555" s="25">
        <v>3.17572035635227</v>
      </c>
      <c r="W555" s="25">
        <v>365</v>
      </c>
      <c r="X555" s="25">
        <v>8.7006037160336207E-3</v>
      </c>
      <c r="Y555" s="25">
        <v>10476</v>
      </c>
      <c r="Z555" s="27">
        <v>532857</v>
      </c>
      <c r="AA555" s="28">
        <f t="shared" si="16"/>
        <v>1.0045268939246031E-3</v>
      </c>
      <c r="AC555" t="str">
        <f t="shared" si="17"/>
        <v>2104008310-24017-NOX</v>
      </c>
      <c r="AD555" t="str">
        <f>IF(COUNTIF('NP-NRModel-MAR-WILDFIRES Modifi'!V:V, AC555)=0, "Missing", "")</f>
        <v/>
      </c>
    </row>
    <row r="556" spans="1:30" hidden="1" x14ac:dyDescent="0.3">
      <c r="A556" s="24">
        <v>2104008310</v>
      </c>
      <c r="B556" s="40">
        <v>24017</v>
      </c>
      <c r="C556" s="25"/>
      <c r="D556" s="25"/>
      <c r="E556" s="25"/>
      <c r="F556" s="25"/>
      <c r="G556" s="25" t="s">
        <v>12</v>
      </c>
      <c r="H556" s="25">
        <v>9.23874724618552</v>
      </c>
      <c r="I556" s="25">
        <v>153</v>
      </c>
      <c r="J556" s="25">
        <v>6.0383968929317099E-2</v>
      </c>
      <c r="K556" s="25"/>
      <c r="L556" s="25"/>
      <c r="M556" s="25">
        <v>10476</v>
      </c>
      <c r="N556" s="26">
        <v>532862</v>
      </c>
      <c r="O556" s="24">
        <v>2104008310</v>
      </c>
      <c r="P556" s="25">
        <v>24017</v>
      </c>
      <c r="Q556" s="25"/>
      <c r="R556" s="25"/>
      <c r="S556" s="25"/>
      <c r="T556" s="25"/>
      <c r="U556" s="25" t="s">
        <v>12</v>
      </c>
      <c r="V556" s="25">
        <v>60.111848965438597</v>
      </c>
      <c r="W556" s="25">
        <v>365</v>
      </c>
      <c r="X556" s="25">
        <v>0.16468999716558499</v>
      </c>
      <c r="Y556" s="25">
        <v>10476</v>
      </c>
      <c r="Z556" s="27">
        <v>532862</v>
      </c>
      <c r="AA556" s="28">
        <f t="shared" si="16"/>
        <v>1.0045268939246064E-3</v>
      </c>
      <c r="AC556" t="str">
        <f t="shared" si="17"/>
        <v>2104008310-24017-VOC</v>
      </c>
      <c r="AD556" t="str">
        <f>IF(COUNTIF('NP-NRModel-MAR-WILDFIRES Modifi'!V:V, AC556)=0, "Missing", "")</f>
        <v/>
      </c>
    </row>
    <row r="557" spans="1:30" hidden="1" x14ac:dyDescent="0.3">
      <c r="A557" s="24">
        <v>2104008310</v>
      </c>
      <c r="B557" s="40">
        <v>24021</v>
      </c>
      <c r="C557" s="25"/>
      <c r="D557" s="25"/>
      <c r="E557" s="25"/>
      <c r="F557" s="25"/>
      <c r="G557" s="25" t="s">
        <v>955</v>
      </c>
      <c r="H557" s="25">
        <v>0.66272536794223602</v>
      </c>
      <c r="I557" s="25">
        <v>153</v>
      </c>
      <c r="J557" s="25">
        <v>4.3315383525636304E-3</v>
      </c>
      <c r="K557" s="25"/>
      <c r="L557" s="25"/>
      <c r="M557" s="25">
        <v>10476</v>
      </c>
      <c r="N557" s="26">
        <v>1732362</v>
      </c>
      <c r="O557" s="24">
        <v>2104008310</v>
      </c>
      <c r="P557" s="25">
        <v>24021</v>
      </c>
      <c r="Q557" s="25"/>
      <c r="R557" s="25"/>
      <c r="S557" s="25"/>
      <c r="T557" s="25"/>
      <c r="U557" s="25" t="s">
        <v>955</v>
      </c>
      <c r="V557" s="25">
        <v>4.3120183031045096</v>
      </c>
      <c r="W557" s="25">
        <v>365</v>
      </c>
      <c r="X557" s="25">
        <v>1.18137487756288E-2</v>
      </c>
      <c r="Y557" s="25">
        <v>10476</v>
      </c>
      <c r="Z557" s="27">
        <v>1732362</v>
      </c>
      <c r="AA557" s="28">
        <f t="shared" si="16"/>
        <v>1.0045268939246077E-3</v>
      </c>
      <c r="AC557" t="str">
        <f t="shared" si="17"/>
        <v>2104008310-24021-NOX</v>
      </c>
      <c r="AD557" t="str">
        <f>IF(COUNTIF('NP-NRModel-MAR-WILDFIRES Modifi'!V:V, AC557)=0, "Missing", "")</f>
        <v/>
      </c>
    </row>
    <row r="558" spans="1:30" hidden="1" x14ac:dyDescent="0.3">
      <c r="A558" s="24">
        <v>2104008310</v>
      </c>
      <c r="B558" s="40">
        <v>24021</v>
      </c>
      <c r="C558" s="25"/>
      <c r="D558" s="25"/>
      <c r="E558" s="25"/>
      <c r="F558" s="25"/>
      <c r="G558" s="25" t="s">
        <v>12</v>
      </c>
      <c r="H558" s="25">
        <v>12.5444450030353</v>
      </c>
      <c r="I558" s="25">
        <v>153</v>
      </c>
      <c r="J558" s="25">
        <v>8.1989836621145895E-2</v>
      </c>
      <c r="K558" s="25"/>
      <c r="L558" s="25"/>
      <c r="M558" s="25">
        <v>10476</v>
      </c>
      <c r="N558" s="26">
        <v>1732369</v>
      </c>
      <c r="O558" s="24">
        <v>2104008310</v>
      </c>
      <c r="P558" s="25">
        <v>24021</v>
      </c>
      <c r="Q558" s="25"/>
      <c r="R558" s="25"/>
      <c r="S558" s="25"/>
      <c r="T558" s="25"/>
      <c r="U558" s="25" t="s">
        <v>12</v>
      </c>
      <c r="V558" s="25">
        <v>81.620349954811601</v>
      </c>
      <c r="W558" s="25">
        <v>365</v>
      </c>
      <c r="X558" s="25">
        <v>0.22361739713647</v>
      </c>
      <c r="Y558" s="25">
        <v>10476</v>
      </c>
      <c r="Z558" s="27">
        <v>1732369</v>
      </c>
      <c r="AA558" s="28">
        <f t="shared" si="16"/>
        <v>1.0045268939246016E-3</v>
      </c>
      <c r="AC558" t="str">
        <f t="shared" si="17"/>
        <v>2104008310-24021-VOC</v>
      </c>
      <c r="AD558" t="str">
        <f>IF(COUNTIF('NP-NRModel-MAR-WILDFIRES Modifi'!V:V, AC558)=0, "Missing", "")</f>
        <v/>
      </c>
    </row>
    <row r="559" spans="1:30" hidden="1" x14ac:dyDescent="0.3">
      <c r="A559" s="24">
        <v>2104008310</v>
      </c>
      <c r="B559" s="40">
        <v>24031</v>
      </c>
      <c r="C559" s="25"/>
      <c r="D559" s="25"/>
      <c r="E559" s="25"/>
      <c r="F559" s="25"/>
      <c r="G559" s="25" t="s">
        <v>955</v>
      </c>
      <c r="H559" s="25">
        <v>0.94722875514142701</v>
      </c>
      <c r="I559" s="25">
        <v>153</v>
      </c>
      <c r="J559" s="25">
        <v>6.1910376153034496E-3</v>
      </c>
      <c r="K559" s="25"/>
      <c r="L559" s="25"/>
      <c r="M559" s="25">
        <v>10476</v>
      </c>
      <c r="N559" s="26">
        <v>365022</v>
      </c>
      <c r="O559" s="24">
        <v>2104008310</v>
      </c>
      <c r="P559" s="25">
        <v>24031</v>
      </c>
      <c r="Q559" s="25"/>
      <c r="R559" s="25"/>
      <c r="S559" s="25"/>
      <c r="T559" s="25"/>
      <c r="U559" s="25" t="s">
        <v>955</v>
      </c>
      <c r="V559" s="25">
        <v>6.1631377444913999</v>
      </c>
      <c r="W559" s="25">
        <v>365</v>
      </c>
      <c r="X559" s="25">
        <v>1.68853088890175E-2</v>
      </c>
      <c r="Y559" s="25">
        <v>10476</v>
      </c>
      <c r="Z559" s="27">
        <v>365022</v>
      </c>
      <c r="AA559" s="28">
        <f t="shared" si="16"/>
        <v>1.0045268939246062E-3</v>
      </c>
      <c r="AC559" t="str">
        <f t="shared" si="17"/>
        <v>2104008310-24031-NOX</v>
      </c>
      <c r="AD559" t="str">
        <f>IF(COUNTIF('NP-NRModel-MAR-WILDFIRES Modifi'!V:V, AC559)=0, "Missing", "")</f>
        <v/>
      </c>
    </row>
    <row r="560" spans="1:30" hidden="1" x14ac:dyDescent="0.3">
      <c r="A560" s="24">
        <v>2104008310</v>
      </c>
      <c r="B560" s="40">
        <v>24031</v>
      </c>
      <c r="C560" s="25"/>
      <c r="D560" s="25"/>
      <c r="E560" s="25"/>
      <c r="F560" s="25"/>
      <c r="G560" s="25" t="s">
        <v>12</v>
      </c>
      <c r="H560" s="25">
        <v>17.9296908708457</v>
      </c>
      <c r="I560" s="25">
        <v>153</v>
      </c>
      <c r="J560" s="25">
        <v>0.117187522031671</v>
      </c>
      <c r="K560" s="25"/>
      <c r="L560" s="25"/>
      <c r="M560" s="25">
        <v>10476</v>
      </c>
      <c r="N560" s="26">
        <v>365028</v>
      </c>
      <c r="O560" s="24">
        <v>2104008310</v>
      </c>
      <c r="P560" s="25">
        <v>24031</v>
      </c>
      <c r="Q560" s="25"/>
      <c r="R560" s="25"/>
      <c r="S560" s="25"/>
      <c r="T560" s="25"/>
      <c r="U560" s="25" t="s">
        <v>12</v>
      </c>
      <c r="V560" s="25">
        <v>116.65941722458901</v>
      </c>
      <c r="W560" s="25">
        <v>365</v>
      </c>
      <c r="X560" s="25">
        <v>0.31961484171120302</v>
      </c>
      <c r="Y560" s="25">
        <v>10476</v>
      </c>
      <c r="Z560" s="27">
        <v>365028</v>
      </c>
      <c r="AA560" s="28">
        <f t="shared" si="16"/>
        <v>1.0045268939246053E-3</v>
      </c>
      <c r="AC560" t="str">
        <f t="shared" si="17"/>
        <v>2104008310-24031-VOC</v>
      </c>
      <c r="AD560" t="str">
        <f>IF(COUNTIF('NP-NRModel-MAR-WILDFIRES Modifi'!V:V, AC560)=0, "Missing", "")</f>
        <v/>
      </c>
    </row>
    <row r="561" spans="1:30" hidden="1" x14ac:dyDescent="0.3">
      <c r="A561" s="24">
        <v>2104008310</v>
      </c>
      <c r="B561" s="40">
        <v>24033</v>
      </c>
      <c r="C561" s="25"/>
      <c r="D561" s="25"/>
      <c r="E561" s="25"/>
      <c r="F561" s="25"/>
      <c r="G561" s="25" t="s">
        <v>955</v>
      </c>
      <c r="H561" s="25">
        <v>0.83616115561279702</v>
      </c>
      <c r="I561" s="25">
        <v>153</v>
      </c>
      <c r="J561" s="25">
        <v>5.4651055922405002E-3</v>
      </c>
      <c r="K561" s="25"/>
      <c r="L561" s="25"/>
      <c r="M561" s="25">
        <v>10476</v>
      </c>
      <c r="N561" s="26">
        <v>827064</v>
      </c>
      <c r="O561" s="24">
        <v>2104008310</v>
      </c>
      <c r="P561" s="25">
        <v>24033</v>
      </c>
      <c r="Q561" s="25"/>
      <c r="R561" s="25"/>
      <c r="S561" s="25"/>
      <c r="T561" s="25"/>
      <c r="U561" s="25" t="s">
        <v>955</v>
      </c>
      <c r="V561" s="25">
        <v>5.4404771293766201</v>
      </c>
      <c r="W561" s="25">
        <v>365</v>
      </c>
      <c r="X561" s="25">
        <v>1.49054167928126E-2</v>
      </c>
      <c r="Y561" s="25">
        <v>10476</v>
      </c>
      <c r="Z561" s="27">
        <v>827064</v>
      </c>
      <c r="AA561" s="28">
        <f t="shared" si="16"/>
        <v>1.0045268939245964E-3</v>
      </c>
      <c r="AC561" t="str">
        <f t="shared" si="17"/>
        <v>2104008310-24033-NOX</v>
      </c>
      <c r="AD561" t="str">
        <f>IF(COUNTIF('NP-NRModel-MAR-WILDFIRES Modifi'!V:V, AC561)=0, "Missing", "")</f>
        <v/>
      </c>
    </row>
    <row r="562" spans="1:30" hidden="1" x14ac:dyDescent="0.3">
      <c r="A562" s="24">
        <v>2104008310</v>
      </c>
      <c r="B562" s="40">
        <v>24033</v>
      </c>
      <c r="C562" s="25"/>
      <c r="D562" s="25"/>
      <c r="E562" s="25"/>
      <c r="F562" s="25"/>
      <c r="G562" s="25" t="s">
        <v>12</v>
      </c>
      <c r="H562" s="25">
        <v>15.8273429634145</v>
      </c>
      <c r="I562" s="25">
        <v>153</v>
      </c>
      <c r="J562" s="25">
        <v>0.10344668603538899</v>
      </c>
      <c r="K562" s="25"/>
      <c r="L562" s="25"/>
      <c r="M562" s="25">
        <v>10476</v>
      </c>
      <c r="N562" s="26">
        <v>827059</v>
      </c>
      <c r="O562" s="24">
        <v>2104008310</v>
      </c>
      <c r="P562" s="25">
        <v>24033</v>
      </c>
      <c r="Q562" s="25"/>
      <c r="R562" s="25"/>
      <c r="S562" s="25"/>
      <c r="T562" s="25"/>
      <c r="U562" s="25" t="s">
        <v>12</v>
      </c>
      <c r="V562" s="25">
        <v>102.98050421649801</v>
      </c>
      <c r="W562" s="25">
        <v>365</v>
      </c>
      <c r="X562" s="25">
        <v>0.28213836771643502</v>
      </c>
      <c r="Y562" s="25">
        <v>10476</v>
      </c>
      <c r="Z562" s="27">
        <v>827059</v>
      </c>
      <c r="AA562" s="28">
        <f t="shared" si="16"/>
        <v>1.0045268939246105E-3</v>
      </c>
      <c r="AC562" t="str">
        <f t="shared" si="17"/>
        <v>2104008310-24033-VOC</v>
      </c>
      <c r="AD562" t="str">
        <f>IF(COUNTIF('NP-NRModel-MAR-WILDFIRES Modifi'!V:V, AC562)=0, "Missing", "")</f>
        <v/>
      </c>
    </row>
    <row r="563" spans="1:30" hidden="1" x14ac:dyDescent="0.3">
      <c r="A563" s="24">
        <v>2104008310</v>
      </c>
      <c r="B563" s="40">
        <v>51013</v>
      </c>
      <c r="C563" s="25"/>
      <c r="D563" s="25"/>
      <c r="E563" s="25"/>
      <c r="F563" s="25"/>
      <c r="G563" s="25" t="s">
        <v>955</v>
      </c>
      <c r="H563" s="25">
        <v>4.4510815934515099E-2</v>
      </c>
      <c r="I563" s="25">
        <v>153</v>
      </c>
      <c r="J563" s="25">
        <v>2.9092036558506598E-4</v>
      </c>
      <c r="K563" s="25"/>
      <c r="L563" s="25"/>
      <c r="M563" s="25">
        <v>10476</v>
      </c>
      <c r="N563" s="26">
        <v>1773244</v>
      </c>
      <c r="O563" s="24">
        <v>2104008310</v>
      </c>
      <c r="P563" s="25">
        <v>51013</v>
      </c>
      <c r="Q563" s="25"/>
      <c r="R563" s="25"/>
      <c r="S563" s="25"/>
      <c r="T563" s="25"/>
      <c r="U563" s="25" t="s">
        <v>955</v>
      </c>
      <c r="V563" s="25">
        <v>0.28960933484663998</v>
      </c>
      <c r="W563" s="25">
        <v>365</v>
      </c>
      <c r="X563" s="25">
        <v>7.9345023245654903E-4</v>
      </c>
      <c r="Y563" s="25">
        <v>10476</v>
      </c>
      <c r="Z563" s="27">
        <v>1773244</v>
      </c>
      <c r="AA563" s="28">
        <f t="shared" si="16"/>
        <v>1.0045268939246044E-3</v>
      </c>
      <c r="AC563" t="str">
        <f t="shared" si="17"/>
        <v>2104008310-51013-NOX</v>
      </c>
      <c r="AD563" t="str">
        <f>IF(COUNTIF('NP-NRModel-MAR-WILDFIRES Modifi'!V:V, AC563)=0, "Missing", "")</f>
        <v/>
      </c>
    </row>
    <row r="564" spans="1:30" hidden="1" x14ac:dyDescent="0.3">
      <c r="A564" s="24">
        <v>2104008310</v>
      </c>
      <c r="B564" s="40">
        <v>51013</v>
      </c>
      <c r="C564" s="25"/>
      <c r="D564" s="25"/>
      <c r="E564" s="25"/>
      <c r="F564" s="25"/>
      <c r="G564" s="25" t="s">
        <v>12</v>
      </c>
      <c r="H564" s="25">
        <v>0.84252622320000803</v>
      </c>
      <c r="I564" s="25">
        <v>153</v>
      </c>
      <c r="J564" s="25">
        <v>5.5067073411765198E-3</v>
      </c>
      <c r="K564" s="25"/>
      <c r="L564" s="25"/>
      <c r="M564" s="25">
        <v>10476</v>
      </c>
      <c r="N564" s="26">
        <v>1773237</v>
      </c>
      <c r="O564" s="24">
        <v>2104008310</v>
      </c>
      <c r="P564" s="25">
        <v>51013</v>
      </c>
      <c r="Q564" s="25"/>
      <c r="R564" s="25"/>
      <c r="S564" s="25"/>
      <c r="T564" s="25"/>
      <c r="U564" s="25" t="s">
        <v>12</v>
      </c>
      <c r="V564" s="25">
        <v>5.4818914003011301</v>
      </c>
      <c r="W564" s="25">
        <v>365</v>
      </c>
      <c r="X564" s="25">
        <v>1.5018880548770199E-2</v>
      </c>
      <c r="Y564" s="25">
        <v>10476</v>
      </c>
      <c r="Z564" s="27">
        <v>1773237</v>
      </c>
      <c r="AA564" s="28">
        <f t="shared" si="16"/>
        <v>1.004526893924609E-3</v>
      </c>
      <c r="AC564" t="str">
        <f t="shared" si="17"/>
        <v>2104008310-51013-VOC</v>
      </c>
      <c r="AD564" t="str">
        <f>IF(COUNTIF('NP-NRModel-MAR-WILDFIRES Modifi'!V:V, AC564)=0, "Missing", "")</f>
        <v/>
      </c>
    </row>
    <row r="565" spans="1:30" hidden="1" x14ac:dyDescent="0.3">
      <c r="A565" s="24">
        <v>2104008310</v>
      </c>
      <c r="B565" s="40">
        <v>51059</v>
      </c>
      <c r="C565" s="25"/>
      <c r="D565" s="25"/>
      <c r="E565" s="25"/>
      <c r="F565" s="25"/>
      <c r="G565" s="25" t="s">
        <v>955</v>
      </c>
      <c r="H565" s="25">
        <v>0.98852911035644797</v>
      </c>
      <c r="I565" s="25">
        <v>153</v>
      </c>
      <c r="J565" s="25">
        <v>6.4609745774931197E-3</v>
      </c>
      <c r="K565" s="25"/>
      <c r="L565" s="25"/>
      <c r="M565" s="25">
        <v>10476</v>
      </c>
      <c r="N565" s="26">
        <v>1790978</v>
      </c>
      <c r="O565" s="24">
        <v>2104008310</v>
      </c>
      <c r="P565" s="25">
        <v>51059</v>
      </c>
      <c r="Q565" s="25"/>
      <c r="R565" s="25"/>
      <c r="S565" s="25"/>
      <c r="T565" s="25"/>
      <c r="U565" s="25" t="s">
        <v>955</v>
      </c>
      <c r="V565" s="25">
        <v>6.4318582375137998</v>
      </c>
      <c r="W565" s="25">
        <v>365</v>
      </c>
      <c r="X565" s="25">
        <v>1.7621529417846001E-2</v>
      </c>
      <c r="Y565" s="25">
        <v>10476</v>
      </c>
      <c r="Z565" s="27">
        <v>1790978</v>
      </c>
      <c r="AA565" s="28">
        <f t="shared" si="16"/>
        <v>1.0045268939246046E-3</v>
      </c>
      <c r="AC565" t="str">
        <f t="shared" si="17"/>
        <v>2104008310-51059-NOX</v>
      </c>
      <c r="AD565" t="str">
        <f>IF(COUNTIF('NP-NRModel-MAR-WILDFIRES Modifi'!V:V, AC565)=0, "Missing", "")</f>
        <v/>
      </c>
    </row>
    <row r="566" spans="1:30" hidden="1" x14ac:dyDescent="0.3">
      <c r="A566" s="24">
        <v>2104008310</v>
      </c>
      <c r="B566" s="40">
        <v>51059</v>
      </c>
      <c r="C566" s="25"/>
      <c r="D566" s="25"/>
      <c r="E566" s="25"/>
      <c r="F566" s="25"/>
      <c r="G566" s="25" t="s">
        <v>12</v>
      </c>
      <c r="H566" s="25">
        <v>18.7114478483761</v>
      </c>
      <c r="I566" s="25">
        <v>153</v>
      </c>
      <c r="J566" s="25">
        <v>0.122297044760628</v>
      </c>
      <c r="K566" s="25"/>
      <c r="L566" s="25"/>
      <c r="M566" s="25">
        <v>10476</v>
      </c>
      <c r="N566" s="26">
        <v>1790971</v>
      </c>
      <c r="O566" s="24">
        <v>2104008310</v>
      </c>
      <c r="P566" s="25">
        <v>51059</v>
      </c>
      <c r="Q566" s="25"/>
      <c r="R566" s="25"/>
      <c r="S566" s="25"/>
      <c r="T566" s="25"/>
      <c r="U566" s="25" t="s">
        <v>12</v>
      </c>
      <c r="V566" s="25">
        <v>121.74591392254599</v>
      </c>
      <c r="W566" s="25">
        <v>365</v>
      </c>
      <c r="X566" s="25">
        <v>0.33355044910286802</v>
      </c>
      <c r="Y566" s="25">
        <v>10476</v>
      </c>
      <c r="Z566" s="27">
        <v>1790971</v>
      </c>
      <c r="AA566" s="28">
        <f t="shared" si="16"/>
        <v>1.0045268939246094E-3</v>
      </c>
      <c r="AC566" t="str">
        <f t="shared" si="17"/>
        <v>2104008310-51059-VOC</v>
      </c>
      <c r="AD566" t="str">
        <f>IF(COUNTIF('NP-NRModel-MAR-WILDFIRES Modifi'!V:V, AC566)=0, "Missing", "")</f>
        <v/>
      </c>
    </row>
    <row r="567" spans="1:30" hidden="1" x14ac:dyDescent="0.3">
      <c r="A567" s="24">
        <v>2104008310</v>
      </c>
      <c r="B567" s="40">
        <v>51107</v>
      </c>
      <c r="C567" s="25"/>
      <c r="D567" s="25"/>
      <c r="E567" s="25"/>
      <c r="F567" s="25"/>
      <c r="G567" s="25" t="s">
        <v>955</v>
      </c>
      <c r="H567" s="25">
        <v>0.61423805514840601</v>
      </c>
      <c r="I567" s="25">
        <v>153</v>
      </c>
      <c r="J567" s="25">
        <v>4.0146278114274901E-3</v>
      </c>
      <c r="K567" s="25"/>
      <c r="L567" s="25"/>
      <c r="M567" s="25">
        <v>10476</v>
      </c>
      <c r="N567" s="26">
        <v>84858</v>
      </c>
      <c r="O567" s="24">
        <v>2104008310</v>
      </c>
      <c r="P567" s="25">
        <v>51107</v>
      </c>
      <c r="Q567" s="25"/>
      <c r="R567" s="25"/>
      <c r="S567" s="25"/>
      <c r="T567" s="25"/>
      <c r="U567" s="25" t="s">
        <v>955</v>
      </c>
      <c r="V567" s="25">
        <v>3.9965359172641599</v>
      </c>
      <c r="W567" s="25">
        <v>365</v>
      </c>
      <c r="X567" s="25">
        <v>1.09494134719566E-2</v>
      </c>
      <c r="Y567" s="25">
        <v>10476</v>
      </c>
      <c r="Z567" s="27">
        <v>84858</v>
      </c>
      <c r="AA567" s="28">
        <f t="shared" si="16"/>
        <v>1.0045268939246053E-3</v>
      </c>
      <c r="AC567" t="str">
        <f t="shared" si="17"/>
        <v>2104008310-51107-NOX</v>
      </c>
      <c r="AD567" t="str">
        <f>IF(COUNTIF('NP-NRModel-MAR-WILDFIRES Modifi'!V:V, AC567)=0, "Missing", "")</f>
        <v/>
      </c>
    </row>
    <row r="568" spans="1:30" hidden="1" x14ac:dyDescent="0.3">
      <c r="A568" s="24">
        <v>2104008310</v>
      </c>
      <c r="B568" s="40">
        <v>51107</v>
      </c>
      <c r="C568" s="25"/>
      <c r="D568" s="25"/>
      <c r="E568" s="25"/>
      <c r="F568" s="25"/>
      <c r="G568" s="25" t="s">
        <v>12</v>
      </c>
      <c r="H568" s="25">
        <v>11.626649062122199</v>
      </c>
      <c r="I568" s="25">
        <v>153</v>
      </c>
      <c r="J568" s="25">
        <v>7.5991170340668102E-2</v>
      </c>
      <c r="K568" s="25"/>
      <c r="L568" s="25"/>
      <c r="M568" s="25">
        <v>10476</v>
      </c>
      <c r="N568" s="26">
        <v>84870</v>
      </c>
      <c r="O568" s="24">
        <v>2104008310</v>
      </c>
      <c r="P568" s="25">
        <v>51107</v>
      </c>
      <c r="Q568" s="25"/>
      <c r="R568" s="25"/>
      <c r="S568" s="25"/>
      <c r="T568" s="25"/>
      <c r="U568" s="25" t="s">
        <v>12</v>
      </c>
      <c r="V568" s="25">
        <v>75.648716624974796</v>
      </c>
      <c r="W568" s="25">
        <v>365</v>
      </c>
      <c r="X568" s="25">
        <v>0.20725675787664299</v>
      </c>
      <c r="Y568" s="25">
        <v>10476</v>
      </c>
      <c r="Z568" s="27">
        <v>84870</v>
      </c>
      <c r="AA568" s="28">
        <f t="shared" si="16"/>
        <v>1.004526893924599E-3</v>
      </c>
      <c r="AC568" t="str">
        <f t="shared" si="17"/>
        <v>2104008310-51107-VOC</v>
      </c>
      <c r="AD568" t="str">
        <f>IF(COUNTIF('NP-NRModel-MAR-WILDFIRES Modifi'!V:V, AC568)=0, "Missing", "")</f>
        <v/>
      </c>
    </row>
    <row r="569" spans="1:30" hidden="1" x14ac:dyDescent="0.3">
      <c r="A569" s="24">
        <v>2104008310</v>
      </c>
      <c r="B569" s="40">
        <v>51153</v>
      </c>
      <c r="C569" s="25"/>
      <c r="D569" s="25"/>
      <c r="E569" s="25"/>
      <c r="F569" s="25"/>
      <c r="G569" s="25" t="s">
        <v>955</v>
      </c>
      <c r="H569" s="25">
        <v>0.61788170324178104</v>
      </c>
      <c r="I569" s="25">
        <v>153</v>
      </c>
      <c r="J569" s="25">
        <v>4.0384425048482402E-3</v>
      </c>
      <c r="K569" s="25"/>
      <c r="L569" s="25"/>
      <c r="M569" s="25">
        <v>10476</v>
      </c>
      <c r="N569" s="26">
        <v>592317</v>
      </c>
      <c r="O569" s="24">
        <v>2104008310</v>
      </c>
      <c r="P569" s="25">
        <v>51153</v>
      </c>
      <c r="Q569" s="25"/>
      <c r="R569" s="25"/>
      <c r="S569" s="25"/>
      <c r="T569" s="25"/>
      <c r="U569" s="25" t="s">
        <v>955</v>
      </c>
      <c r="V569" s="25">
        <v>4.02024328992366</v>
      </c>
      <c r="W569" s="25">
        <v>365</v>
      </c>
      <c r="X569" s="25">
        <v>1.1014365177872999E-2</v>
      </c>
      <c r="Y569" s="25">
        <v>10476</v>
      </c>
      <c r="Z569" s="27">
        <v>592317</v>
      </c>
      <c r="AA569" s="28">
        <f t="shared" si="16"/>
        <v>1.0045268939246027E-3</v>
      </c>
      <c r="AC569" t="str">
        <f t="shared" si="17"/>
        <v>2104008310-51153-NOX</v>
      </c>
      <c r="AD569" t="str">
        <f>IF(COUNTIF('NP-NRModel-MAR-WILDFIRES Modifi'!V:V, AC569)=0, "Missing", "")</f>
        <v/>
      </c>
    </row>
    <row r="570" spans="1:30" hidden="1" x14ac:dyDescent="0.3">
      <c r="A570" s="24">
        <v>2104008310</v>
      </c>
      <c r="B570" s="40">
        <v>51153</v>
      </c>
      <c r="C570" s="25"/>
      <c r="D570" s="25"/>
      <c r="E570" s="25"/>
      <c r="F570" s="25"/>
      <c r="G570" s="25" t="s">
        <v>12</v>
      </c>
      <c r="H570" s="25">
        <v>11.6956187060141</v>
      </c>
      <c r="I570" s="25">
        <v>153</v>
      </c>
      <c r="J570" s="25">
        <v>7.6441952326889703E-2</v>
      </c>
      <c r="K570" s="25"/>
      <c r="L570" s="25"/>
      <c r="M570" s="25">
        <v>10476</v>
      </c>
      <c r="N570" s="26">
        <v>592310</v>
      </c>
      <c r="O570" s="24">
        <v>2104008310</v>
      </c>
      <c r="P570" s="25">
        <v>51153</v>
      </c>
      <c r="Q570" s="25"/>
      <c r="R570" s="25"/>
      <c r="S570" s="25"/>
      <c r="T570" s="25"/>
      <c r="U570" s="25" t="s">
        <v>12</v>
      </c>
      <c r="V570" s="25">
        <v>76.097467165102003</v>
      </c>
      <c r="W570" s="25">
        <v>365</v>
      </c>
      <c r="X570" s="25">
        <v>0.20848621141123799</v>
      </c>
      <c r="Y570" s="25">
        <v>10476</v>
      </c>
      <c r="Z570" s="27">
        <v>592310</v>
      </c>
      <c r="AA570" s="28">
        <f t="shared" si="16"/>
        <v>1.0045268939246072E-3</v>
      </c>
      <c r="AC570" t="str">
        <f t="shared" si="17"/>
        <v>2104008310-51153-VOC</v>
      </c>
      <c r="AD570" t="str">
        <f>IF(COUNTIF('NP-NRModel-MAR-WILDFIRES Modifi'!V:V, AC570)=0, "Missing", "")</f>
        <v/>
      </c>
    </row>
    <row r="571" spans="1:30" hidden="1" x14ac:dyDescent="0.3">
      <c r="A571" s="24">
        <v>2104008310</v>
      </c>
      <c r="B571" s="40">
        <v>51510</v>
      </c>
      <c r="C571" s="25"/>
      <c r="D571" s="25"/>
      <c r="E571" s="25"/>
      <c r="F571" s="25"/>
      <c r="G571" s="25" t="s">
        <v>955</v>
      </c>
      <c r="H571" s="25">
        <v>1.52477944371524E-2</v>
      </c>
      <c r="I571" s="25">
        <v>153</v>
      </c>
      <c r="J571" s="29">
        <v>9.9658787170930896E-5</v>
      </c>
      <c r="K571" s="29"/>
      <c r="L571" s="29"/>
      <c r="M571" s="25">
        <v>10476</v>
      </c>
      <c r="N571" s="26">
        <v>175837</v>
      </c>
      <c r="O571" s="24">
        <v>2104008310</v>
      </c>
      <c r="P571" s="25">
        <v>51510</v>
      </c>
      <c r="Q571" s="25"/>
      <c r="R571" s="25"/>
      <c r="S571" s="25"/>
      <c r="T571" s="25"/>
      <c r="U571" s="25" t="s">
        <v>955</v>
      </c>
      <c r="V571" s="25">
        <v>9.9209675493677402E-2</v>
      </c>
      <c r="W571" s="25">
        <v>365</v>
      </c>
      <c r="X571" s="25">
        <v>2.7180733011966402E-4</v>
      </c>
      <c r="Y571" s="25">
        <v>10476</v>
      </c>
      <c r="Z571" s="27">
        <v>175837</v>
      </c>
      <c r="AA571" s="28">
        <f t="shared" si="16"/>
        <v>1.0045268939245962E-3</v>
      </c>
      <c r="AC571" t="str">
        <f t="shared" si="17"/>
        <v>2104008310-51510-NOX</v>
      </c>
      <c r="AD571" t="str">
        <f>IF(COUNTIF('NP-NRModel-MAR-WILDFIRES Modifi'!V:V, AC571)=0, "Missing", "")</f>
        <v/>
      </c>
    </row>
    <row r="572" spans="1:30" hidden="1" x14ac:dyDescent="0.3">
      <c r="A572" s="24">
        <v>2104008310</v>
      </c>
      <c r="B572" s="40">
        <v>51510</v>
      </c>
      <c r="C572" s="25"/>
      <c r="D572" s="25"/>
      <c r="E572" s="25"/>
      <c r="F572" s="25"/>
      <c r="G572" s="25" t="s">
        <v>12</v>
      </c>
      <c r="H572" s="25">
        <v>0.288618939282003</v>
      </c>
      <c r="I572" s="25">
        <v>153</v>
      </c>
      <c r="J572" s="25">
        <v>1.8863982959608E-3</v>
      </c>
      <c r="K572" s="25"/>
      <c r="L572" s="25"/>
      <c r="M572" s="25">
        <v>10476</v>
      </c>
      <c r="N572" s="26">
        <v>175830</v>
      </c>
      <c r="O572" s="24">
        <v>2104008310</v>
      </c>
      <c r="P572" s="25">
        <v>51510</v>
      </c>
      <c r="Q572" s="25"/>
      <c r="R572" s="25"/>
      <c r="S572" s="25"/>
      <c r="T572" s="25"/>
      <c r="U572" s="25" t="s">
        <v>12</v>
      </c>
      <c r="V572" s="25">
        <v>1.87789725428933</v>
      </c>
      <c r="W572" s="25">
        <v>365</v>
      </c>
      <c r="X572" s="25">
        <v>5.1449239843543403E-3</v>
      </c>
      <c r="Y572" s="25">
        <v>10476</v>
      </c>
      <c r="Z572" s="27">
        <v>175830</v>
      </c>
      <c r="AA572" s="28">
        <f t="shared" si="16"/>
        <v>1.0045268939246025E-3</v>
      </c>
      <c r="AC572" t="str">
        <f t="shared" si="17"/>
        <v>2104008310-51510-VOC</v>
      </c>
      <c r="AD572" t="str">
        <f>IF(COUNTIF('NP-NRModel-MAR-WILDFIRES Modifi'!V:V, AC572)=0, "Missing", "")</f>
        <v/>
      </c>
    </row>
    <row r="573" spans="1:30" hidden="1" x14ac:dyDescent="0.3">
      <c r="A573" s="24">
        <v>2104008310</v>
      </c>
      <c r="B573" s="40">
        <v>51600</v>
      </c>
      <c r="C573" s="25"/>
      <c r="D573" s="25"/>
      <c r="E573" s="25"/>
      <c r="F573" s="25"/>
      <c r="G573" s="25" t="s">
        <v>955</v>
      </c>
      <c r="H573" s="25">
        <v>1.80747679702517E-2</v>
      </c>
      <c r="I573" s="25">
        <v>153</v>
      </c>
      <c r="J573" s="25">
        <v>1.18135738367658E-4</v>
      </c>
      <c r="K573" s="25"/>
      <c r="L573" s="25"/>
      <c r="M573" s="25">
        <v>10476</v>
      </c>
      <c r="N573" s="26">
        <v>800792</v>
      </c>
      <c r="O573" s="24">
        <v>2104008310</v>
      </c>
      <c r="P573" s="25">
        <v>51600</v>
      </c>
      <c r="Q573" s="25"/>
      <c r="R573" s="25"/>
      <c r="S573" s="25"/>
      <c r="T573" s="25"/>
      <c r="U573" s="25" t="s">
        <v>955</v>
      </c>
      <c r="V573" s="25">
        <v>0.11760336042981499</v>
      </c>
      <c r="W573" s="25">
        <v>365</v>
      </c>
      <c r="X573" s="25">
        <v>3.2220098747894499E-4</v>
      </c>
      <c r="Y573" s="25">
        <v>10476</v>
      </c>
      <c r="Z573" s="27">
        <v>800792</v>
      </c>
      <c r="AA573" s="28">
        <f t="shared" si="16"/>
        <v>1.0045268939246062E-3</v>
      </c>
      <c r="AC573" t="str">
        <f t="shared" si="17"/>
        <v>2104008310-51600-NOX</v>
      </c>
      <c r="AD573" t="str">
        <f>IF(COUNTIF('NP-NRModel-MAR-WILDFIRES Modifi'!V:V, AC573)=0, "Missing", "")</f>
        <v/>
      </c>
    </row>
    <row r="574" spans="1:30" hidden="1" x14ac:dyDescent="0.3">
      <c r="A574" s="24">
        <v>2104008310</v>
      </c>
      <c r="B574" s="40">
        <v>51600</v>
      </c>
      <c r="C574" s="25"/>
      <c r="D574" s="25"/>
      <c r="E574" s="25"/>
      <c r="F574" s="25"/>
      <c r="G574" s="25" t="s">
        <v>12</v>
      </c>
      <c r="H574" s="25">
        <v>0.34212957953946099</v>
      </c>
      <c r="I574" s="25">
        <v>153</v>
      </c>
      <c r="J574" s="25">
        <v>2.2361410427415699E-3</v>
      </c>
      <c r="K574" s="25"/>
      <c r="L574" s="25"/>
      <c r="M574" s="25">
        <v>10476</v>
      </c>
      <c r="N574" s="26">
        <v>800786</v>
      </c>
      <c r="O574" s="24">
        <v>2104008310</v>
      </c>
      <c r="P574" s="25">
        <v>51600</v>
      </c>
      <c r="Q574" s="25"/>
      <c r="R574" s="25"/>
      <c r="S574" s="25"/>
      <c r="T574" s="25"/>
      <c r="U574" s="25" t="s">
        <v>12</v>
      </c>
      <c r="V574" s="25">
        <v>2.2260638876527801</v>
      </c>
      <c r="W574" s="25">
        <v>365</v>
      </c>
      <c r="X574" s="25">
        <v>6.0988051716514696E-3</v>
      </c>
      <c r="Y574" s="25">
        <v>10476</v>
      </c>
      <c r="Z574" s="27">
        <v>800786</v>
      </c>
      <c r="AA574" s="28">
        <f t="shared" si="16"/>
        <v>1.0045268939246014E-3</v>
      </c>
      <c r="AC574" t="str">
        <f t="shared" si="17"/>
        <v>2104008310-51600-VOC</v>
      </c>
      <c r="AD574" t="str">
        <f>IF(COUNTIF('NP-NRModel-MAR-WILDFIRES Modifi'!V:V, AC574)=0, "Missing", "")</f>
        <v/>
      </c>
    </row>
    <row r="575" spans="1:30" hidden="1" x14ac:dyDescent="0.3">
      <c r="A575" s="24">
        <v>2104008310</v>
      </c>
      <c r="B575" s="40">
        <v>51610</v>
      </c>
      <c r="C575" s="25"/>
      <c r="D575" s="25"/>
      <c r="E575" s="25"/>
      <c r="F575" s="25"/>
      <c r="G575" s="25" t="s">
        <v>955</v>
      </c>
      <c r="H575" s="25">
        <v>4.8581077436685499E-3</v>
      </c>
      <c r="I575" s="25">
        <v>153</v>
      </c>
      <c r="J575" s="29">
        <v>3.1752338193912101E-5</v>
      </c>
      <c r="K575" s="29"/>
      <c r="L575" s="29"/>
      <c r="M575" s="25">
        <v>10476</v>
      </c>
      <c r="N575" s="26">
        <v>2098520</v>
      </c>
      <c r="O575" s="24">
        <v>2104008310</v>
      </c>
      <c r="P575" s="25">
        <v>51610</v>
      </c>
      <c r="Q575" s="25"/>
      <c r="R575" s="25"/>
      <c r="S575" s="25"/>
      <c r="T575" s="25"/>
      <c r="U575" s="25" t="s">
        <v>955</v>
      </c>
      <c r="V575" s="25">
        <v>3.1609246488024302E-2</v>
      </c>
      <c r="W575" s="25">
        <v>365</v>
      </c>
      <c r="X575" s="29">
        <v>8.6600675309655598E-5</v>
      </c>
      <c r="Y575" s="25">
        <v>10476</v>
      </c>
      <c r="Z575" s="27">
        <v>2098520</v>
      </c>
      <c r="AA575" s="28">
        <f t="shared" si="16"/>
        <v>1.0045268939245992E-3</v>
      </c>
      <c r="AC575" t="str">
        <f t="shared" si="17"/>
        <v>2104008310-51610-NOX</v>
      </c>
      <c r="AD575" t="str">
        <f>IF(COUNTIF('NP-NRModel-MAR-WILDFIRES Modifi'!V:V, AC575)=0, "Missing", "")</f>
        <v/>
      </c>
    </row>
    <row r="576" spans="1:30" hidden="1" x14ac:dyDescent="0.3">
      <c r="A576" s="24">
        <v>2104008310</v>
      </c>
      <c r="B576" s="40">
        <v>51610</v>
      </c>
      <c r="C576" s="25"/>
      <c r="D576" s="25"/>
      <c r="E576" s="25"/>
      <c r="F576" s="25"/>
      <c r="G576" s="25" t="s">
        <v>12</v>
      </c>
      <c r="H576" s="25">
        <v>9.1957044266692198E-2</v>
      </c>
      <c r="I576" s="25">
        <v>153</v>
      </c>
      <c r="J576" s="25">
        <v>6.0102643311563499E-4</v>
      </c>
      <c r="K576" s="25"/>
      <c r="L576" s="25"/>
      <c r="M576" s="25">
        <v>10476</v>
      </c>
      <c r="N576" s="26">
        <v>2098513</v>
      </c>
      <c r="O576" s="24">
        <v>2104008310</v>
      </c>
      <c r="P576" s="25">
        <v>51610</v>
      </c>
      <c r="Q576" s="25"/>
      <c r="R576" s="25"/>
      <c r="S576" s="25"/>
      <c r="T576" s="25"/>
      <c r="U576" s="25" t="s">
        <v>12</v>
      </c>
      <c r="V576" s="25">
        <v>0.59831791139754198</v>
      </c>
      <c r="W576" s="25">
        <v>365</v>
      </c>
      <c r="X576" s="25">
        <v>1.63922715451381E-3</v>
      </c>
      <c r="Y576" s="25">
        <v>10476</v>
      </c>
      <c r="Z576" s="27">
        <v>2098513</v>
      </c>
      <c r="AA576" s="28">
        <f t="shared" si="16"/>
        <v>1.0045268939246135E-3</v>
      </c>
      <c r="AC576" t="str">
        <f t="shared" si="17"/>
        <v>2104008310-51610-VOC</v>
      </c>
      <c r="AD576" t="str">
        <f>IF(COUNTIF('NP-NRModel-MAR-WILDFIRES Modifi'!V:V, AC576)=0, "Missing", "")</f>
        <v/>
      </c>
    </row>
    <row r="577" spans="1:30" hidden="1" x14ac:dyDescent="0.3">
      <c r="A577" s="24">
        <v>2104008310</v>
      </c>
      <c r="B577" s="40">
        <v>51683</v>
      </c>
      <c r="C577" s="25"/>
      <c r="D577" s="25"/>
      <c r="E577" s="25"/>
      <c r="F577" s="25"/>
      <c r="G577" s="25" t="s">
        <v>955</v>
      </c>
      <c r="H577" s="25">
        <v>2.4734014881797699E-2</v>
      </c>
      <c r="I577" s="25">
        <v>153</v>
      </c>
      <c r="J577" s="25">
        <v>1.61660227985606E-4</v>
      </c>
      <c r="K577" s="25"/>
      <c r="L577" s="25"/>
      <c r="M577" s="25">
        <v>10476</v>
      </c>
      <c r="N577" s="26">
        <v>52070</v>
      </c>
      <c r="O577" s="24">
        <v>2104008310</v>
      </c>
      <c r="P577" s="25">
        <v>51683</v>
      </c>
      <c r="Q577" s="25"/>
      <c r="R577" s="25"/>
      <c r="S577" s="25"/>
      <c r="T577" s="25"/>
      <c r="U577" s="25" t="s">
        <v>955</v>
      </c>
      <c r="V577" s="25">
        <v>0.16093170721792499</v>
      </c>
      <c r="W577" s="25">
        <v>365</v>
      </c>
      <c r="X577" s="25">
        <v>4.4090878689842598E-4</v>
      </c>
      <c r="Y577" s="25">
        <v>10476</v>
      </c>
      <c r="Z577" s="27">
        <v>52070</v>
      </c>
      <c r="AA577" s="28">
        <f t="shared" si="16"/>
        <v>1.0045268939246042E-3</v>
      </c>
      <c r="AC577" t="str">
        <f t="shared" si="17"/>
        <v>2104008310-51683-NOX</v>
      </c>
      <c r="AD577" t="str">
        <f>IF(COUNTIF('NP-NRModel-MAR-WILDFIRES Modifi'!V:V, AC577)=0, "Missing", "")</f>
        <v/>
      </c>
    </row>
    <row r="578" spans="1:30" hidden="1" x14ac:dyDescent="0.3">
      <c r="A578" s="24">
        <v>2104008310</v>
      </c>
      <c r="B578" s="40">
        <v>51683</v>
      </c>
      <c r="C578" s="25"/>
      <c r="D578" s="25"/>
      <c r="E578" s="25"/>
      <c r="F578" s="25"/>
      <c r="G578" s="25" t="s">
        <v>12</v>
      </c>
      <c r="H578" s="25">
        <v>0.468179535185685</v>
      </c>
      <c r="I578" s="25">
        <v>153</v>
      </c>
      <c r="J578" s="25">
        <v>3.0599969619979398E-3</v>
      </c>
      <c r="K578" s="25"/>
      <c r="L578" s="25"/>
      <c r="M578" s="25">
        <v>10476</v>
      </c>
      <c r="N578" s="26">
        <v>52077</v>
      </c>
      <c r="O578" s="24">
        <v>2104008310</v>
      </c>
      <c r="P578" s="25">
        <v>51683</v>
      </c>
      <c r="Q578" s="25"/>
      <c r="R578" s="25"/>
      <c r="S578" s="25"/>
      <c r="T578" s="25"/>
      <c r="U578" s="25" t="s">
        <v>12</v>
      </c>
      <c r="V578" s="25">
        <v>3.0462071055586999</v>
      </c>
      <c r="W578" s="25">
        <v>365</v>
      </c>
      <c r="X578" s="25">
        <v>8.3457728919416399E-3</v>
      </c>
      <c r="Y578" s="25">
        <v>10476</v>
      </c>
      <c r="Z578" s="27">
        <v>52077</v>
      </c>
      <c r="AA578" s="28">
        <f t="shared" si="16"/>
        <v>1.0045268939246042E-3</v>
      </c>
      <c r="AC578" t="str">
        <f t="shared" si="17"/>
        <v>2104008310-51683-VOC</v>
      </c>
      <c r="AD578" t="str">
        <f>IF(COUNTIF('NP-NRModel-MAR-WILDFIRES Modifi'!V:V, AC578)=0, "Missing", "")</f>
        <v/>
      </c>
    </row>
    <row r="579" spans="1:30" hidden="1" x14ac:dyDescent="0.3">
      <c r="A579" s="24">
        <v>2104008310</v>
      </c>
      <c r="B579" s="40">
        <v>51685</v>
      </c>
      <c r="C579" s="25"/>
      <c r="D579" s="25"/>
      <c r="E579" s="25"/>
      <c r="F579" s="25"/>
      <c r="G579" s="25" t="s">
        <v>955</v>
      </c>
      <c r="H579" s="25">
        <v>6.0600094156365199E-3</v>
      </c>
      <c r="I579" s="25">
        <v>153</v>
      </c>
      <c r="J579" s="29">
        <v>3.9607904677362797E-5</v>
      </c>
      <c r="K579" s="29"/>
      <c r="L579" s="29"/>
      <c r="M579" s="25">
        <v>10476</v>
      </c>
      <c r="N579" s="26">
        <v>1296551</v>
      </c>
      <c r="O579" s="24">
        <v>2104008310</v>
      </c>
      <c r="P579" s="25">
        <v>51685</v>
      </c>
      <c r="Q579" s="25"/>
      <c r="R579" s="25"/>
      <c r="S579" s="25"/>
      <c r="T579" s="25"/>
      <c r="U579" s="25" t="s">
        <v>955</v>
      </c>
      <c r="V579" s="25">
        <v>3.9429411912126899E-2</v>
      </c>
      <c r="W579" s="25">
        <v>365</v>
      </c>
      <c r="X579" s="25">
        <v>1.08025786060621E-4</v>
      </c>
      <c r="Y579" s="25">
        <v>10476</v>
      </c>
      <c r="Z579" s="27">
        <v>1296551</v>
      </c>
      <c r="AA579" s="28">
        <f t="shared" ref="AA579:AA642" si="18">IFERROR(J579/V579,0)</f>
        <v>1.0045268939246085E-3</v>
      </c>
      <c r="AC579" t="str">
        <f t="shared" ref="AC579:AC642" si="19">TRIM(A579) &amp; "-" &amp; B579 &amp; "-" &amp; TRIM(U579)</f>
        <v>2104008310-51685-NOX</v>
      </c>
      <c r="AD579" t="str">
        <f>IF(COUNTIF('NP-NRModel-MAR-WILDFIRES Modifi'!V:V, AC579)=0, "Missing", "")</f>
        <v/>
      </c>
    </row>
    <row r="580" spans="1:30" hidden="1" x14ac:dyDescent="0.3">
      <c r="A580" s="24">
        <v>2104008310</v>
      </c>
      <c r="B580" s="40">
        <v>51685</v>
      </c>
      <c r="C580" s="25"/>
      <c r="D580" s="25"/>
      <c r="E580" s="25"/>
      <c r="F580" s="25"/>
      <c r="G580" s="25" t="s">
        <v>12</v>
      </c>
      <c r="H580" s="25">
        <v>0.114707313563744</v>
      </c>
      <c r="I580" s="25">
        <v>153</v>
      </c>
      <c r="J580" s="25">
        <v>7.4972100368460195E-4</v>
      </c>
      <c r="K580" s="25"/>
      <c r="L580" s="25"/>
      <c r="M580" s="25">
        <v>10476</v>
      </c>
      <c r="N580" s="26">
        <v>1296553</v>
      </c>
      <c r="O580" s="24">
        <v>2104008310</v>
      </c>
      <c r="P580" s="25">
        <v>51685</v>
      </c>
      <c r="Q580" s="25"/>
      <c r="R580" s="25"/>
      <c r="S580" s="25"/>
      <c r="T580" s="25"/>
      <c r="U580" s="25" t="s">
        <v>12</v>
      </c>
      <c r="V580" s="25">
        <v>0.74634239084978604</v>
      </c>
      <c r="W580" s="25">
        <v>365</v>
      </c>
      <c r="X580" s="25">
        <v>2.04477367356105E-3</v>
      </c>
      <c r="Y580" s="25">
        <v>10476</v>
      </c>
      <c r="Z580" s="27">
        <v>1296553</v>
      </c>
      <c r="AA580" s="28">
        <f t="shared" si="18"/>
        <v>1.0045268939246088E-3</v>
      </c>
      <c r="AC580" t="str">
        <f t="shared" si="19"/>
        <v>2104008310-51685-VOC</v>
      </c>
      <c r="AD580" t="str">
        <f>IF(COUNTIF('NP-NRModel-MAR-WILDFIRES Modifi'!V:V, AC580)=0, "Missing", "")</f>
        <v/>
      </c>
    </row>
    <row r="581" spans="1:30" hidden="1" x14ac:dyDescent="0.3">
      <c r="A581" s="24">
        <v>2104008320</v>
      </c>
      <c r="B581" s="40">
        <v>11001</v>
      </c>
      <c r="C581" s="25"/>
      <c r="D581" s="25"/>
      <c r="E581" s="25"/>
      <c r="F581" s="25"/>
      <c r="G581" s="25" t="s">
        <v>955</v>
      </c>
      <c r="H581" s="25">
        <v>2.1605247105763998E-3</v>
      </c>
      <c r="I581" s="25">
        <v>153</v>
      </c>
      <c r="J581" s="29">
        <v>1.4121076539715E-5</v>
      </c>
      <c r="K581" s="29"/>
      <c r="L581" s="29"/>
      <c r="M581" s="25">
        <v>10476</v>
      </c>
      <c r="N581" s="26">
        <v>260746</v>
      </c>
      <c r="O581" s="24">
        <v>2104008320</v>
      </c>
      <c r="P581" s="25">
        <v>11001</v>
      </c>
      <c r="Q581" s="25"/>
      <c r="R581" s="25"/>
      <c r="S581" s="25"/>
      <c r="T581" s="25"/>
      <c r="U581" s="25" t="s">
        <v>955</v>
      </c>
      <c r="V581" s="25">
        <v>1.40574399999837E-2</v>
      </c>
      <c r="W581" s="25">
        <v>365</v>
      </c>
      <c r="X581" s="29">
        <v>3.8513534246530697E-5</v>
      </c>
      <c r="Y581" s="25">
        <v>10476</v>
      </c>
      <c r="Z581" s="27">
        <v>260746</v>
      </c>
      <c r="AA581" s="28">
        <f t="shared" si="18"/>
        <v>1.0045268939245962E-3</v>
      </c>
      <c r="AC581" t="str">
        <f t="shared" si="19"/>
        <v>2104008320-11001-NOX</v>
      </c>
      <c r="AD581" t="str">
        <f>IF(COUNTIF('NP-NRModel-MAR-WILDFIRES Modifi'!V:V, AC581)=0, "Missing", "")</f>
        <v/>
      </c>
    </row>
    <row r="582" spans="1:30" hidden="1" x14ac:dyDescent="0.3">
      <c r="A582" s="24">
        <v>2104008320</v>
      </c>
      <c r="B582" s="40">
        <v>11001</v>
      </c>
      <c r="C582" s="25"/>
      <c r="D582" s="25"/>
      <c r="E582" s="25"/>
      <c r="F582" s="25"/>
      <c r="G582" s="25" t="s">
        <v>12</v>
      </c>
      <c r="H582" s="25">
        <v>1.53707061876074E-2</v>
      </c>
      <c r="I582" s="25">
        <v>153</v>
      </c>
      <c r="J582" s="25">
        <v>1.00462131945146E-4</v>
      </c>
      <c r="K582" s="25"/>
      <c r="L582" s="25"/>
      <c r="M582" s="25">
        <v>10476</v>
      </c>
      <c r="N582" s="26">
        <v>260737</v>
      </c>
      <c r="O582" s="24">
        <v>2104008320</v>
      </c>
      <c r="P582" s="25">
        <v>11001</v>
      </c>
      <c r="Q582" s="25"/>
      <c r="R582" s="25"/>
      <c r="S582" s="25"/>
      <c r="T582" s="25"/>
      <c r="U582" s="25" t="s">
        <v>12</v>
      </c>
      <c r="V582" s="25">
        <v>0.10000939999988399</v>
      </c>
      <c r="W582" s="25">
        <v>365</v>
      </c>
      <c r="X582" s="25">
        <v>2.7399835616406798E-4</v>
      </c>
      <c r="Y582" s="25">
        <v>10476</v>
      </c>
      <c r="Z582" s="27">
        <v>260737</v>
      </c>
      <c r="AA582" s="28">
        <f t="shared" si="18"/>
        <v>1.0045268939245964E-3</v>
      </c>
      <c r="AC582" t="str">
        <f t="shared" si="19"/>
        <v>2104008320-11001-VOC</v>
      </c>
      <c r="AD582" t="str">
        <f>IF(COUNTIF('NP-NRModel-MAR-WILDFIRES Modifi'!V:V, AC582)=0, "Missing", "")</f>
        <v/>
      </c>
    </row>
    <row r="583" spans="1:30" hidden="1" x14ac:dyDescent="0.3">
      <c r="A583" s="24">
        <v>2104008320</v>
      </c>
      <c r="B583" s="40">
        <v>24009</v>
      </c>
      <c r="C583" s="25"/>
      <c r="D583" s="25"/>
      <c r="E583" s="25"/>
      <c r="F583" s="25"/>
      <c r="G583" s="25" t="s">
        <v>955</v>
      </c>
      <c r="H583" s="25">
        <v>0.27984557352492001</v>
      </c>
      <c r="I583" s="25">
        <v>153</v>
      </c>
      <c r="J583" s="25">
        <v>1.8290560361105899E-3</v>
      </c>
      <c r="K583" s="25"/>
      <c r="L583" s="25"/>
      <c r="M583" s="25">
        <v>10476</v>
      </c>
      <c r="N583" s="26">
        <v>156533</v>
      </c>
      <c r="O583" s="24">
        <v>2104008320</v>
      </c>
      <c r="P583" s="25">
        <v>24009</v>
      </c>
      <c r="Q583" s="25"/>
      <c r="R583" s="25"/>
      <c r="S583" s="25"/>
      <c r="T583" s="25"/>
      <c r="U583" s="25" t="s">
        <v>955</v>
      </c>
      <c r="V583" s="25">
        <v>1.82081340696078</v>
      </c>
      <c r="W583" s="25">
        <v>365</v>
      </c>
      <c r="X583" s="25">
        <v>4.9885298820843502E-3</v>
      </c>
      <c r="Y583" s="25">
        <v>10476</v>
      </c>
      <c r="Z583" s="27">
        <v>156533</v>
      </c>
      <c r="AA583" s="28">
        <f t="shared" si="18"/>
        <v>1.0045268939246049E-3</v>
      </c>
      <c r="AC583" t="str">
        <f t="shared" si="19"/>
        <v>2104008320-24009-NOX</v>
      </c>
      <c r="AD583" t="str">
        <f>IF(COUNTIF('NP-NRModel-MAR-WILDFIRES Modifi'!V:V, AC583)=0, "Missing", "")</f>
        <v/>
      </c>
    </row>
    <row r="584" spans="1:30" hidden="1" x14ac:dyDescent="0.3">
      <c r="A584" s="24">
        <v>2104008320</v>
      </c>
      <c r="B584" s="40">
        <v>24009</v>
      </c>
      <c r="C584" s="25"/>
      <c r="D584" s="25"/>
      <c r="E584" s="25"/>
      <c r="F584" s="25"/>
      <c r="G584" s="25" t="s">
        <v>12</v>
      </c>
      <c r="H584" s="25">
        <v>1.9909158894196599</v>
      </c>
      <c r="I584" s="25">
        <v>153</v>
      </c>
      <c r="J584" s="25">
        <v>1.30125221530697E-2</v>
      </c>
      <c r="K584" s="25"/>
      <c r="L584" s="25"/>
      <c r="M584" s="25">
        <v>10476</v>
      </c>
      <c r="N584" s="26">
        <v>156526</v>
      </c>
      <c r="O584" s="24">
        <v>2104008320</v>
      </c>
      <c r="P584" s="25">
        <v>24009</v>
      </c>
      <c r="Q584" s="25"/>
      <c r="R584" s="25"/>
      <c r="S584" s="25"/>
      <c r="T584" s="25"/>
      <c r="U584" s="25" t="s">
        <v>12</v>
      </c>
      <c r="V584" s="25">
        <v>12.9538813064833</v>
      </c>
      <c r="W584" s="25">
        <v>365</v>
      </c>
      <c r="X584" s="25">
        <v>3.5490085771187299E-2</v>
      </c>
      <c r="Y584" s="25">
        <v>10476</v>
      </c>
      <c r="Z584" s="27">
        <v>156526</v>
      </c>
      <c r="AA584" s="28">
        <f t="shared" si="18"/>
        <v>1.004526893924607E-3</v>
      </c>
      <c r="AC584" t="str">
        <f t="shared" si="19"/>
        <v>2104008320-24009-VOC</v>
      </c>
      <c r="AD584" t="str">
        <f>IF(COUNTIF('NP-NRModel-MAR-WILDFIRES Modifi'!V:V, AC584)=0, "Missing", "")</f>
        <v/>
      </c>
    </row>
    <row r="585" spans="1:30" hidden="1" x14ac:dyDescent="0.3">
      <c r="A585" s="24">
        <v>2104008320</v>
      </c>
      <c r="B585" s="40">
        <v>24017</v>
      </c>
      <c r="C585" s="25"/>
      <c r="D585" s="25"/>
      <c r="E585" s="25"/>
      <c r="F585" s="25"/>
      <c r="G585" s="25" t="s">
        <v>955</v>
      </c>
      <c r="H585" s="25">
        <v>0.388871662063968</v>
      </c>
      <c r="I585" s="25">
        <v>153</v>
      </c>
      <c r="J585" s="25">
        <v>2.5416448500912899E-3</v>
      </c>
      <c r="K585" s="25"/>
      <c r="L585" s="25"/>
      <c r="M585" s="25">
        <v>10476</v>
      </c>
      <c r="N585" s="26">
        <v>1865149</v>
      </c>
      <c r="O585" s="24">
        <v>2104008320</v>
      </c>
      <c r="P585" s="25">
        <v>24017</v>
      </c>
      <c r="Q585" s="25"/>
      <c r="R585" s="25"/>
      <c r="S585" s="25"/>
      <c r="T585" s="25"/>
      <c r="U585" s="25" t="s">
        <v>955</v>
      </c>
      <c r="V585" s="25">
        <v>2.53019094407846</v>
      </c>
      <c r="W585" s="25">
        <v>365</v>
      </c>
      <c r="X585" s="25">
        <v>6.9320299837766202E-3</v>
      </c>
      <c r="Y585" s="25">
        <v>10476</v>
      </c>
      <c r="Z585" s="27">
        <v>1865149</v>
      </c>
      <c r="AA585" s="28">
        <f t="shared" si="18"/>
        <v>1.0045268939246012E-3</v>
      </c>
      <c r="AC585" t="str">
        <f t="shared" si="19"/>
        <v>2104008320-24017-NOX</v>
      </c>
      <c r="AD585" t="str">
        <f>IF(COUNTIF('NP-NRModel-MAR-WILDFIRES Modifi'!V:V, AC585)=0, "Missing", "")</f>
        <v/>
      </c>
    </row>
    <row r="586" spans="1:30" hidden="1" x14ac:dyDescent="0.3">
      <c r="A586" s="24">
        <v>2104008320</v>
      </c>
      <c r="B586" s="40">
        <v>24017</v>
      </c>
      <c r="C586" s="25"/>
      <c r="D586" s="25"/>
      <c r="E586" s="25"/>
      <c r="F586" s="25"/>
      <c r="G586" s="25" t="s">
        <v>12</v>
      </c>
      <c r="H586" s="25">
        <v>2.7665639785846099</v>
      </c>
      <c r="I586" s="25">
        <v>153</v>
      </c>
      <c r="J586" s="25">
        <v>1.8082117507089001E-2</v>
      </c>
      <c r="K586" s="25"/>
      <c r="L586" s="25"/>
      <c r="M586" s="25">
        <v>10476</v>
      </c>
      <c r="N586" s="26">
        <v>1865142</v>
      </c>
      <c r="O586" s="24">
        <v>2104008320</v>
      </c>
      <c r="P586" s="25">
        <v>24017</v>
      </c>
      <c r="Q586" s="25"/>
      <c r="R586" s="25"/>
      <c r="S586" s="25"/>
      <c r="T586" s="25"/>
      <c r="U586" s="25" t="s">
        <v>12</v>
      </c>
      <c r="V586" s="25">
        <v>18.0006305619589</v>
      </c>
      <c r="W586" s="25">
        <v>365</v>
      </c>
      <c r="X586" s="25">
        <v>4.9316796060161601E-2</v>
      </c>
      <c r="Y586" s="25">
        <v>10476</v>
      </c>
      <c r="Z586" s="27">
        <v>1865142</v>
      </c>
      <c r="AA586" s="28">
        <f t="shared" si="18"/>
        <v>1.0045268939246111E-3</v>
      </c>
      <c r="AC586" t="str">
        <f t="shared" si="19"/>
        <v>2104008320-24017-VOC</v>
      </c>
      <c r="AD586" t="str">
        <f>IF(COUNTIF('NP-NRModel-MAR-WILDFIRES Modifi'!V:V, AC586)=0, "Missing", "")</f>
        <v/>
      </c>
    </row>
    <row r="587" spans="1:30" hidden="1" x14ac:dyDescent="0.3">
      <c r="A587" s="24">
        <v>2104008320</v>
      </c>
      <c r="B587" s="40">
        <v>24021</v>
      </c>
      <c r="C587" s="25"/>
      <c r="D587" s="25"/>
      <c r="E587" s="25"/>
      <c r="F587" s="25"/>
      <c r="G587" s="25" t="s">
        <v>955</v>
      </c>
      <c r="H587" s="25">
        <v>0.52801291576936105</v>
      </c>
      <c r="I587" s="25">
        <v>153</v>
      </c>
      <c r="J587" s="25">
        <v>3.4510648089500699E-3</v>
      </c>
      <c r="K587" s="25"/>
      <c r="L587" s="25"/>
      <c r="M587" s="25">
        <v>10476</v>
      </c>
      <c r="N587" s="26">
        <v>1208429</v>
      </c>
      <c r="O587" s="24">
        <v>2104008320</v>
      </c>
      <c r="P587" s="25">
        <v>24021</v>
      </c>
      <c r="Q587" s="25"/>
      <c r="R587" s="25"/>
      <c r="S587" s="25"/>
      <c r="T587" s="25"/>
      <c r="U587" s="25" t="s">
        <v>955</v>
      </c>
      <c r="V587" s="25">
        <v>3.4355126077979001</v>
      </c>
      <c r="W587" s="25">
        <v>365</v>
      </c>
      <c r="X587" s="25">
        <v>9.4123633090353494E-3</v>
      </c>
      <c r="Y587" s="25">
        <v>10476</v>
      </c>
      <c r="Z587" s="27">
        <v>1208429</v>
      </c>
      <c r="AA587" s="28">
        <f t="shared" si="18"/>
        <v>1.0045268939246124E-3</v>
      </c>
      <c r="AC587" t="str">
        <f t="shared" si="19"/>
        <v>2104008320-24021-NOX</v>
      </c>
      <c r="AD587" t="str">
        <f>IF(COUNTIF('NP-NRModel-MAR-WILDFIRES Modifi'!V:V, AC587)=0, "Missing", "")</f>
        <v/>
      </c>
    </row>
    <row r="588" spans="1:30" hidden="1" x14ac:dyDescent="0.3">
      <c r="A588" s="24">
        <v>2104008320</v>
      </c>
      <c r="B588" s="40">
        <v>24021</v>
      </c>
      <c r="C588" s="25"/>
      <c r="D588" s="25"/>
      <c r="E588" s="25"/>
      <c r="F588" s="25"/>
      <c r="G588" s="25" t="s">
        <v>12</v>
      </c>
      <c r="H588" s="25">
        <v>3.7564624514031699</v>
      </c>
      <c r="I588" s="25">
        <v>153</v>
      </c>
      <c r="J588" s="25">
        <v>2.4552042166033801E-2</v>
      </c>
      <c r="K588" s="25"/>
      <c r="L588" s="25"/>
      <c r="M588" s="25">
        <v>10476</v>
      </c>
      <c r="N588" s="26">
        <v>1208425</v>
      </c>
      <c r="O588" s="24">
        <v>2104008320</v>
      </c>
      <c r="P588" s="25">
        <v>24021</v>
      </c>
      <c r="Q588" s="25"/>
      <c r="R588" s="25"/>
      <c r="S588" s="25"/>
      <c r="T588" s="25"/>
      <c r="U588" s="25" t="s">
        <v>12</v>
      </c>
      <c r="V588" s="25">
        <v>24.4413985474405</v>
      </c>
      <c r="W588" s="25">
        <v>365</v>
      </c>
      <c r="X588" s="25">
        <v>6.6962735746412497E-2</v>
      </c>
      <c r="Y588" s="25">
        <v>10476</v>
      </c>
      <c r="Z588" s="27">
        <v>1208425</v>
      </c>
      <c r="AA588" s="28">
        <f t="shared" si="18"/>
        <v>1.0045268939246068E-3</v>
      </c>
      <c r="AC588" t="str">
        <f t="shared" si="19"/>
        <v>2104008320-24021-VOC</v>
      </c>
      <c r="AD588" t="str">
        <f>IF(COUNTIF('NP-NRModel-MAR-WILDFIRES Modifi'!V:V, AC588)=0, "Missing", "")</f>
        <v/>
      </c>
    </row>
    <row r="589" spans="1:30" hidden="1" x14ac:dyDescent="0.3">
      <c r="A589" s="24">
        <v>2104008320</v>
      </c>
      <c r="B589" s="40">
        <v>24031</v>
      </c>
      <c r="C589" s="25"/>
      <c r="D589" s="25"/>
      <c r="E589" s="25"/>
      <c r="F589" s="25"/>
      <c r="G589" s="25" t="s">
        <v>955</v>
      </c>
      <c r="H589" s="25">
        <v>0.75468532366262497</v>
      </c>
      <c r="I589" s="25">
        <v>153</v>
      </c>
      <c r="J589" s="25">
        <v>4.9325838147883903E-3</v>
      </c>
      <c r="K589" s="25"/>
      <c r="L589" s="25"/>
      <c r="M589" s="25">
        <v>10476</v>
      </c>
      <c r="N589" s="26">
        <v>806747</v>
      </c>
      <c r="O589" s="24">
        <v>2104008320</v>
      </c>
      <c r="P589" s="25">
        <v>24031</v>
      </c>
      <c r="Q589" s="25"/>
      <c r="R589" s="25"/>
      <c r="S589" s="25"/>
      <c r="T589" s="25"/>
      <c r="U589" s="25" t="s">
        <v>955</v>
      </c>
      <c r="V589" s="25">
        <v>4.9103551578565998</v>
      </c>
      <c r="W589" s="25">
        <v>365</v>
      </c>
      <c r="X589" s="25">
        <v>1.3453027829744099E-2</v>
      </c>
      <c r="Y589" s="25">
        <v>10476</v>
      </c>
      <c r="Z589" s="27">
        <v>806747</v>
      </c>
      <c r="AA589" s="28">
        <f t="shared" si="18"/>
        <v>1.0045268939246124E-3</v>
      </c>
      <c r="AC589" t="str">
        <f t="shared" si="19"/>
        <v>2104008320-24031-NOX</v>
      </c>
      <c r="AD589" t="str">
        <f>IF(COUNTIF('NP-NRModel-MAR-WILDFIRES Modifi'!V:V, AC589)=0, "Missing", "")</f>
        <v/>
      </c>
    </row>
    <row r="590" spans="1:30" hidden="1" x14ac:dyDescent="0.3">
      <c r="A590" s="24">
        <v>2104008320</v>
      </c>
      <c r="B590" s="40">
        <v>24031</v>
      </c>
      <c r="C590" s="25"/>
      <c r="D590" s="25"/>
      <c r="E590" s="25"/>
      <c r="F590" s="25"/>
      <c r="G590" s="25" t="s">
        <v>12</v>
      </c>
      <c r="H590" s="25">
        <v>5.36908481948256</v>
      </c>
      <c r="I590" s="25">
        <v>153</v>
      </c>
      <c r="J590" s="25">
        <v>3.5092057643676802E-2</v>
      </c>
      <c r="K590" s="25"/>
      <c r="L590" s="25"/>
      <c r="M590" s="25">
        <v>10476</v>
      </c>
      <c r="N590" s="26">
        <v>806748</v>
      </c>
      <c r="O590" s="24">
        <v>2104008320</v>
      </c>
      <c r="P590" s="25">
        <v>24031</v>
      </c>
      <c r="Q590" s="25"/>
      <c r="R590" s="25"/>
      <c r="S590" s="25"/>
      <c r="T590" s="25"/>
      <c r="U590" s="25" t="s">
        <v>12</v>
      </c>
      <c r="V590" s="25">
        <v>34.933915513774799</v>
      </c>
      <c r="W590" s="25">
        <v>365</v>
      </c>
      <c r="X590" s="25">
        <v>9.5709357571985898E-2</v>
      </c>
      <c r="Y590" s="25">
        <v>10476</v>
      </c>
      <c r="Z590" s="27">
        <v>806748</v>
      </c>
      <c r="AA590" s="28">
        <f t="shared" si="18"/>
        <v>1.0045268939246059E-3</v>
      </c>
      <c r="AC590" t="str">
        <f t="shared" si="19"/>
        <v>2104008320-24031-VOC</v>
      </c>
      <c r="AD590" t="str">
        <f>IF(COUNTIF('NP-NRModel-MAR-WILDFIRES Modifi'!V:V, AC590)=0, "Missing", "")</f>
        <v/>
      </c>
    </row>
    <row r="591" spans="1:30" hidden="1" x14ac:dyDescent="0.3">
      <c r="A591" s="24">
        <v>2104008320</v>
      </c>
      <c r="B591" s="40">
        <v>24033</v>
      </c>
      <c r="C591" s="25"/>
      <c r="D591" s="25"/>
      <c r="E591" s="25"/>
      <c r="F591" s="25"/>
      <c r="G591" s="25" t="s">
        <v>955</v>
      </c>
      <c r="H591" s="25">
        <v>0.66619440165385602</v>
      </c>
      <c r="I591" s="25">
        <v>153</v>
      </c>
      <c r="J591" s="25">
        <v>4.3542117755154004E-3</v>
      </c>
      <c r="K591" s="25"/>
      <c r="L591" s="25"/>
      <c r="M591" s="25">
        <v>10476</v>
      </c>
      <c r="N591" s="26">
        <v>1176177</v>
      </c>
      <c r="O591" s="24">
        <v>2104008320</v>
      </c>
      <c r="P591" s="25">
        <v>24033</v>
      </c>
      <c r="Q591" s="25"/>
      <c r="R591" s="25"/>
      <c r="S591" s="25"/>
      <c r="T591" s="25"/>
      <c r="U591" s="25" t="s">
        <v>955</v>
      </c>
      <c r="V591" s="25">
        <v>4.3345895484229899</v>
      </c>
      <c r="W591" s="25">
        <v>365</v>
      </c>
      <c r="X591" s="25">
        <v>1.18755878038986E-2</v>
      </c>
      <c r="Y591" s="25">
        <v>10476</v>
      </c>
      <c r="Z591" s="27">
        <v>1176177</v>
      </c>
      <c r="AA591" s="28">
        <f t="shared" si="18"/>
        <v>1.0045268939246046E-3</v>
      </c>
      <c r="AC591" t="str">
        <f t="shared" si="19"/>
        <v>2104008320-24033-NOX</v>
      </c>
      <c r="AD591" t="str">
        <f>IF(COUNTIF('NP-NRModel-MAR-WILDFIRES Modifi'!V:V, AC591)=0, "Missing", "")</f>
        <v/>
      </c>
    </row>
    <row r="592" spans="1:30" hidden="1" x14ac:dyDescent="0.3">
      <c r="A592" s="24">
        <v>2104008320</v>
      </c>
      <c r="B592" s="40">
        <v>24033</v>
      </c>
      <c r="C592" s="25"/>
      <c r="D592" s="25"/>
      <c r="E592" s="25"/>
      <c r="F592" s="25"/>
      <c r="G592" s="25" t="s">
        <v>12</v>
      </c>
      <c r="H592" s="25">
        <v>4.7395316752548302</v>
      </c>
      <c r="I592" s="25">
        <v>153</v>
      </c>
      <c r="J592" s="25">
        <v>3.09773312108159E-2</v>
      </c>
      <c r="K592" s="25"/>
      <c r="L592" s="25"/>
      <c r="M592" s="25">
        <v>10476</v>
      </c>
      <c r="N592" s="26">
        <v>1176184</v>
      </c>
      <c r="O592" s="24">
        <v>2104008320</v>
      </c>
      <c r="P592" s="25">
        <v>24033</v>
      </c>
      <c r="Q592" s="25"/>
      <c r="R592" s="25"/>
      <c r="S592" s="25"/>
      <c r="T592" s="25"/>
      <c r="U592" s="25" t="s">
        <v>12</v>
      </c>
      <c r="V592" s="25">
        <v>30.837732068864799</v>
      </c>
      <c r="W592" s="25">
        <v>365</v>
      </c>
      <c r="X592" s="25">
        <v>8.4486937174972201E-2</v>
      </c>
      <c r="Y592" s="25">
        <v>10476</v>
      </c>
      <c r="Z592" s="27">
        <v>1176184</v>
      </c>
      <c r="AA592" s="28">
        <f t="shared" si="18"/>
        <v>1.0045268939246038E-3</v>
      </c>
      <c r="AC592" t="str">
        <f t="shared" si="19"/>
        <v>2104008320-24033-VOC</v>
      </c>
      <c r="AD592" t="str">
        <f>IF(COUNTIF('NP-NRModel-MAR-WILDFIRES Modifi'!V:V, AC592)=0, "Missing", "")</f>
        <v/>
      </c>
    </row>
    <row r="593" spans="1:30" hidden="1" x14ac:dyDescent="0.3">
      <c r="A593" s="24">
        <v>2104008320</v>
      </c>
      <c r="B593" s="40">
        <v>51013</v>
      </c>
      <c r="C593" s="25"/>
      <c r="D593" s="25"/>
      <c r="E593" s="25"/>
      <c r="F593" s="25"/>
      <c r="G593" s="25" t="s">
        <v>955</v>
      </c>
      <c r="H593" s="25">
        <v>3.5463087254600303E-2</v>
      </c>
      <c r="I593" s="25">
        <v>153</v>
      </c>
      <c r="J593" s="25">
        <v>2.3178488401699501E-4</v>
      </c>
      <c r="K593" s="25"/>
      <c r="L593" s="25"/>
      <c r="M593" s="25">
        <v>10476</v>
      </c>
      <c r="N593" s="26">
        <v>1830202</v>
      </c>
      <c r="O593" s="24">
        <v>2104008320</v>
      </c>
      <c r="P593" s="25">
        <v>51013</v>
      </c>
      <c r="Q593" s="25"/>
      <c r="R593" s="25"/>
      <c r="S593" s="25"/>
      <c r="T593" s="25"/>
      <c r="U593" s="25" t="s">
        <v>955</v>
      </c>
      <c r="V593" s="25">
        <v>0.23074034694225901</v>
      </c>
      <c r="W593" s="25">
        <v>365</v>
      </c>
      <c r="X593" s="25">
        <v>6.3216533408838203E-4</v>
      </c>
      <c r="Y593" s="25">
        <v>10476</v>
      </c>
      <c r="Z593" s="27">
        <v>1830202</v>
      </c>
      <c r="AA593" s="28">
        <f t="shared" si="18"/>
        <v>1.0045268939246131E-3</v>
      </c>
      <c r="AC593" t="str">
        <f t="shared" si="19"/>
        <v>2104008320-51013-NOX</v>
      </c>
      <c r="AD593" t="str">
        <f>IF(COUNTIF('NP-NRModel-MAR-WILDFIRES Modifi'!V:V, AC593)=0, "Missing", "")</f>
        <v/>
      </c>
    </row>
    <row r="594" spans="1:30" hidden="1" x14ac:dyDescent="0.3">
      <c r="A594" s="24">
        <v>2104008320</v>
      </c>
      <c r="B594" s="40">
        <v>51013</v>
      </c>
      <c r="C594" s="25"/>
      <c r="D594" s="25"/>
      <c r="E594" s="25"/>
      <c r="F594" s="25"/>
      <c r="G594" s="25" t="s">
        <v>12</v>
      </c>
      <c r="H594" s="25">
        <v>0.252296430421656</v>
      </c>
      <c r="I594" s="25">
        <v>153</v>
      </c>
      <c r="J594" s="25">
        <v>1.6489962772657199E-3</v>
      </c>
      <c r="K594" s="25"/>
      <c r="L594" s="25"/>
      <c r="M594" s="25">
        <v>10476</v>
      </c>
      <c r="N594" s="26">
        <v>1830209</v>
      </c>
      <c r="O594" s="24">
        <v>2104008320</v>
      </c>
      <c r="P594" s="25">
        <v>51013</v>
      </c>
      <c r="Q594" s="25"/>
      <c r="R594" s="25"/>
      <c r="S594" s="25"/>
      <c r="T594" s="25"/>
      <c r="U594" s="25" t="s">
        <v>12</v>
      </c>
      <c r="V594" s="25">
        <v>1.64156508624993</v>
      </c>
      <c r="W594" s="25">
        <v>365</v>
      </c>
      <c r="X594" s="25">
        <v>4.4974385924655604E-3</v>
      </c>
      <c r="Y594" s="25">
        <v>10476</v>
      </c>
      <c r="Z594" s="27">
        <v>1830209</v>
      </c>
      <c r="AA594" s="28">
        <f t="shared" si="18"/>
        <v>1.0045268939246059E-3</v>
      </c>
      <c r="AC594" t="str">
        <f t="shared" si="19"/>
        <v>2104008320-51013-VOC</v>
      </c>
      <c r="AD594" t="str">
        <f>IF(COUNTIF('NP-NRModel-MAR-WILDFIRES Modifi'!V:V, AC594)=0, "Missing", "")</f>
        <v/>
      </c>
    </row>
    <row r="595" spans="1:30" hidden="1" x14ac:dyDescent="0.3">
      <c r="A595" s="24">
        <v>2104008320</v>
      </c>
      <c r="B595" s="40">
        <v>51059</v>
      </c>
      <c r="C595" s="25"/>
      <c r="D595" s="25"/>
      <c r="E595" s="25"/>
      <c r="F595" s="25"/>
      <c r="G595" s="25" t="s">
        <v>955</v>
      </c>
      <c r="H595" s="25">
        <v>0.78759048094820405</v>
      </c>
      <c r="I595" s="25">
        <v>153</v>
      </c>
      <c r="J595" s="25">
        <v>5.1476502022758403E-3</v>
      </c>
      <c r="K595" s="25"/>
      <c r="L595" s="25"/>
      <c r="M595" s="25">
        <v>10476</v>
      </c>
      <c r="N595" s="26">
        <v>1542714</v>
      </c>
      <c r="O595" s="24">
        <v>2104008320</v>
      </c>
      <c r="P595" s="25">
        <v>51059</v>
      </c>
      <c r="Q595" s="25"/>
      <c r="R595" s="25"/>
      <c r="S595" s="25"/>
      <c r="T595" s="25"/>
      <c r="U595" s="25" t="s">
        <v>955</v>
      </c>
      <c r="V595" s="25">
        <v>5.1244523500653996</v>
      </c>
      <c r="W595" s="25">
        <v>365</v>
      </c>
      <c r="X595" s="25">
        <v>1.40395954796312E-2</v>
      </c>
      <c r="Y595" s="25">
        <v>10476</v>
      </c>
      <c r="Z595" s="27">
        <v>1542714</v>
      </c>
      <c r="AA595" s="28">
        <f t="shared" si="18"/>
        <v>1.0045268939246053E-3</v>
      </c>
      <c r="AC595" t="str">
        <f t="shared" si="19"/>
        <v>2104008320-51059-NOX</v>
      </c>
      <c r="AD595" t="str">
        <f>IF(COUNTIF('NP-NRModel-MAR-WILDFIRES Modifi'!V:V, AC595)=0, "Missing", "")</f>
        <v/>
      </c>
    </row>
    <row r="596" spans="1:30" hidden="1" x14ac:dyDescent="0.3">
      <c r="A596" s="24">
        <v>2104008320</v>
      </c>
      <c r="B596" s="40">
        <v>51059</v>
      </c>
      <c r="C596" s="25"/>
      <c r="D596" s="25"/>
      <c r="E596" s="25"/>
      <c r="F596" s="25"/>
      <c r="G596" s="25" t="s">
        <v>12</v>
      </c>
      <c r="H596" s="25">
        <v>5.6031843858533597</v>
      </c>
      <c r="I596" s="25">
        <v>153</v>
      </c>
      <c r="J596" s="25">
        <v>3.6622120168976202E-2</v>
      </c>
      <c r="K596" s="25"/>
      <c r="L596" s="25"/>
      <c r="M596" s="25">
        <v>10476</v>
      </c>
      <c r="N596" s="26">
        <v>1542721</v>
      </c>
      <c r="O596" s="24">
        <v>2104008320</v>
      </c>
      <c r="P596" s="25">
        <v>51059</v>
      </c>
      <c r="Q596" s="25"/>
      <c r="R596" s="25"/>
      <c r="S596" s="25"/>
      <c r="T596" s="25"/>
      <c r="U596" s="25" t="s">
        <v>12</v>
      </c>
      <c r="V596" s="25">
        <v>36.457082822239201</v>
      </c>
      <c r="W596" s="25">
        <v>365</v>
      </c>
      <c r="X596" s="25">
        <v>9.9882418691066302E-2</v>
      </c>
      <c r="Y596" s="25">
        <v>10476</v>
      </c>
      <c r="Z596" s="27">
        <v>1542721</v>
      </c>
      <c r="AA596" s="28">
        <f t="shared" si="18"/>
        <v>1.0045268939246101E-3</v>
      </c>
      <c r="AC596" t="str">
        <f t="shared" si="19"/>
        <v>2104008320-51059-VOC</v>
      </c>
      <c r="AD596" t="str">
        <f>IF(COUNTIF('NP-NRModel-MAR-WILDFIRES Modifi'!V:V, AC596)=0, "Missing", "")</f>
        <v/>
      </c>
    </row>
    <row r="597" spans="1:30" hidden="1" x14ac:dyDescent="0.3">
      <c r="A597" s="24">
        <v>2104008320</v>
      </c>
      <c r="B597" s="40">
        <v>51107</v>
      </c>
      <c r="C597" s="25"/>
      <c r="D597" s="25"/>
      <c r="E597" s="25"/>
      <c r="F597" s="25"/>
      <c r="G597" s="25" t="s">
        <v>955</v>
      </c>
      <c r="H597" s="25">
        <v>0.48938164873526102</v>
      </c>
      <c r="I597" s="25">
        <v>153</v>
      </c>
      <c r="J597" s="25">
        <v>3.1985728675507199E-3</v>
      </c>
      <c r="K597" s="25"/>
      <c r="L597" s="25"/>
      <c r="M597" s="25">
        <v>10476</v>
      </c>
      <c r="N597" s="26">
        <v>494938</v>
      </c>
      <c r="O597" s="24">
        <v>2104008320</v>
      </c>
      <c r="P597" s="25">
        <v>51107</v>
      </c>
      <c r="Q597" s="25"/>
      <c r="R597" s="25"/>
      <c r="S597" s="25"/>
      <c r="T597" s="25"/>
      <c r="U597" s="25" t="s">
        <v>955</v>
      </c>
      <c r="V597" s="25">
        <v>3.1841585196929598</v>
      </c>
      <c r="W597" s="25">
        <v>365</v>
      </c>
      <c r="X597" s="25">
        <v>8.7237219717615291E-3</v>
      </c>
      <c r="Y597" s="25">
        <v>10476</v>
      </c>
      <c r="Z597" s="27">
        <v>494938</v>
      </c>
      <c r="AA597" s="28">
        <f t="shared" si="18"/>
        <v>1.0045268939245997E-3</v>
      </c>
      <c r="AC597" t="str">
        <f t="shared" si="19"/>
        <v>2104008320-51107-NOX</v>
      </c>
      <c r="AD597" t="str">
        <f>IF(COUNTIF('NP-NRModel-MAR-WILDFIRES Modifi'!V:V, AC597)=0, "Missing", "")</f>
        <v/>
      </c>
    </row>
    <row r="598" spans="1:30" hidden="1" x14ac:dyDescent="0.3">
      <c r="A598" s="24">
        <v>2104008320</v>
      </c>
      <c r="B598" s="40">
        <v>51107</v>
      </c>
      <c r="C598" s="25"/>
      <c r="D598" s="25"/>
      <c r="E598" s="25"/>
      <c r="F598" s="25"/>
      <c r="G598" s="25" t="s">
        <v>12</v>
      </c>
      <c r="H598" s="25">
        <v>3.4816258148303199</v>
      </c>
      <c r="I598" s="25">
        <v>153</v>
      </c>
      <c r="J598" s="25">
        <v>2.27557242799367E-2</v>
      </c>
      <c r="K598" s="25"/>
      <c r="L598" s="25"/>
      <c r="M598" s="25">
        <v>10476</v>
      </c>
      <c r="N598" s="26">
        <v>494931</v>
      </c>
      <c r="O598" s="24">
        <v>2104008320</v>
      </c>
      <c r="P598" s="25">
        <v>51107</v>
      </c>
      <c r="Q598" s="25"/>
      <c r="R598" s="25"/>
      <c r="S598" s="25"/>
      <c r="T598" s="25"/>
      <c r="U598" s="25" t="s">
        <v>12</v>
      </c>
      <c r="V598" s="25">
        <v>22.653175756232901</v>
      </c>
      <c r="W598" s="25">
        <v>365</v>
      </c>
      <c r="X598" s="25">
        <v>6.2063495222555901E-2</v>
      </c>
      <c r="Y598" s="25">
        <v>10476</v>
      </c>
      <c r="Z598" s="27">
        <v>494931</v>
      </c>
      <c r="AA598" s="28">
        <f t="shared" si="18"/>
        <v>1.0045268939246005E-3</v>
      </c>
      <c r="AC598" t="str">
        <f t="shared" si="19"/>
        <v>2104008320-51107-VOC</v>
      </c>
      <c r="AD598" t="str">
        <f>IF(COUNTIF('NP-NRModel-MAR-WILDFIRES Modifi'!V:V, AC598)=0, "Missing", "")</f>
        <v/>
      </c>
    </row>
    <row r="599" spans="1:30" hidden="1" x14ac:dyDescent="0.3">
      <c r="A599" s="24">
        <v>2104008320</v>
      </c>
      <c r="B599" s="40">
        <v>51153</v>
      </c>
      <c r="C599" s="25"/>
      <c r="D599" s="25"/>
      <c r="E599" s="25"/>
      <c r="F599" s="25"/>
      <c r="G599" s="25" t="s">
        <v>955</v>
      </c>
      <c r="H599" s="25">
        <v>0.49228462871045098</v>
      </c>
      <c r="I599" s="25">
        <v>153</v>
      </c>
      <c r="J599" s="25">
        <v>3.2175465928787699E-3</v>
      </c>
      <c r="K599" s="25"/>
      <c r="L599" s="25"/>
      <c r="M599" s="25">
        <v>10476</v>
      </c>
      <c r="N599" s="26">
        <v>1177950</v>
      </c>
      <c r="O599" s="24">
        <v>2104008320</v>
      </c>
      <c r="P599" s="25">
        <v>51153</v>
      </c>
      <c r="Q599" s="25"/>
      <c r="R599" s="25"/>
      <c r="S599" s="25"/>
      <c r="T599" s="25"/>
      <c r="U599" s="25" t="s">
        <v>955</v>
      </c>
      <c r="V599" s="25">
        <v>3.2030467400509899</v>
      </c>
      <c r="W599" s="25">
        <v>365</v>
      </c>
      <c r="X599" s="25">
        <v>8.7754705206876497E-3</v>
      </c>
      <c r="Y599" s="25">
        <v>10476</v>
      </c>
      <c r="Z599" s="27">
        <v>1177950</v>
      </c>
      <c r="AA599" s="28">
        <f t="shared" si="18"/>
        <v>1.0045268939246105E-3</v>
      </c>
      <c r="AC599" t="str">
        <f t="shared" si="19"/>
        <v>2104008320-51153-NOX</v>
      </c>
      <c r="AD599" t="str">
        <f>IF(COUNTIF('NP-NRModel-MAR-WILDFIRES Modifi'!V:V, AC599)=0, "Missing", "")</f>
        <v/>
      </c>
    </row>
    <row r="600" spans="1:30" hidden="1" x14ac:dyDescent="0.3">
      <c r="A600" s="24">
        <v>2104008320</v>
      </c>
      <c r="B600" s="40">
        <v>51153</v>
      </c>
      <c r="C600" s="25"/>
      <c r="D600" s="25"/>
      <c r="E600" s="25"/>
      <c r="F600" s="25"/>
      <c r="G600" s="25" t="s">
        <v>12</v>
      </c>
      <c r="H600" s="25">
        <v>3.5022791182639201</v>
      </c>
      <c r="I600" s="25">
        <v>153</v>
      </c>
      <c r="J600" s="25">
        <v>2.2890713191267401E-2</v>
      </c>
      <c r="K600" s="25"/>
      <c r="L600" s="25"/>
      <c r="M600" s="25">
        <v>10476</v>
      </c>
      <c r="N600" s="26">
        <v>1177943</v>
      </c>
      <c r="O600" s="24">
        <v>2104008320</v>
      </c>
      <c r="P600" s="25">
        <v>51153</v>
      </c>
      <c r="Q600" s="25"/>
      <c r="R600" s="25"/>
      <c r="S600" s="25"/>
      <c r="T600" s="25"/>
      <c r="U600" s="25" t="s">
        <v>12</v>
      </c>
      <c r="V600" s="25">
        <v>22.787556340910999</v>
      </c>
      <c r="W600" s="25">
        <v>365</v>
      </c>
      <c r="X600" s="25">
        <v>6.24316612079754E-2</v>
      </c>
      <c r="Y600" s="25">
        <v>10476</v>
      </c>
      <c r="Z600" s="27">
        <v>1177943</v>
      </c>
      <c r="AA600" s="28">
        <f t="shared" si="18"/>
        <v>1.0045268939246111E-3</v>
      </c>
      <c r="AC600" t="str">
        <f t="shared" si="19"/>
        <v>2104008320-51153-VOC</v>
      </c>
      <c r="AD600" t="str">
        <f>IF(COUNTIF('NP-NRModel-MAR-WILDFIRES Modifi'!V:V, AC600)=0, "Missing", "")</f>
        <v/>
      </c>
    </row>
    <row r="601" spans="1:30" hidden="1" x14ac:dyDescent="0.3">
      <c r="A601" s="24">
        <v>2104008320</v>
      </c>
      <c r="B601" s="40">
        <v>51510</v>
      </c>
      <c r="C601" s="25"/>
      <c r="D601" s="25"/>
      <c r="E601" s="25"/>
      <c r="F601" s="25"/>
      <c r="G601" s="25" t="s">
        <v>955</v>
      </c>
      <c r="H601" s="25">
        <v>1.2148370512224E-2</v>
      </c>
      <c r="I601" s="25">
        <v>153</v>
      </c>
      <c r="J601" s="29">
        <v>7.9401114458980794E-5</v>
      </c>
      <c r="K601" s="29"/>
      <c r="L601" s="29"/>
      <c r="M601" s="25">
        <v>10476</v>
      </c>
      <c r="N601" s="26">
        <v>1330787</v>
      </c>
      <c r="O601" s="24">
        <v>2104008320</v>
      </c>
      <c r="P601" s="25">
        <v>51510</v>
      </c>
      <c r="Q601" s="25"/>
      <c r="R601" s="25"/>
      <c r="S601" s="25"/>
      <c r="T601" s="25"/>
      <c r="U601" s="25" t="s">
        <v>955</v>
      </c>
      <c r="V601" s="25">
        <v>7.9043293852260096E-2</v>
      </c>
      <c r="W601" s="25">
        <v>365</v>
      </c>
      <c r="X601" s="25">
        <v>2.1655696945824699E-4</v>
      </c>
      <c r="Y601" s="25">
        <v>10476</v>
      </c>
      <c r="Z601" s="27">
        <v>1330787</v>
      </c>
      <c r="AA601" s="28">
        <f t="shared" si="18"/>
        <v>1.0045268939246066E-3</v>
      </c>
      <c r="AC601" t="str">
        <f t="shared" si="19"/>
        <v>2104008320-51510-NOX</v>
      </c>
      <c r="AD601" t="str">
        <f>IF(COUNTIF('NP-NRModel-MAR-WILDFIRES Modifi'!V:V, AC601)=0, "Missing", "")</f>
        <v/>
      </c>
    </row>
    <row r="602" spans="1:30" hidden="1" x14ac:dyDescent="0.3">
      <c r="A602" s="24">
        <v>2104008320</v>
      </c>
      <c r="B602" s="40">
        <v>51510</v>
      </c>
      <c r="C602" s="25"/>
      <c r="D602" s="25"/>
      <c r="E602" s="25"/>
      <c r="F602" s="25"/>
      <c r="G602" s="25" t="s">
        <v>12</v>
      </c>
      <c r="H602" s="25">
        <v>8.6427594399408905E-2</v>
      </c>
      <c r="I602" s="25">
        <v>153</v>
      </c>
      <c r="J602" s="25">
        <v>5.6488623790463296E-4</v>
      </c>
      <c r="K602" s="25"/>
      <c r="L602" s="25"/>
      <c r="M602" s="25">
        <v>10476</v>
      </c>
      <c r="N602" s="26">
        <v>1330793</v>
      </c>
      <c r="O602" s="24">
        <v>2104008320</v>
      </c>
      <c r="P602" s="25">
        <v>51510</v>
      </c>
      <c r="Q602" s="25"/>
      <c r="R602" s="25"/>
      <c r="S602" s="25"/>
      <c r="T602" s="25"/>
      <c r="U602" s="25" t="s">
        <v>12</v>
      </c>
      <c r="V602" s="25">
        <v>0.56234058174158696</v>
      </c>
      <c r="W602" s="25">
        <v>365</v>
      </c>
      <c r="X602" s="25">
        <v>1.5406591280591399E-3</v>
      </c>
      <c r="Y602" s="25">
        <v>10476</v>
      </c>
      <c r="Z602" s="27">
        <v>1330793</v>
      </c>
      <c r="AA602" s="28">
        <f t="shared" si="18"/>
        <v>1.004526893924607E-3</v>
      </c>
      <c r="AC602" t="str">
        <f t="shared" si="19"/>
        <v>2104008320-51510-VOC</v>
      </c>
      <c r="AD602" t="str">
        <f>IF(COUNTIF('NP-NRModel-MAR-WILDFIRES Modifi'!V:V, AC602)=0, "Missing", "")</f>
        <v/>
      </c>
    </row>
    <row r="603" spans="1:30" hidden="1" x14ac:dyDescent="0.3">
      <c r="A603" s="24">
        <v>2104008320</v>
      </c>
      <c r="B603" s="40">
        <v>51600</v>
      </c>
      <c r="C603" s="25"/>
      <c r="D603" s="25"/>
      <c r="E603" s="25"/>
      <c r="F603" s="25"/>
      <c r="G603" s="25" t="s">
        <v>955</v>
      </c>
      <c r="H603" s="25">
        <v>1.44007037677357E-2</v>
      </c>
      <c r="I603" s="25">
        <v>153</v>
      </c>
      <c r="J603" s="29">
        <v>9.4122246847945694E-5</v>
      </c>
      <c r="K603" s="29"/>
      <c r="L603" s="29"/>
      <c r="M603" s="25">
        <v>10476</v>
      </c>
      <c r="N603" s="26">
        <v>1920331</v>
      </c>
      <c r="O603" s="24">
        <v>2104008320</v>
      </c>
      <c r="P603" s="25">
        <v>51600</v>
      </c>
      <c r="Q603" s="25"/>
      <c r="R603" s="25"/>
      <c r="S603" s="25"/>
      <c r="T603" s="25"/>
      <c r="U603" s="25" t="s">
        <v>955</v>
      </c>
      <c r="V603" s="25">
        <v>9.3698085553705998E-2</v>
      </c>
      <c r="W603" s="25">
        <v>365</v>
      </c>
      <c r="X603" s="25">
        <v>2.5670708370878302E-4</v>
      </c>
      <c r="Y603" s="25">
        <v>10476</v>
      </c>
      <c r="Z603" s="27">
        <v>1920331</v>
      </c>
      <c r="AA603" s="28">
        <f t="shared" si="18"/>
        <v>1.0045268939245997E-3</v>
      </c>
      <c r="AC603" t="str">
        <f t="shared" si="19"/>
        <v>2104008320-51600-NOX</v>
      </c>
      <c r="AD603" t="str">
        <f>IF(COUNTIF('NP-NRModel-MAR-WILDFIRES Modifi'!V:V, AC603)=0, "Missing", "")</f>
        <v/>
      </c>
    </row>
    <row r="604" spans="1:30" hidden="1" x14ac:dyDescent="0.3">
      <c r="A604" s="24">
        <v>2104008320</v>
      </c>
      <c r="B604" s="40">
        <v>51600</v>
      </c>
      <c r="C604" s="25"/>
      <c r="D604" s="25"/>
      <c r="E604" s="25"/>
      <c r="F604" s="25"/>
      <c r="G604" s="25" t="s">
        <v>12</v>
      </c>
      <c r="H604" s="25">
        <v>0.102451451448253</v>
      </c>
      <c r="I604" s="25">
        <v>153</v>
      </c>
      <c r="J604" s="25">
        <v>6.6961732972714799E-4</v>
      </c>
      <c r="K604" s="25"/>
      <c r="L604" s="25"/>
      <c r="M604" s="25">
        <v>10476</v>
      </c>
      <c r="N604" s="26">
        <v>1920339</v>
      </c>
      <c r="O604" s="24">
        <v>2104008320</v>
      </c>
      <c r="P604" s="25">
        <v>51600</v>
      </c>
      <c r="Q604" s="25"/>
      <c r="R604" s="25"/>
      <c r="S604" s="25"/>
      <c r="T604" s="25"/>
      <c r="U604" s="25" t="s">
        <v>12</v>
      </c>
      <c r="V604" s="25">
        <v>0.66659970357887299</v>
      </c>
      <c r="W604" s="25">
        <v>365</v>
      </c>
      <c r="X604" s="25">
        <v>1.82630055775033E-3</v>
      </c>
      <c r="Y604" s="25">
        <v>10476</v>
      </c>
      <c r="Z604" s="27">
        <v>1920339</v>
      </c>
      <c r="AA604" s="28">
        <f t="shared" si="18"/>
        <v>1.0045268939246055E-3</v>
      </c>
      <c r="AC604" t="str">
        <f t="shared" si="19"/>
        <v>2104008320-51600-VOC</v>
      </c>
      <c r="AD604" t="str">
        <f>IF(COUNTIF('NP-NRModel-MAR-WILDFIRES Modifi'!V:V, AC604)=0, "Missing", "")</f>
        <v/>
      </c>
    </row>
    <row r="605" spans="1:30" hidden="1" x14ac:dyDescent="0.3">
      <c r="A605" s="24">
        <v>2104008320</v>
      </c>
      <c r="B605" s="40">
        <v>51610</v>
      </c>
      <c r="C605" s="25"/>
      <c r="D605" s="25"/>
      <c r="E605" s="25"/>
      <c r="F605" s="25"/>
      <c r="G605" s="25" t="s">
        <v>955</v>
      </c>
      <c r="H605" s="25">
        <v>3.8705983676153E-3</v>
      </c>
      <c r="I605" s="25">
        <v>153</v>
      </c>
      <c r="J605" s="29">
        <v>2.5298028546505201E-5</v>
      </c>
      <c r="K605" s="29"/>
      <c r="L605" s="29"/>
      <c r="M605" s="25">
        <v>10476</v>
      </c>
      <c r="N605" s="26">
        <v>764794</v>
      </c>
      <c r="O605" s="24">
        <v>2104008320</v>
      </c>
      <c r="P605" s="25">
        <v>51610</v>
      </c>
      <c r="Q605" s="25"/>
      <c r="R605" s="25"/>
      <c r="S605" s="25"/>
      <c r="T605" s="25"/>
      <c r="U605" s="25" t="s">
        <v>955</v>
      </c>
      <c r="V605" s="25">
        <v>2.5184023145132399E-2</v>
      </c>
      <c r="W605" s="25">
        <v>365</v>
      </c>
      <c r="X605" s="29">
        <v>6.8997323685294297E-5</v>
      </c>
      <c r="Y605" s="25">
        <v>10476</v>
      </c>
      <c r="Z605" s="27">
        <v>764794</v>
      </c>
      <c r="AA605" s="28">
        <f t="shared" si="18"/>
        <v>1.0045268939246046E-3</v>
      </c>
      <c r="AC605" t="str">
        <f t="shared" si="19"/>
        <v>2104008320-51610-NOX</v>
      </c>
      <c r="AD605" t="str">
        <f>IF(COUNTIF('NP-NRModel-MAR-WILDFIRES Modifi'!V:V, AC605)=0, "Missing", "")</f>
        <v/>
      </c>
    </row>
    <row r="606" spans="1:30" hidden="1" x14ac:dyDescent="0.3">
      <c r="A606" s="24">
        <v>2104008320</v>
      </c>
      <c r="B606" s="40">
        <v>51610</v>
      </c>
      <c r="C606" s="25"/>
      <c r="D606" s="25"/>
      <c r="E606" s="25"/>
      <c r="F606" s="25"/>
      <c r="G606" s="25" t="s">
        <v>12</v>
      </c>
      <c r="H606" s="25">
        <v>2.7536735518538299E-2</v>
      </c>
      <c r="I606" s="25">
        <v>153</v>
      </c>
      <c r="J606" s="25">
        <v>1.79978663519858E-4</v>
      </c>
      <c r="K606" s="25"/>
      <c r="L606" s="25"/>
      <c r="M606" s="25">
        <v>10476</v>
      </c>
      <c r="N606" s="26">
        <v>764787</v>
      </c>
      <c r="O606" s="24">
        <v>2104008320</v>
      </c>
      <c r="P606" s="25">
        <v>51610</v>
      </c>
      <c r="Q606" s="25"/>
      <c r="R606" s="25"/>
      <c r="S606" s="25"/>
      <c r="T606" s="25"/>
      <c r="U606" s="25" t="s">
        <v>12</v>
      </c>
      <c r="V606" s="25">
        <v>0.179167590841391</v>
      </c>
      <c r="W606" s="25">
        <v>365</v>
      </c>
      <c r="X606" s="25">
        <v>4.9087011189422405E-4</v>
      </c>
      <c r="Y606" s="25">
        <v>10476</v>
      </c>
      <c r="Z606" s="27">
        <v>764787</v>
      </c>
      <c r="AA606" s="28">
        <f t="shared" si="18"/>
        <v>1.0045268939246105E-3</v>
      </c>
      <c r="AC606" t="str">
        <f t="shared" si="19"/>
        <v>2104008320-51610-VOC</v>
      </c>
      <c r="AD606" t="str">
        <f>IF(COUNTIF('NP-NRModel-MAR-WILDFIRES Modifi'!V:V, AC606)=0, "Missing", "")</f>
        <v/>
      </c>
    </row>
    <row r="607" spans="1:30" hidden="1" x14ac:dyDescent="0.3">
      <c r="A607" s="24">
        <v>2104008320</v>
      </c>
      <c r="B607" s="40">
        <v>51683</v>
      </c>
      <c r="C607" s="25"/>
      <c r="D607" s="25"/>
      <c r="E607" s="25"/>
      <c r="F607" s="25"/>
      <c r="G607" s="25" t="s">
        <v>955</v>
      </c>
      <c r="H607" s="25">
        <v>1.9706312783572998E-2</v>
      </c>
      <c r="I607" s="25">
        <v>153</v>
      </c>
      <c r="J607" s="25">
        <v>1.2879942995799301E-4</v>
      </c>
      <c r="K607" s="25"/>
      <c r="L607" s="25"/>
      <c r="M607" s="25">
        <v>10476</v>
      </c>
      <c r="N607" s="26">
        <v>1244012</v>
      </c>
      <c r="O607" s="24">
        <v>2104008320</v>
      </c>
      <c r="P607" s="25">
        <v>51683</v>
      </c>
      <c r="Q607" s="25"/>
      <c r="R607" s="25"/>
      <c r="S607" s="25"/>
      <c r="T607" s="25"/>
      <c r="U607" s="25" t="s">
        <v>955</v>
      </c>
      <c r="V607" s="25">
        <v>0.128218996163242</v>
      </c>
      <c r="W607" s="25">
        <v>365</v>
      </c>
      <c r="X607" s="25">
        <v>3.5128492099518598E-4</v>
      </c>
      <c r="Y607" s="25">
        <v>10476</v>
      </c>
      <c r="Z607" s="27">
        <v>1244012</v>
      </c>
      <c r="AA607" s="28">
        <f t="shared" si="18"/>
        <v>1.0045268939246103E-3</v>
      </c>
      <c r="AC607" t="str">
        <f t="shared" si="19"/>
        <v>2104008320-51683-NOX</v>
      </c>
      <c r="AD607" t="str">
        <f>IF(COUNTIF('NP-NRModel-MAR-WILDFIRES Modifi'!V:V, AC607)=0, "Missing", "")</f>
        <v/>
      </c>
    </row>
    <row r="608" spans="1:30" hidden="1" x14ac:dyDescent="0.3">
      <c r="A608" s="24">
        <v>2104008320</v>
      </c>
      <c r="B608" s="40">
        <v>51683</v>
      </c>
      <c r="C608" s="25"/>
      <c r="D608" s="25"/>
      <c r="E608" s="25"/>
      <c r="F608" s="25"/>
      <c r="G608" s="25" t="s">
        <v>12</v>
      </c>
      <c r="H608" s="25">
        <v>0.14019737828286799</v>
      </c>
      <c r="I608" s="25">
        <v>153</v>
      </c>
      <c r="J608" s="25">
        <v>9.1632273387495496E-4</v>
      </c>
      <c r="K608" s="25"/>
      <c r="L608" s="25"/>
      <c r="M608" s="25">
        <v>10476</v>
      </c>
      <c r="N608" s="26">
        <v>1244015</v>
      </c>
      <c r="O608" s="24">
        <v>2104008320</v>
      </c>
      <c r="P608" s="25">
        <v>51683</v>
      </c>
      <c r="Q608" s="25"/>
      <c r="R608" s="25"/>
      <c r="S608" s="25"/>
      <c r="T608" s="25"/>
      <c r="U608" s="25" t="s">
        <v>12</v>
      </c>
      <c r="V608" s="25">
        <v>0.91219333142486203</v>
      </c>
      <c r="W608" s="25">
        <v>365</v>
      </c>
      <c r="X608" s="25">
        <v>2.4991598121229101E-3</v>
      </c>
      <c r="Y608" s="25">
        <v>10476</v>
      </c>
      <c r="Z608" s="27">
        <v>1244015</v>
      </c>
      <c r="AA608" s="28">
        <f t="shared" si="18"/>
        <v>1.0045268939246055E-3</v>
      </c>
      <c r="AC608" t="str">
        <f t="shared" si="19"/>
        <v>2104008320-51683-VOC</v>
      </c>
      <c r="AD608" t="str">
        <f>IF(COUNTIF('NP-NRModel-MAR-WILDFIRES Modifi'!V:V, AC608)=0, "Missing", "")</f>
        <v/>
      </c>
    </row>
    <row r="609" spans="1:30" hidden="1" x14ac:dyDescent="0.3">
      <c r="A609" s="24">
        <v>2104008320</v>
      </c>
      <c r="B609" s="40">
        <v>51685</v>
      </c>
      <c r="C609" s="25"/>
      <c r="D609" s="25"/>
      <c r="E609" s="25"/>
      <c r="F609" s="25"/>
      <c r="G609" s="25" t="s">
        <v>955</v>
      </c>
      <c r="H609" s="25">
        <v>4.8281893226055396E-3</v>
      </c>
      <c r="I609" s="25">
        <v>153</v>
      </c>
      <c r="J609" s="29">
        <v>3.1556792958206097E-5</v>
      </c>
      <c r="K609" s="29"/>
      <c r="L609" s="29"/>
      <c r="M609" s="25">
        <v>10476</v>
      </c>
      <c r="N609" s="26">
        <v>607099</v>
      </c>
      <c r="O609" s="24">
        <v>2104008320</v>
      </c>
      <c r="P609" s="25">
        <v>51685</v>
      </c>
      <c r="Q609" s="25"/>
      <c r="R609" s="25"/>
      <c r="S609" s="25"/>
      <c r="T609" s="25"/>
      <c r="U609" s="25" t="s">
        <v>955</v>
      </c>
      <c r="V609" s="25">
        <v>3.1414582475653097E-2</v>
      </c>
      <c r="W609" s="25">
        <v>365</v>
      </c>
      <c r="X609" s="29">
        <v>8.6067349248364605E-5</v>
      </c>
      <c r="Y609" s="25">
        <v>10476</v>
      </c>
      <c r="Z609" s="27">
        <v>607099</v>
      </c>
      <c r="AA609" s="28">
        <f t="shared" si="18"/>
        <v>1.0045268939246038E-3</v>
      </c>
      <c r="AC609" t="str">
        <f t="shared" si="19"/>
        <v>2104008320-51685-NOX</v>
      </c>
      <c r="AD609" t="str">
        <f>IF(COUNTIF('NP-NRModel-MAR-WILDFIRES Modifi'!V:V, AC609)=0, "Missing", "")</f>
        <v/>
      </c>
    </row>
    <row r="610" spans="1:30" hidden="1" x14ac:dyDescent="0.3">
      <c r="A610" s="24">
        <v>2104008320</v>
      </c>
      <c r="B610" s="40">
        <v>51685</v>
      </c>
      <c r="C610" s="25"/>
      <c r="D610" s="25"/>
      <c r="E610" s="25"/>
      <c r="F610" s="25"/>
      <c r="G610" s="25" t="s">
        <v>12</v>
      </c>
      <c r="H610" s="25">
        <v>3.4349363580583603E-2</v>
      </c>
      <c r="I610" s="25">
        <v>153</v>
      </c>
      <c r="J610" s="25">
        <v>2.2450564431754E-4</v>
      </c>
      <c r="K610" s="25"/>
      <c r="L610" s="25"/>
      <c r="M610" s="25">
        <v>10476</v>
      </c>
      <c r="N610" s="26">
        <v>607092</v>
      </c>
      <c r="O610" s="24">
        <v>2104008320</v>
      </c>
      <c r="P610" s="25">
        <v>51685</v>
      </c>
      <c r="Q610" s="25"/>
      <c r="R610" s="25"/>
      <c r="S610" s="25"/>
      <c r="T610" s="25"/>
      <c r="U610" s="25" t="s">
        <v>12</v>
      </c>
      <c r="V610" s="25">
        <v>0.22349391108924399</v>
      </c>
      <c r="W610" s="25">
        <v>365</v>
      </c>
      <c r="X610" s="25">
        <v>6.1231208517601202E-4</v>
      </c>
      <c r="Y610" s="25">
        <v>10476</v>
      </c>
      <c r="Z610" s="27">
        <v>607092</v>
      </c>
      <c r="AA610" s="28">
        <f t="shared" si="18"/>
        <v>1.0045268939246046E-3</v>
      </c>
      <c r="AC610" t="str">
        <f t="shared" si="19"/>
        <v>2104008320-51685-VOC</v>
      </c>
      <c r="AD610" t="str">
        <f>IF(COUNTIF('NP-NRModel-MAR-WILDFIRES Modifi'!V:V, AC610)=0, "Missing", "")</f>
        <v/>
      </c>
    </row>
    <row r="611" spans="1:30" hidden="1" x14ac:dyDescent="0.3">
      <c r="A611" s="24">
        <v>2104008330</v>
      </c>
      <c r="B611" s="40">
        <v>11001</v>
      </c>
      <c r="C611" s="25"/>
      <c r="D611" s="25"/>
      <c r="E611" s="25"/>
      <c r="F611" s="25"/>
      <c r="G611" s="25" t="s">
        <v>955</v>
      </c>
      <c r="H611" s="25">
        <v>1.7495106986008199E-3</v>
      </c>
      <c r="I611" s="25">
        <v>153</v>
      </c>
      <c r="J611" s="29">
        <v>1.14347104483714E-5</v>
      </c>
      <c r="K611" s="29"/>
      <c r="L611" s="29"/>
      <c r="M611" s="25">
        <v>10476</v>
      </c>
      <c r="N611" s="26">
        <v>198927</v>
      </c>
      <c r="O611" s="24">
        <v>2104008330</v>
      </c>
      <c r="P611" s="25">
        <v>11001</v>
      </c>
      <c r="Q611" s="25"/>
      <c r="R611" s="25"/>
      <c r="S611" s="25"/>
      <c r="T611" s="25"/>
      <c r="U611" s="25" t="s">
        <v>955</v>
      </c>
      <c r="V611" s="25">
        <v>1.13831799999867E-2</v>
      </c>
      <c r="W611" s="25">
        <v>365</v>
      </c>
      <c r="X611" s="29">
        <v>3.1186794520511702E-5</v>
      </c>
      <c r="Y611" s="25">
        <v>10476</v>
      </c>
      <c r="Z611" s="27">
        <v>198927</v>
      </c>
      <c r="AA611" s="28">
        <f t="shared" si="18"/>
        <v>1.0045268939246116E-3</v>
      </c>
      <c r="AC611" t="str">
        <f t="shared" si="19"/>
        <v>2104008330-11001-NOX</v>
      </c>
      <c r="AD611" t="str">
        <f>IF(COUNTIF('NP-NRModel-MAR-WILDFIRES Modifi'!V:V, AC611)=0, "Missing", "")</f>
        <v/>
      </c>
    </row>
    <row r="612" spans="1:30" hidden="1" x14ac:dyDescent="0.3">
      <c r="A612" s="24">
        <v>2104008330</v>
      </c>
      <c r="B612" s="40">
        <v>11001</v>
      </c>
      <c r="C612" s="25"/>
      <c r="D612" s="25"/>
      <c r="E612" s="25"/>
      <c r="F612" s="25"/>
      <c r="G612" s="25" t="s">
        <v>12</v>
      </c>
      <c r="H612" s="25">
        <v>1.31213317764323E-2</v>
      </c>
      <c r="I612" s="25">
        <v>153</v>
      </c>
      <c r="J612" s="29">
        <v>8.5760338408054501E-5</v>
      </c>
      <c r="K612" s="29"/>
      <c r="L612" s="29"/>
      <c r="M612" s="25">
        <v>10476</v>
      </c>
      <c r="N612" s="26">
        <v>198928</v>
      </c>
      <c r="O612" s="24">
        <v>2104008330</v>
      </c>
      <c r="P612" s="25">
        <v>11001</v>
      </c>
      <c r="Q612" s="25"/>
      <c r="R612" s="25"/>
      <c r="S612" s="25"/>
      <c r="T612" s="25"/>
      <c r="U612" s="25" t="s">
        <v>12</v>
      </c>
      <c r="V612" s="25">
        <v>8.5373859999901103E-2</v>
      </c>
      <c r="W612" s="25">
        <v>365</v>
      </c>
      <c r="X612" s="25">
        <v>2.33900986301098E-4</v>
      </c>
      <c r="Y612" s="25">
        <v>10476</v>
      </c>
      <c r="Z612" s="27">
        <v>198928</v>
      </c>
      <c r="AA612" s="28">
        <f t="shared" si="18"/>
        <v>1.0045268939246023E-3</v>
      </c>
      <c r="AC612" t="str">
        <f t="shared" si="19"/>
        <v>2104008330-11001-VOC</v>
      </c>
      <c r="AD612" t="str">
        <f>IF(COUNTIF('NP-NRModel-MAR-WILDFIRES Modifi'!V:V, AC612)=0, "Missing", "")</f>
        <v/>
      </c>
    </row>
    <row r="613" spans="1:30" hidden="1" x14ac:dyDescent="0.3">
      <c r="A613" s="24">
        <v>2104008330</v>
      </c>
      <c r="B613" s="40">
        <v>24009</v>
      </c>
      <c r="C613" s="25"/>
      <c r="D613" s="25"/>
      <c r="E613" s="25"/>
      <c r="F613" s="25"/>
      <c r="G613" s="25" t="s">
        <v>955</v>
      </c>
      <c r="H613" s="25">
        <v>0.22660826804745701</v>
      </c>
      <c r="I613" s="25">
        <v>153</v>
      </c>
      <c r="J613" s="25">
        <v>1.4810997911598499E-3</v>
      </c>
      <c r="K613" s="25"/>
      <c r="L613" s="25"/>
      <c r="M613" s="25">
        <v>10476</v>
      </c>
      <c r="N613" s="26">
        <v>503942</v>
      </c>
      <c r="O613" s="24">
        <v>2104008330</v>
      </c>
      <c r="P613" s="25">
        <v>24009</v>
      </c>
      <c r="Q613" s="25"/>
      <c r="R613" s="25"/>
      <c r="S613" s="25"/>
      <c r="T613" s="25"/>
      <c r="U613" s="25" t="s">
        <v>955</v>
      </c>
      <c r="V613" s="25">
        <v>1.4744252245684699</v>
      </c>
      <c r="W613" s="25">
        <v>365</v>
      </c>
      <c r="X613" s="25">
        <v>4.0395211632012996E-3</v>
      </c>
      <c r="Y613" s="25">
        <v>10476</v>
      </c>
      <c r="Z613" s="27">
        <v>503942</v>
      </c>
      <c r="AA613" s="28">
        <f t="shared" si="18"/>
        <v>1.0045268939246027E-3</v>
      </c>
      <c r="AC613" t="str">
        <f t="shared" si="19"/>
        <v>2104008330-24009-NOX</v>
      </c>
      <c r="AD613" t="str">
        <f>IF(COUNTIF('NP-NRModel-MAR-WILDFIRES Modifi'!V:V, AC613)=0, "Missing", "")</f>
        <v/>
      </c>
    </row>
    <row r="614" spans="1:30" hidden="1" x14ac:dyDescent="0.3">
      <c r="A614" s="24">
        <v>2104008330</v>
      </c>
      <c r="B614" s="40">
        <v>24009</v>
      </c>
      <c r="C614" s="25"/>
      <c r="D614" s="25"/>
      <c r="E614" s="25"/>
      <c r="F614" s="25"/>
      <c r="G614" s="25" t="s">
        <v>12</v>
      </c>
      <c r="H614" s="25">
        <v>1.6995620103559299</v>
      </c>
      <c r="I614" s="25">
        <v>153</v>
      </c>
      <c r="J614" s="25">
        <v>1.1108248433698901E-2</v>
      </c>
      <c r="K614" s="25"/>
      <c r="L614" s="25"/>
      <c r="M614" s="25">
        <v>10476</v>
      </c>
      <c r="N614" s="26">
        <v>503946</v>
      </c>
      <c r="O614" s="24">
        <v>2104008330</v>
      </c>
      <c r="P614" s="25">
        <v>24009</v>
      </c>
      <c r="Q614" s="25"/>
      <c r="R614" s="25"/>
      <c r="S614" s="25"/>
      <c r="T614" s="25"/>
      <c r="U614" s="25" t="s">
        <v>12</v>
      </c>
      <c r="V614" s="25">
        <v>11.058189184263499</v>
      </c>
      <c r="W614" s="25">
        <v>365</v>
      </c>
      <c r="X614" s="25">
        <v>3.0296408724009599E-2</v>
      </c>
      <c r="Y614" s="25">
        <v>10476</v>
      </c>
      <c r="Z614" s="27">
        <v>503946</v>
      </c>
      <c r="AA614" s="28">
        <f t="shared" si="18"/>
        <v>1.0045268939246075E-3</v>
      </c>
      <c r="AC614" t="str">
        <f t="shared" si="19"/>
        <v>2104008330-24009-VOC</v>
      </c>
      <c r="AD614" t="str">
        <f>IF(COUNTIF('NP-NRModel-MAR-WILDFIRES Modifi'!V:V, AC614)=0, "Missing", "")</f>
        <v/>
      </c>
    </row>
    <row r="615" spans="1:30" hidden="1" x14ac:dyDescent="0.3">
      <c r="A615" s="24">
        <v>2104008330</v>
      </c>
      <c r="B615" s="40">
        <v>24017</v>
      </c>
      <c r="C615" s="25"/>
      <c r="D615" s="25"/>
      <c r="E615" s="25"/>
      <c r="F615" s="25"/>
      <c r="G615" s="25" t="s">
        <v>955</v>
      </c>
      <c r="H615" s="25">
        <v>0.31489333952545201</v>
      </c>
      <c r="I615" s="25">
        <v>153</v>
      </c>
      <c r="J615" s="25">
        <v>2.0581264021271401E-3</v>
      </c>
      <c r="K615" s="25"/>
      <c r="L615" s="25"/>
      <c r="M615" s="25">
        <v>10476</v>
      </c>
      <c r="N615" s="26">
        <v>764848</v>
      </c>
      <c r="O615" s="24">
        <v>2104008330</v>
      </c>
      <c r="P615" s="25">
        <v>24017</v>
      </c>
      <c r="Q615" s="25"/>
      <c r="R615" s="25"/>
      <c r="S615" s="25"/>
      <c r="T615" s="25"/>
      <c r="U615" s="25" t="s">
        <v>955</v>
      </c>
      <c r="V615" s="25">
        <v>2.0488514688603399</v>
      </c>
      <c r="W615" s="25">
        <v>365</v>
      </c>
      <c r="X615" s="25">
        <v>5.6132916955077897E-3</v>
      </c>
      <c r="Y615" s="25">
        <v>10476</v>
      </c>
      <c r="Z615" s="27">
        <v>764848</v>
      </c>
      <c r="AA615" s="28">
        <f t="shared" si="18"/>
        <v>1.0045268939246042E-3</v>
      </c>
      <c r="AC615" t="str">
        <f t="shared" si="19"/>
        <v>2104008330-24017-NOX</v>
      </c>
      <c r="AD615" t="str">
        <f>IF(COUNTIF('NP-NRModel-MAR-WILDFIRES Modifi'!V:V, AC615)=0, "Missing", "")</f>
        <v/>
      </c>
    </row>
    <row r="616" spans="1:30" hidden="1" x14ac:dyDescent="0.3">
      <c r="A616" s="24">
        <v>2104008330</v>
      </c>
      <c r="B616" s="40">
        <v>24017</v>
      </c>
      <c r="C616" s="25"/>
      <c r="D616" s="25"/>
      <c r="E616" s="25"/>
      <c r="F616" s="25"/>
      <c r="G616" s="25" t="s">
        <v>12</v>
      </c>
      <c r="H616" s="25">
        <v>2.36170038906827</v>
      </c>
      <c r="I616" s="25">
        <v>153</v>
      </c>
      <c r="J616" s="25">
        <v>1.54359502553482E-2</v>
      </c>
      <c r="K616" s="25"/>
      <c r="L616" s="25"/>
      <c r="M616" s="25">
        <v>10476</v>
      </c>
      <c r="N616" s="26">
        <v>764847</v>
      </c>
      <c r="O616" s="24">
        <v>2104008330</v>
      </c>
      <c r="P616" s="25">
        <v>24017</v>
      </c>
      <c r="Q616" s="25"/>
      <c r="R616" s="25"/>
      <c r="S616" s="25"/>
      <c r="T616" s="25"/>
      <c r="U616" s="25" t="s">
        <v>12</v>
      </c>
      <c r="V616" s="25">
        <v>15.366388245755299</v>
      </c>
      <c r="W616" s="25">
        <v>365</v>
      </c>
      <c r="X616" s="25">
        <v>4.2099693823987198E-2</v>
      </c>
      <c r="Y616" s="25">
        <v>10476</v>
      </c>
      <c r="Z616" s="27">
        <v>764847</v>
      </c>
      <c r="AA616" s="28">
        <f t="shared" si="18"/>
        <v>1.0045268939246094E-3</v>
      </c>
      <c r="AC616" t="str">
        <f t="shared" si="19"/>
        <v>2104008330-24017-VOC</v>
      </c>
      <c r="AD616" t="str">
        <f>IF(COUNTIF('NP-NRModel-MAR-WILDFIRES Modifi'!V:V, AC616)=0, "Missing", "")</f>
        <v/>
      </c>
    </row>
    <row r="617" spans="1:30" hidden="1" x14ac:dyDescent="0.3">
      <c r="A617" s="24">
        <v>2104008330</v>
      </c>
      <c r="B617" s="40">
        <v>24021</v>
      </c>
      <c r="C617" s="25"/>
      <c r="D617" s="25"/>
      <c r="E617" s="25"/>
      <c r="F617" s="25"/>
      <c r="G617" s="25" t="s">
        <v>955</v>
      </c>
      <c r="H617" s="25">
        <v>0.42756470930113599</v>
      </c>
      <c r="I617" s="25">
        <v>153</v>
      </c>
      <c r="J617" s="25">
        <v>2.7945405836675499E-3</v>
      </c>
      <c r="K617" s="25"/>
      <c r="L617" s="25"/>
      <c r="M617" s="25">
        <v>10476</v>
      </c>
      <c r="N617" s="26">
        <v>807959</v>
      </c>
      <c r="O617" s="24">
        <v>2104008330</v>
      </c>
      <c r="P617" s="25">
        <v>24021</v>
      </c>
      <c r="Q617" s="25"/>
      <c r="R617" s="25"/>
      <c r="S617" s="25"/>
      <c r="T617" s="25"/>
      <c r="U617" s="25" t="s">
        <v>955</v>
      </c>
      <c r="V617" s="25">
        <v>2.78194700467352</v>
      </c>
      <c r="W617" s="25">
        <v>365</v>
      </c>
      <c r="X617" s="25">
        <v>7.6217726155439003E-3</v>
      </c>
      <c r="Y617" s="25">
        <v>10476</v>
      </c>
      <c r="Z617" s="27">
        <v>807959</v>
      </c>
      <c r="AA617" s="28">
        <f t="shared" si="18"/>
        <v>1.0045268939246051E-3</v>
      </c>
      <c r="AC617" t="str">
        <f t="shared" si="19"/>
        <v>2104008330-24021-NOX</v>
      </c>
      <c r="AD617" t="str">
        <f>IF(COUNTIF('NP-NRModel-MAR-WILDFIRES Modifi'!V:V, AC617)=0, "Missing", "")</f>
        <v/>
      </c>
    </row>
    <row r="618" spans="1:30" hidden="1" x14ac:dyDescent="0.3">
      <c r="A618" s="24">
        <v>2104008330</v>
      </c>
      <c r="B618" s="40">
        <v>24021</v>
      </c>
      <c r="C618" s="25"/>
      <c r="D618" s="25"/>
      <c r="E618" s="25"/>
      <c r="F618" s="25"/>
      <c r="G618" s="25" t="s">
        <v>12</v>
      </c>
      <c r="H618" s="25">
        <v>3.2067360050132798</v>
      </c>
      <c r="I618" s="25">
        <v>153</v>
      </c>
      <c r="J618" s="25">
        <v>2.0959058856295901E-2</v>
      </c>
      <c r="K618" s="25"/>
      <c r="L618" s="25"/>
      <c r="M618" s="25">
        <v>10476</v>
      </c>
      <c r="N618" s="26">
        <v>807956</v>
      </c>
      <c r="O618" s="24">
        <v>2104008330</v>
      </c>
      <c r="P618" s="25">
        <v>24021</v>
      </c>
      <c r="Q618" s="25"/>
      <c r="R618" s="25"/>
      <c r="S618" s="25"/>
      <c r="T618" s="25"/>
      <c r="U618" s="25" t="s">
        <v>12</v>
      </c>
      <c r="V618" s="25">
        <v>20.864606993656999</v>
      </c>
      <c r="W618" s="25">
        <v>365</v>
      </c>
      <c r="X618" s="25">
        <v>5.71633068319371E-2</v>
      </c>
      <c r="Y618" s="25">
        <v>10476</v>
      </c>
      <c r="Z618" s="27">
        <v>807956</v>
      </c>
      <c r="AA618" s="28">
        <f t="shared" si="18"/>
        <v>1.0045268939246072E-3</v>
      </c>
      <c r="AC618" t="str">
        <f t="shared" si="19"/>
        <v>2104008330-24021-VOC</v>
      </c>
      <c r="AD618" t="str">
        <f>IF(COUNTIF('NP-NRModel-MAR-WILDFIRES Modifi'!V:V, AC618)=0, "Missing", "")</f>
        <v/>
      </c>
    </row>
    <row r="619" spans="1:30" hidden="1" x14ac:dyDescent="0.3">
      <c r="A619" s="24">
        <v>2104008330</v>
      </c>
      <c r="B619" s="40">
        <v>24031</v>
      </c>
      <c r="C619" s="25"/>
      <c r="D619" s="25"/>
      <c r="E619" s="25"/>
      <c r="F619" s="25"/>
      <c r="G619" s="25" t="s">
        <v>955</v>
      </c>
      <c r="H619" s="25">
        <v>0.611115405475669</v>
      </c>
      <c r="I619" s="25">
        <v>153</v>
      </c>
      <c r="J619" s="25">
        <v>3.9942183364422802E-3</v>
      </c>
      <c r="K619" s="25"/>
      <c r="L619" s="25"/>
      <c r="M619" s="25">
        <v>10476</v>
      </c>
      <c r="N619" s="26">
        <v>847156</v>
      </c>
      <c r="O619" s="24">
        <v>2104008330</v>
      </c>
      <c r="P619" s="25">
        <v>24031</v>
      </c>
      <c r="Q619" s="25"/>
      <c r="R619" s="25"/>
      <c r="S619" s="25"/>
      <c r="T619" s="25"/>
      <c r="U619" s="25" t="s">
        <v>955</v>
      </c>
      <c r="V619" s="25">
        <v>3.97621841744545</v>
      </c>
      <c r="W619" s="25">
        <v>365</v>
      </c>
      <c r="X619" s="25">
        <v>1.08937490888916E-2</v>
      </c>
      <c r="Y619" s="25">
        <v>10476</v>
      </c>
      <c r="Z619" s="27">
        <v>847156</v>
      </c>
      <c r="AA619" s="28">
        <f t="shared" si="18"/>
        <v>1.0045268939246036E-3</v>
      </c>
      <c r="AC619" t="str">
        <f t="shared" si="19"/>
        <v>2104008330-24031-NOX</v>
      </c>
      <c r="AD619" t="str">
        <f>IF(COUNTIF('NP-NRModel-MAR-WILDFIRES Modifi'!V:V, AC619)=0, "Missing", "")</f>
        <v/>
      </c>
    </row>
    <row r="620" spans="1:30" hidden="1" x14ac:dyDescent="0.3">
      <c r="A620" s="24">
        <v>2104008330</v>
      </c>
      <c r="B620" s="40">
        <v>24031</v>
      </c>
      <c r="C620" s="25"/>
      <c r="D620" s="25"/>
      <c r="E620" s="25"/>
      <c r="F620" s="25"/>
      <c r="G620" s="25" t="s">
        <v>12</v>
      </c>
      <c r="H620" s="25">
        <v>4.5833648558127402</v>
      </c>
      <c r="I620" s="25">
        <v>153</v>
      </c>
      <c r="J620" s="25">
        <v>2.9956633044527701E-2</v>
      </c>
      <c r="K620" s="25"/>
      <c r="L620" s="25"/>
      <c r="M620" s="25">
        <v>10476</v>
      </c>
      <c r="N620" s="26">
        <v>847149</v>
      </c>
      <c r="O620" s="24">
        <v>2104008330</v>
      </c>
      <c r="P620" s="25">
        <v>24031</v>
      </c>
      <c r="Q620" s="25"/>
      <c r="R620" s="25"/>
      <c r="S620" s="25"/>
      <c r="T620" s="25"/>
      <c r="U620" s="25" t="s">
        <v>12</v>
      </c>
      <c r="V620" s="25">
        <v>29.821633672234999</v>
      </c>
      <c r="W620" s="25">
        <v>365</v>
      </c>
      <c r="X620" s="25">
        <v>8.1703105951328903E-2</v>
      </c>
      <c r="Y620" s="25">
        <v>10476</v>
      </c>
      <c r="Z620" s="27">
        <v>847149</v>
      </c>
      <c r="AA620" s="28">
        <f t="shared" si="18"/>
        <v>1.0045268939246072E-3</v>
      </c>
      <c r="AC620" t="str">
        <f t="shared" si="19"/>
        <v>2104008330-24031-VOC</v>
      </c>
      <c r="AD620" t="str">
        <f>IF(COUNTIF('NP-NRModel-MAR-WILDFIRES Modifi'!V:V, AC620)=0, "Missing", "")</f>
        <v/>
      </c>
    </row>
    <row r="621" spans="1:30" hidden="1" x14ac:dyDescent="0.3">
      <c r="A621" s="24">
        <v>2104008330</v>
      </c>
      <c r="B621" s="40">
        <v>24033</v>
      </c>
      <c r="C621" s="25"/>
      <c r="D621" s="25"/>
      <c r="E621" s="25"/>
      <c r="F621" s="25"/>
      <c r="G621" s="25" t="s">
        <v>955</v>
      </c>
      <c r="H621" s="25">
        <v>0.53945886312475599</v>
      </c>
      <c r="I621" s="25">
        <v>153</v>
      </c>
      <c r="J621" s="25">
        <v>3.5258749223840299E-3</v>
      </c>
      <c r="K621" s="25"/>
      <c r="L621" s="25"/>
      <c r="M621" s="25">
        <v>10476</v>
      </c>
      <c r="N621" s="26">
        <v>878906</v>
      </c>
      <c r="O621" s="24">
        <v>2104008330</v>
      </c>
      <c r="P621" s="25">
        <v>24033</v>
      </c>
      <c r="Q621" s="25"/>
      <c r="R621" s="25"/>
      <c r="S621" s="25"/>
      <c r="T621" s="25"/>
      <c r="U621" s="25" t="s">
        <v>955</v>
      </c>
      <c r="V621" s="25">
        <v>3.5099855899414698</v>
      </c>
      <c r="W621" s="25">
        <v>365</v>
      </c>
      <c r="X621" s="25">
        <v>9.6163988765519803E-3</v>
      </c>
      <c r="Y621" s="25">
        <v>10476</v>
      </c>
      <c r="Z621" s="27">
        <v>878906</v>
      </c>
      <c r="AA621" s="28">
        <f t="shared" si="18"/>
        <v>1.0045268939246057E-3</v>
      </c>
      <c r="AC621" t="str">
        <f t="shared" si="19"/>
        <v>2104008330-24033-NOX</v>
      </c>
      <c r="AD621" t="str">
        <f>IF(COUNTIF('NP-NRModel-MAR-WILDFIRES Modifi'!V:V, AC621)=0, "Missing", "")</f>
        <v/>
      </c>
    </row>
    <row r="622" spans="1:30" hidden="1" x14ac:dyDescent="0.3">
      <c r="A622" s="24">
        <v>2104008330</v>
      </c>
      <c r="B622" s="40">
        <v>24033</v>
      </c>
      <c r="C622" s="25"/>
      <c r="D622" s="25"/>
      <c r="E622" s="25"/>
      <c r="F622" s="25"/>
      <c r="G622" s="25" t="s">
        <v>12</v>
      </c>
      <c r="H622" s="25">
        <v>4.0459414734356702</v>
      </c>
      <c r="I622" s="25">
        <v>153</v>
      </c>
      <c r="J622" s="25">
        <v>2.64440619178802E-2</v>
      </c>
      <c r="K622" s="25"/>
      <c r="L622" s="25"/>
      <c r="M622" s="25">
        <v>10476</v>
      </c>
      <c r="N622" s="26">
        <v>878910</v>
      </c>
      <c r="O622" s="24">
        <v>2104008330</v>
      </c>
      <c r="P622" s="25">
        <v>24033</v>
      </c>
      <c r="Q622" s="25"/>
      <c r="R622" s="25"/>
      <c r="S622" s="25"/>
      <c r="T622" s="25"/>
      <c r="U622" s="25" t="s">
        <v>12</v>
      </c>
      <c r="V622" s="25">
        <v>26.324891924561001</v>
      </c>
      <c r="W622" s="25">
        <v>365</v>
      </c>
      <c r="X622" s="25">
        <v>7.21229915741399E-2</v>
      </c>
      <c r="Y622" s="25">
        <v>10476</v>
      </c>
      <c r="Z622" s="27">
        <v>878910</v>
      </c>
      <c r="AA622" s="28">
        <f t="shared" si="18"/>
        <v>1.0045268939246057E-3</v>
      </c>
      <c r="AC622" t="str">
        <f t="shared" si="19"/>
        <v>2104008330-24033-VOC</v>
      </c>
      <c r="AD622" t="str">
        <f>IF(COUNTIF('NP-NRModel-MAR-WILDFIRES Modifi'!V:V, AC622)=0, "Missing", "")</f>
        <v/>
      </c>
    </row>
    <row r="623" spans="1:30" hidden="1" x14ac:dyDescent="0.3">
      <c r="A623" s="24">
        <v>2104008330</v>
      </c>
      <c r="B623" s="40">
        <v>51013</v>
      </c>
      <c r="C623" s="25"/>
      <c r="D623" s="25"/>
      <c r="E623" s="25"/>
      <c r="F623" s="25"/>
      <c r="G623" s="25" t="s">
        <v>955</v>
      </c>
      <c r="H623" s="25">
        <v>2.8716662232026201E-2</v>
      </c>
      <c r="I623" s="25">
        <v>153</v>
      </c>
      <c r="J623" s="25">
        <v>1.8769060282370099E-4</v>
      </c>
      <c r="K623" s="25"/>
      <c r="L623" s="25"/>
      <c r="M623" s="25">
        <v>10476</v>
      </c>
      <c r="N623" s="26">
        <v>2069619</v>
      </c>
      <c r="O623" s="24">
        <v>2104008330</v>
      </c>
      <c r="P623" s="25">
        <v>51013</v>
      </c>
      <c r="Q623" s="25"/>
      <c r="R623" s="25"/>
      <c r="S623" s="25"/>
      <c r="T623" s="25"/>
      <c r="U623" s="25" t="s">
        <v>955</v>
      </c>
      <c r="V623" s="25">
        <v>0.18684477634083901</v>
      </c>
      <c r="W623" s="25">
        <v>365</v>
      </c>
      <c r="X623" s="25">
        <v>5.1190349682421704E-4</v>
      </c>
      <c r="Y623" s="25">
        <v>10476</v>
      </c>
      <c r="Z623" s="27">
        <v>2069619</v>
      </c>
      <c r="AA623" s="28">
        <f t="shared" si="18"/>
        <v>1.0045268939246075E-3</v>
      </c>
      <c r="AC623" t="str">
        <f t="shared" si="19"/>
        <v>2104008330-51013-NOX</v>
      </c>
      <c r="AD623" t="str">
        <f>IF(COUNTIF('NP-NRModel-MAR-WILDFIRES Modifi'!V:V, AC623)=0, "Missing", "")</f>
        <v/>
      </c>
    </row>
    <row r="624" spans="1:30" hidden="1" x14ac:dyDescent="0.3">
      <c r="A624" s="24">
        <v>2104008330</v>
      </c>
      <c r="B624" s="40">
        <v>51013</v>
      </c>
      <c r="C624" s="25"/>
      <c r="D624" s="25"/>
      <c r="E624" s="25"/>
      <c r="F624" s="25"/>
      <c r="G624" s="25" t="s">
        <v>12</v>
      </c>
      <c r="H624" s="25">
        <v>0.21537489156072701</v>
      </c>
      <c r="I624" s="25">
        <v>153</v>
      </c>
      <c r="J624" s="25">
        <v>1.4076790298086701E-3</v>
      </c>
      <c r="K624" s="25"/>
      <c r="L624" s="25"/>
      <c r="M624" s="25">
        <v>10476</v>
      </c>
      <c r="N624" s="26">
        <v>2069612</v>
      </c>
      <c r="O624" s="24">
        <v>2104008330</v>
      </c>
      <c r="P624" s="25">
        <v>51013</v>
      </c>
      <c r="Q624" s="25"/>
      <c r="R624" s="25"/>
      <c r="S624" s="25"/>
      <c r="T624" s="25"/>
      <c r="U624" s="25" t="s">
        <v>12</v>
      </c>
      <c r="V624" s="25">
        <v>1.4013353334015699</v>
      </c>
      <c r="W624" s="25">
        <v>365</v>
      </c>
      <c r="X624" s="25">
        <v>3.83927488603171E-3</v>
      </c>
      <c r="Y624" s="25">
        <v>10476</v>
      </c>
      <c r="Z624" s="27">
        <v>2069612</v>
      </c>
      <c r="AA624" s="28">
        <f t="shared" si="18"/>
        <v>1.0045268939245981E-3</v>
      </c>
      <c r="AC624" t="str">
        <f t="shared" si="19"/>
        <v>2104008330-51013-VOC</v>
      </c>
      <c r="AD624" t="str">
        <f>IF(COUNTIF('NP-NRModel-MAR-WILDFIRES Modifi'!V:V, AC624)=0, "Missing", "")</f>
        <v/>
      </c>
    </row>
    <row r="625" spans="1:30" hidden="1" x14ac:dyDescent="0.3">
      <c r="A625" s="24">
        <v>2104008330</v>
      </c>
      <c r="B625" s="40">
        <v>51059</v>
      </c>
      <c r="C625" s="25"/>
      <c r="D625" s="25"/>
      <c r="E625" s="25"/>
      <c r="F625" s="25"/>
      <c r="G625" s="25" t="s">
        <v>955</v>
      </c>
      <c r="H625" s="25">
        <v>0.63776080851447703</v>
      </c>
      <c r="I625" s="25">
        <v>153</v>
      </c>
      <c r="J625" s="25">
        <v>4.1683712974802398E-3</v>
      </c>
      <c r="K625" s="25"/>
      <c r="L625" s="25"/>
      <c r="M625" s="25">
        <v>10476</v>
      </c>
      <c r="N625" s="26">
        <v>625073</v>
      </c>
      <c r="O625" s="24">
        <v>2104008330</v>
      </c>
      <c r="P625" s="25">
        <v>51059</v>
      </c>
      <c r="Q625" s="25"/>
      <c r="R625" s="25"/>
      <c r="S625" s="25"/>
      <c r="T625" s="25"/>
      <c r="U625" s="25" t="s">
        <v>955</v>
      </c>
      <c r="V625" s="25">
        <v>4.1495865592953596</v>
      </c>
      <c r="W625" s="25">
        <v>365</v>
      </c>
      <c r="X625" s="25">
        <v>1.13687302994393E-2</v>
      </c>
      <c r="Y625" s="25">
        <v>10476</v>
      </c>
      <c r="Z625" s="27">
        <v>625073</v>
      </c>
      <c r="AA625" s="28">
        <f t="shared" si="18"/>
        <v>1.004526893924601E-3</v>
      </c>
      <c r="AC625" t="str">
        <f t="shared" si="19"/>
        <v>2104008330-51059-NOX</v>
      </c>
      <c r="AD625" t="str">
        <f>IF(COUNTIF('NP-NRModel-MAR-WILDFIRES Modifi'!V:V, AC625)=0, "Missing", "")</f>
        <v/>
      </c>
    </row>
    <row r="626" spans="1:30" hidden="1" x14ac:dyDescent="0.3">
      <c r="A626" s="24">
        <v>2104008330</v>
      </c>
      <c r="B626" s="40">
        <v>51059</v>
      </c>
      <c r="C626" s="25"/>
      <c r="D626" s="25"/>
      <c r="E626" s="25"/>
      <c r="F626" s="25"/>
      <c r="G626" s="25" t="s">
        <v>12</v>
      </c>
      <c r="H626" s="25">
        <v>4.7832064397559098</v>
      </c>
      <c r="I626" s="25">
        <v>153</v>
      </c>
      <c r="J626" s="25">
        <v>3.1262787187947103E-2</v>
      </c>
      <c r="K626" s="25"/>
      <c r="L626" s="25"/>
      <c r="M626" s="25">
        <v>10476</v>
      </c>
      <c r="N626" s="26">
        <v>625072</v>
      </c>
      <c r="O626" s="24">
        <v>2104008330</v>
      </c>
      <c r="P626" s="25">
        <v>51059</v>
      </c>
      <c r="Q626" s="25"/>
      <c r="R626" s="25"/>
      <c r="S626" s="25"/>
      <c r="T626" s="25"/>
      <c r="U626" s="25" t="s">
        <v>12</v>
      </c>
      <c r="V626" s="25">
        <v>31.121901640488701</v>
      </c>
      <c r="W626" s="25">
        <v>365</v>
      </c>
      <c r="X626" s="25">
        <v>8.5265483946544401E-2</v>
      </c>
      <c r="Y626" s="25">
        <v>10476</v>
      </c>
      <c r="Z626" s="27">
        <v>625072</v>
      </c>
      <c r="AA626" s="28">
        <f t="shared" si="18"/>
        <v>1.0045268939246025E-3</v>
      </c>
      <c r="AC626" t="str">
        <f t="shared" si="19"/>
        <v>2104008330-51059-VOC</v>
      </c>
      <c r="AD626" t="str">
        <f>IF(COUNTIF('NP-NRModel-MAR-WILDFIRES Modifi'!V:V, AC626)=0, "Missing", "")</f>
        <v/>
      </c>
    </row>
    <row r="627" spans="1:30" hidden="1" x14ac:dyDescent="0.3">
      <c r="A627" s="24">
        <v>2104008330</v>
      </c>
      <c r="B627" s="40">
        <v>51107</v>
      </c>
      <c r="C627" s="25"/>
      <c r="D627" s="25"/>
      <c r="E627" s="25"/>
      <c r="F627" s="25"/>
      <c r="G627" s="25" t="s">
        <v>955</v>
      </c>
      <c r="H627" s="25">
        <v>0.39628255317103001</v>
      </c>
      <c r="I627" s="25">
        <v>153</v>
      </c>
      <c r="J627" s="25">
        <v>2.5900820468694801E-3</v>
      </c>
      <c r="K627" s="25"/>
      <c r="L627" s="25"/>
      <c r="M627" s="25">
        <v>10476</v>
      </c>
      <c r="N627" s="26">
        <v>1247524</v>
      </c>
      <c r="O627" s="24">
        <v>2104008330</v>
      </c>
      <c r="P627" s="25">
        <v>51107</v>
      </c>
      <c r="Q627" s="25"/>
      <c r="R627" s="25"/>
      <c r="S627" s="25"/>
      <c r="T627" s="25"/>
      <c r="U627" s="25" t="s">
        <v>955</v>
      </c>
      <c r="V627" s="25">
        <v>2.57840985894389</v>
      </c>
      <c r="W627" s="25">
        <v>365</v>
      </c>
      <c r="X627" s="25">
        <v>7.0641365998462902E-3</v>
      </c>
      <c r="Y627" s="25">
        <v>10476</v>
      </c>
      <c r="Z627" s="27">
        <v>1247524</v>
      </c>
      <c r="AA627" s="28">
        <f t="shared" si="18"/>
        <v>1.0045268939246033E-3</v>
      </c>
      <c r="AC627" t="str">
        <f t="shared" si="19"/>
        <v>2104008330-51107-NOX</v>
      </c>
      <c r="AD627" t="str">
        <f>IF(COUNTIF('NP-NRModel-MAR-WILDFIRES Modifi'!V:V, AC627)=0, "Missing", "")</f>
        <v/>
      </c>
    </row>
    <row r="628" spans="1:30" hidden="1" x14ac:dyDescent="0.3">
      <c r="A628" s="24">
        <v>2104008330</v>
      </c>
      <c r="B628" s="40">
        <v>51107</v>
      </c>
      <c r="C628" s="25"/>
      <c r="D628" s="25"/>
      <c r="E628" s="25"/>
      <c r="F628" s="25"/>
      <c r="G628" s="25" t="s">
        <v>12</v>
      </c>
      <c r="H628" s="25">
        <v>2.9721195246800698</v>
      </c>
      <c r="I628" s="25">
        <v>153</v>
      </c>
      <c r="J628" s="25">
        <v>1.9425617808366501E-2</v>
      </c>
      <c r="K628" s="25"/>
      <c r="L628" s="25"/>
      <c r="M628" s="25">
        <v>10476</v>
      </c>
      <c r="N628" s="26">
        <v>1247527</v>
      </c>
      <c r="O628" s="24">
        <v>2104008330</v>
      </c>
      <c r="P628" s="25">
        <v>51107</v>
      </c>
      <c r="Q628" s="25"/>
      <c r="R628" s="25"/>
      <c r="S628" s="25"/>
      <c r="T628" s="25"/>
      <c r="U628" s="25" t="s">
        <v>12</v>
      </c>
      <c r="V628" s="25">
        <v>19.338076387852698</v>
      </c>
      <c r="W628" s="25">
        <v>365</v>
      </c>
      <c r="X628" s="25">
        <v>5.2981031199596601E-2</v>
      </c>
      <c r="Y628" s="25">
        <v>10476</v>
      </c>
      <c r="Z628" s="27">
        <v>1247527</v>
      </c>
      <c r="AA628" s="28">
        <f t="shared" si="18"/>
        <v>1.0045268939246094E-3</v>
      </c>
      <c r="AC628" t="str">
        <f t="shared" si="19"/>
        <v>2104008330-51107-VOC</v>
      </c>
      <c r="AD628" t="str">
        <f>IF(COUNTIF('NP-NRModel-MAR-WILDFIRES Modifi'!V:V, AC628)=0, "Missing", "")</f>
        <v/>
      </c>
    </row>
    <row r="629" spans="1:30" hidden="1" x14ac:dyDescent="0.3">
      <c r="A629" s="24">
        <v>2104008330</v>
      </c>
      <c r="B629" s="40">
        <v>51153</v>
      </c>
      <c r="C629" s="25"/>
      <c r="D629" s="25"/>
      <c r="E629" s="25"/>
      <c r="F629" s="25"/>
      <c r="G629" s="25" t="s">
        <v>955</v>
      </c>
      <c r="H629" s="25">
        <v>0.39863341513363998</v>
      </c>
      <c r="I629" s="25">
        <v>153</v>
      </c>
      <c r="J629" s="25">
        <v>2.6054471577362098E-3</v>
      </c>
      <c r="K629" s="25"/>
      <c r="L629" s="25"/>
      <c r="M629" s="25">
        <v>10476</v>
      </c>
      <c r="N629" s="26">
        <v>161493</v>
      </c>
      <c r="O629" s="24">
        <v>2104008330</v>
      </c>
      <c r="P629" s="25">
        <v>51153</v>
      </c>
      <c r="Q629" s="25"/>
      <c r="R629" s="25"/>
      <c r="S629" s="25"/>
      <c r="T629" s="25"/>
      <c r="U629" s="25" t="s">
        <v>955</v>
      </c>
      <c r="V629" s="25">
        <v>2.5937057270382602</v>
      </c>
      <c r="W629" s="25">
        <v>365</v>
      </c>
      <c r="X629" s="25">
        <v>7.1060430877760697E-3</v>
      </c>
      <c r="Y629" s="25">
        <v>10476</v>
      </c>
      <c r="Z629" s="27">
        <v>161493</v>
      </c>
      <c r="AA629" s="28">
        <f t="shared" si="18"/>
        <v>1.0045268939246077E-3</v>
      </c>
      <c r="AC629" t="str">
        <f t="shared" si="19"/>
        <v>2104008330-51153-NOX</v>
      </c>
      <c r="AD629" t="str">
        <f>IF(COUNTIF('NP-NRModel-MAR-WILDFIRES Modifi'!V:V, AC629)=0, "Missing", "")</f>
        <v/>
      </c>
    </row>
    <row r="630" spans="1:30" hidden="1" x14ac:dyDescent="0.3">
      <c r="A630" s="24">
        <v>2104008330</v>
      </c>
      <c r="B630" s="40">
        <v>51153</v>
      </c>
      <c r="C630" s="25"/>
      <c r="D630" s="25"/>
      <c r="E630" s="25"/>
      <c r="F630" s="25"/>
      <c r="G630" s="25" t="s">
        <v>12</v>
      </c>
      <c r="H630" s="25">
        <v>2.9897506135023</v>
      </c>
      <c r="I630" s="25">
        <v>153</v>
      </c>
      <c r="J630" s="25">
        <v>1.9540853683021601E-2</v>
      </c>
      <c r="K630" s="25"/>
      <c r="L630" s="25"/>
      <c r="M630" s="25">
        <v>10476</v>
      </c>
      <c r="N630" s="26">
        <v>161487</v>
      </c>
      <c r="O630" s="24">
        <v>2104008330</v>
      </c>
      <c r="P630" s="25">
        <v>51153</v>
      </c>
      <c r="Q630" s="25"/>
      <c r="R630" s="25"/>
      <c r="S630" s="25"/>
      <c r="T630" s="25"/>
      <c r="U630" s="25" t="s">
        <v>12</v>
      </c>
      <c r="V630" s="25">
        <v>19.452792952787</v>
      </c>
      <c r="W630" s="25">
        <v>365</v>
      </c>
      <c r="X630" s="25">
        <v>5.3295323158320598E-2</v>
      </c>
      <c r="Y630" s="25">
        <v>10476</v>
      </c>
      <c r="Z630" s="27">
        <v>161487</v>
      </c>
      <c r="AA630" s="28">
        <f t="shared" si="18"/>
        <v>1.0045268939246066E-3</v>
      </c>
      <c r="AC630" t="str">
        <f t="shared" si="19"/>
        <v>2104008330-51153-VOC</v>
      </c>
      <c r="AD630" t="str">
        <f>IF(COUNTIF('NP-NRModel-MAR-WILDFIRES Modifi'!V:V, AC630)=0, "Missing", "")</f>
        <v/>
      </c>
    </row>
    <row r="631" spans="1:30" hidden="1" x14ac:dyDescent="0.3">
      <c r="A631" s="24">
        <v>2104008330</v>
      </c>
      <c r="B631" s="40">
        <v>51510</v>
      </c>
      <c r="C631" s="25"/>
      <c r="D631" s="25"/>
      <c r="E631" s="25"/>
      <c r="F631" s="25"/>
      <c r="G631" s="25" t="s">
        <v>955</v>
      </c>
      <c r="H631" s="25">
        <v>9.8372875096928505E-3</v>
      </c>
      <c r="I631" s="25">
        <v>153</v>
      </c>
      <c r="J631" s="29">
        <v>6.4295996795378098E-5</v>
      </c>
      <c r="K631" s="29"/>
      <c r="L631" s="29"/>
      <c r="M631" s="25">
        <v>10476</v>
      </c>
      <c r="N631" s="26">
        <v>102751</v>
      </c>
      <c r="O631" s="24">
        <v>2104008330</v>
      </c>
      <c r="P631" s="25">
        <v>51510</v>
      </c>
      <c r="Q631" s="25"/>
      <c r="R631" s="25"/>
      <c r="S631" s="25"/>
      <c r="T631" s="25"/>
      <c r="U631" s="25" t="s">
        <v>955</v>
      </c>
      <c r="V631" s="25">
        <v>6.4006247303323993E-2</v>
      </c>
      <c r="W631" s="25">
        <v>365</v>
      </c>
      <c r="X631" s="25">
        <v>1.75359581652942E-4</v>
      </c>
      <c r="Y631" s="25">
        <v>10476</v>
      </c>
      <c r="Z631" s="27">
        <v>102751</v>
      </c>
      <c r="AA631" s="28">
        <f t="shared" si="18"/>
        <v>1.0045268939246038E-3</v>
      </c>
      <c r="AC631" t="str">
        <f t="shared" si="19"/>
        <v>2104008330-51510-NOX</v>
      </c>
      <c r="AD631" t="str">
        <f>IF(COUNTIF('NP-NRModel-MAR-WILDFIRES Modifi'!V:V, AC631)=0, "Missing", "")</f>
        <v/>
      </c>
    </row>
    <row r="632" spans="1:30" hidden="1" x14ac:dyDescent="0.3">
      <c r="A632" s="24">
        <v>2104008330</v>
      </c>
      <c r="B632" s="40">
        <v>51510</v>
      </c>
      <c r="C632" s="25"/>
      <c r="D632" s="25"/>
      <c r="E632" s="25"/>
      <c r="F632" s="25"/>
      <c r="G632" s="25" t="s">
        <v>12</v>
      </c>
      <c r="H632" s="25">
        <v>7.3779656322696202E-2</v>
      </c>
      <c r="I632" s="25">
        <v>153</v>
      </c>
      <c r="J632" s="25">
        <v>4.8221997596533501E-4</v>
      </c>
      <c r="K632" s="25"/>
      <c r="L632" s="25"/>
      <c r="M632" s="25">
        <v>10476</v>
      </c>
      <c r="N632" s="26">
        <v>102753</v>
      </c>
      <c r="O632" s="24">
        <v>2104008330</v>
      </c>
      <c r="P632" s="25">
        <v>51510</v>
      </c>
      <c r="Q632" s="25"/>
      <c r="R632" s="25"/>
      <c r="S632" s="25"/>
      <c r="T632" s="25"/>
      <c r="U632" s="25" t="s">
        <v>12</v>
      </c>
      <c r="V632" s="25">
        <v>0.48004685477493098</v>
      </c>
      <c r="W632" s="25">
        <v>365</v>
      </c>
      <c r="X632" s="25">
        <v>1.31519686239707E-3</v>
      </c>
      <c r="Y632" s="25">
        <v>10476</v>
      </c>
      <c r="Z632" s="27">
        <v>102753</v>
      </c>
      <c r="AA632" s="28">
        <f t="shared" si="18"/>
        <v>1.0045268939246001E-3</v>
      </c>
      <c r="AC632" t="str">
        <f t="shared" si="19"/>
        <v>2104008330-51510-VOC</v>
      </c>
      <c r="AD632" t="str">
        <f>IF(COUNTIF('NP-NRModel-MAR-WILDFIRES Modifi'!V:V, AC632)=0, "Missing", "")</f>
        <v/>
      </c>
    </row>
    <row r="633" spans="1:30" hidden="1" x14ac:dyDescent="0.3">
      <c r="A633" s="24">
        <v>2104008330</v>
      </c>
      <c r="B633" s="40">
        <v>51600</v>
      </c>
      <c r="C633" s="25"/>
      <c r="D633" s="25"/>
      <c r="E633" s="25"/>
      <c r="F633" s="25"/>
      <c r="G633" s="25" t="s">
        <v>955</v>
      </c>
      <c r="H633" s="25">
        <v>1.1661141402014999E-2</v>
      </c>
      <c r="I633" s="25">
        <v>153</v>
      </c>
      <c r="J633" s="29">
        <v>7.6216610470686294E-5</v>
      </c>
      <c r="K633" s="29"/>
      <c r="L633" s="29"/>
      <c r="M633" s="25">
        <v>10476</v>
      </c>
      <c r="N633" s="26">
        <v>1354142</v>
      </c>
      <c r="O633" s="24">
        <v>2104008330</v>
      </c>
      <c r="P633" s="25">
        <v>51600</v>
      </c>
      <c r="Q633" s="25"/>
      <c r="R633" s="25"/>
      <c r="S633" s="25"/>
      <c r="T633" s="25"/>
      <c r="U633" s="25" t="s">
        <v>955</v>
      </c>
      <c r="V633" s="25">
        <v>7.5873140810510706E-2</v>
      </c>
      <c r="W633" s="25">
        <v>365</v>
      </c>
      <c r="X633" s="25">
        <v>2.0787161865893299E-4</v>
      </c>
      <c r="Y633" s="25">
        <v>10476</v>
      </c>
      <c r="Z633" s="27">
        <v>1354142</v>
      </c>
      <c r="AA633" s="28">
        <f t="shared" si="18"/>
        <v>1.0045268939246023E-3</v>
      </c>
      <c r="AC633" t="str">
        <f t="shared" si="19"/>
        <v>2104008330-51600-NOX</v>
      </c>
      <c r="AD633" t="str">
        <f>IF(COUNTIF('NP-NRModel-MAR-WILDFIRES Modifi'!V:V, AC633)=0, "Missing", "")</f>
        <v/>
      </c>
    </row>
    <row r="634" spans="1:30" hidden="1" x14ac:dyDescent="0.3">
      <c r="A634" s="24">
        <v>2104008330</v>
      </c>
      <c r="B634" s="40">
        <v>51600</v>
      </c>
      <c r="C634" s="25"/>
      <c r="D634" s="25"/>
      <c r="E634" s="25"/>
      <c r="F634" s="25"/>
      <c r="G634" s="25" t="s">
        <v>12</v>
      </c>
      <c r="H634" s="25">
        <v>8.7458560515112194E-2</v>
      </c>
      <c r="I634" s="25">
        <v>153</v>
      </c>
      <c r="J634" s="25">
        <v>5.7162457853014497E-4</v>
      </c>
      <c r="K634" s="25"/>
      <c r="L634" s="25"/>
      <c r="M634" s="25">
        <v>10476</v>
      </c>
      <c r="N634" s="26">
        <v>1354145</v>
      </c>
      <c r="O634" s="24">
        <v>2104008330</v>
      </c>
      <c r="P634" s="25">
        <v>51600</v>
      </c>
      <c r="Q634" s="25"/>
      <c r="R634" s="25"/>
      <c r="S634" s="25"/>
      <c r="T634" s="25"/>
      <c r="U634" s="25" t="s">
        <v>12</v>
      </c>
      <c r="V634" s="25">
        <v>0.56904855607882698</v>
      </c>
      <c r="W634" s="25">
        <v>365</v>
      </c>
      <c r="X634" s="25">
        <v>1.55903713994199E-3</v>
      </c>
      <c r="Y634" s="25">
        <v>10476</v>
      </c>
      <c r="Z634" s="27">
        <v>1354145</v>
      </c>
      <c r="AA634" s="28">
        <f t="shared" si="18"/>
        <v>1.0045268939246042E-3</v>
      </c>
      <c r="AC634" t="str">
        <f t="shared" si="19"/>
        <v>2104008330-51600-VOC</v>
      </c>
      <c r="AD634" t="str">
        <f>IF(COUNTIF('NP-NRModel-MAR-WILDFIRES Modifi'!V:V, AC634)=0, "Missing", "")</f>
        <v/>
      </c>
    </row>
    <row r="635" spans="1:30" hidden="1" x14ac:dyDescent="0.3">
      <c r="A635" s="24">
        <v>2104008330</v>
      </c>
      <c r="B635" s="40">
        <v>51610</v>
      </c>
      <c r="C635" s="25"/>
      <c r="D635" s="25"/>
      <c r="E635" s="25"/>
      <c r="F635" s="25"/>
      <c r="G635" s="25" t="s">
        <v>955</v>
      </c>
      <c r="H635" s="25">
        <v>3.1342635939630198E-3</v>
      </c>
      <c r="I635" s="25">
        <v>153</v>
      </c>
      <c r="J635" s="29">
        <v>2.0485382967078501E-5</v>
      </c>
      <c r="K635" s="29"/>
      <c r="L635" s="29"/>
      <c r="M635" s="25">
        <v>10476</v>
      </c>
      <c r="N635" s="26">
        <v>74597</v>
      </c>
      <c r="O635" s="24">
        <v>2104008330</v>
      </c>
      <c r="P635" s="25">
        <v>51610</v>
      </c>
      <c r="Q635" s="25"/>
      <c r="R635" s="25"/>
      <c r="S635" s="25"/>
      <c r="T635" s="25"/>
      <c r="U635" s="25" t="s">
        <v>955</v>
      </c>
      <c r="V635" s="25">
        <v>2.03930657217587E-2</v>
      </c>
      <c r="W635" s="25">
        <v>365</v>
      </c>
      <c r="X635" s="29">
        <v>5.5871412936325298E-5</v>
      </c>
      <c r="Y635" s="25">
        <v>10476</v>
      </c>
      <c r="Z635" s="27">
        <v>74597</v>
      </c>
      <c r="AA635" s="28">
        <f t="shared" si="18"/>
        <v>1.0045268939246001E-3</v>
      </c>
      <c r="AC635" t="str">
        <f t="shared" si="19"/>
        <v>2104008330-51610-NOX</v>
      </c>
      <c r="AD635" t="str">
        <f>IF(COUNTIF('NP-NRModel-MAR-WILDFIRES Modifi'!V:V, AC635)=0, "Missing", "")</f>
        <v/>
      </c>
    </row>
    <row r="636" spans="1:30" hidden="1" x14ac:dyDescent="0.3">
      <c r="A636" s="24">
        <v>2104008330</v>
      </c>
      <c r="B636" s="40">
        <v>51610</v>
      </c>
      <c r="C636" s="25"/>
      <c r="D636" s="25"/>
      <c r="E636" s="25"/>
      <c r="F636" s="25"/>
      <c r="G636" s="25" t="s">
        <v>12</v>
      </c>
      <c r="H636" s="25">
        <v>2.3506965677802499E-2</v>
      </c>
      <c r="I636" s="25">
        <v>153</v>
      </c>
      <c r="J636" s="25">
        <v>1.5364029854772899E-4</v>
      </c>
      <c r="K636" s="25"/>
      <c r="L636" s="25"/>
      <c r="M636" s="25">
        <v>10476</v>
      </c>
      <c r="N636" s="26">
        <v>74590</v>
      </c>
      <c r="O636" s="24">
        <v>2104008330</v>
      </c>
      <c r="P636" s="25">
        <v>51610</v>
      </c>
      <c r="Q636" s="25"/>
      <c r="R636" s="25"/>
      <c r="S636" s="25"/>
      <c r="T636" s="25"/>
      <c r="U636" s="25" t="s">
        <v>12</v>
      </c>
      <c r="V636" s="25">
        <v>0.15294791953998199</v>
      </c>
      <c r="W636" s="25">
        <v>365</v>
      </c>
      <c r="X636" s="25">
        <v>4.1903539599995202E-4</v>
      </c>
      <c r="Y636" s="25">
        <v>10476</v>
      </c>
      <c r="Z636" s="27">
        <v>74590</v>
      </c>
      <c r="AA636" s="28">
        <f t="shared" si="18"/>
        <v>1.0045268939246081E-3</v>
      </c>
      <c r="AC636" t="str">
        <f t="shared" si="19"/>
        <v>2104008330-51610-VOC</v>
      </c>
      <c r="AD636" t="str">
        <f>IF(COUNTIF('NP-NRModel-MAR-WILDFIRES Modifi'!V:V, AC636)=0, "Missing", "")</f>
        <v/>
      </c>
    </row>
    <row r="637" spans="1:30" hidden="1" x14ac:dyDescent="0.3">
      <c r="A637" s="24">
        <v>2104008330</v>
      </c>
      <c r="B637" s="40">
        <v>51683</v>
      </c>
      <c r="C637" s="25"/>
      <c r="D637" s="25"/>
      <c r="E637" s="25"/>
      <c r="F637" s="25"/>
      <c r="G637" s="25" t="s">
        <v>955</v>
      </c>
      <c r="H637" s="25">
        <v>1.5957428470969801E-2</v>
      </c>
      <c r="I637" s="25">
        <v>153</v>
      </c>
      <c r="J637" s="25">
        <v>1.04296918110913E-4</v>
      </c>
      <c r="K637" s="25"/>
      <c r="L637" s="25"/>
      <c r="M637" s="25">
        <v>10476</v>
      </c>
      <c r="N637" s="26">
        <v>17054</v>
      </c>
      <c r="O637" s="24">
        <v>2104008330</v>
      </c>
      <c r="P637" s="25">
        <v>51683</v>
      </c>
      <c r="Q637" s="25"/>
      <c r="R637" s="25"/>
      <c r="S637" s="25"/>
      <c r="T637" s="25"/>
      <c r="U637" s="25" t="s">
        <v>955</v>
      </c>
      <c r="V637" s="25">
        <v>0.10382690472669399</v>
      </c>
      <c r="W637" s="25">
        <v>365</v>
      </c>
      <c r="X637" s="25">
        <v>2.8445727322382101E-4</v>
      </c>
      <c r="Y637" s="25">
        <v>10476</v>
      </c>
      <c r="Z637" s="27">
        <v>17054</v>
      </c>
      <c r="AA637" s="28">
        <f t="shared" si="18"/>
        <v>1.0045268939246166E-3</v>
      </c>
      <c r="AC637" t="str">
        <f t="shared" si="19"/>
        <v>2104008330-51683-NOX</v>
      </c>
      <c r="AD637" t="str">
        <f>IF(COUNTIF('NP-NRModel-MAR-WILDFIRES Modifi'!V:V, AC637)=0, "Missing", "")</f>
        <v/>
      </c>
    </row>
    <row r="638" spans="1:30" hidden="1" x14ac:dyDescent="0.3">
      <c r="A638" s="24">
        <v>2104008330</v>
      </c>
      <c r="B638" s="40">
        <v>51683</v>
      </c>
      <c r="C638" s="25"/>
      <c r="D638" s="25"/>
      <c r="E638" s="25"/>
      <c r="F638" s="25"/>
      <c r="G638" s="25" t="s">
        <v>12</v>
      </c>
      <c r="H638" s="25">
        <v>0.11968069097843199</v>
      </c>
      <c r="I638" s="25">
        <v>153</v>
      </c>
      <c r="J638" s="25">
        <v>7.8222673842112905E-4</v>
      </c>
      <c r="K638" s="25"/>
      <c r="L638" s="25"/>
      <c r="M638" s="25">
        <v>10476</v>
      </c>
      <c r="N638" s="26">
        <v>17051</v>
      </c>
      <c r="O638" s="24">
        <v>2104008330</v>
      </c>
      <c r="P638" s="25">
        <v>51683</v>
      </c>
      <c r="Q638" s="25"/>
      <c r="R638" s="25"/>
      <c r="S638" s="25"/>
      <c r="T638" s="25"/>
      <c r="U638" s="25" t="s">
        <v>12</v>
      </c>
      <c r="V638" s="25">
        <v>0.77870163870380604</v>
      </c>
      <c r="W638" s="25">
        <v>365</v>
      </c>
      <c r="X638" s="25">
        <v>2.1334291471337098E-3</v>
      </c>
      <c r="Y638" s="25">
        <v>10476</v>
      </c>
      <c r="Z638" s="27">
        <v>17051</v>
      </c>
      <c r="AA638" s="28">
        <f t="shared" si="18"/>
        <v>1.0045268939245983E-3</v>
      </c>
      <c r="AC638" t="str">
        <f t="shared" si="19"/>
        <v>2104008330-51683-VOC</v>
      </c>
      <c r="AD638" t="str">
        <f>IF(COUNTIF('NP-NRModel-MAR-WILDFIRES Modifi'!V:V, AC638)=0, "Missing", "")</f>
        <v/>
      </c>
    </row>
    <row r="639" spans="1:30" hidden="1" x14ac:dyDescent="0.3">
      <c r="A639" s="24">
        <v>2104008330</v>
      </c>
      <c r="B639" s="40">
        <v>51685</v>
      </c>
      <c r="C639" s="25"/>
      <c r="D639" s="25"/>
      <c r="E639" s="25"/>
      <c r="F639" s="25"/>
      <c r="G639" s="25" t="s">
        <v>955</v>
      </c>
      <c r="H639" s="25">
        <v>3.9096826694100398E-3</v>
      </c>
      <c r="I639" s="25">
        <v>153</v>
      </c>
      <c r="J639" s="29">
        <v>2.5553481499412001E-5</v>
      </c>
      <c r="K639" s="29"/>
      <c r="L639" s="29"/>
      <c r="M639" s="25">
        <v>10476</v>
      </c>
      <c r="N639" s="26">
        <v>461544</v>
      </c>
      <c r="O639" s="24">
        <v>2104008330</v>
      </c>
      <c r="P639" s="25">
        <v>51685</v>
      </c>
      <c r="Q639" s="25"/>
      <c r="R639" s="25"/>
      <c r="S639" s="25"/>
      <c r="T639" s="25"/>
      <c r="U639" s="25" t="s">
        <v>955</v>
      </c>
      <c r="V639" s="25">
        <v>2.5438324900965599E-2</v>
      </c>
      <c r="W639" s="25">
        <v>365</v>
      </c>
      <c r="X639" s="29">
        <v>6.9694040824563403E-5</v>
      </c>
      <c r="Y639" s="25">
        <v>10476</v>
      </c>
      <c r="Z639" s="27">
        <v>461544</v>
      </c>
      <c r="AA639" s="28">
        <f t="shared" si="18"/>
        <v>1.0045268939246088E-3</v>
      </c>
      <c r="AC639" t="str">
        <f t="shared" si="19"/>
        <v>2104008330-51685-NOX</v>
      </c>
      <c r="AD639" t="str">
        <f>IF(COUNTIF('NP-NRModel-MAR-WILDFIRES Modifi'!V:V, AC639)=0, "Missing", "")</f>
        <v/>
      </c>
    </row>
    <row r="640" spans="1:30" hidden="1" x14ac:dyDescent="0.3">
      <c r="A640" s="24">
        <v>2104008330</v>
      </c>
      <c r="B640" s="40">
        <v>51685</v>
      </c>
      <c r="C640" s="25"/>
      <c r="D640" s="25"/>
      <c r="E640" s="25"/>
      <c r="F640" s="25"/>
      <c r="G640" s="25" t="s">
        <v>12</v>
      </c>
      <c r="H640" s="25">
        <v>2.9322623779548598E-2</v>
      </c>
      <c r="I640" s="25">
        <v>153</v>
      </c>
      <c r="J640" s="25">
        <v>1.9165113581404299E-4</v>
      </c>
      <c r="K640" s="25"/>
      <c r="L640" s="25"/>
      <c r="M640" s="25">
        <v>10476</v>
      </c>
      <c r="N640" s="26">
        <v>461547</v>
      </c>
      <c r="O640" s="24">
        <v>2104008330</v>
      </c>
      <c r="P640" s="25">
        <v>51685</v>
      </c>
      <c r="Q640" s="25"/>
      <c r="R640" s="25"/>
      <c r="S640" s="25"/>
      <c r="T640" s="25"/>
      <c r="U640" s="25" t="s">
        <v>12</v>
      </c>
      <c r="V640" s="25">
        <v>0.190787461214978</v>
      </c>
      <c r="W640" s="25">
        <v>365</v>
      </c>
      <c r="X640" s="25">
        <v>5.2270537319171998E-4</v>
      </c>
      <c r="Y640" s="25">
        <v>10476</v>
      </c>
      <c r="Z640" s="27">
        <v>461547</v>
      </c>
      <c r="AA640" s="28">
        <f t="shared" si="18"/>
        <v>1.0045268939246055E-3</v>
      </c>
      <c r="AC640" t="str">
        <f t="shared" si="19"/>
        <v>2104008330-51685-VOC</v>
      </c>
      <c r="AD640" t="str">
        <f>IF(COUNTIF('NP-NRModel-MAR-WILDFIRES Modifi'!V:V, AC640)=0, "Missing", "")</f>
        <v/>
      </c>
    </row>
    <row r="641" spans="1:30" hidden="1" x14ac:dyDescent="0.3">
      <c r="A641" s="24">
        <v>2104008400</v>
      </c>
      <c r="B641" s="40">
        <v>24009</v>
      </c>
      <c r="C641" s="25"/>
      <c r="D641" s="25"/>
      <c r="E641" s="25"/>
      <c r="F641" s="25"/>
      <c r="G641" s="25" t="s">
        <v>955</v>
      </c>
      <c r="H641" s="25">
        <v>0.121711086146498</v>
      </c>
      <c r="I641" s="25">
        <v>153</v>
      </c>
      <c r="J641" s="25">
        <v>7.9549729507515099E-4</v>
      </c>
      <c r="K641" s="25"/>
      <c r="L641" s="25"/>
      <c r="M641" s="25">
        <v>10476</v>
      </c>
      <c r="N641" s="26">
        <v>308873</v>
      </c>
      <c r="O641" s="24">
        <v>2104008400</v>
      </c>
      <c r="P641" s="25">
        <v>24009</v>
      </c>
      <c r="Q641" s="25"/>
      <c r="R641" s="25"/>
      <c r="S641" s="25"/>
      <c r="T641" s="25"/>
      <c r="U641" s="25" t="s">
        <v>955</v>
      </c>
      <c r="V641" s="25">
        <v>0.79191239168043004</v>
      </c>
      <c r="W641" s="25">
        <v>365</v>
      </c>
      <c r="X641" s="25">
        <v>2.1696229909052901E-3</v>
      </c>
      <c r="Y641" s="25">
        <v>10476</v>
      </c>
      <c r="Z641" s="27">
        <v>308873</v>
      </c>
      <c r="AA641" s="28">
        <f t="shared" si="18"/>
        <v>1.0045268939246092E-3</v>
      </c>
      <c r="AC641" t="str">
        <f t="shared" si="19"/>
        <v>2104008400-24009-NOX</v>
      </c>
      <c r="AD641" t="str">
        <f>IF(COUNTIF('NP-NRModel-MAR-WILDFIRES Modifi'!V:V, AC641)=0, "Missing", "")</f>
        <v/>
      </c>
    </row>
    <row r="642" spans="1:30" hidden="1" x14ac:dyDescent="0.3">
      <c r="A642" s="24">
        <v>2104008400</v>
      </c>
      <c r="B642" s="40">
        <v>24009</v>
      </c>
      <c r="C642" s="25"/>
      <c r="D642" s="25"/>
      <c r="E642" s="25"/>
      <c r="F642" s="25"/>
      <c r="G642" s="25" t="s">
        <v>12</v>
      </c>
      <c r="H642" s="25">
        <v>7.0400251089023799E-2</v>
      </c>
      <c r="I642" s="25">
        <v>153</v>
      </c>
      <c r="J642" s="25">
        <v>4.6013236005897898E-4</v>
      </c>
      <c r="K642" s="25"/>
      <c r="L642" s="25"/>
      <c r="M642" s="25">
        <v>10476</v>
      </c>
      <c r="N642" s="26">
        <v>308881</v>
      </c>
      <c r="O642" s="24">
        <v>2104008400</v>
      </c>
      <c r="P642" s="25">
        <v>24009</v>
      </c>
      <c r="Q642" s="25"/>
      <c r="R642" s="25"/>
      <c r="S642" s="25"/>
      <c r="T642" s="25"/>
      <c r="U642" s="25" t="s">
        <v>12</v>
      </c>
      <c r="V642" s="25">
        <v>0.45805877656622901</v>
      </c>
      <c r="W642" s="25">
        <v>365</v>
      </c>
      <c r="X642" s="25">
        <v>1.2549555522362399E-3</v>
      </c>
      <c r="Y642" s="25">
        <v>10476</v>
      </c>
      <c r="Z642" s="27">
        <v>308881</v>
      </c>
      <c r="AA642" s="28">
        <f t="shared" si="18"/>
        <v>1.0045268939246057E-3</v>
      </c>
      <c r="AC642" t="str">
        <f t="shared" si="19"/>
        <v>2104008400-24009-VOC</v>
      </c>
      <c r="AD642" t="str">
        <f>IF(COUNTIF('NP-NRModel-MAR-WILDFIRES Modifi'!V:V, AC642)=0, "Missing", "")</f>
        <v/>
      </c>
    </row>
    <row r="643" spans="1:30" hidden="1" x14ac:dyDescent="0.3">
      <c r="A643" s="24">
        <v>2104008400</v>
      </c>
      <c r="B643" s="40">
        <v>24017</v>
      </c>
      <c r="C643" s="25"/>
      <c r="D643" s="25"/>
      <c r="E643" s="25"/>
      <c r="F643" s="25"/>
      <c r="G643" s="25" t="s">
        <v>955</v>
      </c>
      <c r="H643" s="25">
        <v>0.17220712588071199</v>
      </c>
      <c r="I643" s="25">
        <v>153</v>
      </c>
      <c r="J643" s="25">
        <v>1.1255367704621701E-3</v>
      </c>
      <c r="K643" s="25"/>
      <c r="L643" s="25"/>
      <c r="M643" s="25">
        <v>10476</v>
      </c>
      <c r="N643" s="26">
        <v>1732756</v>
      </c>
      <c r="O643" s="24">
        <v>2104008400</v>
      </c>
      <c r="P643" s="25">
        <v>24017</v>
      </c>
      <c r="Q643" s="25"/>
      <c r="R643" s="25"/>
      <c r="S643" s="25"/>
      <c r="T643" s="25"/>
      <c r="U643" s="25" t="s">
        <v>955</v>
      </c>
      <c r="V643" s="25">
        <v>1.12046454631472</v>
      </c>
      <c r="W643" s="25">
        <v>365</v>
      </c>
      <c r="X643" s="25">
        <v>3.06976588031432E-3</v>
      </c>
      <c r="Y643" s="25">
        <v>10476</v>
      </c>
      <c r="Z643" s="27">
        <v>1732756</v>
      </c>
      <c r="AA643" s="28">
        <f t="shared" ref="AA643:AA706" si="20">IFERROR(J643/V643,0)</f>
        <v>1.0045268939246075E-3</v>
      </c>
      <c r="AC643" t="str">
        <f t="shared" ref="AC643:AC706" si="21">TRIM(A643) &amp; "-" &amp; B643 &amp; "-" &amp; TRIM(U643)</f>
        <v>2104008400-24017-NOX</v>
      </c>
      <c r="AD643" t="str">
        <f>IF(COUNTIF('NP-NRModel-MAR-WILDFIRES Modifi'!V:V, AC643)=0, "Missing", "")</f>
        <v/>
      </c>
    </row>
    <row r="644" spans="1:30" hidden="1" x14ac:dyDescent="0.3">
      <c r="A644" s="24">
        <v>2104008400</v>
      </c>
      <c r="B644" s="40">
        <v>24017</v>
      </c>
      <c r="C644" s="25"/>
      <c r="D644" s="25"/>
      <c r="E644" s="25"/>
      <c r="F644" s="25"/>
      <c r="G644" s="25" t="s">
        <v>12</v>
      </c>
      <c r="H644" s="25">
        <v>9.9608248590072598E-2</v>
      </c>
      <c r="I644" s="25">
        <v>153</v>
      </c>
      <c r="J644" s="25">
        <v>6.5103430451027798E-4</v>
      </c>
      <c r="K644" s="25"/>
      <c r="L644" s="25"/>
      <c r="M644" s="25">
        <v>10476</v>
      </c>
      <c r="N644" s="26">
        <v>1732751</v>
      </c>
      <c r="O644" s="24">
        <v>2104008400</v>
      </c>
      <c r="P644" s="25">
        <v>24017</v>
      </c>
      <c r="Q644" s="25"/>
      <c r="R644" s="25"/>
      <c r="S644" s="25"/>
      <c r="T644" s="25"/>
      <c r="U644" s="25" t="s">
        <v>12</v>
      </c>
      <c r="V644" s="25">
        <v>0.64810042264447498</v>
      </c>
      <c r="W644" s="25">
        <v>365</v>
      </c>
      <c r="X644" s="25">
        <v>1.77561759628623E-3</v>
      </c>
      <c r="Y644" s="25">
        <v>10476</v>
      </c>
      <c r="Z644" s="27">
        <v>1732751</v>
      </c>
      <c r="AA644" s="28">
        <f t="shared" si="20"/>
        <v>1.0045268939246046E-3</v>
      </c>
      <c r="AC644" t="str">
        <f t="shared" si="21"/>
        <v>2104008400-24017-VOC</v>
      </c>
      <c r="AD644" t="str">
        <f>IF(COUNTIF('NP-NRModel-MAR-WILDFIRES Modifi'!V:V, AC644)=0, "Missing", "")</f>
        <v/>
      </c>
    </row>
    <row r="645" spans="1:30" hidden="1" x14ac:dyDescent="0.3">
      <c r="A645" s="24">
        <v>2104008400</v>
      </c>
      <c r="B645" s="40">
        <v>24021</v>
      </c>
      <c r="C645" s="25"/>
      <c r="D645" s="25"/>
      <c r="E645" s="25"/>
      <c r="F645" s="25"/>
      <c r="G645" s="25" t="s">
        <v>955</v>
      </c>
      <c r="H645" s="25">
        <v>0.24281481729155699</v>
      </c>
      <c r="I645" s="25">
        <v>153</v>
      </c>
      <c r="J645" s="25">
        <v>1.5870249496180099E-3</v>
      </c>
      <c r="K645" s="25"/>
      <c r="L645" s="25"/>
      <c r="M645" s="25">
        <v>10476</v>
      </c>
      <c r="N645" s="26">
        <v>1275013</v>
      </c>
      <c r="O645" s="24">
        <v>2104008400</v>
      </c>
      <c r="P645" s="25">
        <v>24021</v>
      </c>
      <c r="Q645" s="25"/>
      <c r="R645" s="25"/>
      <c r="S645" s="25"/>
      <c r="T645" s="25"/>
      <c r="U645" s="25" t="s">
        <v>955</v>
      </c>
      <c r="V645" s="25">
        <v>1.57987303198786</v>
      </c>
      <c r="W645" s="25">
        <v>365</v>
      </c>
      <c r="X645" s="25">
        <v>4.3284192657201803E-3</v>
      </c>
      <c r="Y645" s="25">
        <v>10476</v>
      </c>
      <c r="Z645" s="27">
        <v>1275013</v>
      </c>
      <c r="AA645" s="28">
        <f t="shared" si="20"/>
        <v>1.0045268939246029E-3</v>
      </c>
      <c r="AC645" t="str">
        <f t="shared" si="21"/>
        <v>2104008400-24021-NOX</v>
      </c>
      <c r="AD645" t="str">
        <f>IF(COUNTIF('NP-NRModel-MAR-WILDFIRES Modifi'!V:V, AC645)=0, "Missing", "")</f>
        <v/>
      </c>
    </row>
    <row r="646" spans="1:30" hidden="1" x14ac:dyDescent="0.3">
      <c r="A646" s="24">
        <v>2104008400</v>
      </c>
      <c r="B646" s="40">
        <v>24021</v>
      </c>
      <c r="C646" s="25"/>
      <c r="D646" s="25"/>
      <c r="E646" s="25"/>
      <c r="F646" s="25"/>
      <c r="G646" s="25" t="s">
        <v>12</v>
      </c>
      <c r="H646" s="25">
        <v>0.14044926799678301</v>
      </c>
      <c r="I646" s="25">
        <v>153</v>
      </c>
      <c r="J646" s="25">
        <v>9.1796907187440295E-4</v>
      </c>
      <c r="K646" s="25"/>
      <c r="L646" s="25"/>
      <c r="M646" s="25">
        <v>10476</v>
      </c>
      <c r="N646" s="26">
        <v>1275017</v>
      </c>
      <c r="O646" s="24">
        <v>2104008400</v>
      </c>
      <c r="P646" s="25">
        <v>24021</v>
      </c>
      <c r="Q646" s="25"/>
      <c r="R646" s="25"/>
      <c r="S646" s="25"/>
      <c r="T646" s="25"/>
      <c r="U646" s="25" t="s">
        <v>12</v>
      </c>
      <c r="V646" s="25">
        <v>0.91383225021280901</v>
      </c>
      <c r="W646" s="25">
        <v>365</v>
      </c>
      <c r="X646" s="25">
        <v>2.5036500005830402E-3</v>
      </c>
      <c r="Y646" s="25">
        <v>10476</v>
      </c>
      <c r="Z646" s="27">
        <v>1275017</v>
      </c>
      <c r="AA646" s="28">
        <f t="shared" si="20"/>
        <v>1.0045268939246023E-3</v>
      </c>
      <c r="AC646" t="str">
        <f t="shared" si="21"/>
        <v>2104008400-24021-VOC</v>
      </c>
      <c r="AD646" t="str">
        <f>IF(COUNTIF('NP-NRModel-MAR-WILDFIRES Modifi'!V:V, AC646)=0, "Missing", "")</f>
        <v/>
      </c>
    </row>
    <row r="647" spans="1:30" hidden="1" x14ac:dyDescent="0.3">
      <c r="A647" s="24">
        <v>2104008400</v>
      </c>
      <c r="B647" s="40">
        <v>24031</v>
      </c>
      <c r="C647" s="25"/>
      <c r="D647" s="25"/>
      <c r="E647" s="25"/>
      <c r="F647" s="25"/>
      <c r="G647" s="25" t="s">
        <v>955</v>
      </c>
      <c r="H647" s="25">
        <v>1.1685597392089599</v>
      </c>
      <c r="I647" s="25">
        <v>153</v>
      </c>
      <c r="J647" s="25">
        <v>7.6376453543069702E-3</v>
      </c>
      <c r="K647" s="25"/>
      <c r="L647" s="25"/>
      <c r="M647" s="25">
        <v>10476</v>
      </c>
      <c r="N647" s="26">
        <v>1362364</v>
      </c>
      <c r="O647" s="24">
        <v>2104008400</v>
      </c>
      <c r="P647" s="25">
        <v>24031</v>
      </c>
      <c r="Q647" s="25"/>
      <c r="R647" s="25"/>
      <c r="S647" s="25"/>
      <c r="T647" s="25"/>
      <c r="U647" s="25" t="s">
        <v>955</v>
      </c>
      <c r="V647" s="25">
        <v>7.6032263551126196</v>
      </c>
      <c r="W647" s="25">
        <v>365</v>
      </c>
      <c r="X647" s="25">
        <v>2.0830757137294799E-2</v>
      </c>
      <c r="Y647" s="25">
        <v>10476</v>
      </c>
      <c r="Z647" s="27">
        <v>1362364</v>
      </c>
      <c r="AA647" s="28">
        <f t="shared" si="20"/>
        <v>1.0045268939246042E-3</v>
      </c>
      <c r="AC647" t="str">
        <f t="shared" si="21"/>
        <v>2104008400-24031-NOX</v>
      </c>
      <c r="AD647" t="str">
        <f>IF(COUNTIF('NP-NRModel-MAR-WILDFIRES Modifi'!V:V, AC647)=0, "Missing", "")</f>
        <v/>
      </c>
    </row>
    <row r="648" spans="1:30" hidden="1" x14ac:dyDescent="0.3">
      <c r="A648" s="24">
        <v>2104008400</v>
      </c>
      <c r="B648" s="40">
        <v>24031</v>
      </c>
      <c r="C648" s="25"/>
      <c r="D648" s="25"/>
      <c r="E648" s="25"/>
      <c r="F648" s="25"/>
      <c r="G648" s="25" t="s">
        <v>12</v>
      </c>
      <c r="H648" s="25">
        <v>0.67591953724869702</v>
      </c>
      <c r="I648" s="25">
        <v>153</v>
      </c>
      <c r="J648" s="25">
        <v>4.4177747532594498E-3</v>
      </c>
      <c r="K648" s="25"/>
      <c r="L648" s="25"/>
      <c r="M648" s="25">
        <v>10476</v>
      </c>
      <c r="N648" s="26">
        <v>1362366</v>
      </c>
      <c r="O648" s="24">
        <v>2104008400</v>
      </c>
      <c r="P648" s="25">
        <v>24031</v>
      </c>
      <c r="Q648" s="25"/>
      <c r="R648" s="25"/>
      <c r="S648" s="25"/>
      <c r="T648" s="25"/>
      <c r="U648" s="25" t="s">
        <v>12</v>
      </c>
      <c r="V648" s="25">
        <v>4.39786608002058</v>
      </c>
      <c r="W648" s="25">
        <v>365</v>
      </c>
      <c r="X648" s="25">
        <v>1.2048948164439899E-2</v>
      </c>
      <c r="Y648" s="25">
        <v>10476</v>
      </c>
      <c r="Z648" s="27">
        <v>1362366</v>
      </c>
      <c r="AA648" s="28">
        <f t="shared" si="20"/>
        <v>1.0045268939246046E-3</v>
      </c>
      <c r="AC648" t="str">
        <f t="shared" si="21"/>
        <v>2104008400-24031-VOC</v>
      </c>
      <c r="AD648" t="str">
        <f>IF(COUNTIF('NP-NRModel-MAR-WILDFIRES Modifi'!V:V, AC648)=0, "Missing", "")</f>
        <v/>
      </c>
    </row>
    <row r="649" spans="1:30" hidden="1" x14ac:dyDescent="0.3">
      <c r="A649" s="24">
        <v>2104008400</v>
      </c>
      <c r="B649" s="40">
        <v>24033</v>
      </c>
      <c r="C649" s="25"/>
      <c r="D649" s="25"/>
      <c r="E649" s="25"/>
      <c r="F649" s="25"/>
      <c r="G649" s="25" t="s">
        <v>955</v>
      </c>
      <c r="H649" s="25">
        <v>0.86011409879843603</v>
      </c>
      <c r="I649" s="25">
        <v>153</v>
      </c>
      <c r="J649" s="25">
        <v>5.6216607764603696E-3</v>
      </c>
      <c r="K649" s="25"/>
      <c r="L649" s="25"/>
      <c r="M649" s="25">
        <v>10476</v>
      </c>
      <c r="N649" s="26">
        <v>2056476</v>
      </c>
      <c r="O649" s="24">
        <v>2104008400</v>
      </c>
      <c r="P649" s="25">
        <v>24033</v>
      </c>
      <c r="Q649" s="25"/>
      <c r="R649" s="25"/>
      <c r="S649" s="25"/>
      <c r="T649" s="25"/>
      <c r="U649" s="25" t="s">
        <v>955</v>
      </c>
      <c r="V649" s="25">
        <v>5.5963267986753298</v>
      </c>
      <c r="W649" s="25">
        <v>365</v>
      </c>
      <c r="X649" s="25">
        <v>1.53324021881515E-2</v>
      </c>
      <c r="Y649" s="25">
        <v>10476</v>
      </c>
      <c r="Z649" s="27">
        <v>2056476</v>
      </c>
      <c r="AA649" s="28">
        <f t="shared" si="20"/>
        <v>1.0045268939246072E-3</v>
      </c>
      <c r="AC649" t="str">
        <f t="shared" si="21"/>
        <v>2104008400-24033-NOX</v>
      </c>
      <c r="AD649" t="str">
        <f>IF(COUNTIF('NP-NRModel-MAR-WILDFIRES Modifi'!V:V, AC649)=0, "Missing", "")</f>
        <v/>
      </c>
    </row>
    <row r="650" spans="1:30" hidden="1" x14ac:dyDescent="0.3">
      <c r="A650" s="24">
        <v>2104008400</v>
      </c>
      <c r="B650" s="40">
        <v>24033</v>
      </c>
      <c r="C650" s="25"/>
      <c r="D650" s="25"/>
      <c r="E650" s="25"/>
      <c r="F650" s="25"/>
      <c r="G650" s="25" t="s">
        <v>12</v>
      </c>
      <c r="H650" s="25">
        <v>0.49750811474483903</v>
      </c>
      <c r="I650" s="25">
        <v>153</v>
      </c>
      <c r="J650" s="25">
        <v>3.2516870244760701E-3</v>
      </c>
      <c r="K650" s="25"/>
      <c r="L650" s="25"/>
      <c r="M650" s="25">
        <v>10476</v>
      </c>
      <c r="N650" s="26">
        <v>2056468</v>
      </c>
      <c r="O650" s="24">
        <v>2104008400</v>
      </c>
      <c r="P650" s="25">
        <v>24033</v>
      </c>
      <c r="Q650" s="25"/>
      <c r="R650" s="25"/>
      <c r="S650" s="25"/>
      <c r="T650" s="25"/>
      <c r="U650" s="25" t="s">
        <v>12</v>
      </c>
      <c r="V650" s="25">
        <v>3.2370333180150199</v>
      </c>
      <c r="W650" s="25">
        <v>365</v>
      </c>
      <c r="X650" s="25">
        <v>8.8685844329178705E-3</v>
      </c>
      <c r="Y650" s="25">
        <v>10476</v>
      </c>
      <c r="Z650" s="27">
        <v>2056468</v>
      </c>
      <c r="AA650" s="28">
        <f t="shared" si="20"/>
        <v>1.0045268939246001E-3</v>
      </c>
      <c r="AC650" t="str">
        <f t="shared" si="21"/>
        <v>2104008400-24033-VOC</v>
      </c>
      <c r="AD650" t="str">
        <f>IF(COUNTIF('NP-NRModel-MAR-WILDFIRES Modifi'!V:V, AC650)=0, "Missing", "")</f>
        <v/>
      </c>
    </row>
    <row r="651" spans="1:30" hidden="1" x14ac:dyDescent="0.3">
      <c r="A651" s="24">
        <v>2104008400</v>
      </c>
      <c r="B651" s="40">
        <v>51059</v>
      </c>
      <c r="C651" s="25"/>
      <c r="D651" s="25"/>
      <c r="E651" s="25"/>
      <c r="F651" s="25"/>
      <c r="G651" s="25" t="s">
        <v>955</v>
      </c>
      <c r="H651" s="25">
        <v>2.0855491094671699</v>
      </c>
      <c r="I651" s="25">
        <v>153</v>
      </c>
      <c r="J651" s="25">
        <v>1.3631039931158001E-2</v>
      </c>
      <c r="K651" s="25"/>
      <c r="L651" s="25"/>
      <c r="M651" s="25">
        <v>10476</v>
      </c>
      <c r="N651" s="26">
        <v>1325340</v>
      </c>
      <c r="O651" s="24">
        <v>2104008400</v>
      </c>
      <c r="P651" s="25">
        <v>51059</v>
      </c>
      <c r="Q651" s="25"/>
      <c r="R651" s="25"/>
      <c r="S651" s="25"/>
      <c r="T651" s="25"/>
      <c r="U651" s="25" t="s">
        <v>955</v>
      </c>
      <c r="V651" s="25">
        <v>13.569611738221001</v>
      </c>
      <c r="W651" s="25">
        <v>365</v>
      </c>
      <c r="X651" s="25">
        <v>3.71770184608795E-2</v>
      </c>
      <c r="Y651" s="25">
        <v>10476</v>
      </c>
      <c r="Z651" s="27">
        <v>1325340</v>
      </c>
      <c r="AA651" s="28">
        <f t="shared" si="20"/>
        <v>1.0045268939246049E-3</v>
      </c>
      <c r="AC651" t="str">
        <f t="shared" si="21"/>
        <v>2104008400-51059-NOX</v>
      </c>
      <c r="AD651" t="str">
        <f>IF(COUNTIF('NP-NRModel-MAR-WILDFIRES Modifi'!V:V, AC651)=0, "Missing", "")</f>
        <v/>
      </c>
    </row>
    <row r="652" spans="1:30" hidden="1" x14ac:dyDescent="0.3">
      <c r="A652" s="24">
        <v>2104008400</v>
      </c>
      <c r="B652" s="40">
        <v>51059</v>
      </c>
      <c r="C652" s="25"/>
      <c r="D652" s="25"/>
      <c r="E652" s="25"/>
      <c r="F652" s="25"/>
      <c r="G652" s="25" t="s">
        <v>12</v>
      </c>
      <c r="H652" s="25">
        <v>1.20632568293859</v>
      </c>
      <c r="I652" s="25">
        <v>153</v>
      </c>
      <c r="J652" s="25">
        <v>7.8844815878339695E-3</v>
      </c>
      <c r="K652" s="25"/>
      <c r="L652" s="25"/>
      <c r="M652" s="25">
        <v>10476</v>
      </c>
      <c r="N652" s="26">
        <v>1325338</v>
      </c>
      <c r="O652" s="24">
        <v>2104008400</v>
      </c>
      <c r="P652" s="25">
        <v>51059</v>
      </c>
      <c r="Q652" s="25"/>
      <c r="R652" s="25"/>
      <c r="S652" s="25"/>
      <c r="T652" s="25"/>
      <c r="U652" s="25" t="s">
        <v>12</v>
      </c>
      <c r="V652" s="25">
        <v>7.84895022275599</v>
      </c>
      <c r="W652" s="25">
        <v>365</v>
      </c>
      <c r="X652" s="25">
        <v>2.15039732130301E-2</v>
      </c>
      <c r="Y652" s="25">
        <v>10476</v>
      </c>
      <c r="Z652" s="27">
        <v>1325338</v>
      </c>
      <c r="AA652" s="28">
        <f t="shared" si="20"/>
        <v>1.0045268939246124E-3</v>
      </c>
      <c r="AC652" t="str">
        <f t="shared" si="21"/>
        <v>2104008400-51059-VOC</v>
      </c>
      <c r="AD652" t="str">
        <f>IF(COUNTIF('NP-NRModel-MAR-WILDFIRES Modifi'!V:V, AC652)=0, "Missing", "")</f>
        <v/>
      </c>
    </row>
    <row r="653" spans="1:30" hidden="1" x14ac:dyDescent="0.3">
      <c r="A653" s="24">
        <v>2104008400</v>
      </c>
      <c r="B653" s="40">
        <v>51107</v>
      </c>
      <c r="C653" s="25"/>
      <c r="D653" s="25"/>
      <c r="E653" s="25"/>
      <c r="F653" s="25"/>
      <c r="G653" s="25" t="s">
        <v>955</v>
      </c>
      <c r="H653" s="25">
        <v>0.26913512765175901</v>
      </c>
      <c r="I653" s="25">
        <v>153</v>
      </c>
      <c r="J653" s="25">
        <v>1.7590531219069199E-3</v>
      </c>
      <c r="K653" s="25"/>
      <c r="L653" s="25"/>
      <c r="M653" s="25">
        <v>10476</v>
      </c>
      <c r="N653" s="26">
        <v>561254</v>
      </c>
      <c r="O653" s="24">
        <v>2104008400</v>
      </c>
      <c r="P653" s="25">
        <v>51107</v>
      </c>
      <c r="Q653" s="25"/>
      <c r="R653" s="25"/>
      <c r="S653" s="25"/>
      <c r="T653" s="25"/>
      <c r="U653" s="25" t="s">
        <v>955</v>
      </c>
      <c r="V653" s="25">
        <v>1.7511259604353999</v>
      </c>
      <c r="W653" s="25">
        <v>365</v>
      </c>
      <c r="X653" s="25">
        <v>4.7976053710558899E-3</v>
      </c>
      <c r="Y653" s="25">
        <v>10476</v>
      </c>
      <c r="Z653" s="27">
        <v>561254</v>
      </c>
      <c r="AA653" s="28">
        <f t="shared" si="20"/>
        <v>1.004526893924609E-3</v>
      </c>
      <c r="AC653" t="str">
        <f t="shared" si="21"/>
        <v>2104008400-51107-NOX</v>
      </c>
      <c r="AD653" t="str">
        <f>IF(COUNTIF('NP-NRModel-MAR-WILDFIRES Modifi'!V:V, AC653)=0, "Missing", "")</f>
        <v/>
      </c>
    </row>
    <row r="654" spans="1:30" hidden="1" x14ac:dyDescent="0.3">
      <c r="A654" s="24">
        <v>2104008400</v>
      </c>
      <c r="B654" s="40">
        <v>51107</v>
      </c>
      <c r="C654" s="25"/>
      <c r="D654" s="25"/>
      <c r="E654" s="25"/>
      <c r="F654" s="25"/>
      <c r="G654" s="25" t="s">
        <v>12</v>
      </c>
      <c r="H654" s="25">
        <v>0.15567352283595301</v>
      </c>
      <c r="I654" s="25">
        <v>153</v>
      </c>
      <c r="J654" s="25">
        <v>1.0174740054637399E-3</v>
      </c>
      <c r="K654" s="25"/>
      <c r="L654" s="25"/>
      <c r="M654" s="25">
        <v>10476</v>
      </c>
      <c r="N654" s="26">
        <v>561248</v>
      </c>
      <c r="O654" s="24">
        <v>2104008400</v>
      </c>
      <c r="P654" s="25">
        <v>51107</v>
      </c>
      <c r="Q654" s="25"/>
      <c r="R654" s="25"/>
      <c r="S654" s="25"/>
      <c r="T654" s="25"/>
      <c r="U654" s="25" t="s">
        <v>12</v>
      </c>
      <c r="V654" s="25">
        <v>1.01288876546506</v>
      </c>
      <c r="W654" s="25">
        <v>365</v>
      </c>
      <c r="X654" s="25">
        <v>2.77503771360292E-3</v>
      </c>
      <c r="Y654" s="25">
        <v>10476</v>
      </c>
      <c r="Z654" s="27">
        <v>561248</v>
      </c>
      <c r="AA654" s="28">
        <f t="shared" si="20"/>
        <v>1.0045268939246005E-3</v>
      </c>
      <c r="AC654" t="str">
        <f t="shared" si="21"/>
        <v>2104008400-51107-VOC</v>
      </c>
      <c r="AD654" t="str">
        <f>IF(COUNTIF('NP-NRModel-MAR-WILDFIRES Modifi'!V:V, AC654)=0, "Missing", "")</f>
        <v/>
      </c>
    </row>
    <row r="655" spans="1:30" hidden="1" x14ac:dyDescent="0.3">
      <c r="A655" s="24">
        <v>2104008400</v>
      </c>
      <c r="B655" s="40">
        <v>51153</v>
      </c>
      <c r="C655" s="25"/>
      <c r="D655" s="25"/>
      <c r="E655" s="25"/>
      <c r="F655" s="25"/>
      <c r="G655" s="25" t="s">
        <v>955</v>
      </c>
      <c r="H655" s="25">
        <v>0.44428313986393198</v>
      </c>
      <c r="I655" s="25">
        <v>153</v>
      </c>
      <c r="J655" s="25">
        <v>2.9038113716596801E-3</v>
      </c>
      <c r="K655" s="25"/>
      <c r="L655" s="25"/>
      <c r="M655" s="25">
        <v>10476</v>
      </c>
      <c r="N655" s="26">
        <v>1646468</v>
      </c>
      <c r="O655" s="24">
        <v>2104008400</v>
      </c>
      <c r="P655" s="25">
        <v>51153</v>
      </c>
      <c r="Q655" s="25"/>
      <c r="R655" s="25"/>
      <c r="S655" s="25"/>
      <c r="T655" s="25"/>
      <c r="U655" s="25" t="s">
        <v>955</v>
      </c>
      <c r="V655" s="25">
        <v>2.89072536456912</v>
      </c>
      <c r="W655" s="25">
        <v>365</v>
      </c>
      <c r="X655" s="25">
        <v>7.9197955193674695E-3</v>
      </c>
      <c r="Y655" s="25">
        <v>10476</v>
      </c>
      <c r="Z655" s="27">
        <v>1646468</v>
      </c>
      <c r="AA655" s="28">
        <f t="shared" si="20"/>
        <v>1.0045268939246018E-3</v>
      </c>
      <c r="AC655" t="str">
        <f t="shared" si="21"/>
        <v>2104008400-51153-NOX</v>
      </c>
      <c r="AD655" t="str">
        <f>IF(COUNTIF('NP-NRModel-MAR-WILDFIRES Modifi'!V:V, AC655)=0, "Missing", "")</f>
        <v/>
      </c>
    </row>
    <row r="656" spans="1:30" hidden="1" x14ac:dyDescent="0.3">
      <c r="A656" s="24">
        <v>2104008400</v>
      </c>
      <c r="B656" s="40">
        <v>51153</v>
      </c>
      <c r="C656" s="25"/>
      <c r="D656" s="25"/>
      <c r="E656" s="25"/>
      <c r="F656" s="25"/>
      <c r="G656" s="25" t="s">
        <v>12</v>
      </c>
      <c r="H656" s="25">
        <v>0.25698281773541298</v>
      </c>
      <c r="I656" s="25">
        <v>153</v>
      </c>
      <c r="J656" s="25">
        <v>1.67962625970858E-3</v>
      </c>
      <c r="K656" s="25"/>
      <c r="L656" s="25"/>
      <c r="M656" s="25">
        <v>10476</v>
      </c>
      <c r="N656" s="26">
        <v>1646471</v>
      </c>
      <c r="O656" s="24">
        <v>2104008400</v>
      </c>
      <c r="P656" s="25">
        <v>51153</v>
      </c>
      <c r="Q656" s="25"/>
      <c r="R656" s="25"/>
      <c r="S656" s="25"/>
      <c r="T656" s="25"/>
      <c r="U656" s="25" t="s">
        <v>12</v>
      </c>
      <c r="V656" s="25">
        <v>1.6720570348758199</v>
      </c>
      <c r="W656" s="25">
        <v>365</v>
      </c>
      <c r="X656" s="25">
        <v>4.5809781777419699E-3</v>
      </c>
      <c r="Y656" s="25">
        <v>10476</v>
      </c>
      <c r="Z656" s="27">
        <v>1646471</v>
      </c>
      <c r="AA656" s="28">
        <f t="shared" si="20"/>
        <v>1.0045268939245977E-3</v>
      </c>
      <c r="AC656" t="str">
        <f t="shared" si="21"/>
        <v>2104008400-51153-VOC</v>
      </c>
      <c r="AD656" t="str">
        <f>IF(COUNTIF('NP-NRModel-MAR-WILDFIRES Modifi'!V:V, AC656)=0, "Missing", "")</f>
        <v/>
      </c>
    </row>
    <row r="657" spans="1:30" hidden="1" x14ac:dyDescent="0.3">
      <c r="A657" s="24">
        <v>2104008400</v>
      </c>
      <c r="B657" s="40">
        <v>51600</v>
      </c>
      <c r="C657" s="25"/>
      <c r="D657" s="25"/>
      <c r="E657" s="25"/>
      <c r="F657" s="25"/>
      <c r="G657" s="25" t="s">
        <v>955</v>
      </c>
      <c r="H657" s="25">
        <v>9.3272369201946606E-2</v>
      </c>
      <c r="I657" s="25">
        <v>153</v>
      </c>
      <c r="J657" s="25">
        <v>6.0962332811729798E-4</v>
      </c>
      <c r="K657" s="25"/>
      <c r="L657" s="25"/>
      <c r="M657" s="25">
        <v>10476</v>
      </c>
      <c r="N657" s="26">
        <v>544777</v>
      </c>
      <c r="O657" s="24">
        <v>2104008400</v>
      </c>
      <c r="P657" s="25">
        <v>51600</v>
      </c>
      <c r="Q657" s="25"/>
      <c r="R657" s="25"/>
      <c r="S657" s="25"/>
      <c r="T657" s="25"/>
      <c r="U657" s="25" t="s">
        <v>955</v>
      </c>
      <c r="V657" s="25">
        <v>0.60687606454771303</v>
      </c>
      <c r="W657" s="25">
        <v>365</v>
      </c>
      <c r="X657" s="25">
        <v>1.66267414944579E-3</v>
      </c>
      <c r="Y657" s="25">
        <v>10476</v>
      </c>
      <c r="Z657" s="27">
        <v>544777</v>
      </c>
      <c r="AA657" s="28">
        <f t="shared" si="20"/>
        <v>1.0045268939245979E-3</v>
      </c>
      <c r="AC657" t="str">
        <f t="shared" si="21"/>
        <v>2104008400-51600-NOX</v>
      </c>
      <c r="AD657" t="str">
        <f>IF(COUNTIF('NP-NRModel-MAR-WILDFIRES Modifi'!V:V, AC657)=0, "Missing", "")</f>
        <v/>
      </c>
    </row>
    <row r="658" spans="1:30" hidden="1" x14ac:dyDescent="0.3">
      <c r="A658" s="24">
        <v>2104008400</v>
      </c>
      <c r="B658" s="40">
        <v>51600</v>
      </c>
      <c r="C658" s="25"/>
      <c r="D658" s="25"/>
      <c r="E658" s="25"/>
      <c r="F658" s="25"/>
      <c r="G658" s="25" t="s">
        <v>12</v>
      </c>
      <c r="H658" s="25">
        <v>5.3950695755119703E-2</v>
      </c>
      <c r="I658" s="25">
        <v>153</v>
      </c>
      <c r="J658" s="25">
        <v>3.5261892650404998E-4</v>
      </c>
      <c r="K658" s="25"/>
      <c r="L658" s="25"/>
      <c r="M658" s="25">
        <v>10476</v>
      </c>
      <c r="N658" s="26">
        <v>544770</v>
      </c>
      <c r="O658" s="24">
        <v>2104008400</v>
      </c>
      <c r="P658" s="25">
        <v>51600</v>
      </c>
      <c r="Q658" s="25"/>
      <c r="R658" s="25"/>
      <c r="S658" s="25"/>
      <c r="T658" s="25"/>
      <c r="U658" s="25" t="s">
        <v>12</v>
      </c>
      <c r="V658" s="25">
        <v>0.35102985160147998</v>
      </c>
      <c r="W658" s="25">
        <v>365</v>
      </c>
      <c r="X658" s="25">
        <v>9.6172562082597404E-4</v>
      </c>
      <c r="Y658" s="25">
        <v>10476</v>
      </c>
      <c r="Z658" s="27">
        <v>544770</v>
      </c>
      <c r="AA658" s="28">
        <f t="shared" si="20"/>
        <v>1.0045268939246057E-3</v>
      </c>
      <c r="AC658" t="str">
        <f t="shared" si="21"/>
        <v>2104008400-51600-VOC</v>
      </c>
      <c r="AD658" t="str">
        <f>IF(COUNTIF('NP-NRModel-MAR-WILDFIRES Modifi'!V:V, AC658)=0, "Missing", "")</f>
        <v/>
      </c>
    </row>
    <row r="659" spans="1:30" hidden="1" x14ac:dyDescent="0.3">
      <c r="A659" s="24">
        <v>2104008400</v>
      </c>
      <c r="B659" s="40">
        <v>51683</v>
      </c>
      <c r="C659" s="25"/>
      <c r="D659" s="25"/>
      <c r="E659" s="25"/>
      <c r="F659" s="25"/>
      <c r="G659" s="25" t="s">
        <v>955</v>
      </c>
      <c r="H659" s="25">
        <v>0.14258664191770301</v>
      </c>
      <c r="I659" s="25">
        <v>153</v>
      </c>
      <c r="J659" s="25">
        <v>9.3193883606342096E-4</v>
      </c>
      <c r="K659" s="25"/>
      <c r="L659" s="25"/>
      <c r="M659" s="25">
        <v>10476</v>
      </c>
      <c r="N659" s="26">
        <v>538678</v>
      </c>
      <c r="O659" s="24">
        <v>2104008400</v>
      </c>
      <c r="P659" s="25">
        <v>51683</v>
      </c>
      <c r="Q659" s="25"/>
      <c r="R659" s="25"/>
      <c r="S659" s="25"/>
      <c r="T659" s="25"/>
      <c r="U659" s="25" t="s">
        <v>955</v>
      </c>
      <c r="V659" s="25">
        <v>0.92773905975021997</v>
      </c>
      <c r="W659" s="25">
        <v>365</v>
      </c>
      <c r="X659" s="25">
        <v>2.5417508486307401E-3</v>
      </c>
      <c r="Y659" s="25">
        <v>10476</v>
      </c>
      <c r="Z659" s="27">
        <v>538678</v>
      </c>
      <c r="AA659" s="28">
        <f t="shared" si="20"/>
        <v>1.004526893924604E-3</v>
      </c>
      <c r="AC659" t="str">
        <f t="shared" si="21"/>
        <v>2104008400-51683-NOX</v>
      </c>
      <c r="AD659" t="str">
        <f>IF(COUNTIF('NP-NRModel-MAR-WILDFIRES Modifi'!V:V, AC659)=0, "Missing", "")</f>
        <v/>
      </c>
    </row>
    <row r="660" spans="1:30" hidden="1" x14ac:dyDescent="0.3">
      <c r="A660" s="24">
        <v>2104008400</v>
      </c>
      <c r="B660" s="40">
        <v>51683</v>
      </c>
      <c r="C660" s="25"/>
      <c r="D660" s="25"/>
      <c r="E660" s="25"/>
      <c r="F660" s="25"/>
      <c r="G660" s="25" t="s">
        <v>12</v>
      </c>
      <c r="H660" s="25">
        <v>8.24751090517193E-2</v>
      </c>
      <c r="I660" s="25">
        <v>153</v>
      </c>
      <c r="J660" s="25">
        <v>5.39053000338035E-4</v>
      </c>
      <c r="K660" s="25"/>
      <c r="L660" s="25"/>
      <c r="M660" s="25">
        <v>10476</v>
      </c>
      <c r="N660" s="26">
        <v>538680</v>
      </c>
      <c r="O660" s="24">
        <v>2104008400</v>
      </c>
      <c r="P660" s="25">
        <v>51683</v>
      </c>
      <c r="Q660" s="25"/>
      <c r="R660" s="25"/>
      <c r="S660" s="25"/>
      <c r="T660" s="25"/>
      <c r="U660" s="25" t="s">
        <v>12</v>
      </c>
      <c r="V660" s="25">
        <v>0.53662376149233604</v>
      </c>
      <c r="W660" s="25">
        <v>365</v>
      </c>
      <c r="X660" s="25">
        <v>1.4702020862803701E-3</v>
      </c>
      <c r="Y660" s="25">
        <v>10476</v>
      </c>
      <c r="Z660" s="27">
        <v>538680</v>
      </c>
      <c r="AA660" s="28">
        <f t="shared" si="20"/>
        <v>1.0045268939246062E-3</v>
      </c>
      <c r="AC660" t="str">
        <f t="shared" si="21"/>
        <v>2104008400-51683-VOC</v>
      </c>
      <c r="AD660" t="str">
        <f>IF(COUNTIF('NP-NRModel-MAR-WILDFIRES Modifi'!V:V, AC660)=0, "Missing", "")</f>
        <v/>
      </c>
    </row>
    <row r="661" spans="1:30" hidden="1" x14ac:dyDescent="0.3">
      <c r="A661" s="24">
        <v>2104008510</v>
      </c>
      <c r="B661" s="40">
        <v>24009</v>
      </c>
      <c r="C661" s="25"/>
      <c r="D661" s="25"/>
      <c r="E661" s="25"/>
      <c r="F661" s="25"/>
      <c r="G661" s="25" t="s">
        <v>955</v>
      </c>
      <c r="H661" s="25">
        <v>7.6752370869619904E-2</v>
      </c>
      <c r="I661" s="25">
        <v>153</v>
      </c>
      <c r="J661" s="25">
        <v>5.0164948280797303E-4</v>
      </c>
      <c r="K661" s="25"/>
      <c r="L661" s="25"/>
      <c r="M661" s="25">
        <v>10476</v>
      </c>
      <c r="N661" s="26">
        <v>725118</v>
      </c>
      <c r="O661" s="24">
        <v>2104008510</v>
      </c>
      <c r="P661" s="25">
        <v>24009</v>
      </c>
      <c r="Q661" s="25"/>
      <c r="R661" s="25"/>
      <c r="S661" s="25"/>
      <c r="T661" s="25"/>
      <c r="U661" s="25" t="s">
        <v>955</v>
      </c>
      <c r="V661" s="25">
        <v>0.49938880267114499</v>
      </c>
      <c r="W661" s="25">
        <v>365</v>
      </c>
      <c r="X661" s="25">
        <v>1.3681885004688901E-3</v>
      </c>
      <c r="Y661" s="25">
        <v>10476</v>
      </c>
      <c r="Z661" s="27">
        <v>725118</v>
      </c>
      <c r="AA661" s="28">
        <f t="shared" si="20"/>
        <v>1.0045268939246055E-3</v>
      </c>
      <c r="AC661" t="str">
        <f t="shared" si="21"/>
        <v>2104008510-24009-NOX</v>
      </c>
      <c r="AD661" t="str">
        <f>IF(COUNTIF('NP-NRModel-MAR-WILDFIRES Modifi'!V:V, AC661)=0, "Missing", "")</f>
        <v/>
      </c>
    </row>
    <row r="662" spans="1:30" hidden="1" x14ac:dyDescent="0.3">
      <c r="A662" s="24">
        <v>2104008510</v>
      </c>
      <c r="B662" s="40">
        <v>24009</v>
      </c>
      <c r="C662" s="25"/>
      <c r="D662" s="25"/>
      <c r="E662" s="25"/>
      <c r="F662" s="25"/>
      <c r="G662" s="25" t="s">
        <v>12</v>
      </c>
      <c r="H662" s="25">
        <v>0.49889041065252898</v>
      </c>
      <c r="I662" s="25">
        <v>153</v>
      </c>
      <c r="J662" s="25">
        <v>3.2607216382518202E-3</v>
      </c>
      <c r="K662" s="25"/>
      <c r="L662" s="25"/>
      <c r="M662" s="25">
        <v>10476</v>
      </c>
      <c r="N662" s="26">
        <v>725117</v>
      </c>
      <c r="O662" s="24">
        <v>2104008510</v>
      </c>
      <c r="P662" s="25">
        <v>24009</v>
      </c>
      <c r="Q662" s="25"/>
      <c r="R662" s="25"/>
      <c r="S662" s="25"/>
      <c r="T662" s="25"/>
      <c r="U662" s="25" t="s">
        <v>12</v>
      </c>
      <c r="V662" s="25">
        <v>3.2460272173624301</v>
      </c>
      <c r="W662" s="25">
        <v>365</v>
      </c>
      <c r="X662" s="25">
        <v>8.8932252530477696E-3</v>
      </c>
      <c r="Y662" s="25">
        <v>10476</v>
      </c>
      <c r="Z662" s="27">
        <v>725117</v>
      </c>
      <c r="AA662" s="28">
        <f t="shared" si="20"/>
        <v>1.0045268939246079E-3</v>
      </c>
      <c r="AC662" t="str">
        <f t="shared" si="21"/>
        <v>2104008510-24009-VOC</v>
      </c>
      <c r="AD662" t="str">
        <f>IF(COUNTIF('NP-NRModel-MAR-WILDFIRES Modifi'!V:V, AC662)=0, "Missing", "")</f>
        <v/>
      </c>
    </row>
    <row r="663" spans="1:30" hidden="1" x14ac:dyDescent="0.3">
      <c r="A663" s="24">
        <v>2104008510</v>
      </c>
      <c r="B663" s="40">
        <v>24017</v>
      </c>
      <c r="C663" s="25"/>
      <c r="D663" s="25"/>
      <c r="E663" s="25"/>
      <c r="F663" s="25"/>
      <c r="G663" s="25" t="s">
        <v>955</v>
      </c>
      <c r="H663" s="25">
        <v>0.115257082687756</v>
      </c>
      <c r="I663" s="25">
        <v>153</v>
      </c>
      <c r="J663" s="25">
        <v>7.5331426593304603E-4</v>
      </c>
      <c r="K663" s="25"/>
      <c r="L663" s="25"/>
      <c r="M663" s="25">
        <v>10476</v>
      </c>
      <c r="N663" s="26">
        <v>797629</v>
      </c>
      <c r="O663" s="24">
        <v>2104008510</v>
      </c>
      <c r="P663" s="25">
        <v>24017</v>
      </c>
      <c r="Q663" s="25"/>
      <c r="R663" s="25"/>
      <c r="S663" s="25"/>
      <c r="T663" s="25"/>
      <c r="U663" s="25" t="s">
        <v>955</v>
      </c>
      <c r="V663" s="25">
        <v>0.74991946008524502</v>
      </c>
      <c r="W663" s="25">
        <v>365</v>
      </c>
      <c r="X663" s="25">
        <v>2.0545738632472398E-3</v>
      </c>
      <c r="Y663" s="25">
        <v>10476</v>
      </c>
      <c r="Z663" s="27">
        <v>797629</v>
      </c>
      <c r="AA663" s="28">
        <f t="shared" si="20"/>
        <v>1.0045268939246025E-3</v>
      </c>
      <c r="AC663" t="str">
        <f t="shared" si="21"/>
        <v>2104008510-24017-NOX</v>
      </c>
      <c r="AD663" t="str">
        <f>IF(COUNTIF('NP-NRModel-MAR-WILDFIRES Modifi'!V:V, AC663)=0, "Missing", "")</f>
        <v/>
      </c>
    </row>
    <row r="664" spans="1:30" hidden="1" x14ac:dyDescent="0.3">
      <c r="A664" s="24">
        <v>2104008510</v>
      </c>
      <c r="B664" s="40">
        <v>24017</v>
      </c>
      <c r="C664" s="25"/>
      <c r="D664" s="25"/>
      <c r="E664" s="25"/>
      <c r="F664" s="25"/>
      <c r="G664" s="25" t="s">
        <v>12</v>
      </c>
      <c r="H664" s="25">
        <v>0.74917107858569798</v>
      </c>
      <c r="I664" s="25">
        <v>153</v>
      </c>
      <c r="J664" s="25">
        <v>4.8965429972921398E-3</v>
      </c>
      <c r="K664" s="25"/>
      <c r="L664" s="25"/>
      <c r="M664" s="25">
        <v>10476</v>
      </c>
      <c r="N664" s="26">
        <v>797620</v>
      </c>
      <c r="O664" s="24">
        <v>2104008510</v>
      </c>
      <c r="P664" s="25">
        <v>24017</v>
      </c>
      <c r="Q664" s="25"/>
      <c r="R664" s="25"/>
      <c r="S664" s="25"/>
      <c r="T664" s="25"/>
      <c r="U664" s="25" t="s">
        <v>12</v>
      </c>
      <c r="V664" s="25">
        <v>4.8744767580704202</v>
      </c>
      <c r="W664" s="25">
        <v>365</v>
      </c>
      <c r="X664" s="25">
        <v>1.33547308440285E-2</v>
      </c>
      <c r="Y664" s="25">
        <v>10476</v>
      </c>
      <c r="Z664" s="27">
        <v>797620</v>
      </c>
      <c r="AA664" s="28">
        <f t="shared" si="20"/>
        <v>1.0045268939246014E-3</v>
      </c>
      <c r="AC664" t="str">
        <f t="shared" si="21"/>
        <v>2104008510-24017-VOC</v>
      </c>
      <c r="AD664" t="str">
        <f>IF(COUNTIF('NP-NRModel-MAR-WILDFIRES Modifi'!V:V, AC664)=0, "Missing", "")</f>
        <v/>
      </c>
    </row>
    <row r="665" spans="1:30" hidden="1" x14ac:dyDescent="0.3">
      <c r="A665" s="24">
        <v>2104008510</v>
      </c>
      <c r="B665" s="40">
        <v>24021</v>
      </c>
      <c r="C665" s="25"/>
      <c r="D665" s="25"/>
      <c r="E665" s="25"/>
      <c r="F665" s="25"/>
      <c r="G665" s="25" t="s">
        <v>955</v>
      </c>
      <c r="H665" s="25">
        <v>0.17990856710980699</v>
      </c>
      <c r="I665" s="25">
        <v>153</v>
      </c>
      <c r="J665" s="25">
        <v>1.1758729876457899E-3</v>
      </c>
      <c r="K665" s="25"/>
      <c r="L665" s="25"/>
      <c r="M665" s="25">
        <v>10476</v>
      </c>
      <c r="N665" s="26">
        <v>176693</v>
      </c>
      <c r="O665" s="24">
        <v>2104008510</v>
      </c>
      <c r="P665" s="25">
        <v>24021</v>
      </c>
      <c r="Q665" s="25"/>
      <c r="R665" s="25"/>
      <c r="S665" s="25"/>
      <c r="T665" s="25"/>
      <c r="U665" s="25" t="s">
        <v>955</v>
      </c>
      <c r="V665" s="25">
        <v>1.1705739236624699</v>
      </c>
      <c r="W665" s="25">
        <v>365</v>
      </c>
      <c r="X665" s="25">
        <v>3.2070518456506101E-3</v>
      </c>
      <c r="Y665" s="25">
        <v>10476</v>
      </c>
      <c r="Z665" s="27">
        <v>176693</v>
      </c>
      <c r="AA665" s="28">
        <f t="shared" si="20"/>
        <v>1.0045268939245975E-3</v>
      </c>
      <c r="AC665" t="str">
        <f t="shared" si="21"/>
        <v>2104008510-24021-NOX</v>
      </c>
      <c r="AD665" t="str">
        <f>IF(COUNTIF('NP-NRModel-MAR-WILDFIRES Modifi'!V:V, AC665)=0, "Missing", "")</f>
        <v/>
      </c>
    </row>
    <row r="666" spans="1:30" hidden="1" x14ac:dyDescent="0.3">
      <c r="A666" s="24">
        <v>2104008510</v>
      </c>
      <c r="B666" s="40">
        <v>24021</v>
      </c>
      <c r="C666" s="25"/>
      <c r="D666" s="25"/>
      <c r="E666" s="25"/>
      <c r="F666" s="25"/>
      <c r="G666" s="25" t="s">
        <v>12</v>
      </c>
      <c r="H666" s="25">
        <v>1.1694056176882599</v>
      </c>
      <c r="I666" s="25">
        <v>153</v>
      </c>
      <c r="J666" s="25">
        <v>7.6431739718187302E-3</v>
      </c>
      <c r="K666" s="25"/>
      <c r="L666" s="25"/>
      <c r="M666" s="25">
        <v>10476</v>
      </c>
      <c r="N666" s="26">
        <v>176700</v>
      </c>
      <c r="O666" s="24">
        <v>2104008510</v>
      </c>
      <c r="P666" s="25">
        <v>24021</v>
      </c>
      <c r="Q666" s="25"/>
      <c r="R666" s="25"/>
      <c r="S666" s="25"/>
      <c r="T666" s="25"/>
      <c r="U666" s="25" t="s">
        <v>12</v>
      </c>
      <c r="V666" s="25">
        <v>7.6087300579455004</v>
      </c>
      <c r="W666" s="25">
        <v>365</v>
      </c>
      <c r="X666" s="25">
        <v>2.0845835775193101E-2</v>
      </c>
      <c r="Y666" s="25">
        <v>10476</v>
      </c>
      <c r="Z666" s="27">
        <v>176700</v>
      </c>
      <c r="AA666" s="28">
        <f t="shared" si="20"/>
        <v>1.0045268939245994E-3</v>
      </c>
      <c r="AC666" t="str">
        <f t="shared" si="21"/>
        <v>2104008510-24021-VOC</v>
      </c>
      <c r="AD666" t="str">
        <f>IF(COUNTIF('NP-NRModel-MAR-WILDFIRES Modifi'!V:V, AC666)=0, "Missing", "")</f>
        <v/>
      </c>
    </row>
    <row r="667" spans="1:30" hidden="1" x14ac:dyDescent="0.3">
      <c r="A667" s="24">
        <v>2104008510</v>
      </c>
      <c r="B667" s="40">
        <v>24031</v>
      </c>
      <c r="C667" s="25"/>
      <c r="D667" s="25"/>
      <c r="E667" s="25"/>
      <c r="F667" s="25"/>
      <c r="G667" s="25" t="s">
        <v>955</v>
      </c>
      <c r="H667" s="25">
        <v>3.0363638543366E-2</v>
      </c>
      <c r="I667" s="25">
        <v>153</v>
      </c>
      <c r="J667" s="25">
        <v>1.98455153878209E-4</v>
      </c>
      <c r="K667" s="25"/>
      <c r="L667" s="25"/>
      <c r="M667" s="25">
        <v>10476</v>
      </c>
      <c r="N667" s="26">
        <v>701656</v>
      </c>
      <c r="O667" s="24">
        <v>2104008510</v>
      </c>
      <c r="P667" s="25">
        <v>24031</v>
      </c>
      <c r="Q667" s="25"/>
      <c r="R667" s="25"/>
      <c r="S667" s="25"/>
      <c r="T667" s="25"/>
      <c r="U667" s="25" t="s">
        <v>955</v>
      </c>
      <c r="V667" s="25">
        <v>0.19756081701591999</v>
      </c>
      <c r="W667" s="25">
        <v>365</v>
      </c>
      <c r="X667" s="25">
        <v>5.4126251237238403E-4</v>
      </c>
      <c r="Y667" s="25">
        <v>10476</v>
      </c>
      <c r="Z667" s="27">
        <v>701656</v>
      </c>
      <c r="AA667" s="28">
        <f t="shared" si="20"/>
        <v>1.0045268939246031E-3</v>
      </c>
      <c r="AC667" t="str">
        <f t="shared" si="21"/>
        <v>2104008510-24031-NOX</v>
      </c>
      <c r="AD667" t="str">
        <f>IF(COUNTIF('NP-NRModel-MAR-WILDFIRES Modifi'!V:V, AC667)=0, "Missing", "")</f>
        <v/>
      </c>
    </row>
    <row r="668" spans="1:30" hidden="1" x14ac:dyDescent="0.3">
      <c r="A668" s="24">
        <v>2104008510</v>
      </c>
      <c r="B668" s="40">
        <v>24031</v>
      </c>
      <c r="C668" s="25"/>
      <c r="D668" s="25"/>
      <c r="E668" s="25"/>
      <c r="F668" s="25"/>
      <c r="G668" s="25" t="s">
        <v>12</v>
      </c>
      <c r="H668" s="25">
        <v>0.19736365053187899</v>
      </c>
      <c r="I668" s="25">
        <v>153</v>
      </c>
      <c r="J668" s="25">
        <v>1.2899585002083601E-3</v>
      </c>
      <c r="K668" s="25"/>
      <c r="L668" s="25"/>
      <c r="M668" s="25">
        <v>10476</v>
      </c>
      <c r="N668" s="26">
        <v>701659</v>
      </c>
      <c r="O668" s="24">
        <v>2104008510</v>
      </c>
      <c r="P668" s="25">
        <v>24031</v>
      </c>
      <c r="Q668" s="25"/>
      <c r="R668" s="25"/>
      <c r="S668" s="25"/>
      <c r="T668" s="25"/>
      <c r="U668" s="25" t="s">
        <v>12</v>
      </c>
      <c r="V668" s="25">
        <v>1.2841453106034799</v>
      </c>
      <c r="W668" s="25">
        <v>365</v>
      </c>
      <c r="X668" s="25">
        <v>3.5182063304204899E-3</v>
      </c>
      <c r="Y668" s="25">
        <v>10476</v>
      </c>
      <c r="Z668" s="27">
        <v>701659</v>
      </c>
      <c r="AA668" s="28">
        <f t="shared" si="20"/>
        <v>1.0045268939246044E-3</v>
      </c>
      <c r="AC668" t="str">
        <f t="shared" si="21"/>
        <v>2104008510-24031-VOC</v>
      </c>
      <c r="AD668" t="str">
        <f>IF(COUNTIF('NP-NRModel-MAR-WILDFIRES Modifi'!V:V, AC668)=0, "Missing", "")</f>
        <v/>
      </c>
    </row>
    <row r="669" spans="1:30" hidden="1" x14ac:dyDescent="0.3">
      <c r="A669" s="24">
        <v>2104008510</v>
      </c>
      <c r="B669" s="40">
        <v>24033</v>
      </c>
      <c r="C669" s="25"/>
      <c r="D669" s="25"/>
      <c r="E669" s="25"/>
      <c r="F669" s="25"/>
      <c r="G669" s="25" t="s">
        <v>955</v>
      </c>
      <c r="H669" s="25">
        <v>5.9586163445388203E-2</v>
      </c>
      <c r="I669" s="25">
        <v>153</v>
      </c>
      <c r="J669" s="25">
        <v>3.8945204866266801E-4</v>
      </c>
      <c r="K669" s="25"/>
      <c r="L669" s="25"/>
      <c r="M669" s="25">
        <v>10476</v>
      </c>
      <c r="N669" s="26">
        <v>244616</v>
      </c>
      <c r="O669" s="24">
        <v>2104008510</v>
      </c>
      <c r="P669" s="25">
        <v>24033</v>
      </c>
      <c r="Q669" s="25"/>
      <c r="R669" s="25"/>
      <c r="S669" s="25"/>
      <c r="T669" s="25"/>
      <c r="U669" s="25" t="s">
        <v>955</v>
      </c>
      <c r="V669" s="25">
        <v>0.38769698553426601</v>
      </c>
      <c r="W669" s="25">
        <v>365</v>
      </c>
      <c r="X669" s="25">
        <v>1.0621835220116899E-3</v>
      </c>
      <c r="Y669" s="25">
        <v>10476</v>
      </c>
      <c r="Z669" s="27">
        <v>244616</v>
      </c>
      <c r="AA669" s="28">
        <f t="shared" si="20"/>
        <v>1.0045268939246031E-3</v>
      </c>
      <c r="AC669" t="str">
        <f t="shared" si="21"/>
        <v>2104008510-24033-NOX</v>
      </c>
      <c r="AD669" t="str">
        <f>IF(COUNTIF('NP-NRModel-MAR-WILDFIRES Modifi'!V:V, AC669)=0, "Missing", "")</f>
        <v/>
      </c>
    </row>
    <row r="670" spans="1:30" hidden="1" x14ac:dyDescent="0.3">
      <c r="A670" s="24">
        <v>2104008510</v>
      </c>
      <c r="B670" s="40">
        <v>24033</v>
      </c>
      <c r="C670" s="25"/>
      <c r="D670" s="25"/>
      <c r="E670" s="25"/>
      <c r="F670" s="25"/>
      <c r="G670" s="25" t="s">
        <v>12</v>
      </c>
      <c r="H670" s="25">
        <v>0.38731010351030998</v>
      </c>
      <c r="I670" s="25">
        <v>153</v>
      </c>
      <c r="J670" s="25">
        <v>2.5314385850346999E-3</v>
      </c>
      <c r="K670" s="25"/>
      <c r="L670" s="25"/>
      <c r="M670" s="25">
        <v>10476</v>
      </c>
      <c r="N670" s="26">
        <v>244619</v>
      </c>
      <c r="O670" s="24">
        <v>2104008510</v>
      </c>
      <c r="P670" s="25">
        <v>24033</v>
      </c>
      <c r="Q670" s="25"/>
      <c r="R670" s="25"/>
      <c r="S670" s="25"/>
      <c r="T670" s="25"/>
      <c r="U670" s="25" t="s">
        <v>12</v>
      </c>
      <c r="V670" s="25">
        <v>2.5200306734890501</v>
      </c>
      <c r="W670" s="25">
        <v>365</v>
      </c>
      <c r="X670" s="25">
        <v>6.9041936259974096E-3</v>
      </c>
      <c r="Y670" s="25">
        <v>10476</v>
      </c>
      <c r="Z670" s="27">
        <v>244619</v>
      </c>
      <c r="AA670" s="28">
        <f t="shared" si="20"/>
        <v>1.0045268939246105E-3</v>
      </c>
      <c r="AC670" t="str">
        <f t="shared" si="21"/>
        <v>2104008510-24033-VOC</v>
      </c>
      <c r="AD670" t="str">
        <f>IF(COUNTIF('NP-NRModel-MAR-WILDFIRES Modifi'!V:V, AC670)=0, "Missing", "")</f>
        <v/>
      </c>
    </row>
    <row r="671" spans="1:30" hidden="1" x14ac:dyDescent="0.3">
      <c r="A671" s="24">
        <v>2104008510</v>
      </c>
      <c r="B671" s="40">
        <v>51013</v>
      </c>
      <c r="C671" s="25"/>
      <c r="D671" s="25"/>
      <c r="E671" s="25"/>
      <c r="F671" s="25"/>
      <c r="G671" s="25" t="s">
        <v>955</v>
      </c>
      <c r="H671" s="29">
        <v>1.73377385383156E-16</v>
      </c>
      <c r="I671" s="25">
        <v>153</v>
      </c>
      <c r="J671" s="29">
        <v>1.1331855253800999E-18</v>
      </c>
      <c r="K671" s="29"/>
      <c r="L671" s="29"/>
      <c r="M671" s="25">
        <v>10476</v>
      </c>
      <c r="N671" s="26">
        <v>1654426</v>
      </c>
      <c r="O671" s="24">
        <v>2104008510</v>
      </c>
      <c r="P671" s="25">
        <v>51013</v>
      </c>
      <c r="Q671" s="25"/>
      <c r="R671" s="25"/>
      <c r="S671" s="25"/>
      <c r="T671" s="25"/>
      <c r="U671" s="25" t="s">
        <v>955</v>
      </c>
      <c r="V671" s="29">
        <v>1.1280788321682901E-15</v>
      </c>
      <c r="W671" s="25">
        <v>365</v>
      </c>
      <c r="X671" s="29">
        <v>3.0906269374473899E-18</v>
      </c>
      <c r="Y671" s="25">
        <v>10476</v>
      </c>
      <c r="Z671" s="27">
        <v>1654426</v>
      </c>
      <c r="AA671" s="28">
        <f t="shared" si="20"/>
        <v>1.0045268939245977E-3</v>
      </c>
      <c r="AC671" t="str">
        <f t="shared" si="21"/>
        <v>2104008510-51013-NOX</v>
      </c>
      <c r="AD671" t="str">
        <f>IF(COUNTIF('NP-NRModel-MAR-WILDFIRES Modifi'!V:V, AC671)=0, "Missing", "")</f>
        <v/>
      </c>
    </row>
    <row r="672" spans="1:30" hidden="1" x14ac:dyDescent="0.3">
      <c r="A672" s="24">
        <v>2104008510</v>
      </c>
      <c r="B672" s="40">
        <v>51013</v>
      </c>
      <c r="C672" s="25"/>
      <c r="D672" s="25"/>
      <c r="E672" s="25"/>
      <c r="F672" s="25"/>
      <c r="G672" s="25" t="s">
        <v>12</v>
      </c>
      <c r="H672" s="29">
        <v>1.12695285463158E-15</v>
      </c>
      <c r="I672" s="25">
        <v>153</v>
      </c>
      <c r="J672" s="29">
        <v>7.3657049322325695E-18</v>
      </c>
      <c r="K672" s="29"/>
      <c r="L672" s="29"/>
      <c r="M672" s="25">
        <v>10476</v>
      </c>
      <c r="N672" s="26">
        <v>1654429</v>
      </c>
      <c r="O672" s="24">
        <v>2104008510</v>
      </c>
      <c r="P672" s="25">
        <v>51013</v>
      </c>
      <c r="Q672" s="25"/>
      <c r="R672" s="25"/>
      <c r="S672" s="25"/>
      <c r="T672" s="25"/>
      <c r="U672" s="25" t="s">
        <v>12</v>
      </c>
      <c r="V672" s="29">
        <v>7.3325114307844301E-15</v>
      </c>
      <c r="W672" s="25">
        <v>365</v>
      </c>
      <c r="X672" s="29">
        <v>2.0089072413108001E-17</v>
      </c>
      <c r="Y672" s="25">
        <v>10476</v>
      </c>
      <c r="Z672" s="27">
        <v>1654429</v>
      </c>
      <c r="AA672" s="28">
        <f t="shared" si="20"/>
        <v>1.0045268939246083E-3</v>
      </c>
      <c r="AC672" t="str">
        <f t="shared" si="21"/>
        <v>2104008510-51013-VOC</v>
      </c>
      <c r="AD672" t="str">
        <f>IF(COUNTIF('NP-NRModel-MAR-WILDFIRES Modifi'!V:V, AC672)=0, "Missing", "")</f>
        <v/>
      </c>
    </row>
    <row r="673" spans="1:30" hidden="1" x14ac:dyDescent="0.3">
      <c r="A673" s="24">
        <v>2104008510</v>
      </c>
      <c r="B673" s="40">
        <v>51059</v>
      </c>
      <c r="C673" s="25"/>
      <c r="D673" s="25"/>
      <c r="E673" s="25"/>
      <c r="F673" s="25"/>
      <c r="G673" s="25" t="s">
        <v>955</v>
      </c>
      <c r="H673" s="25">
        <v>3.4017852198737699E-3</v>
      </c>
      <c r="I673" s="25">
        <v>153</v>
      </c>
      <c r="J673" s="29">
        <v>2.22338903259724E-5</v>
      </c>
      <c r="K673" s="29"/>
      <c r="L673" s="29"/>
      <c r="M673" s="25">
        <v>10476</v>
      </c>
      <c r="N673" s="26">
        <v>243768</v>
      </c>
      <c r="O673" s="24">
        <v>2104008510</v>
      </c>
      <c r="P673" s="25">
        <v>51059</v>
      </c>
      <c r="Q673" s="25"/>
      <c r="R673" s="25"/>
      <c r="S673" s="25"/>
      <c r="T673" s="25"/>
      <c r="U673" s="25" t="s">
        <v>955</v>
      </c>
      <c r="V673" s="25">
        <v>2.2133693443593401E-2</v>
      </c>
      <c r="W673" s="25">
        <v>365</v>
      </c>
      <c r="X673" s="29">
        <v>6.06402560098451E-5</v>
      </c>
      <c r="Y673" s="25">
        <v>10476</v>
      </c>
      <c r="Z673" s="27">
        <v>243768</v>
      </c>
      <c r="AA673" s="28">
        <f t="shared" si="20"/>
        <v>1.0045268939246107E-3</v>
      </c>
      <c r="AC673" t="str">
        <f t="shared" si="21"/>
        <v>2104008510-51059-NOX</v>
      </c>
      <c r="AD673" t="str">
        <f>IF(COUNTIF('NP-NRModel-MAR-WILDFIRES Modifi'!V:V, AC673)=0, "Missing", "")</f>
        <v/>
      </c>
    </row>
    <row r="674" spans="1:30" hidden="1" x14ac:dyDescent="0.3">
      <c r="A674" s="24">
        <v>2104008510</v>
      </c>
      <c r="B674" s="40">
        <v>51059</v>
      </c>
      <c r="C674" s="25"/>
      <c r="D674" s="25"/>
      <c r="E674" s="25"/>
      <c r="F674" s="25"/>
      <c r="G674" s="25" t="s">
        <v>12</v>
      </c>
      <c r="H674" s="25">
        <v>2.2111604680974201E-2</v>
      </c>
      <c r="I674" s="25">
        <v>153</v>
      </c>
      <c r="J674" s="25">
        <v>1.44520292032511E-4</v>
      </c>
      <c r="K674" s="25"/>
      <c r="L674" s="25"/>
      <c r="M674" s="25">
        <v>10476</v>
      </c>
      <c r="N674" s="26">
        <v>243761</v>
      </c>
      <c r="O674" s="24">
        <v>2104008510</v>
      </c>
      <c r="P674" s="25">
        <v>51059</v>
      </c>
      <c r="Q674" s="25"/>
      <c r="R674" s="25"/>
      <c r="S674" s="25"/>
      <c r="T674" s="25"/>
      <c r="U674" s="25" t="s">
        <v>12</v>
      </c>
      <c r="V674" s="25">
        <v>0.14386901227490401</v>
      </c>
      <c r="W674" s="25">
        <v>365</v>
      </c>
      <c r="X674" s="25">
        <v>3.9416167746549101E-4</v>
      </c>
      <c r="Y674" s="25">
        <v>10476</v>
      </c>
      <c r="Z674" s="27">
        <v>243761</v>
      </c>
      <c r="AA674" s="28">
        <f t="shared" si="20"/>
        <v>1.0045268939246107E-3</v>
      </c>
      <c r="AC674" t="str">
        <f t="shared" si="21"/>
        <v>2104008510-51059-VOC</v>
      </c>
      <c r="AD674" t="str">
        <f>IF(COUNTIF('NP-NRModel-MAR-WILDFIRES Modifi'!V:V, AC674)=0, "Missing", "")</f>
        <v/>
      </c>
    </row>
    <row r="675" spans="1:30" hidden="1" x14ac:dyDescent="0.3">
      <c r="A675" s="24">
        <v>2104008510</v>
      </c>
      <c r="B675" s="40">
        <v>51107</v>
      </c>
      <c r="C675" s="25"/>
      <c r="D675" s="25"/>
      <c r="E675" s="25"/>
      <c r="F675" s="25"/>
      <c r="G675" s="25" t="s">
        <v>955</v>
      </c>
      <c r="H675" s="25">
        <v>0.18057852589964299</v>
      </c>
      <c r="I675" s="25">
        <v>153</v>
      </c>
      <c r="J675" s="25">
        <v>1.18025180326564E-3</v>
      </c>
      <c r="K675" s="25"/>
      <c r="L675" s="25"/>
      <c r="M675" s="25">
        <v>10476</v>
      </c>
      <c r="N675" s="26">
        <v>1695843</v>
      </c>
      <c r="O675" s="24">
        <v>2104008510</v>
      </c>
      <c r="P675" s="25">
        <v>51107</v>
      </c>
      <c r="Q675" s="25"/>
      <c r="R675" s="25"/>
      <c r="S675" s="25"/>
      <c r="T675" s="25"/>
      <c r="U675" s="25" t="s">
        <v>955</v>
      </c>
      <c r="V675" s="25">
        <v>1.17493300617815</v>
      </c>
      <c r="W675" s="25">
        <v>365</v>
      </c>
      <c r="X675" s="25">
        <v>3.2189945374743998E-3</v>
      </c>
      <c r="Y675" s="25">
        <v>10476</v>
      </c>
      <c r="Z675" s="27">
        <v>1695843</v>
      </c>
      <c r="AA675" s="28">
        <f t="shared" si="20"/>
        <v>1.0045268939246085E-3</v>
      </c>
      <c r="AC675" t="str">
        <f t="shared" si="21"/>
        <v>2104008510-51107-NOX</v>
      </c>
      <c r="AD675" t="str">
        <f>IF(COUNTIF('NP-NRModel-MAR-WILDFIRES Modifi'!V:V, AC675)=0, "Missing", "")</f>
        <v/>
      </c>
    </row>
    <row r="676" spans="1:30" hidden="1" x14ac:dyDescent="0.3">
      <c r="A676" s="24">
        <v>2104008510</v>
      </c>
      <c r="B676" s="40">
        <v>51107</v>
      </c>
      <c r="C676" s="25"/>
      <c r="D676" s="25"/>
      <c r="E676" s="25"/>
      <c r="F676" s="25"/>
      <c r="G676" s="25" t="s">
        <v>12</v>
      </c>
      <c r="H676" s="25">
        <v>1.1737606438860799</v>
      </c>
      <c r="I676" s="25">
        <v>153</v>
      </c>
      <c r="J676" s="25">
        <v>7.6716381953339102E-3</v>
      </c>
      <c r="K676" s="25"/>
      <c r="L676" s="25"/>
      <c r="M676" s="25">
        <v>10476</v>
      </c>
      <c r="N676" s="26">
        <v>1695845</v>
      </c>
      <c r="O676" s="24">
        <v>2104008510</v>
      </c>
      <c r="P676" s="25">
        <v>51107</v>
      </c>
      <c r="Q676" s="25"/>
      <c r="R676" s="25"/>
      <c r="S676" s="25"/>
      <c r="T676" s="25"/>
      <c r="U676" s="25" t="s">
        <v>12</v>
      </c>
      <c r="V676" s="25">
        <v>7.6370660076221402</v>
      </c>
      <c r="W676" s="25">
        <v>365</v>
      </c>
      <c r="X676" s="25">
        <v>2.0923468514033199E-2</v>
      </c>
      <c r="Y676" s="25">
        <v>10476</v>
      </c>
      <c r="Z676" s="27">
        <v>1695845</v>
      </c>
      <c r="AA676" s="28">
        <f t="shared" si="20"/>
        <v>1.0045268939246127E-3</v>
      </c>
      <c r="AC676" t="str">
        <f t="shared" si="21"/>
        <v>2104008510-51107-VOC</v>
      </c>
      <c r="AD676" t="str">
        <f>IF(COUNTIF('NP-NRModel-MAR-WILDFIRES Modifi'!V:V, AC676)=0, "Missing", "")</f>
        <v/>
      </c>
    </row>
    <row r="677" spans="1:30" hidden="1" x14ac:dyDescent="0.3">
      <c r="A677" s="24">
        <v>2104008510</v>
      </c>
      <c r="B677" s="40">
        <v>51153</v>
      </c>
      <c r="C677" s="25"/>
      <c r="D677" s="25"/>
      <c r="E677" s="25"/>
      <c r="F677" s="25"/>
      <c r="G677" s="25" t="s">
        <v>955</v>
      </c>
      <c r="H677" s="25">
        <v>0.15347587662901399</v>
      </c>
      <c r="I677" s="25">
        <v>153</v>
      </c>
      <c r="J677" s="25">
        <v>1.00311030476479E-3</v>
      </c>
      <c r="K677" s="25"/>
      <c r="L677" s="25"/>
      <c r="M677" s="25">
        <v>10476</v>
      </c>
      <c r="N677" s="26">
        <v>888990</v>
      </c>
      <c r="O677" s="24">
        <v>2104008510</v>
      </c>
      <c r="P677" s="25">
        <v>51153</v>
      </c>
      <c r="Q677" s="25"/>
      <c r="R677" s="25"/>
      <c r="S677" s="25"/>
      <c r="T677" s="25"/>
      <c r="U677" s="25" t="s">
        <v>955</v>
      </c>
      <c r="V677" s="25">
        <v>0.99858979469003895</v>
      </c>
      <c r="W677" s="25">
        <v>365</v>
      </c>
      <c r="X677" s="25">
        <v>2.7358624512055802E-3</v>
      </c>
      <c r="Y677" s="25">
        <v>10476</v>
      </c>
      <c r="Z677" s="27">
        <v>888990</v>
      </c>
      <c r="AA677" s="28">
        <f t="shared" si="20"/>
        <v>1.0045268939246012E-3</v>
      </c>
      <c r="AC677" t="str">
        <f t="shared" si="21"/>
        <v>2104008510-51153-NOX</v>
      </c>
      <c r="AD677" t="str">
        <f>IF(COUNTIF('NP-NRModel-MAR-WILDFIRES Modifi'!V:V, AC677)=0, "Missing", "")</f>
        <v/>
      </c>
    </row>
    <row r="678" spans="1:30" hidden="1" x14ac:dyDescent="0.3">
      <c r="A678" s="24">
        <v>2104008510</v>
      </c>
      <c r="B678" s="40">
        <v>51153</v>
      </c>
      <c r="C678" s="25"/>
      <c r="D678" s="25"/>
      <c r="E678" s="25"/>
      <c r="F678" s="25"/>
      <c r="G678" s="25" t="s">
        <v>12</v>
      </c>
      <c r="H678" s="25">
        <v>0.99759319808859004</v>
      </c>
      <c r="I678" s="25">
        <v>153</v>
      </c>
      <c r="J678" s="25">
        <v>6.5202169809711798E-3</v>
      </c>
      <c r="K678" s="25"/>
      <c r="L678" s="25"/>
      <c r="M678" s="25">
        <v>10476</v>
      </c>
      <c r="N678" s="26">
        <v>888992</v>
      </c>
      <c r="O678" s="24">
        <v>2104008510</v>
      </c>
      <c r="P678" s="25">
        <v>51153</v>
      </c>
      <c r="Q678" s="25"/>
      <c r="R678" s="25"/>
      <c r="S678" s="25"/>
      <c r="T678" s="25"/>
      <c r="U678" s="25" t="s">
        <v>12</v>
      </c>
      <c r="V678" s="25">
        <v>6.4908336654852503</v>
      </c>
      <c r="W678" s="25">
        <v>365</v>
      </c>
      <c r="X678" s="25">
        <v>1.7783105932836302E-2</v>
      </c>
      <c r="Y678" s="25">
        <v>10476</v>
      </c>
      <c r="Z678" s="27">
        <v>888992</v>
      </c>
      <c r="AA678" s="28">
        <f t="shared" si="20"/>
        <v>1.0045268939246085E-3</v>
      </c>
      <c r="AC678" t="str">
        <f t="shared" si="21"/>
        <v>2104008510-51153-VOC</v>
      </c>
      <c r="AD678" t="str">
        <f>IF(COUNTIF('NP-NRModel-MAR-WILDFIRES Modifi'!V:V, AC678)=0, "Missing", "")</f>
        <v/>
      </c>
    </row>
    <row r="679" spans="1:30" hidden="1" x14ac:dyDescent="0.3">
      <c r="A679" s="24">
        <v>2104008510</v>
      </c>
      <c r="B679" s="40">
        <v>51600</v>
      </c>
      <c r="C679" s="25"/>
      <c r="D679" s="25"/>
      <c r="E679" s="25"/>
      <c r="F679" s="25"/>
      <c r="G679" s="25" t="s">
        <v>955</v>
      </c>
      <c r="H679" s="29">
        <v>2.32699699230559E-6</v>
      </c>
      <c r="I679" s="25">
        <v>153</v>
      </c>
      <c r="J679" s="29">
        <v>1.5209130668664001E-8</v>
      </c>
      <c r="K679" s="29"/>
      <c r="L679" s="29"/>
      <c r="M679" s="25">
        <v>10476</v>
      </c>
      <c r="N679" s="26">
        <v>1435647</v>
      </c>
      <c r="O679" s="24">
        <v>2104008510</v>
      </c>
      <c r="P679" s="25">
        <v>51600</v>
      </c>
      <c r="Q679" s="25"/>
      <c r="R679" s="25"/>
      <c r="S679" s="25"/>
      <c r="T679" s="25"/>
      <c r="U679" s="25" t="s">
        <v>955</v>
      </c>
      <c r="V679" s="29">
        <v>1.51405908200655E-5</v>
      </c>
      <c r="W679" s="25">
        <v>365</v>
      </c>
      <c r="X679" s="29">
        <v>4.1481070739905701E-8</v>
      </c>
      <c r="Y679" s="25">
        <v>10476</v>
      </c>
      <c r="Z679" s="27">
        <v>1435647</v>
      </c>
      <c r="AA679" s="28">
        <f t="shared" si="20"/>
        <v>1.0045268939246192E-3</v>
      </c>
      <c r="AC679" t="str">
        <f t="shared" si="21"/>
        <v>2104008510-51600-NOX</v>
      </c>
      <c r="AD679" t="str">
        <f>IF(COUNTIF('NP-NRModel-MAR-WILDFIRES Modifi'!V:V, AC679)=0, "Missing", "")</f>
        <v/>
      </c>
    </row>
    <row r="680" spans="1:30" hidden="1" x14ac:dyDescent="0.3">
      <c r="A680" s="24">
        <v>2104008510</v>
      </c>
      <c r="B680" s="40">
        <v>51600</v>
      </c>
      <c r="C680" s="25"/>
      <c r="D680" s="25"/>
      <c r="E680" s="25"/>
      <c r="F680" s="25"/>
      <c r="G680" s="25" t="s">
        <v>12</v>
      </c>
      <c r="H680" s="29">
        <v>1.51254774428075E-5</v>
      </c>
      <c r="I680" s="25">
        <v>153</v>
      </c>
      <c r="J680" s="29">
        <v>9.8859329691552904E-8</v>
      </c>
      <c r="K680" s="29"/>
      <c r="L680" s="29"/>
      <c r="M680" s="25">
        <v>10476</v>
      </c>
      <c r="N680" s="26">
        <v>1435642</v>
      </c>
      <c r="O680" s="24">
        <v>2104008510</v>
      </c>
      <c r="P680" s="25">
        <v>51600</v>
      </c>
      <c r="Q680" s="25"/>
      <c r="R680" s="25"/>
      <c r="S680" s="25"/>
      <c r="T680" s="25"/>
      <c r="U680" s="25" t="s">
        <v>12</v>
      </c>
      <c r="V680" s="29">
        <v>9.8413820764237995E-5</v>
      </c>
      <c r="W680" s="25">
        <v>365</v>
      </c>
      <c r="X680" s="29">
        <v>2.6962690620339099E-7</v>
      </c>
      <c r="Y680" s="25">
        <v>10476</v>
      </c>
      <c r="Z680" s="27">
        <v>1435642</v>
      </c>
      <c r="AA680" s="28">
        <f t="shared" si="20"/>
        <v>1.0045268939246062E-3</v>
      </c>
      <c r="AC680" t="str">
        <f t="shared" si="21"/>
        <v>2104008510-51600-VOC</v>
      </c>
      <c r="AD680" t="str">
        <f>IF(COUNTIF('NP-NRModel-MAR-WILDFIRES Modifi'!V:V, AC680)=0, "Missing", "")</f>
        <v/>
      </c>
    </row>
    <row r="681" spans="1:30" hidden="1" x14ac:dyDescent="0.3">
      <c r="A681" s="24">
        <v>2104008510</v>
      </c>
      <c r="B681" s="40">
        <v>51610</v>
      </c>
      <c r="C681" s="25"/>
      <c r="D681" s="25"/>
      <c r="E681" s="25"/>
      <c r="F681" s="25"/>
      <c r="G681" s="25" t="s">
        <v>955</v>
      </c>
      <c r="H681" s="29">
        <v>3.5857478743434598E-12</v>
      </c>
      <c r="I681" s="25">
        <v>153</v>
      </c>
      <c r="J681" s="29">
        <v>2.34362606166239E-14</v>
      </c>
      <c r="K681" s="29"/>
      <c r="L681" s="29"/>
      <c r="M681" s="25">
        <v>10476</v>
      </c>
      <c r="N681" s="26">
        <v>1205494</v>
      </c>
      <c r="O681" s="24">
        <v>2104008510</v>
      </c>
      <c r="P681" s="25">
        <v>51610</v>
      </c>
      <c r="Q681" s="25"/>
      <c r="R681" s="25"/>
      <c r="S681" s="25"/>
      <c r="T681" s="25"/>
      <c r="U681" s="25" t="s">
        <v>955</v>
      </c>
      <c r="V681" s="29">
        <v>2.33306452603377E-11</v>
      </c>
      <c r="W681" s="25">
        <v>365</v>
      </c>
      <c r="X681" s="29">
        <v>6.3919576055719803E-14</v>
      </c>
      <c r="Y681" s="25">
        <v>10476</v>
      </c>
      <c r="Z681" s="27">
        <v>1205494</v>
      </c>
      <c r="AA681" s="28">
        <f t="shared" si="20"/>
        <v>1.0045268939246077E-3</v>
      </c>
      <c r="AC681" t="str">
        <f t="shared" si="21"/>
        <v>2104008510-51610-NOX</v>
      </c>
      <c r="AD681" t="str">
        <f>IF(COUNTIF('NP-NRModel-MAR-WILDFIRES Modifi'!V:V, AC681)=0, "Missing", "")</f>
        <v/>
      </c>
    </row>
    <row r="682" spans="1:30" hidden="1" x14ac:dyDescent="0.3">
      <c r="A682" s="24">
        <v>2104008510</v>
      </c>
      <c r="B682" s="40">
        <v>51610</v>
      </c>
      <c r="C682" s="25"/>
      <c r="D682" s="25"/>
      <c r="E682" s="25"/>
      <c r="F682" s="25"/>
      <c r="G682" s="25" t="s">
        <v>12</v>
      </c>
      <c r="H682" s="29">
        <v>2.3307364190411101E-11</v>
      </c>
      <c r="I682" s="25">
        <v>153</v>
      </c>
      <c r="J682" s="29">
        <v>1.5233571366281799E-13</v>
      </c>
      <c r="K682" s="29"/>
      <c r="L682" s="29"/>
      <c r="M682" s="25">
        <v>10476</v>
      </c>
      <c r="N682" s="26">
        <v>1205501</v>
      </c>
      <c r="O682" s="24">
        <v>2104008510</v>
      </c>
      <c r="P682" s="25">
        <v>51610</v>
      </c>
      <c r="Q682" s="25"/>
      <c r="R682" s="25"/>
      <c r="S682" s="25"/>
      <c r="T682" s="25"/>
      <c r="U682" s="25" t="s">
        <v>12</v>
      </c>
      <c r="V682" s="29">
        <v>1.5164921375838301E-10</v>
      </c>
      <c r="W682" s="25">
        <v>365</v>
      </c>
      <c r="X682" s="29">
        <v>4.1547729796817398E-13</v>
      </c>
      <c r="Y682" s="25">
        <v>10476</v>
      </c>
      <c r="Z682" s="27">
        <v>1205501</v>
      </c>
      <c r="AA682" s="28">
        <f t="shared" si="20"/>
        <v>1.0045268939246118E-3</v>
      </c>
      <c r="AC682" t="str">
        <f t="shared" si="21"/>
        <v>2104008510-51610-VOC</v>
      </c>
      <c r="AD682" t="str">
        <f>IF(COUNTIF('NP-NRModel-MAR-WILDFIRES Modifi'!V:V, AC682)=0, "Missing", "")</f>
        <v/>
      </c>
    </row>
    <row r="683" spans="1:30" hidden="1" x14ac:dyDescent="0.3">
      <c r="A683" s="24">
        <v>2104008510</v>
      </c>
      <c r="B683" s="40">
        <v>51683</v>
      </c>
      <c r="C683" s="25"/>
      <c r="D683" s="25"/>
      <c r="E683" s="25"/>
      <c r="F683" s="25"/>
      <c r="G683" s="25" t="s">
        <v>955</v>
      </c>
      <c r="H683" s="29">
        <v>1.00328879458003E-5</v>
      </c>
      <c r="I683" s="25">
        <v>153</v>
      </c>
      <c r="J683" s="29">
        <v>6.5574431018302599E-8</v>
      </c>
      <c r="K683" s="29"/>
      <c r="L683" s="29"/>
      <c r="M683" s="25">
        <v>10476</v>
      </c>
      <c r="N683" s="26">
        <v>1324862</v>
      </c>
      <c r="O683" s="24">
        <v>2104008510</v>
      </c>
      <c r="P683" s="25">
        <v>51683</v>
      </c>
      <c r="Q683" s="25"/>
      <c r="R683" s="25"/>
      <c r="S683" s="25"/>
      <c r="T683" s="25"/>
      <c r="U683" s="25" t="s">
        <v>955</v>
      </c>
      <c r="V683" s="29">
        <v>6.5278920270724406E-5</v>
      </c>
      <c r="W683" s="25">
        <v>365</v>
      </c>
      <c r="X683" s="29">
        <v>1.7884635690609399E-7</v>
      </c>
      <c r="Y683" s="25">
        <v>10476</v>
      </c>
      <c r="Z683" s="27">
        <v>1324862</v>
      </c>
      <c r="AA683" s="28">
        <f t="shared" si="20"/>
        <v>1.0045268939246031E-3</v>
      </c>
      <c r="AC683" t="str">
        <f t="shared" si="21"/>
        <v>2104008510-51683-NOX</v>
      </c>
      <c r="AD683" t="str">
        <f>IF(COUNTIF('NP-NRModel-MAR-WILDFIRES Modifi'!V:V, AC683)=0, "Missing", "")</f>
        <v/>
      </c>
    </row>
    <row r="684" spans="1:30" hidden="1" x14ac:dyDescent="0.3">
      <c r="A684" s="24">
        <v>2104008510</v>
      </c>
      <c r="B684" s="40">
        <v>51683</v>
      </c>
      <c r="C684" s="25"/>
      <c r="D684" s="25"/>
      <c r="E684" s="25"/>
      <c r="F684" s="25"/>
      <c r="G684" s="25" t="s">
        <v>12</v>
      </c>
      <c r="H684" s="29">
        <v>6.5213782924622202E-5</v>
      </c>
      <c r="I684" s="25">
        <v>153</v>
      </c>
      <c r="J684" s="29">
        <v>4.2623387532432802E-7</v>
      </c>
      <c r="K684" s="29"/>
      <c r="L684" s="29"/>
      <c r="M684" s="25">
        <v>10476</v>
      </c>
      <c r="N684" s="26">
        <v>1324866</v>
      </c>
      <c r="O684" s="24">
        <v>2104008510</v>
      </c>
      <c r="P684" s="25">
        <v>51683</v>
      </c>
      <c r="Q684" s="25"/>
      <c r="R684" s="25"/>
      <c r="S684" s="25"/>
      <c r="T684" s="25"/>
      <c r="U684" s="25" t="s">
        <v>12</v>
      </c>
      <c r="V684" s="25">
        <v>4.24313055132915E-4</v>
      </c>
      <c r="W684" s="25">
        <v>365</v>
      </c>
      <c r="X684" s="29">
        <v>1.16250152091209E-6</v>
      </c>
      <c r="Y684" s="25">
        <v>10476</v>
      </c>
      <c r="Z684" s="27">
        <v>1324866</v>
      </c>
      <c r="AA684" s="28">
        <f t="shared" si="20"/>
        <v>1.0045268939246079E-3</v>
      </c>
      <c r="AC684" t="str">
        <f t="shared" si="21"/>
        <v>2104008510-51683-VOC</v>
      </c>
      <c r="AD684" t="str">
        <f>IF(COUNTIF('NP-NRModel-MAR-WILDFIRES Modifi'!V:V, AC684)=0, "Missing", "")</f>
        <v/>
      </c>
    </row>
    <row r="685" spans="1:30" hidden="1" x14ac:dyDescent="0.3">
      <c r="A685" s="24">
        <v>2104008510</v>
      </c>
      <c r="B685" s="40">
        <v>51685</v>
      </c>
      <c r="C685" s="25"/>
      <c r="D685" s="25"/>
      <c r="E685" s="25"/>
      <c r="F685" s="25"/>
      <c r="G685" s="25" t="s">
        <v>955</v>
      </c>
      <c r="H685" s="29">
        <v>7.55199707902393E-9</v>
      </c>
      <c r="I685" s="25">
        <v>153</v>
      </c>
      <c r="J685" s="29">
        <v>4.93594580328361E-11</v>
      </c>
      <c r="K685" s="29"/>
      <c r="L685" s="29"/>
      <c r="M685" s="25">
        <v>10476</v>
      </c>
      <c r="N685" s="26">
        <v>1922116</v>
      </c>
      <c r="O685" s="24">
        <v>2104008510</v>
      </c>
      <c r="P685" s="25">
        <v>51685</v>
      </c>
      <c r="Q685" s="25"/>
      <c r="R685" s="25"/>
      <c r="S685" s="25"/>
      <c r="T685" s="25"/>
      <c r="U685" s="25" t="s">
        <v>955</v>
      </c>
      <c r="V685" s="29">
        <v>4.9137019955725302E-8</v>
      </c>
      <c r="W685" s="25">
        <v>365</v>
      </c>
      <c r="X685" s="29">
        <v>1.3462197248143899E-10</v>
      </c>
      <c r="Y685" s="25">
        <v>10476</v>
      </c>
      <c r="Z685" s="27">
        <v>1922116</v>
      </c>
      <c r="AA685" s="28">
        <f t="shared" si="20"/>
        <v>1.0045268939246057E-3</v>
      </c>
      <c r="AC685" t="str">
        <f t="shared" si="21"/>
        <v>2104008510-51685-NOX</v>
      </c>
      <c r="AD685" t="str">
        <f>IF(COUNTIF('NP-NRModel-MAR-WILDFIRES Modifi'!V:V, AC685)=0, "Missing", "")</f>
        <v/>
      </c>
    </row>
    <row r="686" spans="1:30" hidden="1" x14ac:dyDescent="0.3">
      <c r="A686" s="24">
        <v>2104008510</v>
      </c>
      <c r="B686" s="40">
        <v>51685</v>
      </c>
      <c r="C686" s="25"/>
      <c r="D686" s="25"/>
      <c r="E686" s="25"/>
      <c r="F686" s="25"/>
      <c r="G686" s="25" t="s">
        <v>12</v>
      </c>
      <c r="H686" s="29">
        <v>4.9087982517244802E-8</v>
      </c>
      <c r="I686" s="25">
        <v>153</v>
      </c>
      <c r="J686" s="29">
        <v>3.2083648704081598E-10</v>
      </c>
      <c r="K686" s="29"/>
      <c r="L686" s="29"/>
      <c r="M686" s="25">
        <v>10476</v>
      </c>
      <c r="N686" s="26">
        <v>1922119</v>
      </c>
      <c r="O686" s="24">
        <v>2104008510</v>
      </c>
      <c r="P686" s="25">
        <v>51685</v>
      </c>
      <c r="Q686" s="25"/>
      <c r="R686" s="25"/>
      <c r="S686" s="25"/>
      <c r="T686" s="25"/>
      <c r="U686" s="25" t="s">
        <v>12</v>
      </c>
      <c r="V686" s="29">
        <v>3.1939063949531003E-7</v>
      </c>
      <c r="W686" s="25">
        <v>365</v>
      </c>
      <c r="X686" s="29">
        <v>8.7504284793235596E-10</v>
      </c>
      <c r="Y686" s="25">
        <v>10476</v>
      </c>
      <c r="Z686" s="27">
        <v>1922119</v>
      </c>
      <c r="AA686" s="28">
        <f t="shared" si="20"/>
        <v>1.0045268939246016E-3</v>
      </c>
      <c r="AC686" t="str">
        <f t="shared" si="21"/>
        <v>2104008510-51685-VOC</v>
      </c>
      <c r="AD686" t="str">
        <f>IF(COUNTIF('NP-NRModel-MAR-WILDFIRES Modifi'!V:V, AC686)=0, "Missing", "")</f>
        <v/>
      </c>
    </row>
    <row r="687" spans="1:30" hidden="1" x14ac:dyDescent="0.3">
      <c r="A687" s="24">
        <v>2104008610</v>
      </c>
      <c r="B687" s="40">
        <v>24009</v>
      </c>
      <c r="C687" s="25"/>
      <c r="D687" s="25"/>
      <c r="E687" s="25"/>
      <c r="F687" s="25"/>
      <c r="G687" s="25" t="s">
        <v>955</v>
      </c>
      <c r="H687" s="25">
        <v>8.29755394089364E-2</v>
      </c>
      <c r="I687" s="25">
        <v>153</v>
      </c>
      <c r="J687" s="25">
        <v>5.4232378698651203E-4</v>
      </c>
      <c r="K687" s="25"/>
      <c r="L687" s="25"/>
      <c r="M687" s="25">
        <v>10476</v>
      </c>
      <c r="N687" s="26">
        <v>2151636</v>
      </c>
      <c r="O687" s="24">
        <v>2104008610</v>
      </c>
      <c r="P687" s="25">
        <v>24009</v>
      </c>
      <c r="Q687" s="25"/>
      <c r="R687" s="25"/>
      <c r="S687" s="25"/>
      <c r="T687" s="25"/>
      <c r="U687" s="25" t="s">
        <v>955</v>
      </c>
      <c r="V687" s="25">
        <v>0.53987980836202198</v>
      </c>
      <c r="W687" s="25">
        <v>365</v>
      </c>
      <c r="X687" s="25">
        <v>1.4791227626356699E-3</v>
      </c>
      <c r="Y687" s="25">
        <v>10476</v>
      </c>
      <c r="Z687" s="27">
        <v>2151636</v>
      </c>
      <c r="AA687" s="28">
        <f t="shared" si="20"/>
        <v>1.0045268939246033E-3</v>
      </c>
      <c r="AC687" t="str">
        <f t="shared" si="21"/>
        <v>2104008610-24009-NOX</v>
      </c>
      <c r="AD687" t="str">
        <f>IF(COUNTIF('NP-NRModel-MAR-WILDFIRES Modifi'!V:V, AC687)=0, "Missing", "")</f>
        <v/>
      </c>
    </row>
    <row r="688" spans="1:30" hidden="1" x14ac:dyDescent="0.3">
      <c r="A688" s="24">
        <v>2104008610</v>
      </c>
      <c r="B688" s="40">
        <v>24009</v>
      </c>
      <c r="C688" s="25"/>
      <c r="D688" s="25"/>
      <c r="E688" s="25"/>
      <c r="F688" s="25"/>
      <c r="G688" s="25" t="s">
        <v>12</v>
      </c>
      <c r="H688" s="25">
        <v>2.7962752545937102</v>
      </c>
      <c r="I688" s="25">
        <v>153</v>
      </c>
      <c r="J688" s="25">
        <v>1.8276308853553701E-2</v>
      </c>
      <c r="K688" s="25"/>
      <c r="L688" s="25"/>
      <c r="M688" s="25">
        <v>10476</v>
      </c>
      <c r="N688" s="26">
        <v>2151632</v>
      </c>
      <c r="O688" s="24">
        <v>2104008610</v>
      </c>
      <c r="P688" s="25">
        <v>24009</v>
      </c>
      <c r="Q688" s="25"/>
      <c r="R688" s="25"/>
      <c r="S688" s="25"/>
      <c r="T688" s="25"/>
      <c r="U688" s="25" t="s">
        <v>12</v>
      </c>
      <c r="V688" s="25">
        <v>18.193946786381701</v>
      </c>
      <c r="W688" s="25">
        <v>365</v>
      </c>
      <c r="X688" s="25">
        <v>4.9846429551730798E-2</v>
      </c>
      <c r="Y688" s="25">
        <v>10476</v>
      </c>
      <c r="Z688" s="27">
        <v>2151632</v>
      </c>
      <c r="AA688" s="28">
        <f t="shared" si="20"/>
        <v>1.0045268939246129E-3</v>
      </c>
      <c r="AC688" t="str">
        <f t="shared" si="21"/>
        <v>2104008610-24009-VOC</v>
      </c>
      <c r="AD688" t="str">
        <f>IF(COUNTIF('NP-NRModel-MAR-WILDFIRES Modifi'!V:V, AC688)=0, "Missing", "")</f>
        <v/>
      </c>
    </row>
    <row r="689" spans="1:30" hidden="1" x14ac:dyDescent="0.3">
      <c r="A689" s="24">
        <v>2104008610</v>
      </c>
      <c r="B689" s="40">
        <v>24017</v>
      </c>
      <c r="C689" s="25"/>
      <c r="D689" s="25"/>
      <c r="E689" s="25"/>
      <c r="F689" s="25"/>
      <c r="G689" s="25" t="s">
        <v>955</v>
      </c>
      <c r="H689" s="25">
        <v>0.124602244516579</v>
      </c>
      <c r="I689" s="25">
        <v>153</v>
      </c>
      <c r="J689" s="25">
        <v>8.1439375501032602E-4</v>
      </c>
      <c r="K689" s="25"/>
      <c r="L689" s="25"/>
      <c r="M689" s="25">
        <v>10476</v>
      </c>
      <c r="N689" s="26">
        <v>606905</v>
      </c>
      <c r="O689" s="24">
        <v>2104008610</v>
      </c>
      <c r="P689" s="25">
        <v>24017</v>
      </c>
      <c r="Q689" s="25"/>
      <c r="R689" s="25"/>
      <c r="S689" s="25"/>
      <c r="T689" s="25"/>
      <c r="U689" s="25" t="s">
        <v>955</v>
      </c>
      <c r="V689" s="25">
        <v>0.810723694841611</v>
      </c>
      <c r="W689" s="25">
        <v>365</v>
      </c>
      <c r="X689" s="25">
        <v>2.22116080778523E-3</v>
      </c>
      <c r="Y689" s="25">
        <v>10476</v>
      </c>
      <c r="Z689" s="27">
        <v>606905</v>
      </c>
      <c r="AA689" s="28">
        <f t="shared" si="20"/>
        <v>1.004526893924609E-3</v>
      </c>
      <c r="AC689" t="str">
        <f t="shared" si="21"/>
        <v>2104008610-24017-NOX</v>
      </c>
      <c r="AD689" t="str">
        <f>IF(COUNTIF('NP-NRModel-MAR-WILDFIRES Modifi'!V:V, AC689)=0, "Missing", "")</f>
        <v/>
      </c>
    </row>
    <row r="690" spans="1:30" hidden="1" x14ac:dyDescent="0.3">
      <c r="A690" s="24">
        <v>2104008610</v>
      </c>
      <c r="B690" s="40">
        <v>24017</v>
      </c>
      <c r="C690" s="25"/>
      <c r="D690" s="25"/>
      <c r="E690" s="25"/>
      <c r="F690" s="25"/>
      <c r="G690" s="25" t="s">
        <v>12</v>
      </c>
      <c r="H690" s="25">
        <v>4.1990959129401197</v>
      </c>
      <c r="I690" s="25">
        <v>153</v>
      </c>
      <c r="J690" s="25">
        <v>2.7445071326406001E-2</v>
      </c>
      <c r="K690" s="25"/>
      <c r="L690" s="25"/>
      <c r="M690" s="25">
        <v>10476</v>
      </c>
      <c r="N690" s="26">
        <v>606898</v>
      </c>
      <c r="O690" s="24">
        <v>2104008610</v>
      </c>
      <c r="P690" s="25">
        <v>24017</v>
      </c>
      <c r="Q690" s="25"/>
      <c r="R690" s="25"/>
      <c r="S690" s="25"/>
      <c r="T690" s="25"/>
      <c r="U690" s="25" t="s">
        <v>12</v>
      </c>
      <c r="V690" s="25">
        <v>27.3213902906874</v>
      </c>
      <c r="W690" s="25">
        <v>365</v>
      </c>
      <c r="X690" s="25">
        <v>7.4853124084075101E-2</v>
      </c>
      <c r="Y690" s="25">
        <v>10476</v>
      </c>
      <c r="Z690" s="27">
        <v>606898</v>
      </c>
      <c r="AA690" s="28">
        <f t="shared" si="20"/>
        <v>1.0045268939246023E-3</v>
      </c>
      <c r="AC690" t="str">
        <f t="shared" si="21"/>
        <v>2104008610-24017-VOC</v>
      </c>
      <c r="AD690" t="str">
        <f>IF(COUNTIF('NP-NRModel-MAR-WILDFIRES Modifi'!V:V, AC690)=0, "Missing", "")</f>
        <v/>
      </c>
    </row>
    <row r="691" spans="1:30" hidden="1" x14ac:dyDescent="0.3">
      <c r="A691" s="24">
        <v>2104008610</v>
      </c>
      <c r="B691" s="40">
        <v>24021</v>
      </c>
      <c r="C691" s="25"/>
      <c r="D691" s="25"/>
      <c r="E691" s="25"/>
      <c r="F691" s="25"/>
      <c r="G691" s="25" t="s">
        <v>955</v>
      </c>
      <c r="H691" s="25">
        <v>0.19449572229826001</v>
      </c>
      <c r="I691" s="25">
        <v>153</v>
      </c>
      <c r="J691" s="25">
        <v>1.2712138712304599E-3</v>
      </c>
      <c r="K691" s="25"/>
      <c r="L691" s="25"/>
      <c r="M691" s="25">
        <v>10476</v>
      </c>
      <c r="N691" s="26">
        <v>1866597</v>
      </c>
      <c r="O691" s="24">
        <v>2104008610</v>
      </c>
      <c r="P691" s="25">
        <v>24021</v>
      </c>
      <c r="Q691" s="25"/>
      <c r="R691" s="25"/>
      <c r="S691" s="25"/>
      <c r="T691" s="25"/>
      <c r="U691" s="25" t="s">
        <v>955</v>
      </c>
      <c r="V691" s="25">
        <v>1.2654851541743499</v>
      </c>
      <c r="W691" s="25">
        <v>365</v>
      </c>
      <c r="X691" s="25">
        <v>3.4670826141762999E-3</v>
      </c>
      <c r="Y691" s="25">
        <v>10476</v>
      </c>
      <c r="Z691" s="27">
        <v>1866597</v>
      </c>
      <c r="AA691" s="28">
        <f t="shared" si="20"/>
        <v>1.0045268939246053E-3</v>
      </c>
      <c r="AC691" t="str">
        <f t="shared" si="21"/>
        <v>2104008610-24021-NOX</v>
      </c>
      <c r="AD691" t="str">
        <f>IF(COUNTIF('NP-NRModel-MAR-WILDFIRES Modifi'!V:V, AC691)=0, "Missing", "")</f>
        <v/>
      </c>
    </row>
    <row r="692" spans="1:30" hidden="1" x14ac:dyDescent="0.3">
      <c r="A692" s="24">
        <v>2104008610</v>
      </c>
      <c r="B692" s="40">
        <v>24021</v>
      </c>
      <c r="C692" s="25"/>
      <c r="D692" s="25"/>
      <c r="E692" s="25"/>
      <c r="F692" s="25"/>
      <c r="G692" s="25" t="s">
        <v>12</v>
      </c>
      <c r="H692" s="25">
        <v>6.5545056632851004</v>
      </c>
      <c r="I692" s="25">
        <v>153</v>
      </c>
      <c r="J692" s="25">
        <v>4.2839906295981001E-2</v>
      </c>
      <c r="K692" s="25"/>
      <c r="L692" s="25"/>
      <c r="M692" s="25">
        <v>10476</v>
      </c>
      <c r="N692" s="26">
        <v>1866593</v>
      </c>
      <c r="O692" s="24">
        <v>2104008610</v>
      </c>
      <c r="P692" s="25">
        <v>24021</v>
      </c>
      <c r="Q692" s="25"/>
      <c r="R692" s="25"/>
      <c r="S692" s="25"/>
      <c r="T692" s="25"/>
      <c r="U692" s="25" t="s">
        <v>12</v>
      </c>
      <c r="V692" s="25">
        <v>42.646848536438</v>
      </c>
      <c r="W692" s="25">
        <v>365</v>
      </c>
      <c r="X692" s="25">
        <v>0.116840680921748</v>
      </c>
      <c r="Y692" s="25">
        <v>10476</v>
      </c>
      <c r="Z692" s="27">
        <v>1866593</v>
      </c>
      <c r="AA692" s="28">
        <f t="shared" si="20"/>
        <v>1.0045268939246014E-3</v>
      </c>
      <c r="AC692" t="str">
        <f t="shared" si="21"/>
        <v>2104008610-24021-VOC</v>
      </c>
      <c r="AD692" t="str">
        <f>IF(COUNTIF('NP-NRModel-MAR-WILDFIRES Modifi'!V:V, AC692)=0, "Missing", "")</f>
        <v/>
      </c>
    </row>
    <row r="693" spans="1:30" hidden="1" x14ac:dyDescent="0.3">
      <c r="A693" s="24">
        <v>2104008610</v>
      </c>
      <c r="B693" s="40">
        <v>24031</v>
      </c>
      <c r="C693" s="25"/>
      <c r="D693" s="25"/>
      <c r="E693" s="25"/>
      <c r="F693" s="25"/>
      <c r="G693" s="25" t="s">
        <v>955</v>
      </c>
      <c r="H693" s="25">
        <v>3.2825553329977497E-2</v>
      </c>
      <c r="I693" s="25">
        <v>153</v>
      </c>
      <c r="J693" s="25">
        <v>2.1454610019593101E-4</v>
      </c>
      <c r="K693" s="25"/>
      <c r="L693" s="25"/>
      <c r="M693" s="25">
        <v>10476</v>
      </c>
      <c r="N693" s="26">
        <v>1012359</v>
      </c>
      <c r="O693" s="24">
        <v>2104008610</v>
      </c>
      <c r="P693" s="25">
        <v>24031</v>
      </c>
      <c r="Q693" s="25"/>
      <c r="R693" s="25"/>
      <c r="S693" s="25"/>
      <c r="T693" s="25"/>
      <c r="U693" s="25" t="s">
        <v>955</v>
      </c>
      <c r="V693" s="25">
        <v>0.21357924958854699</v>
      </c>
      <c r="W693" s="25">
        <v>365</v>
      </c>
      <c r="X693" s="25">
        <v>5.8514862900972003E-4</v>
      </c>
      <c r="Y693" s="25">
        <v>10476</v>
      </c>
      <c r="Z693" s="27">
        <v>1012359</v>
      </c>
      <c r="AA693" s="28">
        <f t="shared" si="20"/>
        <v>1.0045268939246046E-3</v>
      </c>
      <c r="AC693" t="str">
        <f t="shared" si="21"/>
        <v>2104008610-24031-NOX</v>
      </c>
      <c r="AD693" t="str">
        <f>IF(COUNTIF('NP-NRModel-MAR-WILDFIRES Modifi'!V:V, AC693)=0, "Missing", "")</f>
        <v/>
      </c>
    </row>
    <row r="694" spans="1:30" hidden="1" x14ac:dyDescent="0.3">
      <c r="A694" s="24">
        <v>2104008610</v>
      </c>
      <c r="B694" s="40">
        <v>24031</v>
      </c>
      <c r="C694" s="25"/>
      <c r="D694" s="25"/>
      <c r="E694" s="25"/>
      <c r="F694" s="25"/>
      <c r="G694" s="25" t="s">
        <v>12</v>
      </c>
      <c r="H694" s="25">
        <v>1.10622115407278</v>
      </c>
      <c r="I694" s="25">
        <v>153</v>
      </c>
      <c r="J694" s="25">
        <v>7.2302036213907697E-3</v>
      </c>
      <c r="K694" s="25"/>
      <c r="L694" s="25"/>
      <c r="M694" s="25">
        <v>10476</v>
      </c>
      <c r="N694" s="26">
        <v>1012352</v>
      </c>
      <c r="O694" s="24">
        <v>2104008610</v>
      </c>
      <c r="P694" s="25">
        <v>24031</v>
      </c>
      <c r="Q694" s="25"/>
      <c r="R694" s="25"/>
      <c r="S694" s="25"/>
      <c r="T694" s="25"/>
      <c r="U694" s="25" t="s">
        <v>12</v>
      </c>
      <c r="V694" s="25">
        <v>7.1976207557201297</v>
      </c>
      <c r="W694" s="25">
        <v>365</v>
      </c>
      <c r="X694" s="25">
        <v>1.9719508919781199E-2</v>
      </c>
      <c r="Y694" s="25">
        <v>10476</v>
      </c>
      <c r="Z694" s="27">
        <v>1012352</v>
      </c>
      <c r="AA694" s="28">
        <f t="shared" si="20"/>
        <v>1.0045268939245994E-3</v>
      </c>
      <c r="AC694" t="str">
        <f t="shared" si="21"/>
        <v>2104008610-24031-VOC</v>
      </c>
      <c r="AD694" t="str">
        <f>IF(COUNTIF('NP-NRModel-MAR-WILDFIRES Modifi'!V:V, AC694)=0, "Missing", "")</f>
        <v/>
      </c>
    </row>
    <row r="695" spans="1:30" hidden="1" x14ac:dyDescent="0.3">
      <c r="A695" s="24">
        <v>2104008610</v>
      </c>
      <c r="B695" s="40">
        <v>24033</v>
      </c>
      <c r="C695" s="25"/>
      <c r="D695" s="25"/>
      <c r="E695" s="25"/>
      <c r="F695" s="25"/>
      <c r="G695" s="25" t="s">
        <v>955</v>
      </c>
      <c r="H695" s="25">
        <v>6.4417469920526299E-2</v>
      </c>
      <c r="I695" s="25">
        <v>153</v>
      </c>
      <c r="J695" s="25">
        <v>4.21029215166839E-4</v>
      </c>
      <c r="K695" s="25"/>
      <c r="L695" s="25"/>
      <c r="M695" s="25">
        <v>10476</v>
      </c>
      <c r="N695" s="26">
        <v>1250101</v>
      </c>
      <c r="O695" s="24">
        <v>2104008610</v>
      </c>
      <c r="P695" s="25">
        <v>24033</v>
      </c>
      <c r="Q695" s="25"/>
      <c r="R695" s="25"/>
      <c r="S695" s="25"/>
      <c r="T695" s="25"/>
      <c r="U695" s="25" t="s">
        <v>955</v>
      </c>
      <c r="V695" s="25">
        <v>0.41913184974263101</v>
      </c>
      <c r="W695" s="25">
        <v>365</v>
      </c>
      <c r="X695" s="25">
        <v>1.14830643765104E-3</v>
      </c>
      <c r="Y695" s="25">
        <v>10476</v>
      </c>
      <c r="Z695" s="27">
        <v>1250101</v>
      </c>
      <c r="AA695" s="28">
        <f t="shared" si="20"/>
        <v>1.004526893924604E-3</v>
      </c>
      <c r="AC695" t="str">
        <f t="shared" si="21"/>
        <v>2104008610-24033-NOX</v>
      </c>
      <c r="AD695" t="str">
        <f>IF(COUNTIF('NP-NRModel-MAR-WILDFIRES Modifi'!V:V, AC695)=0, "Missing", "")</f>
        <v/>
      </c>
    </row>
    <row r="696" spans="1:30" hidden="1" x14ac:dyDescent="0.3">
      <c r="A696" s="24">
        <v>2104008610</v>
      </c>
      <c r="B696" s="40">
        <v>24033</v>
      </c>
      <c r="C696" s="25"/>
      <c r="D696" s="25"/>
      <c r="E696" s="25"/>
      <c r="F696" s="25"/>
      <c r="G696" s="25" t="s">
        <v>12</v>
      </c>
      <c r="H696" s="25">
        <v>2.1708692721909602</v>
      </c>
      <c r="I696" s="25">
        <v>153</v>
      </c>
      <c r="J696" s="25">
        <v>1.41886880535357E-2</v>
      </c>
      <c r="K696" s="25"/>
      <c r="L696" s="25"/>
      <c r="M696" s="25">
        <v>10476</v>
      </c>
      <c r="N696" s="26">
        <v>1250108</v>
      </c>
      <c r="O696" s="24">
        <v>2104008610</v>
      </c>
      <c r="P696" s="25">
        <v>24033</v>
      </c>
      <c r="Q696" s="25"/>
      <c r="R696" s="25"/>
      <c r="S696" s="25"/>
      <c r="T696" s="25"/>
      <c r="U696" s="25" t="s">
        <v>12</v>
      </c>
      <c r="V696" s="25">
        <v>14.1247468229563</v>
      </c>
      <c r="W696" s="25">
        <v>365</v>
      </c>
      <c r="X696" s="25">
        <v>3.8697936501250203E-2</v>
      </c>
      <c r="Y696" s="25">
        <v>10476</v>
      </c>
      <c r="Z696" s="27">
        <v>1250108</v>
      </c>
      <c r="AA696" s="28">
        <f t="shared" si="20"/>
        <v>1.0045268939246031E-3</v>
      </c>
      <c r="AC696" t="str">
        <f t="shared" si="21"/>
        <v>2104008610-24033-VOC</v>
      </c>
      <c r="AD696" t="str">
        <f>IF(COUNTIF('NP-NRModel-MAR-WILDFIRES Modifi'!V:V, AC696)=0, "Missing", "")</f>
        <v/>
      </c>
    </row>
    <row r="697" spans="1:30" hidden="1" x14ac:dyDescent="0.3">
      <c r="A697" s="24">
        <v>2104008610</v>
      </c>
      <c r="B697" s="40">
        <v>51013</v>
      </c>
      <c r="C697" s="25"/>
      <c r="D697" s="25"/>
      <c r="E697" s="25"/>
      <c r="F697" s="25"/>
      <c r="G697" s="25" t="s">
        <v>955</v>
      </c>
      <c r="H697" s="29">
        <v>1.8743504373507401E-16</v>
      </c>
      <c r="I697" s="25">
        <v>153</v>
      </c>
      <c r="J697" s="29">
        <v>1.2250656453272799E-18</v>
      </c>
      <c r="K697" s="29"/>
      <c r="L697" s="29"/>
      <c r="M697" s="25">
        <v>10476</v>
      </c>
      <c r="N697" s="26">
        <v>1126754</v>
      </c>
      <c r="O697" s="24">
        <v>2104008610</v>
      </c>
      <c r="P697" s="25">
        <v>51013</v>
      </c>
      <c r="Q697" s="25"/>
      <c r="R697" s="25"/>
      <c r="S697" s="25"/>
      <c r="T697" s="25"/>
      <c r="U697" s="25" t="s">
        <v>955</v>
      </c>
      <c r="V697" s="29">
        <v>1.2195448949515401E-15</v>
      </c>
      <c r="W697" s="25">
        <v>365</v>
      </c>
      <c r="X697" s="29">
        <v>3.3412188902781998E-18</v>
      </c>
      <c r="Y697" s="25">
        <v>10476</v>
      </c>
      <c r="Z697" s="27">
        <v>1126754</v>
      </c>
      <c r="AA697" s="28">
        <f t="shared" si="20"/>
        <v>1.0045268939246055E-3</v>
      </c>
      <c r="AC697" t="str">
        <f t="shared" si="21"/>
        <v>2104008610-51013-NOX</v>
      </c>
      <c r="AD697" t="str">
        <f>IF(COUNTIF('NP-NRModel-MAR-WILDFIRES Modifi'!V:V, AC697)=0, "Missing", "")</f>
        <v/>
      </c>
    </row>
    <row r="698" spans="1:30" hidden="1" x14ac:dyDescent="0.3">
      <c r="A698" s="24">
        <v>2104008610</v>
      </c>
      <c r="B698" s="40">
        <v>51013</v>
      </c>
      <c r="C698" s="25"/>
      <c r="D698" s="25"/>
      <c r="E698" s="25"/>
      <c r="F698" s="25"/>
      <c r="G698" s="25" t="s">
        <v>12</v>
      </c>
      <c r="H698" s="29">
        <v>6.3165593499954999E-15</v>
      </c>
      <c r="I698" s="25">
        <v>153</v>
      </c>
      <c r="J698" s="29">
        <v>4.1284701633957498E-17</v>
      </c>
      <c r="K698" s="29"/>
      <c r="L698" s="29"/>
      <c r="M698" s="25">
        <v>10476</v>
      </c>
      <c r="N698" s="26">
        <v>1126755</v>
      </c>
      <c r="O698" s="24">
        <v>2104008610</v>
      </c>
      <c r="P698" s="25">
        <v>51013</v>
      </c>
      <c r="Q698" s="25"/>
      <c r="R698" s="25"/>
      <c r="S698" s="25"/>
      <c r="T698" s="25"/>
      <c r="U698" s="25" t="s">
        <v>12</v>
      </c>
      <c r="V698" s="29">
        <v>4.1098652394124999E-14</v>
      </c>
      <c r="W698" s="25">
        <v>365</v>
      </c>
      <c r="X698" s="29">
        <v>1.1259904765513701E-16</v>
      </c>
      <c r="Y698" s="25">
        <v>10476</v>
      </c>
      <c r="Z698" s="27">
        <v>1126755</v>
      </c>
      <c r="AA698" s="28">
        <f t="shared" si="20"/>
        <v>1.004526893924607E-3</v>
      </c>
      <c r="AC698" t="str">
        <f t="shared" si="21"/>
        <v>2104008610-51013-VOC</v>
      </c>
      <c r="AD698" t="str">
        <f>IF(COUNTIF('NP-NRModel-MAR-WILDFIRES Modifi'!V:V, AC698)=0, "Missing", "")</f>
        <v/>
      </c>
    </row>
    <row r="699" spans="1:30" hidden="1" x14ac:dyDescent="0.3">
      <c r="A699" s="24">
        <v>2104008610</v>
      </c>
      <c r="B699" s="40">
        <v>51059</v>
      </c>
      <c r="C699" s="25"/>
      <c r="D699" s="25"/>
      <c r="E699" s="25"/>
      <c r="F699" s="25"/>
      <c r="G699" s="25" t="s">
        <v>955</v>
      </c>
      <c r="H699" s="25">
        <v>3.67760515545619E-3</v>
      </c>
      <c r="I699" s="25">
        <v>153</v>
      </c>
      <c r="J699" s="29">
        <v>2.4036635002981599E-5</v>
      </c>
      <c r="K699" s="29"/>
      <c r="L699" s="29"/>
      <c r="M699" s="25">
        <v>10476</v>
      </c>
      <c r="N699" s="26">
        <v>655507</v>
      </c>
      <c r="O699" s="24">
        <v>2104008610</v>
      </c>
      <c r="P699" s="25">
        <v>51059</v>
      </c>
      <c r="Q699" s="25"/>
      <c r="R699" s="25"/>
      <c r="S699" s="25"/>
      <c r="T699" s="25"/>
      <c r="U699" s="25" t="s">
        <v>955</v>
      </c>
      <c r="V699" s="25">
        <v>2.3928314063421701E-2</v>
      </c>
      <c r="W699" s="25">
        <v>365</v>
      </c>
      <c r="X699" s="29">
        <v>6.5557024831292495E-5</v>
      </c>
      <c r="Y699" s="25">
        <v>10476</v>
      </c>
      <c r="Z699" s="27">
        <v>655507</v>
      </c>
      <c r="AA699" s="28">
        <f t="shared" si="20"/>
        <v>1.0045268939246114E-3</v>
      </c>
      <c r="AC699" t="str">
        <f t="shared" si="21"/>
        <v>2104008610-51059-NOX</v>
      </c>
      <c r="AD699" t="str">
        <f>IF(COUNTIF('NP-NRModel-MAR-WILDFIRES Modifi'!V:V, AC699)=0, "Missing", "")</f>
        <v/>
      </c>
    </row>
    <row r="700" spans="1:30" hidden="1" x14ac:dyDescent="0.3">
      <c r="A700" s="24">
        <v>2104008610</v>
      </c>
      <c r="B700" s="40">
        <v>51059</v>
      </c>
      <c r="C700" s="25"/>
      <c r="D700" s="25"/>
      <c r="E700" s="25"/>
      <c r="F700" s="25"/>
      <c r="G700" s="25" t="s">
        <v>12</v>
      </c>
      <c r="H700" s="25">
        <v>0.123935307571895</v>
      </c>
      <c r="I700" s="25">
        <v>153</v>
      </c>
      <c r="J700" s="25">
        <v>8.1003469001238897E-4</v>
      </c>
      <c r="K700" s="25"/>
      <c r="L700" s="25"/>
      <c r="M700" s="25">
        <v>10476</v>
      </c>
      <c r="N700" s="26">
        <v>655511</v>
      </c>
      <c r="O700" s="24">
        <v>2104008610</v>
      </c>
      <c r="P700" s="25">
        <v>51059</v>
      </c>
      <c r="Q700" s="25"/>
      <c r="R700" s="25"/>
      <c r="S700" s="25"/>
      <c r="T700" s="25"/>
      <c r="U700" s="25" t="s">
        <v>12</v>
      </c>
      <c r="V700" s="25">
        <v>0.80638427394178303</v>
      </c>
      <c r="W700" s="25">
        <v>365</v>
      </c>
      <c r="X700" s="25">
        <v>2.2092719834021402E-3</v>
      </c>
      <c r="Y700" s="25">
        <v>10476</v>
      </c>
      <c r="Z700" s="27">
        <v>655511</v>
      </c>
      <c r="AA700" s="28">
        <f t="shared" si="20"/>
        <v>1.0045268939246072E-3</v>
      </c>
      <c r="AC700" t="str">
        <f t="shared" si="21"/>
        <v>2104008610-51059-VOC</v>
      </c>
      <c r="AD700" t="str">
        <f>IF(COUNTIF('NP-NRModel-MAR-WILDFIRES Modifi'!V:V, AC700)=0, "Missing", "")</f>
        <v/>
      </c>
    </row>
    <row r="701" spans="1:30" hidden="1" x14ac:dyDescent="0.3">
      <c r="A701" s="24">
        <v>2104008610</v>
      </c>
      <c r="B701" s="40">
        <v>51107</v>
      </c>
      <c r="C701" s="25"/>
      <c r="D701" s="25"/>
      <c r="E701" s="25"/>
      <c r="F701" s="25"/>
      <c r="G701" s="25" t="s">
        <v>955</v>
      </c>
      <c r="H701" s="25">
        <v>0.19522002799961299</v>
      </c>
      <c r="I701" s="25">
        <v>153</v>
      </c>
      <c r="J701" s="25">
        <v>1.27594789542231E-3</v>
      </c>
      <c r="K701" s="25"/>
      <c r="L701" s="25"/>
      <c r="M701" s="25">
        <v>10476</v>
      </c>
      <c r="N701" s="26">
        <v>1587572</v>
      </c>
      <c r="O701" s="24">
        <v>2104008610</v>
      </c>
      <c r="P701" s="25">
        <v>51107</v>
      </c>
      <c r="Q701" s="25"/>
      <c r="R701" s="25"/>
      <c r="S701" s="25"/>
      <c r="T701" s="25"/>
      <c r="U701" s="25" t="s">
        <v>955</v>
      </c>
      <c r="V701" s="25">
        <v>1.27019784451692</v>
      </c>
      <c r="W701" s="25">
        <v>365</v>
      </c>
      <c r="X701" s="25">
        <v>3.47999409456691E-3</v>
      </c>
      <c r="Y701" s="25">
        <v>10476</v>
      </c>
      <c r="Z701" s="27">
        <v>1587572</v>
      </c>
      <c r="AA701" s="28">
        <f t="shared" si="20"/>
        <v>1.0045268939246051E-3</v>
      </c>
      <c r="AC701" t="str">
        <f t="shared" si="21"/>
        <v>2104008610-51107-NOX</v>
      </c>
      <c r="AD701" t="str">
        <f>IF(COUNTIF('NP-NRModel-MAR-WILDFIRES Modifi'!V:V, AC701)=0, "Missing", "")</f>
        <v/>
      </c>
    </row>
    <row r="702" spans="1:30" hidden="1" x14ac:dyDescent="0.3">
      <c r="A702" s="24">
        <v>2104008610</v>
      </c>
      <c r="B702" s="40">
        <v>51107</v>
      </c>
      <c r="C702" s="25"/>
      <c r="D702" s="25"/>
      <c r="E702" s="25"/>
      <c r="F702" s="25"/>
      <c r="G702" s="25" t="s">
        <v>12</v>
      </c>
      <c r="H702" s="25">
        <v>6.5789161464584804</v>
      </c>
      <c r="I702" s="25">
        <v>153</v>
      </c>
      <c r="J702" s="25">
        <v>4.2999451937637101E-2</v>
      </c>
      <c r="K702" s="25"/>
      <c r="L702" s="25"/>
      <c r="M702" s="25">
        <v>10476</v>
      </c>
      <c r="N702" s="26">
        <v>1587575</v>
      </c>
      <c r="O702" s="24">
        <v>2104008610</v>
      </c>
      <c r="P702" s="25">
        <v>51107</v>
      </c>
      <c r="Q702" s="25"/>
      <c r="R702" s="25"/>
      <c r="S702" s="25"/>
      <c r="T702" s="25"/>
      <c r="U702" s="25" t="s">
        <v>12</v>
      </c>
      <c r="V702" s="25">
        <v>42.8056751866959</v>
      </c>
      <c r="W702" s="25">
        <v>365</v>
      </c>
      <c r="X702" s="25">
        <v>0.117275822429303</v>
      </c>
      <c r="Y702" s="25">
        <v>10476</v>
      </c>
      <c r="Z702" s="27">
        <v>1587575</v>
      </c>
      <c r="AA702" s="28">
        <f t="shared" si="20"/>
        <v>1.0045268939246033E-3</v>
      </c>
      <c r="AC702" t="str">
        <f t="shared" si="21"/>
        <v>2104008610-51107-VOC</v>
      </c>
      <c r="AD702" t="str">
        <f>IF(COUNTIF('NP-NRModel-MAR-WILDFIRES Modifi'!V:V, AC702)=0, "Missing", "")</f>
        <v/>
      </c>
    </row>
    <row r="703" spans="1:30" hidden="1" x14ac:dyDescent="0.3">
      <c r="A703" s="24">
        <v>2104008610</v>
      </c>
      <c r="B703" s="40">
        <v>51153</v>
      </c>
      <c r="C703" s="25"/>
      <c r="D703" s="25"/>
      <c r="E703" s="25"/>
      <c r="F703" s="25"/>
      <c r="G703" s="25" t="s">
        <v>955</v>
      </c>
      <c r="H703" s="25">
        <v>0.16591988288098</v>
      </c>
      <c r="I703" s="25">
        <v>153</v>
      </c>
      <c r="J703" s="25">
        <v>1.0844436789606499E-3</v>
      </c>
      <c r="K703" s="25"/>
      <c r="L703" s="25"/>
      <c r="M703" s="25">
        <v>10476</v>
      </c>
      <c r="N703" s="26">
        <v>386340</v>
      </c>
      <c r="O703" s="24">
        <v>2104008610</v>
      </c>
      <c r="P703" s="25">
        <v>51153</v>
      </c>
      <c r="Q703" s="25"/>
      <c r="R703" s="25"/>
      <c r="S703" s="25"/>
      <c r="T703" s="25"/>
      <c r="U703" s="25" t="s">
        <v>955</v>
      </c>
      <c r="V703" s="25">
        <v>1.07955664056322</v>
      </c>
      <c r="W703" s="25">
        <v>365</v>
      </c>
      <c r="X703" s="25">
        <v>2.9576894262006198E-3</v>
      </c>
      <c r="Y703" s="25">
        <v>10476</v>
      </c>
      <c r="Z703" s="27">
        <v>386340</v>
      </c>
      <c r="AA703" s="28">
        <f t="shared" si="20"/>
        <v>1.0045268939246025E-3</v>
      </c>
      <c r="AC703" t="str">
        <f t="shared" si="21"/>
        <v>2104008610-51153-NOX</v>
      </c>
      <c r="AD703" t="str">
        <f>IF(COUNTIF('NP-NRModel-MAR-WILDFIRES Modifi'!V:V, AC703)=0, "Missing", "")</f>
        <v/>
      </c>
    </row>
    <row r="704" spans="1:30" hidden="1" x14ac:dyDescent="0.3">
      <c r="A704" s="24">
        <v>2104008610</v>
      </c>
      <c r="B704" s="40">
        <v>51153</v>
      </c>
      <c r="C704" s="25"/>
      <c r="D704" s="25"/>
      <c r="E704" s="25"/>
      <c r="F704" s="25"/>
      <c r="G704" s="25" t="s">
        <v>12</v>
      </c>
      <c r="H704" s="25">
        <v>5.5914984893561197</v>
      </c>
      <c r="I704" s="25">
        <v>153</v>
      </c>
      <c r="J704" s="25">
        <v>3.6545741760497498E-2</v>
      </c>
      <c r="K704" s="25"/>
      <c r="L704" s="25"/>
      <c r="M704" s="25">
        <v>10476</v>
      </c>
      <c r="N704" s="26">
        <v>386345</v>
      </c>
      <c r="O704" s="24">
        <v>2104008610</v>
      </c>
      <c r="P704" s="25">
        <v>51153</v>
      </c>
      <c r="Q704" s="25"/>
      <c r="R704" s="25"/>
      <c r="S704" s="25"/>
      <c r="T704" s="25"/>
      <c r="U704" s="25" t="s">
        <v>12</v>
      </c>
      <c r="V704" s="25">
        <v>36.381048612562402</v>
      </c>
      <c r="W704" s="25">
        <v>365</v>
      </c>
      <c r="X704" s="25">
        <v>9.9674105787842193E-2</v>
      </c>
      <c r="Y704" s="25">
        <v>10476</v>
      </c>
      <c r="Z704" s="27">
        <v>386345</v>
      </c>
      <c r="AA704" s="28">
        <f t="shared" si="20"/>
        <v>1.0045268939246085E-3</v>
      </c>
      <c r="AC704" t="str">
        <f t="shared" si="21"/>
        <v>2104008610-51153-VOC</v>
      </c>
      <c r="AD704" t="str">
        <f>IF(COUNTIF('NP-NRModel-MAR-WILDFIRES Modifi'!V:V, AC704)=0, "Missing", "")</f>
        <v/>
      </c>
    </row>
    <row r="705" spans="1:30" hidden="1" x14ac:dyDescent="0.3">
      <c r="A705" s="24">
        <v>2104008610</v>
      </c>
      <c r="B705" s="40">
        <v>51600</v>
      </c>
      <c r="C705" s="25"/>
      <c r="D705" s="25"/>
      <c r="E705" s="25"/>
      <c r="F705" s="25"/>
      <c r="G705" s="25" t="s">
        <v>955</v>
      </c>
      <c r="H705" s="29">
        <v>2.5156733994153499E-6</v>
      </c>
      <c r="I705" s="25">
        <v>153</v>
      </c>
      <c r="J705" s="29">
        <v>1.6442309800100299E-8</v>
      </c>
      <c r="K705" s="29"/>
      <c r="L705" s="29"/>
      <c r="M705" s="25">
        <v>10476</v>
      </c>
      <c r="N705" s="26">
        <v>1841982</v>
      </c>
      <c r="O705" s="24">
        <v>2104008610</v>
      </c>
      <c r="P705" s="25">
        <v>51600</v>
      </c>
      <c r="Q705" s="25"/>
      <c r="R705" s="25"/>
      <c r="S705" s="25"/>
      <c r="T705" s="25"/>
      <c r="U705" s="25" t="s">
        <v>955</v>
      </c>
      <c r="V705" s="29">
        <v>1.6368212637753701E-5</v>
      </c>
      <c r="W705" s="25">
        <v>365</v>
      </c>
      <c r="X705" s="29">
        <v>4.4844418185626703E-8</v>
      </c>
      <c r="Y705" s="25">
        <v>10476</v>
      </c>
      <c r="Z705" s="27">
        <v>1841982</v>
      </c>
      <c r="AA705" s="28">
        <f t="shared" si="20"/>
        <v>1.0045268939246116E-3</v>
      </c>
      <c r="AC705" t="str">
        <f t="shared" si="21"/>
        <v>2104008610-51600-NOX</v>
      </c>
      <c r="AD705" t="str">
        <f>IF(COUNTIF('NP-NRModel-MAR-WILDFIRES Modifi'!V:V, AC705)=0, "Missing", "")</f>
        <v/>
      </c>
    </row>
    <row r="706" spans="1:30" hidden="1" x14ac:dyDescent="0.3">
      <c r="A706" s="24">
        <v>2104008610</v>
      </c>
      <c r="B706" s="40">
        <v>51600</v>
      </c>
      <c r="C706" s="25"/>
      <c r="D706" s="25"/>
      <c r="E706" s="25"/>
      <c r="F706" s="25"/>
      <c r="G706" s="25" t="s">
        <v>12</v>
      </c>
      <c r="H706" s="29">
        <v>8.4778186944504006E-5</v>
      </c>
      <c r="I706" s="25">
        <v>153</v>
      </c>
      <c r="J706" s="29">
        <v>5.5410579702290195E-7</v>
      </c>
      <c r="K706" s="29"/>
      <c r="L706" s="29"/>
      <c r="M706" s="25">
        <v>10476</v>
      </c>
      <c r="N706" s="26">
        <v>1841979</v>
      </c>
      <c r="O706" s="24">
        <v>2104008610</v>
      </c>
      <c r="P706" s="25">
        <v>51600</v>
      </c>
      <c r="Q706" s="25"/>
      <c r="R706" s="25"/>
      <c r="S706" s="25"/>
      <c r="T706" s="25"/>
      <c r="U706" s="25" t="s">
        <v>12</v>
      </c>
      <c r="V706" s="25">
        <v>5.5160872284669296E-4</v>
      </c>
      <c r="W706" s="25">
        <v>365</v>
      </c>
      <c r="X706" s="29">
        <v>1.51125677492244E-6</v>
      </c>
      <c r="Y706" s="25">
        <v>10476</v>
      </c>
      <c r="Z706" s="27">
        <v>1841979</v>
      </c>
      <c r="AA706" s="28">
        <f t="shared" si="20"/>
        <v>1.0045268939245962E-3</v>
      </c>
      <c r="AC706" t="str">
        <f t="shared" si="21"/>
        <v>2104008610-51600-VOC</v>
      </c>
      <c r="AD706" t="str">
        <f>IF(COUNTIF('NP-NRModel-MAR-WILDFIRES Modifi'!V:V, AC706)=0, "Missing", "")</f>
        <v/>
      </c>
    </row>
    <row r="707" spans="1:30" hidden="1" x14ac:dyDescent="0.3">
      <c r="A707" s="24">
        <v>2104008610</v>
      </c>
      <c r="B707" s="40">
        <v>51610</v>
      </c>
      <c r="C707" s="25"/>
      <c r="D707" s="25"/>
      <c r="E707" s="25"/>
      <c r="F707" s="25"/>
      <c r="G707" s="25" t="s">
        <v>955</v>
      </c>
      <c r="H707" s="29">
        <v>3.8764849199553103E-12</v>
      </c>
      <c r="I707" s="25">
        <v>153</v>
      </c>
      <c r="J707" s="29">
        <v>2.5336502744805899E-14</v>
      </c>
      <c r="K707" s="29"/>
      <c r="L707" s="29"/>
      <c r="M707" s="25">
        <v>10476</v>
      </c>
      <c r="N707" s="26">
        <v>1627140</v>
      </c>
      <c r="O707" s="24">
        <v>2104008610</v>
      </c>
      <c r="P707" s="25">
        <v>51610</v>
      </c>
      <c r="Q707" s="25"/>
      <c r="R707" s="25"/>
      <c r="S707" s="25"/>
      <c r="T707" s="25"/>
      <c r="U707" s="25" t="s">
        <v>955</v>
      </c>
      <c r="V707" s="29">
        <v>2.5222323959708299E-11</v>
      </c>
      <c r="W707" s="25">
        <v>365</v>
      </c>
      <c r="X707" s="29">
        <v>6.9102257423858506E-14</v>
      </c>
      <c r="Y707" s="25">
        <v>10476</v>
      </c>
      <c r="Z707" s="27">
        <v>1627140</v>
      </c>
      <c r="AA707" s="28">
        <f t="shared" ref="AA707:AA770" si="22">IFERROR(J707/V707,0)</f>
        <v>1.0045268939246042E-3</v>
      </c>
      <c r="AC707" t="str">
        <f t="shared" ref="AC707:AC770" si="23">TRIM(A707) &amp; "-" &amp; B707 &amp; "-" &amp; TRIM(U707)</f>
        <v>2104008610-51610-NOX</v>
      </c>
      <c r="AD707" t="str">
        <f>IF(COUNTIF('NP-NRModel-MAR-WILDFIRES Modifi'!V:V, AC707)=0, "Missing", "")</f>
        <v/>
      </c>
    </row>
    <row r="708" spans="1:30" hidden="1" x14ac:dyDescent="0.3">
      <c r="A708" s="24">
        <v>2104008610</v>
      </c>
      <c r="B708" s="40">
        <v>51610</v>
      </c>
      <c r="C708" s="25"/>
      <c r="D708" s="25"/>
      <c r="E708" s="25"/>
      <c r="F708" s="25"/>
      <c r="G708" s="25" t="s">
        <v>12</v>
      </c>
      <c r="H708" s="29">
        <v>1.3063754210321101E-10</v>
      </c>
      <c r="I708" s="25">
        <v>153</v>
      </c>
      <c r="J708" s="29">
        <v>8.53840144465435E-13</v>
      </c>
      <c r="K708" s="29"/>
      <c r="L708" s="29"/>
      <c r="M708" s="25">
        <v>10476</v>
      </c>
      <c r="N708" s="26">
        <v>1627144</v>
      </c>
      <c r="O708" s="24">
        <v>2104008610</v>
      </c>
      <c r="P708" s="25">
        <v>51610</v>
      </c>
      <c r="Q708" s="25"/>
      <c r="R708" s="25"/>
      <c r="S708" s="25"/>
      <c r="T708" s="25"/>
      <c r="U708" s="25" t="s">
        <v>12</v>
      </c>
      <c r="V708" s="29">
        <v>8.4999231939879001E-10</v>
      </c>
      <c r="W708" s="25">
        <v>365</v>
      </c>
      <c r="X708" s="29">
        <v>2.3287460805446299E-12</v>
      </c>
      <c r="Y708" s="25">
        <v>10476</v>
      </c>
      <c r="Z708" s="27">
        <v>1627144</v>
      </c>
      <c r="AA708" s="28">
        <f t="shared" si="22"/>
        <v>1.0045268939246023E-3</v>
      </c>
      <c r="AC708" t="str">
        <f t="shared" si="23"/>
        <v>2104008610-51610-VOC</v>
      </c>
      <c r="AD708" t="str">
        <f>IF(COUNTIF('NP-NRModel-MAR-WILDFIRES Modifi'!V:V, AC708)=0, "Missing", "")</f>
        <v/>
      </c>
    </row>
    <row r="709" spans="1:30" hidden="1" x14ac:dyDescent="0.3">
      <c r="A709" s="24">
        <v>2104008610</v>
      </c>
      <c r="B709" s="40">
        <v>51683</v>
      </c>
      <c r="C709" s="25"/>
      <c r="D709" s="25"/>
      <c r="E709" s="25"/>
      <c r="F709" s="25"/>
      <c r="G709" s="25" t="s">
        <v>955</v>
      </c>
      <c r="H709" s="29">
        <v>1.08463658750993E-5</v>
      </c>
      <c r="I709" s="25">
        <v>153</v>
      </c>
      <c r="J709" s="29">
        <v>7.0891280229407206E-8</v>
      </c>
      <c r="K709" s="29"/>
      <c r="L709" s="29"/>
      <c r="M709" s="25">
        <v>10476</v>
      </c>
      <c r="N709" s="26">
        <v>620204</v>
      </c>
      <c r="O709" s="24">
        <v>2104008610</v>
      </c>
      <c r="P709" s="25">
        <v>51683</v>
      </c>
      <c r="Q709" s="25"/>
      <c r="R709" s="25"/>
      <c r="S709" s="25"/>
      <c r="T709" s="25"/>
      <c r="U709" s="25" t="s">
        <v>955</v>
      </c>
      <c r="V709" s="29">
        <v>7.0571809135383396E-5</v>
      </c>
      <c r="W709" s="25">
        <v>365</v>
      </c>
      <c r="X709" s="29">
        <v>1.9334742228872099E-7</v>
      </c>
      <c r="Y709" s="25">
        <v>10476</v>
      </c>
      <c r="Z709" s="27">
        <v>620204</v>
      </c>
      <c r="AA709" s="28">
        <f t="shared" si="22"/>
        <v>1.0045268939246116E-3</v>
      </c>
      <c r="AC709" t="str">
        <f t="shared" si="23"/>
        <v>2104008610-51683-NOX</v>
      </c>
      <c r="AD709" t="str">
        <f>IF(COUNTIF('NP-NRModel-MAR-WILDFIRES Modifi'!V:V, AC709)=0, "Missing", "")</f>
        <v/>
      </c>
    </row>
    <row r="710" spans="1:30" hidden="1" x14ac:dyDescent="0.3">
      <c r="A710" s="24">
        <v>2104008610</v>
      </c>
      <c r="B710" s="40">
        <v>51683</v>
      </c>
      <c r="C710" s="25"/>
      <c r="D710" s="25"/>
      <c r="E710" s="25"/>
      <c r="F710" s="25"/>
      <c r="G710" s="25" t="s">
        <v>12</v>
      </c>
      <c r="H710" s="25">
        <v>3.6552257314386002E-4</v>
      </c>
      <c r="I710" s="25">
        <v>153</v>
      </c>
      <c r="J710" s="29">
        <v>2.3890364257768599E-6</v>
      </c>
      <c r="K710" s="29"/>
      <c r="L710" s="29"/>
      <c r="M710" s="25">
        <v>10476</v>
      </c>
      <c r="N710" s="26">
        <v>620207</v>
      </c>
      <c r="O710" s="24">
        <v>2104008610</v>
      </c>
      <c r="P710" s="25">
        <v>51683</v>
      </c>
      <c r="Q710" s="25"/>
      <c r="R710" s="25"/>
      <c r="S710" s="25"/>
      <c r="T710" s="25"/>
      <c r="U710" s="25" t="s">
        <v>12</v>
      </c>
      <c r="V710" s="25">
        <v>2.3782702486372302E-3</v>
      </c>
      <c r="W710" s="25">
        <v>365</v>
      </c>
      <c r="X710" s="29">
        <v>6.5158089003759997E-6</v>
      </c>
      <c r="Y710" s="25">
        <v>10476</v>
      </c>
      <c r="Z710" s="27">
        <v>620207</v>
      </c>
      <c r="AA710" s="28">
        <f t="shared" si="22"/>
        <v>1.004526893924607E-3</v>
      </c>
      <c r="AC710" t="str">
        <f t="shared" si="23"/>
        <v>2104008610-51683-VOC</v>
      </c>
      <c r="AD710" t="str">
        <f>IF(COUNTIF('NP-NRModel-MAR-WILDFIRES Modifi'!V:V, AC710)=0, "Missing", "")</f>
        <v/>
      </c>
    </row>
    <row r="711" spans="1:30" hidden="1" x14ac:dyDescent="0.3">
      <c r="A711" s="24">
        <v>2104008610</v>
      </c>
      <c r="B711" s="40">
        <v>51685</v>
      </c>
      <c r="C711" s="25"/>
      <c r="D711" s="25"/>
      <c r="E711" s="25"/>
      <c r="F711" s="25"/>
      <c r="G711" s="25" t="s">
        <v>955</v>
      </c>
      <c r="H711" s="29">
        <v>8.1643203131238001E-9</v>
      </c>
      <c r="I711" s="25">
        <v>153</v>
      </c>
      <c r="J711" s="29">
        <v>5.3361570674011797E-11</v>
      </c>
      <c r="K711" s="29"/>
      <c r="L711" s="29"/>
      <c r="M711" s="25">
        <v>10476</v>
      </c>
      <c r="N711" s="26">
        <v>2048230</v>
      </c>
      <c r="O711" s="24">
        <v>2104008610</v>
      </c>
      <c r="P711" s="25">
        <v>51685</v>
      </c>
      <c r="Q711" s="25"/>
      <c r="R711" s="25"/>
      <c r="S711" s="25"/>
      <c r="T711" s="25"/>
      <c r="U711" s="25" t="s">
        <v>955</v>
      </c>
      <c r="V711" s="29">
        <v>5.31210971022711E-8</v>
      </c>
      <c r="W711" s="25">
        <v>365</v>
      </c>
      <c r="X711" s="29">
        <v>1.4553725233498901E-10</v>
      </c>
      <c r="Y711" s="25">
        <v>10476</v>
      </c>
      <c r="Z711" s="27">
        <v>2048230</v>
      </c>
      <c r="AA711" s="28">
        <f t="shared" si="22"/>
        <v>1.0045268939246064E-3</v>
      </c>
      <c r="AC711" t="str">
        <f t="shared" si="23"/>
        <v>2104008610-51685-NOX</v>
      </c>
      <c r="AD711" t="str">
        <f>IF(COUNTIF('NP-NRModel-MAR-WILDFIRES Modifi'!V:V, AC711)=0, "Missing", "")</f>
        <v/>
      </c>
    </row>
    <row r="712" spans="1:30" hidden="1" x14ac:dyDescent="0.3">
      <c r="A712" s="24">
        <v>2104008610</v>
      </c>
      <c r="B712" s="40">
        <v>51685</v>
      </c>
      <c r="C712" s="25"/>
      <c r="D712" s="25"/>
      <c r="E712" s="25"/>
      <c r="F712" s="25"/>
      <c r="G712" s="25" t="s">
        <v>12</v>
      </c>
      <c r="H712" s="29">
        <v>2.7513760673134599E-7</v>
      </c>
      <c r="I712" s="25">
        <v>153</v>
      </c>
      <c r="J712" s="29">
        <v>1.7982850113159799E-9</v>
      </c>
      <c r="K712" s="29"/>
      <c r="L712" s="29"/>
      <c r="M712" s="25">
        <v>10476</v>
      </c>
      <c r="N712" s="26">
        <v>2048223</v>
      </c>
      <c r="O712" s="24">
        <v>2104008610</v>
      </c>
      <c r="P712" s="25">
        <v>51685</v>
      </c>
      <c r="Q712" s="25"/>
      <c r="R712" s="25"/>
      <c r="S712" s="25"/>
      <c r="T712" s="25"/>
      <c r="U712" s="25" t="s">
        <v>12</v>
      </c>
      <c r="V712" s="29">
        <v>1.79018105158959E-6</v>
      </c>
      <c r="W712" s="25">
        <v>365</v>
      </c>
      <c r="X712" s="29">
        <v>4.9046056207934097E-9</v>
      </c>
      <c r="Y712" s="25">
        <v>10476</v>
      </c>
      <c r="Z712" s="27">
        <v>2048223</v>
      </c>
      <c r="AA712" s="28">
        <f t="shared" si="22"/>
        <v>1.0045268939246083E-3</v>
      </c>
      <c r="AC712" t="str">
        <f t="shared" si="23"/>
        <v>2104008610-51685-VOC</v>
      </c>
      <c r="AD712" t="str">
        <f>IF(COUNTIF('NP-NRModel-MAR-WILDFIRES Modifi'!V:V, AC712)=0, "Missing", "")</f>
        <v/>
      </c>
    </row>
    <row r="713" spans="1:30" hidden="1" x14ac:dyDescent="0.3">
      <c r="A713" s="24">
        <v>2104008700</v>
      </c>
      <c r="B713" s="40">
        <v>24009</v>
      </c>
      <c r="C713" s="25"/>
      <c r="D713" s="25"/>
      <c r="E713" s="25"/>
      <c r="F713" s="25"/>
      <c r="G713" s="25" t="s">
        <v>955</v>
      </c>
      <c r="H713" s="25">
        <v>0.56682773852231405</v>
      </c>
      <c r="I713" s="25">
        <v>153</v>
      </c>
      <c r="J713" s="25">
        <v>3.70475646093015E-3</v>
      </c>
      <c r="K713" s="25"/>
      <c r="L713" s="25"/>
      <c r="M713" s="25">
        <v>10476</v>
      </c>
      <c r="N713" s="26">
        <v>1993869</v>
      </c>
      <c r="O713" s="24">
        <v>2104008700</v>
      </c>
      <c r="P713" s="25">
        <v>24009</v>
      </c>
      <c r="Q713" s="25"/>
      <c r="R713" s="25"/>
      <c r="S713" s="25"/>
      <c r="T713" s="25"/>
      <c r="U713" s="25" t="s">
        <v>955</v>
      </c>
      <c r="V713" s="25">
        <v>3.6880609999957401</v>
      </c>
      <c r="W713" s="25">
        <v>365</v>
      </c>
      <c r="X713" s="25">
        <v>1.01042767123171E-2</v>
      </c>
      <c r="Y713" s="25">
        <v>10476</v>
      </c>
      <c r="Z713" s="27">
        <v>1993869</v>
      </c>
      <c r="AA713" s="28">
        <f t="shared" si="22"/>
        <v>1.0045268939245931E-3</v>
      </c>
      <c r="AC713" t="str">
        <f t="shared" si="23"/>
        <v>2104008700-24009-NOX</v>
      </c>
      <c r="AD713" t="str">
        <f>IF(COUNTIF('NP-NRModel-MAR-WILDFIRES Modifi'!V:V, AC713)=0, "Missing", "")</f>
        <v/>
      </c>
    </row>
    <row r="714" spans="1:30" hidden="1" x14ac:dyDescent="0.3">
      <c r="A714" s="24">
        <v>2104008700</v>
      </c>
      <c r="B714" s="40">
        <v>24009</v>
      </c>
      <c r="C714" s="25"/>
      <c r="D714" s="25"/>
      <c r="E714" s="25"/>
      <c r="F714" s="25"/>
      <c r="G714" s="25" t="s">
        <v>12</v>
      </c>
      <c r="H714" s="25">
        <v>4.1204021756440703</v>
      </c>
      <c r="I714" s="25">
        <v>153</v>
      </c>
      <c r="J714" s="25">
        <v>2.6930733174144201E-2</v>
      </c>
      <c r="K714" s="25"/>
      <c r="L714" s="25"/>
      <c r="M714" s="25">
        <v>10476</v>
      </c>
      <c r="N714" s="26">
        <v>1993872</v>
      </c>
      <c r="O714" s="24">
        <v>2104008700</v>
      </c>
      <c r="P714" s="25">
        <v>24009</v>
      </c>
      <c r="Q714" s="25"/>
      <c r="R714" s="25"/>
      <c r="S714" s="25"/>
      <c r="T714" s="25"/>
      <c r="U714" s="25" t="s">
        <v>12</v>
      </c>
      <c r="V714" s="25">
        <v>26.809369999968698</v>
      </c>
      <c r="W714" s="25">
        <v>365</v>
      </c>
      <c r="X714" s="25">
        <v>7.3450328767037706E-2</v>
      </c>
      <c r="Y714" s="25">
        <v>10476</v>
      </c>
      <c r="Z714" s="27">
        <v>1993872</v>
      </c>
      <c r="AA714" s="28">
        <f t="shared" si="22"/>
        <v>1.0045268939246109E-3</v>
      </c>
      <c r="AC714" t="str">
        <f t="shared" si="23"/>
        <v>2104008700-24009-VOC</v>
      </c>
      <c r="AD714" t="str">
        <f>IF(COUNTIF('NP-NRModel-MAR-WILDFIRES Modifi'!V:V, AC714)=0, "Missing", "")</f>
        <v/>
      </c>
    </row>
    <row r="715" spans="1:30" hidden="1" x14ac:dyDescent="0.3">
      <c r="A715" s="24">
        <v>2104008700</v>
      </c>
      <c r="B715" s="40">
        <v>24017</v>
      </c>
      <c r="C715" s="25"/>
      <c r="D715" s="25"/>
      <c r="E715" s="25"/>
      <c r="F715" s="25"/>
      <c r="G715" s="25" t="s">
        <v>955</v>
      </c>
      <c r="H715" s="25">
        <v>0.88475582035828804</v>
      </c>
      <c r="I715" s="25">
        <v>153</v>
      </c>
      <c r="J715" s="25">
        <v>5.7827177801195199E-3</v>
      </c>
      <c r="K715" s="25"/>
      <c r="L715" s="25"/>
      <c r="M715" s="25">
        <v>10476</v>
      </c>
      <c r="N715" s="26">
        <v>230959</v>
      </c>
      <c r="O715" s="24">
        <v>2104008700</v>
      </c>
      <c r="P715" s="25">
        <v>24017</v>
      </c>
      <c r="Q715" s="25"/>
      <c r="R715" s="25"/>
      <c r="S715" s="25"/>
      <c r="T715" s="25"/>
      <c r="U715" s="25" t="s">
        <v>955</v>
      </c>
      <c r="V715" s="25">
        <v>5.7566579999933101</v>
      </c>
      <c r="W715" s="25">
        <v>365</v>
      </c>
      <c r="X715" s="25">
        <v>1.57716657534063E-2</v>
      </c>
      <c r="Y715" s="25">
        <v>10476</v>
      </c>
      <c r="Z715" s="27">
        <v>230959</v>
      </c>
      <c r="AA715" s="28">
        <f t="shared" si="22"/>
        <v>1.004526893924607E-3</v>
      </c>
      <c r="AC715" t="str">
        <f t="shared" si="23"/>
        <v>2104008700-24017-NOX</v>
      </c>
      <c r="AD715" t="str">
        <f>IF(COUNTIF('NP-NRModel-MAR-WILDFIRES Modifi'!V:V, AC715)=0, "Missing", "")</f>
        <v/>
      </c>
    </row>
    <row r="716" spans="1:30" hidden="1" x14ac:dyDescent="0.3">
      <c r="A716" s="24">
        <v>2104008700</v>
      </c>
      <c r="B716" s="40">
        <v>24017</v>
      </c>
      <c r="C716" s="25"/>
      <c r="D716" s="25"/>
      <c r="E716" s="25"/>
      <c r="F716" s="25"/>
      <c r="G716" s="25" t="s">
        <v>12</v>
      </c>
      <c r="H716" s="25">
        <v>6.4314933932063401</v>
      </c>
      <c r="I716" s="25">
        <v>153</v>
      </c>
      <c r="J716" s="25">
        <v>4.20359045307604E-2</v>
      </c>
      <c r="K716" s="25"/>
      <c r="L716" s="25"/>
      <c r="M716" s="25">
        <v>10476</v>
      </c>
      <c r="N716" s="26">
        <v>230956</v>
      </c>
      <c r="O716" s="24">
        <v>2104008700</v>
      </c>
      <c r="P716" s="25">
        <v>24017</v>
      </c>
      <c r="Q716" s="25"/>
      <c r="R716" s="25"/>
      <c r="S716" s="25"/>
      <c r="T716" s="25"/>
      <c r="U716" s="25" t="s">
        <v>12</v>
      </c>
      <c r="V716" s="25">
        <v>41.846469999951097</v>
      </c>
      <c r="W716" s="25">
        <v>365</v>
      </c>
      <c r="X716" s="25">
        <v>0.114647863013564</v>
      </c>
      <c r="Y716" s="25">
        <v>10476</v>
      </c>
      <c r="Z716" s="27">
        <v>230956</v>
      </c>
      <c r="AA716" s="28">
        <f t="shared" si="22"/>
        <v>1.0045268939246135E-3</v>
      </c>
      <c r="AC716" t="str">
        <f t="shared" si="23"/>
        <v>2104008700-24017-VOC</v>
      </c>
      <c r="AD716" t="str">
        <f>IF(COUNTIF('NP-NRModel-MAR-WILDFIRES Modifi'!V:V, AC716)=0, "Missing", "")</f>
        <v/>
      </c>
    </row>
    <row r="717" spans="1:30" hidden="1" x14ac:dyDescent="0.3">
      <c r="A717" s="24">
        <v>2104008700</v>
      </c>
      <c r="B717" s="40">
        <v>24021</v>
      </c>
      <c r="C717" s="25"/>
      <c r="D717" s="25"/>
      <c r="E717" s="25"/>
      <c r="F717" s="25"/>
      <c r="G717" s="25" t="s">
        <v>955</v>
      </c>
      <c r="H717" s="25">
        <v>1.2294620738509101</v>
      </c>
      <c r="I717" s="25">
        <v>153</v>
      </c>
      <c r="J717" s="25">
        <v>8.0356998290909594E-3</v>
      </c>
      <c r="K717" s="25"/>
      <c r="L717" s="25"/>
      <c r="M717" s="25">
        <v>10476</v>
      </c>
      <c r="N717" s="26">
        <v>2036013</v>
      </c>
      <c r="O717" s="24">
        <v>2104008700</v>
      </c>
      <c r="P717" s="25">
        <v>24021</v>
      </c>
      <c r="Q717" s="25"/>
      <c r="R717" s="25"/>
      <c r="S717" s="25"/>
      <c r="T717" s="25"/>
      <c r="U717" s="25" t="s">
        <v>955</v>
      </c>
      <c r="V717" s="25">
        <v>7.9994869999907001</v>
      </c>
      <c r="W717" s="25">
        <v>365</v>
      </c>
      <c r="X717" s="25">
        <v>2.19164027397005E-2</v>
      </c>
      <c r="Y717" s="25">
        <v>10476</v>
      </c>
      <c r="Z717" s="27">
        <v>2036013</v>
      </c>
      <c r="AA717" s="28">
        <f t="shared" si="22"/>
        <v>1.0045268939246105E-3</v>
      </c>
      <c r="AC717" t="str">
        <f t="shared" si="23"/>
        <v>2104008700-24021-NOX</v>
      </c>
      <c r="AD717" t="str">
        <f>IF(COUNTIF('NP-NRModel-MAR-WILDFIRES Modifi'!V:V, AC717)=0, "Missing", "")</f>
        <v/>
      </c>
    </row>
    <row r="718" spans="1:30" hidden="1" x14ac:dyDescent="0.3">
      <c r="A718" s="24">
        <v>2104008700</v>
      </c>
      <c r="B718" s="40">
        <v>24021</v>
      </c>
      <c r="C718" s="25"/>
      <c r="D718" s="25"/>
      <c r="E718" s="25"/>
      <c r="F718" s="25"/>
      <c r="G718" s="25" t="s">
        <v>12</v>
      </c>
      <c r="H718" s="25">
        <v>8.9372439920059197</v>
      </c>
      <c r="I718" s="25">
        <v>153</v>
      </c>
      <c r="J718" s="25">
        <v>5.84133594248753E-2</v>
      </c>
      <c r="K718" s="25"/>
      <c r="L718" s="25"/>
      <c r="M718" s="25">
        <v>10476</v>
      </c>
      <c r="N718" s="26">
        <v>2036015</v>
      </c>
      <c r="O718" s="24">
        <v>2104008700</v>
      </c>
      <c r="P718" s="25">
        <v>24021</v>
      </c>
      <c r="Q718" s="25"/>
      <c r="R718" s="25"/>
      <c r="S718" s="25"/>
      <c r="T718" s="25"/>
      <c r="U718" s="25" t="s">
        <v>12</v>
      </c>
      <c r="V718" s="25">
        <v>58.150119999932599</v>
      </c>
      <c r="W718" s="25">
        <v>365</v>
      </c>
      <c r="X718" s="25">
        <v>0.159315397260089</v>
      </c>
      <c r="Y718" s="25">
        <v>10476</v>
      </c>
      <c r="Z718" s="27">
        <v>2036015</v>
      </c>
      <c r="AA718" s="28">
        <f t="shared" si="22"/>
        <v>1.0045268939246042E-3</v>
      </c>
      <c r="AC718" t="str">
        <f t="shared" si="23"/>
        <v>2104008700-24021-VOC</v>
      </c>
      <c r="AD718" t="str">
        <f>IF(COUNTIF('NP-NRModel-MAR-WILDFIRES Modifi'!V:V, AC718)=0, "Missing", "")</f>
        <v/>
      </c>
    </row>
    <row r="719" spans="1:30" hidden="1" x14ac:dyDescent="0.3">
      <c r="A719" s="24">
        <v>2104008700</v>
      </c>
      <c r="B719" s="40">
        <v>24031</v>
      </c>
      <c r="C719" s="25"/>
      <c r="D719" s="25"/>
      <c r="E719" s="25"/>
      <c r="F719" s="25"/>
      <c r="G719" s="25" t="s">
        <v>955</v>
      </c>
      <c r="H719" s="25">
        <v>3.6276375249460102</v>
      </c>
      <c r="I719" s="25">
        <v>153</v>
      </c>
      <c r="J719" s="25">
        <v>2.3710049182653702E-2</v>
      </c>
      <c r="K719" s="25"/>
      <c r="L719" s="25"/>
      <c r="M719" s="25">
        <v>10476</v>
      </c>
      <c r="N719" s="26">
        <v>803593</v>
      </c>
      <c r="O719" s="24">
        <v>2104008700</v>
      </c>
      <c r="P719" s="25">
        <v>24031</v>
      </c>
      <c r="Q719" s="25"/>
      <c r="R719" s="25"/>
      <c r="S719" s="25"/>
      <c r="T719" s="25"/>
      <c r="U719" s="25" t="s">
        <v>955</v>
      </c>
      <c r="V719" s="25">
        <v>23.6031999999725</v>
      </c>
      <c r="W719" s="25">
        <v>365</v>
      </c>
      <c r="X719" s="25">
        <v>6.4666301369787793E-2</v>
      </c>
      <c r="Y719" s="25">
        <v>10476</v>
      </c>
      <c r="Z719" s="27">
        <v>803593</v>
      </c>
      <c r="AA719" s="28">
        <f t="shared" si="22"/>
        <v>1.0045268939246088E-3</v>
      </c>
      <c r="AC719" t="str">
        <f t="shared" si="23"/>
        <v>2104008700-24031-NOX</v>
      </c>
      <c r="AD719" t="str">
        <f>IF(COUNTIF('NP-NRModel-MAR-WILDFIRES Modifi'!V:V, AC719)=0, "Missing", "")</f>
        <v/>
      </c>
    </row>
    <row r="720" spans="1:30" hidden="1" x14ac:dyDescent="0.3">
      <c r="A720" s="24">
        <v>2104008700</v>
      </c>
      <c r="B720" s="40">
        <v>24031</v>
      </c>
      <c r="C720" s="25"/>
      <c r="D720" s="25"/>
      <c r="E720" s="25"/>
      <c r="F720" s="25"/>
      <c r="G720" s="25" t="s">
        <v>12</v>
      </c>
      <c r="H720" s="25">
        <v>26.3701331337029</v>
      </c>
      <c r="I720" s="25">
        <v>153</v>
      </c>
      <c r="J720" s="25">
        <v>0.17235381133139099</v>
      </c>
      <c r="K720" s="25"/>
      <c r="L720" s="25"/>
      <c r="M720" s="25">
        <v>10476</v>
      </c>
      <c r="N720" s="26">
        <v>803586</v>
      </c>
      <c r="O720" s="24">
        <v>2104008700</v>
      </c>
      <c r="P720" s="25">
        <v>24031</v>
      </c>
      <c r="Q720" s="25"/>
      <c r="R720" s="25"/>
      <c r="S720" s="25"/>
      <c r="T720" s="25"/>
      <c r="U720" s="25" t="s">
        <v>12</v>
      </c>
      <c r="V720" s="25">
        <v>171.57709999980099</v>
      </c>
      <c r="W720" s="25">
        <v>365</v>
      </c>
      <c r="X720" s="25">
        <v>0.47007424657479702</v>
      </c>
      <c r="Y720" s="25">
        <v>10476</v>
      </c>
      <c r="Z720" s="27">
        <v>803586</v>
      </c>
      <c r="AA720" s="28">
        <f t="shared" si="22"/>
        <v>1.0045268939246025E-3</v>
      </c>
      <c r="AC720" t="str">
        <f t="shared" si="23"/>
        <v>2104008700-24031-VOC</v>
      </c>
      <c r="AD720" t="str">
        <f>IF(COUNTIF('NP-NRModel-MAR-WILDFIRES Modifi'!V:V, AC720)=0, "Missing", "")</f>
        <v/>
      </c>
    </row>
    <row r="721" spans="1:30" hidden="1" x14ac:dyDescent="0.3">
      <c r="A721" s="24">
        <v>2104008700</v>
      </c>
      <c r="B721" s="40">
        <v>24033</v>
      </c>
      <c r="C721" s="25"/>
      <c r="D721" s="25"/>
      <c r="E721" s="25"/>
      <c r="F721" s="25"/>
      <c r="G721" s="25" t="s">
        <v>955</v>
      </c>
      <c r="H721" s="25">
        <v>3.3218168862237998</v>
      </c>
      <c r="I721" s="25">
        <v>153</v>
      </c>
      <c r="J721" s="25">
        <v>2.1711221478586899E-2</v>
      </c>
      <c r="K721" s="25"/>
      <c r="L721" s="25"/>
      <c r="M721" s="25">
        <v>10476</v>
      </c>
      <c r="N721" s="26">
        <v>646683</v>
      </c>
      <c r="O721" s="24">
        <v>2104008700</v>
      </c>
      <c r="P721" s="25">
        <v>24033</v>
      </c>
      <c r="Q721" s="25"/>
      <c r="R721" s="25"/>
      <c r="S721" s="25"/>
      <c r="T721" s="25"/>
      <c r="U721" s="25" t="s">
        <v>955</v>
      </c>
      <c r="V721" s="25">
        <v>21.6133799999748</v>
      </c>
      <c r="W721" s="25">
        <v>365</v>
      </c>
      <c r="X721" s="25">
        <v>5.92147397259584E-2</v>
      </c>
      <c r="Y721" s="25">
        <v>10476</v>
      </c>
      <c r="Z721" s="27">
        <v>646683</v>
      </c>
      <c r="AA721" s="28">
        <f t="shared" si="22"/>
        <v>1.0045268939246066E-3</v>
      </c>
      <c r="AC721" t="str">
        <f t="shared" si="23"/>
        <v>2104008700-24033-NOX</v>
      </c>
      <c r="AD721" t="str">
        <f>IF(COUNTIF('NP-NRModel-MAR-WILDFIRES Modifi'!V:V, AC721)=0, "Missing", "")</f>
        <v/>
      </c>
    </row>
    <row r="722" spans="1:30" hidden="1" x14ac:dyDescent="0.3">
      <c r="A722" s="24">
        <v>2104008700</v>
      </c>
      <c r="B722" s="40">
        <v>24033</v>
      </c>
      <c r="C722" s="25"/>
      <c r="D722" s="25"/>
      <c r="E722" s="25"/>
      <c r="F722" s="25"/>
      <c r="G722" s="25" t="s">
        <v>12</v>
      </c>
      <c r="H722" s="25">
        <v>24.1470616766196</v>
      </c>
      <c r="I722" s="25">
        <v>153</v>
      </c>
      <c r="J722" s="25">
        <v>0.157823932526925</v>
      </c>
      <c r="K722" s="25"/>
      <c r="L722" s="25"/>
      <c r="M722" s="25">
        <v>10476</v>
      </c>
      <c r="N722" s="26">
        <v>646676</v>
      </c>
      <c r="O722" s="24">
        <v>2104008700</v>
      </c>
      <c r="P722" s="25">
        <v>24033</v>
      </c>
      <c r="Q722" s="25"/>
      <c r="R722" s="25"/>
      <c r="S722" s="25"/>
      <c r="T722" s="25"/>
      <c r="U722" s="25" t="s">
        <v>12</v>
      </c>
      <c r="V722" s="25">
        <v>157.11269999981701</v>
      </c>
      <c r="W722" s="25">
        <v>365</v>
      </c>
      <c r="X722" s="25">
        <v>0.43044575342415697</v>
      </c>
      <c r="Y722" s="25">
        <v>10476</v>
      </c>
      <c r="Z722" s="27">
        <v>646676</v>
      </c>
      <c r="AA722" s="28">
        <f t="shared" si="22"/>
        <v>1.0045268939246083E-3</v>
      </c>
      <c r="AC722" t="str">
        <f t="shared" si="23"/>
        <v>2104008700-24033-VOC</v>
      </c>
      <c r="AD722" t="str">
        <f>IF(COUNTIF('NP-NRModel-MAR-WILDFIRES Modifi'!V:V, AC722)=0, "Missing", "")</f>
        <v/>
      </c>
    </row>
    <row r="723" spans="1:30" hidden="1" x14ac:dyDescent="0.3">
      <c r="A723" s="24">
        <v>2104008700</v>
      </c>
      <c r="B723" s="40">
        <v>51013</v>
      </c>
      <c r="C723" s="25"/>
      <c r="D723" s="25"/>
      <c r="E723" s="25"/>
      <c r="F723" s="25"/>
      <c r="G723" s="25" t="s">
        <v>955</v>
      </c>
      <c r="H723" s="29">
        <v>5.4561200997942802E-16</v>
      </c>
      <c r="I723" s="25">
        <v>153</v>
      </c>
      <c r="J723" s="29">
        <v>3.56609156849299E-18</v>
      </c>
      <c r="K723" s="29"/>
      <c r="L723" s="29"/>
      <c r="M723" s="25">
        <v>10476</v>
      </c>
      <c r="N723" s="26">
        <v>1125943</v>
      </c>
      <c r="O723" s="24">
        <v>2104008700</v>
      </c>
      <c r="P723" s="25">
        <v>51013</v>
      </c>
      <c r="Q723" s="25"/>
      <c r="R723" s="25"/>
      <c r="S723" s="25"/>
      <c r="T723" s="25"/>
      <c r="U723" s="25" t="s">
        <v>955</v>
      </c>
      <c r="V723" s="29">
        <v>3.55002099999588E-15</v>
      </c>
      <c r="W723" s="25">
        <v>365</v>
      </c>
      <c r="X723" s="29">
        <v>9.7260849314955707E-18</v>
      </c>
      <c r="Y723" s="25">
        <v>10476</v>
      </c>
      <c r="Z723" s="27">
        <v>1125943</v>
      </c>
      <c r="AA723" s="28">
        <f t="shared" si="22"/>
        <v>1.0045268939246075E-3</v>
      </c>
      <c r="AC723" t="str">
        <f t="shared" si="23"/>
        <v>2104008700-51013-NOX</v>
      </c>
      <c r="AD723" t="str">
        <f>IF(COUNTIF('NP-NRModel-MAR-WILDFIRES Modifi'!V:V, AC723)=0, "Missing", "")</f>
        <v/>
      </c>
    </row>
    <row r="724" spans="1:30" hidden="1" x14ac:dyDescent="0.3">
      <c r="A724" s="24">
        <v>2104008700</v>
      </c>
      <c r="B724" s="40">
        <v>51013</v>
      </c>
      <c r="C724" s="25"/>
      <c r="D724" s="25"/>
      <c r="E724" s="25"/>
      <c r="F724" s="25"/>
      <c r="G724" s="25" t="s">
        <v>12</v>
      </c>
      <c r="H724" s="29">
        <v>3.9661793213528201E-15</v>
      </c>
      <c r="I724" s="25">
        <v>153</v>
      </c>
      <c r="J724" s="29">
        <v>2.5922740662436701E-17</v>
      </c>
      <c r="K724" s="29"/>
      <c r="L724" s="29"/>
      <c r="M724" s="25">
        <v>10476</v>
      </c>
      <c r="N724" s="26">
        <v>1125946</v>
      </c>
      <c r="O724" s="24">
        <v>2104008700</v>
      </c>
      <c r="P724" s="25">
        <v>51013</v>
      </c>
      <c r="Q724" s="25"/>
      <c r="R724" s="25"/>
      <c r="S724" s="25"/>
      <c r="T724" s="25"/>
      <c r="U724" s="25" t="s">
        <v>12</v>
      </c>
      <c r="V724" s="29">
        <v>2.580591999997E-14</v>
      </c>
      <c r="W724" s="25">
        <v>365</v>
      </c>
      <c r="X724" s="29">
        <v>7.0701150684849297E-17</v>
      </c>
      <c r="Y724" s="25">
        <v>10476</v>
      </c>
      <c r="Z724" s="27">
        <v>1125946</v>
      </c>
      <c r="AA724" s="28">
        <f t="shared" si="22"/>
        <v>1.0045268939246049E-3</v>
      </c>
      <c r="AC724" t="str">
        <f t="shared" si="23"/>
        <v>2104008700-51013-VOC</v>
      </c>
      <c r="AD724" t="str">
        <f>IF(COUNTIF('NP-NRModel-MAR-WILDFIRES Modifi'!V:V, AC724)=0, "Missing", "")</f>
        <v/>
      </c>
    </row>
    <row r="725" spans="1:30" hidden="1" x14ac:dyDescent="0.3">
      <c r="A725" s="24">
        <v>2104008700</v>
      </c>
      <c r="B725" s="40">
        <v>51059</v>
      </c>
      <c r="C725" s="25"/>
      <c r="D725" s="25"/>
      <c r="E725" s="25"/>
      <c r="F725" s="25"/>
      <c r="G725" s="25" t="s">
        <v>955</v>
      </c>
      <c r="H725" s="25">
        <v>2.2996687824325401E-2</v>
      </c>
      <c r="I725" s="25">
        <v>153</v>
      </c>
      <c r="J725" s="25">
        <v>1.5030514917859701E-4</v>
      </c>
      <c r="K725" s="25"/>
      <c r="L725" s="25"/>
      <c r="M725" s="25">
        <v>10476</v>
      </c>
      <c r="N725" s="26">
        <v>285175</v>
      </c>
      <c r="O725" s="24">
        <v>2104008700</v>
      </c>
      <c r="P725" s="25">
        <v>51059</v>
      </c>
      <c r="Q725" s="25"/>
      <c r="R725" s="25"/>
      <c r="S725" s="25"/>
      <c r="T725" s="25"/>
      <c r="U725" s="25" t="s">
        <v>955</v>
      </c>
      <c r="V725" s="25">
        <v>0.14962779999982601</v>
      </c>
      <c r="W725" s="25">
        <v>365</v>
      </c>
      <c r="X725" s="25">
        <v>4.0993917808171702E-4</v>
      </c>
      <c r="Y725" s="25">
        <v>10476</v>
      </c>
      <c r="Z725" s="27">
        <v>285175</v>
      </c>
      <c r="AA725" s="28">
        <f t="shared" si="22"/>
        <v>1.0045268939246036E-3</v>
      </c>
      <c r="AC725" t="str">
        <f t="shared" si="23"/>
        <v>2104008700-51059-NOX</v>
      </c>
      <c r="AD725" t="str">
        <f>IF(COUNTIF('NP-NRModel-MAR-WILDFIRES Modifi'!V:V, AC725)=0, "Missing", "")</f>
        <v/>
      </c>
    </row>
    <row r="726" spans="1:30" hidden="1" x14ac:dyDescent="0.3">
      <c r="A726" s="24">
        <v>2104008700</v>
      </c>
      <c r="B726" s="40">
        <v>51059</v>
      </c>
      <c r="C726" s="25"/>
      <c r="D726" s="25"/>
      <c r="E726" s="25"/>
      <c r="F726" s="25"/>
      <c r="G726" s="25" t="s">
        <v>12</v>
      </c>
      <c r="H726" s="25">
        <v>0.16716822954072899</v>
      </c>
      <c r="I726" s="25">
        <v>153</v>
      </c>
      <c r="J726" s="25">
        <v>1.0926028074557401E-3</v>
      </c>
      <c r="K726" s="25"/>
      <c r="L726" s="25"/>
      <c r="M726" s="25">
        <v>10476</v>
      </c>
      <c r="N726" s="26">
        <v>285178</v>
      </c>
      <c r="O726" s="24">
        <v>2104008700</v>
      </c>
      <c r="P726" s="25">
        <v>51059</v>
      </c>
      <c r="Q726" s="25"/>
      <c r="R726" s="25"/>
      <c r="S726" s="25"/>
      <c r="T726" s="25"/>
      <c r="U726" s="25" t="s">
        <v>12</v>
      </c>
      <c r="V726" s="25">
        <v>1.08767899999874</v>
      </c>
      <c r="W726" s="25">
        <v>365</v>
      </c>
      <c r="X726" s="25">
        <v>2.97994246574997E-3</v>
      </c>
      <c r="Y726" s="25">
        <v>10476</v>
      </c>
      <c r="Z726" s="27">
        <v>285178</v>
      </c>
      <c r="AA726" s="28">
        <f t="shared" si="22"/>
        <v>1.0045268939245916E-3</v>
      </c>
      <c r="AC726" t="str">
        <f t="shared" si="23"/>
        <v>2104008700-51059-VOC</v>
      </c>
      <c r="AD726" t="str">
        <f>IF(COUNTIF('NP-NRModel-MAR-WILDFIRES Modifi'!V:V, AC726)=0, "Missing", "")</f>
        <v/>
      </c>
    </row>
    <row r="727" spans="1:30" hidden="1" x14ac:dyDescent="0.3">
      <c r="A727" s="24">
        <v>2104008700</v>
      </c>
      <c r="B727" s="40">
        <v>51107</v>
      </c>
      <c r="C727" s="25"/>
      <c r="D727" s="25"/>
      <c r="E727" s="25"/>
      <c r="F727" s="25"/>
      <c r="G727" s="25" t="s">
        <v>955</v>
      </c>
      <c r="H727" s="25">
        <v>1.12071640319235</v>
      </c>
      <c r="I727" s="25">
        <v>153</v>
      </c>
      <c r="J727" s="25">
        <v>7.3249438117147202E-3</v>
      </c>
      <c r="K727" s="25"/>
      <c r="L727" s="25"/>
      <c r="M727" s="25">
        <v>10476</v>
      </c>
      <c r="N727" s="26">
        <v>2144273</v>
      </c>
      <c r="O727" s="24">
        <v>2104008700</v>
      </c>
      <c r="P727" s="25">
        <v>51107</v>
      </c>
      <c r="Q727" s="25"/>
      <c r="R727" s="25"/>
      <c r="S727" s="25"/>
      <c r="T727" s="25"/>
      <c r="U727" s="25" t="s">
        <v>955</v>
      </c>
      <c r="V727" s="25">
        <v>7.2919339999915502</v>
      </c>
      <c r="W727" s="25">
        <v>365</v>
      </c>
      <c r="X727" s="25">
        <v>1.99779013698398E-2</v>
      </c>
      <c r="Y727" s="25">
        <v>10476</v>
      </c>
      <c r="Z727" s="27">
        <v>2144273</v>
      </c>
      <c r="AA727" s="28">
        <f t="shared" si="22"/>
        <v>1.0045268939246033E-3</v>
      </c>
      <c r="AC727" t="str">
        <f t="shared" si="23"/>
        <v>2104008700-51107-NOX</v>
      </c>
      <c r="AD727" t="str">
        <f>IF(COUNTIF('NP-NRModel-MAR-WILDFIRES Modifi'!V:V, AC727)=0, "Missing", "")</f>
        <v/>
      </c>
    </row>
    <row r="728" spans="1:30" hidden="1" x14ac:dyDescent="0.3">
      <c r="A728" s="24">
        <v>2104008700</v>
      </c>
      <c r="B728" s="40">
        <v>51107</v>
      </c>
      <c r="C728" s="25"/>
      <c r="D728" s="25"/>
      <c r="E728" s="25"/>
      <c r="F728" s="25"/>
      <c r="G728" s="25" t="s">
        <v>12</v>
      </c>
      <c r="H728" s="25">
        <v>8.1467460079748797</v>
      </c>
      <c r="I728" s="25">
        <v>153</v>
      </c>
      <c r="J728" s="25">
        <v>5.32467059344763E-2</v>
      </c>
      <c r="K728" s="25"/>
      <c r="L728" s="25"/>
      <c r="M728" s="25">
        <v>10476</v>
      </c>
      <c r="N728" s="26">
        <v>2144282</v>
      </c>
      <c r="O728" s="24">
        <v>2104008700</v>
      </c>
      <c r="P728" s="25">
        <v>51107</v>
      </c>
      <c r="Q728" s="25"/>
      <c r="R728" s="25"/>
      <c r="S728" s="25"/>
      <c r="T728" s="25"/>
      <c r="U728" s="25" t="s">
        <v>12</v>
      </c>
      <c r="V728" s="25">
        <v>53.0067499999384</v>
      </c>
      <c r="W728" s="25">
        <v>365</v>
      </c>
      <c r="X728" s="25">
        <v>0.145223972602571</v>
      </c>
      <c r="Y728" s="25">
        <v>10476</v>
      </c>
      <c r="Z728" s="27">
        <v>2144282</v>
      </c>
      <c r="AA728" s="28">
        <f t="shared" si="22"/>
        <v>1.0045268939246072E-3</v>
      </c>
      <c r="AC728" t="str">
        <f t="shared" si="23"/>
        <v>2104008700-51107-VOC</v>
      </c>
      <c r="AD728" t="str">
        <f>IF(COUNTIF('NP-NRModel-MAR-WILDFIRES Modifi'!V:V, AC728)=0, "Missing", "")</f>
        <v/>
      </c>
    </row>
    <row r="729" spans="1:30" hidden="1" x14ac:dyDescent="0.3">
      <c r="A729" s="24">
        <v>2104008700</v>
      </c>
      <c r="B729" s="40">
        <v>51153</v>
      </c>
      <c r="C729" s="25"/>
      <c r="D729" s="25"/>
      <c r="E729" s="25"/>
      <c r="F729" s="25"/>
      <c r="G729" s="25" t="s">
        <v>955</v>
      </c>
      <c r="H729" s="25">
        <v>1.27195639121613</v>
      </c>
      <c r="I729" s="25">
        <v>153</v>
      </c>
      <c r="J729" s="25">
        <v>8.3134404654649392E-3</v>
      </c>
      <c r="K729" s="25"/>
      <c r="L729" s="25"/>
      <c r="M729" s="25">
        <v>10476</v>
      </c>
      <c r="N729" s="26">
        <v>2135672</v>
      </c>
      <c r="O729" s="24">
        <v>2104008700</v>
      </c>
      <c r="P729" s="25">
        <v>51153</v>
      </c>
      <c r="Q729" s="25"/>
      <c r="R729" s="25"/>
      <c r="S729" s="25"/>
      <c r="T729" s="25"/>
      <c r="U729" s="25" t="s">
        <v>955</v>
      </c>
      <c r="V729" s="25">
        <v>8.2759759999903899</v>
      </c>
      <c r="W729" s="25">
        <v>365</v>
      </c>
      <c r="X729" s="25">
        <v>2.2673906849288699E-2</v>
      </c>
      <c r="Y729" s="25">
        <v>10476</v>
      </c>
      <c r="Z729" s="27">
        <v>2135672</v>
      </c>
      <c r="AA729" s="28">
        <f t="shared" si="22"/>
        <v>1.004526893924607E-3</v>
      </c>
      <c r="AC729" t="str">
        <f t="shared" si="23"/>
        <v>2104008700-51153-NOX</v>
      </c>
      <c r="AD729" t="str">
        <f>IF(COUNTIF('NP-NRModel-MAR-WILDFIRES Modifi'!V:V, AC729)=0, "Missing", "")</f>
        <v/>
      </c>
    </row>
    <row r="730" spans="1:30" hidden="1" x14ac:dyDescent="0.3">
      <c r="A730" s="24">
        <v>2104008700</v>
      </c>
      <c r="B730" s="40">
        <v>51153</v>
      </c>
      <c r="C730" s="25"/>
      <c r="D730" s="25"/>
      <c r="E730" s="25"/>
      <c r="F730" s="25"/>
      <c r="G730" s="25" t="s">
        <v>12</v>
      </c>
      <c r="H730" s="25">
        <v>9.2461446307281392</v>
      </c>
      <c r="I730" s="25">
        <v>153</v>
      </c>
      <c r="J730" s="25">
        <v>6.0432317847896301E-2</v>
      </c>
      <c r="K730" s="25"/>
      <c r="L730" s="25"/>
      <c r="M730" s="25">
        <v>10476</v>
      </c>
      <c r="N730" s="26">
        <v>2135680</v>
      </c>
      <c r="O730" s="24">
        <v>2104008700</v>
      </c>
      <c r="P730" s="25">
        <v>51153</v>
      </c>
      <c r="Q730" s="25"/>
      <c r="R730" s="25"/>
      <c r="S730" s="25"/>
      <c r="T730" s="25"/>
      <c r="U730" s="25" t="s">
        <v>12</v>
      </c>
      <c r="V730" s="25">
        <v>60.159979999930002</v>
      </c>
      <c r="W730" s="25">
        <v>365</v>
      </c>
      <c r="X730" s="25">
        <v>0.16482186301350699</v>
      </c>
      <c r="Y730" s="25">
        <v>10476</v>
      </c>
      <c r="Z730" s="27">
        <v>2135680</v>
      </c>
      <c r="AA730" s="28">
        <f t="shared" si="22"/>
        <v>1.0045268939246092E-3</v>
      </c>
      <c r="AC730" t="str">
        <f t="shared" si="23"/>
        <v>2104008700-51153-VOC</v>
      </c>
      <c r="AD730" t="str">
        <f>IF(COUNTIF('NP-NRModel-MAR-WILDFIRES Modifi'!V:V, AC730)=0, "Missing", "")</f>
        <v/>
      </c>
    </row>
    <row r="731" spans="1:30" hidden="1" x14ac:dyDescent="0.3">
      <c r="A731" s="24">
        <v>2104008700</v>
      </c>
      <c r="B731" s="40">
        <v>51600</v>
      </c>
      <c r="C731" s="25"/>
      <c r="D731" s="25"/>
      <c r="E731" s="25"/>
      <c r="F731" s="25"/>
      <c r="G731" s="25" t="s">
        <v>955</v>
      </c>
      <c r="H731" s="29">
        <v>1.51078533931965E-5</v>
      </c>
      <c r="I731" s="25">
        <v>153</v>
      </c>
      <c r="J731" s="29">
        <v>9.8744139824813899E-8</v>
      </c>
      <c r="K731" s="29"/>
      <c r="L731" s="29"/>
      <c r="M731" s="25">
        <v>10476</v>
      </c>
      <c r="N731" s="26">
        <v>1561903</v>
      </c>
      <c r="O731" s="24">
        <v>2104008700</v>
      </c>
      <c r="P731" s="25">
        <v>51600</v>
      </c>
      <c r="Q731" s="25"/>
      <c r="R731" s="25"/>
      <c r="S731" s="25"/>
      <c r="T731" s="25"/>
      <c r="U731" s="25" t="s">
        <v>955</v>
      </c>
      <c r="V731" s="29">
        <v>9.8299149999885101E-5</v>
      </c>
      <c r="W731" s="25">
        <v>365</v>
      </c>
      <c r="X731" s="29">
        <v>2.69312739725712E-7</v>
      </c>
      <c r="Y731" s="25">
        <v>10476</v>
      </c>
      <c r="Z731" s="27">
        <v>1561903</v>
      </c>
      <c r="AA731" s="28">
        <f t="shared" si="22"/>
        <v>1.0045268939246098E-3</v>
      </c>
      <c r="AC731" t="str">
        <f t="shared" si="23"/>
        <v>2104008700-51600-NOX</v>
      </c>
      <c r="AD731" t="str">
        <f>IF(COUNTIF('NP-NRModel-MAR-WILDFIRES Modifi'!V:V, AC731)=0, "Missing", "")</f>
        <v/>
      </c>
    </row>
    <row r="732" spans="1:30" hidden="1" x14ac:dyDescent="0.3">
      <c r="A732" s="24">
        <v>2104008700</v>
      </c>
      <c r="B732" s="40">
        <v>51600</v>
      </c>
      <c r="C732" s="25"/>
      <c r="D732" s="25"/>
      <c r="E732" s="25"/>
      <c r="F732" s="25"/>
      <c r="G732" s="25" t="s">
        <v>12</v>
      </c>
      <c r="H732" s="25">
        <v>1.09822471856163E-4</v>
      </c>
      <c r="I732" s="25">
        <v>153</v>
      </c>
      <c r="J732" s="29">
        <v>7.1779393370041805E-7</v>
      </c>
      <c r="K732" s="29"/>
      <c r="L732" s="29"/>
      <c r="M732" s="25">
        <v>10476</v>
      </c>
      <c r="N732" s="26">
        <v>1561906</v>
      </c>
      <c r="O732" s="24">
        <v>2104008700</v>
      </c>
      <c r="P732" s="25">
        <v>51600</v>
      </c>
      <c r="Q732" s="25"/>
      <c r="R732" s="25"/>
      <c r="S732" s="25"/>
      <c r="T732" s="25"/>
      <c r="U732" s="25" t="s">
        <v>12</v>
      </c>
      <c r="V732" s="25">
        <v>7.1455919999917101E-4</v>
      </c>
      <c r="W732" s="25">
        <v>365</v>
      </c>
      <c r="X732" s="29">
        <v>1.9576964383538898E-6</v>
      </c>
      <c r="Y732" s="25">
        <v>10476</v>
      </c>
      <c r="Z732" s="27">
        <v>1561906</v>
      </c>
      <c r="AA732" s="28">
        <f t="shared" si="22"/>
        <v>1.0045268939246053E-3</v>
      </c>
      <c r="AC732" t="str">
        <f t="shared" si="23"/>
        <v>2104008700-51600-VOC</v>
      </c>
      <c r="AD732" t="str">
        <f>IF(COUNTIF('NP-NRModel-MAR-WILDFIRES Modifi'!V:V, AC732)=0, "Missing", "")</f>
        <v/>
      </c>
    </row>
    <row r="733" spans="1:30" hidden="1" x14ac:dyDescent="0.3">
      <c r="A733" s="24">
        <v>2104008700</v>
      </c>
      <c r="B733" s="40">
        <v>51610</v>
      </c>
      <c r="C733" s="25"/>
      <c r="D733" s="25"/>
      <c r="E733" s="25"/>
      <c r="F733" s="25"/>
      <c r="G733" s="25" t="s">
        <v>955</v>
      </c>
      <c r="H733" s="29">
        <v>1.7498595808363599E-11</v>
      </c>
      <c r="I733" s="25">
        <v>153</v>
      </c>
      <c r="J733" s="29">
        <v>1.1436990724420601E-13</v>
      </c>
      <c r="K733" s="29"/>
      <c r="L733" s="29"/>
      <c r="M733" s="25">
        <v>10476</v>
      </c>
      <c r="N733" s="26">
        <v>1723066</v>
      </c>
      <c r="O733" s="24">
        <v>2104008700</v>
      </c>
      <c r="P733" s="25">
        <v>51610</v>
      </c>
      <c r="Q733" s="25"/>
      <c r="R733" s="25"/>
      <c r="S733" s="25"/>
      <c r="T733" s="25"/>
      <c r="U733" s="25" t="s">
        <v>955</v>
      </c>
      <c r="V733" s="29">
        <v>1.13854499999868E-10</v>
      </c>
      <c r="W733" s="25">
        <v>365</v>
      </c>
      <c r="X733" s="29">
        <v>3.1193013698594001E-13</v>
      </c>
      <c r="Y733" s="25">
        <v>10476</v>
      </c>
      <c r="Z733" s="27">
        <v>1723066</v>
      </c>
      <c r="AA733" s="28">
        <f t="shared" si="22"/>
        <v>1.004526893924602E-3</v>
      </c>
      <c r="AC733" t="str">
        <f t="shared" si="23"/>
        <v>2104008700-51610-NOX</v>
      </c>
      <c r="AD733" t="str">
        <f>IF(COUNTIF('NP-NRModel-MAR-WILDFIRES Modifi'!V:V, AC733)=0, "Missing", "")</f>
        <v/>
      </c>
    </row>
    <row r="734" spans="1:30" hidden="1" x14ac:dyDescent="0.3">
      <c r="A734" s="24">
        <v>2104008700</v>
      </c>
      <c r="B734" s="40">
        <v>51610</v>
      </c>
      <c r="C734" s="25"/>
      <c r="D734" s="25"/>
      <c r="E734" s="25"/>
      <c r="F734" s="25"/>
      <c r="G734" s="25" t="s">
        <v>12</v>
      </c>
      <c r="H734" s="29">
        <v>1.27201295009837E-10</v>
      </c>
      <c r="I734" s="25">
        <v>153</v>
      </c>
      <c r="J734" s="29">
        <v>8.3138101313618996E-13</v>
      </c>
      <c r="K734" s="29"/>
      <c r="L734" s="29"/>
      <c r="M734" s="25">
        <v>10476</v>
      </c>
      <c r="N734" s="26">
        <v>1723069</v>
      </c>
      <c r="O734" s="24">
        <v>2104008700</v>
      </c>
      <c r="P734" s="25">
        <v>51610</v>
      </c>
      <c r="Q734" s="25"/>
      <c r="R734" s="25"/>
      <c r="S734" s="25"/>
      <c r="T734" s="25"/>
      <c r="U734" s="25" t="s">
        <v>12</v>
      </c>
      <c r="V734" s="29">
        <v>8.2763439999903998E-10</v>
      </c>
      <c r="W734" s="25">
        <v>365</v>
      </c>
      <c r="X734" s="29">
        <v>2.2674915068466799E-12</v>
      </c>
      <c r="Y734" s="25">
        <v>10476</v>
      </c>
      <c r="Z734" s="27">
        <v>1723069</v>
      </c>
      <c r="AA734" s="28">
        <f t="shared" si="22"/>
        <v>1.0045268939246053E-3</v>
      </c>
      <c r="AC734" t="str">
        <f t="shared" si="23"/>
        <v>2104008700-51610-VOC</v>
      </c>
      <c r="AD734" t="str">
        <f>IF(COUNTIF('NP-NRModel-MAR-WILDFIRES Modifi'!V:V, AC734)=0, "Missing", "")</f>
        <v/>
      </c>
    </row>
    <row r="735" spans="1:30" hidden="1" x14ac:dyDescent="0.3">
      <c r="A735" s="24">
        <v>2104008700</v>
      </c>
      <c r="B735" s="40">
        <v>51683</v>
      </c>
      <c r="C735" s="25"/>
      <c r="D735" s="25"/>
      <c r="E735" s="25"/>
      <c r="F735" s="25"/>
      <c r="G735" s="25" t="s">
        <v>955</v>
      </c>
      <c r="H735" s="29">
        <v>4.8272683233478502E-5</v>
      </c>
      <c r="I735" s="25">
        <v>153</v>
      </c>
      <c r="J735" s="29">
        <v>3.1550773355214698E-7</v>
      </c>
      <c r="K735" s="29"/>
      <c r="L735" s="29"/>
      <c r="M735" s="25">
        <v>10476</v>
      </c>
      <c r="N735" s="26">
        <v>1103857</v>
      </c>
      <c r="O735" s="24">
        <v>2104008700</v>
      </c>
      <c r="P735" s="25">
        <v>51683</v>
      </c>
      <c r="Q735" s="25"/>
      <c r="R735" s="25"/>
      <c r="S735" s="25"/>
      <c r="T735" s="25"/>
      <c r="U735" s="25" t="s">
        <v>955</v>
      </c>
      <c r="V735" s="25">
        <v>3.1408589999963501E-4</v>
      </c>
      <c r="W735" s="25">
        <v>365</v>
      </c>
      <c r="X735" s="29">
        <v>8.6050931506749399E-7</v>
      </c>
      <c r="Y735" s="25">
        <v>10476</v>
      </c>
      <c r="Z735" s="27">
        <v>1103857</v>
      </c>
      <c r="AA735" s="28">
        <f t="shared" si="22"/>
        <v>1.0045268939246036E-3</v>
      </c>
      <c r="AC735" t="str">
        <f t="shared" si="23"/>
        <v>2104008700-51683-NOX</v>
      </c>
      <c r="AD735" t="str">
        <f>IF(COUNTIF('NP-NRModel-MAR-WILDFIRES Modifi'!V:V, AC735)=0, "Missing", "")</f>
        <v/>
      </c>
    </row>
    <row r="736" spans="1:30" hidden="1" x14ac:dyDescent="0.3">
      <c r="A736" s="24">
        <v>2104008700</v>
      </c>
      <c r="B736" s="40">
        <v>51683</v>
      </c>
      <c r="C736" s="25"/>
      <c r="D736" s="25"/>
      <c r="E736" s="25"/>
      <c r="F736" s="25"/>
      <c r="G736" s="25" t="s">
        <v>12</v>
      </c>
      <c r="H736" s="25">
        <v>3.5090529141676999E-4</v>
      </c>
      <c r="I736" s="25">
        <v>153</v>
      </c>
      <c r="J736" s="29">
        <v>2.29349863671091E-6</v>
      </c>
      <c r="K736" s="29"/>
      <c r="L736" s="29"/>
      <c r="M736" s="25">
        <v>10476</v>
      </c>
      <c r="N736" s="26">
        <v>1103859</v>
      </c>
      <c r="O736" s="24">
        <v>2104008700</v>
      </c>
      <c r="P736" s="25">
        <v>51683</v>
      </c>
      <c r="Q736" s="25"/>
      <c r="R736" s="25"/>
      <c r="S736" s="25"/>
      <c r="T736" s="25"/>
      <c r="U736" s="25" t="s">
        <v>12</v>
      </c>
      <c r="V736" s="25">
        <v>2.2831629999973502E-3</v>
      </c>
      <c r="W736" s="25">
        <v>365</v>
      </c>
      <c r="X736" s="29">
        <v>6.2552410958831601E-6</v>
      </c>
      <c r="Y736" s="25">
        <v>10476</v>
      </c>
      <c r="Z736" s="27">
        <v>1103859</v>
      </c>
      <c r="AA736" s="28">
        <f t="shared" si="22"/>
        <v>1.0045268939246001E-3</v>
      </c>
      <c r="AC736" t="str">
        <f t="shared" si="23"/>
        <v>2104008700-51683-VOC</v>
      </c>
      <c r="AD736" t="str">
        <f>IF(COUNTIF('NP-NRModel-MAR-WILDFIRES Modifi'!V:V, AC736)=0, "Missing", "")</f>
        <v/>
      </c>
    </row>
    <row r="737" spans="1:30" hidden="1" x14ac:dyDescent="0.3">
      <c r="A737" s="24">
        <v>2104008700</v>
      </c>
      <c r="B737" s="40">
        <v>51685</v>
      </c>
      <c r="C737" s="25"/>
      <c r="D737" s="25"/>
      <c r="E737" s="25"/>
      <c r="F737" s="25"/>
      <c r="G737" s="25" t="s">
        <v>955</v>
      </c>
      <c r="H737" s="29">
        <v>4.2450115369213701E-8</v>
      </c>
      <c r="I737" s="25">
        <v>153</v>
      </c>
      <c r="J737" s="29">
        <v>2.7745173443930501E-10</v>
      </c>
      <c r="K737" s="29"/>
      <c r="L737" s="29"/>
      <c r="M737" s="25">
        <v>10476</v>
      </c>
      <c r="N737" s="26">
        <v>2086560</v>
      </c>
      <c r="O737" s="24">
        <v>2104008700</v>
      </c>
      <c r="P737" s="25">
        <v>51685</v>
      </c>
      <c r="Q737" s="25"/>
      <c r="R737" s="25"/>
      <c r="S737" s="25"/>
      <c r="T737" s="25"/>
      <c r="U737" s="25" t="s">
        <v>955</v>
      </c>
      <c r="V737" s="29">
        <v>2.7620139999967802E-7</v>
      </c>
      <c r="W737" s="25">
        <v>365</v>
      </c>
      <c r="X737" s="29">
        <v>7.5671616438268E-10</v>
      </c>
      <c r="Y737" s="25">
        <v>10476</v>
      </c>
      <c r="Z737" s="27">
        <v>2086560</v>
      </c>
      <c r="AA737" s="28">
        <f t="shared" si="22"/>
        <v>1.0045268939246088E-3</v>
      </c>
      <c r="AC737" t="str">
        <f t="shared" si="23"/>
        <v>2104008700-51685-NOX</v>
      </c>
      <c r="AD737" t="str">
        <f>IF(COUNTIF('NP-NRModel-MAR-WILDFIRES Modifi'!V:V, AC737)=0, "Missing", "")</f>
        <v/>
      </c>
    </row>
    <row r="738" spans="1:30" hidden="1" x14ac:dyDescent="0.3">
      <c r="A738" s="24">
        <v>2104008700</v>
      </c>
      <c r="B738" s="40">
        <v>51685</v>
      </c>
      <c r="C738" s="25"/>
      <c r="D738" s="25"/>
      <c r="E738" s="25"/>
      <c r="F738" s="25"/>
      <c r="G738" s="25" t="s">
        <v>12</v>
      </c>
      <c r="H738" s="29">
        <v>3.08579728542567E-7</v>
      </c>
      <c r="I738" s="25">
        <v>153</v>
      </c>
      <c r="J738" s="29">
        <v>2.0168609708664502E-9</v>
      </c>
      <c r="K738" s="29"/>
      <c r="L738" s="29"/>
      <c r="M738" s="25">
        <v>10476</v>
      </c>
      <c r="N738" s="26">
        <v>2086564</v>
      </c>
      <c r="O738" s="24">
        <v>2104008700</v>
      </c>
      <c r="P738" s="25">
        <v>51685</v>
      </c>
      <c r="Q738" s="25"/>
      <c r="R738" s="25"/>
      <c r="S738" s="25"/>
      <c r="T738" s="25"/>
      <c r="U738" s="25" t="s">
        <v>12</v>
      </c>
      <c r="V738" s="29">
        <v>2.0077719999976801E-6</v>
      </c>
      <c r="W738" s="25">
        <v>365</v>
      </c>
      <c r="X738" s="29">
        <v>5.5007452054730998E-9</v>
      </c>
      <c r="Y738" s="25">
        <v>10476</v>
      </c>
      <c r="Z738" s="27">
        <v>2086564</v>
      </c>
      <c r="AA738" s="28">
        <f t="shared" si="22"/>
        <v>1.0045268939245992E-3</v>
      </c>
      <c r="AC738" t="str">
        <f t="shared" si="23"/>
        <v>2104008700-51685-VOC</v>
      </c>
      <c r="AD738" t="str">
        <f>IF(COUNTIF('NP-NRModel-MAR-WILDFIRES Modifi'!V:V, AC738)=0, "Missing", "")</f>
        <v/>
      </c>
    </row>
    <row r="739" spans="1:30" hidden="1" x14ac:dyDescent="0.3">
      <c r="A739" s="24">
        <v>2104009000</v>
      </c>
      <c r="B739" s="40">
        <v>11001</v>
      </c>
      <c r="C739" s="25"/>
      <c r="D739" s="25"/>
      <c r="E739" s="25"/>
      <c r="F739" s="25"/>
      <c r="G739" s="25" t="s">
        <v>955</v>
      </c>
      <c r="H739" s="25">
        <v>0.53382470858223596</v>
      </c>
      <c r="I739" s="25">
        <v>153</v>
      </c>
      <c r="J739" s="25">
        <v>3.4890503828904299E-3</v>
      </c>
      <c r="K739" s="25"/>
      <c r="L739" s="25"/>
      <c r="M739" s="25">
        <v>10476</v>
      </c>
      <c r="N739" s="26">
        <v>1794781</v>
      </c>
      <c r="O739" s="24">
        <v>2104009000</v>
      </c>
      <c r="P739" s="25">
        <v>11001</v>
      </c>
      <c r="Q739" s="25"/>
      <c r="R739" s="25"/>
      <c r="S739" s="25"/>
      <c r="T739" s="25"/>
      <c r="U739" s="25" t="s">
        <v>955</v>
      </c>
      <c r="V739" s="25">
        <v>3.47332699999596</v>
      </c>
      <c r="W739" s="25">
        <v>365</v>
      </c>
      <c r="X739" s="25">
        <v>9.5159643835505906E-3</v>
      </c>
      <c r="Y739" s="25">
        <v>10476</v>
      </c>
      <c r="Z739" s="27">
        <v>1794781</v>
      </c>
      <c r="AA739" s="28">
        <f t="shared" si="22"/>
        <v>1.0045268939246114E-3</v>
      </c>
      <c r="AC739" t="str">
        <f t="shared" si="23"/>
        <v>2104009000-11001-NOX</v>
      </c>
      <c r="AD739" t="str">
        <f>IF(COUNTIF('NP-NRModel-MAR-WILDFIRES Modifi'!V:V, AC739)=0, "Missing", "")</f>
        <v/>
      </c>
    </row>
    <row r="740" spans="1:30" hidden="1" x14ac:dyDescent="0.3">
      <c r="A740" s="24">
        <v>2104009000</v>
      </c>
      <c r="B740" s="40">
        <v>11001</v>
      </c>
      <c r="C740" s="25"/>
      <c r="D740" s="25"/>
      <c r="E740" s="25"/>
      <c r="F740" s="25"/>
      <c r="G740" s="25" t="s">
        <v>12</v>
      </c>
      <c r="H740" s="25">
        <v>2.7483221157653701</v>
      </c>
      <c r="I740" s="25">
        <v>153</v>
      </c>
      <c r="J740" s="25">
        <v>1.7962889645525299E-2</v>
      </c>
      <c r="K740" s="25"/>
      <c r="L740" s="25"/>
      <c r="M740" s="25">
        <v>10476</v>
      </c>
      <c r="N740" s="26">
        <v>1794783</v>
      </c>
      <c r="O740" s="24">
        <v>2104009000</v>
      </c>
      <c r="P740" s="25">
        <v>11001</v>
      </c>
      <c r="Q740" s="25"/>
      <c r="R740" s="25"/>
      <c r="S740" s="25"/>
      <c r="T740" s="25"/>
      <c r="U740" s="25" t="s">
        <v>12</v>
      </c>
      <c r="V740" s="25">
        <v>17.881939999979199</v>
      </c>
      <c r="W740" s="25">
        <v>365</v>
      </c>
      <c r="X740" s="25">
        <v>4.8991616438299197E-2</v>
      </c>
      <c r="Y740" s="25">
        <v>10476</v>
      </c>
      <c r="Z740" s="27">
        <v>1794783</v>
      </c>
      <c r="AA740" s="28">
        <f t="shared" si="22"/>
        <v>1.0045268939246075E-3</v>
      </c>
      <c r="AC740" t="str">
        <f t="shared" si="23"/>
        <v>2104009000-11001-VOC</v>
      </c>
      <c r="AD740" t="str">
        <f>IF(COUNTIF('NP-NRModel-MAR-WILDFIRES Modifi'!V:V, AC740)=0, "Missing", "")</f>
        <v/>
      </c>
    </row>
    <row r="741" spans="1:30" hidden="1" x14ac:dyDescent="0.3">
      <c r="A741" s="24">
        <v>2104009000</v>
      </c>
      <c r="B741" s="40">
        <v>24009</v>
      </c>
      <c r="C741" s="25"/>
      <c r="D741" s="25"/>
      <c r="E741" s="25"/>
      <c r="F741" s="25"/>
      <c r="G741" s="25" t="s">
        <v>955</v>
      </c>
      <c r="H741" s="25">
        <v>5.3756413370538103E-2</v>
      </c>
      <c r="I741" s="25">
        <v>153</v>
      </c>
      <c r="J741" s="25">
        <v>3.5134910699698098E-4</v>
      </c>
      <c r="K741" s="25"/>
      <c r="L741" s="25"/>
      <c r="M741" s="25">
        <v>10476</v>
      </c>
      <c r="N741" s="26">
        <v>330752</v>
      </c>
      <c r="O741" s="24">
        <v>2104009000</v>
      </c>
      <c r="P741" s="25">
        <v>24009</v>
      </c>
      <c r="Q741" s="25"/>
      <c r="R741" s="25"/>
      <c r="S741" s="25"/>
      <c r="T741" s="25"/>
      <c r="U741" s="25" t="s">
        <v>955</v>
      </c>
      <c r="V741" s="25">
        <v>0.34976575452777597</v>
      </c>
      <c r="W741" s="25">
        <v>365</v>
      </c>
      <c r="X741" s="25">
        <v>9.5826234117199103E-4</v>
      </c>
      <c r="Y741" s="25">
        <v>10476</v>
      </c>
      <c r="Z741" s="27">
        <v>330752</v>
      </c>
      <c r="AA741" s="28">
        <f t="shared" si="22"/>
        <v>1.0045268939246003E-3</v>
      </c>
      <c r="AC741" t="str">
        <f t="shared" si="23"/>
        <v>2104009000-24009-NOX</v>
      </c>
      <c r="AD741" t="str">
        <f>IF(COUNTIF('NP-NRModel-MAR-WILDFIRES Modifi'!V:V, AC741)=0, "Missing", "")</f>
        <v/>
      </c>
    </row>
    <row r="742" spans="1:30" hidden="1" x14ac:dyDescent="0.3">
      <c r="A742" s="24">
        <v>2104009000</v>
      </c>
      <c r="B742" s="40">
        <v>24009</v>
      </c>
      <c r="C742" s="25"/>
      <c r="D742" s="25"/>
      <c r="E742" s="25"/>
      <c r="F742" s="25"/>
      <c r="G742" s="25" t="s">
        <v>12</v>
      </c>
      <c r="H742" s="25">
        <v>0.276757404410509</v>
      </c>
      <c r="I742" s="25">
        <v>153</v>
      </c>
      <c r="J742" s="25">
        <v>1.80887192425169E-3</v>
      </c>
      <c r="K742" s="25"/>
      <c r="L742" s="25"/>
      <c r="M742" s="25">
        <v>10476</v>
      </c>
      <c r="N742" s="26">
        <v>330754</v>
      </c>
      <c r="O742" s="24">
        <v>2104009000</v>
      </c>
      <c r="P742" s="25">
        <v>24009</v>
      </c>
      <c r="Q742" s="25"/>
      <c r="R742" s="25"/>
      <c r="S742" s="25"/>
      <c r="T742" s="25"/>
      <c r="U742" s="25" t="s">
        <v>12</v>
      </c>
      <c r="V742" s="25">
        <v>1.80072025467091</v>
      </c>
      <c r="W742" s="25">
        <v>365</v>
      </c>
      <c r="X742" s="25">
        <v>4.9334801497833199E-3</v>
      </c>
      <c r="Y742" s="25">
        <v>10476</v>
      </c>
      <c r="Z742" s="27">
        <v>330754</v>
      </c>
      <c r="AA742" s="28">
        <f t="shared" si="22"/>
        <v>1.0045268939246033E-3</v>
      </c>
      <c r="AC742" t="str">
        <f t="shared" si="23"/>
        <v>2104009000-24009-VOC</v>
      </c>
      <c r="AD742" t="str">
        <f>IF(COUNTIF('NP-NRModel-MAR-WILDFIRES Modifi'!V:V, AC742)=0, "Missing", "")</f>
        <v/>
      </c>
    </row>
    <row r="743" spans="1:30" hidden="1" x14ac:dyDescent="0.3">
      <c r="A743" s="24">
        <v>2104009000</v>
      </c>
      <c r="B743" s="40">
        <v>24017</v>
      </c>
      <c r="C743" s="25"/>
      <c r="D743" s="25"/>
      <c r="E743" s="25"/>
      <c r="F743" s="25"/>
      <c r="G743" s="25" t="s">
        <v>955</v>
      </c>
      <c r="H743" s="25">
        <v>9.4753150069566999E-2</v>
      </c>
      <c r="I743" s="25">
        <v>153</v>
      </c>
      <c r="J743" s="25">
        <v>6.1930163444161399E-4</v>
      </c>
      <c r="K743" s="25"/>
      <c r="L743" s="25"/>
      <c r="M743" s="25">
        <v>10476</v>
      </c>
      <c r="N743" s="26">
        <v>1404540</v>
      </c>
      <c r="O743" s="24">
        <v>2104009000</v>
      </c>
      <c r="P743" s="25">
        <v>24017</v>
      </c>
      <c r="Q743" s="25"/>
      <c r="R743" s="25"/>
      <c r="S743" s="25"/>
      <c r="T743" s="25"/>
      <c r="U743" s="25" t="s">
        <v>955</v>
      </c>
      <c r="V743" s="25">
        <v>0.61651075564742097</v>
      </c>
      <c r="W743" s="25">
        <v>365</v>
      </c>
      <c r="X743" s="25">
        <v>1.6890705634175899E-3</v>
      </c>
      <c r="Y743" s="25">
        <v>10476</v>
      </c>
      <c r="Z743" s="27">
        <v>1404540</v>
      </c>
      <c r="AA743" s="28">
        <f t="shared" si="22"/>
        <v>1.0045268939246036E-3</v>
      </c>
      <c r="AC743" t="str">
        <f t="shared" si="23"/>
        <v>2104009000-24017-NOX</v>
      </c>
      <c r="AD743" t="str">
        <f>IF(COUNTIF('NP-NRModel-MAR-WILDFIRES Modifi'!V:V, AC743)=0, "Missing", "")</f>
        <v/>
      </c>
    </row>
    <row r="744" spans="1:30" hidden="1" x14ac:dyDescent="0.3">
      <c r="A744" s="24">
        <v>2104009000</v>
      </c>
      <c r="B744" s="40">
        <v>24017</v>
      </c>
      <c r="C744" s="25"/>
      <c r="D744" s="25"/>
      <c r="E744" s="25"/>
      <c r="F744" s="25"/>
      <c r="G744" s="25" t="s">
        <v>12</v>
      </c>
      <c r="H744" s="25">
        <v>0.48782340918100697</v>
      </c>
      <c r="I744" s="25">
        <v>153</v>
      </c>
      <c r="J744" s="25">
        <v>3.1883882953007E-3</v>
      </c>
      <c r="K744" s="25"/>
      <c r="L744" s="25"/>
      <c r="M744" s="25">
        <v>10476</v>
      </c>
      <c r="N744" s="26">
        <v>1404546</v>
      </c>
      <c r="O744" s="24">
        <v>2104009000</v>
      </c>
      <c r="P744" s="25">
        <v>24017</v>
      </c>
      <c r="Q744" s="25"/>
      <c r="R744" s="25"/>
      <c r="S744" s="25"/>
      <c r="T744" s="25"/>
      <c r="U744" s="25" t="s">
        <v>12</v>
      </c>
      <c r="V744" s="25">
        <v>3.1740198441516498</v>
      </c>
      <c r="W744" s="25">
        <v>365</v>
      </c>
      <c r="X744" s="25">
        <v>8.6959447784976697E-3</v>
      </c>
      <c r="Y744" s="25">
        <v>10476</v>
      </c>
      <c r="Z744" s="27">
        <v>1404546</v>
      </c>
      <c r="AA744" s="28">
        <f t="shared" si="22"/>
        <v>1.0045268939246001E-3</v>
      </c>
      <c r="AC744" t="str">
        <f t="shared" si="23"/>
        <v>2104009000-24017-VOC</v>
      </c>
      <c r="AD744" t="str">
        <f>IF(COUNTIF('NP-NRModel-MAR-WILDFIRES Modifi'!V:V, AC744)=0, "Missing", "")</f>
        <v/>
      </c>
    </row>
    <row r="745" spans="1:30" hidden="1" x14ac:dyDescent="0.3">
      <c r="A745" s="24">
        <v>2104009000</v>
      </c>
      <c r="B745" s="40">
        <v>24021</v>
      </c>
      <c r="C745" s="25"/>
      <c r="D745" s="25"/>
      <c r="E745" s="25"/>
      <c r="F745" s="25"/>
      <c r="G745" s="25" t="s">
        <v>955</v>
      </c>
      <c r="H745" s="25">
        <v>0.15569673467475001</v>
      </c>
      <c r="I745" s="25">
        <v>153</v>
      </c>
      <c r="J745" s="25">
        <v>1.01762571682843E-3</v>
      </c>
      <c r="K745" s="25"/>
      <c r="L745" s="25"/>
      <c r="M745" s="25">
        <v>10476</v>
      </c>
      <c r="N745" s="26">
        <v>2023597</v>
      </c>
      <c r="O745" s="24">
        <v>2104009000</v>
      </c>
      <c r="P745" s="25">
        <v>24021</v>
      </c>
      <c r="Q745" s="25"/>
      <c r="R745" s="25"/>
      <c r="S745" s="25"/>
      <c r="T745" s="25"/>
      <c r="U745" s="25" t="s">
        <v>955</v>
      </c>
      <c r="V745" s="25">
        <v>1.01303979314347</v>
      </c>
      <c r="W745" s="25">
        <v>365</v>
      </c>
      <c r="X745" s="25">
        <v>2.7754514880642999E-3</v>
      </c>
      <c r="Y745" s="25">
        <v>10476</v>
      </c>
      <c r="Z745" s="27">
        <v>2023597</v>
      </c>
      <c r="AA745" s="28">
        <f t="shared" si="22"/>
        <v>1.0045268939246007E-3</v>
      </c>
      <c r="AC745" t="str">
        <f t="shared" si="23"/>
        <v>2104009000-24021-NOX</v>
      </c>
      <c r="AD745" t="str">
        <f>IF(COUNTIF('NP-NRModel-MAR-WILDFIRES Modifi'!V:V, AC745)=0, "Missing", "")</f>
        <v/>
      </c>
    </row>
    <row r="746" spans="1:30" hidden="1" x14ac:dyDescent="0.3">
      <c r="A746" s="24">
        <v>2104009000</v>
      </c>
      <c r="B746" s="40">
        <v>24021</v>
      </c>
      <c r="C746" s="25"/>
      <c r="D746" s="25"/>
      <c r="E746" s="25"/>
      <c r="F746" s="25"/>
      <c r="G746" s="25" t="s">
        <v>12</v>
      </c>
      <c r="H746" s="25">
        <v>0.80158320027770102</v>
      </c>
      <c r="I746" s="25">
        <v>153</v>
      </c>
      <c r="J746" s="25">
        <v>5.2391058841679801E-3</v>
      </c>
      <c r="K746" s="25"/>
      <c r="L746" s="25"/>
      <c r="M746" s="25">
        <v>10476</v>
      </c>
      <c r="N746" s="26">
        <v>2023591</v>
      </c>
      <c r="O746" s="24">
        <v>2104009000</v>
      </c>
      <c r="P746" s="25">
        <v>24021</v>
      </c>
      <c r="Q746" s="25"/>
      <c r="R746" s="25"/>
      <c r="S746" s="25"/>
      <c r="T746" s="25"/>
      <c r="U746" s="25" t="s">
        <v>12</v>
      </c>
      <c r="V746" s="25">
        <v>5.2154958875209401</v>
      </c>
      <c r="W746" s="25">
        <v>365</v>
      </c>
      <c r="X746" s="25">
        <v>1.42890298288245E-2</v>
      </c>
      <c r="Y746" s="25">
        <v>10476</v>
      </c>
      <c r="Z746" s="27">
        <v>2023591</v>
      </c>
      <c r="AA746" s="28">
        <f t="shared" si="22"/>
        <v>1.0045268939246088E-3</v>
      </c>
      <c r="AC746" t="str">
        <f t="shared" si="23"/>
        <v>2104009000-24021-VOC</v>
      </c>
      <c r="AD746" t="str">
        <f>IF(COUNTIF('NP-NRModel-MAR-WILDFIRES Modifi'!V:V, AC746)=0, "Missing", "")</f>
        <v/>
      </c>
    </row>
    <row r="747" spans="1:30" hidden="1" x14ac:dyDescent="0.3">
      <c r="A747" s="24">
        <v>2104009000</v>
      </c>
      <c r="B747" s="40">
        <v>24031</v>
      </c>
      <c r="C747" s="25"/>
      <c r="D747" s="25"/>
      <c r="E747" s="25"/>
      <c r="F747" s="25"/>
      <c r="G747" s="25" t="s">
        <v>955</v>
      </c>
      <c r="H747" s="25">
        <v>0.41550998161439401</v>
      </c>
      <c r="I747" s="25">
        <v>153</v>
      </c>
      <c r="J747" s="25">
        <v>2.71575151381957E-3</v>
      </c>
      <c r="K747" s="25"/>
      <c r="L747" s="25"/>
      <c r="M747" s="25">
        <v>10476</v>
      </c>
      <c r="N747" s="26">
        <v>2000887</v>
      </c>
      <c r="O747" s="24">
        <v>2104009000</v>
      </c>
      <c r="P747" s="25">
        <v>24031</v>
      </c>
      <c r="Q747" s="25"/>
      <c r="R747" s="25"/>
      <c r="S747" s="25"/>
      <c r="T747" s="25"/>
      <c r="U747" s="25" t="s">
        <v>955</v>
      </c>
      <c r="V747" s="25">
        <v>2.7035129972571799</v>
      </c>
      <c r="W747" s="25">
        <v>365</v>
      </c>
      <c r="X747" s="25">
        <v>7.4068849239922897E-3</v>
      </c>
      <c r="Y747" s="25">
        <v>10476</v>
      </c>
      <c r="Z747" s="27">
        <v>2000887</v>
      </c>
      <c r="AA747" s="28">
        <f t="shared" si="22"/>
        <v>1.0045268939246109E-3</v>
      </c>
      <c r="AC747" t="str">
        <f t="shared" si="23"/>
        <v>2104009000-24031-NOX</v>
      </c>
      <c r="AD747" t="str">
        <f>IF(COUNTIF('NP-NRModel-MAR-WILDFIRES Modifi'!V:V, AC747)=0, "Missing", "")</f>
        <v/>
      </c>
    </row>
    <row r="748" spans="1:30" hidden="1" x14ac:dyDescent="0.3">
      <c r="A748" s="24">
        <v>2104009000</v>
      </c>
      <c r="B748" s="40">
        <v>24031</v>
      </c>
      <c r="C748" s="25"/>
      <c r="D748" s="25"/>
      <c r="E748" s="25"/>
      <c r="F748" s="25"/>
      <c r="G748" s="25" t="s">
        <v>12</v>
      </c>
      <c r="H748" s="25">
        <v>2.1391954265409701</v>
      </c>
      <c r="I748" s="25">
        <v>153</v>
      </c>
      <c r="J748" s="25">
        <v>1.39816694545161E-2</v>
      </c>
      <c r="K748" s="25"/>
      <c r="L748" s="25"/>
      <c r="M748" s="25">
        <v>10476</v>
      </c>
      <c r="N748" s="26">
        <v>2000889</v>
      </c>
      <c r="O748" s="24">
        <v>2104009000</v>
      </c>
      <c r="P748" s="25">
        <v>24031</v>
      </c>
      <c r="Q748" s="25"/>
      <c r="R748" s="25"/>
      <c r="S748" s="25"/>
      <c r="T748" s="25"/>
      <c r="U748" s="25" t="s">
        <v>12</v>
      </c>
      <c r="V748" s="25">
        <v>13.9186611519089</v>
      </c>
      <c r="W748" s="25">
        <v>365</v>
      </c>
      <c r="X748" s="25">
        <v>3.8133318224408103E-2</v>
      </c>
      <c r="Y748" s="25">
        <v>10476</v>
      </c>
      <c r="Z748" s="27">
        <v>2000889</v>
      </c>
      <c r="AA748" s="28">
        <f t="shared" si="22"/>
        <v>1.0045268939246042E-3</v>
      </c>
      <c r="AC748" t="str">
        <f t="shared" si="23"/>
        <v>2104009000-24031-VOC</v>
      </c>
      <c r="AD748" t="str">
        <f>IF(COUNTIF('NP-NRModel-MAR-WILDFIRES Modifi'!V:V, AC748)=0, "Missing", "")</f>
        <v/>
      </c>
    </row>
    <row r="749" spans="1:30" hidden="1" x14ac:dyDescent="0.3">
      <c r="A749" s="24">
        <v>2104009000</v>
      </c>
      <c r="B749" s="40">
        <v>24033</v>
      </c>
      <c r="C749" s="25"/>
      <c r="D749" s="25"/>
      <c r="E749" s="25"/>
      <c r="F749" s="25"/>
      <c r="G749" s="25" t="s">
        <v>955</v>
      </c>
      <c r="H749" s="25">
        <v>0.52114241446573695</v>
      </c>
      <c r="I749" s="25">
        <v>153</v>
      </c>
      <c r="J749" s="25">
        <v>3.4061595716714799E-3</v>
      </c>
      <c r="K749" s="25"/>
      <c r="L749" s="25"/>
      <c r="M749" s="25">
        <v>10476</v>
      </c>
      <c r="N749" s="26">
        <v>1169904</v>
      </c>
      <c r="O749" s="24">
        <v>2104009000</v>
      </c>
      <c r="P749" s="25">
        <v>24033</v>
      </c>
      <c r="Q749" s="25"/>
      <c r="R749" s="25"/>
      <c r="S749" s="25"/>
      <c r="T749" s="25"/>
      <c r="U749" s="25" t="s">
        <v>955</v>
      </c>
      <c r="V749" s="25">
        <v>3.3908097356795399</v>
      </c>
      <c r="W749" s="25">
        <v>365</v>
      </c>
      <c r="X749" s="25">
        <v>9.2898896867932707E-3</v>
      </c>
      <c r="Y749" s="25">
        <v>10476</v>
      </c>
      <c r="Z749" s="27">
        <v>1169904</v>
      </c>
      <c r="AA749" s="28">
        <f t="shared" si="22"/>
        <v>1.0045268939246053E-3</v>
      </c>
      <c r="AC749" t="str">
        <f t="shared" si="23"/>
        <v>2104009000-24033-NOX</v>
      </c>
      <c r="AD749" t="str">
        <f>IF(COUNTIF('NP-NRModel-MAR-WILDFIRES Modifi'!V:V, AC749)=0, "Missing", "")</f>
        <v/>
      </c>
    </row>
    <row r="750" spans="1:30" hidden="1" x14ac:dyDescent="0.3">
      <c r="A750" s="24">
        <v>2104009000</v>
      </c>
      <c r="B750" s="40">
        <v>24033</v>
      </c>
      <c r="C750" s="25"/>
      <c r="D750" s="25"/>
      <c r="E750" s="25"/>
      <c r="F750" s="25"/>
      <c r="G750" s="25" t="s">
        <v>12</v>
      </c>
      <c r="H750" s="25">
        <v>2.6830286819700602</v>
      </c>
      <c r="I750" s="25">
        <v>153</v>
      </c>
      <c r="J750" s="25">
        <v>1.7536135176274899E-2</v>
      </c>
      <c r="K750" s="25"/>
      <c r="L750" s="25"/>
      <c r="M750" s="25">
        <v>10476</v>
      </c>
      <c r="N750" s="26">
        <v>1169902</v>
      </c>
      <c r="O750" s="24">
        <v>2104009000</v>
      </c>
      <c r="P750" s="25">
        <v>24033</v>
      </c>
      <c r="Q750" s="25"/>
      <c r="R750" s="25"/>
      <c r="S750" s="25"/>
      <c r="T750" s="25"/>
      <c r="U750" s="25" t="s">
        <v>12</v>
      </c>
      <c r="V750" s="25">
        <v>17.4571086969734</v>
      </c>
      <c r="W750" s="25">
        <v>365</v>
      </c>
      <c r="X750" s="25">
        <v>4.7827695060201098E-2</v>
      </c>
      <c r="Y750" s="25">
        <v>10476</v>
      </c>
      <c r="Z750" s="27">
        <v>1169902</v>
      </c>
      <c r="AA750" s="28">
        <f t="shared" si="22"/>
        <v>1.0045268939246051E-3</v>
      </c>
      <c r="AC750" t="str">
        <f t="shared" si="23"/>
        <v>2104009000-24033-VOC</v>
      </c>
      <c r="AD750" t="str">
        <f>IF(COUNTIF('NP-NRModel-MAR-WILDFIRES Modifi'!V:V, AC750)=0, "Missing", "")</f>
        <v/>
      </c>
    </row>
    <row r="751" spans="1:30" hidden="1" x14ac:dyDescent="0.3">
      <c r="A751" s="24">
        <v>2104009000</v>
      </c>
      <c r="B751" s="40">
        <v>51013</v>
      </c>
      <c r="C751" s="25"/>
      <c r="D751" s="25"/>
      <c r="E751" s="25"/>
      <c r="F751" s="25"/>
      <c r="G751" s="25" t="s">
        <v>955</v>
      </c>
      <c r="H751" s="25">
        <v>6.4163089716529995E-2</v>
      </c>
      <c r="I751" s="25">
        <v>153</v>
      </c>
      <c r="J751" s="25">
        <v>4.1936659945444399E-4</v>
      </c>
      <c r="K751" s="25"/>
      <c r="L751" s="25"/>
      <c r="M751" s="25">
        <v>10476</v>
      </c>
      <c r="N751" s="26">
        <v>1569186</v>
      </c>
      <c r="O751" s="24">
        <v>2104009000</v>
      </c>
      <c r="P751" s="25">
        <v>51013</v>
      </c>
      <c r="Q751" s="25"/>
      <c r="R751" s="25"/>
      <c r="S751" s="25"/>
      <c r="T751" s="25"/>
      <c r="U751" s="25" t="s">
        <v>955</v>
      </c>
      <c r="V751" s="25">
        <v>0.41747672659714702</v>
      </c>
      <c r="W751" s="25">
        <v>365</v>
      </c>
      <c r="X751" s="25">
        <v>1.1437718536908099E-3</v>
      </c>
      <c r="Y751" s="25">
        <v>10476</v>
      </c>
      <c r="Z751" s="27">
        <v>1569186</v>
      </c>
      <c r="AA751" s="28">
        <f t="shared" si="22"/>
        <v>1.0045268939246059E-3</v>
      </c>
      <c r="AC751" t="str">
        <f t="shared" si="23"/>
        <v>2104009000-51013-NOX</v>
      </c>
      <c r="AD751" t="str">
        <f>IF(COUNTIF('NP-NRModel-MAR-WILDFIRES Modifi'!V:V, AC751)=0, "Missing", "")</f>
        <v/>
      </c>
    </row>
    <row r="752" spans="1:30" hidden="1" x14ac:dyDescent="0.3">
      <c r="A752" s="24">
        <v>2104009000</v>
      </c>
      <c r="B752" s="40">
        <v>51013</v>
      </c>
      <c r="C752" s="25"/>
      <c r="D752" s="25"/>
      <c r="E752" s="25"/>
      <c r="F752" s="25"/>
      <c r="G752" s="25" t="s">
        <v>12</v>
      </c>
      <c r="H752" s="25">
        <v>0.33033467281372098</v>
      </c>
      <c r="I752" s="25">
        <v>153</v>
      </c>
      <c r="J752" s="25">
        <v>2.1590501491092901E-3</v>
      </c>
      <c r="K752" s="25"/>
      <c r="L752" s="25"/>
      <c r="M752" s="25">
        <v>10476</v>
      </c>
      <c r="N752" s="26">
        <v>1569188</v>
      </c>
      <c r="O752" s="24">
        <v>2104009000</v>
      </c>
      <c r="P752" s="25">
        <v>51013</v>
      </c>
      <c r="Q752" s="25"/>
      <c r="R752" s="25"/>
      <c r="S752" s="25"/>
      <c r="T752" s="25"/>
      <c r="U752" s="25" t="s">
        <v>12</v>
      </c>
      <c r="V752" s="25">
        <v>2.1493204036320699</v>
      </c>
      <c r="W752" s="25">
        <v>365</v>
      </c>
      <c r="X752" s="25">
        <v>5.88854905104677E-3</v>
      </c>
      <c r="Y752" s="25">
        <v>10476</v>
      </c>
      <c r="Z752" s="27">
        <v>1569188</v>
      </c>
      <c r="AA752" s="28">
        <f t="shared" si="22"/>
        <v>1.0045268939245997E-3</v>
      </c>
      <c r="AC752" t="str">
        <f t="shared" si="23"/>
        <v>2104009000-51013-VOC</v>
      </c>
      <c r="AD752" t="str">
        <f>IF(COUNTIF('NP-NRModel-MAR-WILDFIRES Modifi'!V:V, AC752)=0, "Missing", "")</f>
        <v/>
      </c>
    </row>
    <row r="753" spans="1:30" hidden="1" x14ac:dyDescent="0.3">
      <c r="A753" s="24">
        <v>2104009000</v>
      </c>
      <c r="B753" s="40">
        <v>51059</v>
      </c>
      <c r="C753" s="25"/>
      <c r="D753" s="25"/>
      <c r="E753" s="25"/>
      <c r="F753" s="25"/>
      <c r="G753" s="25" t="s">
        <v>955</v>
      </c>
      <c r="H753" s="25">
        <v>0.60701977371322802</v>
      </c>
      <c r="I753" s="25">
        <v>153</v>
      </c>
      <c r="J753" s="25">
        <v>3.9674495013936502E-3</v>
      </c>
      <c r="K753" s="25"/>
      <c r="L753" s="25"/>
      <c r="M753" s="25">
        <v>10476</v>
      </c>
      <c r="N753" s="26">
        <v>1371894</v>
      </c>
      <c r="O753" s="24">
        <v>2104009000</v>
      </c>
      <c r="P753" s="25">
        <v>51059</v>
      </c>
      <c r="Q753" s="25"/>
      <c r="R753" s="25"/>
      <c r="S753" s="25"/>
      <c r="T753" s="25"/>
      <c r="U753" s="25" t="s">
        <v>955</v>
      </c>
      <c r="V753" s="25">
        <v>3.9495702159781398</v>
      </c>
      <c r="W753" s="25">
        <v>365</v>
      </c>
      <c r="X753" s="25">
        <v>1.08207403177483E-2</v>
      </c>
      <c r="Y753" s="25">
        <v>10476</v>
      </c>
      <c r="Z753" s="27">
        <v>1371894</v>
      </c>
      <c r="AA753" s="28">
        <f t="shared" si="22"/>
        <v>1.0045268939246044E-3</v>
      </c>
      <c r="AC753" t="str">
        <f t="shared" si="23"/>
        <v>2104009000-51059-NOX</v>
      </c>
      <c r="AD753" t="str">
        <f>IF(COUNTIF('NP-NRModel-MAR-WILDFIRES Modifi'!V:V, AC753)=0, "Missing", "")</f>
        <v/>
      </c>
    </row>
    <row r="754" spans="1:30" hidden="1" x14ac:dyDescent="0.3">
      <c r="A754" s="24">
        <v>2104009000</v>
      </c>
      <c r="B754" s="40">
        <v>51059</v>
      </c>
      <c r="C754" s="25"/>
      <c r="D754" s="25"/>
      <c r="E754" s="25"/>
      <c r="F754" s="25"/>
      <c r="G754" s="25" t="s">
        <v>12</v>
      </c>
      <c r="H754" s="25">
        <v>3.12515635321629</v>
      </c>
      <c r="I754" s="25">
        <v>153</v>
      </c>
      <c r="J754" s="25">
        <v>2.0425858517753501E-2</v>
      </c>
      <c r="K754" s="25"/>
      <c r="L754" s="25"/>
      <c r="M754" s="25">
        <v>10476</v>
      </c>
      <c r="N754" s="26">
        <v>1371896</v>
      </c>
      <c r="O754" s="24">
        <v>2104009000</v>
      </c>
      <c r="P754" s="25">
        <v>51059</v>
      </c>
      <c r="Q754" s="25"/>
      <c r="R754" s="25"/>
      <c r="S754" s="25"/>
      <c r="T754" s="25"/>
      <c r="U754" s="25" t="s">
        <v>12</v>
      </c>
      <c r="V754" s="25">
        <v>20.333809518978001</v>
      </c>
      <c r="W754" s="25">
        <v>365</v>
      </c>
      <c r="X754" s="25">
        <v>5.5709067175282199E-2</v>
      </c>
      <c r="Y754" s="25">
        <v>10476</v>
      </c>
      <c r="Z754" s="27">
        <v>1371896</v>
      </c>
      <c r="AA754" s="28">
        <f t="shared" si="22"/>
        <v>1.0045268939246031E-3</v>
      </c>
      <c r="AC754" t="str">
        <f t="shared" si="23"/>
        <v>2104009000-51059-VOC</v>
      </c>
      <c r="AD754" t="str">
        <f>IF(COUNTIF('NP-NRModel-MAR-WILDFIRES Modifi'!V:V, AC754)=0, "Missing", "")</f>
        <v/>
      </c>
    </row>
    <row r="755" spans="1:30" hidden="1" x14ac:dyDescent="0.3">
      <c r="A755" s="24">
        <v>2104009000</v>
      </c>
      <c r="B755" s="40">
        <v>51107</v>
      </c>
      <c r="C755" s="25"/>
      <c r="D755" s="25"/>
      <c r="E755" s="25"/>
      <c r="F755" s="25"/>
      <c r="G755" s="25" t="s">
        <v>955</v>
      </c>
      <c r="H755" s="25">
        <v>0.201853713892059</v>
      </c>
      <c r="I755" s="25">
        <v>153</v>
      </c>
      <c r="J755" s="25">
        <v>1.3193053195559401E-3</v>
      </c>
      <c r="K755" s="25"/>
      <c r="L755" s="25"/>
      <c r="M755" s="25">
        <v>10476</v>
      </c>
      <c r="N755" s="26">
        <v>1736970</v>
      </c>
      <c r="O755" s="24">
        <v>2104009000</v>
      </c>
      <c r="P755" s="25">
        <v>51107</v>
      </c>
      <c r="Q755" s="25"/>
      <c r="R755" s="25"/>
      <c r="S755" s="25"/>
      <c r="T755" s="25"/>
      <c r="U755" s="25" t="s">
        <v>955</v>
      </c>
      <c r="V755" s="25">
        <v>1.3133598787002301</v>
      </c>
      <c r="W755" s="25">
        <v>365</v>
      </c>
      <c r="X755" s="25">
        <v>3.5982462430143498E-3</v>
      </c>
      <c r="Y755" s="25">
        <v>10476</v>
      </c>
      <c r="Z755" s="27">
        <v>1736970</v>
      </c>
      <c r="AA755" s="28">
        <f t="shared" si="22"/>
        <v>1.0045268939246066E-3</v>
      </c>
      <c r="AC755" t="str">
        <f t="shared" si="23"/>
        <v>2104009000-51107-NOX</v>
      </c>
      <c r="AD755" t="str">
        <f>IF(COUNTIF('NP-NRModel-MAR-WILDFIRES Modifi'!V:V, AC755)=0, "Missing", "")</f>
        <v/>
      </c>
    </row>
    <row r="756" spans="1:30" hidden="1" x14ac:dyDescent="0.3">
      <c r="A756" s="24">
        <v>2104009000</v>
      </c>
      <c r="B756" s="40">
        <v>51107</v>
      </c>
      <c r="C756" s="25"/>
      <c r="D756" s="25"/>
      <c r="E756" s="25"/>
      <c r="F756" s="25"/>
      <c r="G756" s="25" t="s">
        <v>12</v>
      </c>
      <c r="H756" s="25">
        <v>1.0392154083621801</v>
      </c>
      <c r="I756" s="25">
        <v>153</v>
      </c>
      <c r="J756" s="25">
        <v>6.7922575709946902E-3</v>
      </c>
      <c r="K756" s="25"/>
      <c r="L756" s="25"/>
      <c r="M756" s="25">
        <v>10476</v>
      </c>
      <c r="N756" s="26">
        <v>1736972</v>
      </c>
      <c r="O756" s="24">
        <v>2104009000</v>
      </c>
      <c r="P756" s="25">
        <v>51107</v>
      </c>
      <c r="Q756" s="25"/>
      <c r="R756" s="25"/>
      <c r="S756" s="25"/>
      <c r="T756" s="25"/>
      <c r="U756" s="25" t="s">
        <v>12</v>
      </c>
      <c r="V756" s="25">
        <v>6.76164830635632</v>
      </c>
      <c r="W756" s="25">
        <v>365</v>
      </c>
      <c r="X756" s="25">
        <v>1.8525063853031001E-2</v>
      </c>
      <c r="Y756" s="25">
        <v>10476</v>
      </c>
      <c r="Z756" s="27">
        <v>1736972</v>
      </c>
      <c r="AA756" s="28">
        <f t="shared" si="22"/>
        <v>1.0045268939246066E-3</v>
      </c>
      <c r="AC756" t="str">
        <f t="shared" si="23"/>
        <v>2104009000-51107-VOC</v>
      </c>
      <c r="AD756" t="str">
        <f>IF(COUNTIF('NP-NRModel-MAR-WILDFIRES Modifi'!V:V, AC756)=0, "Missing", "")</f>
        <v/>
      </c>
    </row>
    <row r="757" spans="1:30" hidden="1" x14ac:dyDescent="0.3">
      <c r="A757" s="24">
        <v>2104009000</v>
      </c>
      <c r="B757" s="40">
        <v>51153</v>
      </c>
      <c r="C757" s="25"/>
      <c r="D757" s="25"/>
      <c r="E757" s="25"/>
      <c r="F757" s="25"/>
      <c r="G757" s="25" t="s">
        <v>955</v>
      </c>
      <c r="H757" s="25">
        <v>0.21950750691361101</v>
      </c>
      <c r="I757" s="25">
        <v>153</v>
      </c>
      <c r="J757" s="25">
        <v>1.43468958767066E-3</v>
      </c>
      <c r="K757" s="25"/>
      <c r="L757" s="25"/>
      <c r="M757" s="25">
        <v>10476</v>
      </c>
      <c r="N757" s="26">
        <v>2032175</v>
      </c>
      <c r="O757" s="24">
        <v>2104009000</v>
      </c>
      <c r="P757" s="25">
        <v>51153</v>
      </c>
      <c r="Q757" s="25"/>
      <c r="R757" s="25"/>
      <c r="S757" s="25"/>
      <c r="T757" s="25"/>
      <c r="U757" s="25" t="s">
        <v>955</v>
      </c>
      <c r="V757" s="25">
        <v>1.4282241683599399</v>
      </c>
      <c r="W757" s="25">
        <v>365</v>
      </c>
      <c r="X757" s="25">
        <v>3.9129429270135596E-3</v>
      </c>
      <c r="Y757" s="25">
        <v>10476</v>
      </c>
      <c r="Z757" s="27">
        <v>2032175</v>
      </c>
      <c r="AA757" s="28">
        <f t="shared" si="22"/>
        <v>1.0045268939246031E-3</v>
      </c>
      <c r="AC757" t="str">
        <f t="shared" si="23"/>
        <v>2104009000-51153-NOX</v>
      </c>
      <c r="AD757" t="str">
        <f>IF(COUNTIF('NP-NRModel-MAR-WILDFIRES Modifi'!V:V, AC757)=0, "Missing", "")</f>
        <v/>
      </c>
    </row>
    <row r="758" spans="1:30" hidden="1" x14ac:dyDescent="0.3">
      <c r="A758" s="24">
        <v>2104009000</v>
      </c>
      <c r="B758" s="40">
        <v>51153</v>
      </c>
      <c r="C758" s="25"/>
      <c r="D758" s="25"/>
      <c r="E758" s="25"/>
      <c r="F758" s="25"/>
      <c r="G758" s="25" t="s">
        <v>12</v>
      </c>
      <c r="H758" s="25">
        <v>1.13010407720992</v>
      </c>
      <c r="I758" s="25">
        <v>153</v>
      </c>
      <c r="J758" s="25">
        <v>7.3863011582348198E-3</v>
      </c>
      <c r="K758" s="25"/>
      <c r="L758" s="25"/>
      <c r="M758" s="25">
        <v>10476</v>
      </c>
      <c r="N758" s="26">
        <v>2032176</v>
      </c>
      <c r="O758" s="24">
        <v>2104009000</v>
      </c>
      <c r="P758" s="25">
        <v>51153</v>
      </c>
      <c r="Q758" s="25"/>
      <c r="R758" s="25"/>
      <c r="S758" s="25"/>
      <c r="T758" s="25"/>
      <c r="U758" s="25" t="s">
        <v>12</v>
      </c>
      <c r="V758" s="25">
        <v>7.3530148400279103</v>
      </c>
      <c r="W758" s="25">
        <v>365</v>
      </c>
      <c r="X758" s="25">
        <v>2.01452461370627E-2</v>
      </c>
      <c r="Y758" s="25">
        <v>10476</v>
      </c>
      <c r="Z758" s="27">
        <v>2032176</v>
      </c>
      <c r="AA758" s="28">
        <f t="shared" si="22"/>
        <v>1.0045268939246127E-3</v>
      </c>
      <c r="AC758" t="str">
        <f t="shared" si="23"/>
        <v>2104009000-51153-VOC</v>
      </c>
      <c r="AD758" t="str">
        <f>IF(COUNTIF('NP-NRModel-MAR-WILDFIRES Modifi'!V:V, AC758)=0, "Missing", "")</f>
        <v/>
      </c>
    </row>
    <row r="759" spans="1:30" hidden="1" x14ac:dyDescent="0.3">
      <c r="A759" s="24">
        <v>2104009000</v>
      </c>
      <c r="B759" s="40">
        <v>51510</v>
      </c>
      <c r="C759" s="25"/>
      <c r="D759" s="25"/>
      <c r="E759" s="25"/>
      <c r="F759" s="25"/>
      <c r="G759" s="25" t="s">
        <v>955</v>
      </c>
      <c r="H759" s="25">
        <v>0.26628026253605203</v>
      </c>
      <c r="I759" s="25">
        <v>153</v>
      </c>
      <c r="J759" s="25">
        <v>1.7403938727846499E-3</v>
      </c>
      <c r="K759" s="25"/>
      <c r="L759" s="25"/>
      <c r="M759" s="25">
        <v>10476</v>
      </c>
      <c r="N759" s="26">
        <v>1486781</v>
      </c>
      <c r="O759" s="24">
        <v>2104009000</v>
      </c>
      <c r="P759" s="25">
        <v>51510</v>
      </c>
      <c r="Q759" s="25"/>
      <c r="R759" s="25"/>
      <c r="S759" s="25"/>
      <c r="T759" s="25"/>
      <c r="U759" s="25" t="s">
        <v>955</v>
      </c>
      <c r="V759" s="25">
        <v>1.7325507990981399</v>
      </c>
      <c r="W759" s="25">
        <v>365</v>
      </c>
      <c r="X759" s="25">
        <v>4.7467145180771098E-3</v>
      </c>
      <c r="Y759" s="25">
        <v>10476</v>
      </c>
      <c r="Z759" s="27">
        <v>1486781</v>
      </c>
      <c r="AA759" s="28">
        <f t="shared" si="22"/>
        <v>1.0045268939246068E-3</v>
      </c>
      <c r="AC759" t="str">
        <f t="shared" si="23"/>
        <v>2104009000-51510-NOX</v>
      </c>
      <c r="AD759" t="str">
        <f>IF(COUNTIF('NP-NRModel-MAR-WILDFIRES Modifi'!V:V, AC759)=0, "Missing", "")</f>
        <v/>
      </c>
    </row>
    <row r="760" spans="1:30" hidden="1" x14ac:dyDescent="0.3">
      <c r="A760" s="24">
        <v>2104009000</v>
      </c>
      <c r="B760" s="40">
        <v>51510</v>
      </c>
      <c r="C760" s="25"/>
      <c r="D760" s="25"/>
      <c r="E760" s="25"/>
      <c r="F760" s="25"/>
      <c r="G760" s="25" t="s">
        <v>12</v>
      </c>
      <c r="H760" s="25">
        <v>1.37090646913655</v>
      </c>
      <c r="I760" s="25">
        <v>153</v>
      </c>
      <c r="J760" s="25">
        <v>8.9601730008925101E-3</v>
      </c>
      <c r="K760" s="25"/>
      <c r="L760" s="25"/>
      <c r="M760" s="25">
        <v>10476</v>
      </c>
      <c r="N760" s="26">
        <v>1486785</v>
      </c>
      <c r="O760" s="24">
        <v>2104009000</v>
      </c>
      <c r="P760" s="25">
        <v>51510</v>
      </c>
      <c r="Q760" s="25"/>
      <c r="R760" s="25"/>
      <c r="S760" s="25"/>
      <c r="T760" s="25"/>
      <c r="U760" s="25" t="s">
        <v>12</v>
      </c>
      <c r="V760" s="25">
        <v>8.9197940394466109</v>
      </c>
      <c r="W760" s="25">
        <v>365</v>
      </c>
      <c r="X760" s="25">
        <v>2.4437791888894798E-2</v>
      </c>
      <c r="Y760" s="25">
        <v>10476</v>
      </c>
      <c r="Z760" s="27">
        <v>1486785</v>
      </c>
      <c r="AA760" s="28">
        <f t="shared" si="22"/>
        <v>1.0045268939246051E-3</v>
      </c>
      <c r="AC760" t="str">
        <f t="shared" si="23"/>
        <v>2104009000-51510-VOC</v>
      </c>
      <c r="AD760" t="str">
        <f>IF(COUNTIF('NP-NRModel-MAR-WILDFIRES Modifi'!V:V, AC760)=0, "Missing", "")</f>
        <v/>
      </c>
    </row>
    <row r="761" spans="1:30" hidden="1" x14ac:dyDescent="0.3">
      <c r="A761" s="24">
        <v>2104009000</v>
      </c>
      <c r="B761" s="40">
        <v>51600</v>
      </c>
      <c r="C761" s="25"/>
      <c r="D761" s="25"/>
      <c r="E761" s="25"/>
      <c r="F761" s="25"/>
      <c r="G761" s="25" t="s">
        <v>955</v>
      </c>
      <c r="H761" s="25">
        <v>1.3324945725031E-2</v>
      </c>
      <c r="I761" s="25">
        <v>153</v>
      </c>
      <c r="J761" s="29">
        <v>8.7091148529614603E-5</v>
      </c>
      <c r="K761" s="29"/>
      <c r="L761" s="29"/>
      <c r="M761" s="25">
        <v>10476</v>
      </c>
      <c r="N761" s="26">
        <v>1771400</v>
      </c>
      <c r="O761" s="24">
        <v>2104009000</v>
      </c>
      <c r="P761" s="25">
        <v>51600</v>
      </c>
      <c r="Q761" s="25"/>
      <c r="R761" s="25"/>
      <c r="S761" s="25"/>
      <c r="T761" s="25"/>
      <c r="U761" s="25" t="s">
        <v>955</v>
      </c>
      <c r="V761" s="25">
        <v>8.6698672834290197E-2</v>
      </c>
      <c r="W761" s="25">
        <v>365</v>
      </c>
      <c r="X761" s="25">
        <v>2.3753061050490399E-4</v>
      </c>
      <c r="Y761" s="25">
        <v>10476</v>
      </c>
      <c r="Z761" s="27">
        <v>1771400</v>
      </c>
      <c r="AA761" s="28">
        <f t="shared" si="22"/>
        <v>1.0045268939245997E-3</v>
      </c>
      <c r="AC761" t="str">
        <f t="shared" si="23"/>
        <v>2104009000-51600-NOX</v>
      </c>
      <c r="AD761" t="str">
        <f>IF(COUNTIF('NP-NRModel-MAR-WILDFIRES Modifi'!V:V, AC761)=0, "Missing", "")</f>
        <v/>
      </c>
    </row>
    <row r="762" spans="1:30" hidden="1" x14ac:dyDescent="0.3">
      <c r="A762" s="24">
        <v>2104009000</v>
      </c>
      <c r="B762" s="40">
        <v>51600</v>
      </c>
      <c r="C762" s="25"/>
      <c r="D762" s="25"/>
      <c r="E762" s="25"/>
      <c r="F762" s="25"/>
      <c r="G762" s="25" t="s">
        <v>12</v>
      </c>
      <c r="H762" s="25">
        <v>6.8601625360370899E-2</v>
      </c>
      <c r="I762" s="25">
        <v>153</v>
      </c>
      <c r="J762" s="25">
        <v>4.4837663634229299E-4</v>
      </c>
      <c r="K762" s="25"/>
      <c r="L762" s="25"/>
      <c r="M762" s="25">
        <v>10476</v>
      </c>
      <c r="N762" s="26">
        <v>1771401</v>
      </c>
      <c r="O762" s="24">
        <v>2104009000</v>
      </c>
      <c r="P762" s="25">
        <v>51600</v>
      </c>
      <c r="Q762" s="25"/>
      <c r="R762" s="25"/>
      <c r="S762" s="25"/>
      <c r="T762" s="25"/>
      <c r="U762" s="25" t="s">
        <v>12</v>
      </c>
      <c r="V762" s="25">
        <v>0.44635602994213802</v>
      </c>
      <c r="W762" s="25">
        <v>365</v>
      </c>
      <c r="X762" s="25">
        <v>1.2228932327181801E-3</v>
      </c>
      <c r="Y762" s="25">
        <v>10476</v>
      </c>
      <c r="Z762" s="27">
        <v>1771401</v>
      </c>
      <c r="AA762" s="28">
        <f t="shared" si="22"/>
        <v>1.0045268939246029E-3</v>
      </c>
      <c r="AC762" t="str">
        <f t="shared" si="23"/>
        <v>2104009000-51600-VOC</v>
      </c>
      <c r="AD762" t="str">
        <f>IF(COUNTIF('NP-NRModel-MAR-WILDFIRES Modifi'!V:V, AC762)=0, "Missing", "")</f>
        <v/>
      </c>
    </row>
    <row r="763" spans="1:30" hidden="1" x14ac:dyDescent="0.3">
      <c r="A763" s="24">
        <v>2104009000</v>
      </c>
      <c r="B763" s="40">
        <v>51610</v>
      </c>
      <c r="C763" s="25"/>
      <c r="D763" s="25"/>
      <c r="E763" s="25"/>
      <c r="F763" s="25"/>
      <c r="G763" s="25" t="s">
        <v>955</v>
      </c>
      <c r="H763" s="25">
        <v>8.5741942615865895E-3</v>
      </c>
      <c r="I763" s="25">
        <v>153</v>
      </c>
      <c r="J763" s="29">
        <v>5.6040485369847001E-5</v>
      </c>
      <c r="K763" s="29"/>
      <c r="L763" s="29"/>
      <c r="M763" s="25">
        <v>10476</v>
      </c>
      <c r="N763" s="26">
        <v>2028038</v>
      </c>
      <c r="O763" s="24">
        <v>2104009000</v>
      </c>
      <c r="P763" s="25">
        <v>51610</v>
      </c>
      <c r="Q763" s="25"/>
      <c r="R763" s="25"/>
      <c r="S763" s="25"/>
      <c r="T763" s="25"/>
      <c r="U763" s="25" t="s">
        <v>955</v>
      </c>
      <c r="V763" s="25">
        <v>5.5787939286424698E-2</v>
      </c>
      <c r="W763" s="25">
        <v>365</v>
      </c>
      <c r="X763" s="25">
        <v>1.5284366927787601E-4</v>
      </c>
      <c r="Y763" s="25">
        <v>10476</v>
      </c>
      <c r="Z763" s="27">
        <v>2028038</v>
      </c>
      <c r="AA763" s="28">
        <f t="shared" si="22"/>
        <v>1.0045268939246114E-3</v>
      </c>
      <c r="AC763" t="str">
        <f t="shared" si="23"/>
        <v>2104009000-51610-NOX</v>
      </c>
      <c r="AD763" t="str">
        <f>IF(COUNTIF('NP-NRModel-MAR-WILDFIRES Modifi'!V:V, AC763)=0, "Missing", "")</f>
        <v/>
      </c>
    </row>
    <row r="764" spans="1:30" hidden="1" x14ac:dyDescent="0.3">
      <c r="A764" s="24">
        <v>2104009000</v>
      </c>
      <c r="B764" s="40">
        <v>51610</v>
      </c>
      <c r="C764" s="25"/>
      <c r="D764" s="25"/>
      <c r="E764" s="25"/>
      <c r="F764" s="25"/>
      <c r="G764" s="25" t="s">
        <v>12</v>
      </c>
      <c r="H764" s="25">
        <v>4.4143037977332898E-2</v>
      </c>
      <c r="I764" s="25">
        <v>153</v>
      </c>
      <c r="J764" s="25">
        <v>2.88516588087143E-4</v>
      </c>
      <c r="K764" s="25"/>
      <c r="L764" s="25"/>
      <c r="M764" s="25">
        <v>10476</v>
      </c>
      <c r="N764" s="26">
        <v>2028040</v>
      </c>
      <c r="O764" s="24">
        <v>2104009000</v>
      </c>
      <c r="P764" s="25">
        <v>51610</v>
      </c>
      <c r="Q764" s="25"/>
      <c r="R764" s="25"/>
      <c r="S764" s="25"/>
      <c r="T764" s="25"/>
      <c r="U764" s="25" t="s">
        <v>12</v>
      </c>
      <c r="V764" s="25">
        <v>0.28721638995640097</v>
      </c>
      <c r="W764" s="25">
        <v>365</v>
      </c>
      <c r="X764" s="25">
        <v>7.8689421905863398E-4</v>
      </c>
      <c r="Y764" s="25">
        <v>10476</v>
      </c>
      <c r="Z764" s="27">
        <v>2028040</v>
      </c>
      <c r="AA764" s="28">
        <f t="shared" si="22"/>
        <v>1.0045268939246098E-3</v>
      </c>
      <c r="AC764" t="str">
        <f t="shared" si="23"/>
        <v>2104009000-51610-VOC</v>
      </c>
      <c r="AD764" t="str">
        <f>IF(COUNTIF('NP-NRModel-MAR-WILDFIRES Modifi'!V:V, AC764)=0, "Missing", "")</f>
        <v/>
      </c>
    </row>
    <row r="765" spans="1:30" hidden="1" x14ac:dyDescent="0.3">
      <c r="A765" s="24">
        <v>2104009000</v>
      </c>
      <c r="B765" s="40">
        <v>51683</v>
      </c>
      <c r="C765" s="25"/>
      <c r="D765" s="25"/>
      <c r="E765" s="25"/>
      <c r="F765" s="25"/>
      <c r="G765" s="25" t="s">
        <v>955</v>
      </c>
      <c r="H765" s="25">
        <v>1.9895298930090601E-2</v>
      </c>
      <c r="I765" s="25">
        <v>153</v>
      </c>
      <c r="J765" s="25">
        <v>1.3003463353000399E-4</v>
      </c>
      <c r="K765" s="25"/>
      <c r="L765" s="25"/>
      <c r="M765" s="25">
        <v>10476</v>
      </c>
      <c r="N765" s="26">
        <v>1585885</v>
      </c>
      <c r="O765" s="24">
        <v>2104009000</v>
      </c>
      <c r="P765" s="25">
        <v>51683</v>
      </c>
      <c r="Q765" s="25"/>
      <c r="R765" s="25"/>
      <c r="S765" s="25"/>
      <c r="T765" s="25"/>
      <c r="U765" s="25" t="s">
        <v>955</v>
      </c>
      <c r="V765" s="25">
        <v>0.129448633298377</v>
      </c>
      <c r="W765" s="25">
        <v>365</v>
      </c>
      <c r="X765" s="25">
        <v>3.5465378985856697E-4</v>
      </c>
      <c r="Y765" s="25">
        <v>10476</v>
      </c>
      <c r="Z765" s="27">
        <v>1585885</v>
      </c>
      <c r="AA765" s="28">
        <f t="shared" si="22"/>
        <v>1.0045268939246062E-3</v>
      </c>
      <c r="AC765" t="str">
        <f t="shared" si="23"/>
        <v>2104009000-51683-NOX</v>
      </c>
      <c r="AD765" t="str">
        <f>IF(COUNTIF('NP-NRModel-MAR-WILDFIRES Modifi'!V:V, AC765)=0, "Missing", "")</f>
        <v/>
      </c>
    </row>
    <row r="766" spans="1:30" hidden="1" x14ac:dyDescent="0.3">
      <c r="A766" s="24">
        <v>2104009000</v>
      </c>
      <c r="B766" s="40">
        <v>51683</v>
      </c>
      <c r="C766" s="25"/>
      <c r="D766" s="25"/>
      <c r="E766" s="25"/>
      <c r="F766" s="25"/>
      <c r="G766" s="25" t="s">
        <v>12</v>
      </c>
      <c r="H766" s="25">
        <v>0.102428145813191</v>
      </c>
      <c r="I766" s="25">
        <v>153</v>
      </c>
      <c r="J766" s="25">
        <v>6.6946500531497605E-4</v>
      </c>
      <c r="K766" s="25"/>
      <c r="L766" s="25"/>
      <c r="M766" s="25">
        <v>10476</v>
      </c>
      <c r="N766" s="26">
        <v>1585886</v>
      </c>
      <c r="O766" s="24">
        <v>2104009000</v>
      </c>
      <c r="P766" s="25">
        <v>51683</v>
      </c>
      <c r="Q766" s="25"/>
      <c r="R766" s="25"/>
      <c r="S766" s="25"/>
      <c r="T766" s="25"/>
      <c r="U766" s="25" t="s">
        <v>12</v>
      </c>
      <c r="V766" s="25">
        <v>0.66644806561567405</v>
      </c>
      <c r="W766" s="25">
        <v>365</v>
      </c>
      <c r="X766" s="25">
        <v>1.8258851112758099E-3</v>
      </c>
      <c r="Y766" s="25">
        <v>10476</v>
      </c>
      <c r="Z766" s="27">
        <v>1585886</v>
      </c>
      <c r="AA766" s="28">
        <f t="shared" si="22"/>
        <v>1.0045268939246075E-3</v>
      </c>
      <c r="AC766" t="str">
        <f t="shared" si="23"/>
        <v>2104009000-51683-VOC</v>
      </c>
      <c r="AD766" t="str">
        <f>IF(COUNTIF('NP-NRModel-MAR-WILDFIRES Modifi'!V:V, AC766)=0, "Missing", "")</f>
        <v/>
      </c>
    </row>
    <row r="767" spans="1:30" hidden="1" x14ac:dyDescent="0.3">
      <c r="A767" s="24">
        <v>2104009000</v>
      </c>
      <c r="B767" s="40">
        <v>51685</v>
      </c>
      <c r="C767" s="25"/>
      <c r="D767" s="25"/>
      <c r="E767" s="25"/>
      <c r="F767" s="25"/>
      <c r="G767" s="25" t="s">
        <v>955</v>
      </c>
      <c r="H767" s="25">
        <v>6.99822361455886E-3</v>
      </c>
      <c r="I767" s="25">
        <v>153</v>
      </c>
      <c r="J767" s="29">
        <v>4.5740023624567701E-5</v>
      </c>
      <c r="K767" s="29"/>
      <c r="L767" s="29"/>
      <c r="M767" s="25">
        <v>10476</v>
      </c>
      <c r="N767" s="26">
        <v>940007</v>
      </c>
      <c r="O767" s="24">
        <v>2104009000</v>
      </c>
      <c r="P767" s="25">
        <v>51685</v>
      </c>
      <c r="Q767" s="25"/>
      <c r="R767" s="25"/>
      <c r="S767" s="25"/>
      <c r="T767" s="25"/>
      <c r="U767" s="25" t="s">
        <v>955</v>
      </c>
      <c r="V767" s="25">
        <v>4.55338965051151E-2</v>
      </c>
      <c r="W767" s="25">
        <v>365</v>
      </c>
      <c r="X767" s="25">
        <v>1.2475040138387701E-4</v>
      </c>
      <c r="Y767" s="25">
        <v>10476</v>
      </c>
      <c r="Z767" s="27">
        <v>940007</v>
      </c>
      <c r="AA767" s="28">
        <f t="shared" si="22"/>
        <v>1.0045268939246051E-3</v>
      </c>
      <c r="AC767" t="str">
        <f t="shared" si="23"/>
        <v>2104009000-51685-NOX</v>
      </c>
      <c r="AD767" t="str">
        <f>IF(COUNTIF('NP-NRModel-MAR-WILDFIRES Modifi'!V:V, AC767)=0, "Missing", "")</f>
        <v/>
      </c>
    </row>
    <row r="768" spans="1:30" hidden="1" x14ac:dyDescent="0.3">
      <c r="A768" s="24">
        <v>2104009000</v>
      </c>
      <c r="B768" s="40">
        <v>51685</v>
      </c>
      <c r="C768" s="25"/>
      <c r="D768" s="25"/>
      <c r="E768" s="25"/>
      <c r="F768" s="25"/>
      <c r="G768" s="25" t="s">
        <v>12</v>
      </c>
      <c r="H768" s="25">
        <v>3.6029369078941803E-2</v>
      </c>
      <c r="I768" s="25">
        <v>153</v>
      </c>
      <c r="J768" s="25">
        <v>2.3548607241138399E-4</v>
      </c>
      <c r="K768" s="25"/>
      <c r="L768" s="25"/>
      <c r="M768" s="25">
        <v>10476</v>
      </c>
      <c r="N768" s="26">
        <v>940010</v>
      </c>
      <c r="O768" s="24">
        <v>2104009000</v>
      </c>
      <c r="P768" s="25">
        <v>51685</v>
      </c>
      <c r="Q768" s="25"/>
      <c r="R768" s="25"/>
      <c r="S768" s="25"/>
      <c r="T768" s="25"/>
      <c r="U768" s="25" t="s">
        <v>12</v>
      </c>
      <c r="V768" s="25">
        <v>0.234424855955183</v>
      </c>
      <c r="W768" s="25">
        <v>365</v>
      </c>
      <c r="X768" s="25">
        <v>6.4225987932927005E-4</v>
      </c>
      <c r="Y768" s="25">
        <v>10476</v>
      </c>
      <c r="Z768" s="27">
        <v>940010</v>
      </c>
      <c r="AA768" s="28">
        <f t="shared" si="22"/>
        <v>1.0045268939246096E-3</v>
      </c>
      <c r="AC768" t="str">
        <f t="shared" si="23"/>
        <v>2104009000-51685-VOC</v>
      </c>
      <c r="AD768" t="str">
        <f>IF(COUNTIF('NP-NRModel-MAR-WILDFIRES Modifi'!V:V, AC768)=0, "Missing", "")</f>
        <v/>
      </c>
    </row>
    <row r="769" spans="1:30" hidden="1" x14ac:dyDescent="0.3">
      <c r="A769" s="24">
        <v>2104011000</v>
      </c>
      <c r="B769" s="40">
        <v>24009</v>
      </c>
      <c r="C769" s="25"/>
      <c r="D769" s="25"/>
      <c r="E769" s="25"/>
      <c r="F769" s="25"/>
      <c r="G769" s="25" t="s">
        <v>955</v>
      </c>
      <c r="H769" s="25">
        <v>8.5652388888768693E-2</v>
      </c>
      <c r="I769" s="25">
        <v>153</v>
      </c>
      <c r="J769" s="25">
        <v>5.5981953522071099E-4</v>
      </c>
      <c r="K769" s="25"/>
      <c r="L769" s="25"/>
      <c r="M769" s="25">
        <v>10467</v>
      </c>
      <c r="N769" s="26">
        <v>225621</v>
      </c>
      <c r="O769" s="24">
        <v>2104011000</v>
      </c>
      <c r="P769" s="25">
        <v>24009</v>
      </c>
      <c r="Q769" s="25"/>
      <c r="R769" s="25"/>
      <c r="S769" s="25"/>
      <c r="T769" s="25"/>
      <c r="U769" s="25" t="s">
        <v>955</v>
      </c>
      <c r="V769" s="25">
        <v>0.20556573333304401</v>
      </c>
      <c r="W769" s="25">
        <v>365</v>
      </c>
      <c r="X769" s="25">
        <v>5.6319378995354596E-4</v>
      </c>
      <c r="Y769" s="25">
        <v>10467</v>
      </c>
      <c r="Z769" s="27">
        <v>225621</v>
      </c>
      <c r="AA769" s="28">
        <f t="shared" si="22"/>
        <v>2.7233115468409726E-3</v>
      </c>
      <c r="AC769" t="str">
        <f t="shared" si="23"/>
        <v>2104011000-24009-NOX</v>
      </c>
      <c r="AD769" t="str">
        <f>IF(COUNTIF('NP-NRModel-MAR-WILDFIRES Modifi'!V:V, AC769)=0, "Missing", "")</f>
        <v/>
      </c>
    </row>
    <row r="770" spans="1:30" hidden="1" x14ac:dyDescent="0.3">
      <c r="A770" s="24">
        <v>2104011000</v>
      </c>
      <c r="B770" s="40">
        <v>24009</v>
      </c>
      <c r="C770" s="25"/>
      <c r="D770" s="25"/>
      <c r="E770" s="25"/>
      <c r="F770" s="25"/>
      <c r="G770" s="25" t="s">
        <v>12</v>
      </c>
      <c r="H770" s="25">
        <v>3.3368016111064202E-3</v>
      </c>
      <c r="I770" s="25">
        <v>153</v>
      </c>
      <c r="J770" s="29">
        <v>2.1809160856904701E-5</v>
      </c>
      <c r="K770" s="29"/>
      <c r="L770" s="29"/>
      <c r="M770" s="25">
        <v>10467</v>
      </c>
      <c r="N770" s="26">
        <v>1898391</v>
      </c>
      <c r="O770" s="24">
        <v>2104011000</v>
      </c>
      <c r="P770" s="25">
        <v>24009</v>
      </c>
      <c r="Q770" s="25"/>
      <c r="R770" s="25"/>
      <c r="S770" s="25"/>
      <c r="T770" s="25"/>
      <c r="U770" s="25" t="s">
        <v>12</v>
      </c>
      <c r="V770" s="25">
        <v>8.0083238666554604E-3</v>
      </c>
      <c r="W770" s="25">
        <v>365</v>
      </c>
      <c r="X770" s="29">
        <v>2.19406133333026E-5</v>
      </c>
      <c r="Y770" s="25">
        <v>10467</v>
      </c>
      <c r="Z770" s="27">
        <v>1898391</v>
      </c>
      <c r="AA770" s="28">
        <f t="shared" si="22"/>
        <v>2.7233115468409401E-3</v>
      </c>
      <c r="AC770" t="str">
        <f t="shared" si="23"/>
        <v>2104011000-24009-VOC</v>
      </c>
      <c r="AD770" t="str">
        <f>IF(COUNTIF('NP-NRModel-MAR-WILDFIRES Modifi'!V:V, AC770)=0, "Missing", "")</f>
        <v/>
      </c>
    </row>
    <row r="771" spans="1:30" hidden="1" x14ac:dyDescent="0.3">
      <c r="A771" s="24">
        <v>2104011000</v>
      </c>
      <c r="B771" s="40">
        <v>24017</v>
      </c>
      <c r="C771" s="25"/>
      <c r="D771" s="25"/>
      <c r="E771" s="25"/>
      <c r="F771" s="25"/>
      <c r="G771" s="25" t="s">
        <v>955</v>
      </c>
      <c r="H771" s="25">
        <v>0.184980794444184</v>
      </c>
      <c r="I771" s="25">
        <v>153</v>
      </c>
      <c r="J771" s="25">
        <v>1.2090248002887801E-3</v>
      </c>
      <c r="K771" s="25"/>
      <c r="L771" s="25"/>
      <c r="M771" s="25">
        <v>10467</v>
      </c>
      <c r="N771" s="26">
        <v>2452596</v>
      </c>
      <c r="O771" s="24">
        <v>2104011000</v>
      </c>
      <c r="P771" s="25">
        <v>24017</v>
      </c>
      <c r="Q771" s="25"/>
      <c r="R771" s="25"/>
      <c r="S771" s="25"/>
      <c r="T771" s="25"/>
      <c r="U771" s="25" t="s">
        <v>955</v>
      </c>
      <c r="V771" s="25">
        <v>0.44395390666604501</v>
      </c>
      <c r="W771" s="25">
        <v>365</v>
      </c>
      <c r="X771" s="25">
        <v>1.21631207305765E-3</v>
      </c>
      <c r="Y771" s="25">
        <v>10467</v>
      </c>
      <c r="Z771" s="27">
        <v>2452596</v>
      </c>
      <c r="AA771" s="28">
        <f t="shared" ref="AA771:AA834" si="24">IFERROR(J771/V771,0)</f>
        <v>2.723311546840928E-3</v>
      </c>
      <c r="AC771" t="str">
        <f t="shared" ref="AC771:AC834" si="25">TRIM(A771) &amp; "-" &amp; B771 &amp; "-" &amp; TRIM(U771)</f>
        <v>2104011000-24017-NOX</v>
      </c>
      <c r="AD771" t="str">
        <f>IF(COUNTIF('NP-NRModel-MAR-WILDFIRES Modifi'!V:V, AC771)=0, "Missing", "")</f>
        <v/>
      </c>
    </row>
    <row r="772" spans="1:30" hidden="1" x14ac:dyDescent="0.3">
      <c r="A772" s="24">
        <v>2104011000</v>
      </c>
      <c r="B772" s="40">
        <v>24017</v>
      </c>
      <c r="C772" s="25"/>
      <c r="D772" s="25"/>
      <c r="E772" s="25"/>
      <c r="F772" s="25"/>
      <c r="G772" s="25" t="s">
        <v>12</v>
      </c>
      <c r="H772" s="25">
        <v>7.2063833333232399E-3</v>
      </c>
      <c r="I772" s="25">
        <v>153</v>
      </c>
      <c r="J772" s="29">
        <v>4.71005446622434E-5</v>
      </c>
      <c r="K772" s="29"/>
      <c r="L772" s="29"/>
      <c r="M772" s="25">
        <v>10467</v>
      </c>
      <c r="N772" s="26">
        <v>2837135</v>
      </c>
      <c r="O772" s="24">
        <v>2104011000</v>
      </c>
      <c r="P772" s="25">
        <v>24017</v>
      </c>
      <c r="Q772" s="25"/>
      <c r="R772" s="25"/>
      <c r="S772" s="25"/>
      <c r="T772" s="25"/>
      <c r="U772" s="25" t="s">
        <v>12</v>
      </c>
      <c r="V772" s="25">
        <v>1.72953199999758E-2</v>
      </c>
      <c r="W772" s="25">
        <v>365</v>
      </c>
      <c r="X772" s="29">
        <v>4.7384438356098103E-5</v>
      </c>
      <c r="Y772" s="25">
        <v>10467</v>
      </c>
      <c r="Z772" s="27">
        <v>2837135</v>
      </c>
      <c r="AA772" s="28">
        <f t="shared" si="24"/>
        <v>2.7233115468409549E-3</v>
      </c>
      <c r="AC772" t="str">
        <f t="shared" si="25"/>
        <v>2104011000-24017-VOC</v>
      </c>
      <c r="AD772" t="str">
        <f>IF(COUNTIF('NP-NRModel-MAR-WILDFIRES Modifi'!V:V, AC772)=0, "Missing", "")</f>
        <v/>
      </c>
    </row>
    <row r="773" spans="1:30" hidden="1" x14ac:dyDescent="0.3">
      <c r="A773" s="24">
        <v>2104011000</v>
      </c>
      <c r="B773" s="40">
        <v>24021</v>
      </c>
      <c r="C773" s="25"/>
      <c r="D773" s="25"/>
      <c r="E773" s="25"/>
      <c r="F773" s="25"/>
      <c r="G773" s="25" t="s">
        <v>955</v>
      </c>
      <c r="H773" s="25">
        <v>0.24060753888855099</v>
      </c>
      <c r="I773" s="25">
        <v>153</v>
      </c>
      <c r="J773" s="25">
        <v>1.57259829338922E-3</v>
      </c>
      <c r="K773" s="25"/>
      <c r="L773" s="25"/>
      <c r="M773" s="25">
        <v>10467</v>
      </c>
      <c r="N773" s="26">
        <v>2783678</v>
      </c>
      <c r="O773" s="24">
        <v>2104011000</v>
      </c>
      <c r="P773" s="25">
        <v>24021</v>
      </c>
      <c r="Q773" s="25"/>
      <c r="R773" s="25"/>
      <c r="S773" s="25"/>
      <c r="T773" s="25"/>
      <c r="U773" s="25" t="s">
        <v>955</v>
      </c>
      <c r="V773" s="25">
        <v>0.57745809333252496</v>
      </c>
      <c r="W773" s="25">
        <v>365</v>
      </c>
      <c r="X773" s="25">
        <v>1.58207696803431E-3</v>
      </c>
      <c r="Y773" s="25">
        <v>10467</v>
      </c>
      <c r="Z773" s="27">
        <v>2783678</v>
      </c>
      <c r="AA773" s="28">
        <f t="shared" si="24"/>
        <v>2.7233115468409427E-3</v>
      </c>
      <c r="AC773" t="str">
        <f t="shared" si="25"/>
        <v>2104011000-24021-NOX</v>
      </c>
      <c r="AD773" t="str">
        <f>IF(COUNTIF('NP-NRModel-MAR-WILDFIRES Modifi'!V:V, AC773)=0, "Missing", "")</f>
        <v/>
      </c>
    </row>
    <row r="774" spans="1:30" hidden="1" x14ac:dyDescent="0.3">
      <c r="A774" s="24">
        <v>2104011000</v>
      </c>
      <c r="B774" s="40">
        <v>24021</v>
      </c>
      <c r="C774" s="25"/>
      <c r="D774" s="25"/>
      <c r="E774" s="25"/>
      <c r="F774" s="25"/>
      <c r="G774" s="25" t="s">
        <v>12</v>
      </c>
      <c r="H774" s="25">
        <v>9.3734627777646694E-3</v>
      </c>
      <c r="I774" s="25">
        <v>153</v>
      </c>
      <c r="J774" s="29">
        <v>6.1264462599768999E-5</v>
      </c>
      <c r="K774" s="29"/>
      <c r="L774" s="29"/>
      <c r="M774" s="25">
        <v>10467</v>
      </c>
      <c r="N774" s="26">
        <v>210986</v>
      </c>
      <c r="O774" s="24">
        <v>2104011000</v>
      </c>
      <c r="P774" s="25">
        <v>24021</v>
      </c>
      <c r="Q774" s="25"/>
      <c r="R774" s="25"/>
      <c r="S774" s="25"/>
      <c r="T774" s="25"/>
      <c r="U774" s="25" t="s">
        <v>12</v>
      </c>
      <c r="V774" s="25">
        <v>2.2496310666634999E-2</v>
      </c>
      <c r="W774" s="25">
        <v>365</v>
      </c>
      <c r="X774" s="29">
        <v>6.1633727853794702E-5</v>
      </c>
      <c r="Y774" s="25">
        <v>10467</v>
      </c>
      <c r="Z774" s="27">
        <v>210986</v>
      </c>
      <c r="AA774" s="28">
        <f t="shared" si="24"/>
        <v>2.72331154684098E-3</v>
      </c>
      <c r="AC774" t="str">
        <f t="shared" si="25"/>
        <v>2104011000-24021-VOC</v>
      </c>
      <c r="AD774" t="str">
        <f>IF(COUNTIF('NP-NRModel-MAR-WILDFIRES Modifi'!V:V, AC774)=0, "Missing", "")</f>
        <v/>
      </c>
    </row>
    <row r="775" spans="1:30" hidden="1" x14ac:dyDescent="0.3">
      <c r="A775" s="24">
        <v>2104011000</v>
      </c>
      <c r="B775" s="40">
        <v>24031</v>
      </c>
      <c r="C775" s="25"/>
      <c r="D775" s="25"/>
      <c r="E775" s="25"/>
      <c r="F775" s="25"/>
      <c r="G775" s="25" t="s">
        <v>955</v>
      </c>
      <c r="H775" s="25">
        <v>0.27496314999961402</v>
      </c>
      <c r="I775" s="25">
        <v>153</v>
      </c>
      <c r="J775" s="25">
        <v>1.7971447712392999E-3</v>
      </c>
      <c r="K775" s="25"/>
      <c r="L775" s="25"/>
      <c r="M775" s="25">
        <v>10467</v>
      </c>
      <c r="N775" s="26">
        <v>3185973</v>
      </c>
      <c r="O775" s="24">
        <v>2104011000</v>
      </c>
      <c r="P775" s="25">
        <v>24031</v>
      </c>
      <c r="Q775" s="25"/>
      <c r="R775" s="25"/>
      <c r="S775" s="25"/>
      <c r="T775" s="25"/>
      <c r="U775" s="25" t="s">
        <v>955</v>
      </c>
      <c r="V775" s="25">
        <v>0.65991155999907603</v>
      </c>
      <c r="W775" s="25">
        <v>365</v>
      </c>
      <c r="X775" s="25">
        <v>1.80797687670979E-3</v>
      </c>
      <c r="Y775" s="25">
        <v>10467</v>
      </c>
      <c r="Z775" s="27">
        <v>3185973</v>
      </c>
      <c r="AA775" s="28">
        <f t="shared" si="24"/>
        <v>2.7233115468409375E-3</v>
      </c>
      <c r="AC775" t="str">
        <f t="shared" si="25"/>
        <v>2104011000-24031-NOX</v>
      </c>
      <c r="AD775" t="str">
        <f>IF(COUNTIF('NP-NRModel-MAR-WILDFIRES Modifi'!V:V, AC775)=0, "Missing", "")</f>
        <v/>
      </c>
    </row>
    <row r="776" spans="1:30" hidden="1" x14ac:dyDescent="0.3">
      <c r="A776" s="24">
        <v>2104011000</v>
      </c>
      <c r="B776" s="40">
        <v>24031</v>
      </c>
      <c r="C776" s="25"/>
      <c r="D776" s="25"/>
      <c r="E776" s="25"/>
      <c r="F776" s="25"/>
      <c r="G776" s="25" t="s">
        <v>12</v>
      </c>
      <c r="H776" s="25">
        <v>1.0711870555540501E-2</v>
      </c>
      <c r="I776" s="25">
        <v>153</v>
      </c>
      <c r="J776" s="29">
        <v>7.0012225853206098E-5</v>
      </c>
      <c r="K776" s="29"/>
      <c r="L776" s="29"/>
      <c r="M776" s="25">
        <v>10467</v>
      </c>
      <c r="N776" s="26">
        <v>1279108</v>
      </c>
      <c r="O776" s="24">
        <v>2104011000</v>
      </c>
      <c r="P776" s="25">
        <v>24031</v>
      </c>
      <c r="Q776" s="25"/>
      <c r="R776" s="25"/>
      <c r="S776" s="25"/>
      <c r="T776" s="25"/>
      <c r="U776" s="25" t="s">
        <v>12</v>
      </c>
      <c r="V776" s="25">
        <v>2.57084893332972E-2</v>
      </c>
      <c r="W776" s="25">
        <v>365</v>
      </c>
      <c r="X776" s="29">
        <v>7.0434217351499399E-5</v>
      </c>
      <c r="Y776" s="25">
        <v>10467</v>
      </c>
      <c r="Z776" s="27">
        <v>1279108</v>
      </c>
      <c r="AA776" s="28">
        <f t="shared" si="24"/>
        <v>2.723311546840967E-3</v>
      </c>
      <c r="AC776" t="str">
        <f t="shared" si="25"/>
        <v>2104011000-24031-VOC</v>
      </c>
      <c r="AD776" t="str">
        <f>IF(COUNTIF('NP-NRModel-MAR-WILDFIRES Modifi'!V:V, AC776)=0, "Missing", "")</f>
        <v/>
      </c>
    </row>
    <row r="777" spans="1:30" hidden="1" x14ac:dyDescent="0.3">
      <c r="A777" s="24">
        <v>2104011000</v>
      </c>
      <c r="B777" s="40">
        <v>24033</v>
      </c>
      <c r="C777" s="25"/>
      <c r="D777" s="25"/>
      <c r="E777" s="25"/>
      <c r="F777" s="25"/>
      <c r="G777" s="25" t="s">
        <v>955</v>
      </c>
      <c r="H777" s="25">
        <v>0.278630605555164</v>
      </c>
      <c r="I777" s="25">
        <v>153</v>
      </c>
      <c r="J777" s="25">
        <v>1.8211150689880001E-3</v>
      </c>
      <c r="K777" s="25"/>
      <c r="L777" s="25"/>
      <c r="M777" s="25">
        <v>10467</v>
      </c>
      <c r="N777" s="26">
        <v>2842724</v>
      </c>
      <c r="O777" s="24">
        <v>2104011000</v>
      </c>
      <c r="P777" s="25">
        <v>24033</v>
      </c>
      <c r="Q777" s="25"/>
      <c r="R777" s="25"/>
      <c r="S777" s="25"/>
      <c r="T777" s="25"/>
      <c r="U777" s="25" t="s">
        <v>955</v>
      </c>
      <c r="V777" s="25">
        <v>0.66871345333239396</v>
      </c>
      <c r="W777" s="25">
        <v>365</v>
      </c>
      <c r="X777" s="25">
        <v>1.83209165296546E-3</v>
      </c>
      <c r="Y777" s="25">
        <v>10467</v>
      </c>
      <c r="Z777" s="27">
        <v>2842724</v>
      </c>
      <c r="AA777" s="28">
        <f t="shared" si="24"/>
        <v>2.7233115468409575E-3</v>
      </c>
      <c r="AC777" t="str">
        <f t="shared" si="25"/>
        <v>2104011000-24033-NOX</v>
      </c>
      <c r="AD777" t="str">
        <f>IF(COUNTIF('NP-NRModel-MAR-WILDFIRES Modifi'!V:V, AC777)=0, "Missing", "")</f>
        <v/>
      </c>
    </row>
    <row r="778" spans="1:30" hidden="1" x14ac:dyDescent="0.3">
      <c r="A778" s="24">
        <v>2104011000</v>
      </c>
      <c r="B778" s="40">
        <v>24033</v>
      </c>
      <c r="C778" s="25"/>
      <c r="D778" s="25"/>
      <c r="E778" s="25"/>
      <c r="F778" s="25"/>
      <c r="G778" s="25" t="s">
        <v>12</v>
      </c>
      <c r="H778" s="25">
        <v>1.08547444444292E-2</v>
      </c>
      <c r="I778" s="25">
        <v>153</v>
      </c>
      <c r="J778" s="29">
        <v>7.0946042120452398E-5</v>
      </c>
      <c r="K778" s="29"/>
      <c r="L778" s="29"/>
      <c r="M778" s="25">
        <v>10467</v>
      </c>
      <c r="N778" s="26">
        <v>785349</v>
      </c>
      <c r="O778" s="24">
        <v>2104011000</v>
      </c>
      <c r="P778" s="25">
        <v>24033</v>
      </c>
      <c r="Q778" s="25"/>
      <c r="R778" s="25"/>
      <c r="S778" s="25"/>
      <c r="T778" s="25"/>
      <c r="U778" s="25" t="s">
        <v>12</v>
      </c>
      <c r="V778" s="25">
        <v>2.6051386666630202E-2</v>
      </c>
      <c r="W778" s="25">
        <v>365</v>
      </c>
      <c r="X778" s="29">
        <v>7.1373662100356796E-5</v>
      </c>
      <c r="Y778" s="25">
        <v>10467</v>
      </c>
      <c r="Z778" s="27">
        <v>785349</v>
      </c>
      <c r="AA778" s="28">
        <f t="shared" si="24"/>
        <v>2.7233115468409501E-3</v>
      </c>
      <c r="AC778" t="str">
        <f t="shared" si="25"/>
        <v>2104011000-24033-VOC</v>
      </c>
      <c r="AD778" t="str">
        <f>IF(COUNTIF('NP-NRModel-MAR-WILDFIRES Modifi'!V:V, AC778)=0, "Missing", "")</f>
        <v/>
      </c>
    </row>
    <row r="779" spans="1:30" hidden="1" x14ac:dyDescent="0.3">
      <c r="A779" s="24">
        <v>2104011000</v>
      </c>
      <c r="B779" s="40">
        <v>51013</v>
      </c>
      <c r="C779" s="25"/>
      <c r="D779" s="25"/>
      <c r="E779" s="25"/>
      <c r="F779" s="25"/>
      <c r="G779" s="25" t="s">
        <v>955</v>
      </c>
      <c r="H779" s="25">
        <v>6.7898112951712303E-2</v>
      </c>
      <c r="I779" s="25">
        <v>153</v>
      </c>
      <c r="J779" s="25">
        <v>4.4377851602426301E-4</v>
      </c>
      <c r="K779" s="25"/>
      <c r="L779" s="25"/>
      <c r="M779" s="25">
        <v>10467</v>
      </c>
      <c r="N779" s="26">
        <v>2055863</v>
      </c>
      <c r="O779" s="24">
        <v>2104011000</v>
      </c>
      <c r="P779" s="25">
        <v>51013</v>
      </c>
      <c r="Q779" s="25"/>
      <c r="R779" s="25"/>
      <c r="S779" s="25"/>
      <c r="T779" s="25"/>
      <c r="U779" s="25" t="s">
        <v>955</v>
      </c>
      <c r="V779" s="25">
        <v>0.16295547108410799</v>
      </c>
      <c r="W779" s="25">
        <v>365</v>
      </c>
      <c r="X779" s="25">
        <v>4.4645334543591401E-4</v>
      </c>
      <c r="Y779" s="25">
        <v>10467</v>
      </c>
      <c r="Z779" s="27">
        <v>2055863</v>
      </c>
      <c r="AA779" s="28">
        <f t="shared" si="24"/>
        <v>2.7233115468409817E-3</v>
      </c>
      <c r="AC779" t="str">
        <f t="shared" si="25"/>
        <v>2104011000-51013-NOX</v>
      </c>
      <c r="AD779" t="str">
        <f>IF(COUNTIF('NP-NRModel-MAR-WILDFIRES Modifi'!V:V, AC779)=0, "Missing", "")</f>
        <v/>
      </c>
    </row>
    <row r="780" spans="1:30" hidden="1" x14ac:dyDescent="0.3">
      <c r="A780" s="24">
        <v>2104011000</v>
      </c>
      <c r="B780" s="40">
        <v>51013</v>
      </c>
      <c r="C780" s="25"/>
      <c r="D780" s="25"/>
      <c r="E780" s="25"/>
      <c r="F780" s="25"/>
      <c r="G780" s="25" t="s">
        <v>12</v>
      </c>
      <c r="H780" s="25">
        <v>2.6451392469842398E-3</v>
      </c>
      <c r="I780" s="25">
        <v>153</v>
      </c>
      <c r="J780" s="29">
        <v>1.7288491810354501E-5</v>
      </c>
      <c r="K780" s="29"/>
      <c r="L780" s="29"/>
      <c r="M780" s="25">
        <v>10467</v>
      </c>
      <c r="N780" s="26">
        <v>2698433</v>
      </c>
      <c r="O780" s="24">
        <v>2104011000</v>
      </c>
      <c r="P780" s="25">
        <v>51013</v>
      </c>
      <c r="Q780" s="25"/>
      <c r="R780" s="25"/>
      <c r="S780" s="25"/>
      <c r="T780" s="25"/>
      <c r="U780" s="25" t="s">
        <v>12</v>
      </c>
      <c r="V780" s="25">
        <v>6.3483341927621601E-3</v>
      </c>
      <c r="W780" s="25">
        <v>365</v>
      </c>
      <c r="X780" s="29">
        <v>1.7392696418526399E-5</v>
      </c>
      <c r="Y780" s="25">
        <v>10467</v>
      </c>
      <c r="Z780" s="27">
        <v>2698433</v>
      </c>
      <c r="AA780" s="28">
        <f t="shared" si="24"/>
        <v>2.723311546840964E-3</v>
      </c>
      <c r="AC780" t="str">
        <f t="shared" si="25"/>
        <v>2104011000-51013-VOC</v>
      </c>
      <c r="AD780" t="str">
        <f>IF(COUNTIF('NP-NRModel-MAR-WILDFIRES Modifi'!V:V, AC780)=0, "Missing", "")</f>
        <v/>
      </c>
    </row>
    <row r="781" spans="1:30" hidden="1" x14ac:dyDescent="0.3">
      <c r="A781" s="24">
        <v>2104011000</v>
      </c>
      <c r="B781" s="40">
        <v>51059</v>
      </c>
      <c r="C781" s="25"/>
      <c r="D781" s="25"/>
      <c r="E781" s="25"/>
      <c r="F781" s="25"/>
      <c r="G781" s="25" t="s">
        <v>955</v>
      </c>
      <c r="H781" s="25">
        <v>0.51813353915590199</v>
      </c>
      <c r="I781" s="25">
        <v>153</v>
      </c>
      <c r="J781" s="25">
        <v>3.3864937199732099E-3</v>
      </c>
      <c r="K781" s="25"/>
      <c r="L781" s="25"/>
      <c r="M781" s="25">
        <v>10467</v>
      </c>
      <c r="N781" s="26">
        <v>1013334</v>
      </c>
      <c r="O781" s="24">
        <v>2104011000</v>
      </c>
      <c r="P781" s="25">
        <v>51059</v>
      </c>
      <c r="Q781" s="25"/>
      <c r="R781" s="25"/>
      <c r="S781" s="25"/>
      <c r="T781" s="25"/>
      <c r="U781" s="25" t="s">
        <v>955</v>
      </c>
      <c r="V781" s="25">
        <v>1.24352049397416</v>
      </c>
      <c r="W781" s="25">
        <v>365</v>
      </c>
      <c r="X781" s="25">
        <v>3.4069054629429101E-3</v>
      </c>
      <c r="Y781" s="25">
        <v>10467</v>
      </c>
      <c r="Z781" s="27">
        <v>1013334</v>
      </c>
      <c r="AA781" s="28">
        <f t="shared" si="24"/>
        <v>2.7233115468409644E-3</v>
      </c>
      <c r="AC781" t="str">
        <f t="shared" si="25"/>
        <v>2104011000-51059-NOX</v>
      </c>
      <c r="AD781" t="str">
        <f>IF(COUNTIF('NP-NRModel-MAR-WILDFIRES Modifi'!V:V, AC781)=0, "Missing", "")</f>
        <v/>
      </c>
    </row>
    <row r="782" spans="1:30" hidden="1" x14ac:dyDescent="0.3">
      <c r="A782" s="24">
        <v>2104011000</v>
      </c>
      <c r="B782" s="40">
        <v>51059</v>
      </c>
      <c r="C782" s="25"/>
      <c r="D782" s="25"/>
      <c r="E782" s="25"/>
      <c r="F782" s="25"/>
      <c r="G782" s="25" t="s">
        <v>12</v>
      </c>
      <c r="H782" s="25">
        <v>2.0185177560212601E-2</v>
      </c>
      <c r="I782" s="25">
        <v>153</v>
      </c>
      <c r="J782" s="25">
        <v>1.3192926509942901E-4</v>
      </c>
      <c r="K782" s="25"/>
      <c r="L782" s="25"/>
      <c r="M782" s="25">
        <v>10467</v>
      </c>
      <c r="N782" s="26">
        <v>2942905</v>
      </c>
      <c r="O782" s="24">
        <v>2104011000</v>
      </c>
      <c r="P782" s="25">
        <v>51059</v>
      </c>
      <c r="Q782" s="25"/>
      <c r="R782" s="25"/>
      <c r="S782" s="25"/>
      <c r="T782" s="25"/>
      <c r="U782" s="25" t="s">
        <v>12</v>
      </c>
      <c r="V782" s="25">
        <v>4.8444426144510201E-2</v>
      </c>
      <c r="W782" s="25">
        <v>365</v>
      </c>
      <c r="X782" s="25">
        <v>1.32724455190439E-4</v>
      </c>
      <c r="Y782" s="25">
        <v>10467</v>
      </c>
      <c r="Z782" s="27">
        <v>2942905</v>
      </c>
      <c r="AA782" s="28">
        <f t="shared" si="24"/>
        <v>2.7233115468409661E-3</v>
      </c>
      <c r="AC782" t="str">
        <f t="shared" si="25"/>
        <v>2104011000-51059-VOC</v>
      </c>
      <c r="AD782" t="str">
        <f>IF(COUNTIF('NP-NRModel-MAR-WILDFIRES Modifi'!V:V, AC782)=0, "Missing", "")</f>
        <v/>
      </c>
    </row>
    <row r="783" spans="1:30" hidden="1" x14ac:dyDescent="0.3">
      <c r="A783" s="24">
        <v>2104011000</v>
      </c>
      <c r="B783" s="40">
        <v>51107</v>
      </c>
      <c r="C783" s="25"/>
      <c r="D783" s="25"/>
      <c r="E783" s="25"/>
      <c r="F783" s="25"/>
      <c r="G783" s="25" t="s">
        <v>955</v>
      </c>
      <c r="H783" s="25">
        <v>0.22469770331293801</v>
      </c>
      <c r="I783" s="25">
        <v>153</v>
      </c>
      <c r="J783" s="25">
        <v>1.4686124399538401E-3</v>
      </c>
      <c r="K783" s="25"/>
      <c r="L783" s="25"/>
      <c r="M783" s="25">
        <v>10467</v>
      </c>
      <c r="N783" s="26">
        <v>489402</v>
      </c>
      <c r="O783" s="24">
        <v>2104011000</v>
      </c>
      <c r="P783" s="25">
        <v>51107</v>
      </c>
      <c r="Q783" s="25"/>
      <c r="R783" s="25"/>
      <c r="S783" s="25"/>
      <c r="T783" s="25"/>
      <c r="U783" s="25" t="s">
        <v>955</v>
      </c>
      <c r="V783" s="25">
        <v>0.53927448795104904</v>
      </c>
      <c r="W783" s="25">
        <v>365</v>
      </c>
      <c r="X783" s="25">
        <v>1.4774643505508201E-3</v>
      </c>
      <c r="Y783" s="25">
        <v>10467</v>
      </c>
      <c r="Z783" s="27">
        <v>489402</v>
      </c>
      <c r="AA783" s="28">
        <f t="shared" si="24"/>
        <v>2.723311546840964E-3</v>
      </c>
      <c r="AC783" t="str">
        <f t="shared" si="25"/>
        <v>2104011000-51107-NOX</v>
      </c>
      <c r="AD783" t="str">
        <f>IF(COUNTIF('NP-NRModel-MAR-WILDFIRES Modifi'!V:V, AC783)=0, "Missing", "")</f>
        <v/>
      </c>
    </row>
    <row r="784" spans="1:30" hidden="1" x14ac:dyDescent="0.3">
      <c r="A784" s="24">
        <v>2104011000</v>
      </c>
      <c r="B784" s="40">
        <v>51107</v>
      </c>
      <c r="C784" s="25"/>
      <c r="D784" s="25"/>
      <c r="E784" s="25"/>
      <c r="F784" s="25"/>
      <c r="G784" s="25" t="s">
        <v>12</v>
      </c>
      <c r="H784" s="25">
        <v>8.7536545180600302E-3</v>
      </c>
      <c r="I784" s="25">
        <v>153</v>
      </c>
      <c r="J784" s="29">
        <v>5.7213428222614597E-5</v>
      </c>
      <c r="K784" s="29"/>
      <c r="L784" s="29"/>
      <c r="M784" s="25">
        <v>10467</v>
      </c>
      <c r="N784" s="26">
        <v>489403</v>
      </c>
      <c r="O784" s="24">
        <v>2104011000</v>
      </c>
      <c r="P784" s="25">
        <v>51107</v>
      </c>
      <c r="Q784" s="25"/>
      <c r="R784" s="25"/>
      <c r="S784" s="25"/>
      <c r="T784" s="25"/>
      <c r="U784" s="25" t="s">
        <v>12</v>
      </c>
      <c r="V784" s="25">
        <v>2.1008770843343998E-2</v>
      </c>
      <c r="W784" s="25">
        <v>365</v>
      </c>
      <c r="X784" s="29">
        <v>5.7558276283134297E-5</v>
      </c>
      <c r="Y784" s="25">
        <v>10467</v>
      </c>
      <c r="Z784" s="27">
        <v>489403</v>
      </c>
      <c r="AA784" s="28">
        <f t="shared" si="24"/>
        <v>2.7233115468409692E-3</v>
      </c>
      <c r="AC784" t="str">
        <f t="shared" si="25"/>
        <v>2104011000-51107-VOC</v>
      </c>
      <c r="AD784" t="str">
        <f>IF(COUNTIF('NP-NRModel-MAR-WILDFIRES Modifi'!V:V, AC784)=0, "Missing", "")</f>
        <v/>
      </c>
    </row>
    <row r="785" spans="1:30" hidden="1" x14ac:dyDescent="0.3">
      <c r="A785" s="24">
        <v>2104011000</v>
      </c>
      <c r="B785" s="40">
        <v>51153</v>
      </c>
      <c r="C785" s="25"/>
      <c r="D785" s="25"/>
      <c r="E785" s="25"/>
      <c r="F785" s="25"/>
      <c r="G785" s="25" t="s">
        <v>955</v>
      </c>
      <c r="H785" s="25">
        <v>0.211866543674402</v>
      </c>
      <c r="I785" s="25">
        <v>153</v>
      </c>
      <c r="J785" s="25">
        <v>1.38474865146668E-3</v>
      </c>
      <c r="K785" s="25"/>
      <c r="L785" s="25"/>
      <c r="M785" s="25">
        <v>10467</v>
      </c>
      <c r="N785" s="26">
        <v>2000500</v>
      </c>
      <c r="O785" s="24">
        <v>2104011000</v>
      </c>
      <c r="P785" s="25">
        <v>51153</v>
      </c>
      <c r="Q785" s="25"/>
      <c r="R785" s="25"/>
      <c r="S785" s="25"/>
      <c r="T785" s="25"/>
      <c r="U785" s="25" t="s">
        <v>955</v>
      </c>
      <c r="V785" s="25">
        <v>0.50847970481856197</v>
      </c>
      <c r="W785" s="25">
        <v>365</v>
      </c>
      <c r="X785" s="25">
        <v>1.3930950816946901E-3</v>
      </c>
      <c r="Y785" s="25">
        <v>10467</v>
      </c>
      <c r="Z785" s="27">
        <v>2000500</v>
      </c>
      <c r="AA785" s="28">
        <f t="shared" si="24"/>
        <v>2.7233115468409744E-3</v>
      </c>
      <c r="AC785" t="str">
        <f t="shared" si="25"/>
        <v>2104011000-51153-NOX</v>
      </c>
      <c r="AD785" t="str">
        <f>IF(COUNTIF('NP-NRModel-MAR-WILDFIRES Modifi'!V:V, AC785)=0, "Missing", "")</f>
        <v/>
      </c>
    </row>
    <row r="786" spans="1:30" hidden="1" x14ac:dyDescent="0.3">
      <c r="A786" s="24">
        <v>2104011000</v>
      </c>
      <c r="B786" s="40">
        <v>51153</v>
      </c>
      <c r="C786" s="25"/>
      <c r="D786" s="25"/>
      <c r="E786" s="25"/>
      <c r="F786" s="25"/>
      <c r="G786" s="25" t="s">
        <v>12</v>
      </c>
      <c r="H786" s="25">
        <v>8.2537855421571105E-3</v>
      </c>
      <c r="I786" s="25">
        <v>153</v>
      </c>
      <c r="J786" s="29">
        <v>5.3946310733052998E-5</v>
      </c>
      <c r="K786" s="29"/>
      <c r="L786" s="29"/>
      <c r="M786" s="25">
        <v>10467</v>
      </c>
      <c r="N786" s="26">
        <v>2258091</v>
      </c>
      <c r="O786" s="24">
        <v>2104011000</v>
      </c>
      <c r="P786" s="25">
        <v>51153</v>
      </c>
      <c r="Q786" s="25"/>
      <c r="R786" s="25"/>
      <c r="S786" s="25"/>
      <c r="T786" s="25"/>
      <c r="U786" s="25" t="s">
        <v>12</v>
      </c>
      <c r="V786" s="25">
        <v>1.9809085301177101E-2</v>
      </c>
      <c r="W786" s="25">
        <v>365</v>
      </c>
      <c r="X786" s="29">
        <v>5.4271466578567499E-5</v>
      </c>
      <c r="Y786" s="25">
        <v>10467</v>
      </c>
      <c r="Z786" s="27">
        <v>2258091</v>
      </c>
      <c r="AA786" s="28">
        <f t="shared" si="24"/>
        <v>2.7233115468409531E-3</v>
      </c>
      <c r="AC786" t="str">
        <f t="shared" si="25"/>
        <v>2104011000-51153-VOC</v>
      </c>
      <c r="AD786" t="str">
        <f>IF(COUNTIF('NP-NRModel-MAR-WILDFIRES Modifi'!V:V, AC786)=0, "Missing", "")</f>
        <v/>
      </c>
    </row>
    <row r="787" spans="1:30" hidden="1" x14ac:dyDescent="0.3">
      <c r="A787" s="24">
        <v>2104011000</v>
      </c>
      <c r="B787" s="40">
        <v>51510</v>
      </c>
      <c r="C787" s="25"/>
      <c r="D787" s="25"/>
      <c r="E787" s="25"/>
      <c r="F787" s="25"/>
      <c r="G787" s="25" t="s">
        <v>955</v>
      </c>
      <c r="H787" s="25">
        <v>4.8422274096317802E-2</v>
      </c>
      <c r="I787" s="25">
        <v>153</v>
      </c>
      <c r="J787" s="25">
        <v>3.1648545160992001E-4</v>
      </c>
      <c r="K787" s="25"/>
      <c r="L787" s="25"/>
      <c r="M787" s="25">
        <v>10467</v>
      </c>
      <c r="N787" s="26">
        <v>968020</v>
      </c>
      <c r="O787" s="24">
        <v>2104011000</v>
      </c>
      <c r="P787" s="25">
        <v>51510</v>
      </c>
      <c r="Q787" s="25"/>
      <c r="R787" s="25"/>
      <c r="S787" s="25"/>
      <c r="T787" s="25"/>
      <c r="U787" s="25" t="s">
        <v>955</v>
      </c>
      <c r="V787" s="25">
        <v>0.11621345783116099</v>
      </c>
      <c r="W787" s="25">
        <v>365</v>
      </c>
      <c r="X787" s="25">
        <v>3.1839303515386602E-4</v>
      </c>
      <c r="Y787" s="25">
        <v>10467</v>
      </c>
      <c r="Z787" s="27">
        <v>968020</v>
      </c>
      <c r="AA787" s="28">
        <f t="shared" si="24"/>
        <v>2.7233115468409969E-3</v>
      </c>
      <c r="AC787" t="str">
        <f t="shared" si="25"/>
        <v>2104011000-51510-NOX</v>
      </c>
      <c r="AD787" t="str">
        <f>IF(COUNTIF('NP-NRModel-MAR-WILDFIRES Modifi'!V:V, AC787)=0, "Missing", "")</f>
        <v/>
      </c>
    </row>
    <row r="788" spans="1:30" hidden="1" x14ac:dyDescent="0.3">
      <c r="A788" s="24">
        <v>2104011000</v>
      </c>
      <c r="B788" s="40">
        <v>51510</v>
      </c>
      <c r="C788" s="25"/>
      <c r="D788" s="25"/>
      <c r="E788" s="25"/>
      <c r="F788" s="25"/>
      <c r="G788" s="25" t="s">
        <v>12</v>
      </c>
      <c r="H788" s="25">
        <v>1.88640977409374E-3</v>
      </c>
      <c r="I788" s="25">
        <v>153</v>
      </c>
      <c r="J788" s="29">
        <v>1.2329475647671499E-5</v>
      </c>
      <c r="K788" s="29"/>
      <c r="L788" s="29"/>
      <c r="M788" s="25">
        <v>10467</v>
      </c>
      <c r="N788" s="26">
        <v>839909</v>
      </c>
      <c r="O788" s="24">
        <v>2104011000</v>
      </c>
      <c r="P788" s="25">
        <v>51510</v>
      </c>
      <c r="Q788" s="25"/>
      <c r="R788" s="25"/>
      <c r="S788" s="25"/>
      <c r="T788" s="25"/>
      <c r="U788" s="25" t="s">
        <v>12</v>
      </c>
      <c r="V788" s="25">
        <v>4.5273834578249796E-3</v>
      </c>
      <c r="W788" s="25">
        <v>365</v>
      </c>
      <c r="X788" s="29">
        <v>1.24037902954109E-5</v>
      </c>
      <c r="Y788" s="25">
        <v>10467</v>
      </c>
      <c r="Z788" s="27">
        <v>839909</v>
      </c>
      <c r="AA788" s="28">
        <f t="shared" si="24"/>
        <v>2.7233115468409557E-3</v>
      </c>
      <c r="AC788" t="str">
        <f t="shared" si="25"/>
        <v>2104011000-51510-VOC</v>
      </c>
      <c r="AD788" t="str">
        <f>IF(COUNTIF('NP-NRModel-MAR-WILDFIRES Modifi'!V:V, AC788)=0, "Missing", "")</f>
        <v/>
      </c>
    </row>
    <row r="789" spans="1:30" hidden="1" x14ac:dyDescent="0.3">
      <c r="A789" s="24">
        <v>2104011000</v>
      </c>
      <c r="B789" s="40">
        <v>51600</v>
      </c>
      <c r="C789" s="25"/>
      <c r="D789" s="25"/>
      <c r="E789" s="25"/>
      <c r="F789" s="25"/>
      <c r="G789" s="25" t="s">
        <v>955</v>
      </c>
      <c r="H789" s="25">
        <v>4.8956920180654201E-2</v>
      </c>
      <c r="I789" s="25">
        <v>153</v>
      </c>
      <c r="J789" s="25">
        <v>3.1997987046179202E-4</v>
      </c>
      <c r="K789" s="25"/>
      <c r="L789" s="25"/>
      <c r="M789" s="25">
        <v>10467</v>
      </c>
      <c r="N789" s="26">
        <v>1774346</v>
      </c>
      <c r="O789" s="24">
        <v>2104011000</v>
      </c>
      <c r="P789" s="25">
        <v>51600</v>
      </c>
      <c r="Q789" s="25"/>
      <c r="R789" s="25"/>
      <c r="S789" s="25"/>
      <c r="T789" s="25"/>
      <c r="U789" s="25" t="s">
        <v>955</v>
      </c>
      <c r="V789" s="25">
        <v>0.11749660843357</v>
      </c>
      <c r="W789" s="25">
        <v>365</v>
      </c>
      <c r="X789" s="25">
        <v>3.2190851625635698E-4</v>
      </c>
      <c r="Y789" s="25">
        <v>10467</v>
      </c>
      <c r="Z789" s="27">
        <v>1774346</v>
      </c>
      <c r="AA789" s="28">
        <f t="shared" si="24"/>
        <v>2.7233115468409592E-3</v>
      </c>
      <c r="AC789" t="str">
        <f t="shared" si="25"/>
        <v>2104011000-51600-NOX</v>
      </c>
      <c r="AD789" t="str">
        <f>IF(COUNTIF('NP-NRModel-MAR-WILDFIRES Modifi'!V:V, AC789)=0, "Missing", "")</f>
        <v/>
      </c>
    </row>
    <row r="790" spans="1:30" hidden="1" x14ac:dyDescent="0.3">
      <c r="A790" s="24">
        <v>2104011000</v>
      </c>
      <c r="B790" s="40">
        <v>51600</v>
      </c>
      <c r="C790" s="25"/>
      <c r="D790" s="25"/>
      <c r="E790" s="25"/>
      <c r="F790" s="25"/>
      <c r="G790" s="25" t="s">
        <v>12</v>
      </c>
      <c r="H790" s="25">
        <v>1.9072375903587699E-3</v>
      </c>
      <c r="I790" s="25">
        <v>153</v>
      </c>
      <c r="J790" s="29">
        <v>1.2465605165743601E-5</v>
      </c>
      <c r="K790" s="29"/>
      <c r="L790" s="29"/>
      <c r="M790" s="25">
        <v>10467</v>
      </c>
      <c r="N790" s="26">
        <v>2802981</v>
      </c>
      <c r="O790" s="24">
        <v>2104011000</v>
      </c>
      <c r="P790" s="25">
        <v>51600</v>
      </c>
      <c r="Q790" s="25"/>
      <c r="R790" s="25"/>
      <c r="S790" s="25"/>
      <c r="T790" s="25"/>
      <c r="U790" s="25" t="s">
        <v>12</v>
      </c>
      <c r="V790" s="25">
        <v>4.5773702168610403E-3</v>
      </c>
      <c r="W790" s="25">
        <v>365</v>
      </c>
      <c r="X790" s="29">
        <v>1.25407403201672E-5</v>
      </c>
      <c r="Y790" s="25">
        <v>10467</v>
      </c>
      <c r="Z790" s="27">
        <v>2802981</v>
      </c>
      <c r="AA790" s="28">
        <f t="shared" si="24"/>
        <v>2.7233115468409644E-3</v>
      </c>
      <c r="AC790" t="str">
        <f t="shared" si="25"/>
        <v>2104011000-51600-VOC</v>
      </c>
      <c r="AD790" t="str">
        <f>IF(COUNTIF('NP-NRModel-MAR-WILDFIRES Modifi'!V:V, AC790)=0, "Missing", "")</f>
        <v/>
      </c>
    </row>
    <row r="791" spans="1:30" hidden="1" x14ac:dyDescent="0.3">
      <c r="A791" s="24">
        <v>2104011000</v>
      </c>
      <c r="B791" s="40">
        <v>51610</v>
      </c>
      <c r="C791" s="25"/>
      <c r="D791" s="25"/>
      <c r="E791" s="25"/>
      <c r="F791" s="25"/>
      <c r="G791" s="25" t="s">
        <v>955</v>
      </c>
      <c r="H791" s="25">
        <v>4.4297965361383704E-3</v>
      </c>
      <c r="I791" s="25">
        <v>153</v>
      </c>
      <c r="J791" s="29">
        <v>2.8952918536852099E-5</v>
      </c>
      <c r="K791" s="29"/>
      <c r="L791" s="29"/>
      <c r="M791" s="25">
        <v>10467</v>
      </c>
      <c r="N791" s="26">
        <v>163754</v>
      </c>
      <c r="O791" s="24">
        <v>2104011000</v>
      </c>
      <c r="P791" s="25">
        <v>51610</v>
      </c>
      <c r="Q791" s="25"/>
      <c r="R791" s="25"/>
      <c r="S791" s="25"/>
      <c r="T791" s="25"/>
      <c r="U791" s="25" t="s">
        <v>955</v>
      </c>
      <c r="V791" s="25">
        <v>1.0631511686732001E-2</v>
      </c>
      <c r="W791" s="25">
        <v>365</v>
      </c>
      <c r="X791" s="29">
        <v>2.91274292787179E-5</v>
      </c>
      <c r="Y791" s="25">
        <v>10467</v>
      </c>
      <c r="Z791" s="27">
        <v>163754</v>
      </c>
      <c r="AA791" s="28">
        <f t="shared" si="24"/>
        <v>2.7233115468409817E-3</v>
      </c>
      <c r="AC791" t="str">
        <f t="shared" si="25"/>
        <v>2104011000-51610-NOX</v>
      </c>
      <c r="AD791" t="str">
        <f>IF(COUNTIF('NP-NRModel-MAR-WILDFIRES Modifi'!V:V, AC791)=0, "Missing", "")</f>
        <v/>
      </c>
    </row>
    <row r="792" spans="1:30" hidden="1" x14ac:dyDescent="0.3">
      <c r="A792" s="24">
        <v>2104011000</v>
      </c>
      <c r="B792" s="40">
        <v>51610</v>
      </c>
      <c r="C792" s="25"/>
      <c r="D792" s="25"/>
      <c r="E792" s="25"/>
      <c r="F792" s="25"/>
      <c r="G792" s="25" t="s">
        <v>12</v>
      </c>
      <c r="H792" s="25">
        <v>1.7257374548168501E-4</v>
      </c>
      <c r="I792" s="25">
        <v>153</v>
      </c>
      <c r="J792" s="29">
        <v>1.1279329770044801E-6</v>
      </c>
      <c r="K792" s="29"/>
      <c r="L792" s="29"/>
      <c r="M792" s="25">
        <v>10467</v>
      </c>
      <c r="N792" s="26">
        <v>293144</v>
      </c>
      <c r="O792" s="24">
        <v>2104011000</v>
      </c>
      <c r="P792" s="25">
        <v>51610</v>
      </c>
      <c r="Q792" s="25"/>
      <c r="R792" s="25"/>
      <c r="S792" s="25"/>
      <c r="T792" s="25"/>
      <c r="U792" s="25" t="s">
        <v>12</v>
      </c>
      <c r="V792" s="25">
        <v>4.1417698915604601E-4</v>
      </c>
      <c r="W792" s="25">
        <v>365</v>
      </c>
      <c r="X792" s="29">
        <v>1.1347314771398501E-6</v>
      </c>
      <c r="Y792" s="25">
        <v>10467</v>
      </c>
      <c r="Z792" s="27">
        <v>293144</v>
      </c>
      <c r="AA792" s="28">
        <f t="shared" si="24"/>
        <v>2.7233115468409527E-3</v>
      </c>
      <c r="AC792" t="str">
        <f t="shared" si="25"/>
        <v>2104011000-51610-VOC</v>
      </c>
      <c r="AD792" t="str">
        <f>IF(COUNTIF('NP-NRModel-MAR-WILDFIRES Modifi'!V:V, AC792)=0, "Missing", "")</f>
        <v/>
      </c>
    </row>
    <row r="793" spans="1:30" hidden="1" x14ac:dyDescent="0.3">
      <c r="A793" s="24">
        <v>2104011000</v>
      </c>
      <c r="B793" s="40">
        <v>51683</v>
      </c>
      <c r="C793" s="25"/>
      <c r="D793" s="25"/>
      <c r="E793" s="25"/>
      <c r="F793" s="25"/>
      <c r="G793" s="25" t="s">
        <v>955</v>
      </c>
      <c r="H793" s="25">
        <v>1.06162388554067E-2</v>
      </c>
      <c r="I793" s="25">
        <v>153</v>
      </c>
      <c r="J793" s="29">
        <v>6.9387182061482201E-5</v>
      </c>
      <c r="K793" s="29"/>
      <c r="L793" s="29"/>
      <c r="M793" s="25">
        <v>10467</v>
      </c>
      <c r="N793" s="26">
        <v>2276624</v>
      </c>
      <c r="O793" s="24">
        <v>2104011000</v>
      </c>
      <c r="P793" s="25">
        <v>51683</v>
      </c>
      <c r="Q793" s="25"/>
      <c r="R793" s="25"/>
      <c r="S793" s="25"/>
      <c r="T793" s="25"/>
      <c r="U793" s="25" t="s">
        <v>955</v>
      </c>
      <c r="V793" s="25">
        <v>2.5478973252976399E-2</v>
      </c>
      <c r="W793" s="25">
        <v>365</v>
      </c>
      <c r="X793" s="29">
        <v>6.9805406172538203E-5</v>
      </c>
      <c r="Y793" s="25">
        <v>10467</v>
      </c>
      <c r="Z793" s="27">
        <v>2276624</v>
      </c>
      <c r="AA793" s="28">
        <f t="shared" si="24"/>
        <v>2.723311546840944E-3</v>
      </c>
      <c r="AC793" t="str">
        <f t="shared" si="25"/>
        <v>2104011000-51683-NOX</v>
      </c>
      <c r="AD793" t="str">
        <f>IF(COUNTIF('NP-NRModel-MAR-WILDFIRES Modifi'!V:V, AC793)=0, "Missing", "")</f>
        <v/>
      </c>
    </row>
    <row r="794" spans="1:30" hidden="1" x14ac:dyDescent="0.3">
      <c r="A794" s="24">
        <v>2104011000</v>
      </c>
      <c r="B794" s="40">
        <v>51683</v>
      </c>
      <c r="C794" s="25"/>
      <c r="D794" s="25"/>
      <c r="E794" s="25"/>
      <c r="F794" s="25"/>
      <c r="G794" s="25" t="s">
        <v>12</v>
      </c>
      <c r="H794" s="25">
        <v>4.1358191265002402E-4</v>
      </c>
      <c r="I794" s="25">
        <v>153</v>
      </c>
      <c r="J794" s="29">
        <v>2.7031497558825098E-6</v>
      </c>
      <c r="K794" s="29"/>
      <c r="L794" s="29"/>
      <c r="M794" s="25">
        <v>10467</v>
      </c>
      <c r="N794" s="26">
        <v>3948619</v>
      </c>
      <c r="O794" s="24">
        <v>2104011000</v>
      </c>
      <c r="P794" s="25">
        <v>51683</v>
      </c>
      <c r="Q794" s="25"/>
      <c r="R794" s="25"/>
      <c r="S794" s="25"/>
      <c r="T794" s="25"/>
      <c r="U794" s="25" t="s">
        <v>12</v>
      </c>
      <c r="V794" s="25">
        <v>9.9259659036005391E-4</v>
      </c>
      <c r="W794" s="25">
        <v>365</v>
      </c>
      <c r="X794" s="29">
        <v>2.7194427133152102E-6</v>
      </c>
      <c r="Y794" s="25">
        <v>10467</v>
      </c>
      <c r="Z794" s="27">
        <v>3948619</v>
      </c>
      <c r="AA794" s="28">
        <f t="shared" si="24"/>
        <v>2.7233115468409687E-3</v>
      </c>
      <c r="AC794" t="str">
        <f t="shared" si="25"/>
        <v>2104011000-51683-VOC</v>
      </c>
      <c r="AD794" t="str">
        <f>IF(COUNTIF('NP-NRModel-MAR-WILDFIRES Modifi'!V:V, AC794)=0, "Missing", "")</f>
        <v/>
      </c>
    </row>
    <row r="795" spans="1:30" hidden="1" x14ac:dyDescent="0.3">
      <c r="A795" s="24">
        <v>2302002100</v>
      </c>
      <c r="B795" s="40">
        <v>11001</v>
      </c>
      <c r="C795" s="25"/>
      <c r="D795" s="25"/>
      <c r="E795" s="25"/>
      <c r="F795" s="25"/>
      <c r="G795" s="25" t="s">
        <v>12</v>
      </c>
      <c r="H795" s="25">
        <v>6.9864791666568697</v>
      </c>
      <c r="I795" s="25">
        <v>153</v>
      </c>
      <c r="J795" s="25">
        <v>4.5663262527169103E-2</v>
      </c>
      <c r="K795" s="25"/>
      <c r="L795" s="25"/>
      <c r="M795" s="25">
        <v>10467</v>
      </c>
      <c r="N795" s="26">
        <v>1576924</v>
      </c>
      <c r="O795" s="24">
        <v>2302002100</v>
      </c>
      <c r="P795" s="25">
        <v>11001</v>
      </c>
      <c r="Q795" s="25"/>
      <c r="R795" s="25"/>
      <c r="S795" s="25"/>
      <c r="T795" s="25"/>
      <c r="U795" s="25" t="s">
        <v>12</v>
      </c>
      <c r="V795" s="25">
        <v>16.767549999976598</v>
      </c>
      <c r="W795" s="25">
        <v>365</v>
      </c>
      <c r="X795" s="25">
        <v>4.5938493150620797E-2</v>
      </c>
      <c r="Y795" s="25">
        <v>10467</v>
      </c>
      <c r="Z795" s="27">
        <v>1576924</v>
      </c>
      <c r="AA795" s="28">
        <f t="shared" si="24"/>
        <v>2.7233115468409418E-3</v>
      </c>
      <c r="AC795" t="str">
        <f t="shared" si="25"/>
        <v>2302002100-11001-VOC</v>
      </c>
      <c r="AD795" t="str">
        <f>IF(COUNTIF('NP-NRModel-MAR-WILDFIRES Modifi'!V:V, AC795)=0, "Missing", "")</f>
        <v/>
      </c>
    </row>
    <row r="796" spans="1:30" hidden="1" x14ac:dyDescent="0.3">
      <c r="A796" s="24">
        <v>2302002100</v>
      </c>
      <c r="B796" s="40">
        <v>24009</v>
      </c>
      <c r="C796" s="25"/>
      <c r="D796" s="25"/>
      <c r="E796" s="25"/>
      <c r="F796" s="25"/>
      <c r="G796" s="25" t="s">
        <v>12</v>
      </c>
      <c r="H796" s="25">
        <v>0.41643979166608303</v>
      </c>
      <c r="I796" s="25">
        <v>153</v>
      </c>
      <c r="J796" s="25">
        <v>2.7218287036998899E-3</v>
      </c>
      <c r="K796" s="25"/>
      <c r="L796" s="25"/>
      <c r="M796" s="25">
        <v>10467</v>
      </c>
      <c r="N796" s="26">
        <v>774083</v>
      </c>
      <c r="O796" s="24">
        <v>2302002100</v>
      </c>
      <c r="P796" s="25">
        <v>24009</v>
      </c>
      <c r="Q796" s="25"/>
      <c r="R796" s="25"/>
      <c r="S796" s="25"/>
      <c r="T796" s="25"/>
      <c r="U796" s="25" t="s">
        <v>12</v>
      </c>
      <c r="V796" s="25">
        <v>0.99945549999860095</v>
      </c>
      <c r="W796" s="25">
        <v>365</v>
      </c>
      <c r="X796" s="25">
        <v>2.7382342465715102E-3</v>
      </c>
      <c r="Y796" s="25">
        <v>10467</v>
      </c>
      <c r="Z796" s="27">
        <v>774083</v>
      </c>
      <c r="AA796" s="28">
        <f t="shared" si="24"/>
        <v>2.7233115468409549E-3</v>
      </c>
      <c r="AC796" t="str">
        <f t="shared" si="25"/>
        <v>2302002100-24009-VOC</v>
      </c>
      <c r="AD796" t="str">
        <f>IF(COUNTIF('NP-NRModel-MAR-WILDFIRES Modifi'!V:V, AC796)=0, "Missing", "")</f>
        <v/>
      </c>
    </row>
    <row r="797" spans="1:30" hidden="1" x14ac:dyDescent="0.3">
      <c r="A797" s="24">
        <v>2302002100</v>
      </c>
      <c r="B797" s="40">
        <v>24017</v>
      </c>
      <c r="C797" s="25"/>
      <c r="D797" s="25"/>
      <c r="E797" s="25"/>
      <c r="F797" s="25"/>
      <c r="G797" s="25" t="s">
        <v>12</v>
      </c>
      <c r="H797" s="25">
        <v>0.83480916666549598</v>
      </c>
      <c r="I797" s="25">
        <v>153</v>
      </c>
      <c r="J797" s="25">
        <v>5.4562690631731799E-3</v>
      </c>
      <c r="K797" s="25"/>
      <c r="L797" s="25"/>
      <c r="M797" s="25">
        <v>10467</v>
      </c>
      <c r="N797" s="26">
        <v>1807744</v>
      </c>
      <c r="O797" s="24">
        <v>2302002100</v>
      </c>
      <c r="P797" s="25">
        <v>24017</v>
      </c>
      <c r="Q797" s="25"/>
      <c r="R797" s="25"/>
      <c r="S797" s="25"/>
      <c r="T797" s="25"/>
      <c r="U797" s="25" t="s">
        <v>12</v>
      </c>
      <c r="V797" s="25">
        <v>2.0035419999971902</v>
      </c>
      <c r="W797" s="25">
        <v>365</v>
      </c>
      <c r="X797" s="25">
        <v>5.4891561643758699E-3</v>
      </c>
      <c r="Y797" s="25">
        <v>10467</v>
      </c>
      <c r="Z797" s="27">
        <v>1807744</v>
      </c>
      <c r="AA797" s="28">
        <f t="shared" si="24"/>
        <v>2.7233115468409605E-3</v>
      </c>
      <c r="AC797" t="str">
        <f t="shared" si="25"/>
        <v>2302002100-24017-VOC</v>
      </c>
      <c r="AD797" t="str">
        <f>IF(COUNTIF('NP-NRModel-MAR-WILDFIRES Modifi'!V:V, AC797)=0, "Missing", "")</f>
        <v/>
      </c>
    </row>
    <row r="798" spans="1:30" hidden="1" x14ac:dyDescent="0.3">
      <c r="A798" s="24">
        <v>2302002100</v>
      </c>
      <c r="B798" s="40">
        <v>24021</v>
      </c>
      <c r="C798" s="25"/>
      <c r="D798" s="25"/>
      <c r="E798" s="25"/>
      <c r="F798" s="25"/>
      <c r="G798" s="25" t="s">
        <v>12</v>
      </c>
      <c r="H798" s="25">
        <v>1.79990708333081</v>
      </c>
      <c r="I798" s="25">
        <v>153</v>
      </c>
      <c r="J798" s="25">
        <v>1.17640985838615E-2</v>
      </c>
      <c r="K798" s="25"/>
      <c r="L798" s="25"/>
      <c r="M798" s="25">
        <v>10467</v>
      </c>
      <c r="N798" s="26">
        <v>2464579</v>
      </c>
      <c r="O798" s="24">
        <v>2302002100</v>
      </c>
      <c r="P798" s="25">
        <v>24021</v>
      </c>
      <c r="Q798" s="25"/>
      <c r="R798" s="25"/>
      <c r="S798" s="25"/>
      <c r="T798" s="25"/>
      <c r="U798" s="25" t="s">
        <v>12</v>
      </c>
      <c r="V798" s="25">
        <v>4.3197769999939597</v>
      </c>
      <c r="W798" s="25">
        <v>365</v>
      </c>
      <c r="X798" s="25">
        <v>1.1835005479435501E-2</v>
      </c>
      <c r="Y798" s="25">
        <v>10467</v>
      </c>
      <c r="Z798" s="27">
        <v>2464579</v>
      </c>
      <c r="AA798" s="28">
        <f t="shared" si="24"/>
        <v>2.7233115468409479E-3</v>
      </c>
      <c r="AC798" t="str">
        <f t="shared" si="25"/>
        <v>2302002100-24021-VOC</v>
      </c>
      <c r="AD798" t="str">
        <f>IF(COUNTIF('NP-NRModel-MAR-WILDFIRES Modifi'!V:V, AC798)=0, "Missing", "")</f>
        <v/>
      </c>
    </row>
    <row r="799" spans="1:30" hidden="1" x14ac:dyDescent="0.3">
      <c r="A799" s="24">
        <v>2302002100</v>
      </c>
      <c r="B799" s="40">
        <v>24031</v>
      </c>
      <c r="C799" s="25"/>
      <c r="D799" s="25"/>
      <c r="E799" s="25"/>
      <c r="F799" s="25"/>
      <c r="G799" s="25" t="s">
        <v>12</v>
      </c>
      <c r="H799" s="25">
        <v>7.36907083332299</v>
      </c>
      <c r="I799" s="25">
        <v>153</v>
      </c>
      <c r="J799" s="25">
        <v>4.8163861655705797E-2</v>
      </c>
      <c r="K799" s="25"/>
      <c r="L799" s="25"/>
      <c r="M799" s="25">
        <v>10467</v>
      </c>
      <c r="N799" s="26">
        <v>2434229</v>
      </c>
      <c r="O799" s="24">
        <v>2302002100</v>
      </c>
      <c r="P799" s="25">
        <v>24031</v>
      </c>
      <c r="Q799" s="25"/>
      <c r="R799" s="25"/>
      <c r="S799" s="25"/>
      <c r="T799" s="25"/>
      <c r="U799" s="25" t="s">
        <v>12</v>
      </c>
      <c r="V799" s="25">
        <v>17.6857699999752</v>
      </c>
      <c r="W799" s="25">
        <v>365</v>
      </c>
      <c r="X799" s="25">
        <v>4.8454164383493703E-2</v>
      </c>
      <c r="Y799" s="25">
        <v>10467</v>
      </c>
      <c r="Z799" s="27">
        <v>2434229</v>
      </c>
      <c r="AA799" s="28">
        <f t="shared" si="24"/>
        <v>2.723311546840954E-3</v>
      </c>
      <c r="AC799" t="str">
        <f t="shared" si="25"/>
        <v>2302002100-24031-VOC</v>
      </c>
      <c r="AD799" t="str">
        <f>IF(COUNTIF('NP-NRModel-MAR-WILDFIRES Modifi'!V:V, AC799)=0, "Missing", "")</f>
        <v/>
      </c>
    </row>
    <row r="800" spans="1:30" hidden="1" x14ac:dyDescent="0.3">
      <c r="A800" s="24">
        <v>2302002100</v>
      </c>
      <c r="B800" s="40">
        <v>24033</v>
      </c>
      <c r="C800" s="25"/>
      <c r="D800" s="25"/>
      <c r="E800" s="25"/>
      <c r="F800" s="25"/>
      <c r="G800" s="25" t="s">
        <v>12</v>
      </c>
      <c r="H800" s="25">
        <v>5.4038166666590897</v>
      </c>
      <c r="I800" s="25">
        <v>153</v>
      </c>
      <c r="J800" s="25">
        <v>3.5319063180778397E-2</v>
      </c>
      <c r="K800" s="25"/>
      <c r="L800" s="25"/>
      <c r="M800" s="25">
        <v>10467</v>
      </c>
      <c r="N800" s="26">
        <v>3892454</v>
      </c>
      <c r="O800" s="24">
        <v>2302002100</v>
      </c>
      <c r="P800" s="25">
        <v>24033</v>
      </c>
      <c r="Q800" s="25"/>
      <c r="R800" s="25"/>
      <c r="S800" s="25"/>
      <c r="T800" s="25"/>
      <c r="U800" s="25" t="s">
        <v>12</v>
      </c>
      <c r="V800" s="25">
        <v>12.9691599999817</v>
      </c>
      <c r="W800" s="25">
        <v>365</v>
      </c>
      <c r="X800" s="25">
        <v>3.5531945205429502E-2</v>
      </c>
      <c r="Y800" s="25">
        <v>10467</v>
      </c>
      <c r="Z800" s="27">
        <v>3892454</v>
      </c>
      <c r="AA800" s="28">
        <f t="shared" si="24"/>
        <v>2.7233115468409852E-3</v>
      </c>
      <c r="AC800" t="str">
        <f t="shared" si="25"/>
        <v>2302002100-24033-VOC</v>
      </c>
      <c r="AD800" t="str">
        <f>IF(COUNTIF('NP-NRModel-MAR-WILDFIRES Modifi'!V:V, AC800)=0, "Missing", "")</f>
        <v/>
      </c>
    </row>
    <row r="801" spans="1:30" hidden="1" x14ac:dyDescent="0.3">
      <c r="A801" s="24">
        <v>2302002100</v>
      </c>
      <c r="B801" s="40">
        <v>51013</v>
      </c>
      <c r="C801" s="25"/>
      <c r="D801" s="25"/>
      <c r="E801" s="25"/>
      <c r="F801" s="25"/>
      <c r="G801" s="25" t="s">
        <v>12</v>
      </c>
      <c r="H801" s="25">
        <v>2.1843508333302699</v>
      </c>
      <c r="I801" s="25">
        <v>153</v>
      </c>
      <c r="J801" s="25">
        <v>1.4276802832224E-2</v>
      </c>
      <c r="K801" s="25"/>
      <c r="L801" s="25"/>
      <c r="M801" s="25">
        <v>10467</v>
      </c>
      <c r="N801" s="26">
        <v>467251</v>
      </c>
      <c r="O801" s="24">
        <v>2302002100</v>
      </c>
      <c r="P801" s="25">
        <v>51013</v>
      </c>
      <c r="Q801" s="25"/>
      <c r="R801" s="25"/>
      <c r="S801" s="25"/>
      <c r="T801" s="25"/>
      <c r="U801" s="25" t="s">
        <v>12</v>
      </c>
      <c r="V801" s="25">
        <v>5.2424419999926597</v>
      </c>
      <c r="W801" s="25">
        <v>365</v>
      </c>
      <c r="X801" s="25">
        <v>1.4362854794500401E-2</v>
      </c>
      <c r="Y801" s="25">
        <v>10467</v>
      </c>
      <c r="Z801" s="27">
        <v>467251</v>
      </c>
      <c r="AA801" s="28">
        <f t="shared" si="24"/>
        <v>2.7233115468409549E-3</v>
      </c>
      <c r="AC801" t="str">
        <f t="shared" si="25"/>
        <v>2302002100-51013-VOC</v>
      </c>
      <c r="AD801" t="str">
        <f>IF(COUNTIF('NP-NRModel-MAR-WILDFIRES Modifi'!V:V, AC801)=0, "Missing", "")</f>
        <v/>
      </c>
    </row>
    <row r="802" spans="1:30" hidden="1" x14ac:dyDescent="0.3">
      <c r="A802" s="24">
        <v>2302002100</v>
      </c>
      <c r="B802" s="40">
        <v>51059</v>
      </c>
      <c r="C802" s="25"/>
      <c r="D802" s="25"/>
      <c r="E802" s="25"/>
      <c r="F802" s="25"/>
      <c r="G802" s="25" t="s">
        <v>12</v>
      </c>
      <c r="H802" s="25">
        <v>9.1588249999871891</v>
      </c>
      <c r="I802" s="25">
        <v>153</v>
      </c>
      <c r="J802" s="25">
        <v>5.98616013071058E-2</v>
      </c>
      <c r="K802" s="25"/>
      <c r="L802" s="25"/>
      <c r="M802" s="25">
        <v>10467</v>
      </c>
      <c r="N802" s="26">
        <v>4048531</v>
      </c>
      <c r="O802" s="24">
        <v>2302002100</v>
      </c>
      <c r="P802" s="25">
        <v>51059</v>
      </c>
      <c r="Q802" s="25"/>
      <c r="R802" s="25"/>
      <c r="S802" s="25"/>
      <c r="T802" s="25"/>
      <c r="U802" s="25" t="s">
        <v>12</v>
      </c>
      <c r="V802" s="25">
        <v>21.9811799999691</v>
      </c>
      <c r="W802" s="25">
        <v>365</v>
      </c>
      <c r="X802" s="25">
        <v>6.0222410958819597E-2</v>
      </c>
      <c r="Y802" s="25">
        <v>10467</v>
      </c>
      <c r="Z802" s="27">
        <v>4048531</v>
      </c>
      <c r="AA802" s="28">
        <f t="shared" si="24"/>
        <v>2.723311546840977E-3</v>
      </c>
      <c r="AC802" t="str">
        <f t="shared" si="25"/>
        <v>2302002100-51059-VOC</v>
      </c>
      <c r="AD802" t="str">
        <f>IF(COUNTIF('NP-NRModel-MAR-WILDFIRES Modifi'!V:V, AC802)=0, "Missing", "")</f>
        <v/>
      </c>
    </row>
    <row r="803" spans="1:30" hidden="1" x14ac:dyDescent="0.3">
      <c r="A803" s="24">
        <v>2302002100</v>
      </c>
      <c r="B803" s="40">
        <v>51107</v>
      </c>
      <c r="C803" s="25"/>
      <c r="D803" s="25"/>
      <c r="E803" s="25"/>
      <c r="F803" s="25"/>
      <c r="G803" s="25" t="s">
        <v>12</v>
      </c>
      <c r="H803" s="25">
        <v>2.8831508333292999</v>
      </c>
      <c r="I803" s="25">
        <v>153</v>
      </c>
      <c r="J803" s="25">
        <v>1.8844123093655501E-2</v>
      </c>
      <c r="K803" s="25"/>
      <c r="L803" s="25"/>
      <c r="M803" s="25">
        <v>10467</v>
      </c>
      <c r="N803" s="26">
        <v>2652479</v>
      </c>
      <c r="O803" s="24">
        <v>2302002100</v>
      </c>
      <c r="P803" s="25">
        <v>51107</v>
      </c>
      <c r="Q803" s="25"/>
      <c r="R803" s="25"/>
      <c r="S803" s="25"/>
      <c r="T803" s="25"/>
      <c r="U803" s="25" t="s">
        <v>12</v>
      </c>
      <c r="V803" s="25">
        <v>6.9195619999903402</v>
      </c>
      <c r="W803" s="25">
        <v>365</v>
      </c>
      <c r="X803" s="25">
        <v>1.89577041095625E-2</v>
      </c>
      <c r="Y803" s="25">
        <v>10467</v>
      </c>
      <c r="Z803" s="27">
        <v>2652479</v>
      </c>
      <c r="AA803" s="28">
        <f t="shared" si="24"/>
        <v>2.7233115468409427E-3</v>
      </c>
      <c r="AC803" t="str">
        <f t="shared" si="25"/>
        <v>2302002100-51107-VOC</v>
      </c>
      <c r="AD803" t="str">
        <f>IF(COUNTIF('NP-NRModel-MAR-WILDFIRES Modifi'!V:V, AC803)=0, "Missing", "")</f>
        <v/>
      </c>
    </row>
    <row r="804" spans="1:30" hidden="1" x14ac:dyDescent="0.3">
      <c r="A804" s="24">
        <v>2302002100</v>
      </c>
      <c r="B804" s="40">
        <v>51153</v>
      </c>
      <c r="C804" s="25"/>
      <c r="D804" s="25"/>
      <c r="E804" s="25"/>
      <c r="F804" s="25"/>
      <c r="G804" s="25" t="s">
        <v>12</v>
      </c>
      <c r="H804" s="25">
        <v>3.0108620833291102</v>
      </c>
      <c r="I804" s="25">
        <v>153</v>
      </c>
      <c r="J804" s="25">
        <v>1.9678837145941899E-2</v>
      </c>
      <c r="K804" s="25"/>
      <c r="L804" s="25"/>
      <c r="M804" s="25">
        <v>10467</v>
      </c>
      <c r="N804" s="26">
        <v>1212290</v>
      </c>
      <c r="O804" s="24">
        <v>2302002100</v>
      </c>
      <c r="P804" s="25">
        <v>51153</v>
      </c>
      <c r="Q804" s="25"/>
      <c r="R804" s="25"/>
      <c r="S804" s="25"/>
      <c r="T804" s="25"/>
      <c r="U804" s="25" t="s">
        <v>12</v>
      </c>
      <c r="V804" s="25">
        <v>7.2260689999898702</v>
      </c>
      <c r="W804" s="25">
        <v>365</v>
      </c>
      <c r="X804" s="25">
        <v>1.97974493150407E-2</v>
      </c>
      <c r="Y804" s="25">
        <v>10467</v>
      </c>
      <c r="Z804" s="27">
        <v>1212290</v>
      </c>
      <c r="AA804" s="28">
        <f t="shared" si="24"/>
        <v>2.7233115468409566E-3</v>
      </c>
      <c r="AC804" t="str">
        <f t="shared" si="25"/>
        <v>2302002100-51153-VOC</v>
      </c>
      <c r="AD804" t="str">
        <f>IF(COUNTIF('NP-NRModel-MAR-WILDFIRES Modifi'!V:V, AC804)=0, "Missing", "")</f>
        <v/>
      </c>
    </row>
    <row r="805" spans="1:30" hidden="1" x14ac:dyDescent="0.3">
      <c r="A805" s="24">
        <v>2302002100</v>
      </c>
      <c r="B805" s="40">
        <v>51510</v>
      </c>
      <c r="C805" s="25"/>
      <c r="D805" s="25"/>
      <c r="E805" s="25"/>
      <c r="F805" s="25"/>
      <c r="G805" s="25" t="s">
        <v>12</v>
      </c>
      <c r="H805" s="25">
        <v>1.4683216666646099</v>
      </c>
      <c r="I805" s="25">
        <v>153</v>
      </c>
      <c r="J805" s="25">
        <v>9.5968736383307898E-3</v>
      </c>
      <c r="K805" s="25"/>
      <c r="L805" s="25"/>
      <c r="M805" s="25">
        <v>10467</v>
      </c>
      <c r="N805" s="26">
        <v>3498884</v>
      </c>
      <c r="O805" s="24">
        <v>2302002100</v>
      </c>
      <c r="P805" s="25">
        <v>51510</v>
      </c>
      <c r="Q805" s="25"/>
      <c r="R805" s="25"/>
      <c r="S805" s="25"/>
      <c r="T805" s="25"/>
      <c r="U805" s="25" t="s">
        <v>12</v>
      </c>
      <c r="V805" s="25">
        <v>3.5239719999950401</v>
      </c>
      <c r="W805" s="25">
        <v>365</v>
      </c>
      <c r="X805" s="25">
        <v>9.6547178082055894E-3</v>
      </c>
      <c r="Y805" s="25">
        <v>10467</v>
      </c>
      <c r="Z805" s="27">
        <v>3498884</v>
      </c>
      <c r="AA805" s="28">
        <f t="shared" si="24"/>
        <v>2.7233115468409787E-3</v>
      </c>
      <c r="AC805" t="str">
        <f t="shared" si="25"/>
        <v>2302002100-51510-VOC</v>
      </c>
      <c r="AD805" t="str">
        <f>IF(COUNTIF('NP-NRModel-MAR-WILDFIRES Modifi'!V:V, AC805)=0, "Missing", "")</f>
        <v/>
      </c>
    </row>
    <row r="806" spans="1:30" hidden="1" x14ac:dyDescent="0.3">
      <c r="A806" s="24">
        <v>2302002100</v>
      </c>
      <c r="B806" s="40">
        <v>51600</v>
      </c>
      <c r="C806" s="25"/>
      <c r="D806" s="25"/>
      <c r="E806" s="25"/>
      <c r="F806" s="25"/>
      <c r="G806" s="25" t="s">
        <v>12</v>
      </c>
      <c r="H806" s="25">
        <v>0.61556624999913701</v>
      </c>
      <c r="I806" s="25">
        <v>153</v>
      </c>
      <c r="J806" s="25">
        <v>4.0233088235237698E-3</v>
      </c>
      <c r="K806" s="25"/>
      <c r="L806" s="25"/>
      <c r="M806" s="25">
        <v>10467</v>
      </c>
      <c r="N806" s="26">
        <v>2784766</v>
      </c>
      <c r="O806" s="24">
        <v>2302002100</v>
      </c>
      <c r="P806" s="25">
        <v>51600</v>
      </c>
      <c r="Q806" s="25"/>
      <c r="R806" s="25"/>
      <c r="S806" s="25"/>
      <c r="T806" s="25"/>
      <c r="U806" s="25" t="s">
        <v>12</v>
      </c>
      <c r="V806" s="25">
        <v>1.47735899999792</v>
      </c>
      <c r="W806" s="25">
        <v>365</v>
      </c>
      <c r="X806" s="25">
        <v>4.0475589041039E-3</v>
      </c>
      <c r="Y806" s="25">
        <v>10467</v>
      </c>
      <c r="Z806" s="27">
        <v>2784766</v>
      </c>
      <c r="AA806" s="28">
        <f t="shared" si="24"/>
        <v>2.7233115468409739E-3</v>
      </c>
      <c r="AC806" t="str">
        <f t="shared" si="25"/>
        <v>2302002100-51600-VOC</v>
      </c>
      <c r="AD806" t="str">
        <f>IF(COUNTIF('NP-NRModel-MAR-WILDFIRES Modifi'!V:V, AC806)=0, "Missing", "")</f>
        <v/>
      </c>
    </row>
    <row r="807" spans="1:30" hidden="1" x14ac:dyDescent="0.3">
      <c r="A807" s="24">
        <v>2302002100</v>
      </c>
      <c r="B807" s="40">
        <v>51610</v>
      </c>
      <c r="C807" s="25"/>
      <c r="D807" s="25"/>
      <c r="E807" s="25"/>
      <c r="F807" s="25"/>
      <c r="G807" s="25" t="s">
        <v>12</v>
      </c>
      <c r="H807" s="25">
        <v>0.229005874999679</v>
      </c>
      <c r="I807" s="25">
        <v>153</v>
      </c>
      <c r="J807" s="25">
        <v>1.4967704248345E-3</v>
      </c>
      <c r="K807" s="25"/>
      <c r="L807" s="25"/>
      <c r="M807" s="25">
        <v>10467</v>
      </c>
      <c r="N807" s="26">
        <v>461690</v>
      </c>
      <c r="O807" s="24">
        <v>2302002100</v>
      </c>
      <c r="P807" s="25">
        <v>51610</v>
      </c>
      <c r="Q807" s="25"/>
      <c r="R807" s="25"/>
      <c r="S807" s="25"/>
      <c r="T807" s="25"/>
      <c r="U807" s="25" t="s">
        <v>12</v>
      </c>
      <c r="V807" s="25">
        <v>0.54961409999922906</v>
      </c>
      <c r="W807" s="25">
        <v>365</v>
      </c>
      <c r="X807" s="25">
        <v>1.5057920547923999E-3</v>
      </c>
      <c r="Y807" s="25">
        <v>10467</v>
      </c>
      <c r="Z807" s="27">
        <v>461690</v>
      </c>
      <c r="AA807" s="28">
        <f t="shared" si="24"/>
        <v>2.7233115468409553E-3</v>
      </c>
      <c r="AC807" t="str">
        <f t="shared" si="25"/>
        <v>2302002100-51610-VOC</v>
      </c>
      <c r="AD807" t="str">
        <f>IF(COUNTIF('NP-NRModel-MAR-WILDFIRES Modifi'!V:V, AC807)=0, "Missing", "")</f>
        <v/>
      </c>
    </row>
    <row r="808" spans="1:30" hidden="1" x14ac:dyDescent="0.3">
      <c r="A808" s="24">
        <v>2302002100</v>
      </c>
      <c r="B808" s="40">
        <v>51683</v>
      </c>
      <c r="C808" s="25"/>
      <c r="D808" s="25"/>
      <c r="E808" s="25"/>
      <c r="F808" s="25"/>
      <c r="G808" s="25" t="s">
        <v>12</v>
      </c>
      <c r="H808" s="25">
        <v>0.47735791666599803</v>
      </c>
      <c r="I808" s="25">
        <v>153</v>
      </c>
      <c r="J808" s="25">
        <v>3.1199863834378999E-3</v>
      </c>
      <c r="K808" s="25"/>
      <c r="L808" s="25"/>
      <c r="M808" s="25">
        <v>10467</v>
      </c>
      <c r="N808" s="26">
        <v>2935305</v>
      </c>
      <c r="O808" s="24">
        <v>2302002100</v>
      </c>
      <c r="P808" s="25">
        <v>51683</v>
      </c>
      <c r="Q808" s="25"/>
      <c r="R808" s="25"/>
      <c r="S808" s="25"/>
      <c r="T808" s="25"/>
      <c r="U808" s="25" t="s">
        <v>12</v>
      </c>
      <c r="V808" s="25">
        <v>1.1456589999983899</v>
      </c>
      <c r="W808" s="25">
        <v>365</v>
      </c>
      <c r="X808" s="25">
        <v>3.1387917808175202E-3</v>
      </c>
      <c r="Y808" s="25">
        <v>10467</v>
      </c>
      <c r="Z808" s="27">
        <v>2935305</v>
      </c>
      <c r="AA808" s="28">
        <f t="shared" si="24"/>
        <v>2.7233115468409748E-3</v>
      </c>
      <c r="AC808" t="str">
        <f t="shared" si="25"/>
        <v>2302002100-51683-VOC</v>
      </c>
      <c r="AD808" t="str">
        <f>IF(COUNTIF('NP-NRModel-MAR-WILDFIRES Modifi'!V:V, AC808)=0, "Missing", "")</f>
        <v/>
      </c>
    </row>
    <row r="809" spans="1:30" hidden="1" x14ac:dyDescent="0.3">
      <c r="A809" s="24">
        <v>2302002100</v>
      </c>
      <c r="B809" s="40">
        <v>51685</v>
      </c>
      <c r="C809" s="25"/>
      <c r="D809" s="25"/>
      <c r="E809" s="25"/>
      <c r="F809" s="25"/>
      <c r="G809" s="25" t="s">
        <v>12</v>
      </c>
      <c r="H809" s="25">
        <v>0.14926854166645701</v>
      </c>
      <c r="I809" s="25">
        <v>153</v>
      </c>
      <c r="J809" s="25">
        <v>9.7561138344089799E-4</v>
      </c>
      <c r="K809" s="25"/>
      <c r="L809" s="25"/>
      <c r="M809" s="25">
        <v>10467</v>
      </c>
      <c r="N809" s="26">
        <v>116836</v>
      </c>
      <c r="O809" s="24">
        <v>2302002100</v>
      </c>
      <c r="P809" s="25">
        <v>51685</v>
      </c>
      <c r="Q809" s="25"/>
      <c r="R809" s="25"/>
      <c r="S809" s="25"/>
      <c r="T809" s="25"/>
      <c r="U809" s="25" t="s">
        <v>12</v>
      </c>
      <c r="V809" s="25">
        <v>0.35824449999949898</v>
      </c>
      <c r="W809" s="25">
        <v>365</v>
      </c>
      <c r="X809" s="25">
        <v>9.8149178082054507E-4</v>
      </c>
      <c r="Y809" s="25">
        <v>10467</v>
      </c>
      <c r="Z809" s="27">
        <v>116836</v>
      </c>
      <c r="AA809" s="28">
        <f t="shared" si="24"/>
        <v>2.7233115468409492E-3</v>
      </c>
      <c r="AC809" t="str">
        <f t="shared" si="25"/>
        <v>2302002100-51685-VOC</v>
      </c>
      <c r="AD809" t="str">
        <f>IF(COUNTIF('NP-NRModel-MAR-WILDFIRES Modifi'!V:V, AC809)=0, "Missing", "")</f>
        <v/>
      </c>
    </row>
    <row r="810" spans="1:30" hidden="1" x14ac:dyDescent="0.3">
      <c r="A810" s="24">
        <v>2302002200</v>
      </c>
      <c r="B810" s="40">
        <v>11001</v>
      </c>
      <c r="C810" s="25"/>
      <c r="D810" s="25"/>
      <c r="E810" s="25"/>
      <c r="F810" s="25"/>
      <c r="G810" s="25" t="s">
        <v>12</v>
      </c>
      <c r="H810" s="25">
        <v>26.230937499963201</v>
      </c>
      <c r="I810" s="25">
        <v>153</v>
      </c>
      <c r="J810" s="25">
        <v>0.17144403594747201</v>
      </c>
      <c r="K810" s="25"/>
      <c r="L810" s="25"/>
      <c r="M810" s="25">
        <v>10467</v>
      </c>
      <c r="N810" s="26">
        <v>2411197</v>
      </c>
      <c r="O810" s="24">
        <v>2302002200</v>
      </c>
      <c r="P810" s="25">
        <v>11001</v>
      </c>
      <c r="Q810" s="25"/>
      <c r="R810" s="25"/>
      <c r="S810" s="25"/>
      <c r="T810" s="25"/>
      <c r="U810" s="25" t="s">
        <v>12</v>
      </c>
      <c r="V810" s="25">
        <v>62.954249999911802</v>
      </c>
      <c r="W810" s="25">
        <v>365</v>
      </c>
      <c r="X810" s="25">
        <v>0.172477397260032</v>
      </c>
      <c r="Y810" s="25">
        <v>10467</v>
      </c>
      <c r="Z810" s="27">
        <v>2411197</v>
      </c>
      <c r="AA810" s="28">
        <f t="shared" si="24"/>
        <v>2.7233115468409553E-3</v>
      </c>
      <c r="AC810" t="str">
        <f t="shared" si="25"/>
        <v>2302002200-11001-VOC</v>
      </c>
      <c r="AD810" t="str">
        <f>IF(COUNTIF('NP-NRModel-MAR-WILDFIRES Modifi'!V:V, AC810)=0, "Missing", "")</f>
        <v/>
      </c>
    </row>
    <row r="811" spans="1:30" hidden="1" x14ac:dyDescent="0.3">
      <c r="A811" s="24">
        <v>2302002200</v>
      </c>
      <c r="B811" s="40">
        <v>24009</v>
      </c>
      <c r="C811" s="25"/>
      <c r="D811" s="25"/>
      <c r="E811" s="25"/>
      <c r="F811" s="25"/>
      <c r="G811" s="25" t="s">
        <v>12</v>
      </c>
      <c r="H811" s="25">
        <v>1.5935220833310999</v>
      </c>
      <c r="I811" s="25">
        <v>153</v>
      </c>
      <c r="J811" s="25">
        <v>1.0415177015235901E-2</v>
      </c>
      <c r="K811" s="25"/>
      <c r="L811" s="25"/>
      <c r="M811" s="25">
        <v>10467</v>
      </c>
      <c r="N811" s="26">
        <v>238545</v>
      </c>
      <c r="O811" s="24">
        <v>2302002200</v>
      </c>
      <c r="P811" s="25">
        <v>24009</v>
      </c>
      <c r="Q811" s="25"/>
      <c r="R811" s="25"/>
      <c r="S811" s="25"/>
      <c r="T811" s="25"/>
      <c r="U811" s="25" t="s">
        <v>12</v>
      </c>
      <c r="V811" s="25">
        <v>3.8244529999946102</v>
      </c>
      <c r="W811" s="25">
        <v>365</v>
      </c>
      <c r="X811" s="25">
        <v>1.0477953424642699E-2</v>
      </c>
      <c r="Y811" s="25">
        <v>10467</v>
      </c>
      <c r="Z811" s="27">
        <v>238545</v>
      </c>
      <c r="AA811" s="28">
        <f t="shared" si="24"/>
        <v>2.7233115468409674E-3</v>
      </c>
      <c r="AC811" t="str">
        <f t="shared" si="25"/>
        <v>2302002200-24009-VOC</v>
      </c>
      <c r="AD811" t="str">
        <f>IF(COUNTIF('NP-NRModel-MAR-WILDFIRES Modifi'!V:V, AC811)=0, "Missing", "")</f>
        <v/>
      </c>
    </row>
    <row r="812" spans="1:30" hidden="1" x14ac:dyDescent="0.3">
      <c r="A812" s="24">
        <v>2302002200</v>
      </c>
      <c r="B812" s="40">
        <v>24017</v>
      </c>
      <c r="C812" s="25"/>
      <c r="D812" s="25"/>
      <c r="E812" s="25"/>
      <c r="F812" s="25"/>
      <c r="G812" s="25" t="s">
        <v>12</v>
      </c>
      <c r="H812" s="25">
        <v>3.3746716666619299</v>
      </c>
      <c r="I812" s="25">
        <v>153</v>
      </c>
      <c r="J812" s="25">
        <v>2.2056677559881901E-2</v>
      </c>
      <c r="K812" s="25"/>
      <c r="L812" s="25"/>
      <c r="M812" s="25">
        <v>10467</v>
      </c>
      <c r="N812" s="26">
        <v>2287106</v>
      </c>
      <c r="O812" s="24">
        <v>2302002200</v>
      </c>
      <c r="P812" s="25">
        <v>24017</v>
      </c>
      <c r="Q812" s="25"/>
      <c r="R812" s="25"/>
      <c r="S812" s="25"/>
      <c r="T812" s="25"/>
      <c r="U812" s="25" t="s">
        <v>12</v>
      </c>
      <c r="V812" s="25">
        <v>8.0992119999886505</v>
      </c>
      <c r="W812" s="25">
        <v>365</v>
      </c>
      <c r="X812" s="25">
        <v>2.21896219177771E-2</v>
      </c>
      <c r="Y812" s="25">
        <v>10467</v>
      </c>
      <c r="Z812" s="27">
        <v>2287106</v>
      </c>
      <c r="AA812" s="28">
        <f t="shared" si="24"/>
        <v>2.7233115468409531E-3</v>
      </c>
      <c r="AC812" t="str">
        <f t="shared" si="25"/>
        <v>2302002200-24017-VOC</v>
      </c>
      <c r="AD812" t="str">
        <f>IF(COUNTIF('NP-NRModel-MAR-WILDFIRES Modifi'!V:V, AC812)=0, "Missing", "")</f>
        <v/>
      </c>
    </row>
    <row r="813" spans="1:30" hidden="1" x14ac:dyDescent="0.3">
      <c r="A813" s="24">
        <v>2302002200</v>
      </c>
      <c r="B813" s="40">
        <v>24021</v>
      </c>
      <c r="C813" s="25"/>
      <c r="D813" s="25"/>
      <c r="E813" s="25"/>
      <c r="F813" s="25"/>
      <c r="G813" s="25" t="s">
        <v>12</v>
      </c>
      <c r="H813" s="25">
        <v>6.12564999999144</v>
      </c>
      <c r="I813" s="25">
        <v>153</v>
      </c>
      <c r="J813" s="25">
        <v>4.0036928104519198E-2</v>
      </c>
      <c r="K813" s="25"/>
      <c r="L813" s="25"/>
      <c r="M813" s="25">
        <v>10467</v>
      </c>
      <c r="N813" s="26">
        <v>1746032</v>
      </c>
      <c r="O813" s="24">
        <v>2302002200</v>
      </c>
      <c r="P813" s="25">
        <v>24021</v>
      </c>
      <c r="Q813" s="25"/>
      <c r="R813" s="25"/>
      <c r="S813" s="25"/>
      <c r="T813" s="25"/>
      <c r="U813" s="25" t="s">
        <v>12</v>
      </c>
      <c r="V813" s="25">
        <v>14.701559999979301</v>
      </c>
      <c r="W813" s="25">
        <v>365</v>
      </c>
      <c r="X813" s="25">
        <v>4.0278246575285899E-2</v>
      </c>
      <c r="Y813" s="25">
        <v>10467</v>
      </c>
      <c r="Z813" s="27">
        <v>1746032</v>
      </c>
      <c r="AA813" s="28">
        <f t="shared" si="24"/>
        <v>2.7233115468409861E-3</v>
      </c>
      <c r="AC813" t="str">
        <f t="shared" si="25"/>
        <v>2302002200-24021-VOC</v>
      </c>
      <c r="AD813" t="str">
        <f>IF(COUNTIF('NP-NRModel-MAR-WILDFIRES Modifi'!V:V, AC813)=0, "Missing", "")</f>
        <v/>
      </c>
    </row>
    <row r="814" spans="1:30" hidden="1" x14ac:dyDescent="0.3">
      <c r="A814" s="24">
        <v>2302002200</v>
      </c>
      <c r="B814" s="40">
        <v>24031</v>
      </c>
      <c r="C814" s="25"/>
      <c r="D814" s="25"/>
      <c r="E814" s="25"/>
      <c r="F814" s="25"/>
      <c r="G814" s="25" t="s">
        <v>12</v>
      </c>
      <c r="H814" s="25">
        <v>26.6367499999626</v>
      </c>
      <c r="I814" s="25">
        <v>153</v>
      </c>
      <c r="J814" s="25">
        <v>0.174096405228514</v>
      </c>
      <c r="K814" s="25"/>
      <c r="L814" s="25"/>
      <c r="M814" s="25">
        <v>10467</v>
      </c>
      <c r="N814" s="26">
        <v>3852824</v>
      </c>
      <c r="O814" s="24">
        <v>2302002200</v>
      </c>
      <c r="P814" s="25">
        <v>24031</v>
      </c>
      <c r="Q814" s="25"/>
      <c r="R814" s="25"/>
      <c r="S814" s="25"/>
      <c r="T814" s="25"/>
      <c r="U814" s="25" t="s">
        <v>12</v>
      </c>
      <c r="V814" s="25">
        <v>63.928199999910603</v>
      </c>
      <c r="W814" s="25">
        <v>365</v>
      </c>
      <c r="X814" s="25">
        <v>0.17514575342441199</v>
      </c>
      <c r="Y814" s="25">
        <v>10467</v>
      </c>
      <c r="Z814" s="27">
        <v>3852824</v>
      </c>
      <c r="AA814" s="28">
        <f t="shared" si="24"/>
        <v>2.7233115468409475E-3</v>
      </c>
      <c r="AC814" t="str">
        <f t="shared" si="25"/>
        <v>2302002200-24031-VOC</v>
      </c>
      <c r="AD814" t="str">
        <f>IF(COUNTIF('NP-NRModel-MAR-WILDFIRES Modifi'!V:V, AC814)=0, "Missing", "")</f>
        <v/>
      </c>
    </row>
    <row r="815" spans="1:30" hidden="1" x14ac:dyDescent="0.3">
      <c r="A815" s="24">
        <v>2302002200</v>
      </c>
      <c r="B815" s="40">
        <v>24033</v>
      </c>
      <c r="C815" s="25"/>
      <c r="D815" s="25"/>
      <c r="E815" s="25"/>
      <c r="F815" s="25"/>
      <c r="G815" s="25" t="s">
        <v>12</v>
      </c>
      <c r="H815" s="25">
        <v>18.6735124999738</v>
      </c>
      <c r="I815" s="25">
        <v>153</v>
      </c>
      <c r="J815" s="25">
        <v>0.122049101307018</v>
      </c>
      <c r="K815" s="25"/>
      <c r="L815" s="25"/>
      <c r="M815" s="25">
        <v>10467</v>
      </c>
      <c r="N815" s="26">
        <v>895857</v>
      </c>
      <c r="O815" s="24">
        <v>2302002200</v>
      </c>
      <c r="P815" s="25">
        <v>24033</v>
      </c>
      <c r="Q815" s="25"/>
      <c r="R815" s="25"/>
      <c r="S815" s="25"/>
      <c r="T815" s="25"/>
      <c r="U815" s="25" t="s">
        <v>12</v>
      </c>
      <c r="V815" s="25">
        <v>44.816429999937</v>
      </c>
      <c r="W815" s="25">
        <v>365</v>
      </c>
      <c r="X815" s="25">
        <v>0.12278473972585401</v>
      </c>
      <c r="Y815" s="25">
        <v>10467</v>
      </c>
      <c r="Z815" s="27">
        <v>895857</v>
      </c>
      <c r="AA815" s="28">
        <f t="shared" si="24"/>
        <v>2.7233115468409592E-3</v>
      </c>
      <c r="AC815" t="str">
        <f t="shared" si="25"/>
        <v>2302002200-24033-VOC</v>
      </c>
      <c r="AD815" t="str">
        <f>IF(COUNTIF('NP-NRModel-MAR-WILDFIRES Modifi'!V:V, AC815)=0, "Missing", "")</f>
        <v/>
      </c>
    </row>
    <row r="816" spans="1:30" hidden="1" x14ac:dyDescent="0.3">
      <c r="A816" s="24">
        <v>2302002200</v>
      </c>
      <c r="B816" s="40">
        <v>51013</v>
      </c>
      <c r="C816" s="25"/>
      <c r="D816" s="25"/>
      <c r="E816" s="25"/>
      <c r="F816" s="25"/>
      <c r="G816" s="25" t="s">
        <v>12</v>
      </c>
      <c r="H816" s="25">
        <v>7.4903333333228401</v>
      </c>
      <c r="I816" s="25">
        <v>153</v>
      </c>
      <c r="J816" s="25">
        <v>4.8956427015181998E-2</v>
      </c>
      <c r="K816" s="25"/>
      <c r="L816" s="25"/>
      <c r="M816" s="25">
        <v>10467</v>
      </c>
      <c r="N816" s="26">
        <v>3478916</v>
      </c>
      <c r="O816" s="24">
        <v>2302002200</v>
      </c>
      <c r="P816" s="25">
        <v>51013</v>
      </c>
      <c r="Q816" s="25"/>
      <c r="R816" s="25"/>
      <c r="S816" s="25"/>
      <c r="T816" s="25"/>
      <c r="U816" s="25" t="s">
        <v>12</v>
      </c>
      <c r="V816" s="25">
        <v>17.976799999974698</v>
      </c>
      <c r="W816" s="25">
        <v>365</v>
      </c>
      <c r="X816" s="25">
        <v>4.9251506849245903E-2</v>
      </c>
      <c r="Y816" s="25">
        <v>10467</v>
      </c>
      <c r="Z816" s="27">
        <v>3478916</v>
      </c>
      <c r="AA816" s="28">
        <f t="shared" si="24"/>
        <v>2.7233115468409787E-3</v>
      </c>
      <c r="AC816" t="str">
        <f t="shared" si="25"/>
        <v>2302002200-51013-VOC</v>
      </c>
      <c r="AD816" t="str">
        <f>IF(COUNTIF('NP-NRModel-MAR-WILDFIRES Modifi'!V:V, AC816)=0, "Missing", "")</f>
        <v/>
      </c>
    </row>
    <row r="817" spans="1:30" hidden="1" x14ac:dyDescent="0.3">
      <c r="A817" s="24">
        <v>2302002200</v>
      </c>
      <c r="B817" s="40">
        <v>51059</v>
      </c>
      <c r="C817" s="25"/>
      <c r="D817" s="25"/>
      <c r="E817" s="25"/>
      <c r="F817" s="25"/>
      <c r="G817" s="25" t="s">
        <v>12</v>
      </c>
      <c r="H817" s="25">
        <v>33.497629166619802</v>
      </c>
      <c r="I817" s="25">
        <v>153</v>
      </c>
      <c r="J817" s="25">
        <v>0.218938752723005</v>
      </c>
      <c r="K817" s="25"/>
      <c r="L817" s="25"/>
      <c r="M817" s="25">
        <v>10467</v>
      </c>
      <c r="N817" s="26">
        <v>3218665</v>
      </c>
      <c r="O817" s="24">
        <v>2302002200</v>
      </c>
      <c r="P817" s="25">
        <v>51059</v>
      </c>
      <c r="Q817" s="25"/>
      <c r="R817" s="25"/>
      <c r="S817" s="25"/>
      <c r="T817" s="25"/>
      <c r="U817" s="25" t="s">
        <v>12</v>
      </c>
      <c r="V817" s="25">
        <v>80.394309999887795</v>
      </c>
      <c r="W817" s="25">
        <v>365</v>
      </c>
      <c r="X817" s="25">
        <v>0.22025838356133601</v>
      </c>
      <c r="Y817" s="25">
        <v>10467</v>
      </c>
      <c r="Z817" s="27">
        <v>3218665</v>
      </c>
      <c r="AA817" s="28">
        <f t="shared" si="24"/>
        <v>2.7233115468409466E-3</v>
      </c>
      <c r="AC817" t="str">
        <f t="shared" si="25"/>
        <v>2302002200-51059-VOC</v>
      </c>
      <c r="AD817" t="str">
        <f>IF(COUNTIF('NP-NRModel-MAR-WILDFIRES Modifi'!V:V, AC817)=0, "Missing", "")</f>
        <v/>
      </c>
    </row>
    <row r="818" spans="1:30" hidden="1" x14ac:dyDescent="0.3">
      <c r="A818" s="24">
        <v>2302002200</v>
      </c>
      <c r="B818" s="40">
        <v>51107</v>
      </c>
      <c r="C818" s="25"/>
      <c r="D818" s="25"/>
      <c r="E818" s="25"/>
      <c r="F818" s="25"/>
      <c r="G818" s="25" t="s">
        <v>12</v>
      </c>
      <c r="H818" s="25">
        <v>10.4134666666521</v>
      </c>
      <c r="I818" s="25">
        <v>153</v>
      </c>
      <c r="J818" s="25">
        <v>6.8061873638249004E-2</v>
      </c>
      <c r="K818" s="25"/>
      <c r="L818" s="25"/>
      <c r="M818" s="25">
        <v>10467</v>
      </c>
      <c r="N818" s="26">
        <v>2199993</v>
      </c>
      <c r="O818" s="24">
        <v>2302002200</v>
      </c>
      <c r="P818" s="25">
        <v>51107</v>
      </c>
      <c r="Q818" s="25"/>
      <c r="R818" s="25"/>
      <c r="S818" s="25"/>
      <c r="T818" s="25"/>
      <c r="U818" s="25" t="s">
        <v>12</v>
      </c>
      <c r="V818" s="25">
        <v>24.992319999964899</v>
      </c>
      <c r="W818" s="25">
        <v>365</v>
      </c>
      <c r="X818" s="25">
        <v>6.8472109588944993E-2</v>
      </c>
      <c r="Y818" s="25">
        <v>10467</v>
      </c>
      <c r="Z818" s="27">
        <v>2199993</v>
      </c>
      <c r="AA818" s="28">
        <f t="shared" si="24"/>
        <v>2.7233115468409735E-3</v>
      </c>
      <c r="AC818" t="str">
        <f t="shared" si="25"/>
        <v>2302002200-51107-VOC</v>
      </c>
      <c r="AD818" t="str">
        <f>IF(COUNTIF('NP-NRModel-MAR-WILDFIRES Modifi'!V:V, AC818)=0, "Missing", "")</f>
        <v/>
      </c>
    </row>
    <row r="819" spans="1:30" hidden="1" x14ac:dyDescent="0.3">
      <c r="A819" s="24">
        <v>2302002200</v>
      </c>
      <c r="B819" s="40">
        <v>51153</v>
      </c>
      <c r="C819" s="25"/>
      <c r="D819" s="25"/>
      <c r="E819" s="25"/>
      <c r="F819" s="25"/>
      <c r="G819" s="25" t="s">
        <v>12</v>
      </c>
      <c r="H819" s="25">
        <v>10.8086958333182</v>
      </c>
      <c r="I819" s="25">
        <v>153</v>
      </c>
      <c r="J819" s="25">
        <v>7.0645070806001298E-2</v>
      </c>
      <c r="K819" s="25"/>
      <c r="L819" s="25"/>
      <c r="M819" s="25">
        <v>10467</v>
      </c>
      <c r="N819" s="26">
        <v>3772348</v>
      </c>
      <c r="O819" s="24">
        <v>2302002200</v>
      </c>
      <c r="P819" s="25">
        <v>51153</v>
      </c>
      <c r="Q819" s="25"/>
      <c r="R819" s="25"/>
      <c r="S819" s="25"/>
      <c r="T819" s="25"/>
      <c r="U819" s="25" t="s">
        <v>12</v>
      </c>
      <c r="V819" s="25">
        <v>25.940869999963699</v>
      </c>
      <c r="W819" s="25">
        <v>365</v>
      </c>
      <c r="X819" s="25">
        <v>7.1070876712229294E-2</v>
      </c>
      <c r="Y819" s="25">
        <v>10467</v>
      </c>
      <c r="Z819" s="27">
        <v>3772348</v>
      </c>
      <c r="AA819" s="28">
        <f t="shared" si="24"/>
        <v>2.7233115468409562E-3</v>
      </c>
      <c r="AC819" t="str">
        <f t="shared" si="25"/>
        <v>2302002200-51153-VOC</v>
      </c>
      <c r="AD819" t="str">
        <f>IF(COUNTIF('NP-NRModel-MAR-WILDFIRES Modifi'!V:V, AC819)=0, "Missing", "")</f>
        <v/>
      </c>
    </row>
    <row r="820" spans="1:30" hidden="1" x14ac:dyDescent="0.3">
      <c r="A820" s="24">
        <v>2302002200</v>
      </c>
      <c r="B820" s="40">
        <v>51510</v>
      </c>
      <c r="C820" s="25"/>
      <c r="D820" s="25"/>
      <c r="E820" s="25"/>
      <c r="F820" s="25"/>
      <c r="G820" s="25" t="s">
        <v>12</v>
      </c>
      <c r="H820" s="25">
        <v>5.2174291666593504</v>
      </c>
      <c r="I820" s="25">
        <v>153</v>
      </c>
      <c r="J820" s="25">
        <v>3.4100844226531701E-2</v>
      </c>
      <c r="K820" s="25"/>
      <c r="L820" s="25"/>
      <c r="M820" s="25">
        <v>10467</v>
      </c>
      <c r="N820" s="26">
        <v>944167</v>
      </c>
      <c r="O820" s="24">
        <v>2302002200</v>
      </c>
      <c r="P820" s="25">
        <v>51510</v>
      </c>
      <c r="Q820" s="25"/>
      <c r="R820" s="25"/>
      <c r="S820" s="25"/>
      <c r="T820" s="25"/>
      <c r="U820" s="25" t="s">
        <v>12</v>
      </c>
      <c r="V820" s="25">
        <v>12.521829999982501</v>
      </c>
      <c r="W820" s="25">
        <v>365</v>
      </c>
      <c r="X820" s="25">
        <v>3.4306383561595898E-2</v>
      </c>
      <c r="Y820" s="25">
        <v>10467</v>
      </c>
      <c r="Z820" s="27">
        <v>944167</v>
      </c>
      <c r="AA820" s="28">
        <f t="shared" si="24"/>
        <v>2.7233115468409458E-3</v>
      </c>
      <c r="AC820" t="str">
        <f t="shared" si="25"/>
        <v>2302002200-51510-VOC</v>
      </c>
      <c r="AD820" t="str">
        <f>IF(COUNTIF('NP-NRModel-MAR-WILDFIRES Modifi'!V:V, AC820)=0, "Missing", "")</f>
        <v/>
      </c>
    </row>
    <row r="821" spans="1:30" hidden="1" x14ac:dyDescent="0.3">
      <c r="A821" s="24">
        <v>2302002200</v>
      </c>
      <c r="B821" s="40">
        <v>51600</v>
      </c>
      <c r="C821" s="25"/>
      <c r="D821" s="25"/>
      <c r="E821" s="25"/>
      <c r="F821" s="25"/>
      <c r="G821" s="25" t="s">
        <v>12</v>
      </c>
      <c r="H821" s="25">
        <v>2.2348595833301999</v>
      </c>
      <c r="I821" s="25">
        <v>153</v>
      </c>
      <c r="J821" s="25">
        <v>1.4606925381243099E-2</v>
      </c>
      <c r="K821" s="25"/>
      <c r="L821" s="25"/>
      <c r="M821" s="25">
        <v>10467</v>
      </c>
      <c r="N821" s="26">
        <v>108043</v>
      </c>
      <c r="O821" s="24">
        <v>2302002200</v>
      </c>
      <c r="P821" s="25">
        <v>51600</v>
      </c>
      <c r="Q821" s="25"/>
      <c r="R821" s="25"/>
      <c r="S821" s="25"/>
      <c r="T821" s="25"/>
      <c r="U821" s="25" t="s">
        <v>12</v>
      </c>
      <c r="V821" s="25">
        <v>5.3636629999924503</v>
      </c>
      <c r="W821" s="25">
        <v>365</v>
      </c>
      <c r="X821" s="25">
        <v>1.4694967123267001E-2</v>
      </c>
      <c r="Y821" s="25">
        <v>10467</v>
      </c>
      <c r="Z821" s="27">
        <v>108043</v>
      </c>
      <c r="AA821" s="28">
        <f t="shared" si="24"/>
        <v>2.7233115468409666E-3</v>
      </c>
      <c r="AC821" t="str">
        <f t="shared" si="25"/>
        <v>2302002200-51600-VOC</v>
      </c>
      <c r="AD821" t="str">
        <f>IF(COUNTIF('NP-NRModel-MAR-WILDFIRES Modifi'!V:V, AC821)=0, "Missing", "")</f>
        <v/>
      </c>
    </row>
    <row r="822" spans="1:30" hidden="1" x14ac:dyDescent="0.3">
      <c r="A822" s="24">
        <v>2302002200</v>
      </c>
      <c r="B822" s="40">
        <v>51610</v>
      </c>
      <c r="C822" s="25"/>
      <c r="D822" s="25"/>
      <c r="E822" s="25"/>
      <c r="F822" s="25"/>
      <c r="G822" s="25" t="s">
        <v>12</v>
      </c>
      <c r="H822" s="25">
        <v>0.950902916665335</v>
      </c>
      <c r="I822" s="25">
        <v>153</v>
      </c>
      <c r="J822" s="25">
        <v>6.2150517429106801E-3</v>
      </c>
      <c r="K822" s="25"/>
      <c r="L822" s="25"/>
      <c r="M822" s="25">
        <v>10467</v>
      </c>
      <c r="N822" s="26">
        <v>3188462</v>
      </c>
      <c r="O822" s="24">
        <v>2302002200</v>
      </c>
      <c r="P822" s="25">
        <v>51610</v>
      </c>
      <c r="Q822" s="25"/>
      <c r="R822" s="25"/>
      <c r="S822" s="25"/>
      <c r="T822" s="25"/>
      <c r="U822" s="25" t="s">
        <v>12</v>
      </c>
      <c r="V822" s="25">
        <v>2.28216699999679</v>
      </c>
      <c r="W822" s="25">
        <v>365</v>
      </c>
      <c r="X822" s="25">
        <v>6.25251232875834E-3</v>
      </c>
      <c r="Y822" s="25">
        <v>10467</v>
      </c>
      <c r="Z822" s="27">
        <v>3188462</v>
      </c>
      <c r="AA822" s="28">
        <f t="shared" si="24"/>
        <v>2.7233115468409726E-3</v>
      </c>
      <c r="AC822" t="str">
        <f t="shared" si="25"/>
        <v>2302002200-51610-VOC</v>
      </c>
      <c r="AD822" t="str">
        <f>IF(COUNTIF('NP-NRModel-MAR-WILDFIRES Modifi'!V:V, AC822)=0, "Missing", "")</f>
        <v/>
      </c>
    </row>
    <row r="823" spans="1:30" hidden="1" x14ac:dyDescent="0.3">
      <c r="A823" s="24">
        <v>2302002200</v>
      </c>
      <c r="B823" s="40">
        <v>51683</v>
      </c>
      <c r="C823" s="25"/>
      <c r="D823" s="25"/>
      <c r="E823" s="25"/>
      <c r="F823" s="25"/>
      <c r="G823" s="25" t="s">
        <v>12</v>
      </c>
      <c r="H823" s="25">
        <v>1.60447124999775</v>
      </c>
      <c r="I823" s="25">
        <v>153</v>
      </c>
      <c r="J823" s="25">
        <v>1.04867401960637E-2</v>
      </c>
      <c r="K823" s="25"/>
      <c r="L823" s="25"/>
      <c r="M823" s="25">
        <v>10467</v>
      </c>
      <c r="N823" s="26">
        <v>3719989</v>
      </c>
      <c r="O823" s="24">
        <v>2302002200</v>
      </c>
      <c r="P823" s="25">
        <v>51683</v>
      </c>
      <c r="Q823" s="25"/>
      <c r="R823" s="25"/>
      <c r="S823" s="25"/>
      <c r="T823" s="25"/>
      <c r="U823" s="25" t="s">
        <v>12</v>
      </c>
      <c r="V823" s="25">
        <v>3.8507309999946</v>
      </c>
      <c r="W823" s="25">
        <v>365</v>
      </c>
      <c r="X823" s="25">
        <v>1.05499479451906E-2</v>
      </c>
      <c r="Y823" s="25">
        <v>10467</v>
      </c>
      <c r="Z823" s="27">
        <v>3719989</v>
      </c>
      <c r="AA823" s="28">
        <f t="shared" si="24"/>
        <v>2.7233115468409518E-3</v>
      </c>
      <c r="AC823" t="str">
        <f t="shared" si="25"/>
        <v>2302002200-51683-VOC</v>
      </c>
      <c r="AD823" t="str">
        <f>IF(COUNTIF('NP-NRModel-MAR-WILDFIRES Modifi'!V:V, AC823)=0, "Missing", "")</f>
        <v/>
      </c>
    </row>
    <row r="824" spans="1:30" hidden="1" x14ac:dyDescent="0.3">
      <c r="A824" s="24">
        <v>2302002200</v>
      </c>
      <c r="B824" s="40">
        <v>51685</v>
      </c>
      <c r="C824" s="25"/>
      <c r="D824" s="25"/>
      <c r="E824" s="25"/>
      <c r="F824" s="25"/>
      <c r="G824" s="25" t="s">
        <v>12</v>
      </c>
      <c r="H824" s="25">
        <v>0.53143333333258802</v>
      </c>
      <c r="I824" s="25">
        <v>153</v>
      </c>
      <c r="J824" s="25">
        <v>3.4734204792979599E-3</v>
      </c>
      <c r="K824" s="25"/>
      <c r="L824" s="25"/>
      <c r="M824" s="25">
        <v>10467</v>
      </c>
      <c r="N824" s="26">
        <v>2355622</v>
      </c>
      <c r="O824" s="24">
        <v>2302002200</v>
      </c>
      <c r="P824" s="25">
        <v>51685</v>
      </c>
      <c r="Q824" s="25"/>
      <c r="R824" s="25"/>
      <c r="S824" s="25"/>
      <c r="T824" s="25"/>
      <c r="U824" s="25" t="s">
        <v>12</v>
      </c>
      <c r="V824" s="25">
        <v>1.27543999999821</v>
      </c>
      <c r="W824" s="25">
        <v>365</v>
      </c>
      <c r="X824" s="25">
        <v>3.4943561643786701E-3</v>
      </c>
      <c r="Y824" s="25">
        <v>10467</v>
      </c>
      <c r="Z824" s="27">
        <v>2355622</v>
      </c>
      <c r="AA824" s="28">
        <f t="shared" si="24"/>
        <v>2.7233115468409605E-3</v>
      </c>
      <c r="AC824" t="str">
        <f t="shared" si="25"/>
        <v>2302002200-51685-VOC</v>
      </c>
      <c r="AD824" t="str">
        <f>IF(COUNTIF('NP-NRModel-MAR-WILDFIRES Modifi'!V:V, AC824)=0, "Missing", "")</f>
        <v/>
      </c>
    </row>
    <row r="825" spans="1:30" hidden="1" x14ac:dyDescent="0.3">
      <c r="A825" s="24">
        <v>2302003000</v>
      </c>
      <c r="B825" s="40">
        <v>11001</v>
      </c>
      <c r="C825" s="25"/>
      <c r="D825" s="25"/>
      <c r="E825" s="25"/>
      <c r="F825" s="25"/>
      <c r="G825" s="25" t="s">
        <v>12</v>
      </c>
      <c r="H825" s="25">
        <v>4.4105333333271499</v>
      </c>
      <c r="I825" s="25">
        <v>153</v>
      </c>
      <c r="J825" s="25">
        <v>2.8827015250504202E-2</v>
      </c>
      <c r="K825" s="25"/>
      <c r="L825" s="25"/>
      <c r="M825" s="25">
        <v>10467</v>
      </c>
      <c r="N825" s="26">
        <v>1608911</v>
      </c>
      <c r="O825" s="24">
        <v>2302003000</v>
      </c>
      <c r="P825" s="25">
        <v>11001</v>
      </c>
      <c r="Q825" s="25"/>
      <c r="R825" s="25"/>
      <c r="S825" s="25"/>
      <c r="T825" s="25"/>
      <c r="U825" s="25" t="s">
        <v>12</v>
      </c>
      <c r="V825" s="25">
        <v>10.5852799999852</v>
      </c>
      <c r="W825" s="25">
        <v>365</v>
      </c>
      <c r="X825" s="25">
        <v>2.9000767123247201E-2</v>
      </c>
      <c r="Y825" s="25">
        <v>10467</v>
      </c>
      <c r="Z825" s="27">
        <v>1608911</v>
      </c>
      <c r="AA825" s="28">
        <f t="shared" si="24"/>
        <v>2.723311546840944E-3</v>
      </c>
      <c r="AC825" t="str">
        <f t="shared" si="25"/>
        <v>2302003000-11001-VOC</v>
      </c>
      <c r="AD825" t="str">
        <f>IF(COUNTIF('NP-NRModel-MAR-WILDFIRES Modifi'!V:V, AC825)=0, "Missing", "")</f>
        <v/>
      </c>
    </row>
    <row r="826" spans="1:30" hidden="1" x14ac:dyDescent="0.3">
      <c r="A826" s="24">
        <v>2302003000</v>
      </c>
      <c r="B826" s="40">
        <v>24009</v>
      </c>
      <c r="C826" s="25"/>
      <c r="D826" s="25"/>
      <c r="E826" s="25"/>
      <c r="F826" s="25"/>
      <c r="G826" s="25" t="s">
        <v>12</v>
      </c>
      <c r="H826" s="25">
        <v>0.291328624999592</v>
      </c>
      <c r="I826" s="25">
        <v>153</v>
      </c>
      <c r="J826" s="25">
        <v>1.9041086601280499E-3</v>
      </c>
      <c r="K826" s="25"/>
      <c r="L826" s="25"/>
      <c r="M826" s="25">
        <v>10467</v>
      </c>
      <c r="N826" s="26">
        <v>1480691</v>
      </c>
      <c r="O826" s="24">
        <v>2302003000</v>
      </c>
      <c r="P826" s="25">
        <v>24009</v>
      </c>
      <c r="Q826" s="25"/>
      <c r="R826" s="25"/>
      <c r="S826" s="25"/>
      <c r="T826" s="25"/>
      <c r="U826" s="25" t="s">
        <v>12</v>
      </c>
      <c r="V826" s="25">
        <v>0.699188699999022</v>
      </c>
      <c r="W826" s="25">
        <v>365</v>
      </c>
      <c r="X826" s="25">
        <v>1.91558547944937E-3</v>
      </c>
      <c r="Y826" s="25">
        <v>10467</v>
      </c>
      <c r="Z826" s="27">
        <v>1480691</v>
      </c>
      <c r="AA826" s="28">
        <f t="shared" si="24"/>
        <v>2.7233115468409505E-3</v>
      </c>
      <c r="AC826" t="str">
        <f t="shared" si="25"/>
        <v>2302003000-24009-VOC</v>
      </c>
      <c r="AD826" t="str">
        <f>IF(COUNTIF('NP-NRModel-MAR-WILDFIRES Modifi'!V:V, AC826)=0, "Missing", "")</f>
        <v/>
      </c>
    </row>
    <row r="827" spans="1:30" hidden="1" x14ac:dyDescent="0.3">
      <c r="A827" s="24">
        <v>2302003000</v>
      </c>
      <c r="B827" s="40">
        <v>24017</v>
      </c>
      <c r="C827" s="25"/>
      <c r="D827" s="25"/>
      <c r="E827" s="25"/>
      <c r="F827" s="25"/>
      <c r="G827" s="25" t="s">
        <v>12</v>
      </c>
      <c r="H827" s="25">
        <v>0.61658541666580202</v>
      </c>
      <c r="I827" s="25">
        <v>153</v>
      </c>
      <c r="J827" s="25">
        <v>4.0299700435673302E-3</v>
      </c>
      <c r="K827" s="25"/>
      <c r="L827" s="25"/>
      <c r="M827" s="25">
        <v>10467</v>
      </c>
      <c r="N827" s="26">
        <v>1303323</v>
      </c>
      <c r="O827" s="24">
        <v>2302003000</v>
      </c>
      <c r="P827" s="25">
        <v>24017</v>
      </c>
      <c r="Q827" s="25"/>
      <c r="R827" s="25"/>
      <c r="S827" s="25"/>
      <c r="T827" s="25"/>
      <c r="U827" s="25" t="s">
        <v>12</v>
      </c>
      <c r="V827" s="25">
        <v>1.4798049999979199</v>
      </c>
      <c r="W827" s="25">
        <v>365</v>
      </c>
      <c r="X827" s="25">
        <v>4.0542602739669104E-3</v>
      </c>
      <c r="Y827" s="25">
        <v>10467</v>
      </c>
      <c r="Z827" s="27">
        <v>1303323</v>
      </c>
      <c r="AA827" s="28">
        <f t="shared" si="24"/>
        <v>2.7233115468409653E-3</v>
      </c>
      <c r="AC827" t="str">
        <f t="shared" si="25"/>
        <v>2302003000-24017-VOC</v>
      </c>
      <c r="AD827" t="str">
        <f>IF(COUNTIF('NP-NRModel-MAR-WILDFIRES Modifi'!V:V, AC827)=0, "Missing", "")</f>
        <v/>
      </c>
    </row>
    <row r="828" spans="1:30" hidden="1" x14ac:dyDescent="0.3">
      <c r="A828" s="24">
        <v>2302003000</v>
      </c>
      <c r="B828" s="40">
        <v>24021</v>
      </c>
      <c r="C828" s="25"/>
      <c r="D828" s="25"/>
      <c r="E828" s="25"/>
      <c r="F828" s="25"/>
      <c r="G828" s="25" t="s">
        <v>12</v>
      </c>
      <c r="H828" s="25">
        <v>1.1570758333317099</v>
      </c>
      <c r="I828" s="25">
        <v>153</v>
      </c>
      <c r="J828" s="25">
        <v>7.5625871459589098E-3</v>
      </c>
      <c r="K828" s="25"/>
      <c r="L828" s="25"/>
      <c r="M828" s="25">
        <v>10467</v>
      </c>
      <c r="N828" s="26">
        <v>2997631</v>
      </c>
      <c r="O828" s="24">
        <v>2302003000</v>
      </c>
      <c r="P828" s="25">
        <v>24021</v>
      </c>
      <c r="Q828" s="25"/>
      <c r="R828" s="25"/>
      <c r="S828" s="25"/>
      <c r="T828" s="25"/>
      <c r="U828" s="25" t="s">
        <v>12</v>
      </c>
      <c r="V828" s="25">
        <v>2.7769819999960998</v>
      </c>
      <c r="W828" s="25">
        <v>365</v>
      </c>
      <c r="X828" s="25">
        <v>7.6081698630030298E-3</v>
      </c>
      <c r="Y828" s="25">
        <v>10467</v>
      </c>
      <c r="Z828" s="27">
        <v>2997631</v>
      </c>
      <c r="AA828" s="28">
        <f t="shared" si="24"/>
        <v>2.72331154684097E-3</v>
      </c>
      <c r="AC828" t="str">
        <f t="shared" si="25"/>
        <v>2302003000-24021-VOC</v>
      </c>
      <c r="AD828" t="str">
        <f>IF(COUNTIF('NP-NRModel-MAR-WILDFIRES Modifi'!V:V, AC828)=0, "Missing", "")</f>
        <v/>
      </c>
    </row>
    <row r="829" spans="1:30" hidden="1" x14ac:dyDescent="0.3">
      <c r="A829" s="24">
        <v>2302003000</v>
      </c>
      <c r="B829" s="40">
        <v>24031</v>
      </c>
      <c r="C829" s="25"/>
      <c r="D829" s="25"/>
      <c r="E829" s="25"/>
      <c r="F829" s="25"/>
      <c r="G829" s="25" t="s">
        <v>12</v>
      </c>
      <c r="H829" s="25">
        <v>4.7289416666600399</v>
      </c>
      <c r="I829" s="25">
        <v>153</v>
      </c>
      <c r="J829" s="25">
        <v>3.09081154683663E-2</v>
      </c>
      <c r="K829" s="25"/>
      <c r="L829" s="25"/>
      <c r="M829" s="25">
        <v>10467</v>
      </c>
      <c r="N829" s="26">
        <v>2424322</v>
      </c>
      <c r="O829" s="24">
        <v>2302003000</v>
      </c>
      <c r="P829" s="25">
        <v>24031</v>
      </c>
      <c r="Q829" s="25"/>
      <c r="R829" s="25"/>
      <c r="S829" s="25"/>
      <c r="T829" s="25"/>
      <c r="U829" s="25" t="s">
        <v>12</v>
      </c>
      <c r="V829" s="25">
        <v>11.349459999983999</v>
      </c>
      <c r="W829" s="25">
        <v>365</v>
      </c>
      <c r="X829" s="25">
        <v>3.10944109588604E-2</v>
      </c>
      <c r="Y829" s="25">
        <v>10467</v>
      </c>
      <c r="Z829" s="27">
        <v>2424322</v>
      </c>
      <c r="AA829" s="28">
        <f t="shared" si="24"/>
        <v>2.7233115468409843E-3</v>
      </c>
      <c r="AC829" t="str">
        <f t="shared" si="25"/>
        <v>2302003000-24031-VOC</v>
      </c>
      <c r="AD829" t="str">
        <f>IF(COUNTIF('NP-NRModel-MAR-WILDFIRES Modifi'!V:V, AC829)=0, "Missing", "")</f>
        <v/>
      </c>
    </row>
    <row r="830" spans="1:30" hidden="1" x14ac:dyDescent="0.3">
      <c r="A830" s="24">
        <v>2302003000</v>
      </c>
      <c r="B830" s="40">
        <v>24033</v>
      </c>
      <c r="C830" s="25"/>
      <c r="D830" s="25"/>
      <c r="E830" s="25"/>
      <c r="F830" s="25"/>
      <c r="G830" s="25" t="s">
        <v>12</v>
      </c>
      <c r="H830" s="25">
        <v>3.5986254166616201</v>
      </c>
      <c r="I830" s="25">
        <v>153</v>
      </c>
      <c r="J830" s="25">
        <v>2.3520427559879899E-2</v>
      </c>
      <c r="K830" s="25"/>
      <c r="L830" s="25"/>
      <c r="M830" s="25">
        <v>10467</v>
      </c>
      <c r="N830" s="26">
        <v>1437814</v>
      </c>
      <c r="O830" s="24">
        <v>2302003000</v>
      </c>
      <c r="P830" s="25">
        <v>24033</v>
      </c>
      <c r="Q830" s="25"/>
      <c r="R830" s="25"/>
      <c r="S830" s="25"/>
      <c r="T830" s="25"/>
      <c r="U830" s="25" t="s">
        <v>12</v>
      </c>
      <c r="V830" s="25">
        <v>8.6367009999879105</v>
      </c>
      <c r="W830" s="25">
        <v>365</v>
      </c>
      <c r="X830" s="25">
        <v>2.3662194520514799E-2</v>
      </c>
      <c r="Y830" s="25">
        <v>10467</v>
      </c>
      <c r="Z830" s="27">
        <v>1437814</v>
      </c>
      <c r="AA830" s="28">
        <f t="shared" si="24"/>
        <v>2.7233115468409549E-3</v>
      </c>
      <c r="AC830" t="str">
        <f t="shared" si="25"/>
        <v>2302003000-24033-VOC</v>
      </c>
      <c r="AD830" t="str">
        <f>IF(COUNTIF('NP-NRModel-MAR-WILDFIRES Modifi'!V:V, AC830)=0, "Missing", "")</f>
        <v/>
      </c>
    </row>
    <row r="831" spans="1:30" hidden="1" x14ac:dyDescent="0.3">
      <c r="A831" s="24">
        <v>2302003000</v>
      </c>
      <c r="B831" s="40">
        <v>51013</v>
      </c>
      <c r="C831" s="25"/>
      <c r="D831" s="25"/>
      <c r="E831" s="25"/>
      <c r="F831" s="25"/>
      <c r="G831" s="25" t="s">
        <v>12</v>
      </c>
      <c r="H831" s="25">
        <v>1.3754712499980699</v>
      </c>
      <c r="I831" s="25">
        <v>153</v>
      </c>
      <c r="J831" s="25">
        <v>8.9900081699220407E-3</v>
      </c>
      <c r="K831" s="25"/>
      <c r="L831" s="25"/>
      <c r="M831" s="25">
        <v>10467</v>
      </c>
      <c r="N831" s="26">
        <v>3712221</v>
      </c>
      <c r="O831" s="24">
        <v>2302003000</v>
      </c>
      <c r="P831" s="25">
        <v>51013</v>
      </c>
      <c r="Q831" s="25"/>
      <c r="R831" s="25"/>
      <c r="S831" s="25"/>
      <c r="T831" s="25"/>
      <c r="U831" s="25" t="s">
        <v>12</v>
      </c>
      <c r="V831" s="25">
        <v>3.3011309999953999</v>
      </c>
      <c r="W831" s="25">
        <v>365</v>
      </c>
      <c r="X831" s="25">
        <v>9.0441945205353407E-3</v>
      </c>
      <c r="Y831" s="25">
        <v>10467</v>
      </c>
      <c r="Z831" s="27">
        <v>3712221</v>
      </c>
      <c r="AA831" s="28">
        <f t="shared" si="24"/>
        <v>2.7233115468409366E-3</v>
      </c>
      <c r="AC831" t="str">
        <f t="shared" si="25"/>
        <v>2302003000-51013-VOC</v>
      </c>
      <c r="AD831" t="str">
        <f>IF(COUNTIF('NP-NRModel-MAR-WILDFIRES Modifi'!V:V, AC831)=0, "Missing", "")</f>
        <v/>
      </c>
    </row>
    <row r="832" spans="1:30" hidden="1" x14ac:dyDescent="0.3">
      <c r="A832" s="24">
        <v>2302003000</v>
      </c>
      <c r="B832" s="40">
        <v>51059</v>
      </c>
      <c r="C832" s="25"/>
      <c r="D832" s="25"/>
      <c r="E832" s="25"/>
      <c r="F832" s="25"/>
      <c r="G832" s="25" t="s">
        <v>12</v>
      </c>
      <c r="H832" s="25">
        <v>5.84509166665846</v>
      </c>
      <c r="I832" s="25">
        <v>153</v>
      </c>
      <c r="J832" s="25">
        <v>3.8203213507571603E-2</v>
      </c>
      <c r="K832" s="25"/>
      <c r="L832" s="25"/>
      <c r="M832" s="25">
        <v>10467</v>
      </c>
      <c r="N832" s="26">
        <v>400768</v>
      </c>
      <c r="O832" s="24">
        <v>2302003000</v>
      </c>
      <c r="P832" s="25">
        <v>51059</v>
      </c>
      <c r="Q832" s="25"/>
      <c r="R832" s="25"/>
      <c r="S832" s="25"/>
      <c r="T832" s="25"/>
      <c r="U832" s="25" t="s">
        <v>12</v>
      </c>
      <c r="V832" s="25">
        <v>14.028219999980401</v>
      </c>
      <c r="W832" s="25">
        <v>365</v>
      </c>
      <c r="X832" s="25">
        <v>3.84334794520012E-2</v>
      </c>
      <c r="Y832" s="25">
        <v>10467</v>
      </c>
      <c r="Z832" s="27">
        <v>400768</v>
      </c>
      <c r="AA832" s="28">
        <f t="shared" si="24"/>
        <v>2.7233115468409375E-3</v>
      </c>
      <c r="AC832" t="str">
        <f t="shared" si="25"/>
        <v>2302003000-51059-VOC</v>
      </c>
      <c r="AD832" t="str">
        <f>IF(COUNTIF('NP-NRModel-MAR-WILDFIRES Modifi'!V:V, AC832)=0, "Missing", "")</f>
        <v/>
      </c>
    </row>
    <row r="833" spans="1:30" hidden="1" x14ac:dyDescent="0.3">
      <c r="A833" s="24">
        <v>2302003000</v>
      </c>
      <c r="B833" s="40">
        <v>51107</v>
      </c>
      <c r="C833" s="25"/>
      <c r="D833" s="25"/>
      <c r="E833" s="25"/>
      <c r="F833" s="25"/>
      <c r="G833" s="25" t="s">
        <v>12</v>
      </c>
      <c r="H833" s="25">
        <v>1.88758083333069</v>
      </c>
      <c r="I833" s="25">
        <v>153</v>
      </c>
      <c r="J833" s="25">
        <v>1.23371296296123E-2</v>
      </c>
      <c r="K833" s="25"/>
      <c r="L833" s="25"/>
      <c r="M833" s="25">
        <v>10467</v>
      </c>
      <c r="N833" s="26">
        <v>1244084</v>
      </c>
      <c r="O833" s="24">
        <v>2302003000</v>
      </c>
      <c r="P833" s="25">
        <v>51107</v>
      </c>
      <c r="Q833" s="25"/>
      <c r="R833" s="25"/>
      <c r="S833" s="25"/>
      <c r="T833" s="25"/>
      <c r="U833" s="25" t="s">
        <v>12</v>
      </c>
      <c r="V833" s="25">
        <v>4.5301939999936698</v>
      </c>
      <c r="W833" s="25">
        <v>365</v>
      </c>
      <c r="X833" s="25">
        <v>1.24114904109415E-2</v>
      </c>
      <c r="Y833" s="25">
        <v>10467</v>
      </c>
      <c r="Z833" s="27">
        <v>1244084</v>
      </c>
      <c r="AA833" s="28">
        <f t="shared" si="24"/>
        <v>2.7233115468409388E-3</v>
      </c>
      <c r="AC833" t="str">
        <f t="shared" si="25"/>
        <v>2302003000-51107-VOC</v>
      </c>
      <c r="AD833" t="str">
        <f>IF(COUNTIF('NP-NRModel-MAR-WILDFIRES Modifi'!V:V, AC833)=0, "Missing", "")</f>
        <v/>
      </c>
    </row>
    <row r="834" spans="1:30" hidden="1" x14ac:dyDescent="0.3">
      <c r="A834" s="24">
        <v>2302003000</v>
      </c>
      <c r="B834" s="40">
        <v>51153</v>
      </c>
      <c r="C834" s="25"/>
      <c r="D834" s="25"/>
      <c r="E834" s="25"/>
      <c r="F834" s="25"/>
      <c r="G834" s="25" t="s">
        <v>12</v>
      </c>
      <c r="H834" s="25">
        <v>1.9745804166638901</v>
      </c>
      <c r="I834" s="25">
        <v>153</v>
      </c>
      <c r="J834" s="25">
        <v>1.2905754357280299E-2</v>
      </c>
      <c r="K834" s="25"/>
      <c r="L834" s="25"/>
      <c r="M834" s="25">
        <v>10467</v>
      </c>
      <c r="N834" s="26">
        <v>2279289</v>
      </c>
      <c r="O834" s="24">
        <v>2302003000</v>
      </c>
      <c r="P834" s="25">
        <v>51153</v>
      </c>
      <c r="Q834" s="25"/>
      <c r="R834" s="25"/>
      <c r="S834" s="25"/>
      <c r="T834" s="25"/>
      <c r="U834" s="25" t="s">
        <v>12</v>
      </c>
      <c r="V834" s="25">
        <v>4.7389929999933598</v>
      </c>
      <c r="W834" s="25">
        <v>365</v>
      </c>
      <c r="X834" s="25">
        <v>1.2983542465735199E-2</v>
      </c>
      <c r="Y834" s="25">
        <v>10467</v>
      </c>
      <c r="Z834" s="27">
        <v>2279289</v>
      </c>
      <c r="AA834" s="28">
        <f t="shared" si="24"/>
        <v>2.7233115468409392E-3</v>
      </c>
      <c r="AC834" t="str">
        <f t="shared" si="25"/>
        <v>2302003000-51153-VOC</v>
      </c>
      <c r="AD834" t="str">
        <f>IF(COUNTIF('NP-NRModel-MAR-WILDFIRES Modifi'!V:V, AC834)=0, "Missing", "")</f>
        <v/>
      </c>
    </row>
    <row r="835" spans="1:30" hidden="1" x14ac:dyDescent="0.3">
      <c r="A835" s="24">
        <v>2302003000</v>
      </c>
      <c r="B835" s="40">
        <v>51510</v>
      </c>
      <c r="C835" s="25"/>
      <c r="D835" s="25"/>
      <c r="E835" s="25"/>
      <c r="F835" s="25"/>
      <c r="G835" s="25" t="s">
        <v>12</v>
      </c>
      <c r="H835" s="25">
        <v>0.94049916666534905</v>
      </c>
      <c r="I835" s="25">
        <v>153</v>
      </c>
      <c r="J835" s="25">
        <v>6.1470533768977001E-3</v>
      </c>
      <c r="K835" s="25"/>
      <c r="L835" s="25"/>
      <c r="M835" s="25">
        <v>10467</v>
      </c>
      <c r="N835" s="26">
        <v>385591</v>
      </c>
      <c r="O835" s="24">
        <v>2302003000</v>
      </c>
      <c r="P835" s="25">
        <v>51510</v>
      </c>
      <c r="Q835" s="25"/>
      <c r="R835" s="25"/>
      <c r="S835" s="25"/>
      <c r="T835" s="25"/>
      <c r="U835" s="25" t="s">
        <v>12</v>
      </c>
      <c r="V835" s="25">
        <v>2.2571979999968401</v>
      </c>
      <c r="W835" s="25">
        <v>365</v>
      </c>
      <c r="X835" s="25">
        <v>6.1841041095803901E-3</v>
      </c>
      <c r="Y835" s="25">
        <v>10467</v>
      </c>
      <c r="Z835" s="27">
        <v>385591</v>
      </c>
      <c r="AA835" s="28">
        <f t="shared" ref="AA835:AA898" si="26">IFERROR(J835/V835,0)</f>
        <v>2.7233115468409531E-3</v>
      </c>
      <c r="AC835" t="str">
        <f t="shared" ref="AC835:AC898" si="27">TRIM(A835) &amp; "-" &amp; B835 &amp; "-" &amp; TRIM(U835)</f>
        <v>2302003000-51510-VOC</v>
      </c>
      <c r="AD835" t="str">
        <f>IF(COUNTIF('NP-NRModel-MAR-WILDFIRES Modifi'!V:V, AC835)=0, "Missing", "")</f>
        <v/>
      </c>
    </row>
    <row r="836" spans="1:30" hidden="1" x14ac:dyDescent="0.3">
      <c r="A836" s="24">
        <v>2302003000</v>
      </c>
      <c r="B836" s="40">
        <v>51600</v>
      </c>
      <c r="C836" s="25"/>
      <c r="D836" s="25"/>
      <c r="E836" s="25"/>
      <c r="F836" s="25"/>
      <c r="G836" s="25" t="s">
        <v>12</v>
      </c>
      <c r="H836" s="25">
        <v>0.38918337499945399</v>
      </c>
      <c r="I836" s="25">
        <v>153</v>
      </c>
      <c r="J836" s="25">
        <v>2.54368218953891E-3</v>
      </c>
      <c r="K836" s="25"/>
      <c r="L836" s="25"/>
      <c r="M836" s="25">
        <v>10467</v>
      </c>
      <c r="N836" s="26">
        <v>2615688</v>
      </c>
      <c r="O836" s="24">
        <v>2302003000</v>
      </c>
      <c r="P836" s="25">
        <v>51600</v>
      </c>
      <c r="Q836" s="25"/>
      <c r="R836" s="25"/>
      <c r="S836" s="25"/>
      <c r="T836" s="25"/>
      <c r="U836" s="25" t="s">
        <v>12</v>
      </c>
      <c r="V836" s="25">
        <v>0.93404009999869697</v>
      </c>
      <c r="W836" s="25">
        <v>365</v>
      </c>
      <c r="X836" s="25">
        <v>2.5590139725991702E-3</v>
      </c>
      <c r="Y836" s="25">
        <v>10467</v>
      </c>
      <c r="Z836" s="27">
        <v>2615688</v>
      </c>
      <c r="AA836" s="28">
        <f t="shared" si="26"/>
        <v>2.7233115468409319E-3</v>
      </c>
      <c r="AC836" t="str">
        <f t="shared" si="27"/>
        <v>2302003000-51600-VOC</v>
      </c>
      <c r="AD836" t="str">
        <f>IF(COUNTIF('NP-NRModel-MAR-WILDFIRES Modifi'!V:V, AC836)=0, "Missing", "")</f>
        <v/>
      </c>
    </row>
    <row r="837" spans="1:30" hidden="1" x14ac:dyDescent="0.3">
      <c r="A837" s="24">
        <v>2302003000</v>
      </c>
      <c r="B837" s="40">
        <v>51610</v>
      </c>
      <c r="C837" s="25"/>
      <c r="D837" s="25"/>
      <c r="E837" s="25"/>
      <c r="F837" s="25"/>
      <c r="G837" s="25" t="s">
        <v>12</v>
      </c>
      <c r="H837" s="25">
        <v>0.152453708333119</v>
      </c>
      <c r="I837" s="25">
        <v>153</v>
      </c>
      <c r="J837" s="25">
        <v>9.9642946622954007E-4</v>
      </c>
      <c r="K837" s="25"/>
      <c r="L837" s="25"/>
      <c r="M837" s="25">
        <v>10467</v>
      </c>
      <c r="N837" s="26">
        <v>1396474</v>
      </c>
      <c r="O837" s="24">
        <v>2302003000</v>
      </c>
      <c r="P837" s="25">
        <v>51610</v>
      </c>
      <c r="Q837" s="25"/>
      <c r="R837" s="25"/>
      <c r="S837" s="25"/>
      <c r="T837" s="25"/>
      <c r="U837" s="25" t="s">
        <v>12</v>
      </c>
      <c r="V837" s="25">
        <v>0.36588889999948498</v>
      </c>
      <c r="W837" s="25">
        <v>365</v>
      </c>
      <c r="X837" s="25">
        <v>1.00243534246434E-3</v>
      </c>
      <c r="Y837" s="25">
        <v>10467</v>
      </c>
      <c r="Z837" s="27">
        <v>1396474</v>
      </c>
      <c r="AA837" s="28">
        <f t="shared" si="26"/>
        <v>2.7233115468409744E-3</v>
      </c>
      <c r="AC837" t="str">
        <f t="shared" si="27"/>
        <v>2302003000-51610-VOC</v>
      </c>
      <c r="AD837" t="str">
        <f>IF(COUNTIF('NP-NRModel-MAR-WILDFIRES Modifi'!V:V, AC837)=0, "Missing", "")</f>
        <v/>
      </c>
    </row>
    <row r="838" spans="1:30" hidden="1" x14ac:dyDescent="0.3">
      <c r="A838" s="24">
        <v>2302003000</v>
      </c>
      <c r="B838" s="40">
        <v>51683</v>
      </c>
      <c r="C838" s="25"/>
      <c r="D838" s="25"/>
      <c r="E838" s="25"/>
      <c r="F838" s="25"/>
      <c r="G838" s="25" t="s">
        <v>12</v>
      </c>
      <c r="H838" s="25">
        <v>0.29957637499958001</v>
      </c>
      <c r="I838" s="25">
        <v>153</v>
      </c>
      <c r="J838" s="25">
        <v>1.9580155228730699E-3</v>
      </c>
      <c r="K838" s="25"/>
      <c r="L838" s="25"/>
      <c r="M838" s="25">
        <v>10467</v>
      </c>
      <c r="N838" s="26">
        <v>3399730</v>
      </c>
      <c r="O838" s="24">
        <v>2302003000</v>
      </c>
      <c r="P838" s="25">
        <v>51683</v>
      </c>
      <c r="Q838" s="25"/>
      <c r="R838" s="25"/>
      <c r="S838" s="25"/>
      <c r="T838" s="25"/>
      <c r="U838" s="25" t="s">
        <v>12</v>
      </c>
      <c r="V838" s="25">
        <v>0.71898329999899702</v>
      </c>
      <c r="W838" s="25">
        <v>365</v>
      </c>
      <c r="X838" s="25">
        <v>1.9698172602712199E-3</v>
      </c>
      <c r="Y838" s="25">
        <v>10467</v>
      </c>
      <c r="Z838" s="27">
        <v>3399730</v>
      </c>
      <c r="AA838" s="28">
        <f t="shared" si="26"/>
        <v>2.7233115468409371E-3</v>
      </c>
      <c r="AC838" t="str">
        <f t="shared" si="27"/>
        <v>2302003000-51683-VOC</v>
      </c>
      <c r="AD838" t="str">
        <f>IF(COUNTIF('NP-NRModel-MAR-WILDFIRES Modifi'!V:V, AC838)=0, "Missing", "")</f>
        <v/>
      </c>
    </row>
    <row r="839" spans="1:30" hidden="1" x14ac:dyDescent="0.3">
      <c r="A839" s="24">
        <v>2302003000</v>
      </c>
      <c r="B839" s="40">
        <v>51685</v>
      </c>
      <c r="C839" s="25"/>
      <c r="D839" s="25"/>
      <c r="E839" s="25"/>
      <c r="F839" s="25"/>
      <c r="G839" s="25" t="s">
        <v>12</v>
      </c>
      <c r="H839" s="25">
        <v>9.4625166666534199E-2</v>
      </c>
      <c r="I839" s="25">
        <v>153</v>
      </c>
      <c r="J839" s="25">
        <v>6.1846514161133497E-4</v>
      </c>
      <c r="K839" s="25"/>
      <c r="L839" s="25"/>
      <c r="M839" s="25">
        <v>10467</v>
      </c>
      <c r="N839" s="26">
        <v>1101231</v>
      </c>
      <c r="O839" s="24">
        <v>2302003000</v>
      </c>
      <c r="P839" s="25">
        <v>51685</v>
      </c>
      <c r="Q839" s="25"/>
      <c r="R839" s="25"/>
      <c r="S839" s="25"/>
      <c r="T839" s="25"/>
      <c r="U839" s="25" t="s">
        <v>12</v>
      </c>
      <c r="V839" s="25">
        <v>0.22710039999968101</v>
      </c>
      <c r="W839" s="25">
        <v>365</v>
      </c>
      <c r="X839" s="25">
        <v>6.2219287671145499E-4</v>
      </c>
      <c r="Y839" s="25">
        <v>10467</v>
      </c>
      <c r="Z839" s="27">
        <v>1101231</v>
      </c>
      <c r="AA839" s="28">
        <f t="shared" si="26"/>
        <v>2.7233115468409731E-3</v>
      </c>
      <c r="AC839" t="str">
        <f t="shared" si="27"/>
        <v>2302003000-51685-VOC</v>
      </c>
      <c r="AD839" t="str">
        <f>IF(COUNTIF('NP-NRModel-MAR-WILDFIRES Modifi'!V:V, AC839)=0, "Missing", "")</f>
        <v/>
      </c>
    </row>
    <row r="840" spans="1:30" hidden="1" x14ac:dyDescent="0.3">
      <c r="A840" s="24">
        <v>2302003100</v>
      </c>
      <c r="B840" s="40">
        <v>11001</v>
      </c>
      <c r="C840" s="25"/>
      <c r="D840" s="25"/>
      <c r="E840" s="25"/>
      <c r="F840" s="25"/>
      <c r="G840" s="25" t="s">
        <v>12</v>
      </c>
      <c r="H840" s="25">
        <v>3.4887937499951098</v>
      </c>
      <c r="I840" s="25">
        <v>153</v>
      </c>
      <c r="J840" s="25">
        <v>2.28025735293798E-2</v>
      </c>
      <c r="K840" s="25"/>
      <c r="L840" s="25"/>
      <c r="M840" s="25">
        <v>10467</v>
      </c>
      <c r="N840" s="26">
        <v>2966656</v>
      </c>
      <c r="O840" s="24">
        <v>2302003100</v>
      </c>
      <c r="P840" s="25">
        <v>11001</v>
      </c>
      <c r="Q840" s="25"/>
      <c r="R840" s="25"/>
      <c r="S840" s="25"/>
      <c r="T840" s="25"/>
      <c r="U840" s="25" t="s">
        <v>12</v>
      </c>
      <c r="V840" s="25">
        <v>8.3731049999883105</v>
      </c>
      <c r="W840" s="25">
        <v>365</v>
      </c>
      <c r="X840" s="25">
        <v>2.2940013698598102E-2</v>
      </c>
      <c r="Y840" s="25">
        <v>10467</v>
      </c>
      <c r="Z840" s="27">
        <v>2966656</v>
      </c>
      <c r="AA840" s="28">
        <f t="shared" si="26"/>
        <v>2.7233115468409431E-3</v>
      </c>
      <c r="AC840" t="str">
        <f t="shared" si="27"/>
        <v>2302003100-11001-VOC</v>
      </c>
      <c r="AD840" t="str">
        <f>IF(COUNTIF('NP-NRModel-MAR-WILDFIRES Modifi'!V:V, AC840)=0, "Missing", "")</f>
        <v/>
      </c>
    </row>
    <row r="841" spans="1:30" hidden="1" x14ac:dyDescent="0.3">
      <c r="A841" s="24">
        <v>2302003100</v>
      </c>
      <c r="B841" s="40">
        <v>24009</v>
      </c>
      <c r="C841" s="25"/>
      <c r="D841" s="25"/>
      <c r="E841" s="25"/>
      <c r="F841" s="25"/>
      <c r="G841" s="25" t="s">
        <v>12</v>
      </c>
      <c r="H841" s="25">
        <v>0.20075058333305101</v>
      </c>
      <c r="I841" s="25">
        <v>153</v>
      </c>
      <c r="J841" s="25">
        <v>1.3120953159022901E-3</v>
      </c>
      <c r="K841" s="25"/>
      <c r="L841" s="25"/>
      <c r="M841" s="25">
        <v>10467</v>
      </c>
      <c r="N841" s="26">
        <v>4109489</v>
      </c>
      <c r="O841" s="24">
        <v>2302003100</v>
      </c>
      <c r="P841" s="25">
        <v>24009</v>
      </c>
      <c r="Q841" s="25"/>
      <c r="R841" s="25"/>
      <c r="S841" s="25"/>
      <c r="T841" s="25"/>
      <c r="U841" s="25" t="s">
        <v>12</v>
      </c>
      <c r="V841" s="25">
        <v>0.48180139999932398</v>
      </c>
      <c r="W841" s="25">
        <v>365</v>
      </c>
      <c r="X841" s="25">
        <v>1.3200038356145801E-3</v>
      </c>
      <c r="Y841" s="25">
        <v>10467</v>
      </c>
      <c r="Z841" s="27">
        <v>4109489</v>
      </c>
      <c r="AA841" s="28">
        <f t="shared" si="26"/>
        <v>2.7233115468409414E-3</v>
      </c>
      <c r="AC841" t="str">
        <f t="shared" si="27"/>
        <v>2302003100-24009-VOC</v>
      </c>
      <c r="AD841" t="str">
        <f>IF(COUNTIF('NP-NRModel-MAR-WILDFIRES Modifi'!V:V, AC841)=0, "Missing", "")</f>
        <v/>
      </c>
    </row>
    <row r="842" spans="1:30" hidden="1" x14ac:dyDescent="0.3">
      <c r="A842" s="24">
        <v>2302003100</v>
      </c>
      <c r="B842" s="40">
        <v>24017</v>
      </c>
      <c r="C842" s="25"/>
      <c r="D842" s="25"/>
      <c r="E842" s="25"/>
      <c r="F842" s="25"/>
      <c r="G842" s="25" t="s">
        <v>12</v>
      </c>
      <c r="H842" s="25">
        <v>0.418845833332745</v>
      </c>
      <c r="I842" s="25">
        <v>153</v>
      </c>
      <c r="J842" s="25">
        <v>2.73755446622709E-3</v>
      </c>
      <c r="K842" s="25"/>
      <c r="L842" s="25"/>
      <c r="M842" s="25">
        <v>10467</v>
      </c>
      <c r="N842" s="26">
        <v>1432606</v>
      </c>
      <c r="O842" s="24">
        <v>2302003100</v>
      </c>
      <c r="P842" s="25">
        <v>24017</v>
      </c>
      <c r="Q842" s="25"/>
      <c r="R842" s="25"/>
      <c r="S842" s="25"/>
      <c r="T842" s="25"/>
      <c r="U842" s="25" t="s">
        <v>12</v>
      </c>
      <c r="V842" s="25">
        <v>1.0052299999985901</v>
      </c>
      <c r="W842" s="25">
        <v>365</v>
      </c>
      <c r="X842" s="25">
        <v>2.75405479451668E-3</v>
      </c>
      <c r="Y842" s="25">
        <v>10467</v>
      </c>
      <c r="Z842" s="27">
        <v>1432606</v>
      </c>
      <c r="AA842" s="28">
        <f t="shared" si="26"/>
        <v>2.7233115468409514E-3</v>
      </c>
      <c r="AC842" t="str">
        <f t="shared" si="27"/>
        <v>2302003100-24017-VOC</v>
      </c>
      <c r="AD842" t="str">
        <f>IF(COUNTIF('NP-NRModel-MAR-WILDFIRES Modifi'!V:V, AC842)=0, "Missing", "")</f>
        <v/>
      </c>
    </row>
    <row r="843" spans="1:30" hidden="1" x14ac:dyDescent="0.3">
      <c r="A843" s="24">
        <v>2302003100</v>
      </c>
      <c r="B843" s="40">
        <v>24021</v>
      </c>
      <c r="C843" s="25"/>
      <c r="D843" s="25"/>
      <c r="E843" s="25"/>
      <c r="F843" s="25"/>
      <c r="G843" s="25" t="s">
        <v>12</v>
      </c>
      <c r="H843" s="25">
        <v>0.79820124999888098</v>
      </c>
      <c r="I843" s="25">
        <v>153</v>
      </c>
      <c r="J843" s="25">
        <v>5.2170016339796099E-3</v>
      </c>
      <c r="K843" s="25"/>
      <c r="L843" s="25"/>
      <c r="M843" s="25">
        <v>10467</v>
      </c>
      <c r="N843" s="26">
        <v>1630618</v>
      </c>
      <c r="O843" s="24">
        <v>2302003100</v>
      </c>
      <c r="P843" s="25">
        <v>24021</v>
      </c>
      <c r="Q843" s="25"/>
      <c r="R843" s="25"/>
      <c r="S843" s="25"/>
      <c r="T843" s="25"/>
      <c r="U843" s="25" t="s">
        <v>12</v>
      </c>
      <c r="V843" s="25">
        <v>1.9156829999973199</v>
      </c>
      <c r="W843" s="25">
        <v>365</v>
      </c>
      <c r="X843" s="25">
        <v>5.2484465753351202E-3</v>
      </c>
      <c r="Y843" s="25">
        <v>10467</v>
      </c>
      <c r="Z843" s="27">
        <v>1630618</v>
      </c>
      <c r="AA843" s="28">
        <f t="shared" si="26"/>
        <v>2.7233115468409484E-3</v>
      </c>
      <c r="AC843" t="str">
        <f t="shared" si="27"/>
        <v>2302003100-24021-VOC</v>
      </c>
      <c r="AD843" t="str">
        <f>IF(COUNTIF('NP-NRModel-MAR-WILDFIRES Modifi'!V:V, AC843)=0, "Missing", "")</f>
        <v/>
      </c>
    </row>
    <row r="844" spans="1:30" hidden="1" x14ac:dyDescent="0.3">
      <c r="A844" s="24">
        <v>2302003100</v>
      </c>
      <c r="B844" s="40">
        <v>24031</v>
      </c>
      <c r="C844" s="25"/>
      <c r="D844" s="25"/>
      <c r="E844" s="25"/>
      <c r="F844" s="25"/>
      <c r="G844" s="25" t="s">
        <v>12</v>
      </c>
      <c r="H844" s="25">
        <v>3.4716504166618098</v>
      </c>
      <c r="I844" s="25">
        <v>153</v>
      </c>
      <c r="J844" s="25">
        <v>2.26905255990968E-2</v>
      </c>
      <c r="K844" s="25"/>
      <c r="L844" s="25"/>
      <c r="M844" s="25">
        <v>10467</v>
      </c>
      <c r="N844" s="26">
        <v>1231872</v>
      </c>
      <c r="O844" s="24">
        <v>2302003100</v>
      </c>
      <c r="P844" s="25">
        <v>24031</v>
      </c>
      <c r="Q844" s="25"/>
      <c r="R844" s="25"/>
      <c r="S844" s="25"/>
      <c r="T844" s="25"/>
      <c r="U844" s="25" t="s">
        <v>12</v>
      </c>
      <c r="V844" s="25">
        <v>8.3319609999883699</v>
      </c>
      <c r="W844" s="25">
        <v>365</v>
      </c>
      <c r="X844" s="25">
        <v>2.2827290410927001E-2</v>
      </c>
      <c r="Y844" s="25">
        <v>10467</v>
      </c>
      <c r="Z844" s="27">
        <v>1231872</v>
      </c>
      <c r="AA844" s="28">
        <f t="shared" si="26"/>
        <v>2.7233115468409505E-3</v>
      </c>
      <c r="AC844" t="str">
        <f t="shared" si="27"/>
        <v>2302003100-24031-VOC</v>
      </c>
      <c r="AD844" t="str">
        <f>IF(COUNTIF('NP-NRModel-MAR-WILDFIRES Modifi'!V:V, AC844)=0, "Missing", "")</f>
        <v/>
      </c>
    </row>
    <row r="845" spans="1:30" hidden="1" x14ac:dyDescent="0.3">
      <c r="A845" s="24">
        <v>2302003100</v>
      </c>
      <c r="B845" s="40">
        <v>24033</v>
      </c>
      <c r="C845" s="25"/>
      <c r="D845" s="25"/>
      <c r="E845" s="25"/>
      <c r="F845" s="25"/>
      <c r="G845" s="25" t="s">
        <v>12</v>
      </c>
      <c r="H845" s="25">
        <v>2.3737599999966701</v>
      </c>
      <c r="I845" s="25">
        <v>153</v>
      </c>
      <c r="J845" s="25">
        <v>1.5514771241808299E-2</v>
      </c>
      <c r="K845" s="25"/>
      <c r="L845" s="25"/>
      <c r="M845" s="25">
        <v>10467</v>
      </c>
      <c r="N845" s="26">
        <v>930018</v>
      </c>
      <c r="O845" s="24">
        <v>2302003100</v>
      </c>
      <c r="P845" s="25">
        <v>24033</v>
      </c>
      <c r="Q845" s="25"/>
      <c r="R845" s="25"/>
      <c r="S845" s="25"/>
      <c r="T845" s="25"/>
      <c r="U845" s="25" t="s">
        <v>12</v>
      </c>
      <c r="V845" s="25">
        <v>5.69702399999204</v>
      </c>
      <c r="W845" s="25">
        <v>365</v>
      </c>
      <c r="X845" s="25">
        <v>1.5608284931485E-2</v>
      </c>
      <c r="Y845" s="25">
        <v>10467</v>
      </c>
      <c r="Z845" s="27">
        <v>930018</v>
      </c>
      <c r="AA845" s="28">
        <f t="shared" si="26"/>
        <v>2.7233115468409431E-3</v>
      </c>
      <c r="AC845" t="str">
        <f t="shared" si="27"/>
        <v>2302003100-24033-VOC</v>
      </c>
      <c r="AD845" t="str">
        <f>IF(COUNTIF('NP-NRModel-MAR-WILDFIRES Modifi'!V:V, AC845)=0, "Missing", "")</f>
        <v/>
      </c>
    </row>
    <row r="846" spans="1:30" hidden="1" x14ac:dyDescent="0.3">
      <c r="A846" s="24">
        <v>2302003100</v>
      </c>
      <c r="B846" s="40">
        <v>51013</v>
      </c>
      <c r="C846" s="25"/>
      <c r="D846" s="25"/>
      <c r="E846" s="25"/>
      <c r="F846" s="25"/>
      <c r="G846" s="25" t="s">
        <v>12</v>
      </c>
      <c r="H846" s="25">
        <v>0.98293208333195703</v>
      </c>
      <c r="I846" s="25">
        <v>153</v>
      </c>
      <c r="J846" s="25">
        <v>6.4243927015160598E-3</v>
      </c>
      <c r="K846" s="25"/>
      <c r="L846" s="25"/>
      <c r="M846" s="25">
        <v>10467</v>
      </c>
      <c r="N846" s="26">
        <v>607189</v>
      </c>
      <c r="O846" s="24">
        <v>2302003100</v>
      </c>
      <c r="P846" s="25">
        <v>51013</v>
      </c>
      <c r="Q846" s="25"/>
      <c r="R846" s="25"/>
      <c r="S846" s="25"/>
      <c r="T846" s="25"/>
      <c r="U846" s="25" t="s">
        <v>12</v>
      </c>
      <c r="V846" s="25">
        <v>2.35903699999669</v>
      </c>
      <c r="W846" s="25">
        <v>365</v>
      </c>
      <c r="X846" s="25">
        <v>6.4631150684840996E-3</v>
      </c>
      <c r="Y846" s="25">
        <v>10467</v>
      </c>
      <c r="Z846" s="27">
        <v>607189</v>
      </c>
      <c r="AA846" s="28">
        <f t="shared" si="26"/>
        <v>2.723311546840967E-3</v>
      </c>
      <c r="AC846" t="str">
        <f t="shared" si="27"/>
        <v>2302003100-51013-VOC</v>
      </c>
      <c r="AD846" t="str">
        <f>IF(COUNTIF('NP-NRModel-MAR-WILDFIRES Modifi'!V:V, AC846)=0, "Missing", "")</f>
        <v/>
      </c>
    </row>
    <row r="847" spans="1:30" hidden="1" x14ac:dyDescent="0.3">
      <c r="A847" s="24">
        <v>2302003100</v>
      </c>
      <c r="B847" s="40">
        <v>51059</v>
      </c>
      <c r="C847" s="25"/>
      <c r="D847" s="25"/>
      <c r="E847" s="25"/>
      <c r="F847" s="25"/>
      <c r="G847" s="25" t="s">
        <v>12</v>
      </c>
      <c r="H847" s="25">
        <v>4.3963374999938303</v>
      </c>
      <c r="I847" s="25">
        <v>153</v>
      </c>
      <c r="J847" s="25">
        <v>2.87342320261035E-2</v>
      </c>
      <c r="K847" s="25"/>
      <c r="L847" s="25"/>
      <c r="M847" s="25">
        <v>10467</v>
      </c>
      <c r="N847" s="26">
        <v>405196</v>
      </c>
      <c r="O847" s="24">
        <v>2302003100</v>
      </c>
      <c r="P847" s="25">
        <v>51059</v>
      </c>
      <c r="Q847" s="25"/>
      <c r="R847" s="25"/>
      <c r="S847" s="25"/>
      <c r="T847" s="25"/>
      <c r="U847" s="25" t="s">
        <v>12</v>
      </c>
      <c r="V847" s="25">
        <v>10.551209999985099</v>
      </c>
      <c r="W847" s="25">
        <v>365</v>
      </c>
      <c r="X847" s="25">
        <v>2.8907424657493599E-2</v>
      </c>
      <c r="Y847" s="25">
        <v>10467</v>
      </c>
      <c r="Z847" s="27">
        <v>405196</v>
      </c>
      <c r="AA847" s="28">
        <f t="shared" si="26"/>
        <v>2.7233115468409861E-3</v>
      </c>
      <c r="AC847" t="str">
        <f t="shared" si="27"/>
        <v>2302003100-51059-VOC</v>
      </c>
      <c r="AD847" t="str">
        <f>IF(COUNTIF('NP-NRModel-MAR-WILDFIRES Modifi'!V:V, AC847)=0, "Missing", "")</f>
        <v/>
      </c>
    </row>
    <row r="848" spans="1:30" hidden="1" x14ac:dyDescent="0.3">
      <c r="A848" s="24">
        <v>2302003100</v>
      </c>
      <c r="B848" s="40">
        <v>51107</v>
      </c>
      <c r="C848" s="25"/>
      <c r="D848" s="25"/>
      <c r="E848" s="25"/>
      <c r="F848" s="25"/>
      <c r="G848" s="25" t="s">
        <v>12</v>
      </c>
      <c r="H848" s="25">
        <v>1.3511749999981</v>
      </c>
      <c r="I848" s="25">
        <v>153</v>
      </c>
      <c r="J848" s="25">
        <v>8.8312091503143994E-3</v>
      </c>
      <c r="K848" s="25"/>
      <c r="L848" s="25"/>
      <c r="M848" s="25">
        <v>10467</v>
      </c>
      <c r="N848" s="26">
        <v>3245060</v>
      </c>
      <c r="O848" s="24">
        <v>2302003100</v>
      </c>
      <c r="P848" s="25">
        <v>51107</v>
      </c>
      <c r="Q848" s="25"/>
      <c r="R848" s="25"/>
      <c r="S848" s="25"/>
      <c r="T848" s="25"/>
      <c r="U848" s="25" t="s">
        <v>12</v>
      </c>
      <c r="V848" s="25">
        <v>3.2428199999954401</v>
      </c>
      <c r="W848" s="25">
        <v>365</v>
      </c>
      <c r="X848" s="25">
        <v>8.8844383561519098E-3</v>
      </c>
      <c r="Y848" s="25">
        <v>10467</v>
      </c>
      <c r="Z848" s="27">
        <v>3245060</v>
      </c>
      <c r="AA848" s="28">
        <f t="shared" si="26"/>
        <v>2.7233115468409648E-3</v>
      </c>
      <c r="AC848" t="str">
        <f t="shared" si="27"/>
        <v>2302003100-51107-VOC</v>
      </c>
      <c r="AD848" t="str">
        <f>IF(COUNTIF('NP-NRModel-MAR-WILDFIRES Modifi'!V:V, AC848)=0, "Missing", "")</f>
        <v/>
      </c>
    </row>
    <row r="849" spans="1:30" hidden="1" x14ac:dyDescent="0.3">
      <c r="A849" s="24">
        <v>2302003100</v>
      </c>
      <c r="B849" s="40">
        <v>51153</v>
      </c>
      <c r="C849" s="25"/>
      <c r="D849" s="25"/>
      <c r="E849" s="25"/>
      <c r="F849" s="25"/>
      <c r="G849" s="25" t="s">
        <v>12</v>
      </c>
      <c r="H849" s="25">
        <v>1.39932999999803</v>
      </c>
      <c r="I849" s="25">
        <v>153</v>
      </c>
      <c r="J849" s="25">
        <v>9.1459477124054608E-3</v>
      </c>
      <c r="K849" s="25"/>
      <c r="L849" s="25"/>
      <c r="M849" s="25">
        <v>10467</v>
      </c>
      <c r="N849" s="26">
        <v>714589</v>
      </c>
      <c r="O849" s="24">
        <v>2302003100</v>
      </c>
      <c r="P849" s="25">
        <v>51153</v>
      </c>
      <c r="Q849" s="25"/>
      <c r="R849" s="25"/>
      <c r="S849" s="25"/>
      <c r="T849" s="25"/>
      <c r="U849" s="25" t="s">
        <v>12</v>
      </c>
      <c r="V849" s="25">
        <v>3.3583919999952898</v>
      </c>
      <c r="W849" s="25">
        <v>365</v>
      </c>
      <c r="X849" s="25">
        <v>9.2010739725898495E-3</v>
      </c>
      <c r="Y849" s="25">
        <v>10467</v>
      </c>
      <c r="Z849" s="27">
        <v>714589</v>
      </c>
      <c r="AA849" s="28">
        <f t="shared" si="26"/>
        <v>2.7233115468409549E-3</v>
      </c>
      <c r="AC849" t="str">
        <f t="shared" si="27"/>
        <v>2302003100-51153-VOC</v>
      </c>
      <c r="AD849" t="str">
        <f>IF(COUNTIF('NP-NRModel-MAR-WILDFIRES Modifi'!V:V, AC849)=0, "Missing", "")</f>
        <v/>
      </c>
    </row>
    <row r="850" spans="1:30" hidden="1" x14ac:dyDescent="0.3">
      <c r="A850" s="24">
        <v>2302003100</v>
      </c>
      <c r="B850" s="40">
        <v>51510</v>
      </c>
      <c r="C850" s="25"/>
      <c r="D850" s="25"/>
      <c r="E850" s="25"/>
      <c r="F850" s="25"/>
      <c r="G850" s="25" t="s">
        <v>12</v>
      </c>
      <c r="H850" s="25">
        <v>0.68239458333237801</v>
      </c>
      <c r="I850" s="25">
        <v>153</v>
      </c>
      <c r="J850" s="25">
        <v>4.4600953158978902E-3</v>
      </c>
      <c r="K850" s="25"/>
      <c r="L850" s="25"/>
      <c r="M850" s="25">
        <v>10467</v>
      </c>
      <c r="N850" s="26">
        <v>2155897</v>
      </c>
      <c r="O850" s="24">
        <v>2302003100</v>
      </c>
      <c r="P850" s="25">
        <v>51510</v>
      </c>
      <c r="Q850" s="25"/>
      <c r="R850" s="25"/>
      <c r="S850" s="25"/>
      <c r="T850" s="25"/>
      <c r="U850" s="25" t="s">
        <v>12</v>
      </c>
      <c r="V850" s="25">
        <v>1.6377469999976999</v>
      </c>
      <c r="W850" s="25">
        <v>365</v>
      </c>
      <c r="X850" s="25">
        <v>4.4869780821854797E-3</v>
      </c>
      <c r="Y850" s="25">
        <v>10467</v>
      </c>
      <c r="Z850" s="27">
        <v>2155897</v>
      </c>
      <c r="AA850" s="28">
        <f t="shared" si="26"/>
        <v>2.7233115468409674E-3</v>
      </c>
      <c r="AC850" t="str">
        <f t="shared" si="27"/>
        <v>2302003100-51510-VOC</v>
      </c>
      <c r="AD850" t="str">
        <f>IF(COUNTIF('NP-NRModel-MAR-WILDFIRES Modifi'!V:V, AC850)=0, "Missing", "")</f>
        <v/>
      </c>
    </row>
    <row r="851" spans="1:30" hidden="1" x14ac:dyDescent="0.3">
      <c r="A851" s="24">
        <v>2302003100</v>
      </c>
      <c r="B851" s="40">
        <v>51600</v>
      </c>
      <c r="C851" s="25"/>
      <c r="D851" s="25"/>
      <c r="E851" s="25"/>
      <c r="F851" s="25"/>
      <c r="G851" s="25" t="s">
        <v>12</v>
      </c>
      <c r="H851" s="25">
        <v>0.29543841666625298</v>
      </c>
      <c r="I851" s="25">
        <v>153</v>
      </c>
      <c r="J851" s="25">
        <v>1.9309700435702799E-3</v>
      </c>
      <c r="K851" s="25"/>
      <c r="L851" s="25"/>
      <c r="M851" s="25">
        <v>10467</v>
      </c>
      <c r="N851" s="26">
        <v>3476789</v>
      </c>
      <c r="O851" s="24">
        <v>2302003100</v>
      </c>
      <c r="P851" s="25">
        <v>51600</v>
      </c>
      <c r="Q851" s="25"/>
      <c r="R851" s="25"/>
      <c r="S851" s="25"/>
      <c r="T851" s="25"/>
      <c r="U851" s="25" t="s">
        <v>12</v>
      </c>
      <c r="V851" s="25">
        <v>0.70905219999900904</v>
      </c>
      <c r="W851" s="25">
        <v>365</v>
      </c>
      <c r="X851" s="25">
        <v>1.9426087671205699E-3</v>
      </c>
      <c r="Y851" s="25">
        <v>10467</v>
      </c>
      <c r="Z851" s="27">
        <v>3476789</v>
      </c>
      <c r="AA851" s="28">
        <f t="shared" si="26"/>
        <v>2.7233115468409501E-3</v>
      </c>
      <c r="AC851" t="str">
        <f t="shared" si="27"/>
        <v>2302003100-51600-VOC</v>
      </c>
      <c r="AD851" t="str">
        <f>IF(COUNTIF('NP-NRModel-MAR-WILDFIRES Modifi'!V:V, AC851)=0, "Missing", "")</f>
        <v/>
      </c>
    </row>
    <row r="852" spans="1:30" hidden="1" x14ac:dyDescent="0.3">
      <c r="A852" s="24">
        <v>2302003100</v>
      </c>
      <c r="B852" s="40">
        <v>51610</v>
      </c>
      <c r="C852" s="25"/>
      <c r="D852" s="25"/>
      <c r="E852" s="25"/>
      <c r="F852" s="25"/>
      <c r="G852" s="25" t="s">
        <v>12</v>
      </c>
      <c r="H852" s="25">
        <v>0.123629999999826</v>
      </c>
      <c r="I852" s="25">
        <v>153</v>
      </c>
      <c r="J852" s="25">
        <v>8.0803921568514301E-4</v>
      </c>
      <c r="K852" s="25"/>
      <c r="L852" s="25"/>
      <c r="M852" s="25">
        <v>10467</v>
      </c>
      <c r="N852" s="26">
        <v>3978784</v>
      </c>
      <c r="O852" s="24">
        <v>2302003100</v>
      </c>
      <c r="P852" s="25">
        <v>51610</v>
      </c>
      <c r="Q852" s="25"/>
      <c r="R852" s="25"/>
      <c r="S852" s="25"/>
      <c r="T852" s="25"/>
      <c r="U852" s="25" t="s">
        <v>12</v>
      </c>
      <c r="V852" s="25">
        <v>0.29671199999958298</v>
      </c>
      <c r="W852" s="25">
        <v>365</v>
      </c>
      <c r="X852" s="25">
        <v>8.1290958903995495E-4</v>
      </c>
      <c r="Y852" s="25">
        <v>10467</v>
      </c>
      <c r="Z852" s="27">
        <v>3978784</v>
      </c>
      <c r="AA852" s="28">
        <f t="shared" si="26"/>
        <v>2.7233115468409726E-3</v>
      </c>
      <c r="AC852" t="str">
        <f t="shared" si="27"/>
        <v>2302003100-51610-VOC</v>
      </c>
      <c r="AD852" t="str">
        <f>IF(COUNTIF('NP-NRModel-MAR-WILDFIRES Modifi'!V:V, AC852)=0, "Missing", "")</f>
        <v/>
      </c>
    </row>
    <row r="853" spans="1:30" hidden="1" x14ac:dyDescent="0.3">
      <c r="A853" s="24">
        <v>2302003100</v>
      </c>
      <c r="B853" s="40">
        <v>51683</v>
      </c>
      <c r="C853" s="25"/>
      <c r="D853" s="25"/>
      <c r="E853" s="25"/>
      <c r="F853" s="25"/>
      <c r="G853" s="25" t="s">
        <v>12</v>
      </c>
      <c r="H853" s="25">
        <v>0.21088762499970401</v>
      </c>
      <c r="I853" s="25">
        <v>153</v>
      </c>
      <c r="J853" s="25">
        <v>1.37835049019414E-3</v>
      </c>
      <c r="K853" s="25"/>
      <c r="L853" s="25"/>
      <c r="M853" s="25">
        <v>10467</v>
      </c>
      <c r="N853" s="26">
        <v>2633190</v>
      </c>
      <c r="O853" s="24">
        <v>2302003100</v>
      </c>
      <c r="P853" s="25">
        <v>51683</v>
      </c>
      <c r="Q853" s="25"/>
      <c r="R853" s="25"/>
      <c r="S853" s="25"/>
      <c r="T853" s="25"/>
      <c r="U853" s="25" t="s">
        <v>12</v>
      </c>
      <c r="V853" s="25">
        <v>0.50613029999928905</v>
      </c>
      <c r="W853" s="25">
        <v>365</v>
      </c>
      <c r="X853" s="25">
        <v>1.3866583561624301E-3</v>
      </c>
      <c r="Y853" s="25">
        <v>10467</v>
      </c>
      <c r="Z853" s="27">
        <v>2633190</v>
      </c>
      <c r="AA853" s="28">
        <f t="shared" si="26"/>
        <v>2.723311546840954E-3</v>
      </c>
      <c r="AC853" t="str">
        <f t="shared" si="27"/>
        <v>2302003100-51683-VOC</v>
      </c>
      <c r="AD853" t="str">
        <f>IF(COUNTIF('NP-NRModel-MAR-WILDFIRES Modifi'!V:V, AC853)=0, "Missing", "")</f>
        <v/>
      </c>
    </row>
    <row r="854" spans="1:30" hidden="1" x14ac:dyDescent="0.3">
      <c r="A854" s="24">
        <v>2302003100</v>
      </c>
      <c r="B854" s="40">
        <v>51685</v>
      </c>
      <c r="C854" s="25"/>
      <c r="D854" s="25"/>
      <c r="E854" s="25"/>
      <c r="F854" s="25"/>
      <c r="G854" s="25" t="s">
        <v>12</v>
      </c>
      <c r="H854" s="25">
        <v>7.0933124999900801E-2</v>
      </c>
      <c r="I854" s="25">
        <v>153</v>
      </c>
      <c r="J854" s="25">
        <v>4.6361519607778298E-4</v>
      </c>
      <c r="K854" s="25"/>
      <c r="L854" s="25"/>
      <c r="M854" s="25">
        <v>10467</v>
      </c>
      <c r="N854" s="26">
        <v>111281</v>
      </c>
      <c r="O854" s="24">
        <v>2302003100</v>
      </c>
      <c r="P854" s="25">
        <v>51685</v>
      </c>
      <c r="Q854" s="25"/>
      <c r="R854" s="25"/>
      <c r="S854" s="25"/>
      <c r="T854" s="25"/>
      <c r="U854" s="25" t="s">
        <v>12</v>
      </c>
      <c r="V854" s="25">
        <v>0.17023949999976101</v>
      </c>
      <c r="W854" s="25">
        <v>365</v>
      </c>
      <c r="X854" s="25">
        <v>4.6640958904044298E-4</v>
      </c>
      <c r="Y854" s="25">
        <v>10467</v>
      </c>
      <c r="Z854" s="27">
        <v>111281</v>
      </c>
      <c r="AA854" s="28">
        <f t="shared" si="26"/>
        <v>2.7233115468409731E-3</v>
      </c>
      <c r="AC854" t="str">
        <f t="shared" si="27"/>
        <v>2302003100-51685-VOC</v>
      </c>
      <c r="AD854" t="str">
        <f>IF(COUNTIF('NP-NRModel-MAR-WILDFIRES Modifi'!V:V, AC854)=0, "Missing", "")</f>
        <v/>
      </c>
    </row>
    <row r="855" spans="1:30" hidden="1" x14ac:dyDescent="0.3">
      <c r="A855" s="24">
        <v>2302003200</v>
      </c>
      <c r="B855" s="40">
        <v>11001</v>
      </c>
      <c r="C855" s="25"/>
      <c r="D855" s="25"/>
      <c r="E855" s="25"/>
      <c r="F855" s="25"/>
      <c r="G855" s="25" t="s">
        <v>12</v>
      </c>
      <c r="H855" s="25">
        <v>0.14595608333312901</v>
      </c>
      <c r="I855" s="25">
        <v>153</v>
      </c>
      <c r="J855" s="25">
        <v>9.5396132897470004E-4</v>
      </c>
      <c r="K855" s="25"/>
      <c r="L855" s="25"/>
      <c r="M855" s="25">
        <v>10467</v>
      </c>
      <c r="N855" s="26">
        <v>1562572</v>
      </c>
      <c r="O855" s="24">
        <v>2302003200</v>
      </c>
      <c r="P855" s="25">
        <v>11001</v>
      </c>
      <c r="Q855" s="25"/>
      <c r="R855" s="25"/>
      <c r="S855" s="25"/>
      <c r="T855" s="25"/>
      <c r="U855" s="25" t="s">
        <v>12</v>
      </c>
      <c r="V855" s="25">
        <v>0.35029459999951001</v>
      </c>
      <c r="W855" s="25">
        <v>365</v>
      </c>
      <c r="X855" s="25">
        <v>9.5971123287537103E-4</v>
      </c>
      <c r="Y855" s="25">
        <v>10467</v>
      </c>
      <c r="Z855" s="27">
        <v>1562572</v>
      </c>
      <c r="AA855" s="28">
        <f t="shared" si="26"/>
        <v>2.7233115468409575E-3</v>
      </c>
      <c r="AC855" t="str">
        <f t="shared" si="27"/>
        <v>2302003200-11001-VOC</v>
      </c>
      <c r="AD855" t="str">
        <f>IF(COUNTIF('NP-NRModel-MAR-WILDFIRES Modifi'!V:V, AC855)=0, "Missing", "")</f>
        <v/>
      </c>
    </row>
    <row r="856" spans="1:30" hidden="1" x14ac:dyDescent="0.3">
      <c r="A856" s="24">
        <v>2302003200</v>
      </c>
      <c r="B856" s="40">
        <v>24009</v>
      </c>
      <c r="C856" s="25"/>
      <c r="D856" s="25"/>
      <c r="E856" s="25"/>
      <c r="F856" s="25"/>
      <c r="G856" s="25" t="s">
        <v>12</v>
      </c>
      <c r="H856" s="25">
        <v>9.8093041666529393E-3</v>
      </c>
      <c r="I856" s="25">
        <v>153</v>
      </c>
      <c r="J856" s="29">
        <v>6.4113099128450498E-5</v>
      </c>
      <c r="K856" s="29"/>
      <c r="L856" s="29"/>
      <c r="M856" s="25">
        <v>10467</v>
      </c>
      <c r="N856" s="26">
        <v>1504698</v>
      </c>
      <c r="O856" s="24">
        <v>2302003200</v>
      </c>
      <c r="P856" s="25">
        <v>24009</v>
      </c>
      <c r="Q856" s="25"/>
      <c r="R856" s="25"/>
      <c r="S856" s="25"/>
      <c r="T856" s="25"/>
      <c r="U856" s="25" t="s">
        <v>12</v>
      </c>
      <c r="V856" s="25">
        <v>2.3542329999966999E-2</v>
      </c>
      <c r="W856" s="25">
        <v>365</v>
      </c>
      <c r="X856" s="29">
        <v>6.4499534246485098E-5</v>
      </c>
      <c r="Y856" s="25">
        <v>10467</v>
      </c>
      <c r="Z856" s="27">
        <v>1504698</v>
      </c>
      <c r="AA856" s="28">
        <f t="shared" si="26"/>
        <v>2.7233115468409614E-3</v>
      </c>
      <c r="AC856" t="str">
        <f t="shared" si="27"/>
        <v>2302003200-24009-VOC</v>
      </c>
      <c r="AD856" t="str">
        <f>IF(COUNTIF('NP-NRModel-MAR-WILDFIRES Modifi'!V:V, AC856)=0, "Missing", "")</f>
        <v/>
      </c>
    </row>
    <row r="857" spans="1:30" hidden="1" x14ac:dyDescent="0.3">
      <c r="A857" s="24">
        <v>2302003200</v>
      </c>
      <c r="B857" s="40">
        <v>24017</v>
      </c>
      <c r="C857" s="25"/>
      <c r="D857" s="25"/>
      <c r="E857" s="25"/>
      <c r="F857" s="25"/>
      <c r="G857" s="25" t="s">
        <v>12</v>
      </c>
      <c r="H857" s="25">
        <v>1.9648258333305801E-2</v>
      </c>
      <c r="I857" s="25">
        <v>153</v>
      </c>
      <c r="J857" s="25">
        <v>1.2841998910657399E-4</v>
      </c>
      <c r="K857" s="25"/>
      <c r="L857" s="25"/>
      <c r="M857" s="25">
        <v>10467</v>
      </c>
      <c r="N857" s="26">
        <v>111899</v>
      </c>
      <c r="O857" s="24">
        <v>2302003200</v>
      </c>
      <c r="P857" s="25">
        <v>24017</v>
      </c>
      <c r="Q857" s="25"/>
      <c r="R857" s="25"/>
      <c r="S857" s="25"/>
      <c r="T857" s="25"/>
      <c r="U857" s="25" t="s">
        <v>12</v>
      </c>
      <c r="V857" s="25">
        <v>4.7155819999933603E-2</v>
      </c>
      <c r="W857" s="25">
        <v>365</v>
      </c>
      <c r="X857" s="25">
        <v>1.29194027397078E-4</v>
      </c>
      <c r="Y857" s="25">
        <v>10467</v>
      </c>
      <c r="Z857" s="27">
        <v>111899</v>
      </c>
      <c r="AA857" s="28">
        <f t="shared" si="26"/>
        <v>2.72331154684098E-3</v>
      </c>
      <c r="AC857" t="str">
        <f t="shared" si="27"/>
        <v>2302003200-24017-VOC</v>
      </c>
      <c r="AD857" t="str">
        <f>IF(COUNTIF('NP-NRModel-MAR-WILDFIRES Modifi'!V:V, AC857)=0, "Missing", "")</f>
        <v/>
      </c>
    </row>
    <row r="858" spans="1:30" hidden="1" x14ac:dyDescent="0.3">
      <c r="A858" s="24">
        <v>2302003200</v>
      </c>
      <c r="B858" s="40">
        <v>24021</v>
      </c>
      <c r="C858" s="25"/>
      <c r="D858" s="25"/>
      <c r="E858" s="25"/>
      <c r="F858" s="25"/>
      <c r="G858" s="25" t="s">
        <v>12</v>
      </c>
      <c r="H858" s="25">
        <v>4.0000483333277402E-2</v>
      </c>
      <c r="I858" s="25">
        <v>153</v>
      </c>
      <c r="J858" s="25">
        <v>2.6144106753776E-4</v>
      </c>
      <c r="K858" s="25"/>
      <c r="L858" s="25"/>
      <c r="M858" s="25">
        <v>10467</v>
      </c>
      <c r="N858" s="26">
        <v>1327801</v>
      </c>
      <c r="O858" s="24">
        <v>2302003200</v>
      </c>
      <c r="P858" s="25">
        <v>24021</v>
      </c>
      <c r="Q858" s="25"/>
      <c r="R858" s="25"/>
      <c r="S858" s="25"/>
      <c r="T858" s="25"/>
      <c r="U858" s="25" t="s">
        <v>12</v>
      </c>
      <c r="V858" s="25">
        <v>9.6001159999865304E-2</v>
      </c>
      <c r="W858" s="25">
        <v>365</v>
      </c>
      <c r="X858" s="25">
        <v>2.6301687671195897E-4</v>
      </c>
      <c r="Y858" s="25">
        <v>10467</v>
      </c>
      <c r="Z858" s="27">
        <v>1327801</v>
      </c>
      <c r="AA858" s="28">
        <f t="shared" si="26"/>
        <v>2.7233115468409635E-3</v>
      </c>
      <c r="AC858" t="str">
        <f t="shared" si="27"/>
        <v>2302003200-24021-VOC</v>
      </c>
      <c r="AD858" t="str">
        <f>IF(COUNTIF('NP-NRModel-MAR-WILDFIRES Modifi'!V:V, AC858)=0, "Missing", "")</f>
        <v/>
      </c>
    </row>
    <row r="859" spans="1:30" hidden="1" x14ac:dyDescent="0.3">
      <c r="A859" s="24">
        <v>2302003200</v>
      </c>
      <c r="B859" s="40">
        <v>24031</v>
      </c>
      <c r="C859" s="25"/>
      <c r="D859" s="25"/>
      <c r="E859" s="25"/>
      <c r="F859" s="25"/>
      <c r="G859" s="25" t="s">
        <v>12</v>
      </c>
      <c r="H859" s="25">
        <v>0.16864591666643</v>
      </c>
      <c r="I859" s="25">
        <v>153</v>
      </c>
      <c r="J859" s="25">
        <v>1.10226089324464E-3</v>
      </c>
      <c r="K859" s="25"/>
      <c r="L859" s="25"/>
      <c r="M859" s="25">
        <v>10467</v>
      </c>
      <c r="N859" s="26">
        <v>146117</v>
      </c>
      <c r="O859" s="24">
        <v>2302003200</v>
      </c>
      <c r="P859" s="25">
        <v>24031</v>
      </c>
      <c r="Q859" s="25"/>
      <c r="R859" s="25"/>
      <c r="S859" s="25"/>
      <c r="T859" s="25"/>
      <c r="U859" s="25" t="s">
        <v>12</v>
      </c>
      <c r="V859" s="25">
        <v>0.40475019999943401</v>
      </c>
      <c r="W859" s="25">
        <v>365</v>
      </c>
      <c r="X859" s="25">
        <v>1.1089046575326899E-3</v>
      </c>
      <c r="Y859" s="25">
        <v>10467</v>
      </c>
      <c r="Z859" s="27">
        <v>146117</v>
      </c>
      <c r="AA859" s="28">
        <f t="shared" si="26"/>
        <v>2.723311546840944E-3</v>
      </c>
      <c r="AC859" t="str">
        <f t="shared" si="27"/>
        <v>2302003200-24031-VOC</v>
      </c>
      <c r="AD859" t="str">
        <f>IF(COUNTIF('NP-NRModel-MAR-WILDFIRES Modifi'!V:V, AC859)=0, "Missing", "")</f>
        <v/>
      </c>
    </row>
    <row r="860" spans="1:30" hidden="1" x14ac:dyDescent="0.3">
      <c r="A860" s="24">
        <v>2302003200</v>
      </c>
      <c r="B860" s="40">
        <v>24033</v>
      </c>
      <c r="C860" s="25"/>
      <c r="D860" s="25"/>
      <c r="E860" s="25"/>
      <c r="F860" s="25"/>
      <c r="G860" s="25" t="s">
        <v>12</v>
      </c>
      <c r="H860" s="25">
        <v>0.12914912499981901</v>
      </c>
      <c r="I860" s="25">
        <v>153</v>
      </c>
      <c r="J860" s="25">
        <v>8.4411192810339398E-4</v>
      </c>
      <c r="K860" s="25"/>
      <c r="L860" s="25"/>
      <c r="M860" s="25">
        <v>10467</v>
      </c>
      <c r="N860" s="26">
        <v>2785638</v>
      </c>
      <c r="O860" s="24">
        <v>2302003200</v>
      </c>
      <c r="P860" s="25">
        <v>24033</v>
      </c>
      <c r="Q860" s="25"/>
      <c r="R860" s="25"/>
      <c r="S860" s="25"/>
      <c r="T860" s="25"/>
      <c r="U860" s="25" t="s">
        <v>12</v>
      </c>
      <c r="V860" s="25">
        <v>0.30995789999956502</v>
      </c>
      <c r="W860" s="25">
        <v>365</v>
      </c>
      <c r="X860" s="25">
        <v>8.4919972602620695E-4</v>
      </c>
      <c r="Y860" s="25">
        <v>10467</v>
      </c>
      <c r="Z860" s="27">
        <v>2785638</v>
      </c>
      <c r="AA860" s="28">
        <f t="shared" si="26"/>
        <v>2.7233115468409696E-3</v>
      </c>
      <c r="AC860" t="str">
        <f t="shared" si="27"/>
        <v>2302003200-24033-VOC</v>
      </c>
      <c r="AD860" t="str">
        <f>IF(COUNTIF('NP-NRModel-MAR-WILDFIRES Modifi'!V:V, AC860)=0, "Missing", "")</f>
        <v/>
      </c>
    </row>
    <row r="861" spans="1:30" hidden="1" x14ac:dyDescent="0.3">
      <c r="A861" s="24">
        <v>2302003200</v>
      </c>
      <c r="B861" s="40">
        <v>51013</v>
      </c>
      <c r="C861" s="25"/>
      <c r="D861" s="25"/>
      <c r="E861" s="25"/>
      <c r="F861" s="25"/>
      <c r="G861" s="25" t="s">
        <v>12</v>
      </c>
      <c r="H861" s="25">
        <v>4.9053624999931399E-2</v>
      </c>
      <c r="I861" s="25">
        <v>153</v>
      </c>
      <c r="J861" s="25">
        <v>3.2061192810412599E-4</v>
      </c>
      <c r="K861" s="25"/>
      <c r="L861" s="25"/>
      <c r="M861" s="25">
        <v>10467</v>
      </c>
      <c r="N861" s="26">
        <v>663610</v>
      </c>
      <c r="O861" s="24">
        <v>2302003200</v>
      </c>
      <c r="P861" s="25">
        <v>51013</v>
      </c>
      <c r="Q861" s="25"/>
      <c r="R861" s="25"/>
      <c r="S861" s="25"/>
      <c r="T861" s="25"/>
      <c r="U861" s="25" t="s">
        <v>12</v>
      </c>
      <c r="V861" s="25">
        <v>0.117728699999834</v>
      </c>
      <c r="W861" s="25">
        <v>365</v>
      </c>
      <c r="X861" s="25">
        <v>3.2254438356118999E-4</v>
      </c>
      <c r="Y861" s="25">
        <v>10467</v>
      </c>
      <c r="Z861" s="27">
        <v>663610</v>
      </c>
      <c r="AA861" s="28">
        <f t="shared" si="26"/>
        <v>2.723311546840983E-3</v>
      </c>
      <c r="AC861" t="str">
        <f t="shared" si="27"/>
        <v>2302003200-51013-VOC</v>
      </c>
      <c r="AD861" t="str">
        <f>IF(COUNTIF('NP-NRModel-MAR-WILDFIRES Modifi'!V:V, AC861)=0, "Missing", "")</f>
        <v/>
      </c>
    </row>
    <row r="862" spans="1:30" hidden="1" x14ac:dyDescent="0.3">
      <c r="A862" s="24">
        <v>2302003200</v>
      </c>
      <c r="B862" s="40">
        <v>51059</v>
      </c>
      <c r="C862" s="25"/>
      <c r="D862" s="25"/>
      <c r="E862" s="25"/>
      <c r="F862" s="25"/>
      <c r="G862" s="25" t="s">
        <v>12</v>
      </c>
      <c r="H862" s="25">
        <v>0.20366979166638099</v>
      </c>
      <c r="I862" s="25">
        <v>153</v>
      </c>
      <c r="J862" s="25">
        <v>1.33117510893059E-3</v>
      </c>
      <c r="K862" s="25"/>
      <c r="L862" s="25"/>
      <c r="M862" s="25">
        <v>10467</v>
      </c>
      <c r="N862" s="26">
        <v>1173435</v>
      </c>
      <c r="O862" s="24">
        <v>2302003200</v>
      </c>
      <c r="P862" s="25">
        <v>51059</v>
      </c>
      <c r="Q862" s="25"/>
      <c r="R862" s="25"/>
      <c r="S862" s="25"/>
      <c r="T862" s="25"/>
      <c r="U862" s="25" t="s">
        <v>12</v>
      </c>
      <c r="V862" s="25">
        <v>0.488807499999313</v>
      </c>
      <c r="W862" s="25">
        <v>365</v>
      </c>
      <c r="X862" s="25">
        <v>1.3391986301350999E-3</v>
      </c>
      <c r="Y862" s="25">
        <v>10467</v>
      </c>
      <c r="Z862" s="27">
        <v>1173435</v>
      </c>
      <c r="AA862" s="28">
        <f t="shared" si="26"/>
        <v>2.7233115468409566E-3</v>
      </c>
      <c r="AC862" t="str">
        <f t="shared" si="27"/>
        <v>2302003200-51059-VOC</v>
      </c>
      <c r="AD862" t="str">
        <f>IF(COUNTIF('NP-NRModel-MAR-WILDFIRES Modifi'!V:V, AC862)=0, "Missing", "")</f>
        <v/>
      </c>
    </row>
    <row r="863" spans="1:30" hidden="1" x14ac:dyDescent="0.3">
      <c r="A863" s="24">
        <v>2302003200</v>
      </c>
      <c r="B863" s="40">
        <v>51107</v>
      </c>
      <c r="C863" s="25"/>
      <c r="D863" s="25"/>
      <c r="E863" s="25"/>
      <c r="F863" s="25"/>
      <c r="G863" s="25" t="s">
        <v>12</v>
      </c>
      <c r="H863" s="25">
        <v>6.4610374999909598E-2</v>
      </c>
      <c r="I863" s="25">
        <v>153</v>
      </c>
      <c r="J863" s="25">
        <v>4.2229003267914701E-4</v>
      </c>
      <c r="K863" s="25"/>
      <c r="L863" s="25"/>
      <c r="M863" s="25">
        <v>10467</v>
      </c>
      <c r="N863" s="26">
        <v>992588</v>
      </c>
      <c r="O863" s="24">
        <v>2302003200</v>
      </c>
      <c r="P863" s="25">
        <v>51107</v>
      </c>
      <c r="Q863" s="25"/>
      <c r="R863" s="25"/>
      <c r="S863" s="25"/>
      <c r="T863" s="25"/>
      <c r="U863" s="25" t="s">
        <v>12</v>
      </c>
      <c r="V863" s="25">
        <v>0.15506489999978201</v>
      </c>
      <c r="W863" s="25">
        <v>365</v>
      </c>
      <c r="X863" s="25">
        <v>4.2483534246515702E-4</v>
      </c>
      <c r="Y863" s="25">
        <v>10467</v>
      </c>
      <c r="Z863" s="27">
        <v>992588</v>
      </c>
      <c r="AA863" s="28">
        <f t="shared" si="26"/>
        <v>2.7233115468409722E-3</v>
      </c>
      <c r="AC863" t="str">
        <f t="shared" si="27"/>
        <v>2302003200-51107-VOC</v>
      </c>
      <c r="AD863" t="str">
        <f>IF(COUNTIF('NP-NRModel-MAR-WILDFIRES Modifi'!V:V, AC863)=0, "Missing", "")</f>
        <v/>
      </c>
    </row>
    <row r="864" spans="1:30" hidden="1" x14ac:dyDescent="0.3">
      <c r="A864" s="24">
        <v>2302003200</v>
      </c>
      <c r="B864" s="40">
        <v>51153</v>
      </c>
      <c r="C864" s="25"/>
      <c r="D864" s="25"/>
      <c r="E864" s="25"/>
      <c r="F864" s="25"/>
      <c r="G864" s="25" t="s">
        <v>12</v>
      </c>
      <c r="H864" s="25">
        <v>6.8054208333237803E-2</v>
      </c>
      <c r="I864" s="25">
        <v>153</v>
      </c>
      <c r="J864" s="25">
        <v>4.4479874727606399E-4</v>
      </c>
      <c r="K864" s="25"/>
      <c r="L864" s="25"/>
      <c r="M864" s="25">
        <v>10467</v>
      </c>
      <c r="N864" s="26">
        <v>585826</v>
      </c>
      <c r="O864" s="24">
        <v>2302003200</v>
      </c>
      <c r="P864" s="25">
        <v>51153</v>
      </c>
      <c r="Q864" s="25"/>
      <c r="R864" s="25"/>
      <c r="S864" s="25"/>
      <c r="T864" s="25"/>
      <c r="U864" s="25" t="s">
        <v>12</v>
      </c>
      <c r="V864" s="25">
        <v>0.16333009999977099</v>
      </c>
      <c r="W864" s="25">
        <v>365</v>
      </c>
      <c r="X864" s="25">
        <v>4.4747972602676998E-4</v>
      </c>
      <c r="Y864" s="25">
        <v>10467</v>
      </c>
      <c r="Z864" s="27">
        <v>585826</v>
      </c>
      <c r="AA864" s="28">
        <f t="shared" si="26"/>
        <v>2.7233115468409536E-3</v>
      </c>
      <c r="AC864" t="str">
        <f t="shared" si="27"/>
        <v>2302003200-51153-VOC</v>
      </c>
      <c r="AD864" t="str">
        <f>IF(COUNTIF('NP-NRModel-MAR-WILDFIRES Modifi'!V:V, AC864)=0, "Missing", "")</f>
        <v/>
      </c>
    </row>
    <row r="865" spans="1:30" hidden="1" x14ac:dyDescent="0.3">
      <c r="A865" s="24">
        <v>2302003200</v>
      </c>
      <c r="B865" s="40">
        <v>51510</v>
      </c>
      <c r="C865" s="25"/>
      <c r="D865" s="25"/>
      <c r="E865" s="25"/>
      <c r="F865" s="25"/>
      <c r="G865" s="25" t="s">
        <v>12</v>
      </c>
      <c r="H865" s="25">
        <v>3.2661974999954303E-2</v>
      </c>
      <c r="I865" s="25">
        <v>153</v>
      </c>
      <c r="J865" s="25">
        <v>2.13476960784015E-4</v>
      </c>
      <c r="K865" s="25"/>
      <c r="L865" s="25"/>
      <c r="M865" s="25">
        <v>10467</v>
      </c>
      <c r="N865" s="26">
        <v>2487049</v>
      </c>
      <c r="O865" s="24">
        <v>2302003200</v>
      </c>
      <c r="P865" s="25">
        <v>51510</v>
      </c>
      <c r="Q865" s="25"/>
      <c r="R865" s="25"/>
      <c r="S865" s="25"/>
      <c r="T865" s="25"/>
      <c r="U865" s="25" t="s">
        <v>12</v>
      </c>
      <c r="V865" s="25">
        <v>7.83887399998901E-2</v>
      </c>
      <c r="W865" s="25">
        <v>365</v>
      </c>
      <c r="X865" s="25">
        <v>2.1476367123257501E-4</v>
      </c>
      <c r="Y865" s="25">
        <v>10467</v>
      </c>
      <c r="Z865" s="27">
        <v>2487049</v>
      </c>
      <c r="AA865" s="28">
        <f t="shared" si="26"/>
        <v>2.7233115468409657E-3</v>
      </c>
      <c r="AC865" t="str">
        <f t="shared" si="27"/>
        <v>2302003200-51510-VOC</v>
      </c>
      <c r="AD865" t="str">
        <f>IF(COUNTIF('NP-NRModel-MAR-WILDFIRES Modifi'!V:V, AC865)=0, "Missing", "")</f>
        <v/>
      </c>
    </row>
    <row r="866" spans="1:30" hidden="1" x14ac:dyDescent="0.3">
      <c r="A866" s="24">
        <v>2302003200</v>
      </c>
      <c r="B866" s="40">
        <v>51600</v>
      </c>
      <c r="C866" s="25"/>
      <c r="D866" s="25"/>
      <c r="E866" s="25"/>
      <c r="F866" s="25"/>
      <c r="G866" s="25" t="s">
        <v>12</v>
      </c>
      <c r="H866" s="25">
        <v>1.3273116666648E-2</v>
      </c>
      <c r="I866" s="25">
        <v>153</v>
      </c>
      <c r="J866" s="29">
        <v>8.6752396514039402E-5</v>
      </c>
      <c r="K866" s="29"/>
      <c r="L866" s="29"/>
      <c r="M866" s="25">
        <v>10467</v>
      </c>
      <c r="N866" s="26">
        <v>4001527</v>
      </c>
      <c r="O866" s="24">
        <v>2302003200</v>
      </c>
      <c r="P866" s="25">
        <v>51600</v>
      </c>
      <c r="Q866" s="25"/>
      <c r="R866" s="25"/>
      <c r="S866" s="25"/>
      <c r="T866" s="25"/>
      <c r="U866" s="25" t="s">
        <v>12</v>
      </c>
      <c r="V866" s="25">
        <v>3.1855479999955201E-2</v>
      </c>
      <c r="W866" s="25">
        <v>365</v>
      </c>
      <c r="X866" s="29">
        <v>8.7275287671110098E-5</v>
      </c>
      <c r="Y866" s="25">
        <v>10467</v>
      </c>
      <c r="Z866" s="27">
        <v>4001527</v>
      </c>
      <c r="AA866" s="28">
        <f t="shared" si="26"/>
        <v>2.7233115468409644E-3</v>
      </c>
      <c r="AC866" t="str">
        <f t="shared" si="27"/>
        <v>2302003200-51600-VOC</v>
      </c>
      <c r="AD866" t="str">
        <f>IF(COUNTIF('NP-NRModel-MAR-WILDFIRES Modifi'!V:V, AC866)=0, "Missing", "")</f>
        <v/>
      </c>
    </row>
    <row r="867" spans="1:30" hidden="1" x14ac:dyDescent="0.3">
      <c r="A867" s="24">
        <v>2302003200</v>
      </c>
      <c r="B867" s="40">
        <v>51610</v>
      </c>
      <c r="C867" s="25"/>
      <c r="D867" s="25"/>
      <c r="E867" s="25"/>
      <c r="F867" s="25"/>
      <c r="G867" s="25" t="s">
        <v>12</v>
      </c>
      <c r="H867" s="25">
        <v>5.1832958333260801E-3</v>
      </c>
      <c r="I867" s="25">
        <v>153</v>
      </c>
      <c r="J867" s="29">
        <v>3.3877750544614903E-5</v>
      </c>
      <c r="K867" s="29"/>
      <c r="L867" s="29"/>
      <c r="M867" s="25">
        <v>10467</v>
      </c>
      <c r="N867" s="26">
        <v>3335776</v>
      </c>
      <c r="O867" s="24">
        <v>2302003200</v>
      </c>
      <c r="P867" s="25">
        <v>51610</v>
      </c>
      <c r="Q867" s="25"/>
      <c r="R867" s="25"/>
      <c r="S867" s="25"/>
      <c r="T867" s="25"/>
      <c r="U867" s="25" t="s">
        <v>12</v>
      </c>
      <c r="V867" s="25">
        <v>1.24399099999824E-2</v>
      </c>
      <c r="W867" s="25">
        <v>365</v>
      </c>
      <c r="X867" s="29">
        <v>3.4081945205431503E-5</v>
      </c>
      <c r="Y867" s="25">
        <v>10467</v>
      </c>
      <c r="Z867" s="27">
        <v>3335776</v>
      </c>
      <c r="AA867" s="28">
        <f t="shared" si="26"/>
        <v>2.7233115468410008E-3</v>
      </c>
      <c r="AC867" t="str">
        <f t="shared" si="27"/>
        <v>2302003200-51610-VOC</v>
      </c>
      <c r="AD867" t="str">
        <f>IF(COUNTIF('NP-NRModel-MAR-WILDFIRES Modifi'!V:V, AC867)=0, "Missing", "")</f>
        <v/>
      </c>
    </row>
    <row r="868" spans="1:30" hidden="1" x14ac:dyDescent="0.3">
      <c r="A868" s="24">
        <v>2302003200</v>
      </c>
      <c r="B868" s="40">
        <v>51683</v>
      </c>
      <c r="C868" s="25"/>
      <c r="D868" s="25"/>
      <c r="E868" s="25"/>
      <c r="F868" s="25"/>
      <c r="G868" s="25" t="s">
        <v>12</v>
      </c>
      <c r="H868" s="25">
        <v>1.06282749999851E-2</v>
      </c>
      <c r="I868" s="25">
        <v>153</v>
      </c>
      <c r="J868" s="29">
        <v>6.9465849673105298E-5</v>
      </c>
      <c r="K868" s="29"/>
      <c r="L868" s="29"/>
      <c r="M868" s="25">
        <v>10467</v>
      </c>
      <c r="N868" s="26">
        <v>1956144</v>
      </c>
      <c r="O868" s="24">
        <v>2302003200</v>
      </c>
      <c r="P868" s="25">
        <v>51683</v>
      </c>
      <c r="Q868" s="25"/>
      <c r="R868" s="25"/>
      <c r="S868" s="25"/>
      <c r="T868" s="25"/>
      <c r="U868" s="25" t="s">
        <v>12</v>
      </c>
      <c r="V868" s="25">
        <v>2.5507859999964199E-2</v>
      </c>
      <c r="W868" s="25">
        <v>365</v>
      </c>
      <c r="X868" s="29">
        <v>6.9884547945107497E-5</v>
      </c>
      <c r="Y868" s="25">
        <v>10467</v>
      </c>
      <c r="Z868" s="27">
        <v>1956144</v>
      </c>
      <c r="AA868" s="28">
        <f t="shared" si="26"/>
        <v>2.7233115468409657E-3</v>
      </c>
      <c r="AC868" t="str">
        <f t="shared" si="27"/>
        <v>2302003200-51683-VOC</v>
      </c>
      <c r="AD868" t="str">
        <f>IF(COUNTIF('NP-NRModel-MAR-WILDFIRES Modifi'!V:V, AC868)=0, "Missing", "")</f>
        <v/>
      </c>
    </row>
    <row r="869" spans="1:30" hidden="1" x14ac:dyDescent="0.3">
      <c r="A869" s="24">
        <v>2302003200</v>
      </c>
      <c r="B869" s="40">
        <v>51685</v>
      </c>
      <c r="C869" s="25"/>
      <c r="D869" s="25"/>
      <c r="E869" s="25"/>
      <c r="F869" s="25"/>
      <c r="G869" s="25" t="s">
        <v>12</v>
      </c>
      <c r="H869" s="25">
        <v>2.9635154166625099E-3</v>
      </c>
      <c r="I869" s="25">
        <v>153</v>
      </c>
      <c r="J869" s="29">
        <v>1.9369381808251699E-5</v>
      </c>
      <c r="K869" s="29"/>
      <c r="L869" s="29"/>
      <c r="M869" s="25">
        <v>10467</v>
      </c>
      <c r="N869" s="26">
        <v>3890156</v>
      </c>
      <c r="O869" s="24">
        <v>2302003200</v>
      </c>
      <c r="P869" s="25">
        <v>51685</v>
      </c>
      <c r="Q869" s="25"/>
      <c r="R869" s="25"/>
      <c r="S869" s="25"/>
      <c r="T869" s="25"/>
      <c r="U869" s="25" t="s">
        <v>12</v>
      </c>
      <c r="V869" s="25">
        <v>7.1124369999900896E-3</v>
      </c>
      <c r="W869" s="25">
        <v>365</v>
      </c>
      <c r="X869" s="29">
        <v>1.94861287670961E-5</v>
      </c>
      <c r="Y869" s="25">
        <v>10467</v>
      </c>
      <c r="Z869" s="27">
        <v>3890156</v>
      </c>
      <c r="AA869" s="28">
        <f t="shared" si="26"/>
        <v>2.7233115468409336E-3</v>
      </c>
      <c r="AC869" t="str">
        <f t="shared" si="27"/>
        <v>2302003200-51685-VOC</v>
      </c>
      <c r="AD869" t="str">
        <f>IF(COUNTIF('NP-NRModel-MAR-WILDFIRES Modifi'!V:V, AC869)=0, "Missing", "")</f>
        <v/>
      </c>
    </row>
    <row r="870" spans="1:30" hidden="1" x14ac:dyDescent="0.3">
      <c r="A870" s="24">
        <v>2302050000</v>
      </c>
      <c r="B870" s="40">
        <v>51013</v>
      </c>
      <c r="C870" s="25"/>
      <c r="D870" s="25"/>
      <c r="E870" s="25"/>
      <c r="F870" s="25"/>
      <c r="G870" s="25" t="s">
        <v>12</v>
      </c>
      <c r="H870" s="25">
        <v>15.4123624999784</v>
      </c>
      <c r="I870" s="25">
        <v>153</v>
      </c>
      <c r="J870" s="25">
        <v>0.10073439542469501</v>
      </c>
      <c r="K870" s="25"/>
      <c r="L870" s="25"/>
      <c r="M870" s="25">
        <v>10467</v>
      </c>
      <c r="N870" s="26">
        <v>2777411</v>
      </c>
      <c r="O870" s="24">
        <v>2302050000</v>
      </c>
      <c r="P870" s="25">
        <v>51013</v>
      </c>
      <c r="Q870" s="25"/>
      <c r="R870" s="25"/>
      <c r="S870" s="25"/>
      <c r="T870" s="25"/>
      <c r="U870" s="25" t="s">
        <v>12</v>
      </c>
      <c r="V870" s="25">
        <v>36.989669999948099</v>
      </c>
      <c r="W870" s="25">
        <v>365</v>
      </c>
      <c r="X870" s="25">
        <v>0.101341561643693</v>
      </c>
      <c r="Y870" s="25">
        <v>10467</v>
      </c>
      <c r="Z870" s="27">
        <v>2777411</v>
      </c>
      <c r="AA870" s="28">
        <f t="shared" si="26"/>
        <v>2.7233115468409518E-3</v>
      </c>
      <c r="AC870" t="str">
        <f t="shared" si="27"/>
        <v>2302050000-51013-VOC</v>
      </c>
      <c r="AD870" t="str">
        <f>IF(COUNTIF('NP-NRModel-MAR-WILDFIRES Modifi'!V:V, AC870)=0, "Missing", "")</f>
        <v/>
      </c>
    </row>
    <row r="871" spans="1:30" hidden="1" x14ac:dyDescent="0.3">
      <c r="A871" s="24">
        <v>2302050000</v>
      </c>
      <c r="B871" s="40">
        <v>51059</v>
      </c>
      <c r="C871" s="25"/>
      <c r="D871" s="25"/>
      <c r="E871" s="25"/>
      <c r="F871" s="25"/>
      <c r="G871" s="25" t="s">
        <v>12</v>
      </c>
      <c r="H871" s="25">
        <v>74.290791666562896</v>
      </c>
      <c r="I871" s="25">
        <v>153</v>
      </c>
      <c r="J871" s="25">
        <v>0.48556072984681597</v>
      </c>
      <c r="K871" s="25"/>
      <c r="L871" s="25"/>
      <c r="M871" s="25">
        <v>10467</v>
      </c>
      <c r="N871" s="26">
        <v>2247208</v>
      </c>
      <c r="O871" s="24">
        <v>2302050000</v>
      </c>
      <c r="P871" s="25">
        <v>51059</v>
      </c>
      <c r="Q871" s="25"/>
      <c r="R871" s="25"/>
      <c r="S871" s="25"/>
      <c r="T871" s="25"/>
      <c r="U871" s="25" t="s">
        <v>12</v>
      </c>
      <c r="V871" s="25">
        <v>178.29789999974901</v>
      </c>
      <c r="W871" s="25">
        <v>365</v>
      </c>
      <c r="X871" s="25">
        <v>0.48848739725958801</v>
      </c>
      <c r="Y871" s="25">
        <v>10467</v>
      </c>
      <c r="Z871" s="27">
        <v>2247208</v>
      </c>
      <c r="AA871" s="28">
        <f t="shared" si="26"/>
        <v>2.7233115468409865E-3</v>
      </c>
      <c r="AC871" t="str">
        <f t="shared" si="27"/>
        <v>2302050000-51059-VOC</v>
      </c>
      <c r="AD871" t="str">
        <f>IF(COUNTIF('NP-NRModel-MAR-WILDFIRES Modifi'!V:V, AC871)=0, "Missing", "")</f>
        <v/>
      </c>
    </row>
    <row r="872" spans="1:30" hidden="1" x14ac:dyDescent="0.3">
      <c r="A872" s="24">
        <v>2302050000</v>
      </c>
      <c r="B872" s="40">
        <v>51107</v>
      </c>
      <c r="C872" s="25"/>
      <c r="D872" s="25"/>
      <c r="E872" s="25"/>
      <c r="F872" s="25"/>
      <c r="G872" s="25" t="s">
        <v>12</v>
      </c>
      <c r="H872" s="25">
        <v>27.1869374999618</v>
      </c>
      <c r="I872" s="25">
        <v>153</v>
      </c>
      <c r="J872" s="25">
        <v>0.17769240196053501</v>
      </c>
      <c r="K872" s="25"/>
      <c r="L872" s="25"/>
      <c r="M872" s="25">
        <v>10467</v>
      </c>
      <c r="N872" s="26">
        <v>1076716</v>
      </c>
      <c r="O872" s="24">
        <v>2302050000</v>
      </c>
      <c r="P872" s="25">
        <v>51107</v>
      </c>
      <c r="Q872" s="25"/>
      <c r="R872" s="25"/>
      <c r="S872" s="25"/>
      <c r="T872" s="25"/>
      <c r="U872" s="25" t="s">
        <v>12</v>
      </c>
      <c r="V872" s="25">
        <v>65.248649999908594</v>
      </c>
      <c r="W872" s="25">
        <v>365</v>
      </c>
      <c r="X872" s="25">
        <v>0.17876342465728301</v>
      </c>
      <c r="Y872" s="25">
        <v>10467</v>
      </c>
      <c r="Z872" s="27">
        <v>1076716</v>
      </c>
      <c r="AA872" s="28">
        <f t="shared" si="26"/>
        <v>2.7233115468409527E-3</v>
      </c>
      <c r="AC872" t="str">
        <f t="shared" si="27"/>
        <v>2302050000-51107-VOC</v>
      </c>
      <c r="AD872" t="str">
        <f>IF(COUNTIF('NP-NRModel-MAR-WILDFIRES Modifi'!V:V, AC872)=0, "Missing", "")</f>
        <v/>
      </c>
    </row>
    <row r="873" spans="1:30" hidden="1" x14ac:dyDescent="0.3">
      <c r="A873" s="24">
        <v>2302050000</v>
      </c>
      <c r="B873" s="40">
        <v>51153</v>
      </c>
      <c r="C873" s="25"/>
      <c r="D873" s="25"/>
      <c r="E873" s="25"/>
      <c r="F873" s="25"/>
      <c r="G873" s="25" t="s">
        <v>12</v>
      </c>
      <c r="H873" s="25">
        <v>31.1423416666231</v>
      </c>
      <c r="I873" s="25">
        <v>153</v>
      </c>
      <c r="J873" s="25">
        <v>0.20354471677531399</v>
      </c>
      <c r="K873" s="25"/>
      <c r="L873" s="25"/>
      <c r="M873" s="25">
        <v>10467</v>
      </c>
      <c r="N873" s="26">
        <v>1896766</v>
      </c>
      <c r="O873" s="24">
        <v>2302050000</v>
      </c>
      <c r="P873" s="25">
        <v>51153</v>
      </c>
      <c r="Q873" s="25"/>
      <c r="R873" s="25"/>
      <c r="S873" s="25"/>
      <c r="T873" s="25"/>
      <c r="U873" s="25" t="s">
        <v>12</v>
      </c>
      <c r="V873" s="25">
        <v>74.741619999894894</v>
      </c>
      <c r="W873" s="25">
        <v>365</v>
      </c>
      <c r="X873" s="25">
        <v>0.20477156164354701</v>
      </c>
      <c r="Y873" s="25">
        <v>10467</v>
      </c>
      <c r="Z873" s="27">
        <v>1896766</v>
      </c>
      <c r="AA873" s="28">
        <f t="shared" si="26"/>
        <v>2.7233115468409735E-3</v>
      </c>
      <c r="AC873" t="str">
        <f t="shared" si="27"/>
        <v>2302050000-51153-VOC</v>
      </c>
      <c r="AD873" t="str">
        <f>IF(COUNTIF('NP-NRModel-MAR-WILDFIRES Modifi'!V:V, AC873)=0, "Missing", "")</f>
        <v/>
      </c>
    </row>
    <row r="874" spans="1:30" hidden="1" x14ac:dyDescent="0.3">
      <c r="A874" s="24">
        <v>2302050000</v>
      </c>
      <c r="B874" s="40">
        <v>51510</v>
      </c>
      <c r="C874" s="25"/>
      <c r="D874" s="25"/>
      <c r="E874" s="25"/>
      <c r="F874" s="25"/>
      <c r="G874" s="25" t="s">
        <v>12</v>
      </c>
      <c r="H874" s="25">
        <v>10.298912499985599</v>
      </c>
      <c r="I874" s="25">
        <v>153</v>
      </c>
      <c r="J874" s="25">
        <v>6.7313153594677197E-2</v>
      </c>
      <c r="K874" s="25"/>
      <c r="L874" s="25"/>
      <c r="M874" s="25">
        <v>10467</v>
      </c>
      <c r="N874" s="26">
        <v>3590424</v>
      </c>
      <c r="O874" s="24">
        <v>2302050000</v>
      </c>
      <c r="P874" s="25">
        <v>51510</v>
      </c>
      <c r="Q874" s="25"/>
      <c r="R874" s="25"/>
      <c r="S874" s="25"/>
      <c r="T874" s="25"/>
      <c r="U874" s="25" t="s">
        <v>12</v>
      </c>
      <c r="V874" s="25">
        <v>24.717389999965398</v>
      </c>
      <c r="W874" s="25">
        <v>365</v>
      </c>
      <c r="X874" s="25">
        <v>6.7718876712233894E-2</v>
      </c>
      <c r="Y874" s="25">
        <v>10467</v>
      </c>
      <c r="Z874" s="27">
        <v>3590424</v>
      </c>
      <c r="AA874" s="28">
        <f t="shared" si="26"/>
        <v>2.7233115468409661E-3</v>
      </c>
      <c r="AC874" t="str">
        <f t="shared" si="27"/>
        <v>2302050000-51510-VOC</v>
      </c>
      <c r="AD874" t="str">
        <f>IF(COUNTIF('NP-NRModel-MAR-WILDFIRES Modifi'!V:V, AC874)=0, "Missing", "")</f>
        <v/>
      </c>
    </row>
    <row r="875" spans="1:30" hidden="1" x14ac:dyDescent="0.3">
      <c r="A875" s="24">
        <v>2302050000</v>
      </c>
      <c r="B875" s="40">
        <v>51600</v>
      </c>
      <c r="C875" s="25"/>
      <c r="D875" s="25"/>
      <c r="E875" s="25"/>
      <c r="F875" s="25"/>
      <c r="G875" s="25" t="s">
        <v>12</v>
      </c>
      <c r="H875" s="25">
        <v>1.5594291666644799</v>
      </c>
      <c r="I875" s="25">
        <v>153</v>
      </c>
      <c r="J875" s="25">
        <v>1.0192347494538999E-2</v>
      </c>
      <c r="K875" s="25"/>
      <c r="L875" s="25"/>
      <c r="M875" s="25">
        <v>10467</v>
      </c>
      <c r="N875" s="26">
        <v>2396516</v>
      </c>
      <c r="O875" s="24">
        <v>2302050000</v>
      </c>
      <c r="P875" s="25">
        <v>51600</v>
      </c>
      <c r="Q875" s="25"/>
      <c r="R875" s="25"/>
      <c r="S875" s="25"/>
      <c r="T875" s="25"/>
      <c r="U875" s="25" t="s">
        <v>12</v>
      </c>
      <c r="V875" s="25">
        <v>3.7426299999947799</v>
      </c>
      <c r="W875" s="25">
        <v>365</v>
      </c>
      <c r="X875" s="25">
        <v>1.0253780821903501E-2</v>
      </c>
      <c r="Y875" s="25">
        <v>10467</v>
      </c>
      <c r="Z875" s="27">
        <v>2396516</v>
      </c>
      <c r="AA875" s="28">
        <f t="shared" si="26"/>
        <v>2.7233115468409154E-3</v>
      </c>
      <c r="AC875" t="str">
        <f t="shared" si="27"/>
        <v>2302050000-51600-VOC</v>
      </c>
      <c r="AD875" t="str">
        <f>IF(COUNTIF('NP-NRModel-MAR-WILDFIRES Modifi'!V:V, AC875)=0, "Missing", "")</f>
        <v/>
      </c>
    </row>
    <row r="876" spans="1:30" hidden="1" x14ac:dyDescent="0.3">
      <c r="A876" s="24">
        <v>2302050000</v>
      </c>
      <c r="B876" s="40">
        <v>51610</v>
      </c>
      <c r="C876" s="25"/>
      <c r="D876" s="25"/>
      <c r="E876" s="25"/>
      <c r="F876" s="25"/>
      <c r="G876" s="25" t="s">
        <v>12</v>
      </c>
      <c r="H876" s="25">
        <v>0.94666249999867702</v>
      </c>
      <c r="I876" s="25">
        <v>153</v>
      </c>
      <c r="J876" s="25">
        <v>6.1873366012985404E-3</v>
      </c>
      <c r="K876" s="25"/>
      <c r="L876" s="25"/>
      <c r="M876" s="25">
        <v>10467</v>
      </c>
      <c r="N876" s="26">
        <v>2639613</v>
      </c>
      <c r="O876" s="24">
        <v>2302050000</v>
      </c>
      <c r="P876" s="25">
        <v>51610</v>
      </c>
      <c r="Q876" s="25"/>
      <c r="R876" s="25"/>
      <c r="S876" s="25"/>
      <c r="T876" s="25"/>
      <c r="U876" s="25" t="s">
        <v>12</v>
      </c>
      <c r="V876" s="25">
        <v>2.2719899999968201</v>
      </c>
      <c r="W876" s="25">
        <v>365</v>
      </c>
      <c r="X876" s="25">
        <v>6.22463013697759E-3</v>
      </c>
      <c r="Y876" s="25">
        <v>10467</v>
      </c>
      <c r="Z876" s="27">
        <v>2639613</v>
      </c>
      <c r="AA876" s="28">
        <f t="shared" si="26"/>
        <v>2.7233115468409635E-3</v>
      </c>
      <c r="AC876" t="str">
        <f t="shared" si="27"/>
        <v>2302050000-51610-VOC</v>
      </c>
      <c r="AD876" t="str">
        <f>IF(COUNTIF('NP-NRModel-MAR-WILDFIRES Modifi'!V:V, AC876)=0, "Missing", "")</f>
        <v/>
      </c>
    </row>
    <row r="877" spans="1:30" hidden="1" x14ac:dyDescent="0.3">
      <c r="A877" s="24">
        <v>2302050000</v>
      </c>
      <c r="B877" s="40">
        <v>51683</v>
      </c>
      <c r="C877" s="25"/>
      <c r="D877" s="25"/>
      <c r="E877" s="25"/>
      <c r="F877" s="25"/>
      <c r="G877" s="25" t="s">
        <v>12</v>
      </c>
      <c r="H877" s="25">
        <v>2.7623583333294599</v>
      </c>
      <c r="I877" s="25">
        <v>153</v>
      </c>
      <c r="J877" s="25">
        <v>1.8054629629604298E-2</v>
      </c>
      <c r="K877" s="25"/>
      <c r="L877" s="25"/>
      <c r="M877" s="25">
        <v>10467</v>
      </c>
      <c r="N877" s="26">
        <v>3214711</v>
      </c>
      <c r="O877" s="24">
        <v>2302050000</v>
      </c>
      <c r="P877" s="25">
        <v>51683</v>
      </c>
      <c r="Q877" s="25"/>
      <c r="R877" s="25"/>
      <c r="S877" s="25"/>
      <c r="T877" s="25"/>
      <c r="U877" s="25" t="s">
        <v>12</v>
      </c>
      <c r="V877" s="25">
        <v>6.6296599999907002</v>
      </c>
      <c r="W877" s="25">
        <v>365</v>
      </c>
      <c r="X877" s="25">
        <v>1.8163452054768998E-2</v>
      </c>
      <c r="Y877" s="25">
        <v>10467</v>
      </c>
      <c r="Z877" s="27">
        <v>3214711</v>
      </c>
      <c r="AA877" s="28">
        <f t="shared" si="26"/>
        <v>2.7233115468409579E-3</v>
      </c>
      <c r="AC877" t="str">
        <f t="shared" si="27"/>
        <v>2302050000-51683-VOC</v>
      </c>
      <c r="AD877" t="str">
        <f>IF(COUNTIF('NP-NRModel-MAR-WILDFIRES Modifi'!V:V, AC877)=0, "Missing", "")</f>
        <v/>
      </c>
    </row>
    <row r="878" spans="1:30" hidden="1" x14ac:dyDescent="0.3">
      <c r="A878" s="24">
        <v>2302050000</v>
      </c>
      <c r="B878" s="40">
        <v>51685</v>
      </c>
      <c r="C878" s="25"/>
      <c r="D878" s="25"/>
      <c r="E878" s="25"/>
      <c r="F878" s="25"/>
      <c r="G878" s="25" t="s">
        <v>12</v>
      </c>
      <c r="H878" s="25">
        <v>1.11206041666511</v>
      </c>
      <c r="I878" s="25">
        <v>153</v>
      </c>
      <c r="J878" s="25">
        <v>7.26836873637326E-3</v>
      </c>
      <c r="K878" s="25"/>
      <c r="L878" s="25"/>
      <c r="M878" s="25">
        <v>10467</v>
      </c>
      <c r="N878" s="26">
        <v>2851186</v>
      </c>
      <c r="O878" s="24">
        <v>2302050000</v>
      </c>
      <c r="P878" s="25">
        <v>51685</v>
      </c>
      <c r="Q878" s="25"/>
      <c r="R878" s="25"/>
      <c r="S878" s="25"/>
      <c r="T878" s="25"/>
      <c r="U878" s="25" t="s">
        <v>12</v>
      </c>
      <c r="V878" s="25">
        <v>2.6689449999962598</v>
      </c>
      <c r="W878" s="25">
        <v>365</v>
      </c>
      <c r="X878" s="25">
        <v>7.3121780821815401E-3</v>
      </c>
      <c r="Y878" s="25">
        <v>10467</v>
      </c>
      <c r="Z878" s="27">
        <v>2851186</v>
      </c>
      <c r="AA878" s="28">
        <f t="shared" si="26"/>
        <v>2.7233115468409601E-3</v>
      </c>
      <c r="AC878" t="str">
        <f t="shared" si="27"/>
        <v>2302050000-51685-VOC</v>
      </c>
      <c r="AD878" t="str">
        <f>IF(COUNTIF('NP-NRModel-MAR-WILDFIRES Modifi'!V:V, AC878)=0, "Missing", "")</f>
        <v/>
      </c>
    </row>
    <row r="879" spans="1:30" hidden="1" x14ac:dyDescent="0.3">
      <c r="A879" s="24">
        <v>2302070005</v>
      </c>
      <c r="B879" s="40">
        <v>51059</v>
      </c>
      <c r="C879" s="25"/>
      <c r="D879" s="25"/>
      <c r="E879" s="25"/>
      <c r="F879" s="25"/>
      <c r="G879" s="25" t="s">
        <v>12</v>
      </c>
      <c r="H879" s="25">
        <v>1.57382041666446E-2</v>
      </c>
      <c r="I879" s="25">
        <v>153</v>
      </c>
      <c r="J879" s="25">
        <v>1.0286407952055299E-4</v>
      </c>
      <c r="K879" s="25"/>
      <c r="L879" s="25"/>
      <c r="M879" s="25">
        <v>10467</v>
      </c>
      <c r="N879" s="26">
        <v>3692640</v>
      </c>
      <c r="O879" s="24">
        <v>2302070005</v>
      </c>
      <c r="P879" s="25">
        <v>51059</v>
      </c>
      <c r="Q879" s="25"/>
      <c r="R879" s="25"/>
      <c r="S879" s="25"/>
      <c r="T879" s="25"/>
      <c r="U879" s="25" t="s">
        <v>12</v>
      </c>
      <c r="V879" s="25">
        <v>3.7771689999947199E-2</v>
      </c>
      <c r="W879" s="25">
        <v>365</v>
      </c>
      <c r="X879" s="25">
        <v>1.03484082191636E-4</v>
      </c>
      <c r="Y879" s="25">
        <v>10467</v>
      </c>
      <c r="Z879" s="27">
        <v>3692640</v>
      </c>
      <c r="AA879" s="28">
        <f t="shared" si="26"/>
        <v>2.7233115468409488E-3</v>
      </c>
      <c r="AC879" t="str">
        <f t="shared" si="27"/>
        <v>2302070005-51059-VOC</v>
      </c>
      <c r="AD879" t="str">
        <f>IF(COUNTIF('NP-NRModel-MAR-WILDFIRES Modifi'!V:V, AC879)=0, "Missing", "")</f>
        <v/>
      </c>
    </row>
    <row r="880" spans="1:30" hidden="1" x14ac:dyDescent="0.3">
      <c r="A880" s="24">
        <v>2302070005</v>
      </c>
      <c r="B880" s="40">
        <v>51107</v>
      </c>
      <c r="C880" s="25"/>
      <c r="D880" s="25"/>
      <c r="E880" s="25"/>
      <c r="F880" s="25"/>
      <c r="G880" s="25" t="s">
        <v>12</v>
      </c>
      <c r="H880" s="25">
        <v>0.27935316666627502</v>
      </c>
      <c r="I880" s="25">
        <v>153</v>
      </c>
      <c r="J880" s="25">
        <v>1.8258376906292401E-3</v>
      </c>
      <c r="K880" s="25"/>
      <c r="L880" s="25"/>
      <c r="M880" s="25">
        <v>10467</v>
      </c>
      <c r="N880" s="26">
        <v>424468</v>
      </c>
      <c r="O880" s="24">
        <v>2302070005</v>
      </c>
      <c r="P880" s="25">
        <v>51107</v>
      </c>
      <c r="Q880" s="25"/>
      <c r="R880" s="25"/>
      <c r="S880" s="25"/>
      <c r="T880" s="25"/>
      <c r="U880" s="25" t="s">
        <v>12</v>
      </c>
      <c r="V880" s="25">
        <v>0.67044759999905801</v>
      </c>
      <c r="W880" s="25">
        <v>365</v>
      </c>
      <c r="X880" s="25">
        <v>1.83684273972344E-3</v>
      </c>
      <c r="Y880" s="25">
        <v>10467</v>
      </c>
      <c r="Z880" s="27">
        <v>424468</v>
      </c>
      <c r="AA880" s="28">
        <f t="shared" si="26"/>
        <v>2.7233115468409544E-3</v>
      </c>
      <c r="AC880" t="str">
        <f t="shared" si="27"/>
        <v>2302070005-51107-VOC</v>
      </c>
      <c r="AD880" t="str">
        <f>IF(COUNTIF('NP-NRModel-MAR-WILDFIRES Modifi'!V:V, AC880)=0, "Missing", "")</f>
        <v/>
      </c>
    </row>
    <row r="881" spans="1:30" hidden="1" x14ac:dyDescent="0.3">
      <c r="A881" s="24">
        <v>2302070005</v>
      </c>
      <c r="B881" s="40">
        <v>51153</v>
      </c>
      <c r="C881" s="25"/>
      <c r="D881" s="25"/>
      <c r="E881" s="25"/>
      <c r="F881" s="25"/>
      <c r="G881" s="25" t="s">
        <v>12</v>
      </c>
      <c r="H881" s="25">
        <v>3.1476412499955898E-2</v>
      </c>
      <c r="I881" s="25">
        <v>153</v>
      </c>
      <c r="J881" s="25">
        <v>2.05728186274221E-4</v>
      </c>
      <c r="K881" s="25"/>
      <c r="L881" s="25"/>
      <c r="M881" s="25">
        <v>10467</v>
      </c>
      <c r="N881" s="26">
        <v>1670084</v>
      </c>
      <c r="O881" s="24">
        <v>2302070005</v>
      </c>
      <c r="P881" s="25">
        <v>51153</v>
      </c>
      <c r="Q881" s="25"/>
      <c r="R881" s="25"/>
      <c r="S881" s="25"/>
      <c r="T881" s="25"/>
      <c r="U881" s="25" t="s">
        <v>12</v>
      </c>
      <c r="V881" s="25">
        <v>7.5543389999893601E-2</v>
      </c>
      <c r="W881" s="25">
        <v>365</v>
      </c>
      <c r="X881" s="25">
        <v>2.0696819178052999E-4</v>
      </c>
      <c r="Y881" s="25">
        <v>10467</v>
      </c>
      <c r="Z881" s="27">
        <v>1670084</v>
      </c>
      <c r="AA881" s="28">
        <f t="shared" si="26"/>
        <v>2.7233115468409713E-3</v>
      </c>
      <c r="AC881" t="str">
        <f t="shared" si="27"/>
        <v>2302070005-51153-VOC</v>
      </c>
      <c r="AD881" t="str">
        <f>IF(COUNTIF('NP-NRModel-MAR-WILDFIRES Modifi'!V:V, AC881)=0, "Missing", "")</f>
        <v/>
      </c>
    </row>
    <row r="882" spans="1:30" hidden="1" x14ac:dyDescent="0.3">
      <c r="A882" s="24">
        <v>2302070005</v>
      </c>
      <c r="B882" s="40">
        <v>51510</v>
      </c>
      <c r="C882" s="25"/>
      <c r="D882" s="25"/>
      <c r="E882" s="25"/>
      <c r="F882" s="25"/>
      <c r="G882" s="25" t="s">
        <v>12</v>
      </c>
      <c r="H882" s="25">
        <v>3.9345512499944901E-3</v>
      </c>
      <c r="I882" s="25">
        <v>153</v>
      </c>
      <c r="J882" s="29">
        <v>2.5716021241794001E-5</v>
      </c>
      <c r="K882" s="29"/>
      <c r="L882" s="29"/>
      <c r="M882" s="25">
        <v>10467</v>
      </c>
      <c r="N882" s="26">
        <v>3360912</v>
      </c>
      <c r="O882" s="24">
        <v>2302070005</v>
      </c>
      <c r="P882" s="25">
        <v>51510</v>
      </c>
      <c r="Q882" s="25"/>
      <c r="R882" s="25"/>
      <c r="S882" s="25"/>
      <c r="T882" s="25"/>
      <c r="U882" s="25" t="s">
        <v>12</v>
      </c>
      <c r="V882" s="25">
        <v>9.4429229999867404E-3</v>
      </c>
      <c r="W882" s="25">
        <v>365</v>
      </c>
      <c r="X882" s="29">
        <v>2.5871021917771899E-5</v>
      </c>
      <c r="Y882" s="25">
        <v>10467</v>
      </c>
      <c r="Z882" s="27">
        <v>3360912</v>
      </c>
      <c r="AA882" s="28">
        <f t="shared" si="26"/>
        <v>2.7233115468409635E-3</v>
      </c>
      <c r="AC882" t="str">
        <f t="shared" si="27"/>
        <v>2302070005-51510-VOC</v>
      </c>
      <c r="AD882" t="str">
        <f>IF(COUNTIF('NP-NRModel-MAR-WILDFIRES Modifi'!V:V, AC882)=0, "Missing", "")</f>
        <v/>
      </c>
    </row>
    <row r="883" spans="1:30" hidden="1" x14ac:dyDescent="0.3">
      <c r="A883" s="24">
        <v>2302070010</v>
      </c>
      <c r="B883" s="40">
        <v>51059</v>
      </c>
      <c r="C883" s="25"/>
      <c r="D883" s="25"/>
      <c r="E883" s="25"/>
      <c r="F883" s="25"/>
      <c r="G883" s="25" t="s">
        <v>12</v>
      </c>
      <c r="H883" s="29">
        <v>4.2126666666607697E-5</v>
      </c>
      <c r="I883" s="25">
        <v>153</v>
      </c>
      <c r="J883" s="29">
        <v>2.75337690631423E-7</v>
      </c>
      <c r="K883" s="29"/>
      <c r="L883" s="29"/>
      <c r="M883" s="25">
        <v>10467</v>
      </c>
      <c r="N883" s="26">
        <v>4069269</v>
      </c>
      <c r="O883" s="24">
        <v>2302070010</v>
      </c>
      <c r="P883" s="25">
        <v>51059</v>
      </c>
      <c r="Q883" s="25"/>
      <c r="R883" s="25"/>
      <c r="S883" s="25"/>
      <c r="T883" s="25"/>
      <c r="U883" s="25" t="s">
        <v>12</v>
      </c>
      <c r="V883" s="25">
        <v>1.01103999999858E-4</v>
      </c>
      <c r="W883" s="25">
        <v>365</v>
      </c>
      <c r="X883" s="29">
        <v>2.76997260273586E-7</v>
      </c>
      <c r="Y883" s="25">
        <v>10467</v>
      </c>
      <c r="Z883" s="27">
        <v>4069269</v>
      </c>
      <c r="AA883" s="28">
        <f t="shared" si="26"/>
        <v>2.7233115468409731E-3</v>
      </c>
      <c r="AC883" t="str">
        <f t="shared" si="27"/>
        <v>2302070010-51059-VOC</v>
      </c>
      <c r="AD883" t="str">
        <f>IF(COUNTIF('NP-NRModel-MAR-WILDFIRES Modifi'!V:V, AC883)=0, "Missing", "")</f>
        <v/>
      </c>
    </row>
    <row r="884" spans="1:30" hidden="1" x14ac:dyDescent="0.3">
      <c r="A884" s="24">
        <v>2302070010</v>
      </c>
      <c r="B884" s="40">
        <v>51107</v>
      </c>
      <c r="C884" s="25"/>
      <c r="D884" s="25"/>
      <c r="E884" s="25"/>
      <c r="F884" s="25"/>
      <c r="G884" s="25" t="s">
        <v>12</v>
      </c>
      <c r="H884" s="25">
        <v>2.3541374999966998E-2</v>
      </c>
      <c r="I884" s="25">
        <v>153</v>
      </c>
      <c r="J884" s="25">
        <v>1.5386519607821499E-4</v>
      </c>
      <c r="K884" s="25"/>
      <c r="L884" s="25"/>
      <c r="M884" s="25">
        <v>10467</v>
      </c>
      <c r="N884" s="26">
        <v>234835</v>
      </c>
      <c r="O884" s="24">
        <v>2302070010</v>
      </c>
      <c r="P884" s="25">
        <v>51107</v>
      </c>
      <c r="Q884" s="25"/>
      <c r="R884" s="25"/>
      <c r="S884" s="25"/>
      <c r="T884" s="25"/>
      <c r="U884" s="25" t="s">
        <v>12</v>
      </c>
      <c r="V884" s="25">
        <v>5.6499299999920601E-2</v>
      </c>
      <c r="W884" s="25">
        <v>365</v>
      </c>
      <c r="X884" s="25">
        <v>1.5479260273950799E-4</v>
      </c>
      <c r="Y884" s="25">
        <v>10467</v>
      </c>
      <c r="Z884" s="27">
        <v>234835</v>
      </c>
      <c r="AA884" s="28">
        <f t="shared" si="26"/>
        <v>2.7233115468409557E-3</v>
      </c>
      <c r="AC884" t="str">
        <f t="shared" si="27"/>
        <v>2302070010-51107-VOC</v>
      </c>
      <c r="AD884" t="str">
        <f>IF(COUNTIF('NP-NRModel-MAR-WILDFIRES Modifi'!V:V, AC884)=0, "Missing", "")</f>
        <v/>
      </c>
    </row>
    <row r="885" spans="1:30" hidden="1" x14ac:dyDescent="0.3">
      <c r="A885" s="24">
        <v>2401001000</v>
      </c>
      <c r="B885" s="40">
        <v>11001</v>
      </c>
      <c r="C885" s="25"/>
      <c r="D885" s="25"/>
      <c r="E885" s="25"/>
      <c r="F885" s="25"/>
      <c r="G885" s="25" t="s">
        <v>12</v>
      </c>
      <c r="H885" s="25">
        <v>187.32812304118801</v>
      </c>
      <c r="I885" s="25">
        <v>153</v>
      </c>
      <c r="J885" s="25">
        <v>1.22436681726267</v>
      </c>
      <c r="K885" s="25"/>
      <c r="L885" s="25"/>
      <c r="M885" s="25">
        <v>10472</v>
      </c>
      <c r="N885" s="26">
        <v>7340</v>
      </c>
      <c r="O885" s="24">
        <v>2401001000</v>
      </c>
      <c r="P885" s="25">
        <v>11001</v>
      </c>
      <c r="Q885" s="25"/>
      <c r="R885" s="25"/>
      <c r="S885" s="25"/>
      <c r="T885" s="25"/>
      <c r="U885" s="25" t="s">
        <v>12</v>
      </c>
      <c r="V885" s="25">
        <v>444.51495229964399</v>
      </c>
      <c r="W885" s="25">
        <v>365</v>
      </c>
      <c r="X885" s="25">
        <v>1.2178491843825801</v>
      </c>
      <c r="Y885" s="25">
        <v>10472</v>
      </c>
      <c r="Z885" s="27">
        <v>7340</v>
      </c>
      <c r="AA885" s="28">
        <f t="shared" si="26"/>
        <v>2.7543883753033669E-3</v>
      </c>
      <c r="AC885" t="str">
        <f t="shared" si="27"/>
        <v>2401001000-11001-VOC</v>
      </c>
      <c r="AD885" t="str">
        <f>IF(COUNTIF('NP-NRModel-MAR-WILDFIRES Modifi'!V:V, AC885)=0, "Missing", "")</f>
        <v/>
      </c>
    </row>
    <row r="886" spans="1:30" hidden="1" x14ac:dyDescent="0.3">
      <c r="A886" s="24">
        <v>2401001000</v>
      </c>
      <c r="B886" s="40">
        <v>24009</v>
      </c>
      <c r="C886" s="25"/>
      <c r="D886" s="25"/>
      <c r="E886" s="25"/>
      <c r="F886" s="25"/>
      <c r="G886" s="25" t="s">
        <v>12</v>
      </c>
      <c r="H886" s="25">
        <v>24.459331816156201</v>
      </c>
      <c r="I886" s="25">
        <v>153</v>
      </c>
      <c r="J886" s="25">
        <v>0.159864913831086</v>
      </c>
      <c r="K886" s="25"/>
      <c r="L886" s="25"/>
      <c r="M886" s="25">
        <v>10472</v>
      </c>
      <c r="N886" s="26">
        <v>27350</v>
      </c>
      <c r="O886" s="24">
        <v>2401001000</v>
      </c>
      <c r="P886" s="25">
        <v>24009</v>
      </c>
      <c r="Q886" s="25"/>
      <c r="R886" s="25"/>
      <c r="S886" s="25"/>
      <c r="T886" s="25"/>
      <c r="U886" s="25" t="s">
        <v>12</v>
      </c>
      <c r="V886" s="25">
        <v>58.040077159953498</v>
      </c>
      <c r="W886" s="25">
        <v>365</v>
      </c>
      <c r="X886" s="25">
        <v>0.159013910027269</v>
      </c>
      <c r="Y886" s="25">
        <v>10472</v>
      </c>
      <c r="Z886" s="27">
        <v>27350</v>
      </c>
      <c r="AA886" s="28">
        <f t="shared" si="26"/>
        <v>2.7543883753033604E-3</v>
      </c>
      <c r="AC886" t="str">
        <f t="shared" si="27"/>
        <v>2401001000-24009-VOC</v>
      </c>
      <c r="AD886" t="str">
        <f>IF(COUNTIF('NP-NRModel-MAR-WILDFIRES Modifi'!V:V, AC886)=0, "Missing", "")</f>
        <v/>
      </c>
    </row>
    <row r="887" spans="1:30" hidden="1" x14ac:dyDescent="0.3">
      <c r="A887" s="24">
        <v>2401001000</v>
      </c>
      <c r="B887" s="40">
        <v>24017</v>
      </c>
      <c r="C887" s="25"/>
      <c r="D887" s="25"/>
      <c r="E887" s="25"/>
      <c r="F887" s="25"/>
      <c r="G887" s="25" t="s">
        <v>12</v>
      </c>
      <c r="H887" s="25">
        <v>43.213798864228998</v>
      </c>
      <c r="I887" s="25">
        <v>153</v>
      </c>
      <c r="J887" s="25">
        <v>0.282443129831562</v>
      </c>
      <c r="K887" s="25"/>
      <c r="L887" s="25"/>
      <c r="M887" s="25">
        <v>10472</v>
      </c>
      <c r="N887" s="26">
        <v>27456</v>
      </c>
      <c r="O887" s="24">
        <v>2401001000</v>
      </c>
      <c r="P887" s="25">
        <v>24017</v>
      </c>
      <c r="Q887" s="25"/>
      <c r="R887" s="25"/>
      <c r="S887" s="25"/>
      <c r="T887" s="25"/>
      <c r="U887" s="25" t="s">
        <v>12</v>
      </c>
      <c r="V887" s="25">
        <v>102.542957399918</v>
      </c>
      <c r="W887" s="25">
        <v>365</v>
      </c>
      <c r="X887" s="25">
        <v>0.28093960931484402</v>
      </c>
      <c r="Y887" s="25">
        <v>10472</v>
      </c>
      <c r="Z887" s="27">
        <v>27456</v>
      </c>
      <c r="AA887" s="28">
        <f t="shared" si="26"/>
        <v>2.7543883753033621E-3</v>
      </c>
      <c r="AC887" t="str">
        <f t="shared" si="27"/>
        <v>2401001000-24017-VOC</v>
      </c>
      <c r="AD887" t="str">
        <f>IF(COUNTIF('NP-NRModel-MAR-WILDFIRES Modifi'!V:V, AC887)=0, "Missing", "")</f>
        <v/>
      </c>
    </row>
    <row r="888" spans="1:30" hidden="1" x14ac:dyDescent="0.3">
      <c r="A888" s="24">
        <v>2401001000</v>
      </c>
      <c r="B888" s="40">
        <v>24021</v>
      </c>
      <c r="C888" s="25"/>
      <c r="D888" s="25"/>
      <c r="E888" s="25"/>
      <c r="F888" s="25"/>
      <c r="G888" s="25" t="s">
        <v>12</v>
      </c>
      <c r="H888" s="25">
        <v>69.684327388031306</v>
      </c>
      <c r="I888" s="25">
        <v>153</v>
      </c>
      <c r="J888" s="25">
        <v>0.45545312018321099</v>
      </c>
      <c r="K888" s="25"/>
      <c r="L888" s="25"/>
      <c r="M888" s="25">
        <v>10472</v>
      </c>
      <c r="N888" s="26">
        <v>27503</v>
      </c>
      <c r="O888" s="24">
        <v>2401001000</v>
      </c>
      <c r="P888" s="25">
        <v>24021</v>
      </c>
      <c r="Q888" s="25"/>
      <c r="R888" s="25"/>
      <c r="S888" s="25"/>
      <c r="T888" s="25"/>
      <c r="U888" s="25" t="s">
        <v>12</v>
      </c>
      <c r="V888" s="25">
        <v>165.355446699868</v>
      </c>
      <c r="W888" s="25">
        <v>365</v>
      </c>
      <c r="X888" s="25">
        <v>0.45302862109552899</v>
      </c>
      <c r="Y888" s="25">
        <v>10472</v>
      </c>
      <c r="Z888" s="27">
        <v>27503</v>
      </c>
      <c r="AA888" s="28">
        <f t="shared" si="26"/>
        <v>2.7543883753033613E-3</v>
      </c>
      <c r="AC888" t="str">
        <f t="shared" si="27"/>
        <v>2401001000-24021-VOC</v>
      </c>
      <c r="AD888" t="str">
        <f>IF(COUNTIF('NP-NRModel-MAR-WILDFIRES Modifi'!V:V, AC888)=0, "Missing", "")</f>
        <v/>
      </c>
    </row>
    <row r="889" spans="1:30" hidden="1" x14ac:dyDescent="0.3">
      <c r="A889" s="24">
        <v>2401001000</v>
      </c>
      <c r="B889" s="40">
        <v>24031</v>
      </c>
      <c r="C889" s="25"/>
      <c r="D889" s="25"/>
      <c r="E889" s="25"/>
      <c r="F889" s="25"/>
      <c r="G889" s="25" t="s">
        <v>12</v>
      </c>
      <c r="H889" s="25">
        <v>276.41736022690202</v>
      </c>
      <c r="I889" s="25">
        <v>153</v>
      </c>
      <c r="J889" s="25">
        <v>1.80664941324772</v>
      </c>
      <c r="K889" s="25"/>
      <c r="L889" s="25"/>
      <c r="M889" s="25">
        <v>10472</v>
      </c>
      <c r="N889" s="26">
        <v>27633</v>
      </c>
      <c r="O889" s="24">
        <v>2401001000</v>
      </c>
      <c r="P889" s="25">
        <v>24031</v>
      </c>
      <c r="Q889" s="25"/>
      <c r="R889" s="25"/>
      <c r="S889" s="25"/>
      <c r="T889" s="25"/>
      <c r="U889" s="25" t="s">
        <v>12</v>
      </c>
      <c r="V889" s="25">
        <v>655.91672889947495</v>
      </c>
      <c r="W889" s="25">
        <v>365</v>
      </c>
      <c r="X889" s="25">
        <v>1.7970321339711599</v>
      </c>
      <c r="Y889" s="25">
        <v>10472</v>
      </c>
      <c r="Z889" s="27">
        <v>27633</v>
      </c>
      <c r="AA889" s="28">
        <f t="shared" si="26"/>
        <v>2.7543883753033613E-3</v>
      </c>
      <c r="AC889" t="str">
        <f t="shared" si="27"/>
        <v>2401001000-24031-VOC</v>
      </c>
      <c r="AD889" t="str">
        <f>IF(COUNTIF('NP-NRModel-MAR-WILDFIRES Modifi'!V:V, AC889)=0, "Missing", "")</f>
        <v/>
      </c>
    </row>
    <row r="890" spans="1:30" hidden="1" x14ac:dyDescent="0.3">
      <c r="A890" s="24">
        <v>2401001000</v>
      </c>
      <c r="B890" s="40">
        <v>24033</v>
      </c>
      <c r="C890" s="25"/>
      <c r="D890" s="25"/>
      <c r="E890" s="25"/>
      <c r="F890" s="25"/>
      <c r="G890" s="25" t="s">
        <v>12</v>
      </c>
      <c r="H890" s="25">
        <v>239.046133452357</v>
      </c>
      <c r="I890" s="25">
        <v>153</v>
      </c>
      <c r="J890" s="25">
        <v>1.56239302910037</v>
      </c>
      <c r="K890" s="25"/>
      <c r="L890" s="25"/>
      <c r="M890" s="25">
        <v>10472</v>
      </c>
      <c r="N890" s="26">
        <v>27661</v>
      </c>
      <c r="O890" s="24">
        <v>2401001000</v>
      </c>
      <c r="P890" s="25">
        <v>24033</v>
      </c>
      <c r="Q890" s="25"/>
      <c r="R890" s="25"/>
      <c r="S890" s="25"/>
      <c r="T890" s="25"/>
      <c r="U890" s="25" t="s">
        <v>12</v>
      </c>
      <c r="V890" s="25">
        <v>567.23773709954799</v>
      </c>
      <c r="W890" s="25">
        <v>365</v>
      </c>
      <c r="X890" s="25">
        <v>1.5540759920535501</v>
      </c>
      <c r="Y890" s="25">
        <v>10472</v>
      </c>
      <c r="Z890" s="27">
        <v>27661</v>
      </c>
      <c r="AA890" s="28">
        <f t="shared" si="26"/>
        <v>2.7543883753033452E-3</v>
      </c>
      <c r="AC890" t="str">
        <f t="shared" si="27"/>
        <v>2401001000-24033-VOC</v>
      </c>
      <c r="AD890" t="str">
        <f>IF(COUNTIF('NP-NRModel-MAR-WILDFIRES Modifi'!V:V, AC890)=0, "Missing", "")</f>
        <v/>
      </c>
    </row>
    <row r="891" spans="1:30" hidden="1" x14ac:dyDescent="0.3">
      <c r="A891" s="24">
        <v>2401001000</v>
      </c>
      <c r="B891" s="40">
        <v>51013</v>
      </c>
      <c r="C891" s="25"/>
      <c r="D891" s="25"/>
      <c r="E891" s="25"/>
      <c r="F891" s="25"/>
      <c r="G891" s="25" t="s">
        <v>12</v>
      </c>
      <c r="H891" s="25">
        <v>97.262620948469106</v>
      </c>
      <c r="I891" s="25">
        <v>153</v>
      </c>
      <c r="J891" s="25">
        <v>0.63570340489195498</v>
      </c>
      <c r="K891" s="25"/>
      <c r="L891" s="25"/>
      <c r="M891" s="25">
        <v>10472</v>
      </c>
      <c r="N891" s="26">
        <v>65231</v>
      </c>
      <c r="O891" s="24">
        <v>2401001000</v>
      </c>
      <c r="P891" s="25">
        <v>51013</v>
      </c>
      <c r="Q891" s="25"/>
      <c r="R891" s="25"/>
      <c r="S891" s="25"/>
      <c r="T891" s="25"/>
      <c r="U891" s="25" t="s">
        <v>12</v>
      </c>
      <c r="V891" s="25">
        <v>230.79657559981499</v>
      </c>
      <c r="W891" s="25">
        <v>365</v>
      </c>
      <c r="X891" s="25">
        <v>0.63231938520497399</v>
      </c>
      <c r="Y891" s="25">
        <v>10472</v>
      </c>
      <c r="Z891" s="27">
        <v>65231</v>
      </c>
      <c r="AA891" s="28">
        <f t="shared" si="26"/>
        <v>2.7543883753033665E-3</v>
      </c>
      <c r="AC891" t="str">
        <f t="shared" si="27"/>
        <v>2401001000-51013-VOC</v>
      </c>
      <c r="AD891" t="str">
        <f>IF(COUNTIF('NP-NRModel-MAR-WILDFIRES Modifi'!V:V, AC891)=0, "Missing", "")</f>
        <v/>
      </c>
    </row>
    <row r="892" spans="1:30" hidden="1" x14ac:dyDescent="0.3">
      <c r="A892" s="24">
        <v>2401001000</v>
      </c>
      <c r="B892" s="40">
        <v>51059</v>
      </c>
      <c r="C892" s="25"/>
      <c r="D892" s="25"/>
      <c r="E892" s="25"/>
      <c r="F892" s="25"/>
      <c r="G892" s="25" t="s">
        <v>12</v>
      </c>
      <c r="H892" s="25">
        <v>468.82613520482499</v>
      </c>
      <c r="I892" s="25">
        <v>153</v>
      </c>
      <c r="J892" s="25">
        <v>3.06422310591388</v>
      </c>
      <c r="K892" s="25"/>
      <c r="L892" s="25"/>
      <c r="M892" s="25">
        <v>10472</v>
      </c>
      <c r="N892" s="26">
        <v>65739</v>
      </c>
      <c r="O892" s="24">
        <v>2401001000</v>
      </c>
      <c r="P892" s="25">
        <v>51059</v>
      </c>
      <c r="Q892" s="25"/>
      <c r="R892" s="25"/>
      <c r="S892" s="25"/>
      <c r="T892" s="25"/>
      <c r="U892" s="25" t="s">
        <v>12</v>
      </c>
      <c r="V892" s="25">
        <v>1112.4876699991</v>
      </c>
      <c r="W892" s="25">
        <v>365</v>
      </c>
      <c r="X892" s="25">
        <v>3.04791142465508</v>
      </c>
      <c r="Y892" s="25">
        <v>10472</v>
      </c>
      <c r="Z892" s="27">
        <v>65739</v>
      </c>
      <c r="AA892" s="28">
        <f t="shared" si="26"/>
        <v>2.7543883753033947E-3</v>
      </c>
      <c r="AC892" t="str">
        <f t="shared" si="27"/>
        <v>2401001000-51059-VOC</v>
      </c>
      <c r="AD892" t="str">
        <f>IF(COUNTIF('NP-NRModel-MAR-WILDFIRES Modifi'!V:V, AC892)=0, "Missing", "")</f>
        <v/>
      </c>
    </row>
    <row r="893" spans="1:30" hidden="1" x14ac:dyDescent="0.3">
      <c r="A893" s="24">
        <v>2401001000</v>
      </c>
      <c r="B893" s="40">
        <v>51107</v>
      </c>
      <c r="C893" s="25"/>
      <c r="D893" s="25"/>
      <c r="E893" s="25"/>
      <c r="F893" s="25"/>
      <c r="G893" s="25" t="s">
        <v>12</v>
      </c>
      <c r="H893" s="25">
        <v>171.56832581047101</v>
      </c>
      <c r="I893" s="25">
        <v>153</v>
      </c>
      <c r="J893" s="25">
        <v>1.1213616066043799</v>
      </c>
      <c r="K893" s="25"/>
      <c r="L893" s="25"/>
      <c r="M893" s="25">
        <v>10472</v>
      </c>
      <c r="N893" s="26">
        <v>66306</v>
      </c>
      <c r="O893" s="24">
        <v>2401001000</v>
      </c>
      <c r="P893" s="25">
        <v>51107</v>
      </c>
      <c r="Q893" s="25"/>
      <c r="R893" s="25"/>
      <c r="S893" s="25"/>
      <c r="T893" s="25"/>
      <c r="U893" s="25" t="s">
        <v>12</v>
      </c>
      <c r="V893" s="25">
        <v>407.11818879967302</v>
      </c>
      <c r="W893" s="25">
        <v>365</v>
      </c>
      <c r="X893" s="25">
        <v>1.11539229808129</v>
      </c>
      <c r="Y893" s="25">
        <v>10472</v>
      </c>
      <c r="Z893" s="27">
        <v>66306</v>
      </c>
      <c r="AA893" s="28">
        <f t="shared" si="26"/>
        <v>2.7543883753033647E-3</v>
      </c>
      <c r="AC893" t="str">
        <f t="shared" si="27"/>
        <v>2401001000-51107-VOC</v>
      </c>
      <c r="AD893" t="str">
        <f>IF(COUNTIF('NP-NRModel-MAR-WILDFIRES Modifi'!V:V, AC893)=0, "Missing", "")</f>
        <v/>
      </c>
    </row>
    <row r="894" spans="1:30" hidden="1" x14ac:dyDescent="0.3">
      <c r="A894" s="24">
        <v>2401001000</v>
      </c>
      <c r="B894" s="40">
        <v>51153</v>
      </c>
      <c r="C894" s="25"/>
      <c r="D894" s="25"/>
      <c r="E894" s="25"/>
      <c r="F894" s="25"/>
      <c r="G894" s="25" t="s">
        <v>12</v>
      </c>
      <c r="H894" s="25">
        <v>196.529680926667</v>
      </c>
      <c r="I894" s="25">
        <v>153</v>
      </c>
      <c r="J894" s="25">
        <v>1.2845077184749401</v>
      </c>
      <c r="K894" s="25"/>
      <c r="L894" s="25"/>
      <c r="M894" s="25">
        <v>10472</v>
      </c>
      <c r="N894" s="26">
        <v>66782</v>
      </c>
      <c r="O894" s="24">
        <v>2401001000</v>
      </c>
      <c r="P894" s="25">
        <v>51153</v>
      </c>
      <c r="Q894" s="25"/>
      <c r="R894" s="25"/>
      <c r="S894" s="25"/>
      <c r="T894" s="25"/>
      <c r="U894" s="25" t="s">
        <v>12</v>
      </c>
      <c r="V894" s="25">
        <v>466.34952789962801</v>
      </c>
      <c r="W894" s="25">
        <v>365</v>
      </c>
      <c r="X894" s="25">
        <v>1.27766993945103</v>
      </c>
      <c r="Y894" s="25">
        <v>10472</v>
      </c>
      <c r="Z894" s="27">
        <v>66782</v>
      </c>
      <c r="AA894" s="28">
        <f t="shared" si="26"/>
        <v>2.7543883753033487E-3</v>
      </c>
      <c r="AC894" t="str">
        <f t="shared" si="27"/>
        <v>2401001000-51153-VOC</v>
      </c>
      <c r="AD894" t="str">
        <f>IF(COUNTIF('NP-NRModel-MAR-WILDFIRES Modifi'!V:V, AC894)=0, "Missing", "")</f>
        <v/>
      </c>
    </row>
    <row r="895" spans="1:30" hidden="1" x14ac:dyDescent="0.3">
      <c r="A895" s="24">
        <v>2401001000</v>
      </c>
      <c r="B895" s="40">
        <v>51510</v>
      </c>
      <c r="C895" s="25"/>
      <c r="D895" s="25"/>
      <c r="E895" s="25"/>
      <c r="F895" s="25"/>
      <c r="G895" s="25" t="s">
        <v>12</v>
      </c>
      <c r="H895" s="25">
        <v>64.993220303550501</v>
      </c>
      <c r="I895" s="25">
        <v>153</v>
      </c>
      <c r="J895" s="25">
        <v>0.42479228956568998</v>
      </c>
      <c r="K895" s="25"/>
      <c r="L895" s="25"/>
      <c r="M895" s="25">
        <v>10472</v>
      </c>
      <c r="N895" s="26">
        <v>67337</v>
      </c>
      <c r="O895" s="24">
        <v>2401001000</v>
      </c>
      <c r="P895" s="25">
        <v>51510</v>
      </c>
      <c r="Q895" s="25"/>
      <c r="R895" s="25"/>
      <c r="S895" s="25"/>
      <c r="T895" s="25"/>
      <c r="U895" s="25" t="s">
        <v>12</v>
      </c>
      <c r="V895" s="25">
        <v>154.223817299876</v>
      </c>
      <c r="W895" s="25">
        <v>365</v>
      </c>
      <c r="X895" s="25">
        <v>0.42253100630103202</v>
      </c>
      <c r="Y895" s="25">
        <v>10472</v>
      </c>
      <c r="Z895" s="27">
        <v>67337</v>
      </c>
      <c r="AA895" s="28">
        <f t="shared" si="26"/>
        <v>2.7543883753033747E-3</v>
      </c>
      <c r="AC895" t="str">
        <f t="shared" si="27"/>
        <v>2401001000-51510-VOC</v>
      </c>
      <c r="AD895" t="str">
        <f>IF(COUNTIF('NP-NRModel-MAR-WILDFIRES Modifi'!V:V, AC895)=0, "Missing", "")</f>
        <v/>
      </c>
    </row>
    <row r="896" spans="1:30" hidden="1" x14ac:dyDescent="0.3">
      <c r="A896" s="24">
        <v>2401001000</v>
      </c>
      <c r="B896" s="40">
        <v>51600</v>
      </c>
      <c r="C896" s="25"/>
      <c r="D896" s="25"/>
      <c r="E896" s="25"/>
      <c r="F896" s="25"/>
      <c r="G896" s="25" t="s">
        <v>12</v>
      </c>
      <c r="H896" s="25">
        <v>9.84107320712911</v>
      </c>
      <c r="I896" s="25">
        <v>153</v>
      </c>
      <c r="J896" s="25">
        <v>6.4320739915876501E-2</v>
      </c>
      <c r="K896" s="25"/>
      <c r="L896" s="25"/>
      <c r="M896" s="25">
        <v>10472</v>
      </c>
      <c r="N896" s="26">
        <v>67543</v>
      </c>
      <c r="O896" s="24">
        <v>2401001000</v>
      </c>
      <c r="P896" s="25">
        <v>51600</v>
      </c>
      <c r="Q896" s="25"/>
      <c r="R896" s="25"/>
      <c r="S896" s="25"/>
      <c r="T896" s="25"/>
      <c r="U896" s="25" t="s">
        <v>12</v>
      </c>
      <c r="V896" s="25">
        <v>23.3520953299812</v>
      </c>
      <c r="W896" s="25">
        <v>365</v>
      </c>
      <c r="X896" s="25">
        <v>6.3978343369811702E-2</v>
      </c>
      <c r="Y896" s="25">
        <v>10472</v>
      </c>
      <c r="Z896" s="27">
        <v>67543</v>
      </c>
      <c r="AA896" s="28">
        <f t="shared" si="26"/>
        <v>2.7543883753033773E-3</v>
      </c>
      <c r="AC896" t="str">
        <f t="shared" si="27"/>
        <v>2401001000-51600-VOC</v>
      </c>
      <c r="AD896" t="str">
        <f>IF(COUNTIF('NP-NRModel-MAR-WILDFIRES Modifi'!V:V, AC896)=0, "Missing", "")</f>
        <v/>
      </c>
    </row>
    <row r="897" spans="1:30" hidden="1" x14ac:dyDescent="0.3">
      <c r="A897" s="24">
        <v>2401001000</v>
      </c>
      <c r="B897" s="40">
        <v>51610</v>
      </c>
      <c r="C897" s="25"/>
      <c r="D897" s="25"/>
      <c r="E897" s="25"/>
      <c r="F897" s="25"/>
      <c r="G897" s="25" t="s">
        <v>12</v>
      </c>
      <c r="H897" s="25">
        <v>5.9740922326177603</v>
      </c>
      <c r="I897" s="25">
        <v>153</v>
      </c>
      <c r="J897" s="25">
        <v>3.9046354461554002E-2</v>
      </c>
      <c r="K897" s="25"/>
      <c r="L897" s="25"/>
      <c r="M897" s="25">
        <v>10472</v>
      </c>
      <c r="N897" s="26">
        <v>67564</v>
      </c>
      <c r="O897" s="24">
        <v>2401001000</v>
      </c>
      <c r="P897" s="25">
        <v>51610</v>
      </c>
      <c r="Q897" s="25"/>
      <c r="R897" s="25"/>
      <c r="S897" s="25"/>
      <c r="T897" s="25"/>
      <c r="U897" s="25" t="s">
        <v>12</v>
      </c>
      <c r="V897" s="25">
        <v>14.1760525899887</v>
      </c>
      <c r="W897" s="25">
        <v>365</v>
      </c>
      <c r="X897" s="25">
        <v>3.8838500246544401E-2</v>
      </c>
      <c r="Y897" s="25">
        <v>10472</v>
      </c>
      <c r="Z897" s="27">
        <v>67564</v>
      </c>
      <c r="AA897" s="28">
        <f t="shared" si="26"/>
        <v>2.7543883753033626E-3</v>
      </c>
      <c r="AC897" t="str">
        <f t="shared" si="27"/>
        <v>2401001000-51610-VOC</v>
      </c>
      <c r="AD897" t="str">
        <f>IF(COUNTIF('NP-NRModel-MAR-WILDFIRES Modifi'!V:V, AC897)=0, "Missing", "")</f>
        <v/>
      </c>
    </row>
    <row r="898" spans="1:30" hidden="1" x14ac:dyDescent="0.3">
      <c r="A898" s="24">
        <v>2401001000</v>
      </c>
      <c r="B898" s="40">
        <v>51683</v>
      </c>
      <c r="C898" s="25"/>
      <c r="D898" s="25"/>
      <c r="E898" s="25"/>
      <c r="F898" s="25"/>
      <c r="G898" s="25" t="s">
        <v>12</v>
      </c>
      <c r="H898" s="25">
        <v>17.432387258374199</v>
      </c>
      <c r="I898" s="25">
        <v>153</v>
      </c>
      <c r="J898" s="25">
        <v>0.11393717162336101</v>
      </c>
      <c r="K898" s="25"/>
      <c r="L898" s="25"/>
      <c r="M898" s="25">
        <v>10472</v>
      </c>
      <c r="N898" s="26">
        <v>67766</v>
      </c>
      <c r="O898" s="24">
        <v>2401001000</v>
      </c>
      <c r="P898" s="25">
        <v>51683</v>
      </c>
      <c r="Q898" s="25"/>
      <c r="R898" s="25"/>
      <c r="S898" s="25"/>
      <c r="T898" s="25"/>
      <c r="U898" s="25" t="s">
        <v>12</v>
      </c>
      <c r="V898" s="25">
        <v>41.365688529966803</v>
      </c>
      <c r="W898" s="25">
        <v>365</v>
      </c>
      <c r="X898" s="25">
        <v>0.113330653506758</v>
      </c>
      <c r="Y898" s="25">
        <v>10472</v>
      </c>
      <c r="Z898" s="27">
        <v>67766</v>
      </c>
      <c r="AA898" s="28">
        <f t="shared" si="26"/>
        <v>2.7543883753033821E-3</v>
      </c>
      <c r="AC898" t="str">
        <f t="shared" si="27"/>
        <v>2401001000-51683-VOC</v>
      </c>
      <c r="AD898" t="str">
        <f>IF(COUNTIF('NP-NRModel-MAR-WILDFIRES Modifi'!V:V, AC898)=0, "Missing", "")</f>
        <v/>
      </c>
    </row>
    <row r="899" spans="1:30" hidden="1" x14ac:dyDescent="0.3">
      <c r="A899" s="24">
        <v>2401001000</v>
      </c>
      <c r="B899" s="40">
        <v>51685</v>
      </c>
      <c r="C899" s="25"/>
      <c r="D899" s="25"/>
      <c r="E899" s="25"/>
      <c r="F899" s="25"/>
      <c r="G899" s="25" t="s">
        <v>12</v>
      </c>
      <c r="H899" s="25">
        <v>7.0178691926869599</v>
      </c>
      <c r="I899" s="25">
        <v>153</v>
      </c>
      <c r="J899" s="25">
        <v>4.5868426095993203E-2</v>
      </c>
      <c r="K899" s="25"/>
      <c r="L899" s="25"/>
      <c r="M899" s="25">
        <v>10472</v>
      </c>
      <c r="N899" s="26">
        <v>67790</v>
      </c>
      <c r="O899" s="24">
        <v>2401001000</v>
      </c>
      <c r="P899" s="25">
        <v>51685</v>
      </c>
      <c r="Q899" s="25"/>
      <c r="R899" s="25"/>
      <c r="S899" s="25"/>
      <c r="T899" s="25"/>
      <c r="U899" s="25" t="s">
        <v>12</v>
      </c>
      <c r="V899" s="25">
        <v>16.652853499986701</v>
      </c>
      <c r="W899" s="25">
        <v>365</v>
      </c>
      <c r="X899" s="25">
        <v>4.56242561643471E-2</v>
      </c>
      <c r="Y899" s="25">
        <v>10472</v>
      </c>
      <c r="Z899" s="27">
        <v>67790</v>
      </c>
      <c r="AA899" s="28">
        <f t="shared" ref="AA899:AA962" si="28">IFERROR(J899/V899,0)</f>
        <v>2.7543883753033578E-3</v>
      </c>
      <c r="AC899" t="str">
        <f t="shared" ref="AC899:AC962" si="29">TRIM(A899) &amp; "-" &amp; B899 &amp; "-" &amp; TRIM(U899)</f>
        <v>2401001000-51685-VOC</v>
      </c>
      <c r="AD899" t="str">
        <f>IF(COUNTIF('NP-NRModel-MAR-WILDFIRES Modifi'!V:V, AC899)=0, "Missing", "")</f>
        <v/>
      </c>
    </row>
    <row r="900" spans="1:30" hidden="1" x14ac:dyDescent="0.3">
      <c r="A900" s="24">
        <v>2401005000</v>
      </c>
      <c r="B900" s="40">
        <v>11001</v>
      </c>
      <c r="C900" s="25"/>
      <c r="D900" s="25"/>
      <c r="E900" s="25"/>
      <c r="F900" s="25"/>
      <c r="G900" s="25" t="s">
        <v>12</v>
      </c>
      <c r="H900" s="25">
        <v>1.1214082279150901</v>
      </c>
      <c r="I900" s="25">
        <v>153</v>
      </c>
      <c r="J900" s="25">
        <v>7.3294655419287201E-3</v>
      </c>
      <c r="K900" s="25"/>
      <c r="L900" s="25"/>
      <c r="M900" s="25">
        <v>10472</v>
      </c>
      <c r="N900" s="26">
        <v>7341</v>
      </c>
      <c r="O900" s="24">
        <v>2401005000</v>
      </c>
      <c r="P900" s="25">
        <v>11001</v>
      </c>
      <c r="Q900" s="25"/>
      <c r="R900" s="25"/>
      <c r="S900" s="25"/>
      <c r="T900" s="25"/>
      <c r="U900" s="25" t="s">
        <v>12</v>
      </c>
      <c r="V900" s="25">
        <v>2.69137974699622</v>
      </c>
      <c r="W900" s="25">
        <v>365</v>
      </c>
      <c r="X900" s="25">
        <v>7.3736431424554199E-3</v>
      </c>
      <c r="Y900" s="25">
        <v>10472</v>
      </c>
      <c r="Z900" s="27">
        <v>7341</v>
      </c>
      <c r="AA900" s="28">
        <f t="shared" si="28"/>
        <v>2.7233115468409648E-3</v>
      </c>
      <c r="AC900" t="str">
        <f t="shared" si="29"/>
        <v>2401005000-11001-VOC</v>
      </c>
      <c r="AD900" t="str">
        <f>IF(COUNTIF('NP-NRModel-MAR-WILDFIRES Modifi'!V:V, AC900)=0, "Missing", "")</f>
        <v/>
      </c>
    </row>
    <row r="901" spans="1:30" hidden="1" x14ac:dyDescent="0.3">
      <c r="A901" s="24">
        <v>2401005000</v>
      </c>
      <c r="B901" s="40">
        <v>24009</v>
      </c>
      <c r="C901" s="25"/>
      <c r="D901" s="25"/>
      <c r="E901" s="25"/>
      <c r="F901" s="25"/>
      <c r="G901" s="25" t="s">
        <v>12</v>
      </c>
      <c r="H901" s="25">
        <v>1.7192177612475901</v>
      </c>
      <c r="I901" s="25">
        <v>153</v>
      </c>
      <c r="J901" s="25">
        <v>1.12367173937751E-2</v>
      </c>
      <c r="K901" s="25"/>
      <c r="L901" s="25"/>
      <c r="M901" s="25">
        <v>10472</v>
      </c>
      <c r="N901" s="26">
        <v>27351</v>
      </c>
      <c r="O901" s="24">
        <v>2401005000</v>
      </c>
      <c r="P901" s="25">
        <v>24009</v>
      </c>
      <c r="Q901" s="25"/>
      <c r="R901" s="25"/>
      <c r="S901" s="25"/>
      <c r="T901" s="25"/>
      <c r="U901" s="25" t="s">
        <v>12</v>
      </c>
      <c r="V901" s="25">
        <v>4.1261226269942197</v>
      </c>
      <c r="W901" s="25">
        <v>365</v>
      </c>
      <c r="X901" s="25">
        <v>1.1304445553408799E-2</v>
      </c>
      <c r="Y901" s="25">
        <v>10472</v>
      </c>
      <c r="Z901" s="27">
        <v>27351</v>
      </c>
      <c r="AA901" s="28">
        <f t="shared" si="28"/>
        <v>2.7233115468409566E-3</v>
      </c>
      <c r="AC901" t="str">
        <f t="shared" si="29"/>
        <v>2401005000-24009-VOC</v>
      </c>
      <c r="AD901" t="str">
        <f>IF(COUNTIF('NP-NRModel-MAR-WILDFIRES Modifi'!V:V, AC901)=0, "Missing", "")</f>
        <v/>
      </c>
    </row>
    <row r="902" spans="1:30" hidden="1" x14ac:dyDescent="0.3">
      <c r="A902" s="24">
        <v>2401005000</v>
      </c>
      <c r="B902" s="40">
        <v>24017</v>
      </c>
      <c r="C902" s="25"/>
      <c r="D902" s="25"/>
      <c r="E902" s="25"/>
      <c r="F902" s="25"/>
      <c r="G902" s="25" t="s">
        <v>12</v>
      </c>
      <c r="H902" s="25">
        <v>7.0912579124900699</v>
      </c>
      <c r="I902" s="25">
        <v>153</v>
      </c>
      <c r="J902" s="25">
        <v>4.6348090931307602E-2</v>
      </c>
      <c r="K902" s="25"/>
      <c r="L902" s="25"/>
      <c r="M902" s="25">
        <v>10472</v>
      </c>
      <c r="N902" s="26">
        <v>27457</v>
      </c>
      <c r="O902" s="24">
        <v>2401005000</v>
      </c>
      <c r="P902" s="25">
        <v>24017</v>
      </c>
      <c r="Q902" s="25"/>
      <c r="R902" s="25"/>
      <c r="S902" s="25"/>
      <c r="T902" s="25"/>
      <c r="U902" s="25" t="s">
        <v>12</v>
      </c>
      <c r="V902" s="25">
        <v>17.019018989976001</v>
      </c>
      <c r="W902" s="25">
        <v>365</v>
      </c>
      <c r="X902" s="25">
        <v>4.6627449287605698E-2</v>
      </c>
      <c r="Y902" s="25">
        <v>10472</v>
      </c>
      <c r="Z902" s="27">
        <v>27457</v>
      </c>
      <c r="AA902" s="28">
        <f t="shared" si="28"/>
        <v>2.7233115468409826E-3</v>
      </c>
      <c r="AC902" t="str">
        <f t="shared" si="29"/>
        <v>2401005000-24017-VOC</v>
      </c>
      <c r="AD902" t="str">
        <f>IF(COUNTIF('NP-NRModel-MAR-WILDFIRES Modifi'!V:V, AC902)=0, "Missing", "")</f>
        <v/>
      </c>
    </row>
    <row r="903" spans="1:30" hidden="1" x14ac:dyDescent="0.3">
      <c r="A903" s="24">
        <v>2401005000</v>
      </c>
      <c r="B903" s="40">
        <v>24021</v>
      </c>
      <c r="C903" s="25"/>
      <c r="D903" s="25"/>
      <c r="E903" s="25"/>
      <c r="F903" s="25"/>
      <c r="G903" s="25" t="s">
        <v>12</v>
      </c>
      <c r="H903" s="25">
        <v>12.2761218374827</v>
      </c>
      <c r="I903" s="25">
        <v>153</v>
      </c>
      <c r="J903" s="25">
        <v>8.0236090441064001E-2</v>
      </c>
      <c r="K903" s="25"/>
      <c r="L903" s="25"/>
      <c r="M903" s="25">
        <v>10472</v>
      </c>
      <c r="N903" s="26">
        <v>27504</v>
      </c>
      <c r="O903" s="24">
        <v>2401005000</v>
      </c>
      <c r="P903" s="25">
        <v>24021</v>
      </c>
      <c r="Q903" s="25"/>
      <c r="R903" s="25"/>
      <c r="S903" s="25"/>
      <c r="T903" s="25"/>
      <c r="U903" s="25" t="s">
        <v>12</v>
      </c>
      <c r="V903" s="25">
        <v>29.462692409958699</v>
      </c>
      <c r="W903" s="25">
        <v>365</v>
      </c>
      <c r="X903" s="25">
        <v>8.0719705232763603E-2</v>
      </c>
      <c r="Y903" s="25">
        <v>10472</v>
      </c>
      <c r="Z903" s="27">
        <v>27504</v>
      </c>
      <c r="AA903" s="28">
        <f t="shared" si="28"/>
        <v>2.7233115468409588E-3</v>
      </c>
      <c r="AC903" t="str">
        <f t="shared" si="29"/>
        <v>2401005000-24021-VOC</v>
      </c>
      <c r="AD903" t="str">
        <f>IF(COUNTIF('NP-NRModel-MAR-WILDFIRES Modifi'!V:V, AC903)=0, "Missing", "")</f>
        <v/>
      </c>
    </row>
    <row r="904" spans="1:30" hidden="1" x14ac:dyDescent="0.3">
      <c r="A904" s="24">
        <v>2401005000</v>
      </c>
      <c r="B904" s="40">
        <v>24031</v>
      </c>
      <c r="C904" s="25"/>
      <c r="D904" s="25"/>
      <c r="E904" s="25"/>
      <c r="F904" s="25"/>
      <c r="G904" s="25" t="s">
        <v>12</v>
      </c>
      <c r="H904" s="25">
        <v>44.942092583270501</v>
      </c>
      <c r="I904" s="25">
        <v>153</v>
      </c>
      <c r="J904" s="25">
        <v>0.29373916721091797</v>
      </c>
      <c r="K904" s="25"/>
      <c r="L904" s="25"/>
      <c r="M904" s="25">
        <v>10472</v>
      </c>
      <c r="N904" s="26">
        <v>27634</v>
      </c>
      <c r="O904" s="24">
        <v>2401005000</v>
      </c>
      <c r="P904" s="25">
        <v>24031</v>
      </c>
      <c r="Q904" s="25"/>
      <c r="R904" s="25"/>
      <c r="S904" s="25"/>
      <c r="T904" s="25"/>
      <c r="U904" s="25" t="s">
        <v>12</v>
      </c>
      <c r="V904" s="25">
        <v>107.861022199849</v>
      </c>
      <c r="W904" s="25">
        <v>365</v>
      </c>
      <c r="X904" s="25">
        <v>0.29550964986260198</v>
      </c>
      <c r="Y904" s="25">
        <v>10472</v>
      </c>
      <c r="Z904" s="27">
        <v>27634</v>
      </c>
      <c r="AA904" s="28">
        <f t="shared" si="28"/>
        <v>2.7233115468409605E-3</v>
      </c>
      <c r="AC904" t="str">
        <f t="shared" si="29"/>
        <v>2401005000-24031-VOC</v>
      </c>
      <c r="AD904" t="str">
        <f>IF(COUNTIF('NP-NRModel-MAR-WILDFIRES Modifi'!V:V, AC904)=0, "Missing", "")</f>
        <v/>
      </c>
    </row>
    <row r="905" spans="1:30" hidden="1" x14ac:dyDescent="0.3">
      <c r="A905" s="24">
        <v>2401005000</v>
      </c>
      <c r="B905" s="40">
        <v>24033</v>
      </c>
      <c r="C905" s="25"/>
      <c r="D905" s="25"/>
      <c r="E905" s="25"/>
      <c r="F905" s="25"/>
      <c r="G905" s="25" t="s">
        <v>12</v>
      </c>
      <c r="H905" s="25">
        <v>29.862441454124699</v>
      </c>
      <c r="I905" s="25">
        <v>153</v>
      </c>
      <c r="J905" s="25">
        <v>0.19517935590931201</v>
      </c>
      <c r="K905" s="25"/>
      <c r="L905" s="25"/>
      <c r="M905" s="25">
        <v>10472</v>
      </c>
      <c r="N905" s="26">
        <v>27662</v>
      </c>
      <c r="O905" s="24">
        <v>2401005000</v>
      </c>
      <c r="P905" s="25">
        <v>24033</v>
      </c>
      <c r="Q905" s="25"/>
      <c r="R905" s="25"/>
      <c r="S905" s="25"/>
      <c r="T905" s="25"/>
      <c r="U905" s="25" t="s">
        <v>12</v>
      </c>
      <c r="V905" s="25">
        <v>71.669859489899494</v>
      </c>
      <c r="W905" s="25">
        <v>365</v>
      </c>
      <c r="X905" s="25">
        <v>0.19635577942438201</v>
      </c>
      <c r="Y905" s="25">
        <v>10472</v>
      </c>
      <c r="Z905" s="27">
        <v>27662</v>
      </c>
      <c r="AA905" s="28">
        <f t="shared" si="28"/>
        <v>2.723311546840954E-3</v>
      </c>
      <c r="AC905" t="str">
        <f t="shared" si="29"/>
        <v>2401005000-24033-VOC</v>
      </c>
      <c r="AD905" t="str">
        <f>IF(COUNTIF('NP-NRModel-MAR-WILDFIRES Modifi'!V:V, AC905)=0, "Missing", "")</f>
        <v/>
      </c>
    </row>
    <row r="906" spans="1:30" hidden="1" x14ac:dyDescent="0.3">
      <c r="A906" s="24">
        <v>2401005000</v>
      </c>
      <c r="B906" s="40">
        <v>51013</v>
      </c>
      <c r="C906" s="25"/>
      <c r="D906" s="25"/>
      <c r="E906" s="25"/>
      <c r="F906" s="25"/>
      <c r="G906" s="25" t="s">
        <v>12</v>
      </c>
      <c r="H906" s="25">
        <v>7.5000680374894699</v>
      </c>
      <c r="I906" s="25">
        <v>153</v>
      </c>
      <c r="J906" s="25">
        <v>4.9020052532610901E-2</v>
      </c>
      <c r="K906" s="25"/>
      <c r="L906" s="25"/>
      <c r="M906" s="25">
        <v>10472</v>
      </c>
      <c r="N906" s="26">
        <v>65232</v>
      </c>
      <c r="O906" s="24">
        <v>2401005000</v>
      </c>
      <c r="P906" s="25">
        <v>51013</v>
      </c>
      <c r="Q906" s="25"/>
      <c r="R906" s="25"/>
      <c r="S906" s="25"/>
      <c r="T906" s="25"/>
      <c r="U906" s="25" t="s">
        <v>12</v>
      </c>
      <c r="V906" s="25">
        <v>18.0001632899748</v>
      </c>
      <c r="W906" s="25">
        <v>365</v>
      </c>
      <c r="X906" s="25">
        <v>4.9315515862944803E-2</v>
      </c>
      <c r="Y906" s="25">
        <v>10472</v>
      </c>
      <c r="Z906" s="27">
        <v>65232</v>
      </c>
      <c r="AA906" s="28">
        <f t="shared" si="28"/>
        <v>2.7233115468409471E-3</v>
      </c>
      <c r="AC906" t="str">
        <f t="shared" si="29"/>
        <v>2401005000-51013-VOC</v>
      </c>
      <c r="AD906" t="str">
        <f>IF(COUNTIF('NP-NRModel-MAR-WILDFIRES Modifi'!V:V, AC906)=0, "Missing", "")</f>
        <v/>
      </c>
    </row>
    <row r="907" spans="1:30" hidden="1" x14ac:dyDescent="0.3">
      <c r="A907" s="24">
        <v>2401005000</v>
      </c>
      <c r="B907" s="40">
        <v>51059</v>
      </c>
      <c r="C907" s="25"/>
      <c r="D907" s="25"/>
      <c r="E907" s="25"/>
      <c r="F907" s="25"/>
      <c r="G907" s="25" t="s">
        <v>12</v>
      </c>
      <c r="H907" s="25">
        <v>55.776439874921699</v>
      </c>
      <c r="I907" s="25">
        <v>153</v>
      </c>
      <c r="J907" s="25">
        <v>0.36455189460733101</v>
      </c>
      <c r="K907" s="25"/>
      <c r="L907" s="25"/>
      <c r="M907" s="25">
        <v>10472</v>
      </c>
      <c r="N907" s="26">
        <v>65740</v>
      </c>
      <c r="O907" s="24">
        <v>2401005000</v>
      </c>
      <c r="P907" s="25">
        <v>51059</v>
      </c>
      <c r="Q907" s="25"/>
      <c r="R907" s="25"/>
      <c r="S907" s="25"/>
      <c r="T907" s="25"/>
      <c r="U907" s="25" t="s">
        <v>12</v>
      </c>
      <c r="V907" s="25">
        <v>133.86345569981199</v>
      </c>
      <c r="W907" s="25">
        <v>365</v>
      </c>
      <c r="X907" s="25">
        <v>0.36674919369811698</v>
      </c>
      <c r="Y907" s="25">
        <v>10472</v>
      </c>
      <c r="Z907" s="27">
        <v>65740</v>
      </c>
      <c r="AA907" s="28">
        <f t="shared" si="28"/>
        <v>2.7233115468409575E-3</v>
      </c>
      <c r="AC907" t="str">
        <f t="shared" si="29"/>
        <v>2401005000-51059-VOC</v>
      </c>
      <c r="AD907" t="str">
        <f>IF(COUNTIF('NP-NRModel-MAR-WILDFIRES Modifi'!V:V, AC907)=0, "Missing", "")</f>
        <v/>
      </c>
    </row>
    <row r="908" spans="1:30" hidden="1" x14ac:dyDescent="0.3">
      <c r="A908" s="24">
        <v>2401005000</v>
      </c>
      <c r="B908" s="40">
        <v>51107</v>
      </c>
      <c r="C908" s="25"/>
      <c r="D908" s="25"/>
      <c r="E908" s="25"/>
      <c r="F908" s="25"/>
      <c r="G908" s="25" t="s">
        <v>12</v>
      </c>
      <c r="H908" s="25">
        <v>19.0985019791399</v>
      </c>
      <c r="I908" s="25">
        <v>153</v>
      </c>
      <c r="J908" s="25">
        <v>0.124826810321176</v>
      </c>
      <c r="K908" s="25"/>
      <c r="L908" s="25"/>
      <c r="M908" s="25">
        <v>10472</v>
      </c>
      <c r="N908" s="26">
        <v>66307</v>
      </c>
      <c r="O908" s="24">
        <v>2401005000</v>
      </c>
      <c r="P908" s="25">
        <v>51107</v>
      </c>
      <c r="Q908" s="25"/>
      <c r="R908" s="25"/>
      <c r="S908" s="25"/>
      <c r="T908" s="25"/>
      <c r="U908" s="25" t="s">
        <v>12</v>
      </c>
      <c r="V908" s="25">
        <v>45.836404749935703</v>
      </c>
      <c r="W908" s="25">
        <v>365</v>
      </c>
      <c r="X908" s="25">
        <v>0.125579191095714</v>
      </c>
      <c r="Y908" s="25">
        <v>10472</v>
      </c>
      <c r="Z908" s="27">
        <v>66307</v>
      </c>
      <c r="AA908" s="28">
        <f t="shared" si="28"/>
        <v>2.7233115468409661E-3</v>
      </c>
      <c r="AC908" t="str">
        <f t="shared" si="29"/>
        <v>2401005000-51107-VOC</v>
      </c>
      <c r="AD908" t="str">
        <f>IF(COUNTIF('NP-NRModel-MAR-WILDFIRES Modifi'!V:V, AC908)=0, "Missing", "")</f>
        <v/>
      </c>
    </row>
    <row r="909" spans="1:30" hidden="1" x14ac:dyDescent="0.3">
      <c r="A909" s="24">
        <v>2401005000</v>
      </c>
      <c r="B909" s="40">
        <v>51153</v>
      </c>
      <c r="C909" s="25"/>
      <c r="D909" s="25"/>
      <c r="E909" s="25"/>
      <c r="F909" s="25"/>
      <c r="G909" s="25" t="s">
        <v>12</v>
      </c>
      <c r="H909" s="25">
        <v>23.390564479133801</v>
      </c>
      <c r="I909" s="25">
        <v>153</v>
      </c>
      <c r="J909" s="25">
        <v>0.15287950639956699</v>
      </c>
      <c r="K909" s="25"/>
      <c r="L909" s="25"/>
      <c r="M909" s="25">
        <v>10472</v>
      </c>
      <c r="N909" s="26">
        <v>66783</v>
      </c>
      <c r="O909" s="24">
        <v>2401005000</v>
      </c>
      <c r="P909" s="25">
        <v>51153</v>
      </c>
      <c r="Q909" s="25"/>
      <c r="R909" s="25"/>
      <c r="S909" s="25"/>
      <c r="T909" s="25"/>
      <c r="U909" s="25" t="s">
        <v>12</v>
      </c>
      <c r="V909" s="25">
        <v>56.137354749921698</v>
      </c>
      <c r="W909" s="25">
        <v>365</v>
      </c>
      <c r="X909" s="25">
        <v>0.15380097191759301</v>
      </c>
      <c r="Y909" s="25">
        <v>10472</v>
      </c>
      <c r="Z909" s="27">
        <v>66783</v>
      </c>
      <c r="AA909" s="28">
        <f t="shared" si="28"/>
        <v>2.7233115468409245E-3</v>
      </c>
      <c r="AC909" t="str">
        <f t="shared" si="29"/>
        <v>2401005000-51153-VOC</v>
      </c>
      <c r="AD909" t="str">
        <f>IF(COUNTIF('NP-NRModel-MAR-WILDFIRES Modifi'!V:V, AC909)=0, "Missing", "")</f>
        <v/>
      </c>
    </row>
    <row r="910" spans="1:30" hidden="1" x14ac:dyDescent="0.3">
      <c r="A910" s="24">
        <v>2401005000</v>
      </c>
      <c r="B910" s="40">
        <v>51510</v>
      </c>
      <c r="C910" s="25"/>
      <c r="D910" s="25"/>
      <c r="E910" s="25"/>
      <c r="F910" s="25"/>
      <c r="G910" s="25" t="s">
        <v>12</v>
      </c>
      <c r="H910" s="25">
        <v>14.276298654146601</v>
      </c>
      <c r="I910" s="25">
        <v>153</v>
      </c>
      <c r="J910" s="25">
        <v>9.3309141530370093E-2</v>
      </c>
      <c r="K910" s="25"/>
      <c r="L910" s="25"/>
      <c r="M910" s="25">
        <v>10472</v>
      </c>
      <c r="N910" s="26">
        <v>67338</v>
      </c>
      <c r="O910" s="24">
        <v>2401005000</v>
      </c>
      <c r="P910" s="25">
        <v>51510</v>
      </c>
      <c r="Q910" s="25"/>
      <c r="R910" s="25"/>
      <c r="S910" s="25"/>
      <c r="T910" s="25"/>
      <c r="U910" s="25" t="s">
        <v>12</v>
      </c>
      <c r="V910" s="25">
        <v>34.263116769951999</v>
      </c>
      <c r="W910" s="25">
        <v>365</v>
      </c>
      <c r="X910" s="25">
        <v>9.3871552794389093E-2</v>
      </c>
      <c r="Y910" s="25">
        <v>10472</v>
      </c>
      <c r="Z910" s="27">
        <v>67338</v>
      </c>
      <c r="AA910" s="28">
        <f t="shared" si="28"/>
        <v>2.7233115468409505E-3</v>
      </c>
      <c r="AC910" t="str">
        <f t="shared" si="29"/>
        <v>2401005000-51510-VOC</v>
      </c>
      <c r="AD910" t="str">
        <f>IF(COUNTIF('NP-NRModel-MAR-WILDFIRES Modifi'!V:V, AC910)=0, "Missing", "")</f>
        <v/>
      </c>
    </row>
    <row r="911" spans="1:30" hidden="1" x14ac:dyDescent="0.3">
      <c r="A911" s="24">
        <v>2401005000</v>
      </c>
      <c r="B911" s="40">
        <v>51600</v>
      </c>
      <c r="C911" s="25"/>
      <c r="D911" s="25"/>
      <c r="E911" s="25"/>
      <c r="F911" s="25"/>
      <c r="G911" s="25" t="s">
        <v>12</v>
      </c>
      <c r="H911" s="25">
        <v>12.9713496833152</v>
      </c>
      <c r="I911" s="25">
        <v>153</v>
      </c>
      <c r="J911" s="25">
        <v>8.4780063289641799E-2</v>
      </c>
      <c r="K911" s="25"/>
      <c r="L911" s="25"/>
      <c r="M911" s="25">
        <v>10472</v>
      </c>
      <c r="N911" s="26">
        <v>67544</v>
      </c>
      <c r="O911" s="24">
        <v>2401005000</v>
      </c>
      <c r="P911" s="25">
        <v>51600</v>
      </c>
      <c r="Q911" s="25"/>
      <c r="R911" s="25"/>
      <c r="S911" s="25"/>
      <c r="T911" s="25"/>
      <c r="U911" s="25" t="s">
        <v>12</v>
      </c>
      <c r="V911" s="25">
        <v>31.131239239956201</v>
      </c>
      <c r="W911" s="25">
        <v>365</v>
      </c>
      <c r="X911" s="25">
        <v>8.5291066410839E-2</v>
      </c>
      <c r="Y911" s="25">
        <v>10472</v>
      </c>
      <c r="Z911" s="27">
        <v>67544</v>
      </c>
      <c r="AA911" s="28">
        <f t="shared" si="28"/>
        <v>2.7233115468409822E-3</v>
      </c>
      <c r="AC911" t="str">
        <f t="shared" si="29"/>
        <v>2401005000-51600-VOC</v>
      </c>
      <c r="AD911" t="str">
        <f>IF(COUNTIF('NP-NRModel-MAR-WILDFIRES Modifi'!V:V, AC911)=0, "Missing", "")</f>
        <v/>
      </c>
    </row>
    <row r="912" spans="1:30" hidden="1" x14ac:dyDescent="0.3">
      <c r="A912" s="24">
        <v>2401005000</v>
      </c>
      <c r="B912" s="40">
        <v>51610</v>
      </c>
      <c r="C912" s="25"/>
      <c r="D912" s="25"/>
      <c r="E912" s="25"/>
      <c r="F912" s="25"/>
      <c r="G912" s="25" t="s">
        <v>12</v>
      </c>
      <c r="H912" s="25">
        <v>4.3736226249938701</v>
      </c>
      <c r="I912" s="25">
        <v>153</v>
      </c>
      <c r="J912" s="25">
        <v>2.8585768790809599E-2</v>
      </c>
      <c r="K912" s="25"/>
      <c r="L912" s="25"/>
      <c r="M912" s="25">
        <v>10472</v>
      </c>
      <c r="N912" s="26">
        <v>67565</v>
      </c>
      <c r="O912" s="24">
        <v>2401005000</v>
      </c>
      <c r="P912" s="25">
        <v>51610</v>
      </c>
      <c r="Q912" s="25"/>
      <c r="R912" s="25"/>
      <c r="S912" s="25"/>
      <c r="T912" s="25"/>
      <c r="U912" s="25" t="s">
        <v>12</v>
      </c>
      <c r="V912" s="25">
        <v>10.4966942999853</v>
      </c>
      <c r="W912" s="25">
        <v>365</v>
      </c>
      <c r="X912" s="25">
        <v>2.8758066575302201E-2</v>
      </c>
      <c r="Y912" s="25">
        <v>10472</v>
      </c>
      <c r="Z912" s="27">
        <v>67565</v>
      </c>
      <c r="AA912" s="28">
        <f t="shared" si="28"/>
        <v>2.7233115468409544E-3</v>
      </c>
      <c r="AC912" t="str">
        <f t="shared" si="29"/>
        <v>2401005000-51610-VOC</v>
      </c>
      <c r="AD912" t="str">
        <f>IF(COUNTIF('NP-NRModel-MAR-WILDFIRES Modifi'!V:V, AC912)=0, "Missing", "")</f>
        <v/>
      </c>
    </row>
    <row r="913" spans="1:30" hidden="1" x14ac:dyDescent="0.3">
      <c r="A913" s="24">
        <v>2401005000</v>
      </c>
      <c r="B913" s="40">
        <v>51683</v>
      </c>
      <c r="C913" s="25"/>
      <c r="D913" s="25"/>
      <c r="E913" s="25"/>
      <c r="F913" s="25"/>
      <c r="G913" s="25" t="s">
        <v>12</v>
      </c>
      <c r="H913" s="25">
        <v>6.9835249208235499</v>
      </c>
      <c r="I913" s="25">
        <v>153</v>
      </c>
      <c r="J913" s="25">
        <v>4.5643953730872801E-2</v>
      </c>
      <c r="K913" s="25"/>
      <c r="L913" s="25"/>
      <c r="M913" s="25">
        <v>10472</v>
      </c>
      <c r="N913" s="26">
        <v>67767</v>
      </c>
      <c r="O913" s="24">
        <v>2401005000</v>
      </c>
      <c r="P913" s="25">
        <v>51683</v>
      </c>
      <c r="Q913" s="25"/>
      <c r="R913" s="25"/>
      <c r="S913" s="25"/>
      <c r="T913" s="25"/>
      <c r="U913" s="25" t="s">
        <v>12</v>
      </c>
      <c r="V913" s="25">
        <v>16.7604598099764</v>
      </c>
      <c r="W913" s="25">
        <v>365</v>
      </c>
      <c r="X913" s="25">
        <v>4.5919067972538301E-2</v>
      </c>
      <c r="Y913" s="25">
        <v>10472</v>
      </c>
      <c r="Z913" s="27">
        <v>67767</v>
      </c>
      <c r="AA913" s="28">
        <f t="shared" si="28"/>
        <v>2.7233115468409735E-3</v>
      </c>
      <c r="AC913" t="str">
        <f t="shared" si="29"/>
        <v>2401005000-51683-VOC</v>
      </c>
      <c r="AD913" t="str">
        <f>IF(COUNTIF('NP-NRModel-MAR-WILDFIRES Modifi'!V:V, AC913)=0, "Missing", "")</f>
        <v/>
      </c>
    </row>
    <row r="914" spans="1:30" hidden="1" x14ac:dyDescent="0.3">
      <c r="A914" s="24">
        <v>2401005000</v>
      </c>
      <c r="B914" s="40">
        <v>51685</v>
      </c>
      <c r="C914" s="25"/>
      <c r="D914" s="25"/>
      <c r="E914" s="25"/>
      <c r="F914" s="25"/>
      <c r="G914" s="25" t="s">
        <v>12</v>
      </c>
      <c r="H914" s="25">
        <v>0.92773860749870096</v>
      </c>
      <c r="I914" s="25">
        <v>153</v>
      </c>
      <c r="J914" s="25">
        <v>6.0636510294032704E-3</v>
      </c>
      <c r="K914" s="25"/>
      <c r="L914" s="25"/>
      <c r="M914" s="25">
        <v>10472</v>
      </c>
      <c r="N914" s="26">
        <v>67791</v>
      </c>
      <c r="O914" s="24">
        <v>2401005000</v>
      </c>
      <c r="P914" s="25">
        <v>51685</v>
      </c>
      <c r="Q914" s="25"/>
      <c r="R914" s="25"/>
      <c r="S914" s="25"/>
      <c r="T914" s="25"/>
      <c r="U914" s="25" t="s">
        <v>12</v>
      </c>
      <c r="V914" s="25">
        <v>2.2265726579968801</v>
      </c>
      <c r="W914" s="25">
        <v>365</v>
      </c>
      <c r="X914" s="25">
        <v>6.1001990630051503E-3</v>
      </c>
      <c r="Y914" s="25">
        <v>10472</v>
      </c>
      <c r="Z914" s="27">
        <v>67791</v>
      </c>
      <c r="AA914" s="28">
        <f t="shared" si="28"/>
        <v>2.7233115468409596E-3</v>
      </c>
      <c r="AC914" t="str">
        <f t="shared" si="29"/>
        <v>2401005000-51685-VOC</v>
      </c>
      <c r="AD914" t="str">
        <f>IF(COUNTIF('NP-NRModel-MAR-WILDFIRES Modifi'!V:V, AC914)=0, "Missing", "")</f>
        <v/>
      </c>
    </row>
    <row r="915" spans="1:30" hidden="1" x14ac:dyDescent="0.3">
      <c r="A915" s="24">
        <v>2401008000</v>
      </c>
      <c r="B915" s="40">
        <v>11001</v>
      </c>
      <c r="C915" s="25"/>
      <c r="D915" s="25"/>
      <c r="E915" s="25"/>
      <c r="F915" s="25"/>
      <c r="G915" s="25" t="s">
        <v>12</v>
      </c>
      <c r="H915" s="25">
        <v>23.9099843166331</v>
      </c>
      <c r="I915" s="25">
        <v>153</v>
      </c>
      <c r="J915" s="25">
        <v>0.15627440729825501</v>
      </c>
      <c r="K915" s="25"/>
      <c r="L915" s="25"/>
      <c r="M915" s="25">
        <v>10472</v>
      </c>
      <c r="N915" s="26">
        <v>7342</v>
      </c>
      <c r="O915" s="24">
        <v>2401008000</v>
      </c>
      <c r="P915" s="25">
        <v>11001</v>
      </c>
      <c r="Q915" s="25"/>
      <c r="R915" s="25"/>
      <c r="S915" s="25"/>
      <c r="T915" s="25"/>
      <c r="U915" s="25" t="s">
        <v>12</v>
      </c>
      <c r="V915" s="25">
        <v>57.3839623599196</v>
      </c>
      <c r="W915" s="25">
        <v>365</v>
      </c>
      <c r="X915" s="25">
        <v>0.15721633523265599</v>
      </c>
      <c r="Y915" s="25">
        <v>10472</v>
      </c>
      <c r="Z915" s="27">
        <v>7342</v>
      </c>
      <c r="AA915" s="28">
        <f t="shared" si="28"/>
        <v>2.7233115468409414E-3</v>
      </c>
      <c r="AC915" t="str">
        <f t="shared" si="29"/>
        <v>2401008000-11001-VOC</v>
      </c>
      <c r="AD915" t="str">
        <f>IF(COUNTIF('NP-NRModel-MAR-WILDFIRES Modifi'!V:V, AC915)=0, "Missing", "")</f>
        <v/>
      </c>
    </row>
    <row r="916" spans="1:30" hidden="1" x14ac:dyDescent="0.3">
      <c r="A916" s="24">
        <v>2401008000</v>
      </c>
      <c r="B916" s="40">
        <v>24009</v>
      </c>
      <c r="C916" s="25"/>
      <c r="D916" s="25"/>
      <c r="E916" s="25"/>
      <c r="F916" s="25"/>
      <c r="G916" s="25" t="s">
        <v>12</v>
      </c>
      <c r="H916" s="25">
        <v>5.0762462458262201</v>
      </c>
      <c r="I916" s="25">
        <v>153</v>
      </c>
      <c r="J916" s="25">
        <v>3.3178080038079802E-2</v>
      </c>
      <c r="K916" s="25"/>
      <c r="L916" s="25"/>
      <c r="M916" s="25">
        <v>10472</v>
      </c>
      <c r="N916" s="26">
        <v>27352</v>
      </c>
      <c r="O916" s="24">
        <v>2401008000</v>
      </c>
      <c r="P916" s="25">
        <v>24009</v>
      </c>
      <c r="Q916" s="25"/>
      <c r="R916" s="25"/>
      <c r="S916" s="25"/>
      <c r="T916" s="25"/>
      <c r="U916" s="25" t="s">
        <v>12</v>
      </c>
      <c r="V916" s="25">
        <v>12.182990989982899</v>
      </c>
      <c r="W916" s="25">
        <v>365</v>
      </c>
      <c r="X916" s="25">
        <v>3.3378057506802401E-2</v>
      </c>
      <c r="Y916" s="25">
        <v>10472</v>
      </c>
      <c r="Z916" s="27">
        <v>27352</v>
      </c>
      <c r="AA916" s="28">
        <f t="shared" si="28"/>
        <v>2.7233115468409596E-3</v>
      </c>
      <c r="AC916" t="str">
        <f t="shared" si="29"/>
        <v>2401008000-24009-VOC</v>
      </c>
      <c r="AD916" t="str">
        <f>IF(COUNTIF('NP-NRModel-MAR-WILDFIRES Modifi'!V:V, AC916)=0, "Missing", "")</f>
        <v/>
      </c>
    </row>
    <row r="917" spans="1:30" hidden="1" x14ac:dyDescent="0.3">
      <c r="A917" s="24">
        <v>2401008000</v>
      </c>
      <c r="B917" s="40">
        <v>24017</v>
      </c>
      <c r="C917" s="25"/>
      <c r="D917" s="25"/>
      <c r="E917" s="25"/>
      <c r="F917" s="25"/>
      <c r="G917" s="25" t="s">
        <v>12</v>
      </c>
      <c r="H917" s="25">
        <v>8.5049713041547506</v>
      </c>
      <c r="I917" s="25">
        <v>153</v>
      </c>
      <c r="J917" s="25">
        <v>5.5588047739573501E-2</v>
      </c>
      <c r="K917" s="25"/>
      <c r="L917" s="25"/>
      <c r="M917" s="25">
        <v>10472</v>
      </c>
      <c r="N917" s="26">
        <v>27458</v>
      </c>
      <c r="O917" s="24">
        <v>2401008000</v>
      </c>
      <c r="P917" s="25">
        <v>24017</v>
      </c>
      <c r="Q917" s="25"/>
      <c r="R917" s="25"/>
      <c r="S917" s="25"/>
      <c r="T917" s="25"/>
      <c r="U917" s="25" t="s">
        <v>12</v>
      </c>
      <c r="V917" s="25">
        <v>20.4119311299713</v>
      </c>
      <c r="W917" s="25">
        <v>365</v>
      </c>
      <c r="X917" s="25">
        <v>5.5923098986222899E-2</v>
      </c>
      <c r="Y917" s="25">
        <v>10472</v>
      </c>
      <c r="Z917" s="27">
        <v>27458</v>
      </c>
      <c r="AA917" s="28">
        <f t="shared" si="28"/>
        <v>2.7233115468409705E-3</v>
      </c>
      <c r="AC917" t="str">
        <f t="shared" si="29"/>
        <v>2401008000-24017-VOC</v>
      </c>
      <c r="AD917" t="str">
        <f>IF(COUNTIF('NP-NRModel-MAR-WILDFIRES Modifi'!V:V, AC917)=0, "Missing", "")</f>
        <v/>
      </c>
    </row>
    <row r="918" spans="1:30" hidden="1" x14ac:dyDescent="0.3">
      <c r="A918" s="24">
        <v>2401008000</v>
      </c>
      <c r="B918" s="40">
        <v>24021</v>
      </c>
      <c r="C918" s="25"/>
      <c r="D918" s="25"/>
      <c r="E918" s="25"/>
      <c r="F918" s="25"/>
      <c r="G918" s="25" t="s">
        <v>12</v>
      </c>
      <c r="H918" s="25">
        <v>21.623103437469599</v>
      </c>
      <c r="I918" s="25">
        <v>153</v>
      </c>
      <c r="J918" s="25">
        <v>0.14132747344751401</v>
      </c>
      <c r="K918" s="25"/>
      <c r="L918" s="25"/>
      <c r="M918" s="25">
        <v>10472</v>
      </c>
      <c r="N918" s="26">
        <v>27505</v>
      </c>
      <c r="O918" s="24">
        <v>2401008000</v>
      </c>
      <c r="P918" s="25">
        <v>24021</v>
      </c>
      <c r="Q918" s="25"/>
      <c r="R918" s="25"/>
      <c r="S918" s="25"/>
      <c r="T918" s="25"/>
      <c r="U918" s="25" t="s">
        <v>12</v>
      </c>
      <c r="V918" s="25">
        <v>51.895448249927597</v>
      </c>
      <c r="W918" s="25">
        <v>365</v>
      </c>
      <c r="X918" s="25">
        <v>0.14217931027377401</v>
      </c>
      <c r="Y918" s="25">
        <v>10472</v>
      </c>
      <c r="Z918" s="27">
        <v>27505</v>
      </c>
      <c r="AA918" s="28">
        <f t="shared" si="28"/>
        <v>2.7233115468409349E-3</v>
      </c>
      <c r="AC918" t="str">
        <f t="shared" si="29"/>
        <v>2401008000-24021-VOC</v>
      </c>
      <c r="AD918" t="str">
        <f>IF(COUNTIF('NP-NRModel-MAR-WILDFIRES Modifi'!V:V, AC918)=0, "Missing", "")</f>
        <v/>
      </c>
    </row>
    <row r="919" spans="1:30" hidden="1" x14ac:dyDescent="0.3">
      <c r="A919" s="24">
        <v>2401008000</v>
      </c>
      <c r="B919" s="40">
        <v>24031</v>
      </c>
      <c r="C919" s="25"/>
      <c r="D919" s="25"/>
      <c r="E919" s="25"/>
      <c r="F919" s="25"/>
      <c r="G919" s="25" t="s">
        <v>12</v>
      </c>
      <c r="H919" s="25">
        <v>51.216703374928201</v>
      </c>
      <c r="I919" s="25">
        <v>153</v>
      </c>
      <c r="J919" s="25">
        <v>0.33474969526096898</v>
      </c>
      <c r="K919" s="25"/>
      <c r="L919" s="25"/>
      <c r="M919" s="25">
        <v>10472</v>
      </c>
      <c r="N919" s="26">
        <v>27635</v>
      </c>
      <c r="O919" s="24">
        <v>2401008000</v>
      </c>
      <c r="P919" s="25">
        <v>24031</v>
      </c>
      <c r="Q919" s="25"/>
      <c r="R919" s="25"/>
      <c r="S919" s="25"/>
      <c r="T919" s="25"/>
      <c r="U919" s="25" t="s">
        <v>12</v>
      </c>
      <c r="V919" s="25">
        <v>122.920088099829</v>
      </c>
      <c r="W919" s="25">
        <v>365</v>
      </c>
      <c r="X919" s="25">
        <v>0.33676736465706503</v>
      </c>
      <c r="Y919" s="25">
        <v>10472</v>
      </c>
      <c r="Z919" s="27">
        <v>27635</v>
      </c>
      <c r="AA919" s="28">
        <f t="shared" si="28"/>
        <v>2.7233115468409323E-3</v>
      </c>
      <c r="AC919" t="str">
        <f t="shared" si="29"/>
        <v>2401008000-24031-VOC</v>
      </c>
      <c r="AD919" t="str">
        <f>IF(COUNTIF('NP-NRModel-MAR-WILDFIRES Modifi'!V:V, AC919)=0, "Missing", "")</f>
        <v/>
      </c>
    </row>
    <row r="920" spans="1:30" hidden="1" x14ac:dyDescent="0.3">
      <c r="A920" s="24">
        <v>2401008000</v>
      </c>
      <c r="B920" s="40">
        <v>24033</v>
      </c>
      <c r="C920" s="25"/>
      <c r="D920" s="25"/>
      <c r="E920" s="25"/>
      <c r="F920" s="25"/>
      <c r="G920" s="25" t="s">
        <v>12</v>
      </c>
      <c r="H920" s="25">
        <v>62.497944624912598</v>
      </c>
      <c r="I920" s="25">
        <v>153</v>
      </c>
      <c r="J920" s="25">
        <v>0.40848329820204299</v>
      </c>
      <c r="K920" s="25"/>
      <c r="L920" s="25"/>
      <c r="M920" s="25">
        <v>10472</v>
      </c>
      <c r="N920" s="26">
        <v>27663</v>
      </c>
      <c r="O920" s="24">
        <v>2401008000</v>
      </c>
      <c r="P920" s="25">
        <v>24033</v>
      </c>
      <c r="Q920" s="25"/>
      <c r="R920" s="25"/>
      <c r="S920" s="25"/>
      <c r="T920" s="25"/>
      <c r="U920" s="25" t="s">
        <v>12</v>
      </c>
      <c r="V920" s="25">
        <v>149.99506709978999</v>
      </c>
      <c r="W920" s="25">
        <v>365</v>
      </c>
      <c r="X920" s="25">
        <v>0.41094538931449398</v>
      </c>
      <c r="Y920" s="25">
        <v>10472</v>
      </c>
      <c r="Z920" s="27">
        <v>27663</v>
      </c>
      <c r="AA920" s="28">
        <f t="shared" si="28"/>
        <v>2.7233115468409622E-3</v>
      </c>
      <c r="AC920" t="str">
        <f t="shared" si="29"/>
        <v>2401008000-24033-VOC</v>
      </c>
      <c r="AD920" t="str">
        <f>IF(COUNTIF('NP-NRModel-MAR-WILDFIRES Modifi'!V:V, AC920)=0, "Missing", "")</f>
        <v/>
      </c>
    </row>
    <row r="921" spans="1:30" hidden="1" x14ac:dyDescent="0.3">
      <c r="A921" s="24">
        <v>2401008000</v>
      </c>
      <c r="B921" s="40">
        <v>51013</v>
      </c>
      <c r="C921" s="25"/>
      <c r="D921" s="25"/>
      <c r="E921" s="25"/>
      <c r="F921" s="25"/>
      <c r="G921" s="25" t="s">
        <v>12</v>
      </c>
      <c r="H921" s="25">
        <v>1.83501398083075</v>
      </c>
      <c r="I921" s="25">
        <v>153</v>
      </c>
      <c r="J921" s="25">
        <v>1.19935554302663E-2</v>
      </c>
      <c r="K921" s="25"/>
      <c r="L921" s="25"/>
      <c r="M921" s="25">
        <v>10472</v>
      </c>
      <c r="N921" s="26">
        <v>65233</v>
      </c>
      <c r="O921" s="24">
        <v>2401008000</v>
      </c>
      <c r="P921" s="25">
        <v>51013</v>
      </c>
      <c r="Q921" s="25"/>
      <c r="R921" s="25"/>
      <c r="S921" s="25"/>
      <c r="T921" s="25"/>
      <c r="U921" s="25" t="s">
        <v>12</v>
      </c>
      <c r="V921" s="25">
        <v>4.4040335539938296</v>
      </c>
      <c r="W921" s="25">
        <v>365</v>
      </c>
      <c r="X921" s="25">
        <v>1.2065845353407699E-2</v>
      </c>
      <c r="Y921" s="25">
        <v>10472</v>
      </c>
      <c r="Z921" s="27">
        <v>65233</v>
      </c>
      <c r="AA921" s="28">
        <f t="shared" si="28"/>
        <v>2.723311546840931E-3</v>
      </c>
      <c r="AC921" t="str">
        <f t="shared" si="29"/>
        <v>2401008000-51013-VOC</v>
      </c>
      <c r="AD921" t="str">
        <f>IF(COUNTIF('NP-NRModel-MAR-WILDFIRES Modifi'!V:V, AC921)=0, "Missing", "")</f>
        <v/>
      </c>
    </row>
    <row r="922" spans="1:30" hidden="1" x14ac:dyDescent="0.3">
      <c r="A922" s="24">
        <v>2401008000</v>
      </c>
      <c r="B922" s="40">
        <v>51059</v>
      </c>
      <c r="C922" s="25"/>
      <c r="D922" s="25"/>
      <c r="E922" s="25"/>
      <c r="F922" s="25"/>
      <c r="G922" s="25" t="s">
        <v>12</v>
      </c>
      <c r="H922" s="25">
        <v>11.577009674983699</v>
      </c>
      <c r="I922" s="25">
        <v>153</v>
      </c>
      <c r="J922" s="25">
        <v>7.5666729901854801E-2</v>
      </c>
      <c r="K922" s="25"/>
      <c r="L922" s="25"/>
      <c r="M922" s="25">
        <v>10472</v>
      </c>
      <c r="N922" s="26">
        <v>65741</v>
      </c>
      <c r="O922" s="24">
        <v>2401008000</v>
      </c>
      <c r="P922" s="25">
        <v>51059</v>
      </c>
      <c r="Q922" s="25"/>
      <c r="R922" s="25"/>
      <c r="S922" s="25"/>
      <c r="T922" s="25"/>
      <c r="U922" s="25" t="s">
        <v>12</v>
      </c>
      <c r="V922" s="25">
        <v>27.784823219960899</v>
      </c>
      <c r="W922" s="25">
        <v>365</v>
      </c>
      <c r="X922" s="25">
        <v>7.6122803342358797E-2</v>
      </c>
      <c r="Y922" s="25">
        <v>10472</v>
      </c>
      <c r="Z922" s="27">
        <v>65741</v>
      </c>
      <c r="AA922" s="28">
        <f t="shared" si="28"/>
        <v>2.7233115468409765E-3</v>
      </c>
      <c r="AC922" t="str">
        <f t="shared" si="29"/>
        <v>2401008000-51059-VOC</v>
      </c>
      <c r="AD922" t="str">
        <f>IF(COUNTIF('NP-NRModel-MAR-WILDFIRES Modifi'!V:V, AC922)=0, "Missing", "")</f>
        <v/>
      </c>
    </row>
    <row r="923" spans="1:30" hidden="1" x14ac:dyDescent="0.3">
      <c r="A923" s="24">
        <v>2401008000</v>
      </c>
      <c r="B923" s="40">
        <v>51107</v>
      </c>
      <c r="C923" s="25"/>
      <c r="D923" s="25"/>
      <c r="E923" s="25"/>
      <c r="F923" s="25"/>
      <c r="G923" s="25" t="s">
        <v>12</v>
      </c>
      <c r="H923" s="25">
        <v>5.5795722374921803</v>
      </c>
      <c r="I923" s="25">
        <v>153</v>
      </c>
      <c r="J923" s="25">
        <v>3.6467792401909699E-2</v>
      </c>
      <c r="K923" s="25"/>
      <c r="L923" s="25"/>
      <c r="M923" s="25">
        <v>10472</v>
      </c>
      <c r="N923" s="26">
        <v>66308</v>
      </c>
      <c r="O923" s="24">
        <v>2401008000</v>
      </c>
      <c r="P923" s="25">
        <v>51107</v>
      </c>
      <c r="Q923" s="25"/>
      <c r="R923" s="25"/>
      <c r="S923" s="25"/>
      <c r="T923" s="25"/>
      <c r="U923" s="25" t="s">
        <v>12</v>
      </c>
      <c r="V923" s="25">
        <v>13.3909733699812</v>
      </c>
      <c r="W923" s="25">
        <v>365</v>
      </c>
      <c r="X923" s="25">
        <v>3.6687598273921297E-2</v>
      </c>
      <c r="Y923" s="25">
        <v>10472</v>
      </c>
      <c r="Z923" s="27">
        <v>66308</v>
      </c>
      <c r="AA923" s="28">
        <f t="shared" si="28"/>
        <v>2.723311546840967E-3</v>
      </c>
      <c r="AC923" t="str">
        <f t="shared" si="29"/>
        <v>2401008000-51107-VOC</v>
      </c>
      <c r="AD923" t="str">
        <f>IF(COUNTIF('NP-NRModel-MAR-WILDFIRES Modifi'!V:V, AC923)=0, "Missing", "")</f>
        <v/>
      </c>
    </row>
    <row r="924" spans="1:30" hidden="1" x14ac:dyDescent="0.3">
      <c r="A924" s="24">
        <v>2401008000</v>
      </c>
      <c r="B924" s="40">
        <v>51153</v>
      </c>
      <c r="C924" s="25"/>
      <c r="D924" s="25"/>
      <c r="E924" s="25"/>
      <c r="F924" s="25"/>
      <c r="G924" s="25" t="s">
        <v>12</v>
      </c>
      <c r="H924" s="25">
        <v>5.0116409749929698</v>
      </c>
      <c r="I924" s="25">
        <v>153</v>
      </c>
      <c r="J924" s="25">
        <v>3.27558233659671E-2</v>
      </c>
      <c r="K924" s="25"/>
      <c r="L924" s="25"/>
      <c r="M924" s="25">
        <v>10472</v>
      </c>
      <c r="N924" s="26">
        <v>66784</v>
      </c>
      <c r="O924" s="24">
        <v>2401008000</v>
      </c>
      <c r="P924" s="25">
        <v>51153</v>
      </c>
      <c r="Q924" s="25"/>
      <c r="R924" s="25"/>
      <c r="S924" s="25"/>
      <c r="T924" s="25"/>
      <c r="U924" s="25" t="s">
        <v>12</v>
      </c>
      <c r="V924" s="25">
        <v>12.0279383399831</v>
      </c>
      <c r="W924" s="25">
        <v>365</v>
      </c>
      <c r="X924" s="25">
        <v>3.29532557259812E-2</v>
      </c>
      <c r="Y924" s="25">
        <v>10472</v>
      </c>
      <c r="Z924" s="27">
        <v>66784</v>
      </c>
      <c r="AA924" s="28">
        <f t="shared" si="28"/>
        <v>2.7233115468409631E-3</v>
      </c>
      <c r="AC924" t="str">
        <f t="shared" si="29"/>
        <v>2401008000-51153-VOC</v>
      </c>
      <c r="AD924" t="str">
        <f>IF(COUNTIF('NP-NRModel-MAR-WILDFIRES Modifi'!V:V, AC924)=0, "Missing", "")</f>
        <v/>
      </c>
    </row>
    <row r="925" spans="1:30" hidden="1" x14ac:dyDescent="0.3">
      <c r="A925" s="24">
        <v>2401008000</v>
      </c>
      <c r="B925" s="40">
        <v>51510</v>
      </c>
      <c r="C925" s="25"/>
      <c r="D925" s="25"/>
      <c r="E925" s="25"/>
      <c r="F925" s="25"/>
      <c r="G925" s="25" t="s">
        <v>12</v>
      </c>
      <c r="H925" s="25">
        <v>0.82031257916551703</v>
      </c>
      <c r="I925" s="25">
        <v>153</v>
      </c>
      <c r="J925" s="25">
        <v>5.36152012526482E-3</v>
      </c>
      <c r="K925" s="25"/>
      <c r="L925" s="25"/>
      <c r="M925" s="25">
        <v>10472</v>
      </c>
      <c r="N925" s="26">
        <v>67339</v>
      </c>
      <c r="O925" s="24">
        <v>2401008000</v>
      </c>
      <c r="P925" s="25">
        <v>51510</v>
      </c>
      <c r="Q925" s="25"/>
      <c r="R925" s="25"/>
      <c r="S925" s="25"/>
      <c r="T925" s="25"/>
      <c r="U925" s="25" t="s">
        <v>12</v>
      </c>
      <c r="V925" s="25">
        <v>1.9687501899972399</v>
      </c>
      <c r="W925" s="25">
        <v>365</v>
      </c>
      <c r="X925" s="25">
        <v>5.3938361369787599E-3</v>
      </c>
      <c r="Y925" s="25">
        <v>10472</v>
      </c>
      <c r="Z925" s="27">
        <v>67339</v>
      </c>
      <c r="AA925" s="28">
        <f t="shared" si="28"/>
        <v>2.7233115468409614E-3</v>
      </c>
      <c r="AC925" t="str">
        <f t="shared" si="29"/>
        <v>2401008000-51510-VOC</v>
      </c>
      <c r="AD925" t="str">
        <f>IF(COUNTIF('NP-NRModel-MAR-WILDFIRES Modifi'!V:V, AC925)=0, "Missing", "")</f>
        <v/>
      </c>
    </row>
    <row r="926" spans="1:30" hidden="1" x14ac:dyDescent="0.3">
      <c r="A926" s="24">
        <v>2401008000</v>
      </c>
      <c r="B926" s="40">
        <v>51600</v>
      </c>
      <c r="C926" s="25"/>
      <c r="D926" s="25"/>
      <c r="E926" s="25"/>
      <c r="F926" s="25"/>
      <c r="G926" s="25" t="s">
        <v>12</v>
      </c>
      <c r="H926" s="25">
        <v>0.258275515416304</v>
      </c>
      <c r="I926" s="25">
        <v>153</v>
      </c>
      <c r="J926" s="25">
        <v>1.68807526415885E-3</v>
      </c>
      <c r="K926" s="25"/>
      <c r="L926" s="25"/>
      <c r="M926" s="25">
        <v>10472</v>
      </c>
      <c r="N926" s="26">
        <v>67545</v>
      </c>
      <c r="O926" s="24">
        <v>2401008000</v>
      </c>
      <c r="P926" s="25">
        <v>51600</v>
      </c>
      <c r="Q926" s="25"/>
      <c r="R926" s="25"/>
      <c r="S926" s="25"/>
      <c r="T926" s="25"/>
      <c r="U926" s="25" t="s">
        <v>12</v>
      </c>
      <c r="V926" s="25">
        <v>0.61986123699913298</v>
      </c>
      <c r="W926" s="25">
        <v>365</v>
      </c>
      <c r="X926" s="25">
        <v>1.6982499643811799E-3</v>
      </c>
      <c r="Y926" s="25">
        <v>10472</v>
      </c>
      <c r="Z926" s="27">
        <v>67545</v>
      </c>
      <c r="AA926" s="28">
        <f t="shared" si="28"/>
        <v>2.7233115468409444E-3</v>
      </c>
      <c r="AC926" t="str">
        <f t="shared" si="29"/>
        <v>2401008000-51600-VOC</v>
      </c>
      <c r="AD926" t="str">
        <f>IF(COUNTIF('NP-NRModel-MAR-WILDFIRES Modifi'!V:V, AC926)=0, "Missing", "")</f>
        <v/>
      </c>
    </row>
    <row r="927" spans="1:30" hidden="1" x14ac:dyDescent="0.3">
      <c r="A927" s="24">
        <v>2401008000</v>
      </c>
      <c r="B927" s="40">
        <v>51610</v>
      </c>
      <c r="C927" s="25"/>
      <c r="D927" s="25"/>
      <c r="E927" s="25"/>
      <c r="F927" s="25"/>
      <c r="G927" s="25" t="s">
        <v>12</v>
      </c>
      <c r="H927" s="25">
        <v>0.115103830416505</v>
      </c>
      <c r="I927" s="25">
        <v>153</v>
      </c>
      <c r="J927" s="25">
        <v>7.5231261710133996E-4</v>
      </c>
      <c r="K927" s="25"/>
      <c r="L927" s="25"/>
      <c r="M927" s="25">
        <v>10472</v>
      </c>
      <c r="N927" s="26">
        <v>67566</v>
      </c>
      <c r="O927" s="24">
        <v>2401008000</v>
      </c>
      <c r="P927" s="25">
        <v>51610</v>
      </c>
      <c r="Q927" s="25"/>
      <c r="R927" s="25"/>
      <c r="S927" s="25"/>
      <c r="T927" s="25"/>
      <c r="U927" s="25" t="s">
        <v>12</v>
      </c>
      <c r="V927" s="25">
        <v>0.27624919299961298</v>
      </c>
      <c r="W927" s="25">
        <v>365</v>
      </c>
      <c r="X927" s="25">
        <v>7.5684710410853099E-4</v>
      </c>
      <c r="Y927" s="25">
        <v>10472</v>
      </c>
      <c r="Z927" s="27">
        <v>67566</v>
      </c>
      <c r="AA927" s="28">
        <f t="shared" si="28"/>
        <v>2.7233115468409492E-3</v>
      </c>
      <c r="AC927" t="str">
        <f t="shared" si="29"/>
        <v>2401008000-51610-VOC</v>
      </c>
      <c r="AD927" t="str">
        <f>IF(COUNTIF('NP-NRModel-MAR-WILDFIRES Modifi'!V:V, AC927)=0, "Missing", "")</f>
        <v/>
      </c>
    </row>
    <row r="928" spans="1:30" hidden="1" x14ac:dyDescent="0.3">
      <c r="A928" s="24">
        <v>2401008000</v>
      </c>
      <c r="B928" s="40">
        <v>51683</v>
      </c>
      <c r="C928" s="25"/>
      <c r="D928" s="25"/>
      <c r="E928" s="25"/>
      <c r="F928" s="25"/>
      <c r="G928" s="25" t="s">
        <v>12</v>
      </c>
      <c r="H928" s="25">
        <v>0.36955386708281501</v>
      </c>
      <c r="I928" s="25">
        <v>153</v>
      </c>
      <c r="J928" s="25">
        <v>2.41538475217526E-3</v>
      </c>
      <c r="K928" s="25"/>
      <c r="L928" s="25"/>
      <c r="M928" s="25">
        <v>10472</v>
      </c>
      <c r="N928" s="26">
        <v>67768</v>
      </c>
      <c r="O928" s="24">
        <v>2401008000</v>
      </c>
      <c r="P928" s="25">
        <v>51683</v>
      </c>
      <c r="Q928" s="25"/>
      <c r="R928" s="25"/>
      <c r="S928" s="25"/>
      <c r="T928" s="25"/>
      <c r="U928" s="25" t="s">
        <v>12</v>
      </c>
      <c r="V928" s="25">
        <v>0.88692928099876001</v>
      </c>
      <c r="W928" s="25">
        <v>365</v>
      </c>
      <c r="X928" s="25">
        <v>2.4299432356130399E-3</v>
      </c>
      <c r="Y928" s="25">
        <v>10472</v>
      </c>
      <c r="Z928" s="27">
        <v>67768</v>
      </c>
      <c r="AA928" s="28">
        <f t="shared" si="28"/>
        <v>2.7233115468409449E-3</v>
      </c>
      <c r="AC928" t="str">
        <f t="shared" si="29"/>
        <v>2401008000-51683-VOC</v>
      </c>
      <c r="AD928" t="str">
        <f>IF(COUNTIF('NP-NRModel-MAR-WILDFIRES Modifi'!V:V, AC928)=0, "Missing", "")</f>
        <v/>
      </c>
    </row>
    <row r="929" spans="1:30" hidden="1" x14ac:dyDescent="0.3">
      <c r="A929" s="24">
        <v>2401008000</v>
      </c>
      <c r="B929" s="40">
        <v>51685</v>
      </c>
      <c r="C929" s="25"/>
      <c r="D929" s="25"/>
      <c r="E929" s="25"/>
      <c r="F929" s="25"/>
      <c r="G929" s="25" t="s">
        <v>12</v>
      </c>
      <c r="H929" s="25">
        <v>7.8051878749890793E-2</v>
      </c>
      <c r="I929" s="25">
        <v>153</v>
      </c>
      <c r="J929" s="25">
        <v>5.1014299836529896E-4</v>
      </c>
      <c r="K929" s="25"/>
      <c r="L929" s="25"/>
      <c r="M929" s="25">
        <v>10472</v>
      </c>
      <c r="N929" s="26">
        <v>67792</v>
      </c>
      <c r="O929" s="24">
        <v>2401008000</v>
      </c>
      <c r="P929" s="25">
        <v>51685</v>
      </c>
      <c r="Q929" s="25"/>
      <c r="R929" s="25"/>
      <c r="S929" s="25"/>
      <c r="T929" s="25"/>
      <c r="U929" s="25" t="s">
        <v>12</v>
      </c>
      <c r="V929" s="25">
        <v>0.18732450899973699</v>
      </c>
      <c r="W929" s="25">
        <v>365</v>
      </c>
      <c r="X929" s="25">
        <v>5.1321783287599197E-4</v>
      </c>
      <c r="Y929" s="25">
        <v>10472</v>
      </c>
      <c r="Z929" s="27">
        <v>67792</v>
      </c>
      <c r="AA929" s="28">
        <f t="shared" si="28"/>
        <v>2.72331154684097E-3</v>
      </c>
      <c r="AC929" t="str">
        <f t="shared" si="29"/>
        <v>2401008000-51685-VOC</v>
      </c>
      <c r="AD929" t="str">
        <f>IF(COUNTIF('NP-NRModel-MAR-WILDFIRES Modifi'!V:V, AC929)=0, "Missing", "")</f>
        <v/>
      </c>
    </row>
    <row r="930" spans="1:30" hidden="1" x14ac:dyDescent="0.3">
      <c r="A930" s="24">
        <v>2401015000</v>
      </c>
      <c r="B930" s="40">
        <v>24009</v>
      </c>
      <c r="C930" s="25"/>
      <c r="D930" s="25"/>
      <c r="E930" s="25"/>
      <c r="F930" s="25"/>
      <c r="G930" s="25" t="s">
        <v>12</v>
      </c>
      <c r="H930" s="25">
        <v>0.18817633637710701</v>
      </c>
      <c r="I930" s="25">
        <v>153</v>
      </c>
      <c r="J930" s="25">
        <v>1.2299106952752101E-3</v>
      </c>
      <c r="K930" s="25"/>
      <c r="L930" s="25"/>
      <c r="M930" s="25">
        <v>10472</v>
      </c>
      <c r="N930" s="26">
        <v>27353</v>
      </c>
      <c r="O930" s="24">
        <v>2401015000</v>
      </c>
      <c r="P930" s="25">
        <v>24009</v>
      </c>
      <c r="Q930" s="25"/>
      <c r="R930" s="25"/>
      <c r="S930" s="25"/>
      <c r="T930" s="25"/>
      <c r="U930" s="25" t="s">
        <v>12</v>
      </c>
      <c r="V930" s="25">
        <v>0.44365338599964199</v>
      </c>
      <c r="W930" s="25">
        <v>365</v>
      </c>
      <c r="X930" s="25">
        <v>1.2154887287661399E-3</v>
      </c>
      <c r="Y930" s="25">
        <v>10472</v>
      </c>
      <c r="Z930" s="27">
        <v>27353</v>
      </c>
      <c r="AA930" s="28">
        <f t="shared" si="28"/>
        <v>2.7722333111556657E-3</v>
      </c>
      <c r="AC930" t="str">
        <f t="shared" si="29"/>
        <v>2401015000-24009-VOC</v>
      </c>
      <c r="AD930" t="str">
        <f>IF(COUNTIF('NP-NRModel-MAR-WILDFIRES Modifi'!V:V, AC930)=0, "Missing", "")</f>
        <v/>
      </c>
    </row>
    <row r="931" spans="1:30" hidden="1" x14ac:dyDescent="0.3">
      <c r="A931" s="24">
        <v>2401015000</v>
      </c>
      <c r="B931" s="40">
        <v>24017</v>
      </c>
      <c r="C931" s="25"/>
      <c r="D931" s="25"/>
      <c r="E931" s="25"/>
      <c r="F931" s="25"/>
      <c r="G931" s="25" t="s">
        <v>12</v>
      </c>
      <c r="H931" s="25">
        <v>3.9755564196577699E-2</v>
      </c>
      <c r="I931" s="25">
        <v>153</v>
      </c>
      <c r="J931" s="25">
        <v>2.5984028886652099E-4</v>
      </c>
      <c r="K931" s="25"/>
      <c r="L931" s="25"/>
      <c r="M931" s="25">
        <v>10472</v>
      </c>
      <c r="N931" s="26">
        <v>27459</v>
      </c>
      <c r="O931" s="24">
        <v>2401015000</v>
      </c>
      <c r="P931" s="25">
        <v>24017</v>
      </c>
      <c r="Q931" s="25"/>
      <c r="R931" s="25"/>
      <c r="S931" s="25"/>
      <c r="T931" s="25"/>
      <c r="U931" s="25" t="s">
        <v>12</v>
      </c>
      <c r="V931" s="25">
        <v>9.3729588999924895E-2</v>
      </c>
      <c r="W931" s="25">
        <v>365</v>
      </c>
      <c r="X931" s="25">
        <v>2.5679339452034202E-4</v>
      </c>
      <c r="Y931" s="25">
        <v>10472</v>
      </c>
      <c r="Z931" s="27">
        <v>27459</v>
      </c>
      <c r="AA931" s="28">
        <f t="shared" si="28"/>
        <v>2.7722333111556605E-3</v>
      </c>
      <c r="AC931" t="str">
        <f t="shared" si="29"/>
        <v>2401015000-24017-VOC</v>
      </c>
      <c r="AD931" t="str">
        <f>IF(COUNTIF('NP-NRModel-MAR-WILDFIRES Modifi'!V:V, AC931)=0, "Missing", "")</f>
        <v/>
      </c>
    </row>
    <row r="932" spans="1:30" hidden="1" x14ac:dyDescent="0.3">
      <c r="A932" s="24">
        <v>2401015000</v>
      </c>
      <c r="B932" s="40">
        <v>24021</v>
      </c>
      <c r="C932" s="25"/>
      <c r="D932" s="25"/>
      <c r="E932" s="25"/>
      <c r="F932" s="25"/>
      <c r="G932" s="25" t="s">
        <v>12</v>
      </c>
      <c r="H932" s="25">
        <v>1.2324224850040799</v>
      </c>
      <c r="I932" s="25">
        <v>153</v>
      </c>
      <c r="J932" s="25">
        <v>8.0550489215953196E-3</v>
      </c>
      <c r="K932" s="25"/>
      <c r="L932" s="25"/>
      <c r="M932" s="25">
        <v>10472</v>
      </c>
      <c r="N932" s="26">
        <v>27506</v>
      </c>
      <c r="O932" s="24">
        <v>2401015000</v>
      </c>
      <c r="P932" s="25">
        <v>24021</v>
      </c>
      <c r="Q932" s="25"/>
      <c r="R932" s="25"/>
      <c r="S932" s="25"/>
      <c r="T932" s="25"/>
      <c r="U932" s="25" t="s">
        <v>12</v>
      </c>
      <c r="V932" s="25">
        <v>2.90561724699768</v>
      </c>
      <c r="W932" s="25">
        <v>365</v>
      </c>
      <c r="X932" s="25">
        <v>7.9605951972539207E-3</v>
      </c>
      <c r="Y932" s="25">
        <v>10472</v>
      </c>
      <c r="Z932" s="27">
        <v>27506</v>
      </c>
      <c r="AA932" s="28">
        <f t="shared" si="28"/>
        <v>2.7722333111556423E-3</v>
      </c>
      <c r="AC932" t="str">
        <f t="shared" si="29"/>
        <v>2401015000-24021-VOC</v>
      </c>
      <c r="AD932" t="str">
        <f>IF(COUNTIF('NP-NRModel-MAR-WILDFIRES Modifi'!V:V, AC932)=0, "Missing", "")</f>
        <v/>
      </c>
    </row>
    <row r="933" spans="1:30" hidden="1" x14ac:dyDescent="0.3">
      <c r="A933" s="24">
        <v>2401015000</v>
      </c>
      <c r="B933" s="40">
        <v>24031</v>
      </c>
      <c r="C933" s="25"/>
      <c r="D933" s="25"/>
      <c r="E933" s="25"/>
      <c r="F933" s="25"/>
      <c r="G933" s="25" t="s">
        <v>12</v>
      </c>
      <c r="H933" s="25">
        <v>7.2885200673599299E-2</v>
      </c>
      <c r="I933" s="25">
        <v>153</v>
      </c>
      <c r="J933" s="25">
        <v>4.7637386061176001E-4</v>
      </c>
      <c r="K933" s="25"/>
      <c r="L933" s="25"/>
      <c r="M933" s="25">
        <v>10472</v>
      </c>
      <c r="N933" s="26">
        <v>27636</v>
      </c>
      <c r="O933" s="24">
        <v>2401015000</v>
      </c>
      <c r="P933" s="25">
        <v>24031</v>
      </c>
      <c r="Q933" s="25"/>
      <c r="R933" s="25"/>
      <c r="S933" s="25"/>
      <c r="T933" s="25"/>
      <c r="U933" s="25" t="s">
        <v>12</v>
      </c>
      <c r="V933" s="25">
        <v>0.17183757899986199</v>
      </c>
      <c r="W933" s="25">
        <v>365</v>
      </c>
      <c r="X933" s="25">
        <v>4.70787887670856E-4</v>
      </c>
      <c r="Y933" s="25">
        <v>10472</v>
      </c>
      <c r="Z933" s="27">
        <v>27636</v>
      </c>
      <c r="AA933" s="28">
        <f t="shared" si="28"/>
        <v>2.7722333111556618E-3</v>
      </c>
      <c r="AC933" t="str">
        <f t="shared" si="29"/>
        <v>2401015000-24031-VOC</v>
      </c>
      <c r="AD933" t="str">
        <f>IF(COUNTIF('NP-NRModel-MAR-WILDFIRES Modifi'!V:V, AC933)=0, "Missing", "")</f>
        <v/>
      </c>
    </row>
    <row r="934" spans="1:30" hidden="1" x14ac:dyDescent="0.3">
      <c r="A934" s="24">
        <v>2401015000</v>
      </c>
      <c r="B934" s="40">
        <v>24033</v>
      </c>
      <c r="C934" s="25"/>
      <c r="D934" s="25"/>
      <c r="E934" s="25"/>
      <c r="F934" s="25"/>
      <c r="G934" s="25" t="s">
        <v>12</v>
      </c>
      <c r="H934" s="25">
        <v>6.6259272954043297E-3</v>
      </c>
      <c r="I934" s="25">
        <v>153</v>
      </c>
      <c r="J934" s="29">
        <v>4.33067143490479E-5</v>
      </c>
      <c r="K934" s="29"/>
      <c r="L934" s="29"/>
      <c r="M934" s="25">
        <v>10472</v>
      </c>
      <c r="N934" s="26">
        <v>27664</v>
      </c>
      <c r="O934" s="24">
        <v>2401015000</v>
      </c>
      <c r="P934" s="25">
        <v>24033</v>
      </c>
      <c r="Q934" s="25"/>
      <c r="R934" s="25"/>
      <c r="S934" s="25"/>
      <c r="T934" s="25"/>
      <c r="U934" s="25" t="s">
        <v>12</v>
      </c>
      <c r="V934" s="25">
        <v>1.5621597999987399E-2</v>
      </c>
      <c r="W934" s="25">
        <v>365</v>
      </c>
      <c r="X934" s="29">
        <v>4.2798898630102499E-5</v>
      </c>
      <c r="Y934" s="25">
        <v>10472</v>
      </c>
      <c r="Z934" s="27">
        <v>27664</v>
      </c>
      <c r="AA934" s="28">
        <f t="shared" si="28"/>
        <v>2.7722333111556727E-3</v>
      </c>
      <c r="AC934" t="str">
        <f t="shared" si="29"/>
        <v>2401015000-24033-VOC</v>
      </c>
      <c r="AD934" t="str">
        <f>IF(COUNTIF('NP-NRModel-MAR-WILDFIRES Modifi'!V:V, AC934)=0, "Missing", "")</f>
        <v/>
      </c>
    </row>
    <row r="935" spans="1:30" hidden="1" x14ac:dyDescent="0.3">
      <c r="A935" s="24">
        <v>2401015000</v>
      </c>
      <c r="B935" s="40">
        <v>51013</v>
      </c>
      <c r="C935" s="25"/>
      <c r="D935" s="25"/>
      <c r="E935" s="25"/>
      <c r="F935" s="25"/>
      <c r="G935" s="25" t="s">
        <v>12</v>
      </c>
      <c r="H935" s="25">
        <v>1.4943011876236501E-2</v>
      </c>
      <c r="I935" s="25">
        <v>153</v>
      </c>
      <c r="J935" s="29">
        <v>9.7666744289127695E-5</v>
      </c>
      <c r="K935" s="29"/>
      <c r="L935" s="29"/>
      <c r="M935" s="25">
        <v>10472</v>
      </c>
      <c r="N935" s="26">
        <v>65234</v>
      </c>
      <c r="O935" s="24">
        <v>2401015000</v>
      </c>
      <c r="P935" s="25">
        <v>51013</v>
      </c>
      <c r="Q935" s="25"/>
      <c r="R935" s="25"/>
      <c r="S935" s="25"/>
      <c r="T935" s="25"/>
      <c r="U935" s="25" t="s">
        <v>12</v>
      </c>
      <c r="V935" s="25">
        <v>3.5230347999971802E-2</v>
      </c>
      <c r="W935" s="25">
        <v>365</v>
      </c>
      <c r="X935" s="29">
        <v>9.6521501369785904E-5</v>
      </c>
      <c r="Y935" s="25">
        <v>10472</v>
      </c>
      <c r="Z935" s="27">
        <v>65234</v>
      </c>
      <c r="AA935" s="28">
        <f t="shared" si="28"/>
        <v>2.772233311155651E-3</v>
      </c>
      <c r="AC935" t="str">
        <f t="shared" si="29"/>
        <v>2401015000-51013-VOC</v>
      </c>
      <c r="AD935" t="str">
        <f>IF(COUNTIF('NP-NRModel-MAR-WILDFIRES Modifi'!V:V, AC935)=0, "Missing", "")</f>
        <v/>
      </c>
    </row>
    <row r="936" spans="1:30" hidden="1" x14ac:dyDescent="0.3">
      <c r="A936" s="24">
        <v>2401015000</v>
      </c>
      <c r="B936" s="40">
        <v>51059</v>
      </c>
      <c r="C936" s="25"/>
      <c r="D936" s="25"/>
      <c r="E936" s="25"/>
      <c r="F936" s="25"/>
      <c r="G936" s="25" t="s">
        <v>12</v>
      </c>
      <c r="H936" s="25">
        <v>3.73575296905913E-2</v>
      </c>
      <c r="I936" s="25">
        <v>153</v>
      </c>
      <c r="J936" s="25">
        <v>2.4416686072281901E-4</v>
      </c>
      <c r="K936" s="25"/>
      <c r="L936" s="25"/>
      <c r="M936" s="25">
        <v>10472</v>
      </c>
      <c r="N936" s="26">
        <v>65742</v>
      </c>
      <c r="O936" s="24">
        <v>2401015000</v>
      </c>
      <c r="P936" s="25">
        <v>51059</v>
      </c>
      <c r="Q936" s="25"/>
      <c r="R936" s="25"/>
      <c r="S936" s="25"/>
      <c r="T936" s="25"/>
      <c r="U936" s="25" t="s">
        <v>12</v>
      </c>
      <c r="V936" s="25">
        <v>8.8075869999929599E-2</v>
      </c>
      <c r="W936" s="25">
        <v>365</v>
      </c>
      <c r="X936" s="25">
        <v>2.4130375342446399E-4</v>
      </c>
      <c r="Y936" s="25">
        <v>10472</v>
      </c>
      <c r="Z936" s="27">
        <v>65742</v>
      </c>
      <c r="AA936" s="28">
        <f t="shared" si="28"/>
        <v>2.7722333111556453E-3</v>
      </c>
      <c r="AC936" t="str">
        <f t="shared" si="29"/>
        <v>2401015000-51059-VOC</v>
      </c>
      <c r="AD936" t="str">
        <f>IF(COUNTIF('NP-NRModel-MAR-WILDFIRES Modifi'!V:V, AC936)=0, "Missing", "")</f>
        <v/>
      </c>
    </row>
    <row r="937" spans="1:30" hidden="1" x14ac:dyDescent="0.3">
      <c r="A937" s="24">
        <v>2401015000</v>
      </c>
      <c r="B937" s="40">
        <v>51107</v>
      </c>
      <c r="C937" s="25"/>
      <c r="D937" s="25"/>
      <c r="E937" s="25"/>
      <c r="F937" s="25"/>
      <c r="G937" s="25" t="s">
        <v>12</v>
      </c>
      <c r="H937" s="25">
        <v>1.1879694475540199</v>
      </c>
      <c r="I937" s="25">
        <v>153</v>
      </c>
      <c r="J937" s="25">
        <v>7.7645061931635303E-3</v>
      </c>
      <c r="K937" s="25"/>
      <c r="L937" s="25"/>
      <c r="M937" s="25">
        <v>10472</v>
      </c>
      <c r="N937" s="26">
        <v>66309</v>
      </c>
      <c r="O937" s="24">
        <v>2401015000</v>
      </c>
      <c r="P937" s="25">
        <v>51107</v>
      </c>
      <c r="Q937" s="25"/>
      <c r="R937" s="25"/>
      <c r="S937" s="25"/>
      <c r="T937" s="25"/>
      <c r="U937" s="25" t="s">
        <v>12</v>
      </c>
      <c r="V937" s="25">
        <v>2.8008126739977501</v>
      </c>
      <c r="W937" s="25">
        <v>365</v>
      </c>
      <c r="X937" s="25">
        <v>7.6734593808157701E-3</v>
      </c>
      <c r="Y937" s="25">
        <v>10472</v>
      </c>
      <c r="Z937" s="27">
        <v>66309</v>
      </c>
      <c r="AA937" s="28">
        <f t="shared" si="28"/>
        <v>2.7722333111556636E-3</v>
      </c>
      <c r="AC937" t="str">
        <f t="shared" si="29"/>
        <v>2401015000-51107-VOC</v>
      </c>
      <c r="AD937" t="str">
        <f>IF(COUNTIF('NP-NRModel-MAR-WILDFIRES Modifi'!V:V, AC937)=0, "Missing", "")</f>
        <v/>
      </c>
    </row>
    <row r="938" spans="1:30" hidden="1" x14ac:dyDescent="0.3">
      <c r="A938" s="24">
        <v>2401015000</v>
      </c>
      <c r="B938" s="40">
        <v>51153</v>
      </c>
      <c r="C938" s="25"/>
      <c r="D938" s="25"/>
      <c r="E938" s="25"/>
      <c r="F938" s="25"/>
      <c r="G938" s="25" t="s">
        <v>12</v>
      </c>
      <c r="H938" s="25">
        <v>0.52798630963035198</v>
      </c>
      <c r="I938" s="25">
        <v>153</v>
      </c>
      <c r="J938" s="25">
        <v>3.45089091261668E-3</v>
      </c>
      <c r="K938" s="25"/>
      <c r="L938" s="25"/>
      <c r="M938" s="25">
        <v>10472</v>
      </c>
      <c r="N938" s="26">
        <v>66785</v>
      </c>
      <c r="O938" s="24">
        <v>2401015000</v>
      </c>
      <c r="P938" s="25">
        <v>51153</v>
      </c>
      <c r="Q938" s="25"/>
      <c r="R938" s="25"/>
      <c r="S938" s="25"/>
      <c r="T938" s="25"/>
      <c r="U938" s="25" t="s">
        <v>12</v>
      </c>
      <c r="V938" s="25">
        <v>1.244805369999</v>
      </c>
      <c r="W938" s="25">
        <v>365</v>
      </c>
      <c r="X938" s="25">
        <v>3.41042567123014E-3</v>
      </c>
      <c r="Y938" s="25">
        <v>10472</v>
      </c>
      <c r="Z938" s="27">
        <v>66785</v>
      </c>
      <c r="AA938" s="28">
        <f t="shared" si="28"/>
        <v>2.7722333111556644E-3</v>
      </c>
      <c r="AC938" t="str">
        <f t="shared" si="29"/>
        <v>2401015000-51153-VOC</v>
      </c>
      <c r="AD938" t="str">
        <f>IF(COUNTIF('NP-NRModel-MAR-WILDFIRES Modifi'!V:V, AC938)=0, "Missing", "")</f>
        <v/>
      </c>
    </row>
    <row r="939" spans="1:30" hidden="1" x14ac:dyDescent="0.3">
      <c r="A939" s="24">
        <v>2401015000</v>
      </c>
      <c r="B939" s="40">
        <v>51510</v>
      </c>
      <c r="C939" s="25"/>
      <c r="D939" s="25"/>
      <c r="E939" s="25"/>
      <c r="F939" s="25"/>
      <c r="G939" s="25" t="s">
        <v>12</v>
      </c>
      <c r="H939" s="25">
        <v>5.2300541566827903E-2</v>
      </c>
      <c r="I939" s="25">
        <v>153</v>
      </c>
      <c r="J939" s="25">
        <v>3.41833605011947E-4</v>
      </c>
      <c r="K939" s="25"/>
      <c r="L939" s="25"/>
      <c r="M939" s="25">
        <v>10472</v>
      </c>
      <c r="N939" s="26">
        <v>67340</v>
      </c>
      <c r="O939" s="24">
        <v>2401015000</v>
      </c>
      <c r="P939" s="25">
        <v>51510</v>
      </c>
      <c r="Q939" s="25"/>
      <c r="R939" s="25"/>
      <c r="S939" s="25"/>
      <c r="T939" s="25"/>
      <c r="U939" s="25" t="s">
        <v>12</v>
      </c>
      <c r="V939" s="25">
        <v>0.123306217999901</v>
      </c>
      <c r="W939" s="25">
        <v>365</v>
      </c>
      <c r="X939" s="25">
        <v>3.37825254794251E-4</v>
      </c>
      <c r="Y939" s="25">
        <v>10472</v>
      </c>
      <c r="Z939" s="27">
        <v>67340</v>
      </c>
      <c r="AA939" s="28">
        <f t="shared" si="28"/>
        <v>2.7722333111556583E-3</v>
      </c>
      <c r="AC939" t="str">
        <f t="shared" si="29"/>
        <v>2401015000-51510-VOC</v>
      </c>
      <c r="AD939" t="str">
        <f>IF(COUNTIF('NP-NRModel-MAR-WILDFIRES Modifi'!V:V, AC939)=0, "Missing", "")</f>
        <v/>
      </c>
    </row>
    <row r="940" spans="1:30" hidden="1" x14ac:dyDescent="0.3">
      <c r="A940" s="24">
        <v>2401020000</v>
      </c>
      <c r="B940" s="40">
        <v>11001</v>
      </c>
      <c r="C940" s="25"/>
      <c r="D940" s="25"/>
      <c r="E940" s="25"/>
      <c r="F940" s="25"/>
      <c r="G940" s="25" t="s">
        <v>12</v>
      </c>
      <c r="H940" s="25">
        <v>0.487266470209817</v>
      </c>
      <c r="I940" s="25">
        <v>153</v>
      </c>
      <c r="J940" s="25">
        <v>3.1847481713059901E-3</v>
      </c>
      <c r="K940" s="25"/>
      <c r="L940" s="25"/>
      <c r="M940" s="25">
        <v>10472</v>
      </c>
      <c r="N940" s="26">
        <v>7343</v>
      </c>
      <c r="O940" s="24">
        <v>2401020000</v>
      </c>
      <c r="P940" s="25">
        <v>11001</v>
      </c>
      <c r="Q940" s="25"/>
      <c r="R940" s="25"/>
      <c r="S940" s="25"/>
      <c r="T940" s="25"/>
      <c r="U940" s="25" t="s">
        <v>12</v>
      </c>
      <c r="V940" s="25">
        <v>1.16733621999906</v>
      </c>
      <c r="W940" s="25">
        <v>365</v>
      </c>
      <c r="X940" s="25">
        <v>3.1981814246549701E-3</v>
      </c>
      <c r="Y940" s="25">
        <v>10472</v>
      </c>
      <c r="Z940" s="27">
        <v>7343</v>
      </c>
      <c r="AA940" s="28">
        <f t="shared" si="28"/>
        <v>2.7282184144929167E-3</v>
      </c>
      <c r="AC940" t="str">
        <f t="shared" si="29"/>
        <v>2401020000-11001-VOC</v>
      </c>
      <c r="AD940" t="str">
        <f>IF(COUNTIF('NP-NRModel-MAR-WILDFIRES Modifi'!V:V, AC940)=0, "Missing", "")</f>
        <v/>
      </c>
    </row>
    <row r="941" spans="1:30" hidden="1" x14ac:dyDescent="0.3">
      <c r="A941" s="24">
        <v>2401020000</v>
      </c>
      <c r="B941" s="40">
        <v>24009</v>
      </c>
      <c r="C941" s="25"/>
      <c r="D941" s="25"/>
      <c r="E941" s="25"/>
      <c r="F941" s="25"/>
      <c r="G941" s="25" t="s">
        <v>12</v>
      </c>
      <c r="H941" s="25">
        <v>0.92915276556682003</v>
      </c>
      <c r="I941" s="25">
        <v>153</v>
      </c>
      <c r="J941" s="25">
        <v>6.0728938925935904E-3</v>
      </c>
      <c r="K941" s="25"/>
      <c r="L941" s="25"/>
      <c r="M941" s="25">
        <v>10472</v>
      </c>
      <c r="N941" s="26">
        <v>27354</v>
      </c>
      <c r="O941" s="24">
        <v>2401020000</v>
      </c>
      <c r="P941" s="25">
        <v>24009</v>
      </c>
      <c r="Q941" s="25"/>
      <c r="R941" s="25"/>
      <c r="S941" s="25"/>
      <c r="T941" s="25"/>
      <c r="U941" s="25" t="s">
        <v>12</v>
      </c>
      <c r="V941" s="25">
        <v>2.2259559059981999</v>
      </c>
      <c r="W941" s="25">
        <v>365</v>
      </c>
      <c r="X941" s="25">
        <v>6.0985093315019303E-3</v>
      </c>
      <c r="Y941" s="25">
        <v>10472</v>
      </c>
      <c r="Z941" s="27">
        <v>27354</v>
      </c>
      <c r="AA941" s="28">
        <f t="shared" si="28"/>
        <v>2.7282184144929336E-3</v>
      </c>
      <c r="AC941" t="str">
        <f t="shared" si="29"/>
        <v>2401020000-24009-VOC</v>
      </c>
      <c r="AD941" t="str">
        <f>IF(COUNTIF('NP-NRModel-MAR-WILDFIRES Modifi'!V:V, AC941)=0, "Missing", "")</f>
        <v/>
      </c>
    </row>
    <row r="942" spans="1:30" hidden="1" x14ac:dyDescent="0.3">
      <c r="A942" s="24">
        <v>2401020000</v>
      </c>
      <c r="B942" s="40">
        <v>24017</v>
      </c>
      <c r="C942" s="25"/>
      <c r="D942" s="25"/>
      <c r="E942" s="25"/>
      <c r="F942" s="25"/>
      <c r="G942" s="25" t="s">
        <v>12</v>
      </c>
      <c r="H942" s="25">
        <v>0.285909863038809</v>
      </c>
      <c r="I942" s="25">
        <v>153</v>
      </c>
      <c r="J942" s="25">
        <v>1.86869191528633E-3</v>
      </c>
      <c r="K942" s="25"/>
      <c r="L942" s="25"/>
      <c r="M942" s="25">
        <v>10472</v>
      </c>
      <c r="N942" s="26">
        <v>27460</v>
      </c>
      <c r="O942" s="24">
        <v>2401020000</v>
      </c>
      <c r="P942" s="25">
        <v>24017</v>
      </c>
      <c r="Q942" s="25"/>
      <c r="R942" s="25"/>
      <c r="S942" s="25"/>
      <c r="T942" s="25"/>
      <c r="U942" s="25" t="s">
        <v>12</v>
      </c>
      <c r="V942" s="25">
        <v>0.68494952799945497</v>
      </c>
      <c r="W942" s="25">
        <v>365</v>
      </c>
      <c r="X942" s="25">
        <v>1.8765740493135699E-3</v>
      </c>
      <c r="Y942" s="25">
        <v>10472</v>
      </c>
      <c r="Z942" s="27">
        <v>27460</v>
      </c>
      <c r="AA942" s="28">
        <f t="shared" si="28"/>
        <v>2.7282184144928954E-3</v>
      </c>
      <c r="AC942" t="str">
        <f t="shared" si="29"/>
        <v>2401020000-24017-VOC</v>
      </c>
      <c r="AD942" t="str">
        <f>IF(COUNTIF('NP-NRModel-MAR-WILDFIRES Modifi'!V:V, AC942)=0, "Missing", "")</f>
        <v/>
      </c>
    </row>
    <row r="943" spans="1:30" hidden="1" x14ac:dyDescent="0.3">
      <c r="A943" s="24">
        <v>2401020000</v>
      </c>
      <c r="B943" s="40">
        <v>24021</v>
      </c>
      <c r="C943" s="25"/>
      <c r="D943" s="25"/>
      <c r="E943" s="25"/>
      <c r="F943" s="25"/>
      <c r="G943" s="25" t="s">
        <v>12</v>
      </c>
      <c r="H943" s="25">
        <v>2.7636451255893602</v>
      </c>
      <c r="I943" s="25">
        <v>153</v>
      </c>
      <c r="J943" s="25">
        <v>1.8063040036531801E-2</v>
      </c>
      <c r="K943" s="25"/>
      <c r="L943" s="25"/>
      <c r="M943" s="25">
        <v>10472</v>
      </c>
      <c r="N943" s="26">
        <v>27507</v>
      </c>
      <c r="O943" s="24">
        <v>2401020000</v>
      </c>
      <c r="P943" s="25">
        <v>24021</v>
      </c>
      <c r="Q943" s="25"/>
      <c r="R943" s="25"/>
      <c r="S943" s="25"/>
      <c r="T943" s="25"/>
      <c r="U943" s="25" t="s">
        <v>12</v>
      </c>
      <c r="V943" s="25">
        <v>6.62081889799473</v>
      </c>
      <c r="W943" s="25">
        <v>365</v>
      </c>
      <c r="X943" s="25">
        <v>1.8139229857519801E-2</v>
      </c>
      <c r="Y943" s="25">
        <v>10472</v>
      </c>
      <c r="Z943" s="27">
        <v>27507</v>
      </c>
      <c r="AA943" s="28">
        <f t="shared" si="28"/>
        <v>2.7282184144928985E-3</v>
      </c>
      <c r="AC943" t="str">
        <f t="shared" si="29"/>
        <v>2401020000-24021-VOC</v>
      </c>
      <c r="AD943" t="str">
        <f>IF(COUNTIF('NP-NRModel-MAR-WILDFIRES Modifi'!V:V, AC943)=0, "Missing", "")</f>
        <v/>
      </c>
    </row>
    <row r="944" spans="1:30" hidden="1" x14ac:dyDescent="0.3">
      <c r="A944" s="24">
        <v>2401020000</v>
      </c>
      <c r="B944" s="40">
        <v>24031</v>
      </c>
      <c r="C944" s="25"/>
      <c r="D944" s="25"/>
      <c r="E944" s="25"/>
      <c r="F944" s="25"/>
      <c r="G944" s="25" t="s">
        <v>12</v>
      </c>
      <c r="H944" s="25">
        <v>2.34436905026238</v>
      </c>
      <c r="I944" s="25">
        <v>153</v>
      </c>
      <c r="J944" s="25">
        <v>1.5322673531126599E-2</v>
      </c>
      <c r="K944" s="25"/>
      <c r="L944" s="25"/>
      <c r="M944" s="25">
        <v>10472</v>
      </c>
      <c r="N944" s="26">
        <v>27637</v>
      </c>
      <c r="O944" s="24">
        <v>2401020000</v>
      </c>
      <c r="P944" s="25">
        <v>24031</v>
      </c>
      <c r="Q944" s="25"/>
      <c r="R944" s="25"/>
      <c r="S944" s="25"/>
      <c r="T944" s="25"/>
      <c r="U944" s="25" t="s">
        <v>12</v>
      </c>
      <c r="V944" s="25">
        <v>5.6163661419954796</v>
      </c>
      <c r="W944" s="25">
        <v>365</v>
      </c>
      <c r="X944" s="25">
        <v>1.53873044986177E-2</v>
      </c>
      <c r="Y944" s="25">
        <v>10472</v>
      </c>
      <c r="Z944" s="27">
        <v>27637</v>
      </c>
      <c r="AA944" s="28">
        <f t="shared" si="28"/>
        <v>2.7282184144929154E-3</v>
      </c>
      <c r="AC944" t="str">
        <f t="shared" si="29"/>
        <v>2401020000-24031-VOC</v>
      </c>
      <c r="AD944" t="str">
        <f>IF(COUNTIF('NP-NRModel-MAR-WILDFIRES Modifi'!V:V, AC944)=0, "Missing", "")</f>
        <v/>
      </c>
    </row>
    <row r="945" spans="1:30" hidden="1" x14ac:dyDescent="0.3">
      <c r="A945" s="24">
        <v>2401020000</v>
      </c>
      <c r="B945" s="40">
        <v>24033</v>
      </c>
      <c r="C945" s="25"/>
      <c r="D945" s="25"/>
      <c r="E945" s="25"/>
      <c r="F945" s="25"/>
      <c r="G945" s="25" t="s">
        <v>12</v>
      </c>
      <c r="H945" s="25">
        <v>3.9948128681439399</v>
      </c>
      <c r="I945" s="25">
        <v>153</v>
      </c>
      <c r="J945" s="25">
        <v>2.6109888027084499E-2</v>
      </c>
      <c r="K945" s="25"/>
      <c r="L945" s="25"/>
      <c r="M945" s="25">
        <v>10472</v>
      </c>
      <c r="N945" s="26">
        <v>27665</v>
      </c>
      <c r="O945" s="24">
        <v>2401020000</v>
      </c>
      <c r="P945" s="25">
        <v>24033</v>
      </c>
      <c r="Q945" s="25"/>
      <c r="R945" s="25"/>
      <c r="S945" s="25"/>
      <c r="T945" s="25"/>
      <c r="U945" s="25" t="s">
        <v>12</v>
      </c>
      <c r="V945" s="25">
        <v>9.5703070869923295</v>
      </c>
      <c r="W945" s="25">
        <v>365</v>
      </c>
      <c r="X945" s="25">
        <v>2.6220019416417301E-2</v>
      </c>
      <c r="Y945" s="25">
        <v>10472</v>
      </c>
      <c r="Z945" s="27">
        <v>27665</v>
      </c>
      <c r="AA945" s="28">
        <f t="shared" si="28"/>
        <v>2.7282184144929128E-3</v>
      </c>
      <c r="AC945" t="str">
        <f t="shared" si="29"/>
        <v>2401020000-24033-VOC</v>
      </c>
      <c r="AD945" t="str">
        <f>IF(COUNTIF('NP-NRModel-MAR-WILDFIRES Modifi'!V:V, AC945)=0, "Missing", "")</f>
        <v/>
      </c>
    </row>
    <row r="946" spans="1:30" hidden="1" x14ac:dyDescent="0.3">
      <c r="A946" s="24">
        <v>2401020000</v>
      </c>
      <c r="B946" s="40">
        <v>51013</v>
      </c>
      <c r="C946" s="25"/>
      <c r="D946" s="25"/>
      <c r="E946" s="25"/>
      <c r="F946" s="25"/>
      <c r="G946" s="25" t="s">
        <v>12</v>
      </c>
      <c r="H946" s="25">
        <v>1.0054172281163001</v>
      </c>
      <c r="I946" s="25">
        <v>153</v>
      </c>
      <c r="J946" s="25">
        <v>6.5713544321327304E-3</v>
      </c>
      <c r="K946" s="25"/>
      <c r="L946" s="25"/>
      <c r="M946" s="25">
        <v>10472</v>
      </c>
      <c r="N946" s="26">
        <v>65235</v>
      </c>
      <c r="O946" s="24">
        <v>2401020000</v>
      </c>
      <c r="P946" s="25">
        <v>51013</v>
      </c>
      <c r="Q946" s="25"/>
      <c r="R946" s="25"/>
      <c r="S946" s="25"/>
      <c r="T946" s="25"/>
      <c r="U946" s="25" t="s">
        <v>12</v>
      </c>
      <c r="V946" s="25">
        <v>2.4086614169980698</v>
      </c>
      <c r="W946" s="25">
        <v>365</v>
      </c>
      <c r="X946" s="25">
        <v>6.5990723753371998E-3</v>
      </c>
      <c r="Y946" s="25">
        <v>10472</v>
      </c>
      <c r="Z946" s="27">
        <v>65235</v>
      </c>
      <c r="AA946" s="28">
        <f t="shared" si="28"/>
        <v>2.7282184144929145E-3</v>
      </c>
      <c r="AC946" t="str">
        <f t="shared" si="29"/>
        <v>2401020000-51013-VOC</v>
      </c>
      <c r="AD946" t="str">
        <f>IF(COUNTIF('NP-NRModel-MAR-WILDFIRES Modifi'!V:V, AC946)=0, "Missing", "")</f>
        <v/>
      </c>
    </row>
    <row r="947" spans="1:30" hidden="1" x14ac:dyDescent="0.3">
      <c r="A947" s="24">
        <v>2401020000</v>
      </c>
      <c r="B947" s="40">
        <v>51059</v>
      </c>
      <c r="C947" s="25"/>
      <c r="D947" s="25"/>
      <c r="E947" s="25"/>
      <c r="F947" s="25"/>
      <c r="G947" s="25" t="s">
        <v>12</v>
      </c>
      <c r="H947" s="25">
        <v>12.7592244913111</v>
      </c>
      <c r="I947" s="25">
        <v>153</v>
      </c>
      <c r="J947" s="25">
        <v>8.3393624126216301E-2</v>
      </c>
      <c r="K947" s="25"/>
      <c r="L947" s="25"/>
      <c r="M947" s="25">
        <v>10472</v>
      </c>
      <c r="N947" s="26">
        <v>65743</v>
      </c>
      <c r="O947" s="24">
        <v>2401020000</v>
      </c>
      <c r="P947" s="25">
        <v>51059</v>
      </c>
      <c r="Q947" s="25"/>
      <c r="R947" s="25"/>
      <c r="S947" s="25"/>
      <c r="T947" s="25"/>
      <c r="U947" s="25" t="s">
        <v>12</v>
      </c>
      <c r="V947" s="25">
        <v>30.567062989975401</v>
      </c>
      <c r="W947" s="25">
        <v>365</v>
      </c>
      <c r="X947" s="25">
        <v>8.3745378054727204E-2</v>
      </c>
      <c r="Y947" s="25">
        <v>10472</v>
      </c>
      <c r="Z947" s="27">
        <v>65743</v>
      </c>
      <c r="AA947" s="28">
        <f t="shared" si="28"/>
        <v>2.7282184144929332E-3</v>
      </c>
      <c r="AC947" t="str">
        <f t="shared" si="29"/>
        <v>2401020000-51059-VOC</v>
      </c>
      <c r="AD947" t="str">
        <f>IF(COUNTIF('NP-NRModel-MAR-WILDFIRES Modifi'!V:V, AC947)=0, "Missing", "")</f>
        <v/>
      </c>
    </row>
    <row r="948" spans="1:30" hidden="1" x14ac:dyDescent="0.3">
      <c r="A948" s="24">
        <v>2401020000</v>
      </c>
      <c r="B948" s="40">
        <v>51107</v>
      </c>
      <c r="C948" s="25"/>
      <c r="D948" s="25"/>
      <c r="E948" s="25"/>
      <c r="F948" s="25"/>
      <c r="G948" s="25" t="s">
        <v>12</v>
      </c>
      <c r="H948" s="25">
        <v>7.61244472651041</v>
      </c>
      <c r="I948" s="25">
        <v>153</v>
      </c>
      <c r="J948" s="25">
        <v>4.9754540696146501E-2</v>
      </c>
      <c r="K948" s="25"/>
      <c r="L948" s="25"/>
      <c r="M948" s="25">
        <v>10472</v>
      </c>
      <c r="N948" s="26">
        <v>66310</v>
      </c>
      <c r="O948" s="24">
        <v>2401020000</v>
      </c>
      <c r="P948" s="25">
        <v>51107</v>
      </c>
      <c r="Q948" s="25"/>
      <c r="R948" s="25"/>
      <c r="S948" s="25"/>
      <c r="T948" s="25"/>
      <c r="U948" s="25" t="s">
        <v>12</v>
      </c>
      <c r="V948" s="25">
        <v>18.237007869985401</v>
      </c>
      <c r="W948" s="25">
        <v>365</v>
      </c>
      <c r="X948" s="25">
        <v>4.9964405123247603E-2</v>
      </c>
      <c r="Y948" s="25">
        <v>10472</v>
      </c>
      <c r="Z948" s="27">
        <v>66310</v>
      </c>
      <c r="AA948" s="28">
        <f t="shared" si="28"/>
        <v>2.7282184144929215E-3</v>
      </c>
      <c r="AC948" t="str">
        <f t="shared" si="29"/>
        <v>2401020000-51107-VOC</v>
      </c>
      <c r="AD948" t="str">
        <f>IF(COUNTIF('NP-NRModel-MAR-WILDFIRES Modifi'!V:V, AC948)=0, "Missing", "")</f>
        <v/>
      </c>
    </row>
    <row r="949" spans="1:30" hidden="1" x14ac:dyDescent="0.3">
      <c r="A949" s="24">
        <v>2401020000</v>
      </c>
      <c r="B949" s="40">
        <v>51153</v>
      </c>
      <c r="C949" s="25"/>
      <c r="D949" s="25"/>
      <c r="E949" s="25"/>
      <c r="F949" s="25"/>
      <c r="G949" s="25" t="s">
        <v>12</v>
      </c>
      <c r="H949" s="25">
        <v>14.8418744646427</v>
      </c>
      <c r="I949" s="25">
        <v>153</v>
      </c>
      <c r="J949" s="25">
        <v>9.7005715455181399E-2</v>
      </c>
      <c r="K949" s="25"/>
      <c r="L949" s="25"/>
      <c r="M949" s="25">
        <v>10472</v>
      </c>
      <c r="N949" s="26">
        <v>66786</v>
      </c>
      <c r="O949" s="24">
        <v>2401020000</v>
      </c>
      <c r="P949" s="25">
        <v>51153</v>
      </c>
      <c r="Q949" s="25"/>
      <c r="R949" s="25"/>
      <c r="S949" s="25"/>
      <c r="T949" s="25"/>
      <c r="U949" s="25" t="s">
        <v>12</v>
      </c>
      <c r="V949" s="25">
        <v>35.556433069971497</v>
      </c>
      <c r="W949" s="25">
        <v>365</v>
      </c>
      <c r="X949" s="25">
        <v>9.7414885123209602E-2</v>
      </c>
      <c r="Y949" s="25">
        <v>10472</v>
      </c>
      <c r="Z949" s="27">
        <v>66786</v>
      </c>
      <c r="AA949" s="28">
        <f t="shared" si="28"/>
        <v>2.7282184144929236E-3</v>
      </c>
      <c r="AC949" t="str">
        <f t="shared" si="29"/>
        <v>2401020000-51153-VOC</v>
      </c>
      <c r="AD949" t="str">
        <f>IF(COUNTIF('NP-NRModel-MAR-WILDFIRES Modifi'!V:V, AC949)=0, "Missing", "")</f>
        <v/>
      </c>
    </row>
    <row r="950" spans="1:30" hidden="1" x14ac:dyDescent="0.3">
      <c r="A950" s="24">
        <v>2401020000</v>
      </c>
      <c r="B950" s="40">
        <v>51510</v>
      </c>
      <c r="C950" s="25"/>
      <c r="D950" s="25"/>
      <c r="E950" s="25"/>
      <c r="F950" s="25"/>
      <c r="G950" s="25" t="s">
        <v>12</v>
      </c>
      <c r="H950" s="25">
        <v>0.143631032528413</v>
      </c>
      <c r="I950" s="25">
        <v>153</v>
      </c>
      <c r="J950" s="25">
        <v>9.38764918486361E-4</v>
      </c>
      <c r="K950" s="25"/>
      <c r="L950" s="25"/>
      <c r="M950" s="25">
        <v>10472</v>
      </c>
      <c r="N950" s="26">
        <v>67341</v>
      </c>
      <c r="O950" s="24">
        <v>2401020000</v>
      </c>
      <c r="P950" s="25">
        <v>51510</v>
      </c>
      <c r="Q950" s="25"/>
      <c r="R950" s="25"/>
      <c r="S950" s="25"/>
      <c r="T950" s="25"/>
      <c r="U950" s="25" t="s">
        <v>12</v>
      </c>
      <c r="V950" s="25">
        <v>0.34409448799972397</v>
      </c>
      <c r="W950" s="25">
        <v>365</v>
      </c>
      <c r="X950" s="25">
        <v>9.4272462465677805E-4</v>
      </c>
      <c r="Y950" s="25">
        <v>10472</v>
      </c>
      <c r="Z950" s="27">
        <v>67341</v>
      </c>
      <c r="AA950" s="28">
        <f t="shared" si="28"/>
        <v>2.7282184144929228E-3</v>
      </c>
      <c r="AC950" t="str">
        <f t="shared" si="29"/>
        <v>2401020000-51510-VOC</v>
      </c>
      <c r="AD950" t="str">
        <f>IF(COUNTIF('NP-NRModel-MAR-WILDFIRES Modifi'!V:V, AC950)=0, "Missing", "")</f>
        <v/>
      </c>
    </row>
    <row r="951" spans="1:30" hidden="1" x14ac:dyDescent="0.3">
      <c r="A951" s="24">
        <v>2401020000</v>
      </c>
      <c r="B951" s="40">
        <v>51683</v>
      </c>
      <c r="C951" s="25"/>
      <c r="D951" s="25"/>
      <c r="E951" s="25"/>
      <c r="F951" s="25"/>
      <c r="G951" s="25" t="s">
        <v>12</v>
      </c>
      <c r="H951" s="25">
        <v>3.2197288713457599</v>
      </c>
      <c r="I951" s="25">
        <v>153</v>
      </c>
      <c r="J951" s="25">
        <v>2.1043979551279499E-2</v>
      </c>
      <c r="K951" s="25"/>
      <c r="L951" s="25"/>
      <c r="M951" s="25">
        <v>10472</v>
      </c>
      <c r="N951" s="26">
        <v>67769</v>
      </c>
      <c r="O951" s="24">
        <v>2401020000</v>
      </c>
      <c r="P951" s="25">
        <v>51683</v>
      </c>
      <c r="Q951" s="25"/>
      <c r="R951" s="25"/>
      <c r="S951" s="25"/>
      <c r="T951" s="25"/>
      <c r="U951" s="25" t="s">
        <v>12</v>
      </c>
      <c r="V951" s="25">
        <v>7.7134511809938102</v>
      </c>
      <c r="W951" s="25">
        <v>365</v>
      </c>
      <c r="X951" s="25">
        <v>2.1132742961626799E-2</v>
      </c>
      <c r="Y951" s="25">
        <v>10472</v>
      </c>
      <c r="Z951" s="27">
        <v>67769</v>
      </c>
      <c r="AA951" s="28">
        <f t="shared" si="28"/>
        <v>2.7282184144929232E-3</v>
      </c>
      <c r="AC951" t="str">
        <f t="shared" si="29"/>
        <v>2401020000-51683-VOC</v>
      </c>
      <c r="AD951" t="str">
        <f>IF(COUNTIF('NP-NRModel-MAR-WILDFIRES Modifi'!V:V, AC951)=0, "Missing", "")</f>
        <v/>
      </c>
    </row>
    <row r="952" spans="1:30" hidden="1" x14ac:dyDescent="0.3">
      <c r="A952" s="24">
        <v>2401020000</v>
      </c>
      <c r="B952" s="40">
        <v>51685</v>
      </c>
      <c r="C952" s="25"/>
      <c r="D952" s="25"/>
      <c r="E952" s="25"/>
      <c r="F952" s="25"/>
      <c r="G952" s="25" t="s">
        <v>12</v>
      </c>
      <c r="H952" s="25">
        <v>1.0054172281163101</v>
      </c>
      <c r="I952" s="25">
        <v>153</v>
      </c>
      <c r="J952" s="25">
        <v>6.5713544321327399E-3</v>
      </c>
      <c r="K952" s="25"/>
      <c r="L952" s="25"/>
      <c r="M952" s="25">
        <v>10472</v>
      </c>
      <c r="N952" s="26">
        <v>67793</v>
      </c>
      <c r="O952" s="24">
        <v>2401020000</v>
      </c>
      <c r="P952" s="25">
        <v>51685</v>
      </c>
      <c r="Q952" s="25"/>
      <c r="R952" s="25"/>
      <c r="S952" s="25"/>
      <c r="T952" s="25"/>
      <c r="U952" s="25" t="s">
        <v>12</v>
      </c>
      <c r="V952" s="25">
        <v>2.40866141699806</v>
      </c>
      <c r="W952" s="25">
        <v>365</v>
      </c>
      <c r="X952" s="25">
        <v>6.5990723753371703E-3</v>
      </c>
      <c r="Y952" s="25">
        <v>10472</v>
      </c>
      <c r="Z952" s="27">
        <v>67793</v>
      </c>
      <c r="AA952" s="28">
        <f t="shared" si="28"/>
        <v>2.7282184144929293E-3</v>
      </c>
      <c r="AC952" t="str">
        <f t="shared" si="29"/>
        <v>2401020000-51685-VOC</v>
      </c>
      <c r="AD952" t="str">
        <f>IF(COUNTIF('NP-NRModel-MAR-WILDFIRES Modifi'!V:V, AC952)=0, "Missing", "")</f>
        <v/>
      </c>
    </row>
    <row r="953" spans="1:30" hidden="1" x14ac:dyDescent="0.3">
      <c r="A953" s="24">
        <v>2401025000</v>
      </c>
      <c r="B953" s="40">
        <v>24009</v>
      </c>
      <c r="C953" s="25"/>
      <c r="D953" s="25"/>
      <c r="E953" s="25"/>
      <c r="F953" s="25"/>
      <c r="G953" s="25" t="s">
        <v>12</v>
      </c>
      <c r="H953" s="25">
        <v>2.3155682569410798</v>
      </c>
      <c r="I953" s="25">
        <v>153</v>
      </c>
      <c r="J953" s="25">
        <v>1.5134433051902501E-2</v>
      </c>
      <c r="K953" s="25"/>
      <c r="L953" s="25"/>
      <c r="M953" s="25">
        <v>10472</v>
      </c>
      <c r="N953" s="26">
        <v>27355</v>
      </c>
      <c r="O953" s="24">
        <v>2401025000</v>
      </c>
      <c r="P953" s="25">
        <v>24009</v>
      </c>
      <c r="Q953" s="25"/>
      <c r="R953" s="25"/>
      <c r="S953" s="25"/>
      <c r="T953" s="25"/>
      <c r="U953" s="25" t="s">
        <v>12</v>
      </c>
      <c r="V953" s="25">
        <v>5.5473685579955596</v>
      </c>
      <c r="W953" s="25">
        <v>365</v>
      </c>
      <c r="X953" s="25">
        <v>1.51982700219056E-2</v>
      </c>
      <c r="Y953" s="25">
        <v>10472</v>
      </c>
      <c r="Z953" s="27">
        <v>27355</v>
      </c>
      <c r="AA953" s="28">
        <f t="shared" si="28"/>
        <v>2.7282184144929163E-3</v>
      </c>
      <c r="AC953" t="str">
        <f t="shared" si="29"/>
        <v>2401025000-24009-VOC</v>
      </c>
      <c r="AD953" t="str">
        <f>IF(COUNTIF('NP-NRModel-MAR-WILDFIRES Modifi'!V:V, AC953)=0, "Missing", "")</f>
        <v/>
      </c>
    </row>
    <row r="954" spans="1:30" hidden="1" x14ac:dyDescent="0.3">
      <c r="A954" s="24">
        <v>2401025000</v>
      </c>
      <c r="B954" s="40">
        <v>24033</v>
      </c>
      <c r="C954" s="25"/>
      <c r="D954" s="25"/>
      <c r="E954" s="25"/>
      <c r="F954" s="25"/>
      <c r="G954" s="25" t="s">
        <v>12</v>
      </c>
      <c r="H954" s="25">
        <v>0.43993667509574302</v>
      </c>
      <c r="I954" s="25">
        <v>153</v>
      </c>
      <c r="J954" s="25">
        <v>2.8754031052009299E-3</v>
      </c>
      <c r="K954" s="25"/>
      <c r="L954" s="25"/>
      <c r="M954" s="25">
        <v>10472</v>
      </c>
      <c r="N954" s="26">
        <v>27666</v>
      </c>
      <c r="O954" s="24">
        <v>2401025000</v>
      </c>
      <c r="P954" s="25">
        <v>24033</v>
      </c>
      <c r="Q954" s="25"/>
      <c r="R954" s="25"/>
      <c r="S954" s="25"/>
      <c r="T954" s="25"/>
      <c r="U954" s="25" t="s">
        <v>12</v>
      </c>
      <c r="V954" s="25">
        <v>1.05394901299915</v>
      </c>
      <c r="W954" s="25">
        <v>365</v>
      </c>
      <c r="X954" s="25">
        <v>2.8875315424634401E-3</v>
      </c>
      <c r="Y954" s="25">
        <v>10472</v>
      </c>
      <c r="Z954" s="27">
        <v>27666</v>
      </c>
      <c r="AA954" s="28">
        <f t="shared" si="28"/>
        <v>2.7282184144929306E-3</v>
      </c>
      <c r="AC954" t="str">
        <f t="shared" si="29"/>
        <v>2401025000-24033-VOC</v>
      </c>
      <c r="AD954" t="str">
        <f>IF(COUNTIF('NP-NRModel-MAR-WILDFIRES Modifi'!V:V, AC954)=0, "Missing", "")</f>
        <v/>
      </c>
    </row>
    <row r="955" spans="1:30" hidden="1" x14ac:dyDescent="0.3">
      <c r="A955" s="24">
        <v>2401025000</v>
      </c>
      <c r="B955" s="40">
        <v>51059</v>
      </c>
      <c r="C955" s="25"/>
      <c r="D955" s="25"/>
      <c r="E955" s="25"/>
      <c r="F955" s="25"/>
      <c r="G955" s="25" t="s">
        <v>12</v>
      </c>
      <c r="H955" s="25">
        <v>0.17667835682868699</v>
      </c>
      <c r="I955" s="25">
        <v>153</v>
      </c>
      <c r="J955" s="25">
        <v>1.1547605021482801E-3</v>
      </c>
      <c r="K955" s="25"/>
      <c r="L955" s="25"/>
      <c r="M955" s="25">
        <v>10472</v>
      </c>
      <c r="N955" s="26">
        <v>65744</v>
      </c>
      <c r="O955" s="24">
        <v>2401025000</v>
      </c>
      <c r="P955" s="25">
        <v>51059</v>
      </c>
      <c r="Q955" s="25"/>
      <c r="R955" s="25"/>
      <c r="S955" s="25"/>
      <c r="T955" s="25"/>
      <c r="U955" s="25" t="s">
        <v>12</v>
      </c>
      <c r="V955" s="25">
        <v>0.423265415999661</v>
      </c>
      <c r="W955" s="25">
        <v>365</v>
      </c>
      <c r="X955" s="25">
        <v>1.1596312767114E-3</v>
      </c>
      <c r="Y955" s="25">
        <v>10472</v>
      </c>
      <c r="Z955" s="27">
        <v>65744</v>
      </c>
      <c r="AA955" s="28">
        <f t="shared" si="28"/>
        <v>2.7282184144929171E-3</v>
      </c>
      <c r="AC955" t="str">
        <f t="shared" si="29"/>
        <v>2401025000-51059-VOC</v>
      </c>
      <c r="AD955" t="str">
        <f>IF(COUNTIF('NP-NRModel-MAR-WILDFIRES Modifi'!V:V, AC955)=0, "Missing", "")</f>
        <v/>
      </c>
    </row>
    <row r="956" spans="1:30" hidden="1" x14ac:dyDescent="0.3">
      <c r="A956" s="24">
        <v>2401025000</v>
      </c>
      <c r="B956" s="40">
        <v>51107</v>
      </c>
      <c r="C956" s="25"/>
      <c r="D956" s="25"/>
      <c r="E956" s="25"/>
      <c r="F956" s="25"/>
      <c r="G956" s="25" t="s">
        <v>12</v>
      </c>
      <c r="H956" s="25">
        <v>2.65017534950838</v>
      </c>
      <c r="I956" s="25">
        <v>153</v>
      </c>
      <c r="J956" s="25">
        <v>1.7321407513126701E-2</v>
      </c>
      <c r="K956" s="25"/>
      <c r="L956" s="25"/>
      <c r="M956" s="25">
        <v>10472</v>
      </c>
      <c r="N956" s="26">
        <v>66311</v>
      </c>
      <c r="O956" s="24">
        <v>2401025000</v>
      </c>
      <c r="P956" s="25">
        <v>51107</v>
      </c>
      <c r="Q956" s="25"/>
      <c r="R956" s="25"/>
      <c r="S956" s="25"/>
      <c r="T956" s="25"/>
      <c r="U956" s="25" t="s">
        <v>12</v>
      </c>
      <c r="V956" s="25">
        <v>6.3489812329949</v>
      </c>
      <c r="W956" s="25">
        <v>365</v>
      </c>
      <c r="X956" s="25">
        <v>1.7394469131492798E-2</v>
      </c>
      <c r="Y956" s="25">
        <v>10472</v>
      </c>
      <c r="Z956" s="27">
        <v>66311</v>
      </c>
      <c r="AA956" s="28">
        <f t="shared" si="28"/>
        <v>2.728218414492928E-3</v>
      </c>
      <c r="AC956" t="str">
        <f t="shared" si="29"/>
        <v>2401025000-51107-VOC</v>
      </c>
      <c r="AD956" t="str">
        <f>IF(COUNTIF('NP-NRModel-MAR-WILDFIRES Modifi'!V:V, AC956)=0, "Missing", "")</f>
        <v/>
      </c>
    </row>
    <row r="957" spans="1:30" hidden="1" x14ac:dyDescent="0.3">
      <c r="A957" s="24">
        <v>2401025000</v>
      </c>
      <c r="B957" s="40">
        <v>51153</v>
      </c>
      <c r="C957" s="25"/>
      <c r="D957" s="25"/>
      <c r="E957" s="25"/>
      <c r="F957" s="25"/>
      <c r="G957" s="25" t="s">
        <v>12</v>
      </c>
      <c r="H957" s="25">
        <v>0.17667835682868599</v>
      </c>
      <c r="I957" s="25">
        <v>153</v>
      </c>
      <c r="J957" s="25">
        <v>1.1547605021482699E-3</v>
      </c>
      <c r="K957" s="25"/>
      <c r="L957" s="25"/>
      <c r="M957" s="25">
        <v>10472</v>
      </c>
      <c r="N957" s="26">
        <v>66787</v>
      </c>
      <c r="O957" s="24">
        <v>2401025000</v>
      </c>
      <c r="P957" s="25">
        <v>51153</v>
      </c>
      <c r="Q957" s="25"/>
      <c r="R957" s="25"/>
      <c r="S957" s="25"/>
      <c r="T957" s="25"/>
      <c r="U957" s="25" t="s">
        <v>12</v>
      </c>
      <c r="V957" s="25">
        <v>0.42326541599966</v>
      </c>
      <c r="W957" s="25">
        <v>365</v>
      </c>
      <c r="X957" s="25">
        <v>1.1596312767113901E-3</v>
      </c>
      <c r="Y957" s="25">
        <v>10472</v>
      </c>
      <c r="Z957" s="27">
        <v>66787</v>
      </c>
      <c r="AA957" s="28">
        <f t="shared" si="28"/>
        <v>2.7282184144928993E-3</v>
      </c>
      <c r="AC957" t="str">
        <f t="shared" si="29"/>
        <v>2401025000-51153-VOC</v>
      </c>
      <c r="AD957" t="str">
        <f>IF(COUNTIF('NP-NRModel-MAR-WILDFIRES Modifi'!V:V, AC957)=0, "Missing", "")</f>
        <v/>
      </c>
    </row>
    <row r="958" spans="1:30" hidden="1" x14ac:dyDescent="0.3">
      <c r="A958" s="24">
        <v>2401025000</v>
      </c>
      <c r="B958" s="40">
        <v>51683</v>
      </c>
      <c r="C958" s="25"/>
      <c r="D958" s="25"/>
      <c r="E958" s="25"/>
      <c r="F958" s="25"/>
      <c r="G958" s="25" t="s">
        <v>12</v>
      </c>
      <c r="H958" s="25">
        <v>0.17667835682868699</v>
      </c>
      <c r="I958" s="25">
        <v>153</v>
      </c>
      <c r="J958" s="25">
        <v>1.1547605021482801E-3</v>
      </c>
      <c r="K958" s="25"/>
      <c r="L958" s="25"/>
      <c r="M958" s="25">
        <v>10472</v>
      </c>
      <c r="N958" s="26">
        <v>67770</v>
      </c>
      <c r="O958" s="24">
        <v>2401025000</v>
      </c>
      <c r="P958" s="25">
        <v>51683</v>
      </c>
      <c r="Q958" s="25"/>
      <c r="R958" s="25"/>
      <c r="S958" s="25"/>
      <c r="T958" s="25"/>
      <c r="U958" s="25" t="s">
        <v>12</v>
      </c>
      <c r="V958" s="25">
        <v>0.423265415999662</v>
      </c>
      <c r="W958" s="25">
        <v>365</v>
      </c>
      <c r="X958" s="25">
        <v>1.1596312767114E-3</v>
      </c>
      <c r="Y958" s="25">
        <v>10472</v>
      </c>
      <c r="Z958" s="27">
        <v>67770</v>
      </c>
      <c r="AA958" s="28">
        <f t="shared" si="28"/>
        <v>2.7282184144929106E-3</v>
      </c>
      <c r="AC958" t="str">
        <f t="shared" si="29"/>
        <v>2401025000-51683-VOC</v>
      </c>
      <c r="AD958" t="str">
        <f>IF(COUNTIF('NP-NRModel-MAR-WILDFIRES Modifi'!V:V, AC958)=0, "Missing", "")</f>
        <v/>
      </c>
    </row>
    <row r="959" spans="1:30" hidden="1" x14ac:dyDescent="0.3">
      <c r="A959" s="24">
        <v>2401040000</v>
      </c>
      <c r="B959" s="40">
        <v>51107</v>
      </c>
      <c r="C959" s="25"/>
      <c r="D959" s="25"/>
      <c r="E959" s="25"/>
      <c r="F959" s="25"/>
      <c r="G959" s="25" t="s">
        <v>12</v>
      </c>
      <c r="H959" s="25">
        <v>0.99935600798117397</v>
      </c>
      <c r="I959" s="25">
        <v>153</v>
      </c>
      <c r="J959" s="25">
        <v>6.5317386142560397E-3</v>
      </c>
      <c r="K959" s="25"/>
      <c r="L959" s="25"/>
      <c r="M959" s="25">
        <v>10472</v>
      </c>
      <c r="N959" s="26">
        <v>66312</v>
      </c>
      <c r="O959" s="24">
        <v>2401040000</v>
      </c>
      <c r="P959" s="25">
        <v>51107</v>
      </c>
      <c r="Q959" s="25"/>
      <c r="R959" s="25"/>
      <c r="S959" s="25"/>
      <c r="T959" s="25"/>
      <c r="U959" s="25" t="s">
        <v>12</v>
      </c>
      <c r="V959" s="25">
        <v>2.3884130429980801</v>
      </c>
      <c r="W959" s="25">
        <v>365</v>
      </c>
      <c r="X959" s="25">
        <v>6.5435973780769404E-3</v>
      </c>
      <c r="Y959" s="25">
        <v>10472</v>
      </c>
      <c r="Z959" s="27">
        <v>66312</v>
      </c>
      <c r="AA959" s="28">
        <f t="shared" si="28"/>
        <v>2.7347609046955326E-3</v>
      </c>
      <c r="AC959" t="str">
        <f t="shared" si="29"/>
        <v>2401040000-51107-VOC</v>
      </c>
      <c r="AD959" t="str">
        <f>IF(COUNTIF('NP-NRModel-MAR-WILDFIRES Modifi'!V:V, AC959)=0, "Missing", "")</f>
        <v/>
      </c>
    </row>
    <row r="960" spans="1:30" hidden="1" x14ac:dyDescent="0.3">
      <c r="A960" s="24">
        <v>2401055000</v>
      </c>
      <c r="B960" s="40">
        <v>24009</v>
      </c>
      <c r="C960" s="25"/>
      <c r="D960" s="25"/>
      <c r="E960" s="25"/>
      <c r="F960" s="25"/>
      <c r="G960" s="25" t="s">
        <v>12</v>
      </c>
      <c r="H960" s="25">
        <v>2.85106686806577E-2</v>
      </c>
      <c r="I960" s="25">
        <v>153</v>
      </c>
      <c r="J960" s="25">
        <v>1.86344239742861E-4</v>
      </c>
      <c r="K960" s="25"/>
      <c r="L960" s="25"/>
      <c r="M960" s="25">
        <v>10472</v>
      </c>
      <c r="N960" s="26">
        <v>27356</v>
      </c>
      <c r="O960" s="24">
        <v>2401055000</v>
      </c>
      <c r="P960" s="25">
        <v>24009</v>
      </c>
      <c r="Q960" s="25"/>
      <c r="R960" s="25"/>
      <c r="S960" s="25"/>
      <c r="T960" s="25"/>
      <c r="U960" s="25" t="s">
        <v>12</v>
      </c>
      <c r="V960" s="25">
        <v>6.8139133999945201E-2</v>
      </c>
      <c r="W960" s="25">
        <v>365</v>
      </c>
      <c r="X960" s="25">
        <v>1.86682558903959E-4</v>
      </c>
      <c r="Y960" s="25">
        <v>10472</v>
      </c>
      <c r="Z960" s="27">
        <v>27356</v>
      </c>
      <c r="AA960" s="28">
        <f t="shared" si="28"/>
        <v>2.7347609046955434E-3</v>
      </c>
      <c r="AC960" t="str">
        <f t="shared" si="29"/>
        <v>2401055000-24009-VOC</v>
      </c>
      <c r="AD960" t="str">
        <f>IF(COUNTIF('NP-NRModel-MAR-WILDFIRES Modifi'!V:V, AC960)=0, "Missing", "")</f>
        <v/>
      </c>
    </row>
    <row r="961" spans="1:30" hidden="1" x14ac:dyDescent="0.3">
      <c r="A961" s="24">
        <v>2401055000</v>
      </c>
      <c r="B961" s="40">
        <v>24017</v>
      </c>
      <c r="C961" s="25"/>
      <c r="D961" s="25"/>
      <c r="E961" s="25"/>
      <c r="F961" s="25"/>
      <c r="G961" s="25" t="s">
        <v>12</v>
      </c>
      <c r="H961" s="25">
        <v>2.85106686806577E-2</v>
      </c>
      <c r="I961" s="25">
        <v>153</v>
      </c>
      <c r="J961" s="25">
        <v>1.86344239742861E-4</v>
      </c>
      <c r="K961" s="25"/>
      <c r="L961" s="25"/>
      <c r="M961" s="25">
        <v>10472</v>
      </c>
      <c r="N961" s="26">
        <v>27461</v>
      </c>
      <c r="O961" s="24">
        <v>2401055000</v>
      </c>
      <c r="P961" s="25">
        <v>24017</v>
      </c>
      <c r="Q961" s="25"/>
      <c r="R961" s="25"/>
      <c r="S961" s="25"/>
      <c r="T961" s="25"/>
      <c r="U961" s="25" t="s">
        <v>12</v>
      </c>
      <c r="V961" s="25">
        <v>6.8139133999945603E-2</v>
      </c>
      <c r="W961" s="25">
        <v>365</v>
      </c>
      <c r="X961" s="25">
        <v>1.8668255890396E-4</v>
      </c>
      <c r="Y961" s="25">
        <v>10472</v>
      </c>
      <c r="Z961" s="27">
        <v>27461</v>
      </c>
      <c r="AA961" s="28">
        <f t="shared" si="28"/>
        <v>2.7347609046955274E-3</v>
      </c>
      <c r="AC961" t="str">
        <f t="shared" si="29"/>
        <v>2401055000-24017-VOC</v>
      </c>
      <c r="AD961" t="str">
        <f>IF(COUNTIF('NP-NRModel-MAR-WILDFIRES Modifi'!V:V, AC961)=0, "Missing", "")</f>
        <v/>
      </c>
    </row>
    <row r="962" spans="1:30" hidden="1" x14ac:dyDescent="0.3">
      <c r="A962" s="24">
        <v>2401055000</v>
      </c>
      <c r="B962" s="40">
        <v>24031</v>
      </c>
      <c r="C962" s="25"/>
      <c r="D962" s="25"/>
      <c r="E962" s="25"/>
      <c r="F962" s="25"/>
      <c r="G962" s="25" t="s">
        <v>12</v>
      </c>
      <c r="H962" s="25">
        <v>4.2705343647613303E-2</v>
      </c>
      <c r="I962" s="25">
        <v>153</v>
      </c>
      <c r="J962" s="25">
        <v>2.7911989312165501E-4</v>
      </c>
      <c r="K962" s="25"/>
      <c r="L962" s="25"/>
      <c r="M962" s="25">
        <v>10472</v>
      </c>
      <c r="N962" s="26">
        <v>27638</v>
      </c>
      <c r="O962" s="24">
        <v>2401055000</v>
      </c>
      <c r="P962" s="25">
        <v>24031</v>
      </c>
      <c r="Q962" s="25"/>
      <c r="R962" s="25"/>
      <c r="S962" s="25"/>
      <c r="T962" s="25"/>
      <c r="U962" s="25" t="s">
        <v>12</v>
      </c>
      <c r="V962" s="25">
        <v>0.102063727999918</v>
      </c>
      <c r="W962" s="25">
        <v>365</v>
      </c>
      <c r="X962" s="25">
        <v>2.7962665205457E-4</v>
      </c>
      <c r="Y962" s="25">
        <v>10472</v>
      </c>
      <c r="Z962" s="27">
        <v>27638</v>
      </c>
      <c r="AA962" s="28">
        <f t="shared" si="28"/>
        <v>2.7347609046955374E-3</v>
      </c>
      <c r="AC962" t="str">
        <f t="shared" si="29"/>
        <v>2401055000-24031-VOC</v>
      </c>
      <c r="AD962" t="str">
        <f>IF(COUNTIF('NP-NRModel-MAR-WILDFIRES Modifi'!V:V, AC962)=0, "Missing", "")</f>
        <v/>
      </c>
    </row>
    <row r="963" spans="1:30" hidden="1" x14ac:dyDescent="0.3">
      <c r="A963" s="24">
        <v>2401055000</v>
      </c>
      <c r="B963" s="40">
        <v>24033</v>
      </c>
      <c r="C963" s="25"/>
      <c r="D963" s="25"/>
      <c r="E963" s="25"/>
      <c r="F963" s="25"/>
      <c r="G963" s="25" t="s">
        <v>12</v>
      </c>
      <c r="H963" s="25">
        <v>0.27564358104081799</v>
      </c>
      <c r="I963" s="25">
        <v>153</v>
      </c>
      <c r="J963" s="25">
        <v>1.8015920329465199E-3</v>
      </c>
      <c r="K963" s="25"/>
      <c r="L963" s="25"/>
      <c r="M963" s="25">
        <v>10472</v>
      </c>
      <c r="N963" s="26">
        <v>27667</v>
      </c>
      <c r="O963" s="24">
        <v>2401055000</v>
      </c>
      <c r="P963" s="25">
        <v>24033</v>
      </c>
      <c r="Q963" s="25"/>
      <c r="R963" s="25"/>
      <c r="S963" s="25"/>
      <c r="T963" s="25"/>
      <c r="U963" s="25" t="s">
        <v>12</v>
      </c>
      <c r="V963" s="25">
        <v>0.65877496999947405</v>
      </c>
      <c r="W963" s="25">
        <v>365</v>
      </c>
      <c r="X963" s="25">
        <v>1.8048629315054101E-3</v>
      </c>
      <c r="Y963" s="25">
        <v>10472</v>
      </c>
      <c r="Z963" s="27">
        <v>27667</v>
      </c>
      <c r="AA963" s="28">
        <f t="shared" ref="AA963:AA1026" si="30">IFERROR(J963/V963,0)</f>
        <v>2.7347609046955114E-3</v>
      </c>
      <c r="AC963" t="str">
        <f t="shared" ref="AC963:AC1026" si="31">TRIM(A963) &amp; "-" &amp; B963 &amp; "-" &amp; TRIM(U963)</f>
        <v>2401055000-24033-VOC</v>
      </c>
      <c r="AD963" t="str">
        <f>IF(COUNTIF('NP-NRModel-MAR-WILDFIRES Modifi'!V:V, AC963)=0, "Missing", "")</f>
        <v/>
      </c>
    </row>
    <row r="964" spans="1:30" hidden="1" x14ac:dyDescent="0.3">
      <c r="A964" s="24">
        <v>2401055000</v>
      </c>
      <c r="B964" s="40">
        <v>51013</v>
      </c>
      <c r="C964" s="25"/>
      <c r="D964" s="25"/>
      <c r="E964" s="25"/>
      <c r="F964" s="25"/>
      <c r="G964" s="25" t="s">
        <v>12</v>
      </c>
      <c r="H964" s="25">
        <v>0.10142066345737499</v>
      </c>
      <c r="I964" s="25">
        <v>153</v>
      </c>
      <c r="J964" s="25">
        <v>6.6288015331618204E-4</v>
      </c>
      <c r="K964" s="25"/>
      <c r="L964" s="25"/>
      <c r="M964" s="25">
        <v>10472</v>
      </c>
      <c r="N964" s="26">
        <v>65236</v>
      </c>
      <c r="O964" s="24">
        <v>2401055000</v>
      </c>
      <c r="P964" s="25">
        <v>51013</v>
      </c>
      <c r="Q964" s="25"/>
      <c r="R964" s="25"/>
      <c r="S964" s="25"/>
      <c r="T964" s="25"/>
      <c r="U964" s="25" t="s">
        <v>12</v>
      </c>
      <c r="V964" s="25">
        <v>0.24239053299980601</v>
      </c>
      <c r="W964" s="25">
        <v>365</v>
      </c>
      <c r="X964" s="25">
        <v>6.6408365205426398E-4</v>
      </c>
      <c r="Y964" s="25">
        <v>10472</v>
      </c>
      <c r="Z964" s="27">
        <v>65236</v>
      </c>
      <c r="AA964" s="28">
        <f t="shared" si="30"/>
        <v>2.7347609046955335E-3</v>
      </c>
      <c r="AC964" t="str">
        <f t="shared" si="31"/>
        <v>2401055000-51013-VOC</v>
      </c>
      <c r="AD964" t="str">
        <f>IF(COUNTIF('NP-NRModel-MAR-WILDFIRES Modifi'!V:V, AC964)=0, "Missing", "")</f>
        <v/>
      </c>
    </row>
    <row r="965" spans="1:30" hidden="1" x14ac:dyDescent="0.3">
      <c r="A965" s="24">
        <v>2401055000</v>
      </c>
      <c r="B965" s="40">
        <v>51059</v>
      </c>
      <c r="C965" s="25"/>
      <c r="D965" s="25"/>
      <c r="E965" s="25"/>
      <c r="F965" s="25"/>
      <c r="G965" s="25" t="s">
        <v>12</v>
      </c>
      <c r="H965" s="25">
        <v>0.10142066345737499</v>
      </c>
      <c r="I965" s="25">
        <v>153</v>
      </c>
      <c r="J965" s="25">
        <v>6.6288015331617998E-4</v>
      </c>
      <c r="K965" s="25"/>
      <c r="L965" s="25"/>
      <c r="M965" s="25">
        <v>10472</v>
      </c>
      <c r="N965" s="26">
        <v>65745</v>
      </c>
      <c r="O965" s="24">
        <v>2401055000</v>
      </c>
      <c r="P965" s="25">
        <v>51059</v>
      </c>
      <c r="Q965" s="25"/>
      <c r="R965" s="25"/>
      <c r="S965" s="25"/>
      <c r="T965" s="25"/>
      <c r="U965" s="25" t="s">
        <v>12</v>
      </c>
      <c r="V965" s="25">
        <v>0.24239053299980501</v>
      </c>
      <c r="W965" s="25">
        <v>365</v>
      </c>
      <c r="X965" s="25">
        <v>6.6408365205426105E-4</v>
      </c>
      <c r="Y965" s="25">
        <v>10472</v>
      </c>
      <c r="Z965" s="27">
        <v>65745</v>
      </c>
      <c r="AA965" s="28">
        <f t="shared" si="30"/>
        <v>2.7347609046955361E-3</v>
      </c>
      <c r="AC965" t="str">
        <f t="shared" si="31"/>
        <v>2401055000-51059-VOC</v>
      </c>
      <c r="AD965" t="str">
        <f>IF(COUNTIF('NP-NRModel-MAR-WILDFIRES Modifi'!V:V, AC965)=0, "Missing", "")</f>
        <v/>
      </c>
    </row>
    <row r="966" spans="1:30" hidden="1" x14ac:dyDescent="0.3">
      <c r="A966" s="24">
        <v>2401055000</v>
      </c>
      <c r="B966" s="40">
        <v>51107</v>
      </c>
      <c r="C966" s="25"/>
      <c r="D966" s="25"/>
      <c r="E966" s="25"/>
      <c r="F966" s="25"/>
      <c r="G966" s="25" t="s">
        <v>12</v>
      </c>
      <c r="H966" s="25">
        <v>1.09389429683595</v>
      </c>
      <c r="I966" s="25">
        <v>153</v>
      </c>
      <c r="J966" s="25">
        <v>7.1496359270323802E-3</v>
      </c>
      <c r="K966" s="25"/>
      <c r="L966" s="25"/>
      <c r="M966" s="25">
        <v>10472</v>
      </c>
      <c r="N966" s="26">
        <v>66313</v>
      </c>
      <c r="O966" s="24">
        <v>2401055000</v>
      </c>
      <c r="P966" s="25">
        <v>51107</v>
      </c>
      <c r="Q966" s="25"/>
      <c r="R966" s="25"/>
      <c r="S966" s="25"/>
      <c r="T966" s="25"/>
      <c r="U966" s="25" t="s">
        <v>12</v>
      </c>
      <c r="V966" s="25">
        <v>2.6143550299979101</v>
      </c>
      <c r="W966" s="25">
        <v>365</v>
      </c>
      <c r="X966" s="25">
        <v>7.1626165205422197E-3</v>
      </c>
      <c r="Y966" s="25">
        <v>10472</v>
      </c>
      <c r="Z966" s="27">
        <v>66313</v>
      </c>
      <c r="AA966" s="28">
        <f t="shared" si="30"/>
        <v>2.7347609046955248E-3</v>
      </c>
      <c r="AC966" t="str">
        <f t="shared" si="31"/>
        <v>2401055000-51107-VOC</v>
      </c>
      <c r="AD966" t="str">
        <f>IF(COUNTIF('NP-NRModel-MAR-WILDFIRES Modifi'!V:V, AC966)=0, "Missing", "")</f>
        <v/>
      </c>
    </row>
    <row r="967" spans="1:30" hidden="1" x14ac:dyDescent="0.3">
      <c r="A967" s="24">
        <v>2401055000</v>
      </c>
      <c r="B967" s="40">
        <v>51153</v>
      </c>
      <c r="C967" s="25"/>
      <c r="D967" s="25"/>
      <c r="E967" s="25"/>
      <c r="F967" s="25"/>
      <c r="G967" s="25" t="s">
        <v>12</v>
      </c>
      <c r="H967" s="25">
        <v>1.09389429683595</v>
      </c>
      <c r="I967" s="25">
        <v>153</v>
      </c>
      <c r="J967" s="25">
        <v>7.1496359270323898E-3</v>
      </c>
      <c r="K967" s="25"/>
      <c r="L967" s="25"/>
      <c r="M967" s="25">
        <v>10472</v>
      </c>
      <c r="N967" s="26">
        <v>66788</v>
      </c>
      <c r="O967" s="24">
        <v>2401055000</v>
      </c>
      <c r="P967" s="25">
        <v>51153</v>
      </c>
      <c r="Q967" s="25"/>
      <c r="R967" s="25"/>
      <c r="S967" s="25"/>
      <c r="T967" s="25"/>
      <c r="U967" s="25" t="s">
        <v>12</v>
      </c>
      <c r="V967" s="25">
        <v>2.6143550299978999</v>
      </c>
      <c r="W967" s="25">
        <v>365</v>
      </c>
      <c r="X967" s="25">
        <v>7.1626165205421902E-3</v>
      </c>
      <c r="Y967" s="25">
        <v>10472</v>
      </c>
      <c r="Z967" s="27">
        <v>66788</v>
      </c>
      <c r="AA967" s="28">
        <f t="shared" si="30"/>
        <v>2.7347609046955391E-3</v>
      </c>
      <c r="AC967" t="str">
        <f t="shared" si="31"/>
        <v>2401055000-51153-VOC</v>
      </c>
      <c r="AD967" t="str">
        <f>IF(COUNTIF('NP-NRModel-MAR-WILDFIRES Modifi'!V:V, AC967)=0, "Missing", "")</f>
        <v/>
      </c>
    </row>
    <row r="968" spans="1:30" hidden="1" x14ac:dyDescent="0.3">
      <c r="A968" s="24">
        <v>2401055000</v>
      </c>
      <c r="B968" s="40">
        <v>51510</v>
      </c>
      <c r="C968" s="25"/>
      <c r="D968" s="25"/>
      <c r="E968" s="25"/>
      <c r="F968" s="25"/>
      <c r="G968" s="25" t="s">
        <v>12</v>
      </c>
      <c r="H968" s="25">
        <v>0.21732999270452999</v>
      </c>
      <c r="I968" s="25">
        <v>153</v>
      </c>
      <c r="J968" s="25">
        <v>1.42045746865705E-3</v>
      </c>
      <c r="K968" s="25"/>
      <c r="L968" s="25"/>
      <c r="M968" s="25">
        <v>10472</v>
      </c>
      <c r="N968" s="26">
        <v>67342</v>
      </c>
      <c r="O968" s="24">
        <v>2401055000</v>
      </c>
      <c r="P968" s="25">
        <v>51510</v>
      </c>
      <c r="Q968" s="25"/>
      <c r="R968" s="25"/>
      <c r="S968" s="25"/>
      <c r="T968" s="25"/>
      <c r="U968" s="25" t="s">
        <v>12</v>
      </c>
      <c r="V968" s="25">
        <v>0.51940828399958305</v>
      </c>
      <c r="W968" s="25">
        <v>365</v>
      </c>
      <c r="X968" s="25">
        <v>1.4230363945193999E-3</v>
      </c>
      <c r="Y968" s="25">
        <v>10472</v>
      </c>
      <c r="Z968" s="27">
        <v>67342</v>
      </c>
      <c r="AA968" s="28">
        <f t="shared" si="30"/>
        <v>2.7347609046955252E-3</v>
      </c>
      <c r="AC968" t="str">
        <f t="shared" si="31"/>
        <v>2401055000-51510-VOC</v>
      </c>
      <c r="AD968" t="str">
        <f>IF(COUNTIF('NP-NRModel-MAR-WILDFIRES Modifi'!V:V, AC968)=0, "Missing", "")</f>
        <v/>
      </c>
    </row>
    <row r="969" spans="1:30" hidden="1" x14ac:dyDescent="0.3">
      <c r="A969" s="24">
        <v>2401055000</v>
      </c>
      <c r="B969" s="40">
        <v>51685</v>
      </c>
      <c r="C969" s="25"/>
      <c r="D969" s="25"/>
      <c r="E969" s="25"/>
      <c r="F969" s="25"/>
      <c r="G969" s="25" t="s">
        <v>12</v>
      </c>
      <c r="H969" s="25">
        <v>1.4488666208196501E-2</v>
      </c>
      <c r="I969" s="25">
        <v>153</v>
      </c>
      <c r="J969" s="29">
        <v>9.4697164759454606E-5</v>
      </c>
      <c r="K969" s="29"/>
      <c r="L969" s="29"/>
      <c r="M969" s="25">
        <v>10472</v>
      </c>
      <c r="N969" s="26">
        <v>67794</v>
      </c>
      <c r="O969" s="24">
        <v>2401055000</v>
      </c>
      <c r="P969" s="25">
        <v>51685</v>
      </c>
      <c r="Q969" s="25"/>
      <c r="R969" s="25"/>
      <c r="S969" s="25"/>
      <c r="T969" s="25"/>
      <c r="U969" s="25" t="s">
        <v>12</v>
      </c>
      <c r="V969" s="25">
        <v>3.4627218999972398E-2</v>
      </c>
      <c r="W969" s="25">
        <v>365</v>
      </c>
      <c r="X969" s="29">
        <v>9.4869093150609299E-5</v>
      </c>
      <c r="Y969" s="25">
        <v>10472</v>
      </c>
      <c r="Z969" s="27">
        <v>67794</v>
      </c>
      <c r="AA969" s="28">
        <f t="shared" si="30"/>
        <v>2.7347609046955257E-3</v>
      </c>
      <c r="AC969" t="str">
        <f t="shared" si="31"/>
        <v>2401055000-51685-VOC</v>
      </c>
      <c r="AD969" t="str">
        <f>IF(COUNTIF('NP-NRModel-MAR-WILDFIRES Modifi'!V:V, AC969)=0, "Missing", "")</f>
        <v/>
      </c>
    </row>
    <row r="970" spans="1:30" hidden="1" x14ac:dyDescent="0.3">
      <c r="A970" s="24">
        <v>2401065000</v>
      </c>
      <c r="B970" s="40">
        <v>24021</v>
      </c>
      <c r="C970" s="25"/>
      <c r="D970" s="25"/>
      <c r="E970" s="25"/>
      <c r="F970" s="25"/>
      <c r="G970" s="25" t="s">
        <v>12</v>
      </c>
      <c r="H970" s="25">
        <v>8.2856560430363699E-2</v>
      </c>
      <c r="I970" s="25">
        <v>153</v>
      </c>
      <c r="J970" s="25">
        <v>5.4154614660368401E-4</v>
      </c>
      <c r="K970" s="25"/>
      <c r="L970" s="25"/>
      <c r="M970" s="25">
        <v>10472</v>
      </c>
      <c r="N970" s="26">
        <v>27508</v>
      </c>
      <c r="O970" s="24">
        <v>2401065000</v>
      </c>
      <c r="P970" s="25">
        <v>24021</v>
      </c>
      <c r="Q970" s="25"/>
      <c r="R970" s="25"/>
      <c r="S970" s="25"/>
      <c r="T970" s="25"/>
      <c r="U970" s="25" t="s">
        <v>12</v>
      </c>
      <c r="V970" s="25">
        <v>0.19802321499984099</v>
      </c>
      <c r="W970" s="25">
        <v>365</v>
      </c>
      <c r="X970" s="25">
        <v>5.4252935616394798E-4</v>
      </c>
      <c r="Y970" s="25">
        <v>10472</v>
      </c>
      <c r="Z970" s="27">
        <v>27508</v>
      </c>
      <c r="AA970" s="28">
        <f t="shared" si="30"/>
        <v>2.7347609046955369E-3</v>
      </c>
      <c r="AC970" t="str">
        <f t="shared" si="31"/>
        <v>2401065000-24021-VOC</v>
      </c>
      <c r="AD970" t="str">
        <f>IF(COUNTIF('NP-NRModel-MAR-WILDFIRES Modifi'!V:V, AC970)=0, "Missing", "")</f>
        <v/>
      </c>
    </row>
    <row r="971" spans="1:30" hidden="1" x14ac:dyDescent="0.3">
      <c r="A971" s="24">
        <v>2401065000</v>
      </c>
      <c r="B971" s="40">
        <v>24033</v>
      </c>
      <c r="C971" s="25"/>
      <c r="D971" s="25"/>
      <c r="E971" s="25"/>
      <c r="F971" s="25"/>
      <c r="G971" s="25" t="s">
        <v>12</v>
      </c>
      <c r="H971" s="25">
        <v>1.3366966764754001E-2</v>
      </c>
      <c r="I971" s="25">
        <v>153</v>
      </c>
      <c r="J971" s="29">
        <v>8.7365795848065402E-5</v>
      </c>
      <c r="K971" s="29"/>
      <c r="L971" s="29"/>
      <c r="M971" s="25">
        <v>10472</v>
      </c>
      <c r="N971" s="26">
        <v>27668</v>
      </c>
      <c r="O971" s="24">
        <v>2401065000</v>
      </c>
      <c r="P971" s="25">
        <v>24033</v>
      </c>
      <c r="Q971" s="25"/>
      <c r="R971" s="25"/>
      <c r="S971" s="25"/>
      <c r="T971" s="25"/>
      <c r="U971" s="25" t="s">
        <v>12</v>
      </c>
      <c r="V971" s="25">
        <v>3.1946410999974403E-2</v>
      </c>
      <c r="W971" s="25">
        <v>365</v>
      </c>
      <c r="X971" s="29">
        <v>8.7524413698559998E-5</v>
      </c>
      <c r="Y971" s="25">
        <v>10472</v>
      </c>
      <c r="Z971" s="27">
        <v>27668</v>
      </c>
      <c r="AA971" s="28">
        <f t="shared" si="30"/>
        <v>2.7347609046955352E-3</v>
      </c>
      <c r="AC971" t="str">
        <f t="shared" si="31"/>
        <v>2401065000-24033-VOC</v>
      </c>
      <c r="AD971" t="str">
        <f>IF(COUNTIF('NP-NRModel-MAR-WILDFIRES Modifi'!V:V, AC971)=0, "Missing", "")</f>
        <v/>
      </c>
    </row>
    <row r="972" spans="1:30" hidden="1" x14ac:dyDescent="0.3">
      <c r="A972" s="24">
        <v>2401065000</v>
      </c>
      <c r="B972" s="40">
        <v>51107</v>
      </c>
      <c r="C972" s="25"/>
      <c r="D972" s="25"/>
      <c r="E972" s="25"/>
      <c r="F972" s="25"/>
      <c r="G972" s="25" t="s">
        <v>12</v>
      </c>
      <c r="H972" s="25">
        <v>0.61396312812763298</v>
      </c>
      <c r="I972" s="25">
        <v>153</v>
      </c>
      <c r="J972" s="25">
        <v>4.0128309027949796E-3</v>
      </c>
      <c r="K972" s="25"/>
      <c r="L972" s="25"/>
      <c r="M972" s="25">
        <v>10472</v>
      </c>
      <c r="N972" s="26">
        <v>66314</v>
      </c>
      <c r="O972" s="24">
        <v>2401065000</v>
      </c>
      <c r="P972" s="25">
        <v>51107</v>
      </c>
      <c r="Q972" s="25"/>
      <c r="R972" s="25"/>
      <c r="S972" s="25"/>
      <c r="T972" s="25"/>
      <c r="U972" s="25" t="s">
        <v>12</v>
      </c>
      <c r="V972" s="25">
        <v>1.46734249999882</v>
      </c>
      <c r="W972" s="25">
        <v>365</v>
      </c>
      <c r="X972" s="25">
        <v>4.0201164383529301E-3</v>
      </c>
      <c r="Y972" s="25">
        <v>10472</v>
      </c>
      <c r="Z972" s="27">
        <v>66314</v>
      </c>
      <c r="AA972" s="28">
        <f t="shared" si="30"/>
        <v>2.7347609046955339E-3</v>
      </c>
      <c r="AC972" t="str">
        <f t="shared" si="31"/>
        <v>2401065000-51107-VOC</v>
      </c>
      <c r="AD972" t="str">
        <f>IF(COUNTIF('NP-NRModel-MAR-WILDFIRES Modifi'!V:V, AC972)=0, "Missing", "")</f>
        <v/>
      </c>
    </row>
    <row r="973" spans="1:30" hidden="1" x14ac:dyDescent="0.3">
      <c r="A973" s="24">
        <v>2401065000</v>
      </c>
      <c r="B973" s="40">
        <v>51153</v>
      </c>
      <c r="C973" s="25"/>
      <c r="D973" s="25"/>
      <c r="E973" s="25"/>
      <c r="F973" s="25"/>
      <c r="G973" s="25" t="s">
        <v>12</v>
      </c>
      <c r="H973" s="25">
        <v>8.1319619619554199E-3</v>
      </c>
      <c r="I973" s="25">
        <v>153</v>
      </c>
      <c r="J973" s="29">
        <v>5.3150078182715203E-5</v>
      </c>
      <c r="K973" s="29"/>
      <c r="L973" s="29"/>
      <c r="M973" s="25">
        <v>10472</v>
      </c>
      <c r="N973" s="26">
        <v>66789</v>
      </c>
      <c r="O973" s="24">
        <v>2401065000</v>
      </c>
      <c r="P973" s="25">
        <v>51153</v>
      </c>
      <c r="Q973" s="25"/>
      <c r="R973" s="25"/>
      <c r="S973" s="25"/>
      <c r="T973" s="25"/>
      <c r="U973" s="25" t="s">
        <v>12</v>
      </c>
      <c r="V973" s="25">
        <v>1.9434999999984399E-2</v>
      </c>
      <c r="W973" s="25">
        <v>365</v>
      </c>
      <c r="X973" s="29">
        <v>5.3246575342423197E-5</v>
      </c>
      <c r="Y973" s="25">
        <v>10472</v>
      </c>
      <c r="Z973" s="27">
        <v>66789</v>
      </c>
      <c r="AA973" s="28">
        <f t="shared" si="30"/>
        <v>2.7347609046955426E-3</v>
      </c>
      <c r="AC973" t="str">
        <f t="shared" si="31"/>
        <v>2401065000-51153-VOC</v>
      </c>
      <c r="AD973" t="str">
        <f>IF(COUNTIF('NP-NRModel-MAR-WILDFIRES Modifi'!V:V, AC973)=0, "Missing", "")</f>
        <v/>
      </c>
    </row>
    <row r="974" spans="1:30" hidden="1" x14ac:dyDescent="0.3">
      <c r="A974" s="24">
        <v>2401065000</v>
      </c>
      <c r="B974" s="40">
        <v>51510</v>
      </c>
      <c r="C974" s="25"/>
      <c r="D974" s="25"/>
      <c r="E974" s="25"/>
      <c r="F974" s="25"/>
      <c r="G974" s="25" t="s">
        <v>12</v>
      </c>
      <c r="H974" s="25">
        <v>8.1319619619554199E-3</v>
      </c>
      <c r="I974" s="25">
        <v>153</v>
      </c>
      <c r="J974" s="29">
        <v>5.3150078182715101E-5</v>
      </c>
      <c r="K974" s="29"/>
      <c r="L974" s="29"/>
      <c r="M974" s="25">
        <v>10472</v>
      </c>
      <c r="N974" s="26">
        <v>67343</v>
      </c>
      <c r="O974" s="24">
        <v>2401065000</v>
      </c>
      <c r="P974" s="25">
        <v>51510</v>
      </c>
      <c r="Q974" s="25"/>
      <c r="R974" s="25"/>
      <c r="S974" s="25"/>
      <c r="T974" s="25"/>
      <c r="U974" s="25" t="s">
        <v>12</v>
      </c>
      <c r="V974" s="25">
        <v>1.9434999999984399E-2</v>
      </c>
      <c r="W974" s="25">
        <v>365</v>
      </c>
      <c r="X974" s="29">
        <v>5.3246575342423001E-5</v>
      </c>
      <c r="Y974" s="25">
        <v>10472</v>
      </c>
      <c r="Z974" s="27">
        <v>67343</v>
      </c>
      <c r="AA974" s="28">
        <f t="shared" si="30"/>
        <v>2.7347609046955374E-3</v>
      </c>
      <c r="AC974" t="str">
        <f t="shared" si="31"/>
        <v>2401065000-51510-VOC</v>
      </c>
      <c r="AD974" t="str">
        <f>IF(COUNTIF('NP-NRModel-MAR-WILDFIRES Modifi'!V:V, AC974)=0, "Missing", "")</f>
        <v/>
      </c>
    </row>
    <row r="975" spans="1:30" hidden="1" x14ac:dyDescent="0.3">
      <c r="A975" s="24">
        <v>2401070000</v>
      </c>
      <c r="B975" s="40">
        <v>24009</v>
      </c>
      <c r="C975" s="25"/>
      <c r="D975" s="25"/>
      <c r="E975" s="25"/>
      <c r="F975" s="25"/>
      <c r="G975" s="25" t="s">
        <v>12</v>
      </c>
      <c r="H975" s="25">
        <v>5.0338659420378601E-2</v>
      </c>
      <c r="I975" s="25">
        <v>153</v>
      </c>
      <c r="J975" s="25">
        <v>3.29010845884827E-4</v>
      </c>
      <c r="K975" s="25"/>
      <c r="L975" s="25"/>
      <c r="M975" s="25">
        <v>10472</v>
      </c>
      <c r="N975" s="26">
        <v>27357</v>
      </c>
      <c r="O975" s="24">
        <v>2401070000</v>
      </c>
      <c r="P975" s="25">
        <v>24009</v>
      </c>
      <c r="Q975" s="25"/>
      <c r="R975" s="25"/>
      <c r="S975" s="25"/>
      <c r="T975" s="25"/>
      <c r="U975" s="25" t="s">
        <v>12</v>
      </c>
      <c r="V975" s="25">
        <v>0.117771242999905</v>
      </c>
      <c r="W975" s="25">
        <v>365</v>
      </c>
      <c r="X975" s="25">
        <v>3.2266093972576899E-4</v>
      </c>
      <c r="Y975" s="25">
        <v>10472</v>
      </c>
      <c r="Z975" s="27">
        <v>27357</v>
      </c>
      <c r="AA975" s="28">
        <f t="shared" si="30"/>
        <v>2.793643316519062E-3</v>
      </c>
      <c r="AC975" t="str">
        <f t="shared" si="31"/>
        <v>2401070000-24009-VOC</v>
      </c>
      <c r="AD975" t="str">
        <f>IF(COUNTIF('NP-NRModel-MAR-WILDFIRES Modifi'!V:V, AC975)=0, "Missing", "")</f>
        <v/>
      </c>
    </row>
    <row r="976" spans="1:30" hidden="1" x14ac:dyDescent="0.3">
      <c r="A976" s="24">
        <v>2401070000</v>
      </c>
      <c r="B976" s="40">
        <v>24031</v>
      </c>
      <c r="C976" s="25"/>
      <c r="D976" s="25"/>
      <c r="E976" s="25"/>
      <c r="F976" s="25"/>
      <c r="G976" s="25" t="s">
        <v>12</v>
      </c>
      <c r="H976" s="25">
        <v>0.105007552768681</v>
      </c>
      <c r="I976" s="25">
        <v>153</v>
      </c>
      <c r="J976" s="25">
        <v>6.8632387430511005E-4</v>
      </c>
      <c r="K976" s="25"/>
      <c r="L976" s="25"/>
      <c r="M976" s="25">
        <v>10472</v>
      </c>
      <c r="N976" s="26">
        <v>27639</v>
      </c>
      <c r="O976" s="24">
        <v>2401070000</v>
      </c>
      <c r="P976" s="25">
        <v>24031</v>
      </c>
      <c r="Q976" s="25"/>
      <c r="R976" s="25"/>
      <c r="S976" s="25"/>
      <c r="T976" s="25"/>
      <c r="U976" s="25" t="s">
        <v>12</v>
      </c>
      <c r="V976" s="25">
        <v>0.245673407999803</v>
      </c>
      <c r="W976" s="25">
        <v>365</v>
      </c>
      <c r="X976" s="25">
        <v>6.7307783013644798E-4</v>
      </c>
      <c r="Y976" s="25">
        <v>10472</v>
      </c>
      <c r="Z976" s="27">
        <v>27639</v>
      </c>
      <c r="AA976" s="28">
        <f t="shared" si="30"/>
        <v>2.7936433165190611E-3</v>
      </c>
      <c r="AC976" t="str">
        <f t="shared" si="31"/>
        <v>2401070000-24031-VOC</v>
      </c>
      <c r="AD976" t="str">
        <f>IF(COUNTIF('NP-NRModel-MAR-WILDFIRES Modifi'!V:V, AC976)=0, "Missing", "")</f>
        <v/>
      </c>
    </row>
    <row r="977" spans="1:30" hidden="1" x14ac:dyDescent="0.3">
      <c r="A977" s="24">
        <v>2401070000</v>
      </c>
      <c r="B977" s="40">
        <v>24033</v>
      </c>
      <c r="C977" s="25"/>
      <c r="D977" s="25"/>
      <c r="E977" s="25"/>
      <c r="F977" s="25"/>
      <c r="G977" s="25" t="s">
        <v>12</v>
      </c>
      <c r="H977" s="25">
        <v>0.21089475844927399</v>
      </c>
      <c r="I977" s="25">
        <v>153</v>
      </c>
      <c r="J977" s="25">
        <v>1.37839711404754E-3</v>
      </c>
      <c r="K977" s="25"/>
      <c r="L977" s="25"/>
      <c r="M977" s="25">
        <v>10472</v>
      </c>
      <c r="N977" s="26">
        <v>27669</v>
      </c>
      <c r="O977" s="24">
        <v>2401070000</v>
      </c>
      <c r="P977" s="25">
        <v>24033</v>
      </c>
      <c r="Q977" s="25"/>
      <c r="R977" s="25"/>
      <c r="S977" s="25"/>
      <c r="T977" s="25"/>
      <c r="U977" s="25" t="s">
        <v>12</v>
      </c>
      <c r="V977" s="25">
        <v>0.49340483299960503</v>
      </c>
      <c r="W977" s="25">
        <v>365</v>
      </c>
      <c r="X977" s="25">
        <v>1.35179406301261E-3</v>
      </c>
      <c r="Y977" s="25">
        <v>10472</v>
      </c>
      <c r="Z977" s="27">
        <v>27669</v>
      </c>
      <c r="AA977" s="28">
        <f t="shared" si="30"/>
        <v>2.7936433165190407E-3</v>
      </c>
      <c r="AC977" t="str">
        <f t="shared" si="31"/>
        <v>2401070000-24033-VOC</v>
      </c>
      <c r="AD977" t="str">
        <f>IF(COUNTIF('NP-NRModel-MAR-WILDFIRES Modifi'!V:V, AC977)=0, "Missing", "")</f>
        <v/>
      </c>
    </row>
    <row r="978" spans="1:30" hidden="1" x14ac:dyDescent="0.3">
      <c r="A978" s="24">
        <v>2401070000</v>
      </c>
      <c r="B978" s="40">
        <v>51013</v>
      </c>
      <c r="C978" s="25"/>
      <c r="D978" s="25"/>
      <c r="E978" s="25"/>
      <c r="F978" s="25"/>
      <c r="G978" s="25" t="s">
        <v>12</v>
      </c>
      <c r="H978" s="25">
        <v>0.19734293720504101</v>
      </c>
      <c r="I978" s="25">
        <v>153</v>
      </c>
      <c r="J978" s="25">
        <v>1.2898231189871899E-3</v>
      </c>
      <c r="K978" s="25"/>
      <c r="L978" s="25"/>
      <c r="M978" s="25">
        <v>10472</v>
      </c>
      <c r="N978" s="26">
        <v>65237</v>
      </c>
      <c r="O978" s="24">
        <v>2401070000</v>
      </c>
      <c r="P978" s="25">
        <v>51013</v>
      </c>
      <c r="Q978" s="25"/>
      <c r="R978" s="25"/>
      <c r="S978" s="25"/>
      <c r="T978" s="25"/>
      <c r="U978" s="25" t="s">
        <v>12</v>
      </c>
      <c r="V978" s="25">
        <v>0.46169928399962801</v>
      </c>
      <c r="W978" s="25">
        <v>365</v>
      </c>
      <c r="X978" s="25">
        <v>1.2649295452044601E-3</v>
      </c>
      <c r="Y978" s="25">
        <v>10472</v>
      </c>
      <c r="Z978" s="27">
        <v>65237</v>
      </c>
      <c r="AA978" s="28">
        <f t="shared" si="30"/>
        <v>2.7936433165190464E-3</v>
      </c>
      <c r="AC978" t="str">
        <f t="shared" si="31"/>
        <v>2401070000-51013-VOC</v>
      </c>
      <c r="AD978" t="str">
        <f>IF(COUNTIF('NP-NRModel-MAR-WILDFIRES Modifi'!V:V, AC978)=0, "Missing", "")</f>
        <v/>
      </c>
    </row>
    <row r="979" spans="1:30" hidden="1" x14ac:dyDescent="0.3">
      <c r="A979" s="24">
        <v>2401070000</v>
      </c>
      <c r="B979" s="40">
        <v>51059</v>
      </c>
      <c r="C979" s="25"/>
      <c r="D979" s="25"/>
      <c r="E979" s="25"/>
      <c r="F979" s="25"/>
      <c r="G979" s="25" t="s">
        <v>12</v>
      </c>
      <c r="H979" s="25">
        <v>0.94912555502723595</v>
      </c>
      <c r="I979" s="25">
        <v>153</v>
      </c>
      <c r="J979" s="25">
        <v>6.2034350001780097E-3</v>
      </c>
      <c r="K979" s="25"/>
      <c r="L979" s="25"/>
      <c r="M979" s="25">
        <v>10472</v>
      </c>
      <c r="N979" s="26">
        <v>65746</v>
      </c>
      <c r="O979" s="24">
        <v>2401070000</v>
      </c>
      <c r="P979" s="25">
        <v>51059</v>
      </c>
      <c r="Q979" s="25"/>
      <c r="R979" s="25"/>
      <c r="S979" s="25"/>
      <c r="T979" s="25"/>
      <c r="U979" s="25" t="s">
        <v>12</v>
      </c>
      <c r="V979" s="25">
        <v>2.22055369899822</v>
      </c>
      <c r="W979" s="25">
        <v>365</v>
      </c>
      <c r="X979" s="25">
        <v>6.0837087643786803E-3</v>
      </c>
      <c r="Y979" s="25">
        <v>10472</v>
      </c>
      <c r="Z979" s="27">
        <v>65746</v>
      </c>
      <c r="AA979" s="28">
        <f t="shared" si="30"/>
        <v>2.7936433165190403E-3</v>
      </c>
      <c r="AC979" t="str">
        <f t="shared" si="31"/>
        <v>2401070000-51059-VOC</v>
      </c>
      <c r="AD979" t="str">
        <f>IF(COUNTIF('NP-NRModel-MAR-WILDFIRES Modifi'!V:V, AC979)=0, "Missing", "")</f>
        <v/>
      </c>
    </row>
    <row r="980" spans="1:30" hidden="1" x14ac:dyDescent="0.3">
      <c r="A980" s="24">
        <v>2401070000</v>
      </c>
      <c r="B980" s="40">
        <v>51153</v>
      </c>
      <c r="C980" s="25"/>
      <c r="D980" s="25"/>
      <c r="E980" s="25"/>
      <c r="F980" s="25"/>
      <c r="G980" s="25" t="s">
        <v>12</v>
      </c>
      <c r="H980" s="25">
        <v>5.63836962832363E-2</v>
      </c>
      <c r="I980" s="25">
        <v>153</v>
      </c>
      <c r="J980" s="25">
        <v>3.68520890740107E-4</v>
      </c>
      <c r="K980" s="25"/>
      <c r="L980" s="25"/>
      <c r="M980" s="25">
        <v>10472</v>
      </c>
      <c r="N980" s="26">
        <v>66790</v>
      </c>
      <c r="O980" s="24">
        <v>2401070000</v>
      </c>
      <c r="P980" s="25">
        <v>51153</v>
      </c>
      <c r="Q980" s="25"/>
      <c r="R980" s="25"/>
      <c r="S980" s="25"/>
      <c r="T980" s="25"/>
      <c r="U980" s="25" t="s">
        <v>12</v>
      </c>
      <c r="V980" s="25">
        <v>0.13191408099989399</v>
      </c>
      <c r="W980" s="25">
        <v>365</v>
      </c>
      <c r="X980" s="25">
        <v>3.6140844109560098E-4</v>
      </c>
      <c r="Y980" s="25">
        <v>10472</v>
      </c>
      <c r="Z980" s="27">
        <v>66790</v>
      </c>
      <c r="AA980" s="28">
        <f t="shared" si="30"/>
        <v>2.7936433165190542E-3</v>
      </c>
      <c r="AC980" t="str">
        <f t="shared" si="31"/>
        <v>2401070000-51153-VOC</v>
      </c>
      <c r="AD980" t="str">
        <f>IF(COUNTIF('NP-NRModel-MAR-WILDFIRES Modifi'!V:V, AC980)=0, "Missing", "")</f>
        <v/>
      </c>
    </row>
    <row r="981" spans="1:30" hidden="1" x14ac:dyDescent="0.3">
      <c r="A981" s="24">
        <v>2401070000</v>
      </c>
      <c r="B981" s="40">
        <v>51510</v>
      </c>
      <c r="C981" s="25"/>
      <c r="D981" s="25"/>
      <c r="E981" s="25"/>
      <c r="F981" s="25"/>
      <c r="G981" s="25" t="s">
        <v>12</v>
      </c>
      <c r="H981" s="25">
        <v>5.6383696283236397E-2</v>
      </c>
      <c r="I981" s="25">
        <v>153</v>
      </c>
      <c r="J981" s="25">
        <v>3.68520890740107E-4</v>
      </c>
      <c r="K981" s="25"/>
      <c r="L981" s="25"/>
      <c r="M981" s="25">
        <v>10472</v>
      </c>
      <c r="N981" s="26">
        <v>67344</v>
      </c>
      <c r="O981" s="24">
        <v>2401070000</v>
      </c>
      <c r="P981" s="25">
        <v>51510</v>
      </c>
      <c r="Q981" s="25"/>
      <c r="R981" s="25"/>
      <c r="S981" s="25"/>
      <c r="T981" s="25"/>
      <c r="U981" s="25" t="s">
        <v>12</v>
      </c>
      <c r="V981" s="25">
        <v>0.13191408099989399</v>
      </c>
      <c r="W981" s="25">
        <v>365</v>
      </c>
      <c r="X981" s="25">
        <v>3.6140844109560001E-4</v>
      </c>
      <c r="Y981" s="25">
        <v>10472</v>
      </c>
      <c r="Z981" s="27">
        <v>67344</v>
      </c>
      <c r="AA981" s="28">
        <f t="shared" si="30"/>
        <v>2.7936433165190542E-3</v>
      </c>
      <c r="AC981" t="str">
        <f t="shared" si="31"/>
        <v>2401070000-51510-VOC</v>
      </c>
      <c r="AD981" t="str">
        <f>IF(COUNTIF('NP-NRModel-MAR-WILDFIRES Modifi'!V:V, AC981)=0, "Missing", "")</f>
        <v/>
      </c>
    </row>
    <row r="982" spans="1:30" hidden="1" x14ac:dyDescent="0.3">
      <c r="A982" s="24">
        <v>2401070000</v>
      </c>
      <c r="B982" s="40">
        <v>51683</v>
      </c>
      <c r="C982" s="25"/>
      <c r="D982" s="25"/>
      <c r="E982" s="25"/>
      <c r="F982" s="25"/>
      <c r="G982" s="25" t="s">
        <v>12</v>
      </c>
      <c r="H982" s="25">
        <v>0.39468587441008302</v>
      </c>
      <c r="I982" s="25">
        <v>153</v>
      </c>
      <c r="J982" s="25">
        <v>2.5796462379743998E-3</v>
      </c>
      <c r="K982" s="25"/>
      <c r="L982" s="25"/>
      <c r="M982" s="25">
        <v>10472</v>
      </c>
      <c r="N982" s="26">
        <v>67771</v>
      </c>
      <c r="O982" s="24">
        <v>2401070000</v>
      </c>
      <c r="P982" s="25">
        <v>51683</v>
      </c>
      <c r="Q982" s="25"/>
      <c r="R982" s="25"/>
      <c r="S982" s="25"/>
      <c r="T982" s="25"/>
      <c r="U982" s="25" t="s">
        <v>12</v>
      </c>
      <c r="V982" s="25">
        <v>0.92339856799925701</v>
      </c>
      <c r="W982" s="25">
        <v>365</v>
      </c>
      <c r="X982" s="25">
        <v>2.5298590904089201E-3</v>
      </c>
      <c r="Y982" s="25">
        <v>10472</v>
      </c>
      <c r="Z982" s="27">
        <v>67771</v>
      </c>
      <c r="AA982" s="28">
        <f t="shared" si="30"/>
        <v>2.793643316519065E-3</v>
      </c>
      <c r="AC982" t="str">
        <f t="shared" si="31"/>
        <v>2401070000-51683-VOC</v>
      </c>
      <c r="AD982" t="str">
        <f>IF(COUNTIF('NP-NRModel-MAR-WILDFIRES Modifi'!V:V, AC982)=0, "Missing", "")</f>
        <v/>
      </c>
    </row>
    <row r="983" spans="1:30" hidden="1" x14ac:dyDescent="0.3">
      <c r="A983" s="24">
        <v>2401075000</v>
      </c>
      <c r="B983" s="40">
        <v>11001</v>
      </c>
      <c r="C983" s="25"/>
      <c r="D983" s="25"/>
      <c r="E983" s="25"/>
      <c r="F983" s="25"/>
      <c r="G983" s="25" t="s">
        <v>12</v>
      </c>
      <c r="H983" s="25">
        <v>2.6260244311355901E-3</v>
      </c>
      <c r="I983" s="25">
        <v>153</v>
      </c>
      <c r="J983" s="29">
        <v>1.7163558373435201E-5</v>
      </c>
      <c r="K983" s="29"/>
      <c r="L983" s="29"/>
      <c r="M983" s="25">
        <v>10472</v>
      </c>
      <c r="N983" s="26">
        <v>7344</v>
      </c>
      <c r="O983" s="24">
        <v>2401075000</v>
      </c>
      <c r="P983" s="25">
        <v>11001</v>
      </c>
      <c r="Q983" s="25"/>
      <c r="R983" s="25"/>
      <c r="S983" s="25"/>
      <c r="T983" s="25"/>
      <c r="U983" s="25" t="s">
        <v>12</v>
      </c>
      <c r="V983" s="25">
        <v>6.1622399999950702E-3</v>
      </c>
      <c r="W983" s="25">
        <v>365</v>
      </c>
      <c r="X983" s="29">
        <v>1.6882849315055E-5</v>
      </c>
      <c r="Y983" s="25">
        <v>10472</v>
      </c>
      <c r="Z983" s="27">
        <v>7344</v>
      </c>
      <c r="AA983" s="28">
        <f t="shared" si="30"/>
        <v>2.785279114972629E-3</v>
      </c>
      <c r="AC983" t="str">
        <f t="shared" si="31"/>
        <v>2401075000-11001-VOC</v>
      </c>
      <c r="AD983" t="str">
        <f>IF(COUNTIF('NP-NRModel-MAR-WILDFIRES Modifi'!V:V, AC983)=0, "Missing", "")</f>
        <v/>
      </c>
    </row>
    <row r="984" spans="1:30" hidden="1" x14ac:dyDescent="0.3">
      <c r="A984" s="24">
        <v>2401075000</v>
      </c>
      <c r="B984" s="40">
        <v>24021</v>
      </c>
      <c r="C984" s="25"/>
      <c r="D984" s="25"/>
      <c r="E984" s="25"/>
      <c r="F984" s="25"/>
      <c r="G984" s="25" t="s">
        <v>12</v>
      </c>
      <c r="H984" s="25">
        <v>0.11027167695999</v>
      </c>
      <c r="I984" s="25">
        <v>153</v>
      </c>
      <c r="J984" s="25">
        <v>7.2072991477117995E-4</v>
      </c>
      <c r="K984" s="25"/>
      <c r="L984" s="25"/>
      <c r="M984" s="25">
        <v>10472</v>
      </c>
      <c r="N984" s="26">
        <v>27509</v>
      </c>
      <c r="O984" s="24">
        <v>2401075000</v>
      </c>
      <c r="P984" s="25">
        <v>24021</v>
      </c>
      <c r="Q984" s="25"/>
      <c r="R984" s="25"/>
      <c r="S984" s="25"/>
      <c r="T984" s="25"/>
      <c r="U984" s="25" t="s">
        <v>12</v>
      </c>
      <c r="V984" s="25">
        <v>0.258763981999792</v>
      </c>
      <c r="W984" s="25">
        <v>365</v>
      </c>
      <c r="X984" s="25">
        <v>7.0894241643778601E-4</v>
      </c>
      <c r="Y984" s="25">
        <v>10472</v>
      </c>
      <c r="Z984" s="27">
        <v>27509</v>
      </c>
      <c r="AA984" s="28">
        <f t="shared" si="30"/>
        <v>2.7852791149726519E-3</v>
      </c>
      <c r="AC984" t="str">
        <f t="shared" si="31"/>
        <v>2401075000-24021-VOC</v>
      </c>
      <c r="AD984" t="str">
        <f>IF(COUNTIF('NP-NRModel-MAR-WILDFIRES Modifi'!V:V, AC984)=0, "Missing", "")</f>
        <v/>
      </c>
    </row>
    <row r="985" spans="1:30" hidden="1" x14ac:dyDescent="0.3">
      <c r="A985" s="24">
        <v>2401075000</v>
      </c>
      <c r="B985" s="40">
        <v>24031</v>
      </c>
      <c r="C985" s="25"/>
      <c r="D985" s="25"/>
      <c r="E985" s="25"/>
      <c r="F985" s="25"/>
      <c r="G985" s="25" t="s">
        <v>12</v>
      </c>
      <c r="H985" s="25">
        <v>6.3012389999949001E-3</v>
      </c>
      <c r="I985" s="25">
        <v>153</v>
      </c>
      <c r="J985" s="29">
        <v>4.1184568627417597E-5</v>
      </c>
      <c r="K985" s="29"/>
      <c r="L985" s="29"/>
      <c r="M985" s="25">
        <v>10472</v>
      </c>
      <c r="N985" s="26">
        <v>27640</v>
      </c>
      <c r="O985" s="24">
        <v>2401075000</v>
      </c>
      <c r="P985" s="25">
        <v>24031</v>
      </c>
      <c r="Q985" s="25"/>
      <c r="R985" s="25"/>
      <c r="S985" s="25"/>
      <c r="T985" s="25"/>
      <c r="U985" s="25" t="s">
        <v>12</v>
      </c>
      <c r="V985" s="25">
        <v>1.4786513999988199E-2</v>
      </c>
      <c r="W985" s="25">
        <v>365</v>
      </c>
      <c r="X985" s="29">
        <v>4.05109972602416E-5</v>
      </c>
      <c r="Y985" s="25">
        <v>10472</v>
      </c>
      <c r="Z985" s="27">
        <v>27640</v>
      </c>
      <c r="AA985" s="28">
        <f t="shared" si="30"/>
        <v>2.7852791149726342E-3</v>
      </c>
      <c r="AC985" t="str">
        <f t="shared" si="31"/>
        <v>2401075000-24031-VOC</v>
      </c>
      <c r="AD985" t="str">
        <f>IF(COUNTIF('NP-NRModel-MAR-WILDFIRES Modifi'!V:V, AC985)=0, "Missing", "")</f>
        <v/>
      </c>
    </row>
    <row r="986" spans="1:30" hidden="1" x14ac:dyDescent="0.3">
      <c r="A986" s="24">
        <v>2401075000</v>
      </c>
      <c r="B986" s="40">
        <v>24033</v>
      </c>
      <c r="C986" s="25"/>
      <c r="D986" s="25"/>
      <c r="E986" s="25"/>
      <c r="F986" s="25"/>
      <c r="G986" s="25" t="s">
        <v>12</v>
      </c>
      <c r="H986" s="25">
        <v>0.47259285425910003</v>
      </c>
      <c r="I986" s="25">
        <v>153</v>
      </c>
      <c r="J986" s="25">
        <v>3.0888421847000001E-3</v>
      </c>
      <c r="K986" s="25"/>
      <c r="L986" s="25"/>
      <c r="M986" s="25">
        <v>10472</v>
      </c>
      <c r="N986" s="26">
        <v>27670</v>
      </c>
      <c r="O986" s="24">
        <v>2401075000</v>
      </c>
      <c r="P986" s="25">
        <v>24033</v>
      </c>
      <c r="Q986" s="25"/>
      <c r="R986" s="25"/>
      <c r="S986" s="25"/>
      <c r="T986" s="25"/>
      <c r="U986" s="25" t="s">
        <v>12</v>
      </c>
      <c r="V986" s="25">
        <v>1.1089883839991099</v>
      </c>
      <c r="W986" s="25">
        <v>365</v>
      </c>
      <c r="X986" s="25">
        <v>3.0383243397236002E-3</v>
      </c>
      <c r="Y986" s="25">
        <v>10472</v>
      </c>
      <c r="Z986" s="27">
        <v>27670</v>
      </c>
      <c r="AA986" s="28">
        <f t="shared" si="30"/>
        <v>2.7852791149726589E-3</v>
      </c>
      <c r="AC986" t="str">
        <f t="shared" si="31"/>
        <v>2401075000-24033-VOC</v>
      </c>
      <c r="AD986" t="str">
        <f>IF(COUNTIF('NP-NRModel-MAR-WILDFIRES Modifi'!V:V, AC986)=0, "Missing", "")</f>
        <v/>
      </c>
    </row>
    <row r="987" spans="1:30" hidden="1" x14ac:dyDescent="0.3">
      <c r="A987" s="24">
        <v>2401075000</v>
      </c>
      <c r="B987" s="40">
        <v>51013</v>
      </c>
      <c r="C987" s="25"/>
      <c r="D987" s="25"/>
      <c r="E987" s="25"/>
      <c r="F987" s="25"/>
      <c r="G987" s="25" t="s">
        <v>12</v>
      </c>
      <c r="H987" s="25">
        <v>6.5483560878190697E-2</v>
      </c>
      <c r="I987" s="25">
        <v>153</v>
      </c>
      <c r="J987" s="25">
        <v>4.2799712992281502E-4</v>
      </c>
      <c r="K987" s="25"/>
      <c r="L987" s="25"/>
      <c r="M987" s="25">
        <v>10472</v>
      </c>
      <c r="N987" s="26">
        <v>65238</v>
      </c>
      <c r="O987" s="24">
        <v>2401075000</v>
      </c>
      <c r="P987" s="25">
        <v>51013</v>
      </c>
      <c r="Q987" s="25"/>
      <c r="R987" s="25"/>
      <c r="S987" s="25"/>
      <c r="T987" s="25"/>
      <c r="U987" s="25" t="s">
        <v>12</v>
      </c>
      <c r="V987" s="25">
        <v>0.15366399999987701</v>
      </c>
      <c r="W987" s="25">
        <v>365</v>
      </c>
      <c r="X987" s="25">
        <v>4.20997260273637E-4</v>
      </c>
      <c r="Y987" s="25">
        <v>10472</v>
      </c>
      <c r="Z987" s="27">
        <v>65238</v>
      </c>
      <c r="AA987" s="28">
        <f t="shared" si="30"/>
        <v>2.7852791149726519E-3</v>
      </c>
      <c r="AC987" t="str">
        <f t="shared" si="31"/>
        <v>2401075000-51013-VOC</v>
      </c>
      <c r="AD987" t="str">
        <f>IF(COUNTIF('NP-NRModel-MAR-WILDFIRES Modifi'!V:V, AC987)=0, "Missing", "")</f>
        <v/>
      </c>
    </row>
    <row r="988" spans="1:30" hidden="1" x14ac:dyDescent="0.3">
      <c r="A988" s="24">
        <v>2401075000</v>
      </c>
      <c r="B988" s="40">
        <v>51059</v>
      </c>
      <c r="C988" s="25"/>
      <c r="D988" s="25"/>
      <c r="E988" s="25"/>
      <c r="F988" s="25"/>
      <c r="G988" s="25" t="s">
        <v>12</v>
      </c>
      <c r="H988" s="25">
        <v>7.0160958083775496E-2</v>
      </c>
      <c r="I988" s="25">
        <v>153</v>
      </c>
      <c r="J988" s="25">
        <v>4.5856835348872897E-4</v>
      </c>
      <c r="K988" s="25"/>
      <c r="L988" s="25"/>
      <c r="M988" s="25">
        <v>10472</v>
      </c>
      <c r="N988" s="26">
        <v>65747</v>
      </c>
      <c r="O988" s="24">
        <v>2401075000</v>
      </c>
      <c r="P988" s="25">
        <v>51059</v>
      </c>
      <c r="Q988" s="25"/>
      <c r="R988" s="25"/>
      <c r="S988" s="25"/>
      <c r="T988" s="25"/>
      <c r="U988" s="25" t="s">
        <v>12</v>
      </c>
      <c r="V988" s="25">
        <v>0.164639999999868</v>
      </c>
      <c r="W988" s="25">
        <v>365</v>
      </c>
      <c r="X988" s="25">
        <v>4.5106849315032499E-4</v>
      </c>
      <c r="Y988" s="25">
        <v>10472</v>
      </c>
      <c r="Z988" s="27">
        <v>65747</v>
      </c>
      <c r="AA988" s="28">
        <f t="shared" si="30"/>
        <v>2.7852791149726472E-3</v>
      </c>
      <c r="AC988" t="str">
        <f t="shared" si="31"/>
        <v>2401075000-51059-VOC</v>
      </c>
      <c r="AD988" t="str">
        <f>IF(COUNTIF('NP-NRModel-MAR-WILDFIRES Modifi'!V:V, AC988)=0, "Missing", "")</f>
        <v/>
      </c>
    </row>
    <row r="989" spans="1:30" hidden="1" x14ac:dyDescent="0.3">
      <c r="A989" s="24">
        <v>2401075000</v>
      </c>
      <c r="B989" s="40">
        <v>51107</v>
      </c>
      <c r="C989" s="25"/>
      <c r="D989" s="25"/>
      <c r="E989" s="25"/>
      <c r="F989" s="25"/>
      <c r="G989" s="25" t="s">
        <v>12</v>
      </c>
      <c r="H989" s="25">
        <v>4.6773972055850297E-3</v>
      </c>
      <c r="I989" s="25">
        <v>153</v>
      </c>
      <c r="J989" s="29">
        <v>3.05712235659152E-5</v>
      </c>
      <c r="K989" s="29"/>
      <c r="L989" s="29"/>
      <c r="M989" s="25">
        <v>10472</v>
      </c>
      <c r="N989" s="26">
        <v>66315</v>
      </c>
      <c r="O989" s="24">
        <v>2401075000</v>
      </c>
      <c r="P989" s="25">
        <v>51107</v>
      </c>
      <c r="Q989" s="25"/>
      <c r="R989" s="25"/>
      <c r="S989" s="25"/>
      <c r="T989" s="25"/>
      <c r="U989" s="25" t="s">
        <v>12</v>
      </c>
      <c r="V989" s="25">
        <v>1.0975999999991199E-2</v>
      </c>
      <c r="W989" s="25">
        <v>365</v>
      </c>
      <c r="X989" s="29">
        <v>3.0071232876688199E-5</v>
      </c>
      <c r="Y989" s="25">
        <v>10472</v>
      </c>
      <c r="Z989" s="27">
        <v>66315</v>
      </c>
      <c r="AA989" s="28">
        <f t="shared" si="30"/>
        <v>2.7852791149726415E-3</v>
      </c>
      <c r="AC989" t="str">
        <f t="shared" si="31"/>
        <v>2401075000-51107-VOC</v>
      </c>
      <c r="AD989" t="str">
        <f>IF(COUNTIF('NP-NRModel-MAR-WILDFIRES Modifi'!V:V, AC989)=0, "Missing", "")</f>
        <v/>
      </c>
    </row>
    <row r="990" spans="1:30" hidden="1" x14ac:dyDescent="0.3">
      <c r="A990" s="24">
        <v>2401075000</v>
      </c>
      <c r="B990" s="40">
        <v>51683</v>
      </c>
      <c r="C990" s="25"/>
      <c r="D990" s="25"/>
      <c r="E990" s="25"/>
      <c r="F990" s="25"/>
      <c r="G990" s="25" t="s">
        <v>12</v>
      </c>
      <c r="H990" s="25">
        <v>0.81386711377179499</v>
      </c>
      <c r="I990" s="25">
        <v>153</v>
      </c>
      <c r="J990" s="25">
        <v>5.3193929004692504E-3</v>
      </c>
      <c r="K990" s="25"/>
      <c r="L990" s="25"/>
      <c r="M990" s="25">
        <v>10472</v>
      </c>
      <c r="N990" s="26">
        <v>67772</v>
      </c>
      <c r="O990" s="24">
        <v>2401075000</v>
      </c>
      <c r="P990" s="25">
        <v>51683</v>
      </c>
      <c r="Q990" s="25"/>
      <c r="R990" s="25"/>
      <c r="S990" s="25"/>
      <c r="T990" s="25"/>
      <c r="U990" s="25" t="s">
        <v>12</v>
      </c>
      <c r="V990" s="25">
        <v>1.9098239999984701</v>
      </c>
      <c r="W990" s="25">
        <v>365</v>
      </c>
      <c r="X990" s="25">
        <v>5.2323945205437596E-3</v>
      </c>
      <c r="Y990" s="25">
        <v>10472</v>
      </c>
      <c r="Z990" s="27">
        <v>67772</v>
      </c>
      <c r="AA990" s="28">
        <f t="shared" si="30"/>
        <v>2.7852791149726424E-3</v>
      </c>
      <c r="AC990" t="str">
        <f t="shared" si="31"/>
        <v>2401075000-51683-VOC</v>
      </c>
      <c r="AD990" t="str">
        <f>IF(COUNTIF('NP-NRModel-MAR-WILDFIRES Modifi'!V:V, AC990)=0, "Missing", "")</f>
        <v/>
      </c>
    </row>
    <row r="991" spans="1:30" hidden="1" x14ac:dyDescent="0.3">
      <c r="A991" s="24">
        <v>2401080000</v>
      </c>
      <c r="B991" s="40">
        <v>24009</v>
      </c>
      <c r="C991" s="25"/>
      <c r="D991" s="25"/>
      <c r="E991" s="25"/>
      <c r="F991" s="25"/>
      <c r="G991" s="25" t="s">
        <v>12</v>
      </c>
      <c r="H991" s="25">
        <v>0.23046055766547999</v>
      </c>
      <c r="I991" s="25">
        <v>153</v>
      </c>
      <c r="J991" s="25">
        <v>1.5062781546763401E-3</v>
      </c>
      <c r="K991" s="25"/>
      <c r="L991" s="25"/>
      <c r="M991" s="25">
        <v>10472</v>
      </c>
      <c r="N991" s="26">
        <v>27358</v>
      </c>
      <c r="O991" s="24">
        <v>2401080000</v>
      </c>
      <c r="P991" s="25">
        <v>24009</v>
      </c>
      <c r="Q991" s="25"/>
      <c r="R991" s="25"/>
      <c r="S991" s="25"/>
      <c r="T991" s="25"/>
      <c r="U991" s="25" t="s">
        <v>12</v>
      </c>
      <c r="V991" s="25">
        <v>0.55078970599955601</v>
      </c>
      <c r="W991" s="25">
        <v>365</v>
      </c>
      <c r="X991" s="25">
        <v>1.5090128931494701E-3</v>
      </c>
      <c r="Y991" s="25">
        <v>10472</v>
      </c>
      <c r="Z991" s="27">
        <v>27358</v>
      </c>
      <c r="AA991" s="28">
        <f t="shared" si="30"/>
        <v>2.7347609046955469E-3</v>
      </c>
      <c r="AC991" t="str">
        <f t="shared" si="31"/>
        <v>2401080000-24009-VOC</v>
      </c>
      <c r="AD991" t="str">
        <f>IF(COUNTIF('NP-NRModel-MAR-WILDFIRES Modifi'!V:V, AC991)=0, "Missing", "")</f>
        <v/>
      </c>
    </row>
    <row r="992" spans="1:30" hidden="1" x14ac:dyDescent="0.3">
      <c r="A992" s="24">
        <v>2401080000</v>
      </c>
      <c r="B992" s="40">
        <v>24031</v>
      </c>
      <c r="C992" s="25"/>
      <c r="D992" s="25"/>
      <c r="E992" s="25"/>
      <c r="F992" s="25"/>
      <c r="G992" s="25" t="s">
        <v>12</v>
      </c>
      <c r="H992" s="25">
        <v>0.23046055766547999</v>
      </c>
      <c r="I992" s="25">
        <v>153</v>
      </c>
      <c r="J992" s="25">
        <v>1.5062781546763401E-3</v>
      </c>
      <c r="K992" s="25"/>
      <c r="L992" s="25"/>
      <c r="M992" s="25">
        <v>10472</v>
      </c>
      <c r="N992" s="26">
        <v>27641</v>
      </c>
      <c r="O992" s="24">
        <v>2401080000</v>
      </c>
      <c r="P992" s="25">
        <v>24031</v>
      </c>
      <c r="Q992" s="25"/>
      <c r="R992" s="25"/>
      <c r="S992" s="25"/>
      <c r="T992" s="25"/>
      <c r="U992" s="25" t="s">
        <v>12</v>
      </c>
      <c r="V992" s="25">
        <v>0.55078970599955701</v>
      </c>
      <c r="W992" s="25">
        <v>365</v>
      </c>
      <c r="X992" s="25">
        <v>1.5090128931494701E-3</v>
      </c>
      <c r="Y992" s="25">
        <v>10472</v>
      </c>
      <c r="Z992" s="27">
        <v>27641</v>
      </c>
      <c r="AA992" s="28">
        <f t="shared" si="30"/>
        <v>2.7347609046955421E-3</v>
      </c>
      <c r="AC992" t="str">
        <f t="shared" si="31"/>
        <v>2401080000-24031-VOC</v>
      </c>
      <c r="AD992" t="str">
        <f>IF(COUNTIF('NP-NRModel-MAR-WILDFIRES Modifi'!V:V, AC992)=0, "Missing", "")</f>
        <v/>
      </c>
    </row>
    <row r="993" spans="1:30" hidden="1" x14ac:dyDescent="0.3">
      <c r="A993" s="24">
        <v>2401080000</v>
      </c>
      <c r="B993" s="40">
        <v>51013</v>
      </c>
      <c r="C993" s="25"/>
      <c r="D993" s="25"/>
      <c r="E993" s="25"/>
      <c r="F993" s="25"/>
      <c r="G993" s="25" t="s">
        <v>12</v>
      </c>
      <c r="H993" s="25">
        <v>0.78064293403140095</v>
      </c>
      <c r="I993" s="25">
        <v>153</v>
      </c>
      <c r="J993" s="25">
        <v>5.10224139889804E-3</v>
      </c>
      <c r="K993" s="25"/>
      <c r="L993" s="25"/>
      <c r="M993" s="25">
        <v>10472</v>
      </c>
      <c r="N993" s="26">
        <v>65239</v>
      </c>
      <c r="O993" s="24">
        <v>2401080000</v>
      </c>
      <c r="P993" s="25">
        <v>51013</v>
      </c>
      <c r="Q993" s="25"/>
      <c r="R993" s="25"/>
      <c r="S993" s="25"/>
      <c r="T993" s="25"/>
      <c r="U993" s="25" t="s">
        <v>12</v>
      </c>
      <c r="V993" s="25">
        <v>1.8656992609985099</v>
      </c>
      <c r="W993" s="25">
        <v>365</v>
      </c>
      <c r="X993" s="25">
        <v>5.1115048246534603E-3</v>
      </c>
      <c r="Y993" s="25">
        <v>10472</v>
      </c>
      <c r="Z993" s="27">
        <v>65239</v>
      </c>
      <c r="AA993" s="28">
        <f t="shared" si="30"/>
        <v>2.7347609046955157E-3</v>
      </c>
      <c r="AC993" t="str">
        <f t="shared" si="31"/>
        <v>2401080000-51013-VOC</v>
      </c>
      <c r="AD993" t="str">
        <f>IF(COUNTIF('NP-NRModel-MAR-WILDFIRES Modifi'!V:V, AC993)=0, "Missing", "")</f>
        <v/>
      </c>
    </row>
    <row r="994" spans="1:30" hidden="1" x14ac:dyDescent="0.3">
      <c r="A994" s="24">
        <v>2401080000</v>
      </c>
      <c r="B994" s="40">
        <v>51059</v>
      </c>
      <c r="C994" s="25"/>
      <c r="D994" s="25"/>
      <c r="E994" s="25"/>
      <c r="F994" s="25"/>
      <c r="G994" s="25" t="s">
        <v>12</v>
      </c>
      <c r="H994" s="25">
        <v>5.2042862380338402E-2</v>
      </c>
      <c r="I994" s="25">
        <v>153</v>
      </c>
      <c r="J994" s="25">
        <v>3.4014942732247302E-4</v>
      </c>
      <c r="K994" s="25"/>
      <c r="L994" s="25"/>
      <c r="M994" s="25">
        <v>10472</v>
      </c>
      <c r="N994" s="26">
        <v>65748</v>
      </c>
      <c r="O994" s="24">
        <v>2401080000</v>
      </c>
      <c r="P994" s="25">
        <v>51059</v>
      </c>
      <c r="Q994" s="25"/>
      <c r="R994" s="25"/>
      <c r="S994" s="25"/>
      <c r="T994" s="25"/>
      <c r="U994" s="25" t="s">
        <v>12</v>
      </c>
      <c r="V994" s="25">
        <v>0.1243799509999</v>
      </c>
      <c r="W994" s="25">
        <v>365</v>
      </c>
      <c r="X994" s="25">
        <v>3.4076698904082401E-4</v>
      </c>
      <c r="Y994" s="25">
        <v>10472</v>
      </c>
      <c r="Z994" s="27">
        <v>65748</v>
      </c>
      <c r="AA994" s="28">
        <f t="shared" si="30"/>
        <v>2.7347609046955365E-3</v>
      </c>
      <c r="AC994" t="str">
        <f t="shared" si="31"/>
        <v>2401080000-51059-VOC</v>
      </c>
      <c r="AD994" t="str">
        <f>IF(COUNTIF('NP-NRModel-MAR-WILDFIRES Modifi'!V:V, AC994)=0, "Missing", "")</f>
        <v/>
      </c>
    </row>
    <row r="995" spans="1:30" hidden="1" x14ac:dyDescent="0.3">
      <c r="A995" s="24">
        <v>2401080000</v>
      </c>
      <c r="B995" s="40">
        <v>51153</v>
      </c>
      <c r="C995" s="25"/>
      <c r="D995" s="25"/>
      <c r="E995" s="25"/>
      <c r="F995" s="25"/>
      <c r="G995" s="25" t="s">
        <v>12</v>
      </c>
      <c r="H995" s="25">
        <v>5.2042862380338201E-2</v>
      </c>
      <c r="I995" s="25">
        <v>153</v>
      </c>
      <c r="J995" s="25">
        <v>3.4014942732247199E-4</v>
      </c>
      <c r="K995" s="25"/>
      <c r="L995" s="25"/>
      <c r="M995" s="25">
        <v>10472</v>
      </c>
      <c r="N995" s="26">
        <v>66791</v>
      </c>
      <c r="O995" s="24">
        <v>2401080000</v>
      </c>
      <c r="P995" s="25">
        <v>51153</v>
      </c>
      <c r="Q995" s="25"/>
      <c r="R995" s="25"/>
      <c r="S995" s="25"/>
      <c r="T995" s="25"/>
      <c r="U995" s="25" t="s">
        <v>12</v>
      </c>
      <c r="V995" s="25">
        <v>0.1243799509999</v>
      </c>
      <c r="W995" s="25">
        <v>365</v>
      </c>
      <c r="X995" s="25">
        <v>3.4076698904082401E-4</v>
      </c>
      <c r="Y995" s="25">
        <v>10472</v>
      </c>
      <c r="Z995" s="27">
        <v>66791</v>
      </c>
      <c r="AA995" s="28">
        <f t="shared" si="30"/>
        <v>2.7347609046955283E-3</v>
      </c>
      <c r="AC995" t="str">
        <f t="shared" si="31"/>
        <v>2401080000-51153-VOC</v>
      </c>
      <c r="AD995" t="str">
        <f>IF(COUNTIF('NP-NRModel-MAR-WILDFIRES Modifi'!V:V, AC995)=0, "Missing", "")</f>
        <v/>
      </c>
    </row>
    <row r="996" spans="1:30" hidden="1" x14ac:dyDescent="0.3">
      <c r="A996" s="24">
        <v>2401085000</v>
      </c>
      <c r="B996" s="40">
        <v>51107</v>
      </c>
      <c r="C996" s="25"/>
      <c r="D996" s="25"/>
      <c r="E996" s="25"/>
      <c r="F996" s="25"/>
      <c r="G996" s="25" t="s">
        <v>12</v>
      </c>
      <c r="H996" s="25">
        <v>6.9593188712518503E-2</v>
      </c>
      <c r="I996" s="25">
        <v>153</v>
      </c>
      <c r="J996" s="25">
        <v>4.5485744256548E-4</v>
      </c>
      <c r="K996" s="25"/>
      <c r="L996" s="25"/>
      <c r="M996" s="25">
        <v>10472</v>
      </c>
      <c r="N996" s="26">
        <v>66316</v>
      </c>
      <c r="O996" s="24">
        <v>2401085000</v>
      </c>
      <c r="P996" s="25">
        <v>51107</v>
      </c>
      <c r="Q996" s="25"/>
      <c r="R996" s="25"/>
      <c r="S996" s="25"/>
      <c r="T996" s="25"/>
      <c r="U996" s="25" t="s">
        <v>12</v>
      </c>
      <c r="V996" s="25">
        <v>0.16330766999986901</v>
      </c>
      <c r="W996" s="25">
        <v>365</v>
      </c>
      <c r="X996" s="25">
        <v>4.4741827397224403E-4</v>
      </c>
      <c r="Y996" s="25">
        <v>10472</v>
      </c>
      <c r="Z996" s="27">
        <v>66316</v>
      </c>
      <c r="AA996" s="28">
        <f t="shared" si="30"/>
        <v>2.7852791149726454E-3</v>
      </c>
      <c r="AC996" t="str">
        <f t="shared" si="31"/>
        <v>2401085000-51107-VOC</v>
      </c>
      <c r="AD996" t="str">
        <f>IF(COUNTIF('NP-NRModel-MAR-WILDFIRES Modifi'!V:V, AC996)=0, "Missing", "")</f>
        <v/>
      </c>
    </row>
    <row r="997" spans="1:30" hidden="1" x14ac:dyDescent="0.3">
      <c r="A997" s="24">
        <v>2401090000</v>
      </c>
      <c r="B997" s="40">
        <v>24009</v>
      </c>
      <c r="C997" s="25"/>
      <c r="D997" s="25"/>
      <c r="E997" s="25"/>
      <c r="F997" s="25"/>
      <c r="G997" s="25" t="s">
        <v>12</v>
      </c>
      <c r="H997" s="25">
        <v>0.10529873875217401</v>
      </c>
      <c r="I997" s="25">
        <v>153</v>
      </c>
      <c r="J997" s="25">
        <v>6.8822705066780504E-4</v>
      </c>
      <c r="K997" s="25"/>
      <c r="L997" s="25"/>
      <c r="M997" s="25">
        <v>10472</v>
      </c>
      <c r="N997" s="26">
        <v>27359</v>
      </c>
      <c r="O997" s="24">
        <v>2401090000</v>
      </c>
      <c r="P997" s="25">
        <v>24009</v>
      </c>
      <c r="Q997" s="25"/>
      <c r="R997" s="25"/>
      <c r="S997" s="25"/>
      <c r="T997" s="25"/>
      <c r="U997" s="25" t="s">
        <v>12</v>
      </c>
      <c r="V997" s="25">
        <v>0.25077069299979798</v>
      </c>
      <c r="W997" s="25">
        <v>365</v>
      </c>
      <c r="X997" s="25">
        <v>6.8704299451999599E-4</v>
      </c>
      <c r="Y997" s="25">
        <v>10472</v>
      </c>
      <c r="Z997" s="27">
        <v>27359</v>
      </c>
      <c r="AA997" s="28">
        <f t="shared" si="30"/>
        <v>2.7444476961602507E-3</v>
      </c>
      <c r="AC997" t="str">
        <f t="shared" si="31"/>
        <v>2401090000-24009-VOC</v>
      </c>
      <c r="AD997" t="str">
        <f>IF(COUNTIF('NP-NRModel-MAR-WILDFIRES Modifi'!V:V, AC997)=0, "Missing", "")</f>
        <v/>
      </c>
    </row>
    <row r="998" spans="1:30" hidden="1" x14ac:dyDescent="0.3">
      <c r="A998" s="24">
        <v>2401090000</v>
      </c>
      <c r="B998" s="40">
        <v>24021</v>
      </c>
      <c r="C998" s="25"/>
      <c r="D998" s="25"/>
      <c r="E998" s="25"/>
      <c r="F998" s="25"/>
      <c r="G998" s="25" t="s">
        <v>12</v>
      </c>
      <c r="H998" s="25">
        <v>1.06718491239934</v>
      </c>
      <c r="I998" s="25">
        <v>153</v>
      </c>
      <c r="J998" s="25">
        <v>6.9750647869238199E-3</v>
      </c>
      <c r="K998" s="25"/>
      <c r="L998" s="25"/>
      <c r="M998" s="25">
        <v>10472</v>
      </c>
      <c r="N998" s="26">
        <v>27510</v>
      </c>
      <c r="O998" s="24">
        <v>2401090000</v>
      </c>
      <c r="P998" s="25">
        <v>24021</v>
      </c>
      <c r="Q998" s="25"/>
      <c r="R998" s="25"/>
      <c r="S998" s="25"/>
      <c r="T998" s="25"/>
      <c r="U998" s="25" t="s">
        <v>12</v>
      </c>
      <c r="V998" s="25">
        <v>2.5415185709979502</v>
      </c>
      <c r="W998" s="25">
        <v>365</v>
      </c>
      <c r="X998" s="25">
        <v>6.9630645780766002E-3</v>
      </c>
      <c r="Y998" s="25">
        <v>10472</v>
      </c>
      <c r="Z998" s="27">
        <v>27510</v>
      </c>
      <c r="AA998" s="28">
        <f t="shared" si="30"/>
        <v>2.744447696160252E-3</v>
      </c>
      <c r="AC998" t="str">
        <f t="shared" si="31"/>
        <v>2401090000-24021-VOC</v>
      </c>
      <c r="AD998" t="str">
        <f>IF(COUNTIF('NP-NRModel-MAR-WILDFIRES Modifi'!V:V, AC998)=0, "Missing", "")</f>
        <v/>
      </c>
    </row>
    <row r="999" spans="1:30" hidden="1" x14ac:dyDescent="0.3">
      <c r="A999" s="24">
        <v>2401090000</v>
      </c>
      <c r="B999" s="40">
        <v>24031</v>
      </c>
      <c r="C999" s="25"/>
      <c r="D999" s="25"/>
      <c r="E999" s="25"/>
      <c r="F999" s="25"/>
      <c r="G999" s="25" t="s">
        <v>12</v>
      </c>
      <c r="H999" s="25">
        <v>1.8514041287013401</v>
      </c>
      <c r="I999" s="25">
        <v>153</v>
      </c>
      <c r="J999" s="25">
        <v>1.21006805797473E-2</v>
      </c>
      <c r="K999" s="25"/>
      <c r="L999" s="25"/>
      <c r="M999" s="25">
        <v>10472</v>
      </c>
      <c r="N999" s="26">
        <v>27642</v>
      </c>
      <c r="O999" s="24">
        <v>2401090000</v>
      </c>
      <c r="P999" s="25">
        <v>24031</v>
      </c>
      <c r="Q999" s="25"/>
      <c r="R999" s="25"/>
      <c r="S999" s="25"/>
      <c r="T999" s="25"/>
      <c r="U999" s="25" t="s">
        <v>12</v>
      </c>
      <c r="V999" s="25">
        <v>4.40914964299649</v>
      </c>
      <c r="W999" s="25">
        <v>365</v>
      </c>
      <c r="X999" s="25">
        <v>1.2079862035606801E-2</v>
      </c>
      <c r="Y999" s="25">
        <v>10472</v>
      </c>
      <c r="Z999" s="27">
        <v>27642</v>
      </c>
      <c r="AA999" s="28">
        <f t="shared" si="30"/>
        <v>2.7444476961602034E-3</v>
      </c>
      <c r="AC999" t="str">
        <f t="shared" si="31"/>
        <v>2401090000-24031-VOC</v>
      </c>
      <c r="AD999" t="str">
        <f>IF(COUNTIF('NP-NRModel-MAR-WILDFIRES Modifi'!V:V, AC999)=0, "Missing", "")</f>
        <v/>
      </c>
    </row>
    <row r="1000" spans="1:30" hidden="1" x14ac:dyDescent="0.3">
      <c r="A1000" s="24">
        <v>2401090000</v>
      </c>
      <c r="B1000" s="40">
        <v>24033</v>
      </c>
      <c r="C1000" s="25"/>
      <c r="D1000" s="25"/>
      <c r="E1000" s="25"/>
      <c r="F1000" s="25"/>
      <c r="G1000" s="25" t="s">
        <v>12</v>
      </c>
      <c r="H1000" s="25">
        <v>2.1424545591648498</v>
      </c>
      <c r="I1000" s="25">
        <v>153</v>
      </c>
      <c r="J1000" s="25">
        <v>1.4002970974933601E-2</v>
      </c>
      <c r="K1000" s="25"/>
      <c r="L1000" s="25"/>
      <c r="M1000" s="25">
        <v>10472</v>
      </c>
      <c r="N1000" s="26">
        <v>27671</v>
      </c>
      <c r="O1000" s="24">
        <v>2401090000</v>
      </c>
      <c r="P1000" s="25">
        <v>24033</v>
      </c>
      <c r="Q1000" s="25"/>
      <c r="R1000" s="25"/>
      <c r="S1000" s="25"/>
      <c r="T1000" s="25"/>
      <c r="U1000" s="25" t="s">
        <v>12</v>
      </c>
      <c r="V1000" s="25">
        <v>5.1022910709959204</v>
      </c>
      <c r="W1000" s="25">
        <v>365</v>
      </c>
      <c r="X1000" s="25">
        <v>1.39788796465641E-2</v>
      </c>
      <c r="Y1000" s="25">
        <v>10472</v>
      </c>
      <c r="Z1000" s="27">
        <v>27671</v>
      </c>
      <c r="AA1000" s="28">
        <f t="shared" si="30"/>
        <v>2.7444476961602173E-3</v>
      </c>
      <c r="AC1000" t="str">
        <f t="shared" si="31"/>
        <v>2401090000-24033-VOC</v>
      </c>
      <c r="AD1000" t="str">
        <f>IF(COUNTIF('NP-NRModel-MAR-WILDFIRES Modifi'!V:V, AC1000)=0, "Missing", "")</f>
        <v/>
      </c>
    </row>
    <row r="1001" spans="1:30" hidden="1" x14ac:dyDescent="0.3">
      <c r="A1001" s="24">
        <v>2401090000</v>
      </c>
      <c r="B1001" s="40">
        <v>51013</v>
      </c>
      <c r="C1001" s="25"/>
      <c r="D1001" s="25"/>
      <c r="E1001" s="25"/>
      <c r="F1001" s="25"/>
      <c r="G1001" s="25" t="s">
        <v>12</v>
      </c>
      <c r="H1001" s="25">
        <v>2.0672901207032002</v>
      </c>
      <c r="I1001" s="25">
        <v>153</v>
      </c>
      <c r="J1001" s="25">
        <v>1.3511700135315E-2</v>
      </c>
      <c r="K1001" s="25"/>
      <c r="L1001" s="25"/>
      <c r="M1001" s="25">
        <v>10472</v>
      </c>
      <c r="N1001" s="26">
        <v>65240</v>
      </c>
      <c r="O1001" s="24">
        <v>2401090000</v>
      </c>
      <c r="P1001" s="25">
        <v>51013</v>
      </c>
      <c r="Q1001" s="25"/>
      <c r="R1001" s="25"/>
      <c r="S1001" s="25"/>
      <c r="T1001" s="25"/>
      <c r="U1001" s="25" t="s">
        <v>12</v>
      </c>
      <c r="V1001" s="25">
        <v>4.9232857139960702</v>
      </c>
      <c r="W1001" s="25">
        <v>365</v>
      </c>
      <c r="X1001" s="25">
        <v>1.34884540109481E-2</v>
      </c>
      <c r="Y1001" s="25">
        <v>10472</v>
      </c>
      <c r="Z1001" s="27">
        <v>65240</v>
      </c>
      <c r="AA1001" s="28">
        <f t="shared" si="30"/>
        <v>2.7444476961602121E-3</v>
      </c>
      <c r="AC1001" t="str">
        <f t="shared" si="31"/>
        <v>2401090000-51013-VOC</v>
      </c>
      <c r="AD1001" t="str">
        <f>IF(COUNTIF('NP-NRModel-MAR-WILDFIRES Modifi'!V:V, AC1001)=0, "Missing", "")</f>
        <v/>
      </c>
    </row>
    <row r="1002" spans="1:30" hidden="1" x14ac:dyDescent="0.3">
      <c r="A1002" s="24">
        <v>2401090000</v>
      </c>
      <c r="B1002" s="40">
        <v>51059</v>
      </c>
      <c r="C1002" s="25"/>
      <c r="D1002" s="25"/>
      <c r="E1002" s="25"/>
      <c r="F1002" s="25"/>
      <c r="G1002" s="25" t="s">
        <v>12</v>
      </c>
      <c r="H1002" s="25">
        <v>9.9761759766506106</v>
      </c>
      <c r="I1002" s="25">
        <v>153</v>
      </c>
      <c r="J1002" s="25">
        <v>6.5203764553271898E-2</v>
      </c>
      <c r="K1002" s="25"/>
      <c r="L1002" s="25"/>
      <c r="M1002" s="25">
        <v>10472</v>
      </c>
      <c r="N1002" s="26">
        <v>65749</v>
      </c>
      <c r="O1002" s="24">
        <v>2401090000</v>
      </c>
      <c r="P1002" s="25">
        <v>51059</v>
      </c>
      <c r="Q1002" s="25"/>
      <c r="R1002" s="25"/>
      <c r="S1002" s="25"/>
      <c r="T1002" s="25"/>
      <c r="U1002" s="25" t="s">
        <v>12</v>
      </c>
      <c r="V1002" s="25">
        <v>23.7584285699809</v>
      </c>
      <c r="W1002" s="25">
        <v>365</v>
      </c>
      <c r="X1002" s="25">
        <v>6.5091585123235401E-2</v>
      </c>
      <c r="Y1002" s="25">
        <v>10472</v>
      </c>
      <c r="Z1002" s="27">
        <v>65749</v>
      </c>
      <c r="AA1002" s="28">
        <f t="shared" si="30"/>
        <v>2.7444476961602481E-3</v>
      </c>
      <c r="AC1002" t="str">
        <f t="shared" si="31"/>
        <v>2401090000-51059-VOC</v>
      </c>
      <c r="AD1002" t="str">
        <f>IF(COUNTIF('NP-NRModel-MAR-WILDFIRES Modifi'!V:V, AC1002)=0, "Missing", "")</f>
        <v/>
      </c>
    </row>
    <row r="1003" spans="1:30" hidden="1" x14ac:dyDescent="0.3">
      <c r="A1003" s="24">
        <v>2401090000</v>
      </c>
      <c r="B1003" s="40">
        <v>51107</v>
      </c>
      <c r="C1003" s="25"/>
      <c r="D1003" s="25"/>
      <c r="E1003" s="25"/>
      <c r="F1003" s="25"/>
      <c r="G1003" s="25" t="s">
        <v>12</v>
      </c>
      <c r="H1003" s="25">
        <v>5.5842567164144796</v>
      </c>
      <c r="I1003" s="25">
        <v>153</v>
      </c>
      <c r="J1003" s="25">
        <v>3.6498409911205801E-2</v>
      </c>
      <c r="K1003" s="25"/>
      <c r="L1003" s="25"/>
      <c r="M1003" s="25">
        <v>10472</v>
      </c>
      <c r="N1003" s="26">
        <v>66317</v>
      </c>
      <c r="O1003" s="24">
        <v>2401090000</v>
      </c>
      <c r="P1003" s="25">
        <v>51107</v>
      </c>
      <c r="Q1003" s="25"/>
      <c r="R1003" s="25"/>
      <c r="S1003" s="25"/>
      <c r="T1003" s="25"/>
      <c r="U1003" s="25" t="s">
        <v>12</v>
      </c>
      <c r="V1003" s="25">
        <v>13.2989999999894</v>
      </c>
      <c r="W1003" s="25">
        <v>365</v>
      </c>
      <c r="X1003" s="25">
        <v>3.6435616438327101E-2</v>
      </c>
      <c r="Y1003" s="25">
        <v>10472</v>
      </c>
      <c r="Z1003" s="27">
        <v>66317</v>
      </c>
      <c r="AA1003" s="28">
        <f t="shared" si="30"/>
        <v>2.7444476961602294E-3</v>
      </c>
      <c r="AC1003" t="str">
        <f t="shared" si="31"/>
        <v>2401090000-51107-VOC</v>
      </c>
      <c r="AD1003" t="str">
        <f>IF(COUNTIF('NP-NRModel-MAR-WILDFIRES Modifi'!V:V, AC1003)=0, "Missing", "")</f>
        <v/>
      </c>
    </row>
    <row r="1004" spans="1:30" hidden="1" x14ac:dyDescent="0.3">
      <c r="A1004" s="24">
        <v>2401090000</v>
      </c>
      <c r="B1004" s="40">
        <v>51153</v>
      </c>
      <c r="C1004" s="25"/>
      <c r="D1004" s="25"/>
      <c r="E1004" s="25"/>
      <c r="F1004" s="25"/>
      <c r="G1004" s="25" t="s">
        <v>12</v>
      </c>
      <c r="H1004" s="25">
        <v>2.3374960908522899</v>
      </c>
      <c r="I1004" s="25">
        <v>153</v>
      </c>
      <c r="J1004" s="25">
        <v>1.52777522277927E-2</v>
      </c>
      <c r="K1004" s="25"/>
      <c r="L1004" s="25"/>
      <c r="M1004" s="25">
        <v>10472</v>
      </c>
      <c r="N1004" s="26">
        <v>66792</v>
      </c>
      <c r="O1004" s="24">
        <v>2401090000</v>
      </c>
      <c r="P1004" s="25">
        <v>51153</v>
      </c>
      <c r="Q1004" s="25"/>
      <c r="R1004" s="25"/>
      <c r="S1004" s="25"/>
      <c r="T1004" s="25"/>
      <c r="U1004" s="25" t="s">
        <v>12</v>
      </c>
      <c r="V1004" s="25">
        <v>5.5667857139955501</v>
      </c>
      <c r="W1004" s="25">
        <v>365</v>
      </c>
      <c r="X1004" s="25">
        <v>1.52514677095768E-2</v>
      </c>
      <c r="Y1004" s="25">
        <v>10472</v>
      </c>
      <c r="Z1004" s="27">
        <v>66792</v>
      </c>
      <c r="AA1004" s="28">
        <f t="shared" si="30"/>
        <v>2.7444476961602177E-3</v>
      </c>
      <c r="AC1004" t="str">
        <f t="shared" si="31"/>
        <v>2401090000-51153-VOC</v>
      </c>
      <c r="AD1004" t="str">
        <f>IF(COUNTIF('NP-NRModel-MAR-WILDFIRES Modifi'!V:V, AC1004)=0, "Missing", "")</f>
        <v/>
      </c>
    </row>
    <row r="1005" spans="1:30" hidden="1" x14ac:dyDescent="0.3">
      <c r="A1005" s="24">
        <v>2401090000</v>
      </c>
      <c r="B1005" s="40">
        <v>51510</v>
      </c>
      <c r="C1005" s="25"/>
      <c r="D1005" s="25"/>
      <c r="E1005" s="25"/>
      <c r="F1005" s="25"/>
      <c r="G1005" s="25" t="s">
        <v>12</v>
      </c>
      <c r="H1005" s="25">
        <v>0.68623738438564696</v>
      </c>
      <c r="I1005" s="25">
        <v>153</v>
      </c>
      <c r="J1005" s="25">
        <v>4.48521166265129E-3</v>
      </c>
      <c r="K1005" s="25"/>
      <c r="L1005" s="25"/>
      <c r="M1005" s="25">
        <v>10472</v>
      </c>
      <c r="N1005" s="26">
        <v>67345</v>
      </c>
      <c r="O1005" s="24">
        <v>2401090000</v>
      </c>
      <c r="P1005" s="25">
        <v>51510</v>
      </c>
      <c r="Q1005" s="25"/>
      <c r="R1005" s="25"/>
      <c r="S1005" s="25"/>
      <c r="T1005" s="25"/>
      <c r="U1005" s="25" t="s">
        <v>12</v>
      </c>
      <c r="V1005" s="25">
        <v>1.6342857139986799</v>
      </c>
      <c r="W1005" s="25">
        <v>365</v>
      </c>
      <c r="X1005" s="25">
        <v>4.47749510684571E-3</v>
      </c>
      <c r="Y1005" s="25">
        <v>10472</v>
      </c>
      <c r="Z1005" s="27">
        <v>67345</v>
      </c>
      <c r="AA1005" s="28">
        <f t="shared" si="30"/>
        <v>2.7444476961602524E-3</v>
      </c>
      <c r="AC1005" t="str">
        <f t="shared" si="31"/>
        <v>2401090000-51510-VOC</v>
      </c>
      <c r="AD1005" t="str">
        <f>IF(COUNTIF('NP-NRModel-MAR-WILDFIRES Modifi'!V:V, AC1005)=0, "Missing", "")</f>
        <v/>
      </c>
    </row>
    <row r="1006" spans="1:30" hidden="1" x14ac:dyDescent="0.3">
      <c r="A1006" s="24">
        <v>2401090000</v>
      </c>
      <c r="B1006" s="40">
        <v>51600</v>
      </c>
      <c r="C1006" s="25"/>
      <c r="D1006" s="25"/>
      <c r="E1006" s="25"/>
      <c r="F1006" s="25"/>
      <c r="G1006" s="25" t="s">
        <v>12</v>
      </c>
      <c r="H1006" s="25">
        <v>0.37743056153807603</v>
      </c>
      <c r="I1006" s="25">
        <v>153</v>
      </c>
      <c r="J1006" s="25">
        <v>2.4668664152815399E-3</v>
      </c>
      <c r="K1006" s="25"/>
      <c r="L1006" s="25"/>
      <c r="M1006" s="25">
        <v>10472</v>
      </c>
      <c r="N1006" s="26">
        <v>67546</v>
      </c>
      <c r="O1006" s="24">
        <v>2401090000</v>
      </c>
      <c r="P1006" s="25">
        <v>51600</v>
      </c>
      <c r="Q1006" s="25"/>
      <c r="R1006" s="25"/>
      <c r="S1006" s="25"/>
      <c r="T1006" s="25"/>
      <c r="U1006" s="25" t="s">
        <v>12</v>
      </c>
      <c r="V1006" s="25">
        <v>0.89885714299928399</v>
      </c>
      <c r="W1006" s="25">
        <v>365</v>
      </c>
      <c r="X1006" s="25">
        <v>2.4626223095870702E-3</v>
      </c>
      <c r="Y1006" s="25">
        <v>10472</v>
      </c>
      <c r="Z1006" s="27">
        <v>67546</v>
      </c>
      <c r="AA1006" s="28">
        <f t="shared" si="30"/>
        <v>2.7444476961602173E-3</v>
      </c>
      <c r="AC1006" t="str">
        <f t="shared" si="31"/>
        <v>2401090000-51600-VOC</v>
      </c>
      <c r="AD1006" t="str">
        <f>IF(COUNTIF('NP-NRModel-MAR-WILDFIRES Modifi'!V:V, AC1006)=0, "Missing", "")</f>
        <v/>
      </c>
    </row>
    <row r="1007" spans="1:30" hidden="1" x14ac:dyDescent="0.3">
      <c r="A1007" s="24">
        <v>2401090000</v>
      </c>
      <c r="B1007" s="40">
        <v>51610</v>
      </c>
      <c r="C1007" s="25"/>
      <c r="D1007" s="25"/>
      <c r="E1007" s="25"/>
      <c r="F1007" s="25"/>
      <c r="G1007" s="25" t="s">
        <v>12</v>
      </c>
      <c r="H1007" s="25">
        <v>6.4334754917373602E-2</v>
      </c>
      <c r="I1007" s="25">
        <v>153</v>
      </c>
      <c r="J1007" s="25">
        <v>4.204885942312E-4</v>
      </c>
      <c r="K1007" s="25"/>
      <c r="L1007" s="25"/>
      <c r="M1007" s="25">
        <v>10472</v>
      </c>
      <c r="N1007" s="26">
        <v>67567</v>
      </c>
      <c r="O1007" s="24">
        <v>2401090000</v>
      </c>
      <c r="P1007" s="25">
        <v>51610</v>
      </c>
      <c r="Q1007" s="25"/>
      <c r="R1007" s="25"/>
      <c r="S1007" s="25"/>
      <c r="T1007" s="25"/>
      <c r="U1007" s="25" t="s">
        <v>12</v>
      </c>
      <c r="V1007" s="25">
        <v>0.15321428599987699</v>
      </c>
      <c r="W1007" s="25">
        <v>365</v>
      </c>
      <c r="X1007" s="25">
        <v>4.1976516712295101E-4</v>
      </c>
      <c r="Y1007" s="25">
        <v>10472</v>
      </c>
      <c r="Z1007" s="27">
        <v>67567</v>
      </c>
      <c r="AA1007" s="28">
        <f t="shared" si="30"/>
        <v>2.7444476961602498E-3</v>
      </c>
      <c r="AC1007" t="str">
        <f t="shared" si="31"/>
        <v>2401090000-51610-VOC</v>
      </c>
      <c r="AD1007" t="str">
        <f>IF(COUNTIF('NP-NRModel-MAR-WILDFIRES Modifi'!V:V, AC1007)=0, "Missing", "")</f>
        <v/>
      </c>
    </row>
    <row r="1008" spans="1:30" hidden="1" x14ac:dyDescent="0.3">
      <c r="A1008" s="24">
        <v>2401090000</v>
      </c>
      <c r="B1008" s="40">
        <v>51683</v>
      </c>
      <c r="C1008" s="25"/>
      <c r="D1008" s="25"/>
      <c r="E1008" s="25"/>
      <c r="F1008" s="25"/>
      <c r="G1008" s="25" t="s">
        <v>12</v>
      </c>
      <c r="H1008" s="25">
        <v>0.80632892667413203</v>
      </c>
      <c r="I1008" s="25">
        <v>153</v>
      </c>
      <c r="J1008" s="25">
        <v>5.2701237037524997E-3</v>
      </c>
      <c r="K1008" s="25"/>
      <c r="L1008" s="25"/>
      <c r="M1008" s="25">
        <v>10472</v>
      </c>
      <c r="N1008" s="26">
        <v>67773</v>
      </c>
      <c r="O1008" s="24">
        <v>2401090000</v>
      </c>
      <c r="P1008" s="25">
        <v>51683</v>
      </c>
      <c r="Q1008" s="25"/>
      <c r="R1008" s="25"/>
      <c r="S1008" s="25"/>
      <c r="T1008" s="25"/>
      <c r="U1008" s="25" t="s">
        <v>12</v>
      </c>
      <c r="V1008" s="25">
        <v>1.9202857139984699</v>
      </c>
      <c r="W1008" s="25">
        <v>365</v>
      </c>
      <c r="X1008" s="25">
        <v>5.2610567506807399E-3</v>
      </c>
      <c r="Y1008" s="25">
        <v>10472</v>
      </c>
      <c r="Z1008" s="27">
        <v>67773</v>
      </c>
      <c r="AA1008" s="28">
        <f t="shared" si="30"/>
        <v>2.7444476961602281E-3</v>
      </c>
      <c r="AC1008" t="str">
        <f t="shared" si="31"/>
        <v>2401090000-51683-VOC</v>
      </c>
      <c r="AD1008" t="str">
        <f>IF(COUNTIF('NP-NRModel-MAR-WILDFIRES Modifi'!V:V, AC1008)=0, "Missing", "")</f>
        <v/>
      </c>
    </row>
    <row r="1009" spans="1:30" hidden="1" x14ac:dyDescent="0.3">
      <c r="A1009" s="24">
        <v>2401090000</v>
      </c>
      <c r="B1009" s="40">
        <v>51685</v>
      </c>
      <c r="C1009" s="25"/>
      <c r="D1009" s="25"/>
      <c r="E1009" s="25"/>
      <c r="F1009" s="25"/>
      <c r="G1009" s="25" t="s">
        <v>12</v>
      </c>
      <c r="H1009" s="25">
        <v>1.38105273631756</v>
      </c>
      <c r="I1009" s="25">
        <v>153</v>
      </c>
      <c r="J1009" s="25">
        <v>9.0264884726637996E-3</v>
      </c>
      <c r="K1009" s="25"/>
      <c r="L1009" s="25"/>
      <c r="M1009" s="25">
        <v>10472</v>
      </c>
      <c r="N1009" s="26">
        <v>67795</v>
      </c>
      <c r="O1009" s="24">
        <v>2401090000</v>
      </c>
      <c r="P1009" s="25">
        <v>51685</v>
      </c>
      <c r="Q1009" s="25"/>
      <c r="R1009" s="25"/>
      <c r="S1009" s="25"/>
      <c r="T1009" s="25"/>
      <c r="U1009" s="25" t="s">
        <v>12</v>
      </c>
      <c r="V1009" s="25">
        <v>3.2889999999973401</v>
      </c>
      <c r="W1009" s="25">
        <v>365</v>
      </c>
      <c r="X1009" s="25">
        <v>9.0109589041023203E-3</v>
      </c>
      <c r="Y1009" s="25">
        <v>10472</v>
      </c>
      <c r="Z1009" s="27">
        <v>67795</v>
      </c>
      <c r="AA1009" s="28">
        <f t="shared" si="30"/>
        <v>2.7444476961602615E-3</v>
      </c>
      <c r="AC1009" t="str">
        <f t="shared" si="31"/>
        <v>2401090000-51685-VOC</v>
      </c>
      <c r="AD1009" t="str">
        <f>IF(COUNTIF('NP-NRModel-MAR-WILDFIRES Modifi'!V:V, AC1009)=0, "Missing", "")</f>
        <v/>
      </c>
    </row>
    <row r="1010" spans="1:30" hidden="1" x14ac:dyDescent="0.3">
      <c r="A1010" s="24">
        <v>2401100000</v>
      </c>
      <c r="B1010" s="40">
        <v>11001</v>
      </c>
      <c r="C1010" s="25"/>
      <c r="D1010" s="25"/>
      <c r="E1010" s="25"/>
      <c r="F1010" s="25"/>
      <c r="G1010" s="25" t="s">
        <v>12</v>
      </c>
      <c r="H1010" s="25">
        <v>51.7664979273314</v>
      </c>
      <c r="I1010" s="25">
        <v>153</v>
      </c>
      <c r="J1010" s="25">
        <v>0.33834312370804798</v>
      </c>
      <c r="K1010" s="25"/>
      <c r="L1010" s="25"/>
      <c r="M1010" s="25">
        <v>10472</v>
      </c>
      <c r="N1010" s="26">
        <v>7345</v>
      </c>
      <c r="O1010" s="24">
        <v>2401100000</v>
      </c>
      <c r="P1010" s="25">
        <v>11001</v>
      </c>
      <c r="Q1010" s="25"/>
      <c r="R1010" s="25"/>
      <c r="S1010" s="25"/>
      <c r="T1010" s="25"/>
      <c r="U1010" s="25" t="s">
        <v>12</v>
      </c>
      <c r="V1010" s="25">
        <v>123.2827734999</v>
      </c>
      <c r="W1010" s="25">
        <v>365</v>
      </c>
      <c r="X1010" s="25">
        <v>0.33776102328739899</v>
      </c>
      <c r="Y1010" s="25">
        <v>10472</v>
      </c>
      <c r="Z1010" s="27">
        <v>7345</v>
      </c>
      <c r="AA1010" s="28">
        <f t="shared" si="30"/>
        <v>2.7444476961602619E-3</v>
      </c>
      <c r="AC1010" t="str">
        <f t="shared" si="31"/>
        <v>2401100000-11001-VOC</v>
      </c>
      <c r="AD1010" t="str">
        <f>IF(COUNTIF('NP-NRModel-MAR-WILDFIRES Modifi'!V:V, AC1010)=0, "Missing", "")</f>
        <v/>
      </c>
    </row>
    <row r="1011" spans="1:30" hidden="1" x14ac:dyDescent="0.3">
      <c r="A1011" s="24">
        <v>2401100000</v>
      </c>
      <c r="B1011" s="40">
        <v>24009</v>
      </c>
      <c r="C1011" s="25"/>
      <c r="D1011" s="25"/>
      <c r="E1011" s="25"/>
      <c r="F1011" s="25"/>
      <c r="G1011" s="25" t="s">
        <v>12</v>
      </c>
      <c r="H1011" s="25">
        <v>6.75912596337891</v>
      </c>
      <c r="I1011" s="25">
        <v>153</v>
      </c>
      <c r="J1011" s="25">
        <v>4.41772938782935E-2</v>
      </c>
      <c r="K1011" s="25"/>
      <c r="L1011" s="25"/>
      <c r="M1011" s="25">
        <v>10472</v>
      </c>
      <c r="N1011" s="26">
        <v>27360</v>
      </c>
      <c r="O1011" s="24">
        <v>2401100000</v>
      </c>
      <c r="P1011" s="25">
        <v>24009</v>
      </c>
      <c r="Q1011" s="25"/>
      <c r="R1011" s="25"/>
      <c r="S1011" s="25"/>
      <c r="T1011" s="25"/>
      <c r="U1011" s="25" t="s">
        <v>12</v>
      </c>
      <c r="V1011" s="25">
        <v>16.096970599987099</v>
      </c>
      <c r="W1011" s="25">
        <v>365</v>
      </c>
      <c r="X1011" s="25">
        <v>4.4101289315033099E-2</v>
      </c>
      <c r="Y1011" s="25">
        <v>10472</v>
      </c>
      <c r="Z1011" s="27">
        <v>27360</v>
      </c>
      <c r="AA1011" s="28">
        <f t="shared" si="30"/>
        <v>2.7444476961602268E-3</v>
      </c>
      <c r="AC1011" t="str">
        <f t="shared" si="31"/>
        <v>2401100000-24009-VOC</v>
      </c>
      <c r="AD1011" t="str">
        <f>IF(COUNTIF('NP-NRModel-MAR-WILDFIRES Modifi'!V:V, AC1011)=0, "Missing", "")</f>
        <v/>
      </c>
    </row>
    <row r="1012" spans="1:30" hidden="1" x14ac:dyDescent="0.3">
      <c r="A1012" s="24">
        <v>2401100000</v>
      </c>
      <c r="B1012" s="40">
        <v>24017</v>
      </c>
      <c r="C1012" s="25"/>
      <c r="D1012" s="25"/>
      <c r="E1012" s="25"/>
      <c r="F1012" s="25"/>
      <c r="G1012" s="25" t="s">
        <v>12</v>
      </c>
      <c r="H1012" s="25">
        <v>11.941761614062299</v>
      </c>
      <c r="I1012" s="25">
        <v>153</v>
      </c>
      <c r="J1012" s="25">
        <v>7.8050729503675198E-2</v>
      </c>
      <c r="K1012" s="25"/>
      <c r="L1012" s="25"/>
      <c r="M1012" s="25">
        <v>10472</v>
      </c>
      <c r="N1012" s="26">
        <v>27462</v>
      </c>
      <c r="O1012" s="24">
        <v>2401100000</v>
      </c>
      <c r="P1012" s="25">
        <v>24017</v>
      </c>
      <c r="Q1012" s="25"/>
      <c r="R1012" s="25"/>
      <c r="S1012" s="25"/>
      <c r="T1012" s="25"/>
      <c r="U1012" s="25" t="s">
        <v>12</v>
      </c>
      <c r="V1012" s="25">
        <v>28.439503369977</v>
      </c>
      <c r="W1012" s="25">
        <v>365</v>
      </c>
      <c r="X1012" s="25">
        <v>7.7916447588978102E-2</v>
      </c>
      <c r="Y1012" s="25">
        <v>10472</v>
      </c>
      <c r="Z1012" s="27">
        <v>27462</v>
      </c>
      <c r="AA1012" s="28">
        <f t="shared" si="30"/>
        <v>2.7444476961602554E-3</v>
      </c>
      <c r="AC1012" t="str">
        <f t="shared" si="31"/>
        <v>2401100000-24017-VOC</v>
      </c>
      <c r="AD1012" t="str">
        <f>IF(COUNTIF('NP-NRModel-MAR-WILDFIRES Modifi'!V:V, AC1012)=0, "Missing", "")</f>
        <v/>
      </c>
    </row>
    <row r="1013" spans="1:30" hidden="1" x14ac:dyDescent="0.3">
      <c r="A1013" s="24">
        <v>2401100000</v>
      </c>
      <c r="B1013" s="40">
        <v>24021</v>
      </c>
      <c r="C1013" s="25"/>
      <c r="D1013" s="25"/>
      <c r="E1013" s="25"/>
      <c r="F1013" s="25"/>
      <c r="G1013" s="25" t="s">
        <v>12</v>
      </c>
      <c r="H1013" s="25">
        <v>19.256665755450801</v>
      </c>
      <c r="I1013" s="25">
        <v>153</v>
      </c>
      <c r="J1013" s="25">
        <v>0.12586056049314301</v>
      </c>
      <c r="K1013" s="25"/>
      <c r="L1013" s="25"/>
      <c r="M1013" s="25">
        <v>10472</v>
      </c>
      <c r="N1013" s="26">
        <v>27511</v>
      </c>
      <c r="O1013" s="24">
        <v>2401100000</v>
      </c>
      <c r="P1013" s="25">
        <v>24021</v>
      </c>
      <c r="Q1013" s="25"/>
      <c r="R1013" s="25"/>
      <c r="S1013" s="25"/>
      <c r="T1013" s="25"/>
      <c r="U1013" s="25" t="s">
        <v>12</v>
      </c>
      <c r="V1013" s="25">
        <v>45.860068919963403</v>
      </c>
      <c r="W1013" s="25">
        <v>365</v>
      </c>
      <c r="X1013" s="25">
        <v>0.12564402443825601</v>
      </c>
      <c r="Y1013" s="25">
        <v>10472</v>
      </c>
      <c r="Z1013" s="27">
        <v>27511</v>
      </c>
      <c r="AA1013" s="28">
        <f t="shared" si="30"/>
        <v>2.7444476961602316E-3</v>
      </c>
      <c r="AC1013" t="str">
        <f t="shared" si="31"/>
        <v>2401100000-24021-VOC</v>
      </c>
      <c r="AD1013" t="str">
        <f>IF(COUNTIF('NP-NRModel-MAR-WILDFIRES Modifi'!V:V, AC1013)=0, "Missing", "")</f>
        <v/>
      </c>
    </row>
    <row r="1014" spans="1:30" hidden="1" x14ac:dyDescent="0.3">
      <c r="A1014" s="24">
        <v>2401100000</v>
      </c>
      <c r="B1014" s="40">
        <v>24031</v>
      </c>
      <c r="C1014" s="25"/>
      <c r="D1014" s="25"/>
      <c r="E1014" s="25"/>
      <c r="F1014" s="25"/>
      <c r="G1014" s="25" t="s">
        <v>12</v>
      </c>
      <c r="H1014" s="25">
        <v>76.385542322540303</v>
      </c>
      <c r="I1014" s="25">
        <v>153</v>
      </c>
      <c r="J1014" s="25">
        <v>0.49925191060483798</v>
      </c>
      <c r="K1014" s="25"/>
      <c r="L1014" s="25"/>
      <c r="M1014" s="25">
        <v>10472</v>
      </c>
      <c r="N1014" s="26">
        <v>27643</v>
      </c>
      <c r="O1014" s="24">
        <v>2401100000</v>
      </c>
      <c r="P1014" s="25">
        <v>24031</v>
      </c>
      <c r="Q1014" s="25"/>
      <c r="R1014" s="25"/>
      <c r="S1014" s="25"/>
      <c r="T1014" s="25"/>
      <c r="U1014" s="25" t="s">
        <v>12</v>
      </c>
      <c r="V1014" s="25">
        <v>181.91343609985401</v>
      </c>
      <c r="W1014" s="25">
        <v>365</v>
      </c>
      <c r="X1014" s="25">
        <v>0.49839297561603901</v>
      </c>
      <c r="Y1014" s="25">
        <v>10472</v>
      </c>
      <c r="Z1014" s="27">
        <v>27643</v>
      </c>
      <c r="AA1014" s="28">
        <f t="shared" si="30"/>
        <v>2.7444476961602433E-3</v>
      </c>
      <c r="AC1014" t="str">
        <f t="shared" si="31"/>
        <v>2401100000-24031-VOC</v>
      </c>
      <c r="AD1014" t="str">
        <f>IF(COUNTIF('NP-NRModel-MAR-WILDFIRES Modifi'!V:V, AC1014)=0, "Missing", "")</f>
        <v/>
      </c>
    </row>
    <row r="1015" spans="1:30" hidden="1" x14ac:dyDescent="0.3">
      <c r="A1015" s="24">
        <v>2401100000</v>
      </c>
      <c r="B1015" s="40">
        <v>24033</v>
      </c>
      <c r="C1015" s="25"/>
      <c r="D1015" s="25"/>
      <c r="E1015" s="25"/>
      <c r="F1015" s="25"/>
      <c r="G1015" s="25" t="s">
        <v>12</v>
      </c>
      <c r="H1015" s="25">
        <v>66.058351646128401</v>
      </c>
      <c r="I1015" s="25">
        <v>153</v>
      </c>
      <c r="J1015" s="25">
        <v>0.43175393232763698</v>
      </c>
      <c r="K1015" s="25"/>
      <c r="L1015" s="25"/>
      <c r="M1015" s="25">
        <v>10472</v>
      </c>
      <c r="N1015" s="26">
        <v>27672</v>
      </c>
      <c r="O1015" s="24">
        <v>2401100000</v>
      </c>
      <c r="P1015" s="25">
        <v>24033</v>
      </c>
      <c r="Q1015" s="25"/>
      <c r="R1015" s="25"/>
      <c r="S1015" s="25"/>
      <c r="T1015" s="25"/>
      <c r="U1015" s="25" t="s">
        <v>12</v>
      </c>
      <c r="V1015" s="25">
        <v>157.319060199874</v>
      </c>
      <c r="W1015" s="25">
        <v>365</v>
      </c>
      <c r="X1015" s="25">
        <v>0.43101112383527201</v>
      </c>
      <c r="Y1015" s="25">
        <v>10472</v>
      </c>
      <c r="Z1015" s="27">
        <v>27672</v>
      </c>
      <c r="AA1015" s="28">
        <f t="shared" si="30"/>
        <v>2.7444476961602316E-3</v>
      </c>
      <c r="AC1015" t="str">
        <f t="shared" si="31"/>
        <v>2401100000-24033-VOC</v>
      </c>
      <c r="AD1015" t="str">
        <f>IF(COUNTIF('NP-NRModel-MAR-WILDFIRES Modifi'!V:V, AC1015)=0, "Missing", "")</f>
        <v/>
      </c>
    </row>
    <row r="1016" spans="1:30" hidden="1" x14ac:dyDescent="0.3">
      <c r="A1016" s="24">
        <v>2401100000</v>
      </c>
      <c r="B1016" s="40">
        <v>51013</v>
      </c>
      <c r="C1016" s="25"/>
      <c r="D1016" s="25"/>
      <c r="E1016" s="25"/>
      <c r="F1016" s="25"/>
      <c r="G1016" s="25" t="s">
        <v>12</v>
      </c>
      <c r="H1016" s="25">
        <v>5.4355909956583499</v>
      </c>
      <c r="I1016" s="25">
        <v>153</v>
      </c>
      <c r="J1016" s="25">
        <v>3.55267385337147E-2</v>
      </c>
      <c r="K1016" s="25"/>
      <c r="L1016" s="25"/>
      <c r="M1016" s="25">
        <v>10472</v>
      </c>
      <c r="N1016" s="26">
        <v>65241</v>
      </c>
      <c r="O1016" s="24">
        <v>2401100000</v>
      </c>
      <c r="P1016" s="25">
        <v>51013</v>
      </c>
      <c r="Q1016" s="25"/>
      <c r="R1016" s="25"/>
      <c r="S1016" s="25"/>
      <c r="T1016" s="25"/>
      <c r="U1016" s="25" t="s">
        <v>12</v>
      </c>
      <c r="V1016" s="25">
        <v>12.944950119989601</v>
      </c>
      <c r="W1016" s="25">
        <v>365</v>
      </c>
      <c r="X1016" s="25">
        <v>3.5465616767094997E-2</v>
      </c>
      <c r="Y1016" s="25">
        <v>10472</v>
      </c>
      <c r="Z1016" s="27">
        <v>65241</v>
      </c>
      <c r="AA1016" s="28">
        <f t="shared" si="30"/>
        <v>2.7444476961602411E-3</v>
      </c>
      <c r="AC1016" t="str">
        <f t="shared" si="31"/>
        <v>2401100000-51013-VOC</v>
      </c>
      <c r="AD1016" t="str">
        <f>IF(COUNTIF('NP-NRModel-MAR-WILDFIRES Modifi'!V:V, AC1016)=0, "Missing", "")</f>
        <v/>
      </c>
    </row>
    <row r="1017" spans="1:30" hidden="1" x14ac:dyDescent="0.3">
      <c r="A1017" s="24">
        <v>2401100000</v>
      </c>
      <c r="B1017" s="40">
        <v>51059</v>
      </c>
      <c r="C1017" s="25"/>
      <c r="D1017" s="25"/>
      <c r="E1017" s="25"/>
      <c r="F1017" s="25"/>
      <c r="G1017" s="25" t="s">
        <v>12</v>
      </c>
      <c r="H1017" s="25">
        <v>26.200671123944101</v>
      </c>
      <c r="I1017" s="25">
        <v>153</v>
      </c>
      <c r="J1017" s="25">
        <v>0.17124621649636701</v>
      </c>
      <c r="K1017" s="25"/>
      <c r="L1017" s="25"/>
      <c r="M1017" s="25">
        <v>10472</v>
      </c>
      <c r="N1017" s="26">
        <v>65750</v>
      </c>
      <c r="O1017" s="24">
        <v>2401100000</v>
      </c>
      <c r="P1017" s="25">
        <v>51059</v>
      </c>
      <c r="Q1017" s="25"/>
      <c r="R1017" s="25"/>
      <c r="S1017" s="25"/>
      <c r="T1017" s="25"/>
      <c r="U1017" s="25" t="s">
        <v>12</v>
      </c>
      <c r="V1017" s="25">
        <v>62.397332889949901</v>
      </c>
      <c r="W1017" s="25">
        <v>365</v>
      </c>
      <c r="X1017" s="25">
        <v>0.17095159695876599</v>
      </c>
      <c r="Y1017" s="25">
        <v>10472</v>
      </c>
      <c r="Z1017" s="27">
        <v>65750</v>
      </c>
      <c r="AA1017" s="28">
        <f t="shared" si="30"/>
        <v>2.7444476961602468E-3</v>
      </c>
      <c r="AC1017" t="str">
        <f t="shared" si="31"/>
        <v>2401100000-51059-VOC</v>
      </c>
      <c r="AD1017" t="str">
        <f>IF(COUNTIF('NP-NRModel-MAR-WILDFIRES Modifi'!V:V, AC1017)=0, "Missing", "")</f>
        <v/>
      </c>
    </row>
    <row r="1018" spans="1:30" hidden="1" x14ac:dyDescent="0.3">
      <c r="A1018" s="24">
        <v>2401100000</v>
      </c>
      <c r="B1018" s="40">
        <v>51107</v>
      </c>
      <c r="C1018" s="25"/>
      <c r="D1018" s="25"/>
      <c r="E1018" s="25"/>
      <c r="F1018" s="25"/>
      <c r="G1018" s="25" t="s">
        <v>12</v>
      </c>
      <c r="H1018" s="25">
        <v>9.5882144210687503</v>
      </c>
      <c r="I1018" s="25">
        <v>153</v>
      </c>
      <c r="J1018" s="25">
        <v>6.2668068111560393E-2</v>
      </c>
      <c r="K1018" s="25"/>
      <c r="L1018" s="25"/>
      <c r="M1018" s="25">
        <v>10472</v>
      </c>
      <c r="N1018" s="26">
        <v>66318</v>
      </c>
      <c r="O1018" s="24">
        <v>2401100000</v>
      </c>
      <c r="P1018" s="25">
        <v>51107</v>
      </c>
      <c r="Q1018" s="25"/>
      <c r="R1018" s="25"/>
      <c r="S1018" s="25"/>
      <c r="T1018" s="25"/>
      <c r="U1018" s="25" t="s">
        <v>12</v>
      </c>
      <c r="V1018" s="25">
        <v>22.8344916899817</v>
      </c>
      <c r="W1018" s="25">
        <v>365</v>
      </c>
      <c r="X1018" s="25">
        <v>6.2560251205429407E-2</v>
      </c>
      <c r="Y1018" s="25">
        <v>10472</v>
      </c>
      <c r="Z1018" s="27">
        <v>66318</v>
      </c>
      <c r="AA1018" s="28">
        <f t="shared" si="30"/>
        <v>2.7444476961602389E-3</v>
      </c>
      <c r="AC1018" t="str">
        <f t="shared" si="31"/>
        <v>2401100000-51107-VOC</v>
      </c>
      <c r="AD1018" t="str">
        <f>IF(COUNTIF('NP-NRModel-MAR-WILDFIRES Modifi'!V:V, AC1018)=0, "Missing", "")</f>
        <v/>
      </c>
    </row>
    <row r="1019" spans="1:30" hidden="1" x14ac:dyDescent="0.3">
      <c r="A1019" s="24">
        <v>2401100000</v>
      </c>
      <c r="B1019" s="40">
        <v>51153</v>
      </c>
      <c r="C1019" s="25"/>
      <c r="D1019" s="25"/>
      <c r="E1019" s="25"/>
      <c r="F1019" s="25"/>
      <c r="G1019" s="25" t="s">
        <v>12</v>
      </c>
      <c r="H1019" s="25">
        <v>10.983196772729499</v>
      </c>
      <c r="I1019" s="25">
        <v>153</v>
      </c>
      <c r="J1019" s="25">
        <v>7.1785599821761997E-2</v>
      </c>
      <c r="K1019" s="25"/>
      <c r="L1019" s="25"/>
      <c r="M1019" s="25">
        <v>10472</v>
      </c>
      <c r="N1019" s="26">
        <v>66793</v>
      </c>
      <c r="O1019" s="24">
        <v>2401100000</v>
      </c>
      <c r="P1019" s="25">
        <v>51153</v>
      </c>
      <c r="Q1019" s="25"/>
      <c r="R1019" s="25"/>
      <c r="S1019" s="25"/>
      <c r="T1019" s="25"/>
      <c r="U1019" s="25" t="s">
        <v>12</v>
      </c>
      <c r="V1019" s="25">
        <v>26.1566652999791</v>
      </c>
      <c r="W1019" s="25">
        <v>365</v>
      </c>
      <c r="X1019" s="25">
        <v>7.1662096712271597E-2</v>
      </c>
      <c r="Y1019" s="25">
        <v>10472</v>
      </c>
      <c r="Z1019" s="27">
        <v>66793</v>
      </c>
      <c r="AA1019" s="28">
        <f t="shared" si="30"/>
        <v>2.7444476961602346E-3</v>
      </c>
      <c r="AC1019" t="str">
        <f t="shared" si="31"/>
        <v>2401100000-51153-VOC</v>
      </c>
      <c r="AD1019" t="str">
        <f>IF(COUNTIF('NP-NRModel-MAR-WILDFIRES Modifi'!V:V, AC1019)=0, "Missing", "")</f>
        <v/>
      </c>
    </row>
    <row r="1020" spans="1:30" hidden="1" x14ac:dyDescent="0.3">
      <c r="A1020" s="24">
        <v>2401100000</v>
      </c>
      <c r="B1020" s="40">
        <v>51510</v>
      </c>
      <c r="C1020" s="25"/>
      <c r="D1020" s="25"/>
      <c r="E1020" s="25"/>
      <c r="F1020" s="25"/>
      <c r="G1020" s="25" t="s">
        <v>12</v>
      </c>
      <c r="H1020" s="25">
        <v>3.63219174569329</v>
      </c>
      <c r="I1020" s="25">
        <v>153</v>
      </c>
      <c r="J1020" s="25">
        <v>2.3739815331328702E-2</v>
      </c>
      <c r="K1020" s="25"/>
      <c r="L1020" s="25"/>
      <c r="M1020" s="25">
        <v>10472</v>
      </c>
      <c r="N1020" s="26">
        <v>67346</v>
      </c>
      <c r="O1020" s="24">
        <v>2401100000</v>
      </c>
      <c r="P1020" s="25">
        <v>51510</v>
      </c>
      <c r="Q1020" s="25"/>
      <c r="R1020" s="25"/>
      <c r="S1020" s="25"/>
      <c r="T1020" s="25"/>
      <c r="U1020" s="25" t="s">
        <v>12</v>
      </c>
      <c r="V1020" s="25">
        <v>8.6501248919930696</v>
      </c>
      <c r="W1020" s="25">
        <v>365</v>
      </c>
      <c r="X1020" s="25">
        <v>2.3698972306830299E-2</v>
      </c>
      <c r="Y1020" s="25">
        <v>10472</v>
      </c>
      <c r="Z1020" s="27">
        <v>67346</v>
      </c>
      <c r="AA1020" s="28">
        <f t="shared" si="30"/>
        <v>2.7444476961602372E-3</v>
      </c>
      <c r="AC1020" t="str">
        <f t="shared" si="31"/>
        <v>2401100000-51510-VOC</v>
      </c>
      <c r="AD1020" t="str">
        <f>IF(COUNTIF('NP-NRModel-MAR-WILDFIRES Modifi'!V:V, AC1020)=0, "Missing", "")</f>
        <v/>
      </c>
    </row>
    <row r="1021" spans="1:30" hidden="1" x14ac:dyDescent="0.3">
      <c r="A1021" s="24">
        <v>2401100000</v>
      </c>
      <c r="B1021" s="40">
        <v>51600</v>
      </c>
      <c r="C1021" s="25"/>
      <c r="D1021" s="25"/>
      <c r="E1021" s="25"/>
      <c r="F1021" s="25"/>
      <c r="G1021" s="25" t="s">
        <v>12</v>
      </c>
      <c r="H1021" s="25">
        <v>0.54997541179269704</v>
      </c>
      <c r="I1021" s="25">
        <v>153</v>
      </c>
      <c r="J1021" s="25">
        <v>3.59461053459279E-3</v>
      </c>
      <c r="K1021" s="25"/>
      <c r="L1021" s="25"/>
      <c r="M1021" s="25">
        <v>10472</v>
      </c>
      <c r="N1021" s="26">
        <v>67547</v>
      </c>
      <c r="O1021" s="24">
        <v>2401100000</v>
      </c>
      <c r="P1021" s="25">
        <v>51600</v>
      </c>
      <c r="Q1021" s="25"/>
      <c r="R1021" s="25"/>
      <c r="S1021" s="25"/>
      <c r="T1021" s="25"/>
      <c r="U1021" s="25" t="s">
        <v>12</v>
      </c>
      <c r="V1021" s="25">
        <v>1.3097755659989501</v>
      </c>
      <c r="W1021" s="25">
        <v>365</v>
      </c>
      <c r="X1021" s="25">
        <v>3.5884262082163001E-3</v>
      </c>
      <c r="Y1021" s="25">
        <v>10472</v>
      </c>
      <c r="Z1021" s="27">
        <v>67547</v>
      </c>
      <c r="AA1021" s="28">
        <f t="shared" si="30"/>
        <v>2.7444476961602376E-3</v>
      </c>
      <c r="AC1021" t="str">
        <f t="shared" si="31"/>
        <v>2401100000-51600-VOC</v>
      </c>
      <c r="AD1021" t="str">
        <f>IF(COUNTIF('NP-NRModel-MAR-WILDFIRES Modifi'!V:V, AC1021)=0, "Missing", "")</f>
        <v/>
      </c>
    </row>
    <row r="1022" spans="1:30" hidden="1" x14ac:dyDescent="0.3">
      <c r="A1022" s="24">
        <v>2401100000</v>
      </c>
      <c r="B1022" s="40">
        <v>51610</v>
      </c>
      <c r="C1022" s="25"/>
      <c r="D1022" s="25"/>
      <c r="E1022" s="25"/>
      <c r="F1022" s="25"/>
      <c r="G1022" s="25" t="s">
        <v>12</v>
      </c>
      <c r="H1022" s="25">
        <v>0.33386632833611302</v>
      </c>
      <c r="I1022" s="25">
        <v>153</v>
      </c>
      <c r="J1022" s="25">
        <v>2.18213286494191E-3</v>
      </c>
      <c r="K1022" s="25"/>
      <c r="L1022" s="25"/>
      <c r="M1022" s="25">
        <v>10472</v>
      </c>
      <c r="N1022" s="26">
        <v>67568</v>
      </c>
      <c r="O1022" s="24">
        <v>2401100000</v>
      </c>
      <c r="P1022" s="25">
        <v>51610</v>
      </c>
      <c r="Q1022" s="25"/>
      <c r="R1022" s="25"/>
      <c r="S1022" s="25"/>
      <c r="T1022" s="25"/>
      <c r="U1022" s="25" t="s">
        <v>12</v>
      </c>
      <c r="V1022" s="25">
        <v>0.79510819899936502</v>
      </c>
      <c r="W1022" s="25">
        <v>365</v>
      </c>
      <c r="X1022" s="25">
        <v>2.17837862739552E-3</v>
      </c>
      <c r="Y1022" s="25">
        <v>10472</v>
      </c>
      <c r="Z1022" s="27">
        <v>67568</v>
      </c>
      <c r="AA1022" s="28">
        <f t="shared" si="30"/>
        <v>2.7444476961602212E-3</v>
      </c>
      <c r="AC1022" t="str">
        <f t="shared" si="31"/>
        <v>2401100000-51610-VOC</v>
      </c>
      <c r="AD1022" t="str">
        <f>IF(COUNTIF('NP-NRModel-MAR-WILDFIRES Modifi'!V:V, AC1022)=0, "Missing", "")</f>
        <v/>
      </c>
    </row>
    <row r="1023" spans="1:30" hidden="1" x14ac:dyDescent="0.3">
      <c r="A1023" s="24">
        <v>2401100000</v>
      </c>
      <c r="B1023" s="40">
        <v>51683</v>
      </c>
      <c r="C1023" s="25"/>
      <c r="D1023" s="25"/>
      <c r="E1023" s="25"/>
      <c r="F1023" s="25"/>
      <c r="G1023" s="25" t="s">
        <v>12</v>
      </c>
      <c r="H1023" s="25">
        <v>0.97422094349591803</v>
      </c>
      <c r="I1023" s="25">
        <v>153</v>
      </c>
      <c r="J1023" s="25">
        <v>6.3674571470321399E-3</v>
      </c>
      <c r="K1023" s="25"/>
      <c r="L1023" s="25"/>
      <c r="M1023" s="25">
        <v>10472</v>
      </c>
      <c r="N1023" s="26">
        <v>67774</v>
      </c>
      <c r="O1023" s="24">
        <v>2401100000</v>
      </c>
      <c r="P1023" s="25">
        <v>51683</v>
      </c>
      <c r="Q1023" s="25"/>
      <c r="R1023" s="25"/>
      <c r="S1023" s="25"/>
      <c r="T1023" s="25"/>
      <c r="U1023" s="25" t="s">
        <v>12</v>
      </c>
      <c r="V1023" s="25">
        <v>2.3201233369981402</v>
      </c>
      <c r="W1023" s="25">
        <v>365</v>
      </c>
      <c r="X1023" s="25">
        <v>6.3565022931455903E-3</v>
      </c>
      <c r="Y1023" s="25">
        <v>10472</v>
      </c>
      <c r="Z1023" s="27">
        <v>67774</v>
      </c>
      <c r="AA1023" s="28">
        <f t="shared" si="30"/>
        <v>2.7444476961602337E-3</v>
      </c>
      <c r="AC1023" t="str">
        <f t="shared" si="31"/>
        <v>2401100000-51683-VOC</v>
      </c>
      <c r="AD1023" t="str">
        <f>IF(COUNTIF('NP-NRModel-MAR-WILDFIRES Modifi'!V:V, AC1023)=0, "Missing", "")</f>
        <v/>
      </c>
    </row>
    <row r="1024" spans="1:30" hidden="1" x14ac:dyDescent="0.3">
      <c r="A1024" s="24">
        <v>2401100000</v>
      </c>
      <c r="B1024" s="40">
        <v>51685</v>
      </c>
      <c r="C1024" s="25"/>
      <c r="D1024" s="25"/>
      <c r="E1024" s="25"/>
      <c r="F1024" s="25"/>
      <c r="G1024" s="25" t="s">
        <v>12</v>
      </c>
      <c r="H1024" s="25">
        <v>0.392198432642545</v>
      </c>
      <c r="I1024" s="25">
        <v>153</v>
      </c>
      <c r="J1024" s="25">
        <v>2.56338844864409E-3</v>
      </c>
      <c r="K1024" s="25"/>
      <c r="L1024" s="25"/>
      <c r="M1024" s="25">
        <v>10472</v>
      </c>
      <c r="N1024" s="26">
        <v>67796</v>
      </c>
      <c r="O1024" s="24">
        <v>2401100000</v>
      </c>
      <c r="P1024" s="25">
        <v>51685</v>
      </c>
      <c r="Q1024" s="25"/>
      <c r="R1024" s="25"/>
      <c r="S1024" s="25"/>
      <c r="T1024" s="25"/>
      <c r="U1024" s="25" t="s">
        <v>12</v>
      </c>
      <c r="V1024" s="25">
        <v>0.93402707299925503</v>
      </c>
      <c r="W1024" s="25">
        <v>365</v>
      </c>
      <c r="X1024" s="25">
        <v>2.5589782821897398E-3</v>
      </c>
      <c r="Y1024" s="25">
        <v>10472</v>
      </c>
      <c r="Z1024" s="27">
        <v>67796</v>
      </c>
      <c r="AA1024" s="28">
        <f t="shared" si="30"/>
        <v>2.7444476961602316E-3</v>
      </c>
      <c r="AC1024" t="str">
        <f t="shared" si="31"/>
        <v>2401100000-51685-VOC</v>
      </c>
      <c r="AD1024" t="str">
        <f>IF(COUNTIF('NP-NRModel-MAR-WILDFIRES Modifi'!V:V, AC1024)=0, "Missing", "")</f>
        <v/>
      </c>
    </row>
    <row r="1025" spans="1:30" hidden="1" x14ac:dyDescent="0.3">
      <c r="A1025" s="24">
        <v>2401200000</v>
      </c>
      <c r="B1025" s="40">
        <v>11001</v>
      </c>
      <c r="C1025" s="25"/>
      <c r="D1025" s="25"/>
      <c r="E1025" s="25"/>
      <c r="F1025" s="25"/>
      <c r="G1025" s="25" t="s">
        <v>12</v>
      </c>
      <c r="H1025" s="25">
        <v>32.613543731681503</v>
      </c>
      <c r="I1025" s="25">
        <v>153</v>
      </c>
      <c r="J1025" s="25">
        <v>0.21316041654693699</v>
      </c>
      <c r="K1025" s="25"/>
      <c r="L1025" s="25"/>
      <c r="M1025" s="25">
        <v>10472</v>
      </c>
      <c r="N1025" s="26">
        <v>7346</v>
      </c>
      <c r="O1025" s="24">
        <v>2401200000</v>
      </c>
      <c r="P1025" s="25">
        <v>11001</v>
      </c>
      <c r="Q1025" s="25"/>
      <c r="R1025" s="25"/>
      <c r="S1025" s="25"/>
      <c r="T1025" s="25"/>
      <c r="U1025" s="25" t="s">
        <v>12</v>
      </c>
      <c r="V1025" s="25">
        <v>77.669695379937394</v>
      </c>
      <c r="W1025" s="25">
        <v>365</v>
      </c>
      <c r="X1025" s="25">
        <v>0.21279368597243101</v>
      </c>
      <c r="Y1025" s="25">
        <v>10472</v>
      </c>
      <c r="Z1025" s="27">
        <v>7346</v>
      </c>
      <c r="AA1025" s="28">
        <f t="shared" si="30"/>
        <v>2.744447696160242E-3</v>
      </c>
      <c r="AC1025" t="str">
        <f t="shared" si="31"/>
        <v>2401200000-11001-VOC</v>
      </c>
      <c r="AD1025" t="str">
        <f>IF(COUNTIF('NP-NRModel-MAR-WILDFIRES Modifi'!V:V, AC1025)=0, "Missing", "")</f>
        <v/>
      </c>
    </row>
    <row r="1026" spans="1:30" hidden="1" x14ac:dyDescent="0.3">
      <c r="A1026" s="24">
        <v>2401200000</v>
      </c>
      <c r="B1026" s="40">
        <v>24009</v>
      </c>
      <c r="C1026" s="25"/>
      <c r="D1026" s="25"/>
      <c r="E1026" s="25"/>
      <c r="F1026" s="25"/>
      <c r="G1026" s="25" t="s">
        <v>12</v>
      </c>
      <c r="H1026" s="25">
        <v>4.2613298359973797</v>
      </c>
      <c r="I1026" s="25">
        <v>153</v>
      </c>
      <c r="J1026" s="25">
        <v>2.78518289934469E-2</v>
      </c>
      <c r="K1026" s="25"/>
      <c r="L1026" s="25"/>
      <c r="M1026" s="25">
        <v>10472</v>
      </c>
      <c r="N1026" s="26">
        <v>27361</v>
      </c>
      <c r="O1026" s="24">
        <v>2401200000</v>
      </c>
      <c r="P1026" s="25">
        <v>24009</v>
      </c>
      <c r="Q1026" s="25"/>
      <c r="R1026" s="25"/>
      <c r="S1026" s="25"/>
      <c r="T1026" s="25"/>
      <c r="U1026" s="25" t="s">
        <v>12</v>
      </c>
      <c r="V1026" s="25">
        <v>10.1484276899918</v>
      </c>
      <c r="W1026" s="25">
        <v>365</v>
      </c>
      <c r="X1026" s="25">
        <v>2.7803911479429799E-2</v>
      </c>
      <c r="Y1026" s="25">
        <v>10472</v>
      </c>
      <c r="Z1026" s="27">
        <v>27361</v>
      </c>
      <c r="AA1026" s="28">
        <f t="shared" si="30"/>
        <v>2.7444476961602515E-3</v>
      </c>
      <c r="AC1026" t="str">
        <f t="shared" si="31"/>
        <v>2401200000-24009-VOC</v>
      </c>
      <c r="AD1026" t="str">
        <f>IF(COUNTIF('NP-NRModel-MAR-WILDFIRES Modifi'!V:V, AC1026)=0, "Missing", "")</f>
        <v/>
      </c>
    </row>
    <row r="1027" spans="1:30" hidden="1" x14ac:dyDescent="0.3">
      <c r="A1027" s="24">
        <v>2401200000</v>
      </c>
      <c r="B1027" s="40">
        <v>24017</v>
      </c>
      <c r="C1027" s="25"/>
      <c r="D1027" s="25"/>
      <c r="E1027" s="25"/>
      <c r="F1027" s="25"/>
      <c r="G1027" s="25" t="s">
        <v>12</v>
      </c>
      <c r="H1027" s="25">
        <v>7.5195952287914096</v>
      </c>
      <c r="I1027" s="25">
        <v>153</v>
      </c>
      <c r="J1027" s="25">
        <v>4.9147681233930797E-2</v>
      </c>
      <c r="K1027" s="25"/>
      <c r="L1027" s="25"/>
      <c r="M1027" s="25">
        <v>10472</v>
      </c>
      <c r="N1027" s="26">
        <v>27463</v>
      </c>
      <c r="O1027" s="24">
        <v>2401200000</v>
      </c>
      <c r="P1027" s="25">
        <v>24017</v>
      </c>
      <c r="Q1027" s="25"/>
      <c r="R1027" s="25"/>
      <c r="S1027" s="25"/>
      <c r="T1027" s="25"/>
      <c r="U1027" s="25" t="s">
        <v>12</v>
      </c>
      <c r="V1027" s="25">
        <v>17.9080407699857</v>
      </c>
      <c r="W1027" s="25">
        <v>365</v>
      </c>
      <c r="X1027" s="25">
        <v>4.9063125397221102E-2</v>
      </c>
      <c r="Y1027" s="25">
        <v>10472</v>
      </c>
      <c r="Z1027" s="27">
        <v>27463</v>
      </c>
      <c r="AA1027" s="28">
        <f t="shared" ref="AA1027:AA1090" si="32">IFERROR(J1027/V1027,0)</f>
        <v>2.7444476961602342E-3</v>
      </c>
      <c r="AC1027" t="str">
        <f t="shared" ref="AC1027:AC1090" si="33">TRIM(A1027) &amp; "-" &amp; B1027 &amp; "-" &amp; TRIM(U1027)</f>
        <v>2401200000-24017-VOC</v>
      </c>
      <c r="AD1027" t="str">
        <f>IF(COUNTIF('NP-NRModel-MAR-WILDFIRES Modifi'!V:V, AC1027)=0, "Missing", "")</f>
        <v/>
      </c>
    </row>
    <row r="1028" spans="1:30" hidden="1" x14ac:dyDescent="0.3">
      <c r="A1028" s="24">
        <v>2401200000</v>
      </c>
      <c r="B1028" s="40">
        <v>24021</v>
      </c>
      <c r="C1028" s="25"/>
      <c r="D1028" s="25"/>
      <c r="E1028" s="25"/>
      <c r="F1028" s="25"/>
      <c r="G1028" s="25" t="s">
        <v>12</v>
      </c>
      <c r="H1028" s="25">
        <v>12.1404748804104</v>
      </c>
      <c r="I1028" s="25">
        <v>153</v>
      </c>
      <c r="J1028" s="25">
        <v>7.9349509022290404E-2</v>
      </c>
      <c r="K1028" s="25"/>
      <c r="L1028" s="25"/>
      <c r="M1028" s="25">
        <v>10472</v>
      </c>
      <c r="N1028" s="26">
        <v>27512</v>
      </c>
      <c r="O1028" s="24">
        <v>2401200000</v>
      </c>
      <c r="P1028" s="25">
        <v>24021</v>
      </c>
      <c r="Q1028" s="25"/>
      <c r="R1028" s="25"/>
      <c r="S1028" s="25"/>
      <c r="T1028" s="25"/>
      <c r="U1028" s="25" t="s">
        <v>12</v>
      </c>
      <c r="V1028" s="25">
        <v>28.9127423099768</v>
      </c>
      <c r="W1028" s="25">
        <v>365</v>
      </c>
      <c r="X1028" s="25">
        <v>7.92129926300736E-2</v>
      </c>
      <c r="Y1028" s="25">
        <v>10472</v>
      </c>
      <c r="Z1028" s="27">
        <v>27512</v>
      </c>
      <c r="AA1028" s="28">
        <f t="shared" si="32"/>
        <v>2.7444476961602359E-3</v>
      </c>
      <c r="AC1028" t="str">
        <f t="shared" si="33"/>
        <v>2401200000-24021-VOC</v>
      </c>
      <c r="AD1028" t="str">
        <f>IF(COUNTIF('NP-NRModel-MAR-WILDFIRES Modifi'!V:V, AC1028)=0, "Missing", "")</f>
        <v/>
      </c>
    </row>
    <row r="1029" spans="1:30" hidden="1" x14ac:dyDescent="0.3">
      <c r="A1029" s="24">
        <v>2401200000</v>
      </c>
      <c r="B1029" s="40">
        <v>24031</v>
      </c>
      <c r="C1029" s="25"/>
      <c r="D1029" s="25"/>
      <c r="E1029" s="25"/>
      <c r="F1029" s="25"/>
      <c r="G1029" s="25" t="s">
        <v>12</v>
      </c>
      <c r="H1029" s="25">
        <v>48.157724280965503</v>
      </c>
      <c r="I1029" s="25">
        <v>153</v>
      </c>
      <c r="J1029" s="25">
        <v>0.31475636784944699</v>
      </c>
      <c r="K1029" s="25"/>
      <c r="L1029" s="25"/>
      <c r="M1029" s="25">
        <v>10472</v>
      </c>
      <c r="N1029" s="26">
        <v>27644</v>
      </c>
      <c r="O1029" s="24">
        <v>2401200000</v>
      </c>
      <c r="P1029" s="25">
        <v>24031</v>
      </c>
      <c r="Q1029" s="25"/>
      <c r="R1029" s="25"/>
      <c r="S1029" s="25"/>
      <c r="T1029" s="25"/>
      <c r="U1029" s="25" t="s">
        <v>12</v>
      </c>
      <c r="V1029" s="25">
        <v>114.688419199908</v>
      </c>
      <c r="W1029" s="25">
        <v>365</v>
      </c>
      <c r="X1029" s="25">
        <v>0.31421484712303699</v>
      </c>
      <c r="Y1029" s="25">
        <v>10472</v>
      </c>
      <c r="Z1029" s="27">
        <v>27644</v>
      </c>
      <c r="AA1029" s="28">
        <f t="shared" si="32"/>
        <v>2.7444476961602368E-3</v>
      </c>
      <c r="AC1029" t="str">
        <f t="shared" si="33"/>
        <v>2401200000-24031-VOC</v>
      </c>
      <c r="AD1029" t="str">
        <f>IF(COUNTIF('NP-NRModel-MAR-WILDFIRES Modifi'!V:V, AC1029)=0, "Missing", "")</f>
        <v/>
      </c>
    </row>
    <row r="1030" spans="1:30" hidden="1" x14ac:dyDescent="0.3">
      <c r="A1030" s="24">
        <v>2401200000</v>
      </c>
      <c r="B1030" s="40">
        <v>24033</v>
      </c>
      <c r="C1030" s="25"/>
      <c r="D1030" s="25"/>
      <c r="E1030" s="25"/>
      <c r="F1030" s="25"/>
      <c r="G1030" s="25" t="s">
        <v>12</v>
      </c>
      <c r="H1030" s="25">
        <v>41.646862168889697</v>
      </c>
      <c r="I1030" s="25">
        <v>153</v>
      </c>
      <c r="J1030" s="25">
        <v>0.272201713522155</v>
      </c>
      <c r="K1030" s="25"/>
      <c r="L1030" s="25"/>
      <c r="M1030" s="25">
        <v>10472</v>
      </c>
      <c r="N1030" s="26">
        <v>27673</v>
      </c>
      <c r="O1030" s="24">
        <v>2401200000</v>
      </c>
      <c r="P1030" s="25">
        <v>24033</v>
      </c>
      <c r="Q1030" s="25"/>
      <c r="R1030" s="25"/>
      <c r="S1030" s="25"/>
      <c r="T1030" s="25"/>
      <c r="U1030" s="25" t="s">
        <v>12</v>
      </c>
      <c r="V1030" s="25">
        <v>99.182693079920497</v>
      </c>
      <c r="W1030" s="25">
        <v>365</v>
      </c>
      <c r="X1030" s="25">
        <v>0.27173340569841198</v>
      </c>
      <c r="Y1030" s="25">
        <v>10472</v>
      </c>
      <c r="Z1030" s="27">
        <v>27673</v>
      </c>
      <c r="AA1030" s="28">
        <f t="shared" si="32"/>
        <v>2.7444476961602298E-3</v>
      </c>
      <c r="AC1030" t="str">
        <f t="shared" si="33"/>
        <v>2401200000-24033-VOC</v>
      </c>
      <c r="AD1030" t="str">
        <f>IF(COUNTIF('NP-NRModel-MAR-WILDFIRES Modifi'!V:V, AC1030)=0, "Missing", "")</f>
        <v/>
      </c>
    </row>
    <row r="1031" spans="1:30" hidden="1" x14ac:dyDescent="0.3">
      <c r="A1031" s="24">
        <v>2401200000</v>
      </c>
      <c r="B1031" s="40">
        <v>51013</v>
      </c>
      <c r="C1031" s="25"/>
      <c r="D1031" s="25"/>
      <c r="E1031" s="25"/>
      <c r="F1031" s="25"/>
      <c r="G1031" s="25" t="s">
        <v>12</v>
      </c>
      <c r="H1031" s="25">
        <v>0.215405030833698</v>
      </c>
      <c r="I1031" s="25">
        <v>153</v>
      </c>
      <c r="J1031" s="25">
        <v>1.4078760185209001E-3</v>
      </c>
      <c r="K1031" s="25"/>
      <c r="L1031" s="25"/>
      <c r="M1031" s="25">
        <v>10472</v>
      </c>
      <c r="N1031" s="26">
        <v>65242</v>
      </c>
      <c r="O1031" s="24">
        <v>2401200000</v>
      </c>
      <c r="P1031" s="25">
        <v>51013</v>
      </c>
      <c r="Q1031" s="25"/>
      <c r="R1031" s="25"/>
      <c r="S1031" s="25"/>
      <c r="T1031" s="25"/>
      <c r="U1031" s="25" t="s">
        <v>12</v>
      </c>
      <c r="V1031" s="25">
        <v>0.51299065399959098</v>
      </c>
      <c r="W1031" s="25">
        <v>365</v>
      </c>
      <c r="X1031" s="25">
        <v>1.4054538465742201E-3</v>
      </c>
      <c r="Y1031" s="25">
        <v>10472</v>
      </c>
      <c r="Z1031" s="27">
        <v>65242</v>
      </c>
      <c r="AA1031" s="28">
        <f t="shared" si="32"/>
        <v>2.744447696160216E-3</v>
      </c>
      <c r="AC1031" t="str">
        <f t="shared" si="33"/>
        <v>2401200000-51013-VOC</v>
      </c>
      <c r="AD1031" t="str">
        <f>IF(COUNTIF('NP-NRModel-MAR-WILDFIRES Modifi'!V:V, AC1031)=0, "Missing", "")</f>
        <v/>
      </c>
    </row>
    <row r="1032" spans="1:30" hidden="1" x14ac:dyDescent="0.3">
      <c r="A1032" s="24">
        <v>2401200000</v>
      </c>
      <c r="B1032" s="40">
        <v>51059</v>
      </c>
      <c r="C1032" s="25"/>
      <c r="D1032" s="25"/>
      <c r="E1032" s="25"/>
      <c r="F1032" s="25"/>
      <c r="G1032" s="25" t="s">
        <v>12</v>
      </c>
      <c r="H1032" s="25">
        <v>1.03829732733866</v>
      </c>
      <c r="I1032" s="25">
        <v>153</v>
      </c>
      <c r="J1032" s="25">
        <v>6.7862570414291799E-3</v>
      </c>
      <c r="K1032" s="25"/>
      <c r="L1032" s="25"/>
      <c r="M1032" s="25">
        <v>10472</v>
      </c>
      <c r="N1032" s="26">
        <v>65751</v>
      </c>
      <c r="O1032" s="24">
        <v>2401200000</v>
      </c>
      <c r="P1032" s="25">
        <v>51059</v>
      </c>
      <c r="Q1032" s="25"/>
      <c r="R1032" s="25"/>
      <c r="S1032" s="25"/>
      <c r="T1032" s="25"/>
      <c r="U1032" s="25" t="s">
        <v>12</v>
      </c>
      <c r="V1032" s="25">
        <v>2.4727223079980098</v>
      </c>
      <c r="W1032" s="25">
        <v>365</v>
      </c>
      <c r="X1032" s="25">
        <v>6.7745816657479802E-3</v>
      </c>
      <c r="Y1032" s="25">
        <v>10472</v>
      </c>
      <c r="Z1032" s="27">
        <v>65751</v>
      </c>
      <c r="AA1032" s="28">
        <f t="shared" si="32"/>
        <v>2.7444476961602442E-3</v>
      </c>
      <c r="AC1032" t="str">
        <f t="shared" si="33"/>
        <v>2401200000-51059-VOC</v>
      </c>
      <c r="AD1032" t="str">
        <f>IF(COUNTIF('NP-NRModel-MAR-WILDFIRES Modifi'!V:V, AC1032)=0, "Missing", "")</f>
        <v/>
      </c>
    </row>
    <row r="1033" spans="1:30" hidden="1" x14ac:dyDescent="0.3">
      <c r="A1033" s="24">
        <v>2401200000</v>
      </c>
      <c r="B1033" s="40">
        <v>51107</v>
      </c>
      <c r="C1033" s="25"/>
      <c r="D1033" s="25"/>
      <c r="E1033" s="25"/>
      <c r="F1033" s="25"/>
      <c r="G1033" s="25" t="s">
        <v>12</v>
      </c>
      <c r="H1033" s="25">
        <v>0.37996792324752698</v>
      </c>
      <c r="I1033" s="25">
        <v>153</v>
      </c>
      <c r="J1033" s="25">
        <v>2.4834504787420099E-3</v>
      </c>
      <c r="K1033" s="25"/>
      <c r="L1033" s="25"/>
      <c r="M1033" s="25">
        <v>10472</v>
      </c>
      <c r="N1033" s="26">
        <v>66319</v>
      </c>
      <c r="O1033" s="24">
        <v>2401200000</v>
      </c>
      <c r="P1033" s="25">
        <v>51107</v>
      </c>
      <c r="Q1033" s="25"/>
      <c r="R1033" s="25"/>
      <c r="S1033" s="25"/>
      <c r="T1033" s="25"/>
      <c r="U1033" s="25" t="s">
        <v>12</v>
      </c>
      <c r="V1033" s="25">
        <v>0.904899911999271</v>
      </c>
      <c r="W1033" s="25">
        <v>365</v>
      </c>
      <c r="X1033" s="25">
        <v>2.4791778410938898E-3</v>
      </c>
      <c r="Y1033" s="25">
        <v>10472</v>
      </c>
      <c r="Z1033" s="27">
        <v>66319</v>
      </c>
      <c r="AA1033" s="28">
        <f t="shared" si="32"/>
        <v>2.7444476961602472E-3</v>
      </c>
      <c r="AC1033" t="str">
        <f t="shared" si="33"/>
        <v>2401200000-51107-VOC</v>
      </c>
      <c r="AD1033" t="str">
        <f>IF(COUNTIF('NP-NRModel-MAR-WILDFIRES Modifi'!V:V, AC1033)=0, "Missing", "")</f>
        <v/>
      </c>
    </row>
    <row r="1034" spans="1:30" hidden="1" x14ac:dyDescent="0.3">
      <c r="A1034" s="24">
        <v>2401200000</v>
      </c>
      <c r="B1034" s="40">
        <v>51153</v>
      </c>
      <c r="C1034" s="25"/>
      <c r="D1034" s="25"/>
      <c r="E1034" s="25"/>
      <c r="F1034" s="25"/>
      <c r="G1034" s="25" t="s">
        <v>12</v>
      </c>
      <c r="H1034" s="25">
        <v>0.43524918674202101</v>
      </c>
      <c r="I1034" s="25">
        <v>153</v>
      </c>
      <c r="J1034" s="25">
        <v>2.8447659264184402E-3</v>
      </c>
      <c r="K1034" s="25"/>
      <c r="L1034" s="25"/>
      <c r="M1034" s="25">
        <v>10472</v>
      </c>
      <c r="N1034" s="26">
        <v>66794</v>
      </c>
      <c r="O1034" s="24">
        <v>2401200000</v>
      </c>
      <c r="P1034" s="25">
        <v>51153</v>
      </c>
      <c r="Q1034" s="25"/>
      <c r="R1034" s="25"/>
      <c r="S1034" s="25"/>
      <c r="T1034" s="25"/>
      <c r="U1034" s="25" t="s">
        <v>12</v>
      </c>
      <c r="V1034" s="25">
        <v>1.03655315799917</v>
      </c>
      <c r="W1034" s="25">
        <v>365</v>
      </c>
      <c r="X1034" s="25">
        <v>2.8398716657511598E-3</v>
      </c>
      <c r="Y1034" s="25">
        <v>10472</v>
      </c>
      <c r="Z1034" s="27">
        <v>66794</v>
      </c>
      <c r="AA1034" s="28">
        <f t="shared" si="32"/>
        <v>2.7444476961602368E-3</v>
      </c>
      <c r="AC1034" t="str">
        <f t="shared" si="33"/>
        <v>2401200000-51153-VOC</v>
      </c>
      <c r="AD1034" t="str">
        <f>IF(COUNTIF('NP-NRModel-MAR-WILDFIRES Modifi'!V:V, AC1034)=0, "Missing", "")</f>
        <v/>
      </c>
    </row>
    <row r="1035" spans="1:30" hidden="1" x14ac:dyDescent="0.3">
      <c r="A1035" s="24">
        <v>2401200000</v>
      </c>
      <c r="B1035" s="40">
        <v>51510</v>
      </c>
      <c r="C1035" s="25"/>
      <c r="D1035" s="25"/>
      <c r="E1035" s="25"/>
      <c r="F1035" s="25"/>
      <c r="G1035" s="25" t="s">
        <v>12</v>
      </c>
      <c r="H1035" s="25">
        <v>0.14393883661085699</v>
      </c>
      <c r="I1035" s="25">
        <v>153</v>
      </c>
      <c r="J1035" s="25">
        <v>9.4077670987488201E-4</v>
      </c>
      <c r="K1035" s="25"/>
      <c r="L1035" s="25"/>
      <c r="M1035" s="25">
        <v>10472</v>
      </c>
      <c r="N1035" s="26">
        <v>67347</v>
      </c>
      <c r="O1035" s="24">
        <v>2401200000</v>
      </c>
      <c r="P1035" s="25">
        <v>51510</v>
      </c>
      <c r="Q1035" s="25"/>
      <c r="R1035" s="25"/>
      <c r="S1035" s="25"/>
      <c r="T1035" s="25"/>
      <c r="U1035" s="25" t="s">
        <v>12</v>
      </c>
      <c r="V1035" s="25">
        <v>0.34279272699972702</v>
      </c>
      <c r="W1035" s="25">
        <v>365</v>
      </c>
      <c r="X1035" s="25">
        <v>9.39158156163636E-4</v>
      </c>
      <c r="Y1035" s="25">
        <v>10472</v>
      </c>
      <c r="Z1035" s="27">
        <v>67347</v>
      </c>
      <c r="AA1035" s="28">
        <f t="shared" si="32"/>
        <v>2.7444476961602259E-3</v>
      </c>
      <c r="AC1035" t="str">
        <f t="shared" si="33"/>
        <v>2401200000-51510-VOC</v>
      </c>
      <c r="AD1035" t="str">
        <f>IF(COUNTIF('NP-NRModel-MAR-WILDFIRES Modifi'!V:V, AC1035)=0, "Missing", "")</f>
        <v/>
      </c>
    </row>
    <row r="1036" spans="1:30" hidden="1" x14ac:dyDescent="0.3">
      <c r="A1036" s="24">
        <v>2401200000</v>
      </c>
      <c r="B1036" s="40">
        <v>51600</v>
      </c>
      <c r="C1036" s="25"/>
      <c r="D1036" s="25"/>
      <c r="E1036" s="25"/>
      <c r="F1036" s="25"/>
      <c r="G1036" s="25" t="s">
        <v>12</v>
      </c>
      <c r="H1036" s="25">
        <v>2.1794772821877102E-2</v>
      </c>
      <c r="I1036" s="25">
        <v>153</v>
      </c>
      <c r="J1036" s="25">
        <v>1.42449495567824E-4</v>
      </c>
      <c r="K1036" s="25"/>
      <c r="L1036" s="25"/>
      <c r="M1036" s="25">
        <v>10472</v>
      </c>
      <c r="N1036" s="26">
        <v>67548</v>
      </c>
      <c r="O1036" s="24">
        <v>2401200000</v>
      </c>
      <c r="P1036" s="25">
        <v>51600</v>
      </c>
      <c r="Q1036" s="25"/>
      <c r="R1036" s="25"/>
      <c r="S1036" s="25"/>
      <c r="T1036" s="25"/>
      <c r="U1036" s="25" t="s">
        <v>12</v>
      </c>
      <c r="V1036" s="25">
        <v>5.1904612999958299E-2</v>
      </c>
      <c r="W1036" s="25">
        <v>365</v>
      </c>
      <c r="X1036" s="25">
        <v>1.4220441917796799E-4</v>
      </c>
      <c r="Y1036" s="25">
        <v>10472</v>
      </c>
      <c r="Z1036" s="27">
        <v>67548</v>
      </c>
      <c r="AA1036" s="28">
        <f t="shared" si="32"/>
        <v>2.7444476961602324E-3</v>
      </c>
      <c r="AC1036" t="str">
        <f t="shared" si="33"/>
        <v>2401200000-51600-VOC</v>
      </c>
      <c r="AD1036" t="str">
        <f>IF(COUNTIF('NP-NRModel-MAR-WILDFIRES Modifi'!V:V, AC1036)=0, "Missing", "")</f>
        <v/>
      </c>
    </row>
    <row r="1037" spans="1:30" hidden="1" x14ac:dyDescent="0.3">
      <c r="A1037" s="24">
        <v>2401200000</v>
      </c>
      <c r="B1037" s="40">
        <v>51610</v>
      </c>
      <c r="C1037" s="25"/>
      <c r="D1037" s="25"/>
      <c r="E1037" s="25"/>
      <c r="F1037" s="25"/>
      <c r="G1037" s="25" t="s">
        <v>12</v>
      </c>
      <c r="H1037" s="25">
        <v>1.3230670809942099E-2</v>
      </c>
      <c r="I1037" s="25">
        <v>153</v>
      </c>
      <c r="J1037" s="29">
        <v>8.6474972614000907E-5</v>
      </c>
      <c r="K1037" s="29"/>
      <c r="L1037" s="29"/>
      <c r="M1037" s="25">
        <v>10472</v>
      </c>
      <c r="N1037" s="26">
        <v>67569</v>
      </c>
      <c r="O1037" s="24">
        <v>2401200000</v>
      </c>
      <c r="P1037" s="25">
        <v>51610</v>
      </c>
      <c r="Q1037" s="25"/>
      <c r="R1037" s="25"/>
      <c r="S1037" s="25"/>
      <c r="T1037" s="25"/>
      <c r="U1037" s="25" t="s">
        <v>12</v>
      </c>
      <c r="V1037" s="25">
        <v>3.1509061999974698E-2</v>
      </c>
      <c r="W1037" s="25">
        <v>365</v>
      </c>
      <c r="X1037" s="29">
        <v>8.6326197260204698E-5</v>
      </c>
      <c r="Y1037" s="25">
        <v>10472</v>
      </c>
      <c r="Z1037" s="27">
        <v>67569</v>
      </c>
      <c r="AA1037" s="28">
        <f t="shared" si="32"/>
        <v>2.7444476961602459E-3</v>
      </c>
      <c r="AC1037" t="str">
        <f t="shared" si="33"/>
        <v>2401200000-51610-VOC</v>
      </c>
      <c r="AD1037" t="str">
        <f>IF(COUNTIF('NP-NRModel-MAR-WILDFIRES Modifi'!V:V, AC1037)=0, "Missing", "")</f>
        <v/>
      </c>
    </row>
    <row r="1038" spans="1:30" hidden="1" x14ac:dyDescent="0.3">
      <c r="A1038" s="24">
        <v>2401200000</v>
      </c>
      <c r="B1038" s="40">
        <v>51683</v>
      </c>
      <c r="C1038" s="25"/>
      <c r="D1038" s="25"/>
      <c r="E1038" s="25"/>
      <c r="F1038" s="25"/>
      <c r="G1038" s="25" t="s">
        <v>12</v>
      </c>
      <c r="H1038" s="25">
        <v>3.8607057988035903E-2</v>
      </c>
      <c r="I1038" s="25">
        <v>153</v>
      </c>
      <c r="J1038" s="25">
        <v>2.5233371234010399E-4</v>
      </c>
      <c r="K1038" s="25"/>
      <c r="L1038" s="25"/>
      <c r="M1038" s="25">
        <v>10472</v>
      </c>
      <c r="N1038" s="26">
        <v>67775</v>
      </c>
      <c r="O1038" s="24">
        <v>2401200000</v>
      </c>
      <c r="P1038" s="25">
        <v>51683</v>
      </c>
      <c r="Q1038" s="25"/>
      <c r="R1038" s="25"/>
      <c r="S1038" s="25"/>
      <c r="T1038" s="25"/>
      <c r="U1038" s="25" t="s">
        <v>12</v>
      </c>
      <c r="V1038" s="25">
        <v>9.1943348999925803E-2</v>
      </c>
      <c r="W1038" s="25">
        <v>365</v>
      </c>
      <c r="X1038" s="25">
        <v>2.5189958630116602E-4</v>
      </c>
      <c r="Y1038" s="25">
        <v>10472</v>
      </c>
      <c r="Z1038" s="27">
        <v>67775</v>
      </c>
      <c r="AA1038" s="28">
        <f t="shared" si="32"/>
        <v>2.7444476961602476E-3</v>
      </c>
      <c r="AC1038" t="str">
        <f t="shared" si="33"/>
        <v>2401200000-51683-VOC</v>
      </c>
      <c r="AD1038" t="str">
        <f>IF(COUNTIF('NP-NRModel-MAR-WILDFIRES Modifi'!V:V, AC1038)=0, "Missing", "")</f>
        <v/>
      </c>
    </row>
    <row r="1039" spans="1:30" hidden="1" x14ac:dyDescent="0.3">
      <c r="A1039" s="24">
        <v>2401200000</v>
      </c>
      <c r="B1039" s="40">
        <v>51685</v>
      </c>
      <c r="C1039" s="25"/>
      <c r="D1039" s="25"/>
      <c r="E1039" s="25"/>
      <c r="F1039" s="25"/>
      <c r="G1039" s="25" t="s">
        <v>12</v>
      </c>
      <c r="H1039" s="25">
        <v>1.55422923323287E-2</v>
      </c>
      <c r="I1039" s="25">
        <v>153</v>
      </c>
      <c r="J1039" s="25">
        <v>1.0158361001522E-4</v>
      </c>
      <c r="K1039" s="25"/>
      <c r="L1039" s="25"/>
      <c r="M1039" s="25">
        <v>10472</v>
      </c>
      <c r="N1039" s="26">
        <v>67797</v>
      </c>
      <c r="O1039" s="24">
        <v>2401200000</v>
      </c>
      <c r="P1039" s="25">
        <v>51685</v>
      </c>
      <c r="Q1039" s="25"/>
      <c r="R1039" s="25"/>
      <c r="S1039" s="25"/>
      <c r="T1039" s="25"/>
      <c r="U1039" s="25" t="s">
        <v>12</v>
      </c>
      <c r="V1039" s="25">
        <v>3.7014226999970298E-2</v>
      </c>
      <c r="W1039" s="25">
        <v>365</v>
      </c>
      <c r="X1039" s="25">
        <v>1.01408841095809E-4</v>
      </c>
      <c r="Y1039" s="25">
        <v>10472</v>
      </c>
      <c r="Z1039" s="27">
        <v>67797</v>
      </c>
      <c r="AA1039" s="28">
        <f t="shared" si="32"/>
        <v>2.7444476961602229E-3</v>
      </c>
      <c r="AC1039" t="str">
        <f t="shared" si="33"/>
        <v>2401200000-51685-VOC</v>
      </c>
      <c r="AD1039" t="str">
        <f>IF(COUNTIF('NP-NRModel-MAR-WILDFIRES Modifi'!V:V, AC1039)=0, "Missing", "")</f>
        <v/>
      </c>
    </row>
    <row r="1040" spans="1:30" hidden="1" x14ac:dyDescent="0.3">
      <c r="A1040" s="24">
        <v>2415000000</v>
      </c>
      <c r="B1040" s="40">
        <v>11001</v>
      </c>
      <c r="C1040" s="25"/>
      <c r="D1040" s="25"/>
      <c r="E1040" s="25"/>
      <c r="F1040" s="25"/>
      <c r="G1040" s="25" t="s">
        <v>12</v>
      </c>
      <c r="H1040" s="25">
        <v>5.3992936106262599</v>
      </c>
      <c r="I1040" s="25">
        <v>153</v>
      </c>
      <c r="J1040" s="25">
        <v>3.5289500723047498E-2</v>
      </c>
      <c r="K1040" s="25"/>
      <c r="L1040" s="25"/>
      <c r="M1040" s="25">
        <v>10472</v>
      </c>
      <c r="N1040" s="26">
        <v>7347</v>
      </c>
      <c r="O1040" s="24">
        <v>2415000000</v>
      </c>
      <c r="P1040" s="25">
        <v>11001</v>
      </c>
      <c r="Q1040" s="25"/>
      <c r="R1040" s="25"/>
      <c r="S1040" s="25"/>
      <c r="T1040" s="25"/>
      <c r="U1040" s="25" t="s">
        <v>12</v>
      </c>
      <c r="V1040" s="25">
        <v>12.9040533899897</v>
      </c>
      <c r="W1040" s="25">
        <v>365</v>
      </c>
      <c r="X1040" s="25">
        <v>3.5353570931478603E-2</v>
      </c>
      <c r="Y1040" s="25">
        <v>10472</v>
      </c>
      <c r="Z1040" s="27">
        <v>7347</v>
      </c>
      <c r="AA1040" s="28">
        <f t="shared" si="32"/>
        <v>2.7347609046955179E-3</v>
      </c>
      <c r="AC1040" t="str">
        <f t="shared" si="33"/>
        <v>2415000000-11001-VOC</v>
      </c>
      <c r="AD1040" t="str">
        <f>IF(COUNTIF('NP-NRModel-MAR-WILDFIRES Modifi'!V:V, AC1040)=0, "Missing", "")</f>
        <v/>
      </c>
    </row>
    <row r="1041" spans="1:30" hidden="1" x14ac:dyDescent="0.3">
      <c r="A1041" s="24">
        <v>2415000000</v>
      </c>
      <c r="B1041" s="40">
        <v>24009</v>
      </c>
      <c r="C1041" s="25"/>
      <c r="D1041" s="25"/>
      <c r="E1041" s="25"/>
      <c r="F1041" s="25"/>
      <c r="G1041" s="25" t="s">
        <v>12</v>
      </c>
      <c r="H1041" s="25">
        <v>2.0353351252936598</v>
      </c>
      <c r="I1041" s="25">
        <v>153</v>
      </c>
      <c r="J1041" s="25">
        <v>1.3302843956167701E-2</v>
      </c>
      <c r="K1041" s="25"/>
      <c r="L1041" s="25"/>
      <c r="M1041" s="25">
        <v>10472</v>
      </c>
      <c r="N1041" s="26">
        <v>27362</v>
      </c>
      <c r="O1041" s="24">
        <v>2415000000</v>
      </c>
      <c r="P1041" s="25">
        <v>24009</v>
      </c>
      <c r="Q1041" s="25"/>
      <c r="R1041" s="25"/>
      <c r="S1041" s="25"/>
      <c r="T1041" s="25"/>
      <c r="U1041" s="25" t="s">
        <v>12</v>
      </c>
      <c r="V1041" s="25">
        <v>4.8643535649961196</v>
      </c>
      <c r="W1041" s="25">
        <v>365</v>
      </c>
      <c r="X1041" s="25">
        <v>1.33269960684825E-2</v>
      </c>
      <c r="Y1041" s="25">
        <v>10472</v>
      </c>
      <c r="Z1041" s="27">
        <v>27362</v>
      </c>
      <c r="AA1041" s="28">
        <f t="shared" si="32"/>
        <v>2.734760904695527E-3</v>
      </c>
      <c r="AC1041" t="str">
        <f t="shared" si="33"/>
        <v>2415000000-24009-VOC</v>
      </c>
      <c r="AD1041" t="str">
        <f>IF(COUNTIF('NP-NRModel-MAR-WILDFIRES Modifi'!V:V, AC1041)=0, "Missing", "")</f>
        <v/>
      </c>
    </row>
    <row r="1042" spans="1:30" hidden="1" x14ac:dyDescent="0.3">
      <c r="A1042" s="24">
        <v>2415000000</v>
      </c>
      <c r="B1042" s="40">
        <v>24017</v>
      </c>
      <c r="C1042" s="25"/>
      <c r="D1042" s="25"/>
      <c r="E1042" s="25"/>
      <c r="F1042" s="25"/>
      <c r="G1042" s="25" t="s">
        <v>12</v>
      </c>
      <c r="H1042" s="25">
        <v>4.3386531008573703</v>
      </c>
      <c r="I1042" s="25">
        <v>153</v>
      </c>
      <c r="J1042" s="25">
        <v>2.8357209809525299E-2</v>
      </c>
      <c r="K1042" s="25"/>
      <c r="L1042" s="25"/>
      <c r="M1042" s="25">
        <v>10472</v>
      </c>
      <c r="N1042" s="26">
        <v>27464</v>
      </c>
      <c r="O1042" s="24">
        <v>2415000000</v>
      </c>
      <c r="P1042" s="25">
        <v>24017</v>
      </c>
      <c r="Q1042" s="25"/>
      <c r="R1042" s="25"/>
      <c r="S1042" s="25"/>
      <c r="T1042" s="25"/>
      <c r="U1042" s="25" t="s">
        <v>12</v>
      </c>
      <c r="V1042" s="25">
        <v>10.369173319991701</v>
      </c>
      <c r="W1042" s="25">
        <v>365</v>
      </c>
      <c r="X1042" s="25">
        <v>2.84086940273745E-2</v>
      </c>
      <c r="Y1042" s="25">
        <v>10472</v>
      </c>
      <c r="Z1042" s="27">
        <v>27464</v>
      </c>
      <c r="AA1042" s="28">
        <f t="shared" si="32"/>
        <v>2.7347609046955343E-3</v>
      </c>
      <c r="AC1042" t="str">
        <f t="shared" si="33"/>
        <v>2415000000-24017-VOC</v>
      </c>
      <c r="AD1042" t="str">
        <f>IF(COUNTIF('NP-NRModel-MAR-WILDFIRES Modifi'!V:V, AC1042)=0, "Missing", "")</f>
        <v/>
      </c>
    </row>
    <row r="1043" spans="1:30" hidden="1" x14ac:dyDescent="0.3">
      <c r="A1043" s="24">
        <v>2415000000</v>
      </c>
      <c r="B1043" s="40">
        <v>24021</v>
      </c>
      <c r="C1043" s="25"/>
      <c r="D1043" s="25"/>
      <c r="E1043" s="25"/>
      <c r="F1043" s="25"/>
      <c r="G1043" s="25" t="s">
        <v>12</v>
      </c>
      <c r="H1043" s="25">
        <v>10.6988611201715</v>
      </c>
      <c r="I1043" s="25">
        <v>153</v>
      </c>
      <c r="J1043" s="25">
        <v>6.9927196863866406E-2</v>
      </c>
      <c r="K1043" s="25"/>
      <c r="L1043" s="25"/>
      <c r="M1043" s="25">
        <v>10472</v>
      </c>
      <c r="N1043" s="26">
        <v>27513</v>
      </c>
      <c r="O1043" s="24">
        <v>2415000000</v>
      </c>
      <c r="P1043" s="25">
        <v>24021</v>
      </c>
      <c r="Q1043" s="25"/>
      <c r="R1043" s="25"/>
      <c r="S1043" s="25"/>
      <c r="T1043" s="25"/>
      <c r="U1043" s="25" t="s">
        <v>12</v>
      </c>
      <c r="V1043" s="25">
        <v>25.569766169979498</v>
      </c>
      <c r="W1043" s="25">
        <v>365</v>
      </c>
      <c r="X1043" s="25">
        <v>7.0054153890355006E-2</v>
      </c>
      <c r="Y1043" s="25">
        <v>10472</v>
      </c>
      <c r="Z1043" s="27">
        <v>27513</v>
      </c>
      <c r="AA1043" s="28">
        <f t="shared" si="32"/>
        <v>2.7347609046955343E-3</v>
      </c>
      <c r="AC1043" t="str">
        <f t="shared" si="33"/>
        <v>2415000000-24021-VOC</v>
      </c>
      <c r="AD1043" t="str">
        <f>IF(COUNTIF('NP-NRModel-MAR-WILDFIRES Modifi'!V:V, AC1043)=0, "Missing", "")</f>
        <v/>
      </c>
    </row>
    <row r="1044" spans="1:30" hidden="1" x14ac:dyDescent="0.3">
      <c r="A1044" s="24">
        <v>2415000000</v>
      </c>
      <c r="B1044" s="40">
        <v>24031</v>
      </c>
      <c r="C1044" s="25"/>
      <c r="D1044" s="25"/>
      <c r="E1044" s="25"/>
      <c r="F1044" s="25"/>
      <c r="G1044" s="25" t="s">
        <v>12</v>
      </c>
      <c r="H1044" s="25">
        <v>24.305538855395799</v>
      </c>
      <c r="I1044" s="25">
        <v>153</v>
      </c>
      <c r="J1044" s="25">
        <v>0.158859731081018</v>
      </c>
      <c r="K1044" s="25"/>
      <c r="L1044" s="25"/>
      <c r="M1044" s="25">
        <v>10472</v>
      </c>
      <c r="N1044" s="26">
        <v>27645</v>
      </c>
      <c r="O1044" s="24">
        <v>2415000000</v>
      </c>
      <c r="P1044" s="25">
        <v>24031</v>
      </c>
      <c r="Q1044" s="25"/>
      <c r="R1044" s="25"/>
      <c r="S1044" s="25"/>
      <c r="T1044" s="25"/>
      <c r="U1044" s="25" t="s">
        <v>12</v>
      </c>
      <c r="V1044" s="25">
        <v>58.089074919953198</v>
      </c>
      <c r="W1044" s="25">
        <v>365</v>
      </c>
      <c r="X1044" s="25">
        <v>0.159148150465625</v>
      </c>
      <c r="Y1044" s="25">
        <v>10472</v>
      </c>
      <c r="Z1044" s="27">
        <v>27645</v>
      </c>
      <c r="AA1044" s="28">
        <f t="shared" si="32"/>
        <v>2.7347609046955365E-3</v>
      </c>
      <c r="AC1044" t="str">
        <f t="shared" si="33"/>
        <v>2415000000-24031-VOC</v>
      </c>
      <c r="AD1044" t="str">
        <f>IF(COUNTIF('NP-NRModel-MAR-WILDFIRES Modifi'!V:V, AC1044)=0, "Missing", "")</f>
        <v/>
      </c>
    </row>
    <row r="1045" spans="1:30" hidden="1" x14ac:dyDescent="0.3">
      <c r="A1045" s="24">
        <v>2415000000</v>
      </c>
      <c r="B1045" s="40">
        <v>24033</v>
      </c>
      <c r="C1045" s="25"/>
      <c r="D1045" s="25"/>
      <c r="E1045" s="25"/>
      <c r="F1045" s="25"/>
      <c r="G1045" s="25" t="s">
        <v>12</v>
      </c>
      <c r="H1045" s="25">
        <v>25.910236499658701</v>
      </c>
      <c r="I1045" s="25">
        <v>153</v>
      </c>
      <c r="J1045" s="25">
        <v>0.16934795097816099</v>
      </c>
      <c r="K1045" s="25"/>
      <c r="L1045" s="25"/>
      <c r="M1045" s="25">
        <v>10472</v>
      </c>
      <c r="N1045" s="26">
        <v>27674</v>
      </c>
      <c r="O1045" s="24">
        <v>2415000000</v>
      </c>
      <c r="P1045" s="25">
        <v>24033</v>
      </c>
      <c r="Q1045" s="25"/>
      <c r="R1045" s="25"/>
      <c r="S1045" s="25"/>
      <c r="T1045" s="25"/>
      <c r="U1045" s="25" t="s">
        <v>12</v>
      </c>
      <c r="V1045" s="25">
        <v>61.924225509950602</v>
      </c>
      <c r="W1045" s="25">
        <v>365</v>
      </c>
      <c r="X1045" s="25">
        <v>0.16965541235602899</v>
      </c>
      <c r="Y1045" s="25">
        <v>10472</v>
      </c>
      <c r="Z1045" s="27">
        <v>27674</v>
      </c>
      <c r="AA1045" s="28">
        <f t="shared" si="32"/>
        <v>2.7347609046955053E-3</v>
      </c>
      <c r="AC1045" t="str">
        <f t="shared" si="33"/>
        <v>2415000000-24033-VOC</v>
      </c>
      <c r="AD1045" t="str">
        <f>IF(COUNTIF('NP-NRModel-MAR-WILDFIRES Modifi'!V:V, AC1045)=0, "Missing", "")</f>
        <v/>
      </c>
    </row>
    <row r="1046" spans="1:30" hidden="1" x14ac:dyDescent="0.3">
      <c r="A1046" s="24">
        <v>2415000000</v>
      </c>
      <c r="B1046" s="40">
        <v>51013</v>
      </c>
      <c r="C1046" s="25"/>
      <c r="D1046" s="25"/>
      <c r="E1046" s="25"/>
      <c r="F1046" s="25"/>
      <c r="G1046" s="25" t="s">
        <v>12</v>
      </c>
      <c r="H1046" s="25">
        <v>8.1151121685620193</v>
      </c>
      <c r="I1046" s="25">
        <v>153</v>
      </c>
      <c r="J1046" s="25">
        <v>5.3039948814130898E-2</v>
      </c>
      <c r="K1046" s="25"/>
      <c r="L1046" s="25"/>
      <c r="M1046" s="25">
        <v>10472</v>
      </c>
      <c r="N1046" s="26">
        <v>65243</v>
      </c>
      <c r="O1046" s="24">
        <v>2415000000</v>
      </c>
      <c r="P1046" s="25">
        <v>51013</v>
      </c>
      <c r="Q1046" s="25"/>
      <c r="R1046" s="25"/>
      <c r="S1046" s="25"/>
      <c r="T1046" s="25"/>
      <c r="U1046" s="25" t="s">
        <v>12</v>
      </c>
      <c r="V1046" s="25">
        <v>19.3947297999845</v>
      </c>
      <c r="W1046" s="25">
        <v>365</v>
      </c>
      <c r="X1046" s="25">
        <v>5.3136246027354797E-2</v>
      </c>
      <c r="Y1046" s="25">
        <v>10472</v>
      </c>
      <c r="Z1046" s="27">
        <v>65243</v>
      </c>
      <c r="AA1046" s="28">
        <f t="shared" si="32"/>
        <v>2.7347609046955265E-3</v>
      </c>
      <c r="AC1046" t="str">
        <f t="shared" si="33"/>
        <v>2415000000-51013-VOC</v>
      </c>
      <c r="AD1046" t="str">
        <f>IF(COUNTIF('NP-NRModel-MAR-WILDFIRES Modifi'!V:V, AC1046)=0, "Missing", "")</f>
        <v/>
      </c>
    </row>
    <row r="1047" spans="1:30" hidden="1" x14ac:dyDescent="0.3">
      <c r="A1047" s="24">
        <v>2415000000</v>
      </c>
      <c r="B1047" s="40">
        <v>51059</v>
      </c>
      <c r="C1047" s="25"/>
      <c r="D1047" s="25"/>
      <c r="E1047" s="25"/>
      <c r="F1047" s="25"/>
      <c r="G1047" s="25" t="s">
        <v>12</v>
      </c>
      <c r="H1047" s="25">
        <v>38.552836419768703</v>
      </c>
      <c r="I1047" s="25">
        <v>153</v>
      </c>
      <c r="J1047" s="25">
        <v>0.25197932300502401</v>
      </c>
      <c r="K1047" s="25"/>
      <c r="L1047" s="25"/>
      <c r="M1047" s="25">
        <v>10472</v>
      </c>
      <c r="N1047" s="26">
        <v>65752</v>
      </c>
      <c r="O1047" s="24">
        <v>2415000000</v>
      </c>
      <c r="P1047" s="25">
        <v>51059</v>
      </c>
      <c r="Q1047" s="25"/>
      <c r="R1047" s="25"/>
      <c r="S1047" s="25"/>
      <c r="T1047" s="25"/>
      <c r="U1047" s="25" t="s">
        <v>12</v>
      </c>
      <c r="V1047" s="25">
        <v>92.139434409925798</v>
      </c>
      <c r="W1047" s="25">
        <v>365</v>
      </c>
      <c r="X1047" s="25">
        <v>0.25243680660253598</v>
      </c>
      <c r="Y1047" s="25">
        <v>10472</v>
      </c>
      <c r="Z1047" s="27">
        <v>65752</v>
      </c>
      <c r="AA1047" s="28">
        <f t="shared" si="32"/>
        <v>2.7347609046955395E-3</v>
      </c>
      <c r="AC1047" t="str">
        <f t="shared" si="33"/>
        <v>2415000000-51059-VOC</v>
      </c>
      <c r="AD1047" t="str">
        <f>IF(COUNTIF('NP-NRModel-MAR-WILDFIRES Modifi'!V:V, AC1047)=0, "Missing", "")</f>
        <v/>
      </c>
    </row>
    <row r="1048" spans="1:30" hidden="1" x14ac:dyDescent="0.3">
      <c r="A1048" s="24">
        <v>2415000000</v>
      </c>
      <c r="B1048" s="40">
        <v>51107</v>
      </c>
      <c r="C1048" s="25"/>
      <c r="D1048" s="25"/>
      <c r="E1048" s="25"/>
      <c r="F1048" s="25"/>
      <c r="G1048" s="25" t="s">
        <v>12</v>
      </c>
      <c r="H1048" s="25">
        <v>38.645284755904797</v>
      </c>
      <c r="I1048" s="25">
        <v>153</v>
      </c>
      <c r="J1048" s="25">
        <v>0.25258356049610903</v>
      </c>
      <c r="K1048" s="25"/>
      <c r="L1048" s="25"/>
      <c r="M1048" s="25">
        <v>10472</v>
      </c>
      <c r="N1048" s="26">
        <v>66320</v>
      </c>
      <c r="O1048" s="24">
        <v>2415000000</v>
      </c>
      <c r="P1048" s="25">
        <v>51107</v>
      </c>
      <c r="Q1048" s="25"/>
      <c r="R1048" s="25"/>
      <c r="S1048" s="25"/>
      <c r="T1048" s="25"/>
      <c r="U1048" s="25" t="s">
        <v>12</v>
      </c>
      <c r="V1048" s="25">
        <v>92.360381509925901</v>
      </c>
      <c r="W1048" s="25">
        <v>365</v>
      </c>
      <c r="X1048" s="25">
        <v>0.25304214112308399</v>
      </c>
      <c r="Y1048" s="25">
        <v>10472</v>
      </c>
      <c r="Z1048" s="27">
        <v>66320</v>
      </c>
      <c r="AA1048" s="28">
        <f t="shared" si="32"/>
        <v>2.7347609046955274E-3</v>
      </c>
      <c r="AC1048" t="str">
        <f t="shared" si="33"/>
        <v>2415000000-51107-VOC</v>
      </c>
      <c r="AD1048" t="str">
        <f>IF(COUNTIF('NP-NRModel-MAR-WILDFIRES Modifi'!V:V, AC1048)=0, "Missing", "")</f>
        <v/>
      </c>
    </row>
    <row r="1049" spans="1:30" hidden="1" x14ac:dyDescent="0.3">
      <c r="A1049" s="24">
        <v>2415000000</v>
      </c>
      <c r="B1049" s="40">
        <v>51153</v>
      </c>
      <c r="C1049" s="25"/>
      <c r="D1049" s="25"/>
      <c r="E1049" s="25"/>
      <c r="F1049" s="25"/>
      <c r="G1049" s="25" t="s">
        <v>12</v>
      </c>
      <c r="H1049" s="25">
        <v>17.190149454040199</v>
      </c>
      <c r="I1049" s="25">
        <v>153</v>
      </c>
      <c r="J1049" s="25">
        <v>0.112353918000262</v>
      </c>
      <c r="K1049" s="25"/>
      <c r="L1049" s="25"/>
      <c r="M1049" s="25">
        <v>10472</v>
      </c>
      <c r="N1049" s="26">
        <v>66795</v>
      </c>
      <c r="O1049" s="24">
        <v>2415000000</v>
      </c>
      <c r="P1049" s="25">
        <v>51153</v>
      </c>
      <c r="Q1049" s="25"/>
      <c r="R1049" s="25"/>
      <c r="S1049" s="25"/>
      <c r="T1049" s="25"/>
      <c r="U1049" s="25" t="s">
        <v>12</v>
      </c>
      <c r="V1049" s="25">
        <v>41.083634699967398</v>
      </c>
      <c r="W1049" s="25">
        <v>365</v>
      </c>
      <c r="X1049" s="25">
        <v>0.112557903287581</v>
      </c>
      <c r="Y1049" s="25">
        <v>10472</v>
      </c>
      <c r="Z1049" s="27">
        <v>66795</v>
      </c>
      <c r="AA1049" s="28">
        <f t="shared" si="32"/>
        <v>2.7347609046954931E-3</v>
      </c>
      <c r="AC1049" t="str">
        <f t="shared" si="33"/>
        <v>2415000000-51153-VOC</v>
      </c>
      <c r="AD1049" t="str">
        <f>IF(COUNTIF('NP-NRModel-MAR-WILDFIRES Modifi'!V:V, AC1049)=0, "Missing", "")</f>
        <v/>
      </c>
    </row>
    <row r="1050" spans="1:30" hidden="1" x14ac:dyDescent="0.3">
      <c r="A1050" s="24">
        <v>2415000000</v>
      </c>
      <c r="B1050" s="40">
        <v>51510</v>
      </c>
      <c r="C1050" s="25"/>
      <c r="D1050" s="25"/>
      <c r="E1050" s="25"/>
      <c r="F1050" s="25"/>
      <c r="G1050" s="25" t="s">
        <v>12</v>
      </c>
      <c r="H1050" s="25">
        <v>9.5196213909032092</v>
      </c>
      <c r="I1050" s="25">
        <v>153</v>
      </c>
      <c r="J1050" s="25">
        <v>6.2219747652962197E-2</v>
      </c>
      <c r="K1050" s="25"/>
      <c r="L1050" s="25"/>
      <c r="M1050" s="25">
        <v>10472</v>
      </c>
      <c r="N1050" s="26">
        <v>67348</v>
      </c>
      <c r="O1050" s="24">
        <v>2415000000</v>
      </c>
      <c r="P1050" s="25">
        <v>51510</v>
      </c>
      <c r="Q1050" s="25"/>
      <c r="R1050" s="25"/>
      <c r="S1050" s="25"/>
      <c r="T1050" s="25"/>
      <c r="U1050" s="25" t="s">
        <v>12</v>
      </c>
      <c r="V1050" s="25">
        <v>22.7514396399819</v>
      </c>
      <c r="W1050" s="25">
        <v>365</v>
      </c>
      <c r="X1050" s="25">
        <v>6.2332711342416101E-2</v>
      </c>
      <c r="Y1050" s="25">
        <v>10472</v>
      </c>
      <c r="Z1050" s="27">
        <v>67348</v>
      </c>
      <c r="AA1050" s="28">
        <f t="shared" si="32"/>
        <v>2.7347609046955105E-3</v>
      </c>
      <c r="AC1050" t="str">
        <f t="shared" si="33"/>
        <v>2415000000-51510-VOC</v>
      </c>
      <c r="AD1050" t="str">
        <f>IF(COUNTIF('NP-NRModel-MAR-WILDFIRES Modifi'!V:V, AC1050)=0, "Missing", "")</f>
        <v/>
      </c>
    </row>
    <row r="1051" spans="1:30" hidden="1" x14ac:dyDescent="0.3">
      <c r="A1051" s="24">
        <v>2415000000</v>
      </c>
      <c r="B1051" s="40">
        <v>51600</v>
      </c>
      <c r="C1051" s="25"/>
      <c r="D1051" s="25"/>
      <c r="E1051" s="25"/>
      <c r="F1051" s="25"/>
      <c r="G1051" s="25" t="s">
        <v>12</v>
      </c>
      <c r="H1051" s="25">
        <v>3.86460899895985</v>
      </c>
      <c r="I1051" s="25">
        <v>153</v>
      </c>
      <c r="J1051" s="25">
        <v>2.5258882346142798E-2</v>
      </c>
      <c r="K1051" s="25"/>
      <c r="L1051" s="25"/>
      <c r="M1051" s="25">
        <v>10472</v>
      </c>
      <c r="N1051" s="26">
        <v>67549</v>
      </c>
      <c r="O1051" s="24">
        <v>2415000000</v>
      </c>
      <c r="P1051" s="25">
        <v>51600</v>
      </c>
      <c r="Q1051" s="25"/>
      <c r="R1051" s="25"/>
      <c r="S1051" s="25"/>
      <c r="T1051" s="25"/>
      <c r="U1051" s="25" t="s">
        <v>12</v>
      </c>
      <c r="V1051" s="25">
        <v>9.2362305979926091</v>
      </c>
      <c r="W1051" s="25">
        <v>365</v>
      </c>
      <c r="X1051" s="25">
        <v>2.5304741364363299E-2</v>
      </c>
      <c r="Y1051" s="25">
        <v>10472</v>
      </c>
      <c r="Z1051" s="27">
        <v>67549</v>
      </c>
      <c r="AA1051" s="28">
        <f t="shared" si="32"/>
        <v>2.7347609046955296E-3</v>
      </c>
      <c r="AC1051" t="str">
        <f t="shared" si="33"/>
        <v>2415000000-51600-VOC</v>
      </c>
      <c r="AD1051" t="str">
        <f>IF(COUNTIF('NP-NRModel-MAR-WILDFIRES Modifi'!V:V, AC1051)=0, "Missing", "")</f>
        <v/>
      </c>
    </row>
    <row r="1052" spans="1:30" hidden="1" x14ac:dyDescent="0.3">
      <c r="A1052" s="24">
        <v>2415000000</v>
      </c>
      <c r="B1052" s="40">
        <v>51610</v>
      </c>
      <c r="C1052" s="25"/>
      <c r="D1052" s="25"/>
      <c r="E1052" s="25"/>
      <c r="F1052" s="25"/>
      <c r="G1052" s="25" t="s">
        <v>12</v>
      </c>
      <c r="H1052" s="25">
        <v>1.47766764635917</v>
      </c>
      <c r="I1052" s="25">
        <v>153</v>
      </c>
      <c r="J1052" s="25">
        <v>9.6579584729357595E-3</v>
      </c>
      <c r="K1052" s="25"/>
      <c r="L1052" s="25"/>
      <c r="M1052" s="25">
        <v>10472</v>
      </c>
      <c r="N1052" s="26">
        <v>67570</v>
      </c>
      <c r="O1052" s="24">
        <v>2415000000</v>
      </c>
      <c r="P1052" s="25">
        <v>51610</v>
      </c>
      <c r="Q1052" s="25"/>
      <c r="R1052" s="25"/>
      <c r="S1052" s="25"/>
      <c r="T1052" s="25"/>
      <c r="U1052" s="25" t="s">
        <v>12</v>
      </c>
      <c r="V1052" s="25">
        <v>3.53155497299718</v>
      </c>
      <c r="W1052" s="25">
        <v>365</v>
      </c>
      <c r="X1052" s="25">
        <v>9.6754930767046204E-3</v>
      </c>
      <c r="Y1052" s="25">
        <v>10472</v>
      </c>
      <c r="Z1052" s="27">
        <v>67570</v>
      </c>
      <c r="AA1052" s="28">
        <f t="shared" si="32"/>
        <v>2.7347609046955283E-3</v>
      </c>
      <c r="AC1052" t="str">
        <f t="shared" si="33"/>
        <v>2415000000-51610-VOC</v>
      </c>
      <c r="AD1052" t="str">
        <f>IF(COUNTIF('NP-NRModel-MAR-WILDFIRES Modifi'!V:V, AC1052)=0, "Missing", "")</f>
        <v/>
      </c>
    </row>
    <row r="1053" spans="1:30" hidden="1" x14ac:dyDescent="0.3">
      <c r="A1053" s="24">
        <v>2415000000</v>
      </c>
      <c r="B1053" s="40">
        <v>51683</v>
      </c>
      <c r="C1053" s="25"/>
      <c r="D1053" s="25"/>
      <c r="E1053" s="25"/>
      <c r="F1053" s="25"/>
      <c r="G1053" s="25" t="s">
        <v>12</v>
      </c>
      <c r="H1053" s="25">
        <v>9.1288996608535093</v>
      </c>
      <c r="I1053" s="25">
        <v>153</v>
      </c>
      <c r="J1053" s="25">
        <v>5.9666010855251597E-2</v>
      </c>
      <c r="K1053" s="25"/>
      <c r="L1053" s="25"/>
      <c r="M1053" s="25">
        <v>10472</v>
      </c>
      <c r="N1053" s="26">
        <v>67776</v>
      </c>
      <c r="O1053" s="24">
        <v>2415000000</v>
      </c>
      <c r="P1053" s="25">
        <v>51683</v>
      </c>
      <c r="Q1053" s="25"/>
      <c r="R1053" s="25"/>
      <c r="S1053" s="25"/>
      <c r="T1053" s="25"/>
      <c r="U1053" s="25" t="s">
        <v>12</v>
      </c>
      <c r="V1053" s="25">
        <v>21.817633399982601</v>
      </c>
      <c r="W1053" s="25">
        <v>365</v>
      </c>
      <c r="X1053" s="25">
        <v>5.97743380821441E-2</v>
      </c>
      <c r="Y1053" s="25">
        <v>10472</v>
      </c>
      <c r="Z1053" s="27">
        <v>67776</v>
      </c>
      <c r="AA1053" s="28">
        <f t="shared" si="32"/>
        <v>2.7347609046955192E-3</v>
      </c>
      <c r="AC1053" t="str">
        <f t="shared" si="33"/>
        <v>2415000000-51683-VOC</v>
      </c>
      <c r="AD1053" t="str">
        <f>IF(COUNTIF('NP-NRModel-MAR-WILDFIRES Modifi'!V:V, AC1053)=0, "Missing", "")</f>
        <v/>
      </c>
    </row>
    <row r="1054" spans="1:30" hidden="1" x14ac:dyDescent="0.3">
      <c r="A1054" s="24">
        <v>2415000000</v>
      </c>
      <c r="B1054" s="40">
        <v>51685</v>
      </c>
      <c r="C1054" s="25"/>
      <c r="D1054" s="25"/>
      <c r="E1054" s="25"/>
      <c r="F1054" s="25"/>
      <c r="G1054" s="25" t="s">
        <v>12</v>
      </c>
      <c r="H1054" s="25">
        <v>0.716323170223648</v>
      </c>
      <c r="I1054" s="25">
        <v>153</v>
      </c>
      <c r="J1054" s="25">
        <v>4.6818507857754703E-3</v>
      </c>
      <c r="K1054" s="25"/>
      <c r="L1054" s="25"/>
      <c r="M1054" s="25">
        <v>10472</v>
      </c>
      <c r="N1054" s="26">
        <v>67798</v>
      </c>
      <c r="O1054" s="24">
        <v>2415000000</v>
      </c>
      <c r="P1054" s="25">
        <v>51685</v>
      </c>
      <c r="Q1054" s="25"/>
      <c r="R1054" s="25"/>
      <c r="S1054" s="25"/>
      <c r="T1054" s="25"/>
      <c r="U1054" s="25" t="s">
        <v>12</v>
      </c>
      <c r="V1054" s="25">
        <v>1.7119781029986201</v>
      </c>
      <c r="W1054" s="25">
        <v>365</v>
      </c>
      <c r="X1054" s="25">
        <v>4.6903509671195201E-3</v>
      </c>
      <c r="Y1054" s="25">
        <v>10472</v>
      </c>
      <c r="Z1054" s="27">
        <v>67798</v>
      </c>
      <c r="AA1054" s="28">
        <f t="shared" si="32"/>
        <v>2.7347609046955456E-3</v>
      </c>
      <c r="AC1054" t="str">
        <f t="shared" si="33"/>
        <v>2415000000-51685-VOC</v>
      </c>
      <c r="AD1054" t="str">
        <f>IF(COUNTIF('NP-NRModel-MAR-WILDFIRES Modifi'!V:V, AC1054)=0, "Missing", "")</f>
        <v/>
      </c>
    </row>
    <row r="1055" spans="1:30" hidden="1" x14ac:dyDescent="0.3">
      <c r="A1055" s="24">
        <v>2420000000</v>
      </c>
      <c r="B1055" s="40">
        <v>11001</v>
      </c>
      <c r="C1055" s="25"/>
      <c r="D1055" s="25"/>
      <c r="E1055" s="25"/>
      <c r="F1055" s="25"/>
      <c r="G1055" s="25" t="s">
        <v>12</v>
      </c>
      <c r="H1055" s="25">
        <v>1.2974209283923299</v>
      </c>
      <c r="I1055" s="25">
        <v>153</v>
      </c>
      <c r="J1055" s="25">
        <v>8.4798753489695108E-3</v>
      </c>
      <c r="K1055" s="25"/>
      <c r="L1055" s="25"/>
      <c r="M1055" s="25">
        <v>10472</v>
      </c>
      <c r="N1055" s="26">
        <v>7348</v>
      </c>
      <c r="O1055" s="24">
        <v>2420000000</v>
      </c>
      <c r="P1055" s="25">
        <v>11001</v>
      </c>
      <c r="Q1055" s="25"/>
      <c r="R1055" s="25"/>
      <c r="S1055" s="25"/>
      <c r="T1055" s="25"/>
      <c r="U1055" s="25" t="s">
        <v>12</v>
      </c>
      <c r="V1055" s="25">
        <v>3.0786781649975499</v>
      </c>
      <c r="W1055" s="25">
        <v>365</v>
      </c>
      <c r="X1055" s="25">
        <v>8.4347346986234396E-3</v>
      </c>
      <c r="Y1055" s="25">
        <v>10472</v>
      </c>
      <c r="Z1055" s="27">
        <v>7348</v>
      </c>
      <c r="AA1055" s="28">
        <f t="shared" si="32"/>
        <v>2.7543883753033535E-3</v>
      </c>
      <c r="AC1055" t="str">
        <f t="shared" si="33"/>
        <v>2420000000-11001-VOC</v>
      </c>
      <c r="AD1055" t="str">
        <f>IF(COUNTIF('NP-NRModel-MAR-WILDFIRES Modifi'!V:V, AC1055)=0, "Missing", "")</f>
        <v/>
      </c>
    </row>
    <row r="1056" spans="1:30" hidden="1" x14ac:dyDescent="0.3">
      <c r="A1056" s="24">
        <v>2420000000</v>
      </c>
      <c r="B1056" s="40">
        <v>24009</v>
      </c>
      <c r="C1056" s="25"/>
      <c r="D1056" s="25"/>
      <c r="E1056" s="25"/>
      <c r="F1056" s="25"/>
      <c r="G1056" s="25" t="s">
        <v>12</v>
      </c>
      <c r="H1056" s="25">
        <v>8.4534507888819804E-2</v>
      </c>
      <c r="I1056" s="25">
        <v>153</v>
      </c>
      <c r="J1056" s="25">
        <v>5.5251312345633904E-4</v>
      </c>
      <c r="K1056" s="25"/>
      <c r="L1056" s="25"/>
      <c r="M1056" s="25">
        <v>10472</v>
      </c>
      <c r="N1056" s="26">
        <v>27363</v>
      </c>
      <c r="O1056" s="24">
        <v>2420000000</v>
      </c>
      <c r="P1056" s="25">
        <v>24009</v>
      </c>
      <c r="Q1056" s="25"/>
      <c r="R1056" s="25"/>
      <c r="S1056" s="25"/>
      <c r="T1056" s="25"/>
      <c r="U1056" s="25" t="s">
        <v>12</v>
      </c>
      <c r="V1056" s="25">
        <v>0.200593760999839</v>
      </c>
      <c r="W1056" s="25">
        <v>365</v>
      </c>
      <c r="X1056" s="25">
        <v>5.4957194794476598E-4</v>
      </c>
      <c r="Y1056" s="25">
        <v>10472</v>
      </c>
      <c r="Z1056" s="27">
        <v>27363</v>
      </c>
      <c r="AA1056" s="28">
        <f t="shared" si="32"/>
        <v>2.75438837530337E-3</v>
      </c>
      <c r="AC1056" t="str">
        <f t="shared" si="33"/>
        <v>2420000000-24009-VOC</v>
      </c>
      <c r="AD1056" t="str">
        <f>IF(COUNTIF('NP-NRModel-MAR-WILDFIRES Modifi'!V:V, AC1056)=0, "Missing", "")</f>
        <v/>
      </c>
    </row>
    <row r="1057" spans="1:30" hidden="1" x14ac:dyDescent="0.3">
      <c r="A1057" s="24">
        <v>2420000000</v>
      </c>
      <c r="B1057" s="40">
        <v>24017</v>
      </c>
      <c r="C1057" s="25"/>
      <c r="D1057" s="25"/>
      <c r="E1057" s="25"/>
      <c r="F1057" s="25"/>
      <c r="G1057" s="25" t="s">
        <v>12</v>
      </c>
      <c r="H1057" s="25">
        <v>0.15804277587474599</v>
      </c>
      <c r="I1057" s="25">
        <v>153</v>
      </c>
      <c r="J1057" s="25">
        <v>1.0329593194427799E-3</v>
      </c>
      <c r="K1057" s="25"/>
      <c r="L1057" s="25"/>
      <c r="M1057" s="25">
        <v>10472</v>
      </c>
      <c r="N1057" s="26">
        <v>27465</v>
      </c>
      <c r="O1057" s="24">
        <v>2420000000</v>
      </c>
      <c r="P1057" s="25">
        <v>24017</v>
      </c>
      <c r="Q1057" s="25"/>
      <c r="R1057" s="25"/>
      <c r="S1057" s="25"/>
      <c r="T1057" s="25"/>
      <c r="U1057" s="25" t="s">
        <v>12</v>
      </c>
      <c r="V1057" s="25">
        <v>0.37502311899969998</v>
      </c>
      <c r="W1057" s="25">
        <v>365</v>
      </c>
      <c r="X1057" s="25">
        <v>1.0274605999991699E-3</v>
      </c>
      <c r="Y1057" s="25">
        <v>10472</v>
      </c>
      <c r="Z1057" s="27">
        <v>27465</v>
      </c>
      <c r="AA1057" s="28">
        <f t="shared" si="32"/>
        <v>2.7543883753033539E-3</v>
      </c>
      <c r="AC1057" t="str">
        <f t="shared" si="33"/>
        <v>2420000000-24017-VOC</v>
      </c>
      <c r="AD1057" t="str">
        <f>IF(COUNTIF('NP-NRModel-MAR-WILDFIRES Modifi'!V:V, AC1057)=0, "Missing", "")</f>
        <v/>
      </c>
    </row>
    <row r="1058" spans="1:30" hidden="1" x14ac:dyDescent="0.3">
      <c r="A1058" s="24">
        <v>2420000000</v>
      </c>
      <c r="B1058" s="40">
        <v>24021</v>
      </c>
      <c r="C1058" s="25"/>
      <c r="D1058" s="25"/>
      <c r="E1058" s="25"/>
      <c r="F1058" s="25"/>
      <c r="G1058" s="25" t="s">
        <v>12</v>
      </c>
      <c r="H1058" s="25">
        <v>0.14701653597185099</v>
      </c>
      <c r="I1058" s="25">
        <v>153</v>
      </c>
      <c r="J1058" s="25">
        <v>9.6089239197288804E-4</v>
      </c>
      <c r="K1058" s="25"/>
      <c r="L1058" s="25"/>
      <c r="M1058" s="25">
        <v>10472</v>
      </c>
      <c r="N1058" s="26">
        <v>27514</v>
      </c>
      <c r="O1058" s="24">
        <v>2420000000</v>
      </c>
      <c r="P1058" s="25">
        <v>24021</v>
      </c>
      <c r="Q1058" s="25"/>
      <c r="R1058" s="25"/>
      <c r="S1058" s="25"/>
      <c r="T1058" s="25"/>
      <c r="U1058" s="25" t="s">
        <v>12</v>
      </c>
      <c r="V1058" s="25">
        <v>0.34885871599972001</v>
      </c>
      <c r="W1058" s="25">
        <v>365</v>
      </c>
      <c r="X1058" s="25">
        <v>9.5577730410882395E-4</v>
      </c>
      <c r="Y1058" s="25">
        <v>10472</v>
      </c>
      <c r="Z1058" s="27">
        <v>27514</v>
      </c>
      <c r="AA1058" s="28">
        <f t="shared" si="32"/>
        <v>2.7543883753033687E-3</v>
      </c>
      <c r="AC1058" t="str">
        <f t="shared" si="33"/>
        <v>2420000000-24021-VOC</v>
      </c>
      <c r="AD1058" t="str">
        <f>IF(COUNTIF('NP-NRModel-MAR-WILDFIRES Modifi'!V:V, AC1058)=0, "Missing", "")</f>
        <v/>
      </c>
    </row>
    <row r="1059" spans="1:30" hidden="1" x14ac:dyDescent="0.3">
      <c r="A1059" s="24">
        <v>2420000000</v>
      </c>
      <c r="B1059" s="40">
        <v>24031</v>
      </c>
      <c r="C1059" s="25"/>
      <c r="D1059" s="25"/>
      <c r="E1059" s="25"/>
      <c r="F1059" s="25"/>
      <c r="G1059" s="25" t="s">
        <v>12</v>
      </c>
      <c r="H1059" s="25">
        <v>2.2750808915937402</v>
      </c>
      <c r="I1059" s="25">
        <v>153</v>
      </c>
      <c r="J1059" s="25">
        <v>1.48698097489787E-2</v>
      </c>
      <c r="K1059" s="25"/>
      <c r="L1059" s="25"/>
      <c r="M1059" s="25">
        <v>10472</v>
      </c>
      <c r="N1059" s="26">
        <v>27646</v>
      </c>
      <c r="O1059" s="24">
        <v>2420000000</v>
      </c>
      <c r="P1059" s="25">
        <v>24031</v>
      </c>
      <c r="Q1059" s="25"/>
      <c r="R1059" s="25"/>
      <c r="S1059" s="25"/>
      <c r="T1059" s="25"/>
      <c r="U1059" s="25" t="s">
        <v>12</v>
      </c>
      <c r="V1059" s="25">
        <v>5.3985886239956802</v>
      </c>
      <c r="W1059" s="25">
        <v>365</v>
      </c>
      <c r="X1059" s="25">
        <v>1.47906537643717E-2</v>
      </c>
      <c r="Y1059" s="25">
        <v>10472</v>
      </c>
      <c r="Z1059" s="27">
        <v>27646</v>
      </c>
      <c r="AA1059" s="28">
        <f t="shared" si="32"/>
        <v>2.7543883753033669E-3</v>
      </c>
      <c r="AC1059" t="str">
        <f t="shared" si="33"/>
        <v>2420000000-24031-VOC</v>
      </c>
      <c r="AD1059" t="str">
        <f>IF(COUNTIF('NP-NRModel-MAR-WILDFIRES Modifi'!V:V, AC1059)=0, "Missing", "")</f>
        <v/>
      </c>
    </row>
    <row r="1060" spans="1:30" hidden="1" x14ac:dyDescent="0.3">
      <c r="A1060" s="24">
        <v>2420000000</v>
      </c>
      <c r="B1060" s="40">
        <v>24033</v>
      </c>
      <c r="C1060" s="25"/>
      <c r="D1060" s="25"/>
      <c r="E1060" s="25"/>
      <c r="F1060" s="25"/>
      <c r="G1060" s="25" t="s">
        <v>12</v>
      </c>
      <c r="H1060" s="25">
        <v>2.0361790208501902</v>
      </c>
      <c r="I1060" s="25">
        <v>153</v>
      </c>
      <c r="J1060" s="25">
        <v>1.3308359613399901E-2</v>
      </c>
      <c r="K1060" s="25"/>
      <c r="L1060" s="25"/>
      <c r="M1060" s="25">
        <v>10472</v>
      </c>
      <c r="N1060" s="26">
        <v>27675</v>
      </c>
      <c r="O1060" s="24">
        <v>2420000000</v>
      </c>
      <c r="P1060" s="25">
        <v>24033</v>
      </c>
      <c r="Q1060" s="25"/>
      <c r="R1060" s="25"/>
      <c r="S1060" s="25"/>
      <c r="T1060" s="25"/>
      <c r="U1060" s="25" t="s">
        <v>12</v>
      </c>
      <c r="V1060" s="25">
        <v>4.8316932109961304</v>
      </c>
      <c r="W1060" s="25">
        <v>365</v>
      </c>
      <c r="X1060" s="25">
        <v>1.3237515646564699E-2</v>
      </c>
      <c r="Y1060" s="25">
        <v>10472</v>
      </c>
      <c r="Z1060" s="27">
        <v>27675</v>
      </c>
      <c r="AA1060" s="28">
        <f t="shared" si="32"/>
        <v>2.7543883753033591E-3</v>
      </c>
      <c r="AC1060" t="str">
        <f t="shared" si="33"/>
        <v>2420000000-24033-VOC</v>
      </c>
      <c r="AD1060" t="str">
        <f>IF(COUNTIF('NP-NRModel-MAR-WILDFIRES Modifi'!V:V, AC1060)=0, "Missing", "")</f>
        <v/>
      </c>
    </row>
    <row r="1061" spans="1:30" hidden="1" x14ac:dyDescent="0.3">
      <c r="A1061" s="24">
        <v>2420000000</v>
      </c>
      <c r="B1061" s="40">
        <v>51013</v>
      </c>
      <c r="C1061" s="25"/>
      <c r="D1061" s="25"/>
      <c r="E1061" s="25"/>
      <c r="F1061" s="25"/>
      <c r="G1061" s="25" t="s">
        <v>12</v>
      </c>
      <c r="H1061" s="25">
        <v>1.0327911639801299</v>
      </c>
      <c r="I1061" s="25">
        <v>153</v>
      </c>
      <c r="J1061" s="25">
        <v>6.7502690456218203E-3</v>
      </c>
      <c r="K1061" s="25"/>
      <c r="L1061" s="25"/>
      <c r="M1061" s="25">
        <v>10472</v>
      </c>
      <c r="N1061" s="26">
        <v>65244</v>
      </c>
      <c r="O1061" s="24">
        <v>2420000000</v>
      </c>
      <c r="P1061" s="25">
        <v>51013</v>
      </c>
      <c r="Q1061" s="25"/>
      <c r="R1061" s="25"/>
      <c r="S1061" s="25"/>
      <c r="T1061" s="25"/>
      <c r="U1061" s="25" t="s">
        <v>12</v>
      </c>
      <c r="V1061" s="25">
        <v>2.4507324769980401</v>
      </c>
      <c r="W1061" s="25">
        <v>365</v>
      </c>
      <c r="X1061" s="25">
        <v>6.7143355534193001E-3</v>
      </c>
      <c r="Y1061" s="25">
        <v>10472</v>
      </c>
      <c r="Z1061" s="27">
        <v>65244</v>
      </c>
      <c r="AA1061" s="28">
        <f t="shared" si="32"/>
        <v>2.7543883753033639E-3</v>
      </c>
      <c r="AC1061" t="str">
        <f t="shared" si="33"/>
        <v>2420000000-51013-VOC</v>
      </c>
      <c r="AD1061" t="str">
        <f>IF(COUNTIF('NP-NRModel-MAR-WILDFIRES Modifi'!V:V, AC1061)=0, "Missing", "")</f>
        <v/>
      </c>
    </row>
    <row r="1062" spans="1:30" hidden="1" x14ac:dyDescent="0.3">
      <c r="A1062" s="24">
        <v>2420000000</v>
      </c>
      <c r="B1062" s="40">
        <v>51059</v>
      </c>
      <c r="C1062" s="25"/>
      <c r="D1062" s="25"/>
      <c r="E1062" s="25"/>
      <c r="F1062" s="25"/>
      <c r="G1062" s="25" t="s">
        <v>12</v>
      </c>
      <c r="H1062" s="25">
        <v>2.9219536488584801</v>
      </c>
      <c r="I1062" s="25">
        <v>153</v>
      </c>
      <c r="J1062" s="25">
        <v>1.9097736267048901E-2</v>
      </c>
      <c r="K1062" s="25"/>
      <c r="L1062" s="25"/>
      <c r="M1062" s="25">
        <v>10472</v>
      </c>
      <c r="N1062" s="26">
        <v>65753</v>
      </c>
      <c r="O1062" s="24">
        <v>2420000000</v>
      </c>
      <c r="P1062" s="25">
        <v>51059</v>
      </c>
      <c r="Q1062" s="25"/>
      <c r="R1062" s="25"/>
      <c r="S1062" s="25"/>
      <c r="T1062" s="25"/>
      <c r="U1062" s="25" t="s">
        <v>12</v>
      </c>
      <c r="V1062" s="25">
        <v>6.9335669719944697</v>
      </c>
      <c r="W1062" s="25">
        <v>365</v>
      </c>
      <c r="X1062" s="25">
        <v>1.8996073895875199E-2</v>
      </c>
      <c r="Y1062" s="25">
        <v>10472</v>
      </c>
      <c r="Z1062" s="27">
        <v>65753</v>
      </c>
      <c r="AA1062" s="28">
        <f t="shared" si="32"/>
        <v>2.7543883753033621E-3</v>
      </c>
      <c r="AC1062" t="str">
        <f t="shared" si="33"/>
        <v>2420000000-51059-VOC</v>
      </c>
      <c r="AD1062" t="str">
        <f>IF(COUNTIF('NP-NRModel-MAR-WILDFIRES Modifi'!V:V, AC1062)=0, "Missing", "")</f>
        <v/>
      </c>
    </row>
    <row r="1063" spans="1:30" hidden="1" x14ac:dyDescent="0.3">
      <c r="A1063" s="24">
        <v>2420000000</v>
      </c>
      <c r="B1063" s="40">
        <v>51107</v>
      </c>
      <c r="C1063" s="25"/>
      <c r="D1063" s="25"/>
      <c r="E1063" s="25"/>
      <c r="F1063" s="25"/>
      <c r="G1063" s="25" t="s">
        <v>12</v>
      </c>
      <c r="H1063" s="25">
        <v>1.02544033709726</v>
      </c>
      <c r="I1063" s="25">
        <v>153</v>
      </c>
      <c r="J1063" s="25">
        <v>6.7022244254723203E-3</v>
      </c>
      <c r="K1063" s="25"/>
      <c r="L1063" s="25"/>
      <c r="M1063" s="25">
        <v>10472</v>
      </c>
      <c r="N1063" s="26">
        <v>66321</v>
      </c>
      <c r="O1063" s="24">
        <v>2420000000</v>
      </c>
      <c r="P1063" s="25">
        <v>51107</v>
      </c>
      <c r="Q1063" s="25"/>
      <c r="R1063" s="25"/>
      <c r="S1063" s="25"/>
      <c r="T1063" s="25"/>
      <c r="U1063" s="25" t="s">
        <v>12</v>
      </c>
      <c r="V1063" s="25">
        <v>2.4332895409980302</v>
      </c>
      <c r="W1063" s="25">
        <v>365</v>
      </c>
      <c r="X1063" s="25">
        <v>6.6665466876658502E-3</v>
      </c>
      <c r="Y1063" s="25">
        <v>10472</v>
      </c>
      <c r="Z1063" s="27">
        <v>66321</v>
      </c>
      <c r="AA1063" s="28">
        <f t="shared" si="32"/>
        <v>2.7543883753033999E-3</v>
      </c>
      <c r="AC1063" t="str">
        <f t="shared" si="33"/>
        <v>2420000000-51107-VOC</v>
      </c>
      <c r="AD1063" t="str">
        <f>IF(COUNTIF('NP-NRModel-MAR-WILDFIRES Modifi'!V:V, AC1063)=0, "Missing", "")</f>
        <v/>
      </c>
    </row>
    <row r="1064" spans="1:30" hidden="1" x14ac:dyDescent="0.3">
      <c r="A1064" s="24">
        <v>2420000000</v>
      </c>
      <c r="B1064" s="40">
        <v>51153</v>
      </c>
      <c r="C1064" s="25"/>
      <c r="D1064" s="25"/>
      <c r="E1064" s="25"/>
      <c r="F1064" s="25"/>
      <c r="G1064" s="25" t="s">
        <v>12</v>
      </c>
      <c r="H1064" s="25">
        <v>0.79021387979515501</v>
      </c>
      <c r="I1064" s="25">
        <v>153</v>
      </c>
      <c r="J1064" s="25">
        <v>5.1647965999683304E-3</v>
      </c>
      <c r="K1064" s="25"/>
      <c r="L1064" s="25"/>
      <c r="M1064" s="25">
        <v>10472</v>
      </c>
      <c r="N1064" s="26">
        <v>66796</v>
      </c>
      <c r="O1064" s="24">
        <v>2420000000</v>
      </c>
      <c r="P1064" s="25">
        <v>51153</v>
      </c>
      <c r="Q1064" s="25"/>
      <c r="R1064" s="25"/>
      <c r="S1064" s="25"/>
      <c r="T1064" s="25"/>
      <c r="U1064" s="25" t="s">
        <v>12</v>
      </c>
      <c r="V1064" s="25">
        <v>1.87511559599849</v>
      </c>
      <c r="W1064" s="25">
        <v>365</v>
      </c>
      <c r="X1064" s="25">
        <v>5.1373030027356001E-3</v>
      </c>
      <c r="Y1064" s="25">
        <v>10472</v>
      </c>
      <c r="Z1064" s="27">
        <v>66796</v>
      </c>
      <c r="AA1064" s="28">
        <f t="shared" si="32"/>
        <v>2.7543883753033908E-3</v>
      </c>
      <c r="AC1064" t="str">
        <f t="shared" si="33"/>
        <v>2420000000-51153-VOC</v>
      </c>
      <c r="AD1064" t="str">
        <f>IF(COUNTIF('NP-NRModel-MAR-WILDFIRES Modifi'!V:V, AC1064)=0, "Missing", "")</f>
        <v/>
      </c>
    </row>
    <row r="1065" spans="1:30" hidden="1" x14ac:dyDescent="0.3">
      <c r="A1065" s="24">
        <v>2420000000</v>
      </c>
      <c r="B1065" s="40">
        <v>51510</v>
      </c>
      <c r="C1065" s="25"/>
      <c r="D1065" s="25"/>
      <c r="E1065" s="25"/>
      <c r="F1065" s="25"/>
      <c r="G1065" s="25" t="s">
        <v>12</v>
      </c>
      <c r="H1065" s="25">
        <v>0.49618080827286898</v>
      </c>
      <c r="I1065" s="25">
        <v>153</v>
      </c>
      <c r="J1065" s="25">
        <v>3.24301181877692E-3</v>
      </c>
      <c r="K1065" s="25"/>
      <c r="L1065" s="25"/>
      <c r="M1065" s="25">
        <v>10472</v>
      </c>
      <c r="N1065" s="26">
        <v>67349</v>
      </c>
      <c r="O1065" s="24">
        <v>2420000000</v>
      </c>
      <c r="P1065" s="25">
        <v>51510</v>
      </c>
      <c r="Q1065" s="25"/>
      <c r="R1065" s="25"/>
      <c r="S1065" s="25"/>
      <c r="T1065" s="25"/>
      <c r="U1065" s="25" t="s">
        <v>12</v>
      </c>
      <c r="V1065" s="25">
        <v>1.1773981649990499</v>
      </c>
      <c r="W1065" s="25">
        <v>365</v>
      </c>
      <c r="X1065" s="25">
        <v>3.2257483972576899E-3</v>
      </c>
      <c r="Y1065" s="25">
        <v>10472</v>
      </c>
      <c r="Z1065" s="27">
        <v>67349</v>
      </c>
      <c r="AA1065" s="28">
        <f t="shared" si="32"/>
        <v>2.7543883753033851E-3</v>
      </c>
      <c r="AC1065" t="str">
        <f t="shared" si="33"/>
        <v>2420000000-51510-VOC</v>
      </c>
      <c r="AD1065" t="str">
        <f>IF(COUNTIF('NP-NRModel-MAR-WILDFIRES Modifi'!V:V, AC1065)=0, "Missing", "")</f>
        <v/>
      </c>
    </row>
    <row r="1066" spans="1:30" hidden="1" x14ac:dyDescent="0.3">
      <c r="A1066" s="24">
        <v>2420000000</v>
      </c>
      <c r="B1066" s="40">
        <v>51600</v>
      </c>
      <c r="C1066" s="25"/>
      <c r="D1066" s="25"/>
      <c r="E1066" s="25"/>
      <c r="F1066" s="25"/>
      <c r="G1066" s="25" t="s">
        <v>12</v>
      </c>
      <c r="H1066" s="25">
        <v>0.12863946876466001</v>
      </c>
      <c r="I1066" s="25">
        <v>153</v>
      </c>
      <c r="J1066" s="25">
        <v>8.4078084159908703E-4</v>
      </c>
      <c r="K1066" s="25"/>
      <c r="L1066" s="25"/>
      <c r="M1066" s="25">
        <v>10472</v>
      </c>
      <c r="N1066" s="26">
        <v>67550</v>
      </c>
      <c r="O1066" s="24">
        <v>2420000000</v>
      </c>
      <c r="P1066" s="25">
        <v>51600</v>
      </c>
      <c r="Q1066" s="25"/>
      <c r="R1066" s="25"/>
      <c r="S1066" s="25"/>
      <c r="T1066" s="25"/>
      <c r="U1066" s="25" t="s">
        <v>12</v>
      </c>
      <c r="V1066" s="25">
        <v>0.30525137599975399</v>
      </c>
      <c r="W1066" s="25">
        <v>365</v>
      </c>
      <c r="X1066" s="25">
        <v>8.3630513972535495E-4</v>
      </c>
      <c r="Y1066" s="25">
        <v>10472</v>
      </c>
      <c r="Z1066" s="27">
        <v>67550</v>
      </c>
      <c r="AA1066" s="28">
        <f t="shared" si="32"/>
        <v>2.7543883753033912E-3</v>
      </c>
      <c r="AC1066" t="str">
        <f t="shared" si="33"/>
        <v>2420000000-51600-VOC</v>
      </c>
      <c r="AD1066" t="str">
        <f>IF(COUNTIF('NP-NRModel-MAR-WILDFIRES Modifi'!V:V, AC1066)=0, "Missing", "")</f>
        <v/>
      </c>
    </row>
    <row r="1067" spans="1:30" hidden="1" x14ac:dyDescent="0.3">
      <c r="A1067" s="24">
        <v>2420000000</v>
      </c>
      <c r="B1067" s="40">
        <v>51610</v>
      </c>
      <c r="C1067" s="25"/>
      <c r="D1067" s="25"/>
      <c r="E1067" s="25"/>
      <c r="F1067" s="25"/>
      <c r="G1067" s="25" t="s">
        <v>12</v>
      </c>
      <c r="H1067" s="25">
        <v>6.2482027661610699E-2</v>
      </c>
      <c r="I1067" s="25">
        <v>153</v>
      </c>
      <c r="J1067" s="25">
        <v>4.0837926576216201E-4</v>
      </c>
      <c r="K1067" s="25"/>
      <c r="L1067" s="25"/>
      <c r="M1067" s="25">
        <v>10472</v>
      </c>
      <c r="N1067" s="26">
        <v>67571</v>
      </c>
      <c r="O1067" s="24">
        <v>2420000000</v>
      </c>
      <c r="P1067" s="25">
        <v>51610</v>
      </c>
      <c r="Q1067" s="25"/>
      <c r="R1067" s="25"/>
      <c r="S1067" s="25"/>
      <c r="T1067" s="25"/>
      <c r="U1067" s="25" t="s">
        <v>12</v>
      </c>
      <c r="V1067" s="25">
        <v>0.14826495399988099</v>
      </c>
      <c r="W1067" s="25">
        <v>365</v>
      </c>
      <c r="X1067" s="25">
        <v>4.0620535342433302E-4</v>
      </c>
      <c r="Y1067" s="25">
        <v>10472</v>
      </c>
      <c r="Z1067" s="27">
        <v>67571</v>
      </c>
      <c r="AA1067" s="28">
        <f t="shared" si="32"/>
        <v>2.754388375303376E-3</v>
      </c>
      <c r="AC1067" t="str">
        <f t="shared" si="33"/>
        <v>2420000000-51610-VOC</v>
      </c>
      <c r="AD1067" t="str">
        <f>IF(COUNTIF('NP-NRModel-MAR-WILDFIRES Modifi'!V:V, AC1067)=0, "Missing", "")</f>
        <v/>
      </c>
    </row>
    <row r="1068" spans="1:30" hidden="1" x14ac:dyDescent="0.3">
      <c r="A1068" s="24">
        <v>2420000000</v>
      </c>
      <c r="B1068" s="40">
        <v>51685</v>
      </c>
      <c r="C1068" s="25"/>
      <c r="D1068" s="25"/>
      <c r="E1068" s="25"/>
      <c r="F1068" s="25"/>
      <c r="G1068" s="25" t="s">
        <v>12</v>
      </c>
      <c r="H1068" s="25">
        <v>2.1048019740723602E-2</v>
      </c>
      <c r="I1068" s="25">
        <v>153</v>
      </c>
      <c r="J1068" s="25">
        <v>1.3756875647531701E-4</v>
      </c>
      <c r="K1068" s="25"/>
      <c r="L1068" s="25"/>
      <c r="M1068" s="25">
        <v>10472</v>
      </c>
      <c r="N1068" s="26">
        <v>67799</v>
      </c>
      <c r="O1068" s="24">
        <v>2420000000</v>
      </c>
      <c r="P1068" s="25">
        <v>51685</v>
      </c>
      <c r="Q1068" s="25"/>
      <c r="R1068" s="25"/>
      <c r="S1068" s="25"/>
      <c r="T1068" s="25"/>
      <c r="U1068" s="25" t="s">
        <v>12</v>
      </c>
      <c r="V1068" s="25">
        <v>4.9945300999960002E-2</v>
      </c>
      <c r="W1068" s="25">
        <v>365</v>
      </c>
      <c r="X1068" s="25">
        <v>1.3683644109578001E-4</v>
      </c>
      <c r="Y1068" s="25">
        <v>10472</v>
      </c>
      <c r="Z1068" s="27">
        <v>67799</v>
      </c>
      <c r="AA1068" s="28">
        <f t="shared" si="32"/>
        <v>2.7543883753033578E-3</v>
      </c>
      <c r="AC1068" t="str">
        <f t="shared" si="33"/>
        <v>2420000000-51685-VOC</v>
      </c>
      <c r="AD1068" t="str">
        <f>IF(COUNTIF('NP-NRModel-MAR-WILDFIRES Modifi'!V:V, AC1068)=0, "Missing", "")</f>
        <v/>
      </c>
    </row>
    <row r="1069" spans="1:30" hidden="1" x14ac:dyDescent="0.3">
      <c r="A1069" s="24">
        <v>2425000000</v>
      </c>
      <c r="B1069" s="40">
        <v>11001</v>
      </c>
      <c r="C1069" s="25"/>
      <c r="D1069" s="25"/>
      <c r="E1069" s="25"/>
      <c r="F1069" s="25"/>
      <c r="G1069" s="25" t="s">
        <v>12</v>
      </c>
      <c r="H1069" s="25">
        <v>22.4990867578597</v>
      </c>
      <c r="I1069" s="25">
        <v>153</v>
      </c>
      <c r="J1069" s="25">
        <v>0.147052854626534</v>
      </c>
      <c r="K1069" s="25"/>
      <c r="L1069" s="25"/>
      <c r="M1069" s="25">
        <v>10472</v>
      </c>
      <c r="N1069" s="26">
        <v>7349</v>
      </c>
      <c r="O1069" s="24">
        <v>2425000000</v>
      </c>
      <c r="P1069" s="25">
        <v>11001</v>
      </c>
      <c r="Q1069" s="25"/>
      <c r="R1069" s="25"/>
      <c r="S1069" s="25"/>
      <c r="T1069" s="25"/>
      <c r="U1069" s="25" t="s">
        <v>12</v>
      </c>
      <c r="V1069" s="25">
        <v>53.771740839956998</v>
      </c>
      <c r="W1069" s="25">
        <v>365</v>
      </c>
      <c r="X1069" s="25">
        <v>0.14731983791768999</v>
      </c>
      <c r="Y1069" s="25">
        <v>10472</v>
      </c>
      <c r="Z1069" s="27">
        <v>7349</v>
      </c>
      <c r="AA1069" s="28">
        <f t="shared" si="32"/>
        <v>2.7347609046955231E-3</v>
      </c>
      <c r="AC1069" t="str">
        <f t="shared" si="33"/>
        <v>2425000000-11001-VOC</v>
      </c>
      <c r="AD1069" t="str">
        <f>IF(COUNTIF('NP-NRModel-MAR-WILDFIRES Modifi'!V:V, AC1069)=0, "Missing", "")</f>
        <v/>
      </c>
    </row>
    <row r="1070" spans="1:30" hidden="1" x14ac:dyDescent="0.3">
      <c r="A1070" s="24">
        <v>2425000000</v>
      </c>
      <c r="B1070" s="40">
        <v>24009</v>
      </c>
      <c r="C1070" s="25"/>
      <c r="D1070" s="25"/>
      <c r="E1070" s="25"/>
      <c r="F1070" s="25"/>
      <c r="G1070" s="25" t="s">
        <v>12</v>
      </c>
      <c r="H1070" s="25">
        <v>8.2639464912646208</v>
      </c>
      <c r="I1070" s="25">
        <v>153</v>
      </c>
      <c r="J1070" s="25">
        <v>5.4012722165128202E-2</v>
      </c>
      <c r="K1070" s="25"/>
      <c r="L1070" s="25"/>
      <c r="M1070" s="25">
        <v>10472</v>
      </c>
      <c r="N1070" s="26">
        <v>27364</v>
      </c>
      <c r="O1070" s="24">
        <v>2425000000</v>
      </c>
      <c r="P1070" s="25">
        <v>24009</v>
      </c>
      <c r="Q1070" s="25"/>
      <c r="R1070" s="25"/>
      <c r="S1070" s="25"/>
      <c r="T1070" s="25"/>
      <c r="U1070" s="25" t="s">
        <v>12</v>
      </c>
      <c r="V1070" s="25">
        <v>19.750436709984101</v>
      </c>
      <c r="W1070" s="25">
        <v>365</v>
      </c>
      <c r="X1070" s="25">
        <v>5.41107855068058E-2</v>
      </c>
      <c r="Y1070" s="25">
        <v>10472</v>
      </c>
      <c r="Z1070" s="27">
        <v>27364</v>
      </c>
      <c r="AA1070" s="28">
        <f t="shared" si="32"/>
        <v>2.7347609046955439E-3</v>
      </c>
      <c r="AC1070" t="str">
        <f t="shared" si="33"/>
        <v>2425000000-24009-VOC</v>
      </c>
      <c r="AD1070" t="str">
        <f>IF(COUNTIF('NP-NRModel-MAR-WILDFIRES Modifi'!V:V, AC1070)=0, "Missing", "")</f>
        <v/>
      </c>
    </row>
    <row r="1071" spans="1:30" hidden="1" x14ac:dyDescent="0.3">
      <c r="A1071" s="24">
        <v>2425000000</v>
      </c>
      <c r="B1071" s="40">
        <v>24017</v>
      </c>
      <c r="C1071" s="25"/>
      <c r="D1071" s="25"/>
      <c r="E1071" s="25"/>
      <c r="F1071" s="25"/>
      <c r="G1071" s="25" t="s">
        <v>12</v>
      </c>
      <c r="H1071" s="25">
        <v>19.078817628473001</v>
      </c>
      <c r="I1071" s="25">
        <v>153</v>
      </c>
      <c r="J1071" s="25">
        <v>0.124698154434464</v>
      </c>
      <c r="K1071" s="25"/>
      <c r="L1071" s="25"/>
      <c r="M1071" s="25">
        <v>10472</v>
      </c>
      <c r="N1071" s="26">
        <v>27466</v>
      </c>
      <c r="O1071" s="24">
        <v>2425000000</v>
      </c>
      <c r="P1071" s="25">
        <v>24017</v>
      </c>
      <c r="Q1071" s="25"/>
      <c r="R1071" s="25"/>
      <c r="S1071" s="25"/>
      <c r="T1071" s="25"/>
      <c r="U1071" s="25" t="s">
        <v>12</v>
      </c>
      <c r="V1071" s="25">
        <v>45.597461269963397</v>
      </c>
      <c r="W1071" s="25">
        <v>365</v>
      </c>
      <c r="X1071" s="25">
        <v>0.124924551424557</v>
      </c>
      <c r="Y1071" s="25">
        <v>10472</v>
      </c>
      <c r="Z1071" s="27">
        <v>27466</v>
      </c>
      <c r="AA1071" s="28">
        <f t="shared" si="32"/>
        <v>2.7347609046955192E-3</v>
      </c>
      <c r="AC1071" t="str">
        <f t="shared" si="33"/>
        <v>2425000000-24017-VOC</v>
      </c>
      <c r="AD1071" t="str">
        <f>IF(COUNTIF('NP-NRModel-MAR-WILDFIRES Modifi'!V:V, AC1071)=0, "Missing", "")</f>
        <v/>
      </c>
    </row>
    <row r="1072" spans="1:30" hidden="1" x14ac:dyDescent="0.3">
      <c r="A1072" s="24">
        <v>2425000000</v>
      </c>
      <c r="B1072" s="40">
        <v>24021</v>
      </c>
      <c r="C1072" s="25"/>
      <c r="D1072" s="25"/>
      <c r="E1072" s="25"/>
      <c r="F1072" s="25"/>
      <c r="G1072" s="25" t="s">
        <v>12</v>
      </c>
      <c r="H1072" s="25">
        <v>102.809097027344</v>
      </c>
      <c r="I1072" s="25">
        <v>153</v>
      </c>
      <c r="J1072" s="25">
        <v>0.67195488253166502</v>
      </c>
      <c r="K1072" s="25"/>
      <c r="L1072" s="25"/>
      <c r="M1072" s="25">
        <v>10472</v>
      </c>
      <c r="N1072" s="26">
        <v>27515</v>
      </c>
      <c r="O1072" s="24">
        <v>2425000000</v>
      </c>
      <c r="P1072" s="25">
        <v>24021</v>
      </c>
      <c r="Q1072" s="25"/>
      <c r="R1072" s="25"/>
      <c r="S1072" s="25"/>
      <c r="T1072" s="25"/>
      <c r="U1072" s="25" t="s">
        <v>12</v>
      </c>
      <c r="V1072" s="25">
        <v>245.70882279980199</v>
      </c>
      <c r="W1072" s="25">
        <v>365</v>
      </c>
      <c r="X1072" s="25">
        <v>0.67317485698576096</v>
      </c>
      <c r="Y1072" s="25">
        <v>10472</v>
      </c>
      <c r="Z1072" s="27">
        <v>27515</v>
      </c>
      <c r="AA1072" s="28">
        <f t="shared" si="32"/>
        <v>2.73476090469555E-3</v>
      </c>
      <c r="AC1072" t="str">
        <f t="shared" si="33"/>
        <v>2425000000-24021-VOC</v>
      </c>
      <c r="AD1072" t="str">
        <f>IF(COUNTIF('NP-NRModel-MAR-WILDFIRES Modifi'!V:V, AC1072)=0, "Missing", "")</f>
        <v/>
      </c>
    </row>
    <row r="1073" spans="1:30" hidden="1" x14ac:dyDescent="0.3">
      <c r="A1073" s="24">
        <v>2425000000</v>
      </c>
      <c r="B1073" s="40">
        <v>24031</v>
      </c>
      <c r="C1073" s="25"/>
      <c r="D1073" s="25"/>
      <c r="E1073" s="25"/>
      <c r="F1073" s="25"/>
      <c r="G1073" s="25" t="s">
        <v>12</v>
      </c>
      <c r="H1073" s="25">
        <v>61.938460277227499</v>
      </c>
      <c r="I1073" s="25">
        <v>153</v>
      </c>
      <c r="J1073" s="25">
        <v>0.40482653775965699</v>
      </c>
      <c r="K1073" s="25"/>
      <c r="L1073" s="25"/>
      <c r="M1073" s="25">
        <v>10472</v>
      </c>
      <c r="N1073" s="26">
        <v>27647</v>
      </c>
      <c r="O1073" s="24">
        <v>2425000000</v>
      </c>
      <c r="P1073" s="25">
        <v>24031</v>
      </c>
      <c r="Q1073" s="25"/>
      <c r="R1073" s="25"/>
      <c r="S1073" s="25"/>
      <c r="T1073" s="25"/>
      <c r="U1073" s="25" t="s">
        <v>12</v>
      </c>
      <c r="V1073" s="25">
        <v>148.029956499881</v>
      </c>
      <c r="W1073" s="25">
        <v>365</v>
      </c>
      <c r="X1073" s="25">
        <v>0.40556152465720802</v>
      </c>
      <c r="Y1073" s="25">
        <v>10472</v>
      </c>
      <c r="Z1073" s="27">
        <v>27647</v>
      </c>
      <c r="AA1073" s="28">
        <f t="shared" si="32"/>
        <v>2.7347609046955469E-3</v>
      </c>
      <c r="AC1073" t="str">
        <f t="shared" si="33"/>
        <v>2425000000-24031-VOC</v>
      </c>
      <c r="AD1073" t="str">
        <f>IF(COUNTIF('NP-NRModel-MAR-WILDFIRES Modifi'!V:V, AC1073)=0, "Missing", "")</f>
        <v/>
      </c>
    </row>
    <row r="1074" spans="1:30" hidden="1" x14ac:dyDescent="0.3">
      <c r="A1074" s="24">
        <v>2425000000</v>
      </c>
      <c r="B1074" s="40">
        <v>24033</v>
      </c>
      <c r="C1074" s="25"/>
      <c r="D1074" s="25"/>
      <c r="E1074" s="25"/>
      <c r="F1074" s="25"/>
      <c r="G1074" s="25" t="s">
        <v>12</v>
      </c>
      <c r="H1074" s="25">
        <v>314.427323794541</v>
      </c>
      <c r="I1074" s="25">
        <v>153</v>
      </c>
      <c r="J1074" s="25">
        <v>2.0550805476767402</v>
      </c>
      <c r="K1074" s="25"/>
      <c r="L1074" s="25"/>
      <c r="M1074" s="25">
        <v>10472</v>
      </c>
      <c r="N1074" s="26">
        <v>27676</v>
      </c>
      <c r="O1074" s="24">
        <v>2425000000</v>
      </c>
      <c r="P1074" s="25">
        <v>24033</v>
      </c>
      <c r="Q1074" s="25"/>
      <c r="R1074" s="25"/>
      <c r="S1074" s="25"/>
      <c r="T1074" s="25"/>
      <c r="U1074" s="25" t="s">
        <v>12</v>
      </c>
      <c r="V1074" s="25">
        <v>751.46625949940199</v>
      </c>
      <c r="W1074" s="25">
        <v>365</v>
      </c>
      <c r="X1074" s="25">
        <v>2.0588116698613699</v>
      </c>
      <c r="Y1074" s="25">
        <v>10472</v>
      </c>
      <c r="Z1074" s="27">
        <v>27676</v>
      </c>
      <c r="AA1074" s="28">
        <f t="shared" si="32"/>
        <v>2.7347609046955161E-3</v>
      </c>
      <c r="AC1074" t="str">
        <f t="shared" si="33"/>
        <v>2425000000-24033-VOC</v>
      </c>
      <c r="AD1074" t="str">
        <f>IF(COUNTIF('NP-NRModel-MAR-WILDFIRES Modifi'!V:V, AC1074)=0, "Missing", "")</f>
        <v/>
      </c>
    </row>
    <row r="1075" spans="1:30" hidden="1" x14ac:dyDescent="0.3">
      <c r="A1075" s="24">
        <v>2425000000</v>
      </c>
      <c r="B1075" s="40">
        <v>51013</v>
      </c>
      <c r="C1075" s="25"/>
      <c r="D1075" s="25"/>
      <c r="E1075" s="25"/>
      <c r="F1075" s="25"/>
      <c r="G1075" s="25" t="s">
        <v>12</v>
      </c>
      <c r="H1075" s="25">
        <v>1.3828349152080901</v>
      </c>
      <c r="I1075" s="25">
        <v>153</v>
      </c>
      <c r="J1075" s="25">
        <v>9.0381367007064898E-3</v>
      </c>
      <c r="K1075" s="25"/>
      <c r="L1075" s="25"/>
      <c r="M1075" s="25">
        <v>10472</v>
      </c>
      <c r="N1075" s="26">
        <v>65245</v>
      </c>
      <c r="O1075" s="24">
        <v>2425000000</v>
      </c>
      <c r="P1075" s="25">
        <v>51013</v>
      </c>
      <c r="Q1075" s="25"/>
      <c r="R1075" s="25"/>
      <c r="S1075" s="25"/>
      <c r="T1075" s="25"/>
      <c r="U1075" s="25" t="s">
        <v>12</v>
      </c>
      <c r="V1075" s="25">
        <v>3.3049092829973699</v>
      </c>
      <c r="W1075" s="25">
        <v>365</v>
      </c>
      <c r="X1075" s="25">
        <v>9.0545459808147096E-3</v>
      </c>
      <c r="Y1075" s="25">
        <v>10472</v>
      </c>
      <c r="Z1075" s="27">
        <v>65245</v>
      </c>
      <c r="AA1075" s="28">
        <f t="shared" si="32"/>
        <v>2.734760904695514E-3</v>
      </c>
      <c r="AC1075" t="str">
        <f t="shared" si="33"/>
        <v>2425000000-51013-VOC</v>
      </c>
      <c r="AD1075" t="str">
        <f>IF(COUNTIF('NP-NRModel-MAR-WILDFIRES Modifi'!V:V, AC1075)=0, "Missing", "")</f>
        <v/>
      </c>
    </row>
    <row r="1076" spans="1:30" hidden="1" x14ac:dyDescent="0.3">
      <c r="A1076" s="24">
        <v>2425000000</v>
      </c>
      <c r="B1076" s="40">
        <v>51059</v>
      </c>
      <c r="C1076" s="25"/>
      <c r="D1076" s="25"/>
      <c r="E1076" s="25"/>
      <c r="F1076" s="25"/>
      <c r="G1076" s="25" t="s">
        <v>12</v>
      </c>
      <c r="H1076" s="25">
        <v>15.882463149136299</v>
      </c>
      <c r="I1076" s="25">
        <v>153</v>
      </c>
      <c r="J1076" s="25">
        <v>0.103806948687165</v>
      </c>
      <c r="K1076" s="25"/>
      <c r="L1076" s="25"/>
      <c r="M1076" s="25">
        <v>10472</v>
      </c>
      <c r="N1076" s="26">
        <v>65754</v>
      </c>
      <c r="O1076" s="24">
        <v>2425000000</v>
      </c>
      <c r="P1076" s="25">
        <v>51059</v>
      </c>
      <c r="Q1076" s="25"/>
      <c r="R1076" s="25"/>
      <c r="S1076" s="25"/>
      <c r="T1076" s="25"/>
      <c r="U1076" s="25" t="s">
        <v>12</v>
      </c>
      <c r="V1076" s="25">
        <v>37.9583269999696</v>
      </c>
      <c r="W1076" s="25">
        <v>365</v>
      </c>
      <c r="X1076" s="25">
        <v>0.10399541643827299</v>
      </c>
      <c r="Y1076" s="25">
        <v>10472</v>
      </c>
      <c r="Z1076" s="27">
        <v>65754</v>
      </c>
      <c r="AA1076" s="28">
        <f t="shared" si="32"/>
        <v>2.7347609046955135E-3</v>
      </c>
      <c r="AC1076" t="str">
        <f t="shared" si="33"/>
        <v>2425000000-51059-VOC</v>
      </c>
      <c r="AD1076" t="str">
        <f>IF(COUNTIF('NP-NRModel-MAR-WILDFIRES Modifi'!V:V, AC1076)=0, "Missing", "")</f>
        <v/>
      </c>
    </row>
    <row r="1077" spans="1:30" hidden="1" x14ac:dyDescent="0.3">
      <c r="A1077" s="24">
        <v>2425000000</v>
      </c>
      <c r="B1077" s="40">
        <v>51107</v>
      </c>
      <c r="C1077" s="25"/>
      <c r="D1077" s="25"/>
      <c r="E1077" s="25"/>
      <c r="F1077" s="25"/>
      <c r="G1077" s="25" t="s">
        <v>12</v>
      </c>
      <c r="H1077" s="25">
        <v>9.1562467187914294</v>
      </c>
      <c r="I1077" s="25">
        <v>153</v>
      </c>
      <c r="J1077" s="25">
        <v>5.9844749796022403E-2</v>
      </c>
      <c r="K1077" s="25"/>
      <c r="L1077" s="25"/>
      <c r="M1077" s="25">
        <v>10472</v>
      </c>
      <c r="N1077" s="26">
        <v>66322</v>
      </c>
      <c r="O1077" s="24">
        <v>2425000000</v>
      </c>
      <c r="P1077" s="25">
        <v>51107</v>
      </c>
      <c r="Q1077" s="25"/>
      <c r="R1077" s="25"/>
      <c r="S1077" s="25"/>
      <c r="T1077" s="25"/>
      <c r="U1077" s="25" t="s">
        <v>12</v>
      </c>
      <c r="V1077" s="25">
        <v>21.8829915599825</v>
      </c>
      <c r="W1077" s="25">
        <v>365</v>
      </c>
      <c r="X1077" s="25">
        <v>5.9953401534198598E-2</v>
      </c>
      <c r="Y1077" s="25">
        <v>10472</v>
      </c>
      <c r="Z1077" s="27">
        <v>66322</v>
      </c>
      <c r="AA1077" s="28">
        <f t="shared" si="32"/>
        <v>2.7347609046955309E-3</v>
      </c>
      <c r="AC1077" t="str">
        <f t="shared" si="33"/>
        <v>2425000000-51107-VOC</v>
      </c>
      <c r="AD1077" t="str">
        <f>IF(COUNTIF('NP-NRModel-MAR-WILDFIRES Modifi'!V:V, AC1077)=0, "Missing", "")</f>
        <v/>
      </c>
    </row>
    <row r="1078" spans="1:30" hidden="1" x14ac:dyDescent="0.3">
      <c r="A1078" s="24">
        <v>2425000000</v>
      </c>
      <c r="B1078" s="40">
        <v>51153</v>
      </c>
      <c r="C1078" s="25"/>
      <c r="D1078" s="25"/>
      <c r="E1078" s="25"/>
      <c r="F1078" s="25"/>
      <c r="G1078" s="25" t="s">
        <v>12</v>
      </c>
      <c r="H1078" s="25">
        <v>1.3157070064794101</v>
      </c>
      <c r="I1078" s="25">
        <v>153</v>
      </c>
      <c r="J1078" s="25">
        <v>8.5993921992118891E-3</v>
      </c>
      <c r="K1078" s="25"/>
      <c r="L1078" s="25"/>
      <c r="M1078" s="25">
        <v>10472</v>
      </c>
      <c r="N1078" s="26">
        <v>66797</v>
      </c>
      <c r="O1078" s="24">
        <v>2425000000</v>
      </c>
      <c r="P1078" s="25">
        <v>51153</v>
      </c>
      <c r="Q1078" s="25"/>
      <c r="R1078" s="25"/>
      <c r="S1078" s="25"/>
      <c r="T1078" s="25"/>
      <c r="U1078" s="25" t="s">
        <v>12</v>
      </c>
      <c r="V1078" s="25">
        <v>3.1444767929974802</v>
      </c>
      <c r="W1078" s="25">
        <v>365</v>
      </c>
      <c r="X1078" s="25">
        <v>8.6150049123218803E-3</v>
      </c>
      <c r="Y1078" s="25">
        <v>10472</v>
      </c>
      <c r="Z1078" s="27">
        <v>66797</v>
      </c>
      <c r="AA1078" s="28">
        <f t="shared" si="32"/>
        <v>2.7347609046955304E-3</v>
      </c>
      <c r="AC1078" t="str">
        <f t="shared" si="33"/>
        <v>2425000000-51153-VOC</v>
      </c>
      <c r="AD1078" t="str">
        <f>IF(COUNTIF('NP-NRModel-MAR-WILDFIRES Modifi'!V:V, AC1078)=0, "Missing", "")</f>
        <v/>
      </c>
    </row>
    <row r="1079" spans="1:30" hidden="1" x14ac:dyDescent="0.3">
      <c r="A1079" s="24">
        <v>2425000000</v>
      </c>
      <c r="B1079" s="40">
        <v>51510</v>
      </c>
      <c r="C1079" s="25"/>
      <c r="D1079" s="25"/>
      <c r="E1079" s="25"/>
      <c r="F1079" s="25"/>
      <c r="G1079" s="25" t="s">
        <v>12</v>
      </c>
      <c r="H1079" s="25">
        <v>10.673337450201601</v>
      </c>
      <c r="I1079" s="25">
        <v>153</v>
      </c>
      <c r="J1079" s="25">
        <v>6.9760375491513996E-2</v>
      </c>
      <c r="K1079" s="25"/>
      <c r="L1079" s="25"/>
      <c r="M1079" s="25">
        <v>10472</v>
      </c>
      <c r="N1079" s="26">
        <v>67350</v>
      </c>
      <c r="O1079" s="24">
        <v>2425000000</v>
      </c>
      <c r="P1079" s="25">
        <v>51510</v>
      </c>
      <c r="Q1079" s="25"/>
      <c r="R1079" s="25"/>
      <c r="S1079" s="25"/>
      <c r="T1079" s="25"/>
      <c r="U1079" s="25" t="s">
        <v>12</v>
      </c>
      <c r="V1079" s="25">
        <v>25.508765819979502</v>
      </c>
      <c r="W1079" s="25">
        <v>365</v>
      </c>
      <c r="X1079" s="25">
        <v>6.98870296437797E-2</v>
      </c>
      <c r="Y1079" s="25">
        <v>10472</v>
      </c>
      <c r="Z1079" s="27">
        <v>67350</v>
      </c>
      <c r="AA1079" s="28">
        <f t="shared" si="32"/>
        <v>2.7347609046955474E-3</v>
      </c>
      <c r="AC1079" t="str">
        <f t="shared" si="33"/>
        <v>2425000000-51510-VOC</v>
      </c>
      <c r="AD1079" t="str">
        <f>IF(COUNTIF('NP-NRModel-MAR-WILDFIRES Modifi'!V:V, AC1079)=0, "Missing", "")</f>
        <v/>
      </c>
    </row>
    <row r="1080" spans="1:30" hidden="1" x14ac:dyDescent="0.3">
      <c r="A1080" s="24">
        <v>2425000000</v>
      </c>
      <c r="B1080" s="40">
        <v>51600</v>
      </c>
      <c r="C1080" s="25"/>
      <c r="D1080" s="25"/>
      <c r="E1080" s="25"/>
      <c r="F1080" s="25"/>
      <c r="G1080" s="25" t="s">
        <v>12</v>
      </c>
      <c r="H1080" s="25">
        <v>0.322213960642383</v>
      </c>
      <c r="I1080" s="25">
        <v>153</v>
      </c>
      <c r="J1080" s="25">
        <v>2.1059735989698201E-3</v>
      </c>
      <c r="K1080" s="25"/>
      <c r="L1080" s="25"/>
      <c r="M1080" s="25">
        <v>10472</v>
      </c>
      <c r="N1080" s="26">
        <v>67551</v>
      </c>
      <c r="O1080" s="24">
        <v>2425000000</v>
      </c>
      <c r="P1080" s="25">
        <v>51600</v>
      </c>
      <c r="Q1080" s="25"/>
      <c r="R1080" s="25"/>
      <c r="S1080" s="25"/>
      <c r="T1080" s="25"/>
      <c r="U1080" s="25" t="s">
        <v>12</v>
      </c>
      <c r="V1080" s="25">
        <v>0.77007594899938103</v>
      </c>
      <c r="W1080" s="25">
        <v>365</v>
      </c>
      <c r="X1080" s="25">
        <v>2.1097971205462402E-3</v>
      </c>
      <c r="Y1080" s="25">
        <v>10472</v>
      </c>
      <c r="Z1080" s="27">
        <v>67551</v>
      </c>
      <c r="AA1080" s="28">
        <f t="shared" si="32"/>
        <v>2.7347609046955352E-3</v>
      </c>
      <c r="AC1080" t="str">
        <f t="shared" si="33"/>
        <v>2425000000-51600-VOC</v>
      </c>
      <c r="AD1080" t="str">
        <f>IF(COUNTIF('NP-NRModel-MAR-WILDFIRES Modifi'!V:V, AC1080)=0, "Missing", "")</f>
        <v/>
      </c>
    </row>
    <row r="1081" spans="1:30" hidden="1" x14ac:dyDescent="0.3">
      <c r="A1081" s="24">
        <v>2425000000</v>
      </c>
      <c r="B1081" s="40">
        <v>51610</v>
      </c>
      <c r="C1081" s="25"/>
      <c r="D1081" s="25"/>
      <c r="E1081" s="25"/>
      <c r="F1081" s="25"/>
      <c r="G1081" s="25" t="s">
        <v>12</v>
      </c>
      <c r="H1081" s="25">
        <v>9.3979071801726294E-2</v>
      </c>
      <c r="I1081" s="25">
        <v>153</v>
      </c>
      <c r="J1081" s="25">
        <v>6.1424229935768803E-4</v>
      </c>
      <c r="K1081" s="25"/>
      <c r="L1081" s="25"/>
      <c r="M1081" s="25">
        <v>10472</v>
      </c>
      <c r="N1081" s="26">
        <v>67572</v>
      </c>
      <c r="O1081" s="24">
        <v>2425000000</v>
      </c>
      <c r="P1081" s="25">
        <v>51610</v>
      </c>
      <c r="Q1081" s="25"/>
      <c r="R1081" s="25"/>
      <c r="S1081" s="25"/>
      <c r="T1081" s="25"/>
      <c r="U1081" s="25" t="s">
        <v>12</v>
      </c>
      <c r="V1081" s="25">
        <v>0.22460548499982</v>
      </c>
      <c r="W1081" s="25">
        <v>365</v>
      </c>
      <c r="X1081" s="25">
        <v>6.1535749315019198E-4</v>
      </c>
      <c r="Y1081" s="25">
        <v>10472</v>
      </c>
      <c r="Z1081" s="27">
        <v>67572</v>
      </c>
      <c r="AA1081" s="28">
        <f t="shared" si="32"/>
        <v>2.7347609046955391E-3</v>
      </c>
      <c r="AC1081" t="str">
        <f t="shared" si="33"/>
        <v>2425000000-51610-VOC</v>
      </c>
      <c r="AD1081" t="str">
        <f>IF(COUNTIF('NP-NRModel-MAR-WILDFIRES Modifi'!V:V, AC1081)=0, "Missing", "")</f>
        <v/>
      </c>
    </row>
    <row r="1082" spans="1:30" hidden="1" x14ac:dyDescent="0.3">
      <c r="A1082" s="24">
        <v>2425000000</v>
      </c>
      <c r="B1082" s="40">
        <v>51683</v>
      </c>
      <c r="C1082" s="25"/>
      <c r="D1082" s="25"/>
      <c r="E1082" s="25"/>
      <c r="F1082" s="25"/>
      <c r="G1082" s="25" t="s">
        <v>12</v>
      </c>
      <c r="H1082" s="25">
        <v>1.70504887585047</v>
      </c>
      <c r="I1082" s="25">
        <v>153</v>
      </c>
      <c r="J1082" s="25">
        <v>1.1144110299676199E-2</v>
      </c>
      <c r="K1082" s="25"/>
      <c r="L1082" s="25"/>
      <c r="M1082" s="25">
        <v>10472</v>
      </c>
      <c r="N1082" s="26">
        <v>67777</v>
      </c>
      <c r="O1082" s="24">
        <v>2425000000</v>
      </c>
      <c r="P1082" s="25">
        <v>51683</v>
      </c>
      <c r="Q1082" s="25"/>
      <c r="R1082" s="25"/>
      <c r="S1082" s="25"/>
      <c r="T1082" s="25"/>
      <c r="U1082" s="25" t="s">
        <v>12</v>
      </c>
      <c r="V1082" s="25">
        <v>4.0749852319967399</v>
      </c>
      <c r="W1082" s="25">
        <v>365</v>
      </c>
      <c r="X1082" s="25">
        <v>1.1164343101360901E-2</v>
      </c>
      <c r="Y1082" s="25">
        <v>10472</v>
      </c>
      <c r="Z1082" s="27">
        <v>67777</v>
      </c>
      <c r="AA1082" s="28">
        <f t="shared" si="32"/>
        <v>2.7347609046954983E-3</v>
      </c>
      <c r="AC1082" t="str">
        <f t="shared" si="33"/>
        <v>2425000000-51683-VOC</v>
      </c>
      <c r="AD1082" t="str">
        <f>IF(COUNTIF('NP-NRModel-MAR-WILDFIRES Modifi'!V:V, AC1082)=0, "Missing", "")</f>
        <v/>
      </c>
    </row>
    <row r="1083" spans="1:30" hidden="1" x14ac:dyDescent="0.3">
      <c r="A1083" s="24">
        <v>2460030999</v>
      </c>
      <c r="B1083" s="40">
        <v>11001</v>
      </c>
      <c r="C1083" s="25"/>
      <c r="D1083" s="25"/>
      <c r="E1083" s="25"/>
      <c r="F1083" s="25"/>
      <c r="G1083" s="25" t="s">
        <v>12</v>
      </c>
      <c r="H1083" s="25">
        <v>5.9401333333250301</v>
      </c>
      <c r="I1083" s="25">
        <v>153</v>
      </c>
      <c r="J1083" s="25">
        <v>3.8824400871405401E-2</v>
      </c>
      <c r="K1083" s="25"/>
      <c r="L1083" s="25"/>
      <c r="M1083" s="25">
        <v>10472</v>
      </c>
      <c r="N1083" s="26">
        <v>7350</v>
      </c>
      <c r="O1083" s="24">
        <v>2460030999</v>
      </c>
      <c r="P1083" s="25">
        <v>11001</v>
      </c>
      <c r="Q1083" s="25"/>
      <c r="R1083" s="25"/>
      <c r="S1083" s="25"/>
      <c r="T1083" s="25"/>
      <c r="U1083" s="25" t="s">
        <v>12</v>
      </c>
      <c r="V1083" s="25">
        <v>14.256319999979899</v>
      </c>
      <c r="W1083" s="25">
        <v>365</v>
      </c>
      <c r="X1083" s="25">
        <v>3.90584109588493E-2</v>
      </c>
      <c r="Y1083" s="25">
        <v>10472</v>
      </c>
      <c r="Z1083" s="27">
        <v>7350</v>
      </c>
      <c r="AA1083" s="28">
        <f t="shared" si="32"/>
        <v>2.72331154684099E-3</v>
      </c>
      <c r="AC1083" t="str">
        <f t="shared" si="33"/>
        <v>2460030999-11001-VOC</v>
      </c>
      <c r="AD1083" t="str">
        <f>IF(COUNTIF('NP-NRModel-MAR-WILDFIRES Modifi'!V:V, AC1083)=0, "Missing", "")</f>
        <v/>
      </c>
    </row>
    <row r="1084" spans="1:30" hidden="1" x14ac:dyDescent="0.3">
      <c r="A1084" s="24">
        <v>2460030999</v>
      </c>
      <c r="B1084" s="40">
        <v>24009</v>
      </c>
      <c r="C1084" s="25"/>
      <c r="D1084" s="25"/>
      <c r="E1084" s="25"/>
      <c r="F1084" s="25"/>
      <c r="G1084" s="25" t="s">
        <v>12</v>
      </c>
      <c r="H1084" s="25">
        <v>0.77559999999891305</v>
      </c>
      <c r="I1084" s="25">
        <v>153</v>
      </c>
      <c r="J1084" s="25">
        <v>5.0692810457445298E-3</v>
      </c>
      <c r="K1084" s="25"/>
      <c r="L1084" s="25"/>
      <c r="M1084" s="25">
        <v>10472</v>
      </c>
      <c r="N1084" s="26">
        <v>27365</v>
      </c>
      <c r="O1084" s="24">
        <v>2460030999</v>
      </c>
      <c r="P1084" s="25">
        <v>24009</v>
      </c>
      <c r="Q1084" s="25"/>
      <c r="R1084" s="25"/>
      <c r="S1084" s="25"/>
      <c r="T1084" s="25"/>
      <c r="U1084" s="25" t="s">
        <v>12</v>
      </c>
      <c r="V1084" s="25">
        <v>1.8614399999973801</v>
      </c>
      <c r="W1084" s="25">
        <v>365</v>
      </c>
      <c r="X1084" s="25">
        <v>5.09983561643118E-3</v>
      </c>
      <c r="Y1084" s="25">
        <v>10472</v>
      </c>
      <c r="Z1084" s="27">
        <v>27365</v>
      </c>
      <c r="AA1084" s="28">
        <f t="shared" si="32"/>
        <v>2.7233115468409752E-3</v>
      </c>
      <c r="AC1084" t="str">
        <f t="shared" si="33"/>
        <v>2460030999-24009-VOC</v>
      </c>
      <c r="AD1084" t="str">
        <f>IF(COUNTIF('NP-NRModel-MAR-WILDFIRES Modifi'!V:V, AC1084)=0, "Missing", "")</f>
        <v/>
      </c>
    </row>
    <row r="1085" spans="1:30" hidden="1" x14ac:dyDescent="0.3">
      <c r="A1085" s="24">
        <v>2460030999</v>
      </c>
      <c r="B1085" s="40">
        <v>24017</v>
      </c>
      <c r="C1085" s="25"/>
      <c r="D1085" s="25"/>
      <c r="E1085" s="25"/>
      <c r="F1085" s="25"/>
      <c r="G1085" s="25" t="s">
        <v>12</v>
      </c>
      <c r="H1085" s="25">
        <v>1.3702999999980801</v>
      </c>
      <c r="I1085" s="25">
        <v>153</v>
      </c>
      <c r="J1085" s="25">
        <v>8.9562091503142607E-3</v>
      </c>
      <c r="K1085" s="25"/>
      <c r="L1085" s="25"/>
      <c r="M1085" s="25">
        <v>10472</v>
      </c>
      <c r="N1085" s="26">
        <v>27467</v>
      </c>
      <c r="O1085" s="24">
        <v>2460030999</v>
      </c>
      <c r="P1085" s="25">
        <v>24017</v>
      </c>
      <c r="Q1085" s="25"/>
      <c r="R1085" s="25"/>
      <c r="S1085" s="25"/>
      <c r="T1085" s="25"/>
      <c r="U1085" s="25" t="s">
        <v>12</v>
      </c>
      <c r="V1085" s="25">
        <v>3.28871999999539</v>
      </c>
      <c r="W1085" s="25">
        <v>365</v>
      </c>
      <c r="X1085" s="25">
        <v>9.0101917808092999E-3</v>
      </c>
      <c r="Y1085" s="25">
        <v>10472</v>
      </c>
      <c r="Z1085" s="27">
        <v>27467</v>
      </c>
      <c r="AA1085" s="28">
        <f t="shared" si="32"/>
        <v>2.723311546840964E-3</v>
      </c>
      <c r="AC1085" t="str">
        <f t="shared" si="33"/>
        <v>2460030999-24017-VOC</v>
      </c>
      <c r="AD1085" t="str">
        <f>IF(COUNTIF('NP-NRModel-MAR-WILDFIRES Modifi'!V:V, AC1085)=0, "Missing", "")</f>
        <v/>
      </c>
    </row>
    <row r="1086" spans="1:30" hidden="1" x14ac:dyDescent="0.3">
      <c r="A1086" s="24">
        <v>2460030999</v>
      </c>
      <c r="B1086" s="40">
        <v>24021</v>
      </c>
      <c r="C1086" s="25"/>
      <c r="D1086" s="25"/>
      <c r="E1086" s="25"/>
      <c r="F1086" s="25"/>
      <c r="G1086" s="25" t="s">
        <v>12</v>
      </c>
      <c r="H1086" s="25">
        <v>2.2096749999969001</v>
      </c>
      <c r="I1086" s="25">
        <v>153</v>
      </c>
      <c r="J1086" s="25">
        <v>1.44423202614177E-2</v>
      </c>
      <c r="K1086" s="25"/>
      <c r="L1086" s="25"/>
      <c r="M1086" s="25">
        <v>10472</v>
      </c>
      <c r="N1086" s="26">
        <v>27516</v>
      </c>
      <c r="O1086" s="24">
        <v>2460030999</v>
      </c>
      <c r="P1086" s="25">
        <v>24021</v>
      </c>
      <c r="Q1086" s="25"/>
      <c r="R1086" s="25"/>
      <c r="S1086" s="25"/>
      <c r="T1086" s="25"/>
      <c r="U1086" s="25" t="s">
        <v>12</v>
      </c>
      <c r="V1086" s="25">
        <v>5.30321999999257</v>
      </c>
      <c r="W1086" s="25">
        <v>365</v>
      </c>
      <c r="X1086" s="25">
        <v>1.45293698629933E-2</v>
      </c>
      <c r="Y1086" s="25">
        <v>10472</v>
      </c>
      <c r="Z1086" s="27">
        <v>27516</v>
      </c>
      <c r="AA1086" s="28">
        <f t="shared" si="32"/>
        <v>2.7233115468409635E-3</v>
      </c>
      <c r="AC1086" t="str">
        <f t="shared" si="33"/>
        <v>2460030999-24021-VOC</v>
      </c>
      <c r="AD1086" t="str">
        <f>IF(COUNTIF('NP-NRModel-MAR-WILDFIRES Modifi'!V:V, AC1086)=0, "Missing", "")</f>
        <v/>
      </c>
    </row>
    <row r="1087" spans="1:30" hidden="1" x14ac:dyDescent="0.3">
      <c r="A1087" s="24">
        <v>2460030999</v>
      </c>
      <c r="B1087" s="40">
        <v>24031</v>
      </c>
      <c r="C1087" s="25"/>
      <c r="D1087" s="25"/>
      <c r="E1087" s="25"/>
      <c r="F1087" s="25"/>
      <c r="G1087" s="25" t="s">
        <v>12</v>
      </c>
      <c r="H1087" s="25">
        <v>8.7651333333210406</v>
      </c>
      <c r="I1087" s="25">
        <v>153</v>
      </c>
      <c r="J1087" s="25">
        <v>5.7288453158961097E-2</v>
      </c>
      <c r="K1087" s="25"/>
      <c r="L1087" s="25"/>
      <c r="M1087" s="25">
        <v>10472</v>
      </c>
      <c r="N1087" s="26">
        <v>27648</v>
      </c>
      <c r="O1087" s="24">
        <v>2460030999</v>
      </c>
      <c r="P1087" s="25">
        <v>24031</v>
      </c>
      <c r="Q1087" s="25"/>
      <c r="R1087" s="25"/>
      <c r="S1087" s="25"/>
      <c r="T1087" s="25"/>
      <c r="U1087" s="25" t="s">
        <v>12</v>
      </c>
      <c r="V1087" s="25">
        <v>21.036319999970601</v>
      </c>
      <c r="W1087" s="25">
        <v>365</v>
      </c>
      <c r="X1087" s="25">
        <v>5.7633753424577099E-2</v>
      </c>
      <c r="Y1087" s="25">
        <v>10472</v>
      </c>
      <c r="Z1087" s="27">
        <v>27648</v>
      </c>
      <c r="AA1087" s="28">
        <f t="shared" si="32"/>
        <v>2.7233115468409475E-3</v>
      </c>
      <c r="AC1087" t="str">
        <f t="shared" si="33"/>
        <v>2460030999-24031-VOC</v>
      </c>
      <c r="AD1087" t="str">
        <f>IF(COUNTIF('NP-NRModel-MAR-WILDFIRES Modifi'!V:V, AC1087)=0, "Missing", "")</f>
        <v/>
      </c>
    </row>
    <row r="1088" spans="1:30" hidden="1" x14ac:dyDescent="0.3">
      <c r="A1088" s="24">
        <v>2460030999</v>
      </c>
      <c r="B1088" s="40">
        <v>24033</v>
      </c>
      <c r="C1088" s="25"/>
      <c r="D1088" s="25"/>
      <c r="E1088" s="25"/>
      <c r="F1088" s="25"/>
      <c r="G1088" s="25" t="s">
        <v>12</v>
      </c>
      <c r="H1088" s="25">
        <v>7.5800999999894003</v>
      </c>
      <c r="I1088" s="25">
        <v>153</v>
      </c>
      <c r="J1088" s="25">
        <v>4.95431372548326E-2</v>
      </c>
      <c r="K1088" s="25"/>
      <c r="L1088" s="25"/>
      <c r="M1088" s="25">
        <v>10472</v>
      </c>
      <c r="N1088" s="26">
        <v>27677</v>
      </c>
      <c r="O1088" s="24">
        <v>2460030999</v>
      </c>
      <c r="P1088" s="25">
        <v>24033</v>
      </c>
      <c r="Q1088" s="25"/>
      <c r="R1088" s="25"/>
      <c r="S1088" s="25"/>
      <c r="T1088" s="25"/>
      <c r="U1088" s="25" t="s">
        <v>12</v>
      </c>
      <c r="V1088" s="25">
        <v>18.1922399999746</v>
      </c>
      <c r="W1088" s="25">
        <v>365</v>
      </c>
      <c r="X1088" s="25">
        <v>4.9841753424587999E-2</v>
      </c>
      <c r="Y1088" s="25">
        <v>10472</v>
      </c>
      <c r="Z1088" s="27">
        <v>27677</v>
      </c>
      <c r="AA1088" s="28">
        <f t="shared" si="32"/>
        <v>2.7233115468409484E-3</v>
      </c>
      <c r="AC1088" t="str">
        <f t="shared" si="33"/>
        <v>2460030999-24033-VOC</v>
      </c>
      <c r="AD1088" t="str">
        <f>IF(COUNTIF('NP-NRModel-MAR-WILDFIRES Modifi'!V:V, AC1088)=0, "Missing", "")</f>
        <v/>
      </c>
    </row>
    <row r="1089" spans="1:30" hidden="1" x14ac:dyDescent="0.3">
      <c r="A1089" s="24">
        <v>2460030999</v>
      </c>
      <c r="B1089" s="40">
        <v>51013</v>
      </c>
      <c r="C1089" s="25"/>
      <c r="D1089" s="25"/>
      <c r="E1089" s="25"/>
      <c r="F1089" s="25"/>
      <c r="G1089" s="25" t="s">
        <v>12</v>
      </c>
      <c r="H1089" s="25">
        <v>2.0009916666638601</v>
      </c>
      <c r="I1089" s="25">
        <v>153</v>
      </c>
      <c r="J1089" s="25">
        <v>1.3078376906299699E-2</v>
      </c>
      <c r="K1089" s="25"/>
      <c r="L1089" s="25"/>
      <c r="M1089" s="25">
        <v>10472</v>
      </c>
      <c r="N1089" s="26">
        <v>65246</v>
      </c>
      <c r="O1089" s="24">
        <v>2460030999</v>
      </c>
      <c r="P1089" s="25">
        <v>51013</v>
      </c>
      <c r="Q1089" s="25"/>
      <c r="R1089" s="25"/>
      <c r="S1089" s="25"/>
      <c r="T1089" s="25"/>
      <c r="U1089" s="25" t="s">
        <v>12</v>
      </c>
      <c r="V1089" s="25">
        <v>4.8023799999932999</v>
      </c>
      <c r="W1089" s="25">
        <v>365</v>
      </c>
      <c r="X1089" s="25">
        <v>1.3157205479433699E-2</v>
      </c>
      <c r="Y1089" s="25">
        <v>10472</v>
      </c>
      <c r="Z1089" s="27">
        <v>65246</v>
      </c>
      <c r="AA1089" s="28">
        <f t="shared" si="32"/>
        <v>2.7233115468409301E-3</v>
      </c>
      <c r="AC1089" t="str">
        <f t="shared" si="33"/>
        <v>2460030999-51013-VOC</v>
      </c>
      <c r="AD1089" t="str">
        <f>IF(COUNTIF('NP-NRModel-MAR-WILDFIRES Modifi'!V:V, AC1089)=0, "Missing", "")</f>
        <v/>
      </c>
    </row>
    <row r="1090" spans="1:30" hidden="1" x14ac:dyDescent="0.3">
      <c r="A1090" s="24">
        <v>2460030999</v>
      </c>
      <c r="B1090" s="40">
        <v>51059</v>
      </c>
      <c r="C1090" s="25"/>
      <c r="D1090" s="25"/>
      <c r="E1090" s="25"/>
      <c r="F1090" s="25"/>
      <c r="G1090" s="25" t="s">
        <v>12</v>
      </c>
      <c r="H1090" s="25">
        <v>9.5903916666532201</v>
      </c>
      <c r="I1090" s="25">
        <v>153</v>
      </c>
      <c r="J1090" s="25">
        <v>6.2682298474857595E-2</v>
      </c>
      <c r="K1090" s="25"/>
      <c r="L1090" s="25"/>
      <c r="M1090" s="25">
        <v>10472</v>
      </c>
      <c r="N1090" s="26">
        <v>65755</v>
      </c>
      <c r="O1090" s="24">
        <v>2460030999</v>
      </c>
      <c r="P1090" s="25">
        <v>51059</v>
      </c>
      <c r="Q1090" s="25"/>
      <c r="R1090" s="25"/>
      <c r="S1090" s="25"/>
      <c r="T1090" s="25"/>
      <c r="U1090" s="25" t="s">
        <v>12</v>
      </c>
      <c r="V1090" s="25">
        <v>23.0169399999677</v>
      </c>
      <c r="W1090" s="25">
        <v>365</v>
      </c>
      <c r="X1090" s="25">
        <v>6.3060109588952598E-2</v>
      </c>
      <c r="Y1090" s="25">
        <v>10472</v>
      </c>
      <c r="Z1090" s="27">
        <v>65755</v>
      </c>
      <c r="AA1090" s="28">
        <f t="shared" si="32"/>
        <v>2.7233115468409596E-3</v>
      </c>
      <c r="AC1090" t="str">
        <f t="shared" si="33"/>
        <v>2460030999-51059-VOC</v>
      </c>
      <c r="AD1090" t="str">
        <f>IF(COUNTIF('NP-NRModel-MAR-WILDFIRES Modifi'!V:V, AC1090)=0, "Missing", "")</f>
        <v/>
      </c>
    </row>
    <row r="1091" spans="1:30" hidden="1" x14ac:dyDescent="0.3">
      <c r="A1091" s="24">
        <v>2460030999</v>
      </c>
      <c r="B1091" s="40">
        <v>51107</v>
      </c>
      <c r="C1091" s="25"/>
      <c r="D1091" s="25"/>
      <c r="E1091" s="25"/>
      <c r="F1091" s="25"/>
      <c r="G1091" s="25" t="s">
        <v>12</v>
      </c>
      <c r="H1091" s="25">
        <v>3.5231999999950698</v>
      </c>
      <c r="I1091" s="25">
        <v>153</v>
      </c>
      <c r="J1091" s="25">
        <v>2.3027450980359899E-2</v>
      </c>
      <c r="K1091" s="25"/>
      <c r="L1091" s="25"/>
      <c r="M1091" s="25">
        <v>10472</v>
      </c>
      <c r="N1091" s="26">
        <v>66323</v>
      </c>
      <c r="O1091" s="24">
        <v>2460030999</v>
      </c>
      <c r="P1091" s="25">
        <v>51107</v>
      </c>
      <c r="Q1091" s="25"/>
      <c r="R1091" s="25"/>
      <c r="S1091" s="25"/>
      <c r="T1091" s="25"/>
      <c r="U1091" s="25" t="s">
        <v>12</v>
      </c>
      <c r="V1091" s="25">
        <v>8.4556799999881491</v>
      </c>
      <c r="W1091" s="25">
        <v>365</v>
      </c>
      <c r="X1091" s="25">
        <v>2.3166246575309999E-2</v>
      </c>
      <c r="Y1091" s="25">
        <v>10472</v>
      </c>
      <c r="Z1091" s="27">
        <v>66323</v>
      </c>
      <c r="AA1091" s="28">
        <f t="shared" ref="AA1091:AA1154" si="34">IFERROR(J1091/V1091,0)</f>
        <v>2.7233115468409605E-3</v>
      </c>
      <c r="AC1091" t="str">
        <f t="shared" ref="AC1091:AC1154" si="35">TRIM(A1091) &amp; "-" &amp; B1091 &amp; "-" &amp; TRIM(U1091)</f>
        <v>2460030999-51107-VOC</v>
      </c>
      <c r="AD1091" t="str">
        <f>IF(COUNTIF('NP-NRModel-MAR-WILDFIRES Modifi'!V:V, AC1091)=0, "Missing", "")</f>
        <v/>
      </c>
    </row>
    <row r="1092" spans="1:30" hidden="1" x14ac:dyDescent="0.3">
      <c r="A1092" s="24">
        <v>2460030999</v>
      </c>
      <c r="B1092" s="40">
        <v>51153</v>
      </c>
      <c r="C1092" s="25"/>
      <c r="D1092" s="25"/>
      <c r="E1092" s="25"/>
      <c r="F1092" s="25"/>
      <c r="G1092" s="25" t="s">
        <v>12</v>
      </c>
      <c r="H1092" s="25">
        <v>3.9627749999944299</v>
      </c>
      <c r="I1092" s="25">
        <v>153</v>
      </c>
      <c r="J1092" s="25">
        <v>2.5900490196042E-2</v>
      </c>
      <c r="K1092" s="25"/>
      <c r="L1092" s="25"/>
      <c r="M1092" s="25">
        <v>10472</v>
      </c>
      <c r="N1092" s="26">
        <v>66798</v>
      </c>
      <c r="O1092" s="24">
        <v>2460030999</v>
      </c>
      <c r="P1092" s="25">
        <v>51153</v>
      </c>
      <c r="Q1092" s="25"/>
      <c r="R1092" s="25"/>
      <c r="S1092" s="25"/>
      <c r="T1092" s="25"/>
      <c r="U1092" s="25" t="s">
        <v>12</v>
      </c>
      <c r="V1092" s="25">
        <v>9.5106599999866699</v>
      </c>
      <c r="W1092" s="25">
        <v>365</v>
      </c>
      <c r="X1092" s="25">
        <v>2.6056602739689499E-2</v>
      </c>
      <c r="Y1092" s="25">
        <v>10472</v>
      </c>
      <c r="Z1092" s="27">
        <v>66798</v>
      </c>
      <c r="AA1092" s="28">
        <f t="shared" si="34"/>
        <v>2.7233115468409449E-3</v>
      </c>
      <c r="AC1092" t="str">
        <f t="shared" si="35"/>
        <v>2460030999-51153-VOC</v>
      </c>
      <c r="AD1092" t="str">
        <f>IF(COUNTIF('NP-NRModel-MAR-WILDFIRES Modifi'!V:V, AC1092)=0, "Missing", "")</f>
        <v/>
      </c>
    </row>
    <row r="1093" spans="1:30" hidden="1" x14ac:dyDescent="0.3">
      <c r="A1093" s="24">
        <v>2460030999</v>
      </c>
      <c r="B1093" s="40">
        <v>51510</v>
      </c>
      <c r="C1093" s="25"/>
      <c r="D1093" s="25"/>
      <c r="E1093" s="25"/>
      <c r="F1093" s="25"/>
      <c r="G1093" s="25" t="s">
        <v>12</v>
      </c>
      <c r="H1093" s="25">
        <v>1.32271666666481</v>
      </c>
      <c r="I1093" s="25">
        <v>153</v>
      </c>
      <c r="J1093" s="25">
        <v>8.6452069716654607E-3</v>
      </c>
      <c r="K1093" s="25"/>
      <c r="L1093" s="25"/>
      <c r="M1093" s="25">
        <v>10472</v>
      </c>
      <c r="N1093" s="26">
        <v>67351</v>
      </c>
      <c r="O1093" s="24">
        <v>2460030999</v>
      </c>
      <c r="P1093" s="25">
        <v>51510</v>
      </c>
      <c r="Q1093" s="25"/>
      <c r="R1093" s="25"/>
      <c r="S1093" s="25"/>
      <c r="T1093" s="25"/>
      <c r="U1093" s="25" t="s">
        <v>12</v>
      </c>
      <c r="V1093" s="25">
        <v>3.1745199999955598</v>
      </c>
      <c r="W1093" s="25">
        <v>365</v>
      </c>
      <c r="X1093" s="25">
        <v>8.6973150684809906E-3</v>
      </c>
      <c r="Y1093" s="25">
        <v>10472</v>
      </c>
      <c r="Z1093" s="27">
        <v>67351</v>
      </c>
      <c r="AA1093" s="28">
        <f t="shared" si="34"/>
        <v>2.7233115468409562E-3</v>
      </c>
      <c r="AC1093" t="str">
        <f t="shared" si="35"/>
        <v>2460030999-51510-VOC</v>
      </c>
      <c r="AD1093" t="str">
        <f>IF(COUNTIF('NP-NRModel-MAR-WILDFIRES Modifi'!V:V, AC1093)=0, "Missing", "")</f>
        <v/>
      </c>
    </row>
    <row r="1094" spans="1:30" hidden="1" x14ac:dyDescent="0.3">
      <c r="A1094" s="24">
        <v>2460030999</v>
      </c>
      <c r="B1094" s="40">
        <v>51600</v>
      </c>
      <c r="C1094" s="25"/>
      <c r="D1094" s="25"/>
      <c r="E1094" s="25"/>
      <c r="F1094" s="25"/>
      <c r="G1094" s="25" t="s">
        <v>12</v>
      </c>
      <c r="H1094" s="25">
        <v>0.195241666666393</v>
      </c>
      <c r="I1094" s="25">
        <v>153</v>
      </c>
      <c r="J1094" s="25">
        <v>1.2760893246169501E-3</v>
      </c>
      <c r="K1094" s="25"/>
      <c r="L1094" s="25"/>
      <c r="M1094" s="25">
        <v>10472</v>
      </c>
      <c r="N1094" s="26">
        <v>67552</v>
      </c>
      <c r="O1094" s="24">
        <v>2460030999</v>
      </c>
      <c r="P1094" s="25">
        <v>51600</v>
      </c>
      <c r="Q1094" s="25"/>
      <c r="R1094" s="25"/>
      <c r="S1094" s="25"/>
      <c r="T1094" s="25"/>
      <c r="U1094" s="25" t="s">
        <v>12</v>
      </c>
      <c r="V1094" s="25">
        <v>0.46857999999934202</v>
      </c>
      <c r="W1094" s="25">
        <v>365</v>
      </c>
      <c r="X1094" s="25">
        <v>1.2837808219160001E-3</v>
      </c>
      <c r="Y1094" s="25">
        <v>10472</v>
      </c>
      <c r="Z1094" s="27">
        <v>67552</v>
      </c>
      <c r="AA1094" s="28">
        <f t="shared" si="34"/>
        <v>2.7233115468409705E-3</v>
      </c>
      <c r="AC1094" t="str">
        <f t="shared" si="35"/>
        <v>2460030999-51600-VOC</v>
      </c>
      <c r="AD1094" t="str">
        <f>IF(COUNTIF('NP-NRModel-MAR-WILDFIRES Modifi'!V:V, AC1094)=0, "Missing", "")</f>
        <v/>
      </c>
    </row>
    <row r="1095" spans="1:30" hidden="1" x14ac:dyDescent="0.3">
      <c r="A1095" s="24">
        <v>2460030999</v>
      </c>
      <c r="B1095" s="40">
        <v>51610</v>
      </c>
      <c r="C1095" s="25"/>
      <c r="D1095" s="25"/>
      <c r="E1095" s="25"/>
      <c r="F1095" s="25"/>
      <c r="G1095" s="25" t="s">
        <v>12</v>
      </c>
      <c r="H1095" s="25">
        <v>0.121924999999829</v>
      </c>
      <c r="I1095" s="25">
        <v>153</v>
      </c>
      <c r="J1095" s="25">
        <v>7.9689542483548498E-4</v>
      </c>
      <c r="K1095" s="25"/>
      <c r="L1095" s="25"/>
      <c r="M1095" s="25">
        <v>10472</v>
      </c>
      <c r="N1095" s="26">
        <v>67573</v>
      </c>
      <c r="O1095" s="24">
        <v>2460030999</v>
      </c>
      <c r="P1095" s="25">
        <v>51610</v>
      </c>
      <c r="Q1095" s="25"/>
      <c r="R1095" s="25"/>
      <c r="S1095" s="25"/>
      <c r="T1095" s="25"/>
      <c r="U1095" s="25" t="s">
        <v>12</v>
      </c>
      <c r="V1095" s="25">
        <v>0.29261999999959099</v>
      </c>
      <c r="W1095" s="25">
        <v>365</v>
      </c>
      <c r="X1095" s="25">
        <v>8.0169863013586601E-4</v>
      </c>
      <c r="Y1095" s="25">
        <v>10472</v>
      </c>
      <c r="Z1095" s="27">
        <v>67573</v>
      </c>
      <c r="AA1095" s="28">
        <f t="shared" si="34"/>
        <v>2.7233115468409501E-3</v>
      </c>
      <c r="AC1095" t="str">
        <f t="shared" si="35"/>
        <v>2460030999-51610-VOC</v>
      </c>
      <c r="AD1095" t="str">
        <f>IF(COUNTIF('NP-NRModel-MAR-WILDFIRES Modifi'!V:V, AC1095)=0, "Missing", "")</f>
        <v/>
      </c>
    </row>
    <row r="1096" spans="1:30" hidden="1" x14ac:dyDescent="0.3">
      <c r="A1096" s="24">
        <v>2460030999</v>
      </c>
      <c r="B1096" s="40">
        <v>51683</v>
      </c>
      <c r="C1096" s="25"/>
      <c r="D1096" s="25"/>
      <c r="E1096" s="25"/>
      <c r="F1096" s="25"/>
      <c r="G1096" s="25" t="s">
        <v>12</v>
      </c>
      <c r="H1096" s="25">
        <v>0.34057499999952301</v>
      </c>
      <c r="I1096" s="25">
        <v>153</v>
      </c>
      <c r="J1096" s="25">
        <v>2.2259803921537398E-3</v>
      </c>
      <c r="K1096" s="25"/>
      <c r="L1096" s="25"/>
      <c r="M1096" s="25">
        <v>10472</v>
      </c>
      <c r="N1096" s="26">
        <v>67778</v>
      </c>
      <c r="O1096" s="24">
        <v>2460030999</v>
      </c>
      <c r="P1096" s="25">
        <v>51683</v>
      </c>
      <c r="Q1096" s="25"/>
      <c r="R1096" s="25"/>
      <c r="S1096" s="25"/>
      <c r="T1096" s="25"/>
      <c r="U1096" s="25" t="s">
        <v>12</v>
      </c>
      <c r="V1096" s="25">
        <v>0.81737999999886002</v>
      </c>
      <c r="W1096" s="25">
        <v>365</v>
      </c>
      <c r="X1096" s="25">
        <v>2.2393972602708402E-3</v>
      </c>
      <c r="Y1096" s="25">
        <v>10472</v>
      </c>
      <c r="Z1096" s="27">
        <v>67778</v>
      </c>
      <c r="AA1096" s="28">
        <f t="shared" si="34"/>
        <v>2.7233115468409362E-3</v>
      </c>
      <c r="AC1096" t="str">
        <f t="shared" si="35"/>
        <v>2460030999-51683-VOC</v>
      </c>
      <c r="AD1096" t="str">
        <f>IF(COUNTIF('NP-NRModel-MAR-WILDFIRES Modifi'!V:V, AC1096)=0, "Missing", "")</f>
        <v/>
      </c>
    </row>
    <row r="1097" spans="1:30" hidden="1" x14ac:dyDescent="0.3">
      <c r="A1097" s="24">
        <v>2460030999</v>
      </c>
      <c r="B1097" s="40">
        <v>51685</v>
      </c>
      <c r="C1097" s="25"/>
      <c r="D1097" s="25"/>
      <c r="E1097" s="25"/>
      <c r="F1097" s="25"/>
      <c r="G1097" s="25" t="s">
        <v>12</v>
      </c>
      <c r="H1097" s="25">
        <v>0.15003333333312299</v>
      </c>
      <c r="I1097" s="25">
        <v>153</v>
      </c>
      <c r="J1097" s="25">
        <v>9.8061002178511801E-4</v>
      </c>
      <c r="K1097" s="25"/>
      <c r="L1097" s="25"/>
      <c r="M1097" s="25">
        <v>10472</v>
      </c>
      <c r="N1097" s="26">
        <v>67800</v>
      </c>
      <c r="O1097" s="24">
        <v>2460030999</v>
      </c>
      <c r="P1097" s="25">
        <v>51685</v>
      </c>
      <c r="Q1097" s="25"/>
      <c r="R1097" s="25"/>
      <c r="S1097" s="25"/>
      <c r="T1097" s="25"/>
      <c r="U1097" s="25" t="s">
        <v>12</v>
      </c>
      <c r="V1097" s="25">
        <v>0.36007999999949503</v>
      </c>
      <c r="W1097" s="25">
        <v>365</v>
      </c>
      <c r="X1097" s="25">
        <v>9.8652054794382297E-4</v>
      </c>
      <c r="Y1097" s="25">
        <v>10472</v>
      </c>
      <c r="Z1097" s="27">
        <v>67800</v>
      </c>
      <c r="AA1097" s="28">
        <f t="shared" si="34"/>
        <v>2.7233115468409609E-3</v>
      </c>
      <c r="AC1097" t="str">
        <f t="shared" si="35"/>
        <v>2460030999-51685-VOC</v>
      </c>
      <c r="AD1097" t="str">
        <f>IF(COUNTIF('NP-NRModel-MAR-WILDFIRES Modifi'!V:V, AC1097)=0, "Missing", "")</f>
        <v/>
      </c>
    </row>
    <row r="1098" spans="1:30" hidden="1" x14ac:dyDescent="0.3">
      <c r="A1098" s="24">
        <v>2460100000</v>
      </c>
      <c r="B1098" s="40">
        <v>11001</v>
      </c>
      <c r="C1098" s="25"/>
      <c r="D1098" s="25"/>
      <c r="E1098" s="25"/>
      <c r="F1098" s="25"/>
      <c r="G1098" s="25" t="s">
        <v>12</v>
      </c>
      <c r="H1098" s="25">
        <v>412.54498241608798</v>
      </c>
      <c r="I1098" s="25">
        <v>153</v>
      </c>
      <c r="J1098" s="25">
        <v>2.6963724340920798</v>
      </c>
      <c r="K1098" s="25"/>
      <c r="L1098" s="25"/>
      <c r="M1098" s="25">
        <v>10472</v>
      </c>
      <c r="N1098" s="26">
        <v>7351</v>
      </c>
      <c r="O1098" s="24">
        <v>2460100000</v>
      </c>
      <c r="P1098" s="25">
        <v>11001</v>
      </c>
      <c r="Q1098" s="25"/>
      <c r="R1098" s="25"/>
      <c r="S1098" s="25"/>
      <c r="T1098" s="25"/>
      <c r="U1098" s="25" t="s">
        <v>12</v>
      </c>
      <c r="V1098" s="25">
        <v>990.10795779861098</v>
      </c>
      <c r="W1098" s="25">
        <v>365</v>
      </c>
      <c r="X1098" s="25">
        <v>2.7126245419139998</v>
      </c>
      <c r="Y1098" s="25">
        <v>10472</v>
      </c>
      <c r="Z1098" s="27">
        <v>7351</v>
      </c>
      <c r="AA1098" s="28">
        <f t="shared" si="34"/>
        <v>2.7233115468409605E-3</v>
      </c>
      <c r="AC1098" t="str">
        <f t="shared" si="35"/>
        <v>2460100000-11001-VOC</v>
      </c>
      <c r="AD1098" t="str">
        <f>IF(COUNTIF('NP-NRModel-MAR-WILDFIRES Modifi'!V:V, AC1098)=0, "Missing", "")</f>
        <v/>
      </c>
    </row>
    <row r="1099" spans="1:30" hidden="1" x14ac:dyDescent="0.3">
      <c r="A1099" s="24">
        <v>2460100000</v>
      </c>
      <c r="B1099" s="40">
        <v>24009</v>
      </c>
      <c r="C1099" s="25"/>
      <c r="D1099" s="25"/>
      <c r="E1099" s="25"/>
      <c r="F1099" s="25"/>
      <c r="G1099" s="25" t="s">
        <v>12</v>
      </c>
      <c r="H1099" s="25">
        <v>53.865744249924603</v>
      </c>
      <c r="I1099" s="25">
        <v>153</v>
      </c>
      <c r="J1099" s="25">
        <v>0.35206368790800402</v>
      </c>
      <c r="K1099" s="25"/>
      <c r="L1099" s="25"/>
      <c r="M1099" s="25">
        <v>10472</v>
      </c>
      <c r="N1099" s="26">
        <v>27366</v>
      </c>
      <c r="O1099" s="24">
        <v>2460100000</v>
      </c>
      <c r="P1099" s="25">
        <v>24009</v>
      </c>
      <c r="Q1099" s="25"/>
      <c r="R1099" s="25"/>
      <c r="S1099" s="25"/>
      <c r="T1099" s="25"/>
      <c r="U1099" s="25" t="s">
        <v>12</v>
      </c>
      <c r="V1099" s="25">
        <v>129.27778619981899</v>
      </c>
      <c r="W1099" s="25">
        <v>365</v>
      </c>
      <c r="X1099" s="25">
        <v>0.35418571561594198</v>
      </c>
      <c r="Y1099" s="25">
        <v>10472</v>
      </c>
      <c r="Z1099" s="27">
        <v>27366</v>
      </c>
      <c r="AA1099" s="28">
        <f t="shared" si="34"/>
        <v>2.7233115468409605E-3</v>
      </c>
      <c r="AC1099" t="str">
        <f t="shared" si="35"/>
        <v>2460100000-24009-VOC</v>
      </c>
      <c r="AD1099" t="str">
        <f>IF(COUNTIF('NP-NRModel-MAR-WILDFIRES Modifi'!V:V, AC1099)=0, "Missing", "")</f>
        <v/>
      </c>
    </row>
    <row r="1100" spans="1:30" hidden="1" x14ac:dyDescent="0.3">
      <c r="A1100" s="24">
        <v>2460100000</v>
      </c>
      <c r="B1100" s="40">
        <v>24017</v>
      </c>
      <c r="C1100" s="25"/>
      <c r="D1100" s="25"/>
      <c r="E1100" s="25"/>
      <c r="F1100" s="25"/>
      <c r="G1100" s="25" t="s">
        <v>12</v>
      </c>
      <c r="H1100" s="25">
        <v>95.167928541533399</v>
      </c>
      <c r="I1100" s="25">
        <v>153</v>
      </c>
      <c r="J1100" s="25">
        <v>0.62201260484662302</v>
      </c>
      <c r="K1100" s="25"/>
      <c r="L1100" s="25"/>
      <c r="M1100" s="25">
        <v>10472</v>
      </c>
      <c r="N1100" s="26">
        <v>27468</v>
      </c>
      <c r="O1100" s="24">
        <v>2460100000</v>
      </c>
      <c r="P1100" s="25">
        <v>24017</v>
      </c>
      <c r="Q1100" s="25"/>
      <c r="R1100" s="25"/>
      <c r="S1100" s="25"/>
      <c r="T1100" s="25"/>
      <c r="U1100" s="25" t="s">
        <v>12</v>
      </c>
      <c r="V1100" s="25">
        <v>228.40302849968</v>
      </c>
      <c r="W1100" s="25">
        <v>365</v>
      </c>
      <c r="X1100" s="25">
        <v>0.62576172191693202</v>
      </c>
      <c r="Y1100" s="25">
        <v>10472</v>
      </c>
      <c r="Z1100" s="27">
        <v>27468</v>
      </c>
      <c r="AA1100" s="28">
        <f t="shared" si="34"/>
        <v>2.7233115468409583E-3</v>
      </c>
      <c r="AC1100" t="str">
        <f t="shared" si="35"/>
        <v>2460100000-24017-VOC</v>
      </c>
      <c r="AD1100" t="str">
        <f>IF(COUNTIF('NP-NRModel-MAR-WILDFIRES Modifi'!V:V, AC1100)=0, "Missing", "")</f>
        <v/>
      </c>
    </row>
    <row r="1101" spans="1:30" hidden="1" x14ac:dyDescent="0.3">
      <c r="A1101" s="24">
        <v>2460100000</v>
      </c>
      <c r="B1101" s="40">
        <v>24021</v>
      </c>
      <c r="C1101" s="25"/>
      <c r="D1101" s="25"/>
      <c r="E1101" s="25"/>
      <c r="F1101" s="25"/>
      <c r="G1101" s="25" t="s">
        <v>12</v>
      </c>
      <c r="H1101" s="25">
        <v>153.46289087478499</v>
      </c>
      <c r="I1101" s="25">
        <v>153</v>
      </c>
      <c r="J1101" s="25">
        <v>1.0030254305541499</v>
      </c>
      <c r="K1101" s="25"/>
      <c r="L1101" s="25"/>
      <c r="M1101" s="25">
        <v>10472</v>
      </c>
      <c r="N1101" s="26">
        <v>27517</v>
      </c>
      <c r="O1101" s="24">
        <v>2460100000</v>
      </c>
      <c r="P1101" s="25">
        <v>24021</v>
      </c>
      <c r="Q1101" s="25"/>
      <c r="R1101" s="25"/>
      <c r="S1101" s="25"/>
      <c r="T1101" s="25"/>
      <c r="U1101" s="25" t="s">
        <v>12</v>
      </c>
      <c r="V1101" s="25">
        <v>368.31093809948197</v>
      </c>
      <c r="W1101" s="25">
        <v>365</v>
      </c>
      <c r="X1101" s="25">
        <v>1.0090710632862501</v>
      </c>
      <c r="Y1101" s="25">
        <v>10472</v>
      </c>
      <c r="Z1101" s="27">
        <v>27517</v>
      </c>
      <c r="AA1101" s="28">
        <f t="shared" si="34"/>
        <v>2.7233115468409726E-3</v>
      </c>
      <c r="AC1101" t="str">
        <f t="shared" si="35"/>
        <v>2460100000-24021-VOC</v>
      </c>
      <c r="AD1101" t="str">
        <f>IF(COUNTIF('NP-NRModel-MAR-WILDFIRES Modifi'!V:V, AC1101)=0, "Missing", "")</f>
        <v/>
      </c>
    </row>
    <row r="1102" spans="1:30" hidden="1" x14ac:dyDescent="0.3">
      <c r="A1102" s="24">
        <v>2460100000</v>
      </c>
      <c r="B1102" s="40">
        <v>24031</v>
      </c>
      <c r="C1102" s="25"/>
      <c r="D1102" s="25"/>
      <c r="E1102" s="25"/>
      <c r="F1102" s="25"/>
      <c r="G1102" s="25" t="s">
        <v>12</v>
      </c>
      <c r="H1102" s="25">
        <v>608.74247291581401</v>
      </c>
      <c r="I1102" s="25">
        <v>153</v>
      </c>
      <c r="J1102" s="25">
        <v>3.9787089733059702</v>
      </c>
      <c r="K1102" s="25"/>
      <c r="L1102" s="25"/>
      <c r="M1102" s="25">
        <v>10472</v>
      </c>
      <c r="N1102" s="26">
        <v>27649</v>
      </c>
      <c r="O1102" s="24">
        <v>2460100000</v>
      </c>
      <c r="P1102" s="25">
        <v>24031</v>
      </c>
      <c r="Q1102" s="25"/>
      <c r="R1102" s="25"/>
      <c r="S1102" s="25"/>
      <c r="T1102" s="25"/>
      <c r="U1102" s="25" t="s">
        <v>12</v>
      </c>
      <c r="V1102" s="25">
        <v>1460.98193499795</v>
      </c>
      <c r="W1102" s="25">
        <v>365</v>
      </c>
      <c r="X1102" s="25">
        <v>4.0026902328711103</v>
      </c>
      <c r="Y1102" s="25">
        <v>10472</v>
      </c>
      <c r="Z1102" s="27">
        <v>27649</v>
      </c>
      <c r="AA1102" s="28">
        <f t="shared" si="34"/>
        <v>2.7233115468409627E-3</v>
      </c>
      <c r="AC1102" t="str">
        <f t="shared" si="35"/>
        <v>2460100000-24031-VOC</v>
      </c>
      <c r="AD1102" t="str">
        <f>IF(COUNTIF('NP-NRModel-MAR-WILDFIRES Modifi'!V:V, AC1102)=0, "Missing", "")</f>
        <v/>
      </c>
    </row>
    <row r="1103" spans="1:30" hidden="1" x14ac:dyDescent="0.3">
      <c r="A1103" s="24">
        <v>2460100000</v>
      </c>
      <c r="B1103" s="40">
        <v>24033</v>
      </c>
      <c r="C1103" s="25"/>
      <c r="D1103" s="25"/>
      <c r="E1103" s="25"/>
      <c r="F1103" s="25"/>
      <c r="G1103" s="25" t="s">
        <v>12</v>
      </c>
      <c r="H1103" s="25">
        <v>526.44125708259503</v>
      </c>
      <c r="I1103" s="25">
        <v>153</v>
      </c>
      <c r="J1103" s="25">
        <v>3.4407925299516</v>
      </c>
      <c r="K1103" s="25"/>
      <c r="L1103" s="25"/>
      <c r="M1103" s="25">
        <v>10472</v>
      </c>
      <c r="N1103" s="26">
        <v>27678</v>
      </c>
      <c r="O1103" s="24">
        <v>2460100000</v>
      </c>
      <c r="P1103" s="25">
        <v>24033</v>
      </c>
      <c r="Q1103" s="25"/>
      <c r="R1103" s="25"/>
      <c r="S1103" s="25"/>
      <c r="T1103" s="25"/>
      <c r="U1103" s="25" t="s">
        <v>12</v>
      </c>
      <c r="V1103" s="25">
        <v>1263.45901699822</v>
      </c>
      <c r="W1103" s="25">
        <v>365</v>
      </c>
      <c r="X1103" s="25">
        <v>3.4615315534197899</v>
      </c>
      <c r="Y1103" s="25">
        <v>10472</v>
      </c>
      <c r="Z1103" s="27">
        <v>27678</v>
      </c>
      <c r="AA1103" s="28">
        <f t="shared" si="34"/>
        <v>2.7233115468409748E-3</v>
      </c>
      <c r="AC1103" t="str">
        <f t="shared" si="35"/>
        <v>2460100000-24033-VOC</v>
      </c>
      <c r="AD1103" t="str">
        <f>IF(COUNTIF('NP-NRModel-MAR-WILDFIRES Modifi'!V:V, AC1103)=0, "Missing", "")</f>
        <v/>
      </c>
    </row>
    <row r="1104" spans="1:30" hidden="1" x14ac:dyDescent="0.3">
      <c r="A1104" s="24">
        <v>2460100000</v>
      </c>
      <c r="B1104" s="40">
        <v>51013</v>
      </c>
      <c r="C1104" s="25"/>
      <c r="D1104" s="25"/>
      <c r="E1104" s="25"/>
      <c r="F1104" s="25"/>
      <c r="G1104" s="25" t="s">
        <v>12</v>
      </c>
      <c r="H1104" s="25">
        <v>81.799411874885493</v>
      </c>
      <c r="I1104" s="25">
        <v>153</v>
      </c>
      <c r="J1104" s="25">
        <v>0.53463667892082001</v>
      </c>
      <c r="K1104" s="25"/>
      <c r="L1104" s="25"/>
      <c r="M1104" s="25">
        <v>10472</v>
      </c>
      <c r="N1104" s="26">
        <v>65247</v>
      </c>
      <c r="O1104" s="24">
        <v>2460100000</v>
      </c>
      <c r="P1104" s="25">
        <v>51013</v>
      </c>
      <c r="Q1104" s="25"/>
      <c r="R1104" s="25"/>
      <c r="S1104" s="25"/>
      <c r="T1104" s="25"/>
      <c r="U1104" s="25" t="s">
        <v>12</v>
      </c>
      <c r="V1104" s="25">
        <v>196.318588499724</v>
      </c>
      <c r="W1104" s="25">
        <v>365</v>
      </c>
      <c r="X1104" s="25">
        <v>0.537859146574587</v>
      </c>
      <c r="Y1104" s="25">
        <v>10472</v>
      </c>
      <c r="Z1104" s="27">
        <v>65247</v>
      </c>
      <c r="AA1104" s="28">
        <f t="shared" si="34"/>
        <v>2.7233115468409739E-3</v>
      </c>
      <c r="AC1104" t="str">
        <f t="shared" si="35"/>
        <v>2460100000-51013-VOC</v>
      </c>
      <c r="AD1104" t="str">
        <f>IF(COUNTIF('NP-NRModel-MAR-WILDFIRES Modifi'!V:V, AC1104)=0, "Missing", "")</f>
        <v/>
      </c>
    </row>
    <row r="1105" spans="1:30" hidden="1" x14ac:dyDescent="0.3">
      <c r="A1105" s="24">
        <v>2460100000</v>
      </c>
      <c r="B1105" s="40">
        <v>51059</v>
      </c>
      <c r="C1105" s="25"/>
      <c r="D1105" s="25"/>
      <c r="E1105" s="25"/>
      <c r="F1105" s="25"/>
      <c r="G1105" s="25" t="s">
        <v>12</v>
      </c>
      <c r="H1105" s="25">
        <v>394.290154582779</v>
      </c>
      <c r="I1105" s="25">
        <v>153</v>
      </c>
      <c r="J1105" s="25">
        <v>2.5770598338743702</v>
      </c>
      <c r="K1105" s="25"/>
      <c r="L1105" s="25"/>
      <c r="M1105" s="25">
        <v>10472</v>
      </c>
      <c r="N1105" s="26">
        <v>65756</v>
      </c>
      <c r="O1105" s="24">
        <v>2460100000</v>
      </c>
      <c r="P1105" s="25">
        <v>51059</v>
      </c>
      <c r="Q1105" s="25"/>
      <c r="R1105" s="25"/>
      <c r="S1105" s="25"/>
      <c r="T1105" s="25"/>
      <c r="U1105" s="25" t="s">
        <v>12</v>
      </c>
      <c r="V1105" s="25">
        <v>946.29637099866898</v>
      </c>
      <c r="W1105" s="25">
        <v>365</v>
      </c>
      <c r="X1105" s="25">
        <v>2.5925927972566201</v>
      </c>
      <c r="Y1105" s="25">
        <v>10472</v>
      </c>
      <c r="Z1105" s="27">
        <v>65756</v>
      </c>
      <c r="AA1105" s="28">
        <f t="shared" si="34"/>
        <v>2.7233115468409579E-3</v>
      </c>
      <c r="AC1105" t="str">
        <f t="shared" si="35"/>
        <v>2460100000-51059-VOC</v>
      </c>
      <c r="AD1105" t="str">
        <f>IF(COUNTIF('NP-NRModel-MAR-WILDFIRES Modifi'!V:V, AC1105)=0, "Missing", "")</f>
        <v/>
      </c>
    </row>
    <row r="1106" spans="1:30" hidden="1" x14ac:dyDescent="0.3">
      <c r="A1106" s="24">
        <v>2460100000</v>
      </c>
      <c r="B1106" s="40">
        <v>51107</v>
      </c>
      <c r="C1106" s="25"/>
      <c r="D1106" s="25"/>
      <c r="E1106" s="25"/>
      <c r="F1106" s="25"/>
      <c r="G1106" s="25" t="s">
        <v>12</v>
      </c>
      <c r="H1106" s="25">
        <v>144.29164245813101</v>
      </c>
      <c r="I1106" s="25">
        <v>153</v>
      </c>
      <c r="J1106" s="25">
        <v>0.94308263044530105</v>
      </c>
      <c r="K1106" s="25"/>
      <c r="L1106" s="25"/>
      <c r="M1106" s="25">
        <v>10472</v>
      </c>
      <c r="N1106" s="26">
        <v>66324</v>
      </c>
      <c r="O1106" s="24">
        <v>2460100000</v>
      </c>
      <c r="P1106" s="25">
        <v>51107</v>
      </c>
      <c r="Q1106" s="25"/>
      <c r="R1106" s="25"/>
      <c r="S1106" s="25"/>
      <c r="T1106" s="25"/>
      <c r="U1106" s="25" t="s">
        <v>12</v>
      </c>
      <c r="V1106" s="25">
        <v>346.29994189951299</v>
      </c>
      <c r="W1106" s="25">
        <v>365</v>
      </c>
      <c r="X1106" s="25">
        <v>0.948766964108257</v>
      </c>
      <c r="Y1106" s="25">
        <v>10472</v>
      </c>
      <c r="Z1106" s="27">
        <v>66324</v>
      </c>
      <c r="AA1106" s="28">
        <f t="shared" si="34"/>
        <v>2.7233115468409709E-3</v>
      </c>
      <c r="AC1106" t="str">
        <f t="shared" si="35"/>
        <v>2460100000-51107-VOC</v>
      </c>
      <c r="AD1106" t="str">
        <f>IF(COUNTIF('NP-NRModel-MAR-WILDFIRES Modifi'!V:V, AC1106)=0, "Missing", "")</f>
        <v/>
      </c>
    </row>
    <row r="1107" spans="1:30" hidden="1" x14ac:dyDescent="0.3">
      <c r="A1107" s="24">
        <v>2460100000</v>
      </c>
      <c r="B1107" s="40">
        <v>51153</v>
      </c>
      <c r="C1107" s="25"/>
      <c r="D1107" s="25"/>
      <c r="E1107" s="25"/>
      <c r="F1107" s="25"/>
      <c r="G1107" s="25" t="s">
        <v>12</v>
      </c>
      <c r="H1107" s="25">
        <v>165.28454570810101</v>
      </c>
      <c r="I1107" s="25">
        <v>153</v>
      </c>
      <c r="J1107" s="25">
        <v>1.0802911484189599</v>
      </c>
      <c r="K1107" s="25"/>
      <c r="L1107" s="25"/>
      <c r="M1107" s="25">
        <v>10472</v>
      </c>
      <c r="N1107" s="26">
        <v>66799</v>
      </c>
      <c r="O1107" s="24">
        <v>2460100000</v>
      </c>
      <c r="P1107" s="25">
        <v>51153</v>
      </c>
      <c r="Q1107" s="25"/>
      <c r="R1107" s="25"/>
      <c r="S1107" s="25"/>
      <c r="T1107" s="25"/>
      <c r="U1107" s="25" t="s">
        <v>12</v>
      </c>
      <c r="V1107" s="25">
        <v>396.68290969944599</v>
      </c>
      <c r="W1107" s="25">
        <v>365</v>
      </c>
      <c r="X1107" s="25">
        <v>1.0868024923272499</v>
      </c>
      <c r="Y1107" s="25">
        <v>10472</v>
      </c>
      <c r="Z1107" s="27">
        <v>66799</v>
      </c>
      <c r="AA1107" s="28">
        <f t="shared" si="34"/>
        <v>2.7233115468409319E-3</v>
      </c>
      <c r="AC1107" t="str">
        <f t="shared" si="35"/>
        <v>2460100000-51153-VOC</v>
      </c>
      <c r="AD1107" t="str">
        <f>IF(COUNTIF('NP-NRModel-MAR-WILDFIRES Modifi'!V:V, AC1107)=0, "Missing", "")</f>
        <v/>
      </c>
    </row>
    <row r="1108" spans="1:30" hidden="1" x14ac:dyDescent="0.3">
      <c r="A1108" s="24">
        <v>2460100000</v>
      </c>
      <c r="B1108" s="40">
        <v>51510</v>
      </c>
      <c r="C1108" s="25"/>
      <c r="D1108" s="25"/>
      <c r="E1108" s="25"/>
      <c r="F1108" s="25"/>
      <c r="G1108" s="25" t="s">
        <v>12</v>
      </c>
      <c r="H1108" s="25">
        <v>54.660307833256901</v>
      </c>
      <c r="I1108" s="25">
        <v>153</v>
      </c>
      <c r="J1108" s="25">
        <v>0.35725691394285503</v>
      </c>
      <c r="K1108" s="25"/>
      <c r="L1108" s="25"/>
      <c r="M1108" s="25">
        <v>10472</v>
      </c>
      <c r="N1108" s="26">
        <v>67352</v>
      </c>
      <c r="O1108" s="24">
        <v>2460100000</v>
      </c>
      <c r="P1108" s="25">
        <v>51510</v>
      </c>
      <c r="Q1108" s="25"/>
      <c r="R1108" s="25"/>
      <c r="S1108" s="25"/>
      <c r="T1108" s="25"/>
      <c r="U1108" s="25" t="s">
        <v>12</v>
      </c>
      <c r="V1108" s="25">
        <v>131.18473879981499</v>
      </c>
      <c r="W1108" s="25">
        <v>365</v>
      </c>
      <c r="X1108" s="25">
        <v>0.35941024328716598</v>
      </c>
      <c r="Y1108" s="25">
        <v>10472</v>
      </c>
      <c r="Z1108" s="27">
        <v>67352</v>
      </c>
      <c r="AA1108" s="28">
        <f t="shared" si="34"/>
        <v>2.7233115468409869E-3</v>
      </c>
      <c r="AC1108" t="str">
        <f t="shared" si="35"/>
        <v>2460100000-51510-VOC</v>
      </c>
      <c r="AD1108" t="str">
        <f>IF(COUNTIF('NP-NRModel-MAR-WILDFIRES Modifi'!V:V, AC1108)=0, "Missing", "")</f>
        <v/>
      </c>
    </row>
    <row r="1109" spans="1:30" hidden="1" x14ac:dyDescent="0.3">
      <c r="A1109" s="24">
        <v>2460100000</v>
      </c>
      <c r="B1109" s="40">
        <v>51600</v>
      </c>
      <c r="C1109" s="25"/>
      <c r="D1109" s="25"/>
      <c r="E1109" s="25"/>
      <c r="F1109" s="25"/>
      <c r="G1109" s="25" t="s">
        <v>12</v>
      </c>
      <c r="H1109" s="25">
        <v>8.2764993083217604</v>
      </c>
      <c r="I1109" s="25">
        <v>153</v>
      </c>
      <c r="J1109" s="25">
        <v>5.4094766721057203E-2</v>
      </c>
      <c r="K1109" s="25"/>
      <c r="L1109" s="25"/>
      <c r="M1109" s="25">
        <v>10472</v>
      </c>
      <c r="N1109" s="26">
        <v>67553</v>
      </c>
      <c r="O1109" s="24">
        <v>2460100000</v>
      </c>
      <c r="P1109" s="25">
        <v>51600</v>
      </c>
      <c r="Q1109" s="25"/>
      <c r="R1109" s="25"/>
      <c r="S1109" s="25"/>
      <c r="T1109" s="25"/>
      <c r="U1109" s="25" t="s">
        <v>12</v>
      </c>
      <c r="V1109" s="25">
        <v>19.863598339972199</v>
      </c>
      <c r="W1109" s="25">
        <v>365</v>
      </c>
      <c r="X1109" s="25">
        <v>5.4420817369786802E-2</v>
      </c>
      <c r="Y1109" s="25">
        <v>10472</v>
      </c>
      <c r="Z1109" s="27">
        <v>67553</v>
      </c>
      <c r="AA1109" s="28">
        <f t="shared" si="34"/>
        <v>2.7233115468409592E-3</v>
      </c>
      <c r="AC1109" t="str">
        <f t="shared" si="35"/>
        <v>2460100000-51600-VOC</v>
      </c>
      <c r="AD1109" t="str">
        <f>IF(COUNTIF('NP-NRModel-MAR-WILDFIRES Modifi'!V:V, AC1109)=0, "Missing", "")</f>
        <v/>
      </c>
    </row>
    <row r="1110" spans="1:30" hidden="1" x14ac:dyDescent="0.3">
      <c r="A1110" s="24">
        <v>2460100000</v>
      </c>
      <c r="B1110" s="40">
        <v>51610</v>
      </c>
      <c r="C1110" s="25"/>
      <c r="D1110" s="25"/>
      <c r="E1110" s="25"/>
      <c r="F1110" s="25"/>
      <c r="G1110" s="25" t="s">
        <v>12</v>
      </c>
      <c r="H1110" s="25">
        <v>5.0243072416596304</v>
      </c>
      <c r="I1110" s="25">
        <v>153</v>
      </c>
      <c r="J1110" s="25">
        <v>3.2838609422611902E-2</v>
      </c>
      <c r="K1110" s="25"/>
      <c r="L1110" s="25"/>
      <c r="M1110" s="25">
        <v>10472</v>
      </c>
      <c r="N1110" s="26">
        <v>67574</v>
      </c>
      <c r="O1110" s="24">
        <v>2460100000</v>
      </c>
      <c r="P1110" s="25">
        <v>51610</v>
      </c>
      <c r="Q1110" s="25"/>
      <c r="R1110" s="25"/>
      <c r="S1110" s="25"/>
      <c r="T1110" s="25"/>
      <c r="U1110" s="25" t="s">
        <v>12</v>
      </c>
      <c r="V1110" s="25">
        <v>12.058337379983101</v>
      </c>
      <c r="W1110" s="25">
        <v>365</v>
      </c>
      <c r="X1110" s="25">
        <v>3.3036540767077099E-2</v>
      </c>
      <c r="Y1110" s="25">
        <v>10472</v>
      </c>
      <c r="Z1110" s="27">
        <v>67574</v>
      </c>
      <c r="AA1110" s="28">
        <f t="shared" si="34"/>
        <v>2.7233115468409562E-3</v>
      </c>
      <c r="AC1110" t="str">
        <f t="shared" si="35"/>
        <v>2460100000-51610-VOC</v>
      </c>
      <c r="AD1110" t="str">
        <f>IF(COUNTIF('NP-NRModel-MAR-WILDFIRES Modifi'!V:V, AC1110)=0, "Missing", "")</f>
        <v/>
      </c>
    </row>
    <row r="1111" spans="1:30" hidden="1" x14ac:dyDescent="0.3">
      <c r="A1111" s="24">
        <v>2460100000</v>
      </c>
      <c r="B1111" s="40">
        <v>51683</v>
      </c>
      <c r="C1111" s="25"/>
      <c r="D1111" s="25"/>
      <c r="E1111" s="25"/>
      <c r="F1111" s="25"/>
      <c r="G1111" s="25" t="s">
        <v>12</v>
      </c>
      <c r="H1111" s="25">
        <v>14.660910254146</v>
      </c>
      <c r="I1111" s="25">
        <v>153</v>
      </c>
      <c r="J1111" s="25">
        <v>9.5822942837556102E-2</v>
      </c>
      <c r="K1111" s="25"/>
      <c r="L1111" s="25"/>
      <c r="M1111" s="25">
        <v>10472</v>
      </c>
      <c r="N1111" s="26">
        <v>67779</v>
      </c>
      <c r="O1111" s="24">
        <v>2460100000</v>
      </c>
      <c r="P1111" s="25">
        <v>51683</v>
      </c>
      <c r="Q1111" s="25"/>
      <c r="R1111" s="25"/>
      <c r="S1111" s="25"/>
      <c r="T1111" s="25"/>
      <c r="U1111" s="25" t="s">
        <v>12</v>
      </c>
      <c r="V1111" s="25">
        <v>35.1861846099508</v>
      </c>
      <c r="W1111" s="25">
        <v>365</v>
      </c>
      <c r="X1111" s="25">
        <v>9.6400505780687096E-2</v>
      </c>
      <c r="Y1111" s="25">
        <v>10472</v>
      </c>
      <c r="Z1111" s="27">
        <v>67779</v>
      </c>
      <c r="AA1111" s="28">
        <f t="shared" si="34"/>
        <v>2.7233115468409431E-3</v>
      </c>
      <c r="AC1111" t="str">
        <f t="shared" si="35"/>
        <v>2460100000-51683-VOC</v>
      </c>
      <c r="AD1111" t="str">
        <f>IF(COUNTIF('NP-NRModel-MAR-WILDFIRES Modifi'!V:V, AC1111)=0, "Missing", "")</f>
        <v/>
      </c>
    </row>
    <row r="1112" spans="1:30" hidden="1" x14ac:dyDescent="0.3">
      <c r="A1112" s="24">
        <v>2460100000</v>
      </c>
      <c r="B1112" s="40">
        <v>51685</v>
      </c>
      <c r="C1112" s="25"/>
      <c r="D1112" s="25"/>
      <c r="E1112" s="25"/>
      <c r="F1112" s="25"/>
      <c r="G1112" s="25" t="s">
        <v>12</v>
      </c>
      <c r="H1112" s="25">
        <v>5.9021379666584002</v>
      </c>
      <c r="I1112" s="25">
        <v>153</v>
      </c>
      <c r="J1112" s="25">
        <v>3.8576065141558098E-2</v>
      </c>
      <c r="K1112" s="25"/>
      <c r="L1112" s="25"/>
      <c r="M1112" s="25">
        <v>10472</v>
      </c>
      <c r="N1112" s="26">
        <v>67801</v>
      </c>
      <c r="O1112" s="24">
        <v>2460100000</v>
      </c>
      <c r="P1112" s="25">
        <v>51685</v>
      </c>
      <c r="Q1112" s="25"/>
      <c r="R1112" s="25"/>
      <c r="S1112" s="25"/>
      <c r="T1112" s="25"/>
      <c r="U1112" s="25" t="s">
        <v>12</v>
      </c>
      <c r="V1112" s="25">
        <v>14.165131119980099</v>
      </c>
      <c r="W1112" s="25">
        <v>365</v>
      </c>
      <c r="X1112" s="25">
        <v>3.8808578410904501E-2</v>
      </c>
      <c r="Y1112" s="25">
        <v>10472</v>
      </c>
      <c r="Z1112" s="27">
        <v>67801</v>
      </c>
      <c r="AA1112" s="28">
        <f t="shared" si="34"/>
        <v>2.7233115468409653E-3</v>
      </c>
      <c r="AC1112" t="str">
        <f t="shared" si="35"/>
        <v>2460100000-51685-VOC</v>
      </c>
      <c r="AD1112" t="str">
        <f>IF(COUNTIF('NP-NRModel-MAR-WILDFIRES Modifi'!V:V, AC1112)=0, "Missing", "")</f>
        <v/>
      </c>
    </row>
    <row r="1113" spans="1:30" hidden="1" x14ac:dyDescent="0.3">
      <c r="A1113" s="24">
        <v>2460200000</v>
      </c>
      <c r="B1113" s="40">
        <v>11001</v>
      </c>
      <c r="C1113" s="25"/>
      <c r="D1113" s="25"/>
      <c r="E1113" s="25"/>
      <c r="F1113" s="25"/>
      <c r="G1113" s="25" t="s">
        <v>12</v>
      </c>
      <c r="H1113" s="25">
        <v>256.35855266630801</v>
      </c>
      <c r="I1113" s="25">
        <v>153</v>
      </c>
      <c r="J1113" s="25">
        <v>1.67554609585822</v>
      </c>
      <c r="K1113" s="25"/>
      <c r="L1113" s="25"/>
      <c r="M1113" s="25">
        <v>10472</v>
      </c>
      <c r="N1113" s="26">
        <v>7352</v>
      </c>
      <c r="O1113" s="24">
        <v>2460200000</v>
      </c>
      <c r="P1113" s="25">
        <v>11001</v>
      </c>
      <c r="Q1113" s="25"/>
      <c r="R1113" s="25"/>
      <c r="S1113" s="25"/>
      <c r="T1113" s="25"/>
      <c r="U1113" s="25" t="s">
        <v>12</v>
      </c>
      <c r="V1113" s="25">
        <v>615.26052639914099</v>
      </c>
      <c r="W1113" s="25">
        <v>365</v>
      </c>
      <c r="X1113" s="25">
        <v>1.6856452778058599</v>
      </c>
      <c r="Y1113" s="25">
        <v>10472</v>
      </c>
      <c r="Z1113" s="27">
        <v>7352</v>
      </c>
      <c r="AA1113" s="28">
        <f t="shared" si="34"/>
        <v>2.7233115468409471E-3</v>
      </c>
      <c r="AC1113" t="str">
        <f t="shared" si="35"/>
        <v>2460200000-11001-VOC</v>
      </c>
      <c r="AD1113" t="str">
        <f>IF(COUNTIF('NP-NRModel-MAR-WILDFIRES Modifi'!V:V, AC1113)=0, "Missing", "")</f>
        <v/>
      </c>
    </row>
    <row r="1114" spans="1:30" hidden="1" x14ac:dyDescent="0.3">
      <c r="A1114" s="24">
        <v>2460200000</v>
      </c>
      <c r="B1114" s="40">
        <v>24009</v>
      </c>
      <c r="C1114" s="25"/>
      <c r="D1114" s="25"/>
      <c r="E1114" s="25"/>
      <c r="F1114" s="25"/>
      <c r="G1114" s="25" t="s">
        <v>12</v>
      </c>
      <c r="H1114" s="25">
        <v>33.472598658286401</v>
      </c>
      <c r="I1114" s="25">
        <v>153</v>
      </c>
      <c r="J1114" s="25">
        <v>0.21877515462932301</v>
      </c>
      <c r="K1114" s="25"/>
      <c r="L1114" s="25"/>
      <c r="M1114" s="25">
        <v>10472</v>
      </c>
      <c r="N1114" s="26">
        <v>27367</v>
      </c>
      <c r="O1114" s="24">
        <v>2460200000</v>
      </c>
      <c r="P1114" s="25">
        <v>24009</v>
      </c>
      <c r="Q1114" s="25"/>
      <c r="R1114" s="25"/>
      <c r="S1114" s="25"/>
      <c r="T1114" s="25"/>
      <c r="U1114" s="25" t="s">
        <v>12</v>
      </c>
      <c r="V1114" s="25">
        <v>80.334236779887405</v>
      </c>
      <c r="W1114" s="25">
        <v>365</v>
      </c>
      <c r="X1114" s="25">
        <v>0.22009379939695201</v>
      </c>
      <c r="Y1114" s="25">
        <v>10472</v>
      </c>
      <c r="Z1114" s="27">
        <v>27367</v>
      </c>
      <c r="AA1114" s="28">
        <f t="shared" si="34"/>
        <v>2.7233115468409588E-3</v>
      </c>
      <c r="AC1114" t="str">
        <f t="shared" si="35"/>
        <v>2460200000-24009-VOC</v>
      </c>
      <c r="AD1114" t="str">
        <f>IF(COUNTIF('NP-NRModel-MAR-WILDFIRES Modifi'!V:V, AC1114)=0, "Missing", "")</f>
        <v/>
      </c>
    </row>
    <row r="1115" spans="1:30" hidden="1" x14ac:dyDescent="0.3">
      <c r="A1115" s="24">
        <v>2460200000</v>
      </c>
      <c r="B1115" s="40">
        <v>24017</v>
      </c>
      <c r="C1115" s="25"/>
      <c r="D1115" s="25"/>
      <c r="E1115" s="25"/>
      <c r="F1115" s="25"/>
      <c r="G1115" s="25" t="s">
        <v>12</v>
      </c>
      <c r="H1115" s="25">
        <v>59.138081916583999</v>
      </c>
      <c r="I1115" s="25">
        <v>153</v>
      </c>
      <c r="J1115" s="25">
        <v>0.38652341121950301</v>
      </c>
      <c r="K1115" s="25"/>
      <c r="L1115" s="25"/>
      <c r="M1115" s="25">
        <v>10472</v>
      </c>
      <c r="N1115" s="26">
        <v>27469</v>
      </c>
      <c r="O1115" s="24">
        <v>2460200000</v>
      </c>
      <c r="P1115" s="25">
        <v>24017</v>
      </c>
      <c r="Q1115" s="25"/>
      <c r="R1115" s="25"/>
      <c r="S1115" s="25"/>
      <c r="T1115" s="25"/>
      <c r="U1115" s="25" t="s">
        <v>12</v>
      </c>
      <c r="V1115" s="25">
        <v>141.93139659980099</v>
      </c>
      <c r="W1115" s="25">
        <v>365</v>
      </c>
      <c r="X1115" s="25">
        <v>0.38885314136931898</v>
      </c>
      <c r="Y1115" s="25">
        <v>10472</v>
      </c>
      <c r="Z1115" s="27">
        <v>27469</v>
      </c>
      <c r="AA1115" s="28">
        <f t="shared" si="34"/>
        <v>2.7233115468409683E-3</v>
      </c>
      <c r="AC1115" t="str">
        <f t="shared" si="35"/>
        <v>2460200000-24017-VOC</v>
      </c>
      <c r="AD1115" t="str">
        <f>IF(COUNTIF('NP-NRModel-MAR-WILDFIRES Modifi'!V:V, AC1115)=0, "Missing", "")</f>
        <v/>
      </c>
    </row>
    <row r="1116" spans="1:30" hidden="1" x14ac:dyDescent="0.3">
      <c r="A1116" s="24">
        <v>2460200000</v>
      </c>
      <c r="B1116" s="40">
        <v>24021</v>
      </c>
      <c r="C1116" s="25"/>
      <c r="D1116" s="25"/>
      <c r="E1116" s="25"/>
      <c r="F1116" s="25"/>
      <c r="G1116" s="25" t="s">
        <v>12</v>
      </c>
      <c r="H1116" s="25">
        <v>95.363029708199505</v>
      </c>
      <c r="I1116" s="25">
        <v>153</v>
      </c>
      <c r="J1116" s="25">
        <v>0.62328777587058504</v>
      </c>
      <c r="K1116" s="25"/>
      <c r="L1116" s="25"/>
      <c r="M1116" s="25">
        <v>10472</v>
      </c>
      <c r="N1116" s="26">
        <v>27518</v>
      </c>
      <c r="O1116" s="24">
        <v>2460200000</v>
      </c>
      <c r="P1116" s="25">
        <v>24021</v>
      </c>
      <c r="Q1116" s="25"/>
      <c r="R1116" s="25"/>
      <c r="S1116" s="25"/>
      <c r="T1116" s="25"/>
      <c r="U1116" s="25" t="s">
        <v>12</v>
      </c>
      <c r="V1116" s="25">
        <v>228.871271299678</v>
      </c>
      <c r="W1116" s="25">
        <v>365</v>
      </c>
      <c r="X1116" s="25">
        <v>0.62704457890322896</v>
      </c>
      <c r="Y1116" s="25">
        <v>10472</v>
      </c>
      <c r="Z1116" s="27">
        <v>27518</v>
      </c>
      <c r="AA1116" s="28">
        <f t="shared" si="34"/>
        <v>2.7233115468409683E-3</v>
      </c>
      <c r="AC1116" t="str">
        <f t="shared" si="35"/>
        <v>2460200000-24021-VOC</v>
      </c>
      <c r="AD1116" t="str">
        <f>IF(COUNTIF('NP-NRModel-MAR-WILDFIRES Modifi'!V:V, AC1116)=0, "Missing", "")</f>
        <v/>
      </c>
    </row>
    <row r="1117" spans="1:30" hidden="1" x14ac:dyDescent="0.3">
      <c r="A1117" s="24">
        <v>2460200000</v>
      </c>
      <c r="B1117" s="40">
        <v>24031</v>
      </c>
      <c r="C1117" s="25"/>
      <c r="D1117" s="25"/>
      <c r="E1117" s="25"/>
      <c r="F1117" s="25"/>
      <c r="G1117" s="25" t="s">
        <v>12</v>
      </c>
      <c r="H1117" s="25">
        <v>378.27722108280301</v>
      </c>
      <c r="I1117" s="25">
        <v>153</v>
      </c>
      <c r="J1117" s="25">
        <v>2.4724001377960998</v>
      </c>
      <c r="K1117" s="25"/>
      <c r="L1117" s="25"/>
      <c r="M1117" s="25">
        <v>10472</v>
      </c>
      <c r="N1117" s="26">
        <v>27650</v>
      </c>
      <c r="O1117" s="24">
        <v>2460200000</v>
      </c>
      <c r="P1117" s="25">
        <v>24031</v>
      </c>
      <c r="Q1117" s="25"/>
      <c r="R1117" s="25"/>
      <c r="S1117" s="25"/>
      <c r="T1117" s="25"/>
      <c r="U1117" s="25" t="s">
        <v>12</v>
      </c>
      <c r="V1117" s="25">
        <v>907.86533059872602</v>
      </c>
      <c r="W1117" s="25">
        <v>365</v>
      </c>
      <c r="X1117" s="25">
        <v>2.4873022756129499</v>
      </c>
      <c r="Y1117" s="25">
        <v>10472</v>
      </c>
      <c r="Z1117" s="27">
        <v>27650</v>
      </c>
      <c r="AA1117" s="28">
        <f t="shared" si="34"/>
        <v>2.723311546840964E-3</v>
      </c>
      <c r="AC1117" t="str">
        <f t="shared" si="35"/>
        <v>2460200000-24031-VOC</v>
      </c>
      <c r="AD1117" t="str">
        <f>IF(COUNTIF('NP-NRModel-MAR-WILDFIRES Modifi'!V:V, AC1117)=0, "Missing", "")</f>
        <v/>
      </c>
    </row>
    <row r="1118" spans="1:30" hidden="1" x14ac:dyDescent="0.3">
      <c r="A1118" s="24">
        <v>2460200000</v>
      </c>
      <c r="B1118" s="40">
        <v>24033</v>
      </c>
      <c r="C1118" s="25"/>
      <c r="D1118" s="25"/>
      <c r="E1118" s="25"/>
      <c r="F1118" s="25"/>
      <c r="G1118" s="25" t="s">
        <v>12</v>
      </c>
      <c r="H1118" s="25">
        <v>327.13464916620899</v>
      </c>
      <c r="I1118" s="25">
        <v>153</v>
      </c>
      <c r="J1118" s="25">
        <v>2.13813496187064</v>
      </c>
      <c r="K1118" s="25"/>
      <c r="L1118" s="25"/>
      <c r="M1118" s="25">
        <v>10472</v>
      </c>
      <c r="N1118" s="26">
        <v>27679</v>
      </c>
      <c r="O1118" s="24">
        <v>2460200000</v>
      </c>
      <c r="P1118" s="25">
        <v>24033</v>
      </c>
      <c r="Q1118" s="25"/>
      <c r="R1118" s="25"/>
      <c r="S1118" s="25"/>
      <c r="T1118" s="25"/>
      <c r="U1118" s="25" t="s">
        <v>12</v>
      </c>
      <c r="V1118" s="25">
        <v>785.12315799889905</v>
      </c>
      <c r="W1118" s="25">
        <v>365</v>
      </c>
      <c r="X1118" s="25">
        <v>2.1510223506819099</v>
      </c>
      <c r="Y1118" s="25">
        <v>10472</v>
      </c>
      <c r="Z1118" s="27">
        <v>27679</v>
      </c>
      <c r="AA1118" s="28">
        <f t="shared" si="34"/>
        <v>2.7233115468409583E-3</v>
      </c>
      <c r="AC1118" t="str">
        <f t="shared" si="35"/>
        <v>2460200000-24033-VOC</v>
      </c>
      <c r="AD1118" t="str">
        <f>IF(COUNTIF('NP-NRModel-MAR-WILDFIRES Modifi'!V:V, AC1118)=0, "Missing", "")</f>
        <v/>
      </c>
    </row>
    <row r="1119" spans="1:30" hidden="1" x14ac:dyDescent="0.3">
      <c r="A1119" s="24">
        <v>2460200000</v>
      </c>
      <c r="B1119" s="40">
        <v>51013</v>
      </c>
      <c r="C1119" s="25"/>
      <c r="D1119" s="25"/>
      <c r="E1119" s="25"/>
      <c r="F1119" s="25"/>
      <c r="G1119" s="25" t="s">
        <v>12</v>
      </c>
      <c r="H1119" s="25">
        <v>79.796640333221404</v>
      </c>
      <c r="I1119" s="25">
        <v>153</v>
      </c>
      <c r="J1119" s="25">
        <v>0.521546668844584</v>
      </c>
      <c r="K1119" s="25"/>
      <c r="L1119" s="25"/>
      <c r="M1119" s="25">
        <v>10472</v>
      </c>
      <c r="N1119" s="26">
        <v>65248</v>
      </c>
      <c r="O1119" s="24">
        <v>2460200000</v>
      </c>
      <c r="P1119" s="25">
        <v>51013</v>
      </c>
      <c r="Q1119" s="25"/>
      <c r="R1119" s="25"/>
      <c r="S1119" s="25"/>
      <c r="T1119" s="25"/>
      <c r="U1119" s="25" t="s">
        <v>12</v>
      </c>
      <c r="V1119" s="25">
        <v>191.51193679973201</v>
      </c>
      <c r="W1119" s="25">
        <v>365</v>
      </c>
      <c r="X1119" s="25">
        <v>0.52469023780748503</v>
      </c>
      <c r="Y1119" s="25">
        <v>10472</v>
      </c>
      <c r="Z1119" s="27">
        <v>65248</v>
      </c>
      <c r="AA1119" s="28">
        <f t="shared" si="34"/>
        <v>2.7233115468409479E-3</v>
      </c>
      <c r="AC1119" t="str">
        <f t="shared" si="35"/>
        <v>2460200000-51013-VOC</v>
      </c>
      <c r="AD1119" t="str">
        <f>IF(COUNTIF('NP-NRModel-MAR-WILDFIRES Modifi'!V:V, AC1119)=0, "Missing", "")</f>
        <v/>
      </c>
    </row>
    <row r="1120" spans="1:30" hidden="1" x14ac:dyDescent="0.3">
      <c r="A1120" s="24">
        <v>2460200000</v>
      </c>
      <c r="B1120" s="40">
        <v>51059</v>
      </c>
      <c r="C1120" s="25"/>
      <c r="D1120" s="25"/>
      <c r="E1120" s="25"/>
      <c r="F1120" s="25"/>
      <c r="G1120" s="25" t="s">
        <v>12</v>
      </c>
      <c r="H1120" s="25">
        <v>384.636558832795</v>
      </c>
      <c r="I1120" s="25">
        <v>153</v>
      </c>
      <c r="J1120" s="25">
        <v>2.51396443681565</v>
      </c>
      <c r="K1120" s="25"/>
      <c r="L1120" s="25"/>
      <c r="M1120" s="25">
        <v>10472</v>
      </c>
      <c r="N1120" s="26">
        <v>65757</v>
      </c>
      <c r="O1120" s="24">
        <v>2460200000</v>
      </c>
      <c r="P1120" s="25">
        <v>51059</v>
      </c>
      <c r="Q1120" s="25"/>
      <c r="R1120" s="25"/>
      <c r="S1120" s="25"/>
      <c r="T1120" s="25"/>
      <c r="U1120" s="25" t="s">
        <v>12</v>
      </c>
      <c r="V1120" s="25">
        <v>923.12774119870596</v>
      </c>
      <c r="W1120" s="25">
        <v>365</v>
      </c>
      <c r="X1120" s="25">
        <v>2.5291170991745302</v>
      </c>
      <c r="Y1120" s="25">
        <v>10472</v>
      </c>
      <c r="Z1120" s="27">
        <v>65757</v>
      </c>
      <c r="AA1120" s="28">
        <f t="shared" si="34"/>
        <v>2.7233115468409605E-3</v>
      </c>
      <c r="AC1120" t="str">
        <f t="shared" si="35"/>
        <v>2460200000-51059-VOC</v>
      </c>
      <c r="AD1120" t="str">
        <f>IF(COUNTIF('NP-NRModel-MAR-WILDFIRES Modifi'!V:V, AC1120)=0, "Missing", "")</f>
        <v/>
      </c>
    </row>
    <row r="1121" spans="1:30" hidden="1" x14ac:dyDescent="0.3">
      <c r="A1121" s="24">
        <v>2460200000</v>
      </c>
      <c r="B1121" s="40">
        <v>51107</v>
      </c>
      <c r="C1121" s="25"/>
      <c r="D1121" s="25"/>
      <c r="E1121" s="25"/>
      <c r="F1121" s="25"/>
      <c r="G1121" s="25" t="s">
        <v>12</v>
      </c>
      <c r="H1121" s="25">
        <v>140.75888420813601</v>
      </c>
      <c r="I1121" s="25">
        <v>153</v>
      </c>
      <c r="J1121" s="25">
        <v>0.91999270724271898</v>
      </c>
      <c r="K1121" s="25"/>
      <c r="L1121" s="25"/>
      <c r="M1121" s="25">
        <v>10472</v>
      </c>
      <c r="N1121" s="26">
        <v>66325</v>
      </c>
      <c r="O1121" s="24">
        <v>2460200000</v>
      </c>
      <c r="P1121" s="25">
        <v>51107</v>
      </c>
      <c r="Q1121" s="25"/>
      <c r="R1121" s="25"/>
      <c r="S1121" s="25"/>
      <c r="T1121" s="25"/>
      <c r="U1121" s="25" t="s">
        <v>12</v>
      </c>
      <c r="V1121" s="25">
        <v>337.82132209952698</v>
      </c>
      <c r="W1121" s="25">
        <v>365</v>
      </c>
      <c r="X1121" s="25">
        <v>0.925537868765828</v>
      </c>
      <c r="Y1121" s="25">
        <v>10472</v>
      </c>
      <c r="Z1121" s="27">
        <v>66325</v>
      </c>
      <c r="AA1121" s="28">
        <f t="shared" si="34"/>
        <v>2.723311546840954E-3</v>
      </c>
      <c r="AC1121" t="str">
        <f t="shared" si="35"/>
        <v>2460200000-51107-VOC</v>
      </c>
      <c r="AD1121" t="str">
        <f>IF(COUNTIF('NP-NRModel-MAR-WILDFIRES Modifi'!V:V, AC1121)=0, "Missing", "")</f>
        <v/>
      </c>
    </row>
    <row r="1122" spans="1:30" hidden="1" x14ac:dyDescent="0.3">
      <c r="A1122" s="24">
        <v>2460200000</v>
      </c>
      <c r="B1122" s="40">
        <v>51153</v>
      </c>
      <c r="C1122" s="25"/>
      <c r="D1122" s="25"/>
      <c r="E1122" s="25"/>
      <c r="F1122" s="25"/>
      <c r="G1122" s="25" t="s">
        <v>12</v>
      </c>
      <c r="H1122" s="25">
        <v>161.23776620810699</v>
      </c>
      <c r="I1122" s="25">
        <v>153</v>
      </c>
      <c r="J1122" s="25">
        <v>1.05384160920331</v>
      </c>
      <c r="K1122" s="25"/>
      <c r="L1122" s="25"/>
      <c r="M1122" s="25">
        <v>10472</v>
      </c>
      <c r="N1122" s="26">
        <v>66800</v>
      </c>
      <c r="O1122" s="24">
        <v>2460200000</v>
      </c>
      <c r="P1122" s="25">
        <v>51153</v>
      </c>
      <c r="Q1122" s="25"/>
      <c r="R1122" s="25"/>
      <c r="S1122" s="25"/>
      <c r="T1122" s="25"/>
      <c r="U1122" s="25" t="s">
        <v>12</v>
      </c>
      <c r="V1122" s="25">
        <v>386.970638899459</v>
      </c>
      <c r="W1122" s="25">
        <v>365</v>
      </c>
      <c r="X1122" s="25">
        <v>1.0601935312313899</v>
      </c>
      <c r="Y1122" s="25">
        <v>10472</v>
      </c>
      <c r="Z1122" s="27">
        <v>66800</v>
      </c>
      <c r="AA1122" s="28">
        <f t="shared" si="34"/>
        <v>2.7233115468409336E-3</v>
      </c>
      <c r="AC1122" t="str">
        <f t="shared" si="35"/>
        <v>2460200000-51153-VOC</v>
      </c>
      <c r="AD1122" t="str">
        <f>IF(COUNTIF('NP-NRModel-MAR-WILDFIRES Modifi'!V:V, AC1122)=0, "Missing", "")</f>
        <v/>
      </c>
    </row>
    <row r="1123" spans="1:30" hidden="1" x14ac:dyDescent="0.3">
      <c r="A1123" s="24">
        <v>2460200000</v>
      </c>
      <c r="B1123" s="40">
        <v>51510</v>
      </c>
      <c r="C1123" s="25"/>
      <c r="D1123" s="25"/>
      <c r="E1123" s="25"/>
      <c r="F1123" s="25"/>
      <c r="G1123" s="25" t="s">
        <v>12</v>
      </c>
      <c r="H1123" s="25">
        <v>53.322038499925398</v>
      </c>
      <c r="I1123" s="25">
        <v>153</v>
      </c>
      <c r="J1123" s="25">
        <v>0.34851005555506798</v>
      </c>
      <c r="K1123" s="25"/>
      <c r="L1123" s="25"/>
      <c r="M1123" s="25">
        <v>10472</v>
      </c>
      <c r="N1123" s="26">
        <v>67353</v>
      </c>
      <c r="O1123" s="24">
        <v>2460200000</v>
      </c>
      <c r="P1123" s="25">
        <v>51510</v>
      </c>
      <c r="Q1123" s="25"/>
      <c r="R1123" s="25"/>
      <c r="S1123" s="25"/>
      <c r="T1123" s="25"/>
      <c r="U1123" s="25" t="s">
        <v>12</v>
      </c>
      <c r="V1123" s="25">
        <v>127.97289239982</v>
      </c>
      <c r="W1123" s="25">
        <v>365</v>
      </c>
      <c r="X1123" s="25">
        <v>0.35061066410909603</v>
      </c>
      <c r="Y1123" s="25">
        <v>10472</v>
      </c>
      <c r="Z1123" s="27">
        <v>67353</v>
      </c>
      <c r="AA1123" s="28">
        <f t="shared" si="34"/>
        <v>2.7233115468409791E-3</v>
      </c>
      <c r="AC1123" t="str">
        <f t="shared" si="35"/>
        <v>2460200000-51510-VOC</v>
      </c>
      <c r="AD1123" t="str">
        <f>IF(COUNTIF('NP-NRModel-MAR-WILDFIRES Modifi'!V:V, AC1123)=0, "Missing", "")</f>
        <v/>
      </c>
    </row>
    <row r="1124" spans="1:30" hidden="1" x14ac:dyDescent="0.3">
      <c r="A1124" s="24">
        <v>2460200000</v>
      </c>
      <c r="B1124" s="40">
        <v>51600</v>
      </c>
      <c r="C1124" s="25"/>
      <c r="D1124" s="25"/>
      <c r="E1124" s="25"/>
      <c r="F1124" s="25"/>
      <c r="G1124" s="25" t="s">
        <v>12</v>
      </c>
      <c r="H1124" s="25">
        <v>8.0738613166553392</v>
      </c>
      <c r="I1124" s="25">
        <v>153</v>
      </c>
      <c r="J1124" s="25">
        <v>5.2770335402976098E-2</v>
      </c>
      <c r="K1124" s="25"/>
      <c r="L1124" s="25"/>
      <c r="M1124" s="25">
        <v>10472</v>
      </c>
      <c r="N1124" s="26">
        <v>67554</v>
      </c>
      <c r="O1124" s="24">
        <v>2460200000</v>
      </c>
      <c r="P1124" s="25">
        <v>51600</v>
      </c>
      <c r="Q1124" s="25"/>
      <c r="R1124" s="25"/>
      <c r="S1124" s="25"/>
      <c r="T1124" s="25"/>
      <c r="U1124" s="25" t="s">
        <v>12</v>
      </c>
      <c r="V1124" s="25">
        <v>19.377267159972799</v>
      </c>
      <c r="W1124" s="25">
        <v>365</v>
      </c>
      <c r="X1124" s="25">
        <v>5.3088403178007802E-2</v>
      </c>
      <c r="Y1124" s="25">
        <v>10472</v>
      </c>
      <c r="Z1124" s="27">
        <v>67554</v>
      </c>
      <c r="AA1124" s="28">
        <f t="shared" si="34"/>
        <v>2.7233115468409618E-3</v>
      </c>
      <c r="AC1124" t="str">
        <f t="shared" si="35"/>
        <v>2460200000-51600-VOC</v>
      </c>
      <c r="AD1124" t="str">
        <f>IF(COUNTIF('NP-NRModel-MAR-WILDFIRES Modifi'!V:V, AC1124)=0, "Missing", "")</f>
        <v/>
      </c>
    </row>
    <row r="1125" spans="1:30" hidden="1" x14ac:dyDescent="0.3">
      <c r="A1125" s="24">
        <v>2460200000</v>
      </c>
      <c r="B1125" s="40">
        <v>51610</v>
      </c>
      <c r="C1125" s="25"/>
      <c r="D1125" s="25"/>
      <c r="E1125" s="25"/>
      <c r="F1125" s="25"/>
      <c r="G1125" s="25" t="s">
        <v>12</v>
      </c>
      <c r="H1125" s="25">
        <v>4.9012949249931301</v>
      </c>
      <c r="I1125" s="25">
        <v>153</v>
      </c>
      <c r="J1125" s="25">
        <v>3.2034607352896198E-2</v>
      </c>
      <c r="K1125" s="25"/>
      <c r="L1125" s="25"/>
      <c r="M1125" s="25">
        <v>10472</v>
      </c>
      <c r="N1125" s="26">
        <v>67575</v>
      </c>
      <c r="O1125" s="24">
        <v>2460200000</v>
      </c>
      <c r="P1125" s="25">
        <v>51610</v>
      </c>
      <c r="Q1125" s="25"/>
      <c r="R1125" s="25"/>
      <c r="S1125" s="25"/>
      <c r="T1125" s="25"/>
      <c r="U1125" s="25" t="s">
        <v>12</v>
      </c>
      <c r="V1125" s="25">
        <v>11.7631078199835</v>
      </c>
      <c r="W1125" s="25">
        <v>365</v>
      </c>
      <c r="X1125" s="25">
        <v>3.2227692657489197E-2</v>
      </c>
      <c r="Y1125" s="25">
        <v>10472</v>
      </c>
      <c r="Z1125" s="27">
        <v>67575</v>
      </c>
      <c r="AA1125" s="28">
        <f t="shared" si="34"/>
        <v>2.7233115468409549E-3</v>
      </c>
      <c r="AC1125" t="str">
        <f t="shared" si="35"/>
        <v>2460200000-51610-VOC</v>
      </c>
      <c r="AD1125" t="str">
        <f>IF(COUNTIF('NP-NRModel-MAR-WILDFIRES Modifi'!V:V, AC1125)=0, "Missing", "")</f>
        <v/>
      </c>
    </row>
    <row r="1126" spans="1:30" hidden="1" x14ac:dyDescent="0.3">
      <c r="A1126" s="24">
        <v>2460200000</v>
      </c>
      <c r="B1126" s="40">
        <v>51683</v>
      </c>
      <c r="C1126" s="25"/>
      <c r="D1126" s="25"/>
      <c r="E1126" s="25"/>
      <c r="F1126" s="25"/>
      <c r="G1126" s="25" t="s">
        <v>12</v>
      </c>
      <c r="H1126" s="25">
        <v>14.3019604583133</v>
      </c>
      <c r="I1126" s="25">
        <v>153</v>
      </c>
      <c r="J1126" s="25">
        <v>9.3476865740609802E-2</v>
      </c>
      <c r="K1126" s="25"/>
      <c r="L1126" s="25"/>
      <c r="M1126" s="25">
        <v>10472</v>
      </c>
      <c r="N1126" s="26">
        <v>67780</v>
      </c>
      <c r="O1126" s="24">
        <v>2460200000</v>
      </c>
      <c r="P1126" s="25">
        <v>51683</v>
      </c>
      <c r="Q1126" s="25"/>
      <c r="R1126" s="25"/>
      <c r="S1126" s="25"/>
      <c r="T1126" s="25"/>
      <c r="U1126" s="25" t="s">
        <v>12</v>
      </c>
      <c r="V1126" s="25">
        <v>34.3247050999518</v>
      </c>
      <c r="W1126" s="25">
        <v>365</v>
      </c>
      <c r="X1126" s="25">
        <v>9.4040287945073506E-2</v>
      </c>
      <c r="Y1126" s="25">
        <v>10472</v>
      </c>
      <c r="Z1126" s="27">
        <v>67780</v>
      </c>
      <c r="AA1126" s="28">
        <f t="shared" si="34"/>
        <v>2.7233115468409683E-3</v>
      </c>
      <c r="AC1126" t="str">
        <f t="shared" si="35"/>
        <v>2460200000-51683-VOC</v>
      </c>
      <c r="AD1126" t="str">
        <f>IF(COUNTIF('NP-NRModel-MAR-WILDFIRES Modifi'!V:V, AC1126)=0, "Missing", "")</f>
        <v/>
      </c>
    </row>
    <row r="1127" spans="1:30" hidden="1" x14ac:dyDescent="0.3">
      <c r="A1127" s="24">
        <v>2460200000</v>
      </c>
      <c r="B1127" s="40">
        <v>51685</v>
      </c>
      <c r="C1127" s="25"/>
      <c r="D1127" s="25"/>
      <c r="E1127" s="25"/>
      <c r="F1127" s="25"/>
      <c r="G1127" s="25" t="s">
        <v>12</v>
      </c>
      <c r="H1127" s="25">
        <v>5.7576332083252604</v>
      </c>
      <c r="I1127" s="25">
        <v>153</v>
      </c>
      <c r="J1127" s="25">
        <v>3.7631589596897101E-2</v>
      </c>
      <c r="K1127" s="25"/>
      <c r="L1127" s="25"/>
      <c r="M1127" s="25">
        <v>10472</v>
      </c>
      <c r="N1127" s="26">
        <v>67802</v>
      </c>
      <c r="O1127" s="24">
        <v>2460200000</v>
      </c>
      <c r="P1127" s="25">
        <v>51685</v>
      </c>
      <c r="Q1127" s="25"/>
      <c r="R1127" s="25"/>
      <c r="S1127" s="25"/>
      <c r="T1127" s="25"/>
      <c r="U1127" s="25" t="s">
        <v>12</v>
      </c>
      <c r="V1127" s="25">
        <v>13.818319699980499</v>
      </c>
      <c r="W1127" s="25">
        <v>365</v>
      </c>
      <c r="X1127" s="25">
        <v>3.7858410136933099E-2</v>
      </c>
      <c r="Y1127" s="25">
        <v>10472</v>
      </c>
      <c r="Z1127" s="27">
        <v>67802</v>
      </c>
      <c r="AA1127" s="28">
        <f t="shared" si="34"/>
        <v>2.7233115468409817E-3</v>
      </c>
      <c r="AC1127" t="str">
        <f t="shared" si="35"/>
        <v>2460200000-51685-VOC</v>
      </c>
      <c r="AD1127" t="str">
        <f>IF(COUNTIF('NP-NRModel-MAR-WILDFIRES Modifi'!V:V, AC1127)=0, "Missing", "")</f>
        <v/>
      </c>
    </row>
    <row r="1128" spans="1:30" hidden="1" x14ac:dyDescent="0.3">
      <c r="A1128" s="24">
        <v>2460400000</v>
      </c>
      <c r="B1128" s="40">
        <v>11001</v>
      </c>
      <c r="C1128" s="25"/>
      <c r="D1128" s="25"/>
      <c r="E1128" s="25"/>
      <c r="F1128" s="25"/>
      <c r="G1128" s="25" t="s">
        <v>12</v>
      </c>
      <c r="H1128" s="25">
        <v>10.6040294874851</v>
      </c>
      <c r="I1128" s="25">
        <v>153</v>
      </c>
      <c r="J1128" s="25">
        <v>6.9307382271144705E-2</v>
      </c>
      <c r="K1128" s="25"/>
      <c r="L1128" s="25"/>
      <c r="M1128" s="25">
        <v>10472</v>
      </c>
      <c r="N1128" s="26">
        <v>7353</v>
      </c>
      <c r="O1128" s="24">
        <v>2460400000</v>
      </c>
      <c r="P1128" s="25">
        <v>11001</v>
      </c>
      <c r="Q1128" s="25"/>
      <c r="R1128" s="25"/>
      <c r="S1128" s="25"/>
      <c r="T1128" s="25"/>
      <c r="U1128" s="25" t="s">
        <v>12</v>
      </c>
      <c r="V1128" s="25">
        <v>25.449670769964399</v>
      </c>
      <c r="W1128" s="25">
        <v>365</v>
      </c>
      <c r="X1128" s="25">
        <v>6.9725125397162802E-2</v>
      </c>
      <c r="Y1128" s="25">
        <v>10472</v>
      </c>
      <c r="Z1128" s="27">
        <v>7353</v>
      </c>
      <c r="AA1128" s="28">
        <f t="shared" si="34"/>
        <v>2.7233115468409518E-3</v>
      </c>
      <c r="AC1128" t="str">
        <f t="shared" si="35"/>
        <v>2460400000-11001-VOC</v>
      </c>
      <c r="AD1128" t="str">
        <f>IF(COUNTIF('NP-NRModel-MAR-WILDFIRES Modifi'!V:V, AC1128)=0, "Missing", "")</f>
        <v/>
      </c>
    </row>
    <row r="1129" spans="1:30" hidden="1" x14ac:dyDescent="0.3">
      <c r="A1129" s="24">
        <v>2460400000</v>
      </c>
      <c r="B1129" s="40">
        <v>24009</v>
      </c>
      <c r="C1129" s="25"/>
      <c r="D1129" s="25"/>
      <c r="E1129" s="25"/>
      <c r="F1129" s="25"/>
      <c r="G1129" s="25" t="s">
        <v>12</v>
      </c>
      <c r="H1129" s="25">
        <v>1.38456240124806</v>
      </c>
      <c r="I1129" s="25">
        <v>153</v>
      </c>
      <c r="J1129" s="25">
        <v>9.0494274591376399E-3</v>
      </c>
      <c r="K1129" s="25"/>
      <c r="L1129" s="25"/>
      <c r="M1129" s="25">
        <v>10472</v>
      </c>
      <c r="N1129" s="26">
        <v>27368</v>
      </c>
      <c r="O1129" s="24">
        <v>2460400000</v>
      </c>
      <c r="P1129" s="25">
        <v>24009</v>
      </c>
      <c r="Q1129" s="25"/>
      <c r="R1129" s="25"/>
      <c r="S1129" s="25"/>
      <c r="T1129" s="25"/>
      <c r="U1129" s="25" t="s">
        <v>12</v>
      </c>
      <c r="V1129" s="25">
        <v>3.32294976299533</v>
      </c>
      <c r="W1129" s="25">
        <v>365</v>
      </c>
      <c r="X1129" s="25">
        <v>9.1039719534118605E-3</v>
      </c>
      <c r="Y1129" s="25">
        <v>10472</v>
      </c>
      <c r="Z1129" s="27">
        <v>27368</v>
      </c>
      <c r="AA1129" s="28">
        <f t="shared" si="34"/>
        <v>2.7233115468409679E-3</v>
      </c>
      <c r="AC1129" t="str">
        <f t="shared" si="35"/>
        <v>2460400000-24009-VOC</v>
      </c>
      <c r="AD1129" t="str">
        <f>IF(COUNTIF('NP-NRModel-MAR-WILDFIRES Modifi'!V:V, AC1129)=0, "Missing", "")</f>
        <v/>
      </c>
    </row>
    <row r="1130" spans="1:30" hidden="1" x14ac:dyDescent="0.3">
      <c r="A1130" s="24">
        <v>2460400000</v>
      </c>
      <c r="B1130" s="40">
        <v>24017</v>
      </c>
      <c r="C1130" s="25"/>
      <c r="D1130" s="25"/>
      <c r="E1130" s="25"/>
      <c r="F1130" s="25"/>
      <c r="G1130" s="25" t="s">
        <v>12</v>
      </c>
      <c r="H1130" s="25">
        <v>2.4461911533299099</v>
      </c>
      <c r="I1130" s="25">
        <v>153</v>
      </c>
      <c r="J1130" s="25">
        <v>1.5988177472744499E-2</v>
      </c>
      <c r="K1130" s="25"/>
      <c r="L1130" s="25"/>
      <c r="M1130" s="25">
        <v>10472</v>
      </c>
      <c r="N1130" s="26">
        <v>27470</v>
      </c>
      <c r="O1130" s="24">
        <v>2460400000</v>
      </c>
      <c r="P1130" s="25">
        <v>24017</v>
      </c>
      <c r="Q1130" s="25"/>
      <c r="R1130" s="25"/>
      <c r="S1130" s="25"/>
      <c r="T1130" s="25"/>
      <c r="U1130" s="25" t="s">
        <v>12</v>
      </c>
      <c r="V1130" s="25">
        <v>5.8708587679917903</v>
      </c>
      <c r="W1130" s="25">
        <v>365</v>
      </c>
      <c r="X1130" s="25">
        <v>1.60845445698405E-2</v>
      </c>
      <c r="Y1130" s="25">
        <v>10472</v>
      </c>
      <c r="Z1130" s="27">
        <v>27470</v>
      </c>
      <c r="AA1130" s="28">
        <f t="shared" si="34"/>
        <v>2.723311546840954E-3</v>
      </c>
      <c r="AC1130" t="str">
        <f t="shared" si="35"/>
        <v>2460400000-24017-VOC</v>
      </c>
      <c r="AD1130" t="str">
        <f>IF(COUNTIF('NP-NRModel-MAR-WILDFIRES Modifi'!V:V, AC1130)=0, "Missing", "")</f>
        <v/>
      </c>
    </row>
    <row r="1131" spans="1:30" hidden="1" x14ac:dyDescent="0.3">
      <c r="A1131" s="24">
        <v>2460400000</v>
      </c>
      <c r="B1131" s="40">
        <v>24021</v>
      </c>
      <c r="C1131" s="25"/>
      <c r="D1131" s="25"/>
      <c r="E1131" s="25"/>
      <c r="F1131" s="25"/>
      <c r="G1131" s="25" t="s">
        <v>12</v>
      </c>
      <c r="H1131" s="25">
        <v>3.9446015008278099</v>
      </c>
      <c r="I1131" s="25">
        <v>153</v>
      </c>
      <c r="J1131" s="25">
        <v>2.5781709155737301E-2</v>
      </c>
      <c r="K1131" s="25"/>
      <c r="L1131" s="25"/>
      <c r="M1131" s="25">
        <v>10472</v>
      </c>
      <c r="N1131" s="26">
        <v>27519</v>
      </c>
      <c r="O1131" s="24">
        <v>2460400000</v>
      </c>
      <c r="P1131" s="25">
        <v>24021</v>
      </c>
      <c r="Q1131" s="25"/>
      <c r="R1131" s="25"/>
      <c r="S1131" s="25"/>
      <c r="T1131" s="25"/>
      <c r="U1131" s="25" t="s">
        <v>12</v>
      </c>
      <c r="V1131" s="25">
        <v>9.4670436019866795</v>
      </c>
      <c r="W1131" s="25">
        <v>365</v>
      </c>
      <c r="X1131" s="25">
        <v>2.5937105758867599E-2</v>
      </c>
      <c r="Y1131" s="25">
        <v>10472</v>
      </c>
      <c r="Z1131" s="27">
        <v>27519</v>
      </c>
      <c r="AA1131" s="28">
        <f t="shared" si="34"/>
        <v>2.7233115468409752E-3</v>
      </c>
      <c r="AC1131" t="str">
        <f t="shared" si="35"/>
        <v>2460400000-24021-VOC</v>
      </c>
      <c r="AD1131" t="str">
        <f>IF(COUNTIF('NP-NRModel-MAR-WILDFIRES Modifi'!V:V, AC1131)=0, "Missing", "")</f>
        <v/>
      </c>
    </row>
    <row r="1132" spans="1:30" hidden="1" x14ac:dyDescent="0.3">
      <c r="A1132" s="24">
        <v>2460400000</v>
      </c>
      <c r="B1132" s="40">
        <v>24031</v>
      </c>
      <c r="C1132" s="25"/>
      <c r="D1132" s="25"/>
      <c r="E1132" s="25"/>
      <c r="F1132" s="25"/>
      <c r="G1132" s="25" t="s">
        <v>12</v>
      </c>
      <c r="H1132" s="25">
        <v>15.647078462477999</v>
      </c>
      <c r="I1132" s="25">
        <v>153</v>
      </c>
      <c r="J1132" s="25">
        <v>0.10226848668286299</v>
      </c>
      <c r="K1132" s="25"/>
      <c r="L1132" s="25"/>
      <c r="M1132" s="25">
        <v>10472</v>
      </c>
      <c r="N1132" s="26">
        <v>27651</v>
      </c>
      <c r="O1132" s="24">
        <v>2460400000</v>
      </c>
      <c r="P1132" s="25">
        <v>24031</v>
      </c>
      <c r="Q1132" s="25"/>
      <c r="R1132" s="25"/>
      <c r="S1132" s="25"/>
      <c r="T1132" s="25"/>
      <c r="U1132" s="25" t="s">
        <v>12</v>
      </c>
      <c r="V1132" s="25">
        <v>37.552988309947203</v>
      </c>
      <c r="W1132" s="25">
        <v>365</v>
      </c>
      <c r="X1132" s="25">
        <v>0.102884899479307</v>
      </c>
      <c r="Y1132" s="25">
        <v>10472</v>
      </c>
      <c r="Z1132" s="27">
        <v>27651</v>
      </c>
      <c r="AA1132" s="28">
        <f t="shared" si="34"/>
        <v>2.7233115468409648E-3</v>
      </c>
      <c r="AC1132" t="str">
        <f t="shared" si="35"/>
        <v>2460400000-24031-VOC</v>
      </c>
      <c r="AD1132" t="str">
        <f>IF(COUNTIF('NP-NRModel-MAR-WILDFIRES Modifi'!V:V, AC1132)=0, "Missing", "")</f>
        <v/>
      </c>
    </row>
    <row r="1133" spans="1:30" hidden="1" x14ac:dyDescent="0.3">
      <c r="A1133" s="24">
        <v>2460400000</v>
      </c>
      <c r="B1133" s="40">
        <v>24033</v>
      </c>
      <c r="C1133" s="25"/>
      <c r="D1133" s="25"/>
      <c r="E1133" s="25"/>
      <c r="F1133" s="25"/>
      <c r="G1133" s="25" t="s">
        <v>12</v>
      </c>
      <c r="H1133" s="25">
        <v>13.531616112481</v>
      </c>
      <c r="I1133" s="25">
        <v>153</v>
      </c>
      <c r="J1133" s="25">
        <v>8.8441935375693295E-2</v>
      </c>
      <c r="K1133" s="25"/>
      <c r="L1133" s="25"/>
      <c r="M1133" s="25">
        <v>10472</v>
      </c>
      <c r="N1133" s="26">
        <v>27680</v>
      </c>
      <c r="O1133" s="24">
        <v>2460400000</v>
      </c>
      <c r="P1133" s="25">
        <v>24033</v>
      </c>
      <c r="Q1133" s="25"/>
      <c r="R1133" s="25"/>
      <c r="S1133" s="25"/>
      <c r="T1133" s="25"/>
      <c r="U1133" s="25" t="s">
        <v>12</v>
      </c>
      <c r="V1133" s="25">
        <v>32.475878669954497</v>
      </c>
      <c r="W1133" s="25">
        <v>365</v>
      </c>
      <c r="X1133" s="25">
        <v>8.8975010054670095E-2</v>
      </c>
      <c r="Y1133" s="25">
        <v>10472</v>
      </c>
      <c r="Z1133" s="27">
        <v>27680</v>
      </c>
      <c r="AA1133" s="28">
        <f t="shared" si="34"/>
        <v>2.7233115468409653E-3</v>
      </c>
      <c r="AC1133" t="str">
        <f t="shared" si="35"/>
        <v>2460400000-24033-VOC</v>
      </c>
      <c r="AD1133" t="str">
        <f>IF(COUNTIF('NP-NRModel-MAR-WILDFIRES Modifi'!V:V, AC1133)=0, "Missing", "")</f>
        <v/>
      </c>
    </row>
    <row r="1134" spans="1:30" hidden="1" x14ac:dyDescent="0.3">
      <c r="A1134" s="24">
        <v>2460400000</v>
      </c>
      <c r="B1134" s="40">
        <v>51013</v>
      </c>
      <c r="C1134" s="25"/>
      <c r="D1134" s="25"/>
      <c r="E1134" s="25"/>
      <c r="F1134" s="25"/>
      <c r="G1134" s="25" t="s">
        <v>12</v>
      </c>
      <c r="H1134" s="25">
        <v>50.755982083262197</v>
      </c>
      <c r="I1134" s="25">
        <v>153</v>
      </c>
      <c r="J1134" s="25">
        <v>0.33173844498864202</v>
      </c>
      <c r="K1134" s="25"/>
      <c r="L1134" s="25"/>
      <c r="M1134" s="25">
        <v>10472</v>
      </c>
      <c r="N1134" s="26">
        <v>65249</v>
      </c>
      <c r="O1134" s="24">
        <v>2460400000</v>
      </c>
      <c r="P1134" s="25">
        <v>51013</v>
      </c>
      <c r="Q1134" s="25"/>
      <c r="R1134" s="25"/>
      <c r="S1134" s="25"/>
      <c r="T1134" s="25"/>
      <c r="U1134" s="25" t="s">
        <v>12</v>
      </c>
      <c r="V1134" s="25">
        <v>121.81435699983</v>
      </c>
      <c r="W1134" s="25">
        <v>365</v>
      </c>
      <c r="X1134" s="25">
        <v>0.333737964383095</v>
      </c>
      <c r="Y1134" s="25">
        <v>10472</v>
      </c>
      <c r="Z1134" s="27">
        <v>65249</v>
      </c>
      <c r="AA1134" s="28">
        <f t="shared" si="34"/>
        <v>2.723311546840944E-3</v>
      </c>
      <c r="AC1134" t="str">
        <f t="shared" si="35"/>
        <v>2460400000-51013-VOC</v>
      </c>
      <c r="AD1134" t="str">
        <f>IF(COUNTIF('NP-NRModel-MAR-WILDFIRES Modifi'!V:V, AC1134)=0, "Missing", "")</f>
        <v/>
      </c>
    </row>
    <row r="1135" spans="1:30" hidden="1" x14ac:dyDescent="0.3">
      <c r="A1135" s="24">
        <v>2460400000</v>
      </c>
      <c r="B1135" s="40">
        <v>51059</v>
      </c>
      <c r="C1135" s="25"/>
      <c r="D1135" s="25"/>
      <c r="E1135" s="25"/>
      <c r="F1135" s="25"/>
      <c r="G1135" s="25" t="s">
        <v>12</v>
      </c>
      <c r="H1135" s="25">
        <v>244.654334832991</v>
      </c>
      <c r="I1135" s="25">
        <v>153</v>
      </c>
      <c r="J1135" s="25">
        <v>1.59904794008491</v>
      </c>
      <c r="K1135" s="25"/>
      <c r="L1135" s="25"/>
      <c r="M1135" s="25">
        <v>10472</v>
      </c>
      <c r="N1135" s="26">
        <v>65758</v>
      </c>
      <c r="O1135" s="24">
        <v>2460400000</v>
      </c>
      <c r="P1135" s="25">
        <v>51059</v>
      </c>
      <c r="Q1135" s="25"/>
      <c r="R1135" s="25"/>
      <c r="S1135" s="25"/>
      <c r="T1135" s="25"/>
      <c r="U1135" s="25" t="s">
        <v>12</v>
      </c>
      <c r="V1135" s="25">
        <v>587.17040359917496</v>
      </c>
      <c r="W1135" s="25">
        <v>365</v>
      </c>
      <c r="X1135" s="25">
        <v>1.6086860372580101</v>
      </c>
      <c r="Y1135" s="25">
        <v>10472</v>
      </c>
      <c r="Z1135" s="27">
        <v>65758</v>
      </c>
      <c r="AA1135" s="28">
        <f t="shared" si="34"/>
        <v>2.723311546840977E-3</v>
      </c>
      <c r="AC1135" t="str">
        <f t="shared" si="35"/>
        <v>2460400000-51059-VOC</v>
      </c>
      <c r="AD1135" t="str">
        <f>IF(COUNTIF('NP-NRModel-MAR-WILDFIRES Modifi'!V:V, AC1135)=0, "Missing", "")</f>
        <v/>
      </c>
    </row>
    <row r="1136" spans="1:30" hidden="1" x14ac:dyDescent="0.3">
      <c r="A1136" s="24">
        <v>2460400000</v>
      </c>
      <c r="B1136" s="40">
        <v>51107</v>
      </c>
      <c r="C1136" s="25"/>
      <c r="D1136" s="25"/>
      <c r="E1136" s="25"/>
      <c r="F1136" s="25"/>
      <c r="G1136" s="25" t="s">
        <v>12</v>
      </c>
      <c r="H1136" s="25">
        <v>89.531970791541497</v>
      </c>
      <c r="I1136" s="25">
        <v>153</v>
      </c>
      <c r="J1136" s="25">
        <v>0.58517627968327701</v>
      </c>
      <c r="K1136" s="25"/>
      <c r="L1136" s="25"/>
      <c r="M1136" s="25">
        <v>10472</v>
      </c>
      <c r="N1136" s="26">
        <v>66326</v>
      </c>
      <c r="O1136" s="24">
        <v>2460400000</v>
      </c>
      <c r="P1136" s="25">
        <v>51107</v>
      </c>
      <c r="Q1136" s="25"/>
      <c r="R1136" s="25"/>
      <c r="S1136" s="25"/>
      <c r="T1136" s="25"/>
      <c r="U1136" s="25" t="s">
        <v>12</v>
      </c>
      <c r="V1136" s="25">
        <v>214.876729899699</v>
      </c>
      <c r="W1136" s="25">
        <v>365</v>
      </c>
      <c r="X1136" s="25">
        <v>0.58870336958821601</v>
      </c>
      <c r="Y1136" s="25">
        <v>10472</v>
      </c>
      <c r="Z1136" s="27">
        <v>66326</v>
      </c>
      <c r="AA1136" s="28">
        <f t="shared" si="34"/>
        <v>2.7233115468409627E-3</v>
      </c>
      <c r="AC1136" t="str">
        <f t="shared" si="35"/>
        <v>2460400000-51107-VOC</v>
      </c>
      <c r="AD1136" t="str">
        <f>IF(COUNTIF('NP-NRModel-MAR-WILDFIRES Modifi'!V:V, AC1136)=0, "Missing", "")</f>
        <v/>
      </c>
    </row>
    <row r="1137" spans="1:30" hidden="1" x14ac:dyDescent="0.3">
      <c r="A1137" s="24">
        <v>2460400000</v>
      </c>
      <c r="B1137" s="40">
        <v>51153</v>
      </c>
      <c r="C1137" s="25"/>
      <c r="D1137" s="25"/>
      <c r="E1137" s="25"/>
      <c r="F1137" s="25"/>
      <c r="G1137" s="25" t="s">
        <v>12</v>
      </c>
      <c r="H1137" s="25">
        <v>102.557913374856</v>
      </c>
      <c r="I1137" s="25">
        <v>153</v>
      </c>
      <c r="J1137" s="25">
        <v>0.67031315931278501</v>
      </c>
      <c r="K1137" s="25"/>
      <c r="L1137" s="25"/>
      <c r="M1137" s="25">
        <v>10472</v>
      </c>
      <c r="N1137" s="26">
        <v>66801</v>
      </c>
      <c r="O1137" s="24">
        <v>2460400000</v>
      </c>
      <c r="P1137" s="25">
        <v>51153</v>
      </c>
      <c r="Q1137" s="25"/>
      <c r="R1137" s="25"/>
      <c r="S1137" s="25"/>
      <c r="T1137" s="25"/>
      <c r="U1137" s="25" t="s">
        <v>12</v>
      </c>
      <c r="V1137" s="25">
        <v>246.13899209965501</v>
      </c>
      <c r="W1137" s="25">
        <v>365</v>
      </c>
      <c r="X1137" s="25">
        <v>0.67435340301275304</v>
      </c>
      <c r="Y1137" s="25">
        <v>10472</v>
      </c>
      <c r="Z1137" s="27">
        <v>66801</v>
      </c>
      <c r="AA1137" s="28">
        <f t="shared" si="34"/>
        <v>2.7233115468409549E-3</v>
      </c>
      <c r="AC1137" t="str">
        <f t="shared" si="35"/>
        <v>2460400000-51153-VOC</v>
      </c>
      <c r="AD1137" t="str">
        <f>IF(COUNTIF('NP-NRModel-MAR-WILDFIRES Modifi'!V:V, AC1137)=0, "Missing", "")</f>
        <v/>
      </c>
    </row>
    <row r="1138" spans="1:30" hidden="1" x14ac:dyDescent="0.3">
      <c r="A1138" s="24">
        <v>2460400000</v>
      </c>
      <c r="B1138" s="40">
        <v>51510</v>
      </c>
      <c r="C1138" s="25"/>
      <c r="D1138" s="25"/>
      <c r="E1138" s="25"/>
      <c r="F1138" s="25"/>
      <c r="G1138" s="25" t="s">
        <v>12</v>
      </c>
      <c r="H1138" s="25">
        <v>33.916360158285897</v>
      </c>
      <c r="I1138" s="25">
        <v>153</v>
      </c>
      <c r="J1138" s="25">
        <v>0.22167555659010399</v>
      </c>
      <c r="K1138" s="25"/>
      <c r="L1138" s="25"/>
      <c r="M1138" s="25">
        <v>10472</v>
      </c>
      <c r="N1138" s="26">
        <v>67354</v>
      </c>
      <c r="O1138" s="24">
        <v>2460400000</v>
      </c>
      <c r="P1138" s="25">
        <v>51510</v>
      </c>
      <c r="Q1138" s="25"/>
      <c r="R1138" s="25"/>
      <c r="S1138" s="25"/>
      <c r="T1138" s="25"/>
      <c r="U1138" s="25" t="s">
        <v>12</v>
      </c>
      <c r="V1138" s="25">
        <v>81.399264379885906</v>
      </c>
      <c r="W1138" s="25">
        <v>365</v>
      </c>
      <c r="X1138" s="25">
        <v>0.22301168323256401</v>
      </c>
      <c r="Y1138" s="25">
        <v>10472</v>
      </c>
      <c r="Z1138" s="27">
        <v>67354</v>
      </c>
      <c r="AA1138" s="28">
        <f t="shared" si="34"/>
        <v>2.7233115468409679E-3</v>
      </c>
      <c r="AC1138" t="str">
        <f t="shared" si="35"/>
        <v>2460400000-51510-VOC</v>
      </c>
      <c r="AD1138" t="str">
        <f>IF(COUNTIF('NP-NRModel-MAR-WILDFIRES Modifi'!V:V, AC1138)=0, "Missing", "")</f>
        <v/>
      </c>
    </row>
    <row r="1139" spans="1:30" hidden="1" x14ac:dyDescent="0.3">
      <c r="A1139" s="24">
        <v>2460400000</v>
      </c>
      <c r="B1139" s="40">
        <v>51600</v>
      </c>
      <c r="C1139" s="25"/>
      <c r="D1139" s="25"/>
      <c r="E1139" s="25"/>
      <c r="F1139" s="25"/>
      <c r="G1139" s="25" t="s">
        <v>12</v>
      </c>
      <c r="H1139" s="25">
        <v>5.1355085916594696</v>
      </c>
      <c r="I1139" s="25">
        <v>153</v>
      </c>
      <c r="J1139" s="25">
        <v>3.3565415631761297E-2</v>
      </c>
      <c r="K1139" s="25"/>
      <c r="L1139" s="25"/>
      <c r="M1139" s="25">
        <v>10472</v>
      </c>
      <c r="N1139" s="26">
        <v>67555</v>
      </c>
      <c r="O1139" s="24">
        <v>2460400000</v>
      </c>
      <c r="P1139" s="25">
        <v>51600</v>
      </c>
      <c r="Q1139" s="25"/>
      <c r="R1139" s="25"/>
      <c r="S1139" s="25"/>
      <c r="T1139" s="25"/>
      <c r="U1139" s="25" t="s">
        <v>12</v>
      </c>
      <c r="V1139" s="25">
        <v>12.3252206199827</v>
      </c>
      <c r="W1139" s="25">
        <v>365</v>
      </c>
      <c r="X1139" s="25">
        <v>3.37677277259801E-2</v>
      </c>
      <c r="Y1139" s="25">
        <v>10472</v>
      </c>
      <c r="Z1139" s="27">
        <v>67555</v>
      </c>
      <c r="AA1139" s="28">
        <f t="shared" si="34"/>
        <v>2.7233115468409692E-3</v>
      </c>
      <c r="AC1139" t="str">
        <f t="shared" si="35"/>
        <v>2460400000-51600-VOC</v>
      </c>
      <c r="AD1139" t="str">
        <f>IF(COUNTIF('NP-NRModel-MAR-WILDFIRES Modifi'!V:V, AC1139)=0, "Missing", "")</f>
        <v/>
      </c>
    </row>
    <row r="1140" spans="1:30" hidden="1" x14ac:dyDescent="0.3">
      <c r="A1140" s="24">
        <v>2460400000</v>
      </c>
      <c r="B1140" s="40">
        <v>51610</v>
      </c>
      <c r="C1140" s="25"/>
      <c r="D1140" s="25"/>
      <c r="E1140" s="25"/>
      <c r="F1140" s="25"/>
      <c r="G1140" s="25" t="s">
        <v>12</v>
      </c>
      <c r="H1140" s="25">
        <v>3.11754779166231</v>
      </c>
      <c r="I1140" s="25">
        <v>153</v>
      </c>
      <c r="J1140" s="25">
        <v>2.0376129357270002E-2</v>
      </c>
      <c r="K1140" s="25"/>
      <c r="L1140" s="25"/>
      <c r="M1140" s="25">
        <v>10472</v>
      </c>
      <c r="N1140" s="26">
        <v>67576</v>
      </c>
      <c r="O1140" s="24">
        <v>2460400000</v>
      </c>
      <c r="P1140" s="25">
        <v>51610</v>
      </c>
      <c r="Q1140" s="25"/>
      <c r="R1140" s="25"/>
      <c r="S1140" s="25"/>
      <c r="T1140" s="25"/>
      <c r="U1140" s="25" t="s">
        <v>12</v>
      </c>
      <c r="V1140" s="25">
        <v>7.4821146999895802</v>
      </c>
      <c r="W1140" s="25">
        <v>365</v>
      </c>
      <c r="X1140" s="25">
        <v>2.0498944383532999E-2</v>
      </c>
      <c r="Y1140" s="25">
        <v>10472</v>
      </c>
      <c r="Z1140" s="27">
        <v>67576</v>
      </c>
      <c r="AA1140" s="28">
        <f t="shared" si="34"/>
        <v>2.7233115468409458E-3</v>
      </c>
      <c r="AC1140" t="str">
        <f t="shared" si="35"/>
        <v>2460400000-51610-VOC</v>
      </c>
      <c r="AD1140" t="str">
        <f>IF(COUNTIF('NP-NRModel-MAR-WILDFIRES Modifi'!V:V, AC1140)=0, "Missing", "")</f>
        <v/>
      </c>
    </row>
    <row r="1141" spans="1:30" hidden="1" x14ac:dyDescent="0.3">
      <c r="A1141" s="24">
        <v>2460400000</v>
      </c>
      <c r="B1141" s="40">
        <v>51683</v>
      </c>
      <c r="C1141" s="25"/>
      <c r="D1141" s="25"/>
      <c r="E1141" s="25"/>
      <c r="F1141" s="25"/>
      <c r="G1141" s="25" t="s">
        <v>12</v>
      </c>
      <c r="H1141" s="25">
        <v>9.0969946333205804</v>
      </c>
      <c r="I1141" s="25">
        <v>153</v>
      </c>
      <c r="J1141" s="25">
        <v>5.9457481263533202E-2</v>
      </c>
      <c r="K1141" s="25"/>
      <c r="L1141" s="25"/>
      <c r="M1141" s="25">
        <v>10472</v>
      </c>
      <c r="N1141" s="26">
        <v>67781</v>
      </c>
      <c r="O1141" s="24">
        <v>2460400000</v>
      </c>
      <c r="P1141" s="25">
        <v>51683</v>
      </c>
      <c r="Q1141" s="25"/>
      <c r="R1141" s="25"/>
      <c r="S1141" s="25"/>
      <c r="T1141" s="25"/>
      <c r="U1141" s="25" t="s">
        <v>12</v>
      </c>
      <c r="V1141" s="25">
        <v>21.8327871199693</v>
      </c>
      <c r="W1141" s="25">
        <v>365</v>
      </c>
      <c r="X1141" s="25">
        <v>5.9815855123203698E-2</v>
      </c>
      <c r="Y1141" s="25">
        <v>10472</v>
      </c>
      <c r="Z1141" s="27">
        <v>67781</v>
      </c>
      <c r="AA1141" s="28">
        <f t="shared" si="34"/>
        <v>2.72331154684097E-3</v>
      </c>
      <c r="AC1141" t="str">
        <f t="shared" si="35"/>
        <v>2460400000-51683-VOC</v>
      </c>
      <c r="AD1141" t="str">
        <f>IF(COUNTIF('NP-NRModel-MAR-WILDFIRES Modifi'!V:V, AC1141)=0, "Missing", "")</f>
        <v/>
      </c>
    </row>
    <row r="1142" spans="1:30" hidden="1" x14ac:dyDescent="0.3">
      <c r="A1142" s="24">
        <v>2460400000</v>
      </c>
      <c r="B1142" s="40">
        <v>51685</v>
      </c>
      <c r="C1142" s="25"/>
      <c r="D1142" s="25"/>
      <c r="E1142" s="25"/>
      <c r="F1142" s="25"/>
      <c r="G1142" s="25" t="s">
        <v>12</v>
      </c>
      <c r="H1142" s="25">
        <v>3.6622361308282101</v>
      </c>
      <c r="I1142" s="25">
        <v>153</v>
      </c>
      <c r="J1142" s="25">
        <v>2.39361838616222E-2</v>
      </c>
      <c r="K1142" s="25"/>
      <c r="L1142" s="25"/>
      <c r="M1142" s="25">
        <v>10472</v>
      </c>
      <c r="N1142" s="26">
        <v>67803</v>
      </c>
      <c r="O1142" s="24">
        <v>2460400000</v>
      </c>
      <c r="P1142" s="25">
        <v>51685</v>
      </c>
      <c r="Q1142" s="25"/>
      <c r="R1142" s="25"/>
      <c r="S1142" s="25"/>
      <c r="T1142" s="25"/>
      <c r="U1142" s="25" t="s">
        <v>12</v>
      </c>
      <c r="V1142" s="25">
        <v>8.7893667139877607</v>
      </c>
      <c r="W1142" s="25">
        <v>365</v>
      </c>
      <c r="X1142" s="25">
        <v>2.4080456750651399E-2</v>
      </c>
      <c r="Y1142" s="25">
        <v>10472</v>
      </c>
      <c r="Z1142" s="27">
        <v>67803</v>
      </c>
      <c r="AA1142" s="28">
        <f t="shared" si="34"/>
        <v>2.723311546840931E-3</v>
      </c>
      <c r="AC1142" t="str">
        <f t="shared" si="35"/>
        <v>2460400000-51685-VOC</v>
      </c>
      <c r="AD1142" t="str">
        <f>IF(COUNTIF('NP-NRModel-MAR-WILDFIRES Modifi'!V:V, AC1142)=0, "Missing", "")</f>
        <v/>
      </c>
    </row>
    <row r="1143" spans="1:30" hidden="1" x14ac:dyDescent="0.3">
      <c r="A1143" s="24">
        <v>2460500000</v>
      </c>
      <c r="B1143" s="40">
        <v>11001</v>
      </c>
      <c r="C1143" s="25"/>
      <c r="D1143" s="25"/>
      <c r="E1143" s="25"/>
      <c r="F1143" s="25"/>
      <c r="G1143" s="25" t="s">
        <v>12</v>
      </c>
      <c r="H1143" s="25">
        <v>196.684925874724</v>
      </c>
      <c r="I1143" s="25">
        <v>153</v>
      </c>
      <c r="J1143" s="25">
        <v>1.28552239133806</v>
      </c>
      <c r="K1143" s="25"/>
      <c r="L1143" s="25"/>
      <c r="M1143" s="25">
        <v>10472</v>
      </c>
      <c r="N1143" s="26">
        <v>7354</v>
      </c>
      <c r="O1143" s="24">
        <v>2460500000</v>
      </c>
      <c r="P1143" s="25">
        <v>11001</v>
      </c>
      <c r="Q1143" s="25"/>
      <c r="R1143" s="25"/>
      <c r="S1143" s="25"/>
      <c r="T1143" s="25"/>
      <c r="U1143" s="25" t="s">
        <v>12</v>
      </c>
      <c r="V1143" s="25">
        <v>472.04382209933698</v>
      </c>
      <c r="W1143" s="25">
        <v>365</v>
      </c>
      <c r="X1143" s="25">
        <v>1.29327074547763</v>
      </c>
      <c r="Y1143" s="25">
        <v>10472</v>
      </c>
      <c r="Z1143" s="27">
        <v>7354</v>
      </c>
      <c r="AA1143" s="28">
        <f t="shared" si="34"/>
        <v>2.723311546840951E-3</v>
      </c>
      <c r="AC1143" t="str">
        <f t="shared" si="35"/>
        <v>2460500000-11001-VOC</v>
      </c>
      <c r="AD1143" t="str">
        <f>IF(COUNTIF('NP-NRModel-MAR-WILDFIRES Modifi'!V:V, AC1143)=0, "Missing", "")</f>
        <v/>
      </c>
    </row>
    <row r="1144" spans="1:30" hidden="1" x14ac:dyDescent="0.3">
      <c r="A1144" s="24">
        <v>2460500000</v>
      </c>
      <c r="B1144" s="40">
        <v>24009</v>
      </c>
      <c r="C1144" s="25"/>
      <c r="D1144" s="25"/>
      <c r="E1144" s="25"/>
      <c r="F1144" s="25"/>
      <c r="G1144" s="25" t="s">
        <v>12</v>
      </c>
      <c r="H1144" s="25">
        <v>25.681044508297301</v>
      </c>
      <c r="I1144" s="25">
        <v>153</v>
      </c>
      <c r="J1144" s="25">
        <v>0.16784996410651801</v>
      </c>
      <c r="K1144" s="25"/>
      <c r="L1144" s="25"/>
      <c r="M1144" s="25">
        <v>10472</v>
      </c>
      <c r="N1144" s="26">
        <v>27369</v>
      </c>
      <c r="O1144" s="24">
        <v>2460500000</v>
      </c>
      <c r="P1144" s="25">
        <v>24009</v>
      </c>
      <c r="Q1144" s="25"/>
      <c r="R1144" s="25"/>
      <c r="S1144" s="25"/>
      <c r="T1144" s="25"/>
      <c r="U1144" s="25" t="s">
        <v>12</v>
      </c>
      <c r="V1144" s="25">
        <v>61.634506819913497</v>
      </c>
      <c r="W1144" s="25">
        <v>365</v>
      </c>
      <c r="X1144" s="25">
        <v>0.16886166252031101</v>
      </c>
      <c r="Y1144" s="25">
        <v>10472</v>
      </c>
      <c r="Z1144" s="27">
        <v>27369</v>
      </c>
      <c r="AA1144" s="28">
        <f t="shared" si="34"/>
        <v>2.7233115468409549E-3</v>
      </c>
      <c r="AC1144" t="str">
        <f t="shared" si="35"/>
        <v>2460500000-24009-VOC</v>
      </c>
      <c r="AD1144" t="str">
        <f>IF(COUNTIF('NP-NRModel-MAR-WILDFIRES Modifi'!V:V, AC1144)=0, "Missing", "")</f>
        <v/>
      </c>
    </row>
    <row r="1145" spans="1:30" hidden="1" x14ac:dyDescent="0.3">
      <c r="A1145" s="24">
        <v>2460500000</v>
      </c>
      <c r="B1145" s="40">
        <v>24017</v>
      </c>
      <c r="C1145" s="25"/>
      <c r="D1145" s="25"/>
      <c r="E1145" s="25"/>
      <c r="F1145" s="25"/>
      <c r="G1145" s="25" t="s">
        <v>12</v>
      </c>
      <c r="H1145" s="25">
        <v>45.372273458269902</v>
      </c>
      <c r="I1145" s="25">
        <v>153</v>
      </c>
      <c r="J1145" s="25">
        <v>0.29655080691679597</v>
      </c>
      <c r="K1145" s="25"/>
      <c r="L1145" s="25"/>
      <c r="M1145" s="25">
        <v>10472</v>
      </c>
      <c r="N1145" s="26">
        <v>27471</v>
      </c>
      <c r="O1145" s="24">
        <v>2460500000</v>
      </c>
      <c r="P1145" s="25">
        <v>24017</v>
      </c>
      <c r="Q1145" s="25"/>
      <c r="R1145" s="25"/>
      <c r="S1145" s="25"/>
      <c r="T1145" s="25"/>
      <c r="U1145" s="25" t="s">
        <v>12</v>
      </c>
      <c r="V1145" s="25">
        <v>108.893456299847</v>
      </c>
      <c r="W1145" s="25">
        <v>365</v>
      </c>
      <c r="X1145" s="25">
        <v>0.298338236437939</v>
      </c>
      <c r="Y1145" s="25">
        <v>10472</v>
      </c>
      <c r="Z1145" s="27">
        <v>27471</v>
      </c>
      <c r="AA1145" s="28">
        <f t="shared" si="34"/>
        <v>2.7233115468409705E-3</v>
      </c>
      <c r="AC1145" t="str">
        <f t="shared" si="35"/>
        <v>2460500000-24017-VOC</v>
      </c>
      <c r="AD1145" t="str">
        <f>IF(COUNTIF('NP-NRModel-MAR-WILDFIRES Modifi'!V:V, AC1145)=0, "Missing", "")</f>
        <v/>
      </c>
    </row>
    <row r="1146" spans="1:30" hidden="1" x14ac:dyDescent="0.3">
      <c r="A1146" s="24">
        <v>2460500000</v>
      </c>
      <c r="B1146" s="40">
        <v>24021</v>
      </c>
      <c r="C1146" s="25"/>
      <c r="D1146" s="25"/>
      <c r="E1146" s="25"/>
      <c r="F1146" s="25"/>
      <c r="G1146" s="25" t="s">
        <v>12</v>
      </c>
      <c r="H1146" s="25">
        <v>73.164984541564195</v>
      </c>
      <c r="I1146" s="25">
        <v>153</v>
      </c>
      <c r="J1146" s="25">
        <v>0.47820251334355601</v>
      </c>
      <c r="K1146" s="25"/>
      <c r="L1146" s="25"/>
      <c r="M1146" s="25">
        <v>10472</v>
      </c>
      <c r="N1146" s="26">
        <v>27520</v>
      </c>
      <c r="O1146" s="24">
        <v>2460500000</v>
      </c>
      <c r="P1146" s="25">
        <v>24021</v>
      </c>
      <c r="Q1146" s="25"/>
      <c r="R1146" s="25"/>
      <c r="S1146" s="25"/>
      <c r="T1146" s="25"/>
      <c r="U1146" s="25" t="s">
        <v>12</v>
      </c>
      <c r="V1146" s="25">
        <v>175.59596289975201</v>
      </c>
      <c r="W1146" s="25">
        <v>365</v>
      </c>
      <c r="X1146" s="25">
        <v>0.48108482986233603</v>
      </c>
      <c r="Y1146" s="25">
        <v>10472</v>
      </c>
      <c r="Z1146" s="27">
        <v>27520</v>
      </c>
      <c r="AA1146" s="28">
        <f t="shared" si="34"/>
        <v>2.7233115468409861E-3</v>
      </c>
      <c r="AC1146" t="str">
        <f t="shared" si="35"/>
        <v>2460500000-24021-VOC</v>
      </c>
      <c r="AD1146" t="str">
        <f>IF(COUNTIF('NP-NRModel-MAR-WILDFIRES Modifi'!V:V, AC1146)=0, "Missing", "")</f>
        <v/>
      </c>
    </row>
    <row r="1147" spans="1:30" hidden="1" x14ac:dyDescent="0.3">
      <c r="A1147" s="24">
        <v>2460500000</v>
      </c>
      <c r="B1147" s="40">
        <v>24031</v>
      </c>
      <c r="C1147" s="25"/>
      <c r="D1147" s="25"/>
      <c r="E1147" s="25"/>
      <c r="F1147" s="25"/>
      <c r="G1147" s="25" t="s">
        <v>12</v>
      </c>
      <c r="H1147" s="25">
        <v>290.22405783292697</v>
      </c>
      <c r="I1147" s="25">
        <v>153</v>
      </c>
      <c r="J1147" s="25">
        <v>1.89688926688187</v>
      </c>
      <c r="K1147" s="25"/>
      <c r="L1147" s="25"/>
      <c r="M1147" s="25">
        <v>10472</v>
      </c>
      <c r="N1147" s="26">
        <v>27652</v>
      </c>
      <c r="O1147" s="24">
        <v>2460500000</v>
      </c>
      <c r="P1147" s="25">
        <v>24031</v>
      </c>
      <c r="Q1147" s="25"/>
      <c r="R1147" s="25"/>
      <c r="S1147" s="25"/>
      <c r="T1147" s="25"/>
      <c r="U1147" s="25" t="s">
        <v>12</v>
      </c>
      <c r="V1147" s="25">
        <v>696.53773879902894</v>
      </c>
      <c r="W1147" s="25">
        <v>365</v>
      </c>
      <c r="X1147" s="25">
        <v>1.90832257205213</v>
      </c>
      <c r="Y1147" s="25">
        <v>10472</v>
      </c>
      <c r="Z1147" s="27">
        <v>27652</v>
      </c>
      <c r="AA1147" s="28">
        <f t="shared" si="34"/>
        <v>2.723311546840934E-3</v>
      </c>
      <c r="AC1147" t="str">
        <f t="shared" si="35"/>
        <v>2460500000-24031-VOC</v>
      </c>
      <c r="AD1147" t="str">
        <f>IF(COUNTIF('NP-NRModel-MAR-WILDFIRES Modifi'!V:V, AC1147)=0, "Missing", "")</f>
        <v/>
      </c>
    </row>
    <row r="1148" spans="1:30" hidden="1" x14ac:dyDescent="0.3">
      <c r="A1148" s="24">
        <v>2460500000</v>
      </c>
      <c r="B1148" s="40">
        <v>24033</v>
      </c>
      <c r="C1148" s="25"/>
      <c r="D1148" s="25"/>
      <c r="E1148" s="25"/>
      <c r="F1148" s="25"/>
      <c r="G1148" s="25" t="s">
        <v>12</v>
      </c>
      <c r="H1148" s="25">
        <v>250.986185499648</v>
      </c>
      <c r="I1148" s="25">
        <v>153</v>
      </c>
      <c r="J1148" s="25">
        <v>1.6404325849650201</v>
      </c>
      <c r="K1148" s="25"/>
      <c r="L1148" s="25"/>
      <c r="M1148" s="25">
        <v>10472</v>
      </c>
      <c r="N1148" s="26">
        <v>27681</v>
      </c>
      <c r="O1148" s="24">
        <v>2460500000</v>
      </c>
      <c r="P1148" s="25">
        <v>24033</v>
      </c>
      <c r="Q1148" s="25"/>
      <c r="R1148" s="25"/>
      <c r="S1148" s="25"/>
      <c r="T1148" s="25"/>
      <c r="U1148" s="25" t="s">
        <v>12</v>
      </c>
      <c r="V1148" s="25">
        <v>602.366845199159</v>
      </c>
      <c r="W1148" s="25">
        <v>365</v>
      </c>
      <c r="X1148" s="25">
        <v>1.6503201238333101</v>
      </c>
      <c r="Y1148" s="25">
        <v>10472</v>
      </c>
      <c r="Z1148" s="27">
        <v>27681</v>
      </c>
      <c r="AA1148" s="28">
        <f t="shared" si="34"/>
        <v>2.7233115468409423E-3</v>
      </c>
      <c r="AC1148" t="str">
        <f t="shared" si="35"/>
        <v>2460500000-24033-VOC</v>
      </c>
      <c r="AD1148" t="str">
        <f>IF(COUNTIF('NP-NRModel-MAR-WILDFIRES Modifi'!V:V, AC1148)=0, "Missing", "")</f>
        <v/>
      </c>
    </row>
    <row r="1149" spans="1:30" hidden="1" x14ac:dyDescent="0.3">
      <c r="A1149" s="24">
        <v>2460500000</v>
      </c>
      <c r="B1149" s="40">
        <v>51013</v>
      </c>
      <c r="C1149" s="25"/>
      <c r="D1149" s="25"/>
      <c r="E1149" s="25"/>
      <c r="F1149" s="25"/>
      <c r="G1149" s="25" t="s">
        <v>12</v>
      </c>
      <c r="H1149" s="25">
        <v>37.5780198374473</v>
      </c>
      <c r="I1149" s="25">
        <v>153</v>
      </c>
      <c r="J1149" s="25">
        <v>0.245607972793773</v>
      </c>
      <c r="K1149" s="25"/>
      <c r="L1149" s="25"/>
      <c r="M1149" s="25">
        <v>10472</v>
      </c>
      <c r="N1149" s="26">
        <v>65250</v>
      </c>
      <c r="O1149" s="24">
        <v>2460500000</v>
      </c>
      <c r="P1149" s="25">
        <v>51013</v>
      </c>
      <c r="Q1149" s="25"/>
      <c r="R1149" s="25"/>
      <c r="S1149" s="25"/>
      <c r="T1149" s="25"/>
      <c r="U1149" s="25" t="s">
        <v>12</v>
      </c>
      <c r="V1149" s="25">
        <v>90.187247609873594</v>
      </c>
      <c r="W1149" s="25">
        <v>365</v>
      </c>
      <c r="X1149" s="25">
        <v>0.247088349616092</v>
      </c>
      <c r="Y1149" s="25">
        <v>10472</v>
      </c>
      <c r="Z1149" s="27">
        <v>65250</v>
      </c>
      <c r="AA1149" s="28">
        <f t="shared" si="34"/>
        <v>2.723311546840954E-3</v>
      </c>
      <c r="AC1149" t="str">
        <f t="shared" si="35"/>
        <v>2460500000-51013-VOC</v>
      </c>
      <c r="AD1149" t="str">
        <f>IF(COUNTIF('NP-NRModel-MAR-WILDFIRES Modifi'!V:V, AC1149)=0, "Missing", "")</f>
        <v/>
      </c>
    </row>
    <row r="1150" spans="1:30" hidden="1" x14ac:dyDescent="0.3">
      <c r="A1150" s="24">
        <v>2460500000</v>
      </c>
      <c r="B1150" s="40">
        <v>51059</v>
      </c>
      <c r="C1150" s="25"/>
      <c r="D1150" s="25"/>
      <c r="E1150" s="25"/>
      <c r="F1150" s="25"/>
      <c r="G1150" s="25" t="s">
        <v>12</v>
      </c>
      <c r="H1150" s="25">
        <v>181.133897374746</v>
      </c>
      <c r="I1150" s="25">
        <v>153</v>
      </c>
      <c r="J1150" s="25">
        <v>1.1838816821878799</v>
      </c>
      <c r="K1150" s="25"/>
      <c r="L1150" s="25"/>
      <c r="M1150" s="25">
        <v>10472</v>
      </c>
      <c r="N1150" s="26">
        <v>65759</v>
      </c>
      <c r="O1150" s="24">
        <v>2460500000</v>
      </c>
      <c r="P1150" s="25">
        <v>51059</v>
      </c>
      <c r="Q1150" s="25"/>
      <c r="R1150" s="25"/>
      <c r="S1150" s="25"/>
      <c r="T1150" s="25"/>
      <c r="U1150" s="25" t="s">
        <v>12</v>
      </c>
      <c r="V1150" s="25">
        <v>434.721353699394</v>
      </c>
      <c r="W1150" s="25">
        <v>365</v>
      </c>
      <c r="X1150" s="25">
        <v>1.1910174073955999</v>
      </c>
      <c r="Y1150" s="25">
        <v>10472</v>
      </c>
      <c r="Z1150" s="27">
        <v>65759</v>
      </c>
      <c r="AA1150" s="28">
        <f t="shared" si="34"/>
        <v>2.7233115468409306E-3</v>
      </c>
      <c r="AC1150" t="str">
        <f t="shared" si="35"/>
        <v>2460500000-51059-VOC</v>
      </c>
      <c r="AD1150" t="str">
        <f>IF(COUNTIF('NP-NRModel-MAR-WILDFIRES Modifi'!V:V, AC1150)=0, "Missing", "")</f>
        <v/>
      </c>
    </row>
    <row r="1151" spans="1:30" hidden="1" x14ac:dyDescent="0.3">
      <c r="A1151" s="24">
        <v>2460500000</v>
      </c>
      <c r="B1151" s="40">
        <v>51107</v>
      </c>
      <c r="C1151" s="25"/>
      <c r="D1151" s="25"/>
      <c r="E1151" s="25"/>
      <c r="F1151" s="25"/>
      <c r="G1151" s="25" t="s">
        <v>12</v>
      </c>
      <c r="H1151" s="25">
        <v>66.286488124907095</v>
      </c>
      <c r="I1151" s="25">
        <v>153</v>
      </c>
      <c r="J1151" s="25">
        <v>0.43324502042422902</v>
      </c>
      <c r="K1151" s="25"/>
      <c r="L1151" s="25"/>
      <c r="M1151" s="25">
        <v>10472</v>
      </c>
      <c r="N1151" s="26">
        <v>66327</v>
      </c>
      <c r="O1151" s="24">
        <v>2460500000</v>
      </c>
      <c r="P1151" s="25">
        <v>51107</v>
      </c>
      <c r="Q1151" s="25"/>
      <c r="R1151" s="25"/>
      <c r="S1151" s="25"/>
      <c r="T1151" s="25"/>
      <c r="U1151" s="25" t="s">
        <v>12</v>
      </c>
      <c r="V1151" s="25">
        <v>159.08757149977799</v>
      </c>
      <c r="W1151" s="25">
        <v>365</v>
      </c>
      <c r="X1151" s="25">
        <v>0.435856360273364</v>
      </c>
      <c r="Y1151" s="25">
        <v>10472</v>
      </c>
      <c r="Z1151" s="27">
        <v>66327</v>
      </c>
      <c r="AA1151" s="28">
        <f t="shared" si="34"/>
        <v>2.7233115468409397E-3</v>
      </c>
      <c r="AC1151" t="str">
        <f t="shared" si="35"/>
        <v>2460500000-51107-VOC</v>
      </c>
      <c r="AD1151" t="str">
        <f>IF(COUNTIF('NP-NRModel-MAR-WILDFIRES Modifi'!V:V, AC1151)=0, "Missing", "")</f>
        <v/>
      </c>
    </row>
    <row r="1152" spans="1:30" hidden="1" x14ac:dyDescent="0.3">
      <c r="A1152" s="24">
        <v>2460500000</v>
      </c>
      <c r="B1152" s="40">
        <v>51153</v>
      </c>
      <c r="C1152" s="25"/>
      <c r="D1152" s="25"/>
      <c r="E1152" s="25"/>
      <c r="F1152" s="25"/>
      <c r="G1152" s="25" t="s">
        <v>12</v>
      </c>
      <c r="H1152" s="25">
        <v>75.930439624893793</v>
      </c>
      <c r="I1152" s="25">
        <v>153</v>
      </c>
      <c r="J1152" s="25">
        <v>0.49627738316924103</v>
      </c>
      <c r="K1152" s="25"/>
      <c r="L1152" s="25"/>
      <c r="M1152" s="25">
        <v>10472</v>
      </c>
      <c r="N1152" s="26">
        <v>66802</v>
      </c>
      <c r="O1152" s="24">
        <v>2460500000</v>
      </c>
      <c r="P1152" s="25">
        <v>51153</v>
      </c>
      <c r="Q1152" s="25"/>
      <c r="R1152" s="25"/>
      <c r="S1152" s="25"/>
      <c r="T1152" s="25"/>
      <c r="U1152" s="25" t="s">
        <v>12</v>
      </c>
      <c r="V1152" s="25">
        <v>182.23305509974401</v>
      </c>
      <c r="W1152" s="25">
        <v>365</v>
      </c>
      <c r="X1152" s="25">
        <v>0.49926864410888699</v>
      </c>
      <c r="Y1152" s="25">
        <v>10472</v>
      </c>
      <c r="Z1152" s="27">
        <v>66802</v>
      </c>
      <c r="AA1152" s="28">
        <f t="shared" si="34"/>
        <v>2.7233115468409778E-3</v>
      </c>
      <c r="AC1152" t="str">
        <f t="shared" si="35"/>
        <v>2460500000-51153-VOC</v>
      </c>
      <c r="AD1152" t="str">
        <f>IF(COUNTIF('NP-NRModel-MAR-WILDFIRES Modifi'!V:V, AC1152)=0, "Missing", "")</f>
        <v/>
      </c>
    </row>
    <row r="1153" spans="1:30" hidden="1" x14ac:dyDescent="0.3">
      <c r="A1153" s="24">
        <v>2460500000</v>
      </c>
      <c r="B1153" s="40">
        <v>51510</v>
      </c>
      <c r="C1153" s="25"/>
      <c r="D1153" s="25"/>
      <c r="E1153" s="25"/>
      <c r="F1153" s="25"/>
      <c r="G1153" s="25" t="s">
        <v>12</v>
      </c>
      <c r="H1153" s="25">
        <v>25.110538579131401</v>
      </c>
      <c r="I1153" s="25">
        <v>153</v>
      </c>
      <c r="J1153" s="25">
        <v>0.16412116718386499</v>
      </c>
      <c r="K1153" s="25"/>
      <c r="L1153" s="25"/>
      <c r="M1153" s="25">
        <v>10472</v>
      </c>
      <c r="N1153" s="26">
        <v>67355</v>
      </c>
      <c r="O1153" s="24">
        <v>2460500000</v>
      </c>
      <c r="P1153" s="25">
        <v>51510</v>
      </c>
      <c r="Q1153" s="25"/>
      <c r="R1153" s="25"/>
      <c r="S1153" s="25"/>
      <c r="T1153" s="25"/>
      <c r="U1153" s="25" t="s">
        <v>12</v>
      </c>
      <c r="V1153" s="25">
        <v>60.265292589915397</v>
      </c>
      <c r="W1153" s="25">
        <v>365</v>
      </c>
      <c r="X1153" s="25">
        <v>0.16511039065730199</v>
      </c>
      <c r="Y1153" s="25">
        <v>10472</v>
      </c>
      <c r="Z1153" s="27">
        <v>67355</v>
      </c>
      <c r="AA1153" s="28">
        <f t="shared" si="34"/>
        <v>2.723311546840951E-3</v>
      </c>
      <c r="AC1153" t="str">
        <f t="shared" si="35"/>
        <v>2460500000-51510-VOC</v>
      </c>
      <c r="AD1153" t="str">
        <f>IF(COUNTIF('NP-NRModel-MAR-WILDFIRES Modifi'!V:V, AC1153)=0, "Missing", "")</f>
        <v/>
      </c>
    </row>
    <row r="1154" spans="1:30" hidden="1" x14ac:dyDescent="0.3">
      <c r="A1154" s="24">
        <v>2460500000</v>
      </c>
      <c r="B1154" s="40">
        <v>51600</v>
      </c>
      <c r="C1154" s="25"/>
      <c r="D1154" s="25"/>
      <c r="E1154" s="25"/>
      <c r="F1154" s="25"/>
      <c r="G1154" s="25" t="s">
        <v>12</v>
      </c>
      <c r="H1154" s="25">
        <v>3.8021599508280199</v>
      </c>
      <c r="I1154" s="25">
        <v>153</v>
      </c>
      <c r="J1154" s="25">
        <v>2.4850718632862898E-2</v>
      </c>
      <c r="K1154" s="25"/>
      <c r="L1154" s="25"/>
      <c r="M1154" s="25">
        <v>10472</v>
      </c>
      <c r="N1154" s="26">
        <v>67556</v>
      </c>
      <c r="O1154" s="24">
        <v>2460500000</v>
      </c>
      <c r="P1154" s="25">
        <v>51600</v>
      </c>
      <c r="Q1154" s="25"/>
      <c r="R1154" s="25"/>
      <c r="S1154" s="25"/>
      <c r="T1154" s="25"/>
      <c r="U1154" s="25" t="s">
        <v>12</v>
      </c>
      <c r="V1154" s="25">
        <v>9.1251838819871995</v>
      </c>
      <c r="W1154" s="25">
        <v>365</v>
      </c>
      <c r="X1154" s="25">
        <v>2.5000503786266299E-2</v>
      </c>
      <c r="Y1154" s="25">
        <v>10472</v>
      </c>
      <c r="Z1154" s="27">
        <v>67556</v>
      </c>
      <c r="AA1154" s="28">
        <f t="shared" si="34"/>
        <v>2.7233115468409757E-3</v>
      </c>
      <c r="AC1154" t="str">
        <f t="shared" si="35"/>
        <v>2460500000-51600-VOC</v>
      </c>
      <c r="AD1154" t="str">
        <f>IF(COUNTIF('NP-NRModel-MAR-WILDFIRES Modifi'!V:V, AC1154)=0, "Missing", "")</f>
        <v/>
      </c>
    </row>
    <row r="1155" spans="1:30" hidden="1" x14ac:dyDescent="0.3">
      <c r="A1155" s="24">
        <v>2460500000</v>
      </c>
      <c r="B1155" s="40">
        <v>51610</v>
      </c>
      <c r="C1155" s="25"/>
      <c r="D1155" s="25"/>
      <c r="E1155" s="25"/>
      <c r="F1155" s="25"/>
      <c r="G1155" s="25" t="s">
        <v>12</v>
      </c>
      <c r="H1155" s="25">
        <v>2.3081283387467599</v>
      </c>
      <c r="I1155" s="25">
        <v>153</v>
      </c>
      <c r="J1155" s="25">
        <v>1.50858061355997E-2</v>
      </c>
      <c r="K1155" s="25"/>
      <c r="L1155" s="25"/>
      <c r="M1155" s="25">
        <v>10472</v>
      </c>
      <c r="N1155" s="26">
        <v>67577</v>
      </c>
      <c r="O1155" s="24">
        <v>2460500000</v>
      </c>
      <c r="P1155" s="25">
        <v>51610</v>
      </c>
      <c r="Q1155" s="25"/>
      <c r="R1155" s="25"/>
      <c r="S1155" s="25"/>
      <c r="T1155" s="25"/>
      <c r="U1155" s="25" t="s">
        <v>12</v>
      </c>
      <c r="V1155" s="25">
        <v>5.5395080129922496</v>
      </c>
      <c r="W1155" s="25">
        <v>365</v>
      </c>
      <c r="X1155" s="25">
        <v>1.51767342821705E-2</v>
      </c>
      <c r="Y1155" s="25">
        <v>10472</v>
      </c>
      <c r="Z1155" s="27">
        <v>67577</v>
      </c>
      <c r="AA1155" s="28">
        <f t="shared" ref="AA1155:AA1218" si="36">IFERROR(J1155/V1155,0)</f>
        <v>2.7233115468409392E-3</v>
      </c>
      <c r="AC1155" t="str">
        <f t="shared" ref="AC1155:AC1218" si="37">TRIM(A1155) &amp; "-" &amp; B1155 &amp; "-" &amp; TRIM(U1155)</f>
        <v>2460500000-51610-VOC</v>
      </c>
      <c r="AD1155" t="str">
        <f>IF(COUNTIF('NP-NRModel-MAR-WILDFIRES Modifi'!V:V, AC1155)=0, "Missing", "")</f>
        <v/>
      </c>
    </row>
    <row r="1156" spans="1:30" hidden="1" x14ac:dyDescent="0.3">
      <c r="A1156" s="24">
        <v>2460500000</v>
      </c>
      <c r="B1156" s="40">
        <v>51683</v>
      </c>
      <c r="C1156" s="25"/>
      <c r="D1156" s="25"/>
      <c r="E1156" s="25"/>
      <c r="F1156" s="25"/>
      <c r="G1156" s="25" t="s">
        <v>12</v>
      </c>
      <c r="H1156" s="25">
        <v>6.7351091916572301</v>
      </c>
      <c r="I1156" s="25">
        <v>153</v>
      </c>
      <c r="J1156" s="25">
        <v>4.40203215140995E-2</v>
      </c>
      <c r="K1156" s="25"/>
      <c r="L1156" s="25"/>
      <c r="M1156" s="25">
        <v>10472</v>
      </c>
      <c r="N1156" s="26">
        <v>67782</v>
      </c>
      <c r="O1156" s="24">
        <v>2460500000</v>
      </c>
      <c r="P1156" s="25">
        <v>51683</v>
      </c>
      <c r="Q1156" s="25"/>
      <c r="R1156" s="25"/>
      <c r="S1156" s="25"/>
      <c r="T1156" s="25"/>
      <c r="U1156" s="25" t="s">
        <v>12</v>
      </c>
      <c r="V1156" s="25">
        <v>16.164262059977201</v>
      </c>
      <c r="W1156" s="25">
        <v>365</v>
      </c>
      <c r="X1156" s="25">
        <v>4.4285649479389802E-2</v>
      </c>
      <c r="Y1156" s="25">
        <v>10472</v>
      </c>
      <c r="Z1156" s="27">
        <v>67782</v>
      </c>
      <c r="AA1156" s="28">
        <f t="shared" si="36"/>
        <v>2.7233115468409813E-3</v>
      </c>
      <c r="AC1156" t="str">
        <f t="shared" si="37"/>
        <v>2460500000-51683-VOC</v>
      </c>
      <c r="AD1156" t="str">
        <f>IF(COUNTIF('NP-NRModel-MAR-WILDFIRES Modifi'!V:V, AC1156)=0, "Missing", "")</f>
        <v/>
      </c>
    </row>
    <row r="1157" spans="1:30" hidden="1" x14ac:dyDescent="0.3">
      <c r="A1157" s="24">
        <v>2460500000</v>
      </c>
      <c r="B1157" s="40">
        <v>51685</v>
      </c>
      <c r="C1157" s="25"/>
      <c r="D1157" s="25"/>
      <c r="E1157" s="25"/>
      <c r="F1157" s="25"/>
      <c r="G1157" s="25" t="s">
        <v>12</v>
      </c>
      <c r="H1157" s="25">
        <v>2.7113970983295301</v>
      </c>
      <c r="I1157" s="25">
        <v>153</v>
      </c>
      <c r="J1157" s="25">
        <v>1.7721549662284501E-2</v>
      </c>
      <c r="K1157" s="25"/>
      <c r="L1157" s="25"/>
      <c r="M1157" s="25">
        <v>10472</v>
      </c>
      <c r="N1157" s="26">
        <v>67804</v>
      </c>
      <c r="O1157" s="24">
        <v>2460500000</v>
      </c>
      <c r="P1157" s="25">
        <v>51685</v>
      </c>
      <c r="Q1157" s="25"/>
      <c r="R1157" s="25"/>
      <c r="S1157" s="25"/>
      <c r="T1157" s="25"/>
      <c r="U1157" s="25" t="s">
        <v>12</v>
      </c>
      <c r="V1157" s="25">
        <v>6.5073530359908798</v>
      </c>
      <c r="W1157" s="25">
        <v>365</v>
      </c>
      <c r="X1157" s="25">
        <v>1.7828364482166799E-2</v>
      </c>
      <c r="Y1157" s="25">
        <v>10472</v>
      </c>
      <c r="Z1157" s="27">
        <v>67804</v>
      </c>
      <c r="AA1157" s="28">
        <f t="shared" si="36"/>
        <v>2.723311546840954E-3</v>
      </c>
      <c r="AC1157" t="str">
        <f t="shared" si="37"/>
        <v>2460500000-51685-VOC</v>
      </c>
      <c r="AD1157" t="str">
        <f>IF(COUNTIF('NP-NRModel-MAR-WILDFIRES Modifi'!V:V, AC1157)=0, "Missing", "")</f>
        <v/>
      </c>
    </row>
    <row r="1158" spans="1:30" hidden="1" x14ac:dyDescent="0.3">
      <c r="A1158" s="24">
        <v>2460600000</v>
      </c>
      <c r="B1158" s="40">
        <v>11001</v>
      </c>
      <c r="C1158" s="25"/>
      <c r="D1158" s="25"/>
      <c r="E1158" s="25"/>
      <c r="F1158" s="25"/>
      <c r="G1158" s="25" t="s">
        <v>12</v>
      </c>
      <c r="H1158" s="25">
        <v>233.290108083006</v>
      </c>
      <c r="I1158" s="25">
        <v>153</v>
      </c>
      <c r="J1158" s="25">
        <v>1.52477194825494</v>
      </c>
      <c r="K1158" s="25"/>
      <c r="L1158" s="25"/>
      <c r="M1158" s="25">
        <v>10472</v>
      </c>
      <c r="N1158" s="26">
        <v>7355</v>
      </c>
      <c r="O1158" s="24">
        <v>2460600000</v>
      </c>
      <c r="P1158" s="25">
        <v>11001</v>
      </c>
      <c r="Q1158" s="25"/>
      <c r="R1158" s="25"/>
      <c r="S1158" s="25"/>
      <c r="T1158" s="25"/>
      <c r="U1158" s="25" t="s">
        <v>12</v>
      </c>
      <c r="V1158" s="25">
        <v>559.89625939921905</v>
      </c>
      <c r="W1158" s="25">
        <v>365</v>
      </c>
      <c r="X1158" s="25">
        <v>1.5339623545184</v>
      </c>
      <c r="Y1158" s="25">
        <v>10472</v>
      </c>
      <c r="Z1158" s="27">
        <v>7355</v>
      </c>
      <c r="AA1158" s="28">
        <f t="shared" si="36"/>
        <v>2.723311546840934E-3</v>
      </c>
      <c r="AC1158" t="str">
        <f t="shared" si="37"/>
        <v>2460600000-11001-VOC</v>
      </c>
      <c r="AD1158" t="str">
        <f>IF(COUNTIF('NP-NRModel-MAR-WILDFIRES Modifi'!V:V, AC1158)=0, "Missing", "")</f>
        <v/>
      </c>
    </row>
    <row r="1159" spans="1:30" hidden="1" x14ac:dyDescent="0.3">
      <c r="A1159" s="24">
        <v>2460600000</v>
      </c>
      <c r="B1159" s="40">
        <v>24009</v>
      </c>
      <c r="C1159" s="25"/>
      <c r="D1159" s="25"/>
      <c r="E1159" s="25"/>
      <c r="F1159" s="25"/>
      <c r="G1159" s="25" t="s">
        <v>12</v>
      </c>
      <c r="H1159" s="25">
        <v>30.460565941623901</v>
      </c>
      <c r="I1159" s="25">
        <v>153</v>
      </c>
      <c r="J1159" s="25">
        <v>0.19908866628512301</v>
      </c>
      <c r="K1159" s="25"/>
      <c r="L1159" s="25"/>
      <c r="M1159" s="25">
        <v>10472</v>
      </c>
      <c r="N1159" s="26">
        <v>27370</v>
      </c>
      <c r="O1159" s="24">
        <v>2460600000</v>
      </c>
      <c r="P1159" s="25">
        <v>24009</v>
      </c>
      <c r="Q1159" s="25"/>
      <c r="R1159" s="25"/>
      <c r="S1159" s="25"/>
      <c r="T1159" s="25"/>
      <c r="U1159" s="25" t="s">
        <v>12</v>
      </c>
      <c r="V1159" s="25">
        <v>73.105358259897898</v>
      </c>
      <c r="W1159" s="25">
        <v>365</v>
      </c>
      <c r="X1159" s="25">
        <v>0.20028865276684299</v>
      </c>
      <c r="Y1159" s="25">
        <v>10472</v>
      </c>
      <c r="Z1159" s="27">
        <v>27370</v>
      </c>
      <c r="AA1159" s="28">
        <f t="shared" si="36"/>
        <v>2.7233115468409314E-3</v>
      </c>
      <c r="AC1159" t="str">
        <f t="shared" si="37"/>
        <v>2460600000-24009-VOC</v>
      </c>
      <c r="AD1159" t="str">
        <f>IF(COUNTIF('NP-NRModel-MAR-WILDFIRES Modifi'!V:V, AC1159)=0, "Missing", "")</f>
        <v/>
      </c>
    </row>
    <row r="1160" spans="1:30" hidden="1" x14ac:dyDescent="0.3">
      <c r="A1160" s="24">
        <v>2460600000</v>
      </c>
      <c r="B1160" s="40">
        <v>24017</v>
      </c>
      <c r="C1160" s="25"/>
      <c r="D1160" s="25"/>
      <c r="E1160" s="25"/>
      <c r="F1160" s="25"/>
      <c r="G1160" s="25" t="s">
        <v>12</v>
      </c>
      <c r="H1160" s="25">
        <v>53.816526874924598</v>
      </c>
      <c r="I1160" s="25">
        <v>153</v>
      </c>
      <c r="J1160" s="25">
        <v>0.35174200571846098</v>
      </c>
      <c r="K1160" s="25"/>
      <c r="L1160" s="25"/>
      <c r="M1160" s="25">
        <v>10472</v>
      </c>
      <c r="N1160" s="26">
        <v>27472</v>
      </c>
      <c r="O1160" s="24">
        <v>2460600000</v>
      </c>
      <c r="P1160" s="25">
        <v>24017</v>
      </c>
      <c r="Q1160" s="25"/>
      <c r="R1160" s="25"/>
      <c r="S1160" s="25"/>
      <c r="T1160" s="25"/>
      <c r="U1160" s="25" t="s">
        <v>12</v>
      </c>
      <c r="V1160" s="25">
        <v>129.159664499819</v>
      </c>
      <c r="W1160" s="25">
        <v>365</v>
      </c>
      <c r="X1160" s="25">
        <v>0.35386209452005302</v>
      </c>
      <c r="Y1160" s="25">
        <v>10472</v>
      </c>
      <c r="Z1160" s="27">
        <v>27472</v>
      </c>
      <c r="AA1160" s="28">
        <f t="shared" si="36"/>
        <v>2.7233115468409557E-3</v>
      </c>
      <c r="AC1160" t="str">
        <f t="shared" si="37"/>
        <v>2460600000-24017-VOC</v>
      </c>
      <c r="AD1160" t="str">
        <f>IF(COUNTIF('NP-NRModel-MAR-WILDFIRES Modifi'!V:V, AC1160)=0, "Missing", "")</f>
        <v/>
      </c>
    </row>
    <row r="1161" spans="1:30" hidden="1" x14ac:dyDescent="0.3">
      <c r="A1161" s="24">
        <v>2460600000</v>
      </c>
      <c r="B1161" s="40">
        <v>24021</v>
      </c>
      <c r="C1161" s="25"/>
      <c r="D1161" s="25"/>
      <c r="E1161" s="25"/>
      <c r="F1161" s="25"/>
      <c r="G1161" s="25" t="s">
        <v>12</v>
      </c>
      <c r="H1161" s="25">
        <v>86.781800416545295</v>
      </c>
      <c r="I1161" s="25">
        <v>153</v>
      </c>
      <c r="J1161" s="25">
        <v>0.56720130991206097</v>
      </c>
      <c r="K1161" s="25"/>
      <c r="L1161" s="25"/>
      <c r="M1161" s="25">
        <v>10472</v>
      </c>
      <c r="N1161" s="26">
        <v>27521</v>
      </c>
      <c r="O1161" s="24">
        <v>2460600000</v>
      </c>
      <c r="P1161" s="25">
        <v>24021</v>
      </c>
      <c r="Q1161" s="25"/>
      <c r="R1161" s="25"/>
      <c r="S1161" s="25"/>
      <c r="T1161" s="25"/>
      <c r="U1161" s="25" t="s">
        <v>12</v>
      </c>
      <c r="V1161" s="25">
        <v>208.27632099970799</v>
      </c>
      <c r="W1161" s="25">
        <v>365</v>
      </c>
      <c r="X1161" s="25">
        <v>0.57062005753344702</v>
      </c>
      <c r="Y1161" s="25">
        <v>10472</v>
      </c>
      <c r="Z1161" s="27">
        <v>27521</v>
      </c>
      <c r="AA1161" s="28">
        <f t="shared" si="36"/>
        <v>2.7233115468409692E-3</v>
      </c>
      <c r="AC1161" t="str">
        <f t="shared" si="37"/>
        <v>2460600000-24021-VOC</v>
      </c>
      <c r="AD1161" t="str">
        <f>IF(COUNTIF('NP-NRModel-MAR-WILDFIRES Modifi'!V:V, AC1161)=0, "Missing", "")</f>
        <v/>
      </c>
    </row>
    <row r="1162" spans="1:30" hidden="1" x14ac:dyDescent="0.3">
      <c r="A1162" s="24">
        <v>2460600000</v>
      </c>
      <c r="B1162" s="40">
        <v>24031</v>
      </c>
      <c r="C1162" s="25"/>
      <c r="D1162" s="25"/>
      <c r="E1162" s="25"/>
      <c r="F1162" s="25"/>
      <c r="G1162" s="25" t="s">
        <v>12</v>
      </c>
      <c r="H1162" s="25">
        <v>344.237888874519</v>
      </c>
      <c r="I1162" s="25">
        <v>153</v>
      </c>
      <c r="J1162" s="25">
        <v>2.2499208423171102</v>
      </c>
      <c r="K1162" s="25"/>
      <c r="L1162" s="25"/>
      <c r="M1162" s="25">
        <v>10472</v>
      </c>
      <c r="N1162" s="26">
        <v>27653</v>
      </c>
      <c r="O1162" s="24">
        <v>2460600000</v>
      </c>
      <c r="P1162" s="25">
        <v>24031</v>
      </c>
      <c r="Q1162" s="25"/>
      <c r="R1162" s="25"/>
      <c r="S1162" s="25"/>
      <c r="T1162" s="25"/>
      <c r="U1162" s="25" t="s">
        <v>12</v>
      </c>
      <c r="V1162" s="25">
        <v>826.17093329884005</v>
      </c>
      <c r="W1162" s="25">
        <v>365</v>
      </c>
      <c r="X1162" s="25">
        <v>2.2634820090379102</v>
      </c>
      <c r="Y1162" s="25">
        <v>10472</v>
      </c>
      <c r="Z1162" s="27">
        <v>27653</v>
      </c>
      <c r="AA1162" s="28">
        <f t="shared" si="36"/>
        <v>2.7233115468409679E-3</v>
      </c>
      <c r="AC1162" t="str">
        <f t="shared" si="37"/>
        <v>2460600000-24031-VOC</v>
      </c>
      <c r="AD1162" t="str">
        <f>IF(COUNTIF('NP-NRModel-MAR-WILDFIRES Modifi'!V:V, AC1162)=0, "Missing", "")</f>
        <v/>
      </c>
    </row>
    <row r="1163" spans="1:30" hidden="1" x14ac:dyDescent="0.3">
      <c r="A1163" s="24">
        <v>2460600000</v>
      </c>
      <c r="B1163" s="40">
        <v>24033</v>
      </c>
      <c r="C1163" s="25"/>
      <c r="D1163" s="25"/>
      <c r="E1163" s="25"/>
      <c r="F1163" s="25"/>
      <c r="G1163" s="25" t="s">
        <v>12</v>
      </c>
      <c r="H1163" s="25">
        <v>297.69745170791703</v>
      </c>
      <c r="I1163" s="25">
        <v>153</v>
      </c>
      <c r="J1163" s="25">
        <v>1.9457349784831099</v>
      </c>
      <c r="K1163" s="25"/>
      <c r="L1163" s="25"/>
      <c r="M1163" s="25">
        <v>10472</v>
      </c>
      <c r="N1163" s="26">
        <v>27682</v>
      </c>
      <c r="O1163" s="24">
        <v>2460600000</v>
      </c>
      <c r="P1163" s="25">
        <v>24033</v>
      </c>
      <c r="Q1163" s="25"/>
      <c r="R1163" s="25"/>
      <c r="S1163" s="25"/>
      <c r="T1163" s="25"/>
      <c r="U1163" s="25" t="s">
        <v>12</v>
      </c>
      <c r="V1163" s="25">
        <v>714.47388409899497</v>
      </c>
      <c r="W1163" s="25">
        <v>365</v>
      </c>
      <c r="X1163" s="25">
        <v>1.9574626961616299</v>
      </c>
      <c r="Y1163" s="25">
        <v>10472</v>
      </c>
      <c r="Z1163" s="27">
        <v>27682</v>
      </c>
      <c r="AA1163" s="28">
        <f t="shared" si="36"/>
        <v>2.72331154684097E-3</v>
      </c>
      <c r="AC1163" t="str">
        <f t="shared" si="37"/>
        <v>2460600000-24033-VOC</v>
      </c>
      <c r="AD1163" t="str">
        <f>IF(COUNTIF('NP-NRModel-MAR-WILDFIRES Modifi'!V:V, AC1163)=0, "Missing", "")</f>
        <v/>
      </c>
    </row>
    <row r="1164" spans="1:30" hidden="1" x14ac:dyDescent="0.3">
      <c r="A1164" s="24">
        <v>2460600000</v>
      </c>
      <c r="B1164" s="40">
        <v>51013</v>
      </c>
      <c r="C1164" s="25"/>
      <c r="D1164" s="25"/>
      <c r="E1164" s="25"/>
      <c r="F1164" s="25"/>
      <c r="G1164" s="25" t="s">
        <v>12</v>
      </c>
      <c r="H1164" s="25">
        <v>28.150547858293901</v>
      </c>
      <c r="I1164" s="25">
        <v>153</v>
      </c>
      <c r="J1164" s="25">
        <v>0.18399050887773799</v>
      </c>
      <c r="K1164" s="25"/>
      <c r="L1164" s="25"/>
      <c r="M1164" s="25">
        <v>10472</v>
      </c>
      <c r="N1164" s="26">
        <v>65251</v>
      </c>
      <c r="O1164" s="24">
        <v>2460600000</v>
      </c>
      <c r="P1164" s="25">
        <v>51013</v>
      </c>
      <c r="Q1164" s="25"/>
      <c r="R1164" s="25"/>
      <c r="S1164" s="25"/>
      <c r="T1164" s="25"/>
      <c r="U1164" s="25" t="s">
        <v>12</v>
      </c>
      <c r="V1164" s="25">
        <v>67.561314859905494</v>
      </c>
      <c r="W1164" s="25">
        <v>365</v>
      </c>
      <c r="X1164" s="25">
        <v>0.18509949276686399</v>
      </c>
      <c r="Y1164" s="25">
        <v>10472</v>
      </c>
      <c r="Z1164" s="27">
        <v>65251</v>
      </c>
      <c r="AA1164" s="28">
        <f t="shared" si="36"/>
        <v>2.7233115468409544E-3</v>
      </c>
      <c r="AC1164" t="str">
        <f t="shared" si="37"/>
        <v>2460600000-51013-VOC</v>
      </c>
      <c r="AD1164" t="str">
        <f>IF(COUNTIF('NP-NRModel-MAR-WILDFIRES Modifi'!V:V, AC1164)=0, "Missing", "")</f>
        <v/>
      </c>
    </row>
    <row r="1165" spans="1:30" hidden="1" x14ac:dyDescent="0.3">
      <c r="A1165" s="24">
        <v>2460600000</v>
      </c>
      <c r="B1165" s="40">
        <v>51059</v>
      </c>
      <c r="C1165" s="25"/>
      <c r="D1165" s="25"/>
      <c r="E1165" s="25"/>
      <c r="F1165" s="25"/>
      <c r="G1165" s="25" t="s">
        <v>12</v>
      </c>
      <c r="H1165" s="25">
        <v>135.691495791476</v>
      </c>
      <c r="I1165" s="25">
        <v>153</v>
      </c>
      <c r="J1165" s="25">
        <v>0.88687252151291796</v>
      </c>
      <c r="K1165" s="25"/>
      <c r="L1165" s="25"/>
      <c r="M1165" s="25">
        <v>10472</v>
      </c>
      <c r="N1165" s="26">
        <v>65760</v>
      </c>
      <c r="O1165" s="24">
        <v>2460600000</v>
      </c>
      <c r="P1165" s="25">
        <v>51059</v>
      </c>
      <c r="Q1165" s="25"/>
      <c r="R1165" s="25"/>
      <c r="S1165" s="25"/>
      <c r="T1165" s="25"/>
      <c r="U1165" s="25" t="s">
        <v>12</v>
      </c>
      <c r="V1165" s="25">
        <v>325.65958989954203</v>
      </c>
      <c r="W1165" s="25">
        <v>365</v>
      </c>
      <c r="X1165" s="25">
        <v>0.89221805451929503</v>
      </c>
      <c r="Y1165" s="25">
        <v>10472</v>
      </c>
      <c r="Z1165" s="27">
        <v>65760</v>
      </c>
      <c r="AA1165" s="28">
        <f t="shared" si="36"/>
        <v>2.7233115468409709E-3</v>
      </c>
      <c r="AC1165" t="str">
        <f t="shared" si="37"/>
        <v>2460600000-51059-VOC</v>
      </c>
      <c r="AD1165" t="str">
        <f>IF(COUNTIF('NP-NRModel-MAR-WILDFIRES Modifi'!V:V, AC1165)=0, "Missing", "")</f>
        <v/>
      </c>
    </row>
    <row r="1166" spans="1:30" hidden="1" x14ac:dyDescent="0.3">
      <c r="A1166" s="24">
        <v>2460600000</v>
      </c>
      <c r="B1166" s="40">
        <v>51107</v>
      </c>
      <c r="C1166" s="25"/>
      <c r="D1166" s="25"/>
      <c r="E1166" s="25"/>
      <c r="F1166" s="25"/>
      <c r="G1166" s="25" t="s">
        <v>12</v>
      </c>
      <c r="H1166" s="25">
        <v>49.656729458263698</v>
      </c>
      <c r="I1166" s="25">
        <v>153</v>
      </c>
      <c r="J1166" s="25">
        <v>0.32455378730891299</v>
      </c>
      <c r="K1166" s="25"/>
      <c r="L1166" s="25"/>
      <c r="M1166" s="25">
        <v>10472</v>
      </c>
      <c r="N1166" s="26">
        <v>66328</v>
      </c>
      <c r="O1166" s="24">
        <v>2460600000</v>
      </c>
      <c r="P1166" s="25">
        <v>51107</v>
      </c>
      <c r="Q1166" s="25"/>
      <c r="R1166" s="25"/>
      <c r="S1166" s="25"/>
      <c r="T1166" s="25"/>
      <c r="U1166" s="25" t="s">
        <v>12</v>
      </c>
      <c r="V1166" s="25">
        <v>119.176150699833</v>
      </c>
      <c r="W1166" s="25">
        <v>365</v>
      </c>
      <c r="X1166" s="25">
        <v>0.32651000191735202</v>
      </c>
      <c r="Y1166" s="25">
        <v>10472</v>
      </c>
      <c r="Z1166" s="27">
        <v>66328</v>
      </c>
      <c r="AA1166" s="28">
        <f t="shared" si="36"/>
        <v>2.7233115468409553E-3</v>
      </c>
      <c r="AC1166" t="str">
        <f t="shared" si="37"/>
        <v>2460600000-51107-VOC</v>
      </c>
      <c r="AD1166" t="str">
        <f>IF(COUNTIF('NP-NRModel-MAR-WILDFIRES Modifi'!V:V, AC1166)=0, "Missing", "")</f>
        <v/>
      </c>
    </row>
    <row r="1167" spans="1:30" hidden="1" x14ac:dyDescent="0.3">
      <c r="A1167" s="24">
        <v>2460600000</v>
      </c>
      <c r="B1167" s="40">
        <v>51153</v>
      </c>
      <c r="C1167" s="25"/>
      <c r="D1167" s="25"/>
      <c r="E1167" s="25"/>
      <c r="F1167" s="25"/>
      <c r="G1167" s="25" t="s">
        <v>12</v>
      </c>
      <c r="H1167" s="25">
        <v>56.881241833253597</v>
      </c>
      <c r="I1167" s="25">
        <v>153</v>
      </c>
      <c r="J1167" s="25">
        <v>0.371772822439566</v>
      </c>
      <c r="K1167" s="25"/>
      <c r="L1167" s="25"/>
      <c r="M1167" s="25">
        <v>10472</v>
      </c>
      <c r="N1167" s="26">
        <v>66803</v>
      </c>
      <c r="O1167" s="24">
        <v>2460600000</v>
      </c>
      <c r="P1167" s="25">
        <v>51153</v>
      </c>
      <c r="Q1167" s="25"/>
      <c r="R1167" s="25"/>
      <c r="S1167" s="25"/>
      <c r="T1167" s="25"/>
      <c r="U1167" s="25" t="s">
        <v>12</v>
      </c>
      <c r="V1167" s="25">
        <v>136.51498039980899</v>
      </c>
      <c r="W1167" s="25">
        <v>365</v>
      </c>
      <c r="X1167" s="25">
        <v>0.37401364493098299</v>
      </c>
      <c r="Y1167" s="25">
        <v>10472</v>
      </c>
      <c r="Z1167" s="27">
        <v>66803</v>
      </c>
      <c r="AA1167" s="28">
        <f t="shared" si="36"/>
        <v>2.7233115468409514E-3</v>
      </c>
      <c r="AC1167" t="str">
        <f t="shared" si="37"/>
        <v>2460600000-51153-VOC</v>
      </c>
      <c r="AD1167" t="str">
        <f>IF(COUNTIF('NP-NRModel-MAR-WILDFIRES Modifi'!V:V, AC1167)=0, "Missing", "")</f>
        <v/>
      </c>
    </row>
    <row r="1168" spans="1:30" hidden="1" x14ac:dyDescent="0.3">
      <c r="A1168" s="24">
        <v>2460600000</v>
      </c>
      <c r="B1168" s="40">
        <v>51510</v>
      </c>
      <c r="C1168" s="25"/>
      <c r="D1168" s="25"/>
      <c r="E1168" s="25"/>
      <c r="F1168" s="25"/>
      <c r="G1168" s="25" t="s">
        <v>12</v>
      </c>
      <c r="H1168" s="25">
        <v>18.810874245807</v>
      </c>
      <c r="I1168" s="25">
        <v>153</v>
      </c>
      <c r="J1168" s="25">
        <v>0.12294689049547</v>
      </c>
      <c r="K1168" s="25"/>
      <c r="L1168" s="25"/>
      <c r="M1168" s="25">
        <v>10472</v>
      </c>
      <c r="N1168" s="26">
        <v>67356</v>
      </c>
      <c r="O1168" s="24">
        <v>2460600000</v>
      </c>
      <c r="P1168" s="25">
        <v>51510</v>
      </c>
      <c r="Q1168" s="25"/>
      <c r="R1168" s="25"/>
      <c r="S1168" s="25"/>
      <c r="T1168" s="25"/>
      <c r="U1168" s="25" t="s">
        <v>12</v>
      </c>
      <c r="V1168" s="25">
        <v>45.146098189936602</v>
      </c>
      <c r="W1168" s="25">
        <v>365</v>
      </c>
      <c r="X1168" s="25">
        <v>0.12368794024640101</v>
      </c>
      <c r="Y1168" s="25">
        <v>10472</v>
      </c>
      <c r="Z1168" s="27">
        <v>67356</v>
      </c>
      <c r="AA1168" s="28">
        <f t="shared" si="36"/>
        <v>2.7233115468409575E-3</v>
      </c>
      <c r="AC1168" t="str">
        <f t="shared" si="37"/>
        <v>2460600000-51510-VOC</v>
      </c>
      <c r="AD1168" t="str">
        <f>IF(COUNTIF('NP-NRModel-MAR-WILDFIRES Modifi'!V:V, AC1168)=0, "Missing", "")</f>
        <v/>
      </c>
    </row>
    <row r="1169" spans="1:30" hidden="1" x14ac:dyDescent="0.3">
      <c r="A1169" s="24">
        <v>2460600000</v>
      </c>
      <c r="B1169" s="40">
        <v>51600</v>
      </c>
      <c r="C1169" s="25"/>
      <c r="D1169" s="25"/>
      <c r="E1169" s="25"/>
      <c r="F1169" s="25"/>
      <c r="G1169" s="25" t="s">
        <v>12</v>
      </c>
      <c r="H1169" s="25">
        <v>2.8482842449960102</v>
      </c>
      <c r="I1169" s="25">
        <v>153</v>
      </c>
      <c r="J1169" s="25">
        <v>1.8616236895398802E-2</v>
      </c>
      <c r="K1169" s="25"/>
      <c r="L1169" s="25"/>
      <c r="M1169" s="25">
        <v>10472</v>
      </c>
      <c r="N1169" s="26">
        <v>67557</v>
      </c>
      <c r="O1169" s="24">
        <v>2460600000</v>
      </c>
      <c r="P1169" s="25">
        <v>51600</v>
      </c>
      <c r="Q1169" s="25"/>
      <c r="R1169" s="25"/>
      <c r="S1169" s="25"/>
      <c r="T1169" s="25"/>
      <c r="U1169" s="25" t="s">
        <v>12</v>
      </c>
      <c r="V1169" s="25">
        <v>6.8358821879904399</v>
      </c>
      <c r="W1169" s="25">
        <v>365</v>
      </c>
      <c r="X1169" s="25">
        <v>1.87284443506587E-2</v>
      </c>
      <c r="Y1169" s="25">
        <v>10472</v>
      </c>
      <c r="Z1169" s="27">
        <v>67557</v>
      </c>
      <c r="AA1169" s="28">
        <f t="shared" si="36"/>
        <v>2.7233115468409588E-3</v>
      </c>
      <c r="AC1169" t="str">
        <f t="shared" si="37"/>
        <v>2460600000-51600-VOC</v>
      </c>
      <c r="AD1169" t="str">
        <f>IF(COUNTIF('NP-NRModel-MAR-WILDFIRES Modifi'!V:V, AC1169)=0, "Missing", "")</f>
        <v/>
      </c>
    </row>
    <row r="1170" spans="1:30" hidden="1" x14ac:dyDescent="0.3">
      <c r="A1170" s="24">
        <v>2460600000</v>
      </c>
      <c r="B1170" s="40">
        <v>51610</v>
      </c>
      <c r="C1170" s="25"/>
      <c r="D1170" s="25"/>
      <c r="E1170" s="25"/>
      <c r="F1170" s="25"/>
      <c r="G1170" s="25" t="s">
        <v>12</v>
      </c>
      <c r="H1170" s="25">
        <v>1.72907122291424</v>
      </c>
      <c r="I1170" s="25">
        <v>153</v>
      </c>
      <c r="J1170" s="25">
        <v>1.1301119104014601E-2</v>
      </c>
      <c r="K1170" s="25"/>
      <c r="L1170" s="25"/>
      <c r="M1170" s="25">
        <v>10472</v>
      </c>
      <c r="N1170" s="26">
        <v>67578</v>
      </c>
      <c r="O1170" s="24">
        <v>2460600000</v>
      </c>
      <c r="P1170" s="25">
        <v>51610</v>
      </c>
      <c r="Q1170" s="25"/>
      <c r="R1170" s="25"/>
      <c r="S1170" s="25"/>
      <c r="T1170" s="25"/>
      <c r="U1170" s="25" t="s">
        <v>12</v>
      </c>
      <c r="V1170" s="25">
        <v>4.14977093499418</v>
      </c>
      <c r="W1170" s="25">
        <v>365</v>
      </c>
      <c r="X1170" s="25">
        <v>1.1369235438340199E-2</v>
      </c>
      <c r="Y1170" s="25">
        <v>10472</v>
      </c>
      <c r="Z1170" s="27">
        <v>67578</v>
      </c>
      <c r="AA1170" s="28">
        <f t="shared" si="36"/>
        <v>2.7233115468409462E-3</v>
      </c>
      <c r="AC1170" t="str">
        <f t="shared" si="37"/>
        <v>2460600000-51610-VOC</v>
      </c>
      <c r="AD1170" t="str">
        <f>IF(COUNTIF('NP-NRModel-MAR-WILDFIRES Modifi'!V:V, AC1170)=0, "Missing", "")</f>
        <v/>
      </c>
    </row>
    <row r="1171" spans="1:30" hidden="1" x14ac:dyDescent="0.3">
      <c r="A1171" s="24">
        <v>2460600000</v>
      </c>
      <c r="B1171" s="40">
        <v>51683</v>
      </c>
      <c r="C1171" s="25"/>
      <c r="D1171" s="25"/>
      <c r="E1171" s="25"/>
      <c r="F1171" s="25"/>
      <c r="G1171" s="25" t="s">
        <v>12</v>
      </c>
      <c r="H1171" s="25">
        <v>5.0454258166595896</v>
      </c>
      <c r="I1171" s="25">
        <v>153</v>
      </c>
      <c r="J1171" s="25">
        <v>3.2976639324572503E-2</v>
      </c>
      <c r="K1171" s="25"/>
      <c r="L1171" s="25"/>
      <c r="M1171" s="25">
        <v>10472</v>
      </c>
      <c r="N1171" s="26">
        <v>67783</v>
      </c>
      <c r="O1171" s="24">
        <v>2460600000</v>
      </c>
      <c r="P1171" s="25">
        <v>51683</v>
      </c>
      <c r="Q1171" s="25"/>
      <c r="R1171" s="25"/>
      <c r="S1171" s="25"/>
      <c r="T1171" s="25"/>
      <c r="U1171" s="25" t="s">
        <v>12</v>
      </c>
      <c r="V1171" s="25">
        <v>12.109021959983099</v>
      </c>
      <c r="W1171" s="25">
        <v>365</v>
      </c>
      <c r="X1171" s="25">
        <v>3.3175402630090702E-2</v>
      </c>
      <c r="Y1171" s="25">
        <v>10472</v>
      </c>
      <c r="Z1171" s="27">
        <v>67783</v>
      </c>
      <c r="AA1171" s="28">
        <f t="shared" si="36"/>
        <v>2.7233115468409414E-3</v>
      </c>
      <c r="AC1171" t="str">
        <f t="shared" si="37"/>
        <v>2460600000-51683-VOC</v>
      </c>
      <c r="AD1171" t="str">
        <f>IF(COUNTIF('NP-NRModel-MAR-WILDFIRES Modifi'!V:V, AC1171)=0, "Missing", "")</f>
        <v/>
      </c>
    </row>
    <row r="1172" spans="1:30" hidden="1" x14ac:dyDescent="0.3">
      <c r="A1172" s="24">
        <v>2460600000</v>
      </c>
      <c r="B1172" s="40">
        <v>51685</v>
      </c>
      <c r="C1172" s="25"/>
      <c r="D1172" s="25"/>
      <c r="E1172" s="25"/>
      <c r="F1172" s="25"/>
      <c r="G1172" s="25" t="s">
        <v>12</v>
      </c>
      <c r="H1172" s="25">
        <v>2.0311689854138102</v>
      </c>
      <c r="I1172" s="25">
        <v>153</v>
      </c>
      <c r="J1172" s="25">
        <v>1.32756142837504E-2</v>
      </c>
      <c r="K1172" s="25"/>
      <c r="L1172" s="25"/>
      <c r="M1172" s="25">
        <v>10472</v>
      </c>
      <c r="N1172" s="26">
        <v>67805</v>
      </c>
      <c r="O1172" s="24">
        <v>2460600000</v>
      </c>
      <c r="P1172" s="25">
        <v>51685</v>
      </c>
      <c r="Q1172" s="25"/>
      <c r="R1172" s="25"/>
      <c r="S1172" s="25"/>
      <c r="T1172" s="25"/>
      <c r="U1172" s="25" t="s">
        <v>12</v>
      </c>
      <c r="V1172" s="25">
        <v>4.8748055649931903</v>
      </c>
      <c r="W1172" s="25">
        <v>365</v>
      </c>
      <c r="X1172" s="25">
        <v>1.33556316849128E-2</v>
      </c>
      <c r="Y1172" s="25">
        <v>10472</v>
      </c>
      <c r="Z1172" s="27">
        <v>67805</v>
      </c>
      <c r="AA1172" s="28">
        <f t="shared" si="36"/>
        <v>2.7233115468409345E-3</v>
      </c>
      <c r="AC1172" t="str">
        <f t="shared" si="37"/>
        <v>2460600000-51685-VOC</v>
      </c>
      <c r="AD1172" t="str">
        <f>IF(COUNTIF('NP-NRModel-MAR-WILDFIRES Modifi'!V:V, AC1172)=0, "Missing", "")</f>
        <v/>
      </c>
    </row>
    <row r="1173" spans="1:30" hidden="1" x14ac:dyDescent="0.3">
      <c r="A1173" s="24">
        <v>2460800000</v>
      </c>
      <c r="B1173" s="40">
        <v>11001</v>
      </c>
      <c r="C1173" s="25"/>
      <c r="D1173" s="25"/>
      <c r="E1173" s="25"/>
      <c r="F1173" s="25"/>
      <c r="G1173" s="25" t="s">
        <v>12</v>
      </c>
      <c r="H1173" s="25">
        <v>14.4650273874796</v>
      </c>
      <c r="I1173" s="25">
        <v>153</v>
      </c>
      <c r="J1173" s="25">
        <v>9.4542662663265997E-2</v>
      </c>
      <c r="K1173" s="25"/>
      <c r="L1173" s="25"/>
      <c r="M1173" s="25">
        <v>10472</v>
      </c>
      <c r="N1173" s="26">
        <v>7356</v>
      </c>
      <c r="O1173" s="24">
        <v>2460800000</v>
      </c>
      <c r="P1173" s="25">
        <v>11001</v>
      </c>
      <c r="Q1173" s="25"/>
      <c r="R1173" s="25"/>
      <c r="S1173" s="25"/>
      <c r="T1173" s="25"/>
      <c r="U1173" s="25" t="s">
        <v>12</v>
      </c>
      <c r="V1173" s="25">
        <v>34.716065729951197</v>
      </c>
      <c r="W1173" s="25">
        <v>365</v>
      </c>
      <c r="X1173" s="25">
        <v>9.5112508849181501E-2</v>
      </c>
      <c r="Y1173" s="25">
        <v>10472</v>
      </c>
      <c r="Z1173" s="27">
        <v>7356</v>
      </c>
      <c r="AA1173" s="28">
        <f t="shared" si="36"/>
        <v>2.7233115468409648E-3</v>
      </c>
      <c r="AC1173" t="str">
        <f t="shared" si="37"/>
        <v>2460800000-11001-VOC</v>
      </c>
      <c r="AD1173" t="str">
        <f>IF(COUNTIF('NP-NRModel-MAR-WILDFIRES Modifi'!V:V, AC1173)=0, "Missing", "")</f>
        <v/>
      </c>
    </row>
    <row r="1174" spans="1:30" hidden="1" x14ac:dyDescent="0.3">
      <c r="A1174" s="24">
        <v>2460800000</v>
      </c>
      <c r="B1174" s="40">
        <v>24009</v>
      </c>
      <c r="C1174" s="25"/>
      <c r="D1174" s="25"/>
      <c r="E1174" s="25"/>
      <c r="F1174" s="25"/>
      <c r="G1174" s="25" t="s">
        <v>12</v>
      </c>
      <c r="H1174" s="25">
        <v>1.8886908108306899</v>
      </c>
      <c r="I1174" s="25">
        <v>153</v>
      </c>
      <c r="J1174" s="25">
        <v>1.2344384384514301E-2</v>
      </c>
      <c r="K1174" s="25"/>
      <c r="L1174" s="25"/>
      <c r="M1174" s="25">
        <v>10472</v>
      </c>
      <c r="N1174" s="26">
        <v>27371</v>
      </c>
      <c r="O1174" s="24">
        <v>2460800000</v>
      </c>
      <c r="P1174" s="25">
        <v>24009</v>
      </c>
      <c r="Q1174" s="25"/>
      <c r="R1174" s="25"/>
      <c r="S1174" s="25"/>
      <c r="T1174" s="25"/>
      <c r="U1174" s="25" t="s">
        <v>12</v>
      </c>
      <c r="V1174" s="25">
        <v>4.5328579459936797</v>
      </c>
      <c r="W1174" s="25">
        <v>365</v>
      </c>
      <c r="X1174" s="25">
        <v>1.24187888931333E-2</v>
      </c>
      <c r="Y1174" s="25">
        <v>10472</v>
      </c>
      <c r="Z1174" s="27">
        <v>27371</v>
      </c>
      <c r="AA1174" s="28">
        <f t="shared" si="36"/>
        <v>2.7233115468409414E-3</v>
      </c>
      <c r="AC1174" t="str">
        <f t="shared" si="37"/>
        <v>2460800000-24009-VOC</v>
      </c>
      <c r="AD1174" t="str">
        <f>IF(COUNTIF('NP-NRModel-MAR-WILDFIRES Modifi'!V:V, AC1174)=0, "Missing", "")</f>
        <v/>
      </c>
    </row>
    <row r="1175" spans="1:30" hidden="1" x14ac:dyDescent="0.3">
      <c r="A1175" s="24">
        <v>2460800000</v>
      </c>
      <c r="B1175" s="40">
        <v>24017</v>
      </c>
      <c r="C1175" s="25"/>
      <c r="D1175" s="25"/>
      <c r="E1175" s="25"/>
      <c r="F1175" s="25"/>
      <c r="G1175" s="25" t="s">
        <v>12</v>
      </c>
      <c r="H1175" s="25">
        <v>3.3368656758286699</v>
      </c>
      <c r="I1175" s="25">
        <v>153</v>
      </c>
      <c r="J1175" s="25">
        <v>2.18095795805795E-2</v>
      </c>
      <c r="K1175" s="25"/>
      <c r="L1175" s="25"/>
      <c r="M1175" s="25">
        <v>10472</v>
      </c>
      <c r="N1175" s="26">
        <v>27473</v>
      </c>
      <c r="O1175" s="24">
        <v>2460800000</v>
      </c>
      <c r="P1175" s="25">
        <v>24017</v>
      </c>
      <c r="Q1175" s="25"/>
      <c r="R1175" s="25"/>
      <c r="S1175" s="25"/>
      <c r="T1175" s="25"/>
      <c r="U1175" s="25" t="s">
        <v>12</v>
      </c>
      <c r="V1175" s="25">
        <v>8.0084776219887708</v>
      </c>
      <c r="W1175" s="25">
        <v>365</v>
      </c>
      <c r="X1175" s="25">
        <v>2.1941034580791101E-2</v>
      </c>
      <c r="Y1175" s="25">
        <v>10472</v>
      </c>
      <c r="Z1175" s="27">
        <v>27473</v>
      </c>
      <c r="AA1175" s="28">
        <f t="shared" si="36"/>
        <v>2.7233115468409661E-3</v>
      </c>
      <c r="AC1175" t="str">
        <f t="shared" si="37"/>
        <v>2460800000-24017-VOC</v>
      </c>
      <c r="AD1175" t="str">
        <f>IF(COUNTIF('NP-NRModel-MAR-WILDFIRES Modifi'!V:V, AC1175)=0, "Missing", "")</f>
        <v/>
      </c>
    </row>
    <row r="1176" spans="1:30" hidden="1" x14ac:dyDescent="0.3">
      <c r="A1176" s="24">
        <v>2460800000</v>
      </c>
      <c r="B1176" s="40">
        <v>24021</v>
      </c>
      <c r="C1176" s="25"/>
      <c r="D1176" s="25"/>
      <c r="E1176" s="25"/>
      <c r="F1176" s="25"/>
      <c r="G1176" s="25" t="s">
        <v>12</v>
      </c>
      <c r="H1176" s="25">
        <v>5.3808572291591403</v>
      </c>
      <c r="I1176" s="25">
        <v>153</v>
      </c>
      <c r="J1176" s="25">
        <v>3.5169001497772197E-2</v>
      </c>
      <c r="K1176" s="25"/>
      <c r="L1176" s="25"/>
      <c r="M1176" s="25">
        <v>10472</v>
      </c>
      <c r="N1176" s="26">
        <v>27522</v>
      </c>
      <c r="O1176" s="24">
        <v>2460800000</v>
      </c>
      <c r="P1176" s="25">
        <v>24021</v>
      </c>
      <c r="Q1176" s="25"/>
      <c r="R1176" s="25"/>
      <c r="S1176" s="25"/>
      <c r="T1176" s="25"/>
      <c r="U1176" s="25" t="s">
        <v>12</v>
      </c>
      <c r="V1176" s="25">
        <v>12.914057349982</v>
      </c>
      <c r="W1176" s="25">
        <v>365</v>
      </c>
      <c r="X1176" s="25">
        <v>3.5380979041046499E-2</v>
      </c>
      <c r="Y1176" s="25">
        <v>10472</v>
      </c>
      <c r="Z1176" s="27">
        <v>27522</v>
      </c>
      <c r="AA1176" s="28">
        <f t="shared" si="36"/>
        <v>2.7233115468409479E-3</v>
      </c>
      <c r="AC1176" t="str">
        <f t="shared" si="37"/>
        <v>2460800000-24021-VOC</v>
      </c>
      <c r="AD1176" t="str">
        <f>IF(COUNTIF('NP-NRModel-MAR-WILDFIRES Modifi'!V:V, AC1176)=0, "Missing", "")</f>
        <v/>
      </c>
    </row>
    <row r="1177" spans="1:30" hidden="1" x14ac:dyDescent="0.3">
      <c r="A1177" s="24">
        <v>2460800000</v>
      </c>
      <c r="B1177" s="40">
        <v>24031</v>
      </c>
      <c r="C1177" s="25"/>
      <c r="D1177" s="25"/>
      <c r="E1177" s="25"/>
      <c r="F1177" s="25"/>
      <c r="G1177" s="25" t="s">
        <v>12</v>
      </c>
      <c r="H1177" s="25">
        <v>21.3442841458034</v>
      </c>
      <c r="I1177" s="25">
        <v>153</v>
      </c>
      <c r="J1177" s="25">
        <v>0.13950512513596999</v>
      </c>
      <c r="K1177" s="25"/>
      <c r="L1177" s="25"/>
      <c r="M1177" s="25">
        <v>10472</v>
      </c>
      <c r="N1177" s="26">
        <v>27654</v>
      </c>
      <c r="O1177" s="24">
        <v>2460800000</v>
      </c>
      <c r="P1177" s="25">
        <v>24031</v>
      </c>
      <c r="Q1177" s="25"/>
      <c r="R1177" s="25"/>
      <c r="S1177" s="25"/>
      <c r="T1177" s="25"/>
      <c r="U1177" s="25" t="s">
        <v>12</v>
      </c>
      <c r="V1177" s="25">
        <v>51.226281949928598</v>
      </c>
      <c r="W1177" s="25">
        <v>365</v>
      </c>
      <c r="X1177" s="25">
        <v>0.140345977945009</v>
      </c>
      <c r="Y1177" s="25">
        <v>10472</v>
      </c>
      <c r="Z1177" s="27">
        <v>27654</v>
      </c>
      <c r="AA1177" s="28">
        <f t="shared" si="36"/>
        <v>2.7233115468409366E-3</v>
      </c>
      <c r="AC1177" t="str">
        <f t="shared" si="37"/>
        <v>2460800000-24031-VOC</v>
      </c>
      <c r="AD1177" t="str">
        <f>IF(COUNTIF('NP-NRModel-MAR-WILDFIRES Modifi'!V:V, AC1177)=0, "Missing", "")</f>
        <v/>
      </c>
    </row>
    <row r="1178" spans="1:30" hidden="1" x14ac:dyDescent="0.3">
      <c r="A1178" s="24">
        <v>2460800000</v>
      </c>
      <c r="B1178" s="40">
        <v>24033</v>
      </c>
      <c r="C1178" s="25"/>
      <c r="D1178" s="25"/>
      <c r="E1178" s="25"/>
      <c r="F1178" s="25"/>
      <c r="G1178" s="25" t="s">
        <v>12</v>
      </c>
      <c r="H1178" s="25">
        <v>18.458567837474099</v>
      </c>
      <c r="I1178" s="25">
        <v>153</v>
      </c>
      <c r="J1178" s="25">
        <v>0.12064423423185699</v>
      </c>
      <c r="K1178" s="25"/>
      <c r="L1178" s="25"/>
      <c r="M1178" s="25">
        <v>10472</v>
      </c>
      <c r="N1178" s="26">
        <v>27683</v>
      </c>
      <c r="O1178" s="24">
        <v>2460800000</v>
      </c>
      <c r="P1178" s="25">
        <v>24033</v>
      </c>
      <c r="Q1178" s="25"/>
      <c r="R1178" s="25"/>
      <c r="S1178" s="25"/>
      <c r="T1178" s="25"/>
      <c r="U1178" s="25" t="s">
        <v>12</v>
      </c>
      <c r="V1178" s="25">
        <v>44.300562809937901</v>
      </c>
      <c r="W1178" s="25">
        <v>365</v>
      </c>
      <c r="X1178" s="25">
        <v>0.121371404958733</v>
      </c>
      <c r="Y1178" s="25">
        <v>10472</v>
      </c>
      <c r="Z1178" s="27">
        <v>27683</v>
      </c>
      <c r="AA1178" s="28">
        <f t="shared" si="36"/>
        <v>2.7233115468409579E-3</v>
      </c>
      <c r="AC1178" t="str">
        <f t="shared" si="37"/>
        <v>2460800000-24033-VOC</v>
      </c>
      <c r="AD1178" t="str">
        <f>IF(COUNTIF('NP-NRModel-MAR-WILDFIRES Modifi'!V:V, AC1178)=0, "Missing", "")</f>
        <v/>
      </c>
    </row>
    <row r="1179" spans="1:30" hidden="1" x14ac:dyDescent="0.3">
      <c r="A1179" s="24">
        <v>2460800000</v>
      </c>
      <c r="B1179" s="40">
        <v>51013</v>
      </c>
      <c r="C1179" s="25"/>
      <c r="D1179" s="25"/>
      <c r="E1179" s="25"/>
      <c r="F1179" s="25"/>
      <c r="G1179" s="25" t="s">
        <v>12</v>
      </c>
      <c r="H1179" s="25">
        <v>90.6184301248731</v>
      </c>
      <c r="I1179" s="25">
        <v>153</v>
      </c>
      <c r="J1179" s="25">
        <v>0.592277321077602</v>
      </c>
      <c r="K1179" s="25"/>
      <c r="L1179" s="25"/>
      <c r="M1179" s="25">
        <v>10472</v>
      </c>
      <c r="N1179" s="26">
        <v>65252</v>
      </c>
      <c r="O1179" s="24">
        <v>2460800000</v>
      </c>
      <c r="P1179" s="25">
        <v>51013</v>
      </c>
      <c r="Q1179" s="25"/>
      <c r="R1179" s="25"/>
      <c r="S1179" s="25"/>
      <c r="T1179" s="25"/>
      <c r="U1179" s="25" t="s">
        <v>12</v>
      </c>
      <c r="V1179" s="25">
        <v>217.48423229969501</v>
      </c>
      <c r="W1179" s="25">
        <v>365</v>
      </c>
      <c r="X1179" s="25">
        <v>0.59584721177998701</v>
      </c>
      <c r="Y1179" s="25">
        <v>10472</v>
      </c>
      <c r="Z1179" s="27">
        <v>65252</v>
      </c>
      <c r="AA1179" s="28">
        <f t="shared" si="36"/>
        <v>2.7233115468409644E-3</v>
      </c>
      <c r="AC1179" t="str">
        <f t="shared" si="37"/>
        <v>2460800000-51013-VOC</v>
      </c>
      <c r="AD1179" t="str">
        <f>IF(COUNTIF('NP-NRModel-MAR-WILDFIRES Modifi'!V:V, AC1179)=0, "Missing", "")</f>
        <v/>
      </c>
    </row>
    <row r="1180" spans="1:30" hidden="1" x14ac:dyDescent="0.3">
      <c r="A1180" s="24">
        <v>2460800000</v>
      </c>
      <c r="B1180" s="40">
        <v>51059</v>
      </c>
      <c r="C1180" s="25"/>
      <c r="D1180" s="25"/>
      <c r="E1180" s="25"/>
      <c r="F1180" s="25"/>
      <c r="G1180" s="25" t="s">
        <v>12</v>
      </c>
      <c r="H1180" s="25">
        <v>436.79972666605499</v>
      </c>
      <c r="I1180" s="25">
        <v>153</v>
      </c>
      <c r="J1180" s="25">
        <v>2.8549001742879399</v>
      </c>
      <c r="K1180" s="25"/>
      <c r="L1180" s="25"/>
      <c r="M1180" s="25">
        <v>10472</v>
      </c>
      <c r="N1180" s="26">
        <v>65761</v>
      </c>
      <c r="O1180" s="24">
        <v>2460800000</v>
      </c>
      <c r="P1180" s="25">
        <v>51059</v>
      </c>
      <c r="Q1180" s="25"/>
      <c r="R1180" s="25"/>
      <c r="S1180" s="25"/>
      <c r="T1180" s="25"/>
      <c r="U1180" s="25" t="s">
        <v>12</v>
      </c>
      <c r="V1180" s="25">
        <v>1048.31934399853</v>
      </c>
      <c r="W1180" s="25">
        <v>365</v>
      </c>
      <c r="X1180" s="25">
        <v>2.8721077917768101</v>
      </c>
      <c r="Y1180" s="25">
        <v>10472</v>
      </c>
      <c r="Z1180" s="27">
        <v>65761</v>
      </c>
      <c r="AA1180" s="28">
        <f t="shared" si="36"/>
        <v>2.7233115468409627E-3</v>
      </c>
      <c r="AC1180" t="str">
        <f t="shared" si="37"/>
        <v>2460800000-51059-VOC</v>
      </c>
      <c r="AD1180" t="str">
        <f>IF(COUNTIF('NP-NRModel-MAR-WILDFIRES Modifi'!V:V, AC1180)=0, "Missing", "")</f>
        <v/>
      </c>
    </row>
    <row r="1181" spans="1:30" hidden="1" x14ac:dyDescent="0.3">
      <c r="A1181" s="24">
        <v>2460800000</v>
      </c>
      <c r="B1181" s="40">
        <v>51107</v>
      </c>
      <c r="C1181" s="25"/>
      <c r="D1181" s="25"/>
      <c r="E1181" s="25"/>
      <c r="F1181" s="25"/>
      <c r="G1181" s="25" t="s">
        <v>12</v>
      </c>
      <c r="H1181" s="25">
        <v>159.84815516644201</v>
      </c>
      <c r="I1181" s="25">
        <v>153</v>
      </c>
      <c r="J1181" s="25">
        <v>1.0447591840943899</v>
      </c>
      <c r="K1181" s="25"/>
      <c r="L1181" s="25"/>
      <c r="M1181" s="25">
        <v>10472</v>
      </c>
      <c r="N1181" s="26">
        <v>66329</v>
      </c>
      <c r="O1181" s="24">
        <v>2460800000</v>
      </c>
      <c r="P1181" s="25">
        <v>51107</v>
      </c>
      <c r="Q1181" s="25"/>
      <c r="R1181" s="25"/>
      <c r="S1181" s="25"/>
      <c r="T1181" s="25"/>
      <c r="U1181" s="25" t="s">
        <v>12</v>
      </c>
      <c r="V1181" s="25">
        <v>383.63557239946402</v>
      </c>
      <c r="W1181" s="25">
        <v>365</v>
      </c>
      <c r="X1181" s="25">
        <v>1.0510563627382501</v>
      </c>
      <c r="Y1181" s="25">
        <v>10472</v>
      </c>
      <c r="Z1181" s="27">
        <v>66329</v>
      </c>
      <c r="AA1181" s="28">
        <f t="shared" si="36"/>
        <v>2.7233115468409301E-3</v>
      </c>
      <c r="AC1181" t="str">
        <f t="shared" si="37"/>
        <v>2460800000-51107-VOC</v>
      </c>
      <c r="AD1181" t="str">
        <f>IF(COUNTIF('NP-NRModel-MAR-WILDFIRES Modifi'!V:V, AC1181)=0, "Missing", "")</f>
        <v/>
      </c>
    </row>
    <row r="1182" spans="1:30" hidden="1" x14ac:dyDescent="0.3">
      <c r="A1182" s="24">
        <v>2460800000</v>
      </c>
      <c r="B1182" s="40">
        <v>51153</v>
      </c>
      <c r="C1182" s="25"/>
      <c r="D1182" s="25"/>
      <c r="E1182" s="25"/>
      <c r="F1182" s="25"/>
      <c r="G1182" s="25" t="s">
        <v>12</v>
      </c>
      <c r="H1182" s="25">
        <v>183.104355249744</v>
      </c>
      <c r="I1182" s="25">
        <v>153</v>
      </c>
      <c r="J1182" s="25">
        <v>1.1967604918283901</v>
      </c>
      <c r="K1182" s="25"/>
      <c r="L1182" s="25"/>
      <c r="M1182" s="25">
        <v>10472</v>
      </c>
      <c r="N1182" s="26">
        <v>66804</v>
      </c>
      <c r="O1182" s="24">
        <v>2460800000</v>
      </c>
      <c r="P1182" s="25">
        <v>51153</v>
      </c>
      <c r="Q1182" s="25"/>
      <c r="R1182" s="25"/>
      <c r="S1182" s="25"/>
      <c r="T1182" s="25"/>
      <c r="U1182" s="25" t="s">
        <v>12</v>
      </c>
      <c r="V1182" s="25">
        <v>439.45045259938303</v>
      </c>
      <c r="W1182" s="25">
        <v>365</v>
      </c>
      <c r="X1182" s="25">
        <v>1.20397384273803</v>
      </c>
      <c r="Y1182" s="25">
        <v>10472</v>
      </c>
      <c r="Z1182" s="27">
        <v>66804</v>
      </c>
      <c r="AA1182" s="28">
        <f t="shared" si="36"/>
        <v>2.7233115468409696E-3</v>
      </c>
      <c r="AC1182" t="str">
        <f t="shared" si="37"/>
        <v>2460800000-51153-VOC</v>
      </c>
      <c r="AD1182" t="str">
        <f>IF(COUNTIF('NP-NRModel-MAR-WILDFIRES Modifi'!V:V, AC1182)=0, "Missing", "")</f>
        <v/>
      </c>
    </row>
    <row r="1183" spans="1:30" hidden="1" x14ac:dyDescent="0.3">
      <c r="A1183" s="24">
        <v>2460800000</v>
      </c>
      <c r="B1183" s="40">
        <v>51510</v>
      </c>
      <c r="C1183" s="25"/>
      <c r="D1183" s="25"/>
      <c r="E1183" s="25"/>
      <c r="F1183" s="25"/>
      <c r="G1183" s="25" t="s">
        <v>12</v>
      </c>
      <c r="H1183" s="25">
        <v>60.553440041581702</v>
      </c>
      <c r="I1183" s="25">
        <v>153</v>
      </c>
      <c r="J1183" s="25">
        <v>0.39577411791883399</v>
      </c>
      <c r="K1183" s="25"/>
      <c r="L1183" s="25"/>
      <c r="M1183" s="25">
        <v>10472</v>
      </c>
      <c r="N1183" s="26">
        <v>67357</v>
      </c>
      <c r="O1183" s="24">
        <v>2460800000</v>
      </c>
      <c r="P1183" s="25">
        <v>51510</v>
      </c>
      <c r="Q1183" s="25"/>
      <c r="R1183" s="25"/>
      <c r="S1183" s="25"/>
      <c r="T1183" s="25"/>
      <c r="U1183" s="25" t="s">
        <v>12</v>
      </c>
      <c r="V1183" s="25">
        <v>145.32825609979699</v>
      </c>
      <c r="W1183" s="25">
        <v>365</v>
      </c>
      <c r="X1183" s="25">
        <v>0.39815960575286902</v>
      </c>
      <c r="Y1183" s="25">
        <v>10472</v>
      </c>
      <c r="Z1183" s="27">
        <v>67357</v>
      </c>
      <c r="AA1183" s="28">
        <f t="shared" si="36"/>
        <v>2.7233115468409371E-3</v>
      </c>
      <c r="AC1183" t="str">
        <f t="shared" si="37"/>
        <v>2460800000-51510-VOC</v>
      </c>
      <c r="AD1183" t="str">
        <f>IF(COUNTIF('NP-NRModel-MAR-WILDFIRES Modifi'!V:V, AC1183)=0, "Missing", "")</f>
        <v/>
      </c>
    </row>
    <row r="1184" spans="1:30" hidden="1" x14ac:dyDescent="0.3">
      <c r="A1184" s="24">
        <v>2460800000</v>
      </c>
      <c r="B1184" s="40">
        <v>51600</v>
      </c>
      <c r="C1184" s="25"/>
      <c r="D1184" s="25"/>
      <c r="E1184" s="25"/>
      <c r="F1184" s="25"/>
      <c r="G1184" s="25" t="s">
        <v>12</v>
      </c>
      <c r="H1184" s="25">
        <v>9.1688113958204998</v>
      </c>
      <c r="I1184" s="25">
        <v>153</v>
      </c>
      <c r="J1184" s="25">
        <v>5.9926871868107801E-2</v>
      </c>
      <c r="K1184" s="25"/>
      <c r="L1184" s="25"/>
      <c r="M1184" s="25">
        <v>10472</v>
      </c>
      <c r="N1184" s="26">
        <v>67558</v>
      </c>
      <c r="O1184" s="24">
        <v>2460800000</v>
      </c>
      <c r="P1184" s="25">
        <v>51600</v>
      </c>
      <c r="Q1184" s="25"/>
      <c r="R1184" s="25"/>
      <c r="S1184" s="25"/>
      <c r="T1184" s="25"/>
      <c r="U1184" s="25" t="s">
        <v>12</v>
      </c>
      <c r="V1184" s="25">
        <v>22.0051473499691</v>
      </c>
      <c r="W1184" s="25">
        <v>365</v>
      </c>
      <c r="X1184" s="25">
        <v>6.0288074931422297E-2</v>
      </c>
      <c r="Y1184" s="25">
        <v>10472</v>
      </c>
      <c r="Z1184" s="27">
        <v>67558</v>
      </c>
      <c r="AA1184" s="28">
        <f t="shared" si="36"/>
        <v>2.7233115468409692E-3</v>
      </c>
      <c r="AC1184" t="str">
        <f t="shared" si="37"/>
        <v>2460800000-51600-VOC</v>
      </c>
      <c r="AD1184" t="str">
        <f>IF(COUNTIF('NP-NRModel-MAR-WILDFIRES Modifi'!V:V, AC1184)=0, "Missing", "")</f>
        <v/>
      </c>
    </row>
    <row r="1185" spans="1:30" hidden="1" x14ac:dyDescent="0.3">
      <c r="A1185" s="24">
        <v>2460800000</v>
      </c>
      <c r="B1185" s="40">
        <v>51610</v>
      </c>
      <c r="C1185" s="25"/>
      <c r="D1185" s="25"/>
      <c r="E1185" s="25"/>
      <c r="F1185" s="25"/>
      <c r="G1185" s="25" t="s">
        <v>12</v>
      </c>
      <c r="H1185" s="25">
        <v>5.5659934499922104</v>
      </c>
      <c r="I1185" s="25">
        <v>153</v>
      </c>
      <c r="J1185" s="25">
        <v>3.63790421568118E-2</v>
      </c>
      <c r="K1185" s="25"/>
      <c r="L1185" s="25"/>
      <c r="M1185" s="25">
        <v>10472</v>
      </c>
      <c r="N1185" s="26">
        <v>67579</v>
      </c>
      <c r="O1185" s="24">
        <v>2460800000</v>
      </c>
      <c r="P1185" s="25">
        <v>51610</v>
      </c>
      <c r="Q1185" s="25"/>
      <c r="R1185" s="25"/>
      <c r="S1185" s="25"/>
      <c r="T1185" s="25"/>
      <c r="U1185" s="25" t="s">
        <v>12</v>
      </c>
      <c r="V1185" s="25">
        <v>13.3583842799812</v>
      </c>
      <c r="W1185" s="25">
        <v>365</v>
      </c>
      <c r="X1185" s="25">
        <v>3.6598313095838997E-2</v>
      </c>
      <c r="Y1185" s="25">
        <v>10472</v>
      </c>
      <c r="Z1185" s="27">
        <v>67579</v>
      </c>
      <c r="AA1185" s="28">
        <f t="shared" si="36"/>
        <v>2.7233115468409774E-3</v>
      </c>
      <c r="AC1185" t="str">
        <f t="shared" si="37"/>
        <v>2460800000-51610-VOC</v>
      </c>
      <c r="AD1185" t="str">
        <f>IF(COUNTIF('NP-NRModel-MAR-WILDFIRES Modifi'!V:V, AC1185)=0, "Missing", "")</f>
        <v/>
      </c>
    </row>
    <row r="1186" spans="1:30" hidden="1" x14ac:dyDescent="0.3">
      <c r="A1186" s="24">
        <v>2460800000</v>
      </c>
      <c r="B1186" s="40">
        <v>51683</v>
      </c>
      <c r="C1186" s="25"/>
      <c r="D1186" s="25"/>
      <c r="E1186" s="25"/>
      <c r="F1186" s="25"/>
      <c r="G1186" s="25" t="s">
        <v>12</v>
      </c>
      <c r="H1186" s="25">
        <v>16.2415447124772</v>
      </c>
      <c r="I1186" s="25">
        <v>153</v>
      </c>
      <c r="J1186" s="25">
        <v>0.106153887009655</v>
      </c>
      <c r="K1186" s="25"/>
      <c r="L1186" s="25"/>
      <c r="M1186" s="25">
        <v>10472</v>
      </c>
      <c r="N1186" s="26">
        <v>67784</v>
      </c>
      <c r="O1186" s="24">
        <v>2460800000</v>
      </c>
      <c r="P1186" s="25">
        <v>51683</v>
      </c>
      <c r="Q1186" s="25"/>
      <c r="R1186" s="25"/>
      <c r="S1186" s="25"/>
      <c r="T1186" s="25"/>
      <c r="U1186" s="25" t="s">
        <v>12</v>
      </c>
      <c r="V1186" s="25">
        <v>38.979707309945397</v>
      </c>
      <c r="W1186" s="25">
        <v>365</v>
      </c>
      <c r="X1186" s="25">
        <v>0.106793718657384</v>
      </c>
      <c r="Y1186" s="25">
        <v>10472</v>
      </c>
      <c r="Z1186" s="27">
        <v>67784</v>
      </c>
      <c r="AA1186" s="28">
        <f t="shared" si="36"/>
        <v>2.7233115468409531E-3</v>
      </c>
      <c r="AC1186" t="str">
        <f t="shared" si="37"/>
        <v>2460800000-51683-VOC</v>
      </c>
      <c r="AD1186" t="str">
        <f>IF(COUNTIF('NP-NRModel-MAR-WILDFIRES Modifi'!V:V, AC1186)=0, "Missing", "")</f>
        <v/>
      </c>
    </row>
    <row r="1187" spans="1:30" hidden="1" x14ac:dyDescent="0.3">
      <c r="A1187" s="24">
        <v>2460800000</v>
      </c>
      <c r="B1187" s="40">
        <v>51685</v>
      </c>
      <c r="C1187" s="25"/>
      <c r="D1187" s="25"/>
      <c r="E1187" s="25"/>
      <c r="F1187" s="25"/>
      <c r="G1187" s="25" t="s">
        <v>12</v>
      </c>
      <c r="H1187" s="25">
        <v>6.5384646666574904</v>
      </c>
      <c r="I1187" s="25">
        <v>153</v>
      </c>
      <c r="J1187" s="25">
        <v>4.2735063180767897E-2</v>
      </c>
      <c r="K1187" s="25"/>
      <c r="L1187" s="25"/>
      <c r="M1187" s="25">
        <v>10472</v>
      </c>
      <c r="N1187" s="26">
        <v>67806</v>
      </c>
      <c r="O1187" s="24">
        <v>2460800000</v>
      </c>
      <c r="P1187" s="25">
        <v>51685</v>
      </c>
      <c r="Q1187" s="25"/>
      <c r="R1187" s="25"/>
      <c r="S1187" s="25"/>
      <c r="T1187" s="25"/>
      <c r="U1187" s="25" t="s">
        <v>12</v>
      </c>
      <c r="V1187" s="25">
        <v>15.692315199977999</v>
      </c>
      <c r="W1187" s="25">
        <v>365</v>
      </c>
      <c r="X1187" s="25">
        <v>4.2992644383501297E-2</v>
      </c>
      <c r="Y1187" s="25">
        <v>10472</v>
      </c>
      <c r="Z1187" s="27">
        <v>67806</v>
      </c>
      <c r="AA1187" s="28">
        <f t="shared" si="36"/>
        <v>2.723311546840954E-3</v>
      </c>
      <c r="AC1187" t="str">
        <f t="shared" si="37"/>
        <v>2460800000-51685-VOC</v>
      </c>
      <c r="AD1187" t="str">
        <f>IF(COUNTIF('NP-NRModel-MAR-WILDFIRES Modifi'!V:V, AC1187)=0, "Missing", "")</f>
        <v/>
      </c>
    </row>
    <row r="1188" spans="1:30" hidden="1" x14ac:dyDescent="0.3">
      <c r="A1188" s="24">
        <v>2460900000</v>
      </c>
      <c r="B1188" s="40">
        <v>11001</v>
      </c>
      <c r="C1188" s="25"/>
      <c r="D1188" s="25"/>
      <c r="E1188" s="25"/>
      <c r="F1188" s="25"/>
      <c r="G1188" s="25" t="s">
        <v>12</v>
      </c>
      <c r="H1188" s="25">
        <v>5.9401333333250204</v>
      </c>
      <c r="I1188" s="25">
        <v>153</v>
      </c>
      <c r="J1188" s="25">
        <v>3.8824400871405401E-2</v>
      </c>
      <c r="K1188" s="25"/>
      <c r="L1188" s="25"/>
      <c r="M1188" s="25">
        <v>10472</v>
      </c>
      <c r="N1188" s="26">
        <v>7357</v>
      </c>
      <c r="O1188" s="24">
        <v>2460900000</v>
      </c>
      <c r="P1188" s="25">
        <v>11001</v>
      </c>
      <c r="Q1188" s="25"/>
      <c r="R1188" s="25"/>
      <c r="S1188" s="25"/>
      <c r="T1188" s="25"/>
      <c r="U1188" s="25" t="s">
        <v>12</v>
      </c>
      <c r="V1188" s="25">
        <v>14.256319999979899</v>
      </c>
      <c r="W1188" s="25">
        <v>365</v>
      </c>
      <c r="X1188" s="25">
        <v>3.9058410958849203E-2</v>
      </c>
      <c r="Y1188" s="25">
        <v>10472</v>
      </c>
      <c r="Z1188" s="27">
        <v>7357</v>
      </c>
      <c r="AA1188" s="28">
        <f t="shared" si="36"/>
        <v>2.72331154684099E-3</v>
      </c>
      <c r="AC1188" t="str">
        <f t="shared" si="37"/>
        <v>2460900000-11001-VOC</v>
      </c>
      <c r="AD1188" t="str">
        <f>IF(COUNTIF('NP-NRModel-MAR-WILDFIRES Modifi'!V:V, AC1188)=0, "Missing", "")</f>
        <v/>
      </c>
    </row>
    <row r="1189" spans="1:30" hidden="1" x14ac:dyDescent="0.3">
      <c r="A1189" s="24">
        <v>2460900000</v>
      </c>
      <c r="B1189" s="40">
        <v>24009</v>
      </c>
      <c r="C1189" s="25"/>
      <c r="D1189" s="25"/>
      <c r="E1189" s="25"/>
      <c r="F1189" s="25"/>
      <c r="G1189" s="25" t="s">
        <v>12</v>
      </c>
      <c r="H1189" s="25">
        <v>0.77559999999891305</v>
      </c>
      <c r="I1189" s="25">
        <v>153</v>
      </c>
      <c r="J1189" s="25">
        <v>5.0692810457445298E-3</v>
      </c>
      <c r="K1189" s="25"/>
      <c r="L1189" s="25"/>
      <c r="M1189" s="25">
        <v>10472</v>
      </c>
      <c r="N1189" s="26">
        <v>27372</v>
      </c>
      <c r="O1189" s="24">
        <v>2460900000</v>
      </c>
      <c r="P1189" s="25">
        <v>24009</v>
      </c>
      <c r="Q1189" s="25"/>
      <c r="R1189" s="25"/>
      <c r="S1189" s="25"/>
      <c r="T1189" s="25"/>
      <c r="U1189" s="25" t="s">
        <v>12</v>
      </c>
      <c r="V1189" s="25">
        <v>1.8614399999973901</v>
      </c>
      <c r="W1189" s="25">
        <v>365</v>
      </c>
      <c r="X1189" s="25">
        <v>5.0998356164312E-3</v>
      </c>
      <c r="Y1189" s="25">
        <v>10472</v>
      </c>
      <c r="Z1189" s="27">
        <v>27372</v>
      </c>
      <c r="AA1189" s="28">
        <f t="shared" si="36"/>
        <v>2.7233115468409605E-3</v>
      </c>
      <c r="AC1189" t="str">
        <f t="shared" si="37"/>
        <v>2460900000-24009-VOC</v>
      </c>
      <c r="AD1189" t="str">
        <f>IF(COUNTIF('NP-NRModel-MAR-WILDFIRES Modifi'!V:V, AC1189)=0, "Missing", "")</f>
        <v/>
      </c>
    </row>
    <row r="1190" spans="1:30" hidden="1" x14ac:dyDescent="0.3">
      <c r="A1190" s="24">
        <v>2460900000</v>
      </c>
      <c r="B1190" s="40">
        <v>24017</v>
      </c>
      <c r="C1190" s="25"/>
      <c r="D1190" s="25"/>
      <c r="E1190" s="25"/>
      <c r="F1190" s="25"/>
      <c r="G1190" s="25" t="s">
        <v>12</v>
      </c>
      <c r="H1190" s="25">
        <v>1.3702999999980701</v>
      </c>
      <c r="I1190" s="25">
        <v>153</v>
      </c>
      <c r="J1190" s="25">
        <v>8.9562091503142399E-3</v>
      </c>
      <c r="K1190" s="25"/>
      <c r="L1190" s="25"/>
      <c r="M1190" s="25">
        <v>10472</v>
      </c>
      <c r="N1190" s="26">
        <v>27474</v>
      </c>
      <c r="O1190" s="24">
        <v>2460900000</v>
      </c>
      <c r="P1190" s="25">
        <v>24017</v>
      </c>
      <c r="Q1190" s="25"/>
      <c r="R1190" s="25"/>
      <c r="S1190" s="25"/>
      <c r="T1190" s="25"/>
      <c r="U1190" s="25" t="s">
        <v>12</v>
      </c>
      <c r="V1190" s="25">
        <v>3.28871999999539</v>
      </c>
      <c r="W1190" s="25">
        <v>365</v>
      </c>
      <c r="X1190" s="25">
        <v>9.0101917808092999E-3</v>
      </c>
      <c r="Y1190" s="25">
        <v>10472</v>
      </c>
      <c r="Z1190" s="27">
        <v>27474</v>
      </c>
      <c r="AA1190" s="28">
        <f t="shared" si="36"/>
        <v>2.7233115468409579E-3</v>
      </c>
      <c r="AC1190" t="str">
        <f t="shared" si="37"/>
        <v>2460900000-24017-VOC</v>
      </c>
      <c r="AD1190" t="str">
        <f>IF(COUNTIF('NP-NRModel-MAR-WILDFIRES Modifi'!V:V, AC1190)=0, "Missing", "")</f>
        <v/>
      </c>
    </row>
    <row r="1191" spans="1:30" hidden="1" x14ac:dyDescent="0.3">
      <c r="A1191" s="24">
        <v>2460900000</v>
      </c>
      <c r="B1191" s="40">
        <v>24021</v>
      </c>
      <c r="C1191" s="25"/>
      <c r="D1191" s="25"/>
      <c r="E1191" s="25"/>
      <c r="F1191" s="25"/>
      <c r="G1191" s="25" t="s">
        <v>12</v>
      </c>
      <c r="H1191" s="25">
        <v>2.2096749999969099</v>
      </c>
      <c r="I1191" s="25">
        <v>153</v>
      </c>
      <c r="J1191" s="25">
        <v>1.44423202614177E-2</v>
      </c>
      <c r="K1191" s="25"/>
      <c r="L1191" s="25"/>
      <c r="M1191" s="25">
        <v>10472</v>
      </c>
      <c r="N1191" s="26">
        <v>27523</v>
      </c>
      <c r="O1191" s="24">
        <v>2460900000</v>
      </c>
      <c r="P1191" s="25">
        <v>24021</v>
      </c>
      <c r="Q1191" s="25"/>
      <c r="R1191" s="25"/>
      <c r="S1191" s="25"/>
      <c r="T1191" s="25"/>
      <c r="U1191" s="25" t="s">
        <v>12</v>
      </c>
      <c r="V1191" s="25">
        <v>5.30321999999257</v>
      </c>
      <c r="W1191" s="25">
        <v>365</v>
      </c>
      <c r="X1191" s="25">
        <v>1.45293698629933E-2</v>
      </c>
      <c r="Y1191" s="25">
        <v>10472</v>
      </c>
      <c r="Z1191" s="27">
        <v>27523</v>
      </c>
      <c r="AA1191" s="28">
        <f t="shared" si="36"/>
        <v>2.7233115468409635E-3</v>
      </c>
      <c r="AC1191" t="str">
        <f t="shared" si="37"/>
        <v>2460900000-24021-VOC</v>
      </c>
      <c r="AD1191" t="str">
        <f>IF(COUNTIF('NP-NRModel-MAR-WILDFIRES Modifi'!V:V, AC1191)=0, "Missing", "")</f>
        <v/>
      </c>
    </row>
    <row r="1192" spans="1:30" hidden="1" x14ac:dyDescent="0.3">
      <c r="A1192" s="24">
        <v>2460900000</v>
      </c>
      <c r="B1192" s="40">
        <v>24031</v>
      </c>
      <c r="C1192" s="25"/>
      <c r="D1192" s="25"/>
      <c r="E1192" s="25"/>
      <c r="F1192" s="25"/>
      <c r="G1192" s="25" t="s">
        <v>12</v>
      </c>
      <c r="H1192" s="25">
        <v>8.76513333332103</v>
      </c>
      <c r="I1192" s="25">
        <v>153</v>
      </c>
      <c r="J1192" s="25">
        <v>5.7288453158961E-2</v>
      </c>
      <c r="K1192" s="25"/>
      <c r="L1192" s="25"/>
      <c r="M1192" s="25">
        <v>10472</v>
      </c>
      <c r="N1192" s="26">
        <v>27655</v>
      </c>
      <c r="O1192" s="24">
        <v>2460900000</v>
      </c>
      <c r="P1192" s="25">
        <v>24031</v>
      </c>
      <c r="Q1192" s="25"/>
      <c r="R1192" s="25"/>
      <c r="S1192" s="25"/>
      <c r="T1192" s="25"/>
      <c r="U1192" s="25" t="s">
        <v>12</v>
      </c>
      <c r="V1192" s="25">
        <v>21.036319999970502</v>
      </c>
      <c r="W1192" s="25">
        <v>365</v>
      </c>
      <c r="X1192" s="25">
        <v>5.7633753424576703E-2</v>
      </c>
      <c r="Y1192" s="25">
        <v>10472</v>
      </c>
      <c r="Z1192" s="27">
        <v>27655</v>
      </c>
      <c r="AA1192" s="28">
        <f t="shared" si="36"/>
        <v>2.7233115468409557E-3</v>
      </c>
      <c r="AC1192" t="str">
        <f t="shared" si="37"/>
        <v>2460900000-24031-VOC</v>
      </c>
      <c r="AD1192" t="str">
        <f>IF(COUNTIF('NP-NRModel-MAR-WILDFIRES Modifi'!V:V, AC1192)=0, "Missing", "")</f>
        <v/>
      </c>
    </row>
    <row r="1193" spans="1:30" hidden="1" x14ac:dyDescent="0.3">
      <c r="A1193" s="24">
        <v>2460900000</v>
      </c>
      <c r="B1193" s="40">
        <v>24033</v>
      </c>
      <c r="C1193" s="25"/>
      <c r="D1193" s="25"/>
      <c r="E1193" s="25"/>
      <c r="F1193" s="25"/>
      <c r="G1193" s="25" t="s">
        <v>12</v>
      </c>
      <c r="H1193" s="25">
        <v>7.5800999999893897</v>
      </c>
      <c r="I1193" s="25">
        <v>153</v>
      </c>
      <c r="J1193" s="25">
        <v>4.95431372548326E-2</v>
      </c>
      <c r="K1193" s="25"/>
      <c r="L1193" s="25"/>
      <c r="M1193" s="25">
        <v>10472</v>
      </c>
      <c r="N1193" s="26">
        <v>27684</v>
      </c>
      <c r="O1193" s="24">
        <v>2460900000</v>
      </c>
      <c r="P1193" s="25">
        <v>24033</v>
      </c>
      <c r="Q1193" s="25"/>
      <c r="R1193" s="25"/>
      <c r="S1193" s="25"/>
      <c r="T1193" s="25"/>
      <c r="U1193" s="25" t="s">
        <v>12</v>
      </c>
      <c r="V1193" s="25">
        <v>18.1922399999746</v>
      </c>
      <c r="W1193" s="25">
        <v>365</v>
      </c>
      <c r="X1193" s="25">
        <v>4.9841753424587902E-2</v>
      </c>
      <c r="Y1193" s="25">
        <v>10472</v>
      </c>
      <c r="Z1193" s="27">
        <v>27684</v>
      </c>
      <c r="AA1193" s="28">
        <f t="shared" si="36"/>
        <v>2.7233115468409484E-3</v>
      </c>
      <c r="AC1193" t="str">
        <f t="shared" si="37"/>
        <v>2460900000-24033-VOC</v>
      </c>
      <c r="AD1193" t="str">
        <f>IF(COUNTIF('NP-NRModel-MAR-WILDFIRES Modifi'!V:V, AC1193)=0, "Missing", "")</f>
        <v/>
      </c>
    </row>
    <row r="1194" spans="1:30" hidden="1" x14ac:dyDescent="0.3">
      <c r="A1194" s="24">
        <v>2460900000</v>
      </c>
      <c r="B1194" s="40">
        <v>51013</v>
      </c>
      <c r="C1194" s="25"/>
      <c r="D1194" s="25"/>
      <c r="E1194" s="25"/>
      <c r="F1194" s="25"/>
      <c r="G1194" s="25" t="s">
        <v>12</v>
      </c>
      <c r="H1194" s="25">
        <v>2.92685708332922</v>
      </c>
      <c r="I1194" s="25">
        <v>153</v>
      </c>
      <c r="J1194" s="25">
        <v>1.91297848583609E-2</v>
      </c>
      <c r="K1194" s="25"/>
      <c r="L1194" s="25"/>
      <c r="M1194" s="25">
        <v>10472</v>
      </c>
      <c r="N1194" s="26">
        <v>65253</v>
      </c>
      <c r="O1194" s="24">
        <v>2460900000</v>
      </c>
      <c r="P1194" s="25">
        <v>51013</v>
      </c>
      <c r="Q1194" s="25"/>
      <c r="R1194" s="25"/>
      <c r="S1194" s="25"/>
      <c r="T1194" s="25"/>
      <c r="U1194" s="25" t="s">
        <v>12</v>
      </c>
      <c r="V1194" s="25">
        <v>7.0244569999901403</v>
      </c>
      <c r="W1194" s="25">
        <v>365</v>
      </c>
      <c r="X1194" s="25">
        <v>1.92450876712058E-2</v>
      </c>
      <c r="Y1194" s="25">
        <v>10472</v>
      </c>
      <c r="Z1194" s="27">
        <v>65253</v>
      </c>
      <c r="AA1194" s="28">
        <f t="shared" si="36"/>
        <v>2.7233115468409518E-3</v>
      </c>
      <c r="AC1194" t="str">
        <f t="shared" si="37"/>
        <v>2460900000-51013-VOC</v>
      </c>
      <c r="AD1194" t="str">
        <f>IF(COUNTIF('NP-NRModel-MAR-WILDFIRES Modifi'!V:V, AC1194)=0, "Missing", "")</f>
        <v/>
      </c>
    </row>
    <row r="1195" spans="1:30" hidden="1" x14ac:dyDescent="0.3">
      <c r="A1195" s="24">
        <v>2460900000</v>
      </c>
      <c r="B1195" s="40">
        <v>51059</v>
      </c>
      <c r="C1195" s="25"/>
      <c r="D1195" s="25"/>
      <c r="E1195" s="25"/>
      <c r="F1195" s="25"/>
      <c r="G1195" s="25" t="s">
        <v>12</v>
      </c>
      <c r="H1195" s="25">
        <v>14.1080624999802</v>
      </c>
      <c r="I1195" s="25">
        <v>153</v>
      </c>
      <c r="J1195" s="25">
        <v>9.2209558823400498E-2</v>
      </c>
      <c r="K1195" s="25"/>
      <c r="L1195" s="25"/>
      <c r="M1195" s="25">
        <v>10472</v>
      </c>
      <c r="N1195" s="26">
        <v>65762</v>
      </c>
      <c r="O1195" s="24">
        <v>2460900000</v>
      </c>
      <c r="P1195" s="25">
        <v>51059</v>
      </c>
      <c r="Q1195" s="25"/>
      <c r="R1195" s="25"/>
      <c r="S1195" s="25"/>
      <c r="T1195" s="25"/>
      <c r="U1195" s="25" t="s">
        <v>12</v>
      </c>
      <c r="V1195" s="25">
        <v>33.859349999952499</v>
      </c>
      <c r="W1195" s="25">
        <v>365</v>
      </c>
      <c r="X1195" s="25">
        <v>9.2765342465623402E-2</v>
      </c>
      <c r="Y1195" s="25">
        <v>10472</v>
      </c>
      <c r="Z1195" s="27">
        <v>65762</v>
      </c>
      <c r="AA1195" s="28">
        <f t="shared" si="36"/>
        <v>2.7233115468409718E-3</v>
      </c>
      <c r="AC1195" t="str">
        <f t="shared" si="37"/>
        <v>2460900000-51059-VOC</v>
      </c>
      <c r="AD1195" t="str">
        <f>IF(COUNTIF('NP-NRModel-MAR-WILDFIRES Modifi'!V:V, AC1195)=0, "Missing", "")</f>
        <v/>
      </c>
    </row>
    <row r="1196" spans="1:30" hidden="1" x14ac:dyDescent="0.3">
      <c r="A1196" s="24">
        <v>2460900000</v>
      </c>
      <c r="B1196" s="40">
        <v>51107</v>
      </c>
      <c r="C1196" s="25"/>
      <c r="D1196" s="25"/>
      <c r="E1196" s="25"/>
      <c r="F1196" s="25"/>
      <c r="G1196" s="25" t="s">
        <v>12</v>
      </c>
      <c r="H1196" s="25">
        <v>5.1628874999927703</v>
      </c>
      <c r="I1196" s="25">
        <v>153</v>
      </c>
      <c r="J1196" s="25">
        <v>3.3744362745050702E-2</v>
      </c>
      <c r="K1196" s="25"/>
      <c r="L1196" s="25"/>
      <c r="M1196" s="25">
        <v>10472</v>
      </c>
      <c r="N1196" s="26">
        <v>66330</v>
      </c>
      <c r="O1196" s="24">
        <v>2460900000</v>
      </c>
      <c r="P1196" s="25">
        <v>51107</v>
      </c>
      <c r="Q1196" s="25"/>
      <c r="R1196" s="25"/>
      <c r="S1196" s="25"/>
      <c r="T1196" s="25"/>
      <c r="U1196" s="25" t="s">
        <v>12</v>
      </c>
      <c r="V1196" s="25">
        <v>12.3909299999825</v>
      </c>
      <c r="W1196" s="25">
        <v>365</v>
      </c>
      <c r="X1196" s="25">
        <v>3.3947753424609803E-2</v>
      </c>
      <c r="Y1196" s="25">
        <v>10472</v>
      </c>
      <c r="Z1196" s="27">
        <v>66330</v>
      </c>
      <c r="AA1196" s="28">
        <f t="shared" si="36"/>
        <v>2.7233115468409843E-3</v>
      </c>
      <c r="AC1196" t="str">
        <f t="shared" si="37"/>
        <v>2460900000-51107-VOC</v>
      </c>
      <c r="AD1196" t="str">
        <f>IF(COUNTIF('NP-NRModel-MAR-WILDFIRES Modifi'!V:V, AC1196)=0, "Missing", "")</f>
        <v/>
      </c>
    </row>
    <row r="1197" spans="1:30" hidden="1" x14ac:dyDescent="0.3">
      <c r="A1197" s="24">
        <v>2460900000</v>
      </c>
      <c r="B1197" s="40">
        <v>51153</v>
      </c>
      <c r="C1197" s="25"/>
      <c r="D1197" s="25"/>
      <c r="E1197" s="25"/>
      <c r="F1197" s="25"/>
      <c r="G1197" s="25" t="s">
        <v>12</v>
      </c>
      <c r="H1197" s="25">
        <v>5.9140291666583904</v>
      </c>
      <c r="I1197" s="25">
        <v>153</v>
      </c>
      <c r="J1197" s="25">
        <v>3.8653785402996001E-2</v>
      </c>
      <c r="K1197" s="25"/>
      <c r="L1197" s="25"/>
      <c r="M1197" s="25">
        <v>10472</v>
      </c>
      <c r="N1197" s="26">
        <v>66805</v>
      </c>
      <c r="O1197" s="24">
        <v>2460900000</v>
      </c>
      <c r="P1197" s="25">
        <v>51153</v>
      </c>
      <c r="Q1197" s="25"/>
      <c r="R1197" s="25"/>
      <c r="S1197" s="25"/>
      <c r="T1197" s="25"/>
      <c r="U1197" s="25" t="s">
        <v>12</v>
      </c>
      <c r="V1197" s="25">
        <v>14.193669999979999</v>
      </c>
      <c r="W1197" s="25">
        <v>365</v>
      </c>
      <c r="X1197" s="25">
        <v>3.8886767123232899E-2</v>
      </c>
      <c r="Y1197" s="25">
        <v>10472</v>
      </c>
      <c r="Z1197" s="27">
        <v>66805</v>
      </c>
      <c r="AA1197" s="28">
        <f t="shared" si="36"/>
        <v>2.7233115468409839E-3</v>
      </c>
      <c r="AC1197" t="str">
        <f t="shared" si="37"/>
        <v>2460900000-51153-VOC</v>
      </c>
      <c r="AD1197" t="str">
        <f>IF(COUNTIF('NP-NRModel-MAR-WILDFIRES Modifi'!V:V, AC1197)=0, "Missing", "")</f>
        <v/>
      </c>
    </row>
    <row r="1198" spans="1:30" hidden="1" x14ac:dyDescent="0.3">
      <c r="A1198" s="24">
        <v>2460900000</v>
      </c>
      <c r="B1198" s="40">
        <v>51510</v>
      </c>
      <c r="C1198" s="25"/>
      <c r="D1198" s="25"/>
      <c r="E1198" s="25"/>
      <c r="F1198" s="25"/>
      <c r="G1198" s="25" t="s">
        <v>12</v>
      </c>
      <c r="H1198" s="25">
        <v>1.9557962499972601</v>
      </c>
      <c r="I1198" s="25">
        <v>153</v>
      </c>
      <c r="J1198" s="25">
        <v>1.27829820261259E-2</v>
      </c>
      <c r="K1198" s="25"/>
      <c r="L1198" s="25"/>
      <c r="M1198" s="25">
        <v>10472</v>
      </c>
      <c r="N1198" s="26">
        <v>67358</v>
      </c>
      <c r="O1198" s="24">
        <v>2460900000</v>
      </c>
      <c r="P1198" s="25">
        <v>51510</v>
      </c>
      <c r="Q1198" s="25"/>
      <c r="R1198" s="25"/>
      <c r="S1198" s="25"/>
      <c r="T1198" s="25"/>
      <c r="U1198" s="25" t="s">
        <v>12</v>
      </c>
      <c r="V1198" s="25">
        <v>4.6939109999934301</v>
      </c>
      <c r="W1198" s="25">
        <v>365</v>
      </c>
      <c r="X1198" s="25">
        <v>1.2860030136968299E-2</v>
      </c>
      <c r="Y1198" s="25">
        <v>10472</v>
      </c>
      <c r="Z1198" s="27">
        <v>67358</v>
      </c>
      <c r="AA1198" s="28">
        <f t="shared" si="36"/>
        <v>2.7233115468409588E-3</v>
      </c>
      <c r="AC1198" t="str">
        <f t="shared" si="37"/>
        <v>2460900000-51510-VOC</v>
      </c>
      <c r="AD1198" t="str">
        <f>IF(COUNTIF('NP-NRModel-MAR-WILDFIRES Modifi'!V:V, AC1198)=0, "Missing", "")</f>
        <v/>
      </c>
    </row>
    <row r="1199" spans="1:30" hidden="1" x14ac:dyDescent="0.3">
      <c r="A1199" s="24">
        <v>2460900000</v>
      </c>
      <c r="B1199" s="40">
        <v>51600</v>
      </c>
      <c r="C1199" s="25"/>
      <c r="D1199" s="25"/>
      <c r="E1199" s="25"/>
      <c r="F1199" s="25"/>
      <c r="G1199" s="25" t="s">
        <v>12</v>
      </c>
      <c r="H1199" s="25">
        <v>0.29614062499958499</v>
      </c>
      <c r="I1199" s="25">
        <v>153</v>
      </c>
      <c r="J1199" s="25">
        <v>1.93555964052016E-3</v>
      </c>
      <c r="K1199" s="25"/>
      <c r="L1199" s="25"/>
      <c r="M1199" s="25">
        <v>10472</v>
      </c>
      <c r="N1199" s="26">
        <v>67559</v>
      </c>
      <c r="O1199" s="24">
        <v>2460900000</v>
      </c>
      <c r="P1199" s="25">
        <v>51600</v>
      </c>
      <c r="Q1199" s="25"/>
      <c r="R1199" s="25"/>
      <c r="S1199" s="25"/>
      <c r="T1199" s="25"/>
      <c r="U1199" s="25" t="s">
        <v>12</v>
      </c>
      <c r="V1199" s="25">
        <v>0.71073749999900304</v>
      </c>
      <c r="W1199" s="25">
        <v>365</v>
      </c>
      <c r="X1199" s="25">
        <v>1.94722602739453E-3</v>
      </c>
      <c r="Y1199" s="25">
        <v>10472</v>
      </c>
      <c r="Z1199" s="27">
        <v>67559</v>
      </c>
      <c r="AA1199" s="28">
        <f t="shared" si="36"/>
        <v>2.7233115468409575E-3</v>
      </c>
      <c r="AC1199" t="str">
        <f t="shared" si="37"/>
        <v>2460900000-51600-VOC</v>
      </c>
      <c r="AD1199" t="str">
        <f>IF(COUNTIF('NP-NRModel-MAR-WILDFIRES Modifi'!V:V, AC1199)=0, "Missing", "")</f>
        <v/>
      </c>
    </row>
    <row r="1200" spans="1:30" hidden="1" x14ac:dyDescent="0.3">
      <c r="A1200" s="24">
        <v>2460900000</v>
      </c>
      <c r="B1200" s="40">
        <v>51610</v>
      </c>
      <c r="C1200" s="25"/>
      <c r="D1200" s="25"/>
      <c r="E1200" s="25"/>
      <c r="F1200" s="25"/>
      <c r="G1200" s="25" t="s">
        <v>12</v>
      </c>
      <c r="H1200" s="25">
        <v>0.179774249999748</v>
      </c>
      <c r="I1200" s="25">
        <v>153</v>
      </c>
      <c r="J1200" s="25">
        <v>1.1749950980375699E-3</v>
      </c>
      <c r="K1200" s="25"/>
      <c r="L1200" s="25"/>
      <c r="M1200" s="25">
        <v>10472</v>
      </c>
      <c r="N1200" s="26">
        <v>67580</v>
      </c>
      <c r="O1200" s="24">
        <v>2460900000</v>
      </c>
      <c r="P1200" s="25">
        <v>51610</v>
      </c>
      <c r="Q1200" s="25"/>
      <c r="R1200" s="25"/>
      <c r="S1200" s="25"/>
      <c r="T1200" s="25"/>
      <c r="U1200" s="25" t="s">
        <v>12</v>
      </c>
      <c r="V1200" s="25">
        <v>0.431458199999397</v>
      </c>
      <c r="W1200" s="25">
        <v>365</v>
      </c>
      <c r="X1200" s="25">
        <v>1.1820772602723201E-3</v>
      </c>
      <c r="Y1200" s="25">
        <v>10472</v>
      </c>
      <c r="Z1200" s="27">
        <v>67580</v>
      </c>
      <c r="AA1200" s="28">
        <f t="shared" si="36"/>
        <v>2.7233115468409501E-3</v>
      </c>
      <c r="AC1200" t="str">
        <f t="shared" si="37"/>
        <v>2460900000-51610-VOC</v>
      </c>
      <c r="AD1200" t="str">
        <f>IF(COUNTIF('NP-NRModel-MAR-WILDFIRES Modifi'!V:V, AC1200)=0, "Missing", "")</f>
        <v/>
      </c>
    </row>
    <row r="1201" spans="1:30" hidden="1" x14ac:dyDescent="0.3">
      <c r="A1201" s="24">
        <v>2460900000</v>
      </c>
      <c r="B1201" s="40">
        <v>51683</v>
      </c>
      <c r="C1201" s="25"/>
      <c r="D1201" s="25"/>
      <c r="E1201" s="25"/>
      <c r="F1201" s="25"/>
      <c r="G1201" s="25" t="s">
        <v>12</v>
      </c>
      <c r="H1201" s="25">
        <v>0.52458083333259997</v>
      </c>
      <c r="I1201" s="25">
        <v>153</v>
      </c>
      <c r="J1201" s="25">
        <v>3.4286328975986899E-3</v>
      </c>
      <c r="K1201" s="25"/>
      <c r="L1201" s="25"/>
      <c r="M1201" s="25">
        <v>10472</v>
      </c>
      <c r="N1201" s="26">
        <v>67785</v>
      </c>
      <c r="O1201" s="24">
        <v>2460900000</v>
      </c>
      <c r="P1201" s="25">
        <v>51683</v>
      </c>
      <c r="Q1201" s="25"/>
      <c r="R1201" s="25"/>
      <c r="S1201" s="25"/>
      <c r="T1201" s="25"/>
      <c r="U1201" s="25" t="s">
        <v>12</v>
      </c>
      <c r="V1201" s="25">
        <v>1.25899399999824</v>
      </c>
      <c r="W1201" s="25">
        <v>365</v>
      </c>
      <c r="X1201" s="25">
        <v>3.4492986301321599E-3</v>
      </c>
      <c r="Y1201" s="25">
        <v>10472</v>
      </c>
      <c r="Z1201" s="27">
        <v>67785</v>
      </c>
      <c r="AA1201" s="28">
        <f t="shared" si="36"/>
        <v>2.7233115468409562E-3</v>
      </c>
      <c r="AC1201" t="str">
        <f t="shared" si="37"/>
        <v>2460900000-51683-VOC</v>
      </c>
      <c r="AD1201" t="str">
        <f>IF(COUNTIF('NP-NRModel-MAR-WILDFIRES Modifi'!V:V, AC1201)=0, "Missing", "")</f>
        <v/>
      </c>
    </row>
    <row r="1202" spans="1:30" hidden="1" x14ac:dyDescent="0.3">
      <c r="A1202" s="24">
        <v>2460900000</v>
      </c>
      <c r="B1202" s="40">
        <v>51685</v>
      </c>
      <c r="C1202" s="25"/>
      <c r="D1202" s="25"/>
      <c r="E1202" s="25"/>
      <c r="F1202" s="25"/>
      <c r="G1202" s="25" t="s">
        <v>12</v>
      </c>
      <c r="H1202" s="25">
        <v>0.21118387499970301</v>
      </c>
      <c r="I1202" s="25">
        <v>153</v>
      </c>
      <c r="J1202" s="25">
        <v>1.38028676470394E-3</v>
      </c>
      <c r="K1202" s="25"/>
      <c r="L1202" s="25"/>
      <c r="M1202" s="25">
        <v>10472</v>
      </c>
      <c r="N1202" s="26">
        <v>67807</v>
      </c>
      <c r="O1202" s="24">
        <v>2460900000</v>
      </c>
      <c r="P1202" s="25">
        <v>51685</v>
      </c>
      <c r="Q1202" s="25"/>
      <c r="R1202" s="25"/>
      <c r="S1202" s="25"/>
      <c r="T1202" s="25"/>
      <c r="U1202" s="25" t="s">
        <v>12</v>
      </c>
      <c r="V1202" s="25">
        <v>0.50684129999929095</v>
      </c>
      <c r="W1202" s="25">
        <v>365</v>
      </c>
      <c r="X1202" s="25">
        <v>1.3886063013679199E-3</v>
      </c>
      <c r="Y1202" s="25">
        <v>10472</v>
      </c>
      <c r="Z1202" s="27">
        <v>67807</v>
      </c>
      <c r="AA1202" s="28">
        <f t="shared" si="36"/>
        <v>2.7233115468409362E-3</v>
      </c>
      <c r="AC1202" t="str">
        <f t="shared" si="37"/>
        <v>2460900000-51685-VOC</v>
      </c>
      <c r="AD1202" t="str">
        <f>IF(COUNTIF('NP-NRModel-MAR-WILDFIRES Modifi'!V:V, AC1202)=0, "Missing", "")</f>
        <v/>
      </c>
    </row>
    <row r="1203" spans="1:30" hidden="1" x14ac:dyDescent="0.3">
      <c r="A1203" s="24">
        <v>2461021000</v>
      </c>
      <c r="B1203" s="40">
        <v>11001</v>
      </c>
      <c r="C1203" s="25"/>
      <c r="D1203" s="25"/>
      <c r="E1203" s="25"/>
      <c r="F1203" s="25"/>
      <c r="G1203" s="25" t="s">
        <v>12</v>
      </c>
      <c r="H1203" s="25">
        <v>13.9509520758312</v>
      </c>
      <c r="I1203" s="25">
        <v>153</v>
      </c>
      <c r="J1203" s="25">
        <v>9.1182693306086804E-2</v>
      </c>
      <c r="K1203" s="25"/>
      <c r="L1203" s="25"/>
      <c r="M1203" s="25">
        <v>10472</v>
      </c>
      <c r="N1203" s="26">
        <v>7358</v>
      </c>
      <c r="O1203" s="24">
        <v>2461021000</v>
      </c>
      <c r="P1203" s="25">
        <v>11001</v>
      </c>
      <c r="Q1203" s="25"/>
      <c r="R1203" s="25"/>
      <c r="S1203" s="25"/>
      <c r="T1203" s="25"/>
      <c r="U1203" s="25" t="s">
        <v>12</v>
      </c>
      <c r="V1203" s="25">
        <v>33.362419999963301</v>
      </c>
      <c r="W1203" s="25">
        <v>365</v>
      </c>
      <c r="X1203" s="25">
        <v>9.1403890410858404E-2</v>
      </c>
      <c r="Y1203" s="25">
        <v>10472</v>
      </c>
      <c r="Z1203" s="27">
        <v>7358</v>
      </c>
      <c r="AA1203" s="28">
        <f t="shared" si="36"/>
        <v>2.7330958997035318E-3</v>
      </c>
      <c r="AC1203" t="str">
        <f t="shared" si="37"/>
        <v>2461021000-11001-VOC</v>
      </c>
      <c r="AD1203" t="str">
        <f>IF(COUNTIF('NP-NRModel-MAR-WILDFIRES Modifi'!V:V, AC1203)=0, "Missing", "")</f>
        <v/>
      </c>
    </row>
    <row r="1204" spans="1:30" hidden="1" x14ac:dyDescent="0.3">
      <c r="A1204" s="24">
        <v>2461021000</v>
      </c>
      <c r="B1204" s="40">
        <v>24009</v>
      </c>
      <c r="C1204" s="25"/>
      <c r="D1204" s="25"/>
      <c r="E1204" s="25"/>
      <c r="F1204" s="25"/>
      <c r="G1204" s="25" t="s">
        <v>12</v>
      </c>
      <c r="H1204" s="25">
        <v>0.794826691615798</v>
      </c>
      <c r="I1204" s="25">
        <v>153</v>
      </c>
      <c r="J1204" s="25">
        <v>5.1949456968352799E-3</v>
      </c>
      <c r="K1204" s="25"/>
      <c r="L1204" s="25"/>
      <c r="M1204" s="25">
        <v>10472</v>
      </c>
      <c r="N1204" s="26">
        <v>27373</v>
      </c>
      <c r="O1204" s="24">
        <v>2461021000</v>
      </c>
      <c r="P1204" s="25">
        <v>24009</v>
      </c>
      <c r="Q1204" s="25"/>
      <c r="R1204" s="25"/>
      <c r="S1204" s="25"/>
      <c r="T1204" s="25"/>
      <c r="U1204" s="25" t="s">
        <v>12</v>
      </c>
      <c r="V1204" s="25">
        <v>1.9007549999979201</v>
      </c>
      <c r="W1204" s="25">
        <v>365</v>
      </c>
      <c r="X1204" s="25">
        <v>5.2075479451997803E-3</v>
      </c>
      <c r="Y1204" s="25">
        <v>10472</v>
      </c>
      <c r="Z1204" s="27">
        <v>27373</v>
      </c>
      <c r="AA1204" s="28">
        <f t="shared" si="36"/>
        <v>2.7330958997035201E-3</v>
      </c>
      <c r="AC1204" t="str">
        <f t="shared" si="37"/>
        <v>2461021000-24009-VOC</v>
      </c>
      <c r="AD1204" t="str">
        <f>IF(COUNTIF('NP-NRModel-MAR-WILDFIRES Modifi'!V:V, AC1204)=0, "Missing", "")</f>
        <v/>
      </c>
    </row>
    <row r="1205" spans="1:30" hidden="1" x14ac:dyDescent="0.3">
      <c r="A1205" s="24">
        <v>2461021000</v>
      </c>
      <c r="B1205" s="40">
        <v>24017</v>
      </c>
      <c r="C1205" s="25"/>
      <c r="D1205" s="25"/>
      <c r="E1205" s="25"/>
      <c r="F1205" s="25"/>
      <c r="G1205" s="25" t="s">
        <v>12</v>
      </c>
      <c r="H1205" s="25">
        <v>1.39687449401027</v>
      </c>
      <c r="I1205" s="25">
        <v>153</v>
      </c>
      <c r="J1205" s="25">
        <v>9.1298986536619501E-3</v>
      </c>
      <c r="K1205" s="25"/>
      <c r="L1205" s="25"/>
      <c r="M1205" s="25">
        <v>10472</v>
      </c>
      <c r="N1205" s="26">
        <v>27475</v>
      </c>
      <c r="O1205" s="24">
        <v>2461021000</v>
      </c>
      <c r="P1205" s="25">
        <v>24017</v>
      </c>
      <c r="Q1205" s="25"/>
      <c r="R1205" s="25"/>
      <c r="S1205" s="25"/>
      <c r="T1205" s="25"/>
      <c r="U1205" s="25" t="s">
        <v>12</v>
      </c>
      <c r="V1205" s="25">
        <v>3.3404969999963301</v>
      </c>
      <c r="W1205" s="25">
        <v>365</v>
      </c>
      <c r="X1205" s="25">
        <v>9.1520465753324298E-3</v>
      </c>
      <c r="Y1205" s="25">
        <v>10472</v>
      </c>
      <c r="Z1205" s="27">
        <v>27475</v>
      </c>
      <c r="AA1205" s="28">
        <f t="shared" si="36"/>
        <v>2.7330958997035413E-3</v>
      </c>
      <c r="AC1205" t="str">
        <f t="shared" si="37"/>
        <v>2461021000-24017-VOC</v>
      </c>
      <c r="AD1205" t="str">
        <f>IF(COUNTIF('NP-NRModel-MAR-WILDFIRES Modifi'!V:V, AC1205)=0, "Missing", "")</f>
        <v/>
      </c>
    </row>
    <row r="1206" spans="1:30" hidden="1" x14ac:dyDescent="0.3">
      <c r="A1206" s="24">
        <v>2461021000</v>
      </c>
      <c r="B1206" s="40">
        <v>24021</v>
      </c>
      <c r="C1206" s="25"/>
      <c r="D1206" s="25"/>
      <c r="E1206" s="25"/>
      <c r="F1206" s="25"/>
      <c r="G1206" s="25" t="s">
        <v>12</v>
      </c>
      <c r="H1206" s="25">
        <v>4.0937521037874296</v>
      </c>
      <c r="I1206" s="25">
        <v>153</v>
      </c>
      <c r="J1206" s="25">
        <v>2.6756549697957099E-2</v>
      </c>
      <c r="K1206" s="25"/>
      <c r="L1206" s="25"/>
      <c r="M1206" s="25">
        <v>10472</v>
      </c>
      <c r="N1206" s="26">
        <v>27524</v>
      </c>
      <c r="O1206" s="24">
        <v>2461021000</v>
      </c>
      <c r="P1206" s="25">
        <v>24021</v>
      </c>
      <c r="Q1206" s="25"/>
      <c r="R1206" s="25"/>
      <c r="S1206" s="25"/>
      <c r="T1206" s="25"/>
      <c r="U1206" s="25" t="s">
        <v>12</v>
      </c>
      <c r="V1206" s="25">
        <v>9.7898319999892092</v>
      </c>
      <c r="W1206" s="25">
        <v>365</v>
      </c>
      <c r="X1206" s="25">
        <v>2.6821457534217E-2</v>
      </c>
      <c r="Y1206" s="25">
        <v>10472</v>
      </c>
      <c r="Z1206" s="27">
        <v>27524</v>
      </c>
      <c r="AA1206" s="28">
        <f t="shared" si="36"/>
        <v>2.7330958997035487E-3</v>
      </c>
      <c r="AC1206" t="str">
        <f t="shared" si="37"/>
        <v>2461021000-24021-VOC</v>
      </c>
      <c r="AD1206" t="str">
        <f>IF(COUNTIF('NP-NRModel-MAR-WILDFIRES Modifi'!V:V, AC1206)=0, "Missing", "")</f>
        <v/>
      </c>
    </row>
    <row r="1207" spans="1:30" hidden="1" x14ac:dyDescent="0.3">
      <c r="A1207" s="24">
        <v>2461021000</v>
      </c>
      <c r="B1207" s="40">
        <v>24031</v>
      </c>
      <c r="C1207" s="25"/>
      <c r="D1207" s="25"/>
      <c r="E1207" s="25"/>
      <c r="F1207" s="25"/>
      <c r="G1207" s="25" t="s">
        <v>12</v>
      </c>
      <c r="H1207" s="25">
        <v>9.5032754391101708</v>
      </c>
      <c r="I1207" s="25">
        <v>153</v>
      </c>
      <c r="J1207" s="25">
        <v>6.2112911366733102E-2</v>
      </c>
      <c r="K1207" s="25"/>
      <c r="L1207" s="25"/>
      <c r="M1207" s="25">
        <v>10472</v>
      </c>
      <c r="N1207" s="26">
        <v>27656</v>
      </c>
      <c r="O1207" s="24">
        <v>2461021000</v>
      </c>
      <c r="P1207" s="25">
        <v>24031</v>
      </c>
      <c r="Q1207" s="25"/>
      <c r="R1207" s="25"/>
      <c r="S1207" s="25"/>
      <c r="T1207" s="25"/>
      <c r="U1207" s="25" t="s">
        <v>12</v>
      </c>
      <c r="V1207" s="25">
        <v>22.726209999975001</v>
      </c>
      <c r="W1207" s="25">
        <v>365</v>
      </c>
      <c r="X1207" s="25">
        <v>6.2263589041027502E-2</v>
      </c>
      <c r="Y1207" s="25">
        <v>10472</v>
      </c>
      <c r="Z1207" s="27">
        <v>27656</v>
      </c>
      <c r="AA1207" s="28">
        <f t="shared" si="36"/>
        <v>2.7330958997035331E-3</v>
      </c>
      <c r="AC1207" t="str">
        <f t="shared" si="37"/>
        <v>2461021000-24031-VOC</v>
      </c>
      <c r="AD1207" t="str">
        <f>IF(COUNTIF('NP-NRModel-MAR-WILDFIRES Modifi'!V:V, AC1207)=0, "Missing", "")</f>
        <v/>
      </c>
    </row>
    <row r="1208" spans="1:30" hidden="1" x14ac:dyDescent="0.3">
      <c r="A1208" s="24">
        <v>2461021000</v>
      </c>
      <c r="B1208" s="40">
        <v>24033</v>
      </c>
      <c r="C1208" s="25"/>
      <c r="D1208" s="25"/>
      <c r="E1208" s="25"/>
      <c r="F1208" s="25"/>
      <c r="G1208" s="25" t="s">
        <v>12</v>
      </c>
      <c r="H1208" s="25">
        <v>11.732213263458799</v>
      </c>
      <c r="I1208" s="25">
        <v>153</v>
      </c>
      <c r="J1208" s="25">
        <v>7.6681132440907296E-2</v>
      </c>
      <c r="K1208" s="25"/>
      <c r="L1208" s="25"/>
      <c r="M1208" s="25">
        <v>10472</v>
      </c>
      <c r="N1208" s="26">
        <v>27685</v>
      </c>
      <c r="O1208" s="24">
        <v>2461021000</v>
      </c>
      <c r="P1208" s="25">
        <v>24033</v>
      </c>
      <c r="Q1208" s="25"/>
      <c r="R1208" s="25"/>
      <c r="S1208" s="25"/>
      <c r="T1208" s="25"/>
      <c r="U1208" s="25" t="s">
        <v>12</v>
      </c>
      <c r="V1208" s="25">
        <v>28.056509999969201</v>
      </c>
      <c r="W1208" s="25">
        <v>365</v>
      </c>
      <c r="X1208" s="25">
        <v>7.6867150684847105E-2</v>
      </c>
      <c r="Y1208" s="25">
        <v>10472</v>
      </c>
      <c r="Z1208" s="27">
        <v>27685</v>
      </c>
      <c r="AA1208" s="28">
        <f t="shared" si="36"/>
        <v>2.7330958997035439E-3</v>
      </c>
      <c r="AC1208" t="str">
        <f t="shared" si="37"/>
        <v>2461021000-24033-VOC</v>
      </c>
      <c r="AD1208" t="str">
        <f>IF(COUNTIF('NP-NRModel-MAR-WILDFIRES Modifi'!V:V, AC1208)=0, "Missing", "")</f>
        <v/>
      </c>
    </row>
    <row r="1209" spans="1:30" hidden="1" x14ac:dyDescent="0.3">
      <c r="A1209" s="24">
        <v>2461021000</v>
      </c>
      <c r="B1209" s="40">
        <v>51013</v>
      </c>
      <c r="C1209" s="25"/>
      <c r="D1209" s="25"/>
      <c r="E1209" s="25"/>
      <c r="F1209" s="25"/>
      <c r="G1209" s="25" t="s">
        <v>12</v>
      </c>
      <c r="H1209" s="25">
        <v>1.8049144241494901</v>
      </c>
      <c r="I1209" s="25">
        <v>153</v>
      </c>
      <c r="J1209" s="25">
        <v>1.1796826301630699E-2</v>
      </c>
      <c r="K1209" s="25"/>
      <c r="L1209" s="25"/>
      <c r="M1209" s="25">
        <v>10472</v>
      </c>
      <c r="N1209" s="26">
        <v>65254</v>
      </c>
      <c r="O1209" s="24">
        <v>2461021000</v>
      </c>
      <c r="P1209" s="25">
        <v>51013</v>
      </c>
      <c r="Q1209" s="25"/>
      <c r="R1209" s="25"/>
      <c r="S1209" s="25"/>
      <c r="T1209" s="25"/>
      <c r="U1209" s="25" t="s">
        <v>12</v>
      </c>
      <c r="V1209" s="25">
        <v>4.3162869999952598</v>
      </c>
      <c r="W1209" s="25">
        <v>365</v>
      </c>
      <c r="X1209" s="25">
        <v>1.18254438356034E-2</v>
      </c>
      <c r="Y1209" s="25">
        <v>10472</v>
      </c>
      <c r="Z1209" s="27">
        <v>65254</v>
      </c>
      <c r="AA1209" s="28">
        <f t="shared" si="36"/>
        <v>2.7330958997035309E-3</v>
      </c>
      <c r="AC1209" t="str">
        <f t="shared" si="37"/>
        <v>2461021000-51013-VOC</v>
      </c>
      <c r="AD1209" t="str">
        <f>IF(COUNTIF('NP-NRModel-MAR-WILDFIRES Modifi'!V:V, AC1209)=0, "Missing", "")</f>
        <v/>
      </c>
    </row>
    <row r="1210" spans="1:30" hidden="1" x14ac:dyDescent="0.3">
      <c r="A1210" s="24">
        <v>2461021000</v>
      </c>
      <c r="B1210" s="40">
        <v>51059</v>
      </c>
      <c r="C1210" s="25"/>
      <c r="D1210" s="25"/>
      <c r="E1210" s="25"/>
      <c r="F1210" s="25"/>
      <c r="G1210" s="25" t="s">
        <v>12</v>
      </c>
      <c r="H1210" s="25">
        <v>11.549007395195501</v>
      </c>
      <c r="I1210" s="25">
        <v>153</v>
      </c>
      <c r="J1210" s="25">
        <v>7.5483708465330299E-2</v>
      </c>
      <c r="K1210" s="25"/>
      <c r="L1210" s="25"/>
      <c r="M1210" s="25">
        <v>10472</v>
      </c>
      <c r="N1210" s="26">
        <v>65763</v>
      </c>
      <c r="O1210" s="24">
        <v>2461021000</v>
      </c>
      <c r="P1210" s="25">
        <v>51059</v>
      </c>
      <c r="Q1210" s="25"/>
      <c r="R1210" s="25"/>
      <c r="S1210" s="25"/>
      <c r="T1210" s="25"/>
      <c r="U1210" s="25" t="s">
        <v>12</v>
      </c>
      <c r="V1210" s="25">
        <v>27.618389999969601</v>
      </c>
      <c r="W1210" s="25">
        <v>365</v>
      </c>
      <c r="X1210" s="25">
        <v>7.5666821917725099E-2</v>
      </c>
      <c r="Y1210" s="25">
        <v>10472</v>
      </c>
      <c r="Z1210" s="27">
        <v>65763</v>
      </c>
      <c r="AA1210" s="28">
        <f t="shared" si="36"/>
        <v>2.7330958997035448E-3</v>
      </c>
      <c r="AC1210" t="str">
        <f t="shared" si="37"/>
        <v>2461021000-51059-VOC</v>
      </c>
      <c r="AD1210" t="str">
        <f>IF(COUNTIF('NP-NRModel-MAR-WILDFIRES Modifi'!V:V, AC1210)=0, "Missing", "")</f>
        <v/>
      </c>
    </row>
    <row r="1211" spans="1:30" hidden="1" x14ac:dyDescent="0.3">
      <c r="A1211" s="24">
        <v>2461021000</v>
      </c>
      <c r="B1211" s="40">
        <v>51107</v>
      </c>
      <c r="C1211" s="25"/>
      <c r="D1211" s="25"/>
      <c r="E1211" s="25"/>
      <c r="F1211" s="25"/>
      <c r="G1211" s="25" t="s">
        <v>12</v>
      </c>
      <c r="H1211" s="25">
        <v>3.2957954570818</v>
      </c>
      <c r="I1211" s="25">
        <v>153</v>
      </c>
      <c r="J1211" s="25">
        <v>2.1541146778312401E-2</v>
      </c>
      <c r="K1211" s="25"/>
      <c r="L1211" s="25"/>
      <c r="M1211" s="25">
        <v>10472</v>
      </c>
      <c r="N1211" s="26">
        <v>66331</v>
      </c>
      <c r="O1211" s="24">
        <v>2461021000</v>
      </c>
      <c r="P1211" s="25">
        <v>51107</v>
      </c>
      <c r="Q1211" s="25"/>
      <c r="R1211" s="25"/>
      <c r="S1211" s="25"/>
      <c r="T1211" s="25"/>
      <c r="U1211" s="25" t="s">
        <v>12</v>
      </c>
      <c r="V1211" s="25">
        <v>7.8815919999913699</v>
      </c>
      <c r="W1211" s="25">
        <v>365</v>
      </c>
      <c r="X1211" s="25">
        <v>2.1593402739702301E-2</v>
      </c>
      <c r="Y1211" s="25">
        <v>10472</v>
      </c>
      <c r="Z1211" s="27">
        <v>66331</v>
      </c>
      <c r="AA1211" s="28">
        <f t="shared" si="36"/>
        <v>2.7330958997035101E-3</v>
      </c>
      <c r="AC1211" t="str">
        <f t="shared" si="37"/>
        <v>2461021000-51107-VOC</v>
      </c>
      <c r="AD1211" t="str">
        <f>IF(COUNTIF('NP-NRModel-MAR-WILDFIRES Modifi'!V:V, AC1211)=0, "Missing", "")</f>
        <v/>
      </c>
    </row>
    <row r="1212" spans="1:30" hidden="1" x14ac:dyDescent="0.3">
      <c r="A1212" s="24">
        <v>2461021000</v>
      </c>
      <c r="B1212" s="40">
        <v>51153</v>
      </c>
      <c r="C1212" s="25"/>
      <c r="D1212" s="25"/>
      <c r="E1212" s="25"/>
      <c r="F1212" s="25"/>
      <c r="G1212" s="25" t="s">
        <v>12</v>
      </c>
      <c r="H1212" s="25">
        <v>4.1173850419111497</v>
      </c>
      <c r="I1212" s="25">
        <v>153</v>
      </c>
      <c r="J1212" s="25">
        <v>2.6911013345824498E-2</v>
      </c>
      <c r="K1212" s="25"/>
      <c r="L1212" s="25"/>
      <c r="M1212" s="25">
        <v>10472</v>
      </c>
      <c r="N1212" s="26">
        <v>66806</v>
      </c>
      <c r="O1212" s="24">
        <v>2461021000</v>
      </c>
      <c r="P1212" s="25">
        <v>51153</v>
      </c>
      <c r="Q1212" s="25"/>
      <c r="R1212" s="25"/>
      <c r="S1212" s="25"/>
      <c r="T1212" s="25"/>
      <c r="U1212" s="25" t="s">
        <v>12</v>
      </c>
      <c r="V1212" s="25">
        <v>9.8463479999891597</v>
      </c>
      <c r="W1212" s="25">
        <v>365</v>
      </c>
      <c r="X1212" s="25">
        <v>2.69762958903812E-2</v>
      </c>
      <c r="Y1212" s="25">
        <v>10472</v>
      </c>
      <c r="Z1212" s="27">
        <v>66806</v>
      </c>
      <c r="AA1212" s="28">
        <f t="shared" si="36"/>
        <v>2.7330958997035374E-3</v>
      </c>
      <c r="AC1212" t="str">
        <f t="shared" si="37"/>
        <v>2461021000-51153-VOC</v>
      </c>
      <c r="AD1212" t="str">
        <f>IF(COUNTIF('NP-NRModel-MAR-WILDFIRES Modifi'!V:V, AC1212)=0, "Missing", "")</f>
        <v/>
      </c>
    </row>
    <row r="1213" spans="1:30" hidden="1" x14ac:dyDescent="0.3">
      <c r="A1213" s="24">
        <v>2461021000</v>
      </c>
      <c r="B1213" s="40">
        <v>51510</v>
      </c>
      <c r="C1213" s="25"/>
      <c r="D1213" s="25"/>
      <c r="E1213" s="25"/>
      <c r="F1213" s="25"/>
      <c r="G1213" s="25" t="s">
        <v>12</v>
      </c>
      <c r="H1213" s="25">
        <v>1.11941202494873</v>
      </c>
      <c r="I1213" s="25">
        <v>153</v>
      </c>
      <c r="J1213" s="25">
        <v>7.3164184637172303E-3</v>
      </c>
      <c r="K1213" s="25"/>
      <c r="L1213" s="25"/>
      <c r="M1213" s="25">
        <v>10472</v>
      </c>
      <c r="N1213" s="26">
        <v>67359</v>
      </c>
      <c r="O1213" s="24">
        <v>2461021000</v>
      </c>
      <c r="P1213" s="25">
        <v>51510</v>
      </c>
      <c r="Q1213" s="25"/>
      <c r="R1213" s="25"/>
      <c r="S1213" s="25"/>
      <c r="T1213" s="25"/>
      <c r="U1213" s="25" t="s">
        <v>12</v>
      </c>
      <c r="V1213" s="25">
        <v>2.6769709999970499</v>
      </c>
      <c r="W1213" s="25">
        <v>365</v>
      </c>
      <c r="X1213" s="25">
        <v>7.3341671232795896E-3</v>
      </c>
      <c r="Y1213" s="25">
        <v>10472</v>
      </c>
      <c r="Z1213" s="27">
        <v>67359</v>
      </c>
      <c r="AA1213" s="28">
        <f t="shared" si="36"/>
        <v>2.7330958997035431E-3</v>
      </c>
      <c r="AC1213" t="str">
        <f t="shared" si="37"/>
        <v>2461021000-51510-VOC</v>
      </c>
      <c r="AD1213" t="str">
        <f>IF(COUNTIF('NP-NRModel-MAR-WILDFIRES Modifi'!V:V, AC1213)=0, "Missing", "")</f>
        <v/>
      </c>
    </row>
    <row r="1214" spans="1:30" hidden="1" x14ac:dyDescent="0.3">
      <c r="A1214" s="24">
        <v>2461021000</v>
      </c>
      <c r="B1214" s="40">
        <v>51600</v>
      </c>
      <c r="C1214" s="25"/>
      <c r="D1214" s="25"/>
      <c r="E1214" s="25"/>
      <c r="F1214" s="25"/>
      <c r="G1214" s="25" t="s">
        <v>12</v>
      </c>
      <c r="H1214" s="25">
        <v>0.20175966496981401</v>
      </c>
      <c r="I1214" s="25">
        <v>153</v>
      </c>
      <c r="J1214" s="25">
        <v>1.31869062071773E-3</v>
      </c>
      <c r="K1214" s="25"/>
      <c r="L1214" s="25"/>
      <c r="M1214" s="25">
        <v>10472</v>
      </c>
      <c r="N1214" s="26">
        <v>67560</v>
      </c>
      <c r="O1214" s="24">
        <v>2461021000</v>
      </c>
      <c r="P1214" s="25">
        <v>51600</v>
      </c>
      <c r="Q1214" s="25"/>
      <c r="R1214" s="25"/>
      <c r="S1214" s="25"/>
      <c r="T1214" s="25"/>
      <c r="U1214" s="25" t="s">
        <v>12</v>
      </c>
      <c r="V1214" s="25">
        <v>0.482489699999469</v>
      </c>
      <c r="W1214" s="25">
        <v>365</v>
      </c>
      <c r="X1214" s="25">
        <v>1.3218895890396399E-3</v>
      </c>
      <c r="Y1214" s="25">
        <v>10472</v>
      </c>
      <c r="Z1214" s="27">
        <v>67560</v>
      </c>
      <c r="AA1214" s="28">
        <f t="shared" si="36"/>
        <v>2.7330958997035196E-3</v>
      </c>
      <c r="AC1214" t="str">
        <f t="shared" si="37"/>
        <v>2461021000-51600-VOC</v>
      </c>
      <c r="AD1214" t="str">
        <f>IF(COUNTIF('NP-NRModel-MAR-WILDFIRES Modifi'!V:V, AC1214)=0, "Missing", "")</f>
        <v/>
      </c>
    </row>
    <row r="1215" spans="1:30" hidden="1" x14ac:dyDescent="0.3">
      <c r="A1215" s="24">
        <v>2461021000</v>
      </c>
      <c r="B1215" s="40">
        <v>51610</v>
      </c>
      <c r="C1215" s="25"/>
      <c r="D1215" s="25"/>
      <c r="E1215" s="25"/>
      <c r="F1215" s="25"/>
      <c r="G1215" s="25" t="s">
        <v>12</v>
      </c>
      <c r="H1215" s="25">
        <v>5.69791493013279E-2</v>
      </c>
      <c r="I1215" s="25">
        <v>153</v>
      </c>
      <c r="J1215" s="25">
        <v>3.7241274053155499E-4</v>
      </c>
      <c r="K1215" s="25"/>
      <c r="L1215" s="25"/>
      <c r="M1215" s="25">
        <v>10472</v>
      </c>
      <c r="N1215" s="26">
        <v>67581</v>
      </c>
      <c r="O1215" s="24">
        <v>2461021000</v>
      </c>
      <c r="P1215" s="25">
        <v>51610</v>
      </c>
      <c r="Q1215" s="25"/>
      <c r="R1215" s="25"/>
      <c r="S1215" s="25"/>
      <c r="T1215" s="25"/>
      <c r="U1215" s="25" t="s">
        <v>12</v>
      </c>
      <c r="V1215" s="25">
        <v>0.13626039999984901</v>
      </c>
      <c r="W1215" s="25">
        <v>365</v>
      </c>
      <c r="X1215" s="25">
        <v>3.7331616438314902E-4</v>
      </c>
      <c r="Y1215" s="25">
        <v>10472</v>
      </c>
      <c r="Z1215" s="27">
        <v>67581</v>
      </c>
      <c r="AA1215" s="28">
        <f t="shared" si="36"/>
        <v>2.7330958997035652E-3</v>
      </c>
      <c r="AC1215" t="str">
        <f t="shared" si="37"/>
        <v>2461021000-51610-VOC</v>
      </c>
      <c r="AD1215" t="str">
        <f>IF(COUNTIF('NP-NRModel-MAR-WILDFIRES Modifi'!V:V, AC1215)=0, "Missing", "")</f>
        <v/>
      </c>
    </row>
    <row r="1216" spans="1:30" hidden="1" x14ac:dyDescent="0.3">
      <c r="A1216" s="24">
        <v>2461021000</v>
      </c>
      <c r="B1216" s="40">
        <v>51683</v>
      </c>
      <c r="C1216" s="25"/>
      <c r="D1216" s="25"/>
      <c r="E1216" s="25"/>
      <c r="F1216" s="25"/>
      <c r="G1216" s="25" t="s">
        <v>12</v>
      </c>
      <c r="H1216" s="25">
        <v>0.20227300269436399</v>
      </c>
      <c r="I1216" s="25">
        <v>153</v>
      </c>
      <c r="J1216" s="25">
        <v>1.32204576924421E-3</v>
      </c>
      <c r="K1216" s="25"/>
      <c r="L1216" s="25"/>
      <c r="M1216" s="25">
        <v>10472</v>
      </c>
      <c r="N1216" s="26">
        <v>67786</v>
      </c>
      <c r="O1216" s="24">
        <v>2461021000</v>
      </c>
      <c r="P1216" s="25">
        <v>51683</v>
      </c>
      <c r="Q1216" s="25"/>
      <c r="R1216" s="25"/>
      <c r="S1216" s="25"/>
      <c r="T1216" s="25"/>
      <c r="U1216" s="25" t="s">
        <v>12</v>
      </c>
      <c r="V1216" s="25">
        <v>0.483717299999468</v>
      </c>
      <c r="W1216" s="25">
        <v>365</v>
      </c>
      <c r="X1216" s="25">
        <v>1.32525287671087E-3</v>
      </c>
      <c r="Y1216" s="25">
        <v>10472</v>
      </c>
      <c r="Z1216" s="27">
        <v>67786</v>
      </c>
      <c r="AA1216" s="28">
        <f t="shared" si="36"/>
        <v>2.7330958997035335E-3</v>
      </c>
      <c r="AC1216" t="str">
        <f t="shared" si="37"/>
        <v>2461021000-51683-VOC</v>
      </c>
      <c r="AD1216" t="str">
        <f>IF(COUNTIF('NP-NRModel-MAR-WILDFIRES Modifi'!V:V, AC1216)=0, "Missing", "")</f>
        <v/>
      </c>
    </row>
    <row r="1217" spans="1:30" hidden="1" x14ac:dyDescent="0.3">
      <c r="A1217" s="24">
        <v>2461021000</v>
      </c>
      <c r="B1217" s="40">
        <v>51685</v>
      </c>
      <c r="C1217" s="25"/>
      <c r="D1217" s="25"/>
      <c r="E1217" s="25"/>
      <c r="F1217" s="25"/>
      <c r="G1217" s="25" t="s">
        <v>12</v>
      </c>
      <c r="H1217" s="25">
        <v>9.9100190618641601E-2</v>
      </c>
      <c r="I1217" s="25">
        <v>153</v>
      </c>
      <c r="J1217" s="25">
        <v>6.4771366417412798E-4</v>
      </c>
      <c r="K1217" s="25"/>
      <c r="L1217" s="25"/>
      <c r="M1217" s="25">
        <v>10472</v>
      </c>
      <c r="N1217" s="26">
        <v>67808</v>
      </c>
      <c r="O1217" s="24">
        <v>2461021000</v>
      </c>
      <c r="P1217" s="25">
        <v>51685</v>
      </c>
      <c r="Q1217" s="25"/>
      <c r="R1217" s="25"/>
      <c r="S1217" s="25"/>
      <c r="T1217" s="25"/>
      <c r="U1217" s="25" t="s">
        <v>12</v>
      </c>
      <c r="V1217" s="25">
        <v>0.23698899999973899</v>
      </c>
      <c r="W1217" s="25">
        <v>365</v>
      </c>
      <c r="X1217" s="25">
        <v>6.4928493150613403E-4</v>
      </c>
      <c r="Y1217" s="25">
        <v>10472</v>
      </c>
      <c r="Z1217" s="27">
        <v>67808</v>
      </c>
      <c r="AA1217" s="28">
        <f t="shared" si="36"/>
        <v>2.7330958997035361E-3</v>
      </c>
      <c r="AC1217" t="str">
        <f t="shared" si="37"/>
        <v>2461021000-51685-VOC</v>
      </c>
      <c r="AD1217" t="str">
        <f>IF(COUNTIF('NP-NRModel-MAR-WILDFIRES Modifi'!V:V, AC1217)=0, "Missing", "")</f>
        <v/>
      </c>
    </row>
    <row r="1218" spans="1:30" hidden="1" x14ac:dyDescent="0.3">
      <c r="A1218" s="24">
        <v>2461022000</v>
      </c>
      <c r="B1218" s="40">
        <v>11001</v>
      </c>
      <c r="C1218" s="25"/>
      <c r="D1218" s="25"/>
      <c r="E1218" s="25"/>
      <c r="F1218" s="25"/>
      <c r="G1218" s="25" t="s">
        <v>12</v>
      </c>
      <c r="H1218" s="25">
        <v>108.767967464937</v>
      </c>
      <c r="I1218" s="25">
        <v>153</v>
      </c>
      <c r="J1218" s="25">
        <v>0.71090174813684404</v>
      </c>
      <c r="K1218" s="25"/>
      <c r="L1218" s="25"/>
      <c r="M1218" s="25">
        <v>10472</v>
      </c>
      <c r="N1218" s="26">
        <v>7359</v>
      </c>
      <c r="O1218" s="24">
        <v>2461022000</v>
      </c>
      <c r="P1218" s="25">
        <v>11001</v>
      </c>
      <c r="Q1218" s="25"/>
      <c r="R1218" s="25"/>
      <c r="S1218" s="25"/>
      <c r="T1218" s="25"/>
      <c r="U1218" s="25" t="s">
        <v>12</v>
      </c>
      <c r="V1218" s="25">
        <v>260.10859999971501</v>
      </c>
      <c r="W1218" s="25">
        <v>365</v>
      </c>
      <c r="X1218" s="25">
        <v>0.712626301369082</v>
      </c>
      <c r="Y1218" s="25">
        <v>10472</v>
      </c>
      <c r="Z1218" s="27">
        <v>7359</v>
      </c>
      <c r="AA1218" s="28">
        <f t="shared" si="36"/>
        <v>2.7330958997035196E-3</v>
      </c>
      <c r="AC1218" t="str">
        <f t="shared" si="37"/>
        <v>2461022000-11001-VOC</v>
      </c>
      <c r="AD1218" t="str">
        <f>IF(COUNTIF('NP-NRModel-MAR-WILDFIRES Modifi'!V:V, AC1218)=0, "Missing", "")</f>
        <v/>
      </c>
    </row>
    <row r="1219" spans="1:30" hidden="1" x14ac:dyDescent="0.3">
      <c r="A1219" s="24">
        <v>2461022000</v>
      </c>
      <c r="B1219" s="40">
        <v>24009</v>
      </c>
      <c r="C1219" s="25"/>
      <c r="D1219" s="25"/>
      <c r="E1219" s="25"/>
      <c r="F1219" s="25"/>
      <c r="G1219" s="25" t="s">
        <v>12</v>
      </c>
      <c r="H1219" s="25">
        <v>6.1968260079764796</v>
      </c>
      <c r="I1219" s="25">
        <v>153</v>
      </c>
      <c r="J1219" s="25">
        <v>4.05021307710881E-2</v>
      </c>
      <c r="K1219" s="25"/>
      <c r="L1219" s="25"/>
      <c r="M1219" s="25">
        <v>10472</v>
      </c>
      <c r="N1219" s="26">
        <v>27374</v>
      </c>
      <c r="O1219" s="24">
        <v>2461022000</v>
      </c>
      <c r="P1219" s="25">
        <v>24009</v>
      </c>
      <c r="Q1219" s="25"/>
      <c r="R1219" s="25"/>
      <c r="S1219" s="25"/>
      <c r="T1219" s="25"/>
      <c r="U1219" s="25" t="s">
        <v>12</v>
      </c>
      <c r="V1219" s="25">
        <v>14.819139999983699</v>
      </c>
      <c r="W1219" s="25">
        <v>365</v>
      </c>
      <c r="X1219" s="25">
        <v>4.0600383561599299E-2</v>
      </c>
      <c r="Y1219" s="25">
        <v>10472</v>
      </c>
      <c r="Z1219" s="27">
        <v>27374</v>
      </c>
      <c r="AA1219" s="28">
        <f t="shared" ref="AA1219:AA1282" si="38">IFERROR(J1219/V1219,0)</f>
        <v>2.7330958997035357E-3</v>
      </c>
      <c r="AC1219" t="str">
        <f t="shared" ref="AC1219:AC1282" si="39">TRIM(A1219) &amp; "-" &amp; B1219 &amp; "-" &amp; TRIM(U1219)</f>
        <v>2461022000-24009-VOC</v>
      </c>
      <c r="AD1219" t="str">
        <f>IF(COUNTIF('NP-NRModel-MAR-WILDFIRES Modifi'!V:V, AC1219)=0, "Missing", "")</f>
        <v/>
      </c>
    </row>
    <row r="1220" spans="1:30" hidden="1" x14ac:dyDescent="0.3">
      <c r="A1220" s="24">
        <v>2461022000</v>
      </c>
      <c r="B1220" s="40">
        <v>24017</v>
      </c>
      <c r="C1220" s="25"/>
      <c r="D1220" s="25"/>
      <c r="E1220" s="25"/>
      <c r="F1220" s="25"/>
      <c r="G1220" s="25" t="s">
        <v>12</v>
      </c>
      <c r="H1220" s="25">
        <v>10.8906672355157</v>
      </c>
      <c r="I1220" s="25">
        <v>153</v>
      </c>
      <c r="J1220" s="25">
        <v>7.1180831604677794E-2</v>
      </c>
      <c r="K1220" s="25"/>
      <c r="L1220" s="25"/>
      <c r="M1220" s="25">
        <v>10472</v>
      </c>
      <c r="N1220" s="26">
        <v>27476</v>
      </c>
      <c r="O1220" s="24">
        <v>2461022000</v>
      </c>
      <c r="P1220" s="25">
        <v>24017</v>
      </c>
      <c r="Q1220" s="25"/>
      <c r="R1220" s="25"/>
      <c r="S1220" s="25"/>
      <c r="T1220" s="25"/>
      <c r="U1220" s="25" t="s">
        <v>12</v>
      </c>
      <c r="V1220" s="25">
        <v>26.044029999971301</v>
      </c>
      <c r="W1220" s="25">
        <v>365</v>
      </c>
      <c r="X1220" s="25">
        <v>7.1353506849236595E-2</v>
      </c>
      <c r="Y1220" s="25">
        <v>10472</v>
      </c>
      <c r="Z1220" s="27">
        <v>27476</v>
      </c>
      <c r="AA1220" s="28">
        <f t="shared" si="38"/>
        <v>2.7330958997035496E-3</v>
      </c>
      <c r="AC1220" t="str">
        <f t="shared" si="39"/>
        <v>2461022000-24017-VOC</v>
      </c>
      <c r="AD1220" t="str">
        <f>IF(COUNTIF('NP-NRModel-MAR-WILDFIRES Modifi'!V:V, AC1220)=0, "Missing", "")</f>
        <v/>
      </c>
    </row>
    <row r="1221" spans="1:30" hidden="1" x14ac:dyDescent="0.3">
      <c r="A1221" s="24">
        <v>2461022000</v>
      </c>
      <c r="B1221" s="40">
        <v>24021</v>
      </c>
      <c r="C1221" s="25"/>
      <c r="D1221" s="25"/>
      <c r="E1221" s="25"/>
      <c r="F1221" s="25"/>
      <c r="G1221" s="25" t="s">
        <v>12</v>
      </c>
      <c r="H1221" s="25">
        <v>31.9167437524561</v>
      </c>
      <c r="I1221" s="25">
        <v>153</v>
      </c>
      <c r="J1221" s="25">
        <v>0.208606168316706</v>
      </c>
      <c r="K1221" s="25"/>
      <c r="L1221" s="25"/>
      <c r="M1221" s="25">
        <v>10472</v>
      </c>
      <c r="N1221" s="26">
        <v>27525</v>
      </c>
      <c r="O1221" s="24">
        <v>2461022000</v>
      </c>
      <c r="P1221" s="25">
        <v>24021</v>
      </c>
      <c r="Q1221" s="25"/>
      <c r="R1221" s="25"/>
      <c r="S1221" s="25"/>
      <c r="T1221" s="25"/>
      <c r="U1221" s="25" t="s">
        <v>12</v>
      </c>
      <c r="V1221" s="25">
        <v>76.325959999915995</v>
      </c>
      <c r="W1221" s="25">
        <v>365</v>
      </c>
      <c r="X1221" s="25">
        <v>0.209112219177852</v>
      </c>
      <c r="Y1221" s="25">
        <v>10472</v>
      </c>
      <c r="Z1221" s="27">
        <v>27525</v>
      </c>
      <c r="AA1221" s="28">
        <f t="shared" si="38"/>
        <v>2.7330958997035296E-3</v>
      </c>
      <c r="AC1221" t="str">
        <f t="shared" si="39"/>
        <v>2461022000-24021-VOC</v>
      </c>
      <c r="AD1221" t="str">
        <f>IF(COUNTIF('NP-NRModel-MAR-WILDFIRES Modifi'!V:V, AC1221)=0, "Missing", "")</f>
        <v/>
      </c>
    </row>
    <row r="1222" spans="1:30" hidden="1" x14ac:dyDescent="0.3">
      <c r="A1222" s="24">
        <v>2461022000</v>
      </c>
      <c r="B1222" s="40">
        <v>24031</v>
      </c>
      <c r="C1222" s="25"/>
      <c r="D1222" s="25"/>
      <c r="E1222" s="25"/>
      <c r="F1222" s="25"/>
      <c r="G1222" s="25" t="s">
        <v>12</v>
      </c>
      <c r="H1222" s="25">
        <v>74.091828542824004</v>
      </c>
      <c r="I1222" s="25">
        <v>153</v>
      </c>
      <c r="J1222" s="25">
        <v>0.484260317273359</v>
      </c>
      <c r="K1222" s="25"/>
      <c r="L1222" s="25"/>
      <c r="M1222" s="25">
        <v>10472</v>
      </c>
      <c r="N1222" s="26">
        <v>27657</v>
      </c>
      <c r="O1222" s="24">
        <v>2461022000</v>
      </c>
      <c r="P1222" s="25">
        <v>24031</v>
      </c>
      <c r="Q1222" s="25"/>
      <c r="R1222" s="25"/>
      <c r="S1222" s="25"/>
      <c r="T1222" s="25"/>
      <c r="U1222" s="25" t="s">
        <v>12</v>
      </c>
      <c r="V1222" s="25">
        <v>177.18379999980399</v>
      </c>
      <c r="W1222" s="25">
        <v>365</v>
      </c>
      <c r="X1222" s="25">
        <v>0.48543506849261597</v>
      </c>
      <c r="Y1222" s="25">
        <v>10472</v>
      </c>
      <c r="Z1222" s="27">
        <v>27657</v>
      </c>
      <c r="AA1222" s="28">
        <f t="shared" si="38"/>
        <v>2.7330958997035548E-3</v>
      </c>
      <c r="AC1222" t="str">
        <f t="shared" si="39"/>
        <v>2461022000-24031-VOC</v>
      </c>
      <c r="AD1222" t="str">
        <f>IF(COUNTIF('NP-NRModel-MAR-WILDFIRES Modifi'!V:V, AC1222)=0, "Missing", "")</f>
        <v/>
      </c>
    </row>
    <row r="1223" spans="1:30" hidden="1" x14ac:dyDescent="0.3">
      <c r="A1223" s="24">
        <v>2461022000</v>
      </c>
      <c r="B1223" s="40">
        <v>24033</v>
      </c>
      <c r="C1223" s="25"/>
      <c r="D1223" s="25"/>
      <c r="E1223" s="25"/>
      <c r="F1223" s="25"/>
      <c r="G1223" s="25" t="s">
        <v>12</v>
      </c>
      <c r="H1223" s="25">
        <v>91.469623552783005</v>
      </c>
      <c r="I1223" s="25">
        <v>153</v>
      </c>
      <c r="J1223" s="25">
        <v>0.59784067681557496</v>
      </c>
      <c r="K1223" s="25"/>
      <c r="L1223" s="25"/>
      <c r="M1223" s="25">
        <v>10472</v>
      </c>
      <c r="N1223" s="26">
        <v>27686</v>
      </c>
      <c r="O1223" s="24">
        <v>2461022000</v>
      </c>
      <c r="P1223" s="25">
        <v>24033</v>
      </c>
      <c r="Q1223" s="25"/>
      <c r="R1223" s="25"/>
      <c r="S1223" s="25"/>
      <c r="T1223" s="25"/>
      <c r="U1223" s="25" t="s">
        <v>12</v>
      </c>
      <c r="V1223" s="25">
        <v>218.741199999759</v>
      </c>
      <c r="W1223" s="25">
        <v>365</v>
      </c>
      <c r="X1223" s="25">
        <v>0.59929095890344997</v>
      </c>
      <c r="Y1223" s="25">
        <v>10472</v>
      </c>
      <c r="Z1223" s="27">
        <v>27686</v>
      </c>
      <c r="AA1223" s="28">
        <f t="shared" si="38"/>
        <v>2.7330958997035474E-3</v>
      </c>
      <c r="AC1223" t="str">
        <f t="shared" si="39"/>
        <v>2461022000-24033-VOC</v>
      </c>
      <c r="AD1223" t="str">
        <f>IF(COUNTIF('NP-NRModel-MAR-WILDFIRES Modifi'!V:V, AC1223)=0, "Missing", "")</f>
        <v/>
      </c>
    </row>
    <row r="1224" spans="1:30" hidden="1" x14ac:dyDescent="0.3">
      <c r="A1224" s="24">
        <v>2461022000</v>
      </c>
      <c r="B1224" s="40">
        <v>51013</v>
      </c>
      <c r="C1224" s="25"/>
      <c r="D1224" s="25"/>
      <c r="E1224" s="25"/>
      <c r="F1224" s="25"/>
      <c r="G1224" s="25" t="s">
        <v>12</v>
      </c>
      <c r="H1224" s="25">
        <v>26.6890915069534</v>
      </c>
      <c r="I1224" s="25">
        <v>153</v>
      </c>
      <c r="J1224" s="25">
        <v>0.17443850658139501</v>
      </c>
      <c r="K1224" s="25"/>
      <c r="L1224" s="25"/>
      <c r="M1224" s="25">
        <v>10472</v>
      </c>
      <c r="N1224" s="26">
        <v>65255</v>
      </c>
      <c r="O1224" s="24">
        <v>2461022000</v>
      </c>
      <c r="P1224" s="25">
        <v>51013</v>
      </c>
      <c r="Q1224" s="25"/>
      <c r="R1224" s="25"/>
      <c r="S1224" s="25"/>
      <c r="T1224" s="25"/>
      <c r="U1224" s="25" t="s">
        <v>12</v>
      </c>
      <c r="V1224" s="25">
        <v>63.824509999929802</v>
      </c>
      <c r="W1224" s="25">
        <v>365</v>
      </c>
      <c r="X1224" s="25">
        <v>0.17486167123268401</v>
      </c>
      <c r="Y1224" s="25">
        <v>10472</v>
      </c>
      <c r="Z1224" s="27">
        <v>65255</v>
      </c>
      <c r="AA1224" s="28">
        <f t="shared" si="38"/>
        <v>2.7330958997035287E-3</v>
      </c>
      <c r="AC1224" t="str">
        <f t="shared" si="39"/>
        <v>2461022000-51013-VOC</v>
      </c>
      <c r="AD1224" t="str">
        <f>IF(COUNTIF('NP-NRModel-MAR-WILDFIRES Modifi'!V:V, AC1224)=0, "Missing", "")</f>
        <v/>
      </c>
    </row>
    <row r="1225" spans="1:30" hidden="1" x14ac:dyDescent="0.3">
      <c r="A1225" s="24">
        <v>2461022000</v>
      </c>
      <c r="B1225" s="40">
        <v>51059</v>
      </c>
      <c r="C1225" s="25"/>
      <c r="D1225" s="25"/>
      <c r="E1225" s="25"/>
      <c r="F1225" s="25"/>
      <c r="G1225" s="25" t="s">
        <v>12</v>
      </c>
      <c r="H1225" s="25">
        <v>170.77402954070899</v>
      </c>
      <c r="I1225" s="25">
        <v>153</v>
      </c>
      <c r="J1225" s="25">
        <v>1.1161701277170499</v>
      </c>
      <c r="K1225" s="25"/>
      <c r="L1225" s="25"/>
      <c r="M1225" s="25">
        <v>10472</v>
      </c>
      <c r="N1225" s="26">
        <v>65764</v>
      </c>
      <c r="O1225" s="24">
        <v>2461022000</v>
      </c>
      <c r="P1225" s="25">
        <v>51059</v>
      </c>
      <c r="Q1225" s="25"/>
      <c r="R1225" s="25"/>
      <c r="S1225" s="25"/>
      <c r="T1225" s="25"/>
      <c r="U1225" s="25" t="s">
        <v>12</v>
      </c>
      <c r="V1225" s="25">
        <v>408.390399999549</v>
      </c>
      <c r="W1225" s="25">
        <v>365</v>
      </c>
      <c r="X1225" s="25">
        <v>1.11887780821794</v>
      </c>
      <c r="Y1225" s="25">
        <v>10472</v>
      </c>
      <c r="Z1225" s="27">
        <v>65764</v>
      </c>
      <c r="AA1225" s="28">
        <f t="shared" si="38"/>
        <v>2.7330958997035253E-3</v>
      </c>
      <c r="AC1225" t="str">
        <f t="shared" si="39"/>
        <v>2461022000-51059-VOC</v>
      </c>
      <c r="AD1225" t="str">
        <f>IF(COUNTIF('NP-NRModel-MAR-WILDFIRES Modifi'!V:V, AC1225)=0, "Missing", "")</f>
        <v/>
      </c>
    </row>
    <row r="1226" spans="1:30" hidden="1" x14ac:dyDescent="0.3">
      <c r="A1226" s="24">
        <v>2461022000</v>
      </c>
      <c r="B1226" s="40">
        <v>51107</v>
      </c>
      <c r="C1226" s="25"/>
      <c r="D1226" s="25"/>
      <c r="E1226" s="25"/>
      <c r="F1226" s="25"/>
      <c r="G1226" s="25" t="s">
        <v>12</v>
      </c>
      <c r="H1226" s="25">
        <v>48.734592514910602</v>
      </c>
      <c r="I1226" s="25">
        <v>153</v>
      </c>
      <c r="J1226" s="25">
        <v>0.31852674846346801</v>
      </c>
      <c r="K1226" s="25"/>
      <c r="L1226" s="25"/>
      <c r="M1226" s="25">
        <v>10472</v>
      </c>
      <c r="N1226" s="26">
        <v>66332</v>
      </c>
      <c r="O1226" s="24">
        <v>2461022000</v>
      </c>
      <c r="P1226" s="25">
        <v>51107</v>
      </c>
      <c r="Q1226" s="25"/>
      <c r="R1226" s="25"/>
      <c r="S1226" s="25"/>
      <c r="T1226" s="25"/>
      <c r="U1226" s="25" t="s">
        <v>12</v>
      </c>
      <c r="V1226" s="25">
        <v>116.544299999871</v>
      </c>
      <c r="W1226" s="25">
        <v>365</v>
      </c>
      <c r="X1226" s="25">
        <v>0.31929945205444299</v>
      </c>
      <c r="Y1226" s="25">
        <v>10472</v>
      </c>
      <c r="Z1226" s="27">
        <v>66332</v>
      </c>
      <c r="AA1226" s="28">
        <f t="shared" si="38"/>
        <v>2.7330958997035513E-3</v>
      </c>
      <c r="AC1226" t="str">
        <f t="shared" si="39"/>
        <v>2461022000-51107-VOC</v>
      </c>
      <c r="AD1226" t="str">
        <f>IF(COUNTIF('NP-NRModel-MAR-WILDFIRES Modifi'!V:V, AC1226)=0, "Missing", "")</f>
        <v/>
      </c>
    </row>
    <row r="1227" spans="1:30" hidden="1" x14ac:dyDescent="0.3">
      <c r="A1227" s="24">
        <v>2461022000</v>
      </c>
      <c r="B1227" s="40">
        <v>51153</v>
      </c>
      <c r="C1227" s="25"/>
      <c r="D1227" s="25"/>
      <c r="E1227" s="25"/>
      <c r="F1227" s="25"/>
      <c r="G1227" s="25" t="s">
        <v>12</v>
      </c>
      <c r="H1227" s="25">
        <v>60.883376247430903</v>
      </c>
      <c r="I1227" s="25">
        <v>153</v>
      </c>
      <c r="J1227" s="25">
        <v>0.397930563708698</v>
      </c>
      <c r="K1227" s="25"/>
      <c r="L1227" s="25"/>
      <c r="M1227" s="25">
        <v>10472</v>
      </c>
      <c r="N1227" s="26">
        <v>66807</v>
      </c>
      <c r="O1227" s="24">
        <v>2461022000</v>
      </c>
      <c r="P1227" s="25">
        <v>51153</v>
      </c>
      <c r="Q1227" s="25"/>
      <c r="R1227" s="25"/>
      <c r="S1227" s="25"/>
      <c r="T1227" s="25"/>
      <c r="U1227" s="25" t="s">
        <v>12</v>
      </c>
      <c r="V1227" s="25">
        <v>145.596999999839</v>
      </c>
      <c r="W1227" s="25">
        <v>365</v>
      </c>
      <c r="X1227" s="25">
        <v>0.39889589041051798</v>
      </c>
      <c r="Y1227" s="25">
        <v>10472</v>
      </c>
      <c r="Z1227" s="27">
        <v>66807</v>
      </c>
      <c r="AA1227" s="28">
        <f t="shared" si="38"/>
        <v>2.7330958997035517E-3</v>
      </c>
      <c r="AC1227" t="str">
        <f t="shared" si="39"/>
        <v>2461022000-51153-VOC</v>
      </c>
      <c r="AD1227" t="str">
        <f>IF(COUNTIF('NP-NRModel-MAR-WILDFIRES Modifi'!V:V, AC1227)=0, "Missing", "")</f>
        <v/>
      </c>
    </row>
    <row r="1228" spans="1:30" hidden="1" x14ac:dyDescent="0.3">
      <c r="A1228" s="24">
        <v>2461022000</v>
      </c>
      <c r="B1228" s="40">
        <v>51510</v>
      </c>
      <c r="C1228" s="25"/>
      <c r="D1228" s="25"/>
      <c r="E1228" s="25"/>
      <c r="F1228" s="25"/>
      <c r="G1228" s="25" t="s">
        <v>12</v>
      </c>
      <c r="H1228" s="25">
        <v>16.552632634710299</v>
      </c>
      <c r="I1228" s="25">
        <v>153</v>
      </c>
      <c r="J1228" s="25">
        <v>0.108187141403335</v>
      </c>
      <c r="K1228" s="25"/>
      <c r="L1228" s="25"/>
      <c r="M1228" s="25">
        <v>10472</v>
      </c>
      <c r="N1228" s="26">
        <v>67360</v>
      </c>
      <c r="O1228" s="24">
        <v>2461022000</v>
      </c>
      <c r="P1228" s="25">
        <v>51510</v>
      </c>
      <c r="Q1228" s="25"/>
      <c r="R1228" s="25"/>
      <c r="S1228" s="25"/>
      <c r="T1228" s="25"/>
      <c r="U1228" s="25" t="s">
        <v>12</v>
      </c>
      <c r="V1228" s="25">
        <v>39.5840999999564</v>
      </c>
      <c r="W1228" s="25">
        <v>365</v>
      </c>
      <c r="X1228" s="25">
        <v>0.108449589040976</v>
      </c>
      <c r="Y1228" s="25">
        <v>10472</v>
      </c>
      <c r="Z1228" s="27">
        <v>67360</v>
      </c>
      <c r="AA1228" s="28">
        <f t="shared" si="38"/>
        <v>2.7330958997035214E-3</v>
      </c>
      <c r="AC1228" t="str">
        <f t="shared" si="39"/>
        <v>2461022000-51510-VOC</v>
      </c>
      <c r="AD1228" t="str">
        <f>IF(COUNTIF('NP-NRModel-MAR-WILDFIRES Modifi'!V:V, AC1228)=0, "Missing", "")</f>
        <v/>
      </c>
    </row>
    <row r="1229" spans="1:30" hidden="1" x14ac:dyDescent="0.3">
      <c r="A1229" s="24">
        <v>2461022000</v>
      </c>
      <c r="B1229" s="40">
        <v>51600</v>
      </c>
      <c r="C1229" s="25"/>
      <c r="D1229" s="25"/>
      <c r="E1229" s="25"/>
      <c r="F1229" s="25"/>
      <c r="G1229" s="25" t="s">
        <v>12</v>
      </c>
      <c r="H1229" s="25">
        <v>2.9834000129704101</v>
      </c>
      <c r="I1229" s="25">
        <v>153</v>
      </c>
      <c r="J1229" s="25">
        <v>1.9499346490002602E-2</v>
      </c>
      <c r="K1229" s="25"/>
      <c r="L1229" s="25"/>
      <c r="M1229" s="25">
        <v>10472</v>
      </c>
      <c r="N1229" s="26">
        <v>67561</v>
      </c>
      <c r="O1229" s="24">
        <v>2461022000</v>
      </c>
      <c r="P1229" s="25">
        <v>51600</v>
      </c>
      <c r="Q1229" s="25"/>
      <c r="R1229" s="25"/>
      <c r="S1229" s="25"/>
      <c r="T1229" s="25"/>
      <c r="U1229" s="25" t="s">
        <v>12</v>
      </c>
      <c r="V1229" s="25">
        <v>7.1345269999921799</v>
      </c>
      <c r="W1229" s="25">
        <v>365</v>
      </c>
      <c r="X1229" s="25">
        <v>1.9546649315047002E-2</v>
      </c>
      <c r="Y1229" s="25">
        <v>10472</v>
      </c>
      <c r="Z1229" s="27">
        <v>67561</v>
      </c>
      <c r="AA1229" s="28">
        <f t="shared" si="38"/>
        <v>2.7330958997035088E-3</v>
      </c>
      <c r="AC1229" t="str">
        <f t="shared" si="39"/>
        <v>2461022000-51600-VOC</v>
      </c>
      <c r="AD1229" t="str">
        <f>IF(COUNTIF('NP-NRModel-MAR-WILDFIRES Modifi'!V:V, AC1229)=0, "Missing", "")</f>
        <v/>
      </c>
    </row>
    <row r="1230" spans="1:30" hidden="1" x14ac:dyDescent="0.3">
      <c r="A1230" s="24">
        <v>2461022000</v>
      </c>
      <c r="B1230" s="40">
        <v>51610</v>
      </c>
      <c r="C1230" s="25"/>
      <c r="D1230" s="25"/>
      <c r="E1230" s="25"/>
      <c r="F1230" s="25"/>
      <c r="G1230" s="25" t="s">
        <v>12</v>
      </c>
      <c r="H1230" s="25">
        <v>0.84254502095705996</v>
      </c>
      <c r="I1230" s="25">
        <v>153</v>
      </c>
      <c r="J1230" s="25">
        <v>5.50683020233372E-3</v>
      </c>
      <c r="K1230" s="25"/>
      <c r="L1230" s="25"/>
      <c r="M1230" s="25">
        <v>10472</v>
      </c>
      <c r="N1230" s="26">
        <v>67582</v>
      </c>
      <c r="O1230" s="24">
        <v>2461022000</v>
      </c>
      <c r="P1230" s="25">
        <v>51610</v>
      </c>
      <c r="Q1230" s="25"/>
      <c r="R1230" s="25"/>
      <c r="S1230" s="25"/>
      <c r="T1230" s="25"/>
      <c r="U1230" s="25" t="s">
        <v>12</v>
      </c>
      <c r="V1230" s="25">
        <v>2.01486899999778</v>
      </c>
      <c r="W1230" s="25">
        <v>365</v>
      </c>
      <c r="X1230" s="25">
        <v>5.5201890410898199E-3</v>
      </c>
      <c r="Y1230" s="25">
        <v>10472</v>
      </c>
      <c r="Z1230" s="27">
        <v>67582</v>
      </c>
      <c r="AA1230" s="28">
        <f t="shared" si="38"/>
        <v>2.7330958997035478E-3</v>
      </c>
      <c r="AC1230" t="str">
        <f t="shared" si="39"/>
        <v>2461022000-51610-VOC</v>
      </c>
      <c r="AD1230" t="str">
        <f>IF(COUNTIF('NP-NRModel-MAR-WILDFIRES Modifi'!V:V, AC1230)=0, "Missing", "")</f>
        <v/>
      </c>
    </row>
    <row r="1231" spans="1:30" hidden="1" x14ac:dyDescent="0.3">
      <c r="A1231" s="24">
        <v>2461022000</v>
      </c>
      <c r="B1231" s="40">
        <v>51683</v>
      </c>
      <c r="C1231" s="25"/>
      <c r="D1231" s="25"/>
      <c r="E1231" s="25"/>
      <c r="F1231" s="25"/>
      <c r="G1231" s="25" t="s">
        <v>12</v>
      </c>
      <c r="H1231" s="25">
        <v>2.9909905199564402</v>
      </c>
      <c r="I1231" s="25">
        <v>153</v>
      </c>
      <c r="J1231" s="25">
        <v>1.9548957646774098E-2</v>
      </c>
      <c r="K1231" s="25"/>
      <c r="L1231" s="25"/>
      <c r="M1231" s="25">
        <v>10472</v>
      </c>
      <c r="N1231" s="26">
        <v>67787</v>
      </c>
      <c r="O1231" s="24">
        <v>2461022000</v>
      </c>
      <c r="P1231" s="25">
        <v>51683</v>
      </c>
      <c r="Q1231" s="25"/>
      <c r="R1231" s="25"/>
      <c r="S1231" s="25"/>
      <c r="T1231" s="25"/>
      <c r="U1231" s="25" t="s">
        <v>12</v>
      </c>
      <c r="V1231" s="25">
        <v>7.1526789999921396</v>
      </c>
      <c r="W1231" s="25">
        <v>365</v>
      </c>
      <c r="X1231" s="25">
        <v>1.95963808218962E-2</v>
      </c>
      <c r="Y1231" s="25">
        <v>10472</v>
      </c>
      <c r="Z1231" s="27">
        <v>67787</v>
      </c>
      <c r="AA1231" s="28">
        <f t="shared" si="38"/>
        <v>2.7330958997035353E-3</v>
      </c>
      <c r="AC1231" t="str">
        <f t="shared" si="39"/>
        <v>2461022000-51683-VOC</v>
      </c>
      <c r="AD1231" t="str">
        <f>IF(COUNTIF('NP-NRModel-MAR-WILDFIRES Modifi'!V:V, AC1231)=0, "Missing", "")</f>
        <v/>
      </c>
    </row>
    <row r="1232" spans="1:30" hidden="1" x14ac:dyDescent="0.3">
      <c r="A1232" s="24">
        <v>2461022000</v>
      </c>
      <c r="B1232" s="40">
        <v>51685</v>
      </c>
      <c r="C1232" s="25"/>
      <c r="D1232" s="25"/>
      <c r="E1232" s="25"/>
      <c r="F1232" s="25"/>
      <c r="G1232" s="25" t="s">
        <v>12</v>
      </c>
      <c r="H1232" s="25">
        <v>1.4653847574832399</v>
      </c>
      <c r="I1232" s="25">
        <v>153</v>
      </c>
      <c r="J1232" s="25">
        <v>9.5776781534852602E-3</v>
      </c>
      <c r="K1232" s="25"/>
      <c r="L1232" s="25"/>
      <c r="M1232" s="25">
        <v>10472</v>
      </c>
      <c r="N1232" s="26">
        <v>67809</v>
      </c>
      <c r="O1232" s="24">
        <v>2461022000</v>
      </c>
      <c r="P1232" s="25">
        <v>51685</v>
      </c>
      <c r="Q1232" s="25"/>
      <c r="R1232" s="25"/>
      <c r="S1232" s="25"/>
      <c r="T1232" s="25"/>
      <c r="U1232" s="25" t="s">
        <v>12</v>
      </c>
      <c r="V1232" s="25">
        <v>3.5043329999961501</v>
      </c>
      <c r="W1232" s="25">
        <v>365</v>
      </c>
      <c r="X1232" s="25">
        <v>9.6009123287565806E-3</v>
      </c>
      <c r="Y1232" s="25">
        <v>10472</v>
      </c>
      <c r="Z1232" s="27">
        <v>67809</v>
      </c>
      <c r="AA1232" s="28">
        <f t="shared" si="38"/>
        <v>2.7330958997035335E-3</v>
      </c>
      <c r="AC1232" t="str">
        <f t="shared" si="39"/>
        <v>2461022000-51685-VOC</v>
      </c>
      <c r="AD1232" t="str">
        <f>IF(COUNTIF('NP-NRModel-MAR-WILDFIRES Modifi'!V:V, AC1232)=0, "Missing", "")</f>
        <v/>
      </c>
    </row>
    <row r="1233" spans="1:30" hidden="1" x14ac:dyDescent="0.3">
      <c r="A1233" s="24">
        <v>2461025100</v>
      </c>
      <c r="B1233" s="40">
        <v>11001</v>
      </c>
      <c r="C1233" s="25"/>
      <c r="D1233" s="25"/>
      <c r="E1233" s="25"/>
      <c r="F1233" s="25"/>
      <c r="G1233" s="25" t="s">
        <v>12</v>
      </c>
      <c r="H1233" s="25">
        <v>125.936446872573</v>
      </c>
      <c r="I1233" s="25">
        <v>153</v>
      </c>
      <c r="J1233" s="25">
        <v>0.82311403184688803</v>
      </c>
      <c r="K1233" s="25"/>
      <c r="L1233" s="25"/>
      <c r="M1233" s="25">
        <v>10472</v>
      </c>
      <c r="N1233" s="26">
        <v>7360</v>
      </c>
      <c r="O1233" s="24">
        <v>2461025100</v>
      </c>
      <c r="P1233" s="25">
        <v>11001</v>
      </c>
      <c r="Q1233" s="25"/>
      <c r="R1233" s="25"/>
      <c r="S1233" s="25"/>
      <c r="T1233" s="25"/>
      <c r="U1233" s="25" t="s">
        <v>12</v>
      </c>
      <c r="V1233" s="25">
        <v>239.65389999976</v>
      </c>
      <c r="W1233" s="25">
        <v>365</v>
      </c>
      <c r="X1233" s="25">
        <v>0.65658602739660399</v>
      </c>
      <c r="Y1233" s="25">
        <v>10472</v>
      </c>
      <c r="Z1233" s="27">
        <v>7360</v>
      </c>
      <c r="AA1233" s="28">
        <f t="shared" si="38"/>
        <v>3.4345947712418295E-3</v>
      </c>
      <c r="AC1233" t="str">
        <f t="shared" si="39"/>
        <v>2461025100-11001-VOC</v>
      </c>
      <c r="AD1233" t="str">
        <f>IF(COUNTIF('NP-NRModel-MAR-WILDFIRES Modifi'!V:V, AC1233)=0, "Missing", "")</f>
        <v/>
      </c>
    </row>
    <row r="1234" spans="1:30" hidden="1" x14ac:dyDescent="0.3">
      <c r="A1234" s="24">
        <v>2461025100</v>
      </c>
      <c r="B1234" s="40">
        <v>24009</v>
      </c>
      <c r="C1234" s="25"/>
      <c r="D1234" s="25"/>
      <c r="E1234" s="25"/>
      <c r="F1234" s="25"/>
      <c r="G1234" s="25" t="s">
        <v>12</v>
      </c>
      <c r="H1234" s="25">
        <v>5.3527557768746297</v>
      </c>
      <c r="I1234" s="25">
        <v>153</v>
      </c>
      <c r="J1234" s="25">
        <v>3.49853318749975E-2</v>
      </c>
      <c r="K1234" s="25"/>
      <c r="L1234" s="25"/>
      <c r="M1234" s="25">
        <v>10472</v>
      </c>
      <c r="N1234" s="26">
        <v>27375</v>
      </c>
      <c r="O1234" s="24">
        <v>2461025100</v>
      </c>
      <c r="P1234" s="25">
        <v>24009</v>
      </c>
      <c r="Q1234" s="25"/>
      <c r="R1234" s="25"/>
      <c r="S1234" s="25"/>
      <c r="T1234" s="25"/>
      <c r="U1234" s="25" t="s">
        <v>12</v>
      </c>
      <c r="V1234" s="25">
        <v>10.1861599999897</v>
      </c>
      <c r="W1234" s="25">
        <v>365</v>
      </c>
      <c r="X1234" s="25">
        <v>2.7907287671204799E-2</v>
      </c>
      <c r="Y1234" s="25">
        <v>10472</v>
      </c>
      <c r="Z1234" s="27">
        <v>27375</v>
      </c>
      <c r="AA1234" s="28">
        <f t="shared" si="38"/>
        <v>3.4345947712418495E-3</v>
      </c>
      <c r="AC1234" t="str">
        <f t="shared" si="39"/>
        <v>2461025100-24009-VOC</v>
      </c>
      <c r="AD1234" t="str">
        <f>IF(COUNTIF('NP-NRModel-MAR-WILDFIRES Modifi'!V:V, AC1234)=0, "Missing", "")</f>
        <v/>
      </c>
    </row>
    <row r="1235" spans="1:30" hidden="1" x14ac:dyDescent="0.3">
      <c r="A1235" s="24">
        <v>2461025100</v>
      </c>
      <c r="B1235" s="40">
        <v>24017</v>
      </c>
      <c r="C1235" s="25"/>
      <c r="D1235" s="25"/>
      <c r="E1235" s="25"/>
      <c r="F1235" s="25"/>
      <c r="G1235" s="25" t="s">
        <v>12</v>
      </c>
      <c r="H1235" s="25">
        <v>9.4072390578105907</v>
      </c>
      <c r="I1235" s="25">
        <v>153</v>
      </c>
      <c r="J1235" s="25">
        <v>6.1485222600069202E-2</v>
      </c>
      <c r="K1235" s="25"/>
      <c r="L1235" s="25"/>
      <c r="M1235" s="25">
        <v>10472</v>
      </c>
      <c r="N1235" s="26">
        <v>27477</v>
      </c>
      <c r="O1235" s="24">
        <v>2461025100</v>
      </c>
      <c r="P1235" s="25">
        <v>24017</v>
      </c>
      <c r="Q1235" s="25"/>
      <c r="R1235" s="25"/>
      <c r="S1235" s="25"/>
      <c r="T1235" s="25"/>
      <c r="U1235" s="25" t="s">
        <v>12</v>
      </c>
      <c r="V1235" s="25">
        <v>17.901739999981999</v>
      </c>
      <c r="W1235" s="25">
        <v>365</v>
      </c>
      <c r="X1235" s="25">
        <v>4.9045863013649403E-2</v>
      </c>
      <c r="Y1235" s="25">
        <v>10472</v>
      </c>
      <c r="Z1235" s="27">
        <v>27477</v>
      </c>
      <c r="AA1235" s="28">
        <f t="shared" si="38"/>
        <v>3.4345947712418473E-3</v>
      </c>
      <c r="AC1235" t="str">
        <f t="shared" si="39"/>
        <v>2461025100-24017-VOC</v>
      </c>
      <c r="AD1235" t="str">
        <f>IF(COUNTIF('NP-NRModel-MAR-WILDFIRES Modifi'!V:V, AC1235)=0, "Missing", "")</f>
        <v/>
      </c>
    </row>
    <row r="1236" spans="1:30" hidden="1" x14ac:dyDescent="0.3">
      <c r="A1236" s="24">
        <v>2461025100</v>
      </c>
      <c r="B1236" s="40">
        <v>24021</v>
      </c>
      <c r="C1236" s="25"/>
      <c r="D1236" s="25"/>
      <c r="E1236" s="25"/>
      <c r="F1236" s="25"/>
      <c r="G1236" s="25" t="s">
        <v>12</v>
      </c>
      <c r="H1236" s="25">
        <v>27.569343888582399</v>
      </c>
      <c r="I1236" s="25">
        <v>153</v>
      </c>
      <c r="J1236" s="25">
        <v>0.180191790121453</v>
      </c>
      <c r="K1236" s="25"/>
      <c r="L1236" s="25"/>
      <c r="M1236" s="25">
        <v>10472</v>
      </c>
      <c r="N1236" s="26">
        <v>27526</v>
      </c>
      <c r="O1236" s="24">
        <v>2461025100</v>
      </c>
      <c r="P1236" s="25">
        <v>24021</v>
      </c>
      <c r="Q1236" s="25"/>
      <c r="R1236" s="25"/>
      <c r="S1236" s="25"/>
      <c r="T1236" s="25"/>
      <c r="U1236" s="25" t="s">
        <v>12</v>
      </c>
      <c r="V1236" s="25">
        <v>52.463769999947402</v>
      </c>
      <c r="W1236" s="25">
        <v>365</v>
      </c>
      <c r="X1236" s="25">
        <v>0.14373635616423899</v>
      </c>
      <c r="Y1236" s="25">
        <v>10472</v>
      </c>
      <c r="Z1236" s="27">
        <v>27526</v>
      </c>
      <c r="AA1236" s="28">
        <f t="shared" si="38"/>
        <v>3.4345947712418239E-3</v>
      </c>
      <c r="AC1236" t="str">
        <f t="shared" si="39"/>
        <v>2461025100-24021-VOC</v>
      </c>
      <c r="AD1236" t="str">
        <f>IF(COUNTIF('NP-NRModel-MAR-WILDFIRES Modifi'!V:V, AC1236)=0, "Missing", "")</f>
        <v/>
      </c>
    </row>
    <row r="1237" spans="1:30" hidden="1" x14ac:dyDescent="0.3">
      <c r="A1237" s="24">
        <v>2461025100</v>
      </c>
      <c r="B1237" s="40">
        <v>24031</v>
      </c>
      <c r="C1237" s="25"/>
      <c r="D1237" s="25"/>
      <c r="E1237" s="25"/>
      <c r="F1237" s="25"/>
      <c r="G1237" s="25" t="s">
        <v>12</v>
      </c>
      <c r="H1237" s="25">
        <v>63.999739920635797</v>
      </c>
      <c r="I1237" s="25">
        <v>153</v>
      </c>
      <c r="J1237" s="25">
        <v>0.41829895372964598</v>
      </c>
      <c r="K1237" s="25"/>
      <c r="L1237" s="25"/>
      <c r="M1237" s="25">
        <v>10472</v>
      </c>
      <c r="N1237" s="26">
        <v>27658</v>
      </c>
      <c r="O1237" s="24">
        <v>2461025100</v>
      </c>
      <c r="P1237" s="25">
        <v>24031</v>
      </c>
      <c r="Q1237" s="25"/>
      <c r="R1237" s="25"/>
      <c r="S1237" s="25"/>
      <c r="T1237" s="25"/>
      <c r="U1237" s="25" t="s">
        <v>12</v>
      </c>
      <c r="V1237" s="25">
        <v>121.78989999987699</v>
      </c>
      <c r="W1237" s="25">
        <v>365</v>
      </c>
      <c r="X1237" s="25">
        <v>0.33367095890377402</v>
      </c>
      <c r="Y1237" s="25">
        <v>10472</v>
      </c>
      <c r="Z1237" s="27">
        <v>27658</v>
      </c>
      <c r="AA1237" s="28">
        <f t="shared" si="38"/>
        <v>3.4345947712418556E-3</v>
      </c>
      <c r="AC1237" t="str">
        <f t="shared" si="39"/>
        <v>2461025100-24031-VOC</v>
      </c>
      <c r="AD1237" t="str">
        <f>IF(COUNTIF('NP-NRModel-MAR-WILDFIRES Modifi'!V:V, AC1237)=0, "Missing", "")</f>
        <v/>
      </c>
    </row>
    <row r="1238" spans="1:30" hidden="1" x14ac:dyDescent="0.3">
      <c r="A1238" s="24">
        <v>2461025100</v>
      </c>
      <c r="B1238" s="40">
        <v>24033</v>
      </c>
      <c r="C1238" s="25"/>
      <c r="D1238" s="25"/>
      <c r="E1238" s="25"/>
      <c r="F1238" s="25"/>
      <c r="G1238" s="25" t="s">
        <v>12</v>
      </c>
      <c r="H1238" s="25">
        <v>79.010500014920893</v>
      </c>
      <c r="I1238" s="25">
        <v>153</v>
      </c>
      <c r="J1238" s="25">
        <v>0.51640849682954804</v>
      </c>
      <c r="K1238" s="25"/>
      <c r="L1238" s="25"/>
      <c r="M1238" s="25">
        <v>10472</v>
      </c>
      <c r="N1238" s="26">
        <v>27687</v>
      </c>
      <c r="O1238" s="24">
        <v>2461025100</v>
      </c>
      <c r="P1238" s="25">
        <v>24033</v>
      </c>
      <c r="Q1238" s="25"/>
      <c r="R1238" s="25"/>
      <c r="S1238" s="25"/>
      <c r="T1238" s="25"/>
      <c r="U1238" s="25" t="s">
        <v>12</v>
      </c>
      <c r="V1238" s="25">
        <v>150.35499999985001</v>
      </c>
      <c r="W1238" s="25">
        <v>365</v>
      </c>
      <c r="X1238" s="25">
        <v>0.41193150684890401</v>
      </c>
      <c r="Y1238" s="25">
        <v>10472</v>
      </c>
      <c r="Z1238" s="27">
        <v>27687</v>
      </c>
      <c r="AA1238" s="28">
        <f t="shared" si="38"/>
        <v>3.4345947712418157E-3</v>
      </c>
      <c r="AC1238" t="str">
        <f t="shared" si="39"/>
        <v>2461025100-24033-VOC</v>
      </c>
      <c r="AD1238" t="str">
        <f>IF(COUNTIF('NP-NRModel-MAR-WILDFIRES Modifi'!V:V, AC1238)=0, "Missing", "")</f>
        <v/>
      </c>
    </row>
    <row r="1239" spans="1:30" hidden="1" x14ac:dyDescent="0.3">
      <c r="A1239" s="24">
        <v>2461025100</v>
      </c>
      <c r="B1239" s="40">
        <v>51013</v>
      </c>
      <c r="C1239" s="25"/>
      <c r="D1239" s="25"/>
      <c r="E1239" s="25"/>
      <c r="F1239" s="25"/>
      <c r="G1239" s="25" t="s">
        <v>12</v>
      </c>
      <c r="H1239" s="25">
        <v>8.1404435925718701</v>
      </c>
      <c r="I1239" s="25">
        <v>153</v>
      </c>
      <c r="J1239" s="25">
        <v>5.3205513676940298E-2</v>
      </c>
      <c r="K1239" s="25"/>
      <c r="L1239" s="25"/>
      <c r="M1239" s="25">
        <v>10472</v>
      </c>
      <c r="N1239" s="26">
        <v>65256</v>
      </c>
      <c r="O1239" s="24">
        <v>2461025100</v>
      </c>
      <c r="P1239" s="25">
        <v>51013</v>
      </c>
      <c r="Q1239" s="25"/>
      <c r="R1239" s="25"/>
      <c r="S1239" s="25"/>
      <c r="T1239" s="25"/>
      <c r="U1239" s="25" t="s">
        <v>12</v>
      </c>
      <c r="V1239" s="25">
        <v>15.4910599999845</v>
      </c>
      <c r="W1239" s="25">
        <v>365</v>
      </c>
      <c r="X1239" s="25">
        <v>4.2441260273930102E-2</v>
      </c>
      <c r="Y1239" s="25">
        <v>10472</v>
      </c>
      <c r="Z1239" s="27">
        <v>65256</v>
      </c>
      <c r="AA1239" s="28">
        <f t="shared" si="38"/>
        <v>3.4345947712418347E-3</v>
      </c>
      <c r="AC1239" t="str">
        <f t="shared" si="39"/>
        <v>2461025100-51013-VOC</v>
      </c>
      <c r="AD1239" t="str">
        <f>IF(COUNTIF('NP-NRModel-MAR-WILDFIRES Modifi'!V:V, AC1239)=0, "Missing", "")</f>
        <v/>
      </c>
    </row>
    <row r="1240" spans="1:30" hidden="1" x14ac:dyDescent="0.3">
      <c r="A1240" s="24">
        <v>2461025100</v>
      </c>
      <c r="B1240" s="40">
        <v>51059</v>
      </c>
      <c r="C1240" s="25"/>
      <c r="D1240" s="25"/>
      <c r="E1240" s="25"/>
      <c r="F1240" s="25"/>
      <c r="G1240" s="25" t="s">
        <v>12</v>
      </c>
      <c r="H1240" s="25">
        <v>60.0556522091399</v>
      </c>
      <c r="I1240" s="25">
        <v>153</v>
      </c>
      <c r="J1240" s="25">
        <v>0.39252060267411698</v>
      </c>
      <c r="K1240" s="25"/>
      <c r="L1240" s="25"/>
      <c r="M1240" s="25">
        <v>10472</v>
      </c>
      <c r="N1240" s="26">
        <v>65765</v>
      </c>
      <c r="O1240" s="24">
        <v>2461025100</v>
      </c>
      <c r="P1240" s="25">
        <v>51059</v>
      </c>
      <c r="Q1240" s="25"/>
      <c r="R1240" s="25"/>
      <c r="S1240" s="25"/>
      <c r="T1240" s="25"/>
      <c r="U1240" s="25" t="s">
        <v>12</v>
      </c>
      <c r="V1240" s="25">
        <v>114.28439999988601</v>
      </c>
      <c r="W1240" s="25">
        <v>365</v>
      </c>
      <c r="X1240" s="25">
        <v>0.31310794520516699</v>
      </c>
      <c r="Y1240" s="25">
        <v>10472</v>
      </c>
      <c r="Z1240" s="27">
        <v>65765</v>
      </c>
      <c r="AA1240" s="28">
        <f t="shared" si="38"/>
        <v>3.4345947712418187E-3</v>
      </c>
      <c r="AC1240" t="str">
        <f t="shared" si="39"/>
        <v>2461025100-51059-VOC</v>
      </c>
      <c r="AD1240" t="str">
        <f>IF(COUNTIF('NP-NRModel-MAR-WILDFIRES Modifi'!V:V, AC1240)=0, "Missing", "")</f>
        <v/>
      </c>
    </row>
    <row r="1241" spans="1:30" hidden="1" x14ac:dyDescent="0.3">
      <c r="A1241" s="24">
        <v>2461025100</v>
      </c>
      <c r="B1241" s="40">
        <v>51107</v>
      </c>
      <c r="C1241" s="25"/>
      <c r="D1241" s="25"/>
      <c r="E1241" s="25"/>
      <c r="F1241" s="25"/>
      <c r="G1241" s="25" t="s">
        <v>12</v>
      </c>
      <c r="H1241" s="25">
        <v>13.4440867936665</v>
      </c>
      <c r="I1241" s="25">
        <v>153</v>
      </c>
      <c r="J1241" s="25">
        <v>8.7869848324618194E-2</v>
      </c>
      <c r="K1241" s="25"/>
      <c r="L1241" s="25"/>
      <c r="M1241" s="25">
        <v>10472</v>
      </c>
      <c r="N1241" s="26">
        <v>66333</v>
      </c>
      <c r="O1241" s="24">
        <v>2461025100</v>
      </c>
      <c r="P1241" s="25">
        <v>51107</v>
      </c>
      <c r="Q1241" s="25"/>
      <c r="R1241" s="25"/>
      <c r="S1241" s="25"/>
      <c r="T1241" s="25"/>
      <c r="U1241" s="25" t="s">
        <v>12</v>
      </c>
      <c r="V1241" s="25">
        <v>25.583759999974301</v>
      </c>
      <c r="W1241" s="25">
        <v>365</v>
      </c>
      <c r="X1241" s="25">
        <v>7.0092493150614693E-2</v>
      </c>
      <c r="Y1241" s="25">
        <v>10472</v>
      </c>
      <c r="Z1241" s="27">
        <v>66333</v>
      </c>
      <c r="AA1241" s="28">
        <f t="shared" si="38"/>
        <v>3.4345947712418525E-3</v>
      </c>
      <c r="AC1241" t="str">
        <f t="shared" si="39"/>
        <v>2461025100-51107-VOC</v>
      </c>
      <c r="AD1241" t="str">
        <f>IF(COUNTIF('NP-NRModel-MAR-WILDFIRES Modifi'!V:V, AC1241)=0, "Missing", "")</f>
        <v/>
      </c>
    </row>
    <row r="1242" spans="1:30" hidden="1" x14ac:dyDescent="0.3">
      <c r="A1242" s="24">
        <v>2461025100</v>
      </c>
      <c r="B1242" s="40">
        <v>51153</v>
      </c>
      <c r="C1242" s="25"/>
      <c r="D1242" s="25"/>
      <c r="E1242" s="25"/>
      <c r="F1242" s="25"/>
      <c r="G1242" s="25" t="s">
        <v>12</v>
      </c>
      <c r="H1242" s="25">
        <v>22.5451158254475</v>
      </c>
      <c r="I1242" s="25">
        <v>153</v>
      </c>
      <c r="J1242" s="25">
        <v>0.14735369820553901</v>
      </c>
      <c r="K1242" s="25"/>
      <c r="L1242" s="25"/>
      <c r="M1242" s="25">
        <v>10472</v>
      </c>
      <c r="N1242" s="26">
        <v>66808</v>
      </c>
      <c r="O1242" s="24">
        <v>2461025100</v>
      </c>
      <c r="P1242" s="25">
        <v>51153</v>
      </c>
      <c r="Q1242" s="25"/>
      <c r="R1242" s="25"/>
      <c r="S1242" s="25"/>
      <c r="T1242" s="25"/>
      <c r="U1242" s="25" t="s">
        <v>12</v>
      </c>
      <c r="V1242" s="25">
        <v>42.9027899999572</v>
      </c>
      <c r="W1242" s="25">
        <v>365</v>
      </c>
      <c r="X1242" s="25">
        <v>0.117541890410841</v>
      </c>
      <c r="Y1242" s="25">
        <v>10472</v>
      </c>
      <c r="Z1242" s="27">
        <v>66808</v>
      </c>
      <c r="AA1242" s="28">
        <f t="shared" si="38"/>
        <v>3.4345947712418239E-3</v>
      </c>
      <c r="AC1242" t="str">
        <f t="shared" si="39"/>
        <v>2461025100-51153-VOC</v>
      </c>
      <c r="AD1242" t="str">
        <f>IF(COUNTIF('NP-NRModel-MAR-WILDFIRES Modifi'!V:V, AC1242)=0, "Missing", "")</f>
        <v/>
      </c>
    </row>
    <row r="1243" spans="1:30" hidden="1" x14ac:dyDescent="0.3">
      <c r="A1243" s="24">
        <v>2461025100</v>
      </c>
      <c r="B1243" s="40">
        <v>51510</v>
      </c>
      <c r="C1243" s="25"/>
      <c r="D1243" s="25"/>
      <c r="E1243" s="25"/>
      <c r="F1243" s="25"/>
      <c r="G1243" s="25" t="s">
        <v>12</v>
      </c>
      <c r="H1243" s="25">
        <v>3.9512638439040502</v>
      </c>
      <c r="I1243" s="25">
        <v>153</v>
      </c>
      <c r="J1243" s="25">
        <v>2.5825253881725799E-2</v>
      </c>
      <c r="K1243" s="25"/>
      <c r="L1243" s="25"/>
      <c r="M1243" s="25">
        <v>10472</v>
      </c>
      <c r="N1243" s="26">
        <v>67361</v>
      </c>
      <c r="O1243" s="24">
        <v>2461025100</v>
      </c>
      <c r="P1243" s="25">
        <v>51510</v>
      </c>
      <c r="Q1243" s="25"/>
      <c r="R1243" s="25"/>
      <c r="S1243" s="25"/>
      <c r="T1243" s="25"/>
      <c r="U1243" s="25" t="s">
        <v>12</v>
      </c>
      <c r="V1243" s="25">
        <v>7.5191559999924404</v>
      </c>
      <c r="W1243" s="25">
        <v>365</v>
      </c>
      <c r="X1243" s="25">
        <v>2.0600427397239499E-2</v>
      </c>
      <c r="Y1243" s="25">
        <v>10472</v>
      </c>
      <c r="Z1243" s="27">
        <v>67361</v>
      </c>
      <c r="AA1243" s="28">
        <f t="shared" si="38"/>
        <v>3.4345947712418473E-3</v>
      </c>
      <c r="AC1243" t="str">
        <f t="shared" si="39"/>
        <v>2461025100-51510-VOC</v>
      </c>
      <c r="AD1243" t="str">
        <f>IF(COUNTIF('NP-NRModel-MAR-WILDFIRES Modifi'!V:V, AC1243)=0, "Missing", "")</f>
        <v/>
      </c>
    </row>
    <row r="1244" spans="1:30" hidden="1" x14ac:dyDescent="0.3">
      <c r="A1244" s="24">
        <v>2461025100</v>
      </c>
      <c r="B1244" s="40">
        <v>51600</v>
      </c>
      <c r="C1244" s="25"/>
      <c r="D1244" s="25"/>
      <c r="E1244" s="25"/>
      <c r="F1244" s="25"/>
      <c r="G1244" s="25" t="s">
        <v>12</v>
      </c>
      <c r="H1244" s="25">
        <v>0.768576077432231</v>
      </c>
      <c r="I1244" s="25">
        <v>153</v>
      </c>
      <c r="J1244" s="25">
        <v>5.0233730551126196E-3</v>
      </c>
      <c r="K1244" s="25"/>
      <c r="L1244" s="25"/>
      <c r="M1244" s="25">
        <v>10472</v>
      </c>
      <c r="N1244" s="26">
        <v>67562</v>
      </c>
      <c r="O1244" s="24">
        <v>2461025100</v>
      </c>
      <c r="P1244" s="25">
        <v>51600</v>
      </c>
      <c r="Q1244" s="25"/>
      <c r="R1244" s="25"/>
      <c r="S1244" s="25"/>
      <c r="T1244" s="25"/>
      <c r="U1244" s="25" t="s">
        <v>12</v>
      </c>
      <c r="V1244" s="25">
        <v>1.46258099999852</v>
      </c>
      <c r="W1244" s="25">
        <v>365</v>
      </c>
      <c r="X1244" s="25">
        <v>4.0070712328726804E-3</v>
      </c>
      <c r="Y1244" s="25">
        <v>10472</v>
      </c>
      <c r="Z1244" s="27">
        <v>67562</v>
      </c>
      <c r="AA1244" s="28">
        <f t="shared" si="38"/>
        <v>3.4345947712418681E-3</v>
      </c>
      <c r="AC1244" t="str">
        <f t="shared" si="39"/>
        <v>2461025100-51600-VOC</v>
      </c>
      <c r="AD1244" t="str">
        <f>IF(COUNTIF('NP-NRModel-MAR-WILDFIRES Modifi'!V:V, AC1244)=0, "Missing", "")</f>
        <v/>
      </c>
    </row>
    <row r="1245" spans="1:30" hidden="1" x14ac:dyDescent="0.3">
      <c r="A1245" s="24">
        <v>2461025100</v>
      </c>
      <c r="B1245" s="40">
        <v>51610</v>
      </c>
      <c r="C1245" s="25"/>
      <c r="D1245" s="25"/>
      <c r="E1245" s="25"/>
      <c r="F1245" s="25"/>
      <c r="G1245" s="25" t="s">
        <v>12</v>
      </c>
      <c r="H1245" s="25">
        <v>0.22543386953477401</v>
      </c>
      <c r="I1245" s="25">
        <v>153</v>
      </c>
      <c r="J1245" s="25">
        <v>1.4734239838874101E-3</v>
      </c>
      <c r="K1245" s="25"/>
      <c r="L1245" s="25"/>
      <c r="M1245" s="25">
        <v>10472</v>
      </c>
      <c r="N1245" s="26">
        <v>67583</v>
      </c>
      <c r="O1245" s="24">
        <v>2461025100</v>
      </c>
      <c r="P1245" s="25">
        <v>51610</v>
      </c>
      <c r="Q1245" s="25"/>
      <c r="R1245" s="25"/>
      <c r="S1245" s="25"/>
      <c r="T1245" s="25"/>
      <c r="U1245" s="25" t="s">
        <v>12</v>
      </c>
      <c r="V1245" s="25">
        <v>0.42899499999956903</v>
      </c>
      <c r="W1245" s="25">
        <v>365</v>
      </c>
      <c r="X1245" s="25">
        <v>1.1753287671221E-3</v>
      </c>
      <c r="Y1245" s="25">
        <v>10472</v>
      </c>
      <c r="Z1245" s="27">
        <v>67583</v>
      </c>
      <c r="AA1245" s="28">
        <f t="shared" si="38"/>
        <v>3.4345947712418334E-3</v>
      </c>
      <c r="AC1245" t="str">
        <f t="shared" si="39"/>
        <v>2461025100-51610-VOC</v>
      </c>
      <c r="AD1245" t="str">
        <f>IF(COUNTIF('NP-NRModel-MAR-WILDFIRES Modifi'!V:V, AC1245)=0, "Missing", "")</f>
        <v/>
      </c>
    </row>
    <row r="1246" spans="1:30" hidden="1" x14ac:dyDescent="0.3">
      <c r="A1246" s="24">
        <v>2461025100</v>
      </c>
      <c r="B1246" s="40">
        <v>51683</v>
      </c>
      <c r="C1246" s="25"/>
      <c r="D1246" s="25"/>
      <c r="E1246" s="25"/>
      <c r="F1246" s="25"/>
      <c r="G1246" s="25" t="s">
        <v>12</v>
      </c>
      <c r="H1246" s="25">
        <v>0.72640999361927405</v>
      </c>
      <c r="I1246" s="25">
        <v>153</v>
      </c>
      <c r="J1246" s="25">
        <v>4.7477777360736802E-3</v>
      </c>
      <c r="K1246" s="25"/>
      <c r="L1246" s="25"/>
      <c r="M1246" s="25">
        <v>10472</v>
      </c>
      <c r="N1246" s="26">
        <v>67788</v>
      </c>
      <c r="O1246" s="24">
        <v>2461025100</v>
      </c>
      <c r="P1246" s="25">
        <v>51683</v>
      </c>
      <c r="Q1246" s="25"/>
      <c r="R1246" s="25"/>
      <c r="S1246" s="25"/>
      <c r="T1246" s="25"/>
      <c r="U1246" s="25" t="s">
        <v>12</v>
      </c>
      <c r="V1246" s="25">
        <v>1.3823399999986199</v>
      </c>
      <c r="W1246" s="25">
        <v>365</v>
      </c>
      <c r="X1246" s="25">
        <v>3.7872328767085402E-3</v>
      </c>
      <c r="Y1246" s="25">
        <v>10472</v>
      </c>
      <c r="Z1246" s="27">
        <v>67788</v>
      </c>
      <c r="AA1246" s="28">
        <f t="shared" si="38"/>
        <v>3.4345947712418222E-3</v>
      </c>
      <c r="AC1246" t="str">
        <f t="shared" si="39"/>
        <v>2461025100-51683-VOC</v>
      </c>
      <c r="AD1246" t="str">
        <f>IF(COUNTIF('NP-NRModel-MAR-WILDFIRES Modifi'!V:V, AC1246)=0, "Missing", "")</f>
        <v/>
      </c>
    </row>
    <row r="1247" spans="1:30" hidden="1" x14ac:dyDescent="0.3">
      <c r="A1247" s="24">
        <v>2461025100</v>
      </c>
      <c r="B1247" s="40">
        <v>51685</v>
      </c>
      <c r="C1247" s="25"/>
      <c r="D1247" s="25"/>
      <c r="E1247" s="25"/>
      <c r="F1247" s="25"/>
      <c r="G1247" s="25" t="s">
        <v>12</v>
      </c>
      <c r="H1247" s="25">
        <v>0.114032769239386</v>
      </c>
      <c r="I1247" s="25">
        <v>153</v>
      </c>
      <c r="J1247" s="25">
        <v>7.4531221725088897E-4</v>
      </c>
      <c r="K1247" s="25"/>
      <c r="L1247" s="25"/>
      <c r="M1247" s="25">
        <v>10472</v>
      </c>
      <c r="N1247" s="26">
        <v>67810</v>
      </c>
      <c r="O1247" s="24">
        <v>2461025100</v>
      </c>
      <c r="P1247" s="25">
        <v>51685</v>
      </c>
      <c r="Q1247" s="25"/>
      <c r="R1247" s="25"/>
      <c r="S1247" s="25"/>
      <c r="T1247" s="25"/>
      <c r="U1247" s="25" t="s">
        <v>12</v>
      </c>
      <c r="V1247" s="25">
        <v>0.21700149999978199</v>
      </c>
      <c r="W1247" s="25">
        <v>365</v>
      </c>
      <c r="X1247" s="25">
        <v>5.9452465753364995E-4</v>
      </c>
      <c r="Y1247" s="25">
        <v>10472</v>
      </c>
      <c r="Z1247" s="27">
        <v>67810</v>
      </c>
      <c r="AA1247" s="28">
        <f t="shared" si="38"/>
        <v>3.4345947712418473E-3</v>
      </c>
      <c r="AC1247" t="str">
        <f t="shared" si="39"/>
        <v>2461025100-51685-VOC</v>
      </c>
      <c r="AD1247" t="str">
        <f>IF(COUNTIF('NP-NRModel-MAR-WILDFIRES Modifi'!V:V, AC1247)=0, "Missing", "")</f>
        <v/>
      </c>
    </row>
    <row r="1248" spans="1:30" hidden="1" x14ac:dyDescent="0.3">
      <c r="A1248" s="24">
        <v>2461025200</v>
      </c>
      <c r="B1248" s="40">
        <v>24009</v>
      </c>
      <c r="C1248" s="25"/>
      <c r="D1248" s="25"/>
      <c r="E1248" s="25"/>
      <c r="F1248" s="25"/>
      <c r="G1248" s="25" t="s">
        <v>12</v>
      </c>
      <c r="H1248" s="25">
        <v>1.1477229553828501</v>
      </c>
      <c r="I1248" s="25">
        <v>153</v>
      </c>
      <c r="J1248" s="25">
        <v>7.5014572247245103E-3</v>
      </c>
      <c r="K1248" s="25"/>
      <c r="L1248" s="25"/>
      <c r="M1248" s="25">
        <v>10472</v>
      </c>
      <c r="N1248" s="26">
        <v>27376</v>
      </c>
      <c r="O1248" s="24">
        <v>2461025200</v>
      </c>
      <c r="P1248" s="25">
        <v>24009</v>
      </c>
      <c r="Q1248" s="25"/>
      <c r="R1248" s="25"/>
      <c r="S1248" s="25"/>
      <c r="T1248" s="25"/>
      <c r="U1248" s="25" t="s">
        <v>12</v>
      </c>
      <c r="V1248" s="25">
        <v>2.1840879999978</v>
      </c>
      <c r="W1248" s="25">
        <v>365</v>
      </c>
      <c r="X1248" s="25">
        <v>5.9838027397200204E-3</v>
      </c>
      <c r="Y1248" s="25">
        <v>10472</v>
      </c>
      <c r="Z1248" s="27">
        <v>27376</v>
      </c>
      <c r="AA1248" s="28">
        <f t="shared" si="38"/>
        <v>3.4345947712418486E-3</v>
      </c>
      <c r="AC1248" t="str">
        <f t="shared" si="39"/>
        <v>2461025200-24009-VOC</v>
      </c>
      <c r="AD1248" t="str">
        <f>IF(COUNTIF('NP-NRModel-MAR-WILDFIRES Modifi'!V:V, AC1248)=0, "Missing", "")</f>
        <v/>
      </c>
    </row>
    <row r="1249" spans="1:30" hidden="1" x14ac:dyDescent="0.3">
      <c r="A1249" s="24">
        <v>2461025200</v>
      </c>
      <c r="B1249" s="40">
        <v>24017</v>
      </c>
      <c r="C1249" s="25"/>
      <c r="D1249" s="25"/>
      <c r="E1249" s="25"/>
      <c r="F1249" s="25"/>
      <c r="G1249" s="25" t="s">
        <v>12</v>
      </c>
      <c r="H1249" s="25">
        <v>2.0170749273969801</v>
      </c>
      <c r="I1249" s="25">
        <v>153</v>
      </c>
      <c r="J1249" s="25">
        <v>1.31834962574966E-2</v>
      </c>
      <c r="K1249" s="25"/>
      <c r="L1249" s="25"/>
      <c r="M1249" s="25">
        <v>10472</v>
      </c>
      <c r="N1249" s="26">
        <v>27478</v>
      </c>
      <c r="O1249" s="24">
        <v>2461025200</v>
      </c>
      <c r="P1249" s="25">
        <v>24017</v>
      </c>
      <c r="Q1249" s="25"/>
      <c r="R1249" s="25"/>
      <c r="S1249" s="25"/>
      <c r="T1249" s="25"/>
      <c r="U1249" s="25" t="s">
        <v>12</v>
      </c>
      <c r="V1249" s="25">
        <v>3.83844299999617</v>
      </c>
      <c r="W1249" s="25">
        <v>365</v>
      </c>
      <c r="X1249" s="25">
        <v>1.0516282191770299E-2</v>
      </c>
      <c r="Y1249" s="25">
        <v>10472</v>
      </c>
      <c r="Z1249" s="27">
        <v>27478</v>
      </c>
      <c r="AA1249" s="28">
        <f t="shared" si="38"/>
        <v>3.434594771241817E-3</v>
      </c>
      <c r="AC1249" t="str">
        <f t="shared" si="39"/>
        <v>2461025200-24017-VOC</v>
      </c>
      <c r="AD1249" t="str">
        <f>IF(COUNTIF('NP-NRModel-MAR-WILDFIRES Modifi'!V:V, AC1249)=0, "Missing", "")</f>
        <v/>
      </c>
    </row>
    <row r="1250" spans="1:30" hidden="1" x14ac:dyDescent="0.3">
      <c r="A1250" s="24">
        <v>2461025200</v>
      </c>
      <c r="B1250" s="40">
        <v>24021</v>
      </c>
      <c r="C1250" s="25"/>
      <c r="D1250" s="25"/>
      <c r="E1250" s="25"/>
      <c r="F1250" s="25"/>
      <c r="G1250" s="25" t="s">
        <v>12</v>
      </c>
      <c r="H1250" s="25">
        <v>5.9113443260140999</v>
      </c>
      <c r="I1250" s="25">
        <v>153</v>
      </c>
      <c r="J1250" s="25">
        <v>3.86362374249287E-2</v>
      </c>
      <c r="K1250" s="25"/>
      <c r="L1250" s="25"/>
      <c r="M1250" s="25">
        <v>10472</v>
      </c>
      <c r="N1250" s="26">
        <v>27527</v>
      </c>
      <c r="O1250" s="24">
        <v>2461025200</v>
      </c>
      <c r="P1250" s="25">
        <v>24021</v>
      </c>
      <c r="Q1250" s="25"/>
      <c r="R1250" s="25"/>
      <c r="S1250" s="25"/>
      <c r="T1250" s="25"/>
      <c r="U1250" s="25" t="s">
        <v>12</v>
      </c>
      <c r="V1250" s="25">
        <v>11.249139999988699</v>
      </c>
      <c r="W1250" s="25">
        <v>365</v>
      </c>
      <c r="X1250" s="25">
        <v>3.08195616438048E-2</v>
      </c>
      <c r="Y1250" s="25">
        <v>10472</v>
      </c>
      <c r="Z1250" s="27">
        <v>27527</v>
      </c>
      <c r="AA1250" s="28">
        <f t="shared" si="38"/>
        <v>3.4345947712418473E-3</v>
      </c>
      <c r="AC1250" t="str">
        <f t="shared" si="39"/>
        <v>2461025200-24021-VOC</v>
      </c>
      <c r="AD1250" t="str">
        <f>IF(COUNTIF('NP-NRModel-MAR-WILDFIRES Modifi'!V:V, AC1250)=0, "Missing", "")</f>
        <v/>
      </c>
    </row>
    <row r="1251" spans="1:30" hidden="1" x14ac:dyDescent="0.3">
      <c r="A1251" s="24">
        <v>2461025200</v>
      </c>
      <c r="B1251" s="40">
        <v>24031</v>
      </c>
      <c r="C1251" s="25"/>
      <c r="D1251" s="25"/>
      <c r="E1251" s="25"/>
      <c r="F1251" s="25"/>
      <c r="G1251" s="25" t="s">
        <v>12</v>
      </c>
      <c r="H1251" s="25">
        <v>13.7226453780362</v>
      </c>
      <c r="I1251" s="25">
        <v>153</v>
      </c>
      <c r="J1251" s="25">
        <v>8.9690492666903807E-2</v>
      </c>
      <c r="K1251" s="25"/>
      <c r="L1251" s="25"/>
      <c r="M1251" s="25">
        <v>10472</v>
      </c>
      <c r="N1251" s="26">
        <v>27659</v>
      </c>
      <c r="O1251" s="24">
        <v>2461025200</v>
      </c>
      <c r="P1251" s="25">
        <v>24031</v>
      </c>
      <c r="Q1251" s="25"/>
      <c r="R1251" s="25"/>
      <c r="S1251" s="25"/>
      <c r="T1251" s="25"/>
      <c r="U1251" s="25" t="s">
        <v>12</v>
      </c>
      <c r="V1251" s="25">
        <v>26.113849999973699</v>
      </c>
      <c r="W1251" s="25">
        <v>365</v>
      </c>
      <c r="X1251" s="25">
        <v>7.1544794520476102E-2</v>
      </c>
      <c r="Y1251" s="25">
        <v>10472</v>
      </c>
      <c r="Z1251" s="27">
        <v>27659</v>
      </c>
      <c r="AA1251" s="28">
        <f t="shared" si="38"/>
        <v>3.434594771241856E-3</v>
      </c>
      <c r="AC1251" t="str">
        <f t="shared" si="39"/>
        <v>2461025200-24031-VOC</v>
      </c>
      <c r="AD1251" t="str">
        <f>IF(COUNTIF('NP-NRModel-MAR-WILDFIRES Modifi'!V:V, AC1251)=0, "Missing", "")</f>
        <v/>
      </c>
    </row>
    <row r="1252" spans="1:30" hidden="1" x14ac:dyDescent="0.3">
      <c r="A1252" s="24">
        <v>2461025200</v>
      </c>
      <c r="B1252" s="40">
        <v>24033</v>
      </c>
      <c r="C1252" s="25"/>
      <c r="D1252" s="25"/>
      <c r="E1252" s="25"/>
      <c r="F1252" s="25"/>
      <c r="G1252" s="25" t="s">
        <v>12</v>
      </c>
      <c r="H1252" s="25">
        <v>16.941216434013</v>
      </c>
      <c r="I1252" s="25">
        <v>153</v>
      </c>
      <c r="J1252" s="25">
        <v>0.11072690479747101</v>
      </c>
      <c r="K1252" s="25"/>
      <c r="L1252" s="25"/>
      <c r="M1252" s="25">
        <v>10472</v>
      </c>
      <c r="N1252" s="26">
        <v>27688</v>
      </c>
      <c r="O1252" s="24">
        <v>2461025200</v>
      </c>
      <c r="P1252" s="25">
        <v>24033</v>
      </c>
      <c r="Q1252" s="25"/>
      <c r="R1252" s="25"/>
      <c r="S1252" s="25"/>
      <c r="T1252" s="25"/>
      <c r="U1252" s="25" t="s">
        <v>12</v>
      </c>
      <c r="V1252" s="25">
        <v>32.238709999967597</v>
      </c>
      <c r="W1252" s="25">
        <v>365</v>
      </c>
      <c r="X1252" s="25">
        <v>8.8325232876623694E-2</v>
      </c>
      <c r="Y1252" s="25">
        <v>10472</v>
      </c>
      <c r="Z1252" s="27">
        <v>27688</v>
      </c>
      <c r="AA1252" s="28">
        <f t="shared" si="38"/>
        <v>3.4345947712418486E-3</v>
      </c>
      <c r="AC1252" t="str">
        <f t="shared" si="39"/>
        <v>2461025200-24033-VOC</v>
      </c>
      <c r="AD1252" t="str">
        <f>IF(COUNTIF('NP-NRModel-MAR-WILDFIRES Modifi'!V:V, AC1252)=0, "Missing", "")</f>
        <v/>
      </c>
    </row>
    <row r="1253" spans="1:30" hidden="1" x14ac:dyDescent="0.3">
      <c r="A1253" s="24">
        <v>2461025200</v>
      </c>
      <c r="B1253" s="40">
        <v>51013</v>
      </c>
      <c r="C1253" s="25"/>
      <c r="D1253" s="25"/>
      <c r="E1253" s="25"/>
      <c r="F1253" s="25"/>
      <c r="G1253" s="25" t="s">
        <v>12</v>
      </c>
      <c r="H1253" s="25">
        <v>9.82726035778016</v>
      </c>
      <c r="I1253" s="25">
        <v>153</v>
      </c>
      <c r="J1253" s="25">
        <v>6.4230459854772298E-2</v>
      </c>
      <c r="K1253" s="25"/>
      <c r="L1253" s="25"/>
      <c r="M1253" s="25">
        <v>10472</v>
      </c>
      <c r="N1253" s="26">
        <v>65257</v>
      </c>
      <c r="O1253" s="24">
        <v>2461025200</v>
      </c>
      <c r="P1253" s="25">
        <v>51013</v>
      </c>
      <c r="Q1253" s="25"/>
      <c r="R1253" s="25"/>
      <c r="S1253" s="25"/>
      <c r="T1253" s="25"/>
      <c r="U1253" s="25" t="s">
        <v>12</v>
      </c>
      <c r="V1253" s="25">
        <v>18.701029999981198</v>
      </c>
      <c r="W1253" s="25">
        <v>365</v>
      </c>
      <c r="X1253" s="25">
        <v>5.1235698630085598E-2</v>
      </c>
      <c r="Y1253" s="25">
        <v>10472</v>
      </c>
      <c r="Z1253" s="27">
        <v>65257</v>
      </c>
      <c r="AA1253" s="28">
        <f t="shared" si="38"/>
        <v>3.4345947712418447E-3</v>
      </c>
      <c r="AC1253" t="str">
        <f t="shared" si="39"/>
        <v>2461025200-51013-VOC</v>
      </c>
      <c r="AD1253" t="str">
        <f>IF(COUNTIF('NP-NRModel-MAR-WILDFIRES Modifi'!V:V, AC1253)=0, "Missing", "")</f>
        <v/>
      </c>
    </row>
    <row r="1254" spans="1:30" hidden="1" x14ac:dyDescent="0.3">
      <c r="A1254" s="24">
        <v>2461025200</v>
      </c>
      <c r="B1254" s="40">
        <v>51059</v>
      </c>
      <c r="C1254" s="25"/>
      <c r="D1254" s="25"/>
      <c r="E1254" s="25"/>
      <c r="F1254" s="25"/>
      <c r="G1254" s="25" t="s">
        <v>12</v>
      </c>
      <c r="H1254" s="25">
        <v>72.500009590027503</v>
      </c>
      <c r="I1254" s="25">
        <v>153</v>
      </c>
      <c r="J1254" s="25">
        <v>0.47385627183024498</v>
      </c>
      <c r="K1254" s="25"/>
      <c r="L1254" s="25"/>
      <c r="M1254" s="25">
        <v>10472</v>
      </c>
      <c r="N1254" s="26">
        <v>65766</v>
      </c>
      <c r="O1254" s="24">
        <v>2461025200</v>
      </c>
      <c r="P1254" s="25">
        <v>51059</v>
      </c>
      <c r="Q1254" s="25"/>
      <c r="R1254" s="25"/>
      <c r="S1254" s="25"/>
      <c r="T1254" s="25"/>
      <c r="U1254" s="25" t="s">
        <v>12</v>
      </c>
      <c r="V1254" s="25">
        <v>137.96569999986201</v>
      </c>
      <c r="W1254" s="25">
        <v>365</v>
      </c>
      <c r="X1254" s="25">
        <v>0.37798821917770498</v>
      </c>
      <c r="Y1254" s="25">
        <v>10472</v>
      </c>
      <c r="Z1254" s="27">
        <v>65766</v>
      </c>
      <c r="AA1254" s="28">
        <f t="shared" si="38"/>
        <v>3.43459477124183E-3</v>
      </c>
      <c r="AC1254" t="str">
        <f t="shared" si="39"/>
        <v>2461025200-51059-VOC</v>
      </c>
      <c r="AD1254" t="str">
        <f>IF(COUNTIF('NP-NRModel-MAR-WILDFIRES Modifi'!V:V, AC1254)=0, "Missing", "")</f>
        <v/>
      </c>
    </row>
    <row r="1255" spans="1:30" hidden="1" x14ac:dyDescent="0.3">
      <c r="A1255" s="24">
        <v>2461025200</v>
      </c>
      <c r="B1255" s="40">
        <v>51107</v>
      </c>
      <c r="C1255" s="25"/>
      <c r="D1255" s="25"/>
      <c r="E1255" s="25"/>
      <c r="F1255" s="25"/>
      <c r="G1255" s="25" t="s">
        <v>12</v>
      </c>
      <c r="H1255" s="25">
        <v>16.229888089493699</v>
      </c>
      <c r="I1255" s="25">
        <v>153</v>
      </c>
      <c r="J1255" s="25">
        <v>0.106077699931331</v>
      </c>
      <c r="K1255" s="25"/>
      <c r="L1255" s="25"/>
      <c r="M1255" s="25">
        <v>10472</v>
      </c>
      <c r="N1255" s="26">
        <v>66334</v>
      </c>
      <c r="O1255" s="24">
        <v>2461025200</v>
      </c>
      <c r="P1255" s="25">
        <v>51107</v>
      </c>
      <c r="Q1255" s="25"/>
      <c r="R1255" s="25"/>
      <c r="S1255" s="25"/>
      <c r="T1255" s="25"/>
      <c r="U1255" s="25" t="s">
        <v>12</v>
      </c>
      <c r="V1255" s="25">
        <v>30.8850699999692</v>
      </c>
      <c r="W1255" s="25">
        <v>365</v>
      </c>
      <c r="X1255" s="25">
        <v>8.4616630136902002E-2</v>
      </c>
      <c r="Y1255" s="25">
        <v>10472</v>
      </c>
      <c r="Z1255" s="27">
        <v>66334</v>
      </c>
      <c r="AA1255" s="28">
        <f t="shared" si="38"/>
        <v>3.4345947712417935E-3</v>
      </c>
      <c r="AC1255" t="str">
        <f t="shared" si="39"/>
        <v>2461025200-51107-VOC</v>
      </c>
      <c r="AD1255" t="str">
        <f>IF(COUNTIF('NP-NRModel-MAR-WILDFIRES Modifi'!V:V, AC1255)=0, "Missing", "")</f>
        <v/>
      </c>
    </row>
    <row r="1256" spans="1:30" hidden="1" x14ac:dyDescent="0.3">
      <c r="A1256" s="24">
        <v>2461025200</v>
      </c>
      <c r="B1256" s="40">
        <v>51153</v>
      </c>
      <c r="C1256" s="25"/>
      <c r="D1256" s="25"/>
      <c r="E1256" s="25"/>
      <c r="F1256" s="25"/>
      <c r="G1256" s="25" t="s">
        <v>12</v>
      </c>
      <c r="H1256" s="25">
        <v>27.216774870092799</v>
      </c>
      <c r="I1256" s="25">
        <v>153</v>
      </c>
      <c r="J1256" s="25">
        <v>0.17788741745158701</v>
      </c>
      <c r="K1256" s="25"/>
      <c r="L1256" s="25"/>
      <c r="M1256" s="25">
        <v>10472</v>
      </c>
      <c r="N1256" s="26">
        <v>66809</v>
      </c>
      <c r="O1256" s="24">
        <v>2461025200</v>
      </c>
      <c r="P1256" s="25">
        <v>51153</v>
      </c>
      <c r="Q1256" s="25"/>
      <c r="R1256" s="25"/>
      <c r="S1256" s="25"/>
      <c r="T1256" s="25"/>
      <c r="U1256" s="25" t="s">
        <v>12</v>
      </c>
      <c r="V1256" s="25">
        <v>51.7928399999482</v>
      </c>
      <c r="W1256" s="25">
        <v>365</v>
      </c>
      <c r="X1256" s="25">
        <v>0.14189819178068</v>
      </c>
      <c r="Y1256" s="25">
        <v>10472</v>
      </c>
      <c r="Z1256" s="27">
        <v>66809</v>
      </c>
      <c r="AA1256" s="28">
        <f t="shared" si="38"/>
        <v>3.4345947712418343E-3</v>
      </c>
      <c r="AC1256" t="str">
        <f t="shared" si="39"/>
        <v>2461025200-51153-VOC</v>
      </c>
      <c r="AD1256" t="str">
        <f>IF(COUNTIF('NP-NRModel-MAR-WILDFIRES Modifi'!V:V, AC1256)=0, "Missing", "")</f>
        <v/>
      </c>
    </row>
    <row r="1257" spans="1:30" hidden="1" x14ac:dyDescent="0.3">
      <c r="A1257" s="24">
        <v>2461025200</v>
      </c>
      <c r="B1257" s="40">
        <v>51510</v>
      </c>
      <c r="C1257" s="25"/>
      <c r="D1257" s="25"/>
      <c r="E1257" s="25"/>
      <c r="F1257" s="25"/>
      <c r="G1257" s="25" t="s">
        <v>12</v>
      </c>
      <c r="H1257" s="25">
        <v>4.77002082438523</v>
      </c>
      <c r="I1257" s="25">
        <v>153</v>
      </c>
      <c r="J1257" s="25">
        <v>3.1176606695328301E-2</v>
      </c>
      <c r="K1257" s="25"/>
      <c r="L1257" s="25"/>
      <c r="M1257" s="25">
        <v>10472</v>
      </c>
      <c r="N1257" s="26">
        <v>67362</v>
      </c>
      <c r="O1257" s="24">
        <v>2461025200</v>
      </c>
      <c r="P1257" s="25">
        <v>51510</v>
      </c>
      <c r="Q1257" s="25"/>
      <c r="R1257" s="25"/>
      <c r="S1257" s="25"/>
      <c r="T1257" s="25"/>
      <c r="U1257" s="25" t="s">
        <v>12</v>
      </c>
      <c r="V1257" s="25">
        <v>9.0772299999909496</v>
      </c>
      <c r="W1257" s="25">
        <v>365</v>
      </c>
      <c r="X1257" s="25">
        <v>2.48691232876464E-2</v>
      </c>
      <c r="Y1257" s="25">
        <v>10472</v>
      </c>
      <c r="Z1257" s="27">
        <v>67362</v>
      </c>
      <c r="AA1257" s="28">
        <f t="shared" si="38"/>
        <v>3.43459477124182E-3</v>
      </c>
      <c r="AC1257" t="str">
        <f t="shared" si="39"/>
        <v>2461025200-51510-VOC</v>
      </c>
      <c r="AD1257" t="str">
        <f>IF(COUNTIF('NP-NRModel-MAR-WILDFIRES Modifi'!V:V, AC1257)=0, "Missing", "")</f>
        <v/>
      </c>
    </row>
    <row r="1258" spans="1:30" hidden="1" x14ac:dyDescent="0.3">
      <c r="A1258" s="24">
        <v>2461025200</v>
      </c>
      <c r="B1258" s="40">
        <v>51600</v>
      </c>
      <c r="C1258" s="25"/>
      <c r="D1258" s="25"/>
      <c r="E1258" s="25"/>
      <c r="F1258" s="25"/>
      <c r="G1258" s="25" t="s">
        <v>12</v>
      </c>
      <c r="H1258" s="25">
        <v>0.92783566446307197</v>
      </c>
      <c r="I1258" s="25">
        <v>153</v>
      </c>
      <c r="J1258" s="25">
        <v>6.0642853886475299E-3</v>
      </c>
      <c r="K1258" s="25"/>
      <c r="L1258" s="25"/>
      <c r="M1258" s="25">
        <v>10472</v>
      </c>
      <c r="N1258" s="26">
        <v>67563</v>
      </c>
      <c r="O1258" s="24">
        <v>2461025200</v>
      </c>
      <c r="P1258" s="25">
        <v>51600</v>
      </c>
      <c r="Q1258" s="25"/>
      <c r="R1258" s="25"/>
      <c r="S1258" s="25"/>
      <c r="T1258" s="25"/>
      <c r="U1258" s="25" t="s">
        <v>12</v>
      </c>
      <c r="V1258" s="25">
        <v>1.76564799999824</v>
      </c>
      <c r="W1258" s="25">
        <v>365</v>
      </c>
      <c r="X1258" s="25">
        <v>4.8373917808171001E-3</v>
      </c>
      <c r="Y1258" s="25">
        <v>10472</v>
      </c>
      <c r="Z1258" s="27">
        <v>67563</v>
      </c>
      <c r="AA1258" s="28">
        <f t="shared" si="38"/>
        <v>3.4345947712418187E-3</v>
      </c>
      <c r="AC1258" t="str">
        <f t="shared" si="39"/>
        <v>2461025200-51600-VOC</v>
      </c>
      <c r="AD1258" t="str">
        <f>IF(COUNTIF('NP-NRModel-MAR-WILDFIRES Modifi'!V:V, AC1258)=0, "Missing", "")</f>
        <v/>
      </c>
    </row>
    <row r="1259" spans="1:30" hidden="1" x14ac:dyDescent="0.3">
      <c r="A1259" s="24">
        <v>2461025200</v>
      </c>
      <c r="B1259" s="40">
        <v>51610</v>
      </c>
      <c r="C1259" s="25"/>
      <c r="D1259" s="25"/>
      <c r="E1259" s="25"/>
      <c r="F1259" s="25"/>
      <c r="G1259" s="25" t="s">
        <v>12</v>
      </c>
      <c r="H1259" s="25">
        <v>0.27214693917812699</v>
      </c>
      <c r="I1259" s="25">
        <v>153</v>
      </c>
      <c r="J1259" s="25">
        <v>1.7787381645629199E-3</v>
      </c>
      <c r="K1259" s="25"/>
      <c r="L1259" s="25"/>
      <c r="M1259" s="25">
        <v>10472</v>
      </c>
      <c r="N1259" s="26">
        <v>67584</v>
      </c>
      <c r="O1259" s="24">
        <v>2461025200</v>
      </c>
      <c r="P1259" s="25">
        <v>51610</v>
      </c>
      <c r="Q1259" s="25"/>
      <c r="R1259" s="25"/>
      <c r="S1259" s="25"/>
      <c r="T1259" s="25"/>
      <c r="U1259" s="25" t="s">
        <v>12</v>
      </c>
      <c r="V1259" s="25">
        <v>0.51788879999948201</v>
      </c>
      <c r="W1259" s="25">
        <v>365</v>
      </c>
      <c r="X1259" s="25">
        <v>1.4188734246561099E-3</v>
      </c>
      <c r="Y1259" s="25">
        <v>10472</v>
      </c>
      <c r="Z1259" s="27">
        <v>67584</v>
      </c>
      <c r="AA1259" s="28">
        <f t="shared" si="38"/>
        <v>3.434594771241817E-3</v>
      </c>
      <c r="AC1259" t="str">
        <f t="shared" si="39"/>
        <v>2461025200-51610-VOC</v>
      </c>
      <c r="AD1259" t="str">
        <f>IF(COUNTIF('NP-NRModel-MAR-WILDFIRES Modifi'!V:V, AC1259)=0, "Missing", "")</f>
        <v/>
      </c>
    </row>
    <row r="1260" spans="1:30" hidden="1" x14ac:dyDescent="0.3">
      <c r="A1260" s="24">
        <v>2461025200</v>
      </c>
      <c r="B1260" s="40">
        <v>51683</v>
      </c>
      <c r="C1260" s="25"/>
      <c r="D1260" s="25"/>
      <c r="E1260" s="25"/>
      <c r="F1260" s="25"/>
      <c r="G1260" s="25" t="s">
        <v>12</v>
      </c>
      <c r="H1260" s="25">
        <v>0.87693220853912501</v>
      </c>
      <c r="I1260" s="25">
        <v>153</v>
      </c>
      <c r="J1260" s="25">
        <v>5.7315830623472204E-3</v>
      </c>
      <c r="K1260" s="25"/>
      <c r="L1260" s="25"/>
      <c r="M1260" s="25">
        <v>10472</v>
      </c>
      <c r="N1260" s="26">
        <v>67789</v>
      </c>
      <c r="O1260" s="24">
        <v>2461025200</v>
      </c>
      <c r="P1260" s="25">
        <v>51683</v>
      </c>
      <c r="Q1260" s="25"/>
      <c r="R1260" s="25"/>
      <c r="S1260" s="25"/>
      <c r="T1260" s="25"/>
      <c r="U1260" s="25" t="s">
        <v>12</v>
      </c>
      <c r="V1260" s="25">
        <v>1.6687799999983299</v>
      </c>
      <c r="W1260" s="25">
        <v>365</v>
      </c>
      <c r="X1260" s="25">
        <v>4.5719999999954304E-3</v>
      </c>
      <c r="Y1260" s="25">
        <v>10472</v>
      </c>
      <c r="Z1260" s="27">
        <v>67789</v>
      </c>
      <c r="AA1260" s="28">
        <f t="shared" si="38"/>
        <v>3.4345947712418391E-3</v>
      </c>
      <c r="AC1260" t="str">
        <f t="shared" si="39"/>
        <v>2461025200-51683-VOC</v>
      </c>
      <c r="AD1260" t="str">
        <f>IF(COUNTIF('NP-NRModel-MAR-WILDFIRES Modifi'!V:V, AC1260)=0, "Missing", "")</f>
        <v/>
      </c>
    </row>
    <row r="1261" spans="1:30" hidden="1" x14ac:dyDescent="0.3">
      <c r="A1261" s="24">
        <v>2461025200</v>
      </c>
      <c r="B1261" s="40">
        <v>51685</v>
      </c>
      <c r="C1261" s="25"/>
      <c r="D1261" s="25"/>
      <c r="E1261" s="25"/>
      <c r="F1261" s="25"/>
      <c r="G1261" s="25" t="s">
        <v>12</v>
      </c>
      <c r="H1261" s="25">
        <v>0.13766192982946199</v>
      </c>
      <c r="I1261" s="25">
        <v>153</v>
      </c>
      <c r="J1261" s="25">
        <v>8.99751175355963E-4</v>
      </c>
      <c r="K1261" s="25"/>
      <c r="L1261" s="25"/>
      <c r="M1261" s="25">
        <v>10472</v>
      </c>
      <c r="N1261" s="26">
        <v>67811</v>
      </c>
      <c r="O1261" s="24">
        <v>2461025200</v>
      </c>
      <c r="P1261" s="25">
        <v>51685</v>
      </c>
      <c r="Q1261" s="25"/>
      <c r="R1261" s="25"/>
      <c r="S1261" s="25"/>
      <c r="T1261" s="25"/>
      <c r="U1261" s="25" t="s">
        <v>12</v>
      </c>
      <c r="V1261" s="25">
        <v>0.261967199999738</v>
      </c>
      <c r="W1261" s="25">
        <v>365</v>
      </c>
      <c r="X1261" s="25">
        <v>7.1771835616366605E-4</v>
      </c>
      <c r="Y1261" s="25">
        <v>10472</v>
      </c>
      <c r="Z1261" s="27">
        <v>67811</v>
      </c>
      <c r="AA1261" s="28">
        <f t="shared" si="38"/>
        <v>3.4345947712418304E-3</v>
      </c>
      <c r="AC1261" t="str">
        <f t="shared" si="39"/>
        <v>2461025200-51685-VOC</v>
      </c>
      <c r="AD1261" t="str">
        <f>IF(COUNTIF('NP-NRModel-MAR-WILDFIRES Modifi'!V:V, AC1261)=0, "Missing", "")</f>
        <v/>
      </c>
    </row>
    <row r="1262" spans="1:30" hidden="1" x14ac:dyDescent="0.3">
      <c r="A1262" s="24">
        <v>2461850000</v>
      </c>
      <c r="B1262" s="40">
        <v>24009</v>
      </c>
      <c r="C1262" s="25"/>
      <c r="D1262" s="25"/>
      <c r="E1262" s="25"/>
      <c r="F1262" s="25"/>
      <c r="G1262" s="25" t="s">
        <v>12</v>
      </c>
      <c r="H1262" s="25">
        <v>2.0123836837789799</v>
      </c>
      <c r="I1262" s="25">
        <v>153</v>
      </c>
      <c r="J1262" s="25">
        <v>1.31528345345031E-2</v>
      </c>
      <c r="K1262" s="25"/>
      <c r="L1262" s="25"/>
      <c r="M1262" s="25">
        <v>10472</v>
      </c>
      <c r="N1262" s="26">
        <v>27377</v>
      </c>
      <c r="O1262" s="24">
        <v>2461850000</v>
      </c>
      <c r="P1262" s="25">
        <v>24009</v>
      </c>
      <c r="Q1262" s="25"/>
      <c r="R1262" s="25"/>
      <c r="S1262" s="25"/>
      <c r="T1262" s="25"/>
      <c r="U1262" s="25" t="s">
        <v>12</v>
      </c>
      <c r="V1262" s="25">
        <v>4.8124306709947202</v>
      </c>
      <c r="W1262" s="25">
        <v>365</v>
      </c>
      <c r="X1262" s="25">
        <v>1.31847415643691E-2</v>
      </c>
      <c r="Y1262" s="25">
        <v>10472</v>
      </c>
      <c r="Z1262" s="27">
        <v>27377</v>
      </c>
      <c r="AA1262" s="28">
        <f t="shared" si="38"/>
        <v>2.733095899703514E-3</v>
      </c>
      <c r="AC1262" t="str">
        <f t="shared" si="39"/>
        <v>2461850000-24009-VOC</v>
      </c>
      <c r="AD1262" t="str">
        <f>IF(COUNTIF('NP-NRModel-MAR-WILDFIRES Modifi'!V:V, AC1262)=0, "Missing", "")</f>
        <v/>
      </c>
    </row>
    <row r="1263" spans="1:30" hidden="1" x14ac:dyDescent="0.3">
      <c r="A1263" s="24">
        <v>2461850000</v>
      </c>
      <c r="B1263" s="40">
        <v>24017</v>
      </c>
      <c r="C1263" s="25"/>
      <c r="D1263" s="25"/>
      <c r="E1263" s="25"/>
      <c r="F1263" s="25"/>
      <c r="G1263" s="25" t="s">
        <v>12</v>
      </c>
      <c r="H1263" s="25">
        <v>4.1029420286966003</v>
      </c>
      <c r="I1263" s="25">
        <v>153</v>
      </c>
      <c r="J1263" s="25">
        <v>2.6816614566644401E-2</v>
      </c>
      <c r="K1263" s="25"/>
      <c r="L1263" s="25"/>
      <c r="M1263" s="25">
        <v>10472</v>
      </c>
      <c r="N1263" s="26">
        <v>27479</v>
      </c>
      <c r="O1263" s="24">
        <v>2461850000</v>
      </c>
      <c r="P1263" s="25">
        <v>24017</v>
      </c>
      <c r="Q1263" s="25"/>
      <c r="R1263" s="25"/>
      <c r="S1263" s="25"/>
      <c r="T1263" s="25"/>
      <c r="U1263" s="25" t="s">
        <v>12</v>
      </c>
      <c r="V1263" s="25">
        <v>9.8118088609891707</v>
      </c>
      <c r="W1263" s="25">
        <v>365</v>
      </c>
      <c r="X1263" s="25">
        <v>2.6881668112299101E-2</v>
      </c>
      <c r="Y1263" s="25">
        <v>10472</v>
      </c>
      <c r="Z1263" s="27">
        <v>27479</v>
      </c>
      <c r="AA1263" s="28">
        <f t="shared" si="38"/>
        <v>2.7330958997035439E-3</v>
      </c>
      <c r="AC1263" t="str">
        <f t="shared" si="39"/>
        <v>2461850000-24017-VOC</v>
      </c>
      <c r="AD1263" t="str">
        <f>IF(COUNTIF('NP-NRModel-MAR-WILDFIRES Modifi'!V:V, AC1263)=0, "Missing", "")</f>
        <v/>
      </c>
    </row>
    <row r="1264" spans="1:30" hidden="1" x14ac:dyDescent="0.3">
      <c r="A1264" s="24">
        <v>2461850000</v>
      </c>
      <c r="B1264" s="40">
        <v>24021</v>
      </c>
      <c r="C1264" s="25"/>
      <c r="D1264" s="25"/>
      <c r="E1264" s="25"/>
      <c r="F1264" s="25"/>
      <c r="G1264" s="25" t="s">
        <v>12</v>
      </c>
      <c r="H1264" s="25">
        <v>30.476109985671499</v>
      </c>
      <c r="I1264" s="25">
        <v>153</v>
      </c>
      <c r="J1264" s="25">
        <v>0.19919026134425799</v>
      </c>
      <c r="K1264" s="25"/>
      <c r="L1264" s="25"/>
      <c r="M1264" s="25">
        <v>10472</v>
      </c>
      <c r="N1264" s="26">
        <v>27528</v>
      </c>
      <c r="O1264" s="24">
        <v>2461850000</v>
      </c>
      <c r="P1264" s="25">
        <v>24021</v>
      </c>
      <c r="Q1264" s="25"/>
      <c r="R1264" s="25"/>
      <c r="S1264" s="25"/>
      <c r="T1264" s="25"/>
      <c r="U1264" s="25" t="s">
        <v>12</v>
      </c>
      <c r="V1264" s="25">
        <v>72.880816719920105</v>
      </c>
      <c r="W1264" s="25">
        <v>365</v>
      </c>
      <c r="X1264" s="25">
        <v>0.19967347046553399</v>
      </c>
      <c r="Y1264" s="25">
        <v>10472</v>
      </c>
      <c r="Z1264" s="27">
        <v>27528</v>
      </c>
      <c r="AA1264" s="28">
        <f t="shared" si="38"/>
        <v>2.7330958997035283E-3</v>
      </c>
      <c r="AC1264" t="str">
        <f t="shared" si="39"/>
        <v>2461850000-24021-VOC</v>
      </c>
      <c r="AD1264" t="str">
        <f>IF(COUNTIF('NP-NRModel-MAR-WILDFIRES Modifi'!V:V, AC1264)=0, "Missing", "")</f>
        <v/>
      </c>
    </row>
    <row r="1265" spans="1:30" hidden="1" x14ac:dyDescent="0.3">
      <c r="A1265" s="24">
        <v>2461850000</v>
      </c>
      <c r="B1265" s="40">
        <v>24031</v>
      </c>
      <c r="C1265" s="25"/>
      <c r="D1265" s="25"/>
      <c r="E1265" s="25"/>
      <c r="F1265" s="25"/>
      <c r="G1265" s="25" t="s">
        <v>12</v>
      </c>
      <c r="H1265" s="25">
        <v>10.4739153168734</v>
      </c>
      <c r="I1265" s="25">
        <v>153</v>
      </c>
      <c r="J1265" s="25">
        <v>6.8456962855382095E-2</v>
      </c>
      <c r="K1265" s="25"/>
      <c r="L1265" s="25"/>
      <c r="M1265" s="25">
        <v>10472</v>
      </c>
      <c r="N1265" s="26">
        <v>27660</v>
      </c>
      <c r="O1265" s="24">
        <v>2461850000</v>
      </c>
      <c r="P1265" s="25">
        <v>24031</v>
      </c>
      <c r="Q1265" s="25"/>
      <c r="R1265" s="25"/>
      <c r="S1265" s="25"/>
      <c r="T1265" s="25"/>
      <c r="U1265" s="25" t="s">
        <v>12</v>
      </c>
      <c r="V1265" s="25">
        <v>25.047406079972401</v>
      </c>
      <c r="W1265" s="25">
        <v>365</v>
      </c>
      <c r="X1265" s="25">
        <v>6.8623030356088799E-2</v>
      </c>
      <c r="Y1265" s="25">
        <v>10472</v>
      </c>
      <c r="Z1265" s="27">
        <v>27660</v>
      </c>
      <c r="AA1265" s="28">
        <f t="shared" si="38"/>
        <v>2.7330958997035405E-3</v>
      </c>
      <c r="AC1265" t="str">
        <f t="shared" si="39"/>
        <v>2461850000-24031-VOC</v>
      </c>
      <c r="AD1265" t="str">
        <f>IF(COUNTIF('NP-NRModel-MAR-WILDFIRES Modifi'!V:V, AC1265)=0, "Missing", "")</f>
        <v/>
      </c>
    </row>
    <row r="1266" spans="1:30" hidden="1" x14ac:dyDescent="0.3">
      <c r="A1266" s="24">
        <v>2461850000</v>
      </c>
      <c r="B1266" s="40">
        <v>24033</v>
      </c>
      <c r="C1266" s="25"/>
      <c r="D1266" s="25"/>
      <c r="E1266" s="25"/>
      <c r="F1266" s="25"/>
      <c r="G1266" s="25" t="s">
        <v>12</v>
      </c>
      <c r="H1266" s="25">
        <v>2.3799112942476</v>
      </c>
      <c r="I1266" s="25">
        <v>153</v>
      </c>
      <c r="J1266" s="25">
        <v>1.5554975779396E-2</v>
      </c>
      <c r="K1266" s="25"/>
      <c r="L1266" s="25"/>
      <c r="M1266" s="25">
        <v>10472</v>
      </c>
      <c r="N1266" s="26">
        <v>27689</v>
      </c>
      <c r="O1266" s="24">
        <v>2461850000</v>
      </c>
      <c r="P1266" s="25">
        <v>24033</v>
      </c>
      <c r="Q1266" s="25"/>
      <c r="R1266" s="25"/>
      <c r="S1266" s="25"/>
      <c r="T1266" s="25"/>
      <c r="U1266" s="25" t="s">
        <v>12</v>
      </c>
      <c r="V1266" s="25">
        <v>5.6913391809937304</v>
      </c>
      <c r="W1266" s="25">
        <v>365</v>
      </c>
      <c r="X1266" s="25">
        <v>1.55927100849143E-2</v>
      </c>
      <c r="Y1266" s="25">
        <v>10472</v>
      </c>
      <c r="Z1266" s="27">
        <v>27689</v>
      </c>
      <c r="AA1266" s="28">
        <f t="shared" si="38"/>
        <v>2.7330958997035279E-3</v>
      </c>
      <c r="AC1266" t="str">
        <f t="shared" si="39"/>
        <v>2461850000-24033-VOC</v>
      </c>
      <c r="AD1266" t="str">
        <f>IF(COUNTIF('NP-NRModel-MAR-WILDFIRES Modifi'!V:V, AC1266)=0, "Missing", "")</f>
        <v/>
      </c>
    </row>
    <row r="1267" spans="1:30" hidden="1" x14ac:dyDescent="0.3">
      <c r="A1267" s="24">
        <v>2461850000</v>
      </c>
      <c r="B1267" s="40">
        <v>51059</v>
      </c>
      <c r="C1267" s="25"/>
      <c r="D1267" s="25"/>
      <c r="E1267" s="25"/>
      <c r="F1267" s="25"/>
      <c r="G1267" s="25" t="s">
        <v>12</v>
      </c>
      <c r="H1267" s="25">
        <v>0.30128290884893499</v>
      </c>
      <c r="I1267" s="25">
        <v>153</v>
      </c>
      <c r="J1267" s="25">
        <v>1.9691693388819301E-3</v>
      </c>
      <c r="K1267" s="25"/>
      <c r="L1267" s="25"/>
      <c r="M1267" s="25">
        <v>10472</v>
      </c>
      <c r="N1267" s="26">
        <v>65767</v>
      </c>
      <c r="O1267" s="24">
        <v>2461850000</v>
      </c>
      <c r="P1267" s="25">
        <v>51059</v>
      </c>
      <c r="Q1267" s="25"/>
      <c r="R1267" s="25"/>
      <c r="S1267" s="25"/>
      <c r="T1267" s="25"/>
      <c r="U1267" s="25" t="s">
        <v>12</v>
      </c>
      <c r="V1267" s="25">
        <v>0.72049039299920603</v>
      </c>
      <c r="W1267" s="25">
        <v>365</v>
      </c>
      <c r="X1267" s="25">
        <v>1.9739462821896001E-3</v>
      </c>
      <c r="Y1267" s="25">
        <v>10472</v>
      </c>
      <c r="Z1267" s="27">
        <v>65767</v>
      </c>
      <c r="AA1267" s="28">
        <f t="shared" si="38"/>
        <v>2.7330958997035513E-3</v>
      </c>
      <c r="AC1267" t="str">
        <f t="shared" si="39"/>
        <v>2461850000-51059-VOC</v>
      </c>
      <c r="AD1267" t="str">
        <f>IF(COUNTIF('NP-NRModel-MAR-WILDFIRES Modifi'!V:V, AC1267)=0, "Missing", "")</f>
        <v/>
      </c>
    </row>
    <row r="1268" spans="1:30" hidden="1" x14ac:dyDescent="0.3">
      <c r="A1268" s="24">
        <v>2461850000</v>
      </c>
      <c r="B1268" s="40">
        <v>51107</v>
      </c>
      <c r="C1268" s="25"/>
      <c r="D1268" s="25"/>
      <c r="E1268" s="25"/>
      <c r="F1268" s="25"/>
      <c r="G1268" s="25" t="s">
        <v>12</v>
      </c>
      <c r="H1268" s="25">
        <v>7.5296301665776504</v>
      </c>
      <c r="I1268" s="25">
        <v>153</v>
      </c>
      <c r="J1268" s="25">
        <v>4.9213269062598999E-2</v>
      </c>
      <c r="K1268" s="25"/>
      <c r="L1268" s="25"/>
      <c r="M1268" s="25">
        <v>10472</v>
      </c>
      <c r="N1268" s="26">
        <v>66335</v>
      </c>
      <c r="O1268" s="24">
        <v>2461850000</v>
      </c>
      <c r="P1268" s="25">
        <v>51107</v>
      </c>
      <c r="Q1268" s="25"/>
      <c r="R1268" s="25"/>
      <c r="S1268" s="25"/>
      <c r="T1268" s="25"/>
      <c r="U1268" s="25" t="s">
        <v>12</v>
      </c>
      <c r="V1268" s="25">
        <v>18.006418679980101</v>
      </c>
      <c r="W1268" s="25">
        <v>365</v>
      </c>
      <c r="X1268" s="25">
        <v>4.9332653917753898E-2</v>
      </c>
      <c r="Y1268" s="25">
        <v>10472</v>
      </c>
      <c r="Z1268" s="27">
        <v>66335</v>
      </c>
      <c r="AA1268" s="28">
        <f t="shared" si="38"/>
        <v>2.7330958997035487E-3</v>
      </c>
      <c r="AC1268" t="str">
        <f t="shared" si="39"/>
        <v>2461850000-51107-VOC</v>
      </c>
      <c r="AD1268" t="str">
        <f>IF(COUNTIF('NP-NRModel-MAR-WILDFIRES Modifi'!V:V, AC1268)=0, "Missing", "")</f>
        <v/>
      </c>
    </row>
    <row r="1269" spans="1:30" hidden="1" x14ac:dyDescent="0.3">
      <c r="A1269" s="24">
        <v>2461850000</v>
      </c>
      <c r="B1269" s="40">
        <v>51153</v>
      </c>
      <c r="C1269" s="25"/>
      <c r="D1269" s="25"/>
      <c r="E1269" s="25"/>
      <c r="F1269" s="25"/>
      <c r="G1269" s="25" t="s">
        <v>12</v>
      </c>
      <c r="H1269" s="25">
        <v>2.2796636357487201</v>
      </c>
      <c r="I1269" s="25">
        <v>153</v>
      </c>
      <c r="J1269" s="25">
        <v>1.4899762325155001E-2</v>
      </c>
      <c r="K1269" s="25"/>
      <c r="L1269" s="25"/>
      <c r="M1269" s="25">
        <v>10472</v>
      </c>
      <c r="N1269" s="26">
        <v>66810</v>
      </c>
      <c r="O1269" s="24">
        <v>2461850000</v>
      </c>
      <c r="P1269" s="25">
        <v>51153</v>
      </c>
      <c r="Q1269" s="25"/>
      <c r="R1269" s="25"/>
      <c r="S1269" s="25"/>
      <c r="T1269" s="25"/>
      <c r="U1269" s="25" t="s">
        <v>12</v>
      </c>
      <c r="V1269" s="25">
        <v>5.4516061169940002</v>
      </c>
      <c r="W1269" s="25">
        <v>365</v>
      </c>
      <c r="X1269" s="25">
        <v>1.49359071698465E-2</v>
      </c>
      <c r="Y1269" s="25">
        <v>10472</v>
      </c>
      <c r="Z1269" s="27">
        <v>66810</v>
      </c>
      <c r="AA1269" s="28">
        <f t="shared" si="38"/>
        <v>2.7330958997035331E-3</v>
      </c>
      <c r="AC1269" t="str">
        <f t="shared" si="39"/>
        <v>2461850000-51153-VOC</v>
      </c>
      <c r="AD1269" t="str">
        <f>IF(COUNTIF('NP-NRModel-MAR-WILDFIRES Modifi'!V:V, AC1269)=0, "Missing", "")</f>
        <v/>
      </c>
    </row>
    <row r="1270" spans="1:30" hidden="1" x14ac:dyDescent="0.3">
      <c r="A1270" s="24">
        <v>2501011011</v>
      </c>
      <c r="B1270" s="40">
        <v>11001</v>
      </c>
      <c r="C1270" s="25"/>
      <c r="D1270" s="25"/>
      <c r="E1270" s="25"/>
      <c r="F1270" s="25"/>
      <c r="G1270" s="25" t="s">
        <v>12</v>
      </c>
      <c r="H1270" s="25">
        <v>5.7841745945849601</v>
      </c>
      <c r="I1270" s="25">
        <v>153</v>
      </c>
      <c r="J1270" s="25">
        <v>3.78050627097056E-2</v>
      </c>
      <c r="K1270" s="25"/>
      <c r="L1270" s="25"/>
      <c r="M1270" s="25">
        <v>10467</v>
      </c>
      <c r="N1270" s="26">
        <v>1041214</v>
      </c>
      <c r="O1270" s="24">
        <v>2501011011</v>
      </c>
      <c r="P1270" s="25">
        <v>11001</v>
      </c>
      <c r="Q1270" s="25"/>
      <c r="R1270" s="25"/>
      <c r="S1270" s="25"/>
      <c r="T1270" s="25"/>
      <c r="U1270" s="25" t="s">
        <v>12</v>
      </c>
      <c r="V1270" s="25">
        <v>9.7279299999863795</v>
      </c>
      <c r="W1270" s="25">
        <v>365</v>
      </c>
      <c r="X1270" s="25">
        <v>2.6651863013661299E-2</v>
      </c>
      <c r="Y1270" s="25">
        <v>10467</v>
      </c>
      <c r="Z1270" s="27">
        <v>1041214</v>
      </c>
      <c r="AA1270" s="28">
        <f t="shared" si="38"/>
        <v>3.8862391803557933E-3</v>
      </c>
      <c r="AC1270" t="str">
        <f t="shared" si="39"/>
        <v>2501011011-11001-VOC</v>
      </c>
      <c r="AD1270" t="str">
        <f>IF(COUNTIF('NP-NRModel-MAR-WILDFIRES Modifi'!V:V, AC1270)=0, "Missing", "")</f>
        <v/>
      </c>
    </row>
    <row r="1271" spans="1:30" hidden="1" x14ac:dyDescent="0.3">
      <c r="A1271" s="24">
        <v>2501011011</v>
      </c>
      <c r="B1271" s="40">
        <v>24009</v>
      </c>
      <c r="C1271" s="25"/>
      <c r="D1271" s="25"/>
      <c r="E1271" s="25"/>
      <c r="F1271" s="25"/>
      <c r="G1271" s="25" t="s">
        <v>12</v>
      </c>
      <c r="H1271" s="25">
        <v>0.50840620540456005</v>
      </c>
      <c r="I1271" s="25">
        <v>153</v>
      </c>
      <c r="J1271" s="25">
        <v>3.3229163751931998E-3</v>
      </c>
      <c r="K1271" s="25"/>
      <c r="L1271" s="25"/>
      <c r="M1271" s="25">
        <v>10467</v>
      </c>
      <c r="N1271" s="26">
        <v>1027872</v>
      </c>
      <c r="O1271" s="24">
        <v>2501011011</v>
      </c>
      <c r="P1271" s="25">
        <v>24009</v>
      </c>
      <c r="Q1271" s="25"/>
      <c r="R1271" s="25"/>
      <c r="S1271" s="25"/>
      <c r="T1271" s="25"/>
      <c r="U1271" s="25" t="s">
        <v>12</v>
      </c>
      <c r="V1271" s="25">
        <v>0.85504679999879696</v>
      </c>
      <c r="W1271" s="25">
        <v>365</v>
      </c>
      <c r="X1271" s="25">
        <v>2.3425939725994398E-3</v>
      </c>
      <c r="Y1271" s="25">
        <v>10467</v>
      </c>
      <c r="Z1271" s="27">
        <v>1027872</v>
      </c>
      <c r="AA1271" s="28">
        <f t="shared" si="38"/>
        <v>3.8862391803558298E-3</v>
      </c>
      <c r="AC1271" t="str">
        <f t="shared" si="39"/>
        <v>2501011011-24009-VOC</v>
      </c>
      <c r="AD1271" t="str">
        <f>IF(COUNTIF('NP-NRModel-MAR-WILDFIRES Modifi'!V:V, AC1271)=0, "Missing", "")</f>
        <v/>
      </c>
    </row>
    <row r="1272" spans="1:30" hidden="1" x14ac:dyDescent="0.3">
      <c r="A1272" s="24">
        <v>2501011011</v>
      </c>
      <c r="B1272" s="40">
        <v>24017</v>
      </c>
      <c r="C1272" s="25"/>
      <c r="D1272" s="25"/>
      <c r="E1272" s="25"/>
      <c r="F1272" s="25"/>
      <c r="G1272" s="25" t="s">
        <v>12</v>
      </c>
      <c r="H1272" s="25">
        <v>0.83341708107969303</v>
      </c>
      <c r="I1272" s="25">
        <v>153</v>
      </c>
      <c r="J1272" s="25">
        <v>5.4471704645731598E-3</v>
      </c>
      <c r="K1272" s="25"/>
      <c r="L1272" s="25"/>
      <c r="M1272" s="25">
        <v>10467</v>
      </c>
      <c r="N1272" s="26">
        <v>2512288</v>
      </c>
      <c r="O1272" s="24">
        <v>2501011011</v>
      </c>
      <c r="P1272" s="25">
        <v>24017</v>
      </c>
      <c r="Q1272" s="25"/>
      <c r="R1272" s="25"/>
      <c r="S1272" s="25"/>
      <c r="T1272" s="25"/>
      <c r="U1272" s="25" t="s">
        <v>12</v>
      </c>
      <c r="V1272" s="25">
        <v>1.40165599999803</v>
      </c>
      <c r="W1272" s="25">
        <v>365</v>
      </c>
      <c r="X1272" s="25">
        <v>3.84015342465215E-3</v>
      </c>
      <c r="Y1272" s="25">
        <v>10467</v>
      </c>
      <c r="Z1272" s="27">
        <v>2512288</v>
      </c>
      <c r="AA1272" s="28">
        <f t="shared" si="38"/>
        <v>3.8862391803558189E-3</v>
      </c>
      <c r="AC1272" t="str">
        <f t="shared" si="39"/>
        <v>2501011011-24017-VOC</v>
      </c>
      <c r="AD1272" t="str">
        <f>IF(COUNTIF('NP-NRModel-MAR-WILDFIRES Modifi'!V:V, AC1272)=0, "Missing", "")</f>
        <v/>
      </c>
    </row>
    <row r="1273" spans="1:30" hidden="1" x14ac:dyDescent="0.3">
      <c r="A1273" s="24">
        <v>2501011011</v>
      </c>
      <c r="B1273" s="40">
        <v>24021</v>
      </c>
      <c r="C1273" s="25"/>
      <c r="D1273" s="25"/>
      <c r="E1273" s="25"/>
      <c r="F1273" s="25"/>
      <c r="G1273" s="25" t="s">
        <v>12</v>
      </c>
      <c r="H1273" s="25">
        <v>3.0794541621570399</v>
      </c>
      <c r="I1273" s="25">
        <v>153</v>
      </c>
      <c r="J1273" s="25">
        <v>2.01271513866473E-2</v>
      </c>
      <c r="K1273" s="25"/>
      <c r="L1273" s="25"/>
      <c r="M1273" s="25">
        <v>10467</v>
      </c>
      <c r="N1273" s="26">
        <v>3450646</v>
      </c>
      <c r="O1273" s="24">
        <v>2501011011</v>
      </c>
      <c r="P1273" s="25">
        <v>24021</v>
      </c>
      <c r="Q1273" s="25"/>
      <c r="R1273" s="25"/>
      <c r="S1273" s="25"/>
      <c r="T1273" s="25"/>
      <c r="U1273" s="25" t="s">
        <v>12</v>
      </c>
      <c r="V1273" s="25">
        <v>5.17908199999275</v>
      </c>
      <c r="W1273" s="25">
        <v>365</v>
      </c>
      <c r="X1273" s="25">
        <v>1.4189265753404699E-2</v>
      </c>
      <c r="Y1273" s="25">
        <v>10467</v>
      </c>
      <c r="Z1273" s="27">
        <v>3450646</v>
      </c>
      <c r="AA1273" s="28">
        <f t="shared" si="38"/>
        <v>3.8862391803557998E-3</v>
      </c>
      <c r="AC1273" t="str">
        <f t="shared" si="39"/>
        <v>2501011011-24021-VOC</v>
      </c>
      <c r="AD1273" t="str">
        <f>IF(COUNTIF('NP-NRModel-MAR-WILDFIRES Modifi'!V:V, AC1273)=0, "Missing", "")</f>
        <v/>
      </c>
    </row>
    <row r="1274" spans="1:30" hidden="1" x14ac:dyDescent="0.3">
      <c r="A1274" s="24">
        <v>2501011011</v>
      </c>
      <c r="B1274" s="40">
        <v>24031</v>
      </c>
      <c r="C1274" s="25"/>
      <c r="D1274" s="25"/>
      <c r="E1274" s="25"/>
      <c r="F1274" s="25"/>
      <c r="G1274" s="25" t="s">
        <v>12</v>
      </c>
      <c r="H1274" s="25">
        <v>12.209881081060701</v>
      </c>
      <c r="I1274" s="25">
        <v>153</v>
      </c>
      <c r="J1274" s="25">
        <v>7.9803144320658603E-2</v>
      </c>
      <c r="K1274" s="25"/>
      <c r="L1274" s="25"/>
      <c r="M1274" s="25">
        <v>10467</v>
      </c>
      <c r="N1274" s="26">
        <v>657183</v>
      </c>
      <c r="O1274" s="24">
        <v>2501011011</v>
      </c>
      <c r="P1274" s="25">
        <v>24031</v>
      </c>
      <c r="Q1274" s="25"/>
      <c r="R1274" s="25"/>
      <c r="S1274" s="25"/>
      <c r="T1274" s="25"/>
      <c r="U1274" s="25" t="s">
        <v>12</v>
      </c>
      <c r="V1274" s="25">
        <v>20.534799999971298</v>
      </c>
      <c r="W1274" s="25">
        <v>365</v>
      </c>
      <c r="X1274" s="25">
        <v>5.6259726027318602E-2</v>
      </c>
      <c r="Y1274" s="25">
        <v>10467</v>
      </c>
      <c r="Z1274" s="27">
        <v>657183</v>
      </c>
      <c r="AA1274" s="28">
        <f t="shared" si="38"/>
        <v>3.8862391803557933E-3</v>
      </c>
      <c r="AC1274" t="str">
        <f t="shared" si="39"/>
        <v>2501011011-24031-VOC</v>
      </c>
      <c r="AD1274" t="str">
        <f>IF(COUNTIF('NP-NRModel-MAR-WILDFIRES Modifi'!V:V, AC1274)=0, "Missing", "")</f>
        <v/>
      </c>
    </row>
    <row r="1275" spans="1:30" hidden="1" x14ac:dyDescent="0.3">
      <c r="A1275" s="24">
        <v>2501011011</v>
      </c>
      <c r="B1275" s="40">
        <v>24033</v>
      </c>
      <c r="C1275" s="25"/>
      <c r="D1275" s="25"/>
      <c r="E1275" s="25"/>
      <c r="F1275" s="25"/>
      <c r="G1275" s="25" t="s">
        <v>12</v>
      </c>
      <c r="H1275" s="25">
        <v>7.06908162160987</v>
      </c>
      <c r="I1275" s="25">
        <v>153</v>
      </c>
      <c r="J1275" s="25">
        <v>4.6203147853659303E-2</v>
      </c>
      <c r="K1275" s="25"/>
      <c r="L1275" s="25"/>
      <c r="M1275" s="25">
        <v>10467</v>
      </c>
      <c r="N1275" s="26">
        <v>322557</v>
      </c>
      <c r="O1275" s="24">
        <v>2501011011</v>
      </c>
      <c r="P1275" s="25">
        <v>24033</v>
      </c>
      <c r="Q1275" s="25"/>
      <c r="R1275" s="25"/>
      <c r="S1275" s="25"/>
      <c r="T1275" s="25"/>
      <c r="U1275" s="25" t="s">
        <v>12</v>
      </c>
      <c r="V1275" s="25">
        <v>11.888909999983399</v>
      </c>
      <c r="W1275" s="25">
        <v>365</v>
      </c>
      <c r="X1275" s="25">
        <v>3.2572356164338102E-2</v>
      </c>
      <c r="Y1275" s="25">
        <v>10467</v>
      </c>
      <c r="Z1275" s="27">
        <v>322557</v>
      </c>
      <c r="AA1275" s="28">
        <f t="shared" si="38"/>
        <v>3.8862391803557951E-3</v>
      </c>
      <c r="AC1275" t="str">
        <f t="shared" si="39"/>
        <v>2501011011-24033-VOC</v>
      </c>
      <c r="AD1275" t="str">
        <f>IF(COUNTIF('NP-NRModel-MAR-WILDFIRES Modifi'!V:V, AC1275)=0, "Missing", "")</f>
        <v/>
      </c>
    </row>
    <row r="1276" spans="1:30" hidden="1" x14ac:dyDescent="0.3">
      <c r="A1276" s="24">
        <v>2501011011</v>
      </c>
      <c r="B1276" s="40">
        <v>51013</v>
      </c>
      <c r="C1276" s="25"/>
      <c r="D1276" s="25"/>
      <c r="E1276" s="25"/>
      <c r="F1276" s="25"/>
      <c r="G1276" s="25" t="s">
        <v>12</v>
      </c>
      <c r="H1276" s="25">
        <v>1.14108945945755</v>
      </c>
      <c r="I1276" s="25">
        <v>153</v>
      </c>
      <c r="J1276" s="25">
        <v>7.4581010422062697E-3</v>
      </c>
      <c r="K1276" s="25"/>
      <c r="L1276" s="25"/>
      <c r="M1276" s="25">
        <v>10467</v>
      </c>
      <c r="N1276" s="26">
        <v>4018510</v>
      </c>
      <c r="O1276" s="24">
        <v>2501011011</v>
      </c>
      <c r="P1276" s="25">
        <v>51013</v>
      </c>
      <c r="Q1276" s="25"/>
      <c r="R1276" s="25"/>
      <c r="S1276" s="25"/>
      <c r="T1276" s="25"/>
      <c r="U1276" s="25" t="s">
        <v>12</v>
      </c>
      <c r="V1276" s="25">
        <v>1.91910499999731</v>
      </c>
      <c r="W1276" s="25">
        <v>365</v>
      </c>
      <c r="X1276" s="25">
        <v>5.2578219178008598E-3</v>
      </c>
      <c r="Y1276" s="25">
        <v>10467</v>
      </c>
      <c r="Z1276" s="27">
        <v>4018510</v>
      </c>
      <c r="AA1276" s="28">
        <f t="shared" si="38"/>
        <v>3.8862391803558033E-3</v>
      </c>
      <c r="AC1276" t="str">
        <f t="shared" si="39"/>
        <v>2501011011-51013-VOC</v>
      </c>
      <c r="AD1276" t="str">
        <f>IF(COUNTIF('NP-NRModel-MAR-WILDFIRES Modifi'!V:V, AC1276)=0, "Missing", "")</f>
        <v/>
      </c>
    </row>
    <row r="1277" spans="1:30" hidden="1" x14ac:dyDescent="0.3">
      <c r="A1277" s="24">
        <v>2501011011</v>
      </c>
      <c r="B1277" s="40">
        <v>51059</v>
      </c>
      <c r="C1277" s="25"/>
      <c r="D1277" s="25"/>
      <c r="E1277" s="25"/>
      <c r="F1277" s="25"/>
      <c r="G1277" s="25" t="s">
        <v>12</v>
      </c>
      <c r="H1277" s="25">
        <v>13.4989621621396</v>
      </c>
      <c r="I1277" s="25">
        <v>153</v>
      </c>
      <c r="J1277" s="25">
        <v>8.8228510863658002E-2</v>
      </c>
      <c r="K1277" s="25"/>
      <c r="L1277" s="25"/>
      <c r="M1277" s="25">
        <v>10467</v>
      </c>
      <c r="N1277" s="26">
        <v>3009337</v>
      </c>
      <c r="O1277" s="24">
        <v>2501011011</v>
      </c>
      <c r="P1277" s="25">
        <v>51059</v>
      </c>
      <c r="Q1277" s="25"/>
      <c r="R1277" s="25"/>
      <c r="S1277" s="25"/>
      <c r="T1277" s="25"/>
      <c r="U1277" s="25" t="s">
        <v>12</v>
      </c>
      <c r="V1277" s="25">
        <v>22.7027999999682</v>
      </c>
      <c r="W1277" s="25">
        <v>365</v>
      </c>
      <c r="X1277" s="25">
        <v>6.2199452054707297E-2</v>
      </c>
      <c r="Y1277" s="25">
        <v>10467</v>
      </c>
      <c r="Z1277" s="27">
        <v>3009337</v>
      </c>
      <c r="AA1277" s="28">
        <f t="shared" si="38"/>
        <v>3.8862391803557968E-3</v>
      </c>
      <c r="AC1277" t="str">
        <f t="shared" si="39"/>
        <v>2501011011-51059-VOC</v>
      </c>
      <c r="AD1277" t="str">
        <f>IF(COUNTIF('NP-NRModel-MAR-WILDFIRES Modifi'!V:V, AC1277)=0, "Missing", "")</f>
        <v/>
      </c>
    </row>
    <row r="1278" spans="1:30" hidden="1" x14ac:dyDescent="0.3">
      <c r="A1278" s="24">
        <v>2501011011</v>
      </c>
      <c r="B1278" s="40">
        <v>51107</v>
      </c>
      <c r="C1278" s="25"/>
      <c r="D1278" s="25"/>
      <c r="E1278" s="25"/>
      <c r="F1278" s="25"/>
      <c r="G1278" s="25" t="s">
        <v>12</v>
      </c>
      <c r="H1278" s="25">
        <v>5.98929189188192</v>
      </c>
      <c r="I1278" s="25">
        <v>153</v>
      </c>
      <c r="J1278" s="25">
        <v>3.9145698639751099E-2</v>
      </c>
      <c r="K1278" s="25"/>
      <c r="L1278" s="25"/>
      <c r="M1278" s="25">
        <v>10467</v>
      </c>
      <c r="N1278" s="26">
        <v>3493959</v>
      </c>
      <c r="O1278" s="24">
        <v>2501011011</v>
      </c>
      <c r="P1278" s="25">
        <v>51107</v>
      </c>
      <c r="Q1278" s="25"/>
      <c r="R1278" s="25"/>
      <c r="S1278" s="25"/>
      <c r="T1278" s="25"/>
      <c r="U1278" s="25" t="s">
        <v>12</v>
      </c>
      <c r="V1278" s="25">
        <v>10.0728999999859</v>
      </c>
      <c r="W1278" s="25">
        <v>365</v>
      </c>
      <c r="X1278" s="25">
        <v>2.7596986301331301E-2</v>
      </c>
      <c r="Y1278" s="25">
        <v>10467</v>
      </c>
      <c r="Z1278" s="27">
        <v>3493959</v>
      </c>
      <c r="AA1278" s="28">
        <f t="shared" si="38"/>
        <v>3.8862391803557959E-3</v>
      </c>
      <c r="AC1278" t="str">
        <f t="shared" si="39"/>
        <v>2501011011-51107-VOC</v>
      </c>
      <c r="AD1278" t="str">
        <f>IF(COUNTIF('NP-NRModel-MAR-WILDFIRES Modifi'!V:V, AC1278)=0, "Missing", "")</f>
        <v/>
      </c>
    </row>
    <row r="1279" spans="1:30" hidden="1" x14ac:dyDescent="0.3">
      <c r="A1279" s="24">
        <v>2501011011</v>
      </c>
      <c r="B1279" s="40">
        <v>51153</v>
      </c>
      <c r="C1279" s="25"/>
      <c r="D1279" s="25"/>
      <c r="E1279" s="25"/>
      <c r="F1279" s="25"/>
      <c r="G1279" s="25" t="s">
        <v>12</v>
      </c>
      <c r="H1279" s="25">
        <v>3.6175723783723601</v>
      </c>
      <c r="I1279" s="25">
        <v>153</v>
      </c>
      <c r="J1279" s="25">
        <v>2.3644263910930399E-2</v>
      </c>
      <c r="K1279" s="25"/>
      <c r="L1279" s="25"/>
      <c r="M1279" s="25">
        <v>10467</v>
      </c>
      <c r="N1279" s="26">
        <v>1753807</v>
      </c>
      <c r="O1279" s="24">
        <v>2501011011</v>
      </c>
      <c r="P1279" s="25">
        <v>51153</v>
      </c>
      <c r="Q1279" s="25"/>
      <c r="R1279" s="25"/>
      <c r="S1279" s="25"/>
      <c r="T1279" s="25"/>
      <c r="U1279" s="25" t="s">
        <v>12</v>
      </c>
      <c r="V1279" s="25">
        <v>6.0840989999914603</v>
      </c>
      <c r="W1279" s="25">
        <v>365</v>
      </c>
      <c r="X1279" s="25">
        <v>1.66687643835382E-2</v>
      </c>
      <c r="Y1279" s="25">
        <v>10467</v>
      </c>
      <c r="Z1279" s="27">
        <v>1753807</v>
      </c>
      <c r="AA1279" s="28">
        <f t="shared" si="38"/>
        <v>3.8862391803558072E-3</v>
      </c>
      <c r="AC1279" t="str">
        <f t="shared" si="39"/>
        <v>2501011011-51153-VOC</v>
      </c>
      <c r="AD1279" t="str">
        <f>IF(COUNTIF('NP-NRModel-MAR-WILDFIRES Modifi'!V:V, AC1279)=0, "Missing", "")</f>
        <v/>
      </c>
    </row>
    <row r="1280" spans="1:30" hidden="1" x14ac:dyDescent="0.3">
      <c r="A1280" s="24">
        <v>2501011011</v>
      </c>
      <c r="B1280" s="40">
        <v>51510</v>
      </c>
      <c r="C1280" s="25"/>
      <c r="D1280" s="25"/>
      <c r="E1280" s="25"/>
      <c r="F1280" s="25"/>
      <c r="G1280" s="25" t="s">
        <v>12</v>
      </c>
      <c r="H1280" s="25">
        <v>1.1527833513494301</v>
      </c>
      <c r="I1280" s="25">
        <v>153</v>
      </c>
      <c r="J1280" s="25">
        <v>7.5345317081662198E-3</v>
      </c>
      <c r="K1280" s="25"/>
      <c r="L1280" s="25"/>
      <c r="M1280" s="25">
        <v>10467</v>
      </c>
      <c r="N1280" s="26">
        <v>3547132</v>
      </c>
      <c r="O1280" s="24">
        <v>2501011011</v>
      </c>
      <c r="P1280" s="25">
        <v>51510</v>
      </c>
      <c r="Q1280" s="25"/>
      <c r="R1280" s="25"/>
      <c r="S1280" s="25"/>
      <c r="T1280" s="25"/>
      <c r="U1280" s="25" t="s">
        <v>12</v>
      </c>
      <c r="V1280" s="25">
        <v>1.9387719999972799</v>
      </c>
      <c r="W1280" s="25">
        <v>365</v>
      </c>
      <c r="X1280" s="25">
        <v>5.3117041095816003E-3</v>
      </c>
      <c r="Y1280" s="25">
        <v>10467</v>
      </c>
      <c r="Z1280" s="27">
        <v>3547132</v>
      </c>
      <c r="AA1280" s="28">
        <f t="shared" si="38"/>
        <v>3.8862391803558081E-3</v>
      </c>
      <c r="AC1280" t="str">
        <f t="shared" si="39"/>
        <v>2501011011-51510-VOC</v>
      </c>
      <c r="AD1280" t="str">
        <f>IF(COUNTIF('NP-NRModel-MAR-WILDFIRES Modifi'!V:V, AC1280)=0, "Missing", "")</f>
        <v/>
      </c>
    </row>
    <row r="1281" spans="1:30" hidden="1" x14ac:dyDescent="0.3">
      <c r="A1281" s="24">
        <v>2501011011</v>
      </c>
      <c r="B1281" s="40">
        <v>51600</v>
      </c>
      <c r="C1281" s="25"/>
      <c r="D1281" s="25"/>
      <c r="E1281" s="25"/>
      <c r="F1281" s="25"/>
      <c r="G1281" s="25" t="s">
        <v>12</v>
      </c>
      <c r="H1281" s="25">
        <v>0.47653456756677398</v>
      </c>
      <c r="I1281" s="25">
        <v>153</v>
      </c>
      <c r="J1281" s="25">
        <v>3.1146050167762999E-3</v>
      </c>
      <c r="K1281" s="25"/>
      <c r="L1281" s="25"/>
      <c r="M1281" s="25">
        <v>10467</v>
      </c>
      <c r="N1281" s="26">
        <v>3960702</v>
      </c>
      <c r="O1281" s="24">
        <v>2501011011</v>
      </c>
      <c r="P1281" s="25">
        <v>51600</v>
      </c>
      <c r="Q1281" s="25"/>
      <c r="R1281" s="25"/>
      <c r="S1281" s="25"/>
      <c r="T1281" s="25"/>
      <c r="U1281" s="25" t="s">
        <v>12</v>
      </c>
      <c r="V1281" s="25">
        <v>0.80144449999888001</v>
      </c>
      <c r="W1281" s="25">
        <v>365</v>
      </c>
      <c r="X1281" s="25">
        <v>2.1957383561613101E-3</v>
      </c>
      <c r="Y1281" s="25">
        <v>10467</v>
      </c>
      <c r="Z1281" s="27">
        <v>3960702</v>
      </c>
      <c r="AA1281" s="28">
        <f t="shared" si="38"/>
        <v>3.8862391803557855E-3</v>
      </c>
      <c r="AC1281" t="str">
        <f t="shared" si="39"/>
        <v>2501011011-51600-VOC</v>
      </c>
      <c r="AD1281" t="str">
        <f>IF(COUNTIF('NP-NRModel-MAR-WILDFIRES Modifi'!V:V, AC1281)=0, "Missing", "")</f>
        <v/>
      </c>
    </row>
    <row r="1282" spans="1:30" hidden="1" x14ac:dyDescent="0.3">
      <c r="A1282" s="24">
        <v>2501011011</v>
      </c>
      <c r="B1282" s="40">
        <v>51610</v>
      </c>
      <c r="C1282" s="25"/>
      <c r="D1282" s="25"/>
      <c r="E1282" s="25"/>
      <c r="F1282" s="25"/>
      <c r="G1282" s="25" t="s">
        <v>12</v>
      </c>
      <c r="H1282" s="25">
        <v>0.29058563243194802</v>
      </c>
      <c r="I1282" s="25">
        <v>153</v>
      </c>
      <c r="J1282" s="25">
        <v>1.8992524995552101E-3</v>
      </c>
      <c r="K1282" s="25"/>
      <c r="L1282" s="25"/>
      <c r="M1282" s="25">
        <v>10467</v>
      </c>
      <c r="N1282" s="26">
        <v>2675377</v>
      </c>
      <c r="O1282" s="24">
        <v>2501011011</v>
      </c>
      <c r="P1282" s="25">
        <v>51610</v>
      </c>
      <c r="Q1282" s="25"/>
      <c r="R1282" s="25"/>
      <c r="S1282" s="25"/>
      <c r="T1282" s="25"/>
      <c r="U1282" s="25" t="s">
        <v>12</v>
      </c>
      <c r="V1282" s="25">
        <v>0.48871219999931598</v>
      </c>
      <c r="W1282" s="25">
        <v>365</v>
      </c>
      <c r="X1282" s="25">
        <v>1.3389375342447E-3</v>
      </c>
      <c r="Y1282" s="25">
        <v>10467</v>
      </c>
      <c r="Z1282" s="27">
        <v>2675377</v>
      </c>
      <c r="AA1282" s="28">
        <f t="shared" si="38"/>
        <v>3.8862391803557764E-3</v>
      </c>
      <c r="AC1282" t="str">
        <f t="shared" si="39"/>
        <v>2501011011-51610-VOC</v>
      </c>
      <c r="AD1282" t="str">
        <f>IF(COUNTIF('NP-NRModel-MAR-WILDFIRES Modifi'!V:V, AC1282)=0, "Missing", "")</f>
        <v/>
      </c>
    </row>
    <row r="1283" spans="1:30" hidden="1" x14ac:dyDescent="0.3">
      <c r="A1283" s="24">
        <v>2501011011</v>
      </c>
      <c r="B1283" s="40">
        <v>51683</v>
      </c>
      <c r="C1283" s="25"/>
      <c r="D1283" s="25"/>
      <c r="E1283" s="25"/>
      <c r="F1283" s="25"/>
      <c r="G1283" s="25" t="s">
        <v>12</v>
      </c>
      <c r="H1283" s="25">
        <v>0.22795591351313399</v>
      </c>
      <c r="I1283" s="25">
        <v>153</v>
      </c>
      <c r="J1283" s="25">
        <v>1.48990793145839E-3</v>
      </c>
      <c r="K1283" s="25"/>
      <c r="L1283" s="25"/>
      <c r="M1283" s="25">
        <v>10467</v>
      </c>
      <c r="N1283" s="26">
        <v>966630</v>
      </c>
      <c r="O1283" s="24">
        <v>2501011011</v>
      </c>
      <c r="P1283" s="25">
        <v>51683</v>
      </c>
      <c r="Q1283" s="25"/>
      <c r="R1283" s="25"/>
      <c r="S1283" s="25"/>
      <c r="T1283" s="25"/>
      <c r="U1283" s="25" t="s">
        <v>12</v>
      </c>
      <c r="V1283" s="25">
        <v>0.383380399999462</v>
      </c>
      <c r="W1283" s="25">
        <v>365</v>
      </c>
      <c r="X1283" s="25">
        <v>1.0503572602725E-3</v>
      </c>
      <c r="Y1283" s="25">
        <v>10467</v>
      </c>
      <c r="Z1283" s="27">
        <v>966630</v>
      </c>
      <c r="AA1283" s="28">
        <f t="shared" ref="AA1283:AA1346" si="40">IFERROR(J1283/V1283,0)</f>
        <v>3.8862391803558055E-3</v>
      </c>
      <c r="AC1283" t="str">
        <f t="shared" ref="AC1283:AC1346" si="41">TRIM(A1283) &amp; "-" &amp; B1283 &amp; "-" &amp; TRIM(U1283)</f>
        <v>2501011011-51683-VOC</v>
      </c>
      <c r="AD1283" t="str">
        <f>IF(COUNTIF('NP-NRModel-MAR-WILDFIRES Modifi'!V:V, AC1283)=0, "Missing", "")</f>
        <v/>
      </c>
    </row>
    <row r="1284" spans="1:30" hidden="1" x14ac:dyDescent="0.3">
      <c r="A1284" s="24">
        <v>2501011011</v>
      </c>
      <c r="B1284" s="40">
        <v>51685</v>
      </c>
      <c r="C1284" s="25"/>
      <c r="D1284" s="25"/>
      <c r="E1284" s="25"/>
      <c r="F1284" s="25"/>
      <c r="G1284" s="25" t="s">
        <v>12</v>
      </c>
      <c r="H1284" s="25">
        <v>0.27160652972927801</v>
      </c>
      <c r="I1284" s="25">
        <v>153</v>
      </c>
      <c r="J1284" s="25">
        <v>1.7752060766619399E-3</v>
      </c>
      <c r="K1284" s="25"/>
      <c r="L1284" s="25"/>
      <c r="M1284" s="25">
        <v>10467</v>
      </c>
      <c r="N1284" s="26">
        <v>1008960</v>
      </c>
      <c r="O1284" s="24">
        <v>2501011011</v>
      </c>
      <c r="P1284" s="25">
        <v>51685</v>
      </c>
      <c r="Q1284" s="25"/>
      <c r="R1284" s="25"/>
      <c r="S1284" s="25"/>
      <c r="T1284" s="25"/>
      <c r="U1284" s="25" t="s">
        <v>12</v>
      </c>
      <c r="V1284" s="25">
        <v>0.45679279999935901</v>
      </c>
      <c r="W1284" s="25">
        <v>365</v>
      </c>
      <c r="X1284" s="25">
        <v>1.25148712328591E-3</v>
      </c>
      <c r="Y1284" s="25">
        <v>10467</v>
      </c>
      <c r="Z1284" s="27">
        <v>1008960</v>
      </c>
      <c r="AA1284" s="28">
        <f t="shared" si="40"/>
        <v>3.8862391803558003E-3</v>
      </c>
      <c r="AC1284" t="str">
        <f t="shared" si="41"/>
        <v>2501011011-51685-VOC</v>
      </c>
      <c r="AD1284" t="str">
        <f>IF(COUNTIF('NP-NRModel-MAR-WILDFIRES Modifi'!V:V, AC1284)=0, "Missing", "")</f>
        <v/>
      </c>
    </row>
    <row r="1285" spans="1:30" hidden="1" x14ac:dyDescent="0.3">
      <c r="A1285" s="24">
        <v>2501011012</v>
      </c>
      <c r="B1285" s="40">
        <v>11001</v>
      </c>
      <c r="C1285" s="25"/>
      <c r="D1285" s="25"/>
      <c r="E1285" s="25"/>
      <c r="F1285" s="25"/>
      <c r="G1285" s="25" t="s">
        <v>12</v>
      </c>
      <c r="H1285" s="25">
        <v>6.49008324323243</v>
      </c>
      <c r="I1285" s="25">
        <v>153</v>
      </c>
      <c r="J1285" s="25">
        <v>4.2418844727009297E-2</v>
      </c>
      <c r="K1285" s="25"/>
      <c r="L1285" s="25"/>
      <c r="M1285" s="25">
        <v>10467</v>
      </c>
      <c r="N1285" s="26">
        <v>3249712</v>
      </c>
      <c r="O1285" s="24">
        <v>2501011012</v>
      </c>
      <c r="P1285" s="25">
        <v>11001</v>
      </c>
      <c r="Q1285" s="25"/>
      <c r="R1285" s="25"/>
      <c r="S1285" s="25"/>
      <c r="T1285" s="25"/>
      <c r="U1285" s="25" t="s">
        <v>12</v>
      </c>
      <c r="V1285" s="25">
        <v>10.915139999984699</v>
      </c>
      <c r="W1285" s="25">
        <v>365</v>
      </c>
      <c r="X1285" s="25">
        <v>2.9904493150642999E-2</v>
      </c>
      <c r="Y1285" s="25">
        <v>10467</v>
      </c>
      <c r="Z1285" s="27">
        <v>3249712</v>
      </c>
      <c r="AA1285" s="28">
        <f t="shared" si="40"/>
        <v>3.8862391803557955E-3</v>
      </c>
      <c r="AC1285" t="str">
        <f t="shared" si="41"/>
        <v>2501011012-11001-VOC</v>
      </c>
      <c r="AD1285" t="str">
        <f>IF(COUNTIF('NP-NRModel-MAR-WILDFIRES Modifi'!V:V, AC1285)=0, "Missing", "")</f>
        <v/>
      </c>
    </row>
    <row r="1286" spans="1:30" hidden="1" x14ac:dyDescent="0.3">
      <c r="A1286" s="24">
        <v>2501011012</v>
      </c>
      <c r="B1286" s="40">
        <v>24009</v>
      </c>
      <c r="C1286" s="25"/>
      <c r="D1286" s="25"/>
      <c r="E1286" s="25"/>
      <c r="F1286" s="25"/>
      <c r="G1286" s="25" t="s">
        <v>12</v>
      </c>
      <c r="H1286" s="25">
        <v>0.570453162161213</v>
      </c>
      <c r="I1286" s="25">
        <v>153</v>
      </c>
      <c r="J1286" s="25">
        <v>3.72845204026937E-3</v>
      </c>
      <c r="K1286" s="25"/>
      <c r="L1286" s="25"/>
      <c r="M1286" s="25">
        <v>10467</v>
      </c>
      <c r="N1286" s="26">
        <v>1180087</v>
      </c>
      <c r="O1286" s="24">
        <v>2501011012</v>
      </c>
      <c r="P1286" s="25">
        <v>24009</v>
      </c>
      <c r="Q1286" s="25"/>
      <c r="R1286" s="25"/>
      <c r="S1286" s="25"/>
      <c r="T1286" s="25"/>
      <c r="U1286" s="25" t="s">
        <v>12</v>
      </c>
      <c r="V1286" s="25">
        <v>0.95939849999865801</v>
      </c>
      <c r="W1286" s="25">
        <v>365</v>
      </c>
      <c r="X1286" s="25">
        <v>2.6284890410922098E-3</v>
      </c>
      <c r="Y1286" s="25">
        <v>10467</v>
      </c>
      <c r="Z1286" s="27">
        <v>1180087</v>
      </c>
      <c r="AA1286" s="28">
        <f t="shared" si="40"/>
        <v>3.8862391803558016E-3</v>
      </c>
      <c r="AC1286" t="str">
        <f t="shared" si="41"/>
        <v>2501011012-24009-VOC</v>
      </c>
      <c r="AD1286" t="str">
        <f>IF(COUNTIF('NP-NRModel-MAR-WILDFIRES Modifi'!V:V, AC1286)=0, "Missing", "")</f>
        <v/>
      </c>
    </row>
    <row r="1287" spans="1:30" hidden="1" x14ac:dyDescent="0.3">
      <c r="A1287" s="24">
        <v>2501011012</v>
      </c>
      <c r="B1287" s="40">
        <v>24017</v>
      </c>
      <c r="C1287" s="25"/>
      <c r="D1287" s="25"/>
      <c r="E1287" s="25"/>
      <c r="F1287" s="25"/>
      <c r="G1287" s="25" t="s">
        <v>12</v>
      </c>
      <c r="H1287" s="25">
        <v>0.93512843243087596</v>
      </c>
      <c r="I1287" s="25">
        <v>153</v>
      </c>
      <c r="J1287" s="25">
        <v>6.1119505387638899E-3</v>
      </c>
      <c r="K1287" s="25"/>
      <c r="L1287" s="25"/>
      <c r="M1287" s="25">
        <v>10467</v>
      </c>
      <c r="N1287" s="26">
        <v>3931356</v>
      </c>
      <c r="O1287" s="24">
        <v>2501011012</v>
      </c>
      <c r="P1287" s="25">
        <v>24017</v>
      </c>
      <c r="Q1287" s="25"/>
      <c r="R1287" s="25"/>
      <c r="S1287" s="25"/>
      <c r="T1287" s="25"/>
      <c r="U1287" s="25" t="s">
        <v>12</v>
      </c>
      <c r="V1287" s="25">
        <v>1.57271599999779</v>
      </c>
      <c r="W1287" s="25">
        <v>365</v>
      </c>
      <c r="X1287" s="25">
        <v>4.30881095889807E-3</v>
      </c>
      <c r="Y1287" s="25">
        <v>10467</v>
      </c>
      <c r="Z1287" s="27">
        <v>3931356</v>
      </c>
      <c r="AA1287" s="28">
        <f t="shared" si="40"/>
        <v>3.8862391803558168E-3</v>
      </c>
      <c r="AC1287" t="str">
        <f t="shared" si="41"/>
        <v>2501011012-24017-VOC</v>
      </c>
      <c r="AD1287" t="str">
        <f>IF(COUNTIF('NP-NRModel-MAR-WILDFIRES Modifi'!V:V, AC1287)=0, "Missing", "")</f>
        <v/>
      </c>
    </row>
    <row r="1288" spans="1:30" hidden="1" x14ac:dyDescent="0.3">
      <c r="A1288" s="24">
        <v>2501011012</v>
      </c>
      <c r="B1288" s="40">
        <v>24021</v>
      </c>
      <c r="C1288" s="25"/>
      <c r="D1288" s="25"/>
      <c r="E1288" s="25"/>
      <c r="F1288" s="25"/>
      <c r="G1288" s="25" t="s">
        <v>12</v>
      </c>
      <c r="H1288" s="25">
        <v>3.4552765945888502</v>
      </c>
      <c r="I1288" s="25">
        <v>153</v>
      </c>
      <c r="J1288" s="25">
        <v>2.2583507154175501E-2</v>
      </c>
      <c r="K1288" s="25"/>
      <c r="L1288" s="25"/>
      <c r="M1288" s="25">
        <v>10467</v>
      </c>
      <c r="N1288" s="26">
        <v>3688031</v>
      </c>
      <c r="O1288" s="24">
        <v>2501011012</v>
      </c>
      <c r="P1288" s="25">
        <v>24021</v>
      </c>
      <c r="Q1288" s="25"/>
      <c r="R1288" s="25"/>
      <c r="S1288" s="25"/>
      <c r="T1288" s="25"/>
      <c r="U1288" s="25" t="s">
        <v>12</v>
      </c>
      <c r="V1288" s="25">
        <v>5.8111469999918599</v>
      </c>
      <c r="W1288" s="25">
        <v>365</v>
      </c>
      <c r="X1288" s="25">
        <v>1.5920950684909198E-2</v>
      </c>
      <c r="Y1288" s="25">
        <v>10467</v>
      </c>
      <c r="Z1288" s="27">
        <v>3688031</v>
      </c>
      <c r="AA1288" s="28">
        <f t="shared" si="40"/>
        <v>3.886239180355812E-3</v>
      </c>
      <c r="AC1288" t="str">
        <f t="shared" si="41"/>
        <v>2501011012-24021-VOC</v>
      </c>
      <c r="AD1288" t="str">
        <f>IF(COUNTIF('NP-NRModel-MAR-WILDFIRES Modifi'!V:V, AC1288)=0, "Missing", "")</f>
        <v/>
      </c>
    </row>
    <row r="1289" spans="1:30" hidden="1" x14ac:dyDescent="0.3">
      <c r="A1289" s="24">
        <v>2501011012</v>
      </c>
      <c r="B1289" s="40">
        <v>24031</v>
      </c>
      <c r="C1289" s="25"/>
      <c r="D1289" s="25"/>
      <c r="E1289" s="25"/>
      <c r="F1289" s="25"/>
      <c r="G1289" s="25" t="s">
        <v>12</v>
      </c>
      <c r="H1289" s="25">
        <v>13.700000540517699</v>
      </c>
      <c r="I1289" s="25">
        <v>153</v>
      </c>
      <c r="J1289" s="25">
        <v>8.9542487192926401E-2</v>
      </c>
      <c r="K1289" s="25"/>
      <c r="L1289" s="25"/>
      <c r="M1289" s="25">
        <v>10467</v>
      </c>
      <c r="N1289" s="26">
        <v>1564505</v>
      </c>
      <c r="O1289" s="24">
        <v>2501011012</v>
      </c>
      <c r="P1289" s="25">
        <v>24031</v>
      </c>
      <c r="Q1289" s="25"/>
      <c r="R1289" s="25"/>
      <c r="S1289" s="25"/>
      <c r="T1289" s="25"/>
      <c r="U1289" s="25" t="s">
        <v>12</v>
      </c>
      <c r="V1289" s="25">
        <v>23.040909999967699</v>
      </c>
      <c r="W1289" s="25">
        <v>365</v>
      </c>
      <c r="X1289" s="25">
        <v>6.31257808218295E-2</v>
      </c>
      <c r="Y1289" s="25">
        <v>10467</v>
      </c>
      <c r="Z1289" s="27">
        <v>1564505</v>
      </c>
      <c r="AA1289" s="28">
        <f t="shared" si="40"/>
        <v>3.8862391803558076E-3</v>
      </c>
      <c r="AC1289" t="str">
        <f t="shared" si="41"/>
        <v>2501011012-24031-VOC</v>
      </c>
      <c r="AD1289" t="str">
        <f>IF(COUNTIF('NP-NRModel-MAR-WILDFIRES Modifi'!V:V, AC1289)=0, "Missing", "")</f>
        <v/>
      </c>
    </row>
    <row r="1290" spans="1:30" hidden="1" x14ac:dyDescent="0.3">
      <c r="A1290" s="24">
        <v>2501011012</v>
      </c>
      <c r="B1290" s="40">
        <v>24033</v>
      </c>
      <c r="C1290" s="25"/>
      <c r="D1290" s="25"/>
      <c r="E1290" s="25"/>
      <c r="F1290" s="25"/>
      <c r="G1290" s="25" t="s">
        <v>12</v>
      </c>
      <c r="H1290" s="25">
        <v>7.9318086486354398</v>
      </c>
      <c r="I1290" s="25">
        <v>153</v>
      </c>
      <c r="J1290" s="25">
        <v>5.1841886592388503E-2</v>
      </c>
      <c r="K1290" s="25"/>
      <c r="L1290" s="25"/>
      <c r="M1290" s="25">
        <v>10467</v>
      </c>
      <c r="N1290" s="26">
        <v>2821514</v>
      </c>
      <c r="O1290" s="24">
        <v>2501011012</v>
      </c>
      <c r="P1290" s="25">
        <v>24033</v>
      </c>
      <c r="Q1290" s="25"/>
      <c r="R1290" s="25"/>
      <c r="S1290" s="25"/>
      <c r="T1290" s="25"/>
      <c r="U1290" s="25" t="s">
        <v>12</v>
      </c>
      <c r="V1290" s="25">
        <v>13.3398599999813</v>
      </c>
      <c r="W1290" s="25">
        <v>365</v>
      </c>
      <c r="X1290" s="25">
        <v>3.6547561643784497E-2</v>
      </c>
      <c r="Y1290" s="25">
        <v>10467</v>
      </c>
      <c r="Z1290" s="27">
        <v>2821514</v>
      </c>
      <c r="AA1290" s="28">
        <f t="shared" si="40"/>
        <v>3.8862391803558042E-3</v>
      </c>
      <c r="AC1290" t="str">
        <f t="shared" si="41"/>
        <v>2501011012-24033-VOC</v>
      </c>
      <c r="AD1290" t="str">
        <f>IF(COUNTIF('NP-NRModel-MAR-WILDFIRES Modifi'!V:V, AC1290)=0, "Missing", "")</f>
        <v/>
      </c>
    </row>
    <row r="1291" spans="1:30" hidden="1" x14ac:dyDescent="0.3">
      <c r="A1291" s="24">
        <v>2501011012</v>
      </c>
      <c r="B1291" s="40">
        <v>51013</v>
      </c>
      <c r="C1291" s="25"/>
      <c r="D1291" s="25"/>
      <c r="E1291" s="25"/>
      <c r="F1291" s="25"/>
      <c r="G1291" s="25" t="s">
        <v>12</v>
      </c>
      <c r="H1291" s="25">
        <v>1.2803494594573199</v>
      </c>
      <c r="I1291" s="25">
        <v>153</v>
      </c>
      <c r="J1291" s="25">
        <v>8.3682971206361194E-3</v>
      </c>
      <c r="K1291" s="25"/>
      <c r="L1291" s="25"/>
      <c r="M1291" s="25">
        <v>10467</v>
      </c>
      <c r="N1291" s="26">
        <v>2718635</v>
      </c>
      <c r="O1291" s="24">
        <v>2501011012</v>
      </c>
      <c r="P1291" s="25">
        <v>51013</v>
      </c>
      <c r="Q1291" s="25"/>
      <c r="R1291" s="25"/>
      <c r="S1291" s="25"/>
      <c r="T1291" s="25"/>
      <c r="U1291" s="25" t="s">
        <v>12</v>
      </c>
      <c r="V1291" s="25">
        <v>2.1533149999969701</v>
      </c>
      <c r="W1291" s="25">
        <v>365</v>
      </c>
      <c r="X1291" s="25">
        <v>5.8994931506766504E-3</v>
      </c>
      <c r="Y1291" s="25">
        <v>10467</v>
      </c>
      <c r="Z1291" s="27">
        <v>2718635</v>
      </c>
      <c r="AA1291" s="28">
        <f t="shared" si="40"/>
        <v>3.8862391803558207E-3</v>
      </c>
      <c r="AC1291" t="str">
        <f t="shared" si="41"/>
        <v>2501011012-51013-VOC</v>
      </c>
      <c r="AD1291" t="str">
        <f>IF(COUNTIF('NP-NRModel-MAR-WILDFIRES Modifi'!V:V, AC1291)=0, "Missing", "")</f>
        <v/>
      </c>
    </row>
    <row r="1292" spans="1:30" hidden="1" x14ac:dyDescent="0.3">
      <c r="A1292" s="24">
        <v>2501011012</v>
      </c>
      <c r="B1292" s="40">
        <v>51059</v>
      </c>
      <c r="C1292" s="25"/>
      <c r="D1292" s="25"/>
      <c r="E1292" s="25"/>
      <c r="F1292" s="25"/>
      <c r="G1292" s="25" t="s">
        <v>12</v>
      </c>
      <c r="H1292" s="25">
        <v>15.146399459434299</v>
      </c>
      <c r="I1292" s="25">
        <v>153</v>
      </c>
      <c r="J1292" s="25">
        <v>9.8996074898263398E-2</v>
      </c>
      <c r="K1292" s="25"/>
      <c r="L1292" s="25"/>
      <c r="M1292" s="25">
        <v>10467</v>
      </c>
      <c r="N1292" s="26">
        <v>3755045</v>
      </c>
      <c r="O1292" s="24">
        <v>2501011012</v>
      </c>
      <c r="P1292" s="25">
        <v>51059</v>
      </c>
      <c r="Q1292" s="25"/>
      <c r="R1292" s="25"/>
      <c r="S1292" s="25"/>
      <c r="T1292" s="25"/>
      <c r="U1292" s="25" t="s">
        <v>12</v>
      </c>
      <c r="V1292" s="25">
        <v>25.473489999964301</v>
      </c>
      <c r="W1292" s="25">
        <v>365</v>
      </c>
      <c r="X1292" s="25">
        <v>6.9790383561546293E-2</v>
      </c>
      <c r="Y1292" s="25">
        <v>10467</v>
      </c>
      <c r="Z1292" s="27">
        <v>3755045</v>
      </c>
      <c r="AA1292" s="28">
        <f t="shared" si="40"/>
        <v>3.8862391803558185E-3</v>
      </c>
      <c r="AC1292" t="str">
        <f t="shared" si="41"/>
        <v>2501011012-51059-VOC</v>
      </c>
      <c r="AD1292" t="str">
        <f>IF(COUNTIF('NP-NRModel-MAR-WILDFIRES Modifi'!V:V, AC1292)=0, "Missing", "")</f>
        <v/>
      </c>
    </row>
    <row r="1293" spans="1:30" hidden="1" x14ac:dyDescent="0.3">
      <c r="A1293" s="24">
        <v>2501011012</v>
      </c>
      <c r="B1293" s="40">
        <v>51107</v>
      </c>
      <c r="C1293" s="25"/>
      <c r="D1293" s="25"/>
      <c r="E1293" s="25"/>
      <c r="F1293" s="25"/>
      <c r="G1293" s="25" t="s">
        <v>12</v>
      </c>
      <c r="H1293" s="25">
        <v>6.7202389189077403</v>
      </c>
      <c r="I1293" s="25">
        <v>153</v>
      </c>
      <c r="J1293" s="25">
        <v>4.3923130188939397E-2</v>
      </c>
      <c r="K1293" s="25"/>
      <c r="L1293" s="25"/>
      <c r="M1293" s="25">
        <v>10467</v>
      </c>
      <c r="N1293" s="26">
        <v>3827689</v>
      </c>
      <c r="O1293" s="24">
        <v>2501011012</v>
      </c>
      <c r="P1293" s="25">
        <v>51107</v>
      </c>
      <c r="Q1293" s="25"/>
      <c r="R1293" s="25"/>
      <c r="S1293" s="25"/>
      <c r="T1293" s="25"/>
      <c r="U1293" s="25" t="s">
        <v>12</v>
      </c>
      <c r="V1293" s="25">
        <v>11.3022199999841</v>
      </c>
      <c r="W1293" s="25">
        <v>365</v>
      </c>
      <c r="X1293" s="25">
        <v>3.0964986301326498E-2</v>
      </c>
      <c r="Y1293" s="25">
        <v>10467</v>
      </c>
      <c r="Z1293" s="27">
        <v>3827689</v>
      </c>
      <c r="AA1293" s="28">
        <f t="shared" si="40"/>
        <v>3.8862391803558228E-3</v>
      </c>
      <c r="AC1293" t="str">
        <f t="shared" si="41"/>
        <v>2501011012-51107-VOC</v>
      </c>
      <c r="AD1293" t="str">
        <f>IF(COUNTIF('NP-NRModel-MAR-WILDFIRES Modifi'!V:V, AC1293)=0, "Missing", "")</f>
        <v/>
      </c>
    </row>
    <row r="1294" spans="1:30" hidden="1" x14ac:dyDescent="0.3">
      <c r="A1294" s="24">
        <v>2501011012</v>
      </c>
      <c r="B1294" s="40">
        <v>51153</v>
      </c>
      <c r="C1294" s="25"/>
      <c r="D1294" s="25"/>
      <c r="E1294" s="25"/>
      <c r="F1294" s="25"/>
      <c r="G1294" s="25" t="s">
        <v>12</v>
      </c>
      <c r="H1294" s="25">
        <v>4.0590677837770404</v>
      </c>
      <c r="I1294" s="25">
        <v>153</v>
      </c>
      <c r="J1294" s="25">
        <v>2.6529854795928301E-2</v>
      </c>
      <c r="K1294" s="25"/>
      <c r="L1294" s="25"/>
      <c r="M1294" s="25">
        <v>10467</v>
      </c>
      <c r="N1294" s="26">
        <v>2349513</v>
      </c>
      <c r="O1294" s="24">
        <v>2501011012</v>
      </c>
      <c r="P1294" s="25">
        <v>51153</v>
      </c>
      <c r="Q1294" s="25"/>
      <c r="R1294" s="25"/>
      <c r="S1294" s="25"/>
      <c r="T1294" s="25"/>
      <c r="U1294" s="25" t="s">
        <v>12</v>
      </c>
      <c r="V1294" s="25">
        <v>6.8266139999904398</v>
      </c>
      <c r="W1294" s="25">
        <v>365</v>
      </c>
      <c r="X1294" s="25">
        <v>1.8703052054768299E-2</v>
      </c>
      <c r="Y1294" s="25">
        <v>10467</v>
      </c>
      <c r="Z1294" s="27">
        <v>2349513</v>
      </c>
      <c r="AA1294" s="28">
        <f t="shared" si="40"/>
        <v>3.8862391803558037E-3</v>
      </c>
      <c r="AC1294" t="str">
        <f t="shared" si="41"/>
        <v>2501011012-51153-VOC</v>
      </c>
      <c r="AD1294" t="str">
        <f>IF(COUNTIF('NP-NRModel-MAR-WILDFIRES Modifi'!V:V, AC1294)=0, "Missing", "")</f>
        <v/>
      </c>
    </row>
    <row r="1295" spans="1:30" hidden="1" x14ac:dyDescent="0.3">
      <c r="A1295" s="24">
        <v>2501011012</v>
      </c>
      <c r="B1295" s="40">
        <v>51510</v>
      </c>
      <c r="C1295" s="25"/>
      <c r="D1295" s="25"/>
      <c r="E1295" s="25"/>
      <c r="F1295" s="25"/>
      <c r="G1295" s="25" t="s">
        <v>12</v>
      </c>
      <c r="H1295" s="25">
        <v>1.29347097297082</v>
      </c>
      <c r="I1295" s="25">
        <v>153</v>
      </c>
      <c r="J1295" s="25">
        <v>8.4540586468680994E-3</v>
      </c>
      <c r="K1295" s="25"/>
      <c r="L1295" s="25"/>
      <c r="M1295" s="25">
        <v>10467</v>
      </c>
      <c r="N1295" s="26">
        <v>3635758</v>
      </c>
      <c r="O1295" s="24">
        <v>2501011012</v>
      </c>
      <c r="P1295" s="25">
        <v>51510</v>
      </c>
      <c r="Q1295" s="25"/>
      <c r="R1295" s="25"/>
      <c r="S1295" s="25"/>
      <c r="T1295" s="25"/>
      <c r="U1295" s="25" t="s">
        <v>12</v>
      </c>
      <c r="V1295" s="25">
        <v>2.1753829999969501</v>
      </c>
      <c r="W1295" s="25">
        <v>365</v>
      </c>
      <c r="X1295" s="25">
        <v>5.9599534246491904E-3</v>
      </c>
      <c r="Y1295" s="25">
        <v>10467</v>
      </c>
      <c r="Z1295" s="27">
        <v>3635758</v>
      </c>
      <c r="AA1295" s="28">
        <f t="shared" si="40"/>
        <v>3.886239180355805E-3</v>
      </c>
      <c r="AC1295" t="str">
        <f t="shared" si="41"/>
        <v>2501011012-51510-VOC</v>
      </c>
      <c r="AD1295" t="str">
        <f>IF(COUNTIF('NP-NRModel-MAR-WILDFIRES Modifi'!V:V, AC1295)=0, "Missing", "")</f>
        <v/>
      </c>
    </row>
    <row r="1296" spans="1:30" hidden="1" x14ac:dyDescent="0.3">
      <c r="A1296" s="24">
        <v>2501011012</v>
      </c>
      <c r="B1296" s="40">
        <v>51600</v>
      </c>
      <c r="C1296" s="25"/>
      <c r="D1296" s="25"/>
      <c r="E1296" s="25"/>
      <c r="F1296" s="25"/>
      <c r="G1296" s="25" t="s">
        <v>12</v>
      </c>
      <c r="H1296" s="25">
        <v>0.534691508107217</v>
      </c>
      <c r="I1296" s="25">
        <v>153</v>
      </c>
      <c r="J1296" s="25">
        <v>3.49471573926285E-3</v>
      </c>
      <c r="K1296" s="25"/>
      <c r="L1296" s="25"/>
      <c r="M1296" s="25">
        <v>10467</v>
      </c>
      <c r="N1296" s="26">
        <v>2143114</v>
      </c>
      <c r="O1296" s="24">
        <v>2501011012</v>
      </c>
      <c r="P1296" s="25">
        <v>51600</v>
      </c>
      <c r="Q1296" s="25"/>
      <c r="R1296" s="25"/>
      <c r="S1296" s="25"/>
      <c r="T1296" s="25"/>
      <c r="U1296" s="25" t="s">
        <v>12</v>
      </c>
      <c r="V1296" s="25">
        <v>0.89925389999874195</v>
      </c>
      <c r="W1296" s="25">
        <v>365</v>
      </c>
      <c r="X1296" s="25">
        <v>2.4637093150650402E-3</v>
      </c>
      <c r="Y1296" s="25">
        <v>10467</v>
      </c>
      <c r="Z1296" s="27">
        <v>2143114</v>
      </c>
      <c r="AA1296" s="28">
        <f t="shared" si="40"/>
        <v>3.8862391803557808E-3</v>
      </c>
      <c r="AC1296" t="str">
        <f t="shared" si="41"/>
        <v>2501011012-51600-VOC</v>
      </c>
      <c r="AD1296" t="str">
        <f>IF(COUNTIF('NP-NRModel-MAR-WILDFIRES Modifi'!V:V, AC1296)=0, "Missing", "")</f>
        <v/>
      </c>
    </row>
    <row r="1297" spans="1:30" hidden="1" x14ac:dyDescent="0.3">
      <c r="A1297" s="24">
        <v>2501011012</v>
      </c>
      <c r="B1297" s="40">
        <v>51610</v>
      </c>
      <c r="C1297" s="25"/>
      <c r="D1297" s="25"/>
      <c r="E1297" s="25"/>
      <c r="F1297" s="25"/>
      <c r="G1297" s="25" t="s">
        <v>12</v>
      </c>
      <c r="H1297" s="25">
        <v>0.32604927567513298</v>
      </c>
      <c r="I1297" s="25">
        <v>153</v>
      </c>
      <c r="J1297" s="25">
        <v>2.1310410174845301E-3</v>
      </c>
      <c r="K1297" s="25"/>
      <c r="L1297" s="25"/>
      <c r="M1297" s="25">
        <v>10467</v>
      </c>
      <c r="N1297" s="26">
        <v>1429856</v>
      </c>
      <c r="O1297" s="24">
        <v>2501011012</v>
      </c>
      <c r="P1297" s="25">
        <v>51610</v>
      </c>
      <c r="Q1297" s="25"/>
      <c r="R1297" s="25"/>
      <c r="S1297" s="25"/>
      <c r="T1297" s="25"/>
      <c r="U1297" s="25" t="s">
        <v>12</v>
      </c>
      <c r="V1297" s="25">
        <v>0.548355599999233</v>
      </c>
      <c r="W1297" s="25">
        <v>365</v>
      </c>
      <c r="X1297" s="25">
        <v>1.5023441095869401E-3</v>
      </c>
      <c r="Y1297" s="25">
        <v>10467</v>
      </c>
      <c r="Z1297" s="27">
        <v>1429856</v>
      </c>
      <c r="AA1297" s="28">
        <f t="shared" si="40"/>
        <v>3.8862391803557959E-3</v>
      </c>
      <c r="AC1297" t="str">
        <f t="shared" si="41"/>
        <v>2501011012-51610-VOC</v>
      </c>
      <c r="AD1297" t="str">
        <f>IF(COUNTIF('NP-NRModel-MAR-WILDFIRES Modifi'!V:V, AC1297)=0, "Missing", "")</f>
        <v/>
      </c>
    </row>
    <row r="1298" spans="1:30" hidden="1" x14ac:dyDescent="0.3">
      <c r="A1298" s="24">
        <v>2501011012</v>
      </c>
      <c r="B1298" s="40">
        <v>51683</v>
      </c>
      <c r="C1298" s="25"/>
      <c r="D1298" s="25"/>
      <c r="E1298" s="25"/>
      <c r="F1298" s="25"/>
      <c r="G1298" s="25" t="s">
        <v>12</v>
      </c>
      <c r="H1298" s="25">
        <v>0.25577610270227602</v>
      </c>
      <c r="I1298" s="25">
        <v>153</v>
      </c>
      <c r="J1298" s="25">
        <v>1.6717392333482101E-3</v>
      </c>
      <c r="K1298" s="25"/>
      <c r="L1298" s="25"/>
      <c r="M1298" s="25">
        <v>10467</v>
      </c>
      <c r="N1298" s="26">
        <v>2222919</v>
      </c>
      <c r="O1298" s="24">
        <v>2501011012</v>
      </c>
      <c r="P1298" s="25">
        <v>51683</v>
      </c>
      <c r="Q1298" s="25"/>
      <c r="R1298" s="25"/>
      <c r="S1298" s="25"/>
      <c r="T1298" s="25"/>
      <c r="U1298" s="25" t="s">
        <v>12</v>
      </c>
      <c r="V1298" s="25">
        <v>0.430168899999397</v>
      </c>
      <c r="W1298" s="25">
        <v>365</v>
      </c>
      <c r="X1298" s="25">
        <v>1.1785449315051899E-3</v>
      </c>
      <c r="Y1298" s="25">
        <v>10467</v>
      </c>
      <c r="Z1298" s="27">
        <v>2222919</v>
      </c>
      <c r="AA1298" s="28">
        <f t="shared" si="40"/>
        <v>3.8862391803557938E-3</v>
      </c>
      <c r="AC1298" t="str">
        <f t="shared" si="41"/>
        <v>2501011012-51683-VOC</v>
      </c>
      <c r="AD1298" t="str">
        <f>IF(COUNTIF('NP-NRModel-MAR-WILDFIRES Modifi'!V:V, AC1298)=0, "Missing", "")</f>
        <v/>
      </c>
    </row>
    <row r="1299" spans="1:30" hidden="1" x14ac:dyDescent="0.3">
      <c r="A1299" s="24">
        <v>2501011012</v>
      </c>
      <c r="B1299" s="40">
        <v>51685</v>
      </c>
      <c r="C1299" s="25"/>
      <c r="D1299" s="25"/>
      <c r="E1299" s="25"/>
      <c r="F1299" s="25"/>
      <c r="G1299" s="25" t="s">
        <v>12</v>
      </c>
      <c r="H1299" s="25">
        <v>0.30475392972922299</v>
      </c>
      <c r="I1299" s="25">
        <v>153</v>
      </c>
      <c r="J1299" s="25">
        <v>1.9918557498642001E-3</v>
      </c>
      <c r="K1299" s="25"/>
      <c r="L1299" s="25"/>
      <c r="M1299" s="25">
        <v>10467</v>
      </c>
      <c r="N1299" s="26">
        <v>2018968</v>
      </c>
      <c r="O1299" s="24">
        <v>2501011012</v>
      </c>
      <c r="P1299" s="25">
        <v>51685</v>
      </c>
      <c r="Q1299" s="25"/>
      <c r="R1299" s="25"/>
      <c r="S1299" s="25"/>
      <c r="T1299" s="25"/>
      <c r="U1299" s="25" t="s">
        <v>12</v>
      </c>
      <c r="V1299" s="25">
        <v>0.51254069999928298</v>
      </c>
      <c r="W1299" s="25">
        <v>365</v>
      </c>
      <c r="X1299" s="25">
        <v>1.40422109588844E-3</v>
      </c>
      <c r="Y1299" s="25">
        <v>10467</v>
      </c>
      <c r="Z1299" s="27">
        <v>2018968</v>
      </c>
      <c r="AA1299" s="28">
        <f t="shared" si="40"/>
        <v>3.8862391803557972E-3</v>
      </c>
      <c r="AC1299" t="str">
        <f t="shared" si="41"/>
        <v>2501011012-51685-VOC</v>
      </c>
      <c r="AD1299" t="str">
        <f>IF(COUNTIF('NP-NRModel-MAR-WILDFIRES Modifi'!V:V, AC1299)=0, "Missing", "")</f>
        <v/>
      </c>
    </row>
    <row r="1300" spans="1:30" hidden="1" x14ac:dyDescent="0.3">
      <c r="A1300" s="24">
        <v>2501011014</v>
      </c>
      <c r="B1300" s="40">
        <v>11001</v>
      </c>
      <c r="C1300" s="25"/>
      <c r="D1300" s="25"/>
      <c r="E1300" s="25"/>
      <c r="F1300" s="25"/>
      <c r="G1300" s="25" t="s">
        <v>12</v>
      </c>
      <c r="H1300" s="25">
        <v>0.46479083614056899</v>
      </c>
      <c r="I1300" s="25">
        <v>153</v>
      </c>
      <c r="J1300" s="25">
        <v>3.0378486022259398E-3</v>
      </c>
      <c r="K1300" s="25"/>
      <c r="L1300" s="25"/>
      <c r="M1300" s="25">
        <v>10467</v>
      </c>
      <c r="N1300" s="26">
        <v>4009366</v>
      </c>
      <c r="O1300" s="24">
        <v>2501011014</v>
      </c>
      <c r="P1300" s="25">
        <v>11001</v>
      </c>
      <c r="Q1300" s="25"/>
      <c r="R1300" s="25"/>
      <c r="S1300" s="25"/>
      <c r="T1300" s="25"/>
      <c r="U1300" s="25" t="s">
        <v>12</v>
      </c>
      <c r="V1300" s="25">
        <v>0.99206823150966505</v>
      </c>
      <c r="W1300" s="25">
        <v>365</v>
      </c>
      <c r="X1300" s="25">
        <v>2.7179951548210002E-3</v>
      </c>
      <c r="Y1300" s="25">
        <v>10467</v>
      </c>
      <c r="Z1300" s="27">
        <v>4009366</v>
      </c>
      <c r="AA1300" s="28">
        <f t="shared" si="40"/>
        <v>3.0621367621087303E-3</v>
      </c>
      <c r="AC1300" t="str">
        <f t="shared" si="41"/>
        <v>2501011014-11001-VOC</v>
      </c>
      <c r="AD1300" t="str">
        <f>IF(COUNTIF('NP-NRModel-MAR-WILDFIRES Modifi'!V:V, AC1300)=0, "Missing", "")</f>
        <v/>
      </c>
    </row>
    <row r="1301" spans="1:30" hidden="1" x14ac:dyDescent="0.3">
      <c r="A1301" s="24">
        <v>2501011014</v>
      </c>
      <c r="B1301" s="40">
        <v>24009</v>
      </c>
      <c r="C1301" s="25"/>
      <c r="D1301" s="25"/>
      <c r="E1301" s="25"/>
      <c r="F1301" s="25"/>
      <c r="G1301" s="25" t="s">
        <v>12</v>
      </c>
      <c r="H1301" s="25">
        <v>0.12080450764645199</v>
      </c>
      <c r="I1301" s="25">
        <v>153</v>
      </c>
      <c r="J1301" s="25">
        <v>7.8957194540164898E-4</v>
      </c>
      <c r="K1301" s="25"/>
      <c r="L1301" s="25"/>
      <c r="M1301" s="25">
        <v>10467</v>
      </c>
      <c r="N1301" s="26">
        <v>1552560</v>
      </c>
      <c r="O1301" s="24">
        <v>2501011014</v>
      </c>
      <c r="P1301" s="25">
        <v>24009</v>
      </c>
      <c r="Q1301" s="25"/>
      <c r="R1301" s="25"/>
      <c r="S1301" s="25"/>
      <c r="T1301" s="25"/>
      <c r="U1301" s="25" t="s">
        <v>12</v>
      </c>
      <c r="V1301" s="25">
        <v>0.257849993890512</v>
      </c>
      <c r="W1301" s="25">
        <v>365</v>
      </c>
      <c r="X1301" s="25">
        <v>7.0643833942606201E-4</v>
      </c>
      <c r="Y1301" s="25">
        <v>10467</v>
      </c>
      <c r="Z1301" s="27">
        <v>1552560</v>
      </c>
      <c r="AA1301" s="28">
        <f t="shared" si="40"/>
        <v>3.0621367621087329E-3</v>
      </c>
      <c r="AC1301" t="str">
        <f t="shared" si="41"/>
        <v>2501011014-24009-VOC</v>
      </c>
      <c r="AD1301" t="str">
        <f>IF(COUNTIF('NP-NRModel-MAR-WILDFIRES Modifi'!V:V, AC1301)=0, "Missing", "")</f>
        <v/>
      </c>
    </row>
    <row r="1302" spans="1:30" hidden="1" x14ac:dyDescent="0.3">
      <c r="A1302" s="24">
        <v>2501011014</v>
      </c>
      <c r="B1302" s="40">
        <v>24017</v>
      </c>
      <c r="C1302" s="25"/>
      <c r="D1302" s="25"/>
      <c r="E1302" s="25"/>
      <c r="F1302" s="25"/>
      <c r="G1302" s="25" t="s">
        <v>12</v>
      </c>
      <c r="H1302" s="25">
        <v>0.198031620734472</v>
      </c>
      <c r="I1302" s="25">
        <v>153</v>
      </c>
      <c r="J1302" s="25">
        <v>1.2943243185259601E-3</v>
      </c>
      <c r="K1302" s="25"/>
      <c r="L1302" s="25"/>
      <c r="M1302" s="25">
        <v>10467</v>
      </c>
      <c r="N1302" s="26">
        <v>492287</v>
      </c>
      <c r="O1302" s="24">
        <v>2501011014</v>
      </c>
      <c r="P1302" s="25">
        <v>24017</v>
      </c>
      <c r="Q1302" s="25"/>
      <c r="R1302" s="25"/>
      <c r="S1302" s="25"/>
      <c r="T1302" s="25"/>
      <c r="U1302" s="25" t="s">
        <v>12</v>
      </c>
      <c r="V1302" s="25">
        <v>0.42268664631250402</v>
      </c>
      <c r="W1302" s="25">
        <v>365</v>
      </c>
      <c r="X1302" s="25">
        <v>1.1580456063356201E-3</v>
      </c>
      <c r="Y1302" s="25">
        <v>10467</v>
      </c>
      <c r="Z1302" s="27">
        <v>492287</v>
      </c>
      <c r="AA1302" s="28">
        <f t="shared" si="40"/>
        <v>3.0621367621087086E-3</v>
      </c>
      <c r="AC1302" t="str">
        <f t="shared" si="41"/>
        <v>2501011014-24017-VOC</v>
      </c>
      <c r="AD1302" t="str">
        <f>IF(COUNTIF('NP-NRModel-MAR-WILDFIRES Modifi'!V:V, AC1302)=0, "Missing", "")</f>
        <v/>
      </c>
    </row>
    <row r="1303" spans="1:30" hidden="1" x14ac:dyDescent="0.3">
      <c r="A1303" s="24">
        <v>2501011014</v>
      </c>
      <c r="B1303" s="40">
        <v>24021</v>
      </c>
      <c r="C1303" s="25"/>
      <c r="D1303" s="25"/>
      <c r="E1303" s="25"/>
      <c r="F1303" s="25"/>
      <c r="G1303" s="25" t="s">
        <v>12</v>
      </c>
      <c r="H1303" s="25">
        <v>0.73172158047179203</v>
      </c>
      <c r="I1303" s="25">
        <v>153</v>
      </c>
      <c r="J1303" s="25">
        <v>4.7824939900117103E-3</v>
      </c>
      <c r="K1303" s="25"/>
      <c r="L1303" s="25"/>
      <c r="M1303" s="25">
        <v>10467</v>
      </c>
      <c r="N1303" s="26">
        <v>3164861</v>
      </c>
      <c r="O1303" s="24">
        <v>2501011014</v>
      </c>
      <c r="P1303" s="25">
        <v>24021</v>
      </c>
      <c r="Q1303" s="25"/>
      <c r="R1303" s="25"/>
      <c r="S1303" s="25"/>
      <c r="T1303" s="25"/>
      <c r="U1303" s="25" t="s">
        <v>12</v>
      </c>
      <c r="V1303" s="25">
        <v>1.56181593493501</v>
      </c>
      <c r="W1303" s="25">
        <v>365</v>
      </c>
      <c r="X1303" s="25">
        <v>4.2789477669452503E-3</v>
      </c>
      <c r="Y1303" s="25">
        <v>10467</v>
      </c>
      <c r="Z1303" s="27">
        <v>3164861</v>
      </c>
      <c r="AA1303" s="28">
        <f t="shared" si="40"/>
        <v>3.0621367621087299E-3</v>
      </c>
      <c r="AC1303" t="str">
        <f t="shared" si="41"/>
        <v>2501011014-24021-VOC</v>
      </c>
      <c r="AD1303" t="str">
        <f>IF(COUNTIF('NP-NRModel-MAR-WILDFIRES Modifi'!V:V, AC1303)=0, "Missing", "")</f>
        <v/>
      </c>
    </row>
    <row r="1304" spans="1:30" hidden="1" x14ac:dyDescent="0.3">
      <c r="A1304" s="24">
        <v>2501011014</v>
      </c>
      <c r="B1304" s="40">
        <v>24031</v>
      </c>
      <c r="C1304" s="25"/>
      <c r="D1304" s="25"/>
      <c r="E1304" s="25"/>
      <c r="F1304" s="25"/>
      <c r="G1304" s="25" t="s">
        <v>12</v>
      </c>
      <c r="H1304" s="25">
        <v>2.9012408958748099</v>
      </c>
      <c r="I1304" s="25">
        <v>153</v>
      </c>
      <c r="J1304" s="25">
        <v>1.8962358796567401E-2</v>
      </c>
      <c r="K1304" s="25"/>
      <c r="L1304" s="25"/>
      <c r="M1304" s="25">
        <v>10467</v>
      </c>
      <c r="N1304" s="26">
        <v>3776013</v>
      </c>
      <c r="O1304" s="24">
        <v>2501011014</v>
      </c>
      <c r="P1304" s="25">
        <v>24031</v>
      </c>
      <c r="Q1304" s="25"/>
      <c r="R1304" s="25"/>
      <c r="S1304" s="25"/>
      <c r="T1304" s="25"/>
      <c r="U1304" s="25" t="s">
        <v>12</v>
      </c>
      <c r="V1304" s="25">
        <v>6.1925251122713103</v>
      </c>
      <c r="W1304" s="25">
        <v>365</v>
      </c>
      <c r="X1304" s="25">
        <v>1.6965822225400801E-2</v>
      </c>
      <c r="Y1304" s="25">
        <v>10467</v>
      </c>
      <c r="Z1304" s="27">
        <v>3776013</v>
      </c>
      <c r="AA1304" s="28">
        <f t="shared" si="40"/>
        <v>3.062136762108719E-3</v>
      </c>
      <c r="AC1304" t="str">
        <f t="shared" si="41"/>
        <v>2501011014-24031-VOC</v>
      </c>
      <c r="AD1304" t="str">
        <f>IF(COUNTIF('NP-NRModel-MAR-WILDFIRES Modifi'!V:V, AC1304)=0, "Missing", "")</f>
        <v/>
      </c>
    </row>
    <row r="1305" spans="1:30" hidden="1" x14ac:dyDescent="0.3">
      <c r="A1305" s="24">
        <v>2501011014</v>
      </c>
      <c r="B1305" s="40">
        <v>24033</v>
      </c>
      <c r="C1305" s="25"/>
      <c r="D1305" s="25"/>
      <c r="E1305" s="25"/>
      <c r="F1305" s="25"/>
      <c r="G1305" s="25" t="s">
        <v>12</v>
      </c>
      <c r="H1305" s="25">
        <v>1.67971352401097</v>
      </c>
      <c r="I1305" s="25">
        <v>153</v>
      </c>
      <c r="J1305" s="25">
        <v>1.0978519764777501E-2</v>
      </c>
      <c r="K1305" s="25"/>
      <c r="L1305" s="25"/>
      <c r="M1305" s="25">
        <v>10467</v>
      </c>
      <c r="N1305" s="26">
        <v>3449692</v>
      </c>
      <c r="O1305" s="24">
        <v>2501011014</v>
      </c>
      <c r="P1305" s="25">
        <v>24033</v>
      </c>
      <c r="Q1305" s="25"/>
      <c r="R1305" s="25"/>
      <c r="S1305" s="25"/>
      <c r="T1305" s="25"/>
      <c r="U1305" s="25" t="s">
        <v>12</v>
      </c>
      <c r="V1305" s="25">
        <v>3.5852480204761501</v>
      </c>
      <c r="W1305" s="25">
        <v>365</v>
      </c>
      <c r="X1305" s="25">
        <v>9.8225973163730204E-3</v>
      </c>
      <c r="Y1305" s="25">
        <v>10467</v>
      </c>
      <c r="Z1305" s="27">
        <v>3449692</v>
      </c>
      <c r="AA1305" s="28">
        <f t="shared" si="40"/>
        <v>3.0621367621087104E-3</v>
      </c>
      <c r="AC1305" t="str">
        <f t="shared" si="41"/>
        <v>2501011014-24033-VOC</v>
      </c>
      <c r="AD1305" t="str">
        <f>IF(COUNTIF('NP-NRModel-MAR-WILDFIRES Modifi'!V:V, AC1305)=0, "Missing", "")</f>
        <v/>
      </c>
    </row>
    <row r="1306" spans="1:30" hidden="1" x14ac:dyDescent="0.3">
      <c r="A1306" s="24">
        <v>2501011014</v>
      </c>
      <c r="B1306" s="40">
        <v>51013</v>
      </c>
      <c r="C1306" s="25"/>
      <c r="D1306" s="25"/>
      <c r="E1306" s="25"/>
      <c r="F1306" s="25"/>
      <c r="G1306" s="25" t="s">
        <v>12</v>
      </c>
      <c r="H1306" s="25">
        <v>0.25998544017654102</v>
      </c>
      <c r="I1306" s="25">
        <v>153</v>
      </c>
      <c r="J1306" s="25">
        <v>1.69925124298392E-3</v>
      </c>
      <c r="K1306" s="25"/>
      <c r="L1306" s="25"/>
      <c r="M1306" s="25">
        <v>10467</v>
      </c>
      <c r="N1306" s="26">
        <v>654312</v>
      </c>
      <c r="O1306" s="24">
        <v>2501011014</v>
      </c>
      <c r="P1306" s="25">
        <v>51013</v>
      </c>
      <c r="Q1306" s="25"/>
      <c r="R1306" s="25"/>
      <c r="S1306" s="25"/>
      <c r="T1306" s="25"/>
      <c r="U1306" s="25" t="s">
        <v>12</v>
      </c>
      <c r="V1306" s="25">
        <v>0.55492336724168501</v>
      </c>
      <c r="W1306" s="25">
        <v>365</v>
      </c>
      <c r="X1306" s="25">
        <v>1.5203379924429699E-3</v>
      </c>
      <c r="Y1306" s="25">
        <v>10467</v>
      </c>
      <c r="Z1306" s="27">
        <v>654312</v>
      </c>
      <c r="AA1306" s="28">
        <f t="shared" si="40"/>
        <v>3.0621367621087173E-3</v>
      </c>
      <c r="AC1306" t="str">
        <f t="shared" si="41"/>
        <v>2501011014-51013-VOC</v>
      </c>
      <c r="AD1306" t="str">
        <f>IF(COUNTIF('NP-NRModel-MAR-WILDFIRES Modifi'!V:V, AC1306)=0, "Missing", "")</f>
        <v/>
      </c>
    </row>
    <row r="1307" spans="1:30" hidden="1" x14ac:dyDescent="0.3">
      <c r="A1307" s="24">
        <v>2501011014</v>
      </c>
      <c r="B1307" s="40">
        <v>51059</v>
      </c>
      <c r="C1307" s="25"/>
      <c r="D1307" s="25"/>
      <c r="E1307" s="25"/>
      <c r="F1307" s="25"/>
      <c r="G1307" s="25" t="s">
        <v>12</v>
      </c>
      <c r="H1307" s="25">
        <v>3.0755994154034001</v>
      </c>
      <c r="I1307" s="25">
        <v>153</v>
      </c>
      <c r="J1307" s="25">
        <v>2.0101956963420899E-2</v>
      </c>
      <c r="K1307" s="25"/>
      <c r="L1307" s="25"/>
      <c r="M1307" s="25">
        <v>10467</v>
      </c>
      <c r="N1307" s="26">
        <v>1455094</v>
      </c>
      <c r="O1307" s="24">
        <v>2501011014</v>
      </c>
      <c r="P1307" s="25">
        <v>51059</v>
      </c>
      <c r="Q1307" s="25"/>
      <c r="R1307" s="25"/>
      <c r="S1307" s="25"/>
      <c r="T1307" s="25"/>
      <c r="U1307" s="25" t="s">
        <v>12</v>
      </c>
      <c r="V1307" s="25">
        <v>6.5646829404110898</v>
      </c>
      <c r="W1307" s="25">
        <v>365</v>
      </c>
      <c r="X1307" s="25">
        <v>1.7985432713454999E-2</v>
      </c>
      <c r="Y1307" s="25">
        <v>10467</v>
      </c>
      <c r="Z1307" s="27">
        <v>1455094</v>
      </c>
      <c r="AA1307" s="28">
        <f t="shared" si="40"/>
        <v>3.0621367621087403E-3</v>
      </c>
      <c r="AC1307" t="str">
        <f t="shared" si="41"/>
        <v>2501011014-51059-VOC</v>
      </c>
      <c r="AD1307" t="str">
        <f>IF(COUNTIF('NP-NRModel-MAR-WILDFIRES Modifi'!V:V, AC1307)=0, "Missing", "")</f>
        <v/>
      </c>
    </row>
    <row r="1308" spans="1:30" hidden="1" x14ac:dyDescent="0.3">
      <c r="A1308" s="24">
        <v>2501011014</v>
      </c>
      <c r="B1308" s="40">
        <v>51107</v>
      </c>
      <c r="C1308" s="25"/>
      <c r="D1308" s="25"/>
      <c r="E1308" s="25"/>
      <c r="F1308" s="25"/>
      <c r="G1308" s="25" t="s">
        <v>12</v>
      </c>
      <c r="H1308" s="25">
        <v>1.36459909045533</v>
      </c>
      <c r="I1308" s="25">
        <v>153</v>
      </c>
      <c r="J1308" s="25">
        <v>8.9189483036296105E-3</v>
      </c>
      <c r="K1308" s="25"/>
      <c r="L1308" s="25"/>
      <c r="M1308" s="25">
        <v>10467</v>
      </c>
      <c r="N1308" s="26">
        <v>3214227</v>
      </c>
      <c r="O1308" s="24">
        <v>2501011014</v>
      </c>
      <c r="P1308" s="25">
        <v>51107</v>
      </c>
      <c r="Q1308" s="25"/>
      <c r="R1308" s="25"/>
      <c r="S1308" s="25"/>
      <c r="T1308" s="25"/>
      <c r="U1308" s="25" t="s">
        <v>12</v>
      </c>
      <c r="V1308" s="25">
        <v>2.9126551152103302</v>
      </c>
      <c r="W1308" s="25">
        <v>365</v>
      </c>
      <c r="X1308" s="25">
        <v>7.9798770279735295E-3</v>
      </c>
      <c r="Y1308" s="25">
        <v>10467</v>
      </c>
      <c r="Z1308" s="27">
        <v>3214227</v>
      </c>
      <c r="AA1308" s="28">
        <f t="shared" si="40"/>
        <v>3.0621367621087368E-3</v>
      </c>
      <c r="AC1308" t="str">
        <f t="shared" si="41"/>
        <v>2501011014-51107-VOC</v>
      </c>
      <c r="AD1308" t="str">
        <f>IF(COUNTIF('NP-NRModel-MAR-WILDFIRES Modifi'!V:V, AC1308)=0, "Missing", "")</f>
        <v/>
      </c>
    </row>
    <row r="1309" spans="1:30" hidden="1" x14ac:dyDescent="0.3">
      <c r="A1309" s="24">
        <v>2501011014</v>
      </c>
      <c r="B1309" s="40">
        <v>51153</v>
      </c>
      <c r="C1309" s="25"/>
      <c r="D1309" s="25"/>
      <c r="E1309" s="25"/>
      <c r="F1309" s="25"/>
      <c r="G1309" s="25" t="s">
        <v>12</v>
      </c>
      <c r="H1309" s="25">
        <v>0.82422672194788904</v>
      </c>
      <c r="I1309" s="25">
        <v>153</v>
      </c>
      <c r="J1309" s="25">
        <v>5.3871027578293396E-3</v>
      </c>
      <c r="K1309" s="25"/>
      <c r="L1309" s="25"/>
      <c r="M1309" s="25">
        <v>10467</v>
      </c>
      <c r="N1309" s="26">
        <v>2421073</v>
      </c>
      <c r="O1309" s="24">
        <v>2501011014</v>
      </c>
      <c r="P1309" s="25">
        <v>51153</v>
      </c>
      <c r="Q1309" s="25"/>
      <c r="R1309" s="25"/>
      <c r="S1309" s="25"/>
      <c r="T1309" s="25"/>
      <c r="U1309" s="25" t="s">
        <v>12</v>
      </c>
      <c r="V1309" s="25">
        <v>1.7592626248735901</v>
      </c>
      <c r="W1309" s="25">
        <v>365</v>
      </c>
      <c r="X1309" s="25">
        <v>4.8198976023934199E-3</v>
      </c>
      <c r="Y1309" s="25">
        <v>10467</v>
      </c>
      <c r="Z1309" s="27">
        <v>2421073</v>
      </c>
      <c r="AA1309" s="28">
        <f t="shared" si="40"/>
        <v>3.0621367621087407E-3</v>
      </c>
      <c r="AC1309" t="str">
        <f t="shared" si="41"/>
        <v>2501011014-51153-VOC</v>
      </c>
      <c r="AD1309" t="str">
        <f>IF(COUNTIF('NP-NRModel-MAR-WILDFIRES Modifi'!V:V, AC1309)=0, "Missing", "")</f>
        <v/>
      </c>
    </row>
    <row r="1310" spans="1:30" hidden="1" x14ac:dyDescent="0.3">
      <c r="A1310" s="24">
        <v>2501011014</v>
      </c>
      <c r="B1310" s="40">
        <v>51510</v>
      </c>
      <c r="C1310" s="25"/>
      <c r="D1310" s="25"/>
      <c r="E1310" s="25"/>
      <c r="F1310" s="25"/>
      <c r="G1310" s="25" t="s">
        <v>12</v>
      </c>
      <c r="H1310" s="25">
        <v>0.262649834270128</v>
      </c>
      <c r="I1310" s="25">
        <v>153</v>
      </c>
      <c r="J1310" s="25">
        <v>1.7166655834648899E-3</v>
      </c>
      <c r="K1310" s="25"/>
      <c r="L1310" s="25"/>
      <c r="M1310" s="25">
        <v>10467</v>
      </c>
      <c r="N1310" s="26">
        <v>3837546</v>
      </c>
      <c r="O1310" s="24">
        <v>2501011014</v>
      </c>
      <c r="P1310" s="25">
        <v>51510</v>
      </c>
      <c r="Q1310" s="25"/>
      <c r="R1310" s="25"/>
      <c r="S1310" s="25"/>
      <c r="T1310" s="25"/>
      <c r="U1310" s="25" t="s">
        <v>12</v>
      </c>
      <c r="V1310" s="25">
        <v>0.56061035702491502</v>
      </c>
      <c r="W1310" s="25">
        <v>365</v>
      </c>
      <c r="X1310" s="25">
        <v>1.5359187863696301E-3</v>
      </c>
      <c r="Y1310" s="25">
        <v>10467</v>
      </c>
      <c r="Z1310" s="27">
        <v>3837546</v>
      </c>
      <c r="AA1310" s="28">
        <f t="shared" si="40"/>
        <v>3.0621367621087255E-3</v>
      </c>
      <c r="AC1310" t="str">
        <f t="shared" si="41"/>
        <v>2501011014-51510-VOC</v>
      </c>
      <c r="AD1310" t="str">
        <f>IF(COUNTIF('NP-NRModel-MAR-WILDFIRES Modifi'!V:V, AC1310)=0, "Missing", "")</f>
        <v/>
      </c>
    </row>
    <row r="1311" spans="1:30" hidden="1" x14ac:dyDescent="0.3">
      <c r="A1311" s="24">
        <v>2501011014</v>
      </c>
      <c r="B1311" s="40">
        <v>51600</v>
      </c>
      <c r="C1311" s="25"/>
      <c r="D1311" s="25"/>
      <c r="E1311" s="25"/>
      <c r="F1311" s="25"/>
      <c r="G1311" s="25" t="s">
        <v>12</v>
      </c>
      <c r="H1311" s="25">
        <v>0.108573496770075</v>
      </c>
      <c r="I1311" s="25">
        <v>153</v>
      </c>
      <c r="J1311" s="25">
        <v>7.09630697843632E-4</v>
      </c>
      <c r="K1311" s="25"/>
      <c r="L1311" s="25"/>
      <c r="M1311" s="25">
        <v>10467</v>
      </c>
      <c r="N1311" s="26">
        <v>724259</v>
      </c>
      <c r="O1311" s="24">
        <v>2501011014</v>
      </c>
      <c r="P1311" s="25">
        <v>51600</v>
      </c>
      <c r="Q1311" s="25"/>
      <c r="R1311" s="25"/>
      <c r="S1311" s="25"/>
      <c r="T1311" s="25"/>
      <c r="U1311" s="25" t="s">
        <v>12</v>
      </c>
      <c r="V1311" s="25">
        <v>0.23174363295091599</v>
      </c>
      <c r="W1311" s="25">
        <v>365</v>
      </c>
      <c r="X1311" s="25">
        <v>6.3491406287922297E-4</v>
      </c>
      <c r="Y1311" s="25">
        <v>10467</v>
      </c>
      <c r="Z1311" s="27">
        <v>724259</v>
      </c>
      <c r="AA1311" s="28">
        <f t="shared" si="40"/>
        <v>3.0621367621087303E-3</v>
      </c>
      <c r="AC1311" t="str">
        <f t="shared" si="41"/>
        <v>2501011014-51600-VOC</v>
      </c>
      <c r="AD1311" t="str">
        <f>IF(COUNTIF('NP-NRModel-MAR-WILDFIRES Modifi'!V:V, AC1311)=0, "Missing", "")</f>
        <v/>
      </c>
    </row>
    <row r="1312" spans="1:30" hidden="1" x14ac:dyDescent="0.3">
      <c r="A1312" s="24">
        <v>2501011014</v>
      </c>
      <c r="B1312" s="40">
        <v>51610</v>
      </c>
      <c r="C1312" s="25"/>
      <c r="D1312" s="25"/>
      <c r="E1312" s="25"/>
      <c r="F1312" s="25"/>
      <c r="G1312" s="25" t="s">
        <v>12</v>
      </c>
      <c r="H1312" s="25">
        <v>6.6206977351297297E-2</v>
      </c>
      <c r="I1312" s="25">
        <v>153</v>
      </c>
      <c r="J1312" s="25">
        <v>4.32725342165341E-4</v>
      </c>
      <c r="K1312" s="25"/>
      <c r="L1312" s="25"/>
      <c r="M1312" s="25">
        <v>10467</v>
      </c>
      <c r="N1312" s="26">
        <v>790266</v>
      </c>
      <c r="O1312" s="24">
        <v>2501011014</v>
      </c>
      <c r="P1312" s="25">
        <v>51610</v>
      </c>
      <c r="Q1312" s="25"/>
      <c r="R1312" s="25"/>
      <c r="S1312" s="25"/>
      <c r="T1312" s="25"/>
      <c r="U1312" s="25" t="s">
        <v>12</v>
      </c>
      <c r="V1312" s="25">
        <v>0.14131483202185399</v>
      </c>
      <c r="W1312" s="25">
        <v>365</v>
      </c>
      <c r="X1312" s="25">
        <v>3.8716392334754598E-4</v>
      </c>
      <c r="Y1312" s="25">
        <v>10467</v>
      </c>
      <c r="Z1312" s="27">
        <v>790266</v>
      </c>
      <c r="AA1312" s="28">
        <f t="shared" si="40"/>
        <v>3.0621367621087438E-3</v>
      </c>
      <c r="AC1312" t="str">
        <f t="shared" si="41"/>
        <v>2501011014-51610-VOC</v>
      </c>
      <c r="AD1312" t="str">
        <f>IF(COUNTIF('NP-NRModel-MAR-WILDFIRES Modifi'!V:V, AC1312)=0, "Missing", "")</f>
        <v/>
      </c>
    </row>
    <row r="1313" spans="1:30" hidden="1" x14ac:dyDescent="0.3">
      <c r="A1313" s="24">
        <v>2501011014</v>
      </c>
      <c r="B1313" s="40">
        <v>51683</v>
      </c>
      <c r="C1313" s="25"/>
      <c r="D1313" s="25"/>
      <c r="E1313" s="25"/>
      <c r="F1313" s="25"/>
      <c r="G1313" s="25" t="s">
        <v>12</v>
      </c>
      <c r="H1313" s="25">
        <v>5.1937402157344298E-2</v>
      </c>
      <c r="I1313" s="25">
        <v>153</v>
      </c>
      <c r="J1313" s="25">
        <v>3.3946014481924398E-4</v>
      </c>
      <c r="K1313" s="25"/>
      <c r="L1313" s="25"/>
      <c r="M1313" s="25">
        <v>10467</v>
      </c>
      <c r="N1313" s="26">
        <v>2834683</v>
      </c>
      <c r="O1313" s="24">
        <v>2501011014</v>
      </c>
      <c r="P1313" s="25">
        <v>51683</v>
      </c>
      <c r="Q1313" s="25"/>
      <c r="R1313" s="25"/>
      <c r="S1313" s="25"/>
      <c r="T1313" s="25"/>
      <c r="U1313" s="25" t="s">
        <v>12</v>
      </c>
      <c r="V1313" s="25">
        <v>0.110857277512803</v>
      </c>
      <c r="W1313" s="25">
        <v>365</v>
      </c>
      <c r="X1313" s="25">
        <v>3.0371856852822799E-4</v>
      </c>
      <c r="Y1313" s="25">
        <v>10467</v>
      </c>
      <c r="Z1313" s="27">
        <v>2834683</v>
      </c>
      <c r="AA1313" s="28">
        <f t="shared" si="40"/>
        <v>3.0621367621087342E-3</v>
      </c>
      <c r="AC1313" t="str">
        <f t="shared" si="41"/>
        <v>2501011014-51683-VOC</v>
      </c>
      <c r="AD1313" t="str">
        <f>IF(COUNTIF('NP-NRModel-MAR-WILDFIRES Modifi'!V:V, AC1313)=0, "Missing", "")</f>
        <v/>
      </c>
    </row>
    <row r="1314" spans="1:30" hidden="1" x14ac:dyDescent="0.3">
      <c r="A1314" s="24">
        <v>2501011014</v>
      </c>
      <c r="B1314" s="40">
        <v>51685</v>
      </c>
      <c r="C1314" s="25"/>
      <c r="D1314" s="25"/>
      <c r="E1314" s="25"/>
      <c r="F1314" s="25"/>
      <c r="G1314" s="25" t="s">
        <v>12</v>
      </c>
      <c r="H1314" s="25">
        <v>6.1882751431548998E-2</v>
      </c>
      <c r="I1314" s="25">
        <v>153</v>
      </c>
      <c r="J1314" s="25">
        <v>4.0446242765718301E-4</v>
      </c>
      <c r="K1314" s="25"/>
      <c r="L1314" s="25"/>
      <c r="M1314" s="25">
        <v>10467</v>
      </c>
      <c r="N1314" s="26">
        <v>3467575</v>
      </c>
      <c r="O1314" s="24">
        <v>2501011014</v>
      </c>
      <c r="P1314" s="25">
        <v>51685</v>
      </c>
      <c r="Q1314" s="25"/>
      <c r="R1314" s="25"/>
      <c r="S1314" s="25"/>
      <c r="T1314" s="25"/>
      <c r="U1314" s="25" t="s">
        <v>12</v>
      </c>
      <c r="V1314" s="25">
        <v>0.13208503051269699</v>
      </c>
      <c r="W1314" s="25">
        <v>365</v>
      </c>
      <c r="X1314" s="25">
        <v>3.61876795925198E-4</v>
      </c>
      <c r="Y1314" s="25">
        <v>10467</v>
      </c>
      <c r="Z1314" s="27">
        <v>3467575</v>
      </c>
      <c r="AA1314" s="28">
        <f t="shared" si="40"/>
        <v>3.062136762108732E-3</v>
      </c>
      <c r="AC1314" t="str">
        <f t="shared" si="41"/>
        <v>2501011014-51685-VOC</v>
      </c>
      <c r="AD1314" t="str">
        <f>IF(COUNTIF('NP-NRModel-MAR-WILDFIRES Modifi'!V:V, AC1314)=0, "Missing", "")</f>
        <v/>
      </c>
    </row>
    <row r="1315" spans="1:30" hidden="1" x14ac:dyDescent="0.3">
      <c r="A1315" s="24">
        <v>2501012011</v>
      </c>
      <c r="B1315" s="40">
        <v>11001</v>
      </c>
      <c r="C1315" s="25"/>
      <c r="D1315" s="25"/>
      <c r="E1315" s="25"/>
      <c r="F1315" s="25"/>
      <c r="G1315" s="25" t="s">
        <v>12</v>
      </c>
      <c r="H1315" s="25">
        <v>0.37494326486424101</v>
      </c>
      <c r="I1315" s="25">
        <v>153</v>
      </c>
      <c r="J1315" s="25">
        <v>2.4506095742760801E-3</v>
      </c>
      <c r="K1315" s="25"/>
      <c r="L1315" s="25"/>
      <c r="M1315" s="25">
        <v>10467</v>
      </c>
      <c r="N1315" s="26">
        <v>3973629</v>
      </c>
      <c r="O1315" s="24">
        <v>2501012011</v>
      </c>
      <c r="P1315" s="25">
        <v>11001</v>
      </c>
      <c r="Q1315" s="25"/>
      <c r="R1315" s="25"/>
      <c r="S1315" s="25"/>
      <c r="T1315" s="25"/>
      <c r="U1315" s="25" t="s">
        <v>12</v>
      </c>
      <c r="V1315" s="25">
        <v>0.63058639999911703</v>
      </c>
      <c r="W1315" s="25">
        <v>365</v>
      </c>
      <c r="X1315" s="25">
        <v>1.7276339726003201E-3</v>
      </c>
      <c r="Y1315" s="25">
        <v>10467</v>
      </c>
      <c r="Z1315" s="27">
        <v>3973629</v>
      </c>
      <c r="AA1315" s="28">
        <f t="shared" si="40"/>
        <v>3.8862391803557951E-3</v>
      </c>
      <c r="AC1315" t="str">
        <f t="shared" si="41"/>
        <v>2501012011-11001-VOC</v>
      </c>
      <c r="AD1315" t="str">
        <f>IF(COUNTIF('NP-NRModel-MAR-WILDFIRES Modifi'!V:V, AC1315)=0, "Missing", "")</f>
        <v/>
      </c>
    </row>
    <row r="1316" spans="1:30" hidden="1" x14ac:dyDescent="0.3">
      <c r="A1316" s="24">
        <v>2501012011</v>
      </c>
      <c r="B1316" s="40">
        <v>24009</v>
      </c>
      <c r="C1316" s="25"/>
      <c r="D1316" s="25"/>
      <c r="E1316" s="25"/>
      <c r="F1316" s="25"/>
      <c r="G1316" s="25" t="s">
        <v>12</v>
      </c>
      <c r="H1316" s="25">
        <v>3.2956041621566699E-2</v>
      </c>
      <c r="I1316" s="25">
        <v>153</v>
      </c>
      <c r="J1316" s="25">
        <v>2.1539896484684101E-4</v>
      </c>
      <c r="K1316" s="25"/>
      <c r="L1316" s="25"/>
      <c r="M1316" s="25">
        <v>10467</v>
      </c>
      <c r="N1316" s="26">
        <v>2743288</v>
      </c>
      <c r="O1316" s="24">
        <v>2501012011</v>
      </c>
      <c r="P1316" s="25">
        <v>24009</v>
      </c>
      <c r="Q1316" s="25"/>
      <c r="R1316" s="25"/>
      <c r="S1316" s="25"/>
      <c r="T1316" s="25"/>
      <c r="U1316" s="25" t="s">
        <v>12</v>
      </c>
      <c r="V1316" s="25">
        <v>5.5426069999922299E-2</v>
      </c>
      <c r="W1316" s="25">
        <v>365</v>
      </c>
      <c r="X1316" s="25">
        <v>1.51852246575129E-4</v>
      </c>
      <c r="Y1316" s="25">
        <v>10467</v>
      </c>
      <c r="Z1316" s="27">
        <v>2743288</v>
      </c>
      <c r="AA1316" s="28">
        <f t="shared" si="40"/>
        <v>3.8862391803557959E-3</v>
      </c>
      <c r="AC1316" t="str">
        <f t="shared" si="41"/>
        <v>2501012011-24009-VOC</v>
      </c>
      <c r="AD1316" t="str">
        <f>IF(COUNTIF('NP-NRModel-MAR-WILDFIRES Modifi'!V:V, AC1316)=0, "Missing", "")</f>
        <v/>
      </c>
    </row>
    <row r="1317" spans="1:30" hidden="1" x14ac:dyDescent="0.3">
      <c r="A1317" s="24">
        <v>2501012011</v>
      </c>
      <c r="B1317" s="40">
        <v>24017</v>
      </c>
      <c r="C1317" s="25"/>
      <c r="D1317" s="25"/>
      <c r="E1317" s="25"/>
      <c r="F1317" s="25"/>
      <c r="G1317" s="25" t="s">
        <v>12</v>
      </c>
      <c r="H1317" s="25">
        <v>5.4023949189099203E-2</v>
      </c>
      <c r="I1317" s="25">
        <v>153</v>
      </c>
      <c r="J1317" s="25">
        <v>3.5309770711829499E-4</v>
      </c>
      <c r="K1317" s="25"/>
      <c r="L1317" s="25"/>
      <c r="M1317" s="25">
        <v>10467</v>
      </c>
      <c r="N1317" s="26">
        <v>2936038</v>
      </c>
      <c r="O1317" s="24">
        <v>2501012011</v>
      </c>
      <c r="P1317" s="25">
        <v>24017</v>
      </c>
      <c r="Q1317" s="25"/>
      <c r="R1317" s="25"/>
      <c r="S1317" s="25"/>
      <c r="T1317" s="25"/>
      <c r="U1317" s="25" t="s">
        <v>12</v>
      </c>
      <c r="V1317" s="25">
        <v>9.0858459999872895E-2</v>
      </c>
      <c r="W1317" s="25">
        <v>365</v>
      </c>
      <c r="X1317" s="25">
        <v>2.4892728767088399E-4</v>
      </c>
      <c r="Y1317" s="25">
        <v>10467</v>
      </c>
      <c r="Z1317" s="27">
        <v>2936038</v>
      </c>
      <c r="AA1317" s="28">
        <f t="shared" si="40"/>
        <v>3.886239180355786E-3</v>
      </c>
      <c r="AC1317" t="str">
        <f t="shared" si="41"/>
        <v>2501012011-24017-VOC</v>
      </c>
      <c r="AD1317" t="str">
        <f>IF(COUNTIF('NP-NRModel-MAR-WILDFIRES Modifi'!V:V, AC1317)=0, "Missing", "")</f>
        <v/>
      </c>
    </row>
    <row r="1318" spans="1:30" hidden="1" x14ac:dyDescent="0.3">
      <c r="A1318" s="24">
        <v>2501012011</v>
      </c>
      <c r="B1318" s="40">
        <v>24021</v>
      </c>
      <c r="C1318" s="25"/>
      <c r="D1318" s="25"/>
      <c r="E1318" s="25"/>
      <c r="F1318" s="25"/>
      <c r="G1318" s="25" t="s">
        <v>12</v>
      </c>
      <c r="H1318" s="25">
        <v>0.199617118918586</v>
      </c>
      <c r="I1318" s="25">
        <v>153</v>
      </c>
      <c r="J1318" s="25">
        <v>1.30468705175547E-3</v>
      </c>
      <c r="K1318" s="25"/>
      <c r="L1318" s="25"/>
      <c r="M1318" s="25">
        <v>10467</v>
      </c>
      <c r="N1318" s="26">
        <v>3979494</v>
      </c>
      <c r="O1318" s="24">
        <v>2501012011</v>
      </c>
      <c r="P1318" s="25">
        <v>24021</v>
      </c>
      <c r="Q1318" s="25"/>
      <c r="R1318" s="25"/>
      <c r="S1318" s="25"/>
      <c r="T1318" s="25"/>
      <c r="U1318" s="25" t="s">
        <v>12</v>
      </c>
      <c r="V1318" s="25">
        <v>0.335719699999529</v>
      </c>
      <c r="W1318" s="25">
        <v>365</v>
      </c>
      <c r="X1318" s="25">
        <v>9.19779999998712E-4</v>
      </c>
      <c r="Y1318" s="25">
        <v>10467</v>
      </c>
      <c r="Z1318" s="27">
        <v>3979494</v>
      </c>
      <c r="AA1318" s="28">
        <f t="shared" si="40"/>
        <v>3.8862391803558159E-3</v>
      </c>
      <c r="AC1318" t="str">
        <f t="shared" si="41"/>
        <v>2501012011-24021-VOC</v>
      </c>
      <c r="AD1318" t="str">
        <f>IF(COUNTIF('NP-NRModel-MAR-WILDFIRES Modifi'!V:V, AC1318)=0, "Missing", "")</f>
        <v/>
      </c>
    </row>
    <row r="1319" spans="1:30" hidden="1" x14ac:dyDescent="0.3">
      <c r="A1319" s="24">
        <v>2501012011</v>
      </c>
      <c r="B1319" s="40">
        <v>24031</v>
      </c>
      <c r="C1319" s="25"/>
      <c r="D1319" s="25"/>
      <c r="E1319" s="25"/>
      <c r="F1319" s="25"/>
      <c r="G1319" s="25" t="s">
        <v>12</v>
      </c>
      <c r="H1319" s="25">
        <v>0.79147199999868201</v>
      </c>
      <c r="I1319" s="25">
        <v>153</v>
      </c>
      <c r="J1319" s="25">
        <v>5.1730196078345198E-3</v>
      </c>
      <c r="K1319" s="25"/>
      <c r="L1319" s="25"/>
      <c r="M1319" s="25">
        <v>10467</v>
      </c>
      <c r="N1319" s="26">
        <v>2906980</v>
      </c>
      <c r="O1319" s="24">
        <v>2501012011</v>
      </c>
      <c r="P1319" s="25">
        <v>24031</v>
      </c>
      <c r="Q1319" s="25"/>
      <c r="R1319" s="25"/>
      <c r="S1319" s="25"/>
      <c r="T1319" s="25"/>
      <c r="U1319" s="25" t="s">
        <v>12</v>
      </c>
      <c r="V1319" s="25">
        <v>1.33111199999813</v>
      </c>
      <c r="W1319" s="25">
        <v>365</v>
      </c>
      <c r="X1319" s="25">
        <v>3.6468821917757001E-3</v>
      </c>
      <c r="Y1319" s="25">
        <v>10467</v>
      </c>
      <c r="Z1319" s="27">
        <v>2906980</v>
      </c>
      <c r="AA1319" s="28">
        <f t="shared" si="40"/>
        <v>3.8862391803558128E-3</v>
      </c>
      <c r="AC1319" t="str">
        <f t="shared" si="41"/>
        <v>2501012011-24031-VOC</v>
      </c>
      <c r="AD1319" t="str">
        <f>IF(COUNTIF('NP-NRModel-MAR-WILDFIRES Modifi'!V:V, AC1319)=0, "Missing", "")</f>
        <v/>
      </c>
    </row>
    <row r="1320" spans="1:30" hidden="1" x14ac:dyDescent="0.3">
      <c r="A1320" s="24">
        <v>2501012011</v>
      </c>
      <c r="B1320" s="40">
        <v>24033</v>
      </c>
      <c r="C1320" s="25"/>
      <c r="D1320" s="25"/>
      <c r="E1320" s="25"/>
      <c r="F1320" s="25"/>
      <c r="G1320" s="25" t="s">
        <v>12</v>
      </c>
      <c r="H1320" s="25">
        <v>0.45823377837761498</v>
      </c>
      <c r="I1320" s="25">
        <v>153</v>
      </c>
      <c r="J1320" s="25">
        <v>2.9949920155399701E-3</v>
      </c>
      <c r="K1320" s="25"/>
      <c r="L1320" s="25"/>
      <c r="M1320" s="25">
        <v>10467</v>
      </c>
      <c r="N1320" s="26">
        <v>3883488</v>
      </c>
      <c r="O1320" s="24">
        <v>2501012011</v>
      </c>
      <c r="P1320" s="25">
        <v>24033</v>
      </c>
      <c r="Q1320" s="25"/>
      <c r="R1320" s="25"/>
      <c r="S1320" s="25"/>
      <c r="T1320" s="25"/>
      <c r="U1320" s="25" t="s">
        <v>12</v>
      </c>
      <c r="V1320" s="25">
        <v>0.77066589999892399</v>
      </c>
      <c r="W1320" s="25">
        <v>365</v>
      </c>
      <c r="X1320" s="25">
        <v>2.1114134246545801E-3</v>
      </c>
      <c r="Y1320" s="25">
        <v>10467</v>
      </c>
      <c r="Z1320" s="27">
        <v>3883488</v>
      </c>
      <c r="AA1320" s="28">
        <f t="shared" si="40"/>
        <v>3.8862391803557829E-3</v>
      </c>
      <c r="AC1320" t="str">
        <f t="shared" si="41"/>
        <v>2501012011-24033-VOC</v>
      </c>
      <c r="AD1320" t="str">
        <f>IF(COUNTIF('NP-NRModel-MAR-WILDFIRES Modifi'!V:V, AC1320)=0, "Missing", "")</f>
        <v/>
      </c>
    </row>
    <row r="1321" spans="1:30" hidden="1" x14ac:dyDescent="0.3">
      <c r="A1321" s="24">
        <v>2501012011</v>
      </c>
      <c r="B1321" s="40">
        <v>51013</v>
      </c>
      <c r="C1321" s="25"/>
      <c r="D1321" s="25"/>
      <c r="E1321" s="25"/>
      <c r="F1321" s="25"/>
      <c r="G1321" s="25" t="s">
        <v>12</v>
      </c>
      <c r="H1321" s="25">
        <v>7.3967924324201004E-2</v>
      </c>
      <c r="I1321" s="25">
        <v>153</v>
      </c>
      <c r="J1321" s="25">
        <v>4.8345048577909199E-4</v>
      </c>
      <c r="K1321" s="25"/>
      <c r="L1321" s="25"/>
      <c r="M1321" s="25">
        <v>10467</v>
      </c>
      <c r="N1321" s="26">
        <v>3334010</v>
      </c>
      <c r="O1321" s="24">
        <v>2501012011</v>
      </c>
      <c r="P1321" s="25">
        <v>51013</v>
      </c>
      <c r="Q1321" s="25"/>
      <c r="R1321" s="25"/>
      <c r="S1321" s="25"/>
      <c r="T1321" s="25"/>
      <c r="U1321" s="25" t="s">
        <v>12</v>
      </c>
      <c r="V1321" s="25">
        <v>0.124400599999825</v>
      </c>
      <c r="W1321" s="25">
        <v>365</v>
      </c>
      <c r="X1321" s="25">
        <v>3.4082356164335799E-4</v>
      </c>
      <c r="Y1321" s="25">
        <v>10467</v>
      </c>
      <c r="Z1321" s="27">
        <v>3334010</v>
      </c>
      <c r="AA1321" s="28">
        <f t="shared" si="40"/>
        <v>3.8862391803558189E-3</v>
      </c>
      <c r="AC1321" t="str">
        <f t="shared" si="41"/>
        <v>2501012011-51013-VOC</v>
      </c>
      <c r="AD1321" t="str">
        <f>IF(COUNTIF('NP-NRModel-MAR-WILDFIRES Modifi'!V:V, AC1321)=0, "Missing", "")</f>
        <v/>
      </c>
    </row>
    <row r="1322" spans="1:30" hidden="1" x14ac:dyDescent="0.3">
      <c r="A1322" s="24">
        <v>2501012011</v>
      </c>
      <c r="B1322" s="40">
        <v>51059</v>
      </c>
      <c r="C1322" s="25"/>
      <c r="D1322" s="25"/>
      <c r="E1322" s="25"/>
      <c r="F1322" s="25"/>
      <c r="G1322" s="25" t="s">
        <v>12</v>
      </c>
      <c r="H1322" s="25">
        <v>0.87503335134989302</v>
      </c>
      <c r="I1322" s="25">
        <v>153</v>
      </c>
      <c r="J1322" s="25">
        <v>5.7191722310450501E-3</v>
      </c>
      <c r="K1322" s="25"/>
      <c r="L1322" s="25"/>
      <c r="M1322" s="25">
        <v>10467</v>
      </c>
      <c r="N1322" s="26">
        <v>1882686</v>
      </c>
      <c r="O1322" s="24">
        <v>2501012011</v>
      </c>
      <c r="P1322" s="25">
        <v>51059</v>
      </c>
      <c r="Q1322" s="25"/>
      <c r="R1322" s="25"/>
      <c r="S1322" s="25"/>
      <c r="T1322" s="25"/>
      <c r="U1322" s="25" t="s">
        <v>12</v>
      </c>
      <c r="V1322" s="25">
        <v>1.47164699999793</v>
      </c>
      <c r="W1322" s="25">
        <v>365</v>
      </c>
      <c r="X1322" s="25">
        <v>4.0319095890354499E-3</v>
      </c>
      <c r="Y1322" s="25">
        <v>10467</v>
      </c>
      <c r="Z1322" s="27">
        <v>1882686</v>
      </c>
      <c r="AA1322" s="28">
        <f t="shared" si="40"/>
        <v>3.8862391803558155E-3</v>
      </c>
      <c r="AC1322" t="str">
        <f t="shared" si="41"/>
        <v>2501012011-51059-VOC</v>
      </c>
      <c r="AD1322" t="str">
        <f>IF(COUNTIF('NP-NRModel-MAR-WILDFIRES Modifi'!V:V, AC1322)=0, "Missing", "")</f>
        <v/>
      </c>
    </row>
    <row r="1323" spans="1:30" hidden="1" x14ac:dyDescent="0.3">
      <c r="A1323" s="24">
        <v>2501012011</v>
      </c>
      <c r="B1323" s="40">
        <v>51107</v>
      </c>
      <c r="C1323" s="25"/>
      <c r="D1323" s="25"/>
      <c r="E1323" s="25"/>
      <c r="F1323" s="25"/>
      <c r="G1323" s="25" t="s">
        <v>12</v>
      </c>
      <c r="H1323" s="25">
        <v>0.38823952972908399</v>
      </c>
      <c r="I1323" s="25">
        <v>153</v>
      </c>
      <c r="J1323" s="25">
        <v>2.5375132662031601E-3</v>
      </c>
      <c r="K1323" s="25"/>
      <c r="L1323" s="25"/>
      <c r="M1323" s="25">
        <v>10467</v>
      </c>
      <c r="N1323" s="26">
        <v>1030894</v>
      </c>
      <c r="O1323" s="24">
        <v>2501012011</v>
      </c>
      <c r="P1323" s="25">
        <v>51107</v>
      </c>
      <c r="Q1323" s="25"/>
      <c r="R1323" s="25"/>
      <c r="S1323" s="25"/>
      <c r="T1323" s="25"/>
      <c r="U1323" s="25" t="s">
        <v>12</v>
      </c>
      <c r="V1323" s="25">
        <v>0.65294829999908599</v>
      </c>
      <c r="W1323" s="25">
        <v>365</v>
      </c>
      <c r="X1323" s="25">
        <v>1.78889945205229E-3</v>
      </c>
      <c r="Y1323" s="25">
        <v>10467</v>
      </c>
      <c r="Z1323" s="27">
        <v>1030894</v>
      </c>
      <c r="AA1323" s="28">
        <f t="shared" si="40"/>
        <v>3.8862391803557985E-3</v>
      </c>
      <c r="AC1323" t="str">
        <f t="shared" si="41"/>
        <v>2501012011-51107-VOC</v>
      </c>
      <c r="AD1323" t="str">
        <f>IF(COUNTIF('NP-NRModel-MAR-WILDFIRES Modifi'!V:V, AC1323)=0, "Missing", "")</f>
        <v/>
      </c>
    </row>
    <row r="1324" spans="1:30" hidden="1" x14ac:dyDescent="0.3">
      <c r="A1324" s="24">
        <v>2501012011</v>
      </c>
      <c r="B1324" s="40">
        <v>51153</v>
      </c>
      <c r="C1324" s="25"/>
      <c r="D1324" s="25"/>
      <c r="E1324" s="25"/>
      <c r="F1324" s="25"/>
      <c r="G1324" s="25" t="s">
        <v>12</v>
      </c>
      <c r="H1324" s="25">
        <v>0.234499189188799</v>
      </c>
      <c r="I1324" s="25">
        <v>153</v>
      </c>
      <c r="J1324" s="25">
        <v>1.5326744391424699E-3</v>
      </c>
      <c r="K1324" s="25"/>
      <c r="L1324" s="25"/>
      <c r="M1324" s="25">
        <v>10467</v>
      </c>
      <c r="N1324" s="26">
        <v>3929741</v>
      </c>
      <c r="O1324" s="24">
        <v>2501012011</v>
      </c>
      <c r="P1324" s="25">
        <v>51153</v>
      </c>
      <c r="Q1324" s="25"/>
      <c r="R1324" s="25"/>
      <c r="S1324" s="25"/>
      <c r="T1324" s="25"/>
      <c r="U1324" s="25" t="s">
        <v>12</v>
      </c>
      <c r="V1324" s="25">
        <v>0.39438499999944698</v>
      </c>
      <c r="W1324" s="25">
        <v>365</v>
      </c>
      <c r="X1324" s="25">
        <v>1.08050684931355E-3</v>
      </c>
      <c r="Y1324" s="25">
        <v>10467</v>
      </c>
      <c r="Z1324" s="27">
        <v>3929741</v>
      </c>
      <c r="AA1324" s="28">
        <f t="shared" si="40"/>
        <v>3.886239180355792E-3</v>
      </c>
      <c r="AC1324" t="str">
        <f t="shared" si="41"/>
        <v>2501012011-51153-VOC</v>
      </c>
      <c r="AD1324" t="str">
        <f>IF(COUNTIF('NP-NRModel-MAR-WILDFIRES Modifi'!V:V, AC1324)=0, "Missing", "")</f>
        <v/>
      </c>
    </row>
    <row r="1325" spans="1:30" hidden="1" x14ac:dyDescent="0.3">
      <c r="A1325" s="24">
        <v>2501012011</v>
      </c>
      <c r="B1325" s="40">
        <v>51510</v>
      </c>
      <c r="C1325" s="25"/>
      <c r="D1325" s="25"/>
      <c r="E1325" s="25"/>
      <c r="F1325" s="25"/>
      <c r="G1325" s="25" t="s">
        <v>12</v>
      </c>
      <c r="H1325" s="25">
        <v>7.4726032432308104E-2</v>
      </c>
      <c r="I1325" s="25">
        <v>153</v>
      </c>
      <c r="J1325" s="25">
        <v>4.8840544073403902E-4</v>
      </c>
      <c r="K1325" s="25"/>
      <c r="L1325" s="25"/>
      <c r="M1325" s="25">
        <v>10467</v>
      </c>
      <c r="N1325" s="26">
        <v>4029871</v>
      </c>
      <c r="O1325" s="24">
        <v>2501012011</v>
      </c>
      <c r="P1325" s="25">
        <v>51510</v>
      </c>
      <c r="Q1325" s="25"/>
      <c r="R1325" s="25"/>
      <c r="S1325" s="25"/>
      <c r="T1325" s="25"/>
      <c r="U1325" s="25" t="s">
        <v>12</v>
      </c>
      <c r="V1325" s="25">
        <v>0.125675599999824</v>
      </c>
      <c r="W1325" s="25">
        <v>365</v>
      </c>
      <c r="X1325" s="25">
        <v>3.4431671232828501E-4</v>
      </c>
      <c r="Y1325" s="25">
        <v>10467</v>
      </c>
      <c r="Z1325" s="27">
        <v>4029871</v>
      </c>
      <c r="AA1325" s="28">
        <f t="shared" si="40"/>
        <v>3.8862391803557968E-3</v>
      </c>
      <c r="AC1325" t="str">
        <f t="shared" si="41"/>
        <v>2501012011-51510-VOC</v>
      </c>
      <c r="AD1325" t="str">
        <f>IF(COUNTIF('NP-NRModel-MAR-WILDFIRES Modifi'!V:V, AC1325)=0, "Missing", "")</f>
        <v/>
      </c>
    </row>
    <row r="1326" spans="1:30" hidden="1" x14ac:dyDescent="0.3">
      <c r="A1326" s="24">
        <v>2501012011</v>
      </c>
      <c r="B1326" s="40">
        <v>51600</v>
      </c>
      <c r="C1326" s="25"/>
      <c r="D1326" s="25"/>
      <c r="E1326" s="25"/>
      <c r="F1326" s="25"/>
      <c r="G1326" s="25" t="s">
        <v>12</v>
      </c>
      <c r="H1326" s="25">
        <v>3.0890039459408099E-2</v>
      </c>
      <c r="I1326" s="25">
        <v>153</v>
      </c>
      <c r="J1326" s="25">
        <v>2.0189568274122901E-4</v>
      </c>
      <c r="K1326" s="25"/>
      <c r="L1326" s="25"/>
      <c r="M1326" s="25">
        <v>10467</v>
      </c>
      <c r="N1326" s="26">
        <v>3977822</v>
      </c>
      <c r="O1326" s="24">
        <v>2501012011</v>
      </c>
      <c r="P1326" s="25">
        <v>51600</v>
      </c>
      <c r="Q1326" s="25"/>
      <c r="R1326" s="25"/>
      <c r="S1326" s="25"/>
      <c r="T1326" s="25"/>
      <c r="U1326" s="25" t="s">
        <v>12</v>
      </c>
      <c r="V1326" s="25">
        <v>5.19514299999271E-2</v>
      </c>
      <c r="W1326" s="25">
        <v>365</v>
      </c>
      <c r="X1326" s="25">
        <v>1.4233268493130699E-4</v>
      </c>
      <c r="Y1326" s="25">
        <v>10467</v>
      </c>
      <c r="Z1326" s="27">
        <v>3977822</v>
      </c>
      <c r="AA1326" s="28">
        <f t="shared" si="40"/>
        <v>3.8862391803558115E-3</v>
      </c>
      <c r="AC1326" t="str">
        <f t="shared" si="41"/>
        <v>2501012011-51600-VOC</v>
      </c>
      <c r="AD1326" t="str">
        <f>IF(COUNTIF('NP-NRModel-MAR-WILDFIRES Modifi'!V:V, AC1326)=0, "Missing", "")</f>
        <v/>
      </c>
    </row>
    <row r="1327" spans="1:30" hidden="1" x14ac:dyDescent="0.3">
      <c r="A1327" s="24">
        <v>2501012011</v>
      </c>
      <c r="B1327" s="40">
        <v>51610</v>
      </c>
      <c r="C1327" s="25"/>
      <c r="D1327" s="25"/>
      <c r="E1327" s="25"/>
      <c r="F1327" s="25"/>
      <c r="G1327" s="25" t="s">
        <v>12</v>
      </c>
      <c r="H1327" s="25">
        <v>1.8836417837806398E-2</v>
      </c>
      <c r="I1327" s="25">
        <v>153</v>
      </c>
      <c r="J1327" s="25">
        <v>1.23113842077166E-4</v>
      </c>
      <c r="K1327" s="25"/>
      <c r="L1327" s="25"/>
      <c r="M1327" s="25">
        <v>10467</v>
      </c>
      <c r="N1327" s="26">
        <v>3238620</v>
      </c>
      <c r="O1327" s="24">
        <v>2501012011</v>
      </c>
      <c r="P1327" s="25">
        <v>51610</v>
      </c>
      <c r="Q1327" s="25"/>
      <c r="R1327" s="25"/>
      <c r="S1327" s="25"/>
      <c r="T1327" s="25"/>
      <c r="U1327" s="25" t="s">
        <v>12</v>
      </c>
      <c r="V1327" s="25">
        <v>3.1679429999955697E-2</v>
      </c>
      <c r="W1327" s="25">
        <v>365</v>
      </c>
      <c r="X1327" s="29">
        <v>8.6792958903988295E-5</v>
      </c>
      <c r="Y1327" s="25">
        <v>10467</v>
      </c>
      <c r="Z1327" s="27">
        <v>3238620</v>
      </c>
      <c r="AA1327" s="28">
        <f t="shared" si="40"/>
        <v>3.8862391803557756E-3</v>
      </c>
      <c r="AC1327" t="str">
        <f t="shared" si="41"/>
        <v>2501012011-51610-VOC</v>
      </c>
      <c r="AD1327" t="str">
        <f>IF(COUNTIF('NP-NRModel-MAR-WILDFIRES Modifi'!V:V, AC1327)=0, "Missing", "")</f>
        <v/>
      </c>
    </row>
    <row r="1328" spans="1:30" hidden="1" x14ac:dyDescent="0.3">
      <c r="A1328" s="24">
        <v>2501012011</v>
      </c>
      <c r="B1328" s="40">
        <v>51683</v>
      </c>
      <c r="C1328" s="25"/>
      <c r="D1328" s="25"/>
      <c r="E1328" s="25"/>
      <c r="F1328" s="25"/>
      <c r="G1328" s="25" t="s">
        <v>12</v>
      </c>
      <c r="H1328" s="25">
        <v>1.4776615135110501E-2</v>
      </c>
      <c r="I1328" s="25">
        <v>153</v>
      </c>
      <c r="J1328" s="29">
        <v>9.6579183889611503E-5</v>
      </c>
      <c r="K1328" s="29"/>
      <c r="L1328" s="29"/>
      <c r="M1328" s="25">
        <v>10467</v>
      </c>
      <c r="N1328" s="26">
        <v>1675502</v>
      </c>
      <c r="O1328" s="24">
        <v>2501012011</v>
      </c>
      <c r="P1328" s="25">
        <v>51683</v>
      </c>
      <c r="Q1328" s="25"/>
      <c r="R1328" s="25"/>
      <c r="S1328" s="25"/>
      <c r="T1328" s="25"/>
      <c r="U1328" s="25" t="s">
        <v>12</v>
      </c>
      <c r="V1328" s="25">
        <v>2.4851579999965099E-2</v>
      </c>
      <c r="W1328" s="25">
        <v>365</v>
      </c>
      <c r="X1328" s="29">
        <v>6.8086520547849805E-5</v>
      </c>
      <c r="Y1328" s="25">
        <v>10467</v>
      </c>
      <c r="Z1328" s="27">
        <v>1675502</v>
      </c>
      <c r="AA1328" s="28">
        <f t="shared" si="40"/>
        <v>3.886239180355822E-3</v>
      </c>
      <c r="AC1328" t="str">
        <f t="shared" si="41"/>
        <v>2501012011-51683-VOC</v>
      </c>
      <c r="AD1328" t="str">
        <f>IF(COUNTIF('NP-NRModel-MAR-WILDFIRES Modifi'!V:V, AC1328)=0, "Missing", "")</f>
        <v/>
      </c>
    </row>
    <row r="1329" spans="1:30" hidden="1" x14ac:dyDescent="0.3">
      <c r="A1329" s="24">
        <v>2501012011</v>
      </c>
      <c r="B1329" s="40">
        <v>51685</v>
      </c>
      <c r="C1329" s="25"/>
      <c r="D1329" s="25"/>
      <c r="E1329" s="25"/>
      <c r="F1329" s="25"/>
      <c r="G1329" s="25" t="s">
        <v>12</v>
      </c>
      <c r="H1329" s="25">
        <v>1.7606148108078701E-2</v>
      </c>
      <c r="I1329" s="25">
        <v>153</v>
      </c>
      <c r="J1329" s="25">
        <v>1.1507286345149499E-4</v>
      </c>
      <c r="K1329" s="25"/>
      <c r="L1329" s="25"/>
      <c r="M1329" s="25">
        <v>10467</v>
      </c>
      <c r="N1329" s="26">
        <v>1074593</v>
      </c>
      <c r="O1329" s="24">
        <v>2501012011</v>
      </c>
      <c r="P1329" s="25">
        <v>51685</v>
      </c>
      <c r="Q1329" s="25"/>
      <c r="R1329" s="25"/>
      <c r="S1329" s="25"/>
      <c r="T1329" s="25"/>
      <c r="U1329" s="25" t="s">
        <v>12</v>
      </c>
      <c r="V1329" s="25">
        <v>2.9610339999958501E-2</v>
      </c>
      <c r="W1329" s="25">
        <v>365</v>
      </c>
      <c r="X1329" s="29">
        <v>8.1124219177968504E-5</v>
      </c>
      <c r="Y1329" s="25">
        <v>10467</v>
      </c>
      <c r="Z1329" s="27">
        <v>1074593</v>
      </c>
      <c r="AA1329" s="28">
        <f t="shared" si="40"/>
        <v>3.8862391803557903E-3</v>
      </c>
      <c r="AC1329" t="str">
        <f t="shared" si="41"/>
        <v>2501012011-51685-VOC</v>
      </c>
      <c r="AD1329" t="str">
        <f>IF(COUNTIF('NP-NRModel-MAR-WILDFIRES Modifi'!V:V, AC1329)=0, "Missing", "")</f>
        <v/>
      </c>
    </row>
    <row r="1330" spans="1:30" hidden="1" x14ac:dyDescent="0.3">
      <c r="A1330" s="24">
        <v>2501012012</v>
      </c>
      <c r="B1330" s="40">
        <v>11001</v>
      </c>
      <c r="C1330" s="25"/>
      <c r="D1330" s="25"/>
      <c r="E1330" s="25"/>
      <c r="F1330" s="25"/>
      <c r="G1330" s="25" t="s">
        <v>12</v>
      </c>
      <c r="H1330" s="25">
        <v>0.30753657297246101</v>
      </c>
      <c r="I1330" s="25">
        <v>153</v>
      </c>
      <c r="J1330" s="25">
        <v>2.0100429606043201E-3</v>
      </c>
      <c r="K1330" s="25"/>
      <c r="L1330" s="25"/>
      <c r="M1330" s="25">
        <v>10467</v>
      </c>
      <c r="N1330" s="26">
        <v>1688097</v>
      </c>
      <c r="O1330" s="24">
        <v>2501012012</v>
      </c>
      <c r="P1330" s="25">
        <v>11001</v>
      </c>
      <c r="Q1330" s="25"/>
      <c r="R1330" s="25"/>
      <c r="S1330" s="25"/>
      <c r="T1330" s="25"/>
      <c r="U1330" s="25" t="s">
        <v>12</v>
      </c>
      <c r="V1330" s="25">
        <v>0.51722059999927406</v>
      </c>
      <c r="W1330" s="25">
        <v>365</v>
      </c>
      <c r="X1330" s="25">
        <v>1.4170427397240399E-3</v>
      </c>
      <c r="Y1330" s="25">
        <v>10467</v>
      </c>
      <c r="Z1330" s="27">
        <v>1688097</v>
      </c>
      <c r="AA1330" s="28">
        <f t="shared" si="40"/>
        <v>3.886239180355812E-3</v>
      </c>
      <c r="AC1330" t="str">
        <f t="shared" si="41"/>
        <v>2501012012-11001-VOC</v>
      </c>
      <c r="AD1330" t="str">
        <f>IF(COUNTIF('NP-NRModel-MAR-WILDFIRES Modifi'!V:V, AC1330)=0, "Missing", "")</f>
        <v/>
      </c>
    </row>
    <row r="1331" spans="1:30" hidden="1" x14ac:dyDescent="0.3">
      <c r="A1331" s="24">
        <v>2501012012</v>
      </c>
      <c r="B1331" s="40">
        <v>24009</v>
      </c>
      <c r="C1331" s="25"/>
      <c r="D1331" s="25"/>
      <c r="E1331" s="25"/>
      <c r="F1331" s="25"/>
      <c r="G1331" s="25" t="s">
        <v>12</v>
      </c>
      <c r="H1331" s="25">
        <v>2.7031257297252299E-2</v>
      </c>
      <c r="I1331" s="25">
        <v>153</v>
      </c>
      <c r="J1331" s="25">
        <v>1.7667488429576599E-4</v>
      </c>
      <c r="K1331" s="25"/>
      <c r="L1331" s="25"/>
      <c r="M1331" s="25">
        <v>10467</v>
      </c>
      <c r="N1331" s="26">
        <v>2008965</v>
      </c>
      <c r="O1331" s="24">
        <v>2501012012</v>
      </c>
      <c r="P1331" s="25">
        <v>24009</v>
      </c>
      <c r="Q1331" s="25"/>
      <c r="R1331" s="25"/>
      <c r="S1331" s="25"/>
      <c r="T1331" s="25"/>
      <c r="U1331" s="25" t="s">
        <v>12</v>
      </c>
      <c r="V1331" s="25">
        <v>4.5461659999936503E-2</v>
      </c>
      <c r="W1331" s="25">
        <v>365</v>
      </c>
      <c r="X1331" s="25">
        <v>1.2455249315051101E-4</v>
      </c>
      <c r="Y1331" s="25">
        <v>10467</v>
      </c>
      <c r="Z1331" s="27">
        <v>2008965</v>
      </c>
      <c r="AA1331" s="28">
        <f t="shared" si="40"/>
        <v>3.8862391803557712E-3</v>
      </c>
      <c r="AC1331" t="str">
        <f t="shared" si="41"/>
        <v>2501012012-24009-VOC</v>
      </c>
      <c r="AD1331" t="str">
        <f>IF(COUNTIF('NP-NRModel-MAR-WILDFIRES Modifi'!V:V, AC1331)=0, "Missing", "")</f>
        <v/>
      </c>
    </row>
    <row r="1332" spans="1:30" hidden="1" x14ac:dyDescent="0.3">
      <c r="A1332" s="24">
        <v>2501012012</v>
      </c>
      <c r="B1332" s="40">
        <v>24017</v>
      </c>
      <c r="C1332" s="25"/>
      <c r="D1332" s="25"/>
      <c r="E1332" s="25"/>
      <c r="F1332" s="25"/>
      <c r="G1332" s="25" t="s">
        <v>12</v>
      </c>
      <c r="H1332" s="25">
        <v>4.4311609189115503E-2</v>
      </c>
      <c r="I1332" s="25">
        <v>153</v>
      </c>
      <c r="J1332" s="25">
        <v>2.8961836071317299E-4</v>
      </c>
      <c r="K1332" s="25"/>
      <c r="L1332" s="25"/>
      <c r="M1332" s="25">
        <v>10467</v>
      </c>
      <c r="N1332" s="26">
        <v>3103336</v>
      </c>
      <c r="O1332" s="24">
        <v>2501012012</v>
      </c>
      <c r="P1332" s="25">
        <v>24017</v>
      </c>
      <c r="Q1332" s="25"/>
      <c r="R1332" s="25"/>
      <c r="S1332" s="25"/>
      <c r="T1332" s="25"/>
      <c r="U1332" s="25" t="s">
        <v>12</v>
      </c>
      <c r="V1332" s="25">
        <v>7.4524069999895498E-2</v>
      </c>
      <c r="W1332" s="25">
        <v>365</v>
      </c>
      <c r="X1332" s="25">
        <v>2.0417553424628899E-4</v>
      </c>
      <c r="Y1332" s="25">
        <v>10467</v>
      </c>
      <c r="Z1332" s="27">
        <v>3103336</v>
      </c>
      <c r="AA1332" s="28">
        <f t="shared" si="40"/>
        <v>3.8862391803558111E-3</v>
      </c>
      <c r="AC1332" t="str">
        <f t="shared" si="41"/>
        <v>2501012012-24017-VOC</v>
      </c>
      <c r="AD1332" t="str">
        <f>IF(COUNTIF('NP-NRModel-MAR-WILDFIRES Modifi'!V:V, AC1332)=0, "Missing", "")</f>
        <v/>
      </c>
    </row>
    <row r="1333" spans="1:30" hidden="1" x14ac:dyDescent="0.3">
      <c r="A1333" s="24">
        <v>2501012012</v>
      </c>
      <c r="B1333" s="40">
        <v>24021</v>
      </c>
      <c r="C1333" s="25"/>
      <c r="D1333" s="25"/>
      <c r="E1333" s="25"/>
      <c r="F1333" s="25"/>
      <c r="G1333" s="25" t="s">
        <v>12</v>
      </c>
      <c r="H1333" s="25">
        <v>0.16373030270243</v>
      </c>
      <c r="I1333" s="25">
        <v>153</v>
      </c>
      <c r="J1333" s="25">
        <v>1.0701326974014999E-3</v>
      </c>
      <c r="K1333" s="25"/>
      <c r="L1333" s="25"/>
      <c r="M1333" s="25">
        <v>10467</v>
      </c>
      <c r="N1333" s="26">
        <v>3762631</v>
      </c>
      <c r="O1333" s="24">
        <v>2501012012</v>
      </c>
      <c r="P1333" s="25">
        <v>24021</v>
      </c>
      <c r="Q1333" s="25"/>
      <c r="R1333" s="25"/>
      <c r="S1333" s="25"/>
      <c r="T1333" s="25"/>
      <c r="U1333" s="25" t="s">
        <v>12</v>
      </c>
      <c r="V1333" s="25">
        <v>0.27536459999961399</v>
      </c>
      <c r="W1333" s="25">
        <v>365</v>
      </c>
      <c r="X1333" s="25">
        <v>7.5442356164277899E-4</v>
      </c>
      <c r="Y1333" s="25">
        <v>10467</v>
      </c>
      <c r="Z1333" s="27">
        <v>3762631</v>
      </c>
      <c r="AA1333" s="28">
        <f t="shared" si="40"/>
        <v>3.8862391803557903E-3</v>
      </c>
      <c r="AC1333" t="str">
        <f t="shared" si="41"/>
        <v>2501012012-24021-VOC</v>
      </c>
      <c r="AD1333" t="str">
        <f>IF(COUNTIF('NP-NRModel-MAR-WILDFIRES Modifi'!V:V, AC1333)=0, "Missing", "")</f>
        <v/>
      </c>
    </row>
    <row r="1334" spans="1:30" hidden="1" x14ac:dyDescent="0.3">
      <c r="A1334" s="24">
        <v>2501012012</v>
      </c>
      <c r="B1334" s="40">
        <v>24031</v>
      </c>
      <c r="C1334" s="25"/>
      <c r="D1334" s="25"/>
      <c r="E1334" s="25"/>
      <c r="F1334" s="25"/>
      <c r="G1334" s="25" t="s">
        <v>12</v>
      </c>
      <c r="H1334" s="25">
        <v>0.64918254053946001</v>
      </c>
      <c r="I1334" s="25">
        <v>153</v>
      </c>
      <c r="J1334" s="25">
        <v>4.2430231407807797E-3</v>
      </c>
      <c r="K1334" s="25"/>
      <c r="L1334" s="25"/>
      <c r="M1334" s="25">
        <v>10467</v>
      </c>
      <c r="N1334" s="26">
        <v>2098045</v>
      </c>
      <c r="O1334" s="24">
        <v>2501012012</v>
      </c>
      <c r="P1334" s="25">
        <v>24031</v>
      </c>
      <c r="Q1334" s="25"/>
      <c r="R1334" s="25"/>
      <c r="S1334" s="25"/>
      <c r="T1334" s="25"/>
      <c r="U1334" s="25" t="s">
        <v>12</v>
      </c>
      <c r="V1334" s="25">
        <v>1.0918069999984701</v>
      </c>
      <c r="W1334" s="25">
        <v>365</v>
      </c>
      <c r="X1334" s="25">
        <v>2.99125205479034E-3</v>
      </c>
      <c r="Y1334" s="25">
        <v>10467</v>
      </c>
      <c r="Z1334" s="27">
        <v>2098045</v>
      </c>
      <c r="AA1334" s="28">
        <f t="shared" si="40"/>
        <v>3.8862391803558003E-3</v>
      </c>
      <c r="AC1334" t="str">
        <f t="shared" si="41"/>
        <v>2501012012-24031-VOC</v>
      </c>
      <c r="AD1334" t="str">
        <f>IF(COUNTIF('NP-NRModel-MAR-WILDFIRES Modifi'!V:V, AC1334)=0, "Missing", "")</f>
        <v/>
      </c>
    </row>
    <row r="1335" spans="1:30" hidden="1" x14ac:dyDescent="0.3">
      <c r="A1335" s="24">
        <v>2501012012</v>
      </c>
      <c r="B1335" s="40">
        <v>24033</v>
      </c>
      <c r="C1335" s="25"/>
      <c r="D1335" s="25"/>
      <c r="E1335" s="25"/>
      <c r="F1335" s="25"/>
      <c r="G1335" s="25" t="s">
        <v>12</v>
      </c>
      <c r="H1335" s="25">
        <v>0.37585329189126598</v>
      </c>
      <c r="I1335" s="25">
        <v>153</v>
      </c>
      <c r="J1335" s="25">
        <v>2.4565574633416101E-3</v>
      </c>
      <c r="K1335" s="25"/>
      <c r="L1335" s="25"/>
      <c r="M1335" s="25">
        <v>10467</v>
      </c>
      <c r="N1335" s="26">
        <v>80642</v>
      </c>
      <c r="O1335" s="24">
        <v>2501012012</v>
      </c>
      <c r="P1335" s="25">
        <v>24033</v>
      </c>
      <c r="Q1335" s="25"/>
      <c r="R1335" s="25"/>
      <c r="S1335" s="25"/>
      <c r="T1335" s="25"/>
      <c r="U1335" s="25" t="s">
        <v>12</v>
      </c>
      <c r="V1335" s="25">
        <v>0.63211689999911502</v>
      </c>
      <c r="W1335" s="25">
        <v>365</v>
      </c>
      <c r="X1335" s="25">
        <v>1.7318271232852399E-3</v>
      </c>
      <c r="Y1335" s="25">
        <v>10467</v>
      </c>
      <c r="Z1335" s="27">
        <v>80642</v>
      </c>
      <c r="AA1335" s="28">
        <f t="shared" si="40"/>
        <v>3.8862391803558003E-3</v>
      </c>
      <c r="AC1335" t="str">
        <f t="shared" si="41"/>
        <v>2501012012-24033-VOC</v>
      </c>
      <c r="AD1335" t="str">
        <f>IF(COUNTIF('NP-NRModel-MAR-WILDFIRES Modifi'!V:V, AC1335)=0, "Missing", "")</f>
        <v/>
      </c>
    </row>
    <row r="1336" spans="1:30" hidden="1" x14ac:dyDescent="0.3">
      <c r="A1336" s="24">
        <v>2501012012</v>
      </c>
      <c r="B1336" s="40">
        <v>51013</v>
      </c>
      <c r="C1336" s="25"/>
      <c r="D1336" s="25"/>
      <c r="E1336" s="25"/>
      <c r="F1336" s="25"/>
      <c r="G1336" s="25" t="s">
        <v>12</v>
      </c>
      <c r="H1336" s="25">
        <v>6.0670113513412401E-2</v>
      </c>
      <c r="I1336" s="25">
        <v>153</v>
      </c>
      <c r="J1336" s="25">
        <v>3.9653668963014603E-4</v>
      </c>
      <c r="K1336" s="25"/>
      <c r="L1336" s="25"/>
      <c r="M1336" s="25">
        <v>10467</v>
      </c>
      <c r="N1336" s="26">
        <v>1943441</v>
      </c>
      <c r="O1336" s="24">
        <v>2501012012</v>
      </c>
      <c r="P1336" s="25">
        <v>51013</v>
      </c>
      <c r="Q1336" s="25"/>
      <c r="R1336" s="25"/>
      <c r="S1336" s="25"/>
      <c r="T1336" s="25"/>
      <c r="U1336" s="25" t="s">
        <v>12</v>
      </c>
      <c r="V1336" s="25">
        <v>0.10203609999985599</v>
      </c>
      <c r="W1336" s="25">
        <v>365</v>
      </c>
      <c r="X1336" s="25">
        <v>2.79550958903717E-4</v>
      </c>
      <c r="Y1336" s="25">
        <v>10467</v>
      </c>
      <c r="Z1336" s="27">
        <v>1943441</v>
      </c>
      <c r="AA1336" s="28">
        <f t="shared" si="40"/>
        <v>3.8862391803558315E-3</v>
      </c>
      <c r="AC1336" t="str">
        <f t="shared" si="41"/>
        <v>2501012012-51013-VOC</v>
      </c>
      <c r="AD1336" t="str">
        <f>IF(COUNTIF('NP-NRModel-MAR-WILDFIRES Modifi'!V:V, AC1336)=0, "Missing", "")</f>
        <v/>
      </c>
    </row>
    <row r="1337" spans="1:30" hidden="1" x14ac:dyDescent="0.3">
      <c r="A1337" s="24">
        <v>2501012012</v>
      </c>
      <c r="B1337" s="40">
        <v>51059</v>
      </c>
      <c r="C1337" s="25"/>
      <c r="D1337" s="25"/>
      <c r="E1337" s="25"/>
      <c r="F1337" s="25"/>
      <c r="G1337" s="25" t="s">
        <v>12</v>
      </c>
      <c r="H1337" s="25">
        <v>0.71772086486366904</v>
      </c>
      <c r="I1337" s="25">
        <v>153</v>
      </c>
      <c r="J1337" s="25">
        <v>4.6909860448605799E-3</v>
      </c>
      <c r="K1337" s="25"/>
      <c r="L1337" s="25"/>
      <c r="M1337" s="25">
        <v>10467</v>
      </c>
      <c r="N1337" s="26">
        <v>3749527</v>
      </c>
      <c r="O1337" s="24">
        <v>2501012012</v>
      </c>
      <c r="P1337" s="25">
        <v>51059</v>
      </c>
      <c r="Q1337" s="25"/>
      <c r="R1337" s="25"/>
      <c r="S1337" s="25"/>
      <c r="T1337" s="25"/>
      <c r="U1337" s="25" t="s">
        <v>12</v>
      </c>
      <c r="V1337" s="25">
        <v>1.2070759999983001</v>
      </c>
      <c r="W1337" s="25">
        <v>365</v>
      </c>
      <c r="X1337" s="25">
        <v>3.3070575342419302E-3</v>
      </c>
      <c r="Y1337" s="25">
        <v>10467</v>
      </c>
      <c r="Z1337" s="27">
        <v>3749527</v>
      </c>
      <c r="AA1337" s="28">
        <f t="shared" si="40"/>
        <v>3.8862391803558237E-3</v>
      </c>
      <c r="AC1337" t="str">
        <f t="shared" si="41"/>
        <v>2501012012-51059-VOC</v>
      </c>
      <c r="AD1337" t="str">
        <f>IF(COUNTIF('NP-NRModel-MAR-WILDFIRES Modifi'!V:V, AC1337)=0, "Missing", "")</f>
        <v/>
      </c>
    </row>
    <row r="1338" spans="1:30" hidden="1" x14ac:dyDescent="0.3">
      <c r="A1338" s="24">
        <v>2501012012</v>
      </c>
      <c r="B1338" s="40">
        <v>51107</v>
      </c>
      <c r="C1338" s="25"/>
      <c r="D1338" s="25"/>
      <c r="E1338" s="25"/>
      <c r="F1338" s="25"/>
      <c r="G1338" s="25" t="s">
        <v>12</v>
      </c>
      <c r="H1338" s="25">
        <v>0.31844244864811899</v>
      </c>
      <c r="I1338" s="25">
        <v>153</v>
      </c>
      <c r="J1338" s="25">
        <v>2.08132319377855E-3</v>
      </c>
      <c r="K1338" s="25"/>
      <c r="L1338" s="25"/>
      <c r="M1338" s="25">
        <v>10467</v>
      </c>
      <c r="N1338" s="26">
        <v>1108334</v>
      </c>
      <c r="O1338" s="24">
        <v>2501012012</v>
      </c>
      <c r="P1338" s="25">
        <v>51107</v>
      </c>
      <c r="Q1338" s="25"/>
      <c r="R1338" s="25"/>
      <c r="S1338" s="25"/>
      <c r="T1338" s="25"/>
      <c r="U1338" s="25" t="s">
        <v>12</v>
      </c>
      <c r="V1338" s="25">
        <v>0.53556229999925098</v>
      </c>
      <c r="W1338" s="25">
        <v>365</v>
      </c>
      <c r="X1338" s="25">
        <v>1.4672939726006801E-3</v>
      </c>
      <c r="Y1338" s="25">
        <v>10467</v>
      </c>
      <c r="Z1338" s="27">
        <v>1108334</v>
      </c>
      <c r="AA1338" s="28">
        <f t="shared" si="40"/>
        <v>3.8862391803557886E-3</v>
      </c>
      <c r="AC1338" t="str">
        <f t="shared" si="41"/>
        <v>2501012012-51107-VOC</v>
      </c>
      <c r="AD1338" t="str">
        <f>IF(COUNTIF('NP-NRModel-MAR-WILDFIRES Modifi'!V:V, AC1338)=0, "Missing", "")</f>
        <v/>
      </c>
    </row>
    <row r="1339" spans="1:30" hidden="1" x14ac:dyDescent="0.3">
      <c r="A1339" s="24">
        <v>2501012012</v>
      </c>
      <c r="B1339" s="40">
        <v>51153</v>
      </c>
      <c r="C1339" s="25"/>
      <c r="D1339" s="25"/>
      <c r="E1339" s="25"/>
      <c r="F1339" s="25"/>
      <c r="G1339" s="25" t="s">
        <v>12</v>
      </c>
      <c r="H1339" s="25">
        <v>0.19234130270238201</v>
      </c>
      <c r="I1339" s="25">
        <v>153</v>
      </c>
      <c r="J1339" s="25">
        <v>1.25713269740119E-3</v>
      </c>
      <c r="K1339" s="25"/>
      <c r="L1339" s="25"/>
      <c r="M1339" s="25">
        <v>10467</v>
      </c>
      <c r="N1339" s="26">
        <v>3986267</v>
      </c>
      <c r="O1339" s="24">
        <v>2501012012</v>
      </c>
      <c r="P1339" s="25">
        <v>51153</v>
      </c>
      <c r="Q1339" s="25"/>
      <c r="R1339" s="25"/>
      <c r="S1339" s="25"/>
      <c r="T1339" s="25"/>
      <c r="U1339" s="25" t="s">
        <v>12</v>
      </c>
      <c r="V1339" s="25">
        <v>0.323483099999547</v>
      </c>
      <c r="W1339" s="25">
        <v>365</v>
      </c>
      <c r="X1339" s="25">
        <v>8.8625506849191002E-4</v>
      </c>
      <c r="Y1339" s="25">
        <v>10467</v>
      </c>
      <c r="Z1339" s="27">
        <v>3986267</v>
      </c>
      <c r="AA1339" s="28">
        <f t="shared" si="40"/>
        <v>3.8862391803557912E-3</v>
      </c>
      <c r="AC1339" t="str">
        <f t="shared" si="41"/>
        <v>2501012012-51153-VOC</v>
      </c>
      <c r="AD1339" t="str">
        <f>IF(COUNTIF('NP-NRModel-MAR-WILDFIRES Modifi'!V:V, AC1339)=0, "Missing", "")</f>
        <v/>
      </c>
    </row>
    <row r="1340" spans="1:30" hidden="1" x14ac:dyDescent="0.3">
      <c r="A1340" s="24">
        <v>2501012012</v>
      </c>
      <c r="B1340" s="40">
        <v>51510</v>
      </c>
      <c r="C1340" s="25"/>
      <c r="D1340" s="25"/>
      <c r="E1340" s="25"/>
      <c r="F1340" s="25"/>
      <c r="G1340" s="25" t="s">
        <v>12</v>
      </c>
      <c r="H1340" s="25">
        <v>6.1291940540438399E-2</v>
      </c>
      <c r="I1340" s="25">
        <v>153</v>
      </c>
      <c r="J1340" s="25">
        <v>4.0060091856495699E-4</v>
      </c>
      <c r="K1340" s="25"/>
      <c r="L1340" s="25"/>
      <c r="M1340" s="25">
        <v>10467</v>
      </c>
      <c r="N1340" s="26">
        <v>1968877</v>
      </c>
      <c r="O1340" s="24">
        <v>2501012012</v>
      </c>
      <c r="P1340" s="25">
        <v>51510</v>
      </c>
      <c r="Q1340" s="25"/>
      <c r="R1340" s="25"/>
      <c r="S1340" s="25"/>
      <c r="T1340" s="25"/>
      <c r="U1340" s="25" t="s">
        <v>12</v>
      </c>
      <c r="V1340" s="25">
        <v>0.103081899999855</v>
      </c>
      <c r="W1340" s="25">
        <v>365</v>
      </c>
      <c r="X1340" s="25">
        <v>2.82416164383166E-4</v>
      </c>
      <c r="Y1340" s="25">
        <v>10467</v>
      </c>
      <c r="Z1340" s="27">
        <v>1968877</v>
      </c>
      <c r="AA1340" s="28">
        <f t="shared" si="40"/>
        <v>3.8862391803558189E-3</v>
      </c>
      <c r="AC1340" t="str">
        <f t="shared" si="41"/>
        <v>2501012012-51510-VOC</v>
      </c>
      <c r="AD1340" t="str">
        <f>IF(COUNTIF('NP-NRModel-MAR-WILDFIRES Modifi'!V:V, AC1340)=0, "Missing", "")</f>
        <v/>
      </c>
    </row>
    <row r="1341" spans="1:30" hidden="1" x14ac:dyDescent="0.3">
      <c r="A1341" s="24">
        <v>2501012012</v>
      </c>
      <c r="B1341" s="40">
        <v>51600</v>
      </c>
      <c r="C1341" s="25"/>
      <c r="D1341" s="25"/>
      <c r="E1341" s="25"/>
      <c r="F1341" s="25"/>
      <c r="G1341" s="25" t="s">
        <v>12</v>
      </c>
      <c r="H1341" s="25">
        <v>2.53366745945524E-2</v>
      </c>
      <c r="I1341" s="25">
        <v>153</v>
      </c>
      <c r="J1341" s="25">
        <v>1.6559918035655201E-4</v>
      </c>
      <c r="K1341" s="25"/>
      <c r="L1341" s="25"/>
      <c r="M1341" s="25">
        <v>10467</v>
      </c>
      <c r="N1341" s="26">
        <v>2738501</v>
      </c>
      <c r="O1341" s="24">
        <v>2501012012</v>
      </c>
      <c r="P1341" s="25">
        <v>51600</v>
      </c>
      <c r="Q1341" s="25"/>
      <c r="R1341" s="25"/>
      <c r="S1341" s="25"/>
      <c r="T1341" s="25"/>
      <c r="U1341" s="25" t="s">
        <v>12</v>
      </c>
      <c r="V1341" s="25">
        <v>4.2611679999940401E-2</v>
      </c>
      <c r="W1341" s="25">
        <v>365</v>
      </c>
      <c r="X1341" s="25">
        <v>1.1674432876696001E-4</v>
      </c>
      <c r="Y1341" s="25">
        <v>10467</v>
      </c>
      <c r="Z1341" s="27">
        <v>2738501</v>
      </c>
      <c r="AA1341" s="28">
        <f t="shared" si="40"/>
        <v>3.8862391803557998E-3</v>
      </c>
      <c r="AC1341" t="str">
        <f t="shared" si="41"/>
        <v>2501012012-51600-VOC</v>
      </c>
      <c r="AD1341" t="str">
        <f>IF(COUNTIF('NP-NRModel-MAR-WILDFIRES Modifi'!V:V, AC1341)=0, "Missing", "")</f>
        <v/>
      </c>
    </row>
    <row r="1342" spans="1:30" hidden="1" x14ac:dyDescent="0.3">
      <c r="A1342" s="24">
        <v>2501012012</v>
      </c>
      <c r="B1342" s="40">
        <v>51610</v>
      </c>
      <c r="C1342" s="25"/>
      <c r="D1342" s="25"/>
      <c r="E1342" s="25"/>
      <c r="F1342" s="25"/>
      <c r="G1342" s="25" t="s">
        <v>12</v>
      </c>
      <c r="H1342" s="25">
        <v>1.5450041081055301E-2</v>
      </c>
      <c r="I1342" s="25">
        <v>153</v>
      </c>
      <c r="J1342" s="25">
        <v>1.00980660660492E-4</v>
      </c>
      <c r="K1342" s="25"/>
      <c r="L1342" s="25"/>
      <c r="M1342" s="25">
        <v>10467</v>
      </c>
      <c r="N1342" s="26">
        <v>3811202</v>
      </c>
      <c r="O1342" s="24">
        <v>2501012012</v>
      </c>
      <c r="P1342" s="25">
        <v>51610</v>
      </c>
      <c r="Q1342" s="25"/>
      <c r="R1342" s="25"/>
      <c r="S1342" s="25"/>
      <c r="T1342" s="25"/>
      <c r="U1342" s="25" t="s">
        <v>12</v>
      </c>
      <c r="V1342" s="25">
        <v>2.59841599999634E-2</v>
      </c>
      <c r="W1342" s="25">
        <v>365</v>
      </c>
      <c r="X1342" s="29">
        <v>7.1189479451954605E-5</v>
      </c>
      <c r="Y1342" s="25">
        <v>10467</v>
      </c>
      <c r="Z1342" s="27">
        <v>3811202</v>
      </c>
      <c r="AA1342" s="28">
        <f t="shared" si="40"/>
        <v>3.8862391803558102E-3</v>
      </c>
      <c r="AC1342" t="str">
        <f t="shared" si="41"/>
        <v>2501012012-51610-VOC</v>
      </c>
      <c r="AD1342" t="str">
        <f>IF(COUNTIF('NP-NRModel-MAR-WILDFIRES Modifi'!V:V, AC1342)=0, "Missing", "")</f>
        <v/>
      </c>
    </row>
    <row r="1343" spans="1:30" hidden="1" x14ac:dyDescent="0.3">
      <c r="A1343" s="24">
        <v>2501012012</v>
      </c>
      <c r="B1343" s="40">
        <v>51683</v>
      </c>
      <c r="C1343" s="25"/>
      <c r="D1343" s="25"/>
      <c r="E1343" s="25"/>
      <c r="F1343" s="25"/>
      <c r="G1343" s="25" t="s">
        <v>12</v>
      </c>
      <c r="H1343" s="25">
        <v>1.21200972972771E-2</v>
      </c>
      <c r="I1343" s="25">
        <v>153</v>
      </c>
      <c r="J1343" s="29">
        <v>7.9216322204425895E-5</v>
      </c>
      <c r="K1343" s="29"/>
      <c r="L1343" s="29"/>
      <c r="M1343" s="25">
        <v>10467</v>
      </c>
      <c r="N1343" s="26">
        <v>3104875</v>
      </c>
      <c r="O1343" s="24">
        <v>2501012012</v>
      </c>
      <c r="P1343" s="25">
        <v>51683</v>
      </c>
      <c r="Q1343" s="25"/>
      <c r="R1343" s="25"/>
      <c r="S1343" s="25"/>
      <c r="T1343" s="25"/>
      <c r="U1343" s="25" t="s">
        <v>12</v>
      </c>
      <c r="V1343" s="25">
        <v>2.0383799999971398E-2</v>
      </c>
      <c r="W1343" s="25">
        <v>365</v>
      </c>
      <c r="X1343" s="29">
        <v>5.5846027397182098E-5</v>
      </c>
      <c r="Y1343" s="25">
        <v>10467</v>
      </c>
      <c r="Z1343" s="27">
        <v>3104875</v>
      </c>
      <c r="AA1343" s="28">
        <f t="shared" si="40"/>
        <v>3.8862391803558241E-3</v>
      </c>
      <c r="AC1343" t="str">
        <f t="shared" si="41"/>
        <v>2501012012-51683-VOC</v>
      </c>
      <c r="AD1343" t="str">
        <f>IF(COUNTIF('NP-NRModel-MAR-WILDFIRES Modifi'!V:V, AC1343)=0, "Missing", "")</f>
        <v/>
      </c>
    </row>
    <row r="1344" spans="1:30" hidden="1" x14ac:dyDescent="0.3">
      <c r="A1344" s="24">
        <v>2501012012</v>
      </c>
      <c r="B1344" s="40">
        <v>51685</v>
      </c>
      <c r="C1344" s="25"/>
      <c r="D1344" s="25"/>
      <c r="E1344" s="25"/>
      <c r="F1344" s="25"/>
      <c r="G1344" s="25" t="s">
        <v>12</v>
      </c>
      <c r="H1344" s="25">
        <v>1.44409427026787E-2</v>
      </c>
      <c r="I1344" s="25">
        <v>153</v>
      </c>
      <c r="J1344" s="29">
        <v>9.4385246422736598E-5</v>
      </c>
      <c r="K1344" s="29"/>
      <c r="L1344" s="29"/>
      <c r="M1344" s="25">
        <v>10467</v>
      </c>
      <c r="N1344" s="26">
        <v>3413038</v>
      </c>
      <c r="O1344" s="24">
        <v>2501012012</v>
      </c>
      <c r="P1344" s="25">
        <v>51685</v>
      </c>
      <c r="Q1344" s="25"/>
      <c r="R1344" s="25"/>
      <c r="S1344" s="25"/>
      <c r="T1344" s="25"/>
      <c r="U1344" s="25" t="s">
        <v>12</v>
      </c>
      <c r="V1344" s="25">
        <v>2.4287039999965999E-2</v>
      </c>
      <c r="W1344" s="25">
        <v>365</v>
      </c>
      <c r="X1344" s="29">
        <v>6.65398356163454E-5</v>
      </c>
      <c r="Y1344" s="25">
        <v>10467</v>
      </c>
      <c r="Z1344" s="27">
        <v>3413038</v>
      </c>
      <c r="AA1344" s="28">
        <f t="shared" si="40"/>
        <v>3.8862391803558085E-3</v>
      </c>
      <c r="AC1344" t="str">
        <f t="shared" si="41"/>
        <v>2501012012-51685-VOC</v>
      </c>
      <c r="AD1344" t="str">
        <f>IF(COUNTIF('NP-NRModel-MAR-WILDFIRES Modifi'!V:V, AC1344)=0, "Missing", "")</f>
        <v/>
      </c>
    </row>
    <row r="1345" spans="1:30" hidden="1" x14ac:dyDescent="0.3">
      <c r="A1345" s="24">
        <v>2501012014</v>
      </c>
      <c r="B1345" s="40">
        <v>11001</v>
      </c>
      <c r="C1345" s="25"/>
      <c r="D1345" s="25"/>
      <c r="E1345" s="25"/>
      <c r="F1345" s="25"/>
      <c r="G1345" s="25" t="s">
        <v>12</v>
      </c>
      <c r="H1345" s="25">
        <v>1.9974652387065901</v>
      </c>
      <c r="I1345" s="25">
        <v>153</v>
      </c>
      <c r="J1345" s="25">
        <v>1.30553283575594E-2</v>
      </c>
      <c r="K1345" s="25"/>
      <c r="L1345" s="25"/>
      <c r="M1345" s="25">
        <v>10467</v>
      </c>
      <c r="N1345" s="26">
        <v>1979852</v>
      </c>
      <c r="O1345" s="24">
        <v>2501012014</v>
      </c>
      <c r="P1345" s="25">
        <v>11001</v>
      </c>
      <c r="Q1345" s="25"/>
      <c r="R1345" s="25"/>
      <c r="S1345" s="25"/>
      <c r="T1345" s="25"/>
      <c r="U1345" s="25" t="s">
        <v>12</v>
      </c>
      <c r="V1345" s="25">
        <v>4.2361202586327202</v>
      </c>
      <c r="W1345" s="25">
        <v>365</v>
      </c>
      <c r="X1345" s="25">
        <v>1.1605808927760799E-2</v>
      </c>
      <c r="Y1345" s="25">
        <v>10467</v>
      </c>
      <c r="Z1345" s="27">
        <v>1979852</v>
      </c>
      <c r="AA1345" s="28">
        <f t="shared" si="40"/>
        <v>3.0819069243735843E-3</v>
      </c>
      <c r="AC1345" t="str">
        <f t="shared" si="41"/>
        <v>2501012014-11001-VOC</v>
      </c>
      <c r="AD1345" t="str">
        <f>IF(COUNTIF('NP-NRModel-MAR-WILDFIRES Modifi'!V:V, AC1345)=0, "Missing", "")</f>
        <v/>
      </c>
    </row>
    <row r="1346" spans="1:30" hidden="1" x14ac:dyDescent="0.3">
      <c r="A1346" s="24">
        <v>2501012014</v>
      </c>
      <c r="B1346" s="40">
        <v>24009</v>
      </c>
      <c r="C1346" s="25"/>
      <c r="D1346" s="25"/>
      <c r="E1346" s="25"/>
      <c r="F1346" s="25"/>
      <c r="G1346" s="25" t="s">
        <v>12</v>
      </c>
      <c r="H1346" s="25">
        <v>0.51916414746471495</v>
      </c>
      <c r="I1346" s="25">
        <v>153</v>
      </c>
      <c r="J1346" s="25">
        <v>3.3932297219916E-3</v>
      </c>
      <c r="K1346" s="25"/>
      <c r="L1346" s="25"/>
      <c r="M1346" s="25">
        <v>10467</v>
      </c>
      <c r="N1346" s="26">
        <v>3446769</v>
      </c>
      <c r="O1346" s="24">
        <v>2501012014</v>
      </c>
      <c r="P1346" s="25">
        <v>24009</v>
      </c>
      <c r="Q1346" s="25"/>
      <c r="R1346" s="25"/>
      <c r="S1346" s="25"/>
      <c r="T1346" s="25"/>
      <c r="U1346" s="25" t="s">
        <v>12</v>
      </c>
      <c r="V1346" s="25">
        <v>1.1010162880507099</v>
      </c>
      <c r="W1346" s="25">
        <v>365</v>
      </c>
      <c r="X1346" s="25">
        <v>3.0164829809608499E-3</v>
      </c>
      <c r="Y1346" s="25">
        <v>10467</v>
      </c>
      <c r="Z1346" s="27">
        <v>3446769</v>
      </c>
      <c r="AA1346" s="28">
        <f t="shared" si="40"/>
        <v>3.0819069243735991E-3</v>
      </c>
      <c r="AC1346" t="str">
        <f t="shared" si="41"/>
        <v>2501012014-24009-VOC</v>
      </c>
      <c r="AD1346" t="str">
        <f>IF(COUNTIF('NP-NRModel-MAR-WILDFIRES Modifi'!V:V, AC1346)=0, "Missing", "")</f>
        <v/>
      </c>
    </row>
    <row r="1347" spans="1:30" hidden="1" x14ac:dyDescent="0.3">
      <c r="A1347" s="24">
        <v>2501012014</v>
      </c>
      <c r="B1347" s="40">
        <v>24017</v>
      </c>
      <c r="C1347" s="25"/>
      <c r="D1347" s="25"/>
      <c r="E1347" s="25"/>
      <c r="F1347" s="25"/>
      <c r="G1347" s="25" t="s">
        <v>12</v>
      </c>
      <c r="H1347" s="25">
        <v>0.851052361898053</v>
      </c>
      <c r="I1347" s="25">
        <v>153</v>
      </c>
      <c r="J1347" s="25">
        <v>5.56243373789577E-3</v>
      </c>
      <c r="K1347" s="25"/>
      <c r="L1347" s="25"/>
      <c r="M1347" s="25">
        <v>10467</v>
      </c>
      <c r="N1347" s="26">
        <v>496842</v>
      </c>
      <c r="O1347" s="24">
        <v>2501012014</v>
      </c>
      <c r="P1347" s="25">
        <v>24017</v>
      </c>
      <c r="Q1347" s="25"/>
      <c r="R1347" s="25"/>
      <c r="S1347" s="25"/>
      <c r="T1347" s="25"/>
      <c r="U1347" s="25" t="s">
        <v>12</v>
      </c>
      <c r="V1347" s="25">
        <v>1.804867529874</v>
      </c>
      <c r="W1347" s="25">
        <v>365</v>
      </c>
      <c r="X1347" s="25">
        <v>4.9448425476000197E-3</v>
      </c>
      <c r="Y1347" s="25">
        <v>10467</v>
      </c>
      <c r="Z1347" s="27">
        <v>496842</v>
      </c>
      <c r="AA1347" s="28">
        <f t="shared" ref="AA1347:AA1410" si="42">IFERROR(J1347/V1347,0)</f>
        <v>3.0819069243736077E-3</v>
      </c>
      <c r="AC1347" t="str">
        <f t="shared" ref="AC1347:AC1410" si="43">TRIM(A1347) &amp; "-" &amp; B1347 &amp; "-" &amp; TRIM(U1347)</f>
        <v>2501012014-24017-VOC</v>
      </c>
      <c r="AD1347" t="str">
        <f>IF(COUNTIF('NP-NRModel-MAR-WILDFIRES Modifi'!V:V, AC1347)=0, "Missing", "")</f>
        <v/>
      </c>
    </row>
    <row r="1348" spans="1:30" hidden="1" x14ac:dyDescent="0.3">
      <c r="A1348" s="24">
        <v>2501012014</v>
      </c>
      <c r="B1348" s="40">
        <v>24021</v>
      </c>
      <c r="C1348" s="25"/>
      <c r="D1348" s="25"/>
      <c r="E1348" s="25"/>
      <c r="F1348" s="25"/>
      <c r="G1348" s="25" t="s">
        <v>12</v>
      </c>
      <c r="H1348" s="25">
        <v>3.1446167678122001</v>
      </c>
      <c r="I1348" s="25">
        <v>153</v>
      </c>
      <c r="J1348" s="25">
        <v>2.0553050770014299E-2</v>
      </c>
      <c r="K1348" s="25"/>
      <c r="L1348" s="25"/>
      <c r="M1348" s="25">
        <v>10467</v>
      </c>
      <c r="N1348" s="26">
        <v>836150</v>
      </c>
      <c r="O1348" s="24">
        <v>2501012014</v>
      </c>
      <c r="P1348" s="25">
        <v>24021</v>
      </c>
      <c r="Q1348" s="25"/>
      <c r="R1348" s="25"/>
      <c r="S1348" s="25"/>
      <c r="T1348" s="25"/>
      <c r="U1348" s="25" t="s">
        <v>12</v>
      </c>
      <c r="V1348" s="25">
        <v>6.6689394827171498</v>
      </c>
      <c r="W1348" s="25">
        <v>365</v>
      </c>
      <c r="X1348" s="25">
        <v>1.8271067075937401E-2</v>
      </c>
      <c r="Y1348" s="25">
        <v>10467</v>
      </c>
      <c r="Z1348" s="27">
        <v>836150</v>
      </c>
      <c r="AA1348" s="28">
        <f t="shared" si="42"/>
        <v>3.0819069243735731E-3</v>
      </c>
      <c r="AC1348" t="str">
        <f t="shared" si="43"/>
        <v>2501012014-24021-VOC</v>
      </c>
      <c r="AD1348" t="str">
        <f>IF(COUNTIF('NP-NRModel-MAR-WILDFIRES Modifi'!V:V, AC1348)=0, "Missing", "")</f>
        <v/>
      </c>
    </row>
    <row r="1349" spans="1:30" hidden="1" x14ac:dyDescent="0.3">
      <c r="A1349" s="24">
        <v>2501012014</v>
      </c>
      <c r="B1349" s="40">
        <v>24031</v>
      </c>
      <c r="C1349" s="25"/>
      <c r="D1349" s="25"/>
      <c r="E1349" s="25"/>
      <c r="F1349" s="25"/>
      <c r="G1349" s="25" t="s">
        <v>12</v>
      </c>
      <c r="H1349" s="25">
        <v>12.468252794999399</v>
      </c>
      <c r="I1349" s="25">
        <v>153</v>
      </c>
      <c r="J1349" s="25">
        <v>8.1491848333329606E-2</v>
      </c>
      <c r="K1349" s="25"/>
      <c r="L1349" s="25"/>
      <c r="M1349" s="25">
        <v>10467</v>
      </c>
      <c r="N1349" s="26">
        <v>3649018</v>
      </c>
      <c r="O1349" s="24">
        <v>2501012014</v>
      </c>
      <c r="P1349" s="25">
        <v>24031</v>
      </c>
      <c r="Q1349" s="25"/>
      <c r="R1349" s="25"/>
      <c r="S1349" s="25"/>
      <c r="T1349" s="25"/>
      <c r="U1349" s="25" t="s">
        <v>12</v>
      </c>
      <c r="V1349" s="25">
        <v>26.442021233296401</v>
      </c>
      <c r="W1349" s="25">
        <v>365</v>
      </c>
      <c r="X1349" s="25">
        <v>7.2443893789853206E-2</v>
      </c>
      <c r="Y1349" s="25">
        <v>10467</v>
      </c>
      <c r="Z1349" s="27">
        <v>3649018</v>
      </c>
      <c r="AA1349" s="28">
        <f t="shared" si="42"/>
        <v>3.0819069243735874E-3</v>
      </c>
      <c r="AC1349" t="str">
        <f t="shared" si="43"/>
        <v>2501012014-24031-VOC</v>
      </c>
      <c r="AD1349" t="str">
        <f>IF(COUNTIF('NP-NRModel-MAR-WILDFIRES Modifi'!V:V, AC1349)=0, "Missing", "")</f>
        <v/>
      </c>
    </row>
    <row r="1350" spans="1:30" hidden="1" x14ac:dyDescent="0.3">
      <c r="A1350" s="24">
        <v>2501012014</v>
      </c>
      <c r="B1350" s="40">
        <v>24033</v>
      </c>
      <c r="C1350" s="25"/>
      <c r="D1350" s="25"/>
      <c r="E1350" s="25"/>
      <c r="F1350" s="25"/>
      <c r="G1350" s="25" t="s">
        <v>12</v>
      </c>
      <c r="H1350" s="25">
        <v>7.2186645897339803</v>
      </c>
      <c r="I1350" s="25">
        <v>153</v>
      </c>
      <c r="J1350" s="25">
        <v>4.7180814311986799E-2</v>
      </c>
      <c r="K1350" s="25"/>
      <c r="L1350" s="25"/>
      <c r="M1350" s="25">
        <v>10467</v>
      </c>
      <c r="N1350" s="26">
        <v>2091147</v>
      </c>
      <c r="O1350" s="24">
        <v>2501012014</v>
      </c>
      <c r="P1350" s="25">
        <v>24033</v>
      </c>
      <c r="Q1350" s="25"/>
      <c r="R1350" s="25"/>
      <c r="S1350" s="25"/>
      <c r="T1350" s="25"/>
      <c r="U1350" s="25" t="s">
        <v>12</v>
      </c>
      <c r="V1350" s="25">
        <v>15.3089679441167</v>
      </c>
      <c r="W1350" s="25">
        <v>365</v>
      </c>
      <c r="X1350" s="25">
        <v>4.1942377929086803E-2</v>
      </c>
      <c r="Y1350" s="25">
        <v>10467</v>
      </c>
      <c r="Z1350" s="27">
        <v>2091147</v>
      </c>
      <c r="AA1350" s="28">
        <f t="shared" si="42"/>
        <v>3.0819069243736043E-3</v>
      </c>
      <c r="AC1350" t="str">
        <f t="shared" si="43"/>
        <v>2501012014-24033-VOC</v>
      </c>
      <c r="AD1350" t="str">
        <f>IF(COUNTIF('NP-NRModel-MAR-WILDFIRES Modifi'!V:V, AC1350)=0, "Missing", "")</f>
        <v/>
      </c>
    </row>
    <row r="1351" spans="1:30" hidden="1" x14ac:dyDescent="0.3">
      <c r="A1351" s="24">
        <v>2501012014</v>
      </c>
      <c r="B1351" s="40">
        <v>51013</v>
      </c>
      <c r="C1351" s="25"/>
      <c r="D1351" s="25"/>
      <c r="E1351" s="25"/>
      <c r="F1351" s="25"/>
      <c r="G1351" s="25" t="s">
        <v>12</v>
      </c>
      <c r="H1351" s="25">
        <v>1.11730233994963</v>
      </c>
      <c r="I1351" s="25">
        <v>153</v>
      </c>
      <c r="J1351" s="25">
        <v>7.3026296728734104E-3</v>
      </c>
      <c r="K1351" s="25"/>
      <c r="L1351" s="25"/>
      <c r="M1351" s="25">
        <v>10467</v>
      </c>
      <c r="N1351" s="26">
        <v>490549</v>
      </c>
      <c r="O1351" s="24">
        <v>2501012014</v>
      </c>
      <c r="P1351" s="25">
        <v>51013</v>
      </c>
      <c r="Q1351" s="25"/>
      <c r="R1351" s="25"/>
      <c r="S1351" s="25"/>
      <c r="T1351" s="25"/>
      <c r="U1351" s="25" t="s">
        <v>12</v>
      </c>
      <c r="V1351" s="25">
        <v>2.36951661814305</v>
      </c>
      <c r="W1351" s="25">
        <v>365</v>
      </c>
      <c r="X1351" s="25">
        <v>6.4918263510768603E-3</v>
      </c>
      <c r="Y1351" s="25">
        <v>10467</v>
      </c>
      <c r="Z1351" s="27">
        <v>490549</v>
      </c>
      <c r="AA1351" s="28">
        <f t="shared" si="42"/>
        <v>3.0819069243736121E-3</v>
      </c>
      <c r="AC1351" t="str">
        <f t="shared" si="43"/>
        <v>2501012014-51013-VOC</v>
      </c>
      <c r="AD1351" t="str">
        <f>IF(COUNTIF('NP-NRModel-MAR-WILDFIRES Modifi'!V:V, AC1351)=0, "Missing", "")</f>
        <v/>
      </c>
    </row>
    <row r="1352" spans="1:30" hidden="1" x14ac:dyDescent="0.3">
      <c r="A1352" s="24">
        <v>2501012014</v>
      </c>
      <c r="B1352" s="40">
        <v>51059</v>
      </c>
      <c r="C1352" s="25"/>
      <c r="D1352" s="25"/>
      <c r="E1352" s="25"/>
      <c r="F1352" s="25"/>
      <c r="G1352" s="25" t="s">
        <v>12</v>
      </c>
      <c r="H1352" s="25">
        <v>13.217562991519401</v>
      </c>
      <c r="I1352" s="25">
        <v>153</v>
      </c>
      <c r="J1352" s="25">
        <v>8.6389300598166199E-2</v>
      </c>
      <c r="K1352" s="25"/>
      <c r="L1352" s="25"/>
      <c r="M1352" s="25">
        <v>10467</v>
      </c>
      <c r="N1352" s="26">
        <v>4036224</v>
      </c>
      <c r="O1352" s="24">
        <v>2501012014</v>
      </c>
      <c r="P1352" s="25">
        <v>51059</v>
      </c>
      <c r="Q1352" s="25"/>
      <c r="R1352" s="25"/>
      <c r="S1352" s="25"/>
      <c r="T1352" s="25"/>
      <c r="U1352" s="25" t="s">
        <v>12</v>
      </c>
      <c r="V1352" s="25">
        <v>28.031119277142</v>
      </c>
      <c r="W1352" s="25">
        <v>365</v>
      </c>
      <c r="X1352" s="25">
        <v>7.6797587060663197E-2</v>
      </c>
      <c r="Y1352" s="25">
        <v>10467</v>
      </c>
      <c r="Z1352" s="27">
        <v>4036224</v>
      </c>
      <c r="AA1352" s="28">
        <f t="shared" si="42"/>
        <v>3.0819069243735986E-3</v>
      </c>
      <c r="AC1352" t="str">
        <f t="shared" si="43"/>
        <v>2501012014-51059-VOC</v>
      </c>
      <c r="AD1352" t="str">
        <f>IF(COUNTIF('NP-NRModel-MAR-WILDFIRES Modifi'!V:V, AC1352)=0, "Missing", "")</f>
        <v/>
      </c>
    </row>
    <row r="1353" spans="1:30" hidden="1" x14ac:dyDescent="0.3">
      <c r="A1353" s="24">
        <v>2501012014</v>
      </c>
      <c r="B1353" s="40">
        <v>51107</v>
      </c>
      <c r="C1353" s="25"/>
      <c r="D1353" s="25"/>
      <c r="E1353" s="25"/>
      <c r="F1353" s="25"/>
      <c r="G1353" s="25" t="s">
        <v>12</v>
      </c>
      <c r="H1353" s="25">
        <v>5.8644467140422796</v>
      </c>
      <c r="I1353" s="25">
        <v>153</v>
      </c>
      <c r="J1353" s="25">
        <v>3.83297170852437E-2</v>
      </c>
      <c r="K1353" s="25"/>
      <c r="L1353" s="25"/>
      <c r="M1353" s="25">
        <v>10467</v>
      </c>
      <c r="N1353" s="26">
        <v>3853913</v>
      </c>
      <c r="O1353" s="24">
        <v>2501012014</v>
      </c>
      <c r="P1353" s="25">
        <v>51107</v>
      </c>
      <c r="Q1353" s="25"/>
      <c r="R1353" s="25"/>
      <c r="S1353" s="25"/>
      <c r="T1353" s="25"/>
      <c r="U1353" s="25" t="s">
        <v>12</v>
      </c>
      <c r="V1353" s="25">
        <v>12.4370131953398</v>
      </c>
      <c r="W1353" s="25">
        <v>365</v>
      </c>
      <c r="X1353" s="25">
        <v>3.4074008754355803E-2</v>
      </c>
      <c r="Y1353" s="25">
        <v>10467</v>
      </c>
      <c r="Z1353" s="27">
        <v>3853913</v>
      </c>
      <c r="AA1353" s="28">
        <f t="shared" si="42"/>
        <v>3.0819069243736112E-3</v>
      </c>
      <c r="AC1353" t="str">
        <f t="shared" si="43"/>
        <v>2501012014-51107-VOC</v>
      </c>
      <c r="AD1353" t="str">
        <f>IF(COUNTIF('NP-NRModel-MAR-WILDFIRES Modifi'!V:V, AC1353)=0, "Missing", "")</f>
        <v/>
      </c>
    </row>
    <row r="1354" spans="1:30" hidden="1" x14ac:dyDescent="0.3">
      <c r="A1354" s="24">
        <v>2501012014</v>
      </c>
      <c r="B1354" s="40">
        <v>51153</v>
      </c>
      <c r="C1354" s="25"/>
      <c r="D1354" s="25"/>
      <c r="E1354" s="25"/>
      <c r="F1354" s="25"/>
      <c r="G1354" s="25" t="s">
        <v>12</v>
      </c>
      <c r="H1354" s="25">
        <v>3.5421620738231399</v>
      </c>
      <c r="I1354" s="25">
        <v>153</v>
      </c>
      <c r="J1354" s="25">
        <v>2.31513861034192E-2</v>
      </c>
      <c r="K1354" s="25"/>
      <c r="L1354" s="25"/>
      <c r="M1354" s="25">
        <v>10467</v>
      </c>
      <c r="N1354" s="26">
        <v>2307553</v>
      </c>
      <c r="O1354" s="24">
        <v>2501012014</v>
      </c>
      <c r="P1354" s="25">
        <v>51153</v>
      </c>
      <c r="Q1354" s="25"/>
      <c r="R1354" s="25"/>
      <c r="S1354" s="25"/>
      <c r="T1354" s="25"/>
      <c r="U1354" s="25" t="s">
        <v>12</v>
      </c>
      <c r="V1354" s="25">
        <v>7.5120328652121398</v>
      </c>
      <c r="W1354" s="25">
        <v>365</v>
      </c>
      <c r="X1354" s="25">
        <v>2.0580911959485301E-2</v>
      </c>
      <c r="Y1354" s="25">
        <v>10467</v>
      </c>
      <c r="Z1354" s="27">
        <v>2307553</v>
      </c>
      <c r="AA1354" s="28">
        <f t="shared" si="42"/>
        <v>3.0819069243735804E-3</v>
      </c>
      <c r="AC1354" t="str">
        <f t="shared" si="43"/>
        <v>2501012014-51153-VOC</v>
      </c>
      <c r="AD1354" t="str">
        <f>IF(COUNTIF('NP-NRModel-MAR-WILDFIRES Modifi'!V:V, AC1354)=0, "Missing", "")</f>
        <v/>
      </c>
    </row>
    <row r="1355" spans="1:30" hidden="1" x14ac:dyDescent="0.3">
      <c r="A1355" s="24">
        <v>2501012014</v>
      </c>
      <c r="B1355" s="40">
        <v>51510</v>
      </c>
      <c r="C1355" s="25"/>
      <c r="D1355" s="25"/>
      <c r="E1355" s="25"/>
      <c r="F1355" s="25"/>
      <c r="G1355" s="25" t="s">
        <v>12</v>
      </c>
      <c r="H1355" s="25">
        <v>1.12875310038386</v>
      </c>
      <c r="I1355" s="25">
        <v>153</v>
      </c>
      <c r="J1355" s="25">
        <v>7.3774712443389996E-3</v>
      </c>
      <c r="K1355" s="25"/>
      <c r="L1355" s="25"/>
      <c r="M1355" s="25">
        <v>10467</v>
      </c>
      <c r="N1355" s="26">
        <v>1811940</v>
      </c>
      <c r="O1355" s="24">
        <v>2501012014</v>
      </c>
      <c r="P1355" s="25">
        <v>51510</v>
      </c>
      <c r="Q1355" s="25"/>
      <c r="R1355" s="25"/>
      <c r="S1355" s="25"/>
      <c r="T1355" s="25"/>
      <c r="U1355" s="25" t="s">
        <v>12</v>
      </c>
      <c r="V1355" s="25">
        <v>2.39380079456439</v>
      </c>
      <c r="W1355" s="25">
        <v>365</v>
      </c>
      <c r="X1355" s="25">
        <v>6.5583583412723197E-3</v>
      </c>
      <c r="Y1355" s="25">
        <v>10467</v>
      </c>
      <c r="Z1355" s="27">
        <v>1811940</v>
      </c>
      <c r="AA1355" s="28">
        <f t="shared" si="42"/>
        <v>3.0819069243735917E-3</v>
      </c>
      <c r="AC1355" t="str">
        <f t="shared" si="43"/>
        <v>2501012014-51510-VOC</v>
      </c>
      <c r="AD1355" t="str">
        <f>IF(COUNTIF('NP-NRModel-MAR-WILDFIRES Modifi'!V:V, AC1355)=0, "Missing", "")</f>
        <v/>
      </c>
    </row>
    <row r="1356" spans="1:30" hidden="1" x14ac:dyDescent="0.3">
      <c r="A1356" s="24">
        <v>2501012014</v>
      </c>
      <c r="B1356" s="40">
        <v>51600</v>
      </c>
      <c r="C1356" s="25"/>
      <c r="D1356" s="25"/>
      <c r="E1356" s="25"/>
      <c r="F1356" s="25"/>
      <c r="G1356" s="25" t="s">
        <v>12</v>
      </c>
      <c r="H1356" s="25">
        <v>0.46660085808692697</v>
      </c>
      <c r="I1356" s="25">
        <v>153</v>
      </c>
      <c r="J1356" s="25">
        <v>3.0496788110256699E-3</v>
      </c>
      <c r="K1356" s="25"/>
      <c r="L1356" s="25"/>
      <c r="M1356" s="25">
        <v>10467</v>
      </c>
      <c r="N1356" s="26">
        <v>620705</v>
      </c>
      <c r="O1356" s="24">
        <v>2501012014</v>
      </c>
      <c r="P1356" s="25">
        <v>51600</v>
      </c>
      <c r="Q1356" s="25"/>
      <c r="R1356" s="25"/>
      <c r="S1356" s="25"/>
      <c r="T1356" s="25"/>
      <c r="U1356" s="25" t="s">
        <v>12</v>
      </c>
      <c r="V1356" s="25">
        <v>0.98954280121406701</v>
      </c>
      <c r="W1356" s="25">
        <v>365</v>
      </c>
      <c r="X1356" s="25">
        <v>2.7110761677097699E-3</v>
      </c>
      <c r="Y1356" s="25">
        <v>10467</v>
      </c>
      <c r="Z1356" s="27">
        <v>620705</v>
      </c>
      <c r="AA1356" s="28">
        <f t="shared" si="42"/>
        <v>3.0819069243735878E-3</v>
      </c>
      <c r="AC1356" t="str">
        <f t="shared" si="43"/>
        <v>2501012014-51600-VOC</v>
      </c>
      <c r="AD1356" t="str">
        <f>IF(COUNTIF('NP-NRModel-MAR-WILDFIRES Modifi'!V:V, AC1356)=0, "Missing", "")</f>
        <v/>
      </c>
    </row>
    <row r="1357" spans="1:30" hidden="1" x14ac:dyDescent="0.3">
      <c r="A1357" s="24">
        <v>2501012014</v>
      </c>
      <c r="B1357" s="40">
        <v>51610</v>
      </c>
      <c r="C1357" s="25"/>
      <c r="D1357" s="25"/>
      <c r="E1357" s="25"/>
      <c r="F1357" s="25"/>
      <c r="G1357" s="25" t="s">
        <v>12</v>
      </c>
      <c r="H1357" s="25">
        <v>0.284528252037823</v>
      </c>
      <c r="I1357" s="25">
        <v>153</v>
      </c>
      <c r="J1357" s="25">
        <v>1.85966177802498E-3</v>
      </c>
      <c r="K1357" s="25"/>
      <c r="L1357" s="25"/>
      <c r="M1357" s="25">
        <v>10467</v>
      </c>
      <c r="N1357" s="26">
        <v>3005581</v>
      </c>
      <c r="O1357" s="24">
        <v>2501012014</v>
      </c>
      <c r="P1357" s="25">
        <v>51610</v>
      </c>
      <c r="Q1357" s="25"/>
      <c r="R1357" s="25"/>
      <c r="S1357" s="25"/>
      <c r="T1357" s="25"/>
      <c r="U1357" s="25" t="s">
        <v>12</v>
      </c>
      <c r="V1357" s="25">
        <v>0.60341269988319401</v>
      </c>
      <c r="W1357" s="25">
        <v>365</v>
      </c>
      <c r="X1357" s="25">
        <v>1.65318547913203E-3</v>
      </c>
      <c r="Y1357" s="25">
        <v>10467</v>
      </c>
      <c r="Z1357" s="27">
        <v>3005581</v>
      </c>
      <c r="AA1357" s="28">
        <f t="shared" si="42"/>
        <v>3.0819069243735926E-3</v>
      </c>
      <c r="AC1357" t="str">
        <f t="shared" si="43"/>
        <v>2501012014-51610-VOC</v>
      </c>
      <c r="AD1357" t="str">
        <f>IF(COUNTIF('NP-NRModel-MAR-WILDFIRES Modifi'!V:V, AC1357)=0, "Missing", "")</f>
        <v/>
      </c>
    </row>
    <row r="1358" spans="1:30" hidden="1" x14ac:dyDescent="0.3">
      <c r="A1358" s="24">
        <v>2501012014</v>
      </c>
      <c r="B1358" s="40">
        <v>51683</v>
      </c>
      <c r="C1358" s="25"/>
      <c r="D1358" s="25"/>
      <c r="E1358" s="25"/>
      <c r="F1358" s="25"/>
      <c r="G1358" s="25" t="s">
        <v>12</v>
      </c>
      <c r="H1358" s="25">
        <v>0.22320408446447801</v>
      </c>
      <c r="I1358" s="25">
        <v>153</v>
      </c>
      <c r="J1358" s="25">
        <v>1.45885022525802E-3</v>
      </c>
      <c r="K1358" s="25"/>
      <c r="L1358" s="25"/>
      <c r="M1358" s="25">
        <v>10467</v>
      </c>
      <c r="N1358" s="26">
        <v>892743</v>
      </c>
      <c r="O1358" s="24">
        <v>2501012014</v>
      </c>
      <c r="P1358" s="25">
        <v>51683</v>
      </c>
      <c r="Q1358" s="25"/>
      <c r="R1358" s="25"/>
      <c r="S1358" s="25"/>
      <c r="T1358" s="25"/>
      <c r="U1358" s="25" t="s">
        <v>12</v>
      </c>
      <c r="V1358" s="25">
        <v>0.47335959879922301</v>
      </c>
      <c r="W1358" s="25">
        <v>365</v>
      </c>
      <c r="X1358" s="25">
        <v>1.29687561314855E-3</v>
      </c>
      <c r="Y1358" s="25">
        <v>10467</v>
      </c>
      <c r="Z1358" s="27">
        <v>892743</v>
      </c>
      <c r="AA1358" s="28">
        <f t="shared" si="42"/>
        <v>3.0819069243735692E-3</v>
      </c>
      <c r="AC1358" t="str">
        <f t="shared" si="43"/>
        <v>2501012014-51683-VOC</v>
      </c>
      <c r="AD1358" t="str">
        <f>IF(COUNTIF('NP-NRModel-MAR-WILDFIRES Modifi'!V:V, AC1358)=0, "Missing", "")</f>
        <v/>
      </c>
    </row>
    <row r="1359" spans="1:30" hidden="1" x14ac:dyDescent="0.3">
      <c r="A1359" s="24">
        <v>2501012014</v>
      </c>
      <c r="B1359" s="40">
        <v>51685</v>
      </c>
      <c r="C1359" s="25"/>
      <c r="D1359" s="25"/>
      <c r="E1359" s="25"/>
      <c r="F1359" s="25"/>
      <c r="G1359" s="25" t="s">
        <v>12</v>
      </c>
      <c r="H1359" s="25">
        <v>0.26594480670688903</v>
      </c>
      <c r="I1359" s="25">
        <v>153</v>
      </c>
      <c r="J1359" s="25">
        <v>1.7382013510254201E-3</v>
      </c>
      <c r="K1359" s="25"/>
      <c r="L1359" s="25"/>
      <c r="M1359" s="25">
        <v>10467</v>
      </c>
      <c r="N1359" s="26">
        <v>1998946</v>
      </c>
      <c r="O1359" s="24">
        <v>2501012014</v>
      </c>
      <c r="P1359" s="25">
        <v>51685</v>
      </c>
      <c r="Q1359" s="25"/>
      <c r="R1359" s="25"/>
      <c r="S1359" s="25"/>
      <c r="T1359" s="25"/>
      <c r="U1359" s="25" t="s">
        <v>12</v>
      </c>
      <c r="V1359" s="25">
        <v>0.56400189677328305</v>
      </c>
      <c r="W1359" s="25">
        <v>365</v>
      </c>
      <c r="X1359" s="25">
        <v>1.54521067609118E-3</v>
      </c>
      <c r="Y1359" s="25">
        <v>10467</v>
      </c>
      <c r="Z1359" s="27">
        <v>1998946</v>
      </c>
      <c r="AA1359" s="28">
        <f t="shared" si="42"/>
        <v>3.0819069243735904E-3</v>
      </c>
      <c r="AC1359" t="str">
        <f t="shared" si="43"/>
        <v>2501012014-51685-VOC</v>
      </c>
      <c r="AD1359" t="str">
        <f>IF(COUNTIF('NP-NRModel-MAR-WILDFIRES Modifi'!V:V, AC1359)=0, "Missing", "")</f>
        <v/>
      </c>
    </row>
    <row r="1360" spans="1:30" hidden="1" x14ac:dyDescent="0.3">
      <c r="A1360" s="24">
        <v>2501050120</v>
      </c>
      <c r="B1360" s="40">
        <v>51013</v>
      </c>
      <c r="C1360" s="25"/>
      <c r="D1360" s="25"/>
      <c r="E1360" s="25"/>
      <c r="F1360" s="25"/>
      <c r="G1360" s="25" t="s">
        <v>12</v>
      </c>
      <c r="H1360" s="25">
        <v>0.87892992020710003</v>
      </c>
      <c r="I1360" s="25">
        <v>153</v>
      </c>
      <c r="J1360" s="25">
        <v>5.7446400013535896E-3</v>
      </c>
      <c r="K1360" s="25"/>
      <c r="L1360" s="25"/>
      <c r="M1360" s="25">
        <v>10467</v>
      </c>
      <c r="N1360" s="26">
        <v>1411544</v>
      </c>
      <c r="O1360" s="24">
        <v>2501050120</v>
      </c>
      <c r="P1360" s="25">
        <v>51013</v>
      </c>
      <c r="Q1360" s="25"/>
      <c r="R1360" s="25"/>
      <c r="S1360" s="25"/>
      <c r="T1360" s="25"/>
      <c r="U1360" s="25" t="s">
        <v>12</v>
      </c>
      <c r="V1360" s="25">
        <v>2.1094318084970398</v>
      </c>
      <c r="W1360" s="25">
        <v>365</v>
      </c>
      <c r="X1360" s="25">
        <v>5.77926522875902E-3</v>
      </c>
      <c r="Y1360" s="25">
        <v>10467</v>
      </c>
      <c r="Z1360" s="27">
        <v>1411544</v>
      </c>
      <c r="AA1360" s="28">
        <f t="shared" si="42"/>
        <v>2.7233115468409566E-3</v>
      </c>
      <c r="AC1360" t="str">
        <f t="shared" si="43"/>
        <v>2501050120-51013-VOC</v>
      </c>
      <c r="AD1360" t="str">
        <f>IF(COUNTIF('NP-NRModel-MAR-WILDFIRES Modifi'!V:V, AC1360)=0, "Missing", "")</f>
        <v/>
      </c>
    </row>
    <row r="1361" spans="1:30" hidden="1" x14ac:dyDescent="0.3">
      <c r="A1361" s="24">
        <v>2501050120</v>
      </c>
      <c r="B1361" s="40">
        <v>51610</v>
      </c>
      <c r="C1361" s="25"/>
      <c r="D1361" s="25"/>
      <c r="E1361" s="25"/>
      <c r="F1361" s="25"/>
      <c r="G1361" s="25" t="s">
        <v>12</v>
      </c>
      <c r="H1361" s="25">
        <v>0.87892992020710003</v>
      </c>
      <c r="I1361" s="25">
        <v>153</v>
      </c>
      <c r="J1361" s="25">
        <v>5.7446400013535896E-3</v>
      </c>
      <c r="K1361" s="25"/>
      <c r="L1361" s="25"/>
      <c r="M1361" s="25">
        <v>10467</v>
      </c>
      <c r="N1361" s="26">
        <v>264983</v>
      </c>
      <c r="O1361" s="24">
        <v>2501050120</v>
      </c>
      <c r="P1361" s="25">
        <v>51610</v>
      </c>
      <c r="Q1361" s="25"/>
      <c r="R1361" s="25"/>
      <c r="S1361" s="25"/>
      <c r="T1361" s="25"/>
      <c r="U1361" s="25" t="s">
        <v>12</v>
      </c>
      <c r="V1361" s="25">
        <v>2.1094318084970398</v>
      </c>
      <c r="W1361" s="25">
        <v>365</v>
      </c>
      <c r="X1361" s="25">
        <v>5.77926522875902E-3</v>
      </c>
      <c r="Y1361" s="25">
        <v>10467</v>
      </c>
      <c r="Z1361" s="27">
        <v>264983</v>
      </c>
      <c r="AA1361" s="28">
        <f t="shared" si="42"/>
        <v>2.7233115468409566E-3</v>
      </c>
      <c r="AC1361" t="str">
        <f t="shared" si="43"/>
        <v>2501050120-51610-VOC</v>
      </c>
      <c r="AD1361" t="str">
        <f>IF(COUNTIF('NP-NRModel-MAR-WILDFIRES Modifi'!V:V, AC1361)=0, "Missing", "")</f>
        <v/>
      </c>
    </row>
    <row r="1362" spans="1:30" hidden="1" x14ac:dyDescent="0.3">
      <c r="A1362" s="24">
        <v>2501050120</v>
      </c>
      <c r="B1362" s="40">
        <v>51685</v>
      </c>
      <c r="C1362" s="25"/>
      <c r="D1362" s="25"/>
      <c r="E1362" s="25"/>
      <c r="F1362" s="25"/>
      <c r="G1362" s="25" t="s">
        <v>12</v>
      </c>
      <c r="H1362" s="25">
        <v>5.2735777020759498</v>
      </c>
      <c r="I1362" s="25">
        <v>153</v>
      </c>
      <c r="J1362" s="25">
        <v>3.4467828118143397E-2</v>
      </c>
      <c r="K1362" s="25"/>
      <c r="L1362" s="25"/>
      <c r="M1362" s="25">
        <v>10467</v>
      </c>
      <c r="N1362" s="26">
        <v>2698723</v>
      </c>
      <c r="O1362" s="24">
        <v>2501050120</v>
      </c>
      <c r="P1362" s="25">
        <v>51685</v>
      </c>
      <c r="Q1362" s="25"/>
      <c r="R1362" s="25"/>
      <c r="S1362" s="25"/>
      <c r="T1362" s="25"/>
      <c r="U1362" s="25" t="s">
        <v>12</v>
      </c>
      <c r="V1362" s="25">
        <v>12.6565864849823</v>
      </c>
      <c r="W1362" s="25">
        <v>365</v>
      </c>
      <c r="X1362" s="25">
        <v>3.4675579410910498E-2</v>
      </c>
      <c r="Y1362" s="25">
        <v>10467</v>
      </c>
      <c r="Z1362" s="27">
        <v>2698723</v>
      </c>
      <c r="AA1362" s="28">
        <f t="shared" si="42"/>
        <v>2.7233115468409488E-3</v>
      </c>
      <c r="AC1362" t="str">
        <f t="shared" si="43"/>
        <v>2501050120-51685-VOC</v>
      </c>
      <c r="AD1362" t="str">
        <f>IF(COUNTIF('NP-NRModel-MAR-WILDFIRES Modifi'!V:V, AC1362)=0, "Missing", "")</f>
        <v/>
      </c>
    </row>
    <row r="1363" spans="1:30" hidden="1" x14ac:dyDescent="0.3">
      <c r="A1363" s="24">
        <v>2501055120</v>
      </c>
      <c r="B1363" s="40">
        <v>24031</v>
      </c>
      <c r="C1363" s="25"/>
      <c r="D1363" s="25"/>
      <c r="E1363" s="25"/>
      <c r="F1363" s="25"/>
      <c r="G1363" s="25" t="s">
        <v>12</v>
      </c>
      <c r="H1363" s="25">
        <v>1.9140644054139799E-2</v>
      </c>
      <c r="I1363" s="25">
        <v>153</v>
      </c>
      <c r="J1363" s="25">
        <v>1.2510224871986801E-4</v>
      </c>
      <c r="K1363" s="25"/>
      <c r="L1363" s="25"/>
      <c r="M1363" s="25">
        <v>10467</v>
      </c>
      <c r="N1363" s="26">
        <v>548553</v>
      </c>
      <c r="O1363" s="24">
        <v>2501055120</v>
      </c>
      <c r="P1363" s="25">
        <v>24031</v>
      </c>
      <c r="Q1363" s="25"/>
      <c r="R1363" s="25"/>
      <c r="S1363" s="25"/>
      <c r="T1363" s="25"/>
      <c r="U1363" s="25" t="s">
        <v>12</v>
      </c>
      <c r="V1363" s="25">
        <v>4.59375457299359E-2</v>
      </c>
      <c r="W1363" s="25">
        <v>365</v>
      </c>
      <c r="X1363" s="25">
        <v>1.2585628967105701E-4</v>
      </c>
      <c r="Y1363" s="25">
        <v>10467</v>
      </c>
      <c r="Z1363" s="27">
        <v>548553</v>
      </c>
      <c r="AA1363" s="28">
        <f t="shared" si="42"/>
        <v>2.7233115468409366E-3</v>
      </c>
      <c r="AC1363" t="str">
        <f t="shared" si="43"/>
        <v>2501055120-24031-VOC</v>
      </c>
      <c r="AD1363" t="str">
        <f>IF(COUNTIF('NP-NRModel-MAR-WILDFIRES Modifi'!V:V, AC1363)=0, "Missing", "")</f>
        <v/>
      </c>
    </row>
    <row r="1364" spans="1:30" hidden="1" x14ac:dyDescent="0.3">
      <c r="A1364" s="24">
        <v>2501055120</v>
      </c>
      <c r="B1364" s="40">
        <v>24033</v>
      </c>
      <c r="C1364" s="25"/>
      <c r="D1364" s="25"/>
      <c r="E1364" s="25"/>
      <c r="F1364" s="25"/>
      <c r="G1364" s="25" t="s">
        <v>12</v>
      </c>
      <c r="H1364" s="25">
        <v>1.8824441052056901E-2</v>
      </c>
      <c r="I1364" s="25">
        <v>153</v>
      </c>
      <c r="J1364" s="25">
        <v>1.2303556243174399E-4</v>
      </c>
      <c r="K1364" s="25"/>
      <c r="L1364" s="25"/>
      <c r="M1364" s="25">
        <v>10467</v>
      </c>
      <c r="N1364" s="26">
        <v>3122091</v>
      </c>
      <c r="O1364" s="24">
        <v>2501055120</v>
      </c>
      <c r="P1364" s="25">
        <v>24033</v>
      </c>
      <c r="Q1364" s="25"/>
      <c r="R1364" s="25"/>
      <c r="S1364" s="25"/>
      <c r="T1364" s="25"/>
      <c r="U1364" s="25" t="s">
        <v>12</v>
      </c>
      <c r="V1364" s="25">
        <v>4.5178658524936501E-2</v>
      </c>
      <c r="W1364" s="25">
        <v>365</v>
      </c>
      <c r="X1364" s="25">
        <v>1.2377714664366099E-4</v>
      </c>
      <c r="Y1364" s="25">
        <v>10467</v>
      </c>
      <c r="Z1364" s="27">
        <v>3122091</v>
      </c>
      <c r="AA1364" s="28">
        <f t="shared" si="42"/>
        <v>2.7233115468409523E-3</v>
      </c>
      <c r="AC1364" t="str">
        <f t="shared" si="43"/>
        <v>2501055120-24033-VOC</v>
      </c>
      <c r="AD1364" t="str">
        <f>IF(COUNTIF('NP-NRModel-MAR-WILDFIRES Modifi'!V:V, AC1364)=0, "Missing", "")</f>
        <v/>
      </c>
    </row>
    <row r="1365" spans="1:30" hidden="1" x14ac:dyDescent="0.3">
      <c r="A1365" s="24">
        <v>2501055120</v>
      </c>
      <c r="B1365" s="40">
        <v>51013</v>
      </c>
      <c r="C1365" s="25"/>
      <c r="D1365" s="25"/>
      <c r="E1365" s="25"/>
      <c r="F1365" s="25"/>
      <c r="G1365" s="25" t="s">
        <v>12</v>
      </c>
      <c r="H1365" s="25">
        <v>2.1627849652052999E-3</v>
      </c>
      <c r="I1365" s="25">
        <v>153</v>
      </c>
      <c r="J1365" s="29">
        <v>1.41358494457863E-5</v>
      </c>
      <c r="K1365" s="29"/>
      <c r="L1365" s="29"/>
      <c r="M1365" s="25">
        <v>10467</v>
      </c>
      <c r="N1365" s="26">
        <v>384255</v>
      </c>
      <c r="O1365" s="24">
        <v>2501055120</v>
      </c>
      <c r="P1365" s="25">
        <v>51013</v>
      </c>
      <c r="Q1365" s="25"/>
      <c r="R1365" s="25"/>
      <c r="S1365" s="25"/>
      <c r="T1365" s="25"/>
      <c r="U1365" s="25" t="s">
        <v>12</v>
      </c>
      <c r="V1365" s="25">
        <v>5.1906839164927001E-3</v>
      </c>
      <c r="W1365" s="25">
        <v>365</v>
      </c>
      <c r="X1365" s="29">
        <v>1.42210518260074E-5</v>
      </c>
      <c r="Y1365" s="25">
        <v>10467</v>
      </c>
      <c r="Z1365" s="27">
        <v>384255</v>
      </c>
      <c r="AA1365" s="28">
        <f t="shared" si="42"/>
        <v>2.7233115468409739E-3</v>
      </c>
      <c r="AC1365" t="str">
        <f t="shared" si="43"/>
        <v>2501055120-51013-VOC</v>
      </c>
      <c r="AD1365" t="str">
        <f>IF(COUNTIF('NP-NRModel-MAR-WILDFIRES Modifi'!V:V, AC1365)=0, "Missing", "")</f>
        <v/>
      </c>
    </row>
    <row r="1366" spans="1:30" hidden="1" x14ac:dyDescent="0.3">
      <c r="A1366" s="24">
        <v>2501055120</v>
      </c>
      <c r="B1366" s="40">
        <v>51610</v>
      </c>
      <c r="C1366" s="25"/>
      <c r="D1366" s="25"/>
      <c r="E1366" s="25"/>
      <c r="F1366" s="25"/>
      <c r="G1366" s="25" t="s">
        <v>12</v>
      </c>
      <c r="H1366" s="25">
        <v>2.1627849652052999E-3</v>
      </c>
      <c r="I1366" s="25">
        <v>153</v>
      </c>
      <c r="J1366" s="29">
        <v>1.41358494457863E-5</v>
      </c>
      <c r="K1366" s="29"/>
      <c r="L1366" s="29"/>
      <c r="M1366" s="25">
        <v>10467</v>
      </c>
      <c r="N1366" s="26">
        <v>1806677</v>
      </c>
      <c r="O1366" s="24">
        <v>2501055120</v>
      </c>
      <c r="P1366" s="25">
        <v>51610</v>
      </c>
      <c r="Q1366" s="25"/>
      <c r="R1366" s="25"/>
      <c r="S1366" s="25"/>
      <c r="T1366" s="25"/>
      <c r="U1366" s="25" t="s">
        <v>12</v>
      </c>
      <c r="V1366" s="25">
        <v>5.1906839164927001E-3</v>
      </c>
      <c r="W1366" s="25">
        <v>365</v>
      </c>
      <c r="X1366" s="29">
        <v>1.42210518260074E-5</v>
      </c>
      <c r="Y1366" s="25">
        <v>10467</v>
      </c>
      <c r="Z1366" s="27">
        <v>1806677</v>
      </c>
      <c r="AA1366" s="28">
        <f t="shared" si="42"/>
        <v>2.7233115468409739E-3</v>
      </c>
      <c r="AC1366" t="str">
        <f t="shared" si="43"/>
        <v>2501055120-51610-VOC</v>
      </c>
      <c r="AD1366" t="str">
        <f>IF(COUNTIF('NP-NRModel-MAR-WILDFIRES Modifi'!V:V, AC1366)=0, "Missing", "")</f>
        <v/>
      </c>
    </row>
    <row r="1367" spans="1:30" hidden="1" x14ac:dyDescent="0.3">
      <c r="A1367" s="24">
        <v>2501055120</v>
      </c>
      <c r="B1367" s="40">
        <v>51685</v>
      </c>
      <c r="C1367" s="25"/>
      <c r="D1367" s="25"/>
      <c r="E1367" s="25"/>
      <c r="F1367" s="25"/>
      <c r="G1367" s="25" t="s">
        <v>12</v>
      </c>
      <c r="H1367" s="25">
        <v>1.2976707062481699E-2</v>
      </c>
      <c r="I1367" s="25">
        <v>153</v>
      </c>
      <c r="J1367" s="29">
        <v>8.4815078839750301E-5</v>
      </c>
      <c r="K1367" s="29"/>
      <c r="L1367" s="29"/>
      <c r="M1367" s="25">
        <v>10467</v>
      </c>
      <c r="N1367" s="26">
        <v>2900967</v>
      </c>
      <c r="O1367" s="24">
        <v>2501055120</v>
      </c>
      <c r="P1367" s="25">
        <v>51685</v>
      </c>
      <c r="Q1367" s="25"/>
      <c r="R1367" s="25"/>
      <c r="S1367" s="25"/>
      <c r="T1367" s="25"/>
      <c r="U1367" s="25" t="s">
        <v>12</v>
      </c>
      <c r="V1367" s="25">
        <v>3.1144096949956498E-2</v>
      </c>
      <c r="W1367" s="25">
        <v>365</v>
      </c>
      <c r="X1367" s="29">
        <v>8.5326293013579602E-5</v>
      </c>
      <c r="Y1367" s="25">
        <v>10467</v>
      </c>
      <c r="Z1367" s="27">
        <v>2900967</v>
      </c>
      <c r="AA1367" s="28">
        <f t="shared" si="42"/>
        <v>2.7233115468409423E-3</v>
      </c>
      <c r="AC1367" t="str">
        <f t="shared" si="43"/>
        <v>2501055120-51685-VOC</v>
      </c>
      <c r="AD1367" t="str">
        <f>IF(COUNTIF('NP-NRModel-MAR-WILDFIRES Modifi'!V:V, AC1367)=0, "Missing", "")</f>
        <v/>
      </c>
    </row>
    <row r="1368" spans="1:30" hidden="1" x14ac:dyDescent="0.3">
      <c r="A1368" s="24">
        <v>2501060051</v>
      </c>
      <c r="B1368" s="40">
        <v>11001</v>
      </c>
      <c r="C1368" s="25"/>
      <c r="D1368" s="25"/>
      <c r="E1368" s="25"/>
      <c r="F1368" s="25"/>
      <c r="G1368" s="25" t="s">
        <v>12</v>
      </c>
      <c r="H1368" s="25">
        <v>7.8782782503124098</v>
      </c>
      <c r="I1368" s="25">
        <v>153</v>
      </c>
      <c r="J1368" s="25">
        <v>5.1492014707924201E-2</v>
      </c>
      <c r="K1368" s="25"/>
      <c r="L1368" s="25"/>
      <c r="M1368" s="25">
        <v>10467</v>
      </c>
      <c r="N1368" s="26">
        <v>1405589</v>
      </c>
      <c r="O1368" s="24">
        <v>2501060051</v>
      </c>
      <c r="P1368" s="25">
        <v>11001</v>
      </c>
      <c r="Q1368" s="25"/>
      <c r="R1368" s="25"/>
      <c r="S1368" s="25"/>
      <c r="T1368" s="25"/>
      <c r="U1368" s="25" t="s">
        <v>12</v>
      </c>
      <c r="V1368" s="25">
        <v>18.907867800749699</v>
      </c>
      <c r="W1368" s="25">
        <v>365</v>
      </c>
      <c r="X1368" s="25">
        <v>5.1802377536300501E-2</v>
      </c>
      <c r="Y1368" s="25">
        <v>10467</v>
      </c>
      <c r="Z1368" s="27">
        <v>1405589</v>
      </c>
      <c r="AA1368" s="28">
        <f t="shared" si="42"/>
        <v>2.7233115468409683E-3</v>
      </c>
      <c r="AC1368" t="str">
        <f t="shared" si="43"/>
        <v>2501060051-11001-VOC</v>
      </c>
      <c r="AD1368" t="str">
        <f>IF(COUNTIF('NP-NRModel-MAR-WILDFIRES Modifi'!V:V, AC1368)=0, "Missing", "")</f>
        <v/>
      </c>
    </row>
    <row r="1369" spans="1:30" hidden="1" x14ac:dyDescent="0.3">
      <c r="A1369" s="24">
        <v>2501060053</v>
      </c>
      <c r="B1369" s="40">
        <v>11001</v>
      </c>
      <c r="C1369" s="25"/>
      <c r="D1369" s="25"/>
      <c r="E1369" s="25"/>
      <c r="F1369" s="25"/>
      <c r="G1369" s="25" t="s">
        <v>12</v>
      </c>
      <c r="H1369" s="25">
        <v>13.785580740601601</v>
      </c>
      <c r="I1369" s="25">
        <v>153</v>
      </c>
      <c r="J1369" s="25">
        <v>9.0101834905893394E-2</v>
      </c>
      <c r="K1369" s="25"/>
      <c r="L1369" s="25"/>
      <c r="M1369" s="25">
        <v>10467</v>
      </c>
      <c r="N1369" s="26">
        <v>2753673</v>
      </c>
      <c r="O1369" s="24">
        <v>2501060053</v>
      </c>
      <c r="P1369" s="25">
        <v>11001</v>
      </c>
      <c r="Q1369" s="25"/>
      <c r="R1369" s="25"/>
      <c r="S1369" s="25"/>
      <c r="T1369" s="25"/>
      <c r="U1369" s="25" t="s">
        <v>12</v>
      </c>
      <c r="V1369" s="25">
        <v>33.085393777443898</v>
      </c>
      <c r="W1369" s="25">
        <v>365</v>
      </c>
      <c r="X1369" s="25">
        <v>9.0644914458750406E-2</v>
      </c>
      <c r="Y1369" s="25">
        <v>10467</v>
      </c>
      <c r="Z1369" s="27">
        <v>2753673</v>
      </c>
      <c r="AA1369" s="28">
        <f t="shared" si="42"/>
        <v>2.7233115468409713E-3</v>
      </c>
      <c r="AC1369" t="str">
        <f t="shared" si="43"/>
        <v>2501060053-11001-VOC</v>
      </c>
      <c r="AD1369" t="str">
        <f>IF(COUNTIF('NP-NRModel-MAR-WILDFIRES Modifi'!V:V, AC1369)=0, "Missing", "")</f>
        <v/>
      </c>
    </row>
    <row r="1370" spans="1:30" hidden="1" x14ac:dyDescent="0.3">
      <c r="A1370" s="24">
        <v>2501060053</v>
      </c>
      <c r="B1370" s="40">
        <v>24009</v>
      </c>
      <c r="C1370" s="25"/>
      <c r="D1370" s="25"/>
      <c r="E1370" s="25"/>
      <c r="F1370" s="25"/>
      <c r="G1370" s="25" t="s">
        <v>12</v>
      </c>
      <c r="H1370" s="25">
        <v>4.1136222429764198</v>
      </c>
      <c r="I1370" s="25">
        <v>153</v>
      </c>
      <c r="J1370" s="25">
        <v>2.6886419888734799E-2</v>
      </c>
      <c r="K1370" s="25"/>
      <c r="L1370" s="25"/>
      <c r="M1370" s="25">
        <v>10467</v>
      </c>
      <c r="N1370" s="26">
        <v>2699567</v>
      </c>
      <c r="O1370" s="24">
        <v>2501060053</v>
      </c>
      <c r="P1370" s="25">
        <v>24009</v>
      </c>
      <c r="Q1370" s="25"/>
      <c r="R1370" s="25"/>
      <c r="S1370" s="25"/>
      <c r="T1370" s="25"/>
      <c r="U1370" s="25" t="s">
        <v>12</v>
      </c>
      <c r="V1370" s="25">
        <v>9.8726933831434298</v>
      </c>
      <c r="W1370" s="25">
        <v>365</v>
      </c>
      <c r="X1370" s="25">
        <v>2.7048475022310701E-2</v>
      </c>
      <c r="Y1370" s="25">
        <v>10467</v>
      </c>
      <c r="Z1370" s="27">
        <v>2699567</v>
      </c>
      <c r="AA1370" s="28">
        <f t="shared" si="42"/>
        <v>2.7233115468409553E-3</v>
      </c>
      <c r="AC1370" t="str">
        <f t="shared" si="43"/>
        <v>2501060053-24009-VOC</v>
      </c>
      <c r="AD1370" t="str">
        <f>IF(COUNTIF('NP-NRModel-MAR-WILDFIRES Modifi'!V:V, AC1370)=0, "Missing", "")</f>
        <v/>
      </c>
    </row>
    <row r="1371" spans="1:30" hidden="1" x14ac:dyDescent="0.3">
      <c r="A1371" s="24">
        <v>2501060053</v>
      </c>
      <c r="B1371" s="40">
        <v>24017</v>
      </c>
      <c r="C1371" s="25"/>
      <c r="D1371" s="25"/>
      <c r="E1371" s="25"/>
      <c r="F1371" s="25"/>
      <c r="G1371" s="25" t="s">
        <v>12</v>
      </c>
      <c r="H1371" s="25">
        <v>7.0838599940111902</v>
      </c>
      <c r="I1371" s="25">
        <v>153</v>
      </c>
      <c r="J1371" s="25">
        <v>4.6299738522948899E-2</v>
      </c>
      <c r="K1371" s="25"/>
      <c r="L1371" s="25"/>
      <c r="M1371" s="25">
        <v>10467</v>
      </c>
      <c r="N1371" s="26">
        <v>1831136</v>
      </c>
      <c r="O1371" s="24">
        <v>2501060053</v>
      </c>
      <c r="P1371" s="25">
        <v>24017</v>
      </c>
      <c r="Q1371" s="25"/>
      <c r="R1371" s="25"/>
      <c r="S1371" s="25"/>
      <c r="T1371" s="25"/>
      <c r="U1371" s="25" t="s">
        <v>12</v>
      </c>
      <c r="V1371" s="25">
        <v>17.0012639856268</v>
      </c>
      <c r="W1371" s="25">
        <v>365</v>
      </c>
      <c r="X1371" s="25">
        <v>4.6578805440073603E-2</v>
      </c>
      <c r="Y1371" s="25">
        <v>10467</v>
      </c>
      <c r="Z1371" s="27">
        <v>1831136</v>
      </c>
      <c r="AA1371" s="28">
        <f t="shared" si="42"/>
        <v>2.7233115468409644E-3</v>
      </c>
      <c r="AC1371" t="str">
        <f t="shared" si="43"/>
        <v>2501060053-24017-VOC</v>
      </c>
      <c r="AD1371" t="str">
        <f>IF(COUNTIF('NP-NRModel-MAR-WILDFIRES Modifi'!V:V, AC1371)=0, "Missing", "")</f>
        <v/>
      </c>
    </row>
    <row r="1372" spans="1:30" hidden="1" x14ac:dyDescent="0.3">
      <c r="A1372" s="24">
        <v>2501060053</v>
      </c>
      <c r="B1372" s="40">
        <v>24021</v>
      </c>
      <c r="C1372" s="25"/>
      <c r="D1372" s="25"/>
      <c r="E1372" s="25"/>
      <c r="F1372" s="25"/>
      <c r="G1372" s="25" t="s">
        <v>12</v>
      </c>
      <c r="H1372" s="25">
        <v>18.112669212234199</v>
      </c>
      <c r="I1372" s="25">
        <v>153</v>
      </c>
      <c r="J1372" s="25">
        <v>0.118383458903491</v>
      </c>
      <c r="K1372" s="25"/>
      <c r="L1372" s="25"/>
      <c r="M1372" s="25">
        <v>10467</v>
      </c>
      <c r="N1372" s="26">
        <v>364287</v>
      </c>
      <c r="O1372" s="24">
        <v>2501060053</v>
      </c>
      <c r="P1372" s="25">
        <v>24021</v>
      </c>
      <c r="Q1372" s="25"/>
      <c r="R1372" s="25"/>
      <c r="S1372" s="25"/>
      <c r="T1372" s="25"/>
      <c r="U1372" s="25" t="s">
        <v>12</v>
      </c>
      <c r="V1372" s="25">
        <v>43.470406109362301</v>
      </c>
      <c r="W1372" s="25">
        <v>365</v>
      </c>
      <c r="X1372" s="25">
        <v>0.119097003039348</v>
      </c>
      <c r="Y1372" s="25">
        <v>10467</v>
      </c>
      <c r="Z1372" s="27">
        <v>364287</v>
      </c>
      <c r="AA1372" s="28">
        <f t="shared" si="42"/>
        <v>2.7233115468409332E-3</v>
      </c>
      <c r="AC1372" t="str">
        <f t="shared" si="43"/>
        <v>2501060053-24021-VOC</v>
      </c>
      <c r="AD1372" t="str">
        <f>IF(COUNTIF('NP-NRModel-MAR-WILDFIRES Modifi'!V:V, AC1372)=0, "Missing", "")</f>
        <v/>
      </c>
    </row>
    <row r="1373" spans="1:30" hidden="1" x14ac:dyDescent="0.3">
      <c r="A1373" s="24">
        <v>2501060053</v>
      </c>
      <c r="B1373" s="40">
        <v>24031</v>
      </c>
      <c r="C1373" s="25"/>
      <c r="D1373" s="25"/>
      <c r="E1373" s="25"/>
      <c r="F1373" s="25"/>
      <c r="G1373" s="25" t="s">
        <v>12</v>
      </c>
      <c r="H1373" s="25">
        <v>45.250157423044499</v>
      </c>
      <c r="I1373" s="25">
        <v>153</v>
      </c>
      <c r="J1373" s="25">
        <v>0.295752662895716</v>
      </c>
      <c r="K1373" s="25"/>
      <c r="L1373" s="25"/>
      <c r="M1373" s="25">
        <v>10467</v>
      </c>
      <c r="N1373" s="26">
        <v>1430401</v>
      </c>
      <c r="O1373" s="24">
        <v>2501060053</v>
      </c>
      <c r="P1373" s="25">
        <v>24031</v>
      </c>
      <c r="Q1373" s="25"/>
      <c r="R1373" s="25"/>
      <c r="S1373" s="25"/>
      <c r="T1373" s="25"/>
      <c r="U1373" s="25" t="s">
        <v>12</v>
      </c>
      <c r="V1373" s="25">
        <v>108.600377815306</v>
      </c>
      <c r="W1373" s="25">
        <v>365</v>
      </c>
      <c r="X1373" s="25">
        <v>0.29753528168576998</v>
      </c>
      <c r="Y1373" s="25">
        <v>10467</v>
      </c>
      <c r="Z1373" s="27">
        <v>1430401</v>
      </c>
      <c r="AA1373" s="28">
        <f t="shared" si="42"/>
        <v>2.7233115468409813E-3</v>
      </c>
      <c r="AC1373" t="str">
        <f t="shared" si="43"/>
        <v>2501060053-24031-VOC</v>
      </c>
      <c r="AD1373" t="str">
        <f>IF(COUNTIF('NP-NRModel-MAR-WILDFIRES Modifi'!V:V, AC1373)=0, "Missing", "")</f>
        <v/>
      </c>
    </row>
    <row r="1374" spans="1:30" hidden="1" x14ac:dyDescent="0.3">
      <c r="A1374" s="24">
        <v>2501060053</v>
      </c>
      <c r="B1374" s="40">
        <v>24033</v>
      </c>
      <c r="C1374" s="25"/>
      <c r="D1374" s="25"/>
      <c r="E1374" s="25"/>
      <c r="F1374" s="25"/>
      <c r="G1374" s="25" t="s">
        <v>12</v>
      </c>
      <c r="H1374" s="25">
        <v>49.996832209366801</v>
      </c>
      <c r="I1374" s="25">
        <v>153</v>
      </c>
      <c r="J1374" s="25">
        <v>0.326776681106972</v>
      </c>
      <c r="K1374" s="25"/>
      <c r="L1374" s="25"/>
      <c r="M1374" s="25">
        <v>10467</v>
      </c>
      <c r="N1374" s="26">
        <v>476044</v>
      </c>
      <c r="O1374" s="24">
        <v>2501060053</v>
      </c>
      <c r="P1374" s="25">
        <v>24033</v>
      </c>
      <c r="Q1374" s="25"/>
      <c r="R1374" s="25"/>
      <c r="S1374" s="25"/>
      <c r="T1374" s="25"/>
      <c r="U1374" s="25" t="s">
        <v>12</v>
      </c>
      <c r="V1374" s="25">
        <v>119.99239730248</v>
      </c>
      <c r="W1374" s="25">
        <v>365</v>
      </c>
      <c r="X1374" s="25">
        <v>0.32874629397939698</v>
      </c>
      <c r="Y1374" s="25">
        <v>10467</v>
      </c>
      <c r="Z1374" s="27">
        <v>476044</v>
      </c>
      <c r="AA1374" s="28">
        <f t="shared" si="42"/>
        <v>2.7233115468409614E-3</v>
      </c>
      <c r="AC1374" t="str">
        <f t="shared" si="43"/>
        <v>2501060053-24033-VOC</v>
      </c>
      <c r="AD1374" t="str">
        <f>IF(COUNTIF('NP-NRModel-MAR-WILDFIRES Modifi'!V:V, AC1374)=0, "Missing", "")</f>
        <v/>
      </c>
    </row>
    <row r="1375" spans="1:30" hidden="1" x14ac:dyDescent="0.3">
      <c r="A1375" s="24">
        <v>2501060053</v>
      </c>
      <c r="B1375" s="40">
        <v>51013</v>
      </c>
      <c r="C1375" s="25"/>
      <c r="D1375" s="25"/>
      <c r="E1375" s="25"/>
      <c r="F1375" s="25"/>
      <c r="G1375" s="25" t="s">
        <v>12</v>
      </c>
      <c r="H1375" s="25">
        <v>8.7203959175083696</v>
      </c>
      <c r="I1375" s="25">
        <v>153</v>
      </c>
      <c r="J1375" s="25">
        <v>5.6996051748420699E-2</v>
      </c>
      <c r="K1375" s="25"/>
      <c r="L1375" s="25"/>
      <c r="M1375" s="25">
        <v>10467</v>
      </c>
      <c r="N1375" s="26">
        <v>2559655</v>
      </c>
      <c r="O1375" s="24">
        <v>2501060053</v>
      </c>
      <c r="P1375" s="25">
        <v>51013</v>
      </c>
      <c r="Q1375" s="25"/>
      <c r="R1375" s="25"/>
      <c r="S1375" s="25"/>
      <c r="T1375" s="25"/>
      <c r="U1375" s="25" t="s">
        <v>12</v>
      </c>
      <c r="V1375" s="25">
        <v>20.928950202020001</v>
      </c>
      <c r="W1375" s="25">
        <v>365</v>
      </c>
      <c r="X1375" s="25">
        <v>5.7339589594575399E-2</v>
      </c>
      <c r="Y1375" s="25">
        <v>10467</v>
      </c>
      <c r="Z1375" s="27">
        <v>2559655</v>
      </c>
      <c r="AA1375" s="28">
        <f t="shared" si="42"/>
        <v>2.7233115468409692E-3</v>
      </c>
      <c r="AC1375" t="str">
        <f t="shared" si="43"/>
        <v>2501060053-51013-VOC</v>
      </c>
      <c r="AD1375" t="str">
        <f>IF(COUNTIF('NP-NRModel-MAR-WILDFIRES Modifi'!V:V, AC1375)=0, "Missing", "")</f>
        <v/>
      </c>
    </row>
    <row r="1376" spans="1:30" hidden="1" x14ac:dyDescent="0.3">
      <c r="A1376" s="24">
        <v>2501060053</v>
      </c>
      <c r="B1376" s="40">
        <v>51059</v>
      </c>
      <c r="C1376" s="25"/>
      <c r="D1376" s="25"/>
      <c r="E1376" s="25"/>
      <c r="F1376" s="25"/>
      <c r="G1376" s="25" t="s">
        <v>12</v>
      </c>
      <c r="H1376" s="25">
        <v>104.532196620701</v>
      </c>
      <c r="I1376" s="25">
        <v>153</v>
      </c>
      <c r="J1376" s="25">
        <v>0.683216971377132</v>
      </c>
      <c r="K1376" s="25"/>
      <c r="L1376" s="25"/>
      <c r="M1376" s="25">
        <v>10467</v>
      </c>
      <c r="N1376" s="26">
        <v>1476571</v>
      </c>
      <c r="O1376" s="24">
        <v>2501060053</v>
      </c>
      <c r="P1376" s="25">
        <v>51059</v>
      </c>
      <c r="Q1376" s="25"/>
      <c r="R1376" s="25"/>
      <c r="S1376" s="25"/>
      <c r="T1376" s="25"/>
      <c r="U1376" s="25" t="s">
        <v>12</v>
      </c>
      <c r="V1376" s="25">
        <v>250.87727188968299</v>
      </c>
      <c r="W1376" s="25">
        <v>365</v>
      </c>
      <c r="X1376" s="25">
        <v>0.68733499147858501</v>
      </c>
      <c r="Y1376" s="25">
        <v>10467</v>
      </c>
      <c r="Z1376" s="27">
        <v>1476571</v>
      </c>
      <c r="AA1376" s="28">
        <f t="shared" si="42"/>
        <v>2.7233115468409575E-3</v>
      </c>
      <c r="AC1376" t="str">
        <f t="shared" si="43"/>
        <v>2501060053-51059-VOC</v>
      </c>
      <c r="AD1376" t="str">
        <f>IF(COUNTIF('NP-NRModel-MAR-WILDFIRES Modifi'!V:V, AC1376)=0, "Missing", "")</f>
        <v/>
      </c>
    </row>
    <row r="1377" spans="1:30" hidden="1" x14ac:dyDescent="0.3">
      <c r="A1377" s="24">
        <v>2501060053</v>
      </c>
      <c r="B1377" s="40">
        <v>51107</v>
      </c>
      <c r="C1377" s="25"/>
      <c r="D1377" s="25"/>
      <c r="E1377" s="25"/>
      <c r="F1377" s="25"/>
      <c r="G1377" s="25" t="s">
        <v>12</v>
      </c>
      <c r="H1377" s="25">
        <v>19.447021272988</v>
      </c>
      <c r="I1377" s="25">
        <v>153</v>
      </c>
      <c r="J1377" s="25">
        <v>0.127104714202536</v>
      </c>
      <c r="K1377" s="25"/>
      <c r="L1377" s="25"/>
      <c r="M1377" s="25">
        <v>10467</v>
      </c>
      <c r="N1377" s="26">
        <v>1857383</v>
      </c>
      <c r="O1377" s="24">
        <v>2501060053</v>
      </c>
      <c r="P1377" s="25">
        <v>51107</v>
      </c>
      <c r="Q1377" s="25"/>
      <c r="R1377" s="25"/>
      <c r="S1377" s="25"/>
      <c r="T1377" s="25"/>
      <c r="U1377" s="25" t="s">
        <v>12</v>
      </c>
      <c r="V1377" s="25">
        <v>46.672851055171499</v>
      </c>
      <c r="W1377" s="25">
        <v>365</v>
      </c>
      <c r="X1377" s="25">
        <v>0.127870824808689</v>
      </c>
      <c r="Y1377" s="25">
        <v>10467</v>
      </c>
      <c r="Z1377" s="27">
        <v>1857383</v>
      </c>
      <c r="AA1377" s="28">
        <f t="shared" si="42"/>
        <v>2.7233115468409423E-3</v>
      </c>
      <c r="AC1377" t="str">
        <f t="shared" si="43"/>
        <v>2501060053-51107-VOC</v>
      </c>
      <c r="AD1377" t="str">
        <f>IF(COUNTIF('NP-NRModel-MAR-WILDFIRES Modifi'!V:V, AC1377)=0, "Missing", "")</f>
        <v/>
      </c>
    </row>
    <row r="1378" spans="1:30" hidden="1" x14ac:dyDescent="0.3">
      <c r="A1378" s="24">
        <v>2501060053</v>
      </c>
      <c r="B1378" s="40">
        <v>51153</v>
      </c>
      <c r="C1378" s="25"/>
      <c r="D1378" s="25"/>
      <c r="E1378" s="25"/>
      <c r="F1378" s="25"/>
      <c r="G1378" s="25" t="s">
        <v>12</v>
      </c>
      <c r="H1378" s="25">
        <v>32.027753328941699</v>
      </c>
      <c r="I1378" s="25">
        <v>153</v>
      </c>
      <c r="J1378" s="25">
        <v>0.20933172110419401</v>
      </c>
      <c r="K1378" s="25"/>
      <c r="L1378" s="25"/>
      <c r="M1378" s="25">
        <v>10467</v>
      </c>
      <c r="N1378" s="26">
        <v>3555587</v>
      </c>
      <c r="O1378" s="24">
        <v>2501060053</v>
      </c>
      <c r="P1378" s="25">
        <v>51153</v>
      </c>
      <c r="Q1378" s="25"/>
      <c r="R1378" s="25"/>
      <c r="S1378" s="25"/>
      <c r="T1378" s="25"/>
      <c r="U1378" s="25" t="s">
        <v>12</v>
      </c>
      <c r="V1378" s="25">
        <v>76.866607989459894</v>
      </c>
      <c r="W1378" s="25">
        <v>365</v>
      </c>
      <c r="X1378" s="25">
        <v>0.210593446546465</v>
      </c>
      <c r="Y1378" s="25">
        <v>10467</v>
      </c>
      <c r="Z1378" s="27">
        <v>3555587</v>
      </c>
      <c r="AA1378" s="28">
        <f t="shared" si="42"/>
        <v>2.723311546840964E-3</v>
      </c>
      <c r="AC1378" t="str">
        <f t="shared" si="43"/>
        <v>2501060053-51153-VOC</v>
      </c>
      <c r="AD1378" t="str">
        <f>IF(COUNTIF('NP-NRModel-MAR-WILDFIRES Modifi'!V:V, AC1378)=0, "Missing", "")</f>
        <v/>
      </c>
    </row>
    <row r="1379" spans="1:30" hidden="1" x14ac:dyDescent="0.3">
      <c r="A1379" s="24">
        <v>2501060053</v>
      </c>
      <c r="B1379" s="40">
        <v>51510</v>
      </c>
      <c r="C1379" s="25"/>
      <c r="D1379" s="25"/>
      <c r="E1379" s="25"/>
      <c r="F1379" s="25"/>
      <c r="G1379" s="25" t="s">
        <v>12</v>
      </c>
      <c r="H1379" s="25">
        <v>7.9830007359887896</v>
      </c>
      <c r="I1379" s="25">
        <v>153</v>
      </c>
      <c r="J1379" s="25">
        <v>5.2176475398619498E-2</v>
      </c>
      <c r="K1379" s="25"/>
      <c r="L1379" s="25"/>
      <c r="M1379" s="25">
        <v>10467</v>
      </c>
      <c r="N1379" s="26">
        <v>1642383</v>
      </c>
      <c r="O1379" s="24">
        <v>2501060053</v>
      </c>
      <c r="P1379" s="25">
        <v>51510</v>
      </c>
      <c r="Q1379" s="25"/>
      <c r="R1379" s="25"/>
      <c r="S1379" s="25"/>
      <c r="T1379" s="25"/>
      <c r="U1379" s="25" t="s">
        <v>12</v>
      </c>
      <c r="V1379" s="25">
        <v>19.159201766373101</v>
      </c>
      <c r="W1379" s="25">
        <v>365</v>
      </c>
      <c r="X1379" s="25">
        <v>5.2490963743487898E-2</v>
      </c>
      <c r="Y1379" s="25">
        <v>10467</v>
      </c>
      <c r="Z1379" s="27">
        <v>1642383</v>
      </c>
      <c r="AA1379" s="28">
        <f t="shared" si="42"/>
        <v>2.7233115468409557E-3</v>
      </c>
      <c r="AC1379" t="str">
        <f t="shared" si="43"/>
        <v>2501060053-51510-VOC</v>
      </c>
      <c r="AD1379" t="str">
        <f>IF(COUNTIF('NP-NRModel-MAR-WILDFIRES Modifi'!V:V, AC1379)=0, "Missing", "")</f>
        <v/>
      </c>
    </row>
    <row r="1380" spans="1:30" hidden="1" x14ac:dyDescent="0.3">
      <c r="A1380" s="24">
        <v>2501060053</v>
      </c>
      <c r="B1380" s="40">
        <v>51600</v>
      </c>
      <c r="C1380" s="25"/>
      <c r="D1380" s="25"/>
      <c r="E1380" s="25"/>
      <c r="F1380" s="25"/>
      <c r="G1380" s="25" t="s">
        <v>12</v>
      </c>
      <c r="H1380" s="25">
        <v>4.0119151788115603</v>
      </c>
      <c r="I1380" s="25">
        <v>153</v>
      </c>
      <c r="J1380" s="25">
        <v>2.6221667835369701E-2</v>
      </c>
      <c r="K1380" s="25"/>
      <c r="L1380" s="25"/>
      <c r="M1380" s="25">
        <v>10467</v>
      </c>
      <c r="N1380" s="26">
        <v>228733</v>
      </c>
      <c r="O1380" s="24">
        <v>2501060053</v>
      </c>
      <c r="P1380" s="25">
        <v>51600</v>
      </c>
      <c r="Q1380" s="25"/>
      <c r="R1380" s="25"/>
      <c r="S1380" s="25"/>
      <c r="T1380" s="25"/>
      <c r="U1380" s="25" t="s">
        <v>12</v>
      </c>
      <c r="V1380" s="25">
        <v>9.6285964291477608</v>
      </c>
      <c r="W1380" s="25">
        <v>365</v>
      </c>
      <c r="X1380" s="25">
        <v>2.63797162442404E-2</v>
      </c>
      <c r="Y1380" s="25">
        <v>10467</v>
      </c>
      <c r="Z1380" s="27">
        <v>228733</v>
      </c>
      <c r="AA1380" s="28">
        <f t="shared" si="42"/>
        <v>2.7233115468409566E-3</v>
      </c>
      <c r="AC1380" t="str">
        <f t="shared" si="43"/>
        <v>2501060053-51600-VOC</v>
      </c>
      <c r="AD1380" t="str">
        <f>IF(COUNTIF('NP-NRModel-MAR-WILDFIRES Modifi'!V:V, AC1380)=0, "Missing", "")</f>
        <v/>
      </c>
    </row>
    <row r="1381" spans="1:30" hidden="1" x14ac:dyDescent="0.3">
      <c r="A1381" s="24">
        <v>2501060053</v>
      </c>
      <c r="B1381" s="40">
        <v>51610</v>
      </c>
      <c r="C1381" s="25"/>
      <c r="D1381" s="25"/>
      <c r="E1381" s="25"/>
      <c r="F1381" s="25"/>
      <c r="G1381" s="25" t="s">
        <v>12</v>
      </c>
      <c r="H1381" s="25">
        <v>0.86233392752932703</v>
      </c>
      <c r="I1381" s="25">
        <v>153</v>
      </c>
      <c r="J1381" s="25">
        <v>5.6361694609759899E-3</v>
      </c>
      <c r="K1381" s="25"/>
      <c r="L1381" s="25"/>
      <c r="M1381" s="25">
        <v>10467</v>
      </c>
      <c r="N1381" s="26">
        <v>859866</v>
      </c>
      <c r="O1381" s="24">
        <v>2501060053</v>
      </c>
      <c r="P1381" s="25">
        <v>51610</v>
      </c>
      <c r="Q1381" s="25"/>
      <c r="R1381" s="25"/>
      <c r="S1381" s="25"/>
      <c r="T1381" s="25"/>
      <c r="U1381" s="25" t="s">
        <v>12</v>
      </c>
      <c r="V1381" s="25">
        <v>2.0696014260703799</v>
      </c>
      <c r="W1381" s="25">
        <v>365</v>
      </c>
      <c r="X1381" s="25">
        <v>5.67014089334351E-3</v>
      </c>
      <c r="Y1381" s="25">
        <v>10467</v>
      </c>
      <c r="Z1381" s="27">
        <v>859866</v>
      </c>
      <c r="AA1381" s="28">
        <f t="shared" si="42"/>
        <v>2.7233115468409635E-3</v>
      </c>
      <c r="AC1381" t="str">
        <f t="shared" si="43"/>
        <v>2501060053-51610-VOC</v>
      </c>
      <c r="AD1381" t="str">
        <f>IF(COUNTIF('NP-NRModel-MAR-WILDFIRES Modifi'!V:V, AC1381)=0, "Missing", "")</f>
        <v/>
      </c>
    </row>
    <row r="1382" spans="1:30" hidden="1" x14ac:dyDescent="0.3">
      <c r="A1382" s="24">
        <v>2501060053</v>
      </c>
      <c r="B1382" s="40">
        <v>51683</v>
      </c>
      <c r="C1382" s="25"/>
      <c r="D1382" s="25"/>
      <c r="E1382" s="25"/>
      <c r="F1382" s="25"/>
      <c r="G1382" s="25" t="s">
        <v>12</v>
      </c>
      <c r="H1382" s="25">
        <v>4.6359631333495797</v>
      </c>
      <c r="I1382" s="25">
        <v>153</v>
      </c>
      <c r="J1382" s="25">
        <v>3.0300412636271801E-2</v>
      </c>
      <c r="K1382" s="25"/>
      <c r="L1382" s="25"/>
      <c r="M1382" s="25">
        <v>10467</v>
      </c>
      <c r="N1382" s="26">
        <v>873157</v>
      </c>
      <c r="O1382" s="24">
        <v>2501060053</v>
      </c>
      <c r="P1382" s="25">
        <v>51683</v>
      </c>
      <c r="Q1382" s="25"/>
      <c r="R1382" s="25"/>
      <c r="S1382" s="25"/>
      <c r="T1382" s="25"/>
      <c r="U1382" s="25" t="s">
        <v>12</v>
      </c>
      <c r="V1382" s="25">
        <v>11.126311520039</v>
      </c>
      <c r="W1382" s="25">
        <v>365</v>
      </c>
      <c r="X1382" s="25">
        <v>3.0483045260380801E-2</v>
      </c>
      <c r="Y1382" s="25">
        <v>10467</v>
      </c>
      <c r="Z1382" s="27">
        <v>873157</v>
      </c>
      <c r="AA1382" s="28">
        <f t="shared" si="42"/>
        <v>2.7233115468409601E-3</v>
      </c>
      <c r="AC1382" t="str">
        <f t="shared" si="43"/>
        <v>2501060053-51683-VOC</v>
      </c>
      <c r="AD1382" t="str">
        <f>IF(COUNTIF('NP-NRModel-MAR-WILDFIRES Modifi'!V:V, AC1382)=0, "Missing", "")</f>
        <v/>
      </c>
    </row>
    <row r="1383" spans="1:30" hidden="1" x14ac:dyDescent="0.3">
      <c r="A1383" s="24">
        <v>2501060053</v>
      </c>
      <c r="B1383" s="40">
        <v>51685</v>
      </c>
      <c r="C1383" s="25"/>
      <c r="D1383" s="25"/>
      <c r="E1383" s="25"/>
      <c r="F1383" s="25"/>
      <c r="G1383" s="25" t="s">
        <v>12</v>
      </c>
      <c r="H1383" s="25">
        <v>1.8647505342081501</v>
      </c>
      <c r="I1383" s="25">
        <v>153</v>
      </c>
      <c r="J1383" s="25">
        <v>1.2187911988288599E-2</v>
      </c>
      <c r="K1383" s="25"/>
      <c r="L1383" s="25"/>
      <c r="M1383" s="25">
        <v>10467</v>
      </c>
      <c r="N1383" s="26">
        <v>3234514</v>
      </c>
      <c r="O1383" s="24">
        <v>2501060053</v>
      </c>
      <c r="P1383" s="25">
        <v>51685</v>
      </c>
      <c r="Q1383" s="25"/>
      <c r="R1383" s="25"/>
      <c r="S1383" s="25"/>
      <c r="T1383" s="25"/>
      <c r="U1383" s="25" t="s">
        <v>12</v>
      </c>
      <c r="V1383" s="25">
        <v>4.4754012820995399</v>
      </c>
      <c r="W1383" s="25">
        <v>365</v>
      </c>
      <c r="X1383" s="25">
        <v>1.2261373375615101E-2</v>
      </c>
      <c r="Y1383" s="25">
        <v>10467</v>
      </c>
      <c r="Z1383" s="27">
        <v>3234514</v>
      </c>
      <c r="AA1383" s="28">
        <f t="shared" si="42"/>
        <v>2.7233115468409791E-3</v>
      </c>
      <c r="AC1383" t="str">
        <f t="shared" si="43"/>
        <v>2501060053-51685-VOC</v>
      </c>
      <c r="AD1383" t="str">
        <f>IF(COUNTIF('NP-NRModel-MAR-WILDFIRES Modifi'!V:V, AC1383)=0, "Missing", "")</f>
        <v/>
      </c>
    </row>
    <row r="1384" spans="1:30" hidden="1" x14ac:dyDescent="0.3">
      <c r="A1384" s="24">
        <v>2501060201</v>
      </c>
      <c r="B1384" s="40">
        <v>11001</v>
      </c>
      <c r="C1384" s="25"/>
      <c r="D1384" s="25"/>
      <c r="E1384" s="25"/>
      <c r="F1384" s="25"/>
      <c r="G1384" s="25" t="s">
        <v>12</v>
      </c>
      <c r="H1384" s="25">
        <v>20.774379166637601</v>
      </c>
      <c r="I1384" s="25">
        <v>153</v>
      </c>
      <c r="J1384" s="25">
        <v>0.135780255991095</v>
      </c>
      <c r="K1384" s="25"/>
      <c r="L1384" s="25"/>
      <c r="M1384" s="25">
        <v>10467</v>
      </c>
      <c r="N1384" s="26">
        <v>2196154</v>
      </c>
      <c r="O1384" s="24">
        <v>2501060201</v>
      </c>
      <c r="P1384" s="25">
        <v>11001</v>
      </c>
      <c r="Q1384" s="25"/>
      <c r="R1384" s="25"/>
      <c r="S1384" s="25"/>
      <c r="T1384" s="25"/>
      <c r="U1384" s="25" t="s">
        <v>12</v>
      </c>
      <c r="V1384" s="25">
        <v>49.858509999930099</v>
      </c>
      <c r="W1384" s="25">
        <v>365</v>
      </c>
      <c r="X1384" s="25">
        <v>0.13659865753405501</v>
      </c>
      <c r="Y1384" s="25">
        <v>10467</v>
      </c>
      <c r="Z1384" s="27">
        <v>2196154</v>
      </c>
      <c r="AA1384" s="28">
        <f t="shared" si="42"/>
        <v>2.7233115468409579E-3</v>
      </c>
      <c r="AC1384" t="str">
        <f t="shared" si="43"/>
        <v>2501060201-11001-VOC</v>
      </c>
      <c r="AD1384" t="str">
        <f>IF(COUNTIF('NP-NRModel-MAR-WILDFIRES Modifi'!V:V, AC1384)=0, "Missing", "")</f>
        <v/>
      </c>
    </row>
    <row r="1385" spans="1:30" hidden="1" x14ac:dyDescent="0.3">
      <c r="A1385" s="24">
        <v>2501060201</v>
      </c>
      <c r="B1385" s="40">
        <v>24009</v>
      </c>
      <c r="C1385" s="25"/>
      <c r="D1385" s="25"/>
      <c r="E1385" s="25"/>
      <c r="F1385" s="25"/>
      <c r="G1385" s="25" t="s">
        <v>12</v>
      </c>
      <c r="H1385" s="25">
        <v>5.42484166665907</v>
      </c>
      <c r="I1385" s="25">
        <v>153</v>
      </c>
      <c r="J1385" s="25">
        <v>3.5456481481431802E-2</v>
      </c>
      <c r="K1385" s="25"/>
      <c r="L1385" s="25"/>
      <c r="M1385" s="25">
        <v>10467</v>
      </c>
      <c r="N1385" s="26">
        <v>3387006</v>
      </c>
      <c r="O1385" s="24">
        <v>2501060201</v>
      </c>
      <c r="P1385" s="25">
        <v>24009</v>
      </c>
      <c r="Q1385" s="25"/>
      <c r="R1385" s="25"/>
      <c r="S1385" s="25"/>
      <c r="T1385" s="25"/>
      <c r="U1385" s="25" t="s">
        <v>12</v>
      </c>
      <c r="V1385" s="25">
        <v>13.0196199999817</v>
      </c>
      <c r="W1385" s="25">
        <v>365</v>
      </c>
      <c r="X1385" s="25">
        <v>3.5670191780771798E-2</v>
      </c>
      <c r="Y1385" s="25">
        <v>10467</v>
      </c>
      <c r="Z1385" s="27">
        <v>3387006</v>
      </c>
      <c r="AA1385" s="28">
        <f t="shared" si="42"/>
        <v>2.7233115468409709E-3</v>
      </c>
      <c r="AC1385" t="str">
        <f t="shared" si="43"/>
        <v>2501060201-24009-VOC</v>
      </c>
      <c r="AD1385" t="str">
        <f>IF(COUNTIF('NP-NRModel-MAR-WILDFIRES Modifi'!V:V, AC1385)=0, "Missing", "")</f>
        <v/>
      </c>
    </row>
    <row r="1386" spans="1:30" hidden="1" x14ac:dyDescent="0.3">
      <c r="A1386" s="24">
        <v>2501060201</v>
      </c>
      <c r="B1386" s="40">
        <v>24017</v>
      </c>
      <c r="C1386" s="25"/>
      <c r="D1386" s="25"/>
      <c r="E1386" s="25"/>
      <c r="F1386" s="25"/>
      <c r="G1386" s="25" t="s">
        <v>12</v>
      </c>
      <c r="H1386" s="25">
        <v>9.3442416666535699</v>
      </c>
      <c r="I1386" s="25">
        <v>153</v>
      </c>
      <c r="J1386" s="25">
        <v>6.1073474945448097E-2</v>
      </c>
      <c r="K1386" s="25"/>
      <c r="L1386" s="25"/>
      <c r="M1386" s="25">
        <v>10467</v>
      </c>
      <c r="N1386" s="26">
        <v>3781516</v>
      </c>
      <c r="O1386" s="24">
        <v>2501060201</v>
      </c>
      <c r="P1386" s="25">
        <v>24017</v>
      </c>
      <c r="Q1386" s="25"/>
      <c r="R1386" s="25"/>
      <c r="S1386" s="25"/>
      <c r="T1386" s="25"/>
      <c r="U1386" s="25" t="s">
        <v>12</v>
      </c>
      <c r="V1386" s="25">
        <v>22.4261799999686</v>
      </c>
      <c r="W1386" s="25">
        <v>365</v>
      </c>
      <c r="X1386" s="25">
        <v>6.1441589041009902E-2</v>
      </c>
      <c r="Y1386" s="25">
        <v>10467</v>
      </c>
      <c r="Z1386" s="27">
        <v>3781516</v>
      </c>
      <c r="AA1386" s="28">
        <f t="shared" si="42"/>
        <v>2.7233115468409514E-3</v>
      </c>
      <c r="AC1386" t="str">
        <f t="shared" si="43"/>
        <v>2501060201-24017-VOC</v>
      </c>
      <c r="AD1386" t="str">
        <f>IF(COUNTIF('NP-NRModel-MAR-WILDFIRES Modifi'!V:V, AC1386)=0, "Missing", "")</f>
        <v/>
      </c>
    </row>
    <row r="1387" spans="1:30" hidden="1" x14ac:dyDescent="0.3">
      <c r="A1387" s="24">
        <v>2501060201</v>
      </c>
      <c r="B1387" s="40">
        <v>24021</v>
      </c>
      <c r="C1387" s="25"/>
      <c r="D1387" s="25"/>
      <c r="E1387" s="25"/>
      <c r="F1387" s="25"/>
      <c r="G1387" s="25" t="s">
        <v>12</v>
      </c>
      <c r="H1387" s="25">
        <v>23.869833333299798</v>
      </c>
      <c r="I1387" s="25">
        <v>153</v>
      </c>
      <c r="J1387" s="25">
        <v>0.15601198257058699</v>
      </c>
      <c r="K1387" s="25"/>
      <c r="L1387" s="25"/>
      <c r="M1387" s="25">
        <v>10467</v>
      </c>
      <c r="N1387" s="26">
        <v>253941</v>
      </c>
      <c r="O1387" s="24">
        <v>2501060201</v>
      </c>
      <c r="P1387" s="25">
        <v>24021</v>
      </c>
      <c r="Q1387" s="25"/>
      <c r="R1387" s="25"/>
      <c r="S1387" s="25"/>
      <c r="T1387" s="25"/>
      <c r="U1387" s="25" t="s">
        <v>12</v>
      </c>
      <c r="V1387" s="25">
        <v>57.287599999919998</v>
      </c>
      <c r="W1387" s="25">
        <v>365</v>
      </c>
      <c r="X1387" s="25">
        <v>0.15695232876690399</v>
      </c>
      <c r="Y1387" s="25">
        <v>10467</v>
      </c>
      <c r="Z1387" s="27">
        <v>253941</v>
      </c>
      <c r="AA1387" s="28">
        <f t="shared" si="42"/>
        <v>2.7233115468409371E-3</v>
      </c>
      <c r="AC1387" t="str">
        <f t="shared" si="43"/>
        <v>2501060201-24021-VOC</v>
      </c>
      <c r="AD1387" t="str">
        <f>IF(COUNTIF('NP-NRModel-MAR-WILDFIRES Modifi'!V:V, AC1387)=0, "Missing", "")</f>
        <v/>
      </c>
    </row>
    <row r="1388" spans="1:30" hidden="1" x14ac:dyDescent="0.3">
      <c r="A1388" s="24">
        <v>2501060201</v>
      </c>
      <c r="B1388" s="40">
        <v>24031</v>
      </c>
      <c r="C1388" s="25"/>
      <c r="D1388" s="25"/>
      <c r="E1388" s="25"/>
      <c r="F1388" s="25"/>
      <c r="G1388" s="25" t="s">
        <v>12</v>
      </c>
      <c r="H1388" s="25">
        <v>59.641166666583402</v>
      </c>
      <c r="I1388" s="25">
        <v>153</v>
      </c>
      <c r="J1388" s="25">
        <v>0.38981154684041402</v>
      </c>
      <c r="K1388" s="25"/>
      <c r="L1388" s="25"/>
      <c r="M1388" s="25">
        <v>10467</v>
      </c>
      <c r="N1388" s="26">
        <v>73118</v>
      </c>
      <c r="O1388" s="24">
        <v>2501060201</v>
      </c>
      <c r="P1388" s="25">
        <v>24031</v>
      </c>
      <c r="Q1388" s="25"/>
      <c r="R1388" s="25"/>
      <c r="S1388" s="25"/>
      <c r="T1388" s="25"/>
      <c r="U1388" s="25" t="s">
        <v>12</v>
      </c>
      <c r="V1388" s="25">
        <v>143.1387999998</v>
      </c>
      <c r="W1388" s="25">
        <v>365</v>
      </c>
      <c r="X1388" s="25">
        <v>0.39216109588986398</v>
      </c>
      <c r="Y1388" s="25">
        <v>10467</v>
      </c>
      <c r="Z1388" s="27">
        <v>73118</v>
      </c>
      <c r="AA1388" s="28">
        <f t="shared" si="42"/>
        <v>2.7233115468409592E-3</v>
      </c>
      <c r="AC1388" t="str">
        <f t="shared" si="43"/>
        <v>2501060201-24031-VOC</v>
      </c>
      <c r="AD1388" t="str">
        <f>IF(COUNTIF('NP-NRModel-MAR-WILDFIRES Modifi'!V:V, AC1388)=0, "Missing", "")</f>
        <v/>
      </c>
    </row>
    <row r="1389" spans="1:30" hidden="1" x14ac:dyDescent="0.3">
      <c r="A1389" s="24">
        <v>2501060201</v>
      </c>
      <c r="B1389" s="40">
        <v>24033</v>
      </c>
      <c r="C1389" s="25"/>
      <c r="D1389" s="25"/>
      <c r="E1389" s="25"/>
      <c r="F1389" s="25"/>
      <c r="G1389" s="25" t="s">
        <v>12</v>
      </c>
      <c r="H1389" s="25">
        <v>65.862374999907701</v>
      </c>
      <c r="I1389" s="25">
        <v>153</v>
      </c>
      <c r="J1389" s="25">
        <v>0.43047303921508301</v>
      </c>
      <c r="K1389" s="25"/>
      <c r="L1389" s="25"/>
      <c r="M1389" s="25">
        <v>10467</v>
      </c>
      <c r="N1389" s="26">
        <v>259640</v>
      </c>
      <c r="O1389" s="24">
        <v>2501060201</v>
      </c>
      <c r="P1389" s="25">
        <v>24033</v>
      </c>
      <c r="Q1389" s="25"/>
      <c r="R1389" s="25"/>
      <c r="S1389" s="25"/>
      <c r="T1389" s="25"/>
      <c r="U1389" s="25" t="s">
        <v>12</v>
      </c>
      <c r="V1389" s="25">
        <v>158.06969999977801</v>
      </c>
      <c r="W1389" s="25">
        <v>365</v>
      </c>
      <c r="X1389" s="25">
        <v>0.43306767123226902</v>
      </c>
      <c r="Y1389" s="25">
        <v>10467</v>
      </c>
      <c r="Z1389" s="27">
        <v>259640</v>
      </c>
      <c r="AA1389" s="28">
        <f t="shared" si="42"/>
        <v>2.7233115468409666E-3</v>
      </c>
      <c r="AC1389" t="str">
        <f t="shared" si="43"/>
        <v>2501060201-24033-VOC</v>
      </c>
      <c r="AD1389" t="str">
        <f>IF(COUNTIF('NP-NRModel-MAR-WILDFIRES Modifi'!V:V, AC1389)=0, "Missing", "")</f>
        <v/>
      </c>
    </row>
    <row r="1390" spans="1:30" hidden="1" x14ac:dyDescent="0.3">
      <c r="A1390" s="24">
        <v>2501060201</v>
      </c>
      <c r="B1390" s="40">
        <v>51013</v>
      </c>
      <c r="C1390" s="25"/>
      <c r="D1390" s="25"/>
      <c r="E1390" s="25"/>
      <c r="F1390" s="25"/>
      <c r="G1390" s="25" t="s">
        <v>12</v>
      </c>
      <c r="H1390" s="25">
        <v>11.2596208333175</v>
      </c>
      <c r="I1390" s="25">
        <v>153</v>
      </c>
      <c r="J1390" s="25">
        <v>7.3592293028219499E-2</v>
      </c>
      <c r="K1390" s="25"/>
      <c r="L1390" s="25"/>
      <c r="M1390" s="25">
        <v>10467</v>
      </c>
      <c r="N1390" s="26">
        <v>2693479</v>
      </c>
      <c r="O1390" s="24">
        <v>2501060201</v>
      </c>
      <c r="P1390" s="25">
        <v>51013</v>
      </c>
      <c r="Q1390" s="25"/>
      <c r="R1390" s="25"/>
      <c r="S1390" s="25"/>
      <c r="T1390" s="25"/>
      <c r="U1390" s="25" t="s">
        <v>12</v>
      </c>
      <c r="V1390" s="25">
        <v>27.023089999962199</v>
      </c>
      <c r="W1390" s="25">
        <v>365</v>
      </c>
      <c r="X1390" s="25">
        <v>7.4035863013595105E-2</v>
      </c>
      <c r="Y1390" s="25">
        <v>10467</v>
      </c>
      <c r="Z1390" s="27">
        <v>2693479</v>
      </c>
      <c r="AA1390" s="28">
        <f t="shared" si="42"/>
        <v>2.7233115468409588E-3</v>
      </c>
      <c r="AC1390" t="str">
        <f t="shared" si="43"/>
        <v>2501060201-51013-VOC</v>
      </c>
      <c r="AD1390" t="str">
        <f>IF(COUNTIF('NP-NRModel-MAR-WILDFIRES Modifi'!V:V, AC1390)=0, "Missing", "")</f>
        <v/>
      </c>
    </row>
    <row r="1391" spans="1:30" hidden="1" x14ac:dyDescent="0.3">
      <c r="A1391" s="24">
        <v>2501060201</v>
      </c>
      <c r="B1391" s="40">
        <v>51059</v>
      </c>
      <c r="C1391" s="25"/>
      <c r="D1391" s="25"/>
      <c r="E1391" s="25"/>
      <c r="F1391" s="25"/>
      <c r="G1391" s="25" t="s">
        <v>12</v>
      </c>
      <c r="H1391" s="25">
        <v>73.836624999896699</v>
      </c>
      <c r="I1391" s="25">
        <v>153</v>
      </c>
      <c r="J1391" s="25">
        <v>0.48259232026076299</v>
      </c>
      <c r="K1391" s="25"/>
      <c r="L1391" s="25"/>
      <c r="M1391" s="25">
        <v>10467</v>
      </c>
      <c r="N1391" s="26">
        <v>2575285</v>
      </c>
      <c r="O1391" s="24">
        <v>2501060201</v>
      </c>
      <c r="P1391" s="25">
        <v>51059</v>
      </c>
      <c r="Q1391" s="25"/>
      <c r="R1391" s="25"/>
      <c r="S1391" s="25"/>
      <c r="T1391" s="25"/>
      <c r="U1391" s="25" t="s">
        <v>12</v>
      </c>
      <c r="V1391" s="25">
        <v>177.20789999975099</v>
      </c>
      <c r="W1391" s="25">
        <v>365</v>
      </c>
      <c r="X1391" s="25">
        <v>0.485501095889731</v>
      </c>
      <c r="Y1391" s="25">
        <v>10467</v>
      </c>
      <c r="Z1391" s="27">
        <v>2575285</v>
      </c>
      <c r="AA1391" s="28">
        <f t="shared" si="42"/>
        <v>2.7233115468409765E-3</v>
      </c>
      <c r="AC1391" t="str">
        <f t="shared" si="43"/>
        <v>2501060201-51059-VOC</v>
      </c>
      <c r="AD1391" t="str">
        <f>IF(COUNTIF('NP-NRModel-MAR-WILDFIRES Modifi'!V:V, AC1391)=0, "Missing", "")</f>
        <v/>
      </c>
    </row>
    <row r="1392" spans="1:30" hidden="1" x14ac:dyDescent="0.3">
      <c r="A1392" s="24">
        <v>2501060201</v>
      </c>
      <c r="B1392" s="40">
        <v>51107</v>
      </c>
      <c r="C1392" s="25"/>
      <c r="D1392" s="25"/>
      <c r="E1392" s="25"/>
      <c r="F1392" s="25"/>
      <c r="G1392" s="25" t="s">
        <v>12</v>
      </c>
      <c r="H1392" s="25">
        <v>25.109649999964802</v>
      </c>
      <c r="I1392" s="25">
        <v>153</v>
      </c>
      <c r="J1392" s="25">
        <v>0.16411535947689401</v>
      </c>
      <c r="K1392" s="25"/>
      <c r="L1392" s="25"/>
      <c r="M1392" s="25">
        <v>10467</v>
      </c>
      <c r="N1392" s="26">
        <v>3443431</v>
      </c>
      <c r="O1392" s="24">
        <v>2501060201</v>
      </c>
      <c r="P1392" s="25">
        <v>51107</v>
      </c>
      <c r="Q1392" s="25"/>
      <c r="R1392" s="25"/>
      <c r="S1392" s="25"/>
      <c r="T1392" s="25"/>
      <c r="U1392" s="25" t="s">
        <v>12</v>
      </c>
      <c r="V1392" s="25">
        <v>60.263159999915601</v>
      </c>
      <c r="W1392" s="25">
        <v>365</v>
      </c>
      <c r="X1392" s="25">
        <v>0.16510454794497401</v>
      </c>
      <c r="Y1392" s="25">
        <v>10467</v>
      </c>
      <c r="Z1392" s="27">
        <v>3443431</v>
      </c>
      <c r="AA1392" s="28">
        <f t="shared" si="42"/>
        <v>2.7233115468409531E-3</v>
      </c>
      <c r="AC1392" t="str">
        <f t="shared" si="43"/>
        <v>2501060201-51107-VOC</v>
      </c>
      <c r="AD1392" t="str">
        <f>IF(COUNTIF('NP-NRModel-MAR-WILDFIRES Modifi'!V:V, AC1392)=0, "Missing", "")</f>
        <v/>
      </c>
    </row>
    <row r="1393" spans="1:30" hidden="1" x14ac:dyDescent="0.3">
      <c r="A1393" s="24">
        <v>2501060201</v>
      </c>
      <c r="B1393" s="40">
        <v>51153</v>
      </c>
      <c r="C1393" s="25"/>
      <c r="D1393" s="25"/>
      <c r="E1393" s="25"/>
      <c r="F1393" s="25"/>
      <c r="G1393" s="25" t="s">
        <v>12</v>
      </c>
      <c r="H1393" s="25">
        <v>41.353670833275302</v>
      </c>
      <c r="I1393" s="25">
        <v>153</v>
      </c>
      <c r="J1393" s="25">
        <v>0.27028543028284502</v>
      </c>
      <c r="K1393" s="25"/>
      <c r="L1393" s="25"/>
      <c r="M1393" s="25">
        <v>10467</v>
      </c>
      <c r="N1393" s="26">
        <v>2742441</v>
      </c>
      <c r="O1393" s="24">
        <v>2501060201</v>
      </c>
      <c r="P1393" s="25">
        <v>51153</v>
      </c>
      <c r="Q1393" s="25"/>
      <c r="R1393" s="25"/>
      <c r="S1393" s="25"/>
      <c r="T1393" s="25"/>
      <c r="U1393" s="25" t="s">
        <v>12</v>
      </c>
      <c r="V1393" s="25">
        <v>99.248809999861194</v>
      </c>
      <c r="W1393" s="25">
        <v>365</v>
      </c>
      <c r="X1393" s="25">
        <v>0.271914547944825</v>
      </c>
      <c r="Y1393" s="25">
        <v>10467</v>
      </c>
      <c r="Z1393" s="27">
        <v>2742441</v>
      </c>
      <c r="AA1393" s="28">
        <f t="shared" si="42"/>
        <v>2.7233115468409449E-3</v>
      </c>
      <c r="AC1393" t="str">
        <f t="shared" si="43"/>
        <v>2501060201-51153-VOC</v>
      </c>
      <c r="AD1393" t="str">
        <f>IF(COUNTIF('NP-NRModel-MAR-WILDFIRES Modifi'!V:V, AC1393)=0, "Missing", "")</f>
        <v/>
      </c>
    </row>
    <row r="1394" spans="1:30" hidden="1" x14ac:dyDescent="0.3">
      <c r="A1394" s="24">
        <v>2501060201</v>
      </c>
      <c r="B1394" s="40">
        <v>51510</v>
      </c>
      <c r="C1394" s="25"/>
      <c r="D1394" s="25"/>
      <c r="E1394" s="25"/>
      <c r="F1394" s="25"/>
      <c r="G1394" s="25" t="s">
        <v>12</v>
      </c>
      <c r="H1394" s="25">
        <v>10.3075083333188</v>
      </c>
      <c r="I1394" s="25">
        <v>153</v>
      </c>
      <c r="J1394" s="25">
        <v>6.7369335511888007E-2</v>
      </c>
      <c r="K1394" s="25"/>
      <c r="L1394" s="25"/>
      <c r="M1394" s="25">
        <v>10467</v>
      </c>
      <c r="N1394" s="26">
        <v>223059</v>
      </c>
      <c r="O1394" s="24">
        <v>2501060201</v>
      </c>
      <c r="P1394" s="25">
        <v>51510</v>
      </c>
      <c r="Q1394" s="25"/>
      <c r="R1394" s="25"/>
      <c r="S1394" s="25"/>
      <c r="T1394" s="25"/>
      <c r="U1394" s="25" t="s">
        <v>12</v>
      </c>
      <c r="V1394" s="25">
        <v>24.738019999965399</v>
      </c>
      <c r="W1394" s="25">
        <v>365</v>
      </c>
      <c r="X1394" s="25">
        <v>6.7775397260179296E-2</v>
      </c>
      <c r="Y1394" s="25">
        <v>10467</v>
      </c>
      <c r="Z1394" s="27">
        <v>223059</v>
      </c>
      <c r="AA1394" s="28">
        <f t="shared" si="42"/>
        <v>2.7233115468409449E-3</v>
      </c>
      <c r="AC1394" t="str">
        <f t="shared" si="43"/>
        <v>2501060201-51510-VOC</v>
      </c>
      <c r="AD1394" t="str">
        <f>IF(COUNTIF('NP-NRModel-MAR-WILDFIRES Modifi'!V:V, AC1394)=0, "Missing", "")</f>
        <v/>
      </c>
    </row>
    <row r="1395" spans="1:30" hidden="1" x14ac:dyDescent="0.3">
      <c r="A1395" s="24">
        <v>2501060201</v>
      </c>
      <c r="B1395" s="40">
        <v>51600</v>
      </c>
      <c r="C1395" s="25"/>
      <c r="D1395" s="25"/>
      <c r="E1395" s="25"/>
      <c r="F1395" s="25"/>
      <c r="G1395" s="25" t="s">
        <v>12</v>
      </c>
      <c r="H1395" s="25">
        <v>5.1801124999927497</v>
      </c>
      <c r="I1395" s="25">
        <v>153</v>
      </c>
      <c r="J1395" s="25">
        <v>3.3856944444396998E-2</v>
      </c>
      <c r="K1395" s="25"/>
      <c r="L1395" s="25"/>
      <c r="M1395" s="25">
        <v>10467</v>
      </c>
      <c r="N1395" s="26">
        <v>2479990</v>
      </c>
      <c r="O1395" s="24">
        <v>2501060201</v>
      </c>
      <c r="P1395" s="25">
        <v>51600</v>
      </c>
      <c r="Q1395" s="25"/>
      <c r="R1395" s="25"/>
      <c r="S1395" s="25"/>
      <c r="T1395" s="25"/>
      <c r="U1395" s="25" t="s">
        <v>12</v>
      </c>
      <c r="V1395" s="25">
        <v>12.4322699999825</v>
      </c>
      <c r="W1395" s="25">
        <v>365</v>
      </c>
      <c r="X1395" s="25">
        <v>3.4061013698582297E-2</v>
      </c>
      <c r="Y1395" s="25">
        <v>10467</v>
      </c>
      <c r="Z1395" s="27">
        <v>2479990</v>
      </c>
      <c r="AA1395" s="28">
        <f t="shared" si="42"/>
        <v>2.7233115468409757E-3</v>
      </c>
      <c r="AC1395" t="str">
        <f t="shared" si="43"/>
        <v>2501060201-51600-VOC</v>
      </c>
      <c r="AD1395" t="str">
        <f>IF(COUNTIF('NP-NRModel-MAR-WILDFIRES Modifi'!V:V, AC1395)=0, "Missing", "")</f>
        <v/>
      </c>
    </row>
    <row r="1396" spans="1:30" hidden="1" x14ac:dyDescent="0.3">
      <c r="A1396" s="24">
        <v>2501060201</v>
      </c>
      <c r="B1396" s="40">
        <v>51610</v>
      </c>
      <c r="C1396" s="25"/>
      <c r="D1396" s="25"/>
      <c r="E1396" s="25"/>
      <c r="F1396" s="25"/>
      <c r="G1396" s="25" t="s">
        <v>12</v>
      </c>
      <c r="H1396" s="25">
        <v>1.1134304166650999</v>
      </c>
      <c r="I1396" s="25">
        <v>153</v>
      </c>
      <c r="J1396" s="25">
        <v>7.2773229847392703E-3</v>
      </c>
      <c r="K1396" s="25"/>
      <c r="L1396" s="25"/>
      <c r="M1396" s="25">
        <v>10467</v>
      </c>
      <c r="N1396" s="26">
        <v>1761328</v>
      </c>
      <c r="O1396" s="24">
        <v>2501060201</v>
      </c>
      <c r="P1396" s="25">
        <v>51610</v>
      </c>
      <c r="Q1396" s="25"/>
      <c r="R1396" s="25"/>
      <c r="S1396" s="25"/>
      <c r="T1396" s="25"/>
      <c r="U1396" s="25" t="s">
        <v>12</v>
      </c>
      <c r="V1396" s="25">
        <v>2.6722329999962602</v>
      </c>
      <c r="W1396" s="25">
        <v>365</v>
      </c>
      <c r="X1396" s="25">
        <v>7.3211863013596199E-3</v>
      </c>
      <c r="Y1396" s="25">
        <v>10467</v>
      </c>
      <c r="Z1396" s="27">
        <v>1761328</v>
      </c>
      <c r="AA1396" s="28">
        <f t="shared" si="42"/>
        <v>2.7233115468409583E-3</v>
      </c>
      <c r="AC1396" t="str">
        <f t="shared" si="43"/>
        <v>2501060201-51610-VOC</v>
      </c>
      <c r="AD1396" t="str">
        <f>IF(COUNTIF('NP-NRModel-MAR-WILDFIRES Modifi'!V:V, AC1396)=0, "Missing", "")</f>
        <v/>
      </c>
    </row>
    <row r="1397" spans="1:30" hidden="1" x14ac:dyDescent="0.3">
      <c r="A1397" s="24">
        <v>2501060201</v>
      </c>
      <c r="B1397" s="40">
        <v>51683</v>
      </c>
      <c r="C1397" s="25"/>
      <c r="D1397" s="25"/>
      <c r="E1397" s="25"/>
      <c r="F1397" s="25"/>
      <c r="G1397" s="25" t="s">
        <v>12</v>
      </c>
      <c r="H1397" s="25">
        <v>5.9858749999916201</v>
      </c>
      <c r="I1397" s="25">
        <v>153</v>
      </c>
      <c r="J1397" s="25">
        <v>3.9123366013017101E-2</v>
      </c>
      <c r="K1397" s="25"/>
      <c r="L1397" s="25"/>
      <c r="M1397" s="25">
        <v>10467</v>
      </c>
      <c r="N1397" s="26">
        <v>2461205</v>
      </c>
      <c r="O1397" s="24">
        <v>2501060201</v>
      </c>
      <c r="P1397" s="25">
        <v>51683</v>
      </c>
      <c r="Q1397" s="25"/>
      <c r="R1397" s="25"/>
      <c r="S1397" s="25"/>
      <c r="T1397" s="25"/>
      <c r="U1397" s="25" t="s">
        <v>12</v>
      </c>
      <c r="V1397" s="25">
        <v>14.3660999999798</v>
      </c>
      <c r="W1397" s="25">
        <v>365</v>
      </c>
      <c r="X1397" s="25">
        <v>3.9359178082136403E-2</v>
      </c>
      <c r="Y1397" s="25">
        <v>10467</v>
      </c>
      <c r="Z1397" s="27">
        <v>2461205</v>
      </c>
      <c r="AA1397" s="28">
        <f t="shared" si="42"/>
        <v>2.7233115468409735E-3</v>
      </c>
      <c r="AC1397" t="str">
        <f t="shared" si="43"/>
        <v>2501060201-51683-VOC</v>
      </c>
      <c r="AD1397" t="str">
        <f>IF(COUNTIF('NP-NRModel-MAR-WILDFIRES Modifi'!V:V, AC1397)=0, "Missing", "")</f>
        <v/>
      </c>
    </row>
    <row r="1398" spans="1:30" hidden="1" x14ac:dyDescent="0.3">
      <c r="A1398" s="24">
        <v>2501060201</v>
      </c>
      <c r="B1398" s="40">
        <v>51685</v>
      </c>
      <c r="C1398" s="25"/>
      <c r="D1398" s="25"/>
      <c r="E1398" s="25"/>
      <c r="F1398" s="25"/>
      <c r="G1398" s="25" t="s">
        <v>12</v>
      </c>
      <c r="H1398" s="25">
        <v>2.40773333332996</v>
      </c>
      <c r="I1398" s="25">
        <v>153</v>
      </c>
      <c r="J1398" s="25">
        <v>1.5736819172091299E-2</v>
      </c>
      <c r="K1398" s="25"/>
      <c r="L1398" s="25"/>
      <c r="M1398" s="25">
        <v>10467</v>
      </c>
      <c r="N1398" s="26">
        <v>917689</v>
      </c>
      <c r="O1398" s="24">
        <v>2501060201</v>
      </c>
      <c r="P1398" s="25">
        <v>51685</v>
      </c>
      <c r="Q1398" s="25"/>
      <c r="R1398" s="25"/>
      <c r="S1398" s="25"/>
      <c r="T1398" s="25"/>
      <c r="U1398" s="25" t="s">
        <v>12</v>
      </c>
      <c r="V1398" s="25">
        <v>5.7785599999919004</v>
      </c>
      <c r="W1398" s="25">
        <v>365</v>
      </c>
      <c r="X1398" s="25">
        <v>1.5831671232854502E-2</v>
      </c>
      <c r="Y1398" s="25">
        <v>10467</v>
      </c>
      <c r="Z1398" s="27">
        <v>917689</v>
      </c>
      <c r="AA1398" s="28">
        <f t="shared" si="42"/>
        <v>2.72331154684097E-3</v>
      </c>
      <c r="AC1398" t="str">
        <f t="shared" si="43"/>
        <v>2501060201-51685-VOC</v>
      </c>
      <c r="AD1398" t="str">
        <f>IF(COUNTIF('NP-NRModel-MAR-WILDFIRES Modifi'!V:V, AC1398)=0, "Missing", "")</f>
        <v/>
      </c>
    </row>
    <row r="1399" spans="1:30" hidden="1" x14ac:dyDescent="0.3">
      <c r="A1399" s="24">
        <v>2501080050</v>
      </c>
      <c r="B1399" s="40">
        <v>11001</v>
      </c>
      <c r="C1399" s="25"/>
      <c r="D1399" s="25"/>
      <c r="E1399" s="25"/>
      <c r="F1399" s="25"/>
      <c r="G1399" s="25" t="s">
        <v>12</v>
      </c>
      <c r="H1399" s="25">
        <v>5.9887333333249498E-2</v>
      </c>
      <c r="I1399" s="25">
        <v>153</v>
      </c>
      <c r="J1399" s="25">
        <v>3.9142047930228402E-4</v>
      </c>
      <c r="K1399" s="25"/>
      <c r="L1399" s="25"/>
      <c r="M1399" s="25">
        <v>10467</v>
      </c>
      <c r="N1399" s="26">
        <v>1862519</v>
      </c>
      <c r="O1399" s="24">
        <v>2501080050</v>
      </c>
      <c r="P1399" s="25">
        <v>11001</v>
      </c>
      <c r="Q1399" s="25"/>
      <c r="R1399" s="25"/>
      <c r="S1399" s="25"/>
      <c r="T1399" s="25"/>
      <c r="U1399" s="25" t="s">
        <v>12</v>
      </c>
      <c r="V1399" s="25">
        <v>0.14372959999979801</v>
      </c>
      <c r="W1399" s="25">
        <v>365</v>
      </c>
      <c r="X1399" s="25">
        <v>3.9377972602684398E-4</v>
      </c>
      <c r="Y1399" s="25">
        <v>10467</v>
      </c>
      <c r="Z1399" s="27">
        <v>1862519</v>
      </c>
      <c r="AA1399" s="28">
        <f t="shared" si="42"/>
        <v>2.7233115468409718E-3</v>
      </c>
      <c r="AC1399" t="str">
        <f t="shared" si="43"/>
        <v>2501080050-11001-VOC</v>
      </c>
      <c r="AD1399" t="str">
        <f>IF(COUNTIF('NP-NRModel-MAR-WILDFIRES Modifi'!V:V, AC1399)=0, "Missing", "")</f>
        <v/>
      </c>
    </row>
    <row r="1400" spans="1:30" hidden="1" x14ac:dyDescent="0.3">
      <c r="A1400" s="24">
        <v>2501080050</v>
      </c>
      <c r="B1400" s="40">
        <v>24009</v>
      </c>
      <c r="C1400" s="25"/>
      <c r="D1400" s="25"/>
      <c r="E1400" s="25"/>
      <c r="F1400" s="25"/>
      <c r="G1400" s="25" t="s">
        <v>12</v>
      </c>
      <c r="H1400" s="25">
        <v>0.20249744841241399</v>
      </c>
      <c r="I1400" s="25">
        <v>153</v>
      </c>
      <c r="J1400" s="25">
        <v>1.32351273472166E-3</v>
      </c>
      <c r="K1400" s="25"/>
      <c r="L1400" s="25"/>
      <c r="M1400" s="25">
        <v>10467</v>
      </c>
      <c r="N1400" s="26">
        <v>1251135</v>
      </c>
      <c r="O1400" s="24">
        <v>2501080050</v>
      </c>
      <c r="P1400" s="25">
        <v>24009</v>
      </c>
      <c r="Q1400" s="25"/>
      <c r="R1400" s="25"/>
      <c r="S1400" s="25"/>
      <c r="T1400" s="25"/>
      <c r="U1400" s="25" t="s">
        <v>12</v>
      </c>
      <c r="V1400" s="25">
        <v>0.48599387618979401</v>
      </c>
      <c r="W1400" s="25">
        <v>365</v>
      </c>
      <c r="X1400" s="25">
        <v>1.33149007175286E-3</v>
      </c>
      <c r="Y1400" s="25">
        <v>10467</v>
      </c>
      <c r="Z1400" s="27">
        <v>1251135</v>
      </c>
      <c r="AA1400" s="28">
        <f t="shared" si="42"/>
        <v>2.7233115468409562E-3</v>
      </c>
      <c r="AC1400" t="str">
        <f t="shared" si="43"/>
        <v>2501080050-24009-VOC</v>
      </c>
      <c r="AD1400" t="str">
        <f>IF(COUNTIF('NP-NRModel-MAR-WILDFIRES Modifi'!V:V, AC1400)=0, "Missing", "")</f>
        <v/>
      </c>
    </row>
    <row r="1401" spans="1:30" hidden="1" x14ac:dyDescent="0.3">
      <c r="A1401" s="24">
        <v>2501080050</v>
      </c>
      <c r="B1401" s="40">
        <v>24017</v>
      </c>
      <c r="C1401" s="25"/>
      <c r="D1401" s="25"/>
      <c r="E1401" s="25"/>
      <c r="F1401" s="25"/>
      <c r="G1401" s="25" t="s">
        <v>12</v>
      </c>
      <c r="H1401" s="25">
        <v>3.9014513492009</v>
      </c>
      <c r="I1401" s="25">
        <v>153</v>
      </c>
      <c r="J1401" s="25">
        <v>2.54996820209209E-2</v>
      </c>
      <c r="K1401" s="25"/>
      <c r="L1401" s="25"/>
      <c r="M1401" s="25">
        <v>10467</v>
      </c>
      <c r="N1401" s="26">
        <v>431520</v>
      </c>
      <c r="O1401" s="24">
        <v>2501080050</v>
      </c>
      <c r="P1401" s="25">
        <v>24017</v>
      </c>
      <c r="Q1401" s="25"/>
      <c r="R1401" s="25"/>
      <c r="S1401" s="25"/>
      <c r="T1401" s="25"/>
      <c r="U1401" s="25" t="s">
        <v>12</v>
      </c>
      <c r="V1401" s="25">
        <v>9.3634832380821695</v>
      </c>
      <c r="W1401" s="25">
        <v>365</v>
      </c>
      <c r="X1401" s="25">
        <v>2.56533787344717E-2</v>
      </c>
      <c r="Y1401" s="25">
        <v>10467</v>
      </c>
      <c r="Z1401" s="27">
        <v>431520</v>
      </c>
      <c r="AA1401" s="28">
        <f t="shared" si="42"/>
        <v>2.723311546840954E-3</v>
      </c>
      <c r="AC1401" t="str">
        <f t="shared" si="43"/>
        <v>2501080050-24017-VOC</v>
      </c>
      <c r="AD1401" t="str">
        <f>IF(COUNTIF('NP-NRModel-MAR-WILDFIRES Modifi'!V:V, AC1401)=0, "Missing", "")</f>
        <v/>
      </c>
    </row>
    <row r="1402" spans="1:30" hidden="1" x14ac:dyDescent="0.3">
      <c r="A1402" s="24">
        <v>2501080050</v>
      </c>
      <c r="B1402" s="40">
        <v>24021</v>
      </c>
      <c r="C1402" s="25"/>
      <c r="D1402" s="25"/>
      <c r="E1402" s="25"/>
      <c r="F1402" s="25"/>
      <c r="G1402" s="25" t="s">
        <v>12</v>
      </c>
      <c r="H1402" s="25">
        <v>14.9891066468044</v>
      </c>
      <c r="I1402" s="25">
        <v>153</v>
      </c>
      <c r="J1402" s="25">
        <v>9.7968017299375404E-2</v>
      </c>
      <c r="K1402" s="25"/>
      <c r="L1402" s="25"/>
      <c r="M1402" s="25">
        <v>10467</v>
      </c>
      <c r="N1402" s="26">
        <v>194016</v>
      </c>
      <c r="O1402" s="24">
        <v>2501080050</v>
      </c>
      <c r="P1402" s="25">
        <v>24021</v>
      </c>
      <c r="Q1402" s="25"/>
      <c r="R1402" s="25"/>
      <c r="S1402" s="25"/>
      <c r="T1402" s="25"/>
      <c r="U1402" s="25" t="s">
        <v>12</v>
      </c>
      <c r="V1402" s="25">
        <v>35.973855952330403</v>
      </c>
      <c r="W1402" s="25">
        <v>365</v>
      </c>
      <c r="X1402" s="25">
        <v>9.8558509458439594E-2</v>
      </c>
      <c r="Y1402" s="25">
        <v>10467</v>
      </c>
      <c r="Z1402" s="27">
        <v>194016</v>
      </c>
      <c r="AA1402" s="28">
        <f t="shared" si="42"/>
        <v>2.723311546840977E-3</v>
      </c>
      <c r="AC1402" t="str">
        <f t="shared" si="43"/>
        <v>2501080050-24021-VOC</v>
      </c>
      <c r="AD1402" t="str">
        <f>IF(COUNTIF('NP-NRModel-MAR-WILDFIRES Modifi'!V:V, AC1402)=0, "Missing", "")</f>
        <v/>
      </c>
    </row>
    <row r="1403" spans="1:30" hidden="1" x14ac:dyDescent="0.3">
      <c r="A1403" s="24">
        <v>2501080050</v>
      </c>
      <c r="B1403" s="40">
        <v>24031</v>
      </c>
      <c r="C1403" s="25"/>
      <c r="D1403" s="25"/>
      <c r="E1403" s="25"/>
      <c r="F1403" s="25"/>
      <c r="G1403" s="25" t="s">
        <v>12</v>
      </c>
      <c r="H1403" s="25">
        <v>9.4731997023676904</v>
      </c>
      <c r="I1403" s="25">
        <v>153</v>
      </c>
      <c r="J1403" s="25">
        <v>6.1916337923971797E-2</v>
      </c>
      <c r="K1403" s="25"/>
      <c r="L1403" s="25"/>
      <c r="M1403" s="25">
        <v>10467</v>
      </c>
      <c r="N1403" s="26">
        <v>3571646</v>
      </c>
      <c r="O1403" s="24">
        <v>2501080050</v>
      </c>
      <c r="P1403" s="25">
        <v>24031</v>
      </c>
      <c r="Q1403" s="25"/>
      <c r="R1403" s="25"/>
      <c r="S1403" s="25"/>
      <c r="T1403" s="25"/>
      <c r="U1403" s="25" t="s">
        <v>12</v>
      </c>
      <c r="V1403" s="25">
        <v>22.735679285682401</v>
      </c>
      <c r="W1403" s="25">
        <v>365</v>
      </c>
      <c r="X1403" s="25">
        <v>6.2289532289540997E-2</v>
      </c>
      <c r="Y1403" s="25">
        <v>10467</v>
      </c>
      <c r="Z1403" s="27">
        <v>3571646</v>
      </c>
      <c r="AA1403" s="28">
        <f t="shared" si="42"/>
        <v>2.7233115468409635E-3</v>
      </c>
      <c r="AC1403" t="str">
        <f t="shared" si="43"/>
        <v>2501080050-24031-VOC</v>
      </c>
      <c r="AD1403" t="str">
        <f>IF(COUNTIF('NP-NRModel-MAR-WILDFIRES Modifi'!V:V, AC1403)=0, "Missing", "")</f>
        <v/>
      </c>
    </row>
    <row r="1404" spans="1:30" hidden="1" x14ac:dyDescent="0.3">
      <c r="A1404" s="24">
        <v>2501080050</v>
      </c>
      <c r="B1404" s="40">
        <v>24033</v>
      </c>
      <c r="C1404" s="25"/>
      <c r="D1404" s="25"/>
      <c r="E1404" s="25"/>
      <c r="F1404" s="25"/>
      <c r="G1404" s="25" t="s">
        <v>12</v>
      </c>
      <c r="H1404" s="25">
        <v>10.6525919642707</v>
      </c>
      <c r="I1404" s="25">
        <v>153</v>
      </c>
      <c r="J1404" s="25">
        <v>6.9624784080201105E-2</v>
      </c>
      <c r="K1404" s="25"/>
      <c r="L1404" s="25"/>
      <c r="M1404" s="25">
        <v>10467</v>
      </c>
      <c r="N1404" s="26">
        <v>2396731</v>
      </c>
      <c r="O1404" s="24">
        <v>2501080050</v>
      </c>
      <c r="P1404" s="25">
        <v>24033</v>
      </c>
      <c r="Q1404" s="25"/>
      <c r="R1404" s="25"/>
      <c r="S1404" s="25"/>
      <c r="T1404" s="25"/>
      <c r="U1404" s="25" t="s">
        <v>12</v>
      </c>
      <c r="V1404" s="25">
        <v>25.566220714249901</v>
      </c>
      <c r="W1404" s="25">
        <v>365</v>
      </c>
      <c r="X1404" s="25">
        <v>7.0044440313013406E-2</v>
      </c>
      <c r="Y1404" s="25">
        <v>10467</v>
      </c>
      <c r="Z1404" s="27">
        <v>2396731</v>
      </c>
      <c r="AA1404" s="28">
        <f t="shared" si="42"/>
        <v>2.7233115468409527E-3</v>
      </c>
      <c r="AC1404" t="str">
        <f t="shared" si="43"/>
        <v>2501080050-24033-VOC</v>
      </c>
      <c r="AD1404" t="str">
        <f>IF(COUNTIF('NP-NRModel-MAR-WILDFIRES Modifi'!V:V, AC1404)=0, "Missing", "")</f>
        <v/>
      </c>
    </row>
    <row r="1405" spans="1:30" hidden="1" x14ac:dyDescent="0.3">
      <c r="A1405" s="24">
        <v>2501080050</v>
      </c>
      <c r="B1405" s="40">
        <v>51013</v>
      </c>
      <c r="C1405" s="25"/>
      <c r="D1405" s="25"/>
      <c r="E1405" s="25"/>
      <c r="F1405" s="25"/>
      <c r="G1405" s="25" t="s">
        <v>12</v>
      </c>
      <c r="H1405" s="25">
        <v>0.89752891304222104</v>
      </c>
      <c r="I1405" s="25">
        <v>153</v>
      </c>
      <c r="J1405" s="25">
        <v>5.8662020460275898E-3</v>
      </c>
      <c r="K1405" s="25"/>
      <c r="L1405" s="25"/>
      <c r="M1405" s="25">
        <v>10467</v>
      </c>
      <c r="N1405" s="26">
        <v>3411374</v>
      </c>
      <c r="O1405" s="24">
        <v>2501080050</v>
      </c>
      <c r="P1405" s="25">
        <v>51013</v>
      </c>
      <c r="Q1405" s="25"/>
      <c r="R1405" s="25"/>
      <c r="S1405" s="25"/>
      <c r="T1405" s="25"/>
      <c r="U1405" s="25" t="s">
        <v>12</v>
      </c>
      <c r="V1405" s="25">
        <v>2.1540693913013298</v>
      </c>
      <c r="W1405" s="25">
        <v>365</v>
      </c>
      <c r="X1405" s="25">
        <v>5.9015599761680403E-3</v>
      </c>
      <c r="Y1405" s="25">
        <v>10467</v>
      </c>
      <c r="Z1405" s="27">
        <v>3411374</v>
      </c>
      <c r="AA1405" s="28">
        <f t="shared" si="42"/>
        <v>2.7233115468409601E-3</v>
      </c>
      <c r="AC1405" t="str">
        <f t="shared" si="43"/>
        <v>2501080050-51013-VOC</v>
      </c>
      <c r="AD1405" t="str">
        <f>IF(COUNTIF('NP-NRModel-MAR-WILDFIRES Modifi'!V:V, AC1405)=0, "Missing", "")</f>
        <v/>
      </c>
    </row>
    <row r="1406" spans="1:30" hidden="1" x14ac:dyDescent="0.3">
      <c r="A1406" s="24">
        <v>2501080050</v>
      </c>
      <c r="B1406" s="40">
        <v>51107</v>
      </c>
      <c r="C1406" s="25"/>
      <c r="D1406" s="25"/>
      <c r="E1406" s="25"/>
      <c r="F1406" s="25"/>
      <c r="G1406" s="25" t="s">
        <v>12</v>
      </c>
      <c r="H1406" s="25">
        <v>26.076149999963398</v>
      </c>
      <c r="I1406" s="25">
        <v>153</v>
      </c>
      <c r="J1406" s="25">
        <v>0.170432352940937</v>
      </c>
      <c r="K1406" s="25"/>
      <c r="L1406" s="25"/>
      <c r="M1406" s="25">
        <v>10467</v>
      </c>
      <c r="N1406" s="26">
        <v>1610142</v>
      </c>
      <c r="O1406" s="24">
        <v>2501080050</v>
      </c>
      <c r="P1406" s="25">
        <v>51107</v>
      </c>
      <c r="Q1406" s="25"/>
      <c r="R1406" s="25"/>
      <c r="S1406" s="25"/>
      <c r="T1406" s="25"/>
      <c r="U1406" s="25" t="s">
        <v>12</v>
      </c>
      <c r="V1406" s="25">
        <v>62.582759999912398</v>
      </c>
      <c r="W1406" s="25">
        <v>365</v>
      </c>
      <c r="X1406" s="25">
        <v>0.171459616438116</v>
      </c>
      <c r="Y1406" s="25">
        <v>10467</v>
      </c>
      <c r="Z1406" s="27">
        <v>1610142</v>
      </c>
      <c r="AA1406" s="28">
        <f t="shared" si="42"/>
        <v>2.7233115468409444E-3</v>
      </c>
      <c r="AC1406" t="str">
        <f t="shared" si="43"/>
        <v>2501080050-51107-VOC</v>
      </c>
      <c r="AD1406" t="str">
        <f>IF(COUNTIF('NP-NRModel-MAR-WILDFIRES Modifi'!V:V, AC1406)=0, "Missing", "")</f>
        <v/>
      </c>
    </row>
    <row r="1407" spans="1:30" hidden="1" x14ac:dyDescent="0.3">
      <c r="A1407" s="24">
        <v>2501080050</v>
      </c>
      <c r="B1407" s="40">
        <v>51683</v>
      </c>
      <c r="C1407" s="25"/>
      <c r="D1407" s="25"/>
      <c r="E1407" s="25"/>
      <c r="F1407" s="25"/>
      <c r="G1407" s="25" t="s">
        <v>12</v>
      </c>
      <c r="H1407" s="25">
        <v>12.256879891287101</v>
      </c>
      <c r="I1407" s="25">
        <v>153</v>
      </c>
      <c r="J1407" s="25">
        <v>8.0110326086844097E-2</v>
      </c>
      <c r="K1407" s="25"/>
      <c r="L1407" s="25"/>
      <c r="M1407" s="25">
        <v>10467</v>
      </c>
      <c r="N1407" s="26">
        <v>3909313</v>
      </c>
      <c r="O1407" s="24">
        <v>2501080050</v>
      </c>
      <c r="P1407" s="25">
        <v>51683</v>
      </c>
      <c r="Q1407" s="25"/>
      <c r="R1407" s="25"/>
      <c r="S1407" s="25"/>
      <c r="T1407" s="25"/>
      <c r="U1407" s="25" t="s">
        <v>12</v>
      </c>
      <c r="V1407" s="25">
        <v>29.416511739089099</v>
      </c>
      <c r="W1407" s="25">
        <v>365</v>
      </c>
      <c r="X1407" s="25">
        <v>8.0593182846819503E-2</v>
      </c>
      <c r="Y1407" s="25">
        <v>10467</v>
      </c>
      <c r="Z1407" s="27">
        <v>3909313</v>
      </c>
      <c r="AA1407" s="28">
        <f t="shared" si="42"/>
        <v>2.7233115468409635E-3</v>
      </c>
      <c r="AC1407" t="str">
        <f t="shared" si="43"/>
        <v>2501080050-51683-VOC</v>
      </c>
      <c r="AD1407" t="str">
        <f>IF(COUNTIF('NP-NRModel-MAR-WILDFIRES Modifi'!V:V, AC1407)=0, "Missing", "")</f>
        <v/>
      </c>
    </row>
    <row r="1408" spans="1:30" hidden="1" x14ac:dyDescent="0.3">
      <c r="A1408" s="24">
        <v>2501080100</v>
      </c>
      <c r="B1408" s="40">
        <v>24009</v>
      </c>
      <c r="C1408" s="25"/>
      <c r="D1408" s="25"/>
      <c r="E1408" s="25"/>
      <c r="F1408" s="25"/>
      <c r="G1408" s="25" t="s">
        <v>12</v>
      </c>
      <c r="H1408" s="25">
        <v>5.06465565475481E-4</v>
      </c>
      <c r="I1408" s="25">
        <v>153</v>
      </c>
      <c r="J1408" s="29">
        <v>3.3102324540881099E-6</v>
      </c>
      <c r="K1408" s="29"/>
      <c r="L1408" s="29"/>
      <c r="M1408" s="25">
        <v>10467</v>
      </c>
      <c r="N1408" s="26">
        <v>1228688</v>
      </c>
      <c r="O1408" s="24">
        <v>2501080100</v>
      </c>
      <c r="P1408" s="25">
        <v>24009</v>
      </c>
      <c r="Q1408" s="25"/>
      <c r="R1408" s="25"/>
      <c r="S1408" s="25"/>
      <c r="T1408" s="25"/>
      <c r="U1408" s="25" t="s">
        <v>12</v>
      </c>
      <c r="V1408" s="25">
        <v>1.2155173571411499E-3</v>
      </c>
      <c r="W1408" s="25">
        <v>365</v>
      </c>
      <c r="X1408" s="29">
        <v>3.3301845401127601E-6</v>
      </c>
      <c r="Y1408" s="25">
        <v>10467</v>
      </c>
      <c r="Z1408" s="27">
        <v>1228688</v>
      </c>
      <c r="AA1408" s="28">
        <f t="shared" si="42"/>
        <v>2.7233115468409674E-3</v>
      </c>
      <c r="AC1408" t="str">
        <f t="shared" si="43"/>
        <v>2501080100-24009-VOC</v>
      </c>
      <c r="AD1408" t="str">
        <f>IF(COUNTIF('NP-NRModel-MAR-WILDFIRES Modifi'!V:V, AC1408)=0, "Missing", "")</f>
        <v/>
      </c>
    </row>
    <row r="1409" spans="1:30" hidden="1" x14ac:dyDescent="0.3">
      <c r="A1409" s="24">
        <v>2501080100</v>
      </c>
      <c r="B1409" s="40">
        <v>24017</v>
      </c>
      <c r="C1409" s="25"/>
      <c r="D1409" s="25"/>
      <c r="E1409" s="25"/>
      <c r="F1409" s="25"/>
      <c r="G1409" s="25" t="s">
        <v>12</v>
      </c>
      <c r="H1409" s="25">
        <v>9.7578994047482701E-3</v>
      </c>
      <c r="I1409" s="25">
        <v>153</v>
      </c>
      <c r="J1409" s="29">
        <v>6.3777120292472295E-5</v>
      </c>
      <c r="K1409" s="29"/>
      <c r="L1409" s="29"/>
      <c r="M1409" s="25">
        <v>10467</v>
      </c>
      <c r="N1409" s="26">
        <v>1862285</v>
      </c>
      <c r="O1409" s="24">
        <v>2501080100</v>
      </c>
      <c r="P1409" s="25">
        <v>24017</v>
      </c>
      <c r="Q1409" s="25"/>
      <c r="R1409" s="25"/>
      <c r="S1409" s="25"/>
      <c r="T1409" s="25"/>
      <c r="U1409" s="25" t="s">
        <v>12</v>
      </c>
      <c r="V1409" s="25">
        <v>2.3418958571395601E-2</v>
      </c>
      <c r="W1409" s="25">
        <v>365</v>
      </c>
      <c r="X1409" s="29">
        <v>6.4161530332590801E-5</v>
      </c>
      <c r="Y1409" s="25">
        <v>10467</v>
      </c>
      <c r="Z1409" s="27">
        <v>1862285</v>
      </c>
      <c r="AA1409" s="28">
        <f t="shared" si="42"/>
        <v>2.7233115468409848E-3</v>
      </c>
      <c r="AC1409" t="str">
        <f t="shared" si="43"/>
        <v>2501080100-24017-VOC</v>
      </c>
      <c r="AD1409" t="str">
        <f>IF(COUNTIF('NP-NRModel-MAR-WILDFIRES Modifi'!V:V, AC1409)=0, "Missing", "")</f>
        <v/>
      </c>
    </row>
    <row r="1410" spans="1:30" hidden="1" x14ac:dyDescent="0.3">
      <c r="A1410" s="24">
        <v>2501080100</v>
      </c>
      <c r="B1410" s="40">
        <v>24021</v>
      </c>
      <c r="C1410" s="25"/>
      <c r="D1410" s="25"/>
      <c r="E1410" s="25"/>
      <c r="F1410" s="25"/>
      <c r="G1410" s="25" t="s">
        <v>12</v>
      </c>
      <c r="H1410" s="25">
        <v>3.7489176984074599E-2</v>
      </c>
      <c r="I1410" s="25">
        <v>153</v>
      </c>
      <c r="J1410" s="25">
        <v>2.4502730054950698E-4</v>
      </c>
      <c r="K1410" s="25"/>
      <c r="L1410" s="25"/>
      <c r="M1410" s="25">
        <v>10467</v>
      </c>
      <c r="N1410" s="26">
        <v>738351</v>
      </c>
      <c r="O1410" s="24">
        <v>2501080100</v>
      </c>
      <c r="P1410" s="25">
        <v>24021</v>
      </c>
      <c r="Q1410" s="25"/>
      <c r="R1410" s="25"/>
      <c r="S1410" s="25"/>
      <c r="T1410" s="25"/>
      <c r="U1410" s="25" t="s">
        <v>12</v>
      </c>
      <c r="V1410" s="25">
        <v>8.9974024761779195E-2</v>
      </c>
      <c r="W1410" s="25">
        <v>365</v>
      </c>
      <c r="X1410" s="25">
        <v>2.4650417742953199E-4</v>
      </c>
      <c r="Y1410" s="25">
        <v>10467</v>
      </c>
      <c r="Z1410" s="27">
        <v>738351</v>
      </c>
      <c r="AA1410" s="28">
        <f t="shared" si="42"/>
        <v>2.7233115468409514E-3</v>
      </c>
      <c r="AC1410" t="str">
        <f t="shared" si="43"/>
        <v>2501080100-24021-VOC</v>
      </c>
      <c r="AD1410" t="str">
        <f>IF(COUNTIF('NP-NRModel-MAR-WILDFIRES Modifi'!V:V, AC1410)=0, "Missing", "")</f>
        <v/>
      </c>
    </row>
    <row r="1411" spans="1:30" hidden="1" x14ac:dyDescent="0.3">
      <c r="A1411" s="24">
        <v>2501080100</v>
      </c>
      <c r="B1411" s="40">
        <v>24031</v>
      </c>
      <c r="C1411" s="25"/>
      <c r="D1411" s="25"/>
      <c r="E1411" s="25"/>
      <c r="F1411" s="25"/>
      <c r="G1411" s="25" t="s">
        <v>12</v>
      </c>
      <c r="H1411" s="25">
        <v>2.3693371428538199E-2</v>
      </c>
      <c r="I1411" s="25">
        <v>153</v>
      </c>
      <c r="J1411" s="25">
        <v>1.54858636787831E-4</v>
      </c>
      <c r="K1411" s="25"/>
      <c r="L1411" s="25"/>
      <c r="M1411" s="25">
        <v>10467</v>
      </c>
      <c r="N1411" s="26">
        <v>2920098</v>
      </c>
      <c r="O1411" s="24">
        <v>2501080100</v>
      </c>
      <c r="P1411" s="25">
        <v>24031</v>
      </c>
      <c r="Q1411" s="25"/>
      <c r="R1411" s="25"/>
      <c r="S1411" s="25"/>
      <c r="T1411" s="25"/>
      <c r="U1411" s="25" t="s">
        <v>12</v>
      </c>
      <c r="V1411" s="25">
        <v>5.6864091428491997E-2</v>
      </c>
      <c r="W1411" s="25">
        <v>365</v>
      </c>
      <c r="X1411" s="25">
        <v>1.55792031310937E-4</v>
      </c>
      <c r="Y1411" s="25">
        <v>10467</v>
      </c>
      <c r="Z1411" s="27">
        <v>2920098</v>
      </c>
      <c r="AA1411" s="28">
        <f t="shared" ref="AA1411:AA1474" si="44">IFERROR(J1411/V1411,0)</f>
        <v>2.7233115468409371E-3</v>
      </c>
      <c r="AC1411" t="str">
        <f t="shared" ref="AC1411:AC1474" si="45">TRIM(A1411) &amp; "-" &amp; B1411 &amp; "-" &amp; TRIM(U1411)</f>
        <v>2501080100-24031-VOC</v>
      </c>
      <c r="AD1411" t="str">
        <f>IF(COUNTIF('NP-NRModel-MAR-WILDFIRES Modifi'!V:V, AC1411)=0, "Missing", "")</f>
        <v/>
      </c>
    </row>
    <row r="1412" spans="1:30" hidden="1" x14ac:dyDescent="0.3">
      <c r="A1412" s="24">
        <v>2501080100</v>
      </c>
      <c r="B1412" s="40">
        <v>24033</v>
      </c>
      <c r="C1412" s="25"/>
      <c r="D1412" s="25"/>
      <c r="E1412" s="25"/>
      <c r="F1412" s="25"/>
      <c r="G1412" s="25" t="s">
        <v>12</v>
      </c>
      <c r="H1412" s="25">
        <v>2.6643148313454702E-2</v>
      </c>
      <c r="I1412" s="25">
        <v>153</v>
      </c>
      <c r="J1412" s="25">
        <v>1.74138224270946E-4</v>
      </c>
      <c r="K1412" s="25"/>
      <c r="L1412" s="25"/>
      <c r="M1412" s="25">
        <v>10467</v>
      </c>
      <c r="N1412" s="26">
        <v>2488674</v>
      </c>
      <c r="O1412" s="24">
        <v>2501080100</v>
      </c>
      <c r="P1412" s="25">
        <v>24033</v>
      </c>
      <c r="Q1412" s="25"/>
      <c r="R1412" s="25"/>
      <c r="S1412" s="25"/>
      <c r="T1412" s="25"/>
      <c r="U1412" s="25" t="s">
        <v>12</v>
      </c>
      <c r="V1412" s="25">
        <v>6.3943555952291398E-2</v>
      </c>
      <c r="W1412" s="25">
        <v>365</v>
      </c>
      <c r="X1412" s="25">
        <v>1.7518782452682501E-4</v>
      </c>
      <c r="Y1412" s="25">
        <v>10467</v>
      </c>
      <c r="Z1412" s="27">
        <v>2488674</v>
      </c>
      <c r="AA1412" s="28">
        <f t="shared" si="44"/>
        <v>2.7233115468409575E-3</v>
      </c>
      <c r="AC1412" t="str">
        <f t="shared" si="45"/>
        <v>2501080100-24033-VOC</v>
      </c>
      <c r="AD1412" t="str">
        <f>IF(COUNTIF('NP-NRModel-MAR-WILDFIRES Modifi'!V:V, AC1412)=0, "Missing", "")</f>
        <v/>
      </c>
    </row>
    <row r="1413" spans="1:30" hidden="1" x14ac:dyDescent="0.3">
      <c r="A1413" s="24">
        <v>2501080100</v>
      </c>
      <c r="B1413" s="40">
        <v>51013</v>
      </c>
      <c r="C1413" s="25"/>
      <c r="D1413" s="25"/>
      <c r="E1413" s="25"/>
      <c r="F1413" s="25"/>
      <c r="G1413" s="25" t="s">
        <v>12</v>
      </c>
      <c r="H1413" s="25">
        <v>1.9705822826059198E-3</v>
      </c>
      <c r="I1413" s="25">
        <v>153</v>
      </c>
      <c r="J1413" s="29">
        <v>1.28796227621302E-5</v>
      </c>
      <c r="K1413" s="29"/>
      <c r="L1413" s="29"/>
      <c r="M1413" s="25">
        <v>10467</v>
      </c>
      <c r="N1413" s="26">
        <v>1755810</v>
      </c>
      <c r="O1413" s="24">
        <v>2501080100</v>
      </c>
      <c r="P1413" s="25">
        <v>51013</v>
      </c>
      <c r="Q1413" s="25"/>
      <c r="R1413" s="25"/>
      <c r="S1413" s="25"/>
      <c r="T1413" s="25"/>
      <c r="U1413" s="25" t="s">
        <v>12</v>
      </c>
      <c r="V1413" s="25">
        <v>4.7293974782542198E-3</v>
      </c>
      <c r="W1413" s="25">
        <v>365</v>
      </c>
      <c r="X1413" s="29">
        <v>1.2957253365079999E-5</v>
      </c>
      <c r="Y1413" s="25">
        <v>10467</v>
      </c>
      <c r="Z1413" s="27">
        <v>1755810</v>
      </c>
      <c r="AA1413" s="28">
        <f t="shared" si="44"/>
        <v>2.7233115468409527E-3</v>
      </c>
      <c r="AC1413" t="str">
        <f t="shared" si="45"/>
        <v>2501080100-51013-VOC</v>
      </c>
      <c r="AD1413" t="str">
        <f>IF(COUNTIF('NP-NRModel-MAR-WILDFIRES Modifi'!V:V, AC1413)=0, "Missing", "")</f>
        <v/>
      </c>
    </row>
    <row r="1414" spans="1:30" hidden="1" x14ac:dyDescent="0.3">
      <c r="A1414" s="24">
        <v>2501080100</v>
      </c>
      <c r="B1414" s="40">
        <v>51107</v>
      </c>
      <c r="C1414" s="25"/>
      <c r="D1414" s="25"/>
      <c r="E1414" s="25"/>
      <c r="F1414" s="25"/>
      <c r="G1414" s="25" t="s">
        <v>12</v>
      </c>
      <c r="H1414" s="25">
        <v>5.7251836956441697E-2</v>
      </c>
      <c r="I1414" s="25">
        <v>153</v>
      </c>
      <c r="J1414" s="25">
        <v>3.7419501278719997E-4</v>
      </c>
      <c r="K1414" s="25"/>
      <c r="L1414" s="25"/>
      <c r="M1414" s="25">
        <v>10467</v>
      </c>
      <c r="N1414" s="26">
        <v>2255407</v>
      </c>
      <c r="O1414" s="24">
        <v>2501080100</v>
      </c>
      <c r="P1414" s="25">
        <v>51107</v>
      </c>
      <c r="Q1414" s="25"/>
      <c r="R1414" s="25"/>
      <c r="S1414" s="25"/>
      <c r="T1414" s="25"/>
      <c r="U1414" s="25" t="s">
        <v>12</v>
      </c>
      <c r="V1414" s="25">
        <v>0.13740440869546</v>
      </c>
      <c r="W1414" s="25">
        <v>365</v>
      </c>
      <c r="X1414" s="25">
        <v>3.7645043478208302E-4</v>
      </c>
      <c r="Y1414" s="25">
        <v>10467</v>
      </c>
      <c r="Z1414" s="27">
        <v>2255407</v>
      </c>
      <c r="AA1414" s="28">
        <f t="shared" si="44"/>
        <v>2.7233115468409553E-3</v>
      </c>
      <c r="AC1414" t="str">
        <f t="shared" si="45"/>
        <v>2501080100-51107-VOC</v>
      </c>
      <c r="AD1414" t="str">
        <f>IF(COUNTIF('NP-NRModel-MAR-WILDFIRES Modifi'!V:V, AC1414)=0, "Missing", "")</f>
        <v/>
      </c>
    </row>
    <row r="1415" spans="1:30" hidden="1" x14ac:dyDescent="0.3">
      <c r="A1415" s="24">
        <v>2501080100</v>
      </c>
      <c r="B1415" s="40">
        <v>51683</v>
      </c>
      <c r="C1415" s="25"/>
      <c r="D1415" s="25"/>
      <c r="E1415" s="25"/>
      <c r="F1415" s="25"/>
      <c r="G1415" s="25" t="s">
        <v>12</v>
      </c>
      <c r="H1415" s="25">
        <v>2.6910763043440599E-2</v>
      </c>
      <c r="I1415" s="25">
        <v>153</v>
      </c>
      <c r="J1415" s="25">
        <v>1.7588734015320601E-4</v>
      </c>
      <c r="K1415" s="25"/>
      <c r="L1415" s="25"/>
      <c r="M1415" s="25">
        <v>10467</v>
      </c>
      <c r="N1415" s="26">
        <v>479040</v>
      </c>
      <c r="O1415" s="24">
        <v>2501080100</v>
      </c>
      <c r="P1415" s="25">
        <v>51683</v>
      </c>
      <c r="Q1415" s="25"/>
      <c r="R1415" s="25"/>
      <c r="S1415" s="25"/>
      <c r="T1415" s="25"/>
      <c r="U1415" s="25" t="s">
        <v>12</v>
      </c>
      <c r="V1415" s="25">
        <v>6.4585831304257296E-2</v>
      </c>
      <c r="W1415" s="25">
        <v>365</v>
      </c>
      <c r="X1415" s="25">
        <v>1.76947483025362E-4</v>
      </c>
      <c r="Y1415" s="25">
        <v>10467</v>
      </c>
      <c r="Z1415" s="27">
        <v>479040</v>
      </c>
      <c r="AA1415" s="28">
        <f t="shared" si="44"/>
        <v>2.7233115468409566E-3</v>
      </c>
      <c r="AC1415" t="str">
        <f t="shared" si="45"/>
        <v>2501080100-51683-VOC</v>
      </c>
      <c r="AD1415" t="str">
        <f>IF(COUNTIF('NP-NRModel-MAR-WILDFIRES Modifi'!V:V, AC1415)=0, "Missing", "")</f>
        <v/>
      </c>
    </row>
    <row r="1416" spans="1:30" hidden="1" x14ac:dyDescent="0.3">
      <c r="A1416" s="24">
        <v>2505030120</v>
      </c>
      <c r="B1416" s="40">
        <v>11001</v>
      </c>
      <c r="C1416" s="25"/>
      <c r="D1416" s="25"/>
      <c r="E1416" s="25"/>
      <c r="F1416" s="25"/>
      <c r="G1416" s="25" t="s">
        <v>12</v>
      </c>
      <c r="H1416" s="25">
        <v>1.3645924999980801</v>
      </c>
      <c r="I1416" s="25">
        <v>153</v>
      </c>
      <c r="J1416" s="25">
        <v>8.9189052287456608E-3</v>
      </c>
      <c r="K1416" s="25"/>
      <c r="L1416" s="25"/>
      <c r="M1416" s="25">
        <v>10467</v>
      </c>
      <c r="N1416" s="26">
        <v>559306</v>
      </c>
      <c r="O1416" s="24">
        <v>2505030120</v>
      </c>
      <c r="P1416" s="25">
        <v>11001</v>
      </c>
      <c r="Q1416" s="25"/>
      <c r="R1416" s="25"/>
      <c r="S1416" s="25"/>
      <c r="T1416" s="25"/>
      <c r="U1416" s="25" t="s">
        <v>12</v>
      </c>
      <c r="V1416" s="25">
        <v>3.2750219999954</v>
      </c>
      <c r="W1416" s="25">
        <v>365</v>
      </c>
      <c r="X1416" s="25">
        <v>8.9726630136860303E-3</v>
      </c>
      <c r="Y1416" s="25">
        <v>10467</v>
      </c>
      <c r="Z1416" s="27">
        <v>559306</v>
      </c>
      <c r="AA1416" s="28">
        <f t="shared" si="44"/>
        <v>2.723311546840964E-3</v>
      </c>
      <c r="AC1416" t="str">
        <f t="shared" si="45"/>
        <v>2505030120-11001-VOC</v>
      </c>
      <c r="AD1416" t="str">
        <f>IF(COUNTIF('NP-NRModel-MAR-WILDFIRES Modifi'!V:V, AC1416)=0, "Missing", "")</f>
        <v/>
      </c>
    </row>
    <row r="1417" spans="1:30" hidden="1" x14ac:dyDescent="0.3">
      <c r="A1417" s="24">
        <v>2505030120</v>
      </c>
      <c r="B1417" s="40">
        <v>24009</v>
      </c>
      <c r="C1417" s="25"/>
      <c r="D1417" s="25"/>
      <c r="E1417" s="25"/>
      <c r="F1417" s="25"/>
      <c r="G1417" s="25" t="s">
        <v>12</v>
      </c>
      <c r="H1417" s="25">
        <v>0.35478470833283599</v>
      </c>
      <c r="I1417" s="25">
        <v>153</v>
      </c>
      <c r="J1417" s="25">
        <v>2.3188543028289902E-3</v>
      </c>
      <c r="K1417" s="25"/>
      <c r="L1417" s="25"/>
      <c r="M1417" s="25">
        <v>10467</v>
      </c>
      <c r="N1417" s="26">
        <v>3726783</v>
      </c>
      <c r="O1417" s="24">
        <v>2505030120</v>
      </c>
      <c r="P1417" s="25">
        <v>24009</v>
      </c>
      <c r="Q1417" s="25"/>
      <c r="R1417" s="25"/>
      <c r="S1417" s="25"/>
      <c r="T1417" s="25"/>
      <c r="U1417" s="25" t="s">
        <v>12</v>
      </c>
      <c r="V1417" s="25">
        <v>0.85148329999880401</v>
      </c>
      <c r="W1417" s="25">
        <v>365</v>
      </c>
      <c r="X1417" s="25">
        <v>2.33283095890083E-3</v>
      </c>
      <c r="Y1417" s="25">
        <v>10467</v>
      </c>
      <c r="Z1417" s="27">
        <v>3726783</v>
      </c>
      <c r="AA1417" s="28">
        <f t="shared" si="44"/>
        <v>2.7233115468409622E-3</v>
      </c>
      <c r="AC1417" t="str">
        <f t="shared" si="45"/>
        <v>2505030120-24009-VOC</v>
      </c>
      <c r="AD1417" t="str">
        <f>IF(COUNTIF('NP-NRModel-MAR-WILDFIRES Modifi'!V:V, AC1417)=0, "Missing", "")</f>
        <v/>
      </c>
    </row>
    <row r="1418" spans="1:30" hidden="1" x14ac:dyDescent="0.3">
      <c r="A1418" s="24">
        <v>2505030120</v>
      </c>
      <c r="B1418" s="40">
        <v>24017</v>
      </c>
      <c r="C1418" s="25"/>
      <c r="D1418" s="25"/>
      <c r="E1418" s="25"/>
      <c r="F1418" s="25"/>
      <c r="G1418" s="25" t="s">
        <v>12</v>
      </c>
      <c r="H1418" s="25">
        <v>0.61111333333247697</v>
      </c>
      <c r="I1418" s="25">
        <v>153</v>
      </c>
      <c r="J1418" s="25">
        <v>3.9942047930227199E-3</v>
      </c>
      <c r="K1418" s="25"/>
      <c r="L1418" s="25"/>
      <c r="M1418" s="25">
        <v>10467</v>
      </c>
      <c r="N1418" s="26">
        <v>1412491</v>
      </c>
      <c r="O1418" s="24">
        <v>2505030120</v>
      </c>
      <c r="P1418" s="25">
        <v>24017</v>
      </c>
      <c r="Q1418" s="25"/>
      <c r="R1418" s="25"/>
      <c r="S1418" s="25"/>
      <c r="T1418" s="25"/>
      <c r="U1418" s="25" t="s">
        <v>12</v>
      </c>
      <c r="V1418" s="25">
        <v>1.4666719999979401</v>
      </c>
      <c r="W1418" s="25">
        <v>365</v>
      </c>
      <c r="X1418" s="25">
        <v>4.0182794520491599E-3</v>
      </c>
      <c r="Y1418" s="25">
        <v>10467</v>
      </c>
      <c r="Z1418" s="27">
        <v>1412491</v>
      </c>
      <c r="AA1418" s="28">
        <f t="shared" si="44"/>
        <v>2.7233115468409635E-3</v>
      </c>
      <c r="AC1418" t="str">
        <f t="shared" si="45"/>
        <v>2505030120-24017-VOC</v>
      </c>
      <c r="AD1418" t="str">
        <f>IF(COUNTIF('NP-NRModel-MAR-WILDFIRES Modifi'!V:V, AC1418)=0, "Missing", "")</f>
        <v/>
      </c>
    </row>
    <row r="1419" spans="1:30" hidden="1" x14ac:dyDescent="0.3">
      <c r="A1419" s="24">
        <v>2505030120</v>
      </c>
      <c r="B1419" s="40">
        <v>24021</v>
      </c>
      <c r="C1419" s="25"/>
      <c r="D1419" s="25"/>
      <c r="E1419" s="25"/>
      <c r="F1419" s="25"/>
      <c r="G1419" s="25" t="s">
        <v>12</v>
      </c>
      <c r="H1419" s="25">
        <v>1.5610870833311401</v>
      </c>
      <c r="I1419" s="25">
        <v>153</v>
      </c>
      <c r="J1419" s="25">
        <v>1.02031835511839E-2</v>
      </c>
      <c r="K1419" s="25"/>
      <c r="L1419" s="25"/>
      <c r="M1419" s="25">
        <v>10467</v>
      </c>
      <c r="N1419" s="26">
        <v>3887265</v>
      </c>
      <c r="O1419" s="24">
        <v>2505030120</v>
      </c>
      <c r="P1419" s="25">
        <v>24021</v>
      </c>
      <c r="Q1419" s="25"/>
      <c r="R1419" s="25"/>
      <c r="S1419" s="25"/>
      <c r="T1419" s="25"/>
      <c r="U1419" s="25" t="s">
        <v>12</v>
      </c>
      <c r="V1419" s="25">
        <v>3.74660899999478</v>
      </c>
      <c r="W1419" s="25">
        <v>365</v>
      </c>
      <c r="X1419" s="25">
        <v>1.0264682191766499E-2</v>
      </c>
      <c r="Y1419" s="25">
        <v>10467</v>
      </c>
      <c r="Z1419" s="27">
        <v>3887265</v>
      </c>
      <c r="AA1419" s="28">
        <f t="shared" si="44"/>
        <v>2.723311546840921E-3</v>
      </c>
      <c r="AC1419" t="str">
        <f t="shared" si="45"/>
        <v>2505030120-24021-VOC</v>
      </c>
      <c r="AD1419" t="str">
        <f>IF(COUNTIF('NP-NRModel-MAR-WILDFIRES Modifi'!V:V, AC1419)=0, "Missing", "")</f>
        <v/>
      </c>
    </row>
    <row r="1420" spans="1:30" hidden="1" x14ac:dyDescent="0.3">
      <c r="A1420" s="24">
        <v>2505030120</v>
      </c>
      <c r="B1420" s="40">
        <v>24031</v>
      </c>
      <c r="C1420" s="25"/>
      <c r="D1420" s="25"/>
      <c r="E1420" s="25"/>
      <c r="F1420" s="25"/>
      <c r="G1420" s="25" t="s">
        <v>12</v>
      </c>
      <c r="H1420" s="25">
        <v>3.9005320833278598</v>
      </c>
      <c r="I1420" s="25">
        <v>153</v>
      </c>
      <c r="J1420" s="25">
        <v>2.5493673747240899E-2</v>
      </c>
      <c r="K1420" s="25"/>
      <c r="L1420" s="25"/>
      <c r="M1420" s="25">
        <v>10467</v>
      </c>
      <c r="N1420" s="26">
        <v>707317</v>
      </c>
      <c r="O1420" s="24">
        <v>2505030120</v>
      </c>
      <c r="P1420" s="25">
        <v>24031</v>
      </c>
      <c r="Q1420" s="25"/>
      <c r="R1420" s="25"/>
      <c r="S1420" s="25"/>
      <c r="T1420" s="25"/>
      <c r="U1420" s="25" t="s">
        <v>12</v>
      </c>
      <c r="V1420" s="25">
        <v>9.3612769999869005</v>
      </c>
      <c r="W1420" s="25">
        <v>365</v>
      </c>
      <c r="X1420" s="25">
        <v>2.5647334246539401E-2</v>
      </c>
      <c r="Y1420" s="25">
        <v>10467</v>
      </c>
      <c r="Z1420" s="27">
        <v>707317</v>
      </c>
      <c r="AA1420" s="28">
        <f t="shared" si="44"/>
        <v>2.7233115468409462E-3</v>
      </c>
      <c r="AC1420" t="str">
        <f t="shared" si="45"/>
        <v>2505030120-24031-VOC</v>
      </c>
      <c r="AD1420" t="str">
        <f>IF(COUNTIF('NP-NRModel-MAR-WILDFIRES Modifi'!V:V, AC1420)=0, "Missing", "")</f>
        <v/>
      </c>
    </row>
    <row r="1421" spans="1:30" hidden="1" x14ac:dyDescent="0.3">
      <c r="A1421" s="24">
        <v>2505030120</v>
      </c>
      <c r="B1421" s="40">
        <v>24033</v>
      </c>
      <c r="C1421" s="25"/>
      <c r="D1421" s="25"/>
      <c r="E1421" s="25"/>
      <c r="F1421" s="25"/>
      <c r="G1421" s="25" t="s">
        <v>12</v>
      </c>
      <c r="H1421" s="25">
        <v>4.3073999999939696</v>
      </c>
      <c r="I1421" s="25">
        <v>153</v>
      </c>
      <c r="J1421" s="25">
        <v>2.81529411764311E-2</v>
      </c>
      <c r="K1421" s="25"/>
      <c r="L1421" s="25"/>
      <c r="M1421" s="25">
        <v>10467</v>
      </c>
      <c r="N1421" s="26">
        <v>3668475</v>
      </c>
      <c r="O1421" s="24">
        <v>2505030120</v>
      </c>
      <c r="P1421" s="25">
        <v>24033</v>
      </c>
      <c r="Q1421" s="25"/>
      <c r="R1421" s="25"/>
      <c r="S1421" s="25"/>
      <c r="T1421" s="25"/>
      <c r="U1421" s="25" t="s">
        <v>12</v>
      </c>
      <c r="V1421" s="25">
        <v>10.337759999985501</v>
      </c>
      <c r="W1421" s="25">
        <v>365</v>
      </c>
      <c r="X1421" s="25">
        <v>2.8322630136946601E-2</v>
      </c>
      <c r="Y1421" s="25">
        <v>10467</v>
      </c>
      <c r="Z1421" s="27">
        <v>3668475</v>
      </c>
      <c r="AA1421" s="28">
        <f t="shared" si="44"/>
        <v>2.7233115468409583E-3</v>
      </c>
      <c r="AC1421" t="str">
        <f t="shared" si="45"/>
        <v>2505030120-24033-VOC</v>
      </c>
      <c r="AD1421" t="str">
        <f>IF(COUNTIF('NP-NRModel-MAR-WILDFIRES Modifi'!V:V, AC1421)=0, "Missing", "")</f>
        <v/>
      </c>
    </row>
    <row r="1422" spans="1:30" hidden="1" x14ac:dyDescent="0.3">
      <c r="A1422" s="24">
        <v>2505030120</v>
      </c>
      <c r="B1422" s="40">
        <v>51013</v>
      </c>
      <c r="C1422" s="25"/>
      <c r="D1422" s="25"/>
      <c r="E1422" s="25"/>
      <c r="F1422" s="25"/>
      <c r="G1422" s="25" t="s">
        <v>12</v>
      </c>
      <c r="H1422" s="25">
        <v>0.408529874999428</v>
      </c>
      <c r="I1422" s="25">
        <v>153</v>
      </c>
      <c r="J1422" s="25">
        <v>2.6701299019570401E-3</v>
      </c>
      <c r="K1422" s="25"/>
      <c r="L1422" s="25"/>
      <c r="M1422" s="25">
        <v>10467</v>
      </c>
      <c r="N1422" s="26">
        <v>1326482</v>
      </c>
      <c r="O1422" s="24">
        <v>2505030120</v>
      </c>
      <c r="P1422" s="25">
        <v>51013</v>
      </c>
      <c r="Q1422" s="25"/>
      <c r="R1422" s="25"/>
      <c r="S1422" s="25"/>
      <c r="T1422" s="25"/>
      <c r="U1422" s="25" t="s">
        <v>12</v>
      </c>
      <c r="V1422" s="25">
        <v>0.98047169999863204</v>
      </c>
      <c r="W1422" s="25">
        <v>365</v>
      </c>
      <c r="X1422" s="25">
        <v>2.6862238356126899E-3</v>
      </c>
      <c r="Y1422" s="25">
        <v>10467</v>
      </c>
      <c r="Z1422" s="27">
        <v>1326482</v>
      </c>
      <c r="AA1422" s="28">
        <f t="shared" si="44"/>
        <v>2.7233115468409392E-3</v>
      </c>
      <c r="AC1422" t="str">
        <f t="shared" si="45"/>
        <v>2505030120-51013-VOC</v>
      </c>
      <c r="AD1422" t="str">
        <f>IF(COUNTIF('NP-NRModel-MAR-WILDFIRES Modifi'!V:V, AC1422)=0, "Missing", "")</f>
        <v/>
      </c>
    </row>
    <row r="1423" spans="1:30" hidden="1" x14ac:dyDescent="0.3">
      <c r="A1423" s="24">
        <v>2505030120</v>
      </c>
      <c r="B1423" s="40">
        <v>51059</v>
      </c>
      <c r="C1423" s="25"/>
      <c r="D1423" s="25"/>
      <c r="E1423" s="25"/>
      <c r="F1423" s="25"/>
      <c r="G1423" s="25" t="s">
        <v>12</v>
      </c>
      <c r="H1423" s="25">
        <v>2.6789949999962399</v>
      </c>
      <c r="I1423" s="25">
        <v>153</v>
      </c>
      <c r="J1423" s="25">
        <v>1.75097712418055E-2</v>
      </c>
      <c r="K1423" s="25"/>
      <c r="L1423" s="25"/>
      <c r="M1423" s="25">
        <v>10467</v>
      </c>
      <c r="N1423" s="26">
        <v>2818693</v>
      </c>
      <c r="O1423" s="24">
        <v>2505030120</v>
      </c>
      <c r="P1423" s="25">
        <v>51059</v>
      </c>
      <c r="Q1423" s="25"/>
      <c r="R1423" s="25"/>
      <c r="S1423" s="25"/>
      <c r="T1423" s="25"/>
      <c r="U1423" s="25" t="s">
        <v>12</v>
      </c>
      <c r="V1423" s="25">
        <v>6.4295879999909999</v>
      </c>
      <c r="W1423" s="25">
        <v>365</v>
      </c>
      <c r="X1423" s="25">
        <v>1.7615309589016401E-2</v>
      </c>
      <c r="Y1423" s="25">
        <v>10467</v>
      </c>
      <c r="Z1423" s="27">
        <v>2818693</v>
      </c>
      <c r="AA1423" s="28">
        <f t="shared" si="44"/>
        <v>2.7233115468409501E-3</v>
      </c>
      <c r="AC1423" t="str">
        <f t="shared" si="45"/>
        <v>2505030120-51059-VOC</v>
      </c>
      <c r="AD1423" t="str">
        <f>IF(COUNTIF('NP-NRModel-MAR-WILDFIRES Modifi'!V:V, AC1423)=0, "Missing", "")</f>
        <v/>
      </c>
    </row>
    <row r="1424" spans="1:30" hidden="1" x14ac:dyDescent="0.3">
      <c r="A1424" s="24">
        <v>2505030120</v>
      </c>
      <c r="B1424" s="40">
        <v>51107</v>
      </c>
      <c r="C1424" s="25"/>
      <c r="D1424" s="25"/>
      <c r="E1424" s="25"/>
      <c r="F1424" s="25"/>
      <c r="G1424" s="25" t="s">
        <v>12</v>
      </c>
      <c r="H1424" s="25">
        <v>0.91104708333205997</v>
      </c>
      <c r="I1424" s="25">
        <v>153</v>
      </c>
      <c r="J1424" s="25">
        <v>5.9545561002095401E-3</v>
      </c>
      <c r="K1424" s="25"/>
      <c r="L1424" s="25"/>
      <c r="M1424" s="25">
        <v>10467</v>
      </c>
      <c r="N1424" s="26">
        <v>3053476</v>
      </c>
      <c r="O1424" s="24">
        <v>2505030120</v>
      </c>
      <c r="P1424" s="25">
        <v>51107</v>
      </c>
      <c r="Q1424" s="25"/>
      <c r="R1424" s="25"/>
      <c r="S1424" s="25"/>
      <c r="T1424" s="25"/>
      <c r="U1424" s="25" t="s">
        <v>12</v>
      </c>
      <c r="V1424" s="25">
        <v>2.1865129999969501</v>
      </c>
      <c r="W1424" s="25">
        <v>365</v>
      </c>
      <c r="X1424" s="25">
        <v>5.9904465753341102E-3</v>
      </c>
      <c r="Y1424" s="25">
        <v>10467</v>
      </c>
      <c r="Z1424" s="27">
        <v>3053476</v>
      </c>
      <c r="AA1424" s="28">
        <f t="shared" si="44"/>
        <v>2.7233115468409497E-3</v>
      </c>
      <c r="AC1424" t="str">
        <f t="shared" si="45"/>
        <v>2505030120-51107-VOC</v>
      </c>
      <c r="AD1424" t="str">
        <f>IF(COUNTIF('NP-NRModel-MAR-WILDFIRES Modifi'!V:V, AC1424)=0, "Missing", "")</f>
        <v/>
      </c>
    </row>
    <row r="1425" spans="1:30" hidden="1" x14ac:dyDescent="0.3">
      <c r="A1425" s="24">
        <v>2505030120</v>
      </c>
      <c r="B1425" s="40">
        <v>51153</v>
      </c>
      <c r="C1425" s="25"/>
      <c r="D1425" s="25"/>
      <c r="E1425" s="25"/>
      <c r="F1425" s="25"/>
      <c r="G1425" s="25" t="s">
        <v>12</v>
      </c>
      <c r="H1425" s="25">
        <v>1.50042458333122</v>
      </c>
      <c r="I1425" s="25">
        <v>153</v>
      </c>
      <c r="J1425" s="25">
        <v>9.8066966230799194E-3</v>
      </c>
      <c r="K1425" s="25"/>
      <c r="L1425" s="25"/>
      <c r="M1425" s="25">
        <v>10467</v>
      </c>
      <c r="N1425" s="26">
        <v>2484894</v>
      </c>
      <c r="O1425" s="24">
        <v>2505030120</v>
      </c>
      <c r="P1425" s="25">
        <v>51153</v>
      </c>
      <c r="Q1425" s="25"/>
      <c r="R1425" s="25"/>
      <c r="S1425" s="25"/>
      <c r="T1425" s="25"/>
      <c r="U1425" s="25" t="s">
        <v>12</v>
      </c>
      <c r="V1425" s="25">
        <v>3.6010189999949702</v>
      </c>
      <c r="W1425" s="25">
        <v>365</v>
      </c>
      <c r="X1425" s="25">
        <v>9.8658054794382704E-3</v>
      </c>
      <c r="Y1425" s="25">
        <v>10467</v>
      </c>
      <c r="Z1425" s="27">
        <v>2484894</v>
      </c>
      <c r="AA1425" s="28">
        <f t="shared" si="44"/>
        <v>2.7233115468409405E-3</v>
      </c>
      <c r="AC1425" t="str">
        <f t="shared" si="45"/>
        <v>2505030120-51153-VOC</v>
      </c>
      <c r="AD1425" t="str">
        <f>IF(COUNTIF('NP-NRModel-MAR-WILDFIRES Modifi'!V:V, AC1425)=0, "Missing", "")</f>
        <v/>
      </c>
    </row>
    <row r="1426" spans="1:30" hidden="1" x14ac:dyDescent="0.3">
      <c r="A1426" s="24">
        <v>2505030120</v>
      </c>
      <c r="B1426" s="40">
        <v>51510</v>
      </c>
      <c r="C1426" s="25"/>
      <c r="D1426" s="25"/>
      <c r="E1426" s="25"/>
      <c r="F1426" s="25"/>
      <c r="G1426" s="25" t="s">
        <v>12</v>
      </c>
      <c r="H1426" s="25">
        <v>0.373984666666142</v>
      </c>
      <c r="I1426" s="25">
        <v>153</v>
      </c>
      <c r="J1426" s="25">
        <v>2.4443442265760901E-3</v>
      </c>
      <c r="K1426" s="25"/>
      <c r="L1426" s="25"/>
      <c r="M1426" s="25">
        <v>10467</v>
      </c>
      <c r="N1426" s="26">
        <v>406385</v>
      </c>
      <c r="O1426" s="24">
        <v>2505030120</v>
      </c>
      <c r="P1426" s="25">
        <v>51510</v>
      </c>
      <c r="Q1426" s="25"/>
      <c r="R1426" s="25"/>
      <c r="S1426" s="25"/>
      <c r="T1426" s="25"/>
      <c r="U1426" s="25" t="s">
        <v>12</v>
      </c>
      <c r="V1426" s="25">
        <v>0.89756319999874901</v>
      </c>
      <c r="W1426" s="25">
        <v>365</v>
      </c>
      <c r="X1426" s="25">
        <v>2.45907726027054E-3</v>
      </c>
      <c r="Y1426" s="25">
        <v>10467</v>
      </c>
      <c r="Z1426" s="27">
        <v>406385</v>
      </c>
      <c r="AA1426" s="28">
        <f t="shared" si="44"/>
        <v>2.7233115468409323E-3</v>
      </c>
      <c r="AC1426" t="str">
        <f t="shared" si="45"/>
        <v>2505030120-51510-VOC</v>
      </c>
      <c r="AD1426" t="str">
        <f>IF(COUNTIF('NP-NRModel-MAR-WILDFIRES Modifi'!V:V, AC1426)=0, "Missing", "")</f>
        <v/>
      </c>
    </row>
    <row r="1427" spans="1:30" hidden="1" x14ac:dyDescent="0.3">
      <c r="A1427" s="24">
        <v>2505030120</v>
      </c>
      <c r="B1427" s="40">
        <v>51600</v>
      </c>
      <c r="C1427" s="25"/>
      <c r="D1427" s="25"/>
      <c r="E1427" s="25"/>
      <c r="F1427" s="25"/>
      <c r="G1427" s="25" t="s">
        <v>12</v>
      </c>
      <c r="H1427" s="25">
        <v>0.18794874999973599</v>
      </c>
      <c r="I1427" s="25">
        <v>153</v>
      </c>
      <c r="J1427" s="25">
        <v>1.2284232026126499E-3</v>
      </c>
      <c r="K1427" s="25"/>
      <c r="L1427" s="25"/>
      <c r="M1427" s="25">
        <v>10467</v>
      </c>
      <c r="N1427" s="26">
        <v>2215729</v>
      </c>
      <c r="O1427" s="24">
        <v>2505030120</v>
      </c>
      <c r="P1427" s="25">
        <v>51600</v>
      </c>
      <c r="Q1427" s="25"/>
      <c r="R1427" s="25"/>
      <c r="S1427" s="25"/>
      <c r="T1427" s="25"/>
      <c r="U1427" s="25" t="s">
        <v>12</v>
      </c>
      <c r="V1427" s="25">
        <v>0.45107699999936601</v>
      </c>
      <c r="W1427" s="25">
        <v>365</v>
      </c>
      <c r="X1427" s="25">
        <v>1.23582739725853E-3</v>
      </c>
      <c r="Y1427" s="25">
        <v>10467</v>
      </c>
      <c r="Z1427" s="27">
        <v>2215729</v>
      </c>
      <c r="AA1427" s="28">
        <f t="shared" si="44"/>
        <v>2.7233115468409527E-3</v>
      </c>
      <c r="AC1427" t="str">
        <f t="shared" si="45"/>
        <v>2505030120-51600-VOC</v>
      </c>
      <c r="AD1427" t="str">
        <f>IF(COUNTIF('NP-NRModel-MAR-WILDFIRES Modifi'!V:V, AC1427)=0, "Missing", "")</f>
        <v/>
      </c>
    </row>
    <row r="1428" spans="1:30" hidden="1" x14ac:dyDescent="0.3">
      <c r="A1428" s="24">
        <v>2505030120</v>
      </c>
      <c r="B1428" s="40">
        <v>51610</v>
      </c>
      <c r="C1428" s="25"/>
      <c r="D1428" s="25"/>
      <c r="E1428" s="25"/>
      <c r="F1428" s="25"/>
      <c r="G1428" s="25" t="s">
        <v>12</v>
      </c>
      <c r="H1428" s="25">
        <v>4.0398316666610097E-2</v>
      </c>
      <c r="I1428" s="25">
        <v>153</v>
      </c>
      <c r="J1428" s="25">
        <v>2.6404128540268002E-4</v>
      </c>
      <c r="K1428" s="25"/>
      <c r="L1428" s="25"/>
      <c r="M1428" s="25">
        <v>10467</v>
      </c>
      <c r="N1428" s="26">
        <v>678194</v>
      </c>
      <c r="O1428" s="24">
        <v>2505030120</v>
      </c>
      <c r="P1428" s="25">
        <v>51610</v>
      </c>
      <c r="Q1428" s="25"/>
      <c r="R1428" s="25"/>
      <c r="S1428" s="25"/>
      <c r="T1428" s="25"/>
      <c r="U1428" s="25" t="s">
        <v>12</v>
      </c>
      <c r="V1428" s="25">
        <v>9.6955959999864699E-2</v>
      </c>
      <c r="W1428" s="25">
        <v>365</v>
      </c>
      <c r="X1428" s="25">
        <v>2.6563276712291702E-4</v>
      </c>
      <c r="Y1428" s="25">
        <v>10467</v>
      </c>
      <c r="Z1428" s="27">
        <v>678194</v>
      </c>
      <c r="AA1428" s="28">
        <f t="shared" si="44"/>
        <v>2.7233115468409418E-3</v>
      </c>
      <c r="AC1428" t="str">
        <f t="shared" si="45"/>
        <v>2505030120-51610-VOC</v>
      </c>
      <c r="AD1428" t="str">
        <f>IF(COUNTIF('NP-NRModel-MAR-WILDFIRES Modifi'!V:V, AC1428)=0, "Missing", "")</f>
        <v/>
      </c>
    </row>
    <row r="1429" spans="1:30" hidden="1" x14ac:dyDescent="0.3">
      <c r="A1429" s="24">
        <v>2505030120</v>
      </c>
      <c r="B1429" s="40">
        <v>51683</v>
      </c>
      <c r="C1429" s="25"/>
      <c r="D1429" s="25"/>
      <c r="E1429" s="25"/>
      <c r="F1429" s="25"/>
      <c r="G1429" s="25" t="s">
        <v>12</v>
      </c>
      <c r="H1429" s="25">
        <v>0.217183958333029</v>
      </c>
      <c r="I1429" s="25">
        <v>153</v>
      </c>
      <c r="J1429" s="25">
        <v>1.4195029956407101E-3</v>
      </c>
      <c r="K1429" s="25"/>
      <c r="L1429" s="25"/>
      <c r="M1429" s="25">
        <v>10467</v>
      </c>
      <c r="N1429" s="26">
        <v>3938809</v>
      </c>
      <c r="O1429" s="24">
        <v>2505030120</v>
      </c>
      <c r="P1429" s="25">
        <v>51683</v>
      </c>
      <c r="Q1429" s="25"/>
      <c r="R1429" s="25"/>
      <c r="S1429" s="25"/>
      <c r="T1429" s="25"/>
      <c r="U1429" s="25" t="s">
        <v>12</v>
      </c>
      <c r="V1429" s="25">
        <v>0.52124149999927105</v>
      </c>
      <c r="W1429" s="25">
        <v>365</v>
      </c>
      <c r="X1429" s="25">
        <v>1.4280589041075901E-3</v>
      </c>
      <c r="Y1429" s="25">
        <v>10467</v>
      </c>
      <c r="Z1429" s="27">
        <v>3938809</v>
      </c>
      <c r="AA1429" s="28">
        <f t="shared" si="44"/>
        <v>2.7233115468409466E-3</v>
      </c>
      <c r="AC1429" t="str">
        <f t="shared" si="45"/>
        <v>2505030120-51683-VOC</v>
      </c>
      <c r="AD1429" t="str">
        <f>IF(COUNTIF('NP-NRModel-MAR-WILDFIRES Modifi'!V:V, AC1429)=0, "Missing", "")</f>
        <v/>
      </c>
    </row>
    <row r="1430" spans="1:30" hidden="1" x14ac:dyDescent="0.3">
      <c r="A1430" s="24">
        <v>2505030120</v>
      </c>
      <c r="B1430" s="40">
        <v>51685</v>
      </c>
      <c r="C1430" s="25"/>
      <c r="D1430" s="25"/>
      <c r="E1430" s="25"/>
      <c r="F1430" s="25"/>
      <c r="G1430" s="25" t="s">
        <v>12</v>
      </c>
      <c r="H1430" s="25">
        <v>8.7359166666544405E-2</v>
      </c>
      <c r="I1430" s="25">
        <v>153</v>
      </c>
      <c r="J1430" s="25">
        <v>5.7097494553296998E-4</v>
      </c>
      <c r="K1430" s="25"/>
      <c r="L1430" s="25"/>
      <c r="M1430" s="25">
        <v>10467</v>
      </c>
      <c r="N1430" s="26">
        <v>3191</v>
      </c>
      <c r="O1430" s="24">
        <v>2505030120</v>
      </c>
      <c r="P1430" s="25">
        <v>51685</v>
      </c>
      <c r="Q1430" s="25"/>
      <c r="R1430" s="25"/>
      <c r="S1430" s="25"/>
      <c r="T1430" s="25"/>
      <c r="U1430" s="25" t="s">
        <v>12</v>
      </c>
      <c r="V1430" s="25">
        <v>0.209661999999706</v>
      </c>
      <c r="W1430" s="25">
        <v>365</v>
      </c>
      <c r="X1430" s="25">
        <v>5.7441643835536005E-4</v>
      </c>
      <c r="Y1430" s="25">
        <v>10467</v>
      </c>
      <c r="Z1430" s="27">
        <v>3191</v>
      </c>
      <c r="AA1430" s="28">
        <f t="shared" si="44"/>
        <v>2.7233115468409661E-3</v>
      </c>
      <c r="AC1430" t="str">
        <f t="shared" si="45"/>
        <v>2505030120-51685-VOC</v>
      </c>
      <c r="AD1430" t="str">
        <f>IF(COUNTIF('NP-NRModel-MAR-WILDFIRES Modifi'!V:V, AC1430)=0, "Missing", "")</f>
        <v/>
      </c>
    </row>
    <row r="1431" spans="1:30" hidden="1" x14ac:dyDescent="0.3">
      <c r="A1431" s="24">
        <v>2505040120</v>
      </c>
      <c r="B1431" s="40">
        <v>24031</v>
      </c>
      <c r="C1431" s="25"/>
      <c r="D1431" s="25"/>
      <c r="E1431" s="25"/>
      <c r="F1431" s="25"/>
      <c r="G1431" s="25" t="s">
        <v>12</v>
      </c>
      <c r="H1431" s="25">
        <v>46.715745208267997</v>
      </c>
      <c r="I1431" s="25">
        <v>153</v>
      </c>
      <c r="J1431" s="25">
        <v>0.30533166802789502</v>
      </c>
      <c r="K1431" s="25"/>
      <c r="L1431" s="25"/>
      <c r="M1431" s="25">
        <v>10467</v>
      </c>
      <c r="N1431" s="26">
        <v>1916060</v>
      </c>
      <c r="O1431" s="24">
        <v>2505040120</v>
      </c>
      <c r="P1431" s="25">
        <v>24031</v>
      </c>
      <c r="Q1431" s="25"/>
      <c r="R1431" s="25"/>
      <c r="S1431" s="25"/>
      <c r="T1431" s="25"/>
      <c r="U1431" s="25" t="s">
        <v>12</v>
      </c>
      <c r="V1431" s="25">
        <v>112.117788499843</v>
      </c>
      <c r="W1431" s="25">
        <v>365</v>
      </c>
      <c r="X1431" s="25">
        <v>0.30717202328724103</v>
      </c>
      <c r="Y1431" s="25">
        <v>10467</v>
      </c>
      <c r="Z1431" s="27">
        <v>1916060</v>
      </c>
      <c r="AA1431" s="28">
        <f t="shared" si="44"/>
        <v>2.7233115468409596E-3</v>
      </c>
      <c r="AC1431" t="str">
        <f t="shared" si="45"/>
        <v>2505040120-24031-VOC</v>
      </c>
      <c r="AD1431" t="str">
        <f>IF(COUNTIF('NP-NRModel-MAR-WILDFIRES Modifi'!V:V, AC1431)=0, "Missing", "")</f>
        <v/>
      </c>
    </row>
    <row r="1432" spans="1:30" hidden="1" x14ac:dyDescent="0.3">
      <c r="A1432" s="24">
        <v>2505040120</v>
      </c>
      <c r="B1432" s="40">
        <v>24033</v>
      </c>
      <c r="C1432" s="25"/>
      <c r="D1432" s="25"/>
      <c r="E1432" s="25"/>
      <c r="F1432" s="25"/>
      <c r="G1432" s="25" t="s">
        <v>12</v>
      </c>
      <c r="H1432" s="25">
        <v>45.944009229102299</v>
      </c>
      <c r="I1432" s="25">
        <v>153</v>
      </c>
      <c r="J1432" s="25">
        <v>0.30028764202027602</v>
      </c>
      <c r="K1432" s="25"/>
      <c r="L1432" s="25"/>
      <c r="M1432" s="25">
        <v>10467</v>
      </c>
      <c r="N1432" s="26">
        <v>3795366</v>
      </c>
      <c r="O1432" s="24">
        <v>2505040120</v>
      </c>
      <c r="P1432" s="25">
        <v>24033</v>
      </c>
      <c r="Q1432" s="25"/>
      <c r="R1432" s="25"/>
      <c r="S1432" s="25"/>
      <c r="T1432" s="25"/>
      <c r="U1432" s="25" t="s">
        <v>12</v>
      </c>
      <c r="V1432" s="25">
        <v>110.265622149845</v>
      </c>
      <c r="W1432" s="25">
        <v>365</v>
      </c>
      <c r="X1432" s="25">
        <v>0.30209759493108401</v>
      </c>
      <c r="Y1432" s="25">
        <v>10467</v>
      </c>
      <c r="Z1432" s="27">
        <v>3795366</v>
      </c>
      <c r="AA1432" s="28">
        <f t="shared" si="44"/>
        <v>2.7233115468409674E-3</v>
      </c>
      <c r="AC1432" t="str">
        <f t="shared" si="45"/>
        <v>2505040120-24033-VOC</v>
      </c>
      <c r="AD1432" t="str">
        <f>IF(COUNTIF('NP-NRModel-MAR-WILDFIRES Modifi'!V:V, AC1432)=0, "Missing", "")</f>
        <v/>
      </c>
    </row>
    <row r="1433" spans="1:30" hidden="1" x14ac:dyDescent="0.3">
      <c r="A1433" s="24">
        <v>2505040120</v>
      </c>
      <c r="B1433" s="40">
        <v>51013</v>
      </c>
      <c r="C1433" s="25"/>
      <c r="D1433" s="25"/>
      <c r="E1433" s="25"/>
      <c r="F1433" s="25"/>
      <c r="G1433" s="25" t="s">
        <v>12</v>
      </c>
      <c r="H1433" s="25">
        <v>5.2786122458259301</v>
      </c>
      <c r="I1433" s="25">
        <v>153</v>
      </c>
      <c r="J1433" s="25">
        <v>3.4500733632849202E-2</v>
      </c>
      <c r="K1433" s="25"/>
      <c r="L1433" s="25"/>
      <c r="M1433" s="25">
        <v>10467</v>
      </c>
      <c r="N1433" s="26">
        <v>368316</v>
      </c>
      <c r="O1433" s="24">
        <v>2505040120</v>
      </c>
      <c r="P1433" s="25">
        <v>51013</v>
      </c>
      <c r="Q1433" s="25"/>
      <c r="R1433" s="25"/>
      <c r="S1433" s="25"/>
      <c r="T1433" s="25"/>
      <c r="U1433" s="25" t="s">
        <v>12</v>
      </c>
      <c r="V1433" s="25">
        <v>12.668669389982201</v>
      </c>
      <c r="W1433" s="25">
        <v>365</v>
      </c>
      <c r="X1433" s="25">
        <v>3.4708683260225297E-2</v>
      </c>
      <c r="Y1433" s="25">
        <v>10467</v>
      </c>
      <c r="Z1433" s="27">
        <v>368316</v>
      </c>
      <c r="AA1433" s="28">
        <f t="shared" si="44"/>
        <v>2.7233115468409644E-3</v>
      </c>
      <c r="AC1433" t="str">
        <f t="shared" si="45"/>
        <v>2505040120-51013-VOC</v>
      </c>
      <c r="AD1433" t="str">
        <f>IF(COUNTIF('NP-NRModel-MAR-WILDFIRES Modifi'!V:V, AC1433)=0, "Missing", "")</f>
        <v/>
      </c>
    </row>
    <row r="1434" spans="1:30" hidden="1" x14ac:dyDescent="0.3">
      <c r="A1434" s="24">
        <v>2505040120</v>
      </c>
      <c r="B1434" s="40">
        <v>51059</v>
      </c>
      <c r="C1434" s="25"/>
      <c r="D1434" s="25"/>
      <c r="E1434" s="25"/>
      <c r="F1434" s="25"/>
      <c r="G1434" s="25" t="s">
        <v>12</v>
      </c>
      <c r="H1434" s="25">
        <v>5.2786122458259301</v>
      </c>
      <c r="I1434" s="25">
        <v>153</v>
      </c>
      <c r="J1434" s="25">
        <v>3.4500733632849202E-2</v>
      </c>
      <c r="K1434" s="25"/>
      <c r="L1434" s="25"/>
      <c r="M1434" s="25">
        <v>10467</v>
      </c>
      <c r="N1434" s="26">
        <v>1014160</v>
      </c>
      <c r="O1434" s="24">
        <v>2505040120</v>
      </c>
      <c r="P1434" s="25">
        <v>51059</v>
      </c>
      <c r="Q1434" s="25"/>
      <c r="R1434" s="25"/>
      <c r="S1434" s="25"/>
      <c r="T1434" s="25"/>
      <c r="U1434" s="25" t="s">
        <v>12</v>
      </c>
      <c r="V1434" s="25">
        <v>12.6686693899823</v>
      </c>
      <c r="W1434" s="25">
        <v>365</v>
      </c>
      <c r="X1434" s="25">
        <v>3.4708683260225498E-2</v>
      </c>
      <c r="Y1434" s="25">
        <v>10467</v>
      </c>
      <c r="Z1434" s="27">
        <v>1014160</v>
      </c>
      <c r="AA1434" s="28">
        <f t="shared" si="44"/>
        <v>2.7233115468409427E-3</v>
      </c>
      <c r="AC1434" t="str">
        <f t="shared" si="45"/>
        <v>2505040120-51059-VOC</v>
      </c>
      <c r="AD1434" t="str">
        <f>IF(COUNTIF('NP-NRModel-MAR-WILDFIRES Modifi'!V:V, AC1434)=0, "Missing", "")</f>
        <v/>
      </c>
    </row>
    <row r="1435" spans="1:30" hidden="1" x14ac:dyDescent="0.3">
      <c r="A1435" s="24">
        <v>2505040120</v>
      </c>
      <c r="B1435" s="40">
        <v>51153</v>
      </c>
      <c r="C1435" s="25"/>
      <c r="D1435" s="25"/>
      <c r="E1435" s="25"/>
      <c r="F1435" s="25"/>
      <c r="G1435" s="25" t="s">
        <v>12</v>
      </c>
      <c r="H1435" s="25">
        <v>30.879894827039902</v>
      </c>
      <c r="I1435" s="25">
        <v>153</v>
      </c>
      <c r="J1435" s="25">
        <v>0.201829377954509</v>
      </c>
      <c r="K1435" s="25"/>
      <c r="L1435" s="25"/>
      <c r="M1435" s="25">
        <v>10467</v>
      </c>
      <c r="N1435" s="26">
        <v>2284845</v>
      </c>
      <c r="O1435" s="24">
        <v>2505040120</v>
      </c>
      <c r="P1435" s="25">
        <v>51153</v>
      </c>
      <c r="Q1435" s="25"/>
      <c r="R1435" s="25"/>
      <c r="S1435" s="25"/>
      <c r="T1435" s="25"/>
      <c r="U1435" s="25" t="s">
        <v>12</v>
      </c>
      <c r="V1435" s="25">
        <v>74.111747584896193</v>
      </c>
      <c r="W1435" s="25">
        <v>365</v>
      </c>
      <c r="X1435" s="25">
        <v>0.20304588379423599</v>
      </c>
      <c r="Y1435" s="25">
        <v>10467</v>
      </c>
      <c r="Z1435" s="27">
        <v>2284845</v>
      </c>
      <c r="AA1435" s="28">
        <f t="shared" si="44"/>
        <v>2.7233115468409405E-3</v>
      </c>
      <c r="AC1435" t="str">
        <f t="shared" si="45"/>
        <v>2505040120-51153-VOC</v>
      </c>
      <c r="AD1435" t="str">
        <f>IF(COUNTIF('NP-NRModel-MAR-WILDFIRES Modifi'!V:V, AC1435)=0, "Missing", "")</f>
        <v/>
      </c>
    </row>
    <row r="1436" spans="1:30" hidden="1" x14ac:dyDescent="0.3">
      <c r="A1436" s="24">
        <v>2505040120</v>
      </c>
      <c r="B1436" s="40">
        <v>51600</v>
      </c>
      <c r="C1436" s="25"/>
      <c r="D1436" s="25"/>
      <c r="E1436" s="25"/>
      <c r="F1436" s="25"/>
      <c r="G1436" s="25" t="s">
        <v>12</v>
      </c>
      <c r="H1436" s="25">
        <v>15.0440489937289</v>
      </c>
      <c r="I1436" s="25">
        <v>153</v>
      </c>
      <c r="J1436" s="25">
        <v>9.8327117606071296E-2</v>
      </c>
      <c r="K1436" s="25"/>
      <c r="L1436" s="25"/>
      <c r="M1436" s="25">
        <v>10467</v>
      </c>
      <c r="N1436" s="26">
        <v>458742</v>
      </c>
      <c r="O1436" s="24">
        <v>2505040120</v>
      </c>
      <c r="P1436" s="25">
        <v>51600</v>
      </c>
      <c r="Q1436" s="25"/>
      <c r="R1436" s="25"/>
      <c r="S1436" s="25"/>
      <c r="T1436" s="25"/>
      <c r="U1436" s="25" t="s">
        <v>12</v>
      </c>
      <c r="V1436" s="25">
        <v>36.105717584949403</v>
      </c>
      <c r="W1436" s="25">
        <v>365</v>
      </c>
      <c r="X1436" s="25">
        <v>9.8919774205340996E-2</v>
      </c>
      <c r="Y1436" s="25">
        <v>10467</v>
      </c>
      <c r="Z1436" s="27">
        <v>458742</v>
      </c>
      <c r="AA1436" s="28">
        <f t="shared" si="44"/>
        <v>2.723311546840957E-3</v>
      </c>
      <c r="AC1436" t="str">
        <f t="shared" si="45"/>
        <v>2505040120-51600-VOC</v>
      </c>
      <c r="AD1436" t="str">
        <f>IF(COUNTIF('NP-NRModel-MAR-WILDFIRES Modifi'!V:V, AC1436)=0, "Missing", "")</f>
        <v/>
      </c>
    </row>
    <row r="1437" spans="1:30" hidden="1" x14ac:dyDescent="0.3">
      <c r="A1437" s="24">
        <v>2505040120</v>
      </c>
      <c r="B1437" s="40">
        <v>51610</v>
      </c>
      <c r="C1437" s="25"/>
      <c r="D1437" s="25"/>
      <c r="E1437" s="25"/>
      <c r="F1437" s="25"/>
      <c r="G1437" s="25" t="s">
        <v>12</v>
      </c>
      <c r="H1437" s="25">
        <v>5.2786122458259301</v>
      </c>
      <c r="I1437" s="25">
        <v>153</v>
      </c>
      <c r="J1437" s="25">
        <v>3.4500733632849202E-2</v>
      </c>
      <c r="K1437" s="25"/>
      <c r="L1437" s="25"/>
      <c r="M1437" s="25">
        <v>10467</v>
      </c>
      <c r="N1437" s="26">
        <v>453022</v>
      </c>
      <c r="O1437" s="24">
        <v>2505040120</v>
      </c>
      <c r="P1437" s="25">
        <v>51610</v>
      </c>
      <c r="Q1437" s="25"/>
      <c r="R1437" s="25"/>
      <c r="S1437" s="25"/>
      <c r="T1437" s="25"/>
      <c r="U1437" s="25" t="s">
        <v>12</v>
      </c>
      <c r="V1437" s="25">
        <v>12.6686693899823</v>
      </c>
      <c r="W1437" s="25">
        <v>365</v>
      </c>
      <c r="X1437" s="25">
        <v>3.4708683260225498E-2</v>
      </c>
      <c r="Y1437" s="25">
        <v>10467</v>
      </c>
      <c r="Z1437" s="27">
        <v>453022</v>
      </c>
      <c r="AA1437" s="28">
        <f t="shared" si="44"/>
        <v>2.7233115468409427E-3</v>
      </c>
      <c r="AC1437" t="str">
        <f t="shared" si="45"/>
        <v>2505040120-51610-VOC</v>
      </c>
      <c r="AD1437" t="str">
        <f>IF(COUNTIF('NP-NRModel-MAR-WILDFIRES Modifi'!V:V, AC1437)=0, "Missing", "")</f>
        <v/>
      </c>
    </row>
    <row r="1438" spans="1:30" hidden="1" x14ac:dyDescent="0.3">
      <c r="A1438" s="24">
        <v>2505040120</v>
      </c>
      <c r="B1438" s="40">
        <v>51685</v>
      </c>
      <c r="C1438" s="25"/>
      <c r="D1438" s="25"/>
      <c r="E1438" s="25"/>
      <c r="F1438" s="25"/>
      <c r="G1438" s="25" t="s">
        <v>12</v>
      </c>
      <c r="H1438" s="25">
        <v>31.6716825707888</v>
      </c>
      <c r="I1438" s="25">
        <v>153</v>
      </c>
      <c r="J1438" s="25">
        <v>0.20700446124698599</v>
      </c>
      <c r="K1438" s="25"/>
      <c r="L1438" s="25"/>
      <c r="M1438" s="25">
        <v>10467</v>
      </c>
      <c r="N1438" s="26">
        <v>784728</v>
      </c>
      <c r="O1438" s="24">
        <v>2505040120</v>
      </c>
      <c r="P1438" s="25">
        <v>51685</v>
      </c>
      <c r="Q1438" s="25"/>
      <c r="R1438" s="25"/>
      <c r="S1438" s="25"/>
      <c r="T1438" s="25"/>
      <c r="U1438" s="25" t="s">
        <v>12</v>
      </c>
      <c r="V1438" s="25">
        <v>76.012038169893799</v>
      </c>
      <c r="W1438" s="25">
        <v>365</v>
      </c>
      <c r="X1438" s="25">
        <v>0.208252159369572</v>
      </c>
      <c r="Y1438" s="25">
        <v>10467</v>
      </c>
      <c r="Z1438" s="27">
        <v>784728</v>
      </c>
      <c r="AA1438" s="28">
        <f t="shared" si="44"/>
        <v>2.7233115468409392E-3</v>
      </c>
      <c r="AC1438" t="str">
        <f t="shared" si="45"/>
        <v>2505040120-51685-VOC</v>
      </c>
      <c r="AD1438" t="str">
        <f>IF(COUNTIF('NP-NRModel-MAR-WILDFIRES Modifi'!V:V, AC1438)=0, "Missing", "")</f>
        <v/>
      </c>
    </row>
    <row r="1439" spans="1:30" hidden="1" x14ac:dyDescent="0.3">
      <c r="A1439" s="24">
        <v>2601020000</v>
      </c>
      <c r="B1439" s="40">
        <v>51013</v>
      </c>
      <c r="C1439" s="25"/>
      <c r="D1439" s="25"/>
      <c r="E1439" s="25"/>
      <c r="F1439" s="25"/>
      <c r="G1439" s="25" t="s">
        <v>955</v>
      </c>
      <c r="H1439" s="25">
        <v>7.7588791666558201</v>
      </c>
      <c r="I1439" s="25">
        <v>153</v>
      </c>
      <c r="J1439" s="25">
        <v>5.0711628540234102E-2</v>
      </c>
      <c r="K1439" s="25"/>
      <c r="L1439" s="25"/>
      <c r="M1439" s="25">
        <v>10467</v>
      </c>
      <c r="N1439" s="26">
        <v>3001610</v>
      </c>
      <c r="O1439" s="24">
        <v>2601020000</v>
      </c>
      <c r="P1439" s="25">
        <v>51013</v>
      </c>
      <c r="Q1439" s="25"/>
      <c r="R1439" s="25"/>
      <c r="S1439" s="25"/>
      <c r="T1439" s="25"/>
      <c r="U1439" s="25" t="s">
        <v>955</v>
      </c>
      <c r="V1439" s="25">
        <v>18.621309999973899</v>
      </c>
      <c r="W1439" s="25">
        <v>365</v>
      </c>
      <c r="X1439" s="25">
        <v>5.1017287671161503E-2</v>
      </c>
      <c r="Y1439" s="25">
        <v>10467</v>
      </c>
      <c r="Z1439" s="27">
        <v>3001610</v>
      </c>
      <c r="AA1439" s="28">
        <f t="shared" si="44"/>
        <v>2.7233115468409679E-3</v>
      </c>
      <c r="AC1439" t="str">
        <f t="shared" si="45"/>
        <v>2601020000-51013-NOX</v>
      </c>
      <c r="AD1439" t="str">
        <f>IF(COUNTIF('NP-NRModel-MAR-WILDFIRES Modifi'!V:V, AC1439)=0, "Missing", "")</f>
        <v/>
      </c>
    </row>
    <row r="1440" spans="1:30" hidden="1" x14ac:dyDescent="0.3">
      <c r="A1440" s="24">
        <v>2601020000</v>
      </c>
      <c r="B1440" s="40">
        <v>51013</v>
      </c>
      <c r="C1440" s="25"/>
      <c r="D1440" s="25"/>
      <c r="E1440" s="25"/>
      <c r="F1440" s="25"/>
      <c r="G1440" s="25" t="s">
        <v>12</v>
      </c>
      <c r="H1440" s="25">
        <v>15.947320833311</v>
      </c>
      <c r="I1440" s="25">
        <v>153</v>
      </c>
      <c r="J1440" s="25">
        <v>0.104230855119679</v>
      </c>
      <c r="K1440" s="25"/>
      <c r="L1440" s="25"/>
      <c r="M1440" s="25">
        <v>10467</v>
      </c>
      <c r="N1440" s="26">
        <v>3259499</v>
      </c>
      <c r="O1440" s="24">
        <v>2601020000</v>
      </c>
      <c r="P1440" s="25">
        <v>51013</v>
      </c>
      <c r="Q1440" s="25"/>
      <c r="R1440" s="25"/>
      <c r="S1440" s="25"/>
      <c r="T1440" s="25"/>
      <c r="U1440" s="25" t="s">
        <v>12</v>
      </c>
      <c r="V1440" s="25">
        <v>38.273569999946098</v>
      </c>
      <c r="W1440" s="25">
        <v>365</v>
      </c>
      <c r="X1440" s="25">
        <v>0.104859095890263</v>
      </c>
      <c r="Y1440" s="25">
        <v>10467</v>
      </c>
      <c r="Z1440" s="27">
        <v>3259499</v>
      </c>
      <c r="AA1440" s="28">
        <f t="shared" si="44"/>
        <v>2.7233115468409609E-3</v>
      </c>
      <c r="AC1440" t="str">
        <f t="shared" si="45"/>
        <v>2601020000-51013-VOC</v>
      </c>
      <c r="AD1440" t="str">
        <f>IF(COUNTIF('NP-NRModel-MAR-WILDFIRES Modifi'!V:V, AC1440)=0, "Missing", "")</f>
        <v/>
      </c>
    </row>
    <row r="1441" spans="1:30" hidden="1" x14ac:dyDescent="0.3">
      <c r="A1441" s="24">
        <v>2601020000</v>
      </c>
      <c r="B1441" s="40">
        <v>51059</v>
      </c>
      <c r="C1441" s="25"/>
      <c r="D1441" s="25"/>
      <c r="E1441" s="25"/>
      <c r="F1441" s="25"/>
      <c r="G1441" s="25" t="s">
        <v>955</v>
      </c>
      <c r="H1441" s="25">
        <v>37.399424999947598</v>
      </c>
      <c r="I1441" s="25">
        <v>153</v>
      </c>
      <c r="J1441" s="25">
        <v>0.24444068627416701</v>
      </c>
      <c r="K1441" s="25"/>
      <c r="L1441" s="25"/>
      <c r="M1441" s="25">
        <v>10467</v>
      </c>
      <c r="N1441" s="26">
        <v>1135578</v>
      </c>
      <c r="O1441" s="24">
        <v>2601020000</v>
      </c>
      <c r="P1441" s="25">
        <v>51059</v>
      </c>
      <c r="Q1441" s="25"/>
      <c r="R1441" s="25"/>
      <c r="S1441" s="25"/>
      <c r="T1441" s="25"/>
      <c r="U1441" s="25" t="s">
        <v>955</v>
      </c>
      <c r="V1441" s="25">
        <v>89.7586199998739</v>
      </c>
      <c r="W1441" s="25">
        <v>365</v>
      </c>
      <c r="X1441" s="25">
        <v>0.24591402739691401</v>
      </c>
      <c r="Y1441" s="25">
        <v>10467</v>
      </c>
      <c r="Z1441" s="27">
        <v>1135578</v>
      </c>
      <c r="AA1441" s="28">
        <f t="shared" si="44"/>
        <v>2.7233115468409653E-3</v>
      </c>
      <c r="AC1441" t="str">
        <f t="shared" si="45"/>
        <v>2601020000-51059-NOX</v>
      </c>
      <c r="AD1441" t="str">
        <f>IF(COUNTIF('NP-NRModel-MAR-WILDFIRES Modifi'!V:V, AC1441)=0, "Missing", "")</f>
        <v/>
      </c>
    </row>
    <row r="1442" spans="1:30" hidden="1" x14ac:dyDescent="0.3">
      <c r="A1442" s="24">
        <v>2601020000</v>
      </c>
      <c r="B1442" s="40">
        <v>51059</v>
      </c>
      <c r="C1442" s="25"/>
      <c r="D1442" s="25"/>
      <c r="E1442" s="25"/>
      <c r="F1442" s="25"/>
      <c r="G1442" s="25" t="s">
        <v>12</v>
      </c>
      <c r="H1442" s="25">
        <v>76.869416666558905</v>
      </c>
      <c r="I1442" s="25">
        <v>153</v>
      </c>
      <c r="J1442" s="25">
        <v>0.50241448801672495</v>
      </c>
      <c r="K1442" s="25"/>
      <c r="L1442" s="25"/>
      <c r="M1442" s="25">
        <v>10467</v>
      </c>
      <c r="N1442" s="26">
        <v>106014</v>
      </c>
      <c r="O1442" s="24">
        <v>2601020000</v>
      </c>
      <c r="P1442" s="25">
        <v>51059</v>
      </c>
      <c r="Q1442" s="25"/>
      <c r="R1442" s="25"/>
      <c r="S1442" s="25"/>
      <c r="T1442" s="25"/>
      <c r="U1442" s="25" t="s">
        <v>12</v>
      </c>
      <c r="V1442" s="25">
        <v>184.486599999742</v>
      </c>
      <c r="W1442" s="25">
        <v>365</v>
      </c>
      <c r="X1442" s="25">
        <v>0.50544273972532106</v>
      </c>
      <c r="Y1442" s="25">
        <v>10467</v>
      </c>
      <c r="Z1442" s="27">
        <v>106014</v>
      </c>
      <c r="AA1442" s="28">
        <f t="shared" si="44"/>
        <v>2.7233115468409497E-3</v>
      </c>
      <c r="AC1442" t="str">
        <f t="shared" si="45"/>
        <v>2601020000-51059-VOC</v>
      </c>
      <c r="AD1442" t="str">
        <f>IF(COUNTIF('NP-NRModel-MAR-WILDFIRES Modifi'!V:V, AC1442)=0, "Missing", "")</f>
        <v/>
      </c>
    </row>
    <row r="1443" spans="1:30" hidden="1" x14ac:dyDescent="0.3">
      <c r="A1443" s="24">
        <v>2601020000</v>
      </c>
      <c r="B1443" s="40">
        <v>51107</v>
      </c>
      <c r="C1443" s="25"/>
      <c r="D1443" s="25"/>
      <c r="E1443" s="25"/>
      <c r="F1443" s="25"/>
      <c r="G1443" s="25" t="s">
        <v>955</v>
      </c>
      <c r="H1443" s="25">
        <v>13.6864291666475</v>
      </c>
      <c r="I1443" s="25">
        <v>153</v>
      </c>
      <c r="J1443" s="25">
        <v>8.9453785402924896E-2</v>
      </c>
      <c r="K1443" s="25"/>
      <c r="L1443" s="25"/>
      <c r="M1443" s="25">
        <v>10467</v>
      </c>
      <c r="N1443" s="26">
        <v>2366790</v>
      </c>
      <c r="O1443" s="24">
        <v>2601020000</v>
      </c>
      <c r="P1443" s="25">
        <v>51107</v>
      </c>
      <c r="Q1443" s="25"/>
      <c r="R1443" s="25"/>
      <c r="S1443" s="25"/>
      <c r="T1443" s="25"/>
      <c r="U1443" s="25" t="s">
        <v>955</v>
      </c>
      <c r="V1443" s="25">
        <v>32.847429999953903</v>
      </c>
      <c r="W1443" s="25">
        <v>365</v>
      </c>
      <c r="X1443" s="25">
        <v>8.9992958903983303E-2</v>
      </c>
      <c r="Y1443" s="25">
        <v>10467</v>
      </c>
      <c r="Z1443" s="27">
        <v>2366790</v>
      </c>
      <c r="AA1443" s="28">
        <f t="shared" si="44"/>
        <v>2.7233115468409683E-3</v>
      </c>
      <c r="AC1443" t="str">
        <f t="shared" si="45"/>
        <v>2601020000-51107-NOX</v>
      </c>
      <c r="AD1443" t="str">
        <f>IF(COUNTIF('NP-NRModel-MAR-WILDFIRES Modifi'!V:V, AC1443)=0, "Missing", "")</f>
        <v/>
      </c>
    </row>
    <row r="1444" spans="1:30" hidden="1" x14ac:dyDescent="0.3">
      <c r="A1444" s="24">
        <v>2601020000</v>
      </c>
      <c r="B1444" s="40">
        <v>51107</v>
      </c>
      <c r="C1444" s="25"/>
      <c r="D1444" s="25"/>
      <c r="E1444" s="25"/>
      <c r="F1444" s="25"/>
      <c r="G1444" s="25" t="s">
        <v>12</v>
      </c>
      <c r="H1444" s="25">
        <v>28.130587499960601</v>
      </c>
      <c r="I1444" s="25">
        <v>153</v>
      </c>
      <c r="J1444" s="25">
        <v>0.18386004901934999</v>
      </c>
      <c r="K1444" s="25"/>
      <c r="L1444" s="25"/>
      <c r="M1444" s="25">
        <v>10467</v>
      </c>
      <c r="N1444" s="26">
        <v>3781120</v>
      </c>
      <c r="O1444" s="24">
        <v>2601020000</v>
      </c>
      <c r="P1444" s="25">
        <v>51107</v>
      </c>
      <c r="Q1444" s="25"/>
      <c r="R1444" s="25"/>
      <c r="S1444" s="25"/>
      <c r="T1444" s="25"/>
      <c r="U1444" s="25" t="s">
        <v>12</v>
      </c>
      <c r="V1444" s="25">
        <v>67.513409999905605</v>
      </c>
      <c r="W1444" s="25">
        <v>365</v>
      </c>
      <c r="X1444" s="25">
        <v>0.18496824657508301</v>
      </c>
      <c r="Y1444" s="25">
        <v>10467</v>
      </c>
      <c r="Z1444" s="27">
        <v>3781120</v>
      </c>
      <c r="AA1444" s="28">
        <f t="shared" si="44"/>
        <v>2.7233115468409471E-3</v>
      </c>
      <c r="AC1444" t="str">
        <f t="shared" si="45"/>
        <v>2601020000-51107-VOC</v>
      </c>
      <c r="AD1444" t="str">
        <f>IF(COUNTIF('NP-NRModel-MAR-WILDFIRES Modifi'!V:V, AC1444)=0, "Missing", "")</f>
        <v/>
      </c>
    </row>
    <row r="1445" spans="1:30" hidden="1" x14ac:dyDescent="0.3">
      <c r="A1445" s="24">
        <v>2601020000</v>
      </c>
      <c r="B1445" s="40">
        <v>51153</v>
      </c>
      <c r="C1445" s="25"/>
      <c r="D1445" s="25"/>
      <c r="E1445" s="25"/>
      <c r="F1445" s="25"/>
      <c r="G1445" s="25" t="s">
        <v>955</v>
      </c>
      <c r="H1445" s="25">
        <v>15.6776583333113</v>
      </c>
      <c r="I1445" s="25">
        <v>153</v>
      </c>
      <c r="J1445" s="25">
        <v>0.102468355119681</v>
      </c>
      <c r="K1445" s="25"/>
      <c r="L1445" s="25"/>
      <c r="M1445" s="25">
        <v>10467</v>
      </c>
      <c r="N1445" s="26">
        <v>1956236</v>
      </c>
      <c r="O1445" s="24">
        <v>2601020000</v>
      </c>
      <c r="P1445" s="25">
        <v>51153</v>
      </c>
      <c r="Q1445" s="25"/>
      <c r="R1445" s="25"/>
      <c r="S1445" s="25"/>
      <c r="T1445" s="25"/>
      <c r="U1445" s="25" t="s">
        <v>955</v>
      </c>
      <c r="V1445" s="25">
        <v>37.626379999947297</v>
      </c>
      <c r="W1445" s="25">
        <v>365</v>
      </c>
      <c r="X1445" s="25">
        <v>0.103085972602595</v>
      </c>
      <c r="Y1445" s="25">
        <v>10467</v>
      </c>
      <c r="Z1445" s="27">
        <v>1956236</v>
      </c>
      <c r="AA1445" s="28">
        <f t="shared" si="44"/>
        <v>2.7233115468409271E-3</v>
      </c>
      <c r="AC1445" t="str">
        <f t="shared" si="45"/>
        <v>2601020000-51153-NOX</v>
      </c>
      <c r="AD1445" t="str">
        <f>IF(COUNTIF('NP-NRModel-MAR-WILDFIRES Modifi'!V:V, AC1445)=0, "Missing", "")</f>
        <v/>
      </c>
    </row>
    <row r="1446" spans="1:30" hidden="1" x14ac:dyDescent="0.3">
      <c r="A1446" s="24">
        <v>2601020000</v>
      </c>
      <c r="B1446" s="40">
        <v>51153</v>
      </c>
      <c r="C1446" s="25"/>
      <c r="D1446" s="25"/>
      <c r="E1446" s="25"/>
      <c r="F1446" s="25"/>
      <c r="G1446" s="25" t="s">
        <v>12</v>
      </c>
      <c r="H1446" s="25">
        <v>32.223283333288201</v>
      </c>
      <c r="I1446" s="25">
        <v>153</v>
      </c>
      <c r="J1446" s="25">
        <v>0.21060969498881199</v>
      </c>
      <c r="K1446" s="25"/>
      <c r="L1446" s="25"/>
      <c r="M1446" s="25">
        <v>10467</v>
      </c>
      <c r="N1446" s="26">
        <v>283651</v>
      </c>
      <c r="O1446" s="24">
        <v>2601020000</v>
      </c>
      <c r="P1446" s="25">
        <v>51153</v>
      </c>
      <c r="Q1446" s="25"/>
      <c r="R1446" s="25"/>
      <c r="S1446" s="25"/>
      <c r="T1446" s="25"/>
      <c r="U1446" s="25" t="s">
        <v>12</v>
      </c>
      <c r="V1446" s="25">
        <v>77.335879999891702</v>
      </c>
      <c r="W1446" s="25">
        <v>365</v>
      </c>
      <c r="X1446" s="25">
        <v>0.21187912328737399</v>
      </c>
      <c r="Y1446" s="25">
        <v>10467</v>
      </c>
      <c r="Z1446" s="27">
        <v>283651</v>
      </c>
      <c r="AA1446" s="28">
        <f t="shared" si="44"/>
        <v>2.7233115468409609E-3</v>
      </c>
      <c r="AC1446" t="str">
        <f t="shared" si="45"/>
        <v>2601020000-51153-VOC</v>
      </c>
      <c r="AD1446" t="str">
        <f>IF(COUNTIF('NP-NRModel-MAR-WILDFIRES Modifi'!V:V, AC1446)=0, "Missing", "")</f>
        <v/>
      </c>
    </row>
    <row r="1447" spans="1:30" hidden="1" x14ac:dyDescent="0.3">
      <c r="A1447" s="24">
        <v>2601020000</v>
      </c>
      <c r="B1447" s="40">
        <v>51510</v>
      </c>
      <c r="C1447" s="25"/>
      <c r="D1447" s="25"/>
      <c r="E1447" s="25"/>
      <c r="F1447" s="25"/>
      <c r="G1447" s="25" t="s">
        <v>955</v>
      </c>
      <c r="H1447" s="25">
        <v>5.18467083332607</v>
      </c>
      <c r="I1447" s="25">
        <v>153</v>
      </c>
      <c r="J1447" s="25">
        <v>3.3886737472719398E-2</v>
      </c>
      <c r="K1447" s="25"/>
      <c r="L1447" s="25"/>
      <c r="M1447" s="25">
        <v>10467</v>
      </c>
      <c r="N1447" s="26">
        <v>3336669</v>
      </c>
      <c r="O1447" s="24">
        <v>2601020000</v>
      </c>
      <c r="P1447" s="25">
        <v>51510</v>
      </c>
      <c r="Q1447" s="25"/>
      <c r="R1447" s="25"/>
      <c r="S1447" s="25"/>
      <c r="T1447" s="25"/>
      <c r="U1447" s="25" t="s">
        <v>955</v>
      </c>
      <c r="V1447" s="25">
        <v>12.443209999982599</v>
      </c>
      <c r="W1447" s="25">
        <v>365</v>
      </c>
      <c r="X1447" s="25">
        <v>3.4090986301322297E-2</v>
      </c>
      <c r="Y1447" s="25">
        <v>10467</v>
      </c>
      <c r="Z1447" s="27">
        <v>3336669</v>
      </c>
      <c r="AA1447" s="28">
        <f t="shared" si="44"/>
        <v>2.7233115468409505E-3</v>
      </c>
      <c r="AC1447" t="str">
        <f t="shared" si="45"/>
        <v>2601020000-51510-NOX</v>
      </c>
      <c r="AD1447" t="str">
        <f>IF(COUNTIF('NP-NRModel-MAR-WILDFIRES Modifi'!V:V, AC1447)=0, "Missing", "")</f>
        <v/>
      </c>
    </row>
    <row r="1448" spans="1:30" hidden="1" x14ac:dyDescent="0.3">
      <c r="A1448" s="24">
        <v>2601020000</v>
      </c>
      <c r="B1448" s="40">
        <v>51510</v>
      </c>
      <c r="C1448" s="25"/>
      <c r="D1448" s="25"/>
      <c r="E1448" s="25"/>
      <c r="F1448" s="25"/>
      <c r="G1448" s="25" t="s">
        <v>12</v>
      </c>
      <c r="H1448" s="25">
        <v>10.6563833333184</v>
      </c>
      <c r="I1448" s="25">
        <v>153</v>
      </c>
      <c r="J1448" s="25">
        <v>6.9649564270055003E-2</v>
      </c>
      <c r="K1448" s="25"/>
      <c r="L1448" s="25"/>
      <c r="M1448" s="25">
        <v>10467</v>
      </c>
      <c r="N1448" s="26">
        <v>891903</v>
      </c>
      <c r="O1448" s="24">
        <v>2601020000</v>
      </c>
      <c r="P1448" s="25">
        <v>51510</v>
      </c>
      <c r="Q1448" s="25"/>
      <c r="R1448" s="25"/>
      <c r="S1448" s="25"/>
      <c r="T1448" s="25"/>
      <c r="U1448" s="25" t="s">
        <v>12</v>
      </c>
      <c r="V1448" s="25">
        <v>25.575319999964101</v>
      </c>
      <c r="W1448" s="25">
        <v>365</v>
      </c>
      <c r="X1448" s="25">
        <v>7.0069369862915606E-2</v>
      </c>
      <c r="Y1448" s="25">
        <v>10467</v>
      </c>
      <c r="Z1448" s="27">
        <v>891903</v>
      </c>
      <c r="AA1448" s="28">
        <f t="shared" si="44"/>
        <v>2.7233115468409687E-3</v>
      </c>
      <c r="AC1448" t="str">
        <f t="shared" si="45"/>
        <v>2601020000-51510-VOC</v>
      </c>
      <c r="AD1448" t="str">
        <f>IF(COUNTIF('NP-NRModel-MAR-WILDFIRES Modifi'!V:V, AC1448)=0, "Missing", "")</f>
        <v/>
      </c>
    </row>
    <row r="1449" spans="1:30" hidden="1" x14ac:dyDescent="0.3">
      <c r="A1449" s="24">
        <v>2601020000</v>
      </c>
      <c r="B1449" s="40">
        <v>51600</v>
      </c>
      <c r="C1449" s="25"/>
      <c r="D1449" s="25"/>
      <c r="E1449" s="25"/>
      <c r="F1449" s="25"/>
      <c r="G1449" s="25" t="s">
        <v>955</v>
      </c>
      <c r="H1449" s="25">
        <v>0.785046666665564</v>
      </c>
      <c r="I1449" s="25">
        <v>153</v>
      </c>
      <c r="J1449" s="25">
        <v>5.1310239651343997E-3</v>
      </c>
      <c r="K1449" s="25"/>
      <c r="L1449" s="25"/>
      <c r="M1449" s="25">
        <v>10467</v>
      </c>
      <c r="N1449" s="26">
        <v>3816170</v>
      </c>
      <c r="O1449" s="24">
        <v>2601020000</v>
      </c>
      <c r="P1449" s="25">
        <v>51600</v>
      </c>
      <c r="Q1449" s="25"/>
      <c r="R1449" s="25"/>
      <c r="S1449" s="25"/>
      <c r="T1449" s="25"/>
      <c r="U1449" s="25" t="s">
        <v>955</v>
      </c>
      <c r="V1449" s="25">
        <v>1.8841119999973599</v>
      </c>
      <c r="W1449" s="25">
        <v>365</v>
      </c>
      <c r="X1449" s="25">
        <v>5.1619506849242798E-3</v>
      </c>
      <c r="Y1449" s="25">
        <v>10467</v>
      </c>
      <c r="Z1449" s="27">
        <v>3816170</v>
      </c>
      <c r="AA1449" s="28">
        <f t="shared" si="44"/>
        <v>2.7233115468409466E-3</v>
      </c>
      <c r="AC1449" t="str">
        <f t="shared" si="45"/>
        <v>2601020000-51600-NOX</v>
      </c>
      <c r="AD1449" t="str">
        <f>IF(COUNTIF('NP-NRModel-MAR-WILDFIRES Modifi'!V:V, AC1449)=0, "Missing", "")</f>
        <v/>
      </c>
    </row>
    <row r="1450" spans="1:30" hidden="1" x14ac:dyDescent="0.3">
      <c r="A1450" s="24">
        <v>2601020000</v>
      </c>
      <c r="B1450" s="40">
        <v>51600</v>
      </c>
      <c r="C1450" s="25"/>
      <c r="D1450" s="25"/>
      <c r="E1450" s="25"/>
      <c r="F1450" s="25"/>
      <c r="G1450" s="25" t="s">
        <v>12</v>
      </c>
      <c r="H1450" s="25">
        <v>1.6135566666643999</v>
      </c>
      <c r="I1450" s="25">
        <v>153</v>
      </c>
      <c r="J1450" s="25">
        <v>1.05461220043425E-2</v>
      </c>
      <c r="K1450" s="25"/>
      <c r="L1450" s="25"/>
      <c r="M1450" s="25">
        <v>10467</v>
      </c>
      <c r="N1450" s="26">
        <v>1371326</v>
      </c>
      <c r="O1450" s="24">
        <v>2601020000</v>
      </c>
      <c r="P1450" s="25">
        <v>51600</v>
      </c>
      <c r="Q1450" s="25"/>
      <c r="R1450" s="25"/>
      <c r="S1450" s="25"/>
      <c r="T1450" s="25"/>
      <c r="U1450" s="25" t="s">
        <v>12</v>
      </c>
      <c r="V1450" s="25">
        <v>3.8725359999945899</v>
      </c>
      <c r="W1450" s="25">
        <v>365</v>
      </c>
      <c r="X1450" s="25">
        <v>1.0609687671217999E-2</v>
      </c>
      <c r="Y1450" s="25">
        <v>10467</v>
      </c>
      <c r="Z1450" s="27">
        <v>1371326</v>
      </c>
      <c r="AA1450" s="28">
        <f t="shared" si="44"/>
        <v>2.7233115468409418E-3</v>
      </c>
      <c r="AC1450" t="str">
        <f t="shared" si="45"/>
        <v>2601020000-51600-VOC</v>
      </c>
      <c r="AD1450" t="str">
        <f>IF(COUNTIF('NP-NRModel-MAR-WILDFIRES Modifi'!V:V, AC1450)=0, "Missing", "")</f>
        <v/>
      </c>
    </row>
    <row r="1451" spans="1:30" hidden="1" x14ac:dyDescent="0.3">
      <c r="A1451" s="24">
        <v>2601020000</v>
      </c>
      <c r="B1451" s="40">
        <v>51610</v>
      </c>
      <c r="C1451" s="25"/>
      <c r="D1451" s="25"/>
      <c r="E1451" s="25"/>
      <c r="F1451" s="25"/>
      <c r="G1451" s="25" t="s">
        <v>955</v>
      </c>
      <c r="H1451" s="25">
        <v>0.47656833333266502</v>
      </c>
      <c r="I1451" s="25">
        <v>153</v>
      </c>
      <c r="J1451" s="25">
        <v>3.1148257080566401E-3</v>
      </c>
      <c r="K1451" s="25"/>
      <c r="L1451" s="25"/>
      <c r="M1451" s="25">
        <v>10467</v>
      </c>
      <c r="N1451" s="26">
        <v>596152</v>
      </c>
      <c r="O1451" s="24">
        <v>2601020000</v>
      </c>
      <c r="P1451" s="25">
        <v>51610</v>
      </c>
      <c r="Q1451" s="25"/>
      <c r="R1451" s="25"/>
      <c r="S1451" s="25"/>
      <c r="T1451" s="25"/>
      <c r="U1451" s="25" t="s">
        <v>955</v>
      </c>
      <c r="V1451" s="25">
        <v>1.1437639999983999</v>
      </c>
      <c r="W1451" s="25">
        <v>365</v>
      </c>
      <c r="X1451" s="25">
        <v>3.1335999999956101E-3</v>
      </c>
      <c r="Y1451" s="25">
        <v>10467</v>
      </c>
      <c r="Z1451" s="27">
        <v>596152</v>
      </c>
      <c r="AA1451" s="28">
        <f t="shared" si="44"/>
        <v>2.7233115468409544E-3</v>
      </c>
      <c r="AC1451" t="str">
        <f t="shared" si="45"/>
        <v>2601020000-51610-NOX</v>
      </c>
      <c r="AD1451" t="str">
        <f>IF(COUNTIF('NP-NRModel-MAR-WILDFIRES Modifi'!V:V, AC1451)=0, "Missing", "")</f>
        <v/>
      </c>
    </row>
    <row r="1452" spans="1:30" hidden="1" x14ac:dyDescent="0.3">
      <c r="A1452" s="24">
        <v>2601020000</v>
      </c>
      <c r="B1452" s="40">
        <v>51610</v>
      </c>
      <c r="C1452" s="25"/>
      <c r="D1452" s="25"/>
      <c r="E1452" s="25"/>
      <c r="F1452" s="25"/>
      <c r="G1452" s="25" t="s">
        <v>12</v>
      </c>
      <c r="H1452" s="25">
        <v>0.97952083333196105</v>
      </c>
      <c r="I1452" s="25">
        <v>153</v>
      </c>
      <c r="J1452" s="25">
        <v>6.4020969498821004E-3</v>
      </c>
      <c r="K1452" s="25"/>
      <c r="L1452" s="25"/>
      <c r="M1452" s="25">
        <v>10467</v>
      </c>
      <c r="N1452" s="26">
        <v>80637</v>
      </c>
      <c r="O1452" s="24">
        <v>2601020000</v>
      </c>
      <c r="P1452" s="25">
        <v>51610</v>
      </c>
      <c r="Q1452" s="25"/>
      <c r="R1452" s="25"/>
      <c r="S1452" s="25"/>
      <c r="T1452" s="25"/>
      <c r="U1452" s="25" t="s">
        <v>12</v>
      </c>
      <c r="V1452" s="25">
        <v>2.3508499999967101</v>
      </c>
      <c r="W1452" s="25">
        <v>365</v>
      </c>
      <c r="X1452" s="25">
        <v>6.4406849314978497E-3</v>
      </c>
      <c r="Y1452" s="25">
        <v>10467</v>
      </c>
      <c r="Z1452" s="27">
        <v>80637</v>
      </c>
      <c r="AA1452" s="28">
        <f t="shared" si="44"/>
        <v>2.7233115468409553E-3</v>
      </c>
      <c r="AC1452" t="str">
        <f t="shared" si="45"/>
        <v>2601020000-51610-VOC</v>
      </c>
      <c r="AD1452" t="str">
        <f>IF(COUNTIF('NP-NRModel-MAR-WILDFIRES Modifi'!V:V, AC1452)=0, "Missing", "")</f>
        <v/>
      </c>
    </row>
    <row r="1453" spans="1:30" hidden="1" x14ac:dyDescent="0.3">
      <c r="A1453" s="24">
        <v>2601020000</v>
      </c>
      <c r="B1453" s="40">
        <v>51683</v>
      </c>
      <c r="C1453" s="25"/>
      <c r="D1453" s="25"/>
      <c r="E1453" s="25"/>
      <c r="F1453" s="25"/>
      <c r="G1453" s="25" t="s">
        <v>955</v>
      </c>
      <c r="H1453" s="25">
        <v>1.3906245833313799</v>
      </c>
      <c r="I1453" s="25">
        <v>153</v>
      </c>
      <c r="J1453" s="25">
        <v>9.0890495642574395E-3</v>
      </c>
      <c r="K1453" s="25"/>
      <c r="L1453" s="25"/>
      <c r="M1453" s="25">
        <v>10467</v>
      </c>
      <c r="N1453" s="26">
        <v>2481488</v>
      </c>
      <c r="O1453" s="24">
        <v>2601020000</v>
      </c>
      <c r="P1453" s="25">
        <v>51683</v>
      </c>
      <c r="Q1453" s="25"/>
      <c r="R1453" s="25"/>
      <c r="S1453" s="25"/>
      <c r="T1453" s="25"/>
      <c r="U1453" s="25" t="s">
        <v>955</v>
      </c>
      <c r="V1453" s="25">
        <v>3.3374989999953302</v>
      </c>
      <c r="W1453" s="25">
        <v>365</v>
      </c>
      <c r="X1453" s="25">
        <v>9.1438328766995508E-3</v>
      </c>
      <c r="Y1453" s="25">
        <v>10467</v>
      </c>
      <c r="Z1453" s="27">
        <v>2481488</v>
      </c>
      <c r="AA1453" s="28">
        <f t="shared" si="44"/>
        <v>2.7233115468409601E-3</v>
      </c>
      <c r="AC1453" t="str">
        <f t="shared" si="45"/>
        <v>2601020000-51683-NOX</v>
      </c>
      <c r="AD1453" t="str">
        <f>IF(COUNTIF('NP-NRModel-MAR-WILDFIRES Modifi'!V:V, AC1453)=0, "Missing", "")</f>
        <v/>
      </c>
    </row>
    <row r="1454" spans="1:30" hidden="1" x14ac:dyDescent="0.3">
      <c r="A1454" s="24">
        <v>2601020000</v>
      </c>
      <c r="B1454" s="40">
        <v>51683</v>
      </c>
      <c r="C1454" s="25"/>
      <c r="D1454" s="25"/>
      <c r="E1454" s="25"/>
      <c r="F1454" s="25"/>
      <c r="G1454" s="25" t="s">
        <v>12</v>
      </c>
      <c r="H1454" s="25">
        <v>2.8582391666626599</v>
      </c>
      <c r="I1454" s="25">
        <v>153</v>
      </c>
      <c r="J1454" s="25">
        <v>1.8681301742893199E-2</v>
      </c>
      <c r="K1454" s="25"/>
      <c r="L1454" s="25"/>
      <c r="M1454" s="25">
        <v>10467</v>
      </c>
      <c r="N1454" s="26">
        <v>3123856</v>
      </c>
      <c r="O1454" s="24">
        <v>2601020000</v>
      </c>
      <c r="P1454" s="25">
        <v>51683</v>
      </c>
      <c r="Q1454" s="25"/>
      <c r="R1454" s="25"/>
      <c r="S1454" s="25"/>
      <c r="T1454" s="25"/>
      <c r="U1454" s="25" t="s">
        <v>12</v>
      </c>
      <c r="V1454" s="25">
        <v>6.8597739999904004</v>
      </c>
      <c r="W1454" s="25">
        <v>365</v>
      </c>
      <c r="X1454" s="25">
        <v>1.8793901369836701E-2</v>
      </c>
      <c r="Y1454" s="25">
        <v>10467</v>
      </c>
      <c r="Z1454" s="27">
        <v>3123856</v>
      </c>
      <c r="AA1454" s="28">
        <f t="shared" si="44"/>
        <v>2.7233115468409514E-3</v>
      </c>
      <c r="AC1454" t="str">
        <f t="shared" si="45"/>
        <v>2601020000-51683-VOC</v>
      </c>
      <c r="AD1454" t="str">
        <f>IF(COUNTIF('NP-NRModel-MAR-WILDFIRES Modifi'!V:V, AC1454)=0, "Missing", "")</f>
        <v/>
      </c>
    </row>
    <row r="1455" spans="1:30" hidden="1" x14ac:dyDescent="0.3">
      <c r="A1455" s="24">
        <v>2601020000</v>
      </c>
      <c r="B1455" s="40">
        <v>51685</v>
      </c>
      <c r="C1455" s="25"/>
      <c r="D1455" s="25"/>
      <c r="E1455" s="25"/>
      <c r="F1455" s="25"/>
      <c r="G1455" s="25" t="s">
        <v>955</v>
      </c>
      <c r="H1455" s="25">
        <v>0.55983291666588397</v>
      </c>
      <c r="I1455" s="25">
        <v>153</v>
      </c>
      <c r="J1455" s="25">
        <v>3.6590386710188402E-3</v>
      </c>
      <c r="K1455" s="25"/>
      <c r="L1455" s="25"/>
      <c r="M1455" s="25">
        <v>10467</v>
      </c>
      <c r="N1455" s="26">
        <v>525720</v>
      </c>
      <c r="O1455" s="24">
        <v>2601020000</v>
      </c>
      <c r="P1455" s="25">
        <v>51685</v>
      </c>
      <c r="Q1455" s="25"/>
      <c r="R1455" s="25"/>
      <c r="S1455" s="25"/>
      <c r="T1455" s="25"/>
      <c r="U1455" s="25" t="s">
        <v>955</v>
      </c>
      <c r="V1455" s="25">
        <v>1.3435989999981099</v>
      </c>
      <c r="W1455" s="25">
        <v>365</v>
      </c>
      <c r="X1455" s="25">
        <v>3.6810931506797702E-3</v>
      </c>
      <c r="Y1455" s="25">
        <v>10467</v>
      </c>
      <c r="Z1455" s="27">
        <v>525720</v>
      </c>
      <c r="AA1455" s="28">
        <f t="shared" si="44"/>
        <v>2.7233115468409752E-3</v>
      </c>
      <c r="AC1455" t="str">
        <f t="shared" si="45"/>
        <v>2601020000-51685-NOX</v>
      </c>
      <c r="AD1455" t="str">
        <f>IF(COUNTIF('NP-NRModel-MAR-WILDFIRES Modifi'!V:V, AC1455)=0, "Missing", "")</f>
        <v/>
      </c>
    </row>
    <row r="1456" spans="1:30" hidden="1" x14ac:dyDescent="0.3">
      <c r="A1456" s="24">
        <v>2601020000</v>
      </c>
      <c r="B1456" s="40">
        <v>51685</v>
      </c>
      <c r="C1456" s="25"/>
      <c r="D1456" s="25"/>
      <c r="E1456" s="25"/>
      <c r="F1456" s="25"/>
      <c r="G1456" s="25" t="s">
        <v>12</v>
      </c>
      <c r="H1456" s="25">
        <v>1.1506595833317199</v>
      </c>
      <c r="I1456" s="25">
        <v>153</v>
      </c>
      <c r="J1456" s="25">
        <v>7.5206508714491596E-3</v>
      </c>
      <c r="K1456" s="25"/>
      <c r="L1456" s="25"/>
      <c r="M1456" s="25">
        <v>10467</v>
      </c>
      <c r="N1456" s="26">
        <v>2198279</v>
      </c>
      <c r="O1456" s="24">
        <v>2601020000</v>
      </c>
      <c r="P1456" s="25">
        <v>51685</v>
      </c>
      <c r="Q1456" s="25"/>
      <c r="R1456" s="25"/>
      <c r="S1456" s="25"/>
      <c r="T1456" s="25"/>
      <c r="U1456" s="25" t="s">
        <v>12</v>
      </c>
      <c r="V1456" s="25">
        <v>2.7615829999961399</v>
      </c>
      <c r="W1456" s="25">
        <v>365</v>
      </c>
      <c r="X1456" s="25">
        <v>7.5659808219072497E-3</v>
      </c>
      <c r="Y1456" s="25">
        <v>10467</v>
      </c>
      <c r="Z1456" s="27">
        <v>2198279</v>
      </c>
      <c r="AA1456" s="28">
        <f t="shared" si="44"/>
        <v>2.7233115468409501E-3</v>
      </c>
      <c r="AC1456" t="str">
        <f t="shared" si="45"/>
        <v>2601020000-51685-VOC</v>
      </c>
      <c r="AD1456" t="str">
        <f>IF(COUNTIF('NP-NRModel-MAR-WILDFIRES Modifi'!V:V, AC1456)=0, "Missing", "")</f>
        <v/>
      </c>
    </row>
    <row r="1457" spans="1:30" hidden="1" x14ac:dyDescent="0.3">
      <c r="A1457" s="24">
        <v>2610000100</v>
      </c>
      <c r="B1457" s="40">
        <v>24009</v>
      </c>
      <c r="C1457" s="25"/>
      <c r="D1457" s="25"/>
      <c r="E1457" s="25"/>
      <c r="F1457" s="25"/>
      <c r="G1457" s="25" t="s">
        <v>955</v>
      </c>
      <c r="H1457" s="25">
        <v>8.4121416666548599E-2</v>
      </c>
      <c r="I1457" s="25">
        <v>153</v>
      </c>
      <c r="J1457" s="25">
        <v>5.4981318082711502E-4</v>
      </c>
      <c r="K1457" s="25"/>
      <c r="L1457" s="25"/>
      <c r="M1457" s="25">
        <v>10474</v>
      </c>
      <c r="N1457" s="26">
        <v>183682</v>
      </c>
      <c r="O1457" s="24">
        <v>2610000100</v>
      </c>
      <c r="P1457" s="25">
        <v>24009</v>
      </c>
      <c r="Q1457" s="25"/>
      <c r="R1457" s="25"/>
      <c r="S1457" s="25"/>
      <c r="T1457" s="25"/>
      <c r="U1457" s="25" t="s">
        <v>955</v>
      </c>
      <c r="V1457" s="25">
        <v>0.201891399999718</v>
      </c>
      <c r="W1457" s="25">
        <v>365</v>
      </c>
      <c r="X1457" s="25">
        <v>5.5312712328690005E-4</v>
      </c>
      <c r="Y1457" s="25">
        <v>10474</v>
      </c>
      <c r="Z1457" s="27">
        <v>183682</v>
      </c>
      <c r="AA1457" s="28">
        <f t="shared" si="44"/>
        <v>2.7233115468409401E-3</v>
      </c>
      <c r="AC1457" t="str">
        <f t="shared" si="45"/>
        <v>2610000100-24009-NOX</v>
      </c>
      <c r="AD1457" t="str">
        <f>IF(COUNTIF('NP-NRModel-MAR-WILDFIRES Modifi'!V:V, AC1457)=0, "Missing", "")</f>
        <v/>
      </c>
    </row>
    <row r="1458" spans="1:30" hidden="1" x14ac:dyDescent="0.3">
      <c r="A1458" s="24">
        <v>2610000100</v>
      </c>
      <c r="B1458" s="40">
        <v>24009</v>
      </c>
      <c r="C1458" s="25"/>
      <c r="D1458" s="25"/>
      <c r="E1458" s="25"/>
      <c r="F1458" s="25"/>
      <c r="G1458" s="25" t="s">
        <v>12</v>
      </c>
      <c r="H1458" s="25">
        <v>0.379903208332801</v>
      </c>
      <c r="I1458" s="25">
        <v>153</v>
      </c>
      <c r="J1458" s="25">
        <v>2.4830275054431401E-3</v>
      </c>
      <c r="K1458" s="25"/>
      <c r="L1458" s="25"/>
      <c r="M1458" s="25">
        <v>10474</v>
      </c>
      <c r="N1458" s="26">
        <v>183681</v>
      </c>
      <c r="O1458" s="24">
        <v>2610000100</v>
      </c>
      <c r="P1458" s="25">
        <v>24009</v>
      </c>
      <c r="Q1458" s="25"/>
      <c r="R1458" s="25"/>
      <c r="S1458" s="25"/>
      <c r="T1458" s="25"/>
      <c r="U1458" s="25" t="s">
        <v>12</v>
      </c>
      <c r="V1458" s="25">
        <v>0.91176769999871798</v>
      </c>
      <c r="W1458" s="25">
        <v>365</v>
      </c>
      <c r="X1458" s="25">
        <v>2.4979936986266201E-3</v>
      </c>
      <c r="Y1458" s="25">
        <v>10474</v>
      </c>
      <c r="Z1458" s="27">
        <v>183681</v>
      </c>
      <c r="AA1458" s="28">
        <f t="shared" si="44"/>
        <v>2.7233115468409679E-3</v>
      </c>
      <c r="AC1458" t="str">
        <f t="shared" si="45"/>
        <v>2610000100-24009-VOC</v>
      </c>
      <c r="AD1458" t="str">
        <f>IF(COUNTIF('NP-NRModel-MAR-WILDFIRES Modifi'!V:V, AC1458)=0, "Missing", "")</f>
        <v/>
      </c>
    </row>
    <row r="1459" spans="1:30" hidden="1" x14ac:dyDescent="0.3">
      <c r="A1459" s="24">
        <v>2610000100</v>
      </c>
      <c r="B1459" s="40">
        <v>24017</v>
      </c>
      <c r="C1459" s="25"/>
      <c r="D1459" s="25"/>
      <c r="E1459" s="25"/>
      <c r="F1459" s="25"/>
      <c r="G1459" s="25" t="s">
        <v>955</v>
      </c>
      <c r="H1459" s="25">
        <v>0.105887708333185</v>
      </c>
      <c r="I1459" s="25">
        <v>153</v>
      </c>
      <c r="J1459" s="25">
        <v>6.9207652505349701E-4</v>
      </c>
      <c r="K1459" s="25"/>
      <c r="L1459" s="25"/>
      <c r="M1459" s="25">
        <v>10474</v>
      </c>
      <c r="N1459" s="26">
        <v>278623</v>
      </c>
      <c r="O1459" s="24">
        <v>2610000100</v>
      </c>
      <c r="P1459" s="25">
        <v>24017</v>
      </c>
      <c r="Q1459" s="25"/>
      <c r="R1459" s="25"/>
      <c r="S1459" s="25"/>
      <c r="T1459" s="25"/>
      <c r="U1459" s="25" t="s">
        <v>955</v>
      </c>
      <c r="V1459" s="25">
        <v>0.25413049999964199</v>
      </c>
      <c r="W1459" s="25">
        <v>365</v>
      </c>
      <c r="X1459" s="25">
        <v>6.9624794520449897E-4</v>
      </c>
      <c r="Y1459" s="25">
        <v>10474</v>
      </c>
      <c r="Z1459" s="27">
        <v>278623</v>
      </c>
      <c r="AA1459" s="28">
        <f t="shared" si="44"/>
        <v>2.7233115468409813E-3</v>
      </c>
      <c r="AC1459" t="str">
        <f t="shared" si="45"/>
        <v>2610000100-24017-NOX</v>
      </c>
      <c r="AD1459" t="str">
        <f>IF(COUNTIF('NP-NRModel-MAR-WILDFIRES Modifi'!V:V, AC1459)=0, "Missing", "")</f>
        <v/>
      </c>
    </row>
    <row r="1460" spans="1:30" hidden="1" x14ac:dyDescent="0.3">
      <c r="A1460" s="24">
        <v>2610000100</v>
      </c>
      <c r="B1460" s="40">
        <v>24017</v>
      </c>
      <c r="C1460" s="25"/>
      <c r="D1460" s="25"/>
      <c r="E1460" s="25"/>
      <c r="F1460" s="25"/>
      <c r="G1460" s="25" t="s">
        <v>12</v>
      </c>
      <c r="H1460" s="25">
        <v>0.47820249999932901</v>
      </c>
      <c r="I1460" s="25">
        <v>153</v>
      </c>
      <c r="J1460" s="25">
        <v>3.1255065359433198E-3</v>
      </c>
      <c r="K1460" s="25"/>
      <c r="L1460" s="25"/>
      <c r="M1460" s="25">
        <v>10474</v>
      </c>
      <c r="N1460" s="26">
        <v>278622</v>
      </c>
      <c r="O1460" s="24">
        <v>2610000100</v>
      </c>
      <c r="P1460" s="25">
        <v>24017</v>
      </c>
      <c r="Q1460" s="25"/>
      <c r="R1460" s="25"/>
      <c r="S1460" s="25"/>
      <c r="T1460" s="25"/>
      <c r="U1460" s="25" t="s">
        <v>12</v>
      </c>
      <c r="V1460" s="25">
        <v>1.1476859999983899</v>
      </c>
      <c r="W1460" s="25">
        <v>365</v>
      </c>
      <c r="X1460" s="25">
        <v>3.1443452054750599E-3</v>
      </c>
      <c r="Y1460" s="25">
        <v>10474</v>
      </c>
      <c r="Z1460" s="27">
        <v>278622</v>
      </c>
      <c r="AA1460" s="28">
        <f t="shared" si="44"/>
        <v>2.7233115468409518E-3</v>
      </c>
      <c r="AC1460" t="str">
        <f t="shared" si="45"/>
        <v>2610000100-24017-VOC</v>
      </c>
      <c r="AD1460" t="str">
        <f>IF(COUNTIF('NP-NRModel-MAR-WILDFIRES Modifi'!V:V, AC1460)=0, "Missing", "")</f>
        <v/>
      </c>
    </row>
    <row r="1461" spans="1:30" hidden="1" x14ac:dyDescent="0.3">
      <c r="A1461" s="24">
        <v>2610000100</v>
      </c>
      <c r="B1461" s="40">
        <v>24021</v>
      </c>
      <c r="C1461" s="25"/>
      <c r="D1461" s="25"/>
      <c r="E1461" s="25"/>
      <c r="F1461" s="25"/>
      <c r="G1461" s="25" t="s">
        <v>955</v>
      </c>
      <c r="H1461" s="25">
        <v>0.288148333332929</v>
      </c>
      <c r="I1461" s="25">
        <v>153</v>
      </c>
      <c r="J1461" s="25">
        <v>1.8833224400845001E-3</v>
      </c>
      <c r="K1461" s="25"/>
      <c r="L1461" s="25"/>
      <c r="M1461" s="25">
        <v>10474</v>
      </c>
      <c r="N1461" s="26">
        <v>59064</v>
      </c>
      <c r="O1461" s="24">
        <v>2610000100</v>
      </c>
      <c r="P1461" s="25">
        <v>24021</v>
      </c>
      <c r="Q1461" s="25"/>
      <c r="R1461" s="25"/>
      <c r="S1461" s="25"/>
      <c r="T1461" s="25"/>
      <c r="U1461" s="25" t="s">
        <v>955</v>
      </c>
      <c r="V1461" s="25">
        <v>0.69155599999903605</v>
      </c>
      <c r="W1461" s="25">
        <v>365</v>
      </c>
      <c r="X1461" s="25">
        <v>1.89467397260009E-3</v>
      </c>
      <c r="Y1461" s="25">
        <v>10474</v>
      </c>
      <c r="Z1461" s="27">
        <v>59064</v>
      </c>
      <c r="AA1461" s="28">
        <f t="shared" si="44"/>
        <v>2.7233115468409284E-3</v>
      </c>
      <c r="AC1461" t="str">
        <f t="shared" si="45"/>
        <v>2610000100-24021-NOX</v>
      </c>
      <c r="AD1461" t="str">
        <f>IF(COUNTIF('NP-NRModel-MAR-WILDFIRES Modifi'!V:V, AC1461)=0, "Missing", "")</f>
        <v/>
      </c>
    </row>
    <row r="1462" spans="1:30" hidden="1" x14ac:dyDescent="0.3">
      <c r="A1462" s="24">
        <v>2610000100</v>
      </c>
      <c r="B1462" s="40">
        <v>24021</v>
      </c>
      <c r="C1462" s="25"/>
      <c r="D1462" s="25"/>
      <c r="E1462" s="25"/>
      <c r="F1462" s="25"/>
      <c r="G1462" s="25" t="s">
        <v>12</v>
      </c>
      <c r="H1462" s="25">
        <v>1.3013149999981699</v>
      </c>
      <c r="I1462" s="25">
        <v>153</v>
      </c>
      <c r="J1462" s="25">
        <v>8.5053267973737093E-3</v>
      </c>
      <c r="K1462" s="25"/>
      <c r="L1462" s="25"/>
      <c r="M1462" s="25">
        <v>10474</v>
      </c>
      <c r="N1462" s="26">
        <v>140296</v>
      </c>
      <c r="O1462" s="24">
        <v>2610000100</v>
      </c>
      <c r="P1462" s="25">
        <v>24021</v>
      </c>
      <c r="Q1462" s="25"/>
      <c r="R1462" s="25"/>
      <c r="S1462" s="25"/>
      <c r="T1462" s="25"/>
      <c r="U1462" s="25" t="s">
        <v>12</v>
      </c>
      <c r="V1462" s="25">
        <v>3.12315599999561</v>
      </c>
      <c r="W1462" s="25">
        <v>365</v>
      </c>
      <c r="X1462" s="25">
        <v>8.5565917808098895E-3</v>
      </c>
      <c r="Y1462" s="25">
        <v>10474</v>
      </c>
      <c r="Z1462" s="27">
        <v>140296</v>
      </c>
      <c r="AA1462" s="28">
        <f t="shared" si="44"/>
        <v>2.7233115468409726E-3</v>
      </c>
      <c r="AC1462" t="str">
        <f t="shared" si="45"/>
        <v>2610000100-24021-VOC</v>
      </c>
      <c r="AD1462" t="str">
        <f>IF(COUNTIF('NP-NRModel-MAR-WILDFIRES Modifi'!V:V, AC1462)=0, "Missing", "")</f>
        <v/>
      </c>
    </row>
    <row r="1463" spans="1:30" hidden="1" x14ac:dyDescent="0.3">
      <c r="A1463" s="24">
        <v>2610000100</v>
      </c>
      <c r="B1463" s="40">
        <v>24031</v>
      </c>
      <c r="C1463" s="25"/>
      <c r="D1463" s="25"/>
      <c r="E1463" s="25"/>
      <c r="F1463" s="25"/>
      <c r="G1463" s="25" t="s">
        <v>955</v>
      </c>
      <c r="H1463" s="25">
        <v>0.113459833333174</v>
      </c>
      <c r="I1463" s="25">
        <v>153</v>
      </c>
      <c r="J1463" s="25">
        <v>7.4156753812532105E-4</v>
      </c>
      <c r="K1463" s="25"/>
      <c r="L1463" s="25"/>
      <c r="M1463" s="25">
        <v>10474</v>
      </c>
      <c r="N1463" s="26">
        <v>231751</v>
      </c>
      <c r="O1463" s="24">
        <v>2610000100</v>
      </c>
      <c r="P1463" s="25">
        <v>24031</v>
      </c>
      <c r="Q1463" s="25"/>
      <c r="R1463" s="25"/>
      <c r="S1463" s="25"/>
      <c r="T1463" s="25"/>
      <c r="U1463" s="25" t="s">
        <v>955</v>
      </c>
      <c r="V1463" s="25">
        <v>0.27230359999962001</v>
      </c>
      <c r="W1463" s="25">
        <v>365</v>
      </c>
      <c r="X1463" s="25">
        <v>7.4603726027293099E-4</v>
      </c>
      <c r="Y1463" s="25">
        <v>10474</v>
      </c>
      <c r="Z1463" s="27">
        <v>231751</v>
      </c>
      <c r="AA1463" s="28">
        <f t="shared" si="44"/>
        <v>2.7233115468409375E-3</v>
      </c>
      <c r="AC1463" t="str">
        <f t="shared" si="45"/>
        <v>2610000100-24031-NOX</v>
      </c>
      <c r="AD1463" t="str">
        <f>IF(COUNTIF('NP-NRModel-MAR-WILDFIRES Modifi'!V:V, AC1463)=0, "Missing", "")</f>
        <v/>
      </c>
    </row>
    <row r="1464" spans="1:30" hidden="1" x14ac:dyDescent="0.3">
      <c r="A1464" s="24">
        <v>2610000100</v>
      </c>
      <c r="B1464" s="40">
        <v>24031</v>
      </c>
      <c r="C1464" s="25"/>
      <c r="D1464" s="25"/>
      <c r="E1464" s="25"/>
      <c r="F1464" s="25"/>
      <c r="G1464" s="25" t="s">
        <v>12</v>
      </c>
      <c r="H1464" s="25">
        <v>0.51239916666594898</v>
      </c>
      <c r="I1464" s="25">
        <v>153</v>
      </c>
      <c r="J1464" s="25">
        <v>3.3490141612153501E-3</v>
      </c>
      <c r="K1464" s="25"/>
      <c r="L1464" s="25"/>
      <c r="M1464" s="25">
        <v>10474</v>
      </c>
      <c r="N1464" s="26">
        <v>115615</v>
      </c>
      <c r="O1464" s="24">
        <v>2610000100</v>
      </c>
      <c r="P1464" s="25">
        <v>24031</v>
      </c>
      <c r="Q1464" s="25"/>
      <c r="R1464" s="25"/>
      <c r="S1464" s="25"/>
      <c r="T1464" s="25"/>
      <c r="U1464" s="25" t="s">
        <v>12</v>
      </c>
      <c r="V1464" s="25">
        <v>1.2297579999982799</v>
      </c>
      <c r="W1464" s="25">
        <v>365</v>
      </c>
      <c r="X1464" s="25">
        <v>3.3691999999952899E-3</v>
      </c>
      <c r="Y1464" s="25">
        <v>10474</v>
      </c>
      <c r="Z1464" s="27">
        <v>115615</v>
      </c>
      <c r="AA1464" s="28">
        <f t="shared" si="44"/>
        <v>2.723311546840951E-3</v>
      </c>
      <c r="AC1464" t="str">
        <f t="shared" si="45"/>
        <v>2610000100-24031-VOC</v>
      </c>
      <c r="AD1464" t="str">
        <f>IF(COUNTIF('NP-NRModel-MAR-WILDFIRES Modifi'!V:V, AC1464)=0, "Missing", "")</f>
        <v/>
      </c>
    </row>
    <row r="1465" spans="1:30" hidden="1" x14ac:dyDescent="0.3">
      <c r="A1465" s="24">
        <v>2610000100</v>
      </c>
      <c r="B1465" s="40">
        <v>24033</v>
      </c>
      <c r="C1465" s="25"/>
      <c r="D1465" s="25"/>
      <c r="E1465" s="25"/>
      <c r="F1465" s="25"/>
      <c r="G1465" s="25" t="s">
        <v>955</v>
      </c>
      <c r="H1465" s="25">
        <v>8.3171249999883401E-2</v>
      </c>
      <c r="I1465" s="25">
        <v>153</v>
      </c>
      <c r="J1465" s="25">
        <v>5.43602941175709E-4</v>
      </c>
      <c r="K1465" s="25"/>
      <c r="L1465" s="25"/>
      <c r="M1465" s="25">
        <v>10474</v>
      </c>
      <c r="N1465" s="26">
        <v>266537</v>
      </c>
      <c r="O1465" s="24">
        <v>2610000100</v>
      </c>
      <c r="P1465" s="25">
        <v>24033</v>
      </c>
      <c r="Q1465" s="25"/>
      <c r="R1465" s="25"/>
      <c r="S1465" s="25"/>
      <c r="T1465" s="25"/>
      <c r="U1465" s="25" t="s">
        <v>955</v>
      </c>
      <c r="V1465" s="25">
        <v>0.19961099999971901</v>
      </c>
      <c r="W1465" s="25">
        <v>365</v>
      </c>
      <c r="X1465" s="25">
        <v>5.4687945205402703E-4</v>
      </c>
      <c r="Y1465" s="25">
        <v>10474</v>
      </c>
      <c r="Z1465" s="27">
        <v>266537</v>
      </c>
      <c r="AA1465" s="28">
        <f t="shared" si="44"/>
        <v>2.723311546840977E-3</v>
      </c>
      <c r="AC1465" t="str">
        <f t="shared" si="45"/>
        <v>2610000100-24033-NOX</v>
      </c>
      <c r="AD1465" t="str">
        <f>IF(COUNTIF('NP-NRModel-MAR-WILDFIRES Modifi'!V:V, AC1465)=0, "Missing", "")</f>
        <v/>
      </c>
    </row>
    <row r="1466" spans="1:30" hidden="1" x14ac:dyDescent="0.3">
      <c r="A1466" s="24">
        <v>2610000100</v>
      </c>
      <c r="B1466" s="40">
        <v>24033</v>
      </c>
      <c r="C1466" s="25"/>
      <c r="D1466" s="25"/>
      <c r="E1466" s="25"/>
      <c r="F1466" s="25"/>
      <c r="G1466" s="25" t="s">
        <v>12</v>
      </c>
      <c r="H1466" s="25">
        <v>0.37561199999947298</v>
      </c>
      <c r="I1466" s="25">
        <v>153</v>
      </c>
      <c r="J1466" s="25">
        <v>2.4549803921534198E-3</v>
      </c>
      <c r="K1466" s="25"/>
      <c r="L1466" s="25"/>
      <c r="M1466" s="25">
        <v>10474</v>
      </c>
      <c r="N1466" s="26">
        <v>231499</v>
      </c>
      <c r="O1466" s="24">
        <v>2610000100</v>
      </c>
      <c r="P1466" s="25">
        <v>24033</v>
      </c>
      <c r="Q1466" s="25"/>
      <c r="R1466" s="25"/>
      <c r="S1466" s="25"/>
      <c r="T1466" s="25"/>
      <c r="U1466" s="25" t="s">
        <v>12</v>
      </c>
      <c r="V1466" s="25">
        <v>0.90146879999873897</v>
      </c>
      <c r="W1466" s="25">
        <v>365</v>
      </c>
      <c r="X1466" s="25">
        <v>2.4697775342431201E-3</v>
      </c>
      <c r="Y1466" s="25">
        <v>10474</v>
      </c>
      <c r="Z1466" s="27">
        <v>231499</v>
      </c>
      <c r="AA1466" s="28">
        <f t="shared" si="44"/>
        <v>2.7233115468409488E-3</v>
      </c>
      <c r="AC1466" t="str">
        <f t="shared" si="45"/>
        <v>2610000100-24033-VOC</v>
      </c>
      <c r="AD1466" t="str">
        <f>IF(COUNTIF('NP-NRModel-MAR-WILDFIRES Modifi'!V:V, AC1466)=0, "Missing", "")</f>
        <v/>
      </c>
    </row>
    <row r="1467" spans="1:30" hidden="1" x14ac:dyDescent="0.3">
      <c r="A1467" s="24">
        <v>2610000100</v>
      </c>
      <c r="B1467" s="40">
        <v>51059</v>
      </c>
      <c r="C1467" s="25"/>
      <c r="D1467" s="25"/>
      <c r="E1467" s="25"/>
      <c r="F1467" s="25"/>
      <c r="G1467" s="25" t="s">
        <v>955</v>
      </c>
      <c r="H1467" s="25">
        <v>4.8277232939710202E-2</v>
      </c>
      <c r="I1467" s="25">
        <v>153</v>
      </c>
      <c r="J1467" s="25">
        <v>3.15537470194184E-4</v>
      </c>
      <c r="K1467" s="25"/>
      <c r="L1467" s="25"/>
      <c r="M1467" s="25">
        <v>10474</v>
      </c>
      <c r="N1467" s="26">
        <v>7297</v>
      </c>
      <c r="O1467" s="24">
        <v>2610000100</v>
      </c>
      <c r="P1467" s="25">
        <v>51059</v>
      </c>
      <c r="Q1467" s="25"/>
      <c r="R1467" s="25"/>
      <c r="S1467" s="25"/>
      <c r="T1467" s="25"/>
      <c r="U1467" s="25" t="s">
        <v>955</v>
      </c>
      <c r="V1467" s="25">
        <v>0.17725299999973301</v>
      </c>
      <c r="W1467" s="25">
        <v>365</v>
      </c>
      <c r="X1467" s="25">
        <v>4.8562465753351601E-4</v>
      </c>
      <c r="Y1467" s="25">
        <v>10474</v>
      </c>
      <c r="Z1467" s="27">
        <v>7297</v>
      </c>
      <c r="AA1467" s="28">
        <f t="shared" si="44"/>
        <v>1.7801530591564558E-3</v>
      </c>
      <c r="AC1467" t="str">
        <f t="shared" si="45"/>
        <v>2610000100-51059-NOX</v>
      </c>
      <c r="AD1467" t="str">
        <f>IF(COUNTIF('NP-NRModel-MAR-WILDFIRES Modifi'!V:V, AC1467)=0, "Missing", "")</f>
        <v/>
      </c>
    </row>
    <row r="1468" spans="1:30" hidden="1" x14ac:dyDescent="0.3">
      <c r="A1468" s="24">
        <v>2610000100</v>
      </c>
      <c r="B1468" s="40">
        <v>51059</v>
      </c>
      <c r="C1468" s="25"/>
      <c r="D1468" s="25"/>
      <c r="E1468" s="25"/>
      <c r="F1468" s="25"/>
      <c r="G1468" s="25" t="s">
        <v>12</v>
      </c>
      <c r="H1468" s="25">
        <v>0.21802623524090201</v>
      </c>
      <c r="I1468" s="25">
        <v>153</v>
      </c>
      <c r="J1468" s="25">
        <v>1.4250080734699499E-3</v>
      </c>
      <c r="K1468" s="25"/>
      <c r="L1468" s="25"/>
      <c r="M1468" s="25">
        <v>10474</v>
      </c>
      <c r="N1468" s="26">
        <v>134876</v>
      </c>
      <c r="O1468" s="24">
        <v>2610000100</v>
      </c>
      <c r="P1468" s="25">
        <v>51059</v>
      </c>
      <c r="Q1468" s="25"/>
      <c r="R1468" s="25"/>
      <c r="S1468" s="25"/>
      <c r="T1468" s="25"/>
      <c r="U1468" s="25" t="s">
        <v>12</v>
      </c>
      <c r="V1468" s="25">
        <v>0.80049749999879705</v>
      </c>
      <c r="W1468" s="25">
        <v>365</v>
      </c>
      <c r="X1468" s="25">
        <v>2.1931438356131401E-3</v>
      </c>
      <c r="Y1468" s="25">
        <v>10474</v>
      </c>
      <c r="Z1468" s="27">
        <v>134876</v>
      </c>
      <c r="AA1468" s="28">
        <f t="shared" si="44"/>
        <v>1.7801530591564513E-3</v>
      </c>
      <c r="AC1468" t="str">
        <f t="shared" si="45"/>
        <v>2610000100-51059-VOC</v>
      </c>
      <c r="AD1468" t="str">
        <f>IF(COUNTIF('NP-NRModel-MAR-WILDFIRES Modifi'!V:V, AC1468)=0, "Missing", "")</f>
        <v/>
      </c>
    </row>
    <row r="1469" spans="1:30" hidden="1" x14ac:dyDescent="0.3">
      <c r="A1469" s="24">
        <v>2610000100</v>
      </c>
      <c r="B1469" s="40">
        <v>51107</v>
      </c>
      <c r="C1469" s="25"/>
      <c r="D1469" s="25"/>
      <c r="E1469" s="25"/>
      <c r="F1469" s="25"/>
      <c r="G1469" s="25" t="s">
        <v>955</v>
      </c>
      <c r="H1469" s="25">
        <v>0.12599659729823801</v>
      </c>
      <c r="I1469" s="25">
        <v>153</v>
      </c>
      <c r="J1469" s="25">
        <v>8.2350717188391304E-4</v>
      </c>
      <c r="K1469" s="25"/>
      <c r="L1469" s="25"/>
      <c r="M1469" s="25">
        <v>10474</v>
      </c>
      <c r="N1469" s="26">
        <v>125998</v>
      </c>
      <c r="O1469" s="24">
        <v>2610000100</v>
      </c>
      <c r="P1469" s="25">
        <v>51107</v>
      </c>
      <c r="Q1469" s="25"/>
      <c r="R1469" s="25"/>
      <c r="S1469" s="25"/>
      <c r="T1469" s="25"/>
      <c r="U1469" s="25" t="s">
        <v>955</v>
      </c>
      <c r="V1469" s="25">
        <v>0.46260469999930598</v>
      </c>
      <c r="W1469" s="25">
        <v>365</v>
      </c>
      <c r="X1469" s="25">
        <v>1.2674101369844E-3</v>
      </c>
      <c r="Y1469" s="25">
        <v>10474</v>
      </c>
      <c r="Z1469" s="27">
        <v>125998</v>
      </c>
      <c r="AA1469" s="28">
        <f t="shared" si="44"/>
        <v>1.7801530591564428E-3</v>
      </c>
      <c r="AC1469" t="str">
        <f t="shared" si="45"/>
        <v>2610000100-51107-NOX</v>
      </c>
      <c r="AD1469" t="str">
        <f>IF(COUNTIF('NP-NRModel-MAR-WILDFIRES Modifi'!V:V, AC1469)=0, "Missing", "")</f>
        <v/>
      </c>
    </row>
    <row r="1470" spans="1:30" hidden="1" x14ac:dyDescent="0.3">
      <c r="A1470" s="24">
        <v>2610000100</v>
      </c>
      <c r="B1470" s="40">
        <v>51107</v>
      </c>
      <c r="C1470" s="25"/>
      <c r="D1470" s="25"/>
      <c r="E1470" s="25"/>
      <c r="F1470" s="25"/>
      <c r="G1470" s="25" t="s">
        <v>12</v>
      </c>
      <c r="H1470" s="25">
        <v>0.56901675044963695</v>
      </c>
      <c r="I1470" s="25">
        <v>153</v>
      </c>
      <c r="J1470" s="25">
        <v>3.7190637284290002E-3</v>
      </c>
      <c r="K1470" s="25"/>
      <c r="L1470" s="25"/>
      <c r="M1470" s="25">
        <v>10474</v>
      </c>
      <c r="N1470" s="26">
        <v>242168</v>
      </c>
      <c r="O1470" s="24">
        <v>2610000100</v>
      </c>
      <c r="P1470" s="25">
        <v>51107</v>
      </c>
      <c r="Q1470" s="25"/>
      <c r="R1470" s="25"/>
      <c r="S1470" s="25"/>
      <c r="T1470" s="25"/>
      <c r="U1470" s="25" t="s">
        <v>12</v>
      </c>
      <c r="V1470" s="25">
        <v>2.0891819999968599</v>
      </c>
      <c r="W1470" s="25">
        <v>365</v>
      </c>
      <c r="X1470" s="25">
        <v>5.7237863013612699E-3</v>
      </c>
      <c r="Y1470" s="25">
        <v>10474</v>
      </c>
      <c r="Z1470" s="27">
        <v>242168</v>
      </c>
      <c r="AA1470" s="28">
        <f t="shared" si="44"/>
        <v>1.7801530591564497E-3</v>
      </c>
      <c r="AC1470" t="str">
        <f t="shared" si="45"/>
        <v>2610000100-51107-VOC</v>
      </c>
      <c r="AD1470" t="str">
        <f>IF(COUNTIF('NP-NRModel-MAR-WILDFIRES Modifi'!V:V, AC1470)=0, "Missing", "")</f>
        <v/>
      </c>
    </row>
    <row r="1471" spans="1:30" hidden="1" x14ac:dyDescent="0.3">
      <c r="A1471" s="24">
        <v>2610000100</v>
      </c>
      <c r="B1471" s="40">
        <v>51153</v>
      </c>
      <c r="C1471" s="25"/>
      <c r="D1471" s="25"/>
      <c r="E1471" s="25"/>
      <c r="F1471" s="25"/>
      <c r="G1471" s="25" t="s">
        <v>955</v>
      </c>
      <c r="H1471" s="25">
        <v>5.3620758074785203E-2</v>
      </c>
      <c r="I1471" s="25">
        <v>153</v>
      </c>
      <c r="J1471" s="25">
        <v>3.5046247107702798E-4</v>
      </c>
      <c r="K1471" s="25"/>
      <c r="L1471" s="25"/>
      <c r="M1471" s="25">
        <v>10474</v>
      </c>
      <c r="N1471" s="26">
        <v>338533</v>
      </c>
      <c r="O1471" s="24">
        <v>2610000100</v>
      </c>
      <c r="P1471" s="25">
        <v>51153</v>
      </c>
      <c r="Q1471" s="25"/>
      <c r="R1471" s="25"/>
      <c r="S1471" s="25"/>
      <c r="T1471" s="25"/>
      <c r="U1471" s="25" t="s">
        <v>955</v>
      </c>
      <c r="V1471" s="25">
        <v>0.19687209999970401</v>
      </c>
      <c r="W1471" s="25">
        <v>365</v>
      </c>
      <c r="X1471" s="25">
        <v>5.3937561643754698E-4</v>
      </c>
      <c r="Y1471" s="25">
        <v>10474</v>
      </c>
      <c r="Z1471" s="27">
        <v>338533</v>
      </c>
      <c r="AA1471" s="28">
        <f t="shared" si="44"/>
        <v>1.7801530591564517E-3</v>
      </c>
      <c r="AC1471" t="str">
        <f t="shared" si="45"/>
        <v>2610000100-51153-NOX</v>
      </c>
      <c r="AD1471" t="str">
        <f>IF(COUNTIF('NP-NRModel-MAR-WILDFIRES Modifi'!V:V, AC1471)=0, "Missing", "")</f>
        <v/>
      </c>
    </row>
    <row r="1472" spans="1:30" hidden="1" x14ac:dyDescent="0.3">
      <c r="A1472" s="24">
        <v>2610000100</v>
      </c>
      <c r="B1472" s="40">
        <v>51153</v>
      </c>
      <c r="C1472" s="25"/>
      <c r="D1472" s="25"/>
      <c r="E1472" s="25"/>
      <c r="F1472" s="25"/>
      <c r="G1472" s="25" t="s">
        <v>12</v>
      </c>
      <c r="H1472" s="25">
        <v>0.242158206043356</v>
      </c>
      <c r="I1472" s="25">
        <v>153</v>
      </c>
      <c r="J1472" s="25">
        <v>1.58273337283239E-3</v>
      </c>
      <c r="K1472" s="25"/>
      <c r="L1472" s="25"/>
      <c r="M1472" s="25">
        <v>10474</v>
      </c>
      <c r="N1472" s="26">
        <v>245742</v>
      </c>
      <c r="O1472" s="24">
        <v>2610000100</v>
      </c>
      <c r="P1472" s="25">
        <v>51153</v>
      </c>
      <c r="Q1472" s="25"/>
      <c r="R1472" s="25"/>
      <c r="S1472" s="25"/>
      <c r="T1472" s="25"/>
      <c r="U1472" s="25" t="s">
        <v>12</v>
      </c>
      <c r="V1472" s="25">
        <v>0.88909959999866395</v>
      </c>
      <c r="W1472" s="25">
        <v>365</v>
      </c>
      <c r="X1472" s="25">
        <v>2.4358893150648298E-3</v>
      </c>
      <c r="Y1472" s="25">
        <v>10474</v>
      </c>
      <c r="Z1472" s="27">
        <v>245742</v>
      </c>
      <c r="AA1472" s="28">
        <f t="shared" si="44"/>
        <v>1.7801530591564413E-3</v>
      </c>
      <c r="AC1472" t="str">
        <f t="shared" si="45"/>
        <v>2610000100-51153-VOC</v>
      </c>
      <c r="AD1472" t="str">
        <f>IF(COUNTIF('NP-NRModel-MAR-WILDFIRES Modifi'!V:V, AC1472)=0, "Missing", "")</f>
        <v/>
      </c>
    </row>
    <row r="1473" spans="1:30" hidden="1" x14ac:dyDescent="0.3">
      <c r="A1473" s="24">
        <v>2610000400</v>
      </c>
      <c r="B1473" s="40">
        <v>24009</v>
      </c>
      <c r="C1473" s="25"/>
      <c r="D1473" s="25"/>
      <c r="E1473" s="25"/>
      <c r="F1473" s="25"/>
      <c r="G1473" s="25" t="s">
        <v>955</v>
      </c>
      <c r="H1473" s="25">
        <v>6.7839874999905098E-2</v>
      </c>
      <c r="I1473" s="25">
        <v>153</v>
      </c>
      <c r="J1473" s="25">
        <v>4.4339787581637298E-4</v>
      </c>
      <c r="K1473" s="25"/>
      <c r="L1473" s="25"/>
      <c r="M1473" s="25">
        <v>10474</v>
      </c>
      <c r="N1473" s="26">
        <v>258953</v>
      </c>
      <c r="O1473" s="24">
        <v>2610000400</v>
      </c>
      <c r="P1473" s="25">
        <v>24009</v>
      </c>
      <c r="Q1473" s="25"/>
      <c r="R1473" s="25"/>
      <c r="S1473" s="25"/>
      <c r="T1473" s="25"/>
      <c r="U1473" s="25" t="s">
        <v>955</v>
      </c>
      <c r="V1473" s="25">
        <v>0.162815699999772</v>
      </c>
      <c r="W1473" s="25">
        <v>365</v>
      </c>
      <c r="X1473" s="25">
        <v>4.4607041095828001E-4</v>
      </c>
      <c r="Y1473" s="25">
        <v>10474</v>
      </c>
      <c r="Z1473" s="27">
        <v>258953</v>
      </c>
      <c r="AA1473" s="28">
        <f t="shared" si="44"/>
        <v>2.7233115468409614E-3</v>
      </c>
      <c r="AC1473" t="str">
        <f t="shared" si="45"/>
        <v>2610000400-24009-NOX</v>
      </c>
      <c r="AD1473" t="str">
        <f>IF(COUNTIF('NP-NRModel-MAR-WILDFIRES Modifi'!V:V, AC1473)=0, "Missing", "")</f>
        <v/>
      </c>
    </row>
    <row r="1474" spans="1:30" hidden="1" x14ac:dyDescent="0.3">
      <c r="A1474" s="24">
        <v>2610000400</v>
      </c>
      <c r="B1474" s="40">
        <v>24009</v>
      </c>
      <c r="C1474" s="25"/>
      <c r="D1474" s="25"/>
      <c r="E1474" s="25"/>
      <c r="F1474" s="25"/>
      <c r="G1474" s="25" t="s">
        <v>12</v>
      </c>
      <c r="H1474" s="25">
        <v>0.25779145833297201</v>
      </c>
      <c r="I1474" s="25">
        <v>153</v>
      </c>
      <c r="J1474" s="25">
        <v>1.68491149237237E-3</v>
      </c>
      <c r="K1474" s="25"/>
      <c r="L1474" s="25"/>
      <c r="M1474" s="25">
        <v>10474</v>
      </c>
      <c r="N1474" s="26">
        <v>165902</v>
      </c>
      <c r="O1474" s="24">
        <v>2610000400</v>
      </c>
      <c r="P1474" s="25">
        <v>24009</v>
      </c>
      <c r="Q1474" s="25"/>
      <c r="R1474" s="25"/>
      <c r="S1474" s="25"/>
      <c r="T1474" s="25"/>
      <c r="U1474" s="25" t="s">
        <v>12</v>
      </c>
      <c r="V1474" s="25">
        <v>0.61869949999913598</v>
      </c>
      <c r="W1474" s="25">
        <v>365</v>
      </c>
      <c r="X1474" s="25">
        <v>1.6950671232852999E-3</v>
      </c>
      <c r="Y1474" s="25">
        <v>10474</v>
      </c>
      <c r="Z1474" s="27">
        <v>165902</v>
      </c>
      <c r="AA1474" s="28">
        <f t="shared" si="44"/>
        <v>2.723311546840951E-3</v>
      </c>
      <c r="AC1474" t="str">
        <f t="shared" si="45"/>
        <v>2610000400-24009-VOC</v>
      </c>
      <c r="AD1474" t="str">
        <f>IF(COUNTIF('NP-NRModel-MAR-WILDFIRES Modifi'!V:V, AC1474)=0, "Missing", "")</f>
        <v/>
      </c>
    </row>
    <row r="1475" spans="1:30" hidden="1" x14ac:dyDescent="0.3">
      <c r="A1475" s="24">
        <v>2610000400</v>
      </c>
      <c r="B1475" s="40">
        <v>24017</v>
      </c>
      <c r="C1475" s="25"/>
      <c r="D1475" s="25"/>
      <c r="E1475" s="25"/>
      <c r="F1475" s="25"/>
      <c r="G1475" s="25" t="s">
        <v>955</v>
      </c>
      <c r="H1475" s="25">
        <v>8.5393291666547202E-2</v>
      </c>
      <c r="I1475" s="25">
        <v>153</v>
      </c>
      <c r="J1475" s="25">
        <v>5.5812608932383797E-4</v>
      </c>
      <c r="K1475" s="25"/>
      <c r="L1475" s="25"/>
      <c r="M1475" s="25">
        <v>10474</v>
      </c>
      <c r="N1475" s="26">
        <v>299714</v>
      </c>
      <c r="O1475" s="24">
        <v>2610000400</v>
      </c>
      <c r="P1475" s="25">
        <v>24017</v>
      </c>
      <c r="Q1475" s="25"/>
      <c r="R1475" s="25"/>
      <c r="S1475" s="25"/>
      <c r="T1475" s="25"/>
      <c r="U1475" s="25" t="s">
        <v>955</v>
      </c>
      <c r="V1475" s="25">
        <v>0.20494389999971199</v>
      </c>
      <c r="W1475" s="25">
        <v>365</v>
      </c>
      <c r="X1475" s="25">
        <v>5.6149013698551396E-4</v>
      </c>
      <c r="Y1475" s="25">
        <v>10474</v>
      </c>
      <c r="Z1475" s="27">
        <v>299714</v>
      </c>
      <c r="AA1475" s="28">
        <f t="shared" ref="AA1475:AA1538" si="46">IFERROR(J1475/V1475,0)</f>
        <v>2.7233115468409761E-3</v>
      </c>
      <c r="AC1475" t="str">
        <f t="shared" ref="AC1475:AC1538" si="47">TRIM(A1475) &amp; "-" &amp; B1475 &amp; "-" &amp; TRIM(U1475)</f>
        <v>2610000400-24017-NOX</v>
      </c>
      <c r="AD1475" t="str">
        <f>IF(COUNTIF('NP-NRModel-MAR-WILDFIRES Modifi'!V:V, AC1475)=0, "Missing", "")</f>
        <v/>
      </c>
    </row>
    <row r="1476" spans="1:30" hidden="1" x14ac:dyDescent="0.3">
      <c r="A1476" s="24">
        <v>2610000400</v>
      </c>
      <c r="B1476" s="40">
        <v>24017</v>
      </c>
      <c r="C1476" s="25"/>
      <c r="D1476" s="25"/>
      <c r="E1476" s="25"/>
      <c r="F1476" s="25"/>
      <c r="G1476" s="25" t="s">
        <v>12</v>
      </c>
      <c r="H1476" s="25">
        <v>0.324494541666211</v>
      </c>
      <c r="I1476" s="25">
        <v>153</v>
      </c>
      <c r="J1476" s="25">
        <v>2.1208793572954901E-3</v>
      </c>
      <c r="K1476" s="25"/>
      <c r="L1476" s="25"/>
      <c r="M1476" s="25">
        <v>10474</v>
      </c>
      <c r="N1476" s="26">
        <v>159930</v>
      </c>
      <c r="O1476" s="24">
        <v>2610000400</v>
      </c>
      <c r="P1476" s="25">
        <v>24017</v>
      </c>
      <c r="Q1476" s="25"/>
      <c r="R1476" s="25"/>
      <c r="S1476" s="25"/>
      <c r="T1476" s="25"/>
      <c r="U1476" s="25" t="s">
        <v>12</v>
      </c>
      <c r="V1476" s="25">
        <v>0.77878689999890804</v>
      </c>
      <c r="W1476" s="25">
        <v>365</v>
      </c>
      <c r="X1476" s="25">
        <v>2.1336627397230299E-3</v>
      </c>
      <c r="Y1476" s="25">
        <v>10474</v>
      </c>
      <c r="Z1476" s="27">
        <v>159930</v>
      </c>
      <c r="AA1476" s="28">
        <f t="shared" si="46"/>
        <v>2.7233115468409444E-3</v>
      </c>
      <c r="AC1476" t="str">
        <f t="shared" si="47"/>
        <v>2610000400-24017-VOC</v>
      </c>
      <c r="AD1476" t="str">
        <f>IF(COUNTIF('NP-NRModel-MAR-WILDFIRES Modifi'!V:V, AC1476)=0, "Missing", "")</f>
        <v/>
      </c>
    </row>
    <row r="1477" spans="1:30" hidden="1" x14ac:dyDescent="0.3">
      <c r="A1477" s="24">
        <v>2610000400</v>
      </c>
      <c r="B1477" s="40">
        <v>24021</v>
      </c>
      <c r="C1477" s="25"/>
      <c r="D1477" s="25"/>
      <c r="E1477" s="25"/>
      <c r="F1477" s="25"/>
      <c r="G1477" s="25" t="s">
        <v>955</v>
      </c>
      <c r="H1477" s="25">
        <v>0.23237766666634099</v>
      </c>
      <c r="I1477" s="25">
        <v>153</v>
      </c>
      <c r="J1477" s="25">
        <v>1.5188082788649699E-3</v>
      </c>
      <c r="K1477" s="25"/>
      <c r="L1477" s="25"/>
      <c r="M1477" s="25">
        <v>10474</v>
      </c>
      <c r="N1477" s="26">
        <v>285782</v>
      </c>
      <c r="O1477" s="24">
        <v>2610000400</v>
      </c>
      <c r="P1477" s="25">
        <v>24021</v>
      </c>
      <c r="Q1477" s="25"/>
      <c r="R1477" s="25"/>
      <c r="S1477" s="25"/>
      <c r="T1477" s="25"/>
      <c r="U1477" s="25" t="s">
        <v>955</v>
      </c>
      <c r="V1477" s="25">
        <v>0.557706399999219</v>
      </c>
      <c r="W1477" s="25">
        <v>365</v>
      </c>
      <c r="X1477" s="25">
        <v>1.5279627397238899E-3</v>
      </c>
      <c r="Y1477" s="25">
        <v>10474</v>
      </c>
      <c r="Z1477" s="27">
        <v>285782</v>
      </c>
      <c r="AA1477" s="28">
        <f t="shared" si="46"/>
        <v>2.7233115468409488E-3</v>
      </c>
      <c r="AC1477" t="str">
        <f t="shared" si="47"/>
        <v>2610000400-24021-NOX</v>
      </c>
      <c r="AD1477" t="str">
        <f>IF(COUNTIF('NP-NRModel-MAR-WILDFIRES Modifi'!V:V, AC1477)=0, "Missing", "")</f>
        <v/>
      </c>
    </row>
    <row r="1478" spans="1:30" hidden="1" x14ac:dyDescent="0.3">
      <c r="A1478" s="24">
        <v>2610000400</v>
      </c>
      <c r="B1478" s="40">
        <v>24021</v>
      </c>
      <c r="C1478" s="25"/>
      <c r="D1478" s="25"/>
      <c r="E1478" s="25"/>
      <c r="F1478" s="25"/>
      <c r="G1478" s="25" t="s">
        <v>12</v>
      </c>
      <c r="H1478" s="25">
        <v>0.883034999998766</v>
      </c>
      <c r="I1478" s="25">
        <v>153</v>
      </c>
      <c r="J1478" s="25">
        <v>5.7714705882272298E-3</v>
      </c>
      <c r="K1478" s="25"/>
      <c r="L1478" s="25"/>
      <c r="M1478" s="25">
        <v>10474</v>
      </c>
      <c r="N1478" s="26">
        <v>204429</v>
      </c>
      <c r="O1478" s="24">
        <v>2610000400</v>
      </c>
      <c r="P1478" s="25">
        <v>24021</v>
      </c>
      <c r="Q1478" s="25"/>
      <c r="R1478" s="25"/>
      <c r="S1478" s="25"/>
      <c r="T1478" s="25"/>
      <c r="U1478" s="25" t="s">
        <v>12</v>
      </c>
      <c r="V1478" s="25">
        <v>2.1192839999970299</v>
      </c>
      <c r="W1478" s="25">
        <v>365</v>
      </c>
      <c r="X1478" s="25">
        <v>5.8062575342384603E-3</v>
      </c>
      <c r="Y1478" s="25">
        <v>10474</v>
      </c>
      <c r="Z1478" s="27">
        <v>204429</v>
      </c>
      <c r="AA1478" s="28">
        <f t="shared" si="46"/>
        <v>2.72331154684097E-3</v>
      </c>
      <c r="AC1478" t="str">
        <f t="shared" si="47"/>
        <v>2610000400-24021-VOC</v>
      </c>
      <c r="AD1478" t="str">
        <f>IF(COUNTIF('NP-NRModel-MAR-WILDFIRES Modifi'!V:V, AC1478)=0, "Missing", "")</f>
        <v/>
      </c>
    </row>
    <row r="1479" spans="1:30" hidden="1" x14ac:dyDescent="0.3">
      <c r="A1479" s="24">
        <v>2610000400</v>
      </c>
      <c r="B1479" s="40">
        <v>24031</v>
      </c>
      <c r="C1479" s="25"/>
      <c r="D1479" s="25"/>
      <c r="E1479" s="25"/>
      <c r="F1479" s="25"/>
      <c r="G1479" s="25" t="s">
        <v>955</v>
      </c>
      <c r="H1479" s="25">
        <v>9.1499874999871694E-2</v>
      </c>
      <c r="I1479" s="25">
        <v>153</v>
      </c>
      <c r="J1479" s="25">
        <v>5.9803839869197197E-4</v>
      </c>
      <c r="K1479" s="25"/>
      <c r="L1479" s="25"/>
      <c r="M1479" s="25">
        <v>10474</v>
      </c>
      <c r="N1479" s="26">
        <v>51849</v>
      </c>
      <c r="O1479" s="24">
        <v>2610000400</v>
      </c>
      <c r="P1479" s="25">
        <v>24031</v>
      </c>
      <c r="Q1479" s="25"/>
      <c r="R1479" s="25"/>
      <c r="S1479" s="25"/>
      <c r="T1479" s="25"/>
      <c r="U1479" s="25" t="s">
        <v>955</v>
      </c>
      <c r="V1479" s="25">
        <v>0.21959969999969201</v>
      </c>
      <c r="W1479" s="25">
        <v>365</v>
      </c>
      <c r="X1479" s="25">
        <v>6.0164301369778597E-4</v>
      </c>
      <c r="Y1479" s="25">
        <v>10474</v>
      </c>
      <c r="Z1479" s="27">
        <v>51849</v>
      </c>
      <c r="AA1479" s="28">
        <f t="shared" si="46"/>
        <v>2.7233115468409601E-3</v>
      </c>
      <c r="AC1479" t="str">
        <f t="shared" si="47"/>
        <v>2610000400-24031-NOX</v>
      </c>
      <c r="AD1479" t="str">
        <f>IF(COUNTIF('NP-NRModel-MAR-WILDFIRES Modifi'!V:V, AC1479)=0, "Missing", "")</f>
        <v/>
      </c>
    </row>
    <row r="1480" spans="1:30" hidden="1" x14ac:dyDescent="0.3">
      <c r="A1480" s="24">
        <v>2610000400</v>
      </c>
      <c r="B1480" s="40">
        <v>24031</v>
      </c>
      <c r="C1480" s="25"/>
      <c r="D1480" s="25"/>
      <c r="E1480" s="25"/>
      <c r="F1480" s="25"/>
      <c r="G1480" s="25" t="s">
        <v>12</v>
      </c>
      <c r="H1480" s="25">
        <v>0.347699499999513</v>
      </c>
      <c r="I1480" s="25">
        <v>153</v>
      </c>
      <c r="J1480" s="25">
        <v>2.2725457516308001E-3</v>
      </c>
      <c r="K1480" s="25"/>
      <c r="L1480" s="25"/>
      <c r="M1480" s="25">
        <v>10474</v>
      </c>
      <c r="N1480" s="26">
        <v>260825</v>
      </c>
      <c r="O1480" s="24">
        <v>2610000400</v>
      </c>
      <c r="P1480" s="25">
        <v>24031</v>
      </c>
      <c r="Q1480" s="25"/>
      <c r="R1480" s="25"/>
      <c r="S1480" s="25"/>
      <c r="T1480" s="25"/>
      <c r="U1480" s="25" t="s">
        <v>12</v>
      </c>
      <c r="V1480" s="25">
        <v>0.83447879999883401</v>
      </c>
      <c r="W1480" s="25">
        <v>365</v>
      </c>
      <c r="X1480" s="25">
        <v>2.2862432876680399E-3</v>
      </c>
      <c r="Y1480" s="25">
        <v>10474</v>
      </c>
      <c r="Z1480" s="27">
        <v>260825</v>
      </c>
      <c r="AA1480" s="28">
        <f t="shared" si="46"/>
        <v>2.7233115468409449E-3</v>
      </c>
      <c r="AC1480" t="str">
        <f t="shared" si="47"/>
        <v>2610000400-24031-VOC</v>
      </c>
      <c r="AD1480" t="str">
        <f>IF(COUNTIF('NP-NRModel-MAR-WILDFIRES Modifi'!V:V, AC1480)=0, "Missing", "")</f>
        <v/>
      </c>
    </row>
    <row r="1481" spans="1:30" hidden="1" x14ac:dyDescent="0.3">
      <c r="A1481" s="24">
        <v>2610000400</v>
      </c>
      <c r="B1481" s="40">
        <v>24033</v>
      </c>
      <c r="C1481" s="25"/>
      <c r="D1481" s="25"/>
      <c r="E1481" s="25"/>
      <c r="F1481" s="25"/>
      <c r="G1481" s="25" t="s">
        <v>955</v>
      </c>
      <c r="H1481" s="25">
        <v>6.7073583333239206E-2</v>
      </c>
      <c r="I1481" s="25">
        <v>153</v>
      </c>
      <c r="J1481" s="25">
        <v>4.3838943355058299E-4</v>
      </c>
      <c r="K1481" s="25"/>
      <c r="L1481" s="25"/>
      <c r="M1481" s="25">
        <v>10474</v>
      </c>
      <c r="N1481" s="26">
        <v>179065</v>
      </c>
      <c r="O1481" s="24">
        <v>2610000400</v>
      </c>
      <c r="P1481" s="25">
        <v>24033</v>
      </c>
      <c r="Q1481" s="25"/>
      <c r="R1481" s="25"/>
      <c r="S1481" s="25"/>
      <c r="T1481" s="25"/>
      <c r="U1481" s="25" t="s">
        <v>955</v>
      </c>
      <c r="V1481" s="25">
        <v>0.16097659999977501</v>
      </c>
      <c r="W1481" s="25">
        <v>365</v>
      </c>
      <c r="X1481" s="25">
        <v>4.4103178082130202E-4</v>
      </c>
      <c r="Y1481" s="25">
        <v>10474</v>
      </c>
      <c r="Z1481" s="27">
        <v>179065</v>
      </c>
      <c r="AA1481" s="28">
        <f t="shared" si="46"/>
        <v>2.7233115468409427E-3</v>
      </c>
      <c r="AC1481" t="str">
        <f t="shared" si="47"/>
        <v>2610000400-24033-NOX</v>
      </c>
      <c r="AD1481" t="str">
        <f>IF(COUNTIF('NP-NRModel-MAR-WILDFIRES Modifi'!V:V, AC1481)=0, "Missing", "")</f>
        <v/>
      </c>
    </row>
    <row r="1482" spans="1:30" hidden="1" x14ac:dyDescent="0.3">
      <c r="A1482" s="24">
        <v>2610000400</v>
      </c>
      <c r="B1482" s="40">
        <v>24033</v>
      </c>
      <c r="C1482" s="25"/>
      <c r="D1482" s="25"/>
      <c r="E1482" s="25"/>
      <c r="F1482" s="25"/>
      <c r="G1482" s="25" t="s">
        <v>12</v>
      </c>
      <c r="H1482" s="25">
        <v>0.254879583332976</v>
      </c>
      <c r="I1482" s="25">
        <v>153</v>
      </c>
      <c r="J1482" s="25">
        <v>1.6658796296272901E-3</v>
      </c>
      <c r="K1482" s="25"/>
      <c r="L1482" s="25"/>
      <c r="M1482" s="25">
        <v>10474</v>
      </c>
      <c r="N1482" s="26">
        <v>86254</v>
      </c>
      <c r="O1482" s="24">
        <v>2610000400</v>
      </c>
      <c r="P1482" s="25">
        <v>24033</v>
      </c>
      <c r="Q1482" s="25"/>
      <c r="R1482" s="25"/>
      <c r="S1482" s="25"/>
      <c r="T1482" s="25"/>
      <c r="U1482" s="25" t="s">
        <v>12</v>
      </c>
      <c r="V1482" s="25">
        <v>0.61171099999914202</v>
      </c>
      <c r="W1482" s="25">
        <v>365</v>
      </c>
      <c r="X1482" s="25">
        <v>1.67592054794285E-3</v>
      </c>
      <c r="Y1482" s="25">
        <v>10474</v>
      </c>
      <c r="Z1482" s="27">
        <v>86254</v>
      </c>
      <c r="AA1482" s="28">
        <f t="shared" si="46"/>
        <v>2.7233115468409536E-3</v>
      </c>
      <c r="AC1482" t="str">
        <f t="shared" si="47"/>
        <v>2610000400-24033-VOC</v>
      </c>
      <c r="AD1482" t="str">
        <f>IF(COUNTIF('NP-NRModel-MAR-WILDFIRES Modifi'!V:V, AC1482)=0, "Missing", "")</f>
        <v/>
      </c>
    </row>
    <row r="1483" spans="1:30" hidden="1" x14ac:dyDescent="0.3">
      <c r="A1483" s="24">
        <v>2610000400</v>
      </c>
      <c r="B1483" s="40">
        <v>51059</v>
      </c>
      <c r="C1483" s="25"/>
      <c r="D1483" s="25"/>
      <c r="E1483" s="25"/>
      <c r="F1483" s="25"/>
      <c r="G1483" s="25" t="s">
        <v>955</v>
      </c>
      <c r="H1483" s="25">
        <v>3.89332611566508E-2</v>
      </c>
      <c r="I1483" s="25">
        <v>153</v>
      </c>
      <c r="J1483" s="25">
        <v>2.5446575919379599E-4</v>
      </c>
      <c r="K1483" s="25"/>
      <c r="L1483" s="25"/>
      <c r="M1483" s="25">
        <v>10474</v>
      </c>
      <c r="N1483" s="26">
        <v>37849</v>
      </c>
      <c r="O1483" s="24">
        <v>2610000400</v>
      </c>
      <c r="P1483" s="25">
        <v>51059</v>
      </c>
      <c r="Q1483" s="25"/>
      <c r="R1483" s="25"/>
      <c r="S1483" s="25"/>
      <c r="T1483" s="25"/>
      <c r="U1483" s="25" t="s">
        <v>955</v>
      </c>
      <c r="V1483" s="25">
        <v>0.142945999999785</v>
      </c>
      <c r="W1483" s="25">
        <v>365</v>
      </c>
      <c r="X1483" s="25">
        <v>3.9163287671174101E-4</v>
      </c>
      <c r="Y1483" s="25">
        <v>10474</v>
      </c>
      <c r="Z1483" s="27">
        <v>37849</v>
      </c>
      <c r="AA1483" s="28">
        <f t="shared" si="46"/>
        <v>1.7801530591564558E-3</v>
      </c>
      <c r="AC1483" t="str">
        <f t="shared" si="47"/>
        <v>2610000400-51059-NOX</v>
      </c>
      <c r="AD1483" t="str">
        <f>IF(COUNTIF('NP-NRModel-MAR-WILDFIRES Modifi'!V:V, AC1483)=0, "Missing", "")</f>
        <v/>
      </c>
    </row>
    <row r="1484" spans="1:30" hidden="1" x14ac:dyDescent="0.3">
      <c r="A1484" s="24">
        <v>2610000400</v>
      </c>
      <c r="B1484" s="40">
        <v>51059</v>
      </c>
      <c r="C1484" s="25"/>
      <c r="D1484" s="25"/>
      <c r="E1484" s="25"/>
      <c r="F1484" s="25"/>
      <c r="G1484" s="25" t="s">
        <v>12</v>
      </c>
      <c r="H1484" s="25">
        <v>0.14794639239527199</v>
      </c>
      <c r="I1484" s="25">
        <v>153</v>
      </c>
      <c r="J1484" s="25">
        <v>9.6696988493642398E-4</v>
      </c>
      <c r="K1484" s="25"/>
      <c r="L1484" s="25"/>
      <c r="M1484" s="25">
        <v>10474</v>
      </c>
      <c r="N1484" s="26">
        <v>165437</v>
      </c>
      <c r="O1484" s="24">
        <v>2610000400</v>
      </c>
      <c r="P1484" s="25">
        <v>51059</v>
      </c>
      <c r="Q1484" s="25"/>
      <c r="R1484" s="25"/>
      <c r="S1484" s="25"/>
      <c r="T1484" s="25"/>
      <c r="U1484" s="25" t="s">
        <v>12</v>
      </c>
      <c r="V1484" s="25">
        <v>0.54319479999918696</v>
      </c>
      <c r="W1484" s="25">
        <v>365</v>
      </c>
      <c r="X1484" s="25">
        <v>1.4882049315046201E-3</v>
      </c>
      <c r="Y1484" s="25">
        <v>10474</v>
      </c>
      <c r="Z1484" s="27">
        <v>165437</v>
      </c>
      <c r="AA1484" s="28">
        <f t="shared" si="46"/>
        <v>1.7801530591564413E-3</v>
      </c>
      <c r="AC1484" t="str">
        <f t="shared" si="47"/>
        <v>2610000400-51059-VOC</v>
      </c>
      <c r="AD1484" t="str">
        <f>IF(COUNTIF('NP-NRModel-MAR-WILDFIRES Modifi'!V:V, AC1484)=0, "Missing", "")</f>
        <v/>
      </c>
    </row>
    <row r="1485" spans="1:30" hidden="1" x14ac:dyDescent="0.3">
      <c r="A1485" s="24">
        <v>2610000400</v>
      </c>
      <c r="B1485" s="40">
        <v>51107</v>
      </c>
      <c r="C1485" s="25"/>
      <c r="D1485" s="25"/>
      <c r="E1485" s="25"/>
      <c r="F1485" s="25"/>
      <c r="G1485" s="25" t="s">
        <v>955</v>
      </c>
      <c r="H1485" s="25">
        <v>0.101610157354299</v>
      </c>
      <c r="I1485" s="25">
        <v>153</v>
      </c>
      <c r="J1485" s="25">
        <v>6.6411867551829896E-4</v>
      </c>
      <c r="K1485" s="25"/>
      <c r="L1485" s="25"/>
      <c r="M1485" s="25">
        <v>10474</v>
      </c>
      <c r="N1485" s="26">
        <v>16258</v>
      </c>
      <c r="O1485" s="24">
        <v>2610000400</v>
      </c>
      <c r="P1485" s="25">
        <v>51107</v>
      </c>
      <c r="Q1485" s="25"/>
      <c r="R1485" s="25"/>
      <c r="S1485" s="25"/>
      <c r="T1485" s="25"/>
      <c r="U1485" s="25" t="s">
        <v>955</v>
      </c>
      <c r="V1485" s="25">
        <v>0.37306829999943802</v>
      </c>
      <c r="W1485" s="25">
        <v>365</v>
      </c>
      <c r="X1485" s="25">
        <v>1.02210493150531E-3</v>
      </c>
      <c r="Y1485" s="25">
        <v>10474</v>
      </c>
      <c r="Z1485" s="27">
        <v>16258</v>
      </c>
      <c r="AA1485" s="28">
        <f t="shared" si="46"/>
        <v>1.7801530591564584E-3</v>
      </c>
      <c r="AC1485" t="str">
        <f t="shared" si="47"/>
        <v>2610000400-51107-NOX</v>
      </c>
      <c r="AD1485" t="str">
        <f>IF(COUNTIF('NP-NRModel-MAR-WILDFIRES Modifi'!V:V, AC1485)=0, "Missing", "")</f>
        <v/>
      </c>
    </row>
    <row r="1486" spans="1:30" hidden="1" x14ac:dyDescent="0.3">
      <c r="A1486" s="24">
        <v>2610000400</v>
      </c>
      <c r="B1486" s="40">
        <v>51107</v>
      </c>
      <c r="C1486" s="25"/>
      <c r="D1486" s="25"/>
      <c r="E1486" s="25"/>
      <c r="F1486" s="25"/>
      <c r="G1486" s="25" t="s">
        <v>12</v>
      </c>
      <c r="H1486" s="25">
        <v>0.386118450870093</v>
      </c>
      <c r="I1486" s="25">
        <v>153</v>
      </c>
      <c r="J1486" s="25">
        <v>2.5236500056868799E-3</v>
      </c>
      <c r="K1486" s="25"/>
      <c r="L1486" s="25"/>
      <c r="M1486" s="25">
        <v>10474</v>
      </c>
      <c r="N1486" s="26">
        <v>109207</v>
      </c>
      <c r="O1486" s="24">
        <v>2610000400</v>
      </c>
      <c r="P1486" s="25">
        <v>51107</v>
      </c>
      <c r="Q1486" s="25"/>
      <c r="R1486" s="25"/>
      <c r="S1486" s="25"/>
      <c r="T1486" s="25"/>
      <c r="U1486" s="25" t="s">
        <v>12</v>
      </c>
      <c r="V1486" s="25">
        <v>1.4176589999978699</v>
      </c>
      <c r="W1486" s="25">
        <v>365</v>
      </c>
      <c r="X1486" s="25">
        <v>3.8839972602681501E-3</v>
      </c>
      <c r="Y1486" s="25">
        <v>10474</v>
      </c>
      <c r="Z1486" s="27">
        <v>109207</v>
      </c>
      <c r="AA1486" s="28">
        <f t="shared" si="46"/>
        <v>1.7801530591564487E-3</v>
      </c>
      <c r="AC1486" t="str">
        <f t="shared" si="47"/>
        <v>2610000400-51107-VOC</v>
      </c>
      <c r="AD1486" t="str">
        <f>IF(COUNTIF('NP-NRModel-MAR-WILDFIRES Modifi'!V:V, AC1486)=0, "Missing", "")</f>
        <v/>
      </c>
    </row>
    <row r="1487" spans="1:30" hidden="1" x14ac:dyDescent="0.3">
      <c r="A1487" s="24">
        <v>2610000400</v>
      </c>
      <c r="B1487" s="40">
        <v>51153</v>
      </c>
      <c r="C1487" s="25"/>
      <c r="D1487" s="25"/>
      <c r="E1487" s="25"/>
      <c r="F1487" s="25"/>
      <c r="G1487" s="25" t="s">
        <v>955</v>
      </c>
      <c r="H1487" s="25">
        <v>4.32425406843625E-2</v>
      </c>
      <c r="I1487" s="25">
        <v>153</v>
      </c>
      <c r="J1487" s="25">
        <v>2.8263098486511402E-4</v>
      </c>
      <c r="K1487" s="25"/>
      <c r="L1487" s="25"/>
      <c r="M1487" s="25">
        <v>10474</v>
      </c>
      <c r="N1487" s="26">
        <v>116108</v>
      </c>
      <c r="O1487" s="24">
        <v>2610000400</v>
      </c>
      <c r="P1487" s="25">
        <v>51153</v>
      </c>
      <c r="Q1487" s="25"/>
      <c r="R1487" s="25"/>
      <c r="S1487" s="25"/>
      <c r="T1487" s="25"/>
      <c r="U1487" s="25" t="s">
        <v>955</v>
      </c>
      <c r="V1487" s="25">
        <v>0.15876779999976201</v>
      </c>
      <c r="W1487" s="25">
        <v>365</v>
      </c>
      <c r="X1487" s="25">
        <v>4.3498027397195099E-4</v>
      </c>
      <c r="Y1487" s="25">
        <v>10474</v>
      </c>
      <c r="Z1487" s="27">
        <v>116108</v>
      </c>
      <c r="AA1487" s="28">
        <f t="shared" si="46"/>
        <v>1.7801530591564391E-3</v>
      </c>
      <c r="AC1487" t="str">
        <f t="shared" si="47"/>
        <v>2610000400-51153-NOX</v>
      </c>
      <c r="AD1487" t="str">
        <f>IF(COUNTIF('NP-NRModel-MAR-WILDFIRES Modifi'!V:V, AC1487)=0, "Missing", "")</f>
        <v/>
      </c>
    </row>
    <row r="1488" spans="1:30" hidden="1" x14ac:dyDescent="0.3">
      <c r="A1488" s="24">
        <v>2610000400</v>
      </c>
      <c r="B1488" s="40">
        <v>51153</v>
      </c>
      <c r="C1488" s="25"/>
      <c r="D1488" s="25"/>
      <c r="E1488" s="25"/>
      <c r="F1488" s="25"/>
      <c r="G1488" s="25" t="s">
        <v>12</v>
      </c>
      <c r="H1488" s="25">
        <v>0.16432164370603999</v>
      </c>
      <c r="I1488" s="25">
        <v>153</v>
      </c>
      <c r="J1488" s="25">
        <v>1.07399767128131E-3</v>
      </c>
      <c r="K1488" s="25"/>
      <c r="L1488" s="25"/>
      <c r="M1488" s="25">
        <v>10474</v>
      </c>
      <c r="N1488" s="26">
        <v>220620</v>
      </c>
      <c r="O1488" s="24">
        <v>2610000400</v>
      </c>
      <c r="P1488" s="25">
        <v>51153</v>
      </c>
      <c r="Q1488" s="25"/>
      <c r="R1488" s="25"/>
      <c r="S1488" s="25"/>
      <c r="T1488" s="25"/>
      <c r="U1488" s="25" t="s">
        <v>12</v>
      </c>
      <c r="V1488" s="25">
        <v>0.60331759999909296</v>
      </c>
      <c r="W1488" s="25">
        <v>365</v>
      </c>
      <c r="X1488" s="25">
        <v>1.65292493150436E-3</v>
      </c>
      <c r="Y1488" s="25">
        <v>10474</v>
      </c>
      <c r="Z1488" s="27">
        <v>220620</v>
      </c>
      <c r="AA1488" s="28">
        <f t="shared" si="46"/>
        <v>1.7801530591564454E-3</v>
      </c>
      <c r="AC1488" t="str">
        <f t="shared" si="47"/>
        <v>2610000400-51153-VOC</v>
      </c>
      <c r="AD1488" t="str">
        <f>IF(COUNTIF('NP-NRModel-MAR-WILDFIRES Modifi'!V:V, AC1488)=0, "Missing", "")</f>
        <v/>
      </c>
    </row>
    <row r="1489" spans="1:30" hidden="1" x14ac:dyDescent="0.3">
      <c r="A1489" s="24">
        <v>2610000500</v>
      </c>
      <c r="B1489" s="40">
        <v>24009</v>
      </c>
      <c r="C1489" s="25"/>
      <c r="D1489" s="25"/>
      <c r="E1489" s="25"/>
      <c r="F1489" s="25"/>
      <c r="G1489" s="25" t="s">
        <v>955</v>
      </c>
      <c r="H1489" s="25">
        <v>3.57547666666165</v>
      </c>
      <c r="I1489" s="25">
        <v>153</v>
      </c>
      <c r="J1489" s="25">
        <v>2.3369128540272201E-2</v>
      </c>
      <c r="K1489" s="25"/>
      <c r="L1489" s="25"/>
      <c r="M1489" s="25">
        <v>10474</v>
      </c>
      <c r="N1489" s="26">
        <v>123532</v>
      </c>
      <c r="O1489" s="24">
        <v>2610000500</v>
      </c>
      <c r="P1489" s="25">
        <v>24009</v>
      </c>
      <c r="Q1489" s="25"/>
      <c r="R1489" s="25"/>
      <c r="S1489" s="25"/>
      <c r="T1489" s="25"/>
      <c r="U1489" s="25" t="s">
        <v>955</v>
      </c>
      <c r="V1489" s="25">
        <v>8.5811439999879902</v>
      </c>
      <c r="W1489" s="25">
        <v>365</v>
      </c>
      <c r="X1489" s="25">
        <v>2.3509983561610898E-2</v>
      </c>
      <c r="Y1489" s="25">
        <v>10474</v>
      </c>
      <c r="Z1489" s="27">
        <v>123532</v>
      </c>
      <c r="AA1489" s="28">
        <f t="shared" si="46"/>
        <v>2.7233115468409466E-3</v>
      </c>
      <c r="AC1489" t="str">
        <f t="shared" si="47"/>
        <v>2610000500-24009-NOX</v>
      </c>
      <c r="AD1489" t="str">
        <f>IF(COUNTIF('NP-NRModel-MAR-WILDFIRES Modifi'!V:V, AC1489)=0, "Missing", "")</f>
        <v/>
      </c>
    </row>
    <row r="1490" spans="1:30" hidden="1" x14ac:dyDescent="0.3">
      <c r="A1490" s="24">
        <v>2610000500</v>
      </c>
      <c r="B1490" s="40">
        <v>24009</v>
      </c>
      <c r="C1490" s="25"/>
      <c r="D1490" s="25"/>
      <c r="E1490" s="25"/>
      <c r="F1490" s="25"/>
      <c r="G1490" s="25" t="s">
        <v>12</v>
      </c>
      <c r="H1490" s="25">
        <v>10.1007208333191</v>
      </c>
      <c r="I1490" s="25">
        <v>153</v>
      </c>
      <c r="J1490" s="25">
        <v>6.6017783224308402E-2</v>
      </c>
      <c r="K1490" s="25"/>
      <c r="L1490" s="25"/>
      <c r="M1490" s="25">
        <v>10474</v>
      </c>
      <c r="N1490" s="26">
        <v>286381</v>
      </c>
      <c r="O1490" s="24">
        <v>2610000500</v>
      </c>
      <c r="P1490" s="25">
        <v>24009</v>
      </c>
      <c r="Q1490" s="25"/>
      <c r="R1490" s="25"/>
      <c r="S1490" s="25"/>
      <c r="T1490" s="25"/>
      <c r="U1490" s="25" t="s">
        <v>12</v>
      </c>
      <c r="V1490" s="25">
        <v>24.241729999965901</v>
      </c>
      <c r="W1490" s="25">
        <v>365</v>
      </c>
      <c r="X1490" s="25">
        <v>6.6415698630043707E-2</v>
      </c>
      <c r="Y1490" s="25">
        <v>10474</v>
      </c>
      <c r="Z1490" s="27">
        <v>286381</v>
      </c>
      <c r="AA1490" s="28">
        <f t="shared" si="46"/>
        <v>2.7233115468409748E-3</v>
      </c>
      <c r="AC1490" t="str">
        <f t="shared" si="47"/>
        <v>2610000500-24009-VOC</v>
      </c>
      <c r="AD1490" t="str">
        <f>IF(COUNTIF('NP-NRModel-MAR-WILDFIRES Modifi'!V:V, AC1490)=0, "Missing", "")</f>
        <v/>
      </c>
    </row>
    <row r="1491" spans="1:30" hidden="1" x14ac:dyDescent="0.3">
      <c r="A1491" s="24">
        <v>2610000500</v>
      </c>
      <c r="B1491" s="40">
        <v>24017</v>
      </c>
      <c r="C1491" s="25"/>
      <c r="D1491" s="25"/>
      <c r="E1491" s="25"/>
      <c r="F1491" s="25"/>
      <c r="G1491" s="25" t="s">
        <v>955</v>
      </c>
      <c r="H1491" s="25">
        <v>14.009295833313701</v>
      </c>
      <c r="I1491" s="25">
        <v>153</v>
      </c>
      <c r="J1491" s="25">
        <v>9.1564025054338194E-2</v>
      </c>
      <c r="K1491" s="25"/>
      <c r="L1491" s="25"/>
      <c r="M1491" s="25">
        <v>10474</v>
      </c>
      <c r="N1491" s="26">
        <v>319277</v>
      </c>
      <c r="O1491" s="24">
        <v>2610000500</v>
      </c>
      <c r="P1491" s="25">
        <v>24017</v>
      </c>
      <c r="Q1491" s="25"/>
      <c r="R1491" s="25"/>
      <c r="S1491" s="25"/>
      <c r="T1491" s="25"/>
      <c r="U1491" s="25" t="s">
        <v>955</v>
      </c>
      <c r="V1491" s="25">
        <v>33.622309999953103</v>
      </c>
      <c r="W1491" s="25">
        <v>365</v>
      </c>
      <c r="X1491" s="25">
        <v>9.2115917808090697E-2</v>
      </c>
      <c r="Y1491" s="25">
        <v>10474</v>
      </c>
      <c r="Z1491" s="27">
        <v>319277</v>
      </c>
      <c r="AA1491" s="28">
        <f t="shared" si="46"/>
        <v>2.7233115468409492E-3</v>
      </c>
      <c r="AC1491" t="str">
        <f t="shared" si="47"/>
        <v>2610000500-24017-NOX</v>
      </c>
      <c r="AD1491" t="str">
        <f>IF(COUNTIF('NP-NRModel-MAR-WILDFIRES Modifi'!V:V, AC1491)=0, "Missing", "")</f>
        <v/>
      </c>
    </row>
    <row r="1492" spans="1:30" hidden="1" x14ac:dyDescent="0.3">
      <c r="A1492" s="24">
        <v>2610000500</v>
      </c>
      <c r="B1492" s="40">
        <v>24017</v>
      </c>
      <c r="C1492" s="25"/>
      <c r="D1492" s="25"/>
      <c r="E1492" s="25"/>
      <c r="F1492" s="25"/>
      <c r="G1492" s="25" t="s">
        <v>12</v>
      </c>
      <c r="H1492" s="25">
        <v>39.576262499944399</v>
      </c>
      <c r="I1492" s="25">
        <v>153</v>
      </c>
      <c r="J1492" s="25">
        <v>0.258668382352578</v>
      </c>
      <c r="K1492" s="25"/>
      <c r="L1492" s="25"/>
      <c r="M1492" s="25">
        <v>10474</v>
      </c>
      <c r="N1492" s="26">
        <v>284554</v>
      </c>
      <c r="O1492" s="24">
        <v>2610000500</v>
      </c>
      <c r="P1492" s="25">
        <v>24017</v>
      </c>
      <c r="Q1492" s="25"/>
      <c r="R1492" s="25"/>
      <c r="S1492" s="25"/>
      <c r="T1492" s="25"/>
      <c r="U1492" s="25" t="s">
        <v>12</v>
      </c>
      <c r="V1492" s="25">
        <v>94.983029999866503</v>
      </c>
      <c r="W1492" s="25">
        <v>365</v>
      </c>
      <c r="X1492" s="25">
        <v>0.260227479451689</v>
      </c>
      <c r="Y1492" s="25">
        <v>10474</v>
      </c>
      <c r="Z1492" s="27">
        <v>284554</v>
      </c>
      <c r="AA1492" s="28">
        <f t="shared" si="46"/>
        <v>2.7233115468409627E-3</v>
      </c>
      <c r="AC1492" t="str">
        <f t="shared" si="47"/>
        <v>2610000500-24017-VOC</v>
      </c>
      <c r="AD1492" t="str">
        <f>IF(COUNTIF('NP-NRModel-MAR-WILDFIRES Modifi'!V:V, AC1492)=0, "Missing", "")</f>
        <v/>
      </c>
    </row>
    <row r="1493" spans="1:30" hidden="1" x14ac:dyDescent="0.3">
      <c r="A1493" s="24">
        <v>2610000500</v>
      </c>
      <c r="B1493" s="40">
        <v>24021</v>
      </c>
      <c r="C1493" s="25"/>
      <c r="D1493" s="25"/>
      <c r="E1493" s="25"/>
      <c r="F1493" s="25"/>
      <c r="G1493" s="25" t="s">
        <v>955</v>
      </c>
      <c r="H1493" s="25">
        <v>31.547591666622498</v>
      </c>
      <c r="I1493" s="25">
        <v>153</v>
      </c>
      <c r="J1493" s="25">
        <v>0.20619340958576801</v>
      </c>
      <c r="K1493" s="25"/>
      <c r="L1493" s="25"/>
      <c r="M1493" s="25">
        <v>10474</v>
      </c>
      <c r="N1493" s="26">
        <v>306380</v>
      </c>
      <c r="O1493" s="24">
        <v>2610000500</v>
      </c>
      <c r="P1493" s="25">
        <v>24021</v>
      </c>
      <c r="Q1493" s="25"/>
      <c r="R1493" s="25"/>
      <c r="S1493" s="25"/>
      <c r="T1493" s="25"/>
      <c r="U1493" s="25" t="s">
        <v>955</v>
      </c>
      <c r="V1493" s="25">
        <v>75.7142199998937</v>
      </c>
      <c r="W1493" s="25">
        <v>365</v>
      </c>
      <c r="X1493" s="25">
        <v>0.20743621917779101</v>
      </c>
      <c r="Y1493" s="25">
        <v>10474</v>
      </c>
      <c r="Z1493" s="27">
        <v>306380</v>
      </c>
      <c r="AA1493" s="28">
        <f t="shared" si="46"/>
        <v>2.72331154684097E-3</v>
      </c>
      <c r="AC1493" t="str">
        <f t="shared" si="47"/>
        <v>2610000500-24021-NOX</v>
      </c>
      <c r="AD1493" t="str">
        <f>IF(COUNTIF('NP-NRModel-MAR-WILDFIRES Modifi'!V:V, AC1493)=0, "Missing", "")</f>
        <v/>
      </c>
    </row>
    <row r="1494" spans="1:30" hidden="1" x14ac:dyDescent="0.3">
      <c r="A1494" s="24">
        <v>2610000500</v>
      </c>
      <c r="B1494" s="40">
        <v>24021</v>
      </c>
      <c r="C1494" s="25"/>
      <c r="D1494" s="25"/>
      <c r="E1494" s="25"/>
      <c r="F1494" s="25"/>
      <c r="G1494" s="25" t="s">
        <v>12</v>
      </c>
      <c r="H1494" s="25">
        <v>89.121958333208497</v>
      </c>
      <c r="I1494" s="25">
        <v>153</v>
      </c>
      <c r="J1494" s="25">
        <v>0.58249645969417296</v>
      </c>
      <c r="K1494" s="25"/>
      <c r="L1494" s="25"/>
      <c r="M1494" s="25">
        <v>10474</v>
      </c>
      <c r="N1494" s="26">
        <v>201699</v>
      </c>
      <c r="O1494" s="24">
        <v>2610000500</v>
      </c>
      <c r="P1494" s="25">
        <v>24021</v>
      </c>
      <c r="Q1494" s="25"/>
      <c r="R1494" s="25"/>
      <c r="S1494" s="25"/>
      <c r="T1494" s="25"/>
      <c r="U1494" s="25" t="s">
        <v>12</v>
      </c>
      <c r="V1494" s="25">
        <v>213.89269999970099</v>
      </c>
      <c r="W1494" s="25">
        <v>365</v>
      </c>
      <c r="X1494" s="25">
        <v>0.58600739725945605</v>
      </c>
      <c r="Y1494" s="25">
        <v>10474</v>
      </c>
      <c r="Z1494" s="27">
        <v>201699</v>
      </c>
      <c r="AA1494" s="28">
        <f t="shared" si="46"/>
        <v>2.7233115468409501E-3</v>
      </c>
      <c r="AC1494" t="str">
        <f t="shared" si="47"/>
        <v>2610000500-24021-VOC</v>
      </c>
      <c r="AD1494" t="str">
        <f>IF(COUNTIF('NP-NRModel-MAR-WILDFIRES Modifi'!V:V, AC1494)=0, "Missing", "")</f>
        <v/>
      </c>
    </row>
    <row r="1495" spans="1:30" hidden="1" x14ac:dyDescent="0.3">
      <c r="A1495" s="24">
        <v>2610000500</v>
      </c>
      <c r="B1495" s="40">
        <v>24031</v>
      </c>
      <c r="C1495" s="25"/>
      <c r="D1495" s="25"/>
      <c r="E1495" s="25"/>
      <c r="F1495" s="25"/>
      <c r="G1495" s="25" t="s">
        <v>955</v>
      </c>
      <c r="H1495" s="25">
        <v>52.9899166665924</v>
      </c>
      <c r="I1495" s="25">
        <v>153</v>
      </c>
      <c r="J1495" s="25">
        <v>0.34633932461825101</v>
      </c>
      <c r="K1495" s="25"/>
      <c r="L1495" s="25"/>
      <c r="M1495" s="25">
        <v>10474</v>
      </c>
      <c r="N1495" s="26">
        <v>201596</v>
      </c>
      <c r="O1495" s="24">
        <v>2610000500</v>
      </c>
      <c r="P1495" s="25">
        <v>24031</v>
      </c>
      <c r="Q1495" s="25"/>
      <c r="R1495" s="25"/>
      <c r="S1495" s="25"/>
      <c r="T1495" s="25"/>
      <c r="U1495" s="25" t="s">
        <v>955</v>
      </c>
      <c r="V1495" s="25">
        <v>127.175799999822</v>
      </c>
      <c r="W1495" s="25">
        <v>365</v>
      </c>
      <c r="X1495" s="25">
        <v>0.34842684931458101</v>
      </c>
      <c r="Y1495" s="25">
        <v>10474</v>
      </c>
      <c r="Z1495" s="27">
        <v>201596</v>
      </c>
      <c r="AA1495" s="28">
        <f t="shared" si="46"/>
        <v>2.7233115468409536E-3</v>
      </c>
      <c r="AC1495" t="str">
        <f t="shared" si="47"/>
        <v>2610000500-24031-NOX</v>
      </c>
      <c r="AD1495" t="str">
        <f>IF(COUNTIF('NP-NRModel-MAR-WILDFIRES Modifi'!V:V, AC1495)=0, "Missing", "")</f>
        <v/>
      </c>
    </row>
    <row r="1496" spans="1:30" hidden="1" x14ac:dyDescent="0.3">
      <c r="A1496" s="24">
        <v>2610000500</v>
      </c>
      <c r="B1496" s="40">
        <v>24031</v>
      </c>
      <c r="C1496" s="25"/>
      <c r="D1496" s="25"/>
      <c r="E1496" s="25"/>
      <c r="F1496" s="25"/>
      <c r="G1496" s="25" t="s">
        <v>12</v>
      </c>
      <c r="H1496" s="25">
        <v>149.69654166645699</v>
      </c>
      <c r="I1496" s="25">
        <v>153</v>
      </c>
      <c r="J1496" s="25">
        <v>0.97840876906181196</v>
      </c>
      <c r="K1496" s="25"/>
      <c r="L1496" s="25"/>
      <c r="M1496" s="25">
        <v>10474</v>
      </c>
      <c r="N1496" s="26">
        <v>247920</v>
      </c>
      <c r="O1496" s="24">
        <v>2610000500</v>
      </c>
      <c r="P1496" s="25">
        <v>24031</v>
      </c>
      <c r="Q1496" s="25"/>
      <c r="R1496" s="25"/>
      <c r="S1496" s="25"/>
      <c r="T1496" s="25"/>
      <c r="U1496" s="25" t="s">
        <v>12</v>
      </c>
      <c r="V1496" s="25">
        <v>359.27169999949803</v>
      </c>
      <c r="W1496" s="25">
        <v>365</v>
      </c>
      <c r="X1496" s="25">
        <v>0.98430602739588602</v>
      </c>
      <c r="Y1496" s="25">
        <v>10474</v>
      </c>
      <c r="Z1496" s="27">
        <v>247920</v>
      </c>
      <c r="AA1496" s="28">
        <f t="shared" si="46"/>
        <v>2.7233115468409536E-3</v>
      </c>
      <c r="AC1496" t="str">
        <f t="shared" si="47"/>
        <v>2610000500-24031-VOC</v>
      </c>
      <c r="AD1496" t="str">
        <f>IF(COUNTIF('NP-NRModel-MAR-WILDFIRES Modifi'!V:V, AC1496)=0, "Missing", "")</f>
        <v/>
      </c>
    </row>
    <row r="1497" spans="1:30" hidden="1" x14ac:dyDescent="0.3">
      <c r="A1497" s="24">
        <v>2610000500</v>
      </c>
      <c r="B1497" s="40">
        <v>24033</v>
      </c>
      <c r="C1497" s="25"/>
      <c r="D1497" s="25"/>
      <c r="E1497" s="25"/>
      <c r="F1497" s="25"/>
      <c r="G1497" s="25" t="s">
        <v>955</v>
      </c>
      <c r="H1497" s="25">
        <v>35.62717499995</v>
      </c>
      <c r="I1497" s="25">
        <v>153</v>
      </c>
      <c r="J1497" s="25">
        <v>0.232857352940849</v>
      </c>
      <c r="K1497" s="25"/>
      <c r="L1497" s="25"/>
      <c r="M1497" s="25">
        <v>10474</v>
      </c>
      <c r="N1497" s="26">
        <v>16877</v>
      </c>
      <c r="O1497" s="24">
        <v>2610000500</v>
      </c>
      <c r="P1497" s="25">
        <v>24033</v>
      </c>
      <c r="Q1497" s="25"/>
      <c r="R1497" s="25"/>
      <c r="S1497" s="25"/>
      <c r="T1497" s="25"/>
      <c r="U1497" s="25" t="s">
        <v>955</v>
      </c>
      <c r="V1497" s="25">
        <v>85.505219999880197</v>
      </c>
      <c r="W1497" s="25">
        <v>365</v>
      </c>
      <c r="X1497" s="25">
        <v>0.23426087671199999</v>
      </c>
      <c r="Y1497" s="25">
        <v>10474</v>
      </c>
      <c r="Z1497" s="27">
        <v>16877</v>
      </c>
      <c r="AA1497" s="28">
        <f t="shared" si="46"/>
        <v>2.7233115468409444E-3</v>
      </c>
      <c r="AC1497" t="str">
        <f t="shared" si="47"/>
        <v>2610000500-24033-NOX</v>
      </c>
      <c r="AD1497" t="str">
        <f>IF(COUNTIF('NP-NRModel-MAR-WILDFIRES Modifi'!V:V, AC1497)=0, "Missing", "")</f>
        <v/>
      </c>
    </row>
    <row r="1498" spans="1:30" hidden="1" x14ac:dyDescent="0.3">
      <c r="A1498" s="24">
        <v>2610000500</v>
      </c>
      <c r="B1498" s="40">
        <v>24033</v>
      </c>
      <c r="C1498" s="25"/>
      <c r="D1498" s="25"/>
      <c r="E1498" s="25"/>
      <c r="F1498" s="25"/>
      <c r="G1498" s="25" t="s">
        <v>12</v>
      </c>
      <c r="H1498" s="25">
        <v>100.646791666525</v>
      </c>
      <c r="I1498" s="25">
        <v>153</v>
      </c>
      <c r="J1498" s="25">
        <v>0.65782216775506897</v>
      </c>
      <c r="K1498" s="25"/>
      <c r="L1498" s="25"/>
      <c r="M1498" s="25">
        <v>10474</v>
      </c>
      <c r="N1498" s="26">
        <v>98131</v>
      </c>
      <c r="O1498" s="24">
        <v>2610000500</v>
      </c>
      <c r="P1498" s="25">
        <v>24033</v>
      </c>
      <c r="Q1498" s="25"/>
      <c r="R1498" s="25"/>
      <c r="S1498" s="25"/>
      <c r="T1498" s="25"/>
      <c r="U1498" s="25" t="s">
        <v>12</v>
      </c>
      <c r="V1498" s="25">
        <v>241.55229999966099</v>
      </c>
      <c r="W1498" s="25">
        <v>365</v>
      </c>
      <c r="X1498" s="25">
        <v>0.66178712328674205</v>
      </c>
      <c r="Y1498" s="25">
        <v>10474</v>
      </c>
      <c r="Z1498" s="27">
        <v>98131</v>
      </c>
      <c r="AA1498" s="28">
        <f t="shared" si="46"/>
        <v>2.7233115468409622E-3</v>
      </c>
      <c r="AC1498" t="str">
        <f t="shared" si="47"/>
        <v>2610000500-24033-VOC</v>
      </c>
      <c r="AD1498" t="str">
        <f>IF(COUNTIF('NP-NRModel-MAR-WILDFIRES Modifi'!V:V, AC1498)=0, "Missing", "")</f>
        <v/>
      </c>
    </row>
    <row r="1499" spans="1:30" hidden="1" x14ac:dyDescent="0.3">
      <c r="A1499" s="24">
        <v>2610000500</v>
      </c>
      <c r="B1499" s="40">
        <v>51107</v>
      </c>
      <c r="C1499" s="25"/>
      <c r="D1499" s="25"/>
      <c r="E1499" s="25"/>
      <c r="F1499" s="25"/>
      <c r="G1499" s="25" t="s">
        <v>955</v>
      </c>
      <c r="H1499" s="25">
        <v>22.779623788247601</v>
      </c>
      <c r="I1499" s="25">
        <v>153</v>
      </c>
      <c r="J1499" s="25">
        <v>0.14888642998854601</v>
      </c>
      <c r="K1499" s="25"/>
      <c r="L1499" s="25"/>
      <c r="M1499" s="25">
        <v>10474</v>
      </c>
      <c r="N1499" s="26">
        <v>205301</v>
      </c>
      <c r="O1499" s="24">
        <v>2610000500</v>
      </c>
      <c r="P1499" s="25">
        <v>51107</v>
      </c>
      <c r="Q1499" s="25"/>
      <c r="R1499" s="25"/>
      <c r="S1499" s="25"/>
      <c r="T1499" s="25"/>
      <c r="U1499" s="25" t="s">
        <v>955</v>
      </c>
      <c r="V1499" s="25">
        <v>83.636869999874193</v>
      </c>
      <c r="W1499" s="25">
        <v>365</v>
      </c>
      <c r="X1499" s="25">
        <v>0.22914210958869599</v>
      </c>
      <c r="Y1499" s="25">
        <v>10474</v>
      </c>
      <c r="Z1499" s="27">
        <v>205301</v>
      </c>
      <c r="AA1499" s="28">
        <f t="shared" si="46"/>
        <v>1.7801530591564458E-3</v>
      </c>
      <c r="AC1499" t="str">
        <f t="shared" si="47"/>
        <v>2610000500-51107-NOX</v>
      </c>
      <c r="AD1499" t="str">
        <f>IF(COUNTIF('NP-NRModel-MAR-WILDFIRES Modifi'!V:V, AC1499)=0, "Missing", "")</f>
        <v/>
      </c>
    </row>
    <row r="1500" spans="1:30" hidden="1" x14ac:dyDescent="0.3">
      <c r="A1500" s="24">
        <v>2610000500</v>
      </c>
      <c r="B1500" s="40">
        <v>51107</v>
      </c>
      <c r="C1500" s="25"/>
      <c r="D1500" s="25"/>
      <c r="E1500" s="25"/>
      <c r="F1500" s="25"/>
      <c r="G1500" s="25" t="s">
        <v>12</v>
      </c>
      <c r="H1500" s="25">
        <v>64.352448709153805</v>
      </c>
      <c r="I1500" s="25">
        <v>153</v>
      </c>
      <c r="J1500" s="25">
        <v>0.42060423992911</v>
      </c>
      <c r="K1500" s="25"/>
      <c r="L1500" s="25"/>
      <c r="M1500" s="25">
        <v>10474</v>
      </c>
      <c r="N1500" s="26">
        <v>158536</v>
      </c>
      <c r="O1500" s="24">
        <v>2610000500</v>
      </c>
      <c r="P1500" s="25">
        <v>51107</v>
      </c>
      <c r="Q1500" s="25"/>
      <c r="R1500" s="25"/>
      <c r="S1500" s="25"/>
      <c r="T1500" s="25"/>
      <c r="U1500" s="25" t="s">
        <v>12</v>
      </c>
      <c r="V1500" s="25">
        <v>236.274199999644</v>
      </c>
      <c r="W1500" s="25">
        <v>365</v>
      </c>
      <c r="X1500" s="25">
        <v>0.64732657534149196</v>
      </c>
      <c r="Y1500" s="25">
        <v>10474</v>
      </c>
      <c r="Z1500" s="27">
        <v>158536</v>
      </c>
      <c r="AA1500" s="28">
        <f t="shared" si="46"/>
        <v>1.7801530591564536E-3</v>
      </c>
      <c r="AC1500" t="str">
        <f t="shared" si="47"/>
        <v>2610000500-51107-VOC</v>
      </c>
      <c r="AD1500" t="str">
        <f>IF(COUNTIF('NP-NRModel-MAR-WILDFIRES Modifi'!V:V, AC1500)=0, "Missing", "")</f>
        <v/>
      </c>
    </row>
    <row r="1501" spans="1:30" hidden="1" x14ac:dyDescent="0.3">
      <c r="A1501" s="24">
        <v>2610000500</v>
      </c>
      <c r="B1501" s="40">
        <v>51153</v>
      </c>
      <c r="C1501" s="25"/>
      <c r="D1501" s="25"/>
      <c r="E1501" s="25"/>
      <c r="F1501" s="25"/>
      <c r="G1501" s="25" t="s">
        <v>955</v>
      </c>
      <c r="H1501" s="25">
        <v>11.698986589940899</v>
      </c>
      <c r="I1501" s="25">
        <v>153</v>
      </c>
      <c r="J1501" s="25">
        <v>7.6463964640137105E-2</v>
      </c>
      <c r="K1501" s="25"/>
      <c r="L1501" s="25"/>
      <c r="M1501" s="25">
        <v>10474</v>
      </c>
      <c r="N1501" s="26">
        <v>85922</v>
      </c>
      <c r="O1501" s="24">
        <v>2610000500</v>
      </c>
      <c r="P1501" s="25">
        <v>51153</v>
      </c>
      <c r="Q1501" s="25"/>
      <c r="R1501" s="25"/>
      <c r="S1501" s="25"/>
      <c r="T1501" s="25"/>
      <c r="U1501" s="25" t="s">
        <v>955</v>
      </c>
      <c r="V1501" s="25">
        <v>42.953589999935403</v>
      </c>
      <c r="W1501" s="25">
        <v>365</v>
      </c>
      <c r="X1501" s="25">
        <v>0.117681068492973</v>
      </c>
      <c r="Y1501" s="25">
        <v>10474</v>
      </c>
      <c r="Z1501" s="27">
        <v>85922</v>
      </c>
      <c r="AA1501" s="28">
        <f t="shared" si="46"/>
        <v>1.7801530591564547E-3</v>
      </c>
      <c r="AC1501" t="str">
        <f t="shared" si="47"/>
        <v>2610000500-51153-NOX</v>
      </c>
      <c r="AD1501" t="str">
        <f>IF(COUNTIF('NP-NRModel-MAR-WILDFIRES Modifi'!V:V, AC1501)=0, "Missing", "")</f>
        <v/>
      </c>
    </row>
    <row r="1502" spans="1:30" hidden="1" x14ac:dyDescent="0.3">
      <c r="A1502" s="24">
        <v>2610000500</v>
      </c>
      <c r="B1502" s="40">
        <v>51153</v>
      </c>
      <c r="C1502" s="25"/>
      <c r="D1502" s="25"/>
      <c r="E1502" s="25"/>
      <c r="F1502" s="25"/>
      <c r="G1502" s="25" t="s">
        <v>12</v>
      </c>
      <c r="H1502" s="25">
        <v>33.049639363581299</v>
      </c>
      <c r="I1502" s="25">
        <v>153</v>
      </c>
      <c r="J1502" s="25">
        <v>0.21601071479464901</v>
      </c>
      <c r="K1502" s="25"/>
      <c r="L1502" s="25"/>
      <c r="M1502" s="25">
        <v>10474</v>
      </c>
      <c r="N1502" s="26">
        <v>27941</v>
      </c>
      <c r="O1502" s="24">
        <v>2610000500</v>
      </c>
      <c r="P1502" s="25">
        <v>51153</v>
      </c>
      <c r="Q1502" s="25"/>
      <c r="R1502" s="25"/>
      <c r="S1502" s="25"/>
      <c r="T1502" s="25"/>
      <c r="U1502" s="25" t="s">
        <v>12</v>
      </c>
      <c r="V1502" s="25">
        <v>121.34389999981801</v>
      </c>
      <c r="W1502" s="25">
        <v>365</v>
      </c>
      <c r="X1502" s="25">
        <v>0.33244904109539197</v>
      </c>
      <c r="Y1502" s="25">
        <v>10474</v>
      </c>
      <c r="Z1502" s="27">
        <v>27941</v>
      </c>
      <c r="AA1502" s="28">
        <f t="shared" si="46"/>
        <v>1.7801530591564387E-3</v>
      </c>
      <c r="AC1502" t="str">
        <f t="shared" si="47"/>
        <v>2610000500-51153-VOC</v>
      </c>
      <c r="AD1502" t="str">
        <f>IF(COUNTIF('NP-NRModel-MAR-WILDFIRES Modifi'!V:V, AC1502)=0, "Missing", "")</f>
        <v/>
      </c>
    </row>
    <row r="1503" spans="1:30" hidden="1" x14ac:dyDescent="0.3">
      <c r="A1503" s="24">
        <v>2610030000</v>
      </c>
      <c r="B1503" s="40">
        <v>24009</v>
      </c>
      <c r="C1503" s="25"/>
      <c r="D1503" s="25"/>
      <c r="E1503" s="25"/>
      <c r="F1503" s="25"/>
      <c r="G1503" s="25" t="s">
        <v>955</v>
      </c>
      <c r="H1503" s="25">
        <v>4.2712833333273599</v>
      </c>
      <c r="I1503" s="25">
        <v>153</v>
      </c>
      <c r="J1503" s="25">
        <v>2.7916884531551299E-2</v>
      </c>
      <c r="K1503" s="25"/>
      <c r="L1503" s="25"/>
      <c r="M1503" s="25">
        <v>10474</v>
      </c>
      <c r="N1503" s="26">
        <v>176571</v>
      </c>
      <c r="O1503" s="24">
        <v>2610030000</v>
      </c>
      <c r="P1503" s="25">
        <v>24009</v>
      </c>
      <c r="Q1503" s="25"/>
      <c r="R1503" s="25"/>
      <c r="S1503" s="25"/>
      <c r="T1503" s="25"/>
      <c r="U1503" s="25" t="s">
        <v>955</v>
      </c>
      <c r="V1503" s="25">
        <v>10.251079999985601</v>
      </c>
      <c r="W1503" s="25">
        <v>365</v>
      </c>
      <c r="X1503" s="25">
        <v>2.8085150684892202E-2</v>
      </c>
      <c r="Y1503" s="25">
        <v>10474</v>
      </c>
      <c r="Z1503" s="27">
        <v>176571</v>
      </c>
      <c r="AA1503" s="28">
        <f t="shared" si="46"/>
        <v>2.7233115468409683E-3</v>
      </c>
      <c r="AC1503" t="str">
        <f t="shared" si="47"/>
        <v>2610030000-24009-NOX</v>
      </c>
      <c r="AD1503" t="str">
        <f>IF(COUNTIF('NP-NRModel-MAR-WILDFIRES Modifi'!V:V, AC1503)=0, "Missing", "")</f>
        <v/>
      </c>
    </row>
    <row r="1504" spans="1:30" hidden="1" x14ac:dyDescent="0.3">
      <c r="A1504" s="24">
        <v>2610030000</v>
      </c>
      <c r="B1504" s="40">
        <v>24009</v>
      </c>
      <c r="C1504" s="25"/>
      <c r="D1504" s="25"/>
      <c r="E1504" s="25"/>
      <c r="F1504" s="25"/>
      <c r="G1504" s="25" t="s">
        <v>12</v>
      </c>
      <c r="H1504" s="25">
        <v>4.45275416666043</v>
      </c>
      <c r="I1504" s="25">
        <v>153</v>
      </c>
      <c r="J1504" s="25">
        <v>2.91029684095452E-2</v>
      </c>
      <c r="K1504" s="25"/>
      <c r="L1504" s="25"/>
      <c r="M1504" s="25">
        <v>10474</v>
      </c>
      <c r="N1504" s="26">
        <v>60486</v>
      </c>
      <c r="O1504" s="24">
        <v>2610030000</v>
      </c>
      <c r="P1504" s="25">
        <v>24009</v>
      </c>
      <c r="Q1504" s="25"/>
      <c r="R1504" s="25"/>
      <c r="S1504" s="25"/>
      <c r="T1504" s="25"/>
      <c r="U1504" s="25" t="s">
        <v>12</v>
      </c>
      <c r="V1504" s="25">
        <v>10.686609999985</v>
      </c>
      <c r="W1504" s="25">
        <v>365</v>
      </c>
      <c r="X1504" s="25">
        <v>2.9278383561602901E-2</v>
      </c>
      <c r="Y1504" s="25">
        <v>10474</v>
      </c>
      <c r="Z1504" s="27">
        <v>60486</v>
      </c>
      <c r="AA1504" s="28">
        <f t="shared" si="46"/>
        <v>2.7233115468409579E-3</v>
      </c>
      <c r="AC1504" t="str">
        <f t="shared" si="47"/>
        <v>2610030000-24009-VOC</v>
      </c>
      <c r="AD1504" t="str">
        <f>IF(COUNTIF('NP-NRModel-MAR-WILDFIRES Modifi'!V:V, AC1504)=0, "Missing", "")</f>
        <v/>
      </c>
    </row>
    <row r="1505" spans="1:30" hidden="1" x14ac:dyDescent="0.3">
      <c r="A1505" s="24">
        <v>2610030000</v>
      </c>
      <c r="B1505" s="40">
        <v>24017</v>
      </c>
      <c r="C1505" s="25"/>
      <c r="D1505" s="25"/>
      <c r="E1505" s="25"/>
      <c r="F1505" s="25"/>
      <c r="G1505" s="25" t="s">
        <v>955</v>
      </c>
      <c r="H1505" s="25">
        <v>5.37647083332579</v>
      </c>
      <c r="I1505" s="25">
        <v>153</v>
      </c>
      <c r="J1505" s="25">
        <v>3.5140332243959398E-2</v>
      </c>
      <c r="K1505" s="25"/>
      <c r="L1505" s="25"/>
      <c r="M1505" s="25">
        <v>10474</v>
      </c>
      <c r="N1505" s="26">
        <v>367642</v>
      </c>
      <c r="O1505" s="24">
        <v>2610030000</v>
      </c>
      <c r="P1505" s="25">
        <v>24017</v>
      </c>
      <c r="Q1505" s="25"/>
      <c r="R1505" s="25"/>
      <c r="S1505" s="25"/>
      <c r="T1505" s="25"/>
      <c r="U1505" s="25" t="s">
        <v>955</v>
      </c>
      <c r="V1505" s="25">
        <v>12.903529999981901</v>
      </c>
      <c r="W1505" s="25">
        <v>365</v>
      </c>
      <c r="X1505" s="25">
        <v>3.5352136986251698E-2</v>
      </c>
      <c r="Y1505" s="25">
        <v>10474</v>
      </c>
      <c r="Z1505" s="27">
        <v>367642</v>
      </c>
      <c r="AA1505" s="28">
        <f t="shared" si="46"/>
        <v>2.7233115468409566E-3</v>
      </c>
      <c r="AC1505" t="str">
        <f t="shared" si="47"/>
        <v>2610030000-24017-NOX</v>
      </c>
      <c r="AD1505" t="str">
        <f>IF(COUNTIF('NP-NRModel-MAR-WILDFIRES Modifi'!V:V, AC1505)=0, "Missing", "")</f>
        <v/>
      </c>
    </row>
    <row r="1506" spans="1:30" hidden="1" x14ac:dyDescent="0.3">
      <c r="A1506" s="24">
        <v>2610030000</v>
      </c>
      <c r="B1506" s="40">
        <v>24017</v>
      </c>
      <c r="C1506" s="25"/>
      <c r="D1506" s="25"/>
      <c r="E1506" s="25"/>
      <c r="F1506" s="25"/>
      <c r="G1506" s="25" t="s">
        <v>12</v>
      </c>
      <c r="H1506" s="25">
        <v>5.6048958333254797</v>
      </c>
      <c r="I1506" s="25">
        <v>153</v>
      </c>
      <c r="J1506" s="25">
        <v>3.6633306100166498E-2</v>
      </c>
      <c r="K1506" s="25"/>
      <c r="L1506" s="25"/>
      <c r="M1506" s="25">
        <v>10474</v>
      </c>
      <c r="N1506" s="26">
        <v>216553</v>
      </c>
      <c r="O1506" s="24">
        <v>2610030000</v>
      </c>
      <c r="P1506" s="25">
        <v>24017</v>
      </c>
      <c r="Q1506" s="25"/>
      <c r="R1506" s="25"/>
      <c r="S1506" s="25"/>
      <c r="T1506" s="25"/>
      <c r="U1506" s="25" t="s">
        <v>12</v>
      </c>
      <c r="V1506" s="25">
        <v>13.4517499999811</v>
      </c>
      <c r="W1506" s="25">
        <v>365</v>
      </c>
      <c r="X1506" s="25">
        <v>3.6854109588989402E-2</v>
      </c>
      <c r="Y1506" s="25">
        <v>10474</v>
      </c>
      <c r="Z1506" s="27">
        <v>216553</v>
      </c>
      <c r="AA1506" s="28">
        <f t="shared" si="46"/>
        <v>2.7233115468409661E-3</v>
      </c>
      <c r="AC1506" t="str">
        <f t="shared" si="47"/>
        <v>2610030000-24017-VOC</v>
      </c>
      <c r="AD1506" t="str">
        <f>IF(COUNTIF('NP-NRModel-MAR-WILDFIRES Modifi'!V:V, AC1506)=0, "Missing", "")</f>
        <v/>
      </c>
    </row>
    <row r="1507" spans="1:30" hidden="1" x14ac:dyDescent="0.3">
      <c r="A1507" s="24">
        <v>2610030000</v>
      </c>
      <c r="B1507" s="40">
        <v>24021</v>
      </c>
      <c r="C1507" s="25"/>
      <c r="D1507" s="25"/>
      <c r="E1507" s="25"/>
      <c r="F1507" s="25"/>
      <c r="G1507" s="25" t="s">
        <v>955</v>
      </c>
      <c r="H1507" s="25">
        <v>7.3153999999897401</v>
      </c>
      <c r="I1507" s="25">
        <v>153</v>
      </c>
      <c r="J1507" s="25">
        <v>4.7813071895357703E-2</v>
      </c>
      <c r="K1507" s="25"/>
      <c r="L1507" s="25"/>
      <c r="M1507" s="25">
        <v>10474</v>
      </c>
      <c r="N1507" s="26">
        <v>18564</v>
      </c>
      <c r="O1507" s="24">
        <v>2610030000</v>
      </c>
      <c r="P1507" s="25">
        <v>24021</v>
      </c>
      <c r="Q1507" s="25"/>
      <c r="R1507" s="25"/>
      <c r="S1507" s="25"/>
      <c r="T1507" s="25"/>
      <c r="U1507" s="25" t="s">
        <v>955</v>
      </c>
      <c r="V1507" s="25">
        <v>17.556959999975401</v>
      </c>
      <c r="W1507" s="25">
        <v>365</v>
      </c>
      <c r="X1507" s="25">
        <v>4.8101260273905301E-2</v>
      </c>
      <c r="Y1507" s="25">
        <v>10474</v>
      </c>
      <c r="Z1507" s="27">
        <v>18564</v>
      </c>
      <c r="AA1507" s="28">
        <f t="shared" si="46"/>
        <v>2.7233115468409505E-3</v>
      </c>
      <c r="AC1507" t="str">
        <f t="shared" si="47"/>
        <v>2610030000-24021-NOX</v>
      </c>
      <c r="AD1507" t="str">
        <f>IF(COUNTIF('NP-NRModel-MAR-WILDFIRES Modifi'!V:V, AC1507)=0, "Missing", "")</f>
        <v/>
      </c>
    </row>
    <row r="1508" spans="1:30" hidden="1" x14ac:dyDescent="0.3">
      <c r="A1508" s="24">
        <v>2610030000</v>
      </c>
      <c r="B1508" s="40">
        <v>24021</v>
      </c>
      <c r="C1508" s="25"/>
      <c r="D1508" s="25"/>
      <c r="E1508" s="25"/>
      <c r="F1508" s="25"/>
      <c r="G1508" s="25" t="s">
        <v>12</v>
      </c>
      <c r="H1508" s="25">
        <v>7.6261958333226296</v>
      </c>
      <c r="I1508" s="25">
        <v>153</v>
      </c>
      <c r="J1508" s="25">
        <v>4.9844417211258998E-2</v>
      </c>
      <c r="K1508" s="25"/>
      <c r="L1508" s="25"/>
      <c r="M1508" s="25">
        <v>10474</v>
      </c>
      <c r="N1508" s="26">
        <v>320486</v>
      </c>
      <c r="O1508" s="24">
        <v>2610030000</v>
      </c>
      <c r="P1508" s="25">
        <v>24021</v>
      </c>
      <c r="Q1508" s="25"/>
      <c r="R1508" s="25"/>
      <c r="S1508" s="25"/>
      <c r="T1508" s="25"/>
      <c r="U1508" s="25" t="s">
        <v>12</v>
      </c>
      <c r="V1508" s="25">
        <v>18.302869999974401</v>
      </c>
      <c r="W1508" s="25">
        <v>365</v>
      </c>
      <c r="X1508" s="25">
        <v>5.0144849314998401E-2</v>
      </c>
      <c r="Y1508" s="25">
        <v>10474</v>
      </c>
      <c r="Z1508" s="27">
        <v>320486</v>
      </c>
      <c r="AA1508" s="28">
        <f t="shared" si="46"/>
        <v>2.723311546840944E-3</v>
      </c>
      <c r="AC1508" t="str">
        <f t="shared" si="47"/>
        <v>2610030000-24021-VOC</v>
      </c>
      <c r="AD1508" t="str">
        <f>IF(COUNTIF('NP-NRModel-MAR-WILDFIRES Modifi'!V:V, AC1508)=0, "Missing", "")</f>
        <v/>
      </c>
    </row>
    <row r="1509" spans="1:30" hidden="1" x14ac:dyDescent="0.3">
      <c r="A1509" s="24">
        <v>2610030000</v>
      </c>
      <c r="B1509" s="40">
        <v>24031</v>
      </c>
      <c r="C1509" s="25"/>
      <c r="D1509" s="25"/>
      <c r="E1509" s="25"/>
      <c r="F1509" s="25"/>
      <c r="G1509" s="25" t="s">
        <v>955</v>
      </c>
      <c r="H1509" s="25">
        <v>2.8804749999959598</v>
      </c>
      <c r="I1509" s="25">
        <v>153</v>
      </c>
      <c r="J1509" s="25">
        <v>1.8826633986901601E-2</v>
      </c>
      <c r="K1509" s="25"/>
      <c r="L1509" s="25"/>
      <c r="M1509" s="25">
        <v>10474</v>
      </c>
      <c r="N1509" s="26">
        <v>37117</v>
      </c>
      <c r="O1509" s="24">
        <v>2610030000</v>
      </c>
      <c r="P1509" s="25">
        <v>24031</v>
      </c>
      <c r="Q1509" s="25"/>
      <c r="R1509" s="25"/>
      <c r="S1509" s="25"/>
      <c r="T1509" s="25"/>
      <c r="U1509" s="25" t="s">
        <v>955</v>
      </c>
      <c r="V1509" s="25">
        <v>6.9131399999903396</v>
      </c>
      <c r="W1509" s="25">
        <v>365</v>
      </c>
      <c r="X1509" s="25">
        <v>1.8940109589014601E-2</v>
      </c>
      <c r="Y1509" s="25">
        <v>10474</v>
      </c>
      <c r="Z1509" s="27">
        <v>37117</v>
      </c>
      <c r="AA1509" s="28">
        <f t="shared" si="46"/>
        <v>2.7233115468409306E-3</v>
      </c>
      <c r="AC1509" t="str">
        <f t="shared" si="47"/>
        <v>2610030000-24031-NOX</v>
      </c>
      <c r="AD1509" t="str">
        <f>IF(COUNTIF('NP-NRModel-MAR-WILDFIRES Modifi'!V:V, AC1509)=0, "Missing", "")</f>
        <v/>
      </c>
    </row>
    <row r="1510" spans="1:30" hidden="1" x14ac:dyDescent="0.3">
      <c r="A1510" s="24">
        <v>2610030000</v>
      </c>
      <c r="B1510" s="40">
        <v>24031</v>
      </c>
      <c r="C1510" s="25"/>
      <c r="D1510" s="25"/>
      <c r="E1510" s="25"/>
      <c r="F1510" s="25"/>
      <c r="G1510" s="25" t="s">
        <v>12</v>
      </c>
      <c r="H1510" s="25">
        <v>3.0028533333291301</v>
      </c>
      <c r="I1510" s="25">
        <v>153</v>
      </c>
      <c r="J1510" s="25">
        <v>1.96264923747002E-2</v>
      </c>
      <c r="K1510" s="25"/>
      <c r="L1510" s="25"/>
      <c r="M1510" s="25">
        <v>10474</v>
      </c>
      <c r="N1510" s="26">
        <v>338879</v>
      </c>
      <c r="O1510" s="24">
        <v>2610030000</v>
      </c>
      <c r="P1510" s="25">
        <v>24031</v>
      </c>
      <c r="Q1510" s="25"/>
      <c r="R1510" s="25"/>
      <c r="S1510" s="25"/>
      <c r="T1510" s="25"/>
      <c r="U1510" s="25" t="s">
        <v>12</v>
      </c>
      <c r="V1510" s="25">
        <v>7.2068479999899298</v>
      </c>
      <c r="W1510" s="25">
        <v>365</v>
      </c>
      <c r="X1510" s="25">
        <v>1.97447890410683E-2</v>
      </c>
      <c r="Y1510" s="25">
        <v>10474</v>
      </c>
      <c r="Z1510" s="27">
        <v>338879</v>
      </c>
      <c r="AA1510" s="28">
        <f t="shared" si="46"/>
        <v>2.7233115468409527E-3</v>
      </c>
      <c r="AC1510" t="str">
        <f t="shared" si="47"/>
        <v>2610030000-24031-VOC</v>
      </c>
      <c r="AD1510" t="str">
        <f>IF(COUNTIF('NP-NRModel-MAR-WILDFIRES Modifi'!V:V, AC1510)=0, "Missing", "")</f>
        <v/>
      </c>
    </row>
    <row r="1511" spans="1:30" hidden="1" x14ac:dyDescent="0.3">
      <c r="A1511" s="24">
        <v>2610030000</v>
      </c>
      <c r="B1511" s="40">
        <v>24033</v>
      </c>
      <c r="C1511" s="25"/>
      <c r="D1511" s="25"/>
      <c r="E1511" s="25"/>
      <c r="F1511" s="25"/>
      <c r="G1511" s="25" t="s">
        <v>955</v>
      </c>
      <c r="H1511" s="25">
        <v>2.1115195833303799</v>
      </c>
      <c r="I1511" s="25">
        <v>153</v>
      </c>
      <c r="J1511" s="25">
        <v>1.3800781590394599E-2</v>
      </c>
      <c r="K1511" s="25"/>
      <c r="L1511" s="25"/>
      <c r="M1511" s="25">
        <v>10474</v>
      </c>
      <c r="N1511" s="26">
        <v>238609</v>
      </c>
      <c r="O1511" s="24">
        <v>2610030000</v>
      </c>
      <c r="P1511" s="25">
        <v>24033</v>
      </c>
      <c r="Q1511" s="25"/>
      <c r="R1511" s="25"/>
      <c r="S1511" s="25"/>
      <c r="T1511" s="25"/>
      <c r="U1511" s="25" t="s">
        <v>955</v>
      </c>
      <c r="V1511" s="25">
        <v>5.0676469999928901</v>
      </c>
      <c r="W1511" s="25">
        <v>365</v>
      </c>
      <c r="X1511" s="25">
        <v>1.3883964383542099E-2</v>
      </c>
      <c r="Y1511" s="25">
        <v>10474</v>
      </c>
      <c r="Z1511" s="27">
        <v>238609</v>
      </c>
      <c r="AA1511" s="28">
        <f t="shared" si="46"/>
        <v>2.7233115468409622E-3</v>
      </c>
      <c r="AC1511" t="str">
        <f t="shared" si="47"/>
        <v>2610030000-24033-NOX</v>
      </c>
      <c r="AD1511" t="str">
        <f>IF(COUNTIF('NP-NRModel-MAR-WILDFIRES Modifi'!V:V, AC1511)=0, "Missing", "")</f>
        <v/>
      </c>
    </row>
    <row r="1512" spans="1:30" hidden="1" x14ac:dyDescent="0.3">
      <c r="A1512" s="24">
        <v>2610030000</v>
      </c>
      <c r="B1512" s="40">
        <v>24033</v>
      </c>
      <c r="C1512" s="25"/>
      <c r="D1512" s="25"/>
      <c r="E1512" s="25"/>
      <c r="F1512" s="25"/>
      <c r="G1512" s="25" t="s">
        <v>12</v>
      </c>
      <c r="H1512" s="25">
        <v>2.2012283333302398</v>
      </c>
      <c r="I1512" s="25">
        <v>153</v>
      </c>
      <c r="J1512" s="25">
        <v>1.43871132897401E-2</v>
      </c>
      <c r="K1512" s="25"/>
      <c r="L1512" s="25"/>
      <c r="M1512" s="25">
        <v>10474</v>
      </c>
      <c r="N1512" s="26">
        <v>215365</v>
      </c>
      <c r="O1512" s="24">
        <v>2610030000</v>
      </c>
      <c r="P1512" s="25">
        <v>24033</v>
      </c>
      <c r="Q1512" s="25"/>
      <c r="R1512" s="25"/>
      <c r="S1512" s="25"/>
      <c r="T1512" s="25"/>
      <c r="U1512" s="25" t="s">
        <v>12</v>
      </c>
      <c r="V1512" s="25">
        <v>5.2829479999926301</v>
      </c>
      <c r="W1512" s="25">
        <v>365</v>
      </c>
      <c r="X1512" s="25">
        <v>1.44738301369661E-2</v>
      </c>
      <c r="Y1512" s="25">
        <v>10474</v>
      </c>
      <c r="Z1512" s="27">
        <v>215365</v>
      </c>
      <c r="AA1512" s="28">
        <f t="shared" si="46"/>
        <v>2.7233115468409249E-3</v>
      </c>
      <c r="AC1512" t="str">
        <f t="shared" si="47"/>
        <v>2610030000-24033-VOC</v>
      </c>
      <c r="AD1512" t="str">
        <f>IF(COUNTIF('NP-NRModel-MAR-WILDFIRES Modifi'!V:V, AC1512)=0, "Missing", "")</f>
        <v/>
      </c>
    </row>
    <row r="1513" spans="1:30" hidden="1" x14ac:dyDescent="0.3">
      <c r="A1513" s="24">
        <v>2610030000</v>
      </c>
      <c r="B1513" s="40">
        <v>51059</v>
      </c>
      <c r="C1513" s="25"/>
      <c r="D1513" s="25"/>
      <c r="E1513" s="25"/>
      <c r="F1513" s="25"/>
      <c r="G1513" s="25" t="s">
        <v>955</v>
      </c>
      <c r="H1513" s="25">
        <v>1.87501333333071</v>
      </c>
      <c r="I1513" s="25">
        <v>153</v>
      </c>
      <c r="J1513" s="25">
        <v>1.22549891067366E-2</v>
      </c>
      <c r="K1513" s="25"/>
      <c r="L1513" s="25"/>
      <c r="M1513" s="25">
        <v>10474</v>
      </c>
      <c r="N1513" s="26">
        <v>57218</v>
      </c>
      <c r="O1513" s="24">
        <v>2610030000</v>
      </c>
      <c r="P1513" s="25">
        <v>51059</v>
      </c>
      <c r="Q1513" s="25"/>
      <c r="R1513" s="25"/>
      <c r="S1513" s="25"/>
      <c r="T1513" s="25"/>
      <c r="U1513" s="25" t="s">
        <v>955</v>
      </c>
      <c r="V1513" s="25">
        <v>4.5000319999936904</v>
      </c>
      <c r="W1513" s="25">
        <v>365</v>
      </c>
      <c r="X1513" s="25">
        <v>1.23288547945032E-2</v>
      </c>
      <c r="Y1513" s="25">
        <v>10474</v>
      </c>
      <c r="Z1513" s="27">
        <v>57218</v>
      </c>
      <c r="AA1513" s="28">
        <f t="shared" si="46"/>
        <v>2.7233115468409518E-3</v>
      </c>
      <c r="AC1513" t="str">
        <f t="shared" si="47"/>
        <v>2610030000-51059-NOX</v>
      </c>
      <c r="AD1513" t="str">
        <f>IF(COUNTIF('NP-NRModel-MAR-WILDFIRES Modifi'!V:V, AC1513)=0, "Missing", "")</f>
        <v/>
      </c>
    </row>
    <row r="1514" spans="1:30" hidden="1" x14ac:dyDescent="0.3">
      <c r="A1514" s="24">
        <v>2610030000</v>
      </c>
      <c r="B1514" s="40">
        <v>51059</v>
      </c>
      <c r="C1514" s="25"/>
      <c r="D1514" s="25"/>
      <c r="E1514" s="25"/>
      <c r="F1514" s="25"/>
      <c r="G1514" s="25" t="s">
        <v>12</v>
      </c>
      <c r="H1514" s="25">
        <v>1.95467416666393</v>
      </c>
      <c r="I1514" s="25">
        <v>153</v>
      </c>
      <c r="J1514" s="25">
        <v>1.27756481481302E-2</v>
      </c>
      <c r="K1514" s="25"/>
      <c r="L1514" s="25"/>
      <c r="M1514" s="25">
        <v>10474</v>
      </c>
      <c r="N1514" s="26">
        <v>161577</v>
      </c>
      <c r="O1514" s="24">
        <v>2610030000</v>
      </c>
      <c r="P1514" s="25">
        <v>51059</v>
      </c>
      <c r="Q1514" s="25"/>
      <c r="R1514" s="25"/>
      <c r="S1514" s="25"/>
      <c r="T1514" s="25"/>
      <c r="U1514" s="25" t="s">
        <v>12</v>
      </c>
      <c r="V1514" s="25">
        <v>4.6912179999934196</v>
      </c>
      <c r="W1514" s="25">
        <v>365</v>
      </c>
      <c r="X1514" s="25">
        <v>1.28526520547764E-2</v>
      </c>
      <c r="Y1514" s="25">
        <v>10474</v>
      </c>
      <c r="Z1514" s="27">
        <v>161577</v>
      </c>
      <c r="AA1514" s="28">
        <f t="shared" si="46"/>
        <v>2.7233115468409527E-3</v>
      </c>
      <c r="AC1514" t="str">
        <f t="shared" si="47"/>
        <v>2610030000-51059-VOC</v>
      </c>
      <c r="AD1514" t="str">
        <f>IF(COUNTIF('NP-NRModel-MAR-WILDFIRES Modifi'!V:V, AC1514)=0, "Missing", "")</f>
        <v/>
      </c>
    </row>
    <row r="1515" spans="1:30" hidden="1" x14ac:dyDescent="0.3">
      <c r="A1515" s="24">
        <v>2610030000</v>
      </c>
      <c r="B1515" s="40">
        <v>51107</v>
      </c>
      <c r="C1515" s="25"/>
      <c r="D1515" s="25"/>
      <c r="E1515" s="25"/>
      <c r="F1515" s="25"/>
      <c r="G1515" s="25" t="s">
        <v>955</v>
      </c>
      <c r="H1515" s="25">
        <v>4.8935124999931503</v>
      </c>
      <c r="I1515" s="25">
        <v>153</v>
      </c>
      <c r="J1515" s="25">
        <v>3.1983741830020597E-2</v>
      </c>
      <c r="K1515" s="25"/>
      <c r="L1515" s="25"/>
      <c r="M1515" s="25">
        <v>10474</v>
      </c>
      <c r="N1515" s="26">
        <v>245536</v>
      </c>
      <c r="O1515" s="24">
        <v>2610030000</v>
      </c>
      <c r="P1515" s="25">
        <v>51107</v>
      </c>
      <c r="Q1515" s="25"/>
      <c r="R1515" s="25"/>
      <c r="S1515" s="25"/>
      <c r="T1515" s="25"/>
      <c r="U1515" s="25" t="s">
        <v>955</v>
      </c>
      <c r="V1515" s="25">
        <v>11.744429999983399</v>
      </c>
      <c r="W1515" s="25">
        <v>365</v>
      </c>
      <c r="X1515" s="25">
        <v>3.2176520547899899E-2</v>
      </c>
      <c r="Y1515" s="25">
        <v>10474</v>
      </c>
      <c r="Z1515" s="27">
        <v>245536</v>
      </c>
      <c r="AA1515" s="28">
        <f t="shared" si="46"/>
        <v>2.7233115468409965E-3</v>
      </c>
      <c r="AC1515" t="str">
        <f t="shared" si="47"/>
        <v>2610030000-51107-NOX</v>
      </c>
      <c r="AD1515" t="str">
        <f>IF(COUNTIF('NP-NRModel-MAR-WILDFIRES Modifi'!V:V, AC1515)=0, "Missing", "")</f>
        <v/>
      </c>
    </row>
    <row r="1516" spans="1:30" hidden="1" x14ac:dyDescent="0.3">
      <c r="A1516" s="24">
        <v>2610030000</v>
      </c>
      <c r="B1516" s="40">
        <v>51107</v>
      </c>
      <c r="C1516" s="25"/>
      <c r="D1516" s="25"/>
      <c r="E1516" s="25"/>
      <c r="F1516" s="25"/>
      <c r="G1516" s="25" t="s">
        <v>12</v>
      </c>
      <c r="H1516" s="25">
        <v>5.10141666665952</v>
      </c>
      <c r="I1516" s="25">
        <v>153</v>
      </c>
      <c r="J1516" s="25">
        <v>3.3342592592545801E-2</v>
      </c>
      <c r="K1516" s="25"/>
      <c r="L1516" s="25"/>
      <c r="M1516" s="25">
        <v>10474</v>
      </c>
      <c r="N1516" s="26">
        <v>350060</v>
      </c>
      <c r="O1516" s="24">
        <v>2610030000</v>
      </c>
      <c r="P1516" s="25">
        <v>51107</v>
      </c>
      <c r="Q1516" s="25"/>
      <c r="R1516" s="25"/>
      <c r="S1516" s="25"/>
      <c r="T1516" s="25"/>
      <c r="U1516" s="25" t="s">
        <v>12</v>
      </c>
      <c r="V1516" s="25">
        <v>12.243399999982801</v>
      </c>
      <c r="W1516" s="25">
        <v>365</v>
      </c>
      <c r="X1516" s="25">
        <v>3.3543561643788702E-2</v>
      </c>
      <c r="Y1516" s="25">
        <v>10474</v>
      </c>
      <c r="Z1516" s="27">
        <v>350060</v>
      </c>
      <c r="AA1516" s="28">
        <f t="shared" si="46"/>
        <v>2.7233115468409627E-3</v>
      </c>
      <c r="AC1516" t="str">
        <f t="shared" si="47"/>
        <v>2610030000-51107-VOC</v>
      </c>
      <c r="AD1516" t="str">
        <f>IF(COUNTIF('NP-NRModel-MAR-WILDFIRES Modifi'!V:V, AC1516)=0, "Missing", "")</f>
        <v/>
      </c>
    </row>
    <row r="1517" spans="1:30" hidden="1" x14ac:dyDescent="0.3">
      <c r="A1517" s="24">
        <v>2610030000</v>
      </c>
      <c r="B1517" s="40">
        <v>51153</v>
      </c>
      <c r="C1517" s="25"/>
      <c r="D1517" s="25"/>
      <c r="E1517" s="25"/>
      <c r="F1517" s="25"/>
      <c r="G1517" s="25" t="s">
        <v>955</v>
      </c>
      <c r="H1517" s="25">
        <v>2.08254666666374</v>
      </c>
      <c r="I1517" s="25">
        <v>153</v>
      </c>
      <c r="J1517" s="25">
        <v>1.3611416121985199E-2</v>
      </c>
      <c r="K1517" s="25"/>
      <c r="L1517" s="25"/>
      <c r="M1517" s="25">
        <v>10474</v>
      </c>
      <c r="N1517" s="26">
        <v>10526</v>
      </c>
      <c r="O1517" s="24">
        <v>2610030000</v>
      </c>
      <c r="P1517" s="25">
        <v>51153</v>
      </c>
      <c r="Q1517" s="25"/>
      <c r="R1517" s="25"/>
      <c r="S1517" s="25"/>
      <c r="T1517" s="25"/>
      <c r="U1517" s="25" t="s">
        <v>955</v>
      </c>
      <c r="V1517" s="25">
        <v>4.9981119999929797</v>
      </c>
      <c r="W1517" s="25">
        <v>365</v>
      </c>
      <c r="X1517" s="25">
        <v>1.36934575342273E-2</v>
      </c>
      <c r="Y1517" s="25">
        <v>10474</v>
      </c>
      <c r="Z1517" s="27">
        <v>10526</v>
      </c>
      <c r="AA1517" s="28">
        <f t="shared" si="46"/>
        <v>2.7233115468409505E-3</v>
      </c>
      <c r="AC1517" t="str">
        <f t="shared" si="47"/>
        <v>2610030000-51153-NOX</v>
      </c>
      <c r="AD1517" t="str">
        <f>IF(COUNTIF('NP-NRModel-MAR-WILDFIRES Modifi'!V:V, AC1517)=0, "Missing", "")</f>
        <v/>
      </c>
    </row>
    <row r="1518" spans="1:30" hidden="1" x14ac:dyDescent="0.3">
      <c r="A1518" s="24">
        <v>2610030000</v>
      </c>
      <c r="B1518" s="40">
        <v>51153</v>
      </c>
      <c r="C1518" s="25"/>
      <c r="D1518" s="25"/>
      <c r="E1518" s="25"/>
      <c r="F1518" s="25"/>
      <c r="G1518" s="25" t="s">
        <v>12</v>
      </c>
      <c r="H1518" s="25">
        <v>2.1710245833303001</v>
      </c>
      <c r="I1518" s="25">
        <v>153</v>
      </c>
      <c r="J1518" s="25">
        <v>1.4189703159021501E-2</v>
      </c>
      <c r="K1518" s="25"/>
      <c r="L1518" s="25"/>
      <c r="M1518" s="25">
        <v>10474</v>
      </c>
      <c r="N1518" s="26">
        <v>10525</v>
      </c>
      <c r="O1518" s="24">
        <v>2610030000</v>
      </c>
      <c r="P1518" s="25">
        <v>51153</v>
      </c>
      <c r="Q1518" s="25"/>
      <c r="R1518" s="25"/>
      <c r="S1518" s="25"/>
      <c r="T1518" s="25"/>
      <c r="U1518" s="25" t="s">
        <v>12</v>
      </c>
      <c r="V1518" s="25">
        <v>5.2104589999927002</v>
      </c>
      <c r="W1518" s="25">
        <v>365</v>
      </c>
      <c r="X1518" s="25">
        <v>1.4275230136966299E-2</v>
      </c>
      <c r="Y1518" s="25">
        <v>10474</v>
      </c>
      <c r="Z1518" s="27">
        <v>10525</v>
      </c>
      <c r="AA1518" s="28">
        <f t="shared" si="46"/>
        <v>2.7233115468409557E-3</v>
      </c>
      <c r="AC1518" t="str">
        <f t="shared" si="47"/>
        <v>2610030000-51153-VOC</v>
      </c>
      <c r="AD1518" t="str">
        <f>IF(COUNTIF('NP-NRModel-MAR-WILDFIRES Modifi'!V:V, AC1518)=0, "Missing", "")</f>
        <v/>
      </c>
    </row>
    <row r="1519" spans="1:30" hidden="1" x14ac:dyDescent="0.3">
      <c r="A1519" s="24">
        <v>2630020000</v>
      </c>
      <c r="B1519" s="40">
        <v>11001</v>
      </c>
      <c r="C1519" s="25"/>
      <c r="D1519" s="25"/>
      <c r="E1519" s="25"/>
      <c r="F1519" s="25"/>
      <c r="G1519" s="25" t="s">
        <v>12</v>
      </c>
      <c r="H1519" s="25">
        <v>7.5085083333228004</v>
      </c>
      <c r="I1519" s="25">
        <v>153</v>
      </c>
      <c r="J1519" s="25">
        <v>4.90752178648549E-2</v>
      </c>
      <c r="K1519" s="25"/>
      <c r="L1519" s="25"/>
      <c r="M1519" s="25">
        <v>10467</v>
      </c>
      <c r="N1519" s="26">
        <v>1497419</v>
      </c>
      <c r="O1519" s="24">
        <v>2630020000</v>
      </c>
      <c r="P1519" s="25">
        <v>11001</v>
      </c>
      <c r="Q1519" s="25"/>
      <c r="R1519" s="25"/>
      <c r="S1519" s="25"/>
      <c r="T1519" s="25"/>
      <c r="U1519" s="25" t="s">
        <v>12</v>
      </c>
      <c r="V1519" s="25">
        <v>18.020419999974798</v>
      </c>
      <c r="W1519" s="25">
        <v>365</v>
      </c>
      <c r="X1519" s="25">
        <v>4.9371013698561103E-2</v>
      </c>
      <c r="Y1519" s="25">
        <v>10467</v>
      </c>
      <c r="Z1519" s="27">
        <v>1497419</v>
      </c>
      <c r="AA1519" s="28">
        <f t="shared" si="46"/>
        <v>2.7233115468409466E-3</v>
      </c>
      <c r="AC1519" t="str">
        <f t="shared" si="47"/>
        <v>2630020000-11001-VOC</v>
      </c>
      <c r="AD1519" t="str">
        <f>IF(COUNTIF('NP-NRModel-MAR-WILDFIRES Modifi'!V:V, AC1519)=0, "Missing", "")</f>
        <v/>
      </c>
    </row>
    <row r="1520" spans="1:30" hidden="1" x14ac:dyDescent="0.3">
      <c r="A1520" s="24">
        <v>2630020000</v>
      </c>
      <c r="B1520" s="40">
        <v>24009</v>
      </c>
      <c r="C1520" s="25"/>
      <c r="D1520" s="25"/>
      <c r="E1520" s="25"/>
      <c r="F1520" s="25"/>
      <c r="G1520" s="25" t="s">
        <v>12</v>
      </c>
      <c r="H1520" s="25">
        <v>0.110145833333178</v>
      </c>
      <c r="I1520" s="25">
        <v>153</v>
      </c>
      <c r="J1520" s="25">
        <v>7.19907407406398E-4</v>
      </c>
      <c r="K1520" s="25"/>
      <c r="L1520" s="25"/>
      <c r="M1520" s="25">
        <v>10467</v>
      </c>
      <c r="N1520" s="26">
        <v>3065419</v>
      </c>
      <c r="O1520" s="24">
        <v>2630020000</v>
      </c>
      <c r="P1520" s="25">
        <v>24009</v>
      </c>
      <c r="Q1520" s="25"/>
      <c r="R1520" s="25"/>
      <c r="S1520" s="25"/>
      <c r="T1520" s="25"/>
      <c r="U1520" s="25" t="s">
        <v>12</v>
      </c>
      <c r="V1520" s="25">
        <v>0.26434999999962899</v>
      </c>
      <c r="W1520" s="25">
        <v>365</v>
      </c>
      <c r="X1520" s="25">
        <v>7.2424657534145005E-4</v>
      </c>
      <c r="Y1520" s="25">
        <v>10467</v>
      </c>
      <c r="Z1520" s="27">
        <v>3065419</v>
      </c>
      <c r="AA1520" s="28">
        <f t="shared" si="46"/>
        <v>2.7233115468409622E-3</v>
      </c>
      <c r="AC1520" t="str">
        <f t="shared" si="47"/>
        <v>2630020000-24009-VOC</v>
      </c>
      <c r="AD1520" t="str">
        <f>IF(COUNTIF('NP-NRModel-MAR-WILDFIRES Modifi'!V:V, AC1520)=0, "Missing", "")</f>
        <v/>
      </c>
    </row>
    <row r="1521" spans="1:30" hidden="1" x14ac:dyDescent="0.3">
      <c r="A1521" s="24">
        <v>2630020000</v>
      </c>
      <c r="B1521" s="40">
        <v>24017</v>
      </c>
      <c r="C1521" s="25"/>
      <c r="D1521" s="25"/>
      <c r="E1521" s="25"/>
      <c r="F1521" s="25"/>
      <c r="G1521" s="25" t="s">
        <v>12</v>
      </c>
      <c r="H1521" s="25">
        <v>0.67911458333238095</v>
      </c>
      <c r="I1521" s="25">
        <v>153</v>
      </c>
      <c r="J1521" s="25">
        <v>4.43865740740118E-3</v>
      </c>
      <c r="K1521" s="25"/>
      <c r="L1521" s="25"/>
      <c r="M1521" s="25">
        <v>10467</v>
      </c>
      <c r="N1521" s="26">
        <v>990185</v>
      </c>
      <c r="O1521" s="24">
        <v>2630020000</v>
      </c>
      <c r="P1521" s="25">
        <v>24017</v>
      </c>
      <c r="Q1521" s="25"/>
      <c r="R1521" s="25"/>
      <c r="S1521" s="25"/>
      <c r="T1521" s="25"/>
      <c r="U1521" s="25" t="s">
        <v>12</v>
      </c>
      <c r="V1521" s="25">
        <v>1.62987499999771</v>
      </c>
      <c r="W1521" s="25">
        <v>365</v>
      </c>
      <c r="X1521" s="25">
        <v>4.4654109588978504E-3</v>
      </c>
      <c r="Y1521" s="25">
        <v>10467</v>
      </c>
      <c r="Z1521" s="27">
        <v>990185</v>
      </c>
      <c r="AA1521" s="28">
        <f t="shared" si="46"/>
        <v>2.723311546840964E-3</v>
      </c>
      <c r="AC1521" t="str">
        <f t="shared" si="47"/>
        <v>2630020000-24017-VOC</v>
      </c>
      <c r="AD1521" t="str">
        <f>IF(COUNTIF('NP-NRModel-MAR-WILDFIRES Modifi'!V:V, AC1521)=0, "Missing", "")</f>
        <v/>
      </c>
    </row>
    <row r="1522" spans="1:30" hidden="1" x14ac:dyDescent="0.3">
      <c r="A1522" s="24">
        <v>2630020000</v>
      </c>
      <c r="B1522" s="40">
        <v>24021</v>
      </c>
      <c r="C1522" s="25"/>
      <c r="D1522" s="25"/>
      <c r="E1522" s="25"/>
      <c r="F1522" s="25"/>
      <c r="G1522" s="25" t="s">
        <v>12</v>
      </c>
      <c r="H1522" s="25">
        <v>0.97324999999863504</v>
      </c>
      <c r="I1522" s="25">
        <v>153</v>
      </c>
      <c r="J1522" s="25">
        <v>6.36111111110219E-3</v>
      </c>
      <c r="K1522" s="25"/>
      <c r="L1522" s="25"/>
      <c r="M1522" s="25">
        <v>10467</v>
      </c>
      <c r="N1522" s="26">
        <v>1789697</v>
      </c>
      <c r="O1522" s="24">
        <v>2630020000</v>
      </c>
      <c r="P1522" s="25">
        <v>24021</v>
      </c>
      <c r="Q1522" s="25"/>
      <c r="R1522" s="25"/>
      <c r="S1522" s="25"/>
      <c r="T1522" s="25"/>
      <c r="U1522" s="25" t="s">
        <v>12</v>
      </c>
      <c r="V1522" s="25">
        <v>2.3357999999967198</v>
      </c>
      <c r="W1522" s="25">
        <v>365</v>
      </c>
      <c r="X1522" s="25">
        <v>6.3994520547855397E-3</v>
      </c>
      <c r="Y1522" s="25">
        <v>10467</v>
      </c>
      <c r="Z1522" s="27">
        <v>1789697</v>
      </c>
      <c r="AA1522" s="28">
        <f t="shared" si="46"/>
        <v>2.7233115468409635E-3</v>
      </c>
      <c r="AC1522" t="str">
        <f t="shared" si="47"/>
        <v>2630020000-24021-VOC</v>
      </c>
      <c r="AD1522" t="str">
        <f>IF(COUNTIF('NP-NRModel-MAR-WILDFIRES Modifi'!V:V, AC1522)=0, "Missing", "")</f>
        <v/>
      </c>
    </row>
    <row r="1523" spans="1:30" hidden="1" x14ac:dyDescent="0.3">
      <c r="A1523" s="24">
        <v>2630020000</v>
      </c>
      <c r="B1523" s="40">
        <v>24031</v>
      </c>
      <c r="C1523" s="25"/>
      <c r="D1523" s="25"/>
      <c r="E1523" s="25"/>
      <c r="F1523" s="25"/>
      <c r="G1523" s="25" t="s">
        <v>12</v>
      </c>
      <c r="H1523" s="25">
        <v>0.52522916666593</v>
      </c>
      <c r="I1523" s="25">
        <v>153</v>
      </c>
      <c r="J1523" s="25">
        <v>3.4328703703655501E-3</v>
      </c>
      <c r="K1523" s="25"/>
      <c r="L1523" s="25"/>
      <c r="M1523" s="25">
        <v>10467</v>
      </c>
      <c r="N1523" s="26">
        <v>3797986</v>
      </c>
      <c r="O1523" s="24">
        <v>2630020000</v>
      </c>
      <c r="P1523" s="25">
        <v>24031</v>
      </c>
      <c r="Q1523" s="25"/>
      <c r="R1523" s="25"/>
      <c r="S1523" s="25"/>
      <c r="T1523" s="25"/>
      <c r="U1523" s="25" t="s">
        <v>12</v>
      </c>
      <c r="V1523" s="25">
        <v>1.2605499999982299</v>
      </c>
      <c r="W1523" s="25">
        <v>365</v>
      </c>
      <c r="X1523" s="25">
        <v>3.4535616438307799E-3</v>
      </c>
      <c r="Y1523" s="25">
        <v>10467</v>
      </c>
      <c r="Z1523" s="27">
        <v>3797986</v>
      </c>
      <c r="AA1523" s="28">
        <f t="shared" si="46"/>
        <v>2.7233115468409588E-3</v>
      </c>
      <c r="AC1523" t="str">
        <f t="shared" si="47"/>
        <v>2630020000-24031-VOC</v>
      </c>
      <c r="AD1523" t="str">
        <f>IF(COUNTIF('NP-NRModel-MAR-WILDFIRES Modifi'!V:V, AC1523)=0, "Missing", "")</f>
        <v/>
      </c>
    </row>
    <row r="1524" spans="1:30" hidden="1" x14ac:dyDescent="0.3">
      <c r="A1524" s="24">
        <v>2630020000</v>
      </c>
      <c r="B1524" s="40">
        <v>24033</v>
      </c>
      <c r="C1524" s="25"/>
      <c r="D1524" s="25"/>
      <c r="E1524" s="25"/>
      <c r="F1524" s="25"/>
      <c r="G1524" s="25" t="s">
        <v>12</v>
      </c>
      <c r="H1524" s="25">
        <v>2.94436458332921</v>
      </c>
      <c r="I1524" s="25">
        <v>153</v>
      </c>
      <c r="J1524" s="25">
        <v>1.9244212962935998E-2</v>
      </c>
      <c r="K1524" s="25"/>
      <c r="L1524" s="25"/>
      <c r="M1524" s="25">
        <v>10467</v>
      </c>
      <c r="N1524" s="26">
        <v>441464</v>
      </c>
      <c r="O1524" s="24">
        <v>2630020000</v>
      </c>
      <c r="P1524" s="25">
        <v>24033</v>
      </c>
      <c r="Q1524" s="25"/>
      <c r="R1524" s="25"/>
      <c r="S1524" s="25"/>
      <c r="T1524" s="25"/>
      <c r="U1524" s="25" t="s">
        <v>12</v>
      </c>
      <c r="V1524" s="25">
        <v>7.0664749999901</v>
      </c>
      <c r="W1524" s="25">
        <v>365</v>
      </c>
      <c r="X1524" s="25">
        <v>1.9360205479424901E-2</v>
      </c>
      <c r="Y1524" s="25">
        <v>10467</v>
      </c>
      <c r="Z1524" s="27">
        <v>441464</v>
      </c>
      <c r="AA1524" s="28">
        <f t="shared" si="46"/>
        <v>2.7233115468409579E-3</v>
      </c>
      <c r="AC1524" t="str">
        <f t="shared" si="47"/>
        <v>2630020000-24033-VOC</v>
      </c>
      <c r="AD1524" t="str">
        <f>IF(COUNTIF('NP-NRModel-MAR-WILDFIRES Modifi'!V:V, AC1524)=0, "Missing", "")</f>
        <v/>
      </c>
    </row>
    <row r="1525" spans="1:30" hidden="1" x14ac:dyDescent="0.3">
      <c r="A1525" s="24">
        <v>2630020000</v>
      </c>
      <c r="B1525" s="40">
        <v>51013</v>
      </c>
      <c r="C1525" s="25"/>
      <c r="D1525" s="25"/>
      <c r="E1525" s="25"/>
      <c r="F1525" s="25"/>
      <c r="G1525" s="25" t="s">
        <v>12</v>
      </c>
      <c r="H1525" s="25">
        <v>1.57480208333112</v>
      </c>
      <c r="I1525" s="25">
        <v>153</v>
      </c>
      <c r="J1525" s="25">
        <v>1.0292824074059599E-2</v>
      </c>
      <c r="K1525" s="25"/>
      <c r="L1525" s="25"/>
      <c r="M1525" s="25">
        <v>10467</v>
      </c>
      <c r="N1525" s="26">
        <v>3274630</v>
      </c>
      <c r="O1525" s="24">
        <v>2630020000</v>
      </c>
      <c r="P1525" s="25">
        <v>51013</v>
      </c>
      <c r="Q1525" s="25"/>
      <c r="R1525" s="25"/>
      <c r="S1525" s="25"/>
      <c r="T1525" s="25"/>
      <c r="U1525" s="25" t="s">
        <v>12</v>
      </c>
      <c r="V1525" s="25">
        <v>3.77952499999473</v>
      </c>
      <c r="W1525" s="25">
        <v>365</v>
      </c>
      <c r="X1525" s="25">
        <v>1.03548630136842E-2</v>
      </c>
      <c r="Y1525" s="25">
        <v>10467</v>
      </c>
      <c r="Z1525" s="27">
        <v>3274630</v>
      </c>
      <c r="AA1525" s="28">
        <f t="shared" si="46"/>
        <v>2.7233115468409262E-3</v>
      </c>
      <c r="AC1525" t="str">
        <f t="shared" si="47"/>
        <v>2630020000-51013-VOC</v>
      </c>
      <c r="AD1525" t="str">
        <f>IF(COUNTIF('NP-NRModel-MAR-WILDFIRES Modifi'!V:V, AC1525)=0, "Missing", "")</f>
        <v/>
      </c>
    </row>
    <row r="1526" spans="1:30" hidden="1" x14ac:dyDescent="0.3">
      <c r="A1526" s="24">
        <v>2630020000</v>
      </c>
      <c r="B1526" s="40">
        <v>51059</v>
      </c>
      <c r="C1526" s="25"/>
      <c r="D1526" s="25"/>
      <c r="E1526" s="25"/>
      <c r="F1526" s="25"/>
      <c r="G1526" s="25" t="s">
        <v>12</v>
      </c>
      <c r="H1526" s="25">
        <v>1.8620312499973899</v>
      </c>
      <c r="I1526" s="25">
        <v>153</v>
      </c>
      <c r="J1526" s="25">
        <v>1.21701388888718E-2</v>
      </c>
      <c r="K1526" s="25"/>
      <c r="L1526" s="25"/>
      <c r="M1526" s="25">
        <v>10467</v>
      </c>
      <c r="N1526" s="26">
        <v>2291048</v>
      </c>
      <c r="O1526" s="24">
        <v>2630020000</v>
      </c>
      <c r="P1526" s="25">
        <v>51059</v>
      </c>
      <c r="Q1526" s="25"/>
      <c r="R1526" s="25"/>
      <c r="S1526" s="25"/>
      <c r="T1526" s="25"/>
      <c r="U1526" s="25" t="s">
        <v>12</v>
      </c>
      <c r="V1526" s="25">
        <v>4.4688749999937496</v>
      </c>
      <c r="W1526" s="25">
        <v>365</v>
      </c>
      <c r="X1526" s="25">
        <v>1.2243493150667801E-2</v>
      </c>
      <c r="Y1526" s="25">
        <v>10467</v>
      </c>
      <c r="Z1526" s="27">
        <v>2291048</v>
      </c>
      <c r="AA1526" s="28">
        <f t="shared" si="46"/>
        <v>2.7233115468409436E-3</v>
      </c>
      <c r="AC1526" t="str">
        <f t="shared" si="47"/>
        <v>2630020000-51059-VOC</v>
      </c>
      <c r="AD1526" t="str">
        <f>IF(COUNTIF('NP-NRModel-MAR-WILDFIRES Modifi'!V:V, AC1526)=0, "Missing", "")</f>
        <v/>
      </c>
    </row>
    <row r="1527" spans="1:30" hidden="1" x14ac:dyDescent="0.3">
      <c r="A1527" s="24">
        <v>2630020000</v>
      </c>
      <c r="B1527" s="40">
        <v>51107</v>
      </c>
      <c r="C1527" s="25"/>
      <c r="D1527" s="25"/>
      <c r="E1527" s="25"/>
      <c r="F1527" s="25"/>
      <c r="G1527" s="25" t="s">
        <v>12</v>
      </c>
      <c r="H1527" s="25">
        <v>0.862218749998793</v>
      </c>
      <c r="I1527" s="25">
        <v>153</v>
      </c>
      <c r="J1527" s="25">
        <v>5.6354166666587801E-3</v>
      </c>
      <c r="K1527" s="25"/>
      <c r="L1527" s="25"/>
      <c r="M1527" s="25">
        <v>10467</v>
      </c>
      <c r="N1527" s="26">
        <v>1603307</v>
      </c>
      <c r="O1527" s="24">
        <v>2630020000</v>
      </c>
      <c r="P1527" s="25">
        <v>51107</v>
      </c>
      <c r="Q1527" s="25"/>
      <c r="R1527" s="25"/>
      <c r="S1527" s="25"/>
      <c r="T1527" s="25"/>
      <c r="U1527" s="25" t="s">
        <v>12</v>
      </c>
      <c r="V1527" s="25">
        <v>2.0693249999971002</v>
      </c>
      <c r="W1527" s="25">
        <v>365</v>
      </c>
      <c r="X1527" s="25">
        <v>5.6693835616359002E-3</v>
      </c>
      <c r="Y1527" s="25">
        <v>10467</v>
      </c>
      <c r="Z1527" s="27">
        <v>1603307</v>
      </c>
      <c r="AA1527" s="28">
        <f t="shared" si="46"/>
        <v>2.7233115468409635E-3</v>
      </c>
      <c r="AC1527" t="str">
        <f t="shared" si="47"/>
        <v>2630020000-51107-VOC</v>
      </c>
      <c r="AD1527" t="str">
        <f>IF(COUNTIF('NP-NRModel-MAR-WILDFIRES Modifi'!V:V, AC1527)=0, "Missing", "")</f>
        <v/>
      </c>
    </row>
    <row r="1528" spans="1:30" hidden="1" x14ac:dyDescent="0.3">
      <c r="A1528" s="24">
        <v>2630020000</v>
      </c>
      <c r="B1528" s="40">
        <v>51153</v>
      </c>
      <c r="C1528" s="25"/>
      <c r="D1528" s="25"/>
      <c r="E1528" s="25"/>
      <c r="F1528" s="25"/>
      <c r="G1528" s="25" t="s">
        <v>12</v>
      </c>
      <c r="H1528" s="25">
        <v>3.6681041666615299</v>
      </c>
      <c r="I1528" s="25">
        <v>153</v>
      </c>
      <c r="J1528" s="25">
        <v>2.3974537037003401E-2</v>
      </c>
      <c r="K1528" s="25"/>
      <c r="L1528" s="25"/>
      <c r="M1528" s="25">
        <v>10467</v>
      </c>
      <c r="N1528" s="26">
        <v>1325664</v>
      </c>
      <c r="O1528" s="24">
        <v>2630020000</v>
      </c>
      <c r="P1528" s="25">
        <v>51153</v>
      </c>
      <c r="Q1528" s="25"/>
      <c r="R1528" s="25"/>
      <c r="S1528" s="25"/>
      <c r="T1528" s="25"/>
      <c r="U1528" s="25" t="s">
        <v>12</v>
      </c>
      <c r="V1528" s="25">
        <v>8.8034499999876399</v>
      </c>
      <c r="W1528" s="25">
        <v>365</v>
      </c>
      <c r="X1528" s="25">
        <v>2.4119041095856501E-2</v>
      </c>
      <c r="Y1528" s="25">
        <v>10467</v>
      </c>
      <c r="Z1528" s="27">
        <v>1325664</v>
      </c>
      <c r="AA1528" s="28">
        <f t="shared" si="46"/>
        <v>2.7233115468409614E-3</v>
      </c>
      <c r="AC1528" t="str">
        <f t="shared" si="47"/>
        <v>2630020000-51153-VOC</v>
      </c>
      <c r="AD1528" t="str">
        <f>IF(COUNTIF('NP-NRModel-MAR-WILDFIRES Modifi'!V:V, AC1528)=0, "Missing", "")</f>
        <v/>
      </c>
    </row>
    <row r="1529" spans="1:30" hidden="1" x14ac:dyDescent="0.3">
      <c r="A1529" s="24">
        <v>2630020000</v>
      </c>
      <c r="B1529" s="40">
        <v>51510</v>
      </c>
      <c r="C1529" s="25"/>
      <c r="D1529" s="25"/>
      <c r="E1529" s="25"/>
      <c r="F1529" s="25"/>
      <c r="G1529" s="25" t="s">
        <v>12</v>
      </c>
      <c r="H1529" s="25">
        <v>2.5806354166630601</v>
      </c>
      <c r="I1529" s="25">
        <v>153</v>
      </c>
      <c r="J1529" s="25">
        <v>1.68668981481245E-2</v>
      </c>
      <c r="K1529" s="25"/>
      <c r="L1529" s="25"/>
      <c r="M1529" s="25">
        <v>10467</v>
      </c>
      <c r="N1529" s="26">
        <v>3316065</v>
      </c>
      <c r="O1529" s="24">
        <v>2630020000</v>
      </c>
      <c r="P1529" s="25">
        <v>51510</v>
      </c>
      <c r="Q1529" s="25"/>
      <c r="R1529" s="25"/>
      <c r="S1529" s="25"/>
      <c r="T1529" s="25"/>
      <c r="U1529" s="25" t="s">
        <v>12</v>
      </c>
      <c r="V1529" s="25">
        <v>6.1935249999913298</v>
      </c>
      <c r="W1529" s="25">
        <v>365</v>
      </c>
      <c r="X1529" s="25">
        <v>1.6968561643811799E-2</v>
      </c>
      <c r="Y1529" s="25">
        <v>10467</v>
      </c>
      <c r="Z1529" s="27">
        <v>3316065</v>
      </c>
      <c r="AA1529" s="28">
        <f t="shared" si="46"/>
        <v>2.7233115468409527E-3</v>
      </c>
      <c r="AC1529" t="str">
        <f t="shared" si="47"/>
        <v>2630020000-51510-VOC</v>
      </c>
      <c r="AD1529" t="str">
        <f>IF(COUNTIF('NP-NRModel-MAR-WILDFIRES Modifi'!V:V, AC1529)=0, "Missing", "")</f>
        <v/>
      </c>
    </row>
    <row r="1530" spans="1:30" hidden="1" x14ac:dyDescent="0.3">
      <c r="A1530" s="24">
        <v>2680003000</v>
      </c>
      <c r="B1530" s="40">
        <v>24009</v>
      </c>
      <c r="C1530" s="25"/>
      <c r="D1530" s="25"/>
      <c r="E1530" s="25"/>
      <c r="F1530" s="25"/>
      <c r="G1530" s="25" t="s">
        <v>12</v>
      </c>
      <c r="H1530" s="25">
        <v>10.2367916666523</v>
      </c>
      <c r="I1530" s="25">
        <v>153</v>
      </c>
      <c r="J1530" s="25">
        <v>6.6907135076159002E-2</v>
      </c>
      <c r="K1530" s="25"/>
      <c r="L1530" s="25"/>
      <c r="M1530" s="25">
        <v>10467</v>
      </c>
      <c r="N1530" s="26">
        <v>2590462</v>
      </c>
      <c r="O1530" s="24">
        <v>2680003000</v>
      </c>
      <c r="P1530" s="25">
        <v>24009</v>
      </c>
      <c r="Q1530" s="25"/>
      <c r="R1530" s="25"/>
      <c r="S1530" s="25"/>
      <c r="T1530" s="25"/>
      <c r="U1530" s="25" t="s">
        <v>12</v>
      </c>
      <c r="V1530" s="25">
        <v>24.568299999965401</v>
      </c>
      <c r="W1530" s="25">
        <v>365</v>
      </c>
      <c r="X1530" s="25">
        <v>6.7310410958809505E-2</v>
      </c>
      <c r="Y1530" s="25">
        <v>10467</v>
      </c>
      <c r="Z1530" s="27">
        <v>2590462</v>
      </c>
      <c r="AA1530" s="28">
        <f t="shared" si="46"/>
        <v>2.7233115468409791E-3</v>
      </c>
      <c r="AC1530" t="str">
        <f t="shared" si="47"/>
        <v>2680003000-24009-VOC</v>
      </c>
      <c r="AD1530" t="str">
        <f>IF(COUNTIF('NP-NRModel-MAR-WILDFIRES Modifi'!V:V, AC1530)=0, "Missing", "")</f>
        <v/>
      </c>
    </row>
    <row r="1531" spans="1:30" hidden="1" x14ac:dyDescent="0.3">
      <c r="A1531" s="24">
        <v>2680003000</v>
      </c>
      <c r="B1531" s="40">
        <v>24017</v>
      </c>
      <c r="C1531" s="25"/>
      <c r="D1531" s="25"/>
      <c r="E1531" s="25"/>
      <c r="F1531" s="25"/>
      <c r="G1531" s="25" t="s">
        <v>12</v>
      </c>
      <c r="H1531" s="25">
        <v>10.2367916666523</v>
      </c>
      <c r="I1531" s="25">
        <v>153</v>
      </c>
      <c r="J1531" s="25">
        <v>6.6907135076159197E-2</v>
      </c>
      <c r="K1531" s="25"/>
      <c r="L1531" s="25"/>
      <c r="M1531" s="25">
        <v>10467</v>
      </c>
      <c r="N1531" s="26">
        <v>3056127</v>
      </c>
      <c r="O1531" s="24">
        <v>2680003000</v>
      </c>
      <c r="P1531" s="25">
        <v>24017</v>
      </c>
      <c r="Q1531" s="25"/>
      <c r="R1531" s="25"/>
      <c r="S1531" s="25"/>
      <c r="T1531" s="25"/>
      <c r="U1531" s="25" t="s">
        <v>12</v>
      </c>
      <c r="V1531" s="25">
        <v>24.568299999965401</v>
      </c>
      <c r="W1531" s="25">
        <v>365</v>
      </c>
      <c r="X1531" s="25">
        <v>6.7310410958809394E-2</v>
      </c>
      <c r="Y1531" s="25">
        <v>10467</v>
      </c>
      <c r="Z1531" s="27">
        <v>3056127</v>
      </c>
      <c r="AA1531" s="28">
        <f t="shared" si="46"/>
        <v>2.7233115468409869E-3</v>
      </c>
      <c r="AC1531" t="str">
        <f t="shared" si="47"/>
        <v>2680003000-24017-VOC</v>
      </c>
      <c r="AD1531" t="str">
        <f>IF(COUNTIF('NP-NRModel-MAR-WILDFIRES Modifi'!V:V, AC1531)=0, "Missing", "")</f>
        <v/>
      </c>
    </row>
    <row r="1532" spans="1:30" hidden="1" x14ac:dyDescent="0.3">
      <c r="A1532" s="24">
        <v>2680003000</v>
      </c>
      <c r="B1532" s="40">
        <v>24031</v>
      </c>
      <c r="C1532" s="25"/>
      <c r="D1532" s="25"/>
      <c r="E1532" s="25"/>
      <c r="F1532" s="25"/>
      <c r="G1532" s="25" t="s">
        <v>12</v>
      </c>
      <c r="H1532" s="25">
        <v>36.343641666615703</v>
      </c>
      <c r="I1532" s="25">
        <v>153</v>
      </c>
      <c r="J1532" s="25">
        <v>0.23754014161186701</v>
      </c>
      <c r="K1532" s="25"/>
      <c r="L1532" s="25"/>
      <c r="M1532" s="25">
        <v>10467</v>
      </c>
      <c r="N1532" s="26">
        <v>520227</v>
      </c>
      <c r="O1532" s="24">
        <v>2680003000</v>
      </c>
      <c r="P1532" s="25">
        <v>24031</v>
      </c>
      <c r="Q1532" s="25"/>
      <c r="R1532" s="25"/>
      <c r="S1532" s="25"/>
      <c r="T1532" s="25"/>
      <c r="U1532" s="25" t="s">
        <v>12</v>
      </c>
      <c r="V1532" s="25">
        <v>87.224739999877698</v>
      </c>
      <c r="W1532" s="25">
        <v>365</v>
      </c>
      <c r="X1532" s="25">
        <v>0.238971890410623</v>
      </c>
      <c r="Y1532" s="25">
        <v>10467</v>
      </c>
      <c r="Z1532" s="27">
        <v>520227</v>
      </c>
      <c r="AA1532" s="28">
        <f t="shared" si="46"/>
        <v>2.7233115468409544E-3</v>
      </c>
      <c r="AC1532" t="str">
        <f t="shared" si="47"/>
        <v>2680003000-24031-VOC</v>
      </c>
      <c r="AD1532" t="str">
        <f>IF(COUNTIF('NP-NRModel-MAR-WILDFIRES Modifi'!V:V, AC1532)=0, "Missing", "")</f>
        <v/>
      </c>
    </row>
    <row r="1533" spans="1:30" hidden="1" x14ac:dyDescent="0.3">
      <c r="A1533" s="24">
        <v>2680003000</v>
      </c>
      <c r="B1533" s="40">
        <v>51059</v>
      </c>
      <c r="C1533" s="25"/>
      <c r="D1533" s="25"/>
      <c r="E1533" s="25"/>
      <c r="F1533" s="25"/>
      <c r="G1533" s="25" t="s">
        <v>12</v>
      </c>
      <c r="H1533" s="25">
        <v>17.849291666641601</v>
      </c>
      <c r="I1533" s="25">
        <v>153</v>
      </c>
      <c r="J1533" s="25">
        <v>0.116662037036873</v>
      </c>
      <c r="K1533" s="25"/>
      <c r="L1533" s="25"/>
      <c r="M1533" s="25">
        <v>10467</v>
      </c>
      <c r="N1533" s="26">
        <v>22969</v>
      </c>
      <c r="O1533" s="24">
        <v>2680003000</v>
      </c>
      <c r="P1533" s="25">
        <v>51059</v>
      </c>
      <c r="Q1533" s="25"/>
      <c r="R1533" s="25"/>
      <c r="S1533" s="25"/>
      <c r="T1533" s="25"/>
      <c r="U1533" s="25" t="s">
        <v>12</v>
      </c>
      <c r="V1533" s="25">
        <v>42.838299999939998</v>
      </c>
      <c r="W1533" s="25">
        <v>365</v>
      </c>
      <c r="X1533" s="25">
        <v>0.117365205479287</v>
      </c>
      <c r="Y1533" s="25">
        <v>10467</v>
      </c>
      <c r="Z1533" s="27">
        <v>22969</v>
      </c>
      <c r="AA1533" s="28">
        <f t="shared" si="46"/>
        <v>2.723311546840944E-3</v>
      </c>
      <c r="AC1533" t="str">
        <f t="shared" si="47"/>
        <v>2680003000-51059-VOC</v>
      </c>
      <c r="AD1533" t="str">
        <f>IF(COUNTIF('NP-NRModel-MAR-WILDFIRES Modifi'!V:V, AC1533)=0, "Missing", "")</f>
        <v/>
      </c>
    </row>
    <row r="1534" spans="1:30" hidden="1" x14ac:dyDescent="0.3">
      <c r="A1534" s="24">
        <v>2680003000</v>
      </c>
      <c r="B1534" s="40">
        <v>51153</v>
      </c>
      <c r="C1534" s="25"/>
      <c r="D1534" s="25"/>
      <c r="E1534" s="25"/>
      <c r="F1534" s="25"/>
      <c r="G1534" s="25" t="s">
        <v>12</v>
      </c>
      <c r="H1534" s="25">
        <v>40.394504166609998</v>
      </c>
      <c r="I1534" s="25">
        <v>153</v>
      </c>
      <c r="J1534" s="25">
        <v>0.26401636710202597</v>
      </c>
      <c r="K1534" s="25"/>
      <c r="L1534" s="25"/>
      <c r="M1534" s="25">
        <v>10467</v>
      </c>
      <c r="N1534" s="26">
        <v>3815451</v>
      </c>
      <c r="O1534" s="24">
        <v>2680003000</v>
      </c>
      <c r="P1534" s="25">
        <v>51153</v>
      </c>
      <c r="Q1534" s="25"/>
      <c r="R1534" s="25"/>
      <c r="S1534" s="25"/>
      <c r="T1534" s="25"/>
      <c r="U1534" s="25" t="s">
        <v>12</v>
      </c>
      <c r="V1534" s="25">
        <v>96.946809999864001</v>
      </c>
      <c r="W1534" s="25">
        <v>365</v>
      </c>
      <c r="X1534" s="25">
        <v>0.26560769862976402</v>
      </c>
      <c r="Y1534" s="25">
        <v>10467</v>
      </c>
      <c r="Z1534" s="27">
        <v>3815451</v>
      </c>
      <c r="AA1534" s="28">
        <f t="shared" si="46"/>
        <v>2.7233115468409566E-3</v>
      </c>
      <c r="AC1534" t="str">
        <f t="shared" si="47"/>
        <v>2680003000-51153-VOC</v>
      </c>
      <c r="AD1534" t="str">
        <f>IF(COUNTIF('NP-NRModel-MAR-WILDFIRES Modifi'!V:V, AC1534)=0, "Missing", "")</f>
        <v/>
      </c>
    </row>
    <row r="1535" spans="1:30" hidden="1" x14ac:dyDescent="0.3">
      <c r="A1535" s="24">
        <v>2802004001</v>
      </c>
      <c r="B1535" s="40">
        <v>24009</v>
      </c>
      <c r="C1535" s="25"/>
      <c r="D1535" s="25"/>
      <c r="E1535" s="25"/>
      <c r="F1535" s="25"/>
      <c r="G1535" s="25" t="s">
        <v>12</v>
      </c>
      <c r="H1535" s="25">
        <v>1.15199741390272</v>
      </c>
      <c r="I1535" s="25">
        <v>153</v>
      </c>
      <c r="J1535" s="25">
        <v>7.5293948621092998E-3</v>
      </c>
      <c r="K1535" s="25"/>
      <c r="L1535" s="25"/>
      <c r="M1535" s="25">
        <v>10467</v>
      </c>
      <c r="N1535" s="26">
        <v>510718</v>
      </c>
      <c r="O1535" s="24">
        <v>2802004001</v>
      </c>
      <c r="P1535" s="25">
        <v>24009</v>
      </c>
      <c r="Q1535" s="25"/>
      <c r="R1535" s="25"/>
      <c r="S1535" s="25"/>
      <c r="T1535" s="25"/>
      <c r="U1535" s="25" t="s">
        <v>12</v>
      </c>
      <c r="V1535" s="25">
        <v>2.0314889999979702</v>
      </c>
      <c r="W1535" s="25">
        <v>365</v>
      </c>
      <c r="X1535" s="25">
        <v>5.5657232876656698E-3</v>
      </c>
      <c r="Y1535" s="25">
        <v>10467</v>
      </c>
      <c r="Z1535" s="27">
        <v>510718</v>
      </c>
      <c r="AA1535" s="28">
        <f t="shared" si="46"/>
        <v>3.7063429150326795E-3</v>
      </c>
      <c r="AC1535" t="str">
        <f t="shared" si="47"/>
        <v>2802004001-24009-VOC</v>
      </c>
      <c r="AD1535" t="str">
        <f>IF(COUNTIF('NP-NRModel-MAR-WILDFIRES Modifi'!V:V, AC1535)=0, "Missing", "")</f>
        <v/>
      </c>
    </row>
    <row r="1536" spans="1:30" hidden="1" x14ac:dyDescent="0.3">
      <c r="A1536" s="24">
        <v>2802004001</v>
      </c>
      <c r="B1536" s="40">
        <v>24017</v>
      </c>
      <c r="C1536" s="25"/>
      <c r="D1536" s="25"/>
      <c r="E1536" s="25"/>
      <c r="F1536" s="25"/>
      <c r="G1536" s="25" t="s">
        <v>12</v>
      </c>
      <c r="H1536" s="25">
        <v>2.0113263904331502</v>
      </c>
      <c r="I1536" s="25">
        <v>153</v>
      </c>
      <c r="J1536" s="25">
        <v>1.31459241204781E-2</v>
      </c>
      <c r="K1536" s="25"/>
      <c r="L1536" s="25"/>
      <c r="M1536" s="25">
        <v>10467</v>
      </c>
      <c r="N1536" s="26">
        <v>31517</v>
      </c>
      <c r="O1536" s="24">
        <v>2802004001</v>
      </c>
      <c r="P1536" s="25">
        <v>24017</v>
      </c>
      <c r="Q1536" s="25"/>
      <c r="R1536" s="25"/>
      <c r="S1536" s="25"/>
      <c r="T1536" s="25"/>
      <c r="U1536" s="25" t="s">
        <v>12</v>
      </c>
      <c r="V1536" s="25">
        <v>3.55304800035174</v>
      </c>
      <c r="W1536" s="25">
        <v>365</v>
      </c>
      <c r="X1536" s="25">
        <v>9.7343780831554705E-3</v>
      </c>
      <c r="Y1536" s="25">
        <v>10467</v>
      </c>
      <c r="Z1536" s="27">
        <v>31517</v>
      </c>
      <c r="AA1536" s="28">
        <f t="shared" si="46"/>
        <v>3.69990051335549E-3</v>
      </c>
      <c r="AC1536" t="str">
        <f t="shared" si="47"/>
        <v>2802004001-24017-VOC</v>
      </c>
      <c r="AD1536" t="str">
        <f>IF(COUNTIF('NP-NRModel-MAR-WILDFIRES Modifi'!V:V, AC1536)=0, "Missing", "")</f>
        <v/>
      </c>
    </row>
    <row r="1537" spans="1:30" hidden="1" x14ac:dyDescent="0.3">
      <c r="A1537" s="24">
        <v>2802004001</v>
      </c>
      <c r="B1537" s="40">
        <v>24021</v>
      </c>
      <c r="C1537" s="25"/>
      <c r="D1537" s="25"/>
      <c r="E1537" s="25"/>
      <c r="F1537" s="25"/>
      <c r="G1537" s="25" t="s">
        <v>12</v>
      </c>
      <c r="H1537" s="25">
        <v>95.555635314665295</v>
      </c>
      <c r="I1537" s="25">
        <v>153</v>
      </c>
      <c r="J1537" s="25">
        <v>0.62454663604356397</v>
      </c>
      <c r="K1537" s="25"/>
      <c r="L1537" s="25"/>
      <c r="M1537" s="25">
        <v>10467</v>
      </c>
      <c r="N1537" s="26">
        <v>2764597</v>
      </c>
      <c r="O1537" s="24">
        <v>2802004001</v>
      </c>
      <c r="P1537" s="25">
        <v>24021</v>
      </c>
      <c r="Q1537" s="25"/>
      <c r="R1537" s="25"/>
      <c r="S1537" s="25"/>
      <c r="T1537" s="25"/>
      <c r="U1537" s="25" t="s">
        <v>12</v>
      </c>
      <c r="V1537" s="25">
        <v>155.14009999984401</v>
      </c>
      <c r="W1537" s="25">
        <v>365</v>
      </c>
      <c r="X1537" s="25">
        <v>0.425041369862587</v>
      </c>
      <c r="Y1537" s="25">
        <v>10467</v>
      </c>
      <c r="Z1537" s="27">
        <v>2764597</v>
      </c>
      <c r="AA1537" s="28">
        <f t="shared" si="46"/>
        <v>4.0256944274510067E-3</v>
      </c>
      <c r="AC1537" t="str">
        <f t="shared" si="47"/>
        <v>2802004001-24021-VOC</v>
      </c>
      <c r="AD1537" t="str">
        <f>IF(COUNTIF('NP-NRModel-MAR-WILDFIRES Modifi'!V:V, AC1537)=0, "Missing", "")</f>
        <v/>
      </c>
    </row>
    <row r="1538" spans="1:30" hidden="1" x14ac:dyDescent="0.3">
      <c r="A1538" s="24">
        <v>2802004001</v>
      </c>
      <c r="B1538" s="40">
        <v>24031</v>
      </c>
      <c r="C1538" s="25"/>
      <c r="D1538" s="25"/>
      <c r="E1538" s="25"/>
      <c r="F1538" s="25"/>
      <c r="G1538" s="25" t="s">
        <v>12</v>
      </c>
      <c r="H1538" s="25">
        <v>6.5969012096451101</v>
      </c>
      <c r="I1538" s="25">
        <v>153</v>
      </c>
      <c r="J1538" s="25">
        <v>4.3117001370229502E-2</v>
      </c>
      <c r="K1538" s="25"/>
      <c r="L1538" s="25"/>
      <c r="M1538" s="25">
        <v>10467</v>
      </c>
      <c r="N1538" s="26">
        <v>441026</v>
      </c>
      <c r="O1538" s="24">
        <v>2802004001</v>
      </c>
      <c r="P1538" s="25">
        <v>24031</v>
      </c>
      <c r="Q1538" s="25"/>
      <c r="R1538" s="25"/>
      <c r="S1538" s="25"/>
      <c r="T1538" s="25"/>
      <c r="U1538" s="25" t="s">
        <v>12</v>
      </c>
      <c r="V1538" s="25">
        <v>11.534179999988501</v>
      </c>
      <c r="W1538" s="25">
        <v>365</v>
      </c>
      <c r="X1538" s="25">
        <v>3.16004931506534E-2</v>
      </c>
      <c r="Y1538" s="25">
        <v>10467</v>
      </c>
      <c r="Z1538" s="27">
        <v>441026</v>
      </c>
      <c r="AA1538" s="28">
        <f t="shared" si="46"/>
        <v>3.73819390457514E-3</v>
      </c>
      <c r="AC1538" t="str">
        <f t="shared" si="47"/>
        <v>2802004001-24031-VOC</v>
      </c>
      <c r="AD1538" t="str">
        <f>IF(COUNTIF('NP-NRModel-MAR-WILDFIRES Modifi'!V:V, AC1538)=0, "Missing", "")</f>
        <v/>
      </c>
    </row>
    <row r="1539" spans="1:30" hidden="1" x14ac:dyDescent="0.3">
      <c r="A1539" s="24">
        <v>2802004001</v>
      </c>
      <c r="B1539" s="40">
        <v>24033</v>
      </c>
      <c r="C1539" s="25"/>
      <c r="D1539" s="25"/>
      <c r="E1539" s="25"/>
      <c r="F1539" s="25"/>
      <c r="G1539" s="25" t="s">
        <v>12</v>
      </c>
      <c r="H1539" s="25">
        <v>1.39947126519149</v>
      </c>
      <c r="I1539" s="25">
        <v>153</v>
      </c>
      <c r="J1539" s="25">
        <v>9.1468710143234808E-3</v>
      </c>
      <c r="K1539" s="25"/>
      <c r="L1539" s="25"/>
      <c r="M1539" s="25">
        <v>10467</v>
      </c>
      <c r="N1539" s="26">
        <v>1953003</v>
      </c>
      <c r="O1539" s="24">
        <v>2802004001</v>
      </c>
      <c r="P1539" s="25">
        <v>24033</v>
      </c>
      <c r="Q1539" s="25"/>
      <c r="R1539" s="25"/>
      <c r="S1539" s="25"/>
      <c r="T1539" s="25"/>
      <c r="U1539" s="25" t="s">
        <v>12</v>
      </c>
      <c r="V1539" s="25">
        <v>2.46490899999753</v>
      </c>
      <c r="W1539" s="25">
        <v>365</v>
      </c>
      <c r="X1539" s="25">
        <v>6.7531753424589997E-3</v>
      </c>
      <c r="Y1539" s="25">
        <v>10467</v>
      </c>
      <c r="Z1539" s="27">
        <v>1953003</v>
      </c>
      <c r="AA1539" s="28">
        <f t="shared" ref="AA1539:AA1602" si="48">IFERROR(J1539/V1539,0)</f>
        <v>3.7108351725490259E-3</v>
      </c>
      <c r="AC1539" t="str">
        <f t="shared" ref="AC1539:AC1602" si="49">TRIM(A1539) &amp; "-" &amp; B1539 &amp; "-" &amp; TRIM(U1539)</f>
        <v>2802004001-24033-VOC</v>
      </c>
      <c r="AD1539" t="str">
        <f>IF(COUNTIF('NP-NRModel-MAR-WILDFIRES Modifi'!V:V, AC1539)=0, "Missing", "")</f>
        <v/>
      </c>
    </row>
    <row r="1540" spans="1:30" hidden="1" x14ac:dyDescent="0.3">
      <c r="A1540" s="24">
        <v>2802004001</v>
      </c>
      <c r="B1540" s="40">
        <v>51059</v>
      </c>
      <c r="C1540" s="25"/>
      <c r="D1540" s="25"/>
      <c r="E1540" s="25"/>
      <c r="F1540" s="25"/>
      <c r="G1540" s="25" t="s">
        <v>12</v>
      </c>
      <c r="H1540" s="25">
        <v>0.29565774023542801</v>
      </c>
      <c r="I1540" s="25">
        <v>153</v>
      </c>
      <c r="J1540" s="25">
        <v>1.93240353095051E-3</v>
      </c>
      <c r="K1540" s="25"/>
      <c r="L1540" s="25"/>
      <c r="M1540" s="25">
        <v>10467</v>
      </c>
      <c r="N1540" s="26">
        <v>11898</v>
      </c>
      <c r="O1540" s="24">
        <v>2802004001</v>
      </c>
      <c r="P1540" s="25">
        <v>51059</v>
      </c>
      <c r="Q1540" s="25"/>
      <c r="R1540" s="25"/>
      <c r="S1540" s="25"/>
      <c r="T1540" s="25"/>
      <c r="U1540" s="25" t="s">
        <v>12</v>
      </c>
      <c r="V1540" s="25">
        <v>0.59391599999940803</v>
      </c>
      <c r="W1540" s="25">
        <v>365</v>
      </c>
      <c r="X1540" s="25">
        <v>1.6271671232860399E-3</v>
      </c>
      <c r="Y1540" s="25">
        <v>10467</v>
      </c>
      <c r="Z1540" s="27">
        <v>11898</v>
      </c>
      <c r="AA1540" s="28">
        <f t="shared" si="48"/>
        <v>3.2536647117646874E-3</v>
      </c>
      <c r="AC1540" t="str">
        <f t="shared" si="49"/>
        <v>2802004001-51059-VOC</v>
      </c>
      <c r="AD1540" t="str">
        <f>IF(COUNTIF('NP-NRModel-MAR-WILDFIRES Modifi'!V:V, AC1540)=0, "Missing", "")</f>
        <v/>
      </c>
    </row>
    <row r="1541" spans="1:30" hidden="1" x14ac:dyDescent="0.3">
      <c r="A1541" s="24">
        <v>2802004001</v>
      </c>
      <c r="B1541" s="40">
        <v>51107</v>
      </c>
      <c r="C1541" s="25"/>
      <c r="D1541" s="25"/>
      <c r="E1541" s="25"/>
      <c r="F1541" s="25"/>
      <c r="G1541" s="25" t="s">
        <v>12</v>
      </c>
      <c r="H1541" s="25">
        <v>6.6355334563920101</v>
      </c>
      <c r="I1541" s="25">
        <v>153</v>
      </c>
      <c r="J1541" s="25">
        <v>4.33694997149804E-2</v>
      </c>
      <c r="K1541" s="25"/>
      <c r="L1541" s="25"/>
      <c r="M1541" s="25">
        <v>10467</v>
      </c>
      <c r="N1541" s="26">
        <v>594467</v>
      </c>
      <c r="O1541" s="24">
        <v>2802004001</v>
      </c>
      <c r="P1541" s="25">
        <v>51107</v>
      </c>
      <c r="Q1541" s="25"/>
      <c r="R1541" s="25"/>
      <c r="S1541" s="25"/>
      <c r="T1541" s="25"/>
      <c r="U1541" s="25" t="s">
        <v>12</v>
      </c>
      <c r="V1541" s="25">
        <v>13.4043599999865</v>
      </c>
      <c r="W1541" s="25">
        <v>365</v>
      </c>
      <c r="X1541" s="25">
        <v>3.67242739725658E-2</v>
      </c>
      <c r="Y1541" s="25">
        <v>10467</v>
      </c>
      <c r="Z1541" s="27">
        <v>594467</v>
      </c>
      <c r="AA1541" s="28">
        <f t="shared" si="48"/>
        <v>3.2354770921568863E-3</v>
      </c>
      <c r="AC1541" t="str">
        <f t="shared" si="49"/>
        <v>2802004001-51107-VOC</v>
      </c>
      <c r="AD1541" t="str">
        <f>IF(COUNTIF('NP-NRModel-MAR-WILDFIRES Modifi'!V:V, AC1541)=0, "Missing", "")</f>
        <v/>
      </c>
    </row>
    <row r="1542" spans="1:30" hidden="1" x14ac:dyDescent="0.3">
      <c r="A1542" s="24">
        <v>2802004001</v>
      </c>
      <c r="B1542" s="40">
        <v>51153</v>
      </c>
      <c r="C1542" s="25"/>
      <c r="D1542" s="25"/>
      <c r="E1542" s="25"/>
      <c r="F1542" s="25"/>
      <c r="G1542" s="25" t="s">
        <v>12</v>
      </c>
      <c r="H1542" s="25">
        <v>2.4868507452225099</v>
      </c>
      <c r="I1542" s="25">
        <v>153</v>
      </c>
      <c r="J1542" s="25">
        <v>1.6253926439362801E-2</v>
      </c>
      <c r="K1542" s="25"/>
      <c r="L1542" s="25"/>
      <c r="M1542" s="25">
        <v>10467</v>
      </c>
      <c r="N1542" s="26">
        <v>718238</v>
      </c>
      <c r="O1542" s="24">
        <v>2802004001</v>
      </c>
      <c r="P1542" s="25">
        <v>51153</v>
      </c>
      <c r="Q1542" s="25"/>
      <c r="R1542" s="25"/>
      <c r="S1542" s="25"/>
      <c r="T1542" s="25"/>
      <c r="U1542" s="25" t="s">
        <v>12</v>
      </c>
      <c r="V1542" s="25">
        <v>5.0224999994927302</v>
      </c>
      <c r="W1542" s="25">
        <v>365</v>
      </c>
      <c r="X1542" s="25">
        <v>1.37602739712129E-2</v>
      </c>
      <c r="Y1542" s="25">
        <v>10467</v>
      </c>
      <c r="Z1542" s="27">
        <v>718238</v>
      </c>
      <c r="AA1542" s="28">
        <f t="shared" si="48"/>
        <v>3.2362222879053141E-3</v>
      </c>
      <c r="AC1542" t="str">
        <f t="shared" si="49"/>
        <v>2802004001-51153-VOC</v>
      </c>
      <c r="AD1542" t="str">
        <f>IF(COUNTIF('NP-NRModel-MAR-WILDFIRES Modifi'!V:V, AC1542)=0, "Missing", "")</f>
        <v/>
      </c>
    </row>
    <row r="1543" spans="1:30" hidden="1" x14ac:dyDescent="0.3">
      <c r="A1543" s="24">
        <v>2802004002</v>
      </c>
      <c r="B1543" s="40">
        <v>24009</v>
      </c>
      <c r="C1543" s="25"/>
      <c r="D1543" s="25"/>
      <c r="E1543" s="25"/>
      <c r="F1543" s="25"/>
      <c r="G1543" s="25" t="s">
        <v>12</v>
      </c>
      <c r="H1543" s="25">
        <v>8.6289921963155103E-2</v>
      </c>
      <c r="I1543" s="25">
        <v>153</v>
      </c>
      <c r="J1543" s="25">
        <v>5.6398641805983701E-4</v>
      </c>
      <c r="K1543" s="25"/>
      <c r="L1543" s="25"/>
      <c r="M1543" s="25">
        <v>10467</v>
      </c>
      <c r="N1543" s="26">
        <v>1074111</v>
      </c>
      <c r="O1543" s="24">
        <v>2802004002</v>
      </c>
      <c r="P1543" s="25">
        <v>24009</v>
      </c>
      <c r="Q1543" s="25"/>
      <c r="R1543" s="25"/>
      <c r="S1543" s="25"/>
      <c r="T1543" s="25"/>
      <c r="U1543" s="25" t="s">
        <v>12</v>
      </c>
      <c r="V1543" s="25">
        <v>0.15216789999984701</v>
      </c>
      <c r="W1543" s="25">
        <v>365</v>
      </c>
      <c r="X1543" s="25">
        <v>4.1689835616396601E-4</v>
      </c>
      <c r="Y1543" s="25">
        <v>10467</v>
      </c>
      <c r="Z1543" s="27">
        <v>1074111</v>
      </c>
      <c r="AA1543" s="28">
        <f t="shared" si="48"/>
        <v>3.7063429150326977E-3</v>
      </c>
      <c r="AC1543" t="str">
        <f t="shared" si="49"/>
        <v>2802004002-24009-VOC</v>
      </c>
      <c r="AD1543" t="str">
        <f>IF(COUNTIF('NP-NRModel-MAR-WILDFIRES Modifi'!V:V, AC1543)=0, "Missing", "")</f>
        <v/>
      </c>
    </row>
    <row r="1544" spans="1:30" hidden="1" x14ac:dyDescent="0.3">
      <c r="A1544" s="24">
        <v>2802004002</v>
      </c>
      <c r="B1544" s="40">
        <v>24017</v>
      </c>
      <c r="C1544" s="25"/>
      <c r="D1544" s="25"/>
      <c r="E1544" s="25"/>
      <c r="F1544" s="25"/>
      <c r="G1544" s="25" t="s">
        <v>12</v>
      </c>
      <c r="H1544" s="25">
        <v>0.150659897490134</v>
      </c>
      <c r="I1544" s="25">
        <v>153</v>
      </c>
      <c r="J1544" s="25">
        <v>9.8470521235381704E-4</v>
      </c>
      <c r="K1544" s="25"/>
      <c r="L1544" s="25"/>
      <c r="M1544" s="25">
        <v>10467</v>
      </c>
      <c r="N1544" s="26">
        <v>1389971</v>
      </c>
      <c r="O1544" s="24">
        <v>2802004002</v>
      </c>
      <c r="P1544" s="25">
        <v>24017</v>
      </c>
      <c r="Q1544" s="25"/>
      <c r="R1544" s="25"/>
      <c r="S1544" s="25"/>
      <c r="T1544" s="25"/>
      <c r="U1544" s="25" t="s">
        <v>12</v>
      </c>
      <c r="V1544" s="25">
        <v>0.26614370002634702</v>
      </c>
      <c r="W1544" s="25">
        <v>365</v>
      </c>
      <c r="X1544" s="25">
        <v>7.2916082198999296E-4</v>
      </c>
      <c r="Y1544" s="25">
        <v>10467</v>
      </c>
      <c r="Z1544" s="27">
        <v>1389971</v>
      </c>
      <c r="AA1544" s="28">
        <f t="shared" si="48"/>
        <v>3.6999005133555134E-3</v>
      </c>
      <c r="AC1544" t="str">
        <f t="shared" si="49"/>
        <v>2802004002-24017-VOC</v>
      </c>
      <c r="AD1544" t="str">
        <f>IF(COUNTIF('NP-NRModel-MAR-WILDFIRES Modifi'!V:V, AC1544)=0, "Missing", "")</f>
        <v/>
      </c>
    </row>
    <row r="1545" spans="1:30" hidden="1" x14ac:dyDescent="0.3">
      <c r="A1545" s="24">
        <v>2802004002</v>
      </c>
      <c r="B1545" s="40">
        <v>24021</v>
      </c>
      <c r="C1545" s="25"/>
      <c r="D1545" s="25"/>
      <c r="E1545" s="25"/>
      <c r="F1545" s="25"/>
      <c r="G1545" s="25" t="s">
        <v>12</v>
      </c>
      <c r="H1545" s="25">
        <v>7.1578417343403196</v>
      </c>
      <c r="I1545" s="25">
        <v>153</v>
      </c>
      <c r="J1545" s="25">
        <v>4.6783279309413797E-2</v>
      </c>
      <c r="K1545" s="25"/>
      <c r="L1545" s="25"/>
      <c r="M1545" s="25">
        <v>10467</v>
      </c>
      <c r="N1545" s="26">
        <v>2468638</v>
      </c>
      <c r="O1545" s="24">
        <v>2802004002</v>
      </c>
      <c r="P1545" s="25">
        <v>24021</v>
      </c>
      <c r="Q1545" s="25"/>
      <c r="R1545" s="25"/>
      <c r="S1545" s="25"/>
      <c r="T1545" s="25"/>
      <c r="U1545" s="25" t="s">
        <v>12</v>
      </c>
      <c r="V1545" s="25">
        <v>11.6211699999883</v>
      </c>
      <c r="W1545" s="25">
        <v>365</v>
      </c>
      <c r="X1545" s="25">
        <v>3.1838821917776303E-2</v>
      </c>
      <c r="Y1545" s="25">
        <v>10467</v>
      </c>
      <c r="Z1545" s="27">
        <v>2468638</v>
      </c>
      <c r="AA1545" s="28">
        <f t="shared" si="48"/>
        <v>4.0256944274510136E-3</v>
      </c>
      <c r="AC1545" t="str">
        <f t="shared" si="49"/>
        <v>2802004002-24021-VOC</v>
      </c>
      <c r="AD1545" t="str">
        <f>IF(COUNTIF('NP-NRModel-MAR-WILDFIRES Modifi'!V:V, AC1545)=0, "Missing", "")</f>
        <v/>
      </c>
    </row>
    <row r="1546" spans="1:30" hidden="1" x14ac:dyDescent="0.3">
      <c r="A1546" s="24">
        <v>2802004002</v>
      </c>
      <c r="B1546" s="40">
        <v>24031</v>
      </c>
      <c r="C1546" s="25"/>
      <c r="D1546" s="25"/>
      <c r="E1546" s="25"/>
      <c r="F1546" s="25"/>
      <c r="G1546" s="25" t="s">
        <v>12</v>
      </c>
      <c r="H1546" s="25">
        <v>0.49415017753442703</v>
      </c>
      <c r="I1546" s="25">
        <v>153</v>
      </c>
      <c r="J1546" s="25">
        <v>3.2297397224472302E-3</v>
      </c>
      <c r="K1546" s="25"/>
      <c r="L1546" s="25"/>
      <c r="M1546" s="25">
        <v>10467</v>
      </c>
      <c r="N1546" s="26">
        <v>1871722</v>
      </c>
      <c r="O1546" s="24">
        <v>2802004002</v>
      </c>
      <c r="P1546" s="25">
        <v>24031</v>
      </c>
      <c r="Q1546" s="25"/>
      <c r="R1546" s="25"/>
      <c r="S1546" s="25"/>
      <c r="T1546" s="25"/>
      <c r="U1546" s="25" t="s">
        <v>12</v>
      </c>
      <c r="V1546" s="25">
        <v>0.863983999999133</v>
      </c>
      <c r="W1546" s="25">
        <v>365</v>
      </c>
      <c r="X1546" s="25">
        <v>2.36707945205242E-3</v>
      </c>
      <c r="Y1546" s="25">
        <v>10467</v>
      </c>
      <c r="Z1546" s="27">
        <v>1871722</v>
      </c>
      <c r="AA1546" s="28">
        <f t="shared" si="48"/>
        <v>3.7381939045751673E-3</v>
      </c>
      <c r="AC1546" t="str">
        <f t="shared" si="49"/>
        <v>2802004002-24031-VOC</v>
      </c>
      <c r="AD1546" t="str">
        <f>IF(COUNTIF('NP-NRModel-MAR-WILDFIRES Modifi'!V:V, AC1546)=0, "Missing", "")</f>
        <v/>
      </c>
    </row>
    <row r="1547" spans="1:30" hidden="1" x14ac:dyDescent="0.3">
      <c r="A1547" s="24">
        <v>2802004002</v>
      </c>
      <c r="B1547" s="40">
        <v>24033</v>
      </c>
      <c r="C1547" s="25"/>
      <c r="D1547" s="25"/>
      <c r="E1547" s="25"/>
      <c r="F1547" s="25"/>
      <c r="G1547" s="25" t="s">
        <v>12</v>
      </c>
      <c r="H1547" s="25">
        <v>0.104827503762459</v>
      </c>
      <c r="I1547" s="25">
        <v>153</v>
      </c>
      <c r="J1547" s="25">
        <v>6.8514708341476402E-4</v>
      </c>
      <c r="K1547" s="25"/>
      <c r="L1547" s="25"/>
      <c r="M1547" s="25">
        <v>10467</v>
      </c>
      <c r="N1547" s="26">
        <v>3396305</v>
      </c>
      <c r="O1547" s="24">
        <v>2802004002</v>
      </c>
      <c r="P1547" s="25">
        <v>24033</v>
      </c>
      <c r="Q1547" s="25"/>
      <c r="R1547" s="25"/>
      <c r="S1547" s="25"/>
      <c r="T1547" s="25"/>
      <c r="U1547" s="25" t="s">
        <v>12</v>
      </c>
      <c r="V1547" s="25">
        <v>0.18463419999981501</v>
      </c>
      <c r="W1547" s="25">
        <v>365</v>
      </c>
      <c r="X1547" s="25">
        <v>5.0584712328716501E-4</v>
      </c>
      <c r="Y1547" s="25">
        <v>10467</v>
      </c>
      <c r="Z1547" s="27">
        <v>3396305</v>
      </c>
      <c r="AA1547" s="28">
        <f t="shared" si="48"/>
        <v>3.7108351725490211E-3</v>
      </c>
      <c r="AC1547" t="str">
        <f t="shared" si="49"/>
        <v>2802004002-24033-VOC</v>
      </c>
      <c r="AD1547" t="str">
        <f>IF(COUNTIF('NP-NRModel-MAR-WILDFIRES Modifi'!V:V, AC1547)=0, "Missing", "")</f>
        <v/>
      </c>
    </row>
    <row r="1548" spans="1:30" hidden="1" x14ac:dyDescent="0.3">
      <c r="A1548" s="24">
        <v>2802004002</v>
      </c>
      <c r="B1548" s="40">
        <v>51059</v>
      </c>
      <c r="C1548" s="25"/>
      <c r="D1548" s="25"/>
      <c r="E1548" s="25"/>
      <c r="F1548" s="25"/>
      <c r="G1548" s="25" t="s">
        <v>12</v>
      </c>
      <c r="H1548" s="25">
        <v>2.2145452518898E-2</v>
      </c>
      <c r="I1548" s="25">
        <v>153</v>
      </c>
      <c r="J1548" s="25">
        <v>1.4474151973135901E-4</v>
      </c>
      <c r="K1548" s="25"/>
      <c r="L1548" s="25"/>
      <c r="M1548" s="25">
        <v>10467</v>
      </c>
      <c r="N1548" s="26">
        <v>2658156</v>
      </c>
      <c r="O1548" s="24">
        <v>2802004002</v>
      </c>
      <c r="P1548" s="25">
        <v>51059</v>
      </c>
      <c r="Q1548" s="25"/>
      <c r="R1548" s="25"/>
      <c r="S1548" s="25"/>
      <c r="T1548" s="25"/>
      <c r="U1548" s="25" t="s">
        <v>12</v>
      </c>
      <c r="V1548" s="25">
        <v>4.4485689999955398E-2</v>
      </c>
      <c r="W1548" s="25">
        <v>365</v>
      </c>
      <c r="X1548" s="25">
        <v>1.21878602739604E-4</v>
      </c>
      <c r="Y1548" s="25">
        <v>10467</v>
      </c>
      <c r="Z1548" s="27">
        <v>2658156</v>
      </c>
      <c r="AA1548" s="28">
        <f t="shared" si="48"/>
        <v>3.2536647117647074E-3</v>
      </c>
      <c r="AC1548" t="str">
        <f t="shared" si="49"/>
        <v>2802004002-51059-VOC</v>
      </c>
      <c r="AD1548" t="str">
        <f>IF(COUNTIF('NP-NRModel-MAR-WILDFIRES Modifi'!V:V, AC1548)=0, "Missing", "")</f>
        <v/>
      </c>
    </row>
    <row r="1549" spans="1:30" hidden="1" x14ac:dyDescent="0.3">
      <c r="A1549" s="24">
        <v>2802004002</v>
      </c>
      <c r="B1549" s="40">
        <v>51107</v>
      </c>
      <c r="C1549" s="25"/>
      <c r="D1549" s="25"/>
      <c r="E1549" s="25"/>
      <c r="F1549" s="25"/>
      <c r="G1549" s="25" t="s">
        <v>12</v>
      </c>
      <c r="H1549" s="25">
        <v>0.49700959216388801</v>
      </c>
      <c r="I1549" s="25">
        <v>153</v>
      </c>
      <c r="J1549" s="25">
        <v>3.2484287069535099E-3</v>
      </c>
      <c r="K1549" s="25"/>
      <c r="L1549" s="25"/>
      <c r="M1549" s="25">
        <v>10467</v>
      </c>
      <c r="N1549" s="26">
        <v>2589238</v>
      </c>
      <c r="O1549" s="24">
        <v>2802004002</v>
      </c>
      <c r="P1549" s="25">
        <v>51107</v>
      </c>
      <c r="Q1549" s="25"/>
      <c r="R1549" s="25"/>
      <c r="S1549" s="25"/>
      <c r="T1549" s="25"/>
      <c r="U1549" s="25" t="s">
        <v>12</v>
      </c>
      <c r="V1549" s="25">
        <v>1.0040029999989899</v>
      </c>
      <c r="W1549" s="25">
        <v>365</v>
      </c>
      <c r="X1549" s="25">
        <v>2.7506931506821701E-3</v>
      </c>
      <c r="Y1549" s="25">
        <v>10467</v>
      </c>
      <c r="Z1549" s="27">
        <v>2589238</v>
      </c>
      <c r="AA1549" s="28">
        <f t="shared" si="48"/>
        <v>3.2354770921568742E-3</v>
      </c>
      <c r="AC1549" t="str">
        <f t="shared" si="49"/>
        <v>2802004002-51107-VOC</v>
      </c>
      <c r="AD1549" t="str">
        <f>IF(COUNTIF('NP-NRModel-MAR-WILDFIRES Modifi'!V:V, AC1549)=0, "Missing", "")</f>
        <v/>
      </c>
    </row>
    <row r="1550" spans="1:30" hidden="1" x14ac:dyDescent="0.3">
      <c r="A1550" s="24">
        <v>2802004002</v>
      </c>
      <c r="B1550" s="40">
        <v>51153</v>
      </c>
      <c r="C1550" s="25"/>
      <c r="D1550" s="25"/>
      <c r="E1550" s="25"/>
      <c r="F1550" s="25"/>
      <c r="G1550" s="25" t="s">
        <v>12</v>
      </c>
      <c r="H1550" s="25">
        <v>0.186271384363592</v>
      </c>
      <c r="I1550" s="25">
        <v>153</v>
      </c>
      <c r="J1550" s="25">
        <v>1.2174600285202099E-3</v>
      </c>
      <c r="K1550" s="25"/>
      <c r="L1550" s="25"/>
      <c r="M1550" s="25">
        <v>10467</v>
      </c>
      <c r="N1550" s="26">
        <v>1169085</v>
      </c>
      <c r="O1550" s="24">
        <v>2802004002</v>
      </c>
      <c r="P1550" s="25">
        <v>51153</v>
      </c>
      <c r="Q1550" s="25"/>
      <c r="R1550" s="25"/>
      <c r="S1550" s="25"/>
      <c r="T1550" s="25"/>
      <c r="U1550" s="25" t="s">
        <v>12</v>
      </c>
      <c r="V1550" s="25">
        <v>0.37619789996200398</v>
      </c>
      <c r="W1550" s="25">
        <v>365</v>
      </c>
      <c r="X1550" s="25">
        <v>1.03067917797809E-3</v>
      </c>
      <c r="Y1550" s="25">
        <v>10467</v>
      </c>
      <c r="Z1550" s="27">
        <v>1169085</v>
      </c>
      <c r="AA1550" s="28">
        <f t="shared" si="48"/>
        <v>3.2362222879053111E-3</v>
      </c>
      <c r="AC1550" t="str">
        <f t="shared" si="49"/>
        <v>2802004002-51153-VOC</v>
      </c>
      <c r="AD1550" t="str">
        <f>IF(COUNTIF('NP-NRModel-MAR-WILDFIRES Modifi'!V:V, AC1550)=0, "Missing", "")</f>
        <v/>
      </c>
    </row>
    <row r="1551" spans="1:30" hidden="1" x14ac:dyDescent="0.3">
      <c r="A1551" s="24">
        <v>2802004003</v>
      </c>
      <c r="B1551" s="40">
        <v>24009</v>
      </c>
      <c r="C1551" s="25"/>
      <c r="D1551" s="25"/>
      <c r="E1551" s="25"/>
      <c r="F1551" s="25"/>
      <c r="G1551" s="25" t="s">
        <v>12</v>
      </c>
      <c r="H1551" s="25">
        <v>0.84024532158533904</v>
      </c>
      <c r="I1551" s="25">
        <v>153</v>
      </c>
      <c r="J1551" s="25">
        <v>5.4917994874858801E-3</v>
      </c>
      <c r="K1551" s="25"/>
      <c r="L1551" s="25"/>
      <c r="M1551" s="25">
        <v>10467</v>
      </c>
      <c r="N1551" s="26">
        <v>2755881</v>
      </c>
      <c r="O1551" s="24">
        <v>2802004003</v>
      </c>
      <c r="P1551" s="25">
        <v>24009</v>
      </c>
      <c r="Q1551" s="25"/>
      <c r="R1551" s="25"/>
      <c r="S1551" s="25"/>
      <c r="T1551" s="25"/>
      <c r="U1551" s="25" t="s">
        <v>12</v>
      </c>
      <c r="V1551" s="25">
        <v>1.4817299999985101</v>
      </c>
      <c r="W1551" s="25">
        <v>365</v>
      </c>
      <c r="X1551" s="25">
        <v>4.05953424657126E-3</v>
      </c>
      <c r="Y1551" s="25">
        <v>10467</v>
      </c>
      <c r="Z1551" s="27">
        <v>2755881</v>
      </c>
      <c r="AA1551" s="28">
        <f t="shared" si="48"/>
        <v>3.7063429150326998E-3</v>
      </c>
      <c r="AC1551" t="str">
        <f t="shared" si="49"/>
        <v>2802004003-24009-VOC</v>
      </c>
      <c r="AD1551" t="str">
        <f>IF(COUNTIF('NP-NRModel-MAR-WILDFIRES Modifi'!V:V, AC1551)=0, "Missing", "")</f>
        <v/>
      </c>
    </row>
    <row r="1552" spans="1:30" hidden="1" x14ac:dyDescent="0.3">
      <c r="A1552" s="24">
        <v>2802004003</v>
      </c>
      <c r="B1552" s="40">
        <v>24017</v>
      </c>
      <c r="C1552" s="25"/>
      <c r="D1552" s="25"/>
      <c r="E1552" s="25"/>
      <c r="F1552" s="25"/>
      <c r="G1552" s="25" t="s">
        <v>12</v>
      </c>
      <c r="H1552" s="25">
        <v>1.46704097057281</v>
      </c>
      <c r="I1552" s="25">
        <v>153</v>
      </c>
      <c r="J1552" s="25">
        <v>9.5885030756393298E-3</v>
      </c>
      <c r="K1552" s="25"/>
      <c r="L1552" s="25"/>
      <c r="M1552" s="25">
        <v>10467</v>
      </c>
      <c r="N1552" s="26">
        <v>3522633</v>
      </c>
      <c r="O1552" s="24">
        <v>2802004003</v>
      </c>
      <c r="P1552" s="25">
        <v>24017</v>
      </c>
      <c r="Q1552" s="25"/>
      <c r="R1552" s="25"/>
      <c r="S1552" s="25"/>
      <c r="T1552" s="25"/>
      <c r="U1552" s="25" t="s">
        <v>12</v>
      </c>
      <c r="V1552" s="25">
        <v>2.59155700025656</v>
      </c>
      <c r="W1552" s="25">
        <v>365</v>
      </c>
      <c r="X1552" s="25">
        <v>7.1001561650864799E-3</v>
      </c>
      <c r="Y1552" s="25">
        <v>10467</v>
      </c>
      <c r="Z1552" s="27">
        <v>3522633</v>
      </c>
      <c r="AA1552" s="28">
        <f t="shared" si="48"/>
        <v>3.6999005133555168E-3</v>
      </c>
      <c r="AC1552" t="str">
        <f t="shared" si="49"/>
        <v>2802004003-24017-VOC</v>
      </c>
      <c r="AD1552" t="str">
        <f>IF(COUNTIF('NP-NRModel-MAR-WILDFIRES Modifi'!V:V, AC1552)=0, "Missing", "")</f>
        <v/>
      </c>
    </row>
    <row r="1553" spans="1:30" hidden="1" x14ac:dyDescent="0.3">
      <c r="A1553" s="24">
        <v>2802004003</v>
      </c>
      <c r="B1553" s="40">
        <v>24021</v>
      </c>
      <c r="C1553" s="25"/>
      <c r="D1553" s="25"/>
      <c r="E1553" s="25"/>
      <c r="F1553" s="25"/>
      <c r="G1553" s="25" t="s">
        <v>12</v>
      </c>
      <c r="H1553" s="25">
        <v>69.698656769464606</v>
      </c>
      <c r="I1553" s="25">
        <v>153</v>
      </c>
      <c r="J1553" s="25">
        <v>0.45554677627101098</v>
      </c>
      <c r="K1553" s="25"/>
      <c r="L1553" s="25"/>
      <c r="M1553" s="25">
        <v>10467</v>
      </c>
      <c r="N1553" s="26">
        <v>794453</v>
      </c>
      <c r="O1553" s="24">
        <v>2802004003</v>
      </c>
      <c r="P1553" s="25">
        <v>24021</v>
      </c>
      <c r="Q1553" s="25"/>
      <c r="R1553" s="25"/>
      <c r="S1553" s="25"/>
      <c r="T1553" s="25"/>
      <c r="U1553" s="25" t="s">
        <v>12</v>
      </c>
      <c r="V1553" s="25">
        <v>113.159799999886</v>
      </c>
      <c r="W1553" s="25">
        <v>365</v>
      </c>
      <c r="X1553" s="25">
        <v>0.31002684931475799</v>
      </c>
      <c r="Y1553" s="25">
        <v>10467</v>
      </c>
      <c r="Z1553" s="27">
        <v>794453</v>
      </c>
      <c r="AA1553" s="28">
        <f t="shared" si="48"/>
        <v>4.0256944274510023E-3</v>
      </c>
      <c r="AC1553" t="str">
        <f t="shared" si="49"/>
        <v>2802004003-24021-VOC</v>
      </c>
      <c r="AD1553" t="str">
        <f>IF(COUNTIF('NP-NRModel-MAR-WILDFIRES Modifi'!V:V, AC1553)=0, "Missing", "")</f>
        <v/>
      </c>
    </row>
    <row r="1554" spans="1:30" hidden="1" x14ac:dyDescent="0.3">
      <c r="A1554" s="24">
        <v>2802004003</v>
      </c>
      <c r="B1554" s="40">
        <v>24031</v>
      </c>
      <c r="C1554" s="25"/>
      <c r="D1554" s="25"/>
      <c r="E1554" s="25"/>
      <c r="F1554" s="25"/>
      <c r="G1554" s="25" t="s">
        <v>12</v>
      </c>
      <c r="H1554" s="25">
        <v>4.8117466313523698</v>
      </c>
      <c r="I1554" s="25">
        <v>153</v>
      </c>
      <c r="J1554" s="25">
        <v>3.1449324387923999E-2</v>
      </c>
      <c r="K1554" s="25"/>
      <c r="L1554" s="25"/>
      <c r="M1554" s="25">
        <v>10467</v>
      </c>
      <c r="N1554" s="26">
        <v>2524863</v>
      </c>
      <c r="O1554" s="24">
        <v>2802004003</v>
      </c>
      <c r="P1554" s="25">
        <v>24031</v>
      </c>
      <c r="Q1554" s="25"/>
      <c r="R1554" s="25"/>
      <c r="S1554" s="25"/>
      <c r="T1554" s="25"/>
      <c r="U1554" s="25" t="s">
        <v>12</v>
      </c>
      <c r="V1554" s="25">
        <v>8.4129729999915899</v>
      </c>
      <c r="W1554" s="25">
        <v>365</v>
      </c>
      <c r="X1554" s="25">
        <v>2.3049241095867298E-2</v>
      </c>
      <c r="Y1554" s="25">
        <v>10467</v>
      </c>
      <c r="Z1554" s="27">
        <v>2524863</v>
      </c>
      <c r="AA1554" s="28">
        <f t="shared" si="48"/>
        <v>3.7381939045751647E-3</v>
      </c>
      <c r="AC1554" t="str">
        <f t="shared" si="49"/>
        <v>2802004003-24031-VOC</v>
      </c>
      <c r="AD1554" t="str">
        <f>IF(COUNTIF('NP-NRModel-MAR-WILDFIRES Modifi'!V:V, AC1554)=0, "Missing", "")</f>
        <v/>
      </c>
    </row>
    <row r="1555" spans="1:30" hidden="1" x14ac:dyDescent="0.3">
      <c r="A1555" s="24">
        <v>2802004003</v>
      </c>
      <c r="B1555" s="40">
        <v>24033</v>
      </c>
      <c r="C1555" s="25"/>
      <c r="D1555" s="25"/>
      <c r="E1555" s="25"/>
      <c r="F1555" s="25"/>
      <c r="G1555" s="25" t="s">
        <v>12</v>
      </c>
      <c r="H1555" s="25">
        <v>1.02075297917125</v>
      </c>
      <c r="I1555" s="25">
        <v>153</v>
      </c>
      <c r="J1555" s="25">
        <v>6.6715880991585199E-3</v>
      </c>
      <c r="K1555" s="25"/>
      <c r="L1555" s="25"/>
      <c r="M1555" s="25">
        <v>10467</v>
      </c>
      <c r="N1555" s="26">
        <v>2118387</v>
      </c>
      <c r="O1555" s="24">
        <v>2802004003</v>
      </c>
      <c r="P1555" s="25">
        <v>24033</v>
      </c>
      <c r="Q1555" s="25"/>
      <c r="R1555" s="25"/>
      <c r="S1555" s="25"/>
      <c r="T1555" s="25"/>
      <c r="U1555" s="25" t="s">
        <v>12</v>
      </c>
      <c r="V1555" s="25">
        <v>1.7978669999982</v>
      </c>
      <c r="W1555" s="25">
        <v>365</v>
      </c>
      <c r="X1555" s="25">
        <v>4.9256630136937001E-3</v>
      </c>
      <c r="Y1555" s="25">
        <v>10467</v>
      </c>
      <c r="Z1555" s="27">
        <v>2118387</v>
      </c>
      <c r="AA1555" s="28">
        <f t="shared" si="48"/>
        <v>3.7108351725490259E-3</v>
      </c>
      <c r="AC1555" t="str">
        <f t="shared" si="49"/>
        <v>2802004003-24033-VOC</v>
      </c>
      <c r="AD1555" t="str">
        <f>IF(COUNTIF('NP-NRModel-MAR-WILDFIRES Modifi'!V:V, AC1555)=0, "Missing", "")</f>
        <v/>
      </c>
    </row>
    <row r="1556" spans="1:30" hidden="1" x14ac:dyDescent="0.3">
      <c r="A1556" s="24">
        <v>2802004003</v>
      </c>
      <c r="B1556" s="40">
        <v>51059</v>
      </c>
      <c r="C1556" s="25"/>
      <c r="D1556" s="25"/>
      <c r="E1556" s="25"/>
      <c r="F1556" s="25"/>
      <c r="G1556" s="25" t="s">
        <v>12</v>
      </c>
      <c r="H1556" s="25">
        <v>0.215641938102067</v>
      </c>
      <c r="I1556" s="25">
        <v>153</v>
      </c>
      <c r="J1556" s="25">
        <v>1.40942443203965E-3</v>
      </c>
      <c r="K1556" s="25"/>
      <c r="L1556" s="25"/>
      <c r="M1556" s="25">
        <v>10467</v>
      </c>
      <c r="N1556" s="26">
        <v>198543</v>
      </c>
      <c r="O1556" s="24">
        <v>2802004003</v>
      </c>
      <c r="P1556" s="25">
        <v>51059</v>
      </c>
      <c r="Q1556" s="25"/>
      <c r="R1556" s="25"/>
      <c r="S1556" s="25"/>
      <c r="T1556" s="25"/>
      <c r="U1556" s="25" t="s">
        <v>12</v>
      </c>
      <c r="V1556" s="25">
        <v>0.43318059999956499</v>
      </c>
      <c r="W1556" s="25">
        <v>365</v>
      </c>
      <c r="X1556" s="25">
        <v>1.1867961643823701E-3</v>
      </c>
      <c r="Y1556" s="25">
        <v>10467</v>
      </c>
      <c r="Z1556" s="27">
        <v>198543</v>
      </c>
      <c r="AA1556" s="28">
        <f t="shared" si="48"/>
        <v>3.253664711764713E-3</v>
      </c>
      <c r="AC1556" t="str">
        <f t="shared" si="49"/>
        <v>2802004003-51059-VOC</v>
      </c>
      <c r="AD1556" t="str">
        <f>IF(COUNTIF('NP-NRModel-MAR-WILDFIRES Modifi'!V:V, AC1556)=0, "Missing", "")</f>
        <v/>
      </c>
    </row>
    <row r="1557" spans="1:30" hidden="1" x14ac:dyDescent="0.3">
      <c r="A1557" s="24">
        <v>2802004003</v>
      </c>
      <c r="B1557" s="40">
        <v>51107</v>
      </c>
      <c r="C1557" s="25"/>
      <c r="D1557" s="25"/>
      <c r="E1557" s="25"/>
      <c r="F1557" s="25"/>
      <c r="G1557" s="25" t="s">
        <v>12</v>
      </c>
      <c r="H1557" s="25">
        <v>4.8396570349861499</v>
      </c>
      <c r="I1557" s="25">
        <v>153</v>
      </c>
      <c r="J1557" s="25">
        <v>3.1631745326706803E-2</v>
      </c>
      <c r="K1557" s="25"/>
      <c r="L1557" s="25"/>
      <c r="M1557" s="25">
        <v>10467</v>
      </c>
      <c r="N1557" s="26">
        <v>1204692</v>
      </c>
      <c r="O1557" s="24">
        <v>2802004003</v>
      </c>
      <c r="P1557" s="25">
        <v>51107</v>
      </c>
      <c r="Q1557" s="25"/>
      <c r="R1557" s="25"/>
      <c r="S1557" s="25"/>
      <c r="T1557" s="25"/>
      <c r="U1557" s="25" t="s">
        <v>12</v>
      </c>
      <c r="V1557" s="25">
        <v>9.7765319999902101</v>
      </c>
      <c r="W1557" s="25">
        <v>365</v>
      </c>
      <c r="X1557" s="25">
        <v>2.67850191780553E-2</v>
      </c>
      <c r="Y1557" s="25">
        <v>10467</v>
      </c>
      <c r="Z1557" s="27">
        <v>1204692</v>
      </c>
      <c r="AA1557" s="28">
        <f t="shared" si="48"/>
        <v>3.2354770921568586E-3</v>
      </c>
      <c r="AC1557" t="str">
        <f t="shared" si="49"/>
        <v>2802004003-51107-VOC</v>
      </c>
      <c r="AD1557" t="str">
        <f>IF(COUNTIF('NP-NRModel-MAR-WILDFIRES Modifi'!V:V, AC1557)=0, "Missing", "")</f>
        <v/>
      </c>
    </row>
    <row r="1558" spans="1:30" hidden="1" x14ac:dyDescent="0.3">
      <c r="A1558" s="24">
        <v>2802004003</v>
      </c>
      <c r="B1558" s="40">
        <v>51153</v>
      </c>
      <c r="C1558" s="25"/>
      <c r="D1558" s="25"/>
      <c r="E1558" s="25"/>
      <c r="F1558" s="25"/>
      <c r="G1558" s="25" t="s">
        <v>12</v>
      </c>
      <c r="H1558" s="25">
        <v>1.8138220361425399</v>
      </c>
      <c r="I1558" s="25">
        <v>153</v>
      </c>
      <c r="J1558" s="25">
        <v>1.1855045987859801E-2</v>
      </c>
      <c r="K1558" s="25"/>
      <c r="L1558" s="25"/>
      <c r="M1558" s="25">
        <v>10467</v>
      </c>
      <c r="N1558" s="26">
        <v>530042</v>
      </c>
      <c r="O1558" s="24">
        <v>2802004003</v>
      </c>
      <c r="P1558" s="25">
        <v>51153</v>
      </c>
      <c r="Q1558" s="25"/>
      <c r="R1558" s="25"/>
      <c r="S1558" s="25"/>
      <c r="T1558" s="25"/>
      <c r="U1558" s="25" t="s">
        <v>12</v>
      </c>
      <c r="V1558" s="25">
        <v>3.6632359996300101</v>
      </c>
      <c r="W1558" s="25">
        <v>365</v>
      </c>
      <c r="X1558" s="25">
        <v>1.00362630126849E-2</v>
      </c>
      <c r="Y1558" s="25">
        <v>10467</v>
      </c>
      <c r="Z1558" s="27">
        <v>530042</v>
      </c>
      <c r="AA1558" s="28">
        <f t="shared" si="48"/>
        <v>3.2362222879053302E-3</v>
      </c>
      <c r="AC1558" t="str">
        <f t="shared" si="49"/>
        <v>2802004003-51153-VOC</v>
      </c>
      <c r="AD1558" t="str">
        <f>IF(COUNTIF('NP-NRModel-MAR-WILDFIRES Modifi'!V:V, AC1558)=0, "Missing", "")</f>
        <v/>
      </c>
    </row>
    <row r="1559" spans="1:30" hidden="1" x14ac:dyDescent="0.3">
      <c r="A1559" s="24">
        <v>2805002000</v>
      </c>
      <c r="B1559" s="40">
        <v>24009</v>
      </c>
      <c r="C1559" s="25"/>
      <c r="D1559" s="25"/>
      <c r="E1559" s="25"/>
      <c r="F1559" s="25"/>
      <c r="G1559" s="25" t="s">
        <v>12</v>
      </c>
      <c r="H1559" s="25">
        <v>0.35186730399964899</v>
      </c>
      <c r="I1559" s="25">
        <v>153</v>
      </c>
      <c r="J1559" s="25">
        <v>2.2997863006513001E-3</v>
      </c>
      <c r="K1559" s="25"/>
      <c r="L1559" s="25"/>
      <c r="M1559" s="25">
        <v>10471</v>
      </c>
      <c r="N1559" s="26">
        <v>22596</v>
      </c>
      <c r="O1559" s="24">
        <v>2805002000</v>
      </c>
      <c r="P1559" s="25">
        <v>24009</v>
      </c>
      <c r="Q1559" s="25"/>
      <c r="R1559" s="25"/>
      <c r="S1559" s="25"/>
      <c r="T1559" s="25"/>
      <c r="U1559" s="25" t="s">
        <v>12</v>
      </c>
      <c r="V1559" s="25">
        <v>0.60672495999939102</v>
      </c>
      <c r="W1559" s="25">
        <v>365</v>
      </c>
      <c r="X1559" s="25">
        <v>1.6622601643818901E-3</v>
      </c>
      <c r="Y1559" s="25">
        <v>10471</v>
      </c>
      <c r="Z1559" s="27">
        <v>22596</v>
      </c>
      <c r="AA1559" s="28">
        <f t="shared" si="48"/>
        <v>3.7904923190461926E-3</v>
      </c>
      <c r="AC1559" t="str">
        <f t="shared" si="49"/>
        <v>2805002000-24009-VOC</v>
      </c>
      <c r="AD1559" t="str">
        <f>IF(COUNTIF('NP-NRModel-MAR-WILDFIRES Modifi'!V:V, AC1559)=0, "Missing", "")</f>
        <v/>
      </c>
    </row>
    <row r="1560" spans="1:30" hidden="1" x14ac:dyDescent="0.3">
      <c r="A1560" s="24">
        <v>2805002000</v>
      </c>
      <c r="B1560" s="40">
        <v>24017</v>
      </c>
      <c r="C1560" s="25"/>
      <c r="D1560" s="25"/>
      <c r="E1560" s="25"/>
      <c r="F1560" s="25"/>
      <c r="G1560" s="25" t="s">
        <v>12</v>
      </c>
      <c r="H1560" s="25">
        <v>0.53227631999946801</v>
      </c>
      <c r="I1560" s="25">
        <v>153</v>
      </c>
      <c r="J1560" s="25">
        <v>3.47893019607495E-3</v>
      </c>
      <c r="K1560" s="25"/>
      <c r="L1560" s="25"/>
      <c r="M1560" s="25">
        <v>10471</v>
      </c>
      <c r="N1560" s="26">
        <v>22600</v>
      </c>
      <c r="O1560" s="24">
        <v>2805002000</v>
      </c>
      <c r="P1560" s="25">
        <v>24017</v>
      </c>
      <c r="Q1560" s="25"/>
      <c r="R1560" s="25"/>
      <c r="S1560" s="25"/>
      <c r="T1560" s="25"/>
      <c r="U1560" s="25" t="s">
        <v>12</v>
      </c>
      <c r="V1560" s="25">
        <v>0.91957374399907799</v>
      </c>
      <c r="W1560" s="25">
        <v>365</v>
      </c>
      <c r="X1560" s="25">
        <v>2.5193801205454099E-3</v>
      </c>
      <c r="Y1560" s="25">
        <v>10471</v>
      </c>
      <c r="Z1560" s="27">
        <v>22600</v>
      </c>
      <c r="AA1560" s="28">
        <f t="shared" si="48"/>
        <v>3.7831987035054342E-3</v>
      </c>
      <c r="AC1560" t="str">
        <f t="shared" si="49"/>
        <v>2805002000-24017-VOC</v>
      </c>
      <c r="AD1560" t="str">
        <f>IF(COUNTIF('NP-NRModel-MAR-WILDFIRES Modifi'!V:V, AC1560)=0, "Missing", "")</f>
        <v/>
      </c>
    </row>
    <row r="1561" spans="1:30" hidden="1" x14ac:dyDescent="0.3">
      <c r="A1561" s="24">
        <v>2805002000</v>
      </c>
      <c r="B1561" s="40">
        <v>24021</v>
      </c>
      <c r="C1561" s="25"/>
      <c r="D1561" s="25"/>
      <c r="E1561" s="25"/>
      <c r="F1561" s="25"/>
      <c r="G1561" s="25" t="s">
        <v>12</v>
      </c>
      <c r="H1561" s="25">
        <v>14.4287143999855</v>
      </c>
      <c r="I1561" s="25">
        <v>153</v>
      </c>
      <c r="J1561" s="25">
        <v>9.43053228757227E-2</v>
      </c>
      <c r="K1561" s="25"/>
      <c r="L1561" s="25"/>
      <c r="M1561" s="25">
        <v>10471</v>
      </c>
      <c r="N1561" s="26">
        <v>22602</v>
      </c>
      <c r="O1561" s="24">
        <v>2805002000</v>
      </c>
      <c r="P1561" s="25">
        <v>24021</v>
      </c>
      <c r="Q1561" s="25"/>
      <c r="R1561" s="25"/>
      <c r="S1561" s="25"/>
      <c r="T1561" s="25"/>
      <c r="U1561" s="25" t="s">
        <v>12</v>
      </c>
      <c r="V1561" s="25">
        <v>24.2766855999756</v>
      </c>
      <c r="W1561" s="25">
        <v>365</v>
      </c>
      <c r="X1561" s="25">
        <v>6.6511467397193602E-2</v>
      </c>
      <c r="Y1561" s="25">
        <v>10471</v>
      </c>
      <c r="Z1561" s="27">
        <v>22602</v>
      </c>
      <c r="AA1561" s="28">
        <f t="shared" si="48"/>
        <v>3.8846045308515049E-3</v>
      </c>
      <c r="AC1561" t="str">
        <f t="shared" si="49"/>
        <v>2805002000-24021-VOC</v>
      </c>
      <c r="AD1561" t="str">
        <f>IF(COUNTIF('NP-NRModel-MAR-WILDFIRES Modifi'!V:V, AC1561)=0, "Missing", "")</f>
        <v/>
      </c>
    </row>
    <row r="1562" spans="1:30" hidden="1" x14ac:dyDescent="0.3">
      <c r="A1562" s="24">
        <v>2805002000</v>
      </c>
      <c r="B1562" s="40">
        <v>24031</v>
      </c>
      <c r="C1562" s="25"/>
      <c r="D1562" s="25"/>
      <c r="E1562" s="25"/>
      <c r="F1562" s="25"/>
      <c r="G1562" s="25" t="s">
        <v>12</v>
      </c>
      <c r="H1562" s="25">
        <v>1.19128543999881</v>
      </c>
      <c r="I1562" s="25">
        <v>153</v>
      </c>
      <c r="J1562" s="25">
        <v>7.78617934639746E-3</v>
      </c>
      <c r="K1562" s="25"/>
      <c r="L1562" s="25"/>
      <c r="M1562" s="25">
        <v>10471</v>
      </c>
      <c r="N1562" s="26">
        <v>22607</v>
      </c>
      <c r="O1562" s="24">
        <v>2805002000</v>
      </c>
      <c r="P1562" s="25">
        <v>24031</v>
      </c>
      <c r="Q1562" s="25"/>
      <c r="R1562" s="25"/>
      <c r="S1562" s="25"/>
      <c r="T1562" s="25"/>
      <c r="U1562" s="25" t="s">
        <v>12</v>
      </c>
      <c r="V1562" s="25">
        <v>2.0194642719979701</v>
      </c>
      <c r="W1562" s="25">
        <v>365</v>
      </c>
      <c r="X1562" s="25">
        <v>5.5327788273916998E-3</v>
      </c>
      <c r="Y1562" s="25">
        <v>10471</v>
      </c>
      <c r="Z1562" s="27">
        <v>22607</v>
      </c>
      <c r="AA1562" s="28">
        <f t="shared" si="48"/>
        <v>3.8555667730106229E-3</v>
      </c>
      <c r="AC1562" t="str">
        <f t="shared" si="49"/>
        <v>2805002000-24031-VOC</v>
      </c>
      <c r="AD1562" t="str">
        <f>IF(COUNTIF('NP-NRModel-MAR-WILDFIRES Modifi'!V:V, AC1562)=0, "Missing", "")</f>
        <v/>
      </c>
    </row>
    <row r="1563" spans="1:30" hidden="1" x14ac:dyDescent="0.3">
      <c r="A1563" s="24">
        <v>2805002000</v>
      </c>
      <c r="B1563" s="40">
        <v>24033</v>
      </c>
      <c r="C1563" s="25"/>
      <c r="D1563" s="25"/>
      <c r="E1563" s="25"/>
      <c r="F1563" s="25"/>
      <c r="G1563" s="25" t="s">
        <v>12</v>
      </c>
      <c r="H1563" s="25">
        <v>0.59082279999940901</v>
      </c>
      <c r="I1563" s="25">
        <v>153</v>
      </c>
      <c r="J1563" s="25">
        <v>3.8615869281007102E-3</v>
      </c>
      <c r="K1563" s="25"/>
      <c r="L1563" s="25"/>
      <c r="M1563" s="25">
        <v>10471</v>
      </c>
      <c r="N1563" s="26">
        <v>22608</v>
      </c>
      <c r="O1563" s="24">
        <v>2805002000</v>
      </c>
      <c r="P1563" s="25">
        <v>24033</v>
      </c>
      <c r="Q1563" s="25"/>
      <c r="R1563" s="25"/>
      <c r="S1563" s="25"/>
      <c r="T1563" s="25"/>
      <c r="U1563" s="25" t="s">
        <v>12</v>
      </c>
      <c r="V1563" s="25">
        <v>1.0153082319989799</v>
      </c>
      <c r="W1563" s="25">
        <v>365</v>
      </c>
      <c r="X1563" s="25">
        <v>2.7816663890383102E-3</v>
      </c>
      <c r="Y1563" s="25">
        <v>10471</v>
      </c>
      <c r="Z1563" s="27">
        <v>22608</v>
      </c>
      <c r="AA1563" s="28">
        <f t="shared" si="48"/>
        <v>3.8033641473563763E-3</v>
      </c>
      <c r="AC1563" t="str">
        <f t="shared" si="49"/>
        <v>2805002000-24033-VOC</v>
      </c>
      <c r="AD1563" t="str">
        <f>IF(COUNTIF('NP-NRModel-MAR-WILDFIRES Modifi'!V:V, AC1563)=0, "Missing", "")</f>
        <v/>
      </c>
    </row>
    <row r="1564" spans="1:30" hidden="1" x14ac:dyDescent="0.3">
      <c r="A1564" s="24">
        <v>2805002000</v>
      </c>
      <c r="B1564" s="40">
        <v>51059</v>
      </c>
      <c r="C1564" s="25"/>
      <c r="D1564" s="25"/>
      <c r="E1564" s="25"/>
      <c r="F1564" s="25"/>
      <c r="G1564" s="25" t="s">
        <v>12</v>
      </c>
      <c r="H1564" s="25">
        <v>0.25067329599974802</v>
      </c>
      <c r="I1564" s="25">
        <v>153</v>
      </c>
      <c r="J1564" s="25">
        <v>1.63838755555391E-3</v>
      </c>
      <c r="K1564" s="25"/>
      <c r="L1564" s="25"/>
      <c r="M1564" s="25">
        <v>10471</v>
      </c>
      <c r="N1564" s="26">
        <v>33646</v>
      </c>
      <c r="O1564" s="24">
        <v>2805002000</v>
      </c>
      <c r="P1564" s="25">
        <v>51059</v>
      </c>
      <c r="Q1564" s="25"/>
      <c r="R1564" s="25"/>
      <c r="S1564" s="25"/>
      <c r="T1564" s="25"/>
      <c r="U1564" s="25" t="s">
        <v>12</v>
      </c>
      <c r="V1564" s="25">
        <v>0.428796247999569</v>
      </c>
      <c r="W1564" s="25">
        <v>365</v>
      </c>
      <c r="X1564" s="25">
        <v>1.1747842410947101E-3</v>
      </c>
      <c r="Y1564" s="25">
        <v>10471</v>
      </c>
      <c r="Z1564" s="27">
        <v>33646</v>
      </c>
      <c r="AA1564" s="28">
        <f t="shared" si="48"/>
        <v>3.8208999337036101E-3</v>
      </c>
      <c r="AC1564" t="str">
        <f t="shared" si="49"/>
        <v>2805002000-51059-VOC</v>
      </c>
      <c r="AD1564" t="str">
        <f>IF(COUNTIF('NP-NRModel-MAR-WILDFIRES Modifi'!V:V, AC1564)=0, "Missing", "")</f>
        <v/>
      </c>
    </row>
    <row r="1565" spans="1:30" hidden="1" x14ac:dyDescent="0.3">
      <c r="A1565" s="24">
        <v>2805002000</v>
      </c>
      <c r="B1565" s="40">
        <v>51107</v>
      </c>
      <c r="C1565" s="25"/>
      <c r="D1565" s="25"/>
      <c r="E1565" s="25"/>
      <c r="F1565" s="25"/>
      <c r="G1565" s="25" t="s">
        <v>12</v>
      </c>
      <c r="H1565" s="25">
        <v>5.3747535999946203</v>
      </c>
      <c r="I1565" s="25">
        <v>153</v>
      </c>
      <c r="J1565" s="25">
        <v>3.5129108496696898E-2</v>
      </c>
      <c r="K1565" s="25"/>
      <c r="L1565" s="25"/>
      <c r="M1565" s="25">
        <v>10471</v>
      </c>
      <c r="N1565" s="26">
        <v>34342</v>
      </c>
      <c r="O1565" s="24">
        <v>2805002000</v>
      </c>
      <c r="P1565" s="25">
        <v>51107</v>
      </c>
      <c r="Q1565" s="25"/>
      <c r="R1565" s="25"/>
      <c r="S1565" s="25"/>
      <c r="T1565" s="25"/>
      <c r="U1565" s="25" t="s">
        <v>12</v>
      </c>
      <c r="V1565" s="25">
        <v>9.1223657599908492</v>
      </c>
      <c r="W1565" s="25">
        <v>365</v>
      </c>
      <c r="X1565" s="25">
        <v>2.49927829040845E-2</v>
      </c>
      <c r="Y1565" s="25">
        <v>10471</v>
      </c>
      <c r="Z1565" s="27">
        <v>34342</v>
      </c>
      <c r="AA1565" s="28">
        <f t="shared" si="48"/>
        <v>3.850877000653407E-3</v>
      </c>
      <c r="AC1565" t="str">
        <f t="shared" si="49"/>
        <v>2805002000-51107-VOC</v>
      </c>
      <c r="AD1565" t="str">
        <f>IF(COUNTIF('NP-NRModel-MAR-WILDFIRES Modifi'!V:V, AC1565)=0, "Missing", "")</f>
        <v/>
      </c>
    </row>
    <row r="1566" spans="1:30" hidden="1" x14ac:dyDescent="0.3">
      <c r="A1566" s="24">
        <v>2805002000</v>
      </c>
      <c r="B1566" s="40">
        <v>51153</v>
      </c>
      <c r="C1566" s="25"/>
      <c r="D1566" s="25"/>
      <c r="E1566" s="25"/>
      <c r="F1566" s="25"/>
      <c r="G1566" s="25" t="s">
        <v>12</v>
      </c>
      <c r="H1566" s="25">
        <v>0.65262231999934806</v>
      </c>
      <c r="I1566" s="25">
        <v>153</v>
      </c>
      <c r="J1566" s="25">
        <v>4.2655053594728596E-3</v>
      </c>
      <c r="K1566" s="25"/>
      <c r="L1566" s="25"/>
      <c r="M1566" s="25">
        <v>10471</v>
      </c>
      <c r="N1566" s="26">
        <v>34362</v>
      </c>
      <c r="O1566" s="24">
        <v>2805002000</v>
      </c>
      <c r="P1566" s="25">
        <v>51153</v>
      </c>
      <c r="Q1566" s="25"/>
      <c r="R1566" s="25"/>
      <c r="S1566" s="25"/>
      <c r="T1566" s="25"/>
      <c r="U1566" s="25" t="s">
        <v>12</v>
      </c>
      <c r="V1566" s="25">
        <v>1.1221771359988699</v>
      </c>
      <c r="W1566" s="25">
        <v>365</v>
      </c>
      <c r="X1566" s="25">
        <v>3.0744579068462401E-3</v>
      </c>
      <c r="Y1566" s="25">
        <v>10471</v>
      </c>
      <c r="Z1566" s="27">
        <v>34362</v>
      </c>
      <c r="AA1566" s="28">
        <f t="shared" si="48"/>
        <v>3.8010980821455223E-3</v>
      </c>
      <c r="AC1566" t="str">
        <f t="shared" si="49"/>
        <v>2805002000-51153-VOC</v>
      </c>
      <c r="AD1566" t="str">
        <f>IF(COUNTIF('NP-NRModel-MAR-WILDFIRES Modifi'!V:V, AC1566)=0, "Missing", "")</f>
        <v/>
      </c>
    </row>
    <row r="1567" spans="1:30" hidden="1" x14ac:dyDescent="0.3">
      <c r="A1567" s="24">
        <v>2805007100</v>
      </c>
      <c r="B1567" s="40">
        <v>24009</v>
      </c>
      <c r="C1567" s="25"/>
      <c r="D1567" s="25"/>
      <c r="E1567" s="25"/>
      <c r="F1567" s="25"/>
      <c r="G1567" s="25" t="s">
        <v>12</v>
      </c>
      <c r="H1567" s="25">
        <v>2.1694042399978301E-2</v>
      </c>
      <c r="I1567" s="25">
        <v>153</v>
      </c>
      <c r="J1567" s="25">
        <v>1.4179112679724401E-4</v>
      </c>
      <c r="K1567" s="25"/>
      <c r="L1567" s="25"/>
      <c r="M1567" s="25">
        <v>10471</v>
      </c>
      <c r="N1567" s="26">
        <v>52952</v>
      </c>
      <c r="O1567" s="24">
        <v>2805007100</v>
      </c>
      <c r="P1567" s="25">
        <v>24009</v>
      </c>
      <c r="Q1567" s="25"/>
      <c r="R1567" s="25"/>
      <c r="S1567" s="25"/>
      <c r="T1567" s="25"/>
      <c r="U1567" s="25" t="s">
        <v>12</v>
      </c>
      <c r="V1567" s="25">
        <v>4.8670095999951403E-2</v>
      </c>
      <c r="W1567" s="25">
        <v>365</v>
      </c>
      <c r="X1567" s="25">
        <v>1.3334272876699E-4</v>
      </c>
      <c r="Y1567" s="25">
        <v>10471</v>
      </c>
      <c r="Z1567" s="27">
        <v>52952</v>
      </c>
      <c r="AA1567" s="28">
        <f t="shared" si="48"/>
        <v>2.9133110154002076E-3</v>
      </c>
      <c r="AC1567" t="str">
        <f t="shared" si="49"/>
        <v>2805007100-24009-VOC</v>
      </c>
      <c r="AD1567" t="str">
        <f>IF(COUNTIF('NP-NRModel-MAR-WILDFIRES Modifi'!V:V, AC1567)=0, "Missing", "")</f>
        <v/>
      </c>
    </row>
    <row r="1568" spans="1:30" hidden="1" x14ac:dyDescent="0.3">
      <c r="A1568" s="24">
        <v>2805007100</v>
      </c>
      <c r="B1568" s="40">
        <v>24017</v>
      </c>
      <c r="C1568" s="25"/>
      <c r="D1568" s="25"/>
      <c r="E1568" s="25"/>
      <c r="F1568" s="25"/>
      <c r="G1568" s="25" t="s">
        <v>12</v>
      </c>
      <c r="H1568" s="25">
        <v>3.1530826399968501E-2</v>
      </c>
      <c r="I1568" s="25">
        <v>153</v>
      </c>
      <c r="J1568" s="25">
        <v>2.0608383267953199E-4</v>
      </c>
      <c r="K1568" s="25"/>
      <c r="L1568" s="25"/>
      <c r="M1568" s="25">
        <v>10471</v>
      </c>
      <c r="N1568" s="26">
        <v>52956</v>
      </c>
      <c r="O1568" s="24">
        <v>2805007100</v>
      </c>
      <c r="P1568" s="25">
        <v>24017</v>
      </c>
      <c r="Q1568" s="25"/>
      <c r="R1568" s="25"/>
      <c r="S1568" s="25"/>
      <c r="T1568" s="25"/>
      <c r="U1568" s="25" t="s">
        <v>12</v>
      </c>
      <c r="V1568" s="25">
        <v>7.0833451999929201E-2</v>
      </c>
      <c r="W1568" s="25">
        <v>365</v>
      </c>
      <c r="X1568" s="25">
        <v>1.9406425205459999E-4</v>
      </c>
      <c r="Y1568" s="25">
        <v>10471</v>
      </c>
      <c r="Z1568" s="27">
        <v>52956</v>
      </c>
      <c r="AA1568" s="28">
        <f t="shared" si="48"/>
        <v>2.9094139401781233E-3</v>
      </c>
      <c r="AC1568" t="str">
        <f t="shared" si="49"/>
        <v>2805007100-24017-VOC</v>
      </c>
      <c r="AD1568" t="str">
        <f>IF(COUNTIF('NP-NRModel-MAR-WILDFIRES Modifi'!V:V, AC1568)=0, "Missing", "")</f>
        <v/>
      </c>
    </row>
    <row r="1569" spans="1:30" hidden="1" x14ac:dyDescent="0.3">
      <c r="A1569" s="24">
        <v>2805007100</v>
      </c>
      <c r="B1569" s="40">
        <v>24021</v>
      </c>
      <c r="C1569" s="25"/>
      <c r="D1569" s="25"/>
      <c r="E1569" s="25"/>
      <c r="F1569" s="25"/>
      <c r="G1569" s="25" t="s">
        <v>12</v>
      </c>
      <c r="H1569" s="25">
        <v>0.63194319999936699</v>
      </c>
      <c r="I1569" s="25">
        <v>153</v>
      </c>
      <c r="J1569" s="25">
        <v>4.1303477124141601E-3</v>
      </c>
      <c r="K1569" s="25"/>
      <c r="L1569" s="25"/>
      <c r="M1569" s="25">
        <v>10471</v>
      </c>
      <c r="N1569" s="26">
        <v>52958</v>
      </c>
      <c r="O1569" s="24">
        <v>2805007100</v>
      </c>
      <c r="P1569" s="25">
        <v>24021</v>
      </c>
      <c r="Q1569" s="25"/>
      <c r="R1569" s="25"/>
      <c r="S1569" s="25"/>
      <c r="T1569" s="25"/>
      <c r="U1569" s="25" t="s">
        <v>12</v>
      </c>
      <c r="V1569" s="25">
        <v>1.3784108959986101</v>
      </c>
      <c r="W1569" s="25">
        <v>365</v>
      </c>
      <c r="X1569" s="25">
        <v>3.7764682082153801E-3</v>
      </c>
      <c r="Y1569" s="25">
        <v>10471</v>
      </c>
      <c r="Z1569" s="27">
        <v>52958</v>
      </c>
      <c r="AA1569" s="28">
        <f t="shared" si="48"/>
        <v>2.9964560817127527E-3</v>
      </c>
      <c r="AC1569" t="str">
        <f t="shared" si="49"/>
        <v>2805007100-24021-VOC</v>
      </c>
      <c r="AD1569" t="str">
        <f>IF(COUNTIF('NP-NRModel-MAR-WILDFIRES Modifi'!V:V, AC1569)=0, "Missing", "")</f>
        <v/>
      </c>
    </row>
    <row r="1570" spans="1:30" hidden="1" x14ac:dyDescent="0.3">
      <c r="A1570" s="24">
        <v>2805007100</v>
      </c>
      <c r="B1570" s="40">
        <v>24031</v>
      </c>
      <c r="C1570" s="25"/>
      <c r="D1570" s="25"/>
      <c r="E1570" s="25"/>
      <c r="F1570" s="25"/>
      <c r="G1570" s="25" t="s">
        <v>12</v>
      </c>
      <c r="H1570" s="25">
        <v>4.8903887999951198E-2</v>
      </c>
      <c r="I1570" s="25">
        <v>153</v>
      </c>
      <c r="J1570" s="25">
        <v>3.1963325490164102E-4</v>
      </c>
      <c r="K1570" s="25"/>
      <c r="L1570" s="25"/>
      <c r="M1570" s="25">
        <v>10471</v>
      </c>
      <c r="N1570" s="26">
        <v>52963</v>
      </c>
      <c r="O1570" s="24">
        <v>2805007100</v>
      </c>
      <c r="P1570" s="25">
        <v>24031</v>
      </c>
      <c r="Q1570" s="25"/>
      <c r="R1570" s="25"/>
      <c r="S1570" s="25"/>
      <c r="T1570" s="25"/>
      <c r="U1570" s="25" t="s">
        <v>12</v>
      </c>
      <c r="V1570" s="25">
        <v>0.108584674399891</v>
      </c>
      <c r="W1570" s="25">
        <v>365</v>
      </c>
      <c r="X1570" s="25">
        <v>2.9749225862983901E-4</v>
      </c>
      <c r="Y1570" s="25">
        <v>10471</v>
      </c>
      <c r="Z1570" s="27">
        <v>52963</v>
      </c>
      <c r="AA1570" s="28">
        <f t="shared" si="48"/>
        <v>2.9436313795491004E-3</v>
      </c>
      <c r="AC1570" t="str">
        <f t="shared" si="49"/>
        <v>2805007100-24031-VOC</v>
      </c>
      <c r="AD1570" t="str">
        <f>IF(COUNTIF('NP-NRModel-MAR-WILDFIRES Modifi'!V:V, AC1570)=0, "Missing", "")</f>
        <v/>
      </c>
    </row>
    <row r="1571" spans="1:30" hidden="1" x14ac:dyDescent="0.3">
      <c r="A1571" s="24">
        <v>2805007100</v>
      </c>
      <c r="B1571" s="40">
        <v>24033</v>
      </c>
      <c r="C1571" s="25"/>
      <c r="D1571" s="25"/>
      <c r="E1571" s="25"/>
      <c r="F1571" s="25"/>
      <c r="G1571" s="25" t="s">
        <v>12</v>
      </c>
      <c r="H1571" s="25">
        <v>2.67594447999733E-2</v>
      </c>
      <c r="I1571" s="25">
        <v>153</v>
      </c>
      <c r="J1571" s="25">
        <v>1.7489833202596899E-4</v>
      </c>
      <c r="K1571" s="25"/>
      <c r="L1571" s="25"/>
      <c r="M1571" s="25">
        <v>10471</v>
      </c>
      <c r="N1571" s="26">
        <v>52964</v>
      </c>
      <c r="O1571" s="24">
        <v>2805007100</v>
      </c>
      <c r="P1571" s="25">
        <v>24033</v>
      </c>
      <c r="Q1571" s="25"/>
      <c r="R1571" s="25"/>
      <c r="S1571" s="25"/>
      <c r="T1571" s="25"/>
      <c r="U1571" s="25" t="s">
        <v>12</v>
      </c>
      <c r="V1571" s="25">
        <v>5.9823095999939999E-2</v>
      </c>
      <c r="W1571" s="25">
        <v>365</v>
      </c>
      <c r="X1571" s="25">
        <v>1.6389889315052001E-4</v>
      </c>
      <c r="Y1571" s="25">
        <v>10471</v>
      </c>
      <c r="Z1571" s="27">
        <v>52964</v>
      </c>
      <c r="AA1571" s="28">
        <f t="shared" si="48"/>
        <v>2.9235921194406991E-3</v>
      </c>
      <c r="AC1571" t="str">
        <f t="shared" si="49"/>
        <v>2805007100-24033-VOC</v>
      </c>
      <c r="AD1571" t="str">
        <f>IF(COUNTIF('NP-NRModel-MAR-WILDFIRES Modifi'!V:V, AC1571)=0, "Missing", "")</f>
        <v/>
      </c>
    </row>
    <row r="1572" spans="1:30" hidden="1" x14ac:dyDescent="0.3">
      <c r="A1572" s="24">
        <v>2805007100</v>
      </c>
      <c r="B1572" s="40">
        <v>51059</v>
      </c>
      <c r="C1572" s="25"/>
      <c r="D1572" s="25"/>
      <c r="E1572" s="25"/>
      <c r="F1572" s="25"/>
      <c r="G1572" s="25" t="s">
        <v>12</v>
      </c>
      <c r="H1572" s="25">
        <v>3.6967140999963001E-3</v>
      </c>
      <c r="I1572" s="25">
        <v>153</v>
      </c>
      <c r="J1572" s="29">
        <v>2.4161530065335301E-5</v>
      </c>
      <c r="K1572" s="29"/>
      <c r="L1572" s="29"/>
      <c r="M1572" s="25">
        <v>10471</v>
      </c>
      <c r="N1572" s="26">
        <v>76539</v>
      </c>
      <c r="O1572" s="24">
        <v>2805007100</v>
      </c>
      <c r="P1572" s="25">
        <v>51059</v>
      </c>
      <c r="Q1572" s="25"/>
      <c r="R1572" s="25"/>
      <c r="S1572" s="25"/>
      <c r="T1572" s="25"/>
      <c r="U1572" s="25" t="s">
        <v>12</v>
      </c>
      <c r="V1572" s="25">
        <v>8.2753595999917207E-3</v>
      </c>
      <c r="W1572" s="25">
        <v>365</v>
      </c>
      <c r="X1572" s="29">
        <v>2.26722180821691E-5</v>
      </c>
      <c r="Y1572" s="25">
        <v>10471</v>
      </c>
      <c r="Z1572" s="27">
        <v>76539</v>
      </c>
      <c r="AA1572" s="28">
        <f t="shared" si="48"/>
        <v>2.9196954855423411E-3</v>
      </c>
      <c r="AC1572" t="str">
        <f t="shared" si="49"/>
        <v>2805007100-51059-VOC</v>
      </c>
      <c r="AD1572" t="str">
        <f>IF(COUNTIF('NP-NRModel-MAR-WILDFIRES Modifi'!V:V, AC1572)=0, "Missing", "")</f>
        <v/>
      </c>
    </row>
    <row r="1573" spans="1:30" hidden="1" x14ac:dyDescent="0.3">
      <c r="A1573" s="24">
        <v>2805007100</v>
      </c>
      <c r="B1573" s="40">
        <v>51107</v>
      </c>
      <c r="C1573" s="25"/>
      <c r="D1573" s="25"/>
      <c r="E1573" s="25"/>
      <c r="F1573" s="25"/>
      <c r="G1573" s="25" t="s">
        <v>12</v>
      </c>
      <c r="H1573" s="25">
        <v>9.52927599999044E-2</v>
      </c>
      <c r="I1573" s="25">
        <v>153</v>
      </c>
      <c r="J1573" s="25">
        <v>6.2282849673140099E-4</v>
      </c>
      <c r="K1573" s="25"/>
      <c r="L1573" s="25"/>
      <c r="M1573" s="25">
        <v>10471</v>
      </c>
      <c r="N1573" s="26">
        <v>78131</v>
      </c>
      <c r="O1573" s="24">
        <v>2805007100</v>
      </c>
      <c r="P1573" s="25">
        <v>51107</v>
      </c>
      <c r="Q1573" s="25"/>
      <c r="R1573" s="25"/>
      <c r="S1573" s="25"/>
      <c r="T1573" s="25"/>
      <c r="U1573" s="25" t="s">
        <v>12</v>
      </c>
      <c r="V1573" s="25">
        <v>0.20940243999979</v>
      </c>
      <c r="W1573" s="25">
        <v>365</v>
      </c>
      <c r="X1573" s="25">
        <v>5.7370531506791705E-4</v>
      </c>
      <c r="Y1573" s="25">
        <v>10471</v>
      </c>
      <c r="Z1573" s="27">
        <v>78131</v>
      </c>
      <c r="AA1573" s="28">
        <f t="shared" si="48"/>
        <v>2.9743134642176358E-3</v>
      </c>
      <c r="AC1573" t="str">
        <f t="shared" si="49"/>
        <v>2805007100-51107-VOC</v>
      </c>
      <c r="AD1573" t="str">
        <f>IF(COUNTIF('NP-NRModel-MAR-WILDFIRES Modifi'!V:V, AC1573)=0, "Missing", "")</f>
        <v/>
      </c>
    </row>
    <row r="1574" spans="1:30" hidden="1" x14ac:dyDescent="0.3">
      <c r="A1574" s="24">
        <v>2805007100</v>
      </c>
      <c r="B1574" s="40">
        <v>51153</v>
      </c>
      <c r="C1574" s="25"/>
      <c r="D1574" s="25"/>
      <c r="E1574" s="25"/>
      <c r="F1574" s="25"/>
      <c r="G1574" s="25" t="s">
        <v>12</v>
      </c>
      <c r="H1574" s="25">
        <v>2.14228415999786E-2</v>
      </c>
      <c r="I1574" s="25">
        <v>153</v>
      </c>
      <c r="J1574" s="25">
        <v>1.4001857254887899E-4</v>
      </c>
      <c r="K1574" s="25"/>
      <c r="L1574" s="25"/>
      <c r="M1574" s="25">
        <v>10471</v>
      </c>
      <c r="N1574" s="26">
        <v>78151</v>
      </c>
      <c r="O1574" s="24">
        <v>2805007100</v>
      </c>
      <c r="P1574" s="25">
        <v>51153</v>
      </c>
      <c r="Q1574" s="25"/>
      <c r="R1574" s="25"/>
      <c r="S1574" s="25"/>
      <c r="T1574" s="25"/>
      <c r="U1574" s="25" t="s">
        <v>12</v>
      </c>
      <c r="V1574" s="25">
        <v>4.8065071999951997E-2</v>
      </c>
      <c r="W1574" s="25">
        <v>365</v>
      </c>
      <c r="X1574" s="25">
        <v>1.31685128766991E-4</v>
      </c>
      <c r="Y1574" s="25">
        <v>10471</v>
      </c>
      <c r="Z1574" s="27">
        <v>78151</v>
      </c>
      <c r="AA1574" s="28">
        <f t="shared" si="48"/>
        <v>2.9131043962447164E-3</v>
      </c>
      <c r="AC1574" t="str">
        <f t="shared" si="49"/>
        <v>2805007100-51153-VOC</v>
      </c>
      <c r="AD1574" t="str">
        <f>IF(COUNTIF('NP-NRModel-MAR-WILDFIRES Modifi'!V:V, AC1574)=0, "Missing", "")</f>
        <v/>
      </c>
    </row>
    <row r="1575" spans="1:30" hidden="1" x14ac:dyDescent="0.3">
      <c r="A1575" s="24">
        <v>2805009100</v>
      </c>
      <c r="B1575" s="40">
        <v>24009</v>
      </c>
      <c r="C1575" s="25"/>
      <c r="D1575" s="25"/>
      <c r="E1575" s="25"/>
      <c r="F1575" s="25"/>
      <c r="G1575" s="25" t="s">
        <v>12</v>
      </c>
      <c r="H1575" s="25">
        <v>4.53564159999545E-3</v>
      </c>
      <c r="I1575" s="25">
        <v>153</v>
      </c>
      <c r="J1575" s="29">
        <v>2.96447163398395E-5</v>
      </c>
      <c r="K1575" s="29"/>
      <c r="L1575" s="29"/>
      <c r="M1575" s="25">
        <v>10471</v>
      </c>
      <c r="N1575" s="26">
        <v>95287</v>
      </c>
      <c r="O1575" s="24">
        <v>2805009100</v>
      </c>
      <c r="P1575" s="25">
        <v>24009</v>
      </c>
      <c r="Q1575" s="25"/>
      <c r="R1575" s="25"/>
      <c r="S1575" s="25"/>
      <c r="T1575" s="25"/>
      <c r="U1575" s="25" t="s">
        <v>12</v>
      </c>
      <c r="V1575" s="25">
        <v>9.4873003999904806E-3</v>
      </c>
      <c r="W1575" s="25">
        <v>365</v>
      </c>
      <c r="X1575" s="29">
        <v>2.5992603835590299E-5</v>
      </c>
      <c r="Y1575" s="25">
        <v>10471</v>
      </c>
      <c r="Z1575" s="27">
        <v>95287</v>
      </c>
      <c r="AA1575" s="28">
        <f t="shared" si="48"/>
        <v>3.1246735203903993E-3</v>
      </c>
      <c r="AC1575" t="str">
        <f t="shared" si="49"/>
        <v>2805009100-24009-VOC</v>
      </c>
      <c r="AD1575" t="str">
        <f>IF(COUNTIF('NP-NRModel-MAR-WILDFIRES Modifi'!V:V, AC1575)=0, "Missing", "")</f>
        <v/>
      </c>
    </row>
    <row r="1576" spans="1:30" hidden="1" x14ac:dyDescent="0.3">
      <c r="A1576" s="24">
        <v>2805009100</v>
      </c>
      <c r="B1576" s="40">
        <v>24017</v>
      </c>
      <c r="C1576" s="25"/>
      <c r="D1576" s="25"/>
      <c r="E1576" s="25"/>
      <c r="F1576" s="25"/>
      <c r="G1576" s="25" t="s">
        <v>12</v>
      </c>
      <c r="H1576" s="25">
        <v>4.10499599999588E-2</v>
      </c>
      <c r="I1576" s="25">
        <v>153</v>
      </c>
      <c r="J1576" s="25">
        <v>2.68300392156594E-4</v>
      </c>
      <c r="K1576" s="25"/>
      <c r="L1576" s="25"/>
      <c r="M1576" s="25">
        <v>10471</v>
      </c>
      <c r="N1576" s="26">
        <v>95291</v>
      </c>
      <c r="O1576" s="24">
        <v>2805009100</v>
      </c>
      <c r="P1576" s="25">
        <v>24017</v>
      </c>
      <c r="Q1576" s="25"/>
      <c r="R1576" s="25"/>
      <c r="S1576" s="25"/>
      <c r="T1576" s="25"/>
      <c r="U1576" s="25" t="s">
        <v>12</v>
      </c>
      <c r="V1576" s="25">
        <v>8.5825938399914301E-2</v>
      </c>
      <c r="W1576" s="25">
        <v>365</v>
      </c>
      <c r="X1576" s="25">
        <v>2.3513955726003899E-4</v>
      </c>
      <c r="Y1576" s="25">
        <v>10471</v>
      </c>
      <c r="Z1576" s="27">
        <v>95291</v>
      </c>
      <c r="AA1576" s="28">
        <f t="shared" si="48"/>
        <v>3.1260991392418249E-3</v>
      </c>
      <c r="AC1576" t="str">
        <f t="shared" si="49"/>
        <v>2805009100-24017-VOC</v>
      </c>
      <c r="AD1576" t="str">
        <f>IF(COUNTIF('NP-NRModel-MAR-WILDFIRES Modifi'!V:V, AC1576)=0, "Missing", "")</f>
        <v/>
      </c>
    </row>
    <row r="1577" spans="1:30" hidden="1" x14ac:dyDescent="0.3">
      <c r="A1577" s="24">
        <v>2805009100</v>
      </c>
      <c r="B1577" s="40">
        <v>24021</v>
      </c>
      <c r="C1577" s="25"/>
      <c r="D1577" s="25"/>
      <c r="E1577" s="25"/>
      <c r="F1577" s="25"/>
      <c r="G1577" s="25" t="s">
        <v>12</v>
      </c>
      <c r="H1577" s="25">
        <v>7.5074111999924803E-3</v>
      </c>
      <c r="I1577" s="25">
        <v>153</v>
      </c>
      <c r="J1577" s="29">
        <v>4.9068047058774302E-5</v>
      </c>
      <c r="K1577" s="29"/>
      <c r="L1577" s="29"/>
      <c r="M1577" s="25">
        <v>10471</v>
      </c>
      <c r="N1577" s="26">
        <v>96861</v>
      </c>
      <c r="O1577" s="24">
        <v>2805009100</v>
      </c>
      <c r="P1577" s="25">
        <v>24021</v>
      </c>
      <c r="Q1577" s="25"/>
      <c r="R1577" s="25"/>
      <c r="S1577" s="25"/>
      <c r="T1577" s="25"/>
      <c r="U1577" s="25" t="s">
        <v>12</v>
      </c>
      <c r="V1577" s="25">
        <v>1.53015746999846E-2</v>
      </c>
      <c r="W1577" s="25">
        <v>365</v>
      </c>
      <c r="X1577" s="29">
        <v>4.1922122465711301E-5</v>
      </c>
      <c r="Y1577" s="25">
        <v>10471</v>
      </c>
      <c r="Z1577" s="27">
        <v>96861</v>
      </c>
      <c r="AA1577" s="28">
        <f t="shared" si="48"/>
        <v>3.2067318573965912E-3</v>
      </c>
      <c r="AC1577" t="str">
        <f t="shared" si="49"/>
        <v>2805009100-24021-VOC</v>
      </c>
      <c r="AD1577" t="str">
        <f>IF(COUNTIF('NP-NRModel-MAR-WILDFIRES Modifi'!V:V, AC1577)=0, "Missing", "")</f>
        <v/>
      </c>
    </row>
    <row r="1578" spans="1:30" hidden="1" x14ac:dyDescent="0.3">
      <c r="A1578" s="24">
        <v>2805009100</v>
      </c>
      <c r="B1578" s="40">
        <v>24031</v>
      </c>
      <c r="C1578" s="25"/>
      <c r="D1578" s="25"/>
      <c r="E1578" s="25"/>
      <c r="F1578" s="25"/>
      <c r="G1578" s="25" t="s">
        <v>12</v>
      </c>
      <c r="H1578" s="25">
        <v>0.23384431199976499</v>
      </c>
      <c r="I1578" s="25">
        <v>153</v>
      </c>
      <c r="J1578" s="25">
        <v>1.5283941960768999E-3</v>
      </c>
      <c r="K1578" s="25"/>
      <c r="L1578" s="25"/>
      <c r="M1578" s="25">
        <v>10471</v>
      </c>
      <c r="N1578" s="26">
        <v>96866</v>
      </c>
      <c r="O1578" s="24">
        <v>2805009100</v>
      </c>
      <c r="P1578" s="25">
        <v>24031</v>
      </c>
      <c r="Q1578" s="25"/>
      <c r="R1578" s="25"/>
      <c r="S1578" s="25"/>
      <c r="T1578" s="25"/>
      <c r="U1578" s="25" t="s">
        <v>12</v>
      </c>
      <c r="V1578" s="25">
        <v>0.48109015199951899</v>
      </c>
      <c r="W1578" s="25">
        <v>365</v>
      </c>
      <c r="X1578" s="25">
        <v>1.31805521095758E-3</v>
      </c>
      <c r="Y1578" s="25">
        <v>10471</v>
      </c>
      <c r="Z1578" s="27">
        <v>96866</v>
      </c>
      <c r="AA1578" s="28">
        <f t="shared" si="48"/>
        <v>3.1769392695413729E-3</v>
      </c>
      <c r="AC1578" t="str">
        <f t="shared" si="49"/>
        <v>2805009100-24031-VOC</v>
      </c>
      <c r="AD1578" t="str">
        <f>IF(COUNTIF('NP-NRModel-MAR-WILDFIRES Modifi'!V:V, AC1578)=0, "Missing", "")</f>
        <v/>
      </c>
    </row>
    <row r="1579" spans="1:30" hidden="1" x14ac:dyDescent="0.3">
      <c r="A1579" s="24">
        <v>2805009100</v>
      </c>
      <c r="B1579" s="40">
        <v>24033</v>
      </c>
      <c r="C1579" s="25"/>
      <c r="D1579" s="25"/>
      <c r="E1579" s="25"/>
      <c r="F1579" s="25"/>
      <c r="G1579" s="25" t="s">
        <v>12</v>
      </c>
      <c r="H1579" s="25">
        <v>2.8025800799971801E-2</v>
      </c>
      <c r="I1579" s="25">
        <v>153</v>
      </c>
      <c r="J1579" s="25">
        <v>1.8317516862726701E-4</v>
      </c>
      <c r="K1579" s="25"/>
      <c r="L1579" s="25"/>
      <c r="M1579" s="25">
        <v>10471</v>
      </c>
      <c r="N1579" s="26">
        <v>96867</v>
      </c>
      <c r="O1579" s="24">
        <v>2805009100</v>
      </c>
      <c r="P1579" s="25">
        <v>24033</v>
      </c>
      <c r="Q1579" s="25"/>
      <c r="R1579" s="25"/>
      <c r="S1579" s="25"/>
      <c r="T1579" s="25"/>
      <c r="U1579" s="25" t="s">
        <v>12</v>
      </c>
      <c r="V1579" s="25">
        <v>5.82071159999418E-2</v>
      </c>
      <c r="W1579" s="25">
        <v>365</v>
      </c>
      <c r="X1579" s="25">
        <v>1.5947155068477201E-4</v>
      </c>
      <c r="Y1579" s="25">
        <v>10471</v>
      </c>
      <c r="Z1579" s="27">
        <v>96867</v>
      </c>
      <c r="AA1579" s="28">
        <f t="shared" si="48"/>
        <v>3.1469548951274301E-3</v>
      </c>
      <c r="AC1579" t="str">
        <f t="shared" si="49"/>
        <v>2805009100-24033-VOC</v>
      </c>
      <c r="AD1579" t="str">
        <f>IF(COUNTIF('NP-NRModel-MAR-WILDFIRES Modifi'!V:V, AC1579)=0, "Missing", "")</f>
        <v/>
      </c>
    </row>
    <row r="1580" spans="1:30" hidden="1" x14ac:dyDescent="0.3">
      <c r="A1580" s="24">
        <v>2805009100</v>
      </c>
      <c r="B1580" s="40">
        <v>51107</v>
      </c>
      <c r="C1580" s="25"/>
      <c r="D1580" s="25"/>
      <c r="E1580" s="25"/>
      <c r="F1580" s="25"/>
      <c r="G1580" s="25" t="s">
        <v>12</v>
      </c>
      <c r="H1580" s="25">
        <v>2.75091543999724E-2</v>
      </c>
      <c r="I1580" s="25">
        <v>153</v>
      </c>
      <c r="J1580" s="25">
        <v>1.79798394771061E-4</v>
      </c>
      <c r="K1580" s="25"/>
      <c r="L1580" s="25"/>
      <c r="M1580" s="25">
        <v>10471</v>
      </c>
      <c r="N1580" s="26">
        <v>117095</v>
      </c>
      <c r="O1580" s="24">
        <v>2805009100</v>
      </c>
      <c r="P1580" s="25">
        <v>51107</v>
      </c>
      <c r="Q1580" s="25"/>
      <c r="R1580" s="25"/>
      <c r="S1580" s="25"/>
      <c r="T1580" s="25"/>
      <c r="U1580" s="25" t="s">
        <v>12</v>
      </c>
      <c r="V1580" s="25">
        <v>5.6713347199943399E-2</v>
      </c>
      <c r="W1580" s="25">
        <v>365</v>
      </c>
      <c r="X1580" s="25">
        <v>1.5537903342450199E-4</v>
      </c>
      <c r="Y1580" s="25">
        <v>10471</v>
      </c>
      <c r="Z1580" s="27">
        <v>117095</v>
      </c>
      <c r="AA1580" s="28">
        <f t="shared" si="48"/>
        <v>3.1703012368002226E-3</v>
      </c>
      <c r="AC1580" t="str">
        <f t="shared" si="49"/>
        <v>2805009100-51107-VOC</v>
      </c>
      <c r="AD1580" t="str">
        <f>IF(COUNTIF('NP-NRModel-MAR-WILDFIRES Modifi'!V:V, AC1580)=0, "Missing", "")</f>
        <v/>
      </c>
    </row>
    <row r="1581" spans="1:30" hidden="1" x14ac:dyDescent="0.3">
      <c r="A1581" s="24">
        <v>2805009100</v>
      </c>
      <c r="B1581" s="40">
        <v>51153</v>
      </c>
      <c r="C1581" s="25"/>
      <c r="D1581" s="25"/>
      <c r="E1581" s="25"/>
      <c r="F1581" s="25"/>
      <c r="G1581" s="25" t="s">
        <v>12</v>
      </c>
      <c r="H1581" s="25">
        <v>7.7435047999922504E-3</v>
      </c>
      <c r="I1581" s="25">
        <v>153</v>
      </c>
      <c r="J1581" s="29">
        <v>5.0611142483609499E-5</v>
      </c>
      <c r="K1581" s="29"/>
      <c r="L1581" s="29"/>
      <c r="M1581" s="25">
        <v>10471</v>
      </c>
      <c r="N1581" s="26">
        <v>117111</v>
      </c>
      <c r="O1581" s="24">
        <v>2805009100</v>
      </c>
      <c r="P1581" s="25">
        <v>51153</v>
      </c>
      <c r="Q1581" s="25"/>
      <c r="R1581" s="25"/>
      <c r="S1581" s="25"/>
      <c r="T1581" s="25"/>
      <c r="U1581" s="25" t="s">
        <v>12</v>
      </c>
      <c r="V1581" s="25">
        <v>1.61247251999839E-2</v>
      </c>
      <c r="W1581" s="25">
        <v>365</v>
      </c>
      <c r="X1581" s="29">
        <v>4.4177329315024402E-5</v>
      </c>
      <c r="Y1581" s="25">
        <v>10471</v>
      </c>
      <c r="Z1581" s="27">
        <v>117111</v>
      </c>
      <c r="AA1581" s="28">
        <f t="shared" si="48"/>
        <v>3.1387289926441682E-3</v>
      </c>
      <c r="AC1581" t="str">
        <f t="shared" si="49"/>
        <v>2805009100-51153-VOC</v>
      </c>
      <c r="AD1581" t="str">
        <f>IF(COUNTIF('NP-NRModel-MAR-WILDFIRES Modifi'!V:V, AC1581)=0, "Missing", "")</f>
        <v/>
      </c>
    </row>
    <row r="1582" spans="1:30" hidden="1" x14ac:dyDescent="0.3">
      <c r="A1582" s="24">
        <v>2805010100</v>
      </c>
      <c r="B1582" s="40">
        <v>24009</v>
      </c>
      <c r="C1582" s="25"/>
      <c r="D1582" s="25"/>
      <c r="E1582" s="25"/>
      <c r="F1582" s="25"/>
      <c r="G1582" s="25" t="s">
        <v>12</v>
      </c>
      <c r="H1582" s="25">
        <v>8.2679789999917305E-4</v>
      </c>
      <c r="I1582" s="25">
        <v>153</v>
      </c>
      <c r="J1582" s="29">
        <v>5.4039078431318498E-6</v>
      </c>
      <c r="K1582" s="29"/>
      <c r="L1582" s="29"/>
      <c r="M1582" s="25">
        <v>10470</v>
      </c>
      <c r="N1582" s="26">
        <v>37187</v>
      </c>
      <c r="O1582" s="24">
        <v>2805010100</v>
      </c>
      <c r="P1582" s="25">
        <v>24009</v>
      </c>
      <c r="Q1582" s="25"/>
      <c r="R1582" s="25"/>
      <c r="S1582" s="25"/>
      <c r="T1582" s="25"/>
      <c r="U1582" s="25" t="s">
        <v>12</v>
      </c>
      <c r="V1582" s="25">
        <v>1.7294311999982699E-3</v>
      </c>
      <c r="W1582" s="25">
        <v>365</v>
      </c>
      <c r="X1582" s="29">
        <v>4.7381676712281601E-6</v>
      </c>
      <c r="Y1582" s="25">
        <v>10470</v>
      </c>
      <c r="Z1582" s="27">
        <v>37187</v>
      </c>
      <c r="AA1582" s="28">
        <f t="shared" si="48"/>
        <v>3.1246735014016491E-3</v>
      </c>
      <c r="AC1582" t="str">
        <f t="shared" si="49"/>
        <v>2805010100-24009-VOC</v>
      </c>
      <c r="AD1582" t="str">
        <f>IF(COUNTIF('NP-NRModel-MAR-WILDFIRES Modifi'!V:V, AC1582)=0, "Missing", "")</f>
        <v/>
      </c>
    </row>
    <row r="1583" spans="1:30" hidden="1" x14ac:dyDescent="0.3">
      <c r="A1583" s="24">
        <v>2805010100</v>
      </c>
      <c r="B1583" s="40">
        <v>24017</v>
      </c>
      <c r="C1583" s="25"/>
      <c r="D1583" s="25"/>
      <c r="E1583" s="25"/>
      <c r="F1583" s="25"/>
      <c r="G1583" s="25" t="s">
        <v>12</v>
      </c>
      <c r="H1583" s="25">
        <v>0.192885823299807</v>
      </c>
      <c r="I1583" s="25">
        <v>153</v>
      </c>
      <c r="J1583" s="25">
        <v>1.2606916555542901E-3</v>
      </c>
      <c r="K1583" s="25"/>
      <c r="L1583" s="25"/>
      <c r="M1583" s="25">
        <v>10470</v>
      </c>
      <c r="N1583" s="26">
        <v>37332</v>
      </c>
      <c r="O1583" s="24">
        <v>2805010100</v>
      </c>
      <c r="P1583" s="25">
        <v>24017</v>
      </c>
      <c r="Q1583" s="25"/>
      <c r="R1583" s="25"/>
      <c r="S1583" s="25"/>
      <c r="T1583" s="25"/>
      <c r="U1583" s="25" t="s">
        <v>12</v>
      </c>
      <c r="V1583" s="25">
        <v>0.40327948639959599</v>
      </c>
      <c r="W1583" s="25">
        <v>365</v>
      </c>
      <c r="X1583" s="25">
        <v>1.10487530520437E-3</v>
      </c>
      <c r="Y1583" s="25">
        <v>10470</v>
      </c>
      <c r="Z1583" s="27">
        <v>37332</v>
      </c>
      <c r="AA1583" s="28">
        <f t="shared" si="48"/>
        <v>3.1260991398533804E-3</v>
      </c>
      <c r="AC1583" t="str">
        <f t="shared" si="49"/>
        <v>2805010100-24017-VOC</v>
      </c>
      <c r="AD1583" t="str">
        <f>IF(COUNTIF('NP-NRModel-MAR-WILDFIRES Modifi'!V:V, AC1583)=0, "Missing", "")</f>
        <v/>
      </c>
    </row>
    <row r="1584" spans="1:30" hidden="1" x14ac:dyDescent="0.3">
      <c r="A1584" s="24">
        <v>2805010100</v>
      </c>
      <c r="B1584" s="40">
        <v>24021</v>
      </c>
      <c r="C1584" s="25"/>
      <c r="D1584" s="25"/>
      <c r="E1584" s="25"/>
      <c r="F1584" s="25"/>
      <c r="G1584" s="25" t="s">
        <v>12</v>
      </c>
      <c r="H1584" s="25">
        <v>0.19786104819980199</v>
      </c>
      <c r="I1584" s="25">
        <v>153</v>
      </c>
      <c r="J1584" s="25">
        <v>1.29320946535818E-3</v>
      </c>
      <c r="K1584" s="25"/>
      <c r="L1584" s="25"/>
      <c r="M1584" s="25">
        <v>10470</v>
      </c>
      <c r="N1584" s="26">
        <v>37399</v>
      </c>
      <c r="O1584" s="24">
        <v>2805010100</v>
      </c>
      <c r="P1584" s="25">
        <v>24021</v>
      </c>
      <c r="Q1584" s="25"/>
      <c r="R1584" s="25"/>
      <c r="S1584" s="25"/>
      <c r="T1584" s="25"/>
      <c r="U1584" s="25" t="s">
        <v>12</v>
      </c>
      <c r="V1584" s="25">
        <v>0.40327957489959598</v>
      </c>
      <c r="W1584" s="25">
        <v>365</v>
      </c>
      <c r="X1584" s="25">
        <v>1.1048755476701199E-3</v>
      </c>
      <c r="Y1584" s="25">
        <v>10470</v>
      </c>
      <c r="Z1584" s="27">
        <v>37399</v>
      </c>
      <c r="AA1584" s="28">
        <f t="shared" si="48"/>
        <v>3.2067318700188291E-3</v>
      </c>
      <c r="AC1584" t="str">
        <f t="shared" si="49"/>
        <v>2805010100-24021-VOC</v>
      </c>
      <c r="AD1584" t="str">
        <f>IF(COUNTIF('NP-NRModel-MAR-WILDFIRES Modifi'!V:V, AC1584)=0, "Missing", "")</f>
        <v/>
      </c>
    </row>
    <row r="1585" spans="1:30" hidden="1" x14ac:dyDescent="0.3">
      <c r="A1585" s="24">
        <v>2805010100</v>
      </c>
      <c r="B1585" s="40">
        <v>24031</v>
      </c>
      <c r="C1585" s="25"/>
      <c r="D1585" s="25"/>
      <c r="E1585" s="25"/>
      <c r="F1585" s="25"/>
      <c r="G1585" s="25" t="s">
        <v>12</v>
      </c>
      <c r="H1585" s="25">
        <v>1.23161819999877E-3</v>
      </c>
      <c r="I1585" s="25">
        <v>153</v>
      </c>
      <c r="J1585" s="29">
        <v>8.0497921568547303E-6</v>
      </c>
      <c r="K1585" s="29"/>
      <c r="L1585" s="29"/>
      <c r="M1585" s="25">
        <v>10470</v>
      </c>
      <c r="N1585" s="26">
        <v>37589</v>
      </c>
      <c r="O1585" s="24">
        <v>2805010100</v>
      </c>
      <c r="P1585" s="25">
        <v>24031</v>
      </c>
      <c r="Q1585" s="25"/>
      <c r="R1585" s="25"/>
      <c r="S1585" s="25"/>
      <c r="T1585" s="25"/>
      <c r="U1585" s="25" t="s">
        <v>12</v>
      </c>
      <c r="V1585" s="25">
        <v>2.5338197999974698E-3</v>
      </c>
      <c r="W1585" s="25">
        <v>365</v>
      </c>
      <c r="X1585" s="29">
        <v>6.94197205478758E-6</v>
      </c>
      <c r="Y1585" s="25">
        <v>10470</v>
      </c>
      <c r="Z1585" s="27">
        <v>37589</v>
      </c>
      <c r="AA1585" s="28">
        <f t="shared" si="48"/>
        <v>3.1769394796199667E-3</v>
      </c>
      <c r="AC1585" t="str">
        <f t="shared" si="49"/>
        <v>2805010100-24031-VOC</v>
      </c>
      <c r="AD1585" t="str">
        <f>IF(COUNTIF('NP-NRModel-MAR-WILDFIRES Modifi'!V:V, AC1585)=0, "Missing", "")</f>
        <v/>
      </c>
    </row>
    <row r="1586" spans="1:30" hidden="1" x14ac:dyDescent="0.3">
      <c r="A1586" s="24">
        <v>2805010100</v>
      </c>
      <c r="B1586" s="40">
        <v>24033</v>
      </c>
      <c r="C1586" s="25"/>
      <c r="D1586" s="25"/>
      <c r="E1586" s="25"/>
      <c r="F1586" s="25"/>
      <c r="G1586" s="25" t="s">
        <v>12</v>
      </c>
      <c r="H1586" s="25">
        <v>1.14059802999886E-2</v>
      </c>
      <c r="I1586" s="25">
        <v>153</v>
      </c>
      <c r="J1586" s="29">
        <v>7.4548890849598698E-5</v>
      </c>
      <c r="K1586" s="29"/>
      <c r="L1586" s="29"/>
      <c r="M1586" s="25">
        <v>10470</v>
      </c>
      <c r="N1586" s="26">
        <v>37627</v>
      </c>
      <c r="O1586" s="24">
        <v>2805010100</v>
      </c>
      <c r="P1586" s="25">
        <v>24033</v>
      </c>
      <c r="Q1586" s="25"/>
      <c r="R1586" s="25"/>
      <c r="S1586" s="25"/>
      <c r="T1586" s="25"/>
      <c r="U1586" s="25" t="s">
        <v>12</v>
      </c>
      <c r="V1586" s="25">
        <v>2.3689214699976199E-2</v>
      </c>
      <c r="W1586" s="25">
        <v>365</v>
      </c>
      <c r="X1586" s="29">
        <v>6.4901958082126798E-5</v>
      </c>
      <c r="Y1586" s="25">
        <v>10470</v>
      </c>
      <c r="Z1586" s="27">
        <v>37627</v>
      </c>
      <c r="AA1586" s="28">
        <f t="shared" si="48"/>
        <v>3.1469549241610615E-3</v>
      </c>
      <c r="AC1586" t="str">
        <f t="shared" si="49"/>
        <v>2805010100-24033-VOC</v>
      </c>
      <c r="AD1586" t="str">
        <f>IF(COUNTIF('NP-NRModel-MAR-WILDFIRES Modifi'!V:V, AC1586)=0, "Missing", "")</f>
        <v/>
      </c>
    </row>
    <row r="1587" spans="1:30" hidden="1" x14ac:dyDescent="0.3">
      <c r="A1587" s="24">
        <v>2805010100</v>
      </c>
      <c r="B1587" s="40">
        <v>51059</v>
      </c>
      <c r="C1587" s="25"/>
      <c r="D1587" s="25"/>
      <c r="E1587" s="25"/>
      <c r="F1587" s="25"/>
      <c r="G1587" s="25" t="s">
        <v>12</v>
      </c>
      <c r="H1587" s="25">
        <v>6.4044959999936103E-4</v>
      </c>
      <c r="I1587" s="25">
        <v>153</v>
      </c>
      <c r="J1587" s="29">
        <v>4.18594509803504E-6</v>
      </c>
      <c r="K1587" s="29"/>
      <c r="L1587" s="29"/>
      <c r="M1587" s="25">
        <v>10470</v>
      </c>
      <c r="N1587" s="26">
        <v>102790</v>
      </c>
      <c r="O1587" s="24">
        <v>2805010100</v>
      </c>
      <c r="P1587" s="25">
        <v>51059</v>
      </c>
      <c r="Q1587" s="25"/>
      <c r="R1587" s="25"/>
      <c r="S1587" s="25"/>
      <c r="T1587" s="25"/>
      <c r="U1587" s="25" t="s">
        <v>12</v>
      </c>
      <c r="V1587" s="25">
        <v>1.32230979999867E-3</v>
      </c>
      <c r="W1587" s="25">
        <v>365</v>
      </c>
      <c r="X1587" s="29">
        <v>3.6227665753388401E-6</v>
      </c>
      <c r="Y1587" s="25">
        <v>10470</v>
      </c>
      <c r="Z1587" s="27">
        <v>102790</v>
      </c>
      <c r="AA1587" s="28">
        <f t="shared" si="48"/>
        <v>3.1656311539393039E-3</v>
      </c>
      <c r="AC1587" t="str">
        <f t="shared" si="49"/>
        <v>2805010100-51059-VOC</v>
      </c>
      <c r="AD1587" t="str">
        <f>IF(COUNTIF('NP-NRModel-MAR-WILDFIRES Modifi'!V:V, AC1587)=0, "Missing", "")</f>
        <v/>
      </c>
    </row>
    <row r="1588" spans="1:30" hidden="1" x14ac:dyDescent="0.3">
      <c r="A1588" s="24">
        <v>2805010100</v>
      </c>
      <c r="B1588" s="40">
        <v>51107</v>
      </c>
      <c r="C1588" s="25"/>
      <c r="D1588" s="25"/>
      <c r="E1588" s="25"/>
      <c r="F1588" s="25"/>
      <c r="G1588" s="25" t="s">
        <v>12</v>
      </c>
      <c r="H1588" s="25">
        <v>3.9084961999960803E-2</v>
      </c>
      <c r="I1588" s="25">
        <v>153</v>
      </c>
      <c r="J1588" s="25">
        <v>2.5545726797360002E-4</v>
      </c>
      <c r="K1588" s="25"/>
      <c r="L1588" s="25"/>
      <c r="M1588" s="25">
        <v>10470</v>
      </c>
      <c r="N1588" s="26">
        <v>91819</v>
      </c>
      <c r="O1588" s="24">
        <v>2805010100</v>
      </c>
      <c r="P1588" s="25">
        <v>51107</v>
      </c>
      <c r="Q1588" s="25"/>
      <c r="R1588" s="25"/>
      <c r="S1588" s="25"/>
      <c r="T1588" s="25"/>
      <c r="U1588" s="25" t="s">
        <v>12</v>
      </c>
      <c r="V1588" s="25">
        <v>8.0578231799919298E-2</v>
      </c>
      <c r="W1588" s="25">
        <v>365</v>
      </c>
      <c r="X1588" s="25">
        <v>2.2076227890388799E-4</v>
      </c>
      <c r="Y1588" s="25">
        <v>10470</v>
      </c>
      <c r="Z1588" s="27">
        <v>91819</v>
      </c>
      <c r="AA1588" s="28">
        <f t="shared" si="48"/>
        <v>3.1703012372859721E-3</v>
      </c>
      <c r="AC1588" t="str">
        <f t="shared" si="49"/>
        <v>2805010100-51107-VOC</v>
      </c>
      <c r="AD1588" t="str">
        <f>IF(COUNTIF('NP-NRModel-MAR-WILDFIRES Modifi'!V:V, AC1588)=0, "Missing", "")</f>
        <v/>
      </c>
    </row>
    <row r="1589" spans="1:30" hidden="1" x14ac:dyDescent="0.3">
      <c r="A1589" s="24">
        <v>2805010100</v>
      </c>
      <c r="B1589" s="40">
        <v>51153</v>
      </c>
      <c r="C1589" s="25"/>
      <c r="D1589" s="25"/>
      <c r="E1589" s="25"/>
      <c r="F1589" s="25"/>
      <c r="G1589" s="25" t="s">
        <v>12</v>
      </c>
      <c r="H1589" s="25">
        <v>0.13351023349986599</v>
      </c>
      <c r="I1589" s="25">
        <v>153</v>
      </c>
      <c r="J1589" s="25">
        <v>8.7261590522788601E-4</v>
      </c>
      <c r="K1589" s="25"/>
      <c r="L1589" s="25"/>
      <c r="M1589" s="25">
        <v>10470</v>
      </c>
      <c r="N1589" s="26">
        <v>92437</v>
      </c>
      <c r="O1589" s="24">
        <v>2805010100</v>
      </c>
      <c r="P1589" s="25">
        <v>51153</v>
      </c>
      <c r="Q1589" s="25"/>
      <c r="R1589" s="25"/>
      <c r="S1589" s="25"/>
      <c r="T1589" s="25"/>
      <c r="U1589" s="25" t="s">
        <v>12</v>
      </c>
      <c r="V1589" s="25">
        <v>0.27801568959972101</v>
      </c>
      <c r="W1589" s="25">
        <v>365</v>
      </c>
      <c r="X1589" s="25">
        <v>7.6168682082115499E-4</v>
      </c>
      <c r="Y1589" s="25">
        <v>10470</v>
      </c>
      <c r="Z1589" s="27">
        <v>92437</v>
      </c>
      <c r="AA1589" s="28">
        <f t="shared" si="48"/>
        <v>3.1387289921811726E-3</v>
      </c>
      <c r="AC1589" t="str">
        <f t="shared" si="49"/>
        <v>2805010100-51153-VOC</v>
      </c>
      <c r="AD1589" t="str">
        <f>IF(COUNTIF('NP-NRModel-MAR-WILDFIRES Modifi'!V:V, AC1589)=0, "Missing", "")</f>
        <v/>
      </c>
    </row>
    <row r="1590" spans="1:30" hidden="1" x14ac:dyDescent="0.3">
      <c r="A1590" s="24">
        <v>2805018000</v>
      </c>
      <c r="B1590" s="40">
        <v>24009</v>
      </c>
      <c r="C1590" s="25"/>
      <c r="D1590" s="25"/>
      <c r="E1590" s="25"/>
      <c r="F1590" s="25"/>
      <c r="G1590" s="25" t="s">
        <v>12</v>
      </c>
      <c r="H1590" s="25">
        <v>0.18757106399981199</v>
      </c>
      <c r="I1590" s="25">
        <v>153</v>
      </c>
      <c r="J1590" s="25">
        <v>1.2259546666654401E-3</v>
      </c>
      <c r="K1590" s="25"/>
      <c r="L1590" s="25"/>
      <c r="M1590" s="25">
        <v>10471</v>
      </c>
      <c r="N1590" s="26">
        <v>128178</v>
      </c>
      <c r="O1590" s="24">
        <v>2805018000</v>
      </c>
      <c r="P1590" s="25">
        <v>24009</v>
      </c>
      <c r="Q1590" s="25"/>
      <c r="R1590" s="25"/>
      <c r="S1590" s="25"/>
      <c r="T1590" s="25"/>
      <c r="U1590" s="25" t="s">
        <v>12</v>
      </c>
      <c r="V1590" s="25">
        <v>0.32344598879967701</v>
      </c>
      <c r="W1590" s="25">
        <v>365</v>
      </c>
      <c r="X1590" s="25">
        <v>8.8615339397171797E-4</v>
      </c>
      <c r="Y1590" s="25">
        <v>10471</v>
      </c>
      <c r="Z1590" s="27">
        <v>128178</v>
      </c>
      <c r="AA1590" s="28">
        <f t="shared" si="48"/>
        <v>3.7902917615859591E-3</v>
      </c>
      <c r="AC1590" t="str">
        <f t="shared" si="49"/>
        <v>2805018000-24009-VOC</v>
      </c>
      <c r="AD1590" t="str">
        <f>IF(COUNTIF('NP-NRModel-MAR-WILDFIRES Modifi'!V:V, AC1590)=0, "Missing", "")</f>
        <v/>
      </c>
    </row>
    <row r="1591" spans="1:30" hidden="1" x14ac:dyDescent="0.3">
      <c r="A1591" s="24">
        <v>2805018000</v>
      </c>
      <c r="B1591" s="40">
        <v>24017</v>
      </c>
      <c r="C1591" s="25"/>
      <c r="D1591" s="25"/>
      <c r="E1591" s="25"/>
      <c r="F1591" s="25"/>
      <c r="G1591" s="25" t="s">
        <v>12</v>
      </c>
      <c r="H1591" s="25">
        <v>5.2651543999947203E-2</v>
      </c>
      <c r="I1591" s="25">
        <v>153</v>
      </c>
      <c r="J1591" s="25">
        <v>3.44127738561746E-4</v>
      </c>
      <c r="K1591" s="25"/>
      <c r="L1591" s="25"/>
      <c r="M1591" s="25">
        <v>10471</v>
      </c>
      <c r="N1591" s="26">
        <v>128182</v>
      </c>
      <c r="O1591" s="24">
        <v>2805018000</v>
      </c>
      <c r="P1591" s="25">
        <v>24017</v>
      </c>
      <c r="Q1591" s="25"/>
      <c r="R1591" s="25"/>
      <c r="S1591" s="25"/>
      <c r="T1591" s="25"/>
      <c r="U1591" s="25" t="s">
        <v>12</v>
      </c>
      <c r="V1591" s="25">
        <v>9.10412967999088E-2</v>
      </c>
      <c r="W1591" s="25">
        <v>365</v>
      </c>
      <c r="X1591" s="25">
        <v>2.4942821041070898E-4</v>
      </c>
      <c r="Y1591" s="25">
        <v>10471</v>
      </c>
      <c r="Z1591" s="27">
        <v>128182</v>
      </c>
      <c r="AA1591" s="28">
        <f t="shared" si="48"/>
        <v>3.779908136832369E-3</v>
      </c>
      <c r="AC1591" t="str">
        <f t="shared" si="49"/>
        <v>2805018000-24017-VOC</v>
      </c>
      <c r="AD1591" t="str">
        <f>IF(COUNTIF('NP-NRModel-MAR-WILDFIRES Modifi'!V:V, AC1591)=0, "Missing", "")</f>
        <v/>
      </c>
    </row>
    <row r="1592" spans="1:30" hidden="1" x14ac:dyDescent="0.3">
      <c r="A1592" s="24">
        <v>2805018000</v>
      </c>
      <c r="B1592" s="40">
        <v>24021</v>
      </c>
      <c r="C1592" s="25"/>
      <c r="D1592" s="25"/>
      <c r="E1592" s="25"/>
      <c r="F1592" s="25"/>
      <c r="G1592" s="25" t="s">
        <v>12</v>
      </c>
      <c r="H1592" s="25">
        <v>6.8688135999931204</v>
      </c>
      <c r="I1592" s="25">
        <v>153</v>
      </c>
      <c r="J1592" s="25">
        <v>4.48942065359028E-2</v>
      </c>
      <c r="K1592" s="25"/>
      <c r="L1592" s="25"/>
      <c r="M1592" s="25">
        <v>10471</v>
      </c>
      <c r="N1592" s="26">
        <v>128184</v>
      </c>
      <c r="O1592" s="24">
        <v>2805018000</v>
      </c>
      <c r="P1592" s="25">
        <v>24021</v>
      </c>
      <c r="Q1592" s="25"/>
      <c r="R1592" s="25"/>
      <c r="S1592" s="25"/>
      <c r="T1592" s="25"/>
      <c r="U1592" s="25" t="s">
        <v>12</v>
      </c>
      <c r="V1592" s="25">
        <v>10.958960479989001</v>
      </c>
      <c r="W1592" s="25">
        <v>365</v>
      </c>
      <c r="X1592" s="25">
        <v>3.00245492602439E-2</v>
      </c>
      <c r="Y1592" s="25">
        <v>10471</v>
      </c>
      <c r="Z1592" s="27">
        <v>128184</v>
      </c>
      <c r="AA1592" s="28">
        <f t="shared" si="48"/>
        <v>4.0965752744413454E-3</v>
      </c>
      <c r="AC1592" t="str">
        <f t="shared" si="49"/>
        <v>2805018000-24021-VOC</v>
      </c>
      <c r="AD1592" t="str">
        <f>IF(COUNTIF('NP-NRModel-MAR-WILDFIRES Modifi'!V:V, AC1592)=0, "Missing", "")</f>
        <v/>
      </c>
    </row>
    <row r="1593" spans="1:30" hidden="1" x14ac:dyDescent="0.3">
      <c r="A1593" s="24">
        <v>2805018000</v>
      </c>
      <c r="B1593" s="40">
        <v>24031</v>
      </c>
      <c r="C1593" s="25"/>
      <c r="D1593" s="25"/>
      <c r="E1593" s="25"/>
      <c r="F1593" s="25"/>
      <c r="G1593" s="25" t="s">
        <v>12</v>
      </c>
      <c r="H1593" s="25">
        <v>0.12138831999987799</v>
      </c>
      <c r="I1593" s="25">
        <v>153</v>
      </c>
      <c r="J1593" s="25">
        <v>7.9338771241750595E-4</v>
      </c>
      <c r="K1593" s="25"/>
      <c r="L1593" s="25"/>
      <c r="M1593" s="25">
        <v>10471</v>
      </c>
      <c r="N1593" s="26">
        <v>128189</v>
      </c>
      <c r="O1593" s="24">
        <v>2805018000</v>
      </c>
      <c r="P1593" s="25">
        <v>24031</v>
      </c>
      <c r="Q1593" s="25"/>
      <c r="R1593" s="25"/>
      <c r="S1593" s="25"/>
      <c r="T1593" s="25"/>
      <c r="U1593" s="25" t="s">
        <v>12</v>
      </c>
      <c r="V1593" s="25">
        <v>0.20873475279979101</v>
      </c>
      <c r="W1593" s="25">
        <v>365</v>
      </c>
      <c r="X1593" s="25">
        <v>5.7187603506792103E-4</v>
      </c>
      <c r="Y1593" s="25">
        <v>10471</v>
      </c>
      <c r="Z1593" s="27">
        <v>128189</v>
      </c>
      <c r="AA1593" s="28">
        <f t="shared" si="48"/>
        <v>3.8009373224902696E-3</v>
      </c>
      <c r="AC1593" t="str">
        <f t="shared" si="49"/>
        <v>2805018000-24031-VOC</v>
      </c>
      <c r="AD1593" t="str">
        <f>IF(COUNTIF('NP-NRModel-MAR-WILDFIRES Modifi'!V:V, AC1593)=0, "Missing", "")</f>
        <v/>
      </c>
    </row>
    <row r="1594" spans="1:30" hidden="1" x14ac:dyDescent="0.3">
      <c r="A1594" s="24">
        <v>2805018000</v>
      </c>
      <c r="B1594" s="40">
        <v>24033</v>
      </c>
      <c r="C1594" s="25"/>
      <c r="D1594" s="25"/>
      <c r="E1594" s="25"/>
      <c r="F1594" s="25"/>
      <c r="G1594" s="25" t="s">
        <v>12</v>
      </c>
      <c r="H1594" s="25">
        <v>0.163121167999837</v>
      </c>
      <c r="I1594" s="25">
        <v>153</v>
      </c>
      <c r="J1594" s="25">
        <v>1.06615142483553E-3</v>
      </c>
      <c r="K1594" s="25"/>
      <c r="L1594" s="25"/>
      <c r="M1594" s="25">
        <v>10471</v>
      </c>
      <c r="N1594" s="26">
        <v>128190</v>
      </c>
      <c r="O1594" s="24">
        <v>2805018000</v>
      </c>
      <c r="P1594" s="25">
        <v>24033</v>
      </c>
      <c r="Q1594" s="25"/>
      <c r="R1594" s="25"/>
      <c r="S1594" s="25"/>
      <c r="T1594" s="25"/>
      <c r="U1594" s="25" t="s">
        <v>12</v>
      </c>
      <c r="V1594" s="25">
        <v>0.281902886399717</v>
      </c>
      <c r="W1594" s="25">
        <v>365</v>
      </c>
      <c r="X1594" s="25">
        <v>7.7233667506771905E-4</v>
      </c>
      <c r="Y1594" s="25">
        <v>10471</v>
      </c>
      <c r="Z1594" s="27">
        <v>128190</v>
      </c>
      <c r="AA1594" s="28">
        <f t="shared" si="48"/>
        <v>3.7819812292514375E-3</v>
      </c>
      <c r="AC1594" t="str">
        <f t="shared" si="49"/>
        <v>2805018000-24033-VOC</v>
      </c>
      <c r="AD1594" t="str">
        <f>IF(COUNTIF('NP-NRModel-MAR-WILDFIRES Modifi'!V:V, AC1594)=0, "Missing", "")</f>
        <v/>
      </c>
    </row>
    <row r="1595" spans="1:30" hidden="1" x14ac:dyDescent="0.3">
      <c r="A1595" s="24">
        <v>2805018000</v>
      </c>
      <c r="B1595" s="40">
        <v>51059</v>
      </c>
      <c r="C1595" s="25"/>
      <c r="D1595" s="25"/>
      <c r="E1595" s="25"/>
      <c r="F1595" s="25"/>
      <c r="G1595" s="25" t="s">
        <v>12</v>
      </c>
      <c r="H1595" s="25">
        <v>5.13269439999487E-2</v>
      </c>
      <c r="I1595" s="25">
        <v>153</v>
      </c>
      <c r="J1595" s="25">
        <v>3.3547022222188698E-4</v>
      </c>
      <c r="K1595" s="25"/>
      <c r="L1595" s="25"/>
      <c r="M1595" s="25">
        <v>10471</v>
      </c>
      <c r="N1595" s="26">
        <v>137652</v>
      </c>
      <c r="O1595" s="24">
        <v>2805018000</v>
      </c>
      <c r="P1595" s="25">
        <v>51059</v>
      </c>
      <c r="Q1595" s="25"/>
      <c r="R1595" s="25"/>
      <c r="S1595" s="25"/>
      <c r="T1595" s="25"/>
      <c r="U1595" s="25" t="s">
        <v>12</v>
      </c>
      <c r="V1595" s="25">
        <v>0.10191927759989799</v>
      </c>
      <c r="W1595" s="25">
        <v>365</v>
      </c>
      <c r="X1595" s="25">
        <v>2.7923089753396701E-4</v>
      </c>
      <c r="Y1595" s="25">
        <v>10471</v>
      </c>
      <c r="Z1595" s="27">
        <v>137652</v>
      </c>
      <c r="AA1595" s="28">
        <f t="shared" si="48"/>
        <v>3.2915286501424609E-3</v>
      </c>
      <c r="AC1595" t="str">
        <f t="shared" si="49"/>
        <v>2805018000-51059-VOC</v>
      </c>
      <c r="AD1595" t="str">
        <f>IF(COUNTIF('NP-NRModel-MAR-WILDFIRES Modifi'!V:V, AC1595)=0, "Missing", "")</f>
        <v/>
      </c>
    </row>
    <row r="1596" spans="1:30" hidden="1" x14ac:dyDescent="0.3">
      <c r="A1596" s="24">
        <v>2805018000</v>
      </c>
      <c r="B1596" s="40">
        <v>51107</v>
      </c>
      <c r="C1596" s="25"/>
      <c r="D1596" s="25"/>
      <c r="E1596" s="25"/>
      <c r="F1596" s="25"/>
      <c r="G1596" s="25" t="s">
        <v>12</v>
      </c>
      <c r="H1596" s="25">
        <v>0.224296175999775</v>
      </c>
      <c r="I1596" s="25">
        <v>153</v>
      </c>
      <c r="J1596" s="25">
        <v>1.4659880784299E-3</v>
      </c>
      <c r="K1596" s="25"/>
      <c r="L1596" s="25"/>
      <c r="M1596" s="25">
        <v>10471</v>
      </c>
      <c r="N1596" s="26">
        <v>138236</v>
      </c>
      <c r="O1596" s="24">
        <v>2805018000</v>
      </c>
      <c r="P1596" s="25">
        <v>51107</v>
      </c>
      <c r="Q1596" s="25"/>
      <c r="R1596" s="25"/>
      <c r="S1596" s="25"/>
      <c r="T1596" s="25"/>
      <c r="U1596" s="25" t="s">
        <v>12</v>
      </c>
      <c r="V1596" s="25">
        <v>0.44914616799954998</v>
      </c>
      <c r="W1596" s="25">
        <v>365</v>
      </c>
      <c r="X1596" s="25">
        <v>1.23053744657411E-3</v>
      </c>
      <c r="Y1596" s="25">
        <v>10471</v>
      </c>
      <c r="Z1596" s="27">
        <v>138236</v>
      </c>
      <c r="AA1596" s="28">
        <f t="shared" si="48"/>
        <v>3.2639443078391552E-3</v>
      </c>
      <c r="AC1596" t="str">
        <f t="shared" si="49"/>
        <v>2805018000-51107-VOC</v>
      </c>
      <c r="AD1596" t="str">
        <f>IF(COUNTIF('NP-NRModel-MAR-WILDFIRES Modifi'!V:V, AC1596)=0, "Missing", "")</f>
        <v/>
      </c>
    </row>
    <row r="1597" spans="1:30" hidden="1" x14ac:dyDescent="0.3">
      <c r="A1597" s="24">
        <v>2805018000</v>
      </c>
      <c r="B1597" s="40">
        <v>51153</v>
      </c>
      <c r="C1597" s="25"/>
      <c r="D1597" s="25"/>
      <c r="E1597" s="25"/>
      <c r="F1597" s="25"/>
      <c r="G1597" s="25" t="s">
        <v>12</v>
      </c>
      <c r="H1597" s="25">
        <v>1.6942278399983E-2</v>
      </c>
      <c r="I1597" s="25">
        <v>153</v>
      </c>
      <c r="J1597" s="25">
        <v>1.10733845751523E-4</v>
      </c>
      <c r="K1597" s="25"/>
      <c r="L1597" s="25"/>
      <c r="M1597" s="25">
        <v>10471</v>
      </c>
      <c r="N1597" s="26">
        <v>138256</v>
      </c>
      <c r="O1597" s="24">
        <v>2805018000</v>
      </c>
      <c r="P1597" s="25">
        <v>51153</v>
      </c>
      <c r="Q1597" s="25"/>
      <c r="R1597" s="25"/>
      <c r="S1597" s="25"/>
      <c r="T1597" s="25"/>
      <c r="U1597" s="25" t="s">
        <v>12</v>
      </c>
      <c r="V1597" s="25">
        <v>3.38426767999662E-2</v>
      </c>
      <c r="W1597" s="25">
        <v>365</v>
      </c>
      <c r="X1597" s="29">
        <v>9.2719662465660905E-5</v>
      </c>
      <c r="Y1597" s="25">
        <v>10471</v>
      </c>
      <c r="Z1597" s="27">
        <v>138256</v>
      </c>
      <c r="AA1597" s="28">
        <f t="shared" si="48"/>
        <v>3.2720179436761809E-3</v>
      </c>
      <c r="AC1597" t="str">
        <f t="shared" si="49"/>
        <v>2805018000-51153-VOC</v>
      </c>
      <c r="AD1597" t="str">
        <f>IF(COUNTIF('NP-NRModel-MAR-WILDFIRES Modifi'!V:V, AC1597)=0, "Missing", "")</f>
        <v/>
      </c>
    </row>
    <row r="1598" spans="1:30" hidden="1" x14ac:dyDescent="0.3">
      <c r="A1598" s="24">
        <v>2805025000</v>
      </c>
      <c r="B1598" s="40">
        <v>24009</v>
      </c>
      <c r="C1598" s="25"/>
      <c r="D1598" s="25"/>
      <c r="E1598" s="25"/>
      <c r="F1598" s="25"/>
      <c r="G1598" s="25" t="s">
        <v>12</v>
      </c>
      <c r="H1598" s="25">
        <v>6.9694007999930294E-2</v>
      </c>
      <c r="I1598" s="25">
        <v>153</v>
      </c>
      <c r="J1598" s="25">
        <v>4.55516392156407E-4</v>
      </c>
      <c r="K1598" s="25"/>
      <c r="L1598" s="25"/>
      <c r="M1598" s="25">
        <v>10471</v>
      </c>
      <c r="N1598" s="26">
        <v>144799</v>
      </c>
      <c r="O1598" s="24">
        <v>2805025000</v>
      </c>
      <c r="P1598" s="25">
        <v>24009</v>
      </c>
      <c r="Q1598" s="25"/>
      <c r="R1598" s="25"/>
      <c r="S1598" s="25"/>
      <c r="T1598" s="25"/>
      <c r="U1598" s="25" t="s">
        <v>12</v>
      </c>
      <c r="V1598" s="25">
        <v>9.35848023999062E-2</v>
      </c>
      <c r="W1598" s="25">
        <v>365</v>
      </c>
      <c r="X1598" s="25">
        <v>2.5639671890385202E-4</v>
      </c>
      <c r="Y1598" s="25">
        <v>10471</v>
      </c>
      <c r="Z1598" s="27">
        <v>144799</v>
      </c>
      <c r="AA1598" s="28">
        <f t="shared" si="48"/>
        <v>4.8674184320002751E-3</v>
      </c>
      <c r="AC1598" t="str">
        <f t="shared" si="49"/>
        <v>2805025000-24009-VOC</v>
      </c>
      <c r="AD1598" t="str">
        <f>IF(COUNTIF('NP-NRModel-MAR-WILDFIRES Modifi'!V:V, AC1598)=0, "Missing", "")</f>
        <v/>
      </c>
    </row>
    <row r="1599" spans="1:30" hidden="1" x14ac:dyDescent="0.3">
      <c r="A1599" s="24">
        <v>2805025000</v>
      </c>
      <c r="B1599" s="40">
        <v>24017</v>
      </c>
      <c r="C1599" s="25"/>
      <c r="D1599" s="25"/>
      <c r="E1599" s="25"/>
      <c r="F1599" s="25"/>
      <c r="G1599" s="25" t="s">
        <v>12</v>
      </c>
      <c r="H1599" s="25">
        <v>0.226015231999773</v>
      </c>
      <c r="I1599" s="25">
        <v>153</v>
      </c>
      <c r="J1599" s="25">
        <v>1.47722373856061E-3</v>
      </c>
      <c r="K1599" s="25"/>
      <c r="L1599" s="25"/>
      <c r="M1599" s="25">
        <v>10471</v>
      </c>
      <c r="N1599" s="26">
        <v>144803</v>
      </c>
      <c r="O1599" s="24">
        <v>2805025000</v>
      </c>
      <c r="P1599" s="25">
        <v>24017</v>
      </c>
      <c r="Q1599" s="25"/>
      <c r="R1599" s="25"/>
      <c r="S1599" s="25"/>
      <c r="T1599" s="25"/>
      <c r="U1599" s="25" t="s">
        <v>12</v>
      </c>
      <c r="V1599" s="25">
        <v>0.30652250879969201</v>
      </c>
      <c r="W1599" s="25">
        <v>365</v>
      </c>
      <c r="X1599" s="25">
        <v>8.3978769534162297E-4</v>
      </c>
      <c r="Y1599" s="25">
        <v>10471</v>
      </c>
      <c r="Z1599" s="27">
        <v>144803</v>
      </c>
      <c r="AA1599" s="28">
        <f t="shared" si="48"/>
        <v>4.8192993863493206E-3</v>
      </c>
      <c r="AC1599" t="str">
        <f t="shared" si="49"/>
        <v>2805025000-24017-VOC</v>
      </c>
      <c r="AD1599" t="str">
        <f>IF(COUNTIF('NP-NRModel-MAR-WILDFIRES Modifi'!V:V, AC1599)=0, "Missing", "")</f>
        <v/>
      </c>
    </row>
    <row r="1600" spans="1:30" hidden="1" x14ac:dyDescent="0.3">
      <c r="A1600" s="24">
        <v>2805025000</v>
      </c>
      <c r="B1600" s="40">
        <v>24021</v>
      </c>
      <c r="C1600" s="25"/>
      <c r="D1600" s="25"/>
      <c r="E1600" s="25"/>
      <c r="F1600" s="25"/>
      <c r="G1600" s="25" t="s">
        <v>12</v>
      </c>
      <c r="H1600" s="25">
        <v>1.93717551999806</v>
      </c>
      <c r="I1600" s="25">
        <v>153</v>
      </c>
      <c r="J1600" s="25">
        <v>1.2661277908484E-2</v>
      </c>
      <c r="K1600" s="25"/>
      <c r="L1600" s="25"/>
      <c r="M1600" s="25">
        <v>10471</v>
      </c>
      <c r="N1600" s="26">
        <v>144805</v>
      </c>
      <c r="O1600" s="24">
        <v>2805025000</v>
      </c>
      <c r="P1600" s="25">
        <v>24021</v>
      </c>
      <c r="Q1600" s="25"/>
      <c r="R1600" s="25"/>
      <c r="S1600" s="25"/>
      <c r="T1600" s="25"/>
      <c r="U1600" s="25" t="s">
        <v>12</v>
      </c>
      <c r="V1600" s="25">
        <v>2.5844826479974099</v>
      </c>
      <c r="W1600" s="25">
        <v>365</v>
      </c>
      <c r="X1600" s="25">
        <v>7.0807743780750901E-3</v>
      </c>
      <c r="Y1600" s="25">
        <v>10471</v>
      </c>
      <c r="Z1600" s="27">
        <v>144805</v>
      </c>
      <c r="AA1600" s="28">
        <f t="shared" si="48"/>
        <v>4.8989603077020496E-3</v>
      </c>
      <c r="AC1600" t="str">
        <f t="shared" si="49"/>
        <v>2805025000-24021-VOC</v>
      </c>
      <c r="AD1600" t="str">
        <f>IF(COUNTIF('NP-NRModel-MAR-WILDFIRES Modifi'!V:V, AC1600)=0, "Missing", "")</f>
        <v/>
      </c>
    </row>
    <row r="1601" spans="1:30" hidden="1" x14ac:dyDescent="0.3">
      <c r="A1601" s="24">
        <v>2805025000</v>
      </c>
      <c r="B1601" s="40">
        <v>24031</v>
      </c>
      <c r="C1601" s="25"/>
      <c r="D1601" s="25"/>
      <c r="E1601" s="25"/>
      <c r="F1601" s="25"/>
      <c r="G1601" s="25" t="s">
        <v>12</v>
      </c>
      <c r="H1601" s="25">
        <v>0.17536296799982401</v>
      </c>
      <c r="I1601" s="25">
        <v>153</v>
      </c>
      <c r="J1601" s="25">
        <v>1.1461631895413301E-3</v>
      </c>
      <c r="K1601" s="25"/>
      <c r="L1601" s="25"/>
      <c r="M1601" s="25">
        <v>10471</v>
      </c>
      <c r="N1601" s="26">
        <v>144810</v>
      </c>
      <c r="O1601" s="24">
        <v>2805025000</v>
      </c>
      <c r="P1601" s="25">
        <v>24031</v>
      </c>
      <c r="Q1601" s="25"/>
      <c r="R1601" s="25"/>
      <c r="S1601" s="25"/>
      <c r="T1601" s="25"/>
      <c r="U1601" s="25" t="s">
        <v>12</v>
      </c>
      <c r="V1601" s="25">
        <v>0.23535319679976399</v>
      </c>
      <c r="W1601" s="25">
        <v>365</v>
      </c>
      <c r="X1601" s="25">
        <v>6.4480327890346402E-4</v>
      </c>
      <c r="Y1601" s="25">
        <v>10471</v>
      </c>
      <c r="Z1601" s="27">
        <v>144810</v>
      </c>
      <c r="AA1601" s="28">
        <f t="shared" si="48"/>
        <v>4.8699707721262591E-3</v>
      </c>
      <c r="AC1601" t="str">
        <f t="shared" si="49"/>
        <v>2805025000-24031-VOC</v>
      </c>
      <c r="AD1601" t="str">
        <f>IF(COUNTIF('NP-NRModel-MAR-WILDFIRES Modifi'!V:V, AC1601)=0, "Missing", "")</f>
        <v/>
      </c>
    </row>
    <row r="1602" spans="1:30" hidden="1" x14ac:dyDescent="0.3">
      <c r="A1602" s="24">
        <v>2805025000</v>
      </c>
      <c r="B1602" s="40">
        <v>24033</v>
      </c>
      <c r="C1602" s="25"/>
      <c r="D1602" s="25"/>
      <c r="E1602" s="25"/>
      <c r="F1602" s="25"/>
      <c r="G1602" s="25" t="s">
        <v>12</v>
      </c>
      <c r="H1602" s="25">
        <v>0.16575239199983399</v>
      </c>
      <c r="I1602" s="25">
        <v>153</v>
      </c>
      <c r="J1602" s="25">
        <v>1.0833489673191699E-3</v>
      </c>
      <c r="K1602" s="25"/>
      <c r="L1602" s="25"/>
      <c r="M1602" s="25">
        <v>10471</v>
      </c>
      <c r="N1602" s="26">
        <v>144811</v>
      </c>
      <c r="O1602" s="24">
        <v>2805025000</v>
      </c>
      <c r="P1602" s="25">
        <v>24033</v>
      </c>
      <c r="Q1602" s="25"/>
      <c r="R1602" s="25"/>
      <c r="S1602" s="25"/>
      <c r="T1602" s="25"/>
      <c r="U1602" s="25" t="s">
        <v>12</v>
      </c>
      <c r="V1602" s="25">
        <v>0.22433021199977499</v>
      </c>
      <c r="W1602" s="25">
        <v>365</v>
      </c>
      <c r="X1602" s="25">
        <v>6.1460332054732905E-4</v>
      </c>
      <c r="Y1602" s="25">
        <v>10471</v>
      </c>
      <c r="Z1602" s="27">
        <v>144811</v>
      </c>
      <c r="AA1602" s="28">
        <f t="shared" si="48"/>
        <v>4.8292602127093633E-3</v>
      </c>
      <c r="AC1602" t="str">
        <f t="shared" si="49"/>
        <v>2805025000-24033-VOC</v>
      </c>
      <c r="AD1602" t="str">
        <f>IF(COUNTIF('NP-NRModel-MAR-WILDFIRES Modifi'!V:V, AC1602)=0, "Missing", "")</f>
        <v/>
      </c>
    </row>
    <row r="1603" spans="1:30" hidden="1" x14ac:dyDescent="0.3">
      <c r="A1603" s="24">
        <v>2805025000</v>
      </c>
      <c r="B1603" s="40">
        <v>51059</v>
      </c>
      <c r="C1603" s="25"/>
      <c r="D1603" s="25"/>
      <c r="E1603" s="25"/>
      <c r="F1603" s="25"/>
      <c r="G1603" s="25" t="s">
        <v>12</v>
      </c>
      <c r="H1603" s="25">
        <v>8.3686671999916001E-2</v>
      </c>
      <c r="I1603" s="25">
        <v>153</v>
      </c>
      <c r="J1603" s="25">
        <v>5.4697171241775201E-4</v>
      </c>
      <c r="K1603" s="25"/>
      <c r="L1603" s="25"/>
      <c r="M1603" s="25">
        <v>10471</v>
      </c>
      <c r="N1603" s="26">
        <v>152654</v>
      </c>
      <c r="O1603" s="24">
        <v>2805025000</v>
      </c>
      <c r="P1603" s="25">
        <v>51059</v>
      </c>
      <c r="Q1603" s="25"/>
      <c r="R1603" s="25"/>
      <c r="S1603" s="25"/>
      <c r="T1603" s="25"/>
      <c r="U1603" s="25" t="s">
        <v>12</v>
      </c>
      <c r="V1603" s="25">
        <v>0.112360755999887</v>
      </c>
      <c r="W1603" s="25">
        <v>365</v>
      </c>
      <c r="X1603" s="25">
        <v>3.0783768767092502E-4</v>
      </c>
      <c r="Y1603" s="25">
        <v>10471</v>
      </c>
      <c r="Z1603" s="27">
        <v>152654</v>
      </c>
      <c r="AA1603" s="28">
        <f t="shared" ref="AA1603:AA1666" si="50">IFERROR(J1603/V1603,0)</f>
        <v>4.8679960147144444E-3</v>
      </c>
      <c r="AC1603" t="str">
        <f t="shared" ref="AC1603:AC1666" si="51">TRIM(A1603) &amp; "-" &amp; B1603 &amp; "-" &amp; TRIM(U1603)</f>
        <v>2805025000-51059-VOC</v>
      </c>
      <c r="AD1603" t="str">
        <f>IF(COUNTIF('NP-NRModel-MAR-WILDFIRES Modifi'!V:V, AC1603)=0, "Missing", "")</f>
        <v/>
      </c>
    </row>
    <row r="1604" spans="1:30" hidden="1" x14ac:dyDescent="0.3">
      <c r="A1604" s="24">
        <v>2805025000</v>
      </c>
      <c r="B1604" s="40">
        <v>51107</v>
      </c>
      <c r="C1604" s="25"/>
      <c r="D1604" s="25"/>
      <c r="E1604" s="25"/>
      <c r="F1604" s="25"/>
      <c r="G1604" s="25" t="s">
        <v>12</v>
      </c>
      <c r="H1604" s="25">
        <v>0.25043569599975002</v>
      </c>
      <c r="I1604" s="25">
        <v>153</v>
      </c>
      <c r="J1604" s="25">
        <v>1.6368346143774499E-3</v>
      </c>
      <c r="K1604" s="25"/>
      <c r="L1604" s="25"/>
      <c r="M1604" s="25">
        <v>10471</v>
      </c>
      <c r="N1604" s="26">
        <v>153126</v>
      </c>
      <c r="O1604" s="24">
        <v>2805025000</v>
      </c>
      <c r="P1604" s="25">
        <v>51107</v>
      </c>
      <c r="Q1604" s="25"/>
      <c r="R1604" s="25"/>
      <c r="S1604" s="25"/>
      <c r="T1604" s="25"/>
      <c r="U1604" s="25" t="s">
        <v>12</v>
      </c>
      <c r="V1604" s="25">
        <v>0.33634698879966202</v>
      </c>
      <c r="W1604" s="25">
        <v>365</v>
      </c>
      <c r="X1604" s="25">
        <v>9.2149859945112999E-4</v>
      </c>
      <c r="Y1604" s="25">
        <v>10471</v>
      </c>
      <c r="Z1604" s="27">
        <v>153126</v>
      </c>
      <c r="AA1604" s="28">
        <f t="shared" si="50"/>
        <v>4.8665059265697664E-3</v>
      </c>
      <c r="AC1604" t="str">
        <f t="shared" si="51"/>
        <v>2805025000-51107-VOC</v>
      </c>
      <c r="AD1604" t="str">
        <f>IF(COUNTIF('NP-NRModel-MAR-WILDFIRES Modifi'!V:V, AC1604)=0, "Missing", "")</f>
        <v/>
      </c>
    </row>
    <row r="1605" spans="1:30" hidden="1" x14ac:dyDescent="0.3">
      <c r="A1605" s="24">
        <v>2805025000</v>
      </c>
      <c r="B1605" s="40">
        <v>51153</v>
      </c>
      <c r="C1605" s="25"/>
      <c r="D1605" s="25"/>
      <c r="E1605" s="25"/>
      <c r="F1605" s="25"/>
      <c r="G1605" s="25" t="s">
        <v>12</v>
      </c>
      <c r="H1605" s="25">
        <v>4.5229695999954897E-2</v>
      </c>
      <c r="I1605" s="25">
        <v>153</v>
      </c>
      <c r="J1605" s="25">
        <v>2.9561892810427999E-4</v>
      </c>
      <c r="K1605" s="25"/>
      <c r="L1605" s="25"/>
      <c r="M1605" s="25">
        <v>10471</v>
      </c>
      <c r="N1605" s="26">
        <v>153145</v>
      </c>
      <c r="O1605" s="24">
        <v>2805025000</v>
      </c>
      <c r="P1605" s="25">
        <v>51153</v>
      </c>
      <c r="Q1605" s="25"/>
      <c r="R1605" s="25"/>
      <c r="S1605" s="25"/>
      <c r="T1605" s="25"/>
      <c r="U1605" s="25" t="s">
        <v>12</v>
      </c>
      <c r="V1605" s="25">
        <v>6.1231254999938402E-2</v>
      </c>
      <c r="W1605" s="25">
        <v>365</v>
      </c>
      <c r="X1605" s="25">
        <v>1.6775686301352999E-4</v>
      </c>
      <c r="Y1605" s="25">
        <v>10471</v>
      </c>
      <c r="Z1605" s="27">
        <v>153145</v>
      </c>
      <c r="AA1605" s="28">
        <f t="shared" si="50"/>
        <v>4.8279090164749586E-3</v>
      </c>
      <c r="AC1605" t="str">
        <f t="shared" si="51"/>
        <v>2805025000-51153-VOC</v>
      </c>
      <c r="AD1605" t="str">
        <f>IF(COUNTIF('NP-NRModel-MAR-WILDFIRES Modifi'!V:V, AC1605)=0, "Missing", "")</f>
        <v/>
      </c>
    </row>
    <row r="1606" spans="1:30" hidden="1" x14ac:dyDescent="0.3">
      <c r="A1606" s="24">
        <v>2805035000</v>
      </c>
      <c r="B1606" s="40">
        <v>24009</v>
      </c>
      <c r="C1606" s="25"/>
      <c r="D1606" s="25"/>
      <c r="E1606" s="25"/>
      <c r="F1606" s="25"/>
      <c r="G1606" s="25" t="s">
        <v>12</v>
      </c>
      <c r="H1606" s="25">
        <v>0.248310245499751</v>
      </c>
      <c r="I1606" s="25">
        <v>153</v>
      </c>
      <c r="J1606" s="25">
        <v>1.6229427810441201E-3</v>
      </c>
      <c r="K1606" s="25"/>
      <c r="L1606" s="25"/>
      <c r="M1606" s="25">
        <v>10470</v>
      </c>
      <c r="N1606" s="26">
        <v>37205</v>
      </c>
      <c r="O1606" s="24">
        <v>2805035000</v>
      </c>
      <c r="P1606" s="25">
        <v>24009</v>
      </c>
      <c r="Q1606" s="25"/>
      <c r="R1606" s="25"/>
      <c r="S1606" s="25"/>
      <c r="T1606" s="25"/>
      <c r="U1606" s="25" t="s">
        <v>12</v>
      </c>
      <c r="V1606" s="25">
        <v>0.42818412999957001</v>
      </c>
      <c r="W1606" s="25">
        <v>365</v>
      </c>
      <c r="X1606" s="25">
        <v>1.1731072054782701E-3</v>
      </c>
      <c r="Y1606" s="25">
        <v>10470</v>
      </c>
      <c r="Z1606" s="27">
        <v>37205</v>
      </c>
      <c r="AA1606" s="28">
        <f t="shared" si="50"/>
        <v>3.7902917631387925E-3</v>
      </c>
      <c r="AC1606" t="str">
        <f t="shared" si="51"/>
        <v>2805035000-24009-VOC</v>
      </c>
      <c r="AD1606" t="str">
        <f>IF(COUNTIF('NP-NRModel-MAR-WILDFIRES Modifi'!V:V, AC1606)=0, "Missing", "")</f>
        <v/>
      </c>
    </row>
    <row r="1607" spans="1:30" hidden="1" x14ac:dyDescent="0.3">
      <c r="A1607" s="24">
        <v>2805035000</v>
      </c>
      <c r="B1607" s="40">
        <v>24017</v>
      </c>
      <c r="C1607" s="25"/>
      <c r="D1607" s="25"/>
      <c r="E1607" s="25"/>
      <c r="F1607" s="25"/>
      <c r="G1607" s="25" t="s">
        <v>12</v>
      </c>
      <c r="H1607" s="25">
        <v>0.38445376299961498</v>
      </c>
      <c r="I1607" s="25">
        <v>153</v>
      </c>
      <c r="J1607" s="25">
        <v>2.5127696928079401E-3</v>
      </c>
      <c r="K1607" s="25"/>
      <c r="L1607" s="25"/>
      <c r="M1607" s="25">
        <v>10470</v>
      </c>
      <c r="N1607" s="26">
        <v>37341</v>
      </c>
      <c r="O1607" s="24">
        <v>2805035000</v>
      </c>
      <c r="P1607" s="25">
        <v>24017</v>
      </c>
      <c r="Q1607" s="25"/>
      <c r="R1607" s="25"/>
      <c r="S1607" s="25"/>
      <c r="T1607" s="25"/>
      <c r="U1607" s="25" t="s">
        <v>12</v>
      </c>
      <c r="V1607" s="25">
        <v>0.66477004259933303</v>
      </c>
      <c r="W1607" s="25">
        <v>365</v>
      </c>
      <c r="X1607" s="25">
        <v>1.82128778794337E-3</v>
      </c>
      <c r="Y1607" s="25">
        <v>10470</v>
      </c>
      <c r="Z1607" s="27">
        <v>37341</v>
      </c>
      <c r="AA1607" s="28">
        <f t="shared" si="50"/>
        <v>3.7799081363274136E-3</v>
      </c>
      <c r="AC1607" t="str">
        <f t="shared" si="51"/>
        <v>2805035000-24017-VOC</v>
      </c>
      <c r="AD1607" t="str">
        <f>IF(COUNTIF('NP-NRModel-MAR-WILDFIRES Modifi'!V:V, AC1607)=0, "Missing", "")</f>
        <v/>
      </c>
    </row>
    <row r="1608" spans="1:30" hidden="1" x14ac:dyDescent="0.3">
      <c r="A1608" s="24">
        <v>2805035000</v>
      </c>
      <c r="B1608" s="40">
        <v>24021</v>
      </c>
      <c r="C1608" s="25"/>
      <c r="D1608" s="25"/>
      <c r="E1608" s="25"/>
      <c r="F1608" s="25"/>
      <c r="G1608" s="25" t="s">
        <v>12</v>
      </c>
      <c r="H1608" s="25">
        <v>2.0256295705979701</v>
      </c>
      <c r="I1608" s="25">
        <v>153</v>
      </c>
      <c r="J1608" s="25">
        <v>1.3239408958156699E-2</v>
      </c>
      <c r="K1608" s="25"/>
      <c r="L1608" s="25"/>
      <c r="M1608" s="25">
        <v>10470</v>
      </c>
      <c r="N1608" s="26">
        <v>37414</v>
      </c>
      <c r="O1608" s="24">
        <v>2805035000</v>
      </c>
      <c r="P1608" s="25">
        <v>24021</v>
      </c>
      <c r="Q1608" s="25"/>
      <c r="R1608" s="25"/>
      <c r="S1608" s="25"/>
      <c r="T1608" s="25"/>
      <c r="U1608" s="25" t="s">
        <v>12</v>
      </c>
      <c r="V1608" s="25">
        <v>3.2318236747967601</v>
      </c>
      <c r="W1608" s="25">
        <v>365</v>
      </c>
      <c r="X1608" s="25">
        <v>8.8543114377993594E-3</v>
      </c>
      <c r="Y1608" s="25">
        <v>10470</v>
      </c>
      <c r="Z1608" s="27">
        <v>37414</v>
      </c>
      <c r="AA1608" s="28">
        <f t="shared" si="50"/>
        <v>4.0965752746363205E-3</v>
      </c>
      <c r="AC1608" t="str">
        <f t="shared" si="51"/>
        <v>2805035000-24021-VOC</v>
      </c>
      <c r="AD1608" t="str">
        <f>IF(COUNTIF('NP-NRModel-MAR-WILDFIRES Modifi'!V:V, AC1608)=0, "Missing", "")</f>
        <v/>
      </c>
    </row>
    <row r="1609" spans="1:30" hidden="1" x14ac:dyDescent="0.3">
      <c r="A1609" s="24">
        <v>2805035000</v>
      </c>
      <c r="B1609" s="40">
        <v>24031</v>
      </c>
      <c r="C1609" s="25"/>
      <c r="D1609" s="25"/>
      <c r="E1609" s="25"/>
      <c r="F1609" s="25"/>
      <c r="G1609" s="25" t="s">
        <v>12</v>
      </c>
      <c r="H1609" s="25">
        <v>1.7611988392982301</v>
      </c>
      <c r="I1609" s="25">
        <v>153</v>
      </c>
      <c r="J1609" s="25">
        <v>1.1511103524824999E-2</v>
      </c>
      <c r="K1609" s="25"/>
      <c r="L1609" s="25"/>
      <c r="M1609" s="25">
        <v>10470</v>
      </c>
      <c r="N1609" s="26">
        <v>37606</v>
      </c>
      <c r="O1609" s="24">
        <v>2805035000</v>
      </c>
      <c r="P1609" s="25">
        <v>24031</v>
      </c>
      <c r="Q1609" s="25"/>
      <c r="R1609" s="25"/>
      <c r="S1609" s="25"/>
      <c r="T1609" s="25"/>
      <c r="U1609" s="25" t="s">
        <v>12</v>
      </c>
      <c r="V1609" s="25">
        <v>3.0284907505969598</v>
      </c>
      <c r="W1609" s="25">
        <v>365</v>
      </c>
      <c r="X1609" s="25">
        <v>8.2972349331423695E-3</v>
      </c>
      <c r="Y1609" s="25">
        <v>10470</v>
      </c>
      <c r="Z1609" s="27">
        <v>37606</v>
      </c>
      <c r="AA1609" s="28">
        <f t="shared" si="50"/>
        <v>3.800937322511549E-3</v>
      </c>
      <c r="AC1609" t="str">
        <f t="shared" si="51"/>
        <v>2805035000-24031-VOC</v>
      </c>
      <c r="AD1609" t="str">
        <f>IF(COUNTIF('NP-NRModel-MAR-WILDFIRES Modifi'!V:V, AC1609)=0, "Missing", "")</f>
        <v/>
      </c>
    </row>
    <row r="1610" spans="1:30" hidden="1" x14ac:dyDescent="0.3">
      <c r="A1610" s="24">
        <v>2805035000</v>
      </c>
      <c r="B1610" s="40">
        <v>24033</v>
      </c>
      <c r="C1610" s="25"/>
      <c r="D1610" s="25"/>
      <c r="E1610" s="25"/>
      <c r="F1610" s="25"/>
      <c r="G1610" s="25" t="s">
        <v>12</v>
      </c>
      <c r="H1610" s="25">
        <v>0.48059133469951998</v>
      </c>
      <c r="I1610" s="25">
        <v>153</v>
      </c>
      <c r="J1610" s="25">
        <v>3.14111983463738E-3</v>
      </c>
      <c r="K1610" s="25"/>
      <c r="L1610" s="25"/>
      <c r="M1610" s="25">
        <v>10470</v>
      </c>
      <c r="N1610" s="26">
        <v>37645</v>
      </c>
      <c r="O1610" s="24">
        <v>2805035000</v>
      </c>
      <c r="P1610" s="25">
        <v>24033</v>
      </c>
      <c r="Q1610" s="25"/>
      <c r="R1610" s="25"/>
      <c r="S1610" s="25"/>
      <c r="T1610" s="25"/>
      <c r="U1610" s="25" t="s">
        <v>12</v>
      </c>
      <c r="V1610" s="25">
        <v>0.83054876369917296</v>
      </c>
      <c r="W1610" s="25">
        <v>365</v>
      </c>
      <c r="X1610" s="25">
        <v>2.2754760649292402E-3</v>
      </c>
      <c r="Y1610" s="25">
        <v>10470</v>
      </c>
      <c r="Z1610" s="27">
        <v>37645</v>
      </c>
      <c r="AA1610" s="28">
        <f t="shared" si="50"/>
        <v>3.7819812296717862E-3</v>
      </c>
      <c r="AC1610" t="str">
        <f t="shared" si="51"/>
        <v>2805035000-24033-VOC</v>
      </c>
      <c r="AD1610" t="str">
        <f>IF(COUNTIF('NP-NRModel-MAR-WILDFIRES Modifi'!V:V, AC1610)=0, "Missing", "")</f>
        <v/>
      </c>
    </row>
    <row r="1611" spans="1:30" hidden="1" x14ac:dyDescent="0.3">
      <c r="A1611" s="24">
        <v>2805035000</v>
      </c>
      <c r="B1611" s="40">
        <v>51059</v>
      </c>
      <c r="C1611" s="25"/>
      <c r="D1611" s="25"/>
      <c r="E1611" s="25"/>
      <c r="F1611" s="25"/>
      <c r="G1611" s="25" t="s">
        <v>12</v>
      </c>
      <c r="H1611" s="25">
        <v>0.16145555559983801</v>
      </c>
      <c r="I1611" s="25">
        <v>153</v>
      </c>
      <c r="J1611" s="25">
        <v>1.0552650692799901E-3</v>
      </c>
      <c r="K1611" s="25"/>
      <c r="L1611" s="25"/>
      <c r="M1611" s="25">
        <v>10470</v>
      </c>
      <c r="N1611" s="26">
        <v>91068</v>
      </c>
      <c r="O1611" s="24">
        <v>2805035000</v>
      </c>
      <c r="P1611" s="25">
        <v>51059</v>
      </c>
      <c r="Q1611" s="25"/>
      <c r="R1611" s="25"/>
      <c r="S1611" s="25"/>
      <c r="T1611" s="25"/>
      <c r="U1611" s="25" t="s">
        <v>12</v>
      </c>
      <c r="V1611" s="25">
        <v>0.320600298899679</v>
      </c>
      <c r="W1611" s="25">
        <v>365</v>
      </c>
      <c r="X1611" s="25">
        <v>8.7835698328679298E-4</v>
      </c>
      <c r="Y1611" s="25">
        <v>10470</v>
      </c>
      <c r="Z1611" s="27">
        <v>91068</v>
      </c>
      <c r="AA1611" s="28">
        <f t="shared" si="50"/>
        <v>3.29152865078956E-3</v>
      </c>
      <c r="AC1611" t="str">
        <f t="shared" si="51"/>
        <v>2805035000-51059-VOC</v>
      </c>
      <c r="AD1611" t="str">
        <f>IF(COUNTIF('NP-NRModel-MAR-WILDFIRES Modifi'!V:V, AC1611)=0, "Missing", "")</f>
        <v/>
      </c>
    </row>
    <row r="1612" spans="1:30" hidden="1" x14ac:dyDescent="0.3">
      <c r="A1612" s="24">
        <v>2805035000</v>
      </c>
      <c r="B1612" s="40">
        <v>51107</v>
      </c>
      <c r="C1612" s="25"/>
      <c r="D1612" s="25"/>
      <c r="E1612" s="25"/>
      <c r="F1612" s="25"/>
      <c r="G1612" s="25" t="s">
        <v>12</v>
      </c>
      <c r="H1612" s="25">
        <v>2.0577360296979399</v>
      </c>
      <c r="I1612" s="25">
        <v>153</v>
      </c>
      <c r="J1612" s="25">
        <v>1.3449255096064899E-2</v>
      </c>
      <c r="K1612" s="25"/>
      <c r="L1612" s="25"/>
      <c r="M1612" s="25">
        <v>10470</v>
      </c>
      <c r="N1612" s="26">
        <v>91837</v>
      </c>
      <c r="O1612" s="24">
        <v>2805035000</v>
      </c>
      <c r="P1612" s="25">
        <v>51107</v>
      </c>
      <c r="Q1612" s="25"/>
      <c r="R1612" s="25"/>
      <c r="S1612" s="25"/>
      <c r="T1612" s="25"/>
      <c r="U1612" s="25" t="s">
        <v>12</v>
      </c>
      <c r="V1612" s="25">
        <v>4.1205528733958801</v>
      </c>
      <c r="W1612" s="25">
        <v>365</v>
      </c>
      <c r="X1612" s="25">
        <v>1.1289185954509199E-2</v>
      </c>
      <c r="Y1612" s="25">
        <v>10470</v>
      </c>
      <c r="Z1612" s="27">
        <v>91837</v>
      </c>
      <c r="AA1612" s="28">
        <f t="shared" si="50"/>
        <v>3.2639443077891964E-3</v>
      </c>
      <c r="AC1612" t="str">
        <f t="shared" si="51"/>
        <v>2805035000-51107-VOC</v>
      </c>
      <c r="AD1612" t="str">
        <f>IF(COUNTIF('NP-NRModel-MAR-WILDFIRES Modifi'!V:V, AC1612)=0, "Missing", "")</f>
        <v/>
      </c>
    </row>
    <row r="1613" spans="1:30" hidden="1" x14ac:dyDescent="0.3">
      <c r="A1613" s="24">
        <v>2805035000</v>
      </c>
      <c r="B1613" s="40">
        <v>51153</v>
      </c>
      <c r="C1613" s="25"/>
      <c r="D1613" s="25"/>
      <c r="E1613" s="25"/>
      <c r="F1613" s="25"/>
      <c r="G1613" s="25" t="s">
        <v>12</v>
      </c>
      <c r="H1613" s="25">
        <v>0.52943010769946997</v>
      </c>
      <c r="I1613" s="25">
        <v>153</v>
      </c>
      <c r="J1613" s="25">
        <v>3.4603275013037199E-3</v>
      </c>
      <c r="K1613" s="25"/>
      <c r="L1613" s="25"/>
      <c r="M1613" s="25">
        <v>10470</v>
      </c>
      <c r="N1613" s="26">
        <v>92445</v>
      </c>
      <c r="O1613" s="24">
        <v>2805035000</v>
      </c>
      <c r="P1613" s="25">
        <v>51153</v>
      </c>
      <c r="Q1613" s="25"/>
      <c r="R1613" s="25"/>
      <c r="S1613" s="25"/>
      <c r="T1613" s="25"/>
      <c r="U1613" s="25" t="s">
        <v>12</v>
      </c>
      <c r="V1613" s="25">
        <v>1.0575515052989299</v>
      </c>
      <c r="W1613" s="25">
        <v>365</v>
      </c>
      <c r="X1613" s="25">
        <v>2.8974013843806501E-3</v>
      </c>
      <c r="Y1613" s="25">
        <v>10470</v>
      </c>
      <c r="Z1613" s="27">
        <v>92445</v>
      </c>
      <c r="AA1613" s="28">
        <f t="shared" si="50"/>
        <v>3.2720179433016038E-3</v>
      </c>
      <c r="AC1613" t="str">
        <f t="shared" si="51"/>
        <v>2805035000-51153-VOC</v>
      </c>
      <c r="AD1613" t="str">
        <f>IF(COUNTIF('NP-NRModel-MAR-WILDFIRES Modifi'!V:V, AC1613)=0, "Missing", "")</f>
        <v/>
      </c>
    </row>
    <row r="1614" spans="1:30" hidden="1" x14ac:dyDescent="0.3">
      <c r="A1614" s="24">
        <v>2805040000</v>
      </c>
      <c r="B1614" s="40">
        <v>24009</v>
      </c>
      <c r="C1614" s="25"/>
      <c r="D1614" s="25"/>
      <c r="E1614" s="25"/>
      <c r="F1614" s="25"/>
      <c r="G1614" s="25" t="s">
        <v>12</v>
      </c>
      <c r="H1614" s="25">
        <v>2.9456451699970399E-2</v>
      </c>
      <c r="I1614" s="25">
        <v>153</v>
      </c>
      <c r="J1614" s="25">
        <v>1.92525828104382E-4</v>
      </c>
      <c r="K1614" s="25"/>
      <c r="L1614" s="25"/>
      <c r="M1614" s="25">
        <v>10470</v>
      </c>
      <c r="N1614" s="26">
        <v>37213</v>
      </c>
      <c r="O1614" s="24">
        <v>2805040000</v>
      </c>
      <c r="P1614" s="25">
        <v>24009</v>
      </c>
      <c r="Q1614" s="25"/>
      <c r="R1614" s="25"/>
      <c r="S1614" s="25"/>
      <c r="T1614" s="25"/>
      <c r="U1614" s="25" t="s">
        <v>12</v>
      </c>
      <c r="V1614" s="25">
        <v>5.0794461299949002E-2</v>
      </c>
      <c r="W1614" s="25">
        <v>365</v>
      </c>
      <c r="X1614" s="25">
        <v>1.3916290767109301E-4</v>
      </c>
      <c r="Y1614" s="25">
        <v>10470</v>
      </c>
      <c r="Z1614" s="27">
        <v>37213</v>
      </c>
      <c r="AA1614" s="28">
        <f t="shared" si="50"/>
        <v>3.7902917597154493E-3</v>
      </c>
      <c r="AC1614" t="str">
        <f t="shared" si="51"/>
        <v>2805040000-24009-VOC</v>
      </c>
      <c r="AD1614" t="str">
        <f>IF(COUNTIF('NP-NRModel-MAR-WILDFIRES Modifi'!V:V, AC1614)=0, "Missing", "")</f>
        <v/>
      </c>
    </row>
    <row r="1615" spans="1:30" hidden="1" x14ac:dyDescent="0.3">
      <c r="A1615" s="24">
        <v>2805040000</v>
      </c>
      <c r="B1615" s="40">
        <v>24017</v>
      </c>
      <c r="C1615" s="25"/>
      <c r="D1615" s="25"/>
      <c r="E1615" s="25"/>
      <c r="F1615" s="25"/>
      <c r="G1615" s="25" t="s">
        <v>12</v>
      </c>
      <c r="H1615" s="25">
        <v>5.0075799999949898E-2</v>
      </c>
      <c r="I1615" s="25">
        <v>153</v>
      </c>
      <c r="J1615" s="25">
        <v>3.2729281045718798E-4</v>
      </c>
      <c r="K1615" s="25"/>
      <c r="L1615" s="25"/>
      <c r="M1615" s="25">
        <v>10470</v>
      </c>
      <c r="N1615" s="26">
        <v>37347</v>
      </c>
      <c r="O1615" s="24">
        <v>2805040000</v>
      </c>
      <c r="P1615" s="25">
        <v>24017</v>
      </c>
      <c r="Q1615" s="25"/>
      <c r="R1615" s="25"/>
      <c r="S1615" s="25"/>
      <c r="T1615" s="25"/>
      <c r="U1615" s="25" t="s">
        <v>12</v>
      </c>
      <c r="V1615" s="25">
        <v>8.6587503899913307E-2</v>
      </c>
      <c r="W1615" s="25">
        <v>365</v>
      </c>
      <c r="X1615" s="25">
        <v>2.3722603808195401E-4</v>
      </c>
      <c r="Y1615" s="25">
        <v>10470</v>
      </c>
      <c r="Z1615" s="27">
        <v>37347</v>
      </c>
      <c r="AA1615" s="28">
        <f t="shared" si="50"/>
        <v>3.7799081358842091E-3</v>
      </c>
      <c r="AC1615" t="str">
        <f t="shared" si="51"/>
        <v>2805040000-24017-VOC</v>
      </c>
      <c r="AD1615" t="str">
        <f>IF(COUNTIF('NP-NRModel-MAR-WILDFIRES Modifi'!V:V, AC1615)=0, "Missing", "")</f>
        <v/>
      </c>
    </row>
    <row r="1616" spans="1:30" hidden="1" x14ac:dyDescent="0.3">
      <c r="A1616" s="24">
        <v>2805040000</v>
      </c>
      <c r="B1616" s="40">
        <v>24021</v>
      </c>
      <c r="C1616" s="25"/>
      <c r="D1616" s="25"/>
      <c r="E1616" s="25"/>
      <c r="F1616" s="25"/>
      <c r="G1616" s="25" t="s">
        <v>12</v>
      </c>
      <c r="H1616" s="25">
        <v>0.51510661579948602</v>
      </c>
      <c r="I1616" s="25">
        <v>153</v>
      </c>
      <c r="J1616" s="25">
        <v>3.3667099071861802E-3</v>
      </c>
      <c r="K1616" s="25"/>
      <c r="L1616" s="25"/>
      <c r="M1616" s="25">
        <v>10470</v>
      </c>
      <c r="N1616" s="26">
        <v>37425</v>
      </c>
      <c r="O1616" s="24">
        <v>2805040000</v>
      </c>
      <c r="P1616" s="25">
        <v>24021</v>
      </c>
      <c r="Q1616" s="25"/>
      <c r="R1616" s="25"/>
      <c r="S1616" s="25"/>
      <c r="T1616" s="25"/>
      <c r="U1616" s="25" t="s">
        <v>12</v>
      </c>
      <c r="V1616" s="25">
        <v>0.82183523589917995</v>
      </c>
      <c r="W1616" s="25">
        <v>365</v>
      </c>
      <c r="X1616" s="25">
        <v>2.2516033860251498E-3</v>
      </c>
      <c r="Y1616" s="25">
        <v>10470</v>
      </c>
      <c r="Z1616" s="27">
        <v>37425</v>
      </c>
      <c r="AA1616" s="28">
        <f t="shared" si="50"/>
        <v>4.0965752746079595E-3</v>
      </c>
      <c r="AC1616" t="str">
        <f t="shared" si="51"/>
        <v>2805040000-24021-VOC</v>
      </c>
      <c r="AD1616" t="str">
        <f>IF(COUNTIF('NP-NRModel-MAR-WILDFIRES Modifi'!V:V, AC1616)=0, "Missing", "")</f>
        <v/>
      </c>
    </row>
    <row r="1617" spans="1:30" hidden="1" x14ac:dyDescent="0.3">
      <c r="A1617" s="24">
        <v>2805040000</v>
      </c>
      <c r="B1617" s="40">
        <v>24031</v>
      </c>
      <c r="C1617" s="25"/>
      <c r="D1617" s="25"/>
      <c r="E1617" s="25"/>
      <c r="F1617" s="25"/>
      <c r="G1617" s="25" t="s">
        <v>12</v>
      </c>
      <c r="H1617" s="25">
        <v>0.123972863099875</v>
      </c>
      <c r="I1617" s="25">
        <v>153</v>
      </c>
      <c r="J1617" s="25">
        <v>8.1028015097957999E-4</v>
      </c>
      <c r="K1617" s="25"/>
      <c r="L1617" s="25"/>
      <c r="M1617" s="25">
        <v>10470</v>
      </c>
      <c r="N1617" s="26">
        <v>37618</v>
      </c>
      <c r="O1617" s="24">
        <v>2805040000</v>
      </c>
      <c r="P1617" s="25">
        <v>24031</v>
      </c>
      <c r="Q1617" s="25"/>
      <c r="R1617" s="25"/>
      <c r="S1617" s="25"/>
      <c r="T1617" s="25"/>
      <c r="U1617" s="25" t="s">
        <v>12</v>
      </c>
      <c r="V1617" s="25">
        <v>0.213179035099786</v>
      </c>
      <c r="W1617" s="25">
        <v>365</v>
      </c>
      <c r="X1617" s="25">
        <v>5.8405215095831903E-4</v>
      </c>
      <c r="Y1617" s="25">
        <v>10470</v>
      </c>
      <c r="Z1617" s="27">
        <v>37618</v>
      </c>
      <c r="AA1617" s="28">
        <f t="shared" si="50"/>
        <v>3.8009373229421911E-3</v>
      </c>
      <c r="AC1617" t="str">
        <f t="shared" si="51"/>
        <v>2805040000-24031-VOC</v>
      </c>
      <c r="AD1617" t="str">
        <f>IF(COUNTIF('NP-NRModel-MAR-WILDFIRES Modifi'!V:V, AC1617)=0, "Missing", "")</f>
        <v/>
      </c>
    </row>
    <row r="1618" spans="1:30" hidden="1" x14ac:dyDescent="0.3">
      <c r="A1618" s="24">
        <v>2805040000</v>
      </c>
      <c r="B1618" s="40">
        <v>24033</v>
      </c>
      <c r="C1618" s="25"/>
      <c r="D1618" s="25"/>
      <c r="E1618" s="25"/>
      <c r="F1618" s="25"/>
      <c r="G1618" s="25" t="s">
        <v>12</v>
      </c>
      <c r="H1618" s="25">
        <v>5.7075599599942801E-2</v>
      </c>
      <c r="I1618" s="25">
        <v>153</v>
      </c>
      <c r="J1618" s="25">
        <v>3.73043134640149E-4</v>
      </c>
      <c r="K1618" s="25"/>
      <c r="L1618" s="25"/>
      <c r="M1618" s="25">
        <v>10470</v>
      </c>
      <c r="N1618" s="26">
        <v>37654</v>
      </c>
      <c r="O1618" s="24">
        <v>2805040000</v>
      </c>
      <c r="P1618" s="25">
        <v>24033</v>
      </c>
      <c r="Q1618" s="25"/>
      <c r="R1618" s="25"/>
      <c r="S1618" s="25"/>
      <c r="T1618" s="25"/>
      <c r="U1618" s="25" t="s">
        <v>12</v>
      </c>
      <c r="V1618" s="25">
        <v>9.8636960799901599E-2</v>
      </c>
      <c r="W1618" s="25">
        <v>365</v>
      </c>
      <c r="X1618" s="25">
        <v>2.7023824876685299E-4</v>
      </c>
      <c r="Y1618" s="25">
        <v>10470</v>
      </c>
      <c r="Z1618" s="27">
        <v>37654</v>
      </c>
      <c r="AA1618" s="28">
        <f t="shared" si="50"/>
        <v>3.7819812331496851E-3</v>
      </c>
      <c r="AC1618" t="str">
        <f t="shared" si="51"/>
        <v>2805040000-24033-VOC</v>
      </c>
      <c r="AD1618" t="str">
        <f>IF(COUNTIF('NP-NRModel-MAR-WILDFIRES Modifi'!V:V, AC1618)=0, "Missing", "")</f>
        <v/>
      </c>
    </row>
    <row r="1619" spans="1:30" hidden="1" x14ac:dyDescent="0.3">
      <c r="A1619" s="24">
        <v>2805040000</v>
      </c>
      <c r="B1619" s="40">
        <v>51059</v>
      </c>
      <c r="C1619" s="25"/>
      <c r="D1619" s="25"/>
      <c r="E1619" s="25"/>
      <c r="F1619" s="25"/>
      <c r="G1619" s="25" t="s">
        <v>12</v>
      </c>
      <c r="H1619" s="25">
        <v>2.3784308299976201E-2</v>
      </c>
      <c r="I1619" s="25">
        <v>153</v>
      </c>
      <c r="J1619" s="25">
        <v>1.5545299542468101E-4</v>
      </c>
      <c r="K1619" s="25"/>
      <c r="L1619" s="25"/>
      <c r="M1619" s="25">
        <v>10470</v>
      </c>
      <c r="N1619" s="26">
        <v>91075</v>
      </c>
      <c r="O1619" s="24">
        <v>2805040000</v>
      </c>
      <c r="P1619" s="25">
        <v>51059</v>
      </c>
      <c r="Q1619" s="25"/>
      <c r="R1619" s="25"/>
      <c r="S1619" s="25"/>
      <c r="T1619" s="25"/>
      <c r="U1619" s="25" t="s">
        <v>12</v>
      </c>
      <c r="V1619" s="25">
        <v>4.7228206899952697E-2</v>
      </c>
      <c r="W1619" s="25">
        <v>365</v>
      </c>
      <c r="X1619" s="25">
        <v>1.2939234767110299E-4</v>
      </c>
      <c r="Y1619" s="25">
        <v>10470</v>
      </c>
      <c r="Z1619" s="27">
        <v>91075</v>
      </c>
      <c r="AA1619" s="28">
        <f t="shared" si="50"/>
        <v>3.2915286357152957E-3</v>
      </c>
      <c r="AC1619" t="str">
        <f t="shared" si="51"/>
        <v>2805040000-51059-VOC</v>
      </c>
      <c r="AD1619" t="str">
        <f>IF(COUNTIF('NP-NRModel-MAR-WILDFIRES Modifi'!V:V, AC1619)=0, "Missing", "")</f>
        <v/>
      </c>
    </row>
    <row r="1620" spans="1:30" hidden="1" x14ac:dyDescent="0.3">
      <c r="A1620" s="24">
        <v>2805040000</v>
      </c>
      <c r="B1620" s="40">
        <v>51107</v>
      </c>
      <c r="C1620" s="25"/>
      <c r="D1620" s="25"/>
      <c r="E1620" s="25"/>
      <c r="F1620" s="25"/>
      <c r="G1620" s="25" t="s">
        <v>12</v>
      </c>
      <c r="H1620" s="25">
        <v>0.47861796409952101</v>
      </c>
      <c r="I1620" s="25">
        <v>153</v>
      </c>
      <c r="J1620" s="25">
        <v>3.1282219875785602E-3</v>
      </c>
      <c r="K1620" s="25"/>
      <c r="L1620" s="25"/>
      <c r="M1620" s="25">
        <v>10470</v>
      </c>
      <c r="N1620" s="26">
        <v>91846</v>
      </c>
      <c r="O1620" s="24">
        <v>2805040000</v>
      </c>
      <c r="P1620" s="25">
        <v>51107</v>
      </c>
      <c r="Q1620" s="25"/>
      <c r="R1620" s="25"/>
      <c r="S1620" s="25"/>
      <c r="T1620" s="25"/>
      <c r="U1620" s="25" t="s">
        <v>12</v>
      </c>
      <c r="V1620" s="25">
        <v>0.95841769729904103</v>
      </c>
      <c r="W1620" s="25">
        <v>365</v>
      </c>
      <c r="X1620" s="25">
        <v>2.62580191040833E-3</v>
      </c>
      <c r="Y1620" s="25">
        <v>10470</v>
      </c>
      <c r="Z1620" s="27">
        <v>91846</v>
      </c>
      <c r="AA1620" s="28">
        <f t="shared" si="50"/>
        <v>3.2639443077839025E-3</v>
      </c>
      <c r="AC1620" t="str">
        <f t="shared" si="51"/>
        <v>2805040000-51107-VOC</v>
      </c>
      <c r="AD1620" t="str">
        <f>IF(COUNTIF('NP-NRModel-MAR-WILDFIRES Modifi'!V:V, AC1620)=0, "Missing", "")</f>
        <v/>
      </c>
    </row>
    <row r="1621" spans="1:30" hidden="1" x14ac:dyDescent="0.3">
      <c r="A1621" s="24">
        <v>2805040000</v>
      </c>
      <c r="B1621" s="40">
        <v>51153</v>
      </c>
      <c r="C1621" s="25"/>
      <c r="D1621" s="25"/>
      <c r="E1621" s="25"/>
      <c r="F1621" s="25"/>
      <c r="G1621" s="25" t="s">
        <v>12</v>
      </c>
      <c r="H1621" s="25">
        <v>0.115268452599884</v>
      </c>
      <c r="I1621" s="25">
        <v>153</v>
      </c>
      <c r="J1621" s="25">
        <v>7.53388579084213E-4</v>
      </c>
      <c r="K1621" s="25"/>
      <c r="L1621" s="25"/>
      <c r="M1621" s="25">
        <v>10470</v>
      </c>
      <c r="N1621" s="26">
        <v>92457</v>
      </c>
      <c r="O1621" s="24">
        <v>2805040000</v>
      </c>
      <c r="P1621" s="25">
        <v>51153</v>
      </c>
      <c r="Q1621" s="25"/>
      <c r="R1621" s="25"/>
      <c r="S1621" s="25"/>
      <c r="T1621" s="25"/>
      <c r="U1621" s="25" t="s">
        <v>12</v>
      </c>
      <c r="V1621" s="25">
        <v>0.230251970499769</v>
      </c>
      <c r="W1621" s="25">
        <v>365</v>
      </c>
      <c r="X1621" s="25">
        <v>6.3082731643772404E-4</v>
      </c>
      <c r="Y1621" s="25">
        <v>10470</v>
      </c>
      <c r="Z1621" s="27">
        <v>92457</v>
      </c>
      <c r="AA1621" s="28">
        <f t="shared" si="50"/>
        <v>3.2720179438593287E-3</v>
      </c>
      <c r="AC1621" t="str">
        <f t="shared" si="51"/>
        <v>2805040000-51153-VOC</v>
      </c>
      <c r="AD1621" t="str">
        <f>IF(COUNTIF('NP-NRModel-MAR-WILDFIRES Modifi'!V:V, AC1621)=0, "Missing", "")</f>
        <v/>
      </c>
    </row>
    <row r="1622" spans="1:30" hidden="1" x14ac:dyDescent="0.3">
      <c r="A1622" s="24">
        <v>2805045000</v>
      </c>
      <c r="B1622" s="40">
        <v>24009</v>
      </c>
      <c r="C1622" s="25"/>
      <c r="D1622" s="25"/>
      <c r="E1622" s="25"/>
      <c r="F1622" s="25"/>
      <c r="G1622" s="25" t="s">
        <v>12</v>
      </c>
      <c r="H1622" s="25">
        <v>8.9873406799910002E-2</v>
      </c>
      <c r="I1622" s="25">
        <v>153</v>
      </c>
      <c r="J1622" s="25">
        <v>5.8740788758111101E-4</v>
      </c>
      <c r="K1622" s="25"/>
      <c r="L1622" s="25"/>
      <c r="M1622" s="25">
        <v>10470</v>
      </c>
      <c r="N1622" s="26">
        <v>37221</v>
      </c>
      <c r="O1622" s="24">
        <v>2805045000</v>
      </c>
      <c r="P1622" s="25">
        <v>24009</v>
      </c>
      <c r="Q1622" s="25"/>
      <c r="R1622" s="25"/>
      <c r="S1622" s="25"/>
      <c r="T1622" s="25"/>
      <c r="U1622" s="25" t="s">
        <v>12</v>
      </c>
      <c r="V1622" s="25">
        <v>0.15497695799984401</v>
      </c>
      <c r="W1622" s="25">
        <v>365</v>
      </c>
      <c r="X1622" s="25">
        <v>4.2459440547902702E-4</v>
      </c>
      <c r="Y1622" s="25">
        <v>10470</v>
      </c>
      <c r="Z1622" s="27">
        <v>37221</v>
      </c>
      <c r="AA1622" s="28">
        <f t="shared" si="50"/>
        <v>3.7902917644163738E-3</v>
      </c>
      <c r="AC1622" t="str">
        <f t="shared" si="51"/>
        <v>2805045000-24009-VOC</v>
      </c>
      <c r="AD1622" t="str">
        <f>IF(COUNTIF('NP-NRModel-MAR-WILDFIRES Modifi'!V:V, AC1622)=0, "Missing", "")</f>
        <v/>
      </c>
    </row>
    <row r="1623" spans="1:30" hidden="1" x14ac:dyDescent="0.3">
      <c r="A1623" s="24">
        <v>2805045000</v>
      </c>
      <c r="B1623" s="40">
        <v>24017</v>
      </c>
      <c r="C1623" s="25"/>
      <c r="D1623" s="25"/>
      <c r="E1623" s="25"/>
      <c r="F1623" s="25"/>
      <c r="G1623" s="25" t="s">
        <v>12</v>
      </c>
      <c r="H1623" s="25">
        <v>0.122789354499877</v>
      </c>
      <c r="I1623" s="25">
        <v>153</v>
      </c>
      <c r="J1623" s="25">
        <v>8.0254480065279198E-4</v>
      </c>
      <c r="K1623" s="25"/>
      <c r="L1623" s="25"/>
      <c r="M1623" s="25">
        <v>10470</v>
      </c>
      <c r="N1623" s="26">
        <v>37357</v>
      </c>
      <c r="O1623" s="24">
        <v>2805045000</v>
      </c>
      <c r="P1623" s="25">
        <v>24017</v>
      </c>
      <c r="Q1623" s="25"/>
      <c r="R1623" s="25"/>
      <c r="S1623" s="25"/>
      <c r="T1623" s="25"/>
      <c r="U1623" s="25" t="s">
        <v>12</v>
      </c>
      <c r="V1623" s="25">
        <v>0.21231859909978701</v>
      </c>
      <c r="W1623" s="25">
        <v>365</v>
      </c>
      <c r="X1623" s="25">
        <v>5.8169479205421096E-4</v>
      </c>
      <c r="Y1623" s="25">
        <v>10470</v>
      </c>
      <c r="Z1623" s="27">
        <v>37357</v>
      </c>
      <c r="AA1623" s="28">
        <f t="shared" si="50"/>
        <v>3.7799081383143745E-3</v>
      </c>
      <c r="AC1623" t="str">
        <f t="shared" si="51"/>
        <v>2805045000-24017-VOC</v>
      </c>
      <c r="AD1623" t="str">
        <f>IF(COUNTIF('NP-NRModel-MAR-WILDFIRES Modifi'!V:V, AC1623)=0, "Missing", "")</f>
        <v/>
      </c>
    </row>
    <row r="1624" spans="1:30" hidden="1" x14ac:dyDescent="0.3">
      <c r="A1624" s="24">
        <v>2805045000</v>
      </c>
      <c r="B1624" s="40">
        <v>24021</v>
      </c>
      <c r="C1624" s="25"/>
      <c r="D1624" s="25"/>
      <c r="E1624" s="25"/>
      <c r="F1624" s="25"/>
      <c r="G1624" s="25" t="s">
        <v>12</v>
      </c>
      <c r="H1624" s="25">
        <v>0.61517557409938395</v>
      </c>
      <c r="I1624" s="25">
        <v>153</v>
      </c>
      <c r="J1624" s="25">
        <v>4.02075538627048E-3</v>
      </c>
      <c r="K1624" s="25"/>
      <c r="L1624" s="25"/>
      <c r="M1624" s="25">
        <v>10470</v>
      </c>
      <c r="N1624" s="26">
        <v>37433</v>
      </c>
      <c r="O1624" s="24">
        <v>2805045000</v>
      </c>
      <c r="P1624" s="25">
        <v>24021</v>
      </c>
      <c r="Q1624" s="25"/>
      <c r="R1624" s="25"/>
      <c r="S1624" s="25"/>
      <c r="T1624" s="25"/>
      <c r="U1624" s="25" t="s">
        <v>12</v>
      </c>
      <c r="V1624" s="25">
        <v>0.98149188449901703</v>
      </c>
      <c r="W1624" s="25">
        <v>365</v>
      </c>
      <c r="X1624" s="25">
        <v>2.68901886164114E-3</v>
      </c>
      <c r="Y1624" s="25">
        <v>10470</v>
      </c>
      <c r="Z1624" s="27">
        <v>37433</v>
      </c>
      <c r="AA1624" s="28">
        <f t="shared" si="50"/>
        <v>4.0965752746114602E-3</v>
      </c>
      <c r="AC1624" t="str">
        <f t="shared" si="51"/>
        <v>2805045000-24021-VOC</v>
      </c>
      <c r="AD1624" t="str">
        <f>IF(COUNTIF('NP-NRModel-MAR-WILDFIRES Modifi'!V:V, AC1624)=0, "Missing", "")</f>
        <v/>
      </c>
    </row>
    <row r="1625" spans="1:30" hidden="1" x14ac:dyDescent="0.3">
      <c r="A1625" s="24">
        <v>2805045000</v>
      </c>
      <c r="B1625" s="40">
        <v>24031</v>
      </c>
      <c r="C1625" s="25"/>
      <c r="D1625" s="25"/>
      <c r="E1625" s="25"/>
      <c r="F1625" s="25"/>
      <c r="G1625" s="25" t="s">
        <v>12</v>
      </c>
      <c r="H1625" s="25">
        <v>0.87692560029912203</v>
      </c>
      <c r="I1625" s="25">
        <v>153</v>
      </c>
      <c r="J1625" s="25">
        <v>5.7315398712360901E-3</v>
      </c>
      <c r="K1625" s="25"/>
      <c r="L1625" s="25"/>
      <c r="M1625" s="25">
        <v>10470</v>
      </c>
      <c r="N1625" s="26">
        <v>37623</v>
      </c>
      <c r="O1625" s="24">
        <v>2805045000</v>
      </c>
      <c r="P1625" s="25">
        <v>24031</v>
      </c>
      <c r="Q1625" s="25"/>
      <c r="R1625" s="25"/>
      <c r="S1625" s="25"/>
      <c r="T1625" s="25"/>
      <c r="U1625" s="25" t="s">
        <v>12</v>
      </c>
      <c r="V1625" s="25">
        <v>1.5079280148984799</v>
      </c>
      <c r="W1625" s="25">
        <v>365</v>
      </c>
      <c r="X1625" s="25">
        <v>4.1313096298588696E-3</v>
      </c>
      <c r="Y1625" s="25">
        <v>10470</v>
      </c>
      <c r="Z1625" s="27">
        <v>37623</v>
      </c>
      <c r="AA1625" s="28">
        <f t="shared" si="50"/>
        <v>3.8009373223442376E-3</v>
      </c>
      <c r="AC1625" t="str">
        <f t="shared" si="51"/>
        <v>2805045000-24031-VOC</v>
      </c>
      <c r="AD1625" t="str">
        <f>IF(COUNTIF('NP-NRModel-MAR-WILDFIRES Modifi'!V:V, AC1625)=0, "Missing", "")</f>
        <v/>
      </c>
    </row>
    <row r="1626" spans="1:30" hidden="1" x14ac:dyDescent="0.3">
      <c r="A1626" s="24">
        <v>2805045000</v>
      </c>
      <c r="B1626" s="40">
        <v>24033</v>
      </c>
      <c r="C1626" s="25"/>
      <c r="D1626" s="25"/>
      <c r="E1626" s="25"/>
      <c r="F1626" s="25"/>
      <c r="G1626" s="25" t="s">
        <v>12</v>
      </c>
      <c r="H1626" s="25">
        <v>9.7747343599902295E-2</v>
      </c>
      <c r="I1626" s="25">
        <v>153</v>
      </c>
      <c r="J1626" s="25">
        <v>6.3887152679674702E-4</v>
      </c>
      <c r="K1626" s="25"/>
      <c r="L1626" s="25"/>
      <c r="M1626" s="25">
        <v>10470</v>
      </c>
      <c r="N1626" s="26">
        <v>37663</v>
      </c>
      <c r="O1626" s="24">
        <v>2805045000</v>
      </c>
      <c r="P1626" s="25">
        <v>24033</v>
      </c>
      <c r="Q1626" s="25"/>
      <c r="R1626" s="25"/>
      <c r="S1626" s="25"/>
      <c r="T1626" s="25"/>
      <c r="U1626" s="25" t="s">
        <v>12</v>
      </c>
      <c r="V1626" s="25">
        <v>0.16892509179983101</v>
      </c>
      <c r="W1626" s="25">
        <v>365</v>
      </c>
      <c r="X1626" s="25">
        <v>4.6280847068446801E-4</v>
      </c>
      <c r="Y1626" s="25">
        <v>10470</v>
      </c>
      <c r="Z1626" s="27">
        <v>37663</v>
      </c>
      <c r="AA1626" s="28">
        <f t="shared" si="50"/>
        <v>3.7819812319757826E-3</v>
      </c>
      <c r="AC1626" t="str">
        <f t="shared" si="51"/>
        <v>2805045000-24033-VOC</v>
      </c>
      <c r="AD1626" t="str">
        <f>IF(COUNTIF('NP-NRModel-MAR-WILDFIRES Modifi'!V:V, AC1626)=0, "Missing", "")</f>
        <v/>
      </c>
    </row>
    <row r="1627" spans="1:30" hidden="1" x14ac:dyDescent="0.3">
      <c r="A1627" s="24">
        <v>2805045000</v>
      </c>
      <c r="B1627" s="40">
        <v>51013</v>
      </c>
      <c r="C1627" s="25"/>
      <c r="D1627" s="25"/>
      <c r="E1627" s="25"/>
      <c r="F1627" s="25"/>
      <c r="G1627" s="25" t="s">
        <v>12</v>
      </c>
      <c r="H1627" s="25">
        <v>6.1821366599938199E-2</v>
      </c>
      <c r="I1627" s="25">
        <v>153</v>
      </c>
      <c r="J1627" s="25">
        <v>4.04061219607439E-4</v>
      </c>
      <c r="K1627" s="25"/>
      <c r="L1627" s="25"/>
      <c r="M1627" s="25">
        <v>10470</v>
      </c>
      <c r="N1627" s="26">
        <v>102969</v>
      </c>
      <c r="O1627" s="24">
        <v>2805045000</v>
      </c>
      <c r="P1627" s="25">
        <v>51013</v>
      </c>
      <c r="Q1627" s="25"/>
      <c r="R1627" s="25"/>
      <c r="S1627" s="25"/>
      <c r="T1627" s="25"/>
      <c r="U1627" s="25" t="s">
        <v>12</v>
      </c>
      <c r="V1627" s="25">
        <v>0.124127404499875</v>
      </c>
      <c r="W1627" s="25">
        <v>365</v>
      </c>
      <c r="X1627" s="25">
        <v>3.4007508082157698E-4</v>
      </c>
      <c r="Y1627" s="25">
        <v>10470</v>
      </c>
      <c r="Z1627" s="27">
        <v>102969</v>
      </c>
      <c r="AA1627" s="28">
        <f t="shared" si="50"/>
        <v>3.2552136350184127E-3</v>
      </c>
      <c r="AC1627" t="str">
        <f t="shared" si="51"/>
        <v>2805045000-51013-VOC</v>
      </c>
      <c r="AD1627" t="str">
        <f>IF(COUNTIF('NP-NRModel-MAR-WILDFIRES Modifi'!V:V, AC1627)=0, "Missing", "")</f>
        <v/>
      </c>
    </row>
    <row r="1628" spans="1:30" hidden="1" x14ac:dyDescent="0.3">
      <c r="A1628" s="24">
        <v>2805045000</v>
      </c>
      <c r="B1628" s="40">
        <v>51059</v>
      </c>
      <c r="C1628" s="25"/>
      <c r="D1628" s="25"/>
      <c r="E1628" s="25"/>
      <c r="F1628" s="25"/>
      <c r="G1628" s="25" t="s">
        <v>12</v>
      </c>
      <c r="H1628" s="25">
        <v>0.13097548179986901</v>
      </c>
      <c r="I1628" s="25">
        <v>153</v>
      </c>
      <c r="J1628" s="25">
        <v>8.5604890065273901E-4</v>
      </c>
      <c r="K1628" s="25"/>
      <c r="L1628" s="25"/>
      <c r="M1628" s="25">
        <v>10470</v>
      </c>
      <c r="N1628" s="26">
        <v>91083</v>
      </c>
      <c r="O1628" s="24">
        <v>2805045000</v>
      </c>
      <c r="P1628" s="25">
        <v>51059</v>
      </c>
      <c r="Q1628" s="25"/>
      <c r="R1628" s="25"/>
      <c r="S1628" s="25"/>
      <c r="T1628" s="25"/>
      <c r="U1628" s="25" t="s">
        <v>12</v>
      </c>
      <c r="V1628" s="25">
        <v>0.26007639369973901</v>
      </c>
      <c r="W1628" s="25">
        <v>365</v>
      </c>
      <c r="X1628" s="25">
        <v>7.12538064930794E-4</v>
      </c>
      <c r="Y1628" s="25">
        <v>10470</v>
      </c>
      <c r="Z1628" s="27">
        <v>91083</v>
      </c>
      <c r="AA1628" s="28">
        <f t="shared" si="50"/>
        <v>3.2915286484672527E-3</v>
      </c>
      <c r="AC1628" t="str">
        <f t="shared" si="51"/>
        <v>2805045000-51059-VOC</v>
      </c>
      <c r="AD1628" t="str">
        <f>IF(COUNTIF('NP-NRModel-MAR-WILDFIRES Modifi'!V:V, AC1628)=0, "Missing", "")</f>
        <v/>
      </c>
    </row>
    <row r="1629" spans="1:30" hidden="1" x14ac:dyDescent="0.3">
      <c r="A1629" s="24">
        <v>2805045000</v>
      </c>
      <c r="B1629" s="40">
        <v>51107</v>
      </c>
      <c r="C1629" s="25"/>
      <c r="D1629" s="25"/>
      <c r="E1629" s="25"/>
      <c r="F1629" s="25"/>
      <c r="G1629" s="25" t="s">
        <v>12</v>
      </c>
      <c r="H1629" s="25">
        <v>0.513607927199485</v>
      </c>
      <c r="I1629" s="25">
        <v>153</v>
      </c>
      <c r="J1629" s="25">
        <v>3.3569145568593801E-3</v>
      </c>
      <c r="K1629" s="25"/>
      <c r="L1629" s="25"/>
      <c r="M1629" s="25">
        <v>10470</v>
      </c>
      <c r="N1629" s="26">
        <v>91850</v>
      </c>
      <c r="O1629" s="24">
        <v>2805045000</v>
      </c>
      <c r="P1629" s="25">
        <v>51107</v>
      </c>
      <c r="Q1629" s="25"/>
      <c r="R1629" s="25"/>
      <c r="S1629" s="25"/>
      <c r="T1629" s="25"/>
      <c r="U1629" s="25" t="s">
        <v>12</v>
      </c>
      <c r="V1629" s="25">
        <v>1.0284840181989701</v>
      </c>
      <c r="W1629" s="25">
        <v>365</v>
      </c>
      <c r="X1629" s="25">
        <v>2.81776443342184E-3</v>
      </c>
      <c r="Y1629" s="25">
        <v>10470</v>
      </c>
      <c r="Z1629" s="27">
        <v>91850</v>
      </c>
      <c r="AA1629" s="28">
        <f t="shared" si="50"/>
        <v>3.2639443077957025E-3</v>
      </c>
      <c r="AC1629" t="str">
        <f t="shared" si="51"/>
        <v>2805045000-51107-VOC</v>
      </c>
      <c r="AD1629" t="str">
        <f>IF(COUNTIF('NP-NRModel-MAR-WILDFIRES Modifi'!V:V, AC1629)=0, "Missing", "")</f>
        <v/>
      </c>
    </row>
    <row r="1630" spans="1:30" hidden="1" x14ac:dyDescent="0.3">
      <c r="A1630" s="24">
        <v>2805045000</v>
      </c>
      <c r="B1630" s="40">
        <v>51153</v>
      </c>
      <c r="C1630" s="25"/>
      <c r="D1630" s="25"/>
      <c r="E1630" s="25"/>
      <c r="F1630" s="25"/>
      <c r="G1630" s="25" t="s">
        <v>12</v>
      </c>
      <c r="H1630" s="25">
        <v>7.4568649899925205E-2</v>
      </c>
      <c r="I1630" s="25">
        <v>153</v>
      </c>
      <c r="J1630" s="25">
        <v>4.87376796731537E-4</v>
      </c>
      <c r="K1630" s="25"/>
      <c r="L1630" s="25"/>
      <c r="M1630" s="25">
        <v>10470</v>
      </c>
      <c r="N1630" s="26">
        <v>92464</v>
      </c>
      <c r="O1630" s="24">
        <v>2805045000</v>
      </c>
      <c r="P1630" s="25">
        <v>51153</v>
      </c>
      <c r="Q1630" s="25"/>
      <c r="R1630" s="25"/>
      <c r="S1630" s="25"/>
      <c r="T1630" s="25"/>
      <c r="U1630" s="25" t="s">
        <v>12</v>
      </c>
      <c r="V1630" s="25">
        <v>0.14895297159985099</v>
      </c>
      <c r="W1630" s="25">
        <v>365</v>
      </c>
      <c r="X1630" s="25">
        <v>4.0809033315027701E-4</v>
      </c>
      <c r="Y1630" s="25">
        <v>10470</v>
      </c>
      <c r="Z1630" s="27">
        <v>92464</v>
      </c>
      <c r="AA1630" s="28">
        <f t="shared" si="50"/>
        <v>3.2720179496709321E-3</v>
      </c>
      <c r="AC1630" t="str">
        <f t="shared" si="51"/>
        <v>2805045000-51153-VOC</v>
      </c>
      <c r="AD1630" t="str">
        <f>IF(COUNTIF('NP-NRModel-MAR-WILDFIRES Modifi'!V:V, AC1630)=0, "Missing", "")</f>
        <v/>
      </c>
    </row>
    <row r="1631" spans="1:30" x14ac:dyDescent="0.3">
      <c r="A1631" s="24">
        <v>2265008005</v>
      </c>
      <c r="B1631" s="40">
        <v>51013</v>
      </c>
      <c r="C1631" s="25">
        <v>9046811</v>
      </c>
      <c r="D1631" s="25">
        <v>62306213</v>
      </c>
      <c r="E1631" s="25">
        <v>50355512</v>
      </c>
      <c r="F1631" s="25">
        <v>82905914</v>
      </c>
      <c r="G1631" s="25" t="s">
        <v>955</v>
      </c>
      <c r="H1631" s="25">
        <v>4.6011856044886503</v>
      </c>
      <c r="I1631" s="25">
        <v>153</v>
      </c>
      <c r="J1631" s="193">
        <v>3.0073108526069599E-2</v>
      </c>
      <c r="K1631" s="193">
        <f>GSE!I5</f>
        <v>3.0654690323565926E-2</v>
      </c>
      <c r="L1631" s="193">
        <f>GSE!K5</f>
        <v>3.0654690323565926E-2</v>
      </c>
      <c r="M1631" s="25">
        <v>10485</v>
      </c>
      <c r="N1631" s="26">
        <v>660922</v>
      </c>
      <c r="O1631" s="24">
        <v>2265008005</v>
      </c>
      <c r="P1631" s="25">
        <v>51013</v>
      </c>
      <c r="Q1631" s="25">
        <v>9046811</v>
      </c>
      <c r="R1631" s="25">
        <v>62306213</v>
      </c>
      <c r="S1631" s="25">
        <v>50355512</v>
      </c>
      <c r="T1631" s="25">
        <v>82905914</v>
      </c>
      <c r="U1631" s="25" t="s">
        <v>955</v>
      </c>
      <c r="V1631" s="25">
        <v>10.381286587685601</v>
      </c>
      <c r="W1631" s="25">
        <v>365</v>
      </c>
      <c r="X1631" s="25">
        <v>2.8441881062152501E-2</v>
      </c>
      <c r="Y1631" s="25">
        <v>10485</v>
      </c>
      <c r="Z1631" s="27">
        <v>660922</v>
      </c>
      <c r="AA1631" s="35">
        <f t="shared" si="50"/>
        <v>2.8968575592299571E-3</v>
      </c>
      <c r="AC1631" t="str">
        <f t="shared" si="51"/>
        <v>2265008005-51013-NOX</v>
      </c>
      <c r="AD1631" t="str">
        <f>IF(COUNTIF('NP-NRModel-MAR-WILDFIRES Modifi'!V:V, AC1631)=0, "Missing", "")</f>
        <v/>
      </c>
    </row>
    <row r="1632" spans="1:30" x14ac:dyDescent="0.3">
      <c r="A1632" s="24">
        <v>2270008005</v>
      </c>
      <c r="B1632" s="40">
        <v>51013</v>
      </c>
      <c r="C1632" s="25">
        <v>9046811</v>
      </c>
      <c r="D1632" s="25">
        <v>62306213</v>
      </c>
      <c r="E1632" s="25">
        <v>50355512</v>
      </c>
      <c r="F1632" s="25">
        <v>82906114</v>
      </c>
      <c r="G1632" s="25" t="s">
        <v>955</v>
      </c>
      <c r="H1632" s="25">
        <v>0.56209215560643899</v>
      </c>
      <c r="I1632" s="25">
        <v>153</v>
      </c>
      <c r="J1632" s="193">
        <v>3.6738049386041802E-3</v>
      </c>
      <c r="K1632" s="193">
        <f>GSE!I7</f>
        <v>3.7448524020877588E-3</v>
      </c>
      <c r="L1632" s="193">
        <f>GSE!K7</f>
        <v>3.7448524020877588E-3</v>
      </c>
      <c r="M1632" s="25">
        <v>10485</v>
      </c>
      <c r="N1632" s="26">
        <v>660912</v>
      </c>
      <c r="O1632" s="24">
        <v>2270008005</v>
      </c>
      <c r="P1632" s="25">
        <v>51013</v>
      </c>
      <c r="Q1632" s="25">
        <v>9046811</v>
      </c>
      <c r="R1632" s="25">
        <v>62306213</v>
      </c>
      <c r="S1632" s="25">
        <v>50355512</v>
      </c>
      <c r="T1632" s="25">
        <v>82906114</v>
      </c>
      <c r="U1632" s="25" t="s">
        <v>955</v>
      </c>
      <c r="V1632" s="25">
        <v>1.2682035148392901</v>
      </c>
      <c r="W1632" s="25">
        <v>365</v>
      </c>
      <c r="X1632" s="25">
        <v>3.4745301776418999E-3</v>
      </c>
      <c r="Y1632" s="25">
        <v>10485</v>
      </c>
      <c r="Z1632" s="27">
        <v>660912</v>
      </c>
      <c r="AA1632" s="35">
        <f t="shared" si="50"/>
        <v>2.8968575592299428E-3</v>
      </c>
      <c r="AC1632" t="str">
        <f t="shared" si="51"/>
        <v>2270008005-51013-NOX</v>
      </c>
      <c r="AD1632" t="str">
        <f>IF(COUNTIF('NP-NRModel-MAR-WILDFIRES Modifi'!V:V, AC1632)=0, "Missing", "")</f>
        <v/>
      </c>
    </row>
    <row r="1633" spans="1:32" x14ac:dyDescent="0.3">
      <c r="A1633" s="24">
        <v>2275001000</v>
      </c>
      <c r="B1633" s="40">
        <v>51013</v>
      </c>
      <c r="C1633" s="25">
        <v>9046811</v>
      </c>
      <c r="D1633" s="25">
        <v>63137513</v>
      </c>
      <c r="E1633" s="25">
        <v>49985212</v>
      </c>
      <c r="F1633" s="25">
        <v>86861414</v>
      </c>
      <c r="G1633" s="25" t="s">
        <v>955</v>
      </c>
      <c r="H1633" s="25">
        <v>3.8001390908486599</v>
      </c>
      <c r="I1633" s="25">
        <v>153</v>
      </c>
      <c r="J1633" s="25">
        <v>2.4837510397703599E-2</v>
      </c>
      <c r="K1633" s="193">
        <f>J1633*AE1633</f>
        <v>2.4837510397703599E-2</v>
      </c>
      <c r="L1633" s="193">
        <f>J1633*AF1633</f>
        <v>2.4837510397703599E-2</v>
      </c>
      <c r="M1633" s="25">
        <v>10485</v>
      </c>
      <c r="N1633" s="26">
        <v>664239</v>
      </c>
      <c r="O1633" s="24">
        <v>2275001000</v>
      </c>
      <c r="P1633" s="25">
        <v>51013</v>
      </c>
      <c r="Q1633" s="25">
        <v>9046811</v>
      </c>
      <c r="R1633" s="25">
        <v>63137513</v>
      </c>
      <c r="S1633" s="25">
        <v>49985212</v>
      </c>
      <c r="T1633" s="25">
        <v>86861414</v>
      </c>
      <c r="U1633" s="25" t="s">
        <v>955</v>
      </c>
      <c r="V1633" s="25">
        <v>8.5739494917748793</v>
      </c>
      <c r="W1633" s="25">
        <v>365</v>
      </c>
      <c r="X1633" s="25">
        <v>2.3490272580205099E-2</v>
      </c>
      <c r="Y1633" s="25">
        <v>10485</v>
      </c>
      <c r="Z1633" s="27">
        <v>664239</v>
      </c>
      <c r="AA1633" s="35">
        <f t="shared" si="50"/>
        <v>2.8968575592299211E-3</v>
      </c>
      <c r="AC1633" t="str">
        <f t="shared" si="51"/>
        <v>2275001000-51013-NOX</v>
      </c>
      <c r="AD1633" t="str">
        <f>IF(COUNTIF('NP-NRModel-MAR-WILDFIRES Modifi'!V:V, AC1633)=0, "Missing", "")</f>
        <v/>
      </c>
      <c r="AE1633" s="72">
        <f>'NP-NRModel-MAR-WILDFIRES Mo (2)'!M5</f>
        <v>1</v>
      </c>
      <c r="AF1633" s="72">
        <f>'NP-NRModel-MAR-WILDFIRES Mo (2)'!N5</f>
        <v>1</v>
      </c>
    </row>
    <row r="1634" spans="1:32" x14ac:dyDescent="0.3">
      <c r="A1634" s="24">
        <v>2275020000</v>
      </c>
      <c r="B1634" s="40">
        <v>51013</v>
      </c>
      <c r="C1634" s="25">
        <v>9046811</v>
      </c>
      <c r="D1634" s="25">
        <v>54971913</v>
      </c>
      <c r="E1634" s="25">
        <v>50355512</v>
      </c>
      <c r="F1634" s="25">
        <v>80918314</v>
      </c>
      <c r="G1634" s="25" t="s">
        <v>955</v>
      </c>
      <c r="H1634" s="25">
        <v>370.462143051147</v>
      </c>
      <c r="I1634" s="25">
        <v>153</v>
      </c>
      <c r="J1634" s="25">
        <v>2.4213211964127299</v>
      </c>
      <c r="K1634" s="193">
        <f>J1634*AE1634</f>
        <v>2.6597365361309806</v>
      </c>
      <c r="L1634" s="193">
        <f>J1634*AF1634</f>
        <v>2.7856017238452093</v>
      </c>
      <c r="M1634" s="25">
        <v>10485</v>
      </c>
      <c r="N1634" s="26">
        <v>658871</v>
      </c>
      <c r="O1634" s="24">
        <v>2275020000</v>
      </c>
      <c r="P1634" s="25">
        <v>51013</v>
      </c>
      <c r="Q1634" s="25">
        <v>9046811</v>
      </c>
      <c r="R1634" s="25">
        <v>54971913</v>
      </c>
      <c r="S1634" s="25">
        <v>50355512</v>
      </c>
      <c r="T1634" s="25">
        <v>80918314</v>
      </c>
      <c r="U1634" s="25" t="s">
        <v>955</v>
      </c>
      <c r="V1634" s="25">
        <v>835.84406444077297</v>
      </c>
      <c r="W1634" s="25">
        <v>365</v>
      </c>
      <c r="X1634" s="25">
        <v>2.2899837381939001</v>
      </c>
      <c r="Y1634" s="25">
        <v>10485</v>
      </c>
      <c r="Z1634" s="27">
        <v>658871</v>
      </c>
      <c r="AA1634" s="35">
        <f t="shared" si="50"/>
        <v>2.8968575592299398E-3</v>
      </c>
      <c r="AC1634" t="str">
        <f t="shared" si="51"/>
        <v>2275020000-51013-NOX</v>
      </c>
      <c r="AD1634" t="str">
        <f>IF(COUNTIF('NP-NRModel-MAR-WILDFIRES Modifi'!V:V, AC1634)=0, "Missing", "")</f>
        <v/>
      </c>
      <c r="AE1634" s="72">
        <f>'NP-NRModel-MAR-WILDFIRES Mo (2)'!M15</f>
        <v>1.0984649785709848</v>
      </c>
      <c r="AF1634" s="72">
        <f>'NP-NRModel-MAR-WILDFIRES Mo (2)'!N15</f>
        <v>1.1504470071844137</v>
      </c>
    </row>
    <row r="1635" spans="1:32" hidden="1" x14ac:dyDescent="0.3">
      <c r="A1635" s="24">
        <v>2265008005</v>
      </c>
      <c r="B1635" s="40">
        <v>51107</v>
      </c>
      <c r="C1635" s="25">
        <v>9063711</v>
      </c>
      <c r="D1635" s="25">
        <v>62320013</v>
      </c>
      <c r="E1635" s="25">
        <v>49987812</v>
      </c>
      <c r="F1635" s="25">
        <v>82959414</v>
      </c>
      <c r="G1635" s="25" t="s">
        <v>955</v>
      </c>
      <c r="H1635" s="29">
        <v>4.0487659162384601E-5</v>
      </c>
      <c r="I1635" s="25">
        <v>153</v>
      </c>
      <c r="J1635" s="29">
        <v>2.6462522328355899E-7</v>
      </c>
      <c r="K1635" s="29"/>
      <c r="L1635" s="29"/>
      <c r="M1635" s="25">
        <v>10485</v>
      </c>
      <c r="N1635" s="26">
        <v>299509</v>
      </c>
      <c r="O1635" s="24">
        <v>2265008005</v>
      </c>
      <c r="P1635" s="25">
        <v>51107</v>
      </c>
      <c r="Q1635" s="25">
        <v>9063711</v>
      </c>
      <c r="R1635" s="25">
        <v>62320013</v>
      </c>
      <c r="S1635" s="25">
        <v>49987812</v>
      </c>
      <c r="T1635" s="25">
        <v>82959414</v>
      </c>
      <c r="U1635" s="25" t="s">
        <v>955</v>
      </c>
      <c r="V1635" s="29">
        <v>9.1349062863106006E-5</v>
      </c>
      <c r="W1635" s="25">
        <v>365</v>
      </c>
      <c r="X1635" s="29">
        <v>2.5027140510439998E-7</v>
      </c>
      <c r="Y1635" s="25">
        <v>10485</v>
      </c>
      <c r="Z1635" s="27">
        <v>299509</v>
      </c>
      <c r="AA1635" s="35">
        <f t="shared" si="50"/>
        <v>2.8968575592299333E-3</v>
      </c>
      <c r="AC1635" t="str">
        <f t="shared" si="51"/>
        <v>2265008005-51107-NOX</v>
      </c>
      <c r="AD1635" t="str">
        <f>IF(COUNTIF('NP-NRModel-MAR-WILDFIRES Modifi'!V:V, AC1635)=0, "Missing", "")</f>
        <v/>
      </c>
    </row>
    <row r="1636" spans="1:32" hidden="1" x14ac:dyDescent="0.3">
      <c r="A1636" s="24">
        <v>2265008005</v>
      </c>
      <c r="B1636" s="40">
        <v>51107</v>
      </c>
      <c r="C1636" s="25">
        <v>9063711</v>
      </c>
      <c r="D1636" s="25">
        <v>62320013</v>
      </c>
      <c r="E1636" s="25">
        <v>49987812</v>
      </c>
      <c r="F1636" s="25">
        <v>82959414</v>
      </c>
      <c r="G1636" s="25" t="s">
        <v>12</v>
      </c>
      <c r="H1636" s="29">
        <v>3.6238138965782899E-5</v>
      </c>
      <c r="I1636" s="25">
        <v>153</v>
      </c>
      <c r="J1636" s="29">
        <v>2.36850581475705E-7</v>
      </c>
      <c r="K1636" s="29"/>
      <c r="L1636" s="29"/>
      <c r="M1636" s="25">
        <v>10485</v>
      </c>
      <c r="N1636" s="26">
        <v>299505</v>
      </c>
      <c r="O1636" s="24">
        <v>2265008005</v>
      </c>
      <c r="P1636" s="25">
        <v>51107</v>
      </c>
      <c r="Q1636" s="25">
        <v>9063711</v>
      </c>
      <c r="R1636" s="25">
        <v>62320013</v>
      </c>
      <c r="S1636" s="25">
        <v>49987812</v>
      </c>
      <c r="T1636" s="25">
        <v>82959414</v>
      </c>
      <c r="U1636" s="25" t="s">
        <v>12</v>
      </c>
      <c r="V1636" s="29">
        <v>8.1761210771670305E-5</v>
      </c>
      <c r="W1636" s="25">
        <v>365</v>
      </c>
      <c r="X1636" s="29">
        <v>2.2400331718265801E-7</v>
      </c>
      <c r="Y1636" s="25">
        <v>10485</v>
      </c>
      <c r="Z1636" s="27">
        <v>299505</v>
      </c>
      <c r="AA1636" s="35">
        <f t="shared" si="50"/>
        <v>2.8968575592299337E-3</v>
      </c>
      <c r="AC1636" t="str">
        <f t="shared" si="51"/>
        <v>2265008005-51107-VOC</v>
      </c>
      <c r="AD1636" t="str">
        <f>IF(COUNTIF('NP-NRModel-MAR-WILDFIRES Modifi'!V:V, AC1636)=0, "Missing", "")</f>
        <v/>
      </c>
    </row>
    <row r="1637" spans="1:32" x14ac:dyDescent="0.3">
      <c r="A1637" s="24">
        <v>2275050011</v>
      </c>
      <c r="B1637" s="40">
        <v>51013</v>
      </c>
      <c r="C1637" s="25">
        <v>9046811</v>
      </c>
      <c r="D1637" s="25">
        <v>62306113</v>
      </c>
      <c r="E1637" s="25">
        <v>49985212</v>
      </c>
      <c r="F1637" s="25">
        <v>82905714</v>
      </c>
      <c r="G1637" s="25" t="s">
        <v>955</v>
      </c>
      <c r="H1637" s="25">
        <v>1.1405788246267E-2</v>
      </c>
      <c r="I1637" s="25">
        <v>153</v>
      </c>
      <c r="J1637" s="29">
        <v>7.4547635596516597E-5</v>
      </c>
      <c r="K1637" s="193">
        <f t="shared" ref="K1637:K1641" si="52">J1637*AE1637</f>
        <v>8.1887966938045187E-5</v>
      </c>
      <c r="L1637" s="193">
        <f t="shared" ref="L1637:L1641" si="53">J1637*AF1637</f>
        <v>8.5763104264686781E-5</v>
      </c>
      <c r="M1637" s="25">
        <v>10485</v>
      </c>
      <c r="N1637" s="26">
        <v>660877</v>
      </c>
      <c r="O1637" s="24">
        <v>2275050011</v>
      </c>
      <c r="P1637" s="25">
        <v>51013</v>
      </c>
      <c r="Q1637" s="25">
        <v>9046811</v>
      </c>
      <c r="R1637" s="25">
        <v>62306113</v>
      </c>
      <c r="S1637" s="25">
        <v>49985212</v>
      </c>
      <c r="T1637" s="25">
        <v>82905714</v>
      </c>
      <c r="U1637" s="25" t="s">
        <v>955</v>
      </c>
      <c r="V1637" s="25">
        <v>2.5733966573190201E-2</v>
      </c>
      <c r="W1637" s="25">
        <v>365</v>
      </c>
      <c r="X1637" s="29">
        <v>7.0504018008740496E-5</v>
      </c>
      <c r="Y1637" s="25">
        <v>10485</v>
      </c>
      <c r="Z1637" s="27">
        <v>660877</v>
      </c>
      <c r="AA1637" s="35">
        <f t="shared" si="50"/>
        <v>2.8968575592299389E-3</v>
      </c>
      <c r="AC1637" t="str">
        <f t="shared" si="51"/>
        <v>2275050011-51013-NOX</v>
      </c>
      <c r="AD1637" t="str">
        <f>IF(COUNTIF('NP-NRModel-MAR-WILDFIRES Modifi'!V:V, AC1637)=0, "Missing", "")</f>
        <v/>
      </c>
      <c r="AE1637" s="72">
        <f>'NP-NRModel-MAR-WILDFIRES Mo (2)'!M28</f>
        <v>1.0984649785709848</v>
      </c>
      <c r="AF1637" s="72">
        <f>'NP-NRModel-MAR-WILDFIRES Mo (2)'!N28</f>
        <v>1.1504470071844137</v>
      </c>
    </row>
    <row r="1638" spans="1:32" x14ac:dyDescent="0.3">
      <c r="A1638" s="24">
        <v>2275050012</v>
      </c>
      <c r="B1638" s="40">
        <v>51013</v>
      </c>
      <c r="C1638" s="25">
        <v>9046811</v>
      </c>
      <c r="D1638" s="25">
        <v>62306113</v>
      </c>
      <c r="E1638" s="25">
        <v>50355512</v>
      </c>
      <c r="F1638" s="25">
        <v>186675214</v>
      </c>
      <c r="G1638" s="25" t="s">
        <v>955</v>
      </c>
      <c r="H1638" s="25">
        <v>3.2492503806397198E-2</v>
      </c>
      <c r="I1638" s="25">
        <v>153</v>
      </c>
      <c r="J1638" s="25">
        <v>2.12369305924164E-4</v>
      </c>
      <c r="K1638" s="193">
        <f t="shared" si="52"/>
        <v>2.3328024508112173E-4</v>
      </c>
      <c r="L1638" s="193">
        <f t="shared" si="53"/>
        <v>2.4431963241828566E-4</v>
      </c>
      <c r="M1638" s="25">
        <v>10485</v>
      </c>
      <c r="N1638" s="26">
        <v>660901</v>
      </c>
      <c r="O1638" s="24">
        <v>2275050012</v>
      </c>
      <c r="P1638" s="25">
        <v>51013</v>
      </c>
      <c r="Q1638" s="25">
        <v>9046811</v>
      </c>
      <c r="R1638" s="25">
        <v>62306113</v>
      </c>
      <c r="S1638" s="25">
        <v>50355512</v>
      </c>
      <c r="T1638" s="25">
        <v>186675214</v>
      </c>
      <c r="U1638" s="25" t="s">
        <v>955</v>
      </c>
      <c r="V1638" s="25">
        <v>7.3310234135439606E-2</v>
      </c>
      <c r="W1638" s="25">
        <v>365</v>
      </c>
      <c r="X1638" s="25">
        <v>2.0084995653545101E-4</v>
      </c>
      <c r="Y1638" s="25">
        <v>10485</v>
      </c>
      <c r="Z1638" s="27">
        <v>660901</v>
      </c>
      <c r="AA1638" s="35">
        <f t="shared" si="50"/>
        <v>2.8968575592299263E-3</v>
      </c>
      <c r="AC1638" t="str">
        <f t="shared" si="51"/>
        <v>2275050012-51013-NOX</v>
      </c>
      <c r="AD1638" t="str">
        <f>IF(COUNTIF('NP-NRModel-MAR-WILDFIRES Modifi'!V:V, AC1638)=0, "Missing", "")</f>
        <v/>
      </c>
      <c r="AE1638" s="72">
        <f>'NP-NRModel-MAR-WILDFIRES Mo (2)'!M45</f>
        <v>1.0984649785709848</v>
      </c>
      <c r="AF1638" s="72">
        <f>'NP-NRModel-MAR-WILDFIRES Mo (2)'!N45</f>
        <v>1.1504470071844137</v>
      </c>
    </row>
    <row r="1639" spans="1:32" x14ac:dyDescent="0.3">
      <c r="A1639" s="24">
        <v>2275060011</v>
      </c>
      <c r="B1639" s="40">
        <v>51013</v>
      </c>
      <c r="C1639" s="25">
        <v>9046811</v>
      </c>
      <c r="D1639" s="25">
        <v>62306013</v>
      </c>
      <c r="E1639" s="25">
        <v>49985212</v>
      </c>
      <c r="F1639" s="25">
        <v>82905114</v>
      </c>
      <c r="G1639" s="25" t="s">
        <v>955</v>
      </c>
      <c r="H1639" s="25">
        <v>6.7211731204109802E-3</v>
      </c>
      <c r="I1639" s="25">
        <v>153</v>
      </c>
      <c r="J1639" s="29">
        <v>4.3929236081117497E-5</v>
      </c>
      <c r="K1639" s="193">
        <f t="shared" si="52"/>
        <v>4.8254727370484464E-5</v>
      </c>
      <c r="L1639" s="193">
        <f t="shared" si="53"/>
        <v>5.0538258177419191E-5</v>
      </c>
      <c r="M1639" s="25">
        <v>10485</v>
      </c>
      <c r="N1639" s="26">
        <v>660807</v>
      </c>
      <c r="O1639" s="24">
        <v>2275060011</v>
      </c>
      <c r="P1639" s="25">
        <v>51013</v>
      </c>
      <c r="Q1639" s="25">
        <v>9046811</v>
      </c>
      <c r="R1639" s="25">
        <v>62306013</v>
      </c>
      <c r="S1639" s="25">
        <v>49985212</v>
      </c>
      <c r="T1639" s="25">
        <v>82905114</v>
      </c>
      <c r="U1639" s="25" t="s">
        <v>955</v>
      </c>
      <c r="V1639" s="25">
        <v>1.5164444638001101E-2</v>
      </c>
      <c r="W1639" s="25">
        <v>365</v>
      </c>
      <c r="X1639" s="29">
        <v>4.1546423665756501E-5</v>
      </c>
      <c r="Y1639" s="25">
        <v>10485</v>
      </c>
      <c r="Z1639" s="27">
        <v>660807</v>
      </c>
      <c r="AA1639" s="35">
        <f t="shared" si="50"/>
        <v>2.896857559229945E-3</v>
      </c>
      <c r="AC1639" t="str">
        <f t="shared" si="51"/>
        <v>2275060011-51013-NOX</v>
      </c>
      <c r="AD1639" t="str">
        <f>IF(COUNTIF('NP-NRModel-MAR-WILDFIRES Modifi'!V:V, AC1639)=0, "Missing", "")</f>
        <v/>
      </c>
      <c r="AE1639" s="72">
        <f>'NP-NRModel-MAR-WILDFIRES Mo (2)'!M59</f>
        <v>1.0984649785709848</v>
      </c>
      <c r="AF1639" s="72">
        <f>'NP-NRModel-MAR-WILDFIRES Mo (2)'!N59</f>
        <v>1.1504470071844137</v>
      </c>
    </row>
    <row r="1640" spans="1:32" x14ac:dyDescent="0.3">
      <c r="A1640" s="24">
        <v>2275060012</v>
      </c>
      <c r="B1640" s="40">
        <v>51013</v>
      </c>
      <c r="C1640" s="25">
        <v>9046811</v>
      </c>
      <c r="D1640" s="25">
        <v>62306013</v>
      </c>
      <c r="E1640" s="25">
        <v>50355512</v>
      </c>
      <c r="F1640" s="25">
        <v>166657214</v>
      </c>
      <c r="G1640" s="25" t="s">
        <v>955</v>
      </c>
      <c r="H1640" s="25">
        <v>0.61147416631193696</v>
      </c>
      <c r="I1640" s="25">
        <v>153</v>
      </c>
      <c r="J1640" s="25">
        <v>3.9965631785093903E-3</v>
      </c>
      <c r="K1640" s="193">
        <f t="shared" si="52"/>
        <v>4.3900846862389041E-3</v>
      </c>
      <c r="L1640" s="193">
        <f t="shared" si="53"/>
        <v>4.5978341477395561E-3</v>
      </c>
      <c r="M1640" s="25">
        <v>10485</v>
      </c>
      <c r="N1640" s="26">
        <v>660821</v>
      </c>
      <c r="O1640" s="24">
        <v>2275060012</v>
      </c>
      <c r="P1640" s="25">
        <v>51013</v>
      </c>
      <c r="Q1640" s="25">
        <v>9046811</v>
      </c>
      <c r="R1640" s="25">
        <v>62306013</v>
      </c>
      <c r="S1640" s="25">
        <v>50355512</v>
      </c>
      <c r="T1640" s="25">
        <v>166657214</v>
      </c>
      <c r="U1640" s="25" t="s">
        <v>955</v>
      </c>
      <c r="V1640" s="25">
        <v>1.3796201907738199</v>
      </c>
      <c r="W1640" s="25">
        <v>365</v>
      </c>
      <c r="X1640" s="25">
        <v>3.7797813445858098E-3</v>
      </c>
      <c r="Y1640" s="25">
        <v>10485</v>
      </c>
      <c r="Z1640" s="27">
        <v>660821</v>
      </c>
      <c r="AA1640" s="35">
        <f t="shared" si="50"/>
        <v>2.8968575592299385E-3</v>
      </c>
      <c r="AC1640" t="str">
        <f t="shared" si="51"/>
        <v>2275060012-51013-NOX</v>
      </c>
      <c r="AD1640" t="str">
        <f>IF(COUNTIF('NP-NRModel-MAR-WILDFIRES Modifi'!V:V, AC1640)=0, "Missing", "")</f>
        <v/>
      </c>
      <c r="AE1640" s="72">
        <f>'NP-NRModel-MAR-WILDFIRES Mo (2)'!M74</f>
        <v>1.0984649785709848</v>
      </c>
      <c r="AF1640" s="72">
        <f>'NP-NRModel-MAR-WILDFIRES Mo (2)'!N74</f>
        <v>1.1504470071844137</v>
      </c>
    </row>
    <row r="1641" spans="1:32" x14ac:dyDescent="0.3">
      <c r="A1641" s="24">
        <v>2275070000</v>
      </c>
      <c r="B1641" s="40">
        <v>51013</v>
      </c>
      <c r="C1641" s="25">
        <v>9046811</v>
      </c>
      <c r="D1641" s="25">
        <v>62305913</v>
      </c>
      <c r="E1641" s="25">
        <v>50355512</v>
      </c>
      <c r="F1641" s="25">
        <v>146281314</v>
      </c>
      <c r="G1641" s="25" t="s">
        <v>955</v>
      </c>
      <c r="H1641" s="25">
        <v>17.553258069007999</v>
      </c>
      <c r="I1641" s="25">
        <v>153</v>
      </c>
      <c r="J1641" s="25">
        <v>0.11472717692162</v>
      </c>
      <c r="K1641" s="193">
        <f t="shared" si="52"/>
        <v>0.12602378593871691</v>
      </c>
      <c r="L1641" s="193">
        <f t="shared" si="53"/>
        <v>0.13198753733219448</v>
      </c>
      <c r="M1641" s="25">
        <v>10485</v>
      </c>
      <c r="N1641" s="26">
        <v>660779</v>
      </c>
      <c r="O1641" s="24">
        <v>2275070000</v>
      </c>
      <c r="P1641" s="25">
        <v>51013</v>
      </c>
      <c r="Q1641" s="25">
        <v>9046811</v>
      </c>
      <c r="R1641" s="25">
        <v>62305913</v>
      </c>
      <c r="S1641" s="25">
        <v>50355512</v>
      </c>
      <c r="T1641" s="25">
        <v>146281314</v>
      </c>
      <c r="U1641" s="25" t="s">
        <v>955</v>
      </c>
      <c r="V1641" s="25">
        <v>39.6040104064068</v>
      </c>
      <c r="W1641" s="25">
        <v>365</v>
      </c>
      <c r="X1641" s="25">
        <v>0.108504138099744</v>
      </c>
      <c r="Y1641" s="25">
        <v>10485</v>
      </c>
      <c r="Z1641" s="27">
        <v>660779</v>
      </c>
      <c r="AA1641" s="35">
        <f t="shared" si="50"/>
        <v>2.8968575592299211E-3</v>
      </c>
      <c r="AC1641" t="str">
        <f t="shared" si="51"/>
        <v>2275070000-51013-NOX</v>
      </c>
      <c r="AD1641" t="str">
        <f>IF(COUNTIF('NP-NRModel-MAR-WILDFIRES Modifi'!V:V, AC1641)=0, "Missing", "")</f>
        <v/>
      </c>
      <c r="AE1641" s="72">
        <f>'NP-NRModel-MAR-WILDFIRES Mo (2)'!M85</f>
        <v>1.0984649785709848</v>
      </c>
      <c r="AF1641" s="72">
        <f>'NP-NRModel-MAR-WILDFIRES Mo (2)'!N85</f>
        <v>1.1504470071844137</v>
      </c>
    </row>
    <row r="1642" spans="1:32" x14ac:dyDescent="0.3">
      <c r="A1642" s="24">
        <v>2265008005</v>
      </c>
      <c r="B1642" s="40">
        <v>51107</v>
      </c>
      <c r="C1642" s="25">
        <v>9063811</v>
      </c>
      <c r="D1642" s="25">
        <v>62320413</v>
      </c>
      <c r="E1642" s="25">
        <v>49987712</v>
      </c>
      <c r="F1642" s="25">
        <v>82975614</v>
      </c>
      <c r="G1642" s="25" t="s">
        <v>955</v>
      </c>
      <c r="H1642" s="25">
        <v>4.0313671408941598</v>
      </c>
      <c r="I1642" s="25">
        <v>153</v>
      </c>
      <c r="J1642" s="193">
        <v>2.6348804842445499E-2</v>
      </c>
      <c r="K1642" s="193">
        <f>GSE!I6</f>
        <v>4.3736622701246806E-2</v>
      </c>
      <c r="L1642" s="193">
        <f>GSE!K6</f>
        <v>4.8591210463091325E-2</v>
      </c>
      <c r="M1642" s="25">
        <v>10485</v>
      </c>
      <c r="N1642" s="26">
        <v>661005</v>
      </c>
      <c r="O1642" s="24">
        <v>2265008005</v>
      </c>
      <c r="P1642" s="25">
        <v>51107</v>
      </c>
      <c r="Q1642" s="25">
        <v>9063811</v>
      </c>
      <c r="R1642" s="25">
        <v>62320413</v>
      </c>
      <c r="S1642" s="25">
        <v>49987712</v>
      </c>
      <c r="T1642" s="25">
        <v>82975614</v>
      </c>
      <c r="U1642" s="25" t="s">
        <v>955</v>
      </c>
      <c r="V1642" s="25">
        <v>9.0956508229040001</v>
      </c>
      <c r="W1642" s="25">
        <v>365</v>
      </c>
      <c r="X1642" s="25">
        <v>2.4919591295627399E-2</v>
      </c>
      <c r="Y1642" s="25">
        <v>10485</v>
      </c>
      <c r="Z1642" s="27">
        <v>661005</v>
      </c>
      <c r="AA1642" s="35">
        <f t="shared" si="50"/>
        <v>2.8968575592299424E-3</v>
      </c>
      <c r="AC1642" t="str">
        <f t="shared" si="51"/>
        <v>2265008005-51107-NOX</v>
      </c>
      <c r="AD1642" t="str">
        <f>IF(COUNTIF('NP-NRModel-MAR-WILDFIRES Modifi'!V:V, AC1642)=0, "Missing", "")</f>
        <v/>
      </c>
      <c r="AE1642" s="72"/>
      <c r="AF1642" s="72"/>
    </row>
    <row r="1643" spans="1:32" hidden="1" x14ac:dyDescent="0.3">
      <c r="A1643" s="24">
        <v>2270008005</v>
      </c>
      <c r="B1643" s="40">
        <v>51107</v>
      </c>
      <c r="C1643" s="25">
        <v>9063711</v>
      </c>
      <c r="D1643" s="25">
        <v>62320013</v>
      </c>
      <c r="E1643" s="25">
        <v>49987812</v>
      </c>
      <c r="F1643" s="25">
        <v>82959614</v>
      </c>
      <c r="G1643" s="25" t="s">
        <v>955</v>
      </c>
      <c r="H1643" s="29">
        <v>5.2215335236851104E-6</v>
      </c>
      <c r="I1643" s="25">
        <v>153</v>
      </c>
      <c r="J1643" s="29">
        <v>3.4127670089445098E-8</v>
      </c>
      <c r="K1643" s="29"/>
      <c r="L1643" s="29"/>
      <c r="M1643" s="25">
        <v>10485</v>
      </c>
      <c r="N1643" s="26">
        <v>299511</v>
      </c>
      <c r="O1643" s="24">
        <v>2270008005</v>
      </c>
      <c r="P1643" s="25">
        <v>51107</v>
      </c>
      <c r="Q1643" s="25">
        <v>9063711</v>
      </c>
      <c r="R1643" s="25">
        <v>62320013</v>
      </c>
      <c r="S1643" s="25">
        <v>49987812</v>
      </c>
      <c r="T1643" s="25">
        <v>82959614</v>
      </c>
      <c r="U1643" s="25" t="s">
        <v>955</v>
      </c>
      <c r="V1643" s="29">
        <v>1.17809279164271E-5</v>
      </c>
      <c r="W1643" s="25">
        <v>365</v>
      </c>
      <c r="X1643" s="29">
        <v>3.2276514839526497E-8</v>
      </c>
      <c r="Y1643" s="25">
        <v>10485</v>
      </c>
      <c r="Z1643" s="27">
        <v>299511</v>
      </c>
      <c r="AA1643" s="35">
        <f t="shared" si="50"/>
        <v>2.8968575592299593E-3</v>
      </c>
      <c r="AC1643" t="str">
        <f t="shared" si="51"/>
        <v>2270008005-51107-NOX</v>
      </c>
      <c r="AD1643" t="str">
        <f>IF(COUNTIF('NP-NRModel-MAR-WILDFIRES Modifi'!V:V, AC1643)=0, "Missing", "")</f>
        <v/>
      </c>
    </row>
    <row r="1644" spans="1:32" hidden="1" x14ac:dyDescent="0.3">
      <c r="A1644" s="24">
        <v>2270008005</v>
      </c>
      <c r="B1644" s="40">
        <v>51107</v>
      </c>
      <c r="C1644" s="25">
        <v>9063711</v>
      </c>
      <c r="D1644" s="25">
        <v>62320013</v>
      </c>
      <c r="E1644" s="25">
        <v>49987812</v>
      </c>
      <c r="F1644" s="25">
        <v>82959614</v>
      </c>
      <c r="G1644" s="25" t="s">
        <v>12</v>
      </c>
      <c r="H1644" s="29">
        <v>3.0430461363760699E-6</v>
      </c>
      <c r="I1644" s="25">
        <v>153</v>
      </c>
      <c r="J1644" s="29">
        <v>1.9889190433830501E-8</v>
      </c>
      <c r="K1644" s="29"/>
      <c r="L1644" s="29"/>
      <c r="M1644" s="25">
        <v>10485</v>
      </c>
      <c r="N1644" s="26">
        <v>299515</v>
      </c>
      <c r="O1644" s="24">
        <v>2270008005</v>
      </c>
      <c r="P1644" s="25">
        <v>51107</v>
      </c>
      <c r="Q1644" s="25">
        <v>9063711</v>
      </c>
      <c r="R1644" s="25">
        <v>62320013</v>
      </c>
      <c r="S1644" s="25">
        <v>49987812</v>
      </c>
      <c r="T1644" s="25">
        <v>82959614</v>
      </c>
      <c r="U1644" s="25" t="s">
        <v>12</v>
      </c>
      <c r="V1644" s="29">
        <v>6.86578129133751E-6</v>
      </c>
      <c r="W1644" s="25">
        <v>365</v>
      </c>
      <c r="X1644" s="29">
        <v>1.8810359702294501E-8</v>
      </c>
      <c r="Y1644" s="25">
        <v>10485</v>
      </c>
      <c r="Z1644" s="27">
        <v>299515</v>
      </c>
      <c r="AA1644" s="35">
        <f t="shared" si="50"/>
        <v>2.8968575592299307E-3</v>
      </c>
      <c r="AC1644" t="str">
        <f t="shared" si="51"/>
        <v>2270008005-51107-VOC</v>
      </c>
      <c r="AD1644" t="str">
        <f>IF(COUNTIF('NP-NRModel-MAR-WILDFIRES Modifi'!V:V, AC1644)=0, "Missing", "")</f>
        <v/>
      </c>
    </row>
    <row r="1645" spans="1:32" x14ac:dyDescent="0.3">
      <c r="A1645" s="24">
        <v>2270008005</v>
      </c>
      <c r="B1645" s="40">
        <v>51107</v>
      </c>
      <c r="C1645" s="25">
        <v>9063811</v>
      </c>
      <c r="D1645" s="25">
        <v>62320413</v>
      </c>
      <c r="E1645" s="25">
        <v>49987712</v>
      </c>
      <c r="F1645" s="25">
        <v>82975814</v>
      </c>
      <c r="G1645" s="25" t="s">
        <v>955</v>
      </c>
      <c r="H1645" s="25">
        <v>0.83892618747537395</v>
      </c>
      <c r="I1645" s="25">
        <v>153</v>
      </c>
      <c r="J1645" s="193">
        <v>5.48317769591747E-3</v>
      </c>
      <c r="K1645" s="193">
        <f>GSE!I8</f>
        <v>9.1015350312050845E-3</v>
      </c>
      <c r="L1645" s="193">
        <f>GSE!K8</f>
        <v>1.011177316146517E-2</v>
      </c>
      <c r="M1645" s="25">
        <v>10485</v>
      </c>
      <c r="N1645" s="26">
        <v>661001</v>
      </c>
      <c r="O1645" s="24">
        <v>2270008005</v>
      </c>
      <c r="P1645" s="25">
        <v>51107</v>
      </c>
      <c r="Q1645" s="25">
        <v>9063811</v>
      </c>
      <c r="R1645" s="25">
        <v>62320413</v>
      </c>
      <c r="S1645" s="25">
        <v>49987712</v>
      </c>
      <c r="T1645" s="25">
        <v>82975814</v>
      </c>
      <c r="U1645" s="25" t="s">
        <v>955</v>
      </c>
      <c r="V1645" s="25">
        <v>1.8928019703443899</v>
      </c>
      <c r="W1645" s="25">
        <v>365</v>
      </c>
      <c r="X1645" s="25">
        <v>5.1857588228613498E-3</v>
      </c>
      <c r="Y1645" s="25">
        <v>10485</v>
      </c>
      <c r="Z1645" s="27">
        <v>661001</v>
      </c>
      <c r="AA1645" s="35">
        <f t="shared" si="50"/>
        <v>2.8968575592299398E-3</v>
      </c>
      <c r="AC1645" t="str">
        <f t="shared" si="51"/>
        <v>2270008005-51107-NOX</v>
      </c>
      <c r="AD1645" t="str">
        <f>IF(COUNTIF('NP-NRModel-MAR-WILDFIRES Modifi'!V:V, AC1645)=0, "Missing", "")</f>
        <v/>
      </c>
      <c r="AE1645" s="72"/>
      <c r="AF1645" s="72"/>
    </row>
    <row r="1646" spans="1:32" x14ac:dyDescent="0.3">
      <c r="A1646" s="24">
        <v>2275001000</v>
      </c>
      <c r="B1646" s="40">
        <v>51107</v>
      </c>
      <c r="C1646" s="25">
        <v>9063811</v>
      </c>
      <c r="D1646" s="25">
        <v>55138613</v>
      </c>
      <c r="E1646" s="25">
        <v>49987712</v>
      </c>
      <c r="F1646" s="25">
        <v>88715114</v>
      </c>
      <c r="G1646" s="25" t="s">
        <v>955</v>
      </c>
      <c r="H1646" s="25">
        <v>1.3164844064169801</v>
      </c>
      <c r="I1646" s="25">
        <v>153</v>
      </c>
      <c r="J1646" s="25">
        <v>8.6044732445554294E-3</v>
      </c>
      <c r="K1646" s="193">
        <f t="shared" ref="K1646:K1647" si="54">J1646*AE1646</f>
        <v>8.6044732445554294E-3</v>
      </c>
      <c r="L1646" s="193">
        <f t="shared" ref="L1646:L1647" si="55">J1646*AF1646</f>
        <v>8.6044732445554294E-3</v>
      </c>
      <c r="M1646" s="25">
        <v>10485</v>
      </c>
      <c r="N1646" s="26">
        <v>659192</v>
      </c>
      <c r="O1646" s="24">
        <v>2275001000</v>
      </c>
      <c r="P1646" s="25">
        <v>51107</v>
      </c>
      <c r="Q1646" s="25">
        <v>9063811</v>
      </c>
      <c r="R1646" s="25">
        <v>55138613</v>
      </c>
      <c r="S1646" s="25">
        <v>49987712</v>
      </c>
      <c r="T1646" s="25">
        <v>88715114</v>
      </c>
      <c r="U1646" s="25" t="s">
        <v>955</v>
      </c>
      <c r="V1646" s="25">
        <v>2.9702783338932002</v>
      </c>
      <c r="W1646" s="25">
        <v>365</v>
      </c>
      <c r="X1646" s="25">
        <v>8.1377488599813797E-3</v>
      </c>
      <c r="Y1646" s="25">
        <v>10485</v>
      </c>
      <c r="Z1646" s="27">
        <v>659192</v>
      </c>
      <c r="AA1646" s="35">
        <f t="shared" si="50"/>
        <v>2.8968575592299402E-3</v>
      </c>
      <c r="AC1646" t="str">
        <f t="shared" si="51"/>
        <v>2275001000-51107-NOX</v>
      </c>
      <c r="AD1646" t="str">
        <f>IF(COUNTIF('NP-NRModel-MAR-WILDFIRES Modifi'!V:V, AC1646)=0, "Missing", "")</f>
        <v/>
      </c>
      <c r="AE1646" s="72">
        <f>'NP-NRModel-MAR-WILDFIRES Mo (2)'!M6</f>
        <v>1</v>
      </c>
      <c r="AF1646" s="72">
        <f>'NP-NRModel-MAR-WILDFIRES Mo (2)'!N6</f>
        <v>1</v>
      </c>
    </row>
    <row r="1647" spans="1:32" hidden="1" x14ac:dyDescent="0.3">
      <c r="A1647" s="24">
        <v>2275001000</v>
      </c>
      <c r="B1647" s="40">
        <v>24017</v>
      </c>
      <c r="C1647" s="25">
        <v>9570011</v>
      </c>
      <c r="D1647" s="25">
        <v>63266813</v>
      </c>
      <c r="E1647" s="25">
        <v>50301412</v>
      </c>
      <c r="F1647" s="25">
        <v>86990814</v>
      </c>
      <c r="G1647" s="25" t="s">
        <v>955</v>
      </c>
      <c r="H1647" s="25">
        <v>1.2370246457204499</v>
      </c>
      <c r="I1647" s="25">
        <v>153</v>
      </c>
      <c r="J1647" s="25">
        <v>8.0851284034016407E-3</v>
      </c>
      <c r="K1647" s="25">
        <f t="shared" si="54"/>
        <v>0</v>
      </c>
      <c r="L1647" s="25">
        <f t="shared" si="55"/>
        <v>0</v>
      </c>
      <c r="M1647" s="25">
        <v>10485</v>
      </c>
      <c r="N1647" s="26">
        <v>587210</v>
      </c>
      <c r="O1647" s="24">
        <v>2275001000</v>
      </c>
      <c r="P1647" s="25">
        <v>24017</v>
      </c>
      <c r="Q1647" s="25">
        <v>9570011</v>
      </c>
      <c r="R1647" s="25">
        <v>63266813</v>
      </c>
      <c r="S1647" s="25">
        <v>50301412</v>
      </c>
      <c r="T1647" s="25">
        <v>86990814</v>
      </c>
      <c r="U1647" s="25" t="s">
        <v>955</v>
      </c>
      <c r="V1647" s="25">
        <v>2.7909996394682501</v>
      </c>
      <c r="W1647" s="25">
        <v>365</v>
      </c>
      <c r="X1647" s="25">
        <v>7.6465743547075504E-3</v>
      </c>
      <c r="Y1647" s="25">
        <v>10485</v>
      </c>
      <c r="Z1647" s="27">
        <v>587210</v>
      </c>
      <c r="AA1647" s="35">
        <f t="shared" si="50"/>
        <v>2.8968575592299411E-3</v>
      </c>
      <c r="AC1647" t="str">
        <f t="shared" si="51"/>
        <v>2275001000-24017-NOX</v>
      </c>
      <c r="AD1647" t="str">
        <f>IF(COUNTIF('NP-NRModel-MAR-WILDFIRES Modifi'!V:V, AC1647)=0, "Missing", "")</f>
        <v/>
      </c>
    </row>
    <row r="1648" spans="1:32" hidden="1" x14ac:dyDescent="0.3">
      <c r="A1648" s="24">
        <v>2275001000</v>
      </c>
      <c r="B1648" s="40">
        <v>24017</v>
      </c>
      <c r="C1648" s="25">
        <v>9570011</v>
      </c>
      <c r="D1648" s="25">
        <v>63266813</v>
      </c>
      <c r="E1648" s="25">
        <v>50301412</v>
      </c>
      <c r="F1648" s="25">
        <v>86990814</v>
      </c>
      <c r="G1648" s="25" t="s">
        <v>12</v>
      </c>
      <c r="H1648" s="25">
        <v>0.60183612103971296</v>
      </c>
      <c r="I1648" s="25">
        <v>153</v>
      </c>
      <c r="J1648" s="25">
        <v>3.9335694185602104E-3</v>
      </c>
      <c r="K1648" s="25"/>
      <c r="L1648" s="25"/>
      <c r="M1648" s="25">
        <v>10485</v>
      </c>
      <c r="N1648" s="26">
        <v>587193</v>
      </c>
      <c r="O1648" s="24">
        <v>2275001000</v>
      </c>
      <c r="P1648" s="25">
        <v>24017</v>
      </c>
      <c r="Q1648" s="25">
        <v>9570011</v>
      </c>
      <c r="R1648" s="25">
        <v>63266813</v>
      </c>
      <c r="S1648" s="25">
        <v>50301412</v>
      </c>
      <c r="T1648" s="25">
        <v>86990814</v>
      </c>
      <c r="U1648" s="25" t="s">
        <v>12</v>
      </c>
      <c r="V1648" s="25">
        <v>1.3578746411010401</v>
      </c>
      <c r="W1648" s="25">
        <v>365</v>
      </c>
      <c r="X1648" s="25">
        <v>3.72020449616725E-3</v>
      </c>
      <c r="Y1648" s="25">
        <v>10485</v>
      </c>
      <c r="Z1648" s="27">
        <v>587193</v>
      </c>
      <c r="AA1648" s="35">
        <f t="shared" si="50"/>
        <v>2.8968575592299554E-3</v>
      </c>
      <c r="AC1648" t="str">
        <f t="shared" si="51"/>
        <v>2275001000-24017-VOC</v>
      </c>
      <c r="AD1648" t="str">
        <f>IF(COUNTIF('NP-NRModel-MAR-WILDFIRES Modifi'!V:V, AC1648)=0, "Missing", "")</f>
        <v/>
      </c>
    </row>
    <row r="1649" spans="1:32" hidden="1" x14ac:dyDescent="0.3">
      <c r="A1649" s="24">
        <v>2275001000</v>
      </c>
      <c r="B1649" s="40">
        <v>24021</v>
      </c>
      <c r="C1649" s="25">
        <v>9569411</v>
      </c>
      <c r="D1649" s="25">
        <v>63266613</v>
      </c>
      <c r="E1649" s="25">
        <v>50301612</v>
      </c>
      <c r="F1649" s="25">
        <v>86990614</v>
      </c>
      <c r="G1649" s="25" t="s">
        <v>955</v>
      </c>
      <c r="H1649" s="25">
        <v>1.49432531473529</v>
      </c>
      <c r="I1649" s="25">
        <v>153</v>
      </c>
      <c r="J1649" s="25">
        <v>9.7668321224529293E-3</v>
      </c>
      <c r="K1649" s="25"/>
      <c r="L1649" s="25"/>
      <c r="M1649" s="25">
        <v>10485</v>
      </c>
      <c r="N1649" s="26">
        <v>587145</v>
      </c>
      <c r="O1649" s="24">
        <v>2275001000</v>
      </c>
      <c r="P1649" s="25">
        <v>24021</v>
      </c>
      <c r="Q1649" s="25">
        <v>9569411</v>
      </c>
      <c r="R1649" s="25">
        <v>63266613</v>
      </c>
      <c r="S1649" s="25">
        <v>50301612</v>
      </c>
      <c r="T1649" s="25">
        <v>86990614</v>
      </c>
      <c r="U1649" s="25" t="s">
        <v>955</v>
      </c>
      <c r="V1649" s="25">
        <v>3.3715265327195398</v>
      </c>
      <c r="W1649" s="25">
        <v>365</v>
      </c>
      <c r="X1649" s="25">
        <v>9.2370589937521806E-3</v>
      </c>
      <c r="Y1649" s="25">
        <v>10485</v>
      </c>
      <c r="Z1649" s="27">
        <v>587145</v>
      </c>
      <c r="AA1649" s="35">
        <f t="shared" si="50"/>
        <v>2.8968575592299463E-3</v>
      </c>
      <c r="AC1649" t="str">
        <f t="shared" si="51"/>
        <v>2275001000-24021-NOX</v>
      </c>
      <c r="AD1649" t="str">
        <f>IF(COUNTIF('NP-NRModel-MAR-WILDFIRES Modifi'!V:V, AC1649)=0, "Missing", "")</f>
        <v/>
      </c>
    </row>
    <row r="1650" spans="1:32" hidden="1" x14ac:dyDescent="0.3">
      <c r="A1650" s="24">
        <v>2275001000</v>
      </c>
      <c r="B1650" s="40">
        <v>24021</v>
      </c>
      <c r="C1650" s="25">
        <v>9569411</v>
      </c>
      <c r="D1650" s="25">
        <v>63266613</v>
      </c>
      <c r="E1650" s="25">
        <v>50301612</v>
      </c>
      <c r="F1650" s="25">
        <v>86990614</v>
      </c>
      <c r="G1650" s="25" t="s">
        <v>12</v>
      </c>
      <c r="H1650" s="25">
        <v>0.72701797040736604</v>
      </c>
      <c r="I1650" s="25">
        <v>153</v>
      </c>
      <c r="J1650" s="25">
        <v>4.75175144057102E-3</v>
      </c>
      <c r="K1650" s="25"/>
      <c r="L1650" s="25"/>
      <c r="M1650" s="25">
        <v>10485</v>
      </c>
      <c r="N1650" s="26">
        <v>587149</v>
      </c>
      <c r="O1650" s="24">
        <v>2275001000</v>
      </c>
      <c r="P1650" s="25">
        <v>24021</v>
      </c>
      <c r="Q1650" s="25">
        <v>9569411</v>
      </c>
      <c r="R1650" s="25">
        <v>63266613</v>
      </c>
      <c r="S1650" s="25">
        <v>50301612</v>
      </c>
      <c r="T1650" s="25">
        <v>86990614</v>
      </c>
      <c r="U1650" s="25" t="s">
        <v>12</v>
      </c>
      <c r="V1650" s="25">
        <v>1.6403124224838199</v>
      </c>
      <c r="W1650" s="25">
        <v>365</v>
      </c>
      <c r="X1650" s="25">
        <v>4.4940066369419697E-3</v>
      </c>
      <c r="Y1650" s="25">
        <v>10485</v>
      </c>
      <c r="Z1650" s="27">
        <v>587149</v>
      </c>
      <c r="AA1650" s="35">
        <f t="shared" si="50"/>
        <v>2.8968575592299346E-3</v>
      </c>
      <c r="AC1650" t="str">
        <f t="shared" si="51"/>
        <v>2275001000-24021-VOC</v>
      </c>
      <c r="AD1650" t="str">
        <f>IF(COUNTIF('NP-NRModel-MAR-WILDFIRES Modifi'!V:V, AC1650)=0, "Missing", "")</f>
        <v/>
      </c>
    </row>
    <row r="1651" spans="1:32" hidden="1" x14ac:dyDescent="0.3">
      <c r="A1651" s="24">
        <v>2275001000</v>
      </c>
      <c r="B1651" s="40">
        <v>24033</v>
      </c>
      <c r="C1651" s="25">
        <v>9567211</v>
      </c>
      <c r="D1651" s="25">
        <v>53404413</v>
      </c>
      <c r="E1651" s="25">
        <v>49085812</v>
      </c>
      <c r="F1651" s="25">
        <v>145542814</v>
      </c>
      <c r="G1651" s="25" t="s">
        <v>955</v>
      </c>
      <c r="H1651" s="25">
        <v>0.148442922037228</v>
      </c>
      <c r="I1651" s="25">
        <v>153</v>
      </c>
      <c r="J1651" s="25">
        <v>9.7021517671391398E-4</v>
      </c>
      <c r="K1651" s="25"/>
      <c r="L1651" s="25"/>
      <c r="M1651" s="25">
        <v>10485</v>
      </c>
      <c r="N1651" s="26">
        <v>38627</v>
      </c>
      <c r="O1651" s="24">
        <v>2275001000</v>
      </c>
      <c r="P1651" s="25">
        <v>24033</v>
      </c>
      <c r="Q1651" s="25">
        <v>9567211</v>
      </c>
      <c r="R1651" s="25">
        <v>53404413</v>
      </c>
      <c r="S1651" s="25">
        <v>49085812</v>
      </c>
      <c r="T1651" s="25">
        <v>145542814</v>
      </c>
      <c r="U1651" s="25" t="s">
        <v>955</v>
      </c>
      <c r="V1651" s="25">
        <v>0.334919876754941</v>
      </c>
      <c r="W1651" s="25">
        <v>365</v>
      </c>
      <c r="X1651" s="25">
        <v>9.1758870343819701E-4</v>
      </c>
      <c r="Y1651" s="25">
        <v>10485</v>
      </c>
      <c r="Z1651" s="27">
        <v>38627</v>
      </c>
      <c r="AA1651" s="35">
        <f t="shared" si="50"/>
        <v>2.8968575592299498E-3</v>
      </c>
      <c r="AC1651" t="str">
        <f t="shared" si="51"/>
        <v>2275001000-24033-NOX</v>
      </c>
      <c r="AD1651" t="str">
        <f>IF(COUNTIF('NP-NRModel-MAR-WILDFIRES Modifi'!V:V, AC1651)=0, "Missing", "")</f>
        <v/>
      </c>
    </row>
    <row r="1652" spans="1:32" hidden="1" x14ac:dyDescent="0.3">
      <c r="A1652" s="24">
        <v>2275001000</v>
      </c>
      <c r="B1652" s="40">
        <v>24033</v>
      </c>
      <c r="C1652" s="25">
        <v>9567211</v>
      </c>
      <c r="D1652" s="25">
        <v>53404413</v>
      </c>
      <c r="E1652" s="25">
        <v>49085812</v>
      </c>
      <c r="F1652" s="25">
        <v>145542814</v>
      </c>
      <c r="G1652" s="25" t="s">
        <v>12</v>
      </c>
      <c r="H1652" s="25">
        <v>7.2220352249378103E-2</v>
      </c>
      <c r="I1652" s="25">
        <v>153</v>
      </c>
      <c r="J1652" s="25">
        <v>4.7202844607436699E-4</v>
      </c>
      <c r="K1652" s="25"/>
      <c r="L1652" s="25"/>
      <c r="M1652" s="25">
        <v>10485</v>
      </c>
      <c r="N1652" s="26">
        <v>38631</v>
      </c>
      <c r="O1652" s="24">
        <v>2275001000</v>
      </c>
      <c r="P1652" s="25">
        <v>24033</v>
      </c>
      <c r="Q1652" s="25">
        <v>9567211</v>
      </c>
      <c r="R1652" s="25">
        <v>53404413</v>
      </c>
      <c r="S1652" s="25">
        <v>49085812</v>
      </c>
      <c r="T1652" s="25">
        <v>145542814</v>
      </c>
      <c r="U1652" s="25" t="s">
        <v>12</v>
      </c>
      <c r="V1652" s="25">
        <v>0.16294499692275</v>
      </c>
      <c r="W1652" s="25">
        <v>365</v>
      </c>
      <c r="X1652" s="25">
        <v>4.4642464910342499E-4</v>
      </c>
      <c r="Y1652" s="25">
        <v>10485</v>
      </c>
      <c r="Z1652" s="27">
        <v>38631</v>
      </c>
      <c r="AA1652" s="35">
        <f t="shared" si="50"/>
        <v>2.8968575592299359E-3</v>
      </c>
      <c r="AC1652" t="str">
        <f t="shared" si="51"/>
        <v>2275001000-24033-VOC</v>
      </c>
      <c r="AD1652" t="str">
        <f>IF(COUNTIF('NP-NRModel-MAR-WILDFIRES Modifi'!V:V, AC1652)=0, "Missing", "")</f>
        <v/>
      </c>
    </row>
    <row r="1653" spans="1:32" x14ac:dyDescent="0.3">
      <c r="A1653" s="24">
        <v>2275020000</v>
      </c>
      <c r="B1653" s="40">
        <v>51107</v>
      </c>
      <c r="C1653" s="25">
        <v>9063811</v>
      </c>
      <c r="D1653" s="25">
        <v>55138713</v>
      </c>
      <c r="E1653" s="25">
        <v>49188712</v>
      </c>
      <c r="F1653" s="25">
        <v>80941614</v>
      </c>
      <c r="G1653" s="25" t="s">
        <v>955</v>
      </c>
      <c r="H1653" s="25">
        <v>415.90066526481297</v>
      </c>
      <c r="I1653" s="25">
        <v>153</v>
      </c>
      <c r="J1653" s="25">
        <v>2.7183050017307999</v>
      </c>
      <c r="K1653" s="193">
        <f t="shared" ref="K1653:K1654" si="56">J1653*AE1653</f>
        <v>3.1399487833188986</v>
      </c>
      <c r="L1653" s="193">
        <f t="shared" ref="L1653:L1654" si="57">J1653*AF1653</f>
        <v>3.2561309044922999</v>
      </c>
      <c r="M1653" s="25">
        <v>10485</v>
      </c>
      <c r="N1653" s="26">
        <v>659230</v>
      </c>
      <c r="O1653" s="24">
        <v>2275020000</v>
      </c>
      <c r="P1653" s="25">
        <v>51107</v>
      </c>
      <c r="Q1653" s="25">
        <v>9063811</v>
      </c>
      <c r="R1653" s="25">
        <v>55138713</v>
      </c>
      <c r="S1653" s="25">
        <v>49188712</v>
      </c>
      <c r="T1653" s="25">
        <v>80941614</v>
      </c>
      <c r="U1653" s="25" t="s">
        <v>955</v>
      </c>
      <c r="V1653" s="25">
        <v>938.36336311040395</v>
      </c>
      <c r="W1653" s="25">
        <v>365</v>
      </c>
      <c r="X1653" s="25">
        <v>2.5708585290696</v>
      </c>
      <c r="Y1653" s="25">
        <v>10485</v>
      </c>
      <c r="Z1653" s="27">
        <v>659230</v>
      </c>
      <c r="AA1653" s="35">
        <f t="shared" si="50"/>
        <v>2.8968575592299372E-3</v>
      </c>
      <c r="AC1653" t="str">
        <f t="shared" si="51"/>
        <v>2275020000-51107-NOX</v>
      </c>
      <c r="AD1653" t="str">
        <f>IF(COUNTIF('NP-NRModel-MAR-WILDFIRES Modifi'!V:V, AC1653)=0, "Missing", "")</f>
        <v/>
      </c>
      <c r="AE1653" s="72">
        <f>'NP-NRModel-MAR-WILDFIRES Mo (2)'!M16</f>
        <v>1.1551127564124075</v>
      </c>
      <c r="AF1653" s="72">
        <f>'NP-NRModel-MAR-WILDFIRES Mo (2)'!N16</f>
        <v>1.1978534058610257</v>
      </c>
    </row>
    <row r="1654" spans="1:32" x14ac:dyDescent="0.3">
      <c r="A1654" s="24">
        <v>2275050011</v>
      </c>
      <c r="B1654" s="40">
        <v>51107</v>
      </c>
      <c r="C1654" s="25">
        <v>9063811</v>
      </c>
      <c r="D1654" s="25">
        <v>98332913</v>
      </c>
      <c r="E1654" s="25">
        <v>49987712</v>
      </c>
      <c r="F1654" s="25">
        <v>138220014</v>
      </c>
      <c r="G1654" s="25" t="s">
        <v>955</v>
      </c>
      <c r="H1654" s="25">
        <v>0.16371338482773201</v>
      </c>
      <c r="I1654" s="25">
        <v>153</v>
      </c>
      <c r="J1654" s="25">
        <v>1.0700221230570701E-3</v>
      </c>
      <c r="K1654" s="193">
        <f t="shared" si="56"/>
        <v>1.2359962039867084E-3</v>
      </c>
      <c r="L1654" s="193">
        <f t="shared" si="57"/>
        <v>1.2817296444505571E-3</v>
      </c>
      <c r="M1654" s="25">
        <v>10485</v>
      </c>
      <c r="N1654" s="26">
        <v>667655</v>
      </c>
      <c r="O1654" s="24">
        <v>2275050011</v>
      </c>
      <c r="P1654" s="25">
        <v>51107</v>
      </c>
      <c r="Q1654" s="25">
        <v>9063811</v>
      </c>
      <c r="R1654" s="25">
        <v>98332913</v>
      </c>
      <c r="S1654" s="25">
        <v>49987712</v>
      </c>
      <c r="T1654" s="25">
        <v>138220014</v>
      </c>
      <c r="U1654" s="25" t="s">
        <v>955</v>
      </c>
      <c r="V1654" s="25">
        <v>0.369373398994983</v>
      </c>
      <c r="W1654" s="25">
        <v>365</v>
      </c>
      <c r="X1654" s="25">
        <v>1.01198191505474E-3</v>
      </c>
      <c r="Y1654" s="25">
        <v>10485</v>
      </c>
      <c r="Z1654" s="27">
        <v>667655</v>
      </c>
      <c r="AA1654" s="35">
        <f t="shared" si="50"/>
        <v>2.8968575592299315E-3</v>
      </c>
      <c r="AC1654" t="str">
        <f t="shared" si="51"/>
        <v>2275050011-51107-NOX</v>
      </c>
      <c r="AD1654" t="str">
        <f>IF(COUNTIF('NP-NRModel-MAR-WILDFIRES Modifi'!V:V, AC1654)=0, "Missing", "")</f>
        <v/>
      </c>
      <c r="AE1654" s="72">
        <f>'NP-NRModel-MAR-WILDFIRES Mo (2)'!M29</f>
        <v>1.1551127564124075</v>
      </c>
      <c r="AF1654" s="72">
        <f>'NP-NRModel-MAR-WILDFIRES Mo (2)'!N29</f>
        <v>1.1978534058610257</v>
      </c>
    </row>
    <row r="1655" spans="1:32" x14ac:dyDescent="0.3">
      <c r="A1655" s="24">
        <v>2275050012</v>
      </c>
      <c r="B1655" s="40">
        <v>51107</v>
      </c>
      <c r="C1655" s="25">
        <v>9063811</v>
      </c>
      <c r="D1655" s="25">
        <v>98332913</v>
      </c>
      <c r="E1655" s="25">
        <v>50356612</v>
      </c>
      <c r="F1655" s="25">
        <v>186692014</v>
      </c>
      <c r="G1655" s="25" t="s">
        <v>955</v>
      </c>
      <c r="H1655" s="25">
        <v>0.85383221804991105</v>
      </c>
      <c r="I1655" s="25">
        <v>153</v>
      </c>
      <c r="J1655" s="25">
        <v>5.5806027323523598E-3</v>
      </c>
      <c r="K1655" s="193">
        <f t="shared" ref="K1655:K1656" si="58">J1655*AE1655</f>
        <v>6.4462254046101473E-3</v>
      </c>
      <c r="L1655" s="193">
        <f t="shared" ref="L1655:L1656" si="59">J1655*AF1655</f>
        <v>6.6847439897056203E-3</v>
      </c>
      <c r="M1655" s="25">
        <v>10485</v>
      </c>
      <c r="N1655" s="26">
        <v>667641</v>
      </c>
      <c r="O1655" s="24">
        <v>2275050012</v>
      </c>
      <c r="P1655" s="25">
        <v>51107</v>
      </c>
      <c r="Q1655" s="25">
        <v>9063811</v>
      </c>
      <c r="R1655" s="25">
        <v>98332913</v>
      </c>
      <c r="S1655" s="25">
        <v>50356612</v>
      </c>
      <c r="T1655" s="25">
        <v>186692014</v>
      </c>
      <c r="U1655" s="25" t="s">
        <v>955</v>
      </c>
      <c r="V1655" s="25">
        <v>1.92643325336156</v>
      </c>
      <c r="W1655" s="25">
        <v>365</v>
      </c>
      <c r="X1655" s="25">
        <v>5.27789932427825E-3</v>
      </c>
      <c r="Y1655" s="25">
        <v>10485</v>
      </c>
      <c r="Z1655" s="27">
        <v>667641</v>
      </c>
      <c r="AA1655" s="35">
        <f t="shared" si="50"/>
        <v>2.8968575592299393E-3</v>
      </c>
      <c r="AC1655" t="str">
        <f t="shared" si="51"/>
        <v>2275050012-51107-NOX</v>
      </c>
      <c r="AD1655" t="str">
        <f>IF(COUNTIF('NP-NRModel-MAR-WILDFIRES Modifi'!V:V, AC1655)=0, "Missing", "")</f>
        <v/>
      </c>
      <c r="AE1655" s="72">
        <f>'NP-NRModel-MAR-WILDFIRES Mo (2)'!M46</f>
        <v>1.1551127564124075</v>
      </c>
      <c r="AF1655" s="72">
        <f>'NP-NRModel-MAR-WILDFIRES Mo (2)'!N46</f>
        <v>1.1978534058610257</v>
      </c>
    </row>
    <row r="1656" spans="1:32" x14ac:dyDescent="0.3">
      <c r="A1656" s="24">
        <v>2275060011</v>
      </c>
      <c r="B1656" s="40">
        <v>51107</v>
      </c>
      <c r="C1656" s="25">
        <v>9063811</v>
      </c>
      <c r="D1656" s="25">
        <v>62320313</v>
      </c>
      <c r="E1656" s="25">
        <v>49188712</v>
      </c>
      <c r="F1656" s="25">
        <v>166666114</v>
      </c>
      <c r="G1656" s="25" t="s">
        <v>955</v>
      </c>
      <c r="H1656" s="25">
        <v>0.28971056637771497</v>
      </c>
      <c r="I1656" s="25">
        <v>153</v>
      </c>
      <c r="J1656" s="25">
        <v>1.89353311357983E-3</v>
      </c>
      <c r="K1656" s="193">
        <f t="shared" si="58"/>
        <v>2.1872442541853655E-3</v>
      </c>
      <c r="L1656" s="193">
        <f t="shared" si="59"/>
        <v>2.2681750892122317E-3</v>
      </c>
      <c r="M1656" s="25">
        <v>10485</v>
      </c>
      <c r="N1656" s="26">
        <v>660957</v>
      </c>
      <c r="O1656" s="24">
        <v>2275060011</v>
      </c>
      <c r="P1656" s="25">
        <v>51107</v>
      </c>
      <c r="Q1656" s="25">
        <v>9063811</v>
      </c>
      <c r="R1656" s="25">
        <v>62320313</v>
      </c>
      <c r="S1656" s="25">
        <v>49188712</v>
      </c>
      <c r="T1656" s="25">
        <v>166666114</v>
      </c>
      <c r="U1656" s="25" t="s">
        <v>955</v>
      </c>
      <c r="V1656" s="25">
        <v>0.65365074908384102</v>
      </c>
      <c r="W1656" s="25">
        <v>365</v>
      </c>
      <c r="X1656" s="25">
        <v>1.7908239700927099E-3</v>
      </c>
      <c r="Y1656" s="25">
        <v>10485</v>
      </c>
      <c r="Z1656" s="27">
        <v>660957</v>
      </c>
      <c r="AA1656" s="35">
        <f t="shared" si="50"/>
        <v>2.8968575592299285E-3</v>
      </c>
      <c r="AC1656" t="str">
        <f t="shared" si="51"/>
        <v>2275060011-51107-NOX</v>
      </c>
      <c r="AD1656" t="str">
        <f>IF(COUNTIF('NP-NRModel-MAR-WILDFIRES Modifi'!V:V, AC1656)=0, "Missing", "")</f>
        <v/>
      </c>
      <c r="AE1656" s="72">
        <f>'NP-NRModel-MAR-WILDFIRES Mo (2)'!M60</f>
        <v>1.1551127564124075</v>
      </c>
      <c r="AF1656" s="72">
        <f>'NP-NRModel-MAR-WILDFIRES Mo (2)'!N60</f>
        <v>1.1978534058610257</v>
      </c>
    </row>
    <row r="1657" spans="1:32" hidden="1" x14ac:dyDescent="0.3">
      <c r="A1657" s="24">
        <v>2275001000</v>
      </c>
      <c r="B1657" s="40">
        <v>51107</v>
      </c>
      <c r="C1657" s="25">
        <v>9063711</v>
      </c>
      <c r="D1657" s="25">
        <v>103334713</v>
      </c>
      <c r="E1657" s="25">
        <v>49987812</v>
      </c>
      <c r="F1657" s="25">
        <v>146294214</v>
      </c>
      <c r="G1657" s="25" t="s">
        <v>955</v>
      </c>
      <c r="H1657" s="25">
        <v>3.0777168080836299</v>
      </c>
      <c r="I1657" s="25">
        <v>153</v>
      </c>
      <c r="J1657" s="25">
        <v>2.01157961312655E-2</v>
      </c>
      <c r="K1657" s="25"/>
      <c r="L1657" s="25"/>
      <c r="M1657" s="25">
        <v>10485</v>
      </c>
      <c r="N1657" s="26">
        <v>15760</v>
      </c>
      <c r="O1657" s="24">
        <v>2275001000</v>
      </c>
      <c r="P1657" s="25">
        <v>51107</v>
      </c>
      <c r="Q1657" s="25">
        <v>9063711</v>
      </c>
      <c r="R1657" s="25">
        <v>103334713</v>
      </c>
      <c r="S1657" s="25">
        <v>49987812</v>
      </c>
      <c r="T1657" s="25">
        <v>146294214</v>
      </c>
      <c r="U1657" s="25" t="s">
        <v>955</v>
      </c>
      <c r="V1657" s="25">
        <v>6.94400595126704</v>
      </c>
      <c r="W1657" s="25">
        <v>365</v>
      </c>
      <c r="X1657" s="25">
        <v>1.9024673839087701E-2</v>
      </c>
      <c r="Y1657" s="25">
        <v>10485</v>
      </c>
      <c r="Z1657" s="27">
        <v>15760</v>
      </c>
      <c r="AA1657" s="35">
        <f t="shared" si="50"/>
        <v>2.8968575592299233E-3</v>
      </c>
      <c r="AC1657" t="str">
        <f t="shared" si="51"/>
        <v>2275001000-51107-NOX</v>
      </c>
      <c r="AD1657" t="str">
        <f>IF(COUNTIF('NP-NRModel-MAR-WILDFIRES Modifi'!V:V, AC1657)=0, "Missing", "")</f>
        <v/>
      </c>
    </row>
    <row r="1658" spans="1:32" hidden="1" x14ac:dyDescent="0.3">
      <c r="A1658" s="24">
        <v>2275001000</v>
      </c>
      <c r="B1658" s="40">
        <v>51107</v>
      </c>
      <c r="C1658" s="25">
        <v>9063711</v>
      </c>
      <c r="D1658" s="25">
        <v>103334713</v>
      </c>
      <c r="E1658" s="25">
        <v>49987812</v>
      </c>
      <c r="F1658" s="25">
        <v>146294214</v>
      </c>
      <c r="G1658" s="25" t="s">
        <v>12</v>
      </c>
      <c r="H1658" s="25">
        <v>1.4973686307289</v>
      </c>
      <c r="I1658" s="25">
        <v>153</v>
      </c>
      <c r="J1658" s="25">
        <v>9.7867230766595006E-3</v>
      </c>
      <c r="K1658" s="25"/>
      <c r="L1658" s="25"/>
      <c r="M1658" s="25">
        <v>10485</v>
      </c>
      <c r="N1658" s="26">
        <v>15766</v>
      </c>
      <c r="O1658" s="24">
        <v>2275001000</v>
      </c>
      <c r="P1658" s="25">
        <v>51107</v>
      </c>
      <c r="Q1658" s="25">
        <v>9063711</v>
      </c>
      <c r="R1658" s="25">
        <v>103334713</v>
      </c>
      <c r="S1658" s="25">
        <v>49987812</v>
      </c>
      <c r="T1658" s="25">
        <v>146294214</v>
      </c>
      <c r="U1658" s="25" t="s">
        <v>12</v>
      </c>
      <c r="V1658" s="25">
        <v>3.3783929228681302</v>
      </c>
      <c r="W1658" s="25">
        <v>365</v>
      </c>
      <c r="X1658" s="25">
        <v>9.2558710215565401E-3</v>
      </c>
      <c r="Y1658" s="25">
        <v>10485</v>
      </c>
      <c r="Z1658" s="27">
        <v>15766</v>
      </c>
      <c r="AA1658" s="35">
        <f t="shared" si="50"/>
        <v>2.8968575592299476E-3</v>
      </c>
      <c r="AC1658" t="str">
        <f t="shared" si="51"/>
        <v>2275001000-51107-VOC</v>
      </c>
      <c r="AD1658" t="str">
        <f>IF(COUNTIF('NP-NRModel-MAR-WILDFIRES Modifi'!V:V, AC1658)=0, "Missing", "")</f>
        <v/>
      </c>
    </row>
    <row r="1659" spans="1:32" x14ac:dyDescent="0.3">
      <c r="A1659" s="24">
        <v>2275060012</v>
      </c>
      <c r="B1659" s="40">
        <v>51107</v>
      </c>
      <c r="C1659" s="25">
        <v>9063811</v>
      </c>
      <c r="D1659" s="25">
        <v>62320313</v>
      </c>
      <c r="E1659" s="25">
        <v>50356612</v>
      </c>
      <c r="F1659" s="25">
        <v>186684114</v>
      </c>
      <c r="G1659" s="25" t="s">
        <v>955</v>
      </c>
      <c r="H1659" s="25">
        <v>28.694502279906999</v>
      </c>
      <c r="I1659" s="25">
        <v>153</v>
      </c>
      <c r="J1659" s="25">
        <v>0.18754576653534</v>
      </c>
      <c r="K1659" s="193">
        <f t="shared" ref="K1659:K1660" si="60">J1659*AE1659</f>
        <v>0.21663650733611445</v>
      </c>
      <c r="L1659" s="193">
        <f t="shared" ref="L1659:L1660" si="61">J1659*AF1659</f>
        <v>0.2246523351991738</v>
      </c>
      <c r="M1659" s="25">
        <v>10485</v>
      </c>
      <c r="N1659" s="26">
        <v>660993</v>
      </c>
      <c r="O1659" s="24">
        <v>2275060012</v>
      </c>
      <c r="P1659" s="25">
        <v>51107</v>
      </c>
      <c r="Q1659" s="25">
        <v>9063811</v>
      </c>
      <c r="R1659" s="25">
        <v>62320313</v>
      </c>
      <c r="S1659" s="25">
        <v>50356612</v>
      </c>
      <c r="T1659" s="25">
        <v>186684114</v>
      </c>
      <c r="U1659" s="25" t="s">
        <v>955</v>
      </c>
      <c r="V1659" s="25">
        <v>64.741107458937194</v>
      </c>
      <c r="W1659" s="25">
        <v>365</v>
      </c>
      <c r="X1659" s="25">
        <v>0.17737289714777299</v>
      </c>
      <c r="Y1659" s="25">
        <v>10485</v>
      </c>
      <c r="Z1659" s="27">
        <v>660993</v>
      </c>
      <c r="AA1659" s="35">
        <f t="shared" si="50"/>
        <v>2.8968575592299389E-3</v>
      </c>
      <c r="AC1659" t="str">
        <f t="shared" si="51"/>
        <v>2275060012-51107-NOX</v>
      </c>
      <c r="AD1659" t="str">
        <f>IF(COUNTIF('NP-NRModel-MAR-WILDFIRES Modifi'!V:V, AC1659)=0, "Missing", "")</f>
        <v/>
      </c>
      <c r="AE1659" s="72">
        <f>'NP-NRModel-MAR-WILDFIRES Mo (2)'!M67</f>
        <v>1.1551127564124075</v>
      </c>
      <c r="AF1659" s="72">
        <f>'NP-NRModel-MAR-WILDFIRES Mo (2)'!N67</f>
        <v>1.1978534058610257</v>
      </c>
    </row>
    <row r="1660" spans="1:32" x14ac:dyDescent="0.3">
      <c r="A1660" s="24">
        <v>2275070000</v>
      </c>
      <c r="B1660" s="40">
        <v>51107</v>
      </c>
      <c r="C1660" s="25">
        <v>9063811</v>
      </c>
      <c r="D1660" s="25">
        <v>62320113</v>
      </c>
      <c r="E1660" s="25">
        <v>49987712</v>
      </c>
      <c r="F1660" s="25">
        <v>82965214</v>
      </c>
      <c r="G1660" s="25" t="s">
        <v>955</v>
      </c>
      <c r="H1660" s="25">
        <v>15.1327923602901</v>
      </c>
      <c r="I1660" s="25">
        <v>153</v>
      </c>
      <c r="J1660" s="25">
        <v>9.8907139609739306E-2</v>
      </c>
      <c r="K1660" s="193">
        <f t="shared" si="60"/>
        <v>0.11424889866347278</v>
      </c>
      <c r="L1660" s="193">
        <f t="shared" si="61"/>
        <v>0.11847625404549819</v>
      </c>
      <c r="M1660" s="25">
        <v>10485</v>
      </c>
      <c r="N1660" s="26">
        <v>660927</v>
      </c>
      <c r="O1660" s="24">
        <v>2275070000</v>
      </c>
      <c r="P1660" s="25">
        <v>51107</v>
      </c>
      <c r="Q1660" s="25">
        <v>9063811</v>
      </c>
      <c r="R1660" s="25">
        <v>62320113</v>
      </c>
      <c r="S1660" s="25">
        <v>49987712</v>
      </c>
      <c r="T1660" s="25">
        <v>82965214</v>
      </c>
      <c r="U1660" s="25" t="s">
        <v>955</v>
      </c>
      <c r="V1660" s="25">
        <v>34.1429074738598</v>
      </c>
      <c r="W1660" s="25">
        <v>365</v>
      </c>
      <c r="X1660" s="25">
        <v>9.3542212257150301E-2</v>
      </c>
      <c r="Y1660" s="25">
        <v>10485</v>
      </c>
      <c r="Z1660" s="27">
        <v>660927</v>
      </c>
      <c r="AA1660" s="35">
        <f t="shared" si="50"/>
        <v>2.8968575592299437E-3</v>
      </c>
      <c r="AC1660" t="str">
        <f t="shared" si="51"/>
        <v>2275070000-51107-NOX</v>
      </c>
      <c r="AD1660" t="str">
        <f>IF(COUNTIF('NP-NRModel-MAR-WILDFIRES Modifi'!V:V, AC1660)=0, "Missing", "")</f>
        <v/>
      </c>
      <c r="AE1660" s="72">
        <f>'NP-NRModel-MAR-WILDFIRES Mo (2)'!M86</f>
        <v>1.1551127564124075</v>
      </c>
      <c r="AF1660" s="72">
        <f>'NP-NRModel-MAR-WILDFIRES Mo (2)'!N86</f>
        <v>1.1978534058610257</v>
      </c>
    </row>
    <row r="1661" spans="1:32" hidden="1" x14ac:dyDescent="0.3">
      <c r="A1661" s="24">
        <v>2275001000</v>
      </c>
      <c r="B1661" s="40">
        <v>51683</v>
      </c>
      <c r="C1661" s="25">
        <v>9072411</v>
      </c>
      <c r="D1661" s="25">
        <v>63142813</v>
      </c>
      <c r="E1661" s="25">
        <v>49990412</v>
      </c>
      <c r="F1661" s="25">
        <v>86866714</v>
      </c>
      <c r="G1661" s="25" t="s">
        <v>955</v>
      </c>
      <c r="H1661" s="25">
        <v>5.14107264451816</v>
      </c>
      <c r="I1661" s="25">
        <v>153</v>
      </c>
      <c r="J1661" s="25">
        <v>3.3601781990314702E-2</v>
      </c>
      <c r="K1661" s="25"/>
      <c r="L1661" s="25"/>
      <c r="M1661" s="25">
        <v>10485</v>
      </c>
      <c r="N1661" s="26">
        <v>558537</v>
      </c>
      <c r="O1661" s="24">
        <v>2275001000</v>
      </c>
      <c r="P1661" s="25">
        <v>51683</v>
      </c>
      <c r="Q1661" s="25">
        <v>9072411</v>
      </c>
      <c r="R1661" s="25">
        <v>63142813</v>
      </c>
      <c r="S1661" s="25">
        <v>49990412</v>
      </c>
      <c r="T1661" s="25">
        <v>86866714</v>
      </c>
      <c r="U1661" s="25" t="s">
        <v>955</v>
      </c>
      <c r="V1661" s="25">
        <v>11.5993904785732</v>
      </c>
      <c r="W1661" s="25">
        <v>365</v>
      </c>
      <c r="X1661" s="25">
        <v>3.1779151996091097E-2</v>
      </c>
      <c r="Y1661" s="25">
        <v>10485</v>
      </c>
      <c r="Z1661" s="27">
        <v>558537</v>
      </c>
      <c r="AA1661" s="35">
        <f t="shared" si="50"/>
        <v>2.8968575592299519E-3</v>
      </c>
      <c r="AC1661" t="str">
        <f t="shared" si="51"/>
        <v>2275001000-51683-NOX</v>
      </c>
      <c r="AD1661" t="str">
        <f>IF(COUNTIF('NP-NRModel-MAR-WILDFIRES Modifi'!V:V, AC1661)=0, "Missing", "")</f>
        <v/>
      </c>
    </row>
    <row r="1662" spans="1:32" hidden="1" x14ac:dyDescent="0.3">
      <c r="A1662" s="24">
        <v>2275001000</v>
      </c>
      <c r="B1662" s="40">
        <v>51683</v>
      </c>
      <c r="C1662" s="25">
        <v>9072411</v>
      </c>
      <c r="D1662" s="25">
        <v>63142813</v>
      </c>
      <c r="E1662" s="25">
        <v>49990412</v>
      </c>
      <c r="F1662" s="25">
        <v>86866714</v>
      </c>
      <c r="G1662" s="25" t="s">
        <v>12</v>
      </c>
      <c r="H1662" s="25">
        <v>2.5012313142999001</v>
      </c>
      <c r="I1662" s="25">
        <v>153</v>
      </c>
      <c r="J1662" s="25">
        <v>1.6347917086927399E-2</v>
      </c>
      <c r="K1662" s="25"/>
      <c r="L1662" s="25"/>
      <c r="M1662" s="25">
        <v>10485</v>
      </c>
      <c r="N1662" s="26">
        <v>558534</v>
      </c>
      <c r="O1662" s="24">
        <v>2275001000</v>
      </c>
      <c r="P1662" s="25">
        <v>51683</v>
      </c>
      <c r="Q1662" s="25">
        <v>9072411</v>
      </c>
      <c r="R1662" s="25">
        <v>63142813</v>
      </c>
      <c r="S1662" s="25">
        <v>49990412</v>
      </c>
      <c r="T1662" s="25">
        <v>86866714</v>
      </c>
      <c r="U1662" s="25" t="s">
        <v>12</v>
      </c>
      <c r="V1662" s="25">
        <v>5.6433279002068604</v>
      </c>
      <c r="W1662" s="25">
        <v>365</v>
      </c>
      <c r="X1662" s="25">
        <v>1.54611723293338E-2</v>
      </c>
      <c r="Y1662" s="25">
        <v>10485</v>
      </c>
      <c r="Z1662" s="27">
        <v>558534</v>
      </c>
      <c r="AA1662" s="35">
        <f t="shared" si="50"/>
        <v>2.8968575592299276E-3</v>
      </c>
      <c r="AC1662" t="str">
        <f t="shared" si="51"/>
        <v>2275001000-51683-VOC</v>
      </c>
      <c r="AD1662" t="str">
        <f>IF(COUNTIF('NP-NRModel-MAR-WILDFIRES Modifi'!V:V, AC1662)=0, "Missing", "")</f>
        <v/>
      </c>
    </row>
    <row r="1663" spans="1:32" hidden="1" x14ac:dyDescent="0.3">
      <c r="A1663" s="24">
        <v>2275020000</v>
      </c>
      <c r="B1663" s="40">
        <v>24021</v>
      </c>
      <c r="C1663" s="25">
        <v>9569411</v>
      </c>
      <c r="D1663" s="25">
        <v>103216013</v>
      </c>
      <c r="E1663" s="25">
        <v>50301612</v>
      </c>
      <c r="F1663" s="25">
        <v>145541314</v>
      </c>
      <c r="G1663" s="25" t="s">
        <v>955</v>
      </c>
      <c r="H1663" s="25">
        <v>3.29252404759373E-3</v>
      </c>
      <c r="I1663" s="25">
        <v>153</v>
      </c>
      <c r="J1663" s="29">
        <v>2.15197650169524E-5</v>
      </c>
      <c r="K1663" s="29"/>
      <c r="L1663" s="29"/>
      <c r="M1663" s="25">
        <v>10485</v>
      </c>
      <c r="N1663" s="26">
        <v>8435</v>
      </c>
      <c r="O1663" s="24">
        <v>2275020000</v>
      </c>
      <c r="P1663" s="25">
        <v>24021</v>
      </c>
      <c r="Q1663" s="25">
        <v>9569411</v>
      </c>
      <c r="R1663" s="25">
        <v>103216013</v>
      </c>
      <c r="S1663" s="25">
        <v>50301612</v>
      </c>
      <c r="T1663" s="25">
        <v>145541314</v>
      </c>
      <c r="U1663" s="25" t="s">
        <v>955</v>
      </c>
      <c r="V1663" s="25">
        <v>7.42865832266638E-3</v>
      </c>
      <c r="W1663" s="25">
        <v>365</v>
      </c>
      <c r="X1663" s="29">
        <v>2.03524885552503E-5</v>
      </c>
      <c r="Y1663" s="25">
        <v>10485</v>
      </c>
      <c r="Z1663" s="27">
        <v>8435</v>
      </c>
      <c r="AA1663" s="35">
        <f t="shared" si="50"/>
        <v>2.896857559229925E-3</v>
      </c>
      <c r="AC1663" t="str">
        <f t="shared" si="51"/>
        <v>2275020000-24021-NOX</v>
      </c>
      <c r="AD1663" t="str">
        <f>IF(COUNTIF('NP-NRModel-MAR-WILDFIRES Modifi'!V:V, AC1663)=0, "Missing", "")</f>
        <v/>
      </c>
    </row>
    <row r="1664" spans="1:32" hidden="1" x14ac:dyDescent="0.3">
      <c r="A1664" s="24">
        <v>2275020000</v>
      </c>
      <c r="B1664" s="40">
        <v>24021</v>
      </c>
      <c r="C1664" s="25">
        <v>9569411</v>
      </c>
      <c r="D1664" s="25">
        <v>103216013</v>
      </c>
      <c r="E1664" s="25">
        <v>50301612</v>
      </c>
      <c r="F1664" s="25">
        <v>145541314</v>
      </c>
      <c r="G1664" s="25" t="s">
        <v>12</v>
      </c>
      <c r="H1664" s="25">
        <v>1.09254512431997E-3</v>
      </c>
      <c r="I1664" s="25">
        <v>153</v>
      </c>
      <c r="J1664" s="29">
        <v>7.1408178060128799E-6</v>
      </c>
      <c r="K1664" s="29"/>
      <c r="L1664" s="29"/>
      <c r="M1664" s="25">
        <v>10485</v>
      </c>
      <c r="N1664" s="26">
        <v>8441</v>
      </c>
      <c r="O1664" s="24">
        <v>2275020000</v>
      </c>
      <c r="P1664" s="25">
        <v>24021</v>
      </c>
      <c r="Q1664" s="25">
        <v>9569411</v>
      </c>
      <c r="R1664" s="25">
        <v>103216013</v>
      </c>
      <c r="S1664" s="25">
        <v>50301612</v>
      </c>
      <c r="T1664" s="25">
        <v>145541314</v>
      </c>
      <c r="U1664" s="25" t="s">
        <v>12</v>
      </c>
      <c r="V1664" s="25">
        <v>2.46502206615609E-3</v>
      </c>
      <c r="W1664" s="25">
        <v>365</v>
      </c>
      <c r="X1664" s="29">
        <v>6.7534851127564301E-6</v>
      </c>
      <c r="Y1664" s="25">
        <v>10485</v>
      </c>
      <c r="Z1664" s="27">
        <v>8441</v>
      </c>
      <c r="AA1664" s="35">
        <f t="shared" si="50"/>
        <v>2.8968575592299419E-3</v>
      </c>
      <c r="AC1664" t="str">
        <f t="shared" si="51"/>
        <v>2275020000-24021-VOC</v>
      </c>
      <c r="AD1664" t="str">
        <f>IF(COUNTIF('NP-NRModel-MAR-WILDFIRES Modifi'!V:V, AC1664)=0, "Missing", "")</f>
        <v/>
      </c>
    </row>
    <row r="1665" spans="1:32" x14ac:dyDescent="0.3">
      <c r="A1665" s="24">
        <v>2265008005</v>
      </c>
      <c r="B1665" s="40">
        <v>24033</v>
      </c>
      <c r="C1665" s="25">
        <v>9567311</v>
      </c>
      <c r="D1665" s="25">
        <v>62719513</v>
      </c>
      <c r="E1665" s="25">
        <v>50302112</v>
      </c>
      <c r="F1665" s="25">
        <v>84721114</v>
      </c>
      <c r="G1665" s="25" t="s">
        <v>955</v>
      </c>
      <c r="H1665" s="25">
        <v>2.7419959384257302E-4</v>
      </c>
      <c r="I1665" s="25">
        <v>153</v>
      </c>
      <c r="J1665" s="195">
        <v>1.7921542081213901E-6</v>
      </c>
      <c r="K1665" s="195">
        <f>GSE!I3</f>
        <v>2.4095784890218013E-6</v>
      </c>
      <c r="L1665" s="195">
        <f>GSE!K3</f>
        <v>2.4095784890218013E-6</v>
      </c>
      <c r="M1665" s="25">
        <v>10485</v>
      </c>
      <c r="N1665" s="26">
        <v>487451</v>
      </c>
      <c r="O1665" s="24">
        <v>2265008005</v>
      </c>
      <c r="P1665" s="25">
        <v>24033</v>
      </c>
      <c r="Q1665" s="25">
        <v>9567311</v>
      </c>
      <c r="R1665" s="25">
        <v>62719513</v>
      </c>
      <c r="S1665" s="25">
        <v>50302112</v>
      </c>
      <c r="T1665" s="25">
        <v>84721114</v>
      </c>
      <c r="U1665" s="25" t="s">
        <v>955</v>
      </c>
      <c r="V1665" s="25">
        <v>6.1865458396849699E-4</v>
      </c>
      <c r="W1665" s="25">
        <v>365</v>
      </c>
      <c r="X1665" s="29">
        <v>1.69494406566711E-6</v>
      </c>
      <c r="Y1665" s="25">
        <v>10485</v>
      </c>
      <c r="Z1665" s="27">
        <v>487451</v>
      </c>
      <c r="AA1665" s="35">
        <f t="shared" si="50"/>
        <v>2.8968575592299333E-3</v>
      </c>
      <c r="AC1665" t="str">
        <f t="shared" si="51"/>
        <v>2265008005-24033-NOX</v>
      </c>
      <c r="AD1665" t="str">
        <f>IF(COUNTIF('NP-NRModel-MAR-WILDFIRES Modifi'!V:V, AC1665)=0, "Missing", "")</f>
        <v/>
      </c>
      <c r="AE1665" s="72"/>
      <c r="AF1665" s="72"/>
    </row>
    <row r="1666" spans="1:32" x14ac:dyDescent="0.3">
      <c r="A1666" s="24">
        <v>2270008005</v>
      </c>
      <c r="B1666" s="40">
        <v>24033</v>
      </c>
      <c r="C1666" s="25">
        <v>9567311</v>
      </c>
      <c r="D1666" s="25">
        <v>62719513</v>
      </c>
      <c r="E1666" s="25">
        <v>50302112</v>
      </c>
      <c r="F1666" s="25">
        <v>84721314</v>
      </c>
      <c r="G1666" s="25" t="s">
        <v>955</v>
      </c>
      <c r="H1666" s="25">
        <v>3.9268207202805999E-4</v>
      </c>
      <c r="I1666" s="25">
        <v>153</v>
      </c>
      <c r="J1666" s="195">
        <v>2.56654949037947E-6</v>
      </c>
      <c r="K1666" s="195">
        <f>GSE!I4</f>
        <v>3.4507646802956033E-6</v>
      </c>
      <c r="L1666" s="195">
        <f>GSE!K4</f>
        <v>3.4507646802956033E-6</v>
      </c>
      <c r="M1666" s="25">
        <v>10485</v>
      </c>
      <c r="N1666" s="26">
        <v>487444</v>
      </c>
      <c r="O1666" s="24">
        <v>2270008005</v>
      </c>
      <c r="P1666" s="25">
        <v>24033</v>
      </c>
      <c r="Q1666" s="25">
        <v>9567311</v>
      </c>
      <c r="R1666" s="25">
        <v>62719513</v>
      </c>
      <c r="S1666" s="25">
        <v>50302112</v>
      </c>
      <c r="T1666" s="25">
        <v>84721314</v>
      </c>
      <c r="U1666" s="25" t="s">
        <v>955</v>
      </c>
      <c r="V1666" s="25">
        <v>8.8597711068048998E-4</v>
      </c>
      <c r="W1666" s="25">
        <v>365</v>
      </c>
      <c r="X1666" s="29">
        <v>2.4273345498095601E-6</v>
      </c>
      <c r="Y1666" s="25">
        <v>10485</v>
      </c>
      <c r="Z1666" s="27">
        <v>487444</v>
      </c>
      <c r="AA1666" s="35">
        <f t="shared" si="50"/>
        <v>2.8968575592299302E-3</v>
      </c>
      <c r="AC1666" t="str">
        <f t="shared" si="51"/>
        <v>2270008005-24033-NOX</v>
      </c>
      <c r="AD1666" t="str">
        <f>IF(COUNTIF('NP-NRModel-MAR-WILDFIRES Modifi'!V:V, AC1666)=0, "Missing", "")</f>
        <v/>
      </c>
      <c r="AE1666" s="72"/>
      <c r="AF1666" s="72"/>
    </row>
    <row r="1667" spans="1:32" x14ac:dyDescent="0.3">
      <c r="A1667" s="24">
        <v>2275001000</v>
      </c>
      <c r="B1667" s="40">
        <v>24033</v>
      </c>
      <c r="C1667" s="25">
        <v>9567311</v>
      </c>
      <c r="D1667" s="25">
        <v>63266413</v>
      </c>
      <c r="E1667" s="25">
        <v>50633212</v>
      </c>
      <c r="F1667" s="25">
        <v>166372814</v>
      </c>
      <c r="G1667" s="25" t="s">
        <v>955</v>
      </c>
      <c r="H1667" s="25">
        <v>125.310574367092</v>
      </c>
      <c r="I1667" s="25">
        <v>153</v>
      </c>
      <c r="J1667" s="25">
        <v>0.819023361876423</v>
      </c>
      <c r="K1667" s="193">
        <f t="shared" ref="K1667:K1670" si="62">J1667*AE1667</f>
        <v>0.819023361876423</v>
      </c>
      <c r="L1667" s="193">
        <f t="shared" ref="L1667:L1670" si="63">J1667*AF1667</f>
        <v>0.819023361876423</v>
      </c>
      <c r="M1667" s="25">
        <v>10485</v>
      </c>
      <c r="N1667" s="26">
        <v>587094</v>
      </c>
      <c r="O1667" s="24">
        <v>2275001000</v>
      </c>
      <c r="P1667" s="25">
        <v>24033</v>
      </c>
      <c r="Q1667" s="25">
        <v>9567311</v>
      </c>
      <c r="R1667" s="25">
        <v>63266413</v>
      </c>
      <c r="S1667" s="25">
        <v>50633212</v>
      </c>
      <c r="T1667" s="25">
        <v>166372814</v>
      </c>
      <c r="U1667" s="25" t="s">
        <v>955</v>
      </c>
      <c r="V1667" s="25">
        <v>282.72821328990102</v>
      </c>
      <c r="W1667" s="25">
        <v>365</v>
      </c>
      <c r="X1667" s="25">
        <v>0.77459784462986503</v>
      </c>
      <c r="Y1667" s="25">
        <v>10485</v>
      </c>
      <c r="Z1667" s="27">
        <v>587094</v>
      </c>
      <c r="AA1667" s="35">
        <f t="shared" ref="AA1667:AA1730" si="64">IFERROR(J1667/V1667,0)</f>
        <v>2.8968575592299346E-3</v>
      </c>
      <c r="AC1667" t="str">
        <f t="shared" ref="AC1667:AC1730" si="65">TRIM(A1667) &amp; "-" &amp; B1667 &amp; "-" &amp; TRIM(U1667)</f>
        <v>2275001000-24033-NOX</v>
      </c>
      <c r="AD1667" t="str">
        <f>IF(COUNTIF('NP-NRModel-MAR-WILDFIRES Modifi'!V:V, AC1667)=0, "Missing", "")</f>
        <v/>
      </c>
      <c r="AE1667" s="72">
        <f>'NP-NRModel-MAR-WILDFIRES Mo (2)'!M4</f>
        <v>1</v>
      </c>
      <c r="AF1667" s="72">
        <f>'NP-NRModel-MAR-WILDFIRES Mo (2)'!N4</f>
        <v>1</v>
      </c>
    </row>
    <row r="1668" spans="1:32" x14ac:dyDescent="0.3">
      <c r="A1668" s="24">
        <v>2275020000</v>
      </c>
      <c r="B1668" s="40">
        <v>24033</v>
      </c>
      <c r="C1668" s="25">
        <v>9567311</v>
      </c>
      <c r="D1668" s="25">
        <v>53404213</v>
      </c>
      <c r="E1668" s="25">
        <v>50633212</v>
      </c>
      <c r="F1668" s="25">
        <v>81333414</v>
      </c>
      <c r="G1668" s="25" t="s">
        <v>955</v>
      </c>
      <c r="H1668" s="25">
        <v>0.48640652996141798</v>
      </c>
      <c r="I1668" s="25">
        <v>153</v>
      </c>
      <c r="J1668" s="25">
        <v>3.1791276468066498E-3</v>
      </c>
      <c r="K1668" s="193">
        <f t="shared" si="62"/>
        <v>4.2733833828374991E-3</v>
      </c>
      <c r="L1668" s="193">
        <f t="shared" si="63"/>
        <v>4.2733833828374991E-3</v>
      </c>
      <c r="M1668" s="25">
        <v>10485</v>
      </c>
      <c r="N1668" s="26">
        <v>38574</v>
      </c>
      <c r="O1668" s="24">
        <v>2275020000</v>
      </c>
      <c r="P1668" s="25">
        <v>24033</v>
      </c>
      <c r="Q1668" s="25">
        <v>9567311</v>
      </c>
      <c r="R1668" s="25">
        <v>53404213</v>
      </c>
      <c r="S1668" s="25">
        <v>50633212</v>
      </c>
      <c r="T1668" s="25">
        <v>81333414</v>
      </c>
      <c r="U1668" s="25" t="s">
        <v>955</v>
      </c>
      <c r="V1668" s="25">
        <v>1.09744009907471</v>
      </c>
      <c r="W1668" s="25">
        <v>365</v>
      </c>
      <c r="X1668" s="25">
        <v>3.0066852029444302E-3</v>
      </c>
      <c r="Y1668" s="25">
        <v>10485</v>
      </c>
      <c r="Z1668" s="27">
        <v>38574</v>
      </c>
      <c r="AA1668" s="35">
        <f t="shared" si="64"/>
        <v>2.8968575592299602E-3</v>
      </c>
      <c r="AC1668" t="str">
        <f t="shared" si="65"/>
        <v>2275020000-24033-NOX</v>
      </c>
      <c r="AD1668" t="str">
        <f>IF(COUNTIF('NP-NRModel-MAR-WILDFIRES Modifi'!V:V, AC1668)=0, "Missing", "")</f>
        <v/>
      </c>
      <c r="AE1668" s="72">
        <f>'NP-NRModel-MAR-WILDFIRES Mo (2)'!M20</f>
        <v>1.3442000000000001</v>
      </c>
      <c r="AF1668" s="72">
        <f>'NP-NRModel-MAR-WILDFIRES Mo (2)'!N20</f>
        <v>1.3442000000000001</v>
      </c>
    </row>
    <row r="1669" spans="1:32" x14ac:dyDescent="0.3">
      <c r="A1669" s="24">
        <v>2275050011</v>
      </c>
      <c r="B1669" s="40">
        <v>24033</v>
      </c>
      <c r="C1669" s="25">
        <v>9567311</v>
      </c>
      <c r="D1669" s="25">
        <v>62719413</v>
      </c>
      <c r="E1669" s="25">
        <v>50302112</v>
      </c>
      <c r="F1669" s="25">
        <v>84720914</v>
      </c>
      <c r="G1669" s="25" t="s">
        <v>955</v>
      </c>
      <c r="H1669" s="25">
        <v>1.43984251411247E-2</v>
      </c>
      <c r="I1669" s="25">
        <v>153</v>
      </c>
      <c r="J1669" s="29">
        <v>9.4107353863560306E-5</v>
      </c>
      <c r="K1669" s="193">
        <f t="shared" si="62"/>
        <v>9.7195904998620687E-5</v>
      </c>
      <c r="L1669" s="193">
        <f t="shared" si="63"/>
        <v>9.7311811409909508E-5</v>
      </c>
      <c r="M1669" s="25">
        <v>10485</v>
      </c>
      <c r="N1669" s="26">
        <v>487425</v>
      </c>
      <c r="O1669" s="24">
        <v>2275050011</v>
      </c>
      <c r="P1669" s="25">
        <v>24033</v>
      </c>
      <c r="Q1669" s="25">
        <v>9567311</v>
      </c>
      <c r="R1669" s="25">
        <v>62719413</v>
      </c>
      <c r="S1669" s="25">
        <v>50302112</v>
      </c>
      <c r="T1669" s="25">
        <v>84720914</v>
      </c>
      <c r="U1669" s="25" t="s">
        <v>955</v>
      </c>
      <c r="V1669" s="25">
        <v>3.2486013529977098E-2</v>
      </c>
      <c r="W1669" s="25">
        <v>365</v>
      </c>
      <c r="X1669" s="29">
        <v>8.9002776794457994E-5</v>
      </c>
      <c r="Y1669" s="25">
        <v>10485</v>
      </c>
      <c r="Z1669" s="27">
        <v>487425</v>
      </c>
      <c r="AA1669" s="35">
        <f t="shared" si="64"/>
        <v>2.8968575592299415E-3</v>
      </c>
      <c r="AC1669" t="str">
        <f t="shared" si="65"/>
        <v>2275050011-24033-NOX</v>
      </c>
      <c r="AD1669" t="str">
        <f>IF(COUNTIF('NP-NRModel-MAR-WILDFIRES Modifi'!V:V, AC1669)=0, "Missing", "")</f>
        <v/>
      </c>
      <c r="AE1669" s="72">
        <f>'NP-NRModel-MAR-WILDFIRES Mo (2)'!M27</f>
        <v>1.0328194451151846</v>
      </c>
      <c r="AF1669" s="72">
        <f>'NP-NRModel-MAR-WILDFIRES Mo (2)'!N27</f>
        <v>1.0340510854337177</v>
      </c>
    </row>
    <row r="1670" spans="1:32" x14ac:dyDescent="0.3">
      <c r="A1670" s="24">
        <v>2275050012</v>
      </c>
      <c r="B1670" s="40">
        <v>24033</v>
      </c>
      <c r="C1670" s="25">
        <v>9567311</v>
      </c>
      <c r="D1670" s="25">
        <v>62719413</v>
      </c>
      <c r="E1670" s="25">
        <v>50302112</v>
      </c>
      <c r="F1670" s="25">
        <v>84721014</v>
      </c>
      <c r="G1670" s="25" t="s">
        <v>955</v>
      </c>
      <c r="H1670" s="25">
        <v>5.0261732222608803E-2</v>
      </c>
      <c r="I1670" s="25">
        <v>153</v>
      </c>
      <c r="J1670" s="25">
        <v>3.28508053742541E-4</v>
      </c>
      <c r="K1670" s="193">
        <f t="shared" si="62"/>
        <v>3.5481714988712891E-4</v>
      </c>
      <c r="L1670" s="193">
        <f t="shared" si="63"/>
        <v>3.5580520199949791E-4</v>
      </c>
      <c r="M1670" s="25">
        <v>10485</v>
      </c>
      <c r="N1670" s="26">
        <v>487393</v>
      </c>
      <c r="O1670" s="24">
        <v>2275050012</v>
      </c>
      <c r="P1670" s="25">
        <v>24033</v>
      </c>
      <c r="Q1670" s="25">
        <v>9567311</v>
      </c>
      <c r="R1670" s="25">
        <v>62719413</v>
      </c>
      <c r="S1670" s="25">
        <v>50302112</v>
      </c>
      <c r="T1670" s="25">
        <v>84721014</v>
      </c>
      <c r="U1670" s="25" t="s">
        <v>955</v>
      </c>
      <c r="V1670" s="25">
        <v>0.113401521139985</v>
      </c>
      <c r="W1670" s="25">
        <v>365</v>
      </c>
      <c r="X1670" s="25">
        <v>3.1068909901365899E-4</v>
      </c>
      <c r="Y1670" s="25">
        <v>10485</v>
      </c>
      <c r="Z1670" s="27">
        <v>487393</v>
      </c>
      <c r="AA1670" s="35">
        <f t="shared" si="64"/>
        <v>2.8968575592299541E-3</v>
      </c>
      <c r="AC1670" t="str">
        <f t="shared" si="65"/>
        <v>2275050012-24033-NOX</v>
      </c>
      <c r="AD1670" t="str">
        <f>IF(COUNTIF('NP-NRModel-MAR-WILDFIRES Modifi'!V:V, AC1670)=0, "Missing", "")</f>
        <v/>
      </c>
      <c r="AE1670" s="72">
        <f>'NP-NRModel-MAR-WILDFIRES Mo (2)'!M44</f>
        <v>1.080086609277491</v>
      </c>
      <c r="AF1670" s="72">
        <f>'NP-NRModel-MAR-WILDFIRES Mo (2)'!N44</f>
        <v>1.0830943045260932</v>
      </c>
    </row>
    <row r="1671" spans="1:32" hidden="1" x14ac:dyDescent="0.3">
      <c r="A1671" s="24">
        <v>2275050011</v>
      </c>
      <c r="B1671" s="40">
        <v>11001</v>
      </c>
      <c r="C1671" s="25">
        <v>9800511</v>
      </c>
      <c r="D1671" s="25">
        <v>62820513</v>
      </c>
      <c r="E1671" s="25">
        <v>50620012</v>
      </c>
      <c r="F1671" s="25">
        <v>85200614</v>
      </c>
      <c r="G1671" s="25" t="s">
        <v>955</v>
      </c>
      <c r="H1671" s="25">
        <v>1.6993472387114999E-3</v>
      </c>
      <c r="I1671" s="25">
        <v>153</v>
      </c>
      <c r="J1671" s="29">
        <v>1.11068446974608E-5</v>
      </c>
      <c r="K1671" s="29"/>
      <c r="L1671" s="29"/>
      <c r="M1671" s="25">
        <v>10485</v>
      </c>
      <c r="N1671" s="26">
        <v>536021</v>
      </c>
      <c r="O1671" s="24">
        <v>2275050011</v>
      </c>
      <c r="P1671" s="25">
        <v>11001</v>
      </c>
      <c r="Q1671" s="25">
        <v>9800511</v>
      </c>
      <c r="R1671" s="25">
        <v>62820513</v>
      </c>
      <c r="S1671" s="25">
        <v>50620012</v>
      </c>
      <c r="T1671" s="25">
        <v>85200614</v>
      </c>
      <c r="U1671" s="25" t="s">
        <v>955</v>
      </c>
      <c r="V1671" s="25">
        <v>3.8341010803490498E-3</v>
      </c>
      <c r="W1671" s="25">
        <v>365</v>
      </c>
      <c r="X1671" s="29">
        <v>1.05043865215042E-5</v>
      </c>
      <c r="Y1671" s="25">
        <v>10485</v>
      </c>
      <c r="Z1671" s="27">
        <v>536021</v>
      </c>
      <c r="AA1671" s="35">
        <f t="shared" si="64"/>
        <v>2.8968575592299337E-3</v>
      </c>
      <c r="AC1671" t="str">
        <f t="shared" si="65"/>
        <v>2275050011-11001-NOX</v>
      </c>
      <c r="AD1671" t="str">
        <f>IF(COUNTIF('NP-NRModel-MAR-WILDFIRES Modifi'!V:V, AC1671)=0, "Missing", "")</f>
        <v/>
      </c>
    </row>
    <row r="1672" spans="1:32" hidden="1" x14ac:dyDescent="0.3">
      <c r="A1672" s="24">
        <v>2275050011</v>
      </c>
      <c r="B1672" s="40">
        <v>11001</v>
      </c>
      <c r="C1672" s="25">
        <v>9800511</v>
      </c>
      <c r="D1672" s="25">
        <v>62820513</v>
      </c>
      <c r="E1672" s="25">
        <v>50620012</v>
      </c>
      <c r="F1672" s="25">
        <v>85200614</v>
      </c>
      <c r="G1672" s="25" t="s">
        <v>12</v>
      </c>
      <c r="H1672" s="25">
        <v>3.9339627138134598E-3</v>
      </c>
      <c r="I1672" s="25">
        <v>153</v>
      </c>
      <c r="J1672" s="29">
        <v>2.5712174600087999E-5</v>
      </c>
      <c r="K1672" s="29"/>
      <c r="L1672" s="29"/>
      <c r="M1672" s="25">
        <v>10485</v>
      </c>
      <c r="N1672" s="26">
        <v>536027</v>
      </c>
      <c r="O1672" s="24">
        <v>2275050011</v>
      </c>
      <c r="P1672" s="25">
        <v>11001</v>
      </c>
      <c r="Q1672" s="25">
        <v>9800511</v>
      </c>
      <c r="R1672" s="25">
        <v>62820513</v>
      </c>
      <c r="S1672" s="25">
        <v>50620012</v>
      </c>
      <c r="T1672" s="25">
        <v>85200614</v>
      </c>
      <c r="U1672" s="25" t="s">
        <v>12</v>
      </c>
      <c r="V1672" s="25">
        <v>8.8758850148375808E-3</v>
      </c>
      <c r="W1672" s="25">
        <v>365</v>
      </c>
      <c r="X1672" s="29">
        <v>2.4317493191335801E-5</v>
      </c>
      <c r="Y1672" s="25">
        <v>10485</v>
      </c>
      <c r="Z1672" s="27">
        <v>536027</v>
      </c>
      <c r="AA1672" s="35">
        <f t="shared" si="64"/>
        <v>2.8968575592299406E-3</v>
      </c>
      <c r="AC1672" t="str">
        <f t="shared" si="65"/>
        <v>2275050011-11001-VOC</v>
      </c>
      <c r="AD1672" t="str">
        <f>IF(COUNTIF('NP-NRModel-MAR-WILDFIRES Modifi'!V:V, AC1672)=0, "Missing", "")</f>
        <v/>
      </c>
    </row>
    <row r="1673" spans="1:32" hidden="1" x14ac:dyDescent="0.3">
      <c r="A1673" s="24">
        <v>2275050011</v>
      </c>
      <c r="B1673" s="40">
        <v>24009</v>
      </c>
      <c r="C1673" s="25">
        <v>12532511</v>
      </c>
      <c r="D1673" s="25">
        <v>61634213</v>
      </c>
      <c r="E1673" s="25">
        <v>57157212</v>
      </c>
      <c r="F1673" s="25">
        <v>79796514</v>
      </c>
      <c r="G1673" s="25" t="s">
        <v>955</v>
      </c>
      <c r="H1673" s="25">
        <v>4.7524117692779397E-3</v>
      </c>
      <c r="I1673" s="25">
        <v>153</v>
      </c>
      <c r="J1673" s="29">
        <v>3.1061514831881898E-5</v>
      </c>
      <c r="K1673" s="29"/>
      <c r="L1673" s="29"/>
      <c r="M1673" s="25">
        <v>10485</v>
      </c>
      <c r="N1673" s="26">
        <v>181980</v>
      </c>
      <c r="O1673" s="24">
        <v>2275050011</v>
      </c>
      <c r="P1673" s="25">
        <v>24009</v>
      </c>
      <c r="Q1673" s="25">
        <v>12532511</v>
      </c>
      <c r="R1673" s="25">
        <v>61634213</v>
      </c>
      <c r="S1673" s="25">
        <v>57157212</v>
      </c>
      <c r="T1673" s="25">
        <v>79796514</v>
      </c>
      <c r="U1673" s="25" t="s">
        <v>955</v>
      </c>
      <c r="V1673" s="25">
        <v>1.07224860721625E-2</v>
      </c>
      <c r="W1673" s="25">
        <v>365</v>
      </c>
      <c r="X1673" s="29">
        <v>2.93766741703084E-5</v>
      </c>
      <c r="Y1673" s="25">
        <v>10485</v>
      </c>
      <c r="Z1673" s="27">
        <v>181980</v>
      </c>
      <c r="AA1673" s="35">
        <f t="shared" si="64"/>
        <v>2.8968575592299597E-3</v>
      </c>
      <c r="AC1673" t="str">
        <f t="shared" si="65"/>
        <v>2275050011-24009-NOX</v>
      </c>
      <c r="AD1673" t="str">
        <f>IF(COUNTIF('NP-NRModel-MAR-WILDFIRES Modifi'!V:V, AC1673)=0, "Missing", "")</f>
        <v/>
      </c>
    </row>
    <row r="1674" spans="1:32" hidden="1" x14ac:dyDescent="0.3">
      <c r="A1674" s="24">
        <v>2275050011</v>
      </c>
      <c r="B1674" s="40">
        <v>24009</v>
      </c>
      <c r="C1674" s="25">
        <v>12532511</v>
      </c>
      <c r="D1674" s="25">
        <v>61634213</v>
      </c>
      <c r="E1674" s="25">
        <v>57157212</v>
      </c>
      <c r="F1674" s="25">
        <v>79796514</v>
      </c>
      <c r="G1674" s="25" t="s">
        <v>12</v>
      </c>
      <c r="H1674" s="25">
        <v>1.1001760131851199E-2</v>
      </c>
      <c r="I1674" s="25">
        <v>153</v>
      </c>
      <c r="J1674" s="29">
        <v>7.1906928966347801E-5</v>
      </c>
      <c r="K1674" s="29"/>
      <c r="L1674" s="29"/>
      <c r="M1674" s="25">
        <v>10485</v>
      </c>
      <c r="N1674" s="26">
        <v>181984</v>
      </c>
      <c r="O1674" s="24">
        <v>2275050011</v>
      </c>
      <c r="P1674" s="25">
        <v>24009</v>
      </c>
      <c r="Q1674" s="25">
        <v>12532511</v>
      </c>
      <c r="R1674" s="25">
        <v>61634213</v>
      </c>
      <c r="S1674" s="25">
        <v>57157212</v>
      </c>
      <c r="T1674" s="25">
        <v>79796514</v>
      </c>
      <c r="U1674" s="25" t="s">
        <v>12</v>
      </c>
      <c r="V1674" s="25">
        <v>2.4822390295732199E-2</v>
      </c>
      <c r="W1674" s="25">
        <v>365</v>
      </c>
      <c r="X1674" s="29">
        <v>6.8006548755430798E-5</v>
      </c>
      <c r="Y1674" s="25">
        <v>10485</v>
      </c>
      <c r="Z1674" s="27">
        <v>181984</v>
      </c>
      <c r="AA1674" s="35">
        <f t="shared" si="64"/>
        <v>2.8968575592299432E-3</v>
      </c>
      <c r="AC1674" t="str">
        <f t="shared" si="65"/>
        <v>2275050011-24009-VOC</v>
      </c>
      <c r="AD1674" t="str">
        <f>IF(COUNTIF('NP-NRModel-MAR-WILDFIRES Modifi'!V:V, AC1674)=0, "Missing", "")</f>
        <v/>
      </c>
    </row>
    <row r="1675" spans="1:32" hidden="1" x14ac:dyDescent="0.3">
      <c r="A1675" s="24">
        <v>2275050011</v>
      </c>
      <c r="B1675" s="40">
        <v>24017</v>
      </c>
      <c r="C1675" s="25">
        <v>9570011</v>
      </c>
      <c r="D1675" s="25">
        <v>62720613</v>
      </c>
      <c r="E1675" s="25">
        <v>50301412</v>
      </c>
      <c r="F1675" s="25">
        <v>84723514</v>
      </c>
      <c r="G1675" s="25" t="s">
        <v>955</v>
      </c>
      <c r="H1675" s="25">
        <v>9.1030287253350994E-2</v>
      </c>
      <c r="I1675" s="25">
        <v>153</v>
      </c>
      <c r="J1675" s="25">
        <v>5.9496919773432001E-4</v>
      </c>
      <c r="K1675" s="25"/>
      <c r="L1675" s="25"/>
      <c r="M1675" s="25">
        <v>10485</v>
      </c>
      <c r="N1675" s="26">
        <v>488229</v>
      </c>
      <c r="O1675" s="24">
        <v>2275050011</v>
      </c>
      <c r="P1675" s="25">
        <v>24017</v>
      </c>
      <c r="Q1675" s="25">
        <v>9570011</v>
      </c>
      <c r="R1675" s="25">
        <v>62720613</v>
      </c>
      <c r="S1675" s="25">
        <v>50301412</v>
      </c>
      <c r="T1675" s="25">
        <v>84723514</v>
      </c>
      <c r="U1675" s="25" t="s">
        <v>955</v>
      </c>
      <c r="V1675" s="25">
        <v>0.20538434685496801</v>
      </c>
      <c r="W1675" s="25">
        <v>365</v>
      </c>
      <c r="X1675" s="25">
        <v>5.6269684069854497E-4</v>
      </c>
      <c r="Y1675" s="25">
        <v>10485</v>
      </c>
      <c r="Z1675" s="27">
        <v>488229</v>
      </c>
      <c r="AA1675" s="35">
        <f t="shared" si="64"/>
        <v>2.8968575592299498E-3</v>
      </c>
      <c r="AC1675" t="str">
        <f t="shared" si="65"/>
        <v>2275050011-24017-NOX</v>
      </c>
      <c r="AD1675" t="str">
        <f>IF(COUNTIF('NP-NRModel-MAR-WILDFIRES Modifi'!V:V, AC1675)=0, "Missing", "")</f>
        <v/>
      </c>
    </row>
    <row r="1676" spans="1:32" hidden="1" x14ac:dyDescent="0.3">
      <c r="A1676" s="24">
        <v>2275050011</v>
      </c>
      <c r="B1676" s="40">
        <v>24017</v>
      </c>
      <c r="C1676" s="25">
        <v>9570011</v>
      </c>
      <c r="D1676" s="25">
        <v>62720613</v>
      </c>
      <c r="E1676" s="25">
        <v>50301412</v>
      </c>
      <c r="F1676" s="25">
        <v>84723514</v>
      </c>
      <c r="G1676" s="25" t="s">
        <v>12</v>
      </c>
      <c r="H1676" s="25">
        <v>0.210733724717202</v>
      </c>
      <c r="I1676" s="25">
        <v>153</v>
      </c>
      <c r="J1676" s="25">
        <v>1.3773446059947799E-3</v>
      </c>
      <c r="K1676" s="25"/>
      <c r="L1676" s="25"/>
      <c r="M1676" s="25">
        <v>10485</v>
      </c>
      <c r="N1676" s="26">
        <v>488233</v>
      </c>
      <c r="O1676" s="24">
        <v>2275050011</v>
      </c>
      <c r="P1676" s="25">
        <v>24017</v>
      </c>
      <c r="Q1676" s="25">
        <v>9570011</v>
      </c>
      <c r="R1676" s="25">
        <v>62720613</v>
      </c>
      <c r="S1676" s="25">
        <v>50301412</v>
      </c>
      <c r="T1676" s="25">
        <v>84723514</v>
      </c>
      <c r="U1676" s="25" t="s">
        <v>12</v>
      </c>
      <c r="V1676" s="25">
        <v>0.47546162620467902</v>
      </c>
      <c r="W1676" s="25">
        <v>365</v>
      </c>
      <c r="X1676" s="25">
        <v>1.3026345923415801E-3</v>
      </c>
      <c r="Y1676" s="25">
        <v>10485</v>
      </c>
      <c r="Z1676" s="27">
        <v>488233</v>
      </c>
      <c r="AA1676" s="35">
        <f t="shared" si="64"/>
        <v>2.8968575592299302E-3</v>
      </c>
      <c r="AC1676" t="str">
        <f t="shared" si="65"/>
        <v>2275050011-24017-VOC</v>
      </c>
      <c r="AD1676" t="str">
        <f>IF(COUNTIF('NP-NRModel-MAR-WILDFIRES Modifi'!V:V, AC1676)=0, "Missing", "")</f>
        <v/>
      </c>
    </row>
    <row r="1677" spans="1:32" hidden="1" x14ac:dyDescent="0.3">
      <c r="A1677" s="24">
        <v>2275050011</v>
      </c>
      <c r="B1677" s="40">
        <v>24021</v>
      </c>
      <c r="C1677" s="25">
        <v>9569411</v>
      </c>
      <c r="D1677" s="25">
        <v>62720313</v>
      </c>
      <c r="E1677" s="25">
        <v>50301612</v>
      </c>
      <c r="F1677" s="25">
        <v>84722914</v>
      </c>
      <c r="G1677" s="25" t="s">
        <v>955</v>
      </c>
      <c r="H1677" s="25">
        <v>0.351109607237784</v>
      </c>
      <c r="I1677" s="25">
        <v>153</v>
      </c>
      <c r="J1677" s="25">
        <v>2.29483403423388E-3</v>
      </c>
      <c r="K1677" s="25"/>
      <c r="L1677" s="25"/>
      <c r="M1677" s="25">
        <v>10485</v>
      </c>
      <c r="N1677" s="26">
        <v>487987</v>
      </c>
      <c r="O1677" s="24">
        <v>2275050011</v>
      </c>
      <c r="P1677" s="25">
        <v>24021</v>
      </c>
      <c r="Q1677" s="25">
        <v>9569411</v>
      </c>
      <c r="R1677" s="25">
        <v>62720313</v>
      </c>
      <c r="S1677" s="25">
        <v>50301612</v>
      </c>
      <c r="T1677" s="25">
        <v>84722914</v>
      </c>
      <c r="U1677" s="25" t="s">
        <v>955</v>
      </c>
      <c r="V1677" s="25">
        <v>0.79218048775719496</v>
      </c>
      <c r="W1677" s="25">
        <v>365</v>
      </c>
      <c r="X1677" s="25">
        <v>2.17035750070464E-3</v>
      </c>
      <c r="Y1677" s="25">
        <v>10485</v>
      </c>
      <c r="Z1677" s="27">
        <v>487987</v>
      </c>
      <c r="AA1677" s="35">
        <f t="shared" si="64"/>
        <v>2.8968575592299259E-3</v>
      </c>
      <c r="AC1677" t="str">
        <f t="shared" si="65"/>
        <v>2275050011-24021-NOX</v>
      </c>
      <c r="AD1677" t="str">
        <f>IF(COUNTIF('NP-NRModel-MAR-WILDFIRES Modifi'!V:V, AC1677)=0, "Missing", "")</f>
        <v/>
      </c>
    </row>
    <row r="1678" spans="1:32" hidden="1" x14ac:dyDescent="0.3">
      <c r="A1678" s="24">
        <v>2275050011</v>
      </c>
      <c r="B1678" s="40">
        <v>24021</v>
      </c>
      <c r="C1678" s="25">
        <v>9569411</v>
      </c>
      <c r="D1678" s="25">
        <v>62720313</v>
      </c>
      <c r="E1678" s="25">
        <v>50301612</v>
      </c>
      <c r="F1678" s="25">
        <v>84722914</v>
      </c>
      <c r="G1678" s="25" t="s">
        <v>12</v>
      </c>
      <c r="H1678" s="25">
        <v>0.81281313020104096</v>
      </c>
      <c r="I1678" s="25">
        <v>153</v>
      </c>
      <c r="J1678" s="25">
        <v>5.3125041189610502E-3</v>
      </c>
      <c r="K1678" s="25"/>
      <c r="L1678" s="25"/>
      <c r="M1678" s="25">
        <v>10485</v>
      </c>
      <c r="N1678" s="26">
        <v>487991</v>
      </c>
      <c r="O1678" s="24">
        <v>2275050011</v>
      </c>
      <c r="P1678" s="25">
        <v>24021</v>
      </c>
      <c r="Q1678" s="25">
        <v>9569411</v>
      </c>
      <c r="R1678" s="25">
        <v>62720313</v>
      </c>
      <c r="S1678" s="25">
        <v>50301612</v>
      </c>
      <c r="T1678" s="25">
        <v>84722914</v>
      </c>
      <c r="U1678" s="25" t="s">
        <v>12</v>
      </c>
      <c r="V1678" s="25">
        <v>1.8338851705132699</v>
      </c>
      <c r="W1678" s="25">
        <v>365</v>
      </c>
      <c r="X1678" s="25">
        <v>5.0243429329130699E-3</v>
      </c>
      <c r="Y1678" s="25">
        <v>10485</v>
      </c>
      <c r="Z1678" s="27">
        <v>487991</v>
      </c>
      <c r="AA1678" s="35">
        <f t="shared" si="64"/>
        <v>2.896857559229938E-3</v>
      </c>
      <c r="AC1678" t="str">
        <f t="shared" si="65"/>
        <v>2275050011-24021-VOC</v>
      </c>
      <c r="AD1678" t="str">
        <f>IF(COUNTIF('NP-NRModel-MAR-WILDFIRES Modifi'!V:V, AC1678)=0, "Missing", "")</f>
        <v/>
      </c>
    </row>
    <row r="1679" spans="1:32" hidden="1" x14ac:dyDescent="0.3">
      <c r="A1679" s="24">
        <v>2275050011</v>
      </c>
      <c r="B1679" s="40">
        <v>24031</v>
      </c>
      <c r="C1679" s="25">
        <v>9567511</v>
      </c>
      <c r="D1679" s="25">
        <v>62719613</v>
      </c>
      <c r="E1679" s="25">
        <v>50302012</v>
      </c>
      <c r="F1679" s="25">
        <v>84721514</v>
      </c>
      <c r="G1679" s="25" t="s">
        <v>955</v>
      </c>
      <c r="H1679" s="25">
        <v>2.1673877917464501E-2</v>
      </c>
      <c r="I1679" s="25">
        <v>153</v>
      </c>
      <c r="J1679" s="25">
        <v>1.4165933279388599E-4</v>
      </c>
      <c r="K1679" s="25"/>
      <c r="L1679" s="25"/>
      <c r="M1679" s="25">
        <v>10485</v>
      </c>
      <c r="N1679" s="26">
        <v>487525</v>
      </c>
      <c r="O1679" s="24">
        <v>2275050011</v>
      </c>
      <c r="P1679" s="25">
        <v>24031</v>
      </c>
      <c r="Q1679" s="25">
        <v>9567511</v>
      </c>
      <c r="R1679" s="25">
        <v>62719613</v>
      </c>
      <c r="S1679" s="25">
        <v>50302012</v>
      </c>
      <c r="T1679" s="25">
        <v>84721514</v>
      </c>
      <c r="U1679" s="25" t="s">
        <v>955</v>
      </c>
      <c r="V1679" s="25">
        <v>4.8901034965468701E-2</v>
      </c>
      <c r="W1679" s="25">
        <v>365</v>
      </c>
      <c r="X1679" s="25">
        <v>1.33975438261558E-4</v>
      </c>
      <c r="Y1679" s="25">
        <v>10485</v>
      </c>
      <c r="Z1679" s="27">
        <v>487525</v>
      </c>
      <c r="AA1679" s="35">
        <f t="shared" si="64"/>
        <v>2.8968575592299476E-3</v>
      </c>
      <c r="AC1679" t="str">
        <f t="shared" si="65"/>
        <v>2275050011-24031-NOX</v>
      </c>
      <c r="AD1679" t="str">
        <f>IF(COUNTIF('NP-NRModel-MAR-WILDFIRES Modifi'!V:V, AC1679)=0, "Missing", "")</f>
        <v/>
      </c>
    </row>
    <row r="1680" spans="1:32" hidden="1" x14ac:dyDescent="0.3">
      <c r="A1680" s="24">
        <v>2275050011</v>
      </c>
      <c r="B1680" s="40">
        <v>24031</v>
      </c>
      <c r="C1680" s="25">
        <v>9567511</v>
      </c>
      <c r="D1680" s="25">
        <v>62719613</v>
      </c>
      <c r="E1680" s="25">
        <v>50302012</v>
      </c>
      <c r="F1680" s="25">
        <v>84721514</v>
      </c>
      <c r="G1680" s="25" t="s">
        <v>12</v>
      </c>
      <c r="H1680" s="25">
        <v>5.0174700581384499E-2</v>
      </c>
      <c r="I1680" s="25">
        <v>153</v>
      </c>
      <c r="J1680" s="25">
        <v>3.2793921948617302E-4</v>
      </c>
      <c r="K1680" s="25"/>
      <c r="L1680" s="25"/>
      <c r="M1680" s="25">
        <v>10485</v>
      </c>
      <c r="N1680" s="26">
        <v>487493</v>
      </c>
      <c r="O1680" s="24">
        <v>2275050011</v>
      </c>
      <c r="P1680" s="25">
        <v>24031</v>
      </c>
      <c r="Q1680" s="25">
        <v>9567511</v>
      </c>
      <c r="R1680" s="25">
        <v>62719613</v>
      </c>
      <c r="S1680" s="25">
        <v>50302012</v>
      </c>
      <c r="T1680" s="25">
        <v>84721514</v>
      </c>
      <c r="U1680" s="25" t="s">
        <v>12</v>
      </c>
      <c r="V1680" s="25">
        <v>0.113205158617929</v>
      </c>
      <c r="W1680" s="25">
        <v>365</v>
      </c>
      <c r="X1680" s="25">
        <v>3.1015111950117701E-4</v>
      </c>
      <c r="Y1680" s="25">
        <v>10485</v>
      </c>
      <c r="Z1680" s="27">
        <v>487493</v>
      </c>
      <c r="AA1680" s="35">
        <f t="shared" si="64"/>
        <v>2.8968575592299489E-3</v>
      </c>
      <c r="AC1680" t="str">
        <f t="shared" si="65"/>
        <v>2275050011-24031-VOC</v>
      </c>
      <c r="AD1680" t="str">
        <f>IF(COUNTIF('NP-NRModel-MAR-WILDFIRES Modifi'!V:V, AC1680)=0, "Missing", "")</f>
        <v/>
      </c>
    </row>
    <row r="1681" spans="1:32" hidden="1" x14ac:dyDescent="0.3">
      <c r="A1681" s="24">
        <v>2275050011</v>
      </c>
      <c r="B1681" s="40">
        <v>24031</v>
      </c>
      <c r="C1681" s="25">
        <v>9567611</v>
      </c>
      <c r="D1681" s="25">
        <v>62719813</v>
      </c>
      <c r="E1681" s="25">
        <v>50301912</v>
      </c>
      <c r="F1681" s="25">
        <v>84721914</v>
      </c>
      <c r="G1681" s="25" t="s">
        <v>955</v>
      </c>
      <c r="H1681" s="25">
        <v>0.19993252300874401</v>
      </c>
      <c r="I1681" s="25">
        <v>153</v>
      </c>
      <c r="J1681" s="25">
        <v>1.3067485163970199E-3</v>
      </c>
      <c r="K1681" s="25"/>
      <c r="L1681" s="25"/>
      <c r="M1681" s="25">
        <v>10485</v>
      </c>
      <c r="N1681" s="26">
        <v>487643</v>
      </c>
      <c r="O1681" s="24">
        <v>2275050011</v>
      </c>
      <c r="P1681" s="25">
        <v>24031</v>
      </c>
      <c r="Q1681" s="25">
        <v>9567611</v>
      </c>
      <c r="R1681" s="25">
        <v>62719813</v>
      </c>
      <c r="S1681" s="25">
        <v>50301912</v>
      </c>
      <c r="T1681" s="25">
        <v>84721914</v>
      </c>
      <c r="U1681" s="25" t="s">
        <v>955</v>
      </c>
      <c r="V1681" s="25">
        <v>0.45109173981767597</v>
      </c>
      <c r="W1681" s="25">
        <v>365</v>
      </c>
      <c r="X1681" s="25">
        <v>1.2358677803224001E-3</v>
      </c>
      <c r="Y1681" s="25">
        <v>10485</v>
      </c>
      <c r="Z1681" s="27">
        <v>487643</v>
      </c>
      <c r="AA1681" s="35">
        <f t="shared" si="64"/>
        <v>2.8968575592299398E-3</v>
      </c>
      <c r="AC1681" t="str">
        <f t="shared" si="65"/>
        <v>2275050011-24031-NOX</v>
      </c>
      <c r="AD1681" t="str">
        <f>IF(COUNTIF('NP-NRModel-MAR-WILDFIRES Modifi'!V:V, AC1681)=0, "Missing", "")</f>
        <v/>
      </c>
    </row>
    <row r="1682" spans="1:32" hidden="1" x14ac:dyDescent="0.3">
      <c r="A1682" s="24">
        <v>2275050011</v>
      </c>
      <c r="B1682" s="40">
        <v>24031</v>
      </c>
      <c r="C1682" s="25">
        <v>9567611</v>
      </c>
      <c r="D1682" s="25">
        <v>62719813</v>
      </c>
      <c r="E1682" s="25">
        <v>50301912</v>
      </c>
      <c r="F1682" s="25">
        <v>84721914</v>
      </c>
      <c r="G1682" s="25" t="s">
        <v>12</v>
      </c>
      <c r="H1682" s="25">
        <v>0.46284059479602302</v>
      </c>
      <c r="I1682" s="25">
        <v>153</v>
      </c>
      <c r="J1682" s="25">
        <v>3.0251019267713902E-3</v>
      </c>
      <c r="K1682" s="25"/>
      <c r="L1682" s="25"/>
      <c r="M1682" s="25">
        <v>10485</v>
      </c>
      <c r="N1682" s="26">
        <v>487647</v>
      </c>
      <c r="O1682" s="24">
        <v>2275050011</v>
      </c>
      <c r="P1682" s="25">
        <v>24031</v>
      </c>
      <c r="Q1682" s="25">
        <v>9567611</v>
      </c>
      <c r="R1682" s="25">
        <v>62719813</v>
      </c>
      <c r="S1682" s="25">
        <v>50301912</v>
      </c>
      <c r="T1682" s="25">
        <v>84721914</v>
      </c>
      <c r="U1682" s="25" t="s">
        <v>12</v>
      </c>
      <c r="V1682" s="25">
        <v>1.0442701668685199</v>
      </c>
      <c r="W1682" s="25">
        <v>365</v>
      </c>
      <c r="X1682" s="25">
        <v>2.8610141558041702E-3</v>
      </c>
      <c r="Y1682" s="25">
        <v>10485</v>
      </c>
      <c r="Z1682" s="27">
        <v>487647</v>
      </c>
      <c r="AA1682" s="35">
        <f t="shared" si="64"/>
        <v>2.8968575592299472E-3</v>
      </c>
      <c r="AC1682" t="str">
        <f t="shared" si="65"/>
        <v>2275050011-24031-VOC</v>
      </c>
      <c r="AD1682" t="str">
        <f>IF(COUNTIF('NP-NRModel-MAR-WILDFIRES Modifi'!V:V, AC1682)=0, "Missing", "")</f>
        <v/>
      </c>
    </row>
    <row r="1683" spans="1:32" hidden="1" x14ac:dyDescent="0.3">
      <c r="A1683" s="24">
        <v>2275050011</v>
      </c>
      <c r="B1683" s="40">
        <v>24033</v>
      </c>
      <c r="C1683" s="25">
        <v>9566811</v>
      </c>
      <c r="D1683" s="25">
        <v>62718813</v>
      </c>
      <c r="E1683" s="25">
        <v>50302512</v>
      </c>
      <c r="F1683" s="25">
        <v>84718014</v>
      </c>
      <c r="G1683" s="25" t="s">
        <v>955</v>
      </c>
      <c r="H1683" s="25">
        <v>2.4438917492317101E-2</v>
      </c>
      <c r="I1683" s="25">
        <v>153</v>
      </c>
      <c r="J1683" s="25">
        <v>1.5973148687789001E-4</v>
      </c>
      <c r="K1683" s="25"/>
      <c r="L1683" s="25"/>
      <c r="M1683" s="25">
        <v>10485</v>
      </c>
      <c r="N1683" s="26">
        <v>487032</v>
      </c>
      <c r="O1683" s="24">
        <v>2275050011</v>
      </c>
      <c r="P1683" s="25">
        <v>24033</v>
      </c>
      <c r="Q1683" s="25">
        <v>9566811</v>
      </c>
      <c r="R1683" s="25">
        <v>62718813</v>
      </c>
      <c r="S1683" s="25">
        <v>50302512</v>
      </c>
      <c r="T1683" s="25">
        <v>84718014</v>
      </c>
      <c r="U1683" s="25" t="s">
        <v>955</v>
      </c>
      <c r="V1683" s="25">
        <v>5.5139572316545198E-2</v>
      </c>
      <c r="W1683" s="25">
        <v>365</v>
      </c>
      <c r="X1683" s="25">
        <v>1.51067321415192E-4</v>
      </c>
      <c r="Y1683" s="25">
        <v>10485</v>
      </c>
      <c r="Z1683" s="27">
        <v>487032</v>
      </c>
      <c r="AA1683" s="35">
        <f t="shared" si="64"/>
        <v>2.8968575592299419E-3</v>
      </c>
      <c r="AC1683" t="str">
        <f t="shared" si="65"/>
        <v>2275050011-24033-NOX</v>
      </c>
      <c r="AD1683" t="str">
        <f>IF(COUNTIF('NP-NRModel-MAR-WILDFIRES Modifi'!V:V, AC1683)=0, "Missing", "")</f>
        <v/>
      </c>
    </row>
    <row r="1684" spans="1:32" hidden="1" x14ac:dyDescent="0.3">
      <c r="A1684" s="24">
        <v>2275050011</v>
      </c>
      <c r="B1684" s="40">
        <v>24033</v>
      </c>
      <c r="C1684" s="25">
        <v>9566811</v>
      </c>
      <c r="D1684" s="25">
        <v>62718813</v>
      </c>
      <c r="E1684" s="25">
        <v>50302512</v>
      </c>
      <c r="F1684" s="25">
        <v>84718014</v>
      </c>
      <c r="G1684" s="25" t="s">
        <v>12</v>
      </c>
      <c r="H1684" s="25">
        <v>5.6575722885636698E-2</v>
      </c>
      <c r="I1684" s="25">
        <v>153</v>
      </c>
      <c r="J1684" s="25">
        <v>3.6977596657278901E-4</v>
      </c>
      <c r="K1684" s="25"/>
      <c r="L1684" s="25"/>
      <c r="M1684" s="25">
        <v>10485</v>
      </c>
      <c r="N1684" s="26">
        <v>487036</v>
      </c>
      <c r="O1684" s="24">
        <v>2275050011</v>
      </c>
      <c r="P1684" s="25">
        <v>24033</v>
      </c>
      <c r="Q1684" s="25">
        <v>9566811</v>
      </c>
      <c r="R1684" s="25">
        <v>62718813</v>
      </c>
      <c r="S1684" s="25">
        <v>50302512</v>
      </c>
      <c r="T1684" s="25">
        <v>84718014</v>
      </c>
      <c r="U1684" s="25" t="s">
        <v>12</v>
      </c>
      <c r="V1684" s="25">
        <v>0.12764727260911099</v>
      </c>
      <c r="W1684" s="25">
        <v>365</v>
      </c>
      <c r="X1684" s="25">
        <v>3.4971855509345498E-4</v>
      </c>
      <c r="Y1684" s="25">
        <v>10485</v>
      </c>
      <c r="Z1684" s="27">
        <v>487036</v>
      </c>
      <c r="AA1684" s="35">
        <f t="shared" si="64"/>
        <v>2.8968575592299476E-3</v>
      </c>
      <c r="AC1684" t="str">
        <f t="shared" si="65"/>
        <v>2275050011-24033-VOC</v>
      </c>
      <c r="AD1684" t="str">
        <f>IF(COUNTIF('NP-NRModel-MAR-WILDFIRES Modifi'!V:V, AC1684)=0, "Missing", "")</f>
        <v/>
      </c>
    </row>
    <row r="1685" spans="1:32" hidden="1" x14ac:dyDescent="0.3">
      <c r="A1685" s="24">
        <v>2275050011</v>
      </c>
      <c r="B1685" s="40">
        <v>24033</v>
      </c>
      <c r="C1685" s="25">
        <v>9566911</v>
      </c>
      <c r="D1685" s="25">
        <v>62718913</v>
      </c>
      <c r="E1685" s="25">
        <v>50302412</v>
      </c>
      <c r="F1685" s="25">
        <v>84718214</v>
      </c>
      <c r="G1685" s="25" t="s">
        <v>955</v>
      </c>
      <c r="H1685" s="25">
        <v>0.144300502812621</v>
      </c>
      <c r="I1685" s="25">
        <v>153</v>
      </c>
      <c r="J1685" s="25">
        <v>9.4314054125896199E-4</v>
      </c>
      <c r="K1685" s="25"/>
      <c r="L1685" s="25"/>
      <c r="M1685" s="25">
        <v>10485</v>
      </c>
      <c r="N1685" s="26">
        <v>487085</v>
      </c>
      <c r="O1685" s="24">
        <v>2275050011</v>
      </c>
      <c r="P1685" s="25">
        <v>24033</v>
      </c>
      <c r="Q1685" s="25">
        <v>9566911</v>
      </c>
      <c r="R1685" s="25">
        <v>62718913</v>
      </c>
      <c r="S1685" s="25">
        <v>50302412</v>
      </c>
      <c r="T1685" s="25">
        <v>84718214</v>
      </c>
      <c r="U1685" s="25" t="s">
        <v>955</v>
      </c>
      <c r="V1685" s="25">
        <v>0.32557366800929999</v>
      </c>
      <c r="W1685" s="25">
        <v>365</v>
      </c>
      <c r="X1685" s="25">
        <v>8.9198265208027404E-4</v>
      </c>
      <c r="Y1685" s="25">
        <v>10485</v>
      </c>
      <c r="Z1685" s="27">
        <v>487085</v>
      </c>
      <c r="AA1685" s="35">
        <f t="shared" si="64"/>
        <v>2.8968575592299476E-3</v>
      </c>
      <c r="AC1685" t="str">
        <f t="shared" si="65"/>
        <v>2275050011-24033-NOX</v>
      </c>
      <c r="AD1685" t="str">
        <f>IF(COUNTIF('NP-NRModel-MAR-WILDFIRES Modifi'!V:V, AC1685)=0, "Missing", "")</f>
        <v/>
      </c>
    </row>
    <row r="1686" spans="1:32" hidden="1" x14ac:dyDescent="0.3">
      <c r="A1686" s="24">
        <v>2275050011</v>
      </c>
      <c r="B1686" s="40">
        <v>24033</v>
      </c>
      <c r="C1686" s="25">
        <v>9566911</v>
      </c>
      <c r="D1686" s="25">
        <v>62718913</v>
      </c>
      <c r="E1686" s="25">
        <v>50302412</v>
      </c>
      <c r="F1686" s="25">
        <v>84718214</v>
      </c>
      <c r="G1686" s="25" t="s">
        <v>12</v>
      </c>
      <c r="H1686" s="25">
        <v>0.33405342627886903</v>
      </c>
      <c r="I1686" s="25">
        <v>153</v>
      </c>
      <c r="J1686" s="25">
        <v>2.1833557273128702E-3</v>
      </c>
      <c r="K1686" s="25"/>
      <c r="L1686" s="25"/>
      <c r="M1686" s="25">
        <v>10485</v>
      </c>
      <c r="N1686" s="26">
        <v>487089</v>
      </c>
      <c r="O1686" s="24">
        <v>2275050011</v>
      </c>
      <c r="P1686" s="25">
        <v>24033</v>
      </c>
      <c r="Q1686" s="25">
        <v>9566911</v>
      </c>
      <c r="R1686" s="25">
        <v>62718913</v>
      </c>
      <c r="S1686" s="25">
        <v>50302412</v>
      </c>
      <c r="T1686" s="25">
        <v>84718214</v>
      </c>
      <c r="U1686" s="25" t="s">
        <v>12</v>
      </c>
      <c r="V1686" s="25">
        <v>0.75369799262524495</v>
      </c>
      <c r="W1686" s="25">
        <v>365</v>
      </c>
      <c r="X1686" s="25">
        <v>2.0649260071924501E-3</v>
      </c>
      <c r="Y1686" s="25">
        <v>10485</v>
      </c>
      <c r="Z1686" s="27">
        <v>487089</v>
      </c>
      <c r="AA1686" s="35">
        <f t="shared" si="64"/>
        <v>2.8968575592299372E-3</v>
      </c>
      <c r="AC1686" t="str">
        <f t="shared" si="65"/>
        <v>2275050011-24033-VOC</v>
      </c>
      <c r="AD1686" t="str">
        <f>IF(COUNTIF('NP-NRModel-MAR-WILDFIRES Modifi'!V:V, AC1686)=0, "Missing", "")</f>
        <v/>
      </c>
    </row>
    <row r="1687" spans="1:32" hidden="1" x14ac:dyDescent="0.3">
      <c r="A1687" s="24">
        <v>2275050011</v>
      </c>
      <c r="B1687" s="40">
        <v>24033</v>
      </c>
      <c r="C1687" s="25">
        <v>9567011</v>
      </c>
      <c r="D1687" s="25">
        <v>62719013</v>
      </c>
      <c r="E1687" s="25">
        <v>50302312</v>
      </c>
      <c r="F1687" s="25">
        <v>84718414</v>
      </c>
      <c r="G1687" s="25" t="s">
        <v>955</v>
      </c>
      <c r="H1687" s="25">
        <v>5.10380221524879E-2</v>
      </c>
      <c r="I1687" s="25">
        <v>153</v>
      </c>
      <c r="J1687" s="25">
        <v>3.3358184413390698E-4</v>
      </c>
      <c r="K1687" s="25"/>
      <c r="L1687" s="25"/>
      <c r="M1687" s="25">
        <v>10485</v>
      </c>
      <c r="N1687" s="26">
        <v>487194</v>
      </c>
      <c r="O1687" s="24">
        <v>2275050011</v>
      </c>
      <c r="P1687" s="25">
        <v>24033</v>
      </c>
      <c r="Q1687" s="25">
        <v>9567011</v>
      </c>
      <c r="R1687" s="25">
        <v>62719013</v>
      </c>
      <c r="S1687" s="25">
        <v>50302312</v>
      </c>
      <c r="T1687" s="25">
        <v>84718414</v>
      </c>
      <c r="U1687" s="25" t="s">
        <v>955</v>
      </c>
      <c r="V1687" s="25">
        <v>0.11515300193861799</v>
      </c>
      <c r="W1687" s="25">
        <v>365</v>
      </c>
      <c r="X1687" s="25">
        <v>3.1548767654416101E-4</v>
      </c>
      <c r="Y1687" s="25">
        <v>10485</v>
      </c>
      <c r="Z1687" s="27">
        <v>487194</v>
      </c>
      <c r="AA1687" s="35">
        <f t="shared" si="64"/>
        <v>2.8968575592299532E-3</v>
      </c>
      <c r="AC1687" t="str">
        <f t="shared" si="65"/>
        <v>2275050011-24033-NOX</v>
      </c>
      <c r="AD1687" t="str">
        <f>IF(COUNTIF('NP-NRModel-MAR-WILDFIRES Modifi'!V:V, AC1687)=0, "Missing", "")</f>
        <v/>
      </c>
    </row>
    <row r="1688" spans="1:32" hidden="1" x14ac:dyDescent="0.3">
      <c r="A1688" s="24">
        <v>2275050011</v>
      </c>
      <c r="B1688" s="40">
        <v>24033</v>
      </c>
      <c r="C1688" s="25">
        <v>9567011</v>
      </c>
      <c r="D1688" s="25">
        <v>62719013</v>
      </c>
      <c r="E1688" s="25">
        <v>50302312</v>
      </c>
      <c r="F1688" s="25">
        <v>84718414</v>
      </c>
      <c r="G1688" s="25" t="s">
        <v>12</v>
      </c>
      <c r="H1688" s="25">
        <v>0.11815222367544</v>
      </c>
      <c r="I1688" s="25">
        <v>153</v>
      </c>
      <c r="J1688" s="25">
        <v>7.7223675604862695E-4</v>
      </c>
      <c r="K1688" s="25"/>
      <c r="L1688" s="25"/>
      <c r="M1688" s="25">
        <v>10485</v>
      </c>
      <c r="N1688" s="26">
        <v>487198</v>
      </c>
      <c r="O1688" s="24">
        <v>2275050011</v>
      </c>
      <c r="P1688" s="25">
        <v>24033</v>
      </c>
      <c r="Q1688" s="25">
        <v>9567011</v>
      </c>
      <c r="R1688" s="25">
        <v>62719013</v>
      </c>
      <c r="S1688" s="25">
        <v>50302312</v>
      </c>
      <c r="T1688" s="25">
        <v>84718414</v>
      </c>
      <c r="U1688" s="25" t="s">
        <v>12</v>
      </c>
      <c r="V1688" s="25">
        <v>0.26657739990981999</v>
      </c>
      <c r="W1688" s="25">
        <v>365</v>
      </c>
      <c r="X1688" s="25">
        <v>7.3034904084882295E-4</v>
      </c>
      <c r="Y1688" s="25">
        <v>10485</v>
      </c>
      <c r="Z1688" s="27">
        <v>487198</v>
      </c>
      <c r="AA1688" s="35">
        <f t="shared" si="64"/>
        <v>2.896857559229948E-3</v>
      </c>
      <c r="AC1688" t="str">
        <f t="shared" si="65"/>
        <v>2275050011-24033-VOC</v>
      </c>
      <c r="AD1688" t="str">
        <f>IF(COUNTIF('NP-NRModel-MAR-WILDFIRES Modifi'!V:V, AC1688)=0, "Missing", "")</f>
        <v/>
      </c>
    </row>
    <row r="1689" spans="1:32" hidden="1" x14ac:dyDescent="0.3">
      <c r="A1689" s="24">
        <v>2275050011</v>
      </c>
      <c r="B1689" s="40">
        <v>24033</v>
      </c>
      <c r="C1689" s="25">
        <v>9567211</v>
      </c>
      <c r="D1689" s="25">
        <v>62719113</v>
      </c>
      <c r="E1689" s="25">
        <v>50302212</v>
      </c>
      <c r="F1689" s="25">
        <v>84718614</v>
      </c>
      <c r="G1689" s="25" t="s">
        <v>955</v>
      </c>
      <c r="H1689" s="25">
        <v>1.0154462386043599E-2</v>
      </c>
      <c r="I1689" s="25">
        <v>153</v>
      </c>
      <c r="J1689" s="29">
        <v>6.6369035202899394E-5</v>
      </c>
      <c r="K1689" s="29"/>
      <c r="L1689" s="29"/>
      <c r="M1689" s="25">
        <v>10485</v>
      </c>
      <c r="N1689" s="26">
        <v>487244</v>
      </c>
      <c r="O1689" s="24">
        <v>2275050011</v>
      </c>
      <c r="P1689" s="25">
        <v>24033</v>
      </c>
      <c r="Q1689" s="25">
        <v>9567211</v>
      </c>
      <c r="R1689" s="25">
        <v>62719113</v>
      </c>
      <c r="S1689" s="25">
        <v>50302212</v>
      </c>
      <c r="T1689" s="25">
        <v>84718614</v>
      </c>
      <c r="U1689" s="25" t="s">
        <v>955</v>
      </c>
      <c r="V1689" s="25">
        <v>2.2910700248769501E-2</v>
      </c>
      <c r="W1689" s="25">
        <v>365</v>
      </c>
      <c r="X1689" s="29">
        <v>6.2769041777450797E-5</v>
      </c>
      <c r="Y1689" s="25">
        <v>10485</v>
      </c>
      <c r="Z1689" s="27">
        <v>487244</v>
      </c>
      <c r="AA1689" s="35">
        <f t="shared" si="64"/>
        <v>2.8968575592299489E-3</v>
      </c>
      <c r="AC1689" t="str">
        <f t="shared" si="65"/>
        <v>2275050011-24033-NOX</v>
      </c>
      <c r="AD1689" t="str">
        <f>IF(COUNTIF('NP-NRModel-MAR-WILDFIRES Modifi'!V:V, AC1689)=0, "Missing", "")</f>
        <v/>
      </c>
    </row>
    <row r="1690" spans="1:32" hidden="1" x14ac:dyDescent="0.3">
      <c r="A1690" s="24">
        <v>2275050011</v>
      </c>
      <c r="B1690" s="40">
        <v>24033</v>
      </c>
      <c r="C1690" s="25">
        <v>9567211</v>
      </c>
      <c r="D1690" s="25">
        <v>62719113</v>
      </c>
      <c r="E1690" s="25">
        <v>50302212</v>
      </c>
      <c r="F1690" s="25">
        <v>84718614</v>
      </c>
      <c r="G1690" s="25" t="s">
        <v>12</v>
      </c>
      <c r="H1690" s="25">
        <v>2.35074238589747E-2</v>
      </c>
      <c r="I1690" s="25">
        <v>153</v>
      </c>
      <c r="J1690" s="25">
        <v>1.5364329319591299E-4</v>
      </c>
      <c r="K1690" s="25"/>
      <c r="L1690" s="25"/>
      <c r="M1690" s="25">
        <v>10485</v>
      </c>
      <c r="N1690" s="26">
        <v>487250</v>
      </c>
      <c r="O1690" s="24">
        <v>2275050011</v>
      </c>
      <c r="P1690" s="25">
        <v>24033</v>
      </c>
      <c r="Q1690" s="25">
        <v>9567211</v>
      </c>
      <c r="R1690" s="25">
        <v>62719113</v>
      </c>
      <c r="S1690" s="25">
        <v>50302212</v>
      </c>
      <c r="T1690" s="25">
        <v>84718614</v>
      </c>
      <c r="U1690" s="25" t="s">
        <v>12</v>
      </c>
      <c r="V1690" s="25">
        <v>5.3037917831471E-2</v>
      </c>
      <c r="W1690" s="25">
        <v>365</v>
      </c>
      <c r="X1690" s="25">
        <v>1.4530936392183799E-4</v>
      </c>
      <c r="Y1690" s="25">
        <v>10485</v>
      </c>
      <c r="Z1690" s="27">
        <v>487250</v>
      </c>
      <c r="AA1690" s="35">
        <f t="shared" si="64"/>
        <v>2.8968575592299363E-3</v>
      </c>
      <c r="AC1690" t="str">
        <f t="shared" si="65"/>
        <v>2275050011-24033-VOC</v>
      </c>
      <c r="AD1690" t="str">
        <f>IF(COUNTIF('NP-NRModel-MAR-WILDFIRES Modifi'!V:V, AC1690)=0, "Missing", "")</f>
        <v/>
      </c>
    </row>
    <row r="1691" spans="1:32" x14ac:dyDescent="0.3">
      <c r="A1691" s="24">
        <v>2275060011</v>
      </c>
      <c r="B1691" s="40">
        <v>24033</v>
      </c>
      <c r="C1691" s="25">
        <v>9567311</v>
      </c>
      <c r="D1691" s="25">
        <v>62719313</v>
      </c>
      <c r="E1691" s="25">
        <v>50302112</v>
      </c>
      <c r="F1691" s="25">
        <v>84720714</v>
      </c>
      <c r="G1691" s="25" t="s">
        <v>955</v>
      </c>
      <c r="H1691" s="25">
        <v>8.6024014719260095E-4</v>
      </c>
      <c r="I1691" s="25">
        <v>153</v>
      </c>
      <c r="J1691" s="29">
        <v>5.6224846221738597E-6</v>
      </c>
      <c r="K1691" s="194">
        <f t="shared" ref="K1691:K1692" si="66">J1691*AE1691</f>
        <v>5.3484981718827828E-6</v>
      </c>
      <c r="L1691" s="194">
        <f t="shared" ref="L1691:L1692" si="67">J1691*AF1691</f>
        <v>5.3484981718827828E-6</v>
      </c>
      <c r="M1691" s="25">
        <v>10485</v>
      </c>
      <c r="N1691" s="26">
        <v>487348</v>
      </c>
      <c r="O1691" s="24">
        <v>2275060011</v>
      </c>
      <c r="P1691" s="25">
        <v>24033</v>
      </c>
      <c r="Q1691" s="25">
        <v>9567311</v>
      </c>
      <c r="R1691" s="25">
        <v>62719313</v>
      </c>
      <c r="S1691" s="25">
        <v>50302112</v>
      </c>
      <c r="T1691" s="25">
        <v>84720714</v>
      </c>
      <c r="U1691" s="25" t="s">
        <v>955</v>
      </c>
      <c r="V1691" s="25">
        <v>1.94089095069916E-3</v>
      </c>
      <c r="W1691" s="25">
        <v>365</v>
      </c>
      <c r="X1691" s="29">
        <v>5.3175094539703201E-6</v>
      </c>
      <c r="Y1691" s="25">
        <v>10485</v>
      </c>
      <c r="Z1691" s="27">
        <v>487348</v>
      </c>
      <c r="AA1691" s="35">
        <f t="shared" si="64"/>
        <v>2.8968575592299467E-3</v>
      </c>
      <c r="AC1691" t="str">
        <f t="shared" si="65"/>
        <v>2275060011-24033-NOX</v>
      </c>
      <c r="AD1691" t="str">
        <f>IF(COUNTIF('NP-NRModel-MAR-WILDFIRES Modifi'!V:V, AC1691)=0, "Missing", "")</f>
        <v/>
      </c>
      <c r="AE1691" s="72">
        <f>'NP-NRModel-MAR-WILDFIRES Mo (2)'!M58</f>
        <v>0.95126950650775755</v>
      </c>
      <c r="AF1691" s="72">
        <f>'NP-NRModel-MAR-WILDFIRES Mo (2)'!N58</f>
        <v>0.95126950650775755</v>
      </c>
    </row>
    <row r="1692" spans="1:32" x14ac:dyDescent="0.3">
      <c r="A1692" s="24">
        <v>2275060012</v>
      </c>
      <c r="B1692" s="40">
        <v>24033</v>
      </c>
      <c r="C1692" s="25">
        <v>9567311</v>
      </c>
      <c r="D1692" s="25">
        <v>62719313</v>
      </c>
      <c r="E1692" s="25">
        <v>50302112</v>
      </c>
      <c r="F1692" s="25">
        <v>84720814</v>
      </c>
      <c r="G1692" s="25" t="s">
        <v>955</v>
      </c>
      <c r="H1692" s="25">
        <v>2.7439710553798399E-2</v>
      </c>
      <c r="I1692" s="25">
        <v>153</v>
      </c>
      <c r="J1692" s="25">
        <v>1.7934451342351899E-4</v>
      </c>
      <c r="K1692" s="193">
        <f t="shared" si="66"/>
        <v>1.7122949146246272E-4</v>
      </c>
      <c r="L1692" s="193">
        <f t="shared" si="67"/>
        <v>1.7122949146246272E-4</v>
      </c>
      <c r="M1692" s="25">
        <v>10485</v>
      </c>
      <c r="N1692" s="26">
        <v>487317</v>
      </c>
      <c r="O1692" s="24">
        <v>2275060012</v>
      </c>
      <c r="P1692" s="25">
        <v>24033</v>
      </c>
      <c r="Q1692" s="25">
        <v>9567311</v>
      </c>
      <c r="R1692" s="25">
        <v>62719313</v>
      </c>
      <c r="S1692" s="25">
        <v>50302112</v>
      </c>
      <c r="T1692" s="25">
        <v>84720814</v>
      </c>
      <c r="U1692" s="25" t="s">
        <v>955</v>
      </c>
      <c r="V1692" s="25">
        <v>6.1910021378888201E-2</v>
      </c>
      <c r="W1692" s="25">
        <v>365</v>
      </c>
      <c r="X1692" s="25">
        <v>1.6961649692846001E-4</v>
      </c>
      <c r="Y1692" s="25">
        <v>10485</v>
      </c>
      <c r="Z1692" s="27">
        <v>487317</v>
      </c>
      <c r="AA1692" s="35">
        <f t="shared" si="64"/>
        <v>2.896857559229932E-3</v>
      </c>
      <c r="AC1692" t="str">
        <f t="shared" si="65"/>
        <v>2275060012-24033-NOX</v>
      </c>
      <c r="AD1692" t="str">
        <f>IF(COUNTIF('NP-NRModel-MAR-WILDFIRES Modifi'!V:V, AC1692)=0, "Missing", "")</f>
        <v/>
      </c>
      <c r="AE1692" s="72">
        <f>'NP-NRModel-MAR-WILDFIRES Mo (2)'!M73</f>
        <v>0.95475176906085346</v>
      </c>
      <c r="AF1692" s="72">
        <f>'NP-NRModel-MAR-WILDFIRES Mo (2)'!N73</f>
        <v>0.95475176906085346</v>
      </c>
    </row>
    <row r="1693" spans="1:32" x14ac:dyDescent="0.3">
      <c r="A1693" s="24">
        <v>2265008005</v>
      </c>
      <c r="B1693" s="40">
        <v>51013</v>
      </c>
      <c r="C1693" s="25">
        <v>9046811</v>
      </c>
      <c r="D1693" s="25">
        <v>62306213</v>
      </c>
      <c r="E1693" s="25">
        <v>50355512</v>
      </c>
      <c r="F1693" s="25">
        <v>82905914</v>
      </c>
      <c r="G1693" s="25" t="s">
        <v>12</v>
      </c>
      <c r="H1693" s="25">
        <v>1.96488656159547</v>
      </c>
      <c r="I1693" s="25">
        <v>153</v>
      </c>
      <c r="J1693" s="195">
        <v>1.28423958274214E-2</v>
      </c>
      <c r="K1693" s="193">
        <f>GSE!I11</f>
        <v>1.3090754045628013E-2</v>
      </c>
      <c r="L1693" s="193">
        <f>GSE!K11</f>
        <v>1.3090754045628013E-2</v>
      </c>
      <c r="M1693" s="25">
        <v>10485</v>
      </c>
      <c r="N1693" s="26">
        <v>660920</v>
      </c>
      <c r="O1693" s="24">
        <v>2265008005</v>
      </c>
      <c r="P1693" s="25">
        <v>51013</v>
      </c>
      <c r="Q1693" s="25">
        <v>9046811</v>
      </c>
      <c r="R1693" s="25">
        <v>62306213</v>
      </c>
      <c r="S1693" s="25">
        <v>50355512</v>
      </c>
      <c r="T1693" s="25">
        <v>82905914</v>
      </c>
      <c r="U1693" s="25" t="s">
        <v>12</v>
      </c>
      <c r="V1693" s="25">
        <v>4.4332161885223096</v>
      </c>
      <c r="W1693" s="25">
        <v>365</v>
      </c>
      <c r="X1693" s="25">
        <v>1.2145797776773401E-2</v>
      </c>
      <c r="Y1693" s="25">
        <v>10485</v>
      </c>
      <c r="Z1693" s="27">
        <v>660920</v>
      </c>
      <c r="AA1693" s="35">
        <f t="shared" si="64"/>
        <v>2.8968575592299411E-3</v>
      </c>
      <c r="AC1693" t="str">
        <f t="shared" si="65"/>
        <v>2265008005-51013-VOC</v>
      </c>
      <c r="AD1693" t="str">
        <f>IF(COUNTIF('NP-NRModel-MAR-WILDFIRES Modifi'!V:V, AC1693)=0, "Missing", "")</f>
        <v/>
      </c>
      <c r="AE1693" s="72"/>
      <c r="AF1693" s="72"/>
    </row>
    <row r="1694" spans="1:32" x14ac:dyDescent="0.3">
      <c r="A1694" s="24">
        <v>2270008005</v>
      </c>
      <c r="B1694" s="40">
        <v>51013</v>
      </c>
      <c r="C1694" s="25">
        <v>9046811</v>
      </c>
      <c r="D1694" s="25">
        <v>62306213</v>
      </c>
      <c r="E1694" s="25">
        <v>50355512</v>
      </c>
      <c r="F1694" s="25">
        <v>82906114</v>
      </c>
      <c r="G1694" s="25" t="s">
        <v>12</v>
      </c>
      <c r="H1694" s="25">
        <v>0.37614006528832</v>
      </c>
      <c r="I1694" s="25">
        <v>153</v>
      </c>
      <c r="J1694" s="195">
        <v>2.4584317992700699E-3</v>
      </c>
      <c r="K1694" s="193">
        <f>GSE!I13</f>
        <v>2.5059752443915332E-3</v>
      </c>
      <c r="L1694" s="193">
        <f>GSE!K13</f>
        <v>2.5059752443915332E-3</v>
      </c>
      <c r="M1694" s="25">
        <v>10485</v>
      </c>
      <c r="N1694" s="26">
        <v>660916</v>
      </c>
      <c r="O1694" s="24">
        <v>2270008005</v>
      </c>
      <c r="P1694" s="25">
        <v>51013</v>
      </c>
      <c r="Q1694" s="25">
        <v>9046811</v>
      </c>
      <c r="R1694" s="25">
        <v>62306213</v>
      </c>
      <c r="S1694" s="25">
        <v>50355512</v>
      </c>
      <c r="T1694" s="25">
        <v>82906114</v>
      </c>
      <c r="U1694" s="25" t="s">
        <v>12</v>
      </c>
      <c r="V1694" s="25">
        <v>0.848654705660981</v>
      </c>
      <c r="W1694" s="25">
        <v>365</v>
      </c>
      <c r="X1694" s="25">
        <v>2.32508138537255E-3</v>
      </c>
      <c r="Y1694" s="25">
        <v>10485</v>
      </c>
      <c r="Z1694" s="27">
        <v>660916</v>
      </c>
      <c r="AA1694" s="35">
        <f t="shared" si="64"/>
        <v>2.8968575592299367E-3</v>
      </c>
      <c r="AC1694" t="str">
        <f t="shared" si="65"/>
        <v>2270008005-51013-VOC</v>
      </c>
      <c r="AD1694" t="str">
        <f>IF(COUNTIF('NP-NRModel-MAR-WILDFIRES Modifi'!V:V, AC1694)=0, "Missing", "")</f>
        <v/>
      </c>
      <c r="AE1694" s="72"/>
      <c r="AF1694" s="72"/>
    </row>
    <row r="1695" spans="1:32" hidden="1" x14ac:dyDescent="0.3">
      <c r="A1695" s="24">
        <v>2275050011</v>
      </c>
      <c r="B1695" s="40">
        <v>51107</v>
      </c>
      <c r="C1695" s="25">
        <v>9063711</v>
      </c>
      <c r="D1695" s="25">
        <v>98332813</v>
      </c>
      <c r="E1695" s="25">
        <v>49987812</v>
      </c>
      <c r="F1695" s="25">
        <v>138218914</v>
      </c>
      <c r="G1695" s="25" t="s">
        <v>955</v>
      </c>
      <c r="H1695" s="25">
        <v>0.45509387159910603</v>
      </c>
      <c r="I1695" s="25">
        <v>153</v>
      </c>
      <c r="J1695" s="25">
        <v>2.9744697490137599E-3</v>
      </c>
      <c r="K1695" s="25"/>
      <c r="L1695" s="25"/>
      <c r="M1695" s="25">
        <v>10485</v>
      </c>
      <c r="N1695" s="26">
        <v>656737</v>
      </c>
      <c r="O1695" s="24">
        <v>2275050011</v>
      </c>
      <c r="P1695" s="25">
        <v>51107</v>
      </c>
      <c r="Q1695" s="25">
        <v>9063711</v>
      </c>
      <c r="R1695" s="25">
        <v>98332813</v>
      </c>
      <c r="S1695" s="25">
        <v>49987812</v>
      </c>
      <c r="T1695" s="25">
        <v>138218914</v>
      </c>
      <c r="U1695" s="25" t="s">
        <v>955</v>
      </c>
      <c r="V1695" s="25">
        <v>1.0267918557253599</v>
      </c>
      <c r="W1695" s="25">
        <v>365</v>
      </c>
      <c r="X1695" s="25">
        <v>2.8131283718503199E-3</v>
      </c>
      <c r="Y1695" s="25">
        <v>10485</v>
      </c>
      <c r="Z1695" s="27">
        <v>656737</v>
      </c>
      <c r="AA1695" s="35">
        <f t="shared" si="64"/>
        <v>2.8968575592299528E-3</v>
      </c>
      <c r="AC1695" t="str">
        <f t="shared" si="65"/>
        <v>2275050011-51107-NOX</v>
      </c>
      <c r="AD1695" t="str">
        <f>IF(COUNTIF('NP-NRModel-MAR-WILDFIRES Modifi'!V:V, AC1695)=0, "Missing", "")</f>
        <v/>
      </c>
    </row>
    <row r="1696" spans="1:32" hidden="1" x14ac:dyDescent="0.3">
      <c r="A1696" s="24">
        <v>2275050011</v>
      </c>
      <c r="B1696" s="40">
        <v>51107</v>
      </c>
      <c r="C1696" s="25">
        <v>9063711</v>
      </c>
      <c r="D1696" s="25">
        <v>98332813</v>
      </c>
      <c r="E1696" s="25">
        <v>49987812</v>
      </c>
      <c r="F1696" s="25">
        <v>138218914</v>
      </c>
      <c r="G1696" s="25" t="s">
        <v>12</v>
      </c>
      <c r="H1696" s="25">
        <v>1.05353545790643</v>
      </c>
      <c r="I1696" s="25">
        <v>153</v>
      </c>
      <c r="J1696" s="25">
        <v>6.88585266605509E-3</v>
      </c>
      <c r="K1696" s="25"/>
      <c r="L1696" s="25"/>
      <c r="M1696" s="25">
        <v>10485</v>
      </c>
      <c r="N1696" s="26">
        <v>656743</v>
      </c>
      <c r="O1696" s="24">
        <v>2275050011</v>
      </c>
      <c r="P1696" s="25">
        <v>51107</v>
      </c>
      <c r="Q1696" s="25">
        <v>9063711</v>
      </c>
      <c r="R1696" s="25">
        <v>98332813</v>
      </c>
      <c r="S1696" s="25">
        <v>49987812</v>
      </c>
      <c r="T1696" s="25">
        <v>138218914</v>
      </c>
      <c r="U1696" s="25" t="s">
        <v>12</v>
      </c>
      <c r="V1696" s="25">
        <v>2.3770076799652902</v>
      </c>
      <c r="W1696" s="25">
        <v>365</v>
      </c>
      <c r="X1696" s="25">
        <v>6.5123498081241004E-3</v>
      </c>
      <c r="Y1696" s="25">
        <v>10485</v>
      </c>
      <c r="Z1696" s="27">
        <v>656743</v>
      </c>
      <c r="AA1696" s="35">
        <f t="shared" si="64"/>
        <v>2.8968575592299472E-3</v>
      </c>
      <c r="AC1696" t="str">
        <f t="shared" si="65"/>
        <v>2275050011-51107-VOC</v>
      </c>
      <c r="AD1696" t="str">
        <f>IF(COUNTIF('NP-NRModel-MAR-WILDFIRES Modifi'!V:V, AC1696)=0, "Missing", "")</f>
        <v/>
      </c>
    </row>
    <row r="1697" spans="1:32" x14ac:dyDescent="0.3">
      <c r="A1697" s="24">
        <v>2275001000</v>
      </c>
      <c r="B1697" s="40">
        <v>51013</v>
      </c>
      <c r="C1697" s="25">
        <v>9046811</v>
      </c>
      <c r="D1697" s="25">
        <v>63137513</v>
      </c>
      <c r="E1697" s="25">
        <v>49985212</v>
      </c>
      <c r="F1697" s="25">
        <v>86861414</v>
      </c>
      <c r="G1697" s="25" t="s">
        <v>12</v>
      </c>
      <c r="H1697" s="25">
        <v>1.8488409568772799</v>
      </c>
      <c r="I1697" s="25">
        <v>153</v>
      </c>
      <c r="J1697" s="25">
        <v>1.2083927822727301E-2</v>
      </c>
      <c r="K1697" s="193">
        <f t="shared" ref="K1697" si="68">J1697*AE1697</f>
        <v>1.2083927822727301E-2</v>
      </c>
      <c r="L1697" s="193">
        <f t="shared" ref="L1697" si="69">J1697*AF1697</f>
        <v>1.2083927822727301E-2</v>
      </c>
      <c r="M1697" s="25">
        <v>10485</v>
      </c>
      <c r="N1697" s="26">
        <v>664243</v>
      </c>
      <c r="O1697" s="24">
        <v>2275001000</v>
      </c>
      <c r="P1697" s="25">
        <v>51013</v>
      </c>
      <c r="Q1697" s="25">
        <v>9046811</v>
      </c>
      <c r="R1697" s="25">
        <v>63137513</v>
      </c>
      <c r="S1697" s="25">
        <v>49985212</v>
      </c>
      <c r="T1697" s="25">
        <v>86861414</v>
      </c>
      <c r="U1697" s="25" t="s">
        <v>12</v>
      </c>
      <c r="V1697" s="25">
        <v>4.1713917842545101</v>
      </c>
      <c r="W1697" s="25">
        <v>365</v>
      </c>
      <c r="X1697" s="25">
        <v>1.1428470641793099E-2</v>
      </c>
      <c r="Y1697" s="25">
        <v>10485</v>
      </c>
      <c r="Z1697" s="27">
        <v>664243</v>
      </c>
      <c r="AA1697" s="35">
        <f t="shared" si="64"/>
        <v>2.8968575592299294E-3</v>
      </c>
      <c r="AC1697" t="str">
        <f t="shared" si="65"/>
        <v>2275001000-51013-VOC</v>
      </c>
      <c r="AD1697" t="str">
        <f>IF(COUNTIF('NP-NRModel-MAR-WILDFIRES Modifi'!V:V, AC1697)=0, "Missing", "")</f>
        <v/>
      </c>
      <c r="AE1697" s="72">
        <f>'NP-NRModel-MAR-WILDFIRES Mo (2)'!M11</f>
        <v>1</v>
      </c>
      <c r="AF1697" s="72">
        <f>'NP-NRModel-MAR-WILDFIRES Mo (2)'!N11</f>
        <v>1</v>
      </c>
    </row>
    <row r="1698" spans="1:32" x14ac:dyDescent="0.3">
      <c r="A1698" s="24">
        <v>2275020000</v>
      </c>
      <c r="B1698" s="40">
        <v>51013</v>
      </c>
      <c r="C1698" s="25">
        <v>9046811</v>
      </c>
      <c r="D1698" s="25">
        <v>54971913</v>
      </c>
      <c r="E1698" s="25">
        <v>50355512</v>
      </c>
      <c r="F1698" s="25">
        <v>80918314</v>
      </c>
      <c r="G1698" s="25" t="s">
        <v>12</v>
      </c>
      <c r="H1698" s="25">
        <v>55.819995897492703</v>
      </c>
      <c r="I1698" s="25">
        <v>153</v>
      </c>
      <c r="J1698" s="25">
        <v>0.364836574493416</v>
      </c>
      <c r="K1698" s="193">
        <f t="shared" ref="K1698" si="70">J1698*AE1698</f>
        <v>0.4007601999828217</v>
      </c>
      <c r="L1698" s="193">
        <f t="shared" ref="L1698" si="71">J1698*AF1698</f>
        <v>0.41972514523736387</v>
      </c>
      <c r="M1698" s="25">
        <v>10485</v>
      </c>
      <c r="N1698" s="26">
        <v>658875</v>
      </c>
      <c r="O1698" s="24">
        <v>2275020000</v>
      </c>
      <c r="P1698" s="25">
        <v>51013</v>
      </c>
      <c r="Q1698" s="25">
        <v>9046811</v>
      </c>
      <c r="R1698" s="25">
        <v>54971913</v>
      </c>
      <c r="S1698" s="25">
        <v>50355512</v>
      </c>
      <c r="T1698" s="25">
        <v>80918314</v>
      </c>
      <c r="U1698" s="25" t="s">
        <v>12</v>
      </c>
      <c r="V1698" s="25">
        <v>125.94218632910599</v>
      </c>
      <c r="W1698" s="25">
        <v>365</v>
      </c>
      <c r="X1698" s="25">
        <v>0.34504708583316701</v>
      </c>
      <c r="Y1698" s="25">
        <v>10485</v>
      </c>
      <c r="Z1698" s="27">
        <v>658875</v>
      </c>
      <c r="AA1698" s="35">
        <f t="shared" si="64"/>
        <v>2.8968575592299376E-3</v>
      </c>
      <c r="AC1698" t="str">
        <f t="shared" si="65"/>
        <v>2275020000-51013-VOC</v>
      </c>
      <c r="AD1698" t="str">
        <f>IF(COUNTIF('NP-NRModel-MAR-WILDFIRES Modifi'!V:V, AC1698)=0, "Missing", "")</f>
        <v/>
      </c>
      <c r="AE1698" s="72">
        <f>'NP-NRModel-MAR-WILDFIRES Mo (2)'!M18</f>
        <v>1.0984649785709848</v>
      </c>
      <c r="AF1698" s="72">
        <f>'NP-NRModel-MAR-WILDFIRES Mo (2)'!N18</f>
        <v>1.1504470071844137</v>
      </c>
    </row>
    <row r="1699" spans="1:32" hidden="1" x14ac:dyDescent="0.3">
      <c r="A1699" s="24">
        <v>2275050011</v>
      </c>
      <c r="B1699" s="40">
        <v>51107</v>
      </c>
      <c r="C1699" s="25">
        <v>11736011</v>
      </c>
      <c r="D1699" s="25">
        <v>61321013</v>
      </c>
      <c r="E1699" s="25">
        <v>56855112</v>
      </c>
      <c r="F1699" s="25">
        <v>79180114</v>
      </c>
      <c r="G1699" s="25" t="s">
        <v>955</v>
      </c>
      <c r="H1699" s="25">
        <v>2.7506383270669201E-3</v>
      </c>
      <c r="I1699" s="25">
        <v>153</v>
      </c>
      <c r="J1699" s="29">
        <v>1.7978028281483099E-5</v>
      </c>
      <c r="K1699" s="29"/>
      <c r="L1699" s="29"/>
      <c r="M1699" s="25">
        <v>10485</v>
      </c>
      <c r="N1699" s="26">
        <v>145877</v>
      </c>
      <c r="O1699" s="24">
        <v>2275050011</v>
      </c>
      <c r="P1699" s="25">
        <v>51107</v>
      </c>
      <c r="Q1699" s="25">
        <v>11736011</v>
      </c>
      <c r="R1699" s="25">
        <v>61321013</v>
      </c>
      <c r="S1699" s="25">
        <v>56855112</v>
      </c>
      <c r="T1699" s="25">
        <v>79180114</v>
      </c>
      <c r="U1699" s="25" t="s">
        <v>955</v>
      </c>
      <c r="V1699" s="25">
        <v>6.2060449690395604E-3</v>
      </c>
      <c r="W1699" s="25">
        <v>365</v>
      </c>
      <c r="X1699" s="29">
        <v>1.7002862928875499E-5</v>
      </c>
      <c r="Y1699" s="25">
        <v>10485</v>
      </c>
      <c r="Z1699" s="27">
        <v>145877</v>
      </c>
      <c r="AA1699" s="35">
        <f t="shared" si="64"/>
        <v>2.8968575592299255E-3</v>
      </c>
      <c r="AC1699" t="str">
        <f t="shared" si="65"/>
        <v>2275050011-51107-NOX</v>
      </c>
      <c r="AD1699" t="str">
        <f>IF(COUNTIF('NP-NRModel-MAR-WILDFIRES Modifi'!V:V, AC1699)=0, "Missing", "")</f>
        <v/>
      </c>
    </row>
    <row r="1700" spans="1:32" hidden="1" x14ac:dyDescent="0.3">
      <c r="A1700" s="24">
        <v>2275050011</v>
      </c>
      <c r="B1700" s="40">
        <v>51107</v>
      </c>
      <c r="C1700" s="25">
        <v>11736011</v>
      </c>
      <c r="D1700" s="25">
        <v>61321013</v>
      </c>
      <c r="E1700" s="25">
        <v>56855112</v>
      </c>
      <c r="F1700" s="25">
        <v>79180114</v>
      </c>
      <c r="G1700" s="25" t="s">
        <v>12</v>
      </c>
      <c r="H1700" s="25">
        <v>6.3676867389931696E-3</v>
      </c>
      <c r="I1700" s="25">
        <v>153</v>
      </c>
      <c r="J1700" s="29">
        <v>4.16188675751187E-5</v>
      </c>
      <c r="K1700" s="29"/>
      <c r="L1700" s="29"/>
      <c r="M1700" s="25">
        <v>10485</v>
      </c>
      <c r="N1700" s="26">
        <v>145883</v>
      </c>
      <c r="O1700" s="24">
        <v>2275050011</v>
      </c>
      <c r="P1700" s="25">
        <v>51107</v>
      </c>
      <c r="Q1700" s="25">
        <v>11736011</v>
      </c>
      <c r="R1700" s="25">
        <v>61321013</v>
      </c>
      <c r="S1700" s="25">
        <v>56855112</v>
      </c>
      <c r="T1700" s="25">
        <v>79180114</v>
      </c>
      <c r="U1700" s="25" t="s">
        <v>12</v>
      </c>
      <c r="V1700" s="25">
        <v>1.4366901625008401E-2</v>
      </c>
      <c r="W1700" s="25">
        <v>365</v>
      </c>
      <c r="X1700" s="29">
        <v>3.9361374315091697E-5</v>
      </c>
      <c r="Y1700" s="25">
        <v>10485</v>
      </c>
      <c r="Z1700" s="27">
        <v>145883</v>
      </c>
      <c r="AA1700" s="35">
        <f t="shared" si="64"/>
        <v>2.8968575592299545E-3</v>
      </c>
      <c r="AC1700" t="str">
        <f t="shared" si="65"/>
        <v>2275050011-51107-VOC</v>
      </c>
      <c r="AD1700" t="str">
        <f>IF(COUNTIF('NP-NRModel-MAR-WILDFIRES Modifi'!V:V, AC1700)=0, "Missing", "")</f>
        <v/>
      </c>
    </row>
    <row r="1701" spans="1:32" hidden="1" x14ac:dyDescent="0.3">
      <c r="A1701" s="24">
        <v>2275050011</v>
      </c>
      <c r="B1701" s="40">
        <v>51683</v>
      </c>
      <c r="C1701" s="25">
        <v>9072411</v>
      </c>
      <c r="D1701" s="25">
        <v>62327413</v>
      </c>
      <c r="E1701" s="25">
        <v>49990412</v>
      </c>
      <c r="F1701" s="25">
        <v>83023114</v>
      </c>
      <c r="G1701" s="25" t="s">
        <v>955</v>
      </c>
      <c r="H1701" s="25">
        <v>0.35797993131204098</v>
      </c>
      <c r="I1701" s="25">
        <v>153</v>
      </c>
      <c r="J1701" s="25">
        <v>2.3397381131505901E-3</v>
      </c>
      <c r="K1701" s="25"/>
      <c r="L1701" s="25"/>
      <c r="M1701" s="25">
        <v>10485</v>
      </c>
      <c r="N1701" s="26">
        <v>302258</v>
      </c>
      <c r="O1701" s="24">
        <v>2275050011</v>
      </c>
      <c r="P1701" s="25">
        <v>51683</v>
      </c>
      <c r="Q1701" s="25">
        <v>9072411</v>
      </c>
      <c r="R1701" s="25">
        <v>62327413</v>
      </c>
      <c r="S1701" s="25">
        <v>49990412</v>
      </c>
      <c r="T1701" s="25">
        <v>83023114</v>
      </c>
      <c r="U1701" s="25" t="s">
        <v>955</v>
      </c>
      <c r="V1701" s="25">
        <v>0.80768144974741596</v>
      </c>
      <c r="W1701" s="25">
        <v>365</v>
      </c>
      <c r="X1701" s="25">
        <v>2.2128258897189499E-3</v>
      </c>
      <c r="Y1701" s="25">
        <v>10485</v>
      </c>
      <c r="Z1701" s="27">
        <v>302258</v>
      </c>
      <c r="AA1701" s="35">
        <f t="shared" si="64"/>
        <v>2.8968575592299294E-3</v>
      </c>
      <c r="AC1701" t="str">
        <f t="shared" si="65"/>
        <v>2275050011-51683-NOX</v>
      </c>
      <c r="AD1701" t="str">
        <f>IF(COUNTIF('NP-NRModel-MAR-WILDFIRES Modifi'!V:V, AC1701)=0, "Missing", "")</f>
        <v/>
      </c>
    </row>
    <row r="1702" spans="1:32" hidden="1" x14ac:dyDescent="0.3">
      <c r="A1702" s="24">
        <v>2275050011</v>
      </c>
      <c r="B1702" s="40">
        <v>51683</v>
      </c>
      <c r="C1702" s="25">
        <v>9072411</v>
      </c>
      <c r="D1702" s="25">
        <v>62327413</v>
      </c>
      <c r="E1702" s="25">
        <v>49990412</v>
      </c>
      <c r="F1702" s="25">
        <v>83023114</v>
      </c>
      <c r="G1702" s="25" t="s">
        <v>12</v>
      </c>
      <c r="H1702" s="25">
        <v>0.82871805551609201</v>
      </c>
      <c r="I1702" s="25">
        <v>153</v>
      </c>
      <c r="J1702" s="25">
        <v>5.4164578791901499E-3</v>
      </c>
      <c r="K1702" s="25"/>
      <c r="L1702" s="25"/>
      <c r="M1702" s="25">
        <v>10485</v>
      </c>
      <c r="N1702" s="26">
        <v>302262</v>
      </c>
      <c r="O1702" s="24">
        <v>2275050011</v>
      </c>
      <c r="P1702" s="25">
        <v>51683</v>
      </c>
      <c r="Q1702" s="25">
        <v>9072411</v>
      </c>
      <c r="R1702" s="25">
        <v>62327413</v>
      </c>
      <c r="S1702" s="25">
        <v>49990412</v>
      </c>
      <c r="T1702" s="25">
        <v>83023114</v>
      </c>
      <c r="U1702" s="25" t="s">
        <v>12</v>
      </c>
      <c r="V1702" s="25">
        <v>1.86977017973572</v>
      </c>
      <c r="W1702" s="25">
        <v>365</v>
      </c>
      <c r="X1702" s="25">
        <v>5.1226580266732101E-3</v>
      </c>
      <c r="Y1702" s="25">
        <v>10485</v>
      </c>
      <c r="Z1702" s="27">
        <v>302262</v>
      </c>
      <c r="AA1702" s="35">
        <f t="shared" si="64"/>
        <v>2.8968575592299432E-3</v>
      </c>
      <c r="AC1702" t="str">
        <f t="shared" si="65"/>
        <v>2275050011-51683-VOC</v>
      </c>
      <c r="AD1702" t="str">
        <f>IF(COUNTIF('NP-NRModel-MAR-WILDFIRES Modifi'!V:V, AC1702)=0, "Missing", "")</f>
        <v/>
      </c>
    </row>
    <row r="1703" spans="1:32" hidden="1" x14ac:dyDescent="0.3">
      <c r="A1703" s="24">
        <v>2275050012</v>
      </c>
      <c r="B1703" s="40">
        <v>11001</v>
      </c>
      <c r="C1703" s="25">
        <v>9800511</v>
      </c>
      <c r="D1703" s="25">
        <v>62820513</v>
      </c>
      <c r="E1703" s="25">
        <v>50620012</v>
      </c>
      <c r="F1703" s="25">
        <v>85200714</v>
      </c>
      <c r="G1703" s="25" t="s">
        <v>955</v>
      </c>
      <c r="H1703" s="25">
        <v>5.8817133091001597E-3</v>
      </c>
      <c r="I1703" s="25">
        <v>153</v>
      </c>
      <c r="J1703" s="29">
        <v>3.8442570647713398E-5</v>
      </c>
      <c r="K1703" s="29"/>
      <c r="L1703" s="29"/>
      <c r="M1703" s="25">
        <v>10485</v>
      </c>
      <c r="N1703" s="26">
        <v>536038</v>
      </c>
      <c r="O1703" s="24">
        <v>2275050012</v>
      </c>
      <c r="P1703" s="25">
        <v>11001</v>
      </c>
      <c r="Q1703" s="25">
        <v>9800511</v>
      </c>
      <c r="R1703" s="25">
        <v>62820513</v>
      </c>
      <c r="S1703" s="25">
        <v>50620012</v>
      </c>
      <c r="T1703" s="25">
        <v>85200714</v>
      </c>
      <c r="U1703" s="25" t="s">
        <v>955</v>
      </c>
      <c r="V1703" s="25">
        <v>1.3270438694932701E-2</v>
      </c>
      <c r="W1703" s="25">
        <v>365</v>
      </c>
      <c r="X1703" s="29">
        <v>3.6357366287486999E-5</v>
      </c>
      <c r="Y1703" s="25">
        <v>10485</v>
      </c>
      <c r="Z1703" s="27">
        <v>536038</v>
      </c>
      <c r="AA1703" s="35">
        <f t="shared" si="64"/>
        <v>2.896857559229948E-3</v>
      </c>
      <c r="AC1703" t="str">
        <f t="shared" si="65"/>
        <v>2275050012-11001-NOX</v>
      </c>
      <c r="AD1703" t="str">
        <f>IF(COUNTIF('NP-NRModel-MAR-WILDFIRES Modifi'!V:V, AC1703)=0, "Missing", "")</f>
        <v/>
      </c>
    </row>
    <row r="1704" spans="1:32" hidden="1" x14ac:dyDescent="0.3">
      <c r="A1704" s="24">
        <v>2275050012</v>
      </c>
      <c r="B1704" s="40">
        <v>11001</v>
      </c>
      <c r="C1704" s="25">
        <v>9800511</v>
      </c>
      <c r="D1704" s="25">
        <v>62820513</v>
      </c>
      <c r="E1704" s="25">
        <v>50620012</v>
      </c>
      <c r="F1704" s="25">
        <v>85200714</v>
      </c>
      <c r="G1704" s="25" t="s">
        <v>12</v>
      </c>
      <c r="H1704" s="25">
        <v>1.25264224504988E-2</v>
      </c>
      <c r="I1704" s="25">
        <v>153</v>
      </c>
      <c r="J1704" s="29">
        <v>8.1872042160123203E-5</v>
      </c>
      <c r="K1704" s="29"/>
      <c r="L1704" s="29"/>
      <c r="M1704" s="25">
        <v>10485</v>
      </c>
      <c r="N1704" s="26">
        <v>536039</v>
      </c>
      <c r="O1704" s="24">
        <v>2275050012</v>
      </c>
      <c r="P1704" s="25">
        <v>11001</v>
      </c>
      <c r="Q1704" s="25">
        <v>9800511</v>
      </c>
      <c r="R1704" s="25">
        <v>62820513</v>
      </c>
      <c r="S1704" s="25">
        <v>50620012</v>
      </c>
      <c r="T1704" s="25">
        <v>85200714</v>
      </c>
      <c r="U1704" s="25" t="s">
        <v>12</v>
      </c>
      <c r="V1704" s="25">
        <v>2.8262363780802199E-2</v>
      </c>
      <c r="W1704" s="25">
        <v>365</v>
      </c>
      <c r="X1704" s="29">
        <v>7.7431133646033596E-5</v>
      </c>
      <c r="Y1704" s="25">
        <v>10485</v>
      </c>
      <c r="Z1704" s="27">
        <v>536039</v>
      </c>
      <c r="AA1704" s="35">
        <f t="shared" si="64"/>
        <v>2.8968575592299359E-3</v>
      </c>
      <c r="AC1704" t="str">
        <f t="shared" si="65"/>
        <v>2275050012-11001-VOC</v>
      </c>
      <c r="AD1704" t="str">
        <f>IF(COUNTIF('NP-NRModel-MAR-WILDFIRES Modifi'!V:V, AC1704)=0, "Missing", "")</f>
        <v/>
      </c>
    </row>
    <row r="1705" spans="1:32" hidden="1" x14ac:dyDescent="0.3">
      <c r="A1705" s="24">
        <v>2275050012</v>
      </c>
      <c r="B1705" s="40">
        <v>24017</v>
      </c>
      <c r="C1705" s="25">
        <v>9570011</v>
      </c>
      <c r="D1705" s="25">
        <v>62720613</v>
      </c>
      <c r="E1705" s="25">
        <v>50301412</v>
      </c>
      <c r="F1705" s="25">
        <v>84723614</v>
      </c>
      <c r="G1705" s="25" t="s">
        <v>955</v>
      </c>
      <c r="H1705" s="25">
        <v>0.31768434768421</v>
      </c>
      <c r="I1705" s="25">
        <v>153</v>
      </c>
      <c r="J1705" s="25">
        <v>2.07636828551771E-3</v>
      </c>
      <c r="K1705" s="25"/>
      <c r="L1705" s="25"/>
      <c r="M1705" s="25">
        <v>10485</v>
      </c>
      <c r="N1705" s="26">
        <v>488214</v>
      </c>
      <c r="O1705" s="24">
        <v>2275050012</v>
      </c>
      <c r="P1705" s="25">
        <v>24017</v>
      </c>
      <c r="Q1705" s="25">
        <v>9570011</v>
      </c>
      <c r="R1705" s="25">
        <v>62720613</v>
      </c>
      <c r="S1705" s="25">
        <v>50301412</v>
      </c>
      <c r="T1705" s="25">
        <v>84723614</v>
      </c>
      <c r="U1705" s="25" t="s">
        <v>955</v>
      </c>
      <c r="V1705" s="25">
        <v>0.71676575153031397</v>
      </c>
      <c r="W1705" s="25">
        <v>365</v>
      </c>
      <c r="X1705" s="25">
        <v>1.9637417850145601E-3</v>
      </c>
      <c r="Y1705" s="25">
        <v>10485</v>
      </c>
      <c r="Z1705" s="27">
        <v>488214</v>
      </c>
      <c r="AA1705" s="35">
        <f t="shared" si="64"/>
        <v>2.8968575592299276E-3</v>
      </c>
      <c r="AC1705" t="str">
        <f t="shared" si="65"/>
        <v>2275050012-24017-NOX</v>
      </c>
      <c r="AD1705" t="str">
        <f>IF(COUNTIF('NP-NRModel-MAR-WILDFIRES Modifi'!V:V, AC1705)=0, "Missing", "")</f>
        <v/>
      </c>
    </row>
    <row r="1706" spans="1:32" hidden="1" x14ac:dyDescent="0.3">
      <c r="A1706" s="24">
        <v>2275050012</v>
      </c>
      <c r="B1706" s="40">
        <v>24017</v>
      </c>
      <c r="C1706" s="25">
        <v>9570011</v>
      </c>
      <c r="D1706" s="25">
        <v>62720613</v>
      </c>
      <c r="E1706" s="25">
        <v>50301412</v>
      </c>
      <c r="F1706" s="25">
        <v>84723614</v>
      </c>
      <c r="G1706" s="25" t="s">
        <v>12</v>
      </c>
      <c r="H1706" s="25">
        <v>0.67657948327807904</v>
      </c>
      <c r="I1706" s="25">
        <v>153</v>
      </c>
      <c r="J1706" s="25">
        <v>4.4220881260005201E-3</v>
      </c>
      <c r="K1706" s="25"/>
      <c r="L1706" s="25"/>
      <c r="M1706" s="25">
        <v>10485</v>
      </c>
      <c r="N1706" s="26">
        <v>488220</v>
      </c>
      <c r="O1706" s="24">
        <v>2275050012</v>
      </c>
      <c r="P1706" s="25">
        <v>24017</v>
      </c>
      <c r="Q1706" s="25">
        <v>9570011</v>
      </c>
      <c r="R1706" s="25">
        <v>62720613</v>
      </c>
      <c r="S1706" s="25">
        <v>50301412</v>
      </c>
      <c r="T1706" s="25">
        <v>84723614</v>
      </c>
      <c r="U1706" s="25" t="s">
        <v>12</v>
      </c>
      <c r="V1706" s="25">
        <v>1.5265121034035301</v>
      </c>
      <c r="W1706" s="25">
        <v>365</v>
      </c>
      <c r="X1706" s="25">
        <v>4.1822249408316001E-3</v>
      </c>
      <c r="Y1706" s="25">
        <v>10485</v>
      </c>
      <c r="Z1706" s="27">
        <v>488220</v>
      </c>
      <c r="AA1706" s="35">
        <f t="shared" si="64"/>
        <v>2.8968575592299454E-3</v>
      </c>
      <c r="AC1706" t="str">
        <f t="shared" si="65"/>
        <v>2275050012-24017-VOC</v>
      </c>
      <c r="AD1706" t="str">
        <f>IF(COUNTIF('NP-NRModel-MAR-WILDFIRES Modifi'!V:V, AC1706)=0, "Missing", "")</f>
        <v/>
      </c>
    </row>
    <row r="1707" spans="1:32" hidden="1" x14ac:dyDescent="0.3">
      <c r="A1707" s="24">
        <v>2275050012</v>
      </c>
      <c r="B1707" s="40">
        <v>24021</v>
      </c>
      <c r="C1707" s="25">
        <v>9569411</v>
      </c>
      <c r="D1707" s="25">
        <v>62720313</v>
      </c>
      <c r="E1707" s="25">
        <v>50301612</v>
      </c>
      <c r="F1707" s="25">
        <v>196360114</v>
      </c>
      <c r="G1707" s="25" t="s">
        <v>955</v>
      </c>
      <c r="H1707" s="25">
        <v>1.2254339676083801</v>
      </c>
      <c r="I1707" s="25">
        <v>153</v>
      </c>
      <c r="J1707" s="25">
        <v>8.0093723373096792E-3</v>
      </c>
      <c r="K1707" s="25"/>
      <c r="L1707" s="25"/>
      <c r="M1707" s="25">
        <v>10485</v>
      </c>
      <c r="N1707" s="26">
        <v>488017</v>
      </c>
      <c r="O1707" s="24">
        <v>2275050012</v>
      </c>
      <c r="P1707" s="25">
        <v>24021</v>
      </c>
      <c r="Q1707" s="25">
        <v>9569411</v>
      </c>
      <c r="R1707" s="25">
        <v>62720313</v>
      </c>
      <c r="S1707" s="25">
        <v>50301612</v>
      </c>
      <c r="T1707" s="25">
        <v>196360114</v>
      </c>
      <c r="U1707" s="25" t="s">
        <v>955</v>
      </c>
      <c r="V1707" s="25">
        <v>2.76484852069798</v>
      </c>
      <c r="W1707" s="25">
        <v>365</v>
      </c>
      <c r="X1707" s="25">
        <v>7.5749274539670796E-3</v>
      </c>
      <c r="Y1707" s="25">
        <v>10485</v>
      </c>
      <c r="Z1707" s="27">
        <v>488017</v>
      </c>
      <c r="AA1707" s="35">
        <f t="shared" si="64"/>
        <v>2.8968575592299467E-3</v>
      </c>
      <c r="AC1707" t="str">
        <f t="shared" si="65"/>
        <v>2275050012-24021-NOX</v>
      </c>
      <c r="AD1707" t="str">
        <f>IF(COUNTIF('NP-NRModel-MAR-WILDFIRES Modifi'!V:V, AC1707)=0, "Missing", "")</f>
        <v/>
      </c>
    </row>
    <row r="1708" spans="1:32" hidden="1" x14ac:dyDescent="0.3">
      <c r="A1708" s="24">
        <v>2275050012</v>
      </c>
      <c r="B1708" s="40">
        <v>24021</v>
      </c>
      <c r="C1708" s="25">
        <v>9569411</v>
      </c>
      <c r="D1708" s="25">
        <v>62720313</v>
      </c>
      <c r="E1708" s="25">
        <v>50301612</v>
      </c>
      <c r="F1708" s="25">
        <v>196360114</v>
      </c>
      <c r="G1708" s="25" t="s">
        <v>12</v>
      </c>
      <c r="H1708" s="25">
        <v>2.6098343847374101</v>
      </c>
      <c r="I1708" s="25">
        <v>153</v>
      </c>
      <c r="J1708" s="25">
        <v>1.7057741076715101E-2</v>
      </c>
      <c r="K1708" s="25"/>
      <c r="L1708" s="25"/>
      <c r="M1708" s="25">
        <v>10485</v>
      </c>
      <c r="N1708" s="26">
        <v>488021</v>
      </c>
      <c r="O1708" s="24">
        <v>2275050012</v>
      </c>
      <c r="P1708" s="25">
        <v>24021</v>
      </c>
      <c r="Q1708" s="25">
        <v>9569411</v>
      </c>
      <c r="R1708" s="25">
        <v>62720313</v>
      </c>
      <c r="S1708" s="25">
        <v>50301612</v>
      </c>
      <c r="T1708" s="25">
        <v>196360114</v>
      </c>
      <c r="U1708" s="25" t="s">
        <v>12</v>
      </c>
      <c r="V1708" s="25">
        <v>5.8883603104218603</v>
      </c>
      <c r="W1708" s="25">
        <v>365</v>
      </c>
      <c r="X1708" s="25">
        <v>1.6132494001155798E-2</v>
      </c>
      <c r="Y1708" s="25">
        <v>10485</v>
      </c>
      <c r="Z1708" s="27">
        <v>488021</v>
      </c>
      <c r="AA1708" s="35">
        <f t="shared" si="64"/>
        <v>2.8968575592299363E-3</v>
      </c>
      <c r="AC1708" t="str">
        <f t="shared" si="65"/>
        <v>2275050012-24021-VOC</v>
      </c>
      <c r="AD1708" t="str">
        <f>IF(COUNTIF('NP-NRModel-MAR-WILDFIRES Modifi'!V:V, AC1708)=0, "Missing", "")</f>
        <v/>
      </c>
    </row>
    <row r="1709" spans="1:32" hidden="1" x14ac:dyDescent="0.3">
      <c r="A1709" s="24">
        <v>2275050012</v>
      </c>
      <c r="B1709" s="40">
        <v>24031</v>
      </c>
      <c r="C1709" s="25">
        <v>9567611</v>
      </c>
      <c r="D1709" s="25">
        <v>62719813</v>
      </c>
      <c r="E1709" s="25">
        <v>50301912</v>
      </c>
      <c r="F1709" s="25">
        <v>186222514</v>
      </c>
      <c r="G1709" s="25" t="s">
        <v>955</v>
      </c>
      <c r="H1709" s="25">
        <v>0.69777235951950201</v>
      </c>
      <c r="I1709" s="25">
        <v>153</v>
      </c>
      <c r="J1709" s="25">
        <v>4.5606036569902E-3</v>
      </c>
      <c r="K1709" s="25"/>
      <c r="L1709" s="25"/>
      <c r="M1709" s="25">
        <v>10485</v>
      </c>
      <c r="N1709" s="26">
        <v>487638</v>
      </c>
      <c r="O1709" s="24">
        <v>2275050012</v>
      </c>
      <c r="P1709" s="25">
        <v>24031</v>
      </c>
      <c r="Q1709" s="25">
        <v>9567611</v>
      </c>
      <c r="R1709" s="25">
        <v>62719813</v>
      </c>
      <c r="S1709" s="25">
        <v>50301912</v>
      </c>
      <c r="T1709" s="25">
        <v>186222514</v>
      </c>
      <c r="U1709" s="25" t="s">
        <v>955</v>
      </c>
      <c r="V1709" s="25">
        <v>1.5743278928089699</v>
      </c>
      <c r="W1709" s="25">
        <v>365</v>
      </c>
      <c r="X1709" s="25">
        <v>4.3132271035862197E-3</v>
      </c>
      <c r="Y1709" s="25">
        <v>10485</v>
      </c>
      <c r="Z1709" s="27">
        <v>487638</v>
      </c>
      <c r="AA1709" s="35">
        <f t="shared" si="64"/>
        <v>2.8968575592299354E-3</v>
      </c>
      <c r="AC1709" t="str">
        <f t="shared" si="65"/>
        <v>2275050012-24031-NOX</v>
      </c>
      <c r="AD1709" t="str">
        <f>IF(COUNTIF('NP-NRModel-MAR-WILDFIRES Modifi'!V:V, AC1709)=0, "Missing", "")</f>
        <v/>
      </c>
    </row>
    <row r="1710" spans="1:32" hidden="1" x14ac:dyDescent="0.3">
      <c r="A1710" s="24">
        <v>2275050012</v>
      </c>
      <c r="B1710" s="40">
        <v>24031</v>
      </c>
      <c r="C1710" s="25">
        <v>9567611</v>
      </c>
      <c r="D1710" s="25">
        <v>62719813</v>
      </c>
      <c r="E1710" s="25">
        <v>50301912</v>
      </c>
      <c r="F1710" s="25">
        <v>186222514</v>
      </c>
      <c r="G1710" s="25" t="s">
        <v>12</v>
      </c>
      <c r="H1710" s="25">
        <v>1.4860612140828899</v>
      </c>
      <c r="I1710" s="25">
        <v>153</v>
      </c>
      <c r="J1710" s="25">
        <v>9.7128183926986598E-3</v>
      </c>
      <c r="K1710" s="25"/>
      <c r="L1710" s="25"/>
      <c r="M1710" s="25">
        <v>10485</v>
      </c>
      <c r="N1710" s="26">
        <v>487619</v>
      </c>
      <c r="O1710" s="24">
        <v>2275050012</v>
      </c>
      <c r="P1710" s="25">
        <v>24031</v>
      </c>
      <c r="Q1710" s="25">
        <v>9567611</v>
      </c>
      <c r="R1710" s="25">
        <v>62719813</v>
      </c>
      <c r="S1710" s="25">
        <v>50301912</v>
      </c>
      <c r="T1710" s="25">
        <v>186222514</v>
      </c>
      <c r="U1710" s="25" t="s">
        <v>12</v>
      </c>
      <c r="V1710" s="25">
        <v>3.3528809042584</v>
      </c>
      <c r="W1710" s="25">
        <v>365</v>
      </c>
      <c r="X1710" s="25">
        <v>9.1859750801600096E-3</v>
      </c>
      <c r="Y1710" s="25">
        <v>10485</v>
      </c>
      <c r="Z1710" s="27">
        <v>487619</v>
      </c>
      <c r="AA1710" s="35">
        <f t="shared" si="64"/>
        <v>2.8968575592299389E-3</v>
      </c>
      <c r="AC1710" t="str">
        <f t="shared" si="65"/>
        <v>2275050012-24031-VOC</v>
      </c>
      <c r="AD1710" t="str">
        <f>IF(COUNTIF('NP-NRModel-MAR-WILDFIRES Modifi'!V:V, AC1710)=0, "Missing", "")</f>
        <v/>
      </c>
    </row>
    <row r="1711" spans="1:32" hidden="1" x14ac:dyDescent="0.3">
      <c r="A1711" s="24">
        <v>2275050012</v>
      </c>
      <c r="B1711" s="40">
        <v>24033</v>
      </c>
      <c r="C1711" s="25">
        <v>9566811</v>
      </c>
      <c r="D1711" s="25">
        <v>62718813</v>
      </c>
      <c r="E1711" s="25">
        <v>50302512</v>
      </c>
      <c r="F1711" s="25">
        <v>84718114</v>
      </c>
      <c r="G1711" s="25" t="s">
        <v>955</v>
      </c>
      <c r="H1711" s="25">
        <v>8.5356594429573704E-2</v>
      </c>
      <c r="I1711" s="25">
        <v>153</v>
      </c>
      <c r="J1711" s="25">
        <v>5.57886238101789E-4</v>
      </c>
      <c r="K1711" s="25"/>
      <c r="L1711" s="25"/>
      <c r="M1711" s="25">
        <v>10485</v>
      </c>
      <c r="N1711" s="26">
        <v>487022</v>
      </c>
      <c r="O1711" s="24">
        <v>2275050012</v>
      </c>
      <c r="P1711" s="25">
        <v>24033</v>
      </c>
      <c r="Q1711" s="25">
        <v>9566811</v>
      </c>
      <c r="R1711" s="25">
        <v>62718813</v>
      </c>
      <c r="S1711" s="25">
        <v>50302512</v>
      </c>
      <c r="T1711" s="25">
        <v>84718114</v>
      </c>
      <c r="U1711" s="25" t="s">
        <v>955</v>
      </c>
      <c r="V1711" s="25">
        <v>0.192583248121488</v>
      </c>
      <c r="W1711" s="25">
        <v>365</v>
      </c>
      <c r="X1711" s="25">
        <v>5.2762533731914602E-4</v>
      </c>
      <c r="Y1711" s="25">
        <v>10485</v>
      </c>
      <c r="Z1711" s="27">
        <v>487022</v>
      </c>
      <c r="AA1711" s="35">
        <f t="shared" si="64"/>
        <v>2.8968575592299472E-3</v>
      </c>
      <c r="AC1711" t="str">
        <f t="shared" si="65"/>
        <v>2275050012-24033-NOX</v>
      </c>
      <c r="AD1711" t="str">
        <f>IF(COUNTIF('NP-NRModel-MAR-WILDFIRES Modifi'!V:V, AC1711)=0, "Missing", "")</f>
        <v/>
      </c>
    </row>
    <row r="1712" spans="1:32" hidden="1" x14ac:dyDescent="0.3">
      <c r="A1712" s="24">
        <v>2275050012</v>
      </c>
      <c r="B1712" s="40">
        <v>24033</v>
      </c>
      <c r="C1712" s="25">
        <v>9566811</v>
      </c>
      <c r="D1712" s="25">
        <v>62718813</v>
      </c>
      <c r="E1712" s="25">
        <v>50302512</v>
      </c>
      <c r="F1712" s="25">
        <v>84718114</v>
      </c>
      <c r="G1712" s="25" t="s">
        <v>12</v>
      </c>
      <c r="H1712" s="25">
        <v>0.18178588732201401</v>
      </c>
      <c r="I1712" s="25">
        <v>153</v>
      </c>
      <c r="J1712" s="25">
        <v>1.18814305439225E-3</v>
      </c>
      <c r="K1712" s="25"/>
      <c r="L1712" s="25"/>
      <c r="M1712" s="25">
        <v>10485</v>
      </c>
      <c r="N1712" s="26">
        <v>487028</v>
      </c>
      <c r="O1712" s="24">
        <v>2275050012</v>
      </c>
      <c r="P1712" s="25">
        <v>24033</v>
      </c>
      <c r="Q1712" s="25">
        <v>9566811</v>
      </c>
      <c r="R1712" s="25">
        <v>62718813</v>
      </c>
      <c r="S1712" s="25">
        <v>50302512</v>
      </c>
      <c r="T1712" s="25">
        <v>84718114</v>
      </c>
      <c r="U1712" s="25" t="s">
        <v>12</v>
      </c>
      <c r="V1712" s="25">
        <v>0.41014893901379501</v>
      </c>
      <c r="W1712" s="25">
        <v>365</v>
      </c>
      <c r="X1712" s="25">
        <v>1.1236957233254599E-3</v>
      </c>
      <c r="Y1712" s="25">
        <v>10485</v>
      </c>
      <c r="Z1712" s="27">
        <v>487028</v>
      </c>
      <c r="AA1712" s="35">
        <f t="shared" si="64"/>
        <v>2.8968575592299359E-3</v>
      </c>
      <c r="AC1712" t="str">
        <f t="shared" si="65"/>
        <v>2275050012-24033-VOC</v>
      </c>
      <c r="AD1712" t="str">
        <f>IF(COUNTIF('NP-NRModel-MAR-WILDFIRES Modifi'!V:V, AC1712)=0, "Missing", "")</f>
        <v/>
      </c>
    </row>
    <row r="1713" spans="1:32" hidden="1" x14ac:dyDescent="0.3">
      <c r="A1713" s="24">
        <v>2275050012</v>
      </c>
      <c r="B1713" s="40">
        <v>24033</v>
      </c>
      <c r="C1713" s="25">
        <v>9566911</v>
      </c>
      <c r="D1713" s="25">
        <v>62718913</v>
      </c>
      <c r="E1713" s="25">
        <v>50302412</v>
      </c>
      <c r="F1713" s="25">
        <v>84718314</v>
      </c>
      <c r="G1713" s="25" t="s">
        <v>955</v>
      </c>
      <c r="H1713" s="25">
        <v>1.43456456757784E-4</v>
      </c>
      <c r="I1713" s="25">
        <v>153</v>
      </c>
      <c r="J1713" s="29">
        <v>9.3762390037767697E-7</v>
      </c>
      <c r="K1713" s="29"/>
      <c r="L1713" s="29"/>
      <c r="M1713" s="25">
        <v>10485</v>
      </c>
      <c r="N1713" s="26">
        <v>487137</v>
      </c>
      <c r="O1713" s="24">
        <v>2275050012</v>
      </c>
      <c r="P1713" s="25">
        <v>24033</v>
      </c>
      <c r="Q1713" s="25">
        <v>9566911</v>
      </c>
      <c r="R1713" s="25">
        <v>62718913</v>
      </c>
      <c r="S1713" s="25">
        <v>50302412</v>
      </c>
      <c r="T1713" s="25">
        <v>84718314</v>
      </c>
      <c r="U1713" s="25" t="s">
        <v>955</v>
      </c>
      <c r="V1713" s="25">
        <v>3.2366931449225999E-4</v>
      </c>
      <c r="W1713" s="25">
        <v>365</v>
      </c>
      <c r="X1713" s="29">
        <v>8.8676524518427504E-7</v>
      </c>
      <c r="Y1713" s="25">
        <v>10485</v>
      </c>
      <c r="Z1713" s="27">
        <v>487137</v>
      </c>
      <c r="AA1713" s="35">
        <f t="shared" si="64"/>
        <v>2.8968575592299428E-3</v>
      </c>
      <c r="AC1713" t="str">
        <f t="shared" si="65"/>
        <v>2275050012-24033-NOX</v>
      </c>
      <c r="AD1713" t="str">
        <f>IF(COUNTIF('NP-NRModel-MAR-WILDFIRES Modifi'!V:V, AC1713)=0, "Missing", "")</f>
        <v/>
      </c>
    </row>
    <row r="1714" spans="1:32" hidden="1" x14ac:dyDescent="0.3">
      <c r="A1714" s="24">
        <v>2275050012</v>
      </c>
      <c r="B1714" s="40">
        <v>24033</v>
      </c>
      <c r="C1714" s="25">
        <v>9566911</v>
      </c>
      <c r="D1714" s="25">
        <v>62718913</v>
      </c>
      <c r="E1714" s="25">
        <v>50302412</v>
      </c>
      <c r="F1714" s="25">
        <v>84718314</v>
      </c>
      <c r="G1714" s="25" t="s">
        <v>12</v>
      </c>
      <c r="H1714" s="25">
        <v>3.0552247177342899E-4</v>
      </c>
      <c r="I1714" s="25">
        <v>153</v>
      </c>
      <c r="J1714" s="29">
        <v>1.99687890047992E-6</v>
      </c>
      <c r="K1714" s="29"/>
      <c r="L1714" s="29"/>
      <c r="M1714" s="25">
        <v>10485</v>
      </c>
      <c r="N1714" s="26">
        <v>487136</v>
      </c>
      <c r="O1714" s="24">
        <v>2275050012</v>
      </c>
      <c r="P1714" s="25">
        <v>24033</v>
      </c>
      <c r="Q1714" s="25">
        <v>9566911</v>
      </c>
      <c r="R1714" s="25">
        <v>62718913</v>
      </c>
      <c r="S1714" s="25">
        <v>50302412</v>
      </c>
      <c r="T1714" s="25">
        <v>84718314</v>
      </c>
      <c r="U1714" s="25" t="s">
        <v>12</v>
      </c>
      <c r="V1714" s="25">
        <v>6.8932588491190901E-4</v>
      </c>
      <c r="W1714" s="25">
        <v>365</v>
      </c>
      <c r="X1714" s="29">
        <v>1.8885640682517999E-6</v>
      </c>
      <c r="Y1714" s="25">
        <v>10485</v>
      </c>
      <c r="Z1714" s="27">
        <v>487136</v>
      </c>
      <c r="AA1714" s="35">
        <f t="shared" si="64"/>
        <v>2.8968575592299237E-3</v>
      </c>
      <c r="AC1714" t="str">
        <f t="shared" si="65"/>
        <v>2275050012-24033-VOC</v>
      </c>
      <c r="AD1714" t="str">
        <f>IF(COUNTIF('NP-NRModel-MAR-WILDFIRES Modifi'!V:V, AC1714)=0, "Missing", "")</f>
        <v/>
      </c>
    </row>
    <row r="1715" spans="1:32" hidden="1" x14ac:dyDescent="0.3">
      <c r="A1715" s="24">
        <v>2275050012</v>
      </c>
      <c r="B1715" s="40">
        <v>24033</v>
      </c>
      <c r="C1715" s="25">
        <v>9567011</v>
      </c>
      <c r="D1715" s="25">
        <v>62719013</v>
      </c>
      <c r="E1715" s="25">
        <v>50302312</v>
      </c>
      <c r="F1715" s="25">
        <v>84718514</v>
      </c>
      <c r="G1715" s="25" t="s">
        <v>955</v>
      </c>
      <c r="H1715" s="25">
        <v>0.17810120621933301</v>
      </c>
      <c r="I1715" s="25">
        <v>153</v>
      </c>
      <c r="J1715" s="25">
        <v>1.16406017136819E-3</v>
      </c>
      <c r="K1715" s="25"/>
      <c r="L1715" s="25"/>
      <c r="M1715" s="25">
        <v>10485</v>
      </c>
      <c r="N1715" s="26">
        <v>487168</v>
      </c>
      <c r="O1715" s="24">
        <v>2275050012</v>
      </c>
      <c r="P1715" s="25">
        <v>24033</v>
      </c>
      <c r="Q1715" s="25">
        <v>9567011</v>
      </c>
      <c r="R1715" s="25">
        <v>62719013</v>
      </c>
      <c r="S1715" s="25">
        <v>50302312</v>
      </c>
      <c r="T1715" s="25">
        <v>84718514</v>
      </c>
      <c r="U1715" s="25" t="s">
        <v>955</v>
      </c>
      <c r="V1715" s="25">
        <v>0.40183548813412501</v>
      </c>
      <c r="W1715" s="25">
        <v>365</v>
      </c>
      <c r="X1715" s="25">
        <v>1.1009191455729401E-3</v>
      </c>
      <c r="Y1715" s="25">
        <v>10485</v>
      </c>
      <c r="Z1715" s="27">
        <v>487168</v>
      </c>
      <c r="AA1715" s="35">
        <f t="shared" si="64"/>
        <v>2.8968575592299328E-3</v>
      </c>
      <c r="AC1715" t="str">
        <f t="shared" si="65"/>
        <v>2275050012-24033-NOX</v>
      </c>
      <c r="AD1715" t="str">
        <f>IF(COUNTIF('NP-NRModel-MAR-WILDFIRES Modifi'!V:V, AC1715)=0, "Missing", "")</f>
        <v/>
      </c>
    </row>
    <row r="1716" spans="1:32" hidden="1" x14ac:dyDescent="0.3">
      <c r="A1716" s="24">
        <v>2275050012</v>
      </c>
      <c r="B1716" s="40">
        <v>24033</v>
      </c>
      <c r="C1716" s="25">
        <v>9567011</v>
      </c>
      <c r="D1716" s="25">
        <v>62719013</v>
      </c>
      <c r="E1716" s="25">
        <v>50302312</v>
      </c>
      <c r="F1716" s="25">
        <v>84718514</v>
      </c>
      <c r="G1716" s="25" t="s">
        <v>12</v>
      </c>
      <c r="H1716" s="25">
        <v>0.37930613485935799</v>
      </c>
      <c r="I1716" s="25">
        <v>153</v>
      </c>
      <c r="J1716" s="25">
        <v>2.47912506444025E-3</v>
      </c>
      <c r="K1716" s="25"/>
      <c r="L1716" s="25"/>
      <c r="M1716" s="25">
        <v>10485</v>
      </c>
      <c r="N1716" s="26">
        <v>487172</v>
      </c>
      <c r="O1716" s="24">
        <v>2275050012</v>
      </c>
      <c r="P1716" s="25">
        <v>24033</v>
      </c>
      <c r="Q1716" s="25">
        <v>9567011</v>
      </c>
      <c r="R1716" s="25">
        <v>62719013</v>
      </c>
      <c r="S1716" s="25">
        <v>50302312</v>
      </c>
      <c r="T1716" s="25">
        <v>84718514</v>
      </c>
      <c r="U1716" s="25" t="s">
        <v>12</v>
      </c>
      <c r="V1716" s="25">
        <v>0.85579805487545801</v>
      </c>
      <c r="W1716" s="25">
        <v>365</v>
      </c>
      <c r="X1716" s="25">
        <v>2.3446522051382402E-3</v>
      </c>
      <c r="Y1716" s="25">
        <v>10485</v>
      </c>
      <c r="Z1716" s="27">
        <v>487172</v>
      </c>
      <c r="AA1716" s="35">
        <f t="shared" si="64"/>
        <v>2.8968575592299406E-3</v>
      </c>
      <c r="AC1716" t="str">
        <f t="shared" si="65"/>
        <v>2275050012-24033-VOC</v>
      </c>
      <c r="AD1716" t="str">
        <f>IF(COUNTIF('NP-NRModel-MAR-WILDFIRES Modifi'!V:V, AC1716)=0, "Missing", "")</f>
        <v/>
      </c>
    </row>
    <row r="1717" spans="1:32" hidden="1" x14ac:dyDescent="0.3">
      <c r="A1717" s="24">
        <v>2275050012</v>
      </c>
      <c r="B1717" s="40">
        <v>24033</v>
      </c>
      <c r="C1717" s="25">
        <v>9567211</v>
      </c>
      <c r="D1717" s="25">
        <v>62719113</v>
      </c>
      <c r="E1717" s="25">
        <v>50302212</v>
      </c>
      <c r="F1717" s="25">
        <v>84718714</v>
      </c>
      <c r="G1717" s="25" t="s">
        <v>955</v>
      </c>
      <c r="H1717" s="25">
        <v>3.53978621295893E-2</v>
      </c>
      <c r="I1717" s="25">
        <v>153</v>
      </c>
      <c r="J1717" s="25">
        <v>2.3135857601038699E-4</v>
      </c>
      <c r="K1717" s="25"/>
      <c r="L1717" s="25"/>
      <c r="M1717" s="25">
        <v>10485</v>
      </c>
      <c r="N1717" s="26">
        <v>487281</v>
      </c>
      <c r="O1717" s="24">
        <v>2275050012</v>
      </c>
      <c r="P1717" s="25">
        <v>24033</v>
      </c>
      <c r="Q1717" s="25">
        <v>9567211</v>
      </c>
      <c r="R1717" s="25">
        <v>62719113</v>
      </c>
      <c r="S1717" s="25">
        <v>50302212</v>
      </c>
      <c r="T1717" s="25">
        <v>84718714</v>
      </c>
      <c r="U1717" s="25" t="s">
        <v>955</v>
      </c>
      <c r="V1717" s="25">
        <v>7.9865361440791302E-2</v>
      </c>
      <c r="W1717" s="25">
        <v>365</v>
      </c>
      <c r="X1717" s="25">
        <v>2.1880920942682499E-4</v>
      </c>
      <c r="Y1717" s="25">
        <v>10485</v>
      </c>
      <c r="Z1717" s="27">
        <v>487281</v>
      </c>
      <c r="AA1717" s="35">
        <f t="shared" si="64"/>
        <v>2.8968575592299315E-3</v>
      </c>
      <c r="AC1717" t="str">
        <f t="shared" si="65"/>
        <v>2275050012-24033-NOX</v>
      </c>
      <c r="AD1717" t="str">
        <f>IF(COUNTIF('NP-NRModel-MAR-WILDFIRES Modifi'!V:V, AC1717)=0, "Missing", "")</f>
        <v/>
      </c>
    </row>
    <row r="1718" spans="1:32" hidden="1" x14ac:dyDescent="0.3">
      <c r="A1718" s="24">
        <v>2275050012</v>
      </c>
      <c r="B1718" s="40">
        <v>24033</v>
      </c>
      <c r="C1718" s="25">
        <v>9567211</v>
      </c>
      <c r="D1718" s="25">
        <v>62719113</v>
      </c>
      <c r="E1718" s="25">
        <v>50302212</v>
      </c>
      <c r="F1718" s="25">
        <v>84718714</v>
      </c>
      <c r="G1718" s="25" t="s">
        <v>12</v>
      </c>
      <c r="H1718" s="25">
        <v>7.5387639053758407E-2</v>
      </c>
      <c r="I1718" s="25">
        <v>153</v>
      </c>
      <c r="J1718" s="25">
        <v>4.9272966701802904E-4</v>
      </c>
      <c r="K1718" s="25"/>
      <c r="L1718" s="25"/>
      <c r="M1718" s="25">
        <v>10485</v>
      </c>
      <c r="N1718" s="26">
        <v>487254</v>
      </c>
      <c r="O1718" s="24">
        <v>2275050012</v>
      </c>
      <c r="P1718" s="25">
        <v>24033</v>
      </c>
      <c r="Q1718" s="25">
        <v>9567211</v>
      </c>
      <c r="R1718" s="25">
        <v>62719113</v>
      </c>
      <c r="S1718" s="25">
        <v>50302212</v>
      </c>
      <c r="T1718" s="25">
        <v>84718714</v>
      </c>
      <c r="U1718" s="25" t="s">
        <v>12</v>
      </c>
      <c r="V1718" s="25">
        <v>0.17009109248333501</v>
      </c>
      <c r="W1718" s="25">
        <v>365</v>
      </c>
      <c r="X1718" s="25">
        <v>4.6600299310502901E-4</v>
      </c>
      <c r="Y1718" s="25">
        <v>10485</v>
      </c>
      <c r="Z1718" s="27">
        <v>487254</v>
      </c>
      <c r="AA1718" s="35">
        <f t="shared" si="64"/>
        <v>2.8968575592299472E-3</v>
      </c>
      <c r="AC1718" t="str">
        <f t="shared" si="65"/>
        <v>2275050012-24033-VOC</v>
      </c>
      <c r="AD1718" t="str">
        <f>IF(COUNTIF('NP-NRModel-MAR-WILDFIRES Modifi'!V:V, AC1718)=0, "Missing", "")</f>
        <v/>
      </c>
    </row>
    <row r="1719" spans="1:32" x14ac:dyDescent="0.3">
      <c r="A1719" s="24">
        <v>2275050011</v>
      </c>
      <c r="B1719" s="40">
        <v>51013</v>
      </c>
      <c r="C1719" s="25">
        <v>9046811</v>
      </c>
      <c r="D1719" s="25">
        <v>62306113</v>
      </c>
      <c r="E1719" s="25">
        <v>49985212</v>
      </c>
      <c r="F1719" s="25">
        <v>82905714</v>
      </c>
      <c r="G1719" s="25" t="s">
        <v>12</v>
      </c>
      <c r="H1719" s="25">
        <v>2.64042243164429E-2</v>
      </c>
      <c r="I1719" s="25">
        <v>153</v>
      </c>
      <c r="J1719" s="25">
        <v>1.7257662951923399E-4</v>
      </c>
      <c r="K1719" s="193">
        <f t="shared" ref="K1719:K1722" si="72">J1719*AE1719</f>
        <v>1.8956938364669815E-4</v>
      </c>
      <c r="L1719" s="193">
        <f t="shared" ref="L1719:L1722" si="73">J1719*AF1719</f>
        <v>1.9854026694037609E-4</v>
      </c>
      <c r="M1719" s="25">
        <v>10485</v>
      </c>
      <c r="N1719" s="26">
        <v>660847</v>
      </c>
      <c r="O1719" s="24">
        <v>2275050011</v>
      </c>
      <c r="P1719" s="25">
        <v>51013</v>
      </c>
      <c r="Q1719" s="25">
        <v>9046811</v>
      </c>
      <c r="R1719" s="25">
        <v>62306113</v>
      </c>
      <c r="S1719" s="25">
        <v>49985212</v>
      </c>
      <c r="T1719" s="25">
        <v>82905714</v>
      </c>
      <c r="U1719" s="25" t="s">
        <v>12</v>
      </c>
      <c r="V1719" s="25">
        <v>5.9573736709757297E-2</v>
      </c>
      <c r="W1719" s="25">
        <v>365</v>
      </c>
      <c r="X1719" s="25">
        <v>1.6321571701303299E-4</v>
      </c>
      <c r="Y1719" s="25">
        <v>10485</v>
      </c>
      <c r="Z1719" s="27">
        <v>660847</v>
      </c>
      <c r="AA1719" s="35">
        <f t="shared" si="64"/>
        <v>2.8968575592299298E-3</v>
      </c>
      <c r="AC1719" t="str">
        <f t="shared" si="65"/>
        <v>2275050011-51013-VOC</v>
      </c>
      <c r="AD1719" t="str">
        <f>IF(COUNTIF('NP-NRModel-MAR-WILDFIRES Modifi'!V:V, AC1719)=0, "Missing", "")</f>
        <v/>
      </c>
      <c r="AE1719" s="72">
        <f>'NP-NRModel-MAR-WILDFIRES Mo (2)'!M37</f>
        <v>1.0984649785709848</v>
      </c>
      <c r="AF1719" s="72">
        <f>'NP-NRModel-MAR-WILDFIRES Mo (2)'!N37</f>
        <v>1.1504470071844137</v>
      </c>
    </row>
    <row r="1720" spans="1:32" x14ac:dyDescent="0.3">
      <c r="A1720" s="24">
        <v>2275050012</v>
      </c>
      <c r="B1720" s="40">
        <v>51013</v>
      </c>
      <c r="C1720" s="25">
        <v>9046811</v>
      </c>
      <c r="D1720" s="25">
        <v>62306113</v>
      </c>
      <c r="E1720" s="25">
        <v>50355512</v>
      </c>
      <c r="F1720" s="25">
        <v>186675214</v>
      </c>
      <c r="G1720" s="25" t="s">
        <v>12</v>
      </c>
      <c r="H1720" s="25">
        <v>5.1836424227919398E-2</v>
      </c>
      <c r="I1720" s="25">
        <v>153</v>
      </c>
      <c r="J1720" s="25">
        <v>3.3880015835241402E-4</v>
      </c>
      <c r="K1720" s="193">
        <f t="shared" si="72"/>
        <v>3.7216010868443072E-4</v>
      </c>
      <c r="L1720" s="193">
        <f t="shared" si="73"/>
        <v>3.8977162821014018E-4</v>
      </c>
      <c r="M1720" s="25">
        <v>10485</v>
      </c>
      <c r="N1720" s="26">
        <v>660907</v>
      </c>
      <c r="O1720" s="24">
        <v>2275050012</v>
      </c>
      <c r="P1720" s="25">
        <v>51013</v>
      </c>
      <c r="Q1720" s="25">
        <v>9046811</v>
      </c>
      <c r="R1720" s="25">
        <v>62306113</v>
      </c>
      <c r="S1720" s="25">
        <v>50355512</v>
      </c>
      <c r="T1720" s="25">
        <v>186675214</v>
      </c>
      <c r="U1720" s="25" t="s">
        <v>12</v>
      </c>
      <c r="V1720" s="25">
        <v>0.11695437260038299</v>
      </c>
      <c r="W1720" s="25">
        <v>365</v>
      </c>
      <c r="X1720" s="25">
        <v>3.2042293863118602E-4</v>
      </c>
      <c r="Y1720" s="25">
        <v>10485</v>
      </c>
      <c r="Z1720" s="27">
        <v>660907</v>
      </c>
      <c r="AA1720" s="35">
        <f t="shared" si="64"/>
        <v>2.8968575592299363E-3</v>
      </c>
      <c r="AC1720" t="str">
        <f t="shared" si="65"/>
        <v>2275050012-51013-VOC</v>
      </c>
      <c r="AD1720" t="str">
        <f>IF(COUNTIF('NP-NRModel-MAR-WILDFIRES Modifi'!V:V, AC1720)=0, "Missing", "")</f>
        <v/>
      </c>
      <c r="AE1720" s="72">
        <f>'NP-NRModel-MAR-WILDFIRES Mo (2)'!M53</f>
        <v>1.0984649785709848</v>
      </c>
      <c r="AF1720" s="72">
        <f>'NP-NRModel-MAR-WILDFIRES Mo (2)'!N53</f>
        <v>1.1504470071844137</v>
      </c>
    </row>
    <row r="1721" spans="1:32" x14ac:dyDescent="0.3">
      <c r="A1721" s="24">
        <v>2275060011</v>
      </c>
      <c r="B1721" s="40">
        <v>51013</v>
      </c>
      <c r="C1721" s="25">
        <v>9046811</v>
      </c>
      <c r="D1721" s="25">
        <v>62306013</v>
      </c>
      <c r="E1721" s="25">
        <v>49985212</v>
      </c>
      <c r="F1721" s="25">
        <v>82905114</v>
      </c>
      <c r="G1721" s="25" t="s">
        <v>12</v>
      </c>
      <c r="H1721" s="25">
        <v>7.2179656538712304E-3</v>
      </c>
      <c r="I1721" s="25">
        <v>153</v>
      </c>
      <c r="J1721" s="29">
        <v>4.7176246103733499E-5</v>
      </c>
      <c r="K1721" s="193">
        <f t="shared" si="72"/>
        <v>5.1821454165397121E-5</v>
      </c>
      <c r="L1721" s="193">
        <f t="shared" si="73"/>
        <v>5.4273771140235564E-5</v>
      </c>
      <c r="M1721" s="25">
        <v>10485</v>
      </c>
      <c r="N1721" s="26">
        <v>660813</v>
      </c>
      <c r="O1721" s="24">
        <v>2275060011</v>
      </c>
      <c r="P1721" s="25">
        <v>51013</v>
      </c>
      <c r="Q1721" s="25">
        <v>9046811</v>
      </c>
      <c r="R1721" s="25">
        <v>62306013</v>
      </c>
      <c r="S1721" s="25">
        <v>49985212</v>
      </c>
      <c r="T1721" s="25">
        <v>82905114</v>
      </c>
      <c r="U1721" s="25" t="s">
        <v>12</v>
      </c>
      <c r="V1721" s="25">
        <v>1.62853178449941E-2</v>
      </c>
      <c r="W1721" s="25">
        <v>365</v>
      </c>
      <c r="X1721" s="29">
        <v>4.4617309164367599E-5</v>
      </c>
      <c r="Y1721" s="25">
        <v>10485</v>
      </c>
      <c r="Z1721" s="27">
        <v>660813</v>
      </c>
      <c r="AA1721" s="35">
        <f t="shared" si="64"/>
        <v>2.8968575592299463E-3</v>
      </c>
      <c r="AC1721" t="str">
        <f t="shared" si="65"/>
        <v>2275060011-51013-VOC</v>
      </c>
      <c r="AD1721" t="str">
        <f>IF(COUNTIF('NP-NRModel-MAR-WILDFIRES Modifi'!V:V, AC1721)=0, "Missing", "")</f>
        <v/>
      </c>
      <c r="AE1721" s="72">
        <f>'NP-NRModel-MAR-WILDFIRES Mo (2)'!M74</f>
        <v>1.0984649785709848</v>
      </c>
      <c r="AF1721" s="72">
        <f>'NP-NRModel-MAR-WILDFIRES Mo (2)'!N74</f>
        <v>1.1504470071844137</v>
      </c>
    </row>
    <row r="1722" spans="1:32" x14ac:dyDescent="0.3">
      <c r="A1722" s="24">
        <v>2275060012</v>
      </c>
      <c r="B1722" s="40">
        <v>51013</v>
      </c>
      <c r="C1722" s="25">
        <v>9046811</v>
      </c>
      <c r="D1722" s="25">
        <v>62306013</v>
      </c>
      <c r="E1722" s="25">
        <v>50355512</v>
      </c>
      <c r="F1722" s="25">
        <v>166657214</v>
      </c>
      <c r="G1722" s="25" t="s">
        <v>12</v>
      </c>
      <c r="H1722" s="25">
        <v>0.228979334197906</v>
      </c>
      <c r="I1722" s="25">
        <v>153</v>
      </c>
      <c r="J1722" s="25">
        <v>1.49659695554187E-3</v>
      </c>
      <c r="K1722" s="193">
        <f t="shared" si="72"/>
        <v>1.6439593426987014E-3</v>
      </c>
      <c r="L1722" s="193">
        <f t="shared" si="73"/>
        <v>1.7217554884644494E-3</v>
      </c>
      <c r="M1722" s="25">
        <v>10485</v>
      </c>
      <c r="N1722" s="26">
        <v>660825</v>
      </c>
      <c r="O1722" s="24">
        <v>2275060012</v>
      </c>
      <c r="P1722" s="25">
        <v>51013</v>
      </c>
      <c r="Q1722" s="25">
        <v>9046811</v>
      </c>
      <c r="R1722" s="25">
        <v>62306013</v>
      </c>
      <c r="S1722" s="25">
        <v>50355512</v>
      </c>
      <c r="T1722" s="25">
        <v>166657214</v>
      </c>
      <c r="U1722" s="25" t="s">
        <v>12</v>
      </c>
      <c r="V1722" s="25">
        <v>0.51662773365346504</v>
      </c>
      <c r="W1722" s="25">
        <v>365</v>
      </c>
      <c r="X1722" s="25">
        <v>1.41541844836565E-3</v>
      </c>
      <c r="Y1722" s="25">
        <v>10485</v>
      </c>
      <c r="Z1722" s="27">
        <v>660825</v>
      </c>
      <c r="AA1722" s="35">
        <f t="shared" si="64"/>
        <v>2.8968575592299354E-3</v>
      </c>
      <c r="AC1722" t="str">
        <f t="shared" si="65"/>
        <v>2275060012-51013-VOC</v>
      </c>
      <c r="AD1722" t="str">
        <f>IF(COUNTIF('NP-NRModel-MAR-WILDFIRES Modifi'!V:V, AC1722)=0, "Missing", "")</f>
        <v/>
      </c>
      <c r="AE1722" s="72">
        <f>'NP-NRModel-MAR-WILDFIRES Mo (2)'!M82</f>
        <v>1.0984649785709848</v>
      </c>
      <c r="AF1722" s="72">
        <f>'NP-NRModel-MAR-WILDFIRES Mo (2)'!N82</f>
        <v>1.1504470071844137</v>
      </c>
    </row>
    <row r="1723" spans="1:32" hidden="1" x14ac:dyDescent="0.3">
      <c r="A1723" s="24">
        <v>2275050012</v>
      </c>
      <c r="B1723" s="40">
        <v>51107</v>
      </c>
      <c r="C1723" s="25">
        <v>9063711</v>
      </c>
      <c r="D1723" s="25">
        <v>98332813</v>
      </c>
      <c r="E1723" s="25">
        <v>49987812</v>
      </c>
      <c r="F1723" s="25">
        <v>186684014</v>
      </c>
      <c r="G1723" s="25" t="s">
        <v>955</v>
      </c>
      <c r="H1723" s="25">
        <v>1.58845411849675</v>
      </c>
      <c r="I1723" s="25">
        <v>153</v>
      </c>
      <c r="J1723" s="25">
        <v>1.03820530620702E-2</v>
      </c>
      <c r="K1723" s="25"/>
      <c r="L1723" s="25"/>
      <c r="M1723" s="25">
        <v>10485</v>
      </c>
      <c r="N1723" s="26">
        <v>656768</v>
      </c>
      <c r="O1723" s="24">
        <v>2275050012</v>
      </c>
      <c r="P1723" s="25">
        <v>51107</v>
      </c>
      <c r="Q1723" s="25">
        <v>9063711</v>
      </c>
      <c r="R1723" s="25">
        <v>98332813</v>
      </c>
      <c r="S1723" s="25">
        <v>49987812</v>
      </c>
      <c r="T1723" s="25">
        <v>186684014</v>
      </c>
      <c r="U1723" s="25" t="s">
        <v>955</v>
      </c>
      <c r="V1723" s="25">
        <v>3.58390181422316</v>
      </c>
      <c r="W1723" s="25">
        <v>365</v>
      </c>
      <c r="X1723" s="25">
        <v>9.8189090800634704E-3</v>
      </c>
      <c r="Y1723" s="25">
        <v>10485</v>
      </c>
      <c r="Z1723" s="27">
        <v>656768</v>
      </c>
      <c r="AA1723" s="35">
        <f t="shared" si="64"/>
        <v>2.8968575592299242E-3</v>
      </c>
      <c r="AC1723" t="str">
        <f t="shared" si="65"/>
        <v>2275050012-51107-NOX</v>
      </c>
      <c r="AD1723" t="str">
        <f>IF(COUNTIF('NP-NRModel-MAR-WILDFIRES Modifi'!V:V, AC1723)=0, "Missing", "")</f>
        <v/>
      </c>
    </row>
    <row r="1724" spans="1:32" hidden="1" x14ac:dyDescent="0.3">
      <c r="A1724" s="24">
        <v>2275050012</v>
      </c>
      <c r="B1724" s="40">
        <v>51107</v>
      </c>
      <c r="C1724" s="25">
        <v>9063711</v>
      </c>
      <c r="D1724" s="25">
        <v>98332813</v>
      </c>
      <c r="E1724" s="25">
        <v>49987812</v>
      </c>
      <c r="F1724" s="25">
        <v>186684014</v>
      </c>
      <c r="G1724" s="25" t="s">
        <v>12</v>
      </c>
      <c r="H1724" s="25">
        <v>3.3933055290393201</v>
      </c>
      <c r="I1724" s="25">
        <v>153</v>
      </c>
      <c r="J1724" s="25">
        <v>2.21784675100609E-2</v>
      </c>
      <c r="K1724" s="25"/>
      <c r="L1724" s="25"/>
      <c r="M1724" s="25">
        <v>10485</v>
      </c>
      <c r="N1724" s="26">
        <v>656774</v>
      </c>
      <c r="O1724" s="24">
        <v>2275050012</v>
      </c>
      <c r="P1724" s="25">
        <v>51107</v>
      </c>
      <c r="Q1724" s="25">
        <v>9063711</v>
      </c>
      <c r="R1724" s="25">
        <v>98332813</v>
      </c>
      <c r="S1724" s="25">
        <v>49987812</v>
      </c>
      <c r="T1724" s="25">
        <v>186684014</v>
      </c>
      <c r="U1724" s="25" t="s">
        <v>12</v>
      </c>
      <c r="V1724" s="25">
        <v>7.6560435080406899</v>
      </c>
      <c r="W1724" s="25">
        <v>365</v>
      </c>
      <c r="X1724" s="25">
        <v>2.0975461665864899E-2</v>
      </c>
      <c r="Y1724" s="25">
        <v>10485</v>
      </c>
      <c r="Z1724" s="27">
        <v>656774</v>
      </c>
      <c r="AA1724" s="35">
        <f t="shared" si="64"/>
        <v>2.8968575592299294E-3</v>
      </c>
      <c r="AC1724" t="str">
        <f t="shared" si="65"/>
        <v>2275050012-51107-VOC</v>
      </c>
      <c r="AD1724" t="str">
        <f>IF(COUNTIF('NP-NRModel-MAR-WILDFIRES Modifi'!V:V, AC1724)=0, "Missing", "")</f>
        <v/>
      </c>
    </row>
    <row r="1725" spans="1:32" x14ac:dyDescent="0.3">
      <c r="A1725" s="24">
        <v>2275070000</v>
      </c>
      <c r="B1725" s="40">
        <v>51013</v>
      </c>
      <c r="C1725" s="25">
        <v>9046811</v>
      </c>
      <c r="D1725" s="25">
        <v>62305913</v>
      </c>
      <c r="E1725" s="25">
        <v>50355512</v>
      </c>
      <c r="F1725" s="25">
        <v>146281314</v>
      </c>
      <c r="G1725" s="25" t="s">
        <v>12</v>
      </c>
      <c r="H1725" s="25">
        <v>4.6560270196664497</v>
      </c>
      <c r="I1725" s="25">
        <v>153</v>
      </c>
      <c r="J1725" s="25">
        <v>3.0431549148146698E-2</v>
      </c>
      <c r="K1725" s="193">
        <f t="shared" ref="K1725" si="74">J1725*AE1725</f>
        <v>3.3427990982900835E-2</v>
      </c>
      <c r="L1725" s="193">
        <f t="shared" ref="L1725" si="75">J1725*AF1725</f>
        <v>3.5009884641470763E-2</v>
      </c>
      <c r="M1725" s="25">
        <v>10485</v>
      </c>
      <c r="N1725" s="26">
        <v>660778</v>
      </c>
      <c r="O1725" s="24">
        <v>2275070000</v>
      </c>
      <c r="P1725" s="25">
        <v>51013</v>
      </c>
      <c r="Q1725" s="25">
        <v>9046811</v>
      </c>
      <c r="R1725" s="25">
        <v>62305913</v>
      </c>
      <c r="S1725" s="25">
        <v>50355512</v>
      </c>
      <c r="T1725" s="25">
        <v>146281314</v>
      </c>
      <c r="U1725" s="25" t="s">
        <v>12</v>
      </c>
      <c r="V1725" s="25">
        <v>10.5050208807078</v>
      </c>
      <c r="W1725" s="25">
        <v>365</v>
      </c>
      <c r="X1725" s="25">
        <v>2.87808791252268E-2</v>
      </c>
      <c r="Y1725" s="25">
        <v>10485</v>
      </c>
      <c r="Z1725" s="27">
        <v>660778</v>
      </c>
      <c r="AA1725" s="35">
        <f t="shared" si="64"/>
        <v>2.896857559229935E-3</v>
      </c>
      <c r="AC1725" t="str">
        <f t="shared" si="65"/>
        <v>2275070000-51013-VOC</v>
      </c>
      <c r="AD1725" t="str">
        <f>IF(COUNTIF('NP-NRModel-MAR-WILDFIRES Modifi'!V:V, AC1725)=0, "Missing", "")</f>
        <v/>
      </c>
      <c r="AE1725" s="72">
        <f>'NP-NRModel-MAR-WILDFIRES Mo (2)'!M87</f>
        <v>1.0984649785709848</v>
      </c>
      <c r="AF1725" s="72">
        <f>'NP-NRModel-MAR-WILDFIRES Mo (2)'!N87</f>
        <v>1.1504470071844137</v>
      </c>
    </row>
    <row r="1726" spans="1:32" x14ac:dyDescent="0.3">
      <c r="A1726" s="24">
        <v>2265008005</v>
      </c>
      <c r="B1726" s="40">
        <v>51107</v>
      </c>
      <c r="C1726" s="25">
        <v>9063811</v>
      </c>
      <c r="D1726" s="25">
        <v>62320413</v>
      </c>
      <c r="E1726" s="25">
        <v>49987712</v>
      </c>
      <c r="F1726" s="25">
        <v>82975614</v>
      </c>
      <c r="G1726" s="25" t="s">
        <v>12</v>
      </c>
      <c r="H1726" s="25">
        <v>1.7207584130549001</v>
      </c>
      <c r="I1726" s="25">
        <v>153</v>
      </c>
      <c r="J1726" s="195">
        <v>1.12467870134307E-2</v>
      </c>
      <c r="K1726" s="200">
        <f>GSE!I12</f>
        <v>1.8668892717232828E-2</v>
      </c>
      <c r="L1726" s="200">
        <f>GSE!K12</f>
        <v>2.0741036593281414E-2</v>
      </c>
      <c r="M1726" s="25">
        <v>10485</v>
      </c>
      <c r="N1726" s="26">
        <v>661004</v>
      </c>
      <c r="O1726" s="24">
        <v>2265008005</v>
      </c>
      <c r="P1726" s="25">
        <v>51107</v>
      </c>
      <c r="Q1726" s="25">
        <v>9063811</v>
      </c>
      <c r="R1726" s="25">
        <v>62320413</v>
      </c>
      <c r="S1726" s="25">
        <v>49987712</v>
      </c>
      <c r="T1726" s="25">
        <v>82975614</v>
      </c>
      <c r="U1726" s="25" t="s">
        <v>12</v>
      </c>
      <c r="V1726" s="25">
        <v>3.88240939827929</v>
      </c>
      <c r="W1726" s="25">
        <v>365</v>
      </c>
      <c r="X1726" s="25">
        <v>1.06367380774775E-2</v>
      </c>
      <c r="Y1726" s="25">
        <v>10485</v>
      </c>
      <c r="Z1726" s="27">
        <v>661004</v>
      </c>
      <c r="AA1726" s="35">
        <f t="shared" si="64"/>
        <v>2.8968575592299337E-3</v>
      </c>
      <c r="AC1726" t="str">
        <f t="shared" si="65"/>
        <v>2265008005-51107-VOC</v>
      </c>
      <c r="AD1726" t="str">
        <f>IF(COUNTIF('NP-NRModel-MAR-WILDFIRES Modifi'!V:V, AC1726)=0, "Missing", "")</f>
        <v/>
      </c>
      <c r="AE1726" s="72"/>
      <c r="AF1726" s="72"/>
    </row>
    <row r="1727" spans="1:32" hidden="1" x14ac:dyDescent="0.3">
      <c r="A1727" s="24">
        <v>2275050012</v>
      </c>
      <c r="B1727" s="40">
        <v>51107</v>
      </c>
      <c r="C1727" s="25">
        <v>11736011</v>
      </c>
      <c r="D1727" s="25">
        <v>61321013</v>
      </c>
      <c r="E1727" s="25">
        <v>56855112</v>
      </c>
      <c r="F1727" s="25">
        <v>79180214</v>
      </c>
      <c r="G1727" s="25" t="s">
        <v>955</v>
      </c>
      <c r="H1727" s="25">
        <v>9.6115833117560896E-3</v>
      </c>
      <c r="I1727" s="25">
        <v>153</v>
      </c>
      <c r="J1727" s="29">
        <v>6.2820805959190105E-5</v>
      </c>
      <c r="K1727" s="29"/>
      <c r="L1727" s="29"/>
      <c r="M1727" s="25">
        <v>10485</v>
      </c>
      <c r="N1727" s="26">
        <v>145888</v>
      </c>
      <c r="O1727" s="24">
        <v>2275050012</v>
      </c>
      <c r="P1727" s="25">
        <v>51107</v>
      </c>
      <c r="Q1727" s="25">
        <v>11736011</v>
      </c>
      <c r="R1727" s="25">
        <v>61321013</v>
      </c>
      <c r="S1727" s="25">
        <v>56855112</v>
      </c>
      <c r="T1727" s="25">
        <v>79180214</v>
      </c>
      <c r="U1727" s="25" t="s">
        <v>955</v>
      </c>
      <c r="V1727" s="25">
        <v>2.1685845670606399E-2</v>
      </c>
      <c r="W1727" s="25">
        <v>365</v>
      </c>
      <c r="X1727" s="29">
        <v>5.9413275809880497E-5</v>
      </c>
      <c r="Y1727" s="25">
        <v>10485</v>
      </c>
      <c r="Z1727" s="27">
        <v>145888</v>
      </c>
      <c r="AA1727" s="35">
        <f t="shared" si="64"/>
        <v>2.8968575592299441E-3</v>
      </c>
      <c r="AC1727" t="str">
        <f t="shared" si="65"/>
        <v>2275050012-51107-NOX</v>
      </c>
      <c r="AD1727" t="str">
        <f>IF(COUNTIF('NP-NRModel-MAR-WILDFIRES Modifi'!V:V, AC1727)=0, "Missing", "")</f>
        <v/>
      </c>
    </row>
    <row r="1728" spans="1:32" hidden="1" x14ac:dyDescent="0.3">
      <c r="A1728" s="24">
        <v>2275050012</v>
      </c>
      <c r="B1728" s="40">
        <v>51107</v>
      </c>
      <c r="C1728" s="25">
        <v>11736011</v>
      </c>
      <c r="D1728" s="25">
        <v>61321013</v>
      </c>
      <c r="E1728" s="25">
        <v>56855112</v>
      </c>
      <c r="F1728" s="25">
        <v>79180214</v>
      </c>
      <c r="G1728" s="25" t="s">
        <v>12</v>
      </c>
      <c r="H1728" s="25">
        <v>2.04700045010314E-2</v>
      </c>
      <c r="I1728" s="25">
        <v>153</v>
      </c>
      <c r="J1728" s="25">
        <v>1.3379087909170799E-4</v>
      </c>
      <c r="K1728" s="25"/>
      <c r="L1728" s="25"/>
      <c r="M1728" s="25">
        <v>10485</v>
      </c>
      <c r="N1728" s="26">
        <v>145892</v>
      </c>
      <c r="O1728" s="24">
        <v>2275050012</v>
      </c>
      <c r="P1728" s="25">
        <v>51107</v>
      </c>
      <c r="Q1728" s="25">
        <v>11736011</v>
      </c>
      <c r="R1728" s="25">
        <v>61321013</v>
      </c>
      <c r="S1728" s="25">
        <v>56855112</v>
      </c>
      <c r="T1728" s="25">
        <v>79180214</v>
      </c>
      <c r="U1728" s="25" t="s">
        <v>12</v>
      </c>
      <c r="V1728" s="25">
        <v>4.61848317896838E-2</v>
      </c>
      <c r="W1728" s="25">
        <v>365</v>
      </c>
      <c r="X1728" s="25">
        <v>1.26533785725161E-4</v>
      </c>
      <c r="Y1728" s="25">
        <v>10485</v>
      </c>
      <c r="Z1728" s="27">
        <v>145892</v>
      </c>
      <c r="AA1728" s="35">
        <f t="shared" si="64"/>
        <v>2.8968575592299233E-3</v>
      </c>
      <c r="AC1728" t="str">
        <f t="shared" si="65"/>
        <v>2275050012-51107-VOC</v>
      </c>
      <c r="AD1728" t="str">
        <f>IF(COUNTIF('NP-NRModel-MAR-WILDFIRES Modifi'!V:V, AC1728)=0, "Missing", "")</f>
        <v/>
      </c>
    </row>
    <row r="1729" spans="1:32" hidden="1" x14ac:dyDescent="0.3">
      <c r="A1729" s="24">
        <v>2275050012</v>
      </c>
      <c r="B1729" s="40">
        <v>51683</v>
      </c>
      <c r="C1729" s="25">
        <v>9072411</v>
      </c>
      <c r="D1729" s="25">
        <v>62327413</v>
      </c>
      <c r="E1729" s="25">
        <v>49990412</v>
      </c>
      <c r="F1729" s="25">
        <v>186696814</v>
      </c>
      <c r="G1729" s="25" t="s">
        <v>955</v>
      </c>
      <c r="H1729" s="25">
        <v>1.24940588099439</v>
      </c>
      <c r="I1729" s="25">
        <v>153</v>
      </c>
      <c r="J1729" s="25">
        <v>8.1660515097672602E-3</v>
      </c>
      <c r="K1729" s="25"/>
      <c r="L1729" s="25"/>
      <c r="M1729" s="25">
        <v>10485</v>
      </c>
      <c r="N1729" s="26">
        <v>302228</v>
      </c>
      <c r="O1729" s="24">
        <v>2275050012</v>
      </c>
      <c r="P1729" s="25">
        <v>51683</v>
      </c>
      <c r="Q1729" s="25">
        <v>9072411</v>
      </c>
      <c r="R1729" s="25">
        <v>62327413</v>
      </c>
      <c r="S1729" s="25">
        <v>49990412</v>
      </c>
      <c r="T1729" s="25">
        <v>186696814</v>
      </c>
      <c r="U1729" s="25" t="s">
        <v>955</v>
      </c>
      <c r="V1729" s="25">
        <v>2.8189344290500702</v>
      </c>
      <c r="W1729" s="25">
        <v>365</v>
      </c>
      <c r="X1729" s="25">
        <v>7.7231080247947299E-3</v>
      </c>
      <c r="Y1729" s="25">
        <v>10485</v>
      </c>
      <c r="Z1729" s="27">
        <v>302228</v>
      </c>
      <c r="AA1729" s="35">
        <f t="shared" si="64"/>
        <v>2.8968575592299506E-3</v>
      </c>
      <c r="AC1729" t="str">
        <f t="shared" si="65"/>
        <v>2275050012-51683-NOX</v>
      </c>
      <c r="AD1729" t="str">
        <f>IF(COUNTIF('NP-NRModel-MAR-WILDFIRES Modifi'!V:V, AC1729)=0, "Missing", "")</f>
        <v/>
      </c>
    </row>
    <row r="1730" spans="1:32" hidden="1" x14ac:dyDescent="0.3">
      <c r="A1730" s="24">
        <v>2275050012</v>
      </c>
      <c r="B1730" s="40">
        <v>51683</v>
      </c>
      <c r="C1730" s="25">
        <v>9072411</v>
      </c>
      <c r="D1730" s="25">
        <v>62327413</v>
      </c>
      <c r="E1730" s="25">
        <v>49990412</v>
      </c>
      <c r="F1730" s="25">
        <v>186696814</v>
      </c>
      <c r="G1730" s="25" t="s">
        <v>12</v>
      </c>
      <c r="H1730" s="25">
        <v>2.66088737687619</v>
      </c>
      <c r="I1730" s="25">
        <v>153</v>
      </c>
      <c r="J1730" s="25">
        <v>1.73914207638966E-2</v>
      </c>
      <c r="K1730" s="25"/>
      <c r="L1730" s="25"/>
      <c r="M1730" s="25">
        <v>10485</v>
      </c>
      <c r="N1730" s="26">
        <v>302234</v>
      </c>
      <c r="O1730" s="24">
        <v>2275050012</v>
      </c>
      <c r="P1730" s="25">
        <v>51683</v>
      </c>
      <c r="Q1730" s="25">
        <v>9072411</v>
      </c>
      <c r="R1730" s="25">
        <v>62327413</v>
      </c>
      <c r="S1730" s="25">
        <v>49990412</v>
      </c>
      <c r="T1730" s="25">
        <v>186696814</v>
      </c>
      <c r="U1730" s="25" t="s">
        <v>12</v>
      </c>
      <c r="V1730" s="25">
        <v>6.0035470879416604</v>
      </c>
      <c r="W1730" s="25">
        <v>365</v>
      </c>
      <c r="X1730" s="25">
        <v>1.6448074213538801E-2</v>
      </c>
      <c r="Y1730" s="25">
        <v>10485</v>
      </c>
      <c r="Z1730" s="27">
        <v>302234</v>
      </c>
      <c r="AA1730" s="35">
        <f t="shared" si="64"/>
        <v>2.8968575592299246E-3</v>
      </c>
      <c r="AC1730" t="str">
        <f t="shared" si="65"/>
        <v>2275050012-51683-VOC</v>
      </c>
      <c r="AD1730" t="str">
        <f>IF(COUNTIF('NP-NRModel-MAR-WILDFIRES Modifi'!V:V, AC1730)=0, "Missing", "")</f>
        <v/>
      </c>
    </row>
    <row r="1731" spans="1:32" hidden="1" x14ac:dyDescent="0.3">
      <c r="A1731" s="24">
        <v>2275060011</v>
      </c>
      <c r="B1731" s="40">
        <v>24017</v>
      </c>
      <c r="C1731" s="25">
        <v>9570011</v>
      </c>
      <c r="D1731" s="25">
        <v>62720513</v>
      </c>
      <c r="E1731" s="25">
        <v>50301412</v>
      </c>
      <c r="F1731" s="25">
        <v>84723314</v>
      </c>
      <c r="G1731" s="25" t="s">
        <v>955</v>
      </c>
      <c r="H1731" s="25">
        <v>1.05018330006421E-4</v>
      </c>
      <c r="I1731" s="25">
        <v>153</v>
      </c>
      <c r="J1731" s="29">
        <v>6.86394313767461E-7</v>
      </c>
      <c r="K1731" s="29"/>
      <c r="L1731" s="29"/>
      <c r="M1731" s="25">
        <v>10485</v>
      </c>
      <c r="N1731" s="26">
        <v>488150</v>
      </c>
      <c r="O1731" s="24">
        <v>2275060011</v>
      </c>
      <c r="P1731" s="25">
        <v>24017</v>
      </c>
      <c r="Q1731" s="25">
        <v>9570011</v>
      </c>
      <c r="R1731" s="25">
        <v>62720513</v>
      </c>
      <c r="S1731" s="25">
        <v>50301412</v>
      </c>
      <c r="T1731" s="25">
        <v>84723314</v>
      </c>
      <c r="U1731" s="25" t="s">
        <v>955</v>
      </c>
      <c r="V1731" s="25">
        <v>2.3694444746876701E-4</v>
      </c>
      <c r="W1731" s="25">
        <v>365</v>
      </c>
      <c r="X1731" s="29">
        <v>6.4916286977744596E-7</v>
      </c>
      <c r="Y1731" s="25">
        <v>10485</v>
      </c>
      <c r="Z1731" s="27">
        <v>488150</v>
      </c>
      <c r="AA1731" s="35">
        <f t="shared" ref="AA1731:AA1780" si="76">IFERROR(J1731/V1731,0)</f>
        <v>2.896857559229948E-3</v>
      </c>
      <c r="AC1731" t="str">
        <f t="shared" ref="AC1731:AC1794" si="77">TRIM(A1731) &amp; "-" &amp; B1731 &amp; "-" &amp; TRIM(U1731)</f>
        <v>2275060011-24017-NOX</v>
      </c>
      <c r="AD1731" t="str">
        <f>IF(COUNTIF('NP-NRModel-MAR-WILDFIRES Modifi'!V:V, AC1731)=0, "Missing", "")</f>
        <v/>
      </c>
    </row>
    <row r="1732" spans="1:32" hidden="1" x14ac:dyDescent="0.3">
      <c r="A1732" s="24">
        <v>2275060011</v>
      </c>
      <c r="B1732" s="40">
        <v>24017</v>
      </c>
      <c r="C1732" s="25">
        <v>9570011</v>
      </c>
      <c r="D1732" s="25">
        <v>62720513</v>
      </c>
      <c r="E1732" s="25">
        <v>50301412</v>
      </c>
      <c r="F1732" s="25">
        <v>84723314</v>
      </c>
      <c r="G1732" s="25" t="s">
        <v>12</v>
      </c>
      <c r="H1732" s="25">
        <v>1.12780735497503E-4</v>
      </c>
      <c r="I1732" s="25">
        <v>153</v>
      </c>
      <c r="J1732" s="29">
        <v>7.3712899017976297E-7</v>
      </c>
      <c r="K1732" s="29"/>
      <c r="L1732" s="29"/>
      <c r="M1732" s="25">
        <v>10485</v>
      </c>
      <c r="N1732" s="26">
        <v>488120</v>
      </c>
      <c r="O1732" s="24">
        <v>2275060011</v>
      </c>
      <c r="P1732" s="25">
        <v>24017</v>
      </c>
      <c r="Q1732" s="25">
        <v>9570011</v>
      </c>
      <c r="R1732" s="25">
        <v>62720513</v>
      </c>
      <c r="S1732" s="25">
        <v>50301412</v>
      </c>
      <c r="T1732" s="25">
        <v>84723314</v>
      </c>
      <c r="U1732" s="25" t="s">
        <v>12</v>
      </c>
      <c r="V1732" s="25">
        <v>2.5445814131631401E-4</v>
      </c>
      <c r="W1732" s="25">
        <v>365</v>
      </c>
      <c r="X1732" s="29">
        <v>6.97145592647435E-7</v>
      </c>
      <c r="Y1732" s="25">
        <v>10485</v>
      </c>
      <c r="Z1732" s="27">
        <v>488120</v>
      </c>
      <c r="AA1732" s="35">
        <f t="shared" si="76"/>
        <v>2.8968575592299337E-3</v>
      </c>
      <c r="AC1732" t="str">
        <f t="shared" si="77"/>
        <v>2275060011-24017-VOC</v>
      </c>
      <c r="AD1732" t="str">
        <f>IF(COUNTIF('NP-NRModel-MAR-WILDFIRES Modifi'!V:V, AC1732)=0, "Missing", "")</f>
        <v/>
      </c>
    </row>
    <row r="1733" spans="1:32" hidden="1" x14ac:dyDescent="0.3">
      <c r="A1733" s="24">
        <v>2275060011</v>
      </c>
      <c r="B1733" s="40">
        <v>24021</v>
      </c>
      <c r="C1733" s="25">
        <v>9569411</v>
      </c>
      <c r="D1733" s="25">
        <v>62720213</v>
      </c>
      <c r="E1733" s="25">
        <v>50301612</v>
      </c>
      <c r="F1733" s="25">
        <v>84722714</v>
      </c>
      <c r="G1733" s="25" t="s">
        <v>955</v>
      </c>
      <c r="H1733" s="25">
        <v>3.9822635683444997E-3</v>
      </c>
      <c r="I1733" s="25">
        <v>153</v>
      </c>
      <c r="J1733" s="29">
        <v>2.6027866459767999E-5</v>
      </c>
      <c r="K1733" s="29"/>
      <c r="L1733" s="29"/>
      <c r="M1733" s="25">
        <v>10485</v>
      </c>
      <c r="N1733" s="26">
        <v>487909</v>
      </c>
      <c r="O1733" s="24">
        <v>2275060011</v>
      </c>
      <c r="P1733" s="25">
        <v>24021</v>
      </c>
      <c r="Q1733" s="25">
        <v>9569411</v>
      </c>
      <c r="R1733" s="25">
        <v>62720213</v>
      </c>
      <c r="S1733" s="25">
        <v>50301612</v>
      </c>
      <c r="T1733" s="25">
        <v>84722714</v>
      </c>
      <c r="U1733" s="25" t="s">
        <v>955</v>
      </c>
      <c r="V1733" s="25">
        <v>8.9848623646814306E-3</v>
      </c>
      <c r="W1733" s="25">
        <v>365</v>
      </c>
      <c r="X1733" s="29">
        <v>2.46160612730998E-5</v>
      </c>
      <c r="Y1733" s="25">
        <v>10485</v>
      </c>
      <c r="Z1733" s="27">
        <v>487909</v>
      </c>
      <c r="AA1733" s="35">
        <f t="shared" si="76"/>
        <v>2.8968575592299402E-3</v>
      </c>
      <c r="AC1733" t="str">
        <f t="shared" si="77"/>
        <v>2275060011-24021-NOX</v>
      </c>
      <c r="AD1733" t="str">
        <f>IF(COUNTIF('NP-NRModel-MAR-WILDFIRES Modifi'!V:V, AC1733)=0, "Missing", "")</f>
        <v/>
      </c>
    </row>
    <row r="1734" spans="1:32" hidden="1" x14ac:dyDescent="0.3">
      <c r="A1734" s="24">
        <v>2275060011</v>
      </c>
      <c r="B1734" s="40">
        <v>24021</v>
      </c>
      <c r="C1734" s="25">
        <v>9569411</v>
      </c>
      <c r="D1734" s="25">
        <v>62720213</v>
      </c>
      <c r="E1734" s="25">
        <v>50301612</v>
      </c>
      <c r="F1734" s="25">
        <v>84722714</v>
      </c>
      <c r="G1734" s="25" t="s">
        <v>12</v>
      </c>
      <c r="H1734" s="25">
        <v>4.2766107079944401E-3</v>
      </c>
      <c r="I1734" s="25">
        <v>153</v>
      </c>
      <c r="J1734" s="29">
        <v>2.7951703973819899E-5</v>
      </c>
      <c r="K1734" s="29"/>
      <c r="L1734" s="29"/>
      <c r="M1734" s="25">
        <v>10485</v>
      </c>
      <c r="N1734" s="26">
        <v>487913</v>
      </c>
      <c r="O1734" s="24">
        <v>2275060011</v>
      </c>
      <c r="P1734" s="25">
        <v>24021</v>
      </c>
      <c r="Q1734" s="25">
        <v>9569411</v>
      </c>
      <c r="R1734" s="25">
        <v>62720213</v>
      </c>
      <c r="S1734" s="25">
        <v>50301612</v>
      </c>
      <c r="T1734" s="25">
        <v>84722714</v>
      </c>
      <c r="U1734" s="25" t="s">
        <v>12</v>
      </c>
      <c r="V1734" s="25">
        <v>9.6489742427136004E-3</v>
      </c>
      <c r="W1734" s="25">
        <v>365</v>
      </c>
      <c r="X1734" s="29">
        <v>2.6435545870448198E-5</v>
      </c>
      <c r="Y1734" s="25">
        <v>10485</v>
      </c>
      <c r="Z1734" s="27">
        <v>487913</v>
      </c>
      <c r="AA1734" s="35">
        <f t="shared" si="76"/>
        <v>2.8968575592299419E-3</v>
      </c>
      <c r="AC1734" t="str">
        <f t="shared" si="77"/>
        <v>2275060011-24021-VOC</v>
      </c>
      <c r="AD1734" t="str">
        <f>IF(COUNTIF('NP-NRModel-MAR-WILDFIRES Modifi'!V:V, AC1734)=0, "Missing", "")</f>
        <v/>
      </c>
    </row>
    <row r="1735" spans="1:32" hidden="1" x14ac:dyDescent="0.3">
      <c r="A1735" s="24">
        <v>2275060011</v>
      </c>
      <c r="B1735" s="40">
        <v>24031</v>
      </c>
      <c r="C1735" s="25">
        <v>9567611</v>
      </c>
      <c r="D1735" s="25">
        <v>62719713</v>
      </c>
      <c r="E1735" s="25">
        <v>50301912</v>
      </c>
      <c r="F1735" s="25">
        <v>166371514</v>
      </c>
      <c r="G1735" s="25" t="s">
        <v>955</v>
      </c>
      <c r="H1735" s="25">
        <v>1.75030550010702E-3</v>
      </c>
      <c r="I1735" s="25">
        <v>153</v>
      </c>
      <c r="J1735" s="29">
        <v>1.1439905229457601E-5</v>
      </c>
      <c r="K1735" s="29"/>
      <c r="L1735" s="29"/>
      <c r="M1735" s="25">
        <v>10485</v>
      </c>
      <c r="N1735" s="26">
        <v>487548</v>
      </c>
      <c r="O1735" s="24">
        <v>2275060011</v>
      </c>
      <c r="P1735" s="25">
        <v>24031</v>
      </c>
      <c r="Q1735" s="25">
        <v>9567611</v>
      </c>
      <c r="R1735" s="25">
        <v>62719713</v>
      </c>
      <c r="S1735" s="25">
        <v>50301912</v>
      </c>
      <c r="T1735" s="25">
        <v>166371514</v>
      </c>
      <c r="U1735" s="25" t="s">
        <v>955</v>
      </c>
      <c r="V1735" s="25">
        <v>3.9490741244794696E-3</v>
      </c>
      <c r="W1735" s="25">
        <v>365</v>
      </c>
      <c r="X1735" s="29">
        <v>1.0819381162957401E-5</v>
      </c>
      <c r="Y1735" s="25">
        <v>10485</v>
      </c>
      <c r="Z1735" s="27">
        <v>487548</v>
      </c>
      <c r="AA1735" s="35">
        <f t="shared" si="76"/>
        <v>2.8968575592299129E-3</v>
      </c>
      <c r="AC1735" t="str">
        <f t="shared" si="77"/>
        <v>2275060011-24031-NOX</v>
      </c>
      <c r="AD1735" t="str">
        <f>IF(COUNTIF('NP-NRModel-MAR-WILDFIRES Modifi'!V:V, AC1735)=0, "Missing", "")</f>
        <v/>
      </c>
    </row>
    <row r="1736" spans="1:32" hidden="1" x14ac:dyDescent="0.3">
      <c r="A1736" s="24">
        <v>2275060011</v>
      </c>
      <c r="B1736" s="40">
        <v>24031</v>
      </c>
      <c r="C1736" s="25">
        <v>9567611</v>
      </c>
      <c r="D1736" s="25">
        <v>62719713</v>
      </c>
      <c r="E1736" s="25">
        <v>50301912</v>
      </c>
      <c r="F1736" s="25">
        <v>166371514</v>
      </c>
      <c r="G1736" s="25" t="s">
        <v>12</v>
      </c>
      <c r="H1736" s="25">
        <v>1.87967833413797E-3</v>
      </c>
      <c r="I1736" s="25">
        <v>153</v>
      </c>
      <c r="J1736" s="29">
        <v>1.2285479308091299E-5</v>
      </c>
      <c r="K1736" s="29"/>
      <c r="L1736" s="29"/>
      <c r="M1736" s="25">
        <v>10485</v>
      </c>
      <c r="N1736" s="26">
        <v>487552</v>
      </c>
      <c r="O1736" s="24">
        <v>2275060011</v>
      </c>
      <c r="P1736" s="25">
        <v>24031</v>
      </c>
      <c r="Q1736" s="25">
        <v>9567611</v>
      </c>
      <c r="R1736" s="25">
        <v>62719713</v>
      </c>
      <c r="S1736" s="25">
        <v>50301912</v>
      </c>
      <c r="T1736" s="25">
        <v>166371514</v>
      </c>
      <c r="U1736" s="25" t="s">
        <v>12</v>
      </c>
      <c r="V1736" s="25">
        <v>4.2409676889177701E-3</v>
      </c>
      <c r="W1736" s="25">
        <v>365</v>
      </c>
      <c r="X1736" s="29">
        <v>1.16190895586788E-5</v>
      </c>
      <c r="Y1736" s="25">
        <v>10485</v>
      </c>
      <c r="Z1736" s="27">
        <v>487552</v>
      </c>
      <c r="AA1736" s="35">
        <f t="shared" si="76"/>
        <v>2.8968575592299233E-3</v>
      </c>
      <c r="AC1736" t="str">
        <f t="shared" si="77"/>
        <v>2275060011-24031-VOC</v>
      </c>
      <c r="AD1736" t="str">
        <f>IF(COUNTIF('NP-NRModel-MAR-WILDFIRES Modifi'!V:V, AC1736)=0, "Missing", "")</f>
        <v/>
      </c>
    </row>
    <row r="1737" spans="1:32" hidden="1" x14ac:dyDescent="0.3">
      <c r="A1737" s="24">
        <v>2275060011</v>
      </c>
      <c r="B1737" s="40">
        <v>24033</v>
      </c>
      <c r="C1737" s="25">
        <v>9567211</v>
      </c>
      <c r="D1737" s="25">
        <v>103216613</v>
      </c>
      <c r="E1737" s="25">
        <v>50302212</v>
      </c>
      <c r="F1737" s="25">
        <v>145542914</v>
      </c>
      <c r="G1737" s="25" t="s">
        <v>955</v>
      </c>
      <c r="H1737" s="29">
        <v>5.8516213479578097E-5</v>
      </c>
      <c r="I1737" s="25">
        <v>153</v>
      </c>
      <c r="J1737" s="29">
        <v>3.8245891163122898E-7</v>
      </c>
      <c r="K1737" s="29"/>
      <c r="L1737" s="29"/>
      <c r="M1737" s="25">
        <v>10485</v>
      </c>
      <c r="N1737" s="26">
        <v>8477</v>
      </c>
      <c r="O1737" s="24">
        <v>2275060011</v>
      </c>
      <c r="P1737" s="25">
        <v>24033</v>
      </c>
      <c r="Q1737" s="25">
        <v>9567211</v>
      </c>
      <c r="R1737" s="25">
        <v>103216613</v>
      </c>
      <c r="S1737" s="25">
        <v>50302212</v>
      </c>
      <c r="T1737" s="25">
        <v>145542914</v>
      </c>
      <c r="U1737" s="25" t="s">
        <v>955</v>
      </c>
      <c r="V1737" s="25">
        <v>1.3202544612959699E-4</v>
      </c>
      <c r="W1737" s="25">
        <v>365</v>
      </c>
      <c r="X1737" s="29">
        <v>3.6171355103999202E-7</v>
      </c>
      <c r="Y1737" s="25">
        <v>10485</v>
      </c>
      <c r="Z1737" s="27">
        <v>8477</v>
      </c>
      <c r="AA1737" s="35">
        <f t="shared" si="76"/>
        <v>2.8968575592299454E-3</v>
      </c>
      <c r="AC1737" t="str">
        <f t="shared" si="77"/>
        <v>2275060011-24033-NOX</v>
      </c>
      <c r="AD1737" t="str">
        <f>IF(COUNTIF('NP-NRModel-MAR-WILDFIRES Modifi'!V:V, AC1737)=0, "Missing", "")</f>
        <v/>
      </c>
    </row>
    <row r="1738" spans="1:32" hidden="1" x14ac:dyDescent="0.3">
      <c r="A1738" s="24">
        <v>2275060011</v>
      </c>
      <c r="B1738" s="40">
        <v>24033</v>
      </c>
      <c r="C1738" s="25">
        <v>9567211</v>
      </c>
      <c r="D1738" s="25">
        <v>103216613</v>
      </c>
      <c r="E1738" s="25">
        <v>50302212</v>
      </c>
      <c r="F1738" s="25">
        <v>145542914</v>
      </c>
      <c r="G1738" s="25" t="s">
        <v>12</v>
      </c>
      <c r="H1738" s="29">
        <v>6.2841413474016395E-5</v>
      </c>
      <c r="I1738" s="25">
        <v>153</v>
      </c>
      <c r="J1738" s="29">
        <v>4.1072819264063E-7</v>
      </c>
      <c r="K1738" s="29"/>
      <c r="L1738" s="29"/>
      <c r="M1738" s="25">
        <v>10485</v>
      </c>
      <c r="N1738" s="26">
        <v>8483</v>
      </c>
      <c r="O1738" s="24">
        <v>2275060011</v>
      </c>
      <c r="P1738" s="25">
        <v>24033</v>
      </c>
      <c r="Q1738" s="25">
        <v>9567211</v>
      </c>
      <c r="R1738" s="25">
        <v>103216613</v>
      </c>
      <c r="S1738" s="25">
        <v>50302212</v>
      </c>
      <c r="T1738" s="25">
        <v>145542914</v>
      </c>
      <c r="U1738" s="25" t="s">
        <v>12</v>
      </c>
      <c r="V1738" s="25">
        <v>1.4178404848798001E-4</v>
      </c>
      <c r="W1738" s="25">
        <v>365</v>
      </c>
      <c r="X1738" s="29">
        <v>3.8844944791227399E-7</v>
      </c>
      <c r="Y1738" s="25">
        <v>10485</v>
      </c>
      <c r="Z1738" s="27">
        <v>8483</v>
      </c>
      <c r="AA1738" s="35">
        <f t="shared" si="76"/>
        <v>2.8968575592299454E-3</v>
      </c>
      <c r="AC1738" t="str">
        <f t="shared" si="77"/>
        <v>2275060011-24033-VOC</v>
      </c>
      <c r="AD1738" t="str">
        <f>IF(COUNTIF('NP-NRModel-MAR-WILDFIRES Modifi'!V:V, AC1738)=0, "Missing", "")</f>
        <v/>
      </c>
    </row>
    <row r="1739" spans="1:32" x14ac:dyDescent="0.3">
      <c r="A1739" s="24">
        <v>2270008005</v>
      </c>
      <c r="B1739" s="40">
        <v>51107</v>
      </c>
      <c r="C1739" s="25">
        <v>9063811</v>
      </c>
      <c r="D1739" s="25">
        <v>62320413</v>
      </c>
      <c r="E1739" s="25">
        <v>49987712</v>
      </c>
      <c r="F1739" s="25">
        <v>82975814</v>
      </c>
      <c r="G1739" s="25" t="s">
        <v>12</v>
      </c>
      <c r="H1739" s="25">
        <v>0.45744379808678498</v>
      </c>
      <c r="I1739" s="25">
        <v>153</v>
      </c>
      <c r="J1739" s="195">
        <v>2.9898287456652599E-3</v>
      </c>
      <c r="K1739" s="193">
        <f>GSE!I14</f>
        <v>4.9628238620975929E-3</v>
      </c>
      <c r="L1739" s="193">
        <f>GSE!K14</f>
        <v>5.5136794369711906E-3</v>
      </c>
      <c r="M1739" s="25">
        <v>10485</v>
      </c>
      <c r="N1739" s="26">
        <v>661000</v>
      </c>
      <c r="O1739" s="24">
        <v>2270008005</v>
      </c>
      <c r="P1739" s="25">
        <v>51107</v>
      </c>
      <c r="Q1739" s="25">
        <v>9063811</v>
      </c>
      <c r="R1739" s="25">
        <v>62320413</v>
      </c>
      <c r="S1739" s="25">
        <v>49987712</v>
      </c>
      <c r="T1739" s="25">
        <v>82975814</v>
      </c>
      <c r="U1739" s="25" t="s">
        <v>12</v>
      </c>
      <c r="V1739" s="25">
        <v>1.0320938066626999</v>
      </c>
      <c r="W1739" s="25">
        <v>365</v>
      </c>
      <c r="X1739" s="25">
        <v>2.8276542648293401E-3</v>
      </c>
      <c r="Y1739" s="25">
        <v>10485</v>
      </c>
      <c r="Z1739" s="27">
        <v>661000</v>
      </c>
      <c r="AA1739" s="35">
        <f t="shared" si="76"/>
        <v>2.8968575592299532E-3</v>
      </c>
      <c r="AC1739" t="str">
        <f t="shared" si="77"/>
        <v>2270008005-51107-VOC</v>
      </c>
      <c r="AD1739" t="str">
        <f>IF(COUNTIF('NP-NRModel-MAR-WILDFIRES Modifi'!V:V, AC1739)=0, "Missing", "")</f>
        <v/>
      </c>
      <c r="AE1739" s="72"/>
      <c r="AF1739" s="72"/>
    </row>
    <row r="1740" spans="1:32" x14ac:dyDescent="0.3">
      <c r="A1740" s="24">
        <v>2275001000</v>
      </c>
      <c r="B1740" s="40">
        <v>51107</v>
      </c>
      <c r="C1740" s="25">
        <v>9063811</v>
      </c>
      <c r="D1740" s="25">
        <v>55138613</v>
      </c>
      <c r="E1740" s="25">
        <v>49987712</v>
      </c>
      <c r="F1740" s="25">
        <v>88715114</v>
      </c>
      <c r="G1740" s="25" t="s">
        <v>12</v>
      </c>
      <c r="H1740" s="25">
        <v>0.67619821622500997</v>
      </c>
      <c r="I1740" s="25">
        <v>153</v>
      </c>
      <c r="J1740" s="25">
        <v>4.4195961844771901E-3</v>
      </c>
      <c r="K1740" s="193">
        <f t="shared" ref="K1740:K1742" si="78">J1740*AE1740</f>
        <v>4.4195961844771901E-3</v>
      </c>
      <c r="L1740" s="193">
        <f t="shared" ref="L1740:L1742" si="79">J1740*AF1740</f>
        <v>4.4195961844771901E-3</v>
      </c>
      <c r="M1740" s="25">
        <v>10485</v>
      </c>
      <c r="N1740" s="26">
        <v>659198</v>
      </c>
      <c r="O1740" s="24">
        <v>2275001000</v>
      </c>
      <c r="P1740" s="25">
        <v>51107</v>
      </c>
      <c r="Q1740" s="25">
        <v>9063811</v>
      </c>
      <c r="R1740" s="25">
        <v>55138613</v>
      </c>
      <c r="S1740" s="25">
        <v>49987712</v>
      </c>
      <c r="T1740" s="25">
        <v>88715114</v>
      </c>
      <c r="U1740" s="25" t="s">
        <v>12</v>
      </c>
      <c r="V1740" s="25">
        <v>1.5256518810859401</v>
      </c>
      <c r="W1740" s="25">
        <v>365</v>
      </c>
      <c r="X1740" s="25">
        <v>4.1798681673587499E-3</v>
      </c>
      <c r="Y1740" s="25">
        <v>10485</v>
      </c>
      <c r="Z1740" s="27">
        <v>659198</v>
      </c>
      <c r="AA1740" s="35">
        <f t="shared" si="76"/>
        <v>2.8968575592299445E-3</v>
      </c>
      <c r="AC1740" t="str">
        <f t="shared" si="77"/>
        <v>2275001000-51107-VOC</v>
      </c>
      <c r="AD1740" t="str">
        <f>IF(COUNTIF('NP-NRModel-MAR-WILDFIRES Modifi'!V:V, AC1740)=0, "Missing", "")</f>
        <v/>
      </c>
      <c r="AE1740" s="72">
        <f>'NP-NRModel-MAR-WILDFIRES Mo (2)'!M12</f>
        <v>1</v>
      </c>
      <c r="AF1740" s="72">
        <f>'NP-NRModel-MAR-WILDFIRES Mo (2)'!N12</f>
        <v>1</v>
      </c>
    </row>
    <row r="1741" spans="1:32" x14ac:dyDescent="0.3">
      <c r="A1741" s="24">
        <v>2275020000</v>
      </c>
      <c r="B1741" s="40">
        <v>51107</v>
      </c>
      <c r="C1741" s="25">
        <v>9063811</v>
      </c>
      <c r="D1741" s="25">
        <v>55138713</v>
      </c>
      <c r="E1741" s="25">
        <v>49188712</v>
      </c>
      <c r="F1741" s="25">
        <v>80941614</v>
      </c>
      <c r="G1741" s="25" t="s">
        <v>12</v>
      </c>
      <c r="H1741" s="25">
        <v>66.203701678127302</v>
      </c>
      <c r="I1741" s="25">
        <v>153</v>
      </c>
      <c r="J1741" s="25">
        <v>0.43270393253678002</v>
      </c>
      <c r="K1741" s="193">
        <f t="shared" si="78"/>
        <v>0.49982183222304838</v>
      </c>
      <c r="L1741" s="193">
        <f t="shared" si="79"/>
        <v>0.51831587931864143</v>
      </c>
      <c r="M1741" s="25">
        <v>10485</v>
      </c>
      <c r="N1741" s="26">
        <v>659231</v>
      </c>
      <c r="O1741" s="24">
        <v>2275020000</v>
      </c>
      <c r="P1741" s="25">
        <v>51107</v>
      </c>
      <c r="Q1741" s="25">
        <v>9063811</v>
      </c>
      <c r="R1741" s="25">
        <v>55138713</v>
      </c>
      <c r="S1741" s="25">
        <v>49188712</v>
      </c>
      <c r="T1741" s="25">
        <v>80941614</v>
      </c>
      <c r="U1741" s="25" t="s">
        <v>12</v>
      </c>
      <c r="V1741" s="25">
        <v>149.37011008984601</v>
      </c>
      <c r="W1741" s="25">
        <v>365</v>
      </c>
      <c r="X1741" s="25">
        <v>0.40923317832834599</v>
      </c>
      <c r="Y1741" s="25">
        <v>10485</v>
      </c>
      <c r="Z1741" s="27">
        <v>659231</v>
      </c>
      <c r="AA1741" s="35">
        <f t="shared" si="76"/>
        <v>2.8968575592299485E-3</v>
      </c>
      <c r="AC1741" t="str">
        <f t="shared" si="77"/>
        <v>2275020000-51107-VOC</v>
      </c>
      <c r="AD1741" t="str">
        <f>IF(COUNTIF('NP-NRModel-MAR-WILDFIRES Modifi'!V:V, AC1741)=0, "Missing", "")</f>
        <v/>
      </c>
      <c r="AE1741" s="72">
        <f>'NP-NRModel-MAR-WILDFIRES Mo (2)'!M19</f>
        <v>1.1551127564124075</v>
      </c>
      <c r="AF1741" s="72">
        <f>'NP-NRModel-MAR-WILDFIRES Mo (2)'!N19</f>
        <v>1.1978534058610257</v>
      </c>
    </row>
    <row r="1742" spans="1:32" x14ac:dyDescent="0.3">
      <c r="A1742" s="24">
        <v>2275050011</v>
      </c>
      <c r="B1742" s="40">
        <v>51107</v>
      </c>
      <c r="C1742" s="25">
        <v>9063811</v>
      </c>
      <c r="D1742" s="25">
        <v>98332913</v>
      </c>
      <c r="E1742" s="25">
        <v>49987712</v>
      </c>
      <c r="F1742" s="25">
        <v>138220014</v>
      </c>
      <c r="G1742" s="25" t="s">
        <v>12</v>
      </c>
      <c r="H1742" s="25">
        <v>0.37899396720874101</v>
      </c>
      <c r="I1742" s="25">
        <v>153</v>
      </c>
      <c r="J1742" s="25">
        <v>2.4770847529983001E-3</v>
      </c>
      <c r="K1742" s="193">
        <f t="shared" si="78"/>
        <v>2.8613121969030138E-3</v>
      </c>
      <c r="L1742" s="193">
        <f t="shared" si="79"/>
        <v>2.9671844079854313E-3</v>
      </c>
      <c r="M1742" s="25">
        <v>10485</v>
      </c>
      <c r="N1742" s="26">
        <v>667659</v>
      </c>
      <c r="O1742" s="24">
        <v>2275050011</v>
      </c>
      <c r="P1742" s="25">
        <v>51107</v>
      </c>
      <c r="Q1742" s="25">
        <v>9063811</v>
      </c>
      <c r="R1742" s="25">
        <v>98332913</v>
      </c>
      <c r="S1742" s="25">
        <v>49987712</v>
      </c>
      <c r="T1742" s="25">
        <v>138220014</v>
      </c>
      <c r="U1742" s="25" t="s">
        <v>12</v>
      </c>
      <c r="V1742" s="25">
        <v>0.85509373600570804</v>
      </c>
      <c r="W1742" s="25">
        <v>365</v>
      </c>
      <c r="X1742" s="25">
        <v>2.3427225643991999E-3</v>
      </c>
      <c r="Y1742" s="25">
        <v>10485</v>
      </c>
      <c r="Z1742" s="27">
        <v>667659</v>
      </c>
      <c r="AA1742" s="35">
        <f t="shared" si="76"/>
        <v>2.8968575592299328E-3</v>
      </c>
      <c r="AC1742" t="str">
        <f t="shared" si="77"/>
        <v>2275050011-51107-VOC</v>
      </c>
      <c r="AD1742" t="str">
        <f>IF(COUNTIF('NP-NRModel-MAR-WILDFIRES Modifi'!V:V, AC1742)=0, "Missing", "")</f>
        <v/>
      </c>
      <c r="AE1742" s="72">
        <f>'NP-NRModel-MAR-WILDFIRES Mo (2)'!M38</f>
        <v>1.1551127564124075</v>
      </c>
      <c r="AF1742" s="72">
        <f>'NP-NRModel-MAR-WILDFIRES Mo (2)'!N38</f>
        <v>1.1978534058610257</v>
      </c>
    </row>
    <row r="1743" spans="1:32" hidden="1" x14ac:dyDescent="0.3">
      <c r="A1743" s="24">
        <v>2275060011</v>
      </c>
      <c r="B1743" s="40">
        <v>51107</v>
      </c>
      <c r="C1743" s="25">
        <v>9063711</v>
      </c>
      <c r="D1743" s="25">
        <v>62319913</v>
      </c>
      <c r="E1743" s="25">
        <v>49987812</v>
      </c>
      <c r="F1743" s="25">
        <v>138218614</v>
      </c>
      <c r="G1743" s="25" t="s">
        <v>955</v>
      </c>
      <c r="H1743" s="25">
        <v>5.9510387003638898E-3</v>
      </c>
      <c r="I1743" s="25">
        <v>153</v>
      </c>
      <c r="J1743" s="29">
        <v>3.8895677780156103E-5</v>
      </c>
      <c r="K1743" s="29"/>
      <c r="L1743" s="29"/>
      <c r="M1743" s="25">
        <v>10485</v>
      </c>
      <c r="N1743" s="26">
        <v>299456</v>
      </c>
      <c r="O1743" s="24">
        <v>2275060011</v>
      </c>
      <c r="P1743" s="25">
        <v>51107</v>
      </c>
      <c r="Q1743" s="25">
        <v>9063711</v>
      </c>
      <c r="R1743" s="25">
        <v>62319913</v>
      </c>
      <c r="S1743" s="25">
        <v>49987812</v>
      </c>
      <c r="T1743" s="25">
        <v>138218614</v>
      </c>
      <c r="U1743" s="25" t="s">
        <v>955</v>
      </c>
      <c r="V1743" s="25">
        <v>1.34268520232301E-2</v>
      </c>
      <c r="W1743" s="25">
        <v>365</v>
      </c>
      <c r="X1743" s="29">
        <v>3.6785895954055299E-5</v>
      </c>
      <c r="Y1743" s="25">
        <v>10485</v>
      </c>
      <c r="Z1743" s="27">
        <v>299456</v>
      </c>
      <c r="AA1743" s="35">
        <f t="shared" si="76"/>
        <v>2.8968575592299528E-3</v>
      </c>
      <c r="AC1743" t="str">
        <f t="shared" si="77"/>
        <v>2275060011-51107-NOX</v>
      </c>
      <c r="AD1743" t="str">
        <f>IF(COUNTIF('NP-NRModel-MAR-WILDFIRES Modifi'!V:V, AC1743)=0, "Missing", "")</f>
        <v/>
      </c>
    </row>
    <row r="1744" spans="1:32" hidden="1" x14ac:dyDescent="0.3">
      <c r="A1744" s="24">
        <v>2275060011</v>
      </c>
      <c r="B1744" s="40">
        <v>51107</v>
      </c>
      <c r="C1744" s="25">
        <v>9063711</v>
      </c>
      <c r="D1744" s="25">
        <v>62319913</v>
      </c>
      <c r="E1744" s="25">
        <v>49987812</v>
      </c>
      <c r="F1744" s="25">
        <v>138218614</v>
      </c>
      <c r="G1744" s="25" t="s">
        <v>12</v>
      </c>
      <c r="H1744" s="25">
        <v>6.3909059815768603E-3</v>
      </c>
      <c r="I1744" s="25">
        <v>153</v>
      </c>
      <c r="J1744" s="29">
        <v>4.1770627330567703E-5</v>
      </c>
      <c r="K1744" s="29"/>
      <c r="L1744" s="29"/>
      <c r="M1744" s="25">
        <v>10485</v>
      </c>
      <c r="N1744" s="26">
        <v>299458</v>
      </c>
      <c r="O1744" s="24">
        <v>2275060011</v>
      </c>
      <c r="P1744" s="25">
        <v>51107</v>
      </c>
      <c r="Q1744" s="25">
        <v>9063711</v>
      </c>
      <c r="R1744" s="25">
        <v>62319913</v>
      </c>
      <c r="S1744" s="25">
        <v>49987812</v>
      </c>
      <c r="T1744" s="25">
        <v>138218614</v>
      </c>
      <c r="U1744" s="25" t="s">
        <v>12</v>
      </c>
      <c r="V1744" s="25">
        <v>1.4419289342507901E-2</v>
      </c>
      <c r="W1744" s="25">
        <v>365</v>
      </c>
      <c r="X1744" s="29">
        <v>3.9504902308240799E-5</v>
      </c>
      <c r="Y1744" s="25">
        <v>10485</v>
      </c>
      <c r="Z1744" s="27">
        <v>299458</v>
      </c>
      <c r="AA1744" s="35">
        <f t="shared" si="76"/>
        <v>2.8968575592299385E-3</v>
      </c>
      <c r="AC1744" t="str">
        <f t="shared" si="77"/>
        <v>2275060011-51107-VOC</v>
      </c>
      <c r="AD1744" t="str">
        <f>IF(COUNTIF('NP-NRModel-MAR-WILDFIRES Modifi'!V:V, AC1744)=0, "Missing", "")</f>
        <v/>
      </c>
    </row>
    <row r="1745" spans="1:32" x14ac:dyDescent="0.3">
      <c r="A1745" s="24">
        <v>2275050012</v>
      </c>
      <c r="B1745" s="40">
        <v>51107</v>
      </c>
      <c r="C1745" s="25">
        <v>9063811</v>
      </c>
      <c r="D1745" s="25">
        <v>98332913</v>
      </c>
      <c r="E1745" s="25">
        <v>50356612</v>
      </c>
      <c r="F1745" s="25">
        <v>186692014</v>
      </c>
      <c r="G1745" s="25" t="s">
        <v>12</v>
      </c>
      <c r="H1745" s="25">
        <v>0.60243111501714997</v>
      </c>
      <c r="I1745" s="25">
        <v>153</v>
      </c>
      <c r="J1745" s="25">
        <v>3.9374582680859402E-3</v>
      </c>
      <c r="K1745" s="193">
        <f t="shared" ref="K1745:K1746" si="80">J1745*AE1745</f>
        <v>4.5482082733075743E-3</v>
      </c>
      <c r="L1745" s="193">
        <f t="shared" ref="L1745:L1746" si="81">J1745*AF1745</f>
        <v>4.716497796862399E-3</v>
      </c>
      <c r="M1745" s="25">
        <v>10485</v>
      </c>
      <c r="N1745" s="26">
        <v>667647</v>
      </c>
      <c r="O1745" s="24">
        <v>2275050012</v>
      </c>
      <c r="P1745" s="25">
        <v>51107</v>
      </c>
      <c r="Q1745" s="25">
        <v>9063811</v>
      </c>
      <c r="R1745" s="25">
        <v>98332913</v>
      </c>
      <c r="S1745" s="25">
        <v>50356612</v>
      </c>
      <c r="T1745" s="25">
        <v>186692014</v>
      </c>
      <c r="U1745" s="25" t="s">
        <v>12</v>
      </c>
      <c r="V1745" s="25">
        <v>1.3592170783615001</v>
      </c>
      <c r="W1745" s="25">
        <v>365</v>
      </c>
      <c r="X1745" s="25">
        <v>3.7238824064698599E-3</v>
      </c>
      <c r="Y1745" s="25">
        <v>10485</v>
      </c>
      <c r="Z1745" s="27">
        <v>667647</v>
      </c>
      <c r="AA1745" s="35">
        <f t="shared" si="76"/>
        <v>2.8968575592299363E-3</v>
      </c>
      <c r="AC1745" t="str">
        <f t="shared" si="77"/>
        <v>2275050012-51107-VOC</v>
      </c>
      <c r="AD1745" t="str">
        <f>IF(COUNTIF('NP-NRModel-MAR-WILDFIRES Modifi'!V:V, AC1745)=0, "Missing", "")</f>
        <v/>
      </c>
      <c r="AE1745" s="72">
        <f>'NP-NRModel-MAR-WILDFIRES Mo (2)'!M54</f>
        <v>1.1551127564124075</v>
      </c>
      <c r="AF1745" s="72">
        <f>'NP-NRModel-MAR-WILDFIRES Mo (2)'!N54</f>
        <v>1.1978534058610257</v>
      </c>
    </row>
    <row r="1746" spans="1:32" x14ac:dyDescent="0.3">
      <c r="A1746" s="24">
        <v>2275060011</v>
      </c>
      <c r="B1746" s="40">
        <v>51107</v>
      </c>
      <c r="C1746" s="25">
        <v>9063811</v>
      </c>
      <c r="D1746" s="25">
        <v>62320313</v>
      </c>
      <c r="E1746" s="25">
        <v>49188712</v>
      </c>
      <c r="F1746" s="25">
        <v>166666114</v>
      </c>
      <c r="G1746" s="25" t="s">
        <v>12</v>
      </c>
      <c r="H1746" s="25">
        <v>0.31112439453874102</v>
      </c>
      <c r="I1746" s="25">
        <v>153</v>
      </c>
      <c r="J1746" s="25">
        <v>2.0334927747630098E-3</v>
      </c>
      <c r="K1746" s="193">
        <f t="shared" si="80"/>
        <v>2.3489134442012151E-3</v>
      </c>
      <c r="L1746" s="193">
        <f t="shared" si="81"/>
        <v>2.4358262460436588E-3</v>
      </c>
      <c r="M1746" s="25">
        <v>10485</v>
      </c>
      <c r="N1746" s="26">
        <v>660961</v>
      </c>
      <c r="O1746" s="24">
        <v>2275060011</v>
      </c>
      <c r="P1746" s="25">
        <v>51107</v>
      </c>
      <c r="Q1746" s="25">
        <v>9063811</v>
      </c>
      <c r="R1746" s="25">
        <v>62320313</v>
      </c>
      <c r="S1746" s="25">
        <v>49188712</v>
      </c>
      <c r="T1746" s="25">
        <v>166666114</v>
      </c>
      <c r="U1746" s="25" t="s">
        <v>12</v>
      </c>
      <c r="V1746" s="25">
        <v>0.70196505461026804</v>
      </c>
      <c r="W1746" s="25">
        <v>365</v>
      </c>
      <c r="X1746" s="25">
        <v>1.92319193043909E-3</v>
      </c>
      <c r="Y1746" s="25">
        <v>10485</v>
      </c>
      <c r="Z1746" s="27">
        <v>660961</v>
      </c>
      <c r="AA1746" s="35">
        <f t="shared" si="76"/>
        <v>2.8968575592299359E-3</v>
      </c>
      <c r="AC1746" t="str">
        <f t="shared" si="77"/>
        <v>2275060011-51107-VOC</v>
      </c>
      <c r="AD1746" t="str">
        <f>IF(COUNTIF('NP-NRModel-MAR-WILDFIRES Modifi'!V:V, AC1746)=0, "Missing", "")</f>
        <v/>
      </c>
      <c r="AE1746" s="72">
        <f>'NP-NRModel-MAR-WILDFIRES Mo (2)'!M67</f>
        <v>1.1551127564124075</v>
      </c>
      <c r="AF1746" s="72">
        <f>'NP-NRModel-MAR-WILDFIRES Mo (2)'!N67</f>
        <v>1.1978534058610257</v>
      </c>
    </row>
    <row r="1747" spans="1:32" hidden="1" x14ac:dyDescent="0.3">
      <c r="A1747" s="24">
        <v>2275060011</v>
      </c>
      <c r="B1747" s="40">
        <v>51683</v>
      </c>
      <c r="C1747" s="25">
        <v>9072411</v>
      </c>
      <c r="D1747" s="25">
        <v>62327313</v>
      </c>
      <c r="E1747" s="25">
        <v>49990412</v>
      </c>
      <c r="F1747" s="25">
        <v>83022914</v>
      </c>
      <c r="G1747" s="25" t="s">
        <v>955</v>
      </c>
      <c r="H1747" s="25">
        <v>3.1339419514243301E-2</v>
      </c>
      <c r="I1747" s="25">
        <v>153</v>
      </c>
      <c r="J1747" s="25">
        <v>2.0483280728263601E-4</v>
      </c>
      <c r="K1747" s="25"/>
      <c r="L1747" s="25"/>
      <c r="M1747" s="25">
        <v>10485</v>
      </c>
      <c r="N1747" s="26">
        <v>302158</v>
      </c>
      <c r="O1747" s="24">
        <v>2275060011</v>
      </c>
      <c r="P1747" s="25">
        <v>51683</v>
      </c>
      <c r="Q1747" s="25">
        <v>9072411</v>
      </c>
      <c r="R1747" s="25">
        <v>62327313</v>
      </c>
      <c r="S1747" s="25">
        <v>49990412</v>
      </c>
      <c r="T1747" s="25">
        <v>83022914</v>
      </c>
      <c r="U1747" s="25" t="s">
        <v>955</v>
      </c>
      <c r="V1747" s="25">
        <v>7.0708622393254997E-2</v>
      </c>
      <c r="W1747" s="25">
        <v>365</v>
      </c>
      <c r="X1747" s="25">
        <v>1.9372225313220499E-4</v>
      </c>
      <c r="Y1747" s="25">
        <v>10485</v>
      </c>
      <c r="Z1747" s="27">
        <v>302158</v>
      </c>
      <c r="AA1747" s="35">
        <f t="shared" si="76"/>
        <v>2.896857559229938E-3</v>
      </c>
      <c r="AC1747" t="str">
        <f t="shared" si="77"/>
        <v>2275060011-51683-NOX</v>
      </c>
      <c r="AD1747" t="str">
        <f>IF(COUNTIF('NP-NRModel-MAR-WILDFIRES Modifi'!V:V, AC1747)=0, "Missing", "")</f>
        <v/>
      </c>
    </row>
    <row r="1748" spans="1:32" hidden="1" x14ac:dyDescent="0.3">
      <c r="A1748" s="24">
        <v>2275060011</v>
      </c>
      <c r="B1748" s="40">
        <v>51683</v>
      </c>
      <c r="C1748" s="25">
        <v>9072411</v>
      </c>
      <c r="D1748" s="25">
        <v>62327313</v>
      </c>
      <c r="E1748" s="25">
        <v>49990412</v>
      </c>
      <c r="F1748" s="25">
        <v>83022914</v>
      </c>
      <c r="G1748" s="25" t="s">
        <v>12</v>
      </c>
      <c r="H1748" s="25">
        <v>3.36558599267862E-2</v>
      </c>
      <c r="I1748" s="25">
        <v>153</v>
      </c>
      <c r="J1748" s="25">
        <v>2.1997294069794901E-4</v>
      </c>
      <c r="K1748" s="25"/>
      <c r="L1748" s="25"/>
      <c r="M1748" s="25">
        <v>10485</v>
      </c>
      <c r="N1748" s="26">
        <v>302164</v>
      </c>
      <c r="O1748" s="24">
        <v>2275060011</v>
      </c>
      <c r="P1748" s="25">
        <v>51683</v>
      </c>
      <c r="Q1748" s="25">
        <v>9072411</v>
      </c>
      <c r="R1748" s="25">
        <v>62327313</v>
      </c>
      <c r="S1748" s="25">
        <v>49990412</v>
      </c>
      <c r="T1748" s="25">
        <v>83022914</v>
      </c>
      <c r="U1748" s="25" t="s">
        <v>12</v>
      </c>
      <c r="V1748" s="25">
        <v>7.5935021381038803E-2</v>
      </c>
      <c r="W1748" s="25">
        <v>365</v>
      </c>
      <c r="X1748" s="25">
        <v>2.08041154468599E-4</v>
      </c>
      <c r="Y1748" s="25">
        <v>10485</v>
      </c>
      <c r="Z1748" s="27">
        <v>302164</v>
      </c>
      <c r="AA1748" s="35">
        <f t="shared" si="76"/>
        <v>2.896857559229935E-3</v>
      </c>
      <c r="AC1748" t="str">
        <f t="shared" si="77"/>
        <v>2275060011-51683-VOC</v>
      </c>
      <c r="AD1748" t="str">
        <f>IF(COUNTIF('NP-NRModel-MAR-WILDFIRES Modifi'!V:V, AC1748)=0, "Missing", "")</f>
        <v/>
      </c>
    </row>
    <row r="1749" spans="1:32" hidden="1" x14ac:dyDescent="0.3">
      <c r="A1749" s="24">
        <v>2275060012</v>
      </c>
      <c r="B1749" s="40">
        <v>24009</v>
      </c>
      <c r="C1749" s="25">
        <v>11531311</v>
      </c>
      <c r="D1749" s="25">
        <v>116195913</v>
      </c>
      <c r="E1749" s="25">
        <v>56048012</v>
      </c>
      <c r="F1749" s="25">
        <v>163057314</v>
      </c>
      <c r="G1749" s="25" t="s">
        <v>955</v>
      </c>
      <c r="H1749" s="25">
        <v>3.88238630655144E-2</v>
      </c>
      <c r="I1749" s="25">
        <v>153</v>
      </c>
      <c r="J1749" s="25">
        <v>2.5375073899028998E-4</v>
      </c>
      <c r="K1749" s="25"/>
      <c r="L1749" s="25"/>
      <c r="M1749" s="25">
        <v>10485</v>
      </c>
      <c r="N1749" s="26">
        <v>23785</v>
      </c>
      <c r="O1749" s="24">
        <v>2275060012</v>
      </c>
      <c r="P1749" s="25">
        <v>24009</v>
      </c>
      <c r="Q1749" s="25">
        <v>11531311</v>
      </c>
      <c r="R1749" s="25">
        <v>116195913</v>
      </c>
      <c r="S1749" s="25">
        <v>56048012</v>
      </c>
      <c r="T1749" s="25">
        <v>163057314</v>
      </c>
      <c r="U1749" s="25" t="s">
        <v>955</v>
      </c>
      <c r="V1749" s="25">
        <v>8.7595172976935906E-2</v>
      </c>
      <c r="W1749" s="25">
        <v>365</v>
      </c>
      <c r="X1749" s="25">
        <v>2.39986775279276E-4</v>
      </c>
      <c r="Y1749" s="25">
        <v>10485</v>
      </c>
      <c r="Z1749" s="27">
        <v>23785</v>
      </c>
      <c r="AA1749" s="35">
        <f t="shared" si="76"/>
        <v>2.8968575592299289E-3</v>
      </c>
      <c r="AC1749" t="str">
        <f t="shared" si="77"/>
        <v>2275060012-24009-NOX</v>
      </c>
      <c r="AD1749" t="str">
        <f>IF(COUNTIF('NP-NRModel-MAR-WILDFIRES Modifi'!V:V, AC1749)=0, "Missing", "")</f>
        <v/>
      </c>
    </row>
    <row r="1750" spans="1:32" hidden="1" x14ac:dyDescent="0.3">
      <c r="A1750" s="24">
        <v>2275060012</v>
      </c>
      <c r="B1750" s="40">
        <v>24009</v>
      </c>
      <c r="C1750" s="25">
        <v>11531311</v>
      </c>
      <c r="D1750" s="25">
        <v>116195913</v>
      </c>
      <c r="E1750" s="25">
        <v>56048012</v>
      </c>
      <c r="F1750" s="25">
        <v>163057314</v>
      </c>
      <c r="G1750" s="25" t="s">
        <v>12</v>
      </c>
      <c r="H1750" s="25">
        <v>5.0366658136484797E-2</v>
      </c>
      <c r="I1750" s="25">
        <v>153</v>
      </c>
      <c r="J1750" s="25">
        <v>3.2919384402931202E-4</v>
      </c>
      <c r="K1750" s="25"/>
      <c r="L1750" s="25"/>
      <c r="M1750" s="25">
        <v>10485</v>
      </c>
      <c r="N1750" s="26">
        <v>23810</v>
      </c>
      <c r="O1750" s="24">
        <v>2275060012</v>
      </c>
      <c r="P1750" s="25">
        <v>24009</v>
      </c>
      <c r="Q1750" s="25">
        <v>11531311</v>
      </c>
      <c r="R1750" s="25">
        <v>116195913</v>
      </c>
      <c r="S1750" s="25">
        <v>56048012</v>
      </c>
      <c r="T1750" s="25">
        <v>163057314</v>
      </c>
      <c r="U1750" s="25" t="s">
        <v>12</v>
      </c>
      <c r="V1750" s="25">
        <v>0.11363825707634</v>
      </c>
      <c r="W1750" s="25">
        <v>365</v>
      </c>
      <c r="X1750" s="25">
        <v>3.1133769062011098E-4</v>
      </c>
      <c r="Y1750" s="25">
        <v>10485</v>
      </c>
      <c r="Z1750" s="27">
        <v>23810</v>
      </c>
      <c r="AA1750" s="35">
        <f t="shared" si="76"/>
        <v>2.8968575592299515E-3</v>
      </c>
      <c r="AC1750" t="str">
        <f t="shared" si="77"/>
        <v>2275060012-24009-VOC</v>
      </c>
      <c r="AD1750" t="str">
        <f>IF(COUNTIF('NP-NRModel-MAR-WILDFIRES Modifi'!V:V, AC1750)=0, "Missing", "")</f>
        <v/>
      </c>
    </row>
    <row r="1751" spans="1:32" hidden="1" x14ac:dyDescent="0.3">
      <c r="A1751" s="24">
        <v>2275060012</v>
      </c>
      <c r="B1751" s="40">
        <v>24009</v>
      </c>
      <c r="C1751" s="25">
        <v>12532511</v>
      </c>
      <c r="D1751" s="25">
        <v>116196213</v>
      </c>
      <c r="E1751" s="25">
        <v>57157212</v>
      </c>
      <c r="F1751" s="25">
        <v>163057714</v>
      </c>
      <c r="G1751" s="25" t="s">
        <v>955</v>
      </c>
      <c r="H1751" s="25">
        <v>2.06144423695921E-3</v>
      </c>
      <c r="I1751" s="25">
        <v>153</v>
      </c>
      <c r="J1751" s="29">
        <v>1.34734917448314E-5</v>
      </c>
      <c r="K1751" s="29"/>
      <c r="L1751" s="29"/>
      <c r="M1751" s="25">
        <v>10485</v>
      </c>
      <c r="N1751" s="26">
        <v>23838</v>
      </c>
      <c r="O1751" s="24">
        <v>2275060012</v>
      </c>
      <c r="P1751" s="25">
        <v>24009</v>
      </c>
      <c r="Q1751" s="25">
        <v>12532511</v>
      </c>
      <c r="R1751" s="25">
        <v>116196213</v>
      </c>
      <c r="S1751" s="25">
        <v>57157212</v>
      </c>
      <c r="T1751" s="25">
        <v>163057714</v>
      </c>
      <c r="U1751" s="25" t="s">
        <v>955</v>
      </c>
      <c r="V1751" s="25">
        <v>4.6510715385029502E-3</v>
      </c>
      <c r="W1751" s="25">
        <v>365</v>
      </c>
      <c r="X1751" s="29">
        <v>1.27426617493231E-5</v>
      </c>
      <c r="Y1751" s="25">
        <v>10485</v>
      </c>
      <c r="Z1751" s="27">
        <v>23838</v>
      </c>
      <c r="AA1751" s="35">
        <f t="shared" si="76"/>
        <v>2.896857559229919E-3</v>
      </c>
      <c r="AC1751" t="str">
        <f t="shared" si="77"/>
        <v>2275060012-24009-NOX</v>
      </c>
      <c r="AD1751" t="str">
        <f>IF(COUNTIF('NP-NRModel-MAR-WILDFIRES Modifi'!V:V, AC1751)=0, "Missing", "")</f>
        <v/>
      </c>
    </row>
    <row r="1752" spans="1:32" hidden="1" x14ac:dyDescent="0.3">
      <c r="A1752" s="24">
        <v>2275060012</v>
      </c>
      <c r="B1752" s="40">
        <v>24009</v>
      </c>
      <c r="C1752" s="25">
        <v>12532511</v>
      </c>
      <c r="D1752" s="25">
        <v>116196213</v>
      </c>
      <c r="E1752" s="25">
        <v>57157212</v>
      </c>
      <c r="F1752" s="25">
        <v>163057714</v>
      </c>
      <c r="G1752" s="25" t="s">
        <v>12</v>
      </c>
      <c r="H1752" s="25">
        <v>2.6743360851451698E-3</v>
      </c>
      <c r="I1752" s="25">
        <v>153</v>
      </c>
      <c r="J1752" s="29">
        <v>1.7479320817942301E-5</v>
      </c>
      <c r="K1752" s="29"/>
      <c r="L1752" s="29"/>
      <c r="M1752" s="25">
        <v>10485</v>
      </c>
      <c r="N1752" s="26">
        <v>23844</v>
      </c>
      <c r="O1752" s="24">
        <v>2275060012</v>
      </c>
      <c r="P1752" s="25">
        <v>24009</v>
      </c>
      <c r="Q1752" s="25">
        <v>12532511</v>
      </c>
      <c r="R1752" s="25">
        <v>116196213</v>
      </c>
      <c r="S1752" s="25">
        <v>57157212</v>
      </c>
      <c r="T1752" s="25">
        <v>163057714</v>
      </c>
      <c r="U1752" s="25" t="s">
        <v>12</v>
      </c>
      <c r="V1752" s="25">
        <v>6.0338903313522903E-3</v>
      </c>
      <c r="W1752" s="25">
        <v>365</v>
      </c>
      <c r="X1752" s="29">
        <v>1.6531206387266501E-5</v>
      </c>
      <c r="Y1752" s="25">
        <v>10485</v>
      </c>
      <c r="Z1752" s="27">
        <v>23844</v>
      </c>
      <c r="AA1752" s="35">
        <f t="shared" si="76"/>
        <v>2.896857559229935E-3</v>
      </c>
      <c r="AC1752" t="str">
        <f t="shared" si="77"/>
        <v>2275060012-24009-VOC</v>
      </c>
      <c r="AD1752" t="str">
        <f>IF(COUNTIF('NP-NRModel-MAR-WILDFIRES Modifi'!V:V, AC1752)=0, "Missing", "")</f>
        <v/>
      </c>
    </row>
    <row r="1753" spans="1:32" hidden="1" x14ac:dyDescent="0.3">
      <c r="A1753" s="24">
        <v>2275060012</v>
      </c>
      <c r="B1753" s="40">
        <v>24017</v>
      </c>
      <c r="C1753" s="25">
        <v>9570011</v>
      </c>
      <c r="D1753" s="25">
        <v>62720513</v>
      </c>
      <c r="E1753" s="25">
        <v>50301412</v>
      </c>
      <c r="F1753" s="25">
        <v>84723414</v>
      </c>
      <c r="G1753" s="25" t="s">
        <v>955</v>
      </c>
      <c r="H1753" s="25">
        <v>3.7793141390150102E-3</v>
      </c>
      <c r="I1753" s="25">
        <v>153</v>
      </c>
      <c r="J1753" s="29">
        <v>2.4701399601405299E-5</v>
      </c>
      <c r="K1753" s="29"/>
      <c r="L1753" s="29"/>
      <c r="M1753" s="25">
        <v>10485</v>
      </c>
      <c r="N1753" s="26">
        <v>488175</v>
      </c>
      <c r="O1753" s="24">
        <v>2275060012</v>
      </c>
      <c r="P1753" s="25">
        <v>24017</v>
      </c>
      <c r="Q1753" s="25">
        <v>9570011</v>
      </c>
      <c r="R1753" s="25">
        <v>62720513</v>
      </c>
      <c r="S1753" s="25">
        <v>50301412</v>
      </c>
      <c r="T1753" s="25">
        <v>84723414</v>
      </c>
      <c r="U1753" s="25" t="s">
        <v>955</v>
      </c>
      <c r="V1753" s="25">
        <v>8.526963820745E-3</v>
      </c>
      <c r="W1753" s="25">
        <v>365</v>
      </c>
      <c r="X1753" s="29">
        <v>2.33615447143698E-5</v>
      </c>
      <c r="Y1753" s="25">
        <v>10485</v>
      </c>
      <c r="Z1753" s="27">
        <v>488175</v>
      </c>
      <c r="AA1753" s="35">
        <f t="shared" si="76"/>
        <v>2.8968575592299324E-3</v>
      </c>
      <c r="AC1753" t="str">
        <f t="shared" si="77"/>
        <v>2275060012-24017-NOX</v>
      </c>
      <c r="AD1753" t="str">
        <f>IF(COUNTIF('NP-NRModel-MAR-WILDFIRES Modifi'!V:V, AC1753)=0, "Missing", "")</f>
        <v/>
      </c>
    </row>
    <row r="1754" spans="1:32" hidden="1" x14ac:dyDescent="0.3">
      <c r="A1754" s="24">
        <v>2275060012</v>
      </c>
      <c r="B1754" s="40">
        <v>24017</v>
      </c>
      <c r="C1754" s="25">
        <v>9570011</v>
      </c>
      <c r="D1754" s="25">
        <v>62720513</v>
      </c>
      <c r="E1754" s="25">
        <v>50301412</v>
      </c>
      <c r="F1754" s="25">
        <v>84723414</v>
      </c>
      <c r="G1754" s="25" t="s">
        <v>12</v>
      </c>
      <c r="H1754" s="25">
        <v>4.9029513357466198E-3</v>
      </c>
      <c r="I1754" s="25">
        <v>153</v>
      </c>
      <c r="J1754" s="29">
        <v>3.2045433566971397E-5</v>
      </c>
      <c r="K1754" s="29"/>
      <c r="L1754" s="29"/>
      <c r="M1754" s="25">
        <v>10485</v>
      </c>
      <c r="N1754" s="26">
        <v>488181</v>
      </c>
      <c r="O1754" s="24">
        <v>2275060012</v>
      </c>
      <c r="P1754" s="25">
        <v>24017</v>
      </c>
      <c r="Q1754" s="25">
        <v>9570011</v>
      </c>
      <c r="R1754" s="25">
        <v>62720513</v>
      </c>
      <c r="S1754" s="25">
        <v>50301412</v>
      </c>
      <c r="T1754" s="25">
        <v>84723414</v>
      </c>
      <c r="U1754" s="25" t="s">
        <v>12</v>
      </c>
      <c r="V1754" s="25">
        <v>1.10621364398358E-2</v>
      </c>
      <c r="W1754" s="25">
        <v>365</v>
      </c>
      <c r="X1754" s="29">
        <v>3.03072231228379E-5</v>
      </c>
      <c r="Y1754" s="25">
        <v>10485</v>
      </c>
      <c r="Z1754" s="27">
        <v>488181</v>
      </c>
      <c r="AA1754" s="35">
        <f t="shared" si="76"/>
        <v>2.8968575592299476E-3</v>
      </c>
      <c r="AC1754" t="str">
        <f t="shared" si="77"/>
        <v>2275060012-24017-VOC</v>
      </c>
      <c r="AD1754" t="str">
        <f>IF(COUNTIF('NP-NRModel-MAR-WILDFIRES Modifi'!V:V, AC1754)=0, "Missing", "")</f>
        <v/>
      </c>
    </row>
    <row r="1755" spans="1:32" hidden="1" x14ac:dyDescent="0.3">
      <c r="A1755" s="24">
        <v>2275060012</v>
      </c>
      <c r="B1755" s="40">
        <v>24021</v>
      </c>
      <c r="C1755" s="25">
        <v>9569411</v>
      </c>
      <c r="D1755" s="25">
        <v>62720213</v>
      </c>
      <c r="E1755" s="25">
        <v>50301612</v>
      </c>
      <c r="F1755" s="25">
        <v>84722814</v>
      </c>
      <c r="G1755" s="25" t="s">
        <v>955</v>
      </c>
      <c r="H1755" s="25">
        <v>0.12644059506978</v>
      </c>
      <c r="I1755" s="25">
        <v>153</v>
      </c>
      <c r="J1755" s="25">
        <v>8.2640911810313801E-4</v>
      </c>
      <c r="K1755" s="25"/>
      <c r="L1755" s="25"/>
      <c r="M1755" s="25">
        <v>10485</v>
      </c>
      <c r="N1755" s="26">
        <v>487956</v>
      </c>
      <c r="O1755" s="24">
        <v>2275060012</v>
      </c>
      <c r="P1755" s="25">
        <v>24021</v>
      </c>
      <c r="Q1755" s="25">
        <v>9569411</v>
      </c>
      <c r="R1755" s="25">
        <v>62720213</v>
      </c>
      <c r="S1755" s="25">
        <v>50301612</v>
      </c>
      <c r="T1755" s="25">
        <v>84722814</v>
      </c>
      <c r="U1755" s="25" t="s">
        <v>955</v>
      </c>
      <c r="V1755" s="25">
        <v>0.285277788502249</v>
      </c>
      <c r="W1755" s="25">
        <v>365</v>
      </c>
      <c r="X1755" s="25">
        <v>7.8158298219794197E-4</v>
      </c>
      <c r="Y1755" s="25">
        <v>10485</v>
      </c>
      <c r="Z1755" s="27">
        <v>487956</v>
      </c>
      <c r="AA1755" s="35">
        <f t="shared" si="76"/>
        <v>2.8968575592299328E-3</v>
      </c>
      <c r="AC1755" t="str">
        <f t="shared" si="77"/>
        <v>2275060012-24021-NOX</v>
      </c>
      <c r="AD1755" t="str">
        <f>IF(COUNTIF('NP-NRModel-MAR-WILDFIRES Modifi'!V:V, AC1755)=0, "Missing", "")</f>
        <v/>
      </c>
    </row>
    <row r="1756" spans="1:32" ht="17.399999999999999" hidden="1" x14ac:dyDescent="0.35">
      <c r="A1756" s="24">
        <v>2275060012</v>
      </c>
      <c r="B1756" s="40">
        <v>24021</v>
      </c>
      <c r="C1756" s="25">
        <v>9569411</v>
      </c>
      <c r="D1756" s="25">
        <v>62720213</v>
      </c>
      <c r="E1756" s="25">
        <v>50301612</v>
      </c>
      <c r="F1756" s="25">
        <v>84722814</v>
      </c>
      <c r="G1756" s="25" t="s">
        <v>12</v>
      </c>
      <c r="H1756" s="25">
        <v>0.16403289603351801</v>
      </c>
      <c r="I1756" s="25">
        <v>153</v>
      </c>
      <c r="J1756" s="25">
        <v>1.0721104315916199E-3</v>
      </c>
      <c r="K1756" s="25"/>
      <c r="L1756" s="25"/>
      <c r="M1756" s="25">
        <v>10485</v>
      </c>
      <c r="N1756" s="26">
        <v>487962</v>
      </c>
      <c r="O1756" s="24">
        <v>2275060012</v>
      </c>
      <c r="P1756" s="25">
        <v>24021</v>
      </c>
      <c r="Q1756" s="25">
        <v>9569411</v>
      </c>
      <c r="R1756" s="25">
        <v>62720213</v>
      </c>
      <c r="S1756" s="25">
        <v>50301612</v>
      </c>
      <c r="T1756" s="25">
        <v>84722814</v>
      </c>
      <c r="U1756" s="25" t="s">
        <v>12</v>
      </c>
      <c r="V1756" s="25">
        <v>0.37009428654014298</v>
      </c>
      <c r="W1756" s="25">
        <v>365</v>
      </c>
      <c r="X1756" s="25">
        <v>1.01395694942505E-3</v>
      </c>
      <c r="Y1756" s="25">
        <v>10485</v>
      </c>
      <c r="Z1756" s="27">
        <v>487962</v>
      </c>
      <c r="AA1756" s="35">
        <f t="shared" si="76"/>
        <v>2.8968575592299272E-3</v>
      </c>
      <c r="AC1756" t="str">
        <f t="shared" si="77"/>
        <v>2275060012-24021-VOC</v>
      </c>
      <c r="AD1756" t="str">
        <f>IF(COUNTIF('NP-NRModel-MAR-WILDFIRES Modifi'!V:V, AC1756)=0, "Missing", "")</f>
        <v/>
      </c>
      <c r="AF1756" s="42" t="s">
        <v>3714</v>
      </c>
    </row>
    <row r="1757" spans="1:32" hidden="1" x14ac:dyDescent="0.3">
      <c r="A1757" s="24">
        <v>2275060012</v>
      </c>
      <c r="B1757" s="40">
        <v>24021</v>
      </c>
      <c r="C1757" s="25">
        <v>11697011</v>
      </c>
      <c r="D1757" s="25">
        <v>116211613</v>
      </c>
      <c r="E1757" s="25">
        <v>56751512</v>
      </c>
      <c r="F1757" s="25">
        <v>163078114</v>
      </c>
      <c r="G1757" s="25" t="s">
        <v>955</v>
      </c>
      <c r="H1757" s="25">
        <v>1.5460829561617501E-3</v>
      </c>
      <c r="I1757" s="25">
        <v>153</v>
      </c>
      <c r="J1757" s="29">
        <v>1.0105117360534299E-5</v>
      </c>
      <c r="K1757" s="29"/>
      <c r="L1757" s="29"/>
      <c r="M1757" s="25">
        <v>10485</v>
      </c>
      <c r="N1757" s="26">
        <v>23907</v>
      </c>
      <c r="O1757" s="24">
        <v>2275060012</v>
      </c>
      <c r="P1757" s="25">
        <v>24021</v>
      </c>
      <c r="Q1757" s="25">
        <v>11697011</v>
      </c>
      <c r="R1757" s="25">
        <v>116211613</v>
      </c>
      <c r="S1757" s="25">
        <v>56751512</v>
      </c>
      <c r="T1757" s="25">
        <v>163078114</v>
      </c>
      <c r="U1757" s="25" t="s">
        <v>955</v>
      </c>
      <c r="V1757" s="25">
        <v>3.48830315399441E-3</v>
      </c>
      <c r="W1757" s="25">
        <v>365</v>
      </c>
      <c r="X1757" s="29">
        <v>9.5569949424504502E-6</v>
      </c>
      <c r="Y1757" s="25">
        <v>10485</v>
      </c>
      <c r="Z1757" s="27">
        <v>23907</v>
      </c>
      <c r="AA1757" s="35">
        <f t="shared" si="76"/>
        <v>2.8968575592299259E-3</v>
      </c>
      <c r="AC1757" t="str">
        <f t="shared" si="77"/>
        <v>2275060012-24021-NOX</v>
      </c>
      <c r="AD1757" t="str">
        <f>IF(COUNTIF('NP-NRModel-MAR-WILDFIRES Modifi'!V:V, AC1757)=0, "Missing", "")</f>
        <v/>
      </c>
    </row>
    <row r="1758" spans="1:32" hidden="1" x14ac:dyDescent="0.3">
      <c r="A1758" s="24">
        <v>2275060012</v>
      </c>
      <c r="B1758" s="40">
        <v>24021</v>
      </c>
      <c r="C1758" s="25">
        <v>11697011</v>
      </c>
      <c r="D1758" s="25">
        <v>116211613</v>
      </c>
      <c r="E1758" s="25">
        <v>56751512</v>
      </c>
      <c r="F1758" s="25">
        <v>163078114</v>
      </c>
      <c r="G1758" s="25" t="s">
        <v>12</v>
      </c>
      <c r="H1758" s="25">
        <v>2.0057521746377101E-3</v>
      </c>
      <c r="I1758" s="25">
        <v>153</v>
      </c>
      <c r="J1758" s="29">
        <v>1.31094913375013E-5</v>
      </c>
      <c r="K1758" s="29"/>
      <c r="L1758" s="29"/>
      <c r="M1758" s="25">
        <v>10485</v>
      </c>
      <c r="N1758" s="26">
        <v>23913</v>
      </c>
      <c r="O1758" s="24">
        <v>2275060012</v>
      </c>
      <c r="P1758" s="25">
        <v>24021</v>
      </c>
      <c r="Q1758" s="25">
        <v>11697011</v>
      </c>
      <c r="R1758" s="25">
        <v>116211613</v>
      </c>
      <c r="S1758" s="25">
        <v>56751512</v>
      </c>
      <c r="T1758" s="25">
        <v>163078114</v>
      </c>
      <c r="U1758" s="25" t="s">
        <v>12</v>
      </c>
      <c r="V1758" s="25">
        <v>4.5254179984556102E-3</v>
      </c>
      <c r="W1758" s="25">
        <v>365</v>
      </c>
      <c r="X1758" s="29">
        <v>1.23984054752208E-5</v>
      </c>
      <c r="Y1758" s="25">
        <v>10485</v>
      </c>
      <c r="Z1758" s="27">
        <v>23913</v>
      </c>
      <c r="AA1758" s="35">
        <f t="shared" si="76"/>
        <v>2.8968575592299268E-3</v>
      </c>
      <c r="AC1758" t="str">
        <f t="shared" si="77"/>
        <v>2275060012-24021-VOC</v>
      </c>
      <c r="AD1758" t="str">
        <f>IF(COUNTIF('NP-NRModel-MAR-WILDFIRES Modifi'!V:V, AC1758)=0, "Missing", "")</f>
        <v/>
      </c>
    </row>
    <row r="1759" spans="1:32" hidden="1" x14ac:dyDescent="0.3">
      <c r="A1759" s="24">
        <v>2275060012</v>
      </c>
      <c r="B1759" s="40">
        <v>24031</v>
      </c>
      <c r="C1759" s="25">
        <v>9567611</v>
      </c>
      <c r="D1759" s="25">
        <v>62719713</v>
      </c>
      <c r="E1759" s="25">
        <v>50301912</v>
      </c>
      <c r="F1759" s="25">
        <v>166371614</v>
      </c>
      <c r="G1759" s="25" t="s">
        <v>955</v>
      </c>
      <c r="H1759" s="25">
        <v>5.5659005918896998E-2</v>
      </c>
      <c r="I1759" s="25">
        <v>153</v>
      </c>
      <c r="J1759" s="25">
        <v>3.6378435241109198E-4</v>
      </c>
      <c r="K1759" s="25"/>
      <c r="L1759" s="25"/>
      <c r="M1759" s="25">
        <v>10485</v>
      </c>
      <c r="N1759" s="26">
        <v>487588</v>
      </c>
      <c r="O1759" s="24">
        <v>2275060012</v>
      </c>
      <c r="P1759" s="25">
        <v>24031</v>
      </c>
      <c r="Q1759" s="25">
        <v>9567611</v>
      </c>
      <c r="R1759" s="25">
        <v>62719713</v>
      </c>
      <c r="S1759" s="25">
        <v>50301912</v>
      </c>
      <c r="T1759" s="25">
        <v>166371614</v>
      </c>
      <c r="U1759" s="25" t="s">
        <v>955</v>
      </c>
      <c r="V1759" s="25">
        <v>0.125578957533485</v>
      </c>
      <c r="W1759" s="25">
        <v>365</v>
      </c>
      <c r="X1759" s="25">
        <v>3.4405193844790402E-4</v>
      </c>
      <c r="Y1759" s="25">
        <v>10485</v>
      </c>
      <c r="Z1759" s="27">
        <v>487588</v>
      </c>
      <c r="AA1759" s="35">
        <f t="shared" si="76"/>
        <v>2.8968575592299428E-3</v>
      </c>
      <c r="AC1759" t="str">
        <f t="shared" si="77"/>
        <v>2275060012-24031-NOX</v>
      </c>
      <c r="AD1759" t="str">
        <f>IF(COUNTIF('NP-NRModel-MAR-WILDFIRES Modifi'!V:V, AC1759)=0, "Missing", "")</f>
        <v/>
      </c>
    </row>
    <row r="1760" spans="1:32" hidden="1" x14ac:dyDescent="0.3">
      <c r="A1760" s="24">
        <v>2275060012</v>
      </c>
      <c r="B1760" s="40">
        <v>24031</v>
      </c>
      <c r="C1760" s="25">
        <v>9567611</v>
      </c>
      <c r="D1760" s="25">
        <v>62719713</v>
      </c>
      <c r="E1760" s="25">
        <v>50301912</v>
      </c>
      <c r="F1760" s="25">
        <v>166371614</v>
      </c>
      <c r="G1760" s="25" t="s">
        <v>12</v>
      </c>
      <c r="H1760" s="25">
        <v>7.2207058789883594E-2</v>
      </c>
      <c r="I1760" s="25">
        <v>153</v>
      </c>
      <c r="J1760" s="25">
        <v>4.7194156071819299E-4</v>
      </c>
      <c r="K1760" s="25"/>
      <c r="L1760" s="25"/>
      <c r="M1760" s="25">
        <v>10485</v>
      </c>
      <c r="N1760" s="26">
        <v>487594</v>
      </c>
      <c r="O1760" s="24">
        <v>2275060012</v>
      </c>
      <c r="P1760" s="25">
        <v>24031</v>
      </c>
      <c r="Q1760" s="25">
        <v>9567611</v>
      </c>
      <c r="R1760" s="25">
        <v>62719713</v>
      </c>
      <c r="S1760" s="25">
        <v>50301912</v>
      </c>
      <c r="T1760" s="25">
        <v>166371614</v>
      </c>
      <c r="U1760" s="25" t="s">
        <v>12</v>
      </c>
      <c r="V1760" s="25">
        <v>0.162915003954716</v>
      </c>
      <c r="W1760" s="25">
        <v>365</v>
      </c>
      <c r="X1760" s="25">
        <v>4.4634247658826301E-4</v>
      </c>
      <c r="Y1760" s="25">
        <v>10485</v>
      </c>
      <c r="Z1760" s="27">
        <v>487594</v>
      </c>
      <c r="AA1760" s="35">
        <f t="shared" si="76"/>
        <v>2.8968575592299298E-3</v>
      </c>
      <c r="AC1760" t="str">
        <f t="shared" si="77"/>
        <v>2275060012-24031-VOC</v>
      </c>
      <c r="AD1760" t="str">
        <f>IF(COUNTIF('NP-NRModel-MAR-WILDFIRES Modifi'!V:V, AC1760)=0, "Missing", "")</f>
        <v/>
      </c>
    </row>
    <row r="1761" spans="1:32" hidden="1" x14ac:dyDescent="0.3">
      <c r="A1761" s="24">
        <v>2275060012</v>
      </c>
      <c r="B1761" s="40">
        <v>24031</v>
      </c>
      <c r="C1761" s="25">
        <v>11502911</v>
      </c>
      <c r="D1761" s="25">
        <v>116223713</v>
      </c>
      <c r="E1761" s="25">
        <v>56150812</v>
      </c>
      <c r="F1761" s="25">
        <v>163094214</v>
      </c>
      <c r="G1761" s="25" t="s">
        <v>955</v>
      </c>
      <c r="H1761" s="25">
        <v>2.5768050746413601E-3</v>
      </c>
      <c r="I1761" s="25">
        <v>153</v>
      </c>
      <c r="J1761" s="29">
        <v>1.6841863232949999E-5</v>
      </c>
      <c r="K1761" s="29"/>
      <c r="L1761" s="29"/>
      <c r="M1761" s="25">
        <v>10485</v>
      </c>
      <c r="N1761" s="26">
        <v>23944</v>
      </c>
      <c r="O1761" s="24">
        <v>2275060012</v>
      </c>
      <c r="P1761" s="25">
        <v>24031</v>
      </c>
      <c r="Q1761" s="25">
        <v>11502911</v>
      </c>
      <c r="R1761" s="25">
        <v>116223713</v>
      </c>
      <c r="S1761" s="25">
        <v>56150812</v>
      </c>
      <c r="T1761" s="25">
        <v>163094214</v>
      </c>
      <c r="U1761" s="25" t="s">
        <v>955</v>
      </c>
      <c r="V1761" s="25">
        <v>5.8138389232458799E-3</v>
      </c>
      <c r="W1761" s="25">
        <v>365</v>
      </c>
      <c r="X1761" s="29">
        <v>1.5928325817111999E-5</v>
      </c>
      <c r="Y1761" s="25">
        <v>10485</v>
      </c>
      <c r="Z1761" s="27">
        <v>23944</v>
      </c>
      <c r="AA1761" s="35">
        <f t="shared" si="76"/>
        <v>2.8968575592299259E-3</v>
      </c>
      <c r="AC1761" t="str">
        <f t="shared" si="77"/>
        <v>2275060012-24031-NOX</v>
      </c>
      <c r="AD1761" t="str">
        <f>IF(COUNTIF('NP-NRModel-MAR-WILDFIRES Modifi'!V:V, AC1761)=0, "Missing", "")</f>
        <v/>
      </c>
    </row>
    <row r="1762" spans="1:32" hidden="1" x14ac:dyDescent="0.3">
      <c r="A1762" s="24">
        <v>2275060012</v>
      </c>
      <c r="B1762" s="40">
        <v>24031</v>
      </c>
      <c r="C1762" s="25">
        <v>11502911</v>
      </c>
      <c r="D1762" s="25">
        <v>116223713</v>
      </c>
      <c r="E1762" s="25">
        <v>56150812</v>
      </c>
      <c r="F1762" s="25">
        <v>163094214</v>
      </c>
      <c r="G1762" s="25" t="s">
        <v>12</v>
      </c>
      <c r="H1762" s="25">
        <v>3.34292043876795E-3</v>
      </c>
      <c r="I1762" s="25">
        <v>153</v>
      </c>
      <c r="J1762" s="29">
        <v>2.1849153194561702E-5</v>
      </c>
      <c r="K1762" s="29"/>
      <c r="L1762" s="29"/>
      <c r="M1762" s="25">
        <v>10485</v>
      </c>
      <c r="N1762" s="26">
        <v>23950</v>
      </c>
      <c r="O1762" s="24">
        <v>2275060012</v>
      </c>
      <c r="P1762" s="25">
        <v>24031</v>
      </c>
      <c r="Q1762" s="25">
        <v>11502911</v>
      </c>
      <c r="R1762" s="25">
        <v>116223713</v>
      </c>
      <c r="S1762" s="25">
        <v>56150812</v>
      </c>
      <c r="T1762" s="25">
        <v>163094214</v>
      </c>
      <c r="U1762" s="25" t="s">
        <v>12</v>
      </c>
      <c r="V1762" s="25">
        <v>7.5423636640145602E-3</v>
      </c>
      <c r="W1762" s="25">
        <v>365</v>
      </c>
      <c r="X1762" s="29">
        <v>2.0664010038396002E-5</v>
      </c>
      <c r="Y1762" s="25">
        <v>10485</v>
      </c>
      <c r="Z1762" s="27">
        <v>23950</v>
      </c>
      <c r="AA1762" s="35">
        <f t="shared" si="76"/>
        <v>2.8968575592299263E-3</v>
      </c>
      <c r="AC1762" t="str">
        <f t="shared" si="77"/>
        <v>2275060012-24031-VOC</v>
      </c>
      <c r="AD1762" t="str">
        <f>IF(COUNTIF('NP-NRModel-MAR-WILDFIRES Modifi'!V:V, AC1762)=0, "Missing", "")</f>
        <v/>
      </c>
    </row>
    <row r="1763" spans="1:32" hidden="1" x14ac:dyDescent="0.3">
      <c r="A1763" s="24">
        <v>2275060012</v>
      </c>
      <c r="B1763" s="40">
        <v>24031</v>
      </c>
      <c r="C1763" s="25">
        <v>11720611</v>
      </c>
      <c r="D1763" s="25">
        <v>116224313</v>
      </c>
      <c r="E1763" s="25">
        <v>56583712</v>
      </c>
      <c r="F1763" s="25">
        <v>163095014</v>
      </c>
      <c r="G1763" s="25" t="s">
        <v>955</v>
      </c>
      <c r="H1763" s="25">
        <v>2.5768050746413601E-3</v>
      </c>
      <c r="I1763" s="25">
        <v>153</v>
      </c>
      <c r="J1763" s="29">
        <v>1.6841863232949999E-5</v>
      </c>
      <c r="K1763" s="29"/>
      <c r="L1763" s="29"/>
      <c r="M1763" s="25">
        <v>10485</v>
      </c>
      <c r="N1763" s="26">
        <v>23958</v>
      </c>
      <c r="O1763" s="24">
        <v>2275060012</v>
      </c>
      <c r="P1763" s="25">
        <v>24031</v>
      </c>
      <c r="Q1763" s="25">
        <v>11720611</v>
      </c>
      <c r="R1763" s="25">
        <v>116224313</v>
      </c>
      <c r="S1763" s="25">
        <v>56583712</v>
      </c>
      <c r="T1763" s="25">
        <v>163095014</v>
      </c>
      <c r="U1763" s="25" t="s">
        <v>955</v>
      </c>
      <c r="V1763" s="25">
        <v>5.8138389232458799E-3</v>
      </c>
      <c r="W1763" s="25">
        <v>365</v>
      </c>
      <c r="X1763" s="29">
        <v>1.5928325817111999E-5</v>
      </c>
      <c r="Y1763" s="25">
        <v>10485</v>
      </c>
      <c r="Z1763" s="27">
        <v>23958</v>
      </c>
      <c r="AA1763" s="35">
        <f t="shared" si="76"/>
        <v>2.8968575592299259E-3</v>
      </c>
      <c r="AC1763" t="str">
        <f t="shared" si="77"/>
        <v>2275060012-24031-NOX</v>
      </c>
      <c r="AD1763" t="str">
        <f>IF(COUNTIF('NP-NRModel-MAR-WILDFIRES Modifi'!V:V, AC1763)=0, "Missing", "")</f>
        <v/>
      </c>
    </row>
    <row r="1764" spans="1:32" hidden="1" x14ac:dyDescent="0.3">
      <c r="A1764" s="24">
        <v>2275060012</v>
      </c>
      <c r="B1764" s="40">
        <v>24031</v>
      </c>
      <c r="C1764" s="25">
        <v>11720611</v>
      </c>
      <c r="D1764" s="25">
        <v>116224313</v>
      </c>
      <c r="E1764" s="25">
        <v>56583712</v>
      </c>
      <c r="F1764" s="25">
        <v>163095014</v>
      </c>
      <c r="G1764" s="25" t="s">
        <v>12</v>
      </c>
      <c r="H1764" s="25">
        <v>3.34292043876795E-3</v>
      </c>
      <c r="I1764" s="25">
        <v>153</v>
      </c>
      <c r="J1764" s="29">
        <v>2.1849153194561702E-5</v>
      </c>
      <c r="K1764" s="29"/>
      <c r="L1764" s="29"/>
      <c r="M1764" s="25">
        <v>10485</v>
      </c>
      <c r="N1764" s="26">
        <v>23960</v>
      </c>
      <c r="O1764" s="24">
        <v>2275060012</v>
      </c>
      <c r="P1764" s="25">
        <v>24031</v>
      </c>
      <c r="Q1764" s="25">
        <v>11720611</v>
      </c>
      <c r="R1764" s="25">
        <v>116224313</v>
      </c>
      <c r="S1764" s="25">
        <v>56583712</v>
      </c>
      <c r="T1764" s="25">
        <v>163095014</v>
      </c>
      <c r="U1764" s="25" t="s">
        <v>12</v>
      </c>
      <c r="V1764" s="25">
        <v>7.5423636640145602E-3</v>
      </c>
      <c r="W1764" s="25">
        <v>365</v>
      </c>
      <c r="X1764" s="29">
        <v>2.0664010038396002E-5</v>
      </c>
      <c r="Y1764" s="25">
        <v>10485</v>
      </c>
      <c r="Z1764" s="27">
        <v>23960</v>
      </c>
      <c r="AA1764" s="35">
        <f t="shared" si="76"/>
        <v>2.8968575592299263E-3</v>
      </c>
      <c r="AC1764" t="str">
        <f t="shared" si="77"/>
        <v>2275060012-24031-VOC</v>
      </c>
      <c r="AD1764" t="str">
        <f>IF(COUNTIF('NP-NRModel-MAR-WILDFIRES Modifi'!V:V, AC1764)=0, "Missing", "")</f>
        <v/>
      </c>
    </row>
    <row r="1765" spans="1:32" hidden="1" x14ac:dyDescent="0.3">
      <c r="A1765" s="24">
        <v>2275060012</v>
      </c>
      <c r="B1765" s="40">
        <v>24033</v>
      </c>
      <c r="C1765" s="25">
        <v>9567211</v>
      </c>
      <c r="D1765" s="25">
        <v>103216613</v>
      </c>
      <c r="E1765" s="25">
        <v>50302212</v>
      </c>
      <c r="F1765" s="25">
        <v>145543014</v>
      </c>
      <c r="G1765" s="25" t="s">
        <v>955</v>
      </c>
      <c r="H1765" s="25">
        <v>2.0819031759845598E-3</v>
      </c>
      <c r="I1765" s="25">
        <v>153</v>
      </c>
      <c r="J1765" s="29">
        <v>1.36072103005527E-5</v>
      </c>
      <c r="K1765" s="29"/>
      <c r="L1765" s="29"/>
      <c r="M1765" s="25">
        <v>10485</v>
      </c>
      <c r="N1765" s="26">
        <v>8508</v>
      </c>
      <c r="O1765" s="24">
        <v>2275060012</v>
      </c>
      <c r="P1765" s="25">
        <v>24033</v>
      </c>
      <c r="Q1765" s="25">
        <v>9567211</v>
      </c>
      <c r="R1765" s="25">
        <v>103216613</v>
      </c>
      <c r="S1765" s="25">
        <v>50302212</v>
      </c>
      <c r="T1765" s="25">
        <v>145543014</v>
      </c>
      <c r="U1765" s="25" t="s">
        <v>955</v>
      </c>
      <c r="V1765" s="25">
        <v>4.6972314041460296E-3</v>
      </c>
      <c r="W1765" s="25">
        <v>365</v>
      </c>
      <c r="X1765" s="29">
        <v>1.2869127134646599E-5</v>
      </c>
      <c r="Y1765" s="25">
        <v>10485</v>
      </c>
      <c r="Z1765" s="27">
        <v>8508</v>
      </c>
      <c r="AA1765" s="35">
        <f t="shared" si="76"/>
        <v>2.8968575592299419E-3</v>
      </c>
      <c r="AC1765" t="str">
        <f t="shared" si="77"/>
        <v>2275060012-24033-NOX</v>
      </c>
      <c r="AD1765" t="str">
        <f>IF(COUNTIF('NP-NRModel-MAR-WILDFIRES Modifi'!V:V, AC1765)=0, "Missing", "")</f>
        <v/>
      </c>
    </row>
    <row r="1766" spans="1:32" hidden="1" x14ac:dyDescent="0.3">
      <c r="A1766" s="24">
        <v>2275060012</v>
      </c>
      <c r="B1766" s="40">
        <v>24033</v>
      </c>
      <c r="C1766" s="25">
        <v>9567211</v>
      </c>
      <c r="D1766" s="25">
        <v>103216613</v>
      </c>
      <c r="E1766" s="25">
        <v>50302212</v>
      </c>
      <c r="F1766" s="25">
        <v>145543014</v>
      </c>
      <c r="G1766" s="25" t="s">
        <v>12</v>
      </c>
      <c r="H1766" s="25">
        <v>2.70087879363278E-3</v>
      </c>
      <c r="I1766" s="25">
        <v>153</v>
      </c>
      <c r="J1766" s="29">
        <v>1.76528025727633E-5</v>
      </c>
      <c r="K1766" s="29"/>
      <c r="L1766" s="29"/>
      <c r="M1766" s="25">
        <v>10485</v>
      </c>
      <c r="N1766" s="26">
        <v>8515</v>
      </c>
      <c r="O1766" s="24">
        <v>2275060012</v>
      </c>
      <c r="P1766" s="25">
        <v>24033</v>
      </c>
      <c r="Q1766" s="25">
        <v>9567211</v>
      </c>
      <c r="R1766" s="25">
        <v>103216613</v>
      </c>
      <c r="S1766" s="25">
        <v>50302212</v>
      </c>
      <c r="T1766" s="25">
        <v>145543014</v>
      </c>
      <c r="U1766" s="25" t="s">
        <v>12</v>
      </c>
      <c r="V1766" s="25">
        <v>6.0937765188067696E-3</v>
      </c>
      <c r="W1766" s="25">
        <v>365</v>
      </c>
      <c r="X1766" s="29">
        <v>1.6695278133717099E-5</v>
      </c>
      <c r="Y1766" s="25">
        <v>10485</v>
      </c>
      <c r="Z1766" s="27">
        <v>8515</v>
      </c>
      <c r="AA1766" s="35">
        <f t="shared" si="76"/>
        <v>2.8968575592299402E-3</v>
      </c>
      <c r="AC1766" t="str">
        <f t="shared" si="77"/>
        <v>2275060012-24033-VOC</v>
      </c>
      <c r="AD1766" t="str">
        <f>IF(COUNTIF('NP-NRModel-MAR-WILDFIRES Modifi'!V:V, AC1766)=0, "Missing", "")</f>
        <v/>
      </c>
    </row>
    <row r="1767" spans="1:32" x14ac:dyDescent="0.3">
      <c r="A1767" s="24">
        <v>2275060012</v>
      </c>
      <c r="B1767" s="40">
        <v>51107</v>
      </c>
      <c r="C1767" s="25">
        <v>9063811</v>
      </c>
      <c r="D1767" s="25">
        <v>62320313</v>
      </c>
      <c r="E1767" s="25">
        <v>50356612</v>
      </c>
      <c r="F1767" s="25">
        <v>186684114</v>
      </c>
      <c r="G1767" s="25" t="s">
        <v>12</v>
      </c>
      <c r="H1767" s="25">
        <v>10.298318331199299</v>
      </c>
      <c r="I1767" s="25">
        <v>153</v>
      </c>
      <c r="J1767" s="25">
        <v>6.7309270138558003E-2</v>
      </c>
      <c r="K1767" s="193">
        <f t="shared" ref="K1767:K1768" si="82">J1767*AE1767</f>
        <v>7.7749796561857085E-2</v>
      </c>
      <c r="L1767" s="193">
        <f t="shared" ref="L1767:L1768" si="83">J1767*AF1767</f>
        <v>8.0626638481491542E-2</v>
      </c>
      <c r="M1767" s="25">
        <v>10485</v>
      </c>
      <c r="N1767" s="26">
        <v>660967</v>
      </c>
      <c r="O1767" s="24">
        <v>2275060012</v>
      </c>
      <c r="P1767" s="25">
        <v>51107</v>
      </c>
      <c r="Q1767" s="25">
        <v>9063811</v>
      </c>
      <c r="R1767" s="25">
        <v>62320313</v>
      </c>
      <c r="S1767" s="25">
        <v>50356612</v>
      </c>
      <c r="T1767" s="25">
        <v>186684114</v>
      </c>
      <c r="U1767" s="25" t="s">
        <v>12</v>
      </c>
      <c r="V1767" s="25">
        <v>23.235270896940701</v>
      </c>
      <c r="W1767" s="25">
        <v>365</v>
      </c>
      <c r="X1767" s="25">
        <v>6.3658276429974597E-2</v>
      </c>
      <c r="Y1767" s="25">
        <v>10485</v>
      </c>
      <c r="Z1767" s="27">
        <v>660967</v>
      </c>
      <c r="AA1767" s="35">
        <f t="shared" si="76"/>
        <v>2.8968575592299359E-3</v>
      </c>
      <c r="AC1767" t="str">
        <f t="shared" si="77"/>
        <v>2275060012-51107-VOC</v>
      </c>
      <c r="AD1767" t="str">
        <f>IF(COUNTIF('NP-NRModel-MAR-WILDFIRES Modifi'!V:V, AC1767)=0, "Missing", "")</f>
        <v/>
      </c>
      <c r="AE1767" s="72">
        <f>'NP-NRModel-MAR-WILDFIRES Mo (2)'!M83</f>
        <v>1.1551127564124075</v>
      </c>
      <c r="AF1767" s="72">
        <f>'NP-NRModel-MAR-WILDFIRES Mo (2)'!N83</f>
        <v>1.1978534058610257</v>
      </c>
    </row>
    <row r="1768" spans="1:32" x14ac:dyDescent="0.3">
      <c r="A1768" s="24">
        <v>2275070000</v>
      </c>
      <c r="B1768" s="40">
        <v>51107</v>
      </c>
      <c r="C1768" s="25">
        <v>9063811</v>
      </c>
      <c r="D1768" s="25">
        <v>62320113</v>
      </c>
      <c r="E1768" s="25">
        <v>49987712</v>
      </c>
      <c r="F1768" s="25">
        <v>82965214</v>
      </c>
      <c r="G1768" s="25" t="s">
        <v>12</v>
      </c>
      <c r="H1768" s="25">
        <v>2.5831145931896402</v>
      </c>
      <c r="I1768" s="25">
        <v>153</v>
      </c>
      <c r="J1768" s="25">
        <v>1.6883101916272101E-2</v>
      </c>
      <c r="K1768" s="193">
        <f t="shared" si="82"/>
        <v>1.9501886391296665E-2</v>
      </c>
      <c r="L1768" s="193">
        <f t="shared" si="83"/>
        <v>2.0223481131905346E-2</v>
      </c>
      <c r="M1768" s="25">
        <v>10485</v>
      </c>
      <c r="N1768" s="26">
        <v>660926</v>
      </c>
      <c r="O1768" s="24">
        <v>2275070000</v>
      </c>
      <c r="P1768" s="25">
        <v>51107</v>
      </c>
      <c r="Q1768" s="25">
        <v>9063811</v>
      </c>
      <c r="R1768" s="25">
        <v>62320113</v>
      </c>
      <c r="S1768" s="25">
        <v>49987712</v>
      </c>
      <c r="T1768" s="25">
        <v>82965214</v>
      </c>
      <c r="U1768" s="25" t="s">
        <v>12</v>
      </c>
      <c r="V1768" s="25">
        <v>5.8280745846406798</v>
      </c>
      <c r="W1768" s="25">
        <v>365</v>
      </c>
      <c r="X1768" s="25">
        <v>1.5967327629152501E-2</v>
      </c>
      <c r="Y1768" s="25">
        <v>10485</v>
      </c>
      <c r="Z1768" s="27">
        <v>660926</v>
      </c>
      <c r="AA1768" s="35">
        <f t="shared" si="76"/>
        <v>2.8968575592299151E-3</v>
      </c>
      <c r="AC1768" t="str">
        <f t="shared" si="77"/>
        <v>2275070000-51107-VOC</v>
      </c>
      <c r="AD1768" t="str">
        <f>IF(COUNTIF('NP-NRModel-MAR-WILDFIRES Modifi'!V:V, AC1768)=0, "Missing", "")</f>
        <v/>
      </c>
      <c r="AE1768" s="72">
        <f>'NP-NRModel-MAR-WILDFIRES Mo (2)'!M88</f>
        <v>1.1551127564124075</v>
      </c>
      <c r="AF1768" s="72">
        <f>'NP-NRModel-MAR-WILDFIRES Mo (2)'!N88</f>
        <v>1.1978534058610257</v>
      </c>
    </row>
    <row r="1769" spans="1:32" x14ac:dyDescent="0.3">
      <c r="A1769" s="24">
        <v>2265008005</v>
      </c>
      <c r="B1769" s="40">
        <v>24033</v>
      </c>
      <c r="C1769" s="25">
        <v>9567311</v>
      </c>
      <c r="D1769" s="25">
        <v>62719513</v>
      </c>
      <c r="E1769" s="25">
        <v>50302112</v>
      </c>
      <c r="F1769" s="25">
        <v>84721114</v>
      </c>
      <c r="G1769" s="25" t="s">
        <v>12</v>
      </c>
      <c r="H1769" s="25">
        <v>2.6063528419198001E-4</v>
      </c>
      <c r="I1769" s="25">
        <v>153</v>
      </c>
      <c r="J1769" s="195">
        <v>1.7034985894900699E-6</v>
      </c>
      <c r="K1769" s="195">
        <f>GSE!I9</f>
        <v>2.2903796663887914E-6</v>
      </c>
      <c r="L1769" s="195">
        <f>GSE!K9</f>
        <v>2.2903796663887914E-6</v>
      </c>
      <c r="M1769" s="25">
        <v>10485</v>
      </c>
      <c r="N1769" s="26">
        <v>487450</v>
      </c>
      <c r="O1769" s="24">
        <v>2265008005</v>
      </c>
      <c r="P1769" s="25">
        <v>24033</v>
      </c>
      <c r="Q1769" s="25">
        <v>9567311</v>
      </c>
      <c r="R1769" s="25">
        <v>62719513</v>
      </c>
      <c r="S1769" s="25">
        <v>50302112</v>
      </c>
      <c r="T1769" s="25">
        <v>84721114</v>
      </c>
      <c r="U1769" s="25" t="s">
        <v>12</v>
      </c>
      <c r="V1769" s="25">
        <v>5.8805051841862195E-4</v>
      </c>
      <c r="W1769" s="25">
        <v>365</v>
      </c>
      <c r="X1769" s="29">
        <v>1.61109731073595E-6</v>
      </c>
      <c r="Y1769" s="25">
        <v>10485</v>
      </c>
      <c r="Z1769" s="27">
        <v>487450</v>
      </c>
      <c r="AA1769" s="35">
        <f t="shared" si="76"/>
        <v>2.8968575592299398E-3</v>
      </c>
      <c r="AC1769" t="str">
        <f t="shared" si="77"/>
        <v>2265008005-24033-VOC</v>
      </c>
      <c r="AD1769" t="str">
        <f>IF(COUNTIF('NP-NRModel-MAR-WILDFIRES Modifi'!V:V, AC1769)=0, "Missing", "")</f>
        <v/>
      </c>
      <c r="AE1769" s="72"/>
      <c r="AF1769" s="72"/>
    </row>
    <row r="1770" spans="1:32" x14ac:dyDescent="0.3">
      <c r="A1770" s="24">
        <v>2270008005</v>
      </c>
      <c r="B1770" s="40">
        <v>24033</v>
      </c>
      <c r="C1770" s="25">
        <v>9567311</v>
      </c>
      <c r="D1770" s="25">
        <v>62719513</v>
      </c>
      <c r="E1770" s="25">
        <v>50302112</v>
      </c>
      <c r="F1770" s="25">
        <v>84721314</v>
      </c>
      <c r="G1770" s="25" t="s">
        <v>12</v>
      </c>
      <c r="H1770" s="25">
        <v>1.6993037955086301E-4</v>
      </c>
      <c r="I1770" s="25">
        <v>153</v>
      </c>
      <c r="J1770" s="195">
        <v>1.11065607549583E-6</v>
      </c>
      <c r="K1770" s="195">
        <f>GSE!I10</f>
        <v>1.4932939230835186E-6</v>
      </c>
      <c r="L1770" s="195">
        <f>GSE!K10</f>
        <v>1.4932939230835186E-6</v>
      </c>
      <c r="M1770" s="25">
        <v>10485</v>
      </c>
      <c r="N1770" s="26">
        <v>487446</v>
      </c>
      <c r="O1770" s="24">
        <v>2270008005</v>
      </c>
      <c r="P1770" s="25">
        <v>24033</v>
      </c>
      <c r="Q1770" s="25">
        <v>9567311</v>
      </c>
      <c r="R1770" s="25">
        <v>62719513</v>
      </c>
      <c r="S1770" s="25">
        <v>50302112</v>
      </c>
      <c r="T1770" s="25">
        <v>84721314</v>
      </c>
      <c r="U1770" s="25" t="s">
        <v>12</v>
      </c>
      <c r="V1770" s="25">
        <v>3.8340030629296001E-4</v>
      </c>
      <c r="W1770" s="25">
        <v>365</v>
      </c>
      <c r="X1770" s="29">
        <v>1.0504117980629E-6</v>
      </c>
      <c r="Y1770" s="25">
        <v>10485</v>
      </c>
      <c r="Z1770" s="27">
        <v>487446</v>
      </c>
      <c r="AA1770" s="35">
        <f t="shared" si="76"/>
        <v>2.8968575592299255E-3</v>
      </c>
      <c r="AC1770" t="str">
        <f t="shared" si="77"/>
        <v>2270008005-24033-VOC</v>
      </c>
      <c r="AD1770" t="str">
        <f>IF(COUNTIF('NP-NRModel-MAR-WILDFIRES Modifi'!V:V, AC1770)=0, "Missing", "")</f>
        <v/>
      </c>
      <c r="AE1770" s="72"/>
      <c r="AF1770" s="72"/>
    </row>
    <row r="1771" spans="1:32" hidden="1" x14ac:dyDescent="0.3">
      <c r="A1771" s="24">
        <v>2275060012</v>
      </c>
      <c r="B1771" s="40">
        <v>51107</v>
      </c>
      <c r="C1771" s="25">
        <v>9063711</v>
      </c>
      <c r="D1771" s="25">
        <v>62319913</v>
      </c>
      <c r="E1771" s="25">
        <v>49987812</v>
      </c>
      <c r="F1771" s="25">
        <v>82959214</v>
      </c>
      <c r="G1771" s="25" t="s">
        <v>955</v>
      </c>
      <c r="H1771" s="25">
        <v>0.18896572910651599</v>
      </c>
      <c r="I1771" s="25">
        <v>153</v>
      </c>
      <c r="J1771" s="25">
        <v>1.2350701248791899E-3</v>
      </c>
      <c r="K1771" s="25"/>
      <c r="L1771" s="25"/>
      <c r="M1771" s="25">
        <v>10485</v>
      </c>
      <c r="N1771" s="26">
        <v>299485</v>
      </c>
      <c r="O1771" s="24">
        <v>2275060012</v>
      </c>
      <c r="P1771" s="25">
        <v>51107</v>
      </c>
      <c r="Q1771" s="25">
        <v>9063711</v>
      </c>
      <c r="R1771" s="25">
        <v>62319913</v>
      </c>
      <c r="S1771" s="25">
        <v>49987812</v>
      </c>
      <c r="T1771" s="25">
        <v>82959214</v>
      </c>
      <c r="U1771" s="25" t="s">
        <v>955</v>
      </c>
      <c r="V1771" s="25">
        <v>0.42634824102552898</v>
      </c>
      <c r="W1771" s="25">
        <v>365</v>
      </c>
      <c r="X1771" s="25">
        <v>1.16807737267268E-3</v>
      </c>
      <c r="Y1771" s="25">
        <v>10485</v>
      </c>
      <c r="Z1771" s="27">
        <v>299485</v>
      </c>
      <c r="AA1771" s="35">
        <f t="shared" si="76"/>
        <v>2.896857559229935E-3</v>
      </c>
      <c r="AC1771" t="str">
        <f t="shared" si="77"/>
        <v>2275060012-51107-NOX</v>
      </c>
      <c r="AD1771" t="str">
        <f>IF(COUNTIF('NP-NRModel-MAR-WILDFIRES Modifi'!V:V, AC1771)=0, "Missing", "")</f>
        <v/>
      </c>
    </row>
    <row r="1772" spans="1:32" hidden="1" x14ac:dyDescent="0.3">
      <c r="A1772" s="24">
        <v>2275060012</v>
      </c>
      <c r="B1772" s="40">
        <v>51107</v>
      </c>
      <c r="C1772" s="25">
        <v>9063711</v>
      </c>
      <c r="D1772" s="25">
        <v>62319913</v>
      </c>
      <c r="E1772" s="25">
        <v>49987812</v>
      </c>
      <c r="F1772" s="25">
        <v>82959214</v>
      </c>
      <c r="G1772" s="25" t="s">
        <v>12</v>
      </c>
      <c r="H1772" s="25">
        <v>0.24514747816426799</v>
      </c>
      <c r="I1772" s="25">
        <v>153</v>
      </c>
      <c r="J1772" s="25">
        <v>1.60227109911286E-3</v>
      </c>
      <c r="K1772" s="25"/>
      <c r="L1772" s="25"/>
      <c r="M1772" s="25">
        <v>10485</v>
      </c>
      <c r="N1772" s="26">
        <v>299491</v>
      </c>
      <c r="O1772" s="24">
        <v>2275060012</v>
      </c>
      <c r="P1772" s="25">
        <v>51107</v>
      </c>
      <c r="Q1772" s="25">
        <v>9063711</v>
      </c>
      <c r="R1772" s="25">
        <v>62319913</v>
      </c>
      <c r="S1772" s="25">
        <v>49987812</v>
      </c>
      <c r="T1772" s="25">
        <v>82959214</v>
      </c>
      <c r="U1772" s="25" t="s">
        <v>12</v>
      </c>
      <c r="V1772" s="25">
        <v>0.553106622038672</v>
      </c>
      <c r="W1772" s="25">
        <v>365</v>
      </c>
      <c r="X1772" s="25">
        <v>1.51536060832513E-3</v>
      </c>
      <c r="Y1772" s="25">
        <v>10485</v>
      </c>
      <c r="Z1772" s="27">
        <v>299491</v>
      </c>
      <c r="AA1772" s="35">
        <f t="shared" si="76"/>
        <v>2.8968575592299324E-3</v>
      </c>
      <c r="AC1772" t="str">
        <f t="shared" si="77"/>
        <v>2275060012-51107-VOC</v>
      </c>
      <c r="AD1772" t="str">
        <f>IF(COUNTIF('NP-NRModel-MAR-WILDFIRES Modifi'!V:V, AC1772)=0, "Missing", "")</f>
        <v/>
      </c>
    </row>
    <row r="1773" spans="1:32" x14ac:dyDescent="0.3">
      <c r="A1773" s="24">
        <v>2275001000</v>
      </c>
      <c r="B1773" s="40">
        <v>24033</v>
      </c>
      <c r="C1773" s="25">
        <v>9567311</v>
      </c>
      <c r="D1773" s="25">
        <v>63266413</v>
      </c>
      <c r="E1773" s="25">
        <v>50633212</v>
      </c>
      <c r="F1773" s="25">
        <v>166372814</v>
      </c>
      <c r="G1773" s="25" t="s">
        <v>12</v>
      </c>
      <c r="H1773" s="25">
        <v>60.966020818284797</v>
      </c>
      <c r="I1773" s="25">
        <v>153</v>
      </c>
      <c r="J1773" s="25">
        <v>0.39847072430251501</v>
      </c>
      <c r="K1773" s="193">
        <f t="shared" ref="K1773:K1774" si="84">J1773*AE1773</f>
        <v>0.39847072430251501</v>
      </c>
      <c r="L1773" s="193">
        <f t="shared" ref="L1773:L1774" si="85">J1773*AF1773</f>
        <v>0.39847072430251501</v>
      </c>
      <c r="M1773" s="25">
        <v>10485</v>
      </c>
      <c r="N1773" s="26">
        <v>587098</v>
      </c>
      <c r="O1773" s="24">
        <v>2275001000</v>
      </c>
      <c r="P1773" s="25">
        <v>24033</v>
      </c>
      <c r="Q1773" s="25">
        <v>9567311</v>
      </c>
      <c r="R1773" s="25">
        <v>63266413</v>
      </c>
      <c r="S1773" s="25">
        <v>50633212</v>
      </c>
      <c r="T1773" s="25">
        <v>166372814</v>
      </c>
      <c r="U1773" s="25" t="s">
        <v>12</v>
      </c>
      <c r="V1773" s="25">
        <v>137.552750232026</v>
      </c>
      <c r="W1773" s="25">
        <v>365</v>
      </c>
      <c r="X1773" s="25">
        <v>0.37685684995075802</v>
      </c>
      <c r="Y1773" s="25">
        <v>10485</v>
      </c>
      <c r="Z1773" s="27">
        <v>587098</v>
      </c>
      <c r="AA1773" s="35">
        <f t="shared" si="76"/>
        <v>2.8968575592299589E-3</v>
      </c>
      <c r="AC1773" t="str">
        <f t="shared" si="77"/>
        <v>2275001000-24033-VOC</v>
      </c>
      <c r="AD1773" t="str">
        <f>IF(COUNTIF('NP-NRModel-MAR-WILDFIRES Modifi'!V:V, AC1773)=0, "Missing", "")</f>
        <v/>
      </c>
      <c r="AE1773" s="72">
        <f>'NP-NRModel-MAR-WILDFIRES Mo (2)'!M10</f>
        <v>1</v>
      </c>
      <c r="AF1773" s="72">
        <f>'NP-NRModel-MAR-WILDFIRES Mo (2)'!N10</f>
        <v>1</v>
      </c>
    </row>
    <row r="1774" spans="1:32" x14ac:dyDescent="0.3">
      <c r="A1774" s="24">
        <v>2275020000</v>
      </c>
      <c r="B1774" s="40">
        <v>24033</v>
      </c>
      <c r="C1774" s="25">
        <v>9567311</v>
      </c>
      <c r="D1774" s="25">
        <v>53404213</v>
      </c>
      <c r="E1774" s="25">
        <v>50633212</v>
      </c>
      <c r="F1774" s="25">
        <v>81333414</v>
      </c>
      <c r="G1774" s="25" t="s">
        <v>12</v>
      </c>
      <c r="H1774" s="25">
        <v>0.186651955848045</v>
      </c>
      <c r="I1774" s="25">
        <v>153</v>
      </c>
      <c r="J1774" s="25">
        <v>1.2199474238434301E-3</v>
      </c>
      <c r="K1774" s="193">
        <f t="shared" si="84"/>
        <v>1.6398533271303386E-3</v>
      </c>
      <c r="L1774" s="193">
        <f t="shared" si="85"/>
        <v>1.6398533271303386E-3</v>
      </c>
      <c r="M1774" s="25">
        <v>10485</v>
      </c>
      <c r="N1774" s="26">
        <v>38578</v>
      </c>
      <c r="O1774" s="24">
        <v>2275020000</v>
      </c>
      <c r="P1774" s="25">
        <v>24033</v>
      </c>
      <c r="Q1774" s="25">
        <v>9567311</v>
      </c>
      <c r="R1774" s="25">
        <v>53404213</v>
      </c>
      <c r="S1774" s="25">
        <v>50633212</v>
      </c>
      <c r="T1774" s="25">
        <v>81333414</v>
      </c>
      <c r="U1774" s="25" t="s">
        <v>12</v>
      </c>
      <c r="V1774" s="25">
        <v>0.42112785972387601</v>
      </c>
      <c r="W1774" s="25">
        <v>365</v>
      </c>
      <c r="X1774" s="25">
        <v>1.1537749581476001E-3</v>
      </c>
      <c r="Y1774" s="25">
        <v>10485</v>
      </c>
      <c r="Z1774" s="27">
        <v>38578</v>
      </c>
      <c r="AA1774" s="35">
        <f t="shared" si="76"/>
        <v>2.8968575592299259E-3</v>
      </c>
      <c r="AC1774" t="str">
        <f t="shared" si="77"/>
        <v>2275020000-24033-VOC</v>
      </c>
      <c r="AD1774" t="str">
        <f>IF(COUNTIF('NP-NRModel-MAR-WILDFIRES Modifi'!V:V, AC1774)=0, "Missing", "")</f>
        <v/>
      </c>
      <c r="AE1774" s="72">
        <f>'NP-NRModel-MAR-WILDFIRES Mo (2)'!M21</f>
        <v>1.3441999999999998</v>
      </c>
      <c r="AF1774" s="72">
        <f>'NP-NRModel-MAR-WILDFIRES Mo (2)'!N21</f>
        <v>1.3441999999999998</v>
      </c>
    </row>
    <row r="1775" spans="1:32" hidden="1" x14ac:dyDescent="0.3">
      <c r="A1775" s="24">
        <v>2275060012</v>
      </c>
      <c r="B1775" s="40">
        <v>51683</v>
      </c>
      <c r="C1775" s="25">
        <v>9072411</v>
      </c>
      <c r="D1775" s="25">
        <v>62327313</v>
      </c>
      <c r="E1775" s="25">
        <v>49828912</v>
      </c>
      <c r="F1775" s="25">
        <v>166671414</v>
      </c>
      <c r="G1775" s="25" t="s">
        <v>955</v>
      </c>
      <c r="H1775" s="25">
        <v>0.99806694925610595</v>
      </c>
      <c r="I1775" s="25">
        <v>153</v>
      </c>
      <c r="J1775" s="25">
        <v>6.5233133938307599E-3</v>
      </c>
      <c r="K1775" s="25"/>
      <c r="L1775" s="25"/>
      <c r="M1775" s="25">
        <v>10485</v>
      </c>
      <c r="N1775" s="26">
        <v>302189</v>
      </c>
      <c r="O1775" s="24">
        <v>2275060012</v>
      </c>
      <c r="P1775" s="25">
        <v>51683</v>
      </c>
      <c r="Q1775" s="25">
        <v>9072411</v>
      </c>
      <c r="R1775" s="25">
        <v>62327313</v>
      </c>
      <c r="S1775" s="25">
        <v>49828912</v>
      </c>
      <c r="T1775" s="25">
        <v>166671414</v>
      </c>
      <c r="U1775" s="25" t="s">
        <v>955</v>
      </c>
      <c r="V1775" s="25">
        <v>2.25185852616268</v>
      </c>
      <c r="W1775" s="25">
        <v>365</v>
      </c>
      <c r="X1775" s="25">
        <v>6.1694754141443497E-3</v>
      </c>
      <c r="Y1775" s="25">
        <v>10485</v>
      </c>
      <c r="Z1775" s="27">
        <v>302189</v>
      </c>
      <c r="AA1775" s="35">
        <f t="shared" si="76"/>
        <v>2.8968575592299437E-3</v>
      </c>
      <c r="AC1775" t="str">
        <f t="shared" si="77"/>
        <v>2275060012-51683-NOX</v>
      </c>
      <c r="AD1775" t="str">
        <f>IF(COUNTIF('NP-NRModel-MAR-WILDFIRES Modifi'!V:V, AC1775)=0, "Missing", "")</f>
        <v/>
      </c>
    </row>
    <row r="1776" spans="1:32" hidden="1" x14ac:dyDescent="0.3">
      <c r="A1776" s="24">
        <v>2275060012</v>
      </c>
      <c r="B1776" s="40">
        <v>51683</v>
      </c>
      <c r="C1776" s="25">
        <v>9072411</v>
      </c>
      <c r="D1776" s="25">
        <v>62327313</v>
      </c>
      <c r="E1776" s="25">
        <v>49828912</v>
      </c>
      <c r="F1776" s="25">
        <v>166671414</v>
      </c>
      <c r="G1776" s="25" t="s">
        <v>12</v>
      </c>
      <c r="H1776" s="25">
        <v>1.2948047263475599</v>
      </c>
      <c r="I1776" s="25">
        <v>153</v>
      </c>
      <c r="J1776" s="25">
        <v>8.4627759891997504E-3</v>
      </c>
      <c r="K1776" s="25"/>
      <c r="L1776" s="25"/>
      <c r="M1776" s="25">
        <v>10485</v>
      </c>
      <c r="N1776" s="26">
        <v>302195</v>
      </c>
      <c r="O1776" s="24">
        <v>2275060012</v>
      </c>
      <c r="P1776" s="25">
        <v>51683</v>
      </c>
      <c r="Q1776" s="25">
        <v>9072411</v>
      </c>
      <c r="R1776" s="25">
        <v>62327313</v>
      </c>
      <c r="S1776" s="25">
        <v>49828912</v>
      </c>
      <c r="T1776" s="25">
        <v>166671414</v>
      </c>
      <c r="U1776" s="25" t="s">
        <v>12</v>
      </c>
      <c r="V1776" s="25">
        <v>2.9213642079969402</v>
      </c>
      <c r="W1776" s="25">
        <v>365</v>
      </c>
      <c r="X1776" s="25">
        <v>8.0037375561560001E-3</v>
      </c>
      <c r="Y1776" s="25">
        <v>10485</v>
      </c>
      <c r="Z1776" s="27">
        <v>302195</v>
      </c>
      <c r="AA1776" s="35">
        <f t="shared" si="76"/>
        <v>2.8968575592299493E-3</v>
      </c>
      <c r="AC1776" t="str">
        <f t="shared" si="77"/>
        <v>2275060012-51683-VOC</v>
      </c>
      <c r="AD1776" t="str">
        <f>IF(COUNTIF('NP-NRModel-MAR-WILDFIRES Modifi'!V:V, AC1776)=0, "Missing", "")</f>
        <v/>
      </c>
    </row>
    <row r="1777" spans="1:32" x14ac:dyDescent="0.3">
      <c r="A1777" s="24">
        <v>2275050011</v>
      </c>
      <c r="B1777" s="40">
        <v>24033</v>
      </c>
      <c r="C1777" s="25">
        <v>9567311</v>
      </c>
      <c r="D1777" s="25">
        <v>62719413</v>
      </c>
      <c r="E1777" s="25">
        <v>50302112</v>
      </c>
      <c r="F1777" s="25">
        <v>84720914</v>
      </c>
      <c r="G1777" s="25" t="s">
        <v>12</v>
      </c>
      <c r="H1777" s="25">
        <v>3.3332132687470803E-2</v>
      </c>
      <c r="I1777" s="25">
        <v>153</v>
      </c>
      <c r="J1777" s="25">
        <v>2.17857076388698E-4</v>
      </c>
      <c r="K1777" s="193">
        <f t="shared" ref="K1777:K1779" si="86">J1777*AE1777</f>
        <v>2.2500702501826439E-4</v>
      </c>
      <c r="L1777" s="193">
        <f t="shared" ref="L1777:L1780" si="87">J1777*AF1777</f>
        <v>2.2527534658936605E-4</v>
      </c>
      <c r="M1777" s="25">
        <v>10485</v>
      </c>
      <c r="N1777" s="26">
        <v>487426</v>
      </c>
      <c r="O1777" s="24">
        <v>2275050011</v>
      </c>
      <c r="P1777" s="25">
        <v>24033</v>
      </c>
      <c r="Q1777" s="25">
        <v>9567311</v>
      </c>
      <c r="R1777" s="25">
        <v>62719413</v>
      </c>
      <c r="S1777" s="25">
        <v>50302112</v>
      </c>
      <c r="T1777" s="25">
        <v>84720914</v>
      </c>
      <c r="U1777" s="25" t="s">
        <v>12</v>
      </c>
      <c r="V1777" s="25">
        <v>7.5204621537073399E-2</v>
      </c>
      <c r="W1777" s="25">
        <v>365</v>
      </c>
      <c r="X1777" s="25">
        <v>2.0604005900568001E-4</v>
      </c>
      <c r="Y1777" s="25">
        <v>10485</v>
      </c>
      <c r="Z1777" s="27">
        <v>487426</v>
      </c>
      <c r="AA1777" s="35">
        <f t="shared" si="76"/>
        <v>2.8968575592299424E-3</v>
      </c>
      <c r="AC1777" t="str">
        <f t="shared" si="77"/>
        <v>2275050011-24033-VOC</v>
      </c>
      <c r="AD1777" t="str">
        <f>IF(COUNTIF('NP-NRModel-MAR-WILDFIRES Modifi'!V:V, AC1777)=0, "Missing", "")</f>
        <v/>
      </c>
      <c r="AE1777" s="72">
        <f>'NP-NRModel-MAR-WILDFIRES Mo (2)'!M36</f>
        <v>1.0328194463456837</v>
      </c>
      <c r="AF1777" s="72">
        <f>'NP-NRModel-MAR-WILDFIRES Mo (2)'!N36</f>
        <v>1.0340510867199579</v>
      </c>
    </row>
    <row r="1778" spans="1:32" x14ac:dyDescent="0.3">
      <c r="A1778" s="24">
        <v>2275050012</v>
      </c>
      <c r="B1778" s="40">
        <v>24033</v>
      </c>
      <c r="C1778" s="25">
        <v>9567311</v>
      </c>
      <c r="D1778" s="25">
        <v>62719413</v>
      </c>
      <c r="E1778" s="25">
        <v>50302112</v>
      </c>
      <c r="F1778" s="25">
        <v>84721014</v>
      </c>
      <c r="G1778" s="25" t="s">
        <v>12</v>
      </c>
      <c r="H1778" s="25">
        <v>0.107043583123381</v>
      </c>
      <c r="I1778" s="25">
        <v>153</v>
      </c>
      <c r="J1778" s="25">
        <v>6.99631262244322E-4</v>
      </c>
      <c r="K1778" s="193">
        <f t="shared" si="86"/>
        <v>7.5566236851432001E-4</v>
      </c>
      <c r="L1778" s="193">
        <f t="shared" si="87"/>
        <v>7.5776664673905792E-4</v>
      </c>
      <c r="M1778" s="25">
        <v>10485</v>
      </c>
      <c r="N1778" s="26">
        <v>487366</v>
      </c>
      <c r="O1778" s="24">
        <v>2275050012</v>
      </c>
      <c r="P1778" s="25">
        <v>24033</v>
      </c>
      <c r="Q1778" s="25">
        <v>9567311</v>
      </c>
      <c r="R1778" s="25">
        <v>62719413</v>
      </c>
      <c r="S1778" s="25">
        <v>50302112</v>
      </c>
      <c r="T1778" s="25">
        <v>84721014</v>
      </c>
      <c r="U1778" s="25" t="s">
        <v>12</v>
      </c>
      <c r="V1778" s="25">
        <v>0.24151386388162699</v>
      </c>
      <c r="W1778" s="25">
        <v>365</v>
      </c>
      <c r="X1778" s="25">
        <v>6.6168181885377202E-4</v>
      </c>
      <c r="Y1778" s="25">
        <v>10485</v>
      </c>
      <c r="Z1778" s="27">
        <v>487366</v>
      </c>
      <c r="AA1778" s="35">
        <f t="shared" si="76"/>
        <v>2.8968575592299402E-3</v>
      </c>
      <c r="AC1778" t="str">
        <f t="shared" si="77"/>
        <v>2275050012-24033-VOC</v>
      </c>
      <c r="AD1778" t="str">
        <f>IF(COUNTIF('NP-NRModel-MAR-WILDFIRES Modifi'!V:V, AC1778)=0, "Missing", "")</f>
        <v/>
      </c>
      <c r="AE1778" s="72">
        <f>'NP-NRModel-MAR-WILDFIRES Mo (2)'!M52</f>
        <v>1.0800866246174561</v>
      </c>
      <c r="AF1778" s="72">
        <f>'NP-NRModel-MAR-WILDFIRES Mo (2)'!N52</f>
        <v>1.0830943207258141</v>
      </c>
    </row>
    <row r="1779" spans="1:32" x14ac:dyDescent="0.3">
      <c r="A1779" s="24">
        <v>2275060011</v>
      </c>
      <c r="B1779" s="40">
        <v>24033</v>
      </c>
      <c r="C1779" s="25">
        <v>9567311</v>
      </c>
      <c r="D1779" s="25">
        <v>62719313</v>
      </c>
      <c r="E1779" s="25">
        <v>50302112</v>
      </c>
      <c r="F1779" s="25">
        <v>84720714</v>
      </c>
      <c r="G1779" s="25" t="s">
        <v>12</v>
      </c>
      <c r="H1779" s="25">
        <v>9.2382466403319395E-4</v>
      </c>
      <c r="I1779" s="25">
        <v>153</v>
      </c>
      <c r="J1779" s="29">
        <v>6.0380696995633601E-6</v>
      </c>
      <c r="K1779" s="194">
        <f t="shared" si="86"/>
        <v>5.7438315341876858E-6</v>
      </c>
      <c r="L1779" s="194">
        <f t="shared" si="87"/>
        <v>5.7438315341876858E-6</v>
      </c>
      <c r="M1779" s="25">
        <v>10485</v>
      </c>
      <c r="N1779" s="26">
        <v>487355</v>
      </c>
      <c r="O1779" s="24">
        <v>2275060011</v>
      </c>
      <c r="P1779" s="25">
        <v>24033</v>
      </c>
      <c r="Q1779" s="25">
        <v>9567311</v>
      </c>
      <c r="R1779" s="25">
        <v>62719313</v>
      </c>
      <c r="S1779" s="25">
        <v>50302112</v>
      </c>
      <c r="T1779" s="25">
        <v>84720714</v>
      </c>
      <c r="U1779" s="25" t="s">
        <v>12</v>
      </c>
      <c r="V1779" s="25">
        <v>2.0843516038007901E-3</v>
      </c>
      <c r="W1779" s="25">
        <v>365</v>
      </c>
      <c r="X1779" s="29">
        <v>5.7105523391802503E-6</v>
      </c>
      <c r="Y1779" s="25">
        <v>10485</v>
      </c>
      <c r="Z1779" s="27">
        <v>487355</v>
      </c>
      <c r="AA1779" s="35">
        <f t="shared" si="76"/>
        <v>2.8968575592299363E-3</v>
      </c>
      <c r="AC1779" t="str">
        <f t="shared" si="77"/>
        <v>2275060011-24033-VOC</v>
      </c>
      <c r="AD1779" t="str">
        <f>IF(COUNTIF('NP-NRModel-MAR-WILDFIRES Modifi'!V:V, AC1779)=0, "Missing", "")</f>
        <v/>
      </c>
      <c r="AE1779" s="72">
        <f>'NP-NRModel-MAR-WILDFIRES Mo (2)'!M65</f>
        <v>0.95126949836353303</v>
      </c>
      <c r="AF1779" s="72">
        <f>'NP-NRModel-MAR-WILDFIRES Mo (2)'!N65</f>
        <v>0.95126949836353303</v>
      </c>
    </row>
    <row r="1780" spans="1:32" ht="15" thickBot="1" x14ac:dyDescent="0.35">
      <c r="A1780" s="30">
        <v>2275060012</v>
      </c>
      <c r="B1780" s="41">
        <v>24033</v>
      </c>
      <c r="C1780" s="31">
        <v>9567311</v>
      </c>
      <c r="D1780" s="31">
        <v>62719313</v>
      </c>
      <c r="E1780" s="31">
        <v>50302112</v>
      </c>
      <c r="F1780" s="31">
        <v>84720814</v>
      </c>
      <c r="G1780" s="31" t="s">
        <v>12</v>
      </c>
      <c r="H1780" s="31">
        <v>3.5597865799193197E-2</v>
      </c>
      <c r="I1780" s="31">
        <v>153</v>
      </c>
      <c r="J1780" s="31">
        <v>2.3266578953721001E-4</v>
      </c>
      <c r="K1780" s="193">
        <f>J1780*AE1780</f>
        <v>2.2213807651813851E-4</v>
      </c>
      <c r="L1780" s="193">
        <f t="shared" si="87"/>
        <v>2.2213807651813851E-4</v>
      </c>
      <c r="M1780" s="31">
        <v>10485</v>
      </c>
      <c r="N1780" s="32">
        <v>487293</v>
      </c>
      <c r="O1780" s="30">
        <v>2275060012</v>
      </c>
      <c r="P1780" s="31">
        <v>24033</v>
      </c>
      <c r="Q1780" s="31">
        <v>9567311</v>
      </c>
      <c r="R1780" s="31">
        <v>62719313</v>
      </c>
      <c r="S1780" s="31">
        <v>50302112</v>
      </c>
      <c r="T1780" s="31">
        <v>84720814</v>
      </c>
      <c r="U1780" s="31" t="s">
        <v>12</v>
      </c>
      <c r="V1780" s="31">
        <v>8.0316613702973702E-2</v>
      </c>
      <c r="W1780" s="31">
        <v>365</v>
      </c>
      <c r="X1780" s="31">
        <v>2.20045516994448E-4</v>
      </c>
      <c r="Y1780" s="31">
        <v>10485</v>
      </c>
      <c r="Z1780" s="33">
        <v>487293</v>
      </c>
      <c r="AA1780" s="36">
        <f t="shared" si="76"/>
        <v>2.8968575592299359E-3</v>
      </c>
      <c r="AC1780" t="str">
        <f t="shared" si="77"/>
        <v>2275060012-24033-VOC</v>
      </c>
      <c r="AD1780" t="str">
        <f>IF(COUNTIF('NP-NRModel-MAR-WILDFIRES Modifi'!V:V, AC1780)=0, "Missing", "")</f>
        <v/>
      </c>
      <c r="AE1780" s="72">
        <f>'NP-NRModel-MAR-WILDFIRES Mo (2)'!M81</f>
        <v>0.95475177919361531</v>
      </c>
      <c r="AF1780" s="72">
        <f>'NP-NRModel-MAR-WILDFIRES Mo (2)'!N81</f>
        <v>0.95475177919361531</v>
      </c>
    </row>
    <row r="1781" spans="1:32" hidden="1" x14ac:dyDescent="0.3">
      <c r="A1781" s="24">
        <v>28500201</v>
      </c>
      <c r="B1781" s="40">
        <v>11001</v>
      </c>
      <c r="C1781" s="25">
        <v>14416311</v>
      </c>
      <c r="D1781" s="25" t="s">
        <v>965</v>
      </c>
      <c r="E1781" s="25" t="s">
        <v>966</v>
      </c>
      <c r="F1781" s="25" t="s">
        <v>967</v>
      </c>
      <c r="G1781" s="25" t="s">
        <v>955</v>
      </c>
      <c r="H1781" s="25">
        <v>3.2723272991620802</v>
      </c>
      <c r="I1781" s="25">
        <v>153</v>
      </c>
      <c r="J1781" s="25">
        <v>2.1387760125242399E-2</v>
      </c>
      <c r="K1781" s="25"/>
      <c r="L1781" s="25"/>
      <c r="M1781" s="25">
        <v>10526</v>
      </c>
      <c r="N1781" s="26">
        <v>4776</v>
      </c>
      <c r="O1781" s="24">
        <v>28500201</v>
      </c>
      <c r="P1781" s="25">
        <v>11001</v>
      </c>
      <c r="Q1781" s="25">
        <v>14416311</v>
      </c>
      <c r="R1781" s="25" t="s">
        <v>965</v>
      </c>
      <c r="S1781" s="25" t="s">
        <v>966</v>
      </c>
      <c r="T1781" s="25" t="s">
        <v>967</v>
      </c>
      <c r="U1781" s="25" t="s">
        <v>955</v>
      </c>
      <c r="V1781" s="25">
        <v>7.8535855179889804</v>
      </c>
      <c r="W1781" s="25">
        <v>365</v>
      </c>
      <c r="X1781" s="25">
        <v>2.1516672652024602E-2</v>
      </c>
      <c r="Y1781" s="25">
        <v>10526</v>
      </c>
      <c r="Z1781" s="27">
        <v>4776</v>
      </c>
      <c r="AA1781" s="28">
        <f t="shared" ref="AA1781:AA1812" si="88">J1781/V1781</f>
        <v>2.7233115468409683E-3</v>
      </c>
      <c r="AC1781" t="str">
        <f t="shared" si="77"/>
        <v>28500201-11001-NOX</v>
      </c>
      <c r="AD1781" t="str">
        <f>IF(COUNTIF('NP-NRModel-MAR-WILDFIRES Modifi'!V:V, AC1781)=0, "Missing", "")</f>
        <v/>
      </c>
    </row>
    <row r="1782" spans="1:32" hidden="1" x14ac:dyDescent="0.3">
      <c r="A1782" s="24">
        <v>28500201</v>
      </c>
      <c r="B1782" s="40">
        <v>11001</v>
      </c>
      <c r="C1782" s="25">
        <v>14416311</v>
      </c>
      <c r="D1782" s="25" t="s">
        <v>965</v>
      </c>
      <c r="E1782" s="25" t="s">
        <v>966</v>
      </c>
      <c r="F1782" s="25" t="s">
        <v>967</v>
      </c>
      <c r="G1782" s="25" t="s">
        <v>12</v>
      </c>
      <c r="H1782" s="25">
        <v>0.21249801791636899</v>
      </c>
      <c r="I1782" s="25">
        <v>153</v>
      </c>
      <c r="J1782" s="25">
        <v>1.38887593409391E-3</v>
      </c>
      <c r="K1782" s="25"/>
      <c r="L1782" s="25"/>
      <c r="M1782" s="25">
        <v>10526</v>
      </c>
      <c r="N1782" s="26">
        <v>4780</v>
      </c>
      <c r="O1782" s="24">
        <v>28500201</v>
      </c>
      <c r="P1782" s="25">
        <v>11001</v>
      </c>
      <c r="Q1782" s="25">
        <v>14416311</v>
      </c>
      <c r="R1782" s="25" t="s">
        <v>965</v>
      </c>
      <c r="S1782" s="25" t="s">
        <v>966</v>
      </c>
      <c r="T1782" s="25" t="s">
        <v>967</v>
      </c>
      <c r="U1782" s="25" t="s">
        <v>12</v>
      </c>
      <c r="V1782" s="25">
        <v>0.509995242999289</v>
      </c>
      <c r="W1782" s="25">
        <v>365</v>
      </c>
      <c r="X1782" s="25">
        <v>1.3972472410939401E-3</v>
      </c>
      <c r="Y1782" s="25">
        <v>10526</v>
      </c>
      <c r="Z1782" s="27">
        <v>4780</v>
      </c>
      <c r="AA1782" s="28">
        <f t="shared" si="88"/>
        <v>2.7233115468409306E-3</v>
      </c>
      <c r="AC1782" t="str">
        <f t="shared" si="77"/>
        <v>28500201-11001-VOC</v>
      </c>
      <c r="AD1782" t="str">
        <f>IF(COUNTIF('NP-NRModel-MAR-WILDFIRES Modifi'!V:V, AC1782)=0, "Missing", "")</f>
        <v/>
      </c>
    </row>
    <row r="1783" spans="1:32" hidden="1" x14ac:dyDescent="0.3">
      <c r="A1783" s="24">
        <v>28500201</v>
      </c>
      <c r="B1783" s="40">
        <v>11001</v>
      </c>
      <c r="C1783" s="25">
        <v>21064611</v>
      </c>
      <c r="D1783" s="25">
        <v>153580013</v>
      </c>
      <c r="E1783" s="25">
        <v>163996312</v>
      </c>
      <c r="F1783" s="25">
        <v>238102114</v>
      </c>
      <c r="G1783" s="25" t="s">
        <v>955</v>
      </c>
      <c r="H1783" s="25">
        <v>26.1374999999633</v>
      </c>
      <c r="I1783" s="25">
        <v>153</v>
      </c>
      <c r="J1783" s="25">
        <v>0.170833333333094</v>
      </c>
      <c r="K1783" s="25"/>
      <c r="L1783" s="25"/>
      <c r="M1783" s="25">
        <v>10526</v>
      </c>
      <c r="N1783" s="26">
        <v>43038</v>
      </c>
      <c r="O1783" s="24">
        <v>28500201</v>
      </c>
      <c r="P1783" s="25">
        <v>11001</v>
      </c>
      <c r="Q1783" s="25">
        <v>21064611</v>
      </c>
      <c r="R1783" s="25">
        <v>153580013</v>
      </c>
      <c r="S1783" s="25">
        <v>163996312</v>
      </c>
      <c r="T1783" s="25">
        <v>238102114</v>
      </c>
      <c r="U1783" s="25" t="s">
        <v>955</v>
      </c>
      <c r="V1783" s="25">
        <v>62.729999999912003</v>
      </c>
      <c r="W1783" s="25">
        <v>365</v>
      </c>
      <c r="X1783" s="25">
        <v>0.17186301369838899</v>
      </c>
      <c r="Y1783" s="25">
        <v>10526</v>
      </c>
      <c r="Z1783" s="27">
        <v>43038</v>
      </c>
      <c r="AA1783" s="28">
        <f t="shared" si="88"/>
        <v>2.7233115468409635E-3</v>
      </c>
      <c r="AC1783" t="str">
        <f t="shared" si="77"/>
        <v>28500201-11001-NOX</v>
      </c>
      <c r="AD1783" t="str">
        <f>IF(COUNTIF('NP-NRModel-MAR-WILDFIRES Modifi'!V:V, AC1783)=0, "Missing", "")</f>
        <v/>
      </c>
    </row>
    <row r="1784" spans="1:32" hidden="1" x14ac:dyDescent="0.3">
      <c r="A1784" s="24">
        <v>28500201</v>
      </c>
      <c r="B1784" s="40">
        <v>11001</v>
      </c>
      <c r="C1784" s="25">
        <v>21064611</v>
      </c>
      <c r="D1784" s="25">
        <v>153580013</v>
      </c>
      <c r="E1784" s="25">
        <v>163996312</v>
      </c>
      <c r="F1784" s="25">
        <v>238102114</v>
      </c>
      <c r="G1784" s="25" t="s">
        <v>12</v>
      </c>
      <c r="H1784" s="25">
        <v>1.7333333333309</v>
      </c>
      <c r="I1784" s="25">
        <v>153</v>
      </c>
      <c r="J1784" s="25">
        <v>1.13289760348425E-2</v>
      </c>
      <c r="K1784" s="25"/>
      <c r="L1784" s="25"/>
      <c r="M1784" s="25">
        <v>10526</v>
      </c>
      <c r="N1784" s="26">
        <v>43168</v>
      </c>
      <c r="O1784" s="24">
        <v>28500201</v>
      </c>
      <c r="P1784" s="25">
        <v>11001</v>
      </c>
      <c r="Q1784" s="25">
        <v>21064611</v>
      </c>
      <c r="R1784" s="25">
        <v>153580013</v>
      </c>
      <c r="S1784" s="25">
        <v>163996312</v>
      </c>
      <c r="T1784" s="25">
        <v>238102114</v>
      </c>
      <c r="U1784" s="25" t="s">
        <v>12</v>
      </c>
      <c r="V1784" s="25">
        <v>4.1599999999941799</v>
      </c>
      <c r="W1784" s="25">
        <v>365</v>
      </c>
      <c r="X1784" s="25">
        <v>1.13972602739566E-2</v>
      </c>
      <c r="Y1784" s="25">
        <v>10526</v>
      </c>
      <c r="Z1784" s="27">
        <v>43168</v>
      </c>
      <c r="AA1784" s="28">
        <f t="shared" si="88"/>
        <v>2.7233115468409492E-3</v>
      </c>
      <c r="AC1784" t="str">
        <f t="shared" si="77"/>
        <v>28500201-11001-VOC</v>
      </c>
      <c r="AD1784" t="str">
        <f>IF(COUNTIF('NP-NRModel-MAR-WILDFIRES Modifi'!V:V, AC1784)=0, "Missing", "")</f>
        <v/>
      </c>
    </row>
    <row r="1785" spans="1:32" hidden="1" x14ac:dyDescent="0.3">
      <c r="A1785" s="24">
        <v>28500201</v>
      </c>
      <c r="B1785" s="40">
        <v>11001</v>
      </c>
      <c r="C1785" s="25">
        <v>21064611</v>
      </c>
      <c r="D1785" s="25">
        <v>154908013</v>
      </c>
      <c r="E1785" s="25">
        <v>163996312</v>
      </c>
      <c r="F1785" s="25">
        <v>239456214</v>
      </c>
      <c r="G1785" s="25" t="s">
        <v>955</v>
      </c>
      <c r="H1785" s="25">
        <v>3.5191199999950702</v>
      </c>
      <c r="I1785" s="25">
        <v>153</v>
      </c>
      <c r="J1785" s="25">
        <v>2.30007843136932E-2</v>
      </c>
      <c r="K1785" s="25"/>
      <c r="L1785" s="25"/>
      <c r="M1785" s="25">
        <v>10526</v>
      </c>
      <c r="N1785" s="26">
        <v>43039</v>
      </c>
      <c r="O1785" s="24">
        <v>28500201</v>
      </c>
      <c r="P1785" s="25">
        <v>11001</v>
      </c>
      <c r="Q1785" s="25">
        <v>21064611</v>
      </c>
      <c r="R1785" s="25">
        <v>154908013</v>
      </c>
      <c r="S1785" s="25">
        <v>163996312</v>
      </c>
      <c r="T1785" s="25">
        <v>239456214</v>
      </c>
      <c r="U1785" s="25" t="s">
        <v>955</v>
      </c>
      <c r="V1785" s="25">
        <v>8.44588799998815</v>
      </c>
      <c r="W1785" s="25">
        <v>365</v>
      </c>
      <c r="X1785" s="25">
        <v>2.3139419178049701E-2</v>
      </c>
      <c r="Y1785" s="25">
        <v>10526</v>
      </c>
      <c r="Z1785" s="27">
        <v>43039</v>
      </c>
      <c r="AA1785" s="28">
        <f t="shared" si="88"/>
        <v>2.7233115468409562E-3</v>
      </c>
      <c r="AC1785" t="str">
        <f t="shared" si="77"/>
        <v>28500201-11001-NOX</v>
      </c>
      <c r="AD1785" t="str">
        <f>IF(COUNTIF('NP-NRModel-MAR-WILDFIRES Modifi'!V:V, AC1785)=0, "Missing", "")</f>
        <v/>
      </c>
    </row>
    <row r="1786" spans="1:32" hidden="1" x14ac:dyDescent="0.3">
      <c r="A1786" s="24">
        <v>28500201</v>
      </c>
      <c r="B1786" s="40">
        <v>11001</v>
      </c>
      <c r="C1786" s="25">
        <v>21064611</v>
      </c>
      <c r="D1786" s="25">
        <v>154908013</v>
      </c>
      <c r="E1786" s="25">
        <v>163996312</v>
      </c>
      <c r="F1786" s="25">
        <v>239456214</v>
      </c>
      <c r="G1786" s="25" t="s">
        <v>12</v>
      </c>
      <c r="H1786" s="25">
        <v>0.26393399999963002</v>
      </c>
      <c r="I1786" s="25">
        <v>153</v>
      </c>
      <c r="J1786" s="25">
        <v>1.7250588235269901E-3</v>
      </c>
      <c r="K1786" s="25"/>
      <c r="L1786" s="25"/>
      <c r="M1786" s="25">
        <v>10526</v>
      </c>
      <c r="N1786" s="26">
        <v>43169</v>
      </c>
      <c r="O1786" s="24">
        <v>28500201</v>
      </c>
      <c r="P1786" s="25">
        <v>11001</v>
      </c>
      <c r="Q1786" s="25">
        <v>21064611</v>
      </c>
      <c r="R1786" s="25">
        <v>154908013</v>
      </c>
      <c r="S1786" s="25">
        <v>163996312</v>
      </c>
      <c r="T1786" s="25">
        <v>239456214</v>
      </c>
      <c r="U1786" s="25" t="s">
        <v>12</v>
      </c>
      <c r="V1786" s="25">
        <v>0.63344159999911098</v>
      </c>
      <c r="W1786" s="25">
        <v>365</v>
      </c>
      <c r="X1786" s="25">
        <v>1.7354564383537301E-3</v>
      </c>
      <c r="Y1786" s="25">
        <v>10526</v>
      </c>
      <c r="Z1786" s="27">
        <v>43169</v>
      </c>
      <c r="AA1786" s="28">
        <f t="shared" si="88"/>
        <v>2.7233115468409579E-3</v>
      </c>
      <c r="AC1786" t="str">
        <f t="shared" si="77"/>
        <v>28500201-11001-VOC</v>
      </c>
      <c r="AD1786" t="str">
        <f>IF(COUNTIF('NP-NRModel-MAR-WILDFIRES Modifi'!V:V, AC1786)=0, "Missing", "")</f>
        <v/>
      </c>
    </row>
    <row r="1787" spans="1:32" hidden="1" x14ac:dyDescent="0.3">
      <c r="A1787" s="24">
        <v>28500201</v>
      </c>
      <c r="B1787" s="40">
        <v>11001</v>
      </c>
      <c r="C1787" s="25">
        <v>21064611</v>
      </c>
      <c r="D1787" s="25">
        <v>154908113</v>
      </c>
      <c r="E1787" s="25">
        <v>163996312</v>
      </c>
      <c r="F1787" s="25">
        <v>239456314</v>
      </c>
      <c r="G1787" s="25" t="s">
        <v>955</v>
      </c>
      <c r="H1787" s="25">
        <v>2.44329583332991</v>
      </c>
      <c r="I1787" s="25">
        <v>153</v>
      </c>
      <c r="J1787" s="25">
        <v>1.5969253812613798E-2</v>
      </c>
      <c r="K1787" s="25"/>
      <c r="L1787" s="25"/>
      <c r="M1787" s="25">
        <v>10526</v>
      </c>
      <c r="N1787" s="26">
        <v>43040</v>
      </c>
      <c r="O1787" s="24">
        <v>28500201</v>
      </c>
      <c r="P1787" s="25">
        <v>11001</v>
      </c>
      <c r="Q1787" s="25">
        <v>21064611</v>
      </c>
      <c r="R1787" s="25">
        <v>154908113</v>
      </c>
      <c r="S1787" s="25">
        <v>163996312</v>
      </c>
      <c r="T1787" s="25">
        <v>239456314</v>
      </c>
      <c r="U1787" s="25" t="s">
        <v>955</v>
      </c>
      <c r="V1787" s="25">
        <v>5.8639099999917601</v>
      </c>
      <c r="W1787" s="25">
        <v>365</v>
      </c>
      <c r="X1787" s="25">
        <v>1.6065506849292501E-2</v>
      </c>
      <c r="Y1787" s="25">
        <v>10526</v>
      </c>
      <c r="Z1787" s="27">
        <v>43040</v>
      </c>
      <c r="AA1787" s="28">
        <f t="shared" si="88"/>
        <v>2.7233115468409709E-3</v>
      </c>
      <c r="AC1787" t="str">
        <f t="shared" si="77"/>
        <v>28500201-11001-NOX</v>
      </c>
      <c r="AD1787" t="str">
        <f>IF(COUNTIF('NP-NRModel-MAR-WILDFIRES Modifi'!V:V, AC1787)=0, "Missing", "")</f>
        <v/>
      </c>
    </row>
    <row r="1788" spans="1:32" hidden="1" x14ac:dyDescent="0.3">
      <c r="A1788" s="24">
        <v>28500201</v>
      </c>
      <c r="B1788" s="40">
        <v>11001</v>
      </c>
      <c r="C1788" s="25">
        <v>21064611</v>
      </c>
      <c r="D1788" s="25">
        <v>154908113</v>
      </c>
      <c r="E1788" s="25">
        <v>163996312</v>
      </c>
      <c r="F1788" s="25">
        <v>239456314</v>
      </c>
      <c r="G1788" s="25" t="s">
        <v>12</v>
      </c>
      <c r="H1788" s="25">
        <v>0.18324720833307701</v>
      </c>
      <c r="I1788" s="25">
        <v>153</v>
      </c>
      <c r="J1788" s="25">
        <v>1.1976941721116099E-3</v>
      </c>
      <c r="K1788" s="25"/>
      <c r="L1788" s="25"/>
      <c r="M1788" s="25">
        <v>10526</v>
      </c>
      <c r="N1788" s="26">
        <v>43170</v>
      </c>
      <c r="O1788" s="24">
        <v>28500201</v>
      </c>
      <c r="P1788" s="25">
        <v>11001</v>
      </c>
      <c r="Q1788" s="25">
        <v>21064611</v>
      </c>
      <c r="R1788" s="25">
        <v>154908113</v>
      </c>
      <c r="S1788" s="25">
        <v>163996312</v>
      </c>
      <c r="T1788" s="25">
        <v>239456314</v>
      </c>
      <c r="U1788" s="25" t="s">
        <v>12</v>
      </c>
      <c r="V1788" s="25">
        <v>0.43979329999938299</v>
      </c>
      <c r="W1788" s="25">
        <v>365</v>
      </c>
      <c r="X1788" s="25">
        <v>1.2049131506832399E-3</v>
      </c>
      <c r="Y1788" s="25">
        <v>10526</v>
      </c>
      <c r="Z1788" s="27">
        <v>43170</v>
      </c>
      <c r="AA1788" s="28">
        <f t="shared" si="88"/>
        <v>2.7233115468409596E-3</v>
      </c>
      <c r="AC1788" t="str">
        <f t="shared" si="77"/>
        <v>28500201-11001-VOC</v>
      </c>
      <c r="AD1788" t="str">
        <f>IF(COUNTIF('NP-NRModel-MAR-WILDFIRES Modifi'!V:V, AC1788)=0, "Missing", "")</f>
        <v/>
      </c>
    </row>
    <row r="1789" spans="1:32" hidden="1" x14ac:dyDescent="0.3">
      <c r="A1789" s="24">
        <v>28500201</v>
      </c>
      <c r="B1789" s="40">
        <v>11001</v>
      </c>
      <c r="C1789" s="25">
        <v>21064611</v>
      </c>
      <c r="D1789" s="25">
        <v>154910913</v>
      </c>
      <c r="E1789" s="25">
        <v>163996312</v>
      </c>
      <c r="F1789" s="25">
        <v>239463414</v>
      </c>
      <c r="G1789" s="25" t="s">
        <v>955</v>
      </c>
      <c r="H1789" s="25">
        <v>9.5016249999866993</v>
      </c>
      <c r="I1789" s="25">
        <v>153</v>
      </c>
      <c r="J1789" s="25">
        <v>6.2102124182919598E-2</v>
      </c>
      <c r="K1789" s="25"/>
      <c r="L1789" s="25"/>
      <c r="M1789" s="25">
        <v>10526</v>
      </c>
      <c r="N1789" s="26">
        <v>43041</v>
      </c>
      <c r="O1789" s="24">
        <v>28500201</v>
      </c>
      <c r="P1789" s="25">
        <v>11001</v>
      </c>
      <c r="Q1789" s="25">
        <v>21064611</v>
      </c>
      <c r="R1789" s="25">
        <v>154910913</v>
      </c>
      <c r="S1789" s="25">
        <v>163996312</v>
      </c>
      <c r="T1789" s="25">
        <v>239463414</v>
      </c>
      <c r="U1789" s="25" t="s">
        <v>955</v>
      </c>
      <c r="V1789" s="25">
        <v>22.803899999967999</v>
      </c>
      <c r="W1789" s="25">
        <v>365</v>
      </c>
      <c r="X1789" s="25">
        <v>6.2476438356076899E-2</v>
      </c>
      <c r="Y1789" s="25">
        <v>10526</v>
      </c>
      <c r="Z1789" s="27">
        <v>43041</v>
      </c>
      <c r="AA1789" s="28">
        <f t="shared" si="88"/>
        <v>2.7233115468409679E-3</v>
      </c>
      <c r="AC1789" t="str">
        <f t="shared" si="77"/>
        <v>28500201-11001-NOX</v>
      </c>
      <c r="AD1789" t="str">
        <f>IF(COUNTIF('NP-NRModel-MAR-WILDFIRES Modifi'!V:V, AC1789)=0, "Missing", "")</f>
        <v/>
      </c>
    </row>
    <row r="1790" spans="1:32" hidden="1" x14ac:dyDescent="0.3">
      <c r="A1790" s="24">
        <v>28500201</v>
      </c>
      <c r="B1790" s="40">
        <v>11001</v>
      </c>
      <c r="C1790" s="25">
        <v>21064611</v>
      </c>
      <c r="D1790" s="25">
        <v>154910913</v>
      </c>
      <c r="E1790" s="25">
        <v>163996312</v>
      </c>
      <c r="F1790" s="25">
        <v>239463414</v>
      </c>
      <c r="G1790" s="25" t="s">
        <v>12</v>
      </c>
      <c r="H1790" s="25">
        <v>0.71262166666566695</v>
      </c>
      <c r="I1790" s="25">
        <v>153</v>
      </c>
      <c r="J1790" s="25">
        <v>4.65765795206318E-3</v>
      </c>
      <c r="K1790" s="25"/>
      <c r="L1790" s="25"/>
      <c r="M1790" s="25">
        <v>10526</v>
      </c>
      <c r="N1790" s="26">
        <v>43171</v>
      </c>
      <c r="O1790" s="24">
        <v>28500201</v>
      </c>
      <c r="P1790" s="25">
        <v>11001</v>
      </c>
      <c r="Q1790" s="25">
        <v>21064611</v>
      </c>
      <c r="R1790" s="25">
        <v>154910913</v>
      </c>
      <c r="S1790" s="25">
        <v>163996312</v>
      </c>
      <c r="T1790" s="25">
        <v>239463414</v>
      </c>
      <c r="U1790" s="25" t="s">
        <v>12</v>
      </c>
      <c r="V1790" s="25">
        <v>1.7102919999976001</v>
      </c>
      <c r="W1790" s="25">
        <v>365</v>
      </c>
      <c r="X1790" s="25">
        <v>4.6857315068427503E-3</v>
      </c>
      <c r="Y1790" s="25">
        <v>10526</v>
      </c>
      <c r="Z1790" s="27">
        <v>43171</v>
      </c>
      <c r="AA1790" s="28">
        <f t="shared" si="88"/>
        <v>2.7233115468409579E-3</v>
      </c>
      <c r="AC1790" t="str">
        <f t="shared" si="77"/>
        <v>28500201-11001-VOC</v>
      </c>
      <c r="AD1790" t="str">
        <f>IF(COUNTIF('NP-NRModel-MAR-WILDFIRES Modifi'!V:V, AC1790)=0, "Missing", "")</f>
        <v/>
      </c>
    </row>
    <row r="1791" spans="1:32" hidden="1" x14ac:dyDescent="0.3">
      <c r="A1791" s="24">
        <v>28500201</v>
      </c>
      <c r="B1791" s="40">
        <v>11001</v>
      </c>
      <c r="C1791" s="25">
        <v>21064611</v>
      </c>
      <c r="D1791" s="25">
        <v>154911013</v>
      </c>
      <c r="E1791" s="25">
        <v>163996312</v>
      </c>
      <c r="F1791" s="25">
        <v>239463314</v>
      </c>
      <c r="G1791" s="25" t="s">
        <v>955</v>
      </c>
      <c r="H1791" s="25">
        <v>3.16720791666223</v>
      </c>
      <c r="I1791" s="25">
        <v>153</v>
      </c>
      <c r="J1791" s="25">
        <v>2.07007053376616E-2</v>
      </c>
      <c r="K1791" s="25"/>
      <c r="L1791" s="25"/>
      <c r="M1791" s="25">
        <v>10526</v>
      </c>
      <c r="N1791" s="26">
        <v>43042</v>
      </c>
      <c r="O1791" s="24">
        <v>28500201</v>
      </c>
      <c r="P1791" s="25">
        <v>11001</v>
      </c>
      <c r="Q1791" s="25">
        <v>21064611</v>
      </c>
      <c r="R1791" s="25">
        <v>154911013</v>
      </c>
      <c r="S1791" s="25">
        <v>163996312</v>
      </c>
      <c r="T1791" s="25">
        <v>239463314</v>
      </c>
      <c r="U1791" s="25" t="s">
        <v>955</v>
      </c>
      <c r="V1791" s="25">
        <v>7.6012989999893898</v>
      </c>
      <c r="W1791" s="25">
        <v>365</v>
      </c>
      <c r="X1791" s="25">
        <v>2.0825476712299701E-2</v>
      </c>
      <c r="Y1791" s="25">
        <v>10526</v>
      </c>
      <c r="Z1791" s="27">
        <v>43042</v>
      </c>
      <c r="AA1791" s="28">
        <f t="shared" si="88"/>
        <v>2.7233115468409405E-3</v>
      </c>
      <c r="AC1791" t="str">
        <f t="shared" si="77"/>
        <v>28500201-11001-NOX</v>
      </c>
      <c r="AD1791" t="str">
        <f>IF(COUNTIF('NP-NRModel-MAR-WILDFIRES Modifi'!V:V, AC1791)=0, "Missing", "")</f>
        <v/>
      </c>
    </row>
    <row r="1792" spans="1:32" hidden="1" x14ac:dyDescent="0.3">
      <c r="A1792" s="24">
        <v>28500201</v>
      </c>
      <c r="B1792" s="40">
        <v>11001</v>
      </c>
      <c r="C1792" s="25">
        <v>21064611</v>
      </c>
      <c r="D1792" s="25">
        <v>154911013</v>
      </c>
      <c r="E1792" s="25">
        <v>163996312</v>
      </c>
      <c r="F1792" s="25">
        <v>239463314</v>
      </c>
      <c r="G1792" s="25" t="s">
        <v>12</v>
      </c>
      <c r="H1792" s="25">
        <v>0.23754058333299999</v>
      </c>
      <c r="I1792" s="25">
        <v>153</v>
      </c>
      <c r="J1792" s="25">
        <v>1.5525528322418299E-3</v>
      </c>
      <c r="K1792" s="25"/>
      <c r="L1792" s="25"/>
      <c r="M1792" s="25">
        <v>10526</v>
      </c>
      <c r="N1792" s="26">
        <v>43172</v>
      </c>
      <c r="O1792" s="24">
        <v>28500201</v>
      </c>
      <c r="P1792" s="25">
        <v>11001</v>
      </c>
      <c r="Q1792" s="25">
        <v>21064611</v>
      </c>
      <c r="R1792" s="25">
        <v>154911013</v>
      </c>
      <c r="S1792" s="25">
        <v>163996312</v>
      </c>
      <c r="T1792" s="25">
        <v>239463314</v>
      </c>
      <c r="U1792" s="25" t="s">
        <v>12</v>
      </c>
      <c r="V1792" s="25">
        <v>0.57009739999920295</v>
      </c>
      <c r="W1792" s="25">
        <v>365</v>
      </c>
      <c r="X1792" s="25">
        <v>1.56191068492932E-3</v>
      </c>
      <c r="Y1792" s="25">
        <v>10526</v>
      </c>
      <c r="Z1792" s="27">
        <v>43172</v>
      </c>
      <c r="AA1792" s="28">
        <f t="shared" si="88"/>
        <v>2.7233115468409444E-3</v>
      </c>
      <c r="AC1792" t="str">
        <f t="shared" si="77"/>
        <v>28500201-11001-VOC</v>
      </c>
      <c r="AD1792" t="str">
        <f>IF(COUNTIF('NP-NRModel-MAR-WILDFIRES Modifi'!V:V, AC1792)=0, "Missing", "")</f>
        <v/>
      </c>
    </row>
    <row r="1793" spans="1:30" hidden="1" x14ac:dyDescent="0.3">
      <c r="A1793" s="24">
        <v>28500201</v>
      </c>
      <c r="B1793" s="40">
        <v>11001</v>
      </c>
      <c r="C1793" s="25">
        <v>21064611</v>
      </c>
      <c r="D1793" s="25">
        <v>154911113</v>
      </c>
      <c r="E1793" s="25">
        <v>163996312</v>
      </c>
      <c r="F1793" s="25">
        <v>239463514</v>
      </c>
      <c r="G1793" s="25" t="s">
        <v>955</v>
      </c>
      <c r="H1793" s="25">
        <v>2.52959999999646</v>
      </c>
      <c r="I1793" s="25">
        <v>153</v>
      </c>
      <c r="J1793" s="25">
        <v>1.65333333333102E-2</v>
      </c>
      <c r="K1793" s="25"/>
      <c r="L1793" s="25"/>
      <c r="M1793" s="25">
        <v>10526</v>
      </c>
      <c r="N1793" s="26">
        <v>43043</v>
      </c>
      <c r="O1793" s="24">
        <v>28500201</v>
      </c>
      <c r="P1793" s="25">
        <v>11001</v>
      </c>
      <c r="Q1793" s="25">
        <v>21064611</v>
      </c>
      <c r="R1793" s="25">
        <v>154911113</v>
      </c>
      <c r="S1793" s="25">
        <v>163996312</v>
      </c>
      <c r="T1793" s="25">
        <v>239463514</v>
      </c>
      <c r="U1793" s="25" t="s">
        <v>955</v>
      </c>
      <c r="V1793" s="25">
        <v>6.0710399999914904</v>
      </c>
      <c r="W1793" s="25">
        <v>365</v>
      </c>
      <c r="X1793" s="25">
        <v>1.6632986301346499E-2</v>
      </c>
      <c r="Y1793" s="25">
        <v>10526</v>
      </c>
      <c r="Z1793" s="27">
        <v>43043</v>
      </c>
      <c r="AA1793" s="28">
        <f t="shared" si="88"/>
        <v>2.7233115468409653E-3</v>
      </c>
      <c r="AC1793" t="str">
        <f t="shared" si="77"/>
        <v>28500201-11001-NOX</v>
      </c>
      <c r="AD1793" t="str">
        <f>IF(COUNTIF('NP-NRModel-MAR-WILDFIRES Modifi'!V:V, AC1793)=0, "Missing", "")</f>
        <v/>
      </c>
    </row>
    <row r="1794" spans="1:30" hidden="1" x14ac:dyDescent="0.3">
      <c r="A1794" s="24">
        <v>28500201</v>
      </c>
      <c r="B1794" s="40">
        <v>11001</v>
      </c>
      <c r="C1794" s="25">
        <v>21064611</v>
      </c>
      <c r="D1794" s="25">
        <v>154911113</v>
      </c>
      <c r="E1794" s="25">
        <v>163996312</v>
      </c>
      <c r="F1794" s="25">
        <v>239463514</v>
      </c>
      <c r="G1794" s="25" t="s">
        <v>12</v>
      </c>
      <c r="H1794" s="25">
        <v>0.18971999999973399</v>
      </c>
      <c r="I1794" s="25">
        <v>153</v>
      </c>
      <c r="J1794" s="25">
        <v>1.2399999999982601E-3</v>
      </c>
      <c r="K1794" s="25"/>
      <c r="L1794" s="25"/>
      <c r="M1794" s="25">
        <v>10526</v>
      </c>
      <c r="N1794" s="26">
        <v>43173</v>
      </c>
      <c r="O1794" s="24">
        <v>28500201</v>
      </c>
      <c r="P1794" s="25">
        <v>11001</v>
      </c>
      <c r="Q1794" s="25">
        <v>21064611</v>
      </c>
      <c r="R1794" s="25">
        <v>154911113</v>
      </c>
      <c r="S1794" s="25">
        <v>163996312</v>
      </c>
      <c r="T1794" s="25">
        <v>239463514</v>
      </c>
      <c r="U1794" s="25" t="s">
        <v>12</v>
      </c>
      <c r="V1794" s="25">
        <v>0.45532799999936202</v>
      </c>
      <c r="W1794" s="25">
        <v>365</v>
      </c>
      <c r="X1794" s="25">
        <v>1.24747397260099E-3</v>
      </c>
      <c r="Y1794" s="25">
        <v>10526</v>
      </c>
      <c r="Z1794" s="27">
        <v>43173</v>
      </c>
      <c r="AA1794" s="28">
        <f t="shared" si="88"/>
        <v>2.7233115468409531E-3</v>
      </c>
      <c r="AC1794" t="str">
        <f t="shared" si="77"/>
        <v>28500201-11001-VOC</v>
      </c>
      <c r="AD1794" t="str">
        <f>IF(COUNTIF('NP-NRModel-MAR-WILDFIRES Modifi'!V:V, AC1794)=0, "Missing", "")</f>
        <v/>
      </c>
    </row>
    <row r="1795" spans="1:30" hidden="1" x14ac:dyDescent="0.3">
      <c r="A1795" s="24">
        <v>28500201</v>
      </c>
      <c r="B1795" s="40">
        <v>24021</v>
      </c>
      <c r="C1795" s="25">
        <v>14435611</v>
      </c>
      <c r="D1795" s="25" t="s">
        <v>965</v>
      </c>
      <c r="E1795" s="25" t="s">
        <v>966</v>
      </c>
      <c r="F1795" s="25" t="s">
        <v>967</v>
      </c>
      <c r="G1795" s="25" t="s">
        <v>955</v>
      </c>
      <c r="H1795" s="25">
        <v>13.0893091958149</v>
      </c>
      <c r="I1795" s="25">
        <v>153</v>
      </c>
      <c r="J1795" s="25">
        <v>8.5551040495522701E-2</v>
      </c>
      <c r="K1795" s="25"/>
      <c r="L1795" s="25"/>
      <c r="M1795" s="25">
        <v>10526</v>
      </c>
      <c r="N1795" s="26">
        <v>2396</v>
      </c>
      <c r="O1795" s="24">
        <v>28500201</v>
      </c>
      <c r="P1795" s="25">
        <v>24021</v>
      </c>
      <c r="Q1795" s="25">
        <v>14435611</v>
      </c>
      <c r="R1795" s="25" t="s">
        <v>965</v>
      </c>
      <c r="S1795" s="25" t="s">
        <v>966</v>
      </c>
      <c r="T1795" s="25" t="s">
        <v>967</v>
      </c>
      <c r="U1795" s="25" t="s">
        <v>955</v>
      </c>
      <c r="V1795" s="25">
        <v>31.414342069956099</v>
      </c>
      <c r="W1795" s="25">
        <v>365</v>
      </c>
      <c r="X1795" s="25">
        <v>8.6066690602619594E-2</v>
      </c>
      <c r="Y1795" s="25">
        <v>10526</v>
      </c>
      <c r="Z1795" s="27">
        <v>2396</v>
      </c>
      <c r="AA1795" s="28">
        <f t="shared" si="88"/>
        <v>2.7233115468409444E-3</v>
      </c>
      <c r="AC1795" t="str">
        <f t="shared" ref="AC1795:AC1858" si="89">TRIM(A1795) &amp; "-" &amp; B1795 &amp; "-" &amp; TRIM(U1795)</f>
        <v>28500201-24021-NOX</v>
      </c>
      <c r="AD1795" t="str">
        <f>IF(COUNTIF('NP-NRModel-MAR-WILDFIRES Modifi'!V:V, AC1795)=0, "Missing", "")</f>
        <v/>
      </c>
    </row>
    <row r="1796" spans="1:30" hidden="1" x14ac:dyDescent="0.3">
      <c r="A1796" s="24">
        <v>28500201</v>
      </c>
      <c r="B1796" s="40">
        <v>24021</v>
      </c>
      <c r="C1796" s="25">
        <v>14435611</v>
      </c>
      <c r="D1796" s="25" t="s">
        <v>965</v>
      </c>
      <c r="E1796" s="25" t="s">
        <v>966</v>
      </c>
      <c r="F1796" s="25" t="s">
        <v>967</v>
      </c>
      <c r="G1796" s="25" t="s">
        <v>12</v>
      </c>
      <c r="H1796" s="25">
        <v>0.84999207124881004</v>
      </c>
      <c r="I1796" s="25">
        <v>153</v>
      </c>
      <c r="J1796" s="25">
        <v>5.5555037336523496E-3</v>
      </c>
      <c r="K1796" s="25"/>
      <c r="L1796" s="25"/>
      <c r="M1796" s="25">
        <v>10526</v>
      </c>
      <c r="N1796" s="26">
        <v>2400</v>
      </c>
      <c r="O1796" s="24">
        <v>28500201</v>
      </c>
      <c r="P1796" s="25">
        <v>24021</v>
      </c>
      <c r="Q1796" s="25">
        <v>14435611</v>
      </c>
      <c r="R1796" s="25" t="s">
        <v>965</v>
      </c>
      <c r="S1796" s="25" t="s">
        <v>966</v>
      </c>
      <c r="T1796" s="25" t="s">
        <v>967</v>
      </c>
      <c r="U1796" s="25" t="s">
        <v>12</v>
      </c>
      <c r="V1796" s="25">
        <v>2.0399809709971399</v>
      </c>
      <c r="W1796" s="25">
        <v>365</v>
      </c>
      <c r="X1796" s="25">
        <v>5.58898896163601E-3</v>
      </c>
      <c r="Y1796" s="25">
        <v>10526</v>
      </c>
      <c r="Z1796" s="27">
        <v>2400</v>
      </c>
      <c r="AA1796" s="28">
        <f t="shared" si="88"/>
        <v>2.7233115468409622E-3</v>
      </c>
      <c r="AC1796" t="str">
        <f t="shared" si="89"/>
        <v>28500201-24021-VOC</v>
      </c>
      <c r="AD1796" t="str">
        <f>IF(COUNTIF('NP-NRModel-MAR-WILDFIRES Modifi'!V:V, AC1796)=0, "Missing", "")</f>
        <v/>
      </c>
    </row>
    <row r="1797" spans="1:30" hidden="1" x14ac:dyDescent="0.3">
      <c r="A1797" s="24">
        <v>28500201</v>
      </c>
      <c r="B1797" s="40">
        <v>51059</v>
      </c>
      <c r="C1797" s="25">
        <v>14469011</v>
      </c>
      <c r="D1797" s="25" t="s">
        <v>965</v>
      </c>
      <c r="E1797" s="25" t="s">
        <v>966</v>
      </c>
      <c r="F1797" s="25" t="s">
        <v>967</v>
      </c>
      <c r="G1797" s="25" t="s">
        <v>955</v>
      </c>
      <c r="H1797" s="25">
        <v>5.7376959666586096</v>
      </c>
      <c r="I1797" s="25">
        <v>153</v>
      </c>
      <c r="J1797" s="25">
        <v>3.7501280827834098E-2</v>
      </c>
      <c r="K1797" s="25"/>
      <c r="L1797" s="25"/>
      <c r="M1797" s="25">
        <v>10526</v>
      </c>
      <c r="N1797" s="26">
        <v>3946</v>
      </c>
      <c r="O1797" s="24">
        <v>28500201</v>
      </c>
      <c r="P1797" s="25">
        <v>51059</v>
      </c>
      <c r="Q1797" s="25">
        <v>14469011</v>
      </c>
      <c r="R1797" s="25" t="s">
        <v>965</v>
      </c>
      <c r="S1797" s="25" t="s">
        <v>966</v>
      </c>
      <c r="T1797" s="25" t="s">
        <v>967</v>
      </c>
      <c r="U1797" s="25" t="s">
        <v>955</v>
      </c>
      <c r="V1797" s="25">
        <v>13.7704703199806</v>
      </c>
      <c r="W1797" s="25">
        <v>365</v>
      </c>
      <c r="X1797" s="25">
        <v>3.7727315945152398E-2</v>
      </c>
      <c r="Y1797" s="25">
        <v>10526</v>
      </c>
      <c r="Z1797" s="27">
        <v>3946</v>
      </c>
      <c r="AA1797" s="28">
        <f t="shared" si="88"/>
        <v>2.7233115468409748E-3</v>
      </c>
      <c r="AC1797" t="str">
        <f t="shared" si="89"/>
        <v>28500201-51059-NOX</v>
      </c>
      <c r="AD1797" t="str">
        <f>IF(COUNTIF('NP-NRModel-MAR-WILDFIRES Modifi'!V:V, AC1797)=0, "Missing", "")</f>
        <v/>
      </c>
    </row>
    <row r="1798" spans="1:30" hidden="1" x14ac:dyDescent="0.3">
      <c r="A1798" s="24">
        <v>28500201</v>
      </c>
      <c r="B1798" s="40">
        <v>51059</v>
      </c>
      <c r="C1798" s="25">
        <v>14469011</v>
      </c>
      <c r="D1798" s="25" t="s">
        <v>965</v>
      </c>
      <c r="E1798" s="25" t="s">
        <v>966</v>
      </c>
      <c r="F1798" s="25" t="s">
        <v>967</v>
      </c>
      <c r="G1798" s="25" t="s">
        <v>12</v>
      </c>
      <c r="H1798" s="25">
        <v>0.37259384749947899</v>
      </c>
      <c r="I1798" s="25">
        <v>153</v>
      </c>
      <c r="J1798" s="25">
        <v>2.43525390522535E-3</v>
      </c>
      <c r="K1798" s="25"/>
      <c r="L1798" s="25"/>
      <c r="M1798" s="25">
        <v>10526</v>
      </c>
      <c r="N1798" s="26">
        <v>3950</v>
      </c>
      <c r="O1798" s="24">
        <v>28500201</v>
      </c>
      <c r="P1798" s="25">
        <v>51059</v>
      </c>
      <c r="Q1798" s="25">
        <v>14469011</v>
      </c>
      <c r="R1798" s="25" t="s">
        <v>965</v>
      </c>
      <c r="S1798" s="25" t="s">
        <v>966</v>
      </c>
      <c r="T1798" s="25" t="s">
        <v>967</v>
      </c>
      <c r="U1798" s="25" t="s">
        <v>12</v>
      </c>
      <c r="V1798" s="25">
        <v>0.89422523399875098</v>
      </c>
      <c r="W1798" s="25">
        <v>365</v>
      </c>
      <c r="X1798" s="25">
        <v>2.4499321479417801E-3</v>
      </c>
      <c r="Y1798" s="25">
        <v>10526</v>
      </c>
      <c r="Z1798" s="27">
        <v>3950</v>
      </c>
      <c r="AA1798" s="28">
        <f t="shared" si="88"/>
        <v>2.723311546840951E-3</v>
      </c>
      <c r="AC1798" t="str">
        <f t="shared" si="89"/>
        <v>28500201-51059-VOC</v>
      </c>
      <c r="AD1798" t="str">
        <f>IF(COUNTIF('NP-NRModel-MAR-WILDFIRES Modifi'!V:V, AC1798)=0, "Missing", "")</f>
        <v/>
      </c>
    </row>
    <row r="1799" spans="1:30" hidden="1" x14ac:dyDescent="0.3">
      <c r="A1799" s="24">
        <v>2285002006</v>
      </c>
      <c r="B1799" s="40">
        <v>11001</v>
      </c>
      <c r="C1799" s="25"/>
      <c r="D1799" s="25"/>
      <c r="E1799" s="25"/>
      <c r="F1799" s="25"/>
      <c r="G1799" s="25" t="s">
        <v>955</v>
      </c>
      <c r="H1799" s="25">
        <v>35.923280668963002</v>
      </c>
      <c r="I1799" s="25">
        <v>153</v>
      </c>
      <c r="J1799" s="25">
        <v>0.23479268411086901</v>
      </c>
      <c r="K1799" s="25"/>
      <c r="L1799" s="25"/>
      <c r="M1799" s="25">
        <v>10475</v>
      </c>
      <c r="N1799" s="26">
        <v>19226</v>
      </c>
      <c r="O1799" s="24">
        <v>2285002006</v>
      </c>
      <c r="P1799" s="25">
        <v>11001</v>
      </c>
      <c r="Q1799" s="25"/>
      <c r="R1799" s="25"/>
      <c r="S1799" s="25"/>
      <c r="T1799" s="25"/>
      <c r="U1799" s="25" t="s">
        <v>955</v>
      </c>
      <c r="V1799" s="25">
        <v>85.326430889914704</v>
      </c>
      <c r="W1799" s="25">
        <v>365</v>
      </c>
      <c r="X1799" s="25">
        <v>0.23377104353401201</v>
      </c>
      <c r="Y1799" s="25">
        <v>10475</v>
      </c>
      <c r="Z1799" s="27">
        <v>19226</v>
      </c>
      <c r="AA1799" s="28">
        <f t="shared" si="88"/>
        <v>2.7516993464052264E-3</v>
      </c>
      <c r="AC1799" t="str">
        <f t="shared" si="89"/>
        <v>2285002006-11001-NOX</v>
      </c>
      <c r="AD1799" t="str">
        <f>IF(COUNTIF('NP-NRModel-MAR-WILDFIRES Modifi'!V:V, AC1799)=0, "Missing", "")</f>
        <v/>
      </c>
    </row>
    <row r="1800" spans="1:30" hidden="1" x14ac:dyDescent="0.3">
      <c r="A1800" s="24">
        <v>2285002006</v>
      </c>
      <c r="B1800" s="40">
        <v>11001</v>
      </c>
      <c r="C1800" s="25"/>
      <c r="D1800" s="25"/>
      <c r="E1800" s="25"/>
      <c r="F1800" s="25"/>
      <c r="G1800" s="25" t="s">
        <v>12</v>
      </c>
      <c r="H1800" s="25">
        <v>1.44423768749392</v>
      </c>
      <c r="I1800" s="25">
        <v>153</v>
      </c>
      <c r="J1800" s="25">
        <v>9.4394620097642198E-3</v>
      </c>
      <c r="K1800" s="25"/>
      <c r="L1800" s="25"/>
      <c r="M1800" s="25">
        <v>10475</v>
      </c>
      <c r="N1800" s="26">
        <v>19230</v>
      </c>
      <c r="O1800" s="24">
        <v>2285002006</v>
      </c>
      <c r="P1800" s="25">
        <v>11001</v>
      </c>
      <c r="Q1800" s="25"/>
      <c r="R1800" s="25"/>
      <c r="S1800" s="25"/>
      <c r="T1800" s="25"/>
      <c r="U1800" s="25" t="s">
        <v>12</v>
      </c>
      <c r="V1800" s="25">
        <v>3.4304118369965702</v>
      </c>
      <c r="W1800" s="25">
        <v>365</v>
      </c>
      <c r="X1800" s="25">
        <v>9.3983885945111596E-3</v>
      </c>
      <c r="Y1800" s="25">
        <v>10475</v>
      </c>
      <c r="Z1800" s="27">
        <v>19230</v>
      </c>
      <c r="AA1800" s="28">
        <f t="shared" si="88"/>
        <v>2.7516993464052281E-3</v>
      </c>
      <c r="AC1800" t="str">
        <f t="shared" si="89"/>
        <v>2285002006-11001-VOC</v>
      </c>
      <c r="AD1800" t="str">
        <f>IF(COUNTIF('NP-NRModel-MAR-WILDFIRES Modifi'!V:V, AC1800)=0, "Missing", "")</f>
        <v/>
      </c>
    </row>
    <row r="1801" spans="1:30" hidden="1" x14ac:dyDescent="0.3">
      <c r="A1801" s="24">
        <v>2285002006</v>
      </c>
      <c r="B1801" s="40">
        <v>24017</v>
      </c>
      <c r="C1801" s="25"/>
      <c r="D1801" s="25"/>
      <c r="E1801" s="25"/>
      <c r="F1801" s="25"/>
      <c r="G1801" s="25" t="s">
        <v>955</v>
      </c>
      <c r="H1801" s="25">
        <v>0.71739838763628205</v>
      </c>
      <c r="I1801" s="25">
        <v>153</v>
      </c>
      <c r="J1801" s="25">
        <v>4.6888783505639299E-3</v>
      </c>
      <c r="K1801" s="25"/>
      <c r="L1801" s="25"/>
      <c r="M1801" s="25">
        <v>10475</v>
      </c>
      <c r="N1801" s="26">
        <v>25396</v>
      </c>
      <c r="O1801" s="24">
        <v>2285002006</v>
      </c>
      <c r="P1801" s="25">
        <v>24017</v>
      </c>
      <c r="Q1801" s="25"/>
      <c r="R1801" s="25"/>
      <c r="S1801" s="25"/>
      <c r="T1801" s="25"/>
      <c r="U1801" s="25" t="s">
        <v>955</v>
      </c>
      <c r="V1801" s="25">
        <v>1.7039936999982901</v>
      </c>
      <c r="W1801" s="25">
        <v>365</v>
      </c>
      <c r="X1801" s="25">
        <v>4.6684758904062696E-3</v>
      </c>
      <c r="Y1801" s="25">
        <v>10475</v>
      </c>
      <c r="Z1801" s="27">
        <v>25396</v>
      </c>
      <c r="AA1801" s="28">
        <f t="shared" si="88"/>
        <v>2.7516993464052333E-3</v>
      </c>
      <c r="AC1801" t="str">
        <f t="shared" si="89"/>
        <v>2285002006-24017-NOX</v>
      </c>
      <c r="AD1801" t="str">
        <f>IF(COUNTIF('NP-NRModel-MAR-WILDFIRES Modifi'!V:V, AC1801)=0, "Missing", "")</f>
        <v/>
      </c>
    </row>
    <row r="1802" spans="1:30" hidden="1" x14ac:dyDescent="0.3">
      <c r="A1802" s="24">
        <v>2285002006</v>
      </c>
      <c r="B1802" s="40">
        <v>24017</v>
      </c>
      <c r="C1802" s="25"/>
      <c r="D1802" s="25"/>
      <c r="E1802" s="25"/>
      <c r="F1802" s="25"/>
      <c r="G1802" s="25" t="s">
        <v>12</v>
      </c>
      <c r="H1802" s="25">
        <v>2.88418474672111E-2</v>
      </c>
      <c r="I1802" s="25">
        <v>153</v>
      </c>
      <c r="J1802" s="25">
        <v>1.88508806975236E-4</v>
      </c>
      <c r="K1802" s="25"/>
      <c r="L1802" s="25"/>
      <c r="M1802" s="25">
        <v>10475</v>
      </c>
      <c r="N1802" s="26">
        <v>25400</v>
      </c>
      <c r="O1802" s="24">
        <v>2285002006</v>
      </c>
      <c r="P1802" s="25">
        <v>24017</v>
      </c>
      <c r="Q1802" s="25"/>
      <c r="R1802" s="25"/>
      <c r="S1802" s="25"/>
      <c r="T1802" s="25"/>
      <c r="U1802" s="25" t="s">
        <v>12</v>
      </c>
      <c r="V1802" s="25">
        <v>6.8506323999931701E-2</v>
      </c>
      <c r="W1802" s="25">
        <v>365</v>
      </c>
      <c r="X1802" s="25">
        <v>1.8768855890392199E-4</v>
      </c>
      <c r="Y1802" s="25">
        <v>10475</v>
      </c>
      <c r="Z1802" s="27">
        <v>25400</v>
      </c>
      <c r="AA1802" s="28">
        <f t="shared" si="88"/>
        <v>2.7516993464052155E-3</v>
      </c>
      <c r="AC1802" t="str">
        <f t="shared" si="89"/>
        <v>2285002006-24017-VOC</v>
      </c>
      <c r="AD1802" t="str">
        <f>IF(COUNTIF('NP-NRModel-MAR-WILDFIRES Modifi'!V:V, AC1802)=0, "Missing", "")</f>
        <v/>
      </c>
    </row>
    <row r="1803" spans="1:30" hidden="1" x14ac:dyDescent="0.3">
      <c r="A1803" s="24">
        <v>2285002006</v>
      </c>
      <c r="B1803" s="40">
        <v>24021</v>
      </c>
      <c r="C1803" s="25"/>
      <c r="D1803" s="25"/>
      <c r="E1803" s="25"/>
      <c r="F1803" s="25"/>
      <c r="G1803" s="25" t="s">
        <v>955</v>
      </c>
      <c r="H1803" s="25">
        <v>77.905678324939899</v>
      </c>
      <c r="I1803" s="25">
        <v>153</v>
      </c>
      <c r="J1803" s="25">
        <v>0.509187440032287</v>
      </c>
      <c r="K1803" s="25"/>
      <c r="L1803" s="25"/>
      <c r="M1803" s="25">
        <v>10475</v>
      </c>
      <c r="N1803" s="26">
        <v>25406</v>
      </c>
      <c r="O1803" s="24">
        <v>2285002006</v>
      </c>
      <c r="P1803" s="25">
        <v>24021</v>
      </c>
      <c r="Q1803" s="25"/>
      <c r="R1803" s="25"/>
      <c r="S1803" s="25"/>
      <c r="T1803" s="25"/>
      <c r="U1803" s="25" t="s">
        <v>955</v>
      </c>
      <c r="V1803" s="25">
        <v>185.04472179981499</v>
      </c>
      <c r="W1803" s="25">
        <v>365</v>
      </c>
      <c r="X1803" s="25">
        <v>0.50697184054743805</v>
      </c>
      <c r="Y1803" s="25">
        <v>10475</v>
      </c>
      <c r="Z1803" s="27">
        <v>25406</v>
      </c>
      <c r="AA1803" s="28">
        <f t="shared" si="88"/>
        <v>2.7516993464052216E-3</v>
      </c>
      <c r="AC1803" t="str">
        <f t="shared" si="89"/>
        <v>2285002006-24021-NOX</v>
      </c>
      <c r="AD1803" t="str">
        <f>IF(COUNTIF('NP-NRModel-MAR-WILDFIRES Modifi'!V:V, AC1803)=0, "Missing", "")</f>
        <v/>
      </c>
    </row>
    <row r="1804" spans="1:30" hidden="1" x14ac:dyDescent="0.3">
      <c r="A1804" s="24">
        <v>2285002006</v>
      </c>
      <c r="B1804" s="40">
        <v>24021</v>
      </c>
      <c r="C1804" s="25"/>
      <c r="D1804" s="25"/>
      <c r="E1804" s="25"/>
      <c r="F1804" s="25"/>
      <c r="G1804" s="25" t="s">
        <v>12</v>
      </c>
      <c r="H1804" s="25">
        <v>3.1320724215523001</v>
      </c>
      <c r="I1804" s="25">
        <v>153</v>
      </c>
      <c r="J1804" s="25">
        <v>2.0471061578773202E-2</v>
      </c>
      <c r="K1804" s="25"/>
      <c r="L1804" s="25"/>
      <c r="M1804" s="25">
        <v>10475</v>
      </c>
      <c r="N1804" s="26">
        <v>25410</v>
      </c>
      <c r="O1804" s="24">
        <v>2285002006</v>
      </c>
      <c r="P1804" s="25">
        <v>24021</v>
      </c>
      <c r="Q1804" s="25"/>
      <c r="R1804" s="25"/>
      <c r="S1804" s="25"/>
      <c r="T1804" s="25"/>
      <c r="U1804" s="25" t="s">
        <v>12</v>
      </c>
      <c r="V1804" s="25">
        <v>7.4394252429925496</v>
      </c>
      <c r="W1804" s="25">
        <v>365</v>
      </c>
      <c r="X1804" s="25">
        <v>2.0381986967102798E-2</v>
      </c>
      <c r="Y1804" s="25">
        <v>10475</v>
      </c>
      <c r="Z1804" s="27">
        <v>25410</v>
      </c>
      <c r="AA1804" s="28">
        <f t="shared" si="88"/>
        <v>2.7516993464052346E-3</v>
      </c>
      <c r="AC1804" t="str">
        <f t="shared" si="89"/>
        <v>2285002006-24021-VOC</v>
      </c>
      <c r="AD1804" t="str">
        <f>IF(COUNTIF('NP-NRModel-MAR-WILDFIRES Modifi'!V:V, AC1804)=0, "Missing", "")</f>
        <v/>
      </c>
    </row>
    <row r="1805" spans="1:30" hidden="1" x14ac:dyDescent="0.3">
      <c r="A1805" s="24">
        <v>2285002006</v>
      </c>
      <c r="B1805" s="40">
        <v>24031</v>
      </c>
      <c r="C1805" s="25"/>
      <c r="D1805" s="25"/>
      <c r="E1805" s="25"/>
      <c r="F1805" s="25"/>
      <c r="G1805" s="25" t="s">
        <v>955</v>
      </c>
      <c r="H1805" s="25">
        <v>67.224099144356799</v>
      </c>
      <c r="I1805" s="25">
        <v>153</v>
      </c>
      <c r="J1805" s="25">
        <v>0.43937319702194</v>
      </c>
      <c r="K1805" s="25"/>
      <c r="L1805" s="25"/>
      <c r="M1805" s="25">
        <v>10475</v>
      </c>
      <c r="N1805" s="26">
        <v>25446</v>
      </c>
      <c r="O1805" s="24">
        <v>2285002006</v>
      </c>
      <c r="P1805" s="25">
        <v>24031</v>
      </c>
      <c r="Q1805" s="25"/>
      <c r="R1805" s="25"/>
      <c r="S1805" s="25"/>
      <c r="T1805" s="25"/>
      <c r="U1805" s="25" t="s">
        <v>955</v>
      </c>
      <c r="V1805" s="25">
        <v>159.67340239983901</v>
      </c>
      <c r="W1805" s="25">
        <v>365</v>
      </c>
      <c r="X1805" s="25">
        <v>0.43746137643791699</v>
      </c>
      <c r="Y1805" s="25">
        <v>10475</v>
      </c>
      <c r="Z1805" s="27">
        <v>25446</v>
      </c>
      <c r="AA1805" s="28">
        <f t="shared" si="88"/>
        <v>2.7516993464052533E-3</v>
      </c>
      <c r="AC1805" t="str">
        <f t="shared" si="89"/>
        <v>2285002006-24031-NOX</v>
      </c>
      <c r="AD1805" t="str">
        <f>IF(COUNTIF('NP-NRModel-MAR-WILDFIRES Modifi'!V:V, AC1805)=0, "Missing", "")</f>
        <v/>
      </c>
    </row>
    <row r="1806" spans="1:30" hidden="1" x14ac:dyDescent="0.3">
      <c r="A1806" s="24">
        <v>2285002006</v>
      </c>
      <c r="B1806" s="40">
        <v>24031</v>
      </c>
      <c r="C1806" s="25"/>
      <c r="D1806" s="25"/>
      <c r="E1806" s="25"/>
      <c r="F1806" s="25"/>
      <c r="G1806" s="25" t="s">
        <v>12</v>
      </c>
      <c r="H1806" s="25">
        <v>2.70263672147808</v>
      </c>
      <c r="I1806" s="25">
        <v>153</v>
      </c>
      <c r="J1806" s="25">
        <v>1.7664292297242399E-2</v>
      </c>
      <c r="K1806" s="25"/>
      <c r="L1806" s="25"/>
      <c r="M1806" s="25">
        <v>10475</v>
      </c>
      <c r="N1806" s="26">
        <v>25450</v>
      </c>
      <c r="O1806" s="24">
        <v>2285002006</v>
      </c>
      <c r="P1806" s="25">
        <v>24031</v>
      </c>
      <c r="Q1806" s="25"/>
      <c r="R1806" s="25"/>
      <c r="S1806" s="25"/>
      <c r="T1806" s="25"/>
      <c r="U1806" s="25" t="s">
        <v>12</v>
      </c>
      <c r="V1806" s="25">
        <v>6.4194121789936203</v>
      </c>
      <c r="W1806" s="25">
        <v>365</v>
      </c>
      <c r="X1806" s="25">
        <v>1.7587430627379701E-2</v>
      </c>
      <c r="Y1806" s="25">
        <v>10475</v>
      </c>
      <c r="Z1806" s="27">
        <v>25450</v>
      </c>
      <c r="AA1806" s="28">
        <f t="shared" si="88"/>
        <v>2.7516993464052116E-3</v>
      </c>
      <c r="AC1806" t="str">
        <f t="shared" si="89"/>
        <v>2285002006-24031-VOC</v>
      </c>
      <c r="AD1806" t="str">
        <f>IF(COUNTIF('NP-NRModel-MAR-WILDFIRES Modifi'!V:V, AC1806)=0, "Missing", "")</f>
        <v/>
      </c>
    </row>
    <row r="1807" spans="1:30" hidden="1" x14ac:dyDescent="0.3">
      <c r="A1807" s="24">
        <v>2285002006</v>
      </c>
      <c r="B1807" s="40">
        <v>24033</v>
      </c>
      <c r="C1807" s="25"/>
      <c r="D1807" s="25"/>
      <c r="E1807" s="25"/>
      <c r="F1807" s="25"/>
      <c r="G1807" s="25" t="s">
        <v>955</v>
      </c>
      <c r="H1807" s="25">
        <v>36.633696572068402</v>
      </c>
      <c r="I1807" s="25">
        <v>153</v>
      </c>
      <c r="J1807" s="25">
        <v>0.23943592530763599</v>
      </c>
      <c r="K1807" s="25"/>
      <c r="L1807" s="25"/>
      <c r="M1807" s="25">
        <v>10475</v>
      </c>
      <c r="N1807" s="26">
        <v>25456</v>
      </c>
      <c r="O1807" s="24">
        <v>2285002006</v>
      </c>
      <c r="P1807" s="25">
        <v>24033</v>
      </c>
      <c r="Q1807" s="25"/>
      <c r="R1807" s="25"/>
      <c r="S1807" s="25"/>
      <c r="T1807" s="25"/>
      <c r="U1807" s="25" t="s">
        <v>955</v>
      </c>
      <c r="V1807" s="25">
        <v>87.013839509913097</v>
      </c>
      <c r="W1807" s="25">
        <v>365</v>
      </c>
      <c r="X1807" s="25">
        <v>0.23839408084907701</v>
      </c>
      <c r="Y1807" s="25">
        <v>10475</v>
      </c>
      <c r="Z1807" s="27">
        <v>25456</v>
      </c>
      <c r="AA1807" s="28">
        <f t="shared" si="88"/>
        <v>2.7516993464052134E-3</v>
      </c>
      <c r="AC1807" t="str">
        <f t="shared" si="89"/>
        <v>2285002006-24033-NOX</v>
      </c>
      <c r="AD1807" t="str">
        <f>IF(COUNTIF('NP-NRModel-MAR-WILDFIRES Modifi'!V:V, AC1807)=0, "Missing", "")</f>
        <v/>
      </c>
    </row>
    <row r="1808" spans="1:30" hidden="1" x14ac:dyDescent="0.3">
      <c r="A1808" s="24">
        <v>2285002006</v>
      </c>
      <c r="B1808" s="40">
        <v>24033</v>
      </c>
      <c r="C1808" s="25"/>
      <c r="D1808" s="25"/>
      <c r="E1808" s="25"/>
      <c r="F1808" s="25"/>
      <c r="G1808" s="25" t="s">
        <v>12</v>
      </c>
      <c r="H1808" s="25">
        <v>1.4727988155973699</v>
      </c>
      <c r="I1808" s="25">
        <v>153</v>
      </c>
      <c r="J1808" s="25">
        <v>9.6261360496560505E-3</v>
      </c>
      <c r="K1808" s="25"/>
      <c r="L1808" s="25"/>
      <c r="M1808" s="25">
        <v>10475</v>
      </c>
      <c r="N1808" s="26">
        <v>25460</v>
      </c>
      <c r="O1808" s="24">
        <v>2285002006</v>
      </c>
      <c r="P1808" s="25">
        <v>24033</v>
      </c>
      <c r="Q1808" s="25"/>
      <c r="R1808" s="25"/>
      <c r="S1808" s="25"/>
      <c r="T1808" s="25"/>
      <c r="U1808" s="25" t="s">
        <v>12</v>
      </c>
      <c r="V1808" s="25">
        <v>3.4982513849964998</v>
      </c>
      <c r="W1808" s="25">
        <v>365</v>
      </c>
      <c r="X1808" s="25">
        <v>9.5842503698534299E-3</v>
      </c>
      <c r="Y1808" s="25">
        <v>10475</v>
      </c>
      <c r="Z1808" s="27">
        <v>25460</v>
      </c>
      <c r="AA1808" s="28">
        <f t="shared" si="88"/>
        <v>2.7516993464052277E-3</v>
      </c>
      <c r="AC1808" t="str">
        <f t="shared" si="89"/>
        <v>2285002006-24033-VOC</v>
      </c>
      <c r="AD1808" t="str">
        <f>IF(COUNTIF('NP-NRModel-MAR-WILDFIRES Modifi'!V:V, AC1808)=0, "Missing", "")</f>
        <v/>
      </c>
    </row>
    <row r="1809" spans="1:30" hidden="1" x14ac:dyDescent="0.3">
      <c r="A1809" s="24">
        <v>2285002006</v>
      </c>
      <c r="B1809" s="40">
        <v>51013</v>
      </c>
      <c r="C1809" s="25"/>
      <c r="D1809" s="25"/>
      <c r="E1809" s="25"/>
      <c r="F1809" s="25"/>
      <c r="G1809" s="25" t="s">
        <v>955</v>
      </c>
      <c r="H1809" s="25">
        <v>4.6708728746492296</v>
      </c>
      <c r="I1809" s="25">
        <v>153</v>
      </c>
      <c r="J1809" s="25">
        <v>3.0528580880060299E-2</v>
      </c>
      <c r="K1809" s="25"/>
      <c r="L1809" s="25"/>
      <c r="M1809" s="25">
        <v>10475</v>
      </c>
      <c r="N1809" s="26">
        <v>36296</v>
      </c>
      <c r="O1809" s="24">
        <v>2285002006</v>
      </c>
      <c r="P1809" s="25">
        <v>51013</v>
      </c>
      <c r="Q1809" s="25"/>
      <c r="R1809" s="25"/>
      <c r="S1809" s="25"/>
      <c r="T1809" s="25"/>
      <c r="U1809" s="25" t="s">
        <v>955</v>
      </c>
      <c r="V1809" s="25">
        <v>11.094446389988899</v>
      </c>
      <c r="W1809" s="25">
        <v>365</v>
      </c>
      <c r="X1809" s="25">
        <v>3.0395743534216101E-2</v>
      </c>
      <c r="Y1809" s="25">
        <v>10475</v>
      </c>
      <c r="Z1809" s="27">
        <v>36296</v>
      </c>
      <c r="AA1809" s="28">
        <f t="shared" si="88"/>
        <v>2.7516993464052281E-3</v>
      </c>
      <c r="AC1809" t="str">
        <f t="shared" si="89"/>
        <v>2285002006-51013-NOX</v>
      </c>
      <c r="AD1809" t="str">
        <f>IF(COUNTIF('NP-NRModel-MAR-WILDFIRES Modifi'!V:V, AC1809)=0, "Missing", "")</f>
        <v/>
      </c>
    </row>
    <row r="1810" spans="1:30" hidden="1" x14ac:dyDescent="0.3">
      <c r="A1810" s="24">
        <v>2285002006</v>
      </c>
      <c r="B1810" s="40">
        <v>51013</v>
      </c>
      <c r="C1810" s="25"/>
      <c r="D1810" s="25"/>
      <c r="E1810" s="25"/>
      <c r="F1810" s="25"/>
      <c r="G1810" s="25" t="s">
        <v>12</v>
      </c>
      <c r="H1810" s="25">
        <v>0.18778492716644199</v>
      </c>
      <c r="I1810" s="25">
        <v>153</v>
      </c>
      <c r="J1810" s="25">
        <v>1.2273524651401401E-3</v>
      </c>
      <c r="K1810" s="25"/>
      <c r="L1810" s="25"/>
      <c r="M1810" s="25">
        <v>10475</v>
      </c>
      <c r="N1810" s="26">
        <v>36300</v>
      </c>
      <c r="O1810" s="24">
        <v>2285002006</v>
      </c>
      <c r="P1810" s="25">
        <v>51013</v>
      </c>
      <c r="Q1810" s="25"/>
      <c r="R1810" s="25"/>
      <c r="S1810" s="25"/>
      <c r="T1810" s="25"/>
      <c r="U1810" s="25" t="s">
        <v>12</v>
      </c>
      <c r="V1810" s="25">
        <v>0.44603436299955301</v>
      </c>
      <c r="W1810" s="25">
        <v>365</v>
      </c>
      <c r="X1810" s="25">
        <v>1.2220119534234299E-3</v>
      </c>
      <c r="Y1810" s="25">
        <v>10475</v>
      </c>
      <c r="Z1810" s="27">
        <v>36300</v>
      </c>
      <c r="AA1810" s="28">
        <f t="shared" si="88"/>
        <v>2.7516993464052233E-3</v>
      </c>
      <c r="AC1810" t="str">
        <f t="shared" si="89"/>
        <v>2285002006-51013-VOC</v>
      </c>
      <c r="AD1810" t="str">
        <f>IF(COUNTIF('NP-NRModel-MAR-WILDFIRES Modifi'!V:V, AC1810)=0, "Missing", "")</f>
        <v/>
      </c>
    </row>
    <row r="1811" spans="1:30" hidden="1" x14ac:dyDescent="0.3">
      <c r="A1811" s="24">
        <v>2285002006</v>
      </c>
      <c r="B1811" s="40">
        <v>51059</v>
      </c>
      <c r="C1811" s="25"/>
      <c r="D1811" s="25"/>
      <c r="E1811" s="25"/>
      <c r="F1811" s="25"/>
      <c r="G1811" s="25" t="s">
        <v>955</v>
      </c>
      <c r="H1811" s="25">
        <v>34.749660415310601</v>
      </c>
      <c r="I1811" s="25">
        <v>153</v>
      </c>
      <c r="J1811" s="25">
        <v>0.22712196349876199</v>
      </c>
      <c r="K1811" s="25"/>
      <c r="L1811" s="25"/>
      <c r="M1811" s="25">
        <v>10475</v>
      </c>
      <c r="N1811" s="26">
        <v>36436</v>
      </c>
      <c r="O1811" s="24">
        <v>2285002006</v>
      </c>
      <c r="P1811" s="25">
        <v>51059</v>
      </c>
      <c r="Q1811" s="25"/>
      <c r="R1811" s="25"/>
      <c r="S1811" s="25"/>
      <c r="T1811" s="25"/>
      <c r="U1811" s="25" t="s">
        <v>955</v>
      </c>
      <c r="V1811" s="25">
        <v>82.538800539917304</v>
      </c>
      <c r="W1811" s="25">
        <v>365</v>
      </c>
      <c r="X1811" s="25">
        <v>0.22613370010936201</v>
      </c>
      <c r="Y1811" s="25">
        <v>10475</v>
      </c>
      <c r="Z1811" s="27">
        <v>36436</v>
      </c>
      <c r="AA1811" s="28">
        <f t="shared" si="88"/>
        <v>2.7516993464052285E-3</v>
      </c>
      <c r="AC1811" t="str">
        <f t="shared" si="89"/>
        <v>2285002006-51059-NOX</v>
      </c>
      <c r="AD1811" t="str">
        <f>IF(COUNTIF('NP-NRModel-MAR-WILDFIRES Modifi'!V:V, AC1811)=0, "Missing", "")</f>
        <v/>
      </c>
    </row>
    <row r="1812" spans="1:30" hidden="1" x14ac:dyDescent="0.3">
      <c r="A1812" s="24">
        <v>2285002006</v>
      </c>
      <c r="B1812" s="40">
        <v>51059</v>
      </c>
      <c r="C1812" s="25"/>
      <c r="D1812" s="25"/>
      <c r="E1812" s="25"/>
      <c r="F1812" s="25"/>
      <c r="G1812" s="25" t="s">
        <v>12</v>
      </c>
      <c r="H1812" s="25">
        <v>1.3970541739400499</v>
      </c>
      <c r="I1812" s="25">
        <v>153</v>
      </c>
      <c r="J1812" s="25">
        <v>9.1310730322879292E-3</v>
      </c>
      <c r="K1812" s="25"/>
      <c r="L1812" s="25"/>
      <c r="M1812" s="25">
        <v>10475</v>
      </c>
      <c r="N1812" s="26">
        <v>36440</v>
      </c>
      <c r="O1812" s="24">
        <v>2285002006</v>
      </c>
      <c r="P1812" s="25">
        <v>51059</v>
      </c>
      <c r="Q1812" s="25"/>
      <c r="R1812" s="25"/>
      <c r="S1812" s="25"/>
      <c r="T1812" s="25"/>
      <c r="U1812" s="25" t="s">
        <v>12</v>
      </c>
      <c r="V1812" s="25">
        <v>3.3183396449966902</v>
      </c>
      <c r="W1812" s="25">
        <v>365</v>
      </c>
      <c r="X1812" s="25">
        <v>9.0913414931416206E-3</v>
      </c>
      <c r="Y1812" s="25">
        <v>10475</v>
      </c>
      <c r="Z1812" s="27">
        <v>36440</v>
      </c>
      <c r="AA1812" s="28">
        <f t="shared" si="88"/>
        <v>2.751699346405222E-3</v>
      </c>
      <c r="AC1812" t="str">
        <f t="shared" si="89"/>
        <v>2285002006-51059-VOC</v>
      </c>
      <c r="AD1812" t="str">
        <f>IF(COUNTIF('NP-NRModel-MAR-WILDFIRES Modifi'!V:V, AC1812)=0, "Missing", "")</f>
        <v/>
      </c>
    </row>
    <row r="1813" spans="1:30" hidden="1" x14ac:dyDescent="0.3">
      <c r="A1813" s="24">
        <v>2285002006</v>
      </c>
      <c r="B1813" s="40">
        <v>51153</v>
      </c>
      <c r="C1813" s="25"/>
      <c r="D1813" s="25"/>
      <c r="E1813" s="25"/>
      <c r="F1813" s="25"/>
      <c r="G1813" s="25" t="s">
        <v>955</v>
      </c>
      <c r="H1813" s="25">
        <v>41.364590964712903</v>
      </c>
      <c r="I1813" s="25">
        <v>153</v>
      </c>
      <c r="J1813" s="25">
        <v>0.27035680369093401</v>
      </c>
      <c r="K1813" s="25"/>
      <c r="L1813" s="25"/>
      <c r="M1813" s="25">
        <v>10475</v>
      </c>
      <c r="N1813" s="26">
        <v>36706</v>
      </c>
      <c r="O1813" s="24">
        <v>2285002006</v>
      </c>
      <c r="P1813" s="25">
        <v>51153</v>
      </c>
      <c r="Q1813" s="25"/>
      <c r="R1813" s="25"/>
      <c r="S1813" s="25"/>
      <c r="T1813" s="25"/>
      <c r="U1813" s="25" t="s">
        <v>955</v>
      </c>
      <c r="V1813" s="25">
        <v>98.250851439902306</v>
      </c>
      <c r="W1813" s="25">
        <v>365</v>
      </c>
      <c r="X1813" s="25">
        <v>0.26918041490384198</v>
      </c>
      <c r="Y1813" s="25">
        <v>10475</v>
      </c>
      <c r="Z1813" s="27">
        <v>36706</v>
      </c>
      <c r="AA1813" s="28">
        <f t="shared" ref="AA1813:AA1844" si="90">J1813/V1813</f>
        <v>2.7516993464052042E-3</v>
      </c>
      <c r="AC1813" t="str">
        <f t="shared" si="89"/>
        <v>2285002006-51153-NOX</v>
      </c>
      <c r="AD1813" t="str">
        <f>IF(COUNTIF('NP-NRModel-MAR-WILDFIRES Modifi'!V:V, AC1813)=0, "Missing", "")</f>
        <v/>
      </c>
    </row>
    <row r="1814" spans="1:30" hidden="1" x14ac:dyDescent="0.3">
      <c r="A1814" s="24">
        <v>2285002006</v>
      </c>
      <c r="B1814" s="40">
        <v>51153</v>
      </c>
      <c r="C1814" s="25"/>
      <c r="D1814" s="25"/>
      <c r="E1814" s="25"/>
      <c r="F1814" s="25"/>
      <c r="G1814" s="25" t="s">
        <v>12</v>
      </c>
      <c r="H1814" s="25">
        <v>1.66299681125799</v>
      </c>
      <c r="I1814" s="25">
        <v>153</v>
      </c>
      <c r="J1814" s="25">
        <v>1.0869260204300599E-2</v>
      </c>
      <c r="K1814" s="25"/>
      <c r="L1814" s="25"/>
      <c r="M1814" s="25">
        <v>10475</v>
      </c>
      <c r="N1814" s="26">
        <v>36710</v>
      </c>
      <c r="O1814" s="24">
        <v>2285002006</v>
      </c>
      <c r="P1814" s="25">
        <v>51153</v>
      </c>
      <c r="Q1814" s="25"/>
      <c r="R1814" s="25"/>
      <c r="S1814" s="25"/>
      <c r="T1814" s="25"/>
      <c r="U1814" s="25" t="s">
        <v>12</v>
      </c>
      <c r="V1814" s="25">
        <v>3.95001736599604</v>
      </c>
      <c r="W1814" s="25">
        <v>365</v>
      </c>
      <c r="X1814" s="25">
        <v>1.0821965386290501E-2</v>
      </c>
      <c r="Y1814" s="25">
        <v>10475</v>
      </c>
      <c r="Z1814" s="27">
        <v>36710</v>
      </c>
      <c r="AA1814" s="28">
        <f t="shared" si="90"/>
        <v>2.7516993464052268E-3</v>
      </c>
      <c r="AC1814" t="str">
        <f t="shared" si="89"/>
        <v>2285002006-51153-VOC</v>
      </c>
      <c r="AD1814" t="str">
        <f>IF(COUNTIF('NP-NRModel-MAR-WILDFIRES Modifi'!V:V, AC1814)=0, "Missing", "")</f>
        <v/>
      </c>
    </row>
    <row r="1815" spans="1:30" hidden="1" x14ac:dyDescent="0.3">
      <c r="A1815" s="24">
        <v>2285002006</v>
      </c>
      <c r="B1815" s="40">
        <v>51510</v>
      </c>
      <c r="C1815" s="25"/>
      <c r="D1815" s="25"/>
      <c r="E1815" s="25"/>
      <c r="F1815" s="25"/>
      <c r="G1815" s="25" t="s">
        <v>955</v>
      </c>
      <c r="H1815" s="25">
        <v>13.730364219837</v>
      </c>
      <c r="I1815" s="25">
        <v>153</v>
      </c>
      <c r="J1815" s="25">
        <v>8.9740942613314195E-2</v>
      </c>
      <c r="K1815" s="25"/>
      <c r="L1815" s="25"/>
      <c r="M1815" s="25">
        <v>10475</v>
      </c>
      <c r="N1815" s="26">
        <v>36896</v>
      </c>
      <c r="O1815" s="24">
        <v>2285002006</v>
      </c>
      <c r="P1815" s="25">
        <v>51510</v>
      </c>
      <c r="Q1815" s="25"/>
      <c r="R1815" s="25"/>
      <c r="S1815" s="25"/>
      <c r="T1815" s="25"/>
      <c r="U1815" s="25" t="s">
        <v>955</v>
      </c>
      <c r="V1815" s="25">
        <v>32.612917079967502</v>
      </c>
      <c r="W1815" s="25">
        <v>365</v>
      </c>
      <c r="X1815" s="25">
        <v>8.9350457753335596E-2</v>
      </c>
      <c r="Y1815" s="25">
        <v>10475</v>
      </c>
      <c r="Z1815" s="27">
        <v>36896</v>
      </c>
      <c r="AA1815" s="28">
        <f t="shared" si="90"/>
        <v>2.7516993464052194E-3</v>
      </c>
      <c r="AC1815" t="str">
        <f t="shared" si="89"/>
        <v>2285002006-51510-NOX</v>
      </c>
      <c r="AD1815" t="str">
        <f>IF(COUNTIF('NP-NRModel-MAR-WILDFIRES Modifi'!V:V, AC1815)=0, "Missing", "")</f>
        <v/>
      </c>
    </row>
    <row r="1816" spans="1:30" hidden="1" x14ac:dyDescent="0.3">
      <c r="A1816" s="24">
        <v>2285002006</v>
      </c>
      <c r="B1816" s="40">
        <v>51510</v>
      </c>
      <c r="C1816" s="25"/>
      <c r="D1816" s="25"/>
      <c r="E1816" s="25"/>
      <c r="F1816" s="25"/>
      <c r="G1816" s="25" t="s">
        <v>12</v>
      </c>
      <c r="H1816" s="25">
        <v>0.55200719708491897</v>
      </c>
      <c r="I1816" s="25">
        <v>153</v>
      </c>
      <c r="J1816" s="25">
        <v>3.6078901770256202E-3</v>
      </c>
      <c r="K1816" s="25"/>
      <c r="L1816" s="25"/>
      <c r="M1816" s="25">
        <v>10475</v>
      </c>
      <c r="N1816" s="26">
        <v>36900</v>
      </c>
      <c r="O1816" s="24">
        <v>2285002006</v>
      </c>
      <c r="P1816" s="25">
        <v>51510</v>
      </c>
      <c r="Q1816" s="25"/>
      <c r="R1816" s="25"/>
      <c r="S1816" s="25"/>
      <c r="T1816" s="25"/>
      <c r="U1816" s="25" t="s">
        <v>12</v>
      </c>
      <c r="V1816" s="25">
        <v>1.31114984699869</v>
      </c>
      <c r="W1816" s="25">
        <v>365</v>
      </c>
      <c r="X1816" s="25">
        <v>3.5921913616402501E-3</v>
      </c>
      <c r="Y1816" s="25">
        <v>10475</v>
      </c>
      <c r="Z1816" s="27">
        <v>36900</v>
      </c>
      <c r="AA1816" s="28">
        <f t="shared" si="90"/>
        <v>2.7516993464052359E-3</v>
      </c>
      <c r="AC1816" t="str">
        <f t="shared" si="89"/>
        <v>2285002006-51510-VOC</v>
      </c>
      <c r="AD1816" t="str">
        <f>IF(COUNTIF('NP-NRModel-MAR-WILDFIRES Modifi'!V:V, AC1816)=0, "Missing", "")</f>
        <v/>
      </c>
    </row>
    <row r="1817" spans="1:30" hidden="1" x14ac:dyDescent="0.3">
      <c r="A1817" s="24">
        <v>2285002006</v>
      </c>
      <c r="B1817" s="40">
        <v>51683</v>
      </c>
      <c r="C1817" s="25"/>
      <c r="D1817" s="25"/>
      <c r="E1817" s="25"/>
      <c r="F1817" s="25"/>
      <c r="G1817" s="25" t="s">
        <v>955</v>
      </c>
      <c r="H1817" s="25">
        <v>2.9555481545496001</v>
      </c>
      <c r="I1817" s="25">
        <v>153</v>
      </c>
      <c r="J1817" s="25">
        <v>1.9317308199670601E-2</v>
      </c>
      <c r="K1817" s="25"/>
      <c r="L1817" s="25"/>
      <c r="M1817" s="25">
        <v>10475</v>
      </c>
      <c r="N1817" s="26">
        <v>37036</v>
      </c>
      <c r="O1817" s="24">
        <v>2285002006</v>
      </c>
      <c r="P1817" s="25">
        <v>51683</v>
      </c>
      <c r="Q1817" s="25"/>
      <c r="R1817" s="25"/>
      <c r="S1817" s="25"/>
      <c r="T1817" s="25"/>
      <c r="U1817" s="25" t="s">
        <v>955</v>
      </c>
      <c r="V1817" s="25">
        <v>7.02013765599298</v>
      </c>
      <c r="W1817" s="25">
        <v>365</v>
      </c>
      <c r="X1817" s="25">
        <v>1.92332538520355E-2</v>
      </c>
      <c r="Y1817" s="25">
        <v>10475</v>
      </c>
      <c r="Z1817" s="27">
        <v>37036</v>
      </c>
      <c r="AA1817" s="28">
        <f t="shared" si="90"/>
        <v>2.7516993464052264E-3</v>
      </c>
      <c r="AC1817" t="str">
        <f t="shared" si="89"/>
        <v>2285002006-51683-NOX</v>
      </c>
      <c r="AD1817" t="str">
        <f>IF(COUNTIF('NP-NRModel-MAR-WILDFIRES Modifi'!V:V, AC1817)=0, "Missing", "")</f>
        <v/>
      </c>
    </row>
    <row r="1818" spans="1:30" hidden="1" x14ac:dyDescent="0.3">
      <c r="A1818" s="24">
        <v>2285002006</v>
      </c>
      <c r="B1818" s="40">
        <v>51683</v>
      </c>
      <c r="C1818" s="25"/>
      <c r="D1818" s="25"/>
      <c r="E1818" s="25"/>
      <c r="F1818" s="25"/>
      <c r="G1818" s="25" t="s">
        <v>12</v>
      </c>
      <c r="H1818" s="25">
        <v>0.11882305721025101</v>
      </c>
      <c r="I1818" s="25">
        <v>153</v>
      </c>
      <c r="J1818" s="25">
        <v>7.7662128895588896E-4</v>
      </c>
      <c r="K1818" s="25"/>
      <c r="L1818" s="25"/>
      <c r="M1818" s="25">
        <v>10475</v>
      </c>
      <c r="N1818" s="26">
        <v>37040</v>
      </c>
      <c r="O1818" s="24">
        <v>2285002006</v>
      </c>
      <c r="P1818" s="25">
        <v>51683</v>
      </c>
      <c r="Q1818" s="25"/>
      <c r="R1818" s="25"/>
      <c r="S1818" s="25"/>
      <c r="T1818" s="25"/>
      <c r="U1818" s="25" t="s">
        <v>12</v>
      </c>
      <c r="V1818" s="25">
        <v>0.28223333699971698</v>
      </c>
      <c r="W1818" s="25">
        <v>365</v>
      </c>
      <c r="X1818" s="25">
        <v>7.7324201917730703E-4</v>
      </c>
      <c r="Y1818" s="25">
        <v>10475</v>
      </c>
      <c r="Z1818" s="27">
        <v>37040</v>
      </c>
      <c r="AA1818" s="28">
        <f t="shared" si="90"/>
        <v>2.7516993464052324E-3</v>
      </c>
      <c r="AC1818" t="str">
        <f t="shared" si="89"/>
        <v>2285002006-51683-VOC</v>
      </c>
      <c r="AD1818" t="str">
        <f>IF(COUNTIF('NP-NRModel-MAR-WILDFIRES Modifi'!V:V, AC1818)=0, "Missing", "")</f>
        <v/>
      </c>
    </row>
    <row r="1819" spans="1:30" hidden="1" x14ac:dyDescent="0.3">
      <c r="A1819" s="24">
        <v>2285002006</v>
      </c>
      <c r="B1819" s="40">
        <v>51685</v>
      </c>
      <c r="C1819" s="25"/>
      <c r="D1819" s="25"/>
      <c r="E1819" s="25"/>
      <c r="F1819" s="25"/>
      <c r="G1819" s="25" t="s">
        <v>955</v>
      </c>
      <c r="H1819" s="25">
        <v>0.28603772290553398</v>
      </c>
      <c r="I1819" s="25">
        <v>153</v>
      </c>
      <c r="J1819" s="25">
        <v>1.86952760068976E-3</v>
      </c>
      <c r="K1819" s="25"/>
      <c r="L1819" s="25"/>
      <c r="M1819" s="25">
        <v>10475</v>
      </c>
      <c r="N1819" s="26">
        <v>37046</v>
      </c>
      <c r="O1819" s="24">
        <v>2285002006</v>
      </c>
      <c r="P1819" s="25">
        <v>51685</v>
      </c>
      <c r="Q1819" s="25"/>
      <c r="R1819" s="25"/>
      <c r="S1819" s="25"/>
      <c r="T1819" s="25"/>
      <c r="U1819" s="25" t="s">
        <v>955</v>
      </c>
      <c r="V1819" s="25">
        <v>0.67940838199931897</v>
      </c>
      <c r="W1819" s="25">
        <v>365</v>
      </c>
      <c r="X1819" s="25">
        <v>1.86139282739539E-3</v>
      </c>
      <c r="Y1819" s="25">
        <v>10475</v>
      </c>
      <c r="Z1819" s="27">
        <v>37046</v>
      </c>
      <c r="AA1819" s="28">
        <f t="shared" si="90"/>
        <v>2.751699346405229E-3</v>
      </c>
      <c r="AC1819" t="str">
        <f t="shared" si="89"/>
        <v>2285002006-51685-NOX</v>
      </c>
      <c r="AD1819" t="str">
        <f>IF(COUNTIF('NP-NRModel-MAR-WILDFIRES Modifi'!V:V, AC1819)=0, "Missing", "")</f>
        <v/>
      </c>
    </row>
    <row r="1820" spans="1:30" hidden="1" x14ac:dyDescent="0.3">
      <c r="A1820" s="24">
        <v>2285002006</v>
      </c>
      <c r="B1820" s="40">
        <v>51685</v>
      </c>
      <c r="C1820" s="25"/>
      <c r="D1820" s="25"/>
      <c r="E1820" s="25"/>
      <c r="F1820" s="25"/>
      <c r="G1820" s="25" t="s">
        <v>12</v>
      </c>
      <c r="H1820" s="25">
        <v>1.14996864861985E-2</v>
      </c>
      <c r="I1820" s="25">
        <v>153</v>
      </c>
      <c r="J1820" s="29">
        <v>7.5161349582996903E-5</v>
      </c>
      <c r="K1820" s="29"/>
      <c r="L1820" s="29"/>
      <c r="M1820" s="25">
        <v>10475</v>
      </c>
      <c r="N1820" s="26">
        <v>37050</v>
      </c>
      <c r="O1820" s="24">
        <v>2285002006</v>
      </c>
      <c r="P1820" s="25">
        <v>51685</v>
      </c>
      <c r="Q1820" s="25"/>
      <c r="R1820" s="25"/>
      <c r="S1820" s="25"/>
      <c r="T1820" s="25"/>
      <c r="U1820" s="25" t="s">
        <v>12</v>
      </c>
      <c r="V1820" s="25">
        <v>2.73145209999726E-2</v>
      </c>
      <c r="W1820" s="25">
        <v>365</v>
      </c>
      <c r="X1820" s="29">
        <v>7.4834304109514096E-5</v>
      </c>
      <c r="Y1820" s="25">
        <v>10475</v>
      </c>
      <c r="Z1820" s="27">
        <v>37050</v>
      </c>
      <c r="AA1820" s="28">
        <f t="shared" si="90"/>
        <v>2.7516993464052437E-3</v>
      </c>
      <c r="AC1820" t="str">
        <f t="shared" si="89"/>
        <v>2285002006-51685-VOC</v>
      </c>
      <c r="AD1820" t="str">
        <f>IF(COUNTIF('NP-NRModel-MAR-WILDFIRES Modifi'!V:V, AC1820)=0, "Missing", "")</f>
        <v/>
      </c>
    </row>
    <row r="1821" spans="1:30" hidden="1" x14ac:dyDescent="0.3">
      <c r="A1821" s="24">
        <v>2285002007</v>
      </c>
      <c r="B1821" s="40">
        <v>24021</v>
      </c>
      <c r="C1821" s="25"/>
      <c r="D1821" s="25"/>
      <c r="E1821" s="25"/>
      <c r="F1821" s="25"/>
      <c r="G1821" s="25" t="s">
        <v>955</v>
      </c>
      <c r="H1821" s="25">
        <v>8.3895455040736202</v>
      </c>
      <c r="I1821" s="25">
        <v>153</v>
      </c>
      <c r="J1821" s="25">
        <v>5.4833630745579197E-2</v>
      </c>
      <c r="K1821" s="25"/>
      <c r="L1821" s="25"/>
      <c r="M1821" s="25">
        <v>10475</v>
      </c>
      <c r="N1821" s="26">
        <v>7696</v>
      </c>
      <c r="O1821" s="24">
        <v>2285002007</v>
      </c>
      <c r="P1821" s="25">
        <v>24021</v>
      </c>
      <c r="Q1821" s="25"/>
      <c r="R1821" s="25"/>
      <c r="S1821" s="25"/>
      <c r="T1821" s="25"/>
      <c r="U1821" s="25" t="s">
        <v>955</v>
      </c>
      <c r="V1821" s="25">
        <v>19.927188199980101</v>
      </c>
      <c r="W1821" s="25">
        <v>365</v>
      </c>
      <c r="X1821" s="25">
        <v>5.4595036164329001E-2</v>
      </c>
      <c r="Y1821" s="25">
        <v>10475</v>
      </c>
      <c r="Z1821" s="27">
        <v>7696</v>
      </c>
      <c r="AA1821" s="28">
        <f t="shared" si="90"/>
        <v>2.7516993464052272E-3</v>
      </c>
      <c r="AC1821" t="str">
        <f t="shared" si="89"/>
        <v>2285002007-24021-NOX</v>
      </c>
      <c r="AD1821" t="str">
        <f>IF(COUNTIF('NP-NRModel-MAR-WILDFIRES Modifi'!V:V, AC1821)=0, "Missing", "")</f>
        <v/>
      </c>
    </row>
    <row r="1822" spans="1:30" hidden="1" x14ac:dyDescent="0.3">
      <c r="A1822" s="24">
        <v>2285002007</v>
      </c>
      <c r="B1822" s="40">
        <v>24021</v>
      </c>
      <c r="C1822" s="25"/>
      <c r="D1822" s="25"/>
      <c r="E1822" s="25"/>
      <c r="F1822" s="25"/>
      <c r="G1822" s="25" t="s">
        <v>12</v>
      </c>
      <c r="H1822" s="25">
        <v>0.39973316797066999</v>
      </c>
      <c r="I1822" s="25">
        <v>153</v>
      </c>
      <c r="J1822" s="25">
        <v>2.61263508477562E-3</v>
      </c>
      <c r="K1822" s="25"/>
      <c r="L1822" s="25"/>
      <c r="M1822" s="25">
        <v>10475</v>
      </c>
      <c r="N1822" s="26">
        <v>7700</v>
      </c>
      <c r="O1822" s="24">
        <v>2285002007</v>
      </c>
      <c r="P1822" s="25">
        <v>24021</v>
      </c>
      <c r="Q1822" s="25"/>
      <c r="R1822" s="25"/>
      <c r="S1822" s="25"/>
      <c r="T1822" s="25"/>
      <c r="U1822" s="25" t="s">
        <v>12</v>
      </c>
      <c r="V1822" s="25">
        <v>0.94946240699905604</v>
      </c>
      <c r="W1822" s="25">
        <v>365</v>
      </c>
      <c r="X1822" s="25">
        <v>2.6012668684905599E-3</v>
      </c>
      <c r="Y1822" s="25">
        <v>10475</v>
      </c>
      <c r="Z1822" s="27">
        <v>7700</v>
      </c>
      <c r="AA1822" s="28">
        <f t="shared" si="90"/>
        <v>2.7516993464052099E-3</v>
      </c>
      <c r="AC1822" t="str">
        <f t="shared" si="89"/>
        <v>2285002007-24021-VOC</v>
      </c>
      <c r="AD1822" t="str">
        <f>IF(COUNTIF('NP-NRModel-MAR-WILDFIRES Modifi'!V:V, AC1822)=0, "Missing", "")</f>
        <v/>
      </c>
    </row>
    <row r="1823" spans="1:30" hidden="1" x14ac:dyDescent="0.3">
      <c r="A1823" s="24">
        <v>2285002008</v>
      </c>
      <c r="B1823" s="40">
        <v>11001</v>
      </c>
      <c r="C1823" s="25"/>
      <c r="D1823" s="25"/>
      <c r="E1823" s="25"/>
      <c r="F1823" s="25"/>
      <c r="G1823" s="25" t="s">
        <v>955</v>
      </c>
      <c r="H1823" s="25">
        <v>8.9569474624874594</v>
      </c>
      <c r="I1823" s="25">
        <v>153</v>
      </c>
      <c r="J1823" s="25">
        <v>5.8542140277695803E-2</v>
      </c>
      <c r="K1823" s="25"/>
      <c r="L1823" s="25"/>
      <c r="M1823" s="25">
        <v>10475</v>
      </c>
      <c r="N1823" s="26">
        <v>39062</v>
      </c>
      <c r="O1823" s="24">
        <v>2285002008</v>
      </c>
      <c r="P1823" s="25">
        <v>11001</v>
      </c>
      <c r="Q1823" s="25"/>
      <c r="R1823" s="25"/>
      <c r="S1823" s="25"/>
      <c r="T1823" s="25"/>
      <c r="U1823" s="25" t="s">
        <v>955</v>
      </c>
      <c r="V1823" s="25">
        <v>21.4966739099698</v>
      </c>
      <c r="W1823" s="25">
        <v>365</v>
      </c>
      <c r="X1823" s="25">
        <v>5.8894997013616099E-2</v>
      </c>
      <c r="Y1823" s="25">
        <v>10475</v>
      </c>
      <c r="Z1823" s="27">
        <v>39062</v>
      </c>
      <c r="AA1823" s="28">
        <f t="shared" si="90"/>
        <v>2.7233115468409709E-3</v>
      </c>
      <c r="AC1823" t="str">
        <f t="shared" si="89"/>
        <v>2285002008-11001-NOX</v>
      </c>
      <c r="AD1823" t="str">
        <f>IF(COUNTIF('NP-NRModel-MAR-WILDFIRES Modifi'!V:V, AC1823)=0, "Missing", "")</f>
        <v/>
      </c>
    </row>
    <row r="1824" spans="1:30" hidden="1" x14ac:dyDescent="0.3">
      <c r="A1824" s="24">
        <v>2285002008</v>
      </c>
      <c r="B1824" s="40">
        <v>11001</v>
      </c>
      <c r="C1824" s="25"/>
      <c r="D1824" s="25"/>
      <c r="E1824" s="25"/>
      <c r="F1824" s="25"/>
      <c r="G1824" s="25" t="s">
        <v>12</v>
      </c>
      <c r="H1824" s="25">
        <v>0.481397762082659</v>
      </c>
      <c r="I1824" s="25">
        <v>153</v>
      </c>
      <c r="J1824" s="25">
        <v>3.1463906018474402E-3</v>
      </c>
      <c r="K1824" s="25"/>
      <c r="L1824" s="25"/>
      <c r="M1824" s="25">
        <v>10475</v>
      </c>
      <c r="N1824" s="26">
        <v>39066</v>
      </c>
      <c r="O1824" s="24">
        <v>2285002008</v>
      </c>
      <c r="P1824" s="25">
        <v>11001</v>
      </c>
      <c r="Q1824" s="25"/>
      <c r="R1824" s="25"/>
      <c r="S1824" s="25"/>
      <c r="T1824" s="25"/>
      <c r="U1824" s="25" t="s">
        <v>12</v>
      </c>
      <c r="V1824" s="25">
        <v>1.15535462899838</v>
      </c>
      <c r="W1824" s="25">
        <v>365</v>
      </c>
      <c r="X1824" s="25">
        <v>3.1653551479407702E-3</v>
      </c>
      <c r="Y1824" s="25">
        <v>10475</v>
      </c>
      <c r="Z1824" s="27">
        <v>39066</v>
      </c>
      <c r="AA1824" s="28">
        <f t="shared" si="90"/>
        <v>2.7233115468409588E-3</v>
      </c>
      <c r="AC1824" t="str">
        <f t="shared" si="89"/>
        <v>2285002008-11001-VOC</v>
      </c>
      <c r="AD1824" t="str">
        <f>IF(COUNTIF('NP-NRModel-MAR-WILDFIRES Modifi'!V:V, AC1824)=0, "Missing", "")</f>
        <v/>
      </c>
    </row>
    <row r="1825" spans="1:30" hidden="1" x14ac:dyDescent="0.3">
      <c r="A1825" s="24">
        <v>2285002008</v>
      </c>
      <c r="B1825" s="40">
        <v>24021</v>
      </c>
      <c r="C1825" s="25"/>
      <c r="D1825" s="25"/>
      <c r="E1825" s="25"/>
      <c r="F1825" s="25"/>
      <c r="G1825" s="25" t="s">
        <v>955</v>
      </c>
      <c r="H1825" s="25">
        <v>1.8508311354140701</v>
      </c>
      <c r="I1825" s="25">
        <v>153</v>
      </c>
      <c r="J1825" s="25">
        <v>1.20969355255821E-2</v>
      </c>
      <c r="K1825" s="25"/>
      <c r="L1825" s="25"/>
      <c r="M1825" s="25">
        <v>10475</v>
      </c>
      <c r="N1825" s="26">
        <v>41186</v>
      </c>
      <c r="O1825" s="24">
        <v>2285002008</v>
      </c>
      <c r="P1825" s="25">
        <v>24021</v>
      </c>
      <c r="Q1825" s="25"/>
      <c r="R1825" s="25"/>
      <c r="S1825" s="25"/>
      <c r="T1825" s="25"/>
      <c r="U1825" s="25" t="s">
        <v>955</v>
      </c>
      <c r="V1825" s="25">
        <v>4.4419947249938003</v>
      </c>
      <c r="W1825" s="25">
        <v>365</v>
      </c>
      <c r="X1825" s="25">
        <v>1.2169848561626799E-2</v>
      </c>
      <c r="Y1825" s="25">
        <v>10475</v>
      </c>
      <c r="Z1825" s="27">
        <v>41186</v>
      </c>
      <c r="AA1825" s="28">
        <f t="shared" si="90"/>
        <v>2.7233115468409258E-3</v>
      </c>
      <c r="AC1825" t="str">
        <f t="shared" si="89"/>
        <v>2285002008-24021-NOX</v>
      </c>
      <c r="AD1825" t="str">
        <f>IF(COUNTIF('NP-NRModel-MAR-WILDFIRES Modifi'!V:V, AC1825)=0, "Missing", "")</f>
        <v/>
      </c>
    </row>
    <row r="1826" spans="1:30" hidden="1" x14ac:dyDescent="0.3">
      <c r="A1826" s="24">
        <v>2285002008</v>
      </c>
      <c r="B1826" s="40">
        <v>24021</v>
      </c>
      <c r="C1826" s="25"/>
      <c r="D1826" s="25"/>
      <c r="E1826" s="25"/>
      <c r="F1826" s="25"/>
      <c r="G1826" s="25" t="s">
        <v>12</v>
      </c>
      <c r="H1826" s="25">
        <v>9.9474287499860897E-2</v>
      </c>
      <c r="I1826" s="25">
        <v>153</v>
      </c>
      <c r="J1826" s="25">
        <v>6.5015874182915601E-4</v>
      </c>
      <c r="K1826" s="25"/>
      <c r="L1826" s="25"/>
      <c r="M1826" s="25">
        <v>10475</v>
      </c>
      <c r="N1826" s="26">
        <v>41190</v>
      </c>
      <c r="O1826" s="24">
        <v>2285002008</v>
      </c>
      <c r="P1826" s="25">
        <v>24021</v>
      </c>
      <c r="Q1826" s="25"/>
      <c r="R1826" s="25"/>
      <c r="S1826" s="25"/>
      <c r="T1826" s="25"/>
      <c r="U1826" s="25" t="s">
        <v>12</v>
      </c>
      <c r="V1826" s="25">
        <v>0.23873828999966401</v>
      </c>
      <c r="W1826" s="25">
        <v>365</v>
      </c>
      <c r="X1826" s="25">
        <v>6.5407750684839602E-4</v>
      </c>
      <c r="Y1826" s="25">
        <v>10475</v>
      </c>
      <c r="Z1826" s="27">
        <v>41190</v>
      </c>
      <c r="AA1826" s="28">
        <f t="shared" si="90"/>
        <v>2.7233115468409822E-3</v>
      </c>
      <c r="AC1826" t="str">
        <f t="shared" si="89"/>
        <v>2285002008-24021-VOC</v>
      </c>
      <c r="AD1826" t="str">
        <f>IF(COUNTIF('NP-NRModel-MAR-WILDFIRES Modifi'!V:V, AC1826)=0, "Missing", "")</f>
        <v/>
      </c>
    </row>
    <row r="1827" spans="1:30" hidden="1" x14ac:dyDescent="0.3">
      <c r="A1827" s="24">
        <v>2285002008</v>
      </c>
      <c r="B1827" s="40">
        <v>24031</v>
      </c>
      <c r="C1827" s="25"/>
      <c r="D1827" s="25"/>
      <c r="E1827" s="25"/>
      <c r="F1827" s="25"/>
      <c r="G1827" s="25" t="s">
        <v>955</v>
      </c>
      <c r="H1827" s="25">
        <v>3.3764595612452699</v>
      </c>
      <c r="I1827" s="25">
        <v>153</v>
      </c>
      <c r="J1827" s="25">
        <v>2.2068363145393899E-2</v>
      </c>
      <c r="K1827" s="25"/>
      <c r="L1827" s="25"/>
      <c r="M1827" s="25">
        <v>10475</v>
      </c>
      <c r="N1827" s="26">
        <v>41206</v>
      </c>
      <c r="O1827" s="24">
        <v>2285002008</v>
      </c>
      <c r="P1827" s="25">
        <v>24031</v>
      </c>
      <c r="Q1827" s="25"/>
      <c r="R1827" s="25"/>
      <c r="S1827" s="25"/>
      <c r="T1827" s="25"/>
      <c r="U1827" s="25" t="s">
        <v>955</v>
      </c>
      <c r="V1827" s="25">
        <v>8.1035029469886499</v>
      </c>
      <c r="W1827" s="25">
        <v>365</v>
      </c>
      <c r="X1827" s="25">
        <v>2.2201377936955199E-2</v>
      </c>
      <c r="Y1827" s="25">
        <v>10475</v>
      </c>
      <c r="Z1827" s="27">
        <v>41206</v>
      </c>
      <c r="AA1827" s="28">
        <f t="shared" si="90"/>
        <v>2.7233115468409553E-3</v>
      </c>
      <c r="AC1827" t="str">
        <f t="shared" si="89"/>
        <v>2285002008-24031-NOX</v>
      </c>
      <c r="AD1827" t="str">
        <f>IF(COUNTIF('NP-NRModel-MAR-WILDFIRES Modifi'!V:V, AC1827)=0, "Missing", "")</f>
        <v/>
      </c>
    </row>
    <row r="1828" spans="1:30" hidden="1" x14ac:dyDescent="0.3">
      <c r="A1828" s="24">
        <v>2285002008</v>
      </c>
      <c r="B1828" s="40">
        <v>24031</v>
      </c>
      <c r="C1828" s="25"/>
      <c r="D1828" s="25"/>
      <c r="E1828" s="25"/>
      <c r="F1828" s="25"/>
      <c r="G1828" s="25" t="s">
        <v>12</v>
      </c>
      <c r="H1828" s="25">
        <v>0.181470314999745</v>
      </c>
      <c r="I1828" s="25">
        <v>153</v>
      </c>
      <c r="J1828" s="25">
        <v>1.18608049019441E-3</v>
      </c>
      <c r="K1828" s="25"/>
      <c r="L1828" s="25"/>
      <c r="M1828" s="25">
        <v>10475</v>
      </c>
      <c r="N1828" s="26">
        <v>41210</v>
      </c>
      <c r="O1828" s="24">
        <v>2285002008</v>
      </c>
      <c r="P1828" s="25">
        <v>24031</v>
      </c>
      <c r="Q1828" s="25"/>
      <c r="R1828" s="25"/>
      <c r="S1828" s="25"/>
      <c r="T1828" s="25"/>
      <c r="U1828" s="25" t="s">
        <v>12</v>
      </c>
      <c r="V1828" s="25">
        <v>0.43552875599938901</v>
      </c>
      <c r="W1828" s="25">
        <v>365</v>
      </c>
      <c r="X1828" s="25">
        <v>1.1932294684914701E-3</v>
      </c>
      <c r="Y1828" s="25">
        <v>10475</v>
      </c>
      <c r="Z1828" s="27">
        <v>41210</v>
      </c>
      <c r="AA1828" s="28">
        <f t="shared" si="90"/>
        <v>2.7233115468409484E-3</v>
      </c>
      <c r="AC1828" t="str">
        <f t="shared" si="89"/>
        <v>2285002008-24031-VOC</v>
      </c>
      <c r="AD1828" t="str">
        <f>IF(COUNTIF('NP-NRModel-MAR-WILDFIRES Modifi'!V:V, AC1828)=0, "Missing", "")</f>
        <v/>
      </c>
    </row>
    <row r="1829" spans="1:30" hidden="1" x14ac:dyDescent="0.3">
      <c r="A1829" s="24">
        <v>2285002008</v>
      </c>
      <c r="B1829" s="40">
        <v>24033</v>
      </c>
      <c r="C1829" s="25"/>
      <c r="D1829" s="25"/>
      <c r="E1829" s="25"/>
      <c r="F1829" s="25"/>
      <c r="G1829" s="25" t="s">
        <v>955</v>
      </c>
      <c r="H1829" s="25">
        <v>12.115342237483</v>
      </c>
      <c r="I1829" s="25">
        <v>153</v>
      </c>
      <c r="J1829" s="25">
        <v>7.9185243382241893E-2</v>
      </c>
      <c r="K1829" s="25"/>
      <c r="L1829" s="25"/>
      <c r="M1829" s="25">
        <v>10475</v>
      </c>
      <c r="N1829" s="26">
        <v>41216</v>
      </c>
      <c r="O1829" s="24">
        <v>2285002008</v>
      </c>
      <c r="P1829" s="25">
        <v>24033</v>
      </c>
      <c r="Q1829" s="25"/>
      <c r="R1829" s="25"/>
      <c r="S1829" s="25"/>
      <c r="T1829" s="25"/>
      <c r="U1829" s="25" t="s">
        <v>955</v>
      </c>
      <c r="V1829" s="25">
        <v>29.076821369959202</v>
      </c>
      <c r="W1829" s="25">
        <v>365</v>
      </c>
      <c r="X1829" s="25">
        <v>7.96625243012581E-2</v>
      </c>
      <c r="Y1829" s="25">
        <v>10475</v>
      </c>
      <c r="Z1829" s="27">
        <v>41216</v>
      </c>
      <c r="AA1829" s="28">
        <f t="shared" si="90"/>
        <v>2.7233115468409605E-3</v>
      </c>
      <c r="AC1829" t="str">
        <f t="shared" si="89"/>
        <v>2285002008-24033-NOX</v>
      </c>
      <c r="AD1829" t="str">
        <f>IF(COUNTIF('NP-NRModel-MAR-WILDFIRES Modifi'!V:V, AC1829)=0, "Missing", "")</f>
        <v/>
      </c>
    </row>
    <row r="1830" spans="1:30" hidden="1" x14ac:dyDescent="0.3">
      <c r="A1830" s="24">
        <v>2285002008</v>
      </c>
      <c r="B1830" s="40">
        <v>24033</v>
      </c>
      <c r="C1830" s="25"/>
      <c r="D1830" s="25"/>
      <c r="E1830" s="25"/>
      <c r="F1830" s="25"/>
      <c r="G1830" s="25" t="s">
        <v>12</v>
      </c>
      <c r="H1830" s="25">
        <v>0.65114802374908998</v>
      </c>
      <c r="I1830" s="25">
        <v>153</v>
      </c>
      <c r="J1830" s="25">
        <v>4.2558694362685601E-3</v>
      </c>
      <c r="K1830" s="25"/>
      <c r="L1830" s="25"/>
      <c r="M1830" s="25">
        <v>10475</v>
      </c>
      <c r="N1830" s="26">
        <v>41220</v>
      </c>
      <c r="O1830" s="24">
        <v>2285002008</v>
      </c>
      <c r="P1830" s="25">
        <v>24033</v>
      </c>
      <c r="Q1830" s="25"/>
      <c r="R1830" s="25"/>
      <c r="S1830" s="25"/>
      <c r="T1830" s="25"/>
      <c r="U1830" s="25" t="s">
        <v>12</v>
      </c>
      <c r="V1830" s="25">
        <v>1.56275525699781</v>
      </c>
      <c r="W1830" s="25">
        <v>365</v>
      </c>
      <c r="X1830" s="25">
        <v>4.2815212520487898E-3</v>
      </c>
      <c r="Y1830" s="25">
        <v>10475</v>
      </c>
      <c r="Z1830" s="27">
        <v>41220</v>
      </c>
      <c r="AA1830" s="28">
        <f t="shared" si="90"/>
        <v>2.7233115468409679E-3</v>
      </c>
      <c r="AC1830" t="str">
        <f t="shared" si="89"/>
        <v>2285002008-24033-VOC</v>
      </c>
      <c r="AD1830" t="str">
        <f>IF(COUNTIF('NP-NRModel-MAR-WILDFIRES Modifi'!V:V, AC1830)=0, "Missing", "")</f>
        <v/>
      </c>
    </row>
    <row r="1831" spans="1:30" hidden="1" x14ac:dyDescent="0.3">
      <c r="A1831" s="24">
        <v>2285002008</v>
      </c>
      <c r="B1831" s="40">
        <v>51013</v>
      </c>
      <c r="C1831" s="25"/>
      <c r="D1831" s="25"/>
      <c r="E1831" s="25"/>
      <c r="F1831" s="25"/>
      <c r="G1831" s="25" t="s">
        <v>955</v>
      </c>
      <c r="H1831" s="25">
        <v>2.2754773858301398</v>
      </c>
      <c r="I1831" s="25">
        <v>153</v>
      </c>
      <c r="J1831" s="25">
        <v>1.48724012145761E-2</v>
      </c>
      <c r="K1831" s="25"/>
      <c r="L1831" s="25"/>
      <c r="M1831" s="25">
        <v>10475</v>
      </c>
      <c r="N1831" s="26">
        <v>44886</v>
      </c>
      <c r="O1831" s="24">
        <v>2285002008</v>
      </c>
      <c r="P1831" s="25">
        <v>51013</v>
      </c>
      <c r="Q1831" s="25"/>
      <c r="R1831" s="25"/>
      <c r="S1831" s="25"/>
      <c r="T1831" s="25"/>
      <c r="U1831" s="25" t="s">
        <v>955</v>
      </c>
      <c r="V1831" s="25">
        <v>5.4611457259923304</v>
      </c>
      <c r="W1831" s="25">
        <v>365</v>
      </c>
      <c r="X1831" s="25">
        <v>1.49620430849105E-2</v>
      </c>
      <c r="Y1831" s="25">
        <v>10475</v>
      </c>
      <c r="Z1831" s="27">
        <v>44886</v>
      </c>
      <c r="AA1831" s="28">
        <f t="shared" si="90"/>
        <v>2.7233115468409653E-3</v>
      </c>
      <c r="AC1831" t="str">
        <f t="shared" si="89"/>
        <v>2285002008-51013-NOX</v>
      </c>
      <c r="AD1831" t="str">
        <f>IF(COUNTIF('NP-NRModel-MAR-WILDFIRES Modifi'!V:V, AC1831)=0, "Missing", "")</f>
        <v/>
      </c>
    </row>
    <row r="1832" spans="1:30" hidden="1" x14ac:dyDescent="0.3">
      <c r="A1832" s="24">
        <v>2285002008</v>
      </c>
      <c r="B1832" s="40">
        <v>51013</v>
      </c>
      <c r="C1832" s="25"/>
      <c r="D1832" s="25"/>
      <c r="E1832" s="25"/>
      <c r="F1832" s="25"/>
      <c r="G1832" s="25" t="s">
        <v>12</v>
      </c>
      <c r="H1832" s="25">
        <v>0.122297214166495</v>
      </c>
      <c r="I1832" s="25">
        <v>153</v>
      </c>
      <c r="J1832" s="25">
        <v>7.9932819716663499E-4</v>
      </c>
      <c r="K1832" s="25"/>
      <c r="L1832" s="25"/>
      <c r="M1832" s="25">
        <v>10475</v>
      </c>
      <c r="N1832" s="26">
        <v>44890</v>
      </c>
      <c r="O1832" s="24">
        <v>2285002008</v>
      </c>
      <c r="P1832" s="25">
        <v>51013</v>
      </c>
      <c r="Q1832" s="25"/>
      <c r="R1832" s="25"/>
      <c r="S1832" s="25"/>
      <c r="T1832" s="25"/>
      <c r="U1832" s="25" t="s">
        <v>12</v>
      </c>
      <c r="V1832" s="25">
        <v>0.29351331399958802</v>
      </c>
      <c r="W1832" s="25">
        <v>365</v>
      </c>
      <c r="X1832" s="25">
        <v>8.0414606575229699E-4</v>
      </c>
      <c r="Y1832" s="25">
        <v>10475</v>
      </c>
      <c r="Z1832" s="27">
        <v>44890</v>
      </c>
      <c r="AA1832" s="28">
        <f t="shared" si="90"/>
        <v>2.7233115468409618E-3</v>
      </c>
      <c r="AC1832" t="str">
        <f t="shared" si="89"/>
        <v>2285002008-51013-VOC</v>
      </c>
      <c r="AD1832" t="str">
        <f>IF(COUNTIF('NP-NRModel-MAR-WILDFIRES Modifi'!V:V, AC1832)=0, "Missing", "")</f>
        <v/>
      </c>
    </row>
    <row r="1833" spans="1:30" hidden="1" x14ac:dyDescent="0.3">
      <c r="A1833" s="24">
        <v>2285002008</v>
      </c>
      <c r="B1833" s="40">
        <v>51059</v>
      </c>
      <c r="C1833" s="25"/>
      <c r="D1833" s="25"/>
      <c r="E1833" s="25"/>
      <c r="F1833" s="25"/>
      <c r="G1833" s="25" t="s">
        <v>955</v>
      </c>
      <c r="H1833" s="25">
        <v>14.8215191458126</v>
      </c>
      <c r="I1833" s="25">
        <v>153</v>
      </c>
      <c r="J1833" s="25">
        <v>9.6872674155638105E-2</v>
      </c>
      <c r="K1833" s="25"/>
      <c r="L1833" s="25"/>
      <c r="M1833" s="25">
        <v>10475</v>
      </c>
      <c r="N1833" s="26">
        <v>44996</v>
      </c>
      <c r="O1833" s="24">
        <v>2285002008</v>
      </c>
      <c r="P1833" s="25">
        <v>51059</v>
      </c>
      <c r="Q1833" s="25"/>
      <c r="R1833" s="25"/>
      <c r="S1833" s="25"/>
      <c r="T1833" s="25"/>
      <c r="U1833" s="25" t="s">
        <v>955</v>
      </c>
      <c r="V1833" s="25">
        <v>35.571645949950103</v>
      </c>
      <c r="W1833" s="25">
        <v>365</v>
      </c>
      <c r="X1833" s="25">
        <v>9.7456564246438795E-2</v>
      </c>
      <c r="Y1833" s="25">
        <v>10475</v>
      </c>
      <c r="Z1833" s="27">
        <v>44996</v>
      </c>
      <c r="AA1833" s="28">
        <f t="shared" si="90"/>
        <v>2.7233115468409748E-3</v>
      </c>
      <c r="AC1833" t="str">
        <f t="shared" si="89"/>
        <v>2285002008-51059-NOX</v>
      </c>
      <c r="AD1833" t="str">
        <f>IF(COUNTIF('NP-NRModel-MAR-WILDFIRES Modifi'!V:V, AC1833)=0, "Missing", "")</f>
        <v/>
      </c>
    </row>
    <row r="1834" spans="1:30" hidden="1" x14ac:dyDescent="0.3">
      <c r="A1834" s="24">
        <v>2285002008</v>
      </c>
      <c r="B1834" s="40">
        <v>51059</v>
      </c>
      <c r="C1834" s="25"/>
      <c r="D1834" s="25"/>
      <c r="E1834" s="25"/>
      <c r="F1834" s="25"/>
      <c r="G1834" s="25" t="s">
        <v>12</v>
      </c>
      <c r="H1834" s="25">
        <v>0.79659350208221802</v>
      </c>
      <c r="I1834" s="25">
        <v>153</v>
      </c>
      <c r="J1834" s="25">
        <v>5.2064934776615496E-3</v>
      </c>
      <c r="K1834" s="25"/>
      <c r="L1834" s="25"/>
      <c r="M1834" s="25">
        <v>10475</v>
      </c>
      <c r="N1834" s="26">
        <v>45000</v>
      </c>
      <c r="O1834" s="24">
        <v>2285002008</v>
      </c>
      <c r="P1834" s="25">
        <v>51059</v>
      </c>
      <c r="Q1834" s="25"/>
      <c r="R1834" s="25"/>
      <c r="S1834" s="25"/>
      <c r="T1834" s="25"/>
      <c r="U1834" s="25" t="s">
        <v>12</v>
      </c>
      <c r="V1834" s="25">
        <v>1.9118244049973201</v>
      </c>
      <c r="W1834" s="25">
        <v>365</v>
      </c>
      <c r="X1834" s="25">
        <v>5.2378750821844601E-3</v>
      </c>
      <c r="Y1834" s="25">
        <v>10475</v>
      </c>
      <c r="Z1834" s="27">
        <v>45000</v>
      </c>
      <c r="AA1834" s="28">
        <f t="shared" si="90"/>
        <v>2.7233115468409601E-3</v>
      </c>
      <c r="AC1834" t="str">
        <f t="shared" si="89"/>
        <v>2285002008-51059-VOC</v>
      </c>
      <c r="AD1834" t="str">
        <f>IF(COUNTIF('NP-NRModel-MAR-WILDFIRES Modifi'!V:V, AC1834)=0, "Missing", "")</f>
        <v/>
      </c>
    </row>
    <row r="1835" spans="1:30" hidden="1" x14ac:dyDescent="0.3">
      <c r="A1835" s="24">
        <v>2285002008</v>
      </c>
      <c r="B1835" s="40">
        <v>51153</v>
      </c>
      <c r="C1835" s="25"/>
      <c r="D1835" s="25"/>
      <c r="E1835" s="25"/>
      <c r="F1835" s="25"/>
      <c r="G1835" s="25" t="s">
        <v>955</v>
      </c>
      <c r="H1835" s="25">
        <v>12.0456402541498</v>
      </c>
      <c r="I1835" s="25">
        <v>153</v>
      </c>
      <c r="J1835" s="25">
        <v>7.87296748637243E-2</v>
      </c>
      <c r="K1835" s="25"/>
      <c r="L1835" s="25"/>
      <c r="M1835" s="25">
        <v>10475</v>
      </c>
      <c r="N1835" s="26">
        <v>45126</v>
      </c>
      <c r="O1835" s="24">
        <v>2285002008</v>
      </c>
      <c r="P1835" s="25">
        <v>51153</v>
      </c>
      <c r="Q1835" s="25"/>
      <c r="R1835" s="25"/>
      <c r="S1835" s="25"/>
      <c r="T1835" s="25"/>
      <c r="U1835" s="25" t="s">
        <v>955</v>
      </c>
      <c r="V1835" s="25">
        <v>28.9095366099594</v>
      </c>
      <c r="W1835" s="25">
        <v>365</v>
      </c>
      <c r="X1835" s="25">
        <v>7.9204209890299901E-2</v>
      </c>
      <c r="Y1835" s="25">
        <v>10475</v>
      </c>
      <c r="Z1835" s="27">
        <v>45126</v>
      </c>
      <c r="AA1835" s="28">
        <f t="shared" si="90"/>
        <v>2.7233115468409739E-3</v>
      </c>
      <c r="AC1835" t="str">
        <f t="shared" si="89"/>
        <v>2285002008-51153-NOX</v>
      </c>
      <c r="AD1835" t="str">
        <f>IF(COUNTIF('NP-NRModel-MAR-WILDFIRES Modifi'!V:V, AC1835)=0, "Missing", "")</f>
        <v/>
      </c>
    </row>
    <row r="1836" spans="1:30" hidden="1" x14ac:dyDescent="0.3">
      <c r="A1836" s="24">
        <v>2285002008</v>
      </c>
      <c r="B1836" s="40">
        <v>51153</v>
      </c>
      <c r="C1836" s="25"/>
      <c r="D1836" s="25"/>
      <c r="E1836" s="25"/>
      <c r="F1836" s="25"/>
      <c r="G1836" s="25" t="s">
        <v>12</v>
      </c>
      <c r="H1836" s="25">
        <v>0.64740183916576299</v>
      </c>
      <c r="I1836" s="25">
        <v>153</v>
      </c>
      <c r="J1836" s="25">
        <v>4.23138456971087E-3</v>
      </c>
      <c r="K1836" s="25"/>
      <c r="L1836" s="25"/>
      <c r="M1836" s="25">
        <v>10475</v>
      </c>
      <c r="N1836" s="26">
        <v>45130</v>
      </c>
      <c r="O1836" s="24">
        <v>2285002008</v>
      </c>
      <c r="P1836" s="25">
        <v>51153</v>
      </c>
      <c r="Q1836" s="25"/>
      <c r="R1836" s="25"/>
      <c r="S1836" s="25"/>
      <c r="T1836" s="25"/>
      <c r="U1836" s="25" t="s">
        <v>12</v>
      </c>
      <c r="V1836" s="25">
        <v>1.5537644139978199</v>
      </c>
      <c r="W1836" s="25">
        <v>365</v>
      </c>
      <c r="X1836" s="25">
        <v>4.2568888054734999E-3</v>
      </c>
      <c r="Y1836" s="25">
        <v>10475</v>
      </c>
      <c r="Z1836" s="27">
        <v>45130</v>
      </c>
      <c r="AA1836" s="28">
        <f t="shared" si="90"/>
        <v>2.7233115468409787E-3</v>
      </c>
      <c r="AC1836" t="str">
        <f t="shared" si="89"/>
        <v>2285002008-51153-VOC</v>
      </c>
      <c r="AD1836" t="str">
        <f>IF(COUNTIF('NP-NRModel-MAR-WILDFIRES Modifi'!V:V, AC1836)=0, "Missing", "")</f>
        <v/>
      </c>
    </row>
    <row r="1837" spans="1:30" hidden="1" x14ac:dyDescent="0.3">
      <c r="A1837" s="24">
        <v>2285002008</v>
      </c>
      <c r="B1837" s="40">
        <v>51510</v>
      </c>
      <c r="C1837" s="25"/>
      <c r="D1837" s="25"/>
      <c r="E1837" s="25"/>
      <c r="F1837" s="25"/>
      <c r="G1837" s="25" t="s">
        <v>955</v>
      </c>
      <c r="H1837" s="25">
        <v>6.4403145124909802</v>
      </c>
      <c r="I1837" s="25">
        <v>153</v>
      </c>
      <c r="J1837" s="25">
        <v>4.2093558905169803E-2</v>
      </c>
      <c r="K1837" s="25"/>
      <c r="L1837" s="25"/>
      <c r="M1837" s="25">
        <v>10475</v>
      </c>
      <c r="N1837" s="26">
        <v>45216</v>
      </c>
      <c r="O1837" s="24">
        <v>2285002008</v>
      </c>
      <c r="P1837" s="25">
        <v>51510</v>
      </c>
      <c r="Q1837" s="25"/>
      <c r="R1837" s="25"/>
      <c r="S1837" s="25"/>
      <c r="T1837" s="25"/>
      <c r="U1837" s="25" t="s">
        <v>955</v>
      </c>
      <c r="V1837" s="25">
        <v>15.4567548299783</v>
      </c>
      <c r="W1837" s="25">
        <v>365</v>
      </c>
      <c r="X1837" s="25">
        <v>4.2347273506789899E-2</v>
      </c>
      <c r="Y1837" s="25">
        <v>10475</v>
      </c>
      <c r="Z1837" s="27">
        <v>45216</v>
      </c>
      <c r="AA1837" s="28">
        <f t="shared" si="90"/>
        <v>2.7233115468409679E-3</v>
      </c>
      <c r="AC1837" t="str">
        <f t="shared" si="89"/>
        <v>2285002008-51510-NOX</v>
      </c>
      <c r="AD1837" t="str">
        <f>IF(COUNTIF('NP-NRModel-MAR-WILDFIRES Modifi'!V:V, AC1837)=0, "Missing", "")</f>
        <v/>
      </c>
    </row>
    <row r="1838" spans="1:30" hidden="1" x14ac:dyDescent="0.3">
      <c r="A1838" s="24">
        <v>2285002008</v>
      </c>
      <c r="B1838" s="40">
        <v>51510</v>
      </c>
      <c r="C1838" s="25"/>
      <c r="D1838" s="25"/>
      <c r="E1838" s="25"/>
      <c r="F1838" s="25"/>
      <c r="G1838" s="25" t="s">
        <v>12</v>
      </c>
      <c r="H1838" s="25">
        <v>0.34613946416618202</v>
      </c>
      <c r="I1838" s="25">
        <v>153</v>
      </c>
      <c r="J1838" s="25">
        <v>2.26234943899465E-3</v>
      </c>
      <c r="K1838" s="25"/>
      <c r="L1838" s="25"/>
      <c r="M1838" s="25">
        <v>10475</v>
      </c>
      <c r="N1838" s="26">
        <v>45220</v>
      </c>
      <c r="O1838" s="24">
        <v>2285002008</v>
      </c>
      <c r="P1838" s="25">
        <v>51510</v>
      </c>
      <c r="Q1838" s="25"/>
      <c r="R1838" s="25"/>
      <c r="S1838" s="25"/>
      <c r="T1838" s="25"/>
      <c r="U1838" s="25" t="s">
        <v>12</v>
      </c>
      <c r="V1838" s="25">
        <v>0.83073471399884002</v>
      </c>
      <c r="W1838" s="25">
        <v>365</v>
      </c>
      <c r="X1838" s="25">
        <v>2.2759855178050401E-3</v>
      </c>
      <c r="Y1838" s="25">
        <v>10475</v>
      </c>
      <c r="Z1838" s="27">
        <v>45220</v>
      </c>
      <c r="AA1838" s="28">
        <f t="shared" si="90"/>
        <v>2.7233115468409436E-3</v>
      </c>
      <c r="AC1838" t="str">
        <f t="shared" si="89"/>
        <v>2285002008-51510-VOC</v>
      </c>
      <c r="AD1838" t="str">
        <f>IF(COUNTIF('NP-NRModel-MAR-WILDFIRES Modifi'!V:V, AC1838)=0, "Missing", "")</f>
        <v/>
      </c>
    </row>
    <row r="1839" spans="1:30" hidden="1" x14ac:dyDescent="0.3">
      <c r="A1839" s="24">
        <v>2285002008</v>
      </c>
      <c r="B1839" s="40">
        <v>51683</v>
      </c>
      <c r="C1839" s="25"/>
      <c r="D1839" s="25"/>
      <c r="E1839" s="25"/>
      <c r="F1839" s="25"/>
      <c r="G1839" s="25" t="s">
        <v>955</v>
      </c>
      <c r="H1839" s="25">
        <v>1.64034027083103</v>
      </c>
      <c r="I1839" s="25">
        <v>153</v>
      </c>
      <c r="J1839" s="25">
        <v>1.0721178240725699E-2</v>
      </c>
      <c r="K1839" s="25"/>
      <c r="L1839" s="25"/>
      <c r="M1839" s="25">
        <v>10475</v>
      </c>
      <c r="N1839" s="26">
        <v>45306</v>
      </c>
      <c r="O1839" s="24">
        <v>2285002008</v>
      </c>
      <c r="P1839" s="25">
        <v>51683</v>
      </c>
      <c r="Q1839" s="25"/>
      <c r="R1839" s="25"/>
      <c r="S1839" s="25"/>
      <c r="T1839" s="25"/>
      <c r="U1839" s="25" t="s">
        <v>955</v>
      </c>
      <c r="V1839" s="25">
        <v>3.9368166499944999</v>
      </c>
      <c r="W1839" s="25">
        <v>365</v>
      </c>
      <c r="X1839" s="25">
        <v>1.0785799041080801E-2</v>
      </c>
      <c r="Y1839" s="25">
        <v>10475</v>
      </c>
      <c r="Z1839" s="27">
        <v>45306</v>
      </c>
      <c r="AA1839" s="28">
        <f t="shared" si="90"/>
        <v>2.7233115468409427E-3</v>
      </c>
      <c r="AC1839" t="str">
        <f t="shared" si="89"/>
        <v>2285002008-51683-NOX</v>
      </c>
      <c r="AD1839" t="str">
        <f>IF(COUNTIF('NP-NRModel-MAR-WILDFIRES Modifi'!V:V, AC1839)=0, "Missing", "")</f>
        <v/>
      </c>
    </row>
    <row r="1840" spans="1:30" hidden="1" x14ac:dyDescent="0.3">
      <c r="A1840" s="24">
        <v>2285002008</v>
      </c>
      <c r="B1840" s="40">
        <v>51683</v>
      </c>
      <c r="C1840" s="25"/>
      <c r="D1840" s="25"/>
      <c r="E1840" s="25"/>
      <c r="F1840" s="25"/>
      <c r="G1840" s="25" t="s">
        <v>12</v>
      </c>
      <c r="H1840" s="25">
        <v>8.8161300416543506E-2</v>
      </c>
      <c r="I1840" s="25">
        <v>153</v>
      </c>
      <c r="J1840" s="25">
        <v>5.7621764978133005E-4</v>
      </c>
      <c r="K1840" s="25"/>
      <c r="L1840" s="25"/>
      <c r="M1840" s="25">
        <v>10475</v>
      </c>
      <c r="N1840" s="26">
        <v>45310</v>
      </c>
      <c r="O1840" s="24">
        <v>2285002008</v>
      </c>
      <c r="P1840" s="25">
        <v>51683</v>
      </c>
      <c r="Q1840" s="25"/>
      <c r="R1840" s="25"/>
      <c r="S1840" s="25"/>
      <c r="T1840" s="25"/>
      <c r="U1840" s="25" t="s">
        <v>12</v>
      </c>
      <c r="V1840" s="25">
        <v>0.211587120999703</v>
      </c>
      <c r="W1840" s="25">
        <v>365</v>
      </c>
      <c r="X1840" s="25">
        <v>5.7969074246494196E-4</v>
      </c>
      <c r="Y1840" s="25">
        <v>10475</v>
      </c>
      <c r="Z1840" s="27">
        <v>45310</v>
      </c>
      <c r="AA1840" s="28">
        <f t="shared" si="90"/>
        <v>2.7233115468409765E-3</v>
      </c>
      <c r="AC1840" t="str">
        <f t="shared" si="89"/>
        <v>2285002008-51683-VOC</v>
      </c>
      <c r="AD1840" t="str">
        <f>IF(COUNTIF('NP-NRModel-MAR-WILDFIRES Modifi'!V:V, AC1840)=0, "Missing", "")</f>
        <v/>
      </c>
    </row>
    <row r="1841" spans="1:30" hidden="1" x14ac:dyDescent="0.3">
      <c r="A1841" s="24">
        <v>2285002008</v>
      </c>
      <c r="B1841" s="40">
        <v>51685</v>
      </c>
      <c r="C1841" s="25"/>
      <c r="D1841" s="25"/>
      <c r="E1841" s="25"/>
      <c r="F1841" s="25"/>
      <c r="G1841" s="25" t="s">
        <v>955</v>
      </c>
      <c r="H1841" s="25">
        <v>0.46060933791602199</v>
      </c>
      <c r="I1841" s="25">
        <v>153</v>
      </c>
      <c r="J1841" s="25">
        <v>3.01051854847073E-3</v>
      </c>
      <c r="K1841" s="25"/>
      <c r="L1841" s="25"/>
      <c r="M1841" s="25">
        <v>10475</v>
      </c>
      <c r="N1841" s="26">
        <v>45316</v>
      </c>
      <c r="O1841" s="24">
        <v>2285002008</v>
      </c>
      <c r="P1841" s="25">
        <v>51685</v>
      </c>
      <c r="Q1841" s="25"/>
      <c r="R1841" s="25"/>
      <c r="S1841" s="25"/>
      <c r="T1841" s="25"/>
      <c r="U1841" s="25" t="s">
        <v>955</v>
      </c>
      <c r="V1841" s="25">
        <v>1.1054624109984501</v>
      </c>
      <c r="W1841" s="25">
        <v>365</v>
      </c>
      <c r="X1841" s="25">
        <v>3.0286641397217801E-3</v>
      </c>
      <c r="Y1841" s="25">
        <v>10475</v>
      </c>
      <c r="Z1841" s="27">
        <v>45316</v>
      </c>
      <c r="AA1841" s="28">
        <f t="shared" si="90"/>
        <v>2.7233115468409635E-3</v>
      </c>
      <c r="AC1841" t="str">
        <f t="shared" si="89"/>
        <v>2285002008-51685-NOX</v>
      </c>
      <c r="AD1841" t="str">
        <f>IF(COUNTIF('NP-NRModel-MAR-WILDFIRES Modifi'!V:V, AC1841)=0, "Missing", "")</f>
        <v/>
      </c>
    </row>
    <row r="1842" spans="1:30" hidden="1" x14ac:dyDescent="0.3">
      <c r="A1842" s="24">
        <v>2285002008</v>
      </c>
      <c r="B1842" s="40">
        <v>51685</v>
      </c>
      <c r="C1842" s="25"/>
      <c r="D1842" s="25"/>
      <c r="E1842" s="25"/>
      <c r="F1842" s="25"/>
      <c r="G1842" s="25" t="s">
        <v>12</v>
      </c>
      <c r="H1842" s="25">
        <v>2.47557891666319E-2</v>
      </c>
      <c r="I1842" s="25">
        <v>153</v>
      </c>
      <c r="J1842" s="25">
        <v>1.6180254357275699E-4</v>
      </c>
      <c r="K1842" s="25"/>
      <c r="L1842" s="25"/>
      <c r="M1842" s="25">
        <v>10475</v>
      </c>
      <c r="N1842" s="26">
        <v>45320</v>
      </c>
      <c r="O1842" s="24">
        <v>2285002008</v>
      </c>
      <c r="P1842" s="25">
        <v>51685</v>
      </c>
      <c r="Q1842" s="25"/>
      <c r="R1842" s="25"/>
      <c r="S1842" s="25"/>
      <c r="T1842" s="25"/>
      <c r="U1842" s="25" t="s">
        <v>12</v>
      </c>
      <c r="V1842" s="25">
        <v>5.9413893999916798E-2</v>
      </c>
      <c r="W1842" s="25">
        <v>365</v>
      </c>
      <c r="X1842" s="25">
        <v>1.6277779178059399E-4</v>
      </c>
      <c r="Y1842" s="25">
        <v>10475</v>
      </c>
      <c r="Z1842" s="27">
        <v>45320</v>
      </c>
      <c r="AA1842" s="28">
        <f t="shared" si="90"/>
        <v>2.7233115468409388E-3</v>
      </c>
      <c r="AC1842" t="str">
        <f t="shared" si="89"/>
        <v>2285002008-51685-VOC</v>
      </c>
      <c r="AD1842" t="str">
        <f>IF(COUNTIF('NP-NRModel-MAR-WILDFIRES Modifi'!V:V, AC1842)=0, "Missing", "")</f>
        <v/>
      </c>
    </row>
    <row r="1843" spans="1:30" hidden="1" x14ac:dyDescent="0.3">
      <c r="A1843" s="24">
        <v>2285002009</v>
      </c>
      <c r="B1843" s="40">
        <v>11001</v>
      </c>
      <c r="C1843" s="25"/>
      <c r="D1843" s="25"/>
      <c r="E1843" s="25"/>
      <c r="F1843" s="25"/>
      <c r="G1843" s="25" t="s">
        <v>955</v>
      </c>
      <c r="H1843" s="25">
        <v>14.636527587479399</v>
      </c>
      <c r="I1843" s="25">
        <v>153</v>
      </c>
      <c r="J1843" s="25">
        <v>9.5663579003133895E-2</v>
      </c>
      <c r="K1843" s="25"/>
      <c r="L1843" s="25"/>
      <c r="M1843" s="25">
        <v>10475</v>
      </c>
      <c r="N1843" s="26">
        <v>226</v>
      </c>
      <c r="O1843" s="24">
        <v>2285002009</v>
      </c>
      <c r="P1843" s="25">
        <v>11001</v>
      </c>
      <c r="Q1843" s="25"/>
      <c r="R1843" s="25"/>
      <c r="S1843" s="25"/>
      <c r="T1843" s="25"/>
      <c r="U1843" s="25" t="s">
        <v>955</v>
      </c>
      <c r="V1843" s="25">
        <v>35.127666209950597</v>
      </c>
      <c r="W1843" s="25">
        <v>365</v>
      </c>
      <c r="X1843" s="25">
        <v>9.6240181397125105E-2</v>
      </c>
      <c r="Y1843" s="25">
        <v>10475</v>
      </c>
      <c r="Z1843" s="27">
        <v>226</v>
      </c>
      <c r="AA1843" s="28">
        <f t="shared" si="90"/>
        <v>2.7233115468409718E-3</v>
      </c>
      <c r="AC1843" t="str">
        <f t="shared" si="89"/>
        <v>2285002009-11001-NOX</v>
      </c>
      <c r="AD1843" t="str">
        <f>IF(COUNTIF('NP-NRModel-MAR-WILDFIRES Modifi'!V:V, AC1843)=0, "Missing", "")</f>
        <v/>
      </c>
    </row>
    <row r="1844" spans="1:30" hidden="1" x14ac:dyDescent="0.3">
      <c r="A1844" s="24">
        <v>2285002009</v>
      </c>
      <c r="B1844" s="40">
        <v>11001</v>
      </c>
      <c r="C1844" s="25"/>
      <c r="D1844" s="25"/>
      <c r="E1844" s="25"/>
      <c r="F1844" s="25"/>
      <c r="G1844" s="25" t="s">
        <v>955</v>
      </c>
      <c r="H1844" s="25">
        <v>3.9778084429110998</v>
      </c>
      <c r="I1844" s="25">
        <v>153</v>
      </c>
      <c r="J1844" s="25">
        <v>2.5998747992883001E-2</v>
      </c>
      <c r="K1844" s="25"/>
      <c r="L1844" s="25"/>
      <c r="M1844" s="25">
        <v>10475</v>
      </c>
      <c r="N1844" s="26">
        <v>216</v>
      </c>
      <c r="O1844" s="24">
        <v>2285002009</v>
      </c>
      <c r="P1844" s="25">
        <v>11001</v>
      </c>
      <c r="Q1844" s="25"/>
      <c r="R1844" s="25"/>
      <c r="S1844" s="25"/>
      <c r="T1844" s="25"/>
      <c r="U1844" s="25" t="s">
        <v>955</v>
      </c>
      <c r="V1844" s="25">
        <v>9.5467402629866207</v>
      </c>
      <c r="W1844" s="25">
        <v>365</v>
      </c>
      <c r="X1844" s="25">
        <v>2.6155452775305801E-2</v>
      </c>
      <c r="Y1844" s="25">
        <v>10475</v>
      </c>
      <c r="Z1844" s="27">
        <v>216</v>
      </c>
      <c r="AA1844" s="28">
        <f t="shared" si="90"/>
        <v>2.7233115468409635E-3</v>
      </c>
      <c r="AC1844" t="str">
        <f t="shared" si="89"/>
        <v>2285002009-11001-NOX</v>
      </c>
      <c r="AD1844" t="str">
        <f>IF(COUNTIF('NP-NRModel-MAR-WILDFIRES Modifi'!V:V, AC1844)=0, "Missing", "")</f>
        <v/>
      </c>
    </row>
    <row r="1845" spans="1:30" hidden="1" x14ac:dyDescent="0.3">
      <c r="A1845" s="24">
        <v>2285002009</v>
      </c>
      <c r="B1845" s="40">
        <v>11001</v>
      </c>
      <c r="C1845" s="25"/>
      <c r="D1845" s="25"/>
      <c r="E1845" s="25"/>
      <c r="F1845" s="25"/>
      <c r="G1845" s="25" t="s">
        <v>12</v>
      </c>
      <c r="H1845" s="25">
        <v>0.16027451333310899</v>
      </c>
      <c r="I1845" s="25">
        <v>153</v>
      </c>
      <c r="J1845" s="25">
        <v>1.04754583877849E-3</v>
      </c>
      <c r="K1845" s="25"/>
      <c r="L1845" s="25"/>
      <c r="M1845" s="25">
        <v>10475</v>
      </c>
      <c r="N1845" s="26">
        <v>220</v>
      </c>
      <c r="O1845" s="24">
        <v>2285002009</v>
      </c>
      <c r="P1845" s="25">
        <v>11001</v>
      </c>
      <c r="Q1845" s="25"/>
      <c r="R1845" s="25"/>
      <c r="S1845" s="25"/>
      <c r="T1845" s="25"/>
      <c r="U1845" s="25" t="s">
        <v>12</v>
      </c>
      <c r="V1845" s="25">
        <v>0.38465883199945899</v>
      </c>
      <c r="W1845" s="25">
        <v>365</v>
      </c>
      <c r="X1845" s="25">
        <v>1.0538598136971499E-3</v>
      </c>
      <c r="Y1845" s="25">
        <v>10475</v>
      </c>
      <c r="Z1845" s="27">
        <v>220</v>
      </c>
      <c r="AA1845" s="28">
        <f t="shared" ref="AA1845:AA1864" si="91">J1845/V1845</f>
        <v>2.7233115468409765E-3</v>
      </c>
      <c r="AC1845" t="str">
        <f t="shared" si="89"/>
        <v>2285002009-11001-VOC</v>
      </c>
      <c r="AD1845" t="str">
        <f>IF(COUNTIF('NP-NRModel-MAR-WILDFIRES Modifi'!V:V, AC1845)=0, "Missing", "")</f>
        <v/>
      </c>
    </row>
    <row r="1846" spans="1:30" hidden="1" x14ac:dyDescent="0.3">
      <c r="A1846" s="24">
        <v>2285002009</v>
      </c>
      <c r="B1846" s="40">
        <v>11001</v>
      </c>
      <c r="C1846" s="25"/>
      <c r="D1846" s="25"/>
      <c r="E1846" s="25"/>
      <c r="F1846" s="25"/>
      <c r="G1846" s="25" t="s">
        <v>12</v>
      </c>
      <c r="H1846" s="25">
        <v>0.58973738166584</v>
      </c>
      <c r="I1846" s="25">
        <v>153</v>
      </c>
      <c r="J1846" s="25">
        <v>3.8544926906264E-3</v>
      </c>
      <c r="K1846" s="25"/>
      <c r="L1846" s="25"/>
      <c r="M1846" s="25">
        <v>10475</v>
      </c>
      <c r="N1846" s="26">
        <v>230</v>
      </c>
      <c r="O1846" s="24">
        <v>2285002009</v>
      </c>
      <c r="P1846" s="25">
        <v>11001</v>
      </c>
      <c r="Q1846" s="25"/>
      <c r="R1846" s="25"/>
      <c r="S1846" s="25"/>
      <c r="T1846" s="25"/>
      <c r="U1846" s="25" t="s">
        <v>12</v>
      </c>
      <c r="V1846" s="25">
        <v>1.4153697159980201</v>
      </c>
      <c r="W1846" s="25">
        <v>365</v>
      </c>
      <c r="X1846" s="25">
        <v>3.87772524930967E-3</v>
      </c>
      <c r="Y1846" s="25">
        <v>10475</v>
      </c>
      <c r="Z1846" s="27">
        <v>230</v>
      </c>
      <c r="AA1846" s="28">
        <f t="shared" si="91"/>
        <v>2.7233115468409471E-3</v>
      </c>
      <c r="AC1846" t="str">
        <f t="shared" si="89"/>
        <v>2285002009-11001-VOC</v>
      </c>
      <c r="AD1846" t="str">
        <f>IF(COUNTIF('NP-NRModel-MAR-WILDFIRES Modifi'!V:V, AC1846)=0, "Missing", "")</f>
        <v/>
      </c>
    </row>
    <row r="1847" spans="1:30" hidden="1" x14ac:dyDescent="0.3">
      <c r="A1847" s="24">
        <v>2285002009</v>
      </c>
      <c r="B1847" s="40">
        <v>24021</v>
      </c>
      <c r="C1847" s="25"/>
      <c r="D1847" s="25"/>
      <c r="E1847" s="25"/>
      <c r="F1847" s="25"/>
      <c r="G1847" s="25" t="s">
        <v>955</v>
      </c>
      <c r="H1847" s="25">
        <v>27.609746337461299</v>
      </c>
      <c r="I1847" s="25">
        <v>153</v>
      </c>
      <c r="J1847" s="25">
        <v>0.18045585841478001</v>
      </c>
      <c r="K1847" s="25"/>
      <c r="L1847" s="25"/>
      <c r="M1847" s="25">
        <v>10475</v>
      </c>
      <c r="N1847" s="26">
        <v>446</v>
      </c>
      <c r="O1847" s="24">
        <v>2285002009</v>
      </c>
      <c r="P1847" s="25">
        <v>24021</v>
      </c>
      <c r="Q1847" s="25"/>
      <c r="R1847" s="25"/>
      <c r="S1847" s="25"/>
      <c r="T1847" s="25"/>
      <c r="U1847" s="25" t="s">
        <v>955</v>
      </c>
      <c r="V1847" s="25">
        <v>66.263391209906899</v>
      </c>
      <c r="W1847" s="25">
        <v>365</v>
      </c>
      <c r="X1847" s="25">
        <v>0.181543537561388</v>
      </c>
      <c r="Y1847" s="25">
        <v>10475</v>
      </c>
      <c r="Z1847" s="27">
        <v>446</v>
      </c>
      <c r="AA1847" s="28">
        <f t="shared" si="91"/>
        <v>2.7233115468409718E-3</v>
      </c>
      <c r="AC1847" t="str">
        <f t="shared" si="89"/>
        <v>2285002009-24021-NOX</v>
      </c>
      <c r="AD1847" t="str">
        <f>IF(COUNTIF('NP-NRModel-MAR-WILDFIRES Modifi'!V:V, AC1847)=0, "Missing", "")</f>
        <v/>
      </c>
    </row>
    <row r="1848" spans="1:30" hidden="1" x14ac:dyDescent="0.3">
      <c r="A1848" s="24">
        <v>2285002009</v>
      </c>
      <c r="B1848" s="40">
        <v>24021</v>
      </c>
      <c r="C1848" s="25"/>
      <c r="D1848" s="25"/>
      <c r="E1848" s="25"/>
      <c r="F1848" s="25"/>
      <c r="G1848" s="25" t="s">
        <v>12</v>
      </c>
      <c r="H1848" s="25">
        <v>1.1124564491651101</v>
      </c>
      <c r="I1848" s="25">
        <v>153</v>
      </c>
      <c r="J1848" s="25">
        <v>7.27095718408569E-3</v>
      </c>
      <c r="K1848" s="25"/>
      <c r="L1848" s="25"/>
      <c r="M1848" s="25">
        <v>10475</v>
      </c>
      <c r="N1848" s="26">
        <v>450</v>
      </c>
      <c r="O1848" s="24">
        <v>2285002009</v>
      </c>
      <c r="P1848" s="25">
        <v>24021</v>
      </c>
      <c r="Q1848" s="25"/>
      <c r="R1848" s="25"/>
      <c r="S1848" s="25"/>
      <c r="T1848" s="25"/>
      <c r="U1848" s="25" t="s">
        <v>12</v>
      </c>
      <c r="V1848" s="25">
        <v>2.6698954779962598</v>
      </c>
      <c r="W1848" s="25">
        <v>365</v>
      </c>
      <c r="X1848" s="25">
        <v>7.3147821314966197E-3</v>
      </c>
      <c r="Y1848" s="25">
        <v>10475</v>
      </c>
      <c r="Z1848" s="27">
        <v>450</v>
      </c>
      <c r="AA1848" s="28">
        <f t="shared" si="91"/>
        <v>2.7233115468409644E-3</v>
      </c>
      <c r="AC1848" t="str">
        <f t="shared" si="89"/>
        <v>2285002009-24021-VOC</v>
      </c>
      <c r="AD1848" t="str">
        <f>IF(COUNTIF('NP-NRModel-MAR-WILDFIRES Modifi'!V:V, AC1848)=0, "Missing", "")</f>
        <v/>
      </c>
    </row>
    <row r="1849" spans="1:30" hidden="1" x14ac:dyDescent="0.3">
      <c r="A1849" s="24">
        <v>2285002009</v>
      </c>
      <c r="B1849" s="40">
        <v>24031</v>
      </c>
      <c r="C1849" s="25"/>
      <c r="D1849" s="25"/>
      <c r="E1849" s="25"/>
      <c r="F1849" s="25"/>
      <c r="G1849" s="25" t="s">
        <v>955</v>
      </c>
      <c r="H1849" s="25">
        <v>42.795092499940203</v>
      </c>
      <c r="I1849" s="25">
        <v>153</v>
      </c>
      <c r="J1849" s="25">
        <v>0.27970648692771299</v>
      </c>
      <c r="K1849" s="25"/>
      <c r="L1849" s="25"/>
      <c r="M1849" s="25">
        <v>10475</v>
      </c>
      <c r="N1849" s="26">
        <v>476</v>
      </c>
      <c r="O1849" s="24">
        <v>2285002009</v>
      </c>
      <c r="P1849" s="25">
        <v>24031</v>
      </c>
      <c r="Q1849" s="25"/>
      <c r="R1849" s="25"/>
      <c r="S1849" s="25"/>
      <c r="T1849" s="25"/>
      <c r="U1849" s="25" t="s">
        <v>955</v>
      </c>
      <c r="V1849" s="25">
        <v>102.708221999855</v>
      </c>
      <c r="W1849" s="25">
        <v>365</v>
      </c>
      <c r="X1849" s="25">
        <v>0.28139238904070002</v>
      </c>
      <c r="Y1849" s="25">
        <v>10475</v>
      </c>
      <c r="Z1849" s="27">
        <v>476</v>
      </c>
      <c r="AA1849" s="28">
        <f t="shared" si="91"/>
        <v>2.7233115468409909E-3</v>
      </c>
      <c r="AC1849" t="str">
        <f t="shared" si="89"/>
        <v>2285002009-24031-NOX</v>
      </c>
      <c r="AD1849" t="str">
        <f>IF(COUNTIF('NP-NRModel-MAR-WILDFIRES Modifi'!V:V, AC1849)=0, "Missing", "")</f>
        <v/>
      </c>
    </row>
    <row r="1850" spans="1:30" hidden="1" x14ac:dyDescent="0.3">
      <c r="A1850" s="24">
        <v>2285002009</v>
      </c>
      <c r="B1850" s="40">
        <v>24031</v>
      </c>
      <c r="C1850" s="25"/>
      <c r="D1850" s="25"/>
      <c r="E1850" s="25"/>
      <c r="F1850" s="25"/>
      <c r="G1850" s="25" t="s">
        <v>12</v>
      </c>
      <c r="H1850" s="25">
        <v>1.72430692041425</v>
      </c>
      <c r="I1850" s="25">
        <v>153</v>
      </c>
      <c r="J1850" s="25">
        <v>1.12699798719885E-2</v>
      </c>
      <c r="K1850" s="25"/>
      <c r="L1850" s="25"/>
      <c r="M1850" s="25">
        <v>10475</v>
      </c>
      <c r="N1850" s="26">
        <v>480</v>
      </c>
      <c r="O1850" s="24">
        <v>2285002009</v>
      </c>
      <c r="P1850" s="25">
        <v>24031</v>
      </c>
      <c r="Q1850" s="25"/>
      <c r="R1850" s="25"/>
      <c r="S1850" s="25"/>
      <c r="T1850" s="25"/>
      <c r="U1850" s="25" t="s">
        <v>12</v>
      </c>
      <c r="V1850" s="25">
        <v>4.13833660899419</v>
      </c>
      <c r="W1850" s="25">
        <v>365</v>
      </c>
      <c r="X1850" s="25">
        <v>1.1337908517792299E-2</v>
      </c>
      <c r="Y1850" s="25">
        <v>10475</v>
      </c>
      <c r="Z1850" s="27">
        <v>480</v>
      </c>
      <c r="AA1850" s="28">
        <f t="shared" si="91"/>
        <v>2.7233115468409501E-3</v>
      </c>
      <c r="AC1850" t="str">
        <f t="shared" si="89"/>
        <v>2285002009-24031-VOC</v>
      </c>
      <c r="AD1850" t="str">
        <f>IF(COUNTIF('NP-NRModel-MAR-WILDFIRES Modifi'!V:V, AC1850)=0, "Missing", "")</f>
        <v/>
      </c>
    </row>
    <row r="1851" spans="1:30" hidden="1" x14ac:dyDescent="0.3">
      <c r="A1851" s="24">
        <v>2285002009</v>
      </c>
      <c r="B1851" s="40">
        <v>24033</v>
      </c>
      <c r="C1851" s="25"/>
      <c r="D1851" s="25"/>
      <c r="E1851" s="25"/>
      <c r="F1851" s="25"/>
      <c r="G1851" s="25" t="s">
        <v>955</v>
      </c>
      <c r="H1851" s="25">
        <v>41.4146195041087</v>
      </c>
      <c r="I1851" s="25">
        <v>153</v>
      </c>
      <c r="J1851" s="25">
        <v>0.27068378760855299</v>
      </c>
      <c r="K1851" s="25"/>
      <c r="L1851" s="25"/>
      <c r="M1851" s="25">
        <v>10475</v>
      </c>
      <c r="N1851" s="26">
        <v>486</v>
      </c>
      <c r="O1851" s="24">
        <v>2285002009</v>
      </c>
      <c r="P1851" s="25">
        <v>24033</v>
      </c>
      <c r="Q1851" s="25"/>
      <c r="R1851" s="25"/>
      <c r="S1851" s="25"/>
      <c r="T1851" s="25"/>
      <c r="U1851" s="25" t="s">
        <v>955</v>
      </c>
      <c r="V1851" s="25">
        <v>99.395086809860899</v>
      </c>
      <c r="W1851" s="25">
        <v>365</v>
      </c>
      <c r="X1851" s="25">
        <v>0.27231530632838602</v>
      </c>
      <c r="Y1851" s="25">
        <v>10475</v>
      </c>
      <c r="Z1851" s="27">
        <v>486</v>
      </c>
      <c r="AA1851" s="28">
        <f t="shared" si="91"/>
        <v>2.7233115468409523E-3</v>
      </c>
      <c r="AC1851" t="str">
        <f t="shared" si="89"/>
        <v>2285002009-24033-NOX</v>
      </c>
      <c r="AD1851" t="str">
        <f>IF(COUNTIF('NP-NRModel-MAR-WILDFIRES Modifi'!V:V, AC1851)=0, "Missing", "")</f>
        <v/>
      </c>
    </row>
    <row r="1852" spans="1:30" hidden="1" x14ac:dyDescent="0.3">
      <c r="A1852" s="24">
        <v>2285002009</v>
      </c>
      <c r="B1852" s="40">
        <v>24033</v>
      </c>
      <c r="C1852" s="25"/>
      <c r="D1852" s="25"/>
      <c r="E1852" s="25"/>
      <c r="F1852" s="25"/>
      <c r="G1852" s="25" t="s">
        <v>12</v>
      </c>
      <c r="H1852" s="25">
        <v>1.66868467416432</v>
      </c>
      <c r="I1852" s="25">
        <v>153</v>
      </c>
      <c r="J1852" s="25">
        <v>1.09064357788518E-2</v>
      </c>
      <c r="K1852" s="25"/>
      <c r="L1852" s="25"/>
      <c r="M1852" s="25">
        <v>10475</v>
      </c>
      <c r="N1852" s="26">
        <v>490</v>
      </c>
      <c r="O1852" s="24">
        <v>2285002009</v>
      </c>
      <c r="P1852" s="25">
        <v>24033</v>
      </c>
      <c r="Q1852" s="25"/>
      <c r="R1852" s="25"/>
      <c r="S1852" s="25"/>
      <c r="T1852" s="25"/>
      <c r="U1852" s="25" t="s">
        <v>12</v>
      </c>
      <c r="V1852" s="25">
        <v>4.0048432179943596</v>
      </c>
      <c r="W1852" s="25">
        <v>365</v>
      </c>
      <c r="X1852" s="25">
        <v>1.0972173199984499E-2</v>
      </c>
      <c r="Y1852" s="25">
        <v>10475</v>
      </c>
      <c r="Z1852" s="27">
        <v>490</v>
      </c>
      <c r="AA1852" s="28">
        <f t="shared" si="91"/>
        <v>2.7233115468409731E-3</v>
      </c>
      <c r="AC1852" t="str">
        <f t="shared" si="89"/>
        <v>2285002009-24033-VOC</v>
      </c>
      <c r="AD1852" t="str">
        <f>IF(COUNTIF('NP-NRModel-MAR-WILDFIRES Modifi'!V:V, AC1852)=0, "Missing", "")</f>
        <v/>
      </c>
    </row>
    <row r="1853" spans="1:30" hidden="1" x14ac:dyDescent="0.3">
      <c r="A1853" s="24">
        <v>2285002009</v>
      </c>
      <c r="B1853" s="40">
        <v>51013</v>
      </c>
      <c r="C1853" s="25"/>
      <c r="D1853" s="25"/>
      <c r="E1853" s="25"/>
      <c r="F1853" s="25"/>
      <c r="G1853" s="25" t="s">
        <v>955</v>
      </c>
      <c r="H1853" s="25">
        <v>2.1347784891636801</v>
      </c>
      <c r="I1853" s="25">
        <v>153</v>
      </c>
      <c r="J1853" s="25">
        <v>1.39528005827691E-2</v>
      </c>
      <c r="K1853" s="25"/>
      <c r="L1853" s="25"/>
      <c r="M1853" s="25">
        <v>10475</v>
      </c>
      <c r="N1853" s="26">
        <v>1126</v>
      </c>
      <c r="O1853" s="24">
        <v>2285002009</v>
      </c>
      <c r="P1853" s="25">
        <v>51013</v>
      </c>
      <c r="Q1853" s="25"/>
      <c r="R1853" s="25"/>
      <c r="S1853" s="25"/>
      <c r="T1853" s="25"/>
      <c r="U1853" s="25" t="s">
        <v>955</v>
      </c>
      <c r="V1853" s="25">
        <v>5.1234683739928002</v>
      </c>
      <c r="W1853" s="25">
        <v>365</v>
      </c>
      <c r="X1853" s="25">
        <v>1.4036899654774801E-2</v>
      </c>
      <c r="Y1853" s="25">
        <v>10475</v>
      </c>
      <c r="Z1853" s="27">
        <v>1126</v>
      </c>
      <c r="AA1853" s="28">
        <f t="shared" si="91"/>
        <v>2.7233115468409657E-3</v>
      </c>
      <c r="AC1853" t="str">
        <f t="shared" si="89"/>
        <v>2285002009-51013-NOX</v>
      </c>
      <c r="AD1853" t="str">
        <f>IF(COUNTIF('NP-NRModel-MAR-WILDFIRES Modifi'!V:V, AC1853)=0, "Missing", "")</f>
        <v/>
      </c>
    </row>
    <row r="1854" spans="1:30" hidden="1" x14ac:dyDescent="0.3">
      <c r="A1854" s="24">
        <v>2285002009</v>
      </c>
      <c r="B1854" s="40">
        <v>51013</v>
      </c>
      <c r="C1854" s="25"/>
      <c r="D1854" s="25"/>
      <c r="E1854" s="25"/>
      <c r="F1854" s="25"/>
      <c r="G1854" s="25" t="s">
        <v>12</v>
      </c>
      <c r="H1854" s="25">
        <v>8.6014846666546005E-2</v>
      </c>
      <c r="I1854" s="25">
        <v>153</v>
      </c>
      <c r="J1854" s="25">
        <v>5.6218854030422197E-4</v>
      </c>
      <c r="K1854" s="25"/>
      <c r="L1854" s="25"/>
      <c r="M1854" s="25">
        <v>10475</v>
      </c>
      <c r="N1854" s="26">
        <v>1130</v>
      </c>
      <c r="O1854" s="24">
        <v>2285002009</v>
      </c>
      <c r="P1854" s="25">
        <v>51013</v>
      </c>
      <c r="Q1854" s="25"/>
      <c r="R1854" s="25"/>
      <c r="S1854" s="25"/>
      <c r="T1854" s="25"/>
      <c r="U1854" s="25" t="s">
        <v>12</v>
      </c>
      <c r="V1854" s="25">
        <v>0.20643563199970999</v>
      </c>
      <c r="W1854" s="25">
        <v>365</v>
      </c>
      <c r="X1854" s="25">
        <v>5.6557707397180996E-4</v>
      </c>
      <c r="Y1854" s="25">
        <v>10475</v>
      </c>
      <c r="Z1854" s="27">
        <v>1130</v>
      </c>
      <c r="AA1854" s="28">
        <f t="shared" si="91"/>
        <v>2.7233115468409627E-3</v>
      </c>
      <c r="AC1854" t="str">
        <f t="shared" si="89"/>
        <v>2285002009-51013-VOC</v>
      </c>
      <c r="AD1854" t="str">
        <f>IF(COUNTIF('NP-NRModel-MAR-WILDFIRES Modifi'!V:V, AC1854)=0, "Missing", "")</f>
        <v/>
      </c>
    </row>
    <row r="1855" spans="1:30" hidden="1" x14ac:dyDescent="0.3">
      <c r="A1855" s="24">
        <v>2285002009</v>
      </c>
      <c r="B1855" s="40">
        <v>51059</v>
      </c>
      <c r="C1855" s="25"/>
      <c r="D1855" s="25"/>
      <c r="E1855" s="25"/>
      <c r="F1855" s="25"/>
      <c r="G1855" s="25" t="s">
        <v>955</v>
      </c>
      <c r="H1855" s="25">
        <v>27.359916687461599</v>
      </c>
      <c r="I1855" s="25">
        <v>153</v>
      </c>
      <c r="J1855" s="25">
        <v>0.17882298488536899</v>
      </c>
      <c r="K1855" s="25"/>
      <c r="L1855" s="25"/>
      <c r="M1855" s="25">
        <v>10475</v>
      </c>
      <c r="N1855" s="26">
        <v>1136</v>
      </c>
      <c r="O1855" s="24">
        <v>2285002009</v>
      </c>
      <c r="P1855" s="25">
        <v>51059</v>
      </c>
      <c r="Q1855" s="25"/>
      <c r="R1855" s="25"/>
      <c r="S1855" s="25"/>
      <c r="T1855" s="25"/>
      <c r="U1855" s="25" t="s">
        <v>955</v>
      </c>
      <c r="V1855" s="25">
        <v>65.663800049907593</v>
      </c>
      <c r="W1855" s="25">
        <v>365</v>
      </c>
      <c r="X1855" s="25">
        <v>0.179900822054541</v>
      </c>
      <c r="Y1855" s="25">
        <v>10475</v>
      </c>
      <c r="Z1855" s="27">
        <v>1136</v>
      </c>
      <c r="AA1855" s="28">
        <f t="shared" si="91"/>
        <v>2.7233115468409544E-3</v>
      </c>
      <c r="AC1855" t="str">
        <f t="shared" si="89"/>
        <v>2285002009-51059-NOX</v>
      </c>
      <c r="AD1855" t="str">
        <f>IF(COUNTIF('NP-NRModel-MAR-WILDFIRES Modifi'!V:V, AC1855)=0, "Missing", "")</f>
        <v/>
      </c>
    </row>
    <row r="1856" spans="1:30" hidden="1" x14ac:dyDescent="0.3">
      <c r="A1856" s="24">
        <v>2285002009</v>
      </c>
      <c r="B1856" s="40">
        <v>51059</v>
      </c>
      <c r="C1856" s="25"/>
      <c r="D1856" s="25"/>
      <c r="E1856" s="25"/>
      <c r="F1856" s="25"/>
      <c r="G1856" s="25" t="s">
        <v>12</v>
      </c>
      <c r="H1856" s="25">
        <v>1.10239027208179</v>
      </c>
      <c r="I1856" s="25">
        <v>153</v>
      </c>
      <c r="J1856" s="25">
        <v>7.2051651770051704E-3</v>
      </c>
      <c r="K1856" s="25"/>
      <c r="L1856" s="25"/>
      <c r="M1856" s="25">
        <v>10475</v>
      </c>
      <c r="N1856" s="26">
        <v>1140</v>
      </c>
      <c r="O1856" s="24">
        <v>2285002009</v>
      </c>
      <c r="P1856" s="25">
        <v>51059</v>
      </c>
      <c r="Q1856" s="25"/>
      <c r="R1856" s="25"/>
      <c r="S1856" s="25"/>
      <c r="T1856" s="25"/>
      <c r="U1856" s="25" t="s">
        <v>12</v>
      </c>
      <c r="V1856" s="25">
        <v>2.64573665299628</v>
      </c>
      <c r="W1856" s="25">
        <v>365</v>
      </c>
      <c r="X1856" s="25">
        <v>7.2485935698528301E-3</v>
      </c>
      <c r="Y1856" s="25">
        <v>10475</v>
      </c>
      <c r="Z1856" s="27">
        <v>1140</v>
      </c>
      <c r="AA1856" s="28">
        <f t="shared" si="91"/>
        <v>2.7233115468409778E-3</v>
      </c>
      <c r="AC1856" t="str">
        <f t="shared" si="89"/>
        <v>2285002009-51059-VOC</v>
      </c>
      <c r="AD1856" t="str">
        <f>IF(COUNTIF('NP-NRModel-MAR-WILDFIRES Modifi'!V:V, AC1856)=0, "Missing", "")</f>
        <v/>
      </c>
    </row>
    <row r="1857" spans="1:30" hidden="1" x14ac:dyDescent="0.3">
      <c r="A1857" s="24">
        <v>2285002009</v>
      </c>
      <c r="B1857" s="40">
        <v>51153</v>
      </c>
      <c r="C1857" s="25"/>
      <c r="D1857" s="25"/>
      <c r="E1857" s="25"/>
      <c r="F1857" s="25"/>
      <c r="G1857" s="25" t="s">
        <v>955</v>
      </c>
      <c r="H1857" s="25">
        <v>12.454761370815801</v>
      </c>
      <c r="I1857" s="25">
        <v>153</v>
      </c>
      <c r="J1857" s="25">
        <v>8.1403669090299696E-2</v>
      </c>
      <c r="K1857" s="25"/>
      <c r="L1857" s="25"/>
      <c r="M1857" s="25">
        <v>10475</v>
      </c>
      <c r="N1857" s="26">
        <v>1146</v>
      </c>
      <c r="O1857" s="24">
        <v>2285002009</v>
      </c>
      <c r="P1857" s="25">
        <v>51153</v>
      </c>
      <c r="Q1857" s="25"/>
      <c r="R1857" s="25"/>
      <c r="S1857" s="25"/>
      <c r="T1857" s="25"/>
      <c r="U1857" s="25" t="s">
        <v>955</v>
      </c>
      <c r="V1857" s="25">
        <v>29.8914272899579</v>
      </c>
      <c r="W1857" s="25">
        <v>365</v>
      </c>
      <c r="X1857" s="25">
        <v>8.1894321342350501E-2</v>
      </c>
      <c r="Y1857" s="25">
        <v>10475</v>
      </c>
      <c r="Z1857" s="27">
        <v>1146</v>
      </c>
      <c r="AA1857" s="28">
        <f t="shared" si="91"/>
        <v>2.7233115468409722E-3</v>
      </c>
      <c r="AC1857" t="str">
        <f t="shared" si="89"/>
        <v>2285002009-51153-NOX</v>
      </c>
      <c r="AD1857" t="str">
        <f>IF(COUNTIF('NP-NRModel-MAR-WILDFIRES Modifi'!V:V, AC1857)=0, "Missing", "")</f>
        <v/>
      </c>
    </row>
    <row r="1858" spans="1:30" hidden="1" x14ac:dyDescent="0.3">
      <c r="A1858" s="24">
        <v>2285002009</v>
      </c>
      <c r="B1858" s="40">
        <v>51153</v>
      </c>
      <c r="C1858" s="25"/>
      <c r="D1858" s="25"/>
      <c r="E1858" s="25"/>
      <c r="F1858" s="25"/>
      <c r="G1858" s="25" t="s">
        <v>12</v>
      </c>
      <c r="H1858" s="25">
        <v>0.50182929749929694</v>
      </c>
      <c r="I1858" s="25">
        <v>153</v>
      </c>
      <c r="J1858" s="25">
        <v>3.2799300490150098E-3</v>
      </c>
      <c r="K1858" s="25"/>
      <c r="L1858" s="25"/>
      <c r="M1858" s="25">
        <v>10475</v>
      </c>
      <c r="N1858" s="26">
        <v>1150</v>
      </c>
      <c r="O1858" s="24">
        <v>2285002009</v>
      </c>
      <c r="P1858" s="25">
        <v>51153</v>
      </c>
      <c r="Q1858" s="25"/>
      <c r="R1858" s="25"/>
      <c r="S1858" s="25"/>
      <c r="T1858" s="25"/>
      <c r="U1858" s="25" t="s">
        <v>12</v>
      </c>
      <c r="V1858" s="25">
        <v>1.2043903139983101</v>
      </c>
      <c r="W1858" s="25">
        <v>365</v>
      </c>
      <c r="X1858" s="25">
        <v>3.2996994904063298E-3</v>
      </c>
      <c r="Y1858" s="25">
        <v>10475</v>
      </c>
      <c r="Z1858" s="27">
        <v>1150</v>
      </c>
      <c r="AA1858" s="28">
        <f t="shared" si="91"/>
        <v>2.7233115468409622E-3</v>
      </c>
      <c r="AC1858" t="str">
        <f t="shared" si="89"/>
        <v>2285002009-51153-VOC</v>
      </c>
      <c r="AD1858" t="str">
        <f>IF(COUNTIF('NP-NRModel-MAR-WILDFIRES Modifi'!V:V, AC1858)=0, "Missing", "")</f>
        <v/>
      </c>
    </row>
    <row r="1859" spans="1:30" hidden="1" x14ac:dyDescent="0.3">
      <c r="A1859" s="24">
        <v>2285002009</v>
      </c>
      <c r="B1859" s="40">
        <v>51510</v>
      </c>
      <c r="C1859" s="25"/>
      <c r="D1859" s="25"/>
      <c r="E1859" s="25"/>
      <c r="F1859" s="25"/>
      <c r="G1859" s="25" t="s">
        <v>955</v>
      </c>
      <c r="H1859" s="25">
        <v>9.3096122624869704</v>
      </c>
      <c r="I1859" s="25">
        <v>153</v>
      </c>
      <c r="J1859" s="25">
        <v>6.0847138970502999E-2</v>
      </c>
      <c r="K1859" s="25"/>
      <c r="L1859" s="25"/>
      <c r="M1859" s="25">
        <v>10475</v>
      </c>
      <c r="N1859" s="26">
        <v>1176</v>
      </c>
      <c r="O1859" s="24">
        <v>2285002009</v>
      </c>
      <c r="P1859" s="25">
        <v>51510</v>
      </c>
      <c r="Q1859" s="25"/>
      <c r="R1859" s="25"/>
      <c r="S1859" s="25"/>
      <c r="T1859" s="25"/>
      <c r="U1859" s="25" t="s">
        <v>955</v>
      </c>
      <c r="V1859" s="25">
        <v>22.343069429968601</v>
      </c>
      <c r="W1859" s="25">
        <v>365</v>
      </c>
      <c r="X1859" s="25">
        <v>6.1213888849229098E-2</v>
      </c>
      <c r="Y1859" s="25">
        <v>10475</v>
      </c>
      <c r="Z1859" s="27">
        <v>1176</v>
      </c>
      <c r="AA1859" s="28">
        <f t="shared" si="91"/>
        <v>2.7233115468409709E-3</v>
      </c>
      <c r="AC1859" t="str">
        <f t="shared" ref="AC1859:AC1864" si="92">TRIM(A1859) &amp; "-" &amp; B1859 &amp; "-" &amp; TRIM(U1859)</f>
        <v>2285002009-51510-NOX</v>
      </c>
      <c r="AD1859" t="str">
        <f>IF(COUNTIF('NP-NRModel-MAR-WILDFIRES Modifi'!V:V, AC1859)=0, "Missing", "")</f>
        <v/>
      </c>
    </row>
    <row r="1860" spans="1:30" hidden="1" x14ac:dyDescent="0.3">
      <c r="A1860" s="24">
        <v>2285002009</v>
      </c>
      <c r="B1860" s="40">
        <v>51510</v>
      </c>
      <c r="C1860" s="25"/>
      <c r="D1860" s="25"/>
      <c r="E1860" s="25"/>
      <c r="F1860" s="25"/>
      <c r="G1860" s="25" t="s">
        <v>12</v>
      </c>
      <c r="H1860" s="25">
        <v>0.37510443166613999</v>
      </c>
      <c r="I1860" s="25">
        <v>153</v>
      </c>
      <c r="J1860" s="25">
        <v>2.4516629520662699E-3</v>
      </c>
      <c r="K1860" s="25"/>
      <c r="L1860" s="25"/>
      <c r="M1860" s="25">
        <v>10475</v>
      </c>
      <c r="N1860" s="26">
        <v>1180</v>
      </c>
      <c r="O1860" s="24">
        <v>2285002009</v>
      </c>
      <c r="P1860" s="25">
        <v>51510</v>
      </c>
      <c r="Q1860" s="25"/>
      <c r="R1860" s="25"/>
      <c r="S1860" s="25"/>
      <c r="T1860" s="25"/>
      <c r="U1860" s="25" t="s">
        <v>12</v>
      </c>
      <c r="V1860" s="25">
        <v>0.900250635998736</v>
      </c>
      <c r="W1860" s="25">
        <v>365</v>
      </c>
      <c r="X1860" s="25">
        <v>2.4664400986266701E-3</v>
      </c>
      <c r="Y1860" s="25">
        <v>10475</v>
      </c>
      <c r="Z1860" s="27">
        <v>1180</v>
      </c>
      <c r="AA1860" s="28">
        <f t="shared" si="91"/>
        <v>2.7233115468409536E-3</v>
      </c>
      <c r="AC1860" t="str">
        <f t="shared" si="92"/>
        <v>2285002009-51510-VOC</v>
      </c>
      <c r="AD1860" t="str">
        <f>IF(COUNTIF('NP-NRModel-MAR-WILDFIRES Modifi'!V:V, AC1860)=0, "Missing", "")</f>
        <v/>
      </c>
    </row>
    <row r="1861" spans="1:30" hidden="1" x14ac:dyDescent="0.3">
      <c r="A1861" s="24">
        <v>2285002009</v>
      </c>
      <c r="B1861" s="40">
        <v>51683</v>
      </c>
      <c r="C1861" s="25"/>
      <c r="D1861" s="25"/>
      <c r="E1861" s="25"/>
      <c r="F1861" s="25"/>
      <c r="G1861" s="25" t="s">
        <v>955</v>
      </c>
      <c r="H1861" s="25">
        <v>4.4218600708271403</v>
      </c>
      <c r="I1861" s="25">
        <v>153</v>
      </c>
      <c r="J1861" s="25">
        <v>2.8901046214556501E-2</v>
      </c>
      <c r="K1861" s="25"/>
      <c r="L1861" s="25"/>
      <c r="M1861" s="25">
        <v>10475</v>
      </c>
      <c r="N1861" s="26">
        <v>1196</v>
      </c>
      <c r="O1861" s="24">
        <v>2285002009</v>
      </c>
      <c r="P1861" s="25">
        <v>51683</v>
      </c>
      <c r="Q1861" s="25"/>
      <c r="R1861" s="25"/>
      <c r="S1861" s="25"/>
      <c r="T1861" s="25"/>
      <c r="U1861" s="25" t="s">
        <v>955</v>
      </c>
      <c r="V1861" s="25">
        <v>10.612464169985101</v>
      </c>
      <c r="W1861" s="25">
        <v>365</v>
      </c>
      <c r="X1861" s="25">
        <v>2.9075244301329E-2</v>
      </c>
      <c r="Y1861" s="25">
        <v>10475</v>
      </c>
      <c r="Z1861" s="27">
        <v>1196</v>
      </c>
      <c r="AA1861" s="28">
        <f t="shared" si="91"/>
        <v>2.7233115468409705E-3</v>
      </c>
      <c r="AC1861" t="str">
        <f t="shared" si="92"/>
        <v>2285002009-51683-NOX</v>
      </c>
      <c r="AD1861" t="str">
        <f>IF(COUNTIF('NP-NRModel-MAR-WILDFIRES Modifi'!V:V, AC1861)=0, "Missing", "")</f>
        <v/>
      </c>
    </row>
    <row r="1862" spans="1:30" hidden="1" x14ac:dyDescent="0.3">
      <c r="A1862" s="24">
        <v>2285002009</v>
      </c>
      <c r="B1862" s="40">
        <v>51683</v>
      </c>
      <c r="C1862" s="25"/>
      <c r="D1862" s="25"/>
      <c r="E1862" s="25"/>
      <c r="F1862" s="25"/>
      <c r="G1862" s="25" t="s">
        <v>12</v>
      </c>
      <c r="H1862" s="25">
        <v>0.17816631458308399</v>
      </c>
      <c r="I1862" s="25">
        <v>153</v>
      </c>
      <c r="J1862" s="25">
        <v>1.1644857162293001E-3</v>
      </c>
      <c r="K1862" s="25"/>
      <c r="L1862" s="25"/>
      <c r="M1862" s="25">
        <v>10475</v>
      </c>
      <c r="N1862" s="26">
        <v>1200</v>
      </c>
      <c r="O1862" s="24">
        <v>2285002009</v>
      </c>
      <c r="P1862" s="25">
        <v>51683</v>
      </c>
      <c r="Q1862" s="25"/>
      <c r="R1862" s="25"/>
      <c r="S1862" s="25"/>
      <c r="T1862" s="25"/>
      <c r="U1862" s="25" t="s">
        <v>12</v>
      </c>
      <c r="V1862" s="25">
        <v>0.42759915499939899</v>
      </c>
      <c r="W1862" s="25">
        <v>365</v>
      </c>
      <c r="X1862" s="25">
        <v>1.1715045342449301E-3</v>
      </c>
      <c r="Y1862" s="25">
        <v>10475</v>
      </c>
      <c r="Z1862" s="27">
        <v>1200</v>
      </c>
      <c r="AA1862" s="28">
        <f t="shared" si="91"/>
        <v>2.7233115468409588E-3</v>
      </c>
      <c r="AC1862" t="str">
        <f t="shared" si="92"/>
        <v>2285002009-51683-VOC</v>
      </c>
      <c r="AD1862" t="str">
        <f>IF(COUNTIF('NP-NRModel-MAR-WILDFIRES Modifi'!V:V, AC1862)=0, "Missing", "")</f>
        <v/>
      </c>
    </row>
    <row r="1863" spans="1:30" hidden="1" x14ac:dyDescent="0.3">
      <c r="A1863" s="24">
        <v>2285002009</v>
      </c>
      <c r="B1863" s="40">
        <v>51685</v>
      </c>
      <c r="C1863" s="25"/>
      <c r="D1863" s="25"/>
      <c r="E1863" s="25"/>
      <c r="F1863" s="25"/>
      <c r="G1863" s="25" t="s">
        <v>955</v>
      </c>
      <c r="H1863" s="25">
        <v>1.3078922841648299</v>
      </c>
      <c r="I1863" s="25">
        <v>153</v>
      </c>
      <c r="J1863" s="25">
        <v>8.5483155827766992E-3</v>
      </c>
      <c r="K1863" s="25"/>
      <c r="L1863" s="25"/>
      <c r="M1863" s="25">
        <v>10475</v>
      </c>
      <c r="N1863" s="26">
        <v>1206</v>
      </c>
      <c r="O1863" s="24">
        <v>2285002009</v>
      </c>
      <c r="P1863" s="25">
        <v>51685</v>
      </c>
      <c r="Q1863" s="25"/>
      <c r="R1863" s="25"/>
      <c r="S1863" s="25"/>
      <c r="T1863" s="25"/>
      <c r="U1863" s="25" t="s">
        <v>955</v>
      </c>
      <c r="V1863" s="25">
        <v>3.1389414819956198</v>
      </c>
      <c r="W1863" s="25">
        <v>365</v>
      </c>
      <c r="X1863" s="25">
        <v>8.5998396767003292E-3</v>
      </c>
      <c r="Y1863" s="25">
        <v>10475</v>
      </c>
      <c r="Z1863" s="27">
        <v>1206</v>
      </c>
      <c r="AA1863" s="28">
        <f t="shared" si="91"/>
        <v>2.7233115468409449E-3</v>
      </c>
      <c r="AC1863" t="str">
        <f t="shared" si="92"/>
        <v>2285002009-51685-NOX</v>
      </c>
      <c r="AD1863" t="str">
        <f>IF(COUNTIF('NP-NRModel-MAR-WILDFIRES Modifi'!V:V, AC1863)=0, "Missing", "")</f>
        <v/>
      </c>
    </row>
    <row r="1864" spans="1:30" ht="15" hidden="1" thickBot="1" x14ac:dyDescent="0.35">
      <c r="A1864" s="30">
        <v>2285002009</v>
      </c>
      <c r="B1864" s="41">
        <v>51685</v>
      </c>
      <c r="C1864" s="31"/>
      <c r="D1864" s="31"/>
      <c r="E1864" s="31"/>
      <c r="F1864" s="31"/>
      <c r="G1864" s="31" t="s">
        <v>12</v>
      </c>
      <c r="H1864" s="31">
        <v>5.2697811249926098E-2</v>
      </c>
      <c r="I1864" s="31">
        <v>153</v>
      </c>
      <c r="J1864" s="31">
        <v>3.4443013888840599E-4</v>
      </c>
      <c r="K1864" s="31"/>
      <c r="L1864" s="31"/>
      <c r="M1864" s="31">
        <v>10475</v>
      </c>
      <c r="N1864" s="32">
        <v>1210</v>
      </c>
      <c r="O1864" s="30">
        <v>2285002009</v>
      </c>
      <c r="P1864" s="31">
        <v>51685</v>
      </c>
      <c r="Q1864" s="31"/>
      <c r="R1864" s="31"/>
      <c r="S1864" s="31"/>
      <c r="T1864" s="31"/>
      <c r="U1864" s="31" t="s">
        <v>12</v>
      </c>
      <c r="V1864" s="31">
        <v>0.126474746999822</v>
      </c>
      <c r="W1864" s="31">
        <v>365</v>
      </c>
      <c r="X1864" s="31">
        <v>3.4650615616389698E-4</v>
      </c>
      <c r="Y1864" s="31">
        <v>10475</v>
      </c>
      <c r="Z1864" s="33">
        <v>1210</v>
      </c>
      <c r="AA1864" s="34">
        <f t="shared" si="91"/>
        <v>2.7233115468409731E-3</v>
      </c>
      <c r="AC1864" t="str">
        <f t="shared" si="92"/>
        <v>2285002009-51685-VOC</v>
      </c>
      <c r="AD1864" t="str">
        <f>IF(COUNTIF('NP-NRModel-MAR-WILDFIRES Modifi'!V:V, AC1864)=0, "Missing", "")</f>
        <v/>
      </c>
    </row>
    <row r="1866" spans="1:30" x14ac:dyDescent="0.3">
      <c r="G1866" s="118" t="s">
        <v>3946</v>
      </c>
      <c r="K1866" s="125" t="s">
        <v>3940</v>
      </c>
      <c r="L1866" s="125"/>
      <c r="V1866" s="125"/>
      <c r="W1866" s="125"/>
      <c r="X1866" s="177"/>
      <c r="Y1866" s="125"/>
    </row>
    <row r="1867" spans="1:30" x14ac:dyDescent="0.3">
      <c r="G1867">
        <v>51013</v>
      </c>
      <c r="H1867" t="s">
        <v>3941</v>
      </c>
      <c r="J1867">
        <v>2022</v>
      </c>
      <c r="K1867">
        <v>2032</v>
      </c>
      <c r="L1867">
        <v>2038</v>
      </c>
    </row>
    <row r="1868" spans="1:30" x14ac:dyDescent="0.3">
      <c r="H1868">
        <v>9046811</v>
      </c>
      <c r="I1868" t="s">
        <v>10</v>
      </c>
      <c r="J1868" s="72">
        <f>SUBTOTAL(9,J1631,J1632)</f>
        <v>3.3746913464673782E-2</v>
      </c>
      <c r="K1868" s="72">
        <f>SUBTOTAL(9,K1631,K1632)</f>
        <v>3.4399542725653681E-2</v>
      </c>
      <c r="L1868" s="72">
        <f>SUBTOTAL(9,L1631,L1632)</f>
        <v>3.4399542725653681E-2</v>
      </c>
      <c r="V1868" s="72"/>
      <c r="W1868" s="72"/>
      <c r="Y1868" s="72"/>
    </row>
    <row r="1869" spans="1:30" x14ac:dyDescent="0.3">
      <c r="I1869" t="s">
        <v>12</v>
      </c>
      <c r="J1869" s="72">
        <f>SUBTOTAL(9,J1693,J1694)</f>
        <v>1.5300827626691469E-2</v>
      </c>
      <c r="K1869" s="72">
        <f>SUBTOTAL(9,K1693,K1694)</f>
        <v>1.5596729290019547E-2</v>
      </c>
      <c r="L1869" s="72">
        <f>SUBTOTAL(9,L1693,L1694)</f>
        <v>1.5596729290019547E-2</v>
      </c>
      <c r="V1869" s="72"/>
      <c r="W1869" s="72"/>
      <c r="Y1869" s="72"/>
    </row>
    <row r="1870" spans="1:30" x14ac:dyDescent="0.3">
      <c r="G1870">
        <v>51107</v>
      </c>
      <c r="H1870" t="s">
        <v>3942</v>
      </c>
    </row>
    <row r="1871" spans="1:30" x14ac:dyDescent="0.3">
      <c r="H1871">
        <v>9063811</v>
      </c>
      <c r="I1871" t="s">
        <v>10</v>
      </c>
      <c r="J1871" s="72">
        <f>SUBTOTAL(9,J1642,J1645)</f>
        <v>3.1831982538362967E-2</v>
      </c>
      <c r="K1871" s="72">
        <f>SUBTOTAL(9,K1642,K1645)</f>
        <v>5.2838157732451888E-2</v>
      </c>
      <c r="L1871" s="72">
        <f>SUBTOTAL(9,L1642,L1645)</f>
        <v>5.8702983624556497E-2</v>
      </c>
      <c r="V1871" s="72"/>
      <c r="W1871" s="72"/>
      <c r="Y1871" s="72"/>
    </row>
    <row r="1872" spans="1:30" x14ac:dyDescent="0.3">
      <c r="I1872" t="s">
        <v>12</v>
      </c>
      <c r="J1872" s="72">
        <f>SUBTOTAL(9,J1726,J1739)</f>
        <v>1.4236615759095961E-2</v>
      </c>
      <c r="K1872" s="72">
        <f>SUBTOTAL(9,K1726,K1739)</f>
        <v>2.3631716579330421E-2</v>
      </c>
      <c r="L1872" s="72">
        <f>SUBTOTAL(9,L1726,L1739)</f>
        <v>2.6254716030252603E-2</v>
      </c>
      <c r="V1872" s="72"/>
      <c r="W1872" s="72"/>
      <c r="Y1872" s="72"/>
    </row>
    <row r="1873" spans="7:25" x14ac:dyDescent="0.3">
      <c r="G1873">
        <v>24033</v>
      </c>
      <c r="H1873" t="s">
        <v>3939</v>
      </c>
      <c r="J1873" s="196"/>
      <c r="K1873" s="196"/>
      <c r="L1873" s="196"/>
    </row>
    <row r="1874" spans="7:25" x14ac:dyDescent="0.3">
      <c r="H1874">
        <v>9567311</v>
      </c>
      <c r="I1874" t="s">
        <v>10</v>
      </c>
      <c r="J1874" s="196">
        <f>SUBTOTAL(9,J1665,J1666)</f>
        <v>4.3587036985008598E-6</v>
      </c>
      <c r="K1874" s="196">
        <f>SUBTOTAL(9,K1665,K1666)</f>
        <v>5.8603431693174051E-6</v>
      </c>
      <c r="L1874" s="196">
        <f>SUBTOTAL(9,L1665,L1666)</f>
        <v>5.8603431693174051E-6</v>
      </c>
      <c r="V1874" s="72"/>
      <c r="W1874" s="72"/>
      <c r="Y1874" s="72"/>
    </row>
    <row r="1875" spans="7:25" x14ac:dyDescent="0.3">
      <c r="I1875" t="s">
        <v>12</v>
      </c>
      <c r="J1875" s="196">
        <f>SUBTOTAL(9,J1769,J1770)</f>
        <v>2.8141546649858997E-6</v>
      </c>
      <c r="K1875" s="196">
        <f>SUBTOTAL(9,K1769,K1770)</f>
        <v>3.7836735894723099E-6</v>
      </c>
      <c r="L1875" s="196">
        <f>SUBTOTAL(9,L1769,L1770)</f>
        <v>3.7836735894723099E-6</v>
      </c>
      <c r="V1875" s="72"/>
      <c r="W1875" s="72"/>
      <c r="Y1875" s="72"/>
    </row>
    <row r="1877" spans="7:25" x14ac:dyDescent="0.3">
      <c r="G1877" s="118" t="s">
        <v>3952</v>
      </c>
      <c r="K1877" t="s">
        <v>3940</v>
      </c>
    </row>
    <row r="1878" spans="7:25" x14ac:dyDescent="0.3">
      <c r="G1878">
        <v>51013</v>
      </c>
      <c r="H1878" t="s">
        <v>3941</v>
      </c>
      <c r="J1878">
        <v>2022</v>
      </c>
      <c r="K1878">
        <v>2032</v>
      </c>
      <c r="L1878">
        <v>2038</v>
      </c>
    </row>
    <row r="1879" spans="7:25" x14ac:dyDescent="0.3">
      <c r="H1879">
        <v>9046811</v>
      </c>
      <c r="I1879" t="s">
        <v>10</v>
      </c>
      <c r="J1879" s="72">
        <f>SUBTOTAL(9,J1631,J1632,J1633,J1634,J1637,J1638,J1639,J1640,J1641)</f>
        <v>2.5989602065528383</v>
      </c>
      <c r="K1879" s="72">
        <f t="shared" ref="K1879:L1879" si="93">SUBTOTAL(9,K1631,K1632,K1633,K1634,K1637,K1638,K1639,K1640,K1641)</f>
        <v>2.8497508828186828</v>
      </c>
      <c r="L1879" s="72">
        <f t="shared" si="93"/>
        <v>2.9818047694433609</v>
      </c>
    </row>
    <row r="1880" spans="7:25" x14ac:dyDescent="0.3">
      <c r="I1880" t="s">
        <v>12</v>
      </c>
      <c r="J1880" s="72">
        <f>SUBTOTAL(9,J1693,J1694,J1697,J1698,J1719,J1720,J1721,J1722,J1725)</f>
        <v>0.42470802908049876</v>
      </c>
      <c r="K1880" s="72">
        <f t="shared" ref="K1880:L1880" si="94">SUBTOTAL(9,K1693,K1694,K1697,K1698,K1719,K1720,K1721,K1722,K1725)</f>
        <v>0.46412635836766453</v>
      </c>
      <c r="L1880" s="72">
        <f t="shared" si="94"/>
        <v>0.48478002814633669</v>
      </c>
    </row>
    <row r="1881" spans="7:25" x14ac:dyDescent="0.3">
      <c r="G1881">
        <v>51107</v>
      </c>
      <c r="H1881" t="s">
        <v>3942</v>
      </c>
    </row>
    <row r="1882" spans="7:25" x14ac:dyDescent="0.3">
      <c r="H1882">
        <v>9063811</v>
      </c>
      <c r="I1882" t="s">
        <v>10</v>
      </c>
      <c r="J1882" s="72">
        <f>SUBTOTAL(9,J1642,J1645,J1646,J1653,J1654,J1655,J1656,J1659,J1660)</f>
        <v>3.0537385216277868</v>
      </c>
      <c r="K1882" s="72">
        <f t="shared" ref="K1882:L1882" si="95">SUBTOTAL(9,K1642,K1645,K1646,K1653,K1654,K1655,K1656,K1659,K1660)</f>
        <v>3.5421462861582755</v>
      </c>
      <c r="L1882" s="72">
        <f t="shared" si="95"/>
        <v>3.6768015993294525</v>
      </c>
    </row>
    <row r="1883" spans="7:25" x14ac:dyDescent="0.3">
      <c r="I1883" t="s">
        <v>12</v>
      </c>
      <c r="J1883" s="72">
        <f>SUBTOTAL(9,J1726,J1739,J1740,J1741,J1742,J1745,J1746,J1767,J1768)</f>
        <v>0.54400055233103051</v>
      </c>
      <c r="K1883" s="72">
        <f t="shared" ref="K1883:L1883" si="96">SUBTOTAL(9,K1726,K1739,K1740,K1741,K1742,K1745,K1746,K1767,K1768)</f>
        <v>0.63488326185442157</v>
      </c>
      <c r="L1883" s="72">
        <f t="shared" si="96"/>
        <v>0.65995981959765959</v>
      </c>
    </row>
    <row r="1884" spans="7:25" x14ac:dyDescent="0.3">
      <c r="G1884">
        <v>24033</v>
      </c>
      <c r="H1884" t="s">
        <v>3939</v>
      </c>
    </row>
    <row r="1885" spans="7:25" x14ac:dyDescent="0.3">
      <c r="H1885">
        <v>9567311</v>
      </c>
      <c r="I1885" t="s">
        <v>10</v>
      </c>
      <c r="J1885" s="72">
        <f>SUBTOTAL(9,J1665,J1666,J1667,J1668,J1669,J1670,J1691,J1692)</f>
        <v>0.82281443063257997</v>
      </c>
      <c r="K1885" s="72">
        <f t="shared" ref="K1885:L1885" si="97">SUBTOTAL(9,K1665,K1666,K1667,K1668,K1669,K1670,K1691,K1692)</f>
        <v>0.8239311966469498</v>
      </c>
      <c r="L1885" s="72">
        <f t="shared" si="97"/>
        <v>0.82393230060547351</v>
      </c>
    </row>
    <row r="1886" spans="7:25" x14ac:dyDescent="0.3">
      <c r="I1886" t="s">
        <v>12</v>
      </c>
      <c r="J1886" s="72">
        <f>SUBTOTAL(9,J1769,J1770,J1773,J1774,J1777,J1778,J1779,J1780)</f>
        <v>0.40084967807889321</v>
      </c>
      <c r="K1886" s="72">
        <f t="shared" ref="K1886:L1886" si="98">SUBTOTAL(9,K1769,K1770,K1773,K1774,K1777,K1778,K1779,K1780)</f>
        <v>0.40132291260481978</v>
      </c>
      <c r="L1886" s="72">
        <f t="shared" si="98"/>
        <v>0.40132528520461563</v>
      </c>
    </row>
  </sheetData>
  <autoFilter ref="A2:AA1864" xr:uid="{1A6A16F9-B4E2-42B9-9EA6-A8F87EFF2552}">
    <filterColumn colId="2">
      <filters>
        <filter val="9046811"/>
        <filter val="9063811"/>
        <filter val="9567311"/>
      </filters>
    </filterColumn>
  </autoFilter>
  <sortState xmlns:xlrd2="http://schemas.microsoft.com/office/spreadsheetml/2017/richdata2" ref="A1631:AA1871">
    <sortCondition ref="G1:G1871"/>
  </sortState>
  <phoneticPr fontId="6" type="noConversion"/>
  <conditionalFormatting sqref="A3:AD1864 G1866">
    <cfRule type="expression" dxfId="101" priority="3">
      <formula>COUNTIF($AC:$AC, $AC3) &gt; 1</formula>
    </cfRule>
  </conditionalFormatting>
  <conditionalFormatting sqref="H1874 H1885">
    <cfRule type="expression" dxfId="100" priority="2">
      <formula>COUNTIF($AC:$AC, #REF!) &gt; 1</formula>
    </cfRule>
  </conditionalFormatting>
  <pageMargins left="0.7" right="0.7" top="0.75" bottom="0.75" header="0.3" footer="0.3"/>
  <pageSetup scale="52" fitToHeight="64" orientation="landscape" r:id="rId1"/>
  <headerFooter>
    <oddFooter>&amp;L&amp;F-&amp;A
&amp;P of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2F4252-414E-4740-A49F-B5E13338A468}">
  <dimension ref="A1:AF76"/>
  <sheetViews>
    <sheetView tabSelected="1" topLeftCell="A45" zoomScale="80" zoomScaleNormal="80" workbookViewId="0">
      <selection activeCell="AA9" sqref="AA9"/>
    </sheetView>
  </sheetViews>
  <sheetFormatPr defaultRowHeight="14.4" x14ac:dyDescent="0.3"/>
  <cols>
    <col min="1" max="1" width="11.33203125" customWidth="1"/>
    <col min="2" max="2" width="6.33203125" bestFit="1" customWidth="1"/>
    <col min="3" max="3" width="8.44140625" bestFit="1" customWidth="1"/>
    <col min="4" max="5" width="9.5546875" bestFit="1" customWidth="1"/>
    <col min="6" max="6" width="10.5546875" bestFit="1" customWidth="1"/>
    <col min="7" max="7" width="7.21875" customWidth="1"/>
    <col min="8" max="8" width="8.6640625" customWidth="1"/>
    <col min="9" max="9" width="7.33203125" customWidth="1"/>
    <col min="10" max="10" width="13.109375" customWidth="1"/>
    <col min="11" max="11" width="12.6640625" customWidth="1"/>
    <col min="12" max="12" width="11.33203125" customWidth="1"/>
    <col min="13" max="13" width="7.6640625" customWidth="1"/>
    <col min="14" max="14" width="7.5546875" customWidth="1"/>
    <col min="15" max="15" width="10.77734375" customWidth="1"/>
    <col min="16" max="16" width="6.33203125" bestFit="1" customWidth="1"/>
    <col min="17" max="17" width="8.44140625" bestFit="1" customWidth="1"/>
    <col min="18" max="19" width="9.5546875" bestFit="1" customWidth="1"/>
    <col min="20" max="20" width="10.5546875" bestFit="1" customWidth="1"/>
    <col min="21" max="21" width="4.6640625" bestFit="1" customWidth="1"/>
    <col min="22" max="22" width="12" bestFit="1" customWidth="1"/>
    <col min="23" max="23" width="6.6640625" customWidth="1"/>
    <col min="24" max="24" width="11.6640625" customWidth="1"/>
    <col min="25" max="25" width="6.77734375" customWidth="1"/>
    <col min="26" max="26" width="8.109375" customWidth="1"/>
    <col min="27" max="27" width="12" bestFit="1" customWidth="1"/>
    <col min="28" max="28" width="2.6640625" customWidth="1"/>
    <col min="29" max="29" width="21.109375" customWidth="1"/>
    <col min="30" max="30" width="8.88671875" customWidth="1"/>
    <col min="31" max="31" width="7.5546875" customWidth="1"/>
    <col min="32" max="32" width="7.21875" customWidth="1"/>
  </cols>
  <sheetData>
    <row r="1" spans="1:32" s="25" customFormat="1" ht="34.200000000000003" customHeight="1" x14ac:dyDescent="0.3">
      <c r="A1" s="7" t="s">
        <v>939</v>
      </c>
      <c r="B1" s="8"/>
      <c r="C1" s="8"/>
      <c r="D1" s="8"/>
      <c r="E1" s="8"/>
      <c r="F1" s="8"/>
      <c r="G1" s="8"/>
      <c r="H1" s="8"/>
      <c r="I1" s="8"/>
      <c r="J1" s="8"/>
      <c r="K1" s="8"/>
      <c r="L1" s="8"/>
      <c r="M1" s="8"/>
      <c r="N1" s="9"/>
      <c r="O1" s="10" t="s">
        <v>940</v>
      </c>
      <c r="P1" s="11"/>
      <c r="Q1" s="11"/>
      <c r="R1" s="11"/>
      <c r="S1" s="11"/>
      <c r="T1" s="11"/>
      <c r="U1" s="11"/>
      <c r="V1" s="11"/>
      <c r="W1" s="11"/>
      <c r="X1" s="11"/>
      <c r="Y1" s="11"/>
      <c r="Z1" s="12"/>
      <c r="AA1" s="13" t="s">
        <v>941</v>
      </c>
      <c r="AB1" s="14"/>
      <c r="AC1" s="37" t="s">
        <v>970</v>
      </c>
      <c r="AD1" s="37" t="s">
        <v>971</v>
      </c>
      <c r="AE1" s="14"/>
      <c r="AF1" s="14"/>
    </row>
    <row r="2" spans="1:32" s="212" customFormat="1" ht="82.2" customHeight="1" x14ac:dyDescent="0.3">
      <c r="A2" s="213" t="s">
        <v>942</v>
      </c>
      <c r="B2" s="214" t="s">
        <v>943</v>
      </c>
      <c r="C2" s="214" t="s">
        <v>944</v>
      </c>
      <c r="D2" s="214" t="s">
        <v>945</v>
      </c>
      <c r="E2" s="214" t="s">
        <v>946</v>
      </c>
      <c r="F2" s="214" t="s">
        <v>947</v>
      </c>
      <c r="G2" s="214" t="s">
        <v>948</v>
      </c>
      <c r="H2" s="214" t="s">
        <v>949</v>
      </c>
      <c r="I2" s="214" t="s">
        <v>950</v>
      </c>
      <c r="J2" s="17" t="s">
        <v>951</v>
      </c>
      <c r="K2" s="17" t="s">
        <v>3943</v>
      </c>
      <c r="L2" s="17" t="s">
        <v>3944</v>
      </c>
      <c r="M2" s="214" t="s">
        <v>952</v>
      </c>
      <c r="N2" s="215" t="s">
        <v>953</v>
      </c>
      <c r="O2" s="213" t="s">
        <v>942</v>
      </c>
      <c r="P2" s="214" t="s">
        <v>943</v>
      </c>
      <c r="Q2" s="214" t="s">
        <v>944</v>
      </c>
      <c r="R2" s="214" t="s">
        <v>945</v>
      </c>
      <c r="S2" s="214" t="s">
        <v>946</v>
      </c>
      <c r="T2" s="214" t="s">
        <v>947</v>
      </c>
      <c r="U2" s="214" t="s">
        <v>948</v>
      </c>
      <c r="V2" s="21" t="s">
        <v>949</v>
      </c>
      <c r="W2" s="214" t="s">
        <v>950</v>
      </c>
      <c r="X2" s="214" t="s">
        <v>951</v>
      </c>
      <c r="Y2" s="214" t="s">
        <v>952</v>
      </c>
      <c r="Z2" s="215" t="s">
        <v>953</v>
      </c>
      <c r="AA2" s="216" t="s">
        <v>954</v>
      </c>
      <c r="AB2" s="214"/>
      <c r="AC2" s="214"/>
      <c r="AD2" s="214"/>
      <c r="AE2" s="214" t="s">
        <v>3949</v>
      </c>
      <c r="AF2" s="214" t="s">
        <v>3950</v>
      </c>
    </row>
    <row r="3" spans="1:32" s="25" customFormat="1" x14ac:dyDescent="0.3">
      <c r="A3" s="24">
        <v>2265008005</v>
      </c>
      <c r="B3" s="25">
        <v>51013</v>
      </c>
      <c r="C3" s="25">
        <v>9046811</v>
      </c>
      <c r="D3" s="25">
        <v>62306213</v>
      </c>
      <c r="E3" s="25">
        <v>50355512</v>
      </c>
      <c r="F3" s="25">
        <v>82905914</v>
      </c>
      <c r="G3" s="25" t="s">
        <v>955</v>
      </c>
      <c r="H3" s="25">
        <v>4.6011856044886503</v>
      </c>
      <c r="I3" s="25">
        <v>153</v>
      </c>
      <c r="J3" s="25">
        <v>3.0073108526069599E-2</v>
      </c>
      <c r="K3" s="25">
        <v>3.0654690323565902E-2</v>
      </c>
      <c r="L3" s="25">
        <v>3.0654690323565902E-2</v>
      </c>
      <c r="M3" s="25">
        <v>10485</v>
      </c>
      <c r="N3" s="26">
        <v>660922</v>
      </c>
      <c r="O3" s="24">
        <v>2265008005</v>
      </c>
      <c r="P3" s="25">
        <v>51013</v>
      </c>
      <c r="Q3" s="25">
        <v>9046811</v>
      </c>
      <c r="R3" s="25">
        <v>62306213</v>
      </c>
      <c r="S3" s="25">
        <v>50355512</v>
      </c>
      <c r="T3" s="25">
        <v>82905914</v>
      </c>
      <c r="U3" s="25" t="s">
        <v>955</v>
      </c>
      <c r="V3" s="25">
        <v>10.381286587685601</v>
      </c>
      <c r="W3" s="25">
        <v>365</v>
      </c>
      <c r="X3" s="25">
        <v>2.8441881062152501E-2</v>
      </c>
      <c r="Y3" s="25">
        <v>10485</v>
      </c>
      <c r="Z3" s="26">
        <v>660922</v>
      </c>
      <c r="AA3" s="207">
        <v>2.8968575592299602E-3</v>
      </c>
      <c r="AC3" s="25" t="s">
        <v>3956</v>
      </c>
    </row>
    <row r="4" spans="1:32" s="25" customFormat="1" x14ac:dyDescent="0.3">
      <c r="A4" s="24">
        <v>2270008005</v>
      </c>
      <c r="B4" s="25">
        <v>51013</v>
      </c>
      <c r="C4" s="25">
        <v>9046811</v>
      </c>
      <c r="D4" s="25">
        <v>62306213</v>
      </c>
      <c r="E4" s="25">
        <v>50355512</v>
      </c>
      <c r="F4" s="25">
        <v>82906114</v>
      </c>
      <c r="G4" s="25" t="s">
        <v>955</v>
      </c>
      <c r="H4" s="25">
        <v>0.56209215560643899</v>
      </c>
      <c r="I4" s="25">
        <v>153</v>
      </c>
      <c r="J4" s="25">
        <v>3.6738049386041802E-3</v>
      </c>
      <c r="K4" s="25">
        <v>3.7448524020877601E-3</v>
      </c>
      <c r="L4" s="25">
        <v>3.7448524020877601E-3</v>
      </c>
      <c r="M4" s="25">
        <v>10485</v>
      </c>
      <c r="N4" s="26">
        <v>660912</v>
      </c>
      <c r="O4" s="24">
        <v>2270008005</v>
      </c>
      <c r="P4" s="25">
        <v>51013</v>
      </c>
      <c r="Q4" s="25">
        <v>9046811</v>
      </c>
      <c r="R4" s="25">
        <v>62306213</v>
      </c>
      <c r="S4" s="25">
        <v>50355512</v>
      </c>
      <c r="T4" s="25">
        <v>82906114</v>
      </c>
      <c r="U4" s="25" t="s">
        <v>955</v>
      </c>
      <c r="V4" s="25">
        <v>1.2682035148392901</v>
      </c>
      <c r="W4" s="25">
        <v>365</v>
      </c>
      <c r="X4" s="25">
        <v>3.4745301776418999E-3</v>
      </c>
      <c r="Y4" s="25">
        <v>10485</v>
      </c>
      <c r="Z4" s="26">
        <v>660912</v>
      </c>
      <c r="AA4" s="207">
        <v>2.8968575592299402E-3</v>
      </c>
      <c r="AC4" s="25" t="s">
        <v>3957</v>
      </c>
    </row>
    <row r="5" spans="1:32" s="25" customFormat="1" x14ac:dyDescent="0.3">
      <c r="A5" s="24">
        <v>2275001000</v>
      </c>
      <c r="B5" s="25">
        <v>51013</v>
      </c>
      <c r="C5" s="25">
        <v>9046811</v>
      </c>
      <c r="D5" s="25">
        <v>63137513</v>
      </c>
      <c r="E5" s="25">
        <v>49985212</v>
      </c>
      <c r="F5" s="25">
        <v>86861414</v>
      </c>
      <c r="G5" s="25" t="s">
        <v>955</v>
      </c>
      <c r="H5" s="25">
        <v>3.8001390908486599</v>
      </c>
      <c r="I5" s="25">
        <v>153</v>
      </c>
      <c r="J5" s="25">
        <v>2.4837510397703599E-2</v>
      </c>
      <c r="K5" s="25">
        <v>2.4837510397703599E-2</v>
      </c>
      <c r="L5" s="25">
        <v>2.4837510397703599E-2</v>
      </c>
      <c r="M5" s="25">
        <v>10485</v>
      </c>
      <c r="N5" s="26">
        <v>664239</v>
      </c>
      <c r="O5" s="24">
        <v>2275001000</v>
      </c>
      <c r="P5" s="25">
        <v>51013</v>
      </c>
      <c r="Q5" s="25">
        <v>9046811</v>
      </c>
      <c r="R5" s="25">
        <v>63137513</v>
      </c>
      <c r="S5" s="25">
        <v>49985212</v>
      </c>
      <c r="T5" s="25">
        <v>86861414</v>
      </c>
      <c r="U5" s="25" t="s">
        <v>955</v>
      </c>
      <c r="V5" s="25">
        <v>8.5739494917748793</v>
      </c>
      <c r="W5" s="25">
        <v>365</v>
      </c>
      <c r="X5" s="25">
        <v>2.3490272580205099E-2</v>
      </c>
      <c r="Y5" s="25">
        <v>10485</v>
      </c>
      <c r="Z5" s="26">
        <v>664239</v>
      </c>
      <c r="AA5" s="207">
        <v>2.8968575592299198E-3</v>
      </c>
      <c r="AC5" s="25" t="s">
        <v>3958</v>
      </c>
      <c r="AE5" s="206">
        <v>1</v>
      </c>
      <c r="AF5" s="206">
        <v>1</v>
      </c>
    </row>
    <row r="6" spans="1:32" s="25" customFormat="1" x14ac:dyDescent="0.3">
      <c r="A6" s="24">
        <v>2275020000</v>
      </c>
      <c r="B6" s="25">
        <v>51013</v>
      </c>
      <c r="C6" s="25">
        <v>9046811</v>
      </c>
      <c r="D6" s="25">
        <v>54971913</v>
      </c>
      <c r="E6" s="25">
        <v>50355512</v>
      </c>
      <c r="F6" s="25">
        <v>80918314</v>
      </c>
      <c r="G6" s="25" t="s">
        <v>955</v>
      </c>
      <c r="H6" s="25">
        <v>370.462143051147</v>
      </c>
      <c r="I6" s="25">
        <v>153</v>
      </c>
      <c r="J6" s="25">
        <v>2.4213211964127299</v>
      </c>
      <c r="K6" s="25">
        <v>2.6597365361309802</v>
      </c>
      <c r="L6" s="25">
        <v>2.7856017238452102</v>
      </c>
      <c r="M6" s="25">
        <v>10485</v>
      </c>
      <c r="N6" s="26">
        <v>658871</v>
      </c>
      <c r="O6" s="24">
        <v>2275020000</v>
      </c>
      <c r="P6" s="25">
        <v>51013</v>
      </c>
      <c r="Q6" s="25">
        <v>9046811</v>
      </c>
      <c r="R6" s="25">
        <v>54971913</v>
      </c>
      <c r="S6" s="25">
        <v>50355512</v>
      </c>
      <c r="T6" s="25">
        <v>80918314</v>
      </c>
      <c r="U6" s="25" t="s">
        <v>955</v>
      </c>
      <c r="V6" s="25">
        <v>835.84406444077297</v>
      </c>
      <c r="W6" s="25">
        <v>365</v>
      </c>
      <c r="X6" s="25">
        <v>2.2899837381939001</v>
      </c>
      <c r="Y6" s="25">
        <v>10485</v>
      </c>
      <c r="Z6" s="26">
        <v>658871</v>
      </c>
      <c r="AA6" s="207">
        <v>2.8968575592299402E-3</v>
      </c>
      <c r="AC6" s="25" t="s">
        <v>3959</v>
      </c>
      <c r="AE6" s="206">
        <v>1.0984649785709799</v>
      </c>
      <c r="AF6" s="206">
        <v>1.15044700718441</v>
      </c>
    </row>
    <row r="7" spans="1:32" s="25" customFormat="1" x14ac:dyDescent="0.3">
      <c r="A7" s="24">
        <v>2275050011</v>
      </c>
      <c r="B7" s="25">
        <v>51013</v>
      </c>
      <c r="C7" s="25">
        <v>9046811</v>
      </c>
      <c r="D7" s="25">
        <v>62306113</v>
      </c>
      <c r="E7" s="25">
        <v>49985212</v>
      </c>
      <c r="F7" s="25">
        <v>82905714</v>
      </c>
      <c r="G7" s="25" t="s">
        <v>955</v>
      </c>
      <c r="H7" s="25">
        <v>1.1405788246267E-2</v>
      </c>
      <c r="I7" s="25">
        <v>153</v>
      </c>
      <c r="J7" s="25">
        <v>7.4547635596516597E-5</v>
      </c>
      <c r="K7" s="25">
        <v>8.1887966938045201E-5</v>
      </c>
      <c r="L7" s="25">
        <v>8.5763104264686795E-5</v>
      </c>
      <c r="M7" s="25">
        <v>10485</v>
      </c>
      <c r="N7" s="26">
        <v>660877</v>
      </c>
      <c r="O7" s="24">
        <v>2275050011</v>
      </c>
      <c r="P7" s="25">
        <v>51013</v>
      </c>
      <c r="Q7" s="25">
        <v>9046811</v>
      </c>
      <c r="R7" s="25">
        <v>62306113</v>
      </c>
      <c r="S7" s="25">
        <v>49985212</v>
      </c>
      <c r="T7" s="25">
        <v>82905714</v>
      </c>
      <c r="U7" s="25" t="s">
        <v>955</v>
      </c>
      <c r="V7" s="25">
        <v>2.5733966573190201E-2</v>
      </c>
      <c r="W7" s="25">
        <v>365</v>
      </c>
      <c r="X7" s="25">
        <v>7.0504018008740496E-5</v>
      </c>
      <c r="Y7" s="25">
        <v>10485</v>
      </c>
      <c r="Z7" s="26">
        <v>660877</v>
      </c>
      <c r="AA7" s="207">
        <v>2.8968575592299402E-3</v>
      </c>
      <c r="AC7" s="25" t="s">
        <v>3960</v>
      </c>
      <c r="AE7" s="206">
        <v>1.0984649785709799</v>
      </c>
      <c r="AF7" s="206">
        <v>1.15044700718441</v>
      </c>
    </row>
    <row r="8" spans="1:32" s="25" customFormat="1" x14ac:dyDescent="0.3">
      <c r="A8" s="24">
        <v>2275050012</v>
      </c>
      <c r="B8" s="25">
        <v>51013</v>
      </c>
      <c r="C8" s="25">
        <v>9046811</v>
      </c>
      <c r="D8" s="25">
        <v>62306113</v>
      </c>
      <c r="E8" s="25">
        <v>50355512</v>
      </c>
      <c r="F8" s="25">
        <v>186675214</v>
      </c>
      <c r="G8" s="25" t="s">
        <v>955</v>
      </c>
      <c r="H8" s="25">
        <v>3.2492503806397198E-2</v>
      </c>
      <c r="I8" s="25">
        <v>153</v>
      </c>
      <c r="J8" s="25">
        <v>2.12369305924164E-4</v>
      </c>
      <c r="K8" s="25">
        <v>2.33280245081122E-4</v>
      </c>
      <c r="L8" s="25">
        <v>2.4431963241828598E-4</v>
      </c>
      <c r="M8" s="25">
        <v>10485</v>
      </c>
      <c r="N8" s="26">
        <v>660901</v>
      </c>
      <c r="O8" s="24">
        <v>2275050012</v>
      </c>
      <c r="P8" s="25">
        <v>51013</v>
      </c>
      <c r="Q8" s="25">
        <v>9046811</v>
      </c>
      <c r="R8" s="25">
        <v>62306113</v>
      </c>
      <c r="S8" s="25">
        <v>50355512</v>
      </c>
      <c r="T8" s="25">
        <v>186675214</v>
      </c>
      <c r="U8" s="25" t="s">
        <v>955</v>
      </c>
      <c r="V8" s="25">
        <v>7.3310234135439606E-2</v>
      </c>
      <c r="W8" s="25">
        <v>365</v>
      </c>
      <c r="X8" s="25">
        <v>2.0084995653545101E-4</v>
      </c>
      <c r="Y8" s="25">
        <v>10485</v>
      </c>
      <c r="Z8" s="26">
        <v>660901</v>
      </c>
      <c r="AA8" s="207">
        <v>2.8968575592299298E-3</v>
      </c>
      <c r="AC8" s="25" t="s">
        <v>3961</v>
      </c>
      <c r="AE8" s="206">
        <v>1.0984649785709799</v>
      </c>
      <c r="AF8" s="206">
        <v>1.15044700718441</v>
      </c>
    </row>
    <row r="9" spans="1:32" s="25" customFormat="1" x14ac:dyDescent="0.3">
      <c r="A9" s="24">
        <v>2275060011</v>
      </c>
      <c r="B9" s="25">
        <v>51013</v>
      </c>
      <c r="C9" s="25">
        <v>9046811</v>
      </c>
      <c r="D9" s="25">
        <v>62306013</v>
      </c>
      <c r="E9" s="25">
        <v>49985212</v>
      </c>
      <c r="F9" s="25">
        <v>82905114</v>
      </c>
      <c r="G9" s="25" t="s">
        <v>955</v>
      </c>
      <c r="H9" s="25">
        <v>6.7211731204109802E-3</v>
      </c>
      <c r="I9" s="25">
        <v>153</v>
      </c>
      <c r="J9" s="25">
        <v>4.3929236081117497E-5</v>
      </c>
      <c r="K9" s="25">
        <v>4.8254727370484498E-5</v>
      </c>
      <c r="L9" s="25">
        <v>5.0538258177419198E-5</v>
      </c>
      <c r="M9" s="25">
        <v>10485</v>
      </c>
      <c r="N9" s="26">
        <v>660807</v>
      </c>
      <c r="O9" s="24">
        <v>2275060011</v>
      </c>
      <c r="P9" s="25">
        <v>51013</v>
      </c>
      <c r="Q9" s="25">
        <v>9046811</v>
      </c>
      <c r="R9" s="25">
        <v>62306013</v>
      </c>
      <c r="S9" s="25">
        <v>49985212</v>
      </c>
      <c r="T9" s="25">
        <v>82905114</v>
      </c>
      <c r="U9" s="25" t="s">
        <v>955</v>
      </c>
      <c r="V9" s="25">
        <v>1.5164444638001101E-2</v>
      </c>
      <c r="W9" s="25">
        <v>365</v>
      </c>
      <c r="X9" s="25">
        <v>4.1546423665756501E-5</v>
      </c>
      <c r="Y9" s="25">
        <v>10485</v>
      </c>
      <c r="Z9" s="26">
        <v>660807</v>
      </c>
      <c r="AA9" s="207">
        <v>2.8968575592299402E-3</v>
      </c>
      <c r="AC9" s="25" t="s">
        <v>3962</v>
      </c>
      <c r="AE9" s="206">
        <v>1.0984649785709799</v>
      </c>
      <c r="AF9" s="206">
        <v>1.15044700718441</v>
      </c>
    </row>
    <row r="10" spans="1:32" s="25" customFormat="1" x14ac:dyDescent="0.3">
      <c r="A10" s="24">
        <v>2275060012</v>
      </c>
      <c r="B10" s="25">
        <v>51013</v>
      </c>
      <c r="C10" s="25">
        <v>9046811</v>
      </c>
      <c r="D10" s="25">
        <v>62306013</v>
      </c>
      <c r="E10" s="25">
        <v>50355512</v>
      </c>
      <c r="F10" s="25">
        <v>166657214</v>
      </c>
      <c r="G10" s="25" t="s">
        <v>955</v>
      </c>
      <c r="H10" s="25">
        <v>0.61147416631193696</v>
      </c>
      <c r="I10" s="25">
        <v>153</v>
      </c>
      <c r="J10" s="25">
        <v>3.9965631785093903E-3</v>
      </c>
      <c r="K10" s="25">
        <v>4.3900846862388997E-3</v>
      </c>
      <c r="L10" s="25">
        <v>4.5978341477395596E-3</v>
      </c>
      <c r="M10" s="25">
        <v>10485</v>
      </c>
      <c r="N10" s="26">
        <v>660821</v>
      </c>
      <c r="O10" s="24">
        <v>2275060012</v>
      </c>
      <c r="P10" s="25">
        <v>51013</v>
      </c>
      <c r="Q10" s="25">
        <v>9046811</v>
      </c>
      <c r="R10" s="25">
        <v>62306013</v>
      </c>
      <c r="S10" s="25">
        <v>50355512</v>
      </c>
      <c r="T10" s="25">
        <v>166657214</v>
      </c>
      <c r="U10" s="25" t="s">
        <v>955</v>
      </c>
      <c r="V10" s="25">
        <v>1.3796201907738199</v>
      </c>
      <c r="W10" s="25">
        <v>365</v>
      </c>
      <c r="X10" s="25">
        <v>3.7797813445858098E-3</v>
      </c>
      <c r="Y10" s="25">
        <v>10485</v>
      </c>
      <c r="Z10" s="26">
        <v>660821</v>
      </c>
      <c r="AA10" s="207">
        <v>2.8968575592299402E-3</v>
      </c>
      <c r="AC10" s="25" t="s">
        <v>3963</v>
      </c>
      <c r="AE10" s="206">
        <v>1.0984649785709799</v>
      </c>
      <c r="AF10" s="206">
        <v>1.15044700718441</v>
      </c>
    </row>
    <row r="11" spans="1:32" s="25" customFormat="1" x14ac:dyDescent="0.3">
      <c r="A11" s="24">
        <v>2275070000</v>
      </c>
      <c r="B11" s="25">
        <v>51013</v>
      </c>
      <c r="C11" s="25">
        <v>9046811</v>
      </c>
      <c r="D11" s="25">
        <v>62305913</v>
      </c>
      <c r="E11" s="25">
        <v>50355512</v>
      </c>
      <c r="F11" s="25">
        <v>146281314</v>
      </c>
      <c r="G11" s="25" t="s">
        <v>955</v>
      </c>
      <c r="H11" s="25">
        <v>17.553258069007999</v>
      </c>
      <c r="I11" s="25">
        <v>153</v>
      </c>
      <c r="J11" s="25">
        <v>0.11472717692162</v>
      </c>
      <c r="K11" s="25">
        <v>0.12602378593871699</v>
      </c>
      <c r="L11" s="25">
        <v>0.13198753733219401</v>
      </c>
      <c r="M11" s="25">
        <v>10485</v>
      </c>
      <c r="N11" s="26">
        <v>660779</v>
      </c>
      <c r="O11" s="24">
        <v>2275070000</v>
      </c>
      <c r="P11" s="25">
        <v>51013</v>
      </c>
      <c r="Q11" s="25">
        <v>9046811</v>
      </c>
      <c r="R11" s="25">
        <v>62305913</v>
      </c>
      <c r="S11" s="25">
        <v>50355512</v>
      </c>
      <c r="T11" s="25">
        <v>146281314</v>
      </c>
      <c r="U11" s="25" t="s">
        <v>955</v>
      </c>
      <c r="V11" s="25">
        <v>39.6040104064068</v>
      </c>
      <c r="W11" s="25">
        <v>365</v>
      </c>
      <c r="X11" s="25">
        <v>0.108504138099744</v>
      </c>
      <c r="Y11" s="25">
        <v>10485</v>
      </c>
      <c r="Z11" s="26">
        <v>660779</v>
      </c>
      <c r="AA11" s="207">
        <v>2.8968575592299198E-3</v>
      </c>
      <c r="AC11" s="25" t="s">
        <v>3964</v>
      </c>
      <c r="AE11" s="206">
        <v>1.0984649785709799</v>
      </c>
      <c r="AF11" s="206">
        <v>1.15044700718441</v>
      </c>
    </row>
    <row r="12" spans="1:32" s="25" customFormat="1" x14ac:dyDescent="0.3">
      <c r="A12" s="24">
        <v>2265008005</v>
      </c>
      <c r="B12" s="25">
        <v>51107</v>
      </c>
      <c r="C12" s="25">
        <v>9063811</v>
      </c>
      <c r="D12" s="25">
        <v>62320413</v>
      </c>
      <c r="E12" s="25">
        <v>49987712</v>
      </c>
      <c r="F12" s="25">
        <v>82975614</v>
      </c>
      <c r="G12" s="25" t="s">
        <v>955</v>
      </c>
      <c r="H12" s="25">
        <v>4.0313671408941598</v>
      </c>
      <c r="I12" s="25">
        <v>153</v>
      </c>
      <c r="J12" s="25">
        <v>2.6348804842445499E-2</v>
      </c>
      <c r="K12" s="25">
        <v>4.37366227012468E-2</v>
      </c>
      <c r="L12" s="25">
        <v>4.8591210463091297E-2</v>
      </c>
      <c r="M12" s="25">
        <v>10485</v>
      </c>
      <c r="N12" s="26">
        <v>661005</v>
      </c>
      <c r="O12" s="24">
        <v>2265008005</v>
      </c>
      <c r="P12" s="25">
        <v>51107</v>
      </c>
      <c r="Q12" s="25">
        <v>9063811</v>
      </c>
      <c r="R12" s="25">
        <v>62320413</v>
      </c>
      <c r="S12" s="25">
        <v>49987712</v>
      </c>
      <c r="T12" s="25">
        <v>82975614</v>
      </c>
      <c r="U12" s="25" t="s">
        <v>955</v>
      </c>
      <c r="V12" s="25">
        <v>9.0956508229040001</v>
      </c>
      <c r="W12" s="25">
        <v>365</v>
      </c>
      <c r="X12" s="25">
        <v>2.4919591295627399E-2</v>
      </c>
      <c r="Y12" s="25">
        <v>10485</v>
      </c>
      <c r="Z12" s="26">
        <v>661005</v>
      </c>
      <c r="AA12" s="207">
        <v>2.8968575592299402E-3</v>
      </c>
      <c r="AC12" s="25" t="s">
        <v>3965</v>
      </c>
      <c r="AE12" s="206"/>
      <c r="AF12" s="206"/>
    </row>
    <row r="13" spans="1:32" s="25" customFormat="1" x14ac:dyDescent="0.3">
      <c r="A13" s="24">
        <v>2270008005</v>
      </c>
      <c r="B13" s="25">
        <v>51107</v>
      </c>
      <c r="C13" s="25">
        <v>9063811</v>
      </c>
      <c r="D13" s="25">
        <v>62320413</v>
      </c>
      <c r="E13" s="25">
        <v>49987712</v>
      </c>
      <c r="F13" s="25">
        <v>82975814</v>
      </c>
      <c r="G13" s="25" t="s">
        <v>955</v>
      </c>
      <c r="H13" s="25">
        <v>0.83892618747537395</v>
      </c>
      <c r="I13" s="25">
        <v>153</v>
      </c>
      <c r="J13" s="25">
        <v>5.48317769591747E-3</v>
      </c>
      <c r="K13" s="25">
        <v>9.1015350312050793E-3</v>
      </c>
      <c r="L13" s="25">
        <v>1.01117731614652E-2</v>
      </c>
      <c r="M13" s="25">
        <v>10485</v>
      </c>
      <c r="N13" s="26">
        <v>661001</v>
      </c>
      <c r="O13" s="24">
        <v>2270008005</v>
      </c>
      <c r="P13" s="25">
        <v>51107</v>
      </c>
      <c r="Q13" s="25">
        <v>9063811</v>
      </c>
      <c r="R13" s="25">
        <v>62320413</v>
      </c>
      <c r="S13" s="25">
        <v>49987712</v>
      </c>
      <c r="T13" s="25">
        <v>82975814</v>
      </c>
      <c r="U13" s="25" t="s">
        <v>955</v>
      </c>
      <c r="V13" s="25">
        <v>1.8928019703443899</v>
      </c>
      <c r="W13" s="25">
        <v>365</v>
      </c>
      <c r="X13" s="25">
        <v>5.1857588228613498E-3</v>
      </c>
      <c r="Y13" s="25">
        <v>10485</v>
      </c>
      <c r="Z13" s="26">
        <v>661001</v>
      </c>
      <c r="AA13" s="207">
        <v>2.8968575592299402E-3</v>
      </c>
      <c r="AC13" s="25" t="s">
        <v>3966</v>
      </c>
      <c r="AE13" s="206"/>
      <c r="AF13" s="206"/>
    </row>
    <row r="14" spans="1:32" s="25" customFormat="1" x14ac:dyDescent="0.3">
      <c r="A14" s="24">
        <v>2275001000</v>
      </c>
      <c r="B14" s="25">
        <v>51107</v>
      </c>
      <c r="C14" s="25">
        <v>9063811</v>
      </c>
      <c r="D14" s="25">
        <v>55138613</v>
      </c>
      <c r="E14" s="25">
        <v>49987712</v>
      </c>
      <c r="F14" s="25">
        <v>88715114</v>
      </c>
      <c r="G14" s="25" t="s">
        <v>955</v>
      </c>
      <c r="H14" s="25">
        <v>1.3164844064169801</v>
      </c>
      <c r="I14" s="25">
        <v>153</v>
      </c>
      <c r="J14" s="25">
        <v>8.6044732445554294E-3</v>
      </c>
      <c r="K14" s="25">
        <v>8.6044732445554294E-3</v>
      </c>
      <c r="L14" s="25">
        <v>8.6044732445554294E-3</v>
      </c>
      <c r="M14" s="25">
        <v>10485</v>
      </c>
      <c r="N14" s="26">
        <v>659192</v>
      </c>
      <c r="O14" s="24">
        <v>2275001000</v>
      </c>
      <c r="P14" s="25">
        <v>51107</v>
      </c>
      <c r="Q14" s="25">
        <v>9063811</v>
      </c>
      <c r="R14" s="25">
        <v>55138613</v>
      </c>
      <c r="S14" s="25">
        <v>49987712</v>
      </c>
      <c r="T14" s="25">
        <v>88715114</v>
      </c>
      <c r="U14" s="25" t="s">
        <v>955</v>
      </c>
      <c r="V14" s="25">
        <v>2.9702783338932002</v>
      </c>
      <c r="W14" s="25">
        <v>365</v>
      </c>
      <c r="X14" s="25">
        <v>8.1377488599813797E-3</v>
      </c>
      <c r="Y14" s="25">
        <v>10485</v>
      </c>
      <c r="Z14" s="26">
        <v>659192</v>
      </c>
      <c r="AA14" s="207">
        <v>2.8968575592299402E-3</v>
      </c>
      <c r="AC14" s="25" t="s">
        <v>3967</v>
      </c>
      <c r="AE14" s="206">
        <v>1</v>
      </c>
      <c r="AF14" s="206">
        <v>1</v>
      </c>
    </row>
    <row r="15" spans="1:32" s="25" customFormat="1" x14ac:dyDescent="0.3">
      <c r="A15" s="24">
        <v>2275020000</v>
      </c>
      <c r="B15" s="25">
        <v>51107</v>
      </c>
      <c r="C15" s="25">
        <v>9063811</v>
      </c>
      <c r="D15" s="25">
        <v>55138713</v>
      </c>
      <c r="E15" s="25">
        <v>49188712</v>
      </c>
      <c r="F15" s="25">
        <v>80941614</v>
      </c>
      <c r="G15" s="25" t="s">
        <v>955</v>
      </c>
      <c r="H15" s="25">
        <v>415.90066526481297</v>
      </c>
      <c r="I15" s="25">
        <v>153</v>
      </c>
      <c r="J15" s="25">
        <v>2.7183050017307999</v>
      </c>
      <c r="K15" s="25">
        <v>3.1399487833188999</v>
      </c>
      <c r="L15" s="25">
        <v>3.2561309044922999</v>
      </c>
      <c r="M15" s="25">
        <v>10485</v>
      </c>
      <c r="N15" s="26">
        <v>659230</v>
      </c>
      <c r="O15" s="24">
        <v>2275020000</v>
      </c>
      <c r="P15" s="25">
        <v>51107</v>
      </c>
      <c r="Q15" s="25">
        <v>9063811</v>
      </c>
      <c r="R15" s="25">
        <v>55138713</v>
      </c>
      <c r="S15" s="25">
        <v>49188712</v>
      </c>
      <c r="T15" s="25">
        <v>80941614</v>
      </c>
      <c r="U15" s="25" t="s">
        <v>955</v>
      </c>
      <c r="V15" s="25">
        <v>938.36336311040395</v>
      </c>
      <c r="W15" s="25">
        <v>365</v>
      </c>
      <c r="X15" s="25">
        <v>2.5708585290696</v>
      </c>
      <c r="Y15" s="25">
        <v>10485</v>
      </c>
      <c r="Z15" s="26">
        <v>659230</v>
      </c>
      <c r="AA15" s="207">
        <v>2.8968575592299402E-3</v>
      </c>
      <c r="AC15" s="25" t="s">
        <v>3968</v>
      </c>
      <c r="AE15" s="206">
        <v>1.15511275641241</v>
      </c>
      <c r="AF15" s="206">
        <v>1.19785340586103</v>
      </c>
    </row>
    <row r="16" spans="1:32" s="25" customFormat="1" x14ac:dyDescent="0.3">
      <c r="A16" s="24">
        <v>2275050011</v>
      </c>
      <c r="B16" s="25">
        <v>51107</v>
      </c>
      <c r="C16" s="25">
        <v>9063811</v>
      </c>
      <c r="D16" s="25">
        <v>98332913</v>
      </c>
      <c r="E16" s="25">
        <v>49987712</v>
      </c>
      <c r="F16" s="25">
        <v>138220014</v>
      </c>
      <c r="G16" s="25" t="s">
        <v>955</v>
      </c>
      <c r="H16" s="25">
        <v>0.16371338482773201</v>
      </c>
      <c r="I16" s="25">
        <v>153</v>
      </c>
      <c r="J16" s="25">
        <v>1.0700221230570701E-3</v>
      </c>
      <c r="K16" s="25">
        <v>1.23599620398671E-3</v>
      </c>
      <c r="L16" s="25">
        <v>1.2817296444505601E-3</v>
      </c>
      <c r="M16" s="25">
        <v>10485</v>
      </c>
      <c r="N16" s="26">
        <v>667655</v>
      </c>
      <c r="O16" s="24">
        <v>2275050011</v>
      </c>
      <c r="P16" s="25">
        <v>51107</v>
      </c>
      <c r="Q16" s="25">
        <v>9063811</v>
      </c>
      <c r="R16" s="25">
        <v>98332913</v>
      </c>
      <c r="S16" s="25">
        <v>49987712</v>
      </c>
      <c r="T16" s="25">
        <v>138220014</v>
      </c>
      <c r="U16" s="25" t="s">
        <v>955</v>
      </c>
      <c r="V16" s="25">
        <v>0.369373398994983</v>
      </c>
      <c r="W16" s="25">
        <v>365</v>
      </c>
      <c r="X16" s="25">
        <v>1.01198191505474E-3</v>
      </c>
      <c r="Y16" s="25">
        <v>10485</v>
      </c>
      <c r="Z16" s="26">
        <v>667655</v>
      </c>
      <c r="AA16" s="207">
        <v>2.8968575592299298E-3</v>
      </c>
      <c r="AC16" s="25" t="s">
        <v>3969</v>
      </c>
      <c r="AE16" s="206">
        <v>1.15511275641241</v>
      </c>
      <c r="AF16" s="206">
        <v>1.19785340586103</v>
      </c>
    </row>
    <row r="17" spans="1:32" s="25" customFormat="1" x14ac:dyDescent="0.3">
      <c r="A17" s="24">
        <v>2275050012</v>
      </c>
      <c r="B17" s="25">
        <v>51107</v>
      </c>
      <c r="C17" s="25">
        <v>9063811</v>
      </c>
      <c r="D17" s="25">
        <v>98332913</v>
      </c>
      <c r="E17" s="25">
        <v>50356612</v>
      </c>
      <c r="F17" s="25">
        <v>186692014</v>
      </c>
      <c r="G17" s="25" t="s">
        <v>955</v>
      </c>
      <c r="H17" s="25">
        <v>0.85383221804991105</v>
      </c>
      <c r="I17" s="25">
        <v>153</v>
      </c>
      <c r="J17" s="25">
        <v>5.5806027323523598E-3</v>
      </c>
      <c r="K17" s="25">
        <v>6.4462254046101499E-3</v>
      </c>
      <c r="L17" s="25">
        <v>6.6847439897056203E-3</v>
      </c>
      <c r="M17" s="25">
        <v>10485</v>
      </c>
      <c r="N17" s="26">
        <v>667641</v>
      </c>
      <c r="O17" s="24">
        <v>2275050012</v>
      </c>
      <c r="P17" s="25">
        <v>51107</v>
      </c>
      <c r="Q17" s="25">
        <v>9063811</v>
      </c>
      <c r="R17" s="25">
        <v>98332913</v>
      </c>
      <c r="S17" s="25">
        <v>50356612</v>
      </c>
      <c r="T17" s="25">
        <v>186692014</v>
      </c>
      <c r="U17" s="25" t="s">
        <v>955</v>
      </c>
      <c r="V17" s="25">
        <v>1.92643325336156</v>
      </c>
      <c r="W17" s="25">
        <v>365</v>
      </c>
      <c r="X17" s="25">
        <v>5.27789932427825E-3</v>
      </c>
      <c r="Y17" s="25">
        <v>10485</v>
      </c>
      <c r="Z17" s="26">
        <v>667641</v>
      </c>
      <c r="AA17" s="207">
        <v>2.8968575592299402E-3</v>
      </c>
      <c r="AC17" s="25" t="s">
        <v>3970</v>
      </c>
      <c r="AE17" s="206">
        <v>1.15511275641241</v>
      </c>
      <c r="AF17" s="206">
        <v>1.19785340586103</v>
      </c>
    </row>
    <row r="18" spans="1:32" s="25" customFormat="1" x14ac:dyDescent="0.3">
      <c r="A18" s="24">
        <v>2275060011</v>
      </c>
      <c r="B18" s="25">
        <v>51107</v>
      </c>
      <c r="C18" s="25">
        <v>9063811</v>
      </c>
      <c r="D18" s="25">
        <v>62320313</v>
      </c>
      <c r="E18" s="25">
        <v>49188712</v>
      </c>
      <c r="F18" s="25">
        <v>166666114</v>
      </c>
      <c r="G18" s="25" t="s">
        <v>955</v>
      </c>
      <c r="H18" s="25">
        <v>0.28971056637771497</v>
      </c>
      <c r="I18" s="25">
        <v>153</v>
      </c>
      <c r="J18" s="25">
        <v>1.89353311357983E-3</v>
      </c>
      <c r="K18" s="25">
        <v>2.1872442541853699E-3</v>
      </c>
      <c r="L18" s="25">
        <v>2.2681750892122299E-3</v>
      </c>
      <c r="M18" s="25">
        <v>10485</v>
      </c>
      <c r="N18" s="26">
        <v>660957</v>
      </c>
      <c r="O18" s="24">
        <v>2275060011</v>
      </c>
      <c r="P18" s="25">
        <v>51107</v>
      </c>
      <c r="Q18" s="25">
        <v>9063811</v>
      </c>
      <c r="R18" s="25">
        <v>62320313</v>
      </c>
      <c r="S18" s="25">
        <v>49188712</v>
      </c>
      <c r="T18" s="25">
        <v>166666114</v>
      </c>
      <c r="U18" s="25" t="s">
        <v>955</v>
      </c>
      <c r="V18" s="25">
        <v>0.65365074908384102</v>
      </c>
      <c r="W18" s="25">
        <v>365</v>
      </c>
      <c r="X18" s="25">
        <v>1.7908239700927099E-3</v>
      </c>
      <c r="Y18" s="25">
        <v>10485</v>
      </c>
      <c r="Z18" s="26">
        <v>660957</v>
      </c>
      <c r="AA18" s="207">
        <v>2.8968575592299298E-3</v>
      </c>
      <c r="AC18" s="25" t="s">
        <v>3971</v>
      </c>
      <c r="AE18" s="206">
        <v>1.15511275641241</v>
      </c>
      <c r="AF18" s="206">
        <v>1.19785340586103</v>
      </c>
    </row>
    <row r="19" spans="1:32" s="25" customFormat="1" x14ac:dyDescent="0.3">
      <c r="A19" s="24">
        <v>2275060012</v>
      </c>
      <c r="B19" s="25">
        <v>51107</v>
      </c>
      <c r="C19" s="25">
        <v>9063811</v>
      </c>
      <c r="D19" s="25">
        <v>62320313</v>
      </c>
      <c r="E19" s="25">
        <v>50356612</v>
      </c>
      <c r="F19" s="25">
        <v>186684114</v>
      </c>
      <c r="G19" s="25" t="s">
        <v>955</v>
      </c>
      <c r="H19" s="25">
        <v>28.694502279906999</v>
      </c>
      <c r="I19" s="25">
        <v>153</v>
      </c>
      <c r="J19" s="25">
        <v>0.18754576653534</v>
      </c>
      <c r="K19" s="25">
        <v>0.216636507336114</v>
      </c>
      <c r="L19" s="25">
        <v>0.22465233519917399</v>
      </c>
      <c r="M19" s="25">
        <v>10485</v>
      </c>
      <c r="N19" s="26">
        <v>660993</v>
      </c>
      <c r="O19" s="24">
        <v>2275060012</v>
      </c>
      <c r="P19" s="25">
        <v>51107</v>
      </c>
      <c r="Q19" s="25">
        <v>9063811</v>
      </c>
      <c r="R19" s="25">
        <v>62320313</v>
      </c>
      <c r="S19" s="25">
        <v>50356612</v>
      </c>
      <c r="T19" s="25">
        <v>186684114</v>
      </c>
      <c r="U19" s="25" t="s">
        <v>955</v>
      </c>
      <c r="V19" s="25">
        <v>64.741107458937194</v>
      </c>
      <c r="W19" s="25">
        <v>365</v>
      </c>
      <c r="X19" s="25">
        <v>0.17737289714777299</v>
      </c>
      <c r="Y19" s="25">
        <v>10485</v>
      </c>
      <c r="Z19" s="26">
        <v>660993</v>
      </c>
      <c r="AA19" s="207">
        <v>2.8968575592299402E-3</v>
      </c>
      <c r="AC19" s="25" t="s">
        <v>3972</v>
      </c>
      <c r="AE19" s="206">
        <v>1.15511275641241</v>
      </c>
      <c r="AF19" s="206">
        <v>1.19785340586103</v>
      </c>
    </row>
    <row r="20" spans="1:32" s="25" customFormat="1" x14ac:dyDescent="0.3">
      <c r="A20" s="24">
        <v>2275070000</v>
      </c>
      <c r="B20" s="25">
        <v>51107</v>
      </c>
      <c r="C20" s="25">
        <v>9063811</v>
      </c>
      <c r="D20" s="25">
        <v>62320113</v>
      </c>
      <c r="E20" s="25">
        <v>49987712</v>
      </c>
      <c r="F20" s="25">
        <v>82965214</v>
      </c>
      <c r="G20" s="25" t="s">
        <v>955</v>
      </c>
      <c r="H20" s="25">
        <v>15.1327923602901</v>
      </c>
      <c r="I20" s="25">
        <v>153</v>
      </c>
      <c r="J20" s="25">
        <v>9.8907139609739306E-2</v>
      </c>
      <c r="K20" s="25">
        <v>0.114248898663473</v>
      </c>
      <c r="L20" s="25">
        <v>0.118476254045498</v>
      </c>
      <c r="M20" s="25">
        <v>10485</v>
      </c>
      <c r="N20" s="26">
        <v>660927</v>
      </c>
      <c r="O20" s="24">
        <v>2275070000</v>
      </c>
      <c r="P20" s="25">
        <v>51107</v>
      </c>
      <c r="Q20" s="25">
        <v>9063811</v>
      </c>
      <c r="R20" s="25">
        <v>62320113</v>
      </c>
      <c r="S20" s="25">
        <v>49987712</v>
      </c>
      <c r="T20" s="25">
        <v>82965214</v>
      </c>
      <c r="U20" s="25" t="s">
        <v>955</v>
      </c>
      <c r="V20" s="25">
        <v>34.1429074738598</v>
      </c>
      <c r="W20" s="25">
        <v>365</v>
      </c>
      <c r="X20" s="25">
        <v>9.3542212257150301E-2</v>
      </c>
      <c r="Y20" s="25">
        <v>10485</v>
      </c>
      <c r="Z20" s="26">
        <v>660927</v>
      </c>
      <c r="AA20" s="207">
        <v>2.8968575592299402E-3</v>
      </c>
      <c r="AC20" s="25" t="s">
        <v>3973</v>
      </c>
      <c r="AE20" s="206">
        <v>1.15511275641241</v>
      </c>
      <c r="AF20" s="206">
        <v>1.19785340586103</v>
      </c>
    </row>
    <row r="21" spans="1:32" s="25" customFormat="1" x14ac:dyDescent="0.3">
      <c r="A21" s="24">
        <v>2265008005</v>
      </c>
      <c r="B21" s="25">
        <v>24033</v>
      </c>
      <c r="C21" s="25">
        <v>9567311</v>
      </c>
      <c r="D21" s="25">
        <v>62719513</v>
      </c>
      <c r="E21" s="25">
        <v>50302112</v>
      </c>
      <c r="F21" s="25">
        <v>84721114</v>
      </c>
      <c r="G21" s="25" t="s">
        <v>955</v>
      </c>
      <c r="H21" s="25">
        <v>2.7419959384257302E-4</v>
      </c>
      <c r="I21" s="25">
        <v>153</v>
      </c>
      <c r="J21" s="25">
        <v>1.7921542081213901E-6</v>
      </c>
      <c r="K21" s="25">
        <v>2.4095784890218001E-6</v>
      </c>
      <c r="L21" s="25">
        <v>2.4095784890218001E-6</v>
      </c>
      <c r="M21" s="25">
        <v>10485</v>
      </c>
      <c r="N21" s="26">
        <v>487451</v>
      </c>
      <c r="O21" s="24">
        <v>2265008005</v>
      </c>
      <c r="P21" s="25">
        <v>24033</v>
      </c>
      <c r="Q21" s="25">
        <v>9567311</v>
      </c>
      <c r="R21" s="25">
        <v>62719513</v>
      </c>
      <c r="S21" s="25">
        <v>50302112</v>
      </c>
      <c r="T21" s="25">
        <v>84721114</v>
      </c>
      <c r="U21" s="25" t="s">
        <v>955</v>
      </c>
      <c r="V21" s="25">
        <v>6.1865458396849699E-4</v>
      </c>
      <c r="W21" s="25">
        <v>365</v>
      </c>
      <c r="X21" s="25">
        <v>1.69494406566711E-6</v>
      </c>
      <c r="Y21" s="25">
        <v>10485</v>
      </c>
      <c r="Z21" s="26">
        <v>487451</v>
      </c>
      <c r="AA21" s="207">
        <v>2.8968575592299298E-3</v>
      </c>
      <c r="AC21" s="25" t="s">
        <v>3974</v>
      </c>
      <c r="AE21" s="206"/>
      <c r="AF21" s="206"/>
    </row>
    <row r="22" spans="1:32" s="25" customFormat="1" x14ac:dyDescent="0.3">
      <c r="A22" s="24">
        <v>2270008005</v>
      </c>
      <c r="B22" s="25">
        <v>24033</v>
      </c>
      <c r="C22" s="25">
        <v>9567311</v>
      </c>
      <c r="D22" s="25">
        <v>62719513</v>
      </c>
      <c r="E22" s="25">
        <v>50302112</v>
      </c>
      <c r="F22" s="25">
        <v>84721314</v>
      </c>
      <c r="G22" s="25" t="s">
        <v>955</v>
      </c>
      <c r="H22" s="25">
        <v>3.9268207202805999E-4</v>
      </c>
      <c r="I22" s="25">
        <v>153</v>
      </c>
      <c r="J22" s="25">
        <v>2.56654949037947E-6</v>
      </c>
      <c r="K22" s="25">
        <v>3.4507646802955999E-6</v>
      </c>
      <c r="L22" s="25">
        <v>3.4507646802955999E-6</v>
      </c>
      <c r="M22" s="25">
        <v>10485</v>
      </c>
      <c r="N22" s="26">
        <v>487444</v>
      </c>
      <c r="O22" s="24">
        <v>2270008005</v>
      </c>
      <c r="P22" s="25">
        <v>24033</v>
      </c>
      <c r="Q22" s="25">
        <v>9567311</v>
      </c>
      <c r="R22" s="25">
        <v>62719513</v>
      </c>
      <c r="S22" s="25">
        <v>50302112</v>
      </c>
      <c r="T22" s="25">
        <v>84721314</v>
      </c>
      <c r="U22" s="25" t="s">
        <v>955</v>
      </c>
      <c r="V22" s="25">
        <v>8.8597711068048998E-4</v>
      </c>
      <c r="W22" s="25">
        <v>365</v>
      </c>
      <c r="X22" s="25">
        <v>2.4273345498095601E-6</v>
      </c>
      <c r="Y22" s="25">
        <v>10485</v>
      </c>
      <c r="Z22" s="26">
        <v>487444</v>
      </c>
      <c r="AA22" s="207">
        <v>2.8968575592299298E-3</v>
      </c>
      <c r="AC22" s="25" t="s">
        <v>3975</v>
      </c>
      <c r="AE22" s="206"/>
      <c r="AF22" s="206"/>
    </row>
    <row r="23" spans="1:32" s="25" customFormat="1" x14ac:dyDescent="0.3">
      <c r="A23" s="24">
        <v>2275001000</v>
      </c>
      <c r="B23" s="25">
        <v>24033</v>
      </c>
      <c r="C23" s="25">
        <v>9567311</v>
      </c>
      <c r="D23" s="25">
        <v>63266413</v>
      </c>
      <c r="E23" s="25">
        <v>50633212</v>
      </c>
      <c r="F23" s="25">
        <v>166372814</v>
      </c>
      <c r="G23" s="25" t="s">
        <v>955</v>
      </c>
      <c r="H23" s="25">
        <v>125.310574367092</v>
      </c>
      <c r="I23" s="25">
        <v>153</v>
      </c>
      <c r="J23" s="25">
        <v>0.819023361876423</v>
      </c>
      <c r="K23" s="25">
        <v>0.819023361876423</v>
      </c>
      <c r="L23" s="25">
        <v>0.819023361876423</v>
      </c>
      <c r="M23" s="25">
        <v>10485</v>
      </c>
      <c r="N23" s="26">
        <v>587094</v>
      </c>
      <c r="O23" s="24">
        <v>2275001000</v>
      </c>
      <c r="P23" s="25">
        <v>24033</v>
      </c>
      <c r="Q23" s="25">
        <v>9567311</v>
      </c>
      <c r="R23" s="25">
        <v>63266413</v>
      </c>
      <c r="S23" s="25">
        <v>50633212</v>
      </c>
      <c r="T23" s="25">
        <v>166372814</v>
      </c>
      <c r="U23" s="25" t="s">
        <v>955</v>
      </c>
      <c r="V23" s="25">
        <v>282.72821328990102</v>
      </c>
      <c r="W23" s="25">
        <v>365</v>
      </c>
      <c r="X23" s="25">
        <v>0.77459784462986503</v>
      </c>
      <c r="Y23" s="25">
        <v>10485</v>
      </c>
      <c r="Z23" s="26">
        <v>587094</v>
      </c>
      <c r="AA23" s="207">
        <v>2.8968575592299298E-3</v>
      </c>
      <c r="AC23" s="25" t="s">
        <v>3976</v>
      </c>
      <c r="AE23" s="206">
        <v>1</v>
      </c>
      <c r="AF23" s="206">
        <v>1</v>
      </c>
    </row>
    <row r="24" spans="1:32" s="25" customFormat="1" x14ac:dyDescent="0.3">
      <c r="A24" s="24">
        <v>2275020000</v>
      </c>
      <c r="B24" s="25">
        <v>24033</v>
      </c>
      <c r="C24" s="25">
        <v>9567311</v>
      </c>
      <c r="D24" s="25">
        <v>53404213</v>
      </c>
      <c r="E24" s="25">
        <v>50633212</v>
      </c>
      <c r="F24" s="25">
        <v>81333414</v>
      </c>
      <c r="G24" s="25" t="s">
        <v>955</v>
      </c>
      <c r="H24" s="25">
        <v>0.48640652996141798</v>
      </c>
      <c r="I24" s="25">
        <v>153</v>
      </c>
      <c r="J24" s="25">
        <v>3.1791276468066498E-3</v>
      </c>
      <c r="K24" s="25">
        <v>4.2733833828374999E-3</v>
      </c>
      <c r="L24" s="25">
        <v>4.2733833828374999E-3</v>
      </c>
      <c r="M24" s="25">
        <v>10485</v>
      </c>
      <c r="N24" s="26">
        <v>38574</v>
      </c>
      <c r="O24" s="24">
        <v>2275020000</v>
      </c>
      <c r="P24" s="25">
        <v>24033</v>
      </c>
      <c r="Q24" s="25">
        <v>9567311</v>
      </c>
      <c r="R24" s="25">
        <v>53404213</v>
      </c>
      <c r="S24" s="25">
        <v>50633212</v>
      </c>
      <c r="T24" s="25">
        <v>81333414</v>
      </c>
      <c r="U24" s="25" t="s">
        <v>955</v>
      </c>
      <c r="V24" s="25">
        <v>1.09744009907471</v>
      </c>
      <c r="W24" s="25">
        <v>365</v>
      </c>
      <c r="X24" s="25">
        <v>3.0066852029444302E-3</v>
      </c>
      <c r="Y24" s="25">
        <v>10485</v>
      </c>
      <c r="Z24" s="26">
        <v>38574</v>
      </c>
      <c r="AA24" s="207">
        <v>2.8968575592299602E-3</v>
      </c>
      <c r="AC24" s="25" t="s">
        <v>3977</v>
      </c>
      <c r="AE24" s="206">
        <v>1.3442000000000001</v>
      </c>
      <c r="AF24" s="206">
        <v>1.3442000000000001</v>
      </c>
    </row>
    <row r="25" spans="1:32" s="25" customFormat="1" x14ac:dyDescent="0.3">
      <c r="A25" s="24">
        <v>2275050011</v>
      </c>
      <c r="B25" s="25">
        <v>24033</v>
      </c>
      <c r="C25" s="25">
        <v>9567311</v>
      </c>
      <c r="D25" s="25">
        <v>62719413</v>
      </c>
      <c r="E25" s="25">
        <v>50302112</v>
      </c>
      <c r="F25" s="25">
        <v>84720914</v>
      </c>
      <c r="G25" s="25" t="s">
        <v>955</v>
      </c>
      <c r="H25" s="25">
        <v>1.43984251411247E-2</v>
      </c>
      <c r="I25" s="25">
        <v>153</v>
      </c>
      <c r="J25" s="25">
        <v>9.4107353863560306E-5</v>
      </c>
      <c r="K25" s="25">
        <v>9.7195904998620701E-5</v>
      </c>
      <c r="L25" s="25">
        <v>9.7311811409909495E-5</v>
      </c>
      <c r="M25" s="25">
        <v>10485</v>
      </c>
      <c r="N25" s="26">
        <v>487425</v>
      </c>
      <c r="O25" s="24">
        <v>2275050011</v>
      </c>
      <c r="P25" s="25">
        <v>24033</v>
      </c>
      <c r="Q25" s="25">
        <v>9567311</v>
      </c>
      <c r="R25" s="25">
        <v>62719413</v>
      </c>
      <c r="S25" s="25">
        <v>50302112</v>
      </c>
      <c r="T25" s="25">
        <v>84720914</v>
      </c>
      <c r="U25" s="25" t="s">
        <v>955</v>
      </c>
      <c r="V25" s="25">
        <v>3.2486013529977098E-2</v>
      </c>
      <c r="W25" s="25">
        <v>365</v>
      </c>
      <c r="X25" s="25">
        <v>8.9002776794457994E-5</v>
      </c>
      <c r="Y25" s="25">
        <v>10485</v>
      </c>
      <c r="Z25" s="26">
        <v>487425</v>
      </c>
      <c r="AA25" s="207">
        <v>2.8968575592299402E-3</v>
      </c>
      <c r="AC25" s="25" t="s">
        <v>3978</v>
      </c>
      <c r="AE25" s="206">
        <v>1.03281944511518</v>
      </c>
      <c r="AF25" s="206">
        <v>1.0340510854337199</v>
      </c>
    </row>
    <row r="26" spans="1:32" s="25" customFormat="1" x14ac:dyDescent="0.3">
      <c r="A26" s="24">
        <v>2275050012</v>
      </c>
      <c r="B26" s="25">
        <v>24033</v>
      </c>
      <c r="C26" s="25">
        <v>9567311</v>
      </c>
      <c r="D26" s="25">
        <v>62719413</v>
      </c>
      <c r="E26" s="25">
        <v>50302112</v>
      </c>
      <c r="F26" s="25">
        <v>84721014</v>
      </c>
      <c r="G26" s="25" t="s">
        <v>955</v>
      </c>
      <c r="H26" s="25">
        <v>5.0261732222608803E-2</v>
      </c>
      <c r="I26" s="25">
        <v>153</v>
      </c>
      <c r="J26" s="25">
        <v>3.28508053742541E-4</v>
      </c>
      <c r="K26" s="25">
        <v>3.5481714988712902E-4</v>
      </c>
      <c r="L26" s="25">
        <v>3.5580520199949802E-4</v>
      </c>
      <c r="M26" s="25">
        <v>10485</v>
      </c>
      <c r="N26" s="26">
        <v>487393</v>
      </c>
      <c r="O26" s="24">
        <v>2275050012</v>
      </c>
      <c r="P26" s="25">
        <v>24033</v>
      </c>
      <c r="Q26" s="25">
        <v>9567311</v>
      </c>
      <c r="R26" s="25">
        <v>62719413</v>
      </c>
      <c r="S26" s="25">
        <v>50302112</v>
      </c>
      <c r="T26" s="25">
        <v>84721014</v>
      </c>
      <c r="U26" s="25" t="s">
        <v>955</v>
      </c>
      <c r="V26" s="25">
        <v>0.113401521139985</v>
      </c>
      <c r="W26" s="25">
        <v>365</v>
      </c>
      <c r="X26" s="25">
        <v>3.1068909901365899E-4</v>
      </c>
      <c r="Y26" s="25">
        <v>10485</v>
      </c>
      <c r="Z26" s="26">
        <v>487393</v>
      </c>
      <c r="AA26" s="207">
        <v>2.8968575592299502E-3</v>
      </c>
      <c r="AC26" s="25" t="s">
        <v>3979</v>
      </c>
      <c r="AE26" s="206">
        <v>1.0800866092774899</v>
      </c>
      <c r="AF26" s="206">
        <v>1.0830943045260899</v>
      </c>
    </row>
    <row r="27" spans="1:32" s="25" customFormat="1" x14ac:dyDescent="0.3">
      <c r="A27" s="24">
        <v>2275060011</v>
      </c>
      <c r="B27" s="25">
        <v>24033</v>
      </c>
      <c r="C27" s="25">
        <v>9567311</v>
      </c>
      <c r="D27" s="25">
        <v>62719313</v>
      </c>
      <c r="E27" s="25">
        <v>50302112</v>
      </c>
      <c r="F27" s="25">
        <v>84720714</v>
      </c>
      <c r="G27" s="25" t="s">
        <v>955</v>
      </c>
      <c r="H27" s="25">
        <v>8.6024014719260095E-4</v>
      </c>
      <c r="I27" s="25">
        <v>153</v>
      </c>
      <c r="J27" s="25">
        <v>5.6224846221738597E-6</v>
      </c>
      <c r="K27" s="25">
        <v>5.3484981718827802E-6</v>
      </c>
      <c r="L27" s="25">
        <v>5.3484981718827802E-6</v>
      </c>
      <c r="M27" s="25">
        <v>10485</v>
      </c>
      <c r="N27" s="26">
        <v>487348</v>
      </c>
      <c r="O27" s="24">
        <v>2275060011</v>
      </c>
      <c r="P27" s="25">
        <v>24033</v>
      </c>
      <c r="Q27" s="25">
        <v>9567311</v>
      </c>
      <c r="R27" s="25">
        <v>62719313</v>
      </c>
      <c r="S27" s="25">
        <v>50302112</v>
      </c>
      <c r="T27" s="25">
        <v>84720714</v>
      </c>
      <c r="U27" s="25" t="s">
        <v>955</v>
      </c>
      <c r="V27" s="25">
        <v>1.94089095069916E-3</v>
      </c>
      <c r="W27" s="25">
        <v>365</v>
      </c>
      <c r="X27" s="25">
        <v>5.3175094539703201E-6</v>
      </c>
      <c r="Y27" s="25">
        <v>10485</v>
      </c>
      <c r="Z27" s="26">
        <v>487348</v>
      </c>
      <c r="AA27" s="207">
        <v>2.8968575592299502E-3</v>
      </c>
      <c r="AC27" s="25" t="s">
        <v>3980</v>
      </c>
      <c r="AE27" s="206">
        <v>0.95126950650775799</v>
      </c>
      <c r="AF27" s="206">
        <v>0.95126950650775799</v>
      </c>
    </row>
    <row r="28" spans="1:32" s="25" customFormat="1" x14ac:dyDescent="0.3">
      <c r="A28" s="24">
        <v>2275060012</v>
      </c>
      <c r="B28" s="25">
        <v>24033</v>
      </c>
      <c r="C28" s="25">
        <v>9567311</v>
      </c>
      <c r="D28" s="25">
        <v>62719313</v>
      </c>
      <c r="E28" s="25">
        <v>50302112</v>
      </c>
      <c r="F28" s="25">
        <v>84720814</v>
      </c>
      <c r="G28" s="25" t="s">
        <v>955</v>
      </c>
      <c r="H28" s="25">
        <v>2.7439710553798399E-2</v>
      </c>
      <c r="I28" s="25">
        <v>153</v>
      </c>
      <c r="J28" s="25">
        <v>1.7934451342351899E-4</v>
      </c>
      <c r="K28" s="25">
        <v>1.7122949146246299E-4</v>
      </c>
      <c r="L28" s="25">
        <v>1.7122949146246299E-4</v>
      </c>
      <c r="M28" s="25">
        <v>10485</v>
      </c>
      <c r="N28" s="26">
        <v>487317</v>
      </c>
      <c r="O28" s="24">
        <v>2275060012</v>
      </c>
      <c r="P28" s="25">
        <v>24033</v>
      </c>
      <c r="Q28" s="25">
        <v>9567311</v>
      </c>
      <c r="R28" s="25">
        <v>62719313</v>
      </c>
      <c r="S28" s="25">
        <v>50302112</v>
      </c>
      <c r="T28" s="25">
        <v>84720814</v>
      </c>
      <c r="U28" s="25" t="s">
        <v>955</v>
      </c>
      <c r="V28" s="25">
        <v>6.1910021378888201E-2</v>
      </c>
      <c r="W28" s="25">
        <v>365</v>
      </c>
      <c r="X28" s="25">
        <v>1.6961649692846001E-4</v>
      </c>
      <c r="Y28" s="25">
        <v>10485</v>
      </c>
      <c r="Z28" s="26">
        <v>487317</v>
      </c>
      <c r="AA28" s="207">
        <v>2.8968575592299298E-3</v>
      </c>
      <c r="AC28" s="25" t="s">
        <v>3981</v>
      </c>
      <c r="AE28" s="206">
        <v>0.95475176906085302</v>
      </c>
      <c r="AF28" s="206">
        <v>0.95475176906085302</v>
      </c>
    </row>
    <row r="29" spans="1:32" s="25" customFormat="1" x14ac:dyDescent="0.3">
      <c r="A29" s="24">
        <v>2265008005</v>
      </c>
      <c r="B29" s="25">
        <v>51013</v>
      </c>
      <c r="C29" s="25">
        <v>9046811</v>
      </c>
      <c r="D29" s="25">
        <v>62306213</v>
      </c>
      <c r="E29" s="25">
        <v>50355512</v>
      </c>
      <c r="F29" s="25">
        <v>82905914</v>
      </c>
      <c r="G29" s="25" t="s">
        <v>12</v>
      </c>
      <c r="H29" s="25">
        <v>1.96488656159547</v>
      </c>
      <c r="I29" s="25">
        <v>153</v>
      </c>
      <c r="J29" s="25">
        <v>1.28423958274214E-2</v>
      </c>
      <c r="K29" s="25">
        <v>1.3090754045627999E-2</v>
      </c>
      <c r="L29" s="25">
        <v>1.3090754045627999E-2</v>
      </c>
      <c r="M29" s="25">
        <v>10485</v>
      </c>
      <c r="N29" s="26">
        <v>660920</v>
      </c>
      <c r="O29" s="24">
        <v>2265008005</v>
      </c>
      <c r="P29" s="25">
        <v>51013</v>
      </c>
      <c r="Q29" s="25">
        <v>9046811</v>
      </c>
      <c r="R29" s="25">
        <v>62306213</v>
      </c>
      <c r="S29" s="25">
        <v>50355512</v>
      </c>
      <c r="T29" s="25">
        <v>82905914</v>
      </c>
      <c r="U29" s="25" t="s">
        <v>12</v>
      </c>
      <c r="V29" s="25">
        <v>4.4332161885223096</v>
      </c>
      <c r="W29" s="25">
        <v>365</v>
      </c>
      <c r="X29" s="25">
        <v>1.2145797776773401E-2</v>
      </c>
      <c r="Y29" s="25">
        <v>10485</v>
      </c>
      <c r="Z29" s="26">
        <v>660920</v>
      </c>
      <c r="AA29" s="207">
        <v>2.8968575592299402E-3</v>
      </c>
      <c r="AC29" s="25" t="s">
        <v>977</v>
      </c>
      <c r="AE29" s="206"/>
      <c r="AF29" s="206"/>
    </row>
    <row r="30" spans="1:32" s="25" customFormat="1" x14ac:dyDescent="0.3">
      <c r="A30" s="24">
        <v>2270008005</v>
      </c>
      <c r="B30" s="25">
        <v>51013</v>
      </c>
      <c r="C30" s="25">
        <v>9046811</v>
      </c>
      <c r="D30" s="25">
        <v>62306213</v>
      </c>
      <c r="E30" s="25">
        <v>50355512</v>
      </c>
      <c r="F30" s="25">
        <v>82906114</v>
      </c>
      <c r="G30" s="25" t="s">
        <v>12</v>
      </c>
      <c r="H30" s="25">
        <v>0.37614006528832</v>
      </c>
      <c r="I30" s="25">
        <v>153</v>
      </c>
      <c r="J30" s="25">
        <v>2.4584317992700699E-3</v>
      </c>
      <c r="K30" s="25">
        <v>2.5059752443915301E-3</v>
      </c>
      <c r="L30" s="25">
        <v>2.5059752443915301E-3</v>
      </c>
      <c r="M30" s="25">
        <v>10485</v>
      </c>
      <c r="N30" s="26">
        <v>660916</v>
      </c>
      <c r="O30" s="24">
        <v>2270008005</v>
      </c>
      <c r="P30" s="25">
        <v>51013</v>
      </c>
      <c r="Q30" s="25">
        <v>9046811</v>
      </c>
      <c r="R30" s="25">
        <v>62306213</v>
      </c>
      <c r="S30" s="25">
        <v>50355512</v>
      </c>
      <c r="T30" s="25">
        <v>82906114</v>
      </c>
      <c r="U30" s="25" t="s">
        <v>12</v>
      </c>
      <c r="V30" s="25">
        <v>0.848654705660981</v>
      </c>
      <c r="W30" s="25">
        <v>365</v>
      </c>
      <c r="X30" s="25">
        <v>2.32508138537255E-3</v>
      </c>
      <c r="Y30" s="25">
        <v>10485</v>
      </c>
      <c r="Z30" s="26">
        <v>660916</v>
      </c>
      <c r="AA30" s="207">
        <v>2.8968575592299402E-3</v>
      </c>
      <c r="AC30" s="25" t="s">
        <v>983</v>
      </c>
      <c r="AE30" s="206"/>
      <c r="AF30" s="206"/>
    </row>
    <row r="31" spans="1:32" s="25" customFormat="1" x14ac:dyDescent="0.3">
      <c r="A31" s="24">
        <v>2275001000</v>
      </c>
      <c r="B31" s="25">
        <v>51013</v>
      </c>
      <c r="C31" s="25">
        <v>9046811</v>
      </c>
      <c r="D31" s="25">
        <v>63137513</v>
      </c>
      <c r="E31" s="25">
        <v>49985212</v>
      </c>
      <c r="F31" s="25">
        <v>86861414</v>
      </c>
      <c r="G31" s="25" t="s">
        <v>12</v>
      </c>
      <c r="H31" s="25">
        <v>1.8488409568772799</v>
      </c>
      <c r="I31" s="25">
        <v>153</v>
      </c>
      <c r="J31" s="25">
        <v>1.2083927822727301E-2</v>
      </c>
      <c r="K31" s="25">
        <v>1.2083927822727301E-2</v>
      </c>
      <c r="L31" s="25">
        <v>1.2083927822727301E-2</v>
      </c>
      <c r="M31" s="25">
        <v>10485</v>
      </c>
      <c r="N31" s="26">
        <v>664243</v>
      </c>
      <c r="O31" s="24">
        <v>2275001000</v>
      </c>
      <c r="P31" s="25">
        <v>51013</v>
      </c>
      <c r="Q31" s="25">
        <v>9046811</v>
      </c>
      <c r="R31" s="25">
        <v>63137513</v>
      </c>
      <c r="S31" s="25">
        <v>49985212</v>
      </c>
      <c r="T31" s="25">
        <v>86861414</v>
      </c>
      <c r="U31" s="25" t="s">
        <v>12</v>
      </c>
      <c r="V31" s="25">
        <v>4.1713917842545101</v>
      </c>
      <c r="W31" s="25">
        <v>365</v>
      </c>
      <c r="X31" s="25">
        <v>1.1428470641793099E-2</v>
      </c>
      <c r="Y31" s="25">
        <v>10485</v>
      </c>
      <c r="Z31" s="26">
        <v>664243</v>
      </c>
      <c r="AA31" s="207">
        <v>2.8968575592299298E-3</v>
      </c>
      <c r="AC31" s="25" t="s">
        <v>994</v>
      </c>
      <c r="AE31" s="206">
        <v>1</v>
      </c>
      <c r="AF31" s="206">
        <v>1</v>
      </c>
    </row>
    <row r="32" spans="1:32" s="25" customFormat="1" x14ac:dyDescent="0.3">
      <c r="A32" s="24">
        <v>2275020000</v>
      </c>
      <c r="B32" s="25">
        <v>51013</v>
      </c>
      <c r="C32" s="25">
        <v>9046811</v>
      </c>
      <c r="D32" s="25">
        <v>54971913</v>
      </c>
      <c r="E32" s="25">
        <v>50355512</v>
      </c>
      <c r="F32" s="25">
        <v>80918314</v>
      </c>
      <c r="G32" s="25" t="s">
        <v>12</v>
      </c>
      <c r="H32" s="25">
        <v>55.819995897492703</v>
      </c>
      <c r="I32" s="25">
        <v>153</v>
      </c>
      <c r="J32" s="25">
        <v>0.364836574493416</v>
      </c>
      <c r="K32" s="25">
        <v>0.40076019998282197</v>
      </c>
      <c r="L32" s="25">
        <v>0.41972514523736398</v>
      </c>
      <c r="M32" s="25">
        <v>10485</v>
      </c>
      <c r="N32" s="26">
        <v>658875</v>
      </c>
      <c r="O32" s="24">
        <v>2275020000</v>
      </c>
      <c r="P32" s="25">
        <v>51013</v>
      </c>
      <c r="Q32" s="25">
        <v>9046811</v>
      </c>
      <c r="R32" s="25">
        <v>54971913</v>
      </c>
      <c r="S32" s="25">
        <v>50355512</v>
      </c>
      <c r="T32" s="25">
        <v>80918314</v>
      </c>
      <c r="U32" s="25" t="s">
        <v>12</v>
      </c>
      <c r="V32" s="25">
        <v>125.94218632910599</v>
      </c>
      <c r="W32" s="25">
        <v>365</v>
      </c>
      <c r="X32" s="25">
        <v>0.34504708583316701</v>
      </c>
      <c r="Y32" s="25">
        <v>10485</v>
      </c>
      <c r="Z32" s="26">
        <v>658875</v>
      </c>
      <c r="AA32" s="207">
        <v>2.8968575592299402E-3</v>
      </c>
      <c r="AC32" s="25" t="s">
        <v>1003</v>
      </c>
      <c r="AE32" s="206">
        <v>1.0984649785709799</v>
      </c>
      <c r="AF32" s="206">
        <v>1.15044700718441</v>
      </c>
    </row>
    <row r="33" spans="1:32" s="25" customFormat="1" x14ac:dyDescent="0.3">
      <c r="A33" s="24">
        <v>2275050011</v>
      </c>
      <c r="B33" s="25">
        <v>51013</v>
      </c>
      <c r="C33" s="25">
        <v>9046811</v>
      </c>
      <c r="D33" s="25">
        <v>62306113</v>
      </c>
      <c r="E33" s="25">
        <v>49985212</v>
      </c>
      <c r="F33" s="25">
        <v>82905714</v>
      </c>
      <c r="G33" s="25" t="s">
        <v>12</v>
      </c>
      <c r="H33" s="25">
        <v>2.64042243164429E-2</v>
      </c>
      <c r="I33" s="25">
        <v>153</v>
      </c>
      <c r="J33" s="25">
        <v>1.7257662951923399E-4</v>
      </c>
      <c r="K33" s="25">
        <v>1.8956938364669799E-4</v>
      </c>
      <c r="L33" s="25">
        <v>1.9854026694037601E-4</v>
      </c>
      <c r="M33" s="25">
        <v>10485</v>
      </c>
      <c r="N33" s="26">
        <v>660847</v>
      </c>
      <c r="O33" s="24">
        <v>2275050011</v>
      </c>
      <c r="P33" s="25">
        <v>51013</v>
      </c>
      <c r="Q33" s="25">
        <v>9046811</v>
      </c>
      <c r="R33" s="25">
        <v>62306113</v>
      </c>
      <c r="S33" s="25">
        <v>49985212</v>
      </c>
      <c r="T33" s="25">
        <v>82905714</v>
      </c>
      <c r="U33" s="25" t="s">
        <v>12</v>
      </c>
      <c r="V33" s="25">
        <v>5.9573736709757297E-2</v>
      </c>
      <c r="W33" s="25">
        <v>365</v>
      </c>
      <c r="X33" s="25">
        <v>1.6321571701303299E-4</v>
      </c>
      <c r="Y33" s="25">
        <v>10485</v>
      </c>
      <c r="Z33" s="26">
        <v>660847</v>
      </c>
      <c r="AA33" s="207">
        <v>2.8968575592299298E-3</v>
      </c>
      <c r="AC33" s="25" t="s">
        <v>1020</v>
      </c>
      <c r="AE33" s="206">
        <v>1.0984649785709799</v>
      </c>
      <c r="AF33" s="206">
        <v>1.15044700718441</v>
      </c>
    </row>
    <row r="34" spans="1:32" s="25" customFormat="1" x14ac:dyDescent="0.3">
      <c r="A34" s="24">
        <v>2275050012</v>
      </c>
      <c r="B34" s="25">
        <v>51013</v>
      </c>
      <c r="C34" s="25">
        <v>9046811</v>
      </c>
      <c r="D34" s="25">
        <v>62306113</v>
      </c>
      <c r="E34" s="25">
        <v>50355512</v>
      </c>
      <c r="F34" s="25">
        <v>186675214</v>
      </c>
      <c r="G34" s="25" t="s">
        <v>12</v>
      </c>
      <c r="H34" s="25">
        <v>5.1836424227919398E-2</v>
      </c>
      <c r="I34" s="25">
        <v>153</v>
      </c>
      <c r="J34" s="25">
        <v>3.3880015835241402E-4</v>
      </c>
      <c r="K34" s="25">
        <v>3.7216010868443099E-4</v>
      </c>
      <c r="L34" s="25">
        <v>3.8977162821014001E-4</v>
      </c>
      <c r="M34" s="25">
        <v>10485</v>
      </c>
      <c r="N34" s="26">
        <v>660907</v>
      </c>
      <c r="O34" s="24">
        <v>2275050012</v>
      </c>
      <c r="P34" s="25">
        <v>51013</v>
      </c>
      <c r="Q34" s="25">
        <v>9046811</v>
      </c>
      <c r="R34" s="25">
        <v>62306113</v>
      </c>
      <c r="S34" s="25">
        <v>50355512</v>
      </c>
      <c r="T34" s="25">
        <v>186675214</v>
      </c>
      <c r="U34" s="25" t="s">
        <v>12</v>
      </c>
      <c r="V34" s="25">
        <v>0.11695437260038299</v>
      </c>
      <c r="W34" s="25">
        <v>365</v>
      </c>
      <c r="X34" s="25">
        <v>3.2042293863118602E-4</v>
      </c>
      <c r="Y34" s="25">
        <v>10485</v>
      </c>
      <c r="Z34" s="26">
        <v>660907</v>
      </c>
      <c r="AA34" s="207">
        <v>2.8968575592299402E-3</v>
      </c>
      <c r="AC34" s="25" t="s">
        <v>1036</v>
      </c>
      <c r="AE34" s="206">
        <v>1.0984649785709799</v>
      </c>
      <c r="AF34" s="206">
        <v>1.15044700718441</v>
      </c>
    </row>
    <row r="35" spans="1:32" s="25" customFormat="1" x14ac:dyDescent="0.3">
      <c r="A35" s="24">
        <v>2275060011</v>
      </c>
      <c r="B35" s="25">
        <v>51013</v>
      </c>
      <c r="C35" s="25">
        <v>9046811</v>
      </c>
      <c r="D35" s="25">
        <v>62306013</v>
      </c>
      <c r="E35" s="25">
        <v>49985212</v>
      </c>
      <c r="F35" s="25">
        <v>82905114</v>
      </c>
      <c r="G35" s="25" t="s">
        <v>12</v>
      </c>
      <c r="H35" s="25">
        <v>7.2179656538712304E-3</v>
      </c>
      <c r="I35" s="25">
        <v>153</v>
      </c>
      <c r="J35" s="25">
        <v>4.7176246103733499E-5</v>
      </c>
      <c r="K35" s="25">
        <v>5.1821454165397101E-5</v>
      </c>
      <c r="L35" s="25">
        <v>5.4273771140235597E-5</v>
      </c>
      <c r="M35" s="25">
        <v>10485</v>
      </c>
      <c r="N35" s="26">
        <v>660813</v>
      </c>
      <c r="O35" s="24">
        <v>2275060011</v>
      </c>
      <c r="P35" s="25">
        <v>51013</v>
      </c>
      <c r="Q35" s="25">
        <v>9046811</v>
      </c>
      <c r="R35" s="25">
        <v>62306013</v>
      </c>
      <c r="S35" s="25">
        <v>49985212</v>
      </c>
      <c r="T35" s="25">
        <v>82905114</v>
      </c>
      <c r="U35" s="25" t="s">
        <v>12</v>
      </c>
      <c r="V35" s="25">
        <v>1.62853178449941E-2</v>
      </c>
      <c r="W35" s="25">
        <v>365</v>
      </c>
      <c r="X35" s="25">
        <v>4.4617309164367599E-5</v>
      </c>
      <c r="Y35" s="25">
        <v>10485</v>
      </c>
      <c r="Z35" s="26">
        <v>660813</v>
      </c>
      <c r="AA35" s="207">
        <v>2.8968575592299502E-3</v>
      </c>
      <c r="AC35" s="25" t="s">
        <v>1049</v>
      </c>
      <c r="AE35" s="206">
        <v>1.0984649785709799</v>
      </c>
      <c r="AF35" s="206">
        <v>1.15044700718441</v>
      </c>
    </row>
    <row r="36" spans="1:32" s="25" customFormat="1" x14ac:dyDescent="0.3">
      <c r="A36" s="24">
        <v>2275060012</v>
      </c>
      <c r="B36" s="25">
        <v>51013</v>
      </c>
      <c r="C36" s="25">
        <v>9046811</v>
      </c>
      <c r="D36" s="25">
        <v>62306013</v>
      </c>
      <c r="E36" s="25">
        <v>50355512</v>
      </c>
      <c r="F36" s="25">
        <v>166657214</v>
      </c>
      <c r="G36" s="25" t="s">
        <v>12</v>
      </c>
      <c r="H36" s="25">
        <v>0.228979334197906</v>
      </c>
      <c r="I36" s="25">
        <v>153</v>
      </c>
      <c r="J36" s="25">
        <v>1.49659695554187E-3</v>
      </c>
      <c r="K36" s="25">
        <v>1.6439593426987001E-3</v>
      </c>
      <c r="L36" s="25">
        <v>1.72175548846445E-3</v>
      </c>
      <c r="M36" s="25">
        <v>10485</v>
      </c>
      <c r="N36" s="26">
        <v>660825</v>
      </c>
      <c r="O36" s="24">
        <v>2275060012</v>
      </c>
      <c r="P36" s="25">
        <v>51013</v>
      </c>
      <c r="Q36" s="25">
        <v>9046811</v>
      </c>
      <c r="R36" s="25">
        <v>62306013</v>
      </c>
      <c r="S36" s="25">
        <v>50355512</v>
      </c>
      <c r="T36" s="25">
        <v>166657214</v>
      </c>
      <c r="U36" s="25" t="s">
        <v>12</v>
      </c>
      <c r="V36" s="25">
        <v>0.51662773365346504</v>
      </c>
      <c r="W36" s="25">
        <v>365</v>
      </c>
      <c r="X36" s="25">
        <v>1.41541844836565E-3</v>
      </c>
      <c r="Y36" s="25">
        <v>10485</v>
      </c>
      <c r="Z36" s="26">
        <v>660825</v>
      </c>
      <c r="AA36" s="207">
        <v>2.8968575592299402E-3</v>
      </c>
      <c r="AC36" s="25" t="s">
        <v>1065</v>
      </c>
      <c r="AE36" s="206">
        <v>1.0984649785709799</v>
      </c>
      <c r="AF36" s="206">
        <v>1.15044700718441</v>
      </c>
    </row>
    <row r="37" spans="1:32" s="25" customFormat="1" x14ac:dyDescent="0.3">
      <c r="A37" s="24">
        <v>2275070000</v>
      </c>
      <c r="B37" s="25">
        <v>51013</v>
      </c>
      <c r="C37" s="25">
        <v>9046811</v>
      </c>
      <c r="D37" s="25">
        <v>62305913</v>
      </c>
      <c r="E37" s="25">
        <v>50355512</v>
      </c>
      <c r="F37" s="25">
        <v>146281314</v>
      </c>
      <c r="G37" s="25" t="s">
        <v>12</v>
      </c>
      <c r="H37" s="25">
        <v>4.6560270196664497</v>
      </c>
      <c r="I37" s="25">
        <v>153</v>
      </c>
      <c r="J37" s="25">
        <v>3.0431549148146698E-2</v>
      </c>
      <c r="K37" s="25">
        <v>3.34279909829008E-2</v>
      </c>
      <c r="L37" s="25">
        <v>3.5009884641470798E-2</v>
      </c>
      <c r="M37" s="25">
        <v>10485</v>
      </c>
      <c r="N37" s="26">
        <v>660778</v>
      </c>
      <c r="O37" s="24">
        <v>2275070000</v>
      </c>
      <c r="P37" s="25">
        <v>51013</v>
      </c>
      <c r="Q37" s="25">
        <v>9046811</v>
      </c>
      <c r="R37" s="25">
        <v>62305913</v>
      </c>
      <c r="S37" s="25">
        <v>50355512</v>
      </c>
      <c r="T37" s="25">
        <v>146281314</v>
      </c>
      <c r="U37" s="25" t="s">
        <v>12</v>
      </c>
      <c r="V37" s="25">
        <v>10.5050208807078</v>
      </c>
      <c r="W37" s="25">
        <v>365</v>
      </c>
      <c r="X37" s="25">
        <v>2.87808791252268E-2</v>
      </c>
      <c r="Y37" s="25">
        <v>10485</v>
      </c>
      <c r="Z37" s="26">
        <v>660778</v>
      </c>
      <c r="AA37" s="207">
        <v>2.8968575592299402E-3</v>
      </c>
      <c r="AC37" s="25" t="s">
        <v>1070</v>
      </c>
      <c r="AE37" s="206">
        <v>1.0984649785709799</v>
      </c>
      <c r="AF37" s="206">
        <v>1.15044700718441</v>
      </c>
    </row>
    <row r="38" spans="1:32" s="25" customFormat="1" x14ac:dyDescent="0.3">
      <c r="A38" s="24">
        <v>2265008005</v>
      </c>
      <c r="B38" s="25">
        <v>51107</v>
      </c>
      <c r="C38" s="25">
        <v>9063811</v>
      </c>
      <c r="D38" s="25">
        <v>62320413</v>
      </c>
      <c r="E38" s="25">
        <v>49987712</v>
      </c>
      <c r="F38" s="25">
        <v>82975614</v>
      </c>
      <c r="G38" s="25" t="s">
        <v>12</v>
      </c>
      <c r="H38" s="25">
        <v>1.7207584130549001</v>
      </c>
      <c r="I38" s="25">
        <v>153</v>
      </c>
      <c r="J38" s="25">
        <v>1.12467870134307E-2</v>
      </c>
      <c r="K38" s="25">
        <v>1.86688927172328E-2</v>
      </c>
      <c r="L38" s="25">
        <v>2.0741036593281401E-2</v>
      </c>
      <c r="M38" s="25">
        <v>10485</v>
      </c>
      <c r="N38" s="26">
        <v>661004</v>
      </c>
      <c r="O38" s="24">
        <v>2265008005</v>
      </c>
      <c r="P38" s="25">
        <v>51107</v>
      </c>
      <c r="Q38" s="25">
        <v>9063811</v>
      </c>
      <c r="R38" s="25">
        <v>62320413</v>
      </c>
      <c r="S38" s="25">
        <v>49987712</v>
      </c>
      <c r="T38" s="25">
        <v>82975614</v>
      </c>
      <c r="U38" s="25" t="s">
        <v>12</v>
      </c>
      <c r="V38" s="25">
        <v>3.88240939827929</v>
      </c>
      <c r="W38" s="25">
        <v>365</v>
      </c>
      <c r="X38" s="25">
        <v>1.06367380774775E-2</v>
      </c>
      <c r="Y38" s="25">
        <v>10485</v>
      </c>
      <c r="Z38" s="26">
        <v>661004</v>
      </c>
      <c r="AA38" s="207">
        <v>2.8968575592299298E-3</v>
      </c>
      <c r="AC38" s="25" t="s">
        <v>978</v>
      </c>
      <c r="AE38" s="206"/>
      <c r="AF38" s="206"/>
    </row>
    <row r="39" spans="1:32" s="25" customFormat="1" x14ac:dyDescent="0.3">
      <c r="A39" s="24">
        <v>2270008005</v>
      </c>
      <c r="B39" s="25">
        <v>51107</v>
      </c>
      <c r="C39" s="25">
        <v>9063811</v>
      </c>
      <c r="D39" s="25">
        <v>62320413</v>
      </c>
      <c r="E39" s="25">
        <v>49987712</v>
      </c>
      <c r="F39" s="25">
        <v>82975814</v>
      </c>
      <c r="G39" s="25" t="s">
        <v>12</v>
      </c>
      <c r="H39" s="25">
        <v>0.45744379808678498</v>
      </c>
      <c r="I39" s="25">
        <v>153</v>
      </c>
      <c r="J39" s="25">
        <v>2.9898287456652599E-3</v>
      </c>
      <c r="K39" s="25">
        <v>4.9628238620975903E-3</v>
      </c>
      <c r="L39" s="25">
        <v>5.5136794369711898E-3</v>
      </c>
      <c r="M39" s="25">
        <v>10485</v>
      </c>
      <c r="N39" s="26">
        <v>661000</v>
      </c>
      <c r="O39" s="24">
        <v>2270008005</v>
      </c>
      <c r="P39" s="25">
        <v>51107</v>
      </c>
      <c r="Q39" s="25">
        <v>9063811</v>
      </c>
      <c r="R39" s="25">
        <v>62320413</v>
      </c>
      <c r="S39" s="25">
        <v>49987712</v>
      </c>
      <c r="T39" s="25">
        <v>82975814</v>
      </c>
      <c r="U39" s="25" t="s">
        <v>12</v>
      </c>
      <c r="V39" s="25">
        <v>1.0320938066626999</v>
      </c>
      <c r="W39" s="25">
        <v>365</v>
      </c>
      <c r="X39" s="25">
        <v>2.8276542648293401E-3</v>
      </c>
      <c r="Y39" s="25">
        <v>10485</v>
      </c>
      <c r="Z39" s="26">
        <v>661000</v>
      </c>
      <c r="AA39" s="207">
        <v>2.8968575592299502E-3</v>
      </c>
      <c r="AC39" s="25" t="s">
        <v>984</v>
      </c>
      <c r="AE39" s="206"/>
      <c r="AF39" s="206"/>
    </row>
    <row r="40" spans="1:32" s="25" customFormat="1" x14ac:dyDescent="0.3">
      <c r="A40" s="24">
        <v>2275001000</v>
      </c>
      <c r="B40" s="25">
        <v>51107</v>
      </c>
      <c r="C40" s="25">
        <v>9063811</v>
      </c>
      <c r="D40" s="25">
        <v>55138613</v>
      </c>
      <c r="E40" s="25">
        <v>49987712</v>
      </c>
      <c r="F40" s="25">
        <v>88715114</v>
      </c>
      <c r="G40" s="25" t="s">
        <v>12</v>
      </c>
      <c r="H40" s="25">
        <v>0.67619821622500997</v>
      </c>
      <c r="I40" s="25">
        <v>153</v>
      </c>
      <c r="J40" s="25">
        <v>4.4195961844771901E-3</v>
      </c>
      <c r="K40" s="25">
        <v>4.4195961844771901E-3</v>
      </c>
      <c r="L40" s="25">
        <v>4.4195961844771901E-3</v>
      </c>
      <c r="M40" s="25">
        <v>10485</v>
      </c>
      <c r="N40" s="26">
        <v>659198</v>
      </c>
      <c r="O40" s="24">
        <v>2275001000</v>
      </c>
      <c r="P40" s="25">
        <v>51107</v>
      </c>
      <c r="Q40" s="25">
        <v>9063811</v>
      </c>
      <c r="R40" s="25">
        <v>55138613</v>
      </c>
      <c r="S40" s="25">
        <v>49987712</v>
      </c>
      <c r="T40" s="25">
        <v>88715114</v>
      </c>
      <c r="U40" s="25" t="s">
        <v>12</v>
      </c>
      <c r="V40" s="25">
        <v>1.5256518810859401</v>
      </c>
      <c r="W40" s="25">
        <v>365</v>
      </c>
      <c r="X40" s="25">
        <v>4.1798681673587499E-3</v>
      </c>
      <c r="Y40" s="25">
        <v>10485</v>
      </c>
      <c r="Z40" s="26">
        <v>659198</v>
      </c>
      <c r="AA40" s="207">
        <v>2.8968575592299402E-3</v>
      </c>
      <c r="AC40" s="25" t="s">
        <v>995</v>
      </c>
      <c r="AE40" s="206">
        <v>1</v>
      </c>
      <c r="AF40" s="206">
        <v>1</v>
      </c>
    </row>
    <row r="41" spans="1:32" s="25" customFormat="1" x14ac:dyDescent="0.3">
      <c r="A41" s="24">
        <v>2275020000</v>
      </c>
      <c r="B41" s="25">
        <v>51107</v>
      </c>
      <c r="C41" s="25">
        <v>9063811</v>
      </c>
      <c r="D41" s="25">
        <v>55138713</v>
      </c>
      <c r="E41" s="25">
        <v>49188712</v>
      </c>
      <c r="F41" s="25">
        <v>80941614</v>
      </c>
      <c r="G41" s="25" t="s">
        <v>12</v>
      </c>
      <c r="H41" s="25">
        <v>66.203701678127302</v>
      </c>
      <c r="I41" s="25">
        <v>153</v>
      </c>
      <c r="J41" s="25">
        <v>0.43270393253678002</v>
      </c>
      <c r="K41" s="25">
        <v>0.49982183222304799</v>
      </c>
      <c r="L41" s="25">
        <v>0.51831587931864098</v>
      </c>
      <c r="M41" s="25">
        <v>10485</v>
      </c>
      <c r="N41" s="26">
        <v>659231</v>
      </c>
      <c r="O41" s="24">
        <v>2275020000</v>
      </c>
      <c r="P41" s="25">
        <v>51107</v>
      </c>
      <c r="Q41" s="25">
        <v>9063811</v>
      </c>
      <c r="R41" s="25">
        <v>55138713</v>
      </c>
      <c r="S41" s="25">
        <v>49188712</v>
      </c>
      <c r="T41" s="25">
        <v>80941614</v>
      </c>
      <c r="U41" s="25" t="s">
        <v>12</v>
      </c>
      <c r="V41" s="25">
        <v>149.37011008984601</v>
      </c>
      <c r="W41" s="25">
        <v>365</v>
      </c>
      <c r="X41" s="25">
        <v>0.40923317832834599</v>
      </c>
      <c r="Y41" s="25">
        <v>10485</v>
      </c>
      <c r="Z41" s="26">
        <v>659231</v>
      </c>
      <c r="AA41" s="207">
        <v>2.8968575592299502E-3</v>
      </c>
      <c r="AC41" s="25" t="s">
        <v>1004</v>
      </c>
      <c r="AE41" s="206">
        <v>1.15511275641241</v>
      </c>
      <c r="AF41" s="206">
        <v>1.19785340586103</v>
      </c>
    </row>
    <row r="42" spans="1:32" s="25" customFormat="1" x14ac:dyDescent="0.3">
      <c r="A42" s="24">
        <v>2275050011</v>
      </c>
      <c r="B42" s="25">
        <v>51107</v>
      </c>
      <c r="C42" s="25">
        <v>9063811</v>
      </c>
      <c r="D42" s="25">
        <v>98332913</v>
      </c>
      <c r="E42" s="25">
        <v>49987712</v>
      </c>
      <c r="F42" s="25">
        <v>138220014</v>
      </c>
      <c r="G42" s="25" t="s">
        <v>12</v>
      </c>
      <c r="H42" s="25">
        <v>0.37899396720874101</v>
      </c>
      <c r="I42" s="25">
        <v>153</v>
      </c>
      <c r="J42" s="25">
        <v>2.4770847529983001E-3</v>
      </c>
      <c r="K42" s="25">
        <v>2.8613121969030099E-3</v>
      </c>
      <c r="L42" s="25">
        <v>2.96718440798543E-3</v>
      </c>
      <c r="M42" s="25">
        <v>10485</v>
      </c>
      <c r="N42" s="26">
        <v>667659</v>
      </c>
      <c r="O42" s="24">
        <v>2275050011</v>
      </c>
      <c r="P42" s="25">
        <v>51107</v>
      </c>
      <c r="Q42" s="25">
        <v>9063811</v>
      </c>
      <c r="R42" s="25">
        <v>98332913</v>
      </c>
      <c r="S42" s="25">
        <v>49987712</v>
      </c>
      <c r="T42" s="25">
        <v>138220014</v>
      </c>
      <c r="U42" s="25" t="s">
        <v>12</v>
      </c>
      <c r="V42" s="25">
        <v>0.85509373600570804</v>
      </c>
      <c r="W42" s="25">
        <v>365</v>
      </c>
      <c r="X42" s="25">
        <v>2.3427225643991999E-3</v>
      </c>
      <c r="Y42" s="25">
        <v>10485</v>
      </c>
      <c r="Z42" s="26">
        <v>667659</v>
      </c>
      <c r="AA42" s="207">
        <v>2.8968575592299298E-3</v>
      </c>
      <c r="AC42" s="25" t="s">
        <v>1021</v>
      </c>
      <c r="AE42" s="206">
        <v>1.15511275641241</v>
      </c>
      <c r="AF42" s="206">
        <v>1.19785340586103</v>
      </c>
    </row>
    <row r="43" spans="1:32" s="25" customFormat="1" x14ac:dyDescent="0.3">
      <c r="A43" s="24">
        <v>2275050012</v>
      </c>
      <c r="B43" s="25">
        <v>51107</v>
      </c>
      <c r="C43" s="25">
        <v>9063811</v>
      </c>
      <c r="D43" s="25">
        <v>98332913</v>
      </c>
      <c r="E43" s="25">
        <v>50356612</v>
      </c>
      <c r="F43" s="25">
        <v>186692014</v>
      </c>
      <c r="G43" s="25" t="s">
        <v>12</v>
      </c>
      <c r="H43" s="25">
        <v>0.60243111501714997</v>
      </c>
      <c r="I43" s="25">
        <v>153</v>
      </c>
      <c r="J43" s="25">
        <v>3.9374582680859402E-3</v>
      </c>
      <c r="K43" s="25">
        <v>4.5482082733075699E-3</v>
      </c>
      <c r="L43" s="25">
        <v>4.7164977968623999E-3</v>
      </c>
      <c r="M43" s="25">
        <v>10485</v>
      </c>
      <c r="N43" s="26">
        <v>667647</v>
      </c>
      <c r="O43" s="24">
        <v>2275050012</v>
      </c>
      <c r="P43" s="25">
        <v>51107</v>
      </c>
      <c r="Q43" s="25">
        <v>9063811</v>
      </c>
      <c r="R43" s="25">
        <v>98332913</v>
      </c>
      <c r="S43" s="25">
        <v>50356612</v>
      </c>
      <c r="T43" s="25">
        <v>186692014</v>
      </c>
      <c r="U43" s="25" t="s">
        <v>12</v>
      </c>
      <c r="V43" s="25">
        <v>1.3592170783615001</v>
      </c>
      <c r="W43" s="25">
        <v>365</v>
      </c>
      <c r="X43" s="25">
        <v>3.7238824064698599E-3</v>
      </c>
      <c r="Y43" s="25">
        <v>10485</v>
      </c>
      <c r="Z43" s="26">
        <v>667647</v>
      </c>
      <c r="AA43" s="207">
        <v>2.8968575592299402E-3</v>
      </c>
      <c r="AC43" s="25" t="s">
        <v>1037</v>
      </c>
      <c r="AE43" s="206">
        <v>1.15511275641241</v>
      </c>
      <c r="AF43" s="206">
        <v>1.19785340586103</v>
      </c>
    </row>
    <row r="44" spans="1:32" s="25" customFormat="1" x14ac:dyDescent="0.3">
      <c r="A44" s="24">
        <v>2275060011</v>
      </c>
      <c r="B44" s="25">
        <v>51107</v>
      </c>
      <c r="C44" s="25">
        <v>9063811</v>
      </c>
      <c r="D44" s="25">
        <v>62320313</v>
      </c>
      <c r="E44" s="25">
        <v>49188712</v>
      </c>
      <c r="F44" s="25">
        <v>166666114</v>
      </c>
      <c r="G44" s="25" t="s">
        <v>12</v>
      </c>
      <c r="H44" s="25">
        <v>0.31112439453874102</v>
      </c>
      <c r="I44" s="25">
        <v>153</v>
      </c>
      <c r="J44" s="25">
        <v>2.0334927747630098E-3</v>
      </c>
      <c r="K44" s="25">
        <v>2.3489134442012199E-3</v>
      </c>
      <c r="L44" s="25">
        <v>2.4358262460436601E-3</v>
      </c>
      <c r="M44" s="25">
        <v>10485</v>
      </c>
      <c r="N44" s="26">
        <v>660961</v>
      </c>
      <c r="O44" s="24">
        <v>2275060011</v>
      </c>
      <c r="P44" s="25">
        <v>51107</v>
      </c>
      <c r="Q44" s="25">
        <v>9063811</v>
      </c>
      <c r="R44" s="25">
        <v>62320313</v>
      </c>
      <c r="S44" s="25">
        <v>49188712</v>
      </c>
      <c r="T44" s="25">
        <v>166666114</v>
      </c>
      <c r="U44" s="25" t="s">
        <v>12</v>
      </c>
      <c r="V44" s="25">
        <v>0.70196505461026804</v>
      </c>
      <c r="W44" s="25">
        <v>365</v>
      </c>
      <c r="X44" s="25">
        <v>1.92319193043909E-3</v>
      </c>
      <c r="Y44" s="25">
        <v>10485</v>
      </c>
      <c r="Z44" s="26">
        <v>660961</v>
      </c>
      <c r="AA44" s="207">
        <v>2.8968575592299402E-3</v>
      </c>
      <c r="AC44" s="25" t="s">
        <v>1050</v>
      </c>
      <c r="AE44" s="206">
        <v>1.15511275641241</v>
      </c>
      <c r="AF44" s="206">
        <v>1.19785340586103</v>
      </c>
    </row>
    <row r="45" spans="1:32" s="25" customFormat="1" x14ac:dyDescent="0.3">
      <c r="A45" s="24">
        <v>2275060012</v>
      </c>
      <c r="B45" s="25">
        <v>51107</v>
      </c>
      <c r="C45" s="25">
        <v>9063811</v>
      </c>
      <c r="D45" s="25">
        <v>62320313</v>
      </c>
      <c r="E45" s="25">
        <v>50356612</v>
      </c>
      <c r="F45" s="25">
        <v>186684114</v>
      </c>
      <c r="G45" s="25" t="s">
        <v>12</v>
      </c>
      <c r="H45" s="25">
        <v>10.298318331199299</v>
      </c>
      <c r="I45" s="25">
        <v>153</v>
      </c>
      <c r="J45" s="25">
        <v>6.7309270138558003E-2</v>
      </c>
      <c r="K45" s="25">
        <v>7.7749796561857099E-2</v>
      </c>
      <c r="L45" s="25">
        <v>8.06266384814915E-2</v>
      </c>
      <c r="M45" s="25">
        <v>10485</v>
      </c>
      <c r="N45" s="26">
        <v>660967</v>
      </c>
      <c r="O45" s="24">
        <v>2275060012</v>
      </c>
      <c r="P45" s="25">
        <v>51107</v>
      </c>
      <c r="Q45" s="25">
        <v>9063811</v>
      </c>
      <c r="R45" s="25">
        <v>62320313</v>
      </c>
      <c r="S45" s="25">
        <v>50356612</v>
      </c>
      <c r="T45" s="25">
        <v>186684114</v>
      </c>
      <c r="U45" s="25" t="s">
        <v>12</v>
      </c>
      <c r="V45" s="25">
        <v>23.235270896940701</v>
      </c>
      <c r="W45" s="25">
        <v>365</v>
      </c>
      <c r="X45" s="25">
        <v>6.3658276429974597E-2</v>
      </c>
      <c r="Y45" s="25">
        <v>10485</v>
      </c>
      <c r="Z45" s="26">
        <v>660967</v>
      </c>
      <c r="AA45" s="207">
        <v>2.8968575592299402E-3</v>
      </c>
      <c r="AC45" s="25" t="s">
        <v>1066</v>
      </c>
      <c r="AE45" s="206">
        <v>1.15511275641241</v>
      </c>
      <c r="AF45" s="206">
        <v>1.19785340586103</v>
      </c>
    </row>
    <row r="46" spans="1:32" s="25" customFormat="1" x14ac:dyDescent="0.3">
      <c r="A46" s="24">
        <v>2275070000</v>
      </c>
      <c r="B46" s="25">
        <v>51107</v>
      </c>
      <c r="C46" s="25">
        <v>9063811</v>
      </c>
      <c r="D46" s="25">
        <v>62320113</v>
      </c>
      <c r="E46" s="25">
        <v>49987712</v>
      </c>
      <c r="F46" s="25">
        <v>82965214</v>
      </c>
      <c r="G46" s="25" t="s">
        <v>12</v>
      </c>
      <c r="H46" s="25">
        <v>2.5831145931896402</v>
      </c>
      <c r="I46" s="25">
        <v>153</v>
      </c>
      <c r="J46" s="25">
        <v>1.6883101916272101E-2</v>
      </c>
      <c r="K46" s="25">
        <v>1.9501886391296699E-2</v>
      </c>
      <c r="L46" s="25">
        <v>2.0223481131905301E-2</v>
      </c>
      <c r="M46" s="25">
        <v>10485</v>
      </c>
      <c r="N46" s="26">
        <v>660926</v>
      </c>
      <c r="O46" s="24">
        <v>2275070000</v>
      </c>
      <c r="P46" s="25">
        <v>51107</v>
      </c>
      <c r="Q46" s="25">
        <v>9063811</v>
      </c>
      <c r="R46" s="25">
        <v>62320113</v>
      </c>
      <c r="S46" s="25">
        <v>49987712</v>
      </c>
      <c r="T46" s="25">
        <v>82965214</v>
      </c>
      <c r="U46" s="25" t="s">
        <v>12</v>
      </c>
      <c r="V46" s="25">
        <v>5.8280745846406798</v>
      </c>
      <c r="W46" s="25">
        <v>365</v>
      </c>
      <c r="X46" s="25">
        <v>1.5967327629152501E-2</v>
      </c>
      <c r="Y46" s="25">
        <v>10485</v>
      </c>
      <c r="Z46" s="26">
        <v>660926</v>
      </c>
      <c r="AA46" s="207">
        <v>2.8968575592299198E-3</v>
      </c>
      <c r="AC46" s="25" t="s">
        <v>1071</v>
      </c>
      <c r="AE46" s="206">
        <v>1.15511275641241</v>
      </c>
      <c r="AF46" s="206">
        <v>1.19785340586103</v>
      </c>
    </row>
    <row r="47" spans="1:32" s="25" customFormat="1" x14ac:dyDescent="0.3">
      <c r="A47" s="24">
        <v>2265008005</v>
      </c>
      <c r="B47" s="25">
        <v>24033</v>
      </c>
      <c r="C47" s="25">
        <v>9567311</v>
      </c>
      <c r="D47" s="25">
        <v>62719513</v>
      </c>
      <c r="E47" s="25">
        <v>50302112</v>
      </c>
      <c r="F47" s="25">
        <v>84721114</v>
      </c>
      <c r="G47" s="25" t="s">
        <v>12</v>
      </c>
      <c r="H47" s="25">
        <v>2.6063528419198001E-4</v>
      </c>
      <c r="I47" s="25">
        <v>153</v>
      </c>
      <c r="J47" s="25">
        <v>1.7034985894900699E-6</v>
      </c>
      <c r="K47" s="25">
        <v>2.2903796663887901E-6</v>
      </c>
      <c r="L47" s="25">
        <v>2.2903796663887901E-6</v>
      </c>
      <c r="M47" s="25">
        <v>10485</v>
      </c>
      <c r="N47" s="26">
        <v>487450</v>
      </c>
      <c r="O47" s="24">
        <v>2265008005</v>
      </c>
      <c r="P47" s="25">
        <v>24033</v>
      </c>
      <c r="Q47" s="25">
        <v>9567311</v>
      </c>
      <c r="R47" s="25">
        <v>62719513</v>
      </c>
      <c r="S47" s="25">
        <v>50302112</v>
      </c>
      <c r="T47" s="25">
        <v>84721114</v>
      </c>
      <c r="U47" s="25" t="s">
        <v>12</v>
      </c>
      <c r="V47" s="25">
        <v>5.8805051841862195E-4</v>
      </c>
      <c r="W47" s="25">
        <v>365</v>
      </c>
      <c r="X47" s="25">
        <v>1.61109731073595E-6</v>
      </c>
      <c r="Y47" s="25">
        <v>10485</v>
      </c>
      <c r="Z47" s="26">
        <v>487450</v>
      </c>
      <c r="AA47" s="207">
        <v>2.8968575592299402E-3</v>
      </c>
      <c r="AC47" s="25" t="s">
        <v>976</v>
      </c>
      <c r="AE47" s="206"/>
      <c r="AF47" s="206"/>
    </row>
    <row r="48" spans="1:32" s="25" customFormat="1" x14ac:dyDescent="0.3">
      <c r="A48" s="24">
        <v>2270008005</v>
      </c>
      <c r="B48" s="25">
        <v>24033</v>
      </c>
      <c r="C48" s="25">
        <v>9567311</v>
      </c>
      <c r="D48" s="25">
        <v>62719513</v>
      </c>
      <c r="E48" s="25">
        <v>50302112</v>
      </c>
      <c r="F48" s="25">
        <v>84721314</v>
      </c>
      <c r="G48" s="25" t="s">
        <v>12</v>
      </c>
      <c r="H48" s="25">
        <v>1.6993037955086301E-4</v>
      </c>
      <c r="I48" s="25">
        <v>153</v>
      </c>
      <c r="J48" s="25">
        <v>1.11065607549583E-6</v>
      </c>
      <c r="K48" s="25">
        <v>1.49329392308352E-6</v>
      </c>
      <c r="L48" s="25">
        <v>1.49329392308352E-6</v>
      </c>
      <c r="M48" s="25">
        <v>10485</v>
      </c>
      <c r="N48" s="26">
        <v>487446</v>
      </c>
      <c r="O48" s="24">
        <v>2270008005</v>
      </c>
      <c r="P48" s="25">
        <v>24033</v>
      </c>
      <c r="Q48" s="25">
        <v>9567311</v>
      </c>
      <c r="R48" s="25">
        <v>62719513</v>
      </c>
      <c r="S48" s="25">
        <v>50302112</v>
      </c>
      <c r="T48" s="25">
        <v>84721314</v>
      </c>
      <c r="U48" s="25" t="s">
        <v>12</v>
      </c>
      <c r="V48" s="25">
        <v>3.8340030629296001E-4</v>
      </c>
      <c r="W48" s="25">
        <v>365</v>
      </c>
      <c r="X48" s="25">
        <v>1.0504117980629E-6</v>
      </c>
      <c r="Y48" s="25">
        <v>10485</v>
      </c>
      <c r="Z48" s="26">
        <v>487446</v>
      </c>
      <c r="AA48" s="207">
        <v>2.8968575592299298E-3</v>
      </c>
      <c r="AC48" s="25" t="s">
        <v>982</v>
      </c>
      <c r="AE48" s="206"/>
      <c r="AF48" s="206"/>
    </row>
    <row r="49" spans="1:32" s="25" customFormat="1" x14ac:dyDescent="0.3">
      <c r="A49" s="24">
        <v>2275001000</v>
      </c>
      <c r="B49" s="25">
        <v>24033</v>
      </c>
      <c r="C49" s="25">
        <v>9567311</v>
      </c>
      <c r="D49" s="25">
        <v>63266413</v>
      </c>
      <c r="E49" s="25">
        <v>50633212</v>
      </c>
      <c r="F49" s="25">
        <v>166372814</v>
      </c>
      <c r="G49" s="25" t="s">
        <v>12</v>
      </c>
      <c r="H49" s="25">
        <v>60.966020818284797</v>
      </c>
      <c r="I49" s="25">
        <v>153</v>
      </c>
      <c r="J49" s="25">
        <v>0.39847072430251501</v>
      </c>
      <c r="K49" s="25">
        <v>0.39847072430251501</v>
      </c>
      <c r="L49" s="25">
        <v>0.39847072430251501</v>
      </c>
      <c r="M49" s="25">
        <v>10485</v>
      </c>
      <c r="N49" s="26">
        <v>587098</v>
      </c>
      <c r="O49" s="24">
        <v>2275001000</v>
      </c>
      <c r="P49" s="25">
        <v>24033</v>
      </c>
      <c r="Q49" s="25">
        <v>9567311</v>
      </c>
      <c r="R49" s="25">
        <v>63266413</v>
      </c>
      <c r="S49" s="25">
        <v>50633212</v>
      </c>
      <c r="T49" s="25">
        <v>166372814</v>
      </c>
      <c r="U49" s="25" t="s">
        <v>12</v>
      </c>
      <c r="V49" s="25">
        <v>137.552750232026</v>
      </c>
      <c r="W49" s="25">
        <v>365</v>
      </c>
      <c r="X49" s="25">
        <v>0.37685684995075802</v>
      </c>
      <c r="Y49" s="25">
        <v>10485</v>
      </c>
      <c r="Z49" s="26">
        <v>587098</v>
      </c>
      <c r="AA49" s="207">
        <v>2.8968575592299602E-3</v>
      </c>
      <c r="AC49" s="25" t="s">
        <v>993</v>
      </c>
      <c r="AE49" s="206">
        <v>1</v>
      </c>
      <c r="AF49" s="206">
        <v>1</v>
      </c>
    </row>
    <row r="50" spans="1:32" s="25" customFormat="1" x14ac:dyDescent="0.3">
      <c r="A50" s="24">
        <v>2275020000</v>
      </c>
      <c r="B50" s="25">
        <v>24033</v>
      </c>
      <c r="C50" s="25">
        <v>9567311</v>
      </c>
      <c r="D50" s="25">
        <v>53404213</v>
      </c>
      <c r="E50" s="25">
        <v>50633212</v>
      </c>
      <c r="F50" s="25">
        <v>81333414</v>
      </c>
      <c r="G50" s="25" t="s">
        <v>12</v>
      </c>
      <c r="H50" s="25">
        <v>0.186651955848045</v>
      </c>
      <c r="I50" s="25">
        <v>153</v>
      </c>
      <c r="J50" s="25">
        <v>1.2199474238434301E-3</v>
      </c>
      <c r="K50" s="25">
        <v>1.6398533271303401E-3</v>
      </c>
      <c r="L50" s="25">
        <v>1.6398533271303401E-3</v>
      </c>
      <c r="M50" s="25">
        <v>10485</v>
      </c>
      <c r="N50" s="26">
        <v>38578</v>
      </c>
      <c r="O50" s="24">
        <v>2275020000</v>
      </c>
      <c r="P50" s="25">
        <v>24033</v>
      </c>
      <c r="Q50" s="25">
        <v>9567311</v>
      </c>
      <c r="R50" s="25">
        <v>53404213</v>
      </c>
      <c r="S50" s="25">
        <v>50633212</v>
      </c>
      <c r="T50" s="25">
        <v>81333414</v>
      </c>
      <c r="U50" s="25" t="s">
        <v>12</v>
      </c>
      <c r="V50" s="25">
        <v>0.42112785972387601</v>
      </c>
      <c r="W50" s="25">
        <v>365</v>
      </c>
      <c r="X50" s="25">
        <v>1.1537749581476001E-3</v>
      </c>
      <c r="Y50" s="25">
        <v>10485</v>
      </c>
      <c r="Z50" s="26">
        <v>38578</v>
      </c>
      <c r="AA50" s="207">
        <v>2.8968575592299298E-3</v>
      </c>
      <c r="AC50" s="25" t="s">
        <v>1002</v>
      </c>
      <c r="AE50" s="206">
        <v>1.3442000000000001</v>
      </c>
      <c r="AF50" s="206">
        <v>1.3442000000000001</v>
      </c>
    </row>
    <row r="51" spans="1:32" s="25" customFormat="1" x14ac:dyDescent="0.3">
      <c r="A51" s="24">
        <v>2275050011</v>
      </c>
      <c r="B51" s="25">
        <v>24033</v>
      </c>
      <c r="C51" s="25">
        <v>9567311</v>
      </c>
      <c r="D51" s="25">
        <v>62719413</v>
      </c>
      <c r="E51" s="25">
        <v>50302112</v>
      </c>
      <c r="F51" s="25">
        <v>84720914</v>
      </c>
      <c r="G51" s="25" t="s">
        <v>12</v>
      </c>
      <c r="H51" s="25">
        <v>3.3332132687470803E-2</v>
      </c>
      <c r="I51" s="25">
        <v>153</v>
      </c>
      <c r="J51" s="25">
        <v>2.17857076388698E-4</v>
      </c>
      <c r="K51" s="25">
        <v>2.2500702501826401E-4</v>
      </c>
      <c r="L51" s="25">
        <v>2.25275346589366E-4</v>
      </c>
      <c r="M51" s="25">
        <v>10485</v>
      </c>
      <c r="N51" s="26">
        <v>487426</v>
      </c>
      <c r="O51" s="24">
        <v>2275050011</v>
      </c>
      <c r="P51" s="25">
        <v>24033</v>
      </c>
      <c r="Q51" s="25">
        <v>9567311</v>
      </c>
      <c r="R51" s="25">
        <v>62719413</v>
      </c>
      <c r="S51" s="25">
        <v>50302112</v>
      </c>
      <c r="T51" s="25">
        <v>84720914</v>
      </c>
      <c r="U51" s="25" t="s">
        <v>12</v>
      </c>
      <c r="V51" s="25">
        <v>7.5204621537073399E-2</v>
      </c>
      <c r="W51" s="25">
        <v>365</v>
      </c>
      <c r="X51" s="25">
        <v>2.0604005900568001E-4</v>
      </c>
      <c r="Y51" s="25">
        <v>10485</v>
      </c>
      <c r="Z51" s="26">
        <v>487426</v>
      </c>
      <c r="AA51" s="207">
        <v>2.8968575592299402E-3</v>
      </c>
      <c r="AC51" s="25" t="s">
        <v>1019</v>
      </c>
      <c r="AE51" s="206">
        <v>1.0328194463456799</v>
      </c>
      <c r="AF51" s="206">
        <v>1.0340510867199599</v>
      </c>
    </row>
    <row r="52" spans="1:32" s="25" customFormat="1" x14ac:dyDescent="0.3">
      <c r="A52" s="24">
        <v>2275050012</v>
      </c>
      <c r="B52" s="25">
        <v>24033</v>
      </c>
      <c r="C52" s="25">
        <v>9567311</v>
      </c>
      <c r="D52" s="25">
        <v>62719413</v>
      </c>
      <c r="E52" s="25">
        <v>50302112</v>
      </c>
      <c r="F52" s="25">
        <v>84721014</v>
      </c>
      <c r="G52" s="25" t="s">
        <v>12</v>
      </c>
      <c r="H52" s="25">
        <v>0.107043583123381</v>
      </c>
      <c r="I52" s="25">
        <v>153</v>
      </c>
      <c r="J52" s="25">
        <v>6.99631262244322E-4</v>
      </c>
      <c r="K52" s="25">
        <v>7.5566236851432001E-4</v>
      </c>
      <c r="L52" s="25">
        <v>7.5776664673905803E-4</v>
      </c>
      <c r="M52" s="25">
        <v>10485</v>
      </c>
      <c r="N52" s="26">
        <v>487366</v>
      </c>
      <c r="O52" s="24">
        <v>2275050012</v>
      </c>
      <c r="P52" s="25">
        <v>24033</v>
      </c>
      <c r="Q52" s="25">
        <v>9567311</v>
      </c>
      <c r="R52" s="25">
        <v>62719413</v>
      </c>
      <c r="S52" s="25">
        <v>50302112</v>
      </c>
      <c r="T52" s="25">
        <v>84721014</v>
      </c>
      <c r="U52" s="25" t="s">
        <v>12</v>
      </c>
      <c r="V52" s="25">
        <v>0.24151386388162699</v>
      </c>
      <c r="W52" s="25">
        <v>365</v>
      </c>
      <c r="X52" s="25">
        <v>6.6168181885377202E-4</v>
      </c>
      <c r="Y52" s="25">
        <v>10485</v>
      </c>
      <c r="Z52" s="26">
        <v>487366</v>
      </c>
      <c r="AA52" s="207">
        <v>2.8968575592299402E-3</v>
      </c>
      <c r="AC52" s="25" t="s">
        <v>1035</v>
      </c>
      <c r="AE52" s="206">
        <v>1.0800866246174601</v>
      </c>
      <c r="AF52" s="206">
        <v>1.0830943207258099</v>
      </c>
    </row>
    <row r="53" spans="1:32" s="25" customFormat="1" x14ac:dyDescent="0.3">
      <c r="A53" s="24">
        <v>2275060011</v>
      </c>
      <c r="B53" s="25">
        <v>24033</v>
      </c>
      <c r="C53" s="25">
        <v>9567311</v>
      </c>
      <c r="D53" s="25">
        <v>62719313</v>
      </c>
      <c r="E53" s="25">
        <v>50302112</v>
      </c>
      <c r="F53" s="25">
        <v>84720714</v>
      </c>
      <c r="G53" s="25" t="s">
        <v>12</v>
      </c>
      <c r="H53" s="25">
        <v>9.2382466403319395E-4</v>
      </c>
      <c r="I53" s="25">
        <v>153</v>
      </c>
      <c r="J53" s="25">
        <v>6.0380696995633601E-6</v>
      </c>
      <c r="K53" s="25">
        <v>5.74383153418769E-6</v>
      </c>
      <c r="L53" s="25">
        <v>5.74383153418769E-6</v>
      </c>
      <c r="M53" s="25">
        <v>10485</v>
      </c>
      <c r="N53" s="26">
        <v>487355</v>
      </c>
      <c r="O53" s="24">
        <v>2275060011</v>
      </c>
      <c r="P53" s="25">
        <v>24033</v>
      </c>
      <c r="Q53" s="25">
        <v>9567311</v>
      </c>
      <c r="R53" s="25">
        <v>62719313</v>
      </c>
      <c r="S53" s="25">
        <v>50302112</v>
      </c>
      <c r="T53" s="25">
        <v>84720714</v>
      </c>
      <c r="U53" s="25" t="s">
        <v>12</v>
      </c>
      <c r="V53" s="25">
        <v>2.0843516038007901E-3</v>
      </c>
      <c r="W53" s="25">
        <v>365</v>
      </c>
      <c r="X53" s="25">
        <v>5.7105523391802503E-6</v>
      </c>
      <c r="Y53" s="25">
        <v>10485</v>
      </c>
      <c r="Z53" s="26">
        <v>487355</v>
      </c>
      <c r="AA53" s="207">
        <v>2.8968575592299402E-3</v>
      </c>
      <c r="AC53" s="25" t="s">
        <v>1048</v>
      </c>
      <c r="AE53" s="206">
        <v>0.95126949836353303</v>
      </c>
      <c r="AF53" s="206">
        <v>0.95126949836353303</v>
      </c>
    </row>
    <row r="54" spans="1:32" s="25" customFormat="1" ht="15" thickBot="1" x14ac:dyDescent="0.35">
      <c r="A54" s="30">
        <v>2275060012</v>
      </c>
      <c r="B54" s="31">
        <v>24033</v>
      </c>
      <c r="C54" s="31">
        <v>9567311</v>
      </c>
      <c r="D54" s="31">
        <v>62719313</v>
      </c>
      <c r="E54" s="31">
        <v>50302112</v>
      </c>
      <c r="F54" s="31">
        <v>84720814</v>
      </c>
      <c r="G54" s="31" t="s">
        <v>12</v>
      </c>
      <c r="H54" s="31">
        <v>3.5597865799193197E-2</v>
      </c>
      <c r="I54" s="31">
        <v>153</v>
      </c>
      <c r="J54" s="31">
        <v>2.3266578953721001E-4</v>
      </c>
      <c r="K54" s="31">
        <v>2.22138076518139E-4</v>
      </c>
      <c r="L54" s="31">
        <v>2.22138076518139E-4</v>
      </c>
      <c r="M54" s="31">
        <v>10485</v>
      </c>
      <c r="N54" s="32">
        <v>487293</v>
      </c>
      <c r="O54" s="30">
        <v>2275060012</v>
      </c>
      <c r="P54" s="31">
        <v>24033</v>
      </c>
      <c r="Q54" s="31">
        <v>9567311</v>
      </c>
      <c r="R54" s="31">
        <v>62719313</v>
      </c>
      <c r="S54" s="31">
        <v>50302112</v>
      </c>
      <c r="T54" s="31">
        <v>84720814</v>
      </c>
      <c r="U54" s="31" t="s">
        <v>12</v>
      </c>
      <c r="V54" s="31">
        <v>8.0316613702973702E-2</v>
      </c>
      <c r="W54" s="31">
        <v>365</v>
      </c>
      <c r="X54" s="31">
        <v>2.20045516994448E-4</v>
      </c>
      <c r="Y54" s="31">
        <v>10485</v>
      </c>
      <c r="Z54" s="32">
        <v>487293</v>
      </c>
      <c r="AA54" s="207">
        <v>2.8968575592299402E-3</v>
      </c>
      <c r="AC54" s="25" t="s">
        <v>1064</v>
      </c>
      <c r="AE54" s="206">
        <v>0.95475177919361498</v>
      </c>
      <c r="AF54" s="206">
        <v>0.95475177919361498</v>
      </c>
    </row>
    <row r="56" spans="1:32" x14ac:dyDescent="0.3">
      <c r="G56" s="118" t="s">
        <v>3946</v>
      </c>
      <c r="K56" s="81" t="s">
        <v>3940</v>
      </c>
    </row>
    <row r="57" spans="1:32" x14ac:dyDescent="0.3">
      <c r="G57">
        <v>51013</v>
      </c>
      <c r="H57" t="s">
        <v>3941</v>
      </c>
      <c r="J57">
        <v>2022</v>
      </c>
      <c r="K57">
        <v>2032</v>
      </c>
      <c r="L57">
        <v>2038</v>
      </c>
    </row>
    <row r="58" spans="1:32" x14ac:dyDescent="0.3">
      <c r="H58">
        <v>9046811</v>
      </c>
      <c r="I58" t="s">
        <v>10</v>
      </c>
      <c r="J58" s="72">
        <f>SUM(J3:J4)</f>
        <v>3.3746913464673782E-2</v>
      </c>
      <c r="K58" s="72">
        <f t="shared" ref="K58:L58" si="0">SUM(K3:K4)</f>
        <v>3.439954272565366E-2</v>
      </c>
      <c r="L58" s="72">
        <f t="shared" si="0"/>
        <v>3.439954272565366E-2</v>
      </c>
    </row>
    <row r="59" spans="1:32" x14ac:dyDescent="0.3">
      <c r="I59" t="s">
        <v>12</v>
      </c>
      <c r="J59" s="72">
        <f>SUM(J29:J30)</f>
        <v>1.5300827626691469E-2</v>
      </c>
      <c r="K59" s="72">
        <f t="shared" ref="K59:L59" si="1">SUM(K29:K30)</f>
        <v>1.5596729290019529E-2</v>
      </c>
      <c r="L59" s="72">
        <f t="shared" si="1"/>
        <v>1.5596729290019529E-2</v>
      </c>
    </row>
    <row r="60" spans="1:32" x14ac:dyDescent="0.3">
      <c r="G60">
        <v>51107</v>
      </c>
      <c r="H60" t="s">
        <v>3942</v>
      </c>
      <c r="J60" s="72"/>
      <c r="K60" s="72"/>
      <c r="L60" s="72"/>
    </row>
    <row r="61" spans="1:32" x14ac:dyDescent="0.3">
      <c r="H61">
        <v>9063811</v>
      </c>
      <c r="I61" t="s">
        <v>10</v>
      </c>
      <c r="J61" s="72">
        <f>SUM(J12:J13)</f>
        <v>3.1831982538362967E-2</v>
      </c>
      <c r="K61" s="72">
        <f t="shared" ref="K61:L61" si="2">SUM(K12:K13)</f>
        <v>5.2838157732451881E-2</v>
      </c>
      <c r="L61" s="72">
        <f t="shared" si="2"/>
        <v>5.8702983624556497E-2</v>
      </c>
    </row>
    <row r="62" spans="1:32" x14ac:dyDescent="0.3">
      <c r="I62" t="s">
        <v>12</v>
      </c>
      <c r="J62" s="72">
        <f>SUM(J38:J39)</f>
        <v>1.4236615759095961E-2</v>
      </c>
      <c r="K62" s="72">
        <f t="shared" ref="K62:L62" si="3">SUM(K38:K39)</f>
        <v>2.363171657933039E-2</v>
      </c>
      <c r="L62" s="72">
        <f t="shared" si="3"/>
        <v>2.6254716030252589E-2</v>
      </c>
    </row>
    <row r="63" spans="1:32" x14ac:dyDescent="0.3">
      <c r="G63">
        <v>24033</v>
      </c>
      <c r="H63" t="s">
        <v>3939</v>
      </c>
      <c r="J63" s="72"/>
      <c r="K63" s="72"/>
      <c r="L63" s="72"/>
    </row>
    <row r="64" spans="1:32" x14ac:dyDescent="0.3">
      <c r="H64">
        <v>9567311</v>
      </c>
      <c r="I64" t="s">
        <v>10</v>
      </c>
      <c r="J64" s="196">
        <f>SUM(J21:J22)</f>
        <v>4.3587036985008598E-6</v>
      </c>
      <c r="K64" s="196">
        <f t="shared" ref="K64:L64" si="4">SUM(K21:K22)</f>
        <v>5.8603431693174E-6</v>
      </c>
      <c r="L64" s="196">
        <f t="shared" si="4"/>
        <v>5.8603431693174E-6</v>
      </c>
    </row>
    <row r="65" spans="7:12" x14ac:dyDescent="0.3">
      <c r="I65" t="s">
        <v>12</v>
      </c>
      <c r="J65" s="196">
        <f>SUM(J47:J48)</f>
        <v>2.8141546649858997E-6</v>
      </c>
      <c r="K65" s="196">
        <f t="shared" ref="K65:L65" si="5">SUM(K47:K48)</f>
        <v>3.7836735894723103E-6</v>
      </c>
      <c r="L65" s="196">
        <f t="shared" si="5"/>
        <v>3.7836735894723103E-6</v>
      </c>
    </row>
    <row r="66" spans="7:12" x14ac:dyDescent="0.3">
      <c r="J66" s="72"/>
      <c r="K66" s="72"/>
      <c r="L66" s="72"/>
    </row>
    <row r="67" spans="7:12" x14ac:dyDescent="0.3">
      <c r="G67" s="118" t="s">
        <v>3952</v>
      </c>
      <c r="J67" s="72"/>
      <c r="K67" s="119" t="s">
        <v>3940</v>
      </c>
      <c r="L67" s="72"/>
    </row>
    <row r="68" spans="7:12" x14ac:dyDescent="0.3">
      <c r="G68">
        <v>51013</v>
      </c>
      <c r="H68" t="s">
        <v>3941</v>
      </c>
      <c r="J68" s="208">
        <v>2022</v>
      </c>
      <c r="K68" s="208">
        <v>2032</v>
      </c>
      <c r="L68" s="208">
        <v>2038</v>
      </c>
    </row>
    <row r="69" spans="7:12" x14ac:dyDescent="0.3">
      <c r="H69">
        <v>9046811</v>
      </c>
      <c r="I69" t="s">
        <v>10</v>
      </c>
      <c r="J69" s="72">
        <f>SUM(J3:J11)</f>
        <v>2.5989602065528383</v>
      </c>
      <c r="K69" s="72">
        <f t="shared" ref="K69:L69" si="6">SUM(K3:K11)</f>
        <v>2.8497508828186824</v>
      </c>
      <c r="L69" s="72">
        <f t="shared" si="6"/>
        <v>2.9818047694433614</v>
      </c>
    </row>
    <row r="70" spans="7:12" x14ac:dyDescent="0.3">
      <c r="I70" t="s">
        <v>12</v>
      </c>
      <c r="J70" s="72">
        <f>SUM(J29:J37)</f>
        <v>0.42470802908049876</v>
      </c>
      <c r="K70" s="72">
        <f t="shared" ref="K70:L70" si="7">SUM(K29:K37)</f>
        <v>0.46412635836766469</v>
      </c>
      <c r="L70" s="72">
        <f t="shared" si="7"/>
        <v>0.48478002814633681</v>
      </c>
    </row>
    <row r="71" spans="7:12" x14ac:dyDescent="0.3">
      <c r="G71">
        <v>51107</v>
      </c>
      <c r="H71" t="s">
        <v>3942</v>
      </c>
      <c r="J71" s="72"/>
      <c r="K71" s="72"/>
      <c r="L71" s="72"/>
    </row>
    <row r="72" spans="7:12" x14ac:dyDescent="0.3">
      <c r="H72">
        <v>9063811</v>
      </c>
      <c r="I72" t="s">
        <v>10</v>
      </c>
      <c r="J72" s="72">
        <f>SUM(J12:J20)</f>
        <v>3.0537385216277868</v>
      </c>
      <c r="K72" s="72">
        <f t="shared" ref="K72:L72" si="8">SUM(K12:K20)</f>
        <v>3.542146286158276</v>
      </c>
      <c r="L72" s="72">
        <f t="shared" si="8"/>
        <v>3.6768015993294529</v>
      </c>
    </row>
    <row r="73" spans="7:12" x14ac:dyDescent="0.3">
      <c r="I73" t="s">
        <v>12</v>
      </c>
      <c r="J73" s="72">
        <f>SUM(J38:J46)</f>
        <v>0.54400055233103051</v>
      </c>
      <c r="K73" s="72">
        <f t="shared" ref="K73:L73" si="9">SUM(K38:K46)</f>
        <v>0.63488326185442112</v>
      </c>
      <c r="L73" s="72">
        <f t="shared" si="9"/>
        <v>0.65995981959765915</v>
      </c>
    </row>
    <row r="74" spans="7:12" x14ac:dyDescent="0.3">
      <c r="G74">
        <v>24033</v>
      </c>
      <c r="H74" t="s">
        <v>3939</v>
      </c>
      <c r="J74" s="72"/>
      <c r="K74" s="72"/>
      <c r="L74" s="72"/>
    </row>
    <row r="75" spans="7:12" x14ac:dyDescent="0.3">
      <c r="H75">
        <v>9567311</v>
      </c>
      <c r="I75" t="s">
        <v>10</v>
      </c>
      <c r="J75" s="72">
        <f>SUM(J21:J28)</f>
        <v>0.82281443063257997</v>
      </c>
      <c r="K75" s="72">
        <f t="shared" ref="K75:L75" si="10">SUM(K21:K28)</f>
        <v>0.8239311966469498</v>
      </c>
      <c r="L75" s="72">
        <f t="shared" si="10"/>
        <v>0.82393230060547351</v>
      </c>
    </row>
    <row r="76" spans="7:12" x14ac:dyDescent="0.3">
      <c r="I76" t="s">
        <v>12</v>
      </c>
      <c r="J76" s="72">
        <f>SUM(J47:J54)</f>
        <v>0.40084967807889321</v>
      </c>
      <c r="K76" s="72">
        <f t="shared" ref="K76:L76" si="11">SUM(K47:K54)</f>
        <v>0.40132291260481978</v>
      </c>
      <c r="L76" s="72">
        <f t="shared" si="11"/>
        <v>0.40132528520461563</v>
      </c>
    </row>
  </sheetData>
  <pageMargins left="0.7" right="0.7" top="0.75" bottom="0.75" header="0.3" footer="0.3"/>
  <ignoredErrors>
    <ignoredError sqref="J58:L76" formulaRange="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3686CB-A45F-43B7-98EC-C10FC46603AE}">
  <dimension ref="A1:AA24"/>
  <sheetViews>
    <sheetView zoomScale="60" zoomScaleNormal="60" workbookViewId="0"/>
  </sheetViews>
  <sheetFormatPr defaultRowHeight="14.4" x14ac:dyDescent="0.3"/>
  <cols>
    <col min="1" max="1" width="11.21875" bestFit="1" customWidth="1"/>
    <col min="2" max="2" width="8.44140625" bestFit="1" customWidth="1"/>
    <col min="3" max="3" width="8" bestFit="1" customWidth="1"/>
    <col min="4" max="4" width="18.44140625" bestFit="1" customWidth="1"/>
    <col min="5" max="5" width="15.77734375" bestFit="1" customWidth="1"/>
    <col min="6" max="6" width="17.44140625" bestFit="1" customWidth="1"/>
    <col min="7" max="7" width="9.44140625" bestFit="1" customWidth="1"/>
    <col min="8" max="8" width="12.33203125" bestFit="1" customWidth="1"/>
    <col min="9" max="9" width="10.5546875" bestFit="1" customWidth="1"/>
    <col min="10" max="10" width="12.88671875" bestFit="1" customWidth="1"/>
    <col min="11" max="11" width="10.5546875" bestFit="1" customWidth="1"/>
    <col min="12" max="12" width="13" bestFit="1" customWidth="1"/>
    <col min="13" max="15" width="9.109375" bestFit="1" customWidth="1"/>
    <col min="16" max="17" width="12.88671875" bestFit="1" customWidth="1"/>
    <col min="18" max="18" width="15.6640625" bestFit="1" customWidth="1"/>
    <col min="19" max="19" width="43.21875" bestFit="1" customWidth="1"/>
    <col min="20" max="20" width="18.21875" bestFit="1" customWidth="1"/>
    <col min="21" max="21" width="9.109375" bestFit="1" customWidth="1"/>
    <col min="22" max="22" width="32.33203125" bestFit="1" customWidth="1"/>
    <col min="23" max="23" width="17.77734375" bestFit="1" customWidth="1"/>
    <col min="24" max="24" width="8.5546875" bestFit="1" customWidth="1"/>
    <col min="25" max="25" width="26.77734375" bestFit="1" customWidth="1"/>
    <col min="26" max="26" width="29.5546875" bestFit="1" customWidth="1"/>
    <col min="28" max="28" width="8.88671875" customWidth="1"/>
  </cols>
  <sheetData>
    <row r="1" spans="1:27" ht="16.8" customHeight="1" x14ac:dyDescent="0.3">
      <c r="A1" s="201" t="s">
        <v>3948</v>
      </c>
    </row>
    <row r="5" spans="1:27" s="56" customFormat="1" ht="69.599999999999994" x14ac:dyDescent="0.35">
      <c r="A5" s="114" t="s">
        <v>0</v>
      </c>
      <c r="B5" s="114" t="s">
        <v>956</v>
      </c>
      <c r="C5" s="114" t="s">
        <v>1</v>
      </c>
      <c r="D5" s="115" t="s">
        <v>968</v>
      </c>
      <c r="E5" s="115" t="s">
        <v>969</v>
      </c>
      <c r="F5" s="115" t="s">
        <v>958</v>
      </c>
      <c r="G5" s="115" t="s">
        <v>938</v>
      </c>
      <c r="H5" s="115" t="s">
        <v>960</v>
      </c>
      <c r="I5" s="115" t="s">
        <v>937</v>
      </c>
      <c r="J5" s="115" t="s">
        <v>961</v>
      </c>
      <c r="K5" s="115" t="s">
        <v>962</v>
      </c>
      <c r="L5" s="115" t="s">
        <v>3831</v>
      </c>
      <c r="M5" s="115" t="s">
        <v>3834</v>
      </c>
      <c r="N5" s="115" t="s">
        <v>3835</v>
      </c>
      <c r="O5" s="115" t="s">
        <v>3837</v>
      </c>
      <c r="P5" s="115" t="s">
        <v>3828</v>
      </c>
      <c r="Q5" s="115" t="s">
        <v>3829</v>
      </c>
      <c r="R5" s="114" t="s">
        <v>2</v>
      </c>
      <c r="S5" s="114" t="s">
        <v>3</v>
      </c>
      <c r="T5" s="114" t="s">
        <v>4</v>
      </c>
      <c r="U5" s="114" t="s">
        <v>5</v>
      </c>
      <c r="V5" s="114" t="s">
        <v>6</v>
      </c>
      <c r="W5" s="114" t="s">
        <v>7</v>
      </c>
      <c r="X5" s="114" t="s">
        <v>8</v>
      </c>
      <c r="Y5" s="56" t="s">
        <v>3775</v>
      </c>
      <c r="Z5" s="62" t="s">
        <v>970</v>
      </c>
    </row>
    <row r="6" spans="1:27" s="39" customFormat="1" ht="17.399999999999999" x14ac:dyDescent="0.35">
      <c r="A6" s="85" t="s">
        <v>497</v>
      </c>
      <c r="B6" s="87">
        <v>24033</v>
      </c>
      <c r="C6" s="87" t="s">
        <v>10</v>
      </c>
      <c r="D6" s="86">
        <v>283.12949839999999</v>
      </c>
      <c r="E6" s="86">
        <v>0.334919876754941</v>
      </c>
      <c r="F6" s="86">
        <v>9.7021517671391398E-4</v>
      </c>
      <c r="G6" s="122">
        <v>2.8968575592299498E-3</v>
      </c>
      <c r="H6" s="122">
        <v>283.12949839999999</v>
      </c>
      <c r="I6" s="86">
        <v>0.82018582768102388</v>
      </c>
      <c r="J6" s="122">
        <v>283.12949839999999</v>
      </c>
      <c r="K6" s="86">
        <v>0.82018582768102388</v>
      </c>
      <c r="L6" s="122" t="s">
        <v>3845</v>
      </c>
      <c r="M6" s="133" t="e">
        <v>#N/A</v>
      </c>
      <c r="N6" s="133" t="e">
        <v>#N/A</v>
      </c>
      <c r="O6" s="133"/>
      <c r="P6" s="86">
        <v>0.82018582768102388</v>
      </c>
      <c r="Q6" s="86">
        <v>0.82018582768102388</v>
      </c>
      <c r="R6" s="156" t="s">
        <v>557</v>
      </c>
      <c r="S6" s="85" t="s">
        <v>309</v>
      </c>
      <c r="T6" s="85" t="s">
        <v>11</v>
      </c>
      <c r="U6" s="85" t="s">
        <v>310</v>
      </c>
      <c r="V6" s="85" t="s">
        <v>558</v>
      </c>
      <c r="W6" s="85" t="s">
        <v>348</v>
      </c>
      <c r="X6" s="85" t="s">
        <v>931</v>
      </c>
      <c r="Z6" s="42" t="s">
        <v>987</v>
      </c>
      <c r="AA6"/>
    </row>
    <row r="7" spans="1:27" s="39" customFormat="1" ht="17.399999999999999" x14ac:dyDescent="0.35">
      <c r="A7" s="85" t="s">
        <v>811</v>
      </c>
      <c r="B7" s="87">
        <v>51013</v>
      </c>
      <c r="C7" s="87" t="s">
        <v>10</v>
      </c>
      <c r="D7" s="86">
        <v>8.5759596869999992</v>
      </c>
      <c r="E7" s="86">
        <v>0</v>
      </c>
      <c r="F7" s="86">
        <v>0</v>
      </c>
      <c r="G7" s="122" t="e">
        <v>#DIV/0!</v>
      </c>
      <c r="H7" s="122">
        <v>8.5759596869999992</v>
      </c>
      <c r="I7" s="86">
        <v>2.4843333646937017E-2</v>
      </c>
      <c r="J7" s="122">
        <v>8.5759596869999992</v>
      </c>
      <c r="K7" s="86">
        <v>2.4843333646937017E-2</v>
      </c>
      <c r="L7" s="122" t="s">
        <v>3820</v>
      </c>
      <c r="M7" s="133">
        <v>1</v>
      </c>
      <c r="N7" s="133">
        <v>1</v>
      </c>
      <c r="O7" s="133"/>
      <c r="P7" s="86">
        <v>0</v>
      </c>
      <c r="Q7" s="86">
        <v>0</v>
      </c>
      <c r="R7" s="156" t="s">
        <v>557</v>
      </c>
      <c r="S7" s="85" t="s">
        <v>309</v>
      </c>
      <c r="T7" s="85" t="s">
        <v>11</v>
      </c>
      <c r="U7" s="85" t="s">
        <v>310</v>
      </c>
      <c r="V7" s="85" t="s">
        <v>558</v>
      </c>
      <c r="W7" s="85" t="s">
        <v>348</v>
      </c>
      <c r="X7" s="85" t="s">
        <v>931</v>
      </c>
      <c r="Z7" s="42" t="s">
        <v>988</v>
      </c>
      <c r="AA7"/>
    </row>
    <row r="8" spans="1:27" s="39" customFormat="1" ht="17.399999999999999" x14ac:dyDescent="0.35">
      <c r="A8" s="85" t="s">
        <v>811</v>
      </c>
      <c r="B8" s="87">
        <v>51107</v>
      </c>
      <c r="C8" s="87" t="s">
        <v>10</v>
      </c>
      <c r="D8" s="86">
        <v>9.9166087269999998</v>
      </c>
      <c r="E8" s="86">
        <v>6.94400595126704</v>
      </c>
      <c r="F8" s="86">
        <v>2.01157961312655E-2</v>
      </c>
      <c r="G8" s="122">
        <v>2.8968575592299233E-3</v>
      </c>
      <c r="H8" s="122">
        <v>9.9166087269999998</v>
      </c>
      <c r="I8" s="86">
        <v>2.8727002952735375E-2</v>
      </c>
      <c r="J8" s="122">
        <v>9.9166087269999998</v>
      </c>
      <c r="K8" s="86">
        <v>2.8727002952735375E-2</v>
      </c>
      <c r="L8" s="122" t="s">
        <v>3820</v>
      </c>
      <c r="M8" s="133">
        <v>1</v>
      </c>
      <c r="N8" s="133">
        <v>1</v>
      </c>
      <c r="O8" s="133"/>
      <c r="P8" s="86">
        <v>2.01157961312655E-2</v>
      </c>
      <c r="Q8" s="86">
        <v>2.01157961312655E-2</v>
      </c>
      <c r="R8" s="156" t="s">
        <v>557</v>
      </c>
      <c r="S8" s="85" t="s">
        <v>309</v>
      </c>
      <c r="T8" s="85" t="s">
        <v>11</v>
      </c>
      <c r="U8" s="85" t="s">
        <v>310</v>
      </c>
      <c r="V8" s="85" t="s">
        <v>558</v>
      </c>
      <c r="W8" s="85" t="s">
        <v>348</v>
      </c>
      <c r="X8" s="85" t="s">
        <v>931</v>
      </c>
      <c r="Z8" s="42" t="s">
        <v>989</v>
      </c>
      <c r="AA8"/>
    </row>
    <row r="9" spans="1:27" s="39" customFormat="1" ht="17.399999999999999" x14ac:dyDescent="0.35">
      <c r="A9" s="85" t="s">
        <v>811</v>
      </c>
      <c r="B9" s="87">
        <v>51013</v>
      </c>
      <c r="C9" s="87" t="s">
        <v>10</v>
      </c>
      <c r="D9" s="86">
        <v>836.04003127600004</v>
      </c>
      <c r="E9" s="86">
        <v>0</v>
      </c>
      <c r="F9" s="86">
        <v>0</v>
      </c>
      <c r="G9" s="122" t="e">
        <v>#DIV/0!</v>
      </c>
      <c r="H9" s="122">
        <v>852.00839587337202</v>
      </c>
      <c r="I9" s="86">
        <v>2.4681469621131527</v>
      </c>
      <c r="J9" s="122">
        <v>852.00839587337202</v>
      </c>
      <c r="K9" s="86">
        <v>2.4681469621131527</v>
      </c>
      <c r="L9" s="122" t="s">
        <v>3822</v>
      </c>
      <c r="M9" s="133">
        <v>1.0984649785709848</v>
      </c>
      <c r="N9" s="133">
        <v>1.1504470071844137</v>
      </c>
      <c r="O9" s="133"/>
      <c r="P9" s="86">
        <v>0</v>
      </c>
      <c r="Q9" s="86">
        <v>0</v>
      </c>
      <c r="R9" s="156" t="s">
        <v>594</v>
      </c>
      <c r="S9" s="85" t="s">
        <v>309</v>
      </c>
      <c r="T9" s="85" t="s">
        <v>11</v>
      </c>
      <c r="U9" s="85" t="s">
        <v>310</v>
      </c>
      <c r="V9" s="85" t="s">
        <v>595</v>
      </c>
      <c r="W9" s="85" t="s">
        <v>596</v>
      </c>
      <c r="X9" s="85" t="s">
        <v>931</v>
      </c>
      <c r="Z9" s="42" t="s">
        <v>999</v>
      </c>
      <c r="AA9"/>
    </row>
    <row r="10" spans="1:27" s="39" customFormat="1" ht="17.399999999999999" x14ac:dyDescent="0.35">
      <c r="A10" s="85" t="s">
        <v>811</v>
      </c>
      <c r="B10" s="87">
        <v>51107</v>
      </c>
      <c r="C10" s="87" t="s">
        <v>10</v>
      </c>
      <c r="D10" s="86">
        <v>938.58336598699998</v>
      </c>
      <c r="E10" s="86">
        <v>0</v>
      </c>
      <c r="F10" s="86">
        <v>0</v>
      </c>
      <c r="G10" s="122" t="e">
        <v>#DIV/0!</v>
      </c>
      <c r="H10" s="122">
        <v>1557.5790958554301</v>
      </c>
      <c r="I10" s="86">
        <v>4.5120847779273339</v>
      </c>
      <c r="J10" s="122">
        <v>1730.4661518702301</v>
      </c>
      <c r="K10" s="86">
        <v>5.0129139530368167</v>
      </c>
      <c r="L10" s="122" t="s">
        <v>3822</v>
      </c>
      <c r="M10" s="133">
        <v>1.1551127564124075</v>
      </c>
      <c r="N10" s="133">
        <v>1.1978534058610257</v>
      </c>
      <c r="O10" s="133"/>
      <c r="P10" s="86">
        <v>0</v>
      </c>
      <c r="Q10" s="86">
        <v>0</v>
      </c>
      <c r="R10" s="156" t="s">
        <v>594</v>
      </c>
      <c r="S10" s="85" t="s">
        <v>309</v>
      </c>
      <c r="T10" s="85" t="s">
        <v>11</v>
      </c>
      <c r="U10" s="85" t="s">
        <v>310</v>
      </c>
      <c r="V10" s="85" t="s">
        <v>595</v>
      </c>
      <c r="W10" s="85" t="s">
        <v>596</v>
      </c>
      <c r="X10" s="85" t="s">
        <v>931</v>
      </c>
      <c r="Z10" s="42" t="s">
        <v>1000</v>
      </c>
      <c r="AA10"/>
    </row>
    <row r="11" spans="1:27" s="39" customFormat="1" ht="17.399999999999999" x14ac:dyDescent="0.35">
      <c r="A11" s="85" t="s">
        <v>497</v>
      </c>
      <c r="B11" s="87">
        <v>24033</v>
      </c>
      <c r="C11" s="87" t="s">
        <v>10</v>
      </c>
      <c r="D11" s="86">
        <v>0.55139220175000003</v>
      </c>
      <c r="E11" s="86">
        <v>0.5187769425132327</v>
      </c>
      <c r="F11" s="86">
        <v>1.5028229074736583E-3</v>
      </c>
      <c r="G11" s="122">
        <v>2.896857559229948E-3</v>
      </c>
      <c r="H11" s="122">
        <v>0.56948858785227496</v>
      </c>
      <c r="I11" s="86">
        <v>1.6497273206150477E-3</v>
      </c>
      <c r="J11" s="122">
        <v>0.57016770471927503</v>
      </c>
      <c r="K11" s="86">
        <v>1.6516946254448172E-3</v>
      </c>
      <c r="L11" s="122" t="s">
        <v>3845</v>
      </c>
      <c r="M11" s="133" t="e">
        <v>#N/A</v>
      </c>
      <c r="N11" s="133" t="e">
        <v>#N/A</v>
      </c>
      <c r="O11" s="133"/>
      <c r="P11" s="86">
        <v>1.6497273206150477E-3</v>
      </c>
      <c r="Q11" s="86">
        <v>1.6516946254448172E-3</v>
      </c>
      <c r="R11" s="156" t="s">
        <v>308</v>
      </c>
      <c r="S11" s="85" t="s">
        <v>309</v>
      </c>
      <c r="T11" s="85" t="s">
        <v>11</v>
      </c>
      <c r="U11" s="85" t="s">
        <v>310</v>
      </c>
      <c r="V11" s="85" t="s">
        <v>311</v>
      </c>
      <c r="W11" s="85" t="s">
        <v>312</v>
      </c>
      <c r="X11" s="85" t="s">
        <v>931</v>
      </c>
      <c r="Z11" s="42" t="s">
        <v>1010</v>
      </c>
      <c r="AA11"/>
    </row>
    <row r="12" spans="1:27" s="39" customFormat="1" ht="17.399999999999999" x14ac:dyDescent="0.35">
      <c r="A12" s="85" t="s">
        <v>811</v>
      </c>
      <c r="B12" s="87">
        <v>51013</v>
      </c>
      <c r="C12" s="87" t="s">
        <v>10</v>
      </c>
      <c r="D12" s="86">
        <v>2.5739999999999999E-2</v>
      </c>
      <c r="E12" s="86">
        <v>0</v>
      </c>
      <c r="F12" s="86">
        <v>0</v>
      </c>
      <c r="G12" s="122" t="e">
        <v>#DIV/0!</v>
      </c>
      <c r="H12" s="122">
        <v>3.5840376E-2</v>
      </c>
      <c r="I12" s="86">
        <v>1.0382446414124328E-4</v>
      </c>
      <c r="J12" s="122">
        <v>3.8066886000000001E-2</v>
      </c>
      <c r="K12" s="86">
        <v>1.1027434646544434E-4</v>
      </c>
      <c r="L12" s="122" t="s">
        <v>3822</v>
      </c>
      <c r="M12" s="133">
        <v>1.0984649785709848</v>
      </c>
      <c r="N12" s="133">
        <v>1.1504470071844137</v>
      </c>
      <c r="O12" s="133"/>
      <c r="P12" s="86">
        <v>0</v>
      </c>
      <c r="Q12" s="86">
        <v>0</v>
      </c>
      <c r="R12" s="156" t="s">
        <v>308</v>
      </c>
      <c r="S12" s="85" t="s">
        <v>309</v>
      </c>
      <c r="T12" s="85" t="s">
        <v>11</v>
      </c>
      <c r="U12" s="85" t="s">
        <v>310</v>
      </c>
      <c r="V12" s="85" t="s">
        <v>311</v>
      </c>
      <c r="W12" s="85" t="s">
        <v>312</v>
      </c>
      <c r="X12" s="85" t="s">
        <v>931</v>
      </c>
      <c r="Z12" s="42" t="s">
        <v>1011</v>
      </c>
      <c r="AA12"/>
    </row>
    <row r="13" spans="1:27" s="39" customFormat="1" ht="17.399999999999999" x14ac:dyDescent="0.35">
      <c r="A13" s="85" t="s">
        <v>811</v>
      </c>
      <c r="B13" s="87">
        <v>51107</v>
      </c>
      <c r="C13" s="87" t="s">
        <v>10</v>
      </c>
      <c r="D13" s="86">
        <v>1.402700091</v>
      </c>
      <c r="E13" s="86">
        <v>1.0329979006943995</v>
      </c>
      <c r="F13" s="86">
        <v>2.992447777295243E-3</v>
      </c>
      <c r="G13" s="122">
        <v>2.8968575592299528E-3</v>
      </c>
      <c r="H13" s="122">
        <v>1.6554795331828001</v>
      </c>
      <c r="I13" s="86">
        <v>4.7956883998510674E-3</v>
      </c>
      <c r="J13" s="122">
        <v>1.8272386974387</v>
      </c>
      <c r="K13" s="86">
        <v>5.2932502331927908E-3</v>
      </c>
      <c r="L13" s="122" t="s">
        <v>3822</v>
      </c>
      <c r="M13" s="133">
        <v>1.1551127564124075</v>
      </c>
      <c r="N13" s="133">
        <v>1.1978534058610257</v>
      </c>
      <c r="O13" s="133"/>
      <c r="P13" s="86">
        <v>3.4566146004516903E-3</v>
      </c>
      <c r="Q13" s="86">
        <v>3.5845137618943632E-3</v>
      </c>
      <c r="R13" s="156" t="s">
        <v>308</v>
      </c>
      <c r="S13" s="85" t="s">
        <v>309</v>
      </c>
      <c r="T13" s="85" t="s">
        <v>11</v>
      </c>
      <c r="U13" s="85" t="s">
        <v>310</v>
      </c>
      <c r="V13" s="85" t="s">
        <v>311</v>
      </c>
      <c r="W13" s="85" t="s">
        <v>312</v>
      </c>
      <c r="X13" s="85" t="s">
        <v>931</v>
      </c>
      <c r="Z13" s="42" t="s">
        <v>1012</v>
      </c>
      <c r="AA13"/>
    </row>
    <row r="14" spans="1:27" s="39" customFormat="1" ht="17.399999999999999" x14ac:dyDescent="0.35">
      <c r="A14" s="43" t="s">
        <v>497</v>
      </c>
      <c r="B14" s="54">
        <v>24033</v>
      </c>
      <c r="C14" s="54" t="s">
        <v>10</v>
      </c>
      <c r="D14" s="53">
        <v>0.78819403994000004</v>
      </c>
      <c r="E14" s="53">
        <v>0.67460776701089653</v>
      </c>
      <c r="F14" s="53">
        <v>1.9542426093807435E-3</v>
      </c>
      <c r="G14" s="120">
        <v>2.8968575592299367E-3</v>
      </c>
      <c r="H14" s="120">
        <v>0.85131782805152201</v>
      </c>
      <c r="I14" s="53">
        <v>2.466146485498272E-3</v>
      </c>
      <c r="J14" s="120">
        <v>0.85368847552042604</v>
      </c>
      <c r="K14" s="53">
        <v>2.4730139135388358E-3</v>
      </c>
      <c r="L14" s="122" t="s">
        <v>3845</v>
      </c>
      <c r="M14" s="133" t="e">
        <v>#N/A</v>
      </c>
      <c r="N14" s="133" t="e">
        <v>#N/A</v>
      </c>
      <c r="O14" s="133"/>
      <c r="P14" s="86">
        <v>2.466146485498272E-3</v>
      </c>
      <c r="Q14" s="86">
        <v>2.4730139135388358E-3</v>
      </c>
      <c r="R14" s="157" t="s">
        <v>313</v>
      </c>
      <c r="S14" s="43" t="s">
        <v>309</v>
      </c>
      <c r="T14" s="43" t="s">
        <v>11</v>
      </c>
      <c r="U14" s="43" t="s">
        <v>310</v>
      </c>
      <c r="V14" s="43" t="s">
        <v>311</v>
      </c>
      <c r="W14" s="43" t="s">
        <v>314</v>
      </c>
      <c r="X14" s="43" t="s">
        <v>931</v>
      </c>
      <c r="Z14" s="42" t="s">
        <v>1027</v>
      </c>
    </row>
    <row r="15" spans="1:27" s="39" customFormat="1" ht="17.399999999999999" x14ac:dyDescent="0.35">
      <c r="A15" s="43" t="s">
        <v>811</v>
      </c>
      <c r="B15" s="54">
        <v>51013</v>
      </c>
      <c r="C15" s="54" t="s">
        <v>10</v>
      </c>
      <c r="D15" s="53">
        <v>7.3327422000000003E-2</v>
      </c>
      <c r="E15" s="53">
        <v>0</v>
      </c>
      <c r="F15" s="53">
        <v>0</v>
      </c>
      <c r="G15" s="120" t="e">
        <v>#DIV/0!</v>
      </c>
      <c r="H15" s="120">
        <v>0.1021011023928</v>
      </c>
      <c r="I15" s="53">
        <v>2.957723502722914E-4</v>
      </c>
      <c r="J15" s="120">
        <v>0.1084439243958</v>
      </c>
      <c r="K15" s="53">
        <v>3.1414660213853186E-4</v>
      </c>
      <c r="L15" s="122" t="s">
        <v>3822</v>
      </c>
      <c r="M15" s="133">
        <v>1.0984649785709848</v>
      </c>
      <c r="N15" s="133">
        <v>1.1504470071844137</v>
      </c>
      <c r="O15" s="133"/>
      <c r="P15" s="86">
        <v>0</v>
      </c>
      <c r="Q15" s="86">
        <v>0</v>
      </c>
      <c r="R15" s="157" t="s">
        <v>313</v>
      </c>
      <c r="S15" s="43" t="s">
        <v>309</v>
      </c>
      <c r="T15" s="43" t="s">
        <v>11</v>
      </c>
      <c r="U15" s="43" t="s">
        <v>310</v>
      </c>
      <c r="V15" s="43" t="s">
        <v>311</v>
      </c>
      <c r="W15" s="43" t="s">
        <v>314</v>
      </c>
      <c r="X15" s="43" t="s">
        <v>931</v>
      </c>
      <c r="Z15" s="42" t="s">
        <v>1028</v>
      </c>
    </row>
    <row r="16" spans="1:27" s="39" customFormat="1" ht="17.399999999999999" x14ac:dyDescent="0.35">
      <c r="A16" s="43" t="s">
        <v>811</v>
      </c>
      <c r="B16" s="54">
        <v>51107</v>
      </c>
      <c r="C16" s="54" t="s">
        <v>10</v>
      </c>
      <c r="D16" s="53">
        <v>5.5333179166999997</v>
      </c>
      <c r="E16" s="53">
        <v>3.6055876598937666</v>
      </c>
      <c r="F16" s="53">
        <v>1.044487386802939E-2</v>
      </c>
      <c r="G16" s="120">
        <v>2.8968575592299242E-3</v>
      </c>
      <c r="H16" s="120">
        <v>6.4782016442925601</v>
      </c>
      <c r="I16" s="53">
        <v>1.8766427403484626E-2</v>
      </c>
      <c r="J16" s="120">
        <v>7.0818503641801902</v>
      </c>
      <c r="K16" s="53">
        <v>2.0515111760810577E-2</v>
      </c>
      <c r="L16" s="122" t="s">
        <v>3822</v>
      </c>
      <c r="M16" s="133">
        <v>1.1551127564124075</v>
      </c>
      <c r="N16" s="133">
        <v>1.1978534058610257</v>
      </c>
      <c r="O16" s="133"/>
      <c r="P16" s="86">
        <v>1.2065007044079354E-2</v>
      </c>
      <c r="Q16" s="86">
        <v>1.2511427736607831E-2</v>
      </c>
      <c r="R16" s="157" t="s">
        <v>313</v>
      </c>
      <c r="S16" s="43" t="s">
        <v>309</v>
      </c>
      <c r="T16" s="43" t="s">
        <v>11</v>
      </c>
      <c r="U16" s="43" t="s">
        <v>310</v>
      </c>
      <c r="V16" s="43" t="s">
        <v>311</v>
      </c>
      <c r="W16" s="43" t="s">
        <v>314</v>
      </c>
      <c r="X16" s="43" t="s">
        <v>931</v>
      </c>
      <c r="Z16" s="42" t="s">
        <v>1029</v>
      </c>
    </row>
    <row r="17" spans="1:27" s="39" customFormat="1" ht="17.399999999999999" x14ac:dyDescent="0.35">
      <c r="A17" s="85" t="s">
        <v>497</v>
      </c>
      <c r="B17" s="87">
        <v>24033</v>
      </c>
      <c r="C17" s="87" t="s">
        <v>10</v>
      </c>
      <c r="D17" s="86">
        <v>2.0734023999999999E-3</v>
      </c>
      <c r="E17" s="86">
        <v>1.3202544612959699E-4</v>
      </c>
      <c r="F17" s="86">
        <v>3.8245891163122898E-7</v>
      </c>
      <c r="G17" s="122">
        <v>2.8968575592299454E-3</v>
      </c>
      <c r="H17" s="122">
        <v>1.9723644778400001E-3</v>
      </c>
      <c r="I17" s="86">
        <v>5.7136589471874284E-6</v>
      </c>
      <c r="J17" s="122">
        <v>1.9723644778400001E-3</v>
      </c>
      <c r="K17" s="86">
        <v>5.7136589471874284E-6</v>
      </c>
      <c r="L17" s="122" t="s">
        <v>3845</v>
      </c>
      <c r="M17" s="133" t="e">
        <v>#N/A</v>
      </c>
      <c r="N17" s="133" t="e">
        <v>#N/A</v>
      </c>
      <c r="O17" s="133"/>
      <c r="P17" s="86">
        <v>5.7136589471874284E-6</v>
      </c>
      <c r="Q17" s="86">
        <v>5.7136589471874284E-6</v>
      </c>
      <c r="R17" s="156" t="s">
        <v>556</v>
      </c>
      <c r="S17" s="85" t="s">
        <v>309</v>
      </c>
      <c r="T17" s="85" t="s">
        <v>11</v>
      </c>
      <c r="U17" s="85" t="s">
        <v>310</v>
      </c>
      <c r="V17" s="85" t="s">
        <v>536</v>
      </c>
      <c r="W17" s="85" t="s">
        <v>312</v>
      </c>
      <c r="X17" s="85" t="s">
        <v>931</v>
      </c>
      <c r="Z17" s="42" t="s">
        <v>1041</v>
      </c>
      <c r="AA17"/>
    </row>
    <row r="18" spans="1:27" s="39" customFormat="1" ht="17.399999999999999" x14ac:dyDescent="0.35">
      <c r="A18" s="85" t="s">
        <v>811</v>
      </c>
      <c r="B18" s="87">
        <v>51013</v>
      </c>
      <c r="C18" s="87" t="s">
        <v>10</v>
      </c>
      <c r="D18" s="86">
        <v>1.5167999999999999E-2</v>
      </c>
      <c r="E18" s="86">
        <v>0</v>
      </c>
      <c r="F18" s="86">
        <v>0</v>
      </c>
      <c r="G18" s="122" t="e">
        <v>#DIV/0!</v>
      </c>
      <c r="H18" s="122">
        <v>5.4436435200000001E-2</v>
      </c>
      <c r="I18" s="86">
        <v>1.5769459880665107E-4</v>
      </c>
      <c r="J18" s="122">
        <v>5.4436435200000001E-2</v>
      </c>
      <c r="K18" s="86">
        <v>1.5769459880665107E-4</v>
      </c>
      <c r="L18" s="122" t="s">
        <v>3822</v>
      </c>
      <c r="M18" s="133">
        <v>1.0984649785709848</v>
      </c>
      <c r="N18" s="133">
        <v>1.1504470071844137</v>
      </c>
      <c r="O18" s="133"/>
      <c r="P18" s="86">
        <v>0</v>
      </c>
      <c r="Q18" s="86">
        <v>0</v>
      </c>
      <c r="R18" s="156" t="s">
        <v>556</v>
      </c>
      <c r="S18" s="85" t="s">
        <v>309</v>
      </c>
      <c r="T18" s="85" t="s">
        <v>11</v>
      </c>
      <c r="U18" s="85" t="s">
        <v>310</v>
      </c>
      <c r="V18" s="85" t="s">
        <v>536</v>
      </c>
      <c r="W18" s="85" t="s">
        <v>312</v>
      </c>
      <c r="X18" s="85" t="s">
        <v>931</v>
      </c>
      <c r="Z18" s="42" t="s">
        <v>1042</v>
      </c>
      <c r="AA18"/>
    </row>
    <row r="19" spans="1:27" s="39" customFormat="1" ht="17.399999999999999" x14ac:dyDescent="0.35">
      <c r="A19" s="85" t="s">
        <v>811</v>
      </c>
      <c r="B19" s="87">
        <v>51107</v>
      </c>
      <c r="C19" s="87" t="s">
        <v>10</v>
      </c>
      <c r="D19" s="86">
        <v>0.66723399999999999</v>
      </c>
      <c r="E19" s="86">
        <v>1.34268520232301E-2</v>
      </c>
      <c r="F19" s="86">
        <v>3.8895677780156103E-5</v>
      </c>
      <c r="G19" s="122">
        <v>2.8968575592299528E-3</v>
      </c>
      <c r="H19" s="122">
        <v>0.39106719039999999</v>
      </c>
      <c r="I19" s="86">
        <v>1.1328659466770593E-3</v>
      </c>
      <c r="J19" s="122">
        <v>0.41898462120000002</v>
      </c>
      <c r="K19" s="86">
        <v>1.2137387671243183E-3</v>
      </c>
      <c r="L19" s="122" t="s">
        <v>3822</v>
      </c>
      <c r="M19" s="133">
        <v>1.1551127564124075</v>
      </c>
      <c r="N19" s="133">
        <v>1.1978534058610257</v>
      </c>
      <c r="O19" s="133"/>
      <c r="P19" s="86">
        <v>4.4928893573164946E-5</v>
      </c>
      <c r="Q19" s="86">
        <v>4.6591320102233011E-5</v>
      </c>
      <c r="R19" s="156" t="s">
        <v>556</v>
      </c>
      <c r="S19" s="85" t="s">
        <v>309</v>
      </c>
      <c r="T19" s="85" t="s">
        <v>11</v>
      </c>
      <c r="U19" s="85" t="s">
        <v>310</v>
      </c>
      <c r="V19" s="85" t="s">
        <v>536</v>
      </c>
      <c r="W19" s="85" t="s">
        <v>312</v>
      </c>
      <c r="X19" s="85" t="s">
        <v>931</v>
      </c>
      <c r="Z19" s="42" t="s">
        <v>1043</v>
      </c>
      <c r="AA19"/>
    </row>
    <row r="20" spans="1:27" s="39" customFormat="1" ht="17.399999999999999" x14ac:dyDescent="0.35">
      <c r="A20" s="85" t="s">
        <v>497</v>
      </c>
      <c r="B20" s="87">
        <v>24033</v>
      </c>
      <c r="C20" s="87" t="s">
        <v>10</v>
      </c>
      <c r="D20" s="86">
        <v>6.6622869107999902E-2</v>
      </c>
      <c r="E20" s="86">
        <v>4.6972314041460296E-3</v>
      </c>
      <c r="F20" s="86">
        <v>1.36072103005527E-5</v>
      </c>
      <c r="G20" s="122">
        <v>2.8968575592299419E-3</v>
      </c>
      <c r="H20" s="122">
        <v>6.3608302140772593E-2</v>
      </c>
      <c r="I20" s="86">
        <v>1.8426419088627918E-4</v>
      </c>
      <c r="J20" s="122">
        <v>6.3608302140772593E-2</v>
      </c>
      <c r="K20" s="86">
        <v>1.8426419088627918E-4</v>
      </c>
      <c r="L20" s="122" t="s">
        <v>3845</v>
      </c>
      <c r="M20" s="133" t="e">
        <v>#N/A</v>
      </c>
      <c r="N20" s="133" t="e">
        <v>#N/A</v>
      </c>
      <c r="O20" s="133"/>
      <c r="P20" s="86">
        <v>1.8426419088627918E-4</v>
      </c>
      <c r="Q20" s="86">
        <v>1.8426419088627918E-4</v>
      </c>
      <c r="R20" s="156" t="s">
        <v>535</v>
      </c>
      <c r="S20" s="85" t="s">
        <v>309</v>
      </c>
      <c r="T20" s="85" t="s">
        <v>11</v>
      </c>
      <c r="U20" s="85" t="s">
        <v>310</v>
      </c>
      <c r="V20" s="85" t="s">
        <v>536</v>
      </c>
      <c r="W20" s="85" t="s">
        <v>314</v>
      </c>
      <c r="X20" s="85" t="s">
        <v>931</v>
      </c>
      <c r="Z20" s="42" t="s">
        <v>1056</v>
      </c>
      <c r="AA20"/>
    </row>
    <row r="21" spans="1:27" s="39" customFormat="1" ht="17.399999999999999" x14ac:dyDescent="0.35">
      <c r="A21" s="85" t="s">
        <v>811</v>
      </c>
      <c r="B21" s="87">
        <v>51013</v>
      </c>
      <c r="C21" s="87" t="s">
        <v>10</v>
      </c>
      <c r="D21" s="86">
        <v>1.379943648</v>
      </c>
      <c r="E21" s="86">
        <v>0</v>
      </c>
      <c r="F21" s="86">
        <v>0</v>
      </c>
      <c r="G21" s="122" t="e">
        <v>#DIV/0!</v>
      </c>
      <c r="H21" s="122">
        <v>4.9524797583072004</v>
      </c>
      <c r="I21" s="86">
        <v>1.4346628424785473E-2</v>
      </c>
      <c r="J21" s="122">
        <v>4.9524797583072004</v>
      </c>
      <c r="K21" s="86">
        <v>1.4346628424785473E-2</v>
      </c>
      <c r="L21" s="122" t="s">
        <v>3822</v>
      </c>
      <c r="M21" s="133">
        <v>1.0984649785709848</v>
      </c>
      <c r="N21" s="133">
        <v>1.1504470071844137</v>
      </c>
      <c r="O21" s="133"/>
      <c r="P21" s="86">
        <v>0</v>
      </c>
      <c r="Q21" s="86">
        <v>0</v>
      </c>
      <c r="R21" s="156" t="s">
        <v>535</v>
      </c>
      <c r="S21" s="85" t="s">
        <v>309</v>
      </c>
      <c r="T21" s="85" t="s">
        <v>11</v>
      </c>
      <c r="U21" s="85" t="s">
        <v>310</v>
      </c>
      <c r="V21" s="85" t="s">
        <v>536</v>
      </c>
      <c r="W21" s="85" t="s">
        <v>314</v>
      </c>
      <c r="X21" s="85" t="s">
        <v>931</v>
      </c>
      <c r="Z21" s="42" t="s">
        <v>1057</v>
      </c>
      <c r="AA21"/>
    </row>
    <row r="22" spans="1:27" s="39" customFormat="1" ht="17.399999999999999" x14ac:dyDescent="0.35">
      <c r="A22" s="85" t="s">
        <v>811</v>
      </c>
      <c r="B22" s="87">
        <v>51107</v>
      </c>
      <c r="C22" s="87" t="s">
        <v>10</v>
      </c>
      <c r="D22" s="86">
        <v>65.182734459000002</v>
      </c>
      <c r="E22" s="86">
        <v>0.42634824102552898</v>
      </c>
      <c r="F22" s="86">
        <v>1.2350701248791899E-3</v>
      </c>
      <c r="G22" s="122">
        <v>2.896857559229935E-3</v>
      </c>
      <c r="H22" s="122">
        <v>37.829679143198398</v>
      </c>
      <c r="I22" s="86">
        <v>0.10958719198921729</v>
      </c>
      <c r="J22" s="122">
        <v>40.594772566457699</v>
      </c>
      <c r="K22" s="86">
        <v>0.11759727377436298</v>
      </c>
      <c r="L22" s="122" t="s">
        <v>3822</v>
      </c>
      <c r="M22" s="133">
        <v>1.1551127564124075</v>
      </c>
      <c r="N22" s="133">
        <v>1.1978534058610257</v>
      </c>
      <c r="O22" s="133"/>
      <c r="P22" s="86">
        <v>1.4266452563118175E-3</v>
      </c>
      <c r="Q22" s="86">
        <v>1.47943295556374E-3</v>
      </c>
      <c r="R22" s="156" t="s">
        <v>535</v>
      </c>
      <c r="S22" s="85" t="s">
        <v>309</v>
      </c>
      <c r="T22" s="85" t="s">
        <v>11</v>
      </c>
      <c r="U22" s="85" t="s">
        <v>310</v>
      </c>
      <c r="V22" s="85" t="s">
        <v>536</v>
      </c>
      <c r="W22" s="85" t="s">
        <v>314</v>
      </c>
      <c r="X22" s="85" t="s">
        <v>931</v>
      </c>
      <c r="Z22" s="42" t="s">
        <v>1058</v>
      </c>
      <c r="AA22"/>
    </row>
    <row r="23" spans="1:27" s="39" customFormat="1" ht="17.399999999999999" x14ac:dyDescent="0.35">
      <c r="A23" s="85" t="s">
        <v>811</v>
      </c>
      <c r="B23" s="87">
        <v>51013</v>
      </c>
      <c r="C23" s="87" t="s">
        <v>10</v>
      </c>
      <c r="D23" s="86">
        <v>39.613295718000003</v>
      </c>
      <c r="E23" s="86">
        <v>0</v>
      </c>
      <c r="F23" s="86">
        <v>0</v>
      </c>
      <c r="G23" s="122" t="e">
        <v>#DIV/0!</v>
      </c>
      <c r="H23" s="122">
        <v>40.3699096662138</v>
      </c>
      <c r="I23" s="86">
        <v>0.11694587798200051</v>
      </c>
      <c r="J23" s="122">
        <v>40.3699096662138</v>
      </c>
      <c r="K23" s="86">
        <v>0.11694587798200051</v>
      </c>
      <c r="L23" s="122" t="s">
        <v>3822</v>
      </c>
      <c r="M23" s="133">
        <v>1.0984649785709848</v>
      </c>
      <c r="N23" s="133">
        <v>1.1504470071844137</v>
      </c>
      <c r="O23" s="133"/>
      <c r="P23" s="86">
        <v>0</v>
      </c>
      <c r="Q23" s="86">
        <v>0</v>
      </c>
      <c r="R23" s="156" t="s">
        <v>816</v>
      </c>
      <c r="S23" s="85" t="s">
        <v>16</v>
      </c>
      <c r="T23" s="85" t="s">
        <v>11</v>
      </c>
      <c r="U23" s="85" t="s">
        <v>310</v>
      </c>
      <c r="V23" s="85" t="s">
        <v>817</v>
      </c>
      <c r="W23" s="85" t="s">
        <v>348</v>
      </c>
      <c r="X23" s="85" t="s">
        <v>931</v>
      </c>
      <c r="Z23" s="42" t="s">
        <v>1068</v>
      </c>
      <c r="AA23"/>
    </row>
    <row r="24" spans="1:27" s="39" customFormat="1" ht="17.399999999999999" x14ac:dyDescent="0.35">
      <c r="A24" s="85" t="s">
        <v>811</v>
      </c>
      <c r="B24" s="87">
        <v>51107</v>
      </c>
      <c r="C24" s="87" t="s">
        <v>10</v>
      </c>
      <c r="D24" s="86">
        <v>34.150912409</v>
      </c>
      <c r="E24" s="86">
        <v>0</v>
      </c>
      <c r="F24" s="86">
        <v>0</v>
      </c>
      <c r="G24" s="122" t="e">
        <v>#DIV/0!</v>
      </c>
      <c r="H24" s="122">
        <v>56.673439142735504</v>
      </c>
      <c r="I24" s="86">
        <v>0.16417488058819152</v>
      </c>
      <c r="J24" s="122">
        <v>62.9640372084733</v>
      </c>
      <c r="K24" s="86">
        <v>0.18239784714700133</v>
      </c>
      <c r="L24" s="122" t="s">
        <v>3822</v>
      </c>
      <c r="M24" s="133">
        <v>1.1551127564124075</v>
      </c>
      <c r="N24" s="133">
        <v>1.1978534058610257</v>
      </c>
      <c r="O24" s="133"/>
      <c r="P24" s="86">
        <v>0</v>
      </c>
      <c r="Q24" s="86">
        <v>0</v>
      </c>
      <c r="R24" s="156" t="s">
        <v>816</v>
      </c>
      <c r="S24" s="85" t="s">
        <v>16</v>
      </c>
      <c r="T24" s="85" t="s">
        <v>11</v>
      </c>
      <c r="U24" s="85" t="s">
        <v>310</v>
      </c>
      <c r="V24" s="85" t="s">
        <v>817</v>
      </c>
      <c r="W24" s="85" t="s">
        <v>348</v>
      </c>
      <c r="X24" s="85" t="s">
        <v>931</v>
      </c>
      <c r="Z24" s="42" t="s">
        <v>1069</v>
      </c>
      <c r="AA24"/>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97F2E5-B2F7-42D0-8675-AEBD129E6683}">
  <dimension ref="A1:AB105"/>
  <sheetViews>
    <sheetView topLeftCell="Q44" zoomScale="70" zoomScaleNormal="70" workbookViewId="0">
      <selection activeCell="AF63" sqref="AF63"/>
    </sheetView>
  </sheetViews>
  <sheetFormatPr defaultRowHeight="14.4" x14ac:dyDescent="0.3"/>
  <cols>
    <col min="1" max="1" width="12.33203125" customWidth="1"/>
    <col min="25" max="25" width="13.33203125" bestFit="1" customWidth="1"/>
    <col min="26" max="26" width="1.77734375" customWidth="1"/>
    <col min="27" max="27" width="23.109375" bestFit="1" customWidth="1"/>
  </cols>
  <sheetData>
    <row r="1" spans="1:28" x14ac:dyDescent="0.3">
      <c r="A1" t="s">
        <v>3744</v>
      </c>
    </row>
    <row r="2" spans="1:28" x14ac:dyDescent="0.3">
      <c r="A2" t="s">
        <v>3743</v>
      </c>
    </row>
    <row r="3" spans="1:28" x14ac:dyDescent="0.3">
      <c r="A3" t="s">
        <v>3791</v>
      </c>
    </row>
    <row r="4" spans="1:28" x14ac:dyDescent="0.3">
      <c r="A4" t="s">
        <v>3745</v>
      </c>
    </row>
    <row r="6" spans="1:28" x14ac:dyDescent="0.3">
      <c r="A6" s="24">
        <v>2265008005</v>
      </c>
      <c r="B6" s="40">
        <v>51107</v>
      </c>
      <c r="C6" s="25">
        <v>9063711</v>
      </c>
      <c r="D6" s="25">
        <v>62320013</v>
      </c>
      <c r="E6" s="25">
        <v>49987812</v>
      </c>
      <c r="F6" s="25">
        <v>82959414</v>
      </c>
      <c r="G6" s="25" t="s">
        <v>955</v>
      </c>
      <c r="H6" s="29">
        <v>4.0487659162384601E-5</v>
      </c>
      <c r="I6" s="25">
        <v>153</v>
      </c>
      <c r="J6" s="29">
        <v>2.6462522328355899E-7</v>
      </c>
      <c r="K6" s="25">
        <v>10485</v>
      </c>
      <c r="L6" s="26">
        <v>299509</v>
      </c>
      <c r="M6" s="24">
        <v>2265008005</v>
      </c>
      <c r="N6" s="25">
        <v>51107</v>
      </c>
      <c r="O6" s="25">
        <v>9063711</v>
      </c>
      <c r="P6" s="25">
        <v>62320013</v>
      </c>
      <c r="Q6" s="25">
        <v>49987812</v>
      </c>
      <c r="R6" s="25">
        <v>82959414</v>
      </c>
      <c r="S6" s="25" t="s">
        <v>955</v>
      </c>
      <c r="T6" s="29">
        <v>9.1349062863106006E-5</v>
      </c>
      <c r="U6" s="25">
        <v>365</v>
      </c>
      <c r="V6" s="29">
        <v>2.5027140510439998E-7</v>
      </c>
      <c r="W6" s="25">
        <v>10485</v>
      </c>
      <c r="X6" s="27">
        <v>299509</v>
      </c>
      <c r="Y6" s="35">
        <f t="shared" ref="Y6:Y65" si="0">IFERROR(J6/T6,0)</f>
        <v>2.8968575592299333E-3</v>
      </c>
      <c r="AA6" t="str">
        <f t="shared" ref="AA6:AA65" si="1">TRIM(A6) &amp; "-" &amp; B6 &amp; "-" &amp; TRIM(S6)</f>
        <v>2265008005-51107-NOX</v>
      </c>
      <c r="AB6" t="str">
        <f>IF(COUNTIF('NP-NRModel-MAR-WILDFIRES Modifi'!V:V, AA6)=0, "Missing", "")</f>
        <v/>
      </c>
    </row>
    <row r="7" spans="1:28" x14ac:dyDescent="0.3">
      <c r="A7" s="24">
        <v>2265008005</v>
      </c>
      <c r="B7" s="40">
        <v>51107</v>
      </c>
      <c r="C7" s="25">
        <v>9063711</v>
      </c>
      <c r="D7" s="25">
        <v>62320013</v>
      </c>
      <c r="E7" s="25">
        <v>49987812</v>
      </c>
      <c r="F7" s="25">
        <v>82959414</v>
      </c>
      <c r="G7" s="25" t="s">
        <v>12</v>
      </c>
      <c r="H7" s="29">
        <v>3.6238138965782899E-5</v>
      </c>
      <c r="I7" s="25">
        <v>153</v>
      </c>
      <c r="J7" s="29">
        <v>2.36850581475705E-7</v>
      </c>
      <c r="K7" s="25">
        <v>10485</v>
      </c>
      <c r="L7" s="26">
        <v>299505</v>
      </c>
      <c r="M7" s="24">
        <v>2265008005</v>
      </c>
      <c r="N7" s="25">
        <v>51107</v>
      </c>
      <c r="O7" s="25">
        <v>9063711</v>
      </c>
      <c r="P7" s="25">
        <v>62320013</v>
      </c>
      <c r="Q7" s="25">
        <v>49987812</v>
      </c>
      <c r="R7" s="25">
        <v>82959414</v>
      </c>
      <c r="S7" s="25" t="s">
        <v>12</v>
      </c>
      <c r="T7" s="29">
        <v>8.1761210771670305E-5</v>
      </c>
      <c r="U7" s="25">
        <v>365</v>
      </c>
      <c r="V7" s="29">
        <v>2.2400331718265801E-7</v>
      </c>
      <c r="W7" s="25">
        <v>10485</v>
      </c>
      <c r="X7" s="27">
        <v>299505</v>
      </c>
      <c r="Y7" s="35">
        <f t="shared" si="0"/>
        <v>2.8968575592299337E-3</v>
      </c>
      <c r="AA7" t="str">
        <f t="shared" si="1"/>
        <v>2265008005-51107-VOC</v>
      </c>
      <c r="AB7" t="str">
        <f>IF(COUNTIF('NP-NRModel-MAR-WILDFIRES Modifi'!V:V, AA7)=0, "Missing", "")</f>
        <v/>
      </c>
    </row>
    <row r="8" spans="1:28" x14ac:dyDescent="0.3">
      <c r="A8" s="24">
        <v>2265008005</v>
      </c>
      <c r="B8" s="40">
        <v>51107</v>
      </c>
      <c r="C8" s="25">
        <v>9063811</v>
      </c>
      <c r="D8" s="25">
        <v>62320413</v>
      </c>
      <c r="E8" s="25">
        <v>49987712</v>
      </c>
      <c r="F8" s="25">
        <v>82975614</v>
      </c>
      <c r="G8" s="25" t="s">
        <v>955</v>
      </c>
      <c r="H8" s="25">
        <v>4.0313671408941598</v>
      </c>
      <c r="I8" s="25">
        <v>153</v>
      </c>
      <c r="J8" s="25">
        <v>2.6348804842445499E-2</v>
      </c>
      <c r="K8" s="25">
        <v>10485</v>
      </c>
      <c r="L8" s="26">
        <v>661005</v>
      </c>
      <c r="M8" s="24">
        <v>2265008005</v>
      </c>
      <c r="N8" s="25">
        <v>51107</v>
      </c>
      <c r="O8" s="25">
        <v>9063811</v>
      </c>
      <c r="P8" s="25">
        <v>62320413</v>
      </c>
      <c r="Q8" s="25">
        <v>49987712</v>
      </c>
      <c r="R8" s="25">
        <v>82975614</v>
      </c>
      <c r="S8" s="25" t="s">
        <v>955</v>
      </c>
      <c r="T8" s="25">
        <v>9.0956508229040001</v>
      </c>
      <c r="U8" s="25">
        <v>365</v>
      </c>
      <c r="V8" s="25">
        <v>2.4919591295627399E-2</v>
      </c>
      <c r="W8" s="25">
        <v>10485</v>
      </c>
      <c r="X8" s="27">
        <v>661005</v>
      </c>
      <c r="Y8" s="35">
        <f t="shared" si="0"/>
        <v>2.8968575592299424E-3</v>
      </c>
      <c r="AA8" t="str">
        <f t="shared" si="1"/>
        <v>2265008005-51107-NOX</v>
      </c>
      <c r="AB8" t="str">
        <f>IF(COUNTIF('NP-NRModel-MAR-WILDFIRES Modifi'!V:V, AA8)=0, "Missing", "")</f>
        <v/>
      </c>
    </row>
    <row r="9" spans="1:28" x14ac:dyDescent="0.3">
      <c r="A9" s="24">
        <v>2265008005</v>
      </c>
      <c r="B9" s="40">
        <v>51107</v>
      </c>
      <c r="C9" s="25">
        <v>9063811</v>
      </c>
      <c r="D9" s="25">
        <v>62320413</v>
      </c>
      <c r="E9" s="25">
        <v>49987712</v>
      </c>
      <c r="F9" s="25">
        <v>82975614</v>
      </c>
      <c r="G9" s="25" t="s">
        <v>12</v>
      </c>
      <c r="H9" s="25">
        <v>1.7207584130549001</v>
      </c>
      <c r="I9" s="25">
        <v>153</v>
      </c>
      <c r="J9" s="25">
        <v>1.12467870134307E-2</v>
      </c>
      <c r="K9" s="25">
        <v>10485</v>
      </c>
      <c r="L9" s="26">
        <v>661004</v>
      </c>
      <c r="M9" s="24">
        <v>2265008005</v>
      </c>
      <c r="N9" s="25">
        <v>51107</v>
      </c>
      <c r="O9" s="25">
        <v>9063811</v>
      </c>
      <c r="P9" s="25">
        <v>62320413</v>
      </c>
      <c r="Q9" s="25">
        <v>49987712</v>
      </c>
      <c r="R9" s="25">
        <v>82975614</v>
      </c>
      <c r="S9" s="25" t="s">
        <v>12</v>
      </c>
      <c r="T9" s="25">
        <v>3.88240939827929</v>
      </c>
      <c r="U9" s="25">
        <v>365</v>
      </c>
      <c r="V9" s="25">
        <v>1.06367380774775E-2</v>
      </c>
      <c r="W9" s="25">
        <v>10485</v>
      </c>
      <c r="X9" s="27">
        <v>661004</v>
      </c>
      <c r="Y9" s="35">
        <f t="shared" si="0"/>
        <v>2.8968575592299337E-3</v>
      </c>
      <c r="AA9" t="str">
        <f t="shared" si="1"/>
        <v>2265008005-51107-VOC</v>
      </c>
      <c r="AB9" t="str">
        <f>IF(COUNTIF('NP-NRModel-MAR-WILDFIRES Modifi'!V:V, AA9)=0, "Missing", "")</f>
        <v/>
      </c>
    </row>
    <row r="10" spans="1:28" x14ac:dyDescent="0.3">
      <c r="A10" s="24">
        <v>2270008005</v>
      </c>
      <c r="B10" s="40">
        <v>51107</v>
      </c>
      <c r="C10" s="25">
        <v>9063711</v>
      </c>
      <c r="D10" s="25">
        <v>62320013</v>
      </c>
      <c r="E10" s="25">
        <v>49987812</v>
      </c>
      <c r="F10" s="25">
        <v>82959614</v>
      </c>
      <c r="G10" s="25" t="s">
        <v>955</v>
      </c>
      <c r="H10" s="29">
        <v>5.2215335236851104E-6</v>
      </c>
      <c r="I10" s="25">
        <v>153</v>
      </c>
      <c r="J10" s="29">
        <v>3.4127670089445098E-8</v>
      </c>
      <c r="K10" s="25">
        <v>10485</v>
      </c>
      <c r="L10" s="26">
        <v>299511</v>
      </c>
      <c r="M10" s="24">
        <v>2270008005</v>
      </c>
      <c r="N10" s="25">
        <v>51107</v>
      </c>
      <c r="O10" s="25">
        <v>9063711</v>
      </c>
      <c r="P10" s="25">
        <v>62320013</v>
      </c>
      <c r="Q10" s="25">
        <v>49987812</v>
      </c>
      <c r="R10" s="25">
        <v>82959614</v>
      </c>
      <c r="S10" s="25" t="s">
        <v>955</v>
      </c>
      <c r="T10" s="29">
        <v>1.17809279164271E-5</v>
      </c>
      <c r="U10" s="25">
        <v>365</v>
      </c>
      <c r="V10" s="29">
        <v>3.2276514839526497E-8</v>
      </c>
      <c r="W10" s="25">
        <v>10485</v>
      </c>
      <c r="X10" s="27">
        <v>299511</v>
      </c>
      <c r="Y10" s="35">
        <f t="shared" si="0"/>
        <v>2.8968575592299593E-3</v>
      </c>
      <c r="AA10" t="str">
        <f t="shared" si="1"/>
        <v>2270008005-51107-NOX</v>
      </c>
      <c r="AB10" t="str">
        <f>IF(COUNTIF('NP-NRModel-MAR-WILDFIRES Modifi'!V:V, AA10)=0, "Missing", "")</f>
        <v/>
      </c>
    </row>
    <row r="11" spans="1:28" x14ac:dyDescent="0.3">
      <c r="A11" s="24">
        <v>2270008005</v>
      </c>
      <c r="B11" s="40">
        <v>51107</v>
      </c>
      <c r="C11" s="25">
        <v>9063711</v>
      </c>
      <c r="D11" s="25">
        <v>62320013</v>
      </c>
      <c r="E11" s="25">
        <v>49987812</v>
      </c>
      <c r="F11" s="25">
        <v>82959614</v>
      </c>
      <c r="G11" s="25" t="s">
        <v>12</v>
      </c>
      <c r="H11" s="29">
        <v>3.0430461363760699E-6</v>
      </c>
      <c r="I11" s="25">
        <v>153</v>
      </c>
      <c r="J11" s="29">
        <v>1.9889190433830501E-8</v>
      </c>
      <c r="K11" s="25">
        <v>10485</v>
      </c>
      <c r="L11" s="26">
        <v>299515</v>
      </c>
      <c r="M11" s="24">
        <v>2270008005</v>
      </c>
      <c r="N11" s="25">
        <v>51107</v>
      </c>
      <c r="O11" s="25">
        <v>9063711</v>
      </c>
      <c r="P11" s="25">
        <v>62320013</v>
      </c>
      <c r="Q11" s="25">
        <v>49987812</v>
      </c>
      <c r="R11" s="25">
        <v>82959614</v>
      </c>
      <c r="S11" s="25" t="s">
        <v>12</v>
      </c>
      <c r="T11" s="29">
        <v>6.86578129133751E-6</v>
      </c>
      <c r="U11" s="25">
        <v>365</v>
      </c>
      <c r="V11" s="29">
        <v>1.8810359702294501E-8</v>
      </c>
      <c r="W11" s="25">
        <v>10485</v>
      </c>
      <c r="X11" s="27">
        <v>299515</v>
      </c>
      <c r="Y11" s="35">
        <f t="shared" si="0"/>
        <v>2.8968575592299307E-3</v>
      </c>
      <c r="AA11" t="str">
        <f t="shared" si="1"/>
        <v>2270008005-51107-VOC</v>
      </c>
      <c r="AB11" t="str">
        <f>IF(COUNTIF('NP-NRModel-MAR-WILDFIRES Modifi'!V:V, AA11)=0, "Missing", "")</f>
        <v/>
      </c>
    </row>
    <row r="12" spans="1:28" x14ac:dyDescent="0.3">
      <c r="A12" s="24">
        <v>2270008005</v>
      </c>
      <c r="B12" s="40">
        <v>51107</v>
      </c>
      <c r="C12" s="25">
        <v>9063811</v>
      </c>
      <c r="D12" s="25">
        <v>62320413</v>
      </c>
      <c r="E12" s="25">
        <v>49987712</v>
      </c>
      <c r="F12" s="25">
        <v>82975814</v>
      </c>
      <c r="G12" s="25" t="s">
        <v>955</v>
      </c>
      <c r="H12" s="25">
        <v>0.83892618747537395</v>
      </c>
      <c r="I12" s="25">
        <v>153</v>
      </c>
      <c r="J12" s="25">
        <v>5.48317769591747E-3</v>
      </c>
      <c r="K12" s="25">
        <v>10485</v>
      </c>
      <c r="L12" s="26">
        <v>661001</v>
      </c>
      <c r="M12" s="24">
        <v>2270008005</v>
      </c>
      <c r="N12" s="25">
        <v>51107</v>
      </c>
      <c r="O12" s="25">
        <v>9063811</v>
      </c>
      <c r="P12" s="25">
        <v>62320413</v>
      </c>
      <c r="Q12" s="25">
        <v>49987712</v>
      </c>
      <c r="R12" s="25">
        <v>82975814</v>
      </c>
      <c r="S12" s="25" t="s">
        <v>955</v>
      </c>
      <c r="T12" s="25">
        <v>1.8928019703443899</v>
      </c>
      <c r="U12" s="25">
        <v>365</v>
      </c>
      <c r="V12" s="25">
        <v>5.1857588228613498E-3</v>
      </c>
      <c r="W12" s="25">
        <v>10485</v>
      </c>
      <c r="X12" s="27">
        <v>661001</v>
      </c>
      <c r="Y12" s="35">
        <f t="shared" si="0"/>
        <v>2.8968575592299398E-3</v>
      </c>
      <c r="AA12" t="str">
        <f t="shared" si="1"/>
        <v>2270008005-51107-NOX</v>
      </c>
      <c r="AB12" t="str">
        <f>IF(COUNTIF('NP-NRModel-MAR-WILDFIRES Modifi'!V:V, AA12)=0, "Missing", "")</f>
        <v/>
      </c>
    </row>
    <row r="13" spans="1:28" x14ac:dyDescent="0.3">
      <c r="A13" s="24">
        <v>2270008005</v>
      </c>
      <c r="B13" s="40">
        <v>51107</v>
      </c>
      <c r="C13" s="25">
        <v>9063811</v>
      </c>
      <c r="D13" s="25">
        <v>62320413</v>
      </c>
      <c r="E13" s="25">
        <v>49987712</v>
      </c>
      <c r="F13" s="25">
        <v>82975814</v>
      </c>
      <c r="G13" s="25" t="s">
        <v>12</v>
      </c>
      <c r="H13" s="25">
        <v>0.45744379808678498</v>
      </c>
      <c r="I13" s="25">
        <v>153</v>
      </c>
      <c r="J13" s="25">
        <v>2.9898287456652599E-3</v>
      </c>
      <c r="K13" s="25">
        <v>10485</v>
      </c>
      <c r="L13" s="26">
        <v>661000</v>
      </c>
      <c r="M13" s="24">
        <v>2270008005</v>
      </c>
      <c r="N13" s="25">
        <v>51107</v>
      </c>
      <c r="O13" s="25">
        <v>9063811</v>
      </c>
      <c r="P13" s="25">
        <v>62320413</v>
      </c>
      <c r="Q13" s="25">
        <v>49987712</v>
      </c>
      <c r="R13" s="25">
        <v>82975814</v>
      </c>
      <c r="S13" s="25" t="s">
        <v>12</v>
      </c>
      <c r="T13" s="25">
        <v>1.0320938066626999</v>
      </c>
      <c r="U13" s="25">
        <v>365</v>
      </c>
      <c r="V13" s="25">
        <v>2.8276542648293401E-3</v>
      </c>
      <c r="W13" s="25">
        <v>10485</v>
      </c>
      <c r="X13" s="27">
        <v>661000</v>
      </c>
      <c r="Y13" s="35">
        <f t="shared" si="0"/>
        <v>2.8968575592299532E-3</v>
      </c>
      <c r="AA13" t="str">
        <f t="shared" si="1"/>
        <v>2270008005-51107-VOC</v>
      </c>
      <c r="AB13" t="str">
        <f>IF(COUNTIF('NP-NRModel-MAR-WILDFIRES Modifi'!V:V, AA13)=0, "Missing", "")</f>
        <v/>
      </c>
    </row>
    <row r="14" spans="1:28" x14ac:dyDescent="0.3">
      <c r="A14" s="24">
        <v>2275001000</v>
      </c>
      <c r="B14" s="40">
        <v>24033</v>
      </c>
      <c r="C14" s="25">
        <v>9567211</v>
      </c>
      <c r="D14" s="25">
        <v>53404413</v>
      </c>
      <c r="E14" s="25">
        <v>49085812</v>
      </c>
      <c r="F14" s="25">
        <v>145542814</v>
      </c>
      <c r="G14" s="25" t="s">
        <v>955</v>
      </c>
      <c r="H14" s="25">
        <v>0.148442922037228</v>
      </c>
      <c r="I14" s="25">
        <v>153</v>
      </c>
      <c r="J14" s="25">
        <v>9.7021517671391398E-4</v>
      </c>
      <c r="K14" s="25">
        <v>10485</v>
      </c>
      <c r="L14" s="26">
        <v>38627</v>
      </c>
      <c r="M14" s="24">
        <v>2275001000</v>
      </c>
      <c r="N14" s="25">
        <v>24033</v>
      </c>
      <c r="O14" s="25">
        <v>9567211</v>
      </c>
      <c r="P14" s="25">
        <v>53404413</v>
      </c>
      <c r="Q14" s="25">
        <v>49085812</v>
      </c>
      <c r="R14" s="25">
        <v>145542814</v>
      </c>
      <c r="S14" s="25" t="s">
        <v>955</v>
      </c>
      <c r="T14" s="25">
        <v>0.334919876754941</v>
      </c>
      <c r="U14" s="25">
        <v>365</v>
      </c>
      <c r="V14" s="25">
        <v>9.1758870343819701E-4</v>
      </c>
      <c r="W14" s="25">
        <v>10485</v>
      </c>
      <c r="X14" s="27">
        <v>38627</v>
      </c>
      <c r="Y14" s="35">
        <f t="shared" si="0"/>
        <v>2.8968575592299498E-3</v>
      </c>
      <c r="AA14" t="str">
        <f t="shared" si="1"/>
        <v>2275001000-24033-NOX</v>
      </c>
      <c r="AB14" t="str">
        <f>IF(COUNTIF('NP-NRModel-MAR-WILDFIRES Modifi'!V:V, AA14)=0, "Missing", "")</f>
        <v/>
      </c>
    </row>
    <row r="15" spans="1:28" x14ac:dyDescent="0.3">
      <c r="A15" s="24">
        <v>2275001000</v>
      </c>
      <c r="B15" s="40">
        <v>24033</v>
      </c>
      <c r="C15" s="25">
        <v>9567211</v>
      </c>
      <c r="D15" s="25">
        <v>53404413</v>
      </c>
      <c r="E15" s="25">
        <v>49085812</v>
      </c>
      <c r="F15" s="25">
        <v>145542814</v>
      </c>
      <c r="G15" s="25" t="s">
        <v>12</v>
      </c>
      <c r="H15" s="25">
        <v>7.2220352249378103E-2</v>
      </c>
      <c r="I15" s="25">
        <v>153</v>
      </c>
      <c r="J15" s="25">
        <v>4.7202844607436699E-4</v>
      </c>
      <c r="K15" s="25">
        <v>10485</v>
      </c>
      <c r="L15" s="26">
        <v>38631</v>
      </c>
      <c r="M15" s="24">
        <v>2275001000</v>
      </c>
      <c r="N15" s="25">
        <v>24033</v>
      </c>
      <c r="O15" s="25">
        <v>9567211</v>
      </c>
      <c r="P15" s="25">
        <v>53404413</v>
      </c>
      <c r="Q15" s="25">
        <v>49085812</v>
      </c>
      <c r="R15" s="25">
        <v>145542814</v>
      </c>
      <c r="S15" s="25" t="s">
        <v>12</v>
      </c>
      <c r="T15" s="25">
        <v>0.16294499692275</v>
      </c>
      <c r="U15" s="25">
        <v>365</v>
      </c>
      <c r="V15" s="25">
        <v>4.4642464910342499E-4</v>
      </c>
      <c r="W15" s="25">
        <v>10485</v>
      </c>
      <c r="X15" s="27">
        <v>38631</v>
      </c>
      <c r="Y15" s="35">
        <f t="shared" si="0"/>
        <v>2.8968575592299359E-3</v>
      </c>
      <c r="AA15" t="str">
        <f t="shared" si="1"/>
        <v>2275001000-24033-VOC</v>
      </c>
      <c r="AB15" t="str">
        <f>IF(COUNTIF('NP-NRModel-MAR-WILDFIRES Modifi'!V:V, AA15)=0, "Missing", "")</f>
        <v/>
      </c>
    </row>
    <row r="16" spans="1:28" x14ac:dyDescent="0.3">
      <c r="A16" s="24">
        <v>2275001000</v>
      </c>
      <c r="B16" s="40">
        <v>24033</v>
      </c>
      <c r="C16" s="25">
        <v>9567311</v>
      </c>
      <c r="D16" s="25">
        <v>63266413</v>
      </c>
      <c r="E16" s="25">
        <v>50633212</v>
      </c>
      <c r="F16" s="25">
        <v>166372814</v>
      </c>
      <c r="G16" s="25" t="s">
        <v>955</v>
      </c>
      <c r="H16" s="25">
        <v>125.310574367092</v>
      </c>
      <c r="I16" s="25">
        <v>153</v>
      </c>
      <c r="J16" s="25">
        <v>0.819023361876423</v>
      </c>
      <c r="K16" s="25">
        <v>10485</v>
      </c>
      <c r="L16" s="26">
        <v>587094</v>
      </c>
      <c r="M16" s="24">
        <v>2275001000</v>
      </c>
      <c r="N16" s="25">
        <v>24033</v>
      </c>
      <c r="O16" s="25">
        <v>9567311</v>
      </c>
      <c r="P16" s="25">
        <v>63266413</v>
      </c>
      <c r="Q16" s="25">
        <v>50633212</v>
      </c>
      <c r="R16" s="25">
        <v>166372814</v>
      </c>
      <c r="S16" s="25" t="s">
        <v>955</v>
      </c>
      <c r="T16" s="25">
        <v>282.72821328990102</v>
      </c>
      <c r="U16" s="25">
        <v>365</v>
      </c>
      <c r="V16" s="25">
        <v>0.77459784462986503</v>
      </c>
      <c r="W16" s="25">
        <v>10485</v>
      </c>
      <c r="X16" s="27">
        <v>587094</v>
      </c>
      <c r="Y16" s="35">
        <f t="shared" si="0"/>
        <v>2.8968575592299346E-3</v>
      </c>
      <c r="AA16" t="str">
        <f t="shared" si="1"/>
        <v>2275001000-24033-NOX</v>
      </c>
      <c r="AB16" t="str">
        <f>IF(COUNTIF('NP-NRModel-MAR-WILDFIRES Modifi'!V:V, AA16)=0, "Missing", "")</f>
        <v/>
      </c>
    </row>
    <row r="17" spans="1:28" x14ac:dyDescent="0.3">
      <c r="A17" s="24">
        <v>2275001000</v>
      </c>
      <c r="B17" s="40">
        <v>24033</v>
      </c>
      <c r="C17" s="25">
        <v>9567311</v>
      </c>
      <c r="D17" s="25">
        <v>63266413</v>
      </c>
      <c r="E17" s="25">
        <v>50633212</v>
      </c>
      <c r="F17" s="25">
        <v>166372814</v>
      </c>
      <c r="G17" s="25" t="s">
        <v>12</v>
      </c>
      <c r="H17" s="25">
        <v>60.966020818284797</v>
      </c>
      <c r="I17" s="25">
        <v>153</v>
      </c>
      <c r="J17" s="25">
        <v>0.39847072430251501</v>
      </c>
      <c r="K17" s="25">
        <v>10485</v>
      </c>
      <c r="L17" s="26">
        <v>587098</v>
      </c>
      <c r="M17" s="24">
        <v>2275001000</v>
      </c>
      <c r="N17" s="25">
        <v>24033</v>
      </c>
      <c r="O17" s="25">
        <v>9567311</v>
      </c>
      <c r="P17" s="25">
        <v>63266413</v>
      </c>
      <c r="Q17" s="25">
        <v>50633212</v>
      </c>
      <c r="R17" s="25">
        <v>166372814</v>
      </c>
      <c r="S17" s="25" t="s">
        <v>12</v>
      </c>
      <c r="T17" s="25">
        <v>137.552750232026</v>
      </c>
      <c r="U17" s="25">
        <v>365</v>
      </c>
      <c r="V17" s="25">
        <v>0.37685684995075802</v>
      </c>
      <c r="W17" s="25">
        <v>10485</v>
      </c>
      <c r="X17" s="27">
        <v>587098</v>
      </c>
      <c r="Y17" s="35">
        <f t="shared" si="0"/>
        <v>2.8968575592299589E-3</v>
      </c>
      <c r="AA17" t="str">
        <f t="shared" si="1"/>
        <v>2275001000-24033-VOC</v>
      </c>
      <c r="AB17" t="str">
        <f>IF(COUNTIF('NP-NRModel-MAR-WILDFIRES Modifi'!V:V, AA17)=0, "Missing", "")</f>
        <v/>
      </c>
    </row>
    <row r="18" spans="1:28" x14ac:dyDescent="0.3">
      <c r="A18" s="24">
        <v>2275001000</v>
      </c>
      <c r="B18" s="40">
        <v>51107</v>
      </c>
      <c r="C18" s="25">
        <v>9063711</v>
      </c>
      <c r="D18" s="25">
        <v>103334713</v>
      </c>
      <c r="E18" s="25">
        <v>49987812</v>
      </c>
      <c r="F18" s="25">
        <v>146294214</v>
      </c>
      <c r="G18" s="25" t="s">
        <v>955</v>
      </c>
      <c r="H18" s="25">
        <v>3.0777168080836299</v>
      </c>
      <c r="I18" s="25">
        <v>153</v>
      </c>
      <c r="J18" s="25">
        <v>2.01157961312655E-2</v>
      </c>
      <c r="K18" s="25">
        <v>10485</v>
      </c>
      <c r="L18" s="26">
        <v>15760</v>
      </c>
      <c r="M18" s="24">
        <v>2275001000</v>
      </c>
      <c r="N18" s="25">
        <v>51107</v>
      </c>
      <c r="O18" s="25">
        <v>9063711</v>
      </c>
      <c r="P18" s="25">
        <v>103334713</v>
      </c>
      <c r="Q18" s="25">
        <v>49987812</v>
      </c>
      <c r="R18" s="25">
        <v>146294214</v>
      </c>
      <c r="S18" s="25" t="s">
        <v>955</v>
      </c>
      <c r="T18" s="25">
        <v>6.94400595126704</v>
      </c>
      <c r="U18" s="25">
        <v>365</v>
      </c>
      <c r="V18" s="25">
        <v>1.9024673839087701E-2</v>
      </c>
      <c r="W18" s="25">
        <v>10485</v>
      </c>
      <c r="X18" s="27">
        <v>15760</v>
      </c>
      <c r="Y18" s="35">
        <f t="shared" si="0"/>
        <v>2.8968575592299233E-3</v>
      </c>
      <c r="AA18" t="str">
        <f t="shared" si="1"/>
        <v>2275001000-51107-NOX</v>
      </c>
      <c r="AB18" t="str">
        <f>IF(COUNTIF('NP-NRModel-MAR-WILDFIRES Modifi'!V:V, AA18)=0, "Missing", "")</f>
        <v/>
      </c>
    </row>
    <row r="19" spans="1:28" x14ac:dyDescent="0.3">
      <c r="A19" s="24">
        <v>2275001000</v>
      </c>
      <c r="B19" s="40">
        <v>51107</v>
      </c>
      <c r="C19" s="25">
        <v>9063711</v>
      </c>
      <c r="D19" s="25">
        <v>103334713</v>
      </c>
      <c r="E19" s="25">
        <v>49987812</v>
      </c>
      <c r="F19" s="25">
        <v>146294214</v>
      </c>
      <c r="G19" s="25" t="s">
        <v>12</v>
      </c>
      <c r="H19" s="25">
        <v>1.4973686307289</v>
      </c>
      <c r="I19" s="25">
        <v>153</v>
      </c>
      <c r="J19" s="25">
        <v>9.7867230766595006E-3</v>
      </c>
      <c r="K19" s="25">
        <v>10485</v>
      </c>
      <c r="L19" s="26">
        <v>15766</v>
      </c>
      <c r="M19" s="24">
        <v>2275001000</v>
      </c>
      <c r="N19" s="25">
        <v>51107</v>
      </c>
      <c r="O19" s="25">
        <v>9063711</v>
      </c>
      <c r="P19" s="25">
        <v>103334713</v>
      </c>
      <c r="Q19" s="25">
        <v>49987812</v>
      </c>
      <c r="R19" s="25">
        <v>146294214</v>
      </c>
      <c r="S19" s="25" t="s">
        <v>12</v>
      </c>
      <c r="T19" s="25">
        <v>3.3783929228681302</v>
      </c>
      <c r="U19" s="25">
        <v>365</v>
      </c>
      <c r="V19" s="25">
        <v>9.2558710215565401E-3</v>
      </c>
      <c r="W19" s="25">
        <v>10485</v>
      </c>
      <c r="X19" s="27">
        <v>15766</v>
      </c>
      <c r="Y19" s="35">
        <f t="shared" si="0"/>
        <v>2.8968575592299476E-3</v>
      </c>
      <c r="AA19" t="str">
        <f t="shared" si="1"/>
        <v>2275001000-51107-VOC</v>
      </c>
      <c r="AB19" t="str">
        <f>IF(COUNTIF('NP-NRModel-MAR-WILDFIRES Modifi'!V:V, AA19)=0, "Missing", "")</f>
        <v/>
      </c>
    </row>
    <row r="20" spans="1:28" x14ac:dyDescent="0.3">
      <c r="A20" s="24">
        <v>2275001000</v>
      </c>
      <c r="B20" s="40">
        <v>51107</v>
      </c>
      <c r="C20" s="25">
        <v>9063811</v>
      </c>
      <c r="D20" s="25">
        <v>55138613</v>
      </c>
      <c r="E20" s="25">
        <v>49987712</v>
      </c>
      <c r="F20" s="25">
        <v>88715114</v>
      </c>
      <c r="G20" s="25" t="s">
        <v>955</v>
      </c>
      <c r="H20" s="25">
        <v>1.3164844064169801</v>
      </c>
      <c r="I20" s="25">
        <v>153</v>
      </c>
      <c r="J20" s="25">
        <v>8.6044732445554294E-3</v>
      </c>
      <c r="K20" s="25">
        <v>10485</v>
      </c>
      <c r="L20" s="26">
        <v>659192</v>
      </c>
      <c r="M20" s="24">
        <v>2275001000</v>
      </c>
      <c r="N20" s="25">
        <v>51107</v>
      </c>
      <c r="O20" s="25">
        <v>9063811</v>
      </c>
      <c r="P20" s="25">
        <v>55138613</v>
      </c>
      <c r="Q20" s="25">
        <v>49987712</v>
      </c>
      <c r="R20" s="25">
        <v>88715114</v>
      </c>
      <c r="S20" s="25" t="s">
        <v>955</v>
      </c>
      <c r="T20" s="25">
        <v>2.9702783338932002</v>
      </c>
      <c r="U20" s="25">
        <v>365</v>
      </c>
      <c r="V20" s="25">
        <v>8.1377488599813797E-3</v>
      </c>
      <c r="W20" s="25">
        <v>10485</v>
      </c>
      <c r="X20" s="27">
        <v>659192</v>
      </c>
      <c r="Y20" s="35">
        <f t="shared" si="0"/>
        <v>2.8968575592299402E-3</v>
      </c>
      <c r="AA20" t="str">
        <f t="shared" si="1"/>
        <v>2275001000-51107-NOX</v>
      </c>
      <c r="AB20" t="str">
        <f>IF(COUNTIF('NP-NRModel-MAR-WILDFIRES Modifi'!V:V, AA20)=0, "Missing", "")</f>
        <v/>
      </c>
    </row>
    <row r="21" spans="1:28" x14ac:dyDescent="0.3">
      <c r="A21" s="24">
        <v>2275001000</v>
      </c>
      <c r="B21" s="40">
        <v>51107</v>
      </c>
      <c r="C21" s="25">
        <v>9063811</v>
      </c>
      <c r="D21" s="25">
        <v>55138613</v>
      </c>
      <c r="E21" s="25">
        <v>49987712</v>
      </c>
      <c r="F21" s="25">
        <v>88715114</v>
      </c>
      <c r="G21" s="25" t="s">
        <v>12</v>
      </c>
      <c r="H21" s="25">
        <v>0.67619821622500997</v>
      </c>
      <c r="I21" s="25">
        <v>153</v>
      </c>
      <c r="J21" s="25">
        <v>4.4195961844771901E-3</v>
      </c>
      <c r="K21" s="25">
        <v>10485</v>
      </c>
      <c r="L21" s="26">
        <v>659198</v>
      </c>
      <c r="M21" s="24">
        <v>2275001000</v>
      </c>
      <c r="N21" s="25">
        <v>51107</v>
      </c>
      <c r="O21" s="25">
        <v>9063811</v>
      </c>
      <c r="P21" s="25">
        <v>55138613</v>
      </c>
      <c r="Q21" s="25">
        <v>49987712</v>
      </c>
      <c r="R21" s="25">
        <v>88715114</v>
      </c>
      <c r="S21" s="25" t="s">
        <v>12</v>
      </c>
      <c r="T21" s="25">
        <v>1.5256518810859401</v>
      </c>
      <c r="U21" s="25">
        <v>365</v>
      </c>
      <c r="V21" s="25">
        <v>4.1798681673587499E-3</v>
      </c>
      <c r="W21" s="25">
        <v>10485</v>
      </c>
      <c r="X21" s="27">
        <v>659198</v>
      </c>
      <c r="Y21" s="35">
        <f t="shared" si="0"/>
        <v>2.8968575592299445E-3</v>
      </c>
      <c r="AA21" t="str">
        <f t="shared" si="1"/>
        <v>2275001000-51107-VOC</v>
      </c>
      <c r="AB21" t="str">
        <f>IF(COUNTIF('NP-NRModel-MAR-WILDFIRES Modifi'!V:V, AA21)=0, "Missing", "")</f>
        <v/>
      </c>
    </row>
    <row r="22" spans="1:28" x14ac:dyDescent="0.3">
      <c r="A22" s="24">
        <v>2275050011</v>
      </c>
      <c r="B22" s="40">
        <v>24031</v>
      </c>
      <c r="C22" s="25">
        <v>9567511</v>
      </c>
      <c r="D22" s="25">
        <v>62719613</v>
      </c>
      <c r="E22" s="25">
        <v>50302012</v>
      </c>
      <c r="F22" s="25">
        <v>84721514</v>
      </c>
      <c r="G22" s="25" t="s">
        <v>955</v>
      </c>
      <c r="H22" s="25">
        <v>2.1673877917464501E-2</v>
      </c>
      <c r="I22" s="25">
        <v>153</v>
      </c>
      <c r="J22" s="25">
        <v>1.4165933279388599E-4</v>
      </c>
      <c r="K22" s="25">
        <v>10485</v>
      </c>
      <c r="L22" s="26">
        <v>487525</v>
      </c>
      <c r="M22" s="24">
        <v>2275050011</v>
      </c>
      <c r="N22" s="25">
        <v>24031</v>
      </c>
      <c r="O22" s="25">
        <v>9567511</v>
      </c>
      <c r="P22" s="25">
        <v>62719613</v>
      </c>
      <c r="Q22" s="25">
        <v>50302012</v>
      </c>
      <c r="R22" s="25">
        <v>84721514</v>
      </c>
      <c r="S22" s="25" t="s">
        <v>955</v>
      </c>
      <c r="T22" s="25">
        <v>4.8901034965468701E-2</v>
      </c>
      <c r="U22" s="25">
        <v>365</v>
      </c>
      <c r="V22" s="25">
        <v>1.33975438261558E-4</v>
      </c>
      <c r="W22" s="25">
        <v>10485</v>
      </c>
      <c r="X22" s="27">
        <v>487525</v>
      </c>
      <c r="Y22" s="35">
        <f t="shared" si="0"/>
        <v>2.8968575592299476E-3</v>
      </c>
      <c r="AA22" t="str">
        <f t="shared" si="1"/>
        <v>2275050011-24031-NOX</v>
      </c>
      <c r="AB22" t="str">
        <f>IF(COUNTIF('NP-NRModel-MAR-WILDFIRES Modifi'!V:V, AA22)=0, "Missing", "")</f>
        <v/>
      </c>
    </row>
    <row r="23" spans="1:28" x14ac:dyDescent="0.3">
      <c r="A23" s="24">
        <v>2275050011</v>
      </c>
      <c r="B23" s="40">
        <v>24031</v>
      </c>
      <c r="C23" s="25">
        <v>9567511</v>
      </c>
      <c r="D23" s="25">
        <v>62719613</v>
      </c>
      <c r="E23" s="25">
        <v>50302012</v>
      </c>
      <c r="F23" s="25">
        <v>84721514</v>
      </c>
      <c r="G23" s="25" t="s">
        <v>12</v>
      </c>
      <c r="H23" s="25">
        <v>5.0174700581384499E-2</v>
      </c>
      <c r="I23" s="25">
        <v>153</v>
      </c>
      <c r="J23" s="25">
        <v>3.2793921948617302E-4</v>
      </c>
      <c r="K23" s="25">
        <v>10485</v>
      </c>
      <c r="L23" s="26">
        <v>487493</v>
      </c>
      <c r="M23" s="24">
        <v>2275050011</v>
      </c>
      <c r="N23" s="25">
        <v>24031</v>
      </c>
      <c r="O23" s="25">
        <v>9567511</v>
      </c>
      <c r="P23" s="25">
        <v>62719613</v>
      </c>
      <c r="Q23" s="25">
        <v>50302012</v>
      </c>
      <c r="R23" s="25">
        <v>84721514</v>
      </c>
      <c r="S23" s="25" t="s">
        <v>12</v>
      </c>
      <c r="T23" s="25">
        <v>0.113205158617929</v>
      </c>
      <c r="U23" s="25">
        <v>365</v>
      </c>
      <c r="V23" s="25">
        <v>3.1015111950117701E-4</v>
      </c>
      <c r="W23" s="25">
        <v>10485</v>
      </c>
      <c r="X23" s="27">
        <v>487493</v>
      </c>
      <c r="Y23" s="35">
        <f t="shared" si="0"/>
        <v>2.8968575592299489E-3</v>
      </c>
      <c r="AA23" t="str">
        <f t="shared" si="1"/>
        <v>2275050011-24031-VOC</v>
      </c>
      <c r="AB23" t="str">
        <f>IF(COUNTIF('NP-NRModel-MAR-WILDFIRES Modifi'!V:V, AA23)=0, "Missing", "")</f>
        <v/>
      </c>
    </row>
    <row r="24" spans="1:28" x14ac:dyDescent="0.3">
      <c r="A24" s="24">
        <v>2275050011</v>
      </c>
      <c r="B24" s="40">
        <v>24031</v>
      </c>
      <c r="C24" s="25">
        <v>9567611</v>
      </c>
      <c r="D24" s="25">
        <v>62719813</v>
      </c>
      <c r="E24" s="25">
        <v>50301912</v>
      </c>
      <c r="F24" s="25">
        <v>84721914</v>
      </c>
      <c r="G24" s="25" t="s">
        <v>955</v>
      </c>
      <c r="H24" s="25">
        <v>0.19993252300874401</v>
      </c>
      <c r="I24" s="25">
        <v>153</v>
      </c>
      <c r="J24" s="25">
        <v>1.3067485163970199E-3</v>
      </c>
      <c r="K24" s="25">
        <v>10485</v>
      </c>
      <c r="L24" s="26">
        <v>487643</v>
      </c>
      <c r="M24" s="24">
        <v>2275050011</v>
      </c>
      <c r="N24" s="25">
        <v>24031</v>
      </c>
      <c r="O24" s="25">
        <v>9567611</v>
      </c>
      <c r="P24" s="25">
        <v>62719813</v>
      </c>
      <c r="Q24" s="25">
        <v>50301912</v>
      </c>
      <c r="R24" s="25">
        <v>84721914</v>
      </c>
      <c r="S24" s="25" t="s">
        <v>955</v>
      </c>
      <c r="T24" s="25">
        <v>0.45109173981767597</v>
      </c>
      <c r="U24" s="25">
        <v>365</v>
      </c>
      <c r="V24" s="25">
        <v>1.2358677803224001E-3</v>
      </c>
      <c r="W24" s="25">
        <v>10485</v>
      </c>
      <c r="X24" s="27">
        <v>487643</v>
      </c>
      <c r="Y24" s="35">
        <f t="shared" si="0"/>
        <v>2.8968575592299398E-3</v>
      </c>
      <c r="AA24" t="str">
        <f t="shared" si="1"/>
        <v>2275050011-24031-NOX</v>
      </c>
      <c r="AB24" t="str">
        <f>IF(COUNTIF('NP-NRModel-MAR-WILDFIRES Modifi'!V:V, AA24)=0, "Missing", "")</f>
        <v/>
      </c>
    </row>
    <row r="25" spans="1:28" x14ac:dyDescent="0.3">
      <c r="A25" s="24">
        <v>2275050011</v>
      </c>
      <c r="B25" s="40">
        <v>24031</v>
      </c>
      <c r="C25" s="25">
        <v>9567611</v>
      </c>
      <c r="D25" s="25">
        <v>62719813</v>
      </c>
      <c r="E25" s="25">
        <v>50301912</v>
      </c>
      <c r="F25" s="25">
        <v>84721914</v>
      </c>
      <c r="G25" s="25" t="s">
        <v>12</v>
      </c>
      <c r="H25" s="25">
        <v>0.46284059479602302</v>
      </c>
      <c r="I25" s="25">
        <v>153</v>
      </c>
      <c r="J25" s="25">
        <v>3.0251019267713902E-3</v>
      </c>
      <c r="K25" s="25">
        <v>10485</v>
      </c>
      <c r="L25" s="26">
        <v>487647</v>
      </c>
      <c r="M25" s="24">
        <v>2275050011</v>
      </c>
      <c r="N25" s="25">
        <v>24031</v>
      </c>
      <c r="O25" s="25">
        <v>9567611</v>
      </c>
      <c r="P25" s="25">
        <v>62719813</v>
      </c>
      <c r="Q25" s="25">
        <v>50301912</v>
      </c>
      <c r="R25" s="25">
        <v>84721914</v>
      </c>
      <c r="S25" s="25" t="s">
        <v>12</v>
      </c>
      <c r="T25" s="25">
        <v>1.0442701668685199</v>
      </c>
      <c r="U25" s="25">
        <v>365</v>
      </c>
      <c r="V25" s="25">
        <v>2.8610141558041702E-3</v>
      </c>
      <c r="W25" s="25">
        <v>10485</v>
      </c>
      <c r="X25" s="27">
        <v>487647</v>
      </c>
      <c r="Y25" s="35">
        <f t="shared" si="0"/>
        <v>2.8968575592299472E-3</v>
      </c>
      <c r="AA25" t="str">
        <f t="shared" si="1"/>
        <v>2275050011-24031-VOC</v>
      </c>
      <c r="AB25" t="str">
        <f>IF(COUNTIF('NP-NRModel-MAR-WILDFIRES Modifi'!V:V, AA25)=0, "Missing", "")</f>
        <v/>
      </c>
    </row>
    <row r="26" spans="1:28" x14ac:dyDescent="0.3">
      <c r="A26" s="24">
        <v>2275050011</v>
      </c>
      <c r="B26" s="40">
        <v>24033</v>
      </c>
      <c r="C26" s="25">
        <v>9566811</v>
      </c>
      <c r="D26" s="25">
        <v>62718813</v>
      </c>
      <c r="E26" s="25">
        <v>50302512</v>
      </c>
      <c r="F26" s="25">
        <v>84718014</v>
      </c>
      <c r="G26" s="25" t="s">
        <v>955</v>
      </c>
      <c r="H26" s="25">
        <v>2.4438917492317101E-2</v>
      </c>
      <c r="I26" s="25">
        <v>153</v>
      </c>
      <c r="J26" s="25">
        <v>1.5973148687789001E-4</v>
      </c>
      <c r="K26" s="25">
        <v>10485</v>
      </c>
      <c r="L26" s="26">
        <v>487032</v>
      </c>
      <c r="M26" s="24">
        <v>2275050011</v>
      </c>
      <c r="N26" s="25">
        <v>24033</v>
      </c>
      <c r="O26" s="25">
        <v>9566811</v>
      </c>
      <c r="P26" s="25">
        <v>62718813</v>
      </c>
      <c r="Q26" s="25">
        <v>50302512</v>
      </c>
      <c r="R26" s="25">
        <v>84718014</v>
      </c>
      <c r="S26" s="25" t="s">
        <v>955</v>
      </c>
      <c r="T26" s="25">
        <v>5.5139572316545198E-2</v>
      </c>
      <c r="U26" s="25">
        <v>365</v>
      </c>
      <c r="V26" s="25">
        <v>1.51067321415192E-4</v>
      </c>
      <c r="W26" s="25">
        <v>10485</v>
      </c>
      <c r="X26" s="27">
        <v>487032</v>
      </c>
      <c r="Y26" s="35">
        <f t="shared" si="0"/>
        <v>2.8968575592299419E-3</v>
      </c>
      <c r="AA26" t="str">
        <f t="shared" si="1"/>
        <v>2275050011-24033-NOX</v>
      </c>
      <c r="AB26" t="str">
        <f>IF(COUNTIF('NP-NRModel-MAR-WILDFIRES Modifi'!V:V, AA26)=0, "Missing", "")</f>
        <v/>
      </c>
    </row>
    <row r="27" spans="1:28" x14ac:dyDescent="0.3">
      <c r="A27" s="24">
        <v>2275050011</v>
      </c>
      <c r="B27" s="40">
        <v>24033</v>
      </c>
      <c r="C27" s="25">
        <v>9566811</v>
      </c>
      <c r="D27" s="25">
        <v>62718813</v>
      </c>
      <c r="E27" s="25">
        <v>50302512</v>
      </c>
      <c r="F27" s="25">
        <v>84718014</v>
      </c>
      <c r="G27" s="25" t="s">
        <v>12</v>
      </c>
      <c r="H27" s="25">
        <v>5.6575722885636698E-2</v>
      </c>
      <c r="I27" s="25">
        <v>153</v>
      </c>
      <c r="J27" s="25">
        <v>3.6977596657278901E-4</v>
      </c>
      <c r="K27" s="25">
        <v>10485</v>
      </c>
      <c r="L27" s="26">
        <v>487036</v>
      </c>
      <c r="M27" s="24">
        <v>2275050011</v>
      </c>
      <c r="N27" s="25">
        <v>24033</v>
      </c>
      <c r="O27" s="25">
        <v>9566811</v>
      </c>
      <c r="P27" s="25">
        <v>62718813</v>
      </c>
      <c r="Q27" s="25">
        <v>50302512</v>
      </c>
      <c r="R27" s="25">
        <v>84718014</v>
      </c>
      <c r="S27" s="25" t="s">
        <v>12</v>
      </c>
      <c r="T27" s="25">
        <v>0.12764727260911099</v>
      </c>
      <c r="U27" s="25">
        <v>365</v>
      </c>
      <c r="V27" s="25">
        <v>3.4971855509345498E-4</v>
      </c>
      <c r="W27" s="25">
        <v>10485</v>
      </c>
      <c r="X27" s="27">
        <v>487036</v>
      </c>
      <c r="Y27" s="35">
        <f t="shared" si="0"/>
        <v>2.8968575592299476E-3</v>
      </c>
      <c r="AA27" t="str">
        <f t="shared" si="1"/>
        <v>2275050011-24033-VOC</v>
      </c>
      <c r="AB27" t="str">
        <f>IF(COUNTIF('NP-NRModel-MAR-WILDFIRES Modifi'!V:V, AA27)=0, "Missing", "")</f>
        <v/>
      </c>
    </row>
    <row r="28" spans="1:28" x14ac:dyDescent="0.3">
      <c r="A28" s="24">
        <v>2275050011</v>
      </c>
      <c r="B28" s="40">
        <v>24033</v>
      </c>
      <c r="C28" s="25">
        <v>9566911</v>
      </c>
      <c r="D28" s="25">
        <v>62718913</v>
      </c>
      <c r="E28" s="25">
        <v>50302412</v>
      </c>
      <c r="F28" s="25">
        <v>84718214</v>
      </c>
      <c r="G28" s="25" t="s">
        <v>955</v>
      </c>
      <c r="H28" s="25">
        <v>0.144300502812621</v>
      </c>
      <c r="I28" s="25">
        <v>153</v>
      </c>
      <c r="J28" s="25">
        <v>9.4314054125896199E-4</v>
      </c>
      <c r="K28" s="25">
        <v>10485</v>
      </c>
      <c r="L28" s="26">
        <v>487085</v>
      </c>
      <c r="M28" s="24">
        <v>2275050011</v>
      </c>
      <c r="N28" s="25">
        <v>24033</v>
      </c>
      <c r="O28" s="25">
        <v>9566911</v>
      </c>
      <c r="P28" s="25">
        <v>62718913</v>
      </c>
      <c r="Q28" s="25">
        <v>50302412</v>
      </c>
      <c r="R28" s="25">
        <v>84718214</v>
      </c>
      <c r="S28" s="25" t="s">
        <v>955</v>
      </c>
      <c r="T28" s="25">
        <v>0.32557366800929999</v>
      </c>
      <c r="U28" s="25">
        <v>365</v>
      </c>
      <c r="V28" s="25">
        <v>8.9198265208027404E-4</v>
      </c>
      <c r="W28" s="25">
        <v>10485</v>
      </c>
      <c r="X28" s="27">
        <v>487085</v>
      </c>
      <c r="Y28" s="35">
        <f t="shared" si="0"/>
        <v>2.8968575592299476E-3</v>
      </c>
      <c r="AA28" t="str">
        <f t="shared" si="1"/>
        <v>2275050011-24033-NOX</v>
      </c>
      <c r="AB28" t="str">
        <f>IF(COUNTIF('NP-NRModel-MAR-WILDFIRES Modifi'!V:V, AA28)=0, "Missing", "")</f>
        <v/>
      </c>
    </row>
    <row r="29" spans="1:28" x14ac:dyDescent="0.3">
      <c r="A29" s="24">
        <v>2275050011</v>
      </c>
      <c r="B29" s="40">
        <v>24033</v>
      </c>
      <c r="C29" s="25">
        <v>9566911</v>
      </c>
      <c r="D29" s="25">
        <v>62718913</v>
      </c>
      <c r="E29" s="25">
        <v>50302412</v>
      </c>
      <c r="F29" s="25">
        <v>84718214</v>
      </c>
      <c r="G29" s="25" t="s">
        <v>12</v>
      </c>
      <c r="H29" s="25">
        <v>0.33405342627886903</v>
      </c>
      <c r="I29" s="25">
        <v>153</v>
      </c>
      <c r="J29" s="25">
        <v>2.1833557273128702E-3</v>
      </c>
      <c r="K29" s="25">
        <v>10485</v>
      </c>
      <c r="L29" s="26">
        <v>487089</v>
      </c>
      <c r="M29" s="24">
        <v>2275050011</v>
      </c>
      <c r="N29" s="25">
        <v>24033</v>
      </c>
      <c r="O29" s="25">
        <v>9566911</v>
      </c>
      <c r="P29" s="25">
        <v>62718913</v>
      </c>
      <c r="Q29" s="25">
        <v>50302412</v>
      </c>
      <c r="R29" s="25">
        <v>84718214</v>
      </c>
      <c r="S29" s="25" t="s">
        <v>12</v>
      </c>
      <c r="T29" s="25">
        <v>0.75369799262524495</v>
      </c>
      <c r="U29" s="25">
        <v>365</v>
      </c>
      <c r="V29" s="25">
        <v>2.0649260071924501E-3</v>
      </c>
      <c r="W29" s="25">
        <v>10485</v>
      </c>
      <c r="X29" s="27">
        <v>487089</v>
      </c>
      <c r="Y29" s="35">
        <f t="shared" si="0"/>
        <v>2.8968575592299372E-3</v>
      </c>
      <c r="AA29" t="str">
        <f t="shared" si="1"/>
        <v>2275050011-24033-VOC</v>
      </c>
      <c r="AB29" t="str">
        <f>IF(COUNTIF('NP-NRModel-MAR-WILDFIRES Modifi'!V:V, AA29)=0, "Missing", "")</f>
        <v/>
      </c>
    </row>
    <row r="30" spans="1:28" x14ac:dyDescent="0.3">
      <c r="A30" s="24">
        <v>2275050011</v>
      </c>
      <c r="B30" s="40">
        <v>24033</v>
      </c>
      <c r="C30" s="25">
        <v>9567011</v>
      </c>
      <c r="D30" s="25">
        <v>62719013</v>
      </c>
      <c r="E30" s="25">
        <v>50302312</v>
      </c>
      <c r="F30" s="25">
        <v>84718414</v>
      </c>
      <c r="G30" s="25" t="s">
        <v>955</v>
      </c>
      <c r="H30" s="25">
        <v>5.10380221524879E-2</v>
      </c>
      <c r="I30" s="25">
        <v>153</v>
      </c>
      <c r="J30" s="25">
        <v>3.3358184413390698E-4</v>
      </c>
      <c r="K30" s="25">
        <v>10485</v>
      </c>
      <c r="L30" s="26">
        <v>487194</v>
      </c>
      <c r="M30" s="24">
        <v>2275050011</v>
      </c>
      <c r="N30" s="25">
        <v>24033</v>
      </c>
      <c r="O30" s="25">
        <v>9567011</v>
      </c>
      <c r="P30" s="25">
        <v>62719013</v>
      </c>
      <c r="Q30" s="25">
        <v>50302312</v>
      </c>
      <c r="R30" s="25">
        <v>84718414</v>
      </c>
      <c r="S30" s="25" t="s">
        <v>955</v>
      </c>
      <c r="T30" s="25">
        <v>0.11515300193861799</v>
      </c>
      <c r="U30" s="25">
        <v>365</v>
      </c>
      <c r="V30" s="25">
        <v>3.1548767654416101E-4</v>
      </c>
      <c r="W30" s="25">
        <v>10485</v>
      </c>
      <c r="X30" s="27">
        <v>487194</v>
      </c>
      <c r="Y30" s="35">
        <f t="shared" si="0"/>
        <v>2.8968575592299532E-3</v>
      </c>
      <c r="AA30" t="str">
        <f t="shared" si="1"/>
        <v>2275050011-24033-NOX</v>
      </c>
      <c r="AB30" t="str">
        <f>IF(COUNTIF('NP-NRModel-MAR-WILDFIRES Modifi'!V:V, AA30)=0, "Missing", "")</f>
        <v/>
      </c>
    </row>
    <row r="31" spans="1:28" x14ac:dyDescent="0.3">
      <c r="A31" s="24">
        <v>2275050011</v>
      </c>
      <c r="B31" s="40">
        <v>24033</v>
      </c>
      <c r="C31" s="25">
        <v>9567011</v>
      </c>
      <c r="D31" s="25">
        <v>62719013</v>
      </c>
      <c r="E31" s="25">
        <v>50302312</v>
      </c>
      <c r="F31" s="25">
        <v>84718414</v>
      </c>
      <c r="G31" s="25" t="s">
        <v>12</v>
      </c>
      <c r="H31" s="25">
        <v>0.11815222367544</v>
      </c>
      <c r="I31" s="25">
        <v>153</v>
      </c>
      <c r="J31" s="25">
        <v>7.7223675604862695E-4</v>
      </c>
      <c r="K31" s="25">
        <v>10485</v>
      </c>
      <c r="L31" s="26">
        <v>487198</v>
      </c>
      <c r="M31" s="24">
        <v>2275050011</v>
      </c>
      <c r="N31" s="25">
        <v>24033</v>
      </c>
      <c r="O31" s="25">
        <v>9567011</v>
      </c>
      <c r="P31" s="25">
        <v>62719013</v>
      </c>
      <c r="Q31" s="25">
        <v>50302312</v>
      </c>
      <c r="R31" s="25">
        <v>84718414</v>
      </c>
      <c r="S31" s="25" t="s">
        <v>12</v>
      </c>
      <c r="T31" s="25">
        <v>0.26657739990981999</v>
      </c>
      <c r="U31" s="25">
        <v>365</v>
      </c>
      <c r="V31" s="25">
        <v>7.3034904084882295E-4</v>
      </c>
      <c r="W31" s="25">
        <v>10485</v>
      </c>
      <c r="X31" s="27">
        <v>487198</v>
      </c>
      <c r="Y31" s="35">
        <f t="shared" si="0"/>
        <v>2.896857559229948E-3</v>
      </c>
      <c r="AA31" t="str">
        <f t="shared" si="1"/>
        <v>2275050011-24033-VOC</v>
      </c>
      <c r="AB31" t="str">
        <f>IF(COUNTIF('NP-NRModel-MAR-WILDFIRES Modifi'!V:V, AA31)=0, "Missing", "")</f>
        <v/>
      </c>
    </row>
    <row r="32" spans="1:28" x14ac:dyDescent="0.3">
      <c r="A32" s="24">
        <v>2275050011</v>
      </c>
      <c r="B32" s="40">
        <v>24033</v>
      </c>
      <c r="C32" s="25">
        <v>9567211</v>
      </c>
      <c r="D32" s="25">
        <v>62719113</v>
      </c>
      <c r="E32" s="25">
        <v>50302212</v>
      </c>
      <c r="F32" s="25">
        <v>84718614</v>
      </c>
      <c r="G32" s="25" t="s">
        <v>955</v>
      </c>
      <c r="H32" s="25">
        <v>1.0154462386043599E-2</v>
      </c>
      <c r="I32" s="25">
        <v>153</v>
      </c>
      <c r="J32" s="29">
        <v>6.6369035202899394E-5</v>
      </c>
      <c r="K32" s="25">
        <v>10485</v>
      </c>
      <c r="L32" s="26">
        <v>487244</v>
      </c>
      <c r="M32" s="24">
        <v>2275050011</v>
      </c>
      <c r="N32" s="25">
        <v>24033</v>
      </c>
      <c r="O32" s="25">
        <v>9567211</v>
      </c>
      <c r="P32" s="25">
        <v>62719113</v>
      </c>
      <c r="Q32" s="25">
        <v>50302212</v>
      </c>
      <c r="R32" s="25">
        <v>84718614</v>
      </c>
      <c r="S32" s="25" t="s">
        <v>955</v>
      </c>
      <c r="T32" s="25">
        <v>2.2910700248769501E-2</v>
      </c>
      <c r="U32" s="25">
        <v>365</v>
      </c>
      <c r="V32" s="29">
        <v>6.2769041777450797E-5</v>
      </c>
      <c r="W32" s="25">
        <v>10485</v>
      </c>
      <c r="X32" s="27">
        <v>487244</v>
      </c>
      <c r="Y32" s="35">
        <f t="shared" si="0"/>
        <v>2.8968575592299489E-3</v>
      </c>
      <c r="AA32" t="str">
        <f t="shared" si="1"/>
        <v>2275050011-24033-NOX</v>
      </c>
      <c r="AB32" t="str">
        <f>IF(COUNTIF('NP-NRModel-MAR-WILDFIRES Modifi'!V:V, AA32)=0, "Missing", "")</f>
        <v/>
      </c>
    </row>
    <row r="33" spans="1:28" x14ac:dyDescent="0.3">
      <c r="A33" s="24">
        <v>2275050011</v>
      </c>
      <c r="B33" s="40">
        <v>24033</v>
      </c>
      <c r="C33" s="25">
        <v>9567211</v>
      </c>
      <c r="D33" s="25">
        <v>62719113</v>
      </c>
      <c r="E33" s="25">
        <v>50302212</v>
      </c>
      <c r="F33" s="25">
        <v>84718614</v>
      </c>
      <c r="G33" s="25" t="s">
        <v>12</v>
      </c>
      <c r="H33" s="25">
        <v>2.35074238589747E-2</v>
      </c>
      <c r="I33" s="25">
        <v>153</v>
      </c>
      <c r="J33" s="25">
        <v>1.5364329319591299E-4</v>
      </c>
      <c r="K33" s="25">
        <v>10485</v>
      </c>
      <c r="L33" s="26">
        <v>487250</v>
      </c>
      <c r="M33" s="24">
        <v>2275050011</v>
      </c>
      <c r="N33" s="25">
        <v>24033</v>
      </c>
      <c r="O33" s="25">
        <v>9567211</v>
      </c>
      <c r="P33" s="25">
        <v>62719113</v>
      </c>
      <c r="Q33" s="25">
        <v>50302212</v>
      </c>
      <c r="R33" s="25">
        <v>84718614</v>
      </c>
      <c r="S33" s="25" t="s">
        <v>12</v>
      </c>
      <c r="T33" s="25">
        <v>5.3037917831471E-2</v>
      </c>
      <c r="U33" s="25">
        <v>365</v>
      </c>
      <c r="V33" s="25">
        <v>1.4530936392183799E-4</v>
      </c>
      <c r="W33" s="25">
        <v>10485</v>
      </c>
      <c r="X33" s="27">
        <v>487250</v>
      </c>
      <c r="Y33" s="35">
        <f t="shared" si="0"/>
        <v>2.8968575592299363E-3</v>
      </c>
      <c r="AA33" t="str">
        <f t="shared" si="1"/>
        <v>2275050011-24033-VOC</v>
      </c>
      <c r="AB33" t="str">
        <f>IF(COUNTIF('NP-NRModel-MAR-WILDFIRES Modifi'!V:V, AA33)=0, "Missing", "")</f>
        <v/>
      </c>
    </row>
    <row r="34" spans="1:28" x14ac:dyDescent="0.3">
      <c r="A34" s="24">
        <v>2275050011</v>
      </c>
      <c r="B34" s="40">
        <v>24033</v>
      </c>
      <c r="C34" s="25">
        <v>9567311</v>
      </c>
      <c r="D34" s="25">
        <v>62719413</v>
      </c>
      <c r="E34" s="25">
        <v>50302112</v>
      </c>
      <c r="F34" s="25">
        <v>84720914</v>
      </c>
      <c r="G34" s="25" t="s">
        <v>955</v>
      </c>
      <c r="H34" s="25">
        <v>1.43984251411247E-2</v>
      </c>
      <c r="I34" s="25">
        <v>153</v>
      </c>
      <c r="J34" s="29">
        <v>9.4107353863560306E-5</v>
      </c>
      <c r="K34" s="25">
        <v>10485</v>
      </c>
      <c r="L34" s="26">
        <v>487425</v>
      </c>
      <c r="M34" s="24">
        <v>2275050011</v>
      </c>
      <c r="N34" s="25">
        <v>24033</v>
      </c>
      <c r="O34" s="25">
        <v>9567311</v>
      </c>
      <c r="P34" s="25">
        <v>62719413</v>
      </c>
      <c r="Q34" s="25">
        <v>50302112</v>
      </c>
      <c r="R34" s="25">
        <v>84720914</v>
      </c>
      <c r="S34" s="25" t="s">
        <v>955</v>
      </c>
      <c r="T34" s="25">
        <v>3.2486013529977098E-2</v>
      </c>
      <c r="U34" s="25">
        <v>365</v>
      </c>
      <c r="V34" s="29">
        <v>8.9002776794457994E-5</v>
      </c>
      <c r="W34" s="25">
        <v>10485</v>
      </c>
      <c r="X34" s="27">
        <v>487425</v>
      </c>
      <c r="Y34" s="35">
        <f t="shared" si="0"/>
        <v>2.8968575592299415E-3</v>
      </c>
      <c r="AA34" t="str">
        <f t="shared" si="1"/>
        <v>2275050011-24033-NOX</v>
      </c>
      <c r="AB34" t="str">
        <f>IF(COUNTIF('NP-NRModel-MAR-WILDFIRES Modifi'!V:V, AA34)=0, "Missing", "")</f>
        <v/>
      </c>
    </row>
    <row r="35" spans="1:28" x14ac:dyDescent="0.3">
      <c r="A35" s="24">
        <v>2275050011</v>
      </c>
      <c r="B35" s="40">
        <v>24033</v>
      </c>
      <c r="C35" s="25">
        <v>9567311</v>
      </c>
      <c r="D35" s="25">
        <v>62719413</v>
      </c>
      <c r="E35" s="25">
        <v>50302112</v>
      </c>
      <c r="F35" s="25">
        <v>84720914</v>
      </c>
      <c r="G35" s="25" t="s">
        <v>12</v>
      </c>
      <c r="H35" s="25">
        <v>3.3332132687470803E-2</v>
      </c>
      <c r="I35" s="25">
        <v>153</v>
      </c>
      <c r="J35" s="25">
        <v>2.17857076388698E-4</v>
      </c>
      <c r="K35" s="25">
        <v>10485</v>
      </c>
      <c r="L35" s="26">
        <v>487426</v>
      </c>
      <c r="M35" s="24">
        <v>2275050011</v>
      </c>
      <c r="N35" s="25">
        <v>24033</v>
      </c>
      <c r="O35" s="25">
        <v>9567311</v>
      </c>
      <c r="P35" s="25">
        <v>62719413</v>
      </c>
      <c r="Q35" s="25">
        <v>50302112</v>
      </c>
      <c r="R35" s="25">
        <v>84720914</v>
      </c>
      <c r="S35" s="25" t="s">
        <v>12</v>
      </c>
      <c r="T35" s="25">
        <v>7.5204621537073399E-2</v>
      </c>
      <c r="U35" s="25">
        <v>365</v>
      </c>
      <c r="V35" s="25">
        <v>2.0604005900568001E-4</v>
      </c>
      <c r="W35" s="25">
        <v>10485</v>
      </c>
      <c r="X35" s="27">
        <v>487426</v>
      </c>
      <c r="Y35" s="35">
        <f t="shared" si="0"/>
        <v>2.8968575592299424E-3</v>
      </c>
      <c r="AA35" t="str">
        <f t="shared" si="1"/>
        <v>2275050011-24033-VOC</v>
      </c>
      <c r="AB35" t="str">
        <f>IF(COUNTIF('NP-NRModel-MAR-WILDFIRES Modifi'!V:V, AA35)=0, "Missing", "")</f>
        <v/>
      </c>
    </row>
    <row r="36" spans="1:28" x14ac:dyDescent="0.3">
      <c r="A36" s="24">
        <v>2275050011</v>
      </c>
      <c r="B36" s="40">
        <v>51107</v>
      </c>
      <c r="C36" s="25">
        <v>9063711</v>
      </c>
      <c r="D36" s="25">
        <v>98332813</v>
      </c>
      <c r="E36" s="25">
        <v>49987812</v>
      </c>
      <c r="F36" s="25">
        <v>138218914</v>
      </c>
      <c r="G36" s="25" t="s">
        <v>955</v>
      </c>
      <c r="H36" s="25">
        <v>0.45509387159910603</v>
      </c>
      <c r="I36" s="25">
        <v>153</v>
      </c>
      <c r="J36" s="25">
        <v>2.9744697490137599E-3</v>
      </c>
      <c r="K36" s="25">
        <v>10485</v>
      </c>
      <c r="L36" s="26">
        <v>656737</v>
      </c>
      <c r="M36" s="24">
        <v>2275050011</v>
      </c>
      <c r="N36" s="25">
        <v>51107</v>
      </c>
      <c r="O36" s="25">
        <v>9063711</v>
      </c>
      <c r="P36" s="25">
        <v>98332813</v>
      </c>
      <c r="Q36" s="25">
        <v>49987812</v>
      </c>
      <c r="R36" s="25">
        <v>138218914</v>
      </c>
      <c r="S36" s="25" t="s">
        <v>955</v>
      </c>
      <c r="T36" s="25">
        <v>1.0267918557253599</v>
      </c>
      <c r="U36" s="25">
        <v>365</v>
      </c>
      <c r="V36" s="25">
        <v>2.8131283718503199E-3</v>
      </c>
      <c r="W36" s="25">
        <v>10485</v>
      </c>
      <c r="X36" s="27">
        <v>656737</v>
      </c>
      <c r="Y36" s="35">
        <f t="shared" si="0"/>
        <v>2.8968575592299528E-3</v>
      </c>
      <c r="AA36" t="str">
        <f t="shared" si="1"/>
        <v>2275050011-51107-NOX</v>
      </c>
      <c r="AB36" t="str">
        <f>IF(COUNTIF('NP-NRModel-MAR-WILDFIRES Modifi'!V:V, AA36)=0, "Missing", "")</f>
        <v/>
      </c>
    </row>
    <row r="37" spans="1:28" x14ac:dyDescent="0.3">
      <c r="A37" s="24">
        <v>2275050011</v>
      </c>
      <c r="B37" s="40">
        <v>51107</v>
      </c>
      <c r="C37" s="25">
        <v>9063711</v>
      </c>
      <c r="D37" s="25">
        <v>98332813</v>
      </c>
      <c r="E37" s="25">
        <v>49987812</v>
      </c>
      <c r="F37" s="25">
        <v>138218914</v>
      </c>
      <c r="G37" s="25" t="s">
        <v>12</v>
      </c>
      <c r="H37" s="25">
        <v>1.05353545790643</v>
      </c>
      <c r="I37" s="25">
        <v>153</v>
      </c>
      <c r="J37" s="25">
        <v>6.88585266605509E-3</v>
      </c>
      <c r="K37" s="25">
        <v>10485</v>
      </c>
      <c r="L37" s="26">
        <v>656743</v>
      </c>
      <c r="M37" s="24">
        <v>2275050011</v>
      </c>
      <c r="N37" s="25">
        <v>51107</v>
      </c>
      <c r="O37" s="25">
        <v>9063711</v>
      </c>
      <c r="P37" s="25">
        <v>98332813</v>
      </c>
      <c r="Q37" s="25">
        <v>49987812</v>
      </c>
      <c r="R37" s="25">
        <v>138218914</v>
      </c>
      <c r="S37" s="25" t="s">
        <v>12</v>
      </c>
      <c r="T37" s="25">
        <v>2.3770076799652902</v>
      </c>
      <c r="U37" s="25">
        <v>365</v>
      </c>
      <c r="V37" s="25">
        <v>6.5123498081241004E-3</v>
      </c>
      <c r="W37" s="25">
        <v>10485</v>
      </c>
      <c r="X37" s="27">
        <v>656743</v>
      </c>
      <c r="Y37" s="35">
        <f t="shared" si="0"/>
        <v>2.8968575592299472E-3</v>
      </c>
      <c r="AA37" t="str">
        <f t="shared" si="1"/>
        <v>2275050011-51107-VOC</v>
      </c>
      <c r="AB37" t="str">
        <f>IF(COUNTIF('NP-NRModel-MAR-WILDFIRES Modifi'!V:V, AA37)=0, "Missing", "")</f>
        <v/>
      </c>
    </row>
    <row r="38" spans="1:28" x14ac:dyDescent="0.3">
      <c r="A38" s="24">
        <v>2275050011</v>
      </c>
      <c r="B38" s="40">
        <v>51107</v>
      </c>
      <c r="C38" s="25">
        <v>9063811</v>
      </c>
      <c r="D38" s="25">
        <v>98332913</v>
      </c>
      <c r="E38" s="25">
        <v>49987712</v>
      </c>
      <c r="F38" s="25">
        <v>138220014</v>
      </c>
      <c r="G38" s="25" t="s">
        <v>955</v>
      </c>
      <c r="H38" s="25">
        <v>0.16371338482773201</v>
      </c>
      <c r="I38" s="25">
        <v>153</v>
      </c>
      <c r="J38" s="25">
        <v>1.0700221230570701E-3</v>
      </c>
      <c r="K38" s="25">
        <v>10485</v>
      </c>
      <c r="L38" s="26">
        <v>667655</v>
      </c>
      <c r="M38" s="24">
        <v>2275050011</v>
      </c>
      <c r="N38" s="25">
        <v>51107</v>
      </c>
      <c r="O38" s="25">
        <v>9063811</v>
      </c>
      <c r="P38" s="25">
        <v>98332913</v>
      </c>
      <c r="Q38" s="25">
        <v>49987712</v>
      </c>
      <c r="R38" s="25">
        <v>138220014</v>
      </c>
      <c r="S38" s="25" t="s">
        <v>955</v>
      </c>
      <c r="T38" s="25">
        <v>0.369373398994983</v>
      </c>
      <c r="U38" s="25">
        <v>365</v>
      </c>
      <c r="V38" s="25">
        <v>1.01198191505474E-3</v>
      </c>
      <c r="W38" s="25">
        <v>10485</v>
      </c>
      <c r="X38" s="27">
        <v>667655</v>
      </c>
      <c r="Y38" s="35">
        <f t="shared" si="0"/>
        <v>2.8968575592299315E-3</v>
      </c>
      <c r="AA38" t="str">
        <f t="shared" si="1"/>
        <v>2275050011-51107-NOX</v>
      </c>
      <c r="AB38" t="str">
        <f>IF(COUNTIF('NP-NRModel-MAR-WILDFIRES Modifi'!V:V, AA38)=0, "Missing", "")</f>
        <v/>
      </c>
    </row>
    <row r="39" spans="1:28" x14ac:dyDescent="0.3">
      <c r="A39" s="24">
        <v>2275050011</v>
      </c>
      <c r="B39" s="40">
        <v>51107</v>
      </c>
      <c r="C39" s="25">
        <v>9063811</v>
      </c>
      <c r="D39" s="25">
        <v>98332913</v>
      </c>
      <c r="E39" s="25">
        <v>49987712</v>
      </c>
      <c r="F39" s="25">
        <v>138220014</v>
      </c>
      <c r="G39" s="25" t="s">
        <v>12</v>
      </c>
      <c r="H39" s="25">
        <v>0.37899396720874101</v>
      </c>
      <c r="I39" s="25">
        <v>153</v>
      </c>
      <c r="J39" s="25">
        <v>2.4770847529983001E-3</v>
      </c>
      <c r="K39" s="25">
        <v>10485</v>
      </c>
      <c r="L39" s="26">
        <v>667659</v>
      </c>
      <c r="M39" s="24">
        <v>2275050011</v>
      </c>
      <c r="N39" s="25">
        <v>51107</v>
      </c>
      <c r="O39" s="25">
        <v>9063811</v>
      </c>
      <c r="P39" s="25">
        <v>98332913</v>
      </c>
      <c r="Q39" s="25">
        <v>49987712</v>
      </c>
      <c r="R39" s="25">
        <v>138220014</v>
      </c>
      <c r="S39" s="25" t="s">
        <v>12</v>
      </c>
      <c r="T39" s="25">
        <v>0.85509373600570804</v>
      </c>
      <c r="U39" s="25">
        <v>365</v>
      </c>
      <c r="V39" s="25">
        <v>2.3427225643991999E-3</v>
      </c>
      <c r="W39" s="25">
        <v>10485</v>
      </c>
      <c r="X39" s="27">
        <v>667659</v>
      </c>
      <c r="Y39" s="35">
        <f t="shared" si="0"/>
        <v>2.8968575592299328E-3</v>
      </c>
      <c r="AA39" t="str">
        <f t="shared" si="1"/>
        <v>2275050011-51107-VOC</v>
      </c>
      <c r="AB39" t="str">
        <f>IF(COUNTIF('NP-NRModel-MAR-WILDFIRES Modifi'!V:V, AA39)=0, "Missing", "")</f>
        <v/>
      </c>
    </row>
    <row r="40" spans="1:28" x14ac:dyDescent="0.3">
      <c r="A40" s="24">
        <v>2275050011</v>
      </c>
      <c r="B40" s="40">
        <v>51107</v>
      </c>
      <c r="C40" s="25">
        <v>11736011</v>
      </c>
      <c r="D40" s="25">
        <v>61321013</v>
      </c>
      <c r="E40" s="25">
        <v>56855112</v>
      </c>
      <c r="F40" s="25">
        <v>79180114</v>
      </c>
      <c r="G40" s="25" t="s">
        <v>955</v>
      </c>
      <c r="H40" s="25">
        <v>2.7506383270669201E-3</v>
      </c>
      <c r="I40" s="25">
        <v>153</v>
      </c>
      <c r="J40" s="29">
        <v>1.7978028281483099E-5</v>
      </c>
      <c r="K40" s="25">
        <v>10485</v>
      </c>
      <c r="L40" s="26">
        <v>145877</v>
      </c>
      <c r="M40" s="24">
        <v>2275050011</v>
      </c>
      <c r="N40" s="25">
        <v>51107</v>
      </c>
      <c r="O40" s="25">
        <v>11736011</v>
      </c>
      <c r="P40" s="25">
        <v>61321013</v>
      </c>
      <c r="Q40" s="25">
        <v>56855112</v>
      </c>
      <c r="R40" s="25">
        <v>79180114</v>
      </c>
      <c r="S40" s="25" t="s">
        <v>955</v>
      </c>
      <c r="T40" s="25">
        <v>6.2060449690395604E-3</v>
      </c>
      <c r="U40" s="25">
        <v>365</v>
      </c>
      <c r="V40" s="29">
        <v>1.7002862928875499E-5</v>
      </c>
      <c r="W40" s="25">
        <v>10485</v>
      </c>
      <c r="X40" s="27">
        <v>145877</v>
      </c>
      <c r="Y40" s="35">
        <f t="shared" si="0"/>
        <v>2.8968575592299255E-3</v>
      </c>
      <c r="AA40" t="str">
        <f t="shared" si="1"/>
        <v>2275050011-51107-NOX</v>
      </c>
      <c r="AB40" t="str">
        <f>IF(COUNTIF('NP-NRModel-MAR-WILDFIRES Modifi'!V:V, AA40)=0, "Missing", "")</f>
        <v/>
      </c>
    </row>
    <row r="41" spans="1:28" x14ac:dyDescent="0.3">
      <c r="A41" s="24">
        <v>2275050011</v>
      </c>
      <c r="B41" s="40">
        <v>51107</v>
      </c>
      <c r="C41" s="25">
        <v>11736011</v>
      </c>
      <c r="D41" s="25">
        <v>61321013</v>
      </c>
      <c r="E41" s="25">
        <v>56855112</v>
      </c>
      <c r="F41" s="25">
        <v>79180114</v>
      </c>
      <c r="G41" s="25" t="s">
        <v>12</v>
      </c>
      <c r="H41" s="25">
        <v>6.3676867389931696E-3</v>
      </c>
      <c r="I41" s="25">
        <v>153</v>
      </c>
      <c r="J41" s="29">
        <v>4.16188675751187E-5</v>
      </c>
      <c r="K41" s="25">
        <v>10485</v>
      </c>
      <c r="L41" s="26">
        <v>145883</v>
      </c>
      <c r="M41" s="24">
        <v>2275050011</v>
      </c>
      <c r="N41" s="25">
        <v>51107</v>
      </c>
      <c r="O41" s="25">
        <v>11736011</v>
      </c>
      <c r="P41" s="25">
        <v>61321013</v>
      </c>
      <c r="Q41" s="25">
        <v>56855112</v>
      </c>
      <c r="R41" s="25">
        <v>79180114</v>
      </c>
      <c r="S41" s="25" t="s">
        <v>12</v>
      </c>
      <c r="T41" s="25">
        <v>1.4366901625008401E-2</v>
      </c>
      <c r="U41" s="25">
        <v>365</v>
      </c>
      <c r="V41" s="29">
        <v>3.9361374315091697E-5</v>
      </c>
      <c r="W41" s="25">
        <v>10485</v>
      </c>
      <c r="X41" s="27">
        <v>145883</v>
      </c>
      <c r="Y41" s="35">
        <f t="shared" si="0"/>
        <v>2.8968575592299545E-3</v>
      </c>
      <c r="AA41" t="str">
        <f t="shared" si="1"/>
        <v>2275050011-51107-VOC</v>
      </c>
      <c r="AB41" t="str">
        <f>IF(COUNTIF('NP-NRModel-MAR-WILDFIRES Modifi'!V:V, AA41)=0, "Missing", "")</f>
        <v/>
      </c>
    </row>
    <row r="42" spans="1:28" x14ac:dyDescent="0.3">
      <c r="A42" s="24">
        <v>2275050012</v>
      </c>
      <c r="B42" s="40">
        <v>24033</v>
      </c>
      <c r="C42" s="25">
        <v>9566811</v>
      </c>
      <c r="D42" s="25">
        <v>62718813</v>
      </c>
      <c r="E42" s="25">
        <v>50302512</v>
      </c>
      <c r="F42" s="25">
        <v>84718114</v>
      </c>
      <c r="G42" s="25" t="s">
        <v>955</v>
      </c>
      <c r="H42" s="25">
        <v>8.5356594429573704E-2</v>
      </c>
      <c r="I42" s="25">
        <v>153</v>
      </c>
      <c r="J42" s="25">
        <v>5.57886238101789E-4</v>
      </c>
      <c r="K42" s="25">
        <v>10485</v>
      </c>
      <c r="L42" s="26">
        <v>487022</v>
      </c>
      <c r="M42" s="24">
        <v>2275050012</v>
      </c>
      <c r="N42" s="25">
        <v>24033</v>
      </c>
      <c r="O42" s="25">
        <v>9566811</v>
      </c>
      <c r="P42" s="25">
        <v>62718813</v>
      </c>
      <c r="Q42" s="25">
        <v>50302512</v>
      </c>
      <c r="R42" s="25">
        <v>84718114</v>
      </c>
      <c r="S42" s="25" t="s">
        <v>955</v>
      </c>
      <c r="T42" s="25">
        <v>0.192583248121488</v>
      </c>
      <c r="U42" s="25">
        <v>365</v>
      </c>
      <c r="V42" s="25">
        <v>5.2762533731914602E-4</v>
      </c>
      <c r="W42" s="25">
        <v>10485</v>
      </c>
      <c r="X42" s="27">
        <v>487022</v>
      </c>
      <c r="Y42" s="35">
        <f t="shared" si="0"/>
        <v>2.8968575592299472E-3</v>
      </c>
      <c r="AA42" t="str">
        <f t="shared" si="1"/>
        <v>2275050012-24033-NOX</v>
      </c>
      <c r="AB42" t="str">
        <f>IF(COUNTIF('NP-NRModel-MAR-WILDFIRES Modifi'!V:V, AA42)=0, "Missing", "")</f>
        <v/>
      </c>
    </row>
    <row r="43" spans="1:28" x14ac:dyDescent="0.3">
      <c r="A43" s="24">
        <v>2275050012</v>
      </c>
      <c r="B43" s="40">
        <v>24033</v>
      </c>
      <c r="C43" s="25">
        <v>9566811</v>
      </c>
      <c r="D43" s="25">
        <v>62718813</v>
      </c>
      <c r="E43" s="25">
        <v>50302512</v>
      </c>
      <c r="F43" s="25">
        <v>84718114</v>
      </c>
      <c r="G43" s="25" t="s">
        <v>12</v>
      </c>
      <c r="H43" s="25">
        <v>0.18178588732201401</v>
      </c>
      <c r="I43" s="25">
        <v>153</v>
      </c>
      <c r="J43" s="25">
        <v>1.18814305439225E-3</v>
      </c>
      <c r="K43" s="25">
        <v>10485</v>
      </c>
      <c r="L43" s="26">
        <v>487028</v>
      </c>
      <c r="M43" s="24">
        <v>2275050012</v>
      </c>
      <c r="N43" s="25">
        <v>24033</v>
      </c>
      <c r="O43" s="25">
        <v>9566811</v>
      </c>
      <c r="P43" s="25">
        <v>62718813</v>
      </c>
      <c r="Q43" s="25">
        <v>50302512</v>
      </c>
      <c r="R43" s="25">
        <v>84718114</v>
      </c>
      <c r="S43" s="25" t="s">
        <v>12</v>
      </c>
      <c r="T43" s="25">
        <v>0.41014893901379501</v>
      </c>
      <c r="U43" s="25">
        <v>365</v>
      </c>
      <c r="V43" s="25">
        <v>1.1236957233254599E-3</v>
      </c>
      <c r="W43" s="25">
        <v>10485</v>
      </c>
      <c r="X43" s="27">
        <v>487028</v>
      </c>
      <c r="Y43" s="35">
        <f t="shared" si="0"/>
        <v>2.8968575592299359E-3</v>
      </c>
      <c r="AA43" t="str">
        <f t="shared" si="1"/>
        <v>2275050012-24033-VOC</v>
      </c>
      <c r="AB43" t="str">
        <f>IF(COUNTIF('NP-NRModel-MAR-WILDFIRES Modifi'!V:V, AA43)=0, "Missing", "")</f>
        <v/>
      </c>
    </row>
    <row r="44" spans="1:28" x14ac:dyDescent="0.3">
      <c r="A44" s="24">
        <v>2275050012</v>
      </c>
      <c r="B44" s="40">
        <v>24033</v>
      </c>
      <c r="C44" s="25">
        <v>9566911</v>
      </c>
      <c r="D44" s="25">
        <v>62718913</v>
      </c>
      <c r="E44" s="25">
        <v>50302412</v>
      </c>
      <c r="F44" s="25">
        <v>84718314</v>
      </c>
      <c r="G44" s="25" t="s">
        <v>955</v>
      </c>
      <c r="H44" s="25">
        <v>1.43456456757784E-4</v>
      </c>
      <c r="I44" s="25">
        <v>153</v>
      </c>
      <c r="J44" s="29">
        <v>9.3762390037767697E-7</v>
      </c>
      <c r="K44" s="25">
        <v>10485</v>
      </c>
      <c r="L44" s="26">
        <v>487137</v>
      </c>
      <c r="M44" s="24">
        <v>2275050012</v>
      </c>
      <c r="N44" s="25">
        <v>24033</v>
      </c>
      <c r="O44" s="25">
        <v>9566911</v>
      </c>
      <c r="P44" s="25">
        <v>62718913</v>
      </c>
      <c r="Q44" s="25">
        <v>50302412</v>
      </c>
      <c r="R44" s="25">
        <v>84718314</v>
      </c>
      <c r="S44" s="25" t="s">
        <v>955</v>
      </c>
      <c r="T44" s="25">
        <v>3.2366931449225999E-4</v>
      </c>
      <c r="U44" s="25">
        <v>365</v>
      </c>
      <c r="V44" s="29">
        <v>8.8676524518427504E-7</v>
      </c>
      <c r="W44" s="25">
        <v>10485</v>
      </c>
      <c r="X44" s="27">
        <v>487137</v>
      </c>
      <c r="Y44" s="35">
        <f t="shared" si="0"/>
        <v>2.8968575592299428E-3</v>
      </c>
      <c r="AA44" t="str">
        <f t="shared" si="1"/>
        <v>2275050012-24033-NOX</v>
      </c>
      <c r="AB44" t="str">
        <f>IF(COUNTIF('NP-NRModel-MAR-WILDFIRES Modifi'!V:V, AA44)=0, "Missing", "")</f>
        <v/>
      </c>
    </row>
    <row r="45" spans="1:28" x14ac:dyDescent="0.3">
      <c r="A45" s="24">
        <v>2275050012</v>
      </c>
      <c r="B45" s="40">
        <v>24033</v>
      </c>
      <c r="C45" s="25">
        <v>9566911</v>
      </c>
      <c r="D45" s="25">
        <v>62718913</v>
      </c>
      <c r="E45" s="25">
        <v>50302412</v>
      </c>
      <c r="F45" s="25">
        <v>84718314</v>
      </c>
      <c r="G45" s="25" t="s">
        <v>12</v>
      </c>
      <c r="H45" s="25">
        <v>3.0552247177342899E-4</v>
      </c>
      <c r="I45" s="25">
        <v>153</v>
      </c>
      <c r="J45" s="29">
        <v>1.99687890047992E-6</v>
      </c>
      <c r="K45" s="25">
        <v>10485</v>
      </c>
      <c r="L45" s="26">
        <v>487136</v>
      </c>
      <c r="M45" s="24">
        <v>2275050012</v>
      </c>
      <c r="N45" s="25">
        <v>24033</v>
      </c>
      <c r="O45" s="25">
        <v>9566911</v>
      </c>
      <c r="P45" s="25">
        <v>62718913</v>
      </c>
      <c r="Q45" s="25">
        <v>50302412</v>
      </c>
      <c r="R45" s="25">
        <v>84718314</v>
      </c>
      <c r="S45" s="25" t="s">
        <v>12</v>
      </c>
      <c r="T45" s="25">
        <v>6.8932588491190901E-4</v>
      </c>
      <c r="U45" s="25">
        <v>365</v>
      </c>
      <c r="V45" s="29">
        <v>1.8885640682517999E-6</v>
      </c>
      <c r="W45" s="25">
        <v>10485</v>
      </c>
      <c r="X45" s="27">
        <v>487136</v>
      </c>
      <c r="Y45" s="35">
        <f t="shared" si="0"/>
        <v>2.8968575592299237E-3</v>
      </c>
      <c r="AA45" t="str">
        <f t="shared" si="1"/>
        <v>2275050012-24033-VOC</v>
      </c>
      <c r="AB45" t="str">
        <f>IF(COUNTIF('NP-NRModel-MAR-WILDFIRES Modifi'!V:V, AA45)=0, "Missing", "")</f>
        <v/>
      </c>
    </row>
    <row r="46" spans="1:28" x14ac:dyDescent="0.3">
      <c r="A46" s="24">
        <v>2275050012</v>
      </c>
      <c r="B46" s="40">
        <v>24033</v>
      </c>
      <c r="C46" s="25">
        <v>9567011</v>
      </c>
      <c r="D46" s="25">
        <v>62719013</v>
      </c>
      <c r="E46" s="25">
        <v>50302312</v>
      </c>
      <c r="F46" s="25">
        <v>84718514</v>
      </c>
      <c r="G46" s="25" t="s">
        <v>955</v>
      </c>
      <c r="H46" s="25">
        <v>0.17810120621933301</v>
      </c>
      <c r="I46" s="25">
        <v>153</v>
      </c>
      <c r="J46" s="25">
        <v>1.16406017136819E-3</v>
      </c>
      <c r="K46" s="25">
        <v>10485</v>
      </c>
      <c r="L46" s="26">
        <v>487168</v>
      </c>
      <c r="M46" s="24">
        <v>2275050012</v>
      </c>
      <c r="N46" s="25">
        <v>24033</v>
      </c>
      <c r="O46" s="25">
        <v>9567011</v>
      </c>
      <c r="P46" s="25">
        <v>62719013</v>
      </c>
      <c r="Q46" s="25">
        <v>50302312</v>
      </c>
      <c r="R46" s="25">
        <v>84718514</v>
      </c>
      <c r="S46" s="25" t="s">
        <v>955</v>
      </c>
      <c r="T46" s="25">
        <v>0.40183548813412501</v>
      </c>
      <c r="U46" s="25">
        <v>365</v>
      </c>
      <c r="V46" s="25">
        <v>1.1009191455729401E-3</v>
      </c>
      <c r="W46" s="25">
        <v>10485</v>
      </c>
      <c r="X46" s="27">
        <v>487168</v>
      </c>
      <c r="Y46" s="35">
        <f t="shared" si="0"/>
        <v>2.8968575592299328E-3</v>
      </c>
      <c r="AA46" t="str">
        <f t="shared" si="1"/>
        <v>2275050012-24033-NOX</v>
      </c>
      <c r="AB46" t="str">
        <f>IF(COUNTIF('NP-NRModel-MAR-WILDFIRES Modifi'!V:V, AA46)=0, "Missing", "")</f>
        <v/>
      </c>
    </row>
    <row r="47" spans="1:28" x14ac:dyDescent="0.3">
      <c r="A47" s="24">
        <v>2275050012</v>
      </c>
      <c r="B47" s="40">
        <v>24033</v>
      </c>
      <c r="C47" s="25">
        <v>9567011</v>
      </c>
      <c r="D47" s="25">
        <v>62719013</v>
      </c>
      <c r="E47" s="25">
        <v>50302312</v>
      </c>
      <c r="F47" s="25">
        <v>84718514</v>
      </c>
      <c r="G47" s="25" t="s">
        <v>12</v>
      </c>
      <c r="H47" s="25">
        <v>0.37930613485935799</v>
      </c>
      <c r="I47" s="25">
        <v>153</v>
      </c>
      <c r="J47" s="25">
        <v>2.47912506444025E-3</v>
      </c>
      <c r="K47" s="25">
        <v>10485</v>
      </c>
      <c r="L47" s="26">
        <v>487172</v>
      </c>
      <c r="M47" s="24">
        <v>2275050012</v>
      </c>
      <c r="N47" s="25">
        <v>24033</v>
      </c>
      <c r="O47" s="25">
        <v>9567011</v>
      </c>
      <c r="P47" s="25">
        <v>62719013</v>
      </c>
      <c r="Q47" s="25">
        <v>50302312</v>
      </c>
      <c r="R47" s="25">
        <v>84718514</v>
      </c>
      <c r="S47" s="25" t="s">
        <v>12</v>
      </c>
      <c r="T47" s="25">
        <v>0.85579805487545801</v>
      </c>
      <c r="U47" s="25">
        <v>365</v>
      </c>
      <c r="V47" s="25">
        <v>2.3446522051382402E-3</v>
      </c>
      <c r="W47" s="25">
        <v>10485</v>
      </c>
      <c r="X47" s="27">
        <v>487172</v>
      </c>
      <c r="Y47" s="35">
        <f t="shared" si="0"/>
        <v>2.8968575592299406E-3</v>
      </c>
      <c r="AA47" t="str">
        <f t="shared" si="1"/>
        <v>2275050012-24033-VOC</v>
      </c>
      <c r="AB47" t="str">
        <f>IF(COUNTIF('NP-NRModel-MAR-WILDFIRES Modifi'!V:V, AA47)=0, "Missing", "")</f>
        <v/>
      </c>
    </row>
    <row r="48" spans="1:28" x14ac:dyDescent="0.3">
      <c r="A48" s="24">
        <v>2275050012</v>
      </c>
      <c r="B48" s="40">
        <v>24033</v>
      </c>
      <c r="C48" s="25">
        <v>9567211</v>
      </c>
      <c r="D48" s="25">
        <v>62719113</v>
      </c>
      <c r="E48" s="25">
        <v>50302212</v>
      </c>
      <c r="F48" s="25">
        <v>84718714</v>
      </c>
      <c r="G48" s="25" t="s">
        <v>955</v>
      </c>
      <c r="H48" s="25">
        <v>3.53978621295893E-2</v>
      </c>
      <c r="I48" s="25">
        <v>153</v>
      </c>
      <c r="J48" s="25">
        <v>2.3135857601038699E-4</v>
      </c>
      <c r="K48" s="25">
        <v>10485</v>
      </c>
      <c r="L48" s="26">
        <v>487281</v>
      </c>
      <c r="M48" s="24">
        <v>2275050012</v>
      </c>
      <c r="N48" s="25">
        <v>24033</v>
      </c>
      <c r="O48" s="25">
        <v>9567211</v>
      </c>
      <c r="P48" s="25">
        <v>62719113</v>
      </c>
      <c r="Q48" s="25">
        <v>50302212</v>
      </c>
      <c r="R48" s="25">
        <v>84718714</v>
      </c>
      <c r="S48" s="25" t="s">
        <v>955</v>
      </c>
      <c r="T48" s="25">
        <v>7.9865361440791302E-2</v>
      </c>
      <c r="U48" s="25">
        <v>365</v>
      </c>
      <c r="V48" s="25">
        <v>2.1880920942682499E-4</v>
      </c>
      <c r="W48" s="25">
        <v>10485</v>
      </c>
      <c r="X48" s="27">
        <v>487281</v>
      </c>
      <c r="Y48" s="35">
        <f t="shared" si="0"/>
        <v>2.8968575592299315E-3</v>
      </c>
      <c r="AA48" t="str">
        <f t="shared" si="1"/>
        <v>2275050012-24033-NOX</v>
      </c>
      <c r="AB48" t="str">
        <f>IF(COUNTIF('NP-NRModel-MAR-WILDFIRES Modifi'!V:V, AA48)=0, "Missing", "")</f>
        <v/>
      </c>
    </row>
    <row r="49" spans="1:28" x14ac:dyDescent="0.3">
      <c r="A49" s="24">
        <v>2275050012</v>
      </c>
      <c r="B49" s="40">
        <v>24033</v>
      </c>
      <c r="C49" s="25">
        <v>9567211</v>
      </c>
      <c r="D49" s="25">
        <v>62719113</v>
      </c>
      <c r="E49" s="25">
        <v>50302212</v>
      </c>
      <c r="F49" s="25">
        <v>84718714</v>
      </c>
      <c r="G49" s="25" t="s">
        <v>12</v>
      </c>
      <c r="H49" s="25">
        <v>7.5387639053758407E-2</v>
      </c>
      <c r="I49" s="25">
        <v>153</v>
      </c>
      <c r="J49" s="25">
        <v>4.9272966701802904E-4</v>
      </c>
      <c r="K49" s="25">
        <v>10485</v>
      </c>
      <c r="L49" s="26">
        <v>487254</v>
      </c>
      <c r="M49" s="24">
        <v>2275050012</v>
      </c>
      <c r="N49" s="25">
        <v>24033</v>
      </c>
      <c r="O49" s="25">
        <v>9567211</v>
      </c>
      <c r="P49" s="25">
        <v>62719113</v>
      </c>
      <c r="Q49" s="25">
        <v>50302212</v>
      </c>
      <c r="R49" s="25">
        <v>84718714</v>
      </c>
      <c r="S49" s="25" t="s">
        <v>12</v>
      </c>
      <c r="T49" s="25">
        <v>0.17009109248333501</v>
      </c>
      <c r="U49" s="25">
        <v>365</v>
      </c>
      <c r="V49" s="25">
        <v>4.6600299310502901E-4</v>
      </c>
      <c r="W49" s="25">
        <v>10485</v>
      </c>
      <c r="X49" s="27">
        <v>487254</v>
      </c>
      <c r="Y49" s="35">
        <f t="shared" si="0"/>
        <v>2.8968575592299472E-3</v>
      </c>
      <c r="AA49" t="str">
        <f t="shared" si="1"/>
        <v>2275050012-24033-VOC</v>
      </c>
      <c r="AB49" t="str">
        <f>IF(COUNTIF('NP-NRModel-MAR-WILDFIRES Modifi'!V:V, AA49)=0, "Missing", "")</f>
        <v/>
      </c>
    </row>
    <row r="50" spans="1:28" x14ac:dyDescent="0.3">
      <c r="A50" s="24">
        <v>2275050012</v>
      </c>
      <c r="B50" s="40">
        <v>24033</v>
      </c>
      <c r="C50" s="25">
        <v>9567311</v>
      </c>
      <c r="D50" s="25">
        <v>62719413</v>
      </c>
      <c r="E50" s="25">
        <v>50302112</v>
      </c>
      <c r="F50" s="25">
        <v>84721014</v>
      </c>
      <c r="G50" s="25" t="s">
        <v>955</v>
      </c>
      <c r="H50" s="25">
        <v>5.0261732222608803E-2</v>
      </c>
      <c r="I50" s="25">
        <v>153</v>
      </c>
      <c r="J50" s="25">
        <v>3.28508053742541E-4</v>
      </c>
      <c r="K50" s="25">
        <v>10485</v>
      </c>
      <c r="L50" s="26">
        <v>487393</v>
      </c>
      <c r="M50" s="24">
        <v>2275050012</v>
      </c>
      <c r="N50" s="25">
        <v>24033</v>
      </c>
      <c r="O50" s="25">
        <v>9567311</v>
      </c>
      <c r="P50" s="25">
        <v>62719413</v>
      </c>
      <c r="Q50" s="25">
        <v>50302112</v>
      </c>
      <c r="R50" s="25">
        <v>84721014</v>
      </c>
      <c r="S50" s="25" t="s">
        <v>955</v>
      </c>
      <c r="T50" s="25">
        <v>0.113401521139985</v>
      </c>
      <c r="U50" s="25">
        <v>365</v>
      </c>
      <c r="V50" s="25">
        <v>3.1068909901365899E-4</v>
      </c>
      <c r="W50" s="25">
        <v>10485</v>
      </c>
      <c r="X50" s="27">
        <v>487393</v>
      </c>
      <c r="Y50" s="35">
        <f t="shared" si="0"/>
        <v>2.8968575592299541E-3</v>
      </c>
      <c r="AA50" t="str">
        <f t="shared" si="1"/>
        <v>2275050012-24033-NOX</v>
      </c>
      <c r="AB50" t="str">
        <f>IF(COUNTIF('NP-NRModel-MAR-WILDFIRES Modifi'!V:V, AA50)=0, "Missing", "")</f>
        <v/>
      </c>
    </row>
    <row r="51" spans="1:28" x14ac:dyDescent="0.3">
      <c r="A51" s="24">
        <v>2275050012</v>
      </c>
      <c r="B51" s="40">
        <v>24033</v>
      </c>
      <c r="C51" s="25">
        <v>9567311</v>
      </c>
      <c r="D51" s="25">
        <v>62719413</v>
      </c>
      <c r="E51" s="25">
        <v>50302112</v>
      </c>
      <c r="F51" s="25">
        <v>84721014</v>
      </c>
      <c r="G51" s="25" t="s">
        <v>12</v>
      </c>
      <c r="H51" s="25">
        <v>0.107043583123381</v>
      </c>
      <c r="I51" s="25">
        <v>153</v>
      </c>
      <c r="J51" s="25">
        <v>6.99631262244322E-4</v>
      </c>
      <c r="K51" s="25">
        <v>10485</v>
      </c>
      <c r="L51" s="26">
        <v>487366</v>
      </c>
      <c r="M51" s="24">
        <v>2275050012</v>
      </c>
      <c r="N51" s="25">
        <v>24033</v>
      </c>
      <c r="O51" s="25">
        <v>9567311</v>
      </c>
      <c r="P51" s="25">
        <v>62719413</v>
      </c>
      <c r="Q51" s="25">
        <v>50302112</v>
      </c>
      <c r="R51" s="25">
        <v>84721014</v>
      </c>
      <c r="S51" s="25" t="s">
        <v>12</v>
      </c>
      <c r="T51" s="25">
        <v>0.24151386388162699</v>
      </c>
      <c r="U51" s="25">
        <v>365</v>
      </c>
      <c r="V51" s="25">
        <v>6.6168181885377202E-4</v>
      </c>
      <c r="W51" s="25">
        <v>10485</v>
      </c>
      <c r="X51" s="27">
        <v>487366</v>
      </c>
      <c r="Y51" s="35">
        <f t="shared" si="0"/>
        <v>2.8968575592299402E-3</v>
      </c>
      <c r="AA51" t="str">
        <f t="shared" si="1"/>
        <v>2275050012-24033-VOC</v>
      </c>
      <c r="AB51" t="str">
        <f>IF(COUNTIF('NP-NRModel-MAR-WILDFIRES Modifi'!V:V, AA51)=0, "Missing", "")</f>
        <v/>
      </c>
    </row>
    <row r="52" spans="1:28" x14ac:dyDescent="0.3">
      <c r="A52" s="24">
        <v>2275050012</v>
      </c>
      <c r="B52" s="40">
        <v>51107</v>
      </c>
      <c r="C52" s="25">
        <v>9063711</v>
      </c>
      <c r="D52" s="25">
        <v>98332813</v>
      </c>
      <c r="E52" s="25">
        <v>49987812</v>
      </c>
      <c r="F52" s="25">
        <v>186684014</v>
      </c>
      <c r="G52" s="25" t="s">
        <v>955</v>
      </c>
      <c r="H52" s="25">
        <v>1.58845411849675</v>
      </c>
      <c r="I52" s="25">
        <v>153</v>
      </c>
      <c r="J52" s="25">
        <v>1.03820530620702E-2</v>
      </c>
      <c r="K52" s="25">
        <v>10485</v>
      </c>
      <c r="L52" s="26">
        <v>656768</v>
      </c>
      <c r="M52" s="24">
        <v>2275050012</v>
      </c>
      <c r="N52" s="25">
        <v>51107</v>
      </c>
      <c r="O52" s="25">
        <v>9063711</v>
      </c>
      <c r="P52" s="25">
        <v>98332813</v>
      </c>
      <c r="Q52" s="25">
        <v>49987812</v>
      </c>
      <c r="R52" s="25">
        <v>186684014</v>
      </c>
      <c r="S52" s="25" t="s">
        <v>955</v>
      </c>
      <c r="T52" s="25">
        <v>3.58390181422316</v>
      </c>
      <c r="U52" s="25">
        <v>365</v>
      </c>
      <c r="V52" s="25">
        <v>9.8189090800634704E-3</v>
      </c>
      <c r="W52" s="25">
        <v>10485</v>
      </c>
      <c r="X52" s="27">
        <v>656768</v>
      </c>
      <c r="Y52" s="35">
        <f t="shared" si="0"/>
        <v>2.8968575592299242E-3</v>
      </c>
      <c r="AA52" t="str">
        <f t="shared" si="1"/>
        <v>2275050012-51107-NOX</v>
      </c>
      <c r="AB52" t="str">
        <f>IF(COUNTIF('NP-NRModel-MAR-WILDFIRES Modifi'!V:V, AA52)=0, "Missing", "")</f>
        <v/>
      </c>
    </row>
    <row r="53" spans="1:28" x14ac:dyDescent="0.3">
      <c r="A53" s="24">
        <v>2275050012</v>
      </c>
      <c r="B53" s="40">
        <v>51107</v>
      </c>
      <c r="C53" s="25">
        <v>9063711</v>
      </c>
      <c r="D53" s="25">
        <v>98332813</v>
      </c>
      <c r="E53" s="25">
        <v>49987812</v>
      </c>
      <c r="F53" s="25">
        <v>186684014</v>
      </c>
      <c r="G53" s="25" t="s">
        <v>12</v>
      </c>
      <c r="H53" s="25">
        <v>3.3933055290393201</v>
      </c>
      <c r="I53" s="25">
        <v>153</v>
      </c>
      <c r="J53" s="25">
        <v>2.21784675100609E-2</v>
      </c>
      <c r="K53" s="25">
        <v>10485</v>
      </c>
      <c r="L53" s="26">
        <v>656774</v>
      </c>
      <c r="M53" s="24">
        <v>2275050012</v>
      </c>
      <c r="N53" s="25">
        <v>51107</v>
      </c>
      <c r="O53" s="25">
        <v>9063711</v>
      </c>
      <c r="P53" s="25">
        <v>98332813</v>
      </c>
      <c r="Q53" s="25">
        <v>49987812</v>
      </c>
      <c r="R53" s="25">
        <v>186684014</v>
      </c>
      <c r="S53" s="25" t="s">
        <v>12</v>
      </c>
      <c r="T53" s="25">
        <v>7.6560435080406899</v>
      </c>
      <c r="U53" s="25">
        <v>365</v>
      </c>
      <c r="V53" s="25">
        <v>2.0975461665864899E-2</v>
      </c>
      <c r="W53" s="25">
        <v>10485</v>
      </c>
      <c r="X53" s="27">
        <v>656774</v>
      </c>
      <c r="Y53" s="35">
        <f t="shared" si="0"/>
        <v>2.8968575592299294E-3</v>
      </c>
      <c r="AA53" t="str">
        <f t="shared" si="1"/>
        <v>2275050012-51107-VOC</v>
      </c>
      <c r="AB53" t="str">
        <f>IF(COUNTIF('NP-NRModel-MAR-WILDFIRES Modifi'!V:V, AA53)=0, "Missing", "")</f>
        <v/>
      </c>
    </row>
    <row r="54" spans="1:28" x14ac:dyDescent="0.3">
      <c r="A54" s="24">
        <v>2275050012</v>
      </c>
      <c r="B54" s="40">
        <v>51107</v>
      </c>
      <c r="C54" s="25">
        <v>9063811</v>
      </c>
      <c r="D54" s="25">
        <v>98332913</v>
      </c>
      <c r="E54" s="25">
        <v>50356612</v>
      </c>
      <c r="F54" s="25">
        <v>186692014</v>
      </c>
      <c r="G54" s="25" t="s">
        <v>955</v>
      </c>
      <c r="H54" s="25">
        <v>0.85383221804991105</v>
      </c>
      <c r="I54" s="25">
        <v>153</v>
      </c>
      <c r="J54" s="25">
        <v>5.5806027323523598E-3</v>
      </c>
      <c r="K54" s="25">
        <v>10485</v>
      </c>
      <c r="L54" s="26">
        <v>667641</v>
      </c>
      <c r="M54" s="24">
        <v>2275050012</v>
      </c>
      <c r="N54" s="25">
        <v>51107</v>
      </c>
      <c r="O54" s="25">
        <v>9063811</v>
      </c>
      <c r="P54" s="25">
        <v>98332913</v>
      </c>
      <c r="Q54" s="25">
        <v>50356612</v>
      </c>
      <c r="R54" s="25">
        <v>186692014</v>
      </c>
      <c r="S54" s="25" t="s">
        <v>955</v>
      </c>
      <c r="T54" s="25">
        <v>1.92643325336156</v>
      </c>
      <c r="U54" s="25">
        <v>365</v>
      </c>
      <c r="V54" s="25">
        <v>5.27789932427825E-3</v>
      </c>
      <c r="W54" s="25">
        <v>10485</v>
      </c>
      <c r="X54" s="27">
        <v>667641</v>
      </c>
      <c r="Y54" s="35">
        <f t="shared" si="0"/>
        <v>2.8968575592299393E-3</v>
      </c>
      <c r="AA54" t="str">
        <f t="shared" si="1"/>
        <v>2275050012-51107-NOX</v>
      </c>
      <c r="AB54" t="str">
        <f>IF(COUNTIF('NP-NRModel-MAR-WILDFIRES Modifi'!V:V, AA54)=0, "Missing", "")</f>
        <v/>
      </c>
    </row>
    <row r="55" spans="1:28" x14ac:dyDescent="0.3">
      <c r="A55" s="24">
        <v>2275050012</v>
      </c>
      <c r="B55" s="40">
        <v>51107</v>
      </c>
      <c r="C55" s="25">
        <v>9063811</v>
      </c>
      <c r="D55" s="25">
        <v>98332913</v>
      </c>
      <c r="E55" s="25">
        <v>50356612</v>
      </c>
      <c r="F55" s="25">
        <v>186692014</v>
      </c>
      <c r="G55" s="25" t="s">
        <v>12</v>
      </c>
      <c r="H55" s="25">
        <v>0.60243111501714997</v>
      </c>
      <c r="I55" s="25">
        <v>153</v>
      </c>
      <c r="J55" s="25">
        <v>3.9374582680859402E-3</v>
      </c>
      <c r="K55" s="25">
        <v>10485</v>
      </c>
      <c r="L55" s="26">
        <v>667647</v>
      </c>
      <c r="M55" s="24">
        <v>2275050012</v>
      </c>
      <c r="N55" s="25">
        <v>51107</v>
      </c>
      <c r="O55" s="25">
        <v>9063811</v>
      </c>
      <c r="P55" s="25">
        <v>98332913</v>
      </c>
      <c r="Q55" s="25">
        <v>50356612</v>
      </c>
      <c r="R55" s="25">
        <v>186692014</v>
      </c>
      <c r="S55" s="25" t="s">
        <v>12</v>
      </c>
      <c r="T55" s="25">
        <v>1.3592170783615001</v>
      </c>
      <c r="U55" s="25">
        <v>365</v>
      </c>
      <c r="V55" s="25">
        <v>3.7238824064698599E-3</v>
      </c>
      <c r="W55" s="25">
        <v>10485</v>
      </c>
      <c r="X55" s="27">
        <v>667647</v>
      </c>
      <c r="Y55" s="35">
        <f t="shared" si="0"/>
        <v>2.8968575592299363E-3</v>
      </c>
      <c r="AA55" t="str">
        <f t="shared" si="1"/>
        <v>2275050012-51107-VOC</v>
      </c>
      <c r="AB55" t="str">
        <f>IF(COUNTIF('NP-NRModel-MAR-WILDFIRES Modifi'!V:V, AA55)=0, "Missing", "")</f>
        <v/>
      </c>
    </row>
    <row r="56" spans="1:28" x14ac:dyDescent="0.3">
      <c r="A56" s="24">
        <v>2275050012</v>
      </c>
      <c r="B56" s="40">
        <v>51107</v>
      </c>
      <c r="C56" s="25">
        <v>11736011</v>
      </c>
      <c r="D56" s="25">
        <v>61321013</v>
      </c>
      <c r="E56" s="25">
        <v>56855112</v>
      </c>
      <c r="F56" s="25">
        <v>79180214</v>
      </c>
      <c r="G56" s="25" t="s">
        <v>955</v>
      </c>
      <c r="H56" s="25">
        <v>9.6115833117560896E-3</v>
      </c>
      <c r="I56" s="25">
        <v>153</v>
      </c>
      <c r="J56" s="29">
        <v>6.2820805959190105E-5</v>
      </c>
      <c r="K56" s="25">
        <v>10485</v>
      </c>
      <c r="L56" s="26">
        <v>145888</v>
      </c>
      <c r="M56" s="24">
        <v>2275050012</v>
      </c>
      <c r="N56" s="25">
        <v>51107</v>
      </c>
      <c r="O56" s="25">
        <v>11736011</v>
      </c>
      <c r="P56" s="25">
        <v>61321013</v>
      </c>
      <c r="Q56" s="25">
        <v>56855112</v>
      </c>
      <c r="R56" s="25">
        <v>79180214</v>
      </c>
      <c r="S56" s="25" t="s">
        <v>955</v>
      </c>
      <c r="T56" s="25">
        <v>2.1685845670606399E-2</v>
      </c>
      <c r="U56" s="25">
        <v>365</v>
      </c>
      <c r="V56" s="29">
        <v>5.9413275809880497E-5</v>
      </c>
      <c r="W56" s="25">
        <v>10485</v>
      </c>
      <c r="X56" s="27">
        <v>145888</v>
      </c>
      <c r="Y56" s="35">
        <f t="shared" si="0"/>
        <v>2.8968575592299441E-3</v>
      </c>
      <c r="AA56" t="str">
        <f t="shared" si="1"/>
        <v>2275050012-51107-NOX</v>
      </c>
      <c r="AB56" t="str">
        <f>IF(COUNTIF('NP-NRModel-MAR-WILDFIRES Modifi'!V:V, AA56)=0, "Missing", "")</f>
        <v/>
      </c>
    </row>
    <row r="57" spans="1:28" x14ac:dyDescent="0.3">
      <c r="A57" s="24">
        <v>2275050012</v>
      </c>
      <c r="B57" s="40">
        <v>51107</v>
      </c>
      <c r="C57" s="25">
        <v>11736011</v>
      </c>
      <c r="D57" s="25">
        <v>61321013</v>
      </c>
      <c r="E57" s="25">
        <v>56855112</v>
      </c>
      <c r="F57" s="25">
        <v>79180214</v>
      </c>
      <c r="G57" s="25" t="s">
        <v>12</v>
      </c>
      <c r="H57" s="25">
        <v>2.04700045010314E-2</v>
      </c>
      <c r="I57" s="25">
        <v>153</v>
      </c>
      <c r="J57" s="25">
        <v>1.3379087909170799E-4</v>
      </c>
      <c r="K57" s="25">
        <v>10485</v>
      </c>
      <c r="L57" s="26">
        <v>145892</v>
      </c>
      <c r="M57" s="24">
        <v>2275050012</v>
      </c>
      <c r="N57" s="25">
        <v>51107</v>
      </c>
      <c r="O57" s="25">
        <v>11736011</v>
      </c>
      <c r="P57" s="25">
        <v>61321013</v>
      </c>
      <c r="Q57" s="25">
        <v>56855112</v>
      </c>
      <c r="R57" s="25">
        <v>79180214</v>
      </c>
      <c r="S57" s="25" t="s">
        <v>12</v>
      </c>
      <c r="T57" s="25">
        <v>4.61848317896838E-2</v>
      </c>
      <c r="U57" s="25">
        <v>365</v>
      </c>
      <c r="V57" s="25">
        <v>1.26533785725161E-4</v>
      </c>
      <c r="W57" s="25">
        <v>10485</v>
      </c>
      <c r="X57" s="27">
        <v>145892</v>
      </c>
      <c r="Y57" s="35">
        <f t="shared" si="0"/>
        <v>2.8968575592299233E-3</v>
      </c>
      <c r="AA57" t="str">
        <f t="shared" si="1"/>
        <v>2275050012-51107-VOC</v>
      </c>
      <c r="AB57" t="str">
        <f>IF(COUNTIF('NP-NRModel-MAR-WILDFIRES Modifi'!V:V, AA57)=0, "Missing", "")</f>
        <v/>
      </c>
    </row>
    <row r="58" spans="1:28" x14ac:dyDescent="0.3">
      <c r="A58" s="24">
        <v>2275060011</v>
      </c>
      <c r="B58" s="40">
        <v>24033</v>
      </c>
      <c r="C58" s="25">
        <v>9567211</v>
      </c>
      <c r="D58" s="25">
        <v>103216613</v>
      </c>
      <c r="E58" s="25">
        <v>50302212</v>
      </c>
      <c r="F58" s="25">
        <v>145542914</v>
      </c>
      <c r="G58" s="25" t="s">
        <v>955</v>
      </c>
      <c r="H58" s="29">
        <v>5.8516213479578097E-5</v>
      </c>
      <c r="I58" s="25">
        <v>153</v>
      </c>
      <c r="J58" s="29">
        <v>3.8245891163122898E-7</v>
      </c>
      <c r="K58" s="25">
        <v>10485</v>
      </c>
      <c r="L58" s="26">
        <v>8477</v>
      </c>
      <c r="M58" s="24">
        <v>2275060011</v>
      </c>
      <c r="N58" s="25">
        <v>24033</v>
      </c>
      <c r="O58" s="25">
        <v>9567211</v>
      </c>
      <c r="P58" s="25">
        <v>103216613</v>
      </c>
      <c r="Q58" s="25">
        <v>50302212</v>
      </c>
      <c r="R58" s="25">
        <v>145542914</v>
      </c>
      <c r="S58" s="25" t="s">
        <v>955</v>
      </c>
      <c r="T58" s="25">
        <v>1.3202544612959699E-4</v>
      </c>
      <c r="U58" s="25">
        <v>365</v>
      </c>
      <c r="V58" s="29">
        <v>3.6171355103999202E-7</v>
      </c>
      <c r="W58" s="25">
        <v>10485</v>
      </c>
      <c r="X58" s="27">
        <v>8477</v>
      </c>
      <c r="Y58" s="35">
        <f t="shared" si="0"/>
        <v>2.8968575592299454E-3</v>
      </c>
      <c r="AA58" t="str">
        <f t="shared" si="1"/>
        <v>2275060011-24033-NOX</v>
      </c>
      <c r="AB58" t="str">
        <f>IF(COUNTIF('NP-NRModel-MAR-WILDFIRES Modifi'!V:V, AA58)=0, "Missing", "")</f>
        <v/>
      </c>
    </row>
    <row r="59" spans="1:28" x14ac:dyDescent="0.3">
      <c r="A59" s="24">
        <v>2275060011</v>
      </c>
      <c r="B59" s="40">
        <v>24033</v>
      </c>
      <c r="C59" s="25">
        <v>9567211</v>
      </c>
      <c r="D59" s="25">
        <v>103216613</v>
      </c>
      <c r="E59" s="25">
        <v>50302212</v>
      </c>
      <c r="F59" s="25">
        <v>145542914</v>
      </c>
      <c r="G59" s="25" t="s">
        <v>12</v>
      </c>
      <c r="H59" s="29">
        <v>6.2841413474016395E-5</v>
      </c>
      <c r="I59" s="25">
        <v>153</v>
      </c>
      <c r="J59" s="29">
        <v>4.1072819264063E-7</v>
      </c>
      <c r="K59" s="25">
        <v>10485</v>
      </c>
      <c r="L59" s="26">
        <v>8483</v>
      </c>
      <c r="M59" s="24">
        <v>2275060011</v>
      </c>
      <c r="N59" s="25">
        <v>24033</v>
      </c>
      <c r="O59" s="25">
        <v>9567211</v>
      </c>
      <c r="P59" s="25">
        <v>103216613</v>
      </c>
      <c r="Q59" s="25">
        <v>50302212</v>
      </c>
      <c r="R59" s="25">
        <v>145542914</v>
      </c>
      <c r="S59" s="25" t="s">
        <v>12</v>
      </c>
      <c r="T59" s="25">
        <v>1.4178404848798001E-4</v>
      </c>
      <c r="U59" s="25">
        <v>365</v>
      </c>
      <c r="V59" s="29">
        <v>3.8844944791227399E-7</v>
      </c>
      <c r="W59" s="25">
        <v>10485</v>
      </c>
      <c r="X59" s="27">
        <v>8483</v>
      </c>
      <c r="Y59" s="35">
        <f t="shared" si="0"/>
        <v>2.8968575592299454E-3</v>
      </c>
      <c r="AA59" t="str">
        <f t="shared" si="1"/>
        <v>2275060011-24033-VOC</v>
      </c>
      <c r="AB59" t="str">
        <f>IF(COUNTIF('NP-NRModel-MAR-WILDFIRES Modifi'!V:V, AA59)=0, "Missing", "")</f>
        <v/>
      </c>
    </row>
    <row r="60" spans="1:28" x14ac:dyDescent="0.3">
      <c r="A60" s="24">
        <v>2275060011</v>
      </c>
      <c r="B60" s="40">
        <v>24033</v>
      </c>
      <c r="C60" s="25">
        <v>9567311</v>
      </c>
      <c r="D60" s="25">
        <v>62719313</v>
      </c>
      <c r="E60" s="25">
        <v>50302112</v>
      </c>
      <c r="F60" s="25">
        <v>84720714</v>
      </c>
      <c r="G60" s="25" t="s">
        <v>955</v>
      </c>
      <c r="H60" s="25">
        <v>8.6024014719260095E-4</v>
      </c>
      <c r="I60" s="25">
        <v>153</v>
      </c>
      <c r="J60" s="29">
        <v>5.6224846221738597E-6</v>
      </c>
      <c r="K60" s="25">
        <v>10485</v>
      </c>
      <c r="L60" s="26">
        <v>487348</v>
      </c>
      <c r="M60" s="24">
        <v>2275060011</v>
      </c>
      <c r="N60" s="25">
        <v>24033</v>
      </c>
      <c r="O60" s="25">
        <v>9567311</v>
      </c>
      <c r="P60" s="25">
        <v>62719313</v>
      </c>
      <c r="Q60" s="25">
        <v>50302112</v>
      </c>
      <c r="R60" s="25">
        <v>84720714</v>
      </c>
      <c r="S60" s="25" t="s">
        <v>955</v>
      </c>
      <c r="T60" s="25">
        <v>1.94089095069916E-3</v>
      </c>
      <c r="U60" s="25">
        <v>365</v>
      </c>
      <c r="V60" s="29">
        <v>5.3175094539703201E-6</v>
      </c>
      <c r="W60" s="25">
        <v>10485</v>
      </c>
      <c r="X60" s="27">
        <v>487348</v>
      </c>
      <c r="Y60" s="35">
        <f t="shared" si="0"/>
        <v>2.8968575592299467E-3</v>
      </c>
      <c r="AA60" t="str">
        <f t="shared" si="1"/>
        <v>2275060011-24033-NOX</v>
      </c>
      <c r="AB60" t="str">
        <f>IF(COUNTIF('NP-NRModel-MAR-WILDFIRES Modifi'!V:V, AA60)=0, "Missing", "")</f>
        <v/>
      </c>
    </row>
    <row r="61" spans="1:28" x14ac:dyDescent="0.3">
      <c r="A61" s="24">
        <v>2275060011</v>
      </c>
      <c r="B61" s="40">
        <v>24033</v>
      </c>
      <c r="C61" s="25">
        <v>9567311</v>
      </c>
      <c r="D61" s="25">
        <v>62719313</v>
      </c>
      <c r="E61" s="25">
        <v>50302112</v>
      </c>
      <c r="F61" s="25">
        <v>84720714</v>
      </c>
      <c r="G61" s="25" t="s">
        <v>12</v>
      </c>
      <c r="H61" s="25">
        <v>9.2382466403319395E-4</v>
      </c>
      <c r="I61" s="25">
        <v>153</v>
      </c>
      <c r="J61" s="29">
        <v>6.0380696995633601E-6</v>
      </c>
      <c r="K61" s="25">
        <v>10485</v>
      </c>
      <c r="L61" s="26">
        <v>487355</v>
      </c>
      <c r="M61" s="24">
        <v>2275060011</v>
      </c>
      <c r="N61" s="25">
        <v>24033</v>
      </c>
      <c r="O61" s="25">
        <v>9567311</v>
      </c>
      <c r="P61" s="25">
        <v>62719313</v>
      </c>
      <c r="Q61" s="25">
        <v>50302112</v>
      </c>
      <c r="R61" s="25">
        <v>84720714</v>
      </c>
      <c r="S61" s="25" t="s">
        <v>12</v>
      </c>
      <c r="T61" s="25">
        <v>2.0843516038007901E-3</v>
      </c>
      <c r="U61" s="25">
        <v>365</v>
      </c>
      <c r="V61" s="29">
        <v>5.7105523391802503E-6</v>
      </c>
      <c r="W61" s="25">
        <v>10485</v>
      </c>
      <c r="X61" s="27">
        <v>487355</v>
      </c>
      <c r="Y61" s="35">
        <f t="shared" si="0"/>
        <v>2.8968575592299363E-3</v>
      </c>
      <c r="AA61" t="str">
        <f t="shared" si="1"/>
        <v>2275060011-24033-VOC</v>
      </c>
      <c r="AB61" t="str">
        <f>IF(COUNTIF('NP-NRModel-MAR-WILDFIRES Modifi'!V:V, AA61)=0, "Missing", "")</f>
        <v/>
      </c>
    </row>
    <row r="62" spans="1:28" x14ac:dyDescent="0.3">
      <c r="A62" s="24">
        <v>2275060011</v>
      </c>
      <c r="B62" s="40">
        <v>51107</v>
      </c>
      <c r="C62" s="25">
        <v>9063711</v>
      </c>
      <c r="D62" s="25">
        <v>62319913</v>
      </c>
      <c r="E62" s="25">
        <v>49987812</v>
      </c>
      <c r="F62" s="25">
        <v>138218614</v>
      </c>
      <c r="G62" s="25" t="s">
        <v>955</v>
      </c>
      <c r="H62" s="25">
        <v>5.9510387003638898E-3</v>
      </c>
      <c r="I62" s="25">
        <v>153</v>
      </c>
      <c r="J62" s="29">
        <v>3.8895677780156103E-5</v>
      </c>
      <c r="K62" s="25">
        <v>10485</v>
      </c>
      <c r="L62" s="26">
        <v>299456</v>
      </c>
      <c r="M62" s="24">
        <v>2275060011</v>
      </c>
      <c r="N62" s="25">
        <v>51107</v>
      </c>
      <c r="O62" s="25">
        <v>9063711</v>
      </c>
      <c r="P62" s="25">
        <v>62319913</v>
      </c>
      <c r="Q62" s="25">
        <v>49987812</v>
      </c>
      <c r="R62" s="25">
        <v>138218614</v>
      </c>
      <c r="S62" s="25" t="s">
        <v>955</v>
      </c>
      <c r="T62" s="25">
        <v>1.34268520232301E-2</v>
      </c>
      <c r="U62" s="25">
        <v>365</v>
      </c>
      <c r="V62" s="29">
        <v>3.6785895954055299E-5</v>
      </c>
      <c r="W62" s="25">
        <v>10485</v>
      </c>
      <c r="X62" s="27">
        <v>299456</v>
      </c>
      <c r="Y62" s="35">
        <f t="shared" si="0"/>
        <v>2.8968575592299528E-3</v>
      </c>
      <c r="AA62" t="str">
        <f t="shared" si="1"/>
        <v>2275060011-51107-NOX</v>
      </c>
      <c r="AB62" t="str">
        <f>IF(COUNTIF('NP-NRModel-MAR-WILDFIRES Modifi'!V:V, AA62)=0, "Missing", "")</f>
        <v/>
      </c>
    </row>
    <row r="63" spans="1:28" x14ac:dyDescent="0.3">
      <c r="A63" s="24">
        <v>2275060011</v>
      </c>
      <c r="B63" s="40">
        <v>51107</v>
      </c>
      <c r="C63" s="25">
        <v>9063711</v>
      </c>
      <c r="D63" s="25">
        <v>62319913</v>
      </c>
      <c r="E63" s="25">
        <v>49987812</v>
      </c>
      <c r="F63" s="25">
        <v>138218614</v>
      </c>
      <c r="G63" s="25" t="s">
        <v>12</v>
      </c>
      <c r="H63" s="25">
        <v>6.3909059815768603E-3</v>
      </c>
      <c r="I63" s="25">
        <v>153</v>
      </c>
      <c r="J63" s="29">
        <v>4.1770627330567703E-5</v>
      </c>
      <c r="K63" s="25">
        <v>10485</v>
      </c>
      <c r="L63" s="26">
        <v>299458</v>
      </c>
      <c r="M63" s="24">
        <v>2275060011</v>
      </c>
      <c r="N63" s="25">
        <v>51107</v>
      </c>
      <c r="O63" s="25">
        <v>9063711</v>
      </c>
      <c r="P63" s="25">
        <v>62319913</v>
      </c>
      <c r="Q63" s="25">
        <v>49987812</v>
      </c>
      <c r="R63" s="25">
        <v>138218614</v>
      </c>
      <c r="S63" s="25" t="s">
        <v>12</v>
      </c>
      <c r="T63" s="25">
        <v>1.4419289342507901E-2</v>
      </c>
      <c r="U63" s="25">
        <v>365</v>
      </c>
      <c r="V63" s="29">
        <v>3.9504902308240799E-5</v>
      </c>
      <c r="W63" s="25">
        <v>10485</v>
      </c>
      <c r="X63" s="27">
        <v>299458</v>
      </c>
      <c r="Y63" s="35">
        <f t="shared" si="0"/>
        <v>2.8968575592299385E-3</v>
      </c>
      <c r="AA63" t="str">
        <f t="shared" si="1"/>
        <v>2275060011-51107-VOC</v>
      </c>
      <c r="AB63" t="str">
        <f>IF(COUNTIF('NP-NRModel-MAR-WILDFIRES Modifi'!V:V, AA63)=0, "Missing", "")</f>
        <v/>
      </c>
    </row>
    <row r="64" spans="1:28" x14ac:dyDescent="0.3">
      <c r="A64" s="24">
        <v>2275060011</v>
      </c>
      <c r="B64" s="40">
        <v>51107</v>
      </c>
      <c r="C64" s="25">
        <v>9063811</v>
      </c>
      <c r="D64" s="25">
        <v>62320313</v>
      </c>
      <c r="E64" s="25">
        <v>49188712</v>
      </c>
      <c r="F64" s="25">
        <v>166666114</v>
      </c>
      <c r="G64" s="25" t="s">
        <v>955</v>
      </c>
      <c r="H64" s="25">
        <v>0.28971056637771497</v>
      </c>
      <c r="I64" s="25">
        <v>153</v>
      </c>
      <c r="J64" s="25">
        <v>1.89353311357983E-3</v>
      </c>
      <c r="K64" s="25">
        <v>10485</v>
      </c>
      <c r="L64" s="26">
        <v>660957</v>
      </c>
      <c r="M64" s="24">
        <v>2275060011</v>
      </c>
      <c r="N64" s="25">
        <v>51107</v>
      </c>
      <c r="O64" s="25">
        <v>9063811</v>
      </c>
      <c r="P64" s="25">
        <v>62320313</v>
      </c>
      <c r="Q64" s="25">
        <v>49188712</v>
      </c>
      <c r="R64" s="25">
        <v>166666114</v>
      </c>
      <c r="S64" s="25" t="s">
        <v>955</v>
      </c>
      <c r="T64" s="25">
        <v>0.65365074908384102</v>
      </c>
      <c r="U64" s="25">
        <v>365</v>
      </c>
      <c r="V64" s="25">
        <v>1.7908239700927099E-3</v>
      </c>
      <c r="W64" s="25">
        <v>10485</v>
      </c>
      <c r="X64" s="27">
        <v>660957</v>
      </c>
      <c r="Y64" s="35">
        <f t="shared" si="0"/>
        <v>2.8968575592299285E-3</v>
      </c>
      <c r="AA64" t="str">
        <f t="shared" si="1"/>
        <v>2275060011-51107-NOX</v>
      </c>
      <c r="AB64" t="str">
        <f>IF(COUNTIF('NP-NRModel-MAR-WILDFIRES Modifi'!V:V, AA64)=0, "Missing", "")</f>
        <v/>
      </c>
    </row>
    <row r="65" spans="1:28" x14ac:dyDescent="0.3">
      <c r="A65" s="24">
        <v>2275060011</v>
      </c>
      <c r="B65" s="40">
        <v>51107</v>
      </c>
      <c r="C65" s="25">
        <v>9063811</v>
      </c>
      <c r="D65" s="25">
        <v>62320313</v>
      </c>
      <c r="E65" s="25">
        <v>49188712</v>
      </c>
      <c r="F65" s="25">
        <v>166666114</v>
      </c>
      <c r="G65" s="25" t="s">
        <v>12</v>
      </c>
      <c r="H65" s="25">
        <v>0.31112439453874102</v>
      </c>
      <c r="I65" s="25">
        <v>153</v>
      </c>
      <c r="J65" s="25">
        <v>2.0334927747630098E-3</v>
      </c>
      <c r="K65" s="25">
        <v>10485</v>
      </c>
      <c r="L65" s="26">
        <v>660961</v>
      </c>
      <c r="M65" s="24">
        <v>2275060011</v>
      </c>
      <c r="N65" s="25">
        <v>51107</v>
      </c>
      <c r="O65" s="25">
        <v>9063811</v>
      </c>
      <c r="P65" s="25">
        <v>62320313</v>
      </c>
      <c r="Q65" s="25">
        <v>49188712</v>
      </c>
      <c r="R65" s="25">
        <v>166666114</v>
      </c>
      <c r="S65" s="25" t="s">
        <v>12</v>
      </c>
      <c r="T65" s="25">
        <v>0.70196505461026804</v>
      </c>
      <c r="U65" s="25">
        <v>365</v>
      </c>
      <c r="V65" s="25">
        <v>1.92319193043909E-3</v>
      </c>
      <c r="W65" s="25">
        <v>10485</v>
      </c>
      <c r="X65" s="27">
        <v>660961</v>
      </c>
      <c r="Y65" s="35">
        <f t="shared" si="0"/>
        <v>2.8968575592299359E-3</v>
      </c>
      <c r="AA65" t="str">
        <f t="shared" si="1"/>
        <v>2275060011-51107-VOC</v>
      </c>
      <c r="AB65" t="str">
        <f>IF(COUNTIF('NP-NRModel-MAR-WILDFIRES Modifi'!V:V, AA65)=0, "Missing", "")</f>
        <v/>
      </c>
    </row>
    <row r="66" spans="1:28" x14ac:dyDescent="0.3">
      <c r="A66" s="24">
        <v>2275060012</v>
      </c>
      <c r="B66" s="40">
        <v>24009</v>
      </c>
      <c r="C66" s="25">
        <v>11531311</v>
      </c>
      <c r="D66" s="25">
        <v>116195913</v>
      </c>
      <c r="E66" s="25">
        <v>56048012</v>
      </c>
      <c r="F66" s="25">
        <v>163057314</v>
      </c>
      <c r="G66" s="25" t="s">
        <v>955</v>
      </c>
      <c r="H66" s="25">
        <v>3.88238630655144E-2</v>
      </c>
      <c r="I66" s="25">
        <v>153</v>
      </c>
      <c r="J66" s="25">
        <v>2.5375073899028998E-4</v>
      </c>
      <c r="K66" s="25">
        <v>10485</v>
      </c>
      <c r="L66" s="26">
        <v>23785</v>
      </c>
      <c r="M66" s="24">
        <v>2275060012</v>
      </c>
      <c r="N66" s="25">
        <v>24009</v>
      </c>
      <c r="O66" s="25">
        <v>11531311</v>
      </c>
      <c r="P66" s="25">
        <v>116195913</v>
      </c>
      <c r="Q66" s="25">
        <v>56048012</v>
      </c>
      <c r="R66" s="25">
        <v>163057314</v>
      </c>
      <c r="S66" s="25" t="s">
        <v>955</v>
      </c>
      <c r="T66" s="25">
        <v>8.7595172976935906E-2</v>
      </c>
      <c r="U66" s="25">
        <v>365</v>
      </c>
      <c r="V66" s="25">
        <v>2.39986775279276E-4</v>
      </c>
      <c r="W66" s="25">
        <v>10485</v>
      </c>
      <c r="X66" s="27">
        <v>23785</v>
      </c>
      <c r="Y66" s="35">
        <f t="shared" ref="Y66:Y87" si="2">IFERROR(J66/T66,0)</f>
        <v>2.8968575592299289E-3</v>
      </c>
      <c r="AA66" t="str">
        <f t="shared" ref="AA66:AA105" si="3">TRIM(A66) &amp; "-" &amp; B66 &amp; "-" &amp; TRIM(S66)</f>
        <v>2275060012-24009-NOX</v>
      </c>
      <c r="AB66" t="str">
        <f>IF(COUNTIF('NP-NRModel-MAR-WILDFIRES Modifi'!V:V, AA66)=0, "Missing", "")</f>
        <v/>
      </c>
    </row>
    <row r="67" spans="1:28" x14ac:dyDescent="0.3">
      <c r="A67" s="24">
        <v>2275060012</v>
      </c>
      <c r="B67" s="40">
        <v>24009</v>
      </c>
      <c r="C67" s="25">
        <v>11531311</v>
      </c>
      <c r="D67" s="25">
        <v>116195913</v>
      </c>
      <c r="E67" s="25">
        <v>56048012</v>
      </c>
      <c r="F67" s="25">
        <v>163057314</v>
      </c>
      <c r="G67" s="25" t="s">
        <v>12</v>
      </c>
      <c r="H67" s="25">
        <v>5.0366658136484797E-2</v>
      </c>
      <c r="I67" s="25">
        <v>153</v>
      </c>
      <c r="J67" s="25">
        <v>3.2919384402931202E-4</v>
      </c>
      <c r="K67" s="25">
        <v>10485</v>
      </c>
      <c r="L67" s="26">
        <v>23810</v>
      </c>
      <c r="M67" s="24">
        <v>2275060012</v>
      </c>
      <c r="N67" s="25">
        <v>24009</v>
      </c>
      <c r="O67" s="25">
        <v>11531311</v>
      </c>
      <c r="P67" s="25">
        <v>116195913</v>
      </c>
      <c r="Q67" s="25">
        <v>56048012</v>
      </c>
      <c r="R67" s="25">
        <v>163057314</v>
      </c>
      <c r="S67" s="25" t="s">
        <v>12</v>
      </c>
      <c r="T67" s="25">
        <v>0.11363825707634</v>
      </c>
      <c r="U67" s="25">
        <v>365</v>
      </c>
      <c r="V67" s="25">
        <v>3.1133769062011098E-4</v>
      </c>
      <c r="W67" s="25">
        <v>10485</v>
      </c>
      <c r="X67" s="27">
        <v>23810</v>
      </c>
      <c r="Y67" s="35">
        <f t="shared" si="2"/>
        <v>2.8968575592299515E-3</v>
      </c>
      <c r="AA67" t="str">
        <f t="shared" si="3"/>
        <v>2275060012-24009-VOC</v>
      </c>
      <c r="AB67" t="str">
        <f>IF(COUNTIF('NP-NRModel-MAR-WILDFIRES Modifi'!V:V, AA67)=0, "Missing", "")</f>
        <v/>
      </c>
    </row>
    <row r="68" spans="1:28" x14ac:dyDescent="0.3">
      <c r="A68" s="24">
        <v>2275060012</v>
      </c>
      <c r="B68" s="40">
        <v>24009</v>
      </c>
      <c r="C68" s="25">
        <v>12532511</v>
      </c>
      <c r="D68" s="25">
        <v>116196213</v>
      </c>
      <c r="E68" s="25">
        <v>57157212</v>
      </c>
      <c r="F68" s="25">
        <v>163057714</v>
      </c>
      <c r="G68" s="25" t="s">
        <v>955</v>
      </c>
      <c r="H68" s="25">
        <v>2.06144423695921E-3</v>
      </c>
      <c r="I68" s="25">
        <v>153</v>
      </c>
      <c r="J68" s="29">
        <v>1.34734917448314E-5</v>
      </c>
      <c r="K68" s="25">
        <v>10485</v>
      </c>
      <c r="L68" s="26">
        <v>23838</v>
      </c>
      <c r="M68" s="24">
        <v>2275060012</v>
      </c>
      <c r="N68" s="25">
        <v>24009</v>
      </c>
      <c r="O68" s="25">
        <v>12532511</v>
      </c>
      <c r="P68" s="25">
        <v>116196213</v>
      </c>
      <c r="Q68" s="25">
        <v>57157212</v>
      </c>
      <c r="R68" s="25">
        <v>163057714</v>
      </c>
      <c r="S68" s="25" t="s">
        <v>955</v>
      </c>
      <c r="T68" s="25">
        <v>4.6510715385029502E-3</v>
      </c>
      <c r="U68" s="25">
        <v>365</v>
      </c>
      <c r="V68" s="29">
        <v>1.27426617493231E-5</v>
      </c>
      <c r="W68" s="25">
        <v>10485</v>
      </c>
      <c r="X68" s="27">
        <v>23838</v>
      </c>
      <c r="Y68" s="35">
        <f t="shared" si="2"/>
        <v>2.896857559229919E-3</v>
      </c>
      <c r="AA68" t="str">
        <f t="shared" si="3"/>
        <v>2275060012-24009-NOX</v>
      </c>
      <c r="AB68" t="str">
        <f>IF(COUNTIF('NP-NRModel-MAR-WILDFIRES Modifi'!V:V, AA68)=0, "Missing", "")</f>
        <v/>
      </c>
    </row>
    <row r="69" spans="1:28" x14ac:dyDescent="0.3">
      <c r="A69" s="24">
        <v>2275060012</v>
      </c>
      <c r="B69" s="40">
        <v>24009</v>
      </c>
      <c r="C69" s="25">
        <v>12532511</v>
      </c>
      <c r="D69" s="25">
        <v>116196213</v>
      </c>
      <c r="E69" s="25">
        <v>57157212</v>
      </c>
      <c r="F69" s="25">
        <v>163057714</v>
      </c>
      <c r="G69" s="25" t="s">
        <v>12</v>
      </c>
      <c r="H69" s="25">
        <v>2.6743360851451698E-3</v>
      </c>
      <c r="I69" s="25">
        <v>153</v>
      </c>
      <c r="J69" s="29">
        <v>1.7479320817942301E-5</v>
      </c>
      <c r="K69" s="25">
        <v>10485</v>
      </c>
      <c r="L69" s="26">
        <v>23844</v>
      </c>
      <c r="M69" s="24">
        <v>2275060012</v>
      </c>
      <c r="N69" s="25">
        <v>24009</v>
      </c>
      <c r="O69" s="25">
        <v>12532511</v>
      </c>
      <c r="P69" s="25">
        <v>116196213</v>
      </c>
      <c r="Q69" s="25">
        <v>57157212</v>
      </c>
      <c r="R69" s="25">
        <v>163057714</v>
      </c>
      <c r="S69" s="25" t="s">
        <v>12</v>
      </c>
      <c r="T69" s="25">
        <v>6.0338903313522903E-3</v>
      </c>
      <c r="U69" s="25">
        <v>365</v>
      </c>
      <c r="V69" s="29">
        <v>1.6531206387266501E-5</v>
      </c>
      <c r="W69" s="25">
        <v>10485</v>
      </c>
      <c r="X69" s="27">
        <v>23844</v>
      </c>
      <c r="Y69" s="35">
        <f t="shared" si="2"/>
        <v>2.896857559229935E-3</v>
      </c>
      <c r="AA69" t="str">
        <f t="shared" si="3"/>
        <v>2275060012-24009-VOC</v>
      </c>
      <c r="AB69" t="str">
        <f>IF(COUNTIF('NP-NRModel-MAR-WILDFIRES Modifi'!V:V, AA69)=0, "Missing", "")</f>
        <v/>
      </c>
    </row>
    <row r="70" spans="1:28" x14ac:dyDescent="0.3">
      <c r="A70" s="24">
        <v>2275060012</v>
      </c>
      <c r="B70" s="40">
        <v>24021</v>
      </c>
      <c r="C70" s="25">
        <v>9569411</v>
      </c>
      <c r="D70" s="25">
        <v>62720213</v>
      </c>
      <c r="E70" s="25">
        <v>50301612</v>
      </c>
      <c r="F70" s="25">
        <v>84722814</v>
      </c>
      <c r="G70" s="25" t="s">
        <v>955</v>
      </c>
      <c r="H70" s="25">
        <v>0.12644059506978</v>
      </c>
      <c r="I70" s="25">
        <v>153</v>
      </c>
      <c r="J70" s="25">
        <v>8.2640911810313801E-4</v>
      </c>
      <c r="K70" s="25">
        <v>10485</v>
      </c>
      <c r="L70" s="26">
        <v>487956</v>
      </c>
      <c r="M70" s="24">
        <v>2275060012</v>
      </c>
      <c r="N70" s="25">
        <v>24021</v>
      </c>
      <c r="O70" s="25">
        <v>9569411</v>
      </c>
      <c r="P70" s="25">
        <v>62720213</v>
      </c>
      <c r="Q70" s="25">
        <v>50301612</v>
      </c>
      <c r="R70" s="25">
        <v>84722814</v>
      </c>
      <c r="S70" s="25" t="s">
        <v>955</v>
      </c>
      <c r="T70" s="25">
        <v>0.285277788502249</v>
      </c>
      <c r="U70" s="25">
        <v>365</v>
      </c>
      <c r="V70" s="25">
        <v>7.8158298219794197E-4</v>
      </c>
      <c r="W70" s="25">
        <v>10485</v>
      </c>
      <c r="X70" s="27">
        <v>487956</v>
      </c>
      <c r="Y70" s="35">
        <f t="shared" si="2"/>
        <v>2.8968575592299328E-3</v>
      </c>
      <c r="AA70" t="str">
        <f t="shared" si="3"/>
        <v>2275060012-24021-NOX</v>
      </c>
      <c r="AB70" t="str">
        <f>IF(COUNTIF('NP-NRModel-MAR-WILDFIRES Modifi'!V:V, AA70)=0, "Missing", "")</f>
        <v/>
      </c>
    </row>
    <row r="71" spans="1:28" x14ac:dyDescent="0.3">
      <c r="A71" s="24">
        <v>2275060012</v>
      </c>
      <c r="B71" s="40">
        <v>24021</v>
      </c>
      <c r="C71" s="25">
        <v>9569411</v>
      </c>
      <c r="D71" s="25">
        <v>62720213</v>
      </c>
      <c r="E71" s="25">
        <v>50301612</v>
      </c>
      <c r="F71" s="25">
        <v>84722814</v>
      </c>
      <c r="G71" s="25" t="s">
        <v>12</v>
      </c>
      <c r="H71" s="25">
        <v>0.16403289603351801</v>
      </c>
      <c r="I71" s="25">
        <v>153</v>
      </c>
      <c r="J71" s="25">
        <v>1.0721104315916199E-3</v>
      </c>
      <c r="K71" s="25">
        <v>10485</v>
      </c>
      <c r="L71" s="26">
        <v>487962</v>
      </c>
      <c r="M71" s="24">
        <v>2275060012</v>
      </c>
      <c r="N71" s="25">
        <v>24021</v>
      </c>
      <c r="O71" s="25">
        <v>9569411</v>
      </c>
      <c r="P71" s="25">
        <v>62720213</v>
      </c>
      <c r="Q71" s="25">
        <v>50301612</v>
      </c>
      <c r="R71" s="25">
        <v>84722814</v>
      </c>
      <c r="S71" s="25" t="s">
        <v>12</v>
      </c>
      <c r="T71" s="25">
        <v>0.37009428654014298</v>
      </c>
      <c r="U71" s="25">
        <v>365</v>
      </c>
      <c r="V71" s="25">
        <v>1.01395694942505E-3</v>
      </c>
      <c r="W71" s="25">
        <v>10485</v>
      </c>
      <c r="X71" s="27">
        <v>487962</v>
      </c>
      <c r="Y71" s="35">
        <f t="shared" si="2"/>
        <v>2.8968575592299272E-3</v>
      </c>
      <c r="AA71" t="str">
        <f t="shared" si="3"/>
        <v>2275060012-24021-VOC</v>
      </c>
      <c r="AB71" t="str">
        <f>IF(COUNTIF('NP-NRModel-MAR-WILDFIRES Modifi'!V:V, AA71)=0, "Missing", "")</f>
        <v/>
      </c>
    </row>
    <row r="72" spans="1:28" x14ac:dyDescent="0.3">
      <c r="A72" s="24">
        <v>2275060012</v>
      </c>
      <c r="B72" s="40">
        <v>24021</v>
      </c>
      <c r="C72" s="25">
        <v>11697011</v>
      </c>
      <c r="D72" s="25">
        <v>116211613</v>
      </c>
      <c r="E72" s="25">
        <v>56751512</v>
      </c>
      <c r="F72" s="25">
        <v>163078114</v>
      </c>
      <c r="G72" s="25" t="s">
        <v>955</v>
      </c>
      <c r="H72" s="25">
        <v>1.5460829561617501E-3</v>
      </c>
      <c r="I72" s="25">
        <v>153</v>
      </c>
      <c r="J72" s="29">
        <v>1.0105117360534299E-5</v>
      </c>
      <c r="K72" s="25">
        <v>10485</v>
      </c>
      <c r="L72" s="26">
        <v>23907</v>
      </c>
      <c r="M72" s="24">
        <v>2275060012</v>
      </c>
      <c r="N72" s="25">
        <v>24021</v>
      </c>
      <c r="O72" s="25">
        <v>11697011</v>
      </c>
      <c r="P72" s="25">
        <v>116211613</v>
      </c>
      <c r="Q72" s="25">
        <v>56751512</v>
      </c>
      <c r="R72" s="25">
        <v>163078114</v>
      </c>
      <c r="S72" s="25" t="s">
        <v>955</v>
      </c>
      <c r="T72" s="25">
        <v>3.48830315399441E-3</v>
      </c>
      <c r="U72" s="25">
        <v>365</v>
      </c>
      <c r="V72" s="29">
        <v>9.5569949424504502E-6</v>
      </c>
      <c r="W72" s="25">
        <v>10485</v>
      </c>
      <c r="X72" s="27">
        <v>23907</v>
      </c>
      <c r="Y72" s="35">
        <f t="shared" si="2"/>
        <v>2.8968575592299259E-3</v>
      </c>
      <c r="AA72" t="str">
        <f t="shared" si="3"/>
        <v>2275060012-24021-NOX</v>
      </c>
      <c r="AB72" t="str">
        <f>IF(COUNTIF('NP-NRModel-MAR-WILDFIRES Modifi'!V:V, AA72)=0, "Missing", "")</f>
        <v/>
      </c>
    </row>
    <row r="73" spans="1:28" x14ac:dyDescent="0.3">
      <c r="A73" s="24">
        <v>2275060012</v>
      </c>
      <c r="B73" s="40">
        <v>24021</v>
      </c>
      <c r="C73" s="25">
        <v>11697011</v>
      </c>
      <c r="D73" s="25">
        <v>116211613</v>
      </c>
      <c r="E73" s="25">
        <v>56751512</v>
      </c>
      <c r="F73" s="25">
        <v>163078114</v>
      </c>
      <c r="G73" s="25" t="s">
        <v>12</v>
      </c>
      <c r="H73" s="25">
        <v>2.0057521746377101E-3</v>
      </c>
      <c r="I73" s="25">
        <v>153</v>
      </c>
      <c r="J73" s="29">
        <v>1.31094913375013E-5</v>
      </c>
      <c r="K73" s="25">
        <v>10485</v>
      </c>
      <c r="L73" s="26">
        <v>23913</v>
      </c>
      <c r="M73" s="24">
        <v>2275060012</v>
      </c>
      <c r="N73" s="25">
        <v>24021</v>
      </c>
      <c r="O73" s="25">
        <v>11697011</v>
      </c>
      <c r="P73" s="25">
        <v>116211613</v>
      </c>
      <c r="Q73" s="25">
        <v>56751512</v>
      </c>
      <c r="R73" s="25">
        <v>163078114</v>
      </c>
      <c r="S73" s="25" t="s">
        <v>12</v>
      </c>
      <c r="T73" s="25">
        <v>4.5254179984556102E-3</v>
      </c>
      <c r="U73" s="25">
        <v>365</v>
      </c>
      <c r="V73" s="29">
        <v>1.23984054752208E-5</v>
      </c>
      <c r="W73" s="25">
        <v>10485</v>
      </c>
      <c r="X73" s="27">
        <v>23913</v>
      </c>
      <c r="Y73" s="35">
        <f t="shared" si="2"/>
        <v>2.8968575592299268E-3</v>
      </c>
      <c r="AA73" t="str">
        <f t="shared" si="3"/>
        <v>2275060012-24021-VOC</v>
      </c>
      <c r="AB73" t="str">
        <f>IF(COUNTIF('NP-NRModel-MAR-WILDFIRES Modifi'!V:V, AA73)=0, "Missing", "")</f>
        <v/>
      </c>
    </row>
    <row r="74" spans="1:28" x14ac:dyDescent="0.3">
      <c r="A74" s="24">
        <v>2275060012</v>
      </c>
      <c r="B74" s="40">
        <v>24031</v>
      </c>
      <c r="C74" s="25">
        <v>9567611</v>
      </c>
      <c r="D74" s="25">
        <v>62719713</v>
      </c>
      <c r="E74" s="25">
        <v>50301912</v>
      </c>
      <c r="F74" s="25">
        <v>166371614</v>
      </c>
      <c r="G74" s="25" t="s">
        <v>955</v>
      </c>
      <c r="H74" s="25">
        <v>5.5659005918896998E-2</v>
      </c>
      <c r="I74" s="25">
        <v>153</v>
      </c>
      <c r="J74" s="25">
        <v>3.6378435241109198E-4</v>
      </c>
      <c r="K74" s="25">
        <v>10485</v>
      </c>
      <c r="L74" s="26">
        <v>487588</v>
      </c>
      <c r="M74" s="24">
        <v>2275060012</v>
      </c>
      <c r="N74" s="25">
        <v>24031</v>
      </c>
      <c r="O74" s="25">
        <v>9567611</v>
      </c>
      <c r="P74" s="25">
        <v>62719713</v>
      </c>
      <c r="Q74" s="25">
        <v>50301912</v>
      </c>
      <c r="R74" s="25">
        <v>166371614</v>
      </c>
      <c r="S74" s="25" t="s">
        <v>955</v>
      </c>
      <c r="T74" s="25">
        <v>0.125578957533485</v>
      </c>
      <c r="U74" s="25">
        <v>365</v>
      </c>
      <c r="V74" s="25">
        <v>3.4405193844790402E-4</v>
      </c>
      <c r="W74" s="25">
        <v>10485</v>
      </c>
      <c r="X74" s="27">
        <v>487588</v>
      </c>
      <c r="Y74" s="35">
        <f t="shared" si="2"/>
        <v>2.8968575592299428E-3</v>
      </c>
      <c r="AA74" t="str">
        <f t="shared" si="3"/>
        <v>2275060012-24031-NOX</v>
      </c>
      <c r="AB74" t="str">
        <f>IF(COUNTIF('NP-NRModel-MAR-WILDFIRES Modifi'!V:V, AA74)=0, "Missing", "")</f>
        <v/>
      </c>
    </row>
    <row r="75" spans="1:28" x14ac:dyDescent="0.3">
      <c r="A75" s="24">
        <v>2275060012</v>
      </c>
      <c r="B75" s="40">
        <v>24031</v>
      </c>
      <c r="C75" s="25">
        <v>9567611</v>
      </c>
      <c r="D75" s="25">
        <v>62719713</v>
      </c>
      <c r="E75" s="25">
        <v>50301912</v>
      </c>
      <c r="F75" s="25">
        <v>166371614</v>
      </c>
      <c r="G75" s="25" t="s">
        <v>12</v>
      </c>
      <c r="H75" s="25">
        <v>7.2207058789883594E-2</v>
      </c>
      <c r="I75" s="25">
        <v>153</v>
      </c>
      <c r="J75" s="25">
        <v>4.7194156071819299E-4</v>
      </c>
      <c r="K75" s="25">
        <v>10485</v>
      </c>
      <c r="L75" s="26">
        <v>487594</v>
      </c>
      <c r="M75" s="24">
        <v>2275060012</v>
      </c>
      <c r="N75" s="25">
        <v>24031</v>
      </c>
      <c r="O75" s="25">
        <v>9567611</v>
      </c>
      <c r="P75" s="25">
        <v>62719713</v>
      </c>
      <c r="Q75" s="25">
        <v>50301912</v>
      </c>
      <c r="R75" s="25">
        <v>166371614</v>
      </c>
      <c r="S75" s="25" t="s">
        <v>12</v>
      </c>
      <c r="T75" s="25">
        <v>0.162915003954716</v>
      </c>
      <c r="U75" s="25">
        <v>365</v>
      </c>
      <c r="V75" s="25">
        <v>4.4634247658826301E-4</v>
      </c>
      <c r="W75" s="25">
        <v>10485</v>
      </c>
      <c r="X75" s="27">
        <v>487594</v>
      </c>
      <c r="Y75" s="35">
        <f t="shared" si="2"/>
        <v>2.8968575592299298E-3</v>
      </c>
      <c r="AA75" t="str">
        <f t="shared" si="3"/>
        <v>2275060012-24031-VOC</v>
      </c>
      <c r="AB75" t="str">
        <f>IF(COUNTIF('NP-NRModel-MAR-WILDFIRES Modifi'!V:V, AA75)=0, "Missing", "")</f>
        <v/>
      </c>
    </row>
    <row r="76" spans="1:28" x14ac:dyDescent="0.3">
      <c r="A76" s="24">
        <v>2275060012</v>
      </c>
      <c r="B76" s="40">
        <v>24031</v>
      </c>
      <c r="C76" s="25">
        <v>11502911</v>
      </c>
      <c r="D76" s="25">
        <v>116223713</v>
      </c>
      <c r="E76" s="25">
        <v>56150812</v>
      </c>
      <c r="F76" s="25">
        <v>163094214</v>
      </c>
      <c r="G76" s="25" t="s">
        <v>955</v>
      </c>
      <c r="H76" s="25">
        <v>2.5768050746413601E-3</v>
      </c>
      <c r="I76" s="25">
        <v>153</v>
      </c>
      <c r="J76" s="29">
        <v>1.6841863232949999E-5</v>
      </c>
      <c r="K76" s="25">
        <v>10485</v>
      </c>
      <c r="L76" s="26">
        <v>23944</v>
      </c>
      <c r="M76" s="24">
        <v>2275060012</v>
      </c>
      <c r="N76" s="25">
        <v>24031</v>
      </c>
      <c r="O76" s="25">
        <v>11502911</v>
      </c>
      <c r="P76" s="25">
        <v>116223713</v>
      </c>
      <c r="Q76" s="25">
        <v>56150812</v>
      </c>
      <c r="R76" s="25">
        <v>163094214</v>
      </c>
      <c r="S76" s="25" t="s">
        <v>955</v>
      </c>
      <c r="T76" s="25">
        <v>5.8138389232458799E-3</v>
      </c>
      <c r="U76" s="25">
        <v>365</v>
      </c>
      <c r="V76" s="29">
        <v>1.5928325817111999E-5</v>
      </c>
      <c r="W76" s="25">
        <v>10485</v>
      </c>
      <c r="X76" s="27">
        <v>23944</v>
      </c>
      <c r="Y76" s="35">
        <f t="shared" si="2"/>
        <v>2.8968575592299259E-3</v>
      </c>
      <c r="AA76" t="str">
        <f t="shared" si="3"/>
        <v>2275060012-24031-NOX</v>
      </c>
      <c r="AB76" t="str">
        <f>IF(COUNTIF('NP-NRModel-MAR-WILDFIRES Modifi'!V:V, AA76)=0, "Missing", "")</f>
        <v/>
      </c>
    </row>
    <row r="77" spans="1:28" x14ac:dyDescent="0.3">
      <c r="A77" s="24">
        <v>2275060012</v>
      </c>
      <c r="B77" s="40">
        <v>24031</v>
      </c>
      <c r="C77" s="25">
        <v>11502911</v>
      </c>
      <c r="D77" s="25">
        <v>116223713</v>
      </c>
      <c r="E77" s="25">
        <v>56150812</v>
      </c>
      <c r="F77" s="25">
        <v>163094214</v>
      </c>
      <c r="G77" s="25" t="s">
        <v>12</v>
      </c>
      <c r="H77" s="25">
        <v>3.34292043876795E-3</v>
      </c>
      <c r="I77" s="25">
        <v>153</v>
      </c>
      <c r="J77" s="29">
        <v>2.1849153194561702E-5</v>
      </c>
      <c r="K77" s="25">
        <v>10485</v>
      </c>
      <c r="L77" s="26">
        <v>23950</v>
      </c>
      <c r="M77" s="24">
        <v>2275060012</v>
      </c>
      <c r="N77" s="25">
        <v>24031</v>
      </c>
      <c r="O77" s="25">
        <v>11502911</v>
      </c>
      <c r="P77" s="25">
        <v>116223713</v>
      </c>
      <c r="Q77" s="25">
        <v>56150812</v>
      </c>
      <c r="R77" s="25">
        <v>163094214</v>
      </c>
      <c r="S77" s="25" t="s">
        <v>12</v>
      </c>
      <c r="T77" s="25">
        <v>7.5423636640145602E-3</v>
      </c>
      <c r="U77" s="25">
        <v>365</v>
      </c>
      <c r="V77" s="29">
        <v>2.0664010038396002E-5</v>
      </c>
      <c r="W77" s="25">
        <v>10485</v>
      </c>
      <c r="X77" s="27">
        <v>23950</v>
      </c>
      <c r="Y77" s="35">
        <f t="shared" si="2"/>
        <v>2.8968575592299263E-3</v>
      </c>
      <c r="AA77" t="str">
        <f t="shared" si="3"/>
        <v>2275060012-24031-VOC</v>
      </c>
      <c r="AB77" t="str">
        <f>IF(COUNTIF('NP-NRModel-MAR-WILDFIRES Modifi'!V:V, AA77)=0, "Missing", "")</f>
        <v/>
      </c>
    </row>
    <row r="78" spans="1:28" x14ac:dyDescent="0.3">
      <c r="A78" s="24">
        <v>2275060012</v>
      </c>
      <c r="B78" s="40">
        <v>24031</v>
      </c>
      <c r="C78" s="25">
        <v>11720611</v>
      </c>
      <c r="D78" s="25">
        <v>116224313</v>
      </c>
      <c r="E78" s="25">
        <v>56583712</v>
      </c>
      <c r="F78" s="25">
        <v>163095014</v>
      </c>
      <c r="G78" s="25" t="s">
        <v>955</v>
      </c>
      <c r="H78" s="25">
        <v>2.5768050746413601E-3</v>
      </c>
      <c r="I78" s="25">
        <v>153</v>
      </c>
      <c r="J78" s="29">
        <v>1.6841863232949999E-5</v>
      </c>
      <c r="K78" s="25">
        <v>10485</v>
      </c>
      <c r="L78" s="26">
        <v>23958</v>
      </c>
      <c r="M78" s="24">
        <v>2275060012</v>
      </c>
      <c r="N78" s="25">
        <v>24031</v>
      </c>
      <c r="O78" s="25">
        <v>11720611</v>
      </c>
      <c r="P78" s="25">
        <v>116224313</v>
      </c>
      <c r="Q78" s="25">
        <v>56583712</v>
      </c>
      <c r="R78" s="25">
        <v>163095014</v>
      </c>
      <c r="S78" s="25" t="s">
        <v>955</v>
      </c>
      <c r="T78" s="25">
        <v>5.8138389232458799E-3</v>
      </c>
      <c r="U78" s="25">
        <v>365</v>
      </c>
      <c r="V78" s="29">
        <v>1.5928325817111999E-5</v>
      </c>
      <c r="W78" s="25">
        <v>10485</v>
      </c>
      <c r="X78" s="27">
        <v>23958</v>
      </c>
      <c r="Y78" s="35">
        <f t="shared" si="2"/>
        <v>2.8968575592299259E-3</v>
      </c>
      <c r="AA78" t="str">
        <f t="shared" si="3"/>
        <v>2275060012-24031-NOX</v>
      </c>
      <c r="AB78" t="str">
        <f>IF(COUNTIF('NP-NRModel-MAR-WILDFIRES Modifi'!V:V, AA78)=0, "Missing", "")</f>
        <v/>
      </c>
    </row>
    <row r="79" spans="1:28" x14ac:dyDescent="0.3">
      <c r="A79" s="24">
        <v>2275060012</v>
      </c>
      <c r="B79" s="40">
        <v>24031</v>
      </c>
      <c r="C79" s="25">
        <v>11720611</v>
      </c>
      <c r="D79" s="25">
        <v>116224313</v>
      </c>
      <c r="E79" s="25">
        <v>56583712</v>
      </c>
      <c r="F79" s="25">
        <v>163095014</v>
      </c>
      <c r="G79" s="25" t="s">
        <v>12</v>
      </c>
      <c r="H79" s="25">
        <v>3.34292043876795E-3</v>
      </c>
      <c r="I79" s="25">
        <v>153</v>
      </c>
      <c r="J79" s="29">
        <v>2.1849153194561702E-5</v>
      </c>
      <c r="K79" s="25">
        <v>10485</v>
      </c>
      <c r="L79" s="26">
        <v>23960</v>
      </c>
      <c r="M79" s="24">
        <v>2275060012</v>
      </c>
      <c r="N79" s="25">
        <v>24031</v>
      </c>
      <c r="O79" s="25">
        <v>11720611</v>
      </c>
      <c r="P79" s="25">
        <v>116224313</v>
      </c>
      <c r="Q79" s="25">
        <v>56583712</v>
      </c>
      <c r="R79" s="25">
        <v>163095014</v>
      </c>
      <c r="S79" s="25" t="s">
        <v>12</v>
      </c>
      <c r="T79" s="25">
        <v>7.5423636640145602E-3</v>
      </c>
      <c r="U79" s="25">
        <v>365</v>
      </c>
      <c r="V79" s="29">
        <v>2.0664010038396002E-5</v>
      </c>
      <c r="W79" s="25">
        <v>10485</v>
      </c>
      <c r="X79" s="27">
        <v>23960</v>
      </c>
      <c r="Y79" s="35">
        <f t="shared" si="2"/>
        <v>2.8968575592299263E-3</v>
      </c>
      <c r="AA79" t="str">
        <f t="shared" si="3"/>
        <v>2275060012-24031-VOC</v>
      </c>
      <c r="AB79" t="str">
        <f>IF(COUNTIF('NP-NRModel-MAR-WILDFIRES Modifi'!V:V, AA79)=0, "Missing", "")</f>
        <v/>
      </c>
    </row>
    <row r="80" spans="1:28" x14ac:dyDescent="0.3">
      <c r="A80" s="24">
        <v>2275060012</v>
      </c>
      <c r="B80" s="40">
        <v>24033</v>
      </c>
      <c r="C80" s="25">
        <v>9567211</v>
      </c>
      <c r="D80" s="25">
        <v>103216613</v>
      </c>
      <c r="E80" s="25">
        <v>50302212</v>
      </c>
      <c r="F80" s="25">
        <v>145543014</v>
      </c>
      <c r="G80" s="25" t="s">
        <v>955</v>
      </c>
      <c r="H80" s="25">
        <v>2.0819031759845598E-3</v>
      </c>
      <c r="I80" s="25">
        <v>153</v>
      </c>
      <c r="J80" s="29">
        <v>1.36072103005527E-5</v>
      </c>
      <c r="K80" s="25">
        <v>10485</v>
      </c>
      <c r="L80" s="26">
        <v>8508</v>
      </c>
      <c r="M80" s="24">
        <v>2275060012</v>
      </c>
      <c r="N80" s="25">
        <v>24033</v>
      </c>
      <c r="O80" s="25">
        <v>9567211</v>
      </c>
      <c r="P80" s="25">
        <v>103216613</v>
      </c>
      <c r="Q80" s="25">
        <v>50302212</v>
      </c>
      <c r="R80" s="25">
        <v>145543014</v>
      </c>
      <c r="S80" s="25" t="s">
        <v>955</v>
      </c>
      <c r="T80" s="25">
        <v>4.6972314041460296E-3</v>
      </c>
      <c r="U80" s="25">
        <v>365</v>
      </c>
      <c r="V80" s="29">
        <v>1.2869127134646599E-5</v>
      </c>
      <c r="W80" s="25">
        <v>10485</v>
      </c>
      <c r="X80" s="27">
        <v>8508</v>
      </c>
      <c r="Y80" s="35">
        <f t="shared" si="2"/>
        <v>2.8968575592299419E-3</v>
      </c>
      <c r="AA80" t="str">
        <f t="shared" si="3"/>
        <v>2275060012-24033-NOX</v>
      </c>
      <c r="AB80" t="str">
        <f>IF(COUNTIF('NP-NRModel-MAR-WILDFIRES Modifi'!V:V, AA80)=0, "Missing", "")</f>
        <v/>
      </c>
    </row>
    <row r="81" spans="1:28" x14ac:dyDescent="0.3">
      <c r="A81" s="24">
        <v>2275060012</v>
      </c>
      <c r="B81" s="40">
        <v>24033</v>
      </c>
      <c r="C81" s="25">
        <v>9567211</v>
      </c>
      <c r="D81" s="25">
        <v>103216613</v>
      </c>
      <c r="E81" s="25">
        <v>50302212</v>
      </c>
      <c r="F81" s="25">
        <v>145543014</v>
      </c>
      <c r="G81" s="25" t="s">
        <v>12</v>
      </c>
      <c r="H81" s="25">
        <v>2.70087879363278E-3</v>
      </c>
      <c r="I81" s="25">
        <v>153</v>
      </c>
      <c r="J81" s="29">
        <v>1.76528025727633E-5</v>
      </c>
      <c r="K81" s="25">
        <v>10485</v>
      </c>
      <c r="L81" s="26">
        <v>8515</v>
      </c>
      <c r="M81" s="24">
        <v>2275060012</v>
      </c>
      <c r="N81" s="25">
        <v>24033</v>
      </c>
      <c r="O81" s="25">
        <v>9567211</v>
      </c>
      <c r="P81" s="25">
        <v>103216613</v>
      </c>
      <c r="Q81" s="25">
        <v>50302212</v>
      </c>
      <c r="R81" s="25">
        <v>145543014</v>
      </c>
      <c r="S81" s="25" t="s">
        <v>12</v>
      </c>
      <c r="T81" s="25">
        <v>6.0937765188067696E-3</v>
      </c>
      <c r="U81" s="25">
        <v>365</v>
      </c>
      <c r="V81" s="29">
        <v>1.6695278133717099E-5</v>
      </c>
      <c r="W81" s="25">
        <v>10485</v>
      </c>
      <c r="X81" s="27">
        <v>8515</v>
      </c>
      <c r="Y81" s="35">
        <f t="shared" si="2"/>
        <v>2.8968575592299402E-3</v>
      </c>
      <c r="AA81" t="str">
        <f t="shared" si="3"/>
        <v>2275060012-24033-VOC</v>
      </c>
      <c r="AB81" t="str">
        <f>IF(COUNTIF('NP-NRModel-MAR-WILDFIRES Modifi'!V:V, AA81)=0, "Missing", "")</f>
        <v/>
      </c>
    </row>
    <row r="82" spans="1:28" x14ac:dyDescent="0.3">
      <c r="A82" s="24">
        <v>2275060012</v>
      </c>
      <c r="B82" s="40">
        <v>24033</v>
      </c>
      <c r="C82" s="25">
        <v>9567311</v>
      </c>
      <c r="D82" s="25">
        <v>62719313</v>
      </c>
      <c r="E82" s="25">
        <v>50302112</v>
      </c>
      <c r="F82" s="25">
        <v>84720814</v>
      </c>
      <c r="G82" s="25" t="s">
        <v>955</v>
      </c>
      <c r="H82" s="25">
        <v>2.7439710553798399E-2</v>
      </c>
      <c r="I82" s="25">
        <v>153</v>
      </c>
      <c r="J82" s="25">
        <v>1.7934451342351899E-4</v>
      </c>
      <c r="K82" s="25">
        <v>10485</v>
      </c>
      <c r="L82" s="26">
        <v>487317</v>
      </c>
      <c r="M82" s="24">
        <v>2275060012</v>
      </c>
      <c r="N82" s="25">
        <v>24033</v>
      </c>
      <c r="O82" s="25">
        <v>9567311</v>
      </c>
      <c r="P82" s="25">
        <v>62719313</v>
      </c>
      <c r="Q82" s="25">
        <v>50302112</v>
      </c>
      <c r="R82" s="25">
        <v>84720814</v>
      </c>
      <c r="S82" s="25" t="s">
        <v>955</v>
      </c>
      <c r="T82" s="25">
        <v>6.1910021378888201E-2</v>
      </c>
      <c r="U82" s="25">
        <v>365</v>
      </c>
      <c r="V82" s="25">
        <v>1.6961649692846001E-4</v>
      </c>
      <c r="W82" s="25">
        <v>10485</v>
      </c>
      <c r="X82" s="27">
        <v>487317</v>
      </c>
      <c r="Y82" s="35">
        <f t="shared" si="2"/>
        <v>2.896857559229932E-3</v>
      </c>
      <c r="AA82" t="str">
        <f t="shared" si="3"/>
        <v>2275060012-24033-NOX</v>
      </c>
      <c r="AB82" t="str">
        <f>IF(COUNTIF('NP-NRModel-MAR-WILDFIRES Modifi'!V:V, AA82)=0, "Missing", "")</f>
        <v/>
      </c>
    </row>
    <row r="83" spans="1:28" x14ac:dyDescent="0.3">
      <c r="A83" s="24">
        <v>2275060012</v>
      </c>
      <c r="B83" s="40">
        <v>24033</v>
      </c>
      <c r="C83" s="25">
        <v>9567311</v>
      </c>
      <c r="D83" s="25">
        <v>62719313</v>
      </c>
      <c r="E83" s="25">
        <v>50302112</v>
      </c>
      <c r="F83" s="25">
        <v>84720814</v>
      </c>
      <c r="G83" s="25" t="s">
        <v>12</v>
      </c>
      <c r="H83" s="25">
        <v>3.5597865799193197E-2</v>
      </c>
      <c r="I83" s="25">
        <v>153</v>
      </c>
      <c r="J83" s="25">
        <v>2.3266578953721001E-4</v>
      </c>
      <c r="K83" s="25">
        <v>10485</v>
      </c>
      <c r="L83" s="26">
        <v>487293</v>
      </c>
      <c r="M83" s="24">
        <v>2275060012</v>
      </c>
      <c r="N83" s="25">
        <v>24033</v>
      </c>
      <c r="O83" s="25">
        <v>9567311</v>
      </c>
      <c r="P83" s="25">
        <v>62719313</v>
      </c>
      <c r="Q83" s="25">
        <v>50302112</v>
      </c>
      <c r="R83" s="25">
        <v>84720814</v>
      </c>
      <c r="S83" s="25" t="s">
        <v>12</v>
      </c>
      <c r="T83" s="25">
        <v>8.0316613702973702E-2</v>
      </c>
      <c r="U83" s="25">
        <v>365</v>
      </c>
      <c r="V83" s="25">
        <v>2.20045516994448E-4</v>
      </c>
      <c r="W83" s="25">
        <v>10485</v>
      </c>
      <c r="X83" s="27">
        <v>487293</v>
      </c>
      <c r="Y83" s="35">
        <f t="shared" si="2"/>
        <v>2.8968575592299359E-3</v>
      </c>
      <c r="AA83" t="str">
        <f t="shared" si="3"/>
        <v>2275060012-24033-VOC</v>
      </c>
      <c r="AB83" t="str">
        <f>IF(COUNTIF('NP-NRModel-MAR-WILDFIRES Modifi'!V:V, AA83)=0, "Missing", "")</f>
        <v/>
      </c>
    </row>
    <row r="84" spans="1:28" x14ac:dyDescent="0.3">
      <c r="A84" s="24">
        <v>2275060012</v>
      </c>
      <c r="B84" s="40">
        <v>51107</v>
      </c>
      <c r="C84" s="25">
        <v>9063711</v>
      </c>
      <c r="D84" s="25">
        <v>62319913</v>
      </c>
      <c r="E84" s="25">
        <v>49987812</v>
      </c>
      <c r="F84" s="25">
        <v>82959214</v>
      </c>
      <c r="G84" s="25" t="s">
        <v>955</v>
      </c>
      <c r="H84" s="25">
        <v>0.18896572910651599</v>
      </c>
      <c r="I84" s="25">
        <v>153</v>
      </c>
      <c r="J84" s="25">
        <v>1.2350701248791899E-3</v>
      </c>
      <c r="K84" s="25">
        <v>10485</v>
      </c>
      <c r="L84" s="26">
        <v>299485</v>
      </c>
      <c r="M84" s="24">
        <v>2275060012</v>
      </c>
      <c r="N84" s="25">
        <v>51107</v>
      </c>
      <c r="O84" s="25">
        <v>9063711</v>
      </c>
      <c r="P84" s="25">
        <v>62319913</v>
      </c>
      <c r="Q84" s="25">
        <v>49987812</v>
      </c>
      <c r="R84" s="25">
        <v>82959214</v>
      </c>
      <c r="S84" s="25" t="s">
        <v>955</v>
      </c>
      <c r="T84" s="25">
        <v>0.42634824102552898</v>
      </c>
      <c r="U84" s="25">
        <v>365</v>
      </c>
      <c r="V84" s="25">
        <v>1.16807737267268E-3</v>
      </c>
      <c r="W84" s="25">
        <v>10485</v>
      </c>
      <c r="X84" s="27">
        <v>299485</v>
      </c>
      <c r="Y84" s="35">
        <f t="shared" si="2"/>
        <v>2.896857559229935E-3</v>
      </c>
      <c r="AA84" t="str">
        <f t="shared" si="3"/>
        <v>2275060012-51107-NOX</v>
      </c>
      <c r="AB84" t="str">
        <f>IF(COUNTIF('NP-NRModel-MAR-WILDFIRES Modifi'!V:V, AA84)=0, "Missing", "")</f>
        <v/>
      </c>
    </row>
    <row r="85" spans="1:28" x14ac:dyDescent="0.3">
      <c r="A85" s="24">
        <v>2275060012</v>
      </c>
      <c r="B85" s="40">
        <v>51107</v>
      </c>
      <c r="C85" s="25">
        <v>9063711</v>
      </c>
      <c r="D85" s="25">
        <v>62319913</v>
      </c>
      <c r="E85" s="25">
        <v>49987812</v>
      </c>
      <c r="F85" s="25">
        <v>82959214</v>
      </c>
      <c r="G85" s="25" t="s">
        <v>12</v>
      </c>
      <c r="H85" s="25">
        <v>0.24514747816426799</v>
      </c>
      <c r="I85" s="25">
        <v>153</v>
      </c>
      <c r="J85" s="25">
        <v>1.60227109911286E-3</v>
      </c>
      <c r="K85" s="25">
        <v>10485</v>
      </c>
      <c r="L85" s="26">
        <v>299491</v>
      </c>
      <c r="M85" s="24">
        <v>2275060012</v>
      </c>
      <c r="N85" s="25">
        <v>51107</v>
      </c>
      <c r="O85" s="25">
        <v>9063711</v>
      </c>
      <c r="P85" s="25">
        <v>62319913</v>
      </c>
      <c r="Q85" s="25">
        <v>49987812</v>
      </c>
      <c r="R85" s="25">
        <v>82959214</v>
      </c>
      <c r="S85" s="25" t="s">
        <v>12</v>
      </c>
      <c r="T85" s="25">
        <v>0.553106622038672</v>
      </c>
      <c r="U85" s="25">
        <v>365</v>
      </c>
      <c r="V85" s="25">
        <v>1.51536060832513E-3</v>
      </c>
      <c r="W85" s="25">
        <v>10485</v>
      </c>
      <c r="X85" s="27">
        <v>299491</v>
      </c>
      <c r="Y85" s="35">
        <f t="shared" si="2"/>
        <v>2.8968575592299324E-3</v>
      </c>
      <c r="AA85" t="str">
        <f t="shared" si="3"/>
        <v>2275060012-51107-VOC</v>
      </c>
      <c r="AB85" t="str">
        <f>IF(COUNTIF('NP-NRModel-MAR-WILDFIRES Modifi'!V:V, AA85)=0, "Missing", "")</f>
        <v/>
      </c>
    </row>
    <row r="86" spans="1:28" x14ac:dyDescent="0.3">
      <c r="A86" s="24">
        <v>2275060012</v>
      </c>
      <c r="B86" s="40">
        <v>51107</v>
      </c>
      <c r="C86" s="25">
        <v>9063811</v>
      </c>
      <c r="D86" s="25">
        <v>62320313</v>
      </c>
      <c r="E86" s="25">
        <v>50356612</v>
      </c>
      <c r="F86" s="25">
        <v>186684114</v>
      </c>
      <c r="G86" s="25" t="s">
        <v>955</v>
      </c>
      <c r="H86" s="25">
        <v>28.694502279906999</v>
      </c>
      <c r="I86" s="25">
        <v>153</v>
      </c>
      <c r="J86" s="25">
        <v>0.18754576653534</v>
      </c>
      <c r="K86" s="25">
        <v>10485</v>
      </c>
      <c r="L86" s="26">
        <v>660993</v>
      </c>
      <c r="M86" s="24">
        <v>2275060012</v>
      </c>
      <c r="N86" s="25">
        <v>51107</v>
      </c>
      <c r="O86" s="25">
        <v>9063811</v>
      </c>
      <c r="P86" s="25">
        <v>62320313</v>
      </c>
      <c r="Q86" s="25">
        <v>50356612</v>
      </c>
      <c r="R86" s="25">
        <v>186684114</v>
      </c>
      <c r="S86" s="25" t="s">
        <v>955</v>
      </c>
      <c r="T86" s="25">
        <v>64.741107458937194</v>
      </c>
      <c r="U86" s="25">
        <v>365</v>
      </c>
      <c r="V86" s="25">
        <v>0.17737289714777299</v>
      </c>
      <c r="W86" s="25">
        <v>10485</v>
      </c>
      <c r="X86" s="27">
        <v>660993</v>
      </c>
      <c r="Y86" s="35">
        <f t="shared" si="2"/>
        <v>2.8968575592299389E-3</v>
      </c>
      <c r="AA86" t="str">
        <f t="shared" si="3"/>
        <v>2275060012-51107-NOX</v>
      </c>
      <c r="AB86" t="str">
        <f>IF(COUNTIF('NP-NRModel-MAR-WILDFIRES Modifi'!V:V, AA86)=0, "Missing", "")</f>
        <v/>
      </c>
    </row>
    <row r="87" spans="1:28" x14ac:dyDescent="0.3">
      <c r="A87" s="24">
        <v>2275060012</v>
      </c>
      <c r="B87" s="40">
        <v>51107</v>
      </c>
      <c r="C87" s="25">
        <v>9063811</v>
      </c>
      <c r="D87" s="25">
        <v>62320313</v>
      </c>
      <c r="E87" s="25">
        <v>50356612</v>
      </c>
      <c r="F87" s="25">
        <v>186684114</v>
      </c>
      <c r="G87" s="25" t="s">
        <v>12</v>
      </c>
      <c r="H87" s="25">
        <v>10.298318331199299</v>
      </c>
      <c r="I87" s="25">
        <v>153</v>
      </c>
      <c r="J87" s="25">
        <v>6.7309270138558003E-2</v>
      </c>
      <c r="K87" s="25">
        <v>10485</v>
      </c>
      <c r="L87" s="26">
        <v>660967</v>
      </c>
      <c r="M87" s="24">
        <v>2275060012</v>
      </c>
      <c r="N87" s="25">
        <v>51107</v>
      </c>
      <c r="O87" s="25">
        <v>9063811</v>
      </c>
      <c r="P87" s="25">
        <v>62320313</v>
      </c>
      <c r="Q87" s="25">
        <v>50356612</v>
      </c>
      <c r="R87" s="25">
        <v>186684114</v>
      </c>
      <c r="S87" s="25" t="s">
        <v>12</v>
      </c>
      <c r="T87" s="25">
        <v>23.235270896940701</v>
      </c>
      <c r="U87" s="25">
        <v>365</v>
      </c>
      <c r="V87" s="25">
        <v>6.3658276429974597E-2</v>
      </c>
      <c r="W87" s="25">
        <v>10485</v>
      </c>
      <c r="X87" s="27">
        <v>660967</v>
      </c>
      <c r="Y87" s="35">
        <f t="shared" si="2"/>
        <v>2.8968575592299359E-3</v>
      </c>
      <c r="AA87" t="str">
        <f t="shared" si="3"/>
        <v>2275060012-51107-VOC</v>
      </c>
      <c r="AB87" t="str">
        <f>IF(COUNTIF('NP-NRModel-MAR-WILDFIRES Modifi'!V:V, AA87)=0, "Missing", "")</f>
        <v/>
      </c>
    </row>
    <row r="88" spans="1:28" x14ac:dyDescent="0.3">
      <c r="A88" s="24">
        <v>28500201</v>
      </c>
      <c r="B88" s="40">
        <v>11001</v>
      </c>
      <c r="C88" s="25">
        <v>14416311</v>
      </c>
      <c r="D88" s="25" t="s">
        <v>965</v>
      </c>
      <c r="E88" s="25" t="s">
        <v>966</v>
      </c>
      <c r="F88" s="25" t="s">
        <v>967</v>
      </c>
      <c r="G88" s="25" t="s">
        <v>955</v>
      </c>
      <c r="H88" s="25">
        <v>3.2723272991620802</v>
      </c>
      <c r="I88" s="25">
        <v>153</v>
      </c>
      <c r="J88" s="25">
        <v>2.1387760125242399E-2</v>
      </c>
      <c r="K88" s="25">
        <v>10526</v>
      </c>
      <c r="L88" s="26">
        <v>4776</v>
      </c>
      <c r="M88" s="24">
        <v>28500201</v>
      </c>
      <c r="N88" s="25">
        <v>11001</v>
      </c>
      <c r="O88" s="25">
        <v>14416311</v>
      </c>
      <c r="P88" s="25" t="s">
        <v>965</v>
      </c>
      <c r="Q88" s="25" t="s">
        <v>966</v>
      </c>
      <c r="R88" s="25" t="s">
        <v>967</v>
      </c>
      <c r="S88" s="25" t="s">
        <v>955</v>
      </c>
      <c r="T88" s="25">
        <v>7.8535855179889804</v>
      </c>
      <c r="U88" s="25">
        <v>365</v>
      </c>
      <c r="V88" s="25">
        <v>2.1516672652024602E-2</v>
      </c>
      <c r="W88" s="25">
        <v>10526</v>
      </c>
      <c r="X88" s="27">
        <v>4776</v>
      </c>
      <c r="Y88" s="28">
        <f t="shared" ref="Y88:Y105" si="4">J88/T88</f>
        <v>2.7233115468409683E-3</v>
      </c>
      <c r="AA88" t="str">
        <f t="shared" si="3"/>
        <v>28500201-11001-NOX</v>
      </c>
      <c r="AB88" t="str">
        <f>IF(COUNTIF('NP-NRModel-MAR-WILDFIRES Modifi'!V:V, AA88)=0, "Missing", "")</f>
        <v/>
      </c>
    </row>
    <row r="89" spans="1:28" x14ac:dyDescent="0.3">
      <c r="A89" s="24">
        <v>28500201</v>
      </c>
      <c r="B89" s="40">
        <v>11001</v>
      </c>
      <c r="C89" s="25">
        <v>14416311</v>
      </c>
      <c r="D89" s="25" t="s">
        <v>965</v>
      </c>
      <c r="E89" s="25" t="s">
        <v>966</v>
      </c>
      <c r="F89" s="25" t="s">
        <v>967</v>
      </c>
      <c r="G89" s="25" t="s">
        <v>12</v>
      </c>
      <c r="H89" s="25">
        <v>0.21249801791636899</v>
      </c>
      <c r="I89" s="25">
        <v>153</v>
      </c>
      <c r="J89" s="25">
        <v>1.38887593409391E-3</v>
      </c>
      <c r="K89" s="25">
        <v>10526</v>
      </c>
      <c r="L89" s="26">
        <v>4780</v>
      </c>
      <c r="M89" s="24">
        <v>28500201</v>
      </c>
      <c r="N89" s="25">
        <v>11001</v>
      </c>
      <c r="O89" s="25">
        <v>14416311</v>
      </c>
      <c r="P89" s="25" t="s">
        <v>965</v>
      </c>
      <c r="Q89" s="25" t="s">
        <v>966</v>
      </c>
      <c r="R89" s="25" t="s">
        <v>967</v>
      </c>
      <c r="S89" s="25" t="s">
        <v>12</v>
      </c>
      <c r="T89" s="25">
        <v>0.509995242999289</v>
      </c>
      <c r="U89" s="25">
        <v>365</v>
      </c>
      <c r="V89" s="25">
        <v>1.3972472410939401E-3</v>
      </c>
      <c r="W89" s="25">
        <v>10526</v>
      </c>
      <c r="X89" s="27">
        <v>4780</v>
      </c>
      <c r="Y89" s="28">
        <f t="shared" si="4"/>
        <v>2.7233115468409306E-3</v>
      </c>
      <c r="AA89" t="str">
        <f t="shared" si="3"/>
        <v>28500201-11001-VOC</v>
      </c>
      <c r="AB89" t="str">
        <f>IF(COUNTIF('NP-NRModel-MAR-WILDFIRES Modifi'!V:V, AA89)=0, "Missing", "")</f>
        <v/>
      </c>
    </row>
    <row r="90" spans="1:28" x14ac:dyDescent="0.3">
      <c r="A90" s="24">
        <v>28500201</v>
      </c>
      <c r="B90" s="40">
        <v>11001</v>
      </c>
      <c r="C90" s="25">
        <v>21064611</v>
      </c>
      <c r="D90" s="25">
        <v>153580013</v>
      </c>
      <c r="E90" s="25">
        <v>163996312</v>
      </c>
      <c r="F90" s="25">
        <v>238102114</v>
      </c>
      <c r="G90" s="25" t="s">
        <v>955</v>
      </c>
      <c r="H90" s="25">
        <v>26.1374999999633</v>
      </c>
      <c r="I90" s="25">
        <v>153</v>
      </c>
      <c r="J90" s="25">
        <v>0.170833333333094</v>
      </c>
      <c r="K90" s="25">
        <v>10526</v>
      </c>
      <c r="L90" s="26">
        <v>43038</v>
      </c>
      <c r="M90" s="24">
        <v>28500201</v>
      </c>
      <c r="N90" s="25">
        <v>11001</v>
      </c>
      <c r="O90" s="25">
        <v>21064611</v>
      </c>
      <c r="P90" s="25">
        <v>153580013</v>
      </c>
      <c r="Q90" s="25">
        <v>163996312</v>
      </c>
      <c r="R90" s="25">
        <v>238102114</v>
      </c>
      <c r="S90" s="25" t="s">
        <v>955</v>
      </c>
      <c r="T90" s="25">
        <v>62.729999999912003</v>
      </c>
      <c r="U90" s="25">
        <v>365</v>
      </c>
      <c r="V90" s="25">
        <v>0.17186301369838899</v>
      </c>
      <c r="W90" s="25">
        <v>10526</v>
      </c>
      <c r="X90" s="27">
        <v>43038</v>
      </c>
      <c r="Y90" s="28">
        <f t="shared" si="4"/>
        <v>2.7233115468409635E-3</v>
      </c>
      <c r="AA90" t="str">
        <f t="shared" si="3"/>
        <v>28500201-11001-NOX</v>
      </c>
      <c r="AB90" t="str">
        <f>IF(COUNTIF('NP-NRModel-MAR-WILDFIRES Modifi'!V:V, AA90)=0, "Missing", "")</f>
        <v/>
      </c>
    </row>
    <row r="91" spans="1:28" x14ac:dyDescent="0.3">
      <c r="A91" s="24">
        <v>28500201</v>
      </c>
      <c r="B91" s="40">
        <v>11001</v>
      </c>
      <c r="C91" s="25">
        <v>21064611</v>
      </c>
      <c r="D91" s="25">
        <v>153580013</v>
      </c>
      <c r="E91" s="25">
        <v>163996312</v>
      </c>
      <c r="F91" s="25">
        <v>238102114</v>
      </c>
      <c r="G91" s="25" t="s">
        <v>12</v>
      </c>
      <c r="H91" s="25">
        <v>1.7333333333309</v>
      </c>
      <c r="I91" s="25">
        <v>153</v>
      </c>
      <c r="J91" s="25">
        <v>1.13289760348425E-2</v>
      </c>
      <c r="K91" s="25">
        <v>10526</v>
      </c>
      <c r="L91" s="26">
        <v>43168</v>
      </c>
      <c r="M91" s="24">
        <v>28500201</v>
      </c>
      <c r="N91" s="25">
        <v>11001</v>
      </c>
      <c r="O91" s="25">
        <v>21064611</v>
      </c>
      <c r="P91" s="25">
        <v>153580013</v>
      </c>
      <c r="Q91" s="25">
        <v>163996312</v>
      </c>
      <c r="R91" s="25">
        <v>238102114</v>
      </c>
      <c r="S91" s="25" t="s">
        <v>12</v>
      </c>
      <c r="T91" s="25">
        <v>4.1599999999941799</v>
      </c>
      <c r="U91" s="25">
        <v>365</v>
      </c>
      <c r="V91" s="25">
        <v>1.13972602739566E-2</v>
      </c>
      <c r="W91" s="25">
        <v>10526</v>
      </c>
      <c r="X91" s="27">
        <v>43168</v>
      </c>
      <c r="Y91" s="28">
        <f t="shared" si="4"/>
        <v>2.7233115468409492E-3</v>
      </c>
      <c r="AA91" t="str">
        <f t="shared" si="3"/>
        <v>28500201-11001-VOC</v>
      </c>
      <c r="AB91" t="str">
        <f>IF(COUNTIF('NP-NRModel-MAR-WILDFIRES Modifi'!V:V, AA91)=0, "Missing", "")</f>
        <v/>
      </c>
    </row>
    <row r="92" spans="1:28" x14ac:dyDescent="0.3">
      <c r="A92" s="24">
        <v>28500201</v>
      </c>
      <c r="B92" s="40">
        <v>11001</v>
      </c>
      <c r="C92" s="25">
        <v>21064611</v>
      </c>
      <c r="D92" s="25">
        <v>154908013</v>
      </c>
      <c r="E92" s="25">
        <v>163996312</v>
      </c>
      <c r="F92" s="25">
        <v>239456214</v>
      </c>
      <c r="G92" s="25" t="s">
        <v>955</v>
      </c>
      <c r="H92" s="25">
        <v>3.5191199999950702</v>
      </c>
      <c r="I92" s="25">
        <v>153</v>
      </c>
      <c r="J92" s="25">
        <v>2.30007843136932E-2</v>
      </c>
      <c r="K92" s="25">
        <v>10526</v>
      </c>
      <c r="L92" s="26">
        <v>43039</v>
      </c>
      <c r="M92" s="24">
        <v>28500201</v>
      </c>
      <c r="N92" s="25">
        <v>11001</v>
      </c>
      <c r="O92" s="25">
        <v>21064611</v>
      </c>
      <c r="P92" s="25">
        <v>154908013</v>
      </c>
      <c r="Q92" s="25">
        <v>163996312</v>
      </c>
      <c r="R92" s="25">
        <v>239456214</v>
      </c>
      <c r="S92" s="25" t="s">
        <v>955</v>
      </c>
      <c r="T92" s="25">
        <v>8.44588799998815</v>
      </c>
      <c r="U92" s="25">
        <v>365</v>
      </c>
      <c r="V92" s="25">
        <v>2.3139419178049701E-2</v>
      </c>
      <c r="W92" s="25">
        <v>10526</v>
      </c>
      <c r="X92" s="27">
        <v>43039</v>
      </c>
      <c r="Y92" s="28">
        <f t="shared" si="4"/>
        <v>2.7233115468409562E-3</v>
      </c>
      <c r="AA92" t="str">
        <f t="shared" si="3"/>
        <v>28500201-11001-NOX</v>
      </c>
      <c r="AB92" t="str">
        <f>IF(COUNTIF('NP-NRModel-MAR-WILDFIRES Modifi'!V:V, AA92)=0, "Missing", "")</f>
        <v/>
      </c>
    </row>
    <row r="93" spans="1:28" x14ac:dyDescent="0.3">
      <c r="A93" s="24">
        <v>28500201</v>
      </c>
      <c r="B93" s="40">
        <v>11001</v>
      </c>
      <c r="C93" s="25">
        <v>21064611</v>
      </c>
      <c r="D93" s="25">
        <v>154908013</v>
      </c>
      <c r="E93" s="25">
        <v>163996312</v>
      </c>
      <c r="F93" s="25">
        <v>239456214</v>
      </c>
      <c r="G93" s="25" t="s">
        <v>12</v>
      </c>
      <c r="H93" s="25">
        <v>0.26393399999963002</v>
      </c>
      <c r="I93" s="25">
        <v>153</v>
      </c>
      <c r="J93" s="25">
        <v>1.7250588235269901E-3</v>
      </c>
      <c r="K93" s="25">
        <v>10526</v>
      </c>
      <c r="L93" s="26">
        <v>43169</v>
      </c>
      <c r="M93" s="24">
        <v>28500201</v>
      </c>
      <c r="N93" s="25">
        <v>11001</v>
      </c>
      <c r="O93" s="25">
        <v>21064611</v>
      </c>
      <c r="P93" s="25">
        <v>154908013</v>
      </c>
      <c r="Q93" s="25">
        <v>163996312</v>
      </c>
      <c r="R93" s="25">
        <v>239456214</v>
      </c>
      <c r="S93" s="25" t="s">
        <v>12</v>
      </c>
      <c r="T93" s="25">
        <v>0.63344159999911098</v>
      </c>
      <c r="U93" s="25">
        <v>365</v>
      </c>
      <c r="V93" s="25">
        <v>1.7354564383537301E-3</v>
      </c>
      <c r="W93" s="25">
        <v>10526</v>
      </c>
      <c r="X93" s="27">
        <v>43169</v>
      </c>
      <c r="Y93" s="28">
        <f t="shared" si="4"/>
        <v>2.7233115468409579E-3</v>
      </c>
      <c r="AA93" t="str">
        <f t="shared" si="3"/>
        <v>28500201-11001-VOC</v>
      </c>
      <c r="AB93" t="str">
        <f>IF(COUNTIF('NP-NRModel-MAR-WILDFIRES Modifi'!V:V, AA93)=0, "Missing", "")</f>
        <v/>
      </c>
    </row>
    <row r="94" spans="1:28" x14ac:dyDescent="0.3">
      <c r="A94" s="24">
        <v>28500201</v>
      </c>
      <c r="B94" s="40">
        <v>11001</v>
      </c>
      <c r="C94" s="25">
        <v>21064611</v>
      </c>
      <c r="D94" s="25">
        <v>154908113</v>
      </c>
      <c r="E94" s="25">
        <v>163996312</v>
      </c>
      <c r="F94" s="25">
        <v>239456314</v>
      </c>
      <c r="G94" s="25" t="s">
        <v>955</v>
      </c>
      <c r="H94" s="25">
        <v>2.44329583332991</v>
      </c>
      <c r="I94" s="25">
        <v>153</v>
      </c>
      <c r="J94" s="25">
        <v>1.5969253812613798E-2</v>
      </c>
      <c r="K94" s="25">
        <v>10526</v>
      </c>
      <c r="L94" s="26">
        <v>43040</v>
      </c>
      <c r="M94" s="24">
        <v>28500201</v>
      </c>
      <c r="N94" s="25">
        <v>11001</v>
      </c>
      <c r="O94" s="25">
        <v>21064611</v>
      </c>
      <c r="P94" s="25">
        <v>154908113</v>
      </c>
      <c r="Q94" s="25">
        <v>163996312</v>
      </c>
      <c r="R94" s="25">
        <v>239456314</v>
      </c>
      <c r="S94" s="25" t="s">
        <v>955</v>
      </c>
      <c r="T94" s="25">
        <v>5.8639099999917601</v>
      </c>
      <c r="U94" s="25">
        <v>365</v>
      </c>
      <c r="V94" s="25">
        <v>1.6065506849292501E-2</v>
      </c>
      <c r="W94" s="25">
        <v>10526</v>
      </c>
      <c r="X94" s="27">
        <v>43040</v>
      </c>
      <c r="Y94" s="28">
        <f t="shared" si="4"/>
        <v>2.7233115468409709E-3</v>
      </c>
      <c r="AA94" t="str">
        <f t="shared" si="3"/>
        <v>28500201-11001-NOX</v>
      </c>
      <c r="AB94" t="str">
        <f>IF(COUNTIF('NP-NRModel-MAR-WILDFIRES Modifi'!V:V, AA94)=0, "Missing", "")</f>
        <v/>
      </c>
    </row>
    <row r="95" spans="1:28" x14ac:dyDescent="0.3">
      <c r="A95" s="24">
        <v>28500201</v>
      </c>
      <c r="B95" s="40">
        <v>11001</v>
      </c>
      <c r="C95" s="25">
        <v>21064611</v>
      </c>
      <c r="D95" s="25">
        <v>154908113</v>
      </c>
      <c r="E95" s="25">
        <v>163996312</v>
      </c>
      <c r="F95" s="25">
        <v>239456314</v>
      </c>
      <c r="G95" s="25" t="s">
        <v>12</v>
      </c>
      <c r="H95" s="25">
        <v>0.18324720833307701</v>
      </c>
      <c r="I95" s="25">
        <v>153</v>
      </c>
      <c r="J95" s="25">
        <v>1.1976941721116099E-3</v>
      </c>
      <c r="K95" s="25">
        <v>10526</v>
      </c>
      <c r="L95" s="26">
        <v>43170</v>
      </c>
      <c r="M95" s="24">
        <v>28500201</v>
      </c>
      <c r="N95" s="25">
        <v>11001</v>
      </c>
      <c r="O95" s="25">
        <v>21064611</v>
      </c>
      <c r="P95" s="25">
        <v>154908113</v>
      </c>
      <c r="Q95" s="25">
        <v>163996312</v>
      </c>
      <c r="R95" s="25">
        <v>239456314</v>
      </c>
      <c r="S95" s="25" t="s">
        <v>12</v>
      </c>
      <c r="T95" s="25">
        <v>0.43979329999938299</v>
      </c>
      <c r="U95" s="25">
        <v>365</v>
      </c>
      <c r="V95" s="25">
        <v>1.2049131506832399E-3</v>
      </c>
      <c r="W95" s="25">
        <v>10526</v>
      </c>
      <c r="X95" s="27">
        <v>43170</v>
      </c>
      <c r="Y95" s="28">
        <f t="shared" si="4"/>
        <v>2.7233115468409596E-3</v>
      </c>
      <c r="AA95" t="str">
        <f t="shared" si="3"/>
        <v>28500201-11001-VOC</v>
      </c>
      <c r="AB95" t="str">
        <f>IF(COUNTIF('NP-NRModel-MAR-WILDFIRES Modifi'!V:V, AA95)=0, "Missing", "")</f>
        <v/>
      </c>
    </row>
    <row r="96" spans="1:28" x14ac:dyDescent="0.3">
      <c r="A96" s="24">
        <v>28500201</v>
      </c>
      <c r="B96" s="40">
        <v>11001</v>
      </c>
      <c r="C96" s="25">
        <v>21064611</v>
      </c>
      <c r="D96" s="25">
        <v>154910913</v>
      </c>
      <c r="E96" s="25">
        <v>163996312</v>
      </c>
      <c r="F96" s="25">
        <v>239463414</v>
      </c>
      <c r="G96" s="25" t="s">
        <v>955</v>
      </c>
      <c r="H96" s="25">
        <v>9.5016249999866993</v>
      </c>
      <c r="I96" s="25">
        <v>153</v>
      </c>
      <c r="J96" s="25">
        <v>6.2102124182919598E-2</v>
      </c>
      <c r="K96" s="25">
        <v>10526</v>
      </c>
      <c r="L96" s="26">
        <v>43041</v>
      </c>
      <c r="M96" s="24">
        <v>28500201</v>
      </c>
      <c r="N96" s="25">
        <v>11001</v>
      </c>
      <c r="O96" s="25">
        <v>21064611</v>
      </c>
      <c r="P96" s="25">
        <v>154910913</v>
      </c>
      <c r="Q96" s="25">
        <v>163996312</v>
      </c>
      <c r="R96" s="25">
        <v>239463414</v>
      </c>
      <c r="S96" s="25" t="s">
        <v>955</v>
      </c>
      <c r="T96" s="25">
        <v>22.803899999967999</v>
      </c>
      <c r="U96" s="25">
        <v>365</v>
      </c>
      <c r="V96" s="25">
        <v>6.2476438356076899E-2</v>
      </c>
      <c r="W96" s="25">
        <v>10526</v>
      </c>
      <c r="X96" s="27">
        <v>43041</v>
      </c>
      <c r="Y96" s="28">
        <f t="shared" si="4"/>
        <v>2.7233115468409679E-3</v>
      </c>
      <c r="AA96" t="str">
        <f t="shared" si="3"/>
        <v>28500201-11001-NOX</v>
      </c>
      <c r="AB96" t="str">
        <f>IF(COUNTIF('NP-NRModel-MAR-WILDFIRES Modifi'!V:V, AA96)=0, "Missing", "")</f>
        <v/>
      </c>
    </row>
    <row r="97" spans="1:28" x14ac:dyDescent="0.3">
      <c r="A97" s="24">
        <v>28500201</v>
      </c>
      <c r="B97" s="40">
        <v>11001</v>
      </c>
      <c r="C97" s="25">
        <v>21064611</v>
      </c>
      <c r="D97" s="25">
        <v>154910913</v>
      </c>
      <c r="E97" s="25">
        <v>163996312</v>
      </c>
      <c r="F97" s="25">
        <v>239463414</v>
      </c>
      <c r="G97" s="25" t="s">
        <v>12</v>
      </c>
      <c r="H97" s="25">
        <v>0.71262166666566695</v>
      </c>
      <c r="I97" s="25">
        <v>153</v>
      </c>
      <c r="J97" s="25">
        <v>4.65765795206318E-3</v>
      </c>
      <c r="K97" s="25">
        <v>10526</v>
      </c>
      <c r="L97" s="26">
        <v>43171</v>
      </c>
      <c r="M97" s="24">
        <v>28500201</v>
      </c>
      <c r="N97" s="25">
        <v>11001</v>
      </c>
      <c r="O97" s="25">
        <v>21064611</v>
      </c>
      <c r="P97" s="25">
        <v>154910913</v>
      </c>
      <c r="Q97" s="25">
        <v>163996312</v>
      </c>
      <c r="R97" s="25">
        <v>239463414</v>
      </c>
      <c r="S97" s="25" t="s">
        <v>12</v>
      </c>
      <c r="T97" s="25">
        <v>1.7102919999976001</v>
      </c>
      <c r="U97" s="25">
        <v>365</v>
      </c>
      <c r="V97" s="25">
        <v>4.6857315068427503E-3</v>
      </c>
      <c r="W97" s="25">
        <v>10526</v>
      </c>
      <c r="X97" s="27">
        <v>43171</v>
      </c>
      <c r="Y97" s="28">
        <f t="shared" si="4"/>
        <v>2.7233115468409579E-3</v>
      </c>
      <c r="AA97" t="str">
        <f t="shared" si="3"/>
        <v>28500201-11001-VOC</v>
      </c>
      <c r="AB97" t="str">
        <f>IF(COUNTIF('NP-NRModel-MAR-WILDFIRES Modifi'!V:V, AA97)=0, "Missing", "")</f>
        <v/>
      </c>
    </row>
    <row r="98" spans="1:28" x14ac:dyDescent="0.3">
      <c r="A98" s="24">
        <v>28500201</v>
      </c>
      <c r="B98" s="40">
        <v>11001</v>
      </c>
      <c r="C98" s="25">
        <v>21064611</v>
      </c>
      <c r="D98" s="25">
        <v>154911013</v>
      </c>
      <c r="E98" s="25">
        <v>163996312</v>
      </c>
      <c r="F98" s="25">
        <v>239463314</v>
      </c>
      <c r="G98" s="25" t="s">
        <v>955</v>
      </c>
      <c r="H98" s="25">
        <v>3.16720791666223</v>
      </c>
      <c r="I98" s="25">
        <v>153</v>
      </c>
      <c r="J98" s="25">
        <v>2.07007053376616E-2</v>
      </c>
      <c r="K98" s="25">
        <v>10526</v>
      </c>
      <c r="L98" s="26">
        <v>43042</v>
      </c>
      <c r="M98" s="24">
        <v>28500201</v>
      </c>
      <c r="N98" s="25">
        <v>11001</v>
      </c>
      <c r="O98" s="25">
        <v>21064611</v>
      </c>
      <c r="P98" s="25">
        <v>154911013</v>
      </c>
      <c r="Q98" s="25">
        <v>163996312</v>
      </c>
      <c r="R98" s="25">
        <v>239463314</v>
      </c>
      <c r="S98" s="25" t="s">
        <v>955</v>
      </c>
      <c r="T98" s="25">
        <v>7.6012989999893898</v>
      </c>
      <c r="U98" s="25">
        <v>365</v>
      </c>
      <c r="V98" s="25">
        <v>2.0825476712299701E-2</v>
      </c>
      <c r="W98" s="25">
        <v>10526</v>
      </c>
      <c r="X98" s="27">
        <v>43042</v>
      </c>
      <c r="Y98" s="28">
        <f t="shared" si="4"/>
        <v>2.7233115468409405E-3</v>
      </c>
      <c r="AA98" t="str">
        <f t="shared" si="3"/>
        <v>28500201-11001-NOX</v>
      </c>
      <c r="AB98" t="str">
        <f>IF(COUNTIF('NP-NRModel-MAR-WILDFIRES Modifi'!V:V, AA98)=0, "Missing", "")</f>
        <v/>
      </c>
    </row>
    <row r="99" spans="1:28" x14ac:dyDescent="0.3">
      <c r="A99" s="24">
        <v>28500201</v>
      </c>
      <c r="B99" s="40">
        <v>11001</v>
      </c>
      <c r="C99" s="25">
        <v>21064611</v>
      </c>
      <c r="D99" s="25">
        <v>154911013</v>
      </c>
      <c r="E99" s="25">
        <v>163996312</v>
      </c>
      <c r="F99" s="25">
        <v>239463314</v>
      </c>
      <c r="G99" s="25" t="s">
        <v>12</v>
      </c>
      <c r="H99" s="25">
        <v>0.23754058333299999</v>
      </c>
      <c r="I99" s="25">
        <v>153</v>
      </c>
      <c r="J99" s="25">
        <v>1.5525528322418299E-3</v>
      </c>
      <c r="K99" s="25">
        <v>10526</v>
      </c>
      <c r="L99" s="26">
        <v>43172</v>
      </c>
      <c r="M99" s="24">
        <v>28500201</v>
      </c>
      <c r="N99" s="25">
        <v>11001</v>
      </c>
      <c r="O99" s="25">
        <v>21064611</v>
      </c>
      <c r="P99" s="25">
        <v>154911013</v>
      </c>
      <c r="Q99" s="25">
        <v>163996312</v>
      </c>
      <c r="R99" s="25">
        <v>239463314</v>
      </c>
      <c r="S99" s="25" t="s">
        <v>12</v>
      </c>
      <c r="T99" s="25">
        <v>0.57009739999920295</v>
      </c>
      <c r="U99" s="25">
        <v>365</v>
      </c>
      <c r="V99" s="25">
        <v>1.56191068492932E-3</v>
      </c>
      <c r="W99" s="25">
        <v>10526</v>
      </c>
      <c r="X99" s="27">
        <v>43172</v>
      </c>
      <c r="Y99" s="28">
        <f t="shared" si="4"/>
        <v>2.7233115468409444E-3</v>
      </c>
      <c r="AA99" t="str">
        <f t="shared" si="3"/>
        <v>28500201-11001-VOC</v>
      </c>
      <c r="AB99" t="str">
        <f>IF(COUNTIF('NP-NRModel-MAR-WILDFIRES Modifi'!V:V, AA99)=0, "Missing", "")</f>
        <v/>
      </c>
    </row>
    <row r="100" spans="1:28" x14ac:dyDescent="0.3">
      <c r="A100" s="24">
        <v>28500201</v>
      </c>
      <c r="B100" s="40">
        <v>11001</v>
      </c>
      <c r="C100" s="25">
        <v>21064611</v>
      </c>
      <c r="D100" s="25">
        <v>154911113</v>
      </c>
      <c r="E100" s="25">
        <v>163996312</v>
      </c>
      <c r="F100" s="25">
        <v>239463514</v>
      </c>
      <c r="G100" s="25" t="s">
        <v>955</v>
      </c>
      <c r="H100" s="25">
        <v>2.52959999999646</v>
      </c>
      <c r="I100" s="25">
        <v>153</v>
      </c>
      <c r="J100" s="25">
        <v>1.65333333333102E-2</v>
      </c>
      <c r="K100" s="25">
        <v>10526</v>
      </c>
      <c r="L100" s="26">
        <v>43043</v>
      </c>
      <c r="M100" s="24">
        <v>28500201</v>
      </c>
      <c r="N100" s="25">
        <v>11001</v>
      </c>
      <c r="O100" s="25">
        <v>21064611</v>
      </c>
      <c r="P100" s="25">
        <v>154911113</v>
      </c>
      <c r="Q100" s="25">
        <v>163996312</v>
      </c>
      <c r="R100" s="25">
        <v>239463514</v>
      </c>
      <c r="S100" s="25" t="s">
        <v>955</v>
      </c>
      <c r="T100" s="25">
        <v>6.0710399999914904</v>
      </c>
      <c r="U100" s="25">
        <v>365</v>
      </c>
      <c r="V100" s="25">
        <v>1.6632986301346499E-2</v>
      </c>
      <c r="W100" s="25">
        <v>10526</v>
      </c>
      <c r="X100" s="27">
        <v>43043</v>
      </c>
      <c r="Y100" s="28">
        <f t="shared" si="4"/>
        <v>2.7233115468409653E-3</v>
      </c>
      <c r="AA100" t="str">
        <f t="shared" si="3"/>
        <v>28500201-11001-NOX</v>
      </c>
      <c r="AB100" t="str">
        <f>IF(COUNTIF('NP-NRModel-MAR-WILDFIRES Modifi'!V:V, AA100)=0, "Missing", "")</f>
        <v/>
      </c>
    </row>
    <row r="101" spans="1:28" x14ac:dyDescent="0.3">
      <c r="A101" s="24">
        <v>28500201</v>
      </c>
      <c r="B101" s="40">
        <v>11001</v>
      </c>
      <c r="C101" s="25">
        <v>21064611</v>
      </c>
      <c r="D101" s="25">
        <v>154911113</v>
      </c>
      <c r="E101" s="25">
        <v>163996312</v>
      </c>
      <c r="F101" s="25">
        <v>239463514</v>
      </c>
      <c r="G101" s="25" t="s">
        <v>12</v>
      </c>
      <c r="H101" s="25">
        <v>0.18971999999973399</v>
      </c>
      <c r="I101" s="25">
        <v>153</v>
      </c>
      <c r="J101" s="25">
        <v>1.2399999999982601E-3</v>
      </c>
      <c r="K101" s="25">
        <v>10526</v>
      </c>
      <c r="L101" s="26">
        <v>43173</v>
      </c>
      <c r="M101" s="24">
        <v>28500201</v>
      </c>
      <c r="N101" s="25">
        <v>11001</v>
      </c>
      <c r="O101" s="25">
        <v>21064611</v>
      </c>
      <c r="P101" s="25">
        <v>154911113</v>
      </c>
      <c r="Q101" s="25">
        <v>163996312</v>
      </c>
      <c r="R101" s="25">
        <v>239463514</v>
      </c>
      <c r="S101" s="25" t="s">
        <v>12</v>
      </c>
      <c r="T101" s="25">
        <v>0.45532799999936202</v>
      </c>
      <c r="U101" s="25">
        <v>365</v>
      </c>
      <c r="V101" s="25">
        <v>1.24747397260099E-3</v>
      </c>
      <c r="W101" s="25">
        <v>10526</v>
      </c>
      <c r="X101" s="27">
        <v>43173</v>
      </c>
      <c r="Y101" s="28">
        <f t="shared" si="4"/>
        <v>2.7233115468409531E-3</v>
      </c>
      <c r="AA101" t="str">
        <f t="shared" si="3"/>
        <v>28500201-11001-VOC</v>
      </c>
      <c r="AB101" t="str">
        <f>IF(COUNTIF('NP-NRModel-MAR-WILDFIRES Modifi'!V:V, AA101)=0, "Missing", "")</f>
        <v/>
      </c>
    </row>
    <row r="102" spans="1:28" x14ac:dyDescent="0.3">
      <c r="A102" s="24">
        <v>2285002009</v>
      </c>
      <c r="B102" s="40">
        <v>11001</v>
      </c>
      <c r="C102" s="25"/>
      <c r="D102" s="25"/>
      <c r="E102" s="25"/>
      <c r="F102" s="25"/>
      <c r="G102" s="25" t="s">
        <v>955</v>
      </c>
      <c r="H102" s="25">
        <v>14.636527587479399</v>
      </c>
      <c r="I102" s="25">
        <v>153</v>
      </c>
      <c r="J102" s="25">
        <v>9.5663579003133895E-2</v>
      </c>
      <c r="K102" s="25">
        <v>10475</v>
      </c>
      <c r="L102" s="26">
        <v>226</v>
      </c>
      <c r="M102" s="24">
        <v>2285002009</v>
      </c>
      <c r="N102" s="25">
        <v>11001</v>
      </c>
      <c r="O102" s="25"/>
      <c r="P102" s="25"/>
      <c r="Q102" s="25"/>
      <c r="R102" s="25"/>
      <c r="S102" s="25" t="s">
        <v>955</v>
      </c>
      <c r="T102" s="25">
        <v>35.127666209950597</v>
      </c>
      <c r="U102" s="25">
        <v>365</v>
      </c>
      <c r="V102" s="25">
        <v>9.6240181397125105E-2</v>
      </c>
      <c r="W102" s="25">
        <v>10475</v>
      </c>
      <c r="X102" s="27">
        <v>226</v>
      </c>
      <c r="Y102" s="28">
        <f t="shared" si="4"/>
        <v>2.7233115468409718E-3</v>
      </c>
      <c r="AA102" t="str">
        <f t="shared" si="3"/>
        <v>2285002009-11001-NOX</v>
      </c>
      <c r="AB102" t="str">
        <f>IF(COUNTIF('NP-NRModel-MAR-WILDFIRES Modifi'!V:V, AA102)=0, "Missing", "")</f>
        <v/>
      </c>
    </row>
    <row r="103" spans="1:28" x14ac:dyDescent="0.3">
      <c r="A103" s="24">
        <v>2285002009</v>
      </c>
      <c r="B103" s="40">
        <v>11001</v>
      </c>
      <c r="C103" s="25"/>
      <c r="D103" s="25"/>
      <c r="E103" s="25"/>
      <c r="F103" s="25"/>
      <c r="G103" s="25" t="s">
        <v>955</v>
      </c>
      <c r="H103" s="25">
        <v>3.9778084429110998</v>
      </c>
      <c r="I103" s="25">
        <v>153</v>
      </c>
      <c r="J103" s="25">
        <v>2.5998747992883001E-2</v>
      </c>
      <c r="K103" s="25">
        <v>10475</v>
      </c>
      <c r="L103" s="26">
        <v>216</v>
      </c>
      <c r="M103" s="24">
        <v>2285002009</v>
      </c>
      <c r="N103" s="25">
        <v>11001</v>
      </c>
      <c r="O103" s="25"/>
      <c r="P103" s="25"/>
      <c r="Q103" s="25"/>
      <c r="R103" s="25"/>
      <c r="S103" s="25" t="s">
        <v>955</v>
      </c>
      <c r="T103" s="25">
        <v>9.5467402629866207</v>
      </c>
      <c r="U103" s="25">
        <v>365</v>
      </c>
      <c r="V103" s="25">
        <v>2.6155452775305801E-2</v>
      </c>
      <c r="W103" s="25">
        <v>10475</v>
      </c>
      <c r="X103" s="27">
        <v>216</v>
      </c>
      <c r="Y103" s="28">
        <f t="shared" si="4"/>
        <v>2.7233115468409635E-3</v>
      </c>
      <c r="AA103" t="str">
        <f t="shared" si="3"/>
        <v>2285002009-11001-NOX</v>
      </c>
      <c r="AB103" t="str">
        <f>IF(COUNTIF('NP-NRModel-MAR-WILDFIRES Modifi'!V:V, AA103)=0, "Missing", "")</f>
        <v/>
      </c>
    </row>
    <row r="104" spans="1:28" x14ac:dyDescent="0.3">
      <c r="A104" s="24">
        <v>2285002009</v>
      </c>
      <c r="B104" s="40">
        <v>11001</v>
      </c>
      <c r="C104" s="25"/>
      <c r="D104" s="25"/>
      <c r="E104" s="25"/>
      <c r="F104" s="25"/>
      <c r="G104" s="25" t="s">
        <v>12</v>
      </c>
      <c r="H104" s="25">
        <v>0.16027451333310899</v>
      </c>
      <c r="I104" s="25">
        <v>153</v>
      </c>
      <c r="J104" s="25">
        <v>1.04754583877849E-3</v>
      </c>
      <c r="K104" s="25">
        <v>10475</v>
      </c>
      <c r="L104" s="26">
        <v>220</v>
      </c>
      <c r="M104" s="24">
        <v>2285002009</v>
      </c>
      <c r="N104" s="25">
        <v>11001</v>
      </c>
      <c r="O104" s="25"/>
      <c r="P104" s="25"/>
      <c r="Q104" s="25"/>
      <c r="R104" s="25"/>
      <c r="S104" s="25" t="s">
        <v>12</v>
      </c>
      <c r="T104" s="25">
        <v>0.38465883199945899</v>
      </c>
      <c r="U104" s="25">
        <v>365</v>
      </c>
      <c r="V104" s="25">
        <v>1.0538598136971499E-3</v>
      </c>
      <c r="W104" s="25">
        <v>10475</v>
      </c>
      <c r="X104" s="27">
        <v>220</v>
      </c>
      <c r="Y104" s="28">
        <f t="shared" si="4"/>
        <v>2.7233115468409765E-3</v>
      </c>
      <c r="AA104" t="str">
        <f t="shared" si="3"/>
        <v>2285002009-11001-VOC</v>
      </c>
      <c r="AB104" t="str">
        <f>IF(COUNTIF('NP-NRModel-MAR-WILDFIRES Modifi'!V:V, AA104)=0, "Missing", "")</f>
        <v/>
      </c>
    </row>
    <row r="105" spans="1:28" x14ac:dyDescent="0.3">
      <c r="A105" s="24">
        <v>2285002009</v>
      </c>
      <c r="B105" s="40">
        <v>11001</v>
      </c>
      <c r="C105" s="25"/>
      <c r="D105" s="25"/>
      <c r="E105" s="25"/>
      <c r="F105" s="25"/>
      <c r="G105" s="25" t="s">
        <v>12</v>
      </c>
      <c r="H105" s="25">
        <v>0.58973738166584</v>
      </c>
      <c r="I105" s="25">
        <v>153</v>
      </c>
      <c r="J105" s="25">
        <v>3.8544926906264E-3</v>
      </c>
      <c r="K105" s="25">
        <v>10475</v>
      </c>
      <c r="L105" s="26">
        <v>230</v>
      </c>
      <c r="M105" s="24">
        <v>2285002009</v>
      </c>
      <c r="N105" s="25">
        <v>11001</v>
      </c>
      <c r="O105" s="25"/>
      <c r="P105" s="25"/>
      <c r="Q105" s="25"/>
      <c r="R105" s="25"/>
      <c r="S105" s="25" t="s">
        <v>12</v>
      </c>
      <c r="T105" s="25">
        <v>1.4153697159980201</v>
      </c>
      <c r="U105" s="25">
        <v>365</v>
      </c>
      <c r="V105" s="25">
        <v>3.87772524930967E-3</v>
      </c>
      <c r="W105" s="25">
        <v>10475</v>
      </c>
      <c r="X105" s="27">
        <v>230</v>
      </c>
      <c r="Y105" s="28">
        <f t="shared" si="4"/>
        <v>2.7233115468409471E-3</v>
      </c>
      <c r="AA105" t="str">
        <f t="shared" si="3"/>
        <v>2285002009-11001-VOC</v>
      </c>
      <c r="AB105" t="str">
        <f>IF(COUNTIF('NP-NRModel-MAR-WILDFIRES Modifi'!V:V, AA105)=0, "Missing", "")</f>
        <v/>
      </c>
    </row>
  </sheetData>
  <conditionalFormatting sqref="A6:AB105">
    <cfRule type="expression" dxfId="99" priority="1">
      <formula>COUNTIF($AA:$AA, $AA6) &gt; 1</formula>
    </cfRule>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9F73FD-F7E5-4FCE-9DA7-294DA44733DF}">
  <dimension ref="A1:Z72"/>
  <sheetViews>
    <sheetView zoomScale="70" zoomScaleNormal="70" workbookViewId="0">
      <selection activeCell="H13" sqref="H13"/>
    </sheetView>
  </sheetViews>
  <sheetFormatPr defaultRowHeight="14.4" x14ac:dyDescent="0.3"/>
  <cols>
    <col min="1" max="1" width="10.77734375" bestFit="1" customWidth="1"/>
    <col min="2" max="2" width="7.109375" bestFit="1" customWidth="1"/>
    <col min="3" max="3" width="10.21875" customWidth="1"/>
    <col min="4" max="4" width="19.109375" customWidth="1"/>
    <col min="5" max="5" width="18.33203125" customWidth="1"/>
    <col min="6" max="6" width="20.5546875" customWidth="1"/>
    <col min="7" max="7" width="13" customWidth="1"/>
    <col min="8" max="8" width="17.6640625" customWidth="1"/>
    <col min="9" max="9" width="16.5546875" customWidth="1"/>
    <col min="10" max="10" width="18.6640625" customWidth="1"/>
    <col min="11" max="11" width="16.33203125" customWidth="1"/>
    <col min="12" max="12" width="14.109375" customWidth="1"/>
    <col min="13" max="13" width="16.33203125" customWidth="1"/>
    <col min="14" max="14" width="15.44140625" customWidth="1"/>
    <col min="15" max="15" width="14.6640625" customWidth="1"/>
    <col min="16" max="16" width="18.33203125" customWidth="1"/>
    <col min="17" max="17" width="16.6640625" customWidth="1"/>
    <col min="18" max="18" width="12.88671875" customWidth="1"/>
    <col min="19" max="19" width="55.33203125" customWidth="1"/>
    <col min="23" max="23" width="29.109375" bestFit="1" customWidth="1"/>
    <col min="24" max="24" width="12.21875" customWidth="1"/>
    <col min="25" max="25" width="37.77734375" customWidth="1"/>
    <col min="26" max="26" width="24.6640625" customWidth="1"/>
  </cols>
  <sheetData>
    <row r="1" spans="1:26" x14ac:dyDescent="0.3">
      <c r="A1" s="97" t="s">
        <v>3938</v>
      </c>
    </row>
    <row r="2" spans="1:26" s="125" customFormat="1" ht="33" customHeight="1" x14ac:dyDescent="0.35">
      <c r="A2" s="188" t="s">
        <v>0</v>
      </c>
      <c r="B2" s="188" t="s">
        <v>956</v>
      </c>
      <c r="C2" s="188" t="s">
        <v>1</v>
      </c>
      <c r="D2" s="115" t="s">
        <v>968</v>
      </c>
      <c r="E2" s="115" t="s">
        <v>969</v>
      </c>
      <c r="F2" s="115" t="s">
        <v>958</v>
      </c>
      <c r="G2" s="115" t="s">
        <v>938</v>
      </c>
      <c r="H2" s="115" t="s">
        <v>960</v>
      </c>
      <c r="I2" s="115" t="s">
        <v>937</v>
      </c>
      <c r="J2" s="115" t="s">
        <v>961</v>
      </c>
      <c r="K2" s="115" t="s">
        <v>962</v>
      </c>
      <c r="L2" s="115" t="s">
        <v>3831</v>
      </c>
      <c r="M2" s="115" t="s">
        <v>3834</v>
      </c>
      <c r="N2" s="115" t="s">
        <v>3835</v>
      </c>
      <c r="O2" s="115" t="s">
        <v>3837</v>
      </c>
      <c r="P2" s="115" t="s">
        <v>3828</v>
      </c>
      <c r="Q2" s="115" t="s">
        <v>3829</v>
      </c>
      <c r="R2" s="188" t="s">
        <v>2</v>
      </c>
      <c r="S2" s="188" t="s">
        <v>3</v>
      </c>
      <c r="T2" s="188" t="s">
        <v>4</v>
      </c>
      <c r="U2" s="188" t="s">
        <v>5</v>
      </c>
      <c r="V2" s="188" t="s">
        <v>6</v>
      </c>
      <c r="W2" s="188" t="s">
        <v>7</v>
      </c>
      <c r="X2" s="188" t="s">
        <v>8</v>
      </c>
      <c r="Y2" s="189" t="s">
        <v>3775</v>
      </c>
      <c r="Z2" s="190" t="s">
        <v>970</v>
      </c>
    </row>
    <row r="3" spans="1:26" ht="17.399999999999999" x14ac:dyDescent="0.35">
      <c r="A3" s="140" t="s">
        <v>497</v>
      </c>
      <c r="B3" s="141">
        <v>24009</v>
      </c>
      <c r="C3" s="140" t="s">
        <v>955</v>
      </c>
      <c r="D3" s="147">
        <v>2.8191270000000004E-2</v>
      </c>
      <c r="E3" s="147"/>
      <c r="F3" s="147">
        <f>D3/365</f>
        <v>7.723635616438358E-5</v>
      </c>
      <c r="G3" s="147"/>
      <c r="H3" s="153">
        <f>D3</f>
        <v>2.8191270000000004E-2</v>
      </c>
      <c r="I3" s="147">
        <f>H3/365</f>
        <v>7.723635616438358E-5</v>
      </c>
      <c r="J3" s="147">
        <f>H3</f>
        <v>2.8191270000000004E-2</v>
      </c>
      <c r="K3" s="148">
        <v>7.723635616438358E-5</v>
      </c>
      <c r="L3" s="151" t="s">
        <v>3820</v>
      </c>
      <c r="M3" s="175" cm="1">
        <f t="array" ref="M3">_xlfn.SWITCH(L3,
"Employment", INDEX('Coop GFs_CFs'!C:D, MATCH(B3,'Coop GFs_CFs'!B:B,0),1),
"Population", INDEX('Coop GFs_CFs'!E:F, MATCH(B3,'Coop GFs_CFs'!B:B,0),1),
"Household", INDEX('Coop GFs_CFs'!G:H, MATCH(B3,'Coop GFs_CFs'!B:B,0),1),
"VMT", INDEX('Coop GFs_CFs'!I:J, MATCH(B3,'Coop GFs_CFs'!B:B,0),1),
"Lane Mile", INDEX('Coop GFs_CFs'!K:L, MATCH(B3,'Coop GFs_CFs'!B:B,0),1),
"Gas Sales", INDEX('Coop GFs_CFs'!M:N, MATCH(B3,'Coop GFs_CFs'!B:B,0),1),
"No Growth", INDEX('Coop GFs_CFs'!O:P, MATCH(B3,'Coop GFs_CFs'!B:B,0),1)
)</f>
        <v>1</v>
      </c>
      <c r="N3" s="175" cm="1">
        <f t="array" ref="N3">_xlfn.SWITCH(L3,
"Employment", INDEX('Coop GFs_CFs'!C:D, MATCH(B3,'Coop GFs_CFs'!B:B,0),2),
"Population", INDEX('Coop GFs_CFs'!E:F, MATCH(B3,'Coop GFs_CFs'!B:B,0),2),
"Household", INDEX('Coop GFs_CFs'!G:H, MATCH(B3,'Coop GFs_CFs'!B:B,0),2),
"VMT", INDEX('Coop GFs_CFs'!I:J, MATCH(B3,'Coop GFs_CFs'!B:B,0),2),
"Lane Mile", INDEX('Coop GFs_CFs'!K:L, MATCH(B3,'Coop GFs_CFs'!B:B,0),2),
"Gas Sales", INDEX('Coop GFs_CFs'!M:N, MATCH(B3,'Coop GFs_CFs'!B:B,0),2),
"No Growth", INDEX('Coop GFs_CFs'!O:P, MATCH(B3,'Coop GFs_CFs'!B:B,0),2)
)</f>
        <v>1</v>
      </c>
      <c r="O3" s="148"/>
      <c r="P3" s="159">
        <f>I3</f>
        <v>7.723635616438358E-5</v>
      </c>
      <c r="Q3" s="159">
        <f>K3</f>
        <v>7.723635616438358E-5</v>
      </c>
      <c r="R3" s="155">
        <v>2810030000</v>
      </c>
      <c r="S3" s="140" t="s">
        <v>3848</v>
      </c>
      <c r="T3" s="140" t="s">
        <v>342</v>
      </c>
      <c r="U3" s="140" t="s">
        <v>343</v>
      </c>
      <c r="V3" s="140" t="s">
        <v>3848</v>
      </c>
      <c r="W3" s="140" t="s">
        <v>3849</v>
      </c>
      <c r="X3" s="140" t="s">
        <v>330</v>
      </c>
      <c r="Y3" s="152" t="str">
        <f>CONCATENATE(R3,"-",B3,"-",C3)</f>
        <v>2810030000-24009-NOX</v>
      </c>
      <c r="Z3" s="152" t="s">
        <v>3868</v>
      </c>
    </row>
    <row r="4" spans="1:26" ht="17.399999999999999" x14ac:dyDescent="0.35">
      <c r="A4" s="140" t="s">
        <v>497</v>
      </c>
      <c r="B4" s="141">
        <v>24017</v>
      </c>
      <c r="C4" s="140" t="s">
        <v>955</v>
      </c>
      <c r="D4" s="147">
        <v>0.13432311000000002</v>
      </c>
      <c r="E4" s="147"/>
      <c r="F4" s="147">
        <f t="shared" ref="F4:F33" si="0">D4/365</f>
        <v>3.6800852054794526E-4</v>
      </c>
      <c r="G4" s="147"/>
      <c r="H4" s="153">
        <f t="shared" ref="H4:H12" si="1">D4</f>
        <v>0.13432311000000002</v>
      </c>
      <c r="I4" s="147">
        <f t="shared" ref="I4:I12" si="2">H4/365</f>
        <v>3.6800852054794526E-4</v>
      </c>
      <c r="J4" s="147">
        <f t="shared" ref="J4:J67" si="3">H4</f>
        <v>0.13432311000000002</v>
      </c>
      <c r="K4" s="148">
        <v>3.6800852054794526E-4</v>
      </c>
      <c r="L4" s="151" t="s">
        <v>3820</v>
      </c>
      <c r="M4" s="175" cm="1">
        <f t="array" ref="M4">_xlfn.SWITCH(L4,
"Employment", INDEX('Coop GFs_CFs'!C:D, MATCH(B4,'Coop GFs_CFs'!B:B,0),1),
"Population", INDEX('Coop GFs_CFs'!E:F, MATCH(B4,'Coop GFs_CFs'!B:B,0),1),
"Household", INDEX('Coop GFs_CFs'!G:H, MATCH(B4,'Coop GFs_CFs'!B:B,0),1),
"VMT", INDEX('Coop GFs_CFs'!I:J, MATCH(B4,'Coop GFs_CFs'!B:B,0),1),
"Lane Mile", INDEX('Coop GFs_CFs'!K:L, MATCH(B4,'Coop GFs_CFs'!B:B,0),1),
"Gas Sales", INDEX('Coop GFs_CFs'!M:N, MATCH(B4,'Coop GFs_CFs'!B:B,0),1),
"No Growth", INDEX('Coop GFs_CFs'!O:P, MATCH(B4,'Coop GFs_CFs'!B:B,0),1)
)</f>
        <v>1</v>
      </c>
      <c r="N4" s="175" cm="1">
        <f t="array" ref="N4">_xlfn.SWITCH(L4,
"Employment", INDEX('Coop GFs_CFs'!C:D, MATCH(B4,'Coop GFs_CFs'!B:B,0),2),
"Population", INDEX('Coop GFs_CFs'!E:F, MATCH(B4,'Coop GFs_CFs'!B:B,0),2),
"Household", INDEX('Coop GFs_CFs'!G:H, MATCH(B4,'Coop GFs_CFs'!B:B,0),2),
"VMT", INDEX('Coop GFs_CFs'!I:J, MATCH(B4,'Coop GFs_CFs'!B:B,0),2),
"Lane Mile", INDEX('Coop GFs_CFs'!K:L, MATCH(B4,'Coop GFs_CFs'!B:B,0),2),
"Gas Sales", INDEX('Coop GFs_CFs'!M:N, MATCH(B4,'Coop GFs_CFs'!B:B,0),2),
"No Growth", INDEX('Coop GFs_CFs'!O:P, MATCH(B4,'Coop GFs_CFs'!B:B,0),2)
)</f>
        <v>1</v>
      </c>
      <c r="O4" s="148"/>
      <c r="P4" s="159">
        <f t="shared" ref="P4:P67" si="4">I4</f>
        <v>3.6800852054794526E-4</v>
      </c>
      <c r="Q4" s="159">
        <f t="shared" ref="Q4:Q67" si="5">K4</f>
        <v>3.6800852054794526E-4</v>
      </c>
      <c r="R4" s="155">
        <v>2810030000</v>
      </c>
      <c r="S4" s="140" t="s">
        <v>3848</v>
      </c>
      <c r="T4" s="140" t="s">
        <v>342</v>
      </c>
      <c r="U4" s="140" t="s">
        <v>343</v>
      </c>
      <c r="V4" s="140" t="s">
        <v>3848</v>
      </c>
      <c r="W4" s="140" t="s">
        <v>3849</v>
      </c>
      <c r="X4" s="140" t="s">
        <v>330</v>
      </c>
      <c r="Y4" s="152" t="str">
        <f t="shared" ref="Y4:Y67" si="6">CONCATENATE(R4,"-",B4,"-",C4)</f>
        <v>2810030000-24017-NOX</v>
      </c>
      <c r="Z4" s="152" t="s">
        <v>3869</v>
      </c>
    </row>
    <row r="5" spans="1:26" ht="17.399999999999999" x14ac:dyDescent="0.35">
      <c r="A5" s="140" t="s">
        <v>497</v>
      </c>
      <c r="B5" s="140">
        <v>24021</v>
      </c>
      <c r="C5" s="140" t="s">
        <v>955</v>
      </c>
      <c r="D5" s="147">
        <v>0.14372019999999999</v>
      </c>
      <c r="E5" s="147"/>
      <c r="F5" s="147">
        <f t="shared" si="0"/>
        <v>3.9375397260273972E-4</v>
      </c>
      <c r="G5" s="147"/>
      <c r="H5" s="153">
        <f t="shared" si="1"/>
        <v>0.14372019999999999</v>
      </c>
      <c r="I5" s="147">
        <f t="shared" si="2"/>
        <v>3.9375397260273972E-4</v>
      </c>
      <c r="J5" s="147">
        <f t="shared" si="3"/>
        <v>0.14372019999999999</v>
      </c>
      <c r="K5" s="148">
        <v>3.9375397260273972E-4</v>
      </c>
      <c r="L5" s="151" t="s">
        <v>3820</v>
      </c>
      <c r="M5" s="175" cm="1">
        <f t="array" ref="M5">_xlfn.SWITCH(L5,
"Employment", INDEX('Coop GFs_CFs'!C:D, MATCH(B5,'Coop GFs_CFs'!B:B,0),1),
"Population", INDEX('Coop GFs_CFs'!E:F, MATCH(B5,'Coop GFs_CFs'!B:B,0),1),
"Household", INDEX('Coop GFs_CFs'!G:H, MATCH(B5,'Coop GFs_CFs'!B:B,0),1),
"VMT", INDEX('Coop GFs_CFs'!I:J, MATCH(B5,'Coop GFs_CFs'!B:B,0),1),
"Lane Mile", INDEX('Coop GFs_CFs'!K:L, MATCH(B5,'Coop GFs_CFs'!B:B,0),1),
"Gas Sales", INDEX('Coop GFs_CFs'!M:N, MATCH(B5,'Coop GFs_CFs'!B:B,0),1),
"No Growth", INDEX('Coop GFs_CFs'!O:P, MATCH(B5,'Coop GFs_CFs'!B:B,0),1)
)</f>
        <v>1</v>
      </c>
      <c r="N5" s="175" cm="1">
        <f t="array" ref="N5">_xlfn.SWITCH(L5,
"Employment", INDEX('Coop GFs_CFs'!C:D, MATCH(B5,'Coop GFs_CFs'!B:B,0),2),
"Population", INDEX('Coop GFs_CFs'!E:F, MATCH(B5,'Coop GFs_CFs'!B:B,0),2),
"Household", INDEX('Coop GFs_CFs'!G:H, MATCH(B5,'Coop GFs_CFs'!B:B,0),2),
"VMT", INDEX('Coop GFs_CFs'!I:J, MATCH(B5,'Coop GFs_CFs'!B:B,0),2),
"Lane Mile", INDEX('Coop GFs_CFs'!K:L, MATCH(B5,'Coop GFs_CFs'!B:B,0),2),
"Gas Sales", INDEX('Coop GFs_CFs'!M:N, MATCH(B5,'Coop GFs_CFs'!B:B,0),2),
"No Growth", INDEX('Coop GFs_CFs'!O:P, MATCH(B5,'Coop GFs_CFs'!B:B,0),2)
)</f>
        <v>1</v>
      </c>
      <c r="O5" s="148"/>
      <c r="P5" s="159">
        <f t="shared" si="4"/>
        <v>3.9375397260273972E-4</v>
      </c>
      <c r="Q5" s="159">
        <f t="shared" si="5"/>
        <v>3.9375397260273972E-4</v>
      </c>
      <c r="R5" s="155">
        <v>2810030000</v>
      </c>
      <c r="S5" s="140" t="s">
        <v>3848</v>
      </c>
      <c r="T5" s="140" t="s">
        <v>342</v>
      </c>
      <c r="U5" s="140" t="s">
        <v>343</v>
      </c>
      <c r="V5" s="140" t="s">
        <v>3848</v>
      </c>
      <c r="W5" s="140" t="s">
        <v>3849</v>
      </c>
      <c r="X5" s="140" t="s">
        <v>330</v>
      </c>
      <c r="Y5" s="152" t="str">
        <f t="shared" si="6"/>
        <v>2810030000-24021-NOX</v>
      </c>
      <c r="Z5" s="152" t="s">
        <v>3870</v>
      </c>
    </row>
    <row r="6" spans="1:26" ht="17.399999999999999" x14ac:dyDescent="0.35">
      <c r="A6" s="140" t="s">
        <v>497</v>
      </c>
      <c r="B6" s="140">
        <v>24031</v>
      </c>
      <c r="C6" s="140" t="s">
        <v>955</v>
      </c>
      <c r="D6" s="147">
        <v>0.26919898999999997</v>
      </c>
      <c r="E6" s="147"/>
      <c r="F6" s="147">
        <f t="shared" si="0"/>
        <v>7.375314794520547E-4</v>
      </c>
      <c r="G6" s="147"/>
      <c r="H6" s="153">
        <f t="shared" si="1"/>
        <v>0.26919898999999997</v>
      </c>
      <c r="I6" s="147">
        <f t="shared" si="2"/>
        <v>7.375314794520547E-4</v>
      </c>
      <c r="J6" s="147">
        <f t="shared" si="3"/>
        <v>0.26919898999999997</v>
      </c>
      <c r="K6" s="148">
        <v>7.375314794520547E-4</v>
      </c>
      <c r="L6" s="151" t="s">
        <v>3820</v>
      </c>
      <c r="M6" s="175" cm="1">
        <f t="array" ref="M6">_xlfn.SWITCH(L6,
"Employment", INDEX('Coop GFs_CFs'!C:D, MATCH(B6,'Coop GFs_CFs'!B:B,0),1),
"Population", INDEX('Coop GFs_CFs'!E:F, MATCH(B6,'Coop GFs_CFs'!B:B,0),1),
"Household", INDEX('Coop GFs_CFs'!G:H, MATCH(B6,'Coop GFs_CFs'!B:B,0),1),
"VMT", INDEX('Coop GFs_CFs'!I:J, MATCH(B6,'Coop GFs_CFs'!B:B,0),1),
"Lane Mile", INDEX('Coop GFs_CFs'!K:L, MATCH(B6,'Coop GFs_CFs'!B:B,0),1),
"Gas Sales", INDEX('Coop GFs_CFs'!M:N, MATCH(B6,'Coop GFs_CFs'!B:B,0),1),
"No Growth", INDEX('Coop GFs_CFs'!O:P, MATCH(B6,'Coop GFs_CFs'!B:B,0),1)
)</f>
        <v>1</v>
      </c>
      <c r="N6" s="175" cm="1">
        <f t="array" ref="N6">_xlfn.SWITCH(L6,
"Employment", INDEX('Coop GFs_CFs'!C:D, MATCH(B6,'Coop GFs_CFs'!B:B,0),2),
"Population", INDEX('Coop GFs_CFs'!E:F, MATCH(B6,'Coop GFs_CFs'!B:B,0),2),
"Household", INDEX('Coop GFs_CFs'!G:H, MATCH(B6,'Coop GFs_CFs'!B:B,0),2),
"VMT", INDEX('Coop GFs_CFs'!I:J, MATCH(B6,'Coop GFs_CFs'!B:B,0),2),
"Lane Mile", INDEX('Coop GFs_CFs'!K:L, MATCH(B6,'Coop GFs_CFs'!B:B,0),2),
"Gas Sales", INDEX('Coop GFs_CFs'!M:N, MATCH(B6,'Coop GFs_CFs'!B:B,0),2),
"No Growth", INDEX('Coop GFs_CFs'!O:P, MATCH(B6,'Coop GFs_CFs'!B:B,0),2)
)</f>
        <v>1</v>
      </c>
      <c r="O6" s="148"/>
      <c r="P6" s="159">
        <f t="shared" si="4"/>
        <v>7.375314794520547E-4</v>
      </c>
      <c r="Q6" s="159">
        <f t="shared" si="5"/>
        <v>7.375314794520547E-4</v>
      </c>
      <c r="R6" s="155">
        <v>2810030000</v>
      </c>
      <c r="S6" s="140" t="s">
        <v>3848</v>
      </c>
      <c r="T6" s="140" t="s">
        <v>342</v>
      </c>
      <c r="U6" s="140" t="s">
        <v>343</v>
      </c>
      <c r="V6" s="140" t="s">
        <v>3848</v>
      </c>
      <c r="W6" s="140" t="s">
        <v>3849</v>
      </c>
      <c r="X6" s="140" t="s">
        <v>330</v>
      </c>
      <c r="Y6" s="152" t="str">
        <f t="shared" si="6"/>
        <v>2810030000-24031-NOX</v>
      </c>
      <c r="Z6" s="152" t="s">
        <v>3871</v>
      </c>
    </row>
    <row r="7" spans="1:26" ht="17.399999999999999" x14ac:dyDescent="0.35">
      <c r="A7" s="140" t="s">
        <v>497</v>
      </c>
      <c r="B7" s="140">
        <v>24033</v>
      </c>
      <c r="C7" s="140" t="s">
        <v>955</v>
      </c>
      <c r="D7" s="147">
        <v>0.47317112000000006</v>
      </c>
      <c r="E7" s="147"/>
      <c r="F7" s="147">
        <f t="shared" si="0"/>
        <v>1.2963592328767125E-3</v>
      </c>
      <c r="G7" s="147"/>
      <c r="H7" s="153">
        <f t="shared" si="1"/>
        <v>0.47317112000000006</v>
      </c>
      <c r="I7" s="147">
        <f t="shared" si="2"/>
        <v>1.2963592328767125E-3</v>
      </c>
      <c r="J7" s="147">
        <f t="shared" si="3"/>
        <v>0.47317112000000006</v>
      </c>
      <c r="K7" s="148">
        <v>1.2963592328767125E-3</v>
      </c>
      <c r="L7" s="151" t="s">
        <v>3820</v>
      </c>
      <c r="M7" s="175" cm="1">
        <f t="array" ref="M7">_xlfn.SWITCH(L7,
"Employment", INDEX('Coop GFs_CFs'!C:D, MATCH(B7,'Coop GFs_CFs'!B:B,0),1),
"Population", INDEX('Coop GFs_CFs'!E:F, MATCH(B7,'Coop GFs_CFs'!B:B,0),1),
"Household", INDEX('Coop GFs_CFs'!G:H, MATCH(B7,'Coop GFs_CFs'!B:B,0),1),
"VMT", INDEX('Coop GFs_CFs'!I:J, MATCH(B7,'Coop GFs_CFs'!B:B,0),1),
"Lane Mile", INDEX('Coop GFs_CFs'!K:L, MATCH(B7,'Coop GFs_CFs'!B:B,0),1),
"Gas Sales", INDEX('Coop GFs_CFs'!M:N, MATCH(B7,'Coop GFs_CFs'!B:B,0),1),
"No Growth", INDEX('Coop GFs_CFs'!O:P, MATCH(B7,'Coop GFs_CFs'!B:B,0),1)
)</f>
        <v>1</v>
      </c>
      <c r="N7" s="175" cm="1">
        <f t="array" ref="N7">_xlfn.SWITCH(L7,
"Employment", INDEX('Coop GFs_CFs'!C:D, MATCH(B7,'Coop GFs_CFs'!B:B,0),2),
"Population", INDEX('Coop GFs_CFs'!E:F, MATCH(B7,'Coop GFs_CFs'!B:B,0),2),
"Household", INDEX('Coop GFs_CFs'!G:H, MATCH(B7,'Coop GFs_CFs'!B:B,0),2),
"VMT", INDEX('Coop GFs_CFs'!I:J, MATCH(B7,'Coop GFs_CFs'!B:B,0),2),
"Lane Mile", INDEX('Coop GFs_CFs'!K:L, MATCH(B7,'Coop GFs_CFs'!B:B,0),2),
"Gas Sales", INDEX('Coop GFs_CFs'!M:N, MATCH(B7,'Coop GFs_CFs'!B:B,0),2),
"No Growth", INDEX('Coop GFs_CFs'!O:P, MATCH(B7,'Coop GFs_CFs'!B:B,0),2)
)</f>
        <v>1</v>
      </c>
      <c r="O7" s="148"/>
      <c r="P7" s="159">
        <f t="shared" si="4"/>
        <v>1.2963592328767125E-3</v>
      </c>
      <c r="Q7" s="159">
        <f t="shared" si="5"/>
        <v>1.2963592328767125E-3</v>
      </c>
      <c r="R7" s="155">
        <v>2810030000</v>
      </c>
      <c r="S7" s="140" t="s">
        <v>3848</v>
      </c>
      <c r="T7" s="140" t="s">
        <v>342</v>
      </c>
      <c r="U7" s="140" t="s">
        <v>343</v>
      </c>
      <c r="V7" s="140" t="s">
        <v>3848</v>
      </c>
      <c r="W7" s="140" t="s">
        <v>3849</v>
      </c>
      <c r="X7" s="140" t="s">
        <v>330</v>
      </c>
      <c r="Y7" s="152" t="str">
        <f t="shared" si="6"/>
        <v>2810030000-24033-NOX</v>
      </c>
      <c r="Z7" s="152" t="s">
        <v>3872</v>
      </c>
    </row>
    <row r="8" spans="1:26" ht="17.399999999999999" x14ac:dyDescent="0.35">
      <c r="A8" s="140" t="s">
        <v>497</v>
      </c>
      <c r="B8" s="141">
        <v>24009</v>
      </c>
      <c r="C8" s="140" t="s">
        <v>12</v>
      </c>
      <c r="D8" s="147">
        <v>4.9568940000000001</v>
      </c>
      <c r="E8" s="147"/>
      <c r="F8" s="147">
        <f t="shared" si="0"/>
        <v>1.3580531506849316E-2</v>
      </c>
      <c r="G8" s="147"/>
      <c r="H8" s="153">
        <f t="shared" si="1"/>
        <v>4.9568940000000001</v>
      </c>
      <c r="I8" s="147">
        <f t="shared" si="2"/>
        <v>1.3580531506849316E-2</v>
      </c>
      <c r="J8" s="147">
        <f t="shared" si="3"/>
        <v>4.9568940000000001</v>
      </c>
      <c r="K8" s="148">
        <v>1.3580531506849316E-2</v>
      </c>
      <c r="L8" s="151" t="s">
        <v>3820</v>
      </c>
      <c r="M8" s="175" cm="1">
        <f t="array" ref="M8">_xlfn.SWITCH(L8,
"Employment", INDEX('Coop GFs_CFs'!C:D, MATCH(B8,'Coop GFs_CFs'!B:B,0),1),
"Population", INDEX('Coop GFs_CFs'!E:F, MATCH(B8,'Coop GFs_CFs'!B:B,0),1),
"Household", INDEX('Coop GFs_CFs'!G:H, MATCH(B8,'Coop GFs_CFs'!B:B,0),1),
"VMT", INDEX('Coop GFs_CFs'!I:J, MATCH(B8,'Coop GFs_CFs'!B:B,0),1),
"Lane Mile", INDEX('Coop GFs_CFs'!K:L, MATCH(B8,'Coop GFs_CFs'!B:B,0),1),
"Gas Sales", INDEX('Coop GFs_CFs'!M:N, MATCH(B8,'Coop GFs_CFs'!B:B,0),1),
"No Growth", INDEX('Coop GFs_CFs'!O:P, MATCH(B8,'Coop GFs_CFs'!B:B,0),1)
)</f>
        <v>1</v>
      </c>
      <c r="N8" s="175" cm="1">
        <f t="array" ref="N8">_xlfn.SWITCH(L8,
"Employment", INDEX('Coop GFs_CFs'!C:D, MATCH(B8,'Coop GFs_CFs'!B:B,0),2),
"Population", INDEX('Coop GFs_CFs'!E:F, MATCH(B8,'Coop GFs_CFs'!B:B,0),2),
"Household", INDEX('Coop GFs_CFs'!G:H, MATCH(B8,'Coop GFs_CFs'!B:B,0),2),
"VMT", INDEX('Coop GFs_CFs'!I:J, MATCH(B8,'Coop GFs_CFs'!B:B,0),2),
"Lane Mile", INDEX('Coop GFs_CFs'!K:L, MATCH(B8,'Coop GFs_CFs'!B:B,0),2),
"Gas Sales", INDEX('Coop GFs_CFs'!M:N, MATCH(B8,'Coop GFs_CFs'!B:B,0),2),
"No Growth", INDEX('Coop GFs_CFs'!O:P, MATCH(B8,'Coop GFs_CFs'!B:B,0),2)
)</f>
        <v>1</v>
      </c>
      <c r="O8" s="148"/>
      <c r="P8" s="159">
        <f t="shared" si="4"/>
        <v>1.3580531506849316E-2</v>
      </c>
      <c r="Q8" s="159">
        <f t="shared" si="5"/>
        <v>1.3580531506849316E-2</v>
      </c>
      <c r="R8" s="155">
        <v>2810030000</v>
      </c>
      <c r="S8" s="140" t="s">
        <v>3848</v>
      </c>
      <c r="T8" s="140" t="s">
        <v>342</v>
      </c>
      <c r="U8" s="140" t="s">
        <v>343</v>
      </c>
      <c r="V8" s="140" t="s">
        <v>3848</v>
      </c>
      <c r="W8" s="140" t="s">
        <v>3849</v>
      </c>
      <c r="X8" s="140" t="s">
        <v>330</v>
      </c>
      <c r="Y8" s="152" t="str">
        <f t="shared" si="6"/>
        <v>2810030000-24009-VOC</v>
      </c>
      <c r="Z8" s="152" t="s">
        <v>3873</v>
      </c>
    </row>
    <row r="9" spans="1:26" ht="17.399999999999999" x14ac:dyDescent="0.35">
      <c r="A9" s="140" t="s">
        <v>497</v>
      </c>
      <c r="B9" s="141">
        <v>24017</v>
      </c>
      <c r="C9" s="140" t="s">
        <v>12</v>
      </c>
      <c r="D9" s="147">
        <v>23.618141999999999</v>
      </c>
      <c r="E9" s="147"/>
      <c r="F9" s="147">
        <f t="shared" si="0"/>
        <v>6.4707238356164376E-2</v>
      </c>
      <c r="G9" s="147"/>
      <c r="H9" s="153">
        <f t="shared" si="1"/>
        <v>23.618141999999999</v>
      </c>
      <c r="I9" s="147">
        <f t="shared" si="2"/>
        <v>6.4707238356164376E-2</v>
      </c>
      <c r="J9" s="147">
        <f t="shared" si="3"/>
        <v>23.618141999999999</v>
      </c>
      <c r="K9" s="148">
        <v>6.4707238356164376E-2</v>
      </c>
      <c r="L9" s="151" t="s">
        <v>3820</v>
      </c>
      <c r="M9" s="175" cm="1">
        <f t="array" ref="M9">_xlfn.SWITCH(L9,
"Employment", INDEX('Coop GFs_CFs'!C:D, MATCH(B9,'Coop GFs_CFs'!B:B,0),1),
"Population", INDEX('Coop GFs_CFs'!E:F, MATCH(B9,'Coop GFs_CFs'!B:B,0),1),
"Household", INDEX('Coop GFs_CFs'!G:H, MATCH(B9,'Coop GFs_CFs'!B:B,0),1),
"VMT", INDEX('Coop GFs_CFs'!I:J, MATCH(B9,'Coop GFs_CFs'!B:B,0),1),
"Lane Mile", INDEX('Coop GFs_CFs'!K:L, MATCH(B9,'Coop GFs_CFs'!B:B,0),1),
"Gas Sales", INDEX('Coop GFs_CFs'!M:N, MATCH(B9,'Coop GFs_CFs'!B:B,0),1),
"No Growth", INDEX('Coop GFs_CFs'!O:P, MATCH(B9,'Coop GFs_CFs'!B:B,0),1)
)</f>
        <v>1</v>
      </c>
      <c r="N9" s="175" cm="1">
        <f t="array" ref="N9">_xlfn.SWITCH(L9,
"Employment", INDEX('Coop GFs_CFs'!C:D, MATCH(B9,'Coop GFs_CFs'!B:B,0),2),
"Population", INDEX('Coop GFs_CFs'!E:F, MATCH(B9,'Coop GFs_CFs'!B:B,0),2),
"Household", INDEX('Coop GFs_CFs'!G:H, MATCH(B9,'Coop GFs_CFs'!B:B,0),2),
"VMT", INDEX('Coop GFs_CFs'!I:J, MATCH(B9,'Coop GFs_CFs'!B:B,0),2),
"Lane Mile", INDEX('Coop GFs_CFs'!K:L, MATCH(B9,'Coop GFs_CFs'!B:B,0),2),
"Gas Sales", INDEX('Coop GFs_CFs'!M:N, MATCH(B9,'Coop GFs_CFs'!B:B,0),2),
"No Growth", INDEX('Coop GFs_CFs'!O:P, MATCH(B9,'Coop GFs_CFs'!B:B,0),2)
)</f>
        <v>1</v>
      </c>
      <c r="O9" s="148"/>
      <c r="P9" s="159">
        <f t="shared" si="4"/>
        <v>6.4707238356164376E-2</v>
      </c>
      <c r="Q9" s="159">
        <f t="shared" si="5"/>
        <v>6.4707238356164376E-2</v>
      </c>
      <c r="R9" s="155">
        <v>2810030000</v>
      </c>
      <c r="S9" s="140" t="s">
        <v>3848</v>
      </c>
      <c r="T9" s="140" t="s">
        <v>342</v>
      </c>
      <c r="U9" s="140" t="s">
        <v>343</v>
      </c>
      <c r="V9" s="140" t="s">
        <v>3848</v>
      </c>
      <c r="W9" s="140" t="s">
        <v>3849</v>
      </c>
      <c r="X9" s="140" t="s">
        <v>330</v>
      </c>
      <c r="Y9" s="152" t="str">
        <f t="shared" si="6"/>
        <v>2810030000-24017-VOC</v>
      </c>
      <c r="Z9" s="152" t="s">
        <v>3874</v>
      </c>
    </row>
    <row r="10" spans="1:26" ht="17.399999999999999" x14ac:dyDescent="0.35">
      <c r="A10" s="140" t="s">
        <v>497</v>
      </c>
      <c r="B10" s="140">
        <v>24021</v>
      </c>
      <c r="C10" s="140" t="s">
        <v>12</v>
      </c>
      <c r="D10" s="147">
        <v>25.270440000000001</v>
      </c>
      <c r="E10" s="147"/>
      <c r="F10" s="147">
        <f t="shared" si="0"/>
        <v>6.923408219178083E-2</v>
      </c>
      <c r="G10" s="147"/>
      <c r="H10" s="153">
        <f t="shared" si="1"/>
        <v>25.270440000000001</v>
      </c>
      <c r="I10" s="147">
        <f t="shared" si="2"/>
        <v>6.923408219178083E-2</v>
      </c>
      <c r="J10" s="147">
        <f t="shared" si="3"/>
        <v>25.270440000000001</v>
      </c>
      <c r="K10" s="148">
        <v>6.923408219178083E-2</v>
      </c>
      <c r="L10" s="151" t="s">
        <v>3820</v>
      </c>
      <c r="M10" s="175" cm="1">
        <f t="array" ref="M10">_xlfn.SWITCH(L10,
"Employment", INDEX('Coop GFs_CFs'!C:D, MATCH(B10,'Coop GFs_CFs'!B:B,0),1),
"Population", INDEX('Coop GFs_CFs'!E:F, MATCH(B10,'Coop GFs_CFs'!B:B,0),1),
"Household", INDEX('Coop GFs_CFs'!G:H, MATCH(B10,'Coop GFs_CFs'!B:B,0),1),
"VMT", INDEX('Coop GFs_CFs'!I:J, MATCH(B10,'Coop GFs_CFs'!B:B,0),1),
"Lane Mile", INDEX('Coop GFs_CFs'!K:L, MATCH(B10,'Coop GFs_CFs'!B:B,0),1),
"Gas Sales", INDEX('Coop GFs_CFs'!M:N, MATCH(B10,'Coop GFs_CFs'!B:B,0),1),
"No Growth", INDEX('Coop GFs_CFs'!O:P, MATCH(B10,'Coop GFs_CFs'!B:B,0),1)
)</f>
        <v>1</v>
      </c>
      <c r="N10" s="175" cm="1">
        <f t="array" ref="N10">_xlfn.SWITCH(L10,
"Employment", INDEX('Coop GFs_CFs'!C:D, MATCH(B10,'Coop GFs_CFs'!B:B,0),2),
"Population", INDEX('Coop GFs_CFs'!E:F, MATCH(B10,'Coop GFs_CFs'!B:B,0),2),
"Household", INDEX('Coop GFs_CFs'!G:H, MATCH(B10,'Coop GFs_CFs'!B:B,0),2),
"VMT", INDEX('Coop GFs_CFs'!I:J, MATCH(B10,'Coop GFs_CFs'!B:B,0),2),
"Lane Mile", INDEX('Coop GFs_CFs'!K:L, MATCH(B10,'Coop GFs_CFs'!B:B,0),2),
"Gas Sales", INDEX('Coop GFs_CFs'!M:N, MATCH(B10,'Coop GFs_CFs'!B:B,0),2),
"No Growth", INDEX('Coop GFs_CFs'!O:P, MATCH(B10,'Coop GFs_CFs'!B:B,0),2)
)</f>
        <v>1</v>
      </c>
      <c r="O10" s="148"/>
      <c r="P10" s="159">
        <f t="shared" si="4"/>
        <v>6.923408219178083E-2</v>
      </c>
      <c r="Q10" s="159">
        <f t="shared" si="5"/>
        <v>6.923408219178083E-2</v>
      </c>
      <c r="R10" s="155">
        <v>2810030000</v>
      </c>
      <c r="S10" s="140" t="s">
        <v>3848</v>
      </c>
      <c r="T10" s="140" t="s">
        <v>342</v>
      </c>
      <c r="U10" s="140" t="s">
        <v>343</v>
      </c>
      <c r="V10" s="140" t="s">
        <v>3848</v>
      </c>
      <c r="W10" s="140" t="s">
        <v>3849</v>
      </c>
      <c r="X10" s="140" t="s">
        <v>330</v>
      </c>
      <c r="Y10" s="152" t="str">
        <f t="shared" si="6"/>
        <v>2810030000-24021-VOC</v>
      </c>
      <c r="Z10" s="152" t="s">
        <v>3875</v>
      </c>
    </row>
    <row r="11" spans="1:26" ht="17.399999999999999" x14ac:dyDescent="0.35">
      <c r="A11" s="140" t="s">
        <v>497</v>
      </c>
      <c r="B11" s="140">
        <v>24031</v>
      </c>
      <c r="C11" s="140" t="s">
        <v>12</v>
      </c>
      <c r="D11" s="147">
        <v>47.333477999999999</v>
      </c>
      <c r="E11" s="147"/>
      <c r="F11" s="147">
        <f t="shared" si="0"/>
        <v>0.1296807616438356</v>
      </c>
      <c r="G11" s="147"/>
      <c r="H11" s="153">
        <f t="shared" si="1"/>
        <v>47.333477999999999</v>
      </c>
      <c r="I11" s="147">
        <f t="shared" si="2"/>
        <v>0.1296807616438356</v>
      </c>
      <c r="J11" s="147">
        <f t="shared" si="3"/>
        <v>47.333477999999999</v>
      </c>
      <c r="K11" s="148">
        <v>0.1296807616438356</v>
      </c>
      <c r="L11" s="151" t="s">
        <v>3820</v>
      </c>
      <c r="M11" s="175" cm="1">
        <f t="array" ref="M11">_xlfn.SWITCH(L11,
"Employment", INDEX('Coop GFs_CFs'!C:D, MATCH(B11,'Coop GFs_CFs'!B:B,0),1),
"Population", INDEX('Coop GFs_CFs'!E:F, MATCH(B11,'Coop GFs_CFs'!B:B,0),1),
"Household", INDEX('Coop GFs_CFs'!G:H, MATCH(B11,'Coop GFs_CFs'!B:B,0),1),
"VMT", INDEX('Coop GFs_CFs'!I:J, MATCH(B11,'Coop GFs_CFs'!B:B,0),1),
"Lane Mile", INDEX('Coop GFs_CFs'!K:L, MATCH(B11,'Coop GFs_CFs'!B:B,0),1),
"Gas Sales", INDEX('Coop GFs_CFs'!M:N, MATCH(B11,'Coop GFs_CFs'!B:B,0),1),
"No Growth", INDEX('Coop GFs_CFs'!O:P, MATCH(B11,'Coop GFs_CFs'!B:B,0),1)
)</f>
        <v>1</v>
      </c>
      <c r="N11" s="175" cm="1">
        <f t="array" ref="N11">_xlfn.SWITCH(L11,
"Employment", INDEX('Coop GFs_CFs'!C:D, MATCH(B11,'Coop GFs_CFs'!B:B,0),2),
"Population", INDEX('Coop GFs_CFs'!E:F, MATCH(B11,'Coop GFs_CFs'!B:B,0),2),
"Household", INDEX('Coop GFs_CFs'!G:H, MATCH(B11,'Coop GFs_CFs'!B:B,0),2),
"VMT", INDEX('Coop GFs_CFs'!I:J, MATCH(B11,'Coop GFs_CFs'!B:B,0),2),
"Lane Mile", INDEX('Coop GFs_CFs'!K:L, MATCH(B11,'Coop GFs_CFs'!B:B,0),2),
"Gas Sales", INDEX('Coop GFs_CFs'!M:N, MATCH(B11,'Coop GFs_CFs'!B:B,0),2),
"No Growth", INDEX('Coop GFs_CFs'!O:P, MATCH(B11,'Coop GFs_CFs'!B:B,0),2)
)</f>
        <v>1</v>
      </c>
      <c r="O11" s="148"/>
      <c r="P11" s="159">
        <f t="shared" si="4"/>
        <v>0.1296807616438356</v>
      </c>
      <c r="Q11" s="159">
        <f t="shared" si="5"/>
        <v>0.1296807616438356</v>
      </c>
      <c r="R11" s="155">
        <v>2810030000</v>
      </c>
      <c r="S11" s="140" t="s">
        <v>3848</v>
      </c>
      <c r="T11" s="140" t="s">
        <v>342</v>
      </c>
      <c r="U11" s="140" t="s">
        <v>343</v>
      </c>
      <c r="V11" s="140" t="s">
        <v>3848</v>
      </c>
      <c r="W11" s="140" t="s">
        <v>3849</v>
      </c>
      <c r="X11" s="140" t="s">
        <v>330</v>
      </c>
      <c r="Y11" s="152" t="str">
        <f t="shared" si="6"/>
        <v>2810030000-24031-VOC</v>
      </c>
      <c r="Z11" s="152" t="s">
        <v>3876</v>
      </c>
    </row>
    <row r="12" spans="1:26" ht="17.399999999999999" x14ac:dyDescent="0.35">
      <c r="A12" s="140" t="s">
        <v>497</v>
      </c>
      <c r="B12" s="140">
        <v>24033</v>
      </c>
      <c r="C12" s="140" t="s">
        <v>12</v>
      </c>
      <c r="D12" s="147">
        <v>83.198064000000002</v>
      </c>
      <c r="E12" s="147"/>
      <c r="F12" s="147">
        <f t="shared" si="0"/>
        <v>0.22793990136986303</v>
      </c>
      <c r="G12" s="147"/>
      <c r="H12" s="153">
        <f t="shared" si="1"/>
        <v>83.198064000000002</v>
      </c>
      <c r="I12" s="147">
        <f t="shared" si="2"/>
        <v>0.22793990136986303</v>
      </c>
      <c r="J12" s="147">
        <f t="shared" si="3"/>
        <v>83.198064000000002</v>
      </c>
      <c r="K12" s="148">
        <v>0.22793990136986303</v>
      </c>
      <c r="L12" s="151" t="s">
        <v>3820</v>
      </c>
      <c r="M12" s="175" cm="1">
        <f t="array" ref="M12">_xlfn.SWITCH(L12,
"Employment", INDEX('Coop GFs_CFs'!C:D, MATCH(B12,'Coop GFs_CFs'!B:B,0),1),
"Population", INDEX('Coop GFs_CFs'!E:F, MATCH(B12,'Coop GFs_CFs'!B:B,0),1),
"Household", INDEX('Coop GFs_CFs'!G:H, MATCH(B12,'Coop GFs_CFs'!B:B,0),1),
"VMT", INDEX('Coop GFs_CFs'!I:J, MATCH(B12,'Coop GFs_CFs'!B:B,0),1),
"Lane Mile", INDEX('Coop GFs_CFs'!K:L, MATCH(B12,'Coop GFs_CFs'!B:B,0),1),
"Gas Sales", INDEX('Coop GFs_CFs'!M:N, MATCH(B12,'Coop GFs_CFs'!B:B,0),1),
"No Growth", INDEX('Coop GFs_CFs'!O:P, MATCH(B12,'Coop GFs_CFs'!B:B,0),1)
)</f>
        <v>1</v>
      </c>
      <c r="N12" s="175" cm="1">
        <f t="array" ref="N12">_xlfn.SWITCH(L12,
"Employment", INDEX('Coop GFs_CFs'!C:D, MATCH(B12,'Coop GFs_CFs'!B:B,0),2),
"Population", INDEX('Coop GFs_CFs'!E:F, MATCH(B12,'Coop GFs_CFs'!B:B,0),2),
"Household", INDEX('Coop GFs_CFs'!G:H, MATCH(B12,'Coop GFs_CFs'!B:B,0),2),
"VMT", INDEX('Coop GFs_CFs'!I:J, MATCH(B12,'Coop GFs_CFs'!B:B,0),2),
"Lane Mile", INDEX('Coop GFs_CFs'!K:L, MATCH(B12,'Coop GFs_CFs'!B:B,0),2),
"Gas Sales", INDEX('Coop GFs_CFs'!M:N, MATCH(B12,'Coop GFs_CFs'!B:B,0),2),
"No Growth", INDEX('Coop GFs_CFs'!O:P, MATCH(B12,'Coop GFs_CFs'!B:B,0),2)
)</f>
        <v>1</v>
      </c>
      <c r="O12" s="148"/>
      <c r="P12" s="159">
        <f t="shared" si="4"/>
        <v>0.22793990136986303</v>
      </c>
      <c r="Q12" s="159">
        <f t="shared" si="5"/>
        <v>0.22793990136986303</v>
      </c>
      <c r="R12" s="155">
        <v>2810030000</v>
      </c>
      <c r="S12" s="140" t="s">
        <v>3848</v>
      </c>
      <c r="T12" s="140" t="s">
        <v>342</v>
      </c>
      <c r="U12" s="140" t="s">
        <v>343</v>
      </c>
      <c r="V12" s="140" t="s">
        <v>3848</v>
      </c>
      <c r="W12" s="140" t="s">
        <v>3849</v>
      </c>
      <c r="X12" s="140" t="s">
        <v>330</v>
      </c>
      <c r="Y12" s="152" t="str">
        <f t="shared" si="6"/>
        <v>2810030000-24033-VOC</v>
      </c>
      <c r="Z12" s="152" t="s">
        <v>3877</v>
      </c>
    </row>
    <row r="13" spans="1:26" ht="17.399999999999999" x14ac:dyDescent="0.35">
      <c r="A13" s="140" t="s">
        <v>497</v>
      </c>
      <c r="B13" s="141">
        <v>24009</v>
      </c>
      <c r="C13" s="140" t="s">
        <v>955</v>
      </c>
      <c r="D13" s="147">
        <v>5.2425599999999996E-2</v>
      </c>
      <c r="E13" s="147"/>
      <c r="F13" s="147">
        <f t="shared" si="0"/>
        <v>1.436317808219178E-4</v>
      </c>
      <c r="G13" s="147"/>
      <c r="H13" s="147">
        <f>D13</f>
        <v>5.2425599999999996E-2</v>
      </c>
      <c r="I13" s="147">
        <f>H13/365</f>
        <v>1.436317808219178E-4</v>
      </c>
      <c r="J13" s="147">
        <f t="shared" si="3"/>
        <v>5.2425599999999996E-2</v>
      </c>
      <c r="K13" s="148">
        <f>J13/365</f>
        <v>1.436317808219178E-4</v>
      </c>
      <c r="L13" s="151" t="s">
        <v>3820</v>
      </c>
      <c r="M13" s="175" cm="1">
        <f t="array" ref="M13">_xlfn.SWITCH(L13,
"Employment", INDEX('Coop GFs_CFs'!C:D, MATCH(B13,'Coop GFs_CFs'!B:B,0),1),
"Population", INDEX('Coop GFs_CFs'!E:F, MATCH(B13,'Coop GFs_CFs'!B:B,0),1),
"Household", INDEX('Coop GFs_CFs'!G:H, MATCH(B13,'Coop GFs_CFs'!B:B,0),1),
"VMT", INDEX('Coop GFs_CFs'!I:J, MATCH(B13,'Coop GFs_CFs'!B:B,0),1),
"Lane Mile", INDEX('Coop GFs_CFs'!K:L, MATCH(B13,'Coop GFs_CFs'!B:B,0),1),
"Gas Sales", INDEX('Coop GFs_CFs'!M:N, MATCH(B13,'Coop GFs_CFs'!B:B,0),1),
"No Growth", INDEX('Coop GFs_CFs'!O:P, MATCH(B13,'Coop GFs_CFs'!B:B,0),1)
)</f>
        <v>1</v>
      </c>
      <c r="N13" s="175" cm="1">
        <f t="array" ref="N13">_xlfn.SWITCH(L13,
"Employment", INDEX('Coop GFs_CFs'!C:D, MATCH(B13,'Coop GFs_CFs'!B:B,0),2),
"Population", INDEX('Coop GFs_CFs'!E:F, MATCH(B13,'Coop GFs_CFs'!B:B,0),2),
"Household", INDEX('Coop GFs_CFs'!G:H, MATCH(B13,'Coop GFs_CFs'!B:B,0),2),
"VMT", INDEX('Coop GFs_CFs'!I:J, MATCH(B13,'Coop GFs_CFs'!B:B,0),2),
"Lane Mile", INDEX('Coop GFs_CFs'!K:L, MATCH(B13,'Coop GFs_CFs'!B:B,0),2),
"Gas Sales", INDEX('Coop GFs_CFs'!M:N, MATCH(B13,'Coop GFs_CFs'!B:B,0),2),
"No Growth", INDEX('Coop GFs_CFs'!O:P, MATCH(B13,'Coop GFs_CFs'!B:B,0),2)
)</f>
        <v>1</v>
      </c>
      <c r="O13" s="148"/>
      <c r="P13" s="159">
        <f t="shared" si="4"/>
        <v>1.436317808219178E-4</v>
      </c>
      <c r="Q13" s="159">
        <f t="shared" si="5"/>
        <v>1.436317808219178E-4</v>
      </c>
      <c r="R13" s="155">
        <v>2810050000</v>
      </c>
      <c r="S13" s="140" t="s">
        <v>3850</v>
      </c>
      <c r="T13" s="140" t="s">
        <v>342</v>
      </c>
      <c r="U13" s="140" t="s">
        <v>343</v>
      </c>
      <c r="V13" s="140" t="s">
        <v>3850</v>
      </c>
      <c r="W13" s="140" t="s">
        <v>3849</v>
      </c>
      <c r="X13" s="140" t="s">
        <v>330</v>
      </c>
      <c r="Y13" s="152" t="str">
        <f t="shared" si="6"/>
        <v>2810050000-24009-NOX</v>
      </c>
      <c r="Z13" s="152" t="s">
        <v>3878</v>
      </c>
    </row>
    <row r="14" spans="1:26" ht="17.399999999999999" x14ac:dyDescent="0.35">
      <c r="A14" s="140" t="s">
        <v>497</v>
      </c>
      <c r="B14" s="141">
        <v>24017</v>
      </c>
      <c r="C14" s="140" t="s">
        <v>955</v>
      </c>
      <c r="D14" s="147">
        <v>0.12669519999999998</v>
      </c>
      <c r="E14" s="147"/>
      <c r="F14" s="147">
        <f t="shared" si="0"/>
        <v>3.4711013698630129E-4</v>
      </c>
      <c r="G14" s="147"/>
      <c r="H14" s="147">
        <f t="shared" ref="H14:H22" si="7">D14</f>
        <v>0.12669519999999998</v>
      </c>
      <c r="I14" s="147">
        <f t="shared" ref="I14:I32" si="8">H14/365</f>
        <v>3.4711013698630129E-4</v>
      </c>
      <c r="J14" s="147">
        <f t="shared" si="3"/>
        <v>0.12669519999999998</v>
      </c>
      <c r="K14" s="148">
        <f t="shared" ref="K14:K32" si="9">J14/365</f>
        <v>3.4711013698630129E-4</v>
      </c>
      <c r="L14" s="151" t="s">
        <v>3820</v>
      </c>
      <c r="M14" s="175" cm="1">
        <f t="array" ref="M14">_xlfn.SWITCH(L14,
"Employment", INDEX('Coop GFs_CFs'!C:D, MATCH(B14,'Coop GFs_CFs'!B:B,0),1),
"Population", INDEX('Coop GFs_CFs'!E:F, MATCH(B14,'Coop GFs_CFs'!B:B,0),1),
"Household", INDEX('Coop GFs_CFs'!G:H, MATCH(B14,'Coop GFs_CFs'!B:B,0),1),
"VMT", INDEX('Coop GFs_CFs'!I:J, MATCH(B14,'Coop GFs_CFs'!B:B,0),1),
"Lane Mile", INDEX('Coop GFs_CFs'!K:L, MATCH(B14,'Coop GFs_CFs'!B:B,0),1),
"Gas Sales", INDEX('Coop GFs_CFs'!M:N, MATCH(B14,'Coop GFs_CFs'!B:B,0),1),
"No Growth", INDEX('Coop GFs_CFs'!O:P, MATCH(B14,'Coop GFs_CFs'!B:B,0),1)
)</f>
        <v>1</v>
      </c>
      <c r="N14" s="175" cm="1">
        <f t="array" ref="N14">_xlfn.SWITCH(L14,
"Employment", INDEX('Coop GFs_CFs'!C:D, MATCH(B14,'Coop GFs_CFs'!B:B,0),2),
"Population", INDEX('Coop GFs_CFs'!E:F, MATCH(B14,'Coop GFs_CFs'!B:B,0),2),
"Household", INDEX('Coop GFs_CFs'!G:H, MATCH(B14,'Coop GFs_CFs'!B:B,0),2),
"VMT", INDEX('Coop GFs_CFs'!I:J, MATCH(B14,'Coop GFs_CFs'!B:B,0),2),
"Lane Mile", INDEX('Coop GFs_CFs'!K:L, MATCH(B14,'Coop GFs_CFs'!B:B,0),2),
"Gas Sales", INDEX('Coop GFs_CFs'!M:N, MATCH(B14,'Coop GFs_CFs'!B:B,0),2),
"No Growth", INDEX('Coop GFs_CFs'!O:P, MATCH(B14,'Coop GFs_CFs'!B:B,0),2)
)</f>
        <v>1</v>
      </c>
      <c r="O14" s="148"/>
      <c r="P14" s="159">
        <f t="shared" si="4"/>
        <v>3.4711013698630129E-4</v>
      </c>
      <c r="Q14" s="159">
        <f t="shared" si="5"/>
        <v>3.4711013698630129E-4</v>
      </c>
      <c r="R14" s="155">
        <v>2810050000</v>
      </c>
      <c r="S14" s="140" t="s">
        <v>3850</v>
      </c>
      <c r="T14" s="140" t="s">
        <v>342</v>
      </c>
      <c r="U14" s="140" t="s">
        <v>343</v>
      </c>
      <c r="V14" s="140" t="s">
        <v>3850</v>
      </c>
      <c r="W14" s="140" t="s">
        <v>3849</v>
      </c>
      <c r="X14" s="140" t="s">
        <v>330</v>
      </c>
      <c r="Y14" s="152" t="str">
        <f t="shared" si="6"/>
        <v>2810050000-24017-NOX</v>
      </c>
      <c r="Z14" s="152" t="s">
        <v>3879</v>
      </c>
    </row>
    <row r="15" spans="1:26" ht="17.399999999999999" x14ac:dyDescent="0.35">
      <c r="A15" s="140" t="s">
        <v>497</v>
      </c>
      <c r="B15" s="140">
        <v>24021</v>
      </c>
      <c r="C15" s="140" t="s">
        <v>955</v>
      </c>
      <c r="D15" s="147">
        <v>0.23591519999999999</v>
      </c>
      <c r="E15" s="147"/>
      <c r="F15" s="147">
        <f t="shared" si="0"/>
        <v>6.4634301369863008E-4</v>
      </c>
      <c r="G15" s="147"/>
      <c r="H15" s="147">
        <f t="shared" si="7"/>
        <v>0.23591519999999999</v>
      </c>
      <c r="I15" s="147">
        <f t="shared" si="8"/>
        <v>6.4634301369863008E-4</v>
      </c>
      <c r="J15" s="147">
        <f t="shared" si="3"/>
        <v>0.23591519999999999</v>
      </c>
      <c r="K15" s="148">
        <f t="shared" si="9"/>
        <v>6.4634301369863008E-4</v>
      </c>
      <c r="L15" s="151" t="s">
        <v>3820</v>
      </c>
      <c r="M15" s="175" cm="1">
        <f t="array" ref="M15">_xlfn.SWITCH(L15,
"Employment", INDEX('Coop GFs_CFs'!C:D, MATCH(B15,'Coop GFs_CFs'!B:B,0),1),
"Population", INDEX('Coop GFs_CFs'!E:F, MATCH(B15,'Coop GFs_CFs'!B:B,0),1),
"Household", INDEX('Coop GFs_CFs'!G:H, MATCH(B15,'Coop GFs_CFs'!B:B,0),1),
"VMT", INDEX('Coop GFs_CFs'!I:J, MATCH(B15,'Coop GFs_CFs'!B:B,0),1),
"Lane Mile", INDEX('Coop GFs_CFs'!K:L, MATCH(B15,'Coop GFs_CFs'!B:B,0),1),
"Gas Sales", INDEX('Coop GFs_CFs'!M:N, MATCH(B15,'Coop GFs_CFs'!B:B,0),1),
"No Growth", INDEX('Coop GFs_CFs'!O:P, MATCH(B15,'Coop GFs_CFs'!B:B,0),1)
)</f>
        <v>1</v>
      </c>
      <c r="N15" s="175" cm="1">
        <f t="array" ref="N15">_xlfn.SWITCH(L15,
"Employment", INDEX('Coop GFs_CFs'!C:D, MATCH(B15,'Coop GFs_CFs'!B:B,0),2),
"Population", INDEX('Coop GFs_CFs'!E:F, MATCH(B15,'Coop GFs_CFs'!B:B,0),2),
"Household", INDEX('Coop GFs_CFs'!G:H, MATCH(B15,'Coop GFs_CFs'!B:B,0),2),
"VMT", INDEX('Coop GFs_CFs'!I:J, MATCH(B15,'Coop GFs_CFs'!B:B,0),2),
"Lane Mile", INDEX('Coop GFs_CFs'!K:L, MATCH(B15,'Coop GFs_CFs'!B:B,0),2),
"Gas Sales", INDEX('Coop GFs_CFs'!M:N, MATCH(B15,'Coop GFs_CFs'!B:B,0),2),
"No Growth", INDEX('Coop GFs_CFs'!O:P, MATCH(B15,'Coop GFs_CFs'!B:B,0),2)
)</f>
        <v>1</v>
      </c>
      <c r="O15" s="148"/>
      <c r="P15" s="159">
        <f t="shared" si="4"/>
        <v>6.4634301369863008E-4</v>
      </c>
      <c r="Q15" s="159">
        <f t="shared" si="5"/>
        <v>6.4634301369863008E-4</v>
      </c>
      <c r="R15" s="155">
        <v>2810050000</v>
      </c>
      <c r="S15" s="140" t="s">
        <v>3850</v>
      </c>
      <c r="T15" s="140" t="s">
        <v>342</v>
      </c>
      <c r="U15" s="140" t="s">
        <v>343</v>
      </c>
      <c r="V15" s="140" t="s">
        <v>3850</v>
      </c>
      <c r="W15" s="140" t="s">
        <v>3849</v>
      </c>
      <c r="X15" s="140" t="s">
        <v>330</v>
      </c>
      <c r="Y15" s="152" t="str">
        <f t="shared" si="6"/>
        <v>2810050000-24021-NOX</v>
      </c>
      <c r="Z15" s="152" t="s">
        <v>3880</v>
      </c>
    </row>
    <row r="16" spans="1:26" ht="17.399999999999999" x14ac:dyDescent="0.35">
      <c r="A16" s="140" t="s">
        <v>497</v>
      </c>
      <c r="B16" s="140">
        <v>24031</v>
      </c>
      <c r="C16" s="140" t="s">
        <v>955</v>
      </c>
      <c r="D16" s="147">
        <v>0.42158919999999994</v>
      </c>
      <c r="E16" s="147"/>
      <c r="F16" s="147">
        <f t="shared" si="0"/>
        <v>1.1550389041095888E-3</v>
      </c>
      <c r="G16" s="147"/>
      <c r="H16" s="147">
        <f t="shared" si="7"/>
        <v>0.42158919999999994</v>
      </c>
      <c r="I16" s="147">
        <f t="shared" si="8"/>
        <v>1.1550389041095888E-3</v>
      </c>
      <c r="J16" s="147">
        <f t="shared" si="3"/>
        <v>0.42158919999999994</v>
      </c>
      <c r="K16" s="148">
        <f t="shared" si="9"/>
        <v>1.1550389041095888E-3</v>
      </c>
      <c r="L16" s="151" t="s">
        <v>3820</v>
      </c>
      <c r="M16" s="175" cm="1">
        <f t="array" ref="M16">_xlfn.SWITCH(L16,
"Employment", INDEX('Coop GFs_CFs'!C:D, MATCH(B16,'Coop GFs_CFs'!B:B,0),1),
"Population", INDEX('Coop GFs_CFs'!E:F, MATCH(B16,'Coop GFs_CFs'!B:B,0),1),
"Household", INDEX('Coop GFs_CFs'!G:H, MATCH(B16,'Coop GFs_CFs'!B:B,0),1),
"VMT", INDEX('Coop GFs_CFs'!I:J, MATCH(B16,'Coop GFs_CFs'!B:B,0),1),
"Lane Mile", INDEX('Coop GFs_CFs'!K:L, MATCH(B16,'Coop GFs_CFs'!B:B,0),1),
"Gas Sales", INDEX('Coop GFs_CFs'!M:N, MATCH(B16,'Coop GFs_CFs'!B:B,0),1),
"No Growth", INDEX('Coop GFs_CFs'!O:P, MATCH(B16,'Coop GFs_CFs'!B:B,0),1)
)</f>
        <v>1</v>
      </c>
      <c r="N16" s="175" cm="1">
        <f t="array" ref="N16">_xlfn.SWITCH(L16,
"Employment", INDEX('Coop GFs_CFs'!C:D, MATCH(B16,'Coop GFs_CFs'!B:B,0),2),
"Population", INDEX('Coop GFs_CFs'!E:F, MATCH(B16,'Coop GFs_CFs'!B:B,0),2),
"Household", INDEX('Coop GFs_CFs'!G:H, MATCH(B16,'Coop GFs_CFs'!B:B,0),2),
"VMT", INDEX('Coop GFs_CFs'!I:J, MATCH(B16,'Coop GFs_CFs'!B:B,0),2),
"Lane Mile", INDEX('Coop GFs_CFs'!K:L, MATCH(B16,'Coop GFs_CFs'!B:B,0),2),
"Gas Sales", INDEX('Coop GFs_CFs'!M:N, MATCH(B16,'Coop GFs_CFs'!B:B,0),2),
"No Growth", INDEX('Coop GFs_CFs'!O:P, MATCH(B16,'Coop GFs_CFs'!B:B,0),2)
)</f>
        <v>1</v>
      </c>
      <c r="O16" s="148"/>
      <c r="P16" s="159">
        <f t="shared" si="4"/>
        <v>1.1550389041095888E-3</v>
      </c>
      <c r="Q16" s="159">
        <f t="shared" si="5"/>
        <v>1.1550389041095888E-3</v>
      </c>
      <c r="R16" s="155">
        <v>2810050000</v>
      </c>
      <c r="S16" s="140" t="s">
        <v>3850</v>
      </c>
      <c r="T16" s="140" t="s">
        <v>342</v>
      </c>
      <c r="U16" s="140" t="s">
        <v>343</v>
      </c>
      <c r="V16" s="140" t="s">
        <v>3850</v>
      </c>
      <c r="W16" s="140" t="s">
        <v>3849</v>
      </c>
      <c r="X16" s="140" t="s">
        <v>330</v>
      </c>
      <c r="Y16" s="152" t="str">
        <f t="shared" si="6"/>
        <v>2810050000-24031-NOX</v>
      </c>
      <c r="Z16" s="152" t="s">
        <v>3881</v>
      </c>
    </row>
    <row r="17" spans="1:26" ht="17.399999999999999" x14ac:dyDescent="0.35">
      <c r="A17" s="142" t="s">
        <v>497</v>
      </c>
      <c r="B17" s="140">
        <v>24033</v>
      </c>
      <c r="C17" s="140" t="s">
        <v>955</v>
      </c>
      <c r="D17" s="147">
        <v>1.0922000000000001</v>
      </c>
      <c r="E17" s="149"/>
      <c r="F17" s="147">
        <f t="shared" si="0"/>
        <v>2.9923287671232879E-3</v>
      </c>
      <c r="G17" s="149"/>
      <c r="H17" s="147">
        <f t="shared" si="7"/>
        <v>1.0922000000000001</v>
      </c>
      <c r="I17" s="147">
        <f t="shared" si="8"/>
        <v>2.9923287671232879E-3</v>
      </c>
      <c r="J17" s="147">
        <f t="shared" si="3"/>
        <v>1.0922000000000001</v>
      </c>
      <c r="K17" s="148">
        <f t="shared" si="9"/>
        <v>2.9923287671232879E-3</v>
      </c>
      <c r="L17" s="151" t="s">
        <v>3820</v>
      </c>
      <c r="M17" s="175" cm="1">
        <f t="array" ref="M17">_xlfn.SWITCH(L17,
"Employment", INDEX('Coop GFs_CFs'!C:D, MATCH(B17,'Coop GFs_CFs'!B:B,0),1),
"Population", INDEX('Coop GFs_CFs'!E:F, MATCH(B17,'Coop GFs_CFs'!B:B,0),1),
"Household", INDEX('Coop GFs_CFs'!G:H, MATCH(B17,'Coop GFs_CFs'!B:B,0),1),
"VMT", INDEX('Coop GFs_CFs'!I:J, MATCH(B17,'Coop GFs_CFs'!B:B,0),1),
"Lane Mile", INDEX('Coop GFs_CFs'!K:L, MATCH(B17,'Coop GFs_CFs'!B:B,0),1),
"Gas Sales", INDEX('Coop GFs_CFs'!M:N, MATCH(B17,'Coop GFs_CFs'!B:B,0),1),
"No Growth", INDEX('Coop GFs_CFs'!O:P, MATCH(B17,'Coop GFs_CFs'!B:B,0),1)
)</f>
        <v>1</v>
      </c>
      <c r="N17" s="175" cm="1">
        <f t="array" ref="N17">_xlfn.SWITCH(L17,
"Employment", INDEX('Coop GFs_CFs'!C:D, MATCH(B17,'Coop GFs_CFs'!B:B,0),2),
"Population", INDEX('Coop GFs_CFs'!E:F, MATCH(B17,'Coop GFs_CFs'!B:B,0),2),
"Household", INDEX('Coop GFs_CFs'!G:H, MATCH(B17,'Coop GFs_CFs'!B:B,0),2),
"VMT", INDEX('Coop GFs_CFs'!I:J, MATCH(B17,'Coop GFs_CFs'!B:B,0),2),
"Lane Mile", INDEX('Coop GFs_CFs'!K:L, MATCH(B17,'Coop GFs_CFs'!B:B,0),2),
"Gas Sales", INDEX('Coop GFs_CFs'!M:N, MATCH(B17,'Coop GFs_CFs'!B:B,0),2),
"No Growth", INDEX('Coop GFs_CFs'!O:P, MATCH(B17,'Coop GFs_CFs'!B:B,0),2)
)</f>
        <v>1</v>
      </c>
      <c r="O17" s="150"/>
      <c r="P17" s="159">
        <f t="shared" si="4"/>
        <v>2.9923287671232879E-3</v>
      </c>
      <c r="Q17" s="159">
        <f t="shared" si="5"/>
        <v>2.9923287671232879E-3</v>
      </c>
      <c r="R17" s="155">
        <v>2810050000</v>
      </c>
      <c r="S17" s="140" t="s">
        <v>3850</v>
      </c>
      <c r="T17" s="140" t="s">
        <v>342</v>
      </c>
      <c r="U17" s="140" t="s">
        <v>343</v>
      </c>
      <c r="V17" s="140" t="s">
        <v>3850</v>
      </c>
      <c r="W17" s="140" t="s">
        <v>3849</v>
      </c>
      <c r="X17" s="140" t="s">
        <v>330</v>
      </c>
      <c r="Y17" s="152" t="str">
        <f t="shared" si="6"/>
        <v>2810050000-24033-NOX</v>
      </c>
      <c r="Z17" s="152" t="s">
        <v>3882</v>
      </c>
    </row>
    <row r="18" spans="1:26" ht="17.399999999999999" x14ac:dyDescent="0.35">
      <c r="A18" s="142" t="s">
        <v>497</v>
      </c>
      <c r="B18" s="143">
        <v>24009</v>
      </c>
      <c r="C18" s="140" t="s">
        <v>12</v>
      </c>
      <c r="D18" s="147">
        <v>0.13228319999999999</v>
      </c>
      <c r="E18" s="149"/>
      <c r="F18" s="147">
        <f t="shared" si="0"/>
        <v>3.6241972602739722E-4</v>
      </c>
      <c r="G18" s="149"/>
      <c r="H18" s="147">
        <f t="shared" si="7"/>
        <v>0.13228319999999999</v>
      </c>
      <c r="I18" s="147">
        <f t="shared" si="8"/>
        <v>3.6241972602739722E-4</v>
      </c>
      <c r="J18" s="147">
        <f t="shared" si="3"/>
        <v>0.13228319999999999</v>
      </c>
      <c r="K18" s="148">
        <f t="shared" si="9"/>
        <v>3.6241972602739722E-4</v>
      </c>
      <c r="L18" s="151" t="s">
        <v>3820</v>
      </c>
      <c r="M18" s="175" cm="1">
        <f t="array" ref="M18">_xlfn.SWITCH(L18,
"Employment", INDEX('Coop GFs_CFs'!C:D, MATCH(B18,'Coop GFs_CFs'!B:B,0),1),
"Population", INDEX('Coop GFs_CFs'!E:F, MATCH(B18,'Coop GFs_CFs'!B:B,0),1),
"Household", INDEX('Coop GFs_CFs'!G:H, MATCH(B18,'Coop GFs_CFs'!B:B,0),1),
"VMT", INDEX('Coop GFs_CFs'!I:J, MATCH(B18,'Coop GFs_CFs'!B:B,0),1),
"Lane Mile", INDEX('Coop GFs_CFs'!K:L, MATCH(B18,'Coop GFs_CFs'!B:B,0),1),
"Gas Sales", INDEX('Coop GFs_CFs'!M:N, MATCH(B18,'Coop GFs_CFs'!B:B,0),1),
"No Growth", INDEX('Coop GFs_CFs'!O:P, MATCH(B18,'Coop GFs_CFs'!B:B,0),1)
)</f>
        <v>1</v>
      </c>
      <c r="N18" s="175" cm="1">
        <f t="array" ref="N18">_xlfn.SWITCH(L18,
"Employment", INDEX('Coop GFs_CFs'!C:D, MATCH(B18,'Coop GFs_CFs'!B:B,0),2),
"Population", INDEX('Coop GFs_CFs'!E:F, MATCH(B18,'Coop GFs_CFs'!B:B,0),2),
"Household", INDEX('Coop GFs_CFs'!G:H, MATCH(B18,'Coop GFs_CFs'!B:B,0),2),
"VMT", INDEX('Coop GFs_CFs'!I:J, MATCH(B18,'Coop GFs_CFs'!B:B,0),2),
"Lane Mile", INDEX('Coop GFs_CFs'!K:L, MATCH(B18,'Coop GFs_CFs'!B:B,0),2),
"Gas Sales", INDEX('Coop GFs_CFs'!M:N, MATCH(B18,'Coop GFs_CFs'!B:B,0),2),
"No Growth", INDEX('Coop GFs_CFs'!O:P, MATCH(B18,'Coop GFs_CFs'!B:B,0),2)
)</f>
        <v>1</v>
      </c>
      <c r="O18" s="150"/>
      <c r="P18" s="159">
        <f t="shared" si="4"/>
        <v>3.6241972602739722E-4</v>
      </c>
      <c r="Q18" s="159">
        <f t="shared" si="5"/>
        <v>3.6241972602739722E-4</v>
      </c>
      <c r="R18" s="155">
        <v>2810050000</v>
      </c>
      <c r="S18" s="140" t="s">
        <v>3850</v>
      </c>
      <c r="T18" s="140" t="s">
        <v>342</v>
      </c>
      <c r="U18" s="140" t="s">
        <v>343</v>
      </c>
      <c r="V18" s="140" t="s">
        <v>3850</v>
      </c>
      <c r="W18" s="140" t="s">
        <v>3849</v>
      </c>
      <c r="X18" s="140" t="s">
        <v>330</v>
      </c>
      <c r="Y18" s="152" t="str">
        <f t="shared" si="6"/>
        <v>2810050000-24009-VOC</v>
      </c>
      <c r="Z18" s="152" t="s">
        <v>3883</v>
      </c>
    </row>
    <row r="19" spans="1:26" ht="17.399999999999999" x14ac:dyDescent="0.35">
      <c r="A19" s="142" t="s">
        <v>497</v>
      </c>
      <c r="B19" s="143">
        <v>24017</v>
      </c>
      <c r="C19" s="140" t="s">
        <v>12</v>
      </c>
      <c r="D19" s="147">
        <v>0.31968439999999998</v>
      </c>
      <c r="E19" s="149"/>
      <c r="F19" s="147">
        <f t="shared" si="0"/>
        <v>8.758476712328767E-4</v>
      </c>
      <c r="G19" s="149"/>
      <c r="H19" s="147">
        <f t="shared" si="7"/>
        <v>0.31968439999999998</v>
      </c>
      <c r="I19" s="147">
        <f t="shared" si="8"/>
        <v>8.758476712328767E-4</v>
      </c>
      <c r="J19" s="147">
        <f t="shared" si="3"/>
        <v>0.31968439999999998</v>
      </c>
      <c r="K19" s="148">
        <f t="shared" si="9"/>
        <v>8.758476712328767E-4</v>
      </c>
      <c r="L19" s="151" t="s">
        <v>3820</v>
      </c>
      <c r="M19" s="175" cm="1">
        <f t="array" ref="M19">_xlfn.SWITCH(L19,
"Employment", INDEX('Coop GFs_CFs'!C:D, MATCH(B19,'Coop GFs_CFs'!B:B,0),1),
"Population", INDEX('Coop GFs_CFs'!E:F, MATCH(B19,'Coop GFs_CFs'!B:B,0),1),
"Household", INDEX('Coop GFs_CFs'!G:H, MATCH(B19,'Coop GFs_CFs'!B:B,0),1),
"VMT", INDEX('Coop GFs_CFs'!I:J, MATCH(B19,'Coop GFs_CFs'!B:B,0),1),
"Lane Mile", INDEX('Coop GFs_CFs'!K:L, MATCH(B19,'Coop GFs_CFs'!B:B,0),1),
"Gas Sales", INDEX('Coop GFs_CFs'!M:N, MATCH(B19,'Coop GFs_CFs'!B:B,0),1),
"No Growth", INDEX('Coop GFs_CFs'!O:P, MATCH(B19,'Coop GFs_CFs'!B:B,0),1)
)</f>
        <v>1</v>
      </c>
      <c r="N19" s="175" cm="1">
        <f t="array" ref="N19">_xlfn.SWITCH(L19,
"Employment", INDEX('Coop GFs_CFs'!C:D, MATCH(B19,'Coop GFs_CFs'!B:B,0),2),
"Population", INDEX('Coop GFs_CFs'!E:F, MATCH(B19,'Coop GFs_CFs'!B:B,0),2),
"Household", INDEX('Coop GFs_CFs'!G:H, MATCH(B19,'Coop GFs_CFs'!B:B,0),2),
"VMT", INDEX('Coop GFs_CFs'!I:J, MATCH(B19,'Coop GFs_CFs'!B:B,0),2),
"Lane Mile", INDEX('Coop GFs_CFs'!K:L, MATCH(B19,'Coop GFs_CFs'!B:B,0),2),
"Gas Sales", INDEX('Coop GFs_CFs'!M:N, MATCH(B19,'Coop GFs_CFs'!B:B,0),2),
"No Growth", INDEX('Coop GFs_CFs'!O:P, MATCH(B19,'Coop GFs_CFs'!B:B,0),2)
)</f>
        <v>1</v>
      </c>
      <c r="O19" s="150"/>
      <c r="P19" s="159">
        <f t="shared" si="4"/>
        <v>8.758476712328767E-4</v>
      </c>
      <c r="Q19" s="159">
        <f t="shared" si="5"/>
        <v>8.758476712328767E-4</v>
      </c>
      <c r="R19" s="155">
        <v>2810050000</v>
      </c>
      <c r="S19" s="140" t="s">
        <v>3850</v>
      </c>
      <c r="T19" s="140" t="s">
        <v>342</v>
      </c>
      <c r="U19" s="140" t="s">
        <v>343</v>
      </c>
      <c r="V19" s="140" t="s">
        <v>3850</v>
      </c>
      <c r="W19" s="140" t="s">
        <v>3849</v>
      </c>
      <c r="X19" s="140" t="s">
        <v>330</v>
      </c>
      <c r="Y19" s="152" t="str">
        <f t="shared" si="6"/>
        <v>2810050000-24017-VOC</v>
      </c>
      <c r="Z19" s="152" t="s">
        <v>3884</v>
      </c>
    </row>
    <row r="20" spans="1:26" ht="17.399999999999999" x14ac:dyDescent="0.35">
      <c r="A20" s="142" t="s">
        <v>497</v>
      </c>
      <c r="B20" s="140">
        <v>24021</v>
      </c>
      <c r="C20" s="140" t="s">
        <v>12</v>
      </c>
      <c r="D20" s="147">
        <v>0.59527439999999998</v>
      </c>
      <c r="E20" s="149"/>
      <c r="F20" s="147">
        <f t="shared" si="0"/>
        <v>1.6308887671232877E-3</v>
      </c>
      <c r="G20" s="149"/>
      <c r="H20" s="147">
        <f t="shared" si="7"/>
        <v>0.59527439999999998</v>
      </c>
      <c r="I20" s="147">
        <f t="shared" si="8"/>
        <v>1.6308887671232877E-3</v>
      </c>
      <c r="J20" s="147">
        <f t="shared" si="3"/>
        <v>0.59527439999999998</v>
      </c>
      <c r="K20" s="148">
        <f t="shared" si="9"/>
        <v>1.6308887671232877E-3</v>
      </c>
      <c r="L20" s="151" t="s">
        <v>3820</v>
      </c>
      <c r="M20" s="175" cm="1">
        <f t="array" ref="M20">_xlfn.SWITCH(L20,
"Employment", INDEX('Coop GFs_CFs'!C:D, MATCH(B20,'Coop GFs_CFs'!B:B,0),1),
"Population", INDEX('Coop GFs_CFs'!E:F, MATCH(B20,'Coop GFs_CFs'!B:B,0),1),
"Household", INDEX('Coop GFs_CFs'!G:H, MATCH(B20,'Coop GFs_CFs'!B:B,0),1),
"VMT", INDEX('Coop GFs_CFs'!I:J, MATCH(B20,'Coop GFs_CFs'!B:B,0),1),
"Lane Mile", INDEX('Coop GFs_CFs'!K:L, MATCH(B20,'Coop GFs_CFs'!B:B,0),1),
"Gas Sales", INDEX('Coop GFs_CFs'!M:N, MATCH(B20,'Coop GFs_CFs'!B:B,0),1),
"No Growth", INDEX('Coop GFs_CFs'!O:P, MATCH(B20,'Coop GFs_CFs'!B:B,0),1)
)</f>
        <v>1</v>
      </c>
      <c r="N20" s="175" cm="1">
        <f t="array" ref="N20">_xlfn.SWITCH(L20,
"Employment", INDEX('Coop GFs_CFs'!C:D, MATCH(B20,'Coop GFs_CFs'!B:B,0),2),
"Population", INDEX('Coop GFs_CFs'!E:F, MATCH(B20,'Coop GFs_CFs'!B:B,0),2),
"Household", INDEX('Coop GFs_CFs'!G:H, MATCH(B20,'Coop GFs_CFs'!B:B,0),2),
"VMT", INDEX('Coop GFs_CFs'!I:J, MATCH(B20,'Coop GFs_CFs'!B:B,0),2),
"Lane Mile", INDEX('Coop GFs_CFs'!K:L, MATCH(B20,'Coop GFs_CFs'!B:B,0),2),
"Gas Sales", INDEX('Coop GFs_CFs'!M:N, MATCH(B20,'Coop GFs_CFs'!B:B,0),2),
"No Growth", INDEX('Coop GFs_CFs'!O:P, MATCH(B20,'Coop GFs_CFs'!B:B,0),2)
)</f>
        <v>1</v>
      </c>
      <c r="O20" s="150"/>
      <c r="P20" s="159">
        <f t="shared" si="4"/>
        <v>1.6308887671232877E-3</v>
      </c>
      <c r="Q20" s="159">
        <f t="shared" si="5"/>
        <v>1.6308887671232877E-3</v>
      </c>
      <c r="R20" s="155">
        <v>2810050000</v>
      </c>
      <c r="S20" s="140" t="s">
        <v>3850</v>
      </c>
      <c r="T20" s="140" t="s">
        <v>342</v>
      </c>
      <c r="U20" s="140" t="s">
        <v>343</v>
      </c>
      <c r="V20" s="140" t="s">
        <v>3850</v>
      </c>
      <c r="W20" s="140" t="s">
        <v>3849</v>
      </c>
      <c r="X20" s="140" t="s">
        <v>330</v>
      </c>
      <c r="Y20" s="152" t="str">
        <f t="shared" si="6"/>
        <v>2810050000-24021-VOC</v>
      </c>
      <c r="Z20" s="152" t="s">
        <v>3885</v>
      </c>
    </row>
    <row r="21" spans="1:26" ht="17.399999999999999" x14ac:dyDescent="0.35">
      <c r="A21" s="142" t="s">
        <v>497</v>
      </c>
      <c r="B21" s="140">
        <v>24031</v>
      </c>
      <c r="C21" s="140" t="s">
        <v>12</v>
      </c>
      <c r="D21" s="147">
        <v>1.0637774</v>
      </c>
      <c r="E21" s="149"/>
      <c r="F21" s="147">
        <f t="shared" si="0"/>
        <v>2.9144586301369864E-3</v>
      </c>
      <c r="G21" s="149"/>
      <c r="H21" s="147">
        <f t="shared" si="7"/>
        <v>1.0637774</v>
      </c>
      <c r="I21" s="147">
        <f t="shared" si="8"/>
        <v>2.9144586301369864E-3</v>
      </c>
      <c r="J21" s="147">
        <f t="shared" si="3"/>
        <v>1.0637774</v>
      </c>
      <c r="K21" s="148">
        <f t="shared" si="9"/>
        <v>2.9144586301369864E-3</v>
      </c>
      <c r="L21" s="151" t="s">
        <v>3820</v>
      </c>
      <c r="M21" s="175" cm="1">
        <f t="array" ref="M21">_xlfn.SWITCH(L21,
"Employment", INDEX('Coop GFs_CFs'!C:D, MATCH(B21,'Coop GFs_CFs'!B:B,0),1),
"Population", INDEX('Coop GFs_CFs'!E:F, MATCH(B21,'Coop GFs_CFs'!B:B,0),1),
"Household", INDEX('Coop GFs_CFs'!G:H, MATCH(B21,'Coop GFs_CFs'!B:B,0),1),
"VMT", INDEX('Coop GFs_CFs'!I:J, MATCH(B21,'Coop GFs_CFs'!B:B,0),1),
"Lane Mile", INDEX('Coop GFs_CFs'!K:L, MATCH(B21,'Coop GFs_CFs'!B:B,0),1),
"Gas Sales", INDEX('Coop GFs_CFs'!M:N, MATCH(B21,'Coop GFs_CFs'!B:B,0),1),
"No Growth", INDEX('Coop GFs_CFs'!O:P, MATCH(B21,'Coop GFs_CFs'!B:B,0),1)
)</f>
        <v>1</v>
      </c>
      <c r="N21" s="175" cm="1">
        <f t="array" ref="N21">_xlfn.SWITCH(L21,
"Employment", INDEX('Coop GFs_CFs'!C:D, MATCH(B21,'Coop GFs_CFs'!B:B,0),2),
"Population", INDEX('Coop GFs_CFs'!E:F, MATCH(B21,'Coop GFs_CFs'!B:B,0),2),
"Household", INDEX('Coop GFs_CFs'!G:H, MATCH(B21,'Coop GFs_CFs'!B:B,0),2),
"VMT", INDEX('Coop GFs_CFs'!I:J, MATCH(B21,'Coop GFs_CFs'!B:B,0),2),
"Lane Mile", INDEX('Coop GFs_CFs'!K:L, MATCH(B21,'Coop GFs_CFs'!B:B,0),2),
"Gas Sales", INDEX('Coop GFs_CFs'!M:N, MATCH(B21,'Coop GFs_CFs'!B:B,0),2),
"No Growth", INDEX('Coop GFs_CFs'!O:P, MATCH(B21,'Coop GFs_CFs'!B:B,0),2)
)</f>
        <v>1</v>
      </c>
      <c r="O21" s="150"/>
      <c r="P21" s="159">
        <f t="shared" si="4"/>
        <v>2.9144586301369864E-3</v>
      </c>
      <c r="Q21" s="159">
        <f t="shared" si="5"/>
        <v>2.9144586301369864E-3</v>
      </c>
      <c r="R21" s="155">
        <v>2810050000</v>
      </c>
      <c r="S21" s="140" t="s">
        <v>3850</v>
      </c>
      <c r="T21" s="140" t="s">
        <v>342</v>
      </c>
      <c r="U21" s="140" t="s">
        <v>343</v>
      </c>
      <c r="V21" s="140" t="s">
        <v>3850</v>
      </c>
      <c r="W21" s="140" t="s">
        <v>3849</v>
      </c>
      <c r="X21" s="140" t="s">
        <v>330</v>
      </c>
      <c r="Y21" s="152" t="str">
        <f t="shared" si="6"/>
        <v>2810050000-24031-VOC</v>
      </c>
      <c r="Z21" s="152" t="s">
        <v>3886</v>
      </c>
    </row>
    <row r="22" spans="1:26" ht="17.399999999999999" x14ac:dyDescent="0.35">
      <c r="A22" s="142" t="s">
        <v>497</v>
      </c>
      <c r="B22" s="140">
        <v>24033</v>
      </c>
      <c r="C22" s="140" t="s">
        <v>12</v>
      </c>
      <c r="D22" s="147">
        <v>2.7559</v>
      </c>
      <c r="E22" s="149"/>
      <c r="F22" s="147">
        <f t="shared" si="0"/>
        <v>7.5504109589041093E-3</v>
      </c>
      <c r="G22" s="147"/>
      <c r="H22" s="147">
        <f t="shared" si="7"/>
        <v>2.7559</v>
      </c>
      <c r="I22" s="147">
        <f t="shared" si="8"/>
        <v>7.5504109589041093E-3</v>
      </c>
      <c r="J22" s="147">
        <f t="shared" si="3"/>
        <v>2.7559</v>
      </c>
      <c r="K22" s="148">
        <f t="shared" si="9"/>
        <v>7.5504109589041093E-3</v>
      </c>
      <c r="L22" s="151" t="s">
        <v>3820</v>
      </c>
      <c r="M22" s="175" cm="1">
        <f t="array" ref="M22">_xlfn.SWITCH(L22,
"Employment", INDEX('Coop GFs_CFs'!C:D, MATCH(B22,'Coop GFs_CFs'!B:B,0),1),
"Population", INDEX('Coop GFs_CFs'!E:F, MATCH(B22,'Coop GFs_CFs'!B:B,0),1),
"Household", INDEX('Coop GFs_CFs'!G:H, MATCH(B22,'Coop GFs_CFs'!B:B,0),1),
"VMT", INDEX('Coop GFs_CFs'!I:J, MATCH(B22,'Coop GFs_CFs'!B:B,0),1),
"Lane Mile", INDEX('Coop GFs_CFs'!K:L, MATCH(B22,'Coop GFs_CFs'!B:B,0),1),
"Gas Sales", INDEX('Coop GFs_CFs'!M:N, MATCH(B22,'Coop GFs_CFs'!B:B,0),1),
"No Growth", INDEX('Coop GFs_CFs'!O:P, MATCH(B22,'Coop GFs_CFs'!B:B,0),1)
)</f>
        <v>1</v>
      </c>
      <c r="N22" s="175" cm="1">
        <f t="array" ref="N22">_xlfn.SWITCH(L22,
"Employment", INDEX('Coop GFs_CFs'!C:D, MATCH(B22,'Coop GFs_CFs'!B:B,0),2),
"Population", INDEX('Coop GFs_CFs'!E:F, MATCH(B22,'Coop GFs_CFs'!B:B,0),2),
"Household", INDEX('Coop GFs_CFs'!G:H, MATCH(B22,'Coop GFs_CFs'!B:B,0),2),
"VMT", INDEX('Coop GFs_CFs'!I:J, MATCH(B22,'Coop GFs_CFs'!B:B,0),2),
"Lane Mile", INDEX('Coop GFs_CFs'!K:L, MATCH(B22,'Coop GFs_CFs'!B:B,0),2),
"Gas Sales", INDEX('Coop GFs_CFs'!M:N, MATCH(B22,'Coop GFs_CFs'!B:B,0),2),
"No Growth", INDEX('Coop GFs_CFs'!O:P, MATCH(B22,'Coop GFs_CFs'!B:B,0),2)
)</f>
        <v>1</v>
      </c>
      <c r="O22" s="150"/>
      <c r="P22" s="159">
        <f t="shared" si="4"/>
        <v>7.5504109589041093E-3</v>
      </c>
      <c r="Q22" s="159">
        <f t="shared" si="5"/>
        <v>7.5504109589041093E-3</v>
      </c>
      <c r="R22" s="155">
        <v>2810050000</v>
      </c>
      <c r="S22" s="140" t="s">
        <v>3850</v>
      </c>
      <c r="T22" s="140" t="s">
        <v>342</v>
      </c>
      <c r="U22" s="140" t="s">
        <v>343</v>
      </c>
      <c r="V22" s="140" t="s">
        <v>3850</v>
      </c>
      <c r="W22" s="140" t="s">
        <v>3849</v>
      </c>
      <c r="X22" s="140" t="s">
        <v>330</v>
      </c>
      <c r="Y22" s="152" t="str">
        <f t="shared" si="6"/>
        <v>2810050000-24033-VOC</v>
      </c>
      <c r="Z22" s="152" t="s">
        <v>3887</v>
      </c>
    </row>
    <row r="23" spans="1:26" ht="17.399999999999999" x14ac:dyDescent="0.35">
      <c r="A23" s="142" t="s">
        <v>497</v>
      </c>
      <c r="B23" s="143">
        <v>24009</v>
      </c>
      <c r="C23" s="140" t="s">
        <v>955</v>
      </c>
      <c r="D23" s="147">
        <v>1.6010420000000001E-4</v>
      </c>
      <c r="E23" s="149"/>
      <c r="F23" s="147">
        <f t="shared" si="0"/>
        <v>4.3864164383561647E-7</v>
      </c>
      <c r="G23" s="147"/>
      <c r="H23" s="147">
        <f>D23</f>
        <v>1.6010420000000001E-4</v>
      </c>
      <c r="I23" s="147">
        <f t="shared" si="8"/>
        <v>4.3864164383561647E-7</v>
      </c>
      <c r="J23" s="147">
        <f t="shared" si="3"/>
        <v>1.6010420000000001E-4</v>
      </c>
      <c r="K23" s="148">
        <f t="shared" si="9"/>
        <v>4.3864164383561647E-7</v>
      </c>
      <c r="L23" s="151" t="s">
        <v>3820</v>
      </c>
      <c r="M23" s="175" cm="1">
        <f t="array" ref="M23">_xlfn.SWITCH(L23,
"Employment", INDEX('Coop GFs_CFs'!C:D, MATCH(B23,'Coop GFs_CFs'!B:B,0),1),
"Population", INDEX('Coop GFs_CFs'!E:F, MATCH(B23,'Coop GFs_CFs'!B:B,0),1),
"Household", INDEX('Coop GFs_CFs'!G:H, MATCH(B23,'Coop GFs_CFs'!B:B,0),1),
"VMT", INDEX('Coop GFs_CFs'!I:J, MATCH(B23,'Coop GFs_CFs'!B:B,0),1),
"Lane Mile", INDEX('Coop GFs_CFs'!K:L, MATCH(B23,'Coop GFs_CFs'!B:B,0),1),
"Gas Sales", INDEX('Coop GFs_CFs'!M:N, MATCH(B23,'Coop GFs_CFs'!B:B,0),1),
"No Growth", INDEX('Coop GFs_CFs'!O:P, MATCH(B23,'Coop GFs_CFs'!B:B,0),1)
)</f>
        <v>1</v>
      </c>
      <c r="N23" s="175" cm="1">
        <f t="array" ref="N23">_xlfn.SWITCH(L23,
"Employment", INDEX('Coop GFs_CFs'!C:D, MATCH(B23,'Coop GFs_CFs'!B:B,0),2),
"Population", INDEX('Coop GFs_CFs'!E:F, MATCH(B23,'Coop GFs_CFs'!B:B,0),2),
"Household", INDEX('Coop GFs_CFs'!G:H, MATCH(B23,'Coop GFs_CFs'!B:B,0),2),
"VMT", INDEX('Coop GFs_CFs'!I:J, MATCH(B23,'Coop GFs_CFs'!B:B,0),2),
"Lane Mile", INDEX('Coop GFs_CFs'!K:L, MATCH(B23,'Coop GFs_CFs'!B:B,0),2),
"Gas Sales", INDEX('Coop GFs_CFs'!M:N, MATCH(B23,'Coop GFs_CFs'!B:B,0),2),
"No Growth", INDEX('Coop GFs_CFs'!O:P, MATCH(B23,'Coop GFs_CFs'!B:B,0),2)
)</f>
        <v>1</v>
      </c>
      <c r="O23" s="150"/>
      <c r="P23" s="159">
        <f t="shared" si="4"/>
        <v>4.3864164383561647E-7</v>
      </c>
      <c r="Q23" s="159">
        <f t="shared" si="5"/>
        <v>4.3864164383561647E-7</v>
      </c>
      <c r="R23" s="155">
        <v>2810060200</v>
      </c>
      <c r="S23" s="140" t="s">
        <v>341</v>
      </c>
      <c r="T23" s="140" t="s">
        <v>342</v>
      </c>
      <c r="U23" s="140" t="s">
        <v>343</v>
      </c>
      <c r="V23" s="140" t="s">
        <v>344</v>
      </c>
      <c r="W23" s="140" t="s">
        <v>3851</v>
      </c>
      <c r="X23" s="140" t="s">
        <v>330</v>
      </c>
      <c r="Y23" s="152" t="str">
        <f t="shared" si="6"/>
        <v>2810060200-24009-NOX</v>
      </c>
      <c r="Z23" s="152" t="s">
        <v>3888</v>
      </c>
    </row>
    <row r="24" spans="1:26" ht="17.399999999999999" x14ac:dyDescent="0.35">
      <c r="A24" s="142" t="s">
        <v>497</v>
      </c>
      <c r="B24" s="143">
        <v>24017</v>
      </c>
      <c r="C24" s="140" t="s">
        <v>955</v>
      </c>
      <c r="D24" s="147">
        <v>1.638195E-5</v>
      </c>
      <c r="E24" s="149"/>
      <c r="F24" s="147">
        <f t="shared" si="0"/>
        <v>4.4882054794520546E-8</v>
      </c>
      <c r="G24" s="147"/>
      <c r="H24" s="147">
        <f t="shared" ref="H24:H32" si="10">D24</f>
        <v>1.638195E-5</v>
      </c>
      <c r="I24" s="147">
        <f t="shared" si="8"/>
        <v>4.4882054794520546E-8</v>
      </c>
      <c r="J24" s="147">
        <f t="shared" si="3"/>
        <v>1.638195E-5</v>
      </c>
      <c r="K24" s="148">
        <f t="shared" si="9"/>
        <v>4.4882054794520546E-8</v>
      </c>
      <c r="L24" s="151" t="s">
        <v>3820</v>
      </c>
      <c r="M24" s="175" cm="1">
        <f t="array" ref="M24">_xlfn.SWITCH(L24,
"Employment", INDEX('Coop GFs_CFs'!C:D, MATCH(B24,'Coop GFs_CFs'!B:B,0),1),
"Population", INDEX('Coop GFs_CFs'!E:F, MATCH(B24,'Coop GFs_CFs'!B:B,0),1),
"Household", INDEX('Coop GFs_CFs'!G:H, MATCH(B24,'Coop GFs_CFs'!B:B,0),1),
"VMT", INDEX('Coop GFs_CFs'!I:J, MATCH(B24,'Coop GFs_CFs'!B:B,0),1),
"Lane Mile", INDEX('Coop GFs_CFs'!K:L, MATCH(B24,'Coop GFs_CFs'!B:B,0),1),
"Gas Sales", INDEX('Coop GFs_CFs'!M:N, MATCH(B24,'Coop GFs_CFs'!B:B,0),1),
"No Growth", INDEX('Coop GFs_CFs'!O:P, MATCH(B24,'Coop GFs_CFs'!B:B,0),1)
)</f>
        <v>1</v>
      </c>
      <c r="N24" s="175" cm="1">
        <f t="array" ref="N24">_xlfn.SWITCH(L24,
"Employment", INDEX('Coop GFs_CFs'!C:D, MATCH(B24,'Coop GFs_CFs'!B:B,0),2),
"Population", INDEX('Coop GFs_CFs'!E:F, MATCH(B24,'Coop GFs_CFs'!B:B,0),2),
"Household", INDEX('Coop GFs_CFs'!G:H, MATCH(B24,'Coop GFs_CFs'!B:B,0),2),
"VMT", INDEX('Coop GFs_CFs'!I:J, MATCH(B24,'Coop GFs_CFs'!B:B,0),2),
"Lane Mile", INDEX('Coop GFs_CFs'!K:L, MATCH(B24,'Coop GFs_CFs'!B:B,0),2),
"Gas Sales", INDEX('Coop GFs_CFs'!M:N, MATCH(B24,'Coop GFs_CFs'!B:B,0),2),
"No Growth", INDEX('Coop GFs_CFs'!O:P, MATCH(B24,'Coop GFs_CFs'!B:B,0),2)
)</f>
        <v>1</v>
      </c>
      <c r="O24" s="150"/>
      <c r="P24" s="159">
        <f t="shared" si="4"/>
        <v>4.4882054794520546E-8</v>
      </c>
      <c r="Q24" s="159">
        <f t="shared" si="5"/>
        <v>4.4882054794520546E-8</v>
      </c>
      <c r="R24" s="155">
        <v>2810060200</v>
      </c>
      <c r="S24" s="140" t="s">
        <v>341</v>
      </c>
      <c r="T24" s="140" t="s">
        <v>342</v>
      </c>
      <c r="U24" s="140" t="s">
        <v>343</v>
      </c>
      <c r="V24" s="140" t="s">
        <v>344</v>
      </c>
      <c r="W24" s="140" t="s">
        <v>3851</v>
      </c>
      <c r="X24" s="140" t="s">
        <v>330</v>
      </c>
      <c r="Y24" s="152" t="str">
        <f t="shared" si="6"/>
        <v>2810060200-24017-NOX</v>
      </c>
      <c r="Z24" s="152" t="s">
        <v>3889</v>
      </c>
    </row>
    <row r="25" spans="1:26" ht="17.399999999999999" x14ac:dyDescent="0.35">
      <c r="A25" s="142" t="s">
        <v>497</v>
      </c>
      <c r="B25" s="140">
        <v>24021</v>
      </c>
      <c r="C25" s="140" t="s">
        <v>955</v>
      </c>
      <c r="D25" s="147">
        <v>2.8943000000000001E-5</v>
      </c>
      <c r="E25" s="149"/>
      <c r="F25" s="147">
        <f t="shared" si="0"/>
        <v>7.9295890410958901E-8</v>
      </c>
      <c r="G25" s="147"/>
      <c r="H25" s="147">
        <f t="shared" si="10"/>
        <v>2.8943000000000001E-5</v>
      </c>
      <c r="I25" s="147">
        <f t="shared" si="8"/>
        <v>7.9295890410958901E-8</v>
      </c>
      <c r="J25" s="147">
        <f t="shared" si="3"/>
        <v>2.8943000000000001E-5</v>
      </c>
      <c r="K25" s="148">
        <f t="shared" si="9"/>
        <v>7.9295890410958901E-8</v>
      </c>
      <c r="L25" s="151" t="s">
        <v>3820</v>
      </c>
      <c r="M25" s="175" cm="1">
        <f t="array" ref="M25">_xlfn.SWITCH(L25,
"Employment", INDEX('Coop GFs_CFs'!C:D, MATCH(B25,'Coop GFs_CFs'!B:B,0),1),
"Population", INDEX('Coop GFs_CFs'!E:F, MATCH(B25,'Coop GFs_CFs'!B:B,0),1),
"Household", INDEX('Coop GFs_CFs'!G:H, MATCH(B25,'Coop GFs_CFs'!B:B,0),1),
"VMT", INDEX('Coop GFs_CFs'!I:J, MATCH(B25,'Coop GFs_CFs'!B:B,0),1),
"Lane Mile", INDEX('Coop GFs_CFs'!K:L, MATCH(B25,'Coop GFs_CFs'!B:B,0),1),
"Gas Sales", INDEX('Coop GFs_CFs'!M:N, MATCH(B25,'Coop GFs_CFs'!B:B,0),1),
"No Growth", INDEX('Coop GFs_CFs'!O:P, MATCH(B25,'Coop GFs_CFs'!B:B,0),1)
)</f>
        <v>1</v>
      </c>
      <c r="N25" s="175" cm="1">
        <f t="array" ref="N25">_xlfn.SWITCH(L25,
"Employment", INDEX('Coop GFs_CFs'!C:D, MATCH(B25,'Coop GFs_CFs'!B:B,0),2),
"Population", INDEX('Coop GFs_CFs'!E:F, MATCH(B25,'Coop GFs_CFs'!B:B,0),2),
"Household", INDEX('Coop GFs_CFs'!G:H, MATCH(B25,'Coop GFs_CFs'!B:B,0),2),
"VMT", INDEX('Coop GFs_CFs'!I:J, MATCH(B25,'Coop GFs_CFs'!B:B,0),2),
"Lane Mile", INDEX('Coop GFs_CFs'!K:L, MATCH(B25,'Coop GFs_CFs'!B:B,0),2),
"Gas Sales", INDEX('Coop GFs_CFs'!M:N, MATCH(B25,'Coop GFs_CFs'!B:B,0),2),
"No Growth", INDEX('Coop GFs_CFs'!O:P, MATCH(B25,'Coop GFs_CFs'!B:B,0),2)
)</f>
        <v>1</v>
      </c>
      <c r="O25" s="150"/>
      <c r="P25" s="159">
        <f t="shared" si="4"/>
        <v>7.9295890410958901E-8</v>
      </c>
      <c r="Q25" s="159">
        <f t="shared" si="5"/>
        <v>7.9295890410958901E-8</v>
      </c>
      <c r="R25" s="155">
        <v>2810060200</v>
      </c>
      <c r="S25" s="140" t="s">
        <v>341</v>
      </c>
      <c r="T25" s="140" t="s">
        <v>342</v>
      </c>
      <c r="U25" s="140" t="s">
        <v>343</v>
      </c>
      <c r="V25" s="140" t="s">
        <v>344</v>
      </c>
      <c r="W25" s="140" t="s">
        <v>3851</v>
      </c>
      <c r="X25" s="140" t="s">
        <v>330</v>
      </c>
      <c r="Y25" s="152" t="str">
        <f t="shared" si="6"/>
        <v>2810060200-24021-NOX</v>
      </c>
      <c r="Z25" s="152" t="s">
        <v>3890</v>
      </c>
    </row>
    <row r="26" spans="1:26" ht="17.399999999999999" x14ac:dyDescent="0.35">
      <c r="A26" s="142" t="s">
        <v>497</v>
      </c>
      <c r="B26" s="140">
        <v>24031</v>
      </c>
      <c r="C26" s="140" t="s">
        <v>955</v>
      </c>
      <c r="D26" s="147">
        <v>5.8950530000000003E-6</v>
      </c>
      <c r="E26" s="149"/>
      <c r="F26" s="147">
        <f t="shared" si="0"/>
        <v>1.6150830136986303E-8</v>
      </c>
      <c r="G26" s="147"/>
      <c r="H26" s="147">
        <f t="shared" si="10"/>
        <v>5.8950530000000003E-6</v>
      </c>
      <c r="I26" s="147">
        <f t="shared" si="8"/>
        <v>1.6150830136986303E-8</v>
      </c>
      <c r="J26" s="147">
        <f t="shared" si="3"/>
        <v>5.8950530000000003E-6</v>
      </c>
      <c r="K26" s="148">
        <f t="shared" si="9"/>
        <v>1.6150830136986303E-8</v>
      </c>
      <c r="L26" s="151" t="s">
        <v>3820</v>
      </c>
      <c r="M26" s="175" cm="1">
        <f t="array" ref="M26">_xlfn.SWITCH(L26,
"Employment", INDEX('Coop GFs_CFs'!C:D, MATCH(B26,'Coop GFs_CFs'!B:B,0),1),
"Population", INDEX('Coop GFs_CFs'!E:F, MATCH(B26,'Coop GFs_CFs'!B:B,0),1),
"Household", INDEX('Coop GFs_CFs'!G:H, MATCH(B26,'Coop GFs_CFs'!B:B,0),1),
"VMT", INDEX('Coop GFs_CFs'!I:J, MATCH(B26,'Coop GFs_CFs'!B:B,0),1),
"Lane Mile", INDEX('Coop GFs_CFs'!K:L, MATCH(B26,'Coop GFs_CFs'!B:B,0),1),
"Gas Sales", INDEX('Coop GFs_CFs'!M:N, MATCH(B26,'Coop GFs_CFs'!B:B,0),1),
"No Growth", INDEX('Coop GFs_CFs'!O:P, MATCH(B26,'Coop GFs_CFs'!B:B,0),1)
)</f>
        <v>1</v>
      </c>
      <c r="N26" s="175" cm="1">
        <f t="array" ref="N26">_xlfn.SWITCH(L26,
"Employment", INDEX('Coop GFs_CFs'!C:D, MATCH(B26,'Coop GFs_CFs'!B:B,0),2),
"Population", INDEX('Coop GFs_CFs'!E:F, MATCH(B26,'Coop GFs_CFs'!B:B,0),2),
"Household", INDEX('Coop GFs_CFs'!G:H, MATCH(B26,'Coop GFs_CFs'!B:B,0),2),
"VMT", INDEX('Coop GFs_CFs'!I:J, MATCH(B26,'Coop GFs_CFs'!B:B,0),2),
"Lane Mile", INDEX('Coop GFs_CFs'!K:L, MATCH(B26,'Coop GFs_CFs'!B:B,0),2),
"Gas Sales", INDEX('Coop GFs_CFs'!M:N, MATCH(B26,'Coop GFs_CFs'!B:B,0),2),
"No Growth", INDEX('Coop GFs_CFs'!O:P, MATCH(B26,'Coop GFs_CFs'!B:B,0),2)
)</f>
        <v>1</v>
      </c>
      <c r="O26" s="150"/>
      <c r="P26" s="159">
        <f t="shared" si="4"/>
        <v>1.6150830136986303E-8</v>
      </c>
      <c r="Q26" s="159">
        <f t="shared" si="5"/>
        <v>1.6150830136986303E-8</v>
      </c>
      <c r="R26" s="155">
        <v>2810060200</v>
      </c>
      <c r="S26" s="140" t="s">
        <v>341</v>
      </c>
      <c r="T26" s="140" t="s">
        <v>342</v>
      </c>
      <c r="U26" s="140" t="s">
        <v>343</v>
      </c>
      <c r="V26" s="140" t="s">
        <v>344</v>
      </c>
      <c r="W26" s="140" t="s">
        <v>3851</v>
      </c>
      <c r="X26" s="140" t="s">
        <v>330</v>
      </c>
      <c r="Y26" s="152" t="str">
        <f t="shared" si="6"/>
        <v>2810060200-24031-NOX</v>
      </c>
      <c r="Z26" s="152" t="s">
        <v>3891</v>
      </c>
    </row>
    <row r="27" spans="1:26" ht="17.399999999999999" x14ac:dyDescent="0.35">
      <c r="A27" s="142" t="s">
        <v>497</v>
      </c>
      <c r="B27" s="140">
        <v>24033</v>
      </c>
      <c r="C27" s="140" t="s">
        <v>955</v>
      </c>
      <c r="D27" s="147">
        <v>1.851341E-4</v>
      </c>
      <c r="E27" s="149"/>
      <c r="F27" s="147">
        <f t="shared" si="0"/>
        <v>5.072167123287671E-7</v>
      </c>
      <c r="G27" s="147"/>
      <c r="H27" s="147">
        <f t="shared" si="10"/>
        <v>1.851341E-4</v>
      </c>
      <c r="I27" s="147">
        <f t="shared" si="8"/>
        <v>5.072167123287671E-7</v>
      </c>
      <c r="J27" s="147">
        <f t="shared" si="3"/>
        <v>1.851341E-4</v>
      </c>
      <c r="K27" s="148">
        <f t="shared" si="9"/>
        <v>5.072167123287671E-7</v>
      </c>
      <c r="L27" s="151" t="s">
        <v>3820</v>
      </c>
      <c r="M27" s="175" cm="1">
        <f t="array" ref="M27">_xlfn.SWITCH(L27,
"Employment", INDEX('Coop GFs_CFs'!C:D, MATCH(B27,'Coop GFs_CFs'!B:B,0),1),
"Population", INDEX('Coop GFs_CFs'!E:F, MATCH(B27,'Coop GFs_CFs'!B:B,0),1),
"Household", INDEX('Coop GFs_CFs'!G:H, MATCH(B27,'Coop GFs_CFs'!B:B,0),1),
"VMT", INDEX('Coop GFs_CFs'!I:J, MATCH(B27,'Coop GFs_CFs'!B:B,0),1),
"Lane Mile", INDEX('Coop GFs_CFs'!K:L, MATCH(B27,'Coop GFs_CFs'!B:B,0),1),
"Gas Sales", INDEX('Coop GFs_CFs'!M:N, MATCH(B27,'Coop GFs_CFs'!B:B,0),1),
"No Growth", INDEX('Coop GFs_CFs'!O:P, MATCH(B27,'Coop GFs_CFs'!B:B,0),1)
)</f>
        <v>1</v>
      </c>
      <c r="N27" s="175" cm="1">
        <f t="array" ref="N27">_xlfn.SWITCH(L27,
"Employment", INDEX('Coop GFs_CFs'!C:D, MATCH(B27,'Coop GFs_CFs'!B:B,0),2),
"Population", INDEX('Coop GFs_CFs'!E:F, MATCH(B27,'Coop GFs_CFs'!B:B,0),2),
"Household", INDEX('Coop GFs_CFs'!G:H, MATCH(B27,'Coop GFs_CFs'!B:B,0),2),
"VMT", INDEX('Coop GFs_CFs'!I:J, MATCH(B27,'Coop GFs_CFs'!B:B,0),2),
"Lane Mile", INDEX('Coop GFs_CFs'!K:L, MATCH(B27,'Coop GFs_CFs'!B:B,0),2),
"Gas Sales", INDEX('Coop GFs_CFs'!M:N, MATCH(B27,'Coop GFs_CFs'!B:B,0),2),
"No Growth", INDEX('Coop GFs_CFs'!O:P, MATCH(B27,'Coop GFs_CFs'!B:B,0),2)
)</f>
        <v>1</v>
      </c>
      <c r="O27" s="150"/>
      <c r="P27" s="159">
        <f t="shared" si="4"/>
        <v>5.072167123287671E-7</v>
      </c>
      <c r="Q27" s="159">
        <f t="shared" si="5"/>
        <v>5.072167123287671E-7</v>
      </c>
      <c r="R27" s="155">
        <v>2810060200</v>
      </c>
      <c r="S27" s="140" t="s">
        <v>341</v>
      </c>
      <c r="T27" s="140" t="s">
        <v>342</v>
      </c>
      <c r="U27" s="140" t="s">
        <v>343</v>
      </c>
      <c r="V27" s="140" t="s">
        <v>344</v>
      </c>
      <c r="W27" s="140" t="s">
        <v>3851</v>
      </c>
      <c r="X27" s="140" t="s">
        <v>330</v>
      </c>
      <c r="Y27" s="152" t="str">
        <f t="shared" si="6"/>
        <v>2810060200-24033-NOX</v>
      </c>
      <c r="Z27" s="152" t="s">
        <v>3892</v>
      </c>
    </row>
    <row r="28" spans="1:26" ht="17.399999999999999" x14ac:dyDescent="0.35">
      <c r="A28" s="142" t="s">
        <v>497</v>
      </c>
      <c r="B28" s="143">
        <v>24009</v>
      </c>
      <c r="C28" s="140" t="s">
        <v>12</v>
      </c>
      <c r="D28" s="147">
        <v>1.3446960000000001E-5</v>
      </c>
      <c r="E28" s="149"/>
      <c r="F28" s="147">
        <f t="shared" si="0"/>
        <v>3.6840986301369863E-8</v>
      </c>
      <c r="G28" s="147"/>
      <c r="H28" s="147">
        <f t="shared" si="10"/>
        <v>1.3446960000000001E-5</v>
      </c>
      <c r="I28" s="147">
        <f t="shared" si="8"/>
        <v>3.6840986301369863E-8</v>
      </c>
      <c r="J28" s="147">
        <f t="shared" si="3"/>
        <v>1.3446960000000001E-5</v>
      </c>
      <c r="K28" s="148">
        <f t="shared" si="9"/>
        <v>3.6840986301369863E-8</v>
      </c>
      <c r="L28" s="151" t="s">
        <v>3820</v>
      </c>
      <c r="M28" s="175" cm="1">
        <f t="array" ref="M28">_xlfn.SWITCH(L28,
"Employment", INDEX('Coop GFs_CFs'!C:D, MATCH(B28,'Coop GFs_CFs'!B:B,0),1),
"Population", INDEX('Coop GFs_CFs'!E:F, MATCH(B28,'Coop GFs_CFs'!B:B,0),1),
"Household", INDEX('Coop GFs_CFs'!G:H, MATCH(B28,'Coop GFs_CFs'!B:B,0),1),
"VMT", INDEX('Coop GFs_CFs'!I:J, MATCH(B28,'Coop GFs_CFs'!B:B,0),1),
"Lane Mile", INDEX('Coop GFs_CFs'!K:L, MATCH(B28,'Coop GFs_CFs'!B:B,0),1),
"Gas Sales", INDEX('Coop GFs_CFs'!M:N, MATCH(B28,'Coop GFs_CFs'!B:B,0),1),
"No Growth", INDEX('Coop GFs_CFs'!O:P, MATCH(B28,'Coop GFs_CFs'!B:B,0),1)
)</f>
        <v>1</v>
      </c>
      <c r="N28" s="175" cm="1">
        <f t="array" ref="N28">_xlfn.SWITCH(L28,
"Employment", INDEX('Coop GFs_CFs'!C:D, MATCH(B28,'Coop GFs_CFs'!B:B,0),2),
"Population", INDEX('Coop GFs_CFs'!E:F, MATCH(B28,'Coop GFs_CFs'!B:B,0),2),
"Household", INDEX('Coop GFs_CFs'!G:H, MATCH(B28,'Coop GFs_CFs'!B:B,0),2),
"VMT", INDEX('Coop GFs_CFs'!I:J, MATCH(B28,'Coop GFs_CFs'!B:B,0),2),
"Lane Mile", INDEX('Coop GFs_CFs'!K:L, MATCH(B28,'Coop GFs_CFs'!B:B,0),2),
"Gas Sales", INDEX('Coop GFs_CFs'!M:N, MATCH(B28,'Coop GFs_CFs'!B:B,0),2),
"No Growth", INDEX('Coop GFs_CFs'!O:P, MATCH(B28,'Coop GFs_CFs'!B:B,0),2)
)</f>
        <v>1</v>
      </c>
      <c r="O28" s="150"/>
      <c r="P28" s="159">
        <f t="shared" si="4"/>
        <v>3.6840986301369863E-8</v>
      </c>
      <c r="Q28" s="159">
        <f t="shared" si="5"/>
        <v>3.6840986301369863E-8</v>
      </c>
      <c r="R28" s="155">
        <v>2810060200</v>
      </c>
      <c r="S28" s="140" t="s">
        <v>341</v>
      </c>
      <c r="T28" s="140" t="s">
        <v>342</v>
      </c>
      <c r="U28" s="140" t="s">
        <v>343</v>
      </c>
      <c r="V28" s="140" t="s">
        <v>344</v>
      </c>
      <c r="W28" s="140" t="s">
        <v>3851</v>
      </c>
      <c r="X28" s="140" t="s">
        <v>330</v>
      </c>
      <c r="Y28" s="152" t="str">
        <f t="shared" si="6"/>
        <v>2810060200-24009-VOC</v>
      </c>
      <c r="Z28" s="152" t="s">
        <v>3893</v>
      </c>
    </row>
    <row r="29" spans="1:26" ht="17.399999999999999" x14ac:dyDescent="0.35">
      <c r="A29" s="142" t="s">
        <v>497</v>
      </c>
      <c r="B29" s="143">
        <v>24017</v>
      </c>
      <c r="C29" s="140" t="s">
        <v>12</v>
      </c>
      <c r="D29" s="147">
        <v>1.3759E-6</v>
      </c>
      <c r="E29" s="149"/>
      <c r="F29" s="147">
        <f t="shared" si="0"/>
        <v>3.7695890410958901E-9</v>
      </c>
      <c r="G29" s="147"/>
      <c r="H29" s="147">
        <f t="shared" si="10"/>
        <v>1.3759E-6</v>
      </c>
      <c r="I29" s="147">
        <f t="shared" si="8"/>
        <v>3.7695890410958901E-9</v>
      </c>
      <c r="J29" s="147">
        <f t="shared" si="3"/>
        <v>1.3759E-6</v>
      </c>
      <c r="K29" s="148">
        <f t="shared" si="9"/>
        <v>3.7695890410958901E-9</v>
      </c>
      <c r="L29" s="151" t="s">
        <v>3820</v>
      </c>
      <c r="M29" s="175" cm="1">
        <f t="array" ref="M29">_xlfn.SWITCH(L29,
"Employment", INDEX('Coop GFs_CFs'!C:D, MATCH(B29,'Coop GFs_CFs'!B:B,0),1),
"Population", INDEX('Coop GFs_CFs'!E:F, MATCH(B29,'Coop GFs_CFs'!B:B,0),1),
"Household", INDEX('Coop GFs_CFs'!G:H, MATCH(B29,'Coop GFs_CFs'!B:B,0),1),
"VMT", INDEX('Coop GFs_CFs'!I:J, MATCH(B29,'Coop GFs_CFs'!B:B,0),1),
"Lane Mile", INDEX('Coop GFs_CFs'!K:L, MATCH(B29,'Coop GFs_CFs'!B:B,0),1),
"Gas Sales", INDEX('Coop GFs_CFs'!M:N, MATCH(B29,'Coop GFs_CFs'!B:B,0),1),
"No Growth", INDEX('Coop GFs_CFs'!O:P, MATCH(B29,'Coop GFs_CFs'!B:B,0),1)
)</f>
        <v>1</v>
      </c>
      <c r="N29" s="175" cm="1">
        <f t="array" ref="N29">_xlfn.SWITCH(L29,
"Employment", INDEX('Coop GFs_CFs'!C:D, MATCH(B29,'Coop GFs_CFs'!B:B,0),2),
"Population", INDEX('Coop GFs_CFs'!E:F, MATCH(B29,'Coop GFs_CFs'!B:B,0),2),
"Household", INDEX('Coop GFs_CFs'!G:H, MATCH(B29,'Coop GFs_CFs'!B:B,0),2),
"VMT", INDEX('Coop GFs_CFs'!I:J, MATCH(B29,'Coop GFs_CFs'!B:B,0),2),
"Lane Mile", INDEX('Coop GFs_CFs'!K:L, MATCH(B29,'Coop GFs_CFs'!B:B,0),2),
"Gas Sales", INDEX('Coop GFs_CFs'!M:N, MATCH(B29,'Coop GFs_CFs'!B:B,0),2),
"No Growth", INDEX('Coop GFs_CFs'!O:P, MATCH(B29,'Coop GFs_CFs'!B:B,0),2)
)</f>
        <v>1</v>
      </c>
      <c r="O29" s="150"/>
      <c r="P29" s="159">
        <f t="shared" si="4"/>
        <v>3.7695890410958901E-9</v>
      </c>
      <c r="Q29" s="159">
        <f t="shared" si="5"/>
        <v>3.7695890410958901E-9</v>
      </c>
      <c r="R29" s="155">
        <v>2810060200</v>
      </c>
      <c r="S29" s="140" t="s">
        <v>341</v>
      </c>
      <c r="T29" s="140" t="s">
        <v>342</v>
      </c>
      <c r="U29" s="140" t="s">
        <v>343</v>
      </c>
      <c r="V29" s="140" t="s">
        <v>344</v>
      </c>
      <c r="W29" s="140" t="s">
        <v>3851</v>
      </c>
      <c r="X29" s="140" t="s">
        <v>330</v>
      </c>
      <c r="Y29" s="152" t="str">
        <f t="shared" si="6"/>
        <v>2810060200-24017-VOC</v>
      </c>
      <c r="Z29" s="152" t="s">
        <v>3894</v>
      </c>
    </row>
    <row r="30" spans="1:26" ht="17.399999999999999" x14ac:dyDescent="0.35">
      <c r="A30" s="142" t="s">
        <v>497</v>
      </c>
      <c r="B30" s="140">
        <v>24021</v>
      </c>
      <c r="C30" s="140" t="s">
        <v>12</v>
      </c>
      <c r="D30" s="147">
        <v>2.4308870000000002E-6</v>
      </c>
      <c r="E30" s="149"/>
      <c r="F30" s="147">
        <f t="shared" si="0"/>
        <v>6.659964383561644E-9</v>
      </c>
      <c r="G30" s="147"/>
      <c r="H30" s="147">
        <f t="shared" si="10"/>
        <v>2.4308870000000002E-6</v>
      </c>
      <c r="I30" s="147">
        <f t="shared" si="8"/>
        <v>6.659964383561644E-9</v>
      </c>
      <c r="J30" s="147">
        <f t="shared" si="3"/>
        <v>2.4308870000000002E-6</v>
      </c>
      <c r="K30" s="148">
        <f t="shared" si="9"/>
        <v>6.659964383561644E-9</v>
      </c>
      <c r="L30" s="151" t="s">
        <v>3820</v>
      </c>
      <c r="M30" s="175" cm="1">
        <f t="array" ref="M30">_xlfn.SWITCH(L30,
"Employment", INDEX('Coop GFs_CFs'!C:D, MATCH(B30,'Coop GFs_CFs'!B:B,0),1),
"Population", INDEX('Coop GFs_CFs'!E:F, MATCH(B30,'Coop GFs_CFs'!B:B,0),1),
"Household", INDEX('Coop GFs_CFs'!G:H, MATCH(B30,'Coop GFs_CFs'!B:B,0),1),
"VMT", INDEX('Coop GFs_CFs'!I:J, MATCH(B30,'Coop GFs_CFs'!B:B,0),1),
"Lane Mile", INDEX('Coop GFs_CFs'!K:L, MATCH(B30,'Coop GFs_CFs'!B:B,0),1),
"Gas Sales", INDEX('Coop GFs_CFs'!M:N, MATCH(B30,'Coop GFs_CFs'!B:B,0),1),
"No Growth", INDEX('Coop GFs_CFs'!O:P, MATCH(B30,'Coop GFs_CFs'!B:B,0),1)
)</f>
        <v>1</v>
      </c>
      <c r="N30" s="175" cm="1">
        <f t="array" ref="N30">_xlfn.SWITCH(L30,
"Employment", INDEX('Coop GFs_CFs'!C:D, MATCH(B30,'Coop GFs_CFs'!B:B,0),2),
"Population", INDEX('Coop GFs_CFs'!E:F, MATCH(B30,'Coop GFs_CFs'!B:B,0),2),
"Household", INDEX('Coop GFs_CFs'!G:H, MATCH(B30,'Coop GFs_CFs'!B:B,0),2),
"VMT", INDEX('Coop GFs_CFs'!I:J, MATCH(B30,'Coop GFs_CFs'!B:B,0),2),
"Lane Mile", INDEX('Coop GFs_CFs'!K:L, MATCH(B30,'Coop GFs_CFs'!B:B,0),2),
"Gas Sales", INDEX('Coop GFs_CFs'!M:N, MATCH(B30,'Coop GFs_CFs'!B:B,0),2),
"No Growth", INDEX('Coop GFs_CFs'!O:P, MATCH(B30,'Coop GFs_CFs'!B:B,0),2)
)</f>
        <v>1</v>
      </c>
      <c r="O30" s="150"/>
      <c r="P30" s="159">
        <f t="shared" si="4"/>
        <v>6.659964383561644E-9</v>
      </c>
      <c r="Q30" s="159">
        <f t="shared" si="5"/>
        <v>6.659964383561644E-9</v>
      </c>
      <c r="R30" s="155">
        <v>2810060200</v>
      </c>
      <c r="S30" s="140" t="s">
        <v>341</v>
      </c>
      <c r="T30" s="140" t="s">
        <v>342</v>
      </c>
      <c r="U30" s="140" t="s">
        <v>343</v>
      </c>
      <c r="V30" s="140" t="s">
        <v>344</v>
      </c>
      <c r="W30" s="140" t="s">
        <v>3851</v>
      </c>
      <c r="X30" s="140" t="s">
        <v>330</v>
      </c>
      <c r="Y30" s="152" t="str">
        <f t="shared" si="6"/>
        <v>2810060200-24021-VOC</v>
      </c>
      <c r="Z30" s="152" t="s">
        <v>3895</v>
      </c>
    </row>
    <row r="31" spans="1:26" ht="17.399999999999999" x14ac:dyDescent="0.35">
      <c r="A31" s="142" t="s">
        <v>497</v>
      </c>
      <c r="B31" s="140">
        <v>24031</v>
      </c>
      <c r="C31" s="140" t="s">
        <v>12</v>
      </c>
      <c r="D31" s="147">
        <v>4.9511830000000003E-7</v>
      </c>
      <c r="E31" s="149"/>
      <c r="F31" s="147">
        <f t="shared" si="0"/>
        <v>1.3564884931506851E-9</v>
      </c>
      <c r="G31" s="147"/>
      <c r="H31" s="147">
        <f t="shared" si="10"/>
        <v>4.9511830000000003E-7</v>
      </c>
      <c r="I31" s="147">
        <f t="shared" si="8"/>
        <v>1.3564884931506851E-9</v>
      </c>
      <c r="J31" s="147">
        <f t="shared" si="3"/>
        <v>4.9511830000000003E-7</v>
      </c>
      <c r="K31" s="148">
        <f t="shared" si="9"/>
        <v>1.3564884931506851E-9</v>
      </c>
      <c r="L31" s="151" t="s">
        <v>3820</v>
      </c>
      <c r="M31" s="175" cm="1">
        <f t="array" ref="M31">_xlfn.SWITCH(L31,
"Employment", INDEX('Coop GFs_CFs'!C:D, MATCH(B31,'Coop GFs_CFs'!B:B,0),1),
"Population", INDEX('Coop GFs_CFs'!E:F, MATCH(B31,'Coop GFs_CFs'!B:B,0),1),
"Household", INDEX('Coop GFs_CFs'!G:H, MATCH(B31,'Coop GFs_CFs'!B:B,0),1),
"VMT", INDEX('Coop GFs_CFs'!I:J, MATCH(B31,'Coop GFs_CFs'!B:B,0),1),
"Lane Mile", INDEX('Coop GFs_CFs'!K:L, MATCH(B31,'Coop GFs_CFs'!B:B,0),1),
"Gas Sales", INDEX('Coop GFs_CFs'!M:N, MATCH(B31,'Coop GFs_CFs'!B:B,0),1),
"No Growth", INDEX('Coop GFs_CFs'!O:P, MATCH(B31,'Coop GFs_CFs'!B:B,0),1)
)</f>
        <v>1</v>
      </c>
      <c r="N31" s="175" cm="1">
        <f t="array" ref="N31">_xlfn.SWITCH(L31,
"Employment", INDEX('Coop GFs_CFs'!C:D, MATCH(B31,'Coop GFs_CFs'!B:B,0),2),
"Population", INDEX('Coop GFs_CFs'!E:F, MATCH(B31,'Coop GFs_CFs'!B:B,0),2),
"Household", INDEX('Coop GFs_CFs'!G:H, MATCH(B31,'Coop GFs_CFs'!B:B,0),2),
"VMT", INDEX('Coop GFs_CFs'!I:J, MATCH(B31,'Coop GFs_CFs'!B:B,0),2),
"Lane Mile", INDEX('Coop GFs_CFs'!K:L, MATCH(B31,'Coop GFs_CFs'!B:B,0),2),
"Gas Sales", INDEX('Coop GFs_CFs'!M:N, MATCH(B31,'Coop GFs_CFs'!B:B,0),2),
"No Growth", INDEX('Coop GFs_CFs'!O:P, MATCH(B31,'Coop GFs_CFs'!B:B,0),2)
)</f>
        <v>1</v>
      </c>
      <c r="O31" s="150"/>
      <c r="P31" s="159">
        <f t="shared" si="4"/>
        <v>1.3564884931506851E-9</v>
      </c>
      <c r="Q31" s="159">
        <f t="shared" si="5"/>
        <v>1.3564884931506851E-9</v>
      </c>
      <c r="R31" s="155">
        <v>2810060200</v>
      </c>
      <c r="S31" s="140" t="s">
        <v>341</v>
      </c>
      <c r="T31" s="140" t="s">
        <v>342</v>
      </c>
      <c r="U31" s="140" t="s">
        <v>343</v>
      </c>
      <c r="V31" s="140" t="s">
        <v>344</v>
      </c>
      <c r="W31" s="140" t="s">
        <v>3851</v>
      </c>
      <c r="X31" s="140" t="s">
        <v>330</v>
      </c>
      <c r="Y31" s="152" t="str">
        <f t="shared" si="6"/>
        <v>2810060200-24031-VOC</v>
      </c>
      <c r="Z31" s="152" t="s">
        <v>3896</v>
      </c>
    </row>
    <row r="32" spans="1:26" ht="17.399999999999999" x14ac:dyDescent="0.35">
      <c r="A32" s="142" t="s">
        <v>497</v>
      </c>
      <c r="B32" s="140">
        <v>24033</v>
      </c>
      <c r="C32" s="140" t="s">
        <v>12</v>
      </c>
      <c r="D32" s="147">
        <v>1.5549179999999999E-5</v>
      </c>
      <c r="E32" s="147"/>
      <c r="F32" s="147">
        <f t="shared" si="0"/>
        <v>4.2600493150684931E-8</v>
      </c>
      <c r="G32" s="147"/>
      <c r="H32" s="147">
        <f t="shared" si="10"/>
        <v>1.5549179999999999E-5</v>
      </c>
      <c r="I32" s="147">
        <f t="shared" si="8"/>
        <v>4.2600493150684931E-8</v>
      </c>
      <c r="J32" s="147">
        <f t="shared" si="3"/>
        <v>1.5549179999999999E-5</v>
      </c>
      <c r="K32" s="148">
        <f t="shared" si="9"/>
        <v>4.2600493150684931E-8</v>
      </c>
      <c r="L32" s="151" t="s">
        <v>3820</v>
      </c>
      <c r="M32" s="175" cm="1">
        <f t="array" ref="M32">_xlfn.SWITCH(L32,
"Employment", INDEX('Coop GFs_CFs'!C:D, MATCH(B32,'Coop GFs_CFs'!B:B,0),1),
"Population", INDEX('Coop GFs_CFs'!E:F, MATCH(B32,'Coop GFs_CFs'!B:B,0),1),
"Household", INDEX('Coop GFs_CFs'!G:H, MATCH(B32,'Coop GFs_CFs'!B:B,0),1),
"VMT", INDEX('Coop GFs_CFs'!I:J, MATCH(B32,'Coop GFs_CFs'!B:B,0),1),
"Lane Mile", INDEX('Coop GFs_CFs'!K:L, MATCH(B32,'Coop GFs_CFs'!B:B,0),1),
"Gas Sales", INDEX('Coop GFs_CFs'!M:N, MATCH(B32,'Coop GFs_CFs'!B:B,0),1),
"No Growth", INDEX('Coop GFs_CFs'!O:P, MATCH(B32,'Coop GFs_CFs'!B:B,0),1)
)</f>
        <v>1</v>
      </c>
      <c r="N32" s="175" cm="1">
        <f t="array" ref="N32">_xlfn.SWITCH(L32,
"Employment", INDEX('Coop GFs_CFs'!C:D, MATCH(B32,'Coop GFs_CFs'!B:B,0),2),
"Population", INDEX('Coop GFs_CFs'!E:F, MATCH(B32,'Coop GFs_CFs'!B:B,0),2),
"Household", INDEX('Coop GFs_CFs'!G:H, MATCH(B32,'Coop GFs_CFs'!B:B,0),2),
"VMT", INDEX('Coop GFs_CFs'!I:J, MATCH(B32,'Coop GFs_CFs'!B:B,0),2),
"Lane Mile", INDEX('Coop GFs_CFs'!K:L, MATCH(B32,'Coop GFs_CFs'!B:B,0),2),
"Gas Sales", INDEX('Coop GFs_CFs'!M:N, MATCH(B32,'Coop GFs_CFs'!B:B,0),2),
"No Growth", INDEX('Coop GFs_CFs'!O:P, MATCH(B32,'Coop GFs_CFs'!B:B,0),2)
)</f>
        <v>1</v>
      </c>
      <c r="O32" s="150"/>
      <c r="P32" s="159">
        <f t="shared" si="4"/>
        <v>4.2600493150684931E-8</v>
      </c>
      <c r="Q32" s="159">
        <f t="shared" si="5"/>
        <v>4.2600493150684931E-8</v>
      </c>
      <c r="R32" s="155">
        <v>2810060200</v>
      </c>
      <c r="S32" s="140" t="s">
        <v>341</v>
      </c>
      <c r="T32" s="140" t="s">
        <v>342</v>
      </c>
      <c r="U32" s="140" t="s">
        <v>343</v>
      </c>
      <c r="V32" s="140" t="s">
        <v>344</v>
      </c>
      <c r="W32" s="140" t="s">
        <v>3851</v>
      </c>
      <c r="X32" s="140" t="s">
        <v>330</v>
      </c>
      <c r="Y32" s="152" t="str">
        <f t="shared" si="6"/>
        <v>2810060200-24033-VOC</v>
      </c>
      <c r="Z32" s="152" t="s">
        <v>3897</v>
      </c>
    </row>
    <row r="33" spans="1:26" ht="17.399999999999999" x14ac:dyDescent="0.35">
      <c r="A33" s="142" t="s">
        <v>497</v>
      </c>
      <c r="B33" s="143">
        <v>24009</v>
      </c>
      <c r="C33" s="140" t="s">
        <v>12</v>
      </c>
      <c r="D33" s="147">
        <v>18.55</v>
      </c>
      <c r="E33" s="147"/>
      <c r="F33" s="147">
        <f t="shared" si="0"/>
        <v>5.082191780821918E-2</v>
      </c>
      <c r="G33" s="147"/>
      <c r="H33" s="147">
        <v>18.55</v>
      </c>
      <c r="I33" s="147">
        <f>H33/260</f>
        <v>7.1346153846153851E-2</v>
      </c>
      <c r="J33" s="147">
        <f t="shared" si="3"/>
        <v>18.55</v>
      </c>
      <c r="K33" s="148">
        <f>J33/260</f>
        <v>7.1346153846153851E-2</v>
      </c>
      <c r="L33" s="151" t="s">
        <v>3820</v>
      </c>
      <c r="M33" s="175" cm="1">
        <f t="array" ref="M33">_xlfn.SWITCH(L33,
"Employment", INDEX('Coop GFs_CFs'!C:D, MATCH(B33,'Coop GFs_CFs'!B:B,0),1),
"Population", INDEX('Coop GFs_CFs'!E:F, MATCH(B33,'Coop GFs_CFs'!B:B,0),1),
"Household", INDEX('Coop GFs_CFs'!G:H, MATCH(B33,'Coop GFs_CFs'!B:B,0),1),
"VMT", INDEX('Coop GFs_CFs'!I:J, MATCH(B33,'Coop GFs_CFs'!B:B,0),1),
"Lane Mile", INDEX('Coop GFs_CFs'!K:L, MATCH(B33,'Coop GFs_CFs'!B:B,0),1),
"Gas Sales", INDEX('Coop GFs_CFs'!M:N, MATCH(B33,'Coop GFs_CFs'!B:B,0),1),
"No Growth", INDEX('Coop GFs_CFs'!O:P, MATCH(B33,'Coop GFs_CFs'!B:B,0),1)
)</f>
        <v>1</v>
      </c>
      <c r="N33" s="175" cm="1">
        <f t="array" ref="N33">_xlfn.SWITCH(L33,
"Employment", INDEX('Coop GFs_CFs'!C:D, MATCH(B33,'Coop GFs_CFs'!B:B,0),2),
"Population", INDEX('Coop GFs_CFs'!E:F, MATCH(B33,'Coop GFs_CFs'!B:B,0),2),
"Household", INDEX('Coop GFs_CFs'!G:H, MATCH(B33,'Coop GFs_CFs'!B:B,0),2),
"VMT", INDEX('Coop GFs_CFs'!I:J, MATCH(B33,'Coop GFs_CFs'!B:B,0),2),
"Lane Mile", INDEX('Coop GFs_CFs'!K:L, MATCH(B33,'Coop GFs_CFs'!B:B,0),2),
"Gas Sales", INDEX('Coop GFs_CFs'!M:N, MATCH(B33,'Coop GFs_CFs'!B:B,0),2),
"No Growth", INDEX('Coop GFs_CFs'!O:P, MATCH(B33,'Coop GFs_CFs'!B:B,0),2)
)</f>
        <v>1</v>
      </c>
      <c r="O33" s="150"/>
      <c r="P33" s="159">
        <f t="shared" si="4"/>
        <v>7.1346153846153851E-2</v>
      </c>
      <c r="Q33" s="159">
        <f t="shared" si="5"/>
        <v>7.1346153846153851E-2</v>
      </c>
      <c r="R33" s="155">
        <v>2440000000</v>
      </c>
      <c r="S33" s="145" t="s">
        <v>3852</v>
      </c>
      <c r="T33" s="145" t="s">
        <v>382</v>
      </c>
      <c r="U33" s="145" t="s">
        <v>3853</v>
      </c>
      <c r="V33" s="145" t="s">
        <v>389</v>
      </c>
      <c r="W33" s="144" t="s">
        <v>3854</v>
      </c>
      <c r="X33" s="140" t="s">
        <v>330</v>
      </c>
      <c r="Y33" s="152" t="str">
        <f t="shared" si="6"/>
        <v>2440000000-24009-VOC</v>
      </c>
      <c r="Z33" s="152" t="s">
        <v>3898</v>
      </c>
    </row>
    <row r="34" spans="1:26" ht="17.399999999999999" x14ac:dyDescent="0.35">
      <c r="A34" s="142" t="s">
        <v>497</v>
      </c>
      <c r="B34" s="143">
        <v>24017</v>
      </c>
      <c r="C34" s="140" t="s">
        <v>12</v>
      </c>
      <c r="D34" s="147">
        <v>33.67</v>
      </c>
      <c r="E34" s="147"/>
      <c r="F34" s="147">
        <f>D34/260</f>
        <v>0.1295</v>
      </c>
      <c r="G34" s="147"/>
      <c r="H34" s="147">
        <v>33.67</v>
      </c>
      <c r="I34" s="147">
        <f t="shared" ref="I34:I36" si="11">H34/260</f>
        <v>0.1295</v>
      </c>
      <c r="J34" s="147">
        <f t="shared" si="3"/>
        <v>33.67</v>
      </c>
      <c r="K34" s="148">
        <f t="shared" ref="K34:K36" si="12">J34/260</f>
        <v>0.1295</v>
      </c>
      <c r="L34" s="151" t="s">
        <v>3820</v>
      </c>
      <c r="M34" s="175" cm="1">
        <f t="array" ref="M34">_xlfn.SWITCH(L34,
"Employment", INDEX('Coop GFs_CFs'!C:D, MATCH(B34,'Coop GFs_CFs'!B:B,0),1),
"Population", INDEX('Coop GFs_CFs'!E:F, MATCH(B34,'Coop GFs_CFs'!B:B,0),1),
"Household", INDEX('Coop GFs_CFs'!G:H, MATCH(B34,'Coop GFs_CFs'!B:B,0),1),
"VMT", INDEX('Coop GFs_CFs'!I:J, MATCH(B34,'Coop GFs_CFs'!B:B,0),1),
"Lane Mile", INDEX('Coop GFs_CFs'!K:L, MATCH(B34,'Coop GFs_CFs'!B:B,0),1),
"Gas Sales", INDEX('Coop GFs_CFs'!M:N, MATCH(B34,'Coop GFs_CFs'!B:B,0),1),
"No Growth", INDEX('Coop GFs_CFs'!O:P, MATCH(B34,'Coop GFs_CFs'!B:B,0),1)
)</f>
        <v>1</v>
      </c>
      <c r="N34" s="175" cm="1">
        <f t="array" ref="N34">_xlfn.SWITCH(L34,
"Employment", INDEX('Coop GFs_CFs'!C:D, MATCH(B34,'Coop GFs_CFs'!B:B,0),2),
"Population", INDEX('Coop GFs_CFs'!E:F, MATCH(B34,'Coop GFs_CFs'!B:B,0),2),
"Household", INDEX('Coop GFs_CFs'!G:H, MATCH(B34,'Coop GFs_CFs'!B:B,0),2),
"VMT", INDEX('Coop GFs_CFs'!I:J, MATCH(B34,'Coop GFs_CFs'!B:B,0),2),
"Lane Mile", INDEX('Coop GFs_CFs'!K:L, MATCH(B34,'Coop GFs_CFs'!B:B,0),2),
"Gas Sales", INDEX('Coop GFs_CFs'!M:N, MATCH(B34,'Coop GFs_CFs'!B:B,0),2),
"No Growth", INDEX('Coop GFs_CFs'!O:P, MATCH(B34,'Coop GFs_CFs'!B:B,0),2)
)</f>
        <v>1</v>
      </c>
      <c r="O34" s="150"/>
      <c r="P34" s="159">
        <f t="shared" si="4"/>
        <v>0.1295</v>
      </c>
      <c r="Q34" s="159">
        <f t="shared" si="5"/>
        <v>0.1295</v>
      </c>
      <c r="R34" s="155">
        <v>2440000000</v>
      </c>
      <c r="S34" s="145" t="s">
        <v>3852</v>
      </c>
      <c r="T34" s="145" t="s">
        <v>382</v>
      </c>
      <c r="U34" s="145" t="s">
        <v>3853</v>
      </c>
      <c r="V34" s="145" t="s">
        <v>389</v>
      </c>
      <c r="W34" s="144" t="s">
        <v>3854</v>
      </c>
      <c r="X34" s="140" t="s">
        <v>330</v>
      </c>
      <c r="Y34" s="152" t="str">
        <f t="shared" si="6"/>
        <v>2440000000-24017-VOC</v>
      </c>
      <c r="Z34" s="152" t="s">
        <v>3899</v>
      </c>
    </row>
    <row r="35" spans="1:26" ht="17.399999999999999" x14ac:dyDescent="0.35">
      <c r="A35" s="142" t="s">
        <v>497</v>
      </c>
      <c r="B35" s="140">
        <v>24021</v>
      </c>
      <c r="C35" s="140" t="s">
        <v>12</v>
      </c>
      <c r="D35" s="147">
        <v>57.45</v>
      </c>
      <c r="E35" s="147"/>
      <c r="F35" s="147">
        <f t="shared" ref="F35:F36" si="13">D35/260</f>
        <v>0.22096153846153846</v>
      </c>
      <c r="G35" s="147"/>
      <c r="H35" s="147">
        <v>57.45</v>
      </c>
      <c r="I35" s="147">
        <f t="shared" si="11"/>
        <v>0.22096153846153846</v>
      </c>
      <c r="J35" s="147">
        <f t="shared" si="3"/>
        <v>57.45</v>
      </c>
      <c r="K35" s="148">
        <f t="shared" si="12"/>
        <v>0.22096153846153846</v>
      </c>
      <c r="L35" s="151" t="s">
        <v>3820</v>
      </c>
      <c r="M35" s="175" cm="1">
        <f t="array" ref="M35">_xlfn.SWITCH(L35,
"Employment", INDEX('Coop GFs_CFs'!C:D, MATCH(B35,'Coop GFs_CFs'!B:B,0),1),
"Population", INDEX('Coop GFs_CFs'!E:F, MATCH(B35,'Coop GFs_CFs'!B:B,0),1),
"Household", INDEX('Coop GFs_CFs'!G:H, MATCH(B35,'Coop GFs_CFs'!B:B,0),1),
"VMT", INDEX('Coop GFs_CFs'!I:J, MATCH(B35,'Coop GFs_CFs'!B:B,0),1),
"Lane Mile", INDEX('Coop GFs_CFs'!K:L, MATCH(B35,'Coop GFs_CFs'!B:B,0),1),
"Gas Sales", INDEX('Coop GFs_CFs'!M:N, MATCH(B35,'Coop GFs_CFs'!B:B,0),1),
"No Growth", INDEX('Coop GFs_CFs'!O:P, MATCH(B35,'Coop GFs_CFs'!B:B,0),1)
)</f>
        <v>1</v>
      </c>
      <c r="N35" s="175" cm="1">
        <f t="array" ref="N35">_xlfn.SWITCH(L35,
"Employment", INDEX('Coop GFs_CFs'!C:D, MATCH(B35,'Coop GFs_CFs'!B:B,0),2),
"Population", INDEX('Coop GFs_CFs'!E:F, MATCH(B35,'Coop GFs_CFs'!B:B,0),2),
"Household", INDEX('Coop GFs_CFs'!G:H, MATCH(B35,'Coop GFs_CFs'!B:B,0),2),
"VMT", INDEX('Coop GFs_CFs'!I:J, MATCH(B35,'Coop GFs_CFs'!B:B,0),2),
"Lane Mile", INDEX('Coop GFs_CFs'!K:L, MATCH(B35,'Coop GFs_CFs'!B:B,0),2),
"Gas Sales", INDEX('Coop GFs_CFs'!M:N, MATCH(B35,'Coop GFs_CFs'!B:B,0),2),
"No Growth", INDEX('Coop GFs_CFs'!O:P, MATCH(B35,'Coop GFs_CFs'!B:B,0),2)
)</f>
        <v>1</v>
      </c>
      <c r="O35" s="150"/>
      <c r="P35" s="159">
        <f t="shared" si="4"/>
        <v>0.22096153846153846</v>
      </c>
      <c r="Q35" s="159">
        <f t="shared" si="5"/>
        <v>0.22096153846153846</v>
      </c>
      <c r="R35" s="155">
        <v>2440000000</v>
      </c>
      <c r="S35" s="145" t="s">
        <v>3852</v>
      </c>
      <c r="T35" s="145" t="s">
        <v>382</v>
      </c>
      <c r="U35" s="145" t="s">
        <v>3853</v>
      </c>
      <c r="V35" s="145" t="s">
        <v>389</v>
      </c>
      <c r="W35" s="144" t="s">
        <v>3854</v>
      </c>
      <c r="X35" s="140" t="s">
        <v>330</v>
      </c>
      <c r="Y35" s="152" t="str">
        <f t="shared" si="6"/>
        <v>2440000000-24021-VOC</v>
      </c>
      <c r="Z35" s="152" t="s">
        <v>3900</v>
      </c>
    </row>
    <row r="36" spans="1:26" ht="17.399999999999999" x14ac:dyDescent="0.35">
      <c r="A36" s="142" t="s">
        <v>497</v>
      </c>
      <c r="B36" s="140">
        <v>24031</v>
      </c>
      <c r="C36" s="140" t="s">
        <v>12</v>
      </c>
      <c r="D36" s="147">
        <v>207.25</v>
      </c>
      <c r="E36" s="147"/>
      <c r="F36" s="147">
        <f t="shared" si="13"/>
        <v>0.79711538461538467</v>
      </c>
      <c r="G36" s="147"/>
      <c r="H36" s="147">
        <v>207.25</v>
      </c>
      <c r="I36" s="147">
        <f t="shared" si="11"/>
        <v>0.79711538461538467</v>
      </c>
      <c r="J36" s="147">
        <f t="shared" si="3"/>
        <v>207.25</v>
      </c>
      <c r="K36" s="148">
        <f t="shared" si="12"/>
        <v>0.79711538461538467</v>
      </c>
      <c r="L36" s="151" t="s">
        <v>3820</v>
      </c>
      <c r="M36" s="175" cm="1">
        <f t="array" ref="M36">_xlfn.SWITCH(L36,
"Employment", INDEX('Coop GFs_CFs'!C:D, MATCH(B36,'Coop GFs_CFs'!B:B,0),1),
"Population", INDEX('Coop GFs_CFs'!E:F, MATCH(B36,'Coop GFs_CFs'!B:B,0),1),
"Household", INDEX('Coop GFs_CFs'!G:H, MATCH(B36,'Coop GFs_CFs'!B:B,0),1),
"VMT", INDEX('Coop GFs_CFs'!I:J, MATCH(B36,'Coop GFs_CFs'!B:B,0),1),
"Lane Mile", INDEX('Coop GFs_CFs'!K:L, MATCH(B36,'Coop GFs_CFs'!B:B,0),1),
"Gas Sales", INDEX('Coop GFs_CFs'!M:N, MATCH(B36,'Coop GFs_CFs'!B:B,0),1),
"No Growth", INDEX('Coop GFs_CFs'!O:P, MATCH(B36,'Coop GFs_CFs'!B:B,0),1)
)</f>
        <v>1</v>
      </c>
      <c r="N36" s="175" cm="1">
        <f t="array" ref="N36">_xlfn.SWITCH(L36,
"Employment", INDEX('Coop GFs_CFs'!C:D, MATCH(B36,'Coop GFs_CFs'!B:B,0),2),
"Population", INDEX('Coop GFs_CFs'!E:F, MATCH(B36,'Coop GFs_CFs'!B:B,0),2),
"Household", INDEX('Coop GFs_CFs'!G:H, MATCH(B36,'Coop GFs_CFs'!B:B,0),2),
"VMT", INDEX('Coop GFs_CFs'!I:J, MATCH(B36,'Coop GFs_CFs'!B:B,0),2),
"Lane Mile", INDEX('Coop GFs_CFs'!K:L, MATCH(B36,'Coop GFs_CFs'!B:B,0),2),
"Gas Sales", INDEX('Coop GFs_CFs'!M:N, MATCH(B36,'Coop GFs_CFs'!B:B,0),2),
"No Growth", INDEX('Coop GFs_CFs'!O:P, MATCH(B36,'Coop GFs_CFs'!B:B,0),2)
)</f>
        <v>1</v>
      </c>
      <c r="O36" s="150"/>
      <c r="P36" s="159">
        <f t="shared" si="4"/>
        <v>0.79711538461538467</v>
      </c>
      <c r="Q36" s="159">
        <f t="shared" si="5"/>
        <v>0.79711538461538467</v>
      </c>
      <c r="R36" s="155">
        <v>2440000000</v>
      </c>
      <c r="S36" s="145" t="s">
        <v>3852</v>
      </c>
      <c r="T36" s="145" t="s">
        <v>382</v>
      </c>
      <c r="U36" s="145" t="s">
        <v>3853</v>
      </c>
      <c r="V36" s="145" t="s">
        <v>389</v>
      </c>
      <c r="W36" s="144" t="s">
        <v>3854</v>
      </c>
      <c r="X36" s="140" t="s">
        <v>330</v>
      </c>
      <c r="Y36" s="152" t="str">
        <f t="shared" si="6"/>
        <v>2440000000-24031-VOC</v>
      </c>
      <c r="Z36" s="152" t="s">
        <v>3901</v>
      </c>
    </row>
    <row r="37" spans="1:26" ht="17.399999999999999" x14ac:dyDescent="0.35">
      <c r="A37" s="142" t="s">
        <v>497</v>
      </c>
      <c r="B37" s="140">
        <v>24033</v>
      </c>
      <c r="C37" s="140" t="s">
        <v>12</v>
      </c>
      <c r="D37" s="147">
        <v>185.51</v>
      </c>
      <c r="E37" s="147"/>
      <c r="F37" s="147">
        <f t="shared" ref="F37:F72" si="14">D37/365</f>
        <v>0.50824657534246576</v>
      </c>
      <c r="G37" s="147"/>
      <c r="H37" s="147">
        <v>185.51</v>
      </c>
      <c r="I37" s="147">
        <f t="shared" ref="I37:I72" si="15">H37/365</f>
        <v>0.50824657534246576</v>
      </c>
      <c r="J37" s="147">
        <f t="shared" si="3"/>
        <v>185.51</v>
      </c>
      <c r="K37" s="148">
        <f t="shared" ref="K37:K72" si="16">J37/365</f>
        <v>0.50824657534246576</v>
      </c>
      <c r="L37" s="151" t="s">
        <v>3820</v>
      </c>
      <c r="M37" s="175" cm="1">
        <f t="array" ref="M37">_xlfn.SWITCH(L37,
"Employment", INDEX('Coop GFs_CFs'!C:D, MATCH(B37,'Coop GFs_CFs'!B:B,0),1),
"Population", INDEX('Coop GFs_CFs'!E:F, MATCH(B37,'Coop GFs_CFs'!B:B,0),1),
"Household", INDEX('Coop GFs_CFs'!G:H, MATCH(B37,'Coop GFs_CFs'!B:B,0),1),
"VMT", INDEX('Coop GFs_CFs'!I:J, MATCH(B37,'Coop GFs_CFs'!B:B,0),1),
"Lane Mile", INDEX('Coop GFs_CFs'!K:L, MATCH(B37,'Coop GFs_CFs'!B:B,0),1),
"Gas Sales", INDEX('Coop GFs_CFs'!M:N, MATCH(B37,'Coop GFs_CFs'!B:B,0),1),
"No Growth", INDEX('Coop GFs_CFs'!O:P, MATCH(B37,'Coop GFs_CFs'!B:B,0),1)
)</f>
        <v>1</v>
      </c>
      <c r="N37" s="175" cm="1">
        <f t="array" ref="N37">_xlfn.SWITCH(L37,
"Employment", INDEX('Coop GFs_CFs'!C:D, MATCH(B37,'Coop GFs_CFs'!B:B,0),2),
"Population", INDEX('Coop GFs_CFs'!E:F, MATCH(B37,'Coop GFs_CFs'!B:B,0),2),
"Household", INDEX('Coop GFs_CFs'!G:H, MATCH(B37,'Coop GFs_CFs'!B:B,0),2),
"VMT", INDEX('Coop GFs_CFs'!I:J, MATCH(B37,'Coop GFs_CFs'!B:B,0),2),
"Lane Mile", INDEX('Coop GFs_CFs'!K:L, MATCH(B37,'Coop GFs_CFs'!B:B,0),2),
"Gas Sales", INDEX('Coop GFs_CFs'!M:N, MATCH(B37,'Coop GFs_CFs'!B:B,0),2),
"No Growth", INDEX('Coop GFs_CFs'!O:P, MATCH(B37,'Coop GFs_CFs'!B:B,0),2)
)</f>
        <v>1</v>
      </c>
      <c r="O37" s="150"/>
      <c r="P37" s="159">
        <f t="shared" si="4"/>
        <v>0.50824657534246576</v>
      </c>
      <c r="Q37" s="159">
        <f t="shared" si="5"/>
        <v>0.50824657534246576</v>
      </c>
      <c r="R37" s="155">
        <v>2440000000</v>
      </c>
      <c r="S37" s="145" t="s">
        <v>3852</v>
      </c>
      <c r="T37" s="145" t="s">
        <v>382</v>
      </c>
      <c r="U37" s="145" t="s">
        <v>3853</v>
      </c>
      <c r="V37" s="145" t="s">
        <v>389</v>
      </c>
      <c r="W37" s="144" t="s">
        <v>3854</v>
      </c>
      <c r="X37" s="140" t="s">
        <v>330</v>
      </c>
      <c r="Y37" s="152" t="str">
        <f t="shared" si="6"/>
        <v>2440000000-24033-VOC</v>
      </c>
      <c r="Z37" s="152" t="s">
        <v>3902</v>
      </c>
    </row>
    <row r="38" spans="1:26" ht="17.399999999999999" x14ac:dyDescent="0.35">
      <c r="A38" s="142" t="s">
        <v>497</v>
      </c>
      <c r="B38" s="143">
        <v>24009</v>
      </c>
      <c r="C38" s="140" t="s">
        <v>12</v>
      </c>
      <c r="D38" s="147">
        <v>3.5272421000000005E-2</v>
      </c>
      <c r="E38" s="147"/>
      <c r="F38" s="147">
        <f t="shared" si="14"/>
        <v>9.6636769863013713E-5</v>
      </c>
      <c r="G38" s="147"/>
      <c r="H38" s="147">
        <v>3.5272421000000005E-2</v>
      </c>
      <c r="I38" s="147">
        <f t="shared" si="15"/>
        <v>9.6636769863013713E-5</v>
      </c>
      <c r="J38" s="147">
        <f t="shared" si="3"/>
        <v>3.5272421000000005E-2</v>
      </c>
      <c r="K38" s="148">
        <f t="shared" si="16"/>
        <v>9.6636769863013713E-5</v>
      </c>
      <c r="L38" s="151" t="s">
        <v>3820</v>
      </c>
      <c r="M38" s="175" cm="1">
        <f t="array" ref="M38">_xlfn.SWITCH(L38,
"Employment", INDEX('Coop GFs_CFs'!C:D, MATCH(B38,'Coop GFs_CFs'!B:B,0),1),
"Population", INDEX('Coop GFs_CFs'!E:F, MATCH(B38,'Coop GFs_CFs'!B:B,0),1),
"Household", INDEX('Coop GFs_CFs'!G:H, MATCH(B38,'Coop GFs_CFs'!B:B,0),1),
"VMT", INDEX('Coop GFs_CFs'!I:J, MATCH(B38,'Coop GFs_CFs'!B:B,0),1),
"Lane Mile", INDEX('Coop GFs_CFs'!K:L, MATCH(B38,'Coop GFs_CFs'!B:B,0),1),
"Gas Sales", INDEX('Coop GFs_CFs'!M:N, MATCH(B38,'Coop GFs_CFs'!B:B,0),1),
"No Growth", INDEX('Coop GFs_CFs'!O:P, MATCH(B38,'Coop GFs_CFs'!B:B,0),1)
)</f>
        <v>1</v>
      </c>
      <c r="N38" s="175" cm="1">
        <f t="array" ref="N38">_xlfn.SWITCH(L38,
"Employment", INDEX('Coop GFs_CFs'!C:D, MATCH(B38,'Coop GFs_CFs'!B:B,0),2),
"Population", INDEX('Coop GFs_CFs'!E:F, MATCH(B38,'Coop GFs_CFs'!B:B,0),2),
"Household", INDEX('Coop GFs_CFs'!G:H, MATCH(B38,'Coop GFs_CFs'!B:B,0),2),
"VMT", INDEX('Coop GFs_CFs'!I:J, MATCH(B38,'Coop GFs_CFs'!B:B,0),2),
"Lane Mile", INDEX('Coop GFs_CFs'!K:L, MATCH(B38,'Coop GFs_CFs'!B:B,0),2),
"Gas Sales", INDEX('Coop GFs_CFs'!M:N, MATCH(B38,'Coop GFs_CFs'!B:B,0),2),
"No Growth", INDEX('Coop GFs_CFs'!O:P, MATCH(B38,'Coop GFs_CFs'!B:B,0),2)
)</f>
        <v>1</v>
      </c>
      <c r="O38" s="150"/>
      <c r="P38" s="159">
        <f t="shared" si="4"/>
        <v>9.6636769863013713E-5</v>
      </c>
      <c r="Q38" s="159">
        <f t="shared" si="5"/>
        <v>9.6636769863013713E-5</v>
      </c>
      <c r="R38" s="155">
        <v>2302070001</v>
      </c>
      <c r="S38" s="144" t="s">
        <v>3855</v>
      </c>
      <c r="T38" s="144" t="s">
        <v>235</v>
      </c>
      <c r="U38" s="144" t="s">
        <v>3856</v>
      </c>
      <c r="V38" s="144" t="s">
        <v>907</v>
      </c>
      <c r="W38" s="144" t="s">
        <v>3857</v>
      </c>
      <c r="X38" s="140" t="s">
        <v>330</v>
      </c>
      <c r="Y38" s="152" t="str">
        <f t="shared" si="6"/>
        <v>2302070001-24009-VOC</v>
      </c>
      <c r="Z38" s="152" t="s">
        <v>3903</v>
      </c>
    </row>
    <row r="39" spans="1:26" ht="17.399999999999999" x14ac:dyDescent="0.35">
      <c r="A39" s="142" t="s">
        <v>497</v>
      </c>
      <c r="B39" s="143">
        <v>24017</v>
      </c>
      <c r="C39" s="140" t="s">
        <v>12</v>
      </c>
      <c r="D39" s="147">
        <v>0</v>
      </c>
      <c r="E39" s="147"/>
      <c r="F39" s="147">
        <f t="shared" si="14"/>
        <v>0</v>
      </c>
      <c r="G39" s="147"/>
      <c r="H39" s="147">
        <v>0</v>
      </c>
      <c r="I39" s="147">
        <f t="shared" si="15"/>
        <v>0</v>
      </c>
      <c r="J39" s="147">
        <f t="shared" si="3"/>
        <v>0</v>
      </c>
      <c r="K39" s="148">
        <f t="shared" si="16"/>
        <v>0</v>
      </c>
      <c r="L39" s="151" t="s">
        <v>3820</v>
      </c>
      <c r="M39" s="175" cm="1">
        <f t="array" ref="M39">_xlfn.SWITCH(L39,
"Employment", INDEX('Coop GFs_CFs'!C:D, MATCH(B39,'Coop GFs_CFs'!B:B,0),1),
"Population", INDEX('Coop GFs_CFs'!E:F, MATCH(B39,'Coop GFs_CFs'!B:B,0),1),
"Household", INDEX('Coop GFs_CFs'!G:H, MATCH(B39,'Coop GFs_CFs'!B:B,0),1),
"VMT", INDEX('Coop GFs_CFs'!I:J, MATCH(B39,'Coop GFs_CFs'!B:B,0),1),
"Lane Mile", INDEX('Coop GFs_CFs'!K:L, MATCH(B39,'Coop GFs_CFs'!B:B,0),1),
"Gas Sales", INDEX('Coop GFs_CFs'!M:N, MATCH(B39,'Coop GFs_CFs'!B:B,0),1),
"No Growth", INDEX('Coop GFs_CFs'!O:P, MATCH(B39,'Coop GFs_CFs'!B:B,0),1)
)</f>
        <v>1</v>
      </c>
      <c r="N39" s="175" cm="1">
        <f t="array" ref="N39">_xlfn.SWITCH(L39,
"Employment", INDEX('Coop GFs_CFs'!C:D, MATCH(B39,'Coop GFs_CFs'!B:B,0),2),
"Population", INDEX('Coop GFs_CFs'!E:F, MATCH(B39,'Coop GFs_CFs'!B:B,0),2),
"Household", INDEX('Coop GFs_CFs'!G:H, MATCH(B39,'Coop GFs_CFs'!B:B,0),2),
"VMT", INDEX('Coop GFs_CFs'!I:J, MATCH(B39,'Coop GFs_CFs'!B:B,0),2),
"Lane Mile", INDEX('Coop GFs_CFs'!K:L, MATCH(B39,'Coop GFs_CFs'!B:B,0),2),
"Gas Sales", INDEX('Coop GFs_CFs'!M:N, MATCH(B39,'Coop GFs_CFs'!B:B,0),2),
"No Growth", INDEX('Coop GFs_CFs'!O:P, MATCH(B39,'Coop GFs_CFs'!B:B,0),2)
)</f>
        <v>1</v>
      </c>
      <c r="O39" s="150"/>
      <c r="P39" s="159">
        <f t="shared" si="4"/>
        <v>0</v>
      </c>
      <c r="Q39" s="159">
        <f t="shared" si="5"/>
        <v>0</v>
      </c>
      <c r="R39" s="155">
        <v>2302070001</v>
      </c>
      <c r="S39" s="144" t="s">
        <v>3855</v>
      </c>
      <c r="T39" s="144" t="s">
        <v>235</v>
      </c>
      <c r="U39" s="144" t="s">
        <v>3856</v>
      </c>
      <c r="V39" s="144" t="s">
        <v>907</v>
      </c>
      <c r="W39" s="144" t="s">
        <v>3857</v>
      </c>
      <c r="X39" s="140" t="s">
        <v>330</v>
      </c>
      <c r="Y39" s="152" t="str">
        <f t="shared" si="6"/>
        <v>2302070001-24017-VOC</v>
      </c>
      <c r="Z39" s="152" t="s">
        <v>3904</v>
      </c>
    </row>
    <row r="40" spans="1:26" ht="17.399999999999999" x14ac:dyDescent="0.35">
      <c r="A40" s="142" t="s">
        <v>497</v>
      </c>
      <c r="B40" s="140">
        <v>24021</v>
      </c>
      <c r="C40" s="140" t="s">
        <v>12</v>
      </c>
      <c r="D40" s="147">
        <v>2.0059859599999998</v>
      </c>
      <c r="E40" s="147"/>
      <c r="F40" s="147">
        <f t="shared" si="14"/>
        <v>5.4958519452054794E-3</v>
      </c>
      <c r="G40" s="147"/>
      <c r="H40" s="147">
        <v>2.0059859599999998</v>
      </c>
      <c r="I40" s="147">
        <f t="shared" si="15"/>
        <v>5.4958519452054794E-3</v>
      </c>
      <c r="J40" s="147">
        <f t="shared" si="3"/>
        <v>2.0059859599999998</v>
      </c>
      <c r="K40" s="148">
        <f t="shared" si="16"/>
        <v>5.4958519452054794E-3</v>
      </c>
      <c r="L40" s="151" t="s">
        <v>3820</v>
      </c>
      <c r="M40" s="175" cm="1">
        <f t="array" ref="M40">_xlfn.SWITCH(L40,
"Employment", INDEX('Coop GFs_CFs'!C:D, MATCH(B40,'Coop GFs_CFs'!B:B,0),1),
"Population", INDEX('Coop GFs_CFs'!E:F, MATCH(B40,'Coop GFs_CFs'!B:B,0),1),
"Household", INDEX('Coop GFs_CFs'!G:H, MATCH(B40,'Coop GFs_CFs'!B:B,0),1),
"VMT", INDEX('Coop GFs_CFs'!I:J, MATCH(B40,'Coop GFs_CFs'!B:B,0),1),
"Lane Mile", INDEX('Coop GFs_CFs'!K:L, MATCH(B40,'Coop GFs_CFs'!B:B,0),1),
"Gas Sales", INDEX('Coop GFs_CFs'!M:N, MATCH(B40,'Coop GFs_CFs'!B:B,0),1),
"No Growth", INDEX('Coop GFs_CFs'!O:P, MATCH(B40,'Coop GFs_CFs'!B:B,0),1)
)</f>
        <v>1</v>
      </c>
      <c r="N40" s="175" cm="1">
        <f t="array" ref="N40">_xlfn.SWITCH(L40,
"Employment", INDEX('Coop GFs_CFs'!C:D, MATCH(B40,'Coop GFs_CFs'!B:B,0),2),
"Population", INDEX('Coop GFs_CFs'!E:F, MATCH(B40,'Coop GFs_CFs'!B:B,0),2),
"Household", INDEX('Coop GFs_CFs'!G:H, MATCH(B40,'Coop GFs_CFs'!B:B,0),2),
"VMT", INDEX('Coop GFs_CFs'!I:J, MATCH(B40,'Coop GFs_CFs'!B:B,0),2),
"Lane Mile", INDEX('Coop GFs_CFs'!K:L, MATCH(B40,'Coop GFs_CFs'!B:B,0),2),
"Gas Sales", INDEX('Coop GFs_CFs'!M:N, MATCH(B40,'Coop GFs_CFs'!B:B,0),2),
"No Growth", INDEX('Coop GFs_CFs'!O:P, MATCH(B40,'Coop GFs_CFs'!B:B,0),2)
)</f>
        <v>1</v>
      </c>
      <c r="O40" s="150"/>
      <c r="P40" s="159">
        <f t="shared" si="4"/>
        <v>5.4958519452054794E-3</v>
      </c>
      <c r="Q40" s="159">
        <f t="shared" si="5"/>
        <v>5.4958519452054794E-3</v>
      </c>
      <c r="R40" s="155">
        <v>2302070001</v>
      </c>
      <c r="S40" s="144" t="s">
        <v>3855</v>
      </c>
      <c r="T40" s="144" t="s">
        <v>235</v>
      </c>
      <c r="U40" s="144" t="s">
        <v>3856</v>
      </c>
      <c r="V40" s="144" t="s">
        <v>907</v>
      </c>
      <c r="W40" s="144" t="s">
        <v>3857</v>
      </c>
      <c r="X40" s="140" t="s">
        <v>330</v>
      </c>
      <c r="Y40" s="152" t="str">
        <f t="shared" si="6"/>
        <v>2302070001-24021-VOC</v>
      </c>
      <c r="Z40" s="152" t="s">
        <v>3905</v>
      </c>
    </row>
    <row r="41" spans="1:26" ht="17.399999999999999" x14ac:dyDescent="0.35">
      <c r="A41" s="142" t="s">
        <v>497</v>
      </c>
      <c r="B41" s="140">
        <v>24031</v>
      </c>
      <c r="C41" s="140" t="s">
        <v>12</v>
      </c>
      <c r="D41" s="147">
        <v>0.50253199500000012</v>
      </c>
      <c r="E41" s="147"/>
      <c r="F41" s="147">
        <f t="shared" si="14"/>
        <v>1.3767999863013702E-3</v>
      </c>
      <c r="G41" s="147"/>
      <c r="H41" s="147">
        <v>0.50253199500000012</v>
      </c>
      <c r="I41" s="147">
        <f t="shared" si="15"/>
        <v>1.3767999863013702E-3</v>
      </c>
      <c r="J41" s="147">
        <f t="shared" si="3"/>
        <v>0.50253199500000012</v>
      </c>
      <c r="K41" s="148">
        <f t="shared" si="16"/>
        <v>1.3767999863013702E-3</v>
      </c>
      <c r="L41" s="151" t="s">
        <v>3820</v>
      </c>
      <c r="M41" s="175" cm="1">
        <f t="array" ref="M41">_xlfn.SWITCH(L41,
"Employment", INDEX('Coop GFs_CFs'!C:D, MATCH(B41,'Coop GFs_CFs'!B:B,0),1),
"Population", INDEX('Coop GFs_CFs'!E:F, MATCH(B41,'Coop GFs_CFs'!B:B,0),1),
"Household", INDEX('Coop GFs_CFs'!G:H, MATCH(B41,'Coop GFs_CFs'!B:B,0),1),
"VMT", INDEX('Coop GFs_CFs'!I:J, MATCH(B41,'Coop GFs_CFs'!B:B,0),1),
"Lane Mile", INDEX('Coop GFs_CFs'!K:L, MATCH(B41,'Coop GFs_CFs'!B:B,0),1),
"Gas Sales", INDEX('Coop GFs_CFs'!M:N, MATCH(B41,'Coop GFs_CFs'!B:B,0),1),
"No Growth", INDEX('Coop GFs_CFs'!O:P, MATCH(B41,'Coop GFs_CFs'!B:B,0),1)
)</f>
        <v>1</v>
      </c>
      <c r="N41" s="175" cm="1">
        <f t="array" ref="N41">_xlfn.SWITCH(L41,
"Employment", INDEX('Coop GFs_CFs'!C:D, MATCH(B41,'Coop GFs_CFs'!B:B,0),2),
"Population", INDEX('Coop GFs_CFs'!E:F, MATCH(B41,'Coop GFs_CFs'!B:B,0),2),
"Household", INDEX('Coop GFs_CFs'!G:H, MATCH(B41,'Coop GFs_CFs'!B:B,0),2),
"VMT", INDEX('Coop GFs_CFs'!I:J, MATCH(B41,'Coop GFs_CFs'!B:B,0),2),
"Lane Mile", INDEX('Coop GFs_CFs'!K:L, MATCH(B41,'Coop GFs_CFs'!B:B,0),2),
"Gas Sales", INDEX('Coop GFs_CFs'!M:N, MATCH(B41,'Coop GFs_CFs'!B:B,0),2),
"No Growth", INDEX('Coop GFs_CFs'!O:P, MATCH(B41,'Coop GFs_CFs'!B:B,0),2)
)</f>
        <v>1</v>
      </c>
      <c r="O41" s="150"/>
      <c r="P41" s="159">
        <f t="shared" si="4"/>
        <v>1.3767999863013702E-3</v>
      </c>
      <c r="Q41" s="159">
        <f t="shared" si="5"/>
        <v>1.3767999863013702E-3</v>
      </c>
      <c r="R41" s="155">
        <v>2302070001</v>
      </c>
      <c r="S41" s="144" t="s">
        <v>3855</v>
      </c>
      <c r="T41" s="144" t="s">
        <v>235</v>
      </c>
      <c r="U41" s="144" t="s">
        <v>3856</v>
      </c>
      <c r="V41" s="144" t="s">
        <v>907</v>
      </c>
      <c r="W41" s="144" t="s">
        <v>3857</v>
      </c>
      <c r="X41" s="140" t="s">
        <v>330</v>
      </c>
      <c r="Y41" s="152" t="str">
        <f t="shared" si="6"/>
        <v>2302070001-24031-VOC</v>
      </c>
      <c r="Z41" s="152" t="s">
        <v>3906</v>
      </c>
    </row>
    <row r="42" spans="1:26" ht="17.399999999999999" x14ac:dyDescent="0.35">
      <c r="A42" s="142" t="s">
        <v>497</v>
      </c>
      <c r="B42" s="140">
        <v>24033</v>
      </c>
      <c r="C42" s="140" t="s">
        <v>12</v>
      </c>
      <c r="D42" s="147">
        <v>0.15808898799999996</v>
      </c>
      <c r="E42" s="147"/>
      <c r="F42" s="147">
        <f t="shared" si="14"/>
        <v>4.3312051506849301E-4</v>
      </c>
      <c r="G42" s="147"/>
      <c r="H42" s="147">
        <v>0.15808898799999996</v>
      </c>
      <c r="I42" s="147">
        <f t="shared" si="15"/>
        <v>4.3312051506849301E-4</v>
      </c>
      <c r="J42" s="147">
        <f t="shared" si="3"/>
        <v>0.15808898799999996</v>
      </c>
      <c r="K42" s="148">
        <f t="shared" si="16"/>
        <v>4.3312051506849301E-4</v>
      </c>
      <c r="L42" s="151" t="s">
        <v>3820</v>
      </c>
      <c r="M42" s="175" cm="1">
        <f t="array" ref="M42">_xlfn.SWITCH(L42,
"Employment", INDEX('Coop GFs_CFs'!C:D, MATCH(B42,'Coop GFs_CFs'!B:B,0),1),
"Population", INDEX('Coop GFs_CFs'!E:F, MATCH(B42,'Coop GFs_CFs'!B:B,0),1),
"Household", INDEX('Coop GFs_CFs'!G:H, MATCH(B42,'Coop GFs_CFs'!B:B,0),1),
"VMT", INDEX('Coop GFs_CFs'!I:J, MATCH(B42,'Coop GFs_CFs'!B:B,0),1),
"Lane Mile", INDEX('Coop GFs_CFs'!K:L, MATCH(B42,'Coop GFs_CFs'!B:B,0),1),
"Gas Sales", INDEX('Coop GFs_CFs'!M:N, MATCH(B42,'Coop GFs_CFs'!B:B,0),1),
"No Growth", INDEX('Coop GFs_CFs'!O:P, MATCH(B42,'Coop GFs_CFs'!B:B,0),1)
)</f>
        <v>1</v>
      </c>
      <c r="N42" s="175" cm="1">
        <f t="array" ref="N42">_xlfn.SWITCH(L42,
"Employment", INDEX('Coop GFs_CFs'!C:D, MATCH(B42,'Coop GFs_CFs'!B:B,0),2),
"Population", INDEX('Coop GFs_CFs'!E:F, MATCH(B42,'Coop GFs_CFs'!B:B,0),2),
"Household", INDEX('Coop GFs_CFs'!G:H, MATCH(B42,'Coop GFs_CFs'!B:B,0),2),
"VMT", INDEX('Coop GFs_CFs'!I:J, MATCH(B42,'Coop GFs_CFs'!B:B,0),2),
"Lane Mile", INDEX('Coop GFs_CFs'!K:L, MATCH(B42,'Coop GFs_CFs'!B:B,0),2),
"Gas Sales", INDEX('Coop GFs_CFs'!M:N, MATCH(B42,'Coop GFs_CFs'!B:B,0),2),
"No Growth", INDEX('Coop GFs_CFs'!O:P, MATCH(B42,'Coop GFs_CFs'!B:B,0),2)
)</f>
        <v>1</v>
      </c>
      <c r="O42" s="150"/>
      <c r="P42" s="159">
        <f t="shared" si="4"/>
        <v>4.3312051506849301E-4</v>
      </c>
      <c r="Q42" s="159">
        <f t="shared" si="5"/>
        <v>4.3312051506849301E-4</v>
      </c>
      <c r="R42" s="155">
        <v>2302070001</v>
      </c>
      <c r="S42" s="144" t="s">
        <v>3855</v>
      </c>
      <c r="T42" s="144" t="s">
        <v>235</v>
      </c>
      <c r="U42" s="144" t="s">
        <v>3856</v>
      </c>
      <c r="V42" s="144" t="s">
        <v>907</v>
      </c>
      <c r="W42" s="144" t="s">
        <v>3857</v>
      </c>
      <c r="X42" s="140" t="s">
        <v>330</v>
      </c>
      <c r="Y42" s="152" t="str">
        <f t="shared" si="6"/>
        <v>2302070001-24033-VOC</v>
      </c>
      <c r="Z42" s="152" t="s">
        <v>3907</v>
      </c>
    </row>
    <row r="43" spans="1:26" ht="17.399999999999999" x14ac:dyDescent="0.35">
      <c r="A43" s="142" t="s">
        <v>497</v>
      </c>
      <c r="B43" s="143">
        <v>24009</v>
      </c>
      <c r="C43" s="140" t="s">
        <v>12</v>
      </c>
      <c r="D43" s="147">
        <v>1.9425000000000001E-2</v>
      </c>
      <c r="E43" s="147"/>
      <c r="F43" s="147">
        <f t="shared" si="14"/>
        <v>5.3219178082191781E-5</v>
      </c>
      <c r="G43" s="147"/>
      <c r="H43" s="147">
        <v>1.9425000000000001E-2</v>
      </c>
      <c r="I43" s="147">
        <f t="shared" si="15"/>
        <v>5.3219178082191781E-5</v>
      </c>
      <c r="J43" s="147">
        <f t="shared" si="3"/>
        <v>1.9425000000000001E-2</v>
      </c>
      <c r="K43" s="148">
        <f t="shared" si="16"/>
        <v>5.3219178082191781E-5</v>
      </c>
      <c r="L43" s="151" t="s">
        <v>3820</v>
      </c>
      <c r="M43" s="175" cm="1">
        <f t="array" ref="M43">_xlfn.SWITCH(L43,
"Employment", INDEX('Coop GFs_CFs'!C:D, MATCH(B43,'Coop GFs_CFs'!B:B,0),1),
"Population", INDEX('Coop GFs_CFs'!E:F, MATCH(B43,'Coop GFs_CFs'!B:B,0),1),
"Household", INDEX('Coop GFs_CFs'!G:H, MATCH(B43,'Coop GFs_CFs'!B:B,0),1),
"VMT", INDEX('Coop GFs_CFs'!I:J, MATCH(B43,'Coop GFs_CFs'!B:B,0),1),
"Lane Mile", INDEX('Coop GFs_CFs'!K:L, MATCH(B43,'Coop GFs_CFs'!B:B,0),1),
"Gas Sales", INDEX('Coop GFs_CFs'!M:N, MATCH(B43,'Coop GFs_CFs'!B:B,0),1),
"No Growth", INDEX('Coop GFs_CFs'!O:P, MATCH(B43,'Coop GFs_CFs'!B:B,0),1)
)</f>
        <v>1</v>
      </c>
      <c r="N43" s="175" cm="1">
        <f t="array" ref="N43">_xlfn.SWITCH(L43,
"Employment", INDEX('Coop GFs_CFs'!C:D, MATCH(B43,'Coop GFs_CFs'!B:B,0),2),
"Population", INDEX('Coop GFs_CFs'!E:F, MATCH(B43,'Coop GFs_CFs'!B:B,0),2),
"Household", INDEX('Coop GFs_CFs'!G:H, MATCH(B43,'Coop GFs_CFs'!B:B,0),2),
"VMT", INDEX('Coop GFs_CFs'!I:J, MATCH(B43,'Coop GFs_CFs'!B:B,0),2),
"Lane Mile", INDEX('Coop GFs_CFs'!K:L, MATCH(B43,'Coop GFs_CFs'!B:B,0),2),
"Gas Sales", INDEX('Coop GFs_CFs'!M:N, MATCH(B43,'Coop GFs_CFs'!B:B,0),2),
"No Growth", INDEX('Coop GFs_CFs'!O:P, MATCH(B43,'Coop GFs_CFs'!B:B,0),2)
)</f>
        <v>1</v>
      </c>
      <c r="O43" s="150"/>
      <c r="P43" s="159">
        <f t="shared" si="4"/>
        <v>5.3219178082191781E-5</v>
      </c>
      <c r="Q43" s="159">
        <f t="shared" si="5"/>
        <v>5.3219178082191781E-5</v>
      </c>
      <c r="R43" s="155">
        <v>2830000000</v>
      </c>
      <c r="S43" s="144" t="s">
        <v>3858</v>
      </c>
      <c r="T43" s="144" t="s">
        <v>342</v>
      </c>
      <c r="U43" s="144" t="s">
        <v>3859</v>
      </c>
      <c r="V43" s="144" t="s">
        <v>3859</v>
      </c>
      <c r="W43" s="144"/>
      <c r="X43" s="142" t="s">
        <v>330</v>
      </c>
      <c r="Y43" s="152" t="str">
        <f t="shared" si="6"/>
        <v>2830000000-24009-VOC</v>
      </c>
      <c r="Z43" s="152" t="s">
        <v>3908</v>
      </c>
    </row>
    <row r="44" spans="1:26" ht="17.399999999999999" x14ac:dyDescent="0.35">
      <c r="A44" s="142" t="s">
        <v>497</v>
      </c>
      <c r="B44" s="143">
        <v>24017</v>
      </c>
      <c r="C44" s="140" t="s">
        <v>12</v>
      </c>
      <c r="D44" s="147">
        <v>0.15752749999999999</v>
      </c>
      <c r="E44" s="147"/>
      <c r="F44" s="147">
        <f t="shared" si="14"/>
        <v>4.3158219178082187E-4</v>
      </c>
      <c r="G44" s="147"/>
      <c r="H44" s="147">
        <v>0.15752749999999999</v>
      </c>
      <c r="I44" s="147">
        <f t="shared" si="15"/>
        <v>4.3158219178082187E-4</v>
      </c>
      <c r="J44" s="147">
        <f t="shared" si="3"/>
        <v>0.15752749999999999</v>
      </c>
      <c r="K44" s="148">
        <f t="shared" si="16"/>
        <v>4.3158219178082187E-4</v>
      </c>
      <c r="L44" s="151" t="s">
        <v>3820</v>
      </c>
      <c r="M44" s="175" cm="1">
        <f t="array" ref="M44">_xlfn.SWITCH(L44,
"Employment", INDEX('Coop GFs_CFs'!C:D, MATCH(B44,'Coop GFs_CFs'!B:B,0),1),
"Population", INDEX('Coop GFs_CFs'!E:F, MATCH(B44,'Coop GFs_CFs'!B:B,0),1),
"Household", INDEX('Coop GFs_CFs'!G:H, MATCH(B44,'Coop GFs_CFs'!B:B,0),1),
"VMT", INDEX('Coop GFs_CFs'!I:J, MATCH(B44,'Coop GFs_CFs'!B:B,0),1),
"Lane Mile", INDEX('Coop GFs_CFs'!K:L, MATCH(B44,'Coop GFs_CFs'!B:B,0),1),
"Gas Sales", INDEX('Coop GFs_CFs'!M:N, MATCH(B44,'Coop GFs_CFs'!B:B,0),1),
"No Growth", INDEX('Coop GFs_CFs'!O:P, MATCH(B44,'Coop GFs_CFs'!B:B,0),1)
)</f>
        <v>1</v>
      </c>
      <c r="N44" s="175" cm="1">
        <f t="array" ref="N44">_xlfn.SWITCH(L44,
"Employment", INDEX('Coop GFs_CFs'!C:D, MATCH(B44,'Coop GFs_CFs'!B:B,0),2),
"Population", INDEX('Coop GFs_CFs'!E:F, MATCH(B44,'Coop GFs_CFs'!B:B,0),2),
"Household", INDEX('Coop GFs_CFs'!G:H, MATCH(B44,'Coop GFs_CFs'!B:B,0),2),
"VMT", INDEX('Coop GFs_CFs'!I:J, MATCH(B44,'Coop GFs_CFs'!B:B,0),2),
"Lane Mile", INDEX('Coop GFs_CFs'!K:L, MATCH(B44,'Coop GFs_CFs'!B:B,0),2),
"Gas Sales", INDEX('Coop GFs_CFs'!M:N, MATCH(B44,'Coop GFs_CFs'!B:B,0),2),
"No Growth", INDEX('Coop GFs_CFs'!O:P, MATCH(B44,'Coop GFs_CFs'!B:B,0),2)
)</f>
        <v>1</v>
      </c>
      <c r="O44" s="150"/>
      <c r="P44" s="159">
        <f t="shared" si="4"/>
        <v>4.3158219178082187E-4</v>
      </c>
      <c r="Q44" s="159">
        <f t="shared" si="5"/>
        <v>4.3158219178082187E-4</v>
      </c>
      <c r="R44" s="155">
        <v>2830000000</v>
      </c>
      <c r="S44" s="144" t="s">
        <v>3858</v>
      </c>
      <c r="T44" s="144" t="s">
        <v>342</v>
      </c>
      <c r="U44" s="144" t="s">
        <v>3859</v>
      </c>
      <c r="V44" s="144" t="s">
        <v>3859</v>
      </c>
      <c r="W44" s="144"/>
      <c r="X44" s="140" t="s">
        <v>330</v>
      </c>
      <c r="Y44" s="152" t="str">
        <f t="shared" si="6"/>
        <v>2830000000-24017-VOC</v>
      </c>
      <c r="Z44" s="152" t="s">
        <v>3909</v>
      </c>
    </row>
    <row r="45" spans="1:26" ht="17.399999999999999" x14ac:dyDescent="0.35">
      <c r="A45" s="142" t="s">
        <v>497</v>
      </c>
      <c r="B45" s="140">
        <v>24021</v>
      </c>
      <c r="C45" s="140" t="s">
        <v>12</v>
      </c>
      <c r="D45" s="147">
        <v>0.11506999999999999</v>
      </c>
      <c r="E45" s="147"/>
      <c r="F45" s="147">
        <f t="shared" si="14"/>
        <v>3.1526027397260273E-4</v>
      </c>
      <c r="G45" s="147"/>
      <c r="H45" s="147">
        <v>0.11506999999999999</v>
      </c>
      <c r="I45" s="147">
        <f t="shared" si="15"/>
        <v>3.1526027397260273E-4</v>
      </c>
      <c r="J45" s="147">
        <f t="shared" si="3"/>
        <v>0.11506999999999999</v>
      </c>
      <c r="K45" s="148">
        <f t="shared" si="16"/>
        <v>3.1526027397260273E-4</v>
      </c>
      <c r="L45" s="151" t="s">
        <v>3820</v>
      </c>
      <c r="M45" s="175" cm="1">
        <f t="array" ref="M45">_xlfn.SWITCH(L45,
"Employment", INDEX('Coop GFs_CFs'!C:D, MATCH(B45,'Coop GFs_CFs'!B:B,0),1),
"Population", INDEX('Coop GFs_CFs'!E:F, MATCH(B45,'Coop GFs_CFs'!B:B,0),1),
"Household", INDEX('Coop GFs_CFs'!G:H, MATCH(B45,'Coop GFs_CFs'!B:B,0),1),
"VMT", INDEX('Coop GFs_CFs'!I:J, MATCH(B45,'Coop GFs_CFs'!B:B,0),1),
"Lane Mile", INDEX('Coop GFs_CFs'!K:L, MATCH(B45,'Coop GFs_CFs'!B:B,0),1),
"Gas Sales", INDEX('Coop GFs_CFs'!M:N, MATCH(B45,'Coop GFs_CFs'!B:B,0),1),
"No Growth", INDEX('Coop GFs_CFs'!O:P, MATCH(B45,'Coop GFs_CFs'!B:B,0),1)
)</f>
        <v>1</v>
      </c>
      <c r="N45" s="175" cm="1">
        <f t="array" ref="N45">_xlfn.SWITCH(L45,
"Employment", INDEX('Coop GFs_CFs'!C:D, MATCH(B45,'Coop GFs_CFs'!B:B,0),2),
"Population", INDEX('Coop GFs_CFs'!E:F, MATCH(B45,'Coop GFs_CFs'!B:B,0),2),
"Household", INDEX('Coop GFs_CFs'!G:H, MATCH(B45,'Coop GFs_CFs'!B:B,0),2),
"VMT", INDEX('Coop GFs_CFs'!I:J, MATCH(B45,'Coop GFs_CFs'!B:B,0),2),
"Lane Mile", INDEX('Coop GFs_CFs'!K:L, MATCH(B45,'Coop GFs_CFs'!B:B,0),2),
"Gas Sales", INDEX('Coop GFs_CFs'!M:N, MATCH(B45,'Coop GFs_CFs'!B:B,0),2),
"No Growth", INDEX('Coop GFs_CFs'!O:P, MATCH(B45,'Coop GFs_CFs'!B:B,0),2)
)</f>
        <v>1</v>
      </c>
      <c r="O45" s="150"/>
      <c r="P45" s="159">
        <f t="shared" si="4"/>
        <v>3.1526027397260273E-4</v>
      </c>
      <c r="Q45" s="159">
        <f t="shared" si="5"/>
        <v>3.1526027397260273E-4</v>
      </c>
      <c r="R45" s="155">
        <v>2830000000</v>
      </c>
      <c r="S45" s="144" t="s">
        <v>3858</v>
      </c>
      <c r="T45" s="144" t="s">
        <v>342</v>
      </c>
      <c r="U45" s="144" t="s">
        <v>3859</v>
      </c>
      <c r="V45" s="144" t="s">
        <v>3859</v>
      </c>
      <c r="W45" s="144"/>
      <c r="X45" s="140" t="s">
        <v>330</v>
      </c>
      <c r="Y45" s="152" t="str">
        <f t="shared" si="6"/>
        <v>2830000000-24021-VOC</v>
      </c>
      <c r="Z45" s="152" t="s">
        <v>3910</v>
      </c>
    </row>
    <row r="46" spans="1:26" ht="17.399999999999999" x14ac:dyDescent="0.35">
      <c r="A46" s="142" t="s">
        <v>497</v>
      </c>
      <c r="B46" s="140">
        <v>24031</v>
      </c>
      <c r="C46" s="140" t="s">
        <v>12</v>
      </c>
      <c r="D46" s="147">
        <v>0.23791000000000001</v>
      </c>
      <c r="E46" s="147"/>
      <c r="F46" s="147">
        <f t="shared" si="14"/>
        <v>6.5180821917808218E-4</v>
      </c>
      <c r="G46" s="147"/>
      <c r="H46" s="147">
        <v>0.23791000000000001</v>
      </c>
      <c r="I46" s="147">
        <f t="shared" si="15"/>
        <v>6.5180821917808218E-4</v>
      </c>
      <c r="J46" s="147">
        <f t="shared" si="3"/>
        <v>0.23791000000000001</v>
      </c>
      <c r="K46" s="148">
        <f t="shared" si="16"/>
        <v>6.5180821917808218E-4</v>
      </c>
      <c r="L46" s="151" t="s">
        <v>3820</v>
      </c>
      <c r="M46" s="175" cm="1">
        <f t="array" ref="M46">_xlfn.SWITCH(L46,
"Employment", INDEX('Coop GFs_CFs'!C:D, MATCH(B46,'Coop GFs_CFs'!B:B,0),1),
"Population", INDEX('Coop GFs_CFs'!E:F, MATCH(B46,'Coop GFs_CFs'!B:B,0),1),
"Household", INDEX('Coop GFs_CFs'!G:H, MATCH(B46,'Coop GFs_CFs'!B:B,0),1),
"VMT", INDEX('Coop GFs_CFs'!I:J, MATCH(B46,'Coop GFs_CFs'!B:B,0),1),
"Lane Mile", INDEX('Coop GFs_CFs'!K:L, MATCH(B46,'Coop GFs_CFs'!B:B,0),1),
"Gas Sales", INDEX('Coop GFs_CFs'!M:N, MATCH(B46,'Coop GFs_CFs'!B:B,0),1),
"No Growth", INDEX('Coop GFs_CFs'!O:P, MATCH(B46,'Coop GFs_CFs'!B:B,0),1)
)</f>
        <v>1</v>
      </c>
      <c r="N46" s="175" cm="1">
        <f t="array" ref="N46">_xlfn.SWITCH(L46,
"Employment", INDEX('Coop GFs_CFs'!C:D, MATCH(B46,'Coop GFs_CFs'!B:B,0),2),
"Population", INDEX('Coop GFs_CFs'!E:F, MATCH(B46,'Coop GFs_CFs'!B:B,0),2),
"Household", INDEX('Coop GFs_CFs'!G:H, MATCH(B46,'Coop GFs_CFs'!B:B,0),2),
"VMT", INDEX('Coop GFs_CFs'!I:J, MATCH(B46,'Coop GFs_CFs'!B:B,0),2),
"Lane Mile", INDEX('Coop GFs_CFs'!K:L, MATCH(B46,'Coop GFs_CFs'!B:B,0),2),
"Gas Sales", INDEX('Coop GFs_CFs'!M:N, MATCH(B46,'Coop GFs_CFs'!B:B,0),2),
"No Growth", INDEX('Coop GFs_CFs'!O:P, MATCH(B46,'Coop GFs_CFs'!B:B,0),2)
)</f>
        <v>1</v>
      </c>
      <c r="O46" s="150"/>
      <c r="P46" s="159">
        <f t="shared" si="4"/>
        <v>6.5180821917808218E-4</v>
      </c>
      <c r="Q46" s="159">
        <f t="shared" si="5"/>
        <v>6.5180821917808218E-4</v>
      </c>
      <c r="R46" s="155">
        <v>2830000000</v>
      </c>
      <c r="S46" s="144" t="s">
        <v>3858</v>
      </c>
      <c r="T46" s="144" t="s">
        <v>342</v>
      </c>
      <c r="U46" s="144" t="s">
        <v>3859</v>
      </c>
      <c r="V46" s="144" t="s">
        <v>3859</v>
      </c>
      <c r="W46" s="144"/>
      <c r="X46" s="140" t="s">
        <v>330</v>
      </c>
      <c r="Y46" s="152" t="str">
        <f t="shared" si="6"/>
        <v>2830000000-24031-VOC</v>
      </c>
      <c r="Z46" s="152" t="s">
        <v>3911</v>
      </c>
    </row>
    <row r="47" spans="1:26" ht="17.399999999999999" x14ac:dyDescent="0.35">
      <c r="A47" s="142" t="s">
        <v>497</v>
      </c>
      <c r="B47" s="140">
        <v>24033</v>
      </c>
      <c r="C47" s="140" t="s">
        <v>12</v>
      </c>
      <c r="D47" s="147">
        <v>1.5945149999999999</v>
      </c>
      <c r="E47" s="147"/>
      <c r="F47" s="147">
        <f t="shared" si="14"/>
        <v>4.368534246575342E-3</v>
      </c>
      <c r="G47" s="147"/>
      <c r="H47" s="147">
        <v>1.5945149999999999</v>
      </c>
      <c r="I47" s="147">
        <f t="shared" si="15"/>
        <v>4.368534246575342E-3</v>
      </c>
      <c r="J47" s="147">
        <f t="shared" si="3"/>
        <v>1.5945149999999999</v>
      </c>
      <c r="K47" s="148">
        <f t="shared" si="16"/>
        <v>4.368534246575342E-3</v>
      </c>
      <c r="L47" s="151" t="s">
        <v>3820</v>
      </c>
      <c r="M47" s="175" cm="1">
        <f t="array" ref="M47">_xlfn.SWITCH(L47,
"Employment", INDEX('Coop GFs_CFs'!C:D, MATCH(B47,'Coop GFs_CFs'!B:B,0),1),
"Population", INDEX('Coop GFs_CFs'!E:F, MATCH(B47,'Coop GFs_CFs'!B:B,0),1),
"Household", INDEX('Coop GFs_CFs'!G:H, MATCH(B47,'Coop GFs_CFs'!B:B,0),1),
"VMT", INDEX('Coop GFs_CFs'!I:J, MATCH(B47,'Coop GFs_CFs'!B:B,0),1),
"Lane Mile", INDEX('Coop GFs_CFs'!K:L, MATCH(B47,'Coop GFs_CFs'!B:B,0),1),
"Gas Sales", INDEX('Coop GFs_CFs'!M:N, MATCH(B47,'Coop GFs_CFs'!B:B,0),1),
"No Growth", INDEX('Coop GFs_CFs'!O:P, MATCH(B47,'Coop GFs_CFs'!B:B,0),1)
)</f>
        <v>1</v>
      </c>
      <c r="N47" s="175" cm="1">
        <f t="array" ref="N47">_xlfn.SWITCH(L47,
"Employment", INDEX('Coop GFs_CFs'!C:D, MATCH(B47,'Coop GFs_CFs'!B:B,0),2),
"Population", INDEX('Coop GFs_CFs'!E:F, MATCH(B47,'Coop GFs_CFs'!B:B,0),2),
"Household", INDEX('Coop GFs_CFs'!G:H, MATCH(B47,'Coop GFs_CFs'!B:B,0),2),
"VMT", INDEX('Coop GFs_CFs'!I:J, MATCH(B47,'Coop GFs_CFs'!B:B,0),2),
"Lane Mile", INDEX('Coop GFs_CFs'!K:L, MATCH(B47,'Coop GFs_CFs'!B:B,0),2),
"Gas Sales", INDEX('Coop GFs_CFs'!M:N, MATCH(B47,'Coop GFs_CFs'!B:B,0),2),
"No Growth", INDEX('Coop GFs_CFs'!O:P, MATCH(B47,'Coop GFs_CFs'!B:B,0),2)
)</f>
        <v>1</v>
      </c>
      <c r="O47" s="150"/>
      <c r="P47" s="159">
        <f t="shared" si="4"/>
        <v>4.368534246575342E-3</v>
      </c>
      <c r="Q47" s="159">
        <f t="shared" si="5"/>
        <v>4.368534246575342E-3</v>
      </c>
      <c r="R47" s="155">
        <v>2830000000</v>
      </c>
      <c r="S47" s="144" t="s">
        <v>3858</v>
      </c>
      <c r="T47" s="144" t="s">
        <v>342</v>
      </c>
      <c r="U47" s="144" t="s">
        <v>3859</v>
      </c>
      <c r="V47" s="144" t="s">
        <v>3859</v>
      </c>
      <c r="W47" s="144"/>
      <c r="X47" s="140" t="s">
        <v>330</v>
      </c>
      <c r="Y47" s="152" t="str">
        <f t="shared" si="6"/>
        <v>2830000000-24033-VOC</v>
      </c>
      <c r="Z47" s="152" t="s">
        <v>3912</v>
      </c>
    </row>
    <row r="48" spans="1:26" ht="17.399999999999999" x14ac:dyDescent="0.35">
      <c r="A48" s="142" t="s">
        <v>497</v>
      </c>
      <c r="B48" s="143">
        <v>24009</v>
      </c>
      <c r="C48" s="140" t="s">
        <v>12</v>
      </c>
      <c r="D48" s="147">
        <v>1.68</v>
      </c>
      <c r="E48" s="147"/>
      <c r="F48" s="147">
        <f t="shared" si="14"/>
        <v>4.6027397260273968E-3</v>
      </c>
      <c r="G48" s="147"/>
      <c r="H48" s="147">
        <v>1.68</v>
      </c>
      <c r="I48" s="147">
        <f t="shared" si="15"/>
        <v>4.6027397260273968E-3</v>
      </c>
      <c r="J48" s="147">
        <f t="shared" si="3"/>
        <v>1.68</v>
      </c>
      <c r="K48" s="148">
        <f t="shared" si="16"/>
        <v>4.6027397260273968E-3</v>
      </c>
      <c r="L48" s="151" t="s">
        <v>3820</v>
      </c>
      <c r="M48" s="175" cm="1">
        <f t="array" ref="M48">_xlfn.SWITCH(L48,
"Employment", INDEX('Coop GFs_CFs'!C:D, MATCH(B48,'Coop GFs_CFs'!B:B,0),1),
"Population", INDEX('Coop GFs_CFs'!E:F, MATCH(B48,'Coop GFs_CFs'!B:B,0),1),
"Household", INDEX('Coop GFs_CFs'!G:H, MATCH(B48,'Coop GFs_CFs'!B:B,0),1),
"VMT", INDEX('Coop GFs_CFs'!I:J, MATCH(B48,'Coop GFs_CFs'!B:B,0),1),
"Lane Mile", INDEX('Coop GFs_CFs'!K:L, MATCH(B48,'Coop GFs_CFs'!B:B,0),1),
"Gas Sales", INDEX('Coop GFs_CFs'!M:N, MATCH(B48,'Coop GFs_CFs'!B:B,0),1),
"No Growth", INDEX('Coop GFs_CFs'!O:P, MATCH(B48,'Coop GFs_CFs'!B:B,0),1)
)</f>
        <v>1</v>
      </c>
      <c r="N48" s="175" cm="1">
        <f t="array" ref="N48">_xlfn.SWITCH(L48,
"Employment", INDEX('Coop GFs_CFs'!C:D, MATCH(B48,'Coop GFs_CFs'!B:B,0),2),
"Population", INDEX('Coop GFs_CFs'!E:F, MATCH(B48,'Coop GFs_CFs'!B:B,0),2),
"Household", INDEX('Coop GFs_CFs'!G:H, MATCH(B48,'Coop GFs_CFs'!B:B,0),2),
"VMT", INDEX('Coop GFs_CFs'!I:J, MATCH(B48,'Coop GFs_CFs'!B:B,0),2),
"Lane Mile", INDEX('Coop GFs_CFs'!K:L, MATCH(B48,'Coop GFs_CFs'!B:B,0),2),
"Gas Sales", INDEX('Coop GFs_CFs'!M:N, MATCH(B48,'Coop GFs_CFs'!B:B,0),2),
"No Growth", INDEX('Coop GFs_CFs'!O:P, MATCH(B48,'Coop GFs_CFs'!B:B,0),2)
)</f>
        <v>1</v>
      </c>
      <c r="O48" s="150"/>
      <c r="P48" s="159">
        <f t="shared" si="4"/>
        <v>4.6027397260273968E-3</v>
      </c>
      <c r="Q48" s="159">
        <f t="shared" si="5"/>
        <v>4.6027397260273968E-3</v>
      </c>
      <c r="R48" s="155">
        <v>2660000000</v>
      </c>
      <c r="S48" s="144" t="s">
        <v>3860</v>
      </c>
      <c r="T48" s="144" t="s">
        <v>493</v>
      </c>
      <c r="U48" s="144" t="s">
        <v>3861</v>
      </c>
      <c r="V48" s="144" t="s">
        <v>3861</v>
      </c>
      <c r="W48" s="144" t="s">
        <v>3862</v>
      </c>
      <c r="X48" s="142" t="s">
        <v>330</v>
      </c>
      <c r="Y48" s="152" t="str">
        <f t="shared" si="6"/>
        <v>2660000000-24009-VOC</v>
      </c>
      <c r="Z48" s="152" t="s">
        <v>3913</v>
      </c>
    </row>
    <row r="49" spans="1:26" ht="17.399999999999999" x14ac:dyDescent="0.35">
      <c r="A49" s="142" t="s">
        <v>497</v>
      </c>
      <c r="B49" s="143">
        <v>24017</v>
      </c>
      <c r="C49" s="140" t="s">
        <v>12</v>
      </c>
      <c r="D49" s="147">
        <v>6.3</v>
      </c>
      <c r="E49" s="147"/>
      <c r="F49" s="147">
        <f t="shared" si="14"/>
        <v>1.7260273972602738E-2</v>
      </c>
      <c r="G49" s="147"/>
      <c r="H49" s="147">
        <v>6.3</v>
      </c>
      <c r="I49" s="147">
        <f t="shared" si="15"/>
        <v>1.7260273972602738E-2</v>
      </c>
      <c r="J49" s="147">
        <f t="shared" si="3"/>
        <v>6.3</v>
      </c>
      <c r="K49" s="148">
        <f t="shared" si="16"/>
        <v>1.7260273972602738E-2</v>
      </c>
      <c r="L49" s="151" t="s">
        <v>3820</v>
      </c>
      <c r="M49" s="175" cm="1">
        <f t="array" ref="M49">_xlfn.SWITCH(L49,
"Employment", INDEX('Coop GFs_CFs'!C:D, MATCH(B49,'Coop GFs_CFs'!B:B,0),1),
"Population", INDEX('Coop GFs_CFs'!E:F, MATCH(B49,'Coop GFs_CFs'!B:B,0),1),
"Household", INDEX('Coop GFs_CFs'!G:H, MATCH(B49,'Coop GFs_CFs'!B:B,0),1),
"VMT", INDEX('Coop GFs_CFs'!I:J, MATCH(B49,'Coop GFs_CFs'!B:B,0),1),
"Lane Mile", INDEX('Coop GFs_CFs'!K:L, MATCH(B49,'Coop GFs_CFs'!B:B,0),1),
"Gas Sales", INDEX('Coop GFs_CFs'!M:N, MATCH(B49,'Coop GFs_CFs'!B:B,0),1),
"No Growth", INDEX('Coop GFs_CFs'!O:P, MATCH(B49,'Coop GFs_CFs'!B:B,0),1)
)</f>
        <v>1</v>
      </c>
      <c r="N49" s="175" cm="1">
        <f t="array" ref="N49">_xlfn.SWITCH(L49,
"Employment", INDEX('Coop GFs_CFs'!C:D, MATCH(B49,'Coop GFs_CFs'!B:B,0),2),
"Population", INDEX('Coop GFs_CFs'!E:F, MATCH(B49,'Coop GFs_CFs'!B:B,0),2),
"Household", INDEX('Coop GFs_CFs'!G:H, MATCH(B49,'Coop GFs_CFs'!B:B,0),2),
"VMT", INDEX('Coop GFs_CFs'!I:J, MATCH(B49,'Coop GFs_CFs'!B:B,0),2),
"Lane Mile", INDEX('Coop GFs_CFs'!K:L, MATCH(B49,'Coop GFs_CFs'!B:B,0),2),
"Gas Sales", INDEX('Coop GFs_CFs'!M:N, MATCH(B49,'Coop GFs_CFs'!B:B,0),2),
"No Growth", INDEX('Coop GFs_CFs'!O:P, MATCH(B49,'Coop GFs_CFs'!B:B,0),2)
)</f>
        <v>1</v>
      </c>
      <c r="O49" s="150"/>
      <c r="P49" s="159">
        <f t="shared" si="4"/>
        <v>1.7260273972602738E-2</v>
      </c>
      <c r="Q49" s="159">
        <f t="shared" si="5"/>
        <v>1.7260273972602738E-2</v>
      </c>
      <c r="R49" s="155">
        <v>2660000000</v>
      </c>
      <c r="S49" s="144" t="s">
        <v>3860</v>
      </c>
      <c r="T49" s="144" t="s">
        <v>493</v>
      </c>
      <c r="U49" s="144" t="s">
        <v>3861</v>
      </c>
      <c r="V49" s="144" t="s">
        <v>3861</v>
      </c>
      <c r="W49" s="144" t="s">
        <v>3862</v>
      </c>
      <c r="X49" s="142" t="s">
        <v>330</v>
      </c>
      <c r="Y49" s="152" t="str">
        <f t="shared" si="6"/>
        <v>2660000000-24017-VOC</v>
      </c>
      <c r="Z49" s="152" t="s">
        <v>3914</v>
      </c>
    </row>
    <row r="50" spans="1:26" ht="17.399999999999999" x14ac:dyDescent="0.35">
      <c r="A50" s="142" t="s">
        <v>497</v>
      </c>
      <c r="B50" s="140">
        <v>24021</v>
      </c>
      <c r="C50" s="140" t="s">
        <v>12</v>
      </c>
      <c r="D50" s="147">
        <v>7.14</v>
      </c>
      <c r="E50" s="147"/>
      <c r="F50" s="147">
        <f t="shared" si="14"/>
        <v>1.9561643835616437E-2</v>
      </c>
      <c r="G50" s="147"/>
      <c r="H50" s="147">
        <v>7.14</v>
      </c>
      <c r="I50" s="147">
        <f t="shared" si="15"/>
        <v>1.9561643835616437E-2</v>
      </c>
      <c r="J50" s="147">
        <f t="shared" si="3"/>
        <v>7.14</v>
      </c>
      <c r="K50" s="148">
        <f t="shared" si="16"/>
        <v>1.9561643835616437E-2</v>
      </c>
      <c r="L50" s="151" t="s">
        <v>3820</v>
      </c>
      <c r="M50" s="175" cm="1">
        <f t="array" ref="M50">_xlfn.SWITCH(L50,
"Employment", INDEX('Coop GFs_CFs'!C:D, MATCH(B50,'Coop GFs_CFs'!B:B,0),1),
"Population", INDEX('Coop GFs_CFs'!E:F, MATCH(B50,'Coop GFs_CFs'!B:B,0),1),
"Household", INDEX('Coop GFs_CFs'!G:H, MATCH(B50,'Coop GFs_CFs'!B:B,0),1),
"VMT", INDEX('Coop GFs_CFs'!I:J, MATCH(B50,'Coop GFs_CFs'!B:B,0),1),
"Lane Mile", INDEX('Coop GFs_CFs'!K:L, MATCH(B50,'Coop GFs_CFs'!B:B,0),1),
"Gas Sales", INDEX('Coop GFs_CFs'!M:N, MATCH(B50,'Coop GFs_CFs'!B:B,0),1),
"No Growth", INDEX('Coop GFs_CFs'!O:P, MATCH(B50,'Coop GFs_CFs'!B:B,0),1)
)</f>
        <v>1</v>
      </c>
      <c r="N50" s="175" cm="1">
        <f t="array" ref="N50">_xlfn.SWITCH(L50,
"Employment", INDEX('Coop GFs_CFs'!C:D, MATCH(B50,'Coop GFs_CFs'!B:B,0),2),
"Population", INDEX('Coop GFs_CFs'!E:F, MATCH(B50,'Coop GFs_CFs'!B:B,0),2),
"Household", INDEX('Coop GFs_CFs'!G:H, MATCH(B50,'Coop GFs_CFs'!B:B,0),2),
"VMT", INDEX('Coop GFs_CFs'!I:J, MATCH(B50,'Coop GFs_CFs'!B:B,0),2),
"Lane Mile", INDEX('Coop GFs_CFs'!K:L, MATCH(B50,'Coop GFs_CFs'!B:B,0),2),
"Gas Sales", INDEX('Coop GFs_CFs'!M:N, MATCH(B50,'Coop GFs_CFs'!B:B,0),2),
"No Growth", INDEX('Coop GFs_CFs'!O:P, MATCH(B50,'Coop GFs_CFs'!B:B,0),2)
)</f>
        <v>1</v>
      </c>
      <c r="O50" s="150"/>
      <c r="P50" s="159">
        <f t="shared" si="4"/>
        <v>1.9561643835616437E-2</v>
      </c>
      <c r="Q50" s="159">
        <f t="shared" si="5"/>
        <v>1.9561643835616437E-2</v>
      </c>
      <c r="R50" s="155">
        <v>2660000000</v>
      </c>
      <c r="S50" s="144" t="s">
        <v>3860</v>
      </c>
      <c r="T50" s="144" t="s">
        <v>493</v>
      </c>
      <c r="U50" s="144" t="s">
        <v>3861</v>
      </c>
      <c r="V50" s="144" t="s">
        <v>3861</v>
      </c>
      <c r="W50" s="144" t="s">
        <v>3862</v>
      </c>
      <c r="X50" s="142" t="s">
        <v>330</v>
      </c>
      <c r="Y50" s="152" t="str">
        <f t="shared" si="6"/>
        <v>2660000000-24021-VOC</v>
      </c>
      <c r="Z50" s="152" t="s">
        <v>3915</v>
      </c>
    </row>
    <row r="51" spans="1:26" ht="17.399999999999999" x14ac:dyDescent="0.35">
      <c r="A51" s="142" t="s">
        <v>497</v>
      </c>
      <c r="B51" s="140">
        <v>24031</v>
      </c>
      <c r="C51" s="140" t="s">
        <v>12</v>
      </c>
      <c r="D51" s="147">
        <v>12.18</v>
      </c>
      <c r="E51" s="147"/>
      <c r="F51" s="147">
        <f t="shared" si="14"/>
        <v>3.3369863013698632E-2</v>
      </c>
      <c r="G51" s="147"/>
      <c r="H51" s="147">
        <v>12.18</v>
      </c>
      <c r="I51" s="147">
        <f t="shared" si="15"/>
        <v>3.3369863013698632E-2</v>
      </c>
      <c r="J51" s="147">
        <f t="shared" si="3"/>
        <v>12.18</v>
      </c>
      <c r="K51" s="148">
        <f t="shared" si="16"/>
        <v>3.3369863013698632E-2</v>
      </c>
      <c r="L51" s="151" t="s">
        <v>3820</v>
      </c>
      <c r="M51" s="175" cm="1">
        <f t="array" ref="M51">_xlfn.SWITCH(L51,
"Employment", INDEX('Coop GFs_CFs'!C:D, MATCH(B51,'Coop GFs_CFs'!B:B,0),1),
"Population", INDEX('Coop GFs_CFs'!E:F, MATCH(B51,'Coop GFs_CFs'!B:B,0),1),
"Household", INDEX('Coop GFs_CFs'!G:H, MATCH(B51,'Coop GFs_CFs'!B:B,0),1),
"VMT", INDEX('Coop GFs_CFs'!I:J, MATCH(B51,'Coop GFs_CFs'!B:B,0),1),
"Lane Mile", INDEX('Coop GFs_CFs'!K:L, MATCH(B51,'Coop GFs_CFs'!B:B,0),1),
"Gas Sales", INDEX('Coop GFs_CFs'!M:N, MATCH(B51,'Coop GFs_CFs'!B:B,0),1),
"No Growth", INDEX('Coop GFs_CFs'!O:P, MATCH(B51,'Coop GFs_CFs'!B:B,0),1)
)</f>
        <v>1</v>
      </c>
      <c r="N51" s="175" cm="1">
        <f t="array" ref="N51">_xlfn.SWITCH(L51,
"Employment", INDEX('Coop GFs_CFs'!C:D, MATCH(B51,'Coop GFs_CFs'!B:B,0),2),
"Population", INDEX('Coop GFs_CFs'!E:F, MATCH(B51,'Coop GFs_CFs'!B:B,0),2),
"Household", INDEX('Coop GFs_CFs'!G:H, MATCH(B51,'Coop GFs_CFs'!B:B,0),2),
"VMT", INDEX('Coop GFs_CFs'!I:J, MATCH(B51,'Coop GFs_CFs'!B:B,0),2),
"Lane Mile", INDEX('Coop GFs_CFs'!K:L, MATCH(B51,'Coop GFs_CFs'!B:B,0),2),
"Gas Sales", INDEX('Coop GFs_CFs'!M:N, MATCH(B51,'Coop GFs_CFs'!B:B,0),2),
"No Growth", INDEX('Coop GFs_CFs'!O:P, MATCH(B51,'Coop GFs_CFs'!B:B,0),2)
)</f>
        <v>1</v>
      </c>
      <c r="O51" s="150"/>
      <c r="P51" s="159">
        <f t="shared" si="4"/>
        <v>3.3369863013698632E-2</v>
      </c>
      <c r="Q51" s="159">
        <f t="shared" si="5"/>
        <v>3.3369863013698632E-2</v>
      </c>
      <c r="R51" s="155">
        <v>2660000000</v>
      </c>
      <c r="S51" s="144" t="s">
        <v>3860</v>
      </c>
      <c r="T51" s="144" t="s">
        <v>493</v>
      </c>
      <c r="U51" s="144" t="s">
        <v>3861</v>
      </c>
      <c r="V51" s="144" t="s">
        <v>3861</v>
      </c>
      <c r="W51" s="144" t="s">
        <v>3862</v>
      </c>
      <c r="X51" s="142" t="s">
        <v>330</v>
      </c>
      <c r="Y51" s="152" t="str">
        <f t="shared" si="6"/>
        <v>2660000000-24031-VOC</v>
      </c>
      <c r="Z51" s="152" t="s">
        <v>3916</v>
      </c>
    </row>
    <row r="52" spans="1:26" ht="17.399999999999999" x14ac:dyDescent="0.35">
      <c r="A52" s="142" t="s">
        <v>497</v>
      </c>
      <c r="B52" s="140">
        <v>24033</v>
      </c>
      <c r="C52" s="140" t="s">
        <v>12</v>
      </c>
      <c r="D52" s="147">
        <v>15.12</v>
      </c>
      <c r="E52" s="147"/>
      <c r="F52" s="147">
        <f t="shared" si="14"/>
        <v>4.1424657534246574E-2</v>
      </c>
      <c r="G52" s="147"/>
      <c r="H52" s="147">
        <v>15.12</v>
      </c>
      <c r="I52" s="147">
        <f t="shared" si="15"/>
        <v>4.1424657534246574E-2</v>
      </c>
      <c r="J52" s="147">
        <f t="shared" si="3"/>
        <v>15.12</v>
      </c>
      <c r="K52" s="148">
        <f t="shared" si="16"/>
        <v>4.1424657534246574E-2</v>
      </c>
      <c r="L52" s="151" t="s">
        <v>3820</v>
      </c>
      <c r="M52" s="175" cm="1">
        <f t="array" ref="M52">_xlfn.SWITCH(L52,
"Employment", INDEX('Coop GFs_CFs'!C:D, MATCH(B52,'Coop GFs_CFs'!B:B,0),1),
"Population", INDEX('Coop GFs_CFs'!E:F, MATCH(B52,'Coop GFs_CFs'!B:B,0),1),
"Household", INDEX('Coop GFs_CFs'!G:H, MATCH(B52,'Coop GFs_CFs'!B:B,0),1),
"VMT", INDEX('Coop GFs_CFs'!I:J, MATCH(B52,'Coop GFs_CFs'!B:B,0),1),
"Lane Mile", INDEX('Coop GFs_CFs'!K:L, MATCH(B52,'Coop GFs_CFs'!B:B,0),1),
"Gas Sales", INDEX('Coop GFs_CFs'!M:N, MATCH(B52,'Coop GFs_CFs'!B:B,0),1),
"No Growth", INDEX('Coop GFs_CFs'!O:P, MATCH(B52,'Coop GFs_CFs'!B:B,0),1)
)</f>
        <v>1</v>
      </c>
      <c r="N52" s="175" cm="1">
        <f t="array" ref="N52">_xlfn.SWITCH(L52,
"Employment", INDEX('Coop GFs_CFs'!C:D, MATCH(B52,'Coop GFs_CFs'!B:B,0),2),
"Population", INDEX('Coop GFs_CFs'!E:F, MATCH(B52,'Coop GFs_CFs'!B:B,0),2),
"Household", INDEX('Coop GFs_CFs'!G:H, MATCH(B52,'Coop GFs_CFs'!B:B,0),2),
"VMT", INDEX('Coop GFs_CFs'!I:J, MATCH(B52,'Coop GFs_CFs'!B:B,0),2),
"Lane Mile", INDEX('Coop GFs_CFs'!K:L, MATCH(B52,'Coop GFs_CFs'!B:B,0),2),
"Gas Sales", INDEX('Coop GFs_CFs'!M:N, MATCH(B52,'Coop GFs_CFs'!B:B,0),2),
"No Growth", INDEX('Coop GFs_CFs'!O:P, MATCH(B52,'Coop GFs_CFs'!B:B,0),2)
)</f>
        <v>1</v>
      </c>
      <c r="O52" s="150"/>
      <c r="P52" s="159">
        <f t="shared" si="4"/>
        <v>4.1424657534246574E-2</v>
      </c>
      <c r="Q52" s="159">
        <f t="shared" si="5"/>
        <v>4.1424657534246574E-2</v>
      </c>
      <c r="R52" s="155">
        <v>2660000000</v>
      </c>
      <c r="S52" s="144" t="s">
        <v>3860</v>
      </c>
      <c r="T52" s="144" t="s">
        <v>493</v>
      </c>
      <c r="U52" s="144" t="s">
        <v>3861</v>
      </c>
      <c r="V52" s="144" t="s">
        <v>3861</v>
      </c>
      <c r="W52" s="144" t="s">
        <v>3862</v>
      </c>
      <c r="X52" s="142" t="s">
        <v>330</v>
      </c>
      <c r="Y52" s="152" t="str">
        <f t="shared" si="6"/>
        <v>2660000000-24033-VOC</v>
      </c>
      <c r="Z52" s="152" t="s">
        <v>3917</v>
      </c>
    </row>
    <row r="53" spans="1:26" ht="17.399999999999999" x14ac:dyDescent="0.35">
      <c r="A53" s="142" t="s">
        <v>497</v>
      </c>
      <c r="B53" s="143">
        <v>24009</v>
      </c>
      <c r="C53" s="140" t="s">
        <v>12</v>
      </c>
      <c r="D53" s="147">
        <v>9.1078288155214905E-4</v>
      </c>
      <c r="E53" s="147"/>
      <c r="F53" s="147">
        <f t="shared" si="14"/>
        <v>2.4952955658962989E-6</v>
      </c>
      <c r="G53" s="147"/>
      <c r="H53" s="147">
        <v>9.1078288155214905E-4</v>
      </c>
      <c r="I53" s="147">
        <f t="shared" si="15"/>
        <v>2.4952955658962989E-6</v>
      </c>
      <c r="J53" s="147">
        <f t="shared" si="3"/>
        <v>9.1078288155214905E-4</v>
      </c>
      <c r="K53" s="148">
        <f t="shared" si="16"/>
        <v>2.4952955658962989E-6</v>
      </c>
      <c r="L53" s="151" t="s">
        <v>3820</v>
      </c>
      <c r="M53" s="175" cm="1">
        <f t="array" ref="M53">_xlfn.SWITCH(L53,
"Employment", INDEX('Coop GFs_CFs'!C:D, MATCH(B53,'Coop GFs_CFs'!B:B,0),1),
"Population", INDEX('Coop GFs_CFs'!E:F, MATCH(B53,'Coop GFs_CFs'!B:B,0),1),
"Household", INDEX('Coop GFs_CFs'!G:H, MATCH(B53,'Coop GFs_CFs'!B:B,0),1),
"VMT", INDEX('Coop GFs_CFs'!I:J, MATCH(B53,'Coop GFs_CFs'!B:B,0),1),
"Lane Mile", INDEX('Coop GFs_CFs'!K:L, MATCH(B53,'Coop GFs_CFs'!B:B,0),1),
"Gas Sales", INDEX('Coop GFs_CFs'!M:N, MATCH(B53,'Coop GFs_CFs'!B:B,0),1),
"No Growth", INDEX('Coop GFs_CFs'!O:P, MATCH(B53,'Coop GFs_CFs'!B:B,0),1)
)</f>
        <v>1</v>
      </c>
      <c r="N53" s="175" cm="1">
        <f t="array" ref="N53">_xlfn.SWITCH(L53,
"Employment", INDEX('Coop GFs_CFs'!C:D, MATCH(B53,'Coop GFs_CFs'!B:B,0),2),
"Population", INDEX('Coop GFs_CFs'!E:F, MATCH(B53,'Coop GFs_CFs'!B:B,0),2),
"Household", INDEX('Coop GFs_CFs'!G:H, MATCH(B53,'Coop GFs_CFs'!B:B,0),2),
"VMT", INDEX('Coop GFs_CFs'!I:J, MATCH(B53,'Coop GFs_CFs'!B:B,0),2),
"Lane Mile", INDEX('Coop GFs_CFs'!K:L, MATCH(B53,'Coop GFs_CFs'!B:B,0),2),
"Gas Sales", INDEX('Coop GFs_CFs'!M:N, MATCH(B53,'Coop GFs_CFs'!B:B,0),2),
"No Growth", INDEX('Coop GFs_CFs'!O:P, MATCH(B53,'Coop GFs_CFs'!B:B,0),2)
)</f>
        <v>1</v>
      </c>
      <c r="O53" s="150"/>
      <c r="P53" s="159">
        <f t="shared" si="4"/>
        <v>2.4952955658962989E-6</v>
      </c>
      <c r="Q53" s="159">
        <f t="shared" si="5"/>
        <v>2.4952955658962989E-6</v>
      </c>
      <c r="R53" s="155">
        <v>2103005000</v>
      </c>
      <c r="S53" s="144" t="s">
        <v>3863</v>
      </c>
      <c r="T53" s="144" t="s">
        <v>436</v>
      </c>
      <c r="U53" s="144" t="s">
        <v>3867</v>
      </c>
      <c r="V53" s="144" t="s">
        <v>3864</v>
      </c>
      <c r="W53" s="144"/>
      <c r="X53" s="142" t="s">
        <v>330</v>
      </c>
      <c r="Y53" s="152" t="str">
        <f t="shared" si="6"/>
        <v>2103005000-24009-VOC</v>
      </c>
      <c r="Z53" s="152" t="s">
        <v>3918</v>
      </c>
    </row>
    <row r="54" spans="1:26" ht="17.399999999999999" x14ac:dyDescent="0.35">
      <c r="A54" s="142" t="s">
        <v>497</v>
      </c>
      <c r="B54" s="143">
        <v>24017</v>
      </c>
      <c r="C54" s="140" t="s">
        <v>12</v>
      </c>
      <c r="D54" s="147">
        <v>1.7224947589326311E-3</v>
      </c>
      <c r="E54" s="147"/>
      <c r="F54" s="147">
        <f t="shared" si="14"/>
        <v>4.7191637231030986E-6</v>
      </c>
      <c r="G54" s="147"/>
      <c r="H54" s="147">
        <v>1.7224947589326311E-3</v>
      </c>
      <c r="I54" s="147">
        <f t="shared" si="15"/>
        <v>4.7191637231030986E-6</v>
      </c>
      <c r="J54" s="147">
        <f t="shared" si="3"/>
        <v>1.7224947589326311E-3</v>
      </c>
      <c r="K54" s="148">
        <f t="shared" si="16"/>
        <v>4.7191637231030986E-6</v>
      </c>
      <c r="L54" s="151" t="s">
        <v>3820</v>
      </c>
      <c r="M54" s="175" cm="1">
        <f t="array" ref="M54">_xlfn.SWITCH(L54,
"Employment", INDEX('Coop GFs_CFs'!C:D, MATCH(B54,'Coop GFs_CFs'!B:B,0),1),
"Population", INDEX('Coop GFs_CFs'!E:F, MATCH(B54,'Coop GFs_CFs'!B:B,0),1),
"Household", INDEX('Coop GFs_CFs'!G:H, MATCH(B54,'Coop GFs_CFs'!B:B,0),1),
"VMT", INDEX('Coop GFs_CFs'!I:J, MATCH(B54,'Coop GFs_CFs'!B:B,0),1),
"Lane Mile", INDEX('Coop GFs_CFs'!K:L, MATCH(B54,'Coop GFs_CFs'!B:B,0),1),
"Gas Sales", INDEX('Coop GFs_CFs'!M:N, MATCH(B54,'Coop GFs_CFs'!B:B,0),1),
"No Growth", INDEX('Coop GFs_CFs'!O:P, MATCH(B54,'Coop GFs_CFs'!B:B,0),1)
)</f>
        <v>1</v>
      </c>
      <c r="N54" s="175" cm="1">
        <f t="array" ref="N54">_xlfn.SWITCH(L54,
"Employment", INDEX('Coop GFs_CFs'!C:D, MATCH(B54,'Coop GFs_CFs'!B:B,0),2),
"Population", INDEX('Coop GFs_CFs'!E:F, MATCH(B54,'Coop GFs_CFs'!B:B,0),2),
"Household", INDEX('Coop GFs_CFs'!G:H, MATCH(B54,'Coop GFs_CFs'!B:B,0),2),
"VMT", INDEX('Coop GFs_CFs'!I:J, MATCH(B54,'Coop GFs_CFs'!B:B,0),2),
"Lane Mile", INDEX('Coop GFs_CFs'!K:L, MATCH(B54,'Coop GFs_CFs'!B:B,0),2),
"Gas Sales", INDEX('Coop GFs_CFs'!M:N, MATCH(B54,'Coop GFs_CFs'!B:B,0),2),
"No Growth", INDEX('Coop GFs_CFs'!O:P, MATCH(B54,'Coop GFs_CFs'!B:B,0),2)
)</f>
        <v>1</v>
      </c>
      <c r="O54" s="150"/>
      <c r="P54" s="159">
        <f t="shared" si="4"/>
        <v>4.7191637231030986E-6</v>
      </c>
      <c r="Q54" s="159">
        <f t="shared" si="5"/>
        <v>4.7191637231030986E-6</v>
      </c>
      <c r="R54" s="155">
        <v>2103005000</v>
      </c>
      <c r="S54" s="144" t="s">
        <v>3863</v>
      </c>
      <c r="T54" s="144" t="s">
        <v>436</v>
      </c>
      <c r="U54" s="144" t="s">
        <v>3867</v>
      </c>
      <c r="V54" s="144" t="s">
        <v>3864</v>
      </c>
      <c r="W54" s="144"/>
      <c r="X54" s="142" t="s">
        <v>330</v>
      </c>
      <c r="Y54" s="152" t="str">
        <f t="shared" si="6"/>
        <v>2103005000-24017-VOC</v>
      </c>
      <c r="Z54" s="152" t="s">
        <v>3919</v>
      </c>
    </row>
    <row r="55" spans="1:26" ht="17.399999999999999" x14ac:dyDescent="0.35">
      <c r="A55" s="142" t="s">
        <v>497</v>
      </c>
      <c r="B55" s="140">
        <v>24021</v>
      </c>
      <c r="C55" s="140" t="s">
        <v>12</v>
      </c>
      <c r="D55" s="147">
        <v>4.4855895772975274E-3</v>
      </c>
      <c r="E55" s="147"/>
      <c r="F55" s="147">
        <f t="shared" si="14"/>
        <v>1.2289286513143911E-5</v>
      </c>
      <c r="G55" s="147"/>
      <c r="H55" s="147">
        <v>4.4855895772975274E-3</v>
      </c>
      <c r="I55" s="147">
        <f t="shared" si="15"/>
        <v>1.2289286513143911E-5</v>
      </c>
      <c r="J55" s="147">
        <f t="shared" si="3"/>
        <v>4.4855895772975274E-3</v>
      </c>
      <c r="K55" s="148">
        <f t="shared" si="16"/>
        <v>1.2289286513143911E-5</v>
      </c>
      <c r="L55" s="151" t="s">
        <v>3820</v>
      </c>
      <c r="M55" s="175" cm="1">
        <f t="array" ref="M55">_xlfn.SWITCH(L55,
"Employment", INDEX('Coop GFs_CFs'!C:D, MATCH(B55,'Coop GFs_CFs'!B:B,0),1),
"Population", INDEX('Coop GFs_CFs'!E:F, MATCH(B55,'Coop GFs_CFs'!B:B,0),1),
"Household", INDEX('Coop GFs_CFs'!G:H, MATCH(B55,'Coop GFs_CFs'!B:B,0),1),
"VMT", INDEX('Coop GFs_CFs'!I:J, MATCH(B55,'Coop GFs_CFs'!B:B,0),1),
"Lane Mile", INDEX('Coop GFs_CFs'!K:L, MATCH(B55,'Coop GFs_CFs'!B:B,0),1),
"Gas Sales", INDEX('Coop GFs_CFs'!M:N, MATCH(B55,'Coop GFs_CFs'!B:B,0),1),
"No Growth", INDEX('Coop GFs_CFs'!O:P, MATCH(B55,'Coop GFs_CFs'!B:B,0),1)
)</f>
        <v>1</v>
      </c>
      <c r="N55" s="175" cm="1">
        <f t="array" ref="N55">_xlfn.SWITCH(L55,
"Employment", INDEX('Coop GFs_CFs'!C:D, MATCH(B55,'Coop GFs_CFs'!B:B,0),2),
"Population", INDEX('Coop GFs_CFs'!E:F, MATCH(B55,'Coop GFs_CFs'!B:B,0),2),
"Household", INDEX('Coop GFs_CFs'!G:H, MATCH(B55,'Coop GFs_CFs'!B:B,0),2),
"VMT", INDEX('Coop GFs_CFs'!I:J, MATCH(B55,'Coop GFs_CFs'!B:B,0),2),
"Lane Mile", INDEX('Coop GFs_CFs'!K:L, MATCH(B55,'Coop GFs_CFs'!B:B,0),2),
"Gas Sales", INDEX('Coop GFs_CFs'!M:N, MATCH(B55,'Coop GFs_CFs'!B:B,0),2),
"No Growth", INDEX('Coop GFs_CFs'!O:P, MATCH(B55,'Coop GFs_CFs'!B:B,0),2)
)</f>
        <v>1</v>
      </c>
      <c r="O55" s="150"/>
      <c r="P55" s="159">
        <f t="shared" si="4"/>
        <v>1.2289286513143911E-5</v>
      </c>
      <c r="Q55" s="159">
        <f t="shared" si="5"/>
        <v>1.2289286513143911E-5</v>
      </c>
      <c r="R55" s="155">
        <v>2103005000</v>
      </c>
      <c r="S55" s="144" t="s">
        <v>3863</v>
      </c>
      <c r="T55" s="144" t="s">
        <v>436</v>
      </c>
      <c r="U55" s="144" t="s">
        <v>3867</v>
      </c>
      <c r="V55" s="144" t="s">
        <v>3864</v>
      </c>
      <c r="W55" s="144"/>
      <c r="X55" s="142" t="s">
        <v>330</v>
      </c>
      <c r="Y55" s="152" t="str">
        <f t="shared" si="6"/>
        <v>2103005000-24021-VOC</v>
      </c>
      <c r="Z55" s="152" t="s">
        <v>3920</v>
      </c>
    </row>
    <row r="56" spans="1:26" ht="17.399999999999999" x14ac:dyDescent="0.35">
      <c r="A56" s="142" t="s">
        <v>497</v>
      </c>
      <c r="B56" s="140">
        <v>24031</v>
      </c>
      <c r="C56" s="140" t="s">
        <v>12</v>
      </c>
      <c r="D56" s="147">
        <v>2.4277939357360119E-2</v>
      </c>
      <c r="E56" s="147"/>
      <c r="F56" s="147">
        <f t="shared" si="14"/>
        <v>6.6514902348931829E-5</v>
      </c>
      <c r="G56" s="147"/>
      <c r="H56" s="147">
        <v>2.4277939357360119E-2</v>
      </c>
      <c r="I56" s="147">
        <f t="shared" si="15"/>
        <v>6.6514902348931829E-5</v>
      </c>
      <c r="J56" s="147">
        <f t="shared" si="3"/>
        <v>2.4277939357360119E-2</v>
      </c>
      <c r="K56" s="148">
        <f t="shared" si="16"/>
        <v>6.6514902348931829E-5</v>
      </c>
      <c r="L56" s="151" t="s">
        <v>3820</v>
      </c>
      <c r="M56" s="175" cm="1">
        <f t="array" ref="M56">_xlfn.SWITCH(L56,
"Employment", INDEX('Coop GFs_CFs'!C:D, MATCH(B56,'Coop GFs_CFs'!B:B,0),1),
"Population", INDEX('Coop GFs_CFs'!E:F, MATCH(B56,'Coop GFs_CFs'!B:B,0),1),
"Household", INDEX('Coop GFs_CFs'!G:H, MATCH(B56,'Coop GFs_CFs'!B:B,0),1),
"VMT", INDEX('Coop GFs_CFs'!I:J, MATCH(B56,'Coop GFs_CFs'!B:B,0),1),
"Lane Mile", INDEX('Coop GFs_CFs'!K:L, MATCH(B56,'Coop GFs_CFs'!B:B,0),1),
"Gas Sales", INDEX('Coop GFs_CFs'!M:N, MATCH(B56,'Coop GFs_CFs'!B:B,0),1),
"No Growth", INDEX('Coop GFs_CFs'!O:P, MATCH(B56,'Coop GFs_CFs'!B:B,0),1)
)</f>
        <v>1</v>
      </c>
      <c r="N56" s="175" cm="1">
        <f t="array" ref="N56">_xlfn.SWITCH(L56,
"Employment", INDEX('Coop GFs_CFs'!C:D, MATCH(B56,'Coop GFs_CFs'!B:B,0),2),
"Population", INDEX('Coop GFs_CFs'!E:F, MATCH(B56,'Coop GFs_CFs'!B:B,0),2),
"Household", INDEX('Coop GFs_CFs'!G:H, MATCH(B56,'Coop GFs_CFs'!B:B,0),2),
"VMT", INDEX('Coop GFs_CFs'!I:J, MATCH(B56,'Coop GFs_CFs'!B:B,0),2),
"Lane Mile", INDEX('Coop GFs_CFs'!K:L, MATCH(B56,'Coop GFs_CFs'!B:B,0),2),
"Gas Sales", INDEX('Coop GFs_CFs'!M:N, MATCH(B56,'Coop GFs_CFs'!B:B,0),2),
"No Growth", INDEX('Coop GFs_CFs'!O:P, MATCH(B56,'Coop GFs_CFs'!B:B,0),2)
)</f>
        <v>1</v>
      </c>
      <c r="O56" s="150"/>
      <c r="P56" s="159">
        <f t="shared" si="4"/>
        <v>6.6514902348931829E-5</v>
      </c>
      <c r="Q56" s="159">
        <f t="shared" si="5"/>
        <v>6.6514902348931829E-5</v>
      </c>
      <c r="R56" s="155">
        <v>2103005000</v>
      </c>
      <c r="S56" s="144" t="s">
        <v>3863</v>
      </c>
      <c r="T56" s="144" t="s">
        <v>436</v>
      </c>
      <c r="U56" s="144" t="s">
        <v>3867</v>
      </c>
      <c r="V56" s="144" t="s">
        <v>3864</v>
      </c>
      <c r="W56" s="144"/>
      <c r="X56" s="142" t="s">
        <v>330</v>
      </c>
      <c r="Y56" s="152" t="str">
        <f t="shared" si="6"/>
        <v>2103005000-24031-VOC</v>
      </c>
      <c r="Z56" s="152" t="s">
        <v>3921</v>
      </c>
    </row>
    <row r="57" spans="1:26" ht="17.399999999999999" x14ac:dyDescent="0.35">
      <c r="A57" s="142" t="s">
        <v>497</v>
      </c>
      <c r="B57" s="140">
        <v>24033</v>
      </c>
      <c r="C57" s="140" t="s">
        <v>12</v>
      </c>
      <c r="D57" s="147">
        <v>1.2915455593939647E-2</v>
      </c>
      <c r="E57" s="147"/>
      <c r="F57" s="147">
        <f t="shared" si="14"/>
        <v>3.538480984640999E-5</v>
      </c>
      <c r="G57" s="147"/>
      <c r="H57" s="147">
        <v>1.2915455593939647E-2</v>
      </c>
      <c r="I57" s="147">
        <f t="shared" si="15"/>
        <v>3.538480984640999E-5</v>
      </c>
      <c r="J57" s="147">
        <f t="shared" si="3"/>
        <v>1.2915455593939647E-2</v>
      </c>
      <c r="K57" s="148">
        <f t="shared" si="16"/>
        <v>3.538480984640999E-5</v>
      </c>
      <c r="L57" s="151" t="s">
        <v>3820</v>
      </c>
      <c r="M57" s="175" cm="1">
        <f t="array" ref="M57">_xlfn.SWITCH(L57,
"Employment", INDEX('Coop GFs_CFs'!C:D, MATCH(B57,'Coop GFs_CFs'!B:B,0),1),
"Population", INDEX('Coop GFs_CFs'!E:F, MATCH(B57,'Coop GFs_CFs'!B:B,0),1),
"Household", INDEX('Coop GFs_CFs'!G:H, MATCH(B57,'Coop GFs_CFs'!B:B,0),1),
"VMT", INDEX('Coop GFs_CFs'!I:J, MATCH(B57,'Coop GFs_CFs'!B:B,0),1),
"Lane Mile", INDEX('Coop GFs_CFs'!K:L, MATCH(B57,'Coop GFs_CFs'!B:B,0),1),
"Gas Sales", INDEX('Coop GFs_CFs'!M:N, MATCH(B57,'Coop GFs_CFs'!B:B,0),1),
"No Growth", INDEX('Coop GFs_CFs'!O:P, MATCH(B57,'Coop GFs_CFs'!B:B,0),1)
)</f>
        <v>1</v>
      </c>
      <c r="N57" s="175" cm="1">
        <f t="array" ref="N57">_xlfn.SWITCH(L57,
"Employment", INDEX('Coop GFs_CFs'!C:D, MATCH(B57,'Coop GFs_CFs'!B:B,0),2),
"Population", INDEX('Coop GFs_CFs'!E:F, MATCH(B57,'Coop GFs_CFs'!B:B,0),2),
"Household", INDEX('Coop GFs_CFs'!G:H, MATCH(B57,'Coop GFs_CFs'!B:B,0),2),
"VMT", INDEX('Coop GFs_CFs'!I:J, MATCH(B57,'Coop GFs_CFs'!B:B,0),2),
"Lane Mile", INDEX('Coop GFs_CFs'!K:L, MATCH(B57,'Coop GFs_CFs'!B:B,0),2),
"Gas Sales", INDEX('Coop GFs_CFs'!M:N, MATCH(B57,'Coop GFs_CFs'!B:B,0),2),
"No Growth", INDEX('Coop GFs_CFs'!O:P, MATCH(B57,'Coop GFs_CFs'!B:B,0),2)
)</f>
        <v>1</v>
      </c>
      <c r="O57" s="150"/>
      <c r="P57" s="159">
        <f t="shared" si="4"/>
        <v>3.538480984640999E-5</v>
      </c>
      <c r="Q57" s="159">
        <f t="shared" si="5"/>
        <v>3.538480984640999E-5</v>
      </c>
      <c r="R57" s="155">
        <v>2103005000</v>
      </c>
      <c r="S57" s="144" t="s">
        <v>3863</v>
      </c>
      <c r="T57" s="144" t="s">
        <v>436</v>
      </c>
      <c r="U57" s="144" t="s">
        <v>3867</v>
      </c>
      <c r="V57" s="144" t="s">
        <v>3864</v>
      </c>
      <c r="W57" s="144"/>
      <c r="X57" s="142" t="s">
        <v>330</v>
      </c>
      <c r="Y57" s="152" t="str">
        <f t="shared" si="6"/>
        <v>2103005000-24033-VOC</v>
      </c>
      <c r="Z57" s="152" t="s">
        <v>3922</v>
      </c>
    </row>
    <row r="58" spans="1:26" ht="17.399999999999999" x14ac:dyDescent="0.35">
      <c r="A58" s="142" t="s">
        <v>497</v>
      </c>
      <c r="B58" s="143">
        <v>24009</v>
      </c>
      <c r="C58" s="145" t="s">
        <v>10</v>
      </c>
      <c r="D58" s="147">
        <v>4.4330140252538237E-2</v>
      </c>
      <c r="E58" s="147"/>
      <c r="F58" s="147">
        <f t="shared" si="14"/>
        <v>1.2145243904804997E-4</v>
      </c>
      <c r="G58" s="147"/>
      <c r="H58" s="147">
        <v>4.4330140252538237E-2</v>
      </c>
      <c r="I58" s="147">
        <f t="shared" si="15"/>
        <v>1.2145243904804997E-4</v>
      </c>
      <c r="J58" s="147">
        <f t="shared" si="3"/>
        <v>4.4330140252538237E-2</v>
      </c>
      <c r="K58" s="148">
        <f t="shared" si="16"/>
        <v>1.2145243904804997E-4</v>
      </c>
      <c r="L58" s="151" t="s">
        <v>3820</v>
      </c>
      <c r="M58" s="175" cm="1">
        <f t="array" ref="M58">_xlfn.SWITCH(L58,
"Employment", INDEX('Coop GFs_CFs'!C:D, MATCH(B58,'Coop GFs_CFs'!B:B,0),1),
"Population", INDEX('Coop GFs_CFs'!E:F, MATCH(B58,'Coop GFs_CFs'!B:B,0),1),
"Household", INDEX('Coop GFs_CFs'!G:H, MATCH(B58,'Coop GFs_CFs'!B:B,0),1),
"VMT", INDEX('Coop GFs_CFs'!I:J, MATCH(B58,'Coop GFs_CFs'!B:B,0),1),
"Lane Mile", INDEX('Coop GFs_CFs'!K:L, MATCH(B58,'Coop GFs_CFs'!B:B,0),1),
"Gas Sales", INDEX('Coop GFs_CFs'!M:N, MATCH(B58,'Coop GFs_CFs'!B:B,0),1),
"No Growth", INDEX('Coop GFs_CFs'!O:P, MATCH(B58,'Coop GFs_CFs'!B:B,0),1)
)</f>
        <v>1</v>
      </c>
      <c r="N58" s="175" cm="1">
        <f t="array" ref="N58">_xlfn.SWITCH(L58,
"Employment", INDEX('Coop GFs_CFs'!C:D, MATCH(B58,'Coop GFs_CFs'!B:B,0),2),
"Population", INDEX('Coop GFs_CFs'!E:F, MATCH(B58,'Coop GFs_CFs'!B:B,0),2),
"Household", INDEX('Coop GFs_CFs'!G:H, MATCH(B58,'Coop GFs_CFs'!B:B,0),2),
"VMT", INDEX('Coop GFs_CFs'!I:J, MATCH(B58,'Coop GFs_CFs'!B:B,0),2),
"Lane Mile", INDEX('Coop GFs_CFs'!K:L, MATCH(B58,'Coop GFs_CFs'!B:B,0),2),
"Gas Sales", INDEX('Coop GFs_CFs'!M:N, MATCH(B58,'Coop GFs_CFs'!B:B,0),2),
"No Growth", INDEX('Coop GFs_CFs'!O:P, MATCH(B58,'Coop GFs_CFs'!B:B,0),2)
)</f>
        <v>1</v>
      </c>
      <c r="O58" s="150"/>
      <c r="P58" s="159">
        <f t="shared" si="4"/>
        <v>1.2145243904804997E-4</v>
      </c>
      <c r="Q58" s="159">
        <f t="shared" si="5"/>
        <v>1.2145243904804997E-4</v>
      </c>
      <c r="R58" s="155">
        <v>2103005000</v>
      </c>
      <c r="S58" s="144" t="s">
        <v>3863</v>
      </c>
      <c r="T58" s="144" t="s">
        <v>436</v>
      </c>
      <c r="U58" s="144" t="s">
        <v>3867</v>
      </c>
      <c r="V58" s="144" t="s">
        <v>3864</v>
      </c>
      <c r="W58" s="144"/>
      <c r="X58" s="142" t="s">
        <v>330</v>
      </c>
      <c r="Y58" s="152" t="str">
        <f t="shared" si="6"/>
        <v>2103005000-24009-NOx</v>
      </c>
      <c r="Z58" s="152" t="s">
        <v>3923</v>
      </c>
    </row>
    <row r="59" spans="1:26" ht="17.399999999999999" x14ac:dyDescent="0.35">
      <c r="A59" s="142" t="s">
        <v>497</v>
      </c>
      <c r="B59" s="143">
        <v>24017</v>
      </c>
      <c r="C59" s="145" t="s">
        <v>10</v>
      </c>
      <c r="D59" s="147">
        <v>8.3838240479021886E-2</v>
      </c>
      <c r="E59" s="147"/>
      <c r="F59" s="147">
        <f t="shared" si="14"/>
        <v>2.2969380953156681E-4</v>
      </c>
      <c r="G59" s="147"/>
      <c r="H59" s="147">
        <v>8.3838240479021886E-2</v>
      </c>
      <c r="I59" s="147">
        <f t="shared" si="15"/>
        <v>2.2969380953156681E-4</v>
      </c>
      <c r="J59" s="147">
        <f t="shared" si="3"/>
        <v>8.3838240479021886E-2</v>
      </c>
      <c r="K59" s="148">
        <f t="shared" si="16"/>
        <v>2.2969380953156681E-4</v>
      </c>
      <c r="L59" s="151" t="s">
        <v>3820</v>
      </c>
      <c r="M59" s="175" cm="1">
        <f t="array" ref="M59">_xlfn.SWITCH(L59,
"Employment", INDEX('Coop GFs_CFs'!C:D, MATCH(B59,'Coop GFs_CFs'!B:B,0),1),
"Population", INDEX('Coop GFs_CFs'!E:F, MATCH(B59,'Coop GFs_CFs'!B:B,0),1),
"Household", INDEX('Coop GFs_CFs'!G:H, MATCH(B59,'Coop GFs_CFs'!B:B,0),1),
"VMT", INDEX('Coop GFs_CFs'!I:J, MATCH(B59,'Coop GFs_CFs'!B:B,0),1),
"Lane Mile", INDEX('Coop GFs_CFs'!K:L, MATCH(B59,'Coop GFs_CFs'!B:B,0),1),
"Gas Sales", INDEX('Coop GFs_CFs'!M:N, MATCH(B59,'Coop GFs_CFs'!B:B,0),1),
"No Growth", INDEX('Coop GFs_CFs'!O:P, MATCH(B59,'Coop GFs_CFs'!B:B,0),1)
)</f>
        <v>1</v>
      </c>
      <c r="N59" s="175" cm="1">
        <f t="array" ref="N59">_xlfn.SWITCH(L59,
"Employment", INDEX('Coop GFs_CFs'!C:D, MATCH(B59,'Coop GFs_CFs'!B:B,0),2),
"Population", INDEX('Coop GFs_CFs'!E:F, MATCH(B59,'Coop GFs_CFs'!B:B,0),2),
"Household", INDEX('Coop GFs_CFs'!G:H, MATCH(B59,'Coop GFs_CFs'!B:B,0),2),
"VMT", INDEX('Coop GFs_CFs'!I:J, MATCH(B59,'Coop GFs_CFs'!B:B,0),2),
"Lane Mile", INDEX('Coop GFs_CFs'!K:L, MATCH(B59,'Coop GFs_CFs'!B:B,0),2),
"Gas Sales", INDEX('Coop GFs_CFs'!M:N, MATCH(B59,'Coop GFs_CFs'!B:B,0),2),
"No Growth", INDEX('Coop GFs_CFs'!O:P, MATCH(B59,'Coop GFs_CFs'!B:B,0),2)
)</f>
        <v>1</v>
      </c>
      <c r="O59" s="150"/>
      <c r="P59" s="159">
        <f t="shared" si="4"/>
        <v>2.2969380953156681E-4</v>
      </c>
      <c r="Q59" s="159">
        <f t="shared" si="5"/>
        <v>2.2969380953156681E-4</v>
      </c>
      <c r="R59" s="155">
        <v>2103005000</v>
      </c>
      <c r="S59" s="144" t="s">
        <v>3863</v>
      </c>
      <c r="T59" s="144" t="s">
        <v>436</v>
      </c>
      <c r="U59" s="144" t="s">
        <v>3867</v>
      </c>
      <c r="V59" s="144" t="s">
        <v>3864</v>
      </c>
      <c r="W59" s="144"/>
      <c r="X59" s="142" t="s">
        <v>330</v>
      </c>
      <c r="Y59" s="152" t="str">
        <f t="shared" si="6"/>
        <v>2103005000-24017-NOx</v>
      </c>
      <c r="Z59" s="152" t="s">
        <v>3924</v>
      </c>
    </row>
    <row r="60" spans="1:26" ht="17.399999999999999" x14ac:dyDescent="0.35">
      <c r="A60" s="142" t="s">
        <v>497</v>
      </c>
      <c r="B60" s="140">
        <v>24021</v>
      </c>
      <c r="C60" s="145" t="s">
        <v>10</v>
      </c>
      <c r="D60" s="147">
        <v>0.21832515641713629</v>
      </c>
      <c r="E60" s="147"/>
      <c r="F60" s="147">
        <f t="shared" si="14"/>
        <v>5.9815111347160624E-4</v>
      </c>
      <c r="G60" s="147"/>
      <c r="H60" s="147">
        <v>0.21832515641713629</v>
      </c>
      <c r="I60" s="147">
        <f t="shared" si="15"/>
        <v>5.9815111347160624E-4</v>
      </c>
      <c r="J60" s="147">
        <f t="shared" si="3"/>
        <v>0.21832515641713629</v>
      </c>
      <c r="K60" s="148">
        <f t="shared" si="16"/>
        <v>5.9815111347160624E-4</v>
      </c>
      <c r="L60" s="151" t="s">
        <v>3820</v>
      </c>
      <c r="M60" s="175" cm="1">
        <f t="array" ref="M60">_xlfn.SWITCH(L60,
"Employment", INDEX('Coop GFs_CFs'!C:D, MATCH(B60,'Coop GFs_CFs'!B:B,0),1),
"Population", INDEX('Coop GFs_CFs'!E:F, MATCH(B60,'Coop GFs_CFs'!B:B,0),1),
"Household", INDEX('Coop GFs_CFs'!G:H, MATCH(B60,'Coop GFs_CFs'!B:B,0),1),
"VMT", INDEX('Coop GFs_CFs'!I:J, MATCH(B60,'Coop GFs_CFs'!B:B,0),1),
"Lane Mile", INDEX('Coop GFs_CFs'!K:L, MATCH(B60,'Coop GFs_CFs'!B:B,0),1),
"Gas Sales", INDEX('Coop GFs_CFs'!M:N, MATCH(B60,'Coop GFs_CFs'!B:B,0),1),
"No Growth", INDEX('Coop GFs_CFs'!O:P, MATCH(B60,'Coop GFs_CFs'!B:B,0),1)
)</f>
        <v>1</v>
      </c>
      <c r="N60" s="175" cm="1">
        <f t="array" ref="N60">_xlfn.SWITCH(L60,
"Employment", INDEX('Coop GFs_CFs'!C:D, MATCH(B60,'Coop GFs_CFs'!B:B,0),2),
"Population", INDEX('Coop GFs_CFs'!E:F, MATCH(B60,'Coop GFs_CFs'!B:B,0),2),
"Household", INDEX('Coop GFs_CFs'!G:H, MATCH(B60,'Coop GFs_CFs'!B:B,0),2),
"VMT", INDEX('Coop GFs_CFs'!I:J, MATCH(B60,'Coop GFs_CFs'!B:B,0),2),
"Lane Mile", INDEX('Coop GFs_CFs'!K:L, MATCH(B60,'Coop GFs_CFs'!B:B,0),2),
"Gas Sales", INDEX('Coop GFs_CFs'!M:N, MATCH(B60,'Coop GFs_CFs'!B:B,0),2),
"No Growth", INDEX('Coop GFs_CFs'!O:P, MATCH(B60,'Coop GFs_CFs'!B:B,0),2)
)</f>
        <v>1</v>
      </c>
      <c r="O60" s="150"/>
      <c r="P60" s="159">
        <f t="shared" si="4"/>
        <v>5.9815111347160624E-4</v>
      </c>
      <c r="Q60" s="159">
        <f t="shared" si="5"/>
        <v>5.9815111347160624E-4</v>
      </c>
      <c r="R60" s="155">
        <v>2103005000</v>
      </c>
      <c r="S60" s="144" t="s">
        <v>3863</v>
      </c>
      <c r="T60" s="144" t="s">
        <v>436</v>
      </c>
      <c r="U60" s="144" t="s">
        <v>3867</v>
      </c>
      <c r="V60" s="144" t="s">
        <v>3864</v>
      </c>
      <c r="W60" s="144"/>
      <c r="X60" s="142" t="s">
        <v>330</v>
      </c>
      <c r="Y60" s="152" t="str">
        <f t="shared" si="6"/>
        <v>2103005000-24021-NOx</v>
      </c>
      <c r="Z60" s="152" t="s">
        <v>3925</v>
      </c>
    </row>
    <row r="61" spans="1:26" ht="17.399999999999999" x14ac:dyDescent="0.35">
      <c r="A61" s="142" t="s">
        <v>497</v>
      </c>
      <c r="B61" s="140">
        <v>24031</v>
      </c>
      <c r="C61" s="145" t="s">
        <v>10</v>
      </c>
      <c r="D61" s="147">
        <v>1.1816696147387671</v>
      </c>
      <c r="E61" s="147"/>
      <c r="F61" s="147">
        <f t="shared" si="14"/>
        <v>3.2374509992842936E-3</v>
      </c>
      <c r="G61" s="147"/>
      <c r="H61" s="147">
        <v>1.1816696147387671</v>
      </c>
      <c r="I61" s="147">
        <f t="shared" si="15"/>
        <v>3.2374509992842936E-3</v>
      </c>
      <c r="J61" s="147">
        <f t="shared" si="3"/>
        <v>1.1816696147387671</v>
      </c>
      <c r="K61" s="148">
        <f t="shared" si="16"/>
        <v>3.2374509992842936E-3</v>
      </c>
      <c r="L61" s="151" t="s">
        <v>3820</v>
      </c>
      <c r="M61" s="175" cm="1">
        <f t="array" ref="M61">_xlfn.SWITCH(L61,
"Employment", INDEX('Coop GFs_CFs'!C:D, MATCH(B61,'Coop GFs_CFs'!B:B,0),1),
"Population", INDEX('Coop GFs_CFs'!E:F, MATCH(B61,'Coop GFs_CFs'!B:B,0),1),
"Household", INDEX('Coop GFs_CFs'!G:H, MATCH(B61,'Coop GFs_CFs'!B:B,0),1),
"VMT", INDEX('Coop GFs_CFs'!I:J, MATCH(B61,'Coop GFs_CFs'!B:B,0),1),
"Lane Mile", INDEX('Coop GFs_CFs'!K:L, MATCH(B61,'Coop GFs_CFs'!B:B,0),1),
"Gas Sales", INDEX('Coop GFs_CFs'!M:N, MATCH(B61,'Coop GFs_CFs'!B:B,0),1),
"No Growth", INDEX('Coop GFs_CFs'!O:P, MATCH(B61,'Coop GFs_CFs'!B:B,0),1)
)</f>
        <v>1</v>
      </c>
      <c r="N61" s="175" cm="1">
        <f t="array" ref="N61">_xlfn.SWITCH(L61,
"Employment", INDEX('Coop GFs_CFs'!C:D, MATCH(B61,'Coop GFs_CFs'!B:B,0),2),
"Population", INDEX('Coop GFs_CFs'!E:F, MATCH(B61,'Coop GFs_CFs'!B:B,0),2),
"Household", INDEX('Coop GFs_CFs'!G:H, MATCH(B61,'Coop GFs_CFs'!B:B,0),2),
"VMT", INDEX('Coop GFs_CFs'!I:J, MATCH(B61,'Coop GFs_CFs'!B:B,0),2),
"Lane Mile", INDEX('Coop GFs_CFs'!K:L, MATCH(B61,'Coop GFs_CFs'!B:B,0),2),
"Gas Sales", INDEX('Coop GFs_CFs'!M:N, MATCH(B61,'Coop GFs_CFs'!B:B,0),2),
"No Growth", INDEX('Coop GFs_CFs'!O:P, MATCH(B61,'Coop GFs_CFs'!B:B,0),2)
)</f>
        <v>1</v>
      </c>
      <c r="O61" s="150"/>
      <c r="P61" s="159">
        <f t="shared" si="4"/>
        <v>3.2374509992842936E-3</v>
      </c>
      <c r="Q61" s="159">
        <f t="shared" si="5"/>
        <v>3.2374509992842936E-3</v>
      </c>
      <c r="R61" s="155">
        <v>2103005000</v>
      </c>
      <c r="S61" s="144" t="s">
        <v>3863</v>
      </c>
      <c r="T61" s="144" t="s">
        <v>436</v>
      </c>
      <c r="U61" s="144" t="s">
        <v>3867</v>
      </c>
      <c r="V61" s="144" t="s">
        <v>3864</v>
      </c>
      <c r="W61" s="144"/>
      <c r="X61" s="142" t="s">
        <v>330</v>
      </c>
      <c r="Y61" s="152" t="str">
        <f t="shared" si="6"/>
        <v>2103005000-24031-NOx</v>
      </c>
      <c r="Z61" s="152" t="s">
        <v>3926</v>
      </c>
    </row>
    <row r="62" spans="1:26" ht="17.399999999999999" x14ac:dyDescent="0.35">
      <c r="A62" s="142" t="s">
        <v>497</v>
      </c>
      <c r="B62" s="140">
        <v>24033</v>
      </c>
      <c r="C62" s="145" t="s">
        <v>10</v>
      </c>
      <c r="D62" s="147">
        <v>0.62862836961653157</v>
      </c>
      <c r="E62" s="147"/>
      <c r="F62" s="147">
        <f t="shared" si="14"/>
        <v>1.7222695057987167E-3</v>
      </c>
      <c r="G62" s="147"/>
      <c r="H62" s="147">
        <v>0.62862836961653157</v>
      </c>
      <c r="I62" s="147">
        <f t="shared" si="15"/>
        <v>1.7222695057987167E-3</v>
      </c>
      <c r="J62" s="147">
        <f t="shared" si="3"/>
        <v>0.62862836961653157</v>
      </c>
      <c r="K62" s="148">
        <f t="shared" si="16"/>
        <v>1.7222695057987167E-3</v>
      </c>
      <c r="L62" s="151" t="s">
        <v>3820</v>
      </c>
      <c r="M62" s="175" cm="1">
        <f t="array" ref="M62">_xlfn.SWITCH(L62,
"Employment", INDEX('Coop GFs_CFs'!C:D, MATCH(B62,'Coop GFs_CFs'!B:B,0),1),
"Population", INDEX('Coop GFs_CFs'!E:F, MATCH(B62,'Coop GFs_CFs'!B:B,0),1),
"Household", INDEX('Coop GFs_CFs'!G:H, MATCH(B62,'Coop GFs_CFs'!B:B,0),1),
"VMT", INDEX('Coop GFs_CFs'!I:J, MATCH(B62,'Coop GFs_CFs'!B:B,0),1),
"Lane Mile", INDEX('Coop GFs_CFs'!K:L, MATCH(B62,'Coop GFs_CFs'!B:B,0),1),
"Gas Sales", INDEX('Coop GFs_CFs'!M:N, MATCH(B62,'Coop GFs_CFs'!B:B,0),1),
"No Growth", INDEX('Coop GFs_CFs'!O:P, MATCH(B62,'Coop GFs_CFs'!B:B,0),1)
)</f>
        <v>1</v>
      </c>
      <c r="N62" s="175" cm="1">
        <f t="array" ref="N62">_xlfn.SWITCH(L62,
"Employment", INDEX('Coop GFs_CFs'!C:D, MATCH(B62,'Coop GFs_CFs'!B:B,0),2),
"Population", INDEX('Coop GFs_CFs'!E:F, MATCH(B62,'Coop GFs_CFs'!B:B,0),2),
"Household", INDEX('Coop GFs_CFs'!G:H, MATCH(B62,'Coop GFs_CFs'!B:B,0),2),
"VMT", INDEX('Coop GFs_CFs'!I:J, MATCH(B62,'Coop GFs_CFs'!B:B,0),2),
"Lane Mile", INDEX('Coop GFs_CFs'!K:L, MATCH(B62,'Coop GFs_CFs'!B:B,0),2),
"Gas Sales", INDEX('Coop GFs_CFs'!M:N, MATCH(B62,'Coop GFs_CFs'!B:B,0),2),
"No Growth", INDEX('Coop GFs_CFs'!O:P, MATCH(B62,'Coop GFs_CFs'!B:B,0),2)
)</f>
        <v>1</v>
      </c>
      <c r="O62" s="150"/>
      <c r="P62" s="159">
        <f t="shared" si="4"/>
        <v>1.7222695057987167E-3</v>
      </c>
      <c r="Q62" s="159">
        <f t="shared" si="5"/>
        <v>1.7222695057987167E-3</v>
      </c>
      <c r="R62" s="155">
        <v>2103005000</v>
      </c>
      <c r="S62" s="144" t="s">
        <v>3863</v>
      </c>
      <c r="T62" s="144" t="s">
        <v>436</v>
      </c>
      <c r="U62" s="144" t="s">
        <v>3867</v>
      </c>
      <c r="V62" s="144" t="s">
        <v>3864</v>
      </c>
      <c r="W62" s="144"/>
      <c r="X62" s="142" t="s">
        <v>330</v>
      </c>
      <c r="Y62" s="152" t="str">
        <f t="shared" si="6"/>
        <v>2103005000-24033-NOx</v>
      </c>
      <c r="Z62" s="152" t="s">
        <v>3927</v>
      </c>
    </row>
    <row r="63" spans="1:26" ht="17.399999999999999" x14ac:dyDescent="0.35">
      <c r="A63" s="142" t="s">
        <v>497</v>
      </c>
      <c r="B63" s="143">
        <v>24009</v>
      </c>
      <c r="C63" s="140" t="s">
        <v>12</v>
      </c>
      <c r="D63" s="147">
        <v>9.5304080664840402E-5</v>
      </c>
      <c r="E63" s="147"/>
      <c r="F63" s="147">
        <f t="shared" si="14"/>
        <v>2.6110707031463123E-7</v>
      </c>
      <c r="G63" s="147"/>
      <c r="H63" s="147">
        <v>9.5304080664840402E-5</v>
      </c>
      <c r="I63" s="147">
        <f t="shared" si="15"/>
        <v>2.6110707031463123E-7</v>
      </c>
      <c r="J63" s="147">
        <f t="shared" si="3"/>
        <v>9.5304080664840402E-5</v>
      </c>
      <c r="K63" s="148">
        <f t="shared" si="16"/>
        <v>2.6110707031463123E-7</v>
      </c>
      <c r="L63" s="151" t="s">
        <v>3820</v>
      </c>
      <c r="M63" s="175" cm="1">
        <f t="array" ref="M63">_xlfn.SWITCH(L63,
"Employment", INDEX('Coop GFs_CFs'!C:D, MATCH(B63,'Coop GFs_CFs'!B:B,0),1),
"Population", INDEX('Coop GFs_CFs'!E:F, MATCH(B63,'Coop GFs_CFs'!B:B,0),1),
"Household", INDEX('Coop GFs_CFs'!G:H, MATCH(B63,'Coop GFs_CFs'!B:B,0),1),
"VMT", INDEX('Coop GFs_CFs'!I:J, MATCH(B63,'Coop GFs_CFs'!B:B,0),1),
"Lane Mile", INDEX('Coop GFs_CFs'!K:L, MATCH(B63,'Coop GFs_CFs'!B:B,0),1),
"Gas Sales", INDEX('Coop GFs_CFs'!M:N, MATCH(B63,'Coop GFs_CFs'!B:B,0),1),
"No Growth", INDEX('Coop GFs_CFs'!O:P, MATCH(B63,'Coop GFs_CFs'!B:B,0),1)
)</f>
        <v>1</v>
      </c>
      <c r="N63" s="175" cm="1">
        <f t="array" ref="N63">_xlfn.SWITCH(L63,
"Employment", INDEX('Coop GFs_CFs'!C:D, MATCH(B63,'Coop GFs_CFs'!B:B,0),2),
"Population", INDEX('Coop GFs_CFs'!E:F, MATCH(B63,'Coop GFs_CFs'!B:B,0),2),
"Household", INDEX('Coop GFs_CFs'!G:H, MATCH(B63,'Coop GFs_CFs'!B:B,0),2),
"VMT", INDEX('Coop GFs_CFs'!I:J, MATCH(B63,'Coop GFs_CFs'!B:B,0),2),
"Lane Mile", INDEX('Coop GFs_CFs'!K:L, MATCH(B63,'Coop GFs_CFs'!B:B,0),2),
"Gas Sales", INDEX('Coop GFs_CFs'!M:N, MATCH(B63,'Coop GFs_CFs'!B:B,0),2),
"No Growth", INDEX('Coop GFs_CFs'!O:P, MATCH(B63,'Coop GFs_CFs'!B:B,0),2)
)</f>
        <v>1</v>
      </c>
      <c r="O63" s="150"/>
      <c r="P63" s="159">
        <f t="shared" si="4"/>
        <v>2.6110707031463123E-7</v>
      </c>
      <c r="Q63" s="159">
        <f t="shared" si="5"/>
        <v>2.6110707031463123E-7</v>
      </c>
      <c r="R63" s="155">
        <v>2102005000</v>
      </c>
      <c r="S63" s="146" t="s">
        <v>3865</v>
      </c>
      <c r="T63" s="146" t="s">
        <v>232</v>
      </c>
      <c r="U63" s="146" t="s">
        <v>3864</v>
      </c>
      <c r="V63" s="146" t="s">
        <v>913</v>
      </c>
      <c r="W63" s="146" t="s">
        <v>3866</v>
      </c>
      <c r="X63" s="140" t="s">
        <v>330</v>
      </c>
      <c r="Y63" s="152" t="str">
        <f t="shared" si="6"/>
        <v>2102005000-24009-VOC</v>
      </c>
      <c r="Z63" s="152" t="s">
        <v>3928</v>
      </c>
    </row>
    <row r="64" spans="1:26" ht="17.399999999999999" x14ac:dyDescent="0.35">
      <c r="A64" s="142" t="s">
        <v>497</v>
      </c>
      <c r="B64" s="143">
        <v>24017</v>
      </c>
      <c r="C64" s="140" t="s">
        <v>12</v>
      </c>
      <c r="D64" s="147">
        <v>1.414225345887337E-4</v>
      </c>
      <c r="E64" s="147"/>
      <c r="F64" s="147">
        <f t="shared" si="14"/>
        <v>3.8745899887324303E-7</v>
      </c>
      <c r="G64" s="147"/>
      <c r="H64" s="147">
        <v>1.414225345887337E-4</v>
      </c>
      <c r="I64" s="147">
        <f t="shared" si="15"/>
        <v>3.8745899887324303E-7</v>
      </c>
      <c r="J64" s="147">
        <f t="shared" si="3"/>
        <v>1.414225345887337E-4</v>
      </c>
      <c r="K64" s="148">
        <f t="shared" si="16"/>
        <v>3.8745899887324303E-7</v>
      </c>
      <c r="L64" s="151" t="s">
        <v>3820</v>
      </c>
      <c r="M64" s="175" cm="1">
        <f t="array" ref="M64">_xlfn.SWITCH(L64,
"Employment", INDEX('Coop GFs_CFs'!C:D, MATCH(B64,'Coop GFs_CFs'!B:B,0),1),
"Population", INDEX('Coop GFs_CFs'!E:F, MATCH(B64,'Coop GFs_CFs'!B:B,0),1),
"Household", INDEX('Coop GFs_CFs'!G:H, MATCH(B64,'Coop GFs_CFs'!B:B,0),1),
"VMT", INDEX('Coop GFs_CFs'!I:J, MATCH(B64,'Coop GFs_CFs'!B:B,0),1),
"Lane Mile", INDEX('Coop GFs_CFs'!K:L, MATCH(B64,'Coop GFs_CFs'!B:B,0),1),
"Gas Sales", INDEX('Coop GFs_CFs'!M:N, MATCH(B64,'Coop GFs_CFs'!B:B,0),1),
"No Growth", INDEX('Coop GFs_CFs'!O:P, MATCH(B64,'Coop GFs_CFs'!B:B,0),1)
)</f>
        <v>1</v>
      </c>
      <c r="N64" s="175" cm="1">
        <f t="array" ref="N64">_xlfn.SWITCH(L64,
"Employment", INDEX('Coop GFs_CFs'!C:D, MATCH(B64,'Coop GFs_CFs'!B:B,0),2),
"Population", INDEX('Coop GFs_CFs'!E:F, MATCH(B64,'Coop GFs_CFs'!B:B,0),2),
"Household", INDEX('Coop GFs_CFs'!G:H, MATCH(B64,'Coop GFs_CFs'!B:B,0),2),
"VMT", INDEX('Coop GFs_CFs'!I:J, MATCH(B64,'Coop GFs_CFs'!B:B,0),2),
"Lane Mile", INDEX('Coop GFs_CFs'!K:L, MATCH(B64,'Coop GFs_CFs'!B:B,0),2),
"Gas Sales", INDEX('Coop GFs_CFs'!M:N, MATCH(B64,'Coop GFs_CFs'!B:B,0),2),
"No Growth", INDEX('Coop GFs_CFs'!O:P, MATCH(B64,'Coop GFs_CFs'!B:B,0),2)
)</f>
        <v>1</v>
      </c>
      <c r="O64" s="150"/>
      <c r="P64" s="159">
        <f t="shared" si="4"/>
        <v>3.8745899887324303E-7</v>
      </c>
      <c r="Q64" s="159">
        <f t="shared" si="5"/>
        <v>3.8745899887324303E-7</v>
      </c>
      <c r="R64" s="155">
        <v>2102005000</v>
      </c>
      <c r="S64" s="146" t="s">
        <v>3865</v>
      </c>
      <c r="T64" s="146" t="s">
        <v>232</v>
      </c>
      <c r="U64" s="146" t="s">
        <v>3864</v>
      </c>
      <c r="V64" s="146" t="s">
        <v>913</v>
      </c>
      <c r="W64" s="146" t="s">
        <v>3866</v>
      </c>
      <c r="X64" s="140" t="s">
        <v>330</v>
      </c>
      <c r="Y64" s="152" t="str">
        <f t="shared" si="6"/>
        <v>2102005000-24017-VOC</v>
      </c>
      <c r="Z64" s="152" t="s">
        <v>3929</v>
      </c>
    </row>
    <row r="65" spans="1:26" ht="17.399999999999999" x14ac:dyDescent="0.35">
      <c r="A65" s="142" t="s">
        <v>497</v>
      </c>
      <c r="B65" s="140">
        <v>24021</v>
      </c>
      <c r="C65" s="140" t="s">
        <v>12</v>
      </c>
      <c r="D65" s="147">
        <v>6.0999785170008528E-4</v>
      </c>
      <c r="E65" s="147"/>
      <c r="F65" s="147">
        <f t="shared" si="14"/>
        <v>1.6712269909591378E-6</v>
      </c>
      <c r="G65" s="147"/>
      <c r="H65" s="147">
        <v>6.0999785170008528E-4</v>
      </c>
      <c r="I65" s="147">
        <f t="shared" si="15"/>
        <v>1.6712269909591378E-6</v>
      </c>
      <c r="J65" s="147">
        <f t="shared" si="3"/>
        <v>6.0999785170008528E-4</v>
      </c>
      <c r="K65" s="148">
        <f t="shared" si="16"/>
        <v>1.6712269909591378E-6</v>
      </c>
      <c r="L65" s="151" t="s">
        <v>3820</v>
      </c>
      <c r="M65" s="175" cm="1">
        <f t="array" ref="M65">_xlfn.SWITCH(L65,
"Employment", INDEX('Coop GFs_CFs'!C:D, MATCH(B65,'Coop GFs_CFs'!B:B,0),1),
"Population", INDEX('Coop GFs_CFs'!E:F, MATCH(B65,'Coop GFs_CFs'!B:B,0),1),
"Household", INDEX('Coop GFs_CFs'!G:H, MATCH(B65,'Coop GFs_CFs'!B:B,0),1),
"VMT", INDEX('Coop GFs_CFs'!I:J, MATCH(B65,'Coop GFs_CFs'!B:B,0),1),
"Lane Mile", INDEX('Coop GFs_CFs'!K:L, MATCH(B65,'Coop GFs_CFs'!B:B,0),1),
"Gas Sales", INDEX('Coop GFs_CFs'!M:N, MATCH(B65,'Coop GFs_CFs'!B:B,0),1),
"No Growth", INDEX('Coop GFs_CFs'!O:P, MATCH(B65,'Coop GFs_CFs'!B:B,0),1)
)</f>
        <v>1</v>
      </c>
      <c r="N65" s="175" cm="1">
        <f t="array" ref="N65">_xlfn.SWITCH(L65,
"Employment", INDEX('Coop GFs_CFs'!C:D, MATCH(B65,'Coop GFs_CFs'!B:B,0),2),
"Population", INDEX('Coop GFs_CFs'!E:F, MATCH(B65,'Coop GFs_CFs'!B:B,0),2),
"Household", INDEX('Coop GFs_CFs'!G:H, MATCH(B65,'Coop GFs_CFs'!B:B,0),2),
"VMT", INDEX('Coop GFs_CFs'!I:J, MATCH(B65,'Coop GFs_CFs'!B:B,0),2),
"Lane Mile", INDEX('Coop GFs_CFs'!K:L, MATCH(B65,'Coop GFs_CFs'!B:B,0),2),
"Gas Sales", INDEX('Coop GFs_CFs'!M:N, MATCH(B65,'Coop GFs_CFs'!B:B,0),2),
"No Growth", INDEX('Coop GFs_CFs'!O:P, MATCH(B65,'Coop GFs_CFs'!B:B,0),2)
)</f>
        <v>1</v>
      </c>
      <c r="O65" s="150"/>
      <c r="P65" s="159">
        <f t="shared" si="4"/>
        <v>1.6712269909591378E-6</v>
      </c>
      <c r="Q65" s="159">
        <f t="shared" si="5"/>
        <v>1.6712269909591378E-6</v>
      </c>
      <c r="R65" s="155">
        <v>2102005000</v>
      </c>
      <c r="S65" s="146" t="s">
        <v>3865</v>
      </c>
      <c r="T65" s="146" t="s">
        <v>232</v>
      </c>
      <c r="U65" s="146" t="s">
        <v>3864</v>
      </c>
      <c r="V65" s="146" t="s">
        <v>913</v>
      </c>
      <c r="W65" s="146" t="s">
        <v>3866</v>
      </c>
      <c r="X65" s="140" t="s">
        <v>330</v>
      </c>
      <c r="Y65" s="152" t="str">
        <f t="shared" si="6"/>
        <v>2102005000-24021-VOC</v>
      </c>
      <c r="Z65" s="152" t="s">
        <v>3930</v>
      </c>
    </row>
    <row r="66" spans="1:26" ht="17.399999999999999" x14ac:dyDescent="0.35">
      <c r="A66" s="142" t="s">
        <v>497</v>
      </c>
      <c r="B66" s="140">
        <v>24031</v>
      </c>
      <c r="C66" s="140" t="s">
        <v>12</v>
      </c>
      <c r="D66" s="147">
        <v>1.1851851396210782E-3</v>
      </c>
      <c r="E66" s="147"/>
      <c r="F66" s="147">
        <f t="shared" si="14"/>
        <v>3.247082574304324E-6</v>
      </c>
      <c r="G66" s="147"/>
      <c r="H66" s="147">
        <v>1.1851851396210782E-3</v>
      </c>
      <c r="I66" s="147">
        <f t="shared" si="15"/>
        <v>3.247082574304324E-6</v>
      </c>
      <c r="J66" s="147">
        <f t="shared" si="3"/>
        <v>1.1851851396210782E-3</v>
      </c>
      <c r="K66" s="148">
        <f t="shared" si="16"/>
        <v>3.247082574304324E-6</v>
      </c>
      <c r="L66" s="151" t="s">
        <v>3820</v>
      </c>
      <c r="M66" s="175" cm="1">
        <f t="array" ref="M66">_xlfn.SWITCH(L66,
"Employment", INDEX('Coop GFs_CFs'!C:D, MATCH(B66,'Coop GFs_CFs'!B:B,0),1),
"Population", INDEX('Coop GFs_CFs'!E:F, MATCH(B66,'Coop GFs_CFs'!B:B,0),1),
"Household", INDEX('Coop GFs_CFs'!G:H, MATCH(B66,'Coop GFs_CFs'!B:B,0),1),
"VMT", INDEX('Coop GFs_CFs'!I:J, MATCH(B66,'Coop GFs_CFs'!B:B,0),1),
"Lane Mile", INDEX('Coop GFs_CFs'!K:L, MATCH(B66,'Coop GFs_CFs'!B:B,0),1),
"Gas Sales", INDEX('Coop GFs_CFs'!M:N, MATCH(B66,'Coop GFs_CFs'!B:B,0),1),
"No Growth", INDEX('Coop GFs_CFs'!O:P, MATCH(B66,'Coop GFs_CFs'!B:B,0),1)
)</f>
        <v>1</v>
      </c>
      <c r="N66" s="175" cm="1">
        <f t="array" ref="N66">_xlfn.SWITCH(L66,
"Employment", INDEX('Coop GFs_CFs'!C:D, MATCH(B66,'Coop GFs_CFs'!B:B,0),2),
"Population", INDEX('Coop GFs_CFs'!E:F, MATCH(B66,'Coop GFs_CFs'!B:B,0),2),
"Household", INDEX('Coop GFs_CFs'!G:H, MATCH(B66,'Coop GFs_CFs'!B:B,0),2),
"VMT", INDEX('Coop GFs_CFs'!I:J, MATCH(B66,'Coop GFs_CFs'!B:B,0),2),
"Lane Mile", INDEX('Coop GFs_CFs'!K:L, MATCH(B66,'Coop GFs_CFs'!B:B,0),2),
"Gas Sales", INDEX('Coop GFs_CFs'!M:N, MATCH(B66,'Coop GFs_CFs'!B:B,0),2),
"No Growth", INDEX('Coop GFs_CFs'!O:P, MATCH(B66,'Coop GFs_CFs'!B:B,0),2)
)</f>
        <v>1</v>
      </c>
      <c r="O66" s="150"/>
      <c r="P66" s="159">
        <f t="shared" si="4"/>
        <v>3.247082574304324E-6</v>
      </c>
      <c r="Q66" s="159">
        <f t="shared" si="5"/>
        <v>3.247082574304324E-6</v>
      </c>
      <c r="R66" s="155">
        <v>2102005000</v>
      </c>
      <c r="S66" s="146" t="s">
        <v>3865</v>
      </c>
      <c r="T66" s="146" t="s">
        <v>232</v>
      </c>
      <c r="U66" s="146" t="s">
        <v>3864</v>
      </c>
      <c r="V66" s="146" t="s">
        <v>913</v>
      </c>
      <c r="W66" s="146" t="s">
        <v>3866</v>
      </c>
      <c r="X66" s="140" t="s">
        <v>330</v>
      </c>
      <c r="Y66" s="152" t="str">
        <f t="shared" si="6"/>
        <v>2102005000-24031-VOC</v>
      </c>
      <c r="Z66" s="152" t="s">
        <v>3931</v>
      </c>
    </row>
    <row r="67" spans="1:26" ht="17.399999999999999" x14ac:dyDescent="0.35">
      <c r="A67" s="142" t="s">
        <v>497</v>
      </c>
      <c r="B67" s="140">
        <v>24033</v>
      </c>
      <c r="C67" s="140" t="s">
        <v>12</v>
      </c>
      <c r="D67" s="147">
        <v>1.4458948290706514E-3</v>
      </c>
      <c r="E67" s="147"/>
      <c r="F67" s="147">
        <f t="shared" si="14"/>
        <v>3.9613556960839766E-6</v>
      </c>
      <c r="G67" s="147"/>
      <c r="H67" s="147">
        <v>1.4458948290706514E-3</v>
      </c>
      <c r="I67" s="147">
        <f t="shared" si="15"/>
        <v>3.9613556960839766E-6</v>
      </c>
      <c r="J67" s="147">
        <f t="shared" si="3"/>
        <v>1.4458948290706514E-3</v>
      </c>
      <c r="K67" s="148">
        <f t="shared" si="16"/>
        <v>3.9613556960839766E-6</v>
      </c>
      <c r="L67" s="151" t="s">
        <v>3820</v>
      </c>
      <c r="M67" s="175" cm="1">
        <f t="array" ref="M67">_xlfn.SWITCH(L67,
"Employment", INDEX('Coop GFs_CFs'!C:D, MATCH(B67,'Coop GFs_CFs'!B:B,0),1),
"Population", INDEX('Coop GFs_CFs'!E:F, MATCH(B67,'Coop GFs_CFs'!B:B,0),1),
"Household", INDEX('Coop GFs_CFs'!G:H, MATCH(B67,'Coop GFs_CFs'!B:B,0),1),
"VMT", INDEX('Coop GFs_CFs'!I:J, MATCH(B67,'Coop GFs_CFs'!B:B,0),1),
"Lane Mile", INDEX('Coop GFs_CFs'!K:L, MATCH(B67,'Coop GFs_CFs'!B:B,0),1),
"Gas Sales", INDEX('Coop GFs_CFs'!M:N, MATCH(B67,'Coop GFs_CFs'!B:B,0),1),
"No Growth", INDEX('Coop GFs_CFs'!O:P, MATCH(B67,'Coop GFs_CFs'!B:B,0),1)
)</f>
        <v>1</v>
      </c>
      <c r="N67" s="175" cm="1">
        <f t="array" ref="N67">_xlfn.SWITCH(L67,
"Employment", INDEX('Coop GFs_CFs'!C:D, MATCH(B67,'Coop GFs_CFs'!B:B,0),2),
"Population", INDEX('Coop GFs_CFs'!E:F, MATCH(B67,'Coop GFs_CFs'!B:B,0),2),
"Household", INDEX('Coop GFs_CFs'!G:H, MATCH(B67,'Coop GFs_CFs'!B:B,0),2),
"VMT", INDEX('Coop GFs_CFs'!I:J, MATCH(B67,'Coop GFs_CFs'!B:B,0),2),
"Lane Mile", INDEX('Coop GFs_CFs'!K:L, MATCH(B67,'Coop GFs_CFs'!B:B,0),2),
"Gas Sales", INDEX('Coop GFs_CFs'!M:N, MATCH(B67,'Coop GFs_CFs'!B:B,0),2),
"No Growth", INDEX('Coop GFs_CFs'!O:P, MATCH(B67,'Coop GFs_CFs'!B:B,0),2)
)</f>
        <v>1</v>
      </c>
      <c r="O67" s="150"/>
      <c r="P67" s="159">
        <f t="shared" si="4"/>
        <v>3.9613556960839766E-6</v>
      </c>
      <c r="Q67" s="159">
        <f t="shared" si="5"/>
        <v>3.9613556960839766E-6</v>
      </c>
      <c r="R67" s="155">
        <v>2102005000</v>
      </c>
      <c r="S67" s="146" t="s">
        <v>3865</v>
      </c>
      <c r="T67" s="146" t="s">
        <v>232</v>
      </c>
      <c r="U67" s="146" t="s">
        <v>3864</v>
      </c>
      <c r="V67" s="146" t="s">
        <v>913</v>
      </c>
      <c r="W67" s="146" t="s">
        <v>3866</v>
      </c>
      <c r="X67" s="140" t="s">
        <v>330</v>
      </c>
      <c r="Y67" s="152" t="str">
        <f t="shared" si="6"/>
        <v>2102005000-24033-VOC</v>
      </c>
      <c r="Z67" s="152" t="s">
        <v>3932</v>
      </c>
    </row>
    <row r="68" spans="1:26" ht="17.399999999999999" x14ac:dyDescent="0.35">
      <c r="A68" s="142" t="s">
        <v>497</v>
      </c>
      <c r="B68" s="143">
        <v>24009</v>
      </c>
      <c r="C68" s="145" t="s">
        <v>10</v>
      </c>
      <c r="D68" s="147">
        <v>1.8720444416307935E-2</v>
      </c>
      <c r="E68" s="147"/>
      <c r="F68" s="147">
        <f t="shared" si="14"/>
        <v>5.128888881180256E-5</v>
      </c>
      <c r="G68" s="147"/>
      <c r="H68" s="147">
        <v>1.8720444416307935E-2</v>
      </c>
      <c r="I68" s="147">
        <f t="shared" si="15"/>
        <v>5.128888881180256E-5</v>
      </c>
      <c r="J68" s="147">
        <f t="shared" ref="J68:J72" si="17">H68</f>
        <v>1.8720444416307935E-2</v>
      </c>
      <c r="K68" s="148">
        <f t="shared" si="16"/>
        <v>5.128888881180256E-5</v>
      </c>
      <c r="L68" s="151" t="s">
        <v>3820</v>
      </c>
      <c r="M68" s="175" cm="1">
        <f t="array" ref="M68">_xlfn.SWITCH(L68,
"Employment", INDEX('Coop GFs_CFs'!C:D, MATCH(B68,'Coop GFs_CFs'!B:B,0),1),
"Population", INDEX('Coop GFs_CFs'!E:F, MATCH(B68,'Coop GFs_CFs'!B:B,0),1),
"Household", INDEX('Coop GFs_CFs'!G:H, MATCH(B68,'Coop GFs_CFs'!B:B,0),1),
"VMT", INDEX('Coop GFs_CFs'!I:J, MATCH(B68,'Coop GFs_CFs'!B:B,0),1),
"Lane Mile", INDEX('Coop GFs_CFs'!K:L, MATCH(B68,'Coop GFs_CFs'!B:B,0),1),
"Gas Sales", INDEX('Coop GFs_CFs'!M:N, MATCH(B68,'Coop GFs_CFs'!B:B,0),1),
"No Growth", INDEX('Coop GFs_CFs'!O:P, MATCH(B68,'Coop GFs_CFs'!B:B,0),1)
)</f>
        <v>1</v>
      </c>
      <c r="N68" s="175" cm="1">
        <f t="array" ref="N68">_xlfn.SWITCH(L68,
"Employment", INDEX('Coop GFs_CFs'!C:D, MATCH(B68,'Coop GFs_CFs'!B:B,0),2),
"Population", INDEX('Coop GFs_CFs'!E:F, MATCH(B68,'Coop GFs_CFs'!B:B,0),2),
"Household", INDEX('Coop GFs_CFs'!G:H, MATCH(B68,'Coop GFs_CFs'!B:B,0),2),
"VMT", INDEX('Coop GFs_CFs'!I:J, MATCH(B68,'Coop GFs_CFs'!B:B,0),2),
"Lane Mile", INDEX('Coop GFs_CFs'!K:L, MATCH(B68,'Coop GFs_CFs'!B:B,0),2),
"Gas Sales", INDEX('Coop GFs_CFs'!M:N, MATCH(B68,'Coop GFs_CFs'!B:B,0),2),
"No Growth", INDEX('Coop GFs_CFs'!O:P, MATCH(B68,'Coop GFs_CFs'!B:B,0),2)
)</f>
        <v>1</v>
      </c>
      <c r="O68" s="150"/>
      <c r="P68" s="159">
        <f t="shared" ref="P68:P72" si="18">I68</f>
        <v>5.128888881180256E-5</v>
      </c>
      <c r="Q68" s="159">
        <f t="shared" ref="Q68:Q72" si="19">K68</f>
        <v>5.128888881180256E-5</v>
      </c>
      <c r="R68" s="155">
        <v>2102005000</v>
      </c>
      <c r="S68" s="146" t="s">
        <v>3865</v>
      </c>
      <c r="T68" s="146" t="s">
        <v>232</v>
      </c>
      <c r="U68" s="146" t="s">
        <v>3864</v>
      </c>
      <c r="V68" s="146" t="s">
        <v>913</v>
      </c>
      <c r="W68" s="146" t="s">
        <v>3866</v>
      </c>
      <c r="X68" s="140" t="s">
        <v>330</v>
      </c>
      <c r="Y68" s="152" t="str">
        <f t="shared" ref="Y68:Y72" si="20">CONCATENATE(R68,"-",B68,"-",C68)</f>
        <v>2102005000-24009-NOx</v>
      </c>
      <c r="Z68" s="152" t="s">
        <v>3933</v>
      </c>
    </row>
    <row r="69" spans="1:26" ht="17.399999999999999" x14ac:dyDescent="0.35">
      <c r="A69" s="142" t="s">
        <v>497</v>
      </c>
      <c r="B69" s="143">
        <v>24017</v>
      </c>
      <c r="C69" s="145" t="s">
        <v>10</v>
      </c>
      <c r="D69" s="147">
        <v>2.7779426437072683E-2</v>
      </c>
      <c r="E69" s="147"/>
      <c r="F69" s="147">
        <f t="shared" si="14"/>
        <v>7.6108017635815575E-5</v>
      </c>
      <c r="G69" s="147"/>
      <c r="H69" s="147">
        <v>2.7779426437072683E-2</v>
      </c>
      <c r="I69" s="147">
        <f t="shared" si="15"/>
        <v>7.6108017635815575E-5</v>
      </c>
      <c r="J69" s="147">
        <f t="shared" si="17"/>
        <v>2.7779426437072683E-2</v>
      </c>
      <c r="K69" s="148">
        <f t="shared" si="16"/>
        <v>7.6108017635815575E-5</v>
      </c>
      <c r="L69" s="151" t="s">
        <v>3820</v>
      </c>
      <c r="M69" s="175" cm="1">
        <f t="array" ref="M69">_xlfn.SWITCH(L69,
"Employment", INDEX('Coop GFs_CFs'!C:D, MATCH(B69,'Coop GFs_CFs'!B:B,0),1),
"Population", INDEX('Coop GFs_CFs'!E:F, MATCH(B69,'Coop GFs_CFs'!B:B,0),1),
"Household", INDEX('Coop GFs_CFs'!G:H, MATCH(B69,'Coop GFs_CFs'!B:B,0),1),
"VMT", INDEX('Coop GFs_CFs'!I:J, MATCH(B69,'Coop GFs_CFs'!B:B,0),1),
"Lane Mile", INDEX('Coop GFs_CFs'!K:L, MATCH(B69,'Coop GFs_CFs'!B:B,0),1),
"Gas Sales", INDEX('Coop GFs_CFs'!M:N, MATCH(B69,'Coop GFs_CFs'!B:B,0),1),
"No Growth", INDEX('Coop GFs_CFs'!O:P, MATCH(B69,'Coop GFs_CFs'!B:B,0),1)
)</f>
        <v>1</v>
      </c>
      <c r="N69" s="175" cm="1">
        <f t="array" ref="N69">_xlfn.SWITCH(L69,
"Employment", INDEX('Coop GFs_CFs'!C:D, MATCH(B69,'Coop GFs_CFs'!B:B,0),2),
"Population", INDEX('Coop GFs_CFs'!E:F, MATCH(B69,'Coop GFs_CFs'!B:B,0),2),
"Household", INDEX('Coop GFs_CFs'!G:H, MATCH(B69,'Coop GFs_CFs'!B:B,0),2),
"VMT", INDEX('Coop GFs_CFs'!I:J, MATCH(B69,'Coop GFs_CFs'!B:B,0),2),
"Lane Mile", INDEX('Coop GFs_CFs'!K:L, MATCH(B69,'Coop GFs_CFs'!B:B,0),2),
"Gas Sales", INDEX('Coop GFs_CFs'!M:N, MATCH(B69,'Coop GFs_CFs'!B:B,0),2),
"No Growth", INDEX('Coop GFs_CFs'!O:P, MATCH(B69,'Coop GFs_CFs'!B:B,0),2)
)</f>
        <v>1</v>
      </c>
      <c r="O69" s="150"/>
      <c r="P69" s="159">
        <f t="shared" si="18"/>
        <v>7.6108017635815575E-5</v>
      </c>
      <c r="Q69" s="159">
        <f t="shared" si="19"/>
        <v>7.6108017635815575E-5</v>
      </c>
      <c r="R69" s="155">
        <v>2102005000</v>
      </c>
      <c r="S69" s="146" t="s">
        <v>3865</v>
      </c>
      <c r="T69" s="146" t="s">
        <v>232</v>
      </c>
      <c r="U69" s="146" t="s">
        <v>3864</v>
      </c>
      <c r="V69" s="146" t="s">
        <v>913</v>
      </c>
      <c r="W69" s="146" t="s">
        <v>3866</v>
      </c>
      <c r="X69" s="140" t="s">
        <v>330</v>
      </c>
      <c r="Y69" s="152" t="str">
        <f t="shared" si="20"/>
        <v>2102005000-24017-NOx</v>
      </c>
      <c r="Z69" s="152" t="s">
        <v>3934</v>
      </c>
    </row>
    <row r="70" spans="1:26" ht="17.399999999999999" x14ac:dyDescent="0.35">
      <c r="A70" s="142" t="s">
        <v>497</v>
      </c>
      <c r="B70" s="140">
        <v>24021</v>
      </c>
      <c r="C70" s="145" t="s">
        <v>10</v>
      </c>
      <c r="D70" s="147">
        <v>0.11982100658394529</v>
      </c>
      <c r="E70" s="147"/>
      <c r="F70" s="147">
        <f t="shared" si="14"/>
        <v>3.282767303669734E-4</v>
      </c>
      <c r="G70" s="147"/>
      <c r="H70" s="147">
        <v>0.11982100658394529</v>
      </c>
      <c r="I70" s="147">
        <f t="shared" si="15"/>
        <v>3.282767303669734E-4</v>
      </c>
      <c r="J70" s="147">
        <f t="shared" si="17"/>
        <v>0.11982100658394529</v>
      </c>
      <c r="K70" s="148">
        <f t="shared" si="16"/>
        <v>3.282767303669734E-4</v>
      </c>
      <c r="L70" s="151" t="s">
        <v>3820</v>
      </c>
      <c r="M70" s="175" cm="1">
        <f t="array" ref="M70">_xlfn.SWITCH(L70,
"Employment", INDEX('Coop GFs_CFs'!C:D, MATCH(B70,'Coop GFs_CFs'!B:B,0),1),
"Population", INDEX('Coop GFs_CFs'!E:F, MATCH(B70,'Coop GFs_CFs'!B:B,0),1),
"Household", INDEX('Coop GFs_CFs'!G:H, MATCH(B70,'Coop GFs_CFs'!B:B,0),1),
"VMT", INDEX('Coop GFs_CFs'!I:J, MATCH(B70,'Coop GFs_CFs'!B:B,0),1),
"Lane Mile", INDEX('Coop GFs_CFs'!K:L, MATCH(B70,'Coop GFs_CFs'!B:B,0),1),
"Gas Sales", INDEX('Coop GFs_CFs'!M:N, MATCH(B70,'Coop GFs_CFs'!B:B,0),1),
"No Growth", INDEX('Coop GFs_CFs'!O:P, MATCH(B70,'Coop GFs_CFs'!B:B,0),1)
)</f>
        <v>1</v>
      </c>
      <c r="N70" s="175" cm="1">
        <f t="array" ref="N70">_xlfn.SWITCH(L70,
"Employment", INDEX('Coop GFs_CFs'!C:D, MATCH(B70,'Coop GFs_CFs'!B:B,0),2),
"Population", INDEX('Coop GFs_CFs'!E:F, MATCH(B70,'Coop GFs_CFs'!B:B,0),2),
"Household", INDEX('Coop GFs_CFs'!G:H, MATCH(B70,'Coop GFs_CFs'!B:B,0),2),
"VMT", INDEX('Coop GFs_CFs'!I:J, MATCH(B70,'Coop GFs_CFs'!B:B,0),2),
"Lane Mile", INDEX('Coop GFs_CFs'!K:L, MATCH(B70,'Coop GFs_CFs'!B:B,0),2),
"Gas Sales", INDEX('Coop GFs_CFs'!M:N, MATCH(B70,'Coop GFs_CFs'!B:B,0),2),
"No Growth", INDEX('Coop GFs_CFs'!O:P, MATCH(B70,'Coop GFs_CFs'!B:B,0),2)
)</f>
        <v>1</v>
      </c>
      <c r="O70" s="150"/>
      <c r="P70" s="159">
        <f t="shared" si="18"/>
        <v>3.282767303669734E-4</v>
      </c>
      <c r="Q70" s="159">
        <f t="shared" si="19"/>
        <v>3.282767303669734E-4</v>
      </c>
      <c r="R70" s="155">
        <v>2102005000</v>
      </c>
      <c r="S70" s="146" t="s">
        <v>3865</v>
      </c>
      <c r="T70" s="146" t="s">
        <v>232</v>
      </c>
      <c r="U70" s="146" t="s">
        <v>3864</v>
      </c>
      <c r="V70" s="146" t="s">
        <v>913</v>
      </c>
      <c r="W70" s="146" t="s">
        <v>3866</v>
      </c>
      <c r="X70" s="140" t="s">
        <v>330</v>
      </c>
      <c r="Y70" s="152" t="str">
        <f t="shared" si="20"/>
        <v>2102005000-24021-NOx</v>
      </c>
      <c r="Z70" s="152" t="s">
        <v>3935</v>
      </c>
    </row>
    <row r="71" spans="1:26" ht="17.399999999999999" x14ac:dyDescent="0.35">
      <c r="A71" s="142" t="s">
        <v>497</v>
      </c>
      <c r="B71" s="140">
        <v>24031</v>
      </c>
      <c r="C71" s="145" t="s">
        <v>10</v>
      </c>
      <c r="D71" s="147">
        <v>0.23280422385414032</v>
      </c>
      <c r="E71" s="147"/>
      <c r="F71" s="147">
        <f t="shared" si="14"/>
        <v>6.3781979138120631E-4</v>
      </c>
      <c r="G71" s="147"/>
      <c r="H71" s="147">
        <v>0.23280422385414032</v>
      </c>
      <c r="I71" s="147">
        <f t="shared" si="15"/>
        <v>6.3781979138120631E-4</v>
      </c>
      <c r="J71" s="147">
        <f t="shared" si="17"/>
        <v>0.23280422385414032</v>
      </c>
      <c r="K71" s="148">
        <f t="shared" si="16"/>
        <v>6.3781979138120631E-4</v>
      </c>
      <c r="L71" s="151" t="s">
        <v>3820</v>
      </c>
      <c r="M71" s="175" cm="1">
        <f t="array" ref="M71">_xlfn.SWITCH(L71,
"Employment", INDEX('Coop GFs_CFs'!C:D, MATCH(B71,'Coop GFs_CFs'!B:B,0),1),
"Population", INDEX('Coop GFs_CFs'!E:F, MATCH(B71,'Coop GFs_CFs'!B:B,0),1),
"Household", INDEX('Coop GFs_CFs'!G:H, MATCH(B71,'Coop GFs_CFs'!B:B,0),1),
"VMT", INDEX('Coop GFs_CFs'!I:J, MATCH(B71,'Coop GFs_CFs'!B:B,0),1),
"Lane Mile", INDEX('Coop GFs_CFs'!K:L, MATCH(B71,'Coop GFs_CFs'!B:B,0),1),
"Gas Sales", INDEX('Coop GFs_CFs'!M:N, MATCH(B71,'Coop GFs_CFs'!B:B,0),1),
"No Growth", INDEX('Coop GFs_CFs'!O:P, MATCH(B71,'Coop GFs_CFs'!B:B,0),1)
)</f>
        <v>1</v>
      </c>
      <c r="N71" s="175" cm="1">
        <f t="array" ref="N71">_xlfn.SWITCH(L71,
"Employment", INDEX('Coop GFs_CFs'!C:D, MATCH(B71,'Coop GFs_CFs'!B:B,0),2),
"Population", INDEX('Coop GFs_CFs'!E:F, MATCH(B71,'Coop GFs_CFs'!B:B,0),2),
"Household", INDEX('Coop GFs_CFs'!G:H, MATCH(B71,'Coop GFs_CFs'!B:B,0),2),
"VMT", INDEX('Coop GFs_CFs'!I:J, MATCH(B71,'Coop GFs_CFs'!B:B,0),2),
"Lane Mile", INDEX('Coop GFs_CFs'!K:L, MATCH(B71,'Coop GFs_CFs'!B:B,0),2),
"Gas Sales", INDEX('Coop GFs_CFs'!M:N, MATCH(B71,'Coop GFs_CFs'!B:B,0),2),
"No Growth", INDEX('Coop GFs_CFs'!O:P, MATCH(B71,'Coop GFs_CFs'!B:B,0),2)
)</f>
        <v>1</v>
      </c>
      <c r="O71" s="150"/>
      <c r="P71" s="159">
        <f t="shared" si="18"/>
        <v>6.3781979138120631E-4</v>
      </c>
      <c r="Q71" s="159">
        <f t="shared" si="19"/>
        <v>6.3781979138120631E-4</v>
      </c>
      <c r="R71" s="155">
        <v>2102005000</v>
      </c>
      <c r="S71" s="146" t="s">
        <v>3865</v>
      </c>
      <c r="T71" s="146" t="s">
        <v>232</v>
      </c>
      <c r="U71" s="146" t="s">
        <v>3864</v>
      </c>
      <c r="V71" s="146" t="s">
        <v>913</v>
      </c>
      <c r="W71" s="146" t="s">
        <v>3866</v>
      </c>
      <c r="X71" s="140" t="s">
        <v>330</v>
      </c>
      <c r="Y71" s="152" t="str">
        <f t="shared" si="20"/>
        <v>2102005000-24031-NOx</v>
      </c>
      <c r="Z71" s="152" t="s">
        <v>3936</v>
      </c>
    </row>
    <row r="72" spans="1:26" ht="17.399999999999999" x14ac:dyDescent="0.35">
      <c r="A72" s="142" t="s">
        <v>497</v>
      </c>
      <c r="B72" s="140">
        <v>24033</v>
      </c>
      <c r="C72" s="145" t="s">
        <v>10</v>
      </c>
      <c r="D72" s="147">
        <v>0.2840150557103065</v>
      </c>
      <c r="E72" s="147"/>
      <c r="F72" s="147">
        <f t="shared" si="14"/>
        <v>7.7812344030220955E-4</v>
      </c>
      <c r="G72" s="147"/>
      <c r="H72" s="147">
        <v>0.2840150557103065</v>
      </c>
      <c r="I72" s="147">
        <f t="shared" si="15"/>
        <v>7.7812344030220955E-4</v>
      </c>
      <c r="J72" s="147">
        <f t="shared" si="17"/>
        <v>0.2840150557103065</v>
      </c>
      <c r="K72" s="148">
        <f t="shared" si="16"/>
        <v>7.7812344030220955E-4</v>
      </c>
      <c r="L72" s="151" t="s">
        <v>3820</v>
      </c>
      <c r="M72" s="175" cm="1">
        <f t="array" ref="M72">_xlfn.SWITCH(L72,
"Employment", INDEX('Coop GFs_CFs'!C:D, MATCH(B72,'Coop GFs_CFs'!B:B,0),1),
"Population", INDEX('Coop GFs_CFs'!E:F, MATCH(B72,'Coop GFs_CFs'!B:B,0),1),
"Household", INDEX('Coop GFs_CFs'!G:H, MATCH(B72,'Coop GFs_CFs'!B:B,0),1),
"VMT", INDEX('Coop GFs_CFs'!I:J, MATCH(B72,'Coop GFs_CFs'!B:B,0),1),
"Lane Mile", INDEX('Coop GFs_CFs'!K:L, MATCH(B72,'Coop GFs_CFs'!B:B,0),1),
"Gas Sales", INDEX('Coop GFs_CFs'!M:N, MATCH(B72,'Coop GFs_CFs'!B:B,0),1),
"No Growth", INDEX('Coop GFs_CFs'!O:P, MATCH(B72,'Coop GFs_CFs'!B:B,0),1)
)</f>
        <v>1</v>
      </c>
      <c r="N72" s="175" cm="1">
        <f t="array" ref="N72">_xlfn.SWITCH(L72,
"Employment", INDEX('Coop GFs_CFs'!C:D, MATCH(B72,'Coop GFs_CFs'!B:B,0),2),
"Population", INDEX('Coop GFs_CFs'!E:F, MATCH(B72,'Coop GFs_CFs'!B:B,0),2),
"Household", INDEX('Coop GFs_CFs'!G:H, MATCH(B72,'Coop GFs_CFs'!B:B,0),2),
"VMT", INDEX('Coop GFs_CFs'!I:J, MATCH(B72,'Coop GFs_CFs'!B:B,0),2),
"Lane Mile", INDEX('Coop GFs_CFs'!K:L, MATCH(B72,'Coop GFs_CFs'!B:B,0),2),
"Gas Sales", INDEX('Coop GFs_CFs'!M:N, MATCH(B72,'Coop GFs_CFs'!B:B,0),2),
"No Growth", INDEX('Coop GFs_CFs'!O:P, MATCH(B72,'Coop GFs_CFs'!B:B,0),2)
)</f>
        <v>1</v>
      </c>
      <c r="O72" s="150"/>
      <c r="P72" s="159">
        <f t="shared" si="18"/>
        <v>7.7812344030220955E-4</v>
      </c>
      <c r="Q72" s="159">
        <f t="shared" si="19"/>
        <v>7.7812344030220955E-4</v>
      </c>
      <c r="R72" s="155">
        <v>2102005000</v>
      </c>
      <c r="S72" s="146" t="s">
        <v>3865</v>
      </c>
      <c r="T72" s="146" t="s">
        <v>232</v>
      </c>
      <c r="U72" s="146" t="s">
        <v>3864</v>
      </c>
      <c r="V72" s="146" t="s">
        <v>913</v>
      </c>
      <c r="W72" s="146" t="s">
        <v>3866</v>
      </c>
      <c r="X72" s="140" t="s">
        <v>330</v>
      </c>
      <c r="Y72" s="152" t="str">
        <f t="shared" si="20"/>
        <v>2102005000-24033-NOx</v>
      </c>
      <c r="Z72" s="152" t="s">
        <v>3937</v>
      </c>
    </row>
  </sheetData>
  <pageMargins left="0.7" right="0.7" top="0.75" bottom="0.75" header="0.3" footer="0.3"/>
  <pageSetup orientation="portrait"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972CBC-E371-417B-B915-83F11BDEBE5B}">
  <dimension ref="A1:K184"/>
  <sheetViews>
    <sheetView zoomScale="80" zoomScaleNormal="80" workbookViewId="0">
      <pane ySplit="1" topLeftCell="A2" activePane="bottomLeft" state="frozen"/>
      <selection pane="bottomLeft"/>
    </sheetView>
  </sheetViews>
  <sheetFormatPr defaultRowHeight="14.4" x14ac:dyDescent="0.3"/>
  <cols>
    <col min="1" max="1" width="13.5546875" style="173" bestFit="1" customWidth="1"/>
    <col min="2" max="2" width="35.44140625" style="130" customWidth="1"/>
    <col min="3" max="3" width="43.6640625" style="130" customWidth="1"/>
    <col min="4" max="4" width="41.77734375" style="130" customWidth="1"/>
    <col min="5" max="5" width="43.33203125" style="130" customWidth="1"/>
    <col min="6" max="6" width="14" style="130" customWidth="1"/>
    <col min="7" max="7" width="13.33203125" style="130" customWidth="1"/>
    <col min="8" max="8" width="10.77734375" style="130" customWidth="1"/>
    <col min="9" max="9" width="11.21875" style="130" customWidth="1"/>
    <col min="10" max="10" width="11.88671875" bestFit="1" customWidth="1"/>
    <col min="11" max="16384" width="8.88671875" style="130"/>
  </cols>
  <sheetData>
    <row r="1" spans="1:11" s="161" customFormat="1" ht="52.8" x14ac:dyDescent="0.3">
      <c r="A1" s="160" t="s">
        <v>3749</v>
      </c>
      <c r="B1" s="161" t="s">
        <v>3815</v>
      </c>
      <c r="C1" s="161" t="s">
        <v>3816</v>
      </c>
      <c r="D1" s="161" t="s">
        <v>3817</v>
      </c>
      <c r="E1" s="161" t="s">
        <v>3818</v>
      </c>
      <c r="F1" s="162" t="s">
        <v>3819</v>
      </c>
      <c r="G1" s="162" t="s">
        <v>3830</v>
      </c>
      <c r="H1" s="162" t="s">
        <v>9</v>
      </c>
      <c r="I1" s="162" t="s">
        <v>497</v>
      </c>
      <c r="J1" s="163" t="s">
        <v>811</v>
      </c>
      <c r="K1" s="161" t="s">
        <v>3954</v>
      </c>
    </row>
    <row r="2" spans="1:11" x14ac:dyDescent="0.3">
      <c r="A2" s="166" t="s">
        <v>557</v>
      </c>
      <c r="B2" s="130" t="s">
        <v>11</v>
      </c>
      <c r="C2" s="130" t="s">
        <v>310</v>
      </c>
      <c r="D2" s="130" t="s">
        <v>558</v>
      </c>
      <c r="E2" s="130" t="s">
        <v>348</v>
      </c>
      <c r="F2" s="130" t="s">
        <v>3820</v>
      </c>
      <c r="G2" s="130" t="s">
        <v>3820</v>
      </c>
      <c r="H2" s="130" t="s">
        <v>3820</v>
      </c>
      <c r="I2" s="204" t="s">
        <v>3845</v>
      </c>
      <c r="J2" s="167" t="s">
        <v>3820</v>
      </c>
      <c r="K2" s="205" t="s">
        <v>3953</v>
      </c>
    </row>
    <row r="3" spans="1:11" x14ac:dyDescent="0.3">
      <c r="A3" s="166" t="s">
        <v>594</v>
      </c>
      <c r="B3" s="130" t="s">
        <v>11</v>
      </c>
      <c r="C3" s="130" t="s">
        <v>310</v>
      </c>
      <c r="D3" s="130" t="s">
        <v>595</v>
      </c>
      <c r="E3" s="130" t="s">
        <v>596</v>
      </c>
      <c r="F3" s="130" t="s">
        <v>3821</v>
      </c>
      <c r="G3" s="130" t="s">
        <v>3822</v>
      </c>
      <c r="H3" s="130" t="s">
        <v>3822</v>
      </c>
      <c r="I3" s="204" t="s">
        <v>3845</v>
      </c>
      <c r="J3" s="167" t="s">
        <v>3822</v>
      </c>
    </row>
    <row r="4" spans="1:11" x14ac:dyDescent="0.3">
      <c r="A4" s="166" t="s">
        <v>308</v>
      </c>
      <c r="B4" s="130" t="s">
        <v>11</v>
      </c>
      <c r="C4" s="130" t="s">
        <v>310</v>
      </c>
      <c r="D4" s="130" t="s">
        <v>311</v>
      </c>
      <c r="E4" s="130" t="s">
        <v>312</v>
      </c>
      <c r="F4" s="130" t="s">
        <v>3821</v>
      </c>
      <c r="G4" s="130" t="s">
        <v>3822</v>
      </c>
      <c r="H4" s="130" t="s">
        <v>3822</v>
      </c>
      <c r="I4" s="204" t="s">
        <v>3845</v>
      </c>
      <c r="J4" s="167" t="s">
        <v>3822</v>
      </c>
    </row>
    <row r="5" spans="1:11" x14ac:dyDescent="0.3">
      <c r="A5" s="166" t="s">
        <v>313</v>
      </c>
      <c r="B5" s="130" t="s">
        <v>11</v>
      </c>
      <c r="C5" s="130" t="s">
        <v>310</v>
      </c>
      <c r="D5" s="130" t="s">
        <v>311</v>
      </c>
      <c r="E5" s="130" t="s">
        <v>314</v>
      </c>
      <c r="F5" s="130" t="s">
        <v>3821</v>
      </c>
      <c r="G5" s="130" t="s">
        <v>3822</v>
      </c>
      <c r="H5" s="130" t="s">
        <v>3822</v>
      </c>
      <c r="I5" s="204" t="s">
        <v>3845</v>
      </c>
      <c r="J5" s="167" t="s">
        <v>3822</v>
      </c>
    </row>
    <row r="6" spans="1:11" x14ac:dyDescent="0.3">
      <c r="A6" s="166" t="s">
        <v>556</v>
      </c>
      <c r="B6" s="130" t="s">
        <v>11</v>
      </c>
      <c r="C6" s="130" t="s">
        <v>310</v>
      </c>
      <c r="D6" s="130" t="s">
        <v>536</v>
      </c>
      <c r="E6" s="130" t="s">
        <v>312</v>
      </c>
      <c r="F6" s="130" t="s">
        <v>3821</v>
      </c>
      <c r="G6" s="130" t="s">
        <v>3822</v>
      </c>
      <c r="H6" s="130" t="s">
        <v>3822</v>
      </c>
      <c r="I6" s="204" t="s">
        <v>3845</v>
      </c>
      <c r="J6" s="167" t="s">
        <v>3822</v>
      </c>
    </row>
    <row r="7" spans="1:11" x14ac:dyDescent="0.3">
      <c r="A7" s="166" t="s">
        <v>535</v>
      </c>
      <c r="B7" s="130" t="s">
        <v>11</v>
      </c>
      <c r="C7" s="130" t="s">
        <v>310</v>
      </c>
      <c r="D7" s="130" t="s">
        <v>536</v>
      </c>
      <c r="E7" s="130" t="s">
        <v>314</v>
      </c>
      <c r="F7" s="130" t="s">
        <v>3821</v>
      </c>
      <c r="G7" s="130" t="s">
        <v>3822</v>
      </c>
      <c r="H7" s="130" t="s">
        <v>3822</v>
      </c>
      <c r="I7" s="204" t="s">
        <v>3845</v>
      </c>
      <c r="J7" s="167" t="s">
        <v>3822</v>
      </c>
    </row>
    <row r="8" spans="1:11" x14ac:dyDescent="0.3">
      <c r="A8" s="166" t="s">
        <v>816</v>
      </c>
      <c r="B8" s="130" t="s">
        <v>11</v>
      </c>
      <c r="C8" s="130" t="s">
        <v>310</v>
      </c>
      <c r="D8" s="130" t="s">
        <v>817</v>
      </c>
      <c r="E8" s="130" t="s">
        <v>348</v>
      </c>
      <c r="F8" s="130" t="s">
        <v>3821</v>
      </c>
      <c r="G8" s="130" t="s">
        <v>3822</v>
      </c>
      <c r="H8" s="130" t="s">
        <v>3822</v>
      </c>
      <c r="I8" s="204" t="s">
        <v>3845</v>
      </c>
      <c r="J8" s="167" t="s">
        <v>3822</v>
      </c>
    </row>
    <row r="9" spans="1:11" x14ac:dyDescent="0.3">
      <c r="A9" s="166" t="s">
        <v>755</v>
      </c>
      <c r="B9" s="130" t="s">
        <v>436</v>
      </c>
      <c r="C9" s="130" t="s">
        <v>232</v>
      </c>
      <c r="D9" s="130" t="s">
        <v>757</v>
      </c>
      <c r="E9" s="130" t="s">
        <v>441</v>
      </c>
      <c r="F9" s="130" t="s">
        <v>3820</v>
      </c>
      <c r="G9" s="130" t="s">
        <v>3820</v>
      </c>
      <c r="H9" s="130" t="s">
        <v>3820</v>
      </c>
      <c r="I9" s="164" t="s">
        <v>3820</v>
      </c>
      <c r="J9" s="167" t="s">
        <v>3820</v>
      </c>
    </row>
    <row r="10" spans="1:11" x14ac:dyDescent="0.3">
      <c r="A10" s="166" t="s">
        <v>758</v>
      </c>
      <c r="B10" s="130" t="s">
        <v>436</v>
      </c>
      <c r="C10" s="130" t="s">
        <v>232</v>
      </c>
      <c r="D10" s="130" t="s">
        <v>759</v>
      </c>
      <c r="E10" s="130" t="s">
        <v>441</v>
      </c>
      <c r="F10" s="130" t="s">
        <v>3820</v>
      </c>
      <c r="G10" s="130" t="s">
        <v>3820</v>
      </c>
      <c r="H10" s="130" t="s">
        <v>3820</v>
      </c>
      <c r="I10" s="164" t="s">
        <v>3820</v>
      </c>
      <c r="J10" s="167" t="s">
        <v>3820</v>
      </c>
    </row>
    <row r="11" spans="1:11" x14ac:dyDescent="0.3">
      <c r="A11" s="166" t="s">
        <v>912</v>
      </c>
      <c r="B11" s="130" t="s">
        <v>436</v>
      </c>
      <c r="C11" s="130" t="s">
        <v>232</v>
      </c>
      <c r="D11" s="130" t="s">
        <v>201</v>
      </c>
      <c r="E11" s="130" t="s">
        <v>913</v>
      </c>
      <c r="F11" s="130" t="s">
        <v>3820</v>
      </c>
      <c r="G11" s="130" t="s">
        <v>3820</v>
      </c>
      <c r="H11" s="130" t="s">
        <v>3820</v>
      </c>
      <c r="I11" s="164" t="s">
        <v>3820</v>
      </c>
      <c r="J11" s="167" t="s">
        <v>3820</v>
      </c>
    </row>
    <row r="12" spans="1:11" x14ac:dyDescent="0.3">
      <c r="A12" s="166" t="s">
        <v>914</v>
      </c>
      <c r="B12" s="130" t="s">
        <v>436</v>
      </c>
      <c r="C12" s="130" t="s">
        <v>232</v>
      </c>
      <c r="D12" s="130" t="s">
        <v>201</v>
      </c>
      <c r="E12" s="130" t="s">
        <v>915</v>
      </c>
      <c r="F12" s="130" t="s">
        <v>3820</v>
      </c>
      <c r="G12" s="130" t="s">
        <v>3820</v>
      </c>
      <c r="H12" s="130" t="s">
        <v>3820</v>
      </c>
      <c r="I12" s="164" t="s">
        <v>3820</v>
      </c>
      <c r="J12" s="167" t="s">
        <v>3820</v>
      </c>
    </row>
    <row r="13" spans="1:11" x14ac:dyDescent="0.3">
      <c r="A13" s="166" t="s">
        <v>916</v>
      </c>
      <c r="B13" s="130" t="s">
        <v>436</v>
      </c>
      <c r="C13" s="130" t="s">
        <v>232</v>
      </c>
      <c r="D13" s="130" t="s">
        <v>213</v>
      </c>
      <c r="E13" s="130" t="s">
        <v>439</v>
      </c>
      <c r="F13" s="130" t="s">
        <v>3820</v>
      </c>
      <c r="G13" s="130" t="s">
        <v>3820</v>
      </c>
      <c r="H13" s="130" t="s">
        <v>3820</v>
      </c>
      <c r="I13" s="164" t="s">
        <v>3820</v>
      </c>
      <c r="J13" s="167" t="s">
        <v>3820</v>
      </c>
    </row>
    <row r="14" spans="1:11" x14ac:dyDescent="0.3">
      <c r="A14" s="166" t="s">
        <v>440</v>
      </c>
      <c r="B14" s="130" t="s">
        <v>436</v>
      </c>
      <c r="C14" s="130" t="s">
        <v>232</v>
      </c>
      <c r="D14" s="130" t="s">
        <v>209</v>
      </c>
      <c r="E14" s="130" t="s">
        <v>441</v>
      </c>
      <c r="F14" s="130" t="s">
        <v>3820</v>
      </c>
      <c r="G14" s="130" t="s">
        <v>3820</v>
      </c>
      <c r="H14" s="130" t="s">
        <v>3820</v>
      </c>
      <c r="I14" s="164" t="s">
        <v>3820</v>
      </c>
      <c r="J14" s="167" t="s">
        <v>3820</v>
      </c>
    </row>
    <row r="15" spans="1:11" x14ac:dyDescent="0.3">
      <c r="A15" s="166" t="s">
        <v>761</v>
      </c>
      <c r="B15" s="130" t="s">
        <v>436</v>
      </c>
      <c r="C15" s="130" t="s">
        <v>232</v>
      </c>
      <c r="D15" s="130" t="s">
        <v>453</v>
      </c>
      <c r="E15" s="130" t="s">
        <v>441</v>
      </c>
      <c r="F15" s="130" t="s">
        <v>3820</v>
      </c>
      <c r="G15" s="130" t="s">
        <v>3820</v>
      </c>
      <c r="H15" s="130" t="s">
        <v>3820</v>
      </c>
      <c r="I15" s="164" t="s">
        <v>3820</v>
      </c>
      <c r="J15" s="167" t="s">
        <v>3820</v>
      </c>
    </row>
    <row r="16" spans="1:11" ht="13.2" x14ac:dyDescent="0.25">
      <c r="A16" s="166" t="s">
        <v>760</v>
      </c>
      <c r="B16" s="130" t="s">
        <v>436</v>
      </c>
      <c r="C16" s="130" t="s">
        <v>232</v>
      </c>
      <c r="D16" s="130" t="s">
        <v>752</v>
      </c>
      <c r="E16" s="130" t="s">
        <v>441</v>
      </c>
      <c r="F16" s="130" t="s">
        <v>3820</v>
      </c>
      <c r="G16" s="130" t="s">
        <v>3820</v>
      </c>
      <c r="H16" s="130" t="s">
        <v>3820</v>
      </c>
      <c r="I16" s="164" t="s">
        <v>3820</v>
      </c>
      <c r="J16" s="165" t="s">
        <v>3820</v>
      </c>
    </row>
    <row r="17" spans="1:10" ht="13.2" x14ac:dyDescent="0.25">
      <c r="A17" s="166" t="s">
        <v>909</v>
      </c>
      <c r="B17" s="130" t="s">
        <v>436</v>
      </c>
      <c r="C17" s="130" t="s">
        <v>230</v>
      </c>
      <c r="D17" s="130" t="s">
        <v>757</v>
      </c>
      <c r="E17" s="130" t="s">
        <v>441</v>
      </c>
      <c r="F17" s="130" t="s">
        <v>3823</v>
      </c>
      <c r="G17" s="130" t="s">
        <v>3823</v>
      </c>
      <c r="H17" s="130" t="s">
        <v>3820</v>
      </c>
      <c r="I17" s="165" t="s">
        <v>3823</v>
      </c>
      <c r="J17" s="165" t="s">
        <v>3823</v>
      </c>
    </row>
    <row r="18" spans="1:10" ht="13.2" x14ac:dyDescent="0.25">
      <c r="A18" s="166" t="s">
        <v>911</v>
      </c>
      <c r="B18" s="130" t="s">
        <v>436</v>
      </c>
      <c r="C18" s="130" t="s">
        <v>230</v>
      </c>
      <c r="D18" s="130" t="s">
        <v>759</v>
      </c>
      <c r="E18" s="130" t="s">
        <v>441</v>
      </c>
      <c r="F18" s="130" t="s">
        <v>3823</v>
      </c>
      <c r="G18" s="130" t="s">
        <v>3823</v>
      </c>
      <c r="H18" s="130" t="s">
        <v>3820</v>
      </c>
      <c r="I18" s="165" t="s">
        <v>3823</v>
      </c>
      <c r="J18" s="165" t="s">
        <v>3823</v>
      </c>
    </row>
    <row r="19" spans="1:10" ht="13.2" x14ac:dyDescent="0.25">
      <c r="A19" s="166" t="s">
        <v>747</v>
      </c>
      <c r="B19" s="130" t="s">
        <v>436</v>
      </c>
      <c r="C19" s="130" t="s">
        <v>230</v>
      </c>
      <c r="D19" s="130" t="s">
        <v>201</v>
      </c>
      <c r="E19" s="130" t="s">
        <v>748</v>
      </c>
      <c r="F19" s="130" t="s">
        <v>3823</v>
      </c>
      <c r="G19" s="130" t="s">
        <v>3823</v>
      </c>
      <c r="H19" s="130" t="s">
        <v>3820</v>
      </c>
      <c r="I19" s="165" t="s">
        <v>3823</v>
      </c>
      <c r="J19" s="165" t="s">
        <v>3823</v>
      </c>
    </row>
    <row r="20" spans="1:10" ht="13.2" x14ac:dyDescent="0.25">
      <c r="A20" s="166" t="s">
        <v>749</v>
      </c>
      <c r="B20" s="130" t="s">
        <v>436</v>
      </c>
      <c r="C20" s="130" t="s">
        <v>230</v>
      </c>
      <c r="D20" s="130" t="s">
        <v>201</v>
      </c>
      <c r="E20" s="130" t="s">
        <v>750</v>
      </c>
      <c r="F20" s="130" t="s">
        <v>3823</v>
      </c>
      <c r="G20" s="130" t="s">
        <v>3823</v>
      </c>
      <c r="H20" s="130" t="s">
        <v>3820</v>
      </c>
      <c r="I20" s="165" t="s">
        <v>3823</v>
      </c>
      <c r="J20" s="165" t="s">
        <v>3823</v>
      </c>
    </row>
    <row r="21" spans="1:10" ht="13.2" x14ac:dyDescent="0.25">
      <c r="A21" s="166" t="s">
        <v>438</v>
      </c>
      <c r="B21" s="130" t="s">
        <v>436</v>
      </c>
      <c r="C21" s="130" t="s">
        <v>230</v>
      </c>
      <c r="D21" s="130" t="s">
        <v>213</v>
      </c>
      <c r="E21" s="130" t="s">
        <v>439</v>
      </c>
      <c r="F21" s="130" t="s">
        <v>3823</v>
      </c>
      <c r="G21" s="130" t="s">
        <v>3823</v>
      </c>
      <c r="H21" s="130" t="s">
        <v>3820</v>
      </c>
      <c r="I21" s="165" t="s">
        <v>3823</v>
      </c>
      <c r="J21" s="165" t="s">
        <v>3823</v>
      </c>
    </row>
    <row r="22" spans="1:10" ht="13.2" x14ac:dyDescent="0.25">
      <c r="A22" s="166" t="s">
        <v>435</v>
      </c>
      <c r="B22" s="130" t="s">
        <v>436</v>
      </c>
      <c r="C22" s="130" t="s">
        <v>230</v>
      </c>
      <c r="D22" s="130" t="s">
        <v>209</v>
      </c>
      <c r="E22" s="130" t="s">
        <v>437</v>
      </c>
      <c r="F22" s="130" t="s">
        <v>3823</v>
      </c>
      <c r="G22" s="130" t="s">
        <v>3823</v>
      </c>
      <c r="H22" s="130" t="s">
        <v>3820</v>
      </c>
      <c r="I22" s="165" t="s">
        <v>3823</v>
      </c>
      <c r="J22" s="165" t="s">
        <v>3823</v>
      </c>
    </row>
    <row r="23" spans="1:10" ht="13.2" x14ac:dyDescent="0.25">
      <c r="A23" s="166" t="s">
        <v>753</v>
      </c>
      <c r="B23" s="130" t="s">
        <v>436</v>
      </c>
      <c r="C23" s="130" t="s">
        <v>230</v>
      </c>
      <c r="D23" s="130" t="s">
        <v>453</v>
      </c>
      <c r="E23" s="130" t="s">
        <v>441</v>
      </c>
      <c r="F23" s="130" t="s">
        <v>3823</v>
      </c>
      <c r="G23" s="130" t="s">
        <v>3823</v>
      </c>
      <c r="H23" s="130" t="s">
        <v>3820</v>
      </c>
      <c r="I23" s="165" t="s">
        <v>3823</v>
      </c>
      <c r="J23" s="165" t="s">
        <v>3823</v>
      </c>
    </row>
    <row r="24" spans="1:10" ht="13.2" x14ac:dyDescent="0.25">
      <c r="A24" s="166" t="s">
        <v>751</v>
      </c>
      <c r="B24" s="130" t="s">
        <v>436</v>
      </c>
      <c r="C24" s="130" t="s">
        <v>230</v>
      </c>
      <c r="D24" s="130" t="s">
        <v>752</v>
      </c>
      <c r="E24" s="130" t="s">
        <v>437</v>
      </c>
      <c r="F24" s="130" t="s">
        <v>3823</v>
      </c>
      <c r="G24" s="130" t="s">
        <v>3823</v>
      </c>
      <c r="H24" s="130" t="s">
        <v>3820</v>
      </c>
      <c r="I24" s="165" t="s">
        <v>3823</v>
      </c>
      <c r="J24" s="165" t="s">
        <v>3823</v>
      </c>
    </row>
    <row r="25" spans="1:10" ht="13.2" x14ac:dyDescent="0.25">
      <c r="A25" s="166" t="s">
        <v>442</v>
      </c>
      <c r="B25" s="130" t="s">
        <v>436</v>
      </c>
      <c r="C25" s="130" t="s">
        <v>444</v>
      </c>
      <c r="D25" s="130" t="s">
        <v>201</v>
      </c>
      <c r="E25" s="130" t="s">
        <v>437</v>
      </c>
      <c r="F25" s="130" t="s">
        <v>3820</v>
      </c>
      <c r="G25" s="130" t="s">
        <v>3820</v>
      </c>
      <c r="H25" s="130" t="s">
        <v>3820</v>
      </c>
      <c r="I25" s="164" t="s">
        <v>3825</v>
      </c>
      <c r="J25" s="165" t="s">
        <v>3820</v>
      </c>
    </row>
    <row r="26" spans="1:10" x14ac:dyDescent="0.3">
      <c r="A26" s="166" t="s">
        <v>450</v>
      </c>
      <c r="B26" s="130" t="s">
        <v>436</v>
      </c>
      <c r="C26" s="130" t="s">
        <v>444</v>
      </c>
      <c r="D26" s="130" t="s">
        <v>213</v>
      </c>
      <c r="E26" s="130" t="s">
        <v>437</v>
      </c>
      <c r="F26" s="130" t="s">
        <v>3820</v>
      </c>
      <c r="G26" s="130" t="s">
        <v>3820</v>
      </c>
      <c r="H26" s="130" t="s">
        <v>3820</v>
      </c>
      <c r="I26" s="164" t="s">
        <v>3825</v>
      </c>
      <c r="J26" s="167" t="s">
        <v>3820</v>
      </c>
    </row>
    <row r="27" spans="1:10" x14ac:dyDescent="0.3">
      <c r="A27" s="166" t="s">
        <v>448</v>
      </c>
      <c r="B27" s="130" t="s">
        <v>436</v>
      </c>
      <c r="C27" s="130" t="s">
        <v>444</v>
      </c>
      <c r="D27" s="130" t="s">
        <v>209</v>
      </c>
      <c r="E27" s="130" t="s">
        <v>437</v>
      </c>
      <c r="F27" s="130" t="s">
        <v>3820</v>
      </c>
      <c r="G27" s="130" t="s">
        <v>3820</v>
      </c>
      <c r="H27" s="130" t="s">
        <v>3820</v>
      </c>
      <c r="I27" s="164" t="s">
        <v>3825</v>
      </c>
      <c r="J27" s="167" t="s">
        <v>3820</v>
      </c>
    </row>
    <row r="28" spans="1:10" x14ac:dyDescent="0.3">
      <c r="A28" s="166" t="s">
        <v>452</v>
      </c>
      <c r="B28" s="130" t="s">
        <v>436</v>
      </c>
      <c r="C28" s="130" t="s">
        <v>444</v>
      </c>
      <c r="D28" s="130" t="s">
        <v>453</v>
      </c>
      <c r="E28" s="130" t="s">
        <v>454</v>
      </c>
      <c r="F28" s="130" t="s">
        <v>3820</v>
      </c>
      <c r="G28" s="130" t="s">
        <v>3820</v>
      </c>
      <c r="H28" s="130" t="s">
        <v>3820</v>
      </c>
      <c r="I28" s="164" t="s">
        <v>3825</v>
      </c>
      <c r="J28" s="167" t="s">
        <v>3820</v>
      </c>
    </row>
    <row r="29" spans="1:10" x14ac:dyDescent="0.3">
      <c r="A29" s="166" t="s">
        <v>459</v>
      </c>
      <c r="B29" s="130" t="s">
        <v>436</v>
      </c>
      <c r="C29" s="130" t="s">
        <v>444</v>
      </c>
      <c r="D29" s="130" t="s">
        <v>453</v>
      </c>
      <c r="E29" s="130" t="s">
        <v>460</v>
      </c>
      <c r="F29" s="130" t="s">
        <v>3820</v>
      </c>
      <c r="G29" s="130" t="s">
        <v>3820</v>
      </c>
      <c r="H29" s="130" t="s">
        <v>3820</v>
      </c>
      <c r="I29" s="164" t="s">
        <v>3825</v>
      </c>
      <c r="J29" s="167" t="s">
        <v>3820</v>
      </c>
    </row>
    <row r="30" spans="1:10" x14ac:dyDescent="0.3">
      <c r="A30" s="166" t="s">
        <v>457</v>
      </c>
      <c r="B30" s="130" t="s">
        <v>436</v>
      </c>
      <c r="C30" s="130" t="s">
        <v>444</v>
      </c>
      <c r="D30" s="130" t="s">
        <v>453</v>
      </c>
      <c r="E30" s="130" t="s">
        <v>458</v>
      </c>
      <c r="F30" s="130" t="s">
        <v>3820</v>
      </c>
      <c r="G30" s="130" t="s">
        <v>3820</v>
      </c>
      <c r="H30" s="130" t="s">
        <v>3820</v>
      </c>
      <c r="I30" s="164" t="s">
        <v>3825</v>
      </c>
      <c r="J30" s="167" t="s">
        <v>3820</v>
      </c>
    </row>
    <row r="31" spans="1:10" x14ac:dyDescent="0.3">
      <c r="A31" s="166" t="s">
        <v>455</v>
      </c>
      <c r="B31" s="130" t="s">
        <v>436</v>
      </c>
      <c r="C31" s="130" t="s">
        <v>444</v>
      </c>
      <c r="D31" s="130" t="s">
        <v>453</v>
      </c>
      <c r="E31" s="130" t="s">
        <v>456</v>
      </c>
      <c r="F31" s="130" t="s">
        <v>3820</v>
      </c>
      <c r="G31" s="130" t="s">
        <v>3820</v>
      </c>
      <c r="H31" s="130" t="s">
        <v>3820</v>
      </c>
      <c r="I31" s="164" t="s">
        <v>3825</v>
      </c>
      <c r="J31" s="167" t="s">
        <v>3820</v>
      </c>
    </row>
    <row r="32" spans="1:10" x14ac:dyDescent="0.3">
      <c r="A32" s="166" t="s">
        <v>465</v>
      </c>
      <c r="B32" s="130" t="s">
        <v>436</v>
      </c>
      <c r="C32" s="130" t="s">
        <v>444</v>
      </c>
      <c r="D32" s="130" t="s">
        <v>453</v>
      </c>
      <c r="E32" s="130" t="s">
        <v>466</v>
      </c>
      <c r="F32" s="130" t="s">
        <v>3820</v>
      </c>
      <c r="G32" s="130" t="s">
        <v>3820</v>
      </c>
      <c r="H32" s="130" t="s">
        <v>3820</v>
      </c>
      <c r="I32" s="164" t="s">
        <v>3825</v>
      </c>
      <c r="J32" s="167" t="s">
        <v>3820</v>
      </c>
    </row>
    <row r="33" spans="1:10" x14ac:dyDescent="0.3">
      <c r="A33" s="166" t="s">
        <v>463</v>
      </c>
      <c r="B33" s="130" t="s">
        <v>436</v>
      </c>
      <c r="C33" s="130" t="s">
        <v>444</v>
      </c>
      <c r="D33" s="130" t="s">
        <v>453</v>
      </c>
      <c r="E33" s="130" t="s">
        <v>464</v>
      </c>
      <c r="F33" s="130" t="s">
        <v>3820</v>
      </c>
      <c r="G33" s="130" t="s">
        <v>3820</v>
      </c>
      <c r="H33" s="130" t="s">
        <v>3820</v>
      </c>
      <c r="I33" s="164" t="s">
        <v>3825</v>
      </c>
      <c r="J33" s="167" t="s">
        <v>3820</v>
      </c>
    </row>
    <row r="34" spans="1:10" x14ac:dyDescent="0.3">
      <c r="A34" s="166" t="s">
        <v>461</v>
      </c>
      <c r="B34" s="130" t="s">
        <v>436</v>
      </c>
      <c r="C34" s="130" t="s">
        <v>444</v>
      </c>
      <c r="D34" s="130" t="s">
        <v>453</v>
      </c>
      <c r="E34" s="130" t="s">
        <v>462</v>
      </c>
      <c r="F34" s="130" t="s">
        <v>3820</v>
      </c>
      <c r="G34" s="130" t="s">
        <v>3820</v>
      </c>
      <c r="H34" s="130" t="s">
        <v>3820</v>
      </c>
      <c r="I34" s="164" t="s">
        <v>3825</v>
      </c>
      <c r="J34" s="167" t="s">
        <v>3820</v>
      </c>
    </row>
    <row r="35" spans="1:10" x14ac:dyDescent="0.3">
      <c r="A35" s="166" t="s">
        <v>777</v>
      </c>
      <c r="B35" s="130" t="s">
        <v>436</v>
      </c>
      <c r="C35" s="130" t="s">
        <v>444</v>
      </c>
      <c r="D35" s="130" t="s">
        <v>453</v>
      </c>
      <c r="E35" s="130" t="s">
        <v>778</v>
      </c>
      <c r="F35" s="130" t="s">
        <v>3820</v>
      </c>
      <c r="G35" s="130" t="s">
        <v>3820</v>
      </c>
      <c r="H35" s="130" t="s">
        <v>3820</v>
      </c>
      <c r="I35" s="164" t="s">
        <v>3825</v>
      </c>
      <c r="J35" s="167" t="s">
        <v>3820</v>
      </c>
    </row>
    <row r="36" spans="1:10" x14ac:dyDescent="0.3">
      <c r="A36" s="166" t="s">
        <v>765</v>
      </c>
      <c r="B36" s="130" t="s">
        <v>436</v>
      </c>
      <c r="C36" s="130" t="s">
        <v>444</v>
      </c>
      <c r="D36" s="130" t="s">
        <v>453</v>
      </c>
      <c r="E36" s="130" t="s">
        <v>766</v>
      </c>
      <c r="F36" s="130" t="s">
        <v>3820</v>
      </c>
      <c r="G36" s="130" t="s">
        <v>3820</v>
      </c>
      <c r="H36" s="130" t="s">
        <v>3820</v>
      </c>
      <c r="I36" s="164" t="s">
        <v>3825</v>
      </c>
      <c r="J36" s="167" t="s">
        <v>3820</v>
      </c>
    </row>
    <row r="37" spans="1:10" x14ac:dyDescent="0.3">
      <c r="A37" s="166" t="s">
        <v>767</v>
      </c>
      <c r="B37" s="130" t="s">
        <v>436</v>
      </c>
      <c r="C37" s="130" t="s">
        <v>444</v>
      </c>
      <c r="D37" s="130" t="s">
        <v>453</v>
      </c>
      <c r="E37" s="130" t="s">
        <v>768</v>
      </c>
      <c r="F37" s="130" t="s">
        <v>3824</v>
      </c>
      <c r="G37" s="130" t="s">
        <v>3820</v>
      </c>
      <c r="H37" s="130" t="s">
        <v>3820</v>
      </c>
      <c r="I37" s="164" t="s">
        <v>3825</v>
      </c>
      <c r="J37" s="167" t="s">
        <v>3820</v>
      </c>
    </row>
    <row r="38" spans="1:10" x14ac:dyDescent="0.3">
      <c r="A38" s="166" t="s">
        <v>771</v>
      </c>
      <c r="B38" s="130" t="s">
        <v>436</v>
      </c>
      <c r="C38" s="130" t="s">
        <v>444</v>
      </c>
      <c r="D38" s="130" t="s">
        <v>453</v>
      </c>
      <c r="E38" s="130" t="s">
        <v>772</v>
      </c>
      <c r="F38" s="130" t="s">
        <v>3820</v>
      </c>
      <c r="G38" s="130" t="s">
        <v>3820</v>
      </c>
      <c r="H38" s="130" t="s">
        <v>3820</v>
      </c>
      <c r="I38" s="164" t="s">
        <v>3825</v>
      </c>
      <c r="J38" s="167" t="s">
        <v>3820</v>
      </c>
    </row>
    <row r="39" spans="1:10" x14ac:dyDescent="0.3">
      <c r="A39" s="166" t="s">
        <v>769</v>
      </c>
      <c r="B39" s="130" t="s">
        <v>436</v>
      </c>
      <c r="C39" s="130" t="s">
        <v>444</v>
      </c>
      <c r="D39" s="130" t="s">
        <v>453</v>
      </c>
      <c r="E39" s="130" t="s">
        <v>770</v>
      </c>
      <c r="F39" s="130" t="s">
        <v>3824</v>
      </c>
      <c r="G39" s="130" t="s">
        <v>3820</v>
      </c>
      <c r="H39" s="130" t="s">
        <v>3820</v>
      </c>
      <c r="I39" s="164" t="s">
        <v>3825</v>
      </c>
      <c r="J39" s="167" t="s">
        <v>3820</v>
      </c>
    </row>
    <row r="40" spans="1:10" x14ac:dyDescent="0.3">
      <c r="A40" s="166" t="s">
        <v>773</v>
      </c>
      <c r="B40" s="130" t="s">
        <v>436</v>
      </c>
      <c r="C40" s="130" t="s">
        <v>444</v>
      </c>
      <c r="D40" s="130" t="s">
        <v>453</v>
      </c>
      <c r="E40" s="130" t="s">
        <v>774</v>
      </c>
      <c r="F40" s="130" t="s">
        <v>3824</v>
      </c>
      <c r="G40" s="130" t="s">
        <v>3820</v>
      </c>
      <c r="H40" s="130" t="s">
        <v>3820</v>
      </c>
      <c r="I40" s="164" t="s">
        <v>3825</v>
      </c>
      <c r="J40" s="167" t="s">
        <v>3820</v>
      </c>
    </row>
    <row r="41" spans="1:10" ht="13.2" x14ac:dyDescent="0.25">
      <c r="A41" s="166" t="s">
        <v>775</v>
      </c>
      <c r="B41" s="130" t="s">
        <v>436</v>
      </c>
      <c r="C41" s="130" t="s">
        <v>444</v>
      </c>
      <c r="D41" s="130" t="s">
        <v>453</v>
      </c>
      <c r="E41" s="130" t="s">
        <v>776</v>
      </c>
      <c r="F41" s="130" t="s">
        <v>3820</v>
      </c>
      <c r="G41" s="130" t="s">
        <v>3820</v>
      </c>
      <c r="H41" s="130" t="s">
        <v>3822</v>
      </c>
      <c r="I41" s="164" t="s">
        <v>3825</v>
      </c>
      <c r="J41" s="165" t="s">
        <v>3820</v>
      </c>
    </row>
    <row r="42" spans="1:10" x14ac:dyDescent="0.3">
      <c r="A42" s="166" t="s">
        <v>445</v>
      </c>
      <c r="B42" s="130" t="s">
        <v>436</v>
      </c>
      <c r="C42" s="130" t="s">
        <v>444</v>
      </c>
      <c r="D42" s="130" t="s">
        <v>447</v>
      </c>
      <c r="E42" s="130" t="s">
        <v>437</v>
      </c>
      <c r="F42" s="130" t="s">
        <v>3820</v>
      </c>
      <c r="G42" s="130" t="s">
        <v>3820</v>
      </c>
      <c r="H42" s="130" t="s">
        <v>3820</v>
      </c>
      <c r="I42" s="164" t="s">
        <v>3825</v>
      </c>
      <c r="J42" s="167" t="s">
        <v>3820</v>
      </c>
    </row>
    <row r="43" spans="1:10" x14ac:dyDescent="0.3">
      <c r="A43" s="166" t="s">
        <v>763</v>
      </c>
      <c r="B43" s="130" t="s">
        <v>436</v>
      </c>
      <c r="C43" s="130" t="s">
        <v>444</v>
      </c>
      <c r="D43" s="130" t="s">
        <v>752</v>
      </c>
      <c r="E43" s="130" t="s">
        <v>764</v>
      </c>
      <c r="F43" s="130" t="s">
        <v>3820</v>
      </c>
      <c r="G43" s="130" t="s">
        <v>3820</v>
      </c>
      <c r="H43" s="130" t="s">
        <v>3820</v>
      </c>
      <c r="I43" s="164" t="s">
        <v>3825</v>
      </c>
      <c r="J43" s="167" t="s">
        <v>3820</v>
      </c>
    </row>
    <row r="44" spans="1:10" x14ac:dyDescent="0.3">
      <c r="A44" s="166" t="s">
        <v>325</v>
      </c>
      <c r="B44" s="130" t="s">
        <v>235</v>
      </c>
      <c r="C44" s="130" t="s">
        <v>327</v>
      </c>
      <c r="D44" s="130" t="s">
        <v>328</v>
      </c>
      <c r="E44" s="130" t="s">
        <v>329</v>
      </c>
      <c r="F44" s="130" t="s">
        <v>3823</v>
      </c>
      <c r="G44" s="130" t="s">
        <v>3823</v>
      </c>
      <c r="H44" s="130" t="s">
        <v>3823</v>
      </c>
      <c r="I44" s="164" t="s">
        <v>3823</v>
      </c>
      <c r="J44" s="167" t="s">
        <v>3823</v>
      </c>
    </row>
    <row r="45" spans="1:10" x14ac:dyDescent="0.3">
      <c r="A45" s="166" t="s">
        <v>331</v>
      </c>
      <c r="B45" s="130" t="s">
        <v>235</v>
      </c>
      <c r="C45" s="130" t="s">
        <v>327</v>
      </c>
      <c r="D45" s="130" t="s">
        <v>328</v>
      </c>
      <c r="E45" s="130" t="s">
        <v>332</v>
      </c>
      <c r="F45" s="130" t="s">
        <v>3823</v>
      </c>
      <c r="G45" s="130" t="s">
        <v>3823</v>
      </c>
      <c r="H45" s="130" t="s">
        <v>3823</v>
      </c>
      <c r="I45" s="164" t="s">
        <v>3823</v>
      </c>
      <c r="J45" s="167" t="s">
        <v>3823</v>
      </c>
    </row>
    <row r="46" spans="1:10" x14ac:dyDescent="0.3">
      <c r="A46" s="166" t="s">
        <v>336</v>
      </c>
      <c r="B46" s="130" t="s">
        <v>235</v>
      </c>
      <c r="C46" s="130" t="s">
        <v>327</v>
      </c>
      <c r="D46" s="130" t="s">
        <v>334</v>
      </c>
      <c r="E46" s="130" t="s">
        <v>337</v>
      </c>
      <c r="F46" s="130" t="s">
        <v>3823</v>
      </c>
      <c r="G46" s="130" t="s">
        <v>3823</v>
      </c>
      <c r="H46" s="130" t="s">
        <v>3823</v>
      </c>
      <c r="I46" s="164" t="s">
        <v>3823</v>
      </c>
      <c r="J46" s="167" t="s">
        <v>3823</v>
      </c>
    </row>
    <row r="47" spans="1:10" x14ac:dyDescent="0.3">
      <c r="A47" s="166" t="s">
        <v>338</v>
      </c>
      <c r="B47" s="130" t="s">
        <v>235</v>
      </c>
      <c r="C47" s="130" t="s">
        <v>327</v>
      </c>
      <c r="D47" s="130" t="s">
        <v>334</v>
      </c>
      <c r="E47" s="130" t="s">
        <v>339</v>
      </c>
      <c r="F47" s="130" t="s">
        <v>3823</v>
      </c>
      <c r="G47" s="130" t="s">
        <v>3823</v>
      </c>
      <c r="H47" s="130" t="s">
        <v>3823</v>
      </c>
      <c r="I47" s="164" t="s">
        <v>3823</v>
      </c>
      <c r="J47" s="167" t="s">
        <v>3823</v>
      </c>
    </row>
    <row r="48" spans="1:10" x14ac:dyDescent="0.3">
      <c r="A48" s="166" t="s">
        <v>333</v>
      </c>
      <c r="B48" s="130" t="s">
        <v>235</v>
      </c>
      <c r="C48" s="130" t="s">
        <v>327</v>
      </c>
      <c r="D48" s="130" t="s">
        <v>334</v>
      </c>
      <c r="E48" s="130" t="s">
        <v>335</v>
      </c>
      <c r="F48" s="130" t="s">
        <v>3823</v>
      </c>
      <c r="G48" s="130" t="s">
        <v>3823</v>
      </c>
      <c r="H48" s="130" t="s">
        <v>3823</v>
      </c>
      <c r="I48" s="164" t="s">
        <v>3823</v>
      </c>
      <c r="J48" s="167" t="s">
        <v>3823</v>
      </c>
    </row>
    <row r="49" spans="1:10" x14ac:dyDescent="0.3">
      <c r="A49" s="166" t="s">
        <v>904</v>
      </c>
      <c r="B49" s="130" t="s">
        <v>235</v>
      </c>
      <c r="C49" s="130" t="s">
        <v>327</v>
      </c>
      <c r="D49" s="130" t="s">
        <v>905</v>
      </c>
      <c r="E49" s="130" t="s">
        <v>348</v>
      </c>
      <c r="F49" s="130" t="s">
        <v>3823</v>
      </c>
      <c r="G49" s="130" t="s">
        <v>3823</v>
      </c>
      <c r="H49" s="130" t="s">
        <v>3823</v>
      </c>
      <c r="I49" s="164" t="s">
        <v>3823</v>
      </c>
      <c r="J49" s="167" t="s">
        <v>3823</v>
      </c>
    </row>
    <row r="50" spans="1:10" x14ac:dyDescent="0.3">
      <c r="A50" s="166" t="s">
        <v>906</v>
      </c>
      <c r="B50" s="130" t="s">
        <v>235</v>
      </c>
      <c r="C50" s="130" t="s">
        <v>327</v>
      </c>
      <c r="D50" s="130" t="s">
        <v>907</v>
      </c>
      <c r="E50" s="130" t="s">
        <v>908</v>
      </c>
      <c r="F50" s="130" t="s">
        <v>3822</v>
      </c>
      <c r="G50" s="130" t="s">
        <v>3822</v>
      </c>
      <c r="H50" s="130" t="s">
        <v>3822</v>
      </c>
      <c r="I50" s="164" t="s">
        <v>3822</v>
      </c>
      <c r="J50" s="167" t="s">
        <v>3822</v>
      </c>
    </row>
    <row r="51" spans="1:10" x14ac:dyDescent="0.3">
      <c r="A51" s="166" t="s">
        <v>921</v>
      </c>
      <c r="B51" s="130" t="s">
        <v>235</v>
      </c>
      <c r="C51" s="130" t="s">
        <v>327</v>
      </c>
      <c r="D51" s="130" t="s">
        <v>907</v>
      </c>
      <c r="E51" s="130" t="s">
        <v>922</v>
      </c>
      <c r="F51" s="130" t="s">
        <v>3824</v>
      </c>
      <c r="G51" s="130" t="s">
        <v>3822</v>
      </c>
      <c r="H51" s="130" t="s">
        <v>3822</v>
      </c>
      <c r="I51" s="164" t="s">
        <v>3822</v>
      </c>
      <c r="J51" s="167" t="s">
        <v>3822</v>
      </c>
    </row>
    <row r="52" spans="1:10" x14ac:dyDescent="0.3">
      <c r="A52" s="166" t="s">
        <v>422</v>
      </c>
      <c r="B52" s="130" t="s">
        <v>382</v>
      </c>
      <c r="C52" s="130" t="s">
        <v>420</v>
      </c>
      <c r="D52" s="130" t="s">
        <v>424</v>
      </c>
      <c r="E52" s="130" t="s">
        <v>385</v>
      </c>
      <c r="F52" s="130" t="s">
        <v>3822</v>
      </c>
      <c r="G52" s="130" t="s">
        <v>3822</v>
      </c>
      <c r="H52" s="130" t="s">
        <v>3822</v>
      </c>
      <c r="I52" s="164" t="s">
        <v>3822</v>
      </c>
      <c r="J52" s="167" t="s">
        <v>3822</v>
      </c>
    </row>
    <row r="53" spans="1:10" x14ac:dyDescent="0.3">
      <c r="A53" s="166" t="s">
        <v>425</v>
      </c>
      <c r="B53" s="130" t="s">
        <v>382</v>
      </c>
      <c r="C53" s="130" t="s">
        <v>420</v>
      </c>
      <c r="D53" s="130" t="s">
        <v>426</v>
      </c>
      <c r="E53" s="130" t="s">
        <v>385</v>
      </c>
      <c r="F53" s="130" t="s">
        <v>3823</v>
      </c>
      <c r="G53" s="130" t="s">
        <v>3823</v>
      </c>
      <c r="H53" s="130" t="s">
        <v>3823</v>
      </c>
      <c r="I53" s="164" t="s">
        <v>3823</v>
      </c>
      <c r="J53" s="167" t="s">
        <v>3823</v>
      </c>
    </row>
    <row r="54" spans="1:10" x14ac:dyDescent="0.3">
      <c r="A54" s="166" t="s">
        <v>431</v>
      </c>
      <c r="B54" s="130" t="s">
        <v>382</v>
      </c>
      <c r="C54" s="130" t="s">
        <v>420</v>
      </c>
      <c r="D54" s="130" t="s">
        <v>432</v>
      </c>
      <c r="E54" s="130" t="s">
        <v>385</v>
      </c>
      <c r="F54" s="130" t="s">
        <v>3823</v>
      </c>
      <c r="G54" s="130" t="s">
        <v>3823</v>
      </c>
      <c r="H54" s="130" t="s">
        <v>3823</v>
      </c>
      <c r="I54" s="164" t="s">
        <v>3823</v>
      </c>
      <c r="J54" s="167" t="s">
        <v>3823</v>
      </c>
    </row>
    <row r="55" spans="1:10" x14ac:dyDescent="0.3">
      <c r="A55" s="166" t="s">
        <v>735</v>
      </c>
      <c r="B55" s="130" t="s">
        <v>382</v>
      </c>
      <c r="C55" s="130" t="s">
        <v>420</v>
      </c>
      <c r="D55" s="130" t="s">
        <v>736</v>
      </c>
      <c r="E55" s="130" t="s">
        <v>385</v>
      </c>
      <c r="F55" s="130" t="s">
        <v>3823</v>
      </c>
      <c r="G55" s="130" t="s">
        <v>3823</v>
      </c>
      <c r="H55" s="130" t="s">
        <v>3823</v>
      </c>
      <c r="I55" s="164" t="s">
        <v>3823</v>
      </c>
      <c r="J55" s="167" t="s">
        <v>3823</v>
      </c>
    </row>
    <row r="56" spans="1:10" x14ac:dyDescent="0.3">
      <c r="A56" s="166" t="s">
        <v>433</v>
      </c>
      <c r="B56" s="130" t="s">
        <v>382</v>
      </c>
      <c r="C56" s="130" t="s">
        <v>420</v>
      </c>
      <c r="D56" s="130" t="s">
        <v>434</v>
      </c>
      <c r="E56" s="130" t="s">
        <v>385</v>
      </c>
      <c r="F56" s="130" t="s">
        <v>3823</v>
      </c>
      <c r="G56" s="130" t="s">
        <v>3823</v>
      </c>
      <c r="H56" s="130" t="s">
        <v>3823</v>
      </c>
      <c r="I56" s="164" t="s">
        <v>3823</v>
      </c>
      <c r="J56" s="167" t="s">
        <v>3823</v>
      </c>
    </row>
    <row r="57" spans="1:10" x14ac:dyDescent="0.3">
      <c r="A57" s="166" t="s">
        <v>741</v>
      </c>
      <c r="B57" s="130" t="s">
        <v>382</v>
      </c>
      <c r="C57" s="130" t="s">
        <v>420</v>
      </c>
      <c r="D57" s="130" t="s">
        <v>742</v>
      </c>
      <c r="E57" s="130" t="s">
        <v>385</v>
      </c>
      <c r="F57" s="130" t="s">
        <v>3823</v>
      </c>
      <c r="G57" s="130" t="s">
        <v>3823</v>
      </c>
      <c r="H57" s="130" t="s">
        <v>3823</v>
      </c>
      <c r="I57" s="164" t="s">
        <v>3823</v>
      </c>
      <c r="J57" s="167" t="s">
        <v>3823</v>
      </c>
    </row>
    <row r="58" spans="1:10" x14ac:dyDescent="0.3">
      <c r="A58" s="166" t="s">
        <v>925</v>
      </c>
      <c r="B58" s="130" t="s">
        <v>382</v>
      </c>
      <c r="C58" s="130" t="s">
        <v>420</v>
      </c>
      <c r="D58" s="130" t="s">
        <v>926</v>
      </c>
      <c r="E58" s="130" t="s">
        <v>385</v>
      </c>
      <c r="F58" s="130" t="s">
        <v>3823</v>
      </c>
      <c r="G58" s="130" t="s">
        <v>3823</v>
      </c>
      <c r="H58" s="130" t="s">
        <v>3823</v>
      </c>
      <c r="I58" s="164" t="s">
        <v>3823</v>
      </c>
      <c r="J58" s="167" t="s">
        <v>3823</v>
      </c>
    </row>
    <row r="59" spans="1:10" x14ac:dyDescent="0.3">
      <c r="A59" s="166" t="s">
        <v>737</v>
      </c>
      <c r="B59" s="130" t="s">
        <v>382</v>
      </c>
      <c r="C59" s="130" t="s">
        <v>420</v>
      </c>
      <c r="D59" s="130" t="s">
        <v>738</v>
      </c>
      <c r="E59" s="130" t="s">
        <v>385</v>
      </c>
      <c r="F59" s="130" t="s">
        <v>3823</v>
      </c>
      <c r="G59" s="130" t="s">
        <v>3823</v>
      </c>
      <c r="H59" s="130" t="s">
        <v>3823</v>
      </c>
      <c r="I59" s="164" t="s">
        <v>3823</v>
      </c>
      <c r="J59" s="167" t="s">
        <v>3823</v>
      </c>
    </row>
    <row r="60" spans="1:10" x14ac:dyDescent="0.3">
      <c r="A60" s="166" t="s">
        <v>805</v>
      </c>
      <c r="B60" s="130" t="s">
        <v>382</v>
      </c>
      <c r="C60" s="130" t="s">
        <v>420</v>
      </c>
      <c r="D60" s="130" t="s">
        <v>806</v>
      </c>
      <c r="E60" s="130" t="s">
        <v>385</v>
      </c>
      <c r="F60" s="130" t="s">
        <v>3823</v>
      </c>
      <c r="G60" s="130" t="s">
        <v>3823</v>
      </c>
      <c r="H60" s="130" t="s">
        <v>3823</v>
      </c>
      <c r="I60" s="164" t="s">
        <v>3823</v>
      </c>
      <c r="J60" s="167" t="s">
        <v>3823</v>
      </c>
    </row>
    <row r="61" spans="1:10" x14ac:dyDescent="0.3">
      <c r="A61" s="166" t="s">
        <v>745</v>
      </c>
      <c r="B61" s="130" t="s">
        <v>382</v>
      </c>
      <c r="C61" s="130" t="s">
        <v>420</v>
      </c>
      <c r="D61" s="130" t="s">
        <v>746</v>
      </c>
      <c r="E61" s="130" t="s">
        <v>385</v>
      </c>
      <c r="F61" s="130" t="s">
        <v>3823</v>
      </c>
      <c r="G61" s="130" t="s">
        <v>3823</v>
      </c>
      <c r="H61" s="130" t="s">
        <v>3823</v>
      </c>
      <c r="I61" s="164" t="s">
        <v>3823</v>
      </c>
      <c r="J61" s="167" t="s">
        <v>3823</v>
      </c>
    </row>
    <row r="62" spans="1:10" x14ac:dyDescent="0.3">
      <c r="A62" s="166" t="s">
        <v>419</v>
      </c>
      <c r="B62" s="130" t="s">
        <v>382</v>
      </c>
      <c r="C62" s="130" t="s">
        <v>420</v>
      </c>
      <c r="D62" s="130" t="s">
        <v>421</v>
      </c>
      <c r="E62" s="130" t="s">
        <v>385</v>
      </c>
      <c r="F62" s="130" t="s">
        <v>3823</v>
      </c>
      <c r="G62" s="130" t="s">
        <v>3823</v>
      </c>
      <c r="H62" s="130" t="s">
        <v>3823</v>
      </c>
      <c r="I62" s="164" t="s">
        <v>3823</v>
      </c>
      <c r="J62" s="167" t="s">
        <v>3823</v>
      </c>
    </row>
    <row r="63" spans="1:10" x14ac:dyDescent="0.3">
      <c r="A63" s="166" t="s">
        <v>739</v>
      </c>
      <c r="B63" s="130" t="s">
        <v>382</v>
      </c>
      <c r="C63" s="130" t="s">
        <v>420</v>
      </c>
      <c r="D63" s="130" t="s">
        <v>740</v>
      </c>
      <c r="E63" s="130" t="s">
        <v>385</v>
      </c>
      <c r="F63" s="130" t="s">
        <v>3823</v>
      </c>
      <c r="G63" s="130" t="s">
        <v>3823</v>
      </c>
      <c r="H63" s="130" t="s">
        <v>3823</v>
      </c>
      <c r="I63" s="164" t="s">
        <v>3823</v>
      </c>
      <c r="J63" s="167" t="s">
        <v>3823</v>
      </c>
    </row>
    <row r="64" spans="1:10" x14ac:dyDescent="0.3">
      <c r="A64" s="166" t="s">
        <v>927</v>
      </c>
      <c r="B64" s="130" t="s">
        <v>382</v>
      </c>
      <c r="C64" s="130" t="s">
        <v>420</v>
      </c>
      <c r="D64" s="130" t="s">
        <v>928</v>
      </c>
      <c r="E64" s="130" t="s">
        <v>385</v>
      </c>
      <c r="F64" s="130" t="s">
        <v>3823</v>
      </c>
      <c r="G64" s="130" t="s">
        <v>3823</v>
      </c>
      <c r="H64" s="130" t="s">
        <v>3823</v>
      </c>
      <c r="I64" s="164" t="s">
        <v>3823</v>
      </c>
      <c r="J64" s="167" t="s">
        <v>3823</v>
      </c>
    </row>
    <row r="65" spans="1:10" x14ac:dyDescent="0.3">
      <c r="A65" s="166" t="s">
        <v>743</v>
      </c>
      <c r="B65" s="130" t="s">
        <v>382</v>
      </c>
      <c r="C65" s="130" t="s">
        <v>420</v>
      </c>
      <c r="D65" s="130" t="s">
        <v>744</v>
      </c>
      <c r="E65" s="130" t="s">
        <v>385</v>
      </c>
      <c r="F65" s="130" t="s">
        <v>3823</v>
      </c>
      <c r="G65" s="130" t="s">
        <v>3823</v>
      </c>
      <c r="H65" s="130" t="s">
        <v>3823</v>
      </c>
      <c r="I65" s="164" t="s">
        <v>3823</v>
      </c>
      <c r="J65" s="167" t="s">
        <v>3823</v>
      </c>
    </row>
    <row r="66" spans="1:10" x14ac:dyDescent="0.3">
      <c r="A66" s="166" t="s">
        <v>427</v>
      </c>
      <c r="B66" s="130" t="s">
        <v>382</v>
      </c>
      <c r="C66" s="130" t="s">
        <v>420</v>
      </c>
      <c r="D66" s="130" t="s">
        <v>428</v>
      </c>
      <c r="E66" s="130" t="s">
        <v>385</v>
      </c>
      <c r="F66" s="130" t="s">
        <v>3822</v>
      </c>
      <c r="G66" s="130" t="s">
        <v>3822</v>
      </c>
      <c r="H66" s="130" t="s">
        <v>3822</v>
      </c>
      <c r="I66" s="164" t="s">
        <v>3822</v>
      </c>
      <c r="J66" s="167" t="s">
        <v>3822</v>
      </c>
    </row>
    <row r="67" spans="1:10" x14ac:dyDescent="0.3">
      <c r="A67" s="166" t="s">
        <v>429</v>
      </c>
      <c r="B67" s="130" t="s">
        <v>382</v>
      </c>
      <c r="C67" s="130" t="s">
        <v>420</v>
      </c>
      <c r="D67" s="130" t="s">
        <v>430</v>
      </c>
      <c r="E67" s="130" t="s">
        <v>385</v>
      </c>
      <c r="F67" s="130" t="s">
        <v>3822</v>
      </c>
      <c r="G67" s="130" t="s">
        <v>3822</v>
      </c>
      <c r="H67" s="130" t="s">
        <v>3822</v>
      </c>
      <c r="I67" s="164" t="s">
        <v>3822</v>
      </c>
      <c r="J67" s="167" t="s">
        <v>3822</v>
      </c>
    </row>
    <row r="68" spans="1:10" x14ac:dyDescent="0.3">
      <c r="A68" s="166" t="s">
        <v>381</v>
      </c>
      <c r="B68" s="130" t="s">
        <v>382</v>
      </c>
      <c r="C68" s="130" t="s">
        <v>383</v>
      </c>
      <c r="D68" s="130" t="s">
        <v>384</v>
      </c>
      <c r="E68" s="130" t="s">
        <v>385</v>
      </c>
      <c r="F68" s="130" t="s">
        <v>3823</v>
      </c>
      <c r="G68" s="130" t="s">
        <v>3823</v>
      </c>
      <c r="H68" s="130" t="s">
        <v>3823</v>
      </c>
      <c r="I68" s="164" t="s">
        <v>3823</v>
      </c>
      <c r="J68" s="167" t="s">
        <v>3823</v>
      </c>
    </row>
    <row r="69" spans="1:10" x14ac:dyDescent="0.3">
      <c r="A69" s="166" t="s">
        <v>386</v>
      </c>
      <c r="B69" s="130" t="s">
        <v>382</v>
      </c>
      <c r="C69" s="130" t="s">
        <v>388</v>
      </c>
      <c r="D69" s="130" t="s">
        <v>389</v>
      </c>
      <c r="E69" s="130" t="s">
        <v>385</v>
      </c>
      <c r="F69" s="130" t="s">
        <v>3823</v>
      </c>
      <c r="G69" s="130" t="s">
        <v>3823</v>
      </c>
      <c r="H69" s="130" t="s">
        <v>3823</v>
      </c>
      <c r="I69" s="164" t="s">
        <v>3822</v>
      </c>
      <c r="J69" s="167" t="s">
        <v>3823</v>
      </c>
    </row>
    <row r="70" spans="1:10" x14ac:dyDescent="0.3">
      <c r="A70" s="166" t="s">
        <v>390</v>
      </c>
      <c r="B70" s="130" t="s">
        <v>382</v>
      </c>
      <c r="C70" s="130" t="s">
        <v>391</v>
      </c>
      <c r="D70" s="130" t="s">
        <v>389</v>
      </c>
      <c r="E70" s="130" t="s">
        <v>385</v>
      </c>
      <c r="F70" s="130" t="s">
        <v>3823</v>
      </c>
      <c r="G70" s="130" t="s">
        <v>3823</v>
      </c>
      <c r="H70" s="130" t="s">
        <v>3823</v>
      </c>
      <c r="I70" s="164" t="s">
        <v>3822</v>
      </c>
      <c r="J70" s="167" t="s">
        <v>3823</v>
      </c>
    </row>
    <row r="71" spans="1:10" x14ac:dyDescent="0.3">
      <c r="A71" s="166" t="s">
        <v>414</v>
      </c>
      <c r="B71" s="130" t="s">
        <v>382</v>
      </c>
      <c r="C71" s="130" t="s">
        <v>402</v>
      </c>
      <c r="D71" s="130" t="s">
        <v>415</v>
      </c>
      <c r="E71" s="130" t="s">
        <v>416</v>
      </c>
      <c r="F71" s="130" t="s">
        <v>3824</v>
      </c>
      <c r="G71" s="130" t="s">
        <v>3822</v>
      </c>
      <c r="H71" s="130" t="s">
        <v>3822</v>
      </c>
      <c r="I71" s="164" t="s">
        <v>3822</v>
      </c>
      <c r="J71" s="167" t="s">
        <v>3822</v>
      </c>
    </row>
    <row r="72" spans="1:10" x14ac:dyDescent="0.3">
      <c r="A72" s="166" t="s">
        <v>412</v>
      </c>
      <c r="B72" s="130" t="s">
        <v>382</v>
      </c>
      <c r="C72" s="130" t="s">
        <v>402</v>
      </c>
      <c r="D72" s="130" t="s">
        <v>413</v>
      </c>
      <c r="E72" s="130" t="s">
        <v>385</v>
      </c>
      <c r="F72" s="130" t="s">
        <v>3822</v>
      </c>
      <c r="G72" s="130" t="s">
        <v>3822</v>
      </c>
      <c r="H72" s="130" t="s">
        <v>3822</v>
      </c>
      <c r="I72" s="164" t="s">
        <v>3822</v>
      </c>
      <c r="J72" s="167" t="s">
        <v>3822</v>
      </c>
    </row>
    <row r="73" spans="1:10" x14ac:dyDescent="0.3">
      <c r="A73" s="166" t="s">
        <v>410</v>
      </c>
      <c r="B73" s="130" t="s">
        <v>382</v>
      </c>
      <c r="C73" s="130" t="s">
        <v>402</v>
      </c>
      <c r="D73" s="130" t="s">
        <v>411</v>
      </c>
      <c r="E73" s="130" t="s">
        <v>385</v>
      </c>
      <c r="F73" s="130" t="s">
        <v>3822</v>
      </c>
      <c r="G73" s="130" t="s">
        <v>3822</v>
      </c>
      <c r="H73" s="130" t="s">
        <v>3822</v>
      </c>
      <c r="I73" s="164" t="s">
        <v>3822</v>
      </c>
      <c r="J73" s="167" t="s">
        <v>3822</v>
      </c>
    </row>
    <row r="74" spans="1:10" x14ac:dyDescent="0.3">
      <c r="A74" s="166" t="s">
        <v>404</v>
      </c>
      <c r="B74" s="130" t="s">
        <v>382</v>
      </c>
      <c r="C74" s="130" t="s">
        <v>402</v>
      </c>
      <c r="D74" s="130" t="s">
        <v>405</v>
      </c>
      <c r="E74" s="130" t="s">
        <v>385</v>
      </c>
      <c r="F74" s="130" t="s">
        <v>3822</v>
      </c>
      <c r="G74" s="130" t="s">
        <v>3822</v>
      </c>
      <c r="H74" s="130" t="s">
        <v>3822</v>
      </c>
      <c r="I74" s="164" t="s">
        <v>3822</v>
      </c>
      <c r="J74" s="167" t="s">
        <v>3822</v>
      </c>
    </row>
    <row r="75" spans="1:10" x14ac:dyDescent="0.3">
      <c r="A75" s="166" t="s">
        <v>406</v>
      </c>
      <c r="B75" s="130" t="s">
        <v>382</v>
      </c>
      <c r="C75" s="130" t="s">
        <v>402</v>
      </c>
      <c r="D75" s="130" t="s">
        <v>407</v>
      </c>
      <c r="E75" s="130" t="s">
        <v>385</v>
      </c>
      <c r="F75" s="130" t="s">
        <v>3822</v>
      </c>
      <c r="G75" s="130" t="s">
        <v>3822</v>
      </c>
      <c r="H75" s="130" t="s">
        <v>3822</v>
      </c>
      <c r="I75" s="164" t="s">
        <v>3822</v>
      </c>
      <c r="J75" s="167" t="s">
        <v>3822</v>
      </c>
    </row>
    <row r="76" spans="1:10" x14ac:dyDescent="0.3">
      <c r="A76" s="166" t="s">
        <v>401</v>
      </c>
      <c r="B76" s="130" t="s">
        <v>382</v>
      </c>
      <c r="C76" s="130" t="s">
        <v>402</v>
      </c>
      <c r="D76" s="130" t="s">
        <v>403</v>
      </c>
      <c r="E76" s="130" t="s">
        <v>385</v>
      </c>
      <c r="F76" s="130" t="s">
        <v>3822</v>
      </c>
      <c r="G76" s="130" t="s">
        <v>3822</v>
      </c>
      <c r="H76" s="130" t="s">
        <v>3822</v>
      </c>
      <c r="I76" s="164" t="s">
        <v>3822</v>
      </c>
      <c r="J76" s="167" t="s">
        <v>3822</v>
      </c>
    </row>
    <row r="77" spans="1:10" x14ac:dyDescent="0.3">
      <c r="A77" s="166" t="s">
        <v>408</v>
      </c>
      <c r="B77" s="130" t="s">
        <v>382</v>
      </c>
      <c r="C77" s="130" t="s">
        <v>402</v>
      </c>
      <c r="D77" s="130" t="s">
        <v>409</v>
      </c>
      <c r="E77" s="130" t="s">
        <v>385</v>
      </c>
      <c r="F77" s="130" t="s">
        <v>3822</v>
      </c>
      <c r="G77" s="130" t="s">
        <v>3822</v>
      </c>
      <c r="H77" s="130" t="s">
        <v>3822</v>
      </c>
      <c r="I77" s="164" t="s">
        <v>3822</v>
      </c>
      <c r="J77" s="167" t="s">
        <v>3822</v>
      </c>
    </row>
    <row r="78" spans="1:10" x14ac:dyDescent="0.3">
      <c r="A78" s="166" t="s">
        <v>417</v>
      </c>
      <c r="B78" s="130" t="s">
        <v>382</v>
      </c>
      <c r="C78" s="130" t="s">
        <v>402</v>
      </c>
      <c r="D78" s="130" t="s">
        <v>418</v>
      </c>
      <c r="E78" s="130" t="s">
        <v>385</v>
      </c>
      <c r="F78" s="130" t="s">
        <v>3822</v>
      </c>
      <c r="G78" s="130" t="s">
        <v>3822</v>
      </c>
      <c r="H78" s="130" t="s">
        <v>3822</v>
      </c>
      <c r="I78" s="164" t="s">
        <v>3822</v>
      </c>
      <c r="J78" s="167" t="s">
        <v>3822</v>
      </c>
    </row>
    <row r="79" spans="1:10" x14ac:dyDescent="0.3">
      <c r="A79" s="166" t="s">
        <v>397</v>
      </c>
      <c r="B79" s="130" t="s">
        <v>382</v>
      </c>
      <c r="C79" s="130" t="s">
        <v>394</v>
      </c>
      <c r="D79" s="130" t="s">
        <v>398</v>
      </c>
      <c r="E79" s="130" t="s">
        <v>385</v>
      </c>
      <c r="F79" s="130" t="s">
        <v>3820</v>
      </c>
      <c r="G79" s="130" t="s">
        <v>3820</v>
      </c>
      <c r="H79" s="130" t="s">
        <v>3820</v>
      </c>
      <c r="I79" s="164" t="s">
        <v>3820</v>
      </c>
      <c r="J79" s="167" t="s">
        <v>3820</v>
      </c>
    </row>
    <row r="80" spans="1:10" ht="13.2" x14ac:dyDescent="0.25">
      <c r="A80" s="166" t="s">
        <v>399</v>
      </c>
      <c r="B80" s="130" t="s">
        <v>382</v>
      </c>
      <c r="C80" s="130" t="s">
        <v>394</v>
      </c>
      <c r="D80" s="130" t="s">
        <v>400</v>
      </c>
      <c r="E80" s="130" t="s">
        <v>385</v>
      </c>
      <c r="F80" s="130" t="s">
        <v>3836</v>
      </c>
      <c r="G80" s="130" t="s">
        <v>3836</v>
      </c>
      <c r="H80" s="130" t="s">
        <v>3836</v>
      </c>
      <c r="I80" s="164" t="s">
        <v>3820</v>
      </c>
      <c r="J80" s="130" t="s">
        <v>3836</v>
      </c>
    </row>
    <row r="81" spans="1:10" ht="13.2" x14ac:dyDescent="0.25">
      <c r="A81" s="166" t="s">
        <v>392</v>
      </c>
      <c r="B81" s="130" t="s">
        <v>382</v>
      </c>
      <c r="C81" s="130" t="s">
        <v>394</v>
      </c>
      <c r="D81" s="130" t="s">
        <v>395</v>
      </c>
      <c r="E81" s="130" t="s">
        <v>396</v>
      </c>
      <c r="F81" s="130" t="s">
        <v>3824</v>
      </c>
      <c r="G81" s="130" t="s">
        <v>3836</v>
      </c>
      <c r="H81" s="130" t="s">
        <v>3836</v>
      </c>
      <c r="I81" s="164" t="s">
        <v>3820</v>
      </c>
      <c r="J81" s="130" t="s">
        <v>3836</v>
      </c>
    </row>
    <row r="82" spans="1:10" ht="13.2" x14ac:dyDescent="0.25">
      <c r="A82" s="166" t="s">
        <v>731</v>
      </c>
      <c r="B82" s="130" t="s">
        <v>382</v>
      </c>
      <c r="C82" s="130" t="s">
        <v>394</v>
      </c>
      <c r="D82" s="130" t="s">
        <v>395</v>
      </c>
      <c r="E82" s="130" t="s">
        <v>732</v>
      </c>
      <c r="F82" s="130" t="s">
        <v>3824</v>
      </c>
      <c r="G82" s="130" t="s">
        <v>3836</v>
      </c>
      <c r="H82" s="130" t="s">
        <v>3836</v>
      </c>
      <c r="I82" s="164" t="s">
        <v>3820</v>
      </c>
      <c r="J82" s="130" t="s">
        <v>3836</v>
      </c>
    </row>
    <row r="83" spans="1:10" x14ac:dyDescent="0.3">
      <c r="A83" s="166" t="s">
        <v>733</v>
      </c>
      <c r="B83" s="130" t="s">
        <v>382</v>
      </c>
      <c r="C83" s="130" t="s">
        <v>394</v>
      </c>
      <c r="D83" s="130" t="s">
        <v>734</v>
      </c>
      <c r="E83" s="130" t="s">
        <v>389</v>
      </c>
      <c r="F83" s="130" t="s">
        <v>3820</v>
      </c>
      <c r="G83" s="130" t="s">
        <v>3820</v>
      </c>
      <c r="H83" s="130" t="s">
        <v>3820</v>
      </c>
      <c r="I83" s="164" t="s">
        <v>3820</v>
      </c>
      <c r="J83" s="167" t="s">
        <v>3820</v>
      </c>
    </row>
    <row r="84" spans="1:10" ht="13.2" x14ac:dyDescent="0.25">
      <c r="A84" s="166" t="s">
        <v>487</v>
      </c>
      <c r="B84" s="130" t="s">
        <v>468</v>
      </c>
      <c r="C84" s="130" t="s">
        <v>469</v>
      </c>
      <c r="D84" s="130" t="s">
        <v>486</v>
      </c>
      <c r="E84" s="130" t="s">
        <v>476</v>
      </c>
      <c r="F84" s="130" t="s">
        <v>3825</v>
      </c>
      <c r="G84" s="130" t="s">
        <v>3825</v>
      </c>
      <c r="H84" s="130" t="s">
        <v>3820</v>
      </c>
      <c r="I84" s="164" t="s">
        <v>3844</v>
      </c>
      <c r="J84" s="165" t="s">
        <v>3825</v>
      </c>
    </row>
    <row r="85" spans="1:10" ht="13.2" x14ac:dyDescent="0.25">
      <c r="A85" s="166" t="s">
        <v>485</v>
      </c>
      <c r="B85" s="130" t="s">
        <v>468</v>
      </c>
      <c r="C85" s="130" t="s">
        <v>469</v>
      </c>
      <c r="D85" s="130" t="s">
        <v>486</v>
      </c>
      <c r="E85" s="130" t="s">
        <v>474</v>
      </c>
      <c r="F85" s="130" t="s">
        <v>3825</v>
      </c>
      <c r="G85" s="130" t="s">
        <v>3825</v>
      </c>
      <c r="H85" s="130" t="s">
        <v>3820</v>
      </c>
      <c r="I85" s="164" t="s">
        <v>3844</v>
      </c>
      <c r="J85" s="165" t="s">
        <v>3825</v>
      </c>
    </row>
    <row r="86" spans="1:10" ht="13.2" x14ac:dyDescent="0.25">
      <c r="A86" s="166" t="s">
        <v>488</v>
      </c>
      <c r="B86" s="130" t="s">
        <v>468</v>
      </c>
      <c r="C86" s="130" t="s">
        <v>469</v>
      </c>
      <c r="D86" s="130" t="s">
        <v>486</v>
      </c>
      <c r="E86" s="130" t="s">
        <v>478</v>
      </c>
      <c r="F86" s="130" t="s">
        <v>3825</v>
      </c>
      <c r="G86" s="130" t="s">
        <v>3825</v>
      </c>
      <c r="H86" s="130" t="s">
        <v>3820</v>
      </c>
      <c r="I86" s="164" t="s">
        <v>3844</v>
      </c>
      <c r="J86" s="165" t="s">
        <v>3825</v>
      </c>
    </row>
    <row r="87" spans="1:10" x14ac:dyDescent="0.3">
      <c r="A87" s="166" t="s">
        <v>475</v>
      </c>
      <c r="B87" s="130" t="s">
        <v>468</v>
      </c>
      <c r="C87" s="130" t="s">
        <v>469</v>
      </c>
      <c r="D87" s="130" t="s">
        <v>473</v>
      </c>
      <c r="E87" s="130" t="s">
        <v>476</v>
      </c>
      <c r="F87" s="130" t="s">
        <v>3823</v>
      </c>
      <c r="G87" s="130" t="s">
        <v>3823</v>
      </c>
      <c r="H87" s="130" t="s">
        <v>3823</v>
      </c>
      <c r="I87" s="164" t="s">
        <v>3844</v>
      </c>
      <c r="J87" s="167" t="s">
        <v>3823</v>
      </c>
    </row>
    <row r="88" spans="1:10" x14ac:dyDescent="0.3">
      <c r="A88" s="166" t="s">
        <v>472</v>
      </c>
      <c r="B88" s="130" t="s">
        <v>468</v>
      </c>
      <c r="C88" s="130" t="s">
        <v>469</v>
      </c>
      <c r="D88" s="130" t="s">
        <v>473</v>
      </c>
      <c r="E88" s="130" t="s">
        <v>474</v>
      </c>
      <c r="F88" s="130" t="s">
        <v>3823</v>
      </c>
      <c r="G88" s="130" t="s">
        <v>3823</v>
      </c>
      <c r="H88" s="130" t="s">
        <v>3823</v>
      </c>
      <c r="I88" s="164" t="s">
        <v>3844</v>
      </c>
      <c r="J88" s="167" t="s">
        <v>3823</v>
      </c>
    </row>
    <row r="89" spans="1:10" x14ac:dyDescent="0.3">
      <c r="A89" s="166" t="s">
        <v>477</v>
      </c>
      <c r="B89" s="130" t="s">
        <v>468</v>
      </c>
      <c r="C89" s="130" t="s">
        <v>469</v>
      </c>
      <c r="D89" s="130" t="s">
        <v>473</v>
      </c>
      <c r="E89" s="130" t="s">
        <v>478</v>
      </c>
      <c r="F89" s="130" t="s">
        <v>3823</v>
      </c>
      <c r="G89" s="130" t="s">
        <v>3823</v>
      </c>
      <c r="H89" s="130" t="s">
        <v>3823</v>
      </c>
      <c r="I89" s="164" t="s">
        <v>3844</v>
      </c>
      <c r="J89" s="167" t="s">
        <v>3823</v>
      </c>
    </row>
    <row r="90" spans="1:10" ht="13.2" x14ac:dyDescent="0.25">
      <c r="A90" s="166" t="s">
        <v>919</v>
      </c>
      <c r="B90" s="130" t="s">
        <v>468</v>
      </c>
      <c r="C90" s="130" t="s">
        <v>469</v>
      </c>
      <c r="D90" s="130" t="s">
        <v>920</v>
      </c>
      <c r="E90" s="130" t="s">
        <v>109</v>
      </c>
      <c r="F90" s="130" t="s">
        <v>3826</v>
      </c>
      <c r="G90" s="130" t="s">
        <v>3826</v>
      </c>
      <c r="H90" s="130" t="s">
        <v>3820</v>
      </c>
      <c r="I90" s="164" t="s">
        <v>3844</v>
      </c>
      <c r="J90" s="165" t="s">
        <v>3826</v>
      </c>
    </row>
    <row r="91" spans="1:10" ht="13.2" x14ac:dyDescent="0.25">
      <c r="A91" s="166" t="s">
        <v>807</v>
      </c>
      <c r="B91" s="130" t="s">
        <v>468</v>
      </c>
      <c r="C91" s="130" t="s">
        <v>469</v>
      </c>
      <c r="D91" s="130" t="s">
        <v>808</v>
      </c>
      <c r="E91" s="130" t="s">
        <v>109</v>
      </c>
      <c r="F91" s="130" t="s">
        <v>3826</v>
      </c>
      <c r="G91" s="130" t="s">
        <v>3826</v>
      </c>
      <c r="H91" s="130" t="s">
        <v>3820</v>
      </c>
      <c r="I91" s="164" t="s">
        <v>3844</v>
      </c>
      <c r="J91" s="165" t="s">
        <v>3826</v>
      </c>
    </row>
    <row r="92" spans="1:10" ht="13.2" x14ac:dyDescent="0.25">
      <c r="A92" s="166" t="s">
        <v>482</v>
      </c>
      <c r="B92" s="130" t="s">
        <v>468</v>
      </c>
      <c r="C92" s="130" t="s">
        <v>469</v>
      </c>
      <c r="D92" s="130" t="s">
        <v>480</v>
      </c>
      <c r="E92" s="130" t="s">
        <v>483</v>
      </c>
      <c r="F92" s="130" t="s">
        <v>3826</v>
      </c>
      <c r="G92" s="130" t="s">
        <v>3826</v>
      </c>
      <c r="H92" s="130" t="s">
        <v>3820</v>
      </c>
      <c r="I92" s="164" t="s">
        <v>3844</v>
      </c>
      <c r="J92" s="165" t="s">
        <v>3826</v>
      </c>
    </row>
    <row r="93" spans="1:10" ht="13.2" x14ac:dyDescent="0.25">
      <c r="A93" s="166" t="s">
        <v>479</v>
      </c>
      <c r="B93" s="130" t="s">
        <v>468</v>
      </c>
      <c r="C93" s="130" t="s">
        <v>469</v>
      </c>
      <c r="D93" s="130" t="s">
        <v>480</v>
      </c>
      <c r="E93" s="130" t="s">
        <v>481</v>
      </c>
      <c r="F93" s="130" t="s">
        <v>3826</v>
      </c>
      <c r="G93" s="130" t="s">
        <v>3826</v>
      </c>
      <c r="H93" s="130" t="s">
        <v>3820</v>
      </c>
      <c r="I93" s="164" t="s">
        <v>3844</v>
      </c>
      <c r="J93" s="165" t="s">
        <v>3826</v>
      </c>
    </row>
    <row r="94" spans="1:10" ht="13.2" x14ac:dyDescent="0.25">
      <c r="A94" s="166">
        <v>2501060100</v>
      </c>
      <c r="B94" s="130" t="s">
        <v>468</v>
      </c>
      <c r="C94" s="130" t="s">
        <v>469</v>
      </c>
      <c r="D94" s="130" t="s">
        <v>480</v>
      </c>
      <c r="E94" s="130" t="s">
        <v>780</v>
      </c>
      <c r="F94" s="130" t="s">
        <v>3827</v>
      </c>
      <c r="G94" s="130" t="s">
        <v>3827</v>
      </c>
      <c r="H94" s="130" t="s">
        <v>3827</v>
      </c>
      <c r="I94" s="164" t="s">
        <v>3827</v>
      </c>
      <c r="J94" s="165" t="s">
        <v>3827</v>
      </c>
    </row>
    <row r="95" spans="1:10" ht="13.2" x14ac:dyDescent="0.25">
      <c r="A95" s="166" t="s">
        <v>484</v>
      </c>
      <c r="B95" s="130" t="s">
        <v>468</v>
      </c>
      <c r="C95" s="130" t="s">
        <v>469</v>
      </c>
      <c r="D95" s="130" t="s">
        <v>480</v>
      </c>
      <c r="E95" s="130" t="s">
        <v>183</v>
      </c>
      <c r="F95" s="130" t="s">
        <v>3826</v>
      </c>
      <c r="G95" s="130" t="s">
        <v>3826</v>
      </c>
      <c r="H95" s="130" t="s">
        <v>3820</v>
      </c>
      <c r="I95" s="164" t="s">
        <v>3844</v>
      </c>
      <c r="J95" s="165" t="s">
        <v>3826</v>
      </c>
    </row>
    <row r="96" spans="1:10" x14ac:dyDescent="0.3">
      <c r="A96" s="166" t="s">
        <v>467</v>
      </c>
      <c r="B96" s="130" t="s">
        <v>468</v>
      </c>
      <c r="C96" s="130" t="s">
        <v>469</v>
      </c>
      <c r="D96" s="130" t="s">
        <v>470</v>
      </c>
      <c r="E96" s="130" t="s">
        <v>471</v>
      </c>
      <c r="F96" s="130" t="s">
        <v>3820</v>
      </c>
      <c r="G96" s="130" t="s">
        <v>3820</v>
      </c>
      <c r="H96" s="130" t="s">
        <v>3820</v>
      </c>
      <c r="I96" s="164" t="s">
        <v>3820</v>
      </c>
      <c r="J96" s="167" t="s">
        <v>3820</v>
      </c>
    </row>
    <row r="97" spans="1:10" x14ac:dyDescent="0.3">
      <c r="A97" s="166" t="s">
        <v>779</v>
      </c>
      <c r="B97" s="130" t="s">
        <v>468</v>
      </c>
      <c r="C97" s="130" t="s">
        <v>469</v>
      </c>
      <c r="D97" s="130" t="s">
        <v>470</v>
      </c>
      <c r="E97" s="130" t="s">
        <v>780</v>
      </c>
      <c r="F97" s="130" t="s">
        <v>3820</v>
      </c>
      <c r="G97" s="130" t="s">
        <v>3820</v>
      </c>
      <c r="H97" s="130" t="s">
        <v>3820</v>
      </c>
      <c r="I97" s="164" t="s">
        <v>3820</v>
      </c>
      <c r="J97" s="167" t="s">
        <v>3820</v>
      </c>
    </row>
    <row r="98" spans="1:10" ht="13.2" x14ac:dyDescent="0.25">
      <c r="A98" s="166" t="s">
        <v>489</v>
      </c>
      <c r="B98" s="130" t="s">
        <v>468</v>
      </c>
      <c r="C98" s="130" t="s">
        <v>490</v>
      </c>
      <c r="D98" s="130" t="s">
        <v>491</v>
      </c>
      <c r="E98" s="130" t="s">
        <v>109</v>
      </c>
      <c r="F98" s="130" t="s">
        <v>3826</v>
      </c>
      <c r="G98" s="130" t="s">
        <v>3826</v>
      </c>
      <c r="H98" s="130" t="s">
        <v>3820</v>
      </c>
      <c r="I98" s="164" t="s">
        <v>3844</v>
      </c>
      <c r="J98" s="165" t="s">
        <v>3826</v>
      </c>
    </row>
    <row r="99" spans="1:10" ht="13.2" x14ac:dyDescent="0.25">
      <c r="A99" s="166" t="s">
        <v>809</v>
      </c>
      <c r="B99" s="130" t="s">
        <v>468</v>
      </c>
      <c r="C99" s="130" t="s">
        <v>490</v>
      </c>
      <c r="D99" s="130" t="s">
        <v>810</v>
      </c>
      <c r="E99" s="130" t="s">
        <v>109</v>
      </c>
      <c r="F99" s="130" t="s">
        <v>3826</v>
      </c>
      <c r="G99" s="130" t="s">
        <v>3826</v>
      </c>
      <c r="H99" s="130" t="s">
        <v>3820</v>
      </c>
      <c r="I99" s="164" t="s">
        <v>3844</v>
      </c>
      <c r="J99" s="165" t="s">
        <v>3826</v>
      </c>
    </row>
    <row r="100" spans="1:10" x14ac:dyDescent="0.3">
      <c r="A100" s="166" t="s">
        <v>917</v>
      </c>
      <c r="B100" s="130" t="s">
        <v>493</v>
      </c>
      <c r="C100" s="130" t="s">
        <v>918</v>
      </c>
      <c r="D100" s="130" t="s">
        <v>230</v>
      </c>
      <c r="E100" s="130" t="s">
        <v>348</v>
      </c>
      <c r="F100" s="130" t="s">
        <v>3820</v>
      </c>
      <c r="G100" s="130" t="s">
        <v>3820</v>
      </c>
      <c r="H100" s="130" t="s">
        <v>3820</v>
      </c>
      <c r="I100" s="164" t="s">
        <v>3820</v>
      </c>
      <c r="J100" s="167" t="s">
        <v>3820</v>
      </c>
    </row>
    <row r="101" spans="1:10" x14ac:dyDescent="0.3">
      <c r="A101" s="166" t="s">
        <v>790</v>
      </c>
      <c r="B101" s="130" t="s">
        <v>493</v>
      </c>
      <c r="C101" s="130" t="s">
        <v>785</v>
      </c>
      <c r="D101" s="130" t="s">
        <v>786</v>
      </c>
      <c r="E101" s="130" t="s">
        <v>791</v>
      </c>
      <c r="F101" s="130" t="s">
        <v>3820</v>
      </c>
      <c r="G101" s="130" t="s">
        <v>3820</v>
      </c>
      <c r="H101" s="130" t="s">
        <v>3820</v>
      </c>
      <c r="I101" s="164" t="s">
        <v>3820</v>
      </c>
      <c r="J101" s="167" t="s">
        <v>3820</v>
      </c>
    </row>
    <row r="102" spans="1:10" x14ac:dyDescent="0.3">
      <c r="A102" s="166" t="s">
        <v>788</v>
      </c>
      <c r="B102" s="130" t="s">
        <v>493</v>
      </c>
      <c r="C102" s="130" t="s">
        <v>785</v>
      </c>
      <c r="D102" s="130" t="s">
        <v>786</v>
      </c>
      <c r="E102" s="130" t="s">
        <v>789</v>
      </c>
      <c r="F102" s="130" t="s">
        <v>3820</v>
      </c>
      <c r="G102" s="130" t="s">
        <v>3820</v>
      </c>
      <c r="H102" s="130" t="s">
        <v>3820</v>
      </c>
      <c r="I102" s="164" t="s">
        <v>3820</v>
      </c>
      <c r="J102" s="167" t="s">
        <v>3820</v>
      </c>
    </row>
    <row r="103" spans="1:10" x14ac:dyDescent="0.3">
      <c r="A103" s="166" t="s">
        <v>784</v>
      </c>
      <c r="B103" s="130" t="s">
        <v>493</v>
      </c>
      <c r="C103" s="130" t="s">
        <v>785</v>
      </c>
      <c r="D103" s="130" t="s">
        <v>786</v>
      </c>
      <c r="E103" s="130" t="s">
        <v>787</v>
      </c>
      <c r="F103" s="130" t="s">
        <v>3820</v>
      </c>
      <c r="G103" s="130" t="s">
        <v>3820</v>
      </c>
      <c r="H103" s="130" t="s">
        <v>3820</v>
      </c>
      <c r="I103" s="164" t="s">
        <v>3820</v>
      </c>
      <c r="J103" s="167" t="s">
        <v>3820</v>
      </c>
    </row>
    <row r="104" spans="1:10" x14ac:dyDescent="0.3">
      <c r="A104" s="166" t="s">
        <v>792</v>
      </c>
      <c r="B104" s="130" t="s">
        <v>493</v>
      </c>
      <c r="C104" s="130" t="s">
        <v>785</v>
      </c>
      <c r="D104" s="130" t="s">
        <v>444</v>
      </c>
      <c r="E104" s="130" t="s">
        <v>793</v>
      </c>
      <c r="F104" s="130" t="s">
        <v>3820</v>
      </c>
      <c r="G104" s="130" t="s">
        <v>3820</v>
      </c>
      <c r="H104" s="130" t="s">
        <v>3820</v>
      </c>
      <c r="I104" s="164" t="s">
        <v>3820</v>
      </c>
      <c r="J104" s="167" t="s">
        <v>3820</v>
      </c>
    </row>
    <row r="105" spans="1:10" x14ac:dyDescent="0.3">
      <c r="A105" s="166" t="s">
        <v>492</v>
      </c>
      <c r="B105" s="130" t="s">
        <v>493</v>
      </c>
      <c r="C105" s="130" t="s">
        <v>494</v>
      </c>
      <c r="D105" s="130" t="s">
        <v>495</v>
      </c>
      <c r="E105" s="130" t="s">
        <v>496</v>
      </c>
      <c r="F105" s="130" t="s">
        <v>3825</v>
      </c>
      <c r="G105" s="130" t="s">
        <v>3825</v>
      </c>
      <c r="H105" s="130" t="s">
        <v>3825</v>
      </c>
      <c r="I105" s="164" t="s">
        <v>3825</v>
      </c>
      <c r="J105" s="167" t="s">
        <v>3825</v>
      </c>
    </row>
    <row r="106" spans="1:10" x14ac:dyDescent="0.3">
      <c r="A106" s="166" t="s">
        <v>781</v>
      </c>
      <c r="B106" s="130" t="s">
        <v>493</v>
      </c>
      <c r="C106" s="130" t="s">
        <v>782</v>
      </c>
      <c r="D106" s="130" t="s">
        <v>783</v>
      </c>
      <c r="E106" s="130" t="s">
        <v>389</v>
      </c>
      <c r="F106" s="130" t="s">
        <v>3824</v>
      </c>
      <c r="G106" s="130" t="s">
        <v>3825</v>
      </c>
      <c r="H106" s="130" t="s">
        <v>3825</v>
      </c>
      <c r="I106" s="164" t="s">
        <v>3825</v>
      </c>
      <c r="J106" s="167" t="s">
        <v>3825</v>
      </c>
    </row>
    <row r="107" spans="1:10" x14ac:dyDescent="0.3">
      <c r="A107" s="166" t="s">
        <v>651</v>
      </c>
      <c r="B107" s="130" t="s">
        <v>342</v>
      </c>
      <c r="C107" s="130" t="s">
        <v>653</v>
      </c>
      <c r="D107" s="130" t="s">
        <v>654</v>
      </c>
      <c r="E107" s="130" t="s">
        <v>655</v>
      </c>
      <c r="F107" s="130" t="s">
        <v>3824</v>
      </c>
      <c r="G107" s="130" t="s">
        <v>3820</v>
      </c>
      <c r="H107" s="130" t="s">
        <v>3820</v>
      </c>
      <c r="I107" s="164" t="s">
        <v>3820</v>
      </c>
      <c r="J107" s="167" t="s">
        <v>3820</v>
      </c>
    </row>
    <row r="108" spans="1:10" x14ac:dyDescent="0.3">
      <c r="A108" s="166" t="s">
        <v>656</v>
      </c>
      <c r="B108" s="130" t="s">
        <v>342</v>
      </c>
      <c r="C108" s="130" t="s">
        <v>653</v>
      </c>
      <c r="D108" s="130" t="s">
        <v>654</v>
      </c>
      <c r="E108" s="130" t="s">
        <v>657</v>
      </c>
      <c r="F108" s="130" t="s">
        <v>3824</v>
      </c>
      <c r="G108" s="130" t="s">
        <v>3820</v>
      </c>
      <c r="H108" s="130" t="s">
        <v>3820</v>
      </c>
      <c r="I108" s="164" t="s">
        <v>3820</v>
      </c>
      <c r="J108" s="167" t="s">
        <v>3820</v>
      </c>
    </row>
    <row r="109" spans="1:10" x14ac:dyDescent="0.3">
      <c r="A109" s="166" t="s">
        <v>801</v>
      </c>
      <c r="B109" s="130" t="s">
        <v>342</v>
      </c>
      <c r="C109" s="130" t="s">
        <v>653</v>
      </c>
      <c r="D109" s="130" t="s">
        <v>654</v>
      </c>
      <c r="E109" s="130" t="s">
        <v>802</v>
      </c>
      <c r="F109" s="130" t="s">
        <v>3824</v>
      </c>
      <c r="G109" s="130" t="s">
        <v>3820</v>
      </c>
      <c r="H109" s="130" t="s">
        <v>3820</v>
      </c>
      <c r="I109" s="164" t="s">
        <v>3820</v>
      </c>
      <c r="J109" s="167" t="s">
        <v>3820</v>
      </c>
    </row>
    <row r="110" spans="1:10" x14ac:dyDescent="0.3">
      <c r="A110" s="166" t="s">
        <v>923</v>
      </c>
      <c r="B110" s="130" t="s">
        <v>342</v>
      </c>
      <c r="C110" s="130" t="s">
        <v>653</v>
      </c>
      <c r="D110" s="130" t="s">
        <v>654</v>
      </c>
      <c r="E110" s="130" t="s">
        <v>924</v>
      </c>
      <c r="F110" s="130" t="s">
        <v>3824</v>
      </c>
      <c r="G110" s="130" t="s">
        <v>3820</v>
      </c>
      <c r="H110" s="130" t="s">
        <v>3820</v>
      </c>
      <c r="I110" s="164" t="s">
        <v>3820</v>
      </c>
      <c r="J110" s="167" t="s">
        <v>3820</v>
      </c>
    </row>
    <row r="111" spans="1:10" x14ac:dyDescent="0.3">
      <c r="A111" s="166" t="s">
        <v>649</v>
      </c>
      <c r="B111" s="130" t="s">
        <v>342</v>
      </c>
      <c r="C111" s="130" t="s">
        <v>644</v>
      </c>
      <c r="D111" s="130" t="s">
        <v>645</v>
      </c>
      <c r="E111" s="130" t="s">
        <v>650</v>
      </c>
      <c r="F111" s="130" t="s">
        <v>3824</v>
      </c>
      <c r="G111" s="130" t="s">
        <v>3820</v>
      </c>
      <c r="H111" s="130" t="s">
        <v>3820</v>
      </c>
      <c r="I111" s="164" t="s">
        <v>3820</v>
      </c>
      <c r="J111" s="167" t="s">
        <v>3820</v>
      </c>
    </row>
    <row r="112" spans="1:10" x14ac:dyDescent="0.3">
      <c r="A112" s="166" t="s">
        <v>647</v>
      </c>
      <c r="B112" s="130" t="s">
        <v>342</v>
      </c>
      <c r="C112" s="130" t="s">
        <v>644</v>
      </c>
      <c r="D112" s="130" t="s">
        <v>645</v>
      </c>
      <c r="E112" s="130" t="s">
        <v>648</v>
      </c>
      <c r="F112" s="130" t="s">
        <v>3824</v>
      </c>
      <c r="G112" s="130" t="s">
        <v>3820</v>
      </c>
      <c r="H112" s="130" t="s">
        <v>3820</v>
      </c>
      <c r="I112" s="164" t="s">
        <v>3820</v>
      </c>
      <c r="J112" s="167" t="s">
        <v>3820</v>
      </c>
    </row>
    <row r="113" spans="1:10" x14ac:dyDescent="0.3">
      <c r="A113" s="166" t="s">
        <v>643</v>
      </c>
      <c r="B113" s="130" t="s">
        <v>342</v>
      </c>
      <c r="C113" s="130" t="s">
        <v>644</v>
      </c>
      <c r="D113" s="130" t="s">
        <v>645</v>
      </c>
      <c r="E113" s="130" t="s">
        <v>646</v>
      </c>
      <c r="F113" s="130" t="s">
        <v>3824</v>
      </c>
      <c r="G113" s="130" t="s">
        <v>3820</v>
      </c>
      <c r="H113" s="130" t="s">
        <v>3820</v>
      </c>
      <c r="I113" s="164" t="s">
        <v>3820</v>
      </c>
      <c r="J113" s="167" t="s">
        <v>3820</v>
      </c>
    </row>
    <row r="114" spans="1:10" ht="13.2" x14ac:dyDescent="0.25">
      <c r="A114" s="166" t="s">
        <v>658</v>
      </c>
      <c r="B114" s="130" t="s">
        <v>342</v>
      </c>
      <c r="C114" s="130" t="s">
        <v>660</v>
      </c>
      <c r="D114" s="130" t="s">
        <v>661</v>
      </c>
      <c r="E114" s="130" t="s">
        <v>662</v>
      </c>
      <c r="F114" s="130" t="s">
        <v>3824</v>
      </c>
      <c r="G114" s="130" t="s">
        <v>3822</v>
      </c>
      <c r="H114" s="130" t="s">
        <v>3820</v>
      </c>
      <c r="I114" s="164" t="s">
        <v>3820</v>
      </c>
      <c r="J114" s="165" t="s">
        <v>3820</v>
      </c>
    </row>
    <row r="115" spans="1:10" ht="13.2" x14ac:dyDescent="0.25">
      <c r="A115" s="166" t="s">
        <v>674</v>
      </c>
      <c r="B115" s="130" t="s">
        <v>342</v>
      </c>
      <c r="C115" s="130" t="s">
        <v>660</v>
      </c>
      <c r="D115" s="130" t="s">
        <v>675</v>
      </c>
      <c r="E115" s="130" t="s">
        <v>676</v>
      </c>
      <c r="F115" s="130" t="s">
        <v>3824</v>
      </c>
      <c r="G115" s="130" t="s">
        <v>3822</v>
      </c>
      <c r="H115" s="130" t="s">
        <v>3820</v>
      </c>
      <c r="I115" s="164" t="s">
        <v>3820</v>
      </c>
      <c r="J115" s="165" t="s">
        <v>3820</v>
      </c>
    </row>
    <row r="116" spans="1:10" ht="13.2" x14ac:dyDescent="0.25">
      <c r="A116" s="166" t="s">
        <v>669</v>
      </c>
      <c r="B116" s="130" t="s">
        <v>342</v>
      </c>
      <c r="C116" s="130" t="s">
        <v>660</v>
      </c>
      <c r="D116" s="130" t="s">
        <v>670</v>
      </c>
      <c r="E116" s="130" t="s">
        <v>671</v>
      </c>
      <c r="F116" s="130" t="s">
        <v>3824</v>
      </c>
      <c r="G116" s="130" t="s">
        <v>3822</v>
      </c>
      <c r="H116" s="130" t="s">
        <v>3820</v>
      </c>
      <c r="I116" s="164" t="s">
        <v>3820</v>
      </c>
      <c r="J116" s="165" t="s">
        <v>3820</v>
      </c>
    </row>
    <row r="117" spans="1:10" ht="13.2" x14ac:dyDescent="0.25">
      <c r="A117" s="166" t="s">
        <v>672</v>
      </c>
      <c r="B117" s="130" t="s">
        <v>342</v>
      </c>
      <c r="C117" s="130" t="s">
        <v>660</v>
      </c>
      <c r="D117" s="130" t="s">
        <v>673</v>
      </c>
      <c r="E117" s="130" t="s">
        <v>671</v>
      </c>
      <c r="F117" s="130" t="s">
        <v>3824</v>
      </c>
      <c r="G117" s="130" t="s">
        <v>3822</v>
      </c>
      <c r="H117" s="130" t="s">
        <v>3820</v>
      </c>
      <c r="I117" s="164" t="s">
        <v>3820</v>
      </c>
      <c r="J117" s="165" t="s">
        <v>3820</v>
      </c>
    </row>
    <row r="118" spans="1:10" ht="13.2" x14ac:dyDescent="0.25">
      <c r="A118" s="166" t="s">
        <v>663</v>
      </c>
      <c r="B118" s="130" t="s">
        <v>342</v>
      </c>
      <c r="C118" s="130" t="s">
        <v>660</v>
      </c>
      <c r="D118" s="130" t="s">
        <v>664</v>
      </c>
      <c r="E118" s="130" t="s">
        <v>662</v>
      </c>
      <c r="F118" s="130" t="s">
        <v>3824</v>
      </c>
      <c r="G118" s="130" t="s">
        <v>3822</v>
      </c>
      <c r="H118" s="130" t="s">
        <v>3820</v>
      </c>
      <c r="I118" s="164" t="s">
        <v>3820</v>
      </c>
      <c r="J118" s="165" t="s">
        <v>3820</v>
      </c>
    </row>
    <row r="119" spans="1:10" ht="13.2" x14ac:dyDescent="0.25">
      <c r="A119" s="166" t="s">
        <v>679</v>
      </c>
      <c r="B119" s="130" t="s">
        <v>342</v>
      </c>
      <c r="C119" s="130" t="s">
        <v>660</v>
      </c>
      <c r="D119" s="130" t="s">
        <v>680</v>
      </c>
      <c r="E119" s="130" t="s">
        <v>681</v>
      </c>
      <c r="F119" s="130" t="s">
        <v>3824</v>
      </c>
      <c r="G119" s="130" t="s">
        <v>3822</v>
      </c>
      <c r="H119" s="130" t="s">
        <v>3820</v>
      </c>
      <c r="I119" s="164" t="s">
        <v>3820</v>
      </c>
      <c r="J119" s="165" t="s">
        <v>3820</v>
      </c>
    </row>
    <row r="120" spans="1:10" ht="13.2" x14ac:dyDescent="0.25">
      <c r="A120" s="166" t="s">
        <v>667</v>
      </c>
      <c r="B120" s="130" t="s">
        <v>342</v>
      </c>
      <c r="C120" s="130" t="s">
        <v>660</v>
      </c>
      <c r="D120" s="130" t="s">
        <v>668</v>
      </c>
      <c r="E120" s="130" t="s">
        <v>662</v>
      </c>
      <c r="F120" s="130" t="s">
        <v>3824</v>
      </c>
      <c r="G120" s="130" t="s">
        <v>3822</v>
      </c>
      <c r="H120" s="130" t="s">
        <v>3820</v>
      </c>
      <c r="I120" s="164" t="s">
        <v>3820</v>
      </c>
      <c r="J120" s="165" t="s">
        <v>3820</v>
      </c>
    </row>
    <row r="121" spans="1:10" ht="13.2" x14ac:dyDescent="0.25">
      <c r="A121" s="166" t="s">
        <v>677</v>
      </c>
      <c r="B121" s="130" t="s">
        <v>342</v>
      </c>
      <c r="C121" s="130" t="s">
        <v>660</v>
      </c>
      <c r="D121" s="130" t="s">
        <v>678</v>
      </c>
      <c r="E121" s="130" t="s">
        <v>348</v>
      </c>
      <c r="F121" s="130" t="s">
        <v>3824</v>
      </c>
      <c r="G121" s="130" t="s">
        <v>3822</v>
      </c>
      <c r="H121" s="130" t="s">
        <v>3820</v>
      </c>
      <c r="I121" s="164" t="s">
        <v>3820</v>
      </c>
      <c r="J121" s="165" t="s">
        <v>3820</v>
      </c>
    </row>
    <row r="122" spans="1:10" ht="13.2" x14ac:dyDescent="0.25">
      <c r="A122" s="166" t="s">
        <v>665</v>
      </c>
      <c r="B122" s="130" t="s">
        <v>342</v>
      </c>
      <c r="C122" s="130" t="s">
        <v>660</v>
      </c>
      <c r="D122" s="130" t="s">
        <v>666</v>
      </c>
      <c r="E122" s="130" t="s">
        <v>662</v>
      </c>
      <c r="F122" s="130" t="s">
        <v>3824</v>
      </c>
      <c r="G122" s="130" t="s">
        <v>3822</v>
      </c>
      <c r="H122" s="130" t="s">
        <v>3820</v>
      </c>
      <c r="I122" s="164" t="s">
        <v>3820</v>
      </c>
      <c r="J122" s="165" t="s">
        <v>3820</v>
      </c>
    </row>
    <row r="123" spans="1:10" x14ac:dyDescent="0.3">
      <c r="A123" s="166" t="s">
        <v>798</v>
      </c>
      <c r="B123" s="130" t="s">
        <v>342</v>
      </c>
      <c r="C123" s="130" t="s">
        <v>343</v>
      </c>
      <c r="D123" s="130" t="s">
        <v>799</v>
      </c>
      <c r="E123" s="130" t="s">
        <v>800</v>
      </c>
      <c r="F123" s="130" t="s">
        <v>3824</v>
      </c>
      <c r="G123" s="130" t="s">
        <v>3820</v>
      </c>
      <c r="H123" s="130" t="s">
        <v>3820</v>
      </c>
      <c r="I123" s="164" t="s">
        <v>3820</v>
      </c>
      <c r="J123" s="167" t="s">
        <v>3820</v>
      </c>
    </row>
    <row r="124" spans="1:10" x14ac:dyDescent="0.3">
      <c r="A124" s="166" t="s">
        <v>346</v>
      </c>
      <c r="B124" s="130" t="s">
        <v>342</v>
      </c>
      <c r="C124" s="130" t="s">
        <v>343</v>
      </c>
      <c r="D124" s="130" t="s">
        <v>347</v>
      </c>
      <c r="E124" s="130" t="s">
        <v>348</v>
      </c>
      <c r="F124" s="130" t="s">
        <v>3822</v>
      </c>
      <c r="G124" s="130" t="s">
        <v>3822</v>
      </c>
      <c r="H124" s="130" t="s">
        <v>3822</v>
      </c>
      <c r="I124" s="164" t="s">
        <v>3822</v>
      </c>
      <c r="J124" s="167" t="s">
        <v>3822</v>
      </c>
    </row>
    <row r="125" spans="1:10" x14ac:dyDescent="0.3">
      <c r="A125" s="166" t="s">
        <v>340</v>
      </c>
      <c r="B125" s="130" t="s">
        <v>342</v>
      </c>
      <c r="C125" s="130" t="s">
        <v>343</v>
      </c>
      <c r="D125" s="130" t="s">
        <v>344</v>
      </c>
      <c r="E125" s="130" t="s">
        <v>345</v>
      </c>
      <c r="F125" s="130" t="s">
        <v>3822</v>
      </c>
      <c r="G125" s="130" t="s">
        <v>3822</v>
      </c>
      <c r="H125" s="130" t="s">
        <v>3822</v>
      </c>
      <c r="I125" s="164" t="s">
        <v>3822</v>
      </c>
      <c r="J125" s="167" t="s">
        <v>3822</v>
      </c>
    </row>
    <row r="126" spans="1:10" x14ac:dyDescent="0.3">
      <c r="A126" s="166" t="s">
        <v>692</v>
      </c>
      <c r="B126" s="130" t="s">
        <v>342</v>
      </c>
      <c r="C126" s="130" t="s">
        <v>690</v>
      </c>
      <c r="D126" s="130" t="s">
        <v>691</v>
      </c>
      <c r="E126" s="130" t="s">
        <v>687</v>
      </c>
      <c r="F126" s="130" t="s">
        <v>3820</v>
      </c>
      <c r="G126" s="130" t="s">
        <v>3820</v>
      </c>
      <c r="H126" s="130" t="s">
        <v>3820</v>
      </c>
      <c r="I126" s="164" t="s">
        <v>3820</v>
      </c>
      <c r="J126" s="167" t="s">
        <v>3820</v>
      </c>
    </row>
    <row r="127" spans="1:10" x14ac:dyDescent="0.3">
      <c r="A127" s="166" t="s">
        <v>368</v>
      </c>
      <c r="B127" s="130" t="s">
        <v>11</v>
      </c>
      <c r="C127" s="130" t="s">
        <v>114</v>
      </c>
      <c r="D127" s="130" t="s">
        <v>106</v>
      </c>
      <c r="E127" s="130" t="s">
        <v>369</v>
      </c>
      <c r="F127" s="130" t="s">
        <v>3823</v>
      </c>
      <c r="G127" s="130" t="s">
        <v>3823</v>
      </c>
      <c r="H127" s="130" t="s">
        <v>3823</v>
      </c>
      <c r="I127" s="164" t="s">
        <v>3845</v>
      </c>
      <c r="J127" s="39" t="s">
        <v>3823</v>
      </c>
    </row>
    <row r="128" spans="1:10" x14ac:dyDescent="0.3">
      <c r="A128" s="166" t="s">
        <v>803</v>
      </c>
      <c r="B128" s="130" t="s">
        <v>11</v>
      </c>
      <c r="C128" s="130" t="s">
        <v>114</v>
      </c>
      <c r="D128" s="130" t="s">
        <v>106</v>
      </c>
      <c r="E128" s="130" t="s">
        <v>804</v>
      </c>
      <c r="F128" s="130" t="s">
        <v>3824</v>
      </c>
      <c r="G128" s="130" t="s">
        <v>3823</v>
      </c>
      <c r="H128" s="130" t="s">
        <v>3823</v>
      </c>
      <c r="I128" s="164" t="s">
        <v>3845</v>
      </c>
      <c r="J128" s="167" t="s">
        <v>3823</v>
      </c>
    </row>
    <row r="129" spans="1:10" x14ac:dyDescent="0.3">
      <c r="A129" s="166" t="s">
        <v>372</v>
      </c>
      <c r="B129" s="130" t="s">
        <v>11</v>
      </c>
      <c r="C129" s="130" t="s">
        <v>114</v>
      </c>
      <c r="D129" s="130" t="s">
        <v>106</v>
      </c>
      <c r="E129" s="130" t="s">
        <v>373</v>
      </c>
      <c r="F129" s="130" t="s">
        <v>3823</v>
      </c>
      <c r="G129" s="130" t="s">
        <v>3823</v>
      </c>
      <c r="H129" s="130" t="s">
        <v>3823</v>
      </c>
      <c r="I129" s="164" t="s">
        <v>3845</v>
      </c>
      <c r="J129" s="167" t="s">
        <v>3823</v>
      </c>
    </row>
    <row r="130" spans="1:10" x14ac:dyDescent="0.3">
      <c r="A130" s="166" t="s">
        <v>370</v>
      </c>
      <c r="B130" s="130" t="s">
        <v>11</v>
      </c>
      <c r="C130" s="130" t="s">
        <v>114</v>
      </c>
      <c r="D130" s="130" t="s">
        <v>106</v>
      </c>
      <c r="E130" s="130" t="s">
        <v>371</v>
      </c>
      <c r="F130" s="130" t="s">
        <v>3823</v>
      </c>
      <c r="G130" s="130" t="s">
        <v>3823</v>
      </c>
      <c r="H130" s="130" t="s">
        <v>3823</v>
      </c>
      <c r="I130" s="164" t="s">
        <v>3845</v>
      </c>
      <c r="J130" s="167" t="s">
        <v>3823</v>
      </c>
    </row>
    <row r="131" spans="1:10" x14ac:dyDescent="0.3">
      <c r="A131" s="166" t="s">
        <v>305</v>
      </c>
      <c r="B131" s="130" t="s">
        <v>281</v>
      </c>
      <c r="C131" s="130" t="s">
        <v>114</v>
      </c>
      <c r="D131" s="130" t="s">
        <v>106</v>
      </c>
      <c r="E131" s="130" t="s">
        <v>307</v>
      </c>
      <c r="F131" s="130" t="s">
        <v>3823</v>
      </c>
      <c r="G131" s="130" t="s">
        <v>3823</v>
      </c>
      <c r="H131" s="130" t="s">
        <v>3823</v>
      </c>
      <c r="I131" s="164" t="s">
        <v>3845</v>
      </c>
      <c r="J131" s="167" t="s">
        <v>3823</v>
      </c>
    </row>
    <row r="132" spans="1:10" x14ac:dyDescent="0.3">
      <c r="A132" s="166" t="s">
        <v>688</v>
      </c>
      <c r="B132" s="130" t="s">
        <v>342</v>
      </c>
      <c r="C132" s="130" t="s">
        <v>690</v>
      </c>
      <c r="D132" s="130" t="s">
        <v>691</v>
      </c>
      <c r="E132" s="130" t="s">
        <v>685</v>
      </c>
      <c r="F132" s="130" t="s">
        <v>3820</v>
      </c>
      <c r="G132" s="130" t="s">
        <v>3820</v>
      </c>
      <c r="H132" s="130" t="s">
        <v>3820</v>
      </c>
      <c r="I132" s="164" t="s">
        <v>3820</v>
      </c>
      <c r="J132" s="167" t="s">
        <v>3820</v>
      </c>
    </row>
    <row r="133" spans="1:10" x14ac:dyDescent="0.3">
      <c r="A133" s="166">
        <v>2310111802</v>
      </c>
      <c r="B133" s="130" t="s">
        <v>235</v>
      </c>
      <c r="C133" s="130" t="s">
        <v>795</v>
      </c>
      <c r="D133" s="130" t="s">
        <v>930</v>
      </c>
      <c r="E133" s="130" t="s">
        <v>797</v>
      </c>
      <c r="F133" s="130" t="s">
        <v>3824</v>
      </c>
      <c r="G133" s="130" t="s">
        <v>3820</v>
      </c>
      <c r="H133" s="130" t="s">
        <v>3820</v>
      </c>
      <c r="I133" s="164" t="s">
        <v>3820</v>
      </c>
      <c r="J133" s="167" t="s">
        <v>3820</v>
      </c>
    </row>
    <row r="134" spans="1:10" x14ac:dyDescent="0.3">
      <c r="A134" s="166">
        <v>2310121802</v>
      </c>
      <c r="B134" s="130" t="s">
        <v>235</v>
      </c>
      <c r="C134" s="130" t="s">
        <v>795</v>
      </c>
      <c r="D134" s="130" t="s">
        <v>796</v>
      </c>
      <c r="E134" s="130" t="s">
        <v>797</v>
      </c>
      <c r="F134" s="130" t="s">
        <v>3824</v>
      </c>
      <c r="G134" s="130" t="s">
        <v>3820</v>
      </c>
      <c r="H134" s="130" t="s">
        <v>3820</v>
      </c>
      <c r="I134" s="164" t="s">
        <v>3820</v>
      </c>
      <c r="J134" s="167" t="s">
        <v>3820</v>
      </c>
    </row>
    <row r="135" spans="1:10" x14ac:dyDescent="0.3">
      <c r="A135" s="166">
        <v>2810001001</v>
      </c>
      <c r="B135" s="130" t="s">
        <v>342</v>
      </c>
      <c r="C135" s="130" t="s">
        <v>343</v>
      </c>
      <c r="D135" s="130" t="s">
        <v>684</v>
      </c>
      <c r="E135" s="130" t="s">
        <v>687</v>
      </c>
      <c r="F135" s="130" t="s">
        <v>3824</v>
      </c>
      <c r="G135" s="130" t="s">
        <v>3820</v>
      </c>
      <c r="H135" s="130" t="s">
        <v>3820</v>
      </c>
      <c r="I135" s="164" t="s">
        <v>3820</v>
      </c>
      <c r="J135" s="167" t="s">
        <v>3820</v>
      </c>
    </row>
    <row r="136" spans="1:10" x14ac:dyDescent="0.3">
      <c r="A136" s="166" t="s">
        <v>686</v>
      </c>
      <c r="B136" s="130" t="s">
        <v>342</v>
      </c>
      <c r="C136" s="130" t="s">
        <v>343</v>
      </c>
      <c r="D136" s="130" t="s">
        <v>684</v>
      </c>
      <c r="E136" s="130" t="s">
        <v>687</v>
      </c>
      <c r="F136" s="130" t="s">
        <v>3824</v>
      </c>
      <c r="G136" s="130" t="s">
        <v>3820</v>
      </c>
      <c r="H136" s="130" t="s">
        <v>3820</v>
      </c>
      <c r="I136" s="164" t="s">
        <v>3820</v>
      </c>
      <c r="J136" s="167" t="s">
        <v>3820</v>
      </c>
    </row>
    <row r="137" spans="1:10" x14ac:dyDescent="0.3">
      <c r="A137" s="166" t="s">
        <v>682</v>
      </c>
      <c r="B137" s="130" t="s">
        <v>342</v>
      </c>
      <c r="C137" s="130" t="s">
        <v>343</v>
      </c>
      <c r="D137" s="130" t="s">
        <v>684</v>
      </c>
      <c r="E137" s="130" t="s">
        <v>685</v>
      </c>
      <c r="F137" s="130" t="s">
        <v>3824</v>
      </c>
      <c r="G137" s="130" t="s">
        <v>3820</v>
      </c>
      <c r="H137" s="130" t="s">
        <v>3820</v>
      </c>
      <c r="I137" s="164" t="s">
        <v>3820</v>
      </c>
      <c r="J137" s="167" t="s">
        <v>3820</v>
      </c>
    </row>
    <row r="138" spans="1:10" x14ac:dyDescent="0.3">
      <c r="A138" s="166">
        <v>2280207124</v>
      </c>
      <c r="B138" s="130" t="s">
        <v>11</v>
      </c>
      <c r="C138" s="130" t="s">
        <v>351</v>
      </c>
      <c r="D138" s="130" t="s">
        <v>352</v>
      </c>
      <c r="E138" s="130" t="s">
        <v>353</v>
      </c>
      <c r="F138" s="130" t="s">
        <v>3824</v>
      </c>
      <c r="G138" s="130" t="s">
        <v>3822</v>
      </c>
      <c r="H138" s="130" t="s">
        <v>3822</v>
      </c>
      <c r="I138" s="164" t="s">
        <v>3845</v>
      </c>
      <c r="J138" s="167" t="s">
        <v>3822</v>
      </c>
    </row>
    <row r="139" spans="1:10" x14ac:dyDescent="0.3">
      <c r="A139" s="166">
        <v>2280208124</v>
      </c>
      <c r="B139" s="130" t="s">
        <v>11</v>
      </c>
      <c r="C139" s="130" t="s">
        <v>351</v>
      </c>
      <c r="D139" s="130" t="s">
        <v>357</v>
      </c>
      <c r="E139" s="130" t="s">
        <v>353</v>
      </c>
      <c r="F139" s="130" t="s">
        <v>3824</v>
      </c>
      <c r="G139" s="130" t="s">
        <v>3822</v>
      </c>
      <c r="H139" s="130" t="s">
        <v>3822</v>
      </c>
      <c r="I139" s="164" t="s">
        <v>3845</v>
      </c>
      <c r="J139" s="167" t="s">
        <v>3822</v>
      </c>
    </row>
    <row r="140" spans="1:10" x14ac:dyDescent="0.3">
      <c r="A140" s="166">
        <v>2280209124</v>
      </c>
      <c r="B140" s="130" t="s">
        <v>11</v>
      </c>
      <c r="C140" s="130" t="s">
        <v>351</v>
      </c>
      <c r="D140" s="130" t="s">
        <v>360</v>
      </c>
      <c r="E140" s="130" t="s">
        <v>353</v>
      </c>
      <c r="F140" s="130" t="s">
        <v>3824</v>
      </c>
      <c r="G140" s="130" t="s">
        <v>3822</v>
      </c>
      <c r="H140" s="130" t="s">
        <v>3822</v>
      </c>
      <c r="I140" s="164" t="s">
        <v>3845</v>
      </c>
      <c r="J140" s="167" t="s">
        <v>3822</v>
      </c>
    </row>
    <row r="141" spans="1:10" x14ac:dyDescent="0.3">
      <c r="A141" s="166">
        <v>2280212124</v>
      </c>
      <c r="B141" s="130" t="s">
        <v>11</v>
      </c>
      <c r="C141" s="130" t="s">
        <v>351</v>
      </c>
      <c r="D141" s="130" t="s">
        <v>363</v>
      </c>
      <c r="E141" s="130" t="s">
        <v>353</v>
      </c>
      <c r="F141" s="130" t="s">
        <v>3824</v>
      </c>
      <c r="G141" s="130" t="s">
        <v>3822</v>
      </c>
      <c r="H141" s="130" t="s">
        <v>3822</v>
      </c>
      <c r="I141" s="164" t="s">
        <v>3845</v>
      </c>
      <c r="J141" s="167" t="s">
        <v>3822</v>
      </c>
    </row>
    <row r="142" spans="1:10" x14ac:dyDescent="0.3">
      <c r="A142" s="166">
        <v>2280213124</v>
      </c>
      <c r="B142" s="130" t="s">
        <v>11</v>
      </c>
      <c r="C142" s="130" t="s">
        <v>351</v>
      </c>
      <c r="D142" s="130" t="s">
        <v>366</v>
      </c>
      <c r="E142" s="130" t="s">
        <v>353</v>
      </c>
      <c r="F142" s="130" t="s">
        <v>3824</v>
      </c>
      <c r="G142" s="130" t="s">
        <v>3822</v>
      </c>
      <c r="H142" s="130" t="s">
        <v>3822</v>
      </c>
      <c r="I142" s="164" t="s">
        <v>3845</v>
      </c>
      <c r="J142" s="167" t="s">
        <v>3822</v>
      </c>
    </row>
    <row r="143" spans="1:10" x14ac:dyDescent="0.3">
      <c r="A143" s="166">
        <v>2280201124</v>
      </c>
      <c r="B143" s="130" t="s">
        <v>11</v>
      </c>
      <c r="C143" s="130" t="s">
        <v>351</v>
      </c>
      <c r="D143" s="130" t="s">
        <v>694</v>
      </c>
      <c r="E143" s="130" t="s">
        <v>353</v>
      </c>
      <c r="F143" s="130" t="s">
        <v>3824</v>
      </c>
      <c r="G143" s="130" t="s">
        <v>3822</v>
      </c>
      <c r="H143" s="130" t="s">
        <v>3822</v>
      </c>
      <c r="I143" s="164" t="s">
        <v>3845</v>
      </c>
      <c r="J143" s="167" t="s">
        <v>3822</v>
      </c>
    </row>
    <row r="144" spans="1:10" x14ac:dyDescent="0.3">
      <c r="A144" s="166">
        <v>2280202124</v>
      </c>
      <c r="B144" s="130" t="s">
        <v>11</v>
      </c>
      <c r="C144" s="130" t="s">
        <v>351</v>
      </c>
      <c r="D144" s="130" t="s">
        <v>715</v>
      </c>
      <c r="E144" s="130" t="s">
        <v>353</v>
      </c>
      <c r="F144" s="130" t="s">
        <v>3824</v>
      </c>
      <c r="G144" s="130" t="s">
        <v>3822</v>
      </c>
      <c r="H144" s="130" t="s">
        <v>3822</v>
      </c>
      <c r="I144" s="164" t="s">
        <v>3845</v>
      </c>
      <c r="J144" s="167" t="s">
        <v>3822</v>
      </c>
    </row>
    <row r="145" spans="1:10" x14ac:dyDescent="0.3">
      <c r="A145" s="166">
        <v>2280204124</v>
      </c>
      <c r="B145" s="130" t="s">
        <v>11</v>
      </c>
      <c r="C145" s="130" t="s">
        <v>351</v>
      </c>
      <c r="D145" s="130" t="s">
        <v>702</v>
      </c>
      <c r="E145" s="130" t="s">
        <v>353</v>
      </c>
      <c r="F145" s="130" t="s">
        <v>3824</v>
      </c>
      <c r="G145" s="130" t="s">
        <v>3822</v>
      </c>
      <c r="H145" s="130" t="s">
        <v>3822</v>
      </c>
      <c r="I145" s="164" t="s">
        <v>3845</v>
      </c>
      <c r="J145" s="167" t="s">
        <v>3822</v>
      </c>
    </row>
    <row r="146" spans="1:10" x14ac:dyDescent="0.3">
      <c r="A146" s="166">
        <v>2280210124</v>
      </c>
      <c r="B146" s="130" t="s">
        <v>11</v>
      </c>
      <c r="C146" s="130" t="s">
        <v>351</v>
      </c>
      <c r="D146" s="130" t="s">
        <v>720</v>
      </c>
      <c r="E146" s="130" t="s">
        <v>353</v>
      </c>
      <c r="F146" s="130" t="s">
        <v>3824</v>
      </c>
      <c r="G146" s="130" t="s">
        <v>3822</v>
      </c>
      <c r="H146" s="130" t="s">
        <v>3822</v>
      </c>
      <c r="I146" s="164" t="s">
        <v>3845</v>
      </c>
      <c r="J146" s="167" t="s">
        <v>3822</v>
      </c>
    </row>
    <row r="147" spans="1:10" x14ac:dyDescent="0.3">
      <c r="A147" s="166">
        <v>2280211124</v>
      </c>
      <c r="B147" s="130" t="s">
        <v>11</v>
      </c>
      <c r="C147" s="130" t="s">
        <v>351</v>
      </c>
      <c r="D147" s="130" t="s">
        <v>725</v>
      </c>
      <c r="E147" s="130" t="s">
        <v>353</v>
      </c>
      <c r="F147" s="130" t="s">
        <v>3824</v>
      </c>
      <c r="G147" s="130" t="s">
        <v>3822</v>
      </c>
      <c r="H147" s="130" t="s">
        <v>3822</v>
      </c>
      <c r="I147" s="164" t="s">
        <v>3845</v>
      </c>
      <c r="J147" s="167" t="s">
        <v>3822</v>
      </c>
    </row>
    <row r="148" spans="1:10" x14ac:dyDescent="0.3">
      <c r="A148" s="166">
        <v>2280207123</v>
      </c>
      <c r="B148" s="130" t="s">
        <v>11</v>
      </c>
      <c r="C148" s="130" t="s">
        <v>351</v>
      </c>
      <c r="D148" s="130" t="s">
        <v>352</v>
      </c>
      <c r="E148" s="130" t="s">
        <v>355</v>
      </c>
      <c r="F148" s="130" t="s">
        <v>3824</v>
      </c>
      <c r="G148" s="130" t="s">
        <v>3822</v>
      </c>
      <c r="H148" s="130" t="s">
        <v>3822</v>
      </c>
      <c r="I148" s="164" t="s">
        <v>3845</v>
      </c>
      <c r="J148" s="167" t="s">
        <v>3822</v>
      </c>
    </row>
    <row r="149" spans="1:10" x14ac:dyDescent="0.3">
      <c r="A149" s="166">
        <v>2280208123</v>
      </c>
      <c r="B149" s="130" t="s">
        <v>11</v>
      </c>
      <c r="C149" s="130" t="s">
        <v>351</v>
      </c>
      <c r="D149" s="130" t="s">
        <v>357</v>
      </c>
      <c r="E149" s="130" t="s">
        <v>355</v>
      </c>
      <c r="F149" s="130" t="s">
        <v>3824</v>
      </c>
      <c r="G149" s="130" t="s">
        <v>3822</v>
      </c>
      <c r="H149" s="130" t="s">
        <v>3822</v>
      </c>
      <c r="I149" s="164" t="s">
        <v>3845</v>
      </c>
      <c r="J149" s="167" t="s">
        <v>3822</v>
      </c>
    </row>
    <row r="150" spans="1:10" x14ac:dyDescent="0.3">
      <c r="A150" s="166">
        <v>2280209123</v>
      </c>
      <c r="B150" s="130" t="s">
        <v>11</v>
      </c>
      <c r="C150" s="130" t="s">
        <v>351</v>
      </c>
      <c r="D150" s="130" t="s">
        <v>360</v>
      </c>
      <c r="E150" s="130" t="s">
        <v>355</v>
      </c>
      <c r="F150" s="130" t="s">
        <v>3824</v>
      </c>
      <c r="G150" s="130" t="s">
        <v>3822</v>
      </c>
      <c r="H150" s="130" t="s">
        <v>3822</v>
      </c>
      <c r="I150" s="164" t="s">
        <v>3845</v>
      </c>
      <c r="J150" s="167" t="s">
        <v>3822</v>
      </c>
    </row>
    <row r="151" spans="1:10" x14ac:dyDescent="0.3">
      <c r="A151" s="166">
        <v>2280212123</v>
      </c>
      <c r="B151" s="130" t="s">
        <v>11</v>
      </c>
      <c r="C151" s="130" t="s">
        <v>351</v>
      </c>
      <c r="D151" s="130" t="s">
        <v>363</v>
      </c>
      <c r="E151" s="130" t="s">
        <v>355</v>
      </c>
      <c r="F151" s="130" t="s">
        <v>3824</v>
      </c>
      <c r="G151" s="130" t="s">
        <v>3822</v>
      </c>
      <c r="H151" s="130" t="s">
        <v>3822</v>
      </c>
      <c r="I151" s="164" t="s">
        <v>3845</v>
      </c>
      <c r="J151" s="167" t="s">
        <v>3822</v>
      </c>
    </row>
    <row r="152" spans="1:10" x14ac:dyDescent="0.3">
      <c r="A152" s="166">
        <v>2280213123</v>
      </c>
      <c r="B152" s="130" t="s">
        <v>11</v>
      </c>
      <c r="C152" s="130" t="s">
        <v>351</v>
      </c>
      <c r="D152" s="130" t="s">
        <v>366</v>
      </c>
      <c r="E152" s="130" t="s">
        <v>355</v>
      </c>
      <c r="F152" s="130" t="s">
        <v>3824</v>
      </c>
      <c r="G152" s="130" t="s">
        <v>3822</v>
      </c>
      <c r="H152" s="130" t="s">
        <v>3822</v>
      </c>
      <c r="I152" s="164" t="s">
        <v>3845</v>
      </c>
      <c r="J152" s="167" t="s">
        <v>3822</v>
      </c>
    </row>
    <row r="153" spans="1:10" x14ac:dyDescent="0.3">
      <c r="A153" s="166">
        <v>2280201123</v>
      </c>
      <c r="B153" s="130" t="s">
        <v>11</v>
      </c>
      <c r="C153" s="130" t="s">
        <v>351</v>
      </c>
      <c r="D153" s="130" t="s">
        <v>694</v>
      </c>
      <c r="E153" s="130" t="s">
        <v>355</v>
      </c>
      <c r="F153" s="130" t="s">
        <v>3824</v>
      </c>
      <c r="G153" s="130" t="s">
        <v>3822</v>
      </c>
      <c r="H153" s="130" t="s">
        <v>3822</v>
      </c>
      <c r="I153" s="164" t="s">
        <v>3845</v>
      </c>
      <c r="J153" s="167" t="s">
        <v>3822</v>
      </c>
    </row>
    <row r="154" spans="1:10" x14ac:dyDescent="0.3">
      <c r="A154" s="166">
        <v>2280202123</v>
      </c>
      <c r="B154" s="130" t="s">
        <v>11</v>
      </c>
      <c r="C154" s="130" t="s">
        <v>351</v>
      </c>
      <c r="D154" s="130" t="s">
        <v>715</v>
      </c>
      <c r="E154" s="130" t="s">
        <v>355</v>
      </c>
      <c r="F154" s="130" t="s">
        <v>3824</v>
      </c>
      <c r="G154" s="130" t="s">
        <v>3822</v>
      </c>
      <c r="H154" s="130" t="s">
        <v>3822</v>
      </c>
      <c r="I154" s="164" t="s">
        <v>3845</v>
      </c>
      <c r="J154" s="167" t="s">
        <v>3822</v>
      </c>
    </row>
    <row r="155" spans="1:10" x14ac:dyDescent="0.3">
      <c r="A155" s="166">
        <v>2280204123</v>
      </c>
      <c r="B155" s="130" t="s">
        <v>11</v>
      </c>
      <c r="C155" s="130" t="s">
        <v>351</v>
      </c>
      <c r="D155" s="130" t="s">
        <v>702</v>
      </c>
      <c r="E155" s="130" t="s">
        <v>355</v>
      </c>
      <c r="F155" s="130" t="s">
        <v>3824</v>
      </c>
      <c r="G155" s="130" t="s">
        <v>3822</v>
      </c>
      <c r="H155" s="130" t="s">
        <v>3822</v>
      </c>
      <c r="I155" s="164" t="s">
        <v>3845</v>
      </c>
      <c r="J155" s="167" t="s">
        <v>3822</v>
      </c>
    </row>
    <row r="156" spans="1:10" x14ac:dyDescent="0.3">
      <c r="A156" s="166">
        <v>2280210123</v>
      </c>
      <c r="B156" s="130" t="s">
        <v>11</v>
      </c>
      <c r="C156" s="130" t="s">
        <v>351</v>
      </c>
      <c r="D156" s="130" t="s">
        <v>720</v>
      </c>
      <c r="E156" s="130" t="s">
        <v>355</v>
      </c>
      <c r="F156" s="130" t="s">
        <v>3824</v>
      </c>
      <c r="G156" s="130" t="s">
        <v>3822</v>
      </c>
      <c r="H156" s="130" t="s">
        <v>3822</v>
      </c>
      <c r="I156" s="164" t="s">
        <v>3845</v>
      </c>
      <c r="J156" s="167" t="s">
        <v>3822</v>
      </c>
    </row>
    <row r="157" spans="1:10" x14ac:dyDescent="0.3">
      <c r="A157" s="166">
        <v>2280211123</v>
      </c>
      <c r="B157" s="130" t="s">
        <v>11</v>
      </c>
      <c r="C157" s="130" t="s">
        <v>351</v>
      </c>
      <c r="D157" s="130" t="s">
        <v>725</v>
      </c>
      <c r="E157" s="130" t="s">
        <v>355</v>
      </c>
      <c r="F157" s="130" t="s">
        <v>3824</v>
      </c>
      <c r="G157" s="130" t="s">
        <v>3822</v>
      </c>
      <c r="H157" s="130" t="s">
        <v>3822</v>
      </c>
      <c r="I157" s="164" t="s">
        <v>3845</v>
      </c>
      <c r="J157" s="167" t="s">
        <v>3822</v>
      </c>
    </row>
    <row r="158" spans="1:10" x14ac:dyDescent="0.3">
      <c r="A158" s="166">
        <v>2280202324</v>
      </c>
      <c r="B158" s="130" t="s">
        <v>11</v>
      </c>
      <c r="C158" s="130" t="s">
        <v>351</v>
      </c>
      <c r="D158" s="130" t="s">
        <v>715</v>
      </c>
      <c r="E158" s="130" t="s">
        <v>698</v>
      </c>
      <c r="F158" s="130" t="s">
        <v>3824</v>
      </c>
      <c r="G158" s="130" t="s">
        <v>3822</v>
      </c>
      <c r="H158" s="130" t="s">
        <v>3822</v>
      </c>
      <c r="I158" s="164" t="s">
        <v>3845</v>
      </c>
      <c r="J158" s="167" t="s">
        <v>3822</v>
      </c>
    </row>
    <row r="159" spans="1:10" x14ac:dyDescent="0.3">
      <c r="A159" s="166">
        <v>2280203324</v>
      </c>
      <c r="B159" s="130" t="s">
        <v>11</v>
      </c>
      <c r="C159" s="130" t="s">
        <v>351</v>
      </c>
      <c r="D159" s="130" t="s">
        <v>697</v>
      </c>
      <c r="E159" s="130" t="s">
        <v>698</v>
      </c>
      <c r="F159" s="130" t="s">
        <v>3824</v>
      </c>
      <c r="G159" s="130" t="s">
        <v>3822</v>
      </c>
      <c r="H159" s="130" t="s">
        <v>3822</v>
      </c>
      <c r="I159" s="164" t="s">
        <v>3845</v>
      </c>
      <c r="J159" s="167" t="s">
        <v>3822</v>
      </c>
    </row>
    <row r="160" spans="1:10" x14ac:dyDescent="0.3">
      <c r="A160" s="166">
        <v>2280205324</v>
      </c>
      <c r="B160" s="130" t="s">
        <v>11</v>
      </c>
      <c r="C160" s="130" t="s">
        <v>351</v>
      </c>
      <c r="D160" s="130" t="s">
        <v>705</v>
      </c>
      <c r="E160" s="130" t="s">
        <v>698</v>
      </c>
      <c r="F160" s="130" t="s">
        <v>3824</v>
      </c>
      <c r="G160" s="130" t="s">
        <v>3822</v>
      </c>
      <c r="H160" s="130" t="s">
        <v>3822</v>
      </c>
      <c r="I160" s="164" t="s">
        <v>3845</v>
      </c>
      <c r="J160" s="167" t="s">
        <v>3822</v>
      </c>
    </row>
    <row r="161" spans="1:10" x14ac:dyDescent="0.3">
      <c r="A161" s="166">
        <v>2280207324</v>
      </c>
      <c r="B161" s="130" t="s">
        <v>11</v>
      </c>
      <c r="C161" s="130" t="s">
        <v>351</v>
      </c>
      <c r="D161" s="130" t="s">
        <v>352</v>
      </c>
      <c r="E161" s="130" t="s">
        <v>698</v>
      </c>
      <c r="F161" s="130" t="s">
        <v>3824</v>
      </c>
      <c r="G161" s="130" t="s">
        <v>3822</v>
      </c>
      <c r="H161" s="130" t="s">
        <v>3822</v>
      </c>
      <c r="I161" s="164" t="s">
        <v>3845</v>
      </c>
      <c r="J161" s="167" t="s">
        <v>3822</v>
      </c>
    </row>
    <row r="162" spans="1:10" x14ac:dyDescent="0.3">
      <c r="A162" s="166">
        <v>2280209324</v>
      </c>
      <c r="B162" s="130" t="s">
        <v>11</v>
      </c>
      <c r="C162" s="130" t="s">
        <v>351</v>
      </c>
      <c r="D162" s="130" t="s">
        <v>360</v>
      </c>
      <c r="E162" s="130" t="s">
        <v>698</v>
      </c>
      <c r="F162" s="130" t="s">
        <v>3824</v>
      </c>
      <c r="G162" s="130" t="s">
        <v>3822</v>
      </c>
      <c r="H162" s="130" t="s">
        <v>3822</v>
      </c>
      <c r="I162" s="164" t="s">
        <v>3845</v>
      </c>
      <c r="J162" s="167" t="s">
        <v>3822</v>
      </c>
    </row>
    <row r="163" spans="1:10" x14ac:dyDescent="0.3">
      <c r="A163" s="166">
        <v>2280210324</v>
      </c>
      <c r="B163" s="130" t="s">
        <v>11</v>
      </c>
      <c r="C163" s="130" t="s">
        <v>351</v>
      </c>
      <c r="D163" s="130" t="s">
        <v>720</v>
      </c>
      <c r="E163" s="130" t="s">
        <v>698</v>
      </c>
      <c r="F163" s="130" t="s">
        <v>3824</v>
      </c>
      <c r="G163" s="130" t="s">
        <v>3822</v>
      </c>
      <c r="H163" s="130" t="s">
        <v>3822</v>
      </c>
      <c r="I163" s="164" t="s">
        <v>3845</v>
      </c>
      <c r="J163" s="167" t="s">
        <v>3822</v>
      </c>
    </row>
    <row r="164" spans="1:10" x14ac:dyDescent="0.3">
      <c r="A164" s="166">
        <v>2280211324</v>
      </c>
      <c r="B164" s="130" t="s">
        <v>11</v>
      </c>
      <c r="C164" s="130" t="s">
        <v>351</v>
      </c>
      <c r="D164" s="130" t="s">
        <v>725</v>
      </c>
      <c r="E164" s="130" t="s">
        <v>698</v>
      </c>
      <c r="F164" s="130" t="s">
        <v>3824</v>
      </c>
      <c r="G164" s="130" t="s">
        <v>3822</v>
      </c>
      <c r="H164" s="130" t="s">
        <v>3822</v>
      </c>
      <c r="I164" s="164" t="s">
        <v>3845</v>
      </c>
      <c r="J164" s="167" t="s">
        <v>3822</v>
      </c>
    </row>
    <row r="165" spans="1:10" x14ac:dyDescent="0.3">
      <c r="A165" s="166">
        <v>2280213324</v>
      </c>
      <c r="B165" s="130" t="s">
        <v>11</v>
      </c>
      <c r="C165" s="130" t="s">
        <v>351</v>
      </c>
      <c r="D165" s="130" t="s">
        <v>366</v>
      </c>
      <c r="E165" s="130" t="s">
        <v>698</v>
      </c>
      <c r="F165" s="130" t="s">
        <v>3824</v>
      </c>
      <c r="G165" s="130" t="s">
        <v>3822</v>
      </c>
      <c r="H165" s="130" t="s">
        <v>3822</v>
      </c>
      <c r="I165" s="164" t="s">
        <v>3845</v>
      </c>
      <c r="J165" s="167" t="s">
        <v>3822</v>
      </c>
    </row>
    <row r="166" spans="1:10" x14ac:dyDescent="0.3">
      <c r="A166" s="166">
        <v>2280215324</v>
      </c>
      <c r="B166" s="130" t="s">
        <v>11</v>
      </c>
      <c r="C166" s="130" t="s">
        <v>351</v>
      </c>
      <c r="D166" s="130" t="s">
        <v>708</v>
      </c>
      <c r="E166" s="130" t="s">
        <v>698</v>
      </c>
      <c r="F166" s="130" t="s">
        <v>3824</v>
      </c>
      <c r="G166" s="130" t="s">
        <v>3822</v>
      </c>
      <c r="H166" s="130" t="s">
        <v>3822</v>
      </c>
      <c r="I166" s="164" t="s">
        <v>3845</v>
      </c>
      <c r="J166" s="167" t="s">
        <v>3822</v>
      </c>
    </row>
    <row r="167" spans="1:10" x14ac:dyDescent="0.3">
      <c r="A167" s="166">
        <v>2280202323</v>
      </c>
      <c r="B167" s="130" t="s">
        <v>11</v>
      </c>
      <c r="C167" s="130" t="s">
        <v>351</v>
      </c>
      <c r="D167" s="130" t="s">
        <v>715</v>
      </c>
      <c r="E167" s="130" t="s">
        <v>700</v>
      </c>
      <c r="F167" s="130" t="s">
        <v>3824</v>
      </c>
      <c r="G167" s="130" t="s">
        <v>3822</v>
      </c>
      <c r="H167" s="130" t="s">
        <v>3822</v>
      </c>
      <c r="I167" s="164" t="s">
        <v>3845</v>
      </c>
      <c r="J167" s="167" t="s">
        <v>3822</v>
      </c>
    </row>
    <row r="168" spans="1:10" x14ac:dyDescent="0.3">
      <c r="A168" s="166">
        <v>2280203323</v>
      </c>
      <c r="B168" s="130" t="s">
        <v>11</v>
      </c>
      <c r="C168" s="130" t="s">
        <v>351</v>
      </c>
      <c r="D168" s="130" t="s">
        <v>697</v>
      </c>
      <c r="E168" s="130" t="s">
        <v>700</v>
      </c>
      <c r="F168" s="130" t="s">
        <v>3824</v>
      </c>
      <c r="G168" s="130" t="s">
        <v>3822</v>
      </c>
      <c r="H168" s="130" t="s">
        <v>3822</v>
      </c>
      <c r="I168" s="164" t="s">
        <v>3845</v>
      </c>
      <c r="J168" s="167" t="s">
        <v>3822</v>
      </c>
    </row>
    <row r="169" spans="1:10" x14ac:dyDescent="0.3">
      <c r="A169" s="166">
        <v>2280205323</v>
      </c>
      <c r="B169" s="130" t="s">
        <v>11</v>
      </c>
      <c r="C169" s="130" t="s">
        <v>351</v>
      </c>
      <c r="D169" s="130" t="s">
        <v>705</v>
      </c>
      <c r="E169" s="130" t="s">
        <v>700</v>
      </c>
      <c r="F169" s="130" t="s">
        <v>3824</v>
      </c>
      <c r="G169" s="130" t="s">
        <v>3822</v>
      </c>
      <c r="H169" s="130" t="s">
        <v>3822</v>
      </c>
      <c r="I169" s="164" t="s">
        <v>3845</v>
      </c>
      <c r="J169" s="167" t="s">
        <v>3822</v>
      </c>
    </row>
    <row r="170" spans="1:10" x14ac:dyDescent="0.3">
      <c r="A170" s="166">
        <v>2280207323</v>
      </c>
      <c r="B170" s="130" t="s">
        <v>11</v>
      </c>
      <c r="C170" s="130" t="s">
        <v>351</v>
      </c>
      <c r="D170" s="130" t="s">
        <v>352</v>
      </c>
      <c r="E170" s="130" t="s">
        <v>700</v>
      </c>
      <c r="F170" s="130" t="s">
        <v>3824</v>
      </c>
      <c r="G170" s="130" t="s">
        <v>3822</v>
      </c>
      <c r="H170" s="130" t="s">
        <v>3822</v>
      </c>
      <c r="I170" s="164" t="s">
        <v>3845</v>
      </c>
      <c r="J170" s="167" t="s">
        <v>3822</v>
      </c>
    </row>
    <row r="171" spans="1:10" x14ac:dyDescent="0.3">
      <c r="A171" s="166">
        <v>2280209323</v>
      </c>
      <c r="B171" s="130" t="s">
        <v>11</v>
      </c>
      <c r="C171" s="130" t="s">
        <v>351</v>
      </c>
      <c r="D171" s="130" t="s">
        <v>360</v>
      </c>
      <c r="E171" s="130" t="s">
        <v>700</v>
      </c>
      <c r="F171" s="130" t="s">
        <v>3824</v>
      </c>
      <c r="G171" s="130" t="s">
        <v>3822</v>
      </c>
      <c r="H171" s="130" t="s">
        <v>3822</v>
      </c>
      <c r="I171" s="164" t="s">
        <v>3845</v>
      </c>
      <c r="J171" s="167" t="s">
        <v>3822</v>
      </c>
    </row>
    <row r="172" spans="1:10" x14ac:dyDescent="0.3">
      <c r="A172" s="166">
        <v>2280210323</v>
      </c>
      <c r="B172" s="130" t="s">
        <v>11</v>
      </c>
      <c r="C172" s="130" t="s">
        <v>351</v>
      </c>
      <c r="D172" s="130" t="s">
        <v>720</v>
      </c>
      <c r="E172" s="130" t="s">
        <v>700</v>
      </c>
      <c r="F172" s="130" t="s">
        <v>3824</v>
      </c>
      <c r="G172" s="130" t="s">
        <v>3822</v>
      </c>
      <c r="H172" s="130" t="s">
        <v>3822</v>
      </c>
      <c r="I172" s="164" t="s">
        <v>3845</v>
      </c>
      <c r="J172" s="167" t="s">
        <v>3822</v>
      </c>
    </row>
    <row r="173" spans="1:10" x14ac:dyDescent="0.3">
      <c r="A173" s="174">
        <v>2280211323</v>
      </c>
      <c r="B173" s="130" t="s">
        <v>11</v>
      </c>
      <c r="C173" s="130" t="s">
        <v>351</v>
      </c>
      <c r="D173" s="130" t="s">
        <v>725</v>
      </c>
      <c r="E173" s="130" t="s">
        <v>700</v>
      </c>
      <c r="F173" s="130" t="s">
        <v>3824</v>
      </c>
      <c r="G173" s="130" t="s">
        <v>3822</v>
      </c>
      <c r="H173" s="130" t="s">
        <v>3822</v>
      </c>
      <c r="I173" s="164" t="s">
        <v>3845</v>
      </c>
      <c r="J173" s="167" t="s">
        <v>3822</v>
      </c>
    </row>
    <row r="174" spans="1:10" x14ac:dyDescent="0.3">
      <c r="A174" s="174">
        <v>2280213323</v>
      </c>
      <c r="B174" s="130" t="s">
        <v>11</v>
      </c>
      <c r="C174" s="130" t="s">
        <v>351</v>
      </c>
      <c r="D174" s="130" t="s">
        <v>366</v>
      </c>
      <c r="E174" s="130" t="s">
        <v>700</v>
      </c>
      <c r="F174" s="130" t="s">
        <v>3824</v>
      </c>
      <c r="G174" s="130" t="s">
        <v>3822</v>
      </c>
      <c r="H174" s="130" t="s">
        <v>3822</v>
      </c>
      <c r="I174" s="164" t="s">
        <v>3845</v>
      </c>
      <c r="J174" s="167" t="s">
        <v>3822</v>
      </c>
    </row>
    <row r="175" spans="1:10" x14ac:dyDescent="0.3">
      <c r="A175" s="174">
        <v>2280215323</v>
      </c>
      <c r="B175" s="130" t="s">
        <v>11</v>
      </c>
      <c r="C175" s="130" t="s">
        <v>351</v>
      </c>
      <c r="D175" s="130" t="s">
        <v>708</v>
      </c>
      <c r="E175" s="130" t="s">
        <v>700</v>
      </c>
      <c r="F175" s="130" t="s">
        <v>3824</v>
      </c>
      <c r="G175" s="130" t="s">
        <v>3822</v>
      </c>
      <c r="H175" s="130" t="s">
        <v>3822</v>
      </c>
      <c r="I175" s="164" t="s">
        <v>3845</v>
      </c>
      <c r="J175" s="167" t="s">
        <v>3822</v>
      </c>
    </row>
    <row r="176" spans="1:10" ht="13.2" x14ac:dyDescent="0.25">
      <c r="A176" s="172">
        <v>2810030000</v>
      </c>
      <c r="B176" s="169" t="s">
        <v>342</v>
      </c>
      <c r="C176" s="169" t="s">
        <v>343</v>
      </c>
      <c r="D176" s="169" t="s">
        <v>3848</v>
      </c>
      <c r="E176" s="169" t="s">
        <v>3849</v>
      </c>
      <c r="I176" s="164" t="s">
        <v>3820</v>
      </c>
      <c r="J176" s="168"/>
    </row>
    <row r="177" spans="1:10" ht="13.2" x14ac:dyDescent="0.25">
      <c r="A177" s="172">
        <v>2810050000</v>
      </c>
      <c r="B177" s="169" t="s">
        <v>342</v>
      </c>
      <c r="C177" s="169" t="s">
        <v>343</v>
      </c>
      <c r="D177" s="169" t="s">
        <v>3850</v>
      </c>
      <c r="E177" s="169" t="s">
        <v>3849</v>
      </c>
      <c r="I177" s="164" t="s">
        <v>3820</v>
      </c>
      <c r="J177" s="168"/>
    </row>
    <row r="178" spans="1:10" x14ac:dyDescent="0.3">
      <c r="A178" s="172">
        <v>2810060200</v>
      </c>
      <c r="B178" s="169" t="s">
        <v>342</v>
      </c>
      <c r="C178" s="169" t="s">
        <v>343</v>
      </c>
      <c r="D178" s="169" t="s">
        <v>344</v>
      </c>
      <c r="E178" s="169" t="s">
        <v>3851</v>
      </c>
      <c r="I178" s="164" t="s">
        <v>3820</v>
      </c>
    </row>
    <row r="179" spans="1:10" x14ac:dyDescent="0.3">
      <c r="A179" s="172">
        <v>2440000000</v>
      </c>
      <c r="B179" s="170" t="s">
        <v>382</v>
      </c>
      <c r="C179" s="170" t="s">
        <v>3853</v>
      </c>
      <c r="D179" s="170" t="s">
        <v>389</v>
      </c>
      <c r="E179" s="171" t="s">
        <v>3854</v>
      </c>
      <c r="H179"/>
      <c r="I179" s="164" t="s">
        <v>3820</v>
      </c>
      <c r="J179" s="130"/>
    </row>
    <row r="180" spans="1:10" ht="13.2" x14ac:dyDescent="0.25">
      <c r="A180" s="172">
        <v>2302070001</v>
      </c>
      <c r="B180" s="171" t="s">
        <v>235</v>
      </c>
      <c r="C180" s="171" t="s">
        <v>3856</v>
      </c>
      <c r="D180" s="171" t="s">
        <v>907</v>
      </c>
      <c r="E180" s="171" t="s">
        <v>3857</v>
      </c>
      <c r="I180" s="164" t="s">
        <v>3820</v>
      </c>
      <c r="J180" s="130"/>
    </row>
    <row r="181" spans="1:10" ht="13.2" x14ac:dyDescent="0.25">
      <c r="A181" s="172">
        <v>2830000000</v>
      </c>
      <c r="B181" s="171" t="s">
        <v>342</v>
      </c>
      <c r="C181" s="171" t="s">
        <v>3859</v>
      </c>
      <c r="D181" s="171" t="s">
        <v>3859</v>
      </c>
      <c r="E181" s="171" t="s">
        <v>3858</v>
      </c>
      <c r="I181" s="164" t="s">
        <v>3820</v>
      </c>
      <c r="J181" s="130"/>
    </row>
    <row r="182" spans="1:10" ht="13.2" x14ac:dyDescent="0.25">
      <c r="A182" s="172">
        <v>2660000000</v>
      </c>
      <c r="B182" s="171" t="s">
        <v>493</v>
      </c>
      <c r="C182" s="171" t="s">
        <v>3861</v>
      </c>
      <c r="D182" s="171" t="s">
        <v>3861</v>
      </c>
      <c r="E182" s="171" t="s">
        <v>3862</v>
      </c>
      <c r="I182" s="164" t="s">
        <v>3820</v>
      </c>
      <c r="J182" s="130"/>
    </row>
    <row r="183" spans="1:10" ht="13.2" x14ac:dyDescent="0.25">
      <c r="A183" s="172">
        <v>2103005000</v>
      </c>
      <c r="B183" s="171" t="s">
        <v>436</v>
      </c>
      <c r="C183" s="171" t="s">
        <v>3867</v>
      </c>
      <c r="D183" s="171" t="s">
        <v>3864</v>
      </c>
      <c r="E183" s="171"/>
      <c r="I183" s="164" t="s">
        <v>3820</v>
      </c>
      <c r="J183" s="130"/>
    </row>
    <row r="184" spans="1:10" ht="13.2" x14ac:dyDescent="0.25">
      <c r="A184" s="166">
        <v>2102005000</v>
      </c>
      <c r="B184" s="130" t="s">
        <v>232</v>
      </c>
      <c r="C184" s="130" t="s">
        <v>3864</v>
      </c>
      <c r="D184" s="130" t="s">
        <v>913</v>
      </c>
      <c r="E184" s="130" t="s">
        <v>3866</v>
      </c>
      <c r="I184" s="164" t="s">
        <v>3820</v>
      </c>
      <c r="J184" s="130"/>
    </row>
  </sheetData>
  <pageMargins left="0.7" right="0.7" top="0.75" bottom="0.75" header="0.3" footer="0.3"/>
  <ignoredErrors>
    <ignoredError sqref="A2:A183"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670620-464E-4A5A-A4AC-8E58FD1F16DB}">
  <dimension ref="B1:Q32"/>
  <sheetViews>
    <sheetView workbookViewId="0">
      <selection activeCell="P5" sqref="P5"/>
    </sheetView>
  </sheetViews>
  <sheetFormatPr defaultRowHeight="14.4" x14ac:dyDescent="0.3"/>
  <cols>
    <col min="2" max="2" width="11" style="81" bestFit="1" customWidth="1"/>
    <col min="3" max="4" width="11.77734375" style="81" bestFit="1" customWidth="1"/>
    <col min="5" max="6" width="10.21875" style="81" bestFit="1" customWidth="1"/>
    <col min="7" max="8" width="10" style="81" bestFit="1" customWidth="1"/>
    <col min="9" max="10" width="6" style="81" bestFit="1" customWidth="1"/>
    <col min="11" max="12" width="9.109375" style="81" bestFit="1" customWidth="1"/>
    <col min="13" max="14" width="9.109375" style="81" customWidth="1"/>
    <col min="15" max="16" width="10.5546875" style="81" bestFit="1" customWidth="1"/>
  </cols>
  <sheetData>
    <row r="1" spans="2:16" x14ac:dyDescent="0.3">
      <c r="B1" s="210" t="s">
        <v>3832</v>
      </c>
      <c r="C1" s="210"/>
      <c r="D1" s="210"/>
      <c r="E1" s="210"/>
      <c r="F1" s="210"/>
      <c r="G1" s="210"/>
      <c r="H1" s="210"/>
    </row>
    <row r="2" spans="2:16" x14ac:dyDescent="0.3">
      <c r="B2" s="132"/>
    </row>
    <row r="3" spans="2:16" x14ac:dyDescent="0.3">
      <c r="B3" s="131" t="s">
        <v>956</v>
      </c>
      <c r="C3" s="131" t="s">
        <v>3823</v>
      </c>
      <c r="D3" s="131" t="s">
        <v>3823</v>
      </c>
      <c r="E3" s="131" t="s">
        <v>3822</v>
      </c>
      <c r="F3" s="131" t="s">
        <v>3822</v>
      </c>
      <c r="G3" s="131" t="s">
        <v>3825</v>
      </c>
      <c r="H3" s="131" t="s">
        <v>3825</v>
      </c>
      <c r="I3" s="131" t="s">
        <v>3826</v>
      </c>
      <c r="J3" s="131" t="s">
        <v>3826</v>
      </c>
      <c r="K3" s="131" t="s">
        <v>3836</v>
      </c>
      <c r="L3" s="131" t="s">
        <v>3836</v>
      </c>
      <c r="M3" s="131" t="s">
        <v>3844</v>
      </c>
      <c r="N3" s="131" t="s">
        <v>3844</v>
      </c>
      <c r="O3" s="131" t="s">
        <v>3833</v>
      </c>
      <c r="P3" s="131" t="s">
        <v>3833</v>
      </c>
    </row>
    <row r="4" spans="2:16" x14ac:dyDescent="0.3">
      <c r="B4" s="131"/>
      <c r="C4" s="131">
        <v>2032</v>
      </c>
      <c r="D4" s="131">
        <v>2038</v>
      </c>
      <c r="E4" s="131">
        <v>2032</v>
      </c>
      <c r="F4" s="131">
        <v>2038</v>
      </c>
      <c r="G4" s="131">
        <v>2032</v>
      </c>
      <c r="H4" s="131">
        <v>2038</v>
      </c>
      <c r="I4" s="131">
        <v>2032</v>
      </c>
      <c r="J4" s="131">
        <v>2038</v>
      </c>
      <c r="K4" s="131">
        <v>2032</v>
      </c>
      <c r="L4" s="131">
        <v>2038</v>
      </c>
      <c r="M4" s="131">
        <v>2032</v>
      </c>
      <c r="N4" s="131">
        <v>2038</v>
      </c>
      <c r="O4" s="131">
        <v>2032</v>
      </c>
      <c r="P4" s="131">
        <v>2038</v>
      </c>
    </row>
    <row r="5" spans="2:16" x14ac:dyDescent="0.3">
      <c r="B5" s="81">
        <v>11001</v>
      </c>
      <c r="C5" s="119">
        <v>1.1125759036334977</v>
      </c>
      <c r="D5" s="119">
        <v>1.1554041707984846</v>
      </c>
      <c r="E5" s="119">
        <v>1.0682042243864278</v>
      </c>
      <c r="F5" s="119">
        <v>1.1102535122627881</v>
      </c>
      <c r="G5" s="119">
        <v>1.1524086669938993</v>
      </c>
      <c r="H5" s="119">
        <v>1.2148258592628405</v>
      </c>
      <c r="I5" s="119">
        <v>1.0443234104587538</v>
      </c>
      <c r="J5" s="119">
        <v>1.0629704338494712</v>
      </c>
      <c r="K5" s="119">
        <v>0.96717557251908393</v>
      </c>
      <c r="L5" s="119">
        <v>0.96717557251908393</v>
      </c>
      <c r="O5" s="81">
        <v>1</v>
      </c>
      <c r="P5" s="81">
        <v>1</v>
      </c>
    </row>
    <row r="6" spans="2:16" x14ac:dyDescent="0.3">
      <c r="B6" s="81">
        <v>24009</v>
      </c>
      <c r="C6" s="119">
        <v>1.0339308317341065</v>
      </c>
      <c r="D6" s="119">
        <v>1.0518639500224574</v>
      </c>
      <c r="E6" s="119">
        <v>1.0426851482954702</v>
      </c>
      <c r="F6" s="119">
        <v>1.0572281391746758</v>
      </c>
      <c r="G6" s="119">
        <v>1.0717053327861332</v>
      </c>
      <c r="H6" s="119">
        <v>1.0941988750211236</v>
      </c>
      <c r="I6" s="119">
        <v>1.1075579229795065</v>
      </c>
      <c r="J6" s="119">
        <v>1.1386346719662814</v>
      </c>
      <c r="K6" s="119">
        <v>1</v>
      </c>
      <c r="L6" s="119">
        <v>1</v>
      </c>
      <c r="M6" s="119">
        <v>0.9726431554456072</v>
      </c>
      <c r="N6" s="119">
        <v>0.94819182842192828</v>
      </c>
      <c r="O6" s="81">
        <v>1</v>
      </c>
      <c r="P6" s="81">
        <v>1</v>
      </c>
    </row>
    <row r="7" spans="2:16" x14ac:dyDescent="0.3">
      <c r="B7" s="81">
        <v>24017</v>
      </c>
      <c r="C7" s="119">
        <v>1.1494562546354627</v>
      </c>
      <c r="D7" s="119">
        <v>1.2365582750270308</v>
      </c>
      <c r="E7" s="119">
        <v>1.1538180515174046</v>
      </c>
      <c r="F7" s="119">
        <v>1.2191456407227705</v>
      </c>
      <c r="G7" s="119">
        <v>1.1901345613926138</v>
      </c>
      <c r="H7" s="119">
        <v>1.2607033014443205</v>
      </c>
      <c r="I7" s="119">
        <v>1.1653133119739558</v>
      </c>
      <c r="J7" s="119">
        <v>1.244962380677328</v>
      </c>
      <c r="K7" s="119">
        <v>1.0070339976553342</v>
      </c>
      <c r="L7" s="119">
        <v>1.0070339976553342</v>
      </c>
      <c r="M7" s="119">
        <v>0.9726431554456072</v>
      </c>
      <c r="N7" s="119">
        <v>0.94819182842192828</v>
      </c>
      <c r="O7" s="81">
        <v>1</v>
      </c>
      <c r="P7" s="81">
        <v>1</v>
      </c>
    </row>
    <row r="8" spans="2:16" x14ac:dyDescent="0.3">
      <c r="B8" s="81">
        <v>24021</v>
      </c>
      <c r="C8" s="119">
        <v>1.1441294512813505</v>
      </c>
      <c r="D8" s="119">
        <v>1.2247937540008487</v>
      </c>
      <c r="E8" s="119">
        <v>1.1642434590518702</v>
      </c>
      <c r="F8" s="119">
        <v>1.2562187972033161</v>
      </c>
      <c r="G8" s="119">
        <v>1.1641130653464411</v>
      </c>
      <c r="H8" s="119">
        <v>1.2555086048546673</v>
      </c>
      <c r="I8" s="119">
        <v>1.1418740951025672</v>
      </c>
      <c r="J8" s="119">
        <v>1.2179007279110683</v>
      </c>
      <c r="K8" s="119">
        <v>1.0106571936056838</v>
      </c>
      <c r="L8" s="119">
        <v>1.0183540556542332</v>
      </c>
      <c r="M8" s="119">
        <v>0.9726431554456072</v>
      </c>
      <c r="N8" s="119">
        <v>0.94819182842192828</v>
      </c>
      <c r="O8" s="81">
        <v>1</v>
      </c>
      <c r="P8" s="81">
        <v>1</v>
      </c>
    </row>
    <row r="9" spans="2:16" x14ac:dyDescent="0.3">
      <c r="B9" s="81">
        <v>24031</v>
      </c>
      <c r="C9" s="119">
        <v>1.0977892034918355</v>
      </c>
      <c r="D9" s="119">
        <v>1.1427409443629737</v>
      </c>
      <c r="E9" s="119">
        <v>1.0583627788491754</v>
      </c>
      <c r="F9" s="119">
        <v>1.0918242125602675</v>
      </c>
      <c r="G9" s="119">
        <v>1.0822577125548798</v>
      </c>
      <c r="H9" s="119">
        <v>1.1254828731122657</v>
      </c>
      <c r="I9" s="119">
        <v>1.0594309889211508</v>
      </c>
      <c r="J9" s="119">
        <v>1.0980590905025227</v>
      </c>
      <c r="K9" s="119">
        <v>1.0014936519790889</v>
      </c>
      <c r="L9" s="119">
        <v>1.0078416728902166</v>
      </c>
      <c r="M9" s="119">
        <v>0.9726431554456072</v>
      </c>
      <c r="N9" s="119">
        <v>0.94819182842192828</v>
      </c>
      <c r="O9" s="81">
        <v>1</v>
      </c>
      <c r="P9" s="81">
        <v>1</v>
      </c>
    </row>
    <row r="10" spans="2:16" x14ac:dyDescent="0.3">
      <c r="B10" s="81">
        <v>24033</v>
      </c>
      <c r="C10" s="119">
        <v>1.0691583039570396</v>
      </c>
      <c r="D10" s="119">
        <v>1.1120864021452579</v>
      </c>
      <c r="E10" s="119">
        <v>1.0745673584180946</v>
      </c>
      <c r="F10" s="119">
        <v>1.1211792575445925</v>
      </c>
      <c r="G10" s="119">
        <v>1.0807753566942964</v>
      </c>
      <c r="H10" s="119">
        <v>1.1296393901683737</v>
      </c>
      <c r="I10" s="119">
        <v>1.0745066804415833</v>
      </c>
      <c r="J10" s="119">
        <v>1.1147265075335147</v>
      </c>
      <c r="K10" s="119">
        <v>1.0009910802775024</v>
      </c>
      <c r="L10" s="119">
        <v>1.0069375619425174</v>
      </c>
      <c r="M10" s="119">
        <v>0.9726431554456072</v>
      </c>
      <c r="N10" s="119">
        <v>0.94819182842192828</v>
      </c>
      <c r="O10" s="81">
        <v>1</v>
      </c>
      <c r="P10" s="81">
        <v>1</v>
      </c>
    </row>
    <row r="11" spans="2:16" x14ac:dyDescent="0.3">
      <c r="B11" s="81">
        <v>51013</v>
      </c>
      <c r="C11" s="119">
        <v>1.1056036674427163</v>
      </c>
      <c r="D11" s="119">
        <v>1.1792000057596272</v>
      </c>
      <c r="E11" s="119">
        <v>1.0984649785709848</v>
      </c>
      <c r="F11" s="119">
        <v>1.1504470071844137</v>
      </c>
      <c r="G11" s="119">
        <v>1.1397376286947856</v>
      </c>
      <c r="H11" s="119">
        <v>1.2011613445734435</v>
      </c>
      <c r="I11" s="119">
        <v>1.0671893575912657</v>
      </c>
      <c r="J11" s="119">
        <v>1.096500518759292</v>
      </c>
      <c r="K11" s="119">
        <v>1</v>
      </c>
      <c r="L11" s="119">
        <v>1</v>
      </c>
      <c r="M11" s="119"/>
      <c r="N11" s="119"/>
      <c r="O11" s="81">
        <v>1</v>
      </c>
      <c r="P11" s="81">
        <v>1</v>
      </c>
    </row>
    <row r="12" spans="2:16" x14ac:dyDescent="0.3">
      <c r="B12" s="81">
        <v>51059</v>
      </c>
      <c r="C12" s="119">
        <v>1.1407331378648504</v>
      </c>
      <c r="D12" s="119">
        <v>1.1888354812229924</v>
      </c>
      <c r="E12" s="119">
        <v>1.0657729164323093</v>
      </c>
      <c r="F12" s="119">
        <v>1.0960498584059377</v>
      </c>
      <c r="G12" s="119">
        <v>1.0814934606026543</v>
      </c>
      <c r="H12" s="119">
        <v>1.1184839432941809</v>
      </c>
      <c r="I12" s="119">
        <v>1.0806192988985526</v>
      </c>
      <c r="J12" s="119">
        <v>1.1126281782063459</v>
      </c>
      <c r="K12" s="119">
        <v>1.0299767171129219</v>
      </c>
      <c r="L12" s="119">
        <v>1.0325960419091968</v>
      </c>
      <c r="M12" s="119"/>
      <c r="N12" s="119"/>
      <c r="O12" s="81">
        <v>1</v>
      </c>
      <c r="P12" s="81">
        <v>1</v>
      </c>
    </row>
    <row r="13" spans="2:16" x14ac:dyDescent="0.3">
      <c r="B13" s="81">
        <v>51107</v>
      </c>
      <c r="C13" s="119">
        <v>1.1820289336364709</v>
      </c>
      <c r="D13" s="119">
        <v>1.2460772431295832</v>
      </c>
      <c r="E13" s="119">
        <v>1.1551127564124075</v>
      </c>
      <c r="F13" s="119">
        <v>1.1978534058610257</v>
      </c>
      <c r="G13" s="119">
        <v>1.1601324674885807</v>
      </c>
      <c r="H13" s="119">
        <v>1.2078252690745861</v>
      </c>
      <c r="I13" s="119">
        <v>1.1556294798401261</v>
      </c>
      <c r="J13" s="119">
        <v>1.2063885012294342</v>
      </c>
      <c r="K13" s="119">
        <v>1.058343057176196</v>
      </c>
      <c r="L13" s="119">
        <v>1.0595099183197199</v>
      </c>
      <c r="M13" s="119"/>
      <c r="N13" s="119"/>
      <c r="O13" s="81">
        <v>1</v>
      </c>
      <c r="P13" s="81">
        <v>1</v>
      </c>
    </row>
    <row r="14" spans="2:16" x14ac:dyDescent="0.3">
      <c r="B14" s="81">
        <v>51153</v>
      </c>
      <c r="C14" s="119">
        <v>1.1898949472362377</v>
      </c>
      <c r="D14" s="119">
        <v>1.2771251790739548</v>
      </c>
      <c r="E14" s="119">
        <v>1.0943166406241815</v>
      </c>
      <c r="F14" s="119">
        <v>1.1237955518522129</v>
      </c>
      <c r="G14" s="119">
        <v>1.1119477562818929</v>
      </c>
      <c r="H14" s="119">
        <v>1.1499012660434784</v>
      </c>
      <c r="I14" s="119">
        <v>1.0865837658887101</v>
      </c>
      <c r="J14" s="119">
        <v>1.1263614334502161</v>
      </c>
      <c r="K14" s="119">
        <v>1.046802900461437</v>
      </c>
      <c r="L14" s="119">
        <v>1.055372445616348</v>
      </c>
      <c r="M14" s="119"/>
      <c r="N14" s="119"/>
      <c r="O14" s="81">
        <v>1</v>
      </c>
      <c r="P14" s="81">
        <v>1</v>
      </c>
    </row>
    <row r="15" spans="2:16" x14ac:dyDescent="0.3">
      <c r="B15" s="81">
        <v>51510</v>
      </c>
      <c r="C15" s="119">
        <v>1.0072672441829524</v>
      </c>
      <c r="D15" s="119">
        <v>1.0751618720988678</v>
      </c>
      <c r="E15" s="119">
        <v>1.2512671881942732</v>
      </c>
      <c r="F15" s="119">
        <v>1.365491025746405</v>
      </c>
      <c r="G15" s="119">
        <v>1.2625227646667252</v>
      </c>
      <c r="H15" s="119">
        <v>1.3839962822944272</v>
      </c>
      <c r="I15" s="119">
        <v>1.0839568438148144</v>
      </c>
      <c r="J15" s="119">
        <v>1.1180467771759119</v>
      </c>
      <c r="K15" s="119">
        <v>1.0033003300330032</v>
      </c>
      <c r="L15" s="119">
        <v>1.0033003300330032</v>
      </c>
      <c r="M15" s="119"/>
      <c r="N15" s="119"/>
      <c r="O15" s="81">
        <v>1</v>
      </c>
      <c r="P15" s="81">
        <v>1</v>
      </c>
    </row>
    <row r="16" spans="2:16" x14ac:dyDescent="0.3">
      <c r="B16" s="81">
        <v>51600</v>
      </c>
      <c r="C16" s="119">
        <v>1.0625592417061611</v>
      </c>
      <c r="D16" s="119">
        <v>1.0767772511848339</v>
      </c>
      <c r="E16" s="119">
        <v>1.3017014531456192</v>
      </c>
      <c r="F16" s="119">
        <v>1.3683228310181388</v>
      </c>
      <c r="G16" s="119">
        <v>1.3521378637619899</v>
      </c>
      <c r="H16" s="119">
        <v>1.4357624776459113</v>
      </c>
      <c r="I16" s="119">
        <v>1.0806192988985526</v>
      </c>
      <c r="J16" s="119">
        <v>1.1126281782063459</v>
      </c>
      <c r="K16" s="119">
        <v>1.0299767171129219</v>
      </c>
      <c r="L16" s="119">
        <v>1.0325960419091968</v>
      </c>
      <c r="M16" s="119"/>
      <c r="N16" s="119"/>
      <c r="O16" s="81">
        <v>1</v>
      </c>
      <c r="P16" s="81">
        <v>1</v>
      </c>
    </row>
    <row r="17" spans="2:17" x14ac:dyDescent="0.3">
      <c r="B17" s="81">
        <v>51610</v>
      </c>
      <c r="C17" s="119">
        <v>1.2446203080415557</v>
      </c>
      <c r="D17" s="119">
        <v>1.3259344505225987</v>
      </c>
      <c r="E17" s="119">
        <v>1.2441146639619922</v>
      </c>
      <c r="F17" s="119">
        <v>1.3379063684407195</v>
      </c>
      <c r="G17" s="119">
        <v>1.418661257606491</v>
      </c>
      <c r="H17" s="119">
        <v>1.5455141207676706</v>
      </c>
      <c r="I17" s="119">
        <v>1.0806192988985526</v>
      </c>
      <c r="J17" s="119">
        <v>1.1126281782063459</v>
      </c>
      <c r="K17" s="119">
        <v>1.0299767171129219</v>
      </c>
      <c r="L17" s="119">
        <v>1.0325960419091968</v>
      </c>
      <c r="M17" s="119"/>
      <c r="N17" s="119"/>
      <c r="O17" s="81">
        <v>1</v>
      </c>
      <c r="P17" s="81">
        <v>1</v>
      </c>
    </row>
    <row r="18" spans="2:17" x14ac:dyDescent="0.3">
      <c r="B18" s="81">
        <v>51683</v>
      </c>
      <c r="C18" s="119">
        <v>1.0626817271189477</v>
      </c>
      <c r="D18" s="119">
        <v>1.0893103528916537</v>
      </c>
      <c r="E18" s="119">
        <v>1.0847467052215982</v>
      </c>
      <c r="F18" s="119">
        <v>1.1113922408200338</v>
      </c>
      <c r="G18" s="119">
        <v>1.0825877982730998</v>
      </c>
      <c r="H18" s="119">
        <v>1.108533836185507</v>
      </c>
      <c r="I18" s="119">
        <v>1.0865837658887101</v>
      </c>
      <c r="J18" s="119">
        <v>1.1263614334502161</v>
      </c>
      <c r="K18" s="119">
        <v>1.046802900461437</v>
      </c>
      <c r="L18" s="119">
        <v>1.055372445616348</v>
      </c>
      <c r="M18" s="119"/>
      <c r="N18" s="119"/>
      <c r="O18" s="81">
        <v>1</v>
      </c>
      <c r="P18" s="81">
        <v>1</v>
      </c>
    </row>
    <row r="19" spans="2:17" x14ac:dyDescent="0.3">
      <c r="B19" s="81">
        <v>51685</v>
      </c>
      <c r="C19" s="119">
        <v>1.1233017518770112</v>
      </c>
      <c r="D19" s="119">
        <v>1.1478816589202718</v>
      </c>
      <c r="E19" s="119">
        <v>1.1503808026405289</v>
      </c>
      <c r="F19" s="119">
        <v>1.1782580091214219</v>
      </c>
      <c r="G19" s="119">
        <v>1.2235046483073144</v>
      </c>
      <c r="H19" s="119">
        <v>1.2713909840378879</v>
      </c>
      <c r="I19" s="119">
        <v>1.0865837658887101</v>
      </c>
      <c r="J19" s="119">
        <v>1.1263614334502161</v>
      </c>
      <c r="K19" s="119">
        <v>1.046802900461437</v>
      </c>
      <c r="L19" s="119">
        <v>1.055372445616348</v>
      </c>
      <c r="M19" s="119"/>
      <c r="N19" s="119"/>
      <c r="O19" s="81">
        <v>1</v>
      </c>
      <c r="P19" s="81">
        <v>1</v>
      </c>
    </row>
    <row r="20" spans="2:17" x14ac:dyDescent="0.3">
      <c r="C20" s="119"/>
      <c r="D20" s="119"/>
      <c r="E20" s="119"/>
      <c r="F20" s="119"/>
      <c r="G20" s="119"/>
      <c r="H20" s="119"/>
    </row>
    <row r="21" spans="2:17" x14ac:dyDescent="0.3">
      <c r="B21" s="210" t="s">
        <v>3838</v>
      </c>
      <c r="C21" s="210"/>
      <c r="D21" s="210"/>
      <c r="E21" s="210"/>
      <c r="F21" s="210"/>
      <c r="G21" s="210"/>
      <c r="H21" s="210"/>
    </row>
    <row r="22" spans="2:17" x14ac:dyDescent="0.3">
      <c r="B22" s="131"/>
      <c r="C22" s="131" t="s">
        <v>12</v>
      </c>
      <c r="D22" s="131" t="s">
        <v>10</v>
      </c>
      <c r="E22" s="132" t="s">
        <v>3840</v>
      </c>
      <c r="F22" s="131"/>
      <c r="G22" s="131"/>
      <c r="H22" s="131"/>
      <c r="O22" s="118" t="s">
        <v>3843</v>
      </c>
      <c r="P22"/>
    </row>
    <row r="23" spans="2:17" x14ac:dyDescent="0.3">
      <c r="B23" s="81">
        <v>2102006000</v>
      </c>
      <c r="D23" s="81">
        <v>0.88</v>
      </c>
      <c r="E23" s="81">
        <v>11001</v>
      </c>
      <c r="F23" s="81">
        <v>24009</v>
      </c>
      <c r="G23" s="81">
        <v>24021</v>
      </c>
      <c r="H23" s="81">
        <v>24033</v>
      </c>
      <c r="I23" s="81">
        <v>51013</v>
      </c>
      <c r="J23" s="81">
        <v>51059</v>
      </c>
      <c r="K23" s="81">
        <v>51107</v>
      </c>
      <c r="L23" s="81">
        <v>51153</v>
      </c>
      <c r="M23" s="81">
        <v>51610</v>
      </c>
      <c r="N23" s="81">
        <v>51685</v>
      </c>
      <c r="O23" t="s">
        <v>3842</v>
      </c>
      <c r="P23"/>
    </row>
    <row r="24" spans="2:17" x14ac:dyDescent="0.3">
      <c r="B24" s="81">
        <v>2103006000</v>
      </c>
      <c r="D24" s="81">
        <v>0.83</v>
      </c>
      <c r="E24" s="81">
        <v>11001</v>
      </c>
      <c r="F24" s="81">
        <v>24009</v>
      </c>
      <c r="G24" s="81">
        <v>24017</v>
      </c>
      <c r="H24" s="81">
        <v>24031</v>
      </c>
      <c r="I24" s="81">
        <v>24033</v>
      </c>
      <c r="J24" s="81">
        <v>51107</v>
      </c>
      <c r="K24" s="81">
        <v>51153</v>
      </c>
      <c r="L24" s="81">
        <v>51510</v>
      </c>
      <c r="M24" s="81">
        <v>51600</v>
      </c>
      <c r="N24" s="81">
        <v>51683</v>
      </c>
      <c r="O24" t="s">
        <v>3842</v>
      </c>
      <c r="P24"/>
    </row>
    <row r="25" spans="2:17" x14ac:dyDescent="0.3">
      <c r="B25" s="81">
        <v>2501050120</v>
      </c>
      <c r="C25" s="119">
        <v>0.6</v>
      </c>
      <c r="E25" s="81" t="s">
        <v>3839</v>
      </c>
      <c r="Q25" t="s">
        <v>3841</v>
      </c>
    </row>
    <row r="26" spans="2:17" x14ac:dyDescent="0.3">
      <c r="B26" s="81">
        <v>2501055120</v>
      </c>
      <c r="C26" s="119">
        <v>0.6</v>
      </c>
      <c r="E26" s="81" t="s">
        <v>3839</v>
      </c>
      <c r="Q26" t="s">
        <v>3841</v>
      </c>
    </row>
    <row r="27" spans="2:17" x14ac:dyDescent="0.3">
      <c r="E27"/>
    </row>
    <row r="28" spans="2:17" x14ac:dyDescent="0.3">
      <c r="E28"/>
    </row>
    <row r="29" spans="2:17" x14ac:dyDescent="0.3">
      <c r="E29"/>
    </row>
    <row r="30" spans="2:17" x14ac:dyDescent="0.3">
      <c r="E30"/>
    </row>
    <row r="31" spans="2:17" x14ac:dyDescent="0.3">
      <c r="E31"/>
    </row>
    <row r="32" spans="2:17" x14ac:dyDescent="0.3">
      <c r="E32"/>
    </row>
  </sheetData>
  <mergeCells count="2">
    <mergeCell ref="B1:H1"/>
    <mergeCell ref="B21:H21"/>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451B9E-780A-4F16-A75A-1CE63B48EE1D}">
  <dimension ref="A1:M17"/>
  <sheetViews>
    <sheetView workbookViewId="0">
      <selection activeCell="C16" sqref="C16"/>
    </sheetView>
  </sheetViews>
  <sheetFormatPr defaultRowHeight="14.4" x14ac:dyDescent="0.3"/>
  <cols>
    <col min="1" max="1" width="21.33203125" bestFit="1" customWidth="1"/>
    <col min="2" max="2" width="21.33203125" customWidth="1"/>
    <col min="3" max="3" width="12" bestFit="1" customWidth="1"/>
    <col min="4" max="4" width="4.5546875" bestFit="1" customWidth="1"/>
    <col min="6" max="6" width="8.21875" customWidth="1"/>
  </cols>
  <sheetData>
    <row r="1" spans="1:13" x14ac:dyDescent="0.3">
      <c r="A1" t="s">
        <v>3814</v>
      </c>
    </row>
    <row r="2" spans="1:13" x14ac:dyDescent="0.3">
      <c r="A2" t="s">
        <v>3749</v>
      </c>
      <c r="B2">
        <v>2501060100</v>
      </c>
    </row>
    <row r="3" spans="1:13" x14ac:dyDescent="0.3">
      <c r="A3" s="118" t="s">
        <v>3792</v>
      </c>
      <c r="B3" s="118"/>
      <c r="E3" s="118">
        <v>2017</v>
      </c>
      <c r="F3" s="118">
        <v>2022</v>
      </c>
      <c r="G3" s="118">
        <v>2032</v>
      </c>
      <c r="H3" s="118">
        <v>2038</v>
      </c>
    </row>
    <row r="4" spans="1:13" x14ac:dyDescent="0.3">
      <c r="A4" t="s">
        <v>9</v>
      </c>
      <c r="B4" t="s">
        <v>9</v>
      </c>
      <c r="C4">
        <v>11001</v>
      </c>
      <c r="D4" t="s">
        <v>12</v>
      </c>
      <c r="E4" s="76">
        <v>0.125</v>
      </c>
      <c r="F4" s="76">
        <v>0.10299999999999999</v>
      </c>
      <c r="G4" s="76">
        <v>0.221</v>
      </c>
      <c r="H4" s="76">
        <v>0.215</v>
      </c>
    </row>
    <row r="5" spans="1:13" x14ac:dyDescent="0.3">
      <c r="A5" t="s">
        <v>497</v>
      </c>
      <c r="B5" t="s">
        <v>3795</v>
      </c>
      <c r="C5">
        <v>24009</v>
      </c>
      <c r="D5" t="s">
        <v>12</v>
      </c>
      <c r="E5" s="76">
        <v>0.111</v>
      </c>
      <c r="F5" s="76">
        <v>7.6999999999999999E-2</v>
      </c>
      <c r="G5" s="76">
        <v>4.5999999999999999E-2</v>
      </c>
      <c r="H5" s="76">
        <v>3.6999999999999998E-2</v>
      </c>
    </row>
    <row r="6" spans="1:13" x14ac:dyDescent="0.3">
      <c r="A6" t="s">
        <v>497</v>
      </c>
      <c r="B6" t="s">
        <v>3796</v>
      </c>
      <c r="C6">
        <v>24017</v>
      </c>
      <c r="D6" t="s">
        <v>12</v>
      </c>
      <c r="E6" s="76">
        <v>0.20499999999999999</v>
      </c>
      <c r="F6" s="76">
        <v>0.15</v>
      </c>
      <c r="G6" s="76">
        <v>9.8000000000000004E-2</v>
      </c>
      <c r="H6" s="76">
        <v>8.3000000000000004E-2</v>
      </c>
    </row>
    <row r="7" spans="1:13" x14ac:dyDescent="0.3">
      <c r="A7" t="s">
        <v>497</v>
      </c>
      <c r="B7" t="s">
        <v>3798</v>
      </c>
      <c r="C7">
        <v>24021</v>
      </c>
      <c r="D7" t="s">
        <v>12</v>
      </c>
      <c r="E7" s="76">
        <v>0.55300000000000005</v>
      </c>
      <c r="F7" s="76">
        <v>0.39600000000000002</v>
      </c>
      <c r="G7" s="76">
        <v>0.26500000000000001</v>
      </c>
      <c r="H7" s="76">
        <v>0.22700000000000001</v>
      </c>
    </row>
    <row r="8" spans="1:13" x14ac:dyDescent="0.3">
      <c r="A8" t="s">
        <v>497</v>
      </c>
      <c r="B8" t="s">
        <v>3800</v>
      </c>
      <c r="C8">
        <v>24031</v>
      </c>
      <c r="D8" t="s">
        <v>12</v>
      </c>
      <c r="E8" s="76">
        <v>1.151</v>
      </c>
      <c r="F8" s="76">
        <v>0.83199999999999996</v>
      </c>
      <c r="G8" s="76">
        <v>0.51500000000000001</v>
      </c>
      <c r="H8" s="76">
        <v>0.41899999999999998</v>
      </c>
    </row>
    <row r="9" spans="1:13" x14ac:dyDescent="0.3">
      <c r="A9" t="s">
        <v>497</v>
      </c>
      <c r="B9" t="s">
        <v>3801</v>
      </c>
      <c r="C9">
        <v>24033</v>
      </c>
      <c r="D9" t="s">
        <v>12</v>
      </c>
      <c r="E9" s="76">
        <v>1.403</v>
      </c>
      <c r="F9" s="76">
        <v>1.0349999999999999</v>
      </c>
      <c r="G9" s="76">
        <v>0.61799999999999999</v>
      </c>
      <c r="H9" s="76">
        <v>0.501</v>
      </c>
    </row>
    <row r="10" spans="1:13" x14ac:dyDescent="0.3">
      <c r="A10" t="s">
        <v>811</v>
      </c>
      <c r="B10" t="s">
        <v>3793</v>
      </c>
      <c r="C10">
        <v>51510</v>
      </c>
      <c r="D10" t="s">
        <v>12</v>
      </c>
      <c r="E10" s="76">
        <v>0.11700000000000001</v>
      </c>
      <c r="F10" s="76">
        <v>8.2000000000000003E-2</v>
      </c>
      <c r="G10" s="76">
        <v>5.8000000000000003E-2</v>
      </c>
      <c r="H10" s="76">
        <v>4.8000000000000001E-2</v>
      </c>
    </row>
    <row r="11" spans="1:13" x14ac:dyDescent="0.3">
      <c r="A11" t="s">
        <v>811</v>
      </c>
      <c r="B11" t="s">
        <v>3794</v>
      </c>
      <c r="C11">
        <v>51013</v>
      </c>
      <c r="D11" t="s">
        <v>12</v>
      </c>
      <c r="E11" s="76">
        <v>0.21299999999999999</v>
      </c>
      <c r="F11" s="76">
        <v>0.16700000000000001</v>
      </c>
      <c r="G11" s="76">
        <v>9.0999999999999998E-2</v>
      </c>
      <c r="H11" s="76">
        <v>7.3999999999999996E-2</v>
      </c>
    </row>
    <row r="12" spans="1:13" x14ac:dyDescent="0.3">
      <c r="A12" t="s">
        <v>811</v>
      </c>
      <c r="B12" t="s">
        <v>3797</v>
      </c>
      <c r="C12">
        <v>51059</v>
      </c>
      <c r="D12" t="s">
        <v>12</v>
      </c>
      <c r="E12" s="76">
        <v>1.488</v>
      </c>
      <c r="F12" s="76">
        <v>1.1439999999999999</v>
      </c>
      <c r="G12" s="76">
        <v>0.69599999999999995</v>
      </c>
      <c r="H12" s="76">
        <v>0.57099999999999995</v>
      </c>
    </row>
    <row r="13" spans="1:13" x14ac:dyDescent="0.3">
      <c r="A13" t="s">
        <v>811</v>
      </c>
      <c r="B13" t="s">
        <v>3799</v>
      </c>
      <c r="C13">
        <v>51107</v>
      </c>
      <c r="D13" t="s">
        <v>12</v>
      </c>
      <c r="E13" s="76">
        <v>0.41399999999999998</v>
      </c>
      <c r="F13" s="76">
        <v>0.34100000000000003</v>
      </c>
      <c r="G13" s="76">
        <v>0.24199999999999999</v>
      </c>
      <c r="H13" s="76">
        <v>0.2</v>
      </c>
    </row>
    <row r="14" spans="1:13" x14ac:dyDescent="0.3">
      <c r="A14" t="s">
        <v>811</v>
      </c>
      <c r="B14" t="s">
        <v>3802</v>
      </c>
      <c r="C14">
        <v>51153</v>
      </c>
      <c r="D14" t="s">
        <v>12</v>
      </c>
      <c r="E14" s="76">
        <v>0.59599999999999997</v>
      </c>
      <c r="F14" s="76">
        <v>0.45</v>
      </c>
      <c r="G14" s="76">
        <v>0.28100000000000003</v>
      </c>
      <c r="H14" s="76">
        <v>0.23799999999999999</v>
      </c>
    </row>
    <row r="15" spans="1:13" x14ac:dyDescent="0.3">
      <c r="A15" t="s">
        <v>348</v>
      </c>
      <c r="E15" s="76">
        <f>SUM(E4:E14)</f>
        <v>6.3759999999999994</v>
      </c>
      <c r="F15" s="76">
        <f>SUM(F4:F14)</f>
        <v>4.7770000000000001</v>
      </c>
      <c r="G15" s="76">
        <f t="shared" ref="G15:H15" si="0">SUM(G4:G14)</f>
        <v>3.1309999999999998</v>
      </c>
      <c r="H15" s="76">
        <f t="shared" si="0"/>
        <v>2.6130000000000004</v>
      </c>
      <c r="I15" s="118"/>
      <c r="K15" s="118"/>
      <c r="M15" s="118"/>
    </row>
    <row r="16" spans="1:13" x14ac:dyDescent="0.3">
      <c r="C16" t="s">
        <v>3846</v>
      </c>
      <c r="E16" s="76">
        <v>4.5599999999999996</v>
      </c>
    </row>
    <row r="17" spans="3:3" x14ac:dyDescent="0.3">
      <c r="C17" t="s">
        <v>3847</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442B5-D874-4F43-982B-EE4D93F3EE45}">
  <dimension ref="A1:W49"/>
  <sheetViews>
    <sheetView topLeftCell="M1" zoomScale="60" zoomScaleNormal="60" workbookViewId="0">
      <pane ySplit="2" topLeftCell="A3" activePane="bottomLeft" state="frozen"/>
      <selection pane="bottomLeft"/>
    </sheetView>
  </sheetViews>
  <sheetFormatPr defaultRowHeight="14.4" x14ac:dyDescent="0.3"/>
  <cols>
    <col min="1" max="1" width="22.6640625" customWidth="1"/>
    <col min="2" max="2" width="10.21875" bestFit="1" customWidth="1"/>
    <col min="3" max="3" width="10.6640625" bestFit="1" customWidth="1"/>
    <col min="4" max="4" width="59.21875" customWidth="1"/>
    <col min="5" max="5" width="53" customWidth="1"/>
    <col min="6" max="6" width="48.33203125" customWidth="1"/>
    <col min="7" max="7" width="27.6640625" customWidth="1"/>
    <col min="8" max="8" width="36.33203125" customWidth="1"/>
    <col min="9" max="9" width="30.77734375" customWidth="1"/>
    <col min="10" max="10" width="37" customWidth="1"/>
    <col min="11" max="11" width="30.77734375" customWidth="1"/>
    <col min="12" max="12" width="18.77734375" customWidth="1"/>
    <col min="13" max="13" width="15" bestFit="1" customWidth="1"/>
    <col min="14" max="14" width="37.5546875" bestFit="1" customWidth="1"/>
    <col min="15" max="15" width="36.77734375" bestFit="1" customWidth="1"/>
    <col min="16" max="16" width="34.77734375" bestFit="1" customWidth="1"/>
    <col min="17" max="17" width="55.109375" customWidth="1"/>
    <col min="18" max="18" width="20.88671875" bestFit="1" customWidth="1"/>
    <col min="20" max="20" width="33.6640625" bestFit="1" customWidth="1"/>
    <col min="21" max="21" width="31.5546875" customWidth="1"/>
  </cols>
  <sheetData>
    <row r="1" spans="1:23" ht="21.6" customHeight="1" x14ac:dyDescent="0.3">
      <c r="A1" s="97" t="s">
        <v>3778</v>
      </c>
    </row>
    <row r="2" spans="1:23" s="38" customFormat="1" ht="52.2" x14ac:dyDescent="0.35">
      <c r="A2" s="51" t="s">
        <v>0</v>
      </c>
      <c r="B2" s="51" t="s">
        <v>956</v>
      </c>
      <c r="C2" s="51" t="s">
        <v>1</v>
      </c>
      <c r="D2" s="52" t="s">
        <v>968</v>
      </c>
      <c r="E2" s="52" t="s">
        <v>969</v>
      </c>
      <c r="F2" s="52" t="s">
        <v>958</v>
      </c>
      <c r="G2" s="52" t="s">
        <v>938</v>
      </c>
      <c r="H2" s="52" t="s">
        <v>960</v>
      </c>
      <c r="I2" s="52" t="s">
        <v>937</v>
      </c>
      <c r="J2" s="52" t="s">
        <v>961</v>
      </c>
      <c r="K2" s="52" t="s">
        <v>962</v>
      </c>
      <c r="L2" s="51" t="s">
        <v>2</v>
      </c>
      <c r="M2" s="51" t="s">
        <v>3</v>
      </c>
      <c r="N2" s="51" t="s">
        <v>4</v>
      </c>
      <c r="O2" s="51" t="s">
        <v>5</v>
      </c>
      <c r="P2" s="51" t="s">
        <v>6</v>
      </c>
      <c r="Q2" s="51" t="s">
        <v>7</v>
      </c>
      <c r="R2" s="51" t="s">
        <v>8</v>
      </c>
      <c r="T2" s="56" t="s">
        <v>3765</v>
      </c>
      <c r="U2" s="62" t="s">
        <v>970</v>
      </c>
    </row>
    <row r="3" spans="1:23" s="39" customFormat="1" ht="17.399999999999999" x14ac:dyDescent="0.35">
      <c r="A3" s="43" t="s">
        <v>811</v>
      </c>
      <c r="B3" s="43">
        <v>51610</v>
      </c>
      <c r="C3" s="43" t="s">
        <v>12</v>
      </c>
      <c r="D3" s="53" t="s">
        <v>3766</v>
      </c>
      <c r="E3" s="104">
        <v>2.2333058084403101E-4</v>
      </c>
      <c r="F3" s="104">
        <v>6.08506466920353E-7</v>
      </c>
      <c r="G3" s="104">
        <v>2.7246894026811313E-3</v>
      </c>
      <c r="H3" s="53"/>
      <c r="I3" s="53">
        <f>F3</f>
        <v>6.08506466920353E-7</v>
      </c>
      <c r="J3" s="53"/>
      <c r="K3" s="103">
        <f>F3</f>
        <v>6.08506466920353E-7</v>
      </c>
      <c r="L3" s="106" t="s">
        <v>912</v>
      </c>
      <c r="M3" s="43"/>
      <c r="N3" s="43" t="s">
        <v>436</v>
      </c>
      <c r="O3" s="43" t="s">
        <v>232</v>
      </c>
      <c r="P3" s="43" t="s">
        <v>201</v>
      </c>
      <c r="Q3" s="39" t="s">
        <v>913</v>
      </c>
      <c r="R3" s="43"/>
      <c r="T3" s="42" t="s">
        <v>3696</v>
      </c>
      <c r="U3" s="42" t="s">
        <v>3696</v>
      </c>
      <c r="W3" s="107"/>
    </row>
    <row r="4" spans="1:23" s="39" customFormat="1" ht="17.399999999999999" x14ac:dyDescent="0.35">
      <c r="A4" s="43" t="s">
        <v>9</v>
      </c>
      <c r="B4" s="43">
        <v>11001</v>
      </c>
      <c r="C4" s="43" t="s">
        <v>12</v>
      </c>
      <c r="D4" s="53" t="s">
        <v>3766</v>
      </c>
      <c r="E4" s="104">
        <v>7.2755204960213193E-5</v>
      </c>
      <c r="F4" s="104">
        <v>1.9823533594498701E-7</v>
      </c>
      <c r="G4" s="104">
        <v>2.7246894026811373E-3</v>
      </c>
      <c r="H4" s="53"/>
      <c r="I4" s="53">
        <f t="shared" ref="I4:I45" si="0">F4</f>
        <v>1.9823533594498701E-7</v>
      </c>
      <c r="J4" s="53"/>
      <c r="K4" s="103">
        <f t="shared" ref="K4:K45" si="1">F4</f>
        <v>1.9823533594498701E-7</v>
      </c>
      <c r="L4" s="106" t="s">
        <v>440</v>
      </c>
      <c r="M4" s="43"/>
      <c r="N4" s="43" t="s">
        <v>436</v>
      </c>
      <c r="O4" s="43" t="s">
        <v>232</v>
      </c>
      <c r="P4" s="43" t="s">
        <v>209</v>
      </c>
      <c r="Q4" s="43" t="s">
        <v>441</v>
      </c>
      <c r="R4" s="43"/>
      <c r="T4" s="42" t="s">
        <v>3697</v>
      </c>
      <c r="U4" s="42" t="s">
        <v>3697</v>
      </c>
      <c r="W4" s="107"/>
    </row>
    <row r="5" spans="1:23" s="39" customFormat="1" ht="17.399999999999999" x14ac:dyDescent="0.35">
      <c r="A5" s="43" t="s">
        <v>497</v>
      </c>
      <c r="B5" s="43">
        <v>24009</v>
      </c>
      <c r="C5" s="43" t="s">
        <v>12</v>
      </c>
      <c r="D5" s="53" t="s">
        <v>3766</v>
      </c>
      <c r="E5" s="104">
        <v>4.0633513545531697E-5</v>
      </c>
      <c r="F5" s="104">
        <v>1.1071370375121001E-7</v>
      </c>
      <c r="G5" s="104">
        <v>2.7246894026811213E-3</v>
      </c>
      <c r="H5" s="53"/>
      <c r="I5" s="53">
        <f t="shared" si="0"/>
        <v>1.1071370375121001E-7</v>
      </c>
      <c r="J5" s="53"/>
      <c r="K5" s="103">
        <f t="shared" si="1"/>
        <v>1.1071370375121001E-7</v>
      </c>
      <c r="L5" s="106" t="s">
        <v>760</v>
      </c>
      <c r="M5" s="43"/>
      <c r="N5" s="43" t="s">
        <v>436</v>
      </c>
      <c r="O5" s="43" t="s">
        <v>232</v>
      </c>
      <c r="P5" s="43" t="s">
        <v>752</v>
      </c>
      <c r="Q5" s="43" t="s">
        <v>441</v>
      </c>
      <c r="R5" s="43"/>
      <c r="T5" s="42" t="s">
        <v>3698</v>
      </c>
      <c r="U5" s="42" t="s">
        <v>3698</v>
      </c>
      <c r="W5" s="107"/>
    </row>
    <row r="6" spans="1:23" s="39" customFormat="1" ht="17.399999999999999" x14ac:dyDescent="0.35">
      <c r="A6" s="43" t="s">
        <v>497</v>
      </c>
      <c r="B6" s="43">
        <v>24017</v>
      </c>
      <c r="C6" s="43" t="s">
        <v>12</v>
      </c>
      <c r="D6" s="53" t="s">
        <v>3766</v>
      </c>
      <c r="E6" s="104">
        <v>5.9210973742476697E-5</v>
      </c>
      <c r="F6" s="104">
        <v>1.6133151267855699E-7</v>
      </c>
      <c r="G6" s="104">
        <v>2.7246894026811317E-3</v>
      </c>
      <c r="H6" s="53"/>
      <c r="I6" s="53">
        <f t="shared" si="0"/>
        <v>1.6133151267855699E-7</v>
      </c>
      <c r="J6" s="53"/>
      <c r="K6" s="103">
        <f t="shared" si="1"/>
        <v>1.6133151267855699E-7</v>
      </c>
      <c r="L6" s="106" t="s">
        <v>760</v>
      </c>
      <c r="M6" s="43"/>
      <c r="N6" s="43" t="s">
        <v>436</v>
      </c>
      <c r="O6" s="43" t="s">
        <v>232</v>
      </c>
      <c r="P6" s="43" t="s">
        <v>752</v>
      </c>
      <c r="Q6" s="43" t="s">
        <v>441</v>
      </c>
      <c r="R6" s="43"/>
      <c r="T6" s="42" t="s">
        <v>3699</v>
      </c>
      <c r="U6" s="42" t="s">
        <v>3699</v>
      </c>
      <c r="W6" s="107"/>
    </row>
    <row r="7" spans="1:23" s="39" customFormat="1" ht="17.399999999999999" x14ac:dyDescent="0.35">
      <c r="A7" s="43" t="s">
        <v>497</v>
      </c>
      <c r="B7" s="43">
        <v>24021</v>
      </c>
      <c r="C7" s="43" t="s">
        <v>12</v>
      </c>
      <c r="D7" s="53" t="s">
        <v>3766</v>
      </c>
      <c r="E7" s="104">
        <v>2.4536047647570202E-4</v>
      </c>
      <c r="F7" s="104">
        <v>6.6853109009013897E-7</v>
      </c>
      <c r="G7" s="104">
        <v>2.7246894026811339E-3</v>
      </c>
      <c r="H7" s="53"/>
      <c r="I7" s="53">
        <f t="shared" si="0"/>
        <v>6.6853109009013897E-7</v>
      </c>
      <c r="J7" s="53"/>
      <c r="K7" s="103">
        <f t="shared" si="1"/>
        <v>6.6853109009013897E-7</v>
      </c>
      <c r="L7" s="106" t="s">
        <v>760</v>
      </c>
      <c r="M7" s="43"/>
      <c r="N7" s="43" t="s">
        <v>436</v>
      </c>
      <c r="O7" s="43" t="s">
        <v>232</v>
      </c>
      <c r="P7" s="43" t="s">
        <v>752</v>
      </c>
      <c r="Q7" s="43" t="s">
        <v>441</v>
      </c>
      <c r="R7" s="43"/>
      <c r="T7" s="42" t="s">
        <v>3700</v>
      </c>
      <c r="U7" s="42" t="s">
        <v>3700</v>
      </c>
      <c r="W7" s="107"/>
    </row>
    <row r="8" spans="1:23" s="39" customFormat="1" ht="17.399999999999999" x14ac:dyDescent="0.35">
      <c r="A8" s="43" t="s">
        <v>811</v>
      </c>
      <c r="B8" s="43">
        <v>51013</v>
      </c>
      <c r="C8" s="43" t="s">
        <v>12</v>
      </c>
      <c r="D8" s="53" t="s">
        <v>3766</v>
      </c>
      <c r="E8" s="104">
        <v>2.9891314333129999E-5</v>
      </c>
      <c r="F8" s="104">
        <v>8.1444547395689903E-8</v>
      </c>
      <c r="G8" s="104">
        <v>2.7246894026811308E-3</v>
      </c>
      <c r="H8" s="53"/>
      <c r="I8" s="53">
        <f t="shared" si="0"/>
        <v>8.1444547395689903E-8</v>
      </c>
      <c r="J8" s="53"/>
      <c r="K8" s="103">
        <f t="shared" si="1"/>
        <v>8.1444547395689903E-8</v>
      </c>
      <c r="L8" s="106" t="s">
        <v>760</v>
      </c>
      <c r="M8" s="43"/>
      <c r="N8" s="43" t="s">
        <v>436</v>
      </c>
      <c r="O8" s="43" t="s">
        <v>232</v>
      </c>
      <c r="P8" s="43" t="s">
        <v>752</v>
      </c>
      <c r="Q8" s="43" t="s">
        <v>441</v>
      </c>
      <c r="R8" s="43"/>
      <c r="T8" s="42" t="s">
        <v>3701</v>
      </c>
      <c r="U8" s="42" t="s">
        <v>3701</v>
      </c>
      <c r="W8" s="107"/>
    </row>
    <row r="9" spans="1:23" s="39" customFormat="1" ht="17.399999999999999" x14ac:dyDescent="0.35">
      <c r="A9" s="43" t="s">
        <v>811</v>
      </c>
      <c r="B9" s="43">
        <v>51510</v>
      </c>
      <c r="C9" s="43" t="s">
        <v>12</v>
      </c>
      <c r="D9" s="53" t="s">
        <v>3766</v>
      </c>
      <c r="E9" s="104">
        <v>6.3855083825197994E-5</v>
      </c>
      <c r="F9" s="104">
        <v>1.73985270205832E-7</v>
      </c>
      <c r="G9" s="104">
        <v>2.7246894026811269E-3</v>
      </c>
      <c r="H9" s="53"/>
      <c r="I9" s="53">
        <f t="shared" si="0"/>
        <v>1.73985270205832E-7</v>
      </c>
      <c r="J9" s="53"/>
      <c r="K9" s="103">
        <f t="shared" si="1"/>
        <v>1.73985270205832E-7</v>
      </c>
      <c r="L9" s="106" t="s">
        <v>760</v>
      </c>
      <c r="M9" s="43"/>
      <c r="N9" s="43" t="s">
        <v>436</v>
      </c>
      <c r="O9" s="43" t="s">
        <v>232</v>
      </c>
      <c r="P9" s="43" t="s">
        <v>752</v>
      </c>
      <c r="Q9" s="43" t="s">
        <v>441</v>
      </c>
      <c r="R9" s="43"/>
      <c r="T9" s="42" t="s">
        <v>3702</v>
      </c>
      <c r="U9" s="42" t="s">
        <v>3702</v>
      </c>
      <c r="W9" s="107"/>
    </row>
    <row r="10" spans="1:23" s="39" customFormat="1" ht="17.399999999999999" x14ac:dyDescent="0.35">
      <c r="A10" s="43" t="s">
        <v>811</v>
      </c>
      <c r="B10" s="43">
        <v>51600</v>
      </c>
      <c r="C10" s="43" t="s">
        <v>12</v>
      </c>
      <c r="D10" s="53" t="s">
        <v>3766</v>
      </c>
      <c r="E10" s="104">
        <v>2.2821082876220501E-5</v>
      </c>
      <c r="F10" s="104">
        <v>6.2180362670546295E-8</v>
      </c>
      <c r="G10" s="104">
        <v>2.7246894026811516E-3</v>
      </c>
      <c r="H10" s="53"/>
      <c r="I10" s="53">
        <f t="shared" si="0"/>
        <v>6.2180362670546295E-8</v>
      </c>
      <c r="J10" s="53"/>
      <c r="K10" s="103">
        <f t="shared" si="1"/>
        <v>6.2180362670546295E-8</v>
      </c>
      <c r="L10" s="106" t="s">
        <v>760</v>
      </c>
      <c r="M10" s="43"/>
      <c r="N10" s="43" t="s">
        <v>436</v>
      </c>
      <c r="O10" s="43" t="s">
        <v>232</v>
      </c>
      <c r="P10" s="43" t="s">
        <v>752</v>
      </c>
      <c r="Q10" s="43" t="s">
        <v>441</v>
      </c>
      <c r="R10" s="43"/>
      <c r="T10" s="42" t="s">
        <v>3703</v>
      </c>
      <c r="U10" s="42" t="s">
        <v>3703</v>
      </c>
      <c r="W10" s="107"/>
    </row>
    <row r="11" spans="1:23" s="39" customFormat="1" ht="17.399999999999999" x14ac:dyDescent="0.35">
      <c r="A11" s="43" t="s">
        <v>811</v>
      </c>
      <c r="B11" s="43">
        <v>51610</v>
      </c>
      <c r="C11" s="43" t="s">
        <v>12</v>
      </c>
      <c r="D11" s="53" t="s">
        <v>3766</v>
      </c>
      <c r="E11" s="104">
        <v>1.3839082494518101E-5</v>
      </c>
      <c r="F11" s="104">
        <v>3.7707201415643497E-8</v>
      </c>
      <c r="G11" s="104">
        <v>2.7246894026811365E-3</v>
      </c>
      <c r="H11" s="53"/>
      <c r="I11" s="53">
        <f t="shared" si="0"/>
        <v>3.7707201415643497E-8</v>
      </c>
      <c r="J11" s="53"/>
      <c r="K11" s="103">
        <f t="shared" si="1"/>
        <v>3.7707201415643497E-8</v>
      </c>
      <c r="L11" s="106" t="s">
        <v>760</v>
      </c>
      <c r="M11" s="43"/>
      <c r="N11" s="43" t="s">
        <v>436</v>
      </c>
      <c r="O11" s="43" t="s">
        <v>232</v>
      </c>
      <c r="P11" s="43" t="s">
        <v>752</v>
      </c>
      <c r="Q11" s="43" t="s">
        <v>441</v>
      </c>
      <c r="R11" s="43"/>
      <c r="T11" s="42" t="s">
        <v>3704</v>
      </c>
      <c r="U11" s="42" t="s">
        <v>3704</v>
      </c>
      <c r="W11" s="107"/>
    </row>
    <row r="12" spans="1:23" s="39" customFormat="1" ht="17.399999999999999" x14ac:dyDescent="0.35">
      <c r="A12" s="43" t="s">
        <v>811</v>
      </c>
      <c r="B12" s="43">
        <v>51683</v>
      </c>
      <c r="C12" s="43" t="s">
        <v>12</v>
      </c>
      <c r="D12" s="53" t="s">
        <v>3766</v>
      </c>
      <c r="E12" s="104">
        <v>6.0213382094828001E-5</v>
      </c>
      <c r="F12" s="104">
        <v>1.64062764093366E-7</v>
      </c>
      <c r="G12" s="104">
        <v>2.7246894026811044E-3</v>
      </c>
      <c r="H12" s="53"/>
      <c r="I12" s="53">
        <f t="shared" si="0"/>
        <v>1.64062764093366E-7</v>
      </c>
      <c r="J12" s="53"/>
      <c r="K12" s="103">
        <f t="shared" si="1"/>
        <v>1.64062764093366E-7</v>
      </c>
      <c r="L12" s="106" t="s">
        <v>760</v>
      </c>
      <c r="M12" s="43"/>
      <c r="N12" s="43" t="s">
        <v>436</v>
      </c>
      <c r="O12" s="43" t="s">
        <v>232</v>
      </c>
      <c r="P12" s="43" t="s">
        <v>752</v>
      </c>
      <c r="Q12" s="43" t="s">
        <v>441</v>
      </c>
      <c r="R12" s="43"/>
      <c r="T12" s="42" t="s">
        <v>3705</v>
      </c>
      <c r="U12" s="42" t="s">
        <v>3705</v>
      </c>
      <c r="W12" s="107"/>
    </row>
    <row r="13" spans="1:23" s="39" customFormat="1" ht="17.399999999999999" x14ac:dyDescent="0.35">
      <c r="A13" s="43" t="s">
        <v>811</v>
      </c>
      <c r="B13" s="43">
        <v>51685</v>
      </c>
      <c r="C13" s="43" t="s">
        <v>12</v>
      </c>
      <c r="D13" s="53" t="s">
        <v>3766</v>
      </c>
      <c r="E13" s="104">
        <v>2.6892458176977999E-5</v>
      </c>
      <c r="F13" s="104">
        <v>7.3273595806857498E-8</v>
      </c>
      <c r="G13" s="104">
        <v>2.7246894026811317E-3</v>
      </c>
      <c r="H13" s="53"/>
      <c r="I13" s="53">
        <f t="shared" si="0"/>
        <v>7.3273595806857498E-8</v>
      </c>
      <c r="J13" s="53"/>
      <c r="K13" s="103">
        <f t="shared" si="1"/>
        <v>7.3273595806857498E-8</v>
      </c>
      <c r="L13" s="106" t="s">
        <v>760</v>
      </c>
      <c r="M13" s="43"/>
      <c r="N13" s="43" t="s">
        <v>436</v>
      </c>
      <c r="O13" s="43" t="s">
        <v>232</v>
      </c>
      <c r="P13" s="43" t="s">
        <v>752</v>
      </c>
      <c r="Q13" s="43" t="s">
        <v>441</v>
      </c>
      <c r="R13" s="43"/>
      <c r="T13" s="42" t="s">
        <v>3706</v>
      </c>
      <c r="U13" s="42" t="s">
        <v>3706</v>
      </c>
      <c r="W13" s="107"/>
    </row>
    <row r="14" spans="1:23" s="39" customFormat="1" ht="17.399999999999999" x14ac:dyDescent="0.35">
      <c r="A14" s="43" t="s">
        <v>811</v>
      </c>
      <c r="B14" s="43">
        <v>51610</v>
      </c>
      <c r="C14" s="43" t="s">
        <v>12</v>
      </c>
      <c r="D14" s="53" t="s">
        <v>3766</v>
      </c>
      <c r="E14" s="104">
        <v>1.63423588596749E-4</v>
      </c>
      <c r="F14" s="104">
        <v>3.3809422851997501E-7</v>
      </c>
      <c r="G14" s="104">
        <v>2.0688214683268849E-3</v>
      </c>
      <c r="H14" s="53"/>
      <c r="I14" s="53">
        <f t="shared" si="0"/>
        <v>3.3809422851997501E-7</v>
      </c>
      <c r="J14" s="53"/>
      <c r="K14" s="103">
        <f t="shared" si="1"/>
        <v>3.3809422851997501E-7</v>
      </c>
      <c r="L14" s="106" t="s">
        <v>909</v>
      </c>
      <c r="M14" s="43"/>
      <c r="N14" s="43" t="s">
        <v>436</v>
      </c>
      <c r="O14" s="43" t="s">
        <v>3738</v>
      </c>
      <c r="P14" s="43" t="s">
        <v>757</v>
      </c>
      <c r="Q14" s="39" t="s">
        <v>441</v>
      </c>
      <c r="R14" s="43"/>
      <c r="T14" s="42" t="s">
        <v>3707</v>
      </c>
      <c r="U14" s="42" t="s">
        <v>3707</v>
      </c>
      <c r="W14" s="107"/>
    </row>
    <row r="15" spans="1:23" s="39" customFormat="1" ht="17.399999999999999" x14ac:dyDescent="0.35">
      <c r="A15" s="43" t="s">
        <v>811</v>
      </c>
      <c r="B15" s="43">
        <v>51683</v>
      </c>
      <c r="C15" s="43" t="s">
        <v>12</v>
      </c>
      <c r="D15" s="53" t="s">
        <v>3766</v>
      </c>
      <c r="E15" s="104">
        <v>2.3760380521244199E-4</v>
      </c>
      <c r="F15" s="104">
        <v>4.9155985317965795E-7</v>
      </c>
      <c r="G15" s="104">
        <v>2.0688214683268788E-3</v>
      </c>
      <c r="H15" s="53"/>
      <c r="I15" s="53">
        <f t="shared" si="0"/>
        <v>4.9155985317965795E-7</v>
      </c>
      <c r="J15" s="53"/>
      <c r="K15" s="103">
        <f t="shared" si="1"/>
        <v>4.9155985317965795E-7</v>
      </c>
      <c r="L15" s="106" t="s">
        <v>909</v>
      </c>
      <c r="M15" s="43"/>
      <c r="N15" s="43" t="s">
        <v>436</v>
      </c>
      <c r="O15" s="43" t="s">
        <v>3738</v>
      </c>
      <c r="P15" s="43" t="s">
        <v>757</v>
      </c>
      <c r="Q15" s="39" t="s">
        <v>441</v>
      </c>
      <c r="R15" s="43"/>
      <c r="T15" s="42" t="s">
        <v>3708</v>
      </c>
      <c r="U15" s="42" t="s">
        <v>3708</v>
      </c>
      <c r="W15" s="107"/>
    </row>
    <row r="16" spans="1:23" s="39" customFormat="1" ht="17.399999999999999" x14ac:dyDescent="0.35">
      <c r="A16" s="43" t="s">
        <v>811</v>
      </c>
      <c r="B16" s="43">
        <v>51685</v>
      </c>
      <c r="C16" s="43" t="s">
        <v>12</v>
      </c>
      <c r="D16" s="53" t="s">
        <v>3766</v>
      </c>
      <c r="E16" s="104">
        <v>2.5348023438720002E-5</v>
      </c>
      <c r="F16" s="104">
        <v>5.2440535069677103E-8</v>
      </c>
      <c r="G16" s="104">
        <v>2.0688214683268888E-3</v>
      </c>
      <c r="H16" s="53"/>
      <c r="I16" s="53">
        <f t="shared" si="0"/>
        <v>5.2440535069677103E-8</v>
      </c>
      <c r="J16" s="53"/>
      <c r="K16" s="103">
        <f t="shared" si="1"/>
        <v>5.2440535069677103E-8</v>
      </c>
      <c r="L16" s="106" t="s">
        <v>909</v>
      </c>
      <c r="M16" s="43"/>
      <c r="N16" s="43" t="s">
        <v>436</v>
      </c>
      <c r="O16" s="43" t="s">
        <v>3738</v>
      </c>
      <c r="P16" s="43" t="s">
        <v>757</v>
      </c>
      <c r="Q16" s="39" t="s">
        <v>441</v>
      </c>
      <c r="R16" s="43"/>
      <c r="T16" s="42" t="s">
        <v>3709</v>
      </c>
      <c r="U16" s="42" t="s">
        <v>3709</v>
      </c>
      <c r="W16" s="107"/>
    </row>
    <row r="17" spans="1:23" s="39" customFormat="1" ht="17.399999999999999" x14ac:dyDescent="0.35">
      <c r="A17" s="43" t="s">
        <v>811</v>
      </c>
      <c r="B17" s="43">
        <v>51685</v>
      </c>
      <c r="C17" s="43" t="s">
        <v>12</v>
      </c>
      <c r="D17" s="53" t="s">
        <v>3766</v>
      </c>
      <c r="E17" s="104">
        <v>1.09955626737579E-4</v>
      </c>
      <c r="F17" s="104">
        <v>2.27478561158043E-7</v>
      </c>
      <c r="G17" s="104">
        <v>2.0688214683269022E-3</v>
      </c>
      <c r="H17" s="53"/>
      <c r="I17" s="53">
        <f t="shared" si="0"/>
        <v>2.27478561158043E-7</v>
      </c>
      <c r="J17" s="53"/>
      <c r="K17" s="103">
        <f t="shared" si="1"/>
        <v>2.27478561158043E-7</v>
      </c>
      <c r="L17" s="106" t="s">
        <v>911</v>
      </c>
      <c r="M17" s="43"/>
      <c r="N17" s="43" t="s">
        <v>436</v>
      </c>
      <c r="O17" s="43" t="s">
        <v>3738</v>
      </c>
      <c r="P17" s="43" t="s">
        <v>759</v>
      </c>
      <c r="Q17" s="43" t="s">
        <v>441</v>
      </c>
      <c r="R17" s="43"/>
      <c r="T17" s="42" t="s">
        <v>3710</v>
      </c>
      <c r="U17" s="42" t="s">
        <v>3710</v>
      </c>
      <c r="W17" s="107"/>
    </row>
    <row r="18" spans="1:23" s="39" customFormat="1" ht="17.399999999999999" x14ac:dyDescent="0.35">
      <c r="A18" s="43" t="s">
        <v>811</v>
      </c>
      <c r="B18" s="43">
        <v>51610</v>
      </c>
      <c r="C18" s="43" t="s">
        <v>12</v>
      </c>
      <c r="D18" s="53" t="s">
        <v>3766</v>
      </c>
      <c r="E18" s="104">
        <v>3.0368323778743402E-4</v>
      </c>
      <c r="F18" s="104">
        <v>6.2826640190566104E-7</v>
      </c>
      <c r="G18" s="104">
        <v>2.0688214683268827E-3</v>
      </c>
      <c r="H18" s="53"/>
      <c r="I18" s="53">
        <f t="shared" si="0"/>
        <v>6.2826640190566104E-7</v>
      </c>
      <c r="J18" s="53"/>
      <c r="K18" s="103">
        <f t="shared" si="1"/>
        <v>6.2826640190566104E-7</v>
      </c>
      <c r="L18" s="106" t="s">
        <v>751</v>
      </c>
      <c r="M18" s="43"/>
      <c r="N18" s="43" t="s">
        <v>436</v>
      </c>
      <c r="O18" s="43" t="s">
        <v>3738</v>
      </c>
      <c r="P18" s="43" t="s">
        <v>752</v>
      </c>
      <c r="Q18" s="39" t="s">
        <v>437</v>
      </c>
      <c r="R18" s="43"/>
      <c r="T18" s="42" t="s">
        <v>3711</v>
      </c>
      <c r="U18" s="42" t="s">
        <v>3711</v>
      </c>
      <c r="W18" s="107"/>
    </row>
    <row r="19" spans="1:23" s="39" customFormat="1" ht="17.399999999999999" x14ac:dyDescent="0.35">
      <c r="A19" s="43" t="s">
        <v>811</v>
      </c>
      <c r="B19" s="43">
        <v>51685</v>
      </c>
      <c r="C19" s="43" t="s">
        <v>12</v>
      </c>
      <c r="D19" s="53" t="s">
        <v>3766</v>
      </c>
      <c r="E19" s="104">
        <v>4.7103173651359303E-5</v>
      </c>
      <c r="F19" s="104">
        <v>9.7448056876261306E-8</v>
      </c>
      <c r="G19" s="104">
        <v>2.0688214683268831E-3</v>
      </c>
      <c r="H19" s="53"/>
      <c r="I19" s="53">
        <f t="shared" si="0"/>
        <v>9.7448056876261306E-8</v>
      </c>
      <c r="J19" s="53"/>
      <c r="K19" s="103">
        <f t="shared" si="1"/>
        <v>9.7448056876261306E-8</v>
      </c>
      <c r="L19" s="106" t="s">
        <v>751</v>
      </c>
      <c r="M19" s="43"/>
      <c r="N19" s="43" t="s">
        <v>436</v>
      </c>
      <c r="O19" s="43" t="s">
        <v>3738</v>
      </c>
      <c r="P19" s="43" t="s">
        <v>752</v>
      </c>
      <c r="Q19" s="39" t="s">
        <v>437</v>
      </c>
      <c r="R19" s="43"/>
      <c r="T19" s="42" t="s">
        <v>3712</v>
      </c>
      <c r="U19" s="42" t="s">
        <v>3712</v>
      </c>
      <c r="W19" s="107"/>
    </row>
    <row r="20" spans="1:23" s="39" customFormat="1" ht="17.399999999999999" x14ac:dyDescent="0.35">
      <c r="A20" s="43" t="s">
        <v>811</v>
      </c>
      <c r="B20" s="43">
        <v>51013</v>
      </c>
      <c r="C20" s="43" t="s">
        <v>955</v>
      </c>
      <c r="D20" s="53" t="s">
        <v>3766</v>
      </c>
      <c r="E20" s="104">
        <v>1.1280788321682901E-15</v>
      </c>
      <c r="F20" s="104">
        <v>1.1331855253800999E-18</v>
      </c>
      <c r="G20" s="104">
        <v>1.0045268939245977E-3</v>
      </c>
      <c r="H20" s="53"/>
      <c r="I20" s="53">
        <f t="shared" si="0"/>
        <v>1.1331855253800999E-18</v>
      </c>
      <c r="J20" s="53"/>
      <c r="K20" s="103">
        <f t="shared" si="1"/>
        <v>1.1331855253800999E-18</v>
      </c>
      <c r="L20" s="106" t="s">
        <v>765</v>
      </c>
      <c r="M20" s="43"/>
      <c r="N20" s="43" t="s">
        <v>436</v>
      </c>
      <c r="O20" s="43" t="s">
        <v>444</v>
      </c>
      <c r="P20" s="43" t="s">
        <v>453</v>
      </c>
      <c r="Q20" s="42" t="s">
        <v>3739</v>
      </c>
      <c r="R20" s="43"/>
      <c r="T20" s="42" t="s">
        <v>3713</v>
      </c>
      <c r="U20" s="42" t="s">
        <v>3713</v>
      </c>
      <c r="W20" s="107"/>
    </row>
    <row r="21" spans="1:23" s="39" customFormat="1" ht="17.399999999999999" x14ac:dyDescent="0.35">
      <c r="A21" s="43" t="s">
        <v>811</v>
      </c>
      <c r="B21" s="43">
        <v>51013</v>
      </c>
      <c r="C21" s="43" t="s">
        <v>12</v>
      </c>
      <c r="D21" s="53" t="s">
        <v>3766</v>
      </c>
      <c r="E21" s="104">
        <v>7.3325114307844301E-15</v>
      </c>
      <c r="F21" s="104">
        <v>7.3657049322325695E-18</v>
      </c>
      <c r="G21" s="104">
        <v>1.0045268939246083E-3</v>
      </c>
      <c r="H21" s="53"/>
      <c r="I21" s="53">
        <f t="shared" si="0"/>
        <v>7.3657049322325695E-18</v>
      </c>
      <c r="J21" s="53"/>
      <c r="K21" s="103">
        <f t="shared" si="1"/>
        <v>7.3657049322325695E-18</v>
      </c>
      <c r="L21" s="106" t="s">
        <v>765</v>
      </c>
      <c r="M21" s="43"/>
      <c r="N21" s="43" t="s">
        <v>436</v>
      </c>
      <c r="O21" s="43" t="s">
        <v>444</v>
      </c>
      <c r="P21" s="43" t="s">
        <v>453</v>
      </c>
      <c r="Q21" s="42" t="s">
        <v>3739</v>
      </c>
      <c r="R21" s="43"/>
      <c r="T21" s="42" t="s">
        <v>3714</v>
      </c>
      <c r="U21" s="42" t="s">
        <v>3714</v>
      </c>
      <c r="W21" s="107"/>
    </row>
    <row r="22" spans="1:23" s="39" customFormat="1" ht="17.399999999999999" x14ac:dyDescent="0.35">
      <c r="A22" s="43" t="s">
        <v>811</v>
      </c>
      <c r="B22" s="43">
        <v>51600</v>
      </c>
      <c r="C22" s="43" t="s">
        <v>955</v>
      </c>
      <c r="D22" s="53" t="s">
        <v>3766</v>
      </c>
      <c r="E22" s="104">
        <v>1.51405908200655E-5</v>
      </c>
      <c r="F22" s="104">
        <v>1.5209130668664001E-8</v>
      </c>
      <c r="G22" s="104">
        <v>1.0045268939246192E-3</v>
      </c>
      <c r="H22" s="53"/>
      <c r="I22" s="53">
        <f t="shared" si="0"/>
        <v>1.5209130668664001E-8</v>
      </c>
      <c r="J22" s="53"/>
      <c r="K22" s="103">
        <f t="shared" si="1"/>
        <v>1.5209130668664001E-8</v>
      </c>
      <c r="L22" s="106" t="s">
        <v>765</v>
      </c>
      <c r="M22" s="43"/>
      <c r="N22" s="43" t="s">
        <v>436</v>
      </c>
      <c r="O22" s="43" t="s">
        <v>444</v>
      </c>
      <c r="P22" s="43" t="s">
        <v>453</v>
      </c>
      <c r="Q22" s="42" t="s">
        <v>3739</v>
      </c>
      <c r="R22" s="43"/>
      <c r="T22" s="42" t="s">
        <v>3715</v>
      </c>
      <c r="U22" s="42" t="s">
        <v>3715</v>
      </c>
      <c r="W22" s="107"/>
    </row>
    <row r="23" spans="1:23" s="39" customFormat="1" ht="17.399999999999999" x14ac:dyDescent="0.35">
      <c r="A23" s="43" t="s">
        <v>811</v>
      </c>
      <c r="B23" s="43">
        <v>51600</v>
      </c>
      <c r="C23" s="43" t="s">
        <v>12</v>
      </c>
      <c r="D23" s="53" t="s">
        <v>3766</v>
      </c>
      <c r="E23" s="104">
        <v>9.8413820764237995E-5</v>
      </c>
      <c r="F23" s="104">
        <v>9.8859329691552904E-8</v>
      </c>
      <c r="G23" s="104">
        <v>1.0045268939246062E-3</v>
      </c>
      <c r="H23" s="53"/>
      <c r="I23" s="53">
        <f t="shared" si="0"/>
        <v>9.8859329691552904E-8</v>
      </c>
      <c r="J23" s="53"/>
      <c r="K23" s="103">
        <f t="shared" si="1"/>
        <v>9.8859329691552904E-8</v>
      </c>
      <c r="L23" s="106" t="s">
        <v>765</v>
      </c>
      <c r="M23" s="43"/>
      <c r="N23" s="43" t="s">
        <v>436</v>
      </c>
      <c r="O23" s="43" t="s">
        <v>444</v>
      </c>
      <c r="P23" s="43" t="s">
        <v>453</v>
      </c>
      <c r="Q23" s="42" t="s">
        <v>3739</v>
      </c>
      <c r="R23" s="43"/>
      <c r="T23" s="42" t="s">
        <v>3716</v>
      </c>
      <c r="U23" s="42" t="s">
        <v>3716</v>
      </c>
      <c r="W23" s="107"/>
    </row>
    <row r="24" spans="1:23" s="39" customFormat="1" ht="17.399999999999999" x14ac:dyDescent="0.35">
      <c r="A24" s="43" t="s">
        <v>811</v>
      </c>
      <c r="B24" s="43">
        <v>51610</v>
      </c>
      <c r="C24" s="43" t="s">
        <v>955</v>
      </c>
      <c r="D24" s="53" t="s">
        <v>3766</v>
      </c>
      <c r="E24" s="104">
        <v>2.33306452603377E-11</v>
      </c>
      <c r="F24" s="104">
        <v>2.34362606166239E-14</v>
      </c>
      <c r="G24" s="104">
        <v>1.0045268939246077E-3</v>
      </c>
      <c r="H24" s="53"/>
      <c r="I24" s="53">
        <f t="shared" si="0"/>
        <v>2.34362606166239E-14</v>
      </c>
      <c r="J24" s="53"/>
      <c r="K24" s="103">
        <f t="shared" si="1"/>
        <v>2.34362606166239E-14</v>
      </c>
      <c r="L24" s="106" t="s">
        <v>765</v>
      </c>
      <c r="M24" s="43"/>
      <c r="N24" s="43" t="s">
        <v>436</v>
      </c>
      <c r="O24" s="43" t="s">
        <v>444</v>
      </c>
      <c r="P24" s="43" t="s">
        <v>453</v>
      </c>
      <c r="Q24" s="42" t="s">
        <v>3739</v>
      </c>
      <c r="R24" s="43"/>
      <c r="T24" s="42" t="s">
        <v>3717</v>
      </c>
      <c r="U24" s="42" t="s">
        <v>3717</v>
      </c>
      <c r="W24" s="107"/>
    </row>
    <row r="25" spans="1:23" s="39" customFormat="1" ht="17.399999999999999" x14ac:dyDescent="0.35">
      <c r="A25" s="43" t="s">
        <v>811</v>
      </c>
      <c r="B25" s="43">
        <v>51610</v>
      </c>
      <c r="C25" s="43" t="s">
        <v>12</v>
      </c>
      <c r="D25" s="53" t="s">
        <v>3766</v>
      </c>
      <c r="E25" s="104">
        <v>1.5164921375838301E-10</v>
      </c>
      <c r="F25" s="104">
        <v>1.5233571366281799E-13</v>
      </c>
      <c r="G25" s="104">
        <v>1.0045268939246118E-3</v>
      </c>
      <c r="H25" s="53"/>
      <c r="I25" s="53">
        <f t="shared" si="0"/>
        <v>1.5233571366281799E-13</v>
      </c>
      <c r="J25" s="53"/>
      <c r="K25" s="103">
        <f t="shared" si="1"/>
        <v>1.5233571366281799E-13</v>
      </c>
      <c r="L25" s="106" t="s">
        <v>765</v>
      </c>
      <c r="M25" s="43"/>
      <c r="N25" s="43" t="s">
        <v>436</v>
      </c>
      <c r="O25" s="43" t="s">
        <v>444</v>
      </c>
      <c r="P25" s="43" t="s">
        <v>453</v>
      </c>
      <c r="Q25" s="42" t="s">
        <v>3739</v>
      </c>
      <c r="R25" s="43"/>
      <c r="T25" s="42" t="s">
        <v>3718</v>
      </c>
      <c r="U25" s="42" t="s">
        <v>3718</v>
      </c>
      <c r="W25" s="107"/>
    </row>
    <row r="26" spans="1:23" s="39" customFormat="1" ht="17.399999999999999" x14ac:dyDescent="0.35">
      <c r="A26" s="43" t="s">
        <v>811</v>
      </c>
      <c r="B26" s="43">
        <v>51683</v>
      </c>
      <c r="C26" s="43" t="s">
        <v>955</v>
      </c>
      <c r="D26" s="53" t="s">
        <v>3766</v>
      </c>
      <c r="E26" s="104">
        <v>6.5278920270724406E-5</v>
      </c>
      <c r="F26" s="104">
        <v>6.5574431018302599E-8</v>
      </c>
      <c r="G26" s="104">
        <v>1.0045268939246031E-3</v>
      </c>
      <c r="H26" s="53"/>
      <c r="I26" s="53">
        <f t="shared" si="0"/>
        <v>6.5574431018302599E-8</v>
      </c>
      <c r="J26" s="53"/>
      <c r="K26" s="103">
        <f t="shared" si="1"/>
        <v>6.5574431018302599E-8</v>
      </c>
      <c r="L26" s="106" t="s">
        <v>765</v>
      </c>
      <c r="M26" s="43"/>
      <c r="N26" s="43" t="s">
        <v>436</v>
      </c>
      <c r="O26" s="43" t="s">
        <v>444</v>
      </c>
      <c r="P26" s="43" t="s">
        <v>453</v>
      </c>
      <c r="Q26" s="42" t="s">
        <v>3739</v>
      </c>
      <c r="R26" s="43"/>
      <c r="T26" s="42" t="s">
        <v>3719</v>
      </c>
      <c r="U26" s="42" t="s">
        <v>3719</v>
      </c>
      <c r="W26" s="107"/>
    </row>
    <row r="27" spans="1:23" s="39" customFormat="1" ht="17.399999999999999" x14ac:dyDescent="0.35">
      <c r="A27" s="43" t="s">
        <v>811</v>
      </c>
      <c r="B27" s="43">
        <v>51685</v>
      </c>
      <c r="C27" s="43" t="s">
        <v>955</v>
      </c>
      <c r="D27" s="53" t="s">
        <v>3766</v>
      </c>
      <c r="E27" s="104">
        <v>4.9137019955725302E-8</v>
      </c>
      <c r="F27" s="104">
        <v>4.93594580328361E-11</v>
      </c>
      <c r="G27" s="104">
        <v>1.0045268939246057E-3</v>
      </c>
      <c r="H27" s="53"/>
      <c r="I27" s="53">
        <f t="shared" si="0"/>
        <v>4.93594580328361E-11</v>
      </c>
      <c r="J27" s="53"/>
      <c r="K27" s="103">
        <f t="shared" si="1"/>
        <v>4.93594580328361E-11</v>
      </c>
      <c r="L27" s="106" t="s">
        <v>765</v>
      </c>
      <c r="M27" s="43"/>
      <c r="N27" s="43" t="s">
        <v>436</v>
      </c>
      <c r="O27" s="43" t="s">
        <v>444</v>
      </c>
      <c r="P27" s="43" t="s">
        <v>453</v>
      </c>
      <c r="Q27" s="42" t="s">
        <v>3739</v>
      </c>
      <c r="R27" s="43"/>
      <c r="T27" s="42" t="s">
        <v>3720</v>
      </c>
      <c r="U27" s="42" t="s">
        <v>3720</v>
      </c>
      <c r="W27" s="107"/>
    </row>
    <row r="28" spans="1:23" s="39" customFormat="1" ht="17.399999999999999" x14ac:dyDescent="0.35">
      <c r="A28" s="43" t="s">
        <v>811</v>
      </c>
      <c r="B28" s="43">
        <v>51685</v>
      </c>
      <c r="C28" s="43" t="s">
        <v>12</v>
      </c>
      <c r="D28" s="53" t="s">
        <v>3766</v>
      </c>
      <c r="E28" s="104">
        <v>3.1939063949531003E-7</v>
      </c>
      <c r="F28" s="104">
        <v>3.2083648704081598E-10</v>
      </c>
      <c r="G28" s="104">
        <v>1.0045268939246016E-3</v>
      </c>
      <c r="H28" s="53"/>
      <c r="I28" s="53">
        <f t="shared" si="0"/>
        <v>3.2083648704081598E-10</v>
      </c>
      <c r="J28" s="53"/>
      <c r="K28" s="103">
        <f t="shared" si="1"/>
        <v>3.2083648704081598E-10</v>
      </c>
      <c r="L28" s="106" t="s">
        <v>765</v>
      </c>
      <c r="M28" s="43"/>
      <c r="N28" s="43" t="s">
        <v>436</v>
      </c>
      <c r="O28" s="43" t="s">
        <v>444</v>
      </c>
      <c r="P28" s="43" t="s">
        <v>453</v>
      </c>
      <c r="Q28" s="42" t="s">
        <v>3739</v>
      </c>
      <c r="R28" s="43"/>
      <c r="T28" s="42" t="s">
        <v>3721</v>
      </c>
      <c r="U28" s="42" t="s">
        <v>3721</v>
      </c>
      <c r="W28" s="107"/>
    </row>
    <row r="29" spans="1:23" s="39" customFormat="1" ht="17.399999999999999" x14ac:dyDescent="0.35">
      <c r="A29" s="43" t="s">
        <v>811</v>
      </c>
      <c r="B29" s="43">
        <v>51013</v>
      </c>
      <c r="C29" s="43" t="s">
        <v>955</v>
      </c>
      <c r="D29" s="53" t="s">
        <v>3766</v>
      </c>
      <c r="E29" s="104">
        <v>1.2195448949515401E-15</v>
      </c>
      <c r="F29" s="104">
        <v>1.2250656453272799E-18</v>
      </c>
      <c r="G29" s="104">
        <v>1.0045268939246055E-3</v>
      </c>
      <c r="H29" s="53"/>
      <c r="I29" s="53">
        <f t="shared" si="0"/>
        <v>1.2250656453272799E-18</v>
      </c>
      <c r="J29" s="53"/>
      <c r="K29" s="103">
        <f t="shared" si="1"/>
        <v>1.2250656453272799E-18</v>
      </c>
      <c r="L29" s="106" t="s">
        <v>771</v>
      </c>
      <c r="M29" s="43"/>
      <c r="N29" s="43" t="s">
        <v>436</v>
      </c>
      <c r="O29" s="43" t="s">
        <v>444</v>
      </c>
      <c r="P29" s="43" t="s">
        <v>3740</v>
      </c>
      <c r="Q29" s="42" t="s">
        <v>772</v>
      </c>
      <c r="R29" s="43"/>
      <c r="T29" s="42" t="s">
        <v>3722</v>
      </c>
      <c r="U29" s="42" t="s">
        <v>3722</v>
      </c>
      <c r="W29" s="107"/>
    </row>
    <row r="30" spans="1:23" s="39" customFormat="1" ht="17.399999999999999" x14ac:dyDescent="0.35">
      <c r="A30" s="43" t="s">
        <v>811</v>
      </c>
      <c r="B30" s="43">
        <v>51013</v>
      </c>
      <c r="C30" s="43" t="s">
        <v>12</v>
      </c>
      <c r="D30" s="53" t="s">
        <v>3766</v>
      </c>
      <c r="E30" s="104">
        <v>4.1098652394124999E-14</v>
      </c>
      <c r="F30" s="104">
        <v>4.1284701633957498E-17</v>
      </c>
      <c r="G30" s="104">
        <v>1.004526893924607E-3</v>
      </c>
      <c r="H30" s="53"/>
      <c r="I30" s="53">
        <f t="shared" si="0"/>
        <v>4.1284701633957498E-17</v>
      </c>
      <c r="J30" s="53"/>
      <c r="K30" s="103">
        <f t="shared" si="1"/>
        <v>4.1284701633957498E-17</v>
      </c>
      <c r="L30" s="106" t="s">
        <v>771</v>
      </c>
      <c r="M30" s="43"/>
      <c r="N30" s="43" t="s">
        <v>436</v>
      </c>
      <c r="O30" s="43" t="s">
        <v>444</v>
      </c>
      <c r="P30" s="43" t="s">
        <v>3740</v>
      </c>
      <c r="Q30" s="42" t="s">
        <v>772</v>
      </c>
      <c r="R30" s="43"/>
      <c r="T30" s="42" t="s">
        <v>3723</v>
      </c>
      <c r="U30" s="42" t="s">
        <v>3723</v>
      </c>
      <c r="W30" s="107"/>
    </row>
    <row r="31" spans="1:23" s="39" customFormat="1" ht="17.399999999999999" x14ac:dyDescent="0.35">
      <c r="A31" s="43" t="s">
        <v>811</v>
      </c>
      <c r="B31" s="43">
        <v>51600</v>
      </c>
      <c r="C31" s="43" t="s">
        <v>955</v>
      </c>
      <c r="D31" s="53" t="s">
        <v>3766</v>
      </c>
      <c r="E31" s="104">
        <v>1.6368212637753701E-5</v>
      </c>
      <c r="F31" s="104">
        <v>1.6442309800100299E-8</v>
      </c>
      <c r="G31" s="104">
        <v>1.0045268939246116E-3</v>
      </c>
      <c r="H31" s="53"/>
      <c r="I31" s="53">
        <f t="shared" si="0"/>
        <v>1.6442309800100299E-8</v>
      </c>
      <c r="J31" s="53"/>
      <c r="K31" s="103">
        <f t="shared" si="1"/>
        <v>1.6442309800100299E-8</v>
      </c>
      <c r="L31" s="106" t="s">
        <v>771</v>
      </c>
      <c r="M31" s="43"/>
      <c r="N31" s="43" t="s">
        <v>436</v>
      </c>
      <c r="O31" s="43" t="s">
        <v>444</v>
      </c>
      <c r="P31" s="43" t="s">
        <v>3740</v>
      </c>
      <c r="Q31" s="42" t="s">
        <v>772</v>
      </c>
      <c r="R31" s="43"/>
      <c r="T31" s="42" t="s">
        <v>3724</v>
      </c>
      <c r="U31" s="42" t="s">
        <v>3724</v>
      </c>
      <c r="W31" s="107"/>
    </row>
    <row r="32" spans="1:23" s="39" customFormat="1" ht="17.399999999999999" x14ac:dyDescent="0.35">
      <c r="A32" s="43" t="s">
        <v>811</v>
      </c>
      <c r="B32" s="43">
        <v>51610</v>
      </c>
      <c r="C32" s="43" t="s">
        <v>955</v>
      </c>
      <c r="D32" s="53" t="s">
        <v>3766</v>
      </c>
      <c r="E32" s="104">
        <v>2.5222323959708299E-11</v>
      </c>
      <c r="F32" s="104">
        <v>2.5336502744805899E-14</v>
      </c>
      <c r="G32" s="104">
        <v>1.0045268939246042E-3</v>
      </c>
      <c r="H32" s="53"/>
      <c r="I32" s="53">
        <f t="shared" si="0"/>
        <v>2.5336502744805899E-14</v>
      </c>
      <c r="J32" s="53"/>
      <c r="K32" s="103">
        <f t="shared" si="1"/>
        <v>2.5336502744805899E-14</v>
      </c>
      <c r="L32" s="106" t="s">
        <v>771</v>
      </c>
      <c r="M32" s="43"/>
      <c r="N32" s="43" t="s">
        <v>436</v>
      </c>
      <c r="O32" s="43" t="s">
        <v>444</v>
      </c>
      <c r="P32" s="43" t="s">
        <v>3740</v>
      </c>
      <c r="Q32" s="42" t="s">
        <v>772</v>
      </c>
      <c r="R32" s="43"/>
      <c r="T32" s="42" t="s">
        <v>3725</v>
      </c>
      <c r="U32" s="42" t="s">
        <v>3725</v>
      </c>
      <c r="W32" s="107"/>
    </row>
    <row r="33" spans="1:23" s="39" customFormat="1" ht="17.399999999999999" x14ac:dyDescent="0.35">
      <c r="A33" s="43" t="s">
        <v>811</v>
      </c>
      <c r="B33" s="43">
        <v>51610</v>
      </c>
      <c r="C33" s="43" t="s">
        <v>12</v>
      </c>
      <c r="D33" s="53" t="s">
        <v>3766</v>
      </c>
      <c r="E33" s="104">
        <v>8.4999231939879001E-10</v>
      </c>
      <c r="F33" s="104">
        <v>8.53840144465435E-13</v>
      </c>
      <c r="G33" s="104">
        <v>1.0045268939246023E-3</v>
      </c>
      <c r="H33" s="53"/>
      <c r="I33" s="53">
        <f t="shared" si="0"/>
        <v>8.53840144465435E-13</v>
      </c>
      <c r="J33" s="53"/>
      <c r="K33" s="103">
        <f t="shared" si="1"/>
        <v>8.53840144465435E-13</v>
      </c>
      <c r="L33" s="106" t="s">
        <v>771</v>
      </c>
      <c r="M33" s="43"/>
      <c r="N33" s="43" t="s">
        <v>436</v>
      </c>
      <c r="O33" s="43" t="s">
        <v>444</v>
      </c>
      <c r="P33" s="43" t="s">
        <v>3740</v>
      </c>
      <c r="Q33" s="42" t="s">
        <v>772</v>
      </c>
      <c r="R33" s="43"/>
      <c r="T33" s="42" t="s">
        <v>3726</v>
      </c>
      <c r="U33" s="42" t="s">
        <v>3726</v>
      </c>
      <c r="W33" s="107"/>
    </row>
    <row r="34" spans="1:23" s="39" customFormat="1" ht="17.399999999999999" x14ac:dyDescent="0.35">
      <c r="A34" s="43" t="s">
        <v>811</v>
      </c>
      <c r="B34" s="43">
        <v>51683</v>
      </c>
      <c r="C34" s="43" t="s">
        <v>955</v>
      </c>
      <c r="D34" s="53" t="s">
        <v>3766</v>
      </c>
      <c r="E34" s="104">
        <v>7.0571809135383396E-5</v>
      </c>
      <c r="F34" s="104">
        <v>7.0891280229407206E-8</v>
      </c>
      <c r="G34" s="104">
        <v>1.0045268939246116E-3</v>
      </c>
      <c r="H34" s="53"/>
      <c r="I34" s="53">
        <f t="shared" si="0"/>
        <v>7.0891280229407206E-8</v>
      </c>
      <c r="J34" s="53"/>
      <c r="K34" s="103">
        <f t="shared" si="1"/>
        <v>7.0891280229407206E-8</v>
      </c>
      <c r="L34" s="106" t="s">
        <v>771</v>
      </c>
      <c r="M34" s="43"/>
      <c r="N34" s="43" t="s">
        <v>436</v>
      </c>
      <c r="O34" s="43" t="s">
        <v>444</v>
      </c>
      <c r="P34" s="43" t="s">
        <v>3740</v>
      </c>
      <c r="Q34" s="42" t="s">
        <v>772</v>
      </c>
      <c r="R34" s="43"/>
      <c r="T34" s="42" t="s">
        <v>3727</v>
      </c>
      <c r="U34" s="42" t="s">
        <v>3727</v>
      </c>
      <c r="W34" s="107"/>
    </row>
    <row r="35" spans="1:23" s="39" customFormat="1" ht="17.399999999999999" x14ac:dyDescent="0.35">
      <c r="A35" s="43" t="s">
        <v>811</v>
      </c>
      <c r="B35" s="43">
        <v>51685</v>
      </c>
      <c r="C35" s="43" t="s">
        <v>955</v>
      </c>
      <c r="D35" s="53" t="s">
        <v>3766</v>
      </c>
      <c r="E35" s="104">
        <v>5.31210971022711E-8</v>
      </c>
      <c r="F35" s="104">
        <v>5.3361570674011797E-11</v>
      </c>
      <c r="G35" s="104">
        <v>1.0045268939246064E-3</v>
      </c>
      <c r="H35" s="53"/>
      <c r="I35" s="53">
        <f t="shared" si="0"/>
        <v>5.3361570674011797E-11</v>
      </c>
      <c r="J35" s="53"/>
      <c r="K35" s="103">
        <f t="shared" si="1"/>
        <v>5.3361570674011797E-11</v>
      </c>
      <c r="L35" s="106" t="s">
        <v>771</v>
      </c>
      <c r="M35" s="43"/>
      <c r="N35" s="43" t="s">
        <v>436</v>
      </c>
      <c r="O35" s="43" t="s">
        <v>444</v>
      </c>
      <c r="P35" s="43" t="s">
        <v>3740</v>
      </c>
      <c r="Q35" s="42" t="s">
        <v>772</v>
      </c>
      <c r="R35" s="43"/>
      <c r="T35" s="42" t="s">
        <v>3728</v>
      </c>
      <c r="U35" s="42" t="s">
        <v>3728</v>
      </c>
      <c r="W35" s="107"/>
    </row>
    <row r="36" spans="1:23" s="39" customFormat="1" ht="17.399999999999999" x14ac:dyDescent="0.35">
      <c r="A36" s="43" t="s">
        <v>811</v>
      </c>
      <c r="B36" s="43">
        <v>51685</v>
      </c>
      <c r="C36" s="43" t="s">
        <v>12</v>
      </c>
      <c r="D36" s="53" t="s">
        <v>3766</v>
      </c>
      <c r="E36" s="104">
        <v>1.79018105158959E-6</v>
      </c>
      <c r="F36" s="104">
        <v>1.7982850113159799E-9</v>
      </c>
      <c r="G36" s="104">
        <v>1.0045268939246083E-3</v>
      </c>
      <c r="H36" s="53"/>
      <c r="I36" s="53">
        <f t="shared" si="0"/>
        <v>1.7982850113159799E-9</v>
      </c>
      <c r="J36" s="53"/>
      <c r="K36" s="103">
        <f t="shared" si="1"/>
        <v>1.7982850113159799E-9</v>
      </c>
      <c r="L36" s="106" t="s">
        <v>771</v>
      </c>
      <c r="M36" s="43"/>
      <c r="N36" s="43" t="s">
        <v>436</v>
      </c>
      <c r="O36" s="43" t="s">
        <v>444</v>
      </c>
      <c r="P36" s="43" t="s">
        <v>3740</v>
      </c>
      <c r="Q36" s="42" t="s">
        <v>772</v>
      </c>
      <c r="R36" s="43"/>
      <c r="T36" s="42" t="s">
        <v>3729</v>
      </c>
      <c r="U36" s="42" t="s">
        <v>3729</v>
      </c>
      <c r="W36" s="107"/>
    </row>
    <row r="37" spans="1:23" s="39" customFormat="1" ht="17.399999999999999" x14ac:dyDescent="0.35">
      <c r="A37" s="43" t="s">
        <v>811</v>
      </c>
      <c r="B37" s="43">
        <v>51013</v>
      </c>
      <c r="C37" s="43" t="s">
        <v>955</v>
      </c>
      <c r="D37" s="53" t="s">
        <v>3766</v>
      </c>
      <c r="E37" s="104">
        <v>3.55002099999588E-15</v>
      </c>
      <c r="F37" s="104">
        <v>3.56609156849299E-18</v>
      </c>
      <c r="G37" s="104">
        <v>1.0045268939246075E-3</v>
      </c>
      <c r="H37" s="53"/>
      <c r="I37" s="53">
        <f t="shared" si="0"/>
        <v>3.56609156849299E-18</v>
      </c>
      <c r="J37" s="53"/>
      <c r="K37" s="103">
        <f t="shared" si="1"/>
        <v>3.56609156849299E-18</v>
      </c>
      <c r="L37" s="106" t="s">
        <v>775</v>
      </c>
      <c r="M37" s="43"/>
      <c r="N37" s="43" t="s">
        <v>436</v>
      </c>
      <c r="O37" s="43" t="s">
        <v>444</v>
      </c>
      <c r="P37" s="43" t="s">
        <v>453</v>
      </c>
      <c r="Q37" s="42" t="s">
        <v>3741</v>
      </c>
      <c r="R37" s="43"/>
      <c r="T37" s="42" t="s">
        <v>3730</v>
      </c>
      <c r="U37" s="42" t="s">
        <v>3730</v>
      </c>
      <c r="W37" s="107"/>
    </row>
    <row r="38" spans="1:23" s="39" customFormat="1" ht="17.399999999999999" x14ac:dyDescent="0.35">
      <c r="A38" s="43" t="s">
        <v>811</v>
      </c>
      <c r="B38" s="43">
        <v>51013</v>
      </c>
      <c r="C38" s="43" t="s">
        <v>12</v>
      </c>
      <c r="D38" s="53" t="s">
        <v>3766</v>
      </c>
      <c r="E38" s="104">
        <v>2.580591999997E-14</v>
      </c>
      <c r="F38" s="104">
        <v>2.5922740662436701E-17</v>
      </c>
      <c r="G38" s="104">
        <v>1.0045268939246049E-3</v>
      </c>
      <c r="H38" s="53"/>
      <c r="I38" s="53">
        <f t="shared" si="0"/>
        <v>2.5922740662436701E-17</v>
      </c>
      <c r="J38" s="53"/>
      <c r="K38" s="103">
        <f t="shared" si="1"/>
        <v>2.5922740662436701E-17</v>
      </c>
      <c r="L38" s="106" t="s">
        <v>775</v>
      </c>
      <c r="M38" s="43"/>
      <c r="N38" s="43" t="s">
        <v>436</v>
      </c>
      <c r="O38" s="43" t="s">
        <v>444</v>
      </c>
      <c r="P38" s="43" t="s">
        <v>453</v>
      </c>
      <c r="Q38" s="42" t="s">
        <v>3741</v>
      </c>
      <c r="R38" s="43"/>
      <c r="T38" s="42" t="s">
        <v>3730</v>
      </c>
      <c r="U38" s="42" t="s">
        <v>3730</v>
      </c>
      <c r="W38" s="107"/>
    </row>
    <row r="39" spans="1:23" s="39" customFormat="1" ht="17.399999999999999" x14ac:dyDescent="0.35">
      <c r="A39" s="43" t="s">
        <v>811</v>
      </c>
      <c r="B39" s="43">
        <v>51600</v>
      </c>
      <c r="C39" s="43" t="s">
        <v>955</v>
      </c>
      <c r="D39" s="53" t="s">
        <v>3766</v>
      </c>
      <c r="E39" s="104">
        <v>9.8299149999885101E-5</v>
      </c>
      <c r="F39" s="104">
        <v>9.8744139824813899E-8</v>
      </c>
      <c r="G39" s="104">
        <v>1.0045268939246098E-3</v>
      </c>
      <c r="H39" s="53"/>
      <c r="I39" s="53">
        <f t="shared" si="0"/>
        <v>9.8744139824813899E-8</v>
      </c>
      <c r="J39" s="53"/>
      <c r="K39" s="103">
        <f t="shared" si="1"/>
        <v>9.8744139824813899E-8</v>
      </c>
      <c r="L39" s="106" t="s">
        <v>775</v>
      </c>
      <c r="M39" s="43"/>
      <c r="N39" s="43" t="s">
        <v>436</v>
      </c>
      <c r="O39" s="43" t="s">
        <v>444</v>
      </c>
      <c r="P39" s="43" t="s">
        <v>453</v>
      </c>
      <c r="Q39" s="42" t="s">
        <v>3741</v>
      </c>
      <c r="R39" s="43"/>
      <c r="T39" s="42" t="s">
        <v>3731</v>
      </c>
      <c r="U39" s="42" t="s">
        <v>3731</v>
      </c>
      <c r="W39" s="107"/>
    </row>
    <row r="40" spans="1:23" s="39" customFormat="1" ht="17.399999999999999" x14ac:dyDescent="0.35">
      <c r="A40" s="43" t="s">
        <v>811</v>
      </c>
      <c r="B40" s="43">
        <v>51610</v>
      </c>
      <c r="C40" s="43" t="s">
        <v>955</v>
      </c>
      <c r="D40" s="53" t="s">
        <v>3766</v>
      </c>
      <c r="E40" s="104">
        <v>1.13854499999868E-10</v>
      </c>
      <c r="F40" s="104">
        <v>1.1436990724420601E-13</v>
      </c>
      <c r="G40" s="104">
        <v>1.004526893924602E-3</v>
      </c>
      <c r="H40" s="53"/>
      <c r="I40" s="53">
        <f t="shared" si="0"/>
        <v>1.1436990724420601E-13</v>
      </c>
      <c r="J40" s="53"/>
      <c r="K40" s="103">
        <f t="shared" si="1"/>
        <v>1.1436990724420601E-13</v>
      </c>
      <c r="L40" s="106" t="s">
        <v>775</v>
      </c>
      <c r="M40" s="43"/>
      <c r="N40" s="43" t="s">
        <v>436</v>
      </c>
      <c r="O40" s="43" t="s">
        <v>444</v>
      </c>
      <c r="P40" s="43" t="s">
        <v>453</v>
      </c>
      <c r="Q40" s="42" t="s">
        <v>3741</v>
      </c>
      <c r="R40" s="43"/>
      <c r="T40" s="42" t="s">
        <v>3732</v>
      </c>
      <c r="U40" s="42" t="s">
        <v>3732</v>
      </c>
      <c r="W40" s="107"/>
    </row>
    <row r="41" spans="1:23" s="39" customFormat="1" ht="17.399999999999999" x14ac:dyDescent="0.35">
      <c r="A41" s="43" t="s">
        <v>811</v>
      </c>
      <c r="B41" s="43">
        <v>51610</v>
      </c>
      <c r="C41" s="43" t="s">
        <v>12</v>
      </c>
      <c r="D41" s="53" t="s">
        <v>3766</v>
      </c>
      <c r="E41" s="104">
        <v>8.2763439999903998E-10</v>
      </c>
      <c r="F41" s="104">
        <v>8.3138101313618996E-13</v>
      </c>
      <c r="G41" s="104">
        <v>1.0045268939246053E-3</v>
      </c>
      <c r="H41" s="53"/>
      <c r="I41" s="53">
        <f t="shared" si="0"/>
        <v>8.3138101313618996E-13</v>
      </c>
      <c r="J41" s="53"/>
      <c r="K41" s="103">
        <f t="shared" si="1"/>
        <v>8.3138101313618996E-13</v>
      </c>
      <c r="L41" s="106" t="s">
        <v>775</v>
      </c>
      <c r="M41" s="43"/>
      <c r="N41" s="43" t="s">
        <v>436</v>
      </c>
      <c r="O41" s="43" t="s">
        <v>444</v>
      </c>
      <c r="P41" s="43" t="s">
        <v>453</v>
      </c>
      <c r="Q41" s="42" t="s">
        <v>3741</v>
      </c>
      <c r="R41" s="43"/>
      <c r="T41" s="42" t="s">
        <v>3733</v>
      </c>
      <c r="U41" s="42" t="s">
        <v>3733</v>
      </c>
      <c r="W41" s="107"/>
    </row>
    <row r="42" spans="1:23" s="39" customFormat="1" ht="17.399999999999999" x14ac:dyDescent="0.35">
      <c r="A42" s="43" t="s">
        <v>811</v>
      </c>
      <c r="B42" s="43">
        <v>51685</v>
      </c>
      <c r="C42" s="43" t="s">
        <v>955</v>
      </c>
      <c r="D42" s="53" t="s">
        <v>3766</v>
      </c>
      <c r="E42" s="104">
        <v>2.7620139999967802E-7</v>
      </c>
      <c r="F42" s="104">
        <v>2.7745173443930501E-10</v>
      </c>
      <c r="G42" s="104">
        <v>1.0045268939246088E-3</v>
      </c>
      <c r="H42" s="53"/>
      <c r="I42" s="53">
        <f t="shared" si="0"/>
        <v>2.7745173443930501E-10</v>
      </c>
      <c r="J42" s="53"/>
      <c r="K42" s="103">
        <f t="shared" si="1"/>
        <v>2.7745173443930501E-10</v>
      </c>
      <c r="L42" s="106" t="s">
        <v>775</v>
      </c>
      <c r="M42" s="43"/>
      <c r="N42" s="43" t="s">
        <v>436</v>
      </c>
      <c r="O42" s="43" t="s">
        <v>444</v>
      </c>
      <c r="P42" s="43" t="s">
        <v>453</v>
      </c>
      <c r="Q42" s="42" t="s">
        <v>3741</v>
      </c>
      <c r="R42" s="43"/>
      <c r="T42" s="42" t="s">
        <v>3734</v>
      </c>
      <c r="U42" s="42" t="s">
        <v>3734</v>
      </c>
      <c r="W42" s="107"/>
    </row>
    <row r="43" spans="1:23" s="39" customFormat="1" ht="17.399999999999999" x14ac:dyDescent="0.35">
      <c r="A43" s="43" t="s">
        <v>811</v>
      </c>
      <c r="B43" s="43">
        <v>51685</v>
      </c>
      <c r="C43" s="43" t="s">
        <v>12</v>
      </c>
      <c r="D43" s="53" t="s">
        <v>3766</v>
      </c>
      <c r="E43" s="104">
        <v>2.0077719999976801E-6</v>
      </c>
      <c r="F43" s="104">
        <v>2.0168609708664502E-9</v>
      </c>
      <c r="G43" s="104">
        <v>1.0045268939245992E-3</v>
      </c>
      <c r="H43" s="53"/>
      <c r="I43" s="53">
        <f t="shared" si="0"/>
        <v>2.0168609708664502E-9</v>
      </c>
      <c r="J43" s="53"/>
      <c r="K43" s="103">
        <f t="shared" si="1"/>
        <v>2.0168609708664502E-9</v>
      </c>
      <c r="L43" s="108" t="s">
        <v>775</v>
      </c>
      <c r="M43" s="43"/>
      <c r="N43" s="43" t="s">
        <v>436</v>
      </c>
      <c r="O43" s="43" t="s">
        <v>444</v>
      </c>
      <c r="P43" s="43" t="s">
        <v>453</v>
      </c>
      <c r="Q43" s="42" t="s">
        <v>3741</v>
      </c>
      <c r="R43" s="43"/>
      <c r="T43" s="42" t="s">
        <v>3735</v>
      </c>
      <c r="U43" s="42" t="s">
        <v>3735</v>
      </c>
      <c r="W43" s="107"/>
    </row>
    <row r="44" spans="1:23" s="39" customFormat="1" ht="17.399999999999999" x14ac:dyDescent="0.35">
      <c r="A44" s="43" t="s">
        <v>811</v>
      </c>
      <c r="B44" s="43">
        <v>51059</v>
      </c>
      <c r="C44" s="43" t="s">
        <v>12</v>
      </c>
      <c r="D44" s="53" t="s">
        <v>3766</v>
      </c>
      <c r="E44" s="104">
        <v>1.01103999999858E-4</v>
      </c>
      <c r="F44" s="104">
        <v>2.75337690631423E-7</v>
      </c>
      <c r="G44" s="104">
        <v>2.7233115468409731E-3</v>
      </c>
      <c r="H44" s="53"/>
      <c r="I44" s="53">
        <f t="shared" si="0"/>
        <v>2.75337690631423E-7</v>
      </c>
      <c r="J44" s="53"/>
      <c r="K44" s="103">
        <f t="shared" si="1"/>
        <v>2.75337690631423E-7</v>
      </c>
      <c r="L44" s="108" t="s">
        <v>921</v>
      </c>
      <c r="M44" s="43"/>
      <c r="N44" s="43" t="s">
        <v>235</v>
      </c>
      <c r="O44" s="43" t="s">
        <v>327</v>
      </c>
      <c r="P44" s="43" t="s">
        <v>907</v>
      </c>
      <c r="Q44" s="39" t="s">
        <v>922</v>
      </c>
      <c r="T44" s="42" t="s">
        <v>3736</v>
      </c>
      <c r="U44" s="42" t="s">
        <v>3736</v>
      </c>
      <c r="W44" s="107"/>
    </row>
    <row r="45" spans="1:23" s="39" customFormat="1" ht="17.399999999999999" x14ac:dyDescent="0.35">
      <c r="A45" s="43" t="s">
        <v>497</v>
      </c>
      <c r="B45" s="43">
        <v>24017</v>
      </c>
      <c r="C45" s="43" t="s">
        <v>955</v>
      </c>
      <c r="D45" s="53" t="s">
        <v>3766</v>
      </c>
      <c r="E45" s="104">
        <v>2.3694444746876701E-4</v>
      </c>
      <c r="F45" s="104">
        <v>6.86394313767461E-7</v>
      </c>
      <c r="G45" s="104">
        <v>2.896857559229948E-3</v>
      </c>
      <c r="H45" s="53"/>
      <c r="I45" s="53">
        <f t="shared" si="0"/>
        <v>6.86394313767461E-7</v>
      </c>
      <c r="J45" s="53"/>
      <c r="K45" s="103">
        <f t="shared" si="1"/>
        <v>6.86394313767461E-7</v>
      </c>
      <c r="L45" s="108" t="s">
        <v>556</v>
      </c>
      <c r="M45" s="43"/>
      <c r="N45" s="43" t="s">
        <v>11</v>
      </c>
      <c r="O45" s="43" t="s">
        <v>310</v>
      </c>
      <c r="P45" s="43" t="s">
        <v>536</v>
      </c>
      <c r="Q45" s="39" t="s">
        <v>312</v>
      </c>
      <c r="R45" s="43"/>
      <c r="T45" s="42" t="s">
        <v>3737</v>
      </c>
      <c r="U45" s="42" t="s">
        <v>3737</v>
      </c>
      <c r="W45" s="107"/>
    </row>
    <row r="46" spans="1:23" s="39" customFormat="1" ht="17.399999999999999" x14ac:dyDescent="0.35">
      <c r="A46" s="43" t="s">
        <v>497</v>
      </c>
      <c r="B46" s="43">
        <v>24021</v>
      </c>
      <c r="C46" s="43" t="s">
        <v>10</v>
      </c>
      <c r="D46" s="53" t="s">
        <v>3766</v>
      </c>
      <c r="E46" s="104">
        <v>2.3800000000000001E-4</v>
      </c>
      <c r="F46" s="104">
        <v>0</v>
      </c>
      <c r="G46" s="104" t="s">
        <v>3767</v>
      </c>
      <c r="H46" s="104">
        <f>E46</f>
        <v>2.3800000000000001E-4</v>
      </c>
      <c r="I46" s="104">
        <f>F46</f>
        <v>0</v>
      </c>
      <c r="J46" s="104">
        <f>E46</f>
        <v>2.3800000000000001E-4</v>
      </c>
      <c r="K46" s="104">
        <f>F46</f>
        <v>0</v>
      </c>
      <c r="L46" s="109">
        <v>2810001001</v>
      </c>
      <c r="M46" s="43"/>
      <c r="N46" s="43" t="s">
        <v>342</v>
      </c>
      <c r="O46" s="43" t="s">
        <v>343</v>
      </c>
      <c r="P46" s="43" t="s">
        <v>684</v>
      </c>
      <c r="Q46" s="43" t="s">
        <v>687</v>
      </c>
      <c r="R46" s="43"/>
      <c r="T46" s="42" t="s">
        <v>3760</v>
      </c>
      <c r="U46" s="42" t="s">
        <v>3760</v>
      </c>
    </row>
    <row r="47" spans="1:23" s="39" customFormat="1" ht="17.399999999999999" x14ac:dyDescent="0.35">
      <c r="A47" s="43" t="s">
        <v>811</v>
      </c>
      <c r="B47" s="43">
        <v>51059</v>
      </c>
      <c r="C47" s="43" t="s">
        <v>10</v>
      </c>
      <c r="D47" s="53" t="s">
        <v>3766</v>
      </c>
      <c r="E47" s="104">
        <v>7.4999999999999993E-5</v>
      </c>
      <c r="F47" s="104">
        <v>3.6000000000000001E-5</v>
      </c>
      <c r="G47" s="104" t="s">
        <v>3767</v>
      </c>
      <c r="H47" s="104">
        <f>E47</f>
        <v>7.4999999999999993E-5</v>
      </c>
      <c r="I47" s="104">
        <f>F47</f>
        <v>3.6000000000000001E-5</v>
      </c>
      <c r="J47" s="104">
        <f>E47</f>
        <v>7.4999999999999993E-5</v>
      </c>
      <c r="K47" s="104">
        <f>F47</f>
        <v>3.6000000000000001E-5</v>
      </c>
      <c r="L47" s="109" t="s">
        <v>686</v>
      </c>
      <c r="M47" s="43"/>
      <c r="N47" s="43" t="s">
        <v>342</v>
      </c>
      <c r="O47" s="43" t="s">
        <v>343</v>
      </c>
      <c r="P47" s="43" t="s">
        <v>684</v>
      </c>
      <c r="Q47" s="43" t="s">
        <v>687</v>
      </c>
      <c r="R47" s="43"/>
      <c r="T47" s="42" t="s">
        <v>3761</v>
      </c>
      <c r="U47" s="42" t="s">
        <v>3761</v>
      </c>
    </row>
    <row r="48" spans="1:23" s="39" customFormat="1" ht="17.399999999999999" x14ac:dyDescent="0.35">
      <c r="A48" s="43" t="s">
        <v>497</v>
      </c>
      <c r="B48" s="54">
        <v>24009</v>
      </c>
      <c r="C48" s="54" t="s">
        <v>12</v>
      </c>
      <c r="D48" s="53" t="s">
        <v>3766</v>
      </c>
      <c r="E48" s="53" t="s">
        <v>3766</v>
      </c>
      <c r="F48" s="104">
        <v>2.0635261826419E-5</v>
      </c>
      <c r="G48" s="104" t="s">
        <v>3767</v>
      </c>
      <c r="H48" s="104" t="str">
        <f t="shared" ref="H48:H49" si="2">E48</f>
        <v xml:space="preserve">SCC-FIPS-Pollutant combo missing </v>
      </c>
      <c r="I48" s="104">
        <f t="shared" ref="I48:I49" si="3">F48</f>
        <v>2.0635261826419E-5</v>
      </c>
      <c r="J48" s="104" t="str">
        <f t="shared" ref="J48:J49" si="4">E48</f>
        <v xml:space="preserve">SCC-FIPS-Pollutant combo missing </v>
      </c>
      <c r="K48" s="104">
        <f t="shared" ref="K48:K49" si="5">F48</f>
        <v>2.0635261826419E-5</v>
      </c>
      <c r="L48" s="109">
        <v>2280202324</v>
      </c>
      <c r="N48" s="43" t="s">
        <v>350</v>
      </c>
      <c r="O48" s="43" t="s">
        <v>11</v>
      </c>
      <c r="P48" s="43" t="s">
        <v>351</v>
      </c>
      <c r="Q48" s="43" t="s">
        <v>715</v>
      </c>
      <c r="R48" s="43" t="s">
        <v>698</v>
      </c>
      <c r="S48" s="43" t="s">
        <v>934</v>
      </c>
      <c r="T48" s="42" t="s">
        <v>3763</v>
      </c>
      <c r="U48" s="42" t="s">
        <v>3763</v>
      </c>
    </row>
    <row r="49" spans="1:21" s="39" customFormat="1" ht="17.399999999999999" x14ac:dyDescent="0.35">
      <c r="A49" s="43" t="s">
        <v>497</v>
      </c>
      <c r="B49" s="54">
        <v>24009</v>
      </c>
      <c r="C49" s="54" t="s">
        <v>12</v>
      </c>
      <c r="D49" s="53" t="s">
        <v>3766</v>
      </c>
      <c r="E49" s="53" t="s">
        <v>3766</v>
      </c>
      <c r="F49" s="104">
        <v>7.2545842358504902E-6</v>
      </c>
      <c r="G49" s="104" t="s">
        <v>3767</v>
      </c>
      <c r="H49" s="104" t="str">
        <f t="shared" si="2"/>
        <v xml:space="preserve">SCC-FIPS-Pollutant combo missing </v>
      </c>
      <c r="I49" s="104">
        <f t="shared" si="3"/>
        <v>7.2545842358504902E-6</v>
      </c>
      <c r="J49" s="104" t="str">
        <f t="shared" si="4"/>
        <v xml:space="preserve">SCC-FIPS-Pollutant combo missing </v>
      </c>
      <c r="K49" s="104">
        <f t="shared" si="5"/>
        <v>7.2545842358504902E-6</v>
      </c>
      <c r="L49" s="109">
        <v>2280213324</v>
      </c>
      <c r="N49" s="43" t="s">
        <v>350</v>
      </c>
      <c r="O49" s="43" t="s">
        <v>11</v>
      </c>
      <c r="P49" s="43" t="s">
        <v>351</v>
      </c>
      <c r="Q49" s="43" t="s">
        <v>366</v>
      </c>
      <c r="R49" s="43" t="s">
        <v>698</v>
      </c>
      <c r="S49" s="43" t="s">
        <v>934</v>
      </c>
      <c r="T49" s="42" t="s">
        <v>3764</v>
      </c>
      <c r="U49" s="42" t="s">
        <v>3764</v>
      </c>
    </row>
  </sheetData>
  <pageMargins left="0.7" right="0.7" top="0.75" bottom="0.75" header="0.3" footer="0.3"/>
  <ignoredErrors>
    <ignoredError sqref="L47 L3:L45"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E9B6FF-813B-46DC-9D9B-329CC54EB8C6}">
  <dimension ref="A1:T510"/>
  <sheetViews>
    <sheetView zoomScale="60" zoomScaleNormal="60" workbookViewId="0"/>
  </sheetViews>
  <sheetFormatPr defaultRowHeight="14.4" x14ac:dyDescent="0.3"/>
  <cols>
    <col min="1" max="1" width="12.33203125" style="39" customWidth="1"/>
    <col min="2" max="2" width="7.6640625" style="39" customWidth="1"/>
    <col min="3" max="3" width="5.6640625" style="39" bestFit="1" customWidth="1"/>
    <col min="4" max="4" width="13.44140625" style="39" bestFit="1" customWidth="1"/>
    <col min="5" max="6" width="9.5546875" style="39" bestFit="1" customWidth="1"/>
    <col min="7" max="7" width="13.109375" style="39" bestFit="1" customWidth="1"/>
    <col min="8" max="8" width="12.109375" style="39" bestFit="1" customWidth="1"/>
    <col min="9" max="9" width="4.33203125" style="39" bestFit="1" customWidth="1"/>
    <col min="10" max="10" width="12.109375" style="39" bestFit="1" customWidth="1"/>
    <col min="11" max="11" width="4.33203125" style="39" bestFit="1" customWidth="1"/>
    <col min="12" max="12" width="11.5546875" style="39" bestFit="1" customWidth="1"/>
    <col min="13" max="13" width="52.5546875" style="39" bestFit="1" customWidth="1"/>
    <col min="14" max="14" width="31" style="39" bestFit="1" customWidth="1"/>
    <col min="15" max="15" width="31.33203125" style="39" customWidth="1"/>
    <col min="16" max="16" width="18.44140625" style="39" customWidth="1"/>
    <col min="17" max="17" width="48.21875" style="39" customWidth="1"/>
    <col min="18" max="18" width="6.5546875" style="39" bestFit="1" customWidth="1"/>
    <col min="19" max="19" width="4.109375" style="39" customWidth="1"/>
    <col min="20" max="20" width="24.5546875" style="39" bestFit="1" customWidth="1"/>
  </cols>
  <sheetData>
    <row r="1" spans="1:20" ht="15.6" customHeight="1" x14ac:dyDescent="0.3">
      <c r="A1" s="97" t="s">
        <v>3776</v>
      </c>
    </row>
    <row r="2" spans="1:20" x14ac:dyDescent="0.3">
      <c r="A2" s="97"/>
    </row>
    <row r="3" spans="1:20" s="112" customFormat="1" ht="17.399999999999999" x14ac:dyDescent="0.35">
      <c r="A3" s="43" t="s">
        <v>497</v>
      </c>
      <c r="B3" s="54">
        <v>24031</v>
      </c>
      <c r="C3" s="54" t="s">
        <v>10</v>
      </c>
      <c r="D3" s="53">
        <v>38.776499999999999</v>
      </c>
      <c r="E3" s="53">
        <f>SUMIFS('Ratios_MARAMA-VA'!T:T, 'Ratios_MARAMA-VA'!AA:AA, T3)</f>
        <v>0</v>
      </c>
      <c r="F3" s="53">
        <f>SUMIFS('Ratios_MARAMA-VA'!J:J, 'Ratios_MARAMA-VA'!AA:AA, T3)</f>
        <v>0</v>
      </c>
      <c r="G3" s="53" t="s">
        <v>963</v>
      </c>
      <c r="H3" s="53">
        <v>34.782631021823597</v>
      </c>
      <c r="I3" s="53" t="s">
        <v>964</v>
      </c>
      <c r="J3" s="53">
        <v>33.9187162881069</v>
      </c>
      <c r="K3" s="53" t="s">
        <v>964</v>
      </c>
      <c r="L3" s="43" t="s">
        <v>599</v>
      </c>
      <c r="M3" s="43" t="s">
        <v>288</v>
      </c>
      <c r="N3" s="43" t="s">
        <v>199</v>
      </c>
      <c r="O3" s="43" t="s">
        <v>525</v>
      </c>
      <c r="P3" s="43" t="s">
        <v>201</v>
      </c>
      <c r="Q3" s="43" t="s">
        <v>206</v>
      </c>
      <c r="R3" s="43" t="s">
        <v>932</v>
      </c>
      <c r="S3" s="39"/>
      <c r="T3" s="42" t="s">
        <v>3216</v>
      </c>
    </row>
    <row r="4" spans="1:20" s="112" customFormat="1" ht="17.399999999999999" x14ac:dyDescent="0.35">
      <c r="A4" s="43" t="s">
        <v>497</v>
      </c>
      <c r="B4" s="54">
        <v>24031</v>
      </c>
      <c r="C4" s="54" t="s">
        <v>12</v>
      </c>
      <c r="D4" s="53">
        <v>1.5284599999999999</v>
      </c>
      <c r="E4" s="53">
        <f>SUMIFS('Ratios_MARAMA-VA'!T:T, 'Ratios_MARAMA-VA'!AA:AA, T4)</f>
        <v>0</v>
      </c>
      <c r="F4" s="53">
        <f>SUMIFS('Ratios_MARAMA-VA'!J:J, 'Ratios_MARAMA-VA'!AA:AA, T4)</f>
        <v>0</v>
      </c>
      <c r="G4" s="53" t="s">
        <v>963</v>
      </c>
      <c r="H4" s="53">
        <v>0.45959286535650801</v>
      </c>
      <c r="I4" s="53" t="s">
        <v>964</v>
      </c>
      <c r="J4" s="53">
        <v>0.448177712556727</v>
      </c>
      <c r="K4" s="53" t="s">
        <v>964</v>
      </c>
      <c r="L4" s="43" t="s">
        <v>599</v>
      </c>
      <c r="M4" s="43" t="s">
        <v>288</v>
      </c>
      <c r="N4" s="43" t="s">
        <v>199</v>
      </c>
      <c r="O4" s="43" t="s">
        <v>525</v>
      </c>
      <c r="P4" s="43" t="s">
        <v>201</v>
      </c>
      <c r="Q4" s="43" t="s">
        <v>206</v>
      </c>
      <c r="R4" s="43" t="s">
        <v>932</v>
      </c>
      <c r="S4" s="39"/>
      <c r="T4" s="42" t="s">
        <v>3218</v>
      </c>
    </row>
    <row r="5" spans="1:20" s="112" customFormat="1" ht="17.399999999999999" x14ac:dyDescent="0.35">
      <c r="A5" s="43" t="s">
        <v>497</v>
      </c>
      <c r="B5" s="54">
        <v>24033</v>
      </c>
      <c r="C5" s="54" t="s">
        <v>10</v>
      </c>
      <c r="D5" s="53">
        <v>2.5933999999999999</v>
      </c>
      <c r="E5" s="53">
        <f>SUMIFS('Ratios_MARAMA-VA'!T:T, 'Ratios_MARAMA-VA'!AA:AA, T5)</f>
        <v>0</v>
      </c>
      <c r="F5" s="53">
        <f>SUMIFS('Ratios_MARAMA-VA'!J:J, 'Ratios_MARAMA-VA'!AA:AA, T5)</f>
        <v>0</v>
      </c>
      <c r="G5" s="53" t="s">
        <v>963</v>
      </c>
      <c r="H5" s="55" t="s">
        <v>14</v>
      </c>
      <c r="I5" s="53" t="s">
        <v>964</v>
      </c>
      <c r="J5" s="55" t="s">
        <v>14</v>
      </c>
      <c r="K5" s="53" t="s">
        <v>964</v>
      </c>
      <c r="L5" s="43" t="s">
        <v>599</v>
      </c>
      <c r="M5" s="43" t="s">
        <v>288</v>
      </c>
      <c r="N5" s="43" t="s">
        <v>199</v>
      </c>
      <c r="O5" s="43" t="s">
        <v>525</v>
      </c>
      <c r="P5" s="43" t="s">
        <v>201</v>
      </c>
      <c r="Q5" s="43" t="s">
        <v>206</v>
      </c>
      <c r="R5" s="43" t="s">
        <v>932</v>
      </c>
      <c r="S5" s="39"/>
      <c r="T5" s="42" t="s">
        <v>3217</v>
      </c>
    </row>
    <row r="6" spans="1:20" s="112" customFormat="1" ht="17.399999999999999" x14ac:dyDescent="0.35">
      <c r="A6" s="43" t="s">
        <v>497</v>
      </c>
      <c r="B6" s="54">
        <v>24033</v>
      </c>
      <c r="C6" s="54" t="s">
        <v>12</v>
      </c>
      <c r="D6" s="53">
        <v>1.32E-3</v>
      </c>
      <c r="E6" s="53">
        <f>SUMIFS('Ratios_MARAMA-VA'!T:T, 'Ratios_MARAMA-VA'!AA:AA, T6)</f>
        <v>0</v>
      </c>
      <c r="F6" s="53">
        <f>SUMIFS('Ratios_MARAMA-VA'!J:J, 'Ratios_MARAMA-VA'!AA:AA, T6)</f>
        <v>0</v>
      </c>
      <c r="G6" s="53" t="s">
        <v>963</v>
      </c>
      <c r="H6" s="55" t="s">
        <v>14</v>
      </c>
      <c r="I6" s="53" t="s">
        <v>964</v>
      </c>
      <c r="J6" s="55" t="s">
        <v>14</v>
      </c>
      <c r="K6" s="53" t="s">
        <v>964</v>
      </c>
      <c r="L6" s="43" t="s">
        <v>599</v>
      </c>
      <c r="M6" s="43" t="s">
        <v>288</v>
      </c>
      <c r="N6" s="43" t="s">
        <v>199</v>
      </c>
      <c r="O6" s="43" t="s">
        <v>525</v>
      </c>
      <c r="P6" s="43" t="s">
        <v>201</v>
      </c>
      <c r="Q6" s="43" t="s">
        <v>206</v>
      </c>
      <c r="R6" s="43" t="s">
        <v>932</v>
      </c>
      <c r="S6" s="39"/>
      <c r="T6" s="42" t="s">
        <v>3219</v>
      </c>
    </row>
    <row r="7" spans="1:20" s="112" customFormat="1" ht="17.399999999999999" x14ac:dyDescent="0.35">
      <c r="A7" s="43" t="s">
        <v>497</v>
      </c>
      <c r="B7" s="54">
        <v>24009</v>
      </c>
      <c r="C7" s="54" t="s">
        <v>10</v>
      </c>
      <c r="D7" s="53">
        <v>6.9143549999999996</v>
      </c>
      <c r="E7" s="53">
        <f>SUMIFS('Ratios_MARAMA-VA'!T:T, 'Ratios_MARAMA-VA'!AA:AA, T7)</f>
        <v>0</v>
      </c>
      <c r="F7" s="53">
        <f>SUMIFS('Ratios_MARAMA-VA'!J:J, 'Ratios_MARAMA-VA'!AA:AA, T7)</f>
        <v>0</v>
      </c>
      <c r="G7" s="53" t="s">
        <v>963</v>
      </c>
      <c r="H7" s="53">
        <v>6.20219614248066</v>
      </c>
      <c r="I7" s="53" t="s">
        <v>964</v>
      </c>
      <c r="J7" s="53">
        <v>6.0481488932795298</v>
      </c>
      <c r="K7" s="53" t="s">
        <v>964</v>
      </c>
      <c r="L7" s="43" t="s">
        <v>524</v>
      </c>
      <c r="M7" s="43" t="s">
        <v>288</v>
      </c>
      <c r="N7" s="43" t="s">
        <v>199</v>
      </c>
      <c r="O7" s="43" t="s">
        <v>525</v>
      </c>
      <c r="P7" s="43" t="s">
        <v>201</v>
      </c>
      <c r="Q7" s="43" t="s">
        <v>526</v>
      </c>
      <c r="R7" s="43" t="s">
        <v>932</v>
      </c>
      <c r="S7" s="39"/>
      <c r="T7" s="42" t="s">
        <v>3220</v>
      </c>
    </row>
    <row r="8" spans="1:20" s="112" customFormat="1" ht="17.399999999999999" x14ac:dyDescent="0.35">
      <c r="A8" s="43" t="s">
        <v>497</v>
      </c>
      <c r="B8" s="54">
        <v>24009</v>
      </c>
      <c r="C8" s="54" t="s">
        <v>12</v>
      </c>
      <c r="D8" s="53">
        <v>0.19431499999999999</v>
      </c>
      <c r="E8" s="53">
        <f>SUMIFS('Ratios_MARAMA-VA'!T:T, 'Ratios_MARAMA-VA'!AA:AA, T8)</f>
        <v>0</v>
      </c>
      <c r="F8" s="53">
        <f>SUMIFS('Ratios_MARAMA-VA'!J:J, 'Ratios_MARAMA-VA'!AA:AA, T8)</f>
        <v>0</v>
      </c>
      <c r="G8" s="53" t="s">
        <v>963</v>
      </c>
      <c r="H8" s="53">
        <v>0.174301108841841</v>
      </c>
      <c r="I8" s="53" t="s">
        <v>964</v>
      </c>
      <c r="J8" s="53">
        <v>0.16997189935975399</v>
      </c>
      <c r="K8" s="53" t="s">
        <v>964</v>
      </c>
      <c r="L8" s="43" t="s">
        <v>524</v>
      </c>
      <c r="M8" s="43" t="s">
        <v>288</v>
      </c>
      <c r="N8" s="43" t="s">
        <v>199</v>
      </c>
      <c r="O8" s="43" t="s">
        <v>525</v>
      </c>
      <c r="P8" s="43" t="s">
        <v>201</v>
      </c>
      <c r="Q8" s="43" t="s">
        <v>526</v>
      </c>
      <c r="R8" s="43" t="s">
        <v>932</v>
      </c>
      <c r="S8" s="39"/>
      <c r="T8" s="42" t="s">
        <v>3223</v>
      </c>
    </row>
    <row r="9" spans="1:20" s="112" customFormat="1" ht="17.399999999999999" x14ac:dyDescent="0.35">
      <c r="A9" s="43" t="s">
        <v>497</v>
      </c>
      <c r="B9" s="54">
        <v>24017</v>
      </c>
      <c r="C9" s="54" t="s">
        <v>10</v>
      </c>
      <c r="D9" s="53">
        <v>29.249659999999999</v>
      </c>
      <c r="E9" s="53">
        <f>SUMIFS('Ratios_MARAMA-VA'!T:T, 'Ratios_MARAMA-VA'!AA:AA, T9)</f>
        <v>0</v>
      </c>
      <c r="F9" s="53">
        <f>SUMIFS('Ratios_MARAMA-VA'!J:J, 'Ratios_MARAMA-VA'!AA:AA, T9)</f>
        <v>0</v>
      </c>
      <c r="G9" s="53" t="s">
        <v>963</v>
      </c>
      <c r="H9" s="53">
        <v>1.6670439170326901</v>
      </c>
      <c r="I9" s="53" t="s">
        <v>964</v>
      </c>
      <c r="J9" s="53">
        <v>1.6256386593115699</v>
      </c>
      <c r="K9" s="53" t="s">
        <v>964</v>
      </c>
      <c r="L9" s="43" t="s">
        <v>524</v>
      </c>
      <c r="M9" s="43" t="s">
        <v>288</v>
      </c>
      <c r="N9" s="43" t="s">
        <v>199</v>
      </c>
      <c r="O9" s="43" t="s">
        <v>525</v>
      </c>
      <c r="P9" s="43" t="s">
        <v>201</v>
      </c>
      <c r="Q9" s="43" t="s">
        <v>526</v>
      </c>
      <c r="R9" s="43" t="s">
        <v>932</v>
      </c>
      <c r="S9" s="39"/>
      <c r="T9" s="42" t="s">
        <v>3221</v>
      </c>
    </row>
    <row r="10" spans="1:20" s="112" customFormat="1" ht="17.399999999999999" x14ac:dyDescent="0.35">
      <c r="A10" s="43" t="s">
        <v>497</v>
      </c>
      <c r="B10" s="54">
        <v>24017</v>
      </c>
      <c r="C10" s="54" t="s">
        <v>12</v>
      </c>
      <c r="D10" s="53">
        <v>3.5564999999999999E-2</v>
      </c>
      <c r="E10" s="53">
        <f>SUMIFS('Ratios_MARAMA-VA'!T:T, 'Ratios_MARAMA-VA'!AA:AA, T10)</f>
        <v>0</v>
      </c>
      <c r="F10" s="53">
        <f>SUMIFS('Ratios_MARAMA-VA'!J:J, 'Ratios_MARAMA-VA'!AA:AA, T10)</f>
        <v>0</v>
      </c>
      <c r="G10" s="53" t="s">
        <v>963</v>
      </c>
      <c r="H10" s="53">
        <v>1.38856041215124E-2</v>
      </c>
      <c r="I10" s="53" t="s">
        <v>964</v>
      </c>
      <c r="J10" s="53">
        <v>1.35407199757558E-2</v>
      </c>
      <c r="K10" s="53" t="s">
        <v>964</v>
      </c>
      <c r="L10" s="43" t="s">
        <v>524</v>
      </c>
      <c r="M10" s="43" t="s">
        <v>288</v>
      </c>
      <c r="N10" s="43" t="s">
        <v>199</v>
      </c>
      <c r="O10" s="43" t="s">
        <v>525</v>
      </c>
      <c r="P10" s="43" t="s">
        <v>201</v>
      </c>
      <c r="Q10" s="43" t="s">
        <v>526</v>
      </c>
      <c r="R10" s="43" t="s">
        <v>932</v>
      </c>
      <c r="S10" s="39"/>
      <c r="T10" s="42" t="s">
        <v>3224</v>
      </c>
    </row>
    <row r="11" spans="1:20" s="112" customFormat="1" ht="17.399999999999999" x14ac:dyDescent="0.35">
      <c r="A11" s="43" t="s">
        <v>497</v>
      </c>
      <c r="B11" s="54">
        <v>24033</v>
      </c>
      <c r="C11" s="54" t="s">
        <v>10</v>
      </c>
      <c r="D11" s="53">
        <v>13.17299</v>
      </c>
      <c r="E11" s="53">
        <f>SUMIFS('Ratios_MARAMA-VA'!T:T, 'Ratios_MARAMA-VA'!AA:AA, T11)</f>
        <v>0</v>
      </c>
      <c r="F11" s="53">
        <f>SUMIFS('Ratios_MARAMA-VA'!J:J, 'Ratios_MARAMA-VA'!AA:AA, T11)</f>
        <v>0</v>
      </c>
      <c r="G11" s="53" t="s">
        <v>963</v>
      </c>
      <c r="H11" s="53">
        <v>4.5977585393795497</v>
      </c>
      <c r="I11" s="53" t="s">
        <v>964</v>
      </c>
      <c r="J11" s="53">
        <v>4.48356156153306</v>
      </c>
      <c r="K11" s="53" t="s">
        <v>964</v>
      </c>
      <c r="L11" s="43" t="s">
        <v>524</v>
      </c>
      <c r="M11" s="43" t="s">
        <v>288</v>
      </c>
      <c r="N11" s="43" t="s">
        <v>199</v>
      </c>
      <c r="O11" s="43" t="s">
        <v>525</v>
      </c>
      <c r="P11" s="43" t="s">
        <v>201</v>
      </c>
      <c r="Q11" s="43" t="s">
        <v>526</v>
      </c>
      <c r="R11" s="43" t="s">
        <v>932</v>
      </c>
      <c r="S11" s="39"/>
      <c r="T11" s="42" t="s">
        <v>3222</v>
      </c>
    </row>
    <row r="12" spans="1:20" s="112" customFormat="1" ht="17.399999999999999" x14ac:dyDescent="0.35">
      <c r="A12" s="43" t="s">
        <v>497</v>
      </c>
      <c r="B12" s="54">
        <v>24033</v>
      </c>
      <c r="C12" s="54" t="s">
        <v>12</v>
      </c>
      <c r="D12" s="53">
        <v>4.6594999999999998E-2</v>
      </c>
      <c r="E12" s="53">
        <f>SUMIFS('Ratios_MARAMA-VA'!T:T, 'Ratios_MARAMA-VA'!AA:AA, T12)</f>
        <v>0</v>
      </c>
      <c r="F12" s="53">
        <f>SUMIFS('Ratios_MARAMA-VA'!J:J, 'Ratios_MARAMA-VA'!AA:AA, T12)</f>
        <v>0</v>
      </c>
      <c r="G12" s="53" t="s">
        <v>963</v>
      </c>
      <c r="H12" s="53">
        <v>3.8185411334159203E-2</v>
      </c>
      <c r="I12" s="53" t="s">
        <v>964</v>
      </c>
      <c r="J12" s="53">
        <v>3.7236979933328397E-2</v>
      </c>
      <c r="K12" s="53" t="s">
        <v>964</v>
      </c>
      <c r="L12" s="43" t="s">
        <v>524</v>
      </c>
      <c r="M12" s="43" t="s">
        <v>288</v>
      </c>
      <c r="N12" s="43" t="s">
        <v>199</v>
      </c>
      <c r="O12" s="43" t="s">
        <v>525</v>
      </c>
      <c r="P12" s="43" t="s">
        <v>201</v>
      </c>
      <c r="Q12" s="43" t="s">
        <v>526</v>
      </c>
      <c r="R12" s="43" t="s">
        <v>932</v>
      </c>
      <c r="S12" s="39"/>
      <c r="T12" s="42" t="s">
        <v>3225</v>
      </c>
    </row>
    <row r="13" spans="1:20" s="112" customFormat="1" ht="17.399999999999999" x14ac:dyDescent="0.35">
      <c r="A13" s="43" t="s">
        <v>497</v>
      </c>
      <c r="B13" s="54">
        <v>24031</v>
      </c>
      <c r="C13" s="54" t="s">
        <v>10</v>
      </c>
      <c r="D13" s="53">
        <v>95.293899999999994</v>
      </c>
      <c r="E13" s="53">
        <f>SUMIFS('Ratios_MARAMA-VA'!T:T, 'Ratios_MARAMA-VA'!AA:AA, T13)</f>
        <v>0</v>
      </c>
      <c r="F13" s="53">
        <f>SUMIFS('Ratios_MARAMA-VA'!J:J, 'Ratios_MARAMA-VA'!AA:AA, T13)</f>
        <v>0</v>
      </c>
      <c r="G13" s="53" t="s">
        <v>963</v>
      </c>
      <c r="H13" s="53">
        <v>23.226839999999999</v>
      </c>
      <c r="I13" s="53" t="s">
        <v>964</v>
      </c>
      <c r="J13" s="53">
        <v>22.066596424154199</v>
      </c>
      <c r="K13" s="53" t="s">
        <v>964</v>
      </c>
      <c r="L13" s="43" t="s">
        <v>600</v>
      </c>
      <c r="M13" s="43" t="s">
        <v>291</v>
      </c>
      <c r="N13" s="43" t="s">
        <v>199</v>
      </c>
      <c r="O13" s="43" t="s">
        <v>525</v>
      </c>
      <c r="P13" s="43" t="s">
        <v>213</v>
      </c>
      <c r="Q13" s="43" t="s">
        <v>601</v>
      </c>
      <c r="R13" s="43" t="s">
        <v>932</v>
      </c>
      <c r="S13" s="39"/>
      <c r="T13" s="42" t="s">
        <v>3226</v>
      </c>
    </row>
    <row r="14" spans="1:20" s="112" customFormat="1" ht="17.399999999999999" x14ac:dyDescent="0.35">
      <c r="A14" s="43" t="s">
        <v>497</v>
      </c>
      <c r="B14" s="54">
        <v>24031</v>
      </c>
      <c r="C14" s="54" t="s">
        <v>12</v>
      </c>
      <c r="D14" s="53">
        <v>2.0999400000000001</v>
      </c>
      <c r="E14" s="53">
        <f>SUMIFS('Ratios_MARAMA-VA'!T:T, 'Ratios_MARAMA-VA'!AA:AA, T14)</f>
        <v>0</v>
      </c>
      <c r="F14" s="53">
        <f>SUMIFS('Ratios_MARAMA-VA'!J:J, 'Ratios_MARAMA-VA'!AA:AA, T14)</f>
        <v>0</v>
      </c>
      <c r="G14" s="53" t="s">
        <v>963</v>
      </c>
      <c r="H14" s="53">
        <v>0.76985999999999999</v>
      </c>
      <c r="I14" s="53" t="s">
        <v>964</v>
      </c>
      <c r="J14" s="53">
        <v>0.731403407570697</v>
      </c>
      <c r="K14" s="53" t="s">
        <v>964</v>
      </c>
      <c r="L14" s="43" t="s">
        <v>600</v>
      </c>
      <c r="M14" s="43" t="s">
        <v>291</v>
      </c>
      <c r="N14" s="43" t="s">
        <v>199</v>
      </c>
      <c r="O14" s="43" t="s">
        <v>525</v>
      </c>
      <c r="P14" s="43" t="s">
        <v>213</v>
      </c>
      <c r="Q14" s="43" t="s">
        <v>601</v>
      </c>
      <c r="R14" s="43" t="s">
        <v>932</v>
      </c>
      <c r="S14" s="39"/>
      <c r="T14" s="42" t="s">
        <v>3229</v>
      </c>
    </row>
    <row r="15" spans="1:20" s="112" customFormat="1" ht="17.399999999999999" x14ac:dyDescent="0.35">
      <c r="A15" s="43" t="s">
        <v>497</v>
      </c>
      <c r="B15" s="54">
        <v>24033</v>
      </c>
      <c r="C15" s="54" t="s">
        <v>10</v>
      </c>
      <c r="D15" s="53">
        <v>224.30500000000001</v>
      </c>
      <c r="E15" s="53">
        <f>SUMIFS('Ratios_MARAMA-VA'!T:T, 'Ratios_MARAMA-VA'!AA:AA, T15)</f>
        <v>0</v>
      </c>
      <c r="F15" s="53">
        <f>SUMIFS('Ratios_MARAMA-VA'!J:J, 'Ratios_MARAMA-VA'!AA:AA, T15)</f>
        <v>0</v>
      </c>
      <c r="G15" s="53" t="s">
        <v>963</v>
      </c>
      <c r="H15" s="53">
        <v>22.02112683</v>
      </c>
      <c r="I15" s="53" t="s">
        <v>964</v>
      </c>
      <c r="J15" s="53">
        <v>3.04403903</v>
      </c>
      <c r="K15" s="53" t="s">
        <v>964</v>
      </c>
      <c r="L15" s="43" t="s">
        <v>600</v>
      </c>
      <c r="M15" s="43" t="s">
        <v>291</v>
      </c>
      <c r="N15" s="43" t="s">
        <v>199</v>
      </c>
      <c r="O15" s="43" t="s">
        <v>525</v>
      </c>
      <c r="P15" s="43" t="s">
        <v>213</v>
      </c>
      <c r="Q15" s="43" t="s">
        <v>601</v>
      </c>
      <c r="R15" s="43" t="s">
        <v>932</v>
      </c>
      <c r="S15" s="39"/>
      <c r="T15" s="42" t="s">
        <v>3227</v>
      </c>
    </row>
    <row r="16" spans="1:20" s="112" customFormat="1" ht="17.399999999999999" x14ac:dyDescent="0.35">
      <c r="A16" s="43" t="s">
        <v>497</v>
      </c>
      <c r="B16" s="54">
        <v>24033</v>
      </c>
      <c r="C16" s="54" t="s">
        <v>12</v>
      </c>
      <c r="D16" s="53">
        <v>12.016159999999999</v>
      </c>
      <c r="E16" s="53">
        <f>SUMIFS('Ratios_MARAMA-VA'!T:T, 'Ratios_MARAMA-VA'!AA:AA, T16)</f>
        <v>0</v>
      </c>
      <c r="F16" s="53">
        <f>SUMIFS('Ratios_MARAMA-VA'!J:J, 'Ratios_MARAMA-VA'!AA:AA, T16)</f>
        <v>0</v>
      </c>
      <c r="G16" s="53" t="s">
        <v>963</v>
      </c>
      <c r="H16" s="53">
        <v>0.45019424000000002</v>
      </c>
      <c r="I16" s="53" t="s">
        <v>964</v>
      </c>
      <c r="J16" s="53">
        <v>6.2231549999999997E-2</v>
      </c>
      <c r="K16" s="53" t="s">
        <v>964</v>
      </c>
      <c r="L16" s="43" t="s">
        <v>600</v>
      </c>
      <c r="M16" s="43" t="s">
        <v>291</v>
      </c>
      <c r="N16" s="43" t="s">
        <v>199</v>
      </c>
      <c r="O16" s="43" t="s">
        <v>525</v>
      </c>
      <c r="P16" s="43" t="s">
        <v>213</v>
      </c>
      <c r="Q16" s="43" t="s">
        <v>601</v>
      </c>
      <c r="R16" s="43" t="s">
        <v>932</v>
      </c>
      <c r="S16" s="39"/>
      <c r="T16" s="42" t="s">
        <v>3230</v>
      </c>
    </row>
    <row r="17" spans="1:20" s="112" customFormat="1" ht="17.399999999999999" x14ac:dyDescent="0.35">
      <c r="A17" s="43" t="s">
        <v>811</v>
      </c>
      <c r="B17" s="54">
        <v>51153</v>
      </c>
      <c r="C17" s="54" t="s">
        <v>10</v>
      </c>
      <c r="D17" s="53">
        <v>0.98</v>
      </c>
      <c r="E17" s="53">
        <f>SUMIFS('Ratios_MARAMA-VA'!T:T, 'Ratios_MARAMA-VA'!AA:AA, T17)</f>
        <v>0</v>
      </c>
      <c r="F17" s="53">
        <f>SUMIFS('Ratios_MARAMA-VA'!J:J, 'Ratios_MARAMA-VA'!AA:AA, T17)</f>
        <v>0</v>
      </c>
      <c r="G17" s="53" t="s">
        <v>963</v>
      </c>
      <c r="H17" s="53">
        <v>0.76439999999999997</v>
      </c>
      <c r="I17" s="53" t="s">
        <v>964</v>
      </c>
      <c r="J17" s="53">
        <v>0.72621614936097501</v>
      </c>
      <c r="K17" s="53" t="s">
        <v>964</v>
      </c>
      <c r="L17" s="43" t="s">
        <v>600</v>
      </c>
      <c r="M17" s="43" t="s">
        <v>291</v>
      </c>
      <c r="N17" s="43" t="s">
        <v>199</v>
      </c>
      <c r="O17" s="43" t="s">
        <v>525</v>
      </c>
      <c r="P17" s="43" t="s">
        <v>213</v>
      </c>
      <c r="Q17" s="43" t="s">
        <v>601</v>
      </c>
      <c r="R17" s="43" t="s">
        <v>932</v>
      </c>
      <c r="S17" s="39"/>
      <c r="T17" s="42" t="s">
        <v>3228</v>
      </c>
    </row>
    <row r="18" spans="1:20" s="112" customFormat="1" ht="17.399999999999999" x14ac:dyDescent="0.35">
      <c r="A18" s="43" t="s">
        <v>811</v>
      </c>
      <c r="B18" s="54">
        <v>51153</v>
      </c>
      <c r="C18" s="54" t="s">
        <v>12</v>
      </c>
      <c r="D18" s="53">
        <v>0.14000000000000001</v>
      </c>
      <c r="E18" s="53">
        <f>SUMIFS('Ratios_MARAMA-VA'!T:T, 'Ratios_MARAMA-VA'!AA:AA, T18)</f>
        <v>0</v>
      </c>
      <c r="F18" s="53">
        <f>SUMIFS('Ratios_MARAMA-VA'!J:J, 'Ratios_MARAMA-VA'!AA:AA, T18)</f>
        <v>0</v>
      </c>
      <c r="G18" s="53" t="s">
        <v>963</v>
      </c>
      <c r="H18" s="53">
        <v>0.10920000000000001</v>
      </c>
      <c r="I18" s="53" t="s">
        <v>964</v>
      </c>
      <c r="J18" s="53">
        <v>0.103745164194425</v>
      </c>
      <c r="K18" s="53" t="s">
        <v>964</v>
      </c>
      <c r="L18" s="43" t="s">
        <v>600</v>
      </c>
      <c r="M18" s="43" t="s">
        <v>291</v>
      </c>
      <c r="N18" s="43" t="s">
        <v>199</v>
      </c>
      <c r="O18" s="43" t="s">
        <v>525</v>
      </c>
      <c r="P18" s="43" t="s">
        <v>213</v>
      </c>
      <c r="Q18" s="43" t="s">
        <v>601</v>
      </c>
      <c r="R18" s="43" t="s">
        <v>932</v>
      </c>
      <c r="S18" s="39"/>
      <c r="T18" s="42" t="s">
        <v>3231</v>
      </c>
    </row>
    <row r="19" spans="1:20" s="112" customFormat="1" ht="17.399999999999999" x14ac:dyDescent="0.35">
      <c r="A19" s="43" t="s">
        <v>497</v>
      </c>
      <c r="B19" s="54">
        <v>24009</v>
      </c>
      <c r="C19" s="54" t="s">
        <v>10</v>
      </c>
      <c r="D19" s="53">
        <v>0.60375000000000001</v>
      </c>
      <c r="E19" s="53">
        <f>SUMIFS('Ratios_MARAMA-VA'!T:T, 'Ratios_MARAMA-VA'!AA:AA, T19)</f>
        <v>0</v>
      </c>
      <c r="F19" s="53">
        <f>SUMIFS('Ratios_MARAMA-VA'!J:J, 'Ratios_MARAMA-VA'!AA:AA, T19)</f>
        <v>0</v>
      </c>
      <c r="G19" s="53" t="s">
        <v>963</v>
      </c>
      <c r="H19" s="55" t="s">
        <v>14</v>
      </c>
      <c r="I19" s="53" t="s">
        <v>964</v>
      </c>
      <c r="J19" s="55" t="s">
        <v>14</v>
      </c>
      <c r="K19" s="53" t="s">
        <v>964</v>
      </c>
      <c r="L19" s="43" t="s">
        <v>527</v>
      </c>
      <c r="M19" s="43" t="s">
        <v>291</v>
      </c>
      <c r="N19" s="43" t="s">
        <v>199</v>
      </c>
      <c r="O19" s="43" t="s">
        <v>525</v>
      </c>
      <c r="P19" s="43" t="s">
        <v>213</v>
      </c>
      <c r="Q19" s="43" t="s">
        <v>528</v>
      </c>
      <c r="R19" s="43" t="s">
        <v>932</v>
      </c>
      <c r="S19" s="39"/>
      <c r="T19" s="42" t="s">
        <v>3232</v>
      </c>
    </row>
    <row r="20" spans="1:20" s="112" customFormat="1" ht="17.399999999999999" x14ac:dyDescent="0.35">
      <c r="A20" s="43" t="s">
        <v>497</v>
      </c>
      <c r="B20" s="54">
        <v>24009</v>
      </c>
      <c r="C20" s="54" t="s">
        <v>12</v>
      </c>
      <c r="D20" s="53">
        <v>0.65549999999999997</v>
      </c>
      <c r="E20" s="53">
        <f>SUMIFS('Ratios_MARAMA-VA'!T:T, 'Ratios_MARAMA-VA'!AA:AA, T20)</f>
        <v>0</v>
      </c>
      <c r="F20" s="53">
        <f>SUMIFS('Ratios_MARAMA-VA'!J:J, 'Ratios_MARAMA-VA'!AA:AA, T20)</f>
        <v>0</v>
      </c>
      <c r="G20" s="53" t="s">
        <v>963</v>
      </c>
      <c r="H20" s="55" t="s">
        <v>14</v>
      </c>
      <c r="I20" s="53" t="s">
        <v>964</v>
      </c>
      <c r="J20" s="55" t="s">
        <v>14</v>
      </c>
      <c r="K20" s="53" t="s">
        <v>964</v>
      </c>
      <c r="L20" s="43" t="s">
        <v>527</v>
      </c>
      <c r="M20" s="43" t="s">
        <v>291</v>
      </c>
      <c r="N20" s="43" t="s">
        <v>199</v>
      </c>
      <c r="O20" s="43" t="s">
        <v>525</v>
      </c>
      <c r="P20" s="43" t="s">
        <v>213</v>
      </c>
      <c r="Q20" s="43" t="s">
        <v>528</v>
      </c>
      <c r="R20" s="43" t="s">
        <v>932</v>
      </c>
      <c r="S20" s="39"/>
      <c r="T20" s="42" t="s">
        <v>3236</v>
      </c>
    </row>
    <row r="21" spans="1:20" s="112" customFormat="1" ht="17.399999999999999" x14ac:dyDescent="0.35">
      <c r="A21" s="43" t="s">
        <v>497</v>
      </c>
      <c r="B21" s="54">
        <v>24017</v>
      </c>
      <c r="C21" s="54" t="s">
        <v>10</v>
      </c>
      <c r="D21" s="53">
        <v>0.29227500000000001</v>
      </c>
      <c r="E21" s="53">
        <f>SUMIFS('Ratios_MARAMA-VA'!T:T, 'Ratios_MARAMA-VA'!AA:AA, T21)</f>
        <v>0</v>
      </c>
      <c r="F21" s="53">
        <f>SUMIFS('Ratios_MARAMA-VA'!J:J, 'Ratios_MARAMA-VA'!AA:AA, T21)</f>
        <v>0</v>
      </c>
      <c r="G21" s="53" t="s">
        <v>963</v>
      </c>
      <c r="H21" s="53">
        <v>0.2279745</v>
      </c>
      <c r="I21" s="53" t="s">
        <v>964</v>
      </c>
      <c r="J21" s="53">
        <v>0.21658655617804001</v>
      </c>
      <c r="K21" s="53" t="s">
        <v>964</v>
      </c>
      <c r="L21" s="43" t="s">
        <v>527</v>
      </c>
      <c r="M21" s="43" t="s">
        <v>291</v>
      </c>
      <c r="N21" s="43" t="s">
        <v>199</v>
      </c>
      <c r="O21" s="43" t="s">
        <v>525</v>
      </c>
      <c r="P21" s="43" t="s">
        <v>213</v>
      </c>
      <c r="Q21" s="43" t="s">
        <v>528</v>
      </c>
      <c r="R21" s="43" t="s">
        <v>932</v>
      </c>
      <c r="S21" s="39"/>
      <c r="T21" s="42" t="s">
        <v>3233</v>
      </c>
    </row>
    <row r="22" spans="1:20" s="112" customFormat="1" ht="17.399999999999999" x14ac:dyDescent="0.35">
      <c r="A22" s="43" t="s">
        <v>497</v>
      </c>
      <c r="B22" s="54">
        <v>24017</v>
      </c>
      <c r="C22" s="54" t="s">
        <v>12</v>
      </c>
      <c r="D22" s="53">
        <v>4.5420500000000003E-2</v>
      </c>
      <c r="E22" s="53">
        <f>SUMIFS('Ratios_MARAMA-VA'!T:T, 'Ratios_MARAMA-VA'!AA:AA, T22)</f>
        <v>0</v>
      </c>
      <c r="F22" s="53">
        <f>SUMIFS('Ratios_MARAMA-VA'!J:J, 'Ratios_MARAMA-VA'!AA:AA, T22)</f>
        <v>0</v>
      </c>
      <c r="G22" s="53" t="s">
        <v>963</v>
      </c>
      <c r="H22" s="53">
        <v>3.5427989999999999E-2</v>
      </c>
      <c r="I22" s="53" t="s">
        <v>964</v>
      </c>
      <c r="J22" s="53">
        <v>3.3658265930663303E-2</v>
      </c>
      <c r="K22" s="53" t="s">
        <v>964</v>
      </c>
      <c r="L22" s="43" t="s">
        <v>527</v>
      </c>
      <c r="M22" s="43" t="s">
        <v>291</v>
      </c>
      <c r="N22" s="43" t="s">
        <v>199</v>
      </c>
      <c r="O22" s="43" t="s">
        <v>525</v>
      </c>
      <c r="P22" s="43" t="s">
        <v>213</v>
      </c>
      <c r="Q22" s="43" t="s">
        <v>528</v>
      </c>
      <c r="R22" s="43" t="s">
        <v>932</v>
      </c>
      <c r="S22" s="39"/>
      <c r="T22" s="42" t="s">
        <v>3237</v>
      </c>
    </row>
    <row r="23" spans="1:20" s="112" customFormat="1" ht="17.399999999999999" x14ac:dyDescent="0.35">
      <c r="A23" s="43" t="s">
        <v>497</v>
      </c>
      <c r="B23" s="54">
        <v>24033</v>
      </c>
      <c r="C23" s="54" t="s">
        <v>10</v>
      </c>
      <c r="D23" s="53">
        <v>7.3097099999999998E-2</v>
      </c>
      <c r="E23" s="53">
        <f>SUMIFS('Ratios_MARAMA-VA'!T:T, 'Ratios_MARAMA-VA'!AA:AA, T23)</f>
        <v>0</v>
      </c>
      <c r="F23" s="53">
        <f>SUMIFS('Ratios_MARAMA-VA'!J:J, 'Ratios_MARAMA-VA'!AA:AA, T23)</f>
        <v>0</v>
      </c>
      <c r="G23" s="53" t="s">
        <v>963</v>
      </c>
      <c r="H23" s="53">
        <v>5.7015738000000003E-2</v>
      </c>
      <c r="I23" s="53" t="s">
        <v>964</v>
      </c>
      <c r="J23" s="53">
        <v>5.4167647440259301E-2</v>
      </c>
      <c r="K23" s="53" t="s">
        <v>964</v>
      </c>
      <c r="L23" s="43" t="s">
        <v>527</v>
      </c>
      <c r="M23" s="43" t="s">
        <v>291</v>
      </c>
      <c r="N23" s="43" t="s">
        <v>199</v>
      </c>
      <c r="O23" s="43" t="s">
        <v>525</v>
      </c>
      <c r="P23" s="43" t="s">
        <v>213</v>
      </c>
      <c r="Q23" s="43" t="s">
        <v>528</v>
      </c>
      <c r="R23" s="43" t="s">
        <v>932</v>
      </c>
      <c r="S23" s="39"/>
      <c r="T23" s="42" t="s">
        <v>3234</v>
      </c>
    </row>
    <row r="24" spans="1:20" s="112" customFormat="1" ht="17.399999999999999" x14ac:dyDescent="0.35">
      <c r="A24" s="43" t="s">
        <v>497</v>
      </c>
      <c r="B24" s="54">
        <v>24033</v>
      </c>
      <c r="C24" s="54" t="s">
        <v>12</v>
      </c>
      <c r="D24" s="53">
        <v>1.46205E-2</v>
      </c>
      <c r="E24" s="53">
        <f>SUMIFS('Ratios_MARAMA-VA'!T:T, 'Ratios_MARAMA-VA'!AA:AA, T24)</f>
        <v>0</v>
      </c>
      <c r="F24" s="53">
        <f>SUMIFS('Ratios_MARAMA-VA'!J:J, 'Ratios_MARAMA-VA'!AA:AA, T24)</f>
        <v>0</v>
      </c>
      <c r="G24" s="53" t="s">
        <v>963</v>
      </c>
      <c r="H24" s="53">
        <v>1.1403989999999999E-2</v>
      </c>
      <c r="I24" s="53" t="s">
        <v>964</v>
      </c>
      <c r="J24" s="53">
        <v>1.0834329807889899E-2</v>
      </c>
      <c r="K24" s="53" t="s">
        <v>964</v>
      </c>
      <c r="L24" s="43" t="s">
        <v>527</v>
      </c>
      <c r="M24" s="43" t="s">
        <v>291</v>
      </c>
      <c r="N24" s="43" t="s">
        <v>199</v>
      </c>
      <c r="O24" s="43" t="s">
        <v>525</v>
      </c>
      <c r="P24" s="43" t="s">
        <v>213</v>
      </c>
      <c r="Q24" s="43" t="s">
        <v>528</v>
      </c>
      <c r="R24" s="43" t="s">
        <v>932</v>
      </c>
      <c r="S24" s="39"/>
      <c r="T24" s="42" t="s">
        <v>3238</v>
      </c>
    </row>
    <row r="25" spans="1:20" s="112" customFormat="1" ht="17.399999999999999" x14ac:dyDescent="0.35">
      <c r="A25" s="43" t="s">
        <v>811</v>
      </c>
      <c r="B25" s="54">
        <v>51153</v>
      </c>
      <c r="C25" s="54" t="s">
        <v>10</v>
      </c>
      <c r="D25" s="53">
        <v>1.1876675999999999</v>
      </c>
      <c r="E25" s="53">
        <f>SUMIFS('Ratios_MARAMA-VA'!T:T, 'Ratios_MARAMA-VA'!AA:AA, T25)</f>
        <v>0</v>
      </c>
      <c r="F25" s="53">
        <f>SUMIFS('Ratios_MARAMA-VA'!J:J, 'Ratios_MARAMA-VA'!AA:AA, T25)</f>
        <v>0</v>
      </c>
      <c r="G25" s="53" t="s">
        <v>963</v>
      </c>
      <c r="H25" s="53">
        <v>0.92638072800000004</v>
      </c>
      <c r="I25" s="53" t="s">
        <v>964</v>
      </c>
      <c r="J25" s="53">
        <v>0.88010550121713405</v>
      </c>
      <c r="K25" s="53" t="s">
        <v>964</v>
      </c>
      <c r="L25" s="43" t="s">
        <v>527</v>
      </c>
      <c r="M25" s="43" t="s">
        <v>291</v>
      </c>
      <c r="N25" s="43" t="s">
        <v>199</v>
      </c>
      <c r="O25" s="43" t="s">
        <v>525</v>
      </c>
      <c r="P25" s="43" t="s">
        <v>213</v>
      </c>
      <c r="Q25" s="43" t="s">
        <v>528</v>
      </c>
      <c r="R25" s="43" t="s">
        <v>932</v>
      </c>
      <c r="S25" s="39"/>
      <c r="T25" s="42" t="s">
        <v>3235</v>
      </c>
    </row>
    <row r="26" spans="1:20" s="112" customFormat="1" ht="17.399999999999999" x14ac:dyDescent="0.35">
      <c r="A26" s="43" t="s">
        <v>811</v>
      </c>
      <c r="B26" s="54">
        <v>51153</v>
      </c>
      <c r="C26" s="54" t="s">
        <v>12</v>
      </c>
      <c r="D26" s="53">
        <v>8.0354999999999996E-2</v>
      </c>
      <c r="E26" s="53">
        <f>SUMIFS('Ratios_MARAMA-VA'!T:T, 'Ratios_MARAMA-VA'!AA:AA, T26)</f>
        <v>0</v>
      </c>
      <c r="F26" s="53">
        <f>SUMIFS('Ratios_MARAMA-VA'!J:J, 'Ratios_MARAMA-VA'!AA:AA, T26)</f>
        <v>0</v>
      </c>
      <c r="G26" s="53" t="s">
        <v>963</v>
      </c>
      <c r="H26" s="53">
        <v>6.2676899999999994E-2</v>
      </c>
      <c r="I26" s="53" t="s">
        <v>964</v>
      </c>
      <c r="J26" s="53">
        <v>5.9546019063164403E-2</v>
      </c>
      <c r="K26" s="53" t="s">
        <v>964</v>
      </c>
      <c r="L26" s="43" t="s">
        <v>527</v>
      </c>
      <c r="M26" s="43" t="s">
        <v>291</v>
      </c>
      <c r="N26" s="43" t="s">
        <v>199</v>
      </c>
      <c r="O26" s="43" t="s">
        <v>525</v>
      </c>
      <c r="P26" s="43" t="s">
        <v>213</v>
      </c>
      <c r="Q26" s="43" t="s">
        <v>528</v>
      </c>
      <c r="R26" s="43" t="s">
        <v>932</v>
      </c>
      <c r="S26" s="39"/>
      <c r="T26" s="42" t="s">
        <v>3239</v>
      </c>
    </row>
    <row r="27" spans="1:20" s="112" customFormat="1" ht="17.399999999999999" x14ac:dyDescent="0.35">
      <c r="A27" s="43" t="s">
        <v>811</v>
      </c>
      <c r="B27" s="54">
        <v>51107</v>
      </c>
      <c r="C27" s="54" t="s">
        <v>10</v>
      </c>
      <c r="D27" s="53">
        <v>0.2238665</v>
      </c>
      <c r="E27" s="53">
        <f>SUMIFS('Ratios_MARAMA-VA'!T:T, 'Ratios_MARAMA-VA'!AA:AA, T27)</f>
        <v>0</v>
      </c>
      <c r="F27" s="53">
        <f>SUMIFS('Ratios_MARAMA-VA'!J:J, 'Ratios_MARAMA-VA'!AA:AA, T27)</f>
        <v>0</v>
      </c>
      <c r="G27" s="53" t="s">
        <v>963</v>
      </c>
      <c r="H27" s="53">
        <v>0.27311712999999999</v>
      </c>
      <c r="I27" s="53" t="s">
        <v>964</v>
      </c>
      <c r="J27" s="53">
        <v>0.30662994505000002</v>
      </c>
      <c r="K27" s="53" t="s">
        <v>964</v>
      </c>
      <c r="L27" s="43" t="s">
        <v>868</v>
      </c>
      <c r="M27" s="43" t="s">
        <v>842</v>
      </c>
      <c r="N27" s="43" t="s">
        <v>199</v>
      </c>
      <c r="O27" s="43" t="s">
        <v>525</v>
      </c>
      <c r="P27" s="43" t="s">
        <v>814</v>
      </c>
      <c r="Q27" s="43" t="s">
        <v>869</v>
      </c>
      <c r="R27" s="43" t="s">
        <v>932</v>
      </c>
      <c r="S27" s="39"/>
      <c r="T27" s="42" t="s">
        <v>3240</v>
      </c>
    </row>
    <row r="28" spans="1:20" s="112" customFormat="1" ht="17.399999999999999" x14ac:dyDescent="0.35">
      <c r="A28" s="43" t="s">
        <v>811</v>
      </c>
      <c r="B28" s="54">
        <v>51107</v>
      </c>
      <c r="C28" s="54" t="s">
        <v>12</v>
      </c>
      <c r="D28" s="53">
        <v>4.5954999999999998E-3</v>
      </c>
      <c r="E28" s="53">
        <f>SUMIFS('Ratios_MARAMA-VA'!T:T, 'Ratios_MARAMA-VA'!AA:AA, T28)</f>
        <v>0</v>
      </c>
      <c r="F28" s="53">
        <f>SUMIFS('Ratios_MARAMA-VA'!J:J, 'Ratios_MARAMA-VA'!AA:AA, T28)</f>
        <v>0</v>
      </c>
      <c r="G28" s="53" t="s">
        <v>963</v>
      </c>
      <c r="H28" s="53">
        <v>5.6065099999998997E-3</v>
      </c>
      <c r="I28" s="53" t="s">
        <v>964</v>
      </c>
      <c r="J28" s="53">
        <v>6.2944563499999001E-3</v>
      </c>
      <c r="K28" s="53" t="s">
        <v>964</v>
      </c>
      <c r="L28" s="43" t="s">
        <v>868</v>
      </c>
      <c r="M28" s="43" t="s">
        <v>842</v>
      </c>
      <c r="N28" s="43" t="s">
        <v>199</v>
      </c>
      <c r="O28" s="43" t="s">
        <v>525</v>
      </c>
      <c r="P28" s="43" t="s">
        <v>814</v>
      </c>
      <c r="Q28" s="43" t="s">
        <v>869</v>
      </c>
      <c r="R28" s="43" t="s">
        <v>932</v>
      </c>
      <c r="S28" s="39"/>
      <c r="T28" s="42" t="s">
        <v>3241</v>
      </c>
    </row>
    <row r="29" spans="1:20" s="112" customFormat="1" ht="17.399999999999999" x14ac:dyDescent="0.35">
      <c r="A29" s="43" t="s">
        <v>811</v>
      </c>
      <c r="B29" s="54">
        <v>51510</v>
      </c>
      <c r="C29" s="54" t="s">
        <v>10</v>
      </c>
      <c r="D29" s="53">
        <v>0.40445999999999999</v>
      </c>
      <c r="E29" s="53">
        <f>SUMIFS('Ratios_MARAMA-VA'!T:T, 'Ratios_MARAMA-VA'!AA:AA, T29)</f>
        <v>0</v>
      </c>
      <c r="F29" s="53">
        <f>SUMIFS('Ratios_MARAMA-VA'!J:J, 'Ratios_MARAMA-VA'!AA:AA, T29)</f>
        <v>0</v>
      </c>
      <c r="G29" s="53" t="s">
        <v>963</v>
      </c>
      <c r="H29" s="55" t="s">
        <v>14</v>
      </c>
      <c r="I29" s="53" t="s">
        <v>964</v>
      </c>
      <c r="J29" s="55" t="s">
        <v>14</v>
      </c>
      <c r="K29" s="53" t="s">
        <v>964</v>
      </c>
      <c r="L29" s="43" t="s">
        <v>812</v>
      </c>
      <c r="M29" s="43" t="s">
        <v>221</v>
      </c>
      <c r="N29" s="43" t="s">
        <v>199</v>
      </c>
      <c r="O29" s="43" t="s">
        <v>222</v>
      </c>
      <c r="P29" s="43" t="s">
        <v>201</v>
      </c>
      <c r="Q29" s="43" t="s">
        <v>206</v>
      </c>
      <c r="R29" s="43" t="s">
        <v>932</v>
      </c>
      <c r="S29" s="39"/>
      <c r="T29" s="42" t="s">
        <v>3242</v>
      </c>
    </row>
    <row r="30" spans="1:20" s="112" customFormat="1" ht="17.399999999999999" x14ac:dyDescent="0.35">
      <c r="A30" s="43" t="s">
        <v>811</v>
      </c>
      <c r="B30" s="54">
        <v>51510</v>
      </c>
      <c r="C30" s="54" t="s">
        <v>12</v>
      </c>
      <c r="D30" s="53">
        <v>8.4936600000000001E-3</v>
      </c>
      <c r="E30" s="53">
        <f>SUMIFS('Ratios_MARAMA-VA'!T:T, 'Ratios_MARAMA-VA'!AA:AA, T30)</f>
        <v>0</v>
      </c>
      <c r="F30" s="53">
        <f>SUMIFS('Ratios_MARAMA-VA'!J:J, 'Ratios_MARAMA-VA'!AA:AA, T30)</f>
        <v>0</v>
      </c>
      <c r="G30" s="53" t="s">
        <v>963</v>
      </c>
      <c r="H30" s="55" t="s">
        <v>14</v>
      </c>
      <c r="I30" s="53" t="s">
        <v>964</v>
      </c>
      <c r="J30" s="55" t="s">
        <v>14</v>
      </c>
      <c r="K30" s="53" t="s">
        <v>964</v>
      </c>
      <c r="L30" s="43" t="s">
        <v>812</v>
      </c>
      <c r="M30" s="43" t="s">
        <v>221</v>
      </c>
      <c r="N30" s="43" t="s">
        <v>199</v>
      </c>
      <c r="O30" s="43" t="s">
        <v>222</v>
      </c>
      <c r="P30" s="43" t="s">
        <v>201</v>
      </c>
      <c r="Q30" s="43" t="s">
        <v>206</v>
      </c>
      <c r="R30" s="43" t="s">
        <v>932</v>
      </c>
      <c r="S30" s="39"/>
      <c r="T30" s="42" t="s">
        <v>3244</v>
      </c>
    </row>
    <row r="31" spans="1:20" s="112" customFormat="1" ht="17.399999999999999" x14ac:dyDescent="0.35">
      <c r="A31" s="43" t="s">
        <v>811</v>
      </c>
      <c r="B31" s="54">
        <v>51683</v>
      </c>
      <c r="C31" s="54" t="s">
        <v>10</v>
      </c>
      <c r="D31" s="53">
        <v>0.1188</v>
      </c>
      <c r="E31" s="53">
        <f>SUMIFS('Ratios_MARAMA-VA'!T:T, 'Ratios_MARAMA-VA'!AA:AA, T31)</f>
        <v>0</v>
      </c>
      <c r="F31" s="53">
        <f>SUMIFS('Ratios_MARAMA-VA'!J:J, 'Ratios_MARAMA-VA'!AA:AA, T31)</f>
        <v>0</v>
      </c>
      <c r="G31" s="53" t="s">
        <v>963</v>
      </c>
      <c r="H31" s="53">
        <v>0.14493600000000001</v>
      </c>
      <c r="I31" s="53" t="s">
        <v>964</v>
      </c>
      <c r="J31" s="53">
        <v>0.15482427682781499</v>
      </c>
      <c r="K31" s="53" t="s">
        <v>964</v>
      </c>
      <c r="L31" s="43" t="s">
        <v>812</v>
      </c>
      <c r="M31" s="43" t="s">
        <v>221</v>
      </c>
      <c r="N31" s="43" t="s">
        <v>199</v>
      </c>
      <c r="O31" s="43" t="s">
        <v>222</v>
      </c>
      <c r="P31" s="43" t="s">
        <v>201</v>
      </c>
      <c r="Q31" s="43" t="s">
        <v>206</v>
      </c>
      <c r="R31" s="43" t="s">
        <v>932</v>
      </c>
      <c r="S31" s="39"/>
      <c r="T31" s="42" t="s">
        <v>3243</v>
      </c>
    </row>
    <row r="32" spans="1:20" s="112" customFormat="1" ht="17.399999999999999" x14ac:dyDescent="0.35">
      <c r="A32" s="43" t="s">
        <v>811</v>
      </c>
      <c r="B32" s="54">
        <v>51683</v>
      </c>
      <c r="C32" s="54" t="s">
        <v>12</v>
      </c>
      <c r="D32" s="53">
        <v>1.3860000000000001E-3</v>
      </c>
      <c r="E32" s="53">
        <f>SUMIFS('Ratios_MARAMA-VA'!T:T, 'Ratios_MARAMA-VA'!AA:AA, T32)</f>
        <v>0</v>
      </c>
      <c r="F32" s="53">
        <f>SUMIFS('Ratios_MARAMA-VA'!J:J, 'Ratios_MARAMA-VA'!AA:AA, T32)</f>
        <v>0</v>
      </c>
      <c r="G32" s="53" t="s">
        <v>963</v>
      </c>
      <c r="H32" s="53">
        <v>1.6909200000000001E-3</v>
      </c>
      <c r="I32" s="53" t="s">
        <v>964</v>
      </c>
      <c r="J32" s="53">
        <v>1.8062832296578E-3</v>
      </c>
      <c r="K32" s="53" t="s">
        <v>964</v>
      </c>
      <c r="L32" s="43" t="s">
        <v>812</v>
      </c>
      <c r="M32" s="43" t="s">
        <v>221</v>
      </c>
      <c r="N32" s="43" t="s">
        <v>199</v>
      </c>
      <c r="O32" s="43" t="s">
        <v>222</v>
      </c>
      <c r="P32" s="43" t="s">
        <v>201</v>
      </c>
      <c r="Q32" s="43" t="s">
        <v>206</v>
      </c>
      <c r="R32" s="43" t="s">
        <v>932</v>
      </c>
      <c r="S32" s="39"/>
      <c r="T32" s="42" t="s">
        <v>3245</v>
      </c>
    </row>
    <row r="33" spans="1:20" s="112" customFormat="1" ht="17.399999999999999" x14ac:dyDescent="0.35">
      <c r="A33" s="43" t="s">
        <v>497</v>
      </c>
      <c r="B33" s="54">
        <v>24021</v>
      </c>
      <c r="C33" s="54" t="s">
        <v>10</v>
      </c>
      <c r="D33" s="53">
        <v>0.17405000000000001</v>
      </c>
      <c r="E33" s="53">
        <f>SUMIFS('Ratios_MARAMA-VA'!T:T, 'Ratios_MARAMA-VA'!AA:AA, T33)</f>
        <v>0</v>
      </c>
      <c r="F33" s="53">
        <f>SUMIFS('Ratios_MARAMA-VA'!J:J, 'Ratios_MARAMA-VA'!AA:AA, T33)</f>
        <v>0</v>
      </c>
      <c r="G33" s="53" t="s">
        <v>963</v>
      </c>
      <c r="H33" s="53">
        <v>0.15912731575078101</v>
      </c>
      <c r="I33" s="53" t="s">
        <v>964</v>
      </c>
      <c r="J33" s="53">
        <v>0.16018003166195999</v>
      </c>
      <c r="K33" s="53" t="s">
        <v>964</v>
      </c>
      <c r="L33" s="43" t="s">
        <v>572</v>
      </c>
      <c r="M33" s="43" t="s">
        <v>221</v>
      </c>
      <c r="N33" s="43" t="s">
        <v>199</v>
      </c>
      <c r="O33" s="43" t="s">
        <v>222</v>
      </c>
      <c r="P33" s="43" t="s">
        <v>201</v>
      </c>
      <c r="Q33" s="43" t="s">
        <v>204</v>
      </c>
      <c r="R33" s="43" t="s">
        <v>932</v>
      </c>
      <c r="S33" s="39"/>
      <c r="T33" s="42" t="s">
        <v>3246</v>
      </c>
    </row>
    <row r="34" spans="1:20" s="112" customFormat="1" ht="17.399999999999999" x14ac:dyDescent="0.35">
      <c r="A34" s="43" t="s">
        <v>497</v>
      </c>
      <c r="B34" s="54">
        <v>24021</v>
      </c>
      <c r="C34" s="54" t="s">
        <v>12</v>
      </c>
      <c r="D34" s="53">
        <v>1.75E-3</v>
      </c>
      <c r="E34" s="53">
        <f>SUMIFS('Ratios_MARAMA-VA'!T:T, 'Ratios_MARAMA-VA'!AA:AA, T34)</f>
        <v>0</v>
      </c>
      <c r="F34" s="53">
        <f>SUMIFS('Ratios_MARAMA-VA'!J:J, 'Ratios_MARAMA-VA'!AA:AA, T34)</f>
        <v>0</v>
      </c>
      <c r="G34" s="53" t="s">
        <v>963</v>
      </c>
      <c r="H34" s="53">
        <v>1.5999586473072001E-3</v>
      </c>
      <c r="I34" s="53" t="s">
        <v>964</v>
      </c>
      <c r="J34" s="53">
        <v>1.6105432657766E-3</v>
      </c>
      <c r="K34" s="53" t="s">
        <v>964</v>
      </c>
      <c r="L34" s="43" t="s">
        <v>572</v>
      </c>
      <c r="M34" s="43" t="s">
        <v>221</v>
      </c>
      <c r="N34" s="43" t="s">
        <v>199</v>
      </c>
      <c r="O34" s="43" t="s">
        <v>222</v>
      </c>
      <c r="P34" s="43" t="s">
        <v>201</v>
      </c>
      <c r="Q34" s="43" t="s">
        <v>204</v>
      </c>
      <c r="R34" s="43" t="s">
        <v>932</v>
      </c>
      <c r="S34" s="39"/>
      <c r="T34" s="42" t="s">
        <v>3247</v>
      </c>
    </row>
    <row r="35" spans="1:20" s="112" customFormat="1" ht="17.399999999999999" x14ac:dyDescent="0.35">
      <c r="A35" s="43" t="s">
        <v>497</v>
      </c>
      <c r="B35" s="54">
        <v>24021</v>
      </c>
      <c r="C35" s="54" t="s">
        <v>10</v>
      </c>
      <c r="D35" s="53">
        <v>0.31860119999999997</v>
      </c>
      <c r="E35" s="53">
        <f>SUMIFS('Ratios_MARAMA-VA'!T:T, 'Ratios_MARAMA-VA'!AA:AA, T35)</f>
        <v>0</v>
      </c>
      <c r="F35" s="53">
        <f>SUMIFS('Ratios_MARAMA-VA'!J:J, 'Ratios_MARAMA-VA'!AA:AA, T35)</f>
        <v>0</v>
      </c>
      <c r="G35" s="53" t="s">
        <v>963</v>
      </c>
      <c r="H35" s="53">
        <v>0.27448319619758899</v>
      </c>
      <c r="I35" s="53" t="s">
        <v>964</v>
      </c>
      <c r="J35" s="53">
        <v>0.23543823896559499</v>
      </c>
      <c r="K35" s="53" t="s">
        <v>964</v>
      </c>
      <c r="L35" s="43" t="s">
        <v>571</v>
      </c>
      <c r="M35" s="43" t="s">
        <v>221</v>
      </c>
      <c r="N35" s="43" t="s">
        <v>199</v>
      </c>
      <c r="O35" s="43" t="s">
        <v>222</v>
      </c>
      <c r="P35" s="43" t="s">
        <v>201</v>
      </c>
      <c r="Q35" s="43" t="s">
        <v>202</v>
      </c>
      <c r="R35" s="43" t="s">
        <v>932</v>
      </c>
      <c r="S35" s="39"/>
      <c r="T35" s="42" t="s">
        <v>3248</v>
      </c>
    </row>
    <row r="36" spans="1:20" s="112" customFormat="1" ht="17.399999999999999" x14ac:dyDescent="0.35">
      <c r="A36" s="43" t="s">
        <v>497</v>
      </c>
      <c r="B36" s="54">
        <v>24021</v>
      </c>
      <c r="C36" s="54" t="s">
        <v>12</v>
      </c>
      <c r="D36" s="53">
        <v>4.0150000000000003E-3</v>
      </c>
      <c r="E36" s="53">
        <f>SUMIFS('Ratios_MARAMA-VA'!T:T, 'Ratios_MARAMA-VA'!AA:AA, T36)</f>
        <v>0</v>
      </c>
      <c r="F36" s="53">
        <f>SUMIFS('Ratios_MARAMA-VA'!J:J, 'Ratios_MARAMA-VA'!AA:AA, T36)</f>
        <v>0</v>
      </c>
      <c r="G36" s="53" t="s">
        <v>963</v>
      </c>
      <c r="H36" s="53">
        <v>3.4590266224147998E-3</v>
      </c>
      <c r="I36" s="53" t="s">
        <v>964</v>
      </c>
      <c r="J36" s="53">
        <v>2.9669835815020001E-3</v>
      </c>
      <c r="K36" s="53" t="s">
        <v>964</v>
      </c>
      <c r="L36" s="43" t="s">
        <v>571</v>
      </c>
      <c r="M36" s="43" t="s">
        <v>221</v>
      </c>
      <c r="N36" s="43" t="s">
        <v>199</v>
      </c>
      <c r="O36" s="43" t="s">
        <v>222</v>
      </c>
      <c r="P36" s="43" t="s">
        <v>201</v>
      </c>
      <c r="Q36" s="43" t="s">
        <v>202</v>
      </c>
      <c r="R36" s="43" t="s">
        <v>932</v>
      </c>
      <c r="S36" s="39"/>
      <c r="T36" s="42" t="s">
        <v>3249</v>
      </c>
    </row>
    <row r="37" spans="1:20" s="112" customFormat="1" ht="17.399999999999999" x14ac:dyDescent="0.35">
      <c r="A37" s="43" t="s">
        <v>9</v>
      </c>
      <c r="B37" s="54">
        <v>11001</v>
      </c>
      <c r="C37" s="54" t="s">
        <v>10</v>
      </c>
      <c r="D37" s="53">
        <v>1.3191E-2</v>
      </c>
      <c r="E37" s="53">
        <f>SUMIFS('Ratios_MARAMA-VA'!T:T, 'Ratios_MARAMA-VA'!AA:AA, T37)</f>
        <v>0</v>
      </c>
      <c r="F37" s="53">
        <f>SUMIFS('Ratios_MARAMA-VA'!J:J, 'Ratios_MARAMA-VA'!AA:AA, T37)</f>
        <v>0</v>
      </c>
      <c r="G37" s="53" t="s">
        <v>963</v>
      </c>
      <c r="H37" s="53">
        <v>1.20600311523616E-2</v>
      </c>
      <c r="I37" s="53" t="s">
        <v>964</v>
      </c>
      <c r="J37" s="53">
        <v>1.21398149822058E-2</v>
      </c>
      <c r="K37" s="53" t="s">
        <v>964</v>
      </c>
      <c r="L37" s="43" t="s">
        <v>220</v>
      </c>
      <c r="M37" s="43" t="s">
        <v>221</v>
      </c>
      <c r="N37" s="43" t="s">
        <v>199</v>
      </c>
      <c r="O37" s="43" t="s">
        <v>222</v>
      </c>
      <c r="P37" s="43" t="s">
        <v>201</v>
      </c>
      <c r="Q37" s="43" t="s">
        <v>223</v>
      </c>
      <c r="R37" s="43" t="s">
        <v>932</v>
      </c>
      <c r="S37" s="39"/>
      <c r="T37" s="42" t="s">
        <v>3250</v>
      </c>
    </row>
    <row r="38" spans="1:20" s="112" customFormat="1" ht="17.399999999999999" x14ac:dyDescent="0.35">
      <c r="A38" s="43" t="s">
        <v>9</v>
      </c>
      <c r="B38" s="54">
        <v>11001</v>
      </c>
      <c r="C38" s="54" t="s">
        <v>12</v>
      </c>
      <c r="D38" s="53">
        <v>1.4555E-2</v>
      </c>
      <c r="E38" s="53">
        <f>SUMIFS('Ratios_MARAMA-VA'!T:T, 'Ratios_MARAMA-VA'!AA:AA, T38)</f>
        <v>0</v>
      </c>
      <c r="F38" s="53">
        <f>SUMIFS('Ratios_MARAMA-VA'!J:J, 'Ratios_MARAMA-VA'!AA:AA, T38)</f>
        <v>0</v>
      </c>
      <c r="G38" s="53" t="s">
        <v>963</v>
      </c>
      <c r="H38" s="53">
        <v>1.33070846351773E-2</v>
      </c>
      <c r="I38" s="53" t="s">
        <v>964</v>
      </c>
      <c r="J38" s="53">
        <v>1.3395118419074E-2</v>
      </c>
      <c r="K38" s="53" t="s">
        <v>964</v>
      </c>
      <c r="L38" s="43" t="s">
        <v>220</v>
      </c>
      <c r="M38" s="43" t="s">
        <v>221</v>
      </c>
      <c r="N38" s="43" t="s">
        <v>199</v>
      </c>
      <c r="O38" s="43" t="s">
        <v>222</v>
      </c>
      <c r="P38" s="43" t="s">
        <v>201</v>
      </c>
      <c r="Q38" s="43" t="s">
        <v>223</v>
      </c>
      <c r="R38" s="43" t="s">
        <v>932</v>
      </c>
      <c r="S38" s="39"/>
      <c r="T38" s="42" t="s">
        <v>3251</v>
      </c>
    </row>
    <row r="39" spans="1:20" s="112" customFormat="1" ht="17.399999999999999" x14ac:dyDescent="0.35">
      <c r="A39" s="43" t="s">
        <v>811</v>
      </c>
      <c r="B39" s="54">
        <v>51059</v>
      </c>
      <c r="C39" s="54" t="s">
        <v>10</v>
      </c>
      <c r="D39" s="53">
        <v>3.105235</v>
      </c>
      <c r="E39" s="53">
        <f>SUMIFS('Ratios_MARAMA-VA'!T:T, 'Ratios_MARAMA-VA'!AA:AA, T39)</f>
        <v>0</v>
      </c>
      <c r="F39" s="53">
        <f>SUMIFS('Ratios_MARAMA-VA'!J:J, 'Ratios_MARAMA-VA'!AA:AA, T39)</f>
        <v>0</v>
      </c>
      <c r="G39" s="53" t="s">
        <v>963</v>
      </c>
      <c r="H39" s="55" t="s">
        <v>14</v>
      </c>
      <c r="I39" s="53" t="s">
        <v>964</v>
      </c>
      <c r="J39" s="55" t="s">
        <v>14</v>
      </c>
      <c r="K39" s="53" t="s">
        <v>964</v>
      </c>
      <c r="L39" s="43" t="s">
        <v>840</v>
      </c>
      <c r="M39" s="43" t="s">
        <v>225</v>
      </c>
      <c r="N39" s="43" t="s">
        <v>199</v>
      </c>
      <c r="O39" s="43" t="s">
        <v>222</v>
      </c>
      <c r="P39" s="43" t="s">
        <v>213</v>
      </c>
      <c r="Q39" s="43" t="s">
        <v>215</v>
      </c>
      <c r="R39" s="43" t="s">
        <v>932</v>
      </c>
      <c r="S39" s="39"/>
      <c r="T39" s="42" t="s">
        <v>3252</v>
      </c>
    </row>
    <row r="40" spans="1:20" s="112" customFormat="1" ht="17.399999999999999" x14ac:dyDescent="0.35">
      <c r="A40" s="43" t="s">
        <v>811</v>
      </c>
      <c r="B40" s="54">
        <v>51059</v>
      </c>
      <c r="C40" s="54" t="s">
        <v>12</v>
      </c>
      <c r="D40" s="53">
        <v>0.12199139000000001</v>
      </c>
      <c r="E40" s="53">
        <f>SUMIFS('Ratios_MARAMA-VA'!T:T, 'Ratios_MARAMA-VA'!AA:AA, T40)</f>
        <v>0</v>
      </c>
      <c r="F40" s="53">
        <f>SUMIFS('Ratios_MARAMA-VA'!J:J, 'Ratios_MARAMA-VA'!AA:AA, T40)</f>
        <v>0</v>
      </c>
      <c r="G40" s="53" t="s">
        <v>963</v>
      </c>
      <c r="H40" s="55" t="s">
        <v>14</v>
      </c>
      <c r="I40" s="53" t="s">
        <v>964</v>
      </c>
      <c r="J40" s="55" t="s">
        <v>14</v>
      </c>
      <c r="K40" s="53" t="s">
        <v>964</v>
      </c>
      <c r="L40" s="43" t="s">
        <v>840</v>
      </c>
      <c r="M40" s="43" t="s">
        <v>225</v>
      </c>
      <c r="N40" s="43" t="s">
        <v>199</v>
      </c>
      <c r="O40" s="43" t="s">
        <v>222</v>
      </c>
      <c r="P40" s="43" t="s">
        <v>213</v>
      </c>
      <c r="Q40" s="43" t="s">
        <v>215</v>
      </c>
      <c r="R40" s="43" t="s">
        <v>932</v>
      </c>
      <c r="S40" s="39"/>
      <c r="T40" s="42" t="s">
        <v>3253</v>
      </c>
    </row>
    <row r="41" spans="1:20" s="112" customFormat="1" ht="17.399999999999999" x14ac:dyDescent="0.35">
      <c r="A41" s="43" t="s">
        <v>9</v>
      </c>
      <c r="B41" s="54">
        <v>11001</v>
      </c>
      <c r="C41" s="54" t="s">
        <v>10</v>
      </c>
      <c r="D41" s="53">
        <v>2.5385800000000001</v>
      </c>
      <c r="E41" s="53">
        <f>SUMIFS('Ratios_MARAMA-VA'!T:T, 'Ratios_MARAMA-VA'!AA:AA, T41)</f>
        <v>0</v>
      </c>
      <c r="F41" s="53">
        <f>SUMIFS('Ratios_MARAMA-VA'!J:J, 'Ratios_MARAMA-VA'!AA:AA, T41)</f>
        <v>0</v>
      </c>
      <c r="G41" s="53" t="s">
        <v>963</v>
      </c>
      <c r="H41" s="53">
        <v>2.7790747815275001</v>
      </c>
      <c r="I41" s="53" t="s">
        <v>964</v>
      </c>
      <c r="J41" s="53">
        <v>2.87109823660693</v>
      </c>
      <c r="K41" s="53" t="s">
        <v>964</v>
      </c>
      <c r="L41" s="43" t="s">
        <v>226</v>
      </c>
      <c r="M41" s="43" t="s">
        <v>225</v>
      </c>
      <c r="N41" s="43" t="s">
        <v>199</v>
      </c>
      <c r="O41" s="43" t="s">
        <v>222</v>
      </c>
      <c r="P41" s="43" t="s">
        <v>213</v>
      </c>
      <c r="Q41" s="43" t="s">
        <v>204</v>
      </c>
      <c r="R41" s="43" t="s">
        <v>932</v>
      </c>
      <c r="S41" s="39"/>
      <c r="T41" s="42" t="s">
        <v>3254</v>
      </c>
    </row>
    <row r="42" spans="1:20" s="112" customFormat="1" ht="17.399999999999999" x14ac:dyDescent="0.35">
      <c r="A42" s="43" t="s">
        <v>9</v>
      </c>
      <c r="B42" s="54">
        <v>11001</v>
      </c>
      <c r="C42" s="54" t="s">
        <v>12</v>
      </c>
      <c r="D42" s="53">
        <v>0.102368</v>
      </c>
      <c r="E42" s="53">
        <f>SUMIFS('Ratios_MARAMA-VA'!T:T, 'Ratios_MARAMA-VA'!AA:AA, T42)</f>
        <v>0</v>
      </c>
      <c r="F42" s="53">
        <f>SUMIFS('Ratios_MARAMA-VA'!J:J, 'Ratios_MARAMA-VA'!AA:AA, T42)</f>
        <v>0</v>
      </c>
      <c r="G42" s="53" t="s">
        <v>963</v>
      </c>
      <c r="H42" s="53">
        <v>0.11206592947057301</v>
      </c>
      <c r="I42" s="53" t="s">
        <v>964</v>
      </c>
      <c r="J42" s="53">
        <v>0.115776766651032</v>
      </c>
      <c r="K42" s="53" t="s">
        <v>964</v>
      </c>
      <c r="L42" s="43" t="s">
        <v>226</v>
      </c>
      <c r="M42" s="43" t="s">
        <v>225</v>
      </c>
      <c r="N42" s="43" t="s">
        <v>199</v>
      </c>
      <c r="O42" s="43" t="s">
        <v>222</v>
      </c>
      <c r="P42" s="43" t="s">
        <v>213</v>
      </c>
      <c r="Q42" s="43" t="s">
        <v>204</v>
      </c>
      <c r="R42" s="43" t="s">
        <v>932</v>
      </c>
      <c r="S42" s="39"/>
      <c r="T42" s="42" t="s">
        <v>3261</v>
      </c>
    </row>
    <row r="43" spans="1:20" s="112" customFormat="1" ht="17.399999999999999" x14ac:dyDescent="0.35">
      <c r="A43" s="43" t="s">
        <v>497</v>
      </c>
      <c r="B43" s="54">
        <v>24009</v>
      </c>
      <c r="C43" s="54" t="s">
        <v>10</v>
      </c>
      <c r="D43" s="53">
        <v>0.50573999999999997</v>
      </c>
      <c r="E43" s="53">
        <f>SUMIFS('Ratios_MARAMA-VA'!T:T, 'Ratios_MARAMA-VA'!AA:AA, T43)</f>
        <v>0</v>
      </c>
      <c r="F43" s="53">
        <f>SUMIFS('Ratios_MARAMA-VA'!J:J, 'Ratios_MARAMA-VA'!AA:AA, T43)</f>
        <v>0</v>
      </c>
      <c r="G43" s="53" t="s">
        <v>963</v>
      </c>
      <c r="H43" s="53">
        <v>0.52332510526386</v>
      </c>
      <c r="I43" s="53" t="s">
        <v>964</v>
      </c>
      <c r="J43" s="53">
        <v>0.56079737397371998</v>
      </c>
      <c r="K43" s="53" t="s">
        <v>964</v>
      </c>
      <c r="L43" s="43" t="s">
        <v>226</v>
      </c>
      <c r="M43" s="43" t="s">
        <v>225</v>
      </c>
      <c r="N43" s="43" t="s">
        <v>199</v>
      </c>
      <c r="O43" s="43" t="s">
        <v>222</v>
      </c>
      <c r="P43" s="43" t="s">
        <v>213</v>
      </c>
      <c r="Q43" s="43" t="s">
        <v>204</v>
      </c>
      <c r="R43" s="43" t="s">
        <v>932</v>
      </c>
      <c r="S43" s="39"/>
      <c r="T43" s="42" t="s">
        <v>3255</v>
      </c>
    </row>
    <row r="44" spans="1:20" s="112" customFormat="1" ht="17.399999999999999" x14ac:dyDescent="0.35">
      <c r="A44" s="43" t="s">
        <v>497</v>
      </c>
      <c r="B44" s="54">
        <v>24009</v>
      </c>
      <c r="C44" s="54" t="s">
        <v>12</v>
      </c>
      <c r="D44" s="53">
        <v>7.0059999999999997E-2</v>
      </c>
      <c r="E44" s="53">
        <f>SUMIFS('Ratios_MARAMA-VA'!T:T, 'Ratios_MARAMA-VA'!AA:AA, T44)</f>
        <v>0</v>
      </c>
      <c r="F44" s="53">
        <f>SUMIFS('Ratios_MARAMA-VA'!J:J, 'Ratios_MARAMA-VA'!AA:AA, T44)</f>
        <v>0</v>
      </c>
      <c r="G44" s="53" t="s">
        <v>963</v>
      </c>
      <c r="H44" s="53">
        <v>7.2496058992339907E-2</v>
      </c>
      <c r="I44" s="53" t="s">
        <v>964</v>
      </c>
      <c r="J44" s="53">
        <v>7.7687080358679897E-2</v>
      </c>
      <c r="K44" s="53" t="s">
        <v>964</v>
      </c>
      <c r="L44" s="43" t="s">
        <v>226</v>
      </c>
      <c r="M44" s="43" t="s">
        <v>225</v>
      </c>
      <c r="N44" s="43" t="s">
        <v>199</v>
      </c>
      <c r="O44" s="43" t="s">
        <v>222</v>
      </c>
      <c r="P44" s="43" t="s">
        <v>213</v>
      </c>
      <c r="Q44" s="43" t="s">
        <v>204</v>
      </c>
      <c r="R44" s="43" t="s">
        <v>932</v>
      </c>
      <c r="S44" s="39"/>
      <c r="T44" s="42" t="s">
        <v>3262</v>
      </c>
    </row>
    <row r="45" spans="1:20" s="112" customFormat="1" ht="17.399999999999999" x14ac:dyDescent="0.35">
      <c r="A45" s="43" t="s">
        <v>497</v>
      </c>
      <c r="B45" s="54">
        <v>24021</v>
      </c>
      <c r="C45" s="54" t="s">
        <v>10</v>
      </c>
      <c r="D45" s="53">
        <v>6.3263999999999996</v>
      </c>
      <c r="E45" s="53">
        <f>SUMIFS('Ratios_MARAMA-VA'!T:T, 'Ratios_MARAMA-VA'!AA:AA, T45)</f>
        <v>0</v>
      </c>
      <c r="F45" s="53">
        <f>SUMIFS('Ratios_MARAMA-VA'!J:J, 'Ratios_MARAMA-VA'!AA:AA, T45)</f>
        <v>0</v>
      </c>
      <c r="G45" s="53" t="s">
        <v>963</v>
      </c>
      <c r="H45" s="53">
        <v>6.8918740810550903</v>
      </c>
      <c r="I45" s="53" t="s">
        <v>964</v>
      </c>
      <c r="J45" s="53">
        <v>7.1402936497718503</v>
      </c>
      <c r="K45" s="53" t="s">
        <v>964</v>
      </c>
      <c r="L45" s="43" t="s">
        <v>226</v>
      </c>
      <c r="M45" s="43" t="s">
        <v>225</v>
      </c>
      <c r="N45" s="43" t="s">
        <v>199</v>
      </c>
      <c r="O45" s="43" t="s">
        <v>222</v>
      </c>
      <c r="P45" s="43" t="s">
        <v>213</v>
      </c>
      <c r="Q45" s="43" t="s">
        <v>204</v>
      </c>
      <c r="R45" s="43" t="s">
        <v>932</v>
      </c>
      <c r="S45" s="39"/>
      <c r="T45" s="42" t="s">
        <v>3256</v>
      </c>
    </row>
    <row r="46" spans="1:20" s="112" customFormat="1" ht="17.399999999999999" x14ac:dyDescent="0.35">
      <c r="A46" s="43" t="s">
        <v>497</v>
      </c>
      <c r="B46" s="54">
        <v>24021</v>
      </c>
      <c r="C46" s="54" t="s">
        <v>12</v>
      </c>
      <c r="D46" s="53">
        <v>1.3049200000000001</v>
      </c>
      <c r="E46" s="53">
        <f>SUMIFS('Ratios_MARAMA-VA'!T:T, 'Ratios_MARAMA-VA'!AA:AA, T46)</f>
        <v>0</v>
      </c>
      <c r="F46" s="53">
        <f>SUMIFS('Ratios_MARAMA-VA'!J:J, 'Ratios_MARAMA-VA'!AA:AA, T46)</f>
        <v>0</v>
      </c>
      <c r="G46" s="53" t="s">
        <v>963</v>
      </c>
      <c r="H46" s="53">
        <v>1.4162677126513901</v>
      </c>
      <c r="I46" s="53" t="s">
        <v>964</v>
      </c>
      <c r="J46" s="53">
        <v>1.4704901256832901</v>
      </c>
      <c r="K46" s="53" t="s">
        <v>964</v>
      </c>
      <c r="L46" s="43" t="s">
        <v>226</v>
      </c>
      <c r="M46" s="43" t="s">
        <v>225</v>
      </c>
      <c r="N46" s="43" t="s">
        <v>199</v>
      </c>
      <c r="O46" s="43" t="s">
        <v>222</v>
      </c>
      <c r="P46" s="43" t="s">
        <v>213</v>
      </c>
      <c r="Q46" s="43" t="s">
        <v>204</v>
      </c>
      <c r="R46" s="43" t="s">
        <v>932</v>
      </c>
      <c r="S46" s="39"/>
      <c r="T46" s="42" t="s">
        <v>3263</v>
      </c>
    </row>
    <row r="47" spans="1:20" s="112" customFormat="1" ht="17.399999999999999" x14ac:dyDescent="0.35">
      <c r="A47" s="43" t="s">
        <v>497</v>
      </c>
      <c r="B47" s="54">
        <v>24031</v>
      </c>
      <c r="C47" s="54" t="s">
        <v>10</v>
      </c>
      <c r="D47" s="53">
        <v>3.7534399999999999</v>
      </c>
      <c r="E47" s="53">
        <f>SUMIFS('Ratios_MARAMA-VA'!T:T, 'Ratios_MARAMA-VA'!AA:AA, T47)</f>
        <v>0</v>
      </c>
      <c r="F47" s="53">
        <f>SUMIFS('Ratios_MARAMA-VA'!J:J, 'Ratios_MARAMA-VA'!AA:AA, T47)</f>
        <v>0</v>
      </c>
      <c r="G47" s="53" t="s">
        <v>963</v>
      </c>
      <c r="H47" s="53">
        <v>4.1090256946704704</v>
      </c>
      <c r="I47" s="53" t="s">
        <v>964</v>
      </c>
      <c r="J47" s="53">
        <v>4.2450877912887997</v>
      </c>
      <c r="K47" s="53" t="s">
        <v>964</v>
      </c>
      <c r="L47" s="43" t="s">
        <v>226</v>
      </c>
      <c r="M47" s="43" t="s">
        <v>225</v>
      </c>
      <c r="N47" s="43" t="s">
        <v>199</v>
      </c>
      <c r="O47" s="43" t="s">
        <v>222</v>
      </c>
      <c r="P47" s="43" t="s">
        <v>213</v>
      </c>
      <c r="Q47" s="43" t="s">
        <v>204</v>
      </c>
      <c r="R47" s="43" t="s">
        <v>932</v>
      </c>
      <c r="S47" s="39"/>
      <c r="T47" s="42" t="s">
        <v>3257</v>
      </c>
    </row>
    <row r="48" spans="1:20" s="112" customFormat="1" ht="17.399999999999999" x14ac:dyDescent="0.35">
      <c r="A48" s="43" t="s">
        <v>497</v>
      </c>
      <c r="B48" s="54">
        <v>24031</v>
      </c>
      <c r="C48" s="54" t="s">
        <v>12</v>
      </c>
      <c r="D48" s="53">
        <v>0.92313500000000004</v>
      </c>
      <c r="E48" s="53">
        <f>SUMIFS('Ratios_MARAMA-VA'!T:T, 'Ratios_MARAMA-VA'!AA:AA, T48)</f>
        <v>0</v>
      </c>
      <c r="F48" s="53">
        <f>SUMIFS('Ratios_MARAMA-VA'!J:J, 'Ratios_MARAMA-VA'!AA:AA, T48)</f>
        <v>0</v>
      </c>
      <c r="G48" s="53" t="s">
        <v>963</v>
      </c>
      <c r="H48" s="53">
        <v>1.01058906886739</v>
      </c>
      <c r="I48" s="53" t="s">
        <v>964</v>
      </c>
      <c r="J48" s="53">
        <v>1.0440526871913201</v>
      </c>
      <c r="K48" s="53" t="s">
        <v>964</v>
      </c>
      <c r="L48" s="43" t="s">
        <v>226</v>
      </c>
      <c r="M48" s="43" t="s">
        <v>225</v>
      </c>
      <c r="N48" s="43" t="s">
        <v>199</v>
      </c>
      <c r="O48" s="43" t="s">
        <v>222</v>
      </c>
      <c r="P48" s="43" t="s">
        <v>213</v>
      </c>
      <c r="Q48" s="43" t="s">
        <v>204</v>
      </c>
      <c r="R48" s="43" t="s">
        <v>932</v>
      </c>
      <c r="S48" s="39"/>
      <c r="T48" s="42" t="s">
        <v>3264</v>
      </c>
    </row>
    <row r="49" spans="1:20" s="112" customFormat="1" ht="17.399999999999999" x14ac:dyDescent="0.35">
      <c r="A49" s="43" t="s">
        <v>497</v>
      </c>
      <c r="B49" s="54">
        <v>24033</v>
      </c>
      <c r="C49" s="54" t="s">
        <v>10</v>
      </c>
      <c r="D49" s="53">
        <v>8.37026</v>
      </c>
      <c r="E49" s="53">
        <f>SUMIFS('Ratios_MARAMA-VA'!T:T, 'Ratios_MARAMA-VA'!AA:AA, T49)</f>
        <v>0</v>
      </c>
      <c r="F49" s="53">
        <f>SUMIFS('Ratios_MARAMA-VA'!J:J, 'Ratios_MARAMA-VA'!AA:AA, T49)</f>
        <v>0</v>
      </c>
      <c r="G49" s="53" t="s">
        <v>963</v>
      </c>
      <c r="H49" s="53">
        <v>9.1632245116672895</v>
      </c>
      <c r="I49" s="53" t="s">
        <v>964</v>
      </c>
      <c r="J49" s="53">
        <v>9.4666462061237109</v>
      </c>
      <c r="K49" s="53" t="s">
        <v>964</v>
      </c>
      <c r="L49" s="43" t="s">
        <v>226</v>
      </c>
      <c r="M49" s="43" t="s">
        <v>225</v>
      </c>
      <c r="N49" s="43" t="s">
        <v>199</v>
      </c>
      <c r="O49" s="43" t="s">
        <v>222</v>
      </c>
      <c r="P49" s="43" t="s">
        <v>213</v>
      </c>
      <c r="Q49" s="43" t="s">
        <v>204</v>
      </c>
      <c r="R49" s="43" t="s">
        <v>932</v>
      </c>
      <c r="S49" s="39"/>
      <c r="T49" s="42" t="s">
        <v>3258</v>
      </c>
    </row>
    <row r="50" spans="1:20" s="112" customFormat="1" ht="17.399999999999999" x14ac:dyDescent="0.35">
      <c r="A50" s="43" t="s">
        <v>497</v>
      </c>
      <c r="B50" s="54">
        <v>24033</v>
      </c>
      <c r="C50" s="54" t="s">
        <v>12</v>
      </c>
      <c r="D50" s="53">
        <v>0.61170000000000002</v>
      </c>
      <c r="E50" s="53">
        <f>SUMIFS('Ratios_MARAMA-VA'!T:T, 'Ratios_MARAMA-VA'!AA:AA, T50)</f>
        <v>0</v>
      </c>
      <c r="F50" s="53">
        <f>SUMIFS('Ratios_MARAMA-VA'!J:J, 'Ratios_MARAMA-VA'!AA:AA, T50)</f>
        <v>0</v>
      </c>
      <c r="G50" s="53" t="s">
        <v>963</v>
      </c>
      <c r="H50" s="53">
        <v>0.66964997906718304</v>
      </c>
      <c r="I50" s="53" t="s">
        <v>964</v>
      </c>
      <c r="J50" s="53">
        <v>0.69182408721902</v>
      </c>
      <c r="K50" s="53" t="s">
        <v>964</v>
      </c>
      <c r="L50" s="43" t="s">
        <v>226</v>
      </c>
      <c r="M50" s="43" t="s">
        <v>225</v>
      </c>
      <c r="N50" s="43" t="s">
        <v>199</v>
      </c>
      <c r="O50" s="43" t="s">
        <v>222</v>
      </c>
      <c r="P50" s="43" t="s">
        <v>213</v>
      </c>
      <c r="Q50" s="43" t="s">
        <v>204</v>
      </c>
      <c r="R50" s="43" t="s">
        <v>932</v>
      </c>
      <c r="S50" s="39"/>
      <c r="T50" s="42" t="s">
        <v>3265</v>
      </c>
    </row>
    <row r="51" spans="1:20" s="112" customFormat="1" ht="17.399999999999999" x14ac:dyDescent="0.35">
      <c r="A51" s="43" t="s">
        <v>811</v>
      </c>
      <c r="B51" s="54">
        <v>51107</v>
      </c>
      <c r="C51" s="54" t="s">
        <v>10</v>
      </c>
      <c r="D51" s="53">
        <v>5.5301400000000001E-2</v>
      </c>
      <c r="E51" s="53">
        <f>SUMIFS('Ratios_MARAMA-VA'!T:T, 'Ratios_MARAMA-VA'!AA:AA, T51)</f>
        <v>0</v>
      </c>
      <c r="F51" s="53">
        <f>SUMIFS('Ratios_MARAMA-VA'!J:J, 'Ratios_MARAMA-VA'!AA:AA, T51)</f>
        <v>0</v>
      </c>
      <c r="G51" s="53" t="s">
        <v>963</v>
      </c>
      <c r="H51" s="53">
        <v>6.0540430525397898E-2</v>
      </c>
      <c r="I51" s="53" t="s">
        <v>964</v>
      </c>
      <c r="J51" s="53">
        <v>6.2545104752221498E-2</v>
      </c>
      <c r="K51" s="53" t="s">
        <v>964</v>
      </c>
      <c r="L51" s="43" t="s">
        <v>226</v>
      </c>
      <c r="M51" s="43" t="s">
        <v>225</v>
      </c>
      <c r="N51" s="43" t="s">
        <v>199</v>
      </c>
      <c r="O51" s="43" t="s">
        <v>222</v>
      </c>
      <c r="P51" s="43" t="s">
        <v>213</v>
      </c>
      <c r="Q51" s="43" t="s">
        <v>204</v>
      </c>
      <c r="R51" s="43" t="s">
        <v>932</v>
      </c>
      <c r="S51" s="39"/>
      <c r="T51" s="42" t="s">
        <v>3259</v>
      </c>
    </row>
    <row r="52" spans="1:20" s="112" customFormat="1" ht="17.399999999999999" x14ac:dyDescent="0.35">
      <c r="A52" s="43" t="s">
        <v>811</v>
      </c>
      <c r="B52" s="54">
        <v>51107</v>
      </c>
      <c r="C52" s="54" t="s">
        <v>12</v>
      </c>
      <c r="D52" s="53">
        <v>1.0054799999999999E-2</v>
      </c>
      <c r="E52" s="53">
        <f>SUMIFS('Ratios_MARAMA-VA'!T:T, 'Ratios_MARAMA-VA'!AA:AA, T52)</f>
        <v>0</v>
      </c>
      <c r="F52" s="53">
        <f>SUMIFS('Ratios_MARAMA-VA'!J:J, 'Ratios_MARAMA-VA'!AA:AA, T52)</f>
        <v>0</v>
      </c>
      <c r="G52" s="53" t="s">
        <v>963</v>
      </c>
      <c r="H52" s="53">
        <v>1.1007351004617799E-2</v>
      </c>
      <c r="I52" s="53" t="s">
        <v>964</v>
      </c>
      <c r="J52" s="53">
        <v>1.1371837227676601E-2</v>
      </c>
      <c r="K52" s="53" t="s">
        <v>964</v>
      </c>
      <c r="L52" s="43" t="s">
        <v>226</v>
      </c>
      <c r="M52" s="43" t="s">
        <v>225</v>
      </c>
      <c r="N52" s="43" t="s">
        <v>199</v>
      </c>
      <c r="O52" s="43" t="s">
        <v>222</v>
      </c>
      <c r="P52" s="43" t="s">
        <v>213</v>
      </c>
      <c r="Q52" s="43" t="s">
        <v>204</v>
      </c>
      <c r="R52" s="43" t="s">
        <v>932</v>
      </c>
      <c r="S52" s="39"/>
      <c r="T52" s="42" t="s">
        <v>3266</v>
      </c>
    </row>
    <row r="53" spans="1:20" s="112" customFormat="1" ht="17.399999999999999" x14ac:dyDescent="0.35">
      <c r="A53" s="43" t="s">
        <v>811</v>
      </c>
      <c r="B53" s="54">
        <v>51683</v>
      </c>
      <c r="C53" s="54" t="s">
        <v>10</v>
      </c>
      <c r="D53" s="53">
        <v>7.3405149999999999</v>
      </c>
      <c r="E53" s="53">
        <f>SUMIFS('Ratios_MARAMA-VA'!T:T, 'Ratios_MARAMA-VA'!AA:AA, T53)</f>
        <v>0</v>
      </c>
      <c r="F53" s="53">
        <f>SUMIFS('Ratios_MARAMA-VA'!J:J, 'Ratios_MARAMA-VA'!AA:AA, T53)</f>
        <v>0</v>
      </c>
      <c r="G53" s="53" t="s">
        <v>963</v>
      </c>
      <c r="H53" s="53">
        <v>8.9554282999999995</v>
      </c>
      <c r="I53" s="53" t="s">
        <v>964</v>
      </c>
      <c r="J53" s="53">
        <v>9.5664248022169804</v>
      </c>
      <c r="K53" s="53" t="s">
        <v>964</v>
      </c>
      <c r="L53" s="43" t="s">
        <v>226</v>
      </c>
      <c r="M53" s="43" t="s">
        <v>225</v>
      </c>
      <c r="N53" s="43" t="s">
        <v>199</v>
      </c>
      <c r="O53" s="43" t="s">
        <v>222</v>
      </c>
      <c r="P53" s="43" t="s">
        <v>213</v>
      </c>
      <c r="Q53" s="43" t="s">
        <v>204</v>
      </c>
      <c r="R53" s="43" t="s">
        <v>932</v>
      </c>
      <c r="S53" s="39"/>
      <c r="T53" s="42" t="s">
        <v>3260</v>
      </c>
    </row>
    <row r="54" spans="1:20" s="112" customFormat="1" ht="17.399999999999999" x14ac:dyDescent="0.35">
      <c r="A54" s="43" t="s">
        <v>811</v>
      </c>
      <c r="B54" s="54">
        <v>51683</v>
      </c>
      <c r="C54" s="54" t="s">
        <v>12</v>
      </c>
      <c r="D54" s="53">
        <v>1.331</v>
      </c>
      <c r="E54" s="53">
        <f>SUMIFS('Ratios_MARAMA-VA'!T:T, 'Ratios_MARAMA-VA'!AA:AA, T54)</f>
        <v>0</v>
      </c>
      <c r="F54" s="53">
        <f>SUMIFS('Ratios_MARAMA-VA'!J:J, 'Ratios_MARAMA-VA'!AA:AA, T54)</f>
        <v>0</v>
      </c>
      <c r="G54" s="53" t="s">
        <v>963</v>
      </c>
      <c r="H54" s="53">
        <v>1.62382</v>
      </c>
      <c r="I54" s="53" t="s">
        <v>964</v>
      </c>
      <c r="J54" s="53">
        <v>1.7346073690675401</v>
      </c>
      <c r="K54" s="53" t="s">
        <v>964</v>
      </c>
      <c r="L54" s="43" t="s">
        <v>226</v>
      </c>
      <c r="M54" s="43" t="s">
        <v>225</v>
      </c>
      <c r="N54" s="43" t="s">
        <v>199</v>
      </c>
      <c r="O54" s="43" t="s">
        <v>222</v>
      </c>
      <c r="P54" s="43" t="s">
        <v>213</v>
      </c>
      <c r="Q54" s="43" t="s">
        <v>204</v>
      </c>
      <c r="R54" s="43" t="s">
        <v>932</v>
      </c>
      <c r="S54" s="39"/>
      <c r="T54" s="42" t="s">
        <v>3267</v>
      </c>
    </row>
    <row r="55" spans="1:20" s="112" customFormat="1" ht="17.399999999999999" x14ac:dyDescent="0.35">
      <c r="A55" s="43" t="s">
        <v>9</v>
      </c>
      <c r="B55" s="54">
        <v>11001</v>
      </c>
      <c r="C55" s="54" t="s">
        <v>10</v>
      </c>
      <c r="D55" s="53">
        <v>5.7751299999999999</v>
      </c>
      <c r="E55" s="53">
        <f>SUMIFS('Ratios_MARAMA-VA'!T:T, 'Ratios_MARAMA-VA'!AA:AA, T55)</f>
        <v>0</v>
      </c>
      <c r="F55" s="53">
        <f>SUMIFS('Ratios_MARAMA-VA'!J:J, 'Ratios_MARAMA-VA'!AA:AA, T55)</f>
        <v>0</v>
      </c>
      <c r="G55" s="53" t="s">
        <v>963</v>
      </c>
      <c r="H55" s="53">
        <v>6.3131548784849896</v>
      </c>
      <c r="I55" s="53" t="s">
        <v>964</v>
      </c>
      <c r="J55" s="53">
        <v>6.50616718205388</v>
      </c>
      <c r="K55" s="53" t="s">
        <v>964</v>
      </c>
      <c r="L55" s="43" t="s">
        <v>224</v>
      </c>
      <c r="M55" s="43" t="s">
        <v>225</v>
      </c>
      <c r="N55" s="43" t="s">
        <v>199</v>
      </c>
      <c r="O55" s="43" t="s">
        <v>222</v>
      </c>
      <c r="P55" s="43" t="s">
        <v>213</v>
      </c>
      <c r="Q55" s="43" t="s">
        <v>202</v>
      </c>
      <c r="R55" s="43" t="s">
        <v>932</v>
      </c>
      <c r="S55" s="39"/>
      <c r="T55" s="42" t="s">
        <v>3268</v>
      </c>
    </row>
    <row r="56" spans="1:20" s="112" customFormat="1" ht="17.399999999999999" x14ac:dyDescent="0.35">
      <c r="A56" s="43" t="s">
        <v>9</v>
      </c>
      <c r="B56" s="54">
        <v>11001</v>
      </c>
      <c r="C56" s="54" t="s">
        <v>12</v>
      </c>
      <c r="D56" s="53">
        <v>0.31446200000000002</v>
      </c>
      <c r="E56" s="53">
        <f>SUMIFS('Ratios_MARAMA-VA'!T:T, 'Ratios_MARAMA-VA'!AA:AA, T56)</f>
        <v>0</v>
      </c>
      <c r="F56" s="53">
        <f>SUMIFS('Ratios_MARAMA-VA'!J:J, 'Ratios_MARAMA-VA'!AA:AA, T56)</f>
        <v>0</v>
      </c>
      <c r="G56" s="53" t="s">
        <v>963</v>
      </c>
      <c r="H56" s="53">
        <v>0.34375375415474302</v>
      </c>
      <c r="I56" s="53" t="s">
        <v>964</v>
      </c>
      <c r="J56" s="53">
        <v>0.35425579471267699</v>
      </c>
      <c r="K56" s="53" t="s">
        <v>964</v>
      </c>
      <c r="L56" s="43" t="s">
        <v>224</v>
      </c>
      <c r="M56" s="43" t="s">
        <v>225</v>
      </c>
      <c r="N56" s="43" t="s">
        <v>199</v>
      </c>
      <c r="O56" s="43" t="s">
        <v>222</v>
      </c>
      <c r="P56" s="43" t="s">
        <v>213</v>
      </c>
      <c r="Q56" s="43" t="s">
        <v>202</v>
      </c>
      <c r="R56" s="43" t="s">
        <v>932</v>
      </c>
      <c r="S56" s="39"/>
      <c r="T56" s="42" t="s">
        <v>3271</v>
      </c>
    </row>
    <row r="57" spans="1:20" s="112" customFormat="1" ht="17.399999999999999" x14ac:dyDescent="0.35">
      <c r="A57" s="43" t="s">
        <v>497</v>
      </c>
      <c r="B57" s="54">
        <v>24021</v>
      </c>
      <c r="C57" s="54" t="s">
        <v>10</v>
      </c>
      <c r="D57" s="53">
        <v>0.74956350000000005</v>
      </c>
      <c r="E57" s="53">
        <f>SUMIFS('Ratios_MARAMA-VA'!T:T, 'Ratios_MARAMA-VA'!AA:AA, T57)</f>
        <v>0</v>
      </c>
      <c r="F57" s="53">
        <f>SUMIFS('Ratios_MARAMA-VA'!J:J, 'Ratios_MARAMA-VA'!AA:AA, T57)</f>
        <v>0</v>
      </c>
      <c r="G57" s="53" t="s">
        <v>963</v>
      </c>
      <c r="H57" s="53">
        <v>0.73687617177458398</v>
      </c>
      <c r="I57" s="53" t="s">
        <v>964</v>
      </c>
      <c r="J57" s="53">
        <v>0.75328609238182598</v>
      </c>
      <c r="K57" s="53" t="s">
        <v>964</v>
      </c>
      <c r="L57" s="43" t="s">
        <v>224</v>
      </c>
      <c r="M57" s="43" t="s">
        <v>225</v>
      </c>
      <c r="N57" s="43" t="s">
        <v>199</v>
      </c>
      <c r="O57" s="43" t="s">
        <v>222</v>
      </c>
      <c r="P57" s="43" t="s">
        <v>213</v>
      </c>
      <c r="Q57" s="43" t="s">
        <v>202</v>
      </c>
      <c r="R57" s="43" t="s">
        <v>932</v>
      </c>
      <c r="S57" s="39"/>
      <c r="T57" s="42" t="s">
        <v>3269</v>
      </c>
    </row>
    <row r="58" spans="1:20" s="112" customFormat="1" ht="17.399999999999999" x14ac:dyDescent="0.35">
      <c r="A58" s="43" t="s">
        <v>497</v>
      </c>
      <c r="B58" s="54">
        <v>24021</v>
      </c>
      <c r="C58" s="54" t="s">
        <v>12</v>
      </c>
      <c r="D58" s="53">
        <v>4.0840000000000001E-2</v>
      </c>
      <c r="E58" s="53">
        <f>SUMIFS('Ratios_MARAMA-VA'!T:T, 'Ratios_MARAMA-VA'!AA:AA, T58)</f>
        <v>0</v>
      </c>
      <c r="F58" s="53">
        <f>SUMIFS('Ratios_MARAMA-VA'!J:J, 'Ratios_MARAMA-VA'!AA:AA, T58)</f>
        <v>0</v>
      </c>
      <c r="G58" s="53" t="s">
        <v>963</v>
      </c>
      <c r="H58" s="53">
        <v>4.0113192597394598E-2</v>
      </c>
      <c r="I58" s="53" t="s">
        <v>964</v>
      </c>
      <c r="J58" s="53">
        <v>4.1084792242940697E-2</v>
      </c>
      <c r="K58" s="53" t="s">
        <v>964</v>
      </c>
      <c r="L58" s="43" t="s">
        <v>224</v>
      </c>
      <c r="M58" s="43" t="s">
        <v>225</v>
      </c>
      <c r="N58" s="43" t="s">
        <v>199</v>
      </c>
      <c r="O58" s="43" t="s">
        <v>222</v>
      </c>
      <c r="P58" s="43" t="s">
        <v>213</v>
      </c>
      <c r="Q58" s="43" t="s">
        <v>202</v>
      </c>
      <c r="R58" s="43" t="s">
        <v>932</v>
      </c>
      <c r="S58" s="39"/>
      <c r="T58" s="42" t="s">
        <v>3272</v>
      </c>
    </row>
    <row r="59" spans="1:20" s="112" customFormat="1" ht="17.399999999999999" x14ac:dyDescent="0.35">
      <c r="A59" s="43" t="s">
        <v>497</v>
      </c>
      <c r="B59" s="54">
        <v>24031</v>
      </c>
      <c r="C59" s="54" t="s">
        <v>10</v>
      </c>
      <c r="D59" s="53">
        <v>6.0098000000000003</v>
      </c>
      <c r="E59" s="53">
        <f>SUMIFS('Ratios_MARAMA-VA'!T:T, 'Ratios_MARAMA-VA'!AA:AA, T59)</f>
        <v>0</v>
      </c>
      <c r="F59" s="53">
        <f>SUMIFS('Ratios_MARAMA-VA'!J:J, 'Ratios_MARAMA-VA'!AA:AA, T59)</f>
        <v>0</v>
      </c>
      <c r="G59" s="53" t="s">
        <v>963</v>
      </c>
      <c r="H59" s="53">
        <v>6.1895987277459996</v>
      </c>
      <c r="I59" s="53" t="s">
        <v>964</v>
      </c>
      <c r="J59" s="53">
        <v>5.7071963800295</v>
      </c>
      <c r="K59" s="53" t="s">
        <v>964</v>
      </c>
      <c r="L59" s="43" t="s">
        <v>224</v>
      </c>
      <c r="M59" s="43" t="s">
        <v>225</v>
      </c>
      <c r="N59" s="43" t="s">
        <v>199</v>
      </c>
      <c r="O59" s="43" t="s">
        <v>222</v>
      </c>
      <c r="P59" s="43" t="s">
        <v>213</v>
      </c>
      <c r="Q59" s="43" t="s">
        <v>202</v>
      </c>
      <c r="R59" s="43" t="s">
        <v>932</v>
      </c>
      <c r="S59" s="39"/>
      <c r="T59" s="42" t="s">
        <v>3270</v>
      </c>
    </row>
    <row r="60" spans="1:20" s="112" customFormat="1" ht="17.399999999999999" x14ac:dyDescent="0.35">
      <c r="A60" s="43" t="s">
        <v>497</v>
      </c>
      <c r="B60" s="54">
        <v>24031</v>
      </c>
      <c r="C60" s="54" t="s">
        <v>12</v>
      </c>
      <c r="D60" s="53">
        <v>7.3829000000000002</v>
      </c>
      <c r="E60" s="53">
        <f>SUMIFS('Ratios_MARAMA-VA'!T:T, 'Ratios_MARAMA-VA'!AA:AA, T60)</f>
        <v>0</v>
      </c>
      <c r="F60" s="53">
        <f>SUMIFS('Ratios_MARAMA-VA'!J:J, 'Ratios_MARAMA-VA'!AA:AA, T60)</f>
        <v>0</v>
      </c>
      <c r="G60" s="53" t="s">
        <v>963</v>
      </c>
      <c r="H60" s="53">
        <v>7.6037785695157796</v>
      </c>
      <c r="I60" s="53" t="s">
        <v>964</v>
      </c>
      <c r="J60" s="53">
        <v>7.01115846685743</v>
      </c>
      <c r="K60" s="53" t="s">
        <v>964</v>
      </c>
      <c r="L60" s="43" t="s">
        <v>224</v>
      </c>
      <c r="M60" s="43" t="s">
        <v>225</v>
      </c>
      <c r="N60" s="43" t="s">
        <v>199</v>
      </c>
      <c r="O60" s="43" t="s">
        <v>222</v>
      </c>
      <c r="P60" s="43" t="s">
        <v>213</v>
      </c>
      <c r="Q60" s="43" t="s">
        <v>202</v>
      </c>
      <c r="R60" s="43" t="s">
        <v>932</v>
      </c>
      <c r="S60" s="39"/>
      <c r="T60" s="42" t="s">
        <v>3273</v>
      </c>
    </row>
    <row r="61" spans="1:20" s="112" customFormat="1" ht="17.399999999999999" x14ac:dyDescent="0.35">
      <c r="A61" s="43" t="s">
        <v>9</v>
      </c>
      <c r="B61" s="54">
        <v>11001</v>
      </c>
      <c r="C61" s="54" t="s">
        <v>10</v>
      </c>
      <c r="D61" s="53">
        <v>4.7269189999999996</v>
      </c>
      <c r="E61" s="53">
        <f>SUMIFS('Ratios_MARAMA-VA'!T:T, 'Ratios_MARAMA-VA'!AA:AA, T61)</f>
        <v>0</v>
      </c>
      <c r="F61" s="53">
        <f>SUMIFS('Ratios_MARAMA-VA'!J:J, 'Ratios_MARAMA-VA'!AA:AA, T61)</f>
        <v>0</v>
      </c>
      <c r="G61" s="53" t="s">
        <v>963</v>
      </c>
      <c r="H61" s="53">
        <v>5.1747281500772804</v>
      </c>
      <c r="I61" s="53" t="s">
        <v>964</v>
      </c>
      <c r="J61" s="53">
        <v>5.3460788336328999</v>
      </c>
      <c r="K61" s="53" t="s">
        <v>964</v>
      </c>
      <c r="L61" s="43" t="s">
        <v>227</v>
      </c>
      <c r="M61" s="43" t="s">
        <v>225</v>
      </c>
      <c r="N61" s="43" t="s">
        <v>199</v>
      </c>
      <c r="O61" s="43" t="s">
        <v>222</v>
      </c>
      <c r="P61" s="43" t="s">
        <v>213</v>
      </c>
      <c r="Q61" s="43" t="s">
        <v>223</v>
      </c>
      <c r="R61" s="43" t="s">
        <v>932</v>
      </c>
      <c r="S61" s="39"/>
      <c r="T61" s="42" t="s">
        <v>3274</v>
      </c>
    </row>
    <row r="62" spans="1:20" s="112" customFormat="1" ht="17.399999999999999" x14ac:dyDescent="0.35">
      <c r="A62" s="43" t="s">
        <v>9</v>
      </c>
      <c r="B62" s="54">
        <v>11001</v>
      </c>
      <c r="C62" s="54" t="s">
        <v>12</v>
      </c>
      <c r="D62" s="53">
        <v>0.47875600000000001</v>
      </c>
      <c r="E62" s="53">
        <f>SUMIFS('Ratios_MARAMA-VA'!T:T, 'Ratios_MARAMA-VA'!AA:AA, T62)</f>
        <v>0</v>
      </c>
      <c r="F62" s="53">
        <f>SUMIFS('Ratios_MARAMA-VA'!J:J, 'Ratios_MARAMA-VA'!AA:AA, T62)</f>
        <v>0</v>
      </c>
      <c r="G62" s="53" t="s">
        <v>963</v>
      </c>
      <c r="H62" s="53">
        <v>0.52411140326677796</v>
      </c>
      <c r="I62" s="53" t="s">
        <v>964</v>
      </c>
      <c r="J62" s="53">
        <v>0.54146629508031596</v>
      </c>
      <c r="K62" s="53" t="s">
        <v>964</v>
      </c>
      <c r="L62" s="43" t="s">
        <v>227</v>
      </c>
      <c r="M62" s="43" t="s">
        <v>225</v>
      </c>
      <c r="N62" s="43" t="s">
        <v>199</v>
      </c>
      <c r="O62" s="43" t="s">
        <v>222</v>
      </c>
      <c r="P62" s="43" t="s">
        <v>213</v>
      </c>
      <c r="Q62" s="43" t="s">
        <v>223</v>
      </c>
      <c r="R62" s="43" t="s">
        <v>932</v>
      </c>
      <c r="S62" s="39"/>
      <c r="T62" s="42" t="s">
        <v>3275</v>
      </c>
    </row>
    <row r="63" spans="1:20" s="112" customFormat="1" ht="17.399999999999999" x14ac:dyDescent="0.35">
      <c r="A63" s="43" t="s">
        <v>497</v>
      </c>
      <c r="B63" s="54">
        <v>24021</v>
      </c>
      <c r="C63" s="54" t="s">
        <v>10</v>
      </c>
      <c r="D63" s="53">
        <v>4.7776240000000003</v>
      </c>
      <c r="E63" s="53">
        <f>SUMIFS('Ratios_MARAMA-VA'!T:T, 'Ratios_MARAMA-VA'!AA:AA, T63)</f>
        <v>0</v>
      </c>
      <c r="F63" s="53">
        <f>SUMIFS('Ratios_MARAMA-VA'!J:J, 'Ratios_MARAMA-VA'!AA:AA, T63)</f>
        <v>0</v>
      </c>
      <c r="G63" s="53" t="s">
        <v>963</v>
      </c>
      <c r="H63" s="53">
        <v>5.8287012799999998</v>
      </c>
      <c r="I63" s="53" t="s">
        <v>964</v>
      </c>
      <c r="J63" s="53">
        <v>6.54534488</v>
      </c>
      <c r="K63" s="53" t="s">
        <v>964</v>
      </c>
      <c r="L63" s="43" t="s">
        <v>573</v>
      </c>
      <c r="M63" s="43" t="s">
        <v>297</v>
      </c>
      <c r="N63" s="43" t="s">
        <v>199</v>
      </c>
      <c r="O63" s="43" t="s">
        <v>222</v>
      </c>
      <c r="P63" s="43" t="s">
        <v>209</v>
      </c>
      <c r="Q63" s="43" t="s">
        <v>210</v>
      </c>
      <c r="R63" s="43" t="s">
        <v>932</v>
      </c>
      <c r="S63" s="39"/>
      <c r="T63" s="42" t="s">
        <v>3276</v>
      </c>
    </row>
    <row r="64" spans="1:20" s="112" customFormat="1" ht="17.399999999999999" x14ac:dyDescent="0.35">
      <c r="A64" s="43" t="s">
        <v>497</v>
      </c>
      <c r="B64" s="54">
        <v>24021</v>
      </c>
      <c r="C64" s="54" t="s">
        <v>12</v>
      </c>
      <c r="D64" s="53">
        <v>1.567061</v>
      </c>
      <c r="E64" s="53">
        <f>SUMIFS('Ratios_MARAMA-VA'!T:T, 'Ratios_MARAMA-VA'!AA:AA, T64)</f>
        <v>0</v>
      </c>
      <c r="F64" s="53">
        <f>SUMIFS('Ratios_MARAMA-VA'!J:J, 'Ratios_MARAMA-VA'!AA:AA, T64)</f>
        <v>0</v>
      </c>
      <c r="G64" s="53" t="s">
        <v>963</v>
      </c>
      <c r="H64" s="53">
        <v>1.91181442</v>
      </c>
      <c r="I64" s="53" t="s">
        <v>964</v>
      </c>
      <c r="J64" s="53">
        <v>2.1468735699999999</v>
      </c>
      <c r="K64" s="53" t="s">
        <v>964</v>
      </c>
      <c r="L64" s="43" t="s">
        <v>573</v>
      </c>
      <c r="M64" s="43" t="s">
        <v>297</v>
      </c>
      <c r="N64" s="43" t="s">
        <v>199</v>
      </c>
      <c r="O64" s="43" t="s">
        <v>222</v>
      </c>
      <c r="P64" s="43" t="s">
        <v>209</v>
      </c>
      <c r="Q64" s="43" t="s">
        <v>210</v>
      </c>
      <c r="R64" s="43" t="s">
        <v>932</v>
      </c>
      <c r="S64" s="39"/>
      <c r="T64" s="42" t="s">
        <v>3277</v>
      </c>
    </row>
    <row r="65" spans="1:20" s="112" customFormat="1" ht="17.399999999999999" x14ac:dyDescent="0.35">
      <c r="A65" s="43" t="s">
        <v>811</v>
      </c>
      <c r="B65" s="54">
        <v>51059</v>
      </c>
      <c r="C65" s="54" t="s">
        <v>10</v>
      </c>
      <c r="D65" s="53">
        <v>1027.0516</v>
      </c>
      <c r="E65" s="53">
        <f>SUMIFS('Ratios_MARAMA-VA'!T:T, 'Ratios_MARAMA-VA'!AA:AA, T65)</f>
        <v>0</v>
      </c>
      <c r="F65" s="53">
        <f>SUMIFS('Ratios_MARAMA-VA'!J:J, 'Ratios_MARAMA-VA'!AA:AA, T65)</f>
        <v>0</v>
      </c>
      <c r="G65" s="53" t="s">
        <v>963</v>
      </c>
      <c r="H65" s="55" t="s">
        <v>14</v>
      </c>
      <c r="I65" s="53" t="s">
        <v>964</v>
      </c>
      <c r="J65" s="55" t="s">
        <v>14</v>
      </c>
      <c r="K65" s="53" t="s">
        <v>964</v>
      </c>
      <c r="L65" s="43" t="s">
        <v>813</v>
      </c>
      <c r="M65" s="43" t="s">
        <v>297</v>
      </c>
      <c r="N65" s="43" t="s">
        <v>199</v>
      </c>
      <c r="O65" s="43" t="s">
        <v>222</v>
      </c>
      <c r="P65" s="43" t="s">
        <v>814</v>
      </c>
      <c r="Q65" s="43" t="s">
        <v>815</v>
      </c>
      <c r="R65" s="43" t="s">
        <v>932</v>
      </c>
      <c r="S65" s="39"/>
      <c r="T65" s="42" t="s">
        <v>3279</v>
      </c>
    </row>
    <row r="66" spans="1:20" s="112" customFormat="1" ht="17.399999999999999" x14ac:dyDescent="0.35">
      <c r="A66" s="43" t="s">
        <v>811</v>
      </c>
      <c r="B66" s="54">
        <v>51059</v>
      </c>
      <c r="C66" s="54" t="s">
        <v>12</v>
      </c>
      <c r="D66" s="53">
        <v>5.6963284999999999</v>
      </c>
      <c r="E66" s="53">
        <f>SUMIFS('Ratios_MARAMA-VA'!T:T, 'Ratios_MARAMA-VA'!AA:AA, T66)</f>
        <v>0</v>
      </c>
      <c r="F66" s="53">
        <f>SUMIFS('Ratios_MARAMA-VA'!J:J, 'Ratios_MARAMA-VA'!AA:AA, T66)</f>
        <v>0</v>
      </c>
      <c r="G66" s="53" t="s">
        <v>963</v>
      </c>
      <c r="H66" s="55" t="s">
        <v>14</v>
      </c>
      <c r="I66" s="53" t="s">
        <v>964</v>
      </c>
      <c r="J66" s="55" t="s">
        <v>14</v>
      </c>
      <c r="K66" s="53" t="s">
        <v>964</v>
      </c>
      <c r="L66" s="43" t="s">
        <v>813</v>
      </c>
      <c r="M66" s="43" t="s">
        <v>297</v>
      </c>
      <c r="N66" s="43" t="s">
        <v>199</v>
      </c>
      <c r="O66" s="43" t="s">
        <v>222</v>
      </c>
      <c r="P66" s="43" t="s">
        <v>814</v>
      </c>
      <c r="Q66" s="43" t="s">
        <v>815</v>
      </c>
      <c r="R66" s="43" t="s">
        <v>932</v>
      </c>
      <c r="S66" s="39"/>
      <c r="T66" s="42" t="s">
        <v>3281</v>
      </c>
    </row>
    <row r="67" spans="1:20" s="112" customFormat="1" ht="17.399999999999999" x14ac:dyDescent="0.35">
      <c r="A67" s="43" t="s">
        <v>811</v>
      </c>
      <c r="B67" s="54">
        <v>51510</v>
      </c>
      <c r="C67" s="54" t="s">
        <v>10</v>
      </c>
      <c r="D67" s="53">
        <v>275.14017999999999</v>
      </c>
      <c r="E67" s="53">
        <f>SUMIFS('Ratios_MARAMA-VA'!T:T, 'Ratios_MARAMA-VA'!AA:AA, T67)</f>
        <v>0</v>
      </c>
      <c r="F67" s="53">
        <f>SUMIFS('Ratios_MARAMA-VA'!J:J, 'Ratios_MARAMA-VA'!AA:AA, T67)</f>
        <v>0</v>
      </c>
      <c r="G67" s="53" t="s">
        <v>963</v>
      </c>
      <c r="H67" s="55" t="s">
        <v>14</v>
      </c>
      <c r="I67" s="53" t="s">
        <v>964</v>
      </c>
      <c r="J67" s="55" t="s">
        <v>14</v>
      </c>
      <c r="K67" s="53" t="s">
        <v>964</v>
      </c>
      <c r="L67" s="43" t="s">
        <v>813</v>
      </c>
      <c r="M67" s="43" t="s">
        <v>297</v>
      </c>
      <c r="N67" s="43" t="s">
        <v>199</v>
      </c>
      <c r="O67" s="43" t="s">
        <v>222</v>
      </c>
      <c r="P67" s="43" t="s">
        <v>814</v>
      </c>
      <c r="Q67" s="43" t="s">
        <v>815</v>
      </c>
      <c r="R67" s="43" t="s">
        <v>932</v>
      </c>
      <c r="S67" s="39"/>
      <c r="T67" s="42" t="s">
        <v>3278</v>
      </c>
    </row>
    <row r="68" spans="1:20" s="112" customFormat="1" ht="17.399999999999999" x14ac:dyDescent="0.35">
      <c r="A68" s="43" t="s">
        <v>811</v>
      </c>
      <c r="B68" s="54">
        <v>51510</v>
      </c>
      <c r="C68" s="54" t="s">
        <v>12</v>
      </c>
      <c r="D68" s="53">
        <v>0.18434550999999999</v>
      </c>
      <c r="E68" s="53">
        <f>SUMIFS('Ratios_MARAMA-VA'!T:T, 'Ratios_MARAMA-VA'!AA:AA, T68)</f>
        <v>0</v>
      </c>
      <c r="F68" s="53">
        <f>SUMIFS('Ratios_MARAMA-VA'!J:J, 'Ratios_MARAMA-VA'!AA:AA, T68)</f>
        <v>0</v>
      </c>
      <c r="G68" s="53" t="s">
        <v>963</v>
      </c>
      <c r="H68" s="55" t="s">
        <v>14</v>
      </c>
      <c r="I68" s="53" t="s">
        <v>964</v>
      </c>
      <c r="J68" s="55" t="s">
        <v>14</v>
      </c>
      <c r="K68" s="53" t="s">
        <v>964</v>
      </c>
      <c r="L68" s="43" t="s">
        <v>813</v>
      </c>
      <c r="M68" s="43" t="s">
        <v>297</v>
      </c>
      <c r="N68" s="43" t="s">
        <v>199</v>
      </c>
      <c r="O68" s="43" t="s">
        <v>222</v>
      </c>
      <c r="P68" s="43" t="s">
        <v>814</v>
      </c>
      <c r="Q68" s="43" t="s">
        <v>815</v>
      </c>
      <c r="R68" s="43" t="s">
        <v>932</v>
      </c>
      <c r="S68" s="39"/>
      <c r="T68" s="42" t="s">
        <v>3280</v>
      </c>
    </row>
    <row r="69" spans="1:20" s="112" customFormat="1" ht="17.399999999999999" x14ac:dyDescent="0.35">
      <c r="A69" s="43" t="s">
        <v>9</v>
      </c>
      <c r="B69" s="54">
        <v>11001</v>
      </c>
      <c r="C69" s="54" t="s">
        <v>10</v>
      </c>
      <c r="D69" s="53">
        <v>0.36336000000000002</v>
      </c>
      <c r="E69" s="53">
        <f>SUMIFS('Ratios_MARAMA-VA'!T:T, 'Ratios_MARAMA-VA'!AA:AA, T69)</f>
        <v>0</v>
      </c>
      <c r="F69" s="53">
        <f>SUMIFS('Ratios_MARAMA-VA'!J:J, 'Ratios_MARAMA-VA'!AA:AA, T69)</f>
        <v>0</v>
      </c>
      <c r="G69" s="53" t="s">
        <v>963</v>
      </c>
      <c r="H69" s="53">
        <v>0.37841997542470401</v>
      </c>
      <c r="I69" s="53" t="s">
        <v>964</v>
      </c>
      <c r="J69" s="53">
        <v>0.37314721226424302</v>
      </c>
      <c r="K69" s="53" t="s">
        <v>964</v>
      </c>
      <c r="L69" s="43" t="s">
        <v>205</v>
      </c>
      <c r="M69" s="43" t="s">
        <v>198</v>
      </c>
      <c r="N69" s="43" t="s">
        <v>199</v>
      </c>
      <c r="O69" s="43" t="s">
        <v>200</v>
      </c>
      <c r="P69" s="43" t="s">
        <v>201</v>
      </c>
      <c r="Q69" s="43" t="s">
        <v>206</v>
      </c>
      <c r="R69" s="43" t="s">
        <v>932</v>
      </c>
      <c r="S69" s="39"/>
      <c r="T69" s="42" t="s">
        <v>3282</v>
      </c>
    </row>
    <row r="70" spans="1:20" s="112" customFormat="1" ht="17.399999999999999" x14ac:dyDescent="0.35">
      <c r="A70" s="43" t="s">
        <v>9</v>
      </c>
      <c r="B70" s="54">
        <v>11001</v>
      </c>
      <c r="C70" s="54" t="s">
        <v>12</v>
      </c>
      <c r="D70" s="53">
        <v>1.1819E-2</v>
      </c>
      <c r="E70" s="53">
        <f>SUMIFS('Ratios_MARAMA-VA'!T:T, 'Ratios_MARAMA-VA'!AA:AA, T70)</f>
        <v>0</v>
      </c>
      <c r="F70" s="53">
        <f>SUMIFS('Ratios_MARAMA-VA'!J:J, 'Ratios_MARAMA-VA'!AA:AA, T70)</f>
        <v>0</v>
      </c>
      <c r="G70" s="53" t="s">
        <v>963</v>
      </c>
      <c r="H70" s="53">
        <v>1.23088553763333E-2</v>
      </c>
      <c r="I70" s="53" t="s">
        <v>964</v>
      </c>
      <c r="J70" s="53">
        <v>1.21373483645725E-2</v>
      </c>
      <c r="K70" s="53" t="s">
        <v>964</v>
      </c>
      <c r="L70" s="43" t="s">
        <v>205</v>
      </c>
      <c r="M70" s="43" t="s">
        <v>198</v>
      </c>
      <c r="N70" s="43" t="s">
        <v>199</v>
      </c>
      <c r="O70" s="43" t="s">
        <v>200</v>
      </c>
      <c r="P70" s="43" t="s">
        <v>201</v>
      </c>
      <c r="Q70" s="43" t="s">
        <v>206</v>
      </c>
      <c r="R70" s="43" t="s">
        <v>932</v>
      </c>
      <c r="S70" s="39"/>
      <c r="T70" s="42" t="s">
        <v>3287</v>
      </c>
    </row>
    <row r="71" spans="1:20" s="112" customFormat="1" ht="17.399999999999999" x14ac:dyDescent="0.35">
      <c r="A71" s="43" t="s">
        <v>497</v>
      </c>
      <c r="B71" s="54">
        <v>24017</v>
      </c>
      <c r="C71" s="54" t="s">
        <v>10</v>
      </c>
      <c r="D71" s="53">
        <v>2.2814999999999999</v>
      </c>
      <c r="E71" s="53">
        <f>SUMIFS('Ratios_MARAMA-VA'!T:T, 'Ratios_MARAMA-VA'!AA:AA, T71)</f>
        <v>0</v>
      </c>
      <c r="F71" s="53">
        <f>SUMIFS('Ratios_MARAMA-VA'!J:J, 'Ratios_MARAMA-VA'!AA:AA, T71)</f>
        <v>0</v>
      </c>
      <c r="G71" s="53" t="s">
        <v>963</v>
      </c>
      <c r="H71" s="53">
        <v>2.3760600339373101</v>
      </c>
      <c r="I71" s="53" t="s">
        <v>964</v>
      </c>
      <c r="J71" s="53">
        <v>2.3429528973493801</v>
      </c>
      <c r="K71" s="53" t="s">
        <v>964</v>
      </c>
      <c r="L71" s="43" t="s">
        <v>205</v>
      </c>
      <c r="M71" s="43" t="s">
        <v>198</v>
      </c>
      <c r="N71" s="43" t="s">
        <v>199</v>
      </c>
      <c r="O71" s="43" t="s">
        <v>200</v>
      </c>
      <c r="P71" s="43" t="s">
        <v>201</v>
      </c>
      <c r="Q71" s="43" t="s">
        <v>206</v>
      </c>
      <c r="R71" s="43" t="s">
        <v>932</v>
      </c>
      <c r="S71" s="39"/>
      <c r="T71" s="42" t="s">
        <v>3283</v>
      </c>
    </row>
    <row r="72" spans="1:20" s="112" customFormat="1" ht="17.399999999999999" x14ac:dyDescent="0.35">
      <c r="A72" s="43" t="s">
        <v>497</v>
      </c>
      <c r="B72" s="54">
        <v>24017</v>
      </c>
      <c r="C72" s="54" t="s">
        <v>12</v>
      </c>
      <c r="D72" s="53">
        <v>1.9125E-2</v>
      </c>
      <c r="E72" s="53">
        <f>SUMIFS('Ratios_MARAMA-VA'!T:T, 'Ratios_MARAMA-VA'!AA:AA, T72)</f>
        <v>0</v>
      </c>
      <c r="F72" s="53">
        <f>SUMIFS('Ratios_MARAMA-VA'!J:J, 'Ratios_MARAMA-VA'!AA:AA, T72)</f>
        <v>0</v>
      </c>
      <c r="G72" s="53" t="s">
        <v>963</v>
      </c>
      <c r="H72" s="53">
        <v>1.99176630063778E-2</v>
      </c>
      <c r="I72" s="53" t="s">
        <v>964</v>
      </c>
      <c r="J72" s="53">
        <v>1.9640137699674199E-2</v>
      </c>
      <c r="K72" s="53" t="s">
        <v>964</v>
      </c>
      <c r="L72" s="43" t="s">
        <v>205</v>
      </c>
      <c r="M72" s="43" t="s">
        <v>198</v>
      </c>
      <c r="N72" s="43" t="s">
        <v>199</v>
      </c>
      <c r="O72" s="43" t="s">
        <v>200</v>
      </c>
      <c r="P72" s="43" t="s">
        <v>201</v>
      </c>
      <c r="Q72" s="43" t="s">
        <v>206</v>
      </c>
      <c r="R72" s="43" t="s">
        <v>932</v>
      </c>
      <c r="S72" s="39"/>
      <c r="T72" s="42" t="s">
        <v>3288</v>
      </c>
    </row>
    <row r="73" spans="1:20" s="112" customFormat="1" ht="17.399999999999999" x14ac:dyDescent="0.35">
      <c r="A73" s="43" t="s">
        <v>497</v>
      </c>
      <c r="B73" s="54">
        <v>24031</v>
      </c>
      <c r="C73" s="54" t="s">
        <v>10</v>
      </c>
      <c r="D73" s="53">
        <v>0.79157500000000003</v>
      </c>
      <c r="E73" s="53">
        <f>SUMIFS('Ratios_MARAMA-VA'!T:T, 'Ratios_MARAMA-VA'!AA:AA, T73)</f>
        <v>0</v>
      </c>
      <c r="F73" s="53">
        <f>SUMIFS('Ratios_MARAMA-VA'!J:J, 'Ratios_MARAMA-VA'!AA:AA, T73)</f>
        <v>0</v>
      </c>
      <c r="G73" s="53" t="s">
        <v>963</v>
      </c>
      <c r="H73" s="53">
        <v>0.82438295917770299</v>
      </c>
      <c r="I73" s="53" t="s">
        <v>964</v>
      </c>
      <c r="J73" s="53">
        <v>0.812896313705603</v>
      </c>
      <c r="K73" s="53" t="s">
        <v>964</v>
      </c>
      <c r="L73" s="43" t="s">
        <v>205</v>
      </c>
      <c r="M73" s="43" t="s">
        <v>198</v>
      </c>
      <c r="N73" s="43" t="s">
        <v>199</v>
      </c>
      <c r="O73" s="43" t="s">
        <v>200</v>
      </c>
      <c r="P73" s="43" t="s">
        <v>201</v>
      </c>
      <c r="Q73" s="43" t="s">
        <v>206</v>
      </c>
      <c r="R73" s="43" t="s">
        <v>932</v>
      </c>
      <c r="S73" s="39"/>
      <c r="T73" s="42" t="s">
        <v>3284</v>
      </c>
    </row>
    <row r="74" spans="1:20" s="112" customFormat="1" ht="17.399999999999999" x14ac:dyDescent="0.35">
      <c r="A74" s="43" t="s">
        <v>497</v>
      </c>
      <c r="B74" s="54">
        <v>24031</v>
      </c>
      <c r="C74" s="54" t="s">
        <v>12</v>
      </c>
      <c r="D74" s="53">
        <v>1.261E-2</v>
      </c>
      <c r="E74" s="53">
        <f>SUMIFS('Ratios_MARAMA-VA'!T:T, 'Ratios_MARAMA-VA'!AA:AA, T74)</f>
        <v>0</v>
      </c>
      <c r="F74" s="53">
        <f>SUMIFS('Ratios_MARAMA-VA'!J:J, 'Ratios_MARAMA-VA'!AA:AA, T74)</f>
        <v>0</v>
      </c>
      <c r="G74" s="53" t="s">
        <v>963</v>
      </c>
      <c r="H74" s="53">
        <v>1.3132639503812899E-2</v>
      </c>
      <c r="I74" s="53" t="s">
        <v>964</v>
      </c>
      <c r="J74" s="53">
        <v>1.29496541904778E-2</v>
      </c>
      <c r="K74" s="53" t="s">
        <v>964</v>
      </c>
      <c r="L74" s="43" t="s">
        <v>205</v>
      </c>
      <c r="M74" s="43" t="s">
        <v>198</v>
      </c>
      <c r="N74" s="43" t="s">
        <v>199</v>
      </c>
      <c r="O74" s="43" t="s">
        <v>200</v>
      </c>
      <c r="P74" s="43" t="s">
        <v>201</v>
      </c>
      <c r="Q74" s="43" t="s">
        <v>206</v>
      </c>
      <c r="R74" s="43" t="s">
        <v>932</v>
      </c>
      <c r="S74" s="39"/>
      <c r="T74" s="42" t="s">
        <v>3289</v>
      </c>
    </row>
    <row r="75" spans="1:20" s="112" customFormat="1" ht="17.399999999999999" x14ac:dyDescent="0.35">
      <c r="A75" s="43" t="s">
        <v>497</v>
      </c>
      <c r="B75" s="54">
        <v>24033</v>
      </c>
      <c r="C75" s="54" t="s">
        <v>10</v>
      </c>
      <c r="D75" s="53">
        <v>0.71750000000000003</v>
      </c>
      <c r="E75" s="53">
        <f>SUMIFS('Ratios_MARAMA-VA'!T:T, 'Ratios_MARAMA-VA'!AA:AA, T75)</f>
        <v>0</v>
      </c>
      <c r="F75" s="53">
        <f>SUMIFS('Ratios_MARAMA-VA'!J:J, 'Ratios_MARAMA-VA'!AA:AA, T75)</f>
        <v>0</v>
      </c>
      <c r="G75" s="53" t="s">
        <v>963</v>
      </c>
      <c r="H75" s="53">
        <v>0.74723781474907902</v>
      </c>
      <c r="I75" s="53" t="s">
        <v>964</v>
      </c>
      <c r="J75" s="53">
        <v>0.73682608102045999</v>
      </c>
      <c r="K75" s="53" t="s">
        <v>964</v>
      </c>
      <c r="L75" s="43" t="s">
        <v>205</v>
      </c>
      <c r="M75" s="43" t="s">
        <v>198</v>
      </c>
      <c r="N75" s="43" t="s">
        <v>199</v>
      </c>
      <c r="O75" s="43" t="s">
        <v>200</v>
      </c>
      <c r="P75" s="43" t="s">
        <v>201</v>
      </c>
      <c r="Q75" s="43" t="s">
        <v>206</v>
      </c>
      <c r="R75" s="43" t="s">
        <v>932</v>
      </c>
      <c r="S75" s="39"/>
      <c r="T75" s="42" t="s">
        <v>3285</v>
      </c>
    </row>
    <row r="76" spans="1:20" s="112" customFormat="1" ht="17.399999999999999" x14ac:dyDescent="0.35">
      <c r="A76" s="43" t="s">
        <v>497</v>
      </c>
      <c r="B76" s="54">
        <v>24033</v>
      </c>
      <c r="C76" s="54" t="s">
        <v>12</v>
      </c>
      <c r="D76" s="53">
        <v>1.0749999999999999E-2</v>
      </c>
      <c r="E76" s="53">
        <f>SUMIFS('Ratios_MARAMA-VA'!T:T, 'Ratios_MARAMA-VA'!AA:AA, T76)</f>
        <v>0</v>
      </c>
      <c r="F76" s="53">
        <f>SUMIFS('Ratios_MARAMA-VA'!J:J, 'Ratios_MARAMA-VA'!AA:AA, T76)</f>
        <v>0</v>
      </c>
      <c r="G76" s="53" t="s">
        <v>963</v>
      </c>
      <c r="H76" s="53">
        <v>1.11955491408397E-2</v>
      </c>
      <c r="I76" s="53" t="s">
        <v>964</v>
      </c>
      <c r="J76" s="53">
        <v>1.10395545239998E-2</v>
      </c>
      <c r="K76" s="53" t="s">
        <v>964</v>
      </c>
      <c r="L76" s="43" t="s">
        <v>205</v>
      </c>
      <c r="M76" s="43" t="s">
        <v>198</v>
      </c>
      <c r="N76" s="43" t="s">
        <v>199</v>
      </c>
      <c r="O76" s="43" t="s">
        <v>200</v>
      </c>
      <c r="P76" s="43" t="s">
        <v>201</v>
      </c>
      <c r="Q76" s="43" t="s">
        <v>206</v>
      </c>
      <c r="R76" s="43" t="s">
        <v>932</v>
      </c>
      <c r="S76" s="39"/>
      <c r="T76" s="42" t="s">
        <v>3290</v>
      </c>
    </row>
    <row r="77" spans="1:20" s="112" customFormat="1" ht="17.399999999999999" x14ac:dyDescent="0.35">
      <c r="A77" s="43" t="s">
        <v>811</v>
      </c>
      <c r="B77" s="54">
        <v>51059</v>
      </c>
      <c r="C77" s="54" t="s">
        <v>10</v>
      </c>
      <c r="D77" s="53">
        <v>0.38157999999999997</v>
      </c>
      <c r="E77" s="53">
        <f>SUMIFS('Ratios_MARAMA-VA'!T:T, 'Ratios_MARAMA-VA'!AA:AA, T77)</f>
        <v>0</v>
      </c>
      <c r="F77" s="53">
        <f>SUMIFS('Ratios_MARAMA-VA'!J:J, 'Ratios_MARAMA-VA'!AA:AA, T77)</f>
        <v>0</v>
      </c>
      <c r="G77" s="53" t="s">
        <v>963</v>
      </c>
      <c r="H77" s="53">
        <v>0.39739512941038801</v>
      </c>
      <c r="I77" s="53" t="s">
        <v>964</v>
      </c>
      <c r="J77" s="53">
        <v>0.39185797351329199</v>
      </c>
      <c r="K77" s="53" t="s">
        <v>964</v>
      </c>
      <c r="L77" s="43" t="s">
        <v>205</v>
      </c>
      <c r="M77" s="43" t="s">
        <v>198</v>
      </c>
      <c r="N77" s="43" t="s">
        <v>199</v>
      </c>
      <c r="O77" s="43" t="s">
        <v>200</v>
      </c>
      <c r="P77" s="43" t="s">
        <v>201</v>
      </c>
      <c r="Q77" s="43" t="s">
        <v>206</v>
      </c>
      <c r="R77" s="43" t="s">
        <v>932</v>
      </c>
      <c r="S77" s="39"/>
      <c r="T77" s="42" t="s">
        <v>3286</v>
      </c>
    </row>
    <row r="78" spans="1:20" s="112" customFormat="1" ht="17.399999999999999" x14ac:dyDescent="0.35">
      <c r="A78" s="43" t="s">
        <v>811</v>
      </c>
      <c r="B78" s="54">
        <v>51059</v>
      </c>
      <c r="C78" s="54" t="s">
        <v>12</v>
      </c>
      <c r="D78" s="53">
        <v>1.0684239999999999E-2</v>
      </c>
      <c r="E78" s="53">
        <f>SUMIFS('Ratios_MARAMA-VA'!T:T, 'Ratios_MARAMA-VA'!AA:AA, T78)</f>
        <v>0</v>
      </c>
      <c r="F78" s="53">
        <f>SUMIFS('Ratios_MARAMA-VA'!J:J, 'Ratios_MARAMA-VA'!AA:AA, T78)</f>
        <v>0</v>
      </c>
      <c r="G78" s="53" t="s">
        <v>963</v>
      </c>
      <c r="H78" s="53">
        <v>1.11270636234908E-2</v>
      </c>
      <c r="I78" s="53" t="s">
        <v>964</v>
      </c>
      <c r="J78" s="53">
        <v>1.0972023258372101E-2</v>
      </c>
      <c r="K78" s="53" t="s">
        <v>964</v>
      </c>
      <c r="L78" s="43" t="s">
        <v>205</v>
      </c>
      <c r="M78" s="43" t="s">
        <v>198</v>
      </c>
      <c r="N78" s="43" t="s">
        <v>199</v>
      </c>
      <c r="O78" s="43" t="s">
        <v>200</v>
      </c>
      <c r="P78" s="43" t="s">
        <v>201</v>
      </c>
      <c r="Q78" s="43" t="s">
        <v>206</v>
      </c>
      <c r="R78" s="43" t="s">
        <v>932</v>
      </c>
      <c r="S78" s="39"/>
      <c r="T78" s="42" t="s">
        <v>3291</v>
      </c>
    </row>
    <row r="79" spans="1:20" s="112" customFormat="1" ht="17.399999999999999" x14ac:dyDescent="0.35">
      <c r="A79" s="43" t="s">
        <v>9</v>
      </c>
      <c r="B79" s="54">
        <v>11001</v>
      </c>
      <c r="C79" s="54" t="s">
        <v>10</v>
      </c>
      <c r="D79" s="53">
        <v>2.7574640000000001</v>
      </c>
      <c r="E79" s="53">
        <f>SUMIFS('Ratios_MARAMA-VA'!T:T, 'Ratios_MARAMA-VA'!AA:AA, T79)</f>
        <v>0</v>
      </c>
      <c r="F79" s="53">
        <f>SUMIFS('Ratios_MARAMA-VA'!J:J, 'Ratios_MARAMA-VA'!AA:AA, T79)</f>
        <v>0</v>
      </c>
      <c r="G79" s="53" t="s">
        <v>963</v>
      </c>
      <c r="H79" s="53">
        <v>2.52148361637038</v>
      </c>
      <c r="I79" s="53" t="s">
        <v>964</v>
      </c>
      <c r="J79" s="53">
        <v>2.2711383853669198</v>
      </c>
      <c r="K79" s="53" t="s">
        <v>964</v>
      </c>
      <c r="L79" s="43" t="s">
        <v>203</v>
      </c>
      <c r="M79" s="43" t="s">
        <v>198</v>
      </c>
      <c r="N79" s="43" t="s">
        <v>199</v>
      </c>
      <c r="O79" s="43" t="s">
        <v>200</v>
      </c>
      <c r="P79" s="43" t="s">
        <v>201</v>
      </c>
      <c r="Q79" s="43" t="s">
        <v>204</v>
      </c>
      <c r="R79" s="43" t="s">
        <v>932</v>
      </c>
      <c r="S79" s="39"/>
      <c r="T79" s="42" t="s">
        <v>3292</v>
      </c>
    </row>
    <row r="80" spans="1:20" s="112" customFormat="1" ht="17.399999999999999" x14ac:dyDescent="0.35">
      <c r="A80" s="43" t="s">
        <v>9</v>
      </c>
      <c r="B80" s="54">
        <v>11001</v>
      </c>
      <c r="C80" s="54" t="s">
        <v>12</v>
      </c>
      <c r="D80" s="53">
        <v>1.2368300000000001</v>
      </c>
      <c r="E80" s="53">
        <f>SUMIFS('Ratios_MARAMA-VA'!T:T, 'Ratios_MARAMA-VA'!AA:AA, T80)</f>
        <v>0</v>
      </c>
      <c r="F80" s="53">
        <f>SUMIFS('Ratios_MARAMA-VA'!J:J, 'Ratios_MARAMA-VA'!AA:AA, T80)</f>
        <v>0</v>
      </c>
      <c r="G80" s="53" t="s">
        <v>963</v>
      </c>
      <c r="H80" s="53">
        <v>1.06750965914694</v>
      </c>
      <c r="I80" s="53" t="s">
        <v>964</v>
      </c>
      <c r="J80" s="53">
        <v>0.91710474071114301</v>
      </c>
      <c r="K80" s="53" t="s">
        <v>964</v>
      </c>
      <c r="L80" s="43" t="s">
        <v>203</v>
      </c>
      <c r="M80" s="43" t="s">
        <v>198</v>
      </c>
      <c r="N80" s="43" t="s">
        <v>199</v>
      </c>
      <c r="O80" s="43" t="s">
        <v>200</v>
      </c>
      <c r="P80" s="43" t="s">
        <v>201</v>
      </c>
      <c r="Q80" s="43" t="s">
        <v>204</v>
      </c>
      <c r="R80" s="43" t="s">
        <v>932</v>
      </c>
      <c r="S80" s="39"/>
      <c r="T80" s="42" t="s">
        <v>3297</v>
      </c>
    </row>
    <row r="81" spans="1:20" s="112" customFormat="1" ht="17.399999999999999" x14ac:dyDescent="0.35">
      <c r="A81" s="43" t="s">
        <v>497</v>
      </c>
      <c r="B81" s="54">
        <v>24021</v>
      </c>
      <c r="C81" s="54" t="s">
        <v>10</v>
      </c>
      <c r="D81" s="53">
        <v>6.1749999999999999E-3</v>
      </c>
      <c r="E81" s="53">
        <f>SUMIFS('Ratios_MARAMA-VA'!T:T, 'Ratios_MARAMA-VA'!AA:AA, T81)</f>
        <v>0</v>
      </c>
      <c r="F81" s="53">
        <f>SUMIFS('Ratios_MARAMA-VA'!J:J, 'Ratios_MARAMA-VA'!AA:AA, T81)</f>
        <v>0</v>
      </c>
      <c r="G81" s="53" t="s">
        <v>963</v>
      </c>
      <c r="H81" s="53">
        <v>4.8310693989668998E-3</v>
      </c>
      <c r="I81" s="53" t="s">
        <v>964</v>
      </c>
      <c r="J81" s="53">
        <v>5.1001926263365997E-3</v>
      </c>
      <c r="K81" s="53" t="s">
        <v>964</v>
      </c>
      <c r="L81" s="43" t="s">
        <v>203</v>
      </c>
      <c r="M81" s="43" t="s">
        <v>198</v>
      </c>
      <c r="N81" s="43" t="s">
        <v>199</v>
      </c>
      <c r="O81" s="43" t="s">
        <v>200</v>
      </c>
      <c r="P81" s="43" t="s">
        <v>201</v>
      </c>
      <c r="Q81" s="43" t="s">
        <v>204</v>
      </c>
      <c r="R81" s="43" t="s">
        <v>932</v>
      </c>
      <c r="S81" s="39"/>
      <c r="T81" s="42" t="s">
        <v>3293</v>
      </c>
    </row>
    <row r="82" spans="1:20" s="112" customFormat="1" ht="17.399999999999999" x14ac:dyDescent="0.35">
      <c r="A82" s="43" t="s">
        <v>497</v>
      </c>
      <c r="B82" s="54">
        <v>24031</v>
      </c>
      <c r="C82" s="54" t="s">
        <v>10</v>
      </c>
      <c r="D82" s="53">
        <v>6.7150819999999998</v>
      </c>
      <c r="E82" s="53">
        <f>SUMIFS('Ratios_MARAMA-VA'!T:T, 'Ratios_MARAMA-VA'!AA:AA, T82)</f>
        <v>0</v>
      </c>
      <c r="F82" s="53">
        <f>SUMIFS('Ratios_MARAMA-VA'!J:J, 'Ratios_MARAMA-VA'!AA:AA, T82)</f>
        <v>0</v>
      </c>
      <c r="G82" s="53" t="s">
        <v>963</v>
      </c>
      <c r="H82" s="53">
        <v>6.9933981875134101</v>
      </c>
      <c r="I82" s="53" t="s">
        <v>964</v>
      </c>
      <c r="J82" s="53">
        <v>6.8959547788028299</v>
      </c>
      <c r="K82" s="53" t="s">
        <v>964</v>
      </c>
      <c r="L82" s="43" t="s">
        <v>203</v>
      </c>
      <c r="M82" s="43" t="s">
        <v>198</v>
      </c>
      <c r="N82" s="43" t="s">
        <v>199</v>
      </c>
      <c r="O82" s="43" t="s">
        <v>200</v>
      </c>
      <c r="P82" s="43" t="s">
        <v>201</v>
      </c>
      <c r="Q82" s="43" t="s">
        <v>204</v>
      </c>
      <c r="R82" s="43" t="s">
        <v>932</v>
      </c>
      <c r="S82" s="39"/>
      <c r="T82" s="42" t="s">
        <v>3294</v>
      </c>
    </row>
    <row r="83" spans="1:20" s="112" customFormat="1" ht="17.399999999999999" x14ac:dyDescent="0.35">
      <c r="A83" s="43" t="s">
        <v>497</v>
      </c>
      <c r="B83" s="54">
        <v>24031</v>
      </c>
      <c r="C83" s="54" t="s">
        <v>12</v>
      </c>
      <c r="D83" s="53">
        <v>9.9065400000000001E-3</v>
      </c>
      <c r="E83" s="53">
        <f>SUMIFS('Ratios_MARAMA-VA'!T:T, 'Ratios_MARAMA-VA'!AA:AA, T83)</f>
        <v>0</v>
      </c>
      <c r="F83" s="53">
        <f>SUMIFS('Ratios_MARAMA-VA'!J:J, 'Ratios_MARAMA-VA'!AA:AA, T83)</f>
        <v>0</v>
      </c>
      <c r="G83" s="53" t="s">
        <v>963</v>
      </c>
      <c r="H83" s="53">
        <v>1.0317130733552501E-2</v>
      </c>
      <c r="I83" s="53" t="s">
        <v>964</v>
      </c>
      <c r="J83" s="53">
        <v>1.01733756720168E-2</v>
      </c>
      <c r="K83" s="53" t="s">
        <v>964</v>
      </c>
      <c r="L83" s="43" t="s">
        <v>203</v>
      </c>
      <c r="M83" s="43" t="s">
        <v>198</v>
      </c>
      <c r="N83" s="43" t="s">
        <v>199</v>
      </c>
      <c r="O83" s="43" t="s">
        <v>200</v>
      </c>
      <c r="P83" s="43" t="s">
        <v>201</v>
      </c>
      <c r="Q83" s="43" t="s">
        <v>204</v>
      </c>
      <c r="R83" s="43" t="s">
        <v>932</v>
      </c>
      <c r="S83" s="39"/>
      <c r="T83" s="42" t="s">
        <v>3298</v>
      </c>
    </row>
    <row r="84" spans="1:20" s="112" customFormat="1" ht="17.399999999999999" x14ac:dyDescent="0.35">
      <c r="A84" s="43" t="s">
        <v>497</v>
      </c>
      <c r="B84" s="54">
        <v>24033</v>
      </c>
      <c r="C84" s="54" t="s">
        <v>10</v>
      </c>
      <c r="D84" s="53">
        <v>2.5649999999999999E-2</v>
      </c>
      <c r="E84" s="53">
        <f>SUMIFS('Ratios_MARAMA-VA'!T:T, 'Ratios_MARAMA-VA'!AA:AA, T84)</f>
        <v>0</v>
      </c>
      <c r="F84" s="53">
        <f>SUMIFS('Ratios_MARAMA-VA'!J:J, 'Ratios_MARAMA-VA'!AA:AA, T84)</f>
        <v>0</v>
      </c>
      <c r="G84" s="53" t="s">
        <v>963</v>
      </c>
      <c r="H84" s="53">
        <v>2.6713100973259501E-2</v>
      </c>
      <c r="I84" s="53" t="s">
        <v>964</v>
      </c>
      <c r="J84" s="53">
        <v>2.6340890561915801E-2</v>
      </c>
      <c r="K84" s="53" t="s">
        <v>964</v>
      </c>
      <c r="L84" s="43" t="s">
        <v>203</v>
      </c>
      <c r="M84" s="43" t="s">
        <v>198</v>
      </c>
      <c r="N84" s="43" t="s">
        <v>199</v>
      </c>
      <c r="O84" s="43" t="s">
        <v>200</v>
      </c>
      <c r="P84" s="43" t="s">
        <v>201</v>
      </c>
      <c r="Q84" s="43" t="s">
        <v>204</v>
      </c>
      <c r="R84" s="43" t="s">
        <v>932</v>
      </c>
      <c r="S84" s="39"/>
      <c r="T84" s="42" t="s">
        <v>3295</v>
      </c>
    </row>
    <row r="85" spans="1:20" s="112" customFormat="1" ht="17.399999999999999" x14ac:dyDescent="0.35">
      <c r="A85" s="43" t="s">
        <v>497</v>
      </c>
      <c r="B85" s="54">
        <v>24033</v>
      </c>
      <c r="C85" s="54" t="s">
        <v>12</v>
      </c>
      <c r="D85" s="53">
        <v>4.4250000000000001E-3</v>
      </c>
      <c r="E85" s="53">
        <f>SUMIFS('Ratios_MARAMA-VA'!T:T, 'Ratios_MARAMA-VA'!AA:AA, T85)</f>
        <v>0</v>
      </c>
      <c r="F85" s="53">
        <f>SUMIFS('Ratios_MARAMA-VA'!J:J, 'Ratios_MARAMA-VA'!AA:AA, T85)</f>
        <v>0</v>
      </c>
      <c r="G85" s="53" t="s">
        <v>963</v>
      </c>
      <c r="H85" s="53">
        <v>4.6084004602991004E-3</v>
      </c>
      <c r="I85" s="53" t="s">
        <v>964</v>
      </c>
      <c r="J85" s="53">
        <v>4.5441887226695997E-3</v>
      </c>
      <c r="K85" s="53" t="s">
        <v>964</v>
      </c>
      <c r="L85" s="43" t="s">
        <v>203</v>
      </c>
      <c r="M85" s="43" t="s">
        <v>198</v>
      </c>
      <c r="N85" s="43" t="s">
        <v>199</v>
      </c>
      <c r="O85" s="43" t="s">
        <v>200</v>
      </c>
      <c r="P85" s="43" t="s">
        <v>201</v>
      </c>
      <c r="Q85" s="43" t="s">
        <v>204</v>
      </c>
      <c r="R85" s="43" t="s">
        <v>932</v>
      </c>
      <c r="S85" s="39"/>
      <c r="T85" s="42" t="s">
        <v>3299</v>
      </c>
    </row>
    <row r="86" spans="1:20" s="112" customFormat="1" ht="17.399999999999999" x14ac:dyDescent="0.35">
      <c r="A86" s="43" t="s">
        <v>811</v>
      </c>
      <c r="B86" s="54">
        <v>51059</v>
      </c>
      <c r="C86" s="54" t="s">
        <v>10</v>
      </c>
      <c r="D86" s="53">
        <v>6.0999999999999997E-4</v>
      </c>
      <c r="E86" s="53">
        <f>SUMIFS('Ratios_MARAMA-VA'!T:T, 'Ratios_MARAMA-VA'!AA:AA, T86)</f>
        <v>0</v>
      </c>
      <c r="F86" s="53">
        <f>SUMIFS('Ratios_MARAMA-VA'!J:J, 'Ratios_MARAMA-VA'!AA:AA, T86)</f>
        <v>0</v>
      </c>
      <c r="G86" s="53" t="s">
        <v>963</v>
      </c>
      <c r="H86" s="53">
        <v>6.3528232334059999E-4</v>
      </c>
      <c r="I86" s="53" t="s">
        <v>964</v>
      </c>
      <c r="J86" s="53">
        <v>6.2643053578039995E-4</v>
      </c>
      <c r="K86" s="53" t="s">
        <v>964</v>
      </c>
      <c r="L86" s="43" t="s">
        <v>203</v>
      </c>
      <c r="M86" s="43" t="s">
        <v>198</v>
      </c>
      <c r="N86" s="43" t="s">
        <v>199</v>
      </c>
      <c r="O86" s="43" t="s">
        <v>200</v>
      </c>
      <c r="P86" s="43" t="s">
        <v>201</v>
      </c>
      <c r="Q86" s="43" t="s">
        <v>204</v>
      </c>
      <c r="R86" s="43" t="s">
        <v>932</v>
      </c>
      <c r="S86" s="39"/>
      <c r="T86" s="42" t="s">
        <v>3296</v>
      </c>
    </row>
    <row r="87" spans="1:20" s="112" customFormat="1" ht="17.399999999999999" x14ac:dyDescent="0.35">
      <c r="A87" s="43" t="s">
        <v>9</v>
      </c>
      <c r="B87" s="54">
        <v>11001</v>
      </c>
      <c r="C87" s="54" t="s">
        <v>10</v>
      </c>
      <c r="D87" s="53">
        <v>0.15310784999999999</v>
      </c>
      <c r="E87" s="53">
        <f>SUMIFS('Ratios_MARAMA-VA'!T:T, 'Ratios_MARAMA-VA'!AA:AA, T87)</f>
        <v>0</v>
      </c>
      <c r="F87" s="53">
        <f>SUMIFS('Ratios_MARAMA-VA'!J:J, 'Ratios_MARAMA-VA'!AA:AA, T87)</f>
        <v>0</v>
      </c>
      <c r="G87" s="53" t="s">
        <v>963</v>
      </c>
      <c r="H87" s="53">
        <v>0.15945362404868099</v>
      </c>
      <c r="I87" s="53" t="s">
        <v>964</v>
      </c>
      <c r="J87" s="53">
        <v>0.15723185656999</v>
      </c>
      <c r="K87" s="53" t="s">
        <v>964</v>
      </c>
      <c r="L87" s="43" t="s">
        <v>197</v>
      </c>
      <c r="M87" s="43" t="s">
        <v>198</v>
      </c>
      <c r="N87" s="43" t="s">
        <v>199</v>
      </c>
      <c r="O87" s="43" t="s">
        <v>200</v>
      </c>
      <c r="P87" s="43" t="s">
        <v>201</v>
      </c>
      <c r="Q87" s="43" t="s">
        <v>202</v>
      </c>
      <c r="R87" s="43" t="s">
        <v>932</v>
      </c>
      <c r="S87" s="39"/>
      <c r="T87" s="42" t="s">
        <v>3300</v>
      </c>
    </row>
    <row r="88" spans="1:20" s="112" customFormat="1" ht="17.399999999999999" x14ac:dyDescent="0.35">
      <c r="A88" s="43" t="s">
        <v>9</v>
      </c>
      <c r="B88" s="54">
        <v>11001</v>
      </c>
      <c r="C88" s="54" t="s">
        <v>12</v>
      </c>
      <c r="D88" s="53">
        <v>4.8010229999999E-3</v>
      </c>
      <c r="E88" s="53">
        <f>SUMIFS('Ratios_MARAMA-VA'!T:T, 'Ratios_MARAMA-VA'!AA:AA, T88)</f>
        <v>0</v>
      </c>
      <c r="F88" s="53">
        <f>SUMIFS('Ratios_MARAMA-VA'!J:J, 'Ratios_MARAMA-VA'!AA:AA, T88)</f>
        <v>0</v>
      </c>
      <c r="G88" s="53" t="s">
        <v>963</v>
      </c>
      <c r="H88" s="53">
        <v>5.0000082718883003E-3</v>
      </c>
      <c r="I88" s="53" t="s">
        <v>964</v>
      </c>
      <c r="J88" s="53">
        <v>4.9303400166952997E-3</v>
      </c>
      <c r="K88" s="53" t="s">
        <v>964</v>
      </c>
      <c r="L88" s="43" t="s">
        <v>197</v>
      </c>
      <c r="M88" s="43" t="s">
        <v>198</v>
      </c>
      <c r="N88" s="43" t="s">
        <v>199</v>
      </c>
      <c r="O88" s="43" t="s">
        <v>200</v>
      </c>
      <c r="P88" s="43" t="s">
        <v>201</v>
      </c>
      <c r="Q88" s="43" t="s">
        <v>202</v>
      </c>
      <c r="R88" s="43" t="s">
        <v>932</v>
      </c>
      <c r="S88" s="39"/>
      <c r="T88" s="42" t="s">
        <v>3305</v>
      </c>
    </row>
    <row r="89" spans="1:20" s="112" customFormat="1" ht="17.399999999999999" x14ac:dyDescent="0.35">
      <c r="A89" s="43" t="s">
        <v>497</v>
      </c>
      <c r="B89" s="54">
        <v>24017</v>
      </c>
      <c r="C89" s="54" t="s">
        <v>10</v>
      </c>
      <c r="D89" s="53">
        <v>0.34241050000000001</v>
      </c>
      <c r="E89" s="53">
        <f>SUMIFS('Ratios_MARAMA-VA'!T:T, 'Ratios_MARAMA-VA'!AA:AA, T89)</f>
        <v>0</v>
      </c>
      <c r="F89" s="53">
        <f>SUMIFS('Ratios_MARAMA-VA'!J:J, 'Ratios_MARAMA-VA'!AA:AA, T89)</f>
        <v>0</v>
      </c>
      <c r="G89" s="53" t="s">
        <v>963</v>
      </c>
      <c r="H89" s="53">
        <v>0.31734947600001701</v>
      </c>
      <c r="I89" s="53" t="s">
        <v>964</v>
      </c>
      <c r="J89" s="53">
        <v>0.29477002137894298</v>
      </c>
      <c r="K89" s="53" t="s">
        <v>964</v>
      </c>
      <c r="L89" s="43" t="s">
        <v>197</v>
      </c>
      <c r="M89" s="43" t="s">
        <v>198</v>
      </c>
      <c r="N89" s="43" t="s">
        <v>199</v>
      </c>
      <c r="O89" s="43" t="s">
        <v>200</v>
      </c>
      <c r="P89" s="43" t="s">
        <v>201</v>
      </c>
      <c r="Q89" s="43" t="s">
        <v>202</v>
      </c>
      <c r="R89" s="43" t="s">
        <v>932</v>
      </c>
      <c r="S89" s="39"/>
      <c r="T89" s="42" t="s">
        <v>3301</v>
      </c>
    </row>
    <row r="90" spans="1:20" s="112" customFormat="1" ht="17.399999999999999" x14ac:dyDescent="0.35">
      <c r="A90" s="43" t="s">
        <v>497</v>
      </c>
      <c r="B90" s="54">
        <v>24017</v>
      </c>
      <c r="C90" s="54" t="s">
        <v>12</v>
      </c>
      <c r="D90" s="53">
        <v>4.01914E-3</v>
      </c>
      <c r="E90" s="53">
        <f>SUMIFS('Ratios_MARAMA-VA'!T:T, 'Ratios_MARAMA-VA'!AA:AA, T90)</f>
        <v>0</v>
      </c>
      <c r="F90" s="53">
        <f>SUMIFS('Ratios_MARAMA-VA'!J:J, 'Ratios_MARAMA-VA'!AA:AA, T90)</f>
        <v>0</v>
      </c>
      <c r="G90" s="53" t="s">
        <v>963</v>
      </c>
      <c r="H90" s="53">
        <v>3.6910597284231001E-3</v>
      </c>
      <c r="I90" s="53" t="s">
        <v>964</v>
      </c>
      <c r="J90" s="53">
        <v>3.4108464625467998E-3</v>
      </c>
      <c r="K90" s="53" t="s">
        <v>964</v>
      </c>
      <c r="L90" s="43" t="s">
        <v>197</v>
      </c>
      <c r="M90" s="43" t="s">
        <v>198</v>
      </c>
      <c r="N90" s="43" t="s">
        <v>199</v>
      </c>
      <c r="O90" s="43" t="s">
        <v>200</v>
      </c>
      <c r="P90" s="43" t="s">
        <v>201</v>
      </c>
      <c r="Q90" s="43" t="s">
        <v>202</v>
      </c>
      <c r="R90" s="43" t="s">
        <v>932</v>
      </c>
      <c r="S90" s="39"/>
      <c r="T90" s="42" t="s">
        <v>3306</v>
      </c>
    </row>
    <row r="91" spans="1:20" s="112" customFormat="1" ht="17.399999999999999" x14ac:dyDescent="0.35">
      <c r="A91" s="43" t="s">
        <v>497</v>
      </c>
      <c r="B91" s="54">
        <v>24031</v>
      </c>
      <c r="C91" s="54" t="s">
        <v>10</v>
      </c>
      <c r="D91" s="53">
        <v>0.3407</v>
      </c>
      <c r="E91" s="53">
        <f>SUMIFS('Ratios_MARAMA-VA'!T:T, 'Ratios_MARAMA-VA'!AA:AA, T91)</f>
        <v>0</v>
      </c>
      <c r="F91" s="53">
        <f>SUMIFS('Ratios_MARAMA-VA'!J:J, 'Ratios_MARAMA-VA'!AA:AA, T91)</f>
        <v>0</v>
      </c>
      <c r="G91" s="53" t="s">
        <v>963</v>
      </c>
      <c r="H91" s="53">
        <v>0.35482079928224503</v>
      </c>
      <c r="I91" s="53" t="s">
        <v>964</v>
      </c>
      <c r="J91" s="53">
        <v>0.349876858262956</v>
      </c>
      <c r="K91" s="53" t="s">
        <v>964</v>
      </c>
      <c r="L91" s="43" t="s">
        <v>197</v>
      </c>
      <c r="M91" s="43" t="s">
        <v>198</v>
      </c>
      <c r="N91" s="43" t="s">
        <v>199</v>
      </c>
      <c r="O91" s="43" t="s">
        <v>200</v>
      </c>
      <c r="P91" s="43" t="s">
        <v>201</v>
      </c>
      <c r="Q91" s="43" t="s">
        <v>202</v>
      </c>
      <c r="R91" s="43" t="s">
        <v>932</v>
      </c>
      <c r="S91" s="39"/>
      <c r="T91" s="42" t="s">
        <v>3302</v>
      </c>
    </row>
    <row r="92" spans="1:20" s="112" customFormat="1" ht="17.399999999999999" x14ac:dyDescent="0.35">
      <c r="A92" s="43" t="s">
        <v>497</v>
      </c>
      <c r="B92" s="54">
        <v>24033</v>
      </c>
      <c r="C92" s="54" t="s">
        <v>10</v>
      </c>
      <c r="D92" s="53">
        <v>0.80015499999999995</v>
      </c>
      <c r="E92" s="53">
        <f>SUMIFS('Ratios_MARAMA-VA'!T:T, 'Ratios_MARAMA-VA'!AA:AA, T92)</f>
        <v>0</v>
      </c>
      <c r="F92" s="53">
        <f>SUMIFS('Ratios_MARAMA-VA'!J:J, 'Ratios_MARAMA-VA'!AA:AA, T92)</f>
        <v>0</v>
      </c>
      <c r="G92" s="53" t="s">
        <v>963</v>
      </c>
      <c r="H92" s="53">
        <v>0.83331856956174</v>
      </c>
      <c r="I92" s="53" t="s">
        <v>964</v>
      </c>
      <c r="J92" s="53">
        <v>0.82170741861871199</v>
      </c>
      <c r="K92" s="53" t="s">
        <v>964</v>
      </c>
      <c r="L92" s="43" t="s">
        <v>197</v>
      </c>
      <c r="M92" s="43" t="s">
        <v>198</v>
      </c>
      <c r="N92" s="43" t="s">
        <v>199</v>
      </c>
      <c r="O92" s="43" t="s">
        <v>200</v>
      </c>
      <c r="P92" s="43" t="s">
        <v>201</v>
      </c>
      <c r="Q92" s="43" t="s">
        <v>202</v>
      </c>
      <c r="R92" s="43" t="s">
        <v>932</v>
      </c>
      <c r="S92" s="39"/>
      <c r="T92" s="42" t="s">
        <v>3303</v>
      </c>
    </row>
    <row r="93" spans="1:20" s="112" customFormat="1" ht="17.399999999999999" x14ac:dyDescent="0.35">
      <c r="A93" s="43" t="s">
        <v>497</v>
      </c>
      <c r="B93" s="54">
        <v>24033</v>
      </c>
      <c r="C93" s="54" t="s">
        <v>12</v>
      </c>
      <c r="D93" s="53">
        <v>4.4469999999999898E-2</v>
      </c>
      <c r="E93" s="53">
        <f>SUMIFS('Ratios_MARAMA-VA'!T:T, 'Ratios_MARAMA-VA'!AA:AA, T93)</f>
        <v>0</v>
      </c>
      <c r="F93" s="53">
        <f>SUMIFS('Ratios_MARAMA-VA'!J:J, 'Ratios_MARAMA-VA'!AA:AA, T93)</f>
        <v>0</v>
      </c>
      <c r="G93" s="53" t="s">
        <v>963</v>
      </c>
      <c r="H93" s="53">
        <v>4.6313122817967102E-2</v>
      </c>
      <c r="I93" s="53" t="s">
        <v>964</v>
      </c>
      <c r="J93" s="53">
        <v>4.5667812993699798E-2</v>
      </c>
      <c r="K93" s="53" t="s">
        <v>964</v>
      </c>
      <c r="L93" s="43" t="s">
        <v>197</v>
      </c>
      <c r="M93" s="43" t="s">
        <v>198</v>
      </c>
      <c r="N93" s="43" t="s">
        <v>199</v>
      </c>
      <c r="O93" s="43" t="s">
        <v>200</v>
      </c>
      <c r="P93" s="43" t="s">
        <v>201</v>
      </c>
      <c r="Q93" s="43" t="s">
        <v>202</v>
      </c>
      <c r="R93" s="43" t="s">
        <v>932</v>
      </c>
      <c r="S93" s="39"/>
      <c r="T93" s="42" t="s">
        <v>3307</v>
      </c>
    </row>
    <row r="94" spans="1:20" s="112" customFormat="1" ht="17.399999999999999" x14ac:dyDescent="0.35">
      <c r="A94" s="43" t="s">
        <v>811</v>
      </c>
      <c r="B94" s="54">
        <v>51153</v>
      </c>
      <c r="C94" s="54" t="s">
        <v>10</v>
      </c>
      <c r="D94" s="53">
        <v>0.74370000000000003</v>
      </c>
      <c r="E94" s="53">
        <f>SUMIFS('Ratios_MARAMA-VA'!T:T, 'Ratios_MARAMA-VA'!AA:AA, T94)</f>
        <v>0</v>
      </c>
      <c r="F94" s="53">
        <f>SUMIFS('Ratios_MARAMA-VA'!J:J, 'Ratios_MARAMA-VA'!AA:AA, T94)</f>
        <v>0</v>
      </c>
      <c r="G94" s="53" t="s">
        <v>963</v>
      </c>
      <c r="H94" s="53">
        <v>0.77452371125977704</v>
      </c>
      <c r="I94" s="53" t="s">
        <v>964</v>
      </c>
      <c r="J94" s="53">
        <v>0.76373178599988301</v>
      </c>
      <c r="K94" s="53" t="s">
        <v>964</v>
      </c>
      <c r="L94" s="43" t="s">
        <v>197</v>
      </c>
      <c r="M94" s="43" t="s">
        <v>198</v>
      </c>
      <c r="N94" s="43" t="s">
        <v>199</v>
      </c>
      <c r="O94" s="43" t="s">
        <v>200</v>
      </c>
      <c r="P94" s="43" t="s">
        <v>201</v>
      </c>
      <c r="Q94" s="43" t="s">
        <v>202</v>
      </c>
      <c r="R94" s="43" t="s">
        <v>932</v>
      </c>
      <c r="S94" s="39"/>
      <c r="T94" s="42" t="s">
        <v>3304</v>
      </c>
    </row>
    <row r="95" spans="1:20" s="112" customFormat="1" ht="17.399999999999999" x14ac:dyDescent="0.35">
      <c r="A95" s="43" t="s">
        <v>811</v>
      </c>
      <c r="B95" s="54">
        <v>51153</v>
      </c>
      <c r="C95" s="54" t="s">
        <v>12</v>
      </c>
      <c r="D95" s="53">
        <v>1.26429E-2</v>
      </c>
      <c r="E95" s="53">
        <f>SUMIFS('Ratios_MARAMA-VA'!T:T, 'Ratios_MARAMA-VA'!AA:AA, T95)</f>
        <v>0</v>
      </c>
      <c r="F95" s="53">
        <f>SUMIFS('Ratios_MARAMA-VA'!J:J, 'Ratios_MARAMA-VA'!AA:AA, T95)</f>
        <v>0</v>
      </c>
      <c r="G95" s="53" t="s">
        <v>963</v>
      </c>
      <c r="H95" s="53">
        <v>1.31669030914162E-2</v>
      </c>
      <c r="I95" s="53" t="s">
        <v>964</v>
      </c>
      <c r="J95" s="53">
        <v>1.2983440361998E-2</v>
      </c>
      <c r="K95" s="53" t="s">
        <v>964</v>
      </c>
      <c r="L95" s="43" t="s">
        <v>197</v>
      </c>
      <c r="M95" s="43" t="s">
        <v>198</v>
      </c>
      <c r="N95" s="43" t="s">
        <v>199</v>
      </c>
      <c r="O95" s="43" t="s">
        <v>200</v>
      </c>
      <c r="P95" s="43" t="s">
        <v>201</v>
      </c>
      <c r="Q95" s="43" t="s">
        <v>202</v>
      </c>
      <c r="R95" s="43" t="s">
        <v>932</v>
      </c>
      <c r="S95" s="39"/>
      <c r="T95" s="42" t="s">
        <v>3308</v>
      </c>
    </row>
    <row r="96" spans="1:20" s="112" customFormat="1" ht="17.399999999999999" x14ac:dyDescent="0.35">
      <c r="A96" s="43" t="s">
        <v>9</v>
      </c>
      <c r="B96" s="54">
        <v>11001</v>
      </c>
      <c r="C96" s="54" t="s">
        <v>10</v>
      </c>
      <c r="D96" s="53">
        <v>138.24603999999999</v>
      </c>
      <c r="E96" s="53">
        <f>SUMIFS('Ratios_MARAMA-VA'!T:T, 'Ratios_MARAMA-VA'!AA:AA, T96)</f>
        <v>0</v>
      </c>
      <c r="F96" s="53">
        <f>SUMIFS('Ratios_MARAMA-VA'!J:J, 'Ratios_MARAMA-VA'!AA:AA, T96)</f>
        <v>0</v>
      </c>
      <c r="G96" s="53" t="s">
        <v>963</v>
      </c>
      <c r="H96" s="53">
        <v>144.18788689920601</v>
      </c>
      <c r="I96" s="53" t="s">
        <v>964</v>
      </c>
      <c r="J96" s="53">
        <v>145.50443541672601</v>
      </c>
      <c r="K96" s="53" t="s">
        <v>964</v>
      </c>
      <c r="L96" s="43" t="s">
        <v>214</v>
      </c>
      <c r="M96" s="43" t="s">
        <v>212</v>
      </c>
      <c r="N96" s="43" t="s">
        <v>199</v>
      </c>
      <c r="O96" s="43" t="s">
        <v>200</v>
      </c>
      <c r="P96" s="43" t="s">
        <v>213</v>
      </c>
      <c r="Q96" s="43" t="s">
        <v>215</v>
      </c>
      <c r="R96" s="43" t="s">
        <v>932</v>
      </c>
      <c r="S96" s="39"/>
      <c r="T96" s="42" t="s">
        <v>3309</v>
      </c>
    </row>
    <row r="97" spans="1:20" s="112" customFormat="1" ht="17.399999999999999" x14ac:dyDescent="0.35">
      <c r="A97" s="43" t="s">
        <v>9</v>
      </c>
      <c r="B97" s="54">
        <v>11001</v>
      </c>
      <c r="C97" s="54" t="s">
        <v>12</v>
      </c>
      <c r="D97" s="53">
        <v>7.6019639999999997</v>
      </c>
      <c r="E97" s="53">
        <f>SUMIFS('Ratios_MARAMA-VA'!T:T, 'Ratios_MARAMA-VA'!AA:AA, T97)</f>
        <v>0</v>
      </c>
      <c r="F97" s="53">
        <f>SUMIFS('Ratios_MARAMA-VA'!J:J, 'Ratios_MARAMA-VA'!AA:AA, T97)</f>
        <v>0</v>
      </c>
      <c r="G97" s="53" t="s">
        <v>963</v>
      </c>
      <c r="H97" s="53">
        <v>7.9286981778562096</v>
      </c>
      <c r="I97" s="53" t="s">
        <v>964</v>
      </c>
      <c r="J97" s="53">
        <v>8.0010934119941393</v>
      </c>
      <c r="K97" s="53" t="s">
        <v>964</v>
      </c>
      <c r="L97" s="43" t="s">
        <v>214</v>
      </c>
      <c r="M97" s="43" t="s">
        <v>212</v>
      </c>
      <c r="N97" s="43" t="s">
        <v>199</v>
      </c>
      <c r="O97" s="43" t="s">
        <v>200</v>
      </c>
      <c r="P97" s="43" t="s">
        <v>213</v>
      </c>
      <c r="Q97" s="43" t="s">
        <v>215</v>
      </c>
      <c r="R97" s="43" t="s">
        <v>932</v>
      </c>
      <c r="S97" s="39"/>
      <c r="T97" s="42" t="s">
        <v>3312</v>
      </c>
    </row>
    <row r="98" spans="1:20" s="112" customFormat="1" ht="17.399999999999999" x14ac:dyDescent="0.35">
      <c r="A98" s="43" t="s">
        <v>497</v>
      </c>
      <c r="B98" s="54">
        <v>24031</v>
      </c>
      <c r="C98" s="54" t="s">
        <v>10</v>
      </c>
      <c r="D98" s="53">
        <v>72.442234999999997</v>
      </c>
      <c r="E98" s="53">
        <f>SUMIFS('Ratios_MARAMA-VA'!T:T, 'Ratios_MARAMA-VA'!AA:AA, T98)</f>
        <v>0</v>
      </c>
      <c r="F98" s="53">
        <f>SUMIFS('Ratios_MARAMA-VA'!J:J, 'Ratios_MARAMA-VA'!AA:AA, T98)</f>
        <v>0</v>
      </c>
      <c r="G98" s="53" t="s">
        <v>963</v>
      </c>
      <c r="H98" s="53">
        <v>75.5558190810074</v>
      </c>
      <c r="I98" s="53" t="s">
        <v>964</v>
      </c>
      <c r="J98" s="53">
        <v>76.245702979997205</v>
      </c>
      <c r="K98" s="53" t="s">
        <v>964</v>
      </c>
      <c r="L98" s="43" t="s">
        <v>214</v>
      </c>
      <c r="M98" s="43" t="s">
        <v>212</v>
      </c>
      <c r="N98" s="43" t="s">
        <v>199</v>
      </c>
      <c r="O98" s="43" t="s">
        <v>200</v>
      </c>
      <c r="P98" s="43" t="s">
        <v>213</v>
      </c>
      <c r="Q98" s="43" t="s">
        <v>215</v>
      </c>
      <c r="R98" s="43" t="s">
        <v>932</v>
      </c>
      <c r="S98" s="39"/>
      <c r="T98" s="42" t="s">
        <v>3310</v>
      </c>
    </row>
    <row r="99" spans="1:20" s="112" customFormat="1" ht="17.399999999999999" x14ac:dyDescent="0.35">
      <c r="A99" s="43" t="s">
        <v>497</v>
      </c>
      <c r="B99" s="54">
        <v>24031</v>
      </c>
      <c r="C99" s="54" t="s">
        <v>12</v>
      </c>
      <c r="D99" s="53">
        <v>2.4787300000000001</v>
      </c>
      <c r="E99" s="53">
        <f>SUMIFS('Ratios_MARAMA-VA'!T:T, 'Ratios_MARAMA-VA'!AA:AA, T99)</f>
        <v>0</v>
      </c>
      <c r="F99" s="53">
        <f>SUMIFS('Ratios_MARAMA-VA'!J:J, 'Ratios_MARAMA-VA'!AA:AA, T99)</f>
        <v>0</v>
      </c>
      <c r="G99" s="53" t="s">
        <v>963</v>
      </c>
      <c r="H99" s="53">
        <v>2.5852663909481199</v>
      </c>
      <c r="I99" s="53" t="s">
        <v>964</v>
      </c>
      <c r="J99" s="53">
        <v>2.6088719011445298</v>
      </c>
      <c r="K99" s="53" t="s">
        <v>964</v>
      </c>
      <c r="L99" s="43" t="s">
        <v>214</v>
      </c>
      <c r="M99" s="43" t="s">
        <v>212</v>
      </c>
      <c r="N99" s="43" t="s">
        <v>199</v>
      </c>
      <c r="O99" s="43" t="s">
        <v>200</v>
      </c>
      <c r="P99" s="43" t="s">
        <v>213</v>
      </c>
      <c r="Q99" s="43" t="s">
        <v>215</v>
      </c>
      <c r="R99" s="43" t="s">
        <v>932</v>
      </c>
      <c r="S99" s="39"/>
      <c r="T99" s="42" t="s">
        <v>3313</v>
      </c>
    </row>
    <row r="100" spans="1:20" s="112" customFormat="1" ht="17.399999999999999" x14ac:dyDescent="0.35">
      <c r="A100" s="43" t="s">
        <v>497</v>
      </c>
      <c r="B100" s="54">
        <v>24033</v>
      </c>
      <c r="C100" s="54" t="s">
        <v>10</v>
      </c>
      <c r="D100" s="53">
        <v>40.053360499999997</v>
      </c>
      <c r="E100" s="53">
        <f>SUMIFS('Ratios_MARAMA-VA'!T:T, 'Ratios_MARAMA-VA'!AA:AA, T100)</f>
        <v>0</v>
      </c>
      <c r="F100" s="53">
        <f>SUMIFS('Ratios_MARAMA-VA'!J:J, 'Ratios_MARAMA-VA'!AA:AA, T100)</f>
        <v>0</v>
      </c>
      <c r="G100" s="53" t="s">
        <v>963</v>
      </c>
      <c r="H100" s="53">
        <v>41.7653698950853</v>
      </c>
      <c r="I100" s="53" t="s">
        <v>964</v>
      </c>
      <c r="J100" s="53">
        <v>42.146246992853101</v>
      </c>
      <c r="K100" s="53" t="s">
        <v>964</v>
      </c>
      <c r="L100" s="43" t="s">
        <v>214</v>
      </c>
      <c r="M100" s="43" t="s">
        <v>212</v>
      </c>
      <c r="N100" s="43" t="s">
        <v>199</v>
      </c>
      <c r="O100" s="43" t="s">
        <v>200</v>
      </c>
      <c r="P100" s="43" t="s">
        <v>213</v>
      </c>
      <c r="Q100" s="43" t="s">
        <v>215</v>
      </c>
      <c r="R100" s="43" t="s">
        <v>932</v>
      </c>
      <c r="S100" s="39"/>
      <c r="T100" s="42" t="s">
        <v>3311</v>
      </c>
    </row>
    <row r="101" spans="1:20" s="112" customFormat="1" ht="17.399999999999999" x14ac:dyDescent="0.35">
      <c r="A101" s="43" t="s">
        <v>497</v>
      </c>
      <c r="B101" s="54">
        <v>24033</v>
      </c>
      <c r="C101" s="54" t="s">
        <v>12</v>
      </c>
      <c r="D101" s="53">
        <v>0.39807100000000001</v>
      </c>
      <c r="E101" s="53">
        <f>SUMIFS('Ratios_MARAMA-VA'!T:T, 'Ratios_MARAMA-VA'!AA:AA, T101)</f>
        <v>0</v>
      </c>
      <c r="F101" s="53">
        <f>SUMIFS('Ratios_MARAMA-VA'!J:J, 'Ratios_MARAMA-VA'!AA:AA, T101)</f>
        <v>0</v>
      </c>
      <c r="G101" s="53" t="s">
        <v>963</v>
      </c>
      <c r="H101" s="53">
        <v>0.41463487469806098</v>
      </c>
      <c r="I101" s="53" t="s">
        <v>964</v>
      </c>
      <c r="J101" s="53">
        <v>0.41839361835118899</v>
      </c>
      <c r="K101" s="53" t="s">
        <v>964</v>
      </c>
      <c r="L101" s="43" t="s">
        <v>214</v>
      </c>
      <c r="M101" s="43" t="s">
        <v>212</v>
      </c>
      <c r="N101" s="43" t="s">
        <v>199</v>
      </c>
      <c r="O101" s="43" t="s">
        <v>200</v>
      </c>
      <c r="P101" s="43" t="s">
        <v>213</v>
      </c>
      <c r="Q101" s="43" t="s">
        <v>215</v>
      </c>
      <c r="R101" s="43" t="s">
        <v>932</v>
      </c>
      <c r="S101" s="39"/>
      <c r="T101" s="42" t="s">
        <v>3314</v>
      </c>
    </row>
    <row r="102" spans="1:20" s="112" customFormat="1" ht="17.399999999999999" x14ac:dyDescent="0.35">
      <c r="A102" s="43" t="s">
        <v>9</v>
      </c>
      <c r="B102" s="54">
        <v>11001</v>
      </c>
      <c r="C102" s="54" t="s">
        <v>10</v>
      </c>
      <c r="D102" s="53">
        <v>78.216372250000006</v>
      </c>
      <c r="E102" s="53">
        <f>SUMIFS('Ratios_MARAMA-VA'!T:T, 'Ratios_MARAMA-VA'!AA:AA, T102)</f>
        <v>0</v>
      </c>
      <c r="F102" s="53">
        <f>SUMIFS('Ratios_MARAMA-VA'!J:J, 'Ratios_MARAMA-VA'!AA:AA, T102)</f>
        <v>0</v>
      </c>
      <c r="G102" s="53" t="s">
        <v>963</v>
      </c>
      <c r="H102" s="53">
        <v>81.578130090736806</v>
      </c>
      <c r="I102" s="53" t="s">
        <v>964</v>
      </c>
      <c r="J102" s="53">
        <v>82.323002413528499</v>
      </c>
      <c r="K102" s="53" t="s">
        <v>964</v>
      </c>
      <c r="L102" s="43" t="s">
        <v>216</v>
      </c>
      <c r="M102" s="43" t="s">
        <v>212</v>
      </c>
      <c r="N102" s="43" t="s">
        <v>199</v>
      </c>
      <c r="O102" s="43" t="s">
        <v>200</v>
      </c>
      <c r="P102" s="43" t="s">
        <v>213</v>
      </c>
      <c r="Q102" s="43" t="s">
        <v>204</v>
      </c>
      <c r="R102" s="43" t="s">
        <v>932</v>
      </c>
      <c r="S102" s="39"/>
      <c r="T102" s="42" t="s">
        <v>3315</v>
      </c>
    </row>
    <row r="103" spans="1:20" s="112" customFormat="1" ht="17.399999999999999" x14ac:dyDescent="0.35">
      <c r="A103" s="43" t="s">
        <v>9</v>
      </c>
      <c r="B103" s="54">
        <v>11001</v>
      </c>
      <c r="C103" s="54" t="s">
        <v>12</v>
      </c>
      <c r="D103" s="53">
        <v>4.9763583000000002</v>
      </c>
      <c r="E103" s="53">
        <f>SUMIFS('Ratios_MARAMA-VA'!T:T, 'Ratios_MARAMA-VA'!AA:AA, T103)</f>
        <v>0</v>
      </c>
      <c r="F103" s="53">
        <f>SUMIFS('Ratios_MARAMA-VA'!J:J, 'Ratios_MARAMA-VA'!AA:AA, T103)</f>
        <v>0</v>
      </c>
      <c r="G103" s="53" t="s">
        <v>963</v>
      </c>
      <c r="H103" s="53">
        <v>5.1902433352183204</v>
      </c>
      <c r="I103" s="53" t="s">
        <v>964</v>
      </c>
      <c r="J103" s="53">
        <v>5.2376343284251803</v>
      </c>
      <c r="K103" s="53" t="s">
        <v>964</v>
      </c>
      <c r="L103" s="43" t="s">
        <v>216</v>
      </c>
      <c r="M103" s="43" t="s">
        <v>212</v>
      </c>
      <c r="N103" s="43" t="s">
        <v>199</v>
      </c>
      <c r="O103" s="43" t="s">
        <v>200</v>
      </c>
      <c r="P103" s="43" t="s">
        <v>213</v>
      </c>
      <c r="Q103" s="43" t="s">
        <v>204</v>
      </c>
      <c r="R103" s="43" t="s">
        <v>932</v>
      </c>
      <c r="S103" s="39"/>
      <c r="T103" s="42" t="s">
        <v>3323</v>
      </c>
    </row>
    <row r="104" spans="1:20" s="112" customFormat="1" ht="17.399999999999999" x14ac:dyDescent="0.35">
      <c r="A104" s="43" t="s">
        <v>497</v>
      </c>
      <c r="B104" s="54">
        <v>24017</v>
      </c>
      <c r="C104" s="54" t="s">
        <v>10</v>
      </c>
      <c r="D104" s="53">
        <v>16.69585</v>
      </c>
      <c r="E104" s="53">
        <f>SUMIFS('Ratios_MARAMA-VA'!T:T, 'Ratios_MARAMA-VA'!AA:AA, T104)</f>
        <v>0</v>
      </c>
      <c r="F104" s="53">
        <f>SUMIFS('Ratios_MARAMA-VA'!J:J, 'Ratios_MARAMA-VA'!AA:AA, T104)</f>
        <v>0</v>
      </c>
      <c r="G104" s="53" t="s">
        <v>963</v>
      </c>
      <c r="H104" s="53">
        <v>17.413441509688901</v>
      </c>
      <c r="I104" s="53" t="s">
        <v>964</v>
      </c>
      <c r="J104" s="53">
        <v>17.572439890881199</v>
      </c>
      <c r="K104" s="53" t="s">
        <v>964</v>
      </c>
      <c r="L104" s="43" t="s">
        <v>216</v>
      </c>
      <c r="M104" s="43" t="s">
        <v>212</v>
      </c>
      <c r="N104" s="43" t="s">
        <v>199</v>
      </c>
      <c r="O104" s="43" t="s">
        <v>200</v>
      </c>
      <c r="P104" s="43" t="s">
        <v>213</v>
      </c>
      <c r="Q104" s="43" t="s">
        <v>204</v>
      </c>
      <c r="R104" s="43" t="s">
        <v>932</v>
      </c>
      <c r="S104" s="39"/>
      <c r="T104" s="42" t="s">
        <v>3316</v>
      </c>
    </row>
    <row r="105" spans="1:20" s="112" customFormat="1" ht="17.399999999999999" x14ac:dyDescent="0.35">
      <c r="A105" s="43" t="s">
        <v>497</v>
      </c>
      <c r="B105" s="54">
        <v>24017</v>
      </c>
      <c r="C105" s="54" t="s">
        <v>12</v>
      </c>
      <c r="D105" s="53">
        <v>0.69535599999999997</v>
      </c>
      <c r="E105" s="53">
        <f>SUMIFS('Ratios_MARAMA-VA'!T:T, 'Ratios_MARAMA-VA'!AA:AA, T105)</f>
        <v>0</v>
      </c>
      <c r="F105" s="53">
        <f>SUMIFS('Ratios_MARAMA-VA'!J:J, 'Ratios_MARAMA-VA'!AA:AA, T105)</f>
        <v>0</v>
      </c>
      <c r="G105" s="53" t="s">
        <v>963</v>
      </c>
      <c r="H105" s="53">
        <v>0.72524256233801898</v>
      </c>
      <c r="I105" s="53" t="s">
        <v>964</v>
      </c>
      <c r="J105" s="53">
        <v>0.73186459585846397</v>
      </c>
      <c r="K105" s="53" t="s">
        <v>964</v>
      </c>
      <c r="L105" s="43" t="s">
        <v>216</v>
      </c>
      <c r="M105" s="43" t="s">
        <v>212</v>
      </c>
      <c r="N105" s="43" t="s">
        <v>199</v>
      </c>
      <c r="O105" s="43" t="s">
        <v>200</v>
      </c>
      <c r="P105" s="43" t="s">
        <v>213</v>
      </c>
      <c r="Q105" s="43" t="s">
        <v>204</v>
      </c>
      <c r="R105" s="43" t="s">
        <v>932</v>
      </c>
      <c r="S105" s="39"/>
      <c r="T105" s="42" t="s">
        <v>3324</v>
      </c>
    </row>
    <row r="106" spans="1:20" s="112" customFormat="1" ht="17.399999999999999" x14ac:dyDescent="0.35">
      <c r="A106" s="43" t="s">
        <v>497</v>
      </c>
      <c r="B106" s="54">
        <v>24021</v>
      </c>
      <c r="C106" s="54" t="s">
        <v>10</v>
      </c>
      <c r="D106" s="53">
        <v>7.2979750000000001</v>
      </c>
      <c r="E106" s="53">
        <f>SUMIFS('Ratios_MARAMA-VA'!T:T, 'Ratios_MARAMA-VA'!AA:AA, T106)</f>
        <v>0</v>
      </c>
      <c r="F106" s="53">
        <f>SUMIFS('Ratios_MARAMA-VA'!J:J, 'Ratios_MARAMA-VA'!AA:AA, T106)</f>
        <v>0</v>
      </c>
      <c r="G106" s="53" t="s">
        <v>963</v>
      </c>
      <c r="H106" s="53">
        <v>7.5159416051242802</v>
      </c>
      <c r="I106" s="53" t="s">
        <v>964</v>
      </c>
      <c r="J106" s="53">
        <v>7.6890572974787297</v>
      </c>
      <c r="K106" s="53" t="s">
        <v>964</v>
      </c>
      <c r="L106" s="43" t="s">
        <v>216</v>
      </c>
      <c r="M106" s="43" t="s">
        <v>212</v>
      </c>
      <c r="N106" s="43" t="s">
        <v>199</v>
      </c>
      <c r="O106" s="43" t="s">
        <v>200</v>
      </c>
      <c r="P106" s="43" t="s">
        <v>213</v>
      </c>
      <c r="Q106" s="43" t="s">
        <v>204</v>
      </c>
      <c r="R106" s="43" t="s">
        <v>932</v>
      </c>
      <c r="S106" s="39"/>
      <c r="T106" s="42" t="s">
        <v>3317</v>
      </c>
    </row>
    <row r="107" spans="1:20" s="112" customFormat="1" ht="17.399999999999999" x14ac:dyDescent="0.35">
      <c r="A107" s="43" t="s">
        <v>497</v>
      </c>
      <c r="B107" s="54">
        <v>24021</v>
      </c>
      <c r="C107" s="54" t="s">
        <v>12</v>
      </c>
      <c r="D107" s="53">
        <v>1.4240918</v>
      </c>
      <c r="E107" s="53">
        <f>SUMIFS('Ratios_MARAMA-VA'!T:T, 'Ratios_MARAMA-VA'!AA:AA, T107)</f>
        <v>0</v>
      </c>
      <c r="F107" s="53">
        <f>SUMIFS('Ratios_MARAMA-VA'!J:J, 'Ratios_MARAMA-VA'!AA:AA, T107)</f>
        <v>0</v>
      </c>
      <c r="G107" s="53" t="s">
        <v>963</v>
      </c>
      <c r="H107" s="53">
        <v>1.45055519715431</v>
      </c>
      <c r="I107" s="53" t="s">
        <v>964</v>
      </c>
      <c r="J107" s="53">
        <v>1.50173447278579</v>
      </c>
      <c r="K107" s="53" t="s">
        <v>964</v>
      </c>
      <c r="L107" s="43" t="s">
        <v>216</v>
      </c>
      <c r="M107" s="43" t="s">
        <v>212</v>
      </c>
      <c r="N107" s="43" t="s">
        <v>199</v>
      </c>
      <c r="O107" s="43" t="s">
        <v>200</v>
      </c>
      <c r="P107" s="43" t="s">
        <v>213</v>
      </c>
      <c r="Q107" s="43" t="s">
        <v>204</v>
      </c>
      <c r="R107" s="43" t="s">
        <v>932</v>
      </c>
      <c r="S107" s="39"/>
      <c r="T107" s="42" t="s">
        <v>3325</v>
      </c>
    </row>
    <row r="108" spans="1:20" s="112" customFormat="1" ht="17.399999999999999" x14ac:dyDescent="0.35">
      <c r="A108" s="43" t="s">
        <v>497</v>
      </c>
      <c r="B108" s="54">
        <v>24031</v>
      </c>
      <c r="C108" s="54" t="s">
        <v>10</v>
      </c>
      <c r="D108" s="53">
        <v>51.47104547</v>
      </c>
      <c r="E108" s="53">
        <f>SUMIFS('Ratios_MARAMA-VA'!T:T, 'Ratios_MARAMA-VA'!AA:AA, T108)</f>
        <v>0</v>
      </c>
      <c r="F108" s="53">
        <f>SUMIFS('Ratios_MARAMA-VA'!J:J, 'Ratios_MARAMA-VA'!AA:AA, T108)</f>
        <v>0</v>
      </c>
      <c r="G108" s="53" t="s">
        <v>963</v>
      </c>
      <c r="H108" s="53">
        <v>31.4468270135647</v>
      </c>
      <c r="I108" s="53" t="s">
        <v>964</v>
      </c>
      <c r="J108" s="53">
        <v>31.6920480362012</v>
      </c>
      <c r="K108" s="53" t="s">
        <v>964</v>
      </c>
      <c r="L108" s="43" t="s">
        <v>216</v>
      </c>
      <c r="M108" s="43" t="s">
        <v>212</v>
      </c>
      <c r="N108" s="43" t="s">
        <v>199</v>
      </c>
      <c r="O108" s="43" t="s">
        <v>200</v>
      </c>
      <c r="P108" s="43" t="s">
        <v>213</v>
      </c>
      <c r="Q108" s="43" t="s">
        <v>204</v>
      </c>
      <c r="R108" s="43" t="s">
        <v>932</v>
      </c>
      <c r="S108" s="39"/>
      <c r="T108" s="42" t="s">
        <v>3318</v>
      </c>
    </row>
    <row r="109" spans="1:20" s="112" customFormat="1" ht="17.399999999999999" x14ac:dyDescent="0.35">
      <c r="A109" s="43" t="s">
        <v>497</v>
      </c>
      <c r="B109" s="54">
        <v>24031</v>
      </c>
      <c r="C109" s="54" t="s">
        <v>12</v>
      </c>
      <c r="D109" s="53">
        <v>6.3034178000000001</v>
      </c>
      <c r="E109" s="53">
        <f>SUMIFS('Ratios_MARAMA-VA'!T:T, 'Ratios_MARAMA-VA'!AA:AA, T109)</f>
        <v>0</v>
      </c>
      <c r="F109" s="53">
        <f>SUMIFS('Ratios_MARAMA-VA'!J:J, 'Ratios_MARAMA-VA'!AA:AA, T109)</f>
        <v>0</v>
      </c>
      <c r="G109" s="53" t="s">
        <v>963</v>
      </c>
      <c r="H109" s="53">
        <v>3.3749864947858401</v>
      </c>
      <c r="I109" s="53" t="s">
        <v>964</v>
      </c>
      <c r="J109" s="53">
        <v>3.4034970176902202</v>
      </c>
      <c r="K109" s="53" t="s">
        <v>964</v>
      </c>
      <c r="L109" s="43" t="s">
        <v>216</v>
      </c>
      <c r="M109" s="43" t="s">
        <v>212</v>
      </c>
      <c r="N109" s="43" t="s">
        <v>199</v>
      </c>
      <c r="O109" s="43" t="s">
        <v>200</v>
      </c>
      <c r="P109" s="43" t="s">
        <v>213</v>
      </c>
      <c r="Q109" s="43" t="s">
        <v>204</v>
      </c>
      <c r="R109" s="43" t="s">
        <v>932</v>
      </c>
      <c r="S109" s="39"/>
      <c r="T109" s="42" t="s">
        <v>3326</v>
      </c>
    </row>
    <row r="110" spans="1:20" s="112" customFormat="1" ht="17.399999999999999" x14ac:dyDescent="0.35">
      <c r="A110" s="43" t="s">
        <v>497</v>
      </c>
      <c r="B110" s="54">
        <v>24033</v>
      </c>
      <c r="C110" s="54" t="s">
        <v>10</v>
      </c>
      <c r="D110" s="53">
        <v>15.40504</v>
      </c>
      <c r="E110" s="53">
        <f>SUMIFS('Ratios_MARAMA-VA'!T:T, 'Ratios_MARAMA-VA'!AA:AA, T110)</f>
        <v>0</v>
      </c>
      <c r="F110" s="53">
        <f>SUMIFS('Ratios_MARAMA-VA'!J:J, 'Ratios_MARAMA-VA'!AA:AA, T110)</f>
        <v>0</v>
      </c>
      <c r="G110" s="53" t="s">
        <v>963</v>
      </c>
      <c r="H110" s="53">
        <v>16.067152196169602</v>
      </c>
      <c r="I110" s="53" t="s">
        <v>964</v>
      </c>
      <c r="J110" s="53">
        <v>16.213857899814599</v>
      </c>
      <c r="K110" s="53" t="s">
        <v>964</v>
      </c>
      <c r="L110" s="43" t="s">
        <v>216</v>
      </c>
      <c r="M110" s="43" t="s">
        <v>212</v>
      </c>
      <c r="N110" s="43" t="s">
        <v>199</v>
      </c>
      <c r="O110" s="43" t="s">
        <v>200</v>
      </c>
      <c r="P110" s="43" t="s">
        <v>213</v>
      </c>
      <c r="Q110" s="43" t="s">
        <v>204</v>
      </c>
      <c r="R110" s="43" t="s">
        <v>932</v>
      </c>
      <c r="S110" s="39"/>
      <c r="T110" s="42" t="s">
        <v>3319</v>
      </c>
    </row>
    <row r="111" spans="1:20" s="112" customFormat="1" ht="17.399999999999999" x14ac:dyDescent="0.35">
      <c r="A111" s="43" t="s">
        <v>497</v>
      </c>
      <c r="B111" s="54">
        <v>24033</v>
      </c>
      <c r="C111" s="54" t="s">
        <v>12</v>
      </c>
      <c r="D111" s="53">
        <v>1.546135</v>
      </c>
      <c r="E111" s="53">
        <f>SUMIFS('Ratios_MARAMA-VA'!T:T, 'Ratios_MARAMA-VA'!AA:AA, T111)</f>
        <v>0</v>
      </c>
      <c r="F111" s="53">
        <f>SUMIFS('Ratios_MARAMA-VA'!J:J, 'Ratios_MARAMA-VA'!AA:AA, T111)</f>
        <v>0</v>
      </c>
      <c r="G111" s="53" t="s">
        <v>963</v>
      </c>
      <c r="H111" s="53">
        <v>1.6125882413044399</v>
      </c>
      <c r="I111" s="53" t="s">
        <v>964</v>
      </c>
      <c r="J111" s="53">
        <v>1.6273124369641301</v>
      </c>
      <c r="K111" s="53" t="s">
        <v>964</v>
      </c>
      <c r="L111" s="43" t="s">
        <v>216</v>
      </c>
      <c r="M111" s="43" t="s">
        <v>212</v>
      </c>
      <c r="N111" s="43" t="s">
        <v>199</v>
      </c>
      <c r="O111" s="43" t="s">
        <v>200</v>
      </c>
      <c r="P111" s="43" t="s">
        <v>213</v>
      </c>
      <c r="Q111" s="43" t="s">
        <v>204</v>
      </c>
      <c r="R111" s="43" t="s">
        <v>932</v>
      </c>
      <c r="S111" s="39"/>
      <c r="T111" s="42" t="s">
        <v>3327</v>
      </c>
    </row>
    <row r="112" spans="1:20" s="112" customFormat="1" ht="17.399999999999999" x14ac:dyDescent="0.35">
      <c r="A112" s="43" t="s">
        <v>811</v>
      </c>
      <c r="B112" s="54">
        <v>51059</v>
      </c>
      <c r="C112" s="54" t="s">
        <v>10</v>
      </c>
      <c r="D112" s="53">
        <v>3.6426500000000002</v>
      </c>
      <c r="E112" s="53">
        <f>SUMIFS('Ratios_MARAMA-VA'!T:T, 'Ratios_MARAMA-VA'!AA:AA, T112)</f>
        <v>0</v>
      </c>
      <c r="F112" s="53">
        <f>SUMIFS('Ratios_MARAMA-VA'!J:J, 'Ratios_MARAMA-VA'!AA:AA, T112)</f>
        <v>0</v>
      </c>
      <c r="G112" s="53" t="s">
        <v>963</v>
      </c>
      <c r="H112" s="53">
        <v>3.7992119428042401</v>
      </c>
      <c r="I112" s="53" t="s">
        <v>964</v>
      </c>
      <c r="J112" s="53">
        <v>3.8339017281850398</v>
      </c>
      <c r="K112" s="53" t="s">
        <v>964</v>
      </c>
      <c r="L112" s="43" t="s">
        <v>216</v>
      </c>
      <c r="M112" s="43" t="s">
        <v>212</v>
      </c>
      <c r="N112" s="43" t="s">
        <v>199</v>
      </c>
      <c r="O112" s="43" t="s">
        <v>200</v>
      </c>
      <c r="P112" s="43" t="s">
        <v>213</v>
      </c>
      <c r="Q112" s="43" t="s">
        <v>204</v>
      </c>
      <c r="R112" s="43" t="s">
        <v>932</v>
      </c>
      <c r="S112" s="39"/>
      <c r="T112" s="42" t="s">
        <v>3320</v>
      </c>
    </row>
    <row r="113" spans="1:20" s="112" customFormat="1" ht="17.399999999999999" x14ac:dyDescent="0.35">
      <c r="A113" s="43" t="s">
        <v>811</v>
      </c>
      <c r="B113" s="54">
        <v>51059</v>
      </c>
      <c r="C113" s="54" t="s">
        <v>12</v>
      </c>
      <c r="D113" s="53">
        <v>0.54147500000000004</v>
      </c>
      <c r="E113" s="53">
        <f>SUMIFS('Ratios_MARAMA-VA'!T:T, 'Ratios_MARAMA-VA'!AA:AA, T113)</f>
        <v>0</v>
      </c>
      <c r="F113" s="53">
        <f>SUMIFS('Ratios_MARAMA-VA'!J:J, 'Ratios_MARAMA-VA'!AA:AA, T113)</f>
        <v>0</v>
      </c>
      <c r="G113" s="53" t="s">
        <v>963</v>
      </c>
      <c r="H113" s="53">
        <v>0.56474772122765804</v>
      </c>
      <c r="I113" s="53" t="s">
        <v>964</v>
      </c>
      <c r="J113" s="53">
        <v>0.56990431094642502</v>
      </c>
      <c r="K113" s="53" t="s">
        <v>964</v>
      </c>
      <c r="L113" s="43" t="s">
        <v>216</v>
      </c>
      <c r="M113" s="43" t="s">
        <v>212</v>
      </c>
      <c r="N113" s="43" t="s">
        <v>199</v>
      </c>
      <c r="O113" s="43" t="s">
        <v>200</v>
      </c>
      <c r="P113" s="43" t="s">
        <v>213</v>
      </c>
      <c r="Q113" s="43" t="s">
        <v>204</v>
      </c>
      <c r="R113" s="43" t="s">
        <v>932</v>
      </c>
      <c r="S113" s="39"/>
      <c r="T113" s="42" t="s">
        <v>3328</v>
      </c>
    </row>
    <row r="114" spans="1:20" s="112" customFormat="1" ht="17.399999999999999" x14ac:dyDescent="0.35">
      <c r="A114" s="43" t="s">
        <v>811</v>
      </c>
      <c r="B114" s="54">
        <v>51107</v>
      </c>
      <c r="C114" s="54" t="s">
        <v>10</v>
      </c>
      <c r="D114" s="53">
        <v>0.29820449999999998</v>
      </c>
      <c r="E114" s="53">
        <f>SUMIFS('Ratios_MARAMA-VA'!T:T, 'Ratios_MARAMA-VA'!AA:AA, T114)</f>
        <v>0</v>
      </c>
      <c r="F114" s="53">
        <f>SUMIFS('Ratios_MARAMA-VA'!J:J, 'Ratios_MARAMA-VA'!AA:AA, T114)</f>
        <v>0</v>
      </c>
      <c r="G114" s="53" t="s">
        <v>963</v>
      </c>
      <c r="H114" s="53">
        <v>0.31102139865152201</v>
      </c>
      <c r="I114" s="53" t="s">
        <v>964</v>
      </c>
      <c r="J114" s="53">
        <v>0.31386126800613701</v>
      </c>
      <c r="K114" s="53" t="s">
        <v>964</v>
      </c>
      <c r="L114" s="43" t="s">
        <v>216</v>
      </c>
      <c r="M114" s="43" t="s">
        <v>212</v>
      </c>
      <c r="N114" s="43" t="s">
        <v>199</v>
      </c>
      <c r="O114" s="43" t="s">
        <v>200</v>
      </c>
      <c r="P114" s="43" t="s">
        <v>213</v>
      </c>
      <c r="Q114" s="43" t="s">
        <v>204</v>
      </c>
      <c r="R114" s="43" t="s">
        <v>932</v>
      </c>
      <c r="S114" s="39"/>
      <c r="T114" s="42" t="s">
        <v>3321</v>
      </c>
    </row>
    <row r="115" spans="1:20" s="112" customFormat="1" ht="17.399999999999999" x14ac:dyDescent="0.35">
      <c r="A115" s="43" t="s">
        <v>811</v>
      </c>
      <c r="B115" s="54">
        <v>51107</v>
      </c>
      <c r="C115" s="54" t="s">
        <v>12</v>
      </c>
      <c r="D115" s="53">
        <v>5.4219000000000003E-2</v>
      </c>
      <c r="E115" s="53">
        <f>SUMIFS('Ratios_MARAMA-VA'!T:T, 'Ratios_MARAMA-VA'!AA:AA, T115)</f>
        <v>0</v>
      </c>
      <c r="F115" s="53">
        <f>SUMIFS('Ratios_MARAMA-VA'!J:J, 'Ratios_MARAMA-VA'!AA:AA, T115)</f>
        <v>0</v>
      </c>
      <c r="G115" s="53" t="s">
        <v>963</v>
      </c>
      <c r="H115" s="53">
        <v>5.6549345209367698E-2</v>
      </c>
      <c r="I115" s="53" t="s">
        <v>964</v>
      </c>
      <c r="J115" s="53">
        <v>5.70656850920249E-2</v>
      </c>
      <c r="K115" s="53" t="s">
        <v>964</v>
      </c>
      <c r="L115" s="43" t="s">
        <v>216</v>
      </c>
      <c r="M115" s="43" t="s">
        <v>212</v>
      </c>
      <c r="N115" s="43" t="s">
        <v>199</v>
      </c>
      <c r="O115" s="43" t="s">
        <v>200</v>
      </c>
      <c r="P115" s="43" t="s">
        <v>213</v>
      </c>
      <c r="Q115" s="43" t="s">
        <v>204</v>
      </c>
      <c r="R115" s="43" t="s">
        <v>932</v>
      </c>
      <c r="S115" s="39"/>
      <c r="T115" s="42" t="s">
        <v>3329</v>
      </c>
    </row>
    <row r="116" spans="1:20" s="112" customFormat="1" ht="17.399999999999999" x14ac:dyDescent="0.35">
      <c r="A116" s="43" t="s">
        <v>811</v>
      </c>
      <c r="B116" s="54">
        <v>51153</v>
      </c>
      <c r="C116" s="54" t="s">
        <v>10</v>
      </c>
      <c r="D116" s="53">
        <v>10.88</v>
      </c>
      <c r="E116" s="53">
        <f>SUMIFS('Ratios_MARAMA-VA'!T:T, 'Ratios_MARAMA-VA'!AA:AA, T116)</f>
        <v>0</v>
      </c>
      <c r="F116" s="53">
        <f>SUMIFS('Ratios_MARAMA-VA'!J:J, 'Ratios_MARAMA-VA'!AA:AA, T116)</f>
        <v>0</v>
      </c>
      <c r="G116" s="53" t="s">
        <v>963</v>
      </c>
      <c r="H116" s="53">
        <v>11.347624926279</v>
      </c>
      <c r="I116" s="53" t="s">
        <v>964</v>
      </c>
      <c r="J116" s="53">
        <v>11.451237643653201</v>
      </c>
      <c r="K116" s="53" t="s">
        <v>964</v>
      </c>
      <c r="L116" s="43" t="s">
        <v>216</v>
      </c>
      <c r="M116" s="43" t="s">
        <v>212</v>
      </c>
      <c r="N116" s="43" t="s">
        <v>199</v>
      </c>
      <c r="O116" s="43" t="s">
        <v>200</v>
      </c>
      <c r="P116" s="43" t="s">
        <v>213</v>
      </c>
      <c r="Q116" s="43" t="s">
        <v>204</v>
      </c>
      <c r="R116" s="43" t="s">
        <v>932</v>
      </c>
      <c r="S116" s="39"/>
      <c r="T116" s="42" t="s">
        <v>3322</v>
      </c>
    </row>
    <row r="117" spans="1:20" s="112" customFormat="1" ht="17.399999999999999" x14ac:dyDescent="0.35">
      <c r="A117" s="43" t="s">
        <v>811</v>
      </c>
      <c r="B117" s="54">
        <v>51153</v>
      </c>
      <c r="C117" s="54" t="s">
        <v>12</v>
      </c>
      <c r="D117" s="53">
        <v>0.59840000000000004</v>
      </c>
      <c r="E117" s="53">
        <f>SUMIFS('Ratios_MARAMA-VA'!T:T, 'Ratios_MARAMA-VA'!AA:AA, T117)</f>
        <v>0</v>
      </c>
      <c r="F117" s="53">
        <f>SUMIFS('Ratios_MARAMA-VA'!J:J, 'Ratios_MARAMA-VA'!AA:AA, T117)</f>
        <v>0</v>
      </c>
      <c r="G117" s="53" t="s">
        <v>963</v>
      </c>
      <c r="H117" s="53">
        <v>0.62411937094534498</v>
      </c>
      <c r="I117" s="53" t="s">
        <v>964</v>
      </c>
      <c r="J117" s="53">
        <v>0.62981807040092497</v>
      </c>
      <c r="K117" s="53" t="s">
        <v>964</v>
      </c>
      <c r="L117" s="43" t="s">
        <v>216</v>
      </c>
      <c r="M117" s="43" t="s">
        <v>212</v>
      </c>
      <c r="N117" s="43" t="s">
        <v>199</v>
      </c>
      <c r="O117" s="43" t="s">
        <v>200</v>
      </c>
      <c r="P117" s="43" t="s">
        <v>213</v>
      </c>
      <c r="Q117" s="43" t="s">
        <v>204</v>
      </c>
      <c r="R117" s="43" t="s">
        <v>932</v>
      </c>
      <c r="S117" s="39"/>
      <c r="T117" s="42" t="s">
        <v>3330</v>
      </c>
    </row>
    <row r="118" spans="1:20" s="112" customFormat="1" ht="17.399999999999999" x14ac:dyDescent="0.35">
      <c r="A118" s="43" t="s">
        <v>9</v>
      </c>
      <c r="B118" s="54">
        <v>11001</v>
      </c>
      <c r="C118" s="54" t="s">
        <v>10</v>
      </c>
      <c r="D118" s="53">
        <v>32.993406700000001</v>
      </c>
      <c r="E118" s="53">
        <f>SUMIFS('Ratios_MARAMA-VA'!T:T, 'Ratios_MARAMA-VA'!AA:AA, T118)</f>
        <v>0</v>
      </c>
      <c r="F118" s="53">
        <f>SUMIFS('Ratios_MARAMA-VA'!J:J, 'Ratios_MARAMA-VA'!AA:AA, T118)</f>
        <v>0</v>
      </c>
      <c r="G118" s="53" t="s">
        <v>963</v>
      </c>
      <c r="H118" s="53">
        <v>34.379278502440101</v>
      </c>
      <c r="I118" s="53" t="s">
        <v>964</v>
      </c>
      <c r="J118" s="53">
        <v>34.6688336137695</v>
      </c>
      <c r="K118" s="53" t="s">
        <v>964</v>
      </c>
      <c r="L118" s="43" t="s">
        <v>211</v>
      </c>
      <c r="M118" s="43" t="s">
        <v>212</v>
      </c>
      <c r="N118" s="43" t="s">
        <v>199</v>
      </c>
      <c r="O118" s="43" t="s">
        <v>200</v>
      </c>
      <c r="P118" s="43" t="s">
        <v>213</v>
      </c>
      <c r="Q118" s="43" t="s">
        <v>202</v>
      </c>
      <c r="R118" s="43" t="s">
        <v>932</v>
      </c>
      <c r="S118" s="39"/>
      <c r="T118" s="42" t="s">
        <v>3331</v>
      </c>
    </row>
    <row r="119" spans="1:20" s="112" customFormat="1" ht="17.399999999999999" x14ac:dyDescent="0.35">
      <c r="A119" s="43" t="s">
        <v>9</v>
      </c>
      <c r="B119" s="54">
        <v>11001</v>
      </c>
      <c r="C119" s="54" t="s">
        <v>12</v>
      </c>
      <c r="D119" s="53">
        <v>2.0489487579999999</v>
      </c>
      <c r="E119" s="53">
        <f>SUMIFS('Ratios_MARAMA-VA'!T:T, 'Ratios_MARAMA-VA'!AA:AA, T119)</f>
        <v>0</v>
      </c>
      <c r="F119" s="53">
        <f>SUMIFS('Ratios_MARAMA-VA'!J:J, 'Ratios_MARAMA-VA'!AA:AA, T119)</f>
        <v>0</v>
      </c>
      <c r="G119" s="53" t="s">
        <v>963</v>
      </c>
      <c r="H119" s="53">
        <v>2.1352424123035201</v>
      </c>
      <c r="I119" s="53" t="s">
        <v>964</v>
      </c>
      <c r="J119" s="53">
        <v>2.1533993037471899</v>
      </c>
      <c r="K119" s="53" t="s">
        <v>964</v>
      </c>
      <c r="L119" s="43" t="s">
        <v>211</v>
      </c>
      <c r="M119" s="43" t="s">
        <v>212</v>
      </c>
      <c r="N119" s="43" t="s">
        <v>199</v>
      </c>
      <c r="O119" s="43" t="s">
        <v>200</v>
      </c>
      <c r="P119" s="43" t="s">
        <v>213</v>
      </c>
      <c r="Q119" s="43" t="s">
        <v>202</v>
      </c>
      <c r="R119" s="43" t="s">
        <v>932</v>
      </c>
      <c r="S119" s="39"/>
      <c r="T119" s="42" t="s">
        <v>3338</v>
      </c>
    </row>
    <row r="120" spans="1:20" s="112" customFormat="1" ht="17.399999999999999" x14ac:dyDescent="0.35">
      <c r="A120" s="43" t="s">
        <v>497</v>
      </c>
      <c r="B120" s="54">
        <v>24017</v>
      </c>
      <c r="C120" s="54" t="s">
        <v>10</v>
      </c>
      <c r="D120" s="53">
        <v>0.80962000000000001</v>
      </c>
      <c r="E120" s="53">
        <f>SUMIFS('Ratios_MARAMA-VA'!T:T, 'Ratios_MARAMA-VA'!AA:AA, T120)</f>
        <v>0</v>
      </c>
      <c r="F120" s="53">
        <f>SUMIFS('Ratios_MARAMA-VA'!J:J, 'Ratios_MARAMA-VA'!AA:AA, T120)</f>
        <v>0</v>
      </c>
      <c r="G120" s="53" t="s">
        <v>963</v>
      </c>
      <c r="H120" s="53">
        <v>0.84441765558952198</v>
      </c>
      <c r="I120" s="53" t="s">
        <v>964</v>
      </c>
      <c r="J120" s="53">
        <v>0.85212785119986101</v>
      </c>
      <c r="K120" s="53" t="s">
        <v>964</v>
      </c>
      <c r="L120" s="43" t="s">
        <v>211</v>
      </c>
      <c r="M120" s="43" t="s">
        <v>212</v>
      </c>
      <c r="N120" s="43" t="s">
        <v>199</v>
      </c>
      <c r="O120" s="43" t="s">
        <v>200</v>
      </c>
      <c r="P120" s="43" t="s">
        <v>213</v>
      </c>
      <c r="Q120" s="43" t="s">
        <v>202</v>
      </c>
      <c r="R120" s="43" t="s">
        <v>932</v>
      </c>
      <c r="S120" s="39"/>
      <c r="T120" s="42" t="s">
        <v>3332</v>
      </c>
    </row>
    <row r="121" spans="1:20" s="112" customFormat="1" ht="17.399999999999999" x14ac:dyDescent="0.35">
      <c r="A121" s="43" t="s">
        <v>497</v>
      </c>
      <c r="B121" s="54">
        <v>24017</v>
      </c>
      <c r="C121" s="54" t="s">
        <v>12</v>
      </c>
      <c r="D121" s="53">
        <v>6.7819999999999998E-3</v>
      </c>
      <c r="E121" s="53">
        <f>SUMIFS('Ratios_MARAMA-VA'!T:T, 'Ratios_MARAMA-VA'!AA:AA, T121)</f>
        <v>0</v>
      </c>
      <c r="F121" s="53">
        <f>SUMIFS('Ratios_MARAMA-VA'!J:J, 'Ratios_MARAMA-VA'!AA:AA, T121)</f>
        <v>0</v>
      </c>
      <c r="G121" s="53" t="s">
        <v>963</v>
      </c>
      <c r="H121" s="53">
        <v>7.0734919347447004E-3</v>
      </c>
      <c r="I121" s="53" t="s">
        <v>964</v>
      </c>
      <c r="J121" s="53">
        <v>7.1380784650049E-3</v>
      </c>
      <c r="K121" s="53" t="s">
        <v>964</v>
      </c>
      <c r="L121" s="43" t="s">
        <v>211</v>
      </c>
      <c r="M121" s="43" t="s">
        <v>212</v>
      </c>
      <c r="N121" s="43" t="s">
        <v>199</v>
      </c>
      <c r="O121" s="43" t="s">
        <v>200</v>
      </c>
      <c r="P121" s="43" t="s">
        <v>213</v>
      </c>
      <c r="Q121" s="43" t="s">
        <v>202</v>
      </c>
      <c r="R121" s="43" t="s">
        <v>932</v>
      </c>
      <c r="S121" s="39"/>
      <c r="T121" s="42" t="s">
        <v>3339</v>
      </c>
    </row>
    <row r="122" spans="1:20" s="112" customFormat="1" ht="17.399999999999999" x14ac:dyDescent="0.35">
      <c r="A122" s="43" t="s">
        <v>497</v>
      </c>
      <c r="B122" s="54">
        <v>24021</v>
      </c>
      <c r="C122" s="54" t="s">
        <v>10</v>
      </c>
      <c r="D122" s="53">
        <v>8.5130230000000005</v>
      </c>
      <c r="E122" s="53">
        <f>SUMIFS('Ratios_MARAMA-VA'!T:T, 'Ratios_MARAMA-VA'!AA:AA, T122)</f>
        <v>0</v>
      </c>
      <c r="F122" s="53">
        <f>SUMIFS('Ratios_MARAMA-VA'!J:J, 'Ratios_MARAMA-VA'!AA:AA, T122)</f>
        <v>0</v>
      </c>
      <c r="G122" s="53" t="s">
        <v>963</v>
      </c>
      <c r="H122" s="53">
        <v>8.7805962605622199</v>
      </c>
      <c r="I122" s="53" t="s">
        <v>964</v>
      </c>
      <c r="J122" s="53">
        <v>8.5854002066353008</v>
      </c>
      <c r="K122" s="53" t="s">
        <v>964</v>
      </c>
      <c r="L122" s="43" t="s">
        <v>211</v>
      </c>
      <c r="M122" s="43" t="s">
        <v>212</v>
      </c>
      <c r="N122" s="43" t="s">
        <v>199</v>
      </c>
      <c r="O122" s="43" t="s">
        <v>200</v>
      </c>
      <c r="P122" s="43" t="s">
        <v>213</v>
      </c>
      <c r="Q122" s="43" t="s">
        <v>202</v>
      </c>
      <c r="R122" s="43" t="s">
        <v>932</v>
      </c>
      <c r="S122" s="39"/>
      <c r="T122" s="42" t="s">
        <v>3333</v>
      </c>
    </row>
    <row r="123" spans="1:20" s="112" customFormat="1" ht="17.399999999999999" x14ac:dyDescent="0.35">
      <c r="A123" s="43" t="s">
        <v>497</v>
      </c>
      <c r="B123" s="54">
        <v>24021</v>
      </c>
      <c r="C123" s="54" t="s">
        <v>12</v>
      </c>
      <c r="D123" s="53">
        <v>0.47741800000000001</v>
      </c>
      <c r="E123" s="53">
        <f>SUMIFS('Ratios_MARAMA-VA'!T:T, 'Ratios_MARAMA-VA'!AA:AA, T123)</f>
        <v>0</v>
      </c>
      <c r="F123" s="53">
        <f>SUMIFS('Ratios_MARAMA-VA'!J:J, 'Ratios_MARAMA-VA'!AA:AA, T123)</f>
        <v>0</v>
      </c>
      <c r="G123" s="53" t="s">
        <v>963</v>
      </c>
      <c r="H123" s="53">
        <v>0.49223275098784403</v>
      </c>
      <c r="I123" s="53" t="s">
        <v>964</v>
      </c>
      <c r="J123" s="53">
        <v>0.48303777229536599</v>
      </c>
      <c r="K123" s="53" t="s">
        <v>964</v>
      </c>
      <c r="L123" s="43" t="s">
        <v>211</v>
      </c>
      <c r="M123" s="43" t="s">
        <v>212</v>
      </c>
      <c r="N123" s="43" t="s">
        <v>199</v>
      </c>
      <c r="O123" s="43" t="s">
        <v>200</v>
      </c>
      <c r="P123" s="43" t="s">
        <v>213</v>
      </c>
      <c r="Q123" s="43" t="s">
        <v>202</v>
      </c>
      <c r="R123" s="43" t="s">
        <v>932</v>
      </c>
      <c r="S123" s="39"/>
      <c r="T123" s="42" t="s">
        <v>3340</v>
      </c>
    </row>
    <row r="124" spans="1:20" s="112" customFormat="1" ht="17.399999999999999" x14ac:dyDescent="0.35">
      <c r="A124" s="43" t="s">
        <v>497</v>
      </c>
      <c r="B124" s="54">
        <v>24031</v>
      </c>
      <c r="C124" s="54" t="s">
        <v>10</v>
      </c>
      <c r="D124" s="53">
        <v>3.1040242999999998</v>
      </c>
      <c r="E124" s="53">
        <f>SUMIFS('Ratios_MARAMA-VA'!T:T, 'Ratios_MARAMA-VA'!AA:AA, T124)</f>
        <v>0</v>
      </c>
      <c r="F124" s="53">
        <f>SUMIFS('Ratios_MARAMA-VA'!J:J, 'Ratios_MARAMA-VA'!AA:AA, T124)</f>
        <v>0</v>
      </c>
      <c r="G124" s="53" t="s">
        <v>963</v>
      </c>
      <c r="H124" s="53">
        <v>3.2072132109115001</v>
      </c>
      <c r="I124" s="53" t="s">
        <v>964</v>
      </c>
      <c r="J124" s="53">
        <v>3.1561264328564498</v>
      </c>
      <c r="K124" s="53" t="s">
        <v>964</v>
      </c>
      <c r="L124" s="43" t="s">
        <v>211</v>
      </c>
      <c r="M124" s="43" t="s">
        <v>212</v>
      </c>
      <c r="N124" s="43" t="s">
        <v>199</v>
      </c>
      <c r="O124" s="43" t="s">
        <v>200</v>
      </c>
      <c r="P124" s="43" t="s">
        <v>213</v>
      </c>
      <c r="Q124" s="43" t="s">
        <v>202</v>
      </c>
      <c r="R124" s="43" t="s">
        <v>932</v>
      </c>
      <c r="S124" s="39"/>
      <c r="T124" s="42" t="s">
        <v>3334</v>
      </c>
    </row>
    <row r="125" spans="1:20" s="112" customFormat="1" ht="17.399999999999999" x14ac:dyDescent="0.35">
      <c r="A125" s="43" t="s">
        <v>497</v>
      </c>
      <c r="B125" s="54">
        <v>24031</v>
      </c>
      <c r="C125" s="54" t="s">
        <v>12</v>
      </c>
      <c r="D125" s="53">
        <v>0.23201400999999999</v>
      </c>
      <c r="E125" s="53">
        <f>SUMIFS('Ratios_MARAMA-VA'!T:T, 'Ratios_MARAMA-VA'!AA:AA, T125)</f>
        <v>0</v>
      </c>
      <c r="F125" s="53">
        <f>SUMIFS('Ratios_MARAMA-VA'!J:J, 'Ratios_MARAMA-VA'!AA:AA, T125)</f>
        <v>0</v>
      </c>
      <c r="G125" s="53" t="s">
        <v>963</v>
      </c>
      <c r="H125" s="53">
        <v>0.24032279296883</v>
      </c>
      <c r="I125" s="53" t="s">
        <v>964</v>
      </c>
      <c r="J125" s="53">
        <v>0.238098647971101</v>
      </c>
      <c r="K125" s="53" t="s">
        <v>964</v>
      </c>
      <c r="L125" s="43" t="s">
        <v>211</v>
      </c>
      <c r="M125" s="43" t="s">
        <v>212</v>
      </c>
      <c r="N125" s="43" t="s">
        <v>199</v>
      </c>
      <c r="O125" s="43" t="s">
        <v>200</v>
      </c>
      <c r="P125" s="43" t="s">
        <v>213</v>
      </c>
      <c r="Q125" s="43" t="s">
        <v>202</v>
      </c>
      <c r="R125" s="43" t="s">
        <v>932</v>
      </c>
      <c r="S125" s="39"/>
      <c r="T125" s="42" t="s">
        <v>3341</v>
      </c>
    </row>
    <row r="126" spans="1:20" s="112" customFormat="1" ht="17.399999999999999" x14ac:dyDescent="0.35">
      <c r="A126" s="43" t="s">
        <v>497</v>
      </c>
      <c r="B126" s="54">
        <v>24033</v>
      </c>
      <c r="C126" s="54" t="s">
        <v>10</v>
      </c>
      <c r="D126" s="53">
        <v>11.3780409</v>
      </c>
      <c r="E126" s="53">
        <f>SUMIFS('Ratios_MARAMA-VA'!T:T, 'Ratios_MARAMA-VA'!AA:AA, T126)</f>
        <v>0</v>
      </c>
      <c r="F126" s="53">
        <f>SUMIFS('Ratios_MARAMA-VA'!J:J, 'Ratios_MARAMA-VA'!AA:AA, T126)</f>
        <v>0</v>
      </c>
      <c r="G126" s="53" t="s">
        <v>963</v>
      </c>
      <c r="H126" s="53">
        <v>11.863652103158</v>
      </c>
      <c r="I126" s="53" t="s">
        <v>964</v>
      </c>
      <c r="J126" s="53">
        <v>11.9485012200639</v>
      </c>
      <c r="K126" s="53" t="s">
        <v>964</v>
      </c>
      <c r="L126" s="43" t="s">
        <v>211</v>
      </c>
      <c r="M126" s="43" t="s">
        <v>212</v>
      </c>
      <c r="N126" s="43" t="s">
        <v>199</v>
      </c>
      <c r="O126" s="43" t="s">
        <v>200</v>
      </c>
      <c r="P126" s="43" t="s">
        <v>213</v>
      </c>
      <c r="Q126" s="43" t="s">
        <v>202</v>
      </c>
      <c r="R126" s="43" t="s">
        <v>932</v>
      </c>
      <c r="S126" s="39"/>
      <c r="T126" s="42" t="s">
        <v>3335</v>
      </c>
    </row>
    <row r="127" spans="1:20" s="112" customFormat="1" ht="17.399999999999999" x14ac:dyDescent="0.35">
      <c r="A127" s="43" t="s">
        <v>497</v>
      </c>
      <c r="B127" s="54">
        <v>24033</v>
      </c>
      <c r="C127" s="54" t="s">
        <v>12</v>
      </c>
      <c r="D127" s="53">
        <v>0.97222335999999998</v>
      </c>
      <c r="E127" s="53">
        <f>SUMIFS('Ratios_MARAMA-VA'!T:T, 'Ratios_MARAMA-VA'!AA:AA, T127)</f>
        <v>0</v>
      </c>
      <c r="F127" s="53">
        <f>SUMIFS('Ratios_MARAMA-VA'!J:J, 'Ratios_MARAMA-VA'!AA:AA, T127)</f>
        <v>0</v>
      </c>
      <c r="G127" s="53" t="s">
        <v>963</v>
      </c>
      <c r="H127" s="53">
        <v>1.0138206386594999</v>
      </c>
      <c r="I127" s="53" t="s">
        <v>964</v>
      </c>
      <c r="J127" s="53">
        <v>1.02177942227615</v>
      </c>
      <c r="K127" s="53" t="s">
        <v>964</v>
      </c>
      <c r="L127" s="43" t="s">
        <v>211</v>
      </c>
      <c r="M127" s="43" t="s">
        <v>212</v>
      </c>
      <c r="N127" s="43" t="s">
        <v>199</v>
      </c>
      <c r="O127" s="43" t="s">
        <v>200</v>
      </c>
      <c r="P127" s="43" t="s">
        <v>213</v>
      </c>
      <c r="Q127" s="43" t="s">
        <v>202</v>
      </c>
      <c r="R127" s="43" t="s">
        <v>932</v>
      </c>
      <c r="S127" s="39"/>
      <c r="T127" s="42" t="s">
        <v>3342</v>
      </c>
    </row>
    <row r="128" spans="1:20" s="112" customFormat="1" ht="17.399999999999999" x14ac:dyDescent="0.35">
      <c r="A128" s="43" t="s">
        <v>811</v>
      </c>
      <c r="B128" s="54">
        <v>51059</v>
      </c>
      <c r="C128" s="54" t="s">
        <v>10</v>
      </c>
      <c r="D128" s="53">
        <v>3.0527000000000002</v>
      </c>
      <c r="E128" s="53">
        <f>SUMIFS('Ratios_MARAMA-VA'!T:T, 'Ratios_MARAMA-VA'!AA:AA, T128)</f>
        <v>0</v>
      </c>
      <c r="F128" s="53">
        <f>SUMIFS('Ratios_MARAMA-VA'!J:J, 'Ratios_MARAMA-VA'!AA:AA, T128)</f>
        <v>0</v>
      </c>
      <c r="G128" s="53" t="s">
        <v>963</v>
      </c>
      <c r="H128" s="53">
        <v>3.2189556688463798</v>
      </c>
      <c r="I128" s="53" t="s">
        <v>964</v>
      </c>
      <c r="J128" s="53">
        <v>3.2757822269611001</v>
      </c>
      <c r="K128" s="53" t="s">
        <v>964</v>
      </c>
      <c r="L128" s="43" t="s">
        <v>211</v>
      </c>
      <c r="M128" s="43" t="s">
        <v>212</v>
      </c>
      <c r="N128" s="43" t="s">
        <v>199</v>
      </c>
      <c r="O128" s="43" t="s">
        <v>200</v>
      </c>
      <c r="P128" s="43" t="s">
        <v>213</v>
      </c>
      <c r="Q128" s="43" t="s">
        <v>202</v>
      </c>
      <c r="R128" s="43" t="s">
        <v>932</v>
      </c>
      <c r="S128" s="39"/>
      <c r="T128" s="42" t="s">
        <v>3336</v>
      </c>
    </row>
    <row r="129" spans="1:20" s="112" customFormat="1" ht="17.399999999999999" x14ac:dyDescent="0.35">
      <c r="A129" s="43" t="s">
        <v>811</v>
      </c>
      <c r="B129" s="54">
        <v>51059</v>
      </c>
      <c r="C129" s="54" t="s">
        <v>12</v>
      </c>
      <c r="D129" s="53">
        <v>0.16789850000000001</v>
      </c>
      <c r="E129" s="53">
        <f>SUMIFS('Ratios_MARAMA-VA'!T:T, 'Ratios_MARAMA-VA'!AA:AA, T129)</f>
        <v>0</v>
      </c>
      <c r="F129" s="53">
        <f>SUMIFS('Ratios_MARAMA-VA'!J:J, 'Ratios_MARAMA-VA'!AA:AA, T129)</f>
        <v>0</v>
      </c>
      <c r="G129" s="53" t="s">
        <v>963</v>
      </c>
      <c r="H129" s="53">
        <v>0.17704256178655101</v>
      </c>
      <c r="I129" s="53" t="s">
        <v>964</v>
      </c>
      <c r="J129" s="53">
        <v>0.18016802248286001</v>
      </c>
      <c r="K129" s="53" t="s">
        <v>964</v>
      </c>
      <c r="L129" s="43" t="s">
        <v>211</v>
      </c>
      <c r="M129" s="43" t="s">
        <v>212</v>
      </c>
      <c r="N129" s="43" t="s">
        <v>199</v>
      </c>
      <c r="O129" s="43" t="s">
        <v>200</v>
      </c>
      <c r="P129" s="43" t="s">
        <v>213</v>
      </c>
      <c r="Q129" s="43" t="s">
        <v>202</v>
      </c>
      <c r="R129" s="43" t="s">
        <v>932</v>
      </c>
      <c r="S129" s="39"/>
      <c r="T129" s="42" t="s">
        <v>3343</v>
      </c>
    </row>
    <row r="130" spans="1:20" s="112" customFormat="1" ht="17.399999999999999" x14ac:dyDescent="0.35">
      <c r="A130" s="43" t="s">
        <v>811</v>
      </c>
      <c r="B130" s="54">
        <v>51107</v>
      </c>
      <c r="C130" s="54" t="s">
        <v>10</v>
      </c>
      <c r="D130" s="53">
        <v>0.35949999999999999</v>
      </c>
      <c r="E130" s="53">
        <f>SUMIFS('Ratios_MARAMA-VA'!T:T, 'Ratios_MARAMA-VA'!AA:AA, T130)</f>
        <v>0</v>
      </c>
      <c r="F130" s="53">
        <f>SUMIFS('Ratios_MARAMA-VA'!J:J, 'Ratios_MARAMA-VA'!AA:AA, T130)</f>
        <v>0</v>
      </c>
      <c r="G130" s="53" t="s">
        <v>963</v>
      </c>
      <c r="H130" s="53">
        <v>0.37200018852049999</v>
      </c>
      <c r="I130" s="53" t="s">
        <v>964</v>
      </c>
      <c r="J130" s="53">
        <v>0.39863695959099998</v>
      </c>
      <c r="K130" s="53" t="s">
        <v>964</v>
      </c>
      <c r="L130" s="43" t="s">
        <v>211</v>
      </c>
      <c r="M130" s="43" t="s">
        <v>212</v>
      </c>
      <c r="N130" s="43" t="s">
        <v>199</v>
      </c>
      <c r="O130" s="43" t="s">
        <v>200</v>
      </c>
      <c r="P130" s="43" t="s">
        <v>213</v>
      </c>
      <c r="Q130" s="43" t="s">
        <v>202</v>
      </c>
      <c r="R130" s="43" t="s">
        <v>932</v>
      </c>
      <c r="S130" s="39"/>
      <c r="T130" s="42" t="s">
        <v>3337</v>
      </c>
    </row>
    <row r="131" spans="1:20" s="112" customFormat="1" ht="17.399999999999999" x14ac:dyDescent="0.35">
      <c r="A131" s="43" t="s">
        <v>811</v>
      </c>
      <c r="B131" s="54">
        <v>51107</v>
      </c>
      <c r="C131" s="54" t="s">
        <v>12</v>
      </c>
      <c r="D131" s="53">
        <v>1.9772499999999998E-2</v>
      </c>
      <c r="E131" s="53">
        <f>SUMIFS('Ratios_MARAMA-VA'!T:T, 'Ratios_MARAMA-VA'!AA:AA, T131)</f>
        <v>0</v>
      </c>
      <c r="F131" s="53">
        <f>SUMIFS('Ratios_MARAMA-VA'!J:J, 'Ratios_MARAMA-VA'!AA:AA, T131)</f>
        <v>0</v>
      </c>
      <c r="G131" s="53" t="s">
        <v>963</v>
      </c>
      <c r="H131" s="53">
        <v>2.04600103686274E-2</v>
      </c>
      <c r="I131" s="53" t="s">
        <v>964</v>
      </c>
      <c r="J131" s="53">
        <v>2.1925032777504998E-2</v>
      </c>
      <c r="K131" s="53" t="s">
        <v>964</v>
      </c>
      <c r="L131" s="43" t="s">
        <v>211</v>
      </c>
      <c r="M131" s="43" t="s">
        <v>212</v>
      </c>
      <c r="N131" s="43" t="s">
        <v>199</v>
      </c>
      <c r="O131" s="43" t="s">
        <v>200</v>
      </c>
      <c r="P131" s="43" t="s">
        <v>213</v>
      </c>
      <c r="Q131" s="43" t="s">
        <v>202</v>
      </c>
      <c r="R131" s="43" t="s">
        <v>932</v>
      </c>
      <c r="S131" s="39"/>
      <c r="T131" s="42" t="s">
        <v>3344</v>
      </c>
    </row>
    <row r="132" spans="1:20" s="112" customFormat="1" ht="17.399999999999999" x14ac:dyDescent="0.35">
      <c r="A132" s="43" t="s">
        <v>9</v>
      </c>
      <c r="B132" s="54">
        <v>11001</v>
      </c>
      <c r="C132" s="54" t="s">
        <v>10</v>
      </c>
      <c r="D132" s="53">
        <v>11.762683000000001</v>
      </c>
      <c r="E132" s="53">
        <f>SUMIFS('Ratios_MARAMA-VA'!T:T, 'Ratios_MARAMA-VA'!AA:AA, T132)</f>
        <v>0</v>
      </c>
      <c r="F132" s="53">
        <f>SUMIFS('Ratios_MARAMA-VA'!J:J, 'Ratios_MARAMA-VA'!AA:AA, T132)</f>
        <v>0</v>
      </c>
      <c r="G132" s="53" t="s">
        <v>963</v>
      </c>
      <c r="H132" s="53">
        <v>12.407211215097</v>
      </c>
      <c r="I132" s="53" t="s">
        <v>964</v>
      </c>
      <c r="J132" s="53">
        <v>12.59568599092</v>
      </c>
      <c r="K132" s="53" t="s">
        <v>964</v>
      </c>
      <c r="L132" s="43" t="s">
        <v>217</v>
      </c>
      <c r="M132" s="43" t="s">
        <v>208</v>
      </c>
      <c r="N132" s="43" t="s">
        <v>199</v>
      </c>
      <c r="O132" s="43" t="s">
        <v>200</v>
      </c>
      <c r="P132" s="43" t="s">
        <v>218</v>
      </c>
      <c r="Q132" s="43" t="s">
        <v>219</v>
      </c>
      <c r="R132" s="43" t="s">
        <v>932</v>
      </c>
      <c r="S132" s="39"/>
      <c r="T132" s="42" t="s">
        <v>3345</v>
      </c>
    </row>
    <row r="133" spans="1:20" s="112" customFormat="1" ht="17.399999999999999" x14ac:dyDescent="0.35">
      <c r="A133" s="43" t="s">
        <v>9</v>
      </c>
      <c r="B133" s="54">
        <v>11001</v>
      </c>
      <c r="C133" s="54" t="s">
        <v>12</v>
      </c>
      <c r="D133" s="53">
        <v>3.527806</v>
      </c>
      <c r="E133" s="53">
        <f>SUMIFS('Ratios_MARAMA-VA'!T:T, 'Ratios_MARAMA-VA'!AA:AA, T133)</f>
        <v>0</v>
      </c>
      <c r="F133" s="53">
        <f>SUMIFS('Ratios_MARAMA-VA'!J:J, 'Ratios_MARAMA-VA'!AA:AA, T133)</f>
        <v>0</v>
      </c>
      <c r="G133" s="53" t="s">
        <v>963</v>
      </c>
      <c r="H133" s="53">
        <v>3.7211097304829699</v>
      </c>
      <c r="I133" s="53" t="s">
        <v>964</v>
      </c>
      <c r="J133" s="53">
        <v>3.7776361577442299</v>
      </c>
      <c r="K133" s="53" t="s">
        <v>964</v>
      </c>
      <c r="L133" s="43" t="s">
        <v>217</v>
      </c>
      <c r="M133" s="43" t="s">
        <v>208</v>
      </c>
      <c r="N133" s="43" t="s">
        <v>199</v>
      </c>
      <c r="O133" s="43" t="s">
        <v>200</v>
      </c>
      <c r="P133" s="43" t="s">
        <v>218</v>
      </c>
      <c r="Q133" s="43" t="s">
        <v>219</v>
      </c>
      <c r="R133" s="43" t="s">
        <v>932</v>
      </c>
      <c r="S133" s="39"/>
      <c r="T133" s="42" t="s">
        <v>3346</v>
      </c>
    </row>
    <row r="134" spans="1:20" s="112" customFormat="1" ht="17.399999999999999" x14ac:dyDescent="0.35">
      <c r="A134" s="43" t="s">
        <v>497</v>
      </c>
      <c r="B134" s="54">
        <v>24031</v>
      </c>
      <c r="C134" s="54" t="s">
        <v>10</v>
      </c>
      <c r="D134" s="53">
        <v>1.0110500000000001E-3</v>
      </c>
      <c r="E134" s="53">
        <f>SUMIFS('Ratios_MARAMA-VA'!T:T, 'Ratios_MARAMA-VA'!AA:AA, T134)</f>
        <v>0</v>
      </c>
      <c r="F134" s="53">
        <f>SUMIFS('Ratios_MARAMA-VA'!J:J, 'Ratios_MARAMA-VA'!AA:AA, T134)</f>
        <v>0</v>
      </c>
      <c r="G134" s="53" t="s">
        <v>963</v>
      </c>
      <c r="H134" s="53">
        <v>1.0664497971273001E-3</v>
      </c>
      <c r="I134" s="53" t="s">
        <v>964</v>
      </c>
      <c r="J134" s="53">
        <v>1.0826499635431001E-3</v>
      </c>
      <c r="K134" s="53" t="s">
        <v>964</v>
      </c>
      <c r="L134" s="43" t="s">
        <v>598</v>
      </c>
      <c r="M134" s="43" t="s">
        <v>208</v>
      </c>
      <c r="N134" s="43" t="s">
        <v>199</v>
      </c>
      <c r="O134" s="43" t="s">
        <v>200</v>
      </c>
      <c r="P134" s="43" t="s">
        <v>218</v>
      </c>
      <c r="Q134" s="43" t="s">
        <v>123</v>
      </c>
      <c r="R134" s="43" t="s">
        <v>932</v>
      </c>
      <c r="S134" s="39"/>
      <c r="T134" s="42" t="s">
        <v>3347</v>
      </c>
    </row>
    <row r="135" spans="1:20" s="112" customFormat="1" ht="17.399999999999999" x14ac:dyDescent="0.35">
      <c r="A135" s="43" t="s">
        <v>497</v>
      </c>
      <c r="B135" s="54">
        <v>24033</v>
      </c>
      <c r="C135" s="54" t="s">
        <v>10</v>
      </c>
      <c r="D135" s="53">
        <v>4.7888500000000001</v>
      </c>
      <c r="E135" s="53">
        <f>SUMIFS('Ratios_MARAMA-VA'!T:T, 'Ratios_MARAMA-VA'!AA:AA, T135)</f>
        <v>0</v>
      </c>
      <c r="F135" s="53">
        <f>SUMIFS('Ratios_MARAMA-VA'!J:J, 'Ratios_MARAMA-VA'!AA:AA, T135)</f>
        <v>0</v>
      </c>
      <c r="G135" s="53" t="s">
        <v>963</v>
      </c>
      <c r="H135" s="53">
        <v>4.7888500000000001</v>
      </c>
      <c r="I135" s="53" t="s">
        <v>964</v>
      </c>
      <c r="J135" s="53">
        <v>4.7888500000000001</v>
      </c>
      <c r="K135" s="53" t="s">
        <v>964</v>
      </c>
      <c r="L135" s="43" t="s">
        <v>609</v>
      </c>
      <c r="M135" s="43" t="s">
        <v>208</v>
      </c>
      <c r="N135" s="43" t="s">
        <v>199</v>
      </c>
      <c r="O135" s="43" t="s">
        <v>200</v>
      </c>
      <c r="P135" s="43" t="s">
        <v>610</v>
      </c>
      <c r="Q135" s="43" t="s">
        <v>610</v>
      </c>
      <c r="R135" s="43" t="s">
        <v>932</v>
      </c>
      <c r="S135" s="39"/>
      <c r="T135" s="42" t="s">
        <v>3348</v>
      </c>
    </row>
    <row r="136" spans="1:20" s="112" customFormat="1" ht="17.399999999999999" x14ac:dyDescent="0.35">
      <c r="A136" s="43" t="s">
        <v>497</v>
      </c>
      <c r="B136" s="54">
        <v>24033</v>
      </c>
      <c r="C136" s="54" t="s">
        <v>12</v>
      </c>
      <c r="D136" s="53">
        <v>0.63427</v>
      </c>
      <c r="E136" s="53">
        <f>SUMIFS('Ratios_MARAMA-VA'!T:T, 'Ratios_MARAMA-VA'!AA:AA, T136)</f>
        <v>0</v>
      </c>
      <c r="F136" s="53">
        <f>SUMIFS('Ratios_MARAMA-VA'!J:J, 'Ratios_MARAMA-VA'!AA:AA, T136)</f>
        <v>0</v>
      </c>
      <c r="G136" s="53" t="s">
        <v>963</v>
      </c>
      <c r="H136" s="53">
        <v>0.63427</v>
      </c>
      <c r="I136" s="53" t="s">
        <v>964</v>
      </c>
      <c r="J136" s="53">
        <v>0.63427</v>
      </c>
      <c r="K136" s="53" t="s">
        <v>964</v>
      </c>
      <c r="L136" s="43" t="s">
        <v>609</v>
      </c>
      <c r="M136" s="43" t="s">
        <v>208</v>
      </c>
      <c r="N136" s="43" t="s">
        <v>199</v>
      </c>
      <c r="O136" s="43" t="s">
        <v>200</v>
      </c>
      <c r="P136" s="43" t="s">
        <v>610</v>
      </c>
      <c r="Q136" s="43" t="s">
        <v>610</v>
      </c>
      <c r="R136" s="43" t="s">
        <v>932</v>
      </c>
      <c r="S136" s="39"/>
      <c r="T136" s="42" t="s">
        <v>3349</v>
      </c>
    </row>
    <row r="137" spans="1:20" s="112" customFormat="1" ht="17.399999999999999" x14ac:dyDescent="0.35">
      <c r="A137" s="43" t="s">
        <v>9</v>
      </c>
      <c r="B137" s="54">
        <v>11001</v>
      </c>
      <c r="C137" s="54" t="s">
        <v>10</v>
      </c>
      <c r="D137" s="53">
        <v>0.97527299999999995</v>
      </c>
      <c r="E137" s="53">
        <f>SUMIFS('Ratios_MARAMA-VA'!T:T, 'Ratios_MARAMA-VA'!AA:AA, T137)</f>
        <v>0</v>
      </c>
      <c r="F137" s="53">
        <f>SUMIFS('Ratios_MARAMA-VA'!J:J, 'Ratios_MARAMA-VA'!AA:AA, T137)</f>
        <v>0</v>
      </c>
      <c r="G137" s="53" t="s">
        <v>963</v>
      </c>
      <c r="H137" s="53">
        <v>1.18983306</v>
      </c>
      <c r="I137" s="53" t="s">
        <v>964</v>
      </c>
      <c r="J137" s="53">
        <v>1.33612401</v>
      </c>
      <c r="K137" s="53" t="s">
        <v>964</v>
      </c>
      <c r="L137" s="43" t="s">
        <v>207</v>
      </c>
      <c r="M137" s="43" t="s">
        <v>208</v>
      </c>
      <c r="N137" s="43" t="s">
        <v>199</v>
      </c>
      <c r="O137" s="43" t="s">
        <v>200</v>
      </c>
      <c r="P137" s="43" t="s">
        <v>209</v>
      </c>
      <c r="Q137" s="43" t="s">
        <v>210</v>
      </c>
      <c r="R137" s="43" t="s">
        <v>932</v>
      </c>
      <c r="S137" s="39"/>
      <c r="T137" s="42" t="s">
        <v>3350</v>
      </c>
    </row>
    <row r="138" spans="1:20" s="112" customFormat="1" ht="17.399999999999999" x14ac:dyDescent="0.35">
      <c r="A138" s="43" t="s">
        <v>9</v>
      </c>
      <c r="B138" s="54">
        <v>11001</v>
      </c>
      <c r="C138" s="54" t="s">
        <v>12</v>
      </c>
      <c r="D138" s="53">
        <v>7.5021000000000004E-2</v>
      </c>
      <c r="E138" s="53">
        <f>SUMIFS('Ratios_MARAMA-VA'!T:T, 'Ratios_MARAMA-VA'!AA:AA, T138)</f>
        <v>0</v>
      </c>
      <c r="F138" s="53">
        <f>SUMIFS('Ratios_MARAMA-VA'!J:J, 'Ratios_MARAMA-VA'!AA:AA, T138)</f>
        <v>0</v>
      </c>
      <c r="G138" s="53" t="s">
        <v>963</v>
      </c>
      <c r="H138" s="53">
        <v>9.1525619999999905E-2</v>
      </c>
      <c r="I138" s="53" t="s">
        <v>964</v>
      </c>
      <c r="J138" s="53">
        <v>0.10277877000000001</v>
      </c>
      <c r="K138" s="53" t="s">
        <v>964</v>
      </c>
      <c r="L138" s="43" t="s">
        <v>207</v>
      </c>
      <c r="M138" s="43" t="s">
        <v>208</v>
      </c>
      <c r="N138" s="43" t="s">
        <v>199</v>
      </c>
      <c r="O138" s="43" t="s">
        <v>200</v>
      </c>
      <c r="P138" s="43" t="s">
        <v>209</v>
      </c>
      <c r="Q138" s="43" t="s">
        <v>210</v>
      </c>
      <c r="R138" s="43" t="s">
        <v>932</v>
      </c>
      <c r="S138" s="39"/>
      <c r="T138" s="42" t="s">
        <v>3354</v>
      </c>
    </row>
    <row r="139" spans="1:20" s="112" customFormat="1" ht="17.399999999999999" x14ac:dyDescent="0.35">
      <c r="A139" s="43" t="s">
        <v>497</v>
      </c>
      <c r="B139" s="54">
        <v>24017</v>
      </c>
      <c r="C139" s="54" t="s">
        <v>10</v>
      </c>
      <c r="D139" s="53">
        <v>0.1104</v>
      </c>
      <c r="E139" s="53">
        <f>SUMIFS('Ratios_MARAMA-VA'!T:T, 'Ratios_MARAMA-VA'!AA:AA, T139)</f>
        <v>0</v>
      </c>
      <c r="F139" s="53">
        <f>SUMIFS('Ratios_MARAMA-VA'!J:J, 'Ratios_MARAMA-VA'!AA:AA, T139)</f>
        <v>0</v>
      </c>
      <c r="G139" s="53" t="s">
        <v>963</v>
      </c>
      <c r="H139" s="53">
        <v>0.134688</v>
      </c>
      <c r="I139" s="53" t="s">
        <v>964</v>
      </c>
      <c r="J139" s="53">
        <v>0.15124799999999999</v>
      </c>
      <c r="K139" s="53" t="s">
        <v>964</v>
      </c>
      <c r="L139" s="43" t="s">
        <v>207</v>
      </c>
      <c r="M139" s="43" t="s">
        <v>208</v>
      </c>
      <c r="N139" s="43" t="s">
        <v>199</v>
      </c>
      <c r="O139" s="43" t="s">
        <v>200</v>
      </c>
      <c r="P139" s="43" t="s">
        <v>209</v>
      </c>
      <c r="Q139" s="43" t="s">
        <v>210</v>
      </c>
      <c r="R139" s="43" t="s">
        <v>932</v>
      </c>
      <c r="S139" s="39"/>
      <c r="T139" s="42" t="s">
        <v>3351</v>
      </c>
    </row>
    <row r="140" spans="1:20" s="112" customFormat="1" ht="17.399999999999999" x14ac:dyDescent="0.35">
      <c r="A140" s="43" t="s">
        <v>497</v>
      </c>
      <c r="B140" s="54">
        <v>24017</v>
      </c>
      <c r="C140" s="54" t="s">
        <v>12</v>
      </c>
      <c r="D140" s="53">
        <v>6.8999999999999999E-3</v>
      </c>
      <c r="E140" s="53">
        <f>SUMIFS('Ratios_MARAMA-VA'!T:T, 'Ratios_MARAMA-VA'!AA:AA, T140)</f>
        <v>0</v>
      </c>
      <c r="F140" s="53">
        <f>SUMIFS('Ratios_MARAMA-VA'!J:J, 'Ratios_MARAMA-VA'!AA:AA, T140)</f>
        <v>0</v>
      </c>
      <c r="G140" s="53" t="s">
        <v>963</v>
      </c>
      <c r="H140" s="53">
        <v>8.4180000000000001E-3</v>
      </c>
      <c r="I140" s="53" t="s">
        <v>964</v>
      </c>
      <c r="J140" s="53">
        <v>9.4529999999999996E-3</v>
      </c>
      <c r="K140" s="53" t="s">
        <v>964</v>
      </c>
      <c r="L140" s="43" t="s">
        <v>207</v>
      </c>
      <c r="M140" s="43" t="s">
        <v>208</v>
      </c>
      <c r="N140" s="43" t="s">
        <v>199</v>
      </c>
      <c r="O140" s="43" t="s">
        <v>200</v>
      </c>
      <c r="P140" s="43" t="s">
        <v>209</v>
      </c>
      <c r="Q140" s="43" t="s">
        <v>210</v>
      </c>
      <c r="R140" s="43" t="s">
        <v>932</v>
      </c>
      <c r="S140" s="39"/>
      <c r="T140" s="42" t="s">
        <v>3355</v>
      </c>
    </row>
    <row r="141" spans="1:20" s="112" customFormat="1" ht="17.399999999999999" x14ac:dyDescent="0.35">
      <c r="A141" s="43" t="s">
        <v>497</v>
      </c>
      <c r="B141" s="54">
        <v>24033</v>
      </c>
      <c r="C141" s="54" t="s">
        <v>10</v>
      </c>
      <c r="D141" s="53">
        <v>3.9949999999999999E-2</v>
      </c>
      <c r="E141" s="53">
        <f>SUMIFS('Ratios_MARAMA-VA'!T:T, 'Ratios_MARAMA-VA'!AA:AA, T141)</f>
        <v>0</v>
      </c>
      <c r="F141" s="53">
        <f>SUMIFS('Ratios_MARAMA-VA'!J:J, 'Ratios_MARAMA-VA'!AA:AA, T141)</f>
        <v>0</v>
      </c>
      <c r="G141" s="53" t="s">
        <v>963</v>
      </c>
      <c r="H141" s="53">
        <v>4.8738999999999998E-2</v>
      </c>
      <c r="I141" s="53" t="s">
        <v>964</v>
      </c>
      <c r="J141" s="53">
        <v>5.4731500000000002E-2</v>
      </c>
      <c r="K141" s="53" t="s">
        <v>964</v>
      </c>
      <c r="L141" s="43" t="s">
        <v>207</v>
      </c>
      <c r="M141" s="43" t="s">
        <v>208</v>
      </c>
      <c r="N141" s="43" t="s">
        <v>199</v>
      </c>
      <c r="O141" s="43" t="s">
        <v>200</v>
      </c>
      <c r="P141" s="43" t="s">
        <v>209</v>
      </c>
      <c r="Q141" s="43" t="s">
        <v>210</v>
      </c>
      <c r="R141" s="43" t="s">
        <v>932</v>
      </c>
      <c r="S141" s="39"/>
      <c r="T141" s="42" t="s">
        <v>3352</v>
      </c>
    </row>
    <row r="142" spans="1:20" s="112" customFormat="1" ht="17.399999999999999" x14ac:dyDescent="0.35">
      <c r="A142" s="43" t="s">
        <v>811</v>
      </c>
      <c r="B142" s="54">
        <v>51153</v>
      </c>
      <c r="C142" s="54" t="s">
        <v>10</v>
      </c>
      <c r="D142" s="53">
        <v>0.19415499999999999</v>
      </c>
      <c r="E142" s="53">
        <f>SUMIFS('Ratios_MARAMA-VA'!T:T, 'Ratios_MARAMA-VA'!AA:AA, T142)</f>
        <v>0</v>
      </c>
      <c r="F142" s="53">
        <f>SUMIFS('Ratios_MARAMA-VA'!J:J, 'Ratios_MARAMA-VA'!AA:AA, T142)</f>
        <v>0</v>
      </c>
      <c r="G142" s="53" t="s">
        <v>963</v>
      </c>
      <c r="H142" s="53">
        <v>0.2368691</v>
      </c>
      <c r="I142" s="53" t="s">
        <v>964</v>
      </c>
      <c r="J142" s="53">
        <v>0.26599234999999999</v>
      </c>
      <c r="K142" s="53" t="s">
        <v>964</v>
      </c>
      <c r="L142" s="43" t="s">
        <v>207</v>
      </c>
      <c r="M142" s="43" t="s">
        <v>208</v>
      </c>
      <c r="N142" s="43" t="s">
        <v>199</v>
      </c>
      <c r="O142" s="43" t="s">
        <v>200</v>
      </c>
      <c r="P142" s="43" t="s">
        <v>209</v>
      </c>
      <c r="Q142" s="43" t="s">
        <v>210</v>
      </c>
      <c r="R142" s="43" t="s">
        <v>932</v>
      </c>
      <c r="S142" s="39"/>
      <c r="T142" s="42" t="s">
        <v>3353</v>
      </c>
    </row>
    <row r="143" spans="1:20" s="112" customFormat="1" ht="17.399999999999999" x14ac:dyDescent="0.35">
      <c r="A143" s="43" t="s">
        <v>9</v>
      </c>
      <c r="B143" s="54">
        <v>11001</v>
      </c>
      <c r="C143" s="54" t="s">
        <v>10</v>
      </c>
      <c r="D143" s="53">
        <v>0.13972899999999999</v>
      </c>
      <c r="E143" s="53">
        <f>SUMIFS('Ratios_MARAMA-VA'!T:T, 'Ratios_MARAMA-VA'!AA:AA, T143)</f>
        <v>0</v>
      </c>
      <c r="F143" s="53">
        <f>SUMIFS('Ratios_MARAMA-VA'!J:J, 'Ratios_MARAMA-VA'!AA:AA, T143)</f>
        <v>0</v>
      </c>
      <c r="G143" s="53" t="s">
        <v>963</v>
      </c>
      <c r="H143" s="53">
        <v>0.15296635920398599</v>
      </c>
      <c r="I143" s="53" t="s">
        <v>964</v>
      </c>
      <c r="J143" s="53">
        <v>0.15803153160540501</v>
      </c>
      <c r="K143" s="53" t="s">
        <v>964</v>
      </c>
      <c r="L143" s="43" t="s">
        <v>231</v>
      </c>
      <c r="M143" s="43" t="s">
        <v>225</v>
      </c>
      <c r="N143" s="43" t="s">
        <v>199</v>
      </c>
      <c r="O143" s="43" t="s">
        <v>229</v>
      </c>
      <c r="P143" s="43" t="s">
        <v>232</v>
      </c>
      <c r="Q143" s="43" t="s">
        <v>213</v>
      </c>
      <c r="R143" s="43" t="s">
        <v>932</v>
      </c>
      <c r="S143" s="39"/>
      <c r="T143" s="42" t="s">
        <v>3356</v>
      </c>
    </row>
    <row r="144" spans="1:20" s="112" customFormat="1" ht="17.399999999999999" x14ac:dyDescent="0.35">
      <c r="A144" s="43" t="s">
        <v>9</v>
      </c>
      <c r="B144" s="54">
        <v>11001</v>
      </c>
      <c r="C144" s="54" t="s">
        <v>12</v>
      </c>
      <c r="D144" s="53">
        <v>7.7029999999999998E-3</v>
      </c>
      <c r="E144" s="53">
        <f>SUMIFS('Ratios_MARAMA-VA'!T:T, 'Ratios_MARAMA-VA'!AA:AA, T144)</f>
        <v>0</v>
      </c>
      <c r="F144" s="53">
        <f>SUMIFS('Ratios_MARAMA-VA'!J:J, 'Ratios_MARAMA-VA'!AA:AA, T144)</f>
        <v>0</v>
      </c>
      <c r="G144" s="53" t="s">
        <v>963</v>
      </c>
      <c r="H144" s="53">
        <v>8.4327510033586003E-3</v>
      </c>
      <c r="I144" s="53" t="s">
        <v>964</v>
      </c>
      <c r="J144" s="53">
        <v>8.7119845411933999E-3</v>
      </c>
      <c r="K144" s="53" t="s">
        <v>964</v>
      </c>
      <c r="L144" s="43" t="s">
        <v>231</v>
      </c>
      <c r="M144" s="43" t="s">
        <v>225</v>
      </c>
      <c r="N144" s="43" t="s">
        <v>199</v>
      </c>
      <c r="O144" s="43" t="s">
        <v>229</v>
      </c>
      <c r="P144" s="43" t="s">
        <v>232</v>
      </c>
      <c r="Q144" s="43" t="s">
        <v>213</v>
      </c>
      <c r="R144" s="43" t="s">
        <v>932</v>
      </c>
      <c r="S144" s="39"/>
      <c r="T144" s="42" t="s">
        <v>3358</v>
      </c>
    </row>
    <row r="145" spans="1:20" s="112" customFormat="1" ht="17.399999999999999" x14ac:dyDescent="0.35">
      <c r="A145" s="43" t="s">
        <v>497</v>
      </c>
      <c r="B145" s="54">
        <v>24009</v>
      </c>
      <c r="C145" s="54" t="s">
        <v>10</v>
      </c>
      <c r="D145" s="53">
        <v>23.34742</v>
      </c>
      <c r="E145" s="53">
        <f>SUMIFS('Ratios_MARAMA-VA'!T:T, 'Ratios_MARAMA-VA'!AA:AA, T145)</f>
        <v>0</v>
      </c>
      <c r="F145" s="53">
        <f>SUMIFS('Ratios_MARAMA-VA'!J:J, 'Ratios_MARAMA-VA'!AA:AA, T145)</f>
        <v>0</v>
      </c>
      <c r="G145" s="53" t="s">
        <v>963</v>
      </c>
      <c r="H145" s="53">
        <v>0.11084467369768</v>
      </c>
      <c r="I145" s="53" t="s">
        <v>964</v>
      </c>
      <c r="J145" s="53">
        <v>0.11878161644335999</v>
      </c>
      <c r="K145" s="53" t="s">
        <v>964</v>
      </c>
      <c r="L145" s="43" t="s">
        <v>231</v>
      </c>
      <c r="M145" s="43" t="s">
        <v>225</v>
      </c>
      <c r="N145" s="43" t="s">
        <v>199</v>
      </c>
      <c r="O145" s="43" t="s">
        <v>229</v>
      </c>
      <c r="P145" s="43" t="s">
        <v>232</v>
      </c>
      <c r="Q145" s="43" t="s">
        <v>213</v>
      </c>
      <c r="R145" s="43" t="s">
        <v>932</v>
      </c>
      <c r="S145" s="39"/>
      <c r="T145" s="42" t="s">
        <v>3357</v>
      </c>
    </row>
    <row r="146" spans="1:20" s="112" customFormat="1" ht="17.399999999999999" x14ac:dyDescent="0.35">
      <c r="A146" s="43" t="s">
        <v>497</v>
      </c>
      <c r="B146" s="54">
        <v>24009</v>
      </c>
      <c r="C146" s="54" t="s">
        <v>12</v>
      </c>
      <c r="D146" s="53">
        <v>2.3191449999999998</v>
      </c>
      <c r="E146" s="53">
        <f>SUMIFS('Ratios_MARAMA-VA'!T:T, 'Ratios_MARAMA-VA'!AA:AA, T146)</f>
        <v>0</v>
      </c>
      <c r="F146" s="53">
        <f>SUMIFS('Ratios_MARAMA-VA'!J:J, 'Ratios_MARAMA-VA'!AA:AA, T146)</f>
        <v>0</v>
      </c>
      <c r="G146" s="53" t="s">
        <v>963</v>
      </c>
      <c r="H146" s="53">
        <v>9.7527170425748995E-3</v>
      </c>
      <c r="I146" s="53" t="s">
        <v>964</v>
      </c>
      <c r="J146" s="53">
        <v>1.0451052417649801E-2</v>
      </c>
      <c r="K146" s="53" t="s">
        <v>964</v>
      </c>
      <c r="L146" s="43" t="s">
        <v>231</v>
      </c>
      <c r="M146" s="43" t="s">
        <v>225</v>
      </c>
      <c r="N146" s="43" t="s">
        <v>199</v>
      </c>
      <c r="O146" s="43" t="s">
        <v>229</v>
      </c>
      <c r="P146" s="43" t="s">
        <v>232</v>
      </c>
      <c r="Q146" s="43" t="s">
        <v>213</v>
      </c>
      <c r="R146" s="43" t="s">
        <v>932</v>
      </c>
      <c r="S146" s="39"/>
      <c r="T146" s="42" t="s">
        <v>3359</v>
      </c>
    </row>
    <row r="147" spans="1:20" s="112" customFormat="1" ht="17.399999999999999" x14ac:dyDescent="0.35">
      <c r="A147" s="43" t="s">
        <v>9</v>
      </c>
      <c r="B147" s="54">
        <v>11001</v>
      </c>
      <c r="C147" s="54" t="s">
        <v>10</v>
      </c>
      <c r="D147" s="53">
        <v>0.14907699999999999</v>
      </c>
      <c r="E147" s="53">
        <f>SUMIFS('Ratios_MARAMA-VA'!T:T, 'Ratios_MARAMA-VA'!AA:AA, T147)</f>
        <v>0</v>
      </c>
      <c r="F147" s="53">
        <f>SUMIFS('Ratios_MARAMA-VA'!J:J, 'Ratios_MARAMA-VA'!AA:AA, T147)</f>
        <v>0</v>
      </c>
      <c r="G147" s="53" t="s">
        <v>963</v>
      </c>
      <c r="H147" s="53">
        <v>0.15548436407489699</v>
      </c>
      <c r="I147" s="53" t="s">
        <v>964</v>
      </c>
      <c r="J147" s="53">
        <v>0.156904058290705</v>
      </c>
      <c r="K147" s="53" t="s">
        <v>964</v>
      </c>
      <c r="L147" s="43" t="s">
        <v>228</v>
      </c>
      <c r="M147" s="43" t="s">
        <v>212</v>
      </c>
      <c r="N147" s="43" t="s">
        <v>199</v>
      </c>
      <c r="O147" s="43" t="s">
        <v>229</v>
      </c>
      <c r="P147" s="43" t="s">
        <v>230</v>
      </c>
      <c r="Q147" s="43" t="s">
        <v>213</v>
      </c>
      <c r="R147" s="43" t="s">
        <v>932</v>
      </c>
      <c r="S147" s="39"/>
      <c r="T147" s="42" t="s">
        <v>3360</v>
      </c>
    </row>
    <row r="148" spans="1:20" s="112" customFormat="1" ht="17.399999999999999" x14ac:dyDescent="0.35">
      <c r="A148" s="43" t="s">
        <v>9</v>
      </c>
      <c r="B148" s="54">
        <v>11001</v>
      </c>
      <c r="C148" s="54" t="s">
        <v>12</v>
      </c>
      <c r="D148" s="53">
        <v>8.5260000000000006E-3</v>
      </c>
      <c r="E148" s="53">
        <f>SUMIFS('Ratios_MARAMA-VA'!T:T, 'Ratios_MARAMA-VA'!AA:AA, T148)</f>
        <v>0</v>
      </c>
      <c r="F148" s="53">
        <f>SUMIFS('Ratios_MARAMA-VA'!J:J, 'Ratios_MARAMA-VA'!AA:AA, T148)</f>
        <v>0</v>
      </c>
      <c r="G148" s="53" t="s">
        <v>963</v>
      </c>
      <c r="H148" s="53">
        <v>8.8924494596915003E-3</v>
      </c>
      <c r="I148" s="53" t="s">
        <v>964</v>
      </c>
      <c r="J148" s="53">
        <v>8.9736444990604E-3</v>
      </c>
      <c r="K148" s="53" t="s">
        <v>964</v>
      </c>
      <c r="L148" s="43" t="s">
        <v>228</v>
      </c>
      <c r="M148" s="43" t="s">
        <v>212</v>
      </c>
      <c r="N148" s="43" t="s">
        <v>199</v>
      </c>
      <c r="O148" s="43" t="s">
        <v>229</v>
      </c>
      <c r="P148" s="43" t="s">
        <v>230</v>
      </c>
      <c r="Q148" s="43" t="s">
        <v>213</v>
      </c>
      <c r="R148" s="43" t="s">
        <v>932</v>
      </c>
      <c r="S148" s="39"/>
      <c r="T148" s="42" t="s">
        <v>3362</v>
      </c>
    </row>
    <row r="149" spans="1:20" s="112" customFormat="1" ht="17.399999999999999" x14ac:dyDescent="0.35">
      <c r="A149" s="43" t="s">
        <v>497</v>
      </c>
      <c r="B149" s="54">
        <v>24009</v>
      </c>
      <c r="C149" s="54" t="s">
        <v>10</v>
      </c>
      <c r="D149" s="53">
        <v>6.6299999999999996E-3</v>
      </c>
      <c r="E149" s="53">
        <f>SUMIFS('Ratios_MARAMA-VA'!T:T, 'Ratios_MARAMA-VA'!AA:AA, T149)</f>
        <v>0</v>
      </c>
      <c r="F149" s="53">
        <f>SUMIFS('Ratios_MARAMA-VA'!J:J, 'Ratios_MARAMA-VA'!AA:AA, T149)</f>
        <v>0</v>
      </c>
      <c r="G149" s="53" t="s">
        <v>963</v>
      </c>
      <c r="H149" s="53">
        <v>6.8605319885699997E-3</v>
      </c>
      <c r="I149" s="53" t="s">
        <v>964</v>
      </c>
      <c r="J149" s="53">
        <v>7.3517748041398998E-3</v>
      </c>
      <c r="K149" s="53" t="s">
        <v>964</v>
      </c>
      <c r="L149" s="43" t="s">
        <v>228</v>
      </c>
      <c r="M149" s="43" t="s">
        <v>212</v>
      </c>
      <c r="N149" s="43" t="s">
        <v>199</v>
      </c>
      <c r="O149" s="43" t="s">
        <v>229</v>
      </c>
      <c r="P149" s="43" t="s">
        <v>230</v>
      </c>
      <c r="Q149" s="43" t="s">
        <v>213</v>
      </c>
      <c r="R149" s="43" t="s">
        <v>932</v>
      </c>
      <c r="S149" s="39"/>
      <c r="T149" s="42" t="s">
        <v>3361</v>
      </c>
    </row>
    <row r="150" spans="1:20" s="112" customFormat="1" ht="17.399999999999999" x14ac:dyDescent="0.35">
      <c r="A150" s="43" t="s">
        <v>497</v>
      </c>
      <c r="B150" s="54">
        <v>24009</v>
      </c>
      <c r="C150" s="54" t="s">
        <v>12</v>
      </c>
      <c r="D150" s="53">
        <v>5.6099999999999998E-4</v>
      </c>
      <c r="E150" s="53">
        <f>SUMIFS('Ratios_MARAMA-VA'!T:T, 'Ratios_MARAMA-VA'!AA:AA, T150)</f>
        <v>0</v>
      </c>
      <c r="F150" s="53">
        <f>SUMIFS('Ratios_MARAMA-VA'!J:J, 'Ratios_MARAMA-VA'!AA:AA, T150)</f>
        <v>0</v>
      </c>
      <c r="G150" s="53" t="s">
        <v>963</v>
      </c>
      <c r="H150" s="53">
        <v>5.8050655287900002E-4</v>
      </c>
      <c r="I150" s="53" t="s">
        <v>964</v>
      </c>
      <c r="J150" s="53">
        <v>6.22073252658E-4</v>
      </c>
      <c r="K150" s="53" t="s">
        <v>964</v>
      </c>
      <c r="L150" s="43" t="s">
        <v>228</v>
      </c>
      <c r="M150" s="43" t="s">
        <v>212</v>
      </c>
      <c r="N150" s="43" t="s">
        <v>199</v>
      </c>
      <c r="O150" s="43" t="s">
        <v>229</v>
      </c>
      <c r="P150" s="43" t="s">
        <v>230</v>
      </c>
      <c r="Q150" s="43" t="s">
        <v>213</v>
      </c>
      <c r="R150" s="43" t="s">
        <v>932</v>
      </c>
      <c r="S150" s="39"/>
      <c r="T150" s="42" t="s">
        <v>3363</v>
      </c>
    </row>
    <row r="151" spans="1:20" s="112" customFormat="1" ht="17.399999999999999" x14ac:dyDescent="0.35">
      <c r="A151" s="43" t="s">
        <v>497</v>
      </c>
      <c r="B151" s="54">
        <v>24009</v>
      </c>
      <c r="C151" s="54" t="s">
        <v>10</v>
      </c>
      <c r="D151" s="53">
        <v>8.3740749999999995</v>
      </c>
      <c r="E151" s="53">
        <f>SUMIFS('Ratios_MARAMA-VA'!T:T, 'Ratios_MARAMA-VA'!AA:AA, T151)</f>
        <v>0</v>
      </c>
      <c r="F151" s="53">
        <f>SUMIFS('Ratios_MARAMA-VA'!J:J, 'Ratios_MARAMA-VA'!AA:AA, T151)</f>
        <v>0</v>
      </c>
      <c r="G151" s="53" t="s">
        <v>963</v>
      </c>
      <c r="H151" s="53">
        <v>7.5115691430138796</v>
      </c>
      <c r="I151" s="53" t="s">
        <v>964</v>
      </c>
      <c r="J151" s="53">
        <v>7.3250002991587397</v>
      </c>
      <c r="K151" s="53" t="s">
        <v>964</v>
      </c>
      <c r="L151" s="43" t="s">
        <v>532</v>
      </c>
      <c r="M151" s="43" t="s">
        <v>288</v>
      </c>
      <c r="N151" s="43" t="s">
        <v>281</v>
      </c>
      <c r="O151" s="43" t="s">
        <v>289</v>
      </c>
      <c r="P151" s="43" t="s">
        <v>282</v>
      </c>
      <c r="Q151" s="43" t="s">
        <v>314</v>
      </c>
      <c r="R151" s="43" t="s">
        <v>932</v>
      </c>
      <c r="S151" s="39"/>
      <c r="T151" s="42" t="s">
        <v>3364</v>
      </c>
    </row>
    <row r="152" spans="1:20" s="112" customFormat="1" ht="17.399999999999999" x14ac:dyDescent="0.35">
      <c r="A152" s="43" t="s">
        <v>497</v>
      </c>
      <c r="B152" s="54">
        <v>24009</v>
      </c>
      <c r="C152" s="54" t="s">
        <v>12</v>
      </c>
      <c r="D152" s="53">
        <v>0.23555000000000001</v>
      </c>
      <c r="E152" s="53">
        <f>SUMIFS('Ratios_MARAMA-VA'!T:T, 'Ratios_MARAMA-VA'!AA:AA, T152)</f>
        <v>0</v>
      </c>
      <c r="F152" s="53">
        <f>SUMIFS('Ratios_MARAMA-VA'!J:J, 'Ratios_MARAMA-VA'!AA:AA, T152)</f>
        <v>0</v>
      </c>
      <c r="G152" s="53" t="s">
        <v>963</v>
      </c>
      <c r="H152" s="53">
        <v>0.21128902137094699</v>
      </c>
      <c r="I152" s="53" t="s">
        <v>964</v>
      </c>
      <c r="J152" s="53">
        <v>0.20604112340370001</v>
      </c>
      <c r="K152" s="53" t="s">
        <v>964</v>
      </c>
      <c r="L152" s="43" t="s">
        <v>532</v>
      </c>
      <c r="M152" s="43" t="s">
        <v>288</v>
      </c>
      <c r="N152" s="43" t="s">
        <v>281</v>
      </c>
      <c r="O152" s="43" t="s">
        <v>289</v>
      </c>
      <c r="P152" s="43" t="s">
        <v>282</v>
      </c>
      <c r="Q152" s="43" t="s">
        <v>314</v>
      </c>
      <c r="R152" s="43" t="s">
        <v>932</v>
      </c>
      <c r="S152" s="39"/>
      <c r="T152" s="42" t="s">
        <v>3366</v>
      </c>
    </row>
    <row r="153" spans="1:20" s="112" customFormat="1" ht="17.399999999999999" x14ac:dyDescent="0.35">
      <c r="A153" s="43" t="s">
        <v>497</v>
      </c>
      <c r="B153" s="54">
        <v>24031</v>
      </c>
      <c r="C153" s="54" t="s">
        <v>10</v>
      </c>
      <c r="D153" s="53">
        <v>1.3140000000000001E-2</v>
      </c>
      <c r="E153" s="53">
        <f>SUMIFS('Ratios_MARAMA-VA'!T:T, 'Ratios_MARAMA-VA'!AA:AA, T153)</f>
        <v>0</v>
      </c>
      <c r="F153" s="53">
        <f>SUMIFS('Ratios_MARAMA-VA'!J:J, 'Ratios_MARAMA-VA'!AA:AA, T153)</f>
        <v>0</v>
      </c>
      <c r="G153" s="53" t="s">
        <v>963</v>
      </c>
      <c r="H153" s="53">
        <v>1.17866174519815E-2</v>
      </c>
      <c r="I153" s="53" t="s">
        <v>964</v>
      </c>
      <c r="J153" s="53">
        <v>1.14938669561648E-2</v>
      </c>
      <c r="K153" s="53" t="s">
        <v>964</v>
      </c>
      <c r="L153" s="43" t="s">
        <v>532</v>
      </c>
      <c r="M153" s="43" t="s">
        <v>288</v>
      </c>
      <c r="N153" s="43" t="s">
        <v>281</v>
      </c>
      <c r="O153" s="43" t="s">
        <v>289</v>
      </c>
      <c r="P153" s="43" t="s">
        <v>282</v>
      </c>
      <c r="Q153" s="43" t="s">
        <v>314</v>
      </c>
      <c r="R153" s="43" t="s">
        <v>932</v>
      </c>
      <c r="S153" s="39"/>
      <c r="T153" s="42" t="s">
        <v>3365</v>
      </c>
    </row>
    <row r="154" spans="1:20" s="112" customFormat="1" ht="17.399999999999999" x14ac:dyDescent="0.35">
      <c r="A154" s="43" t="s">
        <v>497</v>
      </c>
      <c r="B154" s="54">
        <v>24033</v>
      </c>
      <c r="C154" s="54" t="s">
        <v>12</v>
      </c>
      <c r="D154" s="53">
        <v>7.51799999999999E-2</v>
      </c>
      <c r="E154" s="53">
        <f>SUMIFS('Ratios_MARAMA-VA'!T:T, 'Ratios_MARAMA-VA'!AA:AA, T154)</f>
        <v>0</v>
      </c>
      <c r="F154" s="53">
        <f>SUMIFS('Ratios_MARAMA-VA'!J:J, 'Ratios_MARAMA-VA'!AA:AA, T154)</f>
        <v>0</v>
      </c>
      <c r="G154" s="53" t="s">
        <v>963</v>
      </c>
      <c r="H154" s="55" t="s">
        <v>14</v>
      </c>
      <c r="I154" s="53" t="s">
        <v>964</v>
      </c>
      <c r="J154" s="55" t="s">
        <v>14</v>
      </c>
      <c r="K154" s="53" t="s">
        <v>964</v>
      </c>
      <c r="L154" s="43" t="s">
        <v>532</v>
      </c>
      <c r="M154" s="43" t="s">
        <v>288</v>
      </c>
      <c r="N154" s="43" t="s">
        <v>281</v>
      </c>
      <c r="O154" s="43" t="s">
        <v>289</v>
      </c>
      <c r="P154" s="43" t="s">
        <v>282</v>
      </c>
      <c r="Q154" s="43" t="s">
        <v>314</v>
      </c>
      <c r="R154" s="43" t="s">
        <v>932</v>
      </c>
      <c r="S154" s="39"/>
      <c r="T154" s="42" t="s">
        <v>3367</v>
      </c>
    </row>
    <row r="155" spans="1:20" s="112" customFormat="1" ht="17.399999999999999" x14ac:dyDescent="0.35">
      <c r="A155" s="43" t="s">
        <v>9</v>
      </c>
      <c r="B155" s="54">
        <v>11001</v>
      </c>
      <c r="C155" s="54" t="s">
        <v>10</v>
      </c>
      <c r="D155" s="53">
        <v>14.4651757</v>
      </c>
      <c r="E155" s="53">
        <f>SUMIFS('Ratios_MARAMA-VA'!T:T, 'Ratios_MARAMA-VA'!AA:AA, T155)</f>
        <v>0</v>
      </c>
      <c r="F155" s="53">
        <f>SUMIFS('Ratios_MARAMA-VA'!J:J, 'Ratios_MARAMA-VA'!AA:AA, T155)</f>
        <v>0</v>
      </c>
      <c r="G155" s="53" t="s">
        <v>963</v>
      </c>
      <c r="H155" s="53">
        <v>12.975303831932999</v>
      </c>
      <c r="I155" s="53" t="s">
        <v>964</v>
      </c>
      <c r="J155" s="53">
        <v>12.6530292993416</v>
      </c>
      <c r="K155" s="53" t="s">
        <v>964</v>
      </c>
      <c r="L155" s="43" t="s">
        <v>287</v>
      </c>
      <c r="M155" s="43" t="s">
        <v>288</v>
      </c>
      <c r="N155" s="43" t="s">
        <v>281</v>
      </c>
      <c r="O155" s="43" t="s">
        <v>289</v>
      </c>
      <c r="P155" s="43" t="s">
        <v>282</v>
      </c>
      <c r="Q155" s="43" t="s">
        <v>283</v>
      </c>
      <c r="R155" s="43" t="s">
        <v>932</v>
      </c>
      <c r="S155" s="39"/>
      <c r="T155" s="42" t="s">
        <v>3368</v>
      </c>
    </row>
    <row r="156" spans="1:20" s="112" customFormat="1" ht="17.399999999999999" x14ac:dyDescent="0.35">
      <c r="A156" s="43" t="s">
        <v>9</v>
      </c>
      <c r="B156" s="54">
        <v>11001</v>
      </c>
      <c r="C156" s="54" t="s">
        <v>12</v>
      </c>
      <c r="D156" s="53">
        <v>0.68940257999999999</v>
      </c>
      <c r="E156" s="53">
        <f>SUMIFS('Ratios_MARAMA-VA'!T:T, 'Ratios_MARAMA-VA'!AA:AA, T156)</f>
        <v>0</v>
      </c>
      <c r="F156" s="53">
        <f>SUMIFS('Ratios_MARAMA-VA'!J:J, 'Ratios_MARAMA-VA'!AA:AA, T156)</f>
        <v>0</v>
      </c>
      <c r="G156" s="53" t="s">
        <v>963</v>
      </c>
      <c r="H156" s="53">
        <v>0.61839607921377704</v>
      </c>
      <c r="I156" s="53" t="s">
        <v>964</v>
      </c>
      <c r="J156" s="53">
        <v>0.60303664640461896</v>
      </c>
      <c r="K156" s="53" t="s">
        <v>964</v>
      </c>
      <c r="L156" s="43" t="s">
        <v>287</v>
      </c>
      <c r="M156" s="43" t="s">
        <v>288</v>
      </c>
      <c r="N156" s="43" t="s">
        <v>281</v>
      </c>
      <c r="O156" s="43" t="s">
        <v>289</v>
      </c>
      <c r="P156" s="43" t="s">
        <v>282</v>
      </c>
      <c r="Q156" s="43" t="s">
        <v>283</v>
      </c>
      <c r="R156" s="43" t="s">
        <v>932</v>
      </c>
      <c r="S156" s="39"/>
      <c r="T156" s="42" t="s">
        <v>3378</v>
      </c>
    </row>
    <row r="157" spans="1:20" s="112" customFormat="1" ht="17.399999999999999" x14ac:dyDescent="0.35">
      <c r="A157" s="43" t="s">
        <v>497</v>
      </c>
      <c r="B157" s="54">
        <v>24009</v>
      </c>
      <c r="C157" s="54" t="s">
        <v>10</v>
      </c>
      <c r="D157" s="53">
        <v>0.2394</v>
      </c>
      <c r="E157" s="53">
        <f>SUMIFS('Ratios_MARAMA-VA'!T:T, 'Ratios_MARAMA-VA'!AA:AA, T157)</f>
        <v>0</v>
      </c>
      <c r="F157" s="53">
        <f>SUMIFS('Ratios_MARAMA-VA'!J:J, 'Ratios_MARAMA-VA'!AA:AA, T157)</f>
        <v>0</v>
      </c>
      <c r="G157" s="53" t="s">
        <v>963</v>
      </c>
      <c r="H157" s="53">
        <v>0.24772418673659999</v>
      </c>
      <c r="I157" s="53" t="s">
        <v>964</v>
      </c>
      <c r="J157" s="53">
        <v>0.26546227573320003</v>
      </c>
      <c r="K157" s="53" t="s">
        <v>964</v>
      </c>
      <c r="L157" s="43" t="s">
        <v>287</v>
      </c>
      <c r="M157" s="43" t="s">
        <v>288</v>
      </c>
      <c r="N157" s="43" t="s">
        <v>281</v>
      </c>
      <c r="O157" s="43" t="s">
        <v>289</v>
      </c>
      <c r="P157" s="43" t="s">
        <v>282</v>
      </c>
      <c r="Q157" s="43" t="s">
        <v>283</v>
      </c>
      <c r="R157" s="43" t="s">
        <v>932</v>
      </c>
      <c r="S157" s="39"/>
      <c r="T157" s="42" t="s">
        <v>3369</v>
      </c>
    </row>
    <row r="158" spans="1:20" s="112" customFormat="1" ht="17.399999999999999" x14ac:dyDescent="0.35">
      <c r="A158" s="43" t="s">
        <v>497</v>
      </c>
      <c r="B158" s="54">
        <v>24009</v>
      </c>
      <c r="C158" s="54" t="s">
        <v>12</v>
      </c>
      <c r="D158" s="53">
        <v>4.0439999999999997E-2</v>
      </c>
      <c r="E158" s="53">
        <f>SUMIFS('Ratios_MARAMA-VA'!T:T, 'Ratios_MARAMA-VA'!AA:AA, T158)</f>
        <v>0</v>
      </c>
      <c r="F158" s="53">
        <f>SUMIFS('Ratios_MARAMA-VA'!J:J, 'Ratios_MARAMA-VA'!AA:AA, T158)</f>
        <v>0</v>
      </c>
      <c r="G158" s="53" t="s">
        <v>963</v>
      </c>
      <c r="H158" s="53">
        <v>4.1846140817160003E-2</v>
      </c>
      <c r="I158" s="53" t="s">
        <v>964</v>
      </c>
      <c r="J158" s="53">
        <v>4.4842499710319901E-2</v>
      </c>
      <c r="K158" s="53" t="s">
        <v>964</v>
      </c>
      <c r="L158" s="43" t="s">
        <v>287</v>
      </c>
      <c r="M158" s="43" t="s">
        <v>288</v>
      </c>
      <c r="N158" s="43" t="s">
        <v>281</v>
      </c>
      <c r="O158" s="43" t="s">
        <v>289</v>
      </c>
      <c r="P158" s="43" t="s">
        <v>282</v>
      </c>
      <c r="Q158" s="43" t="s">
        <v>283</v>
      </c>
      <c r="R158" s="43" t="s">
        <v>932</v>
      </c>
      <c r="S158" s="39"/>
      <c r="T158" s="42" t="s">
        <v>3379</v>
      </c>
    </row>
    <row r="159" spans="1:20" s="112" customFormat="1" ht="17.399999999999999" x14ac:dyDescent="0.35">
      <c r="A159" s="43" t="s">
        <v>497</v>
      </c>
      <c r="B159" s="54">
        <v>24017</v>
      </c>
      <c r="C159" s="54" t="s">
        <v>10</v>
      </c>
      <c r="D159" s="53">
        <v>0.57869999999999999</v>
      </c>
      <c r="E159" s="53">
        <f>SUMIFS('Ratios_MARAMA-VA'!T:T, 'Ratios_MARAMA-VA'!AA:AA, T159)</f>
        <v>0</v>
      </c>
      <c r="F159" s="53">
        <f>SUMIFS('Ratios_MARAMA-VA'!J:J, 'Ratios_MARAMA-VA'!AA:AA, T159)</f>
        <v>0</v>
      </c>
      <c r="G159" s="53" t="s">
        <v>963</v>
      </c>
      <c r="H159" s="53">
        <v>0.51909554942630998</v>
      </c>
      <c r="I159" s="53" t="s">
        <v>964</v>
      </c>
      <c r="J159" s="53">
        <v>0.50620249676808104</v>
      </c>
      <c r="K159" s="53" t="s">
        <v>964</v>
      </c>
      <c r="L159" s="43" t="s">
        <v>287</v>
      </c>
      <c r="M159" s="43" t="s">
        <v>288</v>
      </c>
      <c r="N159" s="43" t="s">
        <v>281</v>
      </c>
      <c r="O159" s="43" t="s">
        <v>289</v>
      </c>
      <c r="P159" s="43" t="s">
        <v>282</v>
      </c>
      <c r="Q159" s="43" t="s">
        <v>283</v>
      </c>
      <c r="R159" s="43" t="s">
        <v>932</v>
      </c>
      <c r="S159" s="39"/>
      <c r="T159" s="42" t="s">
        <v>3370</v>
      </c>
    </row>
    <row r="160" spans="1:20" s="112" customFormat="1" ht="17.399999999999999" x14ac:dyDescent="0.35">
      <c r="A160" s="43" t="s">
        <v>497</v>
      </c>
      <c r="B160" s="54">
        <v>24017</v>
      </c>
      <c r="C160" s="54" t="s">
        <v>12</v>
      </c>
      <c r="D160" s="53">
        <v>0.19514429999999999</v>
      </c>
      <c r="E160" s="53">
        <f>SUMIFS('Ratios_MARAMA-VA'!T:T, 'Ratios_MARAMA-VA'!AA:AA, T160)</f>
        <v>0</v>
      </c>
      <c r="F160" s="53">
        <f>SUMIFS('Ratios_MARAMA-VA'!J:J, 'Ratios_MARAMA-VA'!AA:AA, T160)</f>
        <v>0</v>
      </c>
      <c r="G160" s="53" t="s">
        <v>963</v>
      </c>
      <c r="H160" s="53">
        <v>0.175044993305534</v>
      </c>
      <c r="I160" s="53" t="s">
        <v>964</v>
      </c>
      <c r="J160" s="53">
        <v>0.17069730756879101</v>
      </c>
      <c r="K160" s="53" t="s">
        <v>964</v>
      </c>
      <c r="L160" s="43" t="s">
        <v>287</v>
      </c>
      <c r="M160" s="43" t="s">
        <v>288</v>
      </c>
      <c r="N160" s="43" t="s">
        <v>281</v>
      </c>
      <c r="O160" s="43" t="s">
        <v>289</v>
      </c>
      <c r="P160" s="43" t="s">
        <v>282</v>
      </c>
      <c r="Q160" s="43" t="s">
        <v>283</v>
      </c>
      <c r="R160" s="43" t="s">
        <v>932</v>
      </c>
      <c r="S160" s="39"/>
      <c r="T160" s="42" t="s">
        <v>3380</v>
      </c>
    </row>
    <row r="161" spans="1:20" s="112" customFormat="1" ht="17.399999999999999" x14ac:dyDescent="0.35">
      <c r="A161" s="43" t="s">
        <v>497</v>
      </c>
      <c r="B161" s="54">
        <v>24021</v>
      </c>
      <c r="C161" s="54" t="s">
        <v>10</v>
      </c>
      <c r="D161" s="53">
        <v>6.9463425000000001</v>
      </c>
      <c r="E161" s="53">
        <f>SUMIFS('Ratios_MARAMA-VA'!T:T, 'Ratios_MARAMA-VA'!AA:AA, T161)</f>
        <v>0</v>
      </c>
      <c r="F161" s="53">
        <f>SUMIFS('Ratios_MARAMA-VA'!J:J, 'Ratios_MARAMA-VA'!AA:AA, T161)</f>
        <v>0</v>
      </c>
      <c r="G161" s="53" t="s">
        <v>963</v>
      </c>
      <c r="H161" s="53">
        <v>5.6239145220226998</v>
      </c>
      <c r="I161" s="53" t="s">
        <v>964</v>
      </c>
      <c r="J161" s="53">
        <v>5.8178582537379402</v>
      </c>
      <c r="K161" s="53" t="s">
        <v>964</v>
      </c>
      <c r="L161" s="43" t="s">
        <v>287</v>
      </c>
      <c r="M161" s="43" t="s">
        <v>288</v>
      </c>
      <c r="N161" s="43" t="s">
        <v>281</v>
      </c>
      <c r="O161" s="43" t="s">
        <v>289</v>
      </c>
      <c r="P161" s="43" t="s">
        <v>282</v>
      </c>
      <c r="Q161" s="43" t="s">
        <v>283</v>
      </c>
      <c r="R161" s="43" t="s">
        <v>932</v>
      </c>
      <c r="S161" s="39"/>
      <c r="T161" s="42" t="s">
        <v>3371</v>
      </c>
    </row>
    <row r="162" spans="1:20" s="112" customFormat="1" ht="17.399999999999999" x14ac:dyDescent="0.35">
      <c r="A162" s="43" t="s">
        <v>497</v>
      </c>
      <c r="B162" s="54">
        <v>24021</v>
      </c>
      <c r="C162" s="54" t="s">
        <v>12</v>
      </c>
      <c r="D162" s="53">
        <v>0.278472</v>
      </c>
      <c r="E162" s="53">
        <f>SUMIFS('Ratios_MARAMA-VA'!T:T, 'Ratios_MARAMA-VA'!AA:AA, T162)</f>
        <v>0</v>
      </c>
      <c r="F162" s="53">
        <f>SUMIFS('Ratios_MARAMA-VA'!J:J, 'Ratios_MARAMA-VA'!AA:AA, T162)</f>
        <v>0</v>
      </c>
      <c r="G162" s="53" t="s">
        <v>963</v>
      </c>
      <c r="H162" s="53">
        <v>0.224529643595203</v>
      </c>
      <c r="I162" s="53" t="s">
        <v>964</v>
      </c>
      <c r="J162" s="53">
        <v>0.23283751521882701</v>
      </c>
      <c r="K162" s="53" t="s">
        <v>964</v>
      </c>
      <c r="L162" s="43" t="s">
        <v>287</v>
      </c>
      <c r="M162" s="43" t="s">
        <v>288</v>
      </c>
      <c r="N162" s="43" t="s">
        <v>281</v>
      </c>
      <c r="O162" s="43" t="s">
        <v>289</v>
      </c>
      <c r="P162" s="43" t="s">
        <v>282</v>
      </c>
      <c r="Q162" s="43" t="s">
        <v>283</v>
      </c>
      <c r="R162" s="43" t="s">
        <v>932</v>
      </c>
      <c r="S162" s="39"/>
      <c r="T162" s="42" t="s">
        <v>3381</v>
      </c>
    </row>
    <row r="163" spans="1:20" s="112" customFormat="1" ht="17.399999999999999" x14ac:dyDescent="0.35">
      <c r="A163" s="43" t="s">
        <v>497</v>
      </c>
      <c r="B163" s="54">
        <v>24031</v>
      </c>
      <c r="C163" s="54" t="s">
        <v>10</v>
      </c>
      <c r="D163" s="53">
        <v>25.829799999999999</v>
      </c>
      <c r="E163" s="53">
        <f>SUMIFS('Ratios_MARAMA-VA'!T:T, 'Ratios_MARAMA-VA'!AA:AA, T163)</f>
        <v>0</v>
      </c>
      <c r="F163" s="53">
        <f>SUMIFS('Ratios_MARAMA-VA'!J:J, 'Ratios_MARAMA-VA'!AA:AA, T163)</f>
        <v>0</v>
      </c>
      <c r="G163" s="53" t="s">
        <v>963</v>
      </c>
      <c r="H163" s="53">
        <v>23.171358353547099</v>
      </c>
      <c r="I163" s="53" t="s">
        <v>964</v>
      </c>
      <c r="J163" s="53">
        <v>22.596927994685</v>
      </c>
      <c r="K163" s="53" t="s">
        <v>964</v>
      </c>
      <c r="L163" s="43" t="s">
        <v>287</v>
      </c>
      <c r="M163" s="43" t="s">
        <v>288</v>
      </c>
      <c r="N163" s="43" t="s">
        <v>281</v>
      </c>
      <c r="O163" s="43" t="s">
        <v>289</v>
      </c>
      <c r="P163" s="43" t="s">
        <v>282</v>
      </c>
      <c r="Q163" s="43" t="s">
        <v>283</v>
      </c>
      <c r="R163" s="43" t="s">
        <v>932</v>
      </c>
      <c r="S163" s="39"/>
      <c r="T163" s="42" t="s">
        <v>3372</v>
      </c>
    </row>
    <row r="164" spans="1:20" s="112" customFormat="1" ht="17.399999999999999" x14ac:dyDescent="0.35">
      <c r="A164" s="43" t="s">
        <v>497</v>
      </c>
      <c r="B164" s="54">
        <v>24031</v>
      </c>
      <c r="C164" s="54" t="s">
        <v>12</v>
      </c>
      <c r="D164" s="53">
        <v>0.76446935000000005</v>
      </c>
      <c r="E164" s="53">
        <f>SUMIFS('Ratios_MARAMA-VA'!T:T, 'Ratios_MARAMA-VA'!AA:AA, T164)</f>
        <v>0</v>
      </c>
      <c r="F164" s="53">
        <f>SUMIFS('Ratios_MARAMA-VA'!J:J, 'Ratios_MARAMA-VA'!AA:AA, T164)</f>
        <v>0</v>
      </c>
      <c r="G164" s="53" t="s">
        <v>963</v>
      </c>
      <c r="H164" s="53">
        <v>0.68583368900658903</v>
      </c>
      <c r="I164" s="53" t="s">
        <v>964</v>
      </c>
      <c r="J164" s="53">
        <v>0.66885639593025403</v>
      </c>
      <c r="K164" s="53" t="s">
        <v>964</v>
      </c>
      <c r="L164" s="43" t="s">
        <v>287</v>
      </c>
      <c r="M164" s="43" t="s">
        <v>288</v>
      </c>
      <c r="N164" s="43" t="s">
        <v>281</v>
      </c>
      <c r="O164" s="43" t="s">
        <v>289</v>
      </c>
      <c r="P164" s="43" t="s">
        <v>282</v>
      </c>
      <c r="Q164" s="43" t="s">
        <v>283</v>
      </c>
      <c r="R164" s="43" t="s">
        <v>932</v>
      </c>
      <c r="S164" s="39"/>
      <c r="T164" s="42" t="s">
        <v>3382</v>
      </c>
    </row>
    <row r="165" spans="1:20" s="112" customFormat="1" ht="17.399999999999999" x14ac:dyDescent="0.35">
      <c r="A165" s="43" t="s">
        <v>497</v>
      </c>
      <c r="B165" s="54">
        <v>24033</v>
      </c>
      <c r="C165" s="54" t="s">
        <v>10</v>
      </c>
      <c r="D165" s="53">
        <v>5.2705425999999997</v>
      </c>
      <c r="E165" s="53">
        <f>SUMIFS('Ratios_MARAMA-VA'!T:T, 'Ratios_MARAMA-VA'!AA:AA, T165)</f>
        <v>0</v>
      </c>
      <c r="F165" s="53">
        <f>SUMIFS('Ratios_MARAMA-VA'!J:J, 'Ratios_MARAMA-VA'!AA:AA, T165)</f>
        <v>0</v>
      </c>
      <c r="G165" s="53" t="s">
        <v>963</v>
      </c>
      <c r="H165" s="53">
        <v>4.7276917344423204</v>
      </c>
      <c r="I165" s="53" t="s">
        <v>964</v>
      </c>
      <c r="J165" s="53">
        <v>4.6102675366209303</v>
      </c>
      <c r="K165" s="53" t="s">
        <v>964</v>
      </c>
      <c r="L165" s="43" t="s">
        <v>287</v>
      </c>
      <c r="M165" s="43" t="s">
        <v>288</v>
      </c>
      <c r="N165" s="43" t="s">
        <v>281</v>
      </c>
      <c r="O165" s="43" t="s">
        <v>289</v>
      </c>
      <c r="P165" s="43" t="s">
        <v>282</v>
      </c>
      <c r="Q165" s="43" t="s">
        <v>283</v>
      </c>
      <c r="R165" s="43" t="s">
        <v>932</v>
      </c>
      <c r="S165" s="39"/>
      <c r="T165" s="42" t="s">
        <v>3373</v>
      </c>
    </row>
    <row r="166" spans="1:20" s="112" customFormat="1" ht="17.399999999999999" x14ac:dyDescent="0.35">
      <c r="A166" s="43" t="s">
        <v>497</v>
      </c>
      <c r="B166" s="54">
        <v>24033</v>
      </c>
      <c r="C166" s="54" t="s">
        <v>12</v>
      </c>
      <c r="D166" s="53">
        <v>0.27448600000000001</v>
      </c>
      <c r="E166" s="53">
        <f>SUMIFS('Ratios_MARAMA-VA'!T:T, 'Ratios_MARAMA-VA'!AA:AA, T166)</f>
        <v>0</v>
      </c>
      <c r="F166" s="53">
        <f>SUMIFS('Ratios_MARAMA-VA'!J:J, 'Ratios_MARAMA-VA'!AA:AA, T166)</f>
        <v>0</v>
      </c>
      <c r="G166" s="53" t="s">
        <v>963</v>
      </c>
      <c r="H166" s="53">
        <v>0.24621472434738101</v>
      </c>
      <c r="I166" s="53" t="s">
        <v>964</v>
      </c>
      <c r="J166" s="53">
        <v>0.240099358092073</v>
      </c>
      <c r="K166" s="53" t="s">
        <v>964</v>
      </c>
      <c r="L166" s="43" t="s">
        <v>287</v>
      </c>
      <c r="M166" s="43" t="s">
        <v>288</v>
      </c>
      <c r="N166" s="43" t="s">
        <v>281</v>
      </c>
      <c r="O166" s="43" t="s">
        <v>289</v>
      </c>
      <c r="P166" s="43" t="s">
        <v>282</v>
      </c>
      <c r="Q166" s="43" t="s">
        <v>283</v>
      </c>
      <c r="R166" s="43" t="s">
        <v>932</v>
      </c>
      <c r="S166" s="39"/>
      <c r="T166" s="42" t="s">
        <v>3383</v>
      </c>
    </row>
    <row r="167" spans="1:20" s="112" customFormat="1" ht="17.399999999999999" x14ac:dyDescent="0.35">
      <c r="A167" s="43" t="s">
        <v>811</v>
      </c>
      <c r="B167" s="54">
        <v>51059</v>
      </c>
      <c r="C167" s="54" t="s">
        <v>10</v>
      </c>
      <c r="D167" s="53">
        <v>0.4248305</v>
      </c>
      <c r="E167" s="53">
        <f>SUMIFS('Ratios_MARAMA-VA'!T:T, 'Ratios_MARAMA-VA'!AA:AA, T167)</f>
        <v>0</v>
      </c>
      <c r="F167" s="53">
        <f>SUMIFS('Ratios_MARAMA-VA'!J:J, 'Ratios_MARAMA-VA'!AA:AA, T167)</f>
        <v>0</v>
      </c>
      <c r="G167" s="53" t="s">
        <v>963</v>
      </c>
      <c r="H167" s="53">
        <v>0.381074169363322</v>
      </c>
      <c r="I167" s="53" t="s">
        <v>964</v>
      </c>
      <c r="J167" s="53">
        <v>0.371609227239039</v>
      </c>
      <c r="K167" s="53" t="s">
        <v>964</v>
      </c>
      <c r="L167" s="43" t="s">
        <v>287</v>
      </c>
      <c r="M167" s="43" t="s">
        <v>288</v>
      </c>
      <c r="N167" s="43" t="s">
        <v>281</v>
      </c>
      <c r="O167" s="43" t="s">
        <v>289</v>
      </c>
      <c r="P167" s="43" t="s">
        <v>282</v>
      </c>
      <c r="Q167" s="43" t="s">
        <v>283</v>
      </c>
      <c r="R167" s="43" t="s">
        <v>932</v>
      </c>
      <c r="S167" s="39"/>
      <c r="T167" s="42" t="s">
        <v>3374</v>
      </c>
    </row>
    <row r="168" spans="1:20" s="112" customFormat="1" ht="17.399999999999999" x14ac:dyDescent="0.35">
      <c r="A168" s="43" t="s">
        <v>811</v>
      </c>
      <c r="B168" s="54">
        <v>51059</v>
      </c>
      <c r="C168" s="54" t="s">
        <v>12</v>
      </c>
      <c r="D168" s="53">
        <v>8.7394999999999001E-3</v>
      </c>
      <c r="E168" s="53">
        <f>SUMIFS('Ratios_MARAMA-VA'!T:T, 'Ratios_MARAMA-VA'!AA:AA, T168)</f>
        <v>0</v>
      </c>
      <c r="F168" s="53">
        <f>SUMIFS('Ratios_MARAMA-VA'!J:J, 'Ratios_MARAMA-VA'!AA:AA, T168)</f>
        <v>0</v>
      </c>
      <c r="G168" s="53" t="s">
        <v>963</v>
      </c>
      <c r="H168" s="53">
        <v>7.8393564095580008E-3</v>
      </c>
      <c r="I168" s="53" t="s">
        <v>964</v>
      </c>
      <c r="J168" s="53">
        <v>7.6446461387673003E-3</v>
      </c>
      <c r="K168" s="53" t="s">
        <v>964</v>
      </c>
      <c r="L168" s="43" t="s">
        <v>287</v>
      </c>
      <c r="M168" s="43" t="s">
        <v>288</v>
      </c>
      <c r="N168" s="43" t="s">
        <v>281</v>
      </c>
      <c r="O168" s="43" t="s">
        <v>289</v>
      </c>
      <c r="P168" s="43" t="s">
        <v>282</v>
      </c>
      <c r="Q168" s="43" t="s">
        <v>283</v>
      </c>
      <c r="R168" s="43" t="s">
        <v>932</v>
      </c>
      <c r="S168" s="39"/>
      <c r="T168" s="42" t="s">
        <v>3384</v>
      </c>
    </row>
    <row r="169" spans="1:20" s="112" customFormat="1" ht="17.399999999999999" x14ac:dyDescent="0.35">
      <c r="A169" s="43" t="s">
        <v>811</v>
      </c>
      <c r="B169" s="54">
        <v>51107</v>
      </c>
      <c r="C169" s="54" t="s">
        <v>10</v>
      </c>
      <c r="D169" s="53">
        <v>32.860243150000002</v>
      </c>
      <c r="E169" s="53">
        <f>SUMIFS('Ratios_MARAMA-VA'!T:T, 'Ratios_MARAMA-VA'!AA:AA, T169)</f>
        <v>0</v>
      </c>
      <c r="F169" s="53">
        <f>SUMIFS('Ratios_MARAMA-VA'!J:J, 'Ratios_MARAMA-VA'!AA:AA, T169)</f>
        <v>0</v>
      </c>
      <c r="G169" s="53" t="s">
        <v>963</v>
      </c>
      <c r="H169" s="53">
        <v>38.045231855225701</v>
      </c>
      <c r="I169" s="53" t="s">
        <v>964</v>
      </c>
      <c r="J169" s="53">
        <v>41.875944600241901</v>
      </c>
      <c r="K169" s="53" t="s">
        <v>964</v>
      </c>
      <c r="L169" s="43" t="s">
        <v>287</v>
      </c>
      <c r="M169" s="43" t="s">
        <v>288</v>
      </c>
      <c r="N169" s="43" t="s">
        <v>281</v>
      </c>
      <c r="O169" s="43" t="s">
        <v>289</v>
      </c>
      <c r="P169" s="43" t="s">
        <v>282</v>
      </c>
      <c r="Q169" s="43" t="s">
        <v>283</v>
      </c>
      <c r="R169" s="43" t="s">
        <v>932</v>
      </c>
      <c r="S169" s="39"/>
      <c r="T169" s="42" t="s">
        <v>3375</v>
      </c>
    </row>
    <row r="170" spans="1:20" s="112" customFormat="1" ht="17.399999999999999" x14ac:dyDescent="0.35">
      <c r="A170" s="43" t="s">
        <v>811</v>
      </c>
      <c r="B170" s="54">
        <v>51107</v>
      </c>
      <c r="C170" s="54" t="s">
        <v>12</v>
      </c>
      <c r="D170" s="53">
        <v>1.19854036</v>
      </c>
      <c r="E170" s="53">
        <f>SUMIFS('Ratios_MARAMA-VA'!T:T, 'Ratios_MARAMA-VA'!AA:AA, T170)</f>
        <v>0</v>
      </c>
      <c r="F170" s="53">
        <f>SUMIFS('Ratios_MARAMA-VA'!J:J, 'Ratios_MARAMA-VA'!AA:AA, T170)</f>
        <v>0</v>
      </c>
      <c r="G170" s="53" t="s">
        <v>963</v>
      </c>
      <c r="H170" s="53">
        <v>1.3701999352068399</v>
      </c>
      <c r="I170" s="53" t="s">
        <v>964</v>
      </c>
      <c r="J170" s="53">
        <v>1.50062588965666</v>
      </c>
      <c r="K170" s="53" t="s">
        <v>964</v>
      </c>
      <c r="L170" s="43" t="s">
        <v>287</v>
      </c>
      <c r="M170" s="43" t="s">
        <v>288</v>
      </c>
      <c r="N170" s="43" t="s">
        <v>281</v>
      </c>
      <c r="O170" s="43" t="s">
        <v>289</v>
      </c>
      <c r="P170" s="43" t="s">
        <v>282</v>
      </c>
      <c r="Q170" s="43" t="s">
        <v>283</v>
      </c>
      <c r="R170" s="43" t="s">
        <v>932</v>
      </c>
      <c r="S170" s="39"/>
      <c r="T170" s="42" t="s">
        <v>3385</v>
      </c>
    </row>
    <row r="171" spans="1:20" s="112" customFormat="1" ht="17.399999999999999" x14ac:dyDescent="0.35">
      <c r="A171" s="43" t="s">
        <v>811</v>
      </c>
      <c r="B171" s="54">
        <v>51153</v>
      </c>
      <c r="C171" s="54" t="s">
        <v>10</v>
      </c>
      <c r="D171" s="53">
        <v>21.31456</v>
      </c>
      <c r="E171" s="53">
        <f>SUMIFS('Ratios_MARAMA-VA'!T:T, 'Ratios_MARAMA-VA'!AA:AA, T171)</f>
        <v>0</v>
      </c>
      <c r="F171" s="53">
        <f>SUMIFS('Ratios_MARAMA-VA'!J:J, 'Ratios_MARAMA-VA'!AA:AA, T171)</f>
        <v>0</v>
      </c>
      <c r="G171" s="53" t="s">
        <v>963</v>
      </c>
      <c r="H171" s="53">
        <v>19.119221071332401</v>
      </c>
      <c r="I171" s="53" t="s">
        <v>964</v>
      </c>
      <c r="J171" s="53">
        <v>18.644346793697999</v>
      </c>
      <c r="K171" s="53" t="s">
        <v>964</v>
      </c>
      <c r="L171" s="43" t="s">
        <v>287</v>
      </c>
      <c r="M171" s="43" t="s">
        <v>288</v>
      </c>
      <c r="N171" s="43" t="s">
        <v>281</v>
      </c>
      <c r="O171" s="43" t="s">
        <v>289</v>
      </c>
      <c r="P171" s="43" t="s">
        <v>282</v>
      </c>
      <c r="Q171" s="43" t="s">
        <v>283</v>
      </c>
      <c r="R171" s="43" t="s">
        <v>932</v>
      </c>
      <c r="S171" s="39"/>
      <c r="T171" s="42" t="s">
        <v>3377</v>
      </c>
    </row>
    <row r="172" spans="1:20" s="112" customFormat="1" ht="17.399999999999999" x14ac:dyDescent="0.35">
      <c r="A172" s="43" t="s">
        <v>811</v>
      </c>
      <c r="B172" s="54">
        <v>51153</v>
      </c>
      <c r="C172" s="54" t="s">
        <v>12</v>
      </c>
      <c r="D172" s="53">
        <v>24.87</v>
      </c>
      <c r="E172" s="53">
        <f>SUMIFS('Ratios_MARAMA-VA'!T:T, 'Ratios_MARAMA-VA'!AA:AA, T172)</f>
        <v>0</v>
      </c>
      <c r="F172" s="53">
        <f>SUMIFS('Ratios_MARAMA-VA'!J:J, 'Ratios_MARAMA-VA'!AA:AA, T172)</f>
        <v>0</v>
      </c>
      <c r="G172" s="53" t="s">
        <v>963</v>
      </c>
      <c r="H172" s="53">
        <v>22.308460885143099</v>
      </c>
      <c r="I172" s="53" t="s">
        <v>964</v>
      </c>
      <c r="J172" s="53">
        <v>21.754373759499199</v>
      </c>
      <c r="K172" s="53" t="s">
        <v>964</v>
      </c>
      <c r="L172" s="43" t="s">
        <v>287</v>
      </c>
      <c r="M172" s="43" t="s">
        <v>288</v>
      </c>
      <c r="N172" s="43" t="s">
        <v>281</v>
      </c>
      <c r="O172" s="43" t="s">
        <v>289</v>
      </c>
      <c r="P172" s="43" t="s">
        <v>282</v>
      </c>
      <c r="Q172" s="43" t="s">
        <v>283</v>
      </c>
      <c r="R172" s="43" t="s">
        <v>932</v>
      </c>
      <c r="S172" s="39"/>
      <c r="T172" s="42" t="s">
        <v>3387</v>
      </c>
    </row>
    <row r="173" spans="1:20" s="112" customFormat="1" ht="17.399999999999999" x14ac:dyDescent="0.35">
      <c r="A173" s="43" t="s">
        <v>811</v>
      </c>
      <c r="B173" s="54">
        <v>51683</v>
      </c>
      <c r="C173" s="54" t="s">
        <v>10</v>
      </c>
      <c r="D173" s="53">
        <v>1.00491145</v>
      </c>
      <c r="E173" s="53">
        <f>SUMIFS('Ratios_MARAMA-VA'!T:T, 'Ratios_MARAMA-VA'!AA:AA, T173)</f>
        <v>0</v>
      </c>
      <c r="F173" s="53">
        <f>SUMIFS('Ratios_MARAMA-VA'!J:J, 'Ratios_MARAMA-VA'!AA:AA, T173)</f>
        <v>0</v>
      </c>
      <c r="G173" s="53" t="s">
        <v>963</v>
      </c>
      <c r="H173" s="53">
        <v>1.2259919690000001</v>
      </c>
      <c r="I173" s="53" t="s">
        <v>964</v>
      </c>
      <c r="J173" s="53">
        <v>1.30963542527139</v>
      </c>
      <c r="K173" s="53" t="s">
        <v>964</v>
      </c>
      <c r="L173" s="43" t="s">
        <v>287</v>
      </c>
      <c r="M173" s="43" t="s">
        <v>288</v>
      </c>
      <c r="N173" s="43" t="s">
        <v>281</v>
      </c>
      <c r="O173" s="43" t="s">
        <v>289</v>
      </c>
      <c r="P173" s="43" t="s">
        <v>282</v>
      </c>
      <c r="Q173" s="43" t="s">
        <v>283</v>
      </c>
      <c r="R173" s="43" t="s">
        <v>932</v>
      </c>
      <c r="S173" s="39"/>
      <c r="T173" s="42" t="s">
        <v>3376</v>
      </c>
    </row>
    <row r="174" spans="1:20" s="112" customFormat="1" ht="17.399999999999999" x14ac:dyDescent="0.35">
      <c r="A174" s="43" t="s">
        <v>811</v>
      </c>
      <c r="B174" s="54">
        <v>51683</v>
      </c>
      <c r="C174" s="54" t="s">
        <v>12</v>
      </c>
      <c r="D174" s="53">
        <v>1.8815350000000002E-2</v>
      </c>
      <c r="E174" s="53">
        <f>SUMIFS('Ratios_MARAMA-VA'!T:T, 'Ratios_MARAMA-VA'!AA:AA, T174)</f>
        <v>0</v>
      </c>
      <c r="F174" s="53">
        <f>SUMIFS('Ratios_MARAMA-VA'!J:J, 'Ratios_MARAMA-VA'!AA:AA, T174)</f>
        <v>0</v>
      </c>
      <c r="G174" s="53" t="s">
        <v>963</v>
      </c>
      <c r="H174" s="53">
        <v>2.2954726999999901E-2</v>
      </c>
      <c r="I174" s="53" t="s">
        <v>964</v>
      </c>
      <c r="J174" s="53">
        <v>2.4520816136466301E-2</v>
      </c>
      <c r="K174" s="53" t="s">
        <v>964</v>
      </c>
      <c r="L174" s="43" t="s">
        <v>287</v>
      </c>
      <c r="M174" s="43" t="s">
        <v>288</v>
      </c>
      <c r="N174" s="43" t="s">
        <v>281</v>
      </c>
      <c r="O174" s="43" t="s">
        <v>289</v>
      </c>
      <c r="P174" s="43" t="s">
        <v>282</v>
      </c>
      <c r="Q174" s="43" t="s">
        <v>283</v>
      </c>
      <c r="R174" s="43" t="s">
        <v>932</v>
      </c>
      <c r="S174" s="39"/>
      <c r="T174" s="42" t="s">
        <v>3386</v>
      </c>
    </row>
    <row r="175" spans="1:20" s="112" customFormat="1" ht="17.399999999999999" x14ac:dyDescent="0.35">
      <c r="A175" s="43" t="s">
        <v>497</v>
      </c>
      <c r="B175" s="54">
        <v>24017</v>
      </c>
      <c r="C175" s="54" t="s">
        <v>10</v>
      </c>
      <c r="D175" s="53">
        <v>2.2566999999999999</v>
      </c>
      <c r="E175" s="53">
        <f>SUMIFS('Ratios_MARAMA-VA'!T:T, 'Ratios_MARAMA-VA'!AA:AA, T175)</f>
        <v>0</v>
      </c>
      <c r="F175" s="53">
        <f>SUMIFS('Ratios_MARAMA-VA'!J:J, 'Ratios_MARAMA-VA'!AA:AA, T175)</f>
        <v>0</v>
      </c>
      <c r="G175" s="53" t="s">
        <v>963</v>
      </c>
      <c r="H175" s="53">
        <v>2.02426633210706</v>
      </c>
      <c r="I175" s="53" t="s">
        <v>964</v>
      </c>
      <c r="J175" s="53">
        <v>1.9739885509876101</v>
      </c>
      <c r="K175" s="53" t="s">
        <v>964</v>
      </c>
      <c r="L175" s="43" t="s">
        <v>552</v>
      </c>
      <c r="M175" s="43" t="s">
        <v>288</v>
      </c>
      <c r="N175" s="43" t="s">
        <v>281</v>
      </c>
      <c r="O175" s="43" t="s">
        <v>289</v>
      </c>
      <c r="P175" s="43" t="s">
        <v>282</v>
      </c>
      <c r="Q175" s="43" t="s">
        <v>294</v>
      </c>
      <c r="R175" s="43" t="s">
        <v>932</v>
      </c>
      <c r="S175" s="39"/>
      <c r="T175" s="42" t="s">
        <v>3388</v>
      </c>
    </row>
    <row r="176" spans="1:20" s="112" customFormat="1" ht="17.399999999999999" x14ac:dyDescent="0.35">
      <c r="A176" s="43" t="s">
        <v>497</v>
      </c>
      <c r="B176" s="54">
        <v>24017</v>
      </c>
      <c r="C176" s="54" t="s">
        <v>12</v>
      </c>
      <c r="D176" s="53">
        <v>0.13200000000000001</v>
      </c>
      <c r="E176" s="53">
        <f>SUMIFS('Ratios_MARAMA-VA'!T:T, 'Ratios_MARAMA-VA'!AA:AA, T176)</f>
        <v>0</v>
      </c>
      <c r="F176" s="53">
        <f>SUMIFS('Ratios_MARAMA-VA'!J:J, 'Ratios_MARAMA-VA'!AA:AA, T176)</f>
        <v>0</v>
      </c>
      <c r="G176" s="53" t="s">
        <v>963</v>
      </c>
      <c r="H176" s="53">
        <v>0.11840437622995099</v>
      </c>
      <c r="I176" s="53" t="s">
        <v>964</v>
      </c>
      <c r="J176" s="53">
        <v>0.115463503669235</v>
      </c>
      <c r="K176" s="53" t="s">
        <v>964</v>
      </c>
      <c r="L176" s="43" t="s">
        <v>552</v>
      </c>
      <c r="M176" s="43" t="s">
        <v>288</v>
      </c>
      <c r="N176" s="43" t="s">
        <v>281</v>
      </c>
      <c r="O176" s="43" t="s">
        <v>289</v>
      </c>
      <c r="P176" s="43" t="s">
        <v>282</v>
      </c>
      <c r="Q176" s="43" t="s">
        <v>294</v>
      </c>
      <c r="R176" s="43" t="s">
        <v>932</v>
      </c>
      <c r="S176" s="39"/>
      <c r="T176" s="42" t="s">
        <v>3393</v>
      </c>
    </row>
    <row r="177" spans="1:20" s="112" customFormat="1" ht="17.399999999999999" x14ac:dyDescent="0.35">
      <c r="A177" s="43" t="s">
        <v>497</v>
      </c>
      <c r="B177" s="54">
        <v>24021</v>
      </c>
      <c r="C177" s="54" t="s">
        <v>10</v>
      </c>
      <c r="D177" s="53">
        <v>4.9373509999999996</v>
      </c>
      <c r="E177" s="53">
        <f>SUMIFS('Ratios_MARAMA-VA'!T:T, 'Ratios_MARAMA-VA'!AA:AA, T177)</f>
        <v>0</v>
      </c>
      <c r="F177" s="53">
        <f>SUMIFS('Ratios_MARAMA-VA'!J:J, 'Ratios_MARAMA-VA'!AA:AA, T177)</f>
        <v>0</v>
      </c>
      <c r="G177" s="53" t="s">
        <v>963</v>
      </c>
      <c r="H177" s="53">
        <v>4.4331880710070903</v>
      </c>
      <c r="I177" s="53" t="s">
        <v>964</v>
      </c>
      <c r="J177" s="53">
        <v>4.3255140417587796</v>
      </c>
      <c r="K177" s="53" t="s">
        <v>964</v>
      </c>
      <c r="L177" s="43" t="s">
        <v>552</v>
      </c>
      <c r="M177" s="43" t="s">
        <v>288</v>
      </c>
      <c r="N177" s="43" t="s">
        <v>281</v>
      </c>
      <c r="O177" s="43" t="s">
        <v>289</v>
      </c>
      <c r="P177" s="43" t="s">
        <v>282</v>
      </c>
      <c r="Q177" s="43" t="s">
        <v>294</v>
      </c>
      <c r="R177" s="43" t="s">
        <v>932</v>
      </c>
      <c r="S177" s="39"/>
      <c r="T177" s="42" t="s">
        <v>3389</v>
      </c>
    </row>
    <row r="178" spans="1:20" s="112" customFormat="1" ht="17.399999999999999" x14ac:dyDescent="0.35">
      <c r="A178" s="43" t="s">
        <v>497</v>
      </c>
      <c r="B178" s="54">
        <v>24021</v>
      </c>
      <c r="C178" s="54" t="s">
        <v>12</v>
      </c>
      <c r="D178" s="53">
        <v>0.16364400000000001</v>
      </c>
      <c r="E178" s="53">
        <f>SUMIFS('Ratios_MARAMA-VA'!T:T, 'Ratios_MARAMA-VA'!AA:AA, T178)</f>
        <v>0</v>
      </c>
      <c r="F178" s="53">
        <f>SUMIFS('Ratios_MARAMA-VA'!J:J, 'Ratios_MARAMA-VA'!AA:AA, T178)</f>
        <v>0</v>
      </c>
      <c r="G178" s="53" t="s">
        <v>963</v>
      </c>
      <c r="H178" s="53">
        <v>0.15293254021121599</v>
      </c>
      <c r="I178" s="53" t="s">
        <v>964</v>
      </c>
      <c r="J178" s="53">
        <v>0.15255770729287499</v>
      </c>
      <c r="K178" s="53" t="s">
        <v>964</v>
      </c>
      <c r="L178" s="43" t="s">
        <v>552</v>
      </c>
      <c r="M178" s="43" t="s">
        <v>288</v>
      </c>
      <c r="N178" s="43" t="s">
        <v>281</v>
      </c>
      <c r="O178" s="43" t="s">
        <v>289</v>
      </c>
      <c r="P178" s="43" t="s">
        <v>282</v>
      </c>
      <c r="Q178" s="43" t="s">
        <v>294</v>
      </c>
      <c r="R178" s="43" t="s">
        <v>932</v>
      </c>
      <c r="S178" s="39"/>
      <c r="T178" s="42" t="s">
        <v>3394</v>
      </c>
    </row>
    <row r="179" spans="1:20" s="112" customFormat="1" ht="17.399999999999999" x14ac:dyDescent="0.35">
      <c r="A179" s="43" t="s">
        <v>497</v>
      </c>
      <c r="B179" s="54">
        <v>24031</v>
      </c>
      <c r="C179" s="54" t="s">
        <v>10</v>
      </c>
      <c r="D179" s="53">
        <v>1.6849050000000001</v>
      </c>
      <c r="E179" s="53">
        <f>SUMIFS('Ratios_MARAMA-VA'!T:T, 'Ratios_MARAMA-VA'!AA:AA, T179)</f>
        <v>0</v>
      </c>
      <c r="F179" s="53">
        <f>SUMIFS('Ratios_MARAMA-VA'!J:J, 'Ratios_MARAMA-VA'!AA:AA, T179)</f>
        <v>0</v>
      </c>
      <c r="G179" s="53" t="s">
        <v>963</v>
      </c>
      <c r="H179" s="53">
        <v>1.51136458736156</v>
      </c>
      <c r="I179" s="53" t="s">
        <v>964</v>
      </c>
      <c r="J179" s="53">
        <v>1.47382602007434</v>
      </c>
      <c r="K179" s="53" t="s">
        <v>964</v>
      </c>
      <c r="L179" s="43" t="s">
        <v>552</v>
      </c>
      <c r="M179" s="43" t="s">
        <v>288</v>
      </c>
      <c r="N179" s="43" t="s">
        <v>281</v>
      </c>
      <c r="O179" s="43" t="s">
        <v>289</v>
      </c>
      <c r="P179" s="43" t="s">
        <v>282</v>
      </c>
      <c r="Q179" s="43" t="s">
        <v>294</v>
      </c>
      <c r="R179" s="43" t="s">
        <v>932</v>
      </c>
      <c r="S179" s="39"/>
      <c r="T179" s="42" t="s">
        <v>3390</v>
      </c>
    </row>
    <row r="180" spans="1:20" s="112" customFormat="1" ht="17.399999999999999" x14ac:dyDescent="0.35">
      <c r="A180" s="43" t="s">
        <v>497</v>
      </c>
      <c r="B180" s="54">
        <v>24031</v>
      </c>
      <c r="C180" s="54" t="s">
        <v>12</v>
      </c>
      <c r="D180" s="53">
        <v>0.169575</v>
      </c>
      <c r="E180" s="53">
        <f>SUMIFS('Ratios_MARAMA-VA'!T:T, 'Ratios_MARAMA-VA'!AA:AA, T180)</f>
        <v>0</v>
      </c>
      <c r="F180" s="53">
        <f>SUMIFS('Ratios_MARAMA-VA'!J:J, 'Ratios_MARAMA-VA'!AA:AA, T180)</f>
        <v>0</v>
      </c>
      <c r="G180" s="53" t="s">
        <v>963</v>
      </c>
      <c r="H180" s="53">
        <v>0.15210925832722699</v>
      </c>
      <c r="I180" s="53" t="s">
        <v>964</v>
      </c>
      <c r="J180" s="53">
        <v>0.14833123965689801</v>
      </c>
      <c r="K180" s="53" t="s">
        <v>964</v>
      </c>
      <c r="L180" s="43" t="s">
        <v>552</v>
      </c>
      <c r="M180" s="43" t="s">
        <v>288</v>
      </c>
      <c r="N180" s="43" t="s">
        <v>281</v>
      </c>
      <c r="O180" s="43" t="s">
        <v>289</v>
      </c>
      <c r="P180" s="43" t="s">
        <v>282</v>
      </c>
      <c r="Q180" s="43" t="s">
        <v>294</v>
      </c>
      <c r="R180" s="43" t="s">
        <v>932</v>
      </c>
      <c r="S180" s="39"/>
      <c r="T180" s="42" t="s">
        <v>3395</v>
      </c>
    </row>
    <row r="181" spans="1:20" s="112" customFormat="1" ht="17.399999999999999" x14ac:dyDescent="0.35">
      <c r="A181" s="43" t="s">
        <v>497</v>
      </c>
      <c r="B181" s="54">
        <v>24033</v>
      </c>
      <c r="C181" s="54" t="s">
        <v>10</v>
      </c>
      <c r="D181" s="53">
        <v>0.51060000000000005</v>
      </c>
      <c r="E181" s="53">
        <f>SUMIFS('Ratios_MARAMA-VA'!T:T, 'Ratios_MARAMA-VA'!AA:AA, T181)</f>
        <v>0</v>
      </c>
      <c r="F181" s="53">
        <f>SUMIFS('Ratios_MARAMA-VA'!J:J, 'Ratios_MARAMA-VA'!AA:AA, T181)</f>
        <v>0</v>
      </c>
      <c r="G181" s="53" t="s">
        <v>963</v>
      </c>
      <c r="H181" s="53">
        <v>0.45800965532585802</v>
      </c>
      <c r="I181" s="53" t="s">
        <v>964</v>
      </c>
      <c r="J181" s="53">
        <v>0.446633825556907</v>
      </c>
      <c r="K181" s="53" t="s">
        <v>964</v>
      </c>
      <c r="L181" s="43" t="s">
        <v>552</v>
      </c>
      <c r="M181" s="43" t="s">
        <v>288</v>
      </c>
      <c r="N181" s="43" t="s">
        <v>281</v>
      </c>
      <c r="O181" s="43" t="s">
        <v>289</v>
      </c>
      <c r="P181" s="43" t="s">
        <v>282</v>
      </c>
      <c r="Q181" s="43" t="s">
        <v>294</v>
      </c>
      <c r="R181" s="43" t="s">
        <v>932</v>
      </c>
      <c r="S181" s="39"/>
      <c r="T181" s="42" t="s">
        <v>3391</v>
      </c>
    </row>
    <row r="182" spans="1:20" s="112" customFormat="1" ht="17.399999999999999" x14ac:dyDescent="0.35">
      <c r="A182" s="43" t="s">
        <v>497</v>
      </c>
      <c r="B182" s="54">
        <v>24033</v>
      </c>
      <c r="C182" s="54" t="s">
        <v>12</v>
      </c>
      <c r="D182" s="53">
        <v>2.0469999999999999E-2</v>
      </c>
      <c r="E182" s="53">
        <f>SUMIFS('Ratios_MARAMA-VA'!T:T, 'Ratios_MARAMA-VA'!AA:AA, T182)</f>
        <v>0</v>
      </c>
      <c r="F182" s="53">
        <f>SUMIFS('Ratios_MARAMA-VA'!J:J, 'Ratios_MARAMA-VA'!AA:AA, T182)</f>
        <v>0</v>
      </c>
      <c r="G182" s="53" t="s">
        <v>963</v>
      </c>
      <c r="H182" s="53">
        <v>1.8361648344144599E-2</v>
      </c>
      <c r="I182" s="53" t="s">
        <v>964</v>
      </c>
      <c r="J182" s="53">
        <v>1.79055903038579E-2</v>
      </c>
      <c r="K182" s="53" t="s">
        <v>964</v>
      </c>
      <c r="L182" s="43" t="s">
        <v>552</v>
      </c>
      <c r="M182" s="43" t="s">
        <v>288</v>
      </c>
      <c r="N182" s="43" t="s">
        <v>281</v>
      </c>
      <c r="O182" s="43" t="s">
        <v>289</v>
      </c>
      <c r="P182" s="43" t="s">
        <v>282</v>
      </c>
      <c r="Q182" s="43" t="s">
        <v>294</v>
      </c>
      <c r="R182" s="43" t="s">
        <v>932</v>
      </c>
      <c r="S182" s="39"/>
      <c r="T182" s="42" t="s">
        <v>3396</v>
      </c>
    </row>
    <row r="183" spans="1:20" s="112" customFormat="1" ht="17.399999999999999" x14ac:dyDescent="0.35">
      <c r="A183" s="43" t="s">
        <v>811</v>
      </c>
      <c r="B183" s="54">
        <v>51107</v>
      </c>
      <c r="C183" s="54" t="s">
        <v>10</v>
      </c>
      <c r="D183" s="53">
        <v>9.2636730000000007</v>
      </c>
      <c r="E183" s="53">
        <f>SUMIFS('Ratios_MARAMA-VA'!T:T, 'Ratios_MARAMA-VA'!AA:AA, T183)</f>
        <v>0</v>
      </c>
      <c r="F183" s="53">
        <f>SUMIFS('Ratios_MARAMA-VA'!J:J, 'Ratios_MARAMA-VA'!AA:AA, T183)</f>
        <v>0</v>
      </c>
      <c r="G183" s="53" t="s">
        <v>963</v>
      </c>
      <c r="H183" s="53">
        <v>11.24763943788</v>
      </c>
      <c r="I183" s="53" t="s">
        <v>964</v>
      </c>
      <c r="J183" s="53">
        <v>12.6056369070713</v>
      </c>
      <c r="K183" s="53" t="s">
        <v>964</v>
      </c>
      <c r="L183" s="43" t="s">
        <v>552</v>
      </c>
      <c r="M183" s="43" t="s">
        <v>288</v>
      </c>
      <c r="N183" s="43" t="s">
        <v>281</v>
      </c>
      <c r="O183" s="43" t="s">
        <v>289</v>
      </c>
      <c r="P183" s="43" t="s">
        <v>282</v>
      </c>
      <c r="Q183" s="43" t="s">
        <v>294</v>
      </c>
      <c r="R183" s="43" t="s">
        <v>932</v>
      </c>
      <c r="S183" s="39"/>
      <c r="T183" s="42" t="s">
        <v>3392</v>
      </c>
    </row>
    <row r="184" spans="1:20" s="112" customFormat="1" ht="17.399999999999999" x14ac:dyDescent="0.35">
      <c r="A184" s="43" t="s">
        <v>811</v>
      </c>
      <c r="B184" s="54">
        <v>51107</v>
      </c>
      <c r="C184" s="54" t="s">
        <v>12</v>
      </c>
      <c r="D184" s="53">
        <v>0.43753300000000001</v>
      </c>
      <c r="E184" s="53">
        <f>SUMIFS('Ratios_MARAMA-VA'!T:T, 'Ratios_MARAMA-VA'!AA:AA, T184)</f>
        <v>0</v>
      </c>
      <c r="F184" s="53">
        <f>SUMIFS('Ratios_MARAMA-VA'!J:J, 'Ratios_MARAMA-VA'!AA:AA, T184)</f>
        <v>0</v>
      </c>
      <c r="G184" s="53" t="s">
        <v>963</v>
      </c>
      <c r="H184" s="53">
        <v>0.47974863788001398</v>
      </c>
      <c r="I184" s="53" t="s">
        <v>964</v>
      </c>
      <c r="J184" s="53">
        <v>0.51647294907129404</v>
      </c>
      <c r="K184" s="53" t="s">
        <v>964</v>
      </c>
      <c r="L184" s="43" t="s">
        <v>552</v>
      </c>
      <c r="M184" s="43" t="s">
        <v>288</v>
      </c>
      <c r="N184" s="43" t="s">
        <v>281</v>
      </c>
      <c r="O184" s="43" t="s">
        <v>289</v>
      </c>
      <c r="P184" s="43" t="s">
        <v>282</v>
      </c>
      <c r="Q184" s="43" t="s">
        <v>294</v>
      </c>
      <c r="R184" s="43" t="s">
        <v>932</v>
      </c>
      <c r="S184" s="39"/>
      <c r="T184" s="42" t="s">
        <v>3397</v>
      </c>
    </row>
    <row r="185" spans="1:20" s="112" customFormat="1" ht="17.399999999999999" x14ac:dyDescent="0.35">
      <c r="A185" s="43" t="s">
        <v>497</v>
      </c>
      <c r="B185" s="54">
        <v>24017</v>
      </c>
      <c r="C185" s="54" t="s">
        <v>10</v>
      </c>
      <c r="D185" s="53">
        <v>0.67200000000000004</v>
      </c>
      <c r="E185" s="53">
        <f>SUMIFS('Ratios_MARAMA-VA'!T:T, 'Ratios_MARAMA-VA'!AA:AA, T185)</f>
        <v>0</v>
      </c>
      <c r="F185" s="53">
        <f>SUMIFS('Ratios_MARAMA-VA'!J:J, 'Ratios_MARAMA-VA'!AA:AA, T185)</f>
        <v>0</v>
      </c>
      <c r="G185" s="53" t="s">
        <v>963</v>
      </c>
      <c r="H185" s="53">
        <v>0.60278591535248105</v>
      </c>
      <c r="I185" s="53" t="s">
        <v>964</v>
      </c>
      <c r="J185" s="53">
        <v>0.58781420049792699</v>
      </c>
      <c r="K185" s="53" t="s">
        <v>964</v>
      </c>
      <c r="L185" s="43" t="s">
        <v>553</v>
      </c>
      <c r="M185" s="43" t="s">
        <v>288</v>
      </c>
      <c r="N185" s="43" t="s">
        <v>281</v>
      </c>
      <c r="O185" s="43" t="s">
        <v>289</v>
      </c>
      <c r="P185" s="43" t="s">
        <v>282</v>
      </c>
      <c r="Q185" s="43" t="s">
        <v>554</v>
      </c>
      <c r="R185" s="43" t="s">
        <v>932</v>
      </c>
      <c r="S185" s="39"/>
      <c r="T185" s="42" t="s">
        <v>3398</v>
      </c>
    </row>
    <row r="186" spans="1:20" s="112" customFormat="1" ht="17.399999999999999" x14ac:dyDescent="0.35">
      <c r="A186" s="43" t="s">
        <v>497</v>
      </c>
      <c r="B186" s="54">
        <v>24017</v>
      </c>
      <c r="C186" s="54" t="s">
        <v>12</v>
      </c>
      <c r="D186" s="53">
        <v>1.0499999999999999E-3</v>
      </c>
      <c r="E186" s="53">
        <f>SUMIFS('Ratios_MARAMA-VA'!T:T, 'Ratios_MARAMA-VA'!AA:AA, T186)</f>
        <v>0</v>
      </c>
      <c r="F186" s="53">
        <f>SUMIFS('Ratios_MARAMA-VA'!J:J, 'Ratios_MARAMA-VA'!AA:AA, T186)</f>
        <v>0</v>
      </c>
      <c r="G186" s="53" t="s">
        <v>963</v>
      </c>
      <c r="H186" s="53">
        <v>9.4185299273819999E-4</v>
      </c>
      <c r="I186" s="53" t="s">
        <v>964</v>
      </c>
      <c r="J186" s="53">
        <v>9.1845968827799997E-4</v>
      </c>
      <c r="K186" s="53" t="s">
        <v>964</v>
      </c>
      <c r="L186" s="43" t="s">
        <v>553</v>
      </c>
      <c r="M186" s="43" t="s">
        <v>288</v>
      </c>
      <c r="N186" s="43" t="s">
        <v>281</v>
      </c>
      <c r="O186" s="43" t="s">
        <v>289</v>
      </c>
      <c r="P186" s="43" t="s">
        <v>282</v>
      </c>
      <c r="Q186" s="43" t="s">
        <v>554</v>
      </c>
      <c r="R186" s="43" t="s">
        <v>932</v>
      </c>
      <c r="S186" s="39"/>
      <c r="T186" s="42" t="s">
        <v>3399</v>
      </c>
    </row>
    <row r="187" spans="1:20" s="112" customFormat="1" ht="17.399999999999999" x14ac:dyDescent="0.35">
      <c r="A187" s="43" t="s">
        <v>811</v>
      </c>
      <c r="B187" s="54">
        <v>51153</v>
      </c>
      <c r="C187" s="54" t="s">
        <v>12</v>
      </c>
      <c r="D187" s="53">
        <v>2.8000000000000001E-2</v>
      </c>
      <c r="E187" s="53">
        <f>SUMIFS('Ratios_MARAMA-VA'!T:T, 'Ratios_MARAMA-VA'!AA:AA, T187)</f>
        <v>0</v>
      </c>
      <c r="F187" s="53">
        <f>SUMIFS('Ratios_MARAMA-VA'!J:J, 'Ratios_MARAMA-VA'!AA:AA, T187)</f>
        <v>0</v>
      </c>
      <c r="G187" s="53" t="s">
        <v>963</v>
      </c>
      <c r="H187" s="53">
        <v>2.51160798063533E-2</v>
      </c>
      <c r="I187" s="53" t="s">
        <v>964</v>
      </c>
      <c r="J187" s="53">
        <v>2.4492258354080199E-2</v>
      </c>
      <c r="K187" s="53" t="s">
        <v>964</v>
      </c>
      <c r="L187" s="43" t="s">
        <v>553</v>
      </c>
      <c r="M187" s="43" t="s">
        <v>288</v>
      </c>
      <c r="N187" s="43" t="s">
        <v>281</v>
      </c>
      <c r="O187" s="43" t="s">
        <v>289</v>
      </c>
      <c r="P187" s="43" t="s">
        <v>282</v>
      </c>
      <c r="Q187" s="43" t="s">
        <v>554</v>
      </c>
      <c r="R187" s="43" t="s">
        <v>932</v>
      </c>
      <c r="S187" s="39"/>
      <c r="T187" s="42" t="s">
        <v>3400</v>
      </c>
    </row>
    <row r="188" spans="1:20" s="112" customFormat="1" ht="17.399999999999999" x14ac:dyDescent="0.35">
      <c r="A188" s="43" t="s">
        <v>497</v>
      </c>
      <c r="B188" s="54">
        <v>24009</v>
      </c>
      <c r="C188" s="54" t="s">
        <v>10</v>
      </c>
      <c r="D188" s="53">
        <v>53.175750000000001</v>
      </c>
      <c r="E188" s="53">
        <f>SUMIFS('Ratios_MARAMA-VA'!T:T, 'Ratios_MARAMA-VA'!AA:AA, T188)</f>
        <v>0</v>
      </c>
      <c r="F188" s="53">
        <f>SUMIFS('Ratios_MARAMA-VA'!J:J, 'Ratios_MARAMA-VA'!AA:AA, T188)</f>
        <v>0</v>
      </c>
      <c r="G188" s="53" t="s">
        <v>963</v>
      </c>
      <c r="H188" s="55" t="s">
        <v>14</v>
      </c>
      <c r="I188" s="53" t="s">
        <v>964</v>
      </c>
      <c r="J188" s="55" t="s">
        <v>14</v>
      </c>
      <c r="K188" s="53" t="s">
        <v>964</v>
      </c>
      <c r="L188" s="43" t="s">
        <v>533</v>
      </c>
      <c r="M188" s="43" t="s">
        <v>291</v>
      </c>
      <c r="N188" s="43" t="s">
        <v>281</v>
      </c>
      <c r="O188" s="43" t="s">
        <v>289</v>
      </c>
      <c r="P188" s="43" t="s">
        <v>213</v>
      </c>
      <c r="Q188" s="43" t="s">
        <v>314</v>
      </c>
      <c r="R188" s="43" t="s">
        <v>932</v>
      </c>
      <c r="S188" s="39"/>
      <c r="T188" s="42" t="s">
        <v>3401</v>
      </c>
    </row>
    <row r="189" spans="1:20" s="112" customFormat="1" ht="17.399999999999999" x14ac:dyDescent="0.35">
      <c r="A189" s="43" t="s">
        <v>497</v>
      </c>
      <c r="B189" s="54">
        <v>24009</v>
      </c>
      <c r="C189" s="54" t="s">
        <v>12</v>
      </c>
      <c r="D189" s="53">
        <v>3.1211099999999998</v>
      </c>
      <c r="E189" s="53">
        <f>SUMIFS('Ratios_MARAMA-VA'!T:T, 'Ratios_MARAMA-VA'!AA:AA, T189)</f>
        <v>0</v>
      </c>
      <c r="F189" s="53">
        <f>SUMIFS('Ratios_MARAMA-VA'!J:J, 'Ratios_MARAMA-VA'!AA:AA, T189)</f>
        <v>0</v>
      </c>
      <c r="G189" s="53" t="s">
        <v>963</v>
      </c>
      <c r="H189" s="55" t="s">
        <v>14</v>
      </c>
      <c r="I189" s="53" t="s">
        <v>964</v>
      </c>
      <c r="J189" s="55" t="s">
        <v>14</v>
      </c>
      <c r="K189" s="53" t="s">
        <v>964</v>
      </c>
      <c r="L189" s="43" t="s">
        <v>533</v>
      </c>
      <c r="M189" s="43" t="s">
        <v>291</v>
      </c>
      <c r="N189" s="43" t="s">
        <v>281</v>
      </c>
      <c r="O189" s="43" t="s">
        <v>289</v>
      </c>
      <c r="P189" s="43" t="s">
        <v>213</v>
      </c>
      <c r="Q189" s="43" t="s">
        <v>314</v>
      </c>
      <c r="R189" s="43" t="s">
        <v>932</v>
      </c>
      <c r="S189" s="39"/>
      <c r="T189" s="42" t="s">
        <v>3406</v>
      </c>
    </row>
    <row r="190" spans="1:20" s="112" customFormat="1" ht="17.399999999999999" x14ac:dyDescent="0.35">
      <c r="A190" s="43" t="s">
        <v>497</v>
      </c>
      <c r="B190" s="54">
        <v>24017</v>
      </c>
      <c r="C190" s="54" t="s">
        <v>10</v>
      </c>
      <c r="D190" s="53">
        <v>60.493200000000002</v>
      </c>
      <c r="E190" s="53">
        <f>SUMIFS('Ratios_MARAMA-VA'!T:T, 'Ratios_MARAMA-VA'!AA:AA, T190)</f>
        <v>0</v>
      </c>
      <c r="F190" s="53">
        <f>SUMIFS('Ratios_MARAMA-VA'!J:J, 'Ratios_MARAMA-VA'!AA:AA, T190)</f>
        <v>0</v>
      </c>
      <c r="G190" s="53" t="s">
        <v>963</v>
      </c>
      <c r="H190" s="53">
        <v>69.296967280000004</v>
      </c>
      <c r="I190" s="53" t="s">
        <v>964</v>
      </c>
      <c r="J190" s="53">
        <v>34.960719679999997</v>
      </c>
      <c r="K190" s="53" t="s">
        <v>964</v>
      </c>
      <c r="L190" s="43" t="s">
        <v>533</v>
      </c>
      <c r="M190" s="43" t="s">
        <v>291</v>
      </c>
      <c r="N190" s="43" t="s">
        <v>281</v>
      </c>
      <c r="O190" s="43" t="s">
        <v>289</v>
      </c>
      <c r="P190" s="43" t="s">
        <v>213</v>
      </c>
      <c r="Q190" s="43" t="s">
        <v>314</v>
      </c>
      <c r="R190" s="43" t="s">
        <v>932</v>
      </c>
      <c r="S190" s="39"/>
      <c r="T190" s="42" t="s">
        <v>3402</v>
      </c>
    </row>
    <row r="191" spans="1:20" s="112" customFormat="1" ht="17.399999999999999" x14ac:dyDescent="0.35">
      <c r="A191" s="43" t="s">
        <v>497</v>
      </c>
      <c r="B191" s="54">
        <v>24021</v>
      </c>
      <c r="C191" s="54" t="s">
        <v>10</v>
      </c>
      <c r="D191" s="53">
        <v>5.5669300000000002</v>
      </c>
      <c r="E191" s="53">
        <f>SUMIFS('Ratios_MARAMA-VA'!T:T, 'Ratios_MARAMA-VA'!AA:AA, T191)</f>
        <v>0</v>
      </c>
      <c r="F191" s="53">
        <f>SUMIFS('Ratios_MARAMA-VA'!J:J, 'Ratios_MARAMA-VA'!AA:AA, T191)</f>
        <v>0</v>
      </c>
      <c r="G191" s="53" t="s">
        <v>963</v>
      </c>
      <c r="H191" s="53">
        <v>5.2324219851353604</v>
      </c>
      <c r="I191" s="53" t="s">
        <v>964</v>
      </c>
      <c r="J191" s="53">
        <v>5.25232054617888</v>
      </c>
      <c r="K191" s="53" t="s">
        <v>964</v>
      </c>
      <c r="L191" s="43" t="s">
        <v>533</v>
      </c>
      <c r="M191" s="43" t="s">
        <v>291</v>
      </c>
      <c r="N191" s="43" t="s">
        <v>281</v>
      </c>
      <c r="O191" s="43" t="s">
        <v>289</v>
      </c>
      <c r="P191" s="43" t="s">
        <v>213</v>
      </c>
      <c r="Q191" s="43" t="s">
        <v>314</v>
      </c>
      <c r="R191" s="43" t="s">
        <v>932</v>
      </c>
      <c r="S191" s="39"/>
      <c r="T191" s="42" t="s">
        <v>3403</v>
      </c>
    </row>
    <row r="192" spans="1:20" s="112" customFormat="1" ht="17.399999999999999" x14ac:dyDescent="0.35">
      <c r="A192" s="43" t="s">
        <v>497</v>
      </c>
      <c r="B192" s="54">
        <v>24021</v>
      </c>
      <c r="C192" s="54" t="s">
        <v>12</v>
      </c>
      <c r="D192" s="53">
        <v>9.62425</v>
      </c>
      <c r="E192" s="53">
        <f>SUMIFS('Ratios_MARAMA-VA'!T:T, 'Ratios_MARAMA-VA'!AA:AA, T192)</f>
        <v>0</v>
      </c>
      <c r="F192" s="53">
        <f>SUMIFS('Ratios_MARAMA-VA'!J:J, 'Ratios_MARAMA-VA'!AA:AA, T192)</f>
        <v>0</v>
      </c>
      <c r="G192" s="53" t="s">
        <v>963</v>
      </c>
      <c r="H192" s="53">
        <v>9.9588951720957493</v>
      </c>
      <c r="I192" s="53" t="s">
        <v>964</v>
      </c>
      <c r="J192" s="53">
        <v>10.6719937645165</v>
      </c>
      <c r="K192" s="53" t="s">
        <v>964</v>
      </c>
      <c r="L192" s="43" t="s">
        <v>533</v>
      </c>
      <c r="M192" s="43" t="s">
        <v>291</v>
      </c>
      <c r="N192" s="43" t="s">
        <v>281</v>
      </c>
      <c r="O192" s="43" t="s">
        <v>289</v>
      </c>
      <c r="P192" s="43" t="s">
        <v>213</v>
      </c>
      <c r="Q192" s="43" t="s">
        <v>314</v>
      </c>
      <c r="R192" s="43" t="s">
        <v>932</v>
      </c>
      <c r="S192" s="39"/>
      <c r="T192" s="42" t="s">
        <v>3407</v>
      </c>
    </row>
    <row r="193" spans="1:20" s="112" customFormat="1" ht="17.399999999999999" x14ac:dyDescent="0.35">
      <c r="A193" s="43" t="s">
        <v>497</v>
      </c>
      <c r="B193" s="54">
        <v>24033</v>
      </c>
      <c r="C193" s="54" t="s">
        <v>10</v>
      </c>
      <c r="D193" s="53">
        <v>110.28660000000001</v>
      </c>
      <c r="E193" s="53">
        <f>SUMIFS('Ratios_MARAMA-VA'!T:T, 'Ratios_MARAMA-VA'!AA:AA, T193)</f>
        <v>0</v>
      </c>
      <c r="F193" s="53">
        <f>SUMIFS('Ratios_MARAMA-VA'!J:J, 'Ratios_MARAMA-VA'!AA:AA, T193)</f>
        <v>0</v>
      </c>
      <c r="G193" s="53" t="s">
        <v>963</v>
      </c>
      <c r="H193" s="53">
        <v>151.82140860000001</v>
      </c>
      <c r="I193" s="53" t="s">
        <v>964</v>
      </c>
      <c r="J193" s="53">
        <v>74.375631200000001</v>
      </c>
      <c r="K193" s="53" t="s">
        <v>964</v>
      </c>
      <c r="L193" s="43" t="s">
        <v>533</v>
      </c>
      <c r="M193" s="43" t="s">
        <v>291</v>
      </c>
      <c r="N193" s="43" t="s">
        <v>281</v>
      </c>
      <c r="O193" s="43" t="s">
        <v>289</v>
      </c>
      <c r="P193" s="43" t="s">
        <v>213</v>
      </c>
      <c r="Q193" s="43" t="s">
        <v>314</v>
      </c>
      <c r="R193" s="43" t="s">
        <v>932</v>
      </c>
      <c r="S193" s="39"/>
      <c r="T193" s="42" t="s">
        <v>3404</v>
      </c>
    </row>
    <row r="194" spans="1:20" s="112" customFormat="1" ht="17.399999999999999" x14ac:dyDescent="0.35">
      <c r="A194" s="43" t="s">
        <v>497</v>
      </c>
      <c r="B194" s="54">
        <v>24033</v>
      </c>
      <c r="C194" s="54" t="s">
        <v>12</v>
      </c>
      <c r="D194" s="53">
        <v>6.6678610000000003</v>
      </c>
      <c r="E194" s="53">
        <f>SUMIFS('Ratios_MARAMA-VA'!T:T, 'Ratios_MARAMA-VA'!AA:AA, T194)</f>
        <v>0</v>
      </c>
      <c r="F194" s="53">
        <f>SUMIFS('Ratios_MARAMA-VA'!J:J, 'Ratios_MARAMA-VA'!AA:AA, T194)</f>
        <v>0</v>
      </c>
      <c r="G194" s="53" t="s">
        <v>963</v>
      </c>
      <c r="H194" s="53">
        <v>10.18345639</v>
      </c>
      <c r="I194" s="53" t="s">
        <v>964</v>
      </c>
      <c r="J194" s="53">
        <v>4.9572830999999997</v>
      </c>
      <c r="K194" s="53" t="s">
        <v>964</v>
      </c>
      <c r="L194" s="43" t="s">
        <v>533</v>
      </c>
      <c r="M194" s="43" t="s">
        <v>291</v>
      </c>
      <c r="N194" s="43" t="s">
        <v>281</v>
      </c>
      <c r="O194" s="43" t="s">
        <v>289</v>
      </c>
      <c r="P194" s="43" t="s">
        <v>213</v>
      </c>
      <c r="Q194" s="43" t="s">
        <v>314</v>
      </c>
      <c r="R194" s="43" t="s">
        <v>932</v>
      </c>
      <c r="S194" s="39"/>
      <c r="T194" s="42" t="s">
        <v>3408</v>
      </c>
    </row>
    <row r="195" spans="1:20" s="112" customFormat="1" ht="17.399999999999999" x14ac:dyDescent="0.35">
      <c r="A195" s="43" t="s">
        <v>811</v>
      </c>
      <c r="B195" s="54">
        <v>51107</v>
      </c>
      <c r="C195" s="54" t="s">
        <v>10</v>
      </c>
      <c r="D195" s="53">
        <v>64.315799999999996</v>
      </c>
      <c r="E195" s="53">
        <f>SUMIFS('Ratios_MARAMA-VA'!T:T, 'Ratios_MARAMA-VA'!AA:AA, T195)</f>
        <v>0</v>
      </c>
      <c r="F195" s="53">
        <f>SUMIFS('Ratios_MARAMA-VA'!J:J, 'Ratios_MARAMA-VA'!AA:AA, T195)</f>
        <v>0</v>
      </c>
      <c r="G195" s="53" t="s">
        <v>963</v>
      </c>
      <c r="H195" s="53">
        <v>86.765194600000001</v>
      </c>
      <c r="I195" s="53" t="s">
        <v>964</v>
      </c>
      <c r="J195" s="53">
        <v>42.009690790000001</v>
      </c>
      <c r="K195" s="53" t="s">
        <v>964</v>
      </c>
      <c r="L195" s="43" t="s">
        <v>533</v>
      </c>
      <c r="M195" s="43" t="s">
        <v>291</v>
      </c>
      <c r="N195" s="43" t="s">
        <v>281</v>
      </c>
      <c r="O195" s="43" t="s">
        <v>289</v>
      </c>
      <c r="P195" s="43" t="s">
        <v>213</v>
      </c>
      <c r="Q195" s="43" t="s">
        <v>314</v>
      </c>
      <c r="R195" s="43" t="s">
        <v>932</v>
      </c>
      <c r="S195" s="39"/>
      <c r="T195" s="42" t="s">
        <v>3405</v>
      </c>
    </row>
    <row r="196" spans="1:20" s="112" customFormat="1" ht="17.399999999999999" x14ac:dyDescent="0.35">
      <c r="A196" s="43" t="s">
        <v>811</v>
      </c>
      <c r="B196" s="54">
        <v>51107</v>
      </c>
      <c r="C196" s="54" t="s">
        <v>12</v>
      </c>
      <c r="D196" s="53">
        <v>3.4917189999999998</v>
      </c>
      <c r="E196" s="53">
        <f>SUMIFS('Ratios_MARAMA-VA'!T:T, 'Ratios_MARAMA-VA'!AA:AA, T196)</f>
        <v>0</v>
      </c>
      <c r="F196" s="53">
        <f>SUMIFS('Ratios_MARAMA-VA'!J:J, 'Ratios_MARAMA-VA'!AA:AA, T196)</f>
        <v>0</v>
      </c>
      <c r="G196" s="53" t="s">
        <v>963</v>
      </c>
      <c r="H196" s="53">
        <v>5.3277574699999999</v>
      </c>
      <c r="I196" s="53" t="s">
        <v>964</v>
      </c>
      <c r="J196" s="53">
        <v>2.57957635</v>
      </c>
      <c r="K196" s="53" t="s">
        <v>964</v>
      </c>
      <c r="L196" s="43" t="s">
        <v>533</v>
      </c>
      <c r="M196" s="43" t="s">
        <v>291</v>
      </c>
      <c r="N196" s="43" t="s">
        <v>281</v>
      </c>
      <c r="O196" s="43" t="s">
        <v>289</v>
      </c>
      <c r="P196" s="43" t="s">
        <v>213</v>
      </c>
      <c r="Q196" s="43" t="s">
        <v>314</v>
      </c>
      <c r="R196" s="43" t="s">
        <v>932</v>
      </c>
      <c r="S196" s="39"/>
      <c r="T196" s="42" t="s">
        <v>3409</v>
      </c>
    </row>
    <row r="197" spans="1:20" s="112" customFormat="1" ht="17.399999999999999" x14ac:dyDescent="0.35">
      <c r="A197" s="43" t="s">
        <v>9</v>
      </c>
      <c r="B197" s="54">
        <v>11001</v>
      </c>
      <c r="C197" s="54" t="s">
        <v>10</v>
      </c>
      <c r="D197" s="53">
        <v>2.2707999999999999E-2</v>
      </c>
      <c r="E197" s="53">
        <f>SUMIFS('Ratios_MARAMA-VA'!T:T, 'Ratios_MARAMA-VA'!AA:AA, T197)</f>
        <v>0</v>
      </c>
      <c r="F197" s="53">
        <f>SUMIFS('Ratios_MARAMA-VA'!J:J, 'Ratios_MARAMA-VA'!AA:AA, T197)</f>
        <v>0</v>
      </c>
      <c r="G197" s="53" t="s">
        <v>963</v>
      </c>
      <c r="H197" s="53">
        <v>1.7712240000000001E-2</v>
      </c>
      <c r="I197" s="53" t="s">
        <v>964</v>
      </c>
      <c r="J197" s="53">
        <v>1.68274656323356E-2</v>
      </c>
      <c r="K197" s="53" t="s">
        <v>964</v>
      </c>
      <c r="L197" s="43" t="s">
        <v>290</v>
      </c>
      <c r="M197" s="43" t="s">
        <v>291</v>
      </c>
      <c r="N197" s="43" t="s">
        <v>281</v>
      </c>
      <c r="O197" s="43" t="s">
        <v>289</v>
      </c>
      <c r="P197" s="43" t="s">
        <v>213</v>
      </c>
      <c r="Q197" s="43" t="s">
        <v>283</v>
      </c>
      <c r="R197" s="43" t="s">
        <v>932</v>
      </c>
      <c r="S197" s="39"/>
      <c r="T197" s="42" t="s">
        <v>3410</v>
      </c>
    </row>
    <row r="198" spans="1:20" s="112" customFormat="1" ht="17.399999999999999" x14ac:dyDescent="0.35">
      <c r="A198" s="43" t="s">
        <v>9</v>
      </c>
      <c r="B198" s="54">
        <v>11001</v>
      </c>
      <c r="C198" s="54" t="s">
        <v>12</v>
      </c>
      <c r="D198" s="53">
        <v>4.17E-4</v>
      </c>
      <c r="E198" s="53">
        <f>SUMIFS('Ratios_MARAMA-VA'!T:T, 'Ratios_MARAMA-VA'!AA:AA, T198)</f>
        <v>0</v>
      </c>
      <c r="F198" s="53">
        <f>SUMIFS('Ratios_MARAMA-VA'!J:J, 'Ratios_MARAMA-VA'!AA:AA, T198)</f>
        <v>0</v>
      </c>
      <c r="G198" s="53" t="s">
        <v>963</v>
      </c>
      <c r="H198" s="53">
        <v>3.252599999999E-4</v>
      </c>
      <c r="I198" s="53" t="s">
        <v>964</v>
      </c>
      <c r="J198" s="53">
        <v>3.0901238192180001E-4</v>
      </c>
      <c r="K198" s="53" t="s">
        <v>964</v>
      </c>
      <c r="L198" s="43" t="s">
        <v>290</v>
      </c>
      <c r="M198" s="43" t="s">
        <v>291</v>
      </c>
      <c r="N198" s="43" t="s">
        <v>281</v>
      </c>
      <c r="O198" s="43" t="s">
        <v>289</v>
      </c>
      <c r="P198" s="43" t="s">
        <v>213</v>
      </c>
      <c r="Q198" s="43" t="s">
        <v>283</v>
      </c>
      <c r="R198" s="43" t="s">
        <v>932</v>
      </c>
      <c r="S198" s="39"/>
      <c r="T198" s="42" t="s">
        <v>3414</v>
      </c>
    </row>
    <row r="199" spans="1:20" s="112" customFormat="1" ht="17.399999999999999" x14ac:dyDescent="0.35">
      <c r="A199" s="43" t="s">
        <v>497</v>
      </c>
      <c r="B199" s="54">
        <v>24031</v>
      </c>
      <c r="C199" s="54" t="s">
        <v>10</v>
      </c>
      <c r="D199" s="53">
        <v>9.1836000000000002</v>
      </c>
      <c r="E199" s="53">
        <f>SUMIFS('Ratios_MARAMA-VA'!T:T, 'Ratios_MARAMA-VA'!AA:AA, T199)</f>
        <v>0</v>
      </c>
      <c r="F199" s="53">
        <f>SUMIFS('Ratios_MARAMA-VA'!J:J, 'Ratios_MARAMA-VA'!AA:AA, T199)</f>
        <v>0</v>
      </c>
      <c r="G199" s="53" t="s">
        <v>963</v>
      </c>
      <c r="H199" s="53">
        <v>7.3552825177906103</v>
      </c>
      <c r="I199" s="53" t="s">
        <v>964</v>
      </c>
      <c r="J199" s="53">
        <v>6.90809709697601</v>
      </c>
      <c r="K199" s="53" t="s">
        <v>964</v>
      </c>
      <c r="L199" s="43" t="s">
        <v>290</v>
      </c>
      <c r="M199" s="43" t="s">
        <v>291</v>
      </c>
      <c r="N199" s="43" t="s">
        <v>281</v>
      </c>
      <c r="O199" s="43" t="s">
        <v>289</v>
      </c>
      <c r="P199" s="43" t="s">
        <v>213</v>
      </c>
      <c r="Q199" s="43" t="s">
        <v>283</v>
      </c>
      <c r="R199" s="43" t="s">
        <v>932</v>
      </c>
      <c r="S199" s="39"/>
      <c r="T199" s="42" t="s">
        <v>3411</v>
      </c>
    </row>
    <row r="200" spans="1:20" s="112" customFormat="1" ht="17.399999999999999" x14ac:dyDescent="0.35">
      <c r="A200" s="43" t="s">
        <v>497</v>
      </c>
      <c r="B200" s="54">
        <v>24031</v>
      </c>
      <c r="C200" s="54" t="s">
        <v>12</v>
      </c>
      <c r="D200" s="53">
        <v>3.4297900000000001</v>
      </c>
      <c r="E200" s="53">
        <f>SUMIFS('Ratios_MARAMA-VA'!T:T, 'Ratios_MARAMA-VA'!AA:AA, T200)</f>
        <v>0</v>
      </c>
      <c r="F200" s="53">
        <f>SUMIFS('Ratios_MARAMA-VA'!J:J, 'Ratios_MARAMA-VA'!AA:AA, T200)</f>
        <v>0</v>
      </c>
      <c r="G200" s="53" t="s">
        <v>963</v>
      </c>
      <c r="H200" s="53">
        <v>2.6926953999999999</v>
      </c>
      <c r="I200" s="53" t="s">
        <v>964</v>
      </c>
      <c r="J200" s="53">
        <v>2.56215221765662</v>
      </c>
      <c r="K200" s="53" t="s">
        <v>964</v>
      </c>
      <c r="L200" s="43" t="s">
        <v>290</v>
      </c>
      <c r="M200" s="43" t="s">
        <v>291</v>
      </c>
      <c r="N200" s="43" t="s">
        <v>281</v>
      </c>
      <c r="O200" s="43" t="s">
        <v>289</v>
      </c>
      <c r="P200" s="43" t="s">
        <v>213</v>
      </c>
      <c r="Q200" s="43" t="s">
        <v>283</v>
      </c>
      <c r="R200" s="43" t="s">
        <v>932</v>
      </c>
      <c r="S200" s="39"/>
      <c r="T200" s="42" t="s">
        <v>3415</v>
      </c>
    </row>
    <row r="201" spans="1:20" s="112" customFormat="1" ht="17.399999999999999" x14ac:dyDescent="0.35">
      <c r="A201" s="43" t="s">
        <v>497</v>
      </c>
      <c r="B201" s="54">
        <v>24033</v>
      </c>
      <c r="C201" s="54" t="s">
        <v>10</v>
      </c>
      <c r="D201" s="53">
        <v>8.2799999999999992E-3</v>
      </c>
      <c r="E201" s="53">
        <f>SUMIFS('Ratios_MARAMA-VA'!T:T, 'Ratios_MARAMA-VA'!AA:AA, T201)</f>
        <v>0</v>
      </c>
      <c r="F201" s="53">
        <f>SUMIFS('Ratios_MARAMA-VA'!J:J, 'Ratios_MARAMA-VA'!AA:AA, T201)</f>
        <v>0</v>
      </c>
      <c r="G201" s="53" t="s">
        <v>963</v>
      </c>
      <c r="H201" s="53">
        <v>6.4583999999998998E-3</v>
      </c>
      <c r="I201" s="53" t="s">
        <v>964</v>
      </c>
      <c r="J201" s="53">
        <v>6.1357854252131003E-3</v>
      </c>
      <c r="K201" s="53" t="s">
        <v>964</v>
      </c>
      <c r="L201" s="43" t="s">
        <v>290</v>
      </c>
      <c r="M201" s="43" t="s">
        <v>291</v>
      </c>
      <c r="N201" s="43" t="s">
        <v>281</v>
      </c>
      <c r="O201" s="43" t="s">
        <v>289</v>
      </c>
      <c r="P201" s="43" t="s">
        <v>213</v>
      </c>
      <c r="Q201" s="43" t="s">
        <v>283</v>
      </c>
      <c r="R201" s="43" t="s">
        <v>932</v>
      </c>
      <c r="S201" s="39"/>
      <c r="T201" s="42" t="s">
        <v>3412</v>
      </c>
    </row>
    <row r="202" spans="1:20" s="112" customFormat="1" ht="17.399999999999999" x14ac:dyDescent="0.35">
      <c r="A202" s="43" t="s">
        <v>811</v>
      </c>
      <c r="B202" s="54">
        <v>51683</v>
      </c>
      <c r="C202" s="54" t="s">
        <v>10</v>
      </c>
      <c r="D202" s="53">
        <v>6.1920000000000003E-2</v>
      </c>
      <c r="E202" s="53">
        <f>SUMIFS('Ratios_MARAMA-VA'!T:T, 'Ratios_MARAMA-VA'!AA:AA, T202)</f>
        <v>0</v>
      </c>
      <c r="F202" s="53">
        <f>SUMIFS('Ratios_MARAMA-VA'!J:J, 'Ratios_MARAMA-VA'!AA:AA, T202)</f>
        <v>0</v>
      </c>
      <c r="G202" s="53" t="s">
        <v>963</v>
      </c>
      <c r="H202" s="53">
        <v>7.5542399999999996E-2</v>
      </c>
      <c r="I202" s="53" t="s">
        <v>964</v>
      </c>
      <c r="J202" s="53">
        <v>8.0696384893059303E-2</v>
      </c>
      <c r="K202" s="53" t="s">
        <v>964</v>
      </c>
      <c r="L202" s="43" t="s">
        <v>290</v>
      </c>
      <c r="M202" s="43" t="s">
        <v>291</v>
      </c>
      <c r="N202" s="43" t="s">
        <v>281</v>
      </c>
      <c r="O202" s="43" t="s">
        <v>289</v>
      </c>
      <c r="P202" s="43" t="s">
        <v>213</v>
      </c>
      <c r="Q202" s="43" t="s">
        <v>283</v>
      </c>
      <c r="R202" s="43" t="s">
        <v>932</v>
      </c>
      <c r="S202" s="39"/>
      <c r="T202" s="42" t="s">
        <v>3413</v>
      </c>
    </row>
    <row r="203" spans="1:20" s="112" customFormat="1" ht="17.399999999999999" x14ac:dyDescent="0.35">
      <c r="A203" s="43" t="s">
        <v>811</v>
      </c>
      <c r="B203" s="54">
        <v>51683</v>
      </c>
      <c r="C203" s="54" t="s">
        <v>12</v>
      </c>
      <c r="D203" s="53">
        <v>5.5999999999999999E-3</v>
      </c>
      <c r="E203" s="53">
        <f>SUMIFS('Ratios_MARAMA-VA'!T:T, 'Ratios_MARAMA-VA'!AA:AA, T203)</f>
        <v>0</v>
      </c>
      <c r="F203" s="53">
        <f>SUMIFS('Ratios_MARAMA-VA'!J:J, 'Ratios_MARAMA-VA'!AA:AA, T203)</f>
        <v>0</v>
      </c>
      <c r="G203" s="53" t="s">
        <v>963</v>
      </c>
      <c r="H203" s="53">
        <v>6.8319999999998998E-3</v>
      </c>
      <c r="I203" s="53" t="s">
        <v>964</v>
      </c>
      <c r="J203" s="53">
        <v>7.2981226647468997E-3</v>
      </c>
      <c r="K203" s="53" t="s">
        <v>964</v>
      </c>
      <c r="L203" s="43" t="s">
        <v>290</v>
      </c>
      <c r="M203" s="43" t="s">
        <v>291</v>
      </c>
      <c r="N203" s="43" t="s">
        <v>281</v>
      </c>
      <c r="O203" s="43" t="s">
        <v>289</v>
      </c>
      <c r="P203" s="43" t="s">
        <v>213</v>
      </c>
      <c r="Q203" s="43" t="s">
        <v>283</v>
      </c>
      <c r="R203" s="43" t="s">
        <v>932</v>
      </c>
      <c r="S203" s="39"/>
      <c r="T203" s="42" t="s">
        <v>3416</v>
      </c>
    </row>
    <row r="204" spans="1:20" s="112" customFormat="1" ht="17.399999999999999" x14ac:dyDescent="0.35">
      <c r="A204" s="43" t="s">
        <v>497</v>
      </c>
      <c r="B204" s="54">
        <v>24033</v>
      </c>
      <c r="C204" s="54" t="s">
        <v>10</v>
      </c>
      <c r="D204" s="53">
        <v>7.7119999999999994E-2</v>
      </c>
      <c r="E204" s="53">
        <f>SUMIFS('Ratios_MARAMA-VA'!T:T, 'Ratios_MARAMA-VA'!AA:AA, T204)</f>
        <v>0</v>
      </c>
      <c r="F204" s="53">
        <f>SUMIFS('Ratios_MARAMA-VA'!J:J, 'Ratios_MARAMA-VA'!AA:AA, T204)</f>
        <v>0</v>
      </c>
      <c r="G204" s="53" t="s">
        <v>963</v>
      </c>
      <c r="H204" s="53">
        <v>6.0153600000000002E-2</v>
      </c>
      <c r="I204" s="53" t="s">
        <v>964</v>
      </c>
      <c r="J204" s="53">
        <v>5.7148764733385898E-2</v>
      </c>
      <c r="K204" s="53" t="s">
        <v>964</v>
      </c>
      <c r="L204" s="43" t="s">
        <v>636</v>
      </c>
      <c r="M204" s="43" t="s">
        <v>291</v>
      </c>
      <c r="N204" s="43" t="s">
        <v>281</v>
      </c>
      <c r="O204" s="43" t="s">
        <v>289</v>
      </c>
      <c r="P204" s="43" t="s">
        <v>213</v>
      </c>
      <c r="Q204" s="43" t="s">
        <v>294</v>
      </c>
      <c r="R204" s="43" t="s">
        <v>932</v>
      </c>
      <c r="S204" s="39"/>
      <c r="T204" s="42" t="s">
        <v>3417</v>
      </c>
    </row>
    <row r="205" spans="1:20" s="112" customFormat="1" ht="17.399999999999999" x14ac:dyDescent="0.35">
      <c r="A205" s="43" t="s">
        <v>497</v>
      </c>
      <c r="B205" s="54">
        <v>24033</v>
      </c>
      <c r="C205" s="54" t="s">
        <v>12</v>
      </c>
      <c r="D205" s="53">
        <v>3.8559999999999997E-2</v>
      </c>
      <c r="E205" s="53">
        <f>SUMIFS('Ratios_MARAMA-VA'!T:T, 'Ratios_MARAMA-VA'!AA:AA, T205)</f>
        <v>0</v>
      </c>
      <c r="F205" s="53">
        <f>SUMIFS('Ratios_MARAMA-VA'!J:J, 'Ratios_MARAMA-VA'!AA:AA, T205)</f>
        <v>0</v>
      </c>
      <c r="G205" s="53" t="s">
        <v>963</v>
      </c>
      <c r="H205" s="53">
        <v>3.0076800000000001E-2</v>
      </c>
      <c r="I205" s="53" t="s">
        <v>964</v>
      </c>
      <c r="J205" s="53">
        <v>2.8574382366692901E-2</v>
      </c>
      <c r="K205" s="53" t="s">
        <v>964</v>
      </c>
      <c r="L205" s="43" t="s">
        <v>636</v>
      </c>
      <c r="M205" s="43" t="s">
        <v>291</v>
      </c>
      <c r="N205" s="43" t="s">
        <v>281</v>
      </c>
      <c r="O205" s="43" t="s">
        <v>289</v>
      </c>
      <c r="P205" s="43" t="s">
        <v>213</v>
      </c>
      <c r="Q205" s="43" t="s">
        <v>294</v>
      </c>
      <c r="R205" s="43" t="s">
        <v>932</v>
      </c>
      <c r="S205" s="39"/>
      <c r="T205" s="42" t="s">
        <v>3418</v>
      </c>
    </row>
    <row r="206" spans="1:20" s="112" customFormat="1" ht="17.399999999999999" x14ac:dyDescent="0.35">
      <c r="A206" s="43" t="s">
        <v>497</v>
      </c>
      <c r="B206" s="54">
        <v>24017</v>
      </c>
      <c r="C206" s="54" t="s">
        <v>10</v>
      </c>
      <c r="D206" s="53">
        <v>0.37014999999999998</v>
      </c>
      <c r="E206" s="53">
        <f>SUMIFS('Ratios_MARAMA-VA'!T:T, 'Ratios_MARAMA-VA'!AA:AA, T206)</f>
        <v>0</v>
      </c>
      <c r="F206" s="53">
        <f>SUMIFS('Ratios_MARAMA-VA'!J:J, 'Ratios_MARAMA-VA'!AA:AA, T206)</f>
        <v>0</v>
      </c>
      <c r="G206" s="53" t="s">
        <v>963</v>
      </c>
      <c r="H206" s="53">
        <v>0.288717</v>
      </c>
      <c r="I206" s="53" t="s">
        <v>964</v>
      </c>
      <c r="J206" s="53">
        <v>0.27429480376118898</v>
      </c>
      <c r="K206" s="53" t="s">
        <v>964</v>
      </c>
      <c r="L206" s="43" t="s">
        <v>555</v>
      </c>
      <c r="M206" s="43" t="s">
        <v>291</v>
      </c>
      <c r="N206" s="43" t="s">
        <v>281</v>
      </c>
      <c r="O206" s="43" t="s">
        <v>289</v>
      </c>
      <c r="P206" s="43" t="s">
        <v>213</v>
      </c>
      <c r="Q206" s="43" t="s">
        <v>554</v>
      </c>
      <c r="R206" s="43" t="s">
        <v>932</v>
      </c>
      <c r="S206" s="39"/>
      <c r="T206" s="42" t="s">
        <v>3419</v>
      </c>
    </row>
    <row r="207" spans="1:20" s="112" customFormat="1" ht="17.399999999999999" x14ac:dyDescent="0.35">
      <c r="A207" s="43" t="s">
        <v>497</v>
      </c>
      <c r="B207" s="54">
        <v>24017</v>
      </c>
      <c r="C207" s="54" t="s">
        <v>12</v>
      </c>
      <c r="D207" s="53">
        <v>3.0800000000000001E-2</v>
      </c>
      <c r="E207" s="53">
        <f>SUMIFS('Ratios_MARAMA-VA'!T:T, 'Ratios_MARAMA-VA'!AA:AA, T207)</f>
        <v>0</v>
      </c>
      <c r="F207" s="53">
        <f>SUMIFS('Ratios_MARAMA-VA'!J:J, 'Ratios_MARAMA-VA'!AA:AA, T207)</f>
        <v>0</v>
      </c>
      <c r="G207" s="53" t="s">
        <v>963</v>
      </c>
      <c r="H207" s="53">
        <v>2.4024E-2</v>
      </c>
      <c r="I207" s="53" t="s">
        <v>964</v>
      </c>
      <c r="J207" s="53">
        <v>2.2823936122773499E-2</v>
      </c>
      <c r="K207" s="53" t="s">
        <v>964</v>
      </c>
      <c r="L207" s="43" t="s">
        <v>555</v>
      </c>
      <c r="M207" s="43" t="s">
        <v>291</v>
      </c>
      <c r="N207" s="43" t="s">
        <v>281</v>
      </c>
      <c r="O207" s="43" t="s">
        <v>289</v>
      </c>
      <c r="P207" s="43" t="s">
        <v>213</v>
      </c>
      <c r="Q207" s="43" t="s">
        <v>554</v>
      </c>
      <c r="R207" s="43" t="s">
        <v>932</v>
      </c>
      <c r="S207" s="39"/>
      <c r="T207" s="42" t="s">
        <v>3421</v>
      </c>
    </row>
    <row r="208" spans="1:20" s="112" customFormat="1" ht="17.399999999999999" x14ac:dyDescent="0.35">
      <c r="A208" s="43" t="s">
        <v>497</v>
      </c>
      <c r="B208" s="54">
        <v>24031</v>
      </c>
      <c r="C208" s="54" t="s">
        <v>10</v>
      </c>
      <c r="D208" s="53">
        <v>6.1968199999999998</v>
      </c>
      <c r="E208" s="53">
        <f>SUMIFS('Ratios_MARAMA-VA'!T:T, 'Ratios_MARAMA-VA'!AA:AA, T208)</f>
        <v>0</v>
      </c>
      <c r="F208" s="53">
        <f>SUMIFS('Ratios_MARAMA-VA'!J:J, 'Ratios_MARAMA-VA'!AA:AA, T208)</f>
        <v>0</v>
      </c>
      <c r="G208" s="53" t="s">
        <v>963</v>
      </c>
      <c r="H208" s="53">
        <v>4.8335195999999998</v>
      </c>
      <c r="I208" s="53" t="s">
        <v>964</v>
      </c>
      <c r="J208" s="53">
        <v>4.5920722027378398</v>
      </c>
      <c r="K208" s="53" t="s">
        <v>964</v>
      </c>
      <c r="L208" s="43" t="s">
        <v>555</v>
      </c>
      <c r="M208" s="43" t="s">
        <v>291</v>
      </c>
      <c r="N208" s="43" t="s">
        <v>281</v>
      </c>
      <c r="O208" s="43" t="s">
        <v>289</v>
      </c>
      <c r="P208" s="43" t="s">
        <v>213</v>
      </c>
      <c r="Q208" s="43" t="s">
        <v>554</v>
      </c>
      <c r="R208" s="43" t="s">
        <v>932</v>
      </c>
      <c r="S208" s="39"/>
      <c r="T208" s="42" t="s">
        <v>3420</v>
      </c>
    </row>
    <row r="209" spans="1:20" s="112" customFormat="1" ht="17.399999999999999" x14ac:dyDescent="0.35">
      <c r="A209" s="43" t="s">
        <v>497</v>
      </c>
      <c r="B209" s="54">
        <v>24031</v>
      </c>
      <c r="C209" s="54" t="s">
        <v>12</v>
      </c>
      <c r="D209" s="53">
        <v>0.90526600000000002</v>
      </c>
      <c r="E209" s="53">
        <f>SUMIFS('Ratios_MARAMA-VA'!T:T, 'Ratios_MARAMA-VA'!AA:AA, T209)</f>
        <v>0</v>
      </c>
      <c r="F209" s="53">
        <f>SUMIFS('Ratios_MARAMA-VA'!J:J, 'Ratios_MARAMA-VA'!AA:AA, T209)</f>
        <v>0</v>
      </c>
      <c r="G209" s="53" t="s">
        <v>963</v>
      </c>
      <c r="H209" s="53">
        <v>0.70610748000000001</v>
      </c>
      <c r="I209" s="53" t="s">
        <v>964</v>
      </c>
      <c r="J209" s="53">
        <v>0.67083549864021697</v>
      </c>
      <c r="K209" s="53" t="s">
        <v>964</v>
      </c>
      <c r="L209" s="43" t="s">
        <v>555</v>
      </c>
      <c r="M209" s="43" t="s">
        <v>291</v>
      </c>
      <c r="N209" s="43" t="s">
        <v>281</v>
      </c>
      <c r="O209" s="43" t="s">
        <v>289</v>
      </c>
      <c r="P209" s="43" t="s">
        <v>213</v>
      </c>
      <c r="Q209" s="43" t="s">
        <v>554</v>
      </c>
      <c r="R209" s="43" t="s">
        <v>932</v>
      </c>
      <c r="S209" s="39"/>
      <c r="T209" s="42" t="s">
        <v>3422</v>
      </c>
    </row>
    <row r="210" spans="1:20" s="112" customFormat="1" ht="17.399999999999999" x14ac:dyDescent="0.35">
      <c r="A210" s="43" t="s">
        <v>811</v>
      </c>
      <c r="B210" s="54">
        <v>51153</v>
      </c>
      <c r="C210" s="54" t="s">
        <v>10</v>
      </c>
      <c r="D210" s="53">
        <v>69.512</v>
      </c>
      <c r="E210" s="53">
        <f>SUMIFS('Ratios_MARAMA-VA'!T:T, 'Ratios_MARAMA-VA'!AA:AA, T210)</f>
        <v>0</v>
      </c>
      <c r="F210" s="53">
        <f>SUMIFS('Ratios_MARAMA-VA'!J:J, 'Ratios_MARAMA-VA'!AA:AA, T210)</f>
        <v>0</v>
      </c>
      <c r="G210" s="53" t="s">
        <v>963</v>
      </c>
      <c r="H210" s="55" t="s">
        <v>14</v>
      </c>
      <c r="I210" s="53" t="s">
        <v>964</v>
      </c>
      <c r="J210" s="55" t="s">
        <v>14</v>
      </c>
      <c r="K210" s="53" t="s">
        <v>964</v>
      </c>
      <c r="L210" s="43" t="s">
        <v>894</v>
      </c>
      <c r="M210" s="43" t="s">
        <v>842</v>
      </c>
      <c r="N210" s="43" t="s">
        <v>281</v>
      </c>
      <c r="O210" s="43" t="s">
        <v>289</v>
      </c>
      <c r="P210" s="43" t="s">
        <v>610</v>
      </c>
      <c r="Q210" s="43" t="s">
        <v>314</v>
      </c>
      <c r="R210" s="43" t="s">
        <v>932</v>
      </c>
      <c r="S210" s="39"/>
      <c r="T210" s="42" t="s">
        <v>3423</v>
      </c>
    </row>
    <row r="211" spans="1:20" s="112" customFormat="1" ht="17.399999999999999" x14ac:dyDescent="0.35">
      <c r="A211" s="43" t="s">
        <v>811</v>
      </c>
      <c r="B211" s="54">
        <v>51153</v>
      </c>
      <c r="C211" s="54" t="s">
        <v>12</v>
      </c>
      <c r="D211" s="53">
        <v>4.51</v>
      </c>
      <c r="E211" s="53">
        <f>SUMIFS('Ratios_MARAMA-VA'!T:T, 'Ratios_MARAMA-VA'!AA:AA, T211)</f>
        <v>0</v>
      </c>
      <c r="F211" s="53">
        <f>SUMIFS('Ratios_MARAMA-VA'!J:J, 'Ratios_MARAMA-VA'!AA:AA, T211)</f>
        <v>0</v>
      </c>
      <c r="G211" s="53" t="s">
        <v>963</v>
      </c>
      <c r="H211" s="53">
        <v>0.63439999999999996</v>
      </c>
      <c r="I211" s="53" t="s">
        <v>964</v>
      </c>
      <c r="J211" s="53">
        <v>0.71240000000000003</v>
      </c>
      <c r="K211" s="53" t="s">
        <v>964</v>
      </c>
      <c r="L211" s="43" t="s">
        <v>894</v>
      </c>
      <c r="M211" s="43" t="s">
        <v>842</v>
      </c>
      <c r="N211" s="43" t="s">
        <v>281</v>
      </c>
      <c r="O211" s="43" t="s">
        <v>289</v>
      </c>
      <c r="P211" s="43" t="s">
        <v>610</v>
      </c>
      <c r="Q211" s="43" t="s">
        <v>314</v>
      </c>
      <c r="R211" s="43" t="s">
        <v>932</v>
      </c>
      <c r="S211" s="39"/>
      <c r="T211" s="42" t="s">
        <v>3424</v>
      </c>
    </row>
    <row r="212" spans="1:20" s="112" customFormat="1" ht="17.399999999999999" x14ac:dyDescent="0.35">
      <c r="A212" s="43" t="s">
        <v>811</v>
      </c>
      <c r="B212" s="54">
        <v>51059</v>
      </c>
      <c r="C212" s="54" t="s">
        <v>10</v>
      </c>
      <c r="D212" s="53">
        <v>32.07</v>
      </c>
      <c r="E212" s="53">
        <f>SUMIFS('Ratios_MARAMA-VA'!T:T, 'Ratios_MARAMA-VA'!AA:AA, T212)</f>
        <v>0</v>
      </c>
      <c r="F212" s="53">
        <f>SUMIFS('Ratios_MARAMA-VA'!J:J, 'Ratios_MARAMA-VA'!AA:AA, T212)</f>
        <v>0</v>
      </c>
      <c r="G212" s="53" t="s">
        <v>963</v>
      </c>
      <c r="H212" s="55" t="s">
        <v>14</v>
      </c>
      <c r="I212" s="53" t="s">
        <v>964</v>
      </c>
      <c r="J212" s="55" t="s">
        <v>14</v>
      </c>
      <c r="K212" s="53" t="s">
        <v>964</v>
      </c>
      <c r="L212" s="43" t="s">
        <v>841</v>
      </c>
      <c r="M212" s="43" t="s">
        <v>842</v>
      </c>
      <c r="N212" s="43" t="s">
        <v>281</v>
      </c>
      <c r="O212" s="43" t="s">
        <v>289</v>
      </c>
      <c r="P212" s="43" t="s">
        <v>610</v>
      </c>
      <c r="Q212" s="43" t="s">
        <v>283</v>
      </c>
      <c r="R212" s="43" t="s">
        <v>932</v>
      </c>
      <c r="S212" s="39"/>
      <c r="T212" s="42" t="s">
        <v>3425</v>
      </c>
    </row>
    <row r="213" spans="1:20" s="112" customFormat="1" ht="17.399999999999999" x14ac:dyDescent="0.35">
      <c r="A213" s="43" t="s">
        <v>811</v>
      </c>
      <c r="B213" s="54">
        <v>51059</v>
      </c>
      <c r="C213" s="54" t="s">
        <v>12</v>
      </c>
      <c r="D213" s="53">
        <v>14.7522</v>
      </c>
      <c r="E213" s="53">
        <f>SUMIFS('Ratios_MARAMA-VA'!T:T, 'Ratios_MARAMA-VA'!AA:AA, T213)</f>
        <v>0</v>
      </c>
      <c r="F213" s="53">
        <f>SUMIFS('Ratios_MARAMA-VA'!J:J, 'Ratios_MARAMA-VA'!AA:AA, T213)</f>
        <v>0</v>
      </c>
      <c r="G213" s="53" t="s">
        <v>963</v>
      </c>
      <c r="H213" s="55" t="s">
        <v>14</v>
      </c>
      <c r="I213" s="53" t="s">
        <v>964</v>
      </c>
      <c r="J213" s="55" t="s">
        <v>14</v>
      </c>
      <c r="K213" s="53" t="s">
        <v>964</v>
      </c>
      <c r="L213" s="43" t="s">
        <v>841</v>
      </c>
      <c r="M213" s="43" t="s">
        <v>842</v>
      </c>
      <c r="N213" s="43" t="s">
        <v>281</v>
      </c>
      <c r="O213" s="43" t="s">
        <v>289</v>
      </c>
      <c r="P213" s="43" t="s">
        <v>610</v>
      </c>
      <c r="Q213" s="43" t="s">
        <v>283</v>
      </c>
      <c r="R213" s="43" t="s">
        <v>932</v>
      </c>
      <c r="S213" s="39"/>
      <c r="T213" s="42" t="s">
        <v>3426</v>
      </c>
    </row>
    <row r="214" spans="1:20" s="112" customFormat="1" ht="17.399999999999999" x14ac:dyDescent="0.35">
      <c r="A214" s="43" t="s">
        <v>9</v>
      </c>
      <c r="B214" s="54">
        <v>11001</v>
      </c>
      <c r="C214" s="54" t="s">
        <v>10</v>
      </c>
      <c r="D214" s="53">
        <v>1.866058</v>
      </c>
      <c r="E214" s="53">
        <f>SUMIFS('Ratios_MARAMA-VA'!T:T, 'Ratios_MARAMA-VA'!AA:AA, T214)</f>
        <v>0</v>
      </c>
      <c r="F214" s="53">
        <f>SUMIFS('Ratios_MARAMA-VA'!J:J, 'Ratios_MARAMA-VA'!AA:AA, T214)</f>
        <v>0</v>
      </c>
      <c r="G214" s="53" t="s">
        <v>963</v>
      </c>
      <c r="H214" s="53">
        <v>1.6257266527698999</v>
      </c>
      <c r="I214" s="53" t="s">
        <v>964</v>
      </c>
      <c r="J214" s="53">
        <v>1.46608460486309</v>
      </c>
      <c r="K214" s="53" t="s">
        <v>964</v>
      </c>
      <c r="L214" s="43" t="s">
        <v>292</v>
      </c>
      <c r="M214" s="43" t="s">
        <v>221</v>
      </c>
      <c r="N214" s="43" t="s">
        <v>281</v>
      </c>
      <c r="O214" s="43" t="s">
        <v>232</v>
      </c>
      <c r="P214" s="43" t="s">
        <v>282</v>
      </c>
      <c r="Q214" s="43" t="s">
        <v>283</v>
      </c>
      <c r="R214" s="43" t="s">
        <v>932</v>
      </c>
      <c r="S214" s="39"/>
      <c r="T214" s="42" t="s">
        <v>3427</v>
      </c>
    </row>
    <row r="215" spans="1:20" s="112" customFormat="1" ht="17.399999999999999" x14ac:dyDescent="0.35">
      <c r="A215" s="43" t="s">
        <v>9</v>
      </c>
      <c r="B215" s="54">
        <v>11001</v>
      </c>
      <c r="C215" s="54" t="s">
        <v>12</v>
      </c>
      <c r="D215" s="53">
        <v>0.124543</v>
      </c>
      <c r="E215" s="53">
        <f>SUMIFS('Ratios_MARAMA-VA'!T:T, 'Ratios_MARAMA-VA'!AA:AA, T215)</f>
        <v>0</v>
      </c>
      <c r="F215" s="53">
        <f>SUMIFS('Ratios_MARAMA-VA'!J:J, 'Ratios_MARAMA-VA'!AA:AA, T215)</f>
        <v>0</v>
      </c>
      <c r="G215" s="53" t="s">
        <v>963</v>
      </c>
      <c r="H215" s="53">
        <v>0.108419111008477</v>
      </c>
      <c r="I215" s="53" t="s">
        <v>964</v>
      </c>
      <c r="J215" s="53">
        <v>9.6272345002626297E-2</v>
      </c>
      <c r="K215" s="53" t="s">
        <v>964</v>
      </c>
      <c r="L215" s="43" t="s">
        <v>292</v>
      </c>
      <c r="M215" s="43" t="s">
        <v>221</v>
      </c>
      <c r="N215" s="43" t="s">
        <v>281</v>
      </c>
      <c r="O215" s="43" t="s">
        <v>232</v>
      </c>
      <c r="P215" s="43" t="s">
        <v>282</v>
      </c>
      <c r="Q215" s="43" t="s">
        <v>283</v>
      </c>
      <c r="R215" s="43" t="s">
        <v>932</v>
      </c>
      <c r="S215" s="39"/>
      <c r="T215" s="42" t="s">
        <v>3435</v>
      </c>
    </row>
    <row r="216" spans="1:20" s="112" customFormat="1" ht="17.399999999999999" x14ac:dyDescent="0.35">
      <c r="A216" s="43" t="s">
        <v>497</v>
      </c>
      <c r="B216" s="54">
        <v>24017</v>
      </c>
      <c r="C216" s="54" t="s">
        <v>10</v>
      </c>
      <c r="D216" s="53">
        <v>0.30135000000000001</v>
      </c>
      <c r="E216" s="53">
        <f>SUMIFS('Ratios_MARAMA-VA'!T:T, 'Ratios_MARAMA-VA'!AA:AA, T216)</f>
        <v>0</v>
      </c>
      <c r="F216" s="53">
        <f>SUMIFS('Ratios_MARAMA-VA'!J:J, 'Ratios_MARAMA-VA'!AA:AA, T216)</f>
        <v>0</v>
      </c>
      <c r="G216" s="53" t="s">
        <v>963</v>
      </c>
      <c r="H216" s="53">
        <v>0.27551287906634803</v>
      </c>
      <c r="I216" s="53" t="s">
        <v>964</v>
      </c>
      <c r="J216" s="53">
        <v>0.27733555036674401</v>
      </c>
      <c r="K216" s="53" t="s">
        <v>964</v>
      </c>
      <c r="L216" s="43" t="s">
        <v>292</v>
      </c>
      <c r="M216" s="43" t="s">
        <v>221</v>
      </c>
      <c r="N216" s="43" t="s">
        <v>281</v>
      </c>
      <c r="O216" s="43" t="s">
        <v>232</v>
      </c>
      <c r="P216" s="43" t="s">
        <v>282</v>
      </c>
      <c r="Q216" s="43" t="s">
        <v>283</v>
      </c>
      <c r="R216" s="43" t="s">
        <v>932</v>
      </c>
      <c r="S216" s="39"/>
      <c r="T216" s="42" t="s">
        <v>3428</v>
      </c>
    </row>
    <row r="217" spans="1:20" s="112" customFormat="1" ht="17.399999999999999" x14ac:dyDescent="0.35">
      <c r="A217" s="43" t="s">
        <v>497</v>
      </c>
      <c r="B217" s="54">
        <v>24017</v>
      </c>
      <c r="C217" s="54" t="s">
        <v>12</v>
      </c>
      <c r="D217" s="53">
        <v>8.2000000000000007E-3</v>
      </c>
      <c r="E217" s="53">
        <f>SUMIFS('Ratios_MARAMA-VA'!T:T, 'Ratios_MARAMA-VA'!AA:AA, T217)</f>
        <v>0</v>
      </c>
      <c r="F217" s="53">
        <f>SUMIFS('Ratios_MARAMA-VA'!J:J, 'Ratios_MARAMA-VA'!AA:AA, T217)</f>
        <v>0</v>
      </c>
      <c r="G217" s="53" t="s">
        <v>963</v>
      </c>
      <c r="H217" s="53">
        <v>7.4969490902406996E-3</v>
      </c>
      <c r="I217" s="53" t="s">
        <v>964</v>
      </c>
      <c r="J217" s="53">
        <v>7.5465455882106998E-3</v>
      </c>
      <c r="K217" s="53" t="s">
        <v>964</v>
      </c>
      <c r="L217" s="43" t="s">
        <v>292</v>
      </c>
      <c r="M217" s="43" t="s">
        <v>221</v>
      </c>
      <c r="N217" s="43" t="s">
        <v>281</v>
      </c>
      <c r="O217" s="43" t="s">
        <v>232</v>
      </c>
      <c r="P217" s="43" t="s">
        <v>282</v>
      </c>
      <c r="Q217" s="43" t="s">
        <v>283</v>
      </c>
      <c r="R217" s="43" t="s">
        <v>932</v>
      </c>
      <c r="S217" s="39"/>
      <c r="T217" s="42" t="s">
        <v>3436</v>
      </c>
    </row>
    <row r="218" spans="1:20" s="112" customFormat="1" ht="17.399999999999999" x14ac:dyDescent="0.35">
      <c r="A218" s="43" t="s">
        <v>497</v>
      </c>
      <c r="B218" s="54">
        <v>24021</v>
      </c>
      <c r="C218" s="54" t="s">
        <v>10</v>
      </c>
      <c r="D218" s="53">
        <v>6.5417149999999999</v>
      </c>
      <c r="E218" s="53">
        <f>SUMIFS('Ratios_MARAMA-VA'!T:T, 'Ratios_MARAMA-VA'!AA:AA, T218)</f>
        <v>0</v>
      </c>
      <c r="F218" s="53">
        <f>SUMIFS('Ratios_MARAMA-VA'!J:J, 'Ratios_MARAMA-VA'!AA:AA, T218)</f>
        <v>0</v>
      </c>
      <c r="G218" s="53" t="s">
        <v>963</v>
      </c>
      <c r="H218" s="53">
        <v>5.9808419899834604</v>
      </c>
      <c r="I218" s="53" t="s">
        <v>964</v>
      </c>
      <c r="J218" s="53">
        <v>6.0204085942173098</v>
      </c>
      <c r="K218" s="53" t="s">
        <v>964</v>
      </c>
      <c r="L218" s="43" t="s">
        <v>292</v>
      </c>
      <c r="M218" s="43" t="s">
        <v>221</v>
      </c>
      <c r="N218" s="43" t="s">
        <v>281</v>
      </c>
      <c r="O218" s="43" t="s">
        <v>232</v>
      </c>
      <c r="P218" s="43" t="s">
        <v>282</v>
      </c>
      <c r="Q218" s="43" t="s">
        <v>283</v>
      </c>
      <c r="R218" s="43" t="s">
        <v>932</v>
      </c>
      <c r="S218" s="39"/>
      <c r="T218" s="42" t="s">
        <v>3429</v>
      </c>
    </row>
    <row r="219" spans="1:20" s="112" customFormat="1" ht="17.399999999999999" x14ac:dyDescent="0.35">
      <c r="A219" s="43" t="s">
        <v>497</v>
      </c>
      <c r="B219" s="54">
        <v>24021</v>
      </c>
      <c r="C219" s="54" t="s">
        <v>12</v>
      </c>
      <c r="D219" s="53">
        <v>0.36147099999999999</v>
      </c>
      <c r="E219" s="53">
        <f>SUMIFS('Ratios_MARAMA-VA'!T:T, 'Ratios_MARAMA-VA'!AA:AA, T219)</f>
        <v>0</v>
      </c>
      <c r="F219" s="53">
        <f>SUMIFS('Ratios_MARAMA-VA'!J:J, 'Ratios_MARAMA-VA'!AA:AA, T219)</f>
        <v>0</v>
      </c>
      <c r="G219" s="53" t="s">
        <v>963</v>
      </c>
      <c r="H219" s="53">
        <v>0.33047922982907502</v>
      </c>
      <c r="I219" s="53" t="s">
        <v>964</v>
      </c>
      <c r="J219" s="53">
        <v>0.33266553418489198</v>
      </c>
      <c r="K219" s="53" t="s">
        <v>964</v>
      </c>
      <c r="L219" s="43" t="s">
        <v>292</v>
      </c>
      <c r="M219" s="43" t="s">
        <v>221</v>
      </c>
      <c r="N219" s="43" t="s">
        <v>281</v>
      </c>
      <c r="O219" s="43" t="s">
        <v>232</v>
      </c>
      <c r="P219" s="43" t="s">
        <v>282</v>
      </c>
      <c r="Q219" s="43" t="s">
        <v>283</v>
      </c>
      <c r="R219" s="43" t="s">
        <v>932</v>
      </c>
      <c r="S219" s="39"/>
      <c r="T219" s="42" t="s">
        <v>3437</v>
      </c>
    </row>
    <row r="220" spans="1:20" s="112" customFormat="1" ht="17.399999999999999" x14ac:dyDescent="0.35">
      <c r="A220" s="43" t="s">
        <v>497</v>
      </c>
      <c r="B220" s="54">
        <v>24031</v>
      </c>
      <c r="C220" s="54" t="s">
        <v>10</v>
      </c>
      <c r="D220" s="53">
        <v>2.104225</v>
      </c>
      <c r="E220" s="53">
        <f>SUMIFS('Ratios_MARAMA-VA'!T:T, 'Ratios_MARAMA-VA'!AA:AA, T220)</f>
        <v>0</v>
      </c>
      <c r="F220" s="53">
        <f>SUMIFS('Ratios_MARAMA-VA'!J:J, 'Ratios_MARAMA-VA'!AA:AA, T220)</f>
        <v>0</v>
      </c>
      <c r="G220" s="53" t="s">
        <v>963</v>
      </c>
      <c r="H220" s="53">
        <v>2.0088434345340902</v>
      </c>
      <c r="I220" s="53" t="s">
        <v>964</v>
      </c>
      <c r="J220" s="53">
        <v>2.0615222086813998</v>
      </c>
      <c r="K220" s="53" t="s">
        <v>964</v>
      </c>
      <c r="L220" s="43" t="s">
        <v>292</v>
      </c>
      <c r="M220" s="43" t="s">
        <v>221</v>
      </c>
      <c r="N220" s="43" t="s">
        <v>281</v>
      </c>
      <c r="O220" s="43" t="s">
        <v>232</v>
      </c>
      <c r="P220" s="43" t="s">
        <v>282</v>
      </c>
      <c r="Q220" s="43" t="s">
        <v>283</v>
      </c>
      <c r="R220" s="43" t="s">
        <v>932</v>
      </c>
      <c r="S220" s="39"/>
      <c r="T220" s="42" t="s">
        <v>3430</v>
      </c>
    </row>
    <row r="221" spans="1:20" s="112" customFormat="1" ht="17.399999999999999" x14ac:dyDescent="0.35">
      <c r="A221" s="43" t="s">
        <v>497</v>
      </c>
      <c r="B221" s="54">
        <v>24031</v>
      </c>
      <c r="C221" s="54" t="s">
        <v>12</v>
      </c>
      <c r="D221" s="53">
        <v>8.4601499999999899E-2</v>
      </c>
      <c r="E221" s="53">
        <f>SUMIFS('Ratios_MARAMA-VA'!T:T, 'Ratios_MARAMA-VA'!AA:AA, T221)</f>
        <v>0</v>
      </c>
      <c r="F221" s="53">
        <f>SUMIFS('Ratios_MARAMA-VA'!J:J, 'Ratios_MARAMA-VA'!AA:AA, T221)</f>
        <v>0</v>
      </c>
      <c r="G221" s="53" t="s">
        <v>963</v>
      </c>
      <c r="H221" s="53">
        <v>8.1112036065060802E-2</v>
      </c>
      <c r="I221" s="53" t="s">
        <v>964</v>
      </c>
      <c r="J221" s="53">
        <v>8.3392303083139996E-2</v>
      </c>
      <c r="K221" s="53" t="s">
        <v>964</v>
      </c>
      <c r="L221" s="43" t="s">
        <v>292</v>
      </c>
      <c r="M221" s="43" t="s">
        <v>221</v>
      </c>
      <c r="N221" s="43" t="s">
        <v>281</v>
      </c>
      <c r="O221" s="43" t="s">
        <v>232</v>
      </c>
      <c r="P221" s="43" t="s">
        <v>282</v>
      </c>
      <c r="Q221" s="43" t="s">
        <v>283</v>
      </c>
      <c r="R221" s="43" t="s">
        <v>932</v>
      </c>
      <c r="S221" s="39"/>
      <c r="T221" s="42" t="s">
        <v>3438</v>
      </c>
    </row>
    <row r="222" spans="1:20" s="112" customFormat="1" ht="17.399999999999999" x14ac:dyDescent="0.35">
      <c r="A222" s="43" t="s">
        <v>497</v>
      </c>
      <c r="B222" s="54">
        <v>24033</v>
      </c>
      <c r="C222" s="54" t="s">
        <v>10</v>
      </c>
      <c r="D222" s="53">
        <v>0.42014000000000001</v>
      </c>
      <c r="E222" s="53">
        <f>SUMIFS('Ratios_MARAMA-VA'!T:T, 'Ratios_MARAMA-VA'!AA:AA, T222)</f>
        <v>0</v>
      </c>
      <c r="F222" s="53">
        <f>SUMIFS('Ratios_MARAMA-VA'!J:J, 'Ratios_MARAMA-VA'!AA:AA, T222)</f>
        <v>0</v>
      </c>
      <c r="G222" s="53" t="s">
        <v>963</v>
      </c>
      <c r="H222" s="53">
        <v>0.38411807204558002</v>
      </c>
      <c r="I222" s="53" t="s">
        <v>964</v>
      </c>
      <c r="J222" s="53">
        <v>0.38665922724766499</v>
      </c>
      <c r="K222" s="53" t="s">
        <v>964</v>
      </c>
      <c r="L222" s="43" t="s">
        <v>292</v>
      </c>
      <c r="M222" s="43" t="s">
        <v>221</v>
      </c>
      <c r="N222" s="43" t="s">
        <v>281</v>
      </c>
      <c r="O222" s="43" t="s">
        <v>232</v>
      </c>
      <c r="P222" s="43" t="s">
        <v>282</v>
      </c>
      <c r="Q222" s="43" t="s">
        <v>283</v>
      </c>
      <c r="R222" s="43" t="s">
        <v>932</v>
      </c>
      <c r="S222" s="39"/>
      <c r="T222" s="42" t="s">
        <v>3431</v>
      </c>
    </row>
    <row r="223" spans="1:20" s="112" customFormat="1" ht="17.399999999999999" x14ac:dyDescent="0.35">
      <c r="A223" s="43" t="s">
        <v>497</v>
      </c>
      <c r="B223" s="54">
        <v>24033</v>
      </c>
      <c r="C223" s="54" t="s">
        <v>12</v>
      </c>
      <c r="D223" s="53">
        <v>1.145E-2</v>
      </c>
      <c r="E223" s="53">
        <f>SUMIFS('Ratios_MARAMA-VA'!T:T, 'Ratios_MARAMA-VA'!AA:AA, T223)</f>
        <v>0</v>
      </c>
      <c r="F223" s="53">
        <f>SUMIFS('Ratios_MARAMA-VA'!J:J, 'Ratios_MARAMA-VA'!AA:AA, T223)</f>
        <v>0</v>
      </c>
      <c r="G223" s="53" t="s">
        <v>963</v>
      </c>
      <c r="H223" s="53">
        <v>1.04683008638116E-2</v>
      </c>
      <c r="I223" s="53" t="s">
        <v>964</v>
      </c>
      <c r="J223" s="53">
        <v>1.05375545103673E-2</v>
      </c>
      <c r="K223" s="53" t="s">
        <v>964</v>
      </c>
      <c r="L223" s="43" t="s">
        <v>292</v>
      </c>
      <c r="M223" s="43" t="s">
        <v>221</v>
      </c>
      <c r="N223" s="43" t="s">
        <v>281</v>
      </c>
      <c r="O223" s="43" t="s">
        <v>232</v>
      </c>
      <c r="P223" s="43" t="s">
        <v>282</v>
      </c>
      <c r="Q223" s="43" t="s">
        <v>283</v>
      </c>
      <c r="R223" s="43" t="s">
        <v>932</v>
      </c>
      <c r="S223" s="39"/>
      <c r="T223" s="42" t="s">
        <v>3439</v>
      </c>
    </row>
    <row r="224" spans="1:20" s="112" customFormat="1" ht="17.399999999999999" x14ac:dyDescent="0.35">
      <c r="A224" s="43" t="s">
        <v>811</v>
      </c>
      <c r="B224" s="54">
        <v>51059</v>
      </c>
      <c r="C224" s="54" t="s">
        <v>10</v>
      </c>
      <c r="D224" s="53">
        <v>10.823229</v>
      </c>
      <c r="E224" s="53">
        <f>SUMIFS('Ratios_MARAMA-VA'!T:T, 'Ratios_MARAMA-VA'!AA:AA, T224)</f>
        <v>0</v>
      </c>
      <c r="F224" s="53">
        <f>SUMIFS('Ratios_MARAMA-VA'!J:J, 'Ratios_MARAMA-VA'!AA:AA, T224)</f>
        <v>0</v>
      </c>
      <c r="G224" s="53" t="s">
        <v>963</v>
      </c>
      <c r="H224" s="53">
        <v>13.20433938</v>
      </c>
      <c r="I224" s="53" t="s">
        <v>964</v>
      </c>
      <c r="J224" s="53">
        <v>14.824576761299999</v>
      </c>
      <c r="K224" s="53" t="s">
        <v>964</v>
      </c>
      <c r="L224" s="43" t="s">
        <v>292</v>
      </c>
      <c r="M224" s="43" t="s">
        <v>221</v>
      </c>
      <c r="N224" s="43" t="s">
        <v>281</v>
      </c>
      <c r="O224" s="43" t="s">
        <v>232</v>
      </c>
      <c r="P224" s="43" t="s">
        <v>282</v>
      </c>
      <c r="Q224" s="43" t="s">
        <v>283</v>
      </c>
      <c r="R224" s="43" t="s">
        <v>932</v>
      </c>
      <c r="S224" s="39"/>
      <c r="T224" s="42" t="s">
        <v>3432</v>
      </c>
    </row>
    <row r="225" spans="1:20" s="112" customFormat="1" ht="17.399999999999999" x14ac:dyDescent="0.35">
      <c r="A225" s="43" t="s">
        <v>811</v>
      </c>
      <c r="B225" s="54">
        <v>51059</v>
      </c>
      <c r="C225" s="54" t="s">
        <v>12</v>
      </c>
      <c r="D225" s="53">
        <v>0.17111599999999999</v>
      </c>
      <c r="E225" s="53">
        <f>SUMIFS('Ratios_MARAMA-VA'!T:T, 'Ratios_MARAMA-VA'!AA:AA, T225)</f>
        <v>0</v>
      </c>
      <c r="F225" s="53">
        <f>SUMIFS('Ratios_MARAMA-VA'!J:J, 'Ratios_MARAMA-VA'!AA:AA, T225)</f>
        <v>0</v>
      </c>
      <c r="G225" s="53" t="s">
        <v>963</v>
      </c>
      <c r="H225" s="53">
        <v>0.20876152000000001</v>
      </c>
      <c r="I225" s="53" t="s">
        <v>964</v>
      </c>
      <c r="J225" s="53">
        <v>0.23437758519999999</v>
      </c>
      <c r="K225" s="53" t="s">
        <v>964</v>
      </c>
      <c r="L225" s="43" t="s">
        <v>292</v>
      </c>
      <c r="M225" s="43" t="s">
        <v>221</v>
      </c>
      <c r="N225" s="43" t="s">
        <v>281</v>
      </c>
      <c r="O225" s="43" t="s">
        <v>232</v>
      </c>
      <c r="P225" s="43" t="s">
        <v>282</v>
      </c>
      <c r="Q225" s="43" t="s">
        <v>283</v>
      </c>
      <c r="R225" s="43" t="s">
        <v>932</v>
      </c>
      <c r="S225" s="39"/>
      <c r="T225" s="42" t="s">
        <v>3440</v>
      </c>
    </row>
    <row r="226" spans="1:20" s="112" customFormat="1" ht="17.399999999999999" x14ac:dyDescent="0.35">
      <c r="A226" s="43" t="s">
        <v>811</v>
      </c>
      <c r="B226" s="54">
        <v>51107</v>
      </c>
      <c r="C226" s="54" t="s">
        <v>10</v>
      </c>
      <c r="D226" s="53">
        <v>150.60996320000001</v>
      </c>
      <c r="E226" s="53">
        <f>SUMIFS('Ratios_MARAMA-VA'!T:T, 'Ratios_MARAMA-VA'!AA:AA, T226)</f>
        <v>0</v>
      </c>
      <c r="F226" s="53">
        <f>SUMIFS('Ratios_MARAMA-VA'!J:J, 'Ratios_MARAMA-VA'!AA:AA, T226)</f>
        <v>0</v>
      </c>
      <c r="G226" s="53" t="s">
        <v>963</v>
      </c>
      <c r="H226" s="53">
        <v>178.239878512329</v>
      </c>
      <c r="I226" s="53" t="s">
        <v>964</v>
      </c>
      <c r="J226" s="53">
        <v>198.199993281438</v>
      </c>
      <c r="K226" s="53" t="s">
        <v>964</v>
      </c>
      <c r="L226" s="43" t="s">
        <v>292</v>
      </c>
      <c r="M226" s="43" t="s">
        <v>221</v>
      </c>
      <c r="N226" s="43" t="s">
        <v>281</v>
      </c>
      <c r="O226" s="43" t="s">
        <v>232</v>
      </c>
      <c r="P226" s="43" t="s">
        <v>282</v>
      </c>
      <c r="Q226" s="43" t="s">
        <v>283</v>
      </c>
      <c r="R226" s="43" t="s">
        <v>932</v>
      </c>
      <c r="S226" s="39"/>
      <c r="T226" s="42" t="s">
        <v>3433</v>
      </c>
    </row>
    <row r="227" spans="1:20" s="112" customFormat="1" ht="17.399999999999999" x14ac:dyDescent="0.35">
      <c r="A227" s="43" t="s">
        <v>811</v>
      </c>
      <c r="B227" s="54">
        <v>51107</v>
      </c>
      <c r="C227" s="54" t="s">
        <v>12</v>
      </c>
      <c r="D227" s="53">
        <v>6.81174006</v>
      </c>
      <c r="E227" s="53">
        <f>SUMIFS('Ratios_MARAMA-VA'!T:T, 'Ratios_MARAMA-VA'!AA:AA, T227)</f>
        <v>0</v>
      </c>
      <c r="F227" s="53">
        <f>SUMIFS('Ratios_MARAMA-VA'!J:J, 'Ratios_MARAMA-VA'!AA:AA, T227)</f>
        <v>0</v>
      </c>
      <c r="G227" s="53" t="s">
        <v>963</v>
      </c>
      <c r="H227" s="53">
        <v>8.1262005875563297</v>
      </c>
      <c r="I227" s="53" t="s">
        <v>964</v>
      </c>
      <c r="J227" s="53">
        <v>9.0594078049986795</v>
      </c>
      <c r="K227" s="53" t="s">
        <v>964</v>
      </c>
      <c r="L227" s="43" t="s">
        <v>292</v>
      </c>
      <c r="M227" s="43" t="s">
        <v>221</v>
      </c>
      <c r="N227" s="43" t="s">
        <v>281</v>
      </c>
      <c r="O227" s="43" t="s">
        <v>232</v>
      </c>
      <c r="P227" s="43" t="s">
        <v>282</v>
      </c>
      <c r="Q227" s="43" t="s">
        <v>283</v>
      </c>
      <c r="R227" s="43" t="s">
        <v>932</v>
      </c>
      <c r="S227" s="39"/>
      <c r="T227" s="42" t="s">
        <v>3441</v>
      </c>
    </row>
    <row r="228" spans="1:20" s="112" customFormat="1" ht="17.399999999999999" x14ac:dyDescent="0.35">
      <c r="A228" s="43" t="s">
        <v>811</v>
      </c>
      <c r="B228" s="54">
        <v>51153</v>
      </c>
      <c r="C228" s="54" t="s">
        <v>10</v>
      </c>
      <c r="D228" s="53">
        <v>35.309865000000002</v>
      </c>
      <c r="E228" s="53">
        <f>SUMIFS('Ratios_MARAMA-VA'!T:T, 'Ratios_MARAMA-VA'!AA:AA, T228)</f>
        <v>0</v>
      </c>
      <c r="F228" s="53">
        <f>SUMIFS('Ratios_MARAMA-VA'!J:J, 'Ratios_MARAMA-VA'!AA:AA, T228)</f>
        <v>0</v>
      </c>
      <c r="G228" s="53" t="s">
        <v>963</v>
      </c>
      <c r="H228" s="53">
        <v>43.078035300000003</v>
      </c>
      <c r="I228" s="53" t="s">
        <v>964</v>
      </c>
      <c r="J228" s="53">
        <v>48.363922090499997</v>
      </c>
      <c r="K228" s="53" t="s">
        <v>964</v>
      </c>
      <c r="L228" s="43" t="s">
        <v>292</v>
      </c>
      <c r="M228" s="43" t="s">
        <v>221</v>
      </c>
      <c r="N228" s="43" t="s">
        <v>281</v>
      </c>
      <c r="O228" s="43" t="s">
        <v>232</v>
      </c>
      <c r="P228" s="43" t="s">
        <v>282</v>
      </c>
      <c r="Q228" s="43" t="s">
        <v>283</v>
      </c>
      <c r="R228" s="43" t="s">
        <v>932</v>
      </c>
      <c r="S228" s="39"/>
      <c r="T228" s="42" t="s">
        <v>3434</v>
      </c>
    </row>
    <row r="229" spans="1:20" s="112" customFormat="1" ht="17.399999999999999" x14ac:dyDescent="0.35">
      <c r="A229" s="43" t="s">
        <v>811</v>
      </c>
      <c r="B229" s="54">
        <v>51153</v>
      </c>
      <c r="C229" s="54" t="s">
        <v>12</v>
      </c>
      <c r="D229" s="53">
        <v>3.3690517</v>
      </c>
      <c r="E229" s="53">
        <f>SUMIFS('Ratios_MARAMA-VA'!T:T, 'Ratios_MARAMA-VA'!AA:AA, T229)</f>
        <v>0</v>
      </c>
      <c r="F229" s="53">
        <f>SUMIFS('Ratios_MARAMA-VA'!J:J, 'Ratios_MARAMA-VA'!AA:AA, T229)</f>
        <v>0</v>
      </c>
      <c r="G229" s="53" t="s">
        <v>963</v>
      </c>
      <c r="H229" s="53">
        <v>4.1102430740000004</v>
      </c>
      <c r="I229" s="53" t="s">
        <v>964</v>
      </c>
      <c r="J229" s="53">
        <v>4.6145901134900003</v>
      </c>
      <c r="K229" s="53" t="s">
        <v>964</v>
      </c>
      <c r="L229" s="43" t="s">
        <v>292</v>
      </c>
      <c r="M229" s="43" t="s">
        <v>221</v>
      </c>
      <c r="N229" s="43" t="s">
        <v>281</v>
      </c>
      <c r="O229" s="43" t="s">
        <v>232</v>
      </c>
      <c r="P229" s="43" t="s">
        <v>282</v>
      </c>
      <c r="Q229" s="43" t="s">
        <v>283</v>
      </c>
      <c r="R229" s="43" t="s">
        <v>932</v>
      </c>
      <c r="S229" s="39"/>
      <c r="T229" s="42" t="s">
        <v>3442</v>
      </c>
    </row>
    <row r="230" spans="1:20" s="112" customFormat="1" ht="17.399999999999999" x14ac:dyDescent="0.35">
      <c r="A230" s="43" t="s">
        <v>9</v>
      </c>
      <c r="B230" s="54">
        <v>11001</v>
      </c>
      <c r="C230" s="54" t="s">
        <v>10</v>
      </c>
      <c r="D230" s="53">
        <v>0.13176099999999999</v>
      </c>
      <c r="E230" s="53">
        <f>SUMIFS('Ratios_MARAMA-VA'!T:T, 'Ratios_MARAMA-VA'!AA:AA, T230)</f>
        <v>0</v>
      </c>
      <c r="F230" s="53">
        <f>SUMIFS('Ratios_MARAMA-VA'!J:J, 'Ratios_MARAMA-VA'!AA:AA, T230)</f>
        <v>0</v>
      </c>
      <c r="G230" s="53" t="s">
        <v>963</v>
      </c>
      <c r="H230" s="53">
        <v>0.12046408647307499</v>
      </c>
      <c r="I230" s="53" t="s">
        <v>964</v>
      </c>
      <c r="J230" s="53">
        <v>0.121261023566858</v>
      </c>
      <c r="K230" s="53" t="s">
        <v>964</v>
      </c>
      <c r="L230" s="43" t="s">
        <v>295</v>
      </c>
      <c r="M230" s="43" t="s">
        <v>221</v>
      </c>
      <c r="N230" s="43" t="s">
        <v>281</v>
      </c>
      <c r="O230" s="43" t="s">
        <v>232</v>
      </c>
      <c r="P230" s="43" t="s">
        <v>282</v>
      </c>
      <c r="Q230" s="43" t="s">
        <v>286</v>
      </c>
      <c r="R230" s="43" t="s">
        <v>932</v>
      </c>
      <c r="S230" s="39"/>
      <c r="T230" s="42" t="s">
        <v>3443</v>
      </c>
    </row>
    <row r="231" spans="1:20" s="112" customFormat="1" ht="17.399999999999999" x14ac:dyDescent="0.35">
      <c r="A231" s="43" t="s">
        <v>9</v>
      </c>
      <c r="B231" s="54">
        <v>11001</v>
      </c>
      <c r="C231" s="54" t="s">
        <v>12</v>
      </c>
      <c r="D231" s="53">
        <v>5.3901999999999999E-2</v>
      </c>
      <c r="E231" s="53">
        <f>SUMIFS('Ratios_MARAMA-VA'!T:T, 'Ratios_MARAMA-VA'!AA:AA, T231)</f>
        <v>0</v>
      </c>
      <c r="F231" s="53">
        <f>SUMIFS('Ratios_MARAMA-VA'!J:J, 'Ratios_MARAMA-VA'!AA:AA, T231)</f>
        <v>0</v>
      </c>
      <c r="G231" s="53" t="s">
        <v>963</v>
      </c>
      <c r="H231" s="53">
        <v>4.9280554861238703E-2</v>
      </c>
      <c r="I231" s="53" t="s">
        <v>964</v>
      </c>
      <c r="J231" s="53">
        <v>4.9606573206796803E-2</v>
      </c>
      <c r="K231" s="53" t="s">
        <v>964</v>
      </c>
      <c r="L231" s="43" t="s">
        <v>295</v>
      </c>
      <c r="M231" s="43" t="s">
        <v>221</v>
      </c>
      <c r="N231" s="43" t="s">
        <v>281</v>
      </c>
      <c r="O231" s="43" t="s">
        <v>232</v>
      </c>
      <c r="P231" s="43" t="s">
        <v>282</v>
      </c>
      <c r="Q231" s="43" t="s">
        <v>286</v>
      </c>
      <c r="R231" s="43" t="s">
        <v>932</v>
      </c>
      <c r="S231" s="39"/>
      <c r="T231" s="42" t="s">
        <v>3444</v>
      </c>
    </row>
    <row r="232" spans="1:20" s="112" customFormat="1" ht="17.399999999999999" x14ac:dyDescent="0.35">
      <c r="A232" s="43" t="s">
        <v>9</v>
      </c>
      <c r="B232" s="54">
        <v>11001</v>
      </c>
      <c r="C232" s="54" t="s">
        <v>10</v>
      </c>
      <c r="D232" s="53">
        <v>1.766</v>
      </c>
      <c r="E232" s="53">
        <f>SUMIFS('Ratios_MARAMA-VA'!T:T, 'Ratios_MARAMA-VA'!AA:AA, T232)</f>
        <v>0</v>
      </c>
      <c r="F232" s="53">
        <f>SUMIFS('Ratios_MARAMA-VA'!J:J, 'Ratios_MARAMA-VA'!AA:AA, T232)</f>
        <v>0</v>
      </c>
      <c r="G232" s="53" t="s">
        <v>963</v>
      </c>
      <c r="H232" s="53">
        <v>1.52145479830252</v>
      </c>
      <c r="I232" s="53" t="s">
        <v>964</v>
      </c>
      <c r="J232" s="53">
        <v>1.30502939101686</v>
      </c>
      <c r="K232" s="53" t="s">
        <v>964</v>
      </c>
      <c r="L232" s="43" t="s">
        <v>293</v>
      </c>
      <c r="M232" s="43" t="s">
        <v>221</v>
      </c>
      <c r="N232" s="43" t="s">
        <v>281</v>
      </c>
      <c r="O232" s="43" t="s">
        <v>232</v>
      </c>
      <c r="P232" s="43" t="s">
        <v>282</v>
      </c>
      <c r="Q232" s="43" t="s">
        <v>294</v>
      </c>
      <c r="R232" s="43" t="s">
        <v>932</v>
      </c>
      <c r="S232" s="39"/>
      <c r="T232" s="42" t="s">
        <v>3445</v>
      </c>
    </row>
    <row r="233" spans="1:20" s="112" customFormat="1" ht="17.399999999999999" x14ac:dyDescent="0.35">
      <c r="A233" s="43" t="s">
        <v>9</v>
      </c>
      <c r="B233" s="54">
        <v>11001</v>
      </c>
      <c r="C233" s="54" t="s">
        <v>12</v>
      </c>
      <c r="D233" s="53">
        <v>0.14410000000000001</v>
      </c>
      <c r="E233" s="53">
        <f>SUMIFS('Ratios_MARAMA-VA'!T:T, 'Ratios_MARAMA-VA'!AA:AA, T233)</f>
        <v>0</v>
      </c>
      <c r="F233" s="53">
        <f>SUMIFS('Ratios_MARAMA-VA'!J:J, 'Ratios_MARAMA-VA'!AA:AA, T233)</f>
        <v>0</v>
      </c>
      <c r="G233" s="53" t="s">
        <v>963</v>
      </c>
      <c r="H233" s="53">
        <v>0.124145886996259</v>
      </c>
      <c r="I233" s="53" t="s">
        <v>964</v>
      </c>
      <c r="J233" s="53">
        <v>0.10648626004843099</v>
      </c>
      <c r="K233" s="53" t="s">
        <v>964</v>
      </c>
      <c r="L233" s="43" t="s">
        <v>293</v>
      </c>
      <c r="M233" s="43" t="s">
        <v>221</v>
      </c>
      <c r="N233" s="43" t="s">
        <v>281</v>
      </c>
      <c r="O233" s="43" t="s">
        <v>232</v>
      </c>
      <c r="P233" s="43" t="s">
        <v>282</v>
      </c>
      <c r="Q233" s="43" t="s">
        <v>294</v>
      </c>
      <c r="R233" s="43" t="s">
        <v>932</v>
      </c>
      <c r="S233" s="39"/>
      <c r="T233" s="42" t="s">
        <v>3446</v>
      </c>
    </row>
    <row r="234" spans="1:20" s="112" customFormat="1" ht="17.399999999999999" x14ac:dyDescent="0.35">
      <c r="A234" s="43" t="s">
        <v>497</v>
      </c>
      <c r="B234" s="54">
        <v>24009</v>
      </c>
      <c r="C234" s="54" t="s">
        <v>10</v>
      </c>
      <c r="D234" s="53">
        <v>14.95135</v>
      </c>
      <c r="E234" s="53">
        <f>SUMIFS('Ratios_MARAMA-VA'!T:T, 'Ratios_MARAMA-VA'!AA:AA, T234)</f>
        <v>0</v>
      </c>
      <c r="F234" s="53">
        <f>SUMIFS('Ratios_MARAMA-VA'!J:J, 'Ratios_MARAMA-VA'!AA:AA, T234)</f>
        <v>0</v>
      </c>
      <c r="G234" s="53" t="s">
        <v>963</v>
      </c>
      <c r="H234" s="55" t="s">
        <v>14</v>
      </c>
      <c r="I234" s="53" t="s">
        <v>964</v>
      </c>
      <c r="J234" s="55" t="s">
        <v>14</v>
      </c>
      <c r="K234" s="53" t="s">
        <v>964</v>
      </c>
      <c r="L234" s="43" t="s">
        <v>534</v>
      </c>
      <c r="M234" s="43" t="s">
        <v>225</v>
      </c>
      <c r="N234" s="43" t="s">
        <v>281</v>
      </c>
      <c r="O234" s="43" t="s">
        <v>232</v>
      </c>
      <c r="P234" s="43" t="s">
        <v>213</v>
      </c>
      <c r="Q234" s="43" t="s">
        <v>314</v>
      </c>
      <c r="R234" s="43" t="s">
        <v>932</v>
      </c>
      <c r="S234" s="39"/>
      <c r="T234" s="42" t="s">
        <v>3447</v>
      </c>
    </row>
    <row r="235" spans="1:20" s="112" customFormat="1" ht="17.399999999999999" x14ac:dyDescent="0.35">
      <c r="A235" s="43" t="s">
        <v>497</v>
      </c>
      <c r="B235" s="54">
        <v>24009</v>
      </c>
      <c r="C235" s="54" t="s">
        <v>12</v>
      </c>
      <c r="D235" s="53">
        <v>0.243335</v>
      </c>
      <c r="E235" s="53">
        <f>SUMIFS('Ratios_MARAMA-VA'!T:T, 'Ratios_MARAMA-VA'!AA:AA, T235)</f>
        <v>0</v>
      </c>
      <c r="F235" s="53">
        <f>SUMIFS('Ratios_MARAMA-VA'!J:J, 'Ratios_MARAMA-VA'!AA:AA, T235)</f>
        <v>0</v>
      </c>
      <c r="G235" s="53" t="s">
        <v>963</v>
      </c>
      <c r="H235" s="55" t="s">
        <v>14</v>
      </c>
      <c r="I235" s="53" t="s">
        <v>964</v>
      </c>
      <c r="J235" s="55" t="s">
        <v>14</v>
      </c>
      <c r="K235" s="53" t="s">
        <v>964</v>
      </c>
      <c r="L235" s="43" t="s">
        <v>534</v>
      </c>
      <c r="M235" s="43" t="s">
        <v>225</v>
      </c>
      <c r="N235" s="43" t="s">
        <v>281</v>
      </c>
      <c r="O235" s="43" t="s">
        <v>232</v>
      </c>
      <c r="P235" s="43" t="s">
        <v>213</v>
      </c>
      <c r="Q235" s="43" t="s">
        <v>314</v>
      </c>
      <c r="R235" s="43" t="s">
        <v>932</v>
      </c>
      <c r="S235" s="39"/>
      <c r="T235" s="42" t="s">
        <v>3448</v>
      </c>
    </row>
    <row r="236" spans="1:20" s="112" customFormat="1" ht="17.399999999999999" x14ac:dyDescent="0.35">
      <c r="A236" s="43" t="s">
        <v>9</v>
      </c>
      <c r="B236" s="54">
        <v>11001</v>
      </c>
      <c r="C236" s="54" t="s">
        <v>10</v>
      </c>
      <c r="D236" s="53">
        <v>13.974600000000001</v>
      </c>
      <c r="E236" s="53">
        <f>SUMIFS('Ratios_MARAMA-VA'!T:T, 'Ratios_MARAMA-VA'!AA:AA, T236)</f>
        <v>0</v>
      </c>
      <c r="F236" s="53">
        <f>SUMIFS('Ratios_MARAMA-VA'!J:J, 'Ratios_MARAMA-VA'!AA:AA, T236)</f>
        <v>0</v>
      </c>
      <c r="G236" s="53" t="s">
        <v>963</v>
      </c>
      <c r="H236" s="53">
        <v>12.165816882217801</v>
      </c>
      <c r="I236" s="53" t="s">
        <v>964</v>
      </c>
      <c r="J236" s="53">
        <v>11.221216524800701</v>
      </c>
      <c r="K236" s="53" t="s">
        <v>964</v>
      </c>
      <c r="L236" s="43" t="s">
        <v>301</v>
      </c>
      <c r="M236" s="43" t="s">
        <v>225</v>
      </c>
      <c r="N236" s="43" t="s">
        <v>281</v>
      </c>
      <c r="O236" s="43" t="s">
        <v>232</v>
      </c>
      <c r="P236" s="43" t="s">
        <v>213</v>
      </c>
      <c r="Q236" s="43" t="s">
        <v>286</v>
      </c>
      <c r="R236" s="43" t="s">
        <v>932</v>
      </c>
      <c r="S236" s="39"/>
      <c r="T236" s="42" t="s">
        <v>3449</v>
      </c>
    </row>
    <row r="237" spans="1:20" s="112" customFormat="1" ht="17.399999999999999" x14ac:dyDescent="0.35">
      <c r="A237" s="43" t="s">
        <v>9</v>
      </c>
      <c r="B237" s="54">
        <v>11001</v>
      </c>
      <c r="C237" s="54" t="s">
        <v>12</v>
      </c>
      <c r="D237" s="53">
        <v>11.116099999999999</v>
      </c>
      <c r="E237" s="53">
        <f>SUMIFS('Ratios_MARAMA-VA'!T:T, 'Ratios_MARAMA-VA'!AA:AA, T237)</f>
        <v>0</v>
      </c>
      <c r="F237" s="53">
        <f>SUMIFS('Ratios_MARAMA-VA'!J:J, 'Ratios_MARAMA-VA'!AA:AA, T237)</f>
        <v>0</v>
      </c>
      <c r="G237" s="53" t="s">
        <v>963</v>
      </c>
      <c r="H237" s="53">
        <v>12.169194265667301</v>
      </c>
      <c r="I237" s="53" t="s">
        <v>964</v>
      </c>
      <c r="J237" s="53">
        <v>12.572152584494599</v>
      </c>
      <c r="K237" s="53" t="s">
        <v>964</v>
      </c>
      <c r="L237" s="43" t="s">
        <v>301</v>
      </c>
      <c r="M237" s="43" t="s">
        <v>225</v>
      </c>
      <c r="N237" s="43" t="s">
        <v>281</v>
      </c>
      <c r="O237" s="43" t="s">
        <v>232</v>
      </c>
      <c r="P237" s="43" t="s">
        <v>213</v>
      </c>
      <c r="Q237" s="43" t="s">
        <v>286</v>
      </c>
      <c r="R237" s="43" t="s">
        <v>932</v>
      </c>
      <c r="S237" s="39"/>
      <c r="T237" s="42" t="s">
        <v>3450</v>
      </c>
    </row>
    <row r="238" spans="1:20" s="112" customFormat="1" ht="17.399999999999999" x14ac:dyDescent="0.35">
      <c r="A238" s="43" t="s">
        <v>811</v>
      </c>
      <c r="B238" s="54">
        <v>51107</v>
      </c>
      <c r="C238" s="54" t="s">
        <v>10</v>
      </c>
      <c r="D238" s="53">
        <v>3.9058000000000002</v>
      </c>
      <c r="E238" s="53">
        <f>SUMIFS('Ratios_MARAMA-VA'!T:T, 'Ratios_MARAMA-VA'!AA:AA, T238)</f>
        <v>0</v>
      </c>
      <c r="F238" s="53">
        <f>SUMIFS('Ratios_MARAMA-VA'!J:J, 'Ratios_MARAMA-VA'!AA:AA, T238)</f>
        <v>0</v>
      </c>
      <c r="G238" s="53" t="s">
        <v>963</v>
      </c>
      <c r="H238" s="53">
        <v>3.6711066583452099</v>
      </c>
      <c r="I238" s="53" t="s">
        <v>964</v>
      </c>
      <c r="J238" s="53">
        <v>3.68506763858454</v>
      </c>
      <c r="K238" s="53" t="s">
        <v>964</v>
      </c>
      <c r="L238" s="43" t="s">
        <v>871</v>
      </c>
      <c r="M238" s="43" t="s">
        <v>225</v>
      </c>
      <c r="N238" s="43" t="s">
        <v>281</v>
      </c>
      <c r="O238" s="43" t="s">
        <v>232</v>
      </c>
      <c r="P238" s="43" t="s">
        <v>213</v>
      </c>
      <c r="Q238" s="43" t="s">
        <v>554</v>
      </c>
      <c r="R238" s="43" t="s">
        <v>932</v>
      </c>
      <c r="S238" s="39"/>
      <c r="T238" s="42" t="s">
        <v>3451</v>
      </c>
    </row>
    <row r="239" spans="1:20" s="112" customFormat="1" ht="17.399999999999999" x14ac:dyDescent="0.35">
      <c r="A239" s="43" t="s">
        <v>811</v>
      </c>
      <c r="B239" s="54">
        <v>51107</v>
      </c>
      <c r="C239" s="54" t="s">
        <v>12</v>
      </c>
      <c r="D239" s="53">
        <v>0.53118880000000002</v>
      </c>
      <c r="E239" s="53">
        <f>SUMIFS('Ratios_MARAMA-VA'!T:T, 'Ratios_MARAMA-VA'!AA:AA, T239)</f>
        <v>0</v>
      </c>
      <c r="F239" s="53">
        <f>SUMIFS('Ratios_MARAMA-VA'!J:J, 'Ratios_MARAMA-VA'!AA:AA, T239)</f>
        <v>0</v>
      </c>
      <c r="G239" s="53" t="s">
        <v>963</v>
      </c>
      <c r="H239" s="53">
        <v>0.54965878648116295</v>
      </c>
      <c r="I239" s="53" t="s">
        <v>964</v>
      </c>
      <c r="J239" s="53">
        <v>0.58901665702584705</v>
      </c>
      <c r="K239" s="53" t="s">
        <v>964</v>
      </c>
      <c r="L239" s="43" t="s">
        <v>871</v>
      </c>
      <c r="M239" s="43" t="s">
        <v>225</v>
      </c>
      <c r="N239" s="43" t="s">
        <v>281</v>
      </c>
      <c r="O239" s="43" t="s">
        <v>232</v>
      </c>
      <c r="P239" s="43" t="s">
        <v>213</v>
      </c>
      <c r="Q239" s="43" t="s">
        <v>554</v>
      </c>
      <c r="R239" s="43" t="s">
        <v>932</v>
      </c>
      <c r="S239" s="39"/>
      <c r="T239" s="42" t="s">
        <v>3452</v>
      </c>
    </row>
    <row r="240" spans="1:20" s="112" customFormat="1" ht="17.399999999999999" x14ac:dyDescent="0.35">
      <c r="A240" s="43" t="s">
        <v>9</v>
      </c>
      <c r="B240" s="54">
        <v>11001</v>
      </c>
      <c r="C240" s="54" t="s">
        <v>10</v>
      </c>
      <c r="D240" s="53">
        <v>0.19579126550000001</v>
      </c>
      <c r="E240" s="53">
        <f>SUMIFS('Ratios_MARAMA-VA'!T:T, 'Ratios_MARAMA-VA'!AA:AA, T240)</f>
        <v>0</v>
      </c>
      <c r="F240" s="53">
        <f>SUMIFS('Ratios_MARAMA-VA'!J:J, 'Ratios_MARAMA-VA'!AA:AA, T240)</f>
        <v>0</v>
      </c>
      <c r="G240" s="53" t="s">
        <v>963</v>
      </c>
      <c r="H240" s="53">
        <v>0.18977731256486099</v>
      </c>
      <c r="I240" s="53" t="s">
        <v>964</v>
      </c>
      <c r="J240" s="53">
        <v>0.18563831635188399</v>
      </c>
      <c r="K240" s="53" t="s">
        <v>964</v>
      </c>
      <c r="L240" s="43" t="s">
        <v>299</v>
      </c>
      <c r="M240" s="43" t="s">
        <v>225</v>
      </c>
      <c r="N240" s="43" t="s">
        <v>281</v>
      </c>
      <c r="O240" s="43" t="s">
        <v>232</v>
      </c>
      <c r="P240" s="43" t="s">
        <v>213</v>
      </c>
      <c r="Q240" s="43" t="s">
        <v>300</v>
      </c>
      <c r="R240" s="43" t="s">
        <v>932</v>
      </c>
      <c r="S240" s="39"/>
      <c r="T240" s="42" t="s">
        <v>3453</v>
      </c>
    </row>
    <row r="241" spans="1:20" s="112" customFormat="1" ht="17.399999999999999" x14ac:dyDescent="0.35">
      <c r="A241" s="43" t="s">
        <v>9</v>
      </c>
      <c r="B241" s="54">
        <v>11001</v>
      </c>
      <c r="C241" s="54" t="s">
        <v>12</v>
      </c>
      <c r="D241" s="53">
        <v>1.5857089000000001E-2</v>
      </c>
      <c r="E241" s="53">
        <f>SUMIFS('Ratios_MARAMA-VA'!T:T, 'Ratios_MARAMA-VA'!AA:AA, T241)</f>
        <v>0</v>
      </c>
      <c r="F241" s="53">
        <f>SUMIFS('Ratios_MARAMA-VA'!J:J, 'Ratios_MARAMA-VA'!AA:AA, T241)</f>
        <v>0</v>
      </c>
      <c r="G241" s="53" t="s">
        <v>963</v>
      </c>
      <c r="H241" s="53">
        <v>1.73593253505251E-2</v>
      </c>
      <c r="I241" s="53" t="s">
        <v>964</v>
      </c>
      <c r="J241" s="53">
        <v>1.79341443900204E-2</v>
      </c>
      <c r="K241" s="53" t="s">
        <v>964</v>
      </c>
      <c r="L241" s="43" t="s">
        <v>299</v>
      </c>
      <c r="M241" s="43" t="s">
        <v>225</v>
      </c>
      <c r="N241" s="43" t="s">
        <v>281</v>
      </c>
      <c r="O241" s="43" t="s">
        <v>232</v>
      </c>
      <c r="P241" s="43" t="s">
        <v>213</v>
      </c>
      <c r="Q241" s="43" t="s">
        <v>300</v>
      </c>
      <c r="R241" s="43" t="s">
        <v>932</v>
      </c>
      <c r="S241" s="39"/>
      <c r="T241" s="42" t="s">
        <v>3455</v>
      </c>
    </row>
    <row r="242" spans="1:20" s="112" customFormat="1" ht="17.399999999999999" x14ac:dyDescent="0.35">
      <c r="A242" s="43" t="s">
        <v>811</v>
      </c>
      <c r="B242" s="54">
        <v>51153</v>
      </c>
      <c r="C242" s="54" t="s">
        <v>10</v>
      </c>
      <c r="D242" s="53">
        <v>61.094819999999999</v>
      </c>
      <c r="E242" s="53">
        <f>SUMIFS('Ratios_MARAMA-VA'!T:T, 'Ratios_MARAMA-VA'!AA:AA, T242)</f>
        <v>0</v>
      </c>
      <c r="F242" s="53">
        <f>SUMIFS('Ratios_MARAMA-VA'!J:J, 'Ratios_MARAMA-VA'!AA:AA, T242)</f>
        <v>0</v>
      </c>
      <c r="G242" s="53" t="s">
        <v>963</v>
      </c>
      <c r="H242" s="53">
        <v>56.998114187167097</v>
      </c>
      <c r="I242" s="53" t="s">
        <v>964</v>
      </c>
      <c r="J242" s="53">
        <v>57.107694030007302</v>
      </c>
      <c r="K242" s="53" t="s">
        <v>964</v>
      </c>
      <c r="L242" s="43" t="s">
        <v>299</v>
      </c>
      <c r="M242" s="43" t="s">
        <v>225</v>
      </c>
      <c r="N242" s="43" t="s">
        <v>281</v>
      </c>
      <c r="O242" s="43" t="s">
        <v>232</v>
      </c>
      <c r="P242" s="43" t="s">
        <v>213</v>
      </c>
      <c r="Q242" s="43" t="s">
        <v>300</v>
      </c>
      <c r="R242" s="43" t="s">
        <v>932</v>
      </c>
      <c r="S242" s="39"/>
      <c r="T242" s="42" t="s">
        <v>3454</v>
      </c>
    </row>
    <row r="243" spans="1:20" s="112" customFormat="1" ht="17.399999999999999" x14ac:dyDescent="0.35">
      <c r="A243" s="43" t="s">
        <v>811</v>
      </c>
      <c r="B243" s="54">
        <v>51153</v>
      </c>
      <c r="C243" s="54" t="s">
        <v>12</v>
      </c>
      <c r="D243" s="53">
        <v>1.4209400000000001</v>
      </c>
      <c r="E243" s="53">
        <f>SUMIFS('Ratios_MARAMA-VA'!T:T, 'Ratios_MARAMA-VA'!AA:AA, T243)</f>
        <v>0</v>
      </c>
      <c r="F243" s="53">
        <f>SUMIFS('Ratios_MARAMA-VA'!J:J, 'Ratios_MARAMA-VA'!AA:AA, T243)</f>
        <v>0</v>
      </c>
      <c r="G243" s="53" t="s">
        <v>963</v>
      </c>
      <c r="H243" s="53">
        <v>1.47034756015666</v>
      </c>
      <c r="I243" s="53" t="s">
        <v>964</v>
      </c>
      <c r="J243" s="53">
        <v>1.57563060183932</v>
      </c>
      <c r="K243" s="53" t="s">
        <v>964</v>
      </c>
      <c r="L243" s="43" t="s">
        <v>299</v>
      </c>
      <c r="M243" s="43" t="s">
        <v>225</v>
      </c>
      <c r="N243" s="43" t="s">
        <v>281</v>
      </c>
      <c r="O243" s="43" t="s">
        <v>232</v>
      </c>
      <c r="P243" s="43" t="s">
        <v>213</v>
      </c>
      <c r="Q243" s="43" t="s">
        <v>300</v>
      </c>
      <c r="R243" s="43" t="s">
        <v>932</v>
      </c>
      <c r="S243" s="39"/>
      <c r="T243" s="42" t="s">
        <v>3456</v>
      </c>
    </row>
    <row r="244" spans="1:20" s="112" customFormat="1" ht="17.399999999999999" x14ac:dyDescent="0.35">
      <c r="A244" s="43" t="s">
        <v>9</v>
      </c>
      <c r="B244" s="54">
        <v>11001</v>
      </c>
      <c r="C244" s="54" t="s">
        <v>10</v>
      </c>
      <c r="D244" s="53">
        <v>3.5725121999999998</v>
      </c>
      <c r="E244" s="53">
        <f>SUMIFS('Ratios_MARAMA-VA'!T:T, 'Ratios_MARAMA-VA'!AA:AA, T244)</f>
        <v>0</v>
      </c>
      <c r="F244" s="53">
        <f>SUMIFS('Ratios_MARAMA-VA'!J:J, 'Ratios_MARAMA-VA'!AA:AA, T244)</f>
        <v>0</v>
      </c>
      <c r="G244" s="53" t="s">
        <v>963</v>
      </c>
      <c r="H244" s="53">
        <v>3.2662124497151299</v>
      </c>
      <c r="I244" s="53" t="s">
        <v>964</v>
      </c>
      <c r="J244" s="53">
        <v>3.2878202660657299</v>
      </c>
      <c r="K244" s="53" t="s">
        <v>964</v>
      </c>
      <c r="L244" s="43" t="s">
        <v>302</v>
      </c>
      <c r="M244" s="43" t="s">
        <v>221</v>
      </c>
      <c r="N244" s="43" t="s">
        <v>281</v>
      </c>
      <c r="O244" s="43" t="s">
        <v>232</v>
      </c>
      <c r="P244" s="43" t="s">
        <v>303</v>
      </c>
      <c r="Q244" s="43" t="s">
        <v>304</v>
      </c>
      <c r="R244" s="43" t="s">
        <v>932</v>
      </c>
      <c r="S244" s="39"/>
      <c r="T244" s="42" t="s">
        <v>3457</v>
      </c>
    </row>
    <row r="245" spans="1:20" s="112" customFormat="1" ht="17.399999999999999" x14ac:dyDescent="0.35">
      <c r="A245" s="43" t="s">
        <v>9</v>
      </c>
      <c r="B245" s="54">
        <v>11001</v>
      </c>
      <c r="C245" s="54" t="s">
        <v>12</v>
      </c>
      <c r="D245" s="53">
        <v>8.9232974999999798E-2</v>
      </c>
      <c r="E245" s="53">
        <f>SUMIFS('Ratios_MARAMA-VA'!T:T, 'Ratios_MARAMA-VA'!AA:AA, T245)</f>
        <v>0</v>
      </c>
      <c r="F245" s="53">
        <f>SUMIFS('Ratios_MARAMA-VA'!J:J, 'Ratios_MARAMA-VA'!AA:AA, T245)</f>
        <v>0</v>
      </c>
      <c r="G245" s="53" t="s">
        <v>963</v>
      </c>
      <c r="H245" s="53">
        <v>8.1582325700697594E-2</v>
      </c>
      <c r="I245" s="53" t="s">
        <v>964</v>
      </c>
      <c r="J245" s="53">
        <v>8.2122038269409905E-2</v>
      </c>
      <c r="K245" s="53" t="s">
        <v>964</v>
      </c>
      <c r="L245" s="43" t="s">
        <v>302</v>
      </c>
      <c r="M245" s="43" t="s">
        <v>221</v>
      </c>
      <c r="N245" s="43" t="s">
        <v>281</v>
      </c>
      <c r="O245" s="43" t="s">
        <v>232</v>
      </c>
      <c r="P245" s="43" t="s">
        <v>303</v>
      </c>
      <c r="Q245" s="43" t="s">
        <v>304</v>
      </c>
      <c r="R245" s="43" t="s">
        <v>932</v>
      </c>
      <c r="S245" s="39"/>
      <c r="T245" s="42" t="s">
        <v>3459</v>
      </c>
    </row>
    <row r="246" spans="1:20" s="112" customFormat="1" ht="17.399999999999999" x14ac:dyDescent="0.35">
      <c r="A246" s="43" t="s">
        <v>811</v>
      </c>
      <c r="B246" s="54">
        <v>51059</v>
      </c>
      <c r="C246" s="54" t="s">
        <v>10</v>
      </c>
      <c r="D246" s="53">
        <v>0.19908519999999999</v>
      </c>
      <c r="E246" s="53">
        <f>SUMIFS('Ratios_MARAMA-VA'!T:T, 'Ratios_MARAMA-VA'!AA:AA, T246)</f>
        <v>0</v>
      </c>
      <c r="F246" s="53">
        <f>SUMIFS('Ratios_MARAMA-VA'!J:J, 'Ratios_MARAMA-VA'!AA:AA, T246)</f>
        <v>0</v>
      </c>
      <c r="G246" s="53" t="s">
        <v>963</v>
      </c>
      <c r="H246" s="53">
        <v>0.18201604988053699</v>
      </c>
      <c r="I246" s="53" t="s">
        <v>964</v>
      </c>
      <c r="J246" s="53">
        <v>0.18322018752902999</v>
      </c>
      <c r="K246" s="53" t="s">
        <v>964</v>
      </c>
      <c r="L246" s="43" t="s">
        <v>302</v>
      </c>
      <c r="M246" s="43" t="s">
        <v>221</v>
      </c>
      <c r="N246" s="43" t="s">
        <v>281</v>
      </c>
      <c r="O246" s="43" t="s">
        <v>232</v>
      </c>
      <c r="P246" s="43" t="s">
        <v>303</v>
      </c>
      <c r="Q246" s="43" t="s">
        <v>304</v>
      </c>
      <c r="R246" s="43" t="s">
        <v>932</v>
      </c>
      <c r="S246" s="39"/>
      <c r="T246" s="42" t="s">
        <v>3458</v>
      </c>
    </row>
    <row r="247" spans="1:20" s="112" customFormat="1" ht="17.399999999999999" x14ac:dyDescent="0.35">
      <c r="A247" s="43" t="s">
        <v>811</v>
      </c>
      <c r="B247" s="54">
        <v>51059</v>
      </c>
      <c r="C247" s="54" t="s">
        <v>12</v>
      </c>
      <c r="D247" s="53">
        <v>2.2799999999999999E-3</v>
      </c>
      <c r="E247" s="53">
        <f>SUMIFS('Ratios_MARAMA-VA'!T:T, 'Ratios_MARAMA-VA'!AA:AA, T247)</f>
        <v>0</v>
      </c>
      <c r="F247" s="53">
        <f>SUMIFS('Ratios_MARAMA-VA'!J:J, 'Ratios_MARAMA-VA'!AA:AA, T247)</f>
        <v>0</v>
      </c>
      <c r="G247" s="53" t="s">
        <v>963</v>
      </c>
      <c r="H247" s="53">
        <v>2.0845175519204999E-3</v>
      </c>
      <c r="I247" s="53" t="s">
        <v>964</v>
      </c>
      <c r="J247" s="53">
        <v>2.0983077976974998E-3</v>
      </c>
      <c r="K247" s="53" t="s">
        <v>964</v>
      </c>
      <c r="L247" s="43" t="s">
        <v>302</v>
      </c>
      <c r="M247" s="43" t="s">
        <v>221</v>
      </c>
      <c r="N247" s="43" t="s">
        <v>281</v>
      </c>
      <c r="O247" s="43" t="s">
        <v>232</v>
      </c>
      <c r="P247" s="43" t="s">
        <v>303</v>
      </c>
      <c r="Q247" s="43" t="s">
        <v>304</v>
      </c>
      <c r="R247" s="43" t="s">
        <v>932</v>
      </c>
      <c r="S247" s="39"/>
      <c r="T247" s="42" t="s">
        <v>3460</v>
      </c>
    </row>
    <row r="248" spans="1:20" s="112" customFormat="1" ht="17.399999999999999" x14ac:dyDescent="0.35">
      <c r="A248" s="43" t="s">
        <v>9</v>
      </c>
      <c r="B248" s="54">
        <v>11001</v>
      </c>
      <c r="C248" s="54" t="s">
        <v>10</v>
      </c>
      <c r="D248" s="53">
        <v>8.6294999999999997E-2</v>
      </c>
      <c r="E248" s="53">
        <f>SUMIFS('Ratios_MARAMA-VA'!T:T, 'Ratios_MARAMA-VA'!AA:AA, T248)</f>
        <v>0</v>
      </c>
      <c r="F248" s="53">
        <f>SUMIFS('Ratios_MARAMA-VA'!J:J, 'Ratios_MARAMA-VA'!AA:AA, T248)</f>
        <v>0</v>
      </c>
      <c r="G248" s="53" t="s">
        <v>963</v>
      </c>
      <c r="H248" s="53">
        <v>0.1052799</v>
      </c>
      <c r="I248" s="53" t="s">
        <v>964</v>
      </c>
      <c r="J248" s="53">
        <v>0.11822415</v>
      </c>
      <c r="K248" s="53" t="s">
        <v>964</v>
      </c>
      <c r="L248" s="43" t="s">
        <v>296</v>
      </c>
      <c r="M248" s="43" t="s">
        <v>297</v>
      </c>
      <c r="N248" s="43" t="s">
        <v>281</v>
      </c>
      <c r="O248" s="43" t="s">
        <v>232</v>
      </c>
      <c r="P248" s="43" t="s">
        <v>209</v>
      </c>
      <c r="Q248" s="43" t="s">
        <v>298</v>
      </c>
      <c r="R248" s="43" t="s">
        <v>932</v>
      </c>
      <c r="S248" s="39"/>
      <c r="T248" s="42" t="s">
        <v>3461</v>
      </c>
    </row>
    <row r="249" spans="1:20" s="112" customFormat="1" ht="17.399999999999999" x14ac:dyDescent="0.35">
      <c r="A249" s="43" t="s">
        <v>9</v>
      </c>
      <c r="B249" s="54">
        <v>11001</v>
      </c>
      <c r="C249" s="54" t="s">
        <v>12</v>
      </c>
      <c r="D249" s="53">
        <v>2.9422E-2</v>
      </c>
      <c r="E249" s="53">
        <f>SUMIFS('Ratios_MARAMA-VA'!T:T, 'Ratios_MARAMA-VA'!AA:AA, T249)</f>
        <v>0</v>
      </c>
      <c r="F249" s="53">
        <f>SUMIFS('Ratios_MARAMA-VA'!J:J, 'Ratios_MARAMA-VA'!AA:AA, T249)</f>
        <v>0</v>
      </c>
      <c r="G249" s="53" t="s">
        <v>963</v>
      </c>
      <c r="H249" s="53">
        <v>3.5894839999999997E-2</v>
      </c>
      <c r="I249" s="53" t="s">
        <v>964</v>
      </c>
      <c r="J249" s="53">
        <v>4.0308139999999999E-2</v>
      </c>
      <c r="K249" s="53" t="s">
        <v>964</v>
      </c>
      <c r="L249" s="43" t="s">
        <v>296</v>
      </c>
      <c r="M249" s="43" t="s">
        <v>297</v>
      </c>
      <c r="N249" s="43" t="s">
        <v>281</v>
      </c>
      <c r="O249" s="43" t="s">
        <v>232</v>
      </c>
      <c r="P249" s="43" t="s">
        <v>209</v>
      </c>
      <c r="Q249" s="43" t="s">
        <v>298</v>
      </c>
      <c r="R249" s="43" t="s">
        <v>932</v>
      </c>
      <c r="S249" s="39"/>
      <c r="T249" s="42" t="s">
        <v>3462</v>
      </c>
    </row>
    <row r="250" spans="1:20" s="112" customFormat="1" ht="17.399999999999999" x14ac:dyDescent="0.35">
      <c r="A250" s="43" t="s">
        <v>9</v>
      </c>
      <c r="B250" s="54">
        <v>11001</v>
      </c>
      <c r="C250" s="54" t="s">
        <v>10</v>
      </c>
      <c r="D250" s="53">
        <v>19.952366250000001</v>
      </c>
      <c r="E250" s="53">
        <f>SUMIFS('Ratios_MARAMA-VA'!T:T, 'Ratios_MARAMA-VA'!AA:AA, T250)</f>
        <v>0</v>
      </c>
      <c r="F250" s="53">
        <f>SUMIFS('Ratios_MARAMA-VA'!J:J, 'Ratios_MARAMA-VA'!AA:AA, T250)</f>
        <v>0</v>
      </c>
      <c r="G250" s="53" t="s">
        <v>963</v>
      </c>
      <c r="H250" s="53">
        <v>20.777567175004801</v>
      </c>
      <c r="I250" s="53" t="s">
        <v>964</v>
      </c>
      <c r="J250" s="53">
        <v>20.487383971491798</v>
      </c>
      <c r="K250" s="53" t="s">
        <v>964</v>
      </c>
      <c r="L250" s="43" t="s">
        <v>280</v>
      </c>
      <c r="M250" s="43" t="s">
        <v>198</v>
      </c>
      <c r="N250" s="43" t="s">
        <v>281</v>
      </c>
      <c r="O250" s="43" t="s">
        <v>230</v>
      </c>
      <c r="P250" s="43" t="s">
        <v>282</v>
      </c>
      <c r="Q250" s="43" t="s">
        <v>283</v>
      </c>
      <c r="R250" s="43" t="s">
        <v>932</v>
      </c>
      <c r="S250" s="39"/>
      <c r="T250" s="42" t="s">
        <v>3463</v>
      </c>
    </row>
    <row r="251" spans="1:20" s="112" customFormat="1" ht="17.399999999999999" x14ac:dyDescent="0.35">
      <c r="A251" s="43" t="s">
        <v>9</v>
      </c>
      <c r="B251" s="54">
        <v>11001</v>
      </c>
      <c r="C251" s="54" t="s">
        <v>12</v>
      </c>
      <c r="D251" s="53">
        <v>1.143084915</v>
      </c>
      <c r="E251" s="53">
        <f>SUMIFS('Ratios_MARAMA-VA'!T:T, 'Ratios_MARAMA-VA'!AA:AA, T251)</f>
        <v>0</v>
      </c>
      <c r="F251" s="53">
        <f>SUMIFS('Ratios_MARAMA-VA'!J:J, 'Ratios_MARAMA-VA'!AA:AA, T251)</f>
        <v>0</v>
      </c>
      <c r="G251" s="53" t="s">
        <v>963</v>
      </c>
      <c r="H251" s="53">
        <v>1.1903186712623299</v>
      </c>
      <c r="I251" s="53" t="s">
        <v>964</v>
      </c>
      <c r="J251" s="53">
        <v>1.17367804506609</v>
      </c>
      <c r="K251" s="53" t="s">
        <v>964</v>
      </c>
      <c r="L251" s="43" t="s">
        <v>280</v>
      </c>
      <c r="M251" s="43" t="s">
        <v>198</v>
      </c>
      <c r="N251" s="43" t="s">
        <v>281</v>
      </c>
      <c r="O251" s="43" t="s">
        <v>230</v>
      </c>
      <c r="P251" s="43" t="s">
        <v>282</v>
      </c>
      <c r="Q251" s="43" t="s">
        <v>283</v>
      </c>
      <c r="R251" s="43" t="s">
        <v>932</v>
      </c>
      <c r="S251" s="39"/>
      <c r="T251" s="42" t="s">
        <v>3470</v>
      </c>
    </row>
    <row r="252" spans="1:20" s="112" customFormat="1" ht="17.399999999999999" x14ac:dyDescent="0.35">
      <c r="A252" s="43" t="s">
        <v>497</v>
      </c>
      <c r="B252" s="54">
        <v>24009</v>
      </c>
      <c r="C252" s="54" t="s">
        <v>10</v>
      </c>
      <c r="D252" s="53">
        <v>5.04E-2</v>
      </c>
      <c r="E252" s="53">
        <f>SUMIFS('Ratios_MARAMA-VA'!T:T, 'Ratios_MARAMA-VA'!AA:AA, T252)</f>
        <v>0</v>
      </c>
      <c r="F252" s="53">
        <f>SUMIFS('Ratios_MARAMA-VA'!J:J, 'Ratios_MARAMA-VA'!AA:AA, T252)</f>
        <v>0</v>
      </c>
      <c r="G252" s="53" t="s">
        <v>963</v>
      </c>
      <c r="H252" s="53">
        <v>5.2152460365599999E-2</v>
      </c>
      <c r="I252" s="53" t="s">
        <v>964</v>
      </c>
      <c r="J252" s="53">
        <v>5.5886794891199999E-2</v>
      </c>
      <c r="K252" s="53" t="s">
        <v>964</v>
      </c>
      <c r="L252" s="43" t="s">
        <v>280</v>
      </c>
      <c r="M252" s="43" t="s">
        <v>198</v>
      </c>
      <c r="N252" s="43" t="s">
        <v>281</v>
      </c>
      <c r="O252" s="43" t="s">
        <v>230</v>
      </c>
      <c r="P252" s="43" t="s">
        <v>282</v>
      </c>
      <c r="Q252" s="43" t="s">
        <v>283</v>
      </c>
      <c r="R252" s="43" t="s">
        <v>932</v>
      </c>
      <c r="S252" s="39"/>
      <c r="T252" s="42" t="s">
        <v>3464</v>
      </c>
    </row>
    <row r="253" spans="1:20" s="112" customFormat="1" ht="17.399999999999999" x14ac:dyDescent="0.35">
      <c r="A253" s="43" t="s">
        <v>497</v>
      </c>
      <c r="B253" s="54">
        <v>24009</v>
      </c>
      <c r="C253" s="54" t="s">
        <v>12</v>
      </c>
      <c r="D253" s="53">
        <v>1.4400000000000001E-3</v>
      </c>
      <c r="E253" s="53">
        <f>SUMIFS('Ratios_MARAMA-VA'!T:T, 'Ratios_MARAMA-VA'!AA:AA, T253)</f>
        <v>0</v>
      </c>
      <c r="F253" s="53">
        <f>SUMIFS('Ratios_MARAMA-VA'!J:J, 'Ratios_MARAMA-VA'!AA:AA, T253)</f>
        <v>0</v>
      </c>
      <c r="G253" s="53" t="s">
        <v>963</v>
      </c>
      <c r="H253" s="53">
        <v>1.49007029616E-3</v>
      </c>
      <c r="I253" s="53" t="s">
        <v>964</v>
      </c>
      <c r="J253" s="53">
        <v>1.59676556832E-3</v>
      </c>
      <c r="K253" s="53" t="s">
        <v>964</v>
      </c>
      <c r="L253" s="43" t="s">
        <v>280</v>
      </c>
      <c r="M253" s="43" t="s">
        <v>198</v>
      </c>
      <c r="N253" s="43" t="s">
        <v>281</v>
      </c>
      <c r="O253" s="43" t="s">
        <v>230</v>
      </c>
      <c r="P253" s="43" t="s">
        <v>282</v>
      </c>
      <c r="Q253" s="43" t="s">
        <v>283</v>
      </c>
      <c r="R253" s="43" t="s">
        <v>932</v>
      </c>
      <c r="S253" s="39"/>
      <c r="T253" s="42" t="s">
        <v>3471</v>
      </c>
    </row>
    <row r="254" spans="1:20" s="112" customFormat="1" ht="17.399999999999999" x14ac:dyDescent="0.35">
      <c r="A254" s="43" t="s">
        <v>497</v>
      </c>
      <c r="B254" s="54">
        <v>24021</v>
      </c>
      <c r="C254" s="54" t="s">
        <v>10</v>
      </c>
      <c r="D254" s="53">
        <v>2.5725099999999999</v>
      </c>
      <c r="E254" s="53">
        <f>SUMIFS('Ratios_MARAMA-VA'!T:T, 'Ratios_MARAMA-VA'!AA:AA, T254)</f>
        <v>0</v>
      </c>
      <c r="F254" s="53">
        <f>SUMIFS('Ratios_MARAMA-VA'!J:J, 'Ratios_MARAMA-VA'!AA:AA, T254)</f>
        <v>0</v>
      </c>
      <c r="G254" s="53" t="s">
        <v>963</v>
      </c>
      <c r="H254" s="53">
        <v>2.6791313600280899</v>
      </c>
      <c r="I254" s="53" t="s">
        <v>964</v>
      </c>
      <c r="J254" s="53">
        <v>2.6418013403288398</v>
      </c>
      <c r="K254" s="53" t="s">
        <v>964</v>
      </c>
      <c r="L254" s="43" t="s">
        <v>280</v>
      </c>
      <c r="M254" s="43" t="s">
        <v>198</v>
      </c>
      <c r="N254" s="43" t="s">
        <v>281</v>
      </c>
      <c r="O254" s="43" t="s">
        <v>230</v>
      </c>
      <c r="P254" s="43" t="s">
        <v>282</v>
      </c>
      <c r="Q254" s="43" t="s">
        <v>283</v>
      </c>
      <c r="R254" s="43" t="s">
        <v>932</v>
      </c>
      <c r="S254" s="39"/>
      <c r="T254" s="42" t="s">
        <v>3465</v>
      </c>
    </row>
    <row r="255" spans="1:20" s="112" customFormat="1" ht="17.399999999999999" x14ac:dyDescent="0.35">
      <c r="A255" s="43" t="s">
        <v>497</v>
      </c>
      <c r="B255" s="54">
        <v>24021</v>
      </c>
      <c r="C255" s="54" t="s">
        <v>12</v>
      </c>
      <c r="D255" s="53">
        <v>8.6254999999999901E-2</v>
      </c>
      <c r="E255" s="53">
        <f>SUMIFS('Ratios_MARAMA-VA'!T:T, 'Ratios_MARAMA-VA'!AA:AA, T255)</f>
        <v>0</v>
      </c>
      <c r="F255" s="53">
        <f>SUMIFS('Ratios_MARAMA-VA'!J:J, 'Ratios_MARAMA-VA'!AA:AA, T255)</f>
        <v>0</v>
      </c>
      <c r="G255" s="53" t="s">
        <v>963</v>
      </c>
      <c r="H255" s="53">
        <v>8.9829961966803706E-2</v>
      </c>
      <c r="I255" s="53" t="s">
        <v>964</v>
      </c>
      <c r="J255" s="53">
        <v>8.8578304694661394E-2</v>
      </c>
      <c r="K255" s="53" t="s">
        <v>964</v>
      </c>
      <c r="L255" s="43" t="s">
        <v>280</v>
      </c>
      <c r="M255" s="43" t="s">
        <v>198</v>
      </c>
      <c r="N255" s="43" t="s">
        <v>281</v>
      </c>
      <c r="O255" s="43" t="s">
        <v>230</v>
      </c>
      <c r="P255" s="43" t="s">
        <v>282</v>
      </c>
      <c r="Q255" s="43" t="s">
        <v>283</v>
      </c>
      <c r="R255" s="43" t="s">
        <v>932</v>
      </c>
      <c r="S255" s="39"/>
      <c r="T255" s="42" t="s">
        <v>3472</v>
      </c>
    </row>
    <row r="256" spans="1:20" s="112" customFormat="1" ht="17.399999999999999" x14ac:dyDescent="0.35">
      <c r="A256" s="43" t="s">
        <v>497</v>
      </c>
      <c r="B256" s="54">
        <v>24031</v>
      </c>
      <c r="C256" s="54" t="s">
        <v>10</v>
      </c>
      <c r="D256" s="53">
        <v>14.037940000000001</v>
      </c>
      <c r="E256" s="53">
        <f>SUMIFS('Ratios_MARAMA-VA'!T:T, 'Ratios_MARAMA-VA'!AA:AA, T256)</f>
        <v>0</v>
      </c>
      <c r="F256" s="53">
        <f>SUMIFS('Ratios_MARAMA-VA'!J:J, 'Ratios_MARAMA-VA'!AA:AA, T256)</f>
        <v>0</v>
      </c>
      <c r="G256" s="53" t="s">
        <v>963</v>
      </c>
      <c r="H256" s="53">
        <v>14.6197625215034</v>
      </c>
      <c r="I256" s="53" t="s">
        <v>964</v>
      </c>
      <c r="J256" s="53">
        <v>14.416056189268801</v>
      </c>
      <c r="K256" s="53" t="s">
        <v>964</v>
      </c>
      <c r="L256" s="43" t="s">
        <v>280</v>
      </c>
      <c r="M256" s="43" t="s">
        <v>198</v>
      </c>
      <c r="N256" s="43" t="s">
        <v>281</v>
      </c>
      <c r="O256" s="43" t="s">
        <v>230</v>
      </c>
      <c r="P256" s="43" t="s">
        <v>282</v>
      </c>
      <c r="Q256" s="43" t="s">
        <v>283</v>
      </c>
      <c r="R256" s="43" t="s">
        <v>932</v>
      </c>
      <c r="S256" s="39"/>
      <c r="T256" s="42" t="s">
        <v>3466</v>
      </c>
    </row>
    <row r="257" spans="1:20" s="112" customFormat="1" ht="17.399999999999999" x14ac:dyDescent="0.35">
      <c r="A257" s="43" t="s">
        <v>497</v>
      </c>
      <c r="B257" s="54">
        <v>24031</v>
      </c>
      <c r="C257" s="54" t="s">
        <v>12</v>
      </c>
      <c r="D257" s="53">
        <v>0.32379599999999997</v>
      </c>
      <c r="E257" s="53">
        <f>SUMIFS('Ratios_MARAMA-VA'!T:T, 'Ratios_MARAMA-VA'!AA:AA, T257)</f>
        <v>0</v>
      </c>
      <c r="F257" s="53">
        <f>SUMIFS('Ratios_MARAMA-VA'!J:J, 'Ratios_MARAMA-VA'!AA:AA, T257)</f>
        <v>0</v>
      </c>
      <c r="G257" s="53" t="s">
        <v>963</v>
      </c>
      <c r="H257" s="53">
        <v>0.33721618880068499</v>
      </c>
      <c r="I257" s="53" t="s">
        <v>964</v>
      </c>
      <c r="J257" s="53">
        <v>0.332517543874703</v>
      </c>
      <c r="K257" s="53" t="s">
        <v>964</v>
      </c>
      <c r="L257" s="43" t="s">
        <v>280</v>
      </c>
      <c r="M257" s="43" t="s">
        <v>198</v>
      </c>
      <c r="N257" s="43" t="s">
        <v>281</v>
      </c>
      <c r="O257" s="43" t="s">
        <v>230</v>
      </c>
      <c r="P257" s="43" t="s">
        <v>282</v>
      </c>
      <c r="Q257" s="43" t="s">
        <v>283</v>
      </c>
      <c r="R257" s="43" t="s">
        <v>932</v>
      </c>
      <c r="S257" s="39"/>
      <c r="T257" s="42" t="s">
        <v>3473</v>
      </c>
    </row>
    <row r="258" spans="1:20" s="112" customFormat="1" ht="17.399999999999999" x14ac:dyDescent="0.35">
      <c r="A258" s="43" t="s">
        <v>497</v>
      </c>
      <c r="B258" s="54">
        <v>24033</v>
      </c>
      <c r="C258" s="54" t="s">
        <v>10</v>
      </c>
      <c r="D258" s="53">
        <v>5.3239349999999996</v>
      </c>
      <c r="E258" s="53">
        <f>SUMIFS('Ratios_MARAMA-VA'!T:T, 'Ratios_MARAMA-VA'!AA:AA, T258)</f>
        <v>0</v>
      </c>
      <c r="F258" s="53">
        <f>SUMIFS('Ratios_MARAMA-VA'!J:J, 'Ratios_MARAMA-VA'!AA:AA, T258)</f>
        <v>0</v>
      </c>
      <c r="G258" s="53" t="s">
        <v>963</v>
      </c>
      <c r="H258" s="53">
        <v>5.5445931083848601</v>
      </c>
      <c r="I258" s="53" t="s">
        <v>964</v>
      </c>
      <c r="J258" s="53">
        <v>5.4673368106727001</v>
      </c>
      <c r="K258" s="53" t="s">
        <v>964</v>
      </c>
      <c r="L258" s="43" t="s">
        <v>280</v>
      </c>
      <c r="M258" s="43" t="s">
        <v>198</v>
      </c>
      <c r="N258" s="43" t="s">
        <v>281</v>
      </c>
      <c r="O258" s="43" t="s">
        <v>230</v>
      </c>
      <c r="P258" s="43" t="s">
        <v>282</v>
      </c>
      <c r="Q258" s="43" t="s">
        <v>283</v>
      </c>
      <c r="R258" s="43" t="s">
        <v>932</v>
      </c>
      <c r="S258" s="39"/>
      <c r="T258" s="42" t="s">
        <v>3467</v>
      </c>
    </row>
    <row r="259" spans="1:20" s="112" customFormat="1" ht="17.399999999999999" x14ac:dyDescent="0.35">
      <c r="A259" s="43" t="s">
        <v>497</v>
      </c>
      <c r="B259" s="54">
        <v>24033</v>
      </c>
      <c r="C259" s="54" t="s">
        <v>12</v>
      </c>
      <c r="D259" s="53">
        <v>0.1540135</v>
      </c>
      <c r="E259" s="53">
        <f>SUMIFS('Ratios_MARAMA-VA'!T:T, 'Ratios_MARAMA-VA'!AA:AA, T259)</f>
        <v>0</v>
      </c>
      <c r="F259" s="53">
        <f>SUMIFS('Ratios_MARAMA-VA'!J:J, 'Ratios_MARAMA-VA'!AA:AA, T259)</f>
        <v>0</v>
      </c>
      <c r="G259" s="53" t="s">
        <v>963</v>
      </c>
      <c r="H259" s="53">
        <v>0.160396810009556</v>
      </c>
      <c r="I259" s="53" t="s">
        <v>964</v>
      </c>
      <c r="J259" s="53">
        <v>0.15816190052856299</v>
      </c>
      <c r="K259" s="53" t="s">
        <v>964</v>
      </c>
      <c r="L259" s="43" t="s">
        <v>280</v>
      </c>
      <c r="M259" s="43" t="s">
        <v>198</v>
      </c>
      <c r="N259" s="43" t="s">
        <v>281</v>
      </c>
      <c r="O259" s="43" t="s">
        <v>230</v>
      </c>
      <c r="P259" s="43" t="s">
        <v>282</v>
      </c>
      <c r="Q259" s="43" t="s">
        <v>283</v>
      </c>
      <c r="R259" s="43" t="s">
        <v>932</v>
      </c>
      <c r="S259" s="39"/>
      <c r="T259" s="42" t="s">
        <v>3474</v>
      </c>
    </row>
    <row r="260" spans="1:20" s="112" customFormat="1" ht="17.399999999999999" x14ac:dyDescent="0.35">
      <c r="A260" s="43" t="s">
        <v>811</v>
      </c>
      <c r="B260" s="54">
        <v>51059</v>
      </c>
      <c r="C260" s="54" t="s">
        <v>10</v>
      </c>
      <c r="D260" s="53">
        <v>0.45130160000000002</v>
      </c>
      <c r="E260" s="53">
        <f>SUMIFS('Ratios_MARAMA-VA'!T:T, 'Ratios_MARAMA-VA'!AA:AA, T260)</f>
        <v>0</v>
      </c>
      <c r="F260" s="53">
        <f>SUMIFS('Ratios_MARAMA-VA'!J:J, 'Ratios_MARAMA-VA'!AA:AA, T260)</f>
        <v>0</v>
      </c>
      <c r="G260" s="53" t="s">
        <v>963</v>
      </c>
      <c r="H260" s="53">
        <v>0.47000644094322303</v>
      </c>
      <c r="I260" s="53" t="s">
        <v>964</v>
      </c>
      <c r="J260" s="53">
        <v>0.46345754604357198</v>
      </c>
      <c r="K260" s="53" t="s">
        <v>964</v>
      </c>
      <c r="L260" s="43" t="s">
        <v>280</v>
      </c>
      <c r="M260" s="43" t="s">
        <v>198</v>
      </c>
      <c r="N260" s="43" t="s">
        <v>281</v>
      </c>
      <c r="O260" s="43" t="s">
        <v>230</v>
      </c>
      <c r="P260" s="43" t="s">
        <v>282</v>
      </c>
      <c r="Q260" s="43" t="s">
        <v>283</v>
      </c>
      <c r="R260" s="43" t="s">
        <v>932</v>
      </c>
      <c r="S260" s="39"/>
      <c r="T260" s="42" t="s">
        <v>3468</v>
      </c>
    </row>
    <row r="261" spans="1:20" s="112" customFormat="1" ht="17.399999999999999" x14ac:dyDescent="0.35">
      <c r="A261" s="43" t="s">
        <v>811</v>
      </c>
      <c r="B261" s="54">
        <v>51059</v>
      </c>
      <c r="C261" s="54" t="s">
        <v>12</v>
      </c>
      <c r="D261" s="53">
        <v>5.0711850000000003E-2</v>
      </c>
      <c r="E261" s="53">
        <f>SUMIFS('Ratios_MARAMA-VA'!T:T, 'Ratios_MARAMA-VA'!AA:AA, T261)</f>
        <v>0</v>
      </c>
      <c r="F261" s="53">
        <f>SUMIFS('Ratios_MARAMA-VA'!J:J, 'Ratios_MARAMA-VA'!AA:AA, T261)</f>
        <v>0</v>
      </c>
      <c r="G261" s="53" t="s">
        <v>963</v>
      </c>
      <c r="H261" s="53">
        <v>5.28136752277115E-2</v>
      </c>
      <c r="I261" s="53" t="s">
        <v>964</v>
      </c>
      <c r="J261" s="53">
        <v>5.2077789124456299E-2</v>
      </c>
      <c r="K261" s="53" t="s">
        <v>964</v>
      </c>
      <c r="L261" s="43" t="s">
        <v>280</v>
      </c>
      <c r="M261" s="43" t="s">
        <v>198</v>
      </c>
      <c r="N261" s="43" t="s">
        <v>281</v>
      </c>
      <c r="O261" s="43" t="s">
        <v>230</v>
      </c>
      <c r="P261" s="43" t="s">
        <v>282</v>
      </c>
      <c r="Q261" s="43" t="s">
        <v>283</v>
      </c>
      <c r="R261" s="43" t="s">
        <v>932</v>
      </c>
      <c r="S261" s="39"/>
      <c r="T261" s="42" t="s">
        <v>3475</v>
      </c>
    </row>
    <row r="262" spans="1:20" s="112" customFormat="1" ht="17.399999999999999" x14ac:dyDescent="0.35">
      <c r="A262" s="43" t="s">
        <v>811</v>
      </c>
      <c r="B262" s="54">
        <v>51107</v>
      </c>
      <c r="C262" s="54" t="s">
        <v>10</v>
      </c>
      <c r="D262" s="53">
        <v>10.4553955</v>
      </c>
      <c r="E262" s="53">
        <f>SUMIFS('Ratios_MARAMA-VA'!T:T, 'Ratios_MARAMA-VA'!AA:AA, T262)</f>
        <v>0</v>
      </c>
      <c r="F262" s="53">
        <f>SUMIFS('Ratios_MARAMA-VA'!J:J, 'Ratios_MARAMA-VA'!AA:AA, T262)</f>
        <v>0</v>
      </c>
      <c r="G262" s="53" t="s">
        <v>963</v>
      </c>
      <c r="H262" s="53">
        <v>12.75558251</v>
      </c>
      <c r="I262" s="53" t="s">
        <v>964</v>
      </c>
      <c r="J262" s="53">
        <v>14.320755216349999</v>
      </c>
      <c r="K262" s="53" t="s">
        <v>964</v>
      </c>
      <c r="L262" s="43" t="s">
        <v>280</v>
      </c>
      <c r="M262" s="43" t="s">
        <v>198</v>
      </c>
      <c r="N262" s="43" t="s">
        <v>281</v>
      </c>
      <c r="O262" s="43" t="s">
        <v>230</v>
      </c>
      <c r="P262" s="43" t="s">
        <v>282</v>
      </c>
      <c r="Q262" s="43" t="s">
        <v>283</v>
      </c>
      <c r="R262" s="43" t="s">
        <v>932</v>
      </c>
      <c r="S262" s="39"/>
      <c r="T262" s="42" t="s">
        <v>3469</v>
      </c>
    </row>
    <row r="263" spans="1:20" s="112" customFormat="1" ht="17.399999999999999" x14ac:dyDescent="0.35">
      <c r="A263" s="43" t="s">
        <v>811</v>
      </c>
      <c r="B263" s="54">
        <v>51107</v>
      </c>
      <c r="C263" s="54" t="s">
        <v>12</v>
      </c>
      <c r="D263" s="53">
        <v>0.31283375000000002</v>
      </c>
      <c r="E263" s="53">
        <f>SUMIFS('Ratios_MARAMA-VA'!T:T, 'Ratios_MARAMA-VA'!AA:AA, T263)</f>
        <v>0</v>
      </c>
      <c r="F263" s="53">
        <f>SUMIFS('Ratios_MARAMA-VA'!J:J, 'Ratios_MARAMA-VA'!AA:AA, T263)</f>
        <v>0</v>
      </c>
      <c r="G263" s="53" t="s">
        <v>963</v>
      </c>
      <c r="H263" s="53">
        <v>0.38165717499999902</v>
      </c>
      <c r="I263" s="53" t="s">
        <v>964</v>
      </c>
      <c r="J263" s="53">
        <v>0.428488387374999</v>
      </c>
      <c r="K263" s="53" t="s">
        <v>964</v>
      </c>
      <c r="L263" s="43" t="s">
        <v>280</v>
      </c>
      <c r="M263" s="43" t="s">
        <v>198</v>
      </c>
      <c r="N263" s="43" t="s">
        <v>281</v>
      </c>
      <c r="O263" s="43" t="s">
        <v>230</v>
      </c>
      <c r="P263" s="43" t="s">
        <v>282</v>
      </c>
      <c r="Q263" s="43" t="s">
        <v>283</v>
      </c>
      <c r="R263" s="43" t="s">
        <v>932</v>
      </c>
      <c r="S263" s="39"/>
      <c r="T263" s="42" t="s">
        <v>3476</v>
      </c>
    </row>
    <row r="264" spans="1:20" s="112" customFormat="1" ht="17.399999999999999" x14ac:dyDescent="0.35">
      <c r="A264" s="43" t="s">
        <v>497</v>
      </c>
      <c r="B264" s="54">
        <v>24021</v>
      </c>
      <c r="C264" s="54" t="s">
        <v>10</v>
      </c>
      <c r="D264" s="53">
        <v>0.95199999999999996</v>
      </c>
      <c r="E264" s="53">
        <f>SUMIFS('Ratios_MARAMA-VA'!T:T, 'Ratios_MARAMA-VA'!AA:AA, T264)</f>
        <v>0</v>
      </c>
      <c r="F264" s="53">
        <f>SUMIFS('Ratios_MARAMA-VA'!J:J, 'Ratios_MARAMA-VA'!AA:AA, T264)</f>
        <v>0</v>
      </c>
      <c r="G264" s="53" t="s">
        <v>963</v>
      </c>
      <c r="H264" s="53">
        <v>0.99145700298414297</v>
      </c>
      <c r="I264" s="53" t="s">
        <v>964</v>
      </c>
      <c r="J264" s="53">
        <v>0.97764240993934204</v>
      </c>
      <c r="K264" s="53" t="s">
        <v>964</v>
      </c>
      <c r="L264" s="43" t="s">
        <v>590</v>
      </c>
      <c r="M264" s="43" t="s">
        <v>198</v>
      </c>
      <c r="N264" s="43" t="s">
        <v>281</v>
      </c>
      <c r="O264" s="43" t="s">
        <v>230</v>
      </c>
      <c r="P264" s="43" t="s">
        <v>282</v>
      </c>
      <c r="Q264" s="43" t="s">
        <v>314</v>
      </c>
      <c r="R264" s="43" t="s">
        <v>932</v>
      </c>
      <c r="S264" s="39"/>
      <c r="T264" s="42" t="s">
        <v>3477</v>
      </c>
    </row>
    <row r="265" spans="1:20" s="112" customFormat="1" ht="17.399999999999999" x14ac:dyDescent="0.35">
      <c r="A265" s="43" t="s">
        <v>497</v>
      </c>
      <c r="B265" s="54">
        <v>24021</v>
      </c>
      <c r="C265" s="54" t="s">
        <v>12</v>
      </c>
      <c r="D265" s="53">
        <v>2.5899999999999999E-2</v>
      </c>
      <c r="E265" s="53">
        <f>SUMIFS('Ratios_MARAMA-VA'!T:T, 'Ratios_MARAMA-VA'!AA:AA, T265)</f>
        <v>0</v>
      </c>
      <c r="F265" s="53">
        <f>SUMIFS('Ratios_MARAMA-VA'!J:J, 'Ratios_MARAMA-VA'!AA:AA, T265)</f>
        <v>0</v>
      </c>
      <c r="G265" s="53" t="s">
        <v>963</v>
      </c>
      <c r="H265" s="53">
        <v>2.69734625811862E-2</v>
      </c>
      <c r="I265" s="53" t="s">
        <v>964</v>
      </c>
      <c r="J265" s="53">
        <v>2.6597624388055401E-2</v>
      </c>
      <c r="K265" s="53" t="s">
        <v>964</v>
      </c>
      <c r="L265" s="43" t="s">
        <v>590</v>
      </c>
      <c r="M265" s="43" t="s">
        <v>198</v>
      </c>
      <c r="N265" s="43" t="s">
        <v>281</v>
      </c>
      <c r="O265" s="43" t="s">
        <v>230</v>
      </c>
      <c r="P265" s="43" t="s">
        <v>282</v>
      </c>
      <c r="Q265" s="43" t="s">
        <v>314</v>
      </c>
      <c r="R265" s="43" t="s">
        <v>932</v>
      </c>
      <c r="S265" s="39"/>
      <c r="T265" s="42" t="s">
        <v>3479</v>
      </c>
    </row>
    <row r="266" spans="1:20" s="112" customFormat="1" ht="17.399999999999999" x14ac:dyDescent="0.35">
      <c r="A266" s="43" t="s">
        <v>497</v>
      </c>
      <c r="B266" s="54">
        <v>24031</v>
      </c>
      <c r="C266" s="54" t="s">
        <v>10</v>
      </c>
      <c r="D266" s="53">
        <v>0.3</v>
      </c>
      <c r="E266" s="53">
        <f>SUMIFS('Ratios_MARAMA-VA'!T:T, 'Ratios_MARAMA-VA'!AA:AA, T266)</f>
        <v>0</v>
      </c>
      <c r="F266" s="53">
        <f>SUMIFS('Ratios_MARAMA-VA'!J:J, 'Ratios_MARAMA-VA'!AA:AA, T266)</f>
        <v>0</v>
      </c>
      <c r="G266" s="53" t="s">
        <v>963</v>
      </c>
      <c r="H266" s="53">
        <v>0.31243392951180998</v>
      </c>
      <c r="I266" s="53" t="s">
        <v>964</v>
      </c>
      <c r="J266" s="53">
        <v>0.30808059136743998</v>
      </c>
      <c r="K266" s="53" t="s">
        <v>964</v>
      </c>
      <c r="L266" s="43" t="s">
        <v>590</v>
      </c>
      <c r="M266" s="43" t="s">
        <v>198</v>
      </c>
      <c r="N266" s="43" t="s">
        <v>281</v>
      </c>
      <c r="O266" s="43" t="s">
        <v>230</v>
      </c>
      <c r="P266" s="43" t="s">
        <v>282</v>
      </c>
      <c r="Q266" s="43" t="s">
        <v>314</v>
      </c>
      <c r="R266" s="43" t="s">
        <v>932</v>
      </c>
      <c r="S266" s="39"/>
      <c r="T266" s="42" t="s">
        <v>3478</v>
      </c>
    </row>
    <row r="267" spans="1:20" s="112" customFormat="1" ht="17.399999999999999" x14ac:dyDescent="0.35">
      <c r="A267" s="43" t="s">
        <v>497</v>
      </c>
      <c r="B267" s="54">
        <v>24031</v>
      </c>
      <c r="C267" s="54" t="s">
        <v>12</v>
      </c>
      <c r="D267" s="53">
        <v>0.01</v>
      </c>
      <c r="E267" s="53">
        <f>SUMIFS('Ratios_MARAMA-VA'!T:T, 'Ratios_MARAMA-VA'!AA:AA, T267)</f>
        <v>0</v>
      </c>
      <c r="F267" s="53">
        <f>SUMIFS('Ratios_MARAMA-VA'!J:J, 'Ratios_MARAMA-VA'!AA:AA, T267)</f>
        <v>0</v>
      </c>
      <c r="G267" s="53" t="s">
        <v>963</v>
      </c>
      <c r="H267" s="53">
        <v>1.04144643170601E-2</v>
      </c>
      <c r="I267" s="53" t="s">
        <v>964</v>
      </c>
      <c r="J267" s="53">
        <v>1.02693530455811E-2</v>
      </c>
      <c r="K267" s="53" t="s">
        <v>964</v>
      </c>
      <c r="L267" s="43" t="s">
        <v>590</v>
      </c>
      <c r="M267" s="43" t="s">
        <v>198</v>
      </c>
      <c r="N267" s="43" t="s">
        <v>281</v>
      </c>
      <c r="O267" s="43" t="s">
        <v>230</v>
      </c>
      <c r="P267" s="43" t="s">
        <v>282</v>
      </c>
      <c r="Q267" s="43" t="s">
        <v>314</v>
      </c>
      <c r="R267" s="43" t="s">
        <v>932</v>
      </c>
      <c r="S267" s="39"/>
      <c r="T267" s="42" t="s">
        <v>3480</v>
      </c>
    </row>
    <row r="268" spans="1:20" s="112" customFormat="1" ht="17.399999999999999" x14ac:dyDescent="0.35">
      <c r="A268" s="43" t="s">
        <v>497</v>
      </c>
      <c r="B268" s="54">
        <v>24017</v>
      </c>
      <c r="C268" s="54" t="s">
        <v>10</v>
      </c>
      <c r="D268" s="53">
        <v>0.21829999999999999</v>
      </c>
      <c r="E268" s="53">
        <f>SUMIFS('Ratios_MARAMA-VA'!T:T, 'Ratios_MARAMA-VA'!AA:AA, T268)</f>
        <v>0</v>
      </c>
      <c r="F268" s="53">
        <f>SUMIFS('Ratios_MARAMA-VA'!J:J, 'Ratios_MARAMA-VA'!AA:AA, T268)</f>
        <v>0</v>
      </c>
      <c r="G268" s="53" t="s">
        <v>963</v>
      </c>
      <c r="H268" s="53">
        <v>0.22734775604142701</v>
      </c>
      <c r="I268" s="53" t="s">
        <v>964</v>
      </c>
      <c r="J268" s="53">
        <v>0.22417997698504</v>
      </c>
      <c r="K268" s="53" t="s">
        <v>964</v>
      </c>
      <c r="L268" s="43" t="s">
        <v>551</v>
      </c>
      <c r="M268" s="43" t="s">
        <v>198</v>
      </c>
      <c r="N268" s="43" t="s">
        <v>281</v>
      </c>
      <c r="O268" s="43" t="s">
        <v>230</v>
      </c>
      <c r="P268" s="43" t="s">
        <v>282</v>
      </c>
      <c r="Q268" s="43" t="s">
        <v>294</v>
      </c>
      <c r="R268" s="43" t="s">
        <v>932</v>
      </c>
      <c r="S268" s="39"/>
      <c r="T268" s="42" t="s">
        <v>3481</v>
      </c>
    </row>
    <row r="269" spans="1:20" s="112" customFormat="1" ht="17.399999999999999" x14ac:dyDescent="0.35">
      <c r="A269" s="43" t="s">
        <v>497</v>
      </c>
      <c r="B269" s="54">
        <v>24017</v>
      </c>
      <c r="C269" s="54" t="s">
        <v>12</v>
      </c>
      <c r="D269" s="53">
        <v>2.06E-2</v>
      </c>
      <c r="E269" s="53">
        <f>SUMIFS('Ratios_MARAMA-VA'!T:T, 'Ratios_MARAMA-VA'!AA:AA, T269)</f>
        <v>0</v>
      </c>
      <c r="F269" s="53">
        <f>SUMIFS('Ratios_MARAMA-VA'!J:J, 'Ratios_MARAMA-VA'!AA:AA, T269)</f>
        <v>0</v>
      </c>
      <c r="G269" s="53" t="s">
        <v>963</v>
      </c>
      <c r="H269" s="53">
        <v>2.14537964931442E-2</v>
      </c>
      <c r="I269" s="53" t="s">
        <v>964</v>
      </c>
      <c r="J269" s="53">
        <v>2.1154867273897399E-2</v>
      </c>
      <c r="K269" s="53" t="s">
        <v>964</v>
      </c>
      <c r="L269" s="43" t="s">
        <v>551</v>
      </c>
      <c r="M269" s="43" t="s">
        <v>198</v>
      </c>
      <c r="N269" s="43" t="s">
        <v>281</v>
      </c>
      <c r="O269" s="43" t="s">
        <v>230</v>
      </c>
      <c r="P269" s="43" t="s">
        <v>282</v>
      </c>
      <c r="Q269" s="43" t="s">
        <v>294</v>
      </c>
      <c r="R269" s="43" t="s">
        <v>932</v>
      </c>
      <c r="S269" s="39"/>
      <c r="T269" s="42" t="s">
        <v>3484</v>
      </c>
    </row>
    <row r="270" spans="1:20" s="112" customFormat="1" ht="17.399999999999999" x14ac:dyDescent="0.35">
      <c r="A270" s="43" t="s">
        <v>497</v>
      </c>
      <c r="B270" s="54">
        <v>24031</v>
      </c>
      <c r="C270" s="54" t="s">
        <v>10</v>
      </c>
      <c r="D270" s="53">
        <v>0.58779999999999999</v>
      </c>
      <c r="E270" s="53">
        <f>SUMIFS('Ratios_MARAMA-VA'!T:T, 'Ratios_MARAMA-VA'!AA:AA, T270)</f>
        <v>0</v>
      </c>
      <c r="F270" s="53">
        <f>SUMIFS('Ratios_MARAMA-VA'!J:J, 'Ratios_MARAMA-VA'!AA:AA, T270)</f>
        <v>0</v>
      </c>
      <c r="G270" s="53" t="s">
        <v>963</v>
      </c>
      <c r="H270" s="53">
        <v>0.61216221255680603</v>
      </c>
      <c r="I270" s="53" t="s">
        <v>964</v>
      </c>
      <c r="J270" s="53">
        <v>0.60363257201927001</v>
      </c>
      <c r="K270" s="53" t="s">
        <v>964</v>
      </c>
      <c r="L270" s="43" t="s">
        <v>551</v>
      </c>
      <c r="M270" s="43" t="s">
        <v>198</v>
      </c>
      <c r="N270" s="43" t="s">
        <v>281</v>
      </c>
      <c r="O270" s="43" t="s">
        <v>230</v>
      </c>
      <c r="P270" s="43" t="s">
        <v>282</v>
      </c>
      <c r="Q270" s="43" t="s">
        <v>294</v>
      </c>
      <c r="R270" s="43" t="s">
        <v>932</v>
      </c>
      <c r="S270" s="39"/>
      <c r="T270" s="42" t="s">
        <v>3482</v>
      </c>
    </row>
    <row r="271" spans="1:20" s="112" customFormat="1" ht="17.399999999999999" x14ac:dyDescent="0.35">
      <c r="A271" s="43" t="s">
        <v>497</v>
      </c>
      <c r="B271" s="54">
        <v>24031</v>
      </c>
      <c r="C271" s="54" t="s">
        <v>12</v>
      </c>
      <c r="D271" s="53">
        <v>1.8239999999999999E-2</v>
      </c>
      <c r="E271" s="53">
        <f>SUMIFS('Ratios_MARAMA-VA'!T:T, 'Ratios_MARAMA-VA'!AA:AA, T271)</f>
        <v>0</v>
      </c>
      <c r="F271" s="53">
        <f>SUMIFS('Ratios_MARAMA-VA'!J:J, 'Ratios_MARAMA-VA'!AA:AA, T271)</f>
        <v>0</v>
      </c>
      <c r="G271" s="53" t="s">
        <v>963</v>
      </c>
      <c r="H271" s="53">
        <v>1.89959829143178E-2</v>
      </c>
      <c r="I271" s="53" t="s">
        <v>964</v>
      </c>
      <c r="J271" s="53">
        <v>1.8731299955140199E-2</v>
      </c>
      <c r="K271" s="53" t="s">
        <v>964</v>
      </c>
      <c r="L271" s="43" t="s">
        <v>551</v>
      </c>
      <c r="M271" s="43" t="s">
        <v>198</v>
      </c>
      <c r="N271" s="43" t="s">
        <v>281</v>
      </c>
      <c r="O271" s="43" t="s">
        <v>230</v>
      </c>
      <c r="P271" s="43" t="s">
        <v>282</v>
      </c>
      <c r="Q271" s="43" t="s">
        <v>294</v>
      </c>
      <c r="R271" s="43" t="s">
        <v>932</v>
      </c>
      <c r="S271" s="39"/>
      <c r="T271" s="42" t="s">
        <v>3485</v>
      </c>
    </row>
    <row r="272" spans="1:20" s="112" customFormat="1" ht="17.399999999999999" x14ac:dyDescent="0.35">
      <c r="A272" s="43" t="s">
        <v>497</v>
      </c>
      <c r="B272" s="54">
        <v>24033</v>
      </c>
      <c r="C272" s="54" t="s">
        <v>10</v>
      </c>
      <c r="D272" s="53">
        <v>2.7288049999999999</v>
      </c>
      <c r="E272" s="53">
        <f>SUMIFS('Ratios_MARAMA-VA'!T:T, 'Ratios_MARAMA-VA'!AA:AA, T272)</f>
        <v>0</v>
      </c>
      <c r="F272" s="53">
        <f>SUMIFS('Ratios_MARAMA-VA'!J:J, 'Ratios_MARAMA-VA'!AA:AA, T272)</f>
        <v>0</v>
      </c>
      <c r="G272" s="53" t="s">
        <v>963</v>
      </c>
      <c r="H272" s="53">
        <v>2.84190423007158</v>
      </c>
      <c r="I272" s="53" t="s">
        <v>964</v>
      </c>
      <c r="J272" s="53">
        <v>2.8023061937547502</v>
      </c>
      <c r="K272" s="53" t="s">
        <v>964</v>
      </c>
      <c r="L272" s="43" t="s">
        <v>551</v>
      </c>
      <c r="M272" s="43" t="s">
        <v>198</v>
      </c>
      <c r="N272" s="43" t="s">
        <v>281</v>
      </c>
      <c r="O272" s="43" t="s">
        <v>230</v>
      </c>
      <c r="P272" s="43" t="s">
        <v>282</v>
      </c>
      <c r="Q272" s="43" t="s">
        <v>294</v>
      </c>
      <c r="R272" s="43" t="s">
        <v>932</v>
      </c>
      <c r="S272" s="39"/>
      <c r="T272" s="42" t="s">
        <v>3483</v>
      </c>
    </row>
    <row r="273" spans="1:20" s="112" customFormat="1" ht="17.399999999999999" x14ac:dyDescent="0.35">
      <c r="A273" s="43" t="s">
        <v>497</v>
      </c>
      <c r="B273" s="54">
        <v>24033</v>
      </c>
      <c r="C273" s="54" t="s">
        <v>12</v>
      </c>
      <c r="D273" s="53">
        <v>0.1360055</v>
      </c>
      <c r="E273" s="53">
        <f>SUMIFS('Ratios_MARAMA-VA'!T:T, 'Ratios_MARAMA-VA'!AA:AA, T273)</f>
        <v>0</v>
      </c>
      <c r="F273" s="53">
        <f>SUMIFS('Ratios_MARAMA-VA'!J:J, 'Ratios_MARAMA-VA'!AA:AA, T273)</f>
        <v>0</v>
      </c>
      <c r="G273" s="53" t="s">
        <v>963</v>
      </c>
      <c r="H273" s="53">
        <v>0.14164244266739501</v>
      </c>
      <c r="I273" s="53" t="s">
        <v>964</v>
      </c>
      <c r="J273" s="53">
        <v>0.13966884956407999</v>
      </c>
      <c r="K273" s="53" t="s">
        <v>964</v>
      </c>
      <c r="L273" s="43" t="s">
        <v>551</v>
      </c>
      <c r="M273" s="43" t="s">
        <v>198</v>
      </c>
      <c r="N273" s="43" t="s">
        <v>281</v>
      </c>
      <c r="O273" s="43" t="s">
        <v>230</v>
      </c>
      <c r="P273" s="43" t="s">
        <v>282</v>
      </c>
      <c r="Q273" s="43" t="s">
        <v>294</v>
      </c>
      <c r="R273" s="43" t="s">
        <v>932</v>
      </c>
      <c r="S273" s="39"/>
      <c r="T273" s="42" t="s">
        <v>3486</v>
      </c>
    </row>
    <row r="274" spans="1:20" s="112" customFormat="1" ht="17.399999999999999" x14ac:dyDescent="0.35">
      <c r="A274" s="43" t="s">
        <v>9</v>
      </c>
      <c r="B274" s="54">
        <v>11001</v>
      </c>
      <c r="C274" s="54" t="s">
        <v>10</v>
      </c>
      <c r="D274" s="53">
        <v>0.33472770000000002</v>
      </c>
      <c r="E274" s="53">
        <f>SUMIFS('Ratios_MARAMA-VA'!T:T, 'Ratios_MARAMA-VA'!AA:AA, T274)</f>
        <v>0</v>
      </c>
      <c r="F274" s="53">
        <f>SUMIFS('Ratios_MARAMA-VA'!J:J, 'Ratios_MARAMA-VA'!AA:AA, T274)</f>
        <v>0</v>
      </c>
      <c r="G274" s="53" t="s">
        <v>963</v>
      </c>
      <c r="H274" s="53">
        <v>0.29002733533994002</v>
      </c>
      <c r="I274" s="53" t="s">
        <v>964</v>
      </c>
      <c r="J274" s="53">
        <v>0.266860762074628</v>
      </c>
      <c r="K274" s="53" t="s">
        <v>964</v>
      </c>
      <c r="L274" s="43" t="s">
        <v>284</v>
      </c>
      <c r="M274" s="43" t="s">
        <v>212</v>
      </c>
      <c r="N274" s="43" t="s">
        <v>281</v>
      </c>
      <c r="O274" s="43" t="s">
        <v>230</v>
      </c>
      <c r="P274" s="43" t="s">
        <v>213</v>
      </c>
      <c r="Q274" s="43" t="s">
        <v>283</v>
      </c>
      <c r="R274" s="43" t="s">
        <v>932</v>
      </c>
      <c r="S274" s="39"/>
      <c r="T274" s="42" t="s">
        <v>3487</v>
      </c>
    </row>
    <row r="275" spans="1:20" s="112" customFormat="1" ht="17.399999999999999" x14ac:dyDescent="0.35">
      <c r="A275" s="43" t="s">
        <v>9</v>
      </c>
      <c r="B275" s="54">
        <v>11001</v>
      </c>
      <c r="C275" s="54" t="s">
        <v>12</v>
      </c>
      <c r="D275" s="53">
        <v>1.2951979999999899E-2</v>
      </c>
      <c r="E275" s="53">
        <f>SUMIFS('Ratios_MARAMA-VA'!T:T, 'Ratios_MARAMA-VA'!AA:AA, T275)</f>
        <v>0</v>
      </c>
      <c r="F275" s="53">
        <f>SUMIFS('Ratios_MARAMA-VA'!J:J, 'Ratios_MARAMA-VA'!AA:AA, T275)</f>
        <v>0</v>
      </c>
      <c r="G275" s="53" t="s">
        <v>963</v>
      </c>
      <c r="H275" s="53">
        <v>1.35086591077815E-2</v>
      </c>
      <c r="I275" s="53" t="s">
        <v>964</v>
      </c>
      <c r="J275" s="53">
        <v>1.36320037624852E-2</v>
      </c>
      <c r="K275" s="53" t="s">
        <v>964</v>
      </c>
      <c r="L275" s="43" t="s">
        <v>284</v>
      </c>
      <c r="M275" s="43" t="s">
        <v>212</v>
      </c>
      <c r="N275" s="43" t="s">
        <v>281</v>
      </c>
      <c r="O275" s="43" t="s">
        <v>230</v>
      </c>
      <c r="P275" s="43" t="s">
        <v>213</v>
      </c>
      <c r="Q275" s="43" t="s">
        <v>283</v>
      </c>
      <c r="R275" s="43" t="s">
        <v>932</v>
      </c>
      <c r="S275" s="39"/>
      <c r="T275" s="42" t="s">
        <v>3492</v>
      </c>
    </row>
    <row r="276" spans="1:20" s="112" customFormat="1" ht="17.399999999999999" x14ac:dyDescent="0.35">
      <c r="A276" s="43" t="s">
        <v>497</v>
      </c>
      <c r="B276" s="54">
        <v>24021</v>
      </c>
      <c r="C276" s="54" t="s">
        <v>10</v>
      </c>
      <c r="D276" s="53">
        <v>6.4799999999999996E-3</v>
      </c>
      <c r="E276" s="53">
        <f>SUMIFS('Ratios_MARAMA-VA'!T:T, 'Ratios_MARAMA-VA'!AA:AA, T276)</f>
        <v>0</v>
      </c>
      <c r="F276" s="53">
        <f>SUMIFS('Ratios_MARAMA-VA'!J:J, 'Ratios_MARAMA-VA'!AA:AA, T276)</f>
        <v>0</v>
      </c>
      <c r="G276" s="53" t="s">
        <v>963</v>
      </c>
      <c r="H276" s="53">
        <v>5.5966646737345997E-3</v>
      </c>
      <c r="I276" s="53" t="s">
        <v>964</v>
      </c>
      <c r="J276" s="53">
        <v>5.2896078917200997E-3</v>
      </c>
      <c r="K276" s="53" t="s">
        <v>964</v>
      </c>
      <c r="L276" s="43" t="s">
        <v>284</v>
      </c>
      <c r="M276" s="43" t="s">
        <v>212</v>
      </c>
      <c r="N276" s="43" t="s">
        <v>281</v>
      </c>
      <c r="O276" s="43" t="s">
        <v>230</v>
      </c>
      <c r="P276" s="43" t="s">
        <v>213</v>
      </c>
      <c r="Q276" s="43" t="s">
        <v>283</v>
      </c>
      <c r="R276" s="43" t="s">
        <v>932</v>
      </c>
      <c r="S276" s="39"/>
      <c r="T276" s="42" t="s">
        <v>3488</v>
      </c>
    </row>
    <row r="277" spans="1:20" s="112" customFormat="1" ht="17.399999999999999" x14ac:dyDescent="0.35">
      <c r="A277" s="43" t="s">
        <v>497</v>
      </c>
      <c r="B277" s="54">
        <v>24021</v>
      </c>
      <c r="C277" s="54" t="s">
        <v>12</v>
      </c>
      <c r="D277" s="53">
        <v>6.4799999999999996E-3</v>
      </c>
      <c r="E277" s="53">
        <f>SUMIFS('Ratios_MARAMA-VA'!T:T, 'Ratios_MARAMA-VA'!AA:AA, T277)</f>
        <v>0</v>
      </c>
      <c r="F277" s="53">
        <f>SUMIFS('Ratios_MARAMA-VA'!J:J, 'Ratios_MARAMA-VA'!AA:AA, T277)</f>
        <v>0</v>
      </c>
      <c r="G277" s="53" t="s">
        <v>963</v>
      </c>
      <c r="H277" s="53">
        <v>6.7053163327198996E-3</v>
      </c>
      <c r="I277" s="53" t="s">
        <v>964</v>
      </c>
      <c r="J277" s="53">
        <v>7.1854450574399004E-3</v>
      </c>
      <c r="K277" s="53" t="s">
        <v>964</v>
      </c>
      <c r="L277" s="43" t="s">
        <v>284</v>
      </c>
      <c r="M277" s="43" t="s">
        <v>212</v>
      </c>
      <c r="N277" s="43" t="s">
        <v>281</v>
      </c>
      <c r="O277" s="43" t="s">
        <v>230</v>
      </c>
      <c r="P277" s="43" t="s">
        <v>213</v>
      </c>
      <c r="Q277" s="43" t="s">
        <v>283</v>
      </c>
      <c r="R277" s="43" t="s">
        <v>932</v>
      </c>
      <c r="S277" s="39"/>
      <c r="T277" s="42" t="s">
        <v>3493</v>
      </c>
    </row>
    <row r="278" spans="1:20" s="112" customFormat="1" ht="17.399999999999999" x14ac:dyDescent="0.35">
      <c r="A278" s="43" t="s">
        <v>497</v>
      </c>
      <c r="B278" s="54">
        <v>24031</v>
      </c>
      <c r="C278" s="54" t="s">
        <v>10</v>
      </c>
      <c r="D278" s="53">
        <v>0.58811999999999998</v>
      </c>
      <c r="E278" s="53">
        <f>SUMIFS('Ratios_MARAMA-VA'!T:T, 'Ratios_MARAMA-VA'!AA:AA, T278)</f>
        <v>0</v>
      </c>
      <c r="F278" s="53">
        <f>SUMIFS('Ratios_MARAMA-VA'!J:J, 'Ratios_MARAMA-VA'!AA:AA, T278)</f>
        <v>0</v>
      </c>
      <c r="G278" s="53" t="s">
        <v>963</v>
      </c>
      <c r="H278" s="53">
        <v>0.50109007395655203</v>
      </c>
      <c r="I278" s="53" t="s">
        <v>964</v>
      </c>
      <c r="J278" s="53">
        <v>0.45850481327699799</v>
      </c>
      <c r="K278" s="53" t="s">
        <v>964</v>
      </c>
      <c r="L278" s="43" t="s">
        <v>284</v>
      </c>
      <c r="M278" s="43" t="s">
        <v>212</v>
      </c>
      <c r="N278" s="43" t="s">
        <v>281</v>
      </c>
      <c r="O278" s="43" t="s">
        <v>230</v>
      </c>
      <c r="P278" s="43" t="s">
        <v>213</v>
      </c>
      <c r="Q278" s="43" t="s">
        <v>283</v>
      </c>
      <c r="R278" s="43" t="s">
        <v>932</v>
      </c>
      <c r="S278" s="39"/>
      <c r="T278" s="42" t="s">
        <v>3489</v>
      </c>
    </row>
    <row r="279" spans="1:20" s="112" customFormat="1" ht="17.399999999999999" x14ac:dyDescent="0.35">
      <c r="A279" s="43" t="s">
        <v>497</v>
      </c>
      <c r="B279" s="54">
        <v>24031</v>
      </c>
      <c r="C279" s="54" t="s">
        <v>12</v>
      </c>
      <c r="D279" s="53">
        <v>1.9980000000000001E-2</v>
      </c>
      <c r="E279" s="53">
        <f>SUMIFS('Ratios_MARAMA-VA'!T:T, 'Ratios_MARAMA-VA'!AA:AA, T279)</f>
        <v>0</v>
      </c>
      <c r="F279" s="53">
        <f>SUMIFS('Ratios_MARAMA-VA'!J:J, 'Ratios_MARAMA-VA'!AA:AA, T279)</f>
        <v>0</v>
      </c>
      <c r="G279" s="53" t="s">
        <v>963</v>
      </c>
      <c r="H279" s="53">
        <v>2.0091748603706199E-2</v>
      </c>
      <c r="I279" s="53" t="s">
        <v>964</v>
      </c>
      <c r="J279" s="53">
        <v>2.0116508995725799E-2</v>
      </c>
      <c r="K279" s="53" t="s">
        <v>964</v>
      </c>
      <c r="L279" s="43" t="s">
        <v>284</v>
      </c>
      <c r="M279" s="43" t="s">
        <v>212</v>
      </c>
      <c r="N279" s="43" t="s">
        <v>281</v>
      </c>
      <c r="O279" s="43" t="s">
        <v>230</v>
      </c>
      <c r="P279" s="43" t="s">
        <v>213</v>
      </c>
      <c r="Q279" s="43" t="s">
        <v>283</v>
      </c>
      <c r="R279" s="43" t="s">
        <v>932</v>
      </c>
      <c r="S279" s="39"/>
      <c r="T279" s="42" t="s">
        <v>3494</v>
      </c>
    </row>
    <row r="280" spans="1:20" s="112" customFormat="1" ht="17.399999999999999" x14ac:dyDescent="0.35">
      <c r="A280" s="43" t="s">
        <v>497</v>
      </c>
      <c r="B280" s="54">
        <v>24033</v>
      </c>
      <c r="C280" s="54" t="s">
        <v>10</v>
      </c>
      <c r="D280" s="53">
        <v>0.35099999999999998</v>
      </c>
      <c r="E280" s="53">
        <f>SUMIFS('Ratios_MARAMA-VA'!T:T, 'Ratios_MARAMA-VA'!AA:AA, T280)</f>
        <v>0</v>
      </c>
      <c r="F280" s="53">
        <f>SUMIFS('Ratios_MARAMA-VA'!J:J, 'Ratios_MARAMA-VA'!AA:AA, T280)</f>
        <v>0</v>
      </c>
      <c r="G280" s="53" t="s">
        <v>963</v>
      </c>
      <c r="H280" s="53">
        <v>0.30412659216527099</v>
      </c>
      <c r="I280" s="53" t="s">
        <v>964</v>
      </c>
      <c r="J280" s="53">
        <v>0.27983380965541399</v>
      </c>
      <c r="K280" s="53" t="s">
        <v>964</v>
      </c>
      <c r="L280" s="43" t="s">
        <v>284</v>
      </c>
      <c r="M280" s="43" t="s">
        <v>212</v>
      </c>
      <c r="N280" s="43" t="s">
        <v>281</v>
      </c>
      <c r="O280" s="43" t="s">
        <v>230</v>
      </c>
      <c r="P280" s="43" t="s">
        <v>213</v>
      </c>
      <c r="Q280" s="43" t="s">
        <v>283</v>
      </c>
      <c r="R280" s="43" t="s">
        <v>932</v>
      </c>
      <c r="S280" s="39"/>
      <c r="T280" s="42" t="s">
        <v>3490</v>
      </c>
    </row>
    <row r="281" spans="1:20" s="112" customFormat="1" ht="17.399999999999999" x14ac:dyDescent="0.35">
      <c r="A281" s="43" t="s">
        <v>497</v>
      </c>
      <c r="B281" s="54">
        <v>24033</v>
      </c>
      <c r="C281" s="54" t="s">
        <v>12</v>
      </c>
      <c r="D281" s="53">
        <v>8.8200000000000001E-2</v>
      </c>
      <c r="E281" s="53">
        <f>SUMIFS('Ratios_MARAMA-VA'!T:T, 'Ratios_MARAMA-VA'!AA:AA, T281)</f>
        <v>0</v>
      </c>
      <c r="F281" s="53">
        <f>SUMIFS('Ratios_MARAMA-VA'!J:J, 'Ratios_MARAMA-VA'!AA:AA, T281)</f>
        <v>0</v>
      </c>
      <c r="G281" s="53" t="s">
        <v>963</v>
      </c>
      <c r="H281" s="53">
        <v>9.1990856479577804E-2</v>
      </c>
      <c r="I281" s="53" t="s">
        <v>964</v>
      </c>
      <c r="J281" s="53">
        <v>9.2830805162703103E-2</v>
      </c>
      <c r="K281" s="53" t="s">
        <v>964</v>
      </c>
      <c r="L281" s="43" t="s">
        <v>284</v>
      </c>
      <c r="M281" s="43" t="s">
        <v>212</v>
      </c>
      <c r="N281" s="43" t="s">
        <v>281</v>
      </c>
      <c r="O281" s="43" t="s">
        <v>230</v>
      </c>
      <c r="P281" s="43" t="s">
        <v>213</v>
      </c>
      <c r="Q281" s="43" t="s">
        <v>283</v>
      </c>
      <c r="R281" s="43" t="s">
        <v>932</v>
      </c>
      <c r="S281" s="39"/>
      <c r="T281" s="42" t="s">
        <v>3495</v>
      </c>
    </row>
    <row r="282" spans="1:20" s="112" customFormat="1" ht="17.399999999999999" x14ac:dyDescent="0.35">
      <c r="A282" s="43" t="s">
        <v>811</v>
      </c>
      <c r="B282" s="54">
        <v>51107</v>
      </c>
      <c r="C282" s="54" t="s">
        <v>10</v>
      </c>
      <c r="D282" s="53">
        <v>5.7713980899999999</v>
      </c>
      <c r="E282" s="53">
        <f>SUMIFS('Ratios_MARAMA-VA'!T:T, 'Ratios_MARAMA-VA'!AA:AA, T282)</f>
        <v>0</v>
      </c>
      <c r="F282" s="53">
        <f>SUMIFS('Ratios_MARAMA-VA'!J:J, 'Ratios_MARAMA-VA'!AA:AA, T282)</f>
        <v>0</v>
      </c>
      <c r="G282" s="53" t="s">
        <v>963</v>
      </c>
      <c r="H282" s="53">
        <v>4.9846573778337504</v>
      </c>
      <c r="I282" s="53" t="s">
        <v>964</v>
      </c>
      <c r="J282" s="53">
        <v>4.7111779140621204</v>
      </c>
      <c r="K282" s="53" t="s">
        <v>964</v>
      </c>
      <c r="L282" s="43" t="s">
        <v>284</v>
      </c>
      <c r="M282" s="43" t="s">
        <v>212</v>
      </c>
      <c r="N282" s="43" t="s">
        <v>281</v>
      </c>
      <c r="O282" s="43" t="s">
        <v>230</v>
      </c>
      <c r="P282" s="43" t="s">
        <v>213</v>
      </c>
      <c r="Q282" s="43" t="s">
        <v>283</v>
      </c>
      <c r="R282" s="43" t="s">
        <v>932</v>
      </c>
      <c r="S282" s="39"/>
      <c r="T282" s="42" t="s">
        <v>3491</v>
      </c>
    </row>
    <row r="283" spans="1:20" s="112" customFormat="1" ht="17.399999999999999" x14ac:dyDescent="0.35">
      <c r="A283" s="43" t="s">
        <v>811</v>
      </c>
      <c r="B283" s="54">
        <v>51107</v>
      </c>
      <c r="C283" s="54" t="s">
        <v>12</v>
      </c>
      <c r="D283" s="53">
        <v>0.108555</v>
      </c>
      <c r="E283" s="53">
        <f>SUMIFS('Ratios_MARAMA-VA'!T:T, 'Ratios_MARAMA-VA'!AA:AA, T283)</f>
        <v>0</v>
      </c>
      <c r="F283" s="53">
        <f>SUMIFS('Ratios_MARAMA-VA'!J:J, 'Ratios_MARAMA-VA'!AA:AA, T283)</f>
        <v>0</v>
      </c>
      <c r="G283" s="53" t="s">
        <v>963</v>
      </c>
      <c r="H283" s="53">
        <v>0.112329570138645</v>
      </c>
      <c r="I283" s="53" t="s">
        <v>964</v>
      </c>
      <c r="J283" s="53">
        <v>0.12037283768679</v>
      </c>
      <c r="K283" s="53" t="s">
        <v>964</v>
      </c>
      <c r="L283" s="43" t="s">
        <v>284</v>
      </c>
      <c r="M283" s="43" t="s">
        <v>212</v>
      </c>
      <c r="N283" s="43" t="s">
        <v>281</v>
      </c>
      <c r="O283" s="43" t="s">
        <v>230</v>
      </c>
      <c r="P283" s="43" t="s">
        <v>213</v>
      </c>
      <c r="Q283" s="43" t="s">
        <v>283</v>
      </c>
      <c r="R283" s="43" t="s">
        <v>932</v>
      </c>
      <c r="S283" s="39"/>
      <c r="T283" s="42" t="s">
        <v>3496</v>
      </c>
    </row>
    <row r="284" spans="1:20" s="112" customFormat="1" ht="17.399999999999999" x14ac:dyDescent="0.35">
      <c r="A284" s="43" t="s">
        <v>497</v>
      </c>
      <c r="B284" s="54">
        <v>24021</v>
      </c>
      <c r="C284" s="54" t="s">
        <v>10</v>
      </c>
      <c r="D284" s="53">
        <v>0.126</v>
      </c>
      <c r="E284" s="53">
        <f>SUMIFS('Ratios_MARAMA-VA'!T:T, 'Ratios_MARAMA-VA'!AA:AA, T284)</f>
        <v>0</v>
      </c>
      <c r="F284" s="53">
        <f>SUMIFS('Ratios_MARAMA-VA'!J:J, 'Ratios_MARAMA-VA'!AA:AA, T284)</f>
        <v>0</v>
      </c>
      <c r="G284" s="53" t="s">
        <v>963</v>
      </c>
      <c r="H284" s="53">
        <v>0.10813931303035899</v>
      </c>
      <c r="I284" s="53" t="s">
        <v>964</v>
      </c>
      <c r="J284" s="53">
        <v>9.8820976173774597E-2</v>
      </c>
      <c r="K284" s="53" t="s">
        <v>964</v>
      </c>
      <c r="L284" s="43" t="s">
        <v>591</v>
      </c>
      <c r="M284" s="43" t="s">
        <v>212</v>
      </c>
      <c r="N284" s="43" t="s">
        <v>281</v>
      </c>
      <c r="O284" s="43" t="s">
        <v>230</v>
      </c>
      <c r="P284" s="43" t="s">
        <v>213</v>
      </c>
      <c r="Q284" s="43" t="s">
        <v>314</v>
      </c>
      <c r="R284" s="43" t="s">
        <v>932</v>
      </c>
      <c r="S284" s="39"/>
      <c r="T284" s="42" t="s">
        <v>3497</v>
      </c>
    </row>
    <row r="285" spans="1:20" s="112" customFormat="1" ht="17.399999999999999" x14ac:dyDescent="0.35">
      <c r="A285" s="43" t="s">
        <v>497</v>
      </c>
      <c r="B285" s="54">
        <v>24021</v>
      </c>
      <c r="C285" s="54" t="s">
        <v>12</v>
      </c>
      <c r="D285" s="53">
        <v>3.5000000000000001E-3</v>
      </c>
      <c r="E285" s="53">
        <f>SUMIFS('Ratios_MARAMA-VA'!T:T, 'Ratios_MARAMA-VA'!AA:AA, T285)</f>
        <v>0</v>
      </c>
      <c r="F285" s="53">
        <f>SUMIFS('Ratios_MARAMA-VA'!J:J, 'Ratios_MARAMA-VA'!AA:AA, T285)</f>
        <v>0</v>
      </c>
      <c r="G285" s="53" t="s">
        <v>963</v>
      </c>
      <c r="H285" s="53">
        <v>3.6504308126816E-3</v>
      </c>
      <c r="I285" s="53" t="s">
        <v>964</v>
      </c>
      <c r="J285" s="53">
        <v>3.6837621096310002E-3</v>
      </c>
      <c r="K285" s="53" t="s">
        <v>964</v>
      </c>
      <c r="L285" s="43" t="s">
        <v>591</v>
      </c>
      <c r="M285" s="43" t="s">
        <v>212</v>
      </c>
      <c r="N285" s="43" t="s">
        <v>281</v>
      </c>
      <c r="O285" s="43" t="s">
        <v>230</v>
      </c>
      <c r="P285" s="43" t="s">
        <v>213</v>
      </c>
      <c r="Q285" s="43" t="s">
        <v>314</v>
      </c>
      <c r="R285" s="43" t="s">
        <v>932</v>
      </c>
      <c r="S285" s="39"/>
      <c r="T285" s="42" t="s">
        <v>3498</v>
      </c>
    </row>
    <row r="286" spans="1:20" s="112" customFormat="1" ht="17.399999999999999" x14ac:dyDescent="0.35">
      <c r="A286" s="43" t="s">
        <v>9</v>
      </c>
      <c r="B286" s="54">
        <v>11001</v>
      </c>
      <c r="C286" s="54" t="s">
        <v>10</v>
      </c>
      <c r="D286" s="53">
        <v>11.09263</v>
      </c>
      <c r="E286" s="53">
        <f>SUMIFS('Ratios_MARAMA-VA'!T:T, 'Ratios_MARAMA-VA'!AA:AA, T286)</f>
        <v>0</v>
      </c>
      <c r="F286" s="53">
        <f>SUMIFS('Ratios_MARAMA-VA'!J:J, 'Ratios_MARAMA-VA'!AA:AA, T286)</f>
        <v>0</v>
      </c>
      <c r="G286" s="53" t="s">
        <v>963</v>
      </c>
      <c r="H286" s="53">
        <v>9.52023323730117</v>
      </c>
      <c r="I286" s="53" t="s">
        <v>964</v>
      </c>
      <c r="J286" s="53">
        <v>8.6998771820198204</v>
      </c>
      <c r="K286" s="53" t="s">
        <v>964</v>
      </c>
      <c r="L286" s="43" t="s">
        <v>285</v>
      </c>
      <c r="M286" s="43" t="s">
        <v>212</v>
      </c>
      <c r="N286" s="43" t="s">
        <v>281</v>
      </c>
      <c r="O286" s="43" t="s">
        <v>230</v>
      </c>
      <c r="P286" s="43" t="s">
        <v>213</v>
      </c>
      <c r="Q286" s="43" t="s">
        <v>286</v>
      </c>
      <c r="R286" s="43" t="s">
        <v>932</v>
      </c>
      <c r="S286" s="39"/>
      <c r="T286" s="42" t="s">
        <v>3499</v>
      </c>
    </row>
    <row r="287" spans="1:20" s="112" customFormat="1" ht="17.399999999999999" x14ac:dyDescent="0.35">
      <c r="A287" s="43" t="s">
        <v>9</v>
      </c>
      <c r="B287" s="54">
        <v>11001</v>
      </c>
      <c r="C287" s="54" t="s">
        <v>12</v>
      </c>
      <c r="D287" s="53">
        <v>0.51308799999999999</v>
      </c>
      <c r="E287" s="53">
        <f>SUMIFS('Ratios_MARAMA-VA'!T:T, 'Ratios_MARAMA-VA'!AA:AA, T287)</f>
        <v>0</v>
      </c>
      <c r="F287" s="53">
        <f>SUMIFS('Ratios_MARAMA-VA'!J:J, 'Ratios_MARAMA-VA'!AA:AA, T287)</f>
        <v>0</v>
      </c>
      <c r="G287" s="53" t="s">
        <v>963</v>
      </c>
      <c r="H287" s="53">
        <v>0.53514064137634498</v>
      </c>
      <c r="I287" s="53" t="s">
        <v>964</v>
      </c>
      <c r="J287" s="53">
        <v>0.54002689523039704</v>
      </c>
      <c r="K287" s="53" t="s">
        <v>964</v>
      </c>
      <c r="L287" s="43" t="s">
        <v>285</v>
      </c>
      <c r="M287" s="43" t="s">
        <v>212</v>
      </c>
      <c r="N287" s="43" t="s">
        <v>281</v>
      </c>
      <c r="O287" s="43" t="s">
        <v>230</v>
      </c>
      <c r="P287" s="43" t="s">
        <v>213</v>
      </c>
      <c r="Q287" s="43" t="s">
        <v>286</v>
      </c>
      <c r="R287" s="43" t="s">
        <v>932</v>
      </c>
      <c r="S287" s="39"/>
      <c r="T287" s="42" t="s">
        <v>3502</v>
      </c>
    </row>
    <row r="288" spans="1:20" s="112" customFormat="1" ht="17.399999999999999" x14ac:dyDescent="0.35">
      <c r="A288" s="43" t="s">
        <v>497</v>
      </c>
      <c r="B288" s="54">
        <v>24031</v>
      </c>
      <c r="C288" s="54" t="s">
        <v>10</v>
      </c>
      <c r="D288" s="53">
        <v>3.5459749999999999</v>
      </c>
      <c r="E288" s="53">
        <f>SUMIFS('Ratios_MARAMA-VA'!T:T, 'Ratios_MARAMA-VA'!AA:AA, T288)</f>
        <v>0</v>
      </c>
      <c r="F288" s="53">
        <f>SUMIFS('Ratios_MARAMA-VA'!J:J, 'Ratios_MARAMA-VA'!AA:AA, T288)</f>
        <v>0</v>
      </c>
      <c r="G288" s="53" t="s">
        <v>963</v>
      </c>
      <c r="H288" s="53">
        <v>3.0433277819271898</v>
      </c>
      <c r="I288" s="53" t="s">
        <v>964</v>
      </c>
      <c r="J288" s="53">
        <v>2.7810850078396898</v>
      </c>
      <c r="K288" s="53" t="s">
        <v>964</v>
      </c>
      <c r="L288" s="43" t="s">
        <v>285</v>
      </c>
      <c r="M288" s="43" t="s">
        <v>212</v>
      </c>
      <c r="N288" s="43" t="s">
        <v>281</v>
      </c>
      <c r="O288" s="43" t="s">
        <v>230</v>
      </c>
      <c r="P288" s="43" t="s">
        <v>213</v>
      </c>
      <c r="Q288" s="43" t="s">
        <v>286</v>
      </c>
      <c r="R288" s="43" t="s">
        <v>932</v>
      </c>
      <c r="S288" s="39"/>
      <c r="T288" s="42" t="s">
        <v>3500</v>
      </c>
    </row>
    <row r="289" spans="1:20" s="112" customFormat="1" ht="17.399999999999999" x14ac:dyDescent="0.35">
      <c r="A289" s="43" t="s">
        <v>497</v>
      </c>
      <c r="B289" s="54">
        <v>24031</v>
      </c>
      <c r="C289" s="54" t="s">
        <v>12</v>
      </c>
      <c r="D289" s="53">
        <v>1.415975</v>
      </c>
      <c r="E289" s="53">
        <f>SUMIFS('Ratios_MARAMA-VA'!T:T, 'Ratios_MARAMA-VA'!AA:AA, T289)</f>
        <v>0</v>
      </c>
      <c r="F289" s="53">
        <f>SUMIFS('Ratios_MARAMA-VA'!J:J, 'Ratios_MARAMA-VA'!AA:AA, T289)</f>
        <v>0</v>
      </c>
      <c r="G289" s="53" t="s">
        <v>963</v>
      </c>
      <c r="H289" s="53">
        <v>1.4768339342819801</v>
      </c>
      <c r="I289" s="53" t="s">
        <v>964</v>
      </c>
      <c r="J289" s="53">
        <v>1.4903185866242501</v>
      </c>
      <c r="K289" s="53" t="s">
        <v>964</v>
      </c>
      <c r="L289" s="43" t="s">
        <v>285</v>
      </c>
      <c r="M289" s="43" t="s">
        <v>212</v>
      </c>
      <c r="N289" s="43" t="s">
        <v>281</v>
      </c>
      <c r="O289" s="43" t="s">
        <v>230</v>
      </c>
      <c r="P289" s="43" t="s">
        <v>213</v>
      </c>
      <c r="Q289" s="43" t="s">
        <v>286</v>
      </c>
      <c r="R289" s="43" t="s">
        <v>932</v>
      </c>
      <c r="S289" s="39"/>
      <c r="T289" s="42" t="s">
        <v>3503</v>
      </c>
    </row>
    <row r="290" spans="1:20" s="112" customFormat="1" ht="17.399999999999999" x14ac:dyDescent="0.35">
      <c r="A290" s="43" t="s">
        <v>497</v>
      </c>
      <c r="B290" s="54">
        <v>24033</v>
      </c>
      <c r="C290" s="54" t="s">
        <v>10</v>
      </c>
      <c r="D290" s="53">
        <v>94.035749999999993</v>
      </c>
      <c r="E290" s="53">
        <f>SUMIFS('Ratios_MARAMA-VA'!T:T, 'Ratios_MARAMA-VA'!AA:AA, T290)</f>
        <v>0</v>
      </c>
      <c r="F290" s="53">
        <f>SUMIFS('Ratios_MARAMA-VA'!J:J, 'Ratios_MARAMA-VA'!AA:AA, T290)</f>
        <v>0</v>
      </c>
      <c r="G290" s="53" t="s">
        <v>963</v>
      </c>
      <c r="H290" s="55" t="s">
        <v>14</v>
      </c>
      <c r="I290" s="53" t="s">
        <v>964</v>
      </c>
      <c r="J290" s="55" t="s">
        <v>14</v>
      </c>
      <c r="K290" s="53" t="s">
        <v>964</v>
      </c>
      <c r="L290" s="43" t="s">
        <v>285</v>
      </c>
      <c r="M290" s="43" t="s">
        <v>212</v>
      </c>
      <c r="N290" s="43" t="s">
        <v>281</v>
      </c>
      <c r="O290" s="43" t="s">
        <v>230</v>
      </c>
      <c r="P290" s="43" t="s">
        <v>213</v>
      </c>
      <c r="Q290" s="43" t="s">
        <v>286</v>
      </c>
      <c r="R290" s="43" t="s">
        <v>932</v>
      </c>
      <c r="S290" s="39"/>
      <c r="T290" s="42" t="s">
        <v>3501</v>
      </c>
    </row>
    <row r="291" spans="1:20" s="112" customFormat="1" ht="17.399999999999999" x14ac:dyDescent="0.35">
      <c r="A291" s="43" t="s">
        <v>497</v>
      </c>
      <c r="B291" s="54">
        <v>24033</v>
      </c>
      <c r="C291" s="54" t="s">
        <v>12</v>
      </c>
      <c r="D291" s="53">
        <v>1.2288749999999999</v>
      </c>
      <c r="E291" s="53">
        <f>SUMIFS('Ratios_MARAMA-VA'!T:T, 'Ratios_MARAMA-VA'!AA:AA, T291)</f>
        <v>0</v>
      </c>
      <c r="F291" s="53">
        <f>SUMIFS('Ratios_MARAMA-VA'!J:J, 'Ratios_MARAMA-VA'!AA:AA, T291)</f>
        <v>0</v>
      </c>
      <c r="G291" s="53" t="s">
        <v>963</v>
      </c>
      <c r="H291" s="55" t="s">
        <v>14</v>
      </c>
      <c r="I291" s="53" t="s">
        <v>964</v>
      </c>
      <c r="J291" s="55" t="s">
        <v>14</v>
      </c>
      <c r="K291" s="53" t="s">
        <v>964</v>
      </c>
      <c r="L291" s="43" t="s">
        <v>285</v>
      </c>
      <c r="M291" s="43" t="s">
        <v>212</v>
      </c>
      <c r="N291" s="43" t="s">
        <v>281</v>
      </c>
      <c r="O291" s="43" t="s">
        <v>230</v>
      </c>
      <c r="P291" s="43" t="s">
        <v>213</v>
      </c>
      <c r="Q291" s="43" t="s">
        <v>286</v>
      </c>
      <c r="R291" s="43" t="s">
        <v>932</v>
      </c>
      <c r="S291" s="39"/>
      <c r="T291" s="42" t="s">
        <v>3504</v>
      </c>
    </row>
    <row r="292" spans="1:20" s="112" customFormat="1" ht="17.399999999999999" x14ac:dyDescent="0.35">
      <c r="A292" s="43" t="s">
        <v>497</v>
      </c>
      <c r="B292" s="54">
        <v>24033</v>
      </c>
      <c r="C292" s="54" t="s">
        <v>10</v>
      </c>
      <c r="D292" s="53">
        <v>24.328264999999998</v>
      </c>
      <c r="E292" s="53">
        <f>SUMIFS('Ratios_MARAMA-VA'!T:T, 'Ratios_MARAMA-VA'!AA:AA, T292)</f>
        <v>0</v>
      </c>
      <c r="F292" s="53">
        <f>SUMIFS('Ratios_MARAMA-VA'!J:J, 'Ratios_MARAMA-VA'!AA:AA, T292)</f>
        <v>0</v>
      </c>
      <c r="G292" s="53" t="s">
        <v>963</v>
      </c>
      <c r="H292" s="53">
        <v>25.3738994785957</v>
      </c>
      <c r="I292" s="53" t="s">
        <v>964</v>
      </c>
      <c r="J292" s="53">
        <v>25.605583085732501</v>
      </c>
      <c r="K292" s="53" t="s">
        <v>964</v>
      </c>
      <c r="L292" s="43" t="s">
        <v>633</v>
      </c>
      <c r="M292" s="43" t="s">
        <v>212</v>
      </c>
      <c r="N292" s="43" t="s">
        <v>281</v>
      </c>
      <c r="O292" s="43" t="s">
        <v>230</v>
      </c>
      <c r="P292" s="43" t="s">
        <v>213</v>
      </c>
      <c r="Q292" s="43" t="s">
        <v>634</v>
      </c>
      <c r="R292" s="43" t="s">
        <v>932</v>
      </c>
      <c r="S292" s="39"/>
      <c r="T292" s="42" t="s">
        <v>3505</v>
      </c>
    </row>
    <row r="293" spans="1:20" s="112" customFormat="1" ht="17.399999999999999" x14ac:dyDescent="0.35">
      <c r="A293" s="43" t="s">
        <v>497</v>
      </c>
      <c r="B293" s="54">
        <v>24033</v>
      </c>
      <c r="C293" s="54" t="s">
        <v>12</v>
      </c>
      <c r="D293" s="53">
        <v>8.8525500000000008</v>
      </c>
      <c r="E293" s="53">
        <f>SUMIFS('Ratios_MARAMA-VA'!T:T, 'Ratios_MARAMA-VA'!AA:AA, T293)</f>
        <v>0</v>
      </c>
      <c r="F293" s="53">
        <f>SUMIFS('Ratios_MARAMA-VA'!J:J, 'Ratios_MARAMA-VA'!AA:AA, T293)</f>
        <v>0</v>
      </c>
      <c r="G293" s="53" t="s">
        <v>963</v>
      </c>
      <c r="H293" s="53">
        <v>9.2330346545157198</v>
      </c>
      <c r="I293" s="53" t="s">
        <v>964</v>
      </c>
      <c r="J293" s="53">
        <v>9.3173395038898796</v>
      </c>
      <c r="K293" s="53" t="s">
        <v>964</v>
      </c>
      <c r="L293" s="43" t="s">
        <v>633</v>
      </c>
      <c r="M293" s="43" t="s">
        <v>212</v>
      </c>
      <c r="N293" s="43" t="s">
        <v>281</v>
      </c>
      <c r="O293" s="43" t="s">
        <v>230</v>
      </c>
      <c r="P293" s="43" t="s">
        <v>213</v>
      </c>
      <c r="Q293" s="43" t="s">
        <v>634</v>
      </c>
      <c r="R293" s="43" t="s">
        <v>932</v>
      </c>
      <c r="S293" s="39"/>
      <c r="T293" s="42" t="s">
        <v>3506</v>
      </c>
    </row>
    <row r="294" spans="1:20" s="112" customFormat="1" ht="17.399999999999999" x14ac:dyDescent="0.35">
      <c r="A294" s="43" t="s">
        <v>497</v>
      </c>
      <c r="B294" s="54">
        <v>24033</v>
      </c>
      <c r="C294" s="54" t="s">
        <v>10</v>
      </c>
      <c r="D294" s="53">
        <v>2.2800000000000001E-2</v>
      </c>
      <c r="E294" s="53">
        <f>SUMIFS('Ratios_MARAMA-VA'!T:T, 'Ratios_MARAMA-VA'!AA:AA, T294)</f>
        <v>0</v>
      </c>
      <c r="F294" s="53">
        <f>SUMIFS('Ratios_MARAMA-VA'!J:J, 'Ratios_MARAMA-VA'!AA:AA, T294)</f>
        <v>0</v>
      </c>
      <c r="G294" s="53" t="s">
        <v>963</v>
      </c>
      <c r="H294" s="53">
        <v>2.3779949294040498E-2</v>
      </c>
      <c r="I294" s="53" t="s">
        <v>964</v>
      </c>
      <c r="J294" s="53">
        <v>2.3997078885596702E-2</v>
      </c>
      <c r="K294" s="53" t="s">
        <v>964</v>
      </c>
      <c r="L294" s="43" t="s">
        <v>635</v>
      </c>
      <c r="M294" s="43" t="s">
        <v>212</v>
      </c>
      <c r="N294" s="43" t="s">
        <v>281</v>
      </c>
      <c r="O294" s="43" t="s">
        <v>230</v>
      </c>
      <c r="P294" s="43" t="s">
        <v>213</v>
      </c>
      <c r="Q294" s="43" t="s">
        <v>294</v>
      </c>
      <c r="R294" s="43" t="s">
        <v>932</v>
      </c>
      <c r="S294" s="39"/>
      <c r="T294" s="42" t="s">
        <v>3507</v>
      </c>
    </row>
    <row r="295" spans="1:20" s="112" customFormat="1" ht="17.399999999999999" x14ac:dyDescent="0.35">
      <c r="A295" s="43" t="s">
        <v>497</v>
      </c>
      <c r="B295" s="54">
        <v>24033</v>
      </c>
      <c r="C295" s="54" t="s">
        <v>12</v>
      </c>
      <c r="D295" s="53">
        <v>1.5959999999999998E-2</v>
      </c>
      <c r="E295" s="53">
        <f>SUMIFS('Ratios_MARAMA-VA'!T:T, 'Ratios_MARAMA-VA'!AA:AA, T295)</f>
        <v>0</v>
      </c>
      <c r="F295" s="53">
        <f>SUMIFS('Ratios_MARAMA-VA'!J:J, 'Ratios_MARAMA-VA'!AA:AA, T295)</f>
        <v>0</v>
      </c>
      <c r="G295" s="53" t="s">
        <v>963</v>
      </c>
      <c r="H295" s="53">
        <v>1.6645964505828299E-2</v>
      </c>
      <c r="I295" s="53" t="s">
        <v>964</v>
      </c>
      <c r="J295" s="53">
        <v>1.6797955219917698E-2</v>
      </c>
      <c r="K295" s="53" t="s">
        <v>964</v>
      </c>
      <c r="L295" s="43" t="s">
        <v>635</v>
      </c>
      <c r="M295" s="43" t="s">
        <v>212</v>
      </c>
      <c r="N295" s="43" t="s">
        <v>281</v>
      </c>
      <c r="O295" s="43" t="s">
        <v>230</v>
      </c>
      <c r="P295" s="43" t="s">
        <v>213</v>
      </c>
      <c r="Q295" s="43" t="s">
        <v>294</v>
      </c>
      <c r="R295" s="43" t="s">
        <v>932</v>
      </c>
      <c r="S295" s="39"/>
      <c r="T295" s="42" t="s">
        <v>3508</v>
      </c>
    </row>
    <row r="296" spans="1:20" s="112" customFormat="1" ht="17.399999999999999" x14ac:dyDescent="0.35">
      <c r="A296" s="43" t="s">
        <v>811</v>
      </c>
      <c r="B296" s="54">
        <v>51153</v>
      </c>
      <c r="C296" s="54" t="s">
        <v>10</v>
      </c>
      <c r="D296" s="53">
        <v>8.4810000000000007E-3</v>
      </c>
      <c r="E296" s="53">
        <f>SUMIFS('Ratios_MARAMA-VA'!T:T, 'Ratios_MARAMA-VA'!AA:AA, T296)</f>
        <v>0</v>
      </c>
      <c r="F296" s="53">
        <f>SUMIFS('Ratios_MARAMA-VA'!J:J, 'Ratios_MARAMA-VA'!AA:AA, T296)</f>
        <v>0</v>
      </c>
      <c r="G296" s="53" t="s">
        <v>963</v>
      </c>
      <c r="H296" s="53">
        <v>8.4810000000000007E-3</v>
      </c>
      <c r="I296" s="53" t="s">
        <v>964</v>
      </c>
      <c r="J296" s="53">
        <v>8.4810000000000007E-3</v>
      </c>
      <c r="K296" s="53" t="s">
        <v>964</v>
      </c>
      <c r="L296" s="43" t="s">
        <v>895</v>
      </c>
      <c r="M296" s="43" t="s">
        <v>297</v>
      </c>
      <c r="N296" s="43" t="s">
        <v>281</v>
      </c>
      <c r="O296" s="43" t="s">
        <v>896</v>
      </c>
      <c r="P296" s="43" t="s">
        <v>897</v>
      </c>
      <c r="Q296" s="43" t="s">
        <v>898</v>
      </c>
      <c r="R296" s="43" t="s">
        <v>932</v>
      </c>
      <c r="S296" s="39"/>
      <c r="T296" s="42" t="s">
        <v>3509</v>
      </c>
    </row>
    <row r="297" spans="1:20" s="112" customFormat="1" ht="17.399999999999999" x14ac:dyDescent="0.35">
      <c r="A297" s="43" t="s">
        <v>811</v>
      </c>
      <c r="B297" s="54">
        <v>51153</v>
      </c>
      <c r="C297" s="54" t="s">
        <v>12</v>
      </c>
      <c r="D297" s="53">
        <v>7.7999499999999999E-2</v>
      </c>
      <c r="E297" s="53">
        <f>SUMIFS('Ratios_MARAMA-VA'!T:T, 'Ratios_MARAMA-VA'!AA:AA, T297)</f>
        <v>0</v>
      </c>
      <c r="F297" s="53">
        <f>SUMIFS('Ratios_MARAMA-VA'!J:J, 'Ratios_MARAMA-VA'!AA:AA, T297)</f>
        <v>0</v>
      </c>
      <c r="G297" s="53" t="s">
        <v>963</v>
      </c>
      <c r="H297" s="53">
        <v>7.7999499999999999E-2</v>
      </c>
      <c r="I297" s="53" t="s">
        <v>964</v>
      </c>
      <c r="J297" s="53">
        <v>7.7999499999999999E-2</v>
      </c>
      <c r="K297" s="53" t="s">
        <v>964</v>
      </c>
      <c r="L297" s="43" t="s">
        <v>895</v>
      </c>
      <c r="M297" s="43" t="s">
        <v>297</v>
      </c>
      <c r="N297" s="43" t="s">
        <v>281</v>
      </c>
      <c r="O297" s="43" t="s">
        <v>896</v>
      </c>
      <c r="P297" s="43" t="s">
        <v>897</v>
      </c>
      <c r="Q297" s="43" t="s">
        <v>898</v>
      </c>
      <c r="R297" s="43" t="s">
        <v>932</v>
      </c>
      <c r="S297" s="39"/>
      <c r="T297" s="42" t="s">
        <v>3510</v>
      </c>
    </row>
    <row r="298" spans="1:20" s="112" customFormat="1" ht="17.399999999999999" x14ac:dyDescent="0.35">
      <c r="A298" s="43" t="s">
        <v>497</v>
      </c>
      <c r="B298" s="54">
        <v>24021</v>
      </c>
      <c r="C298" s="54" t="s">
        <v>10</v>
      </c>
      <c r="D298" s="53">
        <v>0.73240799999999995</v>
      </c>
      <c r="E298" s="53">
        <f>SUMIFS('Ratios_MARAMA-VA'!T:T, 'Ratios_MARAMA-VA'!AA:AA, T298)</f>
        <v>0</v>
      </c>
      <c r="F298" s="53">
        <f>SUMIFS('Ratios_MARAMA-VA'!J:J, 'Ratios_MARAMA-VA'!AA:AA, T298)</f>
        <v>0</v>
      </c>
      <c r="G298" s="53" t="s">
        <v>963</v>
      </c>
      <c r="H298" s="53">
        <v>0.81564791349002597</v>
      </c>
      <c r="I298" s="53" t="s">
        <v>964</v>
      </c>
      <c r="J298" s="53">
        <v>0.88450960935201095</v>
      </c>
      <c r="K298" s="53" t="s">
        <v>964</v>
      </c>
      <c r="L298" s="43" t="s">
        <v>592</v>
      </c>
      <c r="M298" s="43" t="s">
        <v>297</v>
      </c>
      <c r="N298" s="43" t="s">
        <v>281</v>
      </c>
      <c r="O298" s="43" t="s">
        <v>133</v>
      </c>
      <c r="P298" s="43" t="s">
        <v>123</v>
      </c>
      <c r="Q298" s="43" t="s">
        <v>593</v>
      </c>
      <c r="R298" s="43" t="s">
        <v>932</v>
      </c>
      <c r="S298" s="39"/>
      <c r="T298" s="42" t="s">
        <v>3511</v>
      </c>
    </row>
    <row r="299" spans="1:20" s="112" customFormat="1" ht="17.399999999999999" x14ac:dyDescent="0.35">
      <c r="A299" s="43" t="s">
        <v>497</v>
      </c>
      <c r="B299" s="54">
        <v>24021</v>
      </c>
      <c r="C299" s="54" t="s">
        <v>12</v>
      </c>
      <c r="D299" s="53">
        <v>0.184228</v>
      </c>
      <c r="E299" s="53">
        <f>SUMIFS('Ratios_MARAMA-VA'!T:T, 'Ratios_MARAMA-VA'!AA:AA, T299)</f>
        <v>0</v>
      </c>
      <c r="F299" s="53">
        <f>SUMIFS('Ratios_MARAMA-VA'!J:J, 'Ratios_MARAMA-VA'!AA:AA, T299)</f>
        <v>0</v>
      </c>
      <c r="G299" s="53" t="s">
        <v>963</v>
      </c>
      <c r="H299" s="53">
        <v>0.22247004036502799</v>
      </c>
      <c r="I299" s="53" t="s">
        <v>964</v>
      </c>
      <c r="J299" s="53">
        <v>0.24885101069683199</v>
      </c>
      <c r="K299" s="53" t="s">
        <v>964</v>
      </c>
      <c r="L299" s="43" t="s">
        <v>592</v>
      </c>
      <c r="M299" s="43" t="s">
        <v>297</v>
      </c>
      <c r="N299" s="43" t="s">
        <v>281</v>
      </c>
      <c r="O299" s="43" t="s">
        <v>133</v>
      </c>
      <c r="P299" s="43" t="s">
        <v>123</v>
      </c>
      <c r="Q299" s="43" t="s">
        <v>593</v>
      </c>
      <c r="R299" s="43" t="s">
        <v>932</v>
      </c>
      <c r="S299" s="39"/>
      <c r="T299" s="42" t="s">
        <v>3513</v>
      </c>
    </row>
    <row r="300" spans="1:20" s="112" customFormat="1" ht="17.399999999999999" x14ac:dyDescent="0.35">
      <c r="A300" s="43" t="s">
        <v>497</v>
      </c>
      <c r="B300" s="54">
        <v>24031</v>
      </c>
      <c r="C300" s="54" t="s">
        <v>10</v>
      </c>
      <c r="D300" s="53">
        <v>0.10632</v>
      </c>
      <c r="E300" s="53">
        <f>SUMIFS('Ratios_MARAMA-VA'!T:T, 'Ratios_MARAMA-VA'!AA:AA, T300)</f>
        <v>0</v>
      </c>
      <c r="F300" s="53">
        <f>SUMIFS('Ratios_MARAMA-VA'!J:J, 'Ratios_MARAMA-VA'!AA:AA, T300)</f>
        <v>0</v>
      </c>
      <c r="G300" s="53" t="s">
        <v>963</v>
      </c>
      <c r="H300" s="53">
        <v>0.106842109006372</v>
      </c>
      <c r="I300" s="53" t="s">
        <v>964</v>
      </c>
      <c r="J300" s="53">
        <v>0.11078535701516</v>
      </c>
      <c r="K300" s="53" t="s">
        <v>964</v>
      </c>
      <c r="L300" s="43" t="s">
        <v>592</v>
      </c>
      <c r="M300" s="43" t="s">
        <v>297</v>
      </c>
      <c r="N300" s="43" t="s">
        <v>281</v>
      </c>
      <c r="O300" s="43" t="s">
        <v>133</v>
      </c>
      <c r="P300" s="43" t="s">
        <v>123</v>
      </c>
      <c r="Q300" s="43" t="s">
        <v>593</v>
      </c>
      <c r="R300" s="43" t="s">
        <v>932</v>
      </c>
      <c r="S300" s="39"/>
      <c r="T300" s="42" t="s">
        <v>3512</v>
      </c>
    </row>
    <row r="301" spans="1:20" s="112" customFormat="1" ht="17.399999999999999" x14ac:dyDescent="0.35">
      <c r="A301" s="43" t="s">
        <v>497</v>
      </c>
      <c r="B301" s="54">
        <v>24031</v>
      </c>
      <c r="C301" s="54" t="s">
        <v>12</v>
      </c>
      <c r="D301" s="53">
        <v>3.1199999999999999E-3</v>
      </c>
      <c r="E301" s="53">
        <f>SUMIFS('Ratios_MARAMA-VA'!T:T, 'Ratios_MARAMA-VA'!AA:AA, T301)</f>
        <v>0</v>
      </c>
      <c r="F301" s="53">
        <f>SUMIFS('Ratios_MARAMA-VA'!J:J, 'Ratios_MARAMA-VA'!AA:AA, T301)</f>
        <v>0</v>
      </c>
      <c r="G301" s="53" t="s">
        <v>963</v>
      </c>
      <c r="H301" s="53">
        <v>3.1353214832569001E-3</v>
      </c>
      <c r="I301" s="53" t="s">
        <v>964</v>
      </c>
      <c r="J301" s="53">
        <v>3.2510375647788999E-3</v>
      </c>
      <c r="K301" s="53" t="s">
        <v>964</v>
      </c>
      <c r="L301" s="43" t="s">
        <v>592</v>
      </c>
      <c r="M301" s="43" t="s">
        <v>297</v>
      </c>
      <c r="N301" s="43" t="s">
        <v>281</v>
      </c>
      <c r="O301" s="43" t="s">
        <v>133</v>
      </c>
      <c r="P301" s="43" t="s">
        <v>123</v>
      </c>
      <c r="Q301" s="43" t="s">
        <v>593</v>
      </c>
      <c r="R301" s="43" t="s">
        <v>932</v>
      </c>
      <c r="S301" s="39"/>
      <c r="T301" s="42" t="s">
        <v>3514</v>
      </c>
    </row>
    <row r="302" spans="1:20" s="112" customFormat="1" ht="17.399999999999999" x14ac:dyDescent="0.35">
      <c r="A302" s="43" t="s">
        <v>811</v>
      </c>
      <c r="B302" s="54">
        <v>51153</v>
      </c>
      <c r="C302" s="54" t="s">
        <v>10</v>
      </c>
      <c r="D302" s="53">
        <v>11.58</v>
      </c>
      <c r="E302" s="53">
        <f>SUMIFS('Ratios_MARAMA-VA'!T:T, 'Ratios_MARAMA-VA'!AA:AA, T302)</f>
        <v>0</v>
      </c>
      <c r="F302" s="53">
        <f>SUMIFS('Ratios_MARAMA-VA'!J:J, 'Ratios_MARAMA-VA'!AA:AA, T302)</f>
        <v>0</v>
      </c>
      <c r="G302" s="53" t="s">
        <v>963</v>
      </c>
      <c r="H302" s="53">
        <v>14.127599999999999</v>
      </c>
      <c r="I302" s="53" t="s">
        <v>964</v>
      </c>
      <c r="J302" s="53">
        <v>15.861126000000001</v>
      </c>
      <c r="K302" s="53" t="s">
        <v>964</v>
      </c>
      <c r="L302" s="43" t="s">
        <v>891</v>
      </c>
      <c r="M302" s="43" t="s">
        <v>234</v>
      </c>
      <c r="N302" s="43" t="s">
        <v>235</v>
      </c>
      <c r="O302" s="43" t="s">
        <v>236</v>
      </c>
      <c r="P302" s="43" t="s">
        <v>892</v>
      </c>
      <c r="Q302" s="43" t="s">
        <v>893</v>
      </c>
      <c r="R302" s="43" t="s">
        <v>932</v>
      </c>
      <c r="S302" s="39"/>
      <c r="T302" s="42" t="s">
        <v>3515</v>
      </c>
    </row>
    <row r="303" spans="1:20" s="112" customFormat="1" ht="17.399999999999999" x14ac:dyDescent="0.35">
      <c r="A303" s="43" t="s">
        <v>811</v>
      </c>
      <c r="B303" s="54">
        <v>51153</v>
      </c>
      <c r="C303" s="54" t="s">
        <v>12</v>
      </c>
      <c r="D303" s="53">
        <v>0.95</v>
      </c>
      <c r="E303" s="53">
        <f>SUMIFS('Ratios_MARAMA-VA'!T:T, 'Ratios_MARAMA-VA'!AA:AA, T303)</f>
        <v>0</v>
      </c>
      <c r="F303" s="53">
        <f>SUMIFS('Ratios_MARAMA-VA'!J:J, 'Ratios_MARAMA-VA'!AA:AA, T303)</f>
        <v>0</v>
      </c>
      <c r="G303" s="53" t="s">
        <v>963</v>
      </c>
      <c r="H303" s="53">
        <v>1.159</v>
      </c>
      <c r="I303" s="53" t="s">
        <v>964</v>
      </c>
      <c r="J303" s="53">
        <v>1.301215</v>
      </c>
      <c r="K303" s="53" t="s">
        <v>964</v>
      </c>
      <c r="L303" s="43" t="s">
        <v>891</v>
      </c>
      <c r="M303" s="43" t="s">
        <v>234</v>
      </c>
      <c r="N303" s="43" t="s">
        <v>235</v>
      </c>
      <c r="O303" s="43" t="s">
        <v>236</v>
      </c>
      <c r="P303" s="43" t="s">
        <v>892</v>
      </c>
      <c r="Q303" s="43" t="s">
        <v>893</v>
      </c>
      <c r="R303" s="43" t="s">
        <v>932</v>
      </c>
      <c r="S303" s="39"/>
      <c r="T303" s="42" t="s">
        <v>3516</v>
      </c>
    </row>
    <row r="304" spans="1:20" s="112" customFormat="1" ht="17.399999999999999" x14ac:dyDescent="0.35">
      <c r="A304" s="43" t="s">
        <v>9</v>
      </c>
      <c r="B304" s="54">
        <v>11001</v>
      </c>
      <c r="C304" s="54" t="s">
        <v>12</v>
      </c>
      <c r="D304" s="53">
        <v>3.986E-2</v>
      </c>
      <c r="E304" s="53">
        <f>SUMIFS('Ratios_MARAMA-VA'!T:T, 'Ratios_MARAMA-VA'!AA:AA, T304)</f>
        <v>0</v>
      </c>
      <c r="F304" s="53">
        <f>SUMIFS('Ratios_MARAMA-VA'!J:J, 'Ratios_MARAMA-VA'!AA:AA, T304)</f>
        <v>0</v>
      </c>
      <c r="G304" s="53" t="s">
        <v>963</v>
      </c>
      <c r="H304" s="53">
        <v>4.8536670745169798E-2</v>
      </c>
      <c r="I304" s="53" t="s">
        <v>964</v>
      </c>
      <c r="J304" s="53">
        <v>5.4599989000000002E-2</v>
      </c>
      <c r="K304" s="53" t="s">
        <v>964</v>
      </c>
      <c r="L304" s="43" t="s">
        <v>233</v>
      </c>
      <c r="M304" s="43" t="s">
        <v>234</v>
      </c>
      <c r="N304" s="43" t="s">
        <v>235</v>
      </c>
      <c r="O304" s="43" t="s">
        <v>236</v>
      </c>
      <c r="P304" s="43" t="s">
        <v>237</v>
      </c>
      <c r="Q304" s="43" t="s">
        <v>238</v>
      </c>
      <c r="R304" s="43" t="s">
        <v>932</v>
      </c>
      <c r="S304" s="39"/>
      <c r="T304" s="42" t="s">
        <v>3517</v>
      </c>
    </row>
    <row r="305" spans="1:20" s="112" customFormat="1" ht="17.399999999999999" x14ac:dyDescent="0.35">
      <c r="A305" s="43" t="s">
        <v>497</v>
      </c>
      <c r="B305" s="54">
        <v>24017</v>
      </c>
      <c r="C305" s="54" t="s">
        <v>12</v>
      </c>
      <c r="D305" s="53">
        <v>5.2500000000000003E-3</v>
      </c>
      <c r="E305" s="53">
        <f>SUMIFS('Ratios_MARAMA-VA'!T:T, 'Ratios_MARAMA-VA'!AA:AA, T305)</f>
        <v>0</v>
      </c>
      <c r="F305" s="53">
        <f>SUMIFS('Ratios_MARAMA-VA'!J:J, 'Ratios_MARAMA-VA'!AA:AA, T305)</f>
        <v>0</v>
      </c>
      <c r="G305" s="53" t="s">
        <v>963</v>
      </c>
      <c r="H305" s="53">
        <v>6.4050000000000001E-3</v>
      </c>
      <c r="I305" s="53" t="s">
        <v>964</v>
      </c>
      <c r="J305" s="53">
        <v>7.1909249999999999E-3</v>
      </c>
      <c r="K305" s="53" t="s">
        <v>964</v>
      </c>
      <c r="L305" s="43" t="s">
        <v>539</v>
      </c>
      <c r="M305" s="43" t="s">
        <v>234</v>
      </c>
      <c r="N305" s="43" t="s">
        <v>235</v>
      </c>
      <c r="O305" s="43" t="s">
        <v>236</v>
      </c>
      <c r="P305" s="43" t="s">
        <v>540</v>
      </c>
      <c r="Q305" s="43" t="s">
        <v>123</v>
      </c>
      <c r="R305" s="43" t="s">
        <v>932</v>
      </c>
      <c r="S305" s="39"/>
      <c r="T305" s="42" t="s">
        <v>3518</v>
      </c>
    </row>
    <row r="306" spans="1:20" s="112" customFormat="1" ht="17.399999999999999" x14ac:dyDescent="0.35">
      <c r="A306" s="43" t="s">
        <v>497</v>
      </c>
      <c r="B306" s="54">
        <v>24021</v>
      </c>
      <c r="C306" s="54" t="s">
        <v>10</v>
      </c>
      <c r="D306" s="53">
        <v>1.2775E-2</v>
      </c>
      <c r="E306" s="53">
        <f>SUMIFS('Ratios_MARAMA-VA'!T:T, 'Ratios_MARAMA-VA'!AA:AA, T306)</f>
        <v>0</v>
      </c>
      <c r="F306" s="53">
        <f>SUMIFS('Ratios_MARAMA-VA'!J:J, 'Ratios_MARAMA-VA'!AA:AA, T306)</f>
        <v>0</v>
      </c>
      <c r="G306" s="53" t="s">
        <v>963</v>
      </c>
      <c r="H306" s="53">
        <v>1.3764500936549901E-2</v>
      </c>
      <c r="I306" s="53" t="s">
        <v>964</v>
      </c>
      <c r="J306" s="53">
        <v>1.47700576591749E-2</v>
      </c>
      <c r="K306" s="53" t="s">
        <v>964</v>
      </c>
      <c r="L306" s="43" t="s">
        <v>574</v>
      </c>
      <c r="M306" s="43" t="s">
        <v>234</v>
      </c>
      <c r="N306" s="43" t="s">
        <v>235</v>
      </c>
      <c r="O306" s="43" t="s">
        <v>236</v>
      </c>
      <c r="P306" s="43" t="s">
        <v>494</v>
      </c>
      <c r="Q306" s="43" t="s">
        <v>134</v>
      </c>
      <c r="R306" s="43" t="s">
        <v>932</v>
      </c>
      <c r="S306" s="39"/>
      <c r="T306" s="42" t="s">
        <v>3519</v>
      </c>
    </row>
    <row r="307" spans="1:20" s="112" customFormat="1" ht="17.399999999999999" x14ac:dyDescent="0.35">
      <c r="A307" s="43" t="s">
        <v>497</v>
      </c>
      <c r="B307" s="54">
        <v>24021</v>
      </c>
      <c r="C307" s="54" t="s">
        <v>12</v>
      </c>
      <c r="D307" s="53">
        <v>0.11497499999999999</v>
      </c>
      <c r="E307" s="53">
        <f>SUMIFS('Ratios_MARAMA-VA'!T:T, 'Ratios_MARAMA-VA'!AA:AA, T307)</f>
        <v>0</v>
      </c>
      <c r="F307" s="53">
        <f>SUMIFS('Ratios_MARAMA-VA'!J:J, 'Ratios_MARAMA-VA'!AA:AA, T307)</f>
        <v>0</v>
      </c>
      <c r="G307" s="53" t="s">
        <v>963</v>
      </c>
      <c r="H307" s="53">
        <v>0.12388050842895</v>
      </c>
      <c r="I307" s="53" t="s">
        <v>964</v>
      </c>
      <c r="J307" s="53">
        <v>0.13293051893257499</v>
      </c>
      <c r="K307" s="53" t="s">
        <v>964</v>
      </c>
      <c r="L307" s="43" t="s">
        <v>574</v>
      </c>
      <c r="M307" s="43" t="s">
        <v>234</v>
      </c>
      <c r="N307" s="43" t="s">
        <v>235</v>
      </c>
      <c r="O307" s="43" t="s">
        <v>236</v>
      </c>
      <c r="P307" s="43" t="s">
        <v>494</v>
      </c>
      <c r="Q307" s="43" t="s">
        <v>134</v>
      </c>
      <c r="R307" s="43" t="s">
        <v>932</v>
      </c>
      <c r="S307" s="39"/>
      <c r="T307" s="42" t="s">
        <v>3520</v>
      </c>
    </row>
    <row r="308" spans="1:20" s="112" customFormat="1" ht="17.399999999999999" x14ac:dyDescent="0.35">
      <c r="A308" s="43" t="s">
        <v>9</v>
      </c>
      <c r="B308" s="54">
        <v>11001</v>
      </c>
      <c r="C308" s="54" t="s">
        <v>10</v>
      </c>
      <c r="D308" s="53">
        <v>0.14288000000000001</v>
      </c>
      <c r="E308" s="53">
        <f>SUMIFS('Ratios_MARAMA-VA'!T:T, 'Ratios_MARAMA-VA'!AA:AA, T308)</f>
        <v>0</v>
      </c>
      <c r="F308" s="53">
        <f>SUMIFS('Ratios_MARAMA-VA'!J:J, 'Ratios_MARAMA-VA'!AA:AA, T308)</f>
        <v>0</v>
      </c>
      <c r="G308" s="53" t="s">
        <v>963</v>
      </c>
      <c r="H308" s="53">
        <v>0.17325510681104</v>
      </c>
      <c r="I308" s="53" t="s">
        <v>964</v>
      </c>
      <c r="J308" s="53">
        <v>0.19574559999999999</v>
      </c>
      <c r="K308" s="53" t="s">
        <v>964</v>
      </c>
      <c r="L308" s="43" t="s">
        <v>244</v>
      </c>
      <c r="M308" s="43" t="s">
        <v>240</v>
      </c>
      <c r="N308" s="43" t="s">
        <v>235</v>
      </c>
      <c r="O308" s="43" t="s">
        <v>241</v>
      </c>
      <c r="P308" s="43" t="s">
        <v>245</v>
      </c>
      <c r="Q308" s="43" t="s">
        <v>246</v>
      </c>
      <c r="R308" s="43" t="s">
        <v>932</v>
      </c>
      <c r="S308" s="39"/>
      <c r="T308" s="42" t="s">
        <v>3521</v>
      </c>
    </row>
    <row r="309" spans="1:20" s="112" customFormat="1" ht="17.399999999999999" x14ac:dyDescent="0.35">
      <c r="A309" s="43" t="s">
        <v>9</v>
      </c>
      <c r="B309" s="54">
        <v>11001</v>
      </c>
      <c r="C309" s="54" t="s">
        <v>12</v>
      </c>
      <c r="D309" s="53">
        <v>8.3599999999999994E-3</v>
      </c>
      <c r="E309" s="53">
        <f>SUMIFS('Ratios_MARAMA-VA'!T:T, 'Ratios_MARAMA-VA'!AA:AA, T309)</f>
        <v>0</v>
      </c>
      <c r="F309" s="53">
        <f>SUMIFS('Ratios_MARAMA-VA'!J:J, 'Ratios_MARAMA-VA'!AA:AA, T309)</f>
        <v>0</v>
      </c>
      <c r="G309" s="53" t="s">
        <v>963</v>
      </c>
      <c r="H309" s="53">
        <v>1.0137266887879999E-2</v>
      </c>
      <c r="I309" s="53" t="s">
        <v>964</v>
      </c>
      <c r="J309" s="53">
        <v>1.14532E-2</v>
      </c>
      <c r="K309" s="53" t="s">
        <v>964</v>
      </c>
      <c r="L309" s="43" t="s">
        <v>244</v>
      </c>
      <c r="M309" s="43" t="s">
        <v>240</v>
      </c>
      <c r="N309" s="43" t="s">
        <v>235</v>
      </c>
      <c r="O309" s="43" t="s">
        <v>241</v>
      </c>
      <c r="P309" s="43" t="s">
        <v>245</v>
      </c>
      <c r="Q309" s="43" t="s">
        <v>246</v>
      </c>
      <c r="R309" s="43" t="s">
        <v>932</v>
      </c>
      <c r="S309" s="39"/>
      <c r="T309" s="42" t="s">
        <v>3523</v>
      </c>
    </row>
    <row r="310" spans="1:20" s="112" customFormat="1" ht="17.399999999999999" x14ac:dyDescent="0.35">
      <c r="A310" s="43" t="s">
        <v>497</v>
      </c>
      <c r="B310" s="54">
        <v>24033</v>
      </c>
      <c r="C310" s="54" t="s">
        <v>10</v>
      </c>
      <c r="D310" s="53">
        <v>0.1971</v>
      </c>
      <c r="E310" s="53">
        <f>SUMIFS('Ratios_MARAMA-VA'!T:T, 'Ratios_MARAMA-VA'!AA:AA, T310)</f>
        <v>0</v>
      </c>
      <c r="F310" s="53">
        <f>SUMIFS('Ratios_MARAMA-VA'!J:J, 'Ratios_MARAMA-VA'!AA:AA, T310)</f>
        <v>0</v>
      </c>
      <c r="G310" s="53" t="s">
        <v>963</v>
      </c>
      <c r="H310" s="53">
        <v>0.239001830574299</v>
      </c>
      <c r="I310" s="53" t="s">
        <v>964</v>
      </c>
      <c r="J310" s="53">
        <v>0.27002700000000002</v>
      </c>
      <c r="K310" s="53" t="s">
        <v>964</v>
      </c>
      <c r="L310" s="43" t="s">
        <v>244</v>
      </c>
      <c r="M310" s="43" t="s">
        <v>240</v>
      </c>
      <c r="N310" s="43" t="s">
        <v>235</v>
      </c>
      <c r="O310" s="43" t="s">
        <v>241</v>
      </c>
      <c r="P310" s="43" t="s">
        <v>245</v>
      </c>
      <c r="Q310" s="43" t="s">
        <v>246</v>
      </c>
      <c r="R310" s="43" t="s">
        <v>932</v>
      </c>
      <c r="S310" s="39"/>
      <c r="T310" s="42" t="s">
        <v>3522</v>
      </c>
    </row>
    <row r="311" spans="1:20" s="112" customFormat="1" ht="17.399999999999999" x14ac:dyDescent="0.35">
      <c r="A311" s="43" t="s">
        <v>497</v>
      </c>
      <c r="B311" s="54">
        <v>24033</v>
      </c>
      <c r="C311" s="54" t="s">
        <v>12</v>
      </c>
      <c r="D311" s="53">
        <v>2.5751039999999999E-2</v>
      </c>
      <c r="E311" s="53">
        <f>SUMIFS('Ratios_MARAMA-VA'!T:T, 'Ratios_MARAMA-VA'!AA:AA, T311)</f>
        <v>0</v>
      </c>
      <c r="F311" s="53">
        <f>SUMIFS('Ratios_MARAMA-VA'!J:J, 'Ratios_MARAMA-VA'!AA:AA, T311)</f>
        <v>0</v>
      </c>
      <c r="G311" s="53" t="s">
        <v>963</v>
      </c>
      <c r="H311" s="53">
        <v>3.1225498220151599E-2</v>
      </c>
      <c r="I311" s="53" t="s">
        <v>964</v>
      </c>
      <c r="J311" s="53">
        <v>3.52789248E-2</v>
      </c>
      <c r="K311" s="53" t="s">
        <v>964</v>
      </c>
      <c r="L311" s="43" t="s">
        <v>244</v>
      </c>
      <c r="M311" s="43" t="s">
        <v>240</v>
      </c>
      <c r="N311" s="43" t="s">
        <v>235</v>
      </c>
      <c r="O311" s="43" t="s">
        <v>241</v>
      </c>
      <c r="P311" s="43" t="s">
        <v>245</v>
      </c>
      <c r="Q311" s="43" t="s">
        <v>246</v>
      </c>
      <c r="R311" s="43" t="s">
        <v>932</v>
      </c>
      <c r="S311" s="39"/>
      <c r="T311" s="42" t="s">
        <v>3524</v>
      </c>
    </row>
    <row r="312" spans="1:20" s="112" customFormat="1" ht="17.399999999999999" x14ac:dyDescent="0.35">
      <c r="A312" s="43" t="s">
        <v>497</v>
      </c>
      <c r="B312" s="54">
        <v>24021</v>
      </c>
      <c r="C312" s="54" t="s">
        <v>10</v>
      </c>
      <c r="D312" s="53">
        <v>2.1320000000000001</v>
      </c>
      <c r="E312" s="53">
        <f>SUMIFS('Ratios_MARAMA-VA'!T:T, 'Ratios_MARAMA-VA'!AA:AA, T312)</f>
        <v>0</v>
      </c>
      <c r="F312" s="53">
        <f>SUMIFS('Ratios_MARAMA-VA'!J:J, 'Ratios_MARAMA-VA'!AA:AA, T312)</f>
        <v>0</v>
      </c>
      <c r="G312" s="53" t="s">
        <v>963</v>
      </c>
      <c r="H312" s="53">
        <v>2.2971362815440002</v>
      </c>
      <c r="I312" s="53" t="s">
        <v>964</v>
      </c>
      <c r="J312" s="53">
        <v>2.4649520884039999</v>
      </c>
      <c r="K312" s="53" t="s">
        <v>964</v>
      </c>
      <c r="L312" s="43" t="s">
        <v>575</v>
      </c>
      <c r="M312" s="43" t="s">
        <v>240</v>
      </c>
      <c r="N312" s="43" t="s">
        <v>235</v>
      </c>
      <c r="O312" s="43" t="s">
        <v>241</v>
      </c>
      <c r="P312" s="43" t="s">
        <v>576</v>
      </c>
      <c r="Q312" s="43" t="s">
        <v>577</v>
      </c>
      <c r="R312" s="43" t="s">
        <v>932</v>
      </c>
      <c r="S312" s="39"/>
      <c r="T312" s="42" t="s">
        <v>3525</v>
      </c>
    </row>
    <row r="313" spans="1:20" s="112" customFormat="1" ht="17.399999999999999" x14ac:dyDescent="0.35">
      <c r="A313" s="43" t="s">
        <v>497</v>
      </c>
      <c r="B313" s="54">
        <v>24021</v>
      </c>
      <c r="C313" s="54" t="s">
        <v>12</v>
      </c>
      <c r="D313" s="53">
        <v>51.428339999999999</v>
      </c>
      <c r="E313" s="53">
        <f>SUMIFS('Ratios_MARAMA-VA'!T:T, 'Ratios_MARAMA-VA'!AA:AA, T313)</f>
        <v>0</v>
      </c>
      <c r="F313" s="53">
        <f>SUMIFS('Ratios_MARAMA-VA'!J:J, 'Ratios_MARAMA-VA'!AA:AA, T313)</f>
        <v>0</v>
      </c>
      <c r="G313" s="53" t="s">
        <v>963</v>
      </c>
      <c r="H313" s="53">
        <v>55.411775663030298</v>
      </c>
      <c r="I313" s="53" t="s">
        <v>964</v>
      </c>
      <c r="J313" s="53">
        <v>59.459847132340997</v>
      </c>
      <c r="K313" s="53" t="s">
        <v>964</v>
      </c>
      <c r="L313" s="43" t="s">
        <v>575</v>
      </c>
      <c r="M313" s="43" t="s">
        <v>240</v>
      </c>
      <c r="N313" s="43" t="s">
        <v>235</v>
      </c>
      <c r="O313" s="43" t="s">
        <v>241</v>
      </c>
      <c r="P313" s="43" t="s">
        <v>576</v>
      </c>
      <c r="Q313" s="43" t="s">
        <v>577</v>
      </c>
      <c r="R313" s="43" t="s">
        <v>932</v>
      </c>
      <c r="S313" s="39"/>
      <c r="T313" s="42" t="s">
        <v>3526</v>
      </c>
    </row>
    <row r="314" spans="1:20" s="112" customFormat="1" ht="17.399999999999999" x14ac:dyDescent="0.35">
      <c r="A314" s="43" t="s">
        <v>9</v>
      </c>
      <c r="B314" s="54">
        <v>11001</v>
      </c>
      <c r="C314" s="54" t="s">
        <v>10</v>
      </c>
      <c r="D314" s="53">
        <v>0.100706</v>
      </c>
      <c r="E314" s="53">
        <f>SUMIFS('Ratios_MARAMA-VA'!T:T, 'Ratios_MARAMA-VA'!AA:AA, T314)</f>
        <v>0</v>
      </c>
      <c r="F314" s="53">
        <f>SUMIFS('Ratios_MARAMA-VA'!J:J, 'Ratios_MARAMA-VA'!AA:AA, T314)</f>
        <v>0</v>
      </c>
      <c r="G314" s="53" t="s">
        <v>963</v>
      </c>
      <c r="H314" s="53">
        <v>0.122115263063498</v>
      </c>
      <c r="I314" s="53" t="s">
        <v>964</v>
      </c>
      <c r="J314" s="53">
        <v>0.13796722</v>
      </c>
      <c r="K314" s="53" t="s">
        <v>964</v>
      </c>
      <c r="L314" s="43" t="s">
        <v>239</v>
      </c>
      <c r="M314" s="43" t="s">
        <v>240</v>
      </c>
      <c r="N314" s="43" t="s">
        <v>235</v>
      </c>
      <c r="O314" s="43" t="s">
        <v>241</v>
      </c>
      <c r="P314" s="43" t="s">
        <v>242</v>
      </c>
      <c r="Q314" s="43" t="s">
        <v>243</v>
      </c>
      <c r="R314" s="43" t="s">
        <v>932</v>
      </c>
      <c r="S314" s="39"/>
      <c r="T314" s="42" t="s">
        <v>3527</v>
      </c>
    </row>
    <row r="315" spans="1:20" s="112" customFormat="1" ht="17.399999999999999" x14ac:dyDescent="0.35">
      <c r="A315" s="43" t="s">
        <v>9</v>
      </c>
      <c r="B315" s="54">
        <v>11001</v>
      </c>
      <c r="C315" s="54" t="s">
        <v>12</v>
      </c>
      <c r="D315" s="53">
        <v>5.5389999999999997E-3</v>
      </c>
      <c r="E315" s="53">
        <f>SUMIFS('Ratios_MARAMA-VA'!T:T, 'Ratios_MARAMA-VA'!AA:AA, T315)</f>
        <v>0</v>
      </c>
      <c r="F315" s="53">
        <f>SUMIFS('Ratios_MARAMA-VA'!J:J, 'Ratios_MARAMA-VA'!AA:AA, T315)</f>
        <v>0</v>
      </c>
      <c r="G315" s="53" t="s">
        <v>963</v>
      </c>
      <c r="H315" s="53">
        <v>6.7165456090869996E-3</v>
      </c>
      <c r="I315" s="53" t="s">
        <v>964</v>
      </c>
      <c r="J315" s="53">
        <v>7.5884300000000002E-3</v>
      </c>
      <c r="K315" s="53" t="s">
        <v>964</v>
      </c>
      <c r="L315" s="43" t="s">
        <v>239</v>
      </c>
      <c r="M315" s="43" t="s">
        <v>240</v>
      </c>
      <c r="N315" s="43" t="s">
        <v>235</v>
      </c>
      <c r="O315" s="43" t="s">
        <v>241</v>
      </c>
      <c r="P315" s="43" t="s">
        <v>242</v>
      </c>
      <c r="Q315" s="43" t="s">
        <v>243</v>
      </c>
      <c r="R315" s="43" t="s">
        <v>932</v>
      </c>
      <c r="S315" s="39"/>
      <c r="T315" s="42" t="s">
        <v>3528</v>
      </c>
    </row>
    <row r="316" spans="1:20" s="112" customFormat="1" ht="17.399999999999999" x14ac:dyDescent="0.35">
      <c r="A316" s="43" t="s">
        <v>497</v>
      </c>
      <c r="B316" s="54">
        <v>24033</v>
      </c>
      <c r="C316" s="54" t="s">
        <v>12</v>
      </c>
      <c r="D316" s="53">
        <v>17.446000000000002</v>
      </c>
      <c r="E316" s="53">
        <f>SUMIFS('Ratios_MARAMA-VA'!T:T, 'Ratios_MARAMA-VA'!AA:AA, T316)</f>
        <v>0</v>
      </c>
      <c r="F316" s="53">
        <f>SUMIFS('Ratios_MARAMA-VA'!J:J, 'Ratios_MARAMA-VA'!AA:AA, T316)</f>
        <v>0</v>
      </c>
      <c r="G316" s="53" t="s">
        <v>963</v>
      </c>
      <c r="H316" s="53">
        <v>19.384694879836001</v>
      </c>
      <c r="I316" s="53" t="s">
        <v>964</v>
      </c>
      <c r="J316" s="53">
        <v>20.606033181162001</v>
      </c>
      <c r="K316" s="53" t="s">
        <v>964</v>
      </c>
      <c r="L316" s="43" t="s">
        <v>630</v>
      </c>
      <c r="M316" s="43" t="s">
        <v>631</v>
      </c>
      <c r="N316" s="43" t="s">
        <v>235</v>
      </c>
      <c r="O316" s="43" t="s">
        <v>632</v>
      </c>
      <c r="P316" s="43" t="s">
        <v>123</v>
      </c>
      <c r="Q316" s="43" t="s">
        <v>550</v>
      </c>
      <c r="R316" s="43" t="s">
        <v>932</v>
      </c>
      <c r="S316" s="39"/>
      <c r="T316" s="42" t="s">
        <v>3529</v>
      </c>
    </row>
    <row r="317" spans="1:20" s="112" customFormat="1" ht="17.399999999999999" x14ac:dyDescent="0.35">
      <c r="A317" s="43" t="s">
        <v>497</v>
      </c>
      <c r="B317" s="54">
        <v>24021</v>
      </c>
      <c r="C317" s="54" t="s">
        <v>10</v>
      </c>
      <c r="D317" s="53">
        <v>3.5003980000000001</v>
      </c>
      <c r="E317" s="53">
        <f>SUMIFS('Ratios_MARAMA-VA'!T:T, 'Ratios_MARAMA-VA'!AA:AA, T317)</f>
        <v>0</v>
      </c>
      <c r="F317" s="53">
        <f>SUMIFS('Ratios_MARAMA-VA'!J:J, 'Ratios_MARAMA-VA'!AA:AA, T317)</f>
        <v>0</v>
      </c>
      <c r="G317" s="53" t="s">
        <v>963</v>
      </c>
      <c r="H317" s="53">
        <v>2.8428393901942499</v>
      </c>
      <c r="I317" s="53" t="s">
        <v>964</v>
      </c>
      <c r="J317" s="53">
        <v>2.5316699838107302</v>
      </c>
      <c r="K317" s="53" t="s">
        <v>964</v>
      </c>
      <c r="L317" s="43" t="s">
        <v>585</v>
      </c>
      <c r="M317" s="43" t="s">
        <v>240</v>
      </c>
      <c r="N317" s="43" t="s">
        <v>235</v>
      </c>
      <c r="O317" s="43" t="s">
        <v>254</v>
      </c>
      <c r="P317" s="43" t="s">
        <v>581</v>
      </c>
      <c r="Q317" s="43" t="s">
        <v>586</v>
      </c>
      <c r="R317" s="43" t="s">
        <v>932</v>
      </c>
      <c r="S317" s="39"/>
      <c r="T317" s="42" t="s">
        <v>3530</v>
      </c>
    </row>
    <row r="318" spans="1:20" s="112" customFormat="1" ht="17.399999999999999" x14ac:dyDescent="0.35">
      <c r="A318" s="43" t="s">
        <v>497</v>
      </c>
      <c r="B318" s="54">
        <v>24021</v>
      </c>
      <c r="C318" s="54" t="s">
        <v>12</v>
      </c>
      <c r="D318" s="53">
        <v>1.1234999999999999</v>
      </c>
      <c r="E318" s="53">
        <f>SUMIFS('Ratios_MARAMA-VA'!T:T, 'Ratios_MARAMA-VA'!AA:AA, T318)</f>
        <v>0</v>
      </c>
      <c r="F318" s="53">
        <f>SUMIFS('Ratios_MARAMA-VA'!J:J, 'Ratios_MARAMA-VA'!AA:AA, T318)</f>
        <v>0</v>
      </c>
      <c r="G318" s="53" t="s">
        <v>963</v>
      </c>
      <c r="H318" s="53">
        <v>0.91244768591549996</v>
      </c>
      <c r="I318" s="53" t="s">
        <v>964</v>
      </c>
      <c r="J318" s="53">
        <v>0.8125736635695</v>
      </c>
      <c r="K318" s="53" t="s">
        <v>964</v>
      </c>
      <c r="L318" s="43" t="s">
        <v>585</v>
      </c>
      <c r="M318" s="43" t="s">
        <v>240</v>
      </c>
      <c r="N318" s="43" t="s">
        <v>235</v>
      </c>
      <c r="O318" s="43" t="s">
        <v>254</v>
      </c>
      <c r="P318" s="43" t="s">
        <v>581</v>
      </c>
      <c r="Q318" s="43" t="s">
        <v>586</v>
      </c>
      <c r="R318" s="43" t="s">
        <v>932</v>
      </c>
      <c r="S318" s="39"/>
      <c r="T318" s="42" t="s">
        <v>3531</v>
      </c>
    </row>
    <row r="319" spans="1:20" s="112" customFormat="1" ht="17.399999999999999" x14ac:dyDescent="0.35">
      <c r="A319" s="43" t="s">
        <v>497</v>
      </c>
      <c r="B319" s="54">
        <v>24021</v>
      </c>
      <c r="C319" s="54" t="s">
        <v>10</v>
      </c>
      <c r="D319" s="53">
        <v>7.0821719999999999</v>
      </c>
      <c r="E319" s="53">
        <f>SUMIFS('Ratios_MARAMA-VA'!T:T, 'Ratios_MARAMA-VA'!AA:AA, T319)</f>
        <v>0</v>
      </c>
      <c r="F319" s="53">
        <f>SUMIFS('Ratios_MARAMA-VA'!J:J, 'Ratios_MARAMA-VA'!AA:AA, T319)</f>
        <v>0</v>
      </c>
      <c r="G319" s="53" t="s">
        <v>963</v>
      </c>
      <c r="H319" s="53">
        <v>5.7517680931513597</v>
      </c>
      <c r="I319" s="53" t="s">
        <v>964</v>
      </c>
      <c r="J319" s="53">
        <v>5.12219532538436</v>
      </c>
      <c r="K319" s="53" t="s">
        <v>964</v>
      </c>
      <c r="L319" s="43" t="s">
        <v>583</v>
      </c>
      <c r="M319" s="43" t="s">
        <v>240</v>
      </c>
      <c r="N319" s="43" t="s">
        <v>235</v>
      </c>
      <c r="O319" s="43" t="s">
        <v>254</v>
      </c>
      <c r="P319" s="43" t="s">
        <v>581</v>
      </c>
      <c r="Q319" s="43" t="s">
        <v>584</v>
      </c>
      <c r="R319" s="43" t="s">
        <v>932</v>
      </c>
      <c r="S319" s="39"/>
      <c r="T319" s="42" t="s">
        <v>3532</v>
      </c>
    </row>
    <row r="320" spans="1:20" s="112" customFormat="1" ht="17.399999999999999" x14ac:dyDescent="0.35">
      <c r="A320" s="43" t="s">
        <v>497</v>
      </c>
      <c r="B320" s="54">
        <v>24021</v>
      </c>
      <c r="C320" s="54" t="s">
        <v>12</v>
      </c>
      <c r="D320" s="53">
        <v>2.8601999999999999</v>
      </c>
      <c r="E320" s="53">
        <f>SUMIFS('Ratios_MARAMA-VA'!T:T, 'Ratios_MARAMA-VA'!AA:AA, T320)</f>
        <v>0</v>
      </c>
      <c r="F320" s="53">
        <f>SUMIFS('Ratios_MARAMA-VA'!J:J, 'Ratios_MARAMA-VA'!AA:AA, T320)</f>
        <v>0</v>
      </c>
      <c r="G320" s="53" t="s">
        <v>963</v>
      </c>
      <c r="H320" s="53">
        <v>2.3229042022746</v>
      </c>
      <c r="I320" s="53" t="s">
        <v>964</v>
      </c>
      <c r="J320" s="53">
        <v>2.0686454762273998</v>
      </c>
      <c r="K320" s="53" t="s">
        <v>964</v>
      </c>
      <c r="L320" s="43" t="s">
        <v>583</v>
      </c>
      <c r="M320" s="43" t="s">
        <v>240</v>
      </c>
      <c r="N320" s="43" t="s">
        <v>235</v>
      </c>
      <c r="O320" s="43" t="s">
        <v>254</v>
      </c>
      <c r="P320" s="43" t="s">
        <v>581</v>
      </c>
      <c r="Q320" s="43" t="s">
        <v>584</v>
      </c>
      <c r="R320" s="43" t="s">
        <v>932</v>
      </c>
      <c r="S320" s="39"/>
      <c r="T320" s="42" t="s">
        <v>3533</v>
      </c>
    </row>
    <row r="321" spans="1:20" s="112" customFormat="1" ht="17.399999999999999" x14ac:dyDescent="0.35">
      <c r="A321" s="43" t="s">
        <v>497</v>
      </c>
      <c r="B321" s="54">
        <v>24021</v>
      </c>
      <c r="C321" s="54" t="s">
        <v>12</v>
      </c>
      <c r="D321" s="53">
        <v>3.7047500000000002</v>
      </c>
      <c r="E321" s="53">
        <f>SUMIFS('Ratios_MARAMA-VA'!T:T, 'Ratios_MARAMA-VA'!AA:AA, T321)</f>
        <v>0</v>
      </c>
      <c r="F321" s="53">
        <f>SUMIFS('Ratios_MARAMA-VA'!J:J, 'Ratios_MARAMA-VA'!AA:AA, T321)</f>
        <v>0</v>
      </c>
      <c r="G321" s="53" t="s">
        <v>963</v>
      </c>
      <c r="H321" s="53">
        <v>3.0088033505967502</v>
      </c>
      <c r="I321" s="53" t="s">
        <v>964</v>
      </c>
      <c r="J321" s="53">
        <v>2.67946798407575</v>
      </c>
      <c r="K321" s="53" t="s">
        <v>964</v>
      </c>
      <c r="L321" s="43" t="s">
        <v>580</v>
      </c>
      <c r="M321" s="43" t="s">
        <v>119</v>
      </c>
      <c r="N321" s="43" t="s">
        <v>235</v>
      </c>
      <c r="O321" s="43" t="s">
        <v>254</v>
      </c>
      <c r="P321" s="43" t="s">
        <v>581</v>
      </c>
      <c r="Q321" s="43" t="s">
        <v>582</v>
      </c>
      <c r="R321" s="43" t="s">
        <v>932</v>
      </c>
      <c r="S321" s="39"/>
      <c r="T321" s="42" t="s">
        <v>3534</v>
      </c>
    </row>
    <row r="322" spans="1:20" s="112" customFormat="1" ht="17.399999999999999" x14ac:dyDescent="0.35">
      <c r="A322" s="43" t="s">
        <v>497</v>
      </c>
      <c r="B322" s="54">
        <v>24021</v>
      </c>
      <c r="C322" s="54" t="s">
        <v>10</v>
      </c>
      <c r="D322" s="53">
        <v>3.8614030000000001</v>
      </c>
      <c r="E322" s="53">
        <f>SUMIFS('Ratios_MARAMA-VA'!T:T, 'Ratios_MARAMA-VA'!AA:AA, T322)</f>
        <v>0</v>
      </c>
      <c r="F322" s="53">
        <f>SUMIFS('Ratios_MARAMA-VA'!J:J, 'Ratios_MARAMA-VA'!AA:AA, T322)</f>
        <v>0</v>
      </c>
      <c r="G322" s="53" t="s">
        <v>963</v>
      </c>
      <c r="H322" s="53">
        <v>3.13602868868462</v>
      </c>
      <c r="I322" s="53" t="s">
        <v>964</v>
      </c>
      <c r="J322" s="53">
        <v>2.7927675854279101</v>
      </c>
      <c r="K322" s="53" t="s">
        <v>964</v>
      </c>
      <c r="L322" s="43" t="s">
        <v>578</v>
      </c>
      <c r="M322" s="43" t="s">
        <v>240</v>
      </c>
      <c r="N322" s="43" t="s">
        <v>235</v>
      </c>
      <c r="O322" s="43" t="s">
        <v>254</v>
      </c>
      <c r="P322" s="43" t="s">
        <v>255</v>
      </c>
      <c r="Q322" s="43" t="s">
        <v>579</v>
      </c>
      <c r="R322" s="43" t="s">
        <v>932</v>
      </c>
      <c r="S322" s="39"/>
      <c r="T322" s="42" t="s">
        <v>3535</v>
      </c>
    </row>
    <row r="323" spans="1:20" s="112" customFormat="1" ht="17.399999999999999" x14ac:dyDescent="0.35">
      <c r="A323" s="43" t="s">
        <v>497</v>
      </c>
      <c r="B323" s="54">
        <v>24021</v>
      </c>
      <c r="C323" s="54" t="s">
        <v>12</v>
      </c>
      <c r="D323" s="53">
        <v>4.7524959999999998</v>
      </c>
      <c r="E323" s="53">
        <f>SUMIFS('Ratios_MARAMA-VA'!T:T, 'Ratios_MARAMA-VA'!AA:AA, T323)</f>
        <v>0</v>
      </c>
      <c r="F323" s="53">
        <f>SUMIFS('Ratios_MARAMA-VA'!J:J, 'Ratios_MARAMA-VA'!AA:AA, T323)</f>
        <v>0</v>
      </c>
      <c r="G323" s="53" t="s">
        <v>963</v>
      </c>
      <c r="H323" s="53">
        <v>3.8597276168426098</v>
      </c>
      <c r="I323" s="53" t="s">
        <v>964</v>
      </c>
      <c r="J323" s="53">
        <v>3.4372524128343498</v>
      </c>
      <c r="K323" s="53" t="s">
        <v>964</v>
      </c>
      <c r="L323" s="43" t="s">
        <v>578</v>
      </c>
      <c r="M323" s="43" t="s">
        <v>240</v>
      </c>
      <c r="N323" s="43" t="s">
        <v>235</v>
      </c>
      <c r="O323" s="43" t="s">
        <v>254</v>
      </c>
      <c r="P323" s="43" t="s">
        <v>255</v>
      </c>
      <c r="Q323" s="43" t="s">
        <v>579</v>
      </c>
      <c r="R323" s="43" t="s">
        <v>932</v>
      </c>
      <c r="S323" s="39"/>
      <c r="T323" s="42" t="s">
        <v>3538</v>
      </c>
    </row>
    <row r="324" spans="1:20" s="112" customFormat="1" ht="17.399999999999999" x14ac:dyDescent="0.35">
      <c r="A324" s="43" t="s">
        <v>497</v>
      </c>
      <c r="B324" s="54">
        <v>24031</v>
      </c>
      <c r="C324" s="54" t="s">
        <v>10</v>
      </c>
      <c r="D324" s="53">
        <v>8.0960000000000001</v>
      </c>
      <c r="E324" s="53">
        <f>SUMIFS('Ratios_MARAMA-VA'!T:T, 'Ratios_MARAMA-VA'!AA:AA, T324)</f>
        <v>0</v>
      </c>
      <c r="F324" s="53">
        <f>SUMIFS('Ratios_MARAMA-VA'!J:J, 'Ratios_MARAMA-VA'!AA:AA, T324)</f>
        <v>0</v>
      </c>
      <c r="G324" s="53" t="s">
        <v>963</v>
      </c>
      <c r="H324" s="53">
        <v>6.5751459414079996</v>
      </c>
      <c r="I324" s="53" t="s">
        <v>964</v>
      </c>
      <c r="J324" s="53">
        <v>5.855448491552</v>
      </c>
      <c r="K324" s="53" t="s">
        <v>964</v>
      </c>
      <c r="L324" s="43" t="s">
        <v>578</v>
      </c>
      <c r="M324" s="43" t="s">
        <v>240</v>
      </c>
      <c r="N324" s="43" t="s">
        <v>235</v>
      </c>
      <c r="O324" s="43" t="s">
        <v>254</v>
      </c>
      <c r="P324" s="43" t="s">
        <v>255</v>
      </c>
      <c r="Q324" s="43" t="s">
        <v>579</v>
      </c>
      <c r="R324" s="43" t="s">
        <v>932</v>
      </c>
      <c r="S324" s="39"/>
      <c r="T324" s="42" t="s">
        <v>3536</v>
      </c>
    </row>
    <row r="325" spans="1:20" s="112" customFormat="1" ht="17.399999999999999" x14ac:dyDescent="0.35">
      <c r="A325" s="43" t="s">
        <v>497</v>
      </c>
      <c r="B325" s="54">
        <v>24031</v>
      </c>
      <c r="C325" s="54" t="s">
        <v>12</v>
      </c>
      <c r="D325" s="53">
        <v>9.9589999999999996</v>
      </c>
      <c r="E325" s="53">
        <f>SUMIFS('Ratios_MARAMA-VA'!T:T, 'Ratios_MARAMA-VA'!AA:AA, T325)</f>
        <v>0</v>
      </c>
      <c r="F325" s="53">
        <f>SUMIFS('Ratios_MARAMA-VA'!J:J, 'Ratios_MARAMA-VA'!AA:AA, T325)</f>
        <v>0</v>
      </c>
      <c r="G325" s="53" t="s">
        <v>963</v>
      </c>
      <c r="H325" s="53">
        <v>8.0881766836069993</v>
      </c>
      <c r="I325" s="53" t="s">
        <v>964</v>
      </c>
      <c r="J325" s="53">
        <v>7.2028670364830001</v>
      </c>
      <c r="K325" s="53" t="s">
        <v>964</v>
      </c>
      <c r="L325" s="43" t="s">
        <v>578</v>
      </c>
      <c r="M325" s="43" t="s">
        <v>240</v>
      </c>
      <c r="N325" s="43" t="s">
        <v>235</v>
      </c>
      <c r="O325" s="43" t="s">
        <v>254</v>
      </c>
      <c r="P325" s="43" t="s">
        <v>255</v>
      </c>
      <c r="Q325" s="43" t="s">
        <v>579</v>
      </c>
      <c r="R325" s="43" t="s">
        <v>932</v>
      </c>
      <c r="S325" s="39"/>
      <c r="T325" s="42" t="s">
        <v>3539</v>
      </c>
    </row>
    <row r="326" spans="1:20" s="112" customFormat="1" ht="17.399999999999999" x14ac:dyDescent="0.35">
      <c r="A326" s="43" t="s">
        <v>497</v>
      </c>
      <c r="B326" s="54">
        <v>24033</v>
      </c>
      <c r="C326" s="54" t="s">
        <v>10</v>
      </c>
      <c r="D326" s="53">
        <v>3.7410000000000001</v>
      </c>
      <c r="E326" s="53">
        <f>SUMIFS('Ratios_MARAMA-VA'!T:T, 'Ratios_MARAMA-VA'!AA:AA, T326)</f>
        <v>0</v>
      </c>
      <c r="F326" s="53">
        <f>SUMIFS('Ratios_MARAMA-VA'!J:J, 'Ratios_MARAMA-VA'!AA:AA, T326)</f>
        <v>0</v>
      </c>
      <c r="G326" s="53" t="s">
        <v>963</v>
      </c>
      <c r="H326" s="53">
        <v>3.0382436964930002</v>
      </c>
      <c r="I326" s="53" t="s">
        <v>964</v>
      </c>
      <c r="J326" s="53">
        <v>2.7056858704170001</v>
      </c>
      <c r="K326" s="53" t="s">
        <v>964</v>
      </c>
      <c r="L326" s="43" t="s">
        <v>578</v>
      </c>
      <c r="M326" s="43" t="s">
        <v>240</v>
      </c>
      <c r="N326" s="43" t="s">
        <v>235</v>
      </c>
      <c r="O326" s="43" t="s">
        <v>254</v>
      </c>
      <c r="P326" s="43" t="s">
        <v>255</v>
      </c>
      <c r="Q326" s="43" t="s">
        <v>579</v>
      </c>
      <c r="R326" s="43" t="s">
        <v>932</v>
      </c>
      <c r="S326" s="39"/>
      <c r="T326" s="42" t="s">
        <v>3537</v>
      </c>
    </row>
    <row r="327" spans="1:20" s="112" customFormat="1" ht="17.399999999999999" x14ac:dyDescent="0.35">
      <c r="A327" s="43" t="s">
        <v>497</v>
      </c>
      <c r="B327" s="54">
        <v>24033</v>
      </c>
      <c r="C327" s="54" t="s">
        <v>12</v>
      </c>
      <c r="D327" s="53">
        <v>4.601</v>
      </c>
      <c r="E327" s="53">
        <f>SUMIFS('Ratios_MARAMA-VA'!T:T, 'Ratios_MARAMA-VA'!AA:AA, T327)</f>
        <v>0</v>
      </c>
      <c r="F327" s="53">
        <f>SUMIFS('Ratios_MARAMA-VA'!J:J, 'Ratios_MARAMA-VA'!AA:AA, T327)</f>
        <v>0</v>
      </c>
      <c r="G327" s="53" t="s">
        <v>963</v>
      </c>
      <c r="H327" s="53">
        <v>3.7366905232729999</v>
      </c>
      <c r="I327" s="53" t="s">
        <v>964</v>
      </c>
      <c r="J327" s="53">
        <v>3.327682622237</v>
      </c>
      <c r="K327" s="53" t="s">
        <v>964</v>
      </c>
      <c r="L327" s="43" t="s">
        <v>578</v>
      </c>
      <c r="M327" s="43" t="s">
        <v>240</v>
      </c>
      <c r="N327" s="43" t="s">
        <v>235</v>
      </c>
      <c r="O327" s="43" t="s">
        <v>254</v>
      </c>
      <c r="P327" s="43" t="s">
        <v>255</v>
      </c>
      <c r="Q327" s="43" t="s">
        <v>579</v>
      </c>
      <c r="R327" s="43" t="s">
        <v>932</v>
      </c>
      <c r="S327" s="39"/>
      <c r="T327" s="42" t="s">
        <v>3540</v>
      </c>
    </row>
    <row r="328" spans="1:20" s="112" customFormat="1" ht="17.399999999999999" x14ac:dyDescent="0.35">
      <c r="A328" s="43" t="s">
        <v>497</v>
      </c>
      <c r="B328" s="54">
        <v>24017</v>
      </c>
      <c r="C328" s="54" t="s">
        <v>10</v>
      </c>
      <c r="D328" s="53">
        <v>5.2517779999999998</v>
      </c>
      <c r="E328" s="53">
        <f>SUMIFS('Ratios_MARAMA-VA'!T:T, 'Ratios_MARAMA-VA'!AA:AA, T328)</f>
        <v>0</v>
      </c>
      <c r="F328" s="53">
        <f>SUMIFS('Ratios_MARAMA-VA'!J:J, 'Ratios_MARAMA-VA'!AA:AA, T328)</f>
        <v>0</v>
      </c>
      <c r="G328" s="53" t="s">
        <v>963</v>
      </c>
      <c r="H328" s="53">
        <v>4.2652182314569904</v>
      </c>
      <c r="I328" s="53" t="s">
        <v>964</v>
      </c>
      <c r="J328" s="53">
        <v>3.7983591363717899</v>
      </c>
      <c r="K328" s="53" t="s">
        <v>964</v>
      </c>
      <c r="L328" s="43" t="s">
        <v>543</v>
      </c>
      <c r="M328" s="43" t="s">
        <v>240</v>
      </c>
      <c r="N328" s="43" t="s">
        <v>235</v>
      </c>
      <c r="O328" s="43" t="s">
        <v>254</v>
      </c>
      <c r="P328" s="43" t="s">
        <v>255</v>
      </c>
      <c r="Q328" s="43" t="s">
        <v>544</v>
      </c>
      <c r="R328" s="43" t="s">
        <v>932</v>
      </c>
      <c r="S328" s="39"/>
      <c r="T328" s="42" t="s">
        <v>3541</v>
      </c>
    </row>
    <row r="329" spans="1:20" s="112" customFormat="1" ht="17.399999999999999" x14ac:dyDescent="0.35">
      <c r="A329" s="43" t="s">
        <v>497</v>
      </c>
      <c r="B329" s="54">
        <v>24017</v>
      </c>
      <c r="C329" s="54" t="s">
        <v>12</v>
      </c>
      <c r="D329" s="53">
        <v>6.4662600000000001</v>
      </c>
      <c r="E329" s="53">
        <f>SUMIFS('Ratios_MARAMA-VA'!T:T, 'Ratios_MARAMA-VA'!AA:AA, T329)</f>
        <v>0</v>
      </c>
      <c r="F329" s="53">
        <f>SUMIFS('Ratios_MARAMA-VA'!J:J, 'Ratios_MARAMA-VA'!AA:AA, T329)</f>
        <v>0</v>
      </c>
      <c r="G329" s="53" t="s">
        <v>963</v>
      </c>
      <c r="H329" s="53">
        <v>5.2515567187609804</v>
      </c>
      <c r="I329" s="53" t="s">
        <v>964</v>
      </c>
      <c r="J329" s="53">
        <v>4.6767357167716197</v>
      </c>
      <c r="K329" s="53" t="s">
        <v>964</v>
      </c>
      <c r="L329" s="43" t="s">
        <v>543</v>
      </c>
      <c r="M329" s="43" t="s">
        <v>240</v>
      </c>
      <c r="N329" s="43" t="s">
        <v>235</v>
      </c>
      <c r="O329" s="43" t="s">
        <v>254</v>
      </c>
      <c r="P329" s="43" t="s">
        <v>255</v>
      </c>
      <c r="Q329" s="43" t="s">
        <v>544</v>
      </c>
      <c r="R329" s="43" t="s">
        <v>932</v>
      </c>
      <c r="S329" s="39"/>
      <c r="T329" s="42" t="s">
        <v>3544</v>
      </c>
    </row>
    <row r="330" spans="1:20" s="112" customFormat="1" ht="17.399999999999999" x14ac:dyDescent="0.35">
      <c r="A330" s="43" t="s">
        <v>497</v>
      </c>
      <c r="B330" s="54">
        <v>24021</v>
      </c>
      <c r="C330" s="54" t="s">
        <v>10</v>
      </c>
      <c r="D330" s="53">
        <v>5.252364</v>
      </c>
      <c r="E330" s="53">
        <f>SUMIFS('Ratios_MARAMA-VA'!T:T, 'Ratios_MARAMA-VA'!AA:AA, T330)</f>
        <v>0</v>
      </c>
      <c r="F330" s="53">
        <f>SUMIFS('Ratios_MARAMA-VA'!J:J, 'Ratios_MARAMA-VA'!AA:AA, T330)</f>
        <v>0</v>
      </c>
      <c r="G330" s="53" t="s">
        <v>963</v>
      </c>
      <c r="H330" s="53">
        <v>4.26569414987617</v>
      </c>
      <c r="I330" s="53" t="s">
        <v>964</v>
      </c>
      <c r="J330" s="53">
        <v>3.7987829620654701</v>
      </c>
      <c r="K330" s="53" t="s">
        <v>964</v>
      </c>
      <c r="L330" s="43" t="s">
        <v>543</v>
      </c>
      <c r="M330" s="43" t="s">
        <v>240</v>
      </c>
      <c r="N330" s="43" t="s">
        <v>235</v>
      </c>
      <c r="O330" s="43" t="s">
        <v>254</v>
      </c>
      <c r="P330" s="43" t="s">
        <v>255</v>
      </c>
      <c r="Q330" s="43" t="s">
        <v>544</v>
      </c>
      <c r="R330" s="43" t="s">
        <v>932</v>
      </c>
      <c r="S330" s="39"/>
      <c r="T330" s="42" t="s">
        <v>3542</v>
      </c>
    </row>
    <row r="331" spans="1:20" s="112" customFormat="1" ht="17.399999999999999" x14ac:dyDescent="0.35">
      <c r="A331" s="43" t="s">
        <v>497</v>
      </c>
      <c r="B331" s="54">
        <v>24021</v>
      </c>
      <c r="C331" s="54" t="s">
        <v>12</v>
      </c>
      <c r="D331" s="53">
        <v>6.464448</v>
      </c>
      <c r="E331" s="53">
        <f>SUMIFS('Ratios_MARAMA-VA'!T:T, 'Ratios_MARAMA-VA'!AA:AA, T331)</f>
        <v>0</v>
      </c>
      <c r="F331" s="53">
        <f>SUMIFS('Ratios_MARAMA-VA'!J:J, 'Ratios_MARAMA-VA'!AA:AA, T331)</f>
        <v>0</v>
      </c>
      <c r="G331" s="53" t="s">
        <v>963</v>
      </c>
      <c r="H331" s="53">
        <v>5.2500851075399</v>
      </c>
      <c r="I331" s="53" t="s">
        <v>964</v>
      </c>
      <c r="J331" s="53">
        <v>4.6754251840805798</v>
      </c>
      <c r="K331" s="53" t="s">
        <v>964</v>
      </c>
      <c r="L331" s="43" t="s">
        <v>543</v>
      </c>
      <c r="M331" s="43" t="s">
        <v>240</v>
      </c>
      <c r="N331" s="43" t="s">
        <v>235</v>
      </c>
      <c r="O331" s="43" t="s">
        <v>254</v>
      </c>
      <c r="P331" s="43" t="s">
        <v>255</v>
      </c>
      <c r="Q331" s="43" t="s">
        <v>544</v>
      </c>
      <c r="R331" s="43" t="s">
        <v>932</v>
      </c>
      <c r="S331" s="39"/>
      <c r="T331" s="42" t="s">
        <v>3545</v>
      </c>
    </row>
    <row r="332" spans="1:20" s="112" customFormat="1" ht="17.399999999999999" x14ac:dyDescent="0.35">
      <c r="A332" s="43" t="s">
        <v>497</v>
      </c>
      <c r="B332" s="54">
        <v>24033</v>
      </c>
      <c r="C332" s="54" t="s">
        <v>10</v>
      </c>
      <c r="D332" s="53">
        <v>3.0396000000000001</v>
      </c>
      <c r="E332" s="53">
        <f>SUMIFS('Ratios_MARAMA-VA'!T:T, 'Ratios_MARAMA-VA'!AA:AA, T332)</f>
        <v>0</v>
      </c>
      <c r="F332" s="53">
        <f>SUMIFS('Ratios_MARAMA-VA'!J:J, 'Ratios_MARAMA-VA'!AA:AA, T332)</f>
        <v>0</v>
      </c>
      <c r="G332" s="53" t="s">
        <v>963</v>
      </c>
      <c r="H332" s="53">
        <v>2.4686034589307999</v>
      </c>
      <c r="I332" s="53" t="s">
        <v>964</v>
      </c>
      <c r="J332" s="53">
        <v>2.1983968916652001</v>
      </c>
      <c r="K332" s="53" t="s">
        <v>964</v>
      </c>
      <c r="L332" s="43" t="s">
        <v>543</v>
      </c>
      <c r="M332" s="43" t="s">
        <v>240</v>
      </c>
      <c r="N332" s="43" t="s">
        <v>235</v>
      </c>
      <c r="O332" s="43" t="s">
        <v>254</v>
      </c>
      <c r="P332" s="43" t="s">
        <v>255</v>
      </c>
      <c r="Q332" s="43" t="s">
        <v>544</v>
      </c>
      <c r="R332" s="43" t="s">
        <v>932</v>
      </c>
      <c r="S332" s="39"/>
      <c r="T332" s="42" t="s">
        <v>3543</v>
      </c>
    </row>
    <row r="333" spans="1:20" s="112" customFormat="1" ht="17.399999999999999" x14ac:dyDescent="0.35">
      <c r="A333" s="43" t="s">
        <v>497</v>
      </c>
      <c r="B333" s="54">
        <v>24033</v>
      </c>
      <c r="C333" s="54" t="s">
        <v>12</v>
      </c>
      <c r="D333" s="53">
        <v>3.7332000000000001</v>
      </c>
      <c r="E333" s="53">
        <f>SUMIFS('Ratios_MARAMA-VA'!T:T, 'Ratios_MARAMA-VA'!AA:AA, T333)</f>
        <v>0</v>
      </c>
      <c r="F333" s="53">
        <f>SUMIFS('Ratios_MARAMA-VA'!J:J, 'Ratios_MARAMA-VA'!AA:AA, T333)</f>
        <v>0</v>
      </c>
      <c r="G333" s="53" t="s">
        <v>963</v>
      </c>
      <c r="H333" s="53">
        <v>3.0319089462036</v>
      </c>
      <c r="I333" s="53" t="s">
        <v>964</v>
      </c>
      <c r="J333" s="53">
        <v>2.7000445045284001</v>
      </c>
      <c r="K333" s="53" t="s">
        <v>964</v>
      </c>
      <c r="L333" s="43" t="s">
        <v>543</v>
      </c>
      <c r="M333" s="43" t="s">
        <v>240</v>
      </c>
      <c r="N333" s="43" t="s">
        <v>235</v>
      </c>
      <c r="O333" s="43" t="s">
        <v>254</v>
      </c>
      <c r="P333" s="43" t="s">
        <v>255</v>
      </c>
      <c r="Q333" s="43" t="s">
        <v>544</v>
      </c>
      <c r="R333" s="43" t="s">
        <v>932</v>
      </c>
      <c r="S333" s="39"/>
      <c r="T333" s="42" t="s">
        <v>3546</v>
      </c>
    </row>
    <row r="334" spans="1:20" s="112" customFormat="1" ht="17.399999999999999" x14ac:dyDescent="0.35">
      <c r="A334" s="43" t="s">
        <v>497</v>
      </c>
      <c r="B334" s="54">
        <v>24017</v>
      </c>
      <c r="C334" s="54" t="s">
        <v>10</v>
      </c>
      <c r="D334" s="53">
        <v>0.52463700000000002</v>
      </c>
      <c r="E334" s="53">
        <f>SUMIFS('Ratios_MARAMA-VA'!T:T, 'Ratios_MARAMA-VA'!AA:AA, T334)</f>
        <v>0</v>
      </c>
      <c r="F334" s="53">
        <f>SUMIFS('Ratios_MARAMA-VA'!J:J, 'Ratios_MARAMA-VA'!AA:AA, T334)</f>
        <v>0</v>
      </c>
      <c r="G334" s="53" t="s">
        <v>963</v>
      </c>
      <c r="H334" s="53">
        <v>0.426082613792301</v>
      </c>
      <c r="I334" s="53" t="s">
        <v>964</v>
      </c>
      <c r="J334" s="53">
        <v>0.37944477893556899</v>
      </c>
      <c r="K334" s="53" t="s">
        <v>964</v>
      </c>
      <c r="L334" s="43" t="s">
        <v>541</v>
      </c>
      <c r="M334" s="43" t="s">
        <v>240</v>
      </c>
      <c r="N334" s="43" t="s">
        <v>235</v>
      </c>
      <c r="O334" s="43" t="s">
        <v>254</v>
      </c>
      <c r="P334" s="43" t="s">
        <v>255</v>
      </c>
      <c r="Q334" s="43" t="s">
        <v>542</v>
      </c>
      <c r="R334" s="43" t="s">
        <v>932</v>
      </c>
      <c r="S334" s="39"/>
      <c r="T334" s="42" t="s">
        <v>3547</v>
      </c>
    </row>
    <row r="335" spans="1:20" s="112" customFormat="1" ht="17.399999999999999" x14ac:dyDescent="0.35">
      <c r="A335" s="43" t="s">
        <v>497</v>
      </c>
      <c r="B335" s="54">
        <v>24017</v>
      </c>
      <c r="C335" s="54" t="s">
        <v>12</v>
      </c>
      <c r="D335" s="53">
        <v>2.8917000000000002E-2</v>
      </c>
      <c r="E335" s="53">
        <f>SUMIFS('Ratios_MARAMA-VA'!T:T, 'Ratios_MARAMA-VA'!AA:AA, T335)</f>
        <v>0</v>
      </c>
      <c r="F335" s="53">
        <f>SUMIFS('Ratios_MARAMA-VA'!J:J, 'Ratios_MARAMA-VA'!AA:AA, T335)</f>
        <v>0</v>
      </c>
      <c r="G335" s="53" t="s">
        <v>963</v>
      </c>
      <c r="H335" s="53">
        <v>2.3484868476741E-2</v>
      </c>
      <c r="I335" s="53" t="s">
        <v>964</v>
      </c>
      <c r="J335" s="53">
        <v>2.0914279153928999E-2</v>
      </c>
      <c r="K335" s="53" t="s">
        <v>964</v>
      </c>
      <c r="L335" s="43" t="s">
        <v>541</v>
      </c>
      <c r="M335" s="43" t="s">
        <v>240</v>
      </c>
      <c r="N335" s="43" t="s">
        <v>235</v>
      </c>
      <c r="O335" s="43" t="s">
        <v>254</v>
      </c>
      <c r="P335" s="43" t="s">
        <v>255</v>
      </c>
      <c r="Q335" s="43" t="s">
        <v>542</v>
      </c>
      <c r="R335" s="43" t="s">
        <v>932</v>
      </c>
      <c r="S335" s="39"/>
      <c r="T335" s="42" t="s">
        <v>3549</v>
      </c>
    </row>
    <row r="336" spans="1:20" s="112" customFormat="1" ht="17.399999999999999" x14ac:dyDescent="0.35">
      <c r="A336" s="43" t="s">
        <v>497</v>
      </c>
      <c r="B336" s="54">
        <v>24021</v>
      </c>
      <c r="C336" s="54" t="s">
        <v>10</v>
      </c>
      <c r="D336" s="53">
        <v>0.18240000000000001</v>
      </c>
      <c r="E336" s="53">
        <f>SUMIFS('Ratios_MARAMA-VA'!T:T, 'Ratios_MARAMA-VA'!AA:AA, T336)</f>
        <v>0</v>
      </c>
      <c r="F336" s="53">
        <f>SUMIFS('Ratios_MARAMA-VA'!J:J, 'Ratios_MARAMA-VA'!AA:AA, T336)</f>
        <v>0</v>
      </c>
      <c r="G336" s="53" t="s">
        <v>963</v>
      </c>
      <c r="H336" s="53">
        <v>0.14813569907519999</v>
      </c>
      <c r="I336" s="53" t="s">
        <v>964</v>
      </c>
      <c r="J336" s="53">
        <v>0.13192117154880001</v>
      </c>
      <c r="K336" s="53" t="s">
        <v>964</v>
      </c>
      <c r="L336" s="43" t="s">
        <v>541</v>
      </c>
      <c r="M336" s="43" t="s">
        <v>240</v>
      </c>
      <c r="N336" s="43" t="s">
        <v>235</v>
      </c>
      <c r="O336" s="43" t="s">
        <v>254</v>
      </c>
      <c r="P336" s="43" t="s">
        <v>255</v>
      </c>
      <c r="Q336" s="43" t="s">
        <v>542</v>
      </c>
      <c r="R336" s="43" t="s">
        <v>932</v>
      </c>
      <c r="S336" s="39"/>
      <c r="T336" s="42" t="s">
        <v>3548</v>
      </c>
    </row>
    <row r="337" spans="1:20" s="112" customFormat="1" ht="17.399999999999999" x14ac:dyDescent="0.35">
      <c r="A337" s="43" t="s">
        <v>497</v>
      </c>
      <c r="B337" s="54">
        <v>24021</v>
      </c>
      <c r="C337" s="54" t="s">
        <v>12</v>
      </c>
      <c r="D337" s="53">
        <v>1.0031999999999999E-2</v>
      </c>
      <c r="E337" s="53">
        <f>SUMIFS('Ratios_MARAMA-VA'!T:T, 'Ratios_MARAMA-VA'!AA:AA, T337)</f>
        <v>0</v>
      </c>
      <c r="F337" s="53">
        <f>SUMIFS('Ratios_MARAMA-VA'!J:J, 'Ratios_MARAMA-VA'!AA:AA, T337)</f>
        <v>0</v>
      </c>
      <c r="G337" s="53" t="s">
        <v>963</v>
      </c>
      <c r="H337" s="53">
        <v>8.1474634491359998E-3</v>
      </c>
      <c r="I337" s="53" t="s">
        <v>964</v>
      </c>
      <c r="J337" s="53">
        <v>7.2556644351839004E-3</v>
      </c>
      <c r="K337" s="53" t="s">
        <v>964</v>
      </c>
      <c r="L337" s="43" t="s">
        <v>541</v>
      </c>
      <c r="M337" s="43" t="s">
        <v>240</v>
      </c>
      <c r="N337" s="43" t="s">
        <v>235</v>
      </c>
      <c r="O337" s="43" t="s">
        <v>254</v>
      </c>
      <c r="P337" s="43" t="s">
        <v>255</v>
      </c>
      <c r="Q337" s="43" t="s">
        <v>542</v>
      </c>
      <c r="R337" s="43" t="s">
        <v>932</v>
      </c>
      <c r="S337" s="39"/>
      <c r="T337" s="42" t="s">
        <v>3550</v>
      </c>
    </row>
    <row r="338" spans="1:20" s="112" customFormat="1" ht="17.399999999999999" x14ac:dyDescent="0.35">
      <c r="A338" s="43" t="s">
        <v>497</v>
      </c>
      <c r="B338" s="54">
        <v>24033</v>
      </c>
      <c r="C338" s="54" t="s">
        <v>10</v>
      </c>
      <c r="D338" s="53">
        <v>0.16567999999999999</v>
      </c>
      <c r="E338" s="53">
        <f>SUMIFS('Ratios_MARAMA-VA'!T:T, 'Ratios_MARAMA-VA'!AA:AA, T338)</f>
        <v>0</v>
      </c>
      <c r="F338" s="53">
        <f>SUMIFS('Ratios_MARAMA-VA'!J:J, 'Ratios_MARAMA-VA'!AA:AA, T338)</f>
        <v>0</v>
      </c>
      <c r="G338" s="53" t="s">
        <v>963</v>
      </c>
      <c r="H338" s="53">
        <v>0.13455659332663999</v>
      </c>
      <c r="I338" s="53" t="s">
        <v>964</v>
      </c>
      <c r="J338" s="53">
        <v>0.11982839749016</v>
      </c>
      <c r="K338" s="53" t="s">
        <v>964</v>
      </c>
      <c r="L338" s="43" t="s">
        <v>617</v>
      </c>
      <c r="M338" s="43" t="s">
        <v>240</v>
      </c>
      <c r="N338" s="43" t="s">
        <v>235</v>
      </c>
      <c r="O338" s="43" t="s">
        <v>254</v>
      </c>
      <c r="P338" s="43" t="s">
        <v>255</v>
      </c>
      <c r="Q338" s="43" t="s">
        <v>618</v>
      </c>
      <c r="R338" s="43" t="s">
        <v>932</v>
      </c>
      <c r="S338" s="39"/>
      <c r="T338" s="42" t="s">
        <v>3551</v>
      </c>
    </row>
    <row r="339" spans="1:20" s="112" customFormat="1" ht="17.399999999999999" x14ac:dyDescent="0.35">
      <c r="A339" s="43" t="s">
        <v>497</v>
      </c>
      <c r="B339" s="54">
        <v>24033</v>
      </c>
      <c r="C339" s="54" t="s">
        <v>12</v>
      </c>
      <c r="D339" s="53">
        <v>9.1199999999999996E-3</v>
      </c>
      <c r="E339" s="53">
        <f>SUMIFS('Ratios_MARAMA-VA'!T:T, 'Ratios_MARAMA-VA'!AA:AA, T339)</f>
        <v>0</v>
      </c>
      <c r="F339" s="53">
        <f>SUMIFS('Ratios_MARAMA-VA'!J:J, 'Ratios_MARAMA-VA'!AA:AA, T339)</f>
        <v>0</v>
      </c>
      <c r="G339" s="53" t="s">
        <v>963</v>
      </c>
      <c r="H339" s="53">
        <v>7.4067849537598996E-3</v>
      </c>
      <c r="I339" s="53" t="s">
        <v>964</v>
      </c>
      <c r="J339" s="53">
        <v>6.5960585774399996E-3</v>
      </c>
      <c r="K339" s="53" t="s">
        <v>964</v>
      </c>
      <c r="L339" s="43" t="s">
        <v>617</v>
      </c>
      <c r="M339" s="43" t="s">
        <v>240</v>
      </c>
      <c r="N339" s="43" t="s">
        <v>235</v>
      </c>
      <c r="O339" s="43" t="s">
        <v>254</v>
      </c>
      <c r="P339" s="43" t="s">
        <v>255</v>
      </c>
      <c r="Q339" s="43" t="s">
        <v>618</v>
      </c>
      <c r="R339" s="43" t="s">
        <v>932</v>
      </c>
      <c r="S339" s="39"/>
      <c r="T339" s="42" t="s">
        <v>3552</v>
      </c>
    </row>
    <row r="340" spans="1:20" s="112" customFormat="1" ht="17.399999999999999" x14ac:dyDescent="0.35">
      <c r="A340" s="43" t="s">
        <v>9</v>
      </c>
      <c r="B340" s="54">
        <v>11001</v>
      </c>
      <c r="C340" s="54" t="s">
        <v>12</v>
      </c>
      <c r="D340" s="53">
        <v>0.19526399999999999</v>
      </c>
      <c r="E340" s="53">
        <f>SUMIFS('Ratios_MARAMA-VA'!T:T, 'Ratios_MARAMA-VA'!AA:AA, T340)</f>
        <v>0</v>
      </c>
      <c r="F340" s="53">
        <f>SUMIFS('Ratios_MARAMA-VA'!J:J, 'Ratios_MARAMA-VA'!AA:AA, T340)</f>
        <v>0</v>
      </c>
      <c r="G340" s="53" t="s">
        <v>963</v>
      </c>
      <c r="H340" s="53">
        <v>0.15858316416787199</v>
      </c>
      <c r="I340" s="53" t="s">
        <v>964</v>
      </c>
      <c r="J340" s="53">
        <v>0.14122508575276799</v>
      </c>
      <c r="K340" s="53" t="s">
        <v>964</v>
      </c>
      <c r="L340" s="43" t="s">
        <v>259</v>
      </c>
      <c r="M340" s="43" t="s">
        <v>119</v>
      </c>
      <c r="N340" s="43" t="s">
        <v>235</v>
      </c>
      <c r="O340" s="43" t="s">
        <v>254</v>
      </c>
      <c r="P340" s="43" t="s">
        <v>255</v>
      </c>
      <c r="Q340" s="43" t="s">
        <v>260</v>
      </c>
      <c r="R340" s="43" t="s">
        <v>932</v>
      </c>
      <c r="S340" s="39"/>
      <c r="T340" s="42" t="s">
        <v>3553</v>
      </c>
    </row>
    <row r="341" spans="1:20" s="112" customFormat="1" ht="17.399999999999999" x14ac:dyDescent="0.35">
      <c r="A341" s="43" t="s">
        <v>9</v>
      </c>
      <c r="B341" s="54">
        <v>11001</v>
      </c>
      <c r="C341" s="54" t="s">
        <v>10</v>
      </c>
      <c r="D341" s="53">
        <v>0.46572799999999998</v>
      </c>
      <c r="E341" s="53">
        <f>SUMIFS('Ratios_MARAMA-VA'!T:T, 'Ratios_MARAMA-VA'!AA:AA, T341)</f>
        <v>0</v>
      </c>
      <c r="F341" s="53">
        <f>SUMIFS('Ratios_MARAMA-VA'!J:J, 'Ratios_MARAMA-VA'!AA:AA, T341)</f>
        <v>0</v>
      </c>
      <c r="G341" s="53" t="s">
        <v>963</v>
      </c>
      <c r="H341" s="53">
        <v>0.37823981830534398</v>
      </c>
      <c r="I341" s="53" t="s">
        <v>964</v>
      </c>
      <c r="J341" s="53">
        <v>0.33683872468793602</v>
      </c>
      <c r="K341" s="53" t="s">
        <v>964</v>
      </c>
      <c r="L341" s="43" t="s">
        <v>257</v>
      </c>
      <c r="M341" s="43" t="s">
        <v>119</v>
      </c>
      <c r="N341" s="43" t="s">
        <v>235</v>
      </c>
      <c r="O341" s="43" t="s">
        <v>254</v>
      </c>
      <c r="P341" s="43" t="s">
        <v>255</v>
      </c>
      <c r="Q341" s="43" t="s">
        <v>258</v>
      </c>
      <c r="R341" s="43" t="s">
        <v>932</v>
      </c>
      <c r="S341" s="39"/>
      <c r="T341" s="42" t="s">
        <v>3554</v>
      </c>
    </row>
    <row r="342" spans="1:20" s="112" customFormat="1" ht="17.399999999999999" x14ac:dyDescent="0.35">
      <c r="A342" s="43" t="s">
        <v>9</v>
      </c>
      <c r="B342" s="54">
        <v>11001</v>
      </c>
      <c r="C342" s="54" t="s">
        <v>12</v>
      </c>
      <c r="D342" s="53">
        <v>3.6651999999999997E-2</v>
      </c>
      <c r="E342" s="53">
        <f>SUMIFS('Ratios_MARAMA-VA'!T:T, 'Ratios_MARAMA-VA'!AA:AA, T342)</f>
        <v>0</v>
      </c>
      <c r="F342" s="53">
        <f>SUMIFS('Ratios_MARAMA-VA'!J:J, 'Ratios_MARAMA-VA'!AA:AA, T342)</f>
        <v>0</v>
      </c>
      <c r="G342" s="53" t="s">
        <v>963</v>
      </c>
      <c r="H342" s="53">
        <v>2.9766829180395998E-2</v>
      </c>
      <c r="I342" s="53" t="s">
        <v>964</v>
      </c>
      <c r="J342" s="53">
        <v>2.65086336601239E-2</v>
      </c>
      <c r="K342" s="53" t="s">
        <v>964</v>
      </c>
      <c r="L342" s="43" t="s">
        <v>257</v>
      </c>
      <c r="M342" s="43" t="s">
        <v>119</v>
      </c>
      <c r="N342" s="43" t="s">
        <v>235</v>
      </c>
      <c r="O342" s="43" t="s">
        <v>254</v>
      </c>
      <c r="P342" s="43" t="s">
        <v>255</v>
      </c>
      <c r="Q342" s="43" t="s">
        <v>258</v>
      </c>
      <c r="R342" s="43" t="s">
        <v>932</v>
      </c>
      <c r="S342" s="39"/>
      <c r="T342" s="42" t="s">
        <v>3555</v>
      </c>
    </row>
    <row r="343" spans="1:20" s="112" customFormat="1" ht="17.399999999999999" x14ac:dyDescent="0.35">
      <c r="A343" s="43" t="s">
        <v>497</v>
      </c>
      <c r="B343" s="54">
        <v>24033</v>
      </c>
      <c r="C343" s="54" t="s">
        <v>10</v>
      </c>
      <c r="D343" s="53">
        <v>1.4024999999999999E-2</v>
      </c>
      <c r="E343" s="53">
        <f>SUMIFS('Ratios_MARAMA-VA'!T:T, 'Ratios_MARAMA-VA'!AA:AA, T343)</f>
        <v>0</v>
      </c>
      <c r="F343" s="53">
        <f>SUMIFS('Ratios_MARAMA-VA'!J:J, 'Ratios_MARAMA-VA'!AA:AA, T343)</f>
        <v>0</v>
      </c>
      <c r="G343" s="53" t="s">
        <v>963</v>
      </c>
      <c r="H343" s="53">
        <v>1.1390368308825E-2</v>
      </c>
      <c r="I343" s="53" t="s">
        <v>964</v>
      </c>
      <c r="J343" s="53">
        <v>1.01436098189249E-2</v>
      </c>
      <c r="K343" s="53" t="s">
        <v>964</v>
      </c>
      <c r="L343" s="43" t="s">
        <v>621</v>
      </c>
      <c r="M343" s="43" t="s">
        <v>240</v>
      </c>
      <c r="N343" s="43" t="s">
        <v>235</v>
      </c>
      <c r="O343" s="43" t="s">
        <v>254</v>
      </c>
      <c r="P343" s="43" t="s">
        <v>255</v>
      </c>
      <c r="Q343" s="43" t="s">
        <v>622</v>
      </c>
      <c r="R343" s="43" t="s">
        <v>932</v>
      </c>
      <c r="S343" s="39"/>
      <c r="T343" s="42" t="s">
        <v>3556</v>
      </c>
    </row>
    <row r="344" spans="1:20" s="112" customFormat="1" ht="17.399999999999999" x14ac:dyDescent="0.35">
      <c r="A344" s="43" t="s">
        <v>9</v>
      </c>
      <c r="B344" s="54">
        <v>11001</v>
      </c>
      <c r="C344" s="54" t="s">
        <v>10</v>
      </c>
      <c r="D344" s="53">
        <v>5.1468999999999996</v>
      </c>
      <c r="E344" s="53">
        <f>SUMIFS('Ratios_MARAMA-VA'!T:T, 'Ratios_MARAMA-VA'!AA:AA, T344)</f>
        <v>0</v>
      </c>
      <c r="F344" s="53">
        <f>SUMIFS('Ratios_MARAMA-VA'!J:J, 'Ratios_MARAMA-VA'!AA:AA, T344)</f>
        <v>0</v>
      </c>
      <c r="G344" s="53" t="s">
        <v>963</v>
      </c>
      <c r="H344" s="53">
        <v>4.1800418287836996</v>
      </c>
      <c r="I344" s="53" t="s">
        <v>964</v>
      </c>
      <c r="J344" s="53">
        <v>3.7225059092352999</v>
      </c>
      <c r="K344" s="53" t="s">
        <v>964</v>
      </c>
      <c r="L344" s="43" t="s">
        <v>253</v>
      </c>
      <c r="M344" s="43" t="s">
        <v>240</v>
      </c>
      <c r="N344" s="43" t="s">
        <v>235</v>
      </c>
      <c r="O344" s="43" t="s">
        <v>254</v>
      </c>
      <c r="P344" s="43" t="s">
        <v>255</v>
      </c>
      <c r="Q344" s="43" t="s">
        <v>256</v>
      </c>
      <c r="R344" s="43" t="s">
        <v>932</v>
      </c>
      <c r="S344" s="39"/>
      <c r="T344" s="42" t="s">
        <v>3557</v>
      </c>
    </row>
    <row r="345" spans="1:20" s="112" customFormat="1" ht="17.399999999999999" x14ac:dyDescent="0.35">
      <c r="A345" s="43" t="s">
        <v>9</v>
      </c>
      <c r="B345" s="54">
        <v>11001</v>
      </c>
      <c r="C345" s="54" t="s">
        <v>12</v>
      </c>
      <c r="D345" s="53">
        <v>5.2478999999999996</v>
      </c>
      <c r="E345" s="53">
        <f>SUMIFS('Ratios_MARAMA-VA'!T:T, 'Ratios_MARAMA-VA'!AA:AA, T345)</f>
        <v>0</v>
      </c>
      <c r="F345" s="53">
        <f>SUMIFS('Ratios_MARAMA-VA'!J:J, 'Ratios_MARAMA-VA'!AA:AA, T345)</f>
        <v>0</v>
      </c>
      <c r="G345" s="53" t="s">
        <v>963</v>
      </c>
      <c r="H345" s="53">
        <v>4.2620687235567001</v>
      </c>
      <c r="I345" s="53" t="s">
        <v>964</v>
      </c>
      <c r="J345" s="53">
        <v>3.7955543649723</v>
      </c>
      <c r="K345" s="53" t="s">
        <v>964</v>
      </c>
      <c r="L345" s="43" t="s">
        <v>253</v>
      </c>
      <c r="M345" s="43" t="s">
        <v>240</v>
      </c>
      <c r="N345" s="43" t="s">
        <v>235</v>
      </c>
      <c r="O345" s="43" t="s">
        <v>254</v>
      </c>
      <c r="P345" s="43" t="s">
        <v>255</v>
      </c>
      <c r="Q345" s="43" t="s">
        <v>256</v>
      </c>
      <c r="R345" s="43" t="s">
        <v>932</v>
      </c>
      <c r="S345" s="39"/>
      <c r="T345" s="42" t="s">
        <v>3558</v>
      </c>
    </row>
    <row r="346" spans="1:20" s="112" customFormat="1" ht="17.399999999999999" x14ac:dyDescent="0.35">
      <c r="A346" s="43" t="s">
        <v>497</v>
      </c>
      <c r="B346" s="54">
        <v>24033</v>
      </c>
      <c r="C346" s="54" t="s">
        <v>10</v>
      </c>
      <c r="D346" s="53">
        <v>14.169</v>
      </c>
      <c r="E346" s="53">
        <f>SUMIFS('Ratios_MARAMA-VA'!T:T, 'Ratios_MARAMA-VA'!AA:AA, T346)</f>
        <v>0</v>
      </c>
      <c r="F346" s="53">
        <f>SUMIFS('Ratios_MARAMA-VA'!J:J, 'Ratios_MARAMA-VA'!AA:AA, T346)</f>
        <v>0</v>
      </c>
      <c r="G346" s="53" t="s">
        <v>963</v>
      </c>
      <c r="H346" s="53">
        <v>11.507317544937001</v>
      </c>
      <c r="I346" s="53" t="s">
        <v>964</v>
      </c>
      <c r="J346" s="53">
        <v>10.247758112253001</v>
      </c>
      <c r="K346" s="53" t="s">
        <v>964</v>
      </c>
      <c r="L346" s="43" t="s">
        <v>619</v>
      </c>
      <c r="M346" s="43" t="s">
        <v>240</v>
      </c>
      <c r="N346" s="43" t="s">
        <v>235</v>
      </c>
      <c r="O346" s="43" t="s">
        <v>254</v>
      </c>
      <c r="P346" s="43" t="s">
        <v>255</v>
      </c>
      <c r="Q346" s="43" t="s">
        <v>620</v>
      </c>
      <c r="R346" s="43" t="s">
        <v>932</v>
      </c>
      <c r="S346" s="39"/>
      <c r="T346" s="42" t="s">
        <v>3559</v>
      </c>
    </row>
    <row r="347" spans="1:20" s="112" customFormat="1" ht="17.399999999999999" x14ac:dyDescent="0.35">
      <c r="A347" s="43" t="s">
        <v>497</v>
      </c>
      <c r="B347" s="54">
        <v>24033</v>
      </c>
      <c r="C347" s="54" t="s">
        <v>12</v>
      </c>
      <c r="D347" s="53">
        <v>17.406600000000001</v>
      </c>
      <c r="E347" s="53">
        <f>SUMIFS('Ratios_MARAMA-VA'!T:T, 'Ratios_MARAMA-VA'!AA:AA, T347)</f>
        <v>0</v>
      </c>
      <c r="F347" s="53">
        <f>SUMIFS('Ratios_MARAMA-VA'!J:J, 'Ratios_MARAMA-VA'!AA:AA, T347)</f>
        <v>0</v>
      </c>
      <c r="G347" s="53" t="s">
        <v>963</v>
      </c>
      <c r="H347" s="53">
        <v>14.1367262035218</v>
      </c>
      <c r="I347" s="53" t="s">
        <v>964</v>
      </c>
      <c r="J347" s="53">
        <v>12.5893589072442</v>
      </c>
      <c r="K347" s="53" t="s">
        <v>964</v>
      </c>
      <c r="L347" s="43" t="s">
        <v>619</v>
      </c>
      <c r="M347" s="43" t="s">
        <v>240</v>
      </c>
      <c r="N347" s="43" t="s">
        <v>235</v>
      </c>
      <c r="O347" s="43" t="s">
        <v>254</v>
      </c>
      <c r="P347" s="43" t="s">
        <v>255</v>
      </c>
      <c r="Q347" s="43" t="s">
        <v>620</v>
      </c>
      <c r="R347" s="43" t="s">
        <v>932</v>
      </c>
      <c r="S347" s="39"/>
      <c r="T347" s="42" t="s">
        <v>3560</v>
      </c>
    </row>
    <row r="348" spans="1:20" s="112" customFormat="1" ht="17.399999999999999" x14ac:dyDescent="0.35">
      <c r="A348" s="43" t="s">
        <v>9</v>
      </c>
      <c r="B348" s="54">
        <v>11001</v>
      </c>
      <c r="C348" s="54" t="s">
        <v>12</v>
      </c>
      <c r="D348" s="53">
        <v>3.423</v>
      </c>
      <c r="E348" s="53">
        <f>SUMIFS('Ratios_MARAMA-VA'!T:T, 'Ratios_MARAMA-VA'!AA:AA, T348)</f>
        <v>0</v>
      </c>
      <c r="F348" s="53">
        <f>SUMIFS('Ratios_MARAMA-VA'!J:J, 'Ratios_MARAMA-VA'!AA:AA, T348)</f>
        <v>0</v>
      </c>
      <c r="G348" s="53" t="s">
        <v>963</v>
      </c>
      <c r="H348" s="53">
        <v>2.7799808000790001</v>
      </c>
      <c r="I348" s="53" t="s">
        <v>964</v>
      </c>
      <c r="J348" s="53">
        <v>2.4756917226509998</v>
      </c>
      <c r="K348" s="53" t="s">
        <v>964</v>
      </c>
      <c r="L348" s="43" t="s">
        <v>261</v>
      </c>
      <c r="M348" s="43" t="s">
        <v>240</v>
      </c>
      <c r="N348" s="43" t="s">
        <v>235</v>
      </c>
      <c r="O348" s="43" t="s">
        <v>254</v>
      </c>
      <c r="P348" s="43" t="s">
        <v>255</v>
      </c>
      <c r="Q348" s="43" t="s">
        <v>262</v>
      </c>
      <c r="R348" s="43" t="s">
        <v>932</v>
      </c>
      <c r="S348" s="39"/>
      <c r="T348" s="42" t="s">
        <v>3561</v>
      </c>
    </row>
    <row r="349" spans="1:20" s="112" customFormat="1" ht="17.399999999999999" x14ac:dyDescent="0.35">
      <c r="A349" s="43" t="s">
        <v>9</v>
      </c>
      <c r="B349" s="54">
        <v>11001</v>
      </c>
      <c r="C349" s="54" t="s">
        <v>10</v>
      </c>
      <c r="D349" s="53">
        <v>1.8772E-2</v>
      </c>
      <c r="E349" s="53">
        <f>SUMIFS('Ratios_MARAMA-VA'!T:T, 'Ratios_MARAMA-VA'!AA:AA, T349)</f>
        <v>0</v>
      </c>
      <c r="F349" s="53">
        <f>SUMIFS('Ratios_MARAMA-VA'!J:J, 'Ratios_MARAMA-VA'!AA:AA, T349)</f>
        <v>0</v>
      </c>
      <c r="G349" s="53" t="s">
        <v>963</v>
      </c>
      <c r="H349" s="53">
        <v>2.2762772011876001E-2</v>
      </c>
      <c r="I349" s="53" t="s">
        <v>964</v>
      </c>
      <c r="J349" s="53">
        <v>2.571764E-2</v>
      </c>
      <c r="K349" s="53" t="s">
        <v>964</v>
      </c>
      <c r="L349" s="43" t="s">
        <v>263</v>
      </c>
      <c r="M349" s="43" t="s">
        <v>240</v>
      </c>
      <c r="N349" s="43" t="s">
        <v>235</v>
      </c>
      <c r="O349" s="43" t="s">
        <v>254</v>
      </c>
      <c r="P349" s="43" t="s">
        <v>264</v>
      </c>
      <c r="Q349" s="43" t="s">
        <v>265</v>
      </c>
      <c r="R349" s="43" t="s">
        <v>932</v>
      </c>
      <c r="S349" s="39"/>
      <c r="T349" s="42" t="s">
        <v>3562</v>
      </c>
    </row>
    <row r="350" spans="1:20" s="112" customFormat="1" ht="17.399999999999999" x14ac:dyDescent="0.35">
      <c r="A350" s="43" t="s">
        <v>9</v>
      </c>
      <c r="B350" s="54">
        <v>11001</v>
      </c>
      <c r="C350" s="54" t="s">
        <v>12</v>
      </c>
      <c r="D350" s="53">
        <v>1.0319999999999999E-3</v>
      </c>
      <c r="E350" s="53">
        <f>SUMIFS('Ratios_MARAMA-VA'!T:T, 'Ratios_MARAMA-VA'!AA:AA, T350)</f>
        <v>0</v>
      </c>
      <c r="F350" s="53">
        <f>SUMIFS('Ratios_MARAMA-VA'!J:J, 'Ratios_MARAMA-VA'!AA:AA, T350)</f>
        <v>0</v>
      </c>
      <c r="G350" s="53" t="s">
        <v>963</v>
      </c>
      <c r="H350" s="53">
        <v>1.2513946684557999E-3</v>
      </c>
      <c r="I350" s="53" t="s">
        <v>964</v>
      </c>
      <c r="J350" s="53">
        <v>1.41384E-3</v>
      </c>
      <c r="K350" s="53" t="s">
        <v>964</v>
      </c>
      <c r="L350" s="43" t="s">
        <v>263</v>
      </c>
      <c r="M350" s="43" t="s">
        <v>240</v>
      </c>
      <c r="N350" s="43" t="s">
        <v>235</v>
      </c>
      <c r="O350" s="43" t="s">
        <v>254</v>
      </c>
      <c r="P350" s="43" t="s">
        <v>264</v>
      </c>
      <c r="Q350" s="43" t="s">
        <v>265</v>
      </c>
      <c r="R350" s="43" t="s">
        <v>932</v>
      </c>
      <c r="S350" s="39"/>
      <c r="T350" s="42" t="s">
        <v>3563</v>
      </c>
    </row>
    <row r="351" spans="1:20" s="112" customFormat="1" ht="17.399999999999999" x14ac:dyDescent="0.35">
      <c r="A351" s="43" t="s">
        <v>497</v>
      </c>
      <c r="B351" s="54">
        <v>24021</v>
      </c>
      <c r="C351" s="54" t="s">
        <v>10</v>
      </c>
      <c r="D351" s="53">
        <v>2.319318</v>
      </c>
      <c r="E351" s="53">
        <f>SUMIFS('Ratios_MARAMA-VA'!T:T, 'Ratios_MARAMA-VA'!AA:AA, T351)</f>
        <v>0</v>
      </c>
      <c r="F351" s="53">
        <f>SUMIFS('Ratios_MARAMA-VA'!J:J, 'Ratios_MARAMA-VA'!AA:AA, T351)</f>
        <v>0</v>
      </c>
      <c r="G351" s="53" t="s">
        <v>963</v>
      </c>
      <c r="H351" s="53">
        <v>2.4042540923756999</v>
      </c>
      <c r="I351" s="53" t="s">
        <v>964</v>
      </c>
      <c r="J351" s="53">
        <v>2.3842163050862899</v>
      </c>
      <c r="K351" s="53" t="s">
        <v>964</v>
      </c>
      <c r="L351" s="43" t="s">
        <v>587</v>
      </c>
      <c r="M351" s="43" t="s">
        <v>240</v>
      </c>
      <c r="N351" s="43" t="s">
        <v>235</v>
      </c>
      <c r="O351" s="43" t="s">
        <v>254</v>
      </c>
      <c r="P351" s="43" t="s">
        <v>588</v>
      </c>
      <c r="Q351" s="43" t="s">
        <v>589</v>
      </c>
      <c r="R351" s="43" t="s">
        <v>932</v>
      </c>
      <c r="S351" s="39"/>
      <c r="T351" s="42" t="s">
        <v>3564</v>
      </c>
    </row>
    <row r="352" spans="1:20" s="112" customFormat="1" ht="17.399999999999999" x14ac:dyDescent="0.35">
      <c r="A352" s="43" t="s">
        <v>497</v>
      </c>
      <c r="B352" s="54">
        <v>24021</v>
      </c>
      <c r="C352" s="54" t="s">
        <v>12</v>
      </c>
      <c r="D352" s="53">
        <v>6.1996500000000003E-2</v>
      </c>
      <c r="E352" s="53">
        <f>SUMIFS('Ratios_MARAMA-VA'!T:T, 'Ratios_MARAMA-VA'!AA:AA, T352)</f>
        <v>0</v>
      </c>
      <c r="F352" s="53">
        <f>SUMIFS('Ratios_MARAMA-VA'!J:J, 'Ratios_MARAMA-VA'!AA:AA, T352)</f>
        <v>0</v>
      </c>
      <c r="G352" s="53" t="s">
        <v>963</v>
      </c>
      <c r="H352" s="53">
        <v>6.4266883125975005E-2</v>
      </c>
      <c r="I352" s="53" t="s">
        <v>964</v>
      </c>
      <c r="J352" s="53">
        <v>6.3731263310284503E-2</v>
      </c>
      <c r="K352" s="53" t="s">
        <v>964</v>
      </c>
      <c r="L352" s="43" t="s">
        <v>587</v>
      </c>
      <c r="M352" s="43" t="s">
        <v>240</v>
      </c>
      <c r="N352" s="43" t="s">
        <v>235</v>
      </c>
      <c r="O352" s="43" t="s">
        <v>254</v>
      </c>
      <c r="P352" s="43" t="s">
        <v>588</v>
      </c>
      <c r="Q352" s="43" t="s">
        <v>589</v>
      </c>
      <c r="R352" s="43" t="s">
        <v>932</v>
      </c>
      <c r="S352" s="39"/>
      <c r="T352" s="42" t="s">
        <v>3565</v>
      </c>
    </row>
    <row r="353" spans="1:20" s="112" customFormat="1" ht="17.399999999999999" x14ac:dyDescent="0.35">
      <c r="A353" s="43" t="s">
        <v>497</v>
      </c>
      <c r="B353" s="54">
        <v>24017</v>
      </c>
      <c r="C353" s="54" t="s">
        <v>10</v>
      </c>
      <c r="D353" s="53">
        <v>9.2800000000000001E-3</v>
      </c>
      <c r="E353" s="53">
        <f>SUMIFS('Ratios_MARAMA-VA'!T:T, 'Ratios_MARAMA-VA'!AA:AA, T353)</f>
        <v>0</v>
      </c>
      <c r="F353" s="53">
        <f>SUMIFS('Ratios_MARAMA-VA'!J:J, 'Ratios_MARAMA-VA'!AA:AA, T353)</f>
        <v>0</v>
      </c>
      <c r="G353" s="53" t="s">
        <v>963</v>
      </c>
      <c r="H353" s="53">
        <v>7.5367285494399999E-3</v>
      </c>
      <c r="I353" s="53" t="s">
        <v>964</v>
      </c>
      <c r="J353" s="53">
        <v>6.7117789033598E-3</v>
      </c>
      <c r="K353" s="53" t="s">
        <v>964</v>
      </c>
      <c r="L353" s="43" t="s">
        <v>545</v>
      </c>
      <c r="M353" s="43" t="s">
        <v>240</v>
      </c>
      <c r="N353" s="43" t="s">
        <v>235</v>
      </c>
      <c r="O353" s="43" t="s">
        <v>254</v>
      </c>
      <c r="P353" s="43" t="s">
        <v>546</v>
      </c>
      <c r="Q353" s="43" t="s">
        <v>547</v>
      </c>
      <c r="R353" s="43" t="s">
        <v>932</v>
      </c>
      <c r="S353" s="39"/>
      <c r="T353" s="42" t="s">
        <v>3566</v>
      </c>
    </row>
    <row r="354" spans="1:20" s="112" customFormat="1" ht="17.399999999999999" x14ac:dyDescent="0.35">
      <c r="A354" s="43" t="s">
        <v>497</v>
      </c>
      <c r="B354" s="54">
        <v>24017</v>
      </c>
      <c r="C354" s="54" t="s">
        <v>12</v>
      </c>
      <c r="D354" s="53">
        <v>9.2800000000000001E-3</v>
      </c>
      <c r="E354" s="53">
        <f>SUMIFS('Ratios_MARAMA-VA'!T:T, 'Ratios_MARAMA-VA'!AA:AA, T354)</f>
        <v>0</v>
      </c>
      <c r="F354" s="53">
        <f>SUMIFS('Ratios_MARAMA-VA'!J:J, 'Ratios_MARAMA-VA'!AA:AA, T354)</f>
        <v>0</v>
      </c>
      <c r="G354" s="53" t="s">
        <v>963</v>
      </c>
      <c r="H354" s="53">
        <v>7.5367285494399999E-3</v>
      </c>
      <c r="I354" s="53" t="s">
        <v>964</v>
      </c>
      <c r="J354" s="53">
        <v>6.7117789033598E-3</v>
      </c>
      <c r="K354" s="53" t="s">
        <v>964</v>
      </c>
      <c r="L354" s="43" t="s">
        <v>545</v>
      </c>
      <c r="M354" s="43" t="s">
        <v>240</v>
      </c>
      <c r="N354" s="43" t="s">
        <v>235</v>
      </c>
      <c r="O354" s="43" t="s">
        <v>254</v>
      </c>
      <c r="P354" s="43" t="s">
        <v>546</v>
      </c>
      <c r="Q354" s="43" t="s">
        <v>547</v>
      </c>
      <c r="R354" s="43" t="s">
        <v>932</v>
      </c>
      <c r="S354" s="39"/>
      <c r="T354" s="42" t="s">
        <v>3568</v>
      </c>
    </row>
    <row r="355" spans="1:20" s="112" customFormat="1" ht="17.399999999999999" x14ac:dyDescent="0.35">
      <c r="A355" s="43" t="s">
        <v>497</v>
      </c>
      <c r="B355" s="54">
        <v>24033</v>
      </c>
      <c r="C355" s="54" t="s">
        <v>10</v>
      </c>
      <c r="D355" s="53">
        <v>6.9833499999999997</v>
      </c>
      <c r="E355" s="53">
        <f>SUMIFS('Ratios_MARAMA-VA'!T:T, 'Ratios_MARAMA-VA'!AA:AA, T355)</f>
        <v>0</v>
      </c>
      <c r="F355" s="53">
        <f>SUMIFS('Ratios_MARAMA-VA'!J:J, 'Ratios_MARAMA-VA'!AA:AA, T355)</f>
        <v>0</v>
      </c>
      <c r="G355" s="53" t="s">
        <v>963</v>
      </c>
      <c r="H355" s="53">
        <v>6.6636488221418499</v>
      </c>
      <c r="I355" s="53" t="s">
        <v>964</v>
      </c>
      <c r="J355" s="53">
        <v>6.9676169314510004</v>
      </c>
      <c r="K355" s="53" t="s">
        <v>964</v>
      </c>
      <c r="L355" s="43" t="s">
        <v>545</v>
      </c>
      <c r="M355" s="43" t="s">
        <v>240</v>
      </c>
      <c r="N355" s="43" t="s">
        <v>235</v>
      </c>
      <c r="O355" s="43" t="s">
        <v>254</v>
      </c>
      <c r="P355" s="43" t="s">
        <v>546</v>
      </c>
      <c r="Q355" s="43" t="s">
        <v>547</v>
      </c>
      <c r="R355" s="43" t="s">
        <v>932</v>
      </c>
      <c r="S355" s="39"/>
      <c r="T355" s="42" t="s">
        <v>3567</v>
      </c>
    </row>
    <row r="356" spans="1:20" s="112" customFormat="1" ht="17.399999999999999" x14ac:dyDescent="0.35">
      <c r="A356" s="43" t="s">
        <v>497</v>
      </c>
      <c r="B356" s="54">
        <v>24033</v>
      </c>
      <c r="C356" s="54" t="s">
        <v>12</v>
      </c>
      <c r="D356" s="53">
        <v>0.55027999999999999</v>
      </c>
      <c r="E356" s="53">
        <f>SUMIFS('Ratios_MARAMA-VA'!T:T, 'Ratios_MARAMA-VA'!AA:AA, T356)</f>
        <v>0</v>
      </c>
      <c r="F356" s="53">
        <f>SUMIFS('Ratios_MARAMA-VA'!J:J, 'Ratios_MARAMA-VA'!AA:AA, T356)</f>
        <v>0</v>
      </c>
      <c r="G356" s="53" t="s">
        <v>963</v>
      </c>
      <c r="H356" s="53">
        <v>0.52508791251307996</v>
      </c>
      <c r="I356" s="53" t="s">
        <v>964</v>
      </c>
      <c r="J356" s="53">
        <v>0.54904025217679997</v>
      </c>
      <c r="K356" s="53" t="s">
        <v>964</v>
      </c>
      <c r="L356" s="43" t="s">
        <v>545</v>
      </c>
      <c r="M356" s="43" t="s">
        <v>240</v>
      </c>
      <c r="N356" s="43" t="s">
        <v>235</v>
      </c>
      <c r="O356" s="43" t="s">
        <v>254</v>
      </c>
      <c r="P356" s="43" t="s">
        <v>546</v>
      </c>
      <c r="Q356" s="43" t="s">
        <v>547</v>
      </c>
      <c r="R356" s="43" t="s">
        <v>932</v>
      </c>
      <c r="S356" s="39"/>
      <c r="T356" s="42" t="s">
        <v>3569</v>
      </c>
    </row>
    <row r="357" spans="1:20" s="112" customFormat="1" ht="17.399999999999999" x14ac:dyDescent="0.35">
      <c r="A357" s="43" t="s">
        <v>497</v>
      </c>
      <c r="B357" s="54">
        <v>24033</v>
      </c>
      <c r="C357" s="54" t="s">
        <v>10</v>
      </c>
      <c r="D357" s="53">
        <v>4.2870499999999998</v>
      </c>
      <c r="E357" s="53">
        <f>SUMIFS('Ratios_MARAMA-VA'!T:T, 'Ratios_MARAMA-VA'!AA:AA, T357)</f>
        <v>0</v>
      </c>
      <c r="F357" s="53">
        <f>SUMIFS('Ratios_MARAMA-VA'!J:J, 'Ratios_MARAMA-VA'!AA:AA, T357)</f>
        <v>0</v>
      </c>
      <c r="G357" s="53" t="s">
        <v>963</v>
      </c>
      <c r="H357" s="53">
        <v>4.4440467011075002</v>
      </c>
      <c r="I357" s="53" t="s">
        <v>964</v>
      </c>
      <c r="J357" s="53">
        <v>4.4070086597526501</v>
      </c>
      <c r="K357" s="53" t="s">
        <v>964</v>
      </c>
      <c r="L357" s="43" t="s">
        <v>623</v>
      </c>
      <c r="M357" s="43" t="s">
        <v>240</v>
      </c>
      <c r="N357" s="43" t="s">
        <v>235</v>
      </c>
      <c r="O357" s="43" t="s">
        <v>254</v>
      </c>
      <c r="P357" s="43" t="s">
        <v>546</v>
      </c>
      <c r="Q357" s="43" t="s">
        <v>624</v>
      </c>
      <c r="R357" s="43" t="s">
        <v>932</v>
      </c>
      <c r="S357" s="39"/>
      <c r="T357" s="42" t="s">
        <v>3570</v>
      </c>
    </row>
    <row r="358" spans="1:20" s="112" customFormat="1" ht="17.399999999999999" x14ac:dyDescent="0.35">
      <c r="A358" s="43" t="s">
        <v>497</v>
      </c>
      <c r="B358" s="54">
        <v>24033</v>
      </c>
      <c r="C358" s="54" t="s">
        <v>12</v>
      </c>
      <c r="D358" s="53">
        <v>0.34994500000000001</v>
      </c>
      <c r="E358" s="53">
        <f>SUMIFS('Ratios_MARAMA-VA'!T:T, 'Ratios_MARAMA-VA'!AA:AA, T358)</f>
        <v>0</v>
      </c>
      <c r="F358" s="53">
        <f>SUMIFS('Ratios_MARAMA-VA'!J:J, 'Ratios_MARAMA-VA'!AA:AA, T358)</f>
        <v>0</v>
      </c>
      <c r="G358" s="53" t="s">
        <v>963</v>
      </c>
      <c r="H358" s="53">
        <v>0.36276038833675001</v>
      </c>
      <c r="I358" s="53" t="s">
        <v>964</v>
      </c>
      <c r="J358" s="53">
        <v>0.35973703256018502</v>
      </c>
      <c r="K358" s="53" t="s">
        <v>964</v>
      </c>
      <c r="L358" s="43" t="s">
        <v>623</v>
      </c>
      <c r="M358" s="43" t="s">
        <v>240</v>
      </c>
      <c r="N358" s="43" t="s">
        <v>235</v>
      </c>
      <c r="O358" s="43" t="s">
        <v>254</v>
      </c>
      <c r="P358" s="43" t="s">
        <v>546</v>
      </c>
      <c r="Q358" s="43" t="s">
        <v>624</v>
      </c>
      <c r="R358" s="43" t="s">
        <v>932</v>
      </c>
      <c r="S358" s="39"/>
      <c r="T358" s="42" t="s">
        <v>3571</v>
      </c>
    </row>
    <row r="359" spans="1:20" s="112" customFormat="1" ht="17.399999999999999" x14ac:dyDescent="0.35">
      <c r="A359" s="43" t="s">
        <v>497</v>
      </c>
      <c r="B359" s="54">
        <v>24033</v>
      </c>
      <c r="C359" s="54" t="s">
        <v>10</v>
      </c>
      <c r="D359" s="53">
        <v>7.3749999999999996E-3</v>
      </c>
      <c r="E359" s="53">
        <f>SUMIFS('Ratios_MARAMA-VA'!T:T, 'Ratios_MARAMA-VA'!AA:AA, T359)</f>
        <v>0</v>
      </c>
      <c r="F359" s="53">
        <f>SUMIFS('Ratios_MARAMA-VA'!J:J, 'Ratios_MARAMA-VA'!AA:AA, T359)</f>
        <v>0</v>
      </c>
      <c r="G359" s="53" t="s">
        <v>963</v>
      </c>
      <c r="H359" s="53">
        <v>5.9895876133748997E-3</v>
      </c>
      <c r="I359" s="53" t="s">
        <v>964</v>
      </c>
      <c r="J359" s="53">
        <v>5.3339837728749997E-3</v>
      </c>
      <c r="K359" s="53" t="s">
        <v>964</v>
      </c>
      <c r="L359" s="43" t="s">
        <v>625</v>
      </c>
      <c r="M359" s="43" t="s">
        <v>119</v>
      </c>
      <c r="N359" s="43" t="s">
        <v>235</v>
      </c>
      <c r="O359" s="43" t="s">
        <v>254</v>
      </c>
      <c r="P359" s="43" t="s">
        <v>626</v>
      </c>
      <c r="Q359" s="43" t="s">
        <v>627</v>
      </c>
      <c r="R359" s="43" t="s">
        <v>932</v>
      </c>
      <c r="S359" s="39"/>
      <c r="T359" s="42" t="s">
        <v>3572</v>
      </c>
    </row>
    <row r="360" spans="1:20" s="112" customFormat="1" ht="17.399999999999999" x14ac:dyDescent="0.35">
      <c r="A360" s="43" t="s">
        <v>497</v>
      </c>
      <c r="B360" s="54">
        <v>24033</v>
      </c>
      <c r="C360" s="54" t="s">
        <v>12</v>
      </c>
      <c r="D360" s="53">
        <v>3.2450000000000001E-3</v>
      </c>
      <c r="E360" s="53">
        <f>SUMIFS('Ratios_MARAMA-VA'!T:T, 'Ratios_MARAMA-VA'!AA:AA, T360)</f>
        <v>0</v>
      </c>
      <c r="F360" s="53">
        <f>SUMIFS('Ratios_MARAMA-VA'!J:J, 'Ratios_MARAMA-VA'!AA:AA, T360)</f>
        <v>0</v>
      </c>
      <c r="G360" s="53" t="s">
        <v>963</v>
      </c>
      <c r="H360" s="53">
        <v>2.635418549885E-3</v>
      </c>
      <c r="I360" s="53" t="s">
        <v>964</v>
      </c>
      <c r="J360" s="53">
        <v>2.3469528600649999E-3</v>
      </c>
      <c r="K360" s="53" t="s">
        <v>964</v>
      </c>
      <c r="L360" s="43" t="s">
        <v>625</v>
      </c>
      <c r="M360" s="43" t="s">
        <v>119</v>
      </c>
      <c r="N360" s="43" t="s">
        <v>235</v>
      </c>
      <c r="O360" s="43" t="s">
        <v>254</v>
      </c>
      <c r="P360" s="43" t="s">
        <v>626</v>
      </c>
      <c r="Q360" s="43" t="s">
        <v>627</v>
      </c>
      <c r="R360" s="43" t="s">
        <v>932</v>
      </c>
      <c r="S360" s="39"/>
      <c r="T360" s="42" t="s">
        <v>3573</v>
      </c>
    </row>
    <row r="361" spans="1:20" s="112" customFormat="1" ht="17.399999999999999" x14ac:dyDescent="0.35">
      <c r="A361" s="43" t="s">
        <v>497</v>
      </c>
      <c r="B361" s="54">
        <v>24033</v>
      </c>
      <c r="C361" s="54" t="s">
        <v>10</v>
      </c>
      <c r="D361" s="53">
        <v>1.6888099999999999</v>
      </c>
      <c r="E361" s="53">
        <f>SUMIFS('Ratios_MARAMA-VA'!T:T, 'Ratios_MARAMA-VA'!AA:AA, T361)</f>
        <v>0</v>
      </c>
      <c r="F361" s="53">
        <f>SUMIFS('Ratios_MARAMA-VA'!J:J, 'Ratios_MARAMA-VA'!AA:AA, T361)</f>
        <v>0</v>
      </c>
      <c r="G361" s="53" t="s">
        <v>963</v>
      </c>
      <c r="H361" s="53">
        <v>1.98428253610313</v>
      </c>
      <c r="I361" s="53" t="s">
        <v>964</v>
      </c>
      <c r="J361" s="53">
        <v>2.2110243307922701</v>
      </c>
      <c r="K361" s="53" t="s">
        <v>964</v>
      </c>
      <c r="L361" s="43" t="s">
        <v>628</v>
      </c>
      <c r="M361" s="43" t="s">
        <v>240</v>
      </c>
      <c r="N361" s="43" t="s">
        <v>235</v>
      </c>
      <c r="O361" s="43" t="s">
        <v>254</v>
      </c>
      <c r="P361" s="43" t="s">
        <v>626</v>
      </c>
      <c r="Q361" s="43" t="s">
        <v>629</v>
      </c>
      <c r="R361" s="43" t="s">
        <v>932</v>
      </c>
      <c r="S361" s="39"/>
      <c r="T361" s="42" t="s">
        <v>3574</v>
      </c>
    </row>
    <row r="362" spans="1:20" s="112" customFormat="1" ht="17.399999999999999" x14ac:dyDescent="0.35">
      <c r="A362" s="43" t="s">
        <v>497</v>
      </c>
      <c r="B362" s="54">
        <v>24033</v>
      </c>
      <c r="C362" s="54" t="s">
        <v>12</v>
      </c>
      <c r="D362" s="53">
        <v>0.11015</v>
      </c>
      <c r="E362" s="53">
        <f>SUMIFS('Ratios_MARAMA-VA'!T:T, 'Ratios_MARAMA-VA'!AA:AA, T362)</f>
        <v>0</v>
      </c>
      <c r="F362" s="53">
        <f>SUMIFS('Ratios_MARAMA-VA'!J:J, 'Ratios_MARAMA-VA'!AA:AA, T362)</f>
        <v>0</v>
      </c>
      <c r="G362" s="53" t="s">
        <v>963</v>
      </c>
      <c r="H362" s="53">
        <v>0.10403421521495</v>
      </c>
      <c r="I362" s="53" t="s">
        <v>964</v>
      </c>
      <c r="J362" s="53">
        <v>0.10320783772875</v>
      </c>
      <c r="K362" s="53" t="s">
        <v>964</v>
      </c>
      <c r="L362" s="43" t="s">
        <v>628</v>
      </c>
      <c r="M362" s="43" t="s">
        <v>240</v>
      </c>
      <c r="N362" s="43" t="s">
        <v>235</v>
      </c>
      <c r="O362" s="43" t="s">
        <v>254</v>
      </c>
      <c r="P362" s="43" t="s">
        <v>626</v>
      </c>
      <c r="Q362" s="43" t="s">
        <v>629</v>
      </c>
      <c r="R362" s="43" t="s">
        <v>932</v>
      </c>
      <c r="S362" s="39"/>
      <c r="T362" s="42" t="s">
        <v>3575</v>
      </c>
    </row>
    <row r="363" spans="1:20" s="112" customFormat="1" ht="17.399999999999999" x14ac:dyDescent="0.35">
      <c r="A363" s="43" t="s">
        <v>497</v>
      </c>
      <c r="B363" s="54">
        <v>24017</v>
      </c>
      <c r="C363" s="54" t="s">
        <v>10</v>
      </c>
      <c r="D363" s="53">
        <v>2.4998999999999998</v>
      </c>
      <c r="E363" s="53">
        <f>SUMIFS('Ratios_MARAMA-VA'!T:T, 'Ratios_MARAMA-VA'!AA:AA, T363)</f>
        <v>0</v>
      </c>
      <c r="F363" s="53">
        <f>SUMIFS('Ratios_MARAMA-VA'!J:J, 'Ratios_MARAMA-VA'!AA:AA, T363)</f>
        <v>0</v>
      </c>
      <c r="G363" s="53" t="s">
        <v>963</v>
      </c>
      <c r="H363" s="53">
        <v>2.3850678459699002</v>
      </c>
      <c r="I363" s="53" t="s">
        <v>964</v>
      </c>
      <c r="J363" s="53">
        <v>2.3994036975128998</v>
      </c>
      <c r="K363" s="53" t="s">
        <v>964</v>
      </c>
      <c r="L363" s="43" t="s">
        <v>548</v>
      </c>
      <c r="M363" s="43" t="s">
        <v>240</v>
      </c>
      <c r="N363" s="43" t="s">
        <v>235</v>
      </c>
      <c r="O363" s="43" t="s">
        <v>254</v>
      </c>
      <c r="P363" s="43" t="s">
        <v>549</v>
      </c>
      <c r="Q363" s="43" t="s">
        <v>550</v>
      </c>
      <c r="R363" s="43" t="s">
        <v>932</v>
      </c>
      <c r="S363" s="39"/>
      <c r="T363" s="42" t="s">
        <v>3576</v>
      </c>
    </row>
    <row r="364" spans="1:20" s="112" customFormat="1" ht="17.399999999999999" x14ac:dyDescent="0.35">
      <c r="A364" s="43" t="s">
        <v>497</v>
      </c>
      <c r="B364" s="54">
        <v>24017</v>
      </c>
      <c r="C364" s="54" t="s">
        <v>12</v>
      </c>
      <c r="D364" s="53">
        <v>0.83460000000000001</v>
      </c>
      <c r="E364" s="53">
        <f>SUMIFS('Ratios_MARAMA-VA'!T:T, 'Ratios_MARAMA-VA'!AA:AA, T364)</f>
        <v>0</v>
      </c>
      <c r="F364" s="53">
        <f>SUMIFS('Ratios_MARAMA-VA'!J:J, 'Ratios_MARAMA-VA'!AA:AA, T364)</f>
        <v>0</v>
      </c>
      <c r="G364" s="53" t="s">
        <v>963</v>
      </c>
      <c r="H364" s="53">
        <v>0.7962629002146</v>
      </c>
      <c r="I364" s="53" t="s">
        <v>964</v>
      </c>
      <c r="J364" s="53">
        <v>0.8010489723366</v>
      </c>
      <c r="K364" s="53" t="s">
        <v>964</v>
      </c>
      <c r="L364" s="43" t="s">
        <v>548</v>
      </c>
      <c r="M364" s="43" t="s">
        <v>240</v>
      </c>
      <c r="N364" s="43" t="s">
        <v>235</v>
      </c>
      <c r="O364" s="43" t="s">
        <v>254</v>
      </c>
      <c r="P364" s="43" t="s">
        <v>549</v>
      </c>
      <c r="Q364" s="43" t="s">
        <v>550</v>
      </c>
      <c r="R364" s="43" t="s">
        <v>932</v>
      </c>
      <c r="S364" s="39"/>
      <c r="T364" s="42" t="s">
        <v>3577</v>
      </c>
    </row>
    <row r="365" spans="1:20" s="112" customFormat="1" ht="17.399999999999999" x14ac:dyDescent="0.35">
      <c r="A365" s="43" t="s">
        <v>497</v>
      </c>
      <c r="B365" s="54">
        <v>24009</v>
      </c>
      <c r="C365" s="54" t="s">
        <v>10</v>
      </c>
      <c r="D365" s="53">
        <v>55.6479</v>
      </c>
      <c r="E365" s="53">
        <f>SUMIFS('Ratios_MARAMA-VA'!T:T, 'Ratios_MARAMA-VA'!AA:AA, T365)</f>
        <v>0</v>
      </c>
      <c r="F365" s="53">
        <f>SUMIFS('Ratios_MARAMA-VA'!J:J, 'Ratios_MARAMA-VA'!AA:AA, T365)</f>
        <v>0</v>
      </c>
      <c r="G365" s="53" t="s">
        <v>963</v>
      </c>
      <c r="H365" s="53">
        <v>57.582835301168103</v>
      </c>
      <c r="I365" s="53" t="s">
        <v>964</v>
      </c>
      <c r="J365" s="53">
        <v>61.706007409246197</v>
      </c>
      <c r="K365" s="53" t="s">
        <v>964</v>
      </c>
      <c r="L365" s="43" t="s">
        <v>529</v>
      </c>
      <c r="M365" s="43" t="s">
        <v>270</v>
      </c>
      <c r="N365" s="43" t="s">
        <v>235</v>
      </c>
      <c r="O365" s="43" t="s">
        <v>271</v>
      </c>
      <c r="P365" s="43" t="s">
        <v>530</v>
      </c>
      <c r="Q365" s="43" t="s">
        <v>531</v>
      </c>
      <c r="R365" s="43" t="s">
        <v>932</v>
      </c>
      <c r="S365" s="39"/>
      <c r="T365" s="42" t="s">
        <v>3578</v>
      </c>
    </row>
    <row r="366" spans="1:20" s="112" customFormat="1" ht="17.399999999999999" x14ac:dyDescent="0.35">
      <c r="A366" s="43" t="s">
        <v>497</v>
      </c>
      <c r="B366" s="54">
        <v>24009</v>
      </c>
      <c r="C366" s="54" t="s">
        <v>12</v>
      </c>
      <c r="D366" s="53">
        <v>10.77298</v>
      </c>
      <c r="E366" s="53">
        <f>SUMIFS('Ratios_MARAMA-VA'!T:T, 'Ratios_MARAMA-VA'!AA:AA, T366)</f>
        <v>0</v>
      </c>
      <c r="F366" s="53">
        <f>SUMIFS('Ratios_MARAMA-VA'!J:J, 'Ratios_MARAMA-VA'!AA:AA, T366)</f>
        <v>0</v>
      </c>
      <c r="G366" s="53" t="s">
        <v>963</v>
      </c>
      <c r="H366" s="53">
        <v>3.9217143195780899</v>
      </c>
      <c r="I366" s="53" t="s">
        <v>964</v>
      </c>
      <c r="J366" s="53">
        <v>4.0152156511410197</v>
      </c>
      <c r="K366" s="53" t="s">
        <v>964</v>
      </c>
      <c r="L366" s="43" t="s">
        <v>529</v>
      </c>
      <c r="M366" s="43" t="s">
        <v>270</v>
      </c>
      <c r="N366" s="43" t="s">
        <v>235</v>
      </c>
      <c r="O366" s="43" t="s">
        <v>271</v>
      </c>
      <c r="P366" s="43" t="s">
        <v>530</v>
      </c>
      <c r="Q366" s="43" t="s">
        <v>531</v>
      </c>
      <c r="R366" s="43" t="s">
        <v>932</v>
      </c>
      <c r="S366" s="39"/>
      <c r="T366" s="42" t="s">
        <v>3579</v>
      </c>
    </row>
    <row r="367" spans="1:20" s="112" customFormat="1" ht="17.399999999999999" x14ac:dyDescent="0.35">
      <c r="A367" s="43" t="s">
        <v>9</v>
      </c>
      <c r="B367" s="54">
        <v>11001</v>
      </c>
      <c r="C367" s="54" t="s">
        <v>10</v>
      </c>
      <c r="D367" s="53">
        <v>3.3E-3</v>
      </c>
      <c r="E367" s="53">
        <f>SUMIFS('Ratios_MARAMA-VA'!T:T, 'Ratios_MARAMA-VA'!AA:AA, T367)</f>
        <v>0</v>
      </c>
      <c r="F367" s="53">
        <f>SUMIFS('Ratios_MARAMA-VA'!J:J, 'Ratios_MARAMA-VA'!AA:AA, T367)</f>
        <v>0</v>
      </c>
      <c r="G367" s="53" t="s">
        <v>963</v>
      </c>
      <c r="H367" s="53">
        <v>3.0959965013999998E-3</v>
      </c>
      <c r="I367" s="53" t="s">
        <v>964</v>
      </c>
      <c r="J367" s="53">
        <v>3.1633621139999998E-3</v>
      </c>
      <c r="K367" s="53" t="s">
        <v>964</v>
      </c>
      <c r="L367" s="43" t="s">
        <v>269</v>
      </c>
      <c r="M367" s="43" t="s">
        <v>270</v>
      </c>
      <c r="N367" s="43" t="s">
        <v>235</v>
      </c>
      <c r="O367" s="43" t="s">
        <v>271</v>
      </c>
      <c r="P367" s="43" t="s">
        <v>272</v>
      </c>
      <c r="Q367" s="43" t="s">
        <v>273</v>
      </c>
      <c r="R367" s="43" t="s">
        <v>932</v>
      </c>
      <c r="S367" s="39"/>
      <c r="T367" s="42" t="s">
        <v>3580</v>
      </c>
    </row>
    <row r="368" spans="1:20" s="112" customFormat="1" ht="17.399999999999999" x14ac:dyDescent="0.35">
      <c r="A368" s="43" t="s">
        <v>811</v>
      </c>
      <c r="B368" s="54">
        <v>51107</v>
      </c>
      <c r="C368" s="54" t="s">
        <v>12</v>
      </c>
      <c r="D368" s="53">
        <v>2.4700000000000002</v>
      </c>
      <c r="E368" s="53">
        <f>SUMIFS('Ratios_MARAMA-VA'!T:T, 'Ratios_MARAMA-VA'!AA:AA, T368)</f>
        <v>0</v>
      </c>
      <c r="F368" s="53">
        <f>SUMIFS('Ratios_MARAMA-VA'!J:J, 'Ratios_MARAMA-VA'!AA:AA, T368)</f>
        <v>0</v>
      </c>
      <c r="G368" s="53" t="s">
        <v>963</v>
      </c>
      <c r="H368" s="53">
        <v>0.98153631160471</v>
      </c>
      <c r="I368" s="53" t="s">
        <v>964</v>
      </c>
      <c r="J368" s="53">
        <v>1.0346455402005199</v>
      </c>
      <c r="K368" s="53" t="s">
        <v>964</v>
      </c>
      <c r="L368" s="43" t="s">
        <v>870</v>
      </c>
      <c r="M368" s="43" t="s">
        <v>270</v>
      </c>
      <c r="N368" s="43" t="s">
        <v>235</v>
      </c>
      <c r="O368" s="43" t="s">
        <v>271</v>
      </c>
      <c r="P368" s="43" t="s">
        <v>133</v>
      </c>
      <c r="Q368" s="43" t="s">
        <v>133</v>
      </c>
      <c r="R368" s="43" t="s">
        <v>932</v>
      </c>
      <c r="S368" s="39"/>
      <c r="T368" s="42" t="s">
        <v>3581</v>
      </c>
    </row>
    <row r="369" spans="1:20" s="112" customFormat="1" ht="17.399999999999999" x14ac:dyDescent="0.35">
      <c r="A369" s="43" t="s">
        <v>497</v>
      </c>
      <c r="B369" s="54">
        <v>24033</v>
      </c>
      <c r="C369" s="54" t="s">
        <v>12</v>
      </c>
      <c r="D369" s="53">
        <v>0.52</v>
      </c>
      <c r="E369" s="53">
        <f>SUMIFS('Ratios_MARAMA-VA'!T:T, 'Ratios_MARAMA-VA'!AA:AA, T369)</f>
        <v>0</v>
      </c>
      <c r="F369" s="53">
        <f>SUMIFS('Ratios_MARAMA-VA'!J:J, 'Ratios_MARAMA-VA'!AA:AA, T369)</f>
        <v>0</v>
      </c>
      <c r="G369" s="53" t="s">
        <v>963</v>
      </c>
      <c r="H369" s="53">
        <v>0.63439999999999996</v>
      </c>
      <c r="I369" s="53" t="s">
        <v>964</v>
      </c>
      <c r="J369" s="53">
        <v>0.71224399999999999</v>
      </c>
      <c r="K369" s="53" t="s">
        <v>964</v>
      </c>
      <c r="L369" s="43" t="s">
        <v>611</v>
      </c>
      <c r="M369" s="43" t="s">
        <v>240</v>
      </c>
      <c r="N369" s="43" t="s">
        <v>235</v>
      </c>
      <c r="O369" s="43" t="s">
        <v>612</v>
      </c>
      <c r="P369" s="43" t="s">
        <v>613</v>
      </c>
      <c r="Q369" s="43" t="s">
        <v>614</v>
      </c>
      <c r="R369" s="43" t="s">
        <v>932</v>
      </c>
      <c r="S369" s="39"/>
      <c r="T369" s="42" t="s">
        <v>3582</v>
      </c>
    </row>
    <row r="370" spans="1:20" s="112" customFormat="1" ht="17.399999999999999" x14ac:dyDescent="0.35">
      <c r="A370" s="43" t="s">
        <v>811</v>
      </c>
      <c r="B370" s="54">
        <v>51683</v>
      </c>
      <c r="C370" s="54" t="s">
        <v>10</v>
      </c>
      <c r="D370" s="53">
        <v>36.4</v>
      </c>
      <c r="E370" s="53">
        <f>SUMIFS('Ratios_MARAMA-VA'!T:T, 'Ratios_MARAMA-VA'!AA:AA, T370)</f>
        <v>0</v>
      </c>
      <c r="F370" s="53">
        <f>SUMIFS('Ratios_MARAMA-VA'!J:J, 'Ratios_MARAMA-VA'!AA:AA, T370)</f>
        <v>0</v>
      </c>
      <c r="G370" s="53" t="s">
        <v>963</v>
      </c>
      <c r="H370" s="53">
        <v>41.287738273599999</v>
      </c>
      <c r="I370" s="53" t="s">
        <v>964</v>
      </c>
      <c r="J370" s="53">
        <v>44.928594838400002</v>
      </c>
      <c r="K370" s="53" t="s">
        <v>964</v>
      </c>
      <c r="L370" s="43" t="s">
        <v>874</v>
      </c>
      <c r="M370" s="43" t="s">
        <v>240</v>
      </c>
      <c r="N370" s="43" t="s">
        <v>235</v>
      </c>
      <c r="O370" s="43" t="s">
        <v>612</v>
      </c>
      <c r="P370" s="43" t="s">
        <v>123</v>
      </c>
      <c r="Q370" s="43" t="s">
        <v>123</v>
      </c>
      <c r="R370" s="43" t="s">
        <v>932</v>
      </c>
      <c r="S370" s="39"/>
      <c r="T370" s="42" t="s">
        <v>3583</v>
      </c>
    </row>
    <row r="371" spans="1:20" s="112" customFormat="1" ht="17.399999999999999" x14ac:dyDescent="0.35">
      <c r="A371" s="43" t="s">
        <v>811</v>
      </c>
      <c r="B371" s="54">
        <v>51683</v>
      </c>
      <c r="C371" s="54" t="s">
        <v>12</v>
      </c>
      <c r="D371" s="53">
        <v>34.700000000000003</v>
      </c>
      <c r="E371" s="53">
        <f>SUMIFS('Ratios_MARAMA-VA'!T:T, 'Ratios_MARAMA-VA'!AA:AA, T371)</f>
        <v>0</v>
      </c>
      <c r="F371" s="53">
        <f>SUMIFS('Ratios_MARAMA-VA'!J:J, 'Ratios_MARAMA-VA'!AA:AA, T371)</f>
        <v>0</v>
      </c>
      <c r="G371" s="53" t="s">
        <v>963</v>
      </c>
      <c r="H371" s="53">
        <v>39.359464782800003</v>
      </c>
      <c r="I371" s="53" t="s">
        <v>964</v>
      </c>
      <c r="J371" s="53">
        <v>42.830281343199999</v>
      </c>
      <c r="K371" s="53" t="s">
        <v>964</v>
      </c>
      <c r="L371" s="43" t="s">
        <v>874</v>
      </c>
      <c r="M371" s="43" t="s">
        <v>240</v>
      </c>
      <c r="N371" s="43" t="s">
        <v>235</v>
      </c>
      <c r="O371" s="43" t="s">
        <v>612</v>
      </c>
      <c r="P371" s="43" t="s">
        <v>123</v>
      </c>
      <c r="Q371" s="43" t="s">
        <v>123</v>
      </c>
      <c r="R371" s="43" t="s">
        <v>932</v>
      </c>
      <c r="S371" s="39"/>
      <c r="T371" s="42" t="s">
        <v>3584</v>
      </c>
    </row>
    <row r="372" spans="1:20" s="112" customFormat="1" ht="17.399999999999999" x14ac:dyDescent="0.35">
      <c r="A372" s="43" t="s">
        <v>9</v>
      </c>
      <c r="B372" s="54">
        <v>11001</v>
      </c>
      <c r="C372" s="54" t="s">
        <v>12</v>
      </c>
      <c r="D372" s="53">
        <v>9.5554999999999904E-2</v>
      </c>
      <c r="E372" s="53">
        <f>SUMIFS('Ratios_MARAMA-VA'!T:T, 'Ratios_MARAMA-VA'!AA:AA, T372)</f>
        <v>0</v>
      </c>
      <c r="F372" s="53">
        <f>SUMIFS('Ratios_MARAMA-VA'!J:J, 'Ratios_MARAMA-VA'!AA:AA, T372)</f>
        <v>0</v>
      </c>
      <c r="G372" s="53" t="s">
        <v>963</v>
      </c>
      <c r="H372" s="53">
        <v>0.115869203046815</v>
      </c>
      <c r="I372" s="53" t="s">
        <v>964</v>
      </c>
      <c r="J372" s="53">
        <v>0.13091035000000001</v>
      </c>
      <c r="K372" s="53" t="s">
        <v>964</v>
      </c>
      <c r="L372" s="43" t="s">
        <v>278</v>
      </c>
      <c r="M372" s="43" t="s">
        <v>240</v>
      </c>
      <c r="N372" s="43" t="s">
        <v>235</v>
      </c>
      <c r="O372" s="43" t="s">
        <v>275</v>
      </c>
      <c r="P372" s="43" t="s">
        <v>276</v>
      </c>
      <c r="Q372" s="43" t="s">
        <v>279</v>
      </c>
      <c r="R372" s="43" t="s">
        <v>932</v>
      </c>
      <c r="S372" s="39"/>
      <c r="T372" s="42" t="s">
        <v>3585</v>
      </c>
    </row>
    <row r="373" spans="1:20" s="112" customFormat="1" ht="17.399999999999999" x14ac:dyDescent="0.35">
      <c r="A373" s="43" t="s">
        <v>9</v>
      </c>
      <c r="B373" s="54">
        <v>11001</v>
      </c>
      <c r="C373" s="54" t="s">
        <v>12</v>
      </c>
      <c r="D373" s="53">
        <v>0.37</v>
      </c>
      <c r="E373" s="53">
        <f>SUMIFS('Ratios_MARAMA-VA'!T:T, 'Ratios_MARAMA-VA'!AA:AA, T373)</f>
        <v>0</v>
      </c>
      <c r="F373" s="53">
        <f>SUMIFS('Ratios_MARAMA-VA'!J:J, 'Ratios_MARAMA-VA'!AA:AA, T373)</f>
        <v>0</v>
      </c>
      <c r="G373" s="53" t="s">
        <v>963</v>
      </c>
      <c r="H373" s="53">
        <v>0.44865894121</v>
      </c>
      <c r="I373" s="53" t="s">
        <v>964</v>
      </c>
      <c r="J373" s="53">
        <v>0.50690000000000002</v>
      </c>
      <c r="K373" s="53" t="s">
        <v>964</v>
      </c>
      <c r="L373" s="43" t="s">
        <v>274</v>
      </c>
      <c r="M373" s="43" t="s">
        <v>240</v>
      </c>
      <c r="N373" s="43" t="s">
        <v>235</v>
      </c>
      <c r="O373" s="43" t="s">
        <v>275</v>
      </c>
      <c r="P373" s="43" t="s">
        <v>276</v>
      </c>
      <c r="Q373" s="43" t="s">
        <v>277</v>
      </c>
      <c r="R373" s="43" t="s">
        <v>932</v>
      </c>
      <c r="S373" s="39"/>
      <c r="T373" s="42" t="s">
        <v>3586</v>
      </c>
    </row>
    <row r="374" spans="1:20" s="112" customFormat="1" ht="17.399999999999999" x14ac:dyDescent="0.35">
      <c r="A374" s="43" t="s">
        <v>497</v>
      </c>
      <c r="B374" s="54">
        <v>24033</v>
      </c>
      <c r="C374" s="54" t="s">
        <v>10</v>
      </c>
      <c r="D374" s="53">
        <v>1.8200700000000001</v>
      </c>
      <c r="E374" s="53">
        <f>SUMIFS('Ratios_MARAMA-VA'!T:T, 'Ratios_MARAMA-VA'!AA:AA, T374)</f>
        <v>0</v>
      </c>
      <c r="F374" s="53">
        <f>SUMIFS('Ratios_MARAMA-VA'!J:J, 'Ratios_MARAMA-VA'!AA:AA, T374)</f>
        <v>0</v>
      </c>
      <c r="G374" s="53" t="s">
        <v>963</v>
      </c>
      <c r="H374" s="55" t="s">
        <v>14</v>
      </c>
      <c r="I374" s="53" t="s">
        <v>964</v>
      </c>
      <c r="J374" s="55" t="s">
        <v>14</v>
      </c>
      <c r="K374" s="53" t="s">
        <v>964</v>
      </c>
      <c r="L374" s="43" t="s">
        <v>615</v>
      </c>
      <c r="M374" s="43" t="s">
        <v>240</v>
      </c>
      <c r="N374" s="43" t="s">
        <v>235</v>
      </c>
      <c r="O374" s="43" t="s">
        <v>248</v>
      </c>
      <c r="P374" s="43" t="s">
        <v>213</v>
      </c>
      <c r="Q374" s="43" t="s">
        <v>616</v>
      </c>
      <c r="R374" s="43" t="s">
        <v>932</v>
      </c>
      <c r="S374" s="39"/>
      <c r="T374" s="42" t="s">
        <v>3587</v>
      </c>
    </row>
    <row r="375" spans="1:20" s="112" customFormat="1" ht="17.399999999999999" x14ac:dyDescent="0.35">
      <c r="A375" s="43" t="s">
        <v>497</v>
      </c>
      <c r="B375" s="54">
        <v>24033</v>
      </c>
      <c r="C375" s="54" t="s">
        <v>12</v>
      </c>
      <c r="D375" s="53">
        <v>0.75504499999999997</v>
      </c>
      <c r="E375" s="53">
        <f>SUMIFS('Ratios_MARAMA-VA'!T:T, 'Ratios_MARAMA-VA'!AA:AA, T375)</f>
        <v>0</v>
      </c>
      <c r="F375" s="53">
        <f>SUMIFS('Ratios_MARAMA-VA'!J:J, 'Ratios_MARAMA-VA'!AA:AA, T375)</f>
        <v>0</v>
      </c>
      <c r="G375" s="53" t="s">
        <v>963</v>
      </c>
      <c r="H375" s="55" t="s">
        <v>14</v>
      </c>
      <c r="I375" s="53" t="s">
        <v>964</v>
      </c>
      <c r="J375" s="55" t="s">
        <v>14</v>
      </c>
      <c r="K375" s="53" t="s">
        <v>964</v>
      </c>
      <c r="L375" s="43" t="s">
        <v>615</v>
      </c>
      <c r="M375" s="43" t="s">
        <v>240</v>
      </c>
      <c r="N375" s="43" t="s">
        <v>235</v>
      </c>
      <c r="O375" s="43" t="s">
        <v>248</v>
      </c>
      <c r="P375" s="43" t="s">
        <v>213</v>
      </c>
      <c r="Q375" s="43" t="s">
        <v>616</v>
      </c>
      <c r="R375" s="43" t="s">
        <v>932</v>
      </c>
      <c r="S375" s="39"/>
      <c r="T375" s="42" t="s">
        <v>3588</v>
      </c>
    </row>
    <row r="376" spans="1:20" s="112" customFormat="1" ht="17.399999999999999" x14ac:dyDescent="0.35">
      <c r="A376" s="43" t="s">
        <v>9</v>
      </c>
      <c r="B376" s="54">
        <v>11001</v>
      </c>
      <c r="C376" s="54" t="s">
        <v>12</v>
      </c>
      <c r="D376" s="53">
        <v>0.29850946099999998</v>
      </c>
      <c r="E376" s="53">
        <f>SUMIFS('Ratios_MARAMA-VA'!T:T, 'Ratios_MARAMA-VA'!AA:AA, T376)</f>
        <v>0</v>
      </c>
      <c r="F376" s="53">
        <f>SUMIFS('Ratios_MARAMA-VA'!J:J, 'Ratios_MARAMA-VA'!AA:AA, T376)</f>
        <v>0</v>
      </c>
      <c r="G376" s="53" t="s">
        <v>963</v>
      </c>
      <c r="H376" s="53">
        <v>0.36172228143912</v>
      </c>
      <c r="I376" s="53" t="s">
        <v>964</v>
      </c>
      <c r="J376" s="53">
        <v>0.408556432497449</v>
      </c>
      <c r="K376" s="53" t="s">
        <v>964</v>
      </c>
      <c r="L376" s="43" t="s">
        <v>247</v>
      </c>
      <c r="M376" s="43" t="s">
        <v>119</v>
      </c>
      <c r="N376" s="43" t="s">
        <v>235</v>
      </c>
      <c r="O376" s="43" t="s">
        <v>248</v>
      </c>
      <c r="P376" s="43" t="s">
        <v>249</v>
      </c>
      <c r="Q376" s="43" t="s">
        <v>250</v>
      </c>
      <c r="R376" s="43" t="s">
        <v>932</v>
      </c>
      <c r="S376" s="39"/>
      <c r="T376" s="42" t="s">
        <v>3589</v>
      </c>
    </row>
    <row r="377" spans="1:20" s="112" customFormat="1" ht="17.399999999999999" x14ac:dyDescent="0.35">
      <c r="A377" s="43" t="s">
        <v>9</v>
      </c>
      <c r="B377" s="54">
        <v>11001</v>
      </c>
      <c r="C377" s="54" t="s">
        <v>12</v>
      </c>
      <c r="D377" s="53">
        <v>6.8880867999999998E-2</v>
      </c>
      <c r="E377" s="53">
        <f>SUMIFS('Ratios_MARAMA-VA'!T:T, 'Ratios_MARAMA-VA'!AA:AA, T377)</f>
        <v>0</v>
      </c>
      <c r="F377" s="53">
        <f>SUMIFS('Ratios_MARAMA-VA'!J:J, 'Ratios_MARAMA-VA'!AA:AA, T377)</f>
        <v>0</v>
      </c>
      <c r="G377" s="53" t="s">
        <v>963</v>
      </c>
      <c r="H377" s="53">
        <v>8.24379580300032E-2</v>
      </c>
      <c r="I377" s="53" t="s">
        <v>964</v>
      </c>
      <c r="J377" s="53">
        <v>9.2555551522106497E-2</v>
      </c>
      <c r="K377" s="53" t="s">
        <v>964</v>
      </c>
      <c r="L377" s="43" t="s">
        <v>251</v>
      </c>
      <c r="M377" s="43" t="s">
        <v>119</v>
      </c>
      <c r="N377" s="43" t="s">
        <v>235</v>
      </c>
      <c r="O377" s="43" t="s">
        <v>248</v>
      </c>
      <c r="P377" s="43" t="s">
        <v>249</v>
      </c>
      <c r="Q377" s="43" t="s">
        <v>252</v>
      </c>
      <c r="R377" s="43" t="s">
        <v>932</v>
      </c>
      <c r="S377" s="39"/>
      <c r="T377" s="42" t="s">
        <v>3590</v>
      </c>
    </row>
    <row r="378" spans="1:20" s="112" customFormat="1" ht="17.399999999999999" x14ac:dyDescent="0.35">
      <c r="A378" s="43" t="s">
        <v>9</v>
      </c>
      <c r="B378" s="54">
        <v>11001</v>
      </c>
      <c r="C378" s="54" t="s">
        <v>10</v>
      </c>
      <c r="D378" s="53">
        <v>0.19685</v>
      </c>
      <c r="E378" s="53">
        <f>SUMIFS('Ratios_MARAMA-VA'!T:T, 'Ratios_MARAMA-VA'!AA:AA, T378)</f>
        <v>0</v>
      </c>
      <c r="F378" s="53">
        <f>SUMIFS('Ratios_MARAMA-VA'!J:J, 'Ratios_MARAMA-VA'!AA:AA, T378)</f>
        <v>0</v>
      </c>
      <c r="G378" s="53" t="s">
        <v>963</v>
      </c>
      <c r="H378" s="53">
        <v>0.15987123006005</v>
      </c>
      <c r="I378" s="53" t="s">
        <v>964</v>
      </c>
      <c r="J378" s="53">
        <v>0.14237216348345</v>
      </c>
      <c r="K378" s="53" t="s">
        <v>964</v>
      </c>
      <c r="L378" s="43" t="s">
        <v>266</v>
      </c>
      <c r="M378" s="43" t="s">
        <v>240</v>
      </c>
      <c r="N378" s="43" t="s">
        <v>235</v>
      </c>
      <c r="O378" s="43" t="s">
        <v>267</v>
      </c>
      <c r="P378" s="43" t="s">
        <v>267</v>
      </c>
      <c r="Q378" s="43" t="s">
        <v>268</v>
      </c>
      <c r="R378" s="43" t="s">
        <v>932</v>
      </c>
      <c r="S378" s="39"/>
      <c r="T378" s="42" t="s">
        <v>3591</v>
      </c>
    </row>
    <row r="379" spans="1:20" s="112" customFormat="1" ht="17.399999999999999" x14ac:dyDescent="0.35">
      <c r="A379" s="43" t="s">
        <v>9</v>
      </c>
      <c r="B379" s="54">
        <v>11001</v>
      </c>
      <c r="C379" s="54" t="s">
        <v>12</v>
      </c>
      <c r="D379" s="53">
        <v>4.8999999999999998E-4</v>
      </c>
      <c r="E379" s="53">
        <f>SUMIFS('Ratios_MARAMA-VA'!T:T, 'Ratios_MARAMA-VA'!AA:AA, T379)</f>
        <v>0</v>
      </c>
      <c r="F379" s="53">
        <f>SUMIFS('Ratios_MARAMA-VA'!J:J, 'Ratios_MARAMA-VA'!AA:AA, T379)</f>
        <v>0</v>
      </c>
      <c r="G379" s="53" t="s">
        <v>963</v>
      </c>
      <c r="H379" s="53">
        <v>3.9795226177000002E-4</v>
      </c>
      <c r="I379" s="53" t="s">
        <v>964</v>
      </c>
      <c r="J379" s="53">
        <v>3.5439349812990001E-4</v>
      </c>
      <c r="K379" s="53" t="s">
        <v>964</v>
      </c>
      <c r="L379" s="43" t="s">
        <v>266</v>
      </c>
      <c r="M379" s="43" t="s">
        <v>240</v>
      </c>
      <c r="N379" s="43" t="s">
        <v>235</v>
      </c>
      <c r="O379" s="43" t="s">
        <v>267</v>
      </c>
      <c r="P379" s="43" t="s">
        <v>267</v>
      </c>
      <c r="Q379" s="43" t="s">
        <v>268</v>
      </c>
      <c r="R379" s="43" t="s">
        <v>932</v>
      </c>
      <c r="S379" s="39"/>
      <c r="T379" s="42" t="s">
        <v>3592</v>
      </c>
    </row>
    <row r="380" spans="1:20" s="112" customFormat="1" ht="17.399999999999999" x14ac:dyDescent="0.35">
      <c r="A380" s="43" t="s">
        <v>497</v>
      </c>
      <c r="B380" s="54">
        <v>24031</v>
      </c>
      <c r="C380" s="54" t="s">
        <v>10</v>
      </c>
      <c r="D380" s="53">
        <v>0.15861</v>
      </c>
      <c r="E380" s="53">
        <f>SUMIFS('Ratios_MARAMA-VA'!T:T, 'Ratios_MARAMA-VA'!AA:AA, T380)</f>
        <v>0</v>
      </c>
      <c r="F380" s="53">
        <f>SUMIFS('Ratios_MARAMA-VA'!J:J, 'Ratios_MARAMA-VA'!AA:AA, T380)</f>
        <v>0</v>
      </c>
      <c r="G380" s="53" t="s">
        <v>963</v>
      </c>
      <c r="H380" s="53">
        <v>0.19232917477113001</v>
      </c>
      <c r="I380" s="53" t="s">
        <v>964</v>
      </c>
      <c r="J380" s="53">
        <v>0.21729570000000001</v>
      </c>
      <c r="K380" s="53" t="s">
        <v>964</v>
      </c>
      <c r="L380" s="43" t="s">
        <v>602</v>
      </c>
      <c r="M380" s="43" t="s">
        <v>240</v>
      </c>
      <c r="N380" s="43" t="s">
        <v>235</v>
      </c>
      <c r="O380" s="43" t="s">
        <v>267</v>
      </c>
      <c r="P380" s="43" t="s">
        <v>603</v>
      </c>
      <c r="Q380" s="43" t="s">
        <v>604</v>
      </c>
      <c r="R380" s="43" t="s">
        <v>932</v>
      </c>
      <c r="S380" s="39"/>
      <c r="T380" s="42" t="s">
        <v>3593</v>
      </c>
    </row>
    <row r="381" spans="1:20" s="112" customFormat="1" ht="17.399999999999999" x14ac:dyDescent="0.35">
      <c r="A381" s="43" t="s">
        <v>497</v>
      </c>
      <c r="B381" s="54">
        <v>24031</v>
      </c>
      <c r="C381" s="54" t="s">
        <v>12</v>
      </c>
      <c r="D381" s="53">
        <v>8.6700000000000006E-3</v>
      </c>
      <c r="E381" s="53">
        <f>SUMIFS('Ratios_MARAMA-VA'!T:T, 'Ratios_MARAMA-VA'!AA:AA, T381)</f>
        <v>0</v>
      </c>
      <c r="F381" s="53">
        <f>SUMIFS('Ratios_MARAMA-VA'!J:J, 'Ratios_MARAMA-VA'!AA:AA, T381)</f>
        <v>0</v>
      </c>
      <c r="G381" s="53" t="s">
        <v>963</v>
      </c>
      <c r="H381" s="53">
        <v>1.051317032511E-2</v>
      </c>
      <c r="I381" s="53" t="s">
        <v>964</v>
      </c>
      <c r="J381" s="53">
        <v>1.18779E-2</v>
      </c>
      <c r="K381" s="53" t="s">
        <v>964</v>
      </c>
      <c r="L381" s="43" t="s">
        <v>602</v>
      </c>
      <c r="M381" s="43" t="s">
        <v>240</v>
      </c>
      <c r="N381" s="43" t="s">
        <v>235</v>
      </c>
      <c r="O381" s="43" t="s">
        <v>267</v>
      </c>
      <c r="P381" s="43" t="s">
        <v>603</v>
      </c>
      <c r="Q381" s="43" t="s">
        <v>604</v>
      </c>
      <c r="R381" s="43" t="s">
        <v>932</v>
      </c>
      <c r="S381" s="39"/>
      <c r="T381" s="42" t="s">
        <v>3597</v>
      </c>
    </row>
    <row r="382" spans="1:20" s="112" customFormat="1" ht="17.399999999999999" x14ac:dyDescent="0.35">
      <c r="A382" s="43" t="s">
        <v>811</v>
      </c>
      <c r="B382" s="54">
        <v>51059</v>
      </c>
      <c r="C382" s="54" t="s">
        <v>10</v>
      </c>
      <c r="D382" s="53">
        <v>7.7012997500000004</v>
      </c>
      <c r="E382" s="53">
        <f>SUMIFS('Ratios_MARAMA-VA'!T:T, 'Ratios_MARAMA-VA'!AA:AA, T382)</f>
        <v>0</v>
      </c>
      <c r="F382" s="53">
        <f>SUMIFS('Ratios_MARAMA-VA'!J:J, 'Ratios_MARAMA-VA'!AA:AA, T382)</f>
        <v>0</v>
      </c>
      <c r="G382" s="53" t="s">
        <v>963</v>
      </c>
      <c r="H382" s="53">
        <v>9.0714490674416908</v>
      </c>
      <c r="I382" s="53" t="s">
        <v>964</v>
      </c>
      <c r="J382" s="53">
        <v>10.0756341210292</v>
      </c>
      <c r="K382" s="53" t="s">
        <v>964</v>
      </c>
      <c r="L382" s="43" t="s">
        <v>602</v>
      </c>
      <c r="M382" s="43" t="s">
        <v>240</v>
      </c>
      <c r="N382" s="43" t="s">
        <v>235</v>
      </c>
      <c r="O382" s="43" t="s">
        <v>267</v>
      </c>
      <c r="P382" s="43" t="s">
        <v>603</v>
      </c>
      <c r="Q382" s="43" t="s">
        <v>604</v>
      </c>
      <c r="R382" s="43" t="s">
        <v>932</v>
      </c>
      <c r="S382" s="39"/>
      <c r="T382" s="42" t="s">
        <v>3594</v>
      </c>
    </row>
    <row r="383" spans="1:20" s="112" customFormat="1" ht="17.399999999999999" x14ac:dyDescent="0.35">
      <c r="A383" s="43" t="s">
        <v>811</v>
      </c>
      <c r="B383" s="54">
        <v>51059</v>
      </c>
      <c r="C383" s="54" t="s">
        <v>12</v>
      </c>
      <c r="D383" s="53">
        <v>1.6077657999999999</v>
      </c>
      <c r="E383" s="53">
        <f>SUMIFS('Ratios_MARAMA-VA'!T:T, 'Ratios_MARAMA-VA'!AA:AA, T383)</f>
        <v>0</v>
      </c>
      <c r="F383" s="53">
        <f>SUMIFS('Ratios_MARAMA-VA'!J:J, 'Ratios_MARAMA-VA'!AA:AA, T383)</f>
        <v>0</v>
      </c>
      <c r="G383" s="53" t="s">
        <v>963</v>
      </c>
      <c r="H383" s="53">
        <v>1.87840951740545</v>
      </c>
      <c r="I383" s="53" t="s">
        <v>964</v>
      </c>
      <c r="J383" s="53">
        <v>2.0895796431059801</v>
      </c>
      <c r="K383" s="53" t="s">
        <v>964</v>
      </c>
      <c r="L383" s="43" t="s">
        <v>602</v>
      </c>
      <c r="M383" s="43" t="s">
        <v>240</v>
      </c>
      <c r="N383" s="43" t="s">
        <v>235</v>
      </c>
      <c r="O383" s="43" t="s">
        <v>267</v>
      </c>
      <c r="P383" s="43" t="s">
        <v>603</v>
      </c>
      <c r="Q383" s="43" t="s">
        <v>604</v>
      </c>
      <c r="R383" s="43" t="s">
        <v>932</v>
      </c>
      <c r="S383" s="39"/>
      <c r="T383" s="42" t="s">
        <v>3598</v>
      </c>
    </row>
    <row r="384" spans="1:20" s="112" customFormat="1" ht="17.399999999999999" x14ac:dyDescent="0.35">
      <c r="A384" s="43" t="s">
        <v>811</v>
      </c>
      <c r="B384" s="54">
        <v>51107</v>
      </c>
      <c r="C384" s="54" t="s">
        <v>10</v>
      </c>
      <c r="D384" s="53">
        <v>28.867850300000001</v>
      </c>
      <c r="E384" s="53">
        <f>SUMIFS('Ratios_MARAMA-VA'!T:T, 'Ratios_MARAMA-VA'!AA:AA, T384)</f>
        <v>0</v>
      </c>
      <c r="F384" s="53">
        <f>SUMIFS('Ratios_MARAMA-VA'!J:J, 'Ratios_MARAMA-VA'!AA:AA, T384)</f>
        <v>0</v>
      </c>
      <c r="G384" s="53" t="s">
        <v>963</v>
      </c>
      <c r="H384" s="53">
        <v>35.072788022672803</v>
      </c>
      <c r="I384" s="53" t="s">
        <v>964</v>
      </c>
      <c r="J384" s="53">
        <v>39.533715400985898</v>
      </c>
      <c r="K384" s="53" t="s">
        <v>964</v>
      </c>
      <c r="L384" s="43" t="s">
        <v>602</v>
      </c>
      <c r="M384" s="43" t="s">
        <v>240</v>
      </c>
      <c r="N384" s="43" t="s">
        <v>235</v>
      </c>
      <c r="O384" s="43" t="s">
        <v>267</v>
      </c>
      <c r="P384" s="43" t="s">
        <v>603</v>
      </c>
      <c r="Q384" s="43" t="s">
        <v>604</v>
      </c>
      <c r="R384" s="43" t="s">
        <v>932</v>
      </c>
      <c r="S384" s="39"/>
      <c r="T384" s="42" t="s">
        <v>3595</v>
      </c>
    </row>
    <row r="385" spans="1:20" s="112" customFormat="1" ht="17.399999999999999" x14ac:dyDescent="0.35">
      <c r="A385" s="43" t="s">
        <v>811</v>
      </c>
      <c r="B385" s="54">
        <v>51107</v>
      </c>
      <c r="C385" s="54" t="s">
        <v>12</v>
      </c>
      <c r="D385" s="53">
        <v>3.78107785</v>
      </c>
      <c r="E385" s="53">
        <f>SUMIFS('Ratios_MARAMA-VA'!T:T, 'Ratios_MARAMA-VA'!AA:AA, T385)</f>
        <v>0</v>
      </c>
      <c r="F385" s="53">
        <f>SUMIFS('Ratios_MARAMA-VA'!J:J, 'Ratios_MARAMA-VA'!AA:AA, T385)</f>
        <v>0</v>
      </c>
      <c r="G385" s="53" t="s">
        <v>963</v>
      </c>
      <c r="H385" s="53">
        <v>4.4634629609415102</v>
      </c>
      <c r="I385" s="53" t="s">
        <v>964</v>
      </c>
      <c r="J385" s="53">
        <v>4.9864258513650004</v>
      </c>
      <c r="K385" s="53" t="s">
        <v>964</v>
      </c>
      <c r="L385" s="43" t="s">
        <v>602</v>
      </c>
      <c r="M385" s="43" t="s">
        <v>240</v>
      </c>
      <c r="N385" s="43" t="s">
        <v>235</v>
      </c>
      <c r="O385" s="43" t="s">
        <v>267</v>
      </c>
      <c r="P385" s="43" t="s">
        <v>603</v>
      </c>
      <c r="Q385" s="43" t="s">
        <v>604</v>
      </c>
      <c r="R385" s="43" t="s">
        <v>932</v>
      </c>
      <c r="S385" s="39"/>
      <c r="T385" s="42" t="s">
        <v>3599</v>
      </c>
    </row>
    <row r="386" spans="1:20" s="112" customFormat="1" ht="17.399999999999999" x14ac:dyDescent="0.35">
      <c r="A386" s="43" t="s">
        <v>811</v>
      </c>
      <c r="B386" s="54">
        <v>51153</v>
      </c>
      <c r="C386" s="54" t="s">
        <v>10</v>
      </c>
      <c r="D386" s="53">
        <v>39.628136300000001</v>
      </c>
      <c r="E386" s="53">
        <f>SUMIFS('Ratios_MARAMA-VA'!T:T, 'Ratios_MARAMA-VA'!AA:AA, T386)</f>
        <v>0</v>
      </c>
      <c r="F386" s="53">
        <f>SUMIFS('Ratios_MARAMA-VA'!J:J, 'Ratios_MARAMA-VA'!AA:AA, T386)</f>
        <v>0</v>
      </c>
      <c r="G386" s="53" t="s">
        <v>963</v>
      </c>
      <c r="H386" s="53">
        <v>47.915905006935297</v>
      </c>
      <c r="I386" s="53" t="s">
        <v>964</v>
      </c>
      <c r="J386" s="53">
        <v>53.9071380900712</v>
      </c>
      <c r="K386" s="53" t="s">
        <v>964</v>
      </c>
      <c r="L386" s="43" t="s">
        <v>602</v>
      </c>
      <c r="M386" s="43" t="s">
        <v>240</v>
      </c>
      <c r="N386" s="43" t="s">
        <v>235</v>
      </c>
      <c r="O386" s="43" t="s">
        <v>267</v>
      </c>
      <c r="P386" s="43" t="s">
        <v>603</v>
      </c>
      <c r="Q386" s="43" t="s">
        <v>604</v>
      </c>
      <c r="R386" s="43" t="s">
        <v>932</v>
      </c>
      <c r="S386" s="39"/>
      <c r="T386" s="42" t="s">
        <v>3596</v>
      </c>
    </row>
    <row r="387" spans="1:20" s="112" customFormat="1" ht="17.399999999999999" x14ac:dyDescent="0.35">
      <c r="A387" s="43" t="s">
        <v>811</v>
      </c>
      <c r="B387" s="54">
        <v>51153</v>
      </c>
      <c r="C387" s="54" t="s">
        <v>12</v>
      </c>
      <c r="D387" s="53">
        <v>8.3632197000000001</v>
      </c>
      <c r="E387" s="53">
        <f>SUMIFS('Ratios_MARAMA-VA'!T:T, 'Ratios_MARAMA-VA'!AA:AA, T387)</f>
        <v>0</v>
      </c>
      <c r="F387" s="53">
        <f>SUMIFS('Ratios_MARAMA-VA'!J:J, 'Ratios_MARAMA-VA'!AA:AA, T387)</f>
        <v>0</v>
      </c>
      <c r="G387" s="53" t="s">
        <v>963</v>
      </c>
      <c r="H387" s="53">
        <v>10.1303150353069</v>
      </c>
      <c r="I387" s="53" t="s">
        <v>964</v>
      </c>
      <c r="J387" s="53">
        <v>11.436708509615199</v>
      </c>
      <c r="K387" s="53" t="s">
        <v>964</v>
      </c>
      <c r="L387" s="43" t="s">
        <v>602</v>
      </c>
      <c r="M387" s="43" t="s">
        <v>240</v>
      </c>
      <c r="N387" s="43" t="s">
        <v>235</v>
      </c>
      <c r="O387" s="43" t="s">
        <v>267</v>
      </c>
      <c r="P387" s="43" t="s">
        <v>603</v>
      </c>
      <c r="Q387" s="43" t="s">
        <v>604</v>
      </c>
      <c r="R387" s="43" t="s">
        <v>932</v>
      </c>
      <c r="S387" s="39"/>
      <c r="T387" s="42" t="s">
        <v>3600</v>
      </c>
    </row>
    <row r="388" spans="1:20" s="112" customFormat="1" ht="17.399999999999999" x14ac:dyDescent="0.35">
      <c r="A388" s="43" t="s">
        <v>811</v>
      </c>
      <c r="B388" s="54">
        <v>51153</v>
      </c>
      <c r="C388" s="54" t="s">
        <v>12</v>
      </c>
      <c r="D388" s="53">
        <v>3.15E-2</v>
      </c>
      <c r="E388" s="53">
        <f>SUMIFS('Ratios_MARAMA-VA'!T:T, 'Ratios_MARAMA-VA'!AA:AA, T388)</f>
        <v>0</v>
      </c>
      <c r="F388" s="53">
        <f>SUMIFS('Ratios_MARAMA-VA'!J:J, 'Ratios_MARAMA-VA'!AA:AA, T388)</f>
        <v>0</v>
      </c>
      <c r="G388" s="53" t="s">
        <v>963</v>
      </c>
      <c r="H388" s="53">
        <v>3.8429999999999999E-2</v>
      </c>
      <c r="I388" s="53" t="s">
        <v>964</v>
      </c>
      <c r="J388" s="53">
        <v>4.3145549999999998E-2</v>
      </c>
      <c r="K388" s="53" t="s">
        <v>964</v>
      </c>
      <c r="L388" s="43" t="s">
        <v>875</v>
      </c>
      <c r="M388" s="43" t="s">
        <v>125</v>
      </c>
      <c r="N388" s="43" t="s">
        <v>120</v>
      </c>
      <c r="O388" s="43" t="s">
        <v>126</v>
      </c>
      <c r="P388" s="43" t="s">
        <v>383</v>
      </c>
      <c r="Q388" s="43" t="s">
        <v>876</v>
      </c>
      <c r="R388" s="43" t="s">
        <v>932</v>
      </c>
      <c r="S388" s="39"/>
      <c r="T388" s="42" t="s">
        <v>2310</v>
      </c>
    </row>
    <row r="389" spans="1:20" s="112" customFormat="1" ht="17.399999999999999" x14ac:dyDescent="0.35">
      <c r="A389" s="43" t="s">
        <v>497</v>
      </c>
      <c r="B389" s="54">
        <v>24021</v>
      </c>
      <c r="C389" s="54" t="s">
        <v>12</v>
      </c>
      <c r="D389" s="53">
        <v>7.2999999999999995E-2</v>
      </c>
      <c r="E389" s="53">
        <f>SUMIFS('Ratios_MARAMA-VA'!T:T, 'Ratios_MARAMA-VA'!AA:AA, T389)</f>
        <v>0</v>
      </c>
      <c r="F389" s="53">
        <f>SUMIFS('Ratios_MARAMA-VA'!J:J, 'Ratios_MARAMA-VA'!AA:AA, T389)</f>
        <v>0</v>
      </c>
      <c r="G389" s="53" t="s">
        <v>963</v>
      </c>
      <c r="H389" s="53">
        <v>5.9286765528999898E-2</v>
      </c>
      <c r="I389" s="53" t="s">
        <v>964</v>
      </c>
      <c r="J389" s="53">
        <v>5.2797398700999899E-2</v>
      </c>
      <c r="K389" s="53" t="s">
        <v>964</v>
      </c>
      <c r="L389" s="43" t="s">
        <v>566</v>
      </c>
      <c r="M389" s="43" t="s">
        <v>125</v>
      </c>
      <c r="N389" s="43" t="s">
        <v>120</v>
      </c>
      <c r="O389" s="43" t="s">
        <v>126</v>
      </c>
      <c r="P389" s="43" t="s">
        <v>383</v>
      </c>
      <c r="Q389" s="43" t="s">
        <v>567</v>
      </c>
      <c r="R389" s="43" t="s">
        <v>932</v>
      </c>
      <c r="S389" s="39"/>
      <c r="T389" s="42" t="s">
        <v>2311</v>
      </c>
    </row>
    <row r="390" spans="1:20" s="112" customFormat="1" ht="17.399999999999999" x14ac:dyDescent="0.35">
      <c r="A390" s="43" t="s">
        <v>811</v>
      </c>
      <c r="B390" s="54">
        <v>51059</v>
      </c>
      <c r="C390" s="54" t="s">
        <v>12</v>
      </c>
      <c r="D390" s="53">
        <v>0.19</v>
      </c>
      <c r="E390" s="53">
        <f>SUMIFS('Ratios_MARAMA-VA'!T:T, 'Ratios_MARAMA-VA'!AA:AA, T390)</f>
        <v>0</v>
      </c>
      <c r="F390" s="53">
        <f>SUMIFS('Ratios_MARAMA-VA'!J:J, 'Ratios_MARAMA-VA'!AA:AA, T390)</f>
        <v>0</v>
      </c>
      <c r="G390" s="53" t="s">
        <v>963</v>
      </c>
      <c r="H390" s="53">
        <v>0.23180000000000001</v>
      </c>
      <c r="I390" s="53" t="s">
        <v>964</v>
      </c>
      <c r="J390" s="53">
        <v>0.260243</v>
      </c>
      <c r="K390" s="53" t="s">
        <v>964</v>
      </c>
      <c r="L390" s="43" t="s">
        <v>818</v>
      </c>
      <c r="M390" s="43" t="s">
        <v>125</v>
      </c>
      <c r="N390" s="43" t="s">
        <v>120</v>
      </c>
      <c r="O390" s="43" t="s">
        <v>126</v>
      </c>
      <c r="P390" s="43" t="s">
        <v>383</v>
      </c>
      <c r="Q390" s="43" t="s">
        <v>819</v>
      </c>
      <c r="R390" s="43" t="s">
        <v>932</v>
      </c>
      <c r="S390" s="39"/>
      <c r="T390" s="42" t="s">
        <v>2312</v>
      </c>
    </row>
    <row r="391" spans="1:20" s="112" customFormat="1" ht="17.399999999999999" x14ac:dyDescent="0.35">
      <c r="A391" s="43" t="s">
        <v>9</v>
      </c>
      <c r="B391" s="54">
        <v>11001</v>
      </c>
      <c r="C391" s="54" t="s">
        <v>12</v>
      </c>
      <c r="D391" s="53">
        <v>3.4979999999999998E-3</v>
      </c>
      <c r="E391" s="53">
        <f>SUMIFS('Ratios_MARAMA-VA'!T:T, 'Ratios_MARAMA-VA'!AA:AA, T391)</f>
        <v>0</v>
      </c>
      <c r="F391" s="53">
        <f>SUMIFS('Ratios_MARAMA-VA'!J:J, 'Ratios_MARAMA-VA'!AA:AA, T391)</f>
        <v>0</v>
      </c>
      <c r="G391" s="53" t="s">
        <v>963</v>
      </c>
      <c r="H391" s="53">
        <v>4.2416458820340001E-3</v>
      </c>
      <c r="I391" s="53" t="s">
        <v>964</v>
      </c>
      <c r="J391" s="53">
        <v>4.7922599999999996E-3</v>
      </c>
      <c r="K391" s="53" t="s">
        <v>964</v>
      </c>
      <c r="L391" s="43" t="s">
        <v>129</v>
      </c>
      <c r="M391" s="43" t="s">
        <v>125</v>
      </c>
      <c r="N391" s="43" t="s">
        <v>120</v>
      </c>
      <c r="O391" s="43" t="s">
        <v>126</v>
      </c>
      <c r="P391" s="43" t="s">
        <v>127</v>
      </c>
      <c r="Q391" s="43" t="s">
        <v>130</v>
      </c>
      <c r="R391" s="43" t="s">
        <v>932</v>
      </c>
      <c r="S391" s="39"/>
      <c r="T391" s="42" t="s">
        <v>2313</v>
      </c>
    </row>
    <row r="392" spans="1:20" s="112" customFormat="1" ht="17.399999999999999" x14ac:dyDescent="0.35">
      <c r="A392" s="43" t="s">
        <v>9</v>
      </c>
      <c r="B392" s="54">
        <v>11001</v>
      </c>
      <c r="C392" s="54" t="s">
        <v>12</v>
      </c>
      <c r="D392" s="53">
        <v>4.6099999999999998E-4</v>
      </c>
      <c r="E392" s="53">
        <f>SUMIFS('Ratios_MARAMA-VA'!T:T, 'Ratios_MARAMA-VA'!AA:AA, T392)</f>
        <v>0</v>
      </c>
      <c r="F392" s="53">
        <f>SUMIFS('Ratios_MARAMA-VA'!J:J, 'Ratios_MARAMA-VA'!AA:AA, T392)</f>
        <v>0</v>
      </c>
      <c r="G392" s="53" t="s">
        <v>963</v>
      </c>
      <c r="H392" s="53">
        <v>5.5900478891300002E-4</v>
      </c>
      <c r="I392" s="53" t="s">
        <v>964</v>
      </c>
      <c r="J392" s="53">
        <v>6.3157000000000003E-4</v>
      </c>
      <c r="K392" s="53" t="s">
        <v>964</v>
      </c>
      <c r="L392" s="43" t="s">
        <v>124</v>
      </c>
      <c r="M392" s="43" t="s">
        <v>125</v>
      </c>
      <c r="N392" s="43" t="s">
        <v>120</v>
      </c>
      <c r="O392" s="43" t="s">
        <v>126</v>
      </c>
      <c r="P392" s="43" t="s">
        <v>127</v>
      </c>
      <c r="Q392" s="43" t="s">
        <v>128</v>
      </c>
      <c r="R392" s="43" t="s">
        <v>932</v>
      </c>
      <c r="S392" s="39"/>
      <c r="T392" s="42" t="s">
        <v>2314</v>
      </c>
    </row>
    <row r="393" spans="1:20" s="112" customFormat="1" ht="17.399999999999999" x14ac:dyDescent="0.35">
      <c r="A393" s="43" t="s">
        <v>9</v>
      </c>
      <c r="B393" s="54">
        <v>11001</v>
      </c>
      <c r="C393" s="54" t="s">
        <v>12</v>
      </c>
      <c r="D393" s="53">
        <v>5.0560000000000001E-2</v>
      </c>
      <c r="E393" s="53">
        <f>SUMIFS('Ratios_MARAMA-VA'!T:T, 'Ratios_MARAMA-VA'!AA:AA, T393)</f>
        <v>0</v>
      </c>
      <c r="F393" s="53">
        <f>SUMIFS('Ratios_MARAMA-VA'!J:J, 'Ratios_MARAMA-VA'!AA:AA, T393)</f>
        <v>0</v>
      </c>
      <c r="G393" s="53" t="s">
        <v>963</v>
      </c>
      <c r="H393" s="53">
        <v>6.1308638020479998E-2</v>
      </c>
      <c r="I393" s="53" t="s">
        <v>964</v>
      </c>
      <c r="J393" s="53">
        <v>6.9267200000000001E-2</v>
      </c>
      <c r="K393" s="53" t="s">
        <v>964</v>
      </c>
      <c r="L393" s="43" t="s">
        <v>131</v>
      </c>
      <c r="M393" s="43" t="s">
        <v>125</v>
      </c>
      <c r="N393" s="43" t="s">
        <v>120</v>
      </c>
      <c r="O393" s="43" t="s">
        <v>126</v>
      </c>
      <c r="P393" s="43" t="s">
        <v>127</v>
      </c>
      <c r="Q393" s="43" t="s">
        <v>123</v>
      </c>
      <c r="R393" s="43" t="s">
        <v>932</v>
      </c>
      <c r="S393" s="39"/>
      <c r="T393" s="42" t="s">
        <v>2315</v>
      </c>
    </row>
    <row r="394" spans="1:20" s="112" customFormat="1" ht="17.399999999999999" x14ac:dyDescent="0.35">
      <c r="A394" s="43" t="s">
        <v>9</v>
      </c>
      <c r="B394" s="54">
        <v>11001</v>
      </c>
      <c r="C394" s="54" t="s">
        <v>12</v>
      </c>
      <c r="D394" s="53">
        <v>6.4499999999999996E-4</v>
      </c>
      <c r="E394" s="53">
        <f>SUMIFS('Ratios_MARAMA-VA'!T:T, 'Ratios_MARAMA-VA'!AA:AA, T394)</f>
        <v>0</v>
      </c>
      <c r="F394" s="53">
        <f>SUMIFS('Ratios_MARAMA-VA'!J:J, 'Ratios_MARAMA-VA'!AA:AA, T394)</f>
        <v>0</v>
      </c>
      <c r="G394" s="53" t="s">
        <v>963</v>
      </c>
      <c r="H394" s="53">
        <v>7.8212166778500003E-4</v>
      </c>
      <c r="I394" s="53" t="s">
        <v>964</v>
      </c>
      <c r="J394" s="53">
        <v>8.8365000000000004E-4</v>
      </c>
      <c r="K394" s="53" t="s">
        <v>964</v>
      </c>
      <c r="L394" s="43" t="s">
        <v>139</v>
      </c>
      <c r="M394" s="43" t="s">
        <v>119</v>
      </c>
      <c r="N394" s="43" t="s">
        <v>120</v>
      </c>
      <c r="O394" s="43" t="s">
        <v>126</v>
      </c>
      <c r="P394" s="43" t="s">
        <v>140</v>
      </c>
      <c r="Q394" s="43" t="s">
        <v>141</v>
      </c>
      <c r="R394" s="43" t="s">
        <v>932</v>
      </c>
      <c r="S394" s="39"/>
      <c r="T394" s="42" t="s">
        <v>2316</v>
      </c>
    </row>
    <row r="395" spans="1:20" s="112" customFormat="1" ht="17.399999999999999" x14ac:dyDescent="0.35">
      <c r="A395" s="43" t="s">
        <v>9</v>
      </c>
      <c r="B395" s="54">
        <v>11001</v>
      </c>
      <c r="C395" s="54" t="s">
        <v>12</v>
      </c>
      <c r="D395" s="53">
        <v>0.61626400000000003</v>
      </c>
      <c r="E395" s="53">
        <f>SUMIFS('Ratios_MARAMA-VA'!T:T, 'Ratios_MARAMA-VA'!AA:AA, T395)</f>
        <v>0</v>
      </c>
      <c r="F395" s="53">
        <f>SUMIFS('Ratios_MARAMA-VA'!J:J, 'Ratios_MARAMA-VA'!AA:AA, T395)</f>
        <v>0</v>
      </c>
      <c r="G395" s="53" t="s">
        <v>963</v>
      </c>
      <c r="H395" s="53">
        <v>0.74727663174551195</v>
      </c>
      <c r="I395" s="53" t="s">
        <v>964</v>
      </c>
      <c r="J395" s="53">
        <v>0.84428168000000003</v>
      </c>
      <c r="K395" s="53" t="s">
        <v>964</v>
      </c>
      <c r="L395" s="43" t="s">
        <v>132</v>
      </c>
      <c r="M395" s="43" t="s">
        <v>125</v>
      </c>
      <c r="N395" s="43" t="s">
        <v>120</v>
      </c>
      <c r="O395" s="43" t="s">
        <v>126</v>
      </c>
      <c r="P395" s="43" t="s">
        <v>133</v>
      </c>
      <c r="Q395" s="43" t="s">
        <v>134</v>
      </c>
      <c r="R395" s="43" t="s">
        <v>932</v>
      </c>
      <c r="S395" s="39"/>
      <c r="T395" s="42" t="s">
        <v>2317</v>
      </c>
    </row>
    <row r="396" spans="1:20" s="112" customFormat="1" ht="17.399999999999999" x14ac:dyDescent="0.35">
      <c r="A396" s="43" t="s">
        <v>9</v>
      </c>
      <c r="B396" s="54">
        <v>11001</v>
      </c>
      <c r="C396" s="54" t="s">
        <v>12</v>
      </c>
      <c r="D396" s="53">
        <v>0.29257899999999998</v>
      </c>
      <c r="E396" s="53">
        <f>SUMIFS('Ratios_MARAMA-VA'!T:T, 'Ratios_MARAMA-VA'!AA:AA, T396)</f>
        <v>0</v>
      </c>
      <c r="F396" s="53">
        <f>SUMIFS('Ratios_MARAMA-VA'!J:J, 'Ratios_MARAMA-VA'!AA:AA, T396)</f>
        <v>0</v>
      </c>
      <c r="G396" s="53" t="s">
        <v>963</v>
      </c>
      <c r="H396" s="53">
        <v>0.26093277199238601</v>
      </c>
      <c r="I396" s="53" t="s">
        <v>964</v>
      </c>
      <c r="J396" s="53">
        <v>0.25404813178000002</v>
      </c>
      <c r="K396" s="53" t="s">
        <v>964</v>
      </c>
      <c r="L396" s="43" t="s">
        <v>174</v>
      </c>
      <c r="M396" s="43" t="s">
        <v>136</v>
      </c>
      <c r="N396" s="43" t="s">
        <v>120</v>
      </c>
      <c r="O396" s="43" t="s">
        <v>172</v>
      </c>
      <c r="P396" s="43" t="s">
        <v>175</v>
      </c>
      <c r="Q396" s="43" t="s">
        <v>176</v>
      </c>
      <c r="R396" s="43" t="s">
        <v>932</v>
      </c>
      <c r="S396" s="39"/>
      <c r="T396" s="42" t="s">
        <v>2318</v>
      </c>
    </row>
    <row r="397" spans="1:20" s="112" customFormat="1" ht="17.399999999999999" x14ac:dyDescent="0.35">
      <c r="A397" s="43" t="s">
        <v>497</v>
      </c>
      <c r="B397" s="54">
        <v>24017</v>
      </c>
      <c r="C397" s="54" t="s">
        <v>12</v>
      </c>
      <c r="D397" s="53">
        <v>0.67259999999999998</v>
      </c>
      <c r="E397" s="53">
        <f>SUMIFS('Ratios_MARAMA-VA'!T:T, 'Ratios_MARAMA-VA'!AA:AA, T397)</f>
        <v>0</v>
      </c>
      <c r="F397" s="53">
        <f>SUMIFS('Ratios_MARAMA-VA'!J:J, 'Ratios_MARAMA-VA'!AA:AA, T397)</f>
        <v>0</v>
      </c>
      <c r="G397" s="53" t="s">
        <v>963</v>
      </c>
      <c r="H397" s="53">
        <v>0.82057199999999997</v>
      </c>
      <c r="I397" s="53" t="s">
        <v>964</v>
      </c>
      <c r="J397" s="53">
        <v>0.92126021999999996</v>
      </c>
      <c r="K397" s="53" t="s">
        <v>964</v>
      </c>
      <c r="L397" s="43" t="s">
        <v>174</v>
      </c>
      <c r="M397" s="43" t="s">
        <v>136</v>
      </c>
      <c r="N397" s="43" t="s">
        <v>120</v>
      </c>
      <c r="O397" s="43" t="s">
        <v>172</v>
      </c>
      <c r="P397" s="43" t="s">
        <v>175</v>
      </c>
      <c r="Q397" s="43" t="s">
        <v>176</v>
      </c>
      <c r="R397" s="43" t="s">
        <v>932</v>
      </c>
      <c r="S397" s="39"/>
      <c r="T397" s="42" t="s">
        <v>2319</v>
      </c>
    </row>
    <row r="398" spans="1:20" s="112" customFormat="1" ht="17.399999999999999" x14ac:dyDescent="0.35">
      <c r="A398" s="43" t="s">
        <v>9</v>
      </c>
      <c r="B398" s="54">
        <v>11001</v>
      </c>
      <c r="C398" s="54" t="s">
        <v>12</v>
      </c>
      <c r="D398" s="53">
        <v>3.6000000000000002E-4</v>
      </c>
      <c r="E398" s="53">
        <f>SUMIFS('Ratios_MARAMA-VA'!T:T, 'Ratios_MARAMA-VA'!AA:AA, T398)</f>
        <v>0</v>
      </c>
      <c r="F398" s="53">
        <f>SUMIFS('Ratios_MARAMA-VA'!J:J, 'Ratios_MARAMA-VA'!AA:AA, T398)</f>
        <v>0</v>
      </c>
      <c r="G398" s="53" t="s">
        <v>963</v>
      </c>
      <c r="H398" s="53">
        <v>4.3653302387999999E-4</v>
      </c>
      <c r="I398" s="53" t="s">
        <v>964</v>
      </c>
      <c r="J398" s="53">
        <v>4.9319999999999995E-4</v>
      </c>
      <c r="K398" s="53" t="s">
        <v>964</v>
      </c>
      <c r="L398" s="43" t="s">
        <v>177</v>
      </c>
      <c r="M398" s="43" t="s">
        <v>136</v>
      </c>
      <c r="N398" s="43" t="s">
        <v>120</v>
      </c>
      <c r="O398" s="43" t="s">
        <v>172</v>
      </c>
      <c r="P398" s="43" t="s">
        <v>178</v>
      </c>
      <c r="Q398" s="43" t="s">
        <v>179</v>
      </c>
      <c r="R398" s="43" t="s">
        <v>932</v>
      </c>
      <c r="S398" s="39"/>
      <c r="T398" s="42" t="s">
        <v>2320</v>
      </c>
    </row>
    <row r="399" spans="1:20" s="112" customFormat="1" ht="17.399999999999999" x14ac:dyDescent="0.35">
      <c r="A399" s="43" t="s">
        <v>497</v>
      </c>
      <c r="B399" s="54">
        <v>24021</v>
      </c>
      <c r="C399" s="54" t="s">
        <v>10</v>
      </c>
      <c r="D399" s="53">
        <v>5.4774760000000002</v>
      </c>
      <c r="E399" s="53">
        <f>SUMIFS('Ratios_MARAMA-VA'!T:T, 'Ratios_MARAMA-VA'!AA:AA, T399)</f>
        <v>0</v>
      </c>
      <c r="F399" s="53">
        <f>SUMIFS('Ratios_MARAMA-VA'!J:J, 'Ratios_MARAMA-VA'!AA:AA, T399)</f>
        <v>0</v>
      </c>
      <c r="G399" s="53" t="s">
        <v>963</v>
      </c>
      <c r="H399" s="53">
        <v>5.6569761257083204</v>
      </c>
      <c r="I399" s="53" t="s">
        <v>964</v>
      </c>
      <c r="J399" s="53">
        <v>6.2934240330258104</v>
      </c>
      <c r="K399" s="53" t="s">
        <v>964</v>
      </c>
      <c r="L399" s="43" t="s">
        <v>568</v>
      </c>
      <c r="M399" s="43" t="s">
        <v>136</v>
      </c>
      <c r="N399" s="43" t="s">
        <v>120</v>
      </c>
      <c r="O399" s="43" t="s">
        <v>172</v>
      </c>
      <c r="P399" s="43" t="s">
        <v>569</v>
      </c>
      <c r="Q399" s="43" t="s">
        <v>570</v>
      </c>
      <c r="R399" s="43" t="s">
        <v>932</v>
      </c>
      <c r="S399" s="39"/>
      <c r="T399" s="42" t="s">
        <v>2321</v>
      </c>
    </row>
    <row r="400" spans="1:20" s="112" customFormat="1" ht="17.399999999999999" x14ac:dyDescent="0.35">
      <c r="A400" s="43" t="s">
        <v>497</v>
      </c>
      <c r="B400" s="54">
        <v>24021</v>
      </c>
      <c r="C400" s="54" t="s">
        <v>12</v>
      </c>
      <c r="D400" s="53">
        <v>222.19970000000001</v>
      </c>
      <c r="E400" s="53">
        <f>SUMIFS('Ratios_MARAMA-VA'!T:T, 'Ratios_MARAMA-VA'!AA:AA, T400)</f>
        <v>0</v>
      </c>
      <c r="F400" s="53">
        <f>SUMIFS('Ratios_MARAMA-VA'!J:J, 'Ratios_MARAMA-VA'!AA:AA, T400)</f>
        <v>0</v>
      </c>
      <c r="G400" s="53" t="s">
        <v>963</v>
      </c>
      <c r="H400" s="53">
        <v>229.48131548902299</v>
      </c>
      <c r="I400" s="53" t="s">
        <v>964</v>
      </c>
      <c r="J400" s="53">
        <v>255.299508772129</v>
      </c>
      <c r="K400" s="53" t="s">
        <v>964</v>
      </c>
      <c r="L400" s="43" t="s">
        <v>568</v>
      </c>
      <c r="M400" s="43" t="s">
        <v>136</v>
      </c>
      <c r="N400" s="43" t="s">
        <v>120</v>
      </c>
      <c r="O400" s="43" t="s">
        <v>172</v>
      </c>
      <c r="P400" s="43" t="s">
        <v>569</v>
      </c>
      <c r="Q400" s="43" t="s">
        <v>570</v>
      </c>
      <c r="R400" s="43" t="s">
        <v>932</v>
      </c>
      <c r="S400" s="39"/>
      <c r="T400" s="42" t="s">
        <v>2322</v>
      </c>
    </row>
    <row r="401" spans="1:20" s="112" customFormat="1" ht="17.399999999999999" x14ac:dyDescent="0.35">
      <c r="A401" s="43" t="s">
        <v>497</v>
      </c>
      <c r="B401" s="54">
        <v>24031</v>
      </c>
      <c r="C401" s="54" t="s">
        <v>12</v>
      </c>
      <c r="D401" s="53">
        <v>0.54963499999999998</v>
      </c>
      <c r="E401" s="53">
        <f>SUMIFS('Ratios_MARAMA-VA'!T:T, 'Ratios_MARAMA-VA'!AA:AA, T401)</f>
        <v>0</v>
      </c>
      <c r="F401" s="53">
        <f>SUMIFS('Ratios_MARAMA-VA'!J:J, 'Ratios_MARAMA-VA'!AA:AA, T401)</f>
        <v>0</v>
      </c>
      <c r="G401" s="53" t="s">
        <v>963</v>
      </c>
      <c r="H401" s="53">
        <v>0.67055469999999995</v>
      </c>
      <c r="I401" s="53" t="s">
        <v>964</v>
      </c>
      <c r="J401" s="53">
        <v>0.75283505949999996</v>
      </c>
      <c r="K401" s="53" t="s">
        <v>964</v>
      </c>
      <c r="L401" s="43" t="s">
        <v>568</v>
      </c>
      <c r="M401" s="43" t="s">
        <v>136</v>
      </c>
      <c r="N401" s="43" t="s">
        <v>120</v>
      </c>
      <c r="O401" s="43" t="s">
        <v>172</v>
      </c>
      <c r="P401" s="43" t="s">
        <v>569</v>
      </c>
      <c r="Q401" s="43" t="s">
        <v>570</v>
      </c>
      <c r="R401" s="43" t="s">
        <v>932</v>
      </c>
      <c r="S401" s="39"/>
      <c r="T401" s="42" t="s">
        <v>2323</v>
      </c>
    </row>
    <row r="402" spans="1:20" s="112" customFormat="1" ht="17.399999999999999" x14ac:dyDescent="0.35">
      <c r="A402" s="43" t="s">
        <v>497</v>
      </c>
      <c r="B402" s="54">
        <v>24031</v>
      </c>
      <c r="C402" s="54" t="s">
        <v>12</v>
      </c>
      <c r="D402" s="53">
        <v>1.0300400000000001</v>
      </c>
      <c r="E402" s="53">
        <f>SUMIFS('Ratios_MARAMA-VA'!T:T, 'Ratios_MARAMA-VA'!AA:AA, T402)</f>
        <v>0</v>
      </c>
      <c r="F402" s="53">
        <f>SUMIFS('Ratios_MARAMA-VA'!J:J, 'Ratios_MARAMA-VA'!AA:AA, T402)</f>
        <v>0</v>
      </c>
      <c r="G402" s="53" t="s">
        <v>963</v>
      </c>
      <c r="H402" s="53">
        <v>1.2566488</v>
      </c>
      <c r="I402" s="53" t="s">
        <v>964</v>
      </c>
      <c r="J402" s="53">
        <v>1.410845788</v>
      </c>
      <c r="K402" s="53" t="s">
        <v>964</v>
      </c>
      <c r="L402" s="43" t="s">
        <v>597</v>
      </c>
      <c r="M402" s="43" t="s">
        <v>136</v>
      </c>
      <c r="N402" s="43" t="s">
        <v>120</v>
      </c>
      <c r="O402" s="43" t="s">
        <v>172</v>
      </c>
      <c r="P402" s="43" t="s">
        <v>569</v>
      </c>
      <c r="Q402" s="43" t="s">
        <v>123</v>
      </c>
      <c r="R402" s="43" t="s">
        <v>932</v>
      </c>
      <c r="S402" s="39"/>
      <c r="T402" s="42" t="s">
        <v>2324</v>
      </c>
    </row>
    <row r="403" spans="1:20" s="112" customFormat="1" ht="17.399999999999999" x14ac:dyDescent="0.35">
      <c r="A403" s="43" t="s">
        <v>9</v>
      </c>
      <c r="B403" s="54">
        <v>11001</v>
      </c>
      <c r="C403" s="54" t="s">
        <v>12</v>
      </c>
      <c r="D403" s="53">
        <v>4.6303000000000001</v>
      </c>
      <c r="E403" s="53">
        <f>SUMIFS('Ratios_MARAMA-VA'!T:T, 'Ratios_MARAMA-VA'!AA:AA, T403)</f>
        <v>0</v>
      </c>
      <c r="F403" s="53">
        <f>SUMIFS('Ratios_MARAMA-VA'!J:J, 'Ratios_MARAMA-VA'!AA:AA, T403)</f>
        <v>0</v>
      </c>
      <c r="G403" s="53" t="s">
        <v>963</v>
      </c>
      <c r="H403" s="53">
        <v>5.3578595840686001</v>
      </c>
      <c r="I403" s="53" t="s">
        <v>964</v>
      </c>
      <c r="J403" s="53">
        <v>5.8962152071418004</v>
      </c>
      <c r="K403" s="53" t="s">
        <v>964</v>
      </c>
      <c r="L403" s="43" t="s">
        <v>171</v>
      </c>
      <c r="M403" s="43" t="s">
        <v>136</v>
      </c>
      <c r="N403" s="43" t="s">
        <v>120</v>
      </c>
      <c r="O403" s="43" t="s">
        <v>172</v>
      </c>
      <c r="P403" s="43" t="s">
        <v>133</v>
      </c>
      <c r="Q403" s="43" t="s">
        <v>134</v>
      </c>
      <c r="R403" s="43" t="s">
        <v>932</v>
      </c>
      <c r="S403" s="39"/>
      <c r="T403" s="42" t="s">
        <v>2325</v>
      </c>
    </row>
    <row r="404" spans="1:20" s="112" customFormat="1" ht="17.399999999999999" x14ac:dyDescent="0.35">
      <c r="A404" s="43" t="s">
        <v>811</v>
      </c>
      <c r="B404" s="54">
        <v>51153</v>
      </c>
      <c r="C404" s="54" t="s">
        <v>12</v>
      </c>
      <c r="D404" s="53">
        <v>2.3E-2</v>
      </c>
      <c r="E404" s="53">
        <f>SUMIFS('Ratios_MARAMA-VA'!T:T, 'Ratios_MARAMA-VA'!AA:AA, T404)</f>
        <v>0</v>
      </c>
      <c r="F404" s="53">
        <f>SUMIFS('Ratios_MARAMA-VA'!J:J, 'Ratios_MARAMA-VA'!AA:AA, T404)</f>
        <v>0</v>
      </c>
      <c r="G404" s="53" t="s">
        <v>963</v>
      </c>
      <c r="H404" s="53">
        <v>2.8059999999999901E-2</v>
      </c>
      <c r="I404" s="53" t="s">
        <v>964</v>
      </c>
      <c r="J404" s="53">
        <v>3.1503099999999999E-2</v>
      </c>
      <c r="K404" s="53" t="s">
        <v>964</v>
      </c>
      <c r="L404" s="43" t="s">
        <v>887</v>
      </c>
      <c r="M404" s="43" t="s">
        <v>136</v>
      </c>
      <c r="N404" s="43" t="s">
        <v>120</v>
      </c>
      <c r="O404" s="43" t="s">
        <v>172</v>
      </c>
      <c r="P404" s="43" t="s">
        <v>133</v>
      </c>
      <c r="Q404" s="43" t="s">
        <v>888</v>
      </c>
      <c r="R404" s="43" t="s">
        <v>932</v>
      </c>
      <c r="S404" s="39"/>
      <c r="T404" s="42" t="s">
        <v>2326</v>
      </c>
    </row>
    <row r="405" spans="1:20" s="112" customFormat="1" ht="17.399999999999999" x14ac:dyDescent="0.35">
      <c r="A405" s="43" t="s">
        <v>9</v>
      </c>
      <c r="B405" s="54">
        <v>11001</v>
      </c>
      <c r="C405" s="54" t="s">
        <v>12</v>
      </c>
      <c r="D405" s="53">
        <v>0.15609999999999999</v>
      </c>
      <c r="E405" s="53">
        <f>SUMIFS('Ratios_MARAMA-VA'!T:T, 'Ratios_MARAMA-VA'!AA:AA, T405)</f>
        <v>0</v>
      </c>
      <c r="F405" s="53">
        <f>SUMIFS('Ratios_MARAMA-VA'!J:J, 'Ratios_MARAMA-VA'!AA:AA, T405)</f>
        <v>0</v>
      </c>
      <c r="G405" s="53" t="s">
        <v>963</v>
      </c>
      <c r="H405" s="53">
        <v>0.18920715391990001</v>
      </c>
      <c r="I405" s="53" t="s">
        <v>964</v>
      </c>
      <c r="J405" s="53">
        <v>0.21371478796999999</v>
      </c>
      <c r="K405" s="53" t="s">
        <v>964</v>
      </c>
      <c r="L405" s="43" t="s">
        <v>173</v>
      </c>
      <c r="M405" s="43" t="s">
        <v>136</v>
      </c>
      <c r="N405" s="43" t="s">
        <v>120</v>
      </c>
      <c r="O405" s="43" t="s">
        <v>172</v>
      </c>
      <c r="P405" s="43" t="s">
        <v>138</v>
      </c>
      <c r="Q405" s="43" t="s">
        <v>138</v>
      </c>
      <c r="R405" s="43" t="s">
        <v>932</v>
      </c>
      <c r="S405" s="39"/>
      <c r="T405" s="42" t="s">
        <v>2327</v>
      </c>
    </row>
    <row r="406" spans="1:20" s="112" customFormat="1" ht="17.399999999999999" x14ac:dyDescent="0.35">
      <c r="A406" s="43" t="s">
        <v>497</v>
      </c>
      <c r="B406" s="54">
        <v>24017</v>
      </c>
      <c r="C406" s="54" t="s">
        <v>12</v>
      </c>
      <c r="D406" s="53">
        <v>5.5999999999999999E-3</v>
      </c>
      <c r="E406" s="53">
        <f>SUMIFS('Ratios_MARAMA-VA'!T:T, 'Ratios_MARAMA-VA'!AA:AA, T406)</f>
        <v>0</v>
      </c>
      <c r="F406" s="53">
        <f>SUMIFS('Ratios_MARAMA-VA'!J:J, 'Ratios_MARAMA-VA'!AA:AA, T406)</f>
        <v>0</v>
      </c>
      <c r="G406" s="53" t="s">
        <v>963</v>
      </c>
      <c r="H406" s="53">
        <v>6.8319999999998998E-3</v>
      </c>
      <c r="I406" s="53" t="s">
        <v>964</v>
      </c>
      <c r="J406" s="53">
        <v>7.6703199999999996E-3</v>
      </c>
      <c r="K406" s="53" t="s">
        <v>964</v>
      </c>
      <c r="L406" s="43" t="s">
        <v>173</v>
      </c>
      <c r="M406" s="43" t="s">
        <v>136</v>
      </c>
      <c r="N406" s="43" t="s">
        <v>120</v>
      </c>
      <c r="O406" s="43" t="s">
        <v>172</v>
      </c>
      <c r="P406" s="43" t="s">
        <v>138</v>
      </c>
      <c r="Q406" s="43" t="s">
        <v>138</v>
      </c>
      <c r="R406" s="43" t="s">
        <v>932</v>
      </c>
      <c r="S406" s="39"/>
      <c r="T406" s="42" t="s">
        <v>2328</v>
      </c>
    </row>
    <row r="407" spans="1:20" s="112" customFormat="1" ht="17.399999999999999" x14ac:dyDescent="0.35">
      <c r="A407" s="43" t="s">
        <v>811</v>
      </c>
      <c r="B407" s="54">
        <v>51059</v>
      </c>
      <c r="C407" s="54" t="s">
        <v>12</v>
      </c>
      <c r="D407" s="53">
        <v>5.1440000000000001</v>
      </c>
      <c r="E407" s="53">
        <f>SUMIFS('Ratios_MARAMA-VA'!T:T, 'Ratios_MARAMA-VA'!AA:AA, T407)</f>
        <v>0</v>
      </c>
      <c r="F407" s="53">
        <f>SUMIFS('Ratios_MARAMA-VA'!J:J, 'Ratios_MARAMA-VA'!AA:AA, T407)</f>
        <v>0</v>
      </c>
      <c r="G407" s="53" t="s">
        <v>963</v>
      </c>
      <c r="H407" s="53">
        <v>5.2751394859722103</v>
      </c>
      <c r="I407" s="53" t="s">
        <v>964</v>
      </c>
      <c r="J407" s="53">
        <v>5.63336948212803</v>
      </c>
      <c r="K407" s="53" t="s">
        <v>964</v>
      </c>
      <c r="L407" s="43" t="s">
        <v>827</v>
      </c>
      <c r="M407" s="43" t="s">
        <v>119</v>
      </c>
      <c r="N407" s="43" t="s">
        <v>120</v>
      </c>
      <c r="O407" s="43" t="s">
        <v>155</v>
      </c>
      <c r="P407" s="43" t="s">
        <v>825</v>
      </c>
      <c r="Q407" s="43" t="s">
        <v>828</v>
      </c>
      <c r="R407" s="43" t="s">
        <v>932</v>
      </c>
      <c r="S407" s="39"/>
      <c r="T407" s="42" t="s">
        <v>2329</v>
      </c>
    </row>
    <row r="408" spans="1:20" s="112" customFormat="1" ht="17.399999999999999" x14ac:dyDescent="0.35">
      <c r="A408" s="43" t="s">
        <v>811</v>
      </c>
      <c r="B408" s="54">
        <v>51600</v>
      </c>
      <c r="C408" s="54" t="s">
        <v>12</v>
      </c>
      <c r="D408" s="53">
        <v>5.1860000000000003E-2</v>
      </c>
      <c r="E408" s="53">
        <f>SUMIFS('Ratios_MARAMA-VA'!T:T, 'Ratios_MARAMA-VA'!AA:AA, T408)</f>
        <v>0</v>
      </c>
      <c r="F408" s="53">
        <f>SUMIFS('Ratios_MARAMA-VA'!J:J, 'Ratios_MARAMA-VA'!AA:AA, T408)</f>
        <v>0</v>
      </c>
      <c r="G408" s="53" t="s">
        <v>963</v>
      </c>
      <c r="H408" s="53">
        <v>5.3182102204999401E-2</v>
      </c>
      <c r="I408" s="53" t="s">
        <v>964</v>
      </c>
      <c r="J408" s="53">
        <v>5.6793651116476898E-2</v>
      </c>
      <c r="K408" s="53" t="s">
        <v>964</v>
      </c>
      <c r="L408" s="43" t="s">
        <v>827</v>
      </c>
      <c r="M408" s="43" t="s">
        <v>119</v>
      </c>
      <c r="N408" s="43" t="s">
        <v>120</v>
      </c>
      <c r="O408" s="43" t="s">
        <v>155</v>
      </c>
      <c r="P408" s="43" t="s">
        <v>825</v>
      </c>
      <c r="Q408" s="43" t="s">
        <v>828</v>
      </c>
      <c r="R408" s="43" t="s">
        <v>932</v>
      </c>
      <c r="S408" s="39"/>
      <c r="T408" s="42" t="s">
        <v>2330</v>
      </c>
    </row>
    <row r="409" spans="1:20" s="112" customFormat="1" ht="17.399999999999999" x14ac:dyDescent="0.35">
      <c r="A409" s="43" t="s">
        <v>811</v>
      </c>
      <c r="B409" s="54">
        <v>51059</v>
      </c>
      <c r="C409" s="54" t="s">
        <v>12</v>
      </c>
      <c r="D409" s="53">
        <v>0.52900000000000003</v>
      </c>
      <c r="E409" s="53">
        <f>SUMIFS('Ratios_MARAMA-VA'!T:T, 'Ratios_MARAMA-VA'!AA:AA, T409)</f>
        <v>0</v>
      </c>
      <c r="F409" s="53">
        <f>SUMIFS('Ratios_MARAMA-VA'!J:J, 'Ratios_MARAMA-VA'!AA:AA, T409)</f>
        <v>0</v>
      </c>
      <c r="G409" s="53" t="s">
        <v>963</v>
      </c>
      <c r="H409" s="53">
        <v>0.41804728134539898</v>
      </c>
      <c r="I409" s="53" t="s">
        <v>964</v>
      </c>
      <c r="J409" s="53">
        <v>0.40766401834502702</v>
      </c>
      <c r="K409" s="53" t="s">
        <v>964</v>
      </c>
      <c r="L409" s="43" t="s">
        <v>824</v>
      </c>
      <c r="M409" s="43" t="s">
        <v>119</v>
      </c>
      <c r="N409" s="43" t="s">
        <v>120</v>
      </c>
      <c r="O409" s="43" t="s">
        <v>155</v>
      </c>
      <c r="P409" s="43" t="s">
        <v>825</v>
      </c>
      <c r="Q409" s="43" t="s">
        <v>826</v>
      </c>
      <c r="R409" s="43" t="s">
        <v>932</v>
      </c>
      <c r="S409" s="39"/>
      <c r="T409" s="42" t="s">
        <v>2331</v>
      </c>
    </row>
    <row r="410" spans="1:20" s="112" customFormat="1" ht="17.399999999999999" x14ac:dyDescent="0.35">
      <c r="A410" s="43" t="s">
        <v>811</v>
      </c>
      <c r="B410" s="54">
        <v>51600</v>
      </c>
      <c r="C410" s="54" t="s">
        <v>12</v>
      </c>
      <c r="D410" s="53">
        <v>0.96</v>
      </c>
      <c r="E410" s="53">
        <f>SUMIFS('Ratios_MARAMA-VA'!T:T, 'Ratios_MARAMA-VA'!AA:AA, T410)</f>
        <v>0</v>
      </c>
      <c r="F410" s="53">
        <f>SUMIFS('Ratios_MARAMA-VA'!J:J, 'Ratios_MARAMA-VA'!AA:AA, T410)</f>
        <v>0</v>
      </c>
      <c r="G410" s="53" t="s">
        <v>963</v>
      </c>
      <c r="H410" s="53">
        <v>0.75864913060790795</v>
      </c>
      <c r="I410" s="53" t="s">
        <v>964</v>
      </c>
      <c r="J410" s="53">
        <v>0.73980615805524796</v>
      </c>
      <c r="K410" s="53" t="s">
        <v>964</v>
      </c>
      <c r="L410" s="43" t="s">
        <v>824</v>
      </c>
      <c r="M410" s="43" t="s">
        <v>119</v>
      </c>
      <c r="N410" s="43" t="s">
        <v>120</v>
      </c>
      <c r="O410" s="43" t="s">
        <v>155</v>
      </c>
      <c r="P410" s="43" t="s">
        <v>825</v>
      </c>
      <c r="Q410" s="43" t="s">
        <v>826</v>
      </c>
      <c r="R410" s="43" t="s">
        <v>932</v>
      </c>
      <c r="S410" s="39"/>
      <c r="T410" s="42" t="s">
        <v>2332</v>
      </c>
    </row>
    <row r="411" spans="1:20" s="112" customFormat="1" ht="17.399999999999999" x14ac:dyDescent="0.35">
      <c r="A411" s="43" t="s">
        <v>811</v>
      </c>
      <c r="B411" s="54">
        <v>51600</v>
      </c>
      <c r="C411" s="54" t="s">
        <v>12</v>
      </c>
      <c r="D411" s="53">
        <v>0.71</v>
      </c>
      <c r="E411" s="53">
        <f>SUMIFS('Ratios_MARAMA-VA'!T:T, 'Ratios_MARAMA-VA'!AA:AA, T411)</f>
        <v>0</v>
      </c>
      <c r="F411" s="53">
        <f>SUMIFS('Ratios_MARAMA-VA'!J:J, 'Ratios_MARAMA-VA'!AA:AA, T411)</f>
        <v>0</v>
      </c>
      <c r="G411" s="53" t="s">
        <v>963</v>
      </c>
      <c r="H411" s="53">
        <v>0.56108425284543195</v>
      </c>
      <c r="I411" s="53" t="s">
        <v>964</v>
      </c>
      <c r="J411" s="53">
        <v>0.54714830439502704</v>
      </c>
      <c r="K411" s="53" t="s">
        <v>964</v>
      </c>
      <c r="L411" s="43" t="s">
        <v>864</v>
      </c>
      <c r="M411" s="43" t="s">
        <v>119</v>
      </c>
      <c r="N411" s="43" t="s">
        <v>120</v>
      </c>
      <c r="O411" s="43" t="s">
        <v>155</v>
      </c>
      <c r="P411" s="43" t="s">
        <v>825</v>
      </c>
      <c r="Q411" s="43" t="s">
        <v>865</v>
      </c>
      <c r="R411" s="43" t="s">
        <v>932</v>
      </c>
      <c r="S411" s="39"/>
      <c r="T411" s="42" t="s">
        <v>2333</v>
      </c>
    </row>
    <row r="412" spans="1:20" s="112" customFormat="1" ht="17.399999999999999" x14ac:dyDescent="0.35">
      <c r="A412" s="43" t="s">
        <v>811</v>
      </c>
      <c r="B412" s="54">
        <v>51059</v>
      </c>
      <c r="C412" s="54" t="s">
        <v>12</v>
      </c>
      <c r="D412" s="53">
        <v>1.25E-3</v>
      </c>
      <c r="E412" s="53">
        <f>SUMIFS('Ratios_MARAMA-VA'!T:T, 'Ratios_MARAMA-VA'!AA:AA, T412)</f>
        <v>0</v>
      </c>
      <c r="F412" s="53">
        <f>SUMIFS('Ratios_MARAMA-VA'!J:J, 'Ratios_MARAMA-VA'!AA:AA, T412)</f>
        <v>0</v>
      </c>
      <c r="G412" s="53" t="s">
        <v>963</v>
      </c>
      <c r="H412" s="53">
        <v>1.0333743887678999E-3</v>
      </c>
      <c r="I412" s="53" t="s">
        <v>964</v>
      </c>
      <c r="J412" s="53">
        <v>1.0146527191197E-3</v>
      </c>
      <c r="K412" s="53" t="s">
        <v>964</v>
      </c>
      <c r="L412" s="43" t="s">
        <v>829</v>
      </c>
      <c r="M412" s="43" t="s">
        <v>119</v>
      </c>
      <c r="N412" s="43" t="s">
        <v>120</v>
      </c>
      <c r="O412" s="43" t="s">
        <v>155</v>
      </c>
      <c r="P412" s="43" t="s">
        <v>825</v>
      </c>
      <c r="Q412" s="43" t="s">
        <v>830</v>
      </c>
      <c r="R412" s="43" t="s">
        <v>932</v>
      </c>
      <c r="S412" s="39"/>
      <c r="T412" s="42" t="s">
        <v>2334</v>
      </c>
    </row>
    <row r="413" spans="1:20" s="112" customFormat="1" ht="17.399999999999999" x14ac:dyDescent="0.35">
      <c r="A413" s="43" t="s">
        <v>9</v>
      </c>
      <c r="B413" s="54">
        <v>11001</v>
      </c>
      <c r="C413" s="54" t="s">
        <v>12</v>
      </c>
      <c r="D413" s="53">
        <v>2.0881E-2</v>
      </c>
      <c r="E413" s="53">
        <f>SUMIFS('Ratios_MARAMA-VA'!T:T, 'Ratios_MARAMA-VA'!AA:AA, T413)</f>
        <v>0</v>
      </c>
      <c r="F413" s="53">
        <f>SUMIFS('Ratios_MARAMA-VA'!J:J, 'Ratios_MARAMA-VA'!AA:AA, T413)</f>
        <v>0</v>
      </c>
      <c r="G413" s="53" t="s">
        <v>963</v>
      </c>
      <c r="H413" s="53">
        <v>1.8788605048593199E-2</v>
      </c>
      <c r="I413" s="53" t="s">
        <v>964</v>
      </c>
      <c r="J413" s="53">
        <v>1.7892836125801701E-2</v>
      </c>
      <c r="K413" s="53" t="s">
        <v>964</v>
      </c>
      <c r="L413" s="43" t="s">
        <v>154</v>
      </c>
      <c r="M413" s="43" t="s">
        <v>119</v>
      </c>
      <c r="N413" s="43" t="s">
        <v>120</v>
      </c>
      <c r="O413" s="43" t="s">
        <v>155</v>
      </c>
      <c r="P413" s="43" t="s">
        <v>156</v>
      </c>
      <c r="Q413" s="43" t="s">
        <v>157</v>
      </c>
      <c r="R413" s="43" t="s">
        <v>932</v>
      </c>
      <c r="S413" s="39"/>
      <c r="T413" s="42" t="s">
        <v>2335</v>
      </c>
    </row>
    <row r="414" spans="1:20" s="112" customFormat="1" ht="17.399999999999999" x14ac:dyDescent="0.35">
      <c r="A414" s="43" t="s">
        <v>811</v>
      </c>
      <c r="B414" s="54">
        <v>51059</v>
      </c>
      <c r="C414" s="54" t="s">
        <v>12</v>
      </c>
      <c r="D414" s="53">
        <v>2.7E-4</v>
      </c>
      <c r="E414" s="53">
        <f>SUMIFS('Ratios_MARAMA-VA'!T:T, 'Ratios_MARAMA-VA'!AA:AA, T414)</f>
        <v>0</v>
      </c>
      <c r="F414" s="53">
        <f>SUMIFS('Ratios_MARAMA-VA'!J:J, 'Ratios_MARAMA-VA'!AA:AA, T414)</f>
        <v>0</v>
      </c>
      <c r="G414" s="53" t="s">
        <v>963</v>
      </c>
      <c r="H414" s="55" t="s">
        <v>14</v>
      </c>
      <c r="I414" s="53" t="s">
        <v>964</v>
      </c>
      <c r="J414" s="55" t="s">
        <v>14</v>
      </c>
      <c r="K414" s="53" t="s">
        <v>964</v>
      </c>
      <c r="L414" s="43" t="s">
        <v>831</v>
      </c>
      <c r="M414" s="43" t="s">
        <v>119</v>
      </c>
      <c r="N414" s="43" t="s">
        <v>120</v>
      </c>
      <c r="O414" s="43" t="s">
        <v>155</v>
      </c>
      <c r="P414" s="43" t="s">
        <v>156</v>
      </c>
      <c r="Q414" s="43" t="s">
        <v>832</v>
      </c>
      <c r="R414" s="43" t="s">
        <v>932</v>
      </c>
      <c r="S414" s="39"/>
      <c r="T414" s="42" t="s">
        <v>2336</v>
      </c>
    </row>
    <row r="415" spans="1:20" s="112" customFormat="1" ht="17.399999999999999" x14ac:dyDescent="0.35">
      <c r="A415" s="43" t="s">
        <v>811</v>
      </c>
      <c r="B415" s="54">
        <v>51600</v>
      </c>
      <c r="C415" s="54" t="s">
        <v>12</v>
      </c>
      <c r="D415" s="53">
        <v>2.7099999999999999E-2</v>
      </c>
      <c r="E415" s="53">
        <f>SUMIFS('Ratios_MARAMA-VA'!T:T, 'Ratios_MARAMA-VA'!AA:AA, T415)</f>
        <v>0</v>
      </c>
      <c r="F415" s="53">
        <f>SUMIFS('Ratios_MARAMA-VA'!J:J, 'Ratios_MARAMA-VA'!AA:AA, T415)</f>
        <v>0</v>
      </c>
      <c r="G415" s="53" t="s">
        <v>963</v>
      </c>
      <c r="H415" s="53">
        <v>2.14160327494523E-2</v>
      </c>
      <c r="I415" s="53" t="s">
        <v>964</v>
      </c>
      <c r="J415" s="53">
        <v>2.0884111336767701E-2</v>
      </c>
      <c r="K415" s="53" t="s">
        <v>964</v>
      </c>
      <c r="L415" s="43" t="s">
        <v>866</v>
      </c>
      <c r="M415" s="43" t="s">
        <v>119</v>
      </c>
      <c r="N415" s="43" t="s">
        <v>120</v>
      </c>
      <c r="O415" s="43" t="s">
        <v>155</v>
      </c>
      <c r="P415" s="43" t="s">
        <v>156</v>
      </c>
      <c r="Q415" s="43" t="s">
        <v>826</v>
      </c>
      <c r="R415" s="43" t="s">
        <v>932</v>
      </c>
      <c r="S415" s="39"/>
      <c r="T415" s="42" t="s">
        <v>2337</v>
      </c>
    </row>
    <row r="416" spans="1:20" s="112" customFormat="1" ht="17.399999999999999" x14ac:dyDescent="0.35">
      <c r="A416" s="43" t="s">
        <v>811</v>
      </c>
      <c r="B416" s="54">
        <v>51600</v>
      </c>
      <c r="C416" s="54" t="s">
        <v>12</v>
      </c>
      <c r="D416" s="53">
        <v>6.4799999999999996E-2</v>
      </c>
      <c r="E416" s="53">
        <f>SUMIFS('Ratios_MARAMA-VA'!T:T, 'Ratios_MARAMA-VA'!AA:AA, T416)</f>
        <v>0</v>
      </c>
      <c r="F416" s="53">
        <f>SUMIFS('Ratios_MARAMA-VA'!J:J, 'Ratios_MARAMA-VA'!AA:AA, T416)</f>
        <v>0</v>
      </c>
      <c r="G416" s="53" t="s">
        <v>963</v>
      </c>
      <c r="H416" s="53">
        <v>5.1208816316033703E-2</v>
      </c>
      <c r="I416" s="53" t="s">
        <v>964</v>
      </c>
      <c r="J416" s="53">
        <v>4.9936915668729202E-2</v>
      </c>
      <c r="K416" s="53" t="s">
        <v>964</v>
      </c>
      <c r="L416" s="43" t="s">
        <v>867</v>
      </c>
      <c r="M416" s="43" t="s">
        <v>119</v>
      </c>
      <c r="N416" s="43" t="s">
        <v>120</v>
      </c>
      <c r="O416" s="43" t="s">
        <v>155</v>
      </c>
      <c r="P416" s="43" t="s">
        <v>156</v>
      </c>
      <c r="Q416" s="43" t="s">
        <v>865</v>
      </c>
      <c r="R416" s="43" t="s">
        <v>932</v>
      </c>
      <c r="S416" s="39"/>
      <c r="T416" s="42" t="s">
        <v>2338</v>
      </c>
    </row>
    <row r="417" spans="1:20" s="112" customFormat="1" ht="17.399999999999999" x14ac:dyDescent="0.35">
      <c r="A417" s="43" t="s">
        <v>811</v>
      </c>
      <c r="B417" s="54">
        <v>51153</v>
      </c>
      <c r="C417" s="54" t="s">
        <v>12</v>
      </c>
      <c r="D417" s="53">
        <v>0.31</v>
      </c>
      <c r="E417" s="53">
        <f>SUMIFS('Ratios_MARAMA-VA'!T:T, 'Ratios_MARAMA-VA'!AA:AA, T417)</f>
        <v>0</v>
      </c>
      <c r="F417" s="53">
        <f>SUMIFS('Ratios_MARAMA-VA'!J:J, 'Ratios_MARAMA-VA'!AA:AA, T417)</f>
        <v>0</v>
      </c>
      <c r="G417" s="53" t="s">
        <v>963</v>
      </c>
      <c r="H417" s="53">
        <v>0.24574282480826101</v>
      </c>
      <c r="I417" s="53" t="s">
        <v>964</v>
      </c>
      <c r="J417" s="53">
        <v>0.23402674557337899</v>
      </c>
      <c r="K417" s="53" t="s">
        <v>964</v>
      </c>
      <c r="L417" s="43" t="s">
        <v>879</v>
      </c>
      <c r="M417" s="43" t="s">
        <v>143</v>
      </c>
      <c r="N417" s="43" t="s">
        <v>120</v>
      </c>
      <c r="O417" s="43" t="s">
        <v>144</v>
      </c>
      <c r="P417" s="43" t="s">
        <v>145</v>
      </c>
      <c r="Q417" s="43" t="s">
        <v>880</v>
      </c>
      <c r="R417" s="43" t="s">
        <v>932</v>
      </c>
      <c r="S417" s="39"/>
      <c r="T417" s="42" t="s">
        <v>2339</v>
      </c>
    </row>
    <row r="418" spans="1:20" s="112" customFormat="1" ht="17.399999999999999" x14ac:dyDescent="0.35">
      <c r="A418" s="43" t="s">
        <v>811</v>
      </c>
      <c r="B418" s="54">
        <v>51153</v>
      </c>
      <c r="C418" s="54" t="s">
        <v>12</v>
      </c>
      <c r="D418" s="53">
        <v>0.36</v>
      </c>
      <c r="E418" s="53">
        <f>SUMIFS('Ratios_MARAMA-VA'!T:T, 'Ratios_MARAMA-VA'!AA:AA, T418)</f>
        <v>0</v>
      </c>
      <c r="F418" s="53">
        <f>SUMIFS('Ratios_MARAMA-VA'!J:J, 'Ratios_MARAMA-VA'!AA:AA, T418)</f>
        <v>0</v>
      </c>
      <c r="G418" s="53" t="s">
        <v>963</v>
      </c>
      <c r="H418" s="53">
        <v>0.28537876429346398</v>
      </c>
      <c r="I418" s="53" t="s">
        <v>964</v>
      </c>
      <c r="J418" s="53">
        <v>0.27177299485940798</v>
      </c>
      <c r="K418" s="53" t="s">
        <v>964</v>
      </c>
      <c r="L418" s="43" t="s">
        <v>881</v>
      </c>
      <c r="M418" s="43" t="s">
        <v>143</v>
      </c>
      <c r="N418" s="43" t="s">
        <v>120</v>
      </c>
      <c r="O418" s="43" t="s">
        <v>144</v>
      </c>
      <c r="P418" s="43" t="s">
        <v>145</v>
      </c>
      <c r="Q418" s="43" t="s">
        <v>882</v>
      </c>
      <c r="R418" s="43" t="s">
        <v>932</v>
      </c>
      <c r="S418" s="39"/>
      <c r="T418" s="42" t="s">
        <v>2340</v>
      </c>
    </row>
    <row r="419" spans="1:20" s="112" customFormat="1" ht="17.399999999999999" x14ac:dyDescent="0.35">
      <c r="A419" s="43" t="s">
        <v>811</v>
      </c>
      <c r="B419" s="54">
        <v>51600</v>
      </c>
      <c r="C419" s="54" t="s">
        <v>12</v>
      </c>
      <c r="D419" s="53">
        <v>1.84</v>
      </c>
      <c r="E419" s="53">
        <f>SUMIFS('Ratios_MARAMA-VA'!T:T, 'Ratios_MARAMA-VA'!AA:AA, T419)</f>
        <v>0</v>
      </c>
      <c r="F419" s="53">
        <f>SUMIFS('Ratios_MARAMA-VA'!J:J, 'Ratios_MARAMA-VA'!AA:AA, T419)</f>
        <v>0</v>
      </c>
      <c r="G419" s="53" t="s">
        <v>963</v>
      </c>
      <c r="H419" s="53">
        <v>1.4586025730554899</v>
      </c>
      <c r="I419" s="53" t="s">
        <v>964</v>
      </c>
      <c r="J419" s="53">
        <v>1.38906197372586</v>
      </c>
      <c r="K419" s="53" t="s">
        <v>964</v>
      </c>
      <c r="L419" s="43" t="s">
        <v>858</v>
      </c>
      <c r="M419" s="43" t="s">
        <v>143</v>
      </c>
      <c r="N419" s="43" t="s">
        <v>120</v>
      </c>
      <c r="O419" s="43" t="s">
        <v>144</v>
      </c>
      <c r="P419" s="43" t="s">
        <v>145</v>
      </c>
      <c r="Q419" s="43" t="s">
        <v>859</v>
      </c>
      <c r="R419" s="43" t="s">
        <v>932</v>
      </c>
      <c r="S419" s="39"/>
      <c r="T419" s="42" t="s">
        <v>2341</v>
      </c>
    </row>
    <row r="420" spans="1:20" s="112" customFormat="1" ht="17.399999999999999" x14ac:dyDescent="0.35">
      <c r="A420" s="43" t="s">
        <v>811</v>
      </c>
      <c r="B420" s="54">
        <v>51059</v>
      </c>
      <c r="C420" s="54" t="s">
        <v>12</v>
      </c>
      <c r="D420" s="53">
        <v>69.338800000000006</v>
      </c>
      <c r="E420" s="53">
        <f>SUMIFS('Ratios_MARAMA-VA'!T:T, 'Ratios_MARAMA-VA'!AA:AA, T420)</f>
        <v>0</v>
      </c>
      <c r="F420" s="53">
        <f>SUMIFS('Ratios_MARAMA-VA'!J:J, 'Ratios_MARAMA-VA'!AA:AA, T420)</f>
        <v>0</v>
      </c>
      <c r="G420" s="53" t="s">
        <v>963</v>
      </c>
      <c r="H420" s="53">
        <v>54.966169615532401</v>
      </c>
      <c r="I420" s="53" t="s">
        <v>964</v>
      </c>
      <c r="J420" s="53">
        <v>52.345592599882004</v>
      </c>
      <c r="K420" s="53" t="s">
        <v>964</v>
      </c>
      <c r="L420" s="43" t="s">
        <v>820</v>
      </c>
      <c r="M420" s="43" t="s">
        <v>143</v>
      </c>
      <c r="N420" s="43" t="s">
        <v>120</v>
      </c>
      <c r="O420" s="43" t="s">
        <v>144</v>
      </c>
      <c r="P420" s="43" t="s">
        <v>145</v>
      </c>
      <c r="Q420" s="43" t="s">
        <v>821</v>
      </c>
      <c r="R420" s="43" t="s">
        <v>932</v>
      </c>
      <c r="S420" s="39"/>
      <c r="T420" s="42" t="s">
        <v>2342</v>
      </c>
    </row>
    <row r="421" spans="1:20" s="112" customFormat="1" ht="17.399999999999999" x14ac:dyDescent="0.35">
      <c r="A421" s="43" t="s">
        <v>811</v>
      </c>
      <c r="B421" s="54">
        <v>51153</v>
      </c>
      <c r="C421" s="54" t="s">
        <v>12</v>
      </c>
      <c r="D421" s="53">
        <v>17.45</v>
      </c>
      <c r="E421" s="53">
        <f>SUMIFS('Ratios_MARAMA-VA'!T:T, 'Ratios_MARAMA-VA'!AA:AA, T421)</f>
        <v>0</v>
      </c>
      <c r="F421" s="53">
        <f>SUMIFS('Ratios_MARAMA-VA'!J:J, 'Ratios_MARAMA-VA'!AA:AA, T421)</f>
        <v>0</v>
      </c>
      <c r="G421" s="53" t="s">
        <v>963</v>
      </c>
      <c r="H421" s="53">
        <v>14.3212072663122</v>
      </c>
      <c r="I421" s="53" t="s">
        <v>964</v>
      </c>
      <c r="J421" s="53">
        <v>13.638426805876801</v>
      </c>
      <c r="K421" s="53" t="s">
        <v>964</v>
      </c>
      <c r="L421" s="43" t="s">
        <v>820</v>
      </c>
      <c r="M421" s="43" t="s">
        <v>143</v>
      </c>
      <c r="N421" s="43" t="s">
        <v>120</v>
      </c>
      <c r="O421" s="43" t="s">
        <v>144</v>
      </c>
      <c r="P421" s="43" t="s">
        <v>145</v>
      </c>
      <c r="Q421" s="43" t="s">
        <v>821</v>
      </c>
      <c r="R421" s="43" t="s">
        <v>932</v>
      </c>
      <c r="S421" s="39"/>
      <c r="T421" s="42" t="s">
        <v>2344</v>
      </c>
    </row>
    <row r="422" spans="1:20" s="112" customFormat="1" ht="17.399999999999999" x14ac:dyDescent="0.35">
      <c r="A422" s="43" t="s">
        <v>811</v>
      </c>
      <c r="B422" s="54">
        <v>51600</v>
      </c>
      <c r="C422" s="54" t="s">
        <v>12</v>
      </c>
      <c r="D422" s="53">
        <v>49.453800000000001</v>
      </c>
      <c r="E422" s="53">
        <f>SUMIFS('Ratios_MARAMA-VA'!T:T, 'Ratios_MARAMA-VA'!AA:AA, T422)</f>
        <v>0</v>
      </c>
      <c r="F422" s="53">
        <f>SUMIFS('Ratios_MARAMA-VA'!J:J, 'Ratios_MARAMA-VA'!AA:AA, T422)</f>
        <v>0</v>
      </c>
      <c r="G422" s="53" t="s">
        <v>963</v>
      </c>
      <c r="H422" s="53">
        <v>39.202956482266998</v>
      </c>
      <c r="I422" s="53" t="s">
        <v>964</v>
      </c>
      <c r="J422" s="53">
        <v>37.333909258828299</v>
      </c>
      <c r="K422" s="53" t="s">
        <v>964</v>
      </c>
      <c r="L422" s="43" t="s">
        <v>820</v>
      </c>
      <c r="M422" s="43" t="s">
        <v>143</v>
      </c>
      <c r="N422" s="43" t="s">
        <v>120</v>
      </c>
      <c r="O422" s="43" t="s">
        <v>144</v>
      </c>
      <c r="P422" s="43" t="s">
        <v>145</v>
      </c>
      <c r="Q422" s="43" t="s">
        <v>821</v>
      </c>
      <c r="R422" s="43" t="s">
        <v>932</v>
      </c>
      <c r="S422" s="39"/>
      <c r="T422" s="42" t="s">
        <v>2343</v>
      </c>
    </row>
    <row r="423" spans="1:20" s="112" customFormat="1" ht="17.399999999999999" x14ac:dyDescent="0.35">
      <c r="A423" s="43" t="s">
        <v>811</v>
      </c>
      <c r="B423" s="54">
        <v>51153</v>
      </c>
      <c r="C423" s="54" t="s">
        <v>12</v>
      </c>
      <c r="D423" s="53">
        <v>0.63</v>
      </c>
      <c r="E423" s="53">
        <f>SUMIFS('Ratios_MARAMA-VA'!T:T, 'Ratios_MARAMA-VA'!AA:AA, T423)</f>
        <v>0</v>
      </c>
      <c r="F423" s="53">
        <f>SUMIFS('Ratios_MARAMA-VA'!J:J, 'Ratios_MARAMA-VA'!AA:AA, T423)</f>
        <v>0</v>
      </c>
      <c r="G423" s="53" t="s">
        <v>963</v>
      </c>
      <c r="H423" s="53">
        <v>0.49941283751356202</v>
      </c>
      <c r="I423" s="53" t="s">
        <v>964</v>
      </c>
      <c r="J423" s="53">
        <v>0.47560274100396299</v>
      </c>
      <c r="K423" s="53" t="s">
        <v>964</v>
      </c>
      <c r="L423" s="43" t="s">
        <v>860</v>
      </c>
      <c r="M423" s="43" t="s">
        <v>143</v>
      </c>
      <c r="N423" s="43" t="s">
        <v>120</v>
      </c>
      <c r="O423" s="43" t="s">
        <v>144</v>
      </c>
      <c r="P423" s="43" t="s">
        <v>145</v>
      </c>
      <c r="Q423" s="43" t="s">
        <v>861</v>
      </c>
      <c r="R423" s="43" t="s">
        <v>932</v>
      </c>
      <c r="S423" s="39"/>
      <c r="T423" s="42" t="s">
        <v>2353</v>
      </c>
    </row>
    <row r="424" spans="1:20" s="112" customFormat="1" ht="17.399999999999999" x14ac:dyDescent="0.35">
      <c r="A424" s="43" t="s">
        <v>811</v>
      </c>
      <c r="B424" s="54">
        <v>51600</v>
      </c>
      <c r="C424" s="54" t="s">
        <v>12</v>
      </c>
      <c r="D424" s="53">
        <v>0.76739999999999997</v>
      </c>
      <c r="E424" s="53">
        <f>SUMIFS('Ratios_MARAMA-VA'!T:T, 'Ratios_MARAMA-VA'!AA:AA, T424)</f>
        <v>0</v>
      </c>
      <c r="F424" s="53">
        <f>SUMIFS('Ratios_MARAMA-VA'!J:J, 'Ratios_MARAMA-VA'!AA:AA, T424)</f>
        <v>0</v>
      </c>
      <c r="G424" s="53" t="s">
        <v>963</v>
      </c>
      <c r="H424" s="53">
        <v>0.60833239921890203</v>
      </c>
      <c r="I424" s="53" t="s">
        <v>964</v>
      </c>
      <c r="J424" s="53">
        <v>0.57932943404197101</v>
      </c>
      <c r="K424" s="53" t="s">
        <v>964</v>
      </c>
      <c r="L424" s="43" t="s">
        <v>860</v>
      </c>
      <c r="M424" s="43" t="s">
        <v>143</v>
      </c>
      <c r="N424" s="43" t="s">
        <v>120</v>
      </c>
      <c r="O424" s="43" t="s">
        <v>144</v>
      </c>
      <c r="P424" s="43" t="s">
        <v>145</v>
      </c>
      <c r="Q424" s="43" t="s">
        <v>861</v>
      </c>
      <c r="R424" s="43" t="s">
        <v>932</v>
      </c>
      <c r="S424" s="39"/>
      <c r="T424" s="42" t="s">
        <v>2345</v>
      </c>
    </row>
    <row r="425" spans="1:20" s="112" customFormat="1" ht="17.399999999999999" x14ac:dyDescent="0.35">
      <c r="A425" s="43" t="s">
        <v>811</v>
      </c>
      <c r="B425" s="54">
        <v>51153</v>
      </c>
      <c r="C425" s="54" t="s">
        <v>12</v>
      </c>
      <c r="D425" s="53">
        <v>1.49</v>
      </c>
      <c r="E425" s="53">
        <f>SUMIFS('Ratios_MARAMA-VA'!T:T, 'Ratios_MARAMA-VA'!AA:AA, T425)</f>
        <v>0</v>
      </c>
      <c r="F425" s="53">
        <f>SUMIFS('Ratios_MARAMA-VA'!J:J, 'Ratios_MARAMA-VA'!AA:AA, T425)</f>
        <v>0</v>
      </c>
      <c r="G425" s="53" t="s">
        <v>963</v>
      </c>
      <c r="H425" s="53">
        <v>1.1774866714643599</v>
      </c>
      <c r="I425" s="53" t="s">
        <v>964</v>
      </c>
      <c r="J425" s="53">
        <v>1.14824080781492</v>
      </c>
      <c r="K425" s="53" t="s">
        <v>964</v>
      </c>
      <c r="L425" s="43" t="s">
        <v>856</v>
      </c>
      <c r="M425" s="43" t="s">
        <v>143</v>
      </c>
      <c r="N425" s="43" t="s">
        <v>120</v>
      </c>
      <c r="O425" s="43" t="s">
        <v>144</v>
      </c>
      <c r="P425" s="43" t="s">
        <v>145</v>
      </c>
      <c r="Q425" s="43" t="s">
        <v>857</v>
      </c>
      <c r="R425" s="43" t="s">
        <v>932</v>
      </c>
      <c r="S425" s="39"/>
      <c r="T425" s="42" t="s">
        <v>2355</v>
      </c>
    </row>
    <row r="426" spans="1:20" s="112" customFormat="1" ht="17.399999999999999" x14ac:dyDescent="0.35">
      <c r="A426" s="43" t="s">
        <v>811</v>
      </c>
      <c r="B426" s="54">
        <v>51600</v>
      </c>
      <c r="C426" s="54" t="s">
        <v>12</v>
      </c>
      <c r="D426" s="53">
        <v>1.593</v>
      </c>
      <c r="E426" s="53">
        <f>SUMIFS('Ratios_MARAMA-VA'!T:T, 'Ratios_MARAMA-VA'!AA:AA, T426)</f>
        <v>0</v>
      </c>
      <c r="F426" s="53">
        <f>SUMIFS('Ratios_MARAMA-VA'!J:J, 'Ratios_MARAMA-VA'!AA:AA, T426)</f>
        <v>0</v>
      </c>
      <c r="G426" s="53" t="s">
        <v>963</v>
      </c>
      <c r="H426" s="53">
        <v>1.2588834011025001</v>
      </c>
      <c r="I426" s="53" t="s">
        <v>964</v>
      </c>
      <c r="J426" s="53">
        <v>1.2276158435229301</v>
      </c>
      <c r="K426" s="53" t="s">
        <v>964</v>
      </c>
      <c r="L426" s="43" t="s">
        <v>856</v>
      </c>
      <c r="M426" s="43" t="s">
        <v>143</v>
      </c>
      <c r="N426" s="43" t="s">
        <v>120</v>
      </c>
      <c r="O426" s="43" t="s">
        <v>144</v>
      </c>
      <c r="P426" s="43" t="s">
        <v>145</v>
      </c>
      <c r="Q426" s="43" t="s">
        <v>857</v>
      </c>
      <c r="R426" s="43" t="s">
        <v>932</v>
      </c>
      <c r="S426" s="39"/>
      <c r="T426" s="42" t="s">
        <v>2354</v>
      </c>
    </row>
    <row r="427" spans="1:20" s="112" customFormat="1" ht="17.399999999999999" x14ac:dyDescent="0.35">
      <c r="A427" s="43" t="s">
        <v>811</v>
      </c>
      <c r="B427" s="54">
        <v>51600</v>
      </c>
      <c r="C427" s="54" t="s">
        <v>12</v>
      </c>
      <c r="D427" s="53">
        <v>1.9944</v>
      </c>
      <c r="E427" s="53">
        <f>SUMIFS('Ratios_MARAMA-VA'!T:T, 'Ratios_MARAMA-VA'!AA:AA, T427)</f>
        <v>0</v>
      </c>
      <c r="F427" s="53">
        <f>SUMIFS('Ratios_MARAMA-VA'!J:J, 'Ratios_MARAMA-VA'!AA:AA, T427)</f>
        <v>0</v>
      </c>
      <c r="G427" s="53" t="s">
        <v>963</v>
      </c>
      <c r="H427" s="53">
        <v>1.6487695047670901</v>
      </c>
      <c r="I427" s="53" t="s">
        <v>964</v>
      </c>
      <c r="J427" s="53">
        <v>1.61889870641002</v>
      </c>
      <c r="K427" s="53" t="s">
        <v>964</v>
      </c>
      <c r="L427" s="43" t="s">
        <v>862</v>
      </c>
      <c r="M427" s="43" t="s">
        <v>143</v>
      </c>
      <c r="N427" s="43" t="s">
        <v>120</v>
      </c>
      <c r="O427" s="43" t="s">
        <v>144</v>
      </c>
      <c r="P427" s="43" t="s">
        <v>145</v>
      </c>
      <c r="Q427" s="43" t="s">
        <v>863</v>
      </c>
      <c r="R427" s="43" t="s">
        <v>932</v>
      </c>
      <c r="S427" s="39"/>
      <c r="T427" s="42" t="s">
        <v>2356</v>
      </c>
    </row>
    <row r="428" spans="1:20" s="112" customFormat="1" ht="17.399999999999999" x14ac:dyDescent="0.35">
      <c r="A428" s="43" t="s">
        <v>811</v>
      </c>
      <c r="B428" s="54">
        <v>51059</v>
      </c>
      <c r="C428" s="54" t="s">
        <v>12</v>
      </c>
      <c r="D428" s="53">
        <v>1.3030999999999999</v>
      </c>
      <c r="E428" s="53">
        <f>SUMIFS('Ratios_MARAMA-VA'!T:T, 'Ratios_MARAMA-VA'!AA:AA, T428)</f>
        <v>0</v>
      </c>
      <c r="F428" s="53">
        <f>SUMIFS('Ratios_MARAMA-VA'!J:J, 'Ratios_MARAMA-VA'!AA:AA, T428)</f>
        <v>0</v>
      </c>
      <c r="G428" s="53" t="s">
        <v>963</v>
      </c>
      <c r="H428" s="53">
        <v>1.0772721328028501</v>
      </c>
      <c r="I428" s="53" t="s">
        <v>964</v>
      </c>
      <c r="J428" s="53">
        <v>1.0577551666280001</v>
      </c>
      <c r="K428" s="53" t="s">
        <v>964</v>
      </c>
      <c r="L428" s="43" t="s">
        <v>822</v>
      </c>
      <c r="M428" s="43" t="s">
        <v>143</v>
      </c>
      <c r="N428" s="43" t="s">
        <v>120</v>
      </c>
      <c r="O428" s="43" t="s">
        <v>144</v>
      </c>
      <c r="P428" s="43" t="s">
        <v>145</v>
      </c>
      <c r="Q428" s="43" t="s">
        <v>823</v>
      </c>
      <c r="R428" s="43" t="s">
        <v>932</v>
      </c>
      <c r="S428" s="39"/>
      <c r="T428" s="42" t="s">
        <v>2357</v>
      </c>
    </row>
    <row r="429" spans="1:20" s="112" customFormat="1" ht="17.399999999999999" x14ac:dyDescent="0.35">
      <c r="A429" s="43" t="s">
        <v>811</v>
      </c>
      <c r="B429" s="54">
        <v>51153</v>
      </c>
      <c r="C429" s="54" t="s">
        <v>12</v>
      </c>
      <c r="D429" s="53">
        <v>0.41</v>
      </c>
      <c r="E429" s="53">
        <f>SUMIFS('Ratios_MARAMA-VA'!T:T, 'Ratios_MARAMA-VA'!AA:AA, T429)</f>
        <v>0</v>
      </c>
      <c r="F429" s="53">
        <f>SUMIFS('Ratios_MARAMA-VA'!J:J, 'Ratios_MARAMA-VA'!AA:AA, T429)</f>
        <v>0</v>
      </c>
      <c r="G429" s="53" t="s">
        <v>963</v>
      </c>
      <c r="H429" s="53">
        <v>0.33894679951589901</v>
      </c>
      <c r="I429" s="53" t="s">
        <v>964</v>
      </c>
      <c r="J429" s="53">
        <v>0.33280609187129301</v>
      </c>
      <c r="K429" s="53" t="s">
        <v>964</v>
      </c>
      <c r="L429" s="43" t="s">
        <v>822</v>
      </c>
      <c r="M429" s="43" t="s">
        <v>143</v>
      </c>
      <c r="N429" s="43" t="s">
        <v>120</v>
      </c>
      <c r="O429" s="43" t="s">
        <v>144</v>
      </c>
      <c r="P429" s="43" t="s">
        <v>145</v>
      </c>
      <c r="Q429" s="43" t="s">
        <v>823</v>
      </c>
      <c r="R429" s="43" t="s">
        <v>932</v>
      </c>
      <c r="S429" s="39"/>
      <c r="T429" s="42" t="s">
        <v>2359</v>
      </c>
    </row>
    <row r="430" spans="1:20" s="112" customFormat="1" ht="17.399999999999999" x14ac:dyDescent="0.35">
      <c r="A430" s="43" t="s">
        <v>811</v>
      </c>
      <c r="B430" s="54">
        <v>51600</v>
      </c>
      <c r="C430" s="54" t="s">
        <v>12</v>
      </c>
      <c r="D430" s="53">
        <v>10.166499999999999</v>
      </c>
      <c r="E430" s="53">
        <f>SUMIFS('Ratios_MARAMA-VA'!T:T, 'Ratios_MARAMA-VA'!AA:AA, T430)</f>
        <v>0</v>
      </c>
      <c r="F430" s="53">
        <f>SUMIFS('Ratios_MARAMA-VA'!J:J, 'Ratios_MARAMA-VA'!AA:AA, T430)</f>
        <v>0</v>
      </c>
      <c r="G430" s="53" t="s">
        <v>963</v>
      </c>
      <c r="H430" s="53">
        <v>8.4046405787277703</v>
      </c>
      <c r="I430" s="53" t="s">
        <v>964</v>
      </c>
      <c r="J430" s="53">
        <v>8.25237349514512</v>
      </c>
      <c r="K430" s="53" t="s">
        <v>964</v>
      </c>
      <c r="L430" s="43" t="s">
        <v>822</v>
      </c>
      <c r="M430" s="43" t="s">
        <v>143</v>
      </c>
      <c r="N430" s="43" t="s">
        <v>120</v>
      </c>
      <c r="O430" s="43" t="s">
        <v>144</v>
      </c>
      <c r="P430" s="43" t="s">
        <v>145</v>
      </c>
      <c r="Q430" s="43" t="s">
        <v>823</v>
      </c>
      <c r="R430" s="43" t="s">
        <v>932</v>
      </c>
      <c r="S430" s="39"/>
      <c r="T430" s="42" t="s">
        <v>2358</v>
      </c>
    </row>
    <row r="431" spans="1:20" s="112" customFormat="1" ht="17.399999999999999" x14ac:dyDescent="0.35">
      <c r="A431" s="43" t="s">
        <v>811</v>
      </c>
      <c r="B431" s="54">
        <v>51153</v>
      </c>
      <c r="C431" s="54" t="s">
        <v>12</v>
      </c>
      <c r="D431" s="53">
        <v>9.74</v>
      </c>
      <c r="E431" s="53">
        <f>SUMIFS('Ratios_MARAMA-VA'!T:T, 'Ratios_MARAMA-VA'!AA:AA, T431)</f>
        <v>0</v>
      </c>
      <c r="F431" s="53">
        <f>SUMIFS('Ratios_MARAMA-VA'!J:J, 'Ratios_MARAMA-VA'!AA:AA, T431)</f>
        <v>0</v>
      </c>
      <c r="G431" s="53" t="s">
        <v>963</v>
      </c>
      <c r="H431" s="53">
        <v>8.0520532372801394</v>
      </c>
      <c r="I431" s="53" t="s">
        <v>964</v>
      </c>
      <c r="J431" s="53">
        <v>7.9061739873814503</v>
      </c>
      <c r="K431" s="53" t="s">
        <v>964</v>
      </c>
      <c r="L431" s="43" t="s">
        <v>883</v>
      </c>
      <c r="M431" s="43" t="s">
        <v>143</v>
      </c>
      <c r="N431" s="43" t="s">
        <v>120</v>
      </c>
      <c r="O431" s="43" t="s">
        <v>144</v>
      </c>
      <c r="P431" s="43" t="s">
        <v>145</v>
      </c>
      <c r="Q431" s="43" t="s">
        <v>884</v>
      </c>
      <c r="R431" s="43" t="s">
        <v>932</v>
      </c>
      <c r="S431" s="39"/>
      <c r="T431" s="42" t="s">
        <v>2360</v>
      </c>
    </row>
    <row r="432" spans="1:20" s="112" customFormat="1" ht="17.399999999999999" x14ac:dyDescent="0.35">
      <c r="A432" s="43" t="s">
        <v>9</v>
      </c>
      <c r="B432" s="54">
        <v>11001</v>
      </c>
      <c r="C432" s="54" t="s">
        <v>12</v>
      </c>
      <c r="D432" s="53">
        <v>7.2669999999999998E-2</v>
      </c>
      <c r="E432" s="53">
        <f>SUMIFS('Ratios_MARAMA-VA'!T:T, 'Ratios_MARAMA-VA'!AA:AA, T432)</f>
        <v>0</v>
      </c>
      <c r="F432" s="53">
        <f>SUMIFS('Ratios_MARAMA-VA'!J:J, 'Ratios_MARAMA-VA'!AA:AA, T432)</f>
        <v>0</v>
      </c>
      <c r="G432" s="53" t="s">
        <v>963</v>
      </c>
      <c r="H432" s="53">
        <v>6.8190980096952902E-2</v>
      </c>
      <c r="I432" s="53" t="s">
        <v>964</v>
      </c>
      <c r="J432" s="53">
        <v>6.6955562404935706E-2</v>
      </c>
      <c r="K432" s="53" t="s">
        <v>964</v>
      </c>
      <c r="L432" s="43" t="s">
        <v>142</v>
      </c>
      <c r="M432" s="43" t="s">
        <v>143</v>
      </c>
      <c r="N432" s="43" t="s">
        <v>120</v>
      </c>
      <c r="O432" s="43" t="s">
        <v>144</v>
      </c>
      <c r="P432" s="43" t="s">
        <v>145</v>
      </c>
      <c r="Q432" s="43" t="s">
        <v>123</v>
      </c>
      <c r="R432" s="43" t="s">
        <v>932</v>
      </c>
      <c r="S432" s="39"/>
      <c r="T432" s="42" t="s">
        <v>2361</v>
      </c>
    </row>
    <row r="433" spans="1:20" s="112" customFormat="1" ht="17.399999999999999" x14ac:dyDescent="0.35">
      <c r="A433" s="43" t="s">
        <v>811</v>
      </c>
      <c r="B433" s="54">
        <v>51153</v>
      </c>
      <c r="C433" s="54" t="s">
        <v>12</v>
      </c>
      <c r="D433" s="53">
        <v>1.26</v>
      </c>
      <c r="E433" s="53">
        <f>SUMIFS('Ratios_MARAMA-VA'!T:T, 'Ratios_MARAMA-VA'!AA:AA, T433)</f>
        <v>0</v>
      </c>
      <c r="F433" s="53">
        <f>SUMIFS('Ratios_MARAMA-VA'!J:J, 'Ratios_MARAMA-VA'!AA:AA, T433)</f>
        <v>0</v>
      </c>
      <c r="G433" s="53" t="s">
        <v>963</v>
      </c>
      <c r="H433" s="53">
        <v>1.04164138387813</v>
      </c>
      <c r="I433" s="53" t="s">
        <v>964</v>
      </c>
      <c r="J433" s="53">
        <v>1.02276994087275</v>
      </c>
      <c r="K433" s="53" t="s">
        <v>964</v>
      </c>
      <c r="L433" s="43" t="s">
        <v>142</v>
      </c>
      <c r="M433" s="43" t="s">
        <v>143</v>
      </c>
      <c r="N433" s="43" t="s">
        <v>120</v>
      </c>
      <c r="O433" s="43" t="s">
        <v>144</v>
      </c>
      <c r="P433" s="43" t="s">
        <v>145</v>
      </c>
      <c r="Q433" s="43" t="s">
        <v>123</v>
      </c>
      <c r="R433" s="43" t="s">
        <v>932</v>
      </c>
      <c r="S433" s="39"/>
      <c r="T433" s="42" t="s">
        <v>2362</v>
      </c>
    </row>
    <row r="434" spans="1:20" s="112" customFormat="1" ht="17.399999999999999" x14ac:dyDescent="0.35">
      <c r="A434" s="43" t="s">
        <v>811</v>
      </c>
      <c r="B434" s="54">
        <v>51153</v>
      </c>
      <c r="C434" s="54" t="s">
        <v>12</v>
      </c>
      <c r="D434" s="53">
        <v>0.93</v>
      </c>
      <c r="E434" s="53">
        <f>SUMIFS('Ratios_MARAMA-VA'!T:T, 'Ratios_MARAMA-VA'!AA:AA, T434)</f>
        <v>0</v>
      </c>
      <c r="F434" s="53">
        <f>SUMIFS('Ratios_MARAMA-VA'!J:J, 'Ratios_MARAMA-VA'!AA:AA, T434)</f>
        <v>0</v>
      </c>
      <c r="G434" s="53" t="s">
        <v>963</v>
      </c>
      <c r="H434" s="53">
        <v>0.83680871103834698</v>
      </c>
      <c r="I434" s="53" t="s">
        <v>964</v>
      </c>
      <c r="J434" s="53">
        <v>0.79691286801377603</v>
      </c>
      <c r="K434" s="53" t="s">
        <v>964</v>
      </c>
      <c r="L434" s="43" t="s">
        <v>877</v>
      </c>
      <c r="M434" s="43" t="s">
        <v>143</v>
      </c>
      <c r="N434" s="43" t="s">
        <v>120</v>
      </c>
      <c r="O434" s="43" t="s">
        <v>144</v>
      </c>
      <c r="P434" s="43" t="s">
        <v>850</v>
      </c>
      <c r="Q434" s="43" t="s">
        <v>878</v>
      </c>
      <c r="R434" s="43" t="s">
        <v>932</v>
      </c>
      <c r="S434" s="39"/>
      <c r="T434" s="42" t="s">
        <v>2431</v>
      </c>
    </row>
    <row r="435" spans="1:20" s="112" customFormat="1" ht="17.399999999999999" x14ac:dyDescent="0.35">
      <c r="A435" s="43" t="s">
        <v>811</v>
      </c>
      <c r="B435" s="54">
        <v>51600</v>
      </c>
      <c r="C435" s="54" t="s">
        <v>12</v>
      </c>
      <c r="D435" s="53">
        <v>10.199999999999999</v>
      </c>
      <c r="E435" s="53">
        <f>SUMIFS('Ratios_MARAMA-VA'!T:T, 'Ratios_MARAMA-VA'!AA:AA, T435)</f>
        <v>0</v>
      </c>
      <c r="F435" s="53">
        <f>SUMIFS('Ratios_MARAMA-VA'!J:J, 'Ratios_MARAMA-VA'!AA:AA, T435)</f>
        <v>0</v>
      </c>
      <c r="G435" s="53" t="s">
        <v>963</v>
      </c>
      <c r="H435" s="53">
        <v>8.4323350123467495</v>
      </c>
      <c r="I435" s="53" t="s">
        <v>964</v>
      </c>
      <c r="J435" s="53">
        <v>8.2795661880175295</v>
      </c>
      <c r="K435" s="53" t="s">
        <v>964</v>
      </c>
      <c r="L435" s="43" t="s">
        <v>854</v>
      </c>
      <c r="M435" s="43" t="s">
        <v>143</v>
      </c>
      <c r="N435" s="43" t="s">
        <v>120</v>
      </c>
      <c r="O435" s="43" t="s">
        <v>144</v>
      </c>
      <c r="P435" s="43" t="s">
        <v>850</v>
      </c>
      <c r="Q435" s="43" t="s">
        <v>855</v>
      </c>
      <c r="R435" s="43" t="s">
        <v>932</v>
      </c>
      <c r="S435" s="39"/>
      <c r="T435" s="42" t="s">
        <v>2432</v>
      </c>
    </row>
    <row r="436" spans="1:20" s="112" customFormat="1" ht="17.399999999999999" x14ac:dyDescent="0.35">
      <c r="A436" s="43" t="s">
        <v>811</v>
      </c>
      <c r="B436" s="54">
        <v>51600</v>
      </c>
      <c r="C436" s="54" t="s">
        <v>12</v>
      </c>
      <c r="D436" s="53">
        <v>0.95730000000000004</v>
      </c>
      <c r="E436" s="53">
        <f>SUMIFS('Ratios_MARAMA-VA'!T:T, 'Ratios_MARAMA-VA'!AA:AA, T436)</f>
        <v>0</v>
      </c>
      <c r="F436" s="53">
        <f>SUMIFS('Ratios_MARAMA-VA'!J:J, 'Ratios_MARAMA-VA'!AA:AA, T436)</f>
        <v>0</v>
      </c>
      <c r="G436" s="53" t="s">
        <v>963</v>
      </c>
      <c r="H436" s="53">
        <v>0.79139944189407296</v>
      </c>
      <c r="I436" s="53" t="s">
        <v>964</v>
      </c>
      <c r="J436" s="53">
        <v>0.77706163841070397</v>
      </c>
      <c r="K436" s="53" t="s">
        <v>964</v>
      </c>
      <c r="L436" s="43" t="s">
        <v>849</v>
      </c>
      <c r="M436" s="43" t="s">
        <v>143</v>
      </c>
      <c r="N436" s="43" t="s">
        <v>120</v>
      </c>
      <c r="O436" s="43" t="s">
        <v>144</v>
      </c>
      <c r="P436" s="43" t="s">
        <v>850</v>
      </c>
      <c r="Q436" s="43" t="s">
        <v>851</v>
      </c>
      <c r="R436" s="43" t="s">
        <v>932</v>
      </c>
      <c r="S436" s="39"/>
      <c r="T436" s="42" t="s">
        <v>2433</v>
      </c>
    </row>
    <row r="437" spans="1:20" s="112" customFormat="1" ht="17.399999999999999" x14ac:dyDescent="0.35">
      <c r="A437" s="43" t="s">
        <v>811</v>
      </c>
      <c r="B437" s="54">
        <v>51600</v>
      </c>
      <c r="C437" s="54" t="s">
        <v>12</v>
      </c>
      <c r="D437" s="53">
        <v>2.5499999999999998E-2</v>
      </c>
      <c r="E437" s="53">
        <f>SUMIFS('Ratios_MARAMA-VA'!T:T, 'Ratios_MARAMA-VA'!AA:AA, T437)</f>
        <v>0</v>
      </c>
      <c r="F437" s="53">
        <f>SUMIFS('Ratios_MARAMA-VA'!J:J, 'Ratios_MARAMA-VA'!AA:AA, T437)</f>
        <v>0</v>
      </c>
      <c r="G437" s="53" t="s">
        <v>963</v>
      </c>
      <c r="H437" s="53">
        <v>2.10808375308668E-2</v>
      </c>
      <c r="I437" s="53" t="s">
        <v>964</v>
      </c>
      <c r="J437" s="53">
        <v>2.0698915470043801E-2</v>
      </c>
      <c r="K437" s="53" t="s">
        <v>964</v>
      </c>
      <c r="L437" s="43" t="s">
        <v>852</v>
      </c>
      <c r="M437" s="43" t="s">
        <v>143</v>
      </c>
      <c r="N437" s="43" t="s">
        <v>120</v>
      </c>
      <c r="O437" s="43" t="s">
        <v>144</v>
      </c>
      <c r="P437" s="43" t="s">
        <v>850</v>
      </c>
      <c r="Q437" s="43" t="s">
        <v>853</v>
      </c>
      <c r="R437" s="43" t="s">
        <v>932</v>
      </c>
      <c r="S437" s="39"/>
      <c r="T437" s="42" t="s">
        <v>2434</v>
      </c>
    </row>
    <row r="438" spans="1:20" s="112" customFormat="1" ht="17.399999999999999" x14ac:dyDescent="0.35">
      <c r="A438" s="43" t="s">
        <v>9</v>
      </c>
      <c r="B438" s="54">
        <v>11001</v>
      </c>
      <c r="C438" s="54" t="s">
        <v>12</v>
      </c>
      <c r="D438" s="53">
        <v>1.10406499999999E-2</v>
      </c>
      <c r="E438" s="53">
        <f>SUMIFS('Ratios_MARAMA-VA'!T:T, 'Ratios_MARAMA-VA'!AA:AA, T438)</f>
        <v>0</v>
      </c>
      <c r="F438" s="53">
        <f>SUMIFS('Ratios_MARAMA-VA'!J:J, 'Ratios_MARAMA-VA'!AA:AA, T438)</f>
        <v>0</v>
      </c>
      <c r="G438" s="53" t="s">
        <v>963</v>
      </c>
      <c r="H438" s="53">
        <v>9.9034945183573003E-3</v>
      </c>
      <c r="I438" s="53" t="s">
        <v>964</v>
      </c>
      <c r="J438" s="53">
        <v>9.6575161498919006E-3</v>
      </c>
      <c r="K438" s="53" t="s">
        <v>964</v>
      </c>
      <c r="L438" s="43" t="s">
        <v>146</v>
      </c>
      <c r="M438" s="43" t="s">
        <v>119</v>
      </c>
      <c r="N438" s="43" t="s">
        <v>120</v>
      </c>
      <c r="O438" s="43" t="s">
        <v>144</v>
      </c>
      <c r="P438" s="43" t="s">
        <v>147</v>
      </c>
      <c r="Q438" s="43" t="s">
        <v>148</v>
      </c>
      <c r="R438" s="43" t="s">
        <v>932</v>
      </c>
      <c r="S438" s="39"/>
      <c r="T438" s="42" t="s">
        <v>2435</v>
      </c>
    </row>
    <row r="439" spans="1:20" s="112" customFormat="1" ht="17.399999999999999" x14ac:dyDescent="0.35">
      <c r="A439" s="43" t="s">
        <v>811</v>
      </c>
      <c r="B439" s="54">
        <v>51153</v>
      </c>
      <c r="C439" s="54" t="s">
        <v>12</v>
      </c>
      <c r="D439" s="53">
        <v>0.02</v>
      </c>
      <c r="E439" s="53">
        <f>SUMIFS('Ratios_MARAMA-VA'!T:T, 'Ratios_MARAMA-VA'!AA:AA, T439)</f>
        <v>0</v>
      </c>
      <c r="F439" s="53">
        <f>SUMIFS('Ratios_MARAMA-VA'!J:J, 'Ratios_MARAMA-VA'!AA:AA, T439)</f>
        <v>0</v>
      </c>
      <c r="G439" s="53" t="s">
        <v>963</v>
      </c>
      <c r="H439" s="53">
        <v>1.5805190220998001E-2</v>
      </c>
      <c r="I439" s="53" t="s">
        <v>964</v>
      </c>
      <c r="J439" s="53">
        <v>1.5412628292817599E-2</v>
      </c>
      <c r="K439" s="53" t="s">
        <v>964</v>
      </c>
      <c r="L439" s="43" t="s">
        <v>885</v>
      </c>
      <c r="M439" s="43" t="s">
        <v>119</v>
      </c>
      <c r="N439" s="43" t="s">
        <v>120</v>
      </c>
      <c r="O439" s="43" t="s">
        <v>144</v>
      </c>
      <c r="P439" s="43" t="s">
        <v>147</v>
      </c>
      <c r="Q439" s="43" t="s">
        <v>886</v>
      </c>
      <c r="R439" s="43" t="s">
        <v>932</v>
      </c>
      <c r="S439" s="39"/>
      <c r="T439" s="42" t="s">
        <v>2436</v>
      </c>
    </row>
    <row r="440" spans="1:20" s="112" customFormat="1" ht="17.399999999999999" x14ac:dyDescent="0.35">
      <c r="A440" s="43" t="s">
        <v>9</v>
      </c>
      <c r="B440" s="54">
        <v>11001</v>
      </c>
      <c r="C440" s="54" t="s">
        <v>12</v>
      </c>
      <c r="D440" s="53">
        <v>1.6E-2</v>
      </c>
      <c r="E440" s="53">
        <f>SUMIFS('Ratios_MARAMA-VA'!T:T, 'Ratios_MARAMA-VA'!AA:AA, T440)</f>
        <v>0</v>
      </c>
      <c r="F440" s="53">
        <f>SUMIFS('Ratios_MARAMA-VA'!J:J, 'Ratios_MARAMA-VA'!AA:AA, T440)</f>
        <v>0</v>
      </c>
      <c r="G440" s="53" t="s">
        <v>963</v>
      </c>
      <c r="H440" s="53">
        <v>1.43967090071113E-2</v>
      </c>
      <c r="I440" s="53" t="s">
        <v>964</v>
      </c>
      <c r="J440" s="53">
        <v>1.37103289120649E-2</v>
      </c>
      <c r="K440" s="53" t="s">
        <v>964</v>
      </c>
      <c r="L440" s="43" t="s">
        <v>149</v>
      </c>
      <c r="M440" s="43" t="s">
        <v>143</v>
      </c>
      <c r="N440" s="43" t="s">
        <v>120</v>
      </c>
      <c r="O440" s="43" t="s">
        <v>144</v>
      </c>
      <c r="P440" s="43" t="s">
        <v>150</v>
      </c>
      <c r="Q440" s="43" t="s">
        <v>151</v>
      </c>
      <c r="R440" s="43" t="s">
        <v>932</v>
      </c>
      <c r="S440" s="39"/>
      <c r="T440" s="42" t="s">
        <v>2522</v>
      </c>
    </row>
    <row r="441" spans="1:20" s="112" customFormat="1" ht="17.399999999999999" x14ac:dyDescent="0.35">
      <c r="A441" s="43" t="s">
        <v>9</v>
      </c>
      <c r="B441" s="54">
        <v>11001</v>
      </c>
      <c r="C441" s="54" t="s">
        <v>12</v>
      </c>
      <c r="D441" s="53">
        <v>3.3000000000000002E-2</v>
      </c>
      <c r="E441" s="53">
        <f>SUMIFS('Ratios_MARAMA-VA'!T:T, 'Ratios_MARAMA-VA'!AA:AA, T441)</f>
        <v>0</v>
      </c>
      <c r="F441" s="53">
        <f>SUMIFS('Ratios_MARAMA-VA'!J:J, 'Ratios_MARAMA-VA'!AA:AA, T441)</f>
        <v>0</v>
      </c>
      <c r="G441" s="53" t="s">
        <v>963</v>
      </c>
      <c r="H441" s="53">
        <v>2.9693212327167099E-2</v>
      </c>
      <c r="I441" s="53" t="s">
        <v>964</v>
      </c>
      <c r="J441" s="53">
        <v>2.8277553381133899E-2</v>
      </c>
      <c r="K441" s="53" t="s">
        <v>964</v>
      </c>
      <c r="L441" s="43" t="s">
        <v>152</v>
      </c>
      <c r="M441" s="43" t="s">
        <v>143</v>
      </c>
      <c r="N441" s="43" t="s">
        <v>120</v>
      </c>
      <c r="O441" s="43" t="s">
        <v>144</v>
      </c>
      <c r="P441" s="43" t="s">
        <v>150</v>
      </c>
      <c r="Q441" s="43" t="s">
        <v>153</v>
      </c>
      <c r="R441" s="43" t="s">
        <v>932</v>
      </c>
      <c r="S441" s="39"/>
      <c r="T441" s="42" t="s">
        <v>2523</v>
      </c>
    </row>
    <row r="442" spans="1:20" s="112" customFormat="1" ht="17.399999999999999" x14ac:dyDescent="0.35">
      <c r="A442" s="43" t="s">
        <v>9</v>
      </c>
      <c r="B442" s="54">
        <v>11001</v>
      </c>
      <c r="C442" s="54" t="s">
        <v>12</v>
      </c>
      <c r="D442" s="53">
        <v>0.18</v>
      </c>
      <c r="E442" s="53">
        <f>SUMIFS('Ratios_MARAMA-VA'!T:T, 'Ratios_MARAMA-VA'!AA:AA, T442)</f>
        <v>0</v>
      </c>
      <c r="F442" s="53">
        <f>SUMIFS('Ratios_MARAMA-VA'!J:J, 'Ratios_MARAMA-VA'!AA:AA, T442)</f>
        <v>0</v>
      </c>
      <c r="G442" s="53" t="s">
        <v>963</v>
      </c>
      <c r="H442" s="53">
        <v>0.15313541057999999</v>
      </c>
      <c r="I442" s="53" t="s">
        <v>964</v>
      </c>
      <c r="J442" s="53">
        <v>0.14498605583999999</v>
      </c>
      <c r="K442" s="53" t="s">
        <v>964</v>
      </c>
      <c r="L442" s="43" t="s">
        <v>163</v>
      </c>
      <c r="M442" s="43" t="s">
        <v>159</v>
      </c>
      <c r="N442" s="43" t="s">
        <v>120</v>
      </c>
      <c r="O442" s="43" t="s">
        <v>160</v>
      </c>
      <c r="P442" s="43" t="s">
        <v>164</v>
      </c>
      <c r="Q442" s="43" t="s">
        <v>162</v>
      </c>
      <c r="R442" s="43" t="s">
        <v>932</v>
      </c>
      <c r="S442" s="39"/>
      <c r="T442" s="42" t="s">
        <v>2524</v>
      </c>
    </row>
    <row r="443" spans="1:20" s="112" customFormat="1" ht="17.399999999999999" x14ac:dyDescent="0.35">
      <c r="A443" s="43" t="s">
        <v>9</v>
      </c>
      <c r="B443" s="54">
        <v>11001</v>
      </c>
      <c r="C443" s="54" t="s">
        <v>12</v>
      </c>
      <c r="D443" s="53">
        <v>0.16</v>
      </c>
      <c r="E443" s="53">
        <f>SUMIFS('Ratios_MARAMA-VA'!T:T, 'Ratios_MARAMA-VA'!AA:AA, T443)</f>
        <v>0</v>
      </c>
      <c r="F443" s="53">
        <f>SUMIFS('Ratios_MARAMA-VA'!J:J, 'Ratios_MARAMA-VA'!AA:AA, T443)</f>
        <v>0</v>
      </c>
      <c r="G443" s="53" t="s">
        <v>963</v>
      </c>
      <c r="H443" s="53">
        <v>0.13612036495999999</v>
      </c>
      <c r="I443" s="53" t="s">
        <v>964</v>
      </c>
      <c r="J443" s="53">
        <v>0.12887649407999999</v>
      </c>
      <c r="K443" s="53" t="s">
        <v>964</v>
      </c>
      <c r="L443" s="43" t="s">
        <v>165</v>
      </c>
      <c r="M443" s="43" t="s">
        <v>159</v>
      </c>
      <c r="N443" s="43" t="s">
        <v>120</v>
      </c>
      <c r="O443" s="43" t="s">
        <v>160</v>
      </c>
      <c r="P443" s="43" t="s">
        <v>166</v>
      </c>
      <c r="Q443" s="43" t="s">
        <v>167</v>
      </c>
      <c r="R443" s="43" t="s">
        <v>932</v>
      </c>
      <c r="S443" s="39"/>
      <c r="T443" s="42" t="s">
        <v>2525</v>
      </c>
    </row>
    <row r="444" spans="1:20" s="112" customFormat="1" ht="17.399999999999999" x14ac:dyDescent="0.35">
      <c r="A444" s="43" t="s">
        <v>9</v>
      </c>
      <c r="B444" s="54">
        <v>11001</v>
      </c>
      <c r="C444" s="54" t="s">
        <v>12</v>
      </c>
      <c r="D444" s="53">
        <v>15.935848</v>
      </c>
      <c r="E444" s="53">
        <f>SUMIFS('Ratios_MARAMA-VA'!T:T, 'Ratios_MARAMA-VA'!AA:AA, T444)</f>
        <v>0</v>
      </c>
      <c r="F444" s="53">
        <f>SUMIFS('Ratios_MARAMA-VA'!J:J, 'Ratios_MARAMA-VA'!AA:AA, T444)</f>
        <v>0</v>
      </c>
      <c r="G444" s="53" t="s">
        <v>963</v>
      </c>
      <c r="H444" s="53">
        <v>13.5574590356693</v>
      </c>
      <c r="I444" s="53" t="s">
        <v>964</v>
      </c>
      <c r="J444" s="53">
        <v>12.8359763776986</v>
      </c>
      <c r="K444" s="53" t="s">
        <v>964</v>
      </c>
      <c r="L444" s="43" t="s">
        <v>168</v>
      </c>
      <c r="M444" s="43" t="s">
        <v>159</v>
      </c>
      <c r="N444" s="43" t="s">
        <v>120</v>
      </c>
      <c r="O444" s="43" t="s">
        <v>160</v>
      </c>
      <c r="P444" s="43" t="s">
        <v>166</v>
      </c>
      <c r="Q444" s="43" t="s">
        <v>162</v>
      </c>
      <c r="R444" s="43" t="s">
        <v>932</v>
      </c>
      <c r="S444" s="39"/>
      <c r="T444" s="42" t="s">
        <v>2527</v>
      </c>
    </row>
    <row r="445" spans="1:20" s="112" customFormat="1" ht="17.399999999999999" x14ac:dyDescent="0.35">
      <c r="A445" s="43" t="s">
        <v>497</v>
      </c>
      <c r="B445" s="54">
        <v>24017</v>
      </c>
      <c r="C445" s="54" t="s">
        <v>10</v>
      </c>
      <c r="D445" s="53">
        <v>4.8099999999999997E-2</v>
      </c>
      <c r="E445" s="53">
        <f>SUMIFS('Ratios_MARAMA-VA'!T:T, 'Ratios_MARAMA-VA'!AA:AA, T445)</f>
        <v>0</v>
      </c>
      <c r="F445" s="53">
        <f>SUMIFS('Ratios_MARAMA-VA'!J:J, 'Ratios_MARAMA-VA'!AA:AA, T445)</f>
        <v>0</v>
      </c>
      <c r="G445" s="53" t="s">
        <v>963</v>
      </c>
      <c r="H445" s="53">
        <v>4.0921184716099998E-2</v>
      </c>
      <c r="I445" s="53" t="s">
        <v>964</v>
      </c>
      <c r="J445" s="53">
        <v>3.8743496032799897E-2</v>
      </c>
      <c r="K445" s="53" t="s">
        <v>964</v>
      </c>
      <c r="L445" s="43" t="s">
        <v>168</v>
      </c>
      <c r="M445" s="43" t="s">
        <v>159</v>
      </c>
      <c r="N445" s="43" t="s">
        <v>120</v>
      </c>
      <c r="O445" s="43" t="s">
        <v>160</v>
      </c>
      <c r="P445" s="43" t="s">
        <v>166</v>
      </c>
      <c r="Q445" s="43" t="s">
        <v>162</v>
      </c>
      <c r="R445" s="43" t="s">
        <v>932</v>
      </c>
      <c r="S445" s="39"/>
      <c r="T445" s="42" t="s">
        <v>2526</v>
      </c>
    </row>
    <row r="446" spans="1:20" s="112" customFormat="1" ht="17.399999999999999" x14ac:dyDescent="0.35">
      <c r="A446" s="43" t="s">
        <v>497</v>
      </c>
      <c r="B446" s="54">
        <v>24017</v>
      </c>
      <c r="C446" s="54" t="s">
        <v>12</v>
      </c>
      <c r="D446" s="53">
        <v>2.8222999999999998</v>
      </c>
      <c r="E446" s="53">
        <f>SUMIFS('Ratios_MARAMA-VA'!T:T, 'Ratios_MARAMA-VA'!AA:AA, T446)</f>
        <v>0</v>
      </c>
      <c r="F446" s="53">
        <f>SUMIFS('Ratios_MARAMA-VA'!J:J, 'Ratios_MARAMA-VA'!AA:AA, T446)</f>
        <v>0</v>
      </c>
      <c r="G446" s="53" t="s">
        <v>963</v>
      </c>
      <c r="H446" s="53">
        <v>2.4010781626663</v>
      </c>
      <c r="I446" s="53" t="s">
        <v>964</v>
      </c>
      <c r="J446" s="53">
        <v>2.2733008077624</v>
      </c>
      <c r="K446" s="53" t="s">
        <v>964</v>
      </c>
      <c r="L446" s="43" t="s">
        <v>168</v>
      </c>
      <c r="M446" s="43" t="s">
        <v>159</v>
      </c>
      <c r="N446" s="43" t="s">
        <v>120</v>
      </c>
      <c r="O446" s="43" t="s">
        <v>160</v>
      </c>
      <c r="P446" s="43" t="s">
        <v>166</v>
      </c>
      <c r="Q446" s="43" t="s">
        <v>162</v>
      </c>
      <c r="R446" s="43" t="s">
        <v>932</v>
      </c>
      <c r="S446" s="39"/>
      <c r="T446" s="42" t="s">
        <v>2528</v>
      </c>
    </row>
    <row r="447" spans="1:20" s="112" customFormat="1" ht="17.399999999999999" x14ac:dyDescent="0.35">
      <c r="A447" s="43" t="s">
        <v>497</v>
      </c>
      <c r="B447" s="54">
        <v>24033</v>
      </c>
      <c r="C447" s="54" t="s">
        <v>12</v>
      </c>
      <c r="D447" s="53">
        <v>0.24138000000000001</v>
      </c>
      <c r="E447" s="53">
        <f>SUMIFS('Ratios_MARAMA-VA'!T:T, 'Ratios_MARAMA-VA'!AA:AA, T447)</f>
        <v>0</v>
      </c>
      <c r="F447" s="53">
        <f>SUMIFS('Ratios_MARAMA-VA'!J:J, 'Ratios_MARAMA-VA'!AA:AA, T447)</f>
        <v>0</v>
      </c>
      <c r="G447" s="53" t="s">
        <v>963</v>
      </c>
      <c r="H447" s="53">
        <v>0.20535458558778</v>
      </c>
      <c r="I447" s="53" t="s">
        <v>964</v>
      </c>
      <c r="J447" s="53">
        <v>0.19442630088144</v>
      </c>
      <c r="K447" s="53" t="s">
        <v>964</v>
      </c>
      <c r="L447" s="43" t="s">
        <v>168</v>
      </c>
      <c r="M447" s="43" t="s">
        <v>159</v>
      </c>
      <c r="N447" s="43" t="s">
        <v>120</v>
      </c>
      <c r="O447" s="43" t="s">
        <v>160</v>
      </c>
      <c r="P447" s="43" t="s">
        <v>166</v>
      </c>
      <c r="Q447" s="43" t="s">
        <v>162</v>
      </c>
      <c r="R447" s="43" t="s">
        <v>932</v>
      </c>
      <c r="S447" s="39"/>
      <c r="T447" s="42" t="s">
        <v>2529</v>
      </c>
    </row>
    <row r="448" spans="1:20" s="112" customFormat="1" ht="17.399999999999999" x14ac:dyDescent="0.35">
      <c r="A448" s="43" t="s">
        <v>9</v>
      </c>
      <c r="B448" s="54">
        <v>11001</v>
      </c>
      <c r="C448" s="54" t="s">
        <v>12</v>
      </c>
      <c r="D448" s="53">
        <v>14.619199999999999</v>
      </c>
      <c r="E448" s="53">
        <f>SUMIFS('Ratios_MARAMA-VA'!T:T, 'Ratios_MARAMA-VA'!AA:AA, T448)</f>
        <v>0</v>
      </c>
      <c r="F448" s="53">
        <f>SUMIFS('Ratios_MARAMA-VA'!J:J, 'Ratios_MARAMA-VA'!AA:AA, T448)</f>
        <v>0</v>
      </c>
      <c r="G448" s="53" t="s">
        <v>963</v>
      </c>
      <c r="H448" s="53">
        <v>12.4373177463952</v>
      </c>
      <c r="I448" s="53" t="s">
        <v>964</v>
      </c>
      <c r="J448" s="53">
        <v>11.775445264089599</v>
      </c>
      <c r="K448" s="53" t="s">
        <v>964</v>
      </c>
      <c r="L448" s="43" t="s">
        <v>169</v>
      </c>
      <c r="M448" s="43" t="s">
        <v>159</v>
      </c>
      <c r="N448" s="43" t="s">
        <v>120</v>
      </c>
      <c r="O448" s="43" t="s">
        <v>160</v>
      </c>
      <c r="P448" s="43" t="s">
        <v>170</v>
      </c>
      <c r="Q448" s="43" t="s">
        <v>162</v>
      </c>
      <c r="R448" s="43" t="s">
        <v>932</v>
      </c>
      <c r="S448" s="39"/>
      <c r="T448" s="42" t="s">
        <v>2530</v>
      </c>
    </row>
    <row r="449" spans="1:20" s="112" customFormat="1" ht="17.399999999999999" x14ac:dyDescent="0.35">
      <c r="A449" s="43" t="s">
        <v>497</v>
      </c>
      <c r="B449" s="54">
        <v>24017</v>
      </c>
      <c r="C449" s="54" t="s">
        <v>12</v>
      </c>
      <c r="D449" s="53">
        <v>0.16900000000000001</v>
      </c>
      <c r="E449" s="53">
        <f>SUMIFS('Ratios_MARAMA-VA'!T:T, 'Ratios_MARAMA-VA'!AA:AA, T449)</f>
        <v>0</v>
      </c>
      <c r="F449" s="53">
        <f>SUMIFS('Ratios_MARAMA-VA'!J:J, 'Ratios_MARAMA-VA'!AA:AA, T449)</f>
        <v>0</v>
      </c>
      <c r="G449" s="53" t="s">
        <v>963</v>
      </c>
      <c r="H449" s="53">
        <v>0.14377713548900001</v>
      </c>
      <c r="I449" s="53" t="s">
        <v>964</v>
      </c>
      <c r="J449" s="53">
        <v>0.13612579687199999</v>
      </c>
      <c r="K449" s="53" t="s">
        <v>964</v>
      </c>
      <c r="L449" s="43" t="s">
        <v>537</v>
      </c>
      <c r="M449" s="43" t="s">
        <v>159</v>
      </c>
      <c r="N449" s="43" t="s">
        <v>120</v>
      </c>
      <c r="O449" s="43" t="s">
        <v>160</v>
      </c>
      <c r="P449" s="43" t="s">
        <v>538</v>
      </c>
      <c r="Q449" s="43" t="s">
        <v>162</v>
      </c>
      <c r="R449" s="43" t="s">
        <v>932</v>
      </c>
      <c r="S449" s="39"/>
      <c r="T449" s="42" t="s">
        <v>2531</v>
      </c>
    </row>
    <row r="450" spans="1:20" s="112" customFormat="1" ht="17.399999999999999" x14ac:dyDescent="0.35">
      <c r="A450" s="43" t="s">
        <v>9</v>
      </c>
      <c r="B450" s="54">
        <v>11001</v>
      </c>
      <c r="C450" s="54" t="s">
        <v>12</v>
      </c>
      <c r="D450" s="53">
        <v>0.12</v>
      </c>
      <c r="E450" s="53">
        <f>SUMIFS('Ratios_MARAMA-VA'!T:T, 'Ratios_MARAMA-VA'!AA:AA, T450)</f>
        <v>0</v>
      </c>
      <c r="F450" s="53">
        <f>SUMIFS('Ratios_MARAMA-VA'!J:J, 'Ratios_MARAMA-VA'!AA:AA, T450)</f>
        <v>0</v>
      </c>
      <c r="G450" s="53" t="s">
        <v>963</v>
      </c>
      <c r="H450" s="53">
        <v>0.10209027372</v>
      </c>
      <c r="I450" s="53" t="s">
        <v>964</v>
      </c>
      <c r="J450" s="53">
        <v>9.6657370559999997E-2</v>
      </c>
      <c r="K450" s="53" t="s">
        <v>964</v>
      </c>
      <c r="L450" s="43" t="s">
        <v>158</v>
      </c>
      <c r="M450" s="43" t="s">
        <v>159</v>
      </c>
      <c r="N450" s="43" t="s">
        <v>120</v>
      </c>
      <c r="O450" s="43" t="s">
        <v>160</v>
      </c>
      <c r="P450" s="43" t="s">
        <v>161</v>
      </c>
      <c r="Q450" s="43" t="s">
        <v>162</v>
      </c>
      <c r="R450" s="43" t="s">
        <v>932</v>
      </c>
      <c r="S450" s="39"/>
      <c r="T450" s="42" t="s">
        <v>2532</v>
      </c>
    </row>
    <row r="451" spans="1:20" s="112" customFormat="1" ht="17.399999999999999" x14ac:dyDescent="0.35">
      <c r="A451" s="43" t="s">
        <v>811</v>
      </c>
      <c r="B451" s="54">
        <v>51059</v>
      </c>
      <c r="C451" s="54" t="s">
        <v>12</v>
      </c>
      <c r="D451" s="53">
        <v>0.01</v>
      </c>
      <c r="E451" s="53">
        <f>SUMIFS('Ratios_MARAMA-VA'!T:T, 'Ratios_MARAMA-VA'!AA:AA, T451)</f>
        <v>0</v>
      </c>
      <c r="F451" s="53">
        <f>SUMIFS('Ratios_MARAMA-VA'!J:J, 'Ratios_MARAMA-VA'!AA:AA, T451)</f>
        <v>0</v>
      </c>
      <c r="G451" s="53" t="s">
        <v>963</v>
      </c>
      <c r="H451" s="53">
        <v>9.7890153554599998E-3</v>
      </c>
      <c r="I451" s="53" t="s">
        <v>964</v>
      </c>
      <c r="J451" s="53">
        <v>1.040577509607E-2</v>
      </c>
      <c r="K451" s="53" t="s">
        <v>964</v>
      </c>
      <c r="L451" s="43" t="s">
        <v>838</v>
      </c>
      <c r="M451" s="43" t="s">
        <v>119</v>
      </c>
      <c r="N451" s="43" t="s">
        <v>120</v>
      </c>
      <c r="O451" s="43" t="s">
        <v>181</v>
      </c>
      <c r="P451" s="43" t="s">
        <v>834</v>
      </c>
      <c r="Q451" s="43" t="s">
        <v>839</v>
      </c>
      <c r="R451" s="43" t="s">
        <v>932</v>
      </c>
      <c r="S451" s="39"/>
      <c r="T451" s="42" t="s">
        <v>2533</v>
      </c>
    </row>
    <row r="452" spans="1:20" s="112" customFormat="1" ht="17.399999999999999" x14ac:dyDescent="0.35">
      <c r="A452" s="43" t="s">
        <v>811</v>
      </c>
      <c r="B452" s="54">
        <v>51059</v>
      </c>
      <c r="C452" s="54" t="s">
        <v>12</v>
      </c>
      <c r="D452" s="53">
        <v>8.9999999999999993E-3</v>
      </c>
      <c r="E452" s="53">
        <f>SUMIFS('Ratios_MARAMA-VA'!T:T, 'Ratios_MARAMA-VA'!AA:AA, T452)</f>
        <v>0</v>
      </c>
      <c r="F452" s="53">
        <f>SUMIFS('Ratios_MARAMA-VA'!J:J, 'Ratios_MARAMA-VA'!AA:AA, T452)</f>
        <v>0</v>
      </c>
      <c r="G452" s="53" t="s">
        <v>963</v>
      </c>
      <c r="H452" s="53">
        <v>8.8101138199139992E-3</v>
      </c>
      <c r="I452" s="53" t="s">
        <v>964</v>
      </c>
      <c r="J452" s="53">
        <v>9.3651975864630001E-3</v>
      </c>
      <c r="K452" s="53" t="s">
        <v>964</v>
      </c>
      <c r="L452" s="43" t="s">
        <v>833</v>
      </c>
      <c r="M452" s="43" t="s">
        <v>119</v>
      </c>
      <c r="N452" s="43" t="s">
        <v>120</v>
      </c>
      <c r="O452" s="43" t="s">
        <v>181</v>
      </c>
      <c r="P452" s="43" t="s">
        <v>834</v>
      </c>
      <c r="Q452" s="43" t="s">
        <v>835</v>
      </c>
      <c r="R452" s="43" t="s">
        <v>932</v>
      </c>
      <c r="S452" s="39"/>
      <c r="T452" s="42" t="s">
        <v>2534</v>
      </c>
    </row>
    <row r="453" spans="1:20" s="112" customFormat="1" ht="17.399999999999999" x14ac:dyDescent="0.35">
      <c r="A453" s="43" t="s">
        <v>811</v>
      </c>
      <c r="B453" s="54">
        <v>51600</v>
      </c>
      <c r="C453" s="54" t="s">
        <v>12</v>
      </c>
      <c r="D453" s="53">
        <v>1.1698</v>
      </c>
      <c r="E453" s="53">
        <f>SUMIFS('Ratios_MARAMA-VA'!T:T, 'Ratios_MARAMA-VA'!AA:AA, T453)</f>
        <v>0</v>
      </c>
      <c r="F453" s="53">
        <f>SUMIFS('Ratios_MARAMA-VA'!J:J, 'Ratios_MARAMA-VA'!AA:AA, T453)</f>
        <v>0</v>
      </c>
      <c r="G453" s="53" t="s">
        <v>963</v>
      </c>
      <c r="H453" s="53">
        <v>1.14511901628171</v>
      </c>
      <c r="I453" s="53" t="s">
        <v>964</v>
      </c>
      <c r="J453" s="53">
        <v>1.2172675707382701</v>
      </c>
      <c r="K453" s="53" t="s">
        <v>964</v>
      </c>
      <c r="L453" s="43" t="s">
        <v>833</v>
      </c>
      <c r="M453" s="43" t="s">
        <v>119</v>
      </c>
      <c r="N453" s="43" t="s">
        <v>120</v>
      </c>
      <c r="O453" s="43" t="s">
        <v>181</v>
      </c>
      <c r="P453" s="43" t="s">
        <v>834</v>
      </c>
      <c r="Q453" s="43" t="s">
        <v>835</v>
      </c>
      <c r="R453" s="43" t="s">
        <v>932</v>
      </c>
      <c r="S453" s="39"/>
      <c r="T453" s="42" t="s">
        <v>2535</v>
      </c>
    </row>
    <row r="454" spans="1:20" s="112" customFormat="1" ht="17.399999999999999" x14ac:dyDescent="0.35">
      <c r="A454" s="43" t="s">
        <v>811</v>
      </c>
      <c r="B454" s="54">
        <v>51059</v>
      </c>
      <c r="C454" s="54" t="s">
        <v>12</v>
      </c>
      <c r="D454" s="53">
        <v>28.323899999999998</v>
      </c>
      <c r="E454" s="53">
        <f>SUMIFS('Ratios_MARAMA-VA'!T:T, 'Ratios_MARAMA-VA'!AA:AA, T454)</f>
        <v>0</v>
      </c>
      <c r="F454" s="53">
        <f>SUMIFS('Ratios_MARAMA-VA'!J:J, 'Ratios_MARAMA-VA'!AA:AA, T454)</f>
        <v>0</v>
      </c>
      <c r="G454" s="53" t="s">
        <v>963</v>
      </c>
      <c r="H454" s="53">
        <v>27.7263092026514</v>
      </c>
      <c r="I454" s="53" t="s">
        <v>964</v>
      </c>
      <c r="J454" s="53">
        <v>29.473213324357701</v>
      </c>
      <c r="K454" s="53" t="s">
        <v>964</v>
      </c>
      <c r="L454" s="43" t="s">
        <v>836</v>
      </c>
      <c r="M454" s="43" t="s">
        <v>119</v>
      </c>
      <c r="N454" s="43" t="s">
        <v>120</v>
      </c>
      <c r="O454" s="43" t="s">
        <v>181</v>
      </c>
      <c r="P454" s="43" t="s">
        <v>834</v>
      </c>
      <c r="Q454" s="43" t="s">
        <v>837</v>
      </c>
      <c r="R454" s="43" t="s">
        <v>932</v>
      </c>
      <c r="S454" s="39"/>
      <c r="T454" s="42" t="s">
        <v>2587</v>
      </c>
    </row>
    <row r="455" spans="1:20" s="112" customFormat="1" ht="17.399999999999999" x14ac:dyDescent="0.35">
      <c r="A455" s="43" t="s">
        <v>811</v>
      </c>
      <c r="B455" s="54">
        <v>51153</v>
      </c>
      <c r="C455" s="54" t="s">
        <v>10</v>
      </c>
      <c r="D455" s="53">
        <v>0.43000339999999998</v>
      </c>
      <c r="E455" s="53">
        <f>SUMIFS('Ratios_MARAMA-VA'!T:T, 'Ratios_MARAMA-VA'!AA:AA, T455)</f>
        <v>0</v>
      </c>
      <c r="F455" s="53">
        <f>SUMIFS('Ratios_MARAMA-VA'!J:J, 'Ratios_MARAMA-VA'!AA:AA, T455)</f>
        <v>0</v>
      </c>
      <c r="G455" s="53" t="s">
        <v>963</v>
      </c>
      <c r="H455" s="53">
        <v>0.47778772820658399</v>
      </c>
      <c r="I455" s="53" t="s">
        <v>964</v>
      </c>
      <c r="J455" s="53">
        <v>0.50789088205963995</v>
      </c>
      <c r="K455" s="53" t="s">
        <v>964</v>
      </c>
      <c r="L455" s="43" t="s">
        <v>836</v>
      </c>
      <c r="M455" s="43" t="s">
        <v>119</v>
      </c>
      <c r="N455" s="43" t="s">
        <v>120</v>
      </c>
      <c r="O455" s="43" t="s">
        <v>181</v>
      </c>
      <c r="P455" s="43" t="s">
        <v>834</v>
      </c>
      <c r="Q455" s="43" t="s">
        <v>837</v>
      </c>
      <c r="R455" s="43" t="s">
        <v>932</v>
      </c>
      <c r="S455" s="39"/>
      <c r="T455" s="42" t="s">
        <v>2537</v>
      </c>
    </row>
    <row r="456" spans="1:20" s="112" customFormat="1" ht="17.399999999999999" x14ac:dyDescent="0.35">
      <c r="A456" s="43" t="s">
        <v>811</v>
      </c>
      <c r="B456" s="54">
        <v>51153</v>
      </c>
      <c r="C456" s="54" t="s">
        <v>12</v>
      </c>
      <c r="D456" s="53">
        <v>2.64</v>
      </c>
      <c r="E456" s="53">
        <f>SUMIFS('Ratios_MARAMA-VA'!T:T, 'Ratios_MARAMA-VA'!AA:AA, T456)</f>
        <v>0</v>
      </c>
      <c r="F456" s="53">
        <f>SUMIFS('Ratios_MARAMA-VA'!J:J, 'Ratios_MARAMA-VA'!AA:AA, T456)</f>
        <v>0</v>
      </c>
      <c r="G456" s="53" t="s">
        <v>963</v>
      </c>
      <c r="H456" s="53">
        <v>2.58430005384144</v>
      </c>
      <c r="I456" s="53" t="s">
        <v>964</v>
      </c>
      <c r="J456" s="53">
        <v>2.7471246253624799</v>
      </c>
      <c r="K456" s="53" t="s">
        <v>964</v>
      </c>
      <c r="L456" s="43" t="s">
        <v>836</v>
      </c>
      <c r="M456" s="43" t="s">
        <v>119</v>
      </c>
      <c r="N456" s="43" t="s">
        <v>120</v>
      </c>
      <c r="O456" s="43" t="s">
        <v>181</v>
      </c>
      <c r="P456" s="43" t="s">
        <v>834</v>
      </c>
      <c r="Q456" s="43" t="s">
        <v>837</v>
      </c>
      <c r="R456" s="43" t="s">
        <v>932</v>
      </c>
      <c r="S456" s="39"/>
      <c r="T456" s="42" t="s">
        <v>2590</v>
      </c>
    </row>
    <row r="457" spans="1:20" s="112" customFormat="1" ht="17.399999999999999" x14ac:dyDescent="0.35">
      <c r="A457" s="43" t="s">
        <v>811</v>
      </c>
      <c r="B457" s="54">
        <v>51600</v>
      </c>
      <c r="C457" s="54" t="s">
        <v>10</v>
      </c>
      <c r="D457" s="53">
        <v>7.867</v>
      </c>
      <c r="E457" s="53">
        <f>SUMIFS('Ratios_MARAMA-VA'!T:T, 'Ratios_MARAMA-VA'!AA:AA, T457)</f>
        <v>0</v>
      </c>
      <c r="F457" s="53">
        <f>SUMIFS('Ratios_MARAMA-VA'!J:J, 'Ratios_MARAMA-VA'!AA:AA, T457)</f>
        <v>0</v>
      </c>
      <c r="G457" s="53" t="s">
        <v>963</v>
      </c>
      <c r="H457" s="53">
        <v>8.7412240410220008</v>
      </c>
      <c r="I457" s="53" t="s">
        <v>964</v>
      </c>
      <c r="J457" s="53">
        <v>9.2919673871490005</v>
      </c>
      <c r="K457" s="53" t="s">
        <v>964</v>
      </c>
      <c r="L457" s="43" t="s">
        <v>836</v>
      </c>
      <c r="M457" s="43" t="s">
        <v>119</v>
      </c>
      <c r="N457" s="43" t="s">
        <v>120</v>
      </c>
      <c r="O457" s="43" t="s">
        <v>181</v>
      </c>
      <c r="P457" s="43" t="s">
        <v>834</v>
      </c>
      <c r="Q457" s="43" t="s">
        <v>837</v>
      </c>
      <c r="R457" s="43" t="s">
        <v>932</v>
      </c>
      <c r="S457" s="39"/>
      <c r="T457" s="42" t="s">
        <v>2536</v>
      </c>
    </row>
    <row r="458" spans="1:20" s="112" customFormat="1" ht="17.399999999999999" x14ac:dyDescent="0.35">
      <c r="A458" s="43" t="s">
        <v>811</v>
      </c>
      <c r="B458" s="54">
        <v>51600</v>
      </c>
      <c r="C458" s="54" t="s">
        <v>12</v>
      </c>
      <c r="D458" s="53">
        <v>43.962899999999998</v>
      </c>
      <c r="E458" s="53">
        <f>SUMIFS('Ratios_MARAMA-VA'!T:T, 'Ratios_MARAMA-VA'!AA:AA, T458)</f>
        <v>0</v>
      </c>
      <c r="F458" s="53">
        <f>SUMIFS('Ratios_MARAMA-VA'!J:J, 'Ratios_MARAMA-VA'!AA:AA, T458)</f>
        <v>0</v>
      </c>
      <c r="G458" s="53" t="s">
        <v>963</v>
      </c>
      <c r="H458" s="53">
        <v>43.035350317055197</v>
      </c>
      <c r="I458" s="53" t="s">
        <v>964</v>
      </c>
      <c r="J458" s="53">
        <v>45.746804997101599</v>
      </c>
      <c r="K458" s="53" t="s">
        <v>964</v>
      </c>
      <c r="L458" s="43" t="s">
        <v>836</v>
      </c>
      <c r="M458" s="43" t="s">
        <v>119</v>
      </c>
      <c r="N458" s="43" t="s">
        <v>120</v>
      </c>
      <c r="O458" s="43" t="s">
        <v>181</v>
      </c>
      <c r="P458" s="43" t="s">
        <v>834</v>
      </c>
      <c r="Q458" s="43" t="s">
        <v>837</v>
      </c>
      <c r="R458" s="43" t="s">
        <v>932</v>
      </c>
      <c r="S458" s="39"/>
      <c r="T458" s="42" t="s">
        <v>2588</v>
      </c>
    </row>
    <row r="459" spans="1:20" s="112" customFormat="1" ht="17.399999999999999" x14ac:dyDescent="0.35">
      <c r="A459" s="43" t="s">
        <v>811</v>
      </c>
      <c r="B459" s="54">
        <v>51153</v>
      </c>
      <c r="C459" s="54" t="s">
        <v>12</v>
      </c>
      <c r="D459" s="53">
        <v>0.43</v>
      </c>
      <c r="E459" s="53">
        <f>SUMIFS('Ratios_MARAMA-VA'!T:T, 'Ratios_MARAMA-VA'!AA:AA, T459)</f>
        <v>0</v>
      </c>
      <c r="F459" s="53">
        <f>SUMIFS('Ratios_MARAMA-VA'!J:J, 'Ratios_MARAMA-VA'!AA:AA, T459)</f>
        <v>0</v>
      </c>
      <c r="G459" s="53" t="s">
        <v>963</v>
      </c>
      <c r="H459" s="53">
        <v>0.42092766028478001</v>
      </c>
      <c r="I459" s="53" t="s">
        <v>964</v>
      </c>
      <c r="J459" s="53">
        <v>0.44744832913101001</v>
      </c>
      <c r="K459" s="53" t="s">
        <v>964</v>
      </c>
      <c r="L459" s="43" t="s">
        <v>889</v>
      </c>
      <c r="M459" s="43" t="s">
        <v>119</v>
      </c>
      <c r="N459" s="43" t="s">
        <v>120</v>
      </c>
      <c r="O459" s="43" t="s">
        <v>181</v>
      </c>
      <c r="P459" s="43" t="s">
        <v>834</v>
      </c>
      <c r="Q459" s="43" t="s">
        <v>890</v>
      </c>
      <c r="R459" s="43" t="s">
        <v>932</v>
      </c>
      <c r="S459" s="39"/>
      <c r="T459" s="42" t="s">
        <v>2621</v>
      </c>
    </row>
    <row r="460" spans="1:20" s="112" customFormat="1" ht="17.399999999999999" x14ac:dyDescent="0.35">
      <c r="A460" s="43" t="s">
        <v>9</v>
      </c>
      <c r="B460" s="54">
        <v>11001</v>
      </c>
      <c r="C460" s="54" t="s">
        <v>12</v>
      </c>
      <c r="D460" s="53">
        <v>3.2568149999999997E-2</v>
      </c>
      <c r="E460" s="53">
        <f>SUMIFS('Ratios_MARAMA-VA'!T:T, 'Ratios_MARAMA-VA'!AA:AA, T460)</f>
        <v>0</v>
      </c>
      <c r="F460" s="53">
        <f>SUMIFS('Ratios_MARAMA-VA'!J:J, 'Ratios_MARAMA-VA'!AA:AA, T460)</f>
        <v>0</v>
      </c>
      <c r="G460" s="53" t="s">
        <v>963</v>
      </c>
      <c r="H460" s="53">
        <v>3.97081334314347E-2</v>
      </c>
      <c r="I460" s="53" t="s">
        <v>964</v>
      </c>
      <c r="J460" s="53">
        <v>4.4609607824999897E-2</v>
      </c>
      <c r="K460" s="53" t="s">
        <v>964</v>
      </c>
      <c r="L460" s="43" t="s">
        <v>193</v>
      </c>
      <c r="M460" s="43" t="s">
        <v>13</v>
      </c>
      <c r="N460" s="43" t="s">
        <v>120</v>
      </c>
      <c r="O460" s="43" t="s">
        <v>181</v>
      </c>
      <c r="P460" s="43" t="s">
        <v>194</v>
      </c>
      <c r="Q460" s="43" t="s">
        <v>195</v>
      </c>
      <c r="R460" s="43" t="s">
        <v>932</v>
      </c>
      <c r="S460" s="39"/>
      <c r="T460" s="42" t="s">
        <v>2622</v>
      </c>
    </row>
    <row r="461" spans="1:20" s="112" customFormat="1" ht="17.399999999999999" x14ac:dyDescent="0.35">
      <c r="A461" s="43" t="s">
        <v>497</v>
      </c>
      <c r="B461" s="54">
        <v>24017</v>
      </c>
      <c r="C461" s="54" t="s">
        <v>12</v>
      </c>
      <c r="D461" s="53">
        <v>0.73</v>
      </c>
      <c r="E461" s="53">
        <f>SUMIFS('Ratios_MARAMA-VA'!T:T, 'Ratios_MARAMA-VA'!AA:AA, T461)</f>
        <v>0</v>
      </c>
      <c r="F461" s="53">
        <f>SUMIFS('Ratios_MARAMA-VA'!J:J, 'Ratios_MARAMA-VA'!AA:AA, T461)</f>
        <v>0</v>
      </c>
      <c r="G461" s="53" t="s">
        <v>963</v>
      </c>
      <c r="H461" s="53">
        <v>0.89059999999999995</v>
      </c>
      <c r="I461" s="53" t="s">
        <v>964</v>
      </c>
      <c r="J461" s="53">
        <v>0.99988100000000002</v>
      </c>
      <c r="K461" s="53" t="s">
        <v>964</v>
      </c>
      <c r="L461" s="43" t="s">
        <v>193</v>
      </c>
      <c r="M461" s="43" t="s">
        <v>13</v>
      </c>
      <c r="N461" s="43" t="s">
        <v>120</v>
      </c>
      <c r="O461" s="43" t="s">
        <v>181</v>
      </c>
      <c r="P461" s="43" t="s">
        <v>194</v>
      </c>
      <c r="Q461" s="43" t="s">
        <v>195</v>
      </c>
      <c r="R461" s="43" t="s">
        <v>932</v>
      </c>
      <c r="S461" s="39"/>
      <c r="T461" s="42" t="s">
        <v>2623</v>
      </c>
    </row>
    <row r="462" spans="1:20" s="112" customFormat="1" ht="17.399999999999999" x14ac:dyDescent="0.35">
      <c r="A462" s="43" t="s">
        <v>497</v>
      </c>
      <c r="B462" s="54">
        <v>24033</v>
      </c>
      <c r="C462" s="54" t="s">
        <v>12</v>
      </c>
      <c r="D462" s="53">
        <v>0.91249999999999998</v>
      </c>
      <c r="E462" s="53">
        <f>SUMIFS('Ratios_MARAMA-VA'!T:T, 'Ratios_MARAMA-VA'!AA:AA, T462)</f>
        <v>0</v>
      </c>
      <c r="F462" s="53">
        <f>SUMIFS('Ratios_MARAMA-VA'!J:J, 'Ratios_MARAMA-VA'!AA:AA, T462)</f>
        <v>0</v>
      </c>
      <c r="G462" s="53" t="s">
        <v>963</v>
      </c>
      <c r="H462" s="53">
        <v>1.1132500000000001</v>
      </c>
      <c r="I462" s="53" t="s">
        <v>964</v>
      </c>
      <c r="J462" s="53">
        <v>1.2498512500000001</v>
      </c>
      <c r="K462" s="53" t="s">
        <v>964</v>
      </c>
      <c r="L462" s="43" t="s">
        <v>193</v>
      </c>
      <c r="M462" s="43" t="s">
        <v>13</v>
      </c>
      <c r="N462" s="43" t="s">
        <v>120</v>
      </c>
      <c r="O462" s="43" t="s">
        <v>181</v>
      </c>
      <c r="P462" s="43" t="s">
        <v>194</v>
      </c>
      <c r="Q462" s="43" t="s">
        <v>195</v>
      </c>
      <c r="R462" s="43" t="s">
        <v>932</v>
      </c>
      <c r="S462" s="39"/>
      <c r="T462" s="42" t="s">
        <v>2663</v>
      </c>
    </row>
    <row r="463" spans="1:20" s="112" customFormat="1" ht="17.399999999999999" x14ac:dyDescent="0.35">
      <c r="A463" s="43" t="s">
        <v>811</v>
      </c>
      <c r="B463" s="54">
        <v>51059</v>
      </c>
      <c r="C463" s="54" t="s">
        <v>12</v>
      </c>
      <c r="D463" s="53">
        <v>4.7786500000000003E-2</v>
      </c>
      <c r="E463" s="53">
        <f>SUMIFS('Ratios_MARAMA-VA'!T:T, 'Ratios_MARAMA-VA'!AA:AA, T463)</f>
        <v>0</v>
      </c>
      <c r="F463" s="53">
        <f>SUMIFS('Ratios_MARAMA-VA'!J:J, 'Ratios_MARAMA-VA'!AA:AA, T463)</f>
        <v>0</v>
      </c>
      <c r="G463" s="53" t="s">
        <v>963</v>
      </c>
      <c r="H463" s="53">
        <v>5.8299530000000002E-2</v>
      </c>
      <c r="I463" s="53" t="s">
        <v>964</v>
      </c>
      <c r="J463" s="53">
        <v>6.5453169049999996E-2</v>
      </c>
      <c r="K463" s="53" t="s">
        <v>964</v>
      </c>
      <c r="L463" s="43" t="s">
        <v>193</v>
      </c>
      <c r="M463" s="43" t="s">
        <v>13</v>
      </c>
      <c r="N463" s="43" t="s">
        <v>120</v>
      </c>
      <c r="O463" s="43" t="s">
        <v>181</v>
      </c>
      <c r="P463" s="43" t="s">
        <v>194</v>
      </c>
      <c r="Q463" s="43" t="s">
        <v>195</v>
      </c>
      <c r="R463" s="43" t="s">
        <v>932</v>
      </c>
      <c r="S463" s="39"/>
      <c r="T463" s="42" t="s">
        <v>2690</v>
      </c>
    </row>
    <row r="464" spans="1:20" s="112" customFormat="1" ht="17.399999999999999" x14ac:dyDescent="0.35">
      <c r="A464" s="43" t="s">
        <v>811</v>
      </c>
      <c r="B464" s="54">
        <v>51153</v>
      </c>
      <c r="C464" s="54" t="s">
        <v>12</v>
      </c>
      <c r="D464" s="53">
        <v>2.7900000000000001E-2</v>
      </c>
      <c r="E464" s="53">
        <f>SUMIFS('Ratios_MARAMA-VA'!T:T, 'Ratios_MARAMA-VA'!AA:AA, T464)</f>
        <v>0</v>
      </c>
      <c r="F464" s="53">
        <f>SUMIFS('Ratios_MARAMA-VA'!J:J, 'Ratios_MARAMA-VA'!AA:AA, T464)</f>
        <v>0</v>
      </c>
      <c r="G464" s="53" t="s">
        <v>963</v>
      </c>
      <c r="H464" s="53">
        <v>3.4037999999999999E-2</v>
      </c>
      <c r="I464" s="53" t="s">
        <v>964</v>
      </c>
      <c r="J464" s="53">
        <v>3.8214629999999999E-2</v>
      </c>
      <c r="K464" s="53" t="s">
        <v>964</v>
      </c>
      <c r="L464" s="43" t="s">
        <v>193</v>
      </c>
      <c r="M464" s="43" t="s">
        <v>13</v>
      </c>
      <c r="N464" s="43" t="s">
        <v>120</v>
      </c>
      <c r="O464" s="43" t="s">
        <v>181</v>
      </c>
      <c r="P464" s="43" t="s">
        <v>194</v>
      </c>
      <c r="Q464" s="43" t="s">
        <v>195</v>
      </c>
      <c r="R464" s="43" t="s">
        <v>932</v>
      </c>
      <c r="S464" s="39"/>
      <c r="T464" s="42" t="s">
        <v>2691</v>
      </c>
    </row>
    <row r="465" spans="1:20" s="112" customFormat="1" ht="17.399999999999999" x14ac:dyDescent="0.35">
      <c r="A465" s="43" t="s">
        <v>9</v>
      </c>
      <c r="B465" s="54">
        <v>11001</v>
      </c>
      <c r="C465" s="54" t="s">
        <v>12</v>
      </c>
      <c r="D465" s="53">
        <v>9.7307500000000005E-2</v>
      </c>
      <c r="E465" s="53">
        <f>SUMIFS('Ratios_MARAMA-VA'!T:T, 'Ratios_MARAMA-VA'!AA:AA, T465)</f>
        <v>0</v>
      </c>
      <c r="F465" s="53">
        <f>SUMIFS('Ratios_MARAMA-VA'!J:J, 'Ratios_MARAMA-VA'!AA:AA, T465)</f>
        <v>0</v>
      </c>
      <c r="G465" s="53" t="s">
        <v>963</v>
      </c>
      <c r="H465" s="53">
        <v>0.11871515000000001</v>
      </c>
      <c r="I465" s="53" t="s">
        <v>964</v>
      </c>
      <c r="J465" s="53">
        <v>0.13328208275</v>
      </c>
      <c r="K465" s="53" t="s">
        <v>964</v>
      </c>
      <c r="L465" s="43" t="s">
        <v>196</v>
      </c>
      <c r="M465" s="43" t="s">
        <v>13</v>
      </c>
      <c r="N465" s="43" t="s">
        <v>120</v>
      </c>
      <c r="O465" s="43" t="s">
        <v>181</v>
      </c>
      <c r="P465" s="43" t="s">
        <v>194</v>
      </c>
      <c r="Q465" s="43" t="s">
        <v>183</v>
      </c>
      <c r="R465" s="43" t="s">
        <v>932</v>
      </c>
      <c r="S465" s="39"/>
      <c r="T465" s="42" t="s">
        <v>2692</v>
      </c>
    </row>
    <row r="466" spans="1:20" s="112" customFormat="1" ht="17.399999999999999" x14ac:dyDescent="0.35">
      <c r="A466" s="43" t="s">
        <v>9</v>
      </c>
      <c r="B466" s="54">
        <v>11001</v>
      </c>
      <c r="C466" s="54" t="s">
        <v>12</v>
      </c>
      <c r="D466" s="53">
        <v>0.23017000000000001</v>
      </c>
      <c r="E466" s="53">
        <f>SUMIFS('Ratios_MARAMA-VA'!T:T, 'Ratios_MARAMA-VA'!AA:AA, T466)</f>
        <v>0</v>
      </c>
      <c r="F466" s="53">
        <f>SUMIFS('Ratios_MARAMA-VA'!J:J, 'Ratios_MARAMA-VA'!AA:AA, T466)</f>
        <v>0</v>
      </c>
      <c r="G466" s="53" t="s">
        <v>963</v>
      </c>
      <c r="H466" s="53">
        <v>0.279890382485939</v>
      </c>
      <c r="I466" s="53" t="s">
        <v>964</v>
      </c>
      <c r="J466" s="53">
        <v>0.3153009839</v>
      </c>
      <c r="K466" s="53" t="s">
        <v>964</v>
      </c>
      <c r="L466" s="43" t="s">
        <v>192</v>
      </c>
      <c r="M466" s="43" t="s">
        <v>13</v>
      </c>
      <c r="N466" s="43" t="s">
        <v>120</v>
      </c>
      <c r="O466" s="43" t="s">
        <v>181</v>
      </c>
      <c r="P466" s="43" t="s">
        <v>190</v>
      </c>
      <c r="Q466" s="43" t="s">
        <v>186</v>
      </c>
      <c r="R466" s="43" t="s">
        <v>932</v>
      </c>
      <c r="S466" s="39"/>
      <c r="T466" s="42" t="s">
        <v>2759</v>
      </c>
    </row>
    <row r="467" spans="1:20" s="112" customFormat="1" ht="17.399999999999999" x14ac:dyDescent="0.35">
      <c r="A467" s="43" t="s">
        <v>497</v>
      </c>
      <c r="B467" s="54">
        <v>24031</v>
      </c>
      <c r="C467" s="54" t="s">
        <v>12</v>
      </c>
      <c r="D467" s="53">
        <v>2.7374999999999999E-3</v>
      </c>
      <c r="E467" s="53">
        <f>SUMIFS('Ratios_MARAMA-VA'!T:T, 'Ratios_MARAMA-VA'!AA:AA, T467)</f>
        <v>0</v>
      </c>
      <c r="F467" s="53">
        <f>SUMIFS('Ratios_MARAMA-VA'!J:J, 'Ratios_MARAMA-VA'!AA:AA, T467)</f>
        <v>0</v>
      </c>
      <c r="G467" s="53" t="s">
        <v>963</v>
      </c>
      <c r="H467" s="53">
        <v>3.3397499999999998E-3</v>
      </c>
      <c r="I467" s="53" t="s">
        <v>964</v>
      </c>
      <c r="J467" s="53">
        <v>3.7495537499998999E-3</v>
      </c>
      <c r="K467" s="53" t="s">
        <v>964</v>
      </c>
      <c r="L467" s="43" t="s">
        <v>192</v>
      </c>
      <c r="M467" s="43" t="s">
        <v>13</v>
      </c>
      <c r="N467" s="43" t="s">
        <v>120</v>
      </c>
      <c r="O467" s="43" t="s">
        <v>181</v>
      </c>
      <c r="P467" s="43" t="s">
        <v>190</v>
      </c>
      <c r="Q467" s="43" t="s">
        <v>186</v>
      </c>
      <c r="R467" s="43" t="s">
        <v>932</v>
      </c>
      <c r="S467" s="39"/>
      <c r="T467" s="42" t="s">
        <v>2760</v>
      </c>
    </row>
    <row r="468" spans="1:20" s="112" customFormat="1" ht="17.399999999999999" x14ac:dyDescent="0.35">
      <c r="A468" s="43" t="s">
        <v>9</v>
      </c>
      <c r="B468" s="54">
        <v>11001</v>
      </c>
      <c r="C468" s="54" t="s">
        <v>12</v>
      </c>
      <c r="D468" s="53">
        <v>7.5578099999999995E-2</v>
      </c>
      <c r="E468" s="53">
        <f>SUMIFS('Ratios_MARAMA-VA'!T:T, 'Ratios_MARAMA-VA'!AA:AA, T468)</f>
        <v>0</v>
      </c>
      <c r="F468" s="53">
        <f>SUMIFS('Ratios_MARAMA-VA'!J:J, 'Ratios_MARAMA-VA'!AA:AA, T468)</f>
        <v>0</v>
      </c>
      <c r="G468" s="53" t="s">
        <v>963</v>
      </c>
      <c r="H468" s="53">
        <v>9.2146926340014298E-2</v>
      </c>
      <c r="I468" s="53" t="s">
        <v>964</v>
      </c>
      <c r="J468" s="53">
        <v>0.1035216867</v>
      </c>
      <c r="K468" s="53" t="s">
        <v>964</v>
      </c>
      <c r="L468" s="43" t="s">
        <v>189</v>
      </c>
      <c r="M468" s="43" t="s">
        <v>13</v>
      </c>
      <c r="N468" s="43" t="s">
        <v>120</v>
      </c>
      <c r="O468" s="43" t="s">
        <v>181</v>
      </c>
      <c r="P468" s="43" t="s">
        <v>190</v>
      </c>
      <c r="Q468" s="43" t="s">
        <v>191</v>
      </c>
      <c r="R468" s="43" t="s">
        <v>932</v>
      </c>
      <c r="S468" s="39"/>
      <c r="T468" s="42" t="s">
        <v>2761</v>
      </c>
    </row>
    <row r="469" spans="1:20" s="112" customFormat="1" ht="17.399999999999999" x14ac:dyDescent="0.35">
      <c r="A469" s="43" t="s">
        <v>9</v>
      </c>
      <c r="B469" s="54">
        <v>11001</v>
      </c>
      <c r="C469" s="54" t="s">
        <v>12</v>
      </c>
      <c r="D469" s="53">
        <v>9.9839999999999998E-2</v>
      </c>
      <c r="E469" s="53">
        <f>SUMIFS('Ratios_MARAMA-VA'!T:T, 'Ratios_MARAMA-VA'!AA:AA, T469)</f>
        <v>0</v>
      </c>
      <c r="F469" s="53">
        <f>SUMIFS('Ratios_MARAMA-VA'!J:J, 'Ratios_MARAMA-VA'!AA:AA, T469)</f>
        <v>0</v>
      </c>
      <c r="G469" s="53" t="s">
        <v>963</v>
      </c>
      <c r="H469" s="53">
        <v>0.1218048</v>
      </c>
      <c r="I469" s="53" t="s">
        <v>964</v>
      </c>
      <c r="J469" s="53">
        <v>0.13675084800000001</v>
      </c>
      <c r="K469" s="53" t="s">
        <v>964</v>
      </c>
      <c r="L469" s="43" t="s">
        <v>184</v>
      </c>
      <c r="M469" s="43" t="s">
        <v>13</v>
      </c>
      <c r="N469" s="43" t="s">
        <v>120</v>
      </c>
      <c r="O469" s="43" t="s">
        <v>181</v>
      </c>
      <c r="P469" s="43" t="s">
        <v>185</v>
      </c>
      <c r="Q469" s="43" t="s">
        <v>186</v>
      </c>
      <c r="R469" s="43" t="s">
        <v>932</v>
      </c>
      <c r="S469" s="39"/>
      <c r="T469" s="42" t="s">
        <v>2772</v>
      </c>
    </row>
    <row r="470" spans="1:20" s="112" customFormat="1" ht="17.399999999999999" x14ac:dyDescent="0.35">
      <c r="A470" s="43" t="s">
        <v>497</v>
      </c>
      <c r="B470" s="54">
        <v>24031</v>
      </c>
      <c r="C470" s="54" t="s">
        <v>10</v>
      </c>
      <c r="D470" s="53">
        <v>0.180675</v>
      </c>
      <c r="E470" s="53">
        <f>SUMIFS('Ratios_MARAMA-VA'!T:T, 'Ratios_MARAMA-VA'!AA:AA, T470)</f>
        <v>0</v>
      </c>
      <c r="F470" s="53">
        <f>SUMIFS('Ratios_MARAMA-VA'!J:J, 'Ratios_MARAMA-VA'!AA:AA, T470)</f>
        <v>0</v>
      </c>
      <c r="G470" s="53" t="s">
        <v>963</v>
      </c>
      <c r="H470" s="53">
        <v>0.172375748258175</v>
      </c>
      <c r="I470" s="53" t="s">
        <v>964</v>
      </c>
      <c r="J470" s="53">
        <v>0.17341184169292501</v>
      </c>
      <c r="K470" s="53" t="s">
        <v>964</v>
      </c>
      <c r="L470" s="43" t="s">
        <v>184</v>
      </c>
      <c r="M470" s="43" t="s">
        <v>13</v>
      </c>
      <c r="N470" s="43" t="s">
        <v>120</v>
      </c>
      <c r="O470" s="43" t="s">
        <v>181</v>
      </c>
      <c r="P470" s="43" t="s">
        <v>185</v>
      </c>
      <c r="Q470" s="43" t="s">
        <v>186</v>
      </c>
      <c r="R470" s="43" t="s">
        <v>932</v>
      </c>
      <c r="S470" s="39"/>
      <c r="T470" s="42" t="s">
        <v>2771</v>
      </c>
    </row>
    <row r="471" spans="1:20" s="112" customFormat="1" ht="17.399999999999999" x14ac:dyDescent="0.35">
      <c r="A471" s="43" t="s">
        <v>497</v>
      </c>
      <c r="B471" s="54">
        <v>24031</v>
      </c>
      <c r="C471" s="54" t="s">
        <v>12</v>
      </c>
      <c r="D471" s="53">
        <v>2.6736249999999999</v>
      </c>
      <c r="E471" s="53">
        <f>SUMIFS('Ratios_MARAMA-VA'!T:T, 'Ratios_MARAMA-VA'!AA:AA, T471)</f>
        <v>0</v>
      </c>
      <c r="F471" s="53">
        <f>SUMIFS('Ratios_MARAMA-VA'!J:J, 'Ratios_MARAMA-VA'!AA:AA, T471)</f>
        <v>0</v>
      </c>
      <c r="G471" s="53" t="s">
        <v>963</v>
      </c>
      <c r="H471" s="53">
        <v>3.1547305855381298</v>
      </c>
      <c r="I471" s="53" t="s">
        <v>964</v>
      </c>
      <c r="J471" s="53">
        <v>3.52437243144638</v>
      </c>
      <c r="K471" s="53" t="s">
        <v>964</v>
      </c>
      <c r="L471" s="43" t="s">
        <v>184</v>
      </c>
      <c r="M471" s="43" t="s">
        <v>13</v>
      </c>
      <c r="N471" s="43" t="s">
        <v>120</v>
      </c>
      <c r="O471" s="43" t="s">
        <v>181</v>
      </c>
      <c r="P471" s="43" t="s">
        <v>185</v>
      </c>
      <c r="Q471" s="43" t="s">
        <v>186</v>
      </c>
      <c r="R471" s="43" t="s">
        <v>932</v>
      </c>
      <c r="S471" s="39"/>
      <c r="T471" s="42" t="s">
        <v>2773</v>
      </c>
    </row>
    <row r="472" spans="1:20" s="112" customFormat="1" ht="17.399999999999999" x14ac:dyDescent="0.35">
      <c r="A472" s="43" t="s">
        <v>497</v>
      </c>
      <c r="B472" s="54">
        <v>24033</v>
      </c>
      <c r="C472" s="54" t="s">
        <v>12</v>
      </c>
      <c r="D472" s="53">
        <v>3.3580000000000001</v>
      </c>
      <c r="E472" s="53">
        <f>SUMIFS('Ratios_MARAMA-VA'!T:T, 'Ratios_MARAMA-VA'!AA:AA, T472)</f>
        <v>0</v>
      </c>
      <c r="F472" s="53">
        <f>SUMIFS('Ratios_MARAMA-VA'!J:J, 'Ratios_MARAMA-VA'!AA:AA, T472)</f>
        <v>0</v>
      </c>
      <c r="G472" s="53" t="s">
        <v>963</v>
      </c>
      <c r="H472" s="53">
        <v>4.0967599999999997</v>
      </c>
      <c r="I472" s="53" t="s">
        <v>964</v>
      </c>
      <c r="J472" s="53">
        <v>4.5994526000000002</v>
      </c>
      <c r="K472" s="53" t="s">
        <v>964</v>
      </c>
      <c r="L472" s="43" t="s">
        <v>184</v>
      </c>
      <c r="M472" s="43" t="s">
        <v>13</v>
      </c>
      <c r="N472" s="43" t="s">
        <v>120</v>
      </c>
      <c r="O472" s="43" t="s">
        <v>181</v>
      </c>
      <c r="P472" s="43" t="s">
        <v>185</v>
      </c>
      <c r="Q472" s="43" t="s">
        <v>186</v>
      </c>
      <c r="R472" s="43" t="s">
        <v>932</v>
      </c>
      <c r="S472" s="39"/>
      <c r="T472" s="42" t="s">
        <v>2774</v>
      </c>
    </row>
    <row r="473" spans="1:20" s="112" customFormat="1" ht="17.399999999999999" x14ac:dyDescent="0.35">
      <c r="A473" s="43" t="s">
        <v>9</v>
      </c>
      <c r="B473" s="54">
        <v>11001</v>
      </c>
      <c r="C473" s="54" t="s">
        <v>12</v>
      </c>
      <c r="D473" s="53">
        <v>8.4862800000000007</v>
      </c>
      <c r="E473" s="53">
        <f>SUMIFS('Ratios_MARAMA-VA'!T:T, 'Ratios_MARAMA-VA'!AA:AA, T473)</f>
        <v>0</v>
      </c>
      <c r="F473" s="53">
        <f>SUMIFS('Ratios_MARAMA-VA'!J:J, 'Ratios_MARAMA-VA'!AA:AA, T473)</f>
        <v>0</v>
      </c>
      <c r="G473" s="53" t="s">
        <v>963</v>
      </c>
      <c r="H473" s="53">
        <v>10.3532616</v>
      </c>
      <c r="I473" s="53" t="s">
        <v>964</v>
      </c>
      <c r="J473" s="53">
        <v>11.623657716</v>
      </c>
      <c r="K473" s="53" t="s">
        <v>964</v>
      </c>
      <c r="L473" s="43" t="s">
        <v>187</v>
      </c>
      <c r="M473" s="43" t="s">
        <v>13</v>
      </c>
      <c r="N473" s="43" t="s">
        <v>120</v>
      </c>
      <c r="O473" s="43" t="s">
        <v>181</v>
      </c>
      <c r="P473" s="43" t="s">
        <v>185</v>
      </c>
      <c r="Q473" s="43" t="s">
        <v>188</v>
      </c>
      <c r="R473" s="43" t="s">
        <v>932</v>
      </c>
      <c r="S473" s="39"/>
      <c r="T473" s="42" t="s">
        <v>2775</v>
      </c>
    </row>
    <row r="474" spans="1:20" s="112" customFormat="1" ht="17.399999999999999" x14ac:dyDescent="0.35">
      <c r="A474" s="43" t="s">
        <v>9</v>
      </c>
      <c r="B474" s="54">
        <v>11001</v>
      </c>
      <c r="C474" s="54" t="s">
        <v>12</v>
      </c>
      <c r="D474" s="53">
        <v>0.143376</v>
      </c>
      <c r="E474" s="53">
        <f>SUMIFS('Ratios_MARAMA-VA'!T:T, 'Ratios_MARAMA-VA'!AA:AA, T474)</f>
        <v>0</v>
      </c>
      <c r="F474" s="53">
        <f>SUMIFS('Ratios_MARAMA-VA'!J:J, 'Ratios_MARAMA-VA'!AA:AA, T474)</f>
        <v>0</v>
      </c>
      <c r="G474" s="53" t="s">
        <v>963</v>
      </c>
      <c r="H474" s="53">
        <v>0.17427185975862799</v>
      </c>
      <c r="I474" s="53" t="s">
        <v>964</v>
      </c>
      <c r="J474" s="53">
        <v>0.19640830200000001</v>
      </c>
      <c r="K474" s="53" t="s">
        <v>964</v>
      </c>
      <c r="L474" s="43" t="s">
        <v>180</v>
      </c>
      <c r="M474" s="43" t="s">
        <v>13</v>
      </c>
      <c r="N474" s="43" t="s">
        <v>120</v>
      </c>
      <c r="O474" s="43" t="s">
        <v>181</v>
      </c>
      <c r="P474" s="43" t="s">
        <v>182</v>
      </c>
      <c r="Q474" s="43" t="s">
        <v>183</v>
      </c>
      <c r="R474" s="43" t="s">
        <v>932</v>
      </c>
      <c r="S474" s="39"/>
      <c r="T474" s="42" t="s">
        <v>2776</v>
      </c>
    </row>
    <row r="475" spans="1:20" s="112" customFormat="1" ht="17.399999999999999" x14ac:dyDescent="0.35">
      <c r="A475" s="43" t="s">
        <v>9</v>
      </c>
      <c r="B475" s="54">
        <v>11001</v>
      </c>
      <c r="C475" s="54" t="s">
        <v>12</v>
      </c>
      <c r="D475" s="53">
        <v>3.0651120000000001</v>
      </c>
      <c r="E475" s="53">
        <f>SUMIFS('Ratios_MARAMA-VA'!T:T, 'Ratios_MARAMA-VA'!AA:AA, T475)</f>
        <v>0</v>
      </c>
      <c r="F475" s="53">
        <f>SUMIFS('Ratios_MARAMA-VA'!J:J, 'Ratios_MARAMA-VA'!AA:AA, T475)</f>
        <v>0</v>
      </c>
      <c r="G475" s="53" t="s">
        <v>963</v>
      </c>
      <c r="H475" s="53">
        <v>3.6979822629290502</v>
      </c>
      <c r="I475" s="53" t="s">
        <v>964</v>
      </c>
      <c r="J475" s="53">
        <v>4.1710970445164399</v>
      </c>
      <c r="K475" s="53" t="s">
        <v>964</v>
      </c>
      <c r="L475" s="43" t="s">
        <v>118</v>
      </c>
      <c r="M475" s="43" t="s">
        <v>119</v>
      </c>
      <c r="N475" s="43" t="s">
        <v>120</v>
      </c>
      <c r="O475" s="43" t="s">
        <v>121</v>
      </c>
      <c r="P475" s="43" t="s">
        <v>122</v>
      </c>
      <c r="Q475" s="43" t="s">
        <v>123</v>
      </c>
      <c r="R475" s="43" t="s">
        <v>932</v>
      </c>
      <c r="S475" s="39"/>
      <c r="T475" s="42" t="s">
        <v>2777</v>
      </c>
    </row>
    <row r="476" spans="1:20" s="112" customFormat="1" ht="17.399999999999999" x14ac:dyDescent="0.35">
      <c r="A476" s="43" t="s">
        <v>9</v>
      </c>
      <c r="B476" s="54">
        <v>11001</v>
      </c>
      <c r="C476" s="54" t="s">
        <v>12</v>
      </c>
      <c r="D476" s="53">
        <v>8.2600000000000007E-2</v>
      </c>
      <c r="E476" s="53">
        <f>SUMIFS('Ratios_MARAMA-VA'!T:T, 'Ratios_MARAMA-VA'!AA:AA, T476)</f>
        <v>0</v>
      </c>
      <c r="F476" s="53">
        <f>SUMIFS('Ratios_MARAMA-VA'!J:J, 'Ratios_MARAMA-VA'!AA:AA, T476)</f>
        <v>0</v>
      </c>
      <c r="G476" s="53" t="s">
        <v>963</v>
      </c>
      <c r="H476" s="53">
        <v>0.1001600771458</v>
      </c>
      <c r="I476" s="53" t="s">
        <v>964</v>
      </c>
      <c r="J476" s="53">
        <v>0.113162</v>
      </c>
      <c r="K476" s="53" t="s">
        <v>964</v>
      </c>
      <c r="L476" s="43" t="s">
        <v>135</v>
      </c>
      <c r="M476" s="43" t="s">
        <v>136</v>
      </c>
      <c r="N476" s="43" t="s">
        <v>120</v>
      </c>
      <c r="O476" s="43" t="s">
        <v>126</v>
      </c>
      <c r="P476" s="43" t="s">
        <v>137</v>
      </c>
      <c r="Q476" s="43" t="s">
        <v>138</v>
      </c>
      <c r="R476" s="43" t="s">
        <v>932</v>
      </c>
      <c r="S476" s="39"/>
      <c r="T476" s="42" t="s">
        <v>2828</v>
      </c>
    </row>
    <row r="477" spans="1:20" s="112" customFormat="1" ht="17.399999999999999" x14ac:dyDescent="0.35">
      <c r="A477" s="43" t="s">
        <v>497</v>
      </c>
      <c r="B477" s="54">
        <v>24017</v>
      </c>
      <c r="C477" s="54" t="s">
        <v>12</v>
      </c>
      <c r="D477" s="53">
        <v>14.308</v>
      </c>
      <c r="E477" s="53">
        <f>SUMIFS('Ratios_MARAMA-VA'!T:T, 'Ratios_MARAMA-VA'!AA:AA, T477)</f>
        <v>0</v>
      </c>
      <c r="F477" s="53">
        <f>SUMIFS('Ratios_MARAMA-VA'!J:J, 'Ratios_MARAMA-VA'!AA:AA, T477)</f>
        <v>0</v>
      </c>
      <c r="G477" s="53" t="s">
        <v>963</v>
      </c>
      <c r="H477" s="53">
        <v>17.455760000000001</v>
      </c>
      <c r="I477" s="53" t="s">
        <v>964</v>
      </c>
      <c r="J477" s="53">
        <v>19.597667600000001</v>
      </c>
      <c r="K477" s="53" t="s">
        <v>964</v>
      </c>
      <c r="L477" s="43" t="s">
        <v>135</v>
      </c>
      <c r="M477" s="43" t="s">
        <v>136</v>
      </c>
      <c r="N477" s="43" t="s">
        <v>120</v>
      </c>
      <c r="O477" s="43" t="s">
        <v>126</v>
      </c>
      <c r="P477" s="43" t="s">
        <v>137</v>
      </c>
      <c r="Q477" s="43" t="s">
        <v>138</v>
      </c>
      <c r="R477" s="43" t="s">
        <v>932</v>
      </c>
      <c r="S477" s="39"/>
      <c r="T477" s="42" t="s">
        <v>2829</v>
      </c>
    </row>
    <row r="478" spans="1:20" s="112" customFormat="1" ht="17.399999999999999" x14ac:dyDescent="0.35">
      <c r="A478" s="43" t="s">
        <v>811</v>
      </c>
      <c r="B478" s="54">
        <v>51153</v>
      </c>
      <c r="C478" s="54" t="s">
        <v>12</v>
      </c>
      <c r="D478" s="53">
        <v>0.19</v>
      </c>
      <c r="E478" s="53">
        <f>SUMIFS('Ratios_MARAMA-VA'!T:T, 'Ratios_MARAMA-VA'!AA:AA, T478)</f>
        <v>0</v>
      </c>
      <c r="F478" s="53">
        <f>SUMIFS('Ratios_MARAMA-VA'!J:J, 'Ratios_MARAMA-VA'!AA:AA, T478)</f>
        <v>0</v>
      </c>
      <c r="G478" s="53" t="s">
        <v>963</v>
      </c>
      <c r="H478" s="53">
        <v>0.19660649741</v>
      </c>
      <c r="I478" s="53" t="s">
        <v>964</v>
      </c>
      <c r="J478" s="53">
        <v>0.21068434582000001</v>
      </c>
      <c r="K478" s="53" t="s">
        <v>964</v>
      </c>
      <c r="L478" s="43" t="s">
        <v>135</v>
      </c>
      <c r="M478" s="43" t="s">
        <v>136</v>
      </c>
      <c r="N478" s="43" t="s">
        <v>120</v>
      </c>
      <c r="O478" s="43" t="s">
        <v>126</v>
      </c>
      <c r="P478" s="43" t="s">
        <v>137</v>
      </c>
      <c r="Q478" s="43" t="s">
        <v>138</v>
      </c>
      <c r="R478" s="43" t="s">
        <v>932</v>
      </c>
      <c r="S478" s="39"/>
      <c r="T478" s="42" t="s">
        <v>2831</v>
      </c>
    </row>
    <row r="479" spans="1:20" s="112" customFormat="1" ht="17.399999999999999" x14ac:dyDescent="0.35">
      <c r="A479" s="43" t="s">
        <v>497</v>
      </c>
      <c r="B479" s="54">
        <v>24031</v>
      </c>
      <c r="C479" s="54" t="s">
        <v>10</v>
      </c>
      <c r="D479" s="53">
        <v>407.77839999999998</v>
      </c>
      <c r="E479" s="53">
        <f>SUMIFS('Ratios_MARAMA-VA'!T:T, 'Ratios_MARAMA-VA'!AA:AA, T479)</f>
        <v>0</v>
      </c>
      <c r="F479" s="53">
        <f>SUMIFS('Ratios_MARAMA-VA'!J:J, 'Ratios_MARAMA-VA'!AA:AA, T479)</f>
        <v>0</v>
      </c>
      <c r="G479" s="53" t="s">
        <v>963</v>
      </c>
      <c r="H479" s="55" t="s">
        <v>14</v>
      </c>
      <c r="I479" s="53" t="s">
        <v>964</v>
      </c>
      <c r="J479" s="55" t="s">
        <v>14</v>
      </c>
      <c r="K479" s="53" t="s">
        <v>964</v>
      </c>
      <c r="L479" s="43" t="s">
        <v>606</v>
      </c>
      <c r="M479" s="43" t="s">
        <v>316</v>
      </c>
      <c r="N479" s="43" t="s">
        <v>316</v>
      </c>
      <c r="O479" s="43" t="s">
        <v>317</v>
      </c>
      <c r="P479" s="43" t="s">
        <v>607</v>
      </c>
      <c r="Q479" s="43" t="s">
        <v>608</v>
      </c>
      <c r="R479" s="43" t="s">
        <v>932</v>
      </c>
      <c r="S479" s="39"/>
      <c r="T479" s="42" t="s">
        <v>2863</v>
      </c>
    </row>
    <row r="480" spans="1:20" s="112" customFormat="1" ht="17.399999999999999" x14ac:dyDescent="0.35">
      <c r="A480" s="43" t="s">
        <v>497</v>
      </c>
      <c r="B480" s="54">
        <v>24031</v>
      </c>
      <c r="C480" s="54" t="s">
        <v>12</v>
      </c>
      <c r="D480" s="53">
        <v>1.9927999999999999</v>
      </c>
      <c r="E480" s="53">
        <f>SUMIFS('Ratios_MARAMA-VA'!T:T, 'Ratios_MARAMA-VA'!AA:AA, T480)</f>
        <v>0</v>
      </c>
      <c r="F480" s="53">
        <f>SUMIFS('Ratios_MARAMA-VA'!J:J, 'Ratios_MARAMA-VA'!AA:AA, T480)</f>
        <v>0</v>
      </c>
      <c r="G480" s="53" t="s">
        <v>963</v>
      </c>
      <c r="H480" s="55" t="s">
        <v>14</v>
      </c>
      <c r="I480" s="53" t="s">
        <v>964</v>
      </c>
      <c r="J480" s="55" t="s">
        <v>14</v>
      </c>
      <c r="K480" s="53" t="s">
        <v>964</v>
      </c>
      <c r="L480" s="43" t="s">
        <v>606</v>
      </c>
      <c r="M480" s="43" t="s">
        <v>316</v>
      </c>
      <c r="N480" s="43" t="s">
        <v>316</v>
      </c>
      <c r="O480" s="43" t="s">
        <v>317</v>
      </c>
      <c r="P480" s="43" t="s">
        <v>607</v>
      </c>
      <c r="Q480" s="43" t="s">
        <v>608</v>
      </c>
      <c r="R480" s="43" t="s">
        <v>932</v>
      </c>
      <c r="S480" s="39"/>
      <c r="T480" s="42" t="s">
        <v>2864</v>
      </c>
    </row>
    <row r="481" spans="1:20" s="112" customFormat="1" ht="17.399999999999999" x14ac:dyDescent="0.35">
      <c r="A481" s="43" t="s">
        <v>9</v>
      </c>
      <c r="B481" s="54">
        <v>11001</v>
      </c>
      <c r="C481" s="54" t="s">
        <v>10</v>
      </c>
      <c r="D481" s="53">
        <v>5.5500000000000001E-2</v>
      </c>
      <c r="E481" s="53">
        <f>SUMIFS('Ratios_MARAMA-VA'!T:T, 'Ratios_MARAMA-VA'!AA:AA, T481)</f>
        <v>0</v>
      </c>
      <c r="F481" s="53">
        <f>SUMIFS('Ratios_MARAMA-VA'!J:J, 'Ratios_MARAMA-VA'!AA:AA, T481)</f>
        <v>0</v>
      </c>
      <c r="G481" s="53" t="s">
        <v>963</v>
      </c>
      <c r="H481" s="53">
        <v>6.7298841181499994E-2</v>
      </c>
      <c r="I481" s="53" t="s">
        <v>964</v>
      </c>
      <c r="J481" s="53">
        <v>7.6035000000000005E-2</v>
      </c>
      <c r="K481" s="53" t="s">
        <v>964</v>
      </c>
      <c r="L481" s="43" t="s">
        <v>315</v>
      </c>
      <c r="M481" s="43" t="s">
        <v>316</v>
      </c>
      <c r="N481" s="43" t="s">
        <v>316</v>
      </c>
      <c r="O481" s="43" t="s">
        <v>317</v>
      </c>
      <c r="P481" s="43" t="s">
        <v>318</v>
      </c>
      <c r="Q481" s="43" t="s">
        <v>319</v>
      </c>
      <c r="R481" s="43" t="s">
        <v>932</v>
      </c>
      <c r="S481" s="39"/>
      <c r="T481" s="42" t="s">
        <v>2865</v>
      </c>
    </row>
    <row r="482" spans="1:20" s="112" customFormat="1" ht="17.399999999999999" x14ac:dyDescent="0.35">
      <c r="A482" s="43" t="s">
        <v>497</v>
      </c>
      <c r="B482" s="54">
        <v>24033</v>
      </c>
      <c r="C482" s="54" t="s">
        <v>10</v>
      </c>
      <c r="D482" s="53">
        <v>22.143000000000001</v>
      </c>
      <c r="E482" s="53">
        <f>SUMIFS('Ratios_MARAMA-VA'!T:T, 'Ratios_MARAMA-VA'!AA:AA, T482)</f>
        <v>0</v>
      </c>
      <c r="F482" s="53">
        <f>SUMIFS('Ratios_MARAMA-VA'!J:J, 'Ratios_MARAMA-VA'!AA:AA, T482)</f>
        <v>0</v>
      </c>
      <c r="G482" s="53" t="s">
        <v>963</v>
      </c>
      <c r="H482" s="53">
        <v>26.850418743818999</v>
      </c>
      <c r="I482" s="53" t="s">
        <v>964</v>
      </c>
      <c r="J482" s="53">
        <v>30.335909999999998</v>
      </c>
      <c r="K482" s="53" t="s">
        <v>964</v>
      </c>
      <c r="L482" s="43" t="s">
        <v>641</v>
      </c>
      <c r="M482" s="43" t="s">
        <v>316</v>
      </c>
      <c r="N482" s="43" t="s">
        <v>316</v>
      </c>
      <c r="O482" s="43" t="s">
        <v>317</v>
      </c>
      <c r="P482" s="43" t="s">
        <v>318</v>
      </c>
      <c r="Q482" s="43" t="s">
        <v>642</v>
      </c>
      <c r="R482" s="43" t="s">
        <v>932</v>
      </c>
      <c r="S482" s="39"/>
      <c r="T482" s="42" t="s">
        <v>2866</v>
      </c>
    </row>
    <row r="483" spans="1:20" s="112" customFormat="1" ht="17.399999999999999" x14ac:dyDescent="0.35">
      <c r="A483" s="43" t="s">
        <v>497</v>
      </c>
      <c r="B483" s="54">
        <v>24033</v>
      </c>
      <c r="C483" s="54" t="s">
        <v>12</v>
      </c>
      <c r="D483" s="53">
        <v>1.0980000000000001</v>
      </c>
      <c r="E483" s="53">
        <f>SUMIFS('Ratios_MARAMA-VA'!T:T, 'Ratios_MARAMA-VA'!AA:AA, T483)</f>
        <v>0</v>
      </c>
      <c r="F483" s="53">
        <f>SUMIFS('Ratios_MARAMA-VA'!J:J, 'Ratios_MARAMA-VA'!AA:AA, T483)</f>
        <v>0</v>
      </c>
      <c r="G483" s="53" t="s">
        <v>963</v>
      </c>
      <c r="H483" s="53">
        <v>1.3314257228340001</v>
      </c>
      <c r="I483" s="53" t="s">
        <v>964</v>
      </c>
      <c r="J483" s="53">
        <v>1.5042599999999999</v>
      </c>
      <c r="K483" s="53" t="s">
        <v>964</v>
      </c>
      <c r="L483" s="43" t="s">
        <v>641</v>
      </c>
      <c r="M483" s="43" t="s">
        <v>316</v>
      </c>
      <c r="N483" s="43" t="s">
        <v>316</v>
      </c>
      <c r="O483" s="43" t="s">
        <v>317</v>
      </c>
      <c r="P483" s="43" t="s">
        <v>318</v>
      </c>
      <c r="Q483" s="43" t="s">
        <v>642</v>
      </c>
      <c r="R483" s="43" t="s">
        <v>932</v>
      </c>
      <c r="S483" s="39"/>
      <c r="T483" s="42" t="s">
        <v>2867</v>
      </c>
    </row>
    <row r="484" spans="1:20" s="112" customFormat="1" ht="17.399999999999999" x14ac:dyDescent="0.35">
      <c r="A484" s="43" t="s">
        <v>497</v>
      </c>
      <c r="B484" s="54">
        <v>24031</v>
      </c>
      <c r="C484" s="54" t="s">
        <v>10</v>
      </c>
      <c r="D484" s="53">
        <v>4.0296000000000003</v>
      </c>
      <c r="E484" s="53">
        <f>SUMIFS('Ratios_MARAMA-VA'!T:T, 'Ratios_MARAMA-VA'!AA:AA, T484)</f>
        <v>0</v>
      </c>
      <c r="F484" s="53">
        <f>SUMIFS('Ratios_MARAMA-VA'!J:J, 'Ratios_MARAMA-VA'!AA:AA, T484)</f>
        <v>0</v>
      </c>
      <c r="G484" s="53" t="s">
        <v>963</v>
      </c>
      <c r="H484" s="53">
        <v>4.8862596472968001</v>
      </c>
      <c r="I484" s="53" t="s">
        <v>964</v>
      </c>
      <c r="J484" s="53">
        <v>5.5205520000000003</v>
      </c>
      <c r="K484" s="53" t="s">
        <v>964</v>
      </c>
      <c r="L484" s="43" t="s">
        <v>605</v>
      </c>
      <c r="M484" s="43" t="s">
        <v>316</v>
      </c>
      <c r="N484" s="43" t="s">
        <v>316</v>
      </c>
      <c r="O484" s="43" t="s">
        <v>317</v>
      </c>
      <c r="P484" s="43" t="s">
        <v>564</v>
      </c>
      <c r="Q484" s="43" t="s">
        <v>133</v>
      </c>
      <c r="R484" s="43" t="s">
        <v>932</v>
      </c>
      <c r="S484" s="39"/>
      <c r="T484" s="42" t="s">
        <v>2868</v>
      </c>
    </row>
    <row r="485" spans="1:20" s="112" customFormat="1" ht="17.399999999999999" x14ac:dyDescent="0.35">
      <c r="A485" s="43" t="s">
        <v>497</v>
      </c>
      <c r="B485" s="54">
        <v>24031</v>
      </c>
      <c r="C485" s="54" t="s">
        <v>12</v>
      </c>
      <c r="D485" s="53">
        <v>0.90885000000000005</v>
      </c>
      <c r="E485" s="53">
        <f>SUMIFS('Ratios_MARAMA-VA'!T:T, 'Ratios_MARAMA-VA'!AA:AA, T485)</f>
        <v>0</v>
      </c>
      <c r="F485" s="53">
        <f>SUMIFS('Ratios_MARAMA-VA'!J:J, 'Ratios_MARAMA-VA'!AA:AA, T485)</f>
        <v>0</v>
      </c>
      <c r="G485" s="53" t="s">
        <v>963</v>
      </c>
      <c r="H485" s="53">
        <v>1.10206399653705</v>
      </c>
      <c r="I485" s="53" t="s">
        <v>964</v>
      </c>
      <c r="J485" s="53">
        <v>1.2451245</v>
      </c>
      <c r="K485" s="53" t="s">
        <v>964</v>
      </c>
      <c r="L485" s="43" t="s">
        <v>605</v>
      </c>
      <c r="M485" s="43" t="s">
        <v>316</v>
      </c>
      <c r="N485" s="43" t="s">
        <v>316</v>
      </c>
      <c r="O485" s="43" t="s">
        <v>317</v>
      </c>
      <c r="P485" s="43" t="s">
        <v>564</v>
      </c>
      <c r="Q485" s="43" t="s">
        <v>133</v>
      </c>
      <c r="R485" s="43" t="s">
        <v>932</v>
      </c>
      <c r="S485" s="39"/>
      <c r="T485" s="42" t="s">
        <v>2911</v>
      </c>
    </row>
    <row r="486" spans="1:20" s="112" customFormat="1" ht="17.399999999999999" x14ac:dyDescent="0.35">
      <c r="A486" s="43" t="s">
        <v>497</v>
      </c>
      <c r="B486" s="54">
        <v>24017</v>
      </c>
      <c r="C486" s="54" t="s">
        <v>10</v>
      </c>
      <c r="D486" s="53">
        <v>14.2788</v>
      </c>
      <c r="E486" s="53">
        <f>SUMIFS('Ratios_MARAMA-VA'!T:T, 'Ratios_MARAMA-VA'!AA:AA, T486)</f>
        <v>0</v>
      </c>
      <c r="F486" s="53">
        <f>SUMIFS('Ratios_MARAMA-VA'!J:J, 'Ratios_MARAMA-VA'!AA:AA, T486)</f>
        <v>0</v>
      </c>
      <c r="G486" s="53" t="s">
        <v>963</v>
      </c>
      <c r="H486" s="53">
        <v>17.314354837160401</v>
      </c>
      <c r="I486" s="53" t="s">
        <v>964</v>
      </c>
      <c r="J486" s="53">
        <v>19.561955999999999</v>
      </c>
      <c r="K486" s="53" t="s">
        <v>964</v>
      </c>
      <c r="L486" s="43" t="s">
        <v>563</v>
      </c>
      <c r="M486" s="43" t="s">
        <v>316</v>
      </c>
      <c r="N486" s="43" t="s">
        <v>316</v>
      </c>
      <c r="O486" s="43" t="s">
        <v>317</v>
      </c>
      <c r="P486" s="43" t="s">
        <v>564</v>
      </c>
      <c r="Q486" s="43" t="s">
        <v>565</v>
      </c>
      <c r="R486" s="43" t="s">
        <v>932</v>
      </c>
      <c r="S486" s="39"/>
      <c r="T486" s="42" t="s">
        <v>2939</v>
      </c>
    </row>
    <row r="487" spans="1:20" s="112" customFormat="1" ht="17.399999999999999" x14ac:dyDescent="0.35">
      <c r="A487" s="43" t="s">
        <v>497</v>
      </c>
      <c r="B487" s="54">
        <v>24017</v>
      </c>
      <c r="C487" s="54" t="s">
        <v>12</v>
      </c>
      <c r="D487" s="53">
        <v>1.0986499999999999</v>
      </c>
      <c r="E487" s="53">
        <f>SUMIFS('Ratios_MARAMA-VA'!T:T, 'Ratios_MARAMA-VA'!AA:AA, T487)</f>
        <v>0</v>
      </c>
      <c r="F487" s="53">
        <f>SUMIFS('Ratios_MARAMA-VA'!J:J, 'Ratios_MARAMA-VA'!AA:AA, T487)</f>
        <v>0</v>
      </c>
      <c r="G487" s="53" t="s">
        <v>963</v>
      </c>
      <c r="H487" s="53">
        <v>1.33221390746045</v>
      </c>
      <c r="I487" s="53" t="s">
        <v>964</v>
      </c>
      <c r="J487" s="53">
        <v>1.5051505000000001</v>
      </c>
      <c r="K487" s="53" t="s">
        <v>964</v>
      </c>
      <c r="L487" s="43" t="s">
        <v>563</v>
      </c>
      <c r="M487" s="43" t="s">
        <v>316</v>
      </c>
      <c r="N487" s="43" t="s">
        <v>316</v>
      </c>
      <c r="O487" s="43" t="s">
        <v>317</v>
      </c>
      <c r="P487" s="43" t="s">
        <v>564</v>
      </c>
      <c r="Q487" s="43" t="s">
        <v>565</v>
      </c>
      <c r="R487" s="43" t="s">
        <v>932</v>
      </c>
      <c r="S487" s="39"/>
      <c r="T487" s="42" t="s">
        <v>3005</v>
      </c>
    </row>
    <row r="488" spans="1:20" s="112" customFormat="1" ht="17.399999999999999" x14ac:dyDescent="0.35">
      <c r="A488" s="43" t="s">
        <v>497</v>
      </c>
      <c r="B488" s="54">
        <v>24021</v>
      </c>
      <c r="C488" s="54" t="s">
        <v>10</v>
      </c>
      <c r="D488" s="53">
        <v>12.36985</v>
      </c>
      <c r="E488" s="53">
        <f>SUMIFS('Ratios_MARAMA-VA'!T:T, 'Ratios_MARAMA-VA'!AA:AA, T488)</f>
        <v>0</v>
      </c>
      <c r="F488" s="53">
        <f>SUMIFS('Ratios_MARAMA-VA'!J:J, 'Ratios_MARAMA-VA'!AA:AA, T488)</f>
        <v>0</v>
      </c>
      <c r="G488" s="53" t="s">
        <v>963</v>
      </c>
      <c r="H488" s="53">
        <v>14.9995778484501</v>
      </c>
      <c r="I488" s="53" t="s">
        <v>964</v>
      </c>
      <c r="J488" s="53">
        <v>16.9466945</v>
      </c>
      <c r="K488" s="53" t="s">
        <v>964</v>
      </c>
      <c r="L488" s="43" t="s">
        <v>563</v>
      </c>
      <c r="M488" s="43" t="s">
        <v>316</v>
      </c>
      <c r="N488" s="43" t="s">
        <v>316</v>
      </c>
      <c r="O488" s="43" t="s">
        <v>317</v>
      </c>
      <c r="P488" s="43" t="s">
        <v>564</v>
      </c>
      <c r="Q488" s="43" t="s">
        <v>565</v>
      </c>
      <c r="R488" s="43" t="s">
        <v>932</v>
      </c>
      <c r="S488" s="39"/>
      <c r="T488" s="42" t="s">
        <v>2940</v>
      </c>
    </row>
    <row r="489" spans="1:20" s="112" customFormat="1" ht="17.399999999999999" x14ac:dyDescent="0.35">
      <c r="A489" s="43" t="s">
        <v>497</v>
      </c>
      <c r="B489" s="54">
        <v>24021</v>
      </c>
      <c r="C489" s="54" t="s">
        <v>12</v>
      </c>
      <c r="D489" s="53">
        <v>0.38324999999999998</v>
      </c>
      <c r="E489" s="53">
        <f>SUMIFS('Ratios_MARAMA-VA'!T:T, 'Ratios_MARAMA-VA'!AA:AA, T489)</f>
        <v>0</v>
      </c>
      <c r="F489" s="53">
        <f>SUMIFS('Ratios_MARAMA-VA'!J:J, 'Ratios_MARAMA-VA'!AA:AA, T489)</f>
        <v>0</v>
      </c>
      <c r="G489" s="53" t="s">
        <v>963</v>
      </c>
      <c r="H489" s="53">
        <v>0.46472578167224998</v>
      </c>
      <c r="I489" s="53" t="s">
        <v>964</v>
      </c>
      <c r="J489" s="53">
        <v>0.52505250000000003</v>
      </c>
      <c r="K489" s="53" t="s">
        <v>964</v>
      </c>
      <c r="L489" s="43" t="s">
        <v>563</v>
      </c>
      <c r="M489" s="43" t="s">
        <v>316</v>
      </c>
      <c r="N489" s="43" t="s">
        <v>316</v>
      </c>
      <c r="O489" s="43" t="s">
        <v>317</v>
      </c>
      <c r="P489" s="43" t="s">
        <v>564</v>
      </c>
      <c r="Q489" s="43" t="s">
        <v>565</v>
      </c>
      <c r="R489" s="43" t="s">
        <v>932</v>
      </c>
      <c r="S489" s="39"/>
      <c r="T489" s="42" t="s">
        <v>3009</v>
      </c>
    </row>
    <row r="490" spans="1:20" s="112" customFormat="1" ht="17.399999999999999" x14ac:dyDescent="0.35">
      <c r="A490" s="43" t="s">
        <v>497</v>
      </c>
      <c r="B490" s="54">
        <v>24031</v>
      </c>
      <c r="C490" s="54" t="s">
        <v>10</v>
      </c>
      <c r="D490" s="53">
        <v>2.6167050000000001</v>
      </c>
      <c r="E490" s="53">
        <f>SUMIFS('Ratios_MARAMA-VA'!T:T, 'Ratios_MARAMA-VA'!AA:AA, T490)</f>
        <v>0</v>
      </c>
      <c r="F490" s="53">
        <f>SUMIFS('Ratios_MARAMA-VA'!J:J, 'Ratios_MARAMA-VA'!AA:AA, T490)</f>
        <v>0</v>
      </c>
      <c r="G490" s="53" t="s">
        <v>963</v>
      </c>
      <c r="H490" s="53">
        <v>3.1729948506997601</v>
      </c>
      <c r="I490" s="53" t="s">
        <v>964</v>
      </c>
      <c r="J490" s="53">
        <v>3.58488585</v>
      </c>
      <c r="K490" s="53" t="s">
        <v>964</v>
      </c>
      <c r="L490" s="43" t="s">
        <v>563</v>
      </c>
      <c r="M490" s="43" t="s">
        <v>316</v>
      </c>
      <c r="N490" s="43" t="s">
        <v>316</v>
      </c>
      <c r="O490" s="43" t="s">
        <v>317</v>
      </c>
      <c r="P490" s="43" t="s">
        <v>564</v>
      </c>
      <c r="Q490" s="43" t="s">
        <v>565</v>
      </c>
      <c r="R490" s="43" t="s">
        <v>932</v>
      </c>
      <c r="S490" s="39"/>
      <c r="T490" s="42" t="s">
        <v>2941</v>
      </c>
    </row>
    <row r="491" spans="1:20" s="112" customFormat="1" ht="17.399999999999999" x14ac:dyDescent="0.35">
      <c r="A491" s="43" t="s">
        <v>497</v>
      </c>
      <c r="B491" s="54">
        <v>24031</v>
      </c>
      <c r="C491" s="54" t="s">
        <v>12</v>
      </c>
      <c r="D491" s="53">
        <v>8.2485000000000003E-2</v>
      </c>
      <c r="E491" s="53">
        <f>SUMIFS('Ratios_MARAMA-VA'!T:T, 'Ratios_MARAMA-VA'!AA:AA, T491)</f>
        <v>0</v>
      </c>
      <c r="F491" s="53">
        <f>SUMIFS('Ratios_MARAMA-VA'!J:J, 'Ratios_MARAMA-VA'!AA:AA, T491)</f>
        <v>0</v>
      </c>
      <c r="G491" s="53" t="s">
        <v>963</v>
      </c>
      <c r="H491" s="53">
        <v>0.100020629096505</v>
      </c>
      <c r="I491" s="53" t="s">
        <v>964</v>
      </c>
      <c r="J491" s="53">
        <v>0.11300445000000001</v>
      </c>
      <c r="K491" s="53" t="s">
        <v>964</v>
      </c>
      <c r="L491" s="43" t="s">
        <v>563</v>
      </c>
      <c r="M491" s="43" t="s">
        <v>316</v>
      </c>
      <c r="N491" s="43" t="s">
        <v>316</v>
      </c>
      <c r="O491" s="43" t="s">
        <v>317</v>
      </c>
      <c r="P491" s="43" t="s">
        <v>564</v>
      </c>
      <c r="Q491" s="43" t="s">
        <v>565</v>
      </c>
      <c r="R491" s="43" t="s">
        <v>932</v>
      </c>
      <c r="S491" s="39"/>
      <c r="T491" s="42" t="s">
        <v>3010</v>
      </c>
    </row>
    <row r="492" spans="1:20" s="112" customFormat="1" ht="17.399999999999999" x14ac:dyDescent="0.35">
      <c r="A492" s="43" t="s">
        <v>497</v>
      </c>
      <c r="B492" s="54">
        <v>24033</v>
      </c>
      <c r="C492" s="54" t="s">
        <v>10</v>
      </c>
      <c r="D492" s="53">
        <v>34.838659999999997</v>
      </c>
      <c r="E492" s="53">
        <f>SUMIFS('Ratios_MARAMA-VA'!T:T, 'Ratios_MARAMA-VA'!AA:AA, T492)</f>
        <v>0</v>
      </c>
      <c r="F492" s="53">
        <f>SUMIFS('Ratios_MARAMA-VA'!J:J, 'Ratios_MARAMA-VA'!AA:AA, T492)</f>
        <v>0</v>
      </c>
      <c r="G492" s="53" t="s">
        <v>963</v>
      </c>
      <c r="H492" s="53">
        <v>42.245071104797802</v>
      </c>
      <c r="I492" s="53" t="s">
        <v>964</v>
      </c>
      <c r="J492" s="53">
        <v>47.7289642</v>
      </c>
      <c r="K492" s="53" t="s">
        <v>964</v>
      </c>
      <c r="L492" s="43" t="s">
        <v>563</v>
      </c>
      <c r="M492" s="43" t="s">
        <v>316</v>
      </c>
      <c r="N492" s="43" t="s">
        <v>316</v>
      </c>
      <c r="O492" s="43" t="s">
        <v>317</v>
      </c>
      <c r="P492" s="43" t="s">
        <v>564</v>
      </c>
      <c r="Q492" s="43" t="s">
        <v>565</v>
      </c>
      <c r="R492" s="43" t="s">
        <v>932</v>
      </c>
      <c r="S492" s="39"/>
      <c r="T492" s="42" t="s">
        <v>2942</v>
      </c>
    </row>
    <row r="493" spans="1:20" s="112" customFormat="1" ht="17.399999999999999" x14ac:dyDescent="0.35">
      <c r="A493" s="43" t="s">
        <v>497</v>
      </c>
      <c r="B493" s="54">
        <v>24033</v>
      </c>
      <c r="C493" s="54" t="s">
        <v>12</v>
      </c>
      <c r="D493" s="53">
        <v>30.489004999999999</v>
      </c>
      <c r="E493" s="53">
        <f>SUMIFS('Ratios_MARAMA-VA'!T:T, 'Ratios_MARAMA-VA'!AA:AA, T493)</f>
        <v>0</v>
      </c>
      <c r="F493" s="53">
        <f>SUMIFS('Ratios_MARAMA-VA'!J:J, 'Ratios_MARAMA-VA'!AA:AA, T493)</f>
        <v>0</v>
      </c>
      <c r="G493" s="53" t="s">
        <v>963</v>
      </c>
      <c r="H493" s="53">
        <v>36.970715410395698</v>
      </c>
      <c r="I493" s="53" t="s">
        <v>964</v>
      </c>
      <c r="J493" s="53">
        <v>41.769936850000001</v>
      </c>
      <c r="K493" s="53" t="s">
        <v>964</v>
      </c>
      <c r="L493" s="43" t="s">
        <v>563</v>
      </c>
      <c r="M493" s="43" t="s">
        <v>316</v>
      </c>
      <c r="N493" s="43" t="s">
        <v>316</v>
      </c>
      <c r="O493" s="43" t="s">
        <v>317</v>
      </c>
      <c r="P493" s="43" t="s">
        <v>564</v>
      </c>
      <c r="Q493" s="43" t="s">
        <v>565</v>
      </c>
      <c r="R493" s="43" t="s">
        <v>932</v>
      </c>
      <c r="S493" s="39"/>
      <c r="T493" s="42" t="s">
        <v>3020</v>
      </c>
    </row>
    <row r="494" spans="1:20" s="112" customFormat="1" ht="17.399999999999999" x14ac:dyDescent="0.35">
      <c r="A494" s="43" t="s">
        <v>811</v>
      </c>
      <c r="B494" s="54">
        <v>51153</v>
      </c>
      <c r="C494" s="54" t="s">
        <v>10</v>
      </c>
      <c r="D494" s="53">
        <v>1.76</v>
      </c>
      <c r="E494" s="53">
        <f>SUMIFS('Ratios_MARAMA-VA'!T:T, 'Ratios_MARAMA-VA'!AA:AA, T494)</f>
        <v>0</v>
      </c>
      <c r="F494" s="53">
        <f>SUMIFS('Ratios_MARAMA-VA'!J:J, 'Ratios_MARAMA-VA'!AA:AA, T494)</f>
        <v>0</v>
      </c>
      <c r="G494" s="53" t="s">
        <v>963</v>
      </c>
      <c r="H494" s="53">
        <v>2.1341614500800001</v>
      </c>
      <c r="I494" s="53" t="s">
        <v>964</v>
      </c>
      <c r="J494" s="53">
        <v>2.4112</v>
      </c>
      <c r="K494" s="53" t="s">
        <v>964</v>
      </c>
      <c r="L494" s="43" t="s">
        <v>563</v>
      </c>
      <c r="M494" s="43" t="s">
        <v>316</v>
      </c>
      <c r="N494" s="43" t="s">
        <v>316</v>
      </c>
      <c r="O494" s="43" t="s">
        <v>317</v>
      </c>
      <c r="P494" s="43" t="s">
        <v>564</v>
      </c>
      <c r="Q494" s="43" t="s">
        <v>565</v>
      </c>
      <c r="R494" s="43" t="s">
        <v>932</v>
      </c>
      <c r="S494" s="39"/>
      <c r="T494" s="42" t="s">
        <v>2943</v>
      </c>
    </row>
    <row r="495" spans="1:20" s="112" customFormat="1" ht="17.399999999999999" x14ac:dyDescent="0.35">
      <c r="A495" s="43" t="s">
        <v>811</v>
      </c>
      <c r="B495" s="54">
        <v>51153</v>
      </c>
      <c r="C495" s="54" t="s">
        <v>12</v>
      </c>
      <c r="D495" s="53">
        <v>0.05</v>
      </c>
      <c r="E495" s="53">
        <f>SUMIFS('Ratios_MARAMA-VA'!T:T, 'Ratios_MARAMA-VA'!AA:AA, T495)</f>
        <v>0</v>
      </c>
      <c r="F495" s="53">
        <f>SUMIFS('Ratios_MARAMA-VA'!J:J, 'Ratios_MARAMA-VA'!AA:AA, T495)</f>
        <v>0</v>
      </c>
      <c r="G495" s="53" t="s">
        <v>963</v>
      </c>
      <c r="H495" s="53">
        <v>6.0629586649999997E-2</v>
      </c>
      <c r="I495" s="53" t="s">
        <v>964</v>
      </c>
      <c r="J495" s="53">
        <v>6.8500000000000005E-2</v>
      </c>
      <c r="K495" s="53" t="s">
        <v>964</v>
      </c>
      <c r="L495" s="43" t="s">
        <v>563</v>
      </c>
      <c r="M495" s="43" t="s">
        <v>316</v>
      </c>
      <c r="N495" s="43" t="s">
        <v>316</v>
      </c>
      <c r="O495" s="43" t="s">
        <v>317</v>
      </c>
      <c r="P495" s="43" t="s">
        <v>564</v>
      </c>
      <c r="Q495" s="43" t="s">
        <v>565</v>
      </c>
      <c r="R495" s="43" t="s">
        <v>932</v>
      </c>
      <c r="S495" s="39"/>
      <c r="T495" s="42" t="s">
        <v>3021</v>
      </c>
    </row>
    <row r="496" spans="1:20" s="112" customFormat="1" ht="17.399999999999999" x14ac:dyDescent="0.35">
      <c r="A496" s="43" t="s">
        <v>811</v>
      </c>
      <c r="B496" s="54">
        <v>51153</v>
      </c>
      <c r="C496" s="54" t="s">
        <v>10</v>
      </c>
      <c r="D496" s="53">
        <v>16.104120000000002</v>
      </c>
      <c r="E496" s="53">
        <f>SUMIFS('Ratios_MARAMA-VA'!T:T, 'Ratios_MARAMA-VA'!AA:AA, T496)</f>
        <v>0</v>
      </c>
      <c r="F496" s="53">
        <f>SUMIFS('Ratios_MARAMA-VA'!J:J, 'Ratios_MARAMA-VA'!AA:AA, T496)</f>
        <v>0</v>
      </c>
      <c r="G496" s="53" t="s">
        <v>963</v>
      </c>
      <c r="H496" s="53">
        <v>19.527722779240001</v>
      </c>
      <c r="I496" s="53" t="s">
        <v>964</v>
      </c>
      <c r="J496" s="53">
        <v>22.0626444</v>
      </c>
      <c r="K496" s="53" t="s">
        <v>964</v>
      </c>
      <c r="L496" s="43" t="s">
        <v>902</v>
      </c>
      <c r="M496" s="43" t="s">
        <v>316</v>
      </c>
      <c r="N496" s="43" t="s">
        <v>316</v>
      </c>
      <c r="O496" s="43" t="s">
        <v>317</v>
      </c>
      <c r="P496" s="43" t="s">
        <v>564</v>
      </c>
      <c r="Q496" s="43" t="s">
        <v>903</v>
      </c>
      <c r="R496" s="43" t="s">
        <v>932</v>
      </c>
      <c r="S496" s="39"/>
      <c r="T496" s="42" t="s">
        <v>3022</v>
      </c>
    </row>
    <row r="497" spans="1:20" s="112" customFormat="1" ht="17.399999999999999" x14ac:dyDescent="0.35">
      <c r="A497" s="43" t="s">
        <v>811</v>
      </c>
      <c r="B497" s="54">
        <v>51153</v>
      </c>
      <c r="C497" s="54" t="s">
        <v>12</v>
      </c>
      <c r="D497" s="53">
        <v>0.44075340000000002</v>
      </c>
      <c r="E497" s="53">
        <f>SUMIFS('Ratios_MARAMA-VA'!T:T, 'Ratios_MARAMA-VA'!AA:AA, T497)</f>
        <v>0</v>
      </c>
      <c r="F497" s="53">
        <f>SUMIFS('Ratios_MARAMA-VA'!J:J, 'Ratios_MARAMA-VA'!AA:AA, T497)</f>
        <v>0</v>
      </c>
      <c r="G497" s="53" t="s">
        <v>963</v>
      </c>
      <c r="H497" s="53">
        <v>0.53445392913164202</v>
      </c>
      <c r="I497" s="53" t="s">
        <v>964</v>
      </c>
      <c r="J497" s="53">
        <v>0.60383215800000001</v>
      </c>
      <c r="K497" s="53" t="s">
        <v>964</v>
      </c>
      <c r="L497" s="43" t="s">
        <v>902</v>
      </c>
      <c r="M497" s="43" t="s">
        <v>316</v>
      </c>
      <c r="N497" s="43" t="s">
        <v>316</v>
      </c>
      <c r="O497" s="43" t="s">
        <v>317</v>
      </c>
      <c r="P497" s="43" t="s">
        <v>564</v>
      </c>
      <c r="Q497" s="43" t="s">
        <v>903</v>
      </c>
      <c r="R497" s="43" t="s">
        <v>932</v>
      </c>
      <c r="S497" s="39"/>
      <c r="T497" s="42" t="s">
        <v>3023</v>
      </c>
    </row>
    <row r="498" spans="1:20" s="112" customFormat="1" ht="17.399999999999999" x14ac:dyDescent="0.35">
      <c r="A498" s="43" t="s">
        <v>9</v>
      </c>
      <c r="B498" s="54">
        <v>11001</v>
      </c>
      <c r="C498" s="54" t="s">
        <v>10</v>
      </c>
      <c r="D498" s="53">
        <v>1.7357739999999999</v>
      </c>
      <c r="E498" s="53">
        <f>SUMIFS('Ratios_MARAMA-VA'!T:T, 'Ratios_MARAMA-VA'!AA:AA, T498)</f>
        <v>0</v>
      </c>
      <c r="F498" s="53">
        <f>SUMIFS('Ratios_MARAMA-VA'!J:J, 'Ratios_MARAMA-VA'!AA:AA, T498)</f>
        <v>0</v>
      </c>
      <c r="G498" s="53" t="s">
        <v>963</v>
      </c>
      <c r="H498" s="53">
        <v>1.6284697670366901</v>
      </c>
      <c r="I498" s="53" t="s">
        <v>964</v>
      </c>
      <c r="J498" s="53">
        <v>1.6639035485049201</v>
      </c>
      <c r="K498" s="53" t="s">
        <v>964</v>
      </c>
      <c r="L498" s="43" t="s">
        <v>320</v>
      </c>
      <c r="M498" s="43" t="s">
        <v>316</v>
      </c>
      <c r="N498" s="43" t="s">
        <v>316</v>
      </c>
      <c r="O498" s="43" t="s">
        <v>317</v>
      </c>
      <c r="P498" s="43" t="s">
        <v>321</v>
      </c>
      <c r="Q498" s="43" t="s">
        <v>322</v>
      </c>
      <c r="R498" s="43" t="s">
        <v>932</v>
      </c>
      <c r="S498" s="39"/>
      <c r="T498" s="42" t="s">
        <v>3024</v>
      </c>
    </row>
    <row r="499" spans="1:20" s="112" customFormat="1" ht="17.399999999999999" x14ac:dyDescent="0.35">
      <c r="A499" s="43" t="s">
        <v>9</v>
      </c>
      <c r="B499" s="54">
        <v>11001</v>
      </c>
      <c r="C499" s="54" t="s">
        <v>12</v>
      </c>
      <c r="D499" s="53">
        <v>1.9771540000000001</v>
      </c>
      <c r="E499" s="53">
        <f>SUMIFS('Ratios_MARAMA-VA'!T:T, 'Ratios_MARAMA-VA'!AA:AA, T499)</f>
        <v>0</v>
      </c>
      <c r="F499" s="53">
        <f>SUMIFS('Ratios_MARAMA-VA'!J:J, 'Ratios_MARAMA-VA'!AA:AA, T499)</f>
        <v>0</v>
      </c>
      <c r="G499" s="53" t="s">
        <v>963</v>
      </c>
      <c r="H499" s="53">
        <v>1.8549278384027299</v>
      </c>
      <c r="I499" s="53" t="s">
        <v>964</v>
      </c>
      <c r="J499" s="53">
        <v>1.89528910822532</v>
      </c>
      <c r="K499" s="53" t="s">
        <v>964</v>
      </c>
      <c r="L499" s="43" t="s">
        <v>320</v>
      </c>
      <c r="M499" s="43" t="s">
        <v>316</v>
      </c>
      <c r="N499" s="43" t="s">
        <v>316</v>
      </c>
      <c r="O499" s="43" t="s">
        <v>317</v>
      </c>
      <c r="P499" s="43" t="s">
        <v>321</v>
      </c>
      <c r="Q499" s="43" t="s">
        <v>322</v>
      </c>
      <c r="R499" s="43" t="s">
        <v>932</v>
      </c>
      <c r="S499" s="39"/>
      <c r="T499" s="42" t="s">
        <v>3025</v>
      </c>
    </row>
    <row r="500" spans="1:20" s="112" customFormat="1" ht="17.399999999999999" x14ac:dyDescent="0.35">
      <c r="A500" s="43" t="s">
        <v>811</v>
      </c>
      <c r="B500" s="54">
        <v>51059</v>
      </c>
      <c r="C500" s="54" t="s">
        <v>10</v>
      </c>
      <c r="D500" s="53">
        <v>32.934215999999999</v>
      </c>
      <c r="E500" s="53">
        <f>SUMIFS('Ratios_MARAMA-VA'!T:T, 'Ratios_MARAMA-VA'!AA:AA, T500)</f>
        <v>0</v>
      </c>
      <c r="F500" s="53">
        <f>SUMIFS('Ratios_MARAMA-VA'!J:J, 'Ratios_MARAMA-VA'!AA:AA, T500)</f>
        <v>0</v>
      </c>
      <c r="G500" s="53" t="s">
        <v>963</v>
      </c>
      <c r="H500" s="53">
        <v>30.898247731015701</v>
      </c>
      <c r="I500" s="53" t="s">
        <v>964</v>
      </c>
      <c r="J500" s="53">
        <v>31.5705609541493</v>
      </c>
      <c r="K500" s="53" t="s">
        <v>964</v>
      </c>
      <c r="L500" s="43" t="s">
        <v>846</v>
      </c>
      <c r="M500" s="43" t="s">
        <v>316</v>
      </c>
      <c r="N500" s="43" t="s">
        <v>316</v>
      </c>
      <c r="O500" s="43" t="s">
        <v>317</v>
      </c>
      <c r="P500" s="43" t="s">
        <v>847</v>
      </c>
      <c r="Q500" s="43" t="s">
        <v>848</v>
      </c>
      <c r="R500" s="43" t="s">
        <v>932</v>
      </c>
      <c r="S500" s="39"/>
      <c r="T500" s="42" t="s">
        <v>3026</v>
      </c>
    </row>
    <row r="501" spans="1:20" s="112" customFormat="1" ht="17.399999999999999" x14ac:dyDescent="0.35">
      <c r="A501" s="43" t="s">
        <v>811</v>
      </c>
      <c r="B501" s="54">
        <v>51059</v>
      </c>
      <c r="C501" s="54" t="s">
        <v>12</v>
      </c>
      <c r="D501" s="53">
        <v>3.5001150000000001</v>
      </c>
      <c r="E501" s="53">
        <f>SUMIFS('Ratios_MARAMA-VA'!T:T, 'Ratios_MARAMA-VA'!AA:AA, T501)</f>
        <v>0</v>
      </c>
      <c r="F501" s="53">
        <f>SUMIFS('Ratios_MARAMA-VA'!J:J, 'Ratios_MARAMA-VA'!AA:AA, T501)</f>
        <v>0</v>
      </c>
      <c r="G501" s="53" t="s">
        <v>963</v>
      </c>
      <c r="H501" s="53">
        <v>3.2837405437871698</v>
      </c>
      <c r="I501" s="53" t="s">
        <v>964</v>
      </c>
      <c r="J501" s="53">
        <v>3.3551912683767</v>
      </c>
      <c r="K501" s="53" t="s">
        <v>964</v>
      </c>
      <c r="L501" s="43" t="s">
        <v>846</v>
      </c>
      <c r="M501" s="43" t="s">
        <v>316</v>
      </c>
      <c r="N501" s="43" t="s">
        <v>316</v>
      </c>
      <c r="O501" s="43" t="s">
        <v>317</v>
      </c>
      <c r="P501" s="43" t="s">
        <v>847</v>
      </c>
      <c r="Q501" s="43" t="s">
        <v>848</v>
      </c>
      <c r="R501" s="43" t="s">
        <v>932</v>
      </c>
      <c r="S501" s="39"/>
      <c r="T501" s="42" t="s">
        <v>3027</v>
      </c>
    </row>
    <row r="502" spans="1:20" s="112" customFormat="1" ht="17.399999999999999" x14ac:dyDescent="0.35">
      <c r="A502" s="43" t="s">
        <v>811</v>
      </c>
      <c r="B502" s="54">
        <v>51059</v>
      </c>
      <c r="C502" s="54" t="s">
        <v>10</v>
      </c>
      <c r="D502" s="53">
        <v>1.77545</v>
      </c>
      <c r="E502" s="53">
        <f>SUMIFS('Ratios_MARAMA-VA'!T:T, 'Ratios_MARAMA-VA'!AA:AA, T502)</f>
        <v>0</v>
      </c>
      <c r="F502" s="53">
        <f>SUMIFS('Ratios_MARAMA-VA'!J:J, 'Ratios_MARAMA-VA'!AA:AA, T502)</f>
        <v>0</v>
      </c>
      <c r="G502" s="53" t="s">
        <v>963</v>
      </c>
      <c r="H502" s="53">
        <v>1.6656930267911001</v>
      </c>
      <c r="I502" s="53" t="s">
        <v>964</v>
      </c>
      <c r="J502" s="53">
        <v>1.7019367470610001</v>
      </c>
      <c r="K502" s="53" t="s">
        <v>964</v>
      </c>
      <c r="L502" s="43" t="s">
        <v>845</v>
      </c>
      <c r="M502" s="43" t="s">
        <v>316</v>
      </c>
      <c r="N502" s="43" t="s">
        <v>316</v>
      </c>
      <c r="O502" s="43" t="s">
        <v>317</v>
      </c>
      <c r="P502" s="43" t="s">
        <v>844</v>
      </c>
      <c r="Q502" s="43" t="s">
        <v>213</v>
      </c>
      <c r="R502" s="43" t="s">
        <v>932</v>
      </c>
      <c r="S502" s="39"/>
      <c r="T502" s="42" t="s">
        <v>3028</v>
      </c>
    </row>
    <row r="503" spans="1:20" s="112" customFormat="1" ht="17.399999999999999" x14ac:dyDescent="0.35">
      <c r="A503" s="43" t="s">
        <v>811</v>
      </c>
      <c r="B503" s="54">
        <v>51059</v>
      </c>
      <c r="C503" s="54" t="s">
        <v>10</v>
      </c>
      <c r="D503" s="53">
        <v>8.3549999999999996E-3</v>
      </c>
      <c r="E503" s="53">
        <f>SUMIFS('Ratios_MARAMA-VA'!T:T, 'Ratios_MARAMA-VA'!AA:AA, T503)</f>
        <v>0</v>
      </c>
      <c r="F503" s="53">
        <f>SUMIFS('Ratios_MARAMA-VA'!J:J, 'Ratios_MARAMA-VA'!AA:AA, T503)</f>
        <v>0</v>
      </c>
      <c r="G503" s="53" t="s">
        <v>963</v>
      </c>
      <c r="H503" s="53">
        <v>1.01931E-2</v>
      </c>
      <c r="I503" s="53" t="s">
        <v>964</v>
      </c>
      <c r="J503" s="53">
        <v>1.1443843499999801E-2</v>
      </c>
      <c r="K503" s="53" t="s">
        <v>964</v>
      </c>
      <c r="L503" s="43" t="s">
        <v>843</v>
      </c>
      <c r="M503" s="43" t="s">
        <v>316</v>
      </c>
      <c r="N503" s="43" t="s">
        <v>316</v>
      </c>
      <c r="O503" s="43" t="s">
        <v>317</v>
      </c>
      <c r="P503" s="43" t="s">
        <v>844</v>
      </c>
      <c r="Q503" s="43" t="s">
        <v>209</v>
      </c>
      <c r="R503" s="43" t="s">
        <v>932</v>
      </c>
      <c r="S503" s="39"/>
      <c r="T503" s="42" t="s">
        <v>3029</v>
      </c>
    </row>
    <row r="504" spans="1:20" s="112" customFormat="1" ht="17.399999999999999" x14ac:dyDescent="0.35">
      <c r="A504" s="43" t="s">
        <v>811</v>
      </c>
      <c r="B504" s="54">
        <v>51059</v>
      </c>
      <c r="C504" s="54" t="s">
        <v>12</v>
      </c>
      <c r="D504" s="53">
        <v>3.5999999999999999E-3</v>
      </c>
      <c r="E504" s="53">
        <f>SUMIFS('Ratios_MARAMA-VA'!T:T, 'Ratios_MARAMA-VA'!AA:AA, T504)</f>
        <v>0</v>
      </c>
      <c r="F504" s="53">
        <f>SUMIFS('Ratios_MARAMA-VA'!J:J, 'Ratios_MARAMA-VA'!AA:AA, T504)</f>
        <v>0</v>
      </c>
      <c r="G504" s="53" t="s">
        <v>963</v>
      </c>
      <c r="H504" s="53">
        <v>4.3920000000000001E-3</v>
      </c>
      <c r="I504" s="53" t="s">
        <v>964</v>
      </c>
      <c r="J504" s="53">
        <v>4.9309199999997997E-3</v>
      </c>
      <c r="K504" s="53" t="s">
        <v>964</v>
      </c>
      <c r="L504" s="43" t="s">
        <v>843</v>
      </c>
      <c r="M504" s="43" t="s">
        <v>316</v>
      </c>
      <c r="N504" s="43" t="s">
        <v>316</v>
      </c>
      <c r="O504" s="43" t="s">
        <v>317</v>
      </c>
      <c r="P504" s="43" t="s">
        <v>844</v>
      </c>
      <c r="Q504" s="43" t="s">
        <v>209</v>
      </c>
      <c r="R504" s="43" t="s">
        <v>932</v>
      </c>
      <c r="S504" s="39"/>
      <c r="T504" s="42" t="s">
        <v>3030</v>
      </c>
    </row>
    <row r="505" spans="1:20" s="112" customFormat="1" ht="17.399999999999999" x14ac:dyDescent="0.35">
      <c r="A505" s="43" t="s">
        <v>811</v>
      </c>
      <c r="B505" s="54">
        <v>51107</v>
      </c>
      <c r="C505" s="54" t="s">
        <v>10</v>
      </c>
      <c r="D505" s="53">
        <v>8.1227490000000007</v>
      </c>
      <c r="E505" s="53">
        <f>SUMIFS('Ratios_MARAMA-VA'!T:T, 'Ratios_MARAMA-VA'!AA:AA, T505)</f>
        <v>0</v>
      </c>
      <c r="F505" s="53">
        <f>SUMIFS('Ratios_MARAMA-VA'!J:J, 'Ratios_MARAMA-VA'!AA:AA, T505)</f>
        <v>0</v>
      </c>
      <c r="G505" s="53" t="s">
        <v>963</v>
      </c>
      <c r="H505" s="53">
        <v>9.9097537800000008</v>
      </c>
      <c r="I505" s="53" t="s">
        <v>964</v>
      </c>
      <c r="J505" s="53">
        <v>11.1257293053</v>
      </c>
      <c r="K505" s="53" t="s">
        <v>964</v>
      </c>
      <c r="L505" s="43" t="s">
        <v>872</v>
      </c>
      <c r="M505" s="43" t="s">
        <v>316</v>
      </c>
      <c r="N505" s="43" t="s">
        <v>316</v>
      </c>
      <c r="O505" s="43" t="s">
        <v>873</v>
      </c>
      <c r="P505" s="43" t="s">
        <v>844</v>
      </c>
      <c r="Q505" s="43" t="s">
        <v>201</v>
      </c>
      <c r="R505" s="43" t="s">
        <v>932</v>
      </c>
      <c r="S505" s="39"/>
      <c r="T505" s="42" t="s">
        <v>3031</v>
      </c>
    </row>
    <row r="506" spans="1:20" s="112" customFormat="1" ht="17.399999999999999" x14ac:dyDescent="0.35">
      <c r="A506" s="43" t="s">
        <v>811</v>
      </c>
      <c r="B506" s="54">
        <v>51107</v>
      </c>
      <c r="C506" s="54" t="s">
        <v>12</v>
      </c>
      <c r="D506" s="53">
        <v>0.92771320000000002</v>
      </c>
      <c r="E506" s="53">
        <f>SUMIFS('Ratios_MARAMA-VA'!T:T, 'Ratios_MARAMA-VA'!AA:AA, T506)</f>
        <v>0</v>
      </c>
      <c r="F506" s="53">
        <f>SUMIFS('Ratios_MARAMA-VA'!J:J, 'Ratios_MARAMA-VA'!AA:AA, T506)</f>
        <v>0</v>
      </c>
      <c r="G506" s="53" t="s">
        <v>963</v>
      </c>
      <c r="H506" s="53">
        <v>1.1318101039999999</v>
      </c>
      <c r="I506" s="53" t="s">
        <v>964</v>
      </c>
      <c r="J506" s="53">
        <v>1.27068877004</v>
      </c>
      <c r="K506" s="53" t="s">
        <v>964</v>
      </c>
      <c r="L506" s="43" t="s">
        <v>872</v>
      </c>
      <c r="M506" s="43" t="s">
        <v>316</v>
      </c>
      <c r="N506" s="43" t="s">
        <v>316</v>
      </c>
      <c r="O506" s="43" t="s">
        <v>873</v>
      </c>
      <c r="P506" s="43" t="s">
        <v>844</v>
      </c>
      <c r="Q506" s="43" t="s">
        <v>201</v>
      </c>
      <c r="R506" s="43" t="s">
        <v>932</v>
      </c>
      <c r="S506" s="39"/>
      <c r="T506" s="42" t="s">
        <v>3032</v>
      </c>
    </row>
    <row r="507" spans="1:20" s="112" customFormat="1" ht="17.399999999999999" x14ac:dyDescent="0.35">
      <c r="A507" s="43" t="s">
        <v>811</v>
      </c>
      <c r="B507" s="54">
        <v>51153</v>
      </c>
      <c r="C507" s="54" t="s">
        <v>12</v>
      </c>
      <c r="D507" s="53">
        <v>2.98</v>
      </c>
      <c r="E507" s="53">
        <f>SUMIFS('Ratios_MARAMA-VA'!T:T, 'Ratios_MARAMA-VA'!AA:AA, T507)</f>
        <v>0</v>
      </c>
      <c r="F507" s="53">
        <f>SUMIFS('Ratios_MARAMA-VA'!J:J, 'Ratios_MARAMA-VA'!AA:AA, T507)</f>
        <v>0</v>
      </c>
      <c r="G507" s="53" t="s">
        <v>963</v>
      </c>
      <c r="H507" s="53">
        <v>3.6135233643400002</v>
      </c>
      <c r="I507" s="53" t="s">
        <v>964</v>
      </c>
      <c r="J507" s="53">
        <v>4.0826000000000002</v>
      </c>
      <c r="K507" s="53" t="s">
        <v>964</v>
      </c>
      <c r="L507" s="43" t="s">
        <v>899</v>
      </c>
      <c r="M507" s="43" t="s">
        <v>316</v>
      </c>
      <c r="N507" s="43" t="s">
        <v>316</v>
      </c>
      <c r="O507" s="43" t="s">
        <v>900</v>
      </c>
      <c r="P507" s="43" t="s">
        <v>901</v>
      </c>
      <c r="Q507" s="43" t="s">
        <v>138</v>
      </c>
      <c r="R507" s="43" t="s">
        <v>932</v>
      </c>
      <c r="S507" s="39"/>
      <c r="T507" s="42" t="s">
        <v>3033</v>
      </c>
    </row>
    <row r="508" spans="1:20" s="112" customFormat="1" ht="17.399999999999999" x14ac:dyDescent="0.35">
      <c r="A508" s="43" t="s">
        <v>497</v>
      </c>
      <c r="B508" s="54">
        <v>24017</v>
      </c>
      <c r="C508" s="54" t="s">
        <v>10</v>
      </c>
      <c r="D508" s="53">
        <v>7.4200000000000002E-2</v>
      </c>
      <c r="E508" s="53">
        <f>SUMIFS('Ratios_MARAMA-VA'!T:T, 'Ratios_MARAMA-VA'!AA:AA, T508)</f>
        <v>0</v>
      </c>
      <c r="F508" s="53">
        <f>SUMIFS('Ratios_MARAMA-VA'!J:J, 'Ratios_MARAMA-VA'!AA:AA, T508)</f>
        <v>0</v>
      </c>
      <c r="G508" s="53" t="s">
        <v>963</v>
      </c>
      <c r="H508" s="53">
        <v>9.0523999999999993E-2</v>
      </c>
      <c r="I508" s="53" t="s">
        <v>964</v>
      </c>
      <c r="J508" s="53">
        <v>0.10163174</v>
      </c>
      <c r="K508" s="53" t="s">
        <v>964</v>
      </c>
      <c r="L508" s="43" t="s">
        <v>559</v>
      </c>
      <c r="M508" s="43" t="s">
        <v>316</v>
      </c>
      <c r="N508" s="43" t="s">
        <v>316</v>
      </c>
      <c r="O508" s="43" t="s">
        <v>560</v>
      </c>
      <c r="P508" s="43" t="s">
        <v>561</v>
      </c>
      <c r="Q508" s="43" t="s">
        <v>562</v>
      </c>
      <c r="R508" s="43" t="s">
        <v>932</v>
      </c>
      <c r="S508" s="39"/>
      <c r="T508" s="42" t="s">
        <v>3083</v>
      </c>
    </row>
    <row r="509" spans="1:20" s="112" customFormat="1" ht="17.399999999999999" x14ac:dyDescent="0.35">
      <c r="A509" s="43" t="s">
        <v>497</v>
      </c>
      <c r="B509" s="54">
        <v>24017</v>
      </c>
      <c r="C509" s="54" t="s">
        <v>12</v>
      </c>
      <c r="D509" s="53">
        <v>7.9500000000000003E-4</v>
      </c>
      <c r="E509" s="53">
        <f>SUMIFS('Ratios_MARAMA-VA'!T:T, 'Ratios_MARAMA-VA'!AA:AA, T509)</f>
        <v>0</v>
      </c>
      <c r="F509" s="53">
        <f>SUMIFS('Ratios_MARAMA-VA'!J:J, 'Ratios_MARAMA-VA'!AA:AA, T509)</f>
        <v>0</v>
      </c>
      <c r="G509" s="53" t="s">
        <v>963</v>
      </c>
      <c r="H509" s="53">
        <v>9.6989999999999999E-4</v>
      </c>
      <c r="I509" s="53" t="s">
        <v>964</v>
      </c>
      <c r="J509" s="53">
        <v>1.0889114999998999E-3</v>
      </c>
      <c r="K509" s="53" t="s">
        <v>964</v>
      </c>
      <c r="L509" s="43" t="s">
        <v>559</v>
      </c>
      <c r="M509" s="43" t="s">
        <v>316</v>
      </c>
      <c r="N509" s="43" t="s">
        <v>316</v>
      </c>
      <c r="O509" s="43" t="s">
        <v>560</v>
      </c>
      <c r="P509" s="43" t="s">
        <v>561</v>
      </c>
      <c r="Q509" s="43" t="s">
        <v>562</v>
      </c>
      <c r="R509" s="43" t="s">
        <v>932</v>
      </c>
      <c r="S509" s="39"/>
      <c r="T509" s="42" t="s">
        <v>3084</v>
      </c>
    </row>
    <row r="510" spans="1:20" s="112" customFormat="1" ht="17.399999999999999" x14ac:dyDescent="0.35">
      <c r="A510" s="43" t="s">
        <v>9</v>
      </c>
      <c r="B510" s="54">
        <v>11001</v>
      </c>
      <c r="C510" s="54" t="s">
        <v>10</v>
      </c>
      <c r="D510" s="53">
        <v>0.33450000000000002</v>
      </c>
      <c r="E510" s="53">
        <f>SUMIFS('Ratios_MARAMA-VA'!T:T, 'Ratios_MARAMA-VA'!AA:AA, T510)</f>
        <v>0</v>
      </c>
      <c r="F510" s="53">
        <f>SUMIFS('Ratios_MARAMA-VA'!J:J, 'Ratios_MARAMA-VA'!AA:AA, T510)</f>
        <v>0</v>
      </c>
      <c r="G510" s="53" t="s">
        <v>963</v>
      </c>
      <c r="H510" s="53">
        <v>0.40561193468849999</v>
      </c>
      <c r="I510" s="53" t="s">
        <v>964</v>
      </c>
      <c r="J510" s="53">
        <v>0.45826499999999998</v>
      </c>
      <c r="K510" s="53" t="s">
        <v>964</v>
      </c>
      <c r="L510" s="43" t="s">
        <v>323</v>
      </c>
      <c r="M510" s="43" t="s">
        <v>316</v>
      </c>
      <c r="N510" s="43" t="s">
        <v>316</v>
      </c>
      <c r="O510" s="43" t="s">
        <v>324</v>
      </c>
      <c r="P510" s="43" t="s">
        <v>318</v>
      </c>
      <c r="Q510" s="43" t="s">
        <v>319</v>
      </c>
      <c r="R510" s="43" t="s">
        <v>932</v>
      </c>
      <c r="S510" s="39"/>
      <c r="T510" s="42" t="s">
        <v>3086</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47B76E-DAA4-42E3-A4A9-E70E91545A34}">
  <dimension ref="A1:U20"/>
  <sheetViews>
    <sheetView zoomScale="80" zoomScaleNormal="80" workbookViewId="0"/>
  </sheetViews>
  <sheetFormatPr defaultRowHeight="14.4" x14ac:dyDescent="0.3"/>
  <cols>
    <col min="1" max="1" width="21.33203125" style="39" bestFit="1" customWidth="1"/>
    <col min="2" max="2" width="7.21875" style="39" bestFit="1" customWidth="1"/>
    <col min="3" max="3" width="10.109375" style="39" customWidth="1"/>
    <col min="4" max="4" width="17.33203125" style="39" customWidth="1"/>
    <col min="5" max="5" width="13.88671875" style="39" customWidth="1"/>
    <col min="6" max="6" width="15.88671875" style="39" customWidth="1"/>
    <col min="7" max="7" width="13.109375" style="39" bestFit="1" customWidth="1"/>
    <col min="8" max="8" width="12.44140625" style="39" customWidth="1"/>
    <col min="9" max="9" width="10.77734375" style="39" customWidth="1"/>
    <col min="10" max="11" width="13.44140625" style="39" customWidth="1"/>
    <col min="12" max="12" width="13.88671875" style="39" bestFit="1" customWidth="1"/>
    <col min="13" max="13" width="43.44140625" style="39" bestFit="1" customWidth="1"/>
    <col min="14" max="14" width="16.6640625" style="39" bestFit="1" customWidth="1"/>
    <col min="15" max="15" width="15.33203125" style="39" bestFit="1" customWidth="1"/>
    <col min="16" max="16" width="19.5546875" style="39" bestFit="1" customWidth="1"/>
    <col min="17" max="17" width="20.77734375" style="39" bestFit="1" customWidth="1"/>
    <col min="18" max="18" width="12.77734375" style="39" customWidth="1"/>
    <col min="19" max="19" width="25.6640625" style="39" bestFit="1" customWidth="1"/>
    <col min="20" max="21" width="8.88671875" style="39"/>
  </cols>
  <sheetData>
    <row r="1" spans="1:21" x14ac:dyDescent="0.3">
      <c r="A1" s="97" t="s">
        <v>3780</v>
      </c>
    </row>
    <row r="2" spans="1:21" s="139" customFormat="1" ht="74.400000000000006" customHeight="1" x14ac:dyDescent="0.3">
      <c r="A2" s="136" t="s">
        <v>0</v>
      </c>
      <c r="B2" s="136" t="s">
        <v>956</v>
      </c>
      <c r="C2" s="136" t="s">
        <v>1</v>
      </c>
      <c r="D2" s="137" t="s">
        <v>968</v>
      </c>
      <c r="E2" s="137" t="s">
        <v>969</v>
      </c>
      <c r="F2" s="137" t="s">
        <v>958</v>
      </c>
      <c r="G2" s="137" t="s">
        <v>938</v>
      </c>
      <c r="H2" s="137" t="s">
        <v>960</v>
      </c>
      <c r="I2" s="137" t="s">
        <v>937</v>
      </c>
      <c r="J2" s="137" t="s">
        <v>961</v>
      </c>
      <c r="K2" s="137" t="s">
        <v>962</v>
      </c>
      <c r="L2" s="136" t="s">
        <v>2</v>
      </c>
      <c r="M2" s="136" t="s">
        <v>3</v>
      </c>
      <c r="N2" s="136" t="s">
        <v>4</v>
      </c>
      <c r="O2" s="136" t="s">
        <v>5</v>
      </c>
      <c r="P2" s="136" t="s">
        <v>6</v>
      </c>
      <c r="Q2" s="136" t="s">
        <v>7</v>
      </c>
      <c r="R2" s="136" t="s">
        <v>8</v>
      </c>
      <c r="S2" s="138" t="s">
        <v>970</v>
      </c>
    </row>
    <row r="3" spans="1:21" s="68" customFormat="1" ht="17.399999999999999" x14ac:dyDescent="0.35">
      <c r="A3" s="43" t="s">
        <v>9</v>
      </c>
      <c r="B3" s="54">
        <v>11001</v>
      </c>
      <c r="C3" s="54" t="s">
        <v>10</v>
      </c>
      <c r="D3" s="53">
        <v>8.1548135810000009</v>
      </c>
      <c r="E3" s="53">
        <f>SUMIFS('Ratios_MARAMA-VA'!T:T, 'Ratios_MARAMA-VA'!AA:AA, S3)</f>
        <v>0</v>
      </c>
      <c r="F3" s="53">
        <f>SUMIFS('Ratios_MARAMA-VA'!J:J, 'Ratios_MARAMA-VA'!AA:AA, S3)</f>
        <v>0</v>
      </c>
      <c r="G3" s="53" t="s">
        <v>963</v>
      </c>
      <c r="H3" s="53">
        <v>3.8288823082999999</v>
      </c>
      <c r="I3" s="53" t="s">
        <v>964</v>
      </c>
      <c r="J3" s="53">
        <v>3.1601858732000001</v>
      </c>
      <c r="K3" s="53" t="s">
        <v>964</v>
      </c>
      <c r="L3" s="43" t="s">
        <v>111</v>
      </c>
      <c r="M3" s="43" t="s">
        <v>46</v>
      </c>
      <c r="N3" s="43" t="s">
        <v>11</v>
      </c>
      <c r="O3" s="43" t="s">
        <v>105</v>
      </c>
      <c r="P3" s="43" t="s">
        <v>117</v>
      </c>
      <c r="Q3" s="43" t="s">
        <v>112</v>
      </c>
      <c r="R3" s="43" t="s">
        <v>20</v>
      </c>
      <c r="S3" s="42" t="s">
        <v>3130</v>
      </c>
      <c r="T3" s="39"/>
      <c r="U3" s="39"/>
    </row>
    <row r="4" spans="1:21" s="68" customFormat="1" ht="17.399999999999999" x14ac:dyDescent="0.35">
      <c r="A4" s="43" t="s">
        <v>497</v>
      </c>
      <c r="B4" s="54">
        <v>24009</v>
      </c>
      <c r="C4" s="54" t="s">
        <v>10</v>
      </c>
      <c r="D4" s="53">
        <v>22.153899779</v>
      </c>
      <c r="E4" s="53">
        <f>SUMIFS('Ratios_MARAMA-VA'!T:T, 'Ratios_MARAMA-VA'!AA:AA, S4)</f>
        <v>0</v>
      </c>
      <c r="F4" s="53">
        <f>SUMIFS('Ratios_MARAMA-VA'!J:J, 'Ratios_MARAMA-VA'!AA:AA, S4)</f>
        <v>0</v>
      </c>
      <c r="G4" s="53" t="s">
        <v>963</v>
      </c>
      <c r="H4" s="53">
        <v>11.372270463</v>
      </c>
      <c r="I4" s="53" t="s">
        <v>964</v>
      </c>
      <c r="J4" s="53">
        <v>9.5516417041999997</v>
      </c>
      <c r="K4" s="53" t="s">
        <v>964</v>
      </c>
      <c r="L4" s="43" t="s">
        <v>111</v>
      </c>
      <c r="M4" s="43" t="s">
        <v>46</v>
      </c>
      <c r="N4" s="43" t="s">
        <v>11</v>
      </c>
      <c r="O4" s="43" t="s">
        <v>105</v>
      </c>
      <c r="P4" s="43" t="s">
        <v>117</v>
      </c>
      <c r="Q4" s="43" t="s">
        <v>112</v>
      </c>
      <c r="R4" s="43" t="s">
        <v>20</v>
      </c>
      <c r="S4" s="42" t="s">
        <v>3131</v>
      </c>
      <c r="T4" s="39"/>
      <c r="U4" s="39"/>
    </row>
    <row r="5" spans="1:21" s="68" customFormat="1" ht="17.399999999999999" x14ac:dyDescent="0.35">
      <c r="A5" s="43" t="s">
        <v>497</v>
      </c>
      <c r="B5" s="54">
        <v>24017</v>
      </c>
      <c r="C5" s="54" t="s">
        <v>10</v>
      </c>
      <c r="D5" s="53">
        <v>29.271838955</v>
      </c>
      <c r="E5" s="53">
        <f>SUMIFS('Ratios_MARAMA-VA'!T:T, 'Ratios_MARAMA-VA'!AA:AA, S5)</f>
        <v>0</v>
      </c>
      <c r="F5" s="53">
        <f>SUMIFS('Ratios_MARAMA-VA'!J:J, 'Ratios_MARAMA-VA'!AA:AA, S5)</f>
        <v>0</v>
      </c>
      <c r="G5" s="53" t="s">
        <v>963</v>
      </c>
      <c r="H5" s="53">
        <v>15.026116891999999</v>
      </c>
      <c r="I5" s="53" t="s">
        <v>964</v>
      </c>
      <c r="J5" s="53">
        <v>12.620542159999999</v>
      </c>
      <c r="K5" s="53" t="s">
        <v>964</v>
      </c>
      <c r="L5" s="43" t="s">
        <v>111</v>
      </c>
      <c r="M5" s="43" t="s">
        <v>46</v>
      </c>
      <c r="N5" s="43" t="s">
        <v>11</v>
      </c>
      <c r="O5" s="43" t="s">
        <v>105</v>
      </c>
      <c r="P5" s="43" t="s">
        <v>117</v>
      </c>
      <c r="Q5" s="43" t="s">
        <v>112</v>
      </c>
      <c r="R5" s="43" t="s">
        <v>20</v>
      </c>
      <c r="S5" s="42" t="s">
        <v>3132</v>
      </c>
      <c r="T5" s="39"/>
      <c r="U5" s="39"/>
    </row>
    <row r="6" spans="1:21" s="68" customFormat="1" ht="17.399999999999999" x14ac:dyDescent="0.35">
      <c r="A6" s="43" t="s">
        <v>497</v>
      </c>
      <c r="B6" s="54">
        <v>24021</v>
      </c>
      <c r="C6" s="54" t="s">
        <v>10</v>
      </c>
      <c r="D6" s="53">
        <v>1.2061703931000001</v>
      </c>
      <c r="E6" s="53">
        <f>SUMIFS('Ratios_MARAMA-VA'!T:T, 'Ratios_MARAMA-VA'!AA:AA, S6)</f>
        <v>0</v>
      </c>
      <c r="F6" s="53">
        <f>SUMIFS('Ratios_MARAMA-VA'!J:J, 'Ratios_MARAMA-VA'!AA:AA, S6)</f>
        <v>0</v>
      </c>
      <c r="G6" s="53" t="s">
        <v>963</v>
      </c>
      <c r="H6" s="53">
        <v>0.61916377730000005</v>
      </c>
      <c r="I6" s="53" t="s">
        <v>964</v>
      </c>
      <c r="J6" s="53">
        <v>0.52003967549999996</v>
      </c>
      <c r="K6" s="53" t="s">
        <v>964</v>
      </c>
      <c r="L6" s="43" t="s">
        <v>111</v>
      </c>
      <c r="M6" s="43" t="s">
        <v>46</v>
      </c>
      <c r="N6" s="43" t="s">
        <v>11</v>
      </c>
      <c r="O6" s="43" t="s">
        <v>105</v>
      </c>
      <c r="P6" s="43" t="s">
        <v>117</v>
      </c>
      <c r="Q6" s="43" t="s">
        <v>112</v>
      </c>
      <c r="R6" s="43" t="s">
        <v>20</v>
      </c>
      <c r="S6" s="42" t="s">
        <v>3133</v>
      </c>
      <c r="T6" s="39"/>
      <c r="U6" s="39"/>
    </row>
    <row r="7" spans="1:21" s="68" customFormat="1" ht="17.399999999999999" x14ac:dyDescent="0.35">
      <c r="A7" s="43" t="s">
        <v>497</v>
      </c>
      <c r="B7" s="54">
        <v>24031</v>
      </c>
      <c r="C7" s="54" t="s">
        <v>10</v>
      </c>
      <c r="D7" s="53">
        <v>2.9784006641</v>
      </c>
      <c r="E7" s="53">
        <f>SUMIFS('Ratios_MARAMA-VA'!T:T, 'Ratios_MARAMA-VA'!AA:AA, S7)</f>
        <v>0</v>
      </c>
      <c r="F7" s="53">
        <f>SUMIFS('Ratios_MARAMA-VA'!J:J, 'Ratios_MARAMA-VA'!AA:AA, S7)</f>
        <v>0</v>
      </c>
      <c r="G7" s="53" t="s">
        <v>963</v>
      </c>
      <c r="H7" s="53">
        <v>1.528903006</v>
      </c>
      <c r="I7" s="53" t="s">
        <v>964</v>
      </c>
      <c r="J7" s="53">
        <v>1.2841358312</v>
      </c>
      <c r="K7" s="53" t="s">
        <v>964</v>
      </c>
      <c r="L7" s="43" t="s">
        <v>111</v>
      </c>
      <c r="M7" s="43" t="s">
        <v>46</v>
      </c>
      <c r="N7" s="43" t="s">
        <v>11</v>
      </c>
      <c r="O7" s="43" t="s">
        <v>105</v>
      </c>
      <c r="P7" s="43" t="s">
        <v>117</v>
      </c>
      <c r="Q7" s="43" t="s">
        <v>112</v>
      </c>
      <c r="R7" s="43" t="s">
        <v>20</v>
      </c>
      <c r="S7" s="42" t="s">
        <v>3134</v>
      </c>
      <c r="T7" s="39"/>
      <c r="U7" s="39"/>
    </row>
    <row r="8" spans="1:21" s="68" customFormat="1" ht="17.399999999999999" x14ac:dyDescent="0.35">
      <c r="A8" s="43" t="s">
        <v>497</v>
      </c>
      <c r="B8" s="54">
        <v>24033</v>
      </c>
      <c r="C8" s="54" t="s">
        <v>10</v>
      </c>
      <c r="D8" s="53">
        <v>3.3412732054999998</v>
      </c>
      <c r="E8" s="53">
        <f>SUMIFS('Ratios_MARAMA-VA'!T:T, 'Ratios_MARAMA-VA'!AA:AA, S8)</f>
        <v>0</v>
      </c>
      <c r="F8" s="53">
        <f>SUMIFS('Ratios_MARAMA-VA'!J:J, 'Ratios_MARAMA-VA'!AA:AA, S8)</f>
        <v>0</v>
      </c>
      <c r="G8" s="53" t="s">
        <v>963</v>
      </c>
      <c r="H8" s="53">
        <v>1.7151772644000001</v>
      </c>
      <c r="I8" s="53" t="s">
        <v>964</v>
      </c>
      <c r="J8" s="53">
        <v>1.4405876898000001</v>
      </c>
      <c r="K8" s="53" t="s">
        <v>964</v>
      </c>
      <c r="L8" s="43" t="s">
        <v>111</v>
      </c>
      <c r="M8" s="43" t="s">
        <v>46</v>
      </c>
      <c r="N8" s="43" t="s">
        <v>11</v>
      </c>
      <c r="O8" s="43" t="s">
        <v>105</v>
      </c>
      <c r="P8" s="43" t="s">
        <v>117</v>
      </c>
      <c r="Q8" s="43" t="s">
        <v>112</v>
      </c>
      <c r="R8" s="43" t="s">
        <v>20</v>
      </c>
      <c r="S8" s="42" t="s">
        <v>3135</v>
      </c>
      <c r="T8" s="39"/>
      <c r="U8" s="39"/>
    </row>
    <row r="9" spans="1:21" s="68" customFormat="1" ht="17.399999999999999" x14ac:dyDescent="0.35">
      <c r="A9" s="43" t="s">
        <v>811</v>
      </c>
      <c r="B9" s="54">
        <v>51059</v>
      </c>
      <c r="C9" s="54" t="s">
        <v>10</v>
      </c>
      <c r="D9" s="53">
        <v>3.9924450562999998</v>
      </c>
      <c r="E9" s="53">
        <f>SUMIFS('Ratios_MARAMA-VA'!T:T, 'Ratios_MARAMA-VA'!AA:AA, S9)</f>
        <v>0</v>
      </c>
      <c r="F9" s="53">
        <f>SUMIFS('Ratios_MARAMA-VA'!J:J, 'Ratios_MARAMA-VA'!AA:AA, S9)</f>
        <v>0</v>
      </c>
      <c r="G9" s="53" t="s">
        <v>963</v>
      </c>
      <c r="H9" s="53">
        <v>2.0159782414</v>
      </c>
      <c r="I9" s="53" t="s">
        <v>964</v>
      </c>
      <c r="J9" s="53">
        <v>1.6843485036000001</v>
      </c>
      <c r="K9" s="53" t="s">
        <v>964</v>
      </c>
      <c r="L9" s="43" t="s">
        <v>111</v>
      </c>
      <c r="M9" s="43" t="s">
        <v>46</v>
      </c>
      <c r="N9" s="43" t="s">
        <v>11</v>
      </c>
      <c r="O9" s="43" t="s">
        <v>105</v>
      </c>
      <c r="P9" s="43" t="s">
        <v>117</v>
      </c>
      <c r="Q9" s="43" t="s">
        <v>112</v>
      </c>
      <c r="R9" s="43" t="s">
        <v>20</v>
      </c>
      <c r="S9" s="42" t="s">
        <v>3136</v>
      </c>
      <c r="T9" s="39"/>
      <c r="U9" s="39"/>
    </row>
    <row r="10" spans="1:21" s="68" customFormat="1" ht="17.399999999999999" x14ac:dyDescent="0.35">
      <c r="A10" s="43" t="s">
        <v>811</v>
      </c>
      <c r="B10" s="54">
        <v>51107</v>
      </c>
      <c r="C10" s="54" t="s">
        <v>10</v>
      </c>
      <c r="D10" s="53">
        <v>0.36792822460000002</v>
      </c>
      <c r="E10" s="53">
        <f>SUMIFS('Ratios_MARAMA-VA'!T:T, 'Ratios_MARAMA-VA'!AA:AA, S10)</f>
        <v>0</v>
      </c>
      <c r="F10" s="53">
        <f>SUMIFS('Ratios_MARAMA-VA'!J:J, 'Ratios_MARAMA-VA'!AA:AA, S10)</f>
        <v>0</v>
      </c>
      <c r="G10" s="53" t="s">
        <v>963</v>
      </c>
      <c r="H10" s="53">
        <v>0.18578464950000001</v>
      </c>
      <c r="I10" s="53" t="s">
        <v>964</v>
      </c>
      <c r="J10" s="53">
        <v>0.15522289859999999</v>
      </c>
      <c r="K10" s="53" t="s">
        <v>964</v>
      </c>
      <c r="L10" s="43" t="s">
        <v>111</v>
      </c>
      <c r="M10" s="43" t="s">
        <v>46</v>
      </c>
      <c r="N10" s="43" t="s">
        <v>11</v>
      </c>
      <c r="O10" s="43" t="s">
        <v>105</v>
      </c>
      <c r="P10" s="43" t="s">
        <v>117</v>
      </c>
      <c r="Q10" s="43" t="s">
        <v>112</v>
      </c>
      <c r="R10" s="43" t="s">
        <v>20</v>
      </c>
      <c r="S10" s="42" t="s">
        <v>3137</v>
      </c>
      <c r="T10" s="39"/>
      <c r="U10" s="39"/>
    </row>
    <row r="11" spans="1:21" s="68" customFormat="1" ht="17.399999999999999" x14ac:dyDescent="0.35">
      <c r="A11" s="43" t="s">
        <v>811</v>
      </c>
      <c r="B11" s="54">
        <v>51153</v>
      </c>
      <c r="C11" s="54" t="s">
        <v>10</v>
      </c>
      <c r="D11" s="53">
        <v>3.3945276329</v>
      </c>
      <c r="E11" s="53">
        <f>SUMIFS('Ratios_MARAMA-VA'!T:T, 'Ratios_MARAMA-VA'!AA:AA, S11)</f>
        <v>0</v>
      </c>
      <c r="F11" s="53">
        <f>SUMIFS('Ratios_MARAMA-VA'!J:J, 'Ratios_MARAMA-VA'!AA:AA, S11)</f>
        <v>0</v>
      </c>
      <c r="G11" s="53" t="s">
        <v>963</v>
      </c>
      <c r="H11" s="53">
        <v>1.7140598660999999</v>
      </c>
      <c r="I11" s="53" t="s">
        <v>964</v>
      </c>
      <c r="J11" s="53">
        <v>1.4320956599000001</v>
      </c>
      <c r="K11" s="53" t="s">
        <v>964</v>
      </c>
      <c r="L11" s="43" t="s">
        <v>111</v>
      </c>
      <c r="M11" s="43" t="s">
        <v>46</v>
      </c>
      <c r="N11" s="43" t="s">
        <v>11</v>
      </c>
      <c r="O11" s="43" t="s">
        <v>105</v>
      </c>
      <c r="P11" s="43" t="s">
        <v>117</v>
      </c>
      <c r="Q11" s="43" t="s">
        <v>112</v>
      </c>
      <c r="R11" s="43" t="s">
        <v>20</v>
      </c>
      <c r="S11" s="42" t="s">
        <v>3138</v>
      </c>
      <c r="T11" s="39"/>
      <c r="U11" s="39"/>
    </row>
    <row r="12" spans="1:21" s="68" customFormat="1" ht="17.399999999999999" x14ac:dyDescent="0.35">
      <c r="A12" s="43" t="s">
        <v>9</v>
      </c>
      <c r="B12" s="54">
        <v>11001</v>
      </c>
      <c r="C12" s="54" t="s">
        <v>12</v>
      </c>
      <c r="D12" s="53">
        <v>7.0861722050999996</v>
      </c>
      <c r="E12" s="53">
        <f>SUMIFS('Ratios_MARAMA-VA'!T:T, 'Ratios_MARAMA-VA'!AA:AA, S12)</f>
        <v>0</v>
      </c>
      <c r="F12" s="53">
        <f>SUMIFS('Ratios_MARAMA-VA'!J:J, 'Ratios_MARAMA-VA'!AA:AA, S12)</f>
        <v>0</v>
      </c>
      <c r="G12" s="53" t="s">
        <v>963</v>
      </c>
      <c r="H12" s="53">
        <v>4.4318198988999997</v>
      </c>
      <c r="I12" s="53" t="s">
        <v>964</v>
      </c>
      <c r="J12" s="53">
        <v>4.0508453526999997</v>
      </c>
      <c r="K12" s="53" t="s">
        <v>964</v>
      </c>
      <c r="L12" s="43" t="s">
        <v>111</v>
      </c>
      <c r="M12" s="43" t="s">
        <v>46</v>
      </c>
      <c r="N12" s="43" t="s">
        <v>11</v>
      </c>
      <c r="O12" s="43" t="s">
        <v>105</v>
      </c>
      <c r="P12" s="43" t="s">
        <v>117</v>
      </c>
      <c r="Q12" s="43" t="s">
        <v>112</v>
      </c>
      <c r="R12" s="43" t="s">
        <v>20</v>
      </c>
      <c r="S12" s="42" t="s">
        <v>3139</v>
      </c>
      <c r="T12" s="39"/>
      <c r="U12" s="39"/>
    </row>
    <row r="13" spans="1:21" s="68" customFormat="1" ht="17.399999999999999" x14ac:dyDescent="0.35">
      <c r="A13" s="43" t="s">
        <v>497</v>
      </c>
      <c r="B13" s="54">
        <v>24009</v>
      </c>
      <c r="C13" s="54" t="s">
        <v>12</v>
      </c>
      <c r="D13" s="53">
        <v>20.475113702000002</v>
      </c>
      <c r="E13" s="53">
        <f>SUMIFS('Ratios_MARAMA-VA'!T:T, 'Ratios_MARAMA-VA'!AA:AA, S13)</f>
        <v>0</v>
      </c>
      <c r="F13" s="53">
        <f>SUMIFS('Ratios_MARAMA-VA'!J:J, 'Ratios_MARAMA-VA'!AA:AA, S13)</f>
        <v>0</v>
      </c>
      <c r="G13" s="53" t="s">
        <v>963</v>
      </c>
      <c r="H13" s="53">
        <v>14.305792983</v>
      </c>
      <c r="I13" s="53" t="s">
        <v>964</v>
      </c>
      <c r="J13" s="53">
        <v>13.220447318</v>
      </c>
      <c r="K13" s="53" t="s">
        <v>964</v>
      </c>
      <c r="L13" s="43" t="s">
        <v>111</v>
      </c>
      <c r="M13" s="43" t="s">
        <v>46</v>
      </c>
      <c r="N13" s="43" t="s">
        <v>11</v>
      </c>
      <c r="O13" s="43" t="s">
        <v>105</v>
      </c>
      <c r="P13" s="43" t="s">
        <v>117</v>
      </c>
      <c r="Q13" s="43" t="s">
        <v>112</v>
      </c>
      <c r="R13" s="43" t="s">
        <v>20</v>
      </c>
      <c r="S13" s="42" t="s">
        <v>3140</v>
      </c>
      <c r="T13" s="39"/>
      <c r="U13" s="39"/>
    </row>
    <row r="14" spans="1:21" s="68" customFormat="1" ht="17.399999999999999" x14ac:dyDescent="0.35">
      <c r="A14" s="43" t="s">
        <v>497</v>
      </c>
      <c r="B14" s="54">
        <v>24017</v>
      </c>
      <c r="C14" s="54" t="s">
        <v>12</v>
      </c>
      <c r="D14" s="53">
        <v>28.183589213000001</v>
      </c>
      <c r="E14" s="53">
        <f>SUMIFS('Ratios_MARAMA-VA'!T:T, 'Ratios_MARAMA-VA'!AA:AA, S14)</f>
        <v>0</v>
      </c>
      <c r="F14" s="53">
        <f>SUMIFS('Ratios_MARAMA-VA'!J:J, 'Ratios_MARAMA-VA'!AA:AA, S14)</f>
        <v>0</v>
      </c>
      <c r="G14" s="53" t="s">
        <v>963</v>
      </c>
      <c r="H14" s="53">
        <v>19.720222625000002</v>
      </c>
      <c r="I14" s="53" t="s">
        <v>964</v>
      </c>
      <c r="J14" s="53">
        <v>18.230194588</v>
      </c>
      <c r="K14" s="53" t="s">
        <v>964</v>
      </c>
      <c r="L14" s="43" t="s">
        <v>111</v>
      </c>
      <c r="M14" s="43" t="s">
        <v>46</v>
      </c>
      <c r="N14" s="43" t="s">
        <v>11</v>
      </c>
      <c r="O14" s="43" t="s">
        <v>105</v>
      </c>
      <c r="P14" s="43" t="s">
        <v>117</v>
      </c>
      <c r="Q14" s="43" t="s">
        <v>112</v>
      </c>
      <c r="R14" s="43" t="s">
        <v>20</v>
      </c>
      <c r="S14" s="42" t="s">
        <v>3141</v>
      </c>
      <c r="T14" s="39"/>
      <c r="U14" s="39"/>
    </row>
    <row r="15" spans="1:21" s="68" customFormat="1" ht="17.399999999999999" x14ac:dyDescent="0.35">
      <c r="A15" s="43" t="s">
        <v>497</v>
      </c>
      <c r="B15" s="54">
        <v>24021</v>
      </c>
      <c r="C15" s="54" t="s">
        <v>12</v>
      </c>
      <c r="D15" s="53">
        <v>1.0775741320000001</v>
      </c>
      <c r="E15" s="53">
        <f>SUMIFS('Ratios_MARAMA-VA'!T:T, 'Ratios_MARAMA-VA'!AA:AA, S15)</f>
        <v>0</v>
      </c>
      <c r="F15" s="53">
        <f>SUMIFS('Ratios_MARAMA-VA'!J:J, 'Ratios_MARAMA-VA'!AA:AA, S15)</f>
        <v>0</v>
      </c>
      <c r="G15" s="53" t="s">
        <v>963</v>
      </c>
      <c r="H15" s="53">
        <v>0.75757443459999996</v>
      </c>
      <c r="I15" s="53" t="s">
        <v>964</v>
      </c>
      <c r="J15" s="53">
        <v>0.70126910860000002</v>
      </c>
      <c r="K15" s="53" t="s">
        <v>964</v>
      </c>
      <c r="L15" s="43" t="s">
        <v>111</v>
      </c>
      <c r="M15" s="43" t="s">
        <v>46</v>
      </c>
      <c r="N15" s="43" t="s">
        <v>11</v>
      </c>
      <c r="O15" s="43" t="s">
        <v>105</v>
      </c>
      <c r="P15" s="43" t="s">
        <v>117</v>
      </c>
      <c r="Q15" s="43" t="s">
        <v>112</v>
      </c>
      <c r="R15" s="43" t="s">
        <v>20</v>
      </c>
      <c r="S15" s="42" t="s">
        <v>3142</v>
      </c>
      <c r="T15" s="39"/>
      <c r="U15" s="39"/>
    </row>
    <row r="16" spans="1:21" s="68" customFormat="1" ht="17.399999999999999" x14ac:dyDescent="0.35">
      <c r="A16" s="43" t="s">
        <v>497</v>
      </c>
      <c r="B16" s="54">
        <v>24031</v>
      </c>
      <c r="C16" s="54" t="s">
        <v>12</v>
      </c>
      <c r="D16" s="53">
        <v>2.7739895756999999</v>
      </c>
      <c r="E16" s="53">
        <f>SUMIFS('Ratios_MARAMA-VA'!T:T, 'Ratios_MARAMA-VA'!AA:AA, S16)</f>
        <v>0</v>
      </c>
      <c r="F16" s="53">
        <f>SUMIFS('Ratios_MARAMA-VA'!J:J, 'Ratios_MARAMA-VA'!AA:AA, S16)</f>
        <v>0</v>
      </c>
      <c r="G16" s="53" t="s">
        <v>963</v>
      </c>
      <c r="H16" s="53">
        <v>1.9464998946000001</v>
      </c>
      <c r="I16" s="53" t="s">
        <v>964</v>
      </c>
      <c r="J16" s="53">
        <v>1.8008406898</v>
      </c>
      <c r="K16" s="53" t="s">
        <v>964</v>
      </c>
      <c r="L16" s="43" t="s">
        <v>111</v>
      </c>
      <c r="M16" s="43" t="s">
        <v>46</v>
      </c>
      <c r="N16" s="43" t="s">
        <v>11</v>
      </c>
      <c r="O16" s="43" t="s">
        <v>105</v>
      </c>
      <c r="P16" s="43" t="s">
        <v>117</v>
      </c>
      <c r="Q16" s="43" t="s">
        <v>112</v>
      </c>
      <c r="R16" s="43" t="s">
        <v>20</v>
      </c>
      <c r="S16" s="42" t="s">
        <v>3143</v>
      </c>
      <c r="T16" s="39"/>
      <c r="U16" s="39"/>
    </row>
    <row r="17" spans="1:21" s="68" customFormat="1" ht="17.399999999999999" x14ac:dyDescent="0.35">
      <c r="A17" s="43" t="s">
        <v>497</v>
      </c>
      <c r="B17" s="54">
        <v>24033</v>
      </c>
      <c r="C17" s="54" t="s">
        <v>12</v>
      </c>
      <c r="D17" s="53">
        <v>3.2078533937999998</v>
      </c>
      <c r="E17" s="53">
        <f>SUMIFS('Ratios_MARAMA-VA'!T:T, 'Ratios_MARAMA-VA'!AA:AA, S17)</f>
        <v>0</v>
      </c>
      <c r="F17" s="53">
        <f>SUMIFS('Ratios_MARAMA-VA'!J:J, 'Ratios_MARAMA-VA'!AA:AA, S17)</f>
        <v>0</v>
      </c>
      <c r="G17" s="53" t="s">
        <v>963</v>
      </c>
      <c r="H17" s="53">
        <v>2.2469207479</v>
      </c>
      <c r="I17" s="53" t="s">
        <v>964</v>
      </c>
      <c r="J17" s="53">
        <v>2.0777313647</v>
      </c>
      <c r="K17" s="53" t="s">
        <v>964</v>
      </c>
      <c r="L17" s="43" t="s">
        <v>111</v>
      </c>
      <c r="M17" s="43" t="s">
        <v>46</v>
      </c>
      <c r="N17" s="43" t="s">
        <v>11</v>
      </c>
      <c r="O17" s="43" t="s">
        <v>105</v>
      </c>
      <c r="P17" s="43" t="s">
        <v>117</v>
      </c>
      <c r="Q17" s="43" t="s">
        <v>112</v>
      </c>
      <c r="R17" s="43" t="s">
        <v>20</v>
      </c>
      <c r="S17" s="42" t="s">
        <v>3144</v>
      </c>
      <c r="T17" s="39"/>
      <c r="U17" s="39"/>
    </row>
    <row r="18" spans="1:21" s="68" customFormat="1" ht="17.399999999999999" x14ac:dyDescent="0.35">
      <c r="A18" s="43" t="s">
        <v>811</v>
      </c>
      <c r="B18" s="54">
        <v>51059</v>
      </c>
      <c r="C18" s="54" t="s">
        <v>12</v>
      </c>
      <c r="D18" s="53">
        <v>3.7379093151</v>
      </c>
      <c r="E18" s="53">
        <f>SUMIFS('Ratios_MARAMA-VA'!T:T, 'Ratios_MARAMA-VA'!AA:AA, S18)</f>
        <v>0</v>
      </c>
      <c r="F18" s="53">
        <f>SUMIFS('Ratios_MARAMA-VA'!J:J, 'Ratios_MARAMA-VA'!AA:AA, S18)</f>
        <v>0</v>
      </c>
      <c r="G18" s="53" t="s">
        <v>963</v>
      </c>
      <c r="H18" s="53">
        <v>2.6021993995999999</v>
      </c>
      <c r="I18" s="53" t="s">
        <v>964</v>
      </c>
      <c r="J18" s="53">
        <v>2.4036227647000001</v>
      </c>
      <c r="K18" s="53" t="s">
        <v>964</v>
      </c>
      <c r="L18" s="43" t="s">
        <v>111</v>
      </c>
      <c r="M18" s="43" t="s">
        <v>46</v>
      </c>
      <c r="N18" s="43" t="s">
        <v>11</v>
      </c>
      <c r="O18" s="43" t="s">
        <v>105</v>
      </c>
      <c r="P18" s="43" t="s">
        <v>117</v>
      </c>
      <c r="Q18" s="43" t="s">
        <v>112</v>
      </c>
      <c r="R18" s="43" t="s">
        <v>20</v>
      </c>
      <c r="S18" s="42" t="s">
        <v>3145</v>
      </c>
      <c r="T18" s="39"/>
      <c r="U18" s="39"/>
    </row>
    <row r="19" spans="1:21" s="68" customFormat="1" ht="17.399999999999999" x14ac:dyDescent="0.35">
      <c r="A19" s="43" t="s">
        <v>811</v>
      </c>
      <c r="B19" s="54">
        <v>51107</v>
      </c>
      <c r="C19" s="54" t="s">
        <v>12</v>
      </c>
      <c r="D19" s="53">
        <v>0.33269262119999998</v>
      </c>
      <c r="E19" s="53">
        <f>SUMIFS('Ratios_MARAMA-VA'!T:T, 'Ratios_MARAMA-VA'!AA:AA, S19)</f>
        <v>0</v>
      </c>
      <c r="F19" s="53">
        <f>SUMIFS('Ratios_MARAMA-VA'!J:J, 'Ratios_MARAMA-VA'!AA:AA, S19)</f>
        <v>0</v>
      </c>
      <c r="G19" s="53" t="s">
        <v>963</v>
      </c>
      <c r="H19" s="53">
        <v>0.2322057397</v>
      </c>
      <c r="I19" s="53" t="s">
        <v>964</v>
      </c>
      <c r="J19" s="53">
        <v>0.21464265369999999</v>
      </c>
      <c r="K19" s="53" t="s">
        <v>964</v>
      </c>
      <c r="L19" s="43" t="s">
        <v>111</v>
      </c>
      <c r="M19" s="43" t="s">
        <v>46</v>
      </c>
      <c r="N19" s="43" t="s">
        <v>11</v>
      </c>
      <c r="O19" s="43" t="s">
        <v>105</v>
      </c>
      <c r="P19" s="43" t="s">
        <v>117</v>
      </c>
      <c r="Q19" s="43" t="s">
        <v>112</v>
      </c>
      <c r="R19" s="43" t="s">
        <v>20</v>
      </c>
      <c r="S19" s="42" t="s">
        <v>3146</v>
      </c>
      <c r="T19" s="39"/>
      <c r="U19" s="39"/>
    </row>
    <row r="20" spans="1:21" s="68" customFormat="1" ht="17.399999999999999" x14ac:dyDescent="0.35">
      <c r="A20" s="43" t="s">
        <v>811</v>
      </c>
      <c r="B20" s="54">
        <v>51153</v>
      </c>
      <c r="C20" s="54" t="s">
        <v>12</v>
      </c>
      <c r="D20" s="53">
        <v>3.1784627872</v>
      </c>
      <c r="E20" s="53">
        <f>SUMIFS('Ratios_MARAMA-VA'!T:T, 'Ratios_MARAMA-VA'!AA:AA, S20)</f>
        <v>0</v>
      </c>
      <c r="F20" s="53">
        <f>SUMIFS('Ratios_MARAMA-VA'!J:J, 'Ratios_MARAMA-VA'!AA:AA, S20)</f>
        <v>0</v>
      </c>
      <c r="G20" s="53" t="s">
        <v>963</v>
      </c>
      <c r="H20" s="53">
        <v>2.2139648912999998</v>
      </c>
      <c r="I20" s="53" t="s">
        <v>964</v>
      </c>
      <c r="J20" s="53">
        <v>2.0453159233</v>
      </c>
      <c r="K20" s="53" t="s">
        <v>964</v>
      </c>
      <c r="L20" s="43" t="s">
        <v>111</v>
      </c>
      <c r="M20" s="43" t="s">
        <v>46</v>
      </c>
      <c r="N20" s="43" t="s">
        <v>11</v>
      </c>
      <c r="O20" s="43" t="s">
        <v>105</v>
      </c>
      <c r="P20" s="43" t="s">
        <v>117</v>
      </c>
      <c r="Q20" s="43" t="s">
        <v>112</v>
      </c>
      <c r="R20" s="43" t="s">
        <v>20</v>
      </c>
      <c r="S20" s="42" t="s">
        <v>3147</v>
      </c>
      <c r="T20" s="39"/>
      <c r="U20" s="39"/>
    </row>
  </sheetData>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5487D-BD9E-4F26-9D40-EB0802D847FA}">
  <dimension ref="A1:S38"/>
  <sheetViews>
    <sheetView zoomScale="70" zoomScaleNormal="70" workbookViewId="0"/>
  </sheetViews>
  <sheetFormatPr defaultRowHeight="14.4" x14ac:dyDescent="0.3"/>
  <cols>
    <col min="1" max="1" width="22.109375" bestFit="1" customWidth="1"/>
    <col min="2" max="2" width="7.6640625" bestFit="1" customWidth="1"/>
    <col min="3" max="3" width="9.88671875" customWidth="1"/>
    <col min="4" max="4" width="16.109375" customWidth="1"/>
    <col min="5" max="5" width="15.44140625" customWidth="1"/>
    <col min="6" max="6" width="14.109375" customWidth="1"/>
    <col min="7" max="7" width="13.6640625" customWidth="1"/>
    <col min="8" max="8" width="13.21875" customWidth="1"/>
    <col min="9" max="9" width="11.77734375" customWidth="1"/>
    <col min="10" max="10" width="14.88671875" customWidth="1"/>
    <col min="11" max="11" width="11.33203125" customWidth="1"/>
    <col min="12" max="12" width="14.21875" bestFit="1" customWidth="1"/>
    <col min="13" max="13" width="43.77734375" bestFit="1" customWidth="1"/>
    <col min="14" max="14" width="17.109375" bestFit="1" customWidth="1"/>
    <col min="15" max="15" width="15.88671875" bestFit="1" customWidth="1"/>
    <col min="16" max="16" width="10.33203125" bestFit="1" customWidth="1"/>
    <col min="17" max="17" width="25.109375" bestFit="1" customWidth="1"/>
    <col min="18" max="18" width="10.109375" bestFit="1" customWidth="1"/>
    <col min="19" max="19" width="27" bestFit="1" customWidth="1"/>
  </cols>
  <sheetData>
    <row r="1" spans="1:19" s="88" customFormat="1" ht="17.399999999999999" x14ac:dyDescent="0.35">
      <c r="A1" s="97" t="s">
        <v>3781</v>
      </c>
      <c r="E1" s="187"/>
    </row>
    <row r="2" spans="1:19" s="139" customFormat="1" ht="74.400000000000006" customHeight="1" x14ac:dyDescent="0.3">
      <c r="A2" s="136" t="s">
        <v>0</v>
      </c>
      <c r="B2" s="136" t="s">
        <v>956</v>
      </c>
      <c r="C2" s="136" t="s">
        <v>1</v>
      </c>
      <c r="D2" s="137" t="s">
        <v>968</v>
      </c>
      <c r="E2" s="137" t="s">
        <v>969</v>
      </c>
      <c r="F2" s="137" t="s">
        <v>958</v>
      </c>
      <c r="G2" s="137" t="s">
        <v>938</v>
      </c>
      <c r="H2" s="137" t="s">
        <v>960</v>
      </c>
      <c r="I2" s="137" t="s">
        <v>937</v>
      </c>
      <c r="J2" s="137" t="s">
        <v>961</v>
      </c>
      <c r="K2" s="137" t="s">
        <v>962</v>
      </c>
      <c r="L2" s="136" t="s">
        <v>2</v>
      </c>
      <c r="M2" s="136" t="s">
        <v>3</v>
      </c>
      <c r="N2" s="136" t="s">
        <v>4</v>
      </c>
      <c r="O2" s="136" t="s">
        <v>5</v>
      </c>
      <c r="P2" s="136" t="s">
        <v>6</v>
      </c>
      <c r="Q2" s="136" t="s">
        <v>7</v>
      </c>
      <c r="R2" s="136" t="s">
        <v>8</v>
      </c>
      <c r="S2" s="138" t="s">
        <v>970</v>
      </c>
    </row>
    <row r="3" spans="1:19" s="39" customFormat="1" ht="17.399999999999999" x14ac:dyDescent="0.35">
      <c r="A3" s="43" t="s">
        <v>9</v>
      </c>
      <c r="B3" s="54">
        <v>11001</v>
      </c>
      <c r="C3" s="54" t="s">
        <v>10</v>
      </c>
      <c r="D3" s="53">
        <v>13.190934475000001</v>
      </c>
      <c r="E3" s="53">
        <f>SUMIFS('Ratios_MARAMA-VA'!T:T, 'Ratios_MARAMA-VA'!AA:AA, S3)</f>
        <v>0</v>
      </c>
      <c r="F3" s="53">
        <f>SUMIFS('Ratios_MARAMA-VA'!J:J, 'Ratios_MARAMA-VA'!AA:AA, S3)</f>
        <v>0</v>
      </c>
      <c r="G3" s="53" t="s">
        <v>963</v>
      </c>
      <c r="H3" s="53">
        <v>13.653362594000001</v>
      </c>
      <c r="I3" s="53" t="s">
        <v>964</v>
      </c>
      <c r="J3" s="53">
        <v>13.641936533999999</v>
      </c>
      <c r="K3" s="53" t="s">
        <v>964</v>
      </c>
      <c r="L3" s="43" t="s">
        <v>108</v>
      </c>
      <c r="M3" s="43" t="s">
        <v>46</v>
      </c>
      <c r="N3" s="43" t="s">
        <v>11</v>
      </c>
      <c r="O3" s="43" t="s">
        <v>105</v>
      </c>
      <c r="P3" s="43" t="s">
        <v>109</v>
      </c>
      <c r="Q3" s="43" t="s">
        <v>110</v>
      </c>
      <c r="R3" s="43" t="s">
        <v>20</v>
      </c>
      <c r="S3" s="42" t="s">
        <v>3112</v>
      </c>
    </row>
    <row r="4" spans="1:19" s="39" customFormat="1" ht="17.399999999999999" x14ac:dyDescent="0.35">
      <c r="A4" s="43" t="s">
        <v>497</v>
      </c>
      <c r="B4" s="54">
        <v>24009</v>
      </c>
      <c r="C4" s="54" t="s">
        <v>10</v>
      </c>
      <c r="D4" s="53">
        <v>36.709955227999998</v>
      </c>
      <c r="E4" s="53">
        <f>SUMIFS('Ratios_MARAMA-VA'!T:T, 'Ratios_MARAMA-VA'!AA:AA, S4)</f>
        <v>0</v>
      </c>
      <c r="F4" s="53">
        <f>SUMIFS('Ratios_MARAMA-VA'!J:J, 'Ratios_MARAMA-VA'!AA:AA, S4)</f>
        <v>0</v>
      </c>
      <c r="G4" s="53" t="s">
        <v>963</v>
      </c>
      <c r="H4" s="53">
        <v>38.343008240000003</v>
      </c>
      <c r="I4" s="53" t="s">
        <v>964</v>
      </c>
      <c r="J4" s="53">
        <v>38.368354740999997</v>
      </c>
      <c r="K4" s="53" t="s">
        <v>964</v>
      </c>
      <c r="L4" s="43" t="s">
        <v>108</v>
      </c>
      <c r="M4" s="43" t="s">
        <v>46</v>
      </c>
      <c r="N4" s="43" t="s">
        <v>11</v>
      </c>
      <c r="O4" s="43" t="s">
        <v>105</v>
      </c>
      <c r="P4" s="43" t="s">
        <v>109</v>
      </c>
      <c r="Q4" s="43" t="s">
        <v>110</v>
      </c>
      <c r="R4" s="43" t="s">
        <v>20</v>
      </c>
      <c r="S4" s="42" t="s">
        <v>3113</v>
      </c>
    </row>
    <row r="5" spans="1:19" s="39" customFormat="1" ht="17.399999999999999" x14ac:dyDescent="0.35">
      <c r="A5" s="43" t="s">
        <v>497</v>
      </c>
      <c r="B5" s="54">
        <v>24017</v>
      </c>
      <c r="C5" s="54" t="s">
        <v>10</v>
      </c>
      <c r="D5" s="53">
        <v>43.188201135</v>
      </c>
      <c r="E5" s="53">
        <f>SUMIFS('Ratios_MARAMA-VA'!T:T, 'Ratios_MARAMA-VA'!AA:AA, S5)</f>
        <v>0</v>
      </c>
      <c r="F5" s="53">
        <f>SUMIFS('Ratios_MARAMA-VA'!J:J, 'Ratios_MARAMA-VA'!AA:AA, S5)</f>
        <v>0</v>
      </c>
      <c r="G5" s="53" t="s">
        <v>963</v>
      </c>
      <c r="H5" s="53">
        <v>45.109355831000002</v>
      </c>
      <c r="I5" s="53" t="s">
        <v>964</v>
      </c>
      <c r="J5" s="53">
        <v>45.139218382999999</v>
      </c>
      <c r="K5" s="53" t="s">
        <v>964</v>
      </c>
      <c r="L5" s="43" t="s">
        <v>108</v>
      </c>
      <c r="M5" s="43" t="s">
        <v>46</v>
      </c>
      <c r="N5" s="43" t="s">
        <v>11</v>
      </c>
      <c r="O5" s="43" t="s">
        <v>105</v>
      </c>
      <c r="P5" s="43" t="s">
        <v>109</v>
      </c>
      <c r="Q5" s="43" t="s">
        <v>110</v>
      </c>
      <c r="R5" s="43" t="s">
        <v>20</v>
      </c>
      <c r="S5" s="42" t="s">
        <v>3114</v>
      </c>
    </row>
    <row r="6" spans="1:19" s="39" customFormat="1" ht="17.399999999999999" x14ac:dyDescent="0.35">
      <c r="A6" s="43" t="s">
        <v>497</v>
      </c>
      <c r="B6" s="54">
        <v>24021</v>
      </c>
      <c r="C6" s="54" t="s">
        <v>10</v>
      </c>
      <c r="D6" s="53">
        <v>5.1825822954999996</v>
      </c>
      <c r="E6" s="53">
        <f>SUMIFS('Ratios_MARAMA-VA'!T:T, 'Ratios_MARAMA-VA'!AA:AA, S6)</f>
        <v>0</v>
      </c>
      <c r="F6" s="53">
        <f>SUMIFS('Ratios_MARAMA-VA'!J:J, 'Ratios_MARAMA-VA'!AA:AA, S6)</f>
        <v>0</v>
      </c>
      <c r="G6" s="53" t="s">
        <v>963</v>
      </c>
      <c r="H6" s="53">
        <v>5.4131265628999996</v>
      </c>
      <c r="I6" s="53" t="s">
        <v>964</v>
      </c>
      <c r="J6" s="53">
        <v>5.4167077030000002</v>
      </c>
      <c r="K6" s="53" t="s">
        <v>964</v>
      </c>
      <c r="L6" s="43" t="s">
        <v>108</v>
      </c>
      <c r="M6" s="43" t="s">
        <v>46</v>
      </c>
      <c r="N6" s="43" t="s">
        <v>11</v>
      </c>
      <c r="O6" s="43" t="s">
        <v>105</v>
      </c>
      <c r="P6" s="43" t="s">
        <v>109</v>
      </c>
      <c r="Q6" s="43" t="s">
        <v>110</v>
      </c>
      <c r="R6" s="43" t="s">
        <v>20</v>
      </c>
      <c r="S6" s="42" t="s">
        <v>3115</v>
      </c>
    </row>
    <row r="7" spans="1:19" s="39" customFormat="1" ht="17.399999999999999" x14ac:dyDescent="0.35">
      <c r="A7" s="43" t="s">
        <v>497</v>
      </c>
      <c r="B7" s="54">
        <v>24031</v>
      </c>
      <c r="C7" s="54" t="s">
        <v>10</v>
      </c>
      <c r="D7" s="53">
        <v>12.95645975</v>
      </c>
      <c r="E7" s="53">
        <f>SUMIFS('Ratios_MARAMA-VA'!T:T, 'Ratios_MARAMA-VA'!AA:AA, S7)</f>
        <v>0</v>
      </c>
      <c r="F7" s="53">
        <f>SUMIFS('Ratios_MARAMA-VA'!J:J, 'Ratios_MARAMA-VA'!AA:AA, S7)</f>
        <v>0</v>
      </c>
      <c r="G7" s="53" t="s">
        <v>963</v>
      </c>
      <c r="H7" s="53">
        <v>13.532817348</v>
      </c>
      <c r="I7" s="53" t="s">
        <v>964</v>
      </c>
      <c r="J7" s="53">
        <v>13.541763189999999</v>
      </c>
      <c r="K7" s="53" t="s">
        <v>964</v>
      </c>
      <c r="L7" s="43" t="s">
        <v>108</v>
      </c>
      <c r="M7" s="43" t="s">
        <v>46</v>
      </c>
      <c r="N7" s="43" t="s">
        <v>11</v>
      </c>
      <c r="O7" s="43" t="s">
        <v>105</v>
      </c>
      <c r="P7" s="43" t="s">
        <v>109</v>
      </c>
      <c r="Q7" s="43" t="s">
        <v>110</v>
      </c>
      <c r="R7" s="43" t="s">
        <v>20</v>
      </c>
      <c r="S7" s="42" t="s">
        <v>3116</v>
      </c>
    </row>
    <row r="8" spans="1:19" s="39" customFormat="1" ht="17.399999999999999" x14ac:dyDescent="0.35">
      <c r="A8" s="43" t="s">
        <v>497</v>
      </c>
      <c r="B8" s="54">
        <v>24033</v>
      </c>
      <c r="C8" s="54" t="s">
        <v>10</v>
      </c>
      <c r="D8" s="53">
        <v>14.683969676</v>
      </c>
      <c r="E8" s="53">
        <f>SUMIFS('Ratios_MARAMA-VA'!T:T, 'Ratios_MARAMA-VA'!AA:AA, S8)</f>
        <v>0</v>
      </c>
      <c r="F8" s="53">
        <f>SUMIFS('Ratios_MARAMA-VA'!J:J, 'Ratios_MARAMA-VA'!AA:AA, S8)</f>
        <v>0</v>
      </c>
      <c r="G8" s="53" t="s">
        <v>963</v>
      </c>
      <c r="H8" s="53">
        <v>15.337183426999999</v>
      </c>
      <c r="I8" s="53" t="s">
        <v>964</v>
      </c>
      <c r="J8" s="53">
        <v>15.347329973000001</v>
      </c>
      <c r="K8" s="53" t="s">
        <v>964</v>
      </c>
      <c r="L8" s="43" t="s">
        <v>108</v>
      </c>
      <c r="M8" s="43" t="s">
        <v>46</v>
      </c>
      <c r="N8" s="43" t="s">
        <v>11</v>
      </c>
      <c r="O8" s="43" t="s">
        <v>105</v>
      </c>
      <c r="P8" s="43" t="s">
        <v>109</v>
      </c>
      <c r="Q8" s="43" t="s">
        <v>110</v>
      </c>
      <c r="R8" s="43" t="s">
        <v>20</v>
      </c>
      <c r="S8" s="42" t="s">
        <v>3117</v>
      </c>
    </row>
    <row r="9" spans="1:19" s="39" customFormat="1" ht="17.399999999999999" x14ac:dyDescent="0.35">
      <c r="A9" s="43" t="s">
        <v>811</v>
      </c>
      <c r="B9" s="54">
        <v>51059</v>
      </c>
      <c r="C9" s="54" t="s">
        <v>10</v>
      </c>
      <c r="D9" s="53">
        <v>10.732678861</v>
      </c>
      <c r="E9" s="53">
        <f>SUMIFS('Ratios_MARAMA-VA'!T:T, 'Ratios_MARAMA-VA'!AA:AA, S9)</f>
        <v>0</v>
      </c>
      <c r="F9" s="53">
        <f>SUMIFS('Ratios_MARAMA-VA'!J:J, 'Ratios_MARAMA-VA'!AA:AA, S9)</f>
        <v>0</v>
      </c>
      <c r="G9" s="53" t="s">
        <v>963</v>
      </c>
      <c r="H9" s="53">
        <v>11.189720403000001</v>
      </c>
      <c r="I9" s="53" t="s">
        <v>964</v>
      </c>
      <c r="J9" s="53">
        <v>11.202662753</v>
      </c>
      <c r="K9" s="53" t="s">
        <v>964</v>
      </c>
      <c r="L9" s="43" t="s">
        <v>108</v>
      </c>
      <c r="M9" s="43" t="s">
        <v>46</v>
      </c>
      <c r="N9" s="43" t="s">
        <v>11</v>
      </c>
      <c r="O9" s="43" t="s">
        <v>105</v>
      </c>
      <c r="P9" s="43" t="s">
        <v>109</v>
      </c>
      <c r="Q9" s="43" t="s">
        <v>110</v>
      </c>
      <c r="R9" s="43" t="s">
        <v>20</v>
      </c>
      <c r="S9" s="42" t="s">
        <v>3118</v>
      </c>
    </row>
    <row r="10" spans="1:19" s="39" customFormat="1" ht="17.399999999999999" x14ac:dyDescent="0.35">
      <c r="A10" s="43" t="s">
        <v>811</v>
      </c>
      <c r="B10" s="54">
        <v>51107</v>
      </c>
      <c r="C10" s="54" t="s">
        <v>10</v>
      </c>
      <c r="D10" s="53">
        <v>1.3415847781000001</v>
      </c>
      <c r="E10" s="53">
        <f>SUMIFS('Ratios_MARAMA-VA'!T:T, 'Ratios_MARAMA-VA'!AA:AA, S10)</f>
        <v>0</v>
      </c>
      <c r="F10" s="53">
        <f>SUMIFS('Ratios_MARAMA-VA'!J:J, 'Ratios_MARAMA-VA'!AA:AA, S10)</f>
        <v>0</v>
      </c>
      <c r="G10" s="53" t="s">
        <v>963</v>
      </c>
      <c r="H10" s="53">
        <v>1.3987153472</v>
      </c>
      <c r="I10" s="53" t="s">
        <v>964</v>
      </c>
      <c r="J10" s="53">
        <v>1.4003326021</v>
      </c>
      <c r="K10" s="53" t="s">
        <v>964</v>
      </c>
      <c r="L10" s="43" t="s">
        <v>108</v>
      </c>
      <c r="M10" s="43" t="s">
        <v>46</v>
      </c>
      <c r="N10" s="43" t="s">
        <v>11</v>
      </c>
      <c r="O10" s="43" t="s">
        <v>105</v>
      </c>
      <c r="P10" s="43" t="s">
        <v>109</v>
      </c>
      <c r="Q10" s="43" t="s">
        <v>110</v>
      </c>
      <c r="R10" s="43" t="s">
        <v>20</v>
      </c>
      <c r="S10" s="42" t="s">
        <v>3119</v>
      </c>
    </row>
    <row r="11" spans="1:19" s="39" customFormat="1" ht="17.399999999999999" x14ac:dyDescent="0.35">
      <c r="A11" s="43" t="s">
        <v>811</v>
      </c>
      <c r="B11" s="54">
        <v>51153</v>
      </c>
      <c r="C11" s="54" t="s">
        <v>10</v>
      </c>
      <c r="D11" s="53">
        <v>8.0495076379999997</v>
      </c>
      <c r="E11" s="53">
        <f>SUMIFS('Ratios_MARAMA-VA'!T:T, 'Ratios_MARAMA-VA'!AA:AA, S11)</f>
        <v>0</v>
      </c>
      <c r="F11" s="53">
        <f>SUMIFS('Ratios_MARAMA-VA'!J:J, 'Ratios_MARAMA-VA'!AA:AA, S11)</f>
        <v>0</v>
      </c>
      <c r="G11" s="53" t="s">
        <v>963</v>
      </c>
      <c r="H11" s="53">
        <v>8.3922942679000005</v>
      </c>
      <c r="I11" s="53" t="s">
        <v>964</v>
      </c>
      <c r="J11" s="53">
        <v>8.4019941882999998</v>
      </c>
      <c r="K11" s="53" t="s">
        <v>964</v>
      </c>
      <c r="L11" s="43" t="s">
        <v>108</v>
      </c>
      <c r="M11" s="43" t="s">
        <v>46</v>
      </c>
      <c r="N11" s="43" t="s">
        <v>11</v>
      </c>
      <c r="O11" s="43" t="s">
        <v>105</v>
      </c>
      <c r="P11" s="43" t="s">
        <v>109</v>
      </c>
      <c r="Q11" s="43" t="s">
        <v>110</v>
      </c>
      <c r="R11" s="43" t="s">
        <v>20</v>
      </c>
      <c r="S11" s="42" t="s">
        <v>3120</v>
      </c>
    </row>
    <row r="12" spans="1:19" s="39" customFormat="1" ht="17.399999999999999" x14ac:dyDescent="0.35">
      <c r="A12" s="43" t="s">
        <v>9</v>
      </c>
      <c r="B12" s="54">
        <v>11001</v>
      </c>
      <c r="C12" s="54" t="s">
        <v>12</v>
      </c>
      <c r="D12" s="53">
        <v>42.097005811999999</v>
      </c>
      <c r="E12" s="53">
        <f>SUMIFS('Ratios_MARAMA-VA'!T:T, 'Ratios_MARAMA-VA'!AA:AA, S12)</f>
        <v>0</v>
      </c>
      <c r="F12" s="53">
        <f>SUMIFS('Ratios_MARAMA-VA'!J:J, 'Ratios_MARAMA-VA'!AA:AA, S12)</f>
        <v>0</v>
      </c>
      <c r="G12" s="53" t="s">
        <v>963</v>
      </c>
      <c r="H12" s="53">
        <v>23.207292079999998</v>
      </c>
      <c r="I12" s="53" t="s">
        <v>964</v>
      </c>
      <c r="J12" s="53">
        <v>20.798107467000001</v>
      </c>
      <c r="K12" s="53" t="s">
        <v>964</v>
      </c>
      <c r="L12" s="43" t="s">
        <v>108</v>
      </c>
      <c r="M12" s="43" t="s">
        <v>46</v>
      </c>
      <c r="N12" s="43" t="s">
        <v>11</v>
      </c>
      <c r="O12" s="43" t="s">
        <v>105</v>
      </c>
      <c r="P12" s="43" t="s">
        <v>109</v>
      </c>
      <c r="Q12" s="43" t="s">
        <v>110</v>
      </c>
      <c r="R12" s="43" t="s">
        <v>20</v>
      </c>
      <c r="S12" s="42" t="s">
        <v>3121</v>
      </c>
    </row>
    <row r="13" spans="1:19" s="39" customFormat="1" ht="17.399999999999999" x14ac:dyDescent="0.35">
      <c r="A13" s="43" t="s">
        <v>497</v>
      </c>
      <c r="B13" s="54">
        <v>24009</v>
      </c>
      <c r="C13" s="54" t="s">
        <v>12</v>
      </c>
      <c r="D13" s="53">
        <v>110.75953676</v>
      </c>
      <c r="E13" s="53">
        <f>SUMIFS('Ratios_MARAMA-VA'!T:T, 'Ratios_MARAMA-VA'!AA:AA, S13)</f>
        <v>0</v>
      </c>
      <c r="F13" s="53">
        <f>SUMIFS('Ratios_MARAMA-VA'!J:J, 'Ratios_MARAMA-VA'!AA:AA, S13)</f>
        <v>0</v>
      </c>
      <c r="G13" s="53" t="s">
        <v>963</v>
      </c>
      <c r="H13" s="53">
        <v>64.196203471000004</v>
      </c>
      <c r="I13" s="53" t="s">
        <v>964</v>
      </c>
      <c r="J13" s="53">
        <v>58.985152863000003</v>
      </c>
      <c r="K13" s="53" t="s">
        <v>964</v>
      </c>
      <c r="L13" s="43" t="s">
        <v>108</v>
      </c>
      <c r="M13" s="43" t="s">
        <v>46</v>
      </c>
      <c r="N13" s="43" t="s">
        <v>11</v>
      </c>
      <c r="O13" s="43" t="s">
        <v>105</v>
      </c>
      <c r="P13" s="43" t="s">
        <v>109</v>
      </c>
      <c r="Q13" s="43" t="s">
        <v>110</v>
      </c>
      <c r="R13" s="43" t="s">
        <v>20</v>
      </c>
      <c r="S13" s="42" t="s">
        <v>3122</v>
      </c>
    </row>
    <row r="14" spans="1:19" s="39" customFormat="1" ht="17.399999999999999" x14ac:dyDescent="0.35">
      <c r="A14" s="43" t="s">
        <v>497</v>
      </c>
      <c r="B14" s="54">
        <v>24017</v>
      </c>
      <c r="C14" s="54" t="s">
        <v>12</v>
      </c>
      <c r="D14" s="53">
        <v>132.16065137000001</v>
      </c>
      <c r="E14" s="53">
        <f>SUMIFS('Ratios_MARAMA-VA'!T:T, 'Ratios_MARAMA-VA'!AA:AA, S14)</f>
        <v>0</v>
      </c>
      <c r="F14" s="53">
        <f>SUMIFS('Ratios_MARAMA-VA'!J:J, 'Ratios_MARAMA-VA'!AA:AA, S14)</f>
        <v>0</v>
      </c>
      <c r="G14" s="53" t="s">
        <v>963</v>
      </c>
      <c r="H14" s="53">
        <v>76.936856986999999</v>
      </c>
      <c r="I14" s="53" t="s">
        <v>964</v>
      </c>
      <c r="J14" s="53">
        <v>70.740046061000001</v>
      </c>
      <c r="K14" s="53" t="s">
        <v>964</v>
      </c>
      <c r="L14" s="43" t="s">
        <v>108</v>
      </c>
      <c r="M14" s="43" t="s">
        <v>46</v>
      </c>
      <c r="N14" s="43" t="s">
        <v>11</v>
      </c>
      <c r="O14" s="43" t="s">
        <v>105</v>
      </c>
      <c r="P14" s="43" t="s">
        <v>109</v>
      </c>
      <c r="Q14" s="43" t="s">
        <v>110</v>
      </c>
      <c r="R14" s="43" t="s">
        <v>20</v>
      </c>
      <c r="S14" s="42" t="s">
        <v>3123</v>
      </c>
    </row>
    <row r="15" spans="1:19" s="39" customFormat="1" ht="17.399999999999999" x14ac:dyDescent="0.35">
      <c r="A15" s="43" t="s">
        <v>497</v>
      </c>
      <c r="B15" s="54">
        <v>24021</v>
      </c>
      <c r="C15" s="54" t="s">
        <v>12</v>
      </c>
      <c r="D15" s="53">
        <v>15.485875064</v>
      </c>
      <c r="E15" s="53">
        <f>SUMIFS('Ratios_MARAMA-VA'!T:T, 'Ratios_MARAMA-VA'!AA:AA, S15)</f>
        <v>0</v>
      </c>
      <c r="F15" s="53">
        <f>SUMIFS('Ratios_MARAMA-VA'!J:J, 'Ratios_MARAMA-VA'!AA:AA, S15)</f>
        <v>0</v>
      </c>
      <c r="G15" s="53" t="s">
        <v>963</v>
      </c>
      <c r="H15" s="53">
        <v>9.0044778413</v>
      </c>
      <c r="I15" s="53" t="s">
        <v>964</v>
      </c>
      <c r="J15" s="53">
        <v>8.2827455898999993</v>
      </c>
      <c r="K15" s="53" t="s">
        <v>964</v>
      </c>
      <c r="L15" s="43" t="s">
        <v>108</v>
      </c>
      <c r="M15" s="43" t="s">
        <v>46</v>
      </c>
      <c r="N15" s="43" t="s">
        <v>11</v>
      </c>
      <c r="O15" s="43" t="s">
        <v>105</v>
      </c>
      <c r="P15" s="43" t="s">
        <v>109</v>
      </c>
      <c r="Q15" s="43" t="s">
        <v>110</v>
      </c>
      <c r="R15" s="43" t="s">
        <v>20</v>
      </c>
      <c r="S15" s="42" t="s">
        <v>3124</v>
      </c>
    </row>
    <row r="16" spans="1:19" s="39" customFormat="1" ht="17.399999999999999" x14ac:dyDescent="0.35">
      <c r="A16" s="43" t="s">
        <v>497</v>
      </c>
      <c r="B16" s="54">
        <v>24031</v>
      </c>
      <c r="C16" s="54" t="s">
        <v>12</v>
      </c>
      <c r="D16" s="53">
        <v>39.233531972000002</v>
      </c>
      <c r="E16" s="53">
        <f>SUMIFS('Ratios_MARAMA-VA'!T:T, 'Ratios_MARAMA-VA'!AA:AA, S16)</f>
        <v>0</v>
      </c>
      <c r="F16" s="53">
        <f>SUMIFS('Ratios_MARAMA-VA'!J:J, 'Ratios_MARAMA-VA'!AA:AA, S16)</f>
        <v>0</v>
      </c>
      <c r="G16" s="53" t="s">
        <v>963</v>
      </c>
      <c r="H16" s="53">
        <v>22.843597058</v>
      </c>
      <c r="I16" s="53" t="s">
        <v>964</v>
      </c>
      <c r="J16" s="53">
        <v>21.011211993</v>
      </c>
      <c r="K16" s="53" t="s">
        <v>964</v>
      </c>
      <c r="L16" s="43" t="s">
        <v>108</v>
      </c>
      <c r="M16" s="43" t="s">
        <v>46</v>
      </c>
      <c r="N16" s="43" t="s">
        <v>11</v>
      </c>
      <c r="O16" s="43" t="s">
        <v>105</v>
      </c>
      <c r="P16" s="43" t="s">
        <v>109</v>
      </c>
      <c r="Q16" s="43" t="s">
        <v>110</v>
      </c>
      <c r="R16" s="43" t="s">
        <v>20</v>
      </c>
      <c r="S16" s="42" t="s">
        <v>3125</v>
      </c>
    </row>
    <row r="17" spans="1:19" s="39" customFormat="1" ht="17.399999999999999" x14ac:dyDescent="0.35">
      <c r="A17" s="43" t="s">
        <v>497</v>
      </c>
      <c r="B17" s="54">
        <v>24033</v>
      </c>
      <c r="C17" s="54" t="s">
        <v>12</v>
      </c>
      <c r="D17" s="53">
        <v>44.904002724000001</v>
      </c>
      <c r="E17" s="53">
        <f>SUMIFS('Ratios_MARAMA-VA'!T:T, 'Ratios_MARAMA-VA'!AA:AA, S17)</f>
        <v>0</v>
      </c>
      <c r="F17" s="53">
        <f>SUMIFS('Ratios_MARAMA-VA'!J:J, 'Ratios_MARAMA-VA'!AA:AA, S17)</f>
        <v>0</v>
      </c>
      <c r="G17" s="53" t="s">
        <v>963</v>
      </c>
      <c r="H17" s="53">
        <v>26.161133323000001</v>
      </c>
      <c r="I17" s="53" t="s">
        <v>964</v>
      </c>
      <c r="J17" s="53">
        <v>24.059226016</v>
      </c>
      <c r="K17" s="53" t="s">
        <v>964</v>
      </c>
      <c r="L17" s="43" t="s">
        <v>108</v>
      </c>
      <c r="M17" s="43" t="s">
        <v>46</v>
      </c>
      <c r="N17" s="43" t="s">
        <v>11</v>
      </c>
      <c r="O17" s="43" t="s">
        <v>105</v>
      </c>
      <c r="P17" s="43" t="s">
        <v>109</v>
      </c>
      <c r="Q17" s="43" t="s">
        <v>110</v>
      </c>
      <c r="R17" s="43" t="s">
        <v>20</v>
      </c>
      <c r="S17" s="42" t="s">
        <v>3126</v>
      </c>
    </row>
    <row r="18" spans="1:19" s="39" customFormat="1" ht="17.399999999999999" x14ac:dyDescent="0.35">
      <c r="A18" s="43" t="s">
        <v>811</v>
      </c>
      <c r="B18" s="54">
        <v>51059</v>
      </c>
      <c r="C18" s="54" t="s">
        <v>12</v>
      </c>
      <c r="D18" s="53">
        <v>32.692452348000003</v>
      </c>
      <c r="E18" s="53">
        <f>SUMIFS('Ratios_MARAMA-VA'!T:T, 'Ratios_MARAMA-VA'!AA:AA, S18)</f>
        <v>0</v>
      </c>
      <c r="F18" s="53">
        <f>SUMIFS('Ratios_MARAMA-VA'!J:J, 'Ratios_MARAMA-VA'!AA:AA, S18)</f>
        <v>0</v>
      </c>
      <c r="G18" s="53" t="s">
        <v>963</v>
      </c>
      <c r="H18" s="53">
        <v>19.126540640999998</v>
      </c>
      <c r="I18" s="53" t="s">
        <v>964</v>
      </c>
      <c r="J18" s="53">
        <v>17.565868877</v>
      </c>
      <c r="K18" s="53" t="s">
        <v>964</v>
      </c>
      <c r="L18" s="43" t="s">
        <v>108</v>
      </c>
      <c r="M18" s="43" t="s">
        <v>46</v>
      </c>
      <c r="N18" s="43" t="s">
        <v>11</v>
      </c>
      <c r="O18" s="43" t="s">
        <v>105</v>
      </c>
      <c r="P18" s="43" t="s">
        <v>109</v>
      </c>
      <c r="Q18" s="43" t="s">
        <v>110</v>
      </c>
      <c r="R18" s="43" t="s">
        <v>20</v>
      </c>
      <c r="S18" s="42" t="s">
        <v>3127</v>
      </c>
    </row>
    <row r="19" spans="1:19" s="39" customFormat="1" ht="17.399999999999999" x14ac:dyDescent="0.35">
      <c r="A19" s="43" t="s">
        <v>811</v>
      </c>
      <c r="B19" s="54">
        <v>51107</v>
      </c>
      <c r="C19" s="54" t="s">
        <v>12</v>
      </c>
      <c r="D19" s="53">
        <v>4.0418887331000004</v>
      </c>
      <c r="E19" s="53">
        <f>SUMIFS('Ratios_MARAMA-VA'!T:T, 'Ratios_MARAMA-VA'!AA:AA, S19)</f>
        <v>0</v>
      </c>
      <c r="F19" s="53">
        <f>SUMIFS('Ratios_MARAMA-VA'!J:J, 'Ratios_MARAMA-VA'!AA:AA, S19)</f>
        <v>0</v>
      </c>
      <c r="G19" s="53" t="s">
        <v>963</v>
      </c>
      <c r="H19" s="53">
        <v>2.3644383945</v>
      </c>
      <c r="I19" s="53" t="s">
        <v>964</v>
      </c>
      <c r="J19" s="53">
        <v>2.1721593843</v>
      </c>
      <c r="K19" s="53" t="s">
        <v>964</v>
      </c>
      <c r="L19" s="43" t="s">
        <v>108</v>
      </c>
      <c r="M19" s="43" t="s">
        <v>46</v>
      </c>
      <c r="N19" s="43" t="s">
        <v>11</v>
      </c>
      <c r="O19" s="43" t="s">
        <v>105</v>
      </c>
      <c r="P19" s="43" t="s">
        <v>109</v>
      </c>
      <c r="Q19" s="43" t="s">
        <v>110</v>
      </c>
      <c r="R19" s="43" t="s">
        <v>20</v>
      </c>
      <c r="S19" s="42" t="s">
        <v>3128</v>
      </c>
    </row>
    <row r="20" spans="1:19" s="39" customFormat="1" ht="17.399999999999999" x14ac:dyDescent="0.35">
      <c r="A20" s="43" t="s">
        <v>811</v>
      </c>
      <c r="B20" s="54">
        <v>51153</v>
      </c>
      <c r="C20" s="54" t="s">
        <v>12</v>
      </c>
      <c r="D20" s="53">
        <v>24.528115614000001</v>
      </c>
      <c r="E20" s="53">
        <f>SUMIFS('Ratios_MARAMA-VA'!T:T, 'Ratios_MARAMA-VA'!AA:AA, S20)</f>
        <v>0</v>
      </c>
      <c r="F20" s="53">
        <f>SUMIFS('Ratios_MARAMA-VA'!J:J, 'Ratios_MARAMA-VA'!AA:AA, S20)</f>
        <v>0</v>
      </c>
      <c r="G20" s="53" t="s">
        <v>963</v>
      </c>
      <c r="H20" s="53">
        <v>14.358374116</v>
      </c>
      <c r="I20" s="53" t="s">
        <v>964</v>
      </c>
      <c r="J20" s="53">
        <v>13.188627643</v>
      </c>
      <c r="K20" s="53" t="s">
        <v>964</v>
      </c>
      <c r="L20" s="43" t="s">
        <v>108</v>
      </c>
      <c r="M20" s="43" t="s">
        <v>46</v>
      </c>
      <c r="N20" s="43" t="s">
        <v>11</v>
      </c>
      <c r="O20" s="43" t="s">
        <v>105</v>
      </c>
      <c r="P20" s="43" t="s">
        <v>109</v>
      </c>
      <c r="Q20" s="43" t="s">
        <v>110</v>
      </c>
      <c r="R20" s="43" t="s">
        <v>20</v>
      </c>
      <c r="S20" s="42" t="s">
        <v>3129</v>
      </c>
    </row>
    <row r="21" spans="1:19" s="39" customFormat="1" ht="17.399999999999999" x14ac:dyDescent="0.35">
      <c r="A21" s="43" t="s">
        <v>9</v>
      </c>
      <c r="B21" s="54">
        <v>11001</v>
      </c>
      <c r="C21" s="54" t="s">
        <v>10</v>
      </c>
      <c r="D21" s="53">
        <v>7.9449363967000002</v>
      </c>
      <c r="E21" s="53">
        <f>SUMIFS('Ratios_MARAMA-VA'!T:T, 'Ratios_MARAMA-VA'!AA:AA, S21)</f>
        <v>0</v>
      </c>
      <c r="F21" s="53">
        <f>SUMIFS('Ratios_MARAMA-VA'!J:J, 'Ratios_MARAMA-VA'!AA:AA, S21)</f>
        <v>0</v>
      </c>
      <c r="G21" s="53" t="s">
        <v>963</v>
      </c>
      <c r="H21" s="53">
        <v>8.3168389793999999</v>
      </c>
      <c r="I21" s="53" t="s">
        <v>964</v>
      </c>
      <c r="J21" s="53">
        <v>8.8675732809000003</v>
      </c>
      <c r="K21" s="53" t="s">
        <v>964</v>
      </c>
      <c r="L21" s="43" t="s">
        <v>104</v>
      </c>
      <c r="M21" s="43" t="s">
        <v>27</v>
      </c>
      <c r="N21" s="43" t="s">
        <v>11</v>
      </c>
      <c r="O21" s="43" t="s">
        <v>105</v>
      </c>
      <c r="P21" s="43" t="s">
        <v>106</v>
      </c>
      <c r="Q21" s="43" t="s">
        <v>107</v>
      </c>
      <c r="R21" s="43" t="s">
        <v>20</v>
      </c>
      <c r="S21" s="42" t="s">
        <v>3148</v>
      </c>
    </row>
    <row r="22" spans="1:19" s="39" customFormat="1" ht="17.399999999999999" x14ac:dyDescent="0.35">
      <c r="A22" s="43" t="s">
        <v>497</v>
      </c>
      <c r="B22" s="54">
        <v>24009</v>
      </c>
      <c r="C22" s="54" t="s">
        <v>10</v>
      </c>
      <c r="D22" s="53">
        <v>23.931761349999999</v>
      </c>
      <c r="E22" s="53">
        <f>SUMIFS('Ratios_MARAMA-VA'!T:T, 'Ratios_MARAMA-VA'!AA:AA, S22)</f>
        <v>0</v>
      </c>
      <c r="F22" s="53">
        <f>SUMIFS('Ratios_MARAMA-VA'!J:J, 'Ratios_MARAMA-VA'!AA:AA, S22)</f>
        <v>0</v>
      </c>
      <c r="G22" s="53" t="s">
        <v>963</v>
      </c>
      <c r="H22" s="53">
        <v>24.307434010000001</v>
      </c>
      <c r="I22" s="53" t="s">
        <v>964</v>
      </c>
      <c r="J22" s="53">
        <v>25.720224543</v>
      </c>
      <c r="K22" s="53" t="s">
        <v>964</v>
      </c>
      <c r="L22" s="43" t="s">
        <v>104</v>
      </c>
      <c r="M22" s="43" t="s">
        <v>27</v>
      </c>
      <c r="N22" s="43" t="s">
        <v>11</v>
      </c>
      <c r="O22" s="43" t="s">
        <v>105</v>
      </c>
      <c r="P22" s="43" t="s">
        <v>106</v>
      </c>
      <c r="Q22" s="43" t="s">
        <v>107</v>
      </c>
      <c r="R22" s="43" t="s">
        <v>20</v>
      </c>
      <c r="S22" s="42" t="s">
        <v>3149</v>
      </c>
    </row>
    <row r="23" spans="1:19" s="39" customFormat="1" ht="17.399999999999999" x14ac:dyDescent="0.35">
      <c r="A23" s="43" t="s">
        <v>497</v>
      </c>
      <c r="B23" s="54">
        <v>24017</v>
      </c>
      <c r="C23" s="54" t="s">
        <v>10</v>
      </c>
      <c r="D23" s="53">
        <v>31.654808134</v>
      </c>
      <c r="E23" s="53">
        <f>SUMIFS('Ratios_MARAMA-VA'!T:T, 'Ratios_MARAMA-VA'!AA:AA, S23)</f>
        <v>0</v>
      </c>
      <c r="F23" s="53">
        <f>SUMIFS('Ratios_MARAMA-VA'!J:J, 'Ratios_MARAMA-VA'!AA:AA, S23)</f>
        <v>0</v>
      </c>
      <c r="G23" s="53" t="s">
        <v>963</v>
      </c>
      <c r="H23" s="53">
        <v>32.152558165999999</v>
      </c>
      <c r="I23" s="53" t="s">
        <v>964</v>
      </c>
      <c r="J23" s="53">
        <v>34.021538079000003</v>
      </c>
      <c r="K23" s="53" t="s">
        <v>964</v>
      </c>
      <c r="L23" s="43" t="s">
        <v>104</v>
      </c>
      <c r="M23" s="43" t="s">
        <v>27</v>
      </c>
      <c r="N23" s="43" t="s">
        <v>11</v>
      </c>
      <c r="O23" s="43" t="s">
        <v>105</v>
      </c>
      <c r="P23" s="43" t="s">
        <v>106</v>
      </c>
      <c r="Q23" s="43" t="s">
        <v>107</v>
      </c>
      <c r="R23" s="43" t="s">
        <v>20</v>
      </c>
      <c r="S23" s="42" t="s">
        <v>3150</v>
      </c>
    </row>
    <row r="24" spans="1:19" s="39" customFormat="1" ht="17.399999999999999" x14ac:dyDescent="0.35">
      <c r="A24" s="43" t="s">
        <v>497</v>
      </c>
      <c r="B24" s="54">
        <v>24021</v>
      </c>
      <c r="C24" s="54" t="s">
        <v>10</v>
      </c>
      <c r="D24" s="53">
        <v>1.2750099568</v>
      </c>
      <c r="E24" s="53">
        <f>SUMIFS('Ratios_MARAMA-VA'!T:T, 'Ratios_MARAMA-VA'!AA:AA, S24)</f>
        <v>0</v>
      </c>
      <c r="F24" s="53">
        <f>SUMIFS('Ratios_MARAMA-VA'!J:J, 'Ratios_MARAMA-VA'!AA:AA, S24)</f>
        <v>0</v>
      </c>
      <c r="G24" s="53" t="s">
        <v>963</v>
      </c>
      <c r="H24" s="53">
        <v>1.2945009553</v>
      </c>
      <c r="I24" s="53" t="s">
        <v>964</v>
      </c>
      <c r="J24" s="53">
        <v>1.3696043351</v>
      </c>
      <c r="K24" s="53" t="s">
        <v>964</v>
      </c>
      <c r="L24" s="43" t="s">
        <v>104</v>
      </c>
      <c r="M24" s="43" t="s">
        <v>27</v>
      </c>
      <c r="N24" s="43" t="s">
        <v>11</v>
      </c>
      <c r="O24" s="43" t="s">
        <v>105</v>
      </c>
      <c r="P24" s="43" t="s">
        <v>106</v>
      </c>
      <c r="Q24" s="43" t="s">
        <v>107</v>
      </c>
      <c r="R24" s="43" t="s">
        <v>20</v>
      </c>
      <c r="S24" s="42" t="s">
        <v>3151</v>
      </c>
    </row>
    <row r="25" spans="1:19" s="39" customFormat="1" ht="17.399999999999999" x14ac:dyDescent="0.35">
      <c r="A25" s="43" t="s">
        <v>497</v>
      </c>
      <c r="B25" s="54">
        <v>24031</v>
      </c>
      <c r="C25" s="54" t="s">
        <v>10</v>
      </c>
      <c r="D25" s="53">
        <v>3.1875248152000002</v>
      </c>
      <c r="E25" s="53">
        <f>SUMIFS('Ratios_MARAMA-VA'!T:T, 'Ratios_MARAMA-VA'!AA:AA, S25)</f>
        <v>0</v>
      </c>
      <c r="F25" s="53">
        <f>SUMIFS('Ratios_MARAMA-VA'!J:J, 'Ratios_MARAMA-VA'!AA:AA, S25)</f>
        <v>0</v>
      </c>
      <c r="G25" s="53" t="s">
        <v>963</v>
      </c>
      <c r="H25" s="53">
        <v>3.2362514741999999</v>
      </c>
      <c r="I25" s="53" t="s">
        <v>964</v>
      </c>
      <c r="J25" s="53">
        <v>3.4240110673999999</v>
      </c>
      <c r="K25" s="53" t="s">
        <v>964</v>
      </c>
      <c r="L25" s="43" t="s">
        <v>104</v>
      </c>
      <c r="M25" s="43" t="s">
        <v>27</v>
      </c>
      <c r="N25" s="43" t="s">
        <v>11</v>
      </c>
      <c r="O25" s="43" t="s">
        <v>105</v>
      </c>
      <c r="P25" s="43" t="s">
        <v>106</v>
      </c>
      <c r="Q25" s="43" t="s">
        <v>107</v>
      </c>
      <c r="R25" s="43" t="s">
        <v>20</v>
      </c>
      <c r="S25" s="42" t="s">
        <v>3152</v>
      </c>
    </row>
    <row r="26" spans="1:19" s="39" customFormat="1" ht="17.399999999999999" x14ac:dyDescent="0.35">
      <c r="A26" s="43" t="s">
        <v>497</v>
      </c>
      <c r="B26" s="54">
        <v>24033</v>
      </c>
      <c r="C26" s="54" t="s">
        <v>10</v>
      </c>
      <c r="D26" s="53">
        <v>3.6125292665000002</v>
      </c>
      <c r="E26" s="53">
        <f>SUMIFS('Ratios_MARAMA-VA'!T:T, 'Ratios_MARAMA-VA'!AA:AA, S26)</f>
        <v>0</v>
      </c>
      <c r="F26" s="53">
        <f>SUMIFS('Ratios_MARAMA-VA'!J:J, 'Ratios_MARAMA-VA'!AA:AA, S26)</f>
        <v>0</v>
      </c>
      <c r="G26" s="53" t="s">
        <v>963</v>
      </c>
      <c r="H26" s="53">
        <v>3.6677540384</v>
      </c>
      <c r="I26" s="53" t="s">
        <v>964</v>
      </c>
      <c r="J26" s="53">
        <v>3.8805454203999998</v>
      </c>
      <c r="K26" s="53" t="s">
        <v>964</v>
      </c>
      <c r="L26" s="43" t="s">
        <v>104</v>
      </c>
      <c r="M26" s="43" t="s">
        <v>27</v>
      </c>
      <c r="N26" s="43" t="s">
        <v>11</v>
      </c>
      <c r="O26" s="43" t="s">
        <v>105</v>
      </c>
      <c r="P26" s="43" t="s">
        <v>106</v>
      </c>
      <c r="Q26" s="43" t="s">
        <v>107</v>
      </c>
      <c r="R26" s="43" t="s">
        <v>20</v>
      </c>
      <c r="S26" s="42" t="s">
        <v>3153</v>
      </c>
    </row>
    <row r="27" spans="1:19" s="39" customFormat="1" ht="17.399999999999999" x14ac:dyDescent="0.35">
      <c r="A27" s="43" t="s">
        <v>811</v>
      </c>
      <c r="B27" s="54">
        <v>51059</v>
      </c>
      <c r="C27" s="54" t="s">
        <v>10</v>
      </c>
      <c r="D27" s="53">
        <v>4.0306704437</v>
      </c>
      <c r="E27" s="53">
        <f>SUMIFS('Ratios_MARAMA-VA'!T:T, 'Ratios_MARAMA-VA'!AA:AA, S27)</f>
        <v>0</v>
      </c>
      <c r="F27" s="53">
        <f>SUMIFS('Ratios_MARAMA-VA'!J:J, 'Ratios_MARAMA-VA'!AA:AA, S27)</f>
        <v>0</v>
      </c>
      <c r="G27" s="53" t="s">
        <v>963</v>
      </c>
      <c r="H27" s="53">
        <v>4.0926545196999999</v>
      </c>
      <c r="I27" s="53" t="s">
        <v>964</v>
      </c>
      <c r="J27" s="53">
        <v>4.3289377165999996</v>
      </c>
      <c r="K27" s="53" t="s">
        <v>964</v>
      </c>
      <c r="L27" s="43" t="s">
        <v>104</v>
      </c>
      <c r="M27" s="43" t="s">
        <v>27</v>
      </c>
      <c r="N27" s="43" t="s">
        <v>11</v>
      </c>
      <c r="O27" s="43" t="s">
        <v>105</v>
      </c>
      <c r="P27" s="43" t="s">
        <v>106</v>
      </c>
      <c r="Q27" s="43" t="s">
        <v>107</v>
      </c>
      <c r="R27" s="43" t="s">
        <v>20</v>
      </c>
      <c r="S27" s="42" t="s">
        <v>3154</v>
      </c>
    </row>
    <row r="28" spans="1:19" s="39" customFormat="1" ht="17.399999999999999" x14ac:dyDescent="0.35">
      <c r="A28" s="43" t="s">
        <v>811</v>
      </c>
      <c r="B28" s="54">
        <v>51107</v>
      </c>
      <c r="C28" s="54" t="s">
        <v>10</v>
      </c>
      <c r="D28" s="53">
        <v>0.36689325630000003</v>
      </c>
      <c r="E28" s="53">
        <f>SUMIFS('Ratios_MARAMA-VA'!T:T, 'Ratios_MARAMA-VA'!AA:AA, S28)</f>
        <v>0</v>
      </c>
      <c r="F28" s="53">
        <f>SUMIFS('Ratios_MARAMA-VA'!J:J, 'Ratios_MARAMA-VA'!AA:AA, S28)</f>
        <v>0</v>
      </c>
      <c r="G28" s="53" t="s">
        <v>963</v>
      </c>
      <c r="H28" s="53">
        <v>0.37247949359999999</v>
      </c>
      <c r="I28" s="53" t="s">
        <v>964</v>
      </c>
      <c r="J28" s="53">
        <v>0.39396891169999998</v>
      </c>
      <c r="K28" s="53" t="s">
        <v>964</v>
      </c>
      <c r="L28" s="43" t="s">
        <v>104</v>
      </c>
      <c r="M28" s="43" t="s">
        <v>27</v>
      </c>
      <c r="N28" s="43" t="s">
        <v>11</v>
      </c>
      <c r="O28" s="43" t="s">
        <v>105</v>
      </c>
      <c r="P28" s="43" t="s">
        <v>106</v>
      </c>
      <c r="Q28" s="43" t="s">
        <v>107</v>
      </c>
      <c r="R28" s="43" t="s">
        <v>20</v>
      </c>
      <c r="S28" s="42" t="s">
        <v>3155</v>
      </c>
    </row>
    <row r="29" spans="1:19" s="39" customFormat="1" ht="17.399999999999999" x14ac:dyDescent="0.35">
      <c r="A29" s="43" t="s">
        <v>811</v>
      </c>
      <c r="B29" s="54">
        <v>51153</v>
      </c>
      <c r="C29" s="54" t="s">
        <v>10</v>
      </c>
      <c r="D29" s="53">
        <v>3.4186086225999999</v>
      </c>
      <c r="E29" s="53">
        <f>SUMIFS('Ratios_MARAMA-VA'!T:T, 'Ratios_MARAMA-VA'!AA:AA, S29)</f>
        <v>0</v>
      </c>
      <c r="F29" s="53">
        <f>SUMIFS('Ratios_MARAMA-VA'!J:J, 'Ratios_MARAMA-VA'!AA:AA, S29)</f>
        <v>0</v>
      </c>
      <c r="G29" s="53" t="s">
        <v>963</v>
      </c>
      <c r="H29" s="53">
        <v>3.4713442112999999</v>
      </c>
      <c r="I29" s="53" t="s">
        <v>964</v>
      </c>
      <c r="J29" s="53">
        <v>3.6717983823</v>
      </c>
      <c r="K29" s="53" t="s">
        <v>964</v>
      </c>
      <c r="L29" s="43" t="s">
        <v>104</v>
      </c>
      <c r="M29" s="43" t="s">
        <v>27</v>
      </c>
      <c r="N29" s="43" t="s">
        <v>11</v>
      </c>
      <c r="O29" s="43" t="s">
        <v>105</v>
      </c>
      <c r="P29" s="43" t="s">
        <v>106</v>
      </c>
      <c r="Q29" s="43" t="s">
        <v>107</v>
      </c>
      <c r="R29" s="43" t="s">
        <v>20</v>
      </c>
      <c r="S29" s="42" t="s">
        <v>3156</v>
      </c>
    </row>
    <row r="30" spans="1:19" s="39" customFormat="1" ht="17.399999999999999" x14ac:dyDescent="0.35">
      <c r="A30" s="43" t="s">
        <v>9</v>
      </c>
      <c r="B30" s="54">
        <v>11001</v>
      </c>
      <c r="C30" s="54" t="s">
        <v>12</v>
      </c>
      <c r="D30" s="53">
        <v>0.52948724069999997</v>
      </c>
      <c r="E30" s="53">
        <f>SUMIFS('Ratios_MARAMA-VA'!T:T, 'Ratios_MARAMA-VA'!AA:AA, S30)</f>
        <v>0</v>
      </c>
      <c r="F30" s="53">
        <f>SUMIFS('Ratios_MARAMA-VA'!J:J, 'Ratios_MARAMA-VA'!AA:AA, S30)</f>
        <v>0</v>
      </c>
      <c r="G30" s="53" t="s">
        <v>963</v>
      </c>
      <c r="H30" s="53">
        <v>0.59880188830000003</v>
      </c>
      <c r="I30" s="53" t="s">
        <v>964</v>
      </c>
      <c r="J30" s="53">
        <v>0.64543085170000003</v>
      </c>
      <c r="K30" s="53" t="s">
        <v>964</v>
      </c>
      <c r="L30" s="43" t="s">
        <v>104</v>
      </c>
      <c r="M30" s="43" t="s">
        <v>27</v>
      </c>
      <c r="N30" s="43" t="s">
        <v>11</v>
      </c>
      <c r="O30" s="43" t="s">
        <v>105</v>
      </c>
      <c r="P30" s="43" t="s">
        <v>106</v>
      </c>
      <c r="Q30" s="43" t="s">
        <v>107</v>
      </c>
      <c r="R30" s="43" t="s">
        <v>20</v>
      </c>
      <c r="S30" s="42" t="s">
        <v>3157</v>
      </c>
    </row>
    <row r="31" spans="1:19" s="39" customFormat="1" ht="17.399999999999999" x14ac:dyDescent="0.35">
      <c r="A31" s="43" t="s">
        <v>497</v>
      </c>
      <c r="B31" s="54">
        <v>24009</v>
      </c>
      <c r="C31" s="54" t="s">
        <v>12</v>
      </c>
      <c r="D31" s="53">
        <v>1.4612747684</v>
      </c>
      <c r="E31" s="53">
        <f>SUMIFS('Ratios_MARAMA-VA'!T:T, 'Ratios_MARAMA-VA'!AA:AA, S31)</f>
        <v>0</v>
      </c>
      <c r="F31" s="53">
        <f>SUMIFS('Ratios_MARAMA-VA'!J:J, 'Ratios_MARAMA-VA'!AA:AA, S31)</f>
        <v>0</v>
      </c>
      <c r="G31" s="53" t="s">
        <v>963</v>
      </c>
      <c r="H31" s="53">
        <v>1.7191203285000001</v>
      </c>
      <c r="I31" s="53" t="s">
        <v>964</v>
      </c>
      <c r="J31" s="53">
        <v>1.8599404500000001</v>
      </c>
      <c r="K31" s="53" t="s">
        <v>964</v>
      </c>
      <c r="L31" s="43" t="s">
        <v>104</v>
      </c>
      <c r="M31" s="43" t="s">
        <v>27</v>
      </c>
      <c r="N31" s="43" t="s">
        <v>11</v>
      </c>
      <c r="O31" s="43" t="s">
        <v>105</v>
      </c>
      <c r="P31" s="43" t="s">
        <v>106</v>
      </c>
      <c r="Q31" s="43" t="s">
        <v>107</v>
      </c>
      <c r="R31" s="43" t="s">
        <v>20</v>
      </c>
      <c r="S31" s="42" t="s">
        <v>3158</v>
      </c>
    </row>
    <row r="32" spans="1:19" s="39" customFormat="1" ht="17.399999999999999" x14ac:dyDescent="0.35">
      <c r="A32" s="43" t="s">
        <v>497</v>
      </c>
      <c r="B32" s="54">
        <v>24017</v>
      </c>
      <c r="C32" s="54" t="s">
        <v>12</v>
      </c>
      <c r="D32" s="53">
        <v>1.9319672714</v>
      </c>
      <c r="E32" s="53">
        <f>SUMIFS('Ratios_MARAMA-VA'!T:T, 'Ratios_MARAMA-VA'!AA:AA, S32)</f>
        <v>0</v>
      </c>
      <c r="F32" s="53">
        <f>SUMIFS('Ratios_MARAMA-VA'!J:J, 'Ratios_MARAMA-VA'!AA:AA, S32)</f>
        <v>0</v>
      </c>
      <c r="G32" s="53" t="s">
        <v>963</v>
      </c>
      <c r="H32" s="53">
        <v>2.2731926994</v>
      </c>
      <c r="I32" s="53" t="s">
        <v>964</v>
      </c>
      <c r="J32" s="53">
        <v>2.4594372368999999</v>
      </c>
      <c r="K32" s="53" t="s">
        <v>964</v>
      </c>
      <c r="L32" s="43" t="s">
        <v>104</v>
      </c>
      <c r="M32" s="43" t="s">
        <v>27</v>
      </c>
      <c r="N32" s="43" t="s">
        <v>11</v>
      </c>
      <c r="O32" s="43" t="s">
        <v>105</v>
      </c>
      <c r="P32" s="43" t="s">
        <v>106</v>
      </c>
      <c r="Q32" s="43" t="s">
        <v>107</v>
      </c>
      <c r="R32" s="43" t="s">
        <v>20</v>
      </c>
      <c r="S32" s="42" t="s">
        <v>3159</v>
      </c>
    </row>
    <row r="33" spans="1:19" s="39" customFormat="1" ht="17.399999999999999" x14ac:dyDescent="0.35">
      <c r="A33" s="43" t="s">
        <v>497</v>
      </c>
      <c r="B33" s="54">
        <v>24021</v>
      </c>
      <c r="C33" s="54" t="s">
        <v>12</v>
      </c>
      <c r="D33" s="53">
        <v>7.83780122E-2</v>
      </c>
      <c r="E33" s="53">
        <f>SUMIFS('Ratios_MARAMA-VA'!T:T, 'Ratios_MARAMA-VA'!AA:AA, S33)</f>
        <v>0</v>
      </c>
      <c r="F33" s="53">
        <f>SUMIFS('Ratios_MARAMA-VA'!J:J, 'Ratios_MARAMA-VA'!AA:AA, S33)</f>
        <v>0</v>
      </c>
      <c r="G33" s="53" t="s">
        <v>963</v>
      </c>
      <c r="H33" s="53">
        <v>9.2014295900000001E-2</v>
      </c>
      <c r="I33" s="53" t="s">
        <v>964</v>
      </c>
      <c r="J33" s="53">
        <v>9.9525941500000006E-2</v>
      </c>
      <c r="K33" s="53" t="s">
        <v>964</v>
      </c>
      <c r="L33" s="43" t="s">
        <v>104</v>
      </c>
      <c r="M33" s="43" t="s">
        <v>27</v>
      </c>
      <c r="N33" s="43" t="s">
        <v>11</v>
      </c>
      <c r="O33" s="43" t="s">
        <v>105</v>
      </c>
      <c r="P33" s="43" t="s">
        <v>106</v>
      </c>
      <c r="Q33" s="43" t="s">
        <v>107</v>
      </c>
      <c r="R33" s="43" t="s">
        <v>20</v>
      </c>
      <c r="S33" s="42" t="s">
        <v>3160</v>
      </c>
    </row>
    <row r="34" spans="1:19" s="39" customFormat="1" ht="17.399999999999999" x14ac:dyDescent="0.35">
      <c r="A34" s="43" t="s">
        <v>497</v>
      </c>
      <c r="B34" s="54">
        <v>24031</v>
      </c>
      <c r="C34" s="54" t="s">
        <v>12</v>
      </c>
      <c r="D34" s="53">
        <v>0.19594499630000001</v>
      </c>
      <c r="E34" s="53">
        <f>SUMIFS('Ratios_MARAMA-VA'!T:T, 'Ratios_MARAMA-VA'!AA:AA, S34)</f>
        <v>0</v>
      </c>
      <c r="F34" s="53">
        <f>SUMIFS('Ratios_MARAMA-VA'!J:J, 'Ratios_MARAMA-VA'!AA:AA, S34)</f>
        <v>0</v>
      </c>
      <c r="G34" s="53" t="s">
        <v>963</v>
      </c>
      <c r="H34" s="53">
        <v>0.23003587449999999</v>
      </c>
      <c r="I34" s="53" t="s">
        <v>964</v>
      </c>
      <c r="J34" s="53">
        <v>0.24881499770000001</v>
      </c>
      <c r="K34" s="53" t="s">
        <v>964</v>
      </c>
      <c r="L34" s="43" t="s">
        <v>104</v>
      </c>
      <c r="M34" s="43" t="s">
        <v>27</v>
      </c>
      <c r="N34" s="43" t="s">
        <v>11</v>
      </c>
      <c r="O34" s="43" t="s">
        <v>105</v>
      </c>
      <c r="P34" s="43" t="s">
        <v>106</v>
      </c>
      <c r="Q34" s="43" t="s">
        <v>107</v>
      </c>
      <c r="R34" s="43" t="s">
        <v>20</v>
      </c>
      <c r="S34" s="42" t="s">
        <v>3161</v>
      </c>
    </row>
    <row r="35" spans="1:19" s="39" customFormat="1" ht="17.399999999999999" x14ac:dyDescent="0.35">
      <c r="A35" s="43" t="s">
        <v>497</v>
      </c>
      <c r="B35" s="54">
        <v>24033</v>
      </c>
      <c r="C35" s="54" t="s">
        <v>12</v>
      </c>
      <c r="D35" s="53">
        <v>0.22207105620000001</v>
      </c>
      <c r="E35" s="53">
        <f>SUMIFS('Ratios_MARAMA-VA'!T:T, 'Ratios_MARAMA-VA'!AA:AA, S35)</f>
        <v>0</v>
      </c>
      <c r="F35" s="53">
        <f>SUMIFS('Ratios_MARAMA-VA'!J:J, 'Ratios_MARAMA-VA'!AA:AA, S35)</f>
        <v>0</v>
      </c>
      <c r="G35" s="53" t="s">
        <v>963</v>
      </c>
      <c r="H35" s="53">
        <v>0.26070735169999998</v>
      </c>
      <c r="I35" s="53" t="s">
        <v>964</v>
      </c>
      <c r="J35" s="53">
        <v>0.28199031229999999</v>
      </c>
      <c r="K35" s="53" t="s">
        <v>964</v>
      </c>
      <c r="L35" s="43" t="s">
        <v>104</v>
      </c>
      <c r="M35" s="43" t="s">
        <v>27</v>
      </c>
      <c r="N35" s="43" t="s">
        <v>11</v>
      </c>
      <c r="O35" s="43" t="s">
        <v>105</v>
      </c>
      <c r="P35" s="43" t="s">
        <v>106</v>
      </c>
      <c r="Q35" s="43" t="s">
        <v>107</v>
      </c>
      <c r="R35" s="43" t="s">
        <v>20</v>
      </c>
      <c r="S35" s="42" t="s">
        <v>3162</v>
      </c>
    </row>
    <row r="36" spans="1:19" s="39" customFormat="1" ht="17.399999999999999" x14ac:dyDescent="0.35">
      <c r="A36" s="43" t="s">
        <v>811</v>
      </c>
      <c r="B36" s="54">
        <v>51059</v>
      </c>
      <c r="C36" s="54" t="s">
        <v>12</v>
      </c>
      <c r="D36" s="53">
        <v>0.2469533964</v>
      </c>
      <c r="E36" s="53">
        <f>SUMIFS('Ratios_MARAMA-VA'!T:T, 'Ratios_MARAMA-VA'!AA:AA, S36)</f>
        <v>0</v>
      </c>
      <c r="F36" s="53">
        <f>SUMIFS('Ratios_MARAMA-VA'!J:J, 'Ratios_MARAMA-VA'!AA:AA, S36)</f>
        <v>0</v>
      </c>
      <c r="G36" s="53" t="s">
        <v>963</v>
      </c>
      <c r="H36" s="53">
        <v>0.28988477709999999</v>
      </c>
      <c r="I36" s="53" t="s">
        <v>964</v>
      </c>
      <c r="J36" s="53">
        <v>0.31355790179999998</v>
      </c>
      <c r="K36" s="53" t="s">
        <v>964</v>
      </c>
      <c r="L36" s="43" t="s">
        <v>104</v>
      </c>
      <c r="M36" s="43" t="s">
        <v>27</v>
      </c>
      <c r="N36" s="43" t="s">
        <v>11</v>
      </c>
      <c r="O36" s="43" t="s">
        <v>105</v>
      </c>
      <c r="P36" s="43" t="s">
        <v>106</v>
      </c>
      <c r="Q36" s="43" t="s">
        <v>107</v>
      </c>
      <c r="R36" s="43" t="s">
        <v>20</v>
      </c>
      <c r="S36" s="42" t="s">
        <v>3163</v>
      </c>
    </row>
    <row r="37" spans="1:19" s="39" customFormat="1" ht="17.399999999999999" x14ac:dyDescent="0.35">
      <c r="A37" s="43" t="s">
        <v>811</v>
      </c>
      <c r="B37" s="54">
        <v>51107</v>
      </c>
      <c r="C37" s="54" t="s">
        <v>12</v>
      </c>
      <c r="D37" s="53">
        <v>2.2535123099999999E-2</v>
      </c>
      <c r="E37" s="53">
        <f>SUMIFS('Ratios_MARAMA-VA'!T:T, 'Ratios_MARAMA-VA'!AA:AA, S37)</f>
        <v>0</v>
      </c>
      <c r="F37" s="53">
        <f>SUMIFS('Ratios_MARAMA-VA'!J:J, 'Ratios_MARAMA-VA'!AA:AA, S37)</f>
        <v>0</v>
      </c>
      <c r="G37" s="53" t="s">
        <v>963</v>
      </c>
      <c r="H37" s="53">
        <v>2.6433116600000001E-2</v>
      </c>
      <c r="I37" s="53" t="s">
        <v>964</v>
      </c>
      <c r="J37" s="53">
        <v>2.8589087900000001E-2</v>
      </c>
      <c r="K37" s="53" t="s">
        <v>964</v>
      </c>
      <c r="L37" s="43" t="s">
        <v>104</v>
      </c>
      <c r="M37" s="43" t="s">
        <v>27</v>
      </c>
      <c r="N37" s="43" t="s">
        <v>11</v>
      </c>
      <c r="O37" s="43" t="s">
        <v>105</v>
      </c>
      <c r="P37" s="43" t="s">
        <v>106</v>
      </c>
      <c r="Q37" s="43" t="s">
        <v>107</v>
      </c>
      <c r="R37" s="43" t="s">
        <v>20</v>
      </c>
      <c r="S37" s="42" t="s">
        <v>3164</v>
      </c>
    </row>
    <row r="38" spans="1:19" s="39" customFormat="1" ht="17.399999999999999" x14ac:dyDescent="0.35">
      <c r="A38" s="43" t="s">
        <v>811</v>
      </c>
      <c r="B38" s="54">
        <v>51153</v>
      </c>
      <c r="C38" s="54" t="s">
        <v>12</v>
      </c>
      <c r="D38" s="53">
        <v>0.20929107669999999</v>
      </c>
      <c r="E38" s="53">
        <f>SUMIFS('Ratios_MARAMA-VA'!T:T, 'Ratios_MARAMA-VA'!AA:AA, S38)</f>
        <v>0</v>
      </c>
      <c r="F38" s="53">
        <f>SUMIFS('Ratios_MARAMA-VA'!J:J, 'Ratios_MARAMA-VA'!AA:AA, S38)</f>
        <v>0</v>
      </c>
      <c r="G38" s="53" t="s">
        <v>963</v>
      </c>
      <c r="H38" s="53">
        <v>0.2457317145</v>
      </c>
      <c r="I38" s="53" t="s">
        <v>964</v>
      </c>
      <c r="J38" s="53">
        <v>0.2658070541</v>
      </c>
      <c r="K38" s="53" t="s">
        <v>964</v>
      </c>
      <c r="L38" s="43" t="s">
        <v>104</v>
      </c>
      <c r="M38" s="43" t="s">
        <v>27</v>
      </c>
      <c r="N38" s="43" t="s">
        <v>11</v>
      </c>
      <c r="O38" s="43" t="s">
        <v>105</v>
      </c>
      <c r="P38" s="43" t="s">
        <v>106</v>
      </c>
      <c r="Q38" s="43" t="s">
        <v>107</v>
      </c>
      <c r="R38" s="43" t="s">
        <v>20</v>
      </c>
      <c r="S38" s="42" t="s">
        <v>3165</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DB95BE-A7B2-453C-B75C-D6E9068B961D}">
  <dimension ref="A1:S52"/>
  <sheetViews>
    <sheetView zoomScale="70" zoomScaleNormal="70" workbookViewId="0"/>
  </sheetViews>
  <sheetFormatPr defaultRowHeight="14.4" x14ac:dyDescent="0.3"/>
  <cols>
    <col min="1" max="1" width="21.33203125" bestFit="1" customWidth="1"/>
    <col min="2" max="2" width="7.21875" bestFit="1" customWidth="1"/>
    <col min="3" max="3" width="10.6640625" customWidth="1"/>
    <col min="4" max="4" width="16.6640625" customWidth="1"/>
    <col min="5" max="5" width="16.109375" customWidth="1"/>
    <col min="6" max="6" width="15.33203125" customWidth="1"/>
    <col min="7" max="7" width="13" customWidth="1"/>
    <col min="8" max="8" width="14.77734375" customWidth="1"/>
    <col min="9" max="9" width="14.5546875" customWidth="1"/>
    <col min="10" max="10" width="12.77734375" customWidth="1"/>
    <col min="11" max="11" width="11.6640625" customWidth="1"/>
    <col min="12" max="12" width="13.33203125" bestFit="1" customWidth="1"/>
    <col min="13" max="13" width="43.44140625" bestFit="1" customWidth="1"/>
    <col min="14" max="14" width="16.6640625" bestFit="1" customWidth="1"/>
    <col min="15" max="15" width="21.44140625" bestFit="1" customWidth="1"/>
    <col min="16" max="16" width="19.5546875" bestFit="1" customWidth="1"/>
    <col min="17" max="17" width="23" bestFit="1" customWidth="1"/>
    <col min="18" max="18" width="10" bestFit="1" customWidth="1"/>
    <col min="19" max="19" width="25.6640625" bestFit="1" customWidth="1"/>
  </cols>
  <sheetData>
    <row r="1" spans="1:19" x14ac:dyDescent="0.3">
      <c r="A1" s="97" t="s">
        <v>3779</v>
      </c>
    </row>
    <row r="2" spans="1:19" s="139" customFormat="1" ht="74.400000000000006" customHeight="1" x14ac:dyDescent="0.3">
      <c r="A2" s="136" t="s">
        <v>0</v>
      </c>
      <c r="B2" s="136" t="s">
        <v>956</v>
      </c>
      <c r="C2" s="136" t="s">
        <v>1</v>
      </c>
      <c r="D2" s="137" t="s">
        <v>968</v>
      </c>
      <c r="E2" s="137" t="s">
        <v>969</v>
      </c>
      <c r="F2" s="137" t="s">
        <v>958</v>
      </c>
      <c r="G2" s="137" t="s">
        <v>938</v>
      </c>
      <c r="H2" s="137" t="s">
        <v>960</v>
      </c>
      <c r="I2" s="137" t="s">
        <v>937</v>
      </c>
      <c r="J2" s="137" t="s">
        <v>961</v>
      </c>
      <c r="K2" s="137" t="s">
        <v>962</v>
      </c>
      <c r="L2" s="136" t="s">
        <v>2</v>
      </c>
      <c r="M2" s="136" t="s">
        <v>3</v>
      </c>
      <c r="N2" s="136" t="s">
        <v>4</v>
      </c>
      <c r="O2" s="136" t="s">
        <v>5</v>
      </c>
      <c r="P2" s="136" t="s">
        <v>6</v>
      </c>
      <c r="Q2" s="136" t="s">
        <v>7</v>
      </c>
      <c r="R2" s="136" t="s">
        <v>8</v>
      </c>
      <c r="S2" s="138" t="s">
        <v>970</v>
      </c>
    </row>
    <row r="3" spans="1:19" s="39" customFormat="1" ht="17.399999999999999" x14ac:dyDescent="0.35">
      <c r="A3" s="43" t="s">
        <v>9</v>
      </c>
      <c r="B3" s="54">
        <v>11001</v>
      </c>
      <c r="C3" s="54" t="s">
        <v>10</v>
      </c>
      <c r="D3" s="53">
        <v>0.54035006590000001</v>
      </c>
      <c r="E3" s="53">
        <f>SUMIFS('Ratios_MARAMA-VA'!T:T, 'Ratios_MARAMA-VA'!AA:AA, S3)</f>
        <v>0</v>
      </c>
      <c r="F3" s="53">
        <f>SUMIFS('Ratios_MARAMA-VA'!J:J, 'Ratios_MARAMA-VA'!AA:AA, S3)</f>
        <v>0</v>
      </c>
      <c r="G3" s="53" t="s">
        <v>963</v>
      </c>
      <c r="H3" s="53">
        <v>0.22294794449999999</v>
      </c>
      <c r="I3" s="53" t="s">
        <v>964</v>
      </c>
      <c r="J3" s="53">
        <v>0.14196983569999999</v>
      </c>
      <c r="K3" s="53" t="s">
        <v>964</v>
      </c>
      <c r="L3" s="43" t="s">
        <v>113</v>
      </c>
      <c r="M3" s="43" t="s">
        <v>27</v>
      </c>
      <c r="N3" s="43" t="s">
        <v>11</v>
      </c>
      <c r="O3" s="43" t="s">
        <v>114</v>
      </c>
      <c r="P3" s="43" t="s">
        <v>106</v>
      </c>
      <c r="Q3" s="43" t="s">
        <v>115</v>
      </c>
      <c r="R3" s="43" t="s">
        <v>20</v>
      </c>
      <c r="S3" s="42" t="s">
        <v>3166</v>
      </c>
    </row>
    <row r="4" spans="1:19" s="39" customFormat="1" ht="17.399999999999999" x14ac:dyDescent="0.35">
      <c r="A4" s="43" t="s">
        <v>497</v>
      </c>
      <c r="B4" s="54">
        <v>24017</v>
      </c>
      <c r="C4" s="54" t="s">
        <v>10</v>
      </c>
      <c r="D4" s="53">
        <v>1.7149080099999998E-2</v>
      </c>
      <c r="E4" s="53">
        <f>SUMIFS('Ratios_MARAMA-VA'!T:T, 'Ratios_MARAMA-VA'!AA:AA, S4)</f>
        <v>0</v>
      </c>
      <c r="F4" s="53">
        <f>SUMIFS('Ratios_MARAMA-VA'!J:J, 'Ratios_MARAMA-VA'!AA:AA, S4)</f>
        <v>0</v>
      </c>
      <c r="G4" s="53" t="s">
        <v>963</v>
      </c>
      <c r="H4" s="53">
        <v>7.4390352999999998E-3</v>
      </c>
      <c r="I4" s="53" t="s">
        <v>964</v>
      </c>
      <c r="J4" s="53">
        <v>4.9595482000000003E-3</v>
      </c>
      <c r="K4" s="53" t="s">
        <v>964</v>
      </c>
      <c r="L4" s="43" t="s">
        <v>113</v>
      </c>
      <c r="M4" s="43" t="s">
        <v>27</v>
      </c>
      <c r="N4" s="43" t="s">
        <v>11</v>
      </c>
      <c r="O4" s="43" t="s">
        <v>114</v>
      </c>
      <c r="P4" s="43" t="s">
        <v>106</v>
      </c>
      <c r="Q4" s="43" t="s">
        <v>115</v>
      </c>
      <c r="R4" s="43" t="s">
        <v>20</v>
      </c>
      <c r="S4" s="42" t="s">
        <v>3167</v>
      </c>
    </row>
    <row r="5" spans="1:19" s="39" customFormat="1" ht="17.399999999999999" x14ac:dyDescent="0.35">
      <c r="A5" s="43" t="s">
        <v>497</v>
      </c>
      <c r="B5" s="54">
        <v>24021</v>
      </c>
      <c r="C5" s="54" t="s">
        <v>10</v>
      </c>
      <c r="D5" s="53">
        <v>1.7432695807</v>
      </c>
      <c r="E5" s="53">
        <f>SUMIFS('Ratios_MARAMA-VA'!T:T, 'Ratios_MARAMA-VA'!AA:AA, S5)</f>
        <v>0</v>
      </c>
      <c r="F5" s="53">
        <f>SUMIFS('Ratios_MARAMA-VA'!J:J, 'Ratios_MARAMA-VA'!AA:AA, S5)</f>
        <v>0</v>
      </c>
      <c r="G5" s="53" t="s">
        <v>963</v>
      </c>
      <c r="H5" s="53">
        <v>0.75620604960000004</v>
      </c>
      <c r="I5" s="53" t="s">
        <v>964</v>
      </c>
      <c r="J5" s="53">
        <v>0.50415706360000001</v>
      </c>
      <c r="K5" s="53" t="s">
        <v>964</v>
      </c>
      <c r="L5" s="43" t="s">
        <v>113</v>
      </c>
      <c r="M5" s="43" t="s">
        <v>27</v>
      </c>
      <c r="N5" s="43" t="s">
        <v>11</v>
      </c>
      <c r="O5" s="43" t="s">
        <v>114</v>
      </c>
      <c r="P5" s="43" t="s">
        <v>106</v>
      </c>
      <c r="Q5" s="43" t="s">
        <v>115</v>
      </c>
      <c r="R5" s="43" t="s">
        <v>20</v>
      </c>
      <c r="S5" s="42" t="s">
        <v>3168</v>
      </c>
    </row>
    <row r="6" spans="1:19" s="39" customFormat="1" ht="17.399999999999999" x14ac:dyDescent="0.35">
      <c r="A6" s="43" t="s">
        <v>497</v>
      </c>
      <c r="B6" s="54">
        <v>24031</v>
      </c>
      <c r="C6" s="54" t="s">
        <v>10</v>
      </c>
      <c r="D6" s="53">
        <v>1.1350502189</v>
      </c>
      <c r="E6" s="53">
        <f>SUMIFS('Ratios_MARAMA-VA'!T:T, 'Ratios_MARAMA-VA'!AA:AA, S6)</f>
        <v>0</v>
      </c>
      <c r="F6" s="53">
        <f>SUMIFS('Ratios_MARAMA-VA'!J:J, 'Ratios_MARAMA-VA'!AA:AA, S6)</f>
        <v>0</v>
      </c>
      <c r="G6" s="53" t="s">
        <v>963</v>
      </c>
      <c r="H6" s="53">
        <v>0.49236908750000002</v>
      </c>
      <c r="I6" s="53" t="s">
        <v>964</v>
      </c>
      <c r="J6" s="53">
        <v>0.32825891639999999</v>
      </c>
      <c r="K6" s="53" t="s">
        <v>964</v>
      </c>
      <c r="L6" s="43" t="s">
        <v>113</v>
      </c>
      <c r="M6" s="43" t="s">
        <v>27</v>
      </c>
      <c r="N6" s="43" t="s">
        <v>11</v>
      </c>
      <c r="O6" s="43" t="s">
        <v>114</v>
      </c>
      <c r="P6" s="43" t="s">
        <v>106</v>
      </c>
      <c r="Q6" s="43" t="s">
        <v>115</v>
      </c>
      <c r="R6" s="43" t="s">
        <v>20</v>
      </c>
      <c r="S6" s="42" t="s">
        <v>3169</v>
      </c>
    </row>
    <row r="7" spans="1:19" s="39" customFormat="1" ht="17.399999999999999" x14ac:dyDescent="0.35">
      <c r="A7" s="43" t="s">
        <v>497</v>
      </c>
      <c r="B7" s="54">
        <v>24033</v>
      </c>
      <c r="C7" s="54" t="s">
        <v>10</v>
      </c>
      <c r="D7" s="53">
        <v>0.74273473079999996</v>
      </c>
      <c r="E7" s="53">
        <f>SUMIFS('Ratios_MARAMA-VA'!T:T, 'Ratios_MARAMA-VA'!AA:AA, S7)</f>
        <v>0</v>
      </c>
      <c r="F7" s="53">
        <f>SUMIFS('Ratios_MARAMA-VA'!J:J, 'Ratios_MARAMA-VA'!AA:AA, S7)</f>
        <v>0</v>
      </c>
      <c r="G7" s="53" t="s">
        <v>963</v>
      </c>
      <c r="H7" s="53">
        <v>0.32218804550000002</v>
      </c>
      <c r="I7" s="53" t="s">
        <v>964</v>
      </c>
      <c r="J7" s="53">
        <v>0.21480013889999999</v>
      </c>
      <c r="K7" s="53" t="s">
        <v>964</v>
      </c>
      <c r="L7" s="43" t="s">
        <v>113</v>
      </c>
      <c r="M7" s="43" t="s">
        <v>27</v>
      </c>
      <c r="N7" s="43" t="s">
        <v>11</v>
      </c>
      <c r="O7" s="43" t="s">
        <v>114</v>
      </c>
      <c r="P7" s="43" t="s">
        <v>106</v>
      </c>
      <c r="Q7" s="43" t="s">
        <v>115</v>
      </c>
      <c r="R7" s="43" t="s">
        <v>20</v>
      </c>
      <c r="S7" s="42" t="s">
        <v>3170</v>
      </c>
    </row>
    <row r="8" spans="1:19" s="39" customFormat="1" ht="17.399999999999999" x14ac:dyDescent="0.35">
      <c r="A8" s="43" t="s">
        <v>811</v>
      </c>
      <c r="B8" s="54">
        <v>51510</v>
      </c>
      <c r="C8" s="54" t="s">
        <v>10</v>
      </c>
      <c r="D8" s="53">
        <v>0.71050515970000006</v>
      </c>
      <c r="E8" s="53">
        <f>SUMIFS('Ratios_MARAMA-VA'!T:T, 'Ratios_MARAMA-VA'!AA:AA, S8)</f>
        <v>0</v>
      </c>
      <c r="F8" s="53">
        <f>SUMIFS('Ratios_MARAMA-VA'!J:J, 'Ratios_MARAMA-VA'!AA:AA, S8)</f>
        <v>0</v>
      </c>
      <c r="G8" s="53" t="s">
        <v>963</v>
      </c>
      <c r="H8" s="53">
        <v>0.30361728910000002</v>
      </c>
      <c r="I8" s="53" t="s">
        <v>964</v>
      </c>
      <c r="J8" s="53">
        <v>0.19958769579999999</v>
      </c>
      <c r="K8" s="53" t="s">
        <v>964</v>
      </c>
      <c r="L8" s="43" t="s">
        <v>113</v>
      </c>
      <c r="M8" s="43" t="s">
        <v>27</v>
      </c>
      <c r="N8" s="43" t="s">
        <v>11</v>
      </c>
      <c r="O8" s="43" t="s">
        <v>114</v>
      </c>
      <c r="P8" s="43" t="s">
        <v>106</v>
      </c>
      <c r="Q8" s="43" t="s">
        <v>115</v>
      </c>
      <c r="R8" s="43" t="s">
        <v>20</v>
      </c>
      <c r="S8" s="42" t="s">
        <v>3171</v>
      </c>
    </row>
    <row r="9" spans="1:19" s="39" customFormat="1" ht="17.399999999999999" x14ac:dyDescent="0.35">
      <c r="A9" s="43" t="s">
        <v>811</v>
      </c>
      <c r="B9" s="54">
        <v>51013</v>
      </c>
      <c r="C9" s="54" t="s">
        <v>10</v>
      </c>
      <c r="D9" s="53">
        <v>0.2129539023</v>
      </c>
      <c r="E9" s="53">
        <f>SUMIFS('Ratios_MARAMA-VA'!T:T, 'Ratios_MARAMA-VA'!AA:AA, S9)</f>
        <v>0</v>
      </c>
      <c r="F9" s="53">
        <f>SUMIFS('Ratios_MARAMA-VA'!J:J, 'Ratios_MARAMA-VA'!AA:AA, S9)</f>
        <v>0</v>
      </c>
      <c r="G9" s="53" t="s">
        <v>963</v>
      </c>
      <c r="H9" s="53">
        <v>9.1000715300000007E-2</v>
      </c>
      <c r="I9" s="53" t="s">
        <v>964</v>
      </c>
      <c r="J9" s="53">
        <v>5.9820838899999999E-2</v>
      </c>
      <c r="K9" s="53" t="s">
        <v>964</v>
      </c>
      <c r="L9" s="43" t="s">
        <v>113</v>
      </c>
      <c r="M9" s="43" t="s">
        <v>27</v>
      </c>
      <c r="N9" s="43" t="s">
        <v>11</v>
      </c>
      <c r="O9" s="43" t="s">
        <v>114</v>
      </c>
      <c r="P9" s="43" t="s">
        <v>106</v>
      </c>
      <c r="Q9" s="43" t="s">
        <v>115</v>
      </c>
      <c r="R9" s="43" t="s">
        <v>20</v>
      </c>
      <c r="S9" s="42" t="s">
        <v>3172</v>
      </c>
    </row>
    <row r="10" spans="1:19" s="39" customFormat="1" ht="17.399999999999999" x14ac:dyDescent="0.35">
      <c r="A10" s="43" t="s">
        <v>811</v>
      </c>
      <c r="B10" s="54">
        <v>51059</v>
      </c>
      <c r="C10" s="54" t="s">
        <v>10</v>
      </c>
      <c r="D10" s="53">
        <v>1.3790188018</v>
      </c>
      <c r="E10" s="53">
        <f>SUMIFS('Ratios_MARAMA-VA'!T:T, 'Ratios_MARAMA-VA'!AA:AA, S10)</f>
        <v>0</v>
      </c>
      <c r="F10" s="53">
        <f>SUMIFS('Ratios_MARAMA-VA'!J:J, 'Ratios_MARAMA-VA'!AA:AA, S10)</f>
        <v>0</v>
      </c>
      <c r="G10" s="53" t="s">
        <v>963</v>
      </c>
      <c r="H10" s="53">
        <v>0.5892901639</v>
      </c>
      <c r="I10" s="53" t="s">
        <v>964</v>
      </c>
      <c r="J10" s="53">
        <v>0.387379588</v>
      </c>
      <c r="K10" s="53" t="s">
        <v>964</v>
      </c>
      <c r="L10" s="43" t="s">
        <v>113</v>
      </c>
      <c r="M10" s="43" t="s">
        <v>27</v>
      </c>
      <c r="N10" s="43" t="s">
        <v>11</v>
      </c>
      <c r="O10" s="43" t="s">
        <v>114</v>
      </c>
      <c r="P10" s="43" t="s">
        <v>106</v>
      </c>
      <c r="Q10" s="43" t="s">
        <v>115</v>
      </c>
      <c r="R10" s="43" t="s">
        <v>20</v>
      </c>
      <c r="S10" s="42" t="s">
        <v>3173</v>
      </c>
    </row>
    <row r="11" spans="1:19" s="39" customFormat="1" ht="17.399999999999999" x14ac:dyDescent="0.35">
      <c r="A11" s="43" t="s">
        <v>811</v>
      </c>
      <c r="B11" s="54">
        <v>51683</v>
      </c>
      <c r="C11" s="54" t="s">
        <v>10</v>
      </c>
      <c r="D11" s="53">
        <v>0.32440958860000002</v>
      </c>
      <c r="E11" s="53">
        <f>SUMIFS('Ratios_MARAMA-VA'!T:T, 'Ratios_MARAMA-VA'!AA:AA, S11)</f>
        <v>0</v>
      </c>
      <c r="F11" s="53">
        <f>SUMIFS('Ratios_MARAMA-VA'!J:J, 'Ratios_MARAMA-VA'!AA:AA, S11)</f>
        <v>0</v>
      </c>
      <c r="G11" s="53" t="s">
        <v>963</v>
      </c>
      <c r="H11" s="53">
        <v>0.13862849690000001</v>
      </c>
      <c r="I11" s="53" t="s">
        <v>964</v>
      </c>
      <c r="J11" s="53">
        <v>9.1129740700000003E-2</v>
      </c>
      <c r="K11" s="53" t="s">
        <v>964</v>
      </c>
      <c r="L11" s="43" t="s">
        <v>113</v>
      </c>
      <c r="M11" s="43" t="s">
        <v>27</v>
      </c>
      <c r="N11" s="43" t="s">
        <v>11</v>
      </c>
      <c r="O11" s="43" t="s">
        <v>114</v>
      </c>
      <c r="P11" s="43" t="s">
        <v>106</v>
      </c>
      <c r="Q11" s="43" t="s">
        <v>115</v>
      </c>
      <c r="R11" s="43" t="s">
        <v>20</v>
      </c>
      <c r="S11" s="42" t="s">
        <v>3174</v>
      </c>
    </row>
    <row r="12" spans="1:19" s="39" customFormat="1" ht="17.399999999999999" x14ac:dyDescent="0.35">
      <c r="A12" s="43" t="s">
        <v>811</v>
      </c>
      <c r="B12" s="54">
        <v>51685</v>
      </c>
      <c r="C12" s="54" t="s">
        <v>10</v>
      </c>
      <c r="D12" s="53">
        <v>0.16694798280000001</v>
      </c>
      <c r="E12" s="53">
        <f>SUMIFS('Ratios_MARAMA-VA'!T:T, 'Ratios_MARAMA-VA'!AA:AA, S12)</f>
        <v>0</v>
      </c>
      <c r="F12" s="53">
        <f>SUMIFS('Ratios_MARAMA-VA'!J:J, 'Ratios_MARAMA-VA'!AA:AA, S12)</f>
        <v>0</v>
      </c>
      <c r="G12" s="53" t="s">
        <v>963</v>
      </c>
      <c r="H12" s="53">
        <v>7.1341159799999998E-2</v>
      </c>
      <c r="I12" s="53" t="s">
        <v>964</v>
      </c>
      <c r="J12" s="53">
        <v>4.6897288000000002E-2</v>
      </c>
      <c r="K12" s="53" t="s">
        <v>964</v>
      </c>
      <c r="L12" s="43" t="s">
        <v>113</v>
      </c>
      <c r="M12" s="43" t="s">
        <v>27</v>
      </c>
      <c r="N12" s="43" t="s">
        <v>11</v>
      </c>
      <c r="O12" s="43" t="s">
        <v>114</v>
      </c>
      <c r="P12" s="43" t="s">
        <v>106</v>
      </c>
      <c r="Q12" s="43" t="s">
        <v>115</v>
      </c>
      <c r="R12" s="43" t="s">
        <v>20</v>
      </c>
      <c r="S12" s="42" t="s">
        <v>3175</v>
      </c>
    </row>
    <row r="13" spans="1:19" s="39" customFormat="1" ht="17.399999999999999" x14ac:dyDescent="0.35">
      <c r="A13" s="43" t="s">
        <v>811</v>
      </c>
      <c r="B13" s="54">
        <v>51153</v>
      </c>
      <c r="C13" s="54" t="s">
        <v>10</v>
      </c>
      <c r="D13" s="53">
        <v>1.8562004625999999</v>
      </c>
      <c r="E13" s="53">
        <f>SUMIFS('Ratios_MARAMA-VA'!T:T, 'Ratios_MARAMA-VA'!AA:AA, S13)</f>
        <v>0</v>
      </c>
      <c r="F13" s="53">
        <f>SUMIFS('Ratios_MARAMA-VA'!J:J, 'Ratios_MARAMA-VA'!AA:AA, S13)</f>
        <v>0</v>
      </c>
      <c r="G13" s="53" t="s">
        <v>963</v>
      </c>
      <c r="H13" s="53">
        <v>0.79320252049999995</v>
      </c>
      <c r="I13" s="53" t="s">
        <v>964</v>
      </c>
      <c r="J13" s="53">
        <v>0.52142467150000005</v>
      </c>
      <c r="K13" s="53" t="s">
        <v>964</v>
      </c>
      <c r="L13" s="43" t="s">
        <v>113</v>
      </c>
      <c r="M13" s="43" t="s">
        <v>27</v>
      </c>
      <c r="N13" s="43" t="s">
        <v>11</v>
      </c>
      <c r="O13" s="43" t="s">
        <v>114</v>
      </c>
      <c r="P13" s="43" t="s">
        <v>106</v>
      </c>
      <c r="Q13" s="43" t="s">
        <v>115</v>
      </c>
      <c r="R13" s="43" t="s">
        <v>20</v>
      </c>
      <c r="S13" s="42" t="s">
        <v>3176</v>
      </c>
    </row>
    <row r="14" spans="1:19" s="39" customFormat="1" ht="17.399999999999999" x14ac:dyDescent="0.35">
      <c r="A14" s="43" t="s">
        <v>9</v>
      </c>
      <c r="B14" s="54">
        <v>11001</v>
      </c>
      <c r="C14" s="54" t="s">
        <v>12</v>
      </c>
      <c r="D14" s="53">
        <v>8.3879230499999999E-2</v>
      </c>
      <c r="E14" s="53">
        <f>SUMIFS('Ratios_MARAMA-VA'!T:T, 'Ratios_MARAMA-VA'!AA:AA, S14)</f>
        <v>0</v>
      </c>
      <c r="F14" s="53">
        <f>SUMIFS('Ratios_MARAMA-VA'!J:J, 'Ratios_MARAMA-VA'!AA:AA, S14)</f>
        <v>0</v>
      </c>
      <c r="G14" s="53" t="s">
        <v>963</v>
      </c>
      <c r="H14" s="53">
        <v>2.64567655E-2</v>
      </c>
      <c r="I14" s="53" t="s">
        <v>964</v>
      </c>
      <c r="J14" s="53">
        <v>1.35085181E-2</v>
      </c>
      <c r="K14" s="53" t="s">
        <v>964</v>
      </c>
      <c r="L14" s="43" t="s">
        <v>113</v>
      </c>
      <c r="M14" s="43" t="s">
        <v>27</v>
      </c>
      <c r="N14" s="43" t="s">
        <v>11</v>
      </c>
      <c r="O14" s="43" t="s">
        <v>114</v>
      </c>
      <c r="P14" s="43" t="s">
        <v>106</v>
      </c>
      <c r="Q14" s="43" t="s">
        <v>115</v>
      </c>
      <c r="R14" s="43" t="s">
        <v>20</v>
      </c>
      <c r="S14" s="42" t="s">
        <v>3177</v>
      </c>
    </row>
    <row r="15" spans="1:19" s="39" customFormat="1" ht="17.399999999999999" x14ac:dyDescent="0.35">
      <c r="A15" s="43" t="s">
        <v>497</v>
      </c>
      <c r="B15" s="54">
        <v>24017</v>
      </c>
      <c r="C15" s="54" t="s">
        <v>12</v>
      </c>
      <c r="D15" s="53">
        <v>2.5966598000000001E-3</v>
      </c>
      <c r="E15" s="53">
        <f>SUMIFS('Ratios_MARAMA-VA'!T:T, 'Ratios_MARAMA-VA'!AA:AA, S15)</f>
        <v>0</v>
      </c>
      <c r="F15" s="53">
        <f>SUMIFS('Ratios_MARAMA-VA'!J:J, 'Ratios_MARAMA-VA'!AA:AA, S15)</f>
        <v>0</v>
      </c>
      <c r="G15" s="53" t="s">
        <v>963</v>
      </c>
      <c r="H15" s="53">
        <v>8.3517159999999999E-4</v>
      </c>
      <c r="I15" s="53" t="s">
        <v>964</v>
      </c>
      <c r="J15" s="53">
        <v>4.314675E-4</v>
      </c>
      <c r="K15" s="53" t="s">
        <v>964</v>
      </c>
      <c r="L15" s="43" t="s">
        <v>113</v>
      </c>
      <c r="M15" s="43" t="s">
        <v>27</v>
      </c>
      <c r="N15" s="43" t="s">
        <v>11</v>
      </c>
      <c r="O15" s="43" t="s">
        <v>114</v>
      </c>
      <c r="P15" s="43" t="s">
        <v>106</v>
      </c>
      <c r="Q15" s="43" t="s">
        <v>115</v>
      </c>
      <c r="R15" s="43" t="s">
        <v>20</v>
      </c>
      <c r="S15" s="42" t="s">
        <v>3178</v>
      </c>
    </row>
    <row r="16" spans="1:19" s="39" customFormat="1" ht="17.399999999999999" x14ac:dyDescent="0.35">
      <c r="A16" s="43" t="s">
        <v>497</v>
      </c>
      <c r="B16" s="54">
        <v>24021</v>
      </c>
      <c r="C16" s="54" t="s">
        <v>12</v>
      </c>
      <c r="D16" s="53">
        <v>0.26396010520000002</v>
      </c>
      <c r="E16" s="53">
        <f>SUMIFS('Ratios_MARAMA-VA'!T:T, 'Ratios_MARAMA-VA'!AA:AA, S16)</f>
        <v>0</v>
      </c>
      <c r="F16" s="53">
        <f>SUMIFS('Ratios_MARAMA-VA'!J:J, 'Ratios_MARAMA-VA'!AA:AA, S16)</f>
        <v>0</v>
      </c>
      <c r="G16" s="53" t="s">
        <v>963</v>
      </c>
      <c r="H16" s="53">
        <v>8.4898356999999994E-2</v>
      </c>
      <c r="I16" s="53" t="s">
        <v>964</v>
      </c>
      <c r="J16" s="53">
        <v>4.3860336E-2</v>
      </c>
      <c r="K16" s="53" t="s">
        <v>964</v>
      </c>
      <c r="L16" s="43" t="s">
        <v>113</v>
      </c>
      <c r="M16" s="43" t="s">
        <v>27</v>
      </c>
      <c r="N16" s="43" t="s">
        <v>11</v>
      </c>
      <c r="O16" s="43" t="s">
        <v>114</v>
      </c>
      <c r="P16" s="43" t="s">
        <v>106</v>
      </c>
      <c r="Q16" s="43" t="s">
        <v>115</v>
      </c>
      <c r="R16" s="43" t="s">
        <v>20</v>
      </c>
      <c r="S16" s="42" t="s">
        <v>3179</v>
      </c>
    </row>
    <row r="17" spans="1:19" s="39" customFormat="1" ht="17.399999999999999" x14ac:dyDescent="0.35">
      <c r="A17" s="43" t="s">
        <v>497</v>
      </c>
      <c r="B17" s="54">
        <v>24031</v>
      </c>
      <c r="C17" s="54" t="s">
        <v>12</v>
      </c>
      <c r="D17" s="53">
        <v>0.17186554070000001</v>
      </c>
      <c r="E17" s="53">
        <f>SUMIFS('Ratios_MARAMA-VA'!T:T, 'Ratios_MARAMA-VA'!AA:AA, S17)</f>
        <v>0</v>
      </c>
      <c r="F17" s="53">
        <f>SUMIFS('Ratios_MARAMA-VA'!J:J, 'Ratios_MARAMA-VA'!AA:AA, S17)</f>
        <v>0</v>
      </c>
      <c r="G17" s="53" t="s">
        <v>963</v>
      </c>
      <c r="H17" s="53">
        <v>5.5277679199999999E-2</v>
      </c>
      <c r="I17" s="53" t="s">
        <v>964</v>
      </c>
      <c r="J17" s="53">
        <v>2.8557616399999999E-2</v>
      </c>
      <c r="K17" s="53" t="s">
        <v>964</v>
      </c>
      <c r="L17" s="43" t="s">
        <v>113</v>
      </c>
      <c r="M17" s="43" t="s">
        <v>27</v>
      </c>
      <c r="N17" s="43" t="s">
        <v>11</v>
      </c>
      <c r="O17" s="43" t="s">
        <v>114</v>
      </c>
      <c r="P17" s="43" t="s">
        <v>106</v>
      </c>
      <c r="Q17" s="43" t="s">
        <v>115</v>
      </c>
      <c r="R17" s="43" t="s">
        <v>20</v>
      </c>
      <c r="S17" s="42" t="s">
        <v>3180</v>
      </c>
    </row>
    <row r="18" spans="1:19" s="39" customFormat="1" ht="17.399999999999999" x14ac:dyDescent="0.35">
      <c r="A18" s="43" t="s">
        <v>497</v>
      </c>
      <c r="B18" s="54">
        <v>24033</v>
      </c>
      <c r="C18" s="54" t="s">
        <v>12</v>
      </c>
      <c r="D18" s="53">
        <v>0.1124624629</v>
      </c>
      <c r="E18" s="53">
        <f>SUMIFS('Ratios_MARAMA-VA'!T:T, 'Ratios_MARAMA-VA'!AA:AA, S18)</f>
        <v>0</v>
      </c>
      <c r="F18" s="53">
        <f>SUMIFS('Ratios_MARAMA-VA'!J:J, 'Ratios_MARAMA-VA'!AA:AA, S18)</f>
        <v>0</v>
      </c>
      <c r="G18" s="53" t="s">
        <v>963</v>
      </c>
      <c r="H18" s="53">
        <v>3.6171642599999998E-2</v>
      </c>
      <c r="I18" s="53" t="s">
        <v>964</v>
      </c>
      <c r="J18" s="53">
        <v>1.8687033299999999E-2</v>
      </c>
      <c r="K18" s="53" t="s">
        <v>964</v>
      </c>
      <c r="L18" s="43" t="s">
        <v>113</v>
      </c>
      <c r="M18" s="43" t="s">
        <v>27</v>
      </c>
      <c r="N18" s="43" t="s">
        <v>11</v>
      </c>
      <c r="O18" s="43" t="s">
        <v>114</v>
      </c>
      <c r="P18" s="43" t="s">
        <v>106</v>
      </c>
      <c r="Q18" s="43" t="s">
        <v>115</v>
      </c>
      <c r="R18" s="43" t="s">
        <v>20</v>
      </c>
      <c r="S18" s="42" t="s">
        <v>3181</v>
      </c>
    </row>
    <row r="19" spans="1:19" s="39" customFormat="1" ht="17.399999999999999" x14ac:dyDescent="0.35">
      <c r="A19" s="43" t="s">
        <v>811</v>
      </c>
      <c r="B19" s="54">
        <v>51510</v>
      </c>
      <c r="C19" s="54" t="s">
        <v>12</v>
      </c>
      <c r="D19" s="53">
        <v>0.10831265969999999</v>
      </c>
      <c r="E19" s="53">
        <f>SUMIFS('Ratios_MARAMA-VA'!T:T, 'Ratios_MARAMA-VA'!AA:AA, S19)</f>
        <v>0</v>
      </c>
      <c r="F19" s="53">
        <f>SUMIFS('Ratios_MARAMA-VA'!J:J, 'Ratios_MARAMA-VA'!AA:AA, S19)</f>
        <v>0</v>
      </c>
      <c r="G19" s="53" t="s">
        <v>963</v>
      </c>
      <c r="H19" s="53">
        <v>3.4699683500000002E-2</v>
      </c>
      <c r="I19" s="53" t="s">
        <v>964</v>
      </c>
      <c r="J19" s="53">
        <v>1.78821235E-2</v>
      </c>
      <c r="K19" s="53" t="s">
        <v>964</v>
      </c>
      <c r="L19" s="43" t="s">
        <v>113</v>
      </c>
      <c r="M19" s="43" t="s">
        <v>27</v>
      </c>
      <c r="N19" s="43" t="s">
        <v>11</v>
      </c>
      <c r="O19" s="43" t="s">
        <v>114</v>
      </c>
      <c r="P19" s="43" t="s">
        <v>106</v>
      </c>
      <c r="Q19" s="43" t="s">
        <v>115</v>
      </c>
      <c r="R19" s="43" t="s">
        <v>20</v>
      </c>
      <c r="S19" s="42" t="s">
        <v>3182</v>
      </c>
    </row>
    <row r="20" spans="1:19" s="39" customFormat="1" ht="17.399999999999999" x14ac:dyDescent="0.35">
      <c r="A20" s="43" t="s">
        <v>811</v>
      </c>
      <c r="B20" s="54">
        <v>51013</v>
      </c>
      <c r="C20" s="54" t="s">
        <v>12</v>
      </c>
      <c r="D20" s="53">
        <v>3.2463661999999997E-2</v>
      </c>
      <c r="E20" s="53">
        <f>SUMIFS('Ratios_MARAMA-VA'!T:T, 'Ratios_MARAMA-VA'!AA:AA, S20)</f>
        <v>0</v>
      </c>
      <c r="F20" s="53">
        <f>SUMIFS('Ratios_MARAMA-VA'!J:J, 'Ratios_MARAMA-VA'!AA:AA, S20)</f>
        <v>0</v>
      </c>
      <c r="G20" s="53" t="s">
        <v>963</v>
      </c>
      <c r="H20" s="53">
        <v>1.0400255799999999E-2</v>
      </c>
      <c r="I20" s="53" t="s">
        <v>964</v>
      </c>
      <c r="J20" s="53">
        <v>5.3596603000000001E-3</v>
      </c>
      <c r="K20" s="53" t="s">
        <v>964</v>
      </c>
      <c r="L20" s="43" t="s">
        <v>113</v>
      </c>
      <c r="M20" s="43" t="s">
        <v>27</v>
      </c>
      <c r="N20" s="43" t="s">
        <v>11</v>
      </c>
      <c r="O20" s="43" t="s">
        <v>114</v>
      </c>
      <c r="P20" s="43" t="s">
        <v>106</v>
      </c>
      <c r="Q20" s="43" t="s">
        <v>115</v>
      </c>
      <c r="R20" s="43" t="s">
        <v>20</v>
      </c>
      <c r="S20" s="42" t="s">
        <v>3183</v>
      </c>
    </row>
    <row r="21" spans="1:19" s="39" customFormat="1" ht="17.399999999999999" x14ac:dyDescent="0.35">
      <c r="A21" s="43" t="s">
        <v>811</v>
      </c>
      <c r="B21" s="54">
        <v>51059</v>
      </c>
      <c r="C21" s="54" t="s">
        <v>12</v>
      </c>
      <c r="D21" s="53">
        <v>0.21022381079999999</v>
      </c>
      <c r="E21" s="53">
        <f>SUMIFS('Ratios_MARAMA-VA'!T:T, 'Ratios_MARAMA-VA'!AA:AA, S21)</f>
        <v>0</v>
      </c>
      <c r="F21" s="53">
        <f>SUMIFS('Ratios_MARAMA-VA'!J:J, 'Ratios_MARAMA-VA'!AA:AA, S21)</f>
        <v>0</v>
      </c>
      <c r="G21" s="53" t="s">
        <v>963</v>
      </c>
      <c r="H21" s="53">
        <v>6.7348569900000002E-2</v>
      </c>
      <c r="I21" s="53" t="s">
        <v>964</v>
      </c>
      <c r="J21" s="53">
        <v>3.4707365699999999E-2</v>
      </c>
      <c r="K21" s="53" t="s">
        <v>964</v>
      </c>
      <c r="L21" s="43" t="s">
        <v>113</v>
      </c>
      <c r="M21" s="43" t="s">
        <v>27</v>
      </c>
      <c r="N21" s="43" t="s">
        <v>11</v>
      </c>
      <c r="O21" s="43" t="s">
        <v>114</v>
      </c>
      <c r="P21" s="43" t="s">
        <v>106</v>
      </c>
      <c r="Q21" s="43" t="s">
        <v>115</v>
      </c>
      <c r="R21" s="43" t="s">
        <v>20</v>
      </c>
      <c r="S21" s="42" t="s">
        <v>3184</v>
      </c>
    </row>
    <row r="22" spans="1:19" s="39" customFormat="1" ht="17.399999999999999" x14ac:dyDescent="0.35">
      <c r="A22" s="43" t="s">
        <v>811</v>
      </c>
      <c r="B22" s="54">
        <v>51683</v>
      </c>
      <c r="C22" s="54" t="s">
        <v>12</v>
      </c>
      <c r="D22" s="53">
        <v>4.9454471200000003E-2</v>
      </c>
      <c r="E22" s="53">
        <f>SUMIFS('Ratios_MARAMA-VA'!T:T, 'Ratios_MARAMA-VA'!AA:AA, S22)</f>
        <v>0</v>
      </c>
      <c r="F22" s="53">
        <f>SUMIFS('Ratios_MARAMA-VA'!J:J, 'Ratios_MARAMA-VA'!AA:AA, S22)</f>
        <v>0</v>
      </c>
      <c r="G22" s="53" t="s">
        <v>963</v>
      </c>
      <c r="H22" s="53">
        <v>1.5843517299999998E-2</v>
      </c>
      <c r="I22" s="53" t="s">
        <v>964</v>
      </c>
      <c r="J22" s="53">
        <v>8.1647890000000004E-3</v>
      </c>
      <c r="K22" s="53" t="s">
        <v>964</v>
      </c>
      <c r="L22" s="43" t="s">
        <v>113</v>
      </c>
      <c r="M22" s="43" t="s">
        <v>27</v>
      </c>
      <c r="N22" s="43" t="s">
        <v>11</v>
      </c>
      <c r="O22" s="43" t="s">
        <v>114</v>
      </c>
      <c r="P22" s="43" t="s">
        <v>106</v>
      </c>
      <c r="Q22" s="43" t="s">
        <v>115</v>
      </c>
      <c r="R22" s="43" t="s">
        <v>20</v>
      </c>
      <c r="S22" s="42" t="s">
        <v>3185</v>
      </c>
    </row>
    <row r="23" spans="1:19" s="39" customFormat="1" ht="17.399999999999999" x14ac:dyDescent="0.35">
      <c r="A23" s="43" t="s">
        <v>811</v>
      </c>
      <c r="B23" s="54">
        <v>51685</v>
      </c>
      <c r="C23" s="54" t="s">
        <v>12</v>
      </c>
      <c r="D23" s="53">
        <v>2.5450315000000001E-2</v>
      </c>
      <c r="E23" s="53">
        <f>SUMIFS('Ratios_MARAMA-VA'!T:T, 'Ratios_MARAMA-VA'!AA:AA, S23)</f>
        <v>0</v>
      </c>
      <c r="F23" s="53">
        <f>SUMIFS('Ratios_MARAMA-VA'!J:J, 'Ratios_MARAMA-VA'!AA:AA, S23)</f>
        <v>0</v>
      </c>
      <c r="G23" s="53" t="s">
        <v>963</v>
      </c>
      <c r="H23" s="53">
        <v>8.1534150000000007E-3</v>
      </c>
      <c r="I23" s="53" t="s">
        <v>964</v>
      </c>
      <c r="J23" s="53">
        <v>4.2017766000000002E-3</v>
      </c>
      <c r="K23" s="53" t="s">
        <v>964</v>
      </c>
      <c r="L23" s="43" t="s">
        <v>113</v>
      </c>
      <c r="M23" s="43" t="s">
        <v>27</v>
      </c>
      <c r="N23" s="43" t="s">
        <v>11</v>
      </c>
      <c r="O23" s="43" t="s">
        <v>114</v>
      </c>
      <c r="P23" s="43" t="s">
        <v>106</v>
      </c>
      <c r="Q23" s="43" t="s">
        <v>115</v>
      </c>
      <c r="R23" s="43" t="s">
        <v>20</v>
      </c>
      <c r="S23" s="42" t="s">
        <v>3186</v>
      </c>
    </row>
    <row r="24" spans="1:19" s="39" customFormat="1" ht="17.399999999999999" x14ac:dyDescent="0.35">
      <c r="A24" s="43" t="s">
        <v>811</v>
      </c>
      <c r="B24" s="54">
        <v>51153</v>
      </c>
      <c r="C24" s="54" t="s">
        <v>12</v>
      </c>
      <c r="D24" s="53">
        <v>0.28296772469999998</v>
      </c>
      <c r="E24" s="53">
        <f>SUMIFS('Ratios_MARAMA-VA'!T:T, 'Ratios_MARAMA-VA'!AA:AA, S24)</f>
        <v>0</v>
      </c>
      <c r="F24" s="53">
        <f>SUMIFS('Ratios_MARAMA-VA'!J:J, 'Ratios_MARAMA-VA'!AA:AA, S24)</f>
        <v>0</v>
      </c>
      <c r="G24" s="53" t="s">
        <v>963</v>
      </c>
      <c r="H24" s="53">
        <v>9.0653199099999998E-2</v>
      </c>
      <c r="I24" s="53" t="s">
        <v>964</v>
      </c>
      <c r="J24" s="53">
        <v>4.6717161899999998E-2</v>
      </c>
      <c r="K24" s="53" t="s">
        <v>964</v>
      </c>
      <c r="L24" s="43" t="s">
        <v>113</v>
      </c>
      <c r="M24" s="43" t="s">
        <v>27</v>
      </c>
      <c r="N24" s="43" t="s">
        <v>11</v>
      </c>
      <c r="O24" s="43" t="s">
        <v>114</v>
      </c>
      <c r="P24" s="43" t="s">
        <v>106</v>
      </c>
      <c r="Q24" s="43" t="s">
        <v>115</v>
      </c>
      <c r="R24" s="43" t="s">
        <v>20</v>
      </c>
      <c r="S24" s="42" t="s">
        <v>3187</v>
      </c>
    </row>
    <row r="25" spans="1:19" s="39" customFormat="1" ht="17.399999999999999" x14ac:dyDescent="0.35">
      <c r="A25" s="43" t="s">
        <v>9</v>
      </c>
      <c r="B25" s="54">
        <v>11001</v>
      </c>
      <c r="C25" s="54" t="s">
        <v>10</v>
      </c>
      <c r="D25" s="53">
        <v>1.4575684300000001E-2</v>
      </c>
      <c r="E25" s="53">
        <f>SUMIFS('Ratios_MARAMA-VA'!T:T, 'Ratios_MARAMA-VA'!AA:AA, S25)</f>
        <v>0</v>
      </c>
      <c r="F25" s="53">
        <f>SUMIFS('Ratios_MARAMA-VA'!J:J, 'Ratios_MARAMA-VA'!AA:AA, S25)</f>
        <v>0</v>
      </c>
      <c r="G25" s="53" t="s">
        <v>963</v>
      </c>
      <c r="H25" s="53">
        <v>1.5572397199999999E-2</v>
      </c>
      <c r="I25" s="53" t="s">
        <v>964</v>
      </c>
      <c r="J25" s="53">
        <v>1.6190121799999999E-2</v>
      </c>
      <c r="K25" s="53" t="s">
        <v>964</v>
      </c>
      <c r="L25" s="43" t="s">
        <v>116</v>
      </c>
      <c r="M25" s="43" t="s">
        <v>46</v>
      </c>
      <c r="N25" s="43" t="s">
        <v>11</v>
      </c>
      <c r="O25" s="43" t="s">
        <v>114</v>
      </c>
      <c r="P25" s="43" t="s">
        <v>117</v>
      </c>
      <c r="Q25" s="43" t="s">
        <v>115</v>
      </c>
      <c r="R25" s="43" t="s">
        <v>20</v>
      </c>
      <c r="S25" s="42" t="s">
        <v>3188</v>
      </c>
    </row>
    <row r="26" spans="1:19" s="39" customFormat="1" ht="17.399999999999999" x14ac:dyDescent="0.35">
      <c r="A26" s="43" t="s">
        <v>497</v>
      </c>
      <c r="B26" s="54">
        <v>24017</v>
      </c>
      <c r="C26" s="54" t="s">
        <v>10</v>
      </c>
      <c r="D26" s="53">
        <v>3.8852130000000001E-4</v>
      </c>
      <c r="E26" s="53">
        <f>SUMIFS('Ratios_MARAMA-VA'!T:T, 'Ratios_MARAMA-VA'!AA:AA, S26)</f>
        <v>0</v>
      </c>
      <c r="F26" s="53">
        <f>SUMIFS('Ratios_MARAMA-VA'!J:J, 'Ratios_MARAMA-VA'!AA:AA, S26)</f>
        <v>0</v>
      </c>
      <c r="G26" s="53" t="s">
        <v>963</v>
      </c>
      <c r="H26" s="53">
        <v>4.1008679999999999E-4</v>
      </c>
      <c r="I26" s="53" t="s">
        <v>964</v>
      </c>
      <c r="J26" s="53">
        <v>4.2628080000000002E-4</v>
      </c>
      <c r="K26" s="53" t="s">
        <v>964</v>
      </c>
      <c r="L26" s="43" t="s">
        <v>116</v>
      </c>
      <c r="M26" s="43" t="s">
        <v>46</v>
      </c>
      <c r="N26" s="43" t="s">
        <v>11</v>
      </c>
      <c r="O26" s="43" t="s">
        <v>114</v>
      </c>
      <c r="P26" s="43" t="s">
        <v>117</v>
      </c>
      <c r="Q26" s="43" t="s">
        <v>115</v>
      </c>
      <c r="R26" s="43" t="s">
        <v>20</v>
      </c>
      <c r="S26" s="42" t="s">
        <v>3189</v>
      </c>
    </row>
    <row r="27" spans="1:19" s="39" customFormat="1" ht="17.399999999999999" x14ac:dyDescent="0.35">
      <c r="A27" s="43" t="s">
        <v>497</v>
      </c>
      <c r="B27" s="54">
        <v>24021</v>
      </c>
      <c r="C27" s="54" t="s">
        <v>10</v>
      </c>
      <c r="D27" s="53">
        <v>4.07424776E-2</v>
      </c>
      <c r="E27" s="53">
        <f>SUMIFS('Ratios_MARAMA-VA'!T:T, 'Ratios_MARAMA-VA'!AA:AA, S27)</f>
        <v>0</v>
      </c>
      <c r="F27" s="53">
        <f>SUMIFS('Ratios_MARAMA-VA'!J:J, 'Ratios_MARAMA-VA'!AA:AA, S27)</f>
        <v>0</v>
      </c>
      <c r="G27" s="53" t="s">
        <v>963</v>
      </c>
      <c r="H27" s="53">
        <v>4.3003906199999997E-2</v>
      </c>
      <c r="I27" s="53" t="s">
        <v>964</v>
      </c>
      <c r="J27" s="53">
        <v>4.4702124900000001E-2</v>
      </c>
      <c r="K27" s="53" t="s">
        <v>964</v>
      </c>
      <c r="L27" s="43" t="s">
        <v>116</v>
      </c>
      <c r="M27" s="43" t="s">
        <v>46</v>
      </c>
      <c r="N27" s="43" t="s">
        <v>11</v>
      </c>
      <c r="O27" s="43" t="s">
        <v>114</v>
      </c>
      <c r="P27" s="43" t="s">
        <v>117</v>
      </c>
      <c r="Q27" s="43" t="s">
        <v>115</v>
      </c>
      <c r="R27" s="43" t="s">
        <v>20</v>
      </c>
      <c r="S27" s="42" t="s">
        <v>3190</v>
      </c>
    </row>
    <row r="28" spans="1:19" s="39" customFormat="1" ht="17.399999999999999" x14ac:dyDescent="0.35">
      <c r="A28" s="43" t="s">
        <v>497</v>
      </c>
      <c r="B28" s="54">
        <v>24031</v>
      </c>
      <c r="C28" s="54" t="s">
        <v>10</v>
      </c>
      <c r="D28" s="53">
        <v>2.6184643300000001E-2</v>
      </c>
      <c r="E28" s="53">
        <f>SUMIFS('Ratios_MARAMA-VA'!T:T, 'Ratios_MARAMA-VA'!AA:AA, S28)</f>
        <v>0</v>
      </c>
      <c r="F28" s="53">
        <f>SUMIFS('Ratios_MARAMA-VA'!J:J, 'Ratios_MARAMA-VA'!AA:AA, S28)</f>
        <v>0</v>
      </c>
      <c r="G28" s="53" t="s">
        <v>963</v>
      </c>
      <c r="H28" s="53">
        <v>2.7638033900000001E-2</v>
      </c>
      <c r="I28" s="53" t="s">
        <v>964</v>
      </c>
      <c r="J28" s="53">
        <v>2.8729477900000001E-2</v>
      </c>
      <c r="K28" s="53" t="s">
        <v>964</v>
      </c>
      <c r="L28" s="43" t="s">
        <v>116</v>
      </c>
      <c r="M28" s="43" t="s">
        <v>46</v>
      </c>
      <c r="N28" s="43" t="s">
        <v>11</v>
      </c>
      <c r="O28" s="43" t="s">
        <v>114</v>
      </c>
      <c r="P28" s="43" t="s">
        <v>117</v>
      </c>
      <c r="Q28" s="43" t="s">
        <v>115</v>
      </c>
      <c r="R28" s="43" t="s">
        <v>20</v>
      </c>
      <c r="S28" s="42" t="s">
        <v>3191</v>
      </c>
    </row>
    <row r="29" spans="1:19" s="39" customFormat="1" ht="17.399999999999999" x14ac:dyDescent="0.35">
      <c r="A29" s="43" t="s">
        <v>497</v>
      </c>
      <c r="B29" s="54">
        <v>24033</v>
      </c>
      <c r="C29" s="54" t="s">
        <v>10</v>
      </c>
      <c r="D29" s="53">
        <v>1.6915372099999999E-2</v>
      </c>
      <c r="E29" s="53">
        <f>SUMIFS('Ratios_MARAMA-VA'!T:T, 'Ratios_MARAMA-VA'!AA:AA, S29)</f>
        <v>0</v>
      </c>
      <c r="F29" s="53">
        <f>SUMIFS('Ratios_MARAMA-VA'!J:J, 'Ratios_MARAMA-VA'!AA:AA, S29)</f>
        <v>0</v>
      </c>
      <c r="G29" s="53" t="s">
        <v>963</v>
      </c>
      <c r="H29" s="53">
        <v>1.78542652E-2</v>
      </c>
      <c r="I29" s="53" t="s">
        <v>964</v>
      </c>
      <c r="J29" s="53">
        <v>1.8559334800000001E-2</v>
      </c>
      <c r="K29" s="53" t="s">
        <v>964</v>
      </c>
      <c r="L29" s="43" t="s">
        <v>116</v>
      </c>
      <c r="M29" s="43" t="s">
        <v>46</v>
      </c>
      <c r="N29" s="43" t="s">
        <v>11</v>
      </c>
      <c r="O29" s="43" t="s">
        <v>114</v>
      </c>
      <c r="P29" s="43" t="s">
        <v>117</v>
      </c>
      <c r="Q29" s="43" t="s">
        <v>115</v>
      </c>
      <c r="R29" s="43" t="s">
        <v>20</v>
      </c>
      <c r="S29" s="42" t="s">
        <v>3192</v>
      </c>
    </row>
    <row r="30" spans="1:19" s="39" customFormat="1" ht="17.399999999999999" x14ac:dyDescent="0.35">
      <c r="A30" s="43" t="s">
        <v>811</v>
      </c>
      <c r="B30" s="54">
        <v>51510</v>
      </c>
      <c r="C30" s="54" t="s">
        <v>10</v>
      </c>
      <c r="D30" s="53">
        <v>1.6664880600000001E-2</v>
      </c>
      <c r="E30" s="53">
        <f>SUMIFS('Ratios_MARAMA-VA'!T:T, 'Ratios_MARAMA-VA'!AA:AA, S30)</f>
        <v>0</v>
      </c>
      <c r="F30" s="53">
        <f>SUMIFS('Ratios_MARAMA-VA'!J:J, 'Ratios_MARAMA-VA'!AA:AA, S30)</f>
        <v>0</v>
      </c>
      <c r="G30" s="53" t="s">
        <v>963</v>
      </c>
      <c r="H30" s="53">
        <v>1.76030062E-2</v>
      </c>
      <c r="I30" s="53" t="s">
        <v>964</v>
      </c>
      <c r="J30" s="53">
        <v>1.8298304099999999E-2</v>
      </c>
      <c r="K30" s="53" t="s">
        <v>964</v>
      </c>
      <c r="L30" s="43" t="s">
        <v>116</v>
      </c>
      <c r="M30" s="43" t="s">
        <v>46</v>
      </c>
      <c r="N30" s="43" t="s">
        <v>11</v>
      </c>
      <c r="O30" s="43" t="s">
        <v>114</v>
      </c>
      <c r="P30" s="43" t="s">
        <v>117</v>
      </c>
      <c r="Q30" s="43" t="s">
        <v>115</v>
      </c>
      <c r="R30" s="43" t="s">
        <v>20</v>
      </c>
      <c r="S30" s="42" t="s">
        <v>3193</v>
      </c>
    </row>
    <row r="31" spans="1:19" s="39" customFormat="1" ht="17.399999999999999" x14ac:dyDescent="0.35">
      <c r="A31" s="43" t="s">
        <v>811</v>
      </c>
      <c r="B31" s="54">
        <v>51013</v>
      </c>
      <c r="C31" s="54" t="s">
        <v>10</v>
      </c>
      <c r="D31" s="53">
        <v>4.9970976999999996E-3</v>
      </c>
      <c r="E31" s="53">
        <f>SUMIFS('Ratios_MARAMA-VA'!T:T, 'Ratios_MARAMA-VA'!AA:AA, S31)</f>
        <v>0</v>
      </c>
      <c r="F31" s="53">
        <f>SUMIFS('Ratios_MARAMA-VA'!J:J, 'Ratios_MARAMA-VA'!AA:AA, S31)</f>
        <v>0</v>
      </c>
      <c r="G31" s="53" t="s">
        <v>963</v>
      </c>
      <c r="H31" s="53">
        <v>5.2783962000000004E-3</v>
      </c>
      <c r="I31" s="53" t="s">
        <v>964</v>
      </c>
      <c r="J31" s="53">
        <v>5.4868940999999996E-3</v>
      </c>
      <c r="K31" s="53" t="s">
        <v>964</v>
      </c>
      <c r="L31" s="43" t="s">
        <v>116</v>
      </c>
      <c r="M31" s="43" t="s">
        <v>46</v>
      </c>
      <c r="N31" s="43" t="s">
        <v>11</v>
      </c>
      <c r="O31" s="43" t="s">
        <v>114</v>
      </c>
      <c r="P31" s="43" t="s">
        <v>117</v>
      </c>
      <c r="Q31" s="43" t="s">
        <v>115</v>
      </c>
      <c r="R31" s="43" t="s">
        <v>20</v>
      </c>
      <c r="S31" s="42" t="s">
        <v>3194</v>
      </c>
    </row>
    <row r="32" spans="1:19" s="39" customFormat="1" ht="17.399999999999999" x14ac:dyDescent="0.35">
      <c r="A32" s="43" t="s">
        <v>811</v>
      </c>
      <c r="B32" s="54">
        <v>51059</v>
      </c>
      <c r="C32" s="54" t="s">
        <v>10</v>
      </c>
      <c r="D32" s="53">
        <v>3.2454084100000002E-2</v>
      </c>
      <c r="E32" s="53">
        <f>SUMIFS('Ratios_MARAMA-VA'!T:T, 'Ratios_MARAMA-VA'!AA:AA, S32)</f>
        <v>0</v>
      </c>
      <c r="F32" s="53">
        <f>SUMIFS('Ratios_MARAMA-VA'!J:J, 'Ratios_MARAMA-VA'!AA:AA, S32)</f>
        <v>0</v>
      </c>
      <c r="G32" s="53" t="s">
        <v>963</v>
      </c>
      <c r="H32" s="53">
        <v>3.4281018699999999E-2</v>
      </c>
      <c r="I32" s="53" t="s">
        <v>964</v>
      </c>
      <c r="J32" s="53">
        <v>3.5635071900000002E-2</v>
      </c>
      <c r="K32" s="53" t="s">
        <v>964</v>
      </c>
      <c r="L32" s="43" t="s">
        <v>116</v>
      </c>
      <c r="M32" s="43" t="s">
        <v>46</v>
      </c>
      <c r="N32" s="43" t="s">
        <v>11</v>
      </c>
      <c r="O32" s="43" t="s">
        <v>114</v>
      </c>
      <c r="P32" s="43" t="s">
        <v>117</v>
      </c>
      <c r="Q32" s="43" t="s">
        <v>115</v>
      </c>
      <c r="R32" s="43" t="s">
        <v>20</v>
      </c>
      <c r="S32" s="42" t="s">
        <v>3195</v>
      </c>
    </row>
    <row r="33" spans="1:19" s="39" customFormat="1" ht="17.399999999999999" x14ac:dyDescent="0.35">
      <c r="A33" s="43" t="s">
        <v>811</v>
      </c>
      <c r="B33" s="54">
        <v>51683</v>
      </c>
      <c r="C33" s="54" t="s">
        <v>10</v>
      </c>
      <c r="D33" s="53">
        <v>7.6436537999999997E-3</v>
      </c>
      <c r="E33" s="53">
        <f>SUMIFS('Ratios_MARAMA-VA'!T:T, 'Ratios_MARAMA-VA'!AA:AA, S33)</f>
        <v>0</v>
      </c>
      <c r="F33" s="53">
        <f>SUMIFS('Ratios_MARAMA-VA'!J:J, 'Ratios_MARAMA-VA'!AA:AA, S33)</f>
        <v>0</v>
      </c>
      <c r="G33" s="53" t="s">
        <v>963</v>
      </c>
      <c r="H33" s="53">
        <v>8.0739431999999993E-3</v>
      </c>
      <c r="I33" s="53" t="s">
        <v>964</v>
      </c>
      <c r="J33" s="53">
        <v>8.3928575999999994E-3</v>
      </c>
      <c r="K33" s="53" t="s">
        <v>964</v>
      </c>
      <c r="L33" s="43" t="s">
        <v>116</v>
      </c>
      <c r="M33" s="43" t="s">
        <v>46</v>
      </c>
      <c r="N33" s="43" t="s">
        <v>11</v>
      </c>
      <c r="O33" s="43" t="s">
        <v>114</v>
      </c>
      <c r="P33" s="43" t="s">
        <v>117</v>
      </c>
      <c r="Q33" s="43" t="s">
        <v>115</v>
      </c>
      <c r="R33" s="43" t="s">
        <v>20</v>
      </c>
      <c r="S33" s="42" t="s">
        <v>3196</v>
      </c>
    </row>
    <row r="34" spans="1:19" s="39" customFormat="1" ht="17.399999999999999" x14ac:dyDescent="0.35">
      <c r="A34" s="43" t="s">
        <v>811</v>
      </c>
      <c r="B34" s="54">
        <v>51685</v>
      </c>
      <c r="C34" s="54" t="s">
        <v>10</v>
      </c>
      <c r="D34" s="53">
        <v>3.9292028999999996E-3</v>
      </c>
      <c r="E34" s="53">
        <f>SUMIFS('Ratios_MARAMA-VA'!T:T, 'Ratios_MARAMA-VA'!AA:AA, S34)</f>
        <v>0</v>
      </c>
      <c r="F34" s="53">
        <f>SUMIFS('Ratios_MARAMA-VA'!J:J, 'Ratios_MARAMA-VA'!AA:AA, S34)</f>
        <v>0</v>
      </c>
      <c r="G34" s="53" t="s">
        <v>963</v>
      </c>
      <c r="H34" s="53">
        <v>4.1503887999999999E-3</v>
      </c>
      <c r="I34" s="53" t="s">
        <v>964</v>
      </c>
      <c r="J34" s="53">
        <v>4.3143254000000001E-3</v>
      </c>
      <c r="K34" s="53" t="s">
        <v>964</v>
      </c>
      <c r="L34" s="43" t="s">
        <v>116</v>
      </c>
      <c r="M34" s="43" t="s">
        <v>46</v>
      </c>
      <c r="N34" s="43" t="s">
        <v>11</v>
      </c>
      <c r="O34" s="43" t="s">
        <v>114</v>
      </c>
      <c r="P34" s="43" t="s">
        <v>117</v>
      </c>
      <c r="Q34" s="43" t="s">
        <v>115</v>
      </c>
      <c r="R34" s="43" t="s">
        <v>20</v>
      </c>
      <c r="S34" s="42" t="s">
        <v>3197</v>
      </c>
    </row>
    <row r="35" spans="1:19" s="39" customFormat="1" ht="17.399999999999999" x14ac:dyDescent="0.35">
      <c r="A35" s="43" t="s">
        <v>811</v>
      </c>
      <c r="B35" s="54">
        <v>51153</v>
      </c>
      <c r="C35" s="54" t="s">
        <v>10</v>
      </c>
      <c r="D35" s="53">
        <v>4.3678522499999997E-2</v>
      </c>
      <c r="E35" s="53">
        <f>SUMIFS('Ratios_MARAMA-VA'!T:T, 'Ratios_MARAMA-VA'!AA:AA, S35)</f>
        <v>0</v>
      </c>
      <c r="F35" s="53">
        <f>SUMIFS('Ratios_MARAMA-VA'!J:J, 'Ratios_MARAMA-VA'!AA:AA, S35)</f>
        <v>0</v>
      </c>
      <c r="G35" s="53" t="s">
        <v>963</v>
      </c>
      <c r="H35" s="53">
        <v>4.61373572E-2</v>
      </c>
      <c r="I35" s="53" t="s">
        <v>964</v>
      </c>
      <c r="J35" s="53">
        <v>4.7959701899999999E-2</v>
      </c>
      <c r="K35" s="53" t="s">
        <v>964</v>
      </c>
      <c r="L35" s="43" t="s">
        <v>116</v>
      </c>
      <c r="M35" s="43" t="s">
        <v>46</v>
      </c>
      <c r="N35" s="43" t="s">
        <v>11</v>
      </c>
      <c r="O35" s="43" t="s">
        <v>114</v>
      </c>
      <c r="P35" s="43" t="s">
        <v>117</v>
      </c>
      <c r="Q35" s="43" t="s">
        <v>115</v>
      </c>
      <c r="R35" s="43" t="s">
        <v>20</v>
      </c>
      <c r="S35" s="42" t="s">
        <v>3198</v>
      </c>
    </row>
    <row r="36" spans="1:19" s="39" customFormat="1" ht="17.399999999999999" x14ac:dyDescent="0.35">
      <c r="A36" s="43" t="s">
        <v>9</v>
      </c>
      <c r="B36" s="54">
        <v>11001</v>
      </c>
      <c r="C36" s="54" t="s">
        <v>12</v>
      </c>
      <c r="D36" s="53">
        <v>3.6994594800000002E-2</v>
      </c>
      <c r="E36" s="53">
        <f>SUMIFS('Ratios_MARAMA-VA'!T:T, 'Ratios_MARAMA-VA'!AA:AA, S36)</f>
        <v>0</v>
      </c>
      <c r="F36" s="53">
        <f>SUMIFS('Ratios_MARAMA-VA'!J:J, 'Ratios_MARAMA-VA'!AA:AA, S36)</f>
        <v>0</v>
      </c>
      <c r="G36" s="53" t="s">
        <v>963</v>
      </c>
      <c r="H36" s="53">
        <v>3.95785242E-2</v>
      </c>
      <c r="I36" s="53" t="s">
        <v>964</v>
      </c>
      <c r="J36" s="53">
        <v>4.1137339699999997E-2</v>
      </c>
      <c r="K36" s="53" t="s">
        <v>964</v>
      </c>
      <c r="L36" s="43" t="s">
        <v>116</v>
      </c>
      <c r="M36" s="43" t="s">
        <v>46</v>
      </c>
      <c r="N36" s="43" t="s">
        <v>11</v>
      </c>
      <c r="O36" s="43" t="s">
        <v>114</v>
      </c>
      <c r="P36" s="43" t="s">
        <v>117</v>
      </c>
      <c r="Q36" s="43" t="s">
        <v>115</v>
      </c>
      <c r="R36" s="43" t="s">
        <v>20</v>
      </c>
      <c r="S36" s="42" t="s">
        <v>3199</v>
      </c>
    </row>
    <row r="37" spans="1:19" s="39" customFormat="1" ht="17.399999999999999" x14ac:dyDescent="0.35">
      <c r="A37" s="43" t="s">
        <v>497</v>
      </c>
      <c r="B37" s="54">
        <v>24017</v>
      </c>
      <c r="C37" s="54" t="s">
        <v>12</v>
      </c>
      <c r="D37" s="53">
        <v>1.0260282000000001E-3</v>
      </c>
      <c r="E37" s="53">
        <f>SUMIFS('Ratios_MARAMA-VA'!T:T, 'Ratios_MARAMA-VA'!AA:AA, S37)</f>
        <v>0</v>
      </c>
      <c r="F37" s="53">
        <f>SUMIFS('Ratios_MARAMA-VA'!J:J, 'Ratios_MARAMA-VA'!AA:AA, S37)</f>
        <v>0</v>
      </c>
      <c r="G37" s="53" t="s">
        <v>963</v>
      </c>
      <c r="H37" s="53">
        <v>1.0949288000000001E-3</v>
      </c>
      <c r="I37" s="53" t="s">
        <v>964</v>
      </c>
      <c r="J37" s="53">
        <v>1.1380364E-3</v>
      </c>
      <c r="K37" s="53" t="s">
        <v>964</v>
      </c>
      <c r="L37" s="43" t="s">
        <v>116</v>
      </c>
      <c r="M37" s="43" t="s">
        <v>46</v>
      </c>
      <c r="N37" s="43" t="s">
        <v>11</v>
      </c>
      <c r="O37" s="43" t="s">
        <v>114</v>
      </c>
      <c r="P37" s="43" t="s">
        <v>117</v>
      </c>
      <c r="Q37" s="43" t="s">
        <v>115</v>
      </c>
      <c r="R37" s="43" t="s">
        <v>20</v>
      </c>
      <c r="S37" s="42" t="s">
        <v>3200</v>
      </c>
    </row>
    <row r="38" spans="1:19" s="39" customFormat="1" ht="17.399999999999999" x14ac:dyDescent="0.35">
      <c r="A38" s="43" t="s">
        <v>497</v>
      </c>
      <c r="B38" s="54">
        <v>24021</v>
      </c>
      <c r="C38" s="54" t="s">
        <v>12</v>
      </c>
      <c r="D38" s="53">
        <v>0.1035525096</v>
      </c>
      <c r="E38" s="53">
        <f>SUMIFS('Ratios_MARAMA-VA'!T:T, 'Ratios_MARAMA-VA'!AA:AA, S38)</f>
        <v>0</v>
      </c>
      <c r="F38" s="53">
        <f>SUMIFS('Ratios_MARAMA-VA'!J:J, 'Ratios_MARAMA-VA'!AA:AA, S38)</f>
        <v>0</v>
      </c>
      <c r="G38" s="53" t="s">
        <v>963</v>
      </c>
      <c r="H38" s="53">
        <v>0.1105105651</v>
      </c>
      <c r="I38" s="53" t="s">
        <v>964</v>
      </c>
      <c r="J38" s="53">
        <v>0.11486009379999999</v>
      </c>
      <c r="K38" s="53" t="s">
        <v>964</v>
      </c>
      <c r="L38" s="43" t="s">
        <v>116</v>
      </c>
      <c r="M38" s="43" t="s">
        <v>46</v>
      </c>
      <c r="N38" s="43" t="s">
        <v>11</v>
      </c>
      <c r="O38" s="43" t="s">
        <v>114</v>
      </c>
      <c r="P38" s="43" t="s">
        <v>117</v>
      </c>
      <c r="Q38" s="43" t="s">
        <v>115</v>
      </c>
      <c r="R38" s="43" t="s">
        <v>20</v>
      </c>
      <c r="S38" s="42" t="s">
        <v>3201</v>
      </c>
    </row>
    <row r="39" spans="1:19" s="39" customFormat="1" ht="17.399999999999999" x14ac:dyDescent="0.35">
      <c r="A39" s="43" t="s">
        <v>497</v>
      </c>
      <c r="B39" s="54">
        <v>24031</v>
      </c>
      <c r="C39" s="54" t="s">
        <v>12</v>
      </c>
      <c r="D39" s="53">
        <v>6.7914687400000007E-2</v>
      </c>
      <c r="E39" s="53">
        <f>SUMIFS('Ratios_MARAMA-VA'!T:T, 'Ratios_MARAMA-VA'!AA:AA, S39)</f>
        <v>0</v>
      </c>
      <c r="F39" s="53">
        <f>SUMIFS('Ratios_MARAMA-VA'!J:J, 'Ratios_MARAMA-VA'!AA:AA, S39)</f>
        <v>0</v>
      </c>
      <c r="G39" s="53" t="s">
        <v>963</v>
      </c>
      <c r="H39" s="53">
        <v>7.2475699099999999E-2</v>
      </c>
      <c r="I39" s="53" t="s">
        <v>964</v>
      </c>
      <c r="J39" s="53">
        <v>7.5328863400000001E-2</v>
      </c>
      <c r="K39" s="53" t="s">
        <v>964</v>
      </c>
      <c r="L39" s="43" t="s">
        <v>116</v>
      </c>
      <c r="M39" s="43" t="s">
        <v>46</v>
      </c>
      <c r="N39" s="43" t="s">
        <v>11</v>
      </c>
      <c r="O39" s="43" t="s">
        <v>114</v>
      </c>
      <c r="P39" s="43" t="s">
        <v>117</v>
      </c>
      <c r="Q39" s="43" t="s">
        <v>115</v>
      </c>
      <c r="R39" s="43" t="s">
        <v>20</v>
      </c>
      <c r="S39" s="42" t="s">
        <v>3202</v>
      </c>
    </row>
    <row r="40" spans="1:19" s="39" customFormat="1" ht="17.399999999999999" x14ac:dyDescent="0.35">
      <c r="A40" s="43" t="s">
        <v>497</v>
      </c>
      <c r="B40" s="54">
        <v>24033</v>
      </c>
      <c r="C40" s="54" t="s">
        <v>12</v>
      </c>
      <c r="D40" s="53">
        <v>4.4595492299999998E-2</v>
      </c>
      <c r="E40" s="53">
        <f>SUMIFS('Ratios_MARAMA-VA'!T:T, 'Ratios_MARAMA-VA'!AA:AA, S40)</f>
        <v>0</v>
      </c>
      <c r="F40" s="53">
        <f>SUMIFS('Ratios_MARAMA-VA'!J:J, 'Ratios_MARAMA-VA'!AA:AA, S40)</f>
        <v>0</v>
      </c>
      <c r="G40" s="53" t="s">
        <v>963</v>
      </c>
      <c r="H40" s="53">
        <v>4.7589619899999998E-2</v>
      </c>
      <c r="I40" s="53" t="s">
        <v>964</v>
      </c>
      <c r="J40" s="53">
        <v>4.94633103E-2</v>
      </c>
      <c r="K40" s="53" t="s">
        <v>964</v>
      </c>
      <c r="L40" s="43" t="s">
        <v>116</v>
      </c>
      <c r="M40" s="43" t="s">
        <v>46</v>
      </c>
      <c r="N40" s="43" t="s">
        <v>11</v>
      </c>
      <c r="O40" s="43" t="s">
        <v>114</v>
      </c>
      <c r="P40" s="43" t="s">
        <v>117</v>
      </c>
      <c r="Q40" s="43" t="s">
        <v>115</v>
      </c>
      <c r="R40" s="43" t="s">
        <v>20</v>
      </c>
      <c r="S40" s="42" t="s">
        <v>3203</v>
      </c>
    </row>
    <row r="41" spans="1:19" s="39" customFormat="1" ht="17.399999999999999" x14ac:dyDescent="0.35">
      <c r="A41" s="43" t="s">
        <v>811</v>
      </c>
      <c r="B41" s="54">
        <v>51510</v>
      </c>
      <c r="C41" s="54" t="s">
        <v>12</v>
      </c>
      <c r="D41" s="53">
        <v>4.4116271899999997E-2</v>
      </c>
      <c r="E41" s="53">
        <f>SUMIFS('Ratios_MARAMA-VA'!T:T, 'Ratios_MARAMA-VA'!AA:AA, S41)</f>
        <v>0</v>
      </c>
      <c r="F41" s="53">
        <f>SUMIFS('Ratios_MARAMA-VA'!J:J, 'Ratios_MARAMA-VA'!AA:AA, S41)</f>
        <v>0</v>
      </c>
      <c r="G41" s="53" t="s">
        <v>963</v>
      </c>
      <c r="H41" s="53">
        <v>4.7086164399999998E-2</v>
      </c>
      <c r="I41" s="53" t="s">
        <v>964</v>
      </c>
      <c r="J41" s="53">
        <v>4.8940196399999997E-2</v>
      </c>
      <c r="K41" s="53" t="s">
        <v>964</v>
      </c>
      <c r="L41" s="43" t="s">
        <v>116</v>
      </c>
      <c r="M41" s="43" t="s">
        <v>46</v>
      </c>
      <c r="N41" s="43" t="s">
        <v>11</v>
      </c>
      <c r="O41" s="43" t="s">
        <v>114</v>
      </c>
      <c r="P41" s="43" t="s">
        <v>117</v>
      </c>
      <c r="Q41" s="43" t="s">
        <v>115</v>
      </c>
      <c r="R41" s="43" t="s">
        <v>20</v>
      </c>
      <c r="S41" s="42" t="s">
        <v>3204</v>
      </c>
    </row>
    <row r="42" spans="1:19" s="39" customFormat="1" ht="17.399999999999999" x14ac:dyDescent="0.35">
      <c r="A42" s="43" t="s">
        <v>811</v>
      </c>
      <c r="B42" s="54">
        <v>51013</v>
      </c>
      <c r="C42" s="54" t="s">
        <v>12</v>
      </c>
      <c r="D42" s="53">
        <v>1.3222487200000001E-2</v>
      </c>
      <c r="E42" s="53">
        <f>SUMIFS('Ratios_MARAMA-VA'!T:T, 'Ratios_MARAMA-VA'!AA:AA, S42)</f>
        <v>0</v>
      </c>
      <c r="F42" s="53">
        <f>SUMIFS('Ratios_MARAMA-VA'!J:J, 'Ratios_MARAMA-VA'!AA:AA, S42)</f>
        <v>0</v>
      </c>
      <c r="G42" s="53" t="s">
        <v>963</v>
      </c>
      <c r="H42" s="53">
        <v>1.4112623100000001E-2</v>
      </c>
      <c r="I42" s="53" t="s">
        <v>964</v>
      </c>
      <c r="J42" s="53">
        <v>1.4668310299999999E-2</v>
      </c>
      <c r="K42" s="53" t="s">
        <v>964</v>
      </c>
      <c r="L42" s="43" t="s">
        <v>116</v>
      </c>
      <c r="M42" s="43" t="s">
        <v>46</v>
      </c>
      <c r="N42" s="43" t="s">
        <v>11</v>
      </c>
      <c r="O42" s="43" t="s">
        <v>114</v>
      </c>
      <c r="P42" s="43" t="s">
        <v>117</v>
      </c>
      <c r="Q42" s="43" t="s">
        <v>115</v>
      </c>
      <c r="R42" s="43" t="s">
        <v>20</v>
      </c>
      <c r="S42" s="42" t="s">
        <v>3205</v>
      </c>
    </row>
    <row r="43" spans="1:19" s="39" customFormat="1" ht="17.399999999999999" x14ac:dyDescent="0.35">
      <c r="A43" s="43" t="s">
        <v>811</v>
      </c>
      <c r="B43" s="54">
        <v>51059</v>
      </c>
      <c r="C43" s="54" t="s">
        <v>12</v>
      </c>
      <c r="D43" s="53">
        <v>8.5449300300000003E-2</v>
      </c>
      <c r="E43" s="53">
        <f>SUMIFS('Ratios_MARAMA-VA'!T:T, 'Ratios_MARAMA-VA'!AA:AA, S43)</f>
        <v>0</v>
      </c>
      <c r="F43" s="53">
        <f>SUMIFS('Ratios_MARAMA-VA'!J:J, 'Ratios_MARAMA-VA'!AA:AA, S43)</f>
        <v>0</v>
      </c>
      <c r="G43" s="53" t="s">
        <v>963</v>
      </c>
      <c r="H43" s="53">
        <v>9.1202485599999994E-2</v>
      </c>
      <c r="I43" s="53" t="s">
        <v>964</v>
      </c>
      <c r="J43" s="53">
        <v>9.4793401999999999E-2</v>
      </c>
      <c r="K43" s="53" t="s">
        <v>964</v>
      </c>
      <c r="L43" s="43" t="s">
        <v>116</v>
      </c>
      <c r="M43" s="43" t="s">
        <v>46</v>
      </c>
      <c r="N43" s="43" t="s">
        <v>11</v>
      </c>
      <c r="O43" s="43" t="s">
        <v>114</v>
      </c>
      <c r="P43" s="43" t="s">
        <v>117</v>
      </c>
      <c r="Q43" s="43" t="s">
        <v>115</v>
      </c>
      <c r="R43" s="43" t="s">
        <v>20</v>
      </c>
      <c r="S43" s="42" t="s">
        <v>3206</v>
      </c>
    </row>
    <row r="44" spans="1:19" s="39" customFormat="1" ht="17.399999999999999" x14ac:dyDescent="0.35">
      <c r="A44" s="43" t="s">
        <v>811</v>
      </c>
      <c r="B44" s="54">
        <v>51683</v>
      </c>
      <c r="C44" s="54" t="s">
        <v>12</v>
      </c>
      <c r="D44" s="53">
        <v>2.02319093E-2</v>
      </c>
      <c r="E44" s="53">
        <f>SUMIFS('Ratios_MARAMA-VA'!T:T, 'Ratios_MARAMA-VA'!AA:AA, S44)</f>
        <v>0</v>
      </c>
      <c r="F44" s="53">
        <f>SUMIFS('Ratios_MARAMA-VA'!J:J, 'Ratios_MARAMA-VA'!AA:AA, S44)</f>
        <v>0</v>
      </c>
      <c r="G44" s="53" t="s">
        <v>963</v>
      </c>
      <c r="H44" s="53">
        <v>2.15935773E-2</v>
      </c>
      <c r="I44" s="53" t="s">
        <v>964</v>
      </c>
      <c r="J44" s="53">
        <v>2.2443901499999998E-2</v>
      </c>
      <c r="K44" s="53" t="s">
        <v>964</v>
      </c>
      <c r="L44" s="43" t="s">
        <v>116</v>
      </c>
      <c r="M44" s="43" t="s">
        <v>46</v>
      </c>
      <c r="N44" s="43" t="s">
        <v>11</v>
      </c>
      <c r="O44" s="43" t="s">
        <v>114</v>
      </c>
      <c r="P44" s="43" t="s">
        <v>117</v>
      </c>
      <c r="Q44" s="43" t="s">
        <v>115</v>
      </c>
      <c r="R44" s="43" t="s">
        <v>20</v>
      </c>
      <c r="S44" s="42" t="s">
        <v>3207</v>
      </c>
    </row>
    <row r="45" spans="1:19" s="39" customFormat="1" ht="17.399999999999999" x14ac:dyDescent="0.35">
      <c r="A45" s="43" t="s">
        <v>811</v>
      </c>
      <c r="B45" s="54">
        <v>51685</v>
      </c>
      <c r="C45" s="54" t="s">
        <v>12</v>
      </c>
      <c r="D45" s="53">
        <v>1.0408694899999999E-2</v>
      </c>
      <c r="E45" s="53">
        <f>SUMIFS('Ratios_MARAMA-VA'!T:T, 'Ratios_MARAMA-VA'!AA:AA, S45)</f>
        <v>0</v>
      </c>
      <c r="F45" s="53">
        <f>SUMIFS('Ratios_MARAMA-VA'!J:J, 'Ratios_MARAMA-VA'!AA:AA, S45)</f>
        <v>0</v>
      </c>
      <c r="G45" s="53" t="s">
        <v>963</v>
      </c>
      <c r="H45" s="53">
        <v>1.11092372E-2</v>
      </c>
      <c r="I45" s="53" t="s">
        <v>964</v>
      </c>
      <c r="J45" s="53">
        <v>1.15467044E-2</v>
      </c>
      <c r="K45" s="53" t="s">
        <v>964</v>
      </c>
      <c r="L45" s="43" t="s">
        <v>116</v>
      </c>
      <c r="M45" s="43" t="s">
        <v>46</v>
      </c>
      <c r="N45" s="43" t="s">
        <v>11</v>
      </c>
      <c r="O45" s="43" t="s">
        <v>114</v>
      </c>
      <c r="P45" s="43" t="s">
        <v>117</v>
      </c>
      <c r="Q45" s="43" t="s">
        <v>115</v>
      </c>
      <c r="R45" s="43" t="s">
        <v>20</v>
      </c>
      <c r="S45" s="42" t="s">
        <v>3208</v>
      </c>
    </row>
    <row r="46" spans="1:19" s="39" customFormat="1" ht="17.399999999999999" x14ac:dyDescent="0.35">
      <c r="A46" s="43" t="s">
        <v>811</v>
      </c>
      <c r="B46" s="54">
        <v>51153</v>
      </c>
      <c r="C46" s="54" t="s">
        <v>12</v>
      </c>
      <c r="D46" s="53">
        <v>0.1152839455</v>
      </c>
      <c r="E46" s="53">
        <f>SUMIFS('Ratios_MARAMA-VA'!T:T, 'Ratios_MARAMA-VA'!AA:AA, S46)</f>
        <v>0</v>
      </c>
      <c r="F46" s="53">
        <f>SUMIFS('Ratios_MARAMA-VA'!J:J, 'Ratios_MARAMA-VA'!AA:AA, S46)</f>
        <v>0</v>
      </c>
      <c r="G46" s="53" t="s">
        <v>963</v>
      </c>
      <c r="H46" s="53">
        <v>0.1230447201</v>
      </c>
      <c r="I46" s="53" t="s">
        <v>964</v>
      </c>
      <c r="J46" s="53">
        <v>0.12788968549999999</v>
      </c>
      <c r="K46" s="53" t="s">
        <v>964</v>
      </c>
      <c r="L46" s="43" t="s">
        <v>116</v>
      </c>
      <c r="M46" s="43" t="s">
        <v>46</v>
      </c>
      <c r="N46" s="43" t="s">
        <v>11</v>
      </c>
      <c r="O46" s="43" t="s">
        <v>114</v>
      </c>
      <c r="P46" s="43" t="s">
        <v>117</v>
      </c>
      <c r="Q46" s="43" t="s">
        <v>115</v>
      </c>
      <c r="R46" s="43" t="s">
        <v>20</v>
      </c>
      <c r="S46" s="42" t="s">
        <v>3209</v>
      </c>
    </row>
    <row r="47" spans="1:19" s="39" customFormat="1" ht="17.399999999999999" x14ac:dyDescent="0.35">
      <c r="A47" s="43" t="s">
        <v>497</v>
      </c>
      <c r="B47" s="54">
        <v>24021</v>
      </c>
      <c r="C47" s="54" t="s">
        <v>10</v>
      </c>
      <c r="D47" s="53">
        <v>1.4269775E-3</v>
      </c>
      <c r="E47" s="53">
        <f>SUMIFS('Ratios_MARAMA-VA'!T:T, 'Ratios_MARAMA-VA'!AA:AA, S47)</f>
        <v>0</v>
      </c>
      <c r="F47" s="53">
        <f>SUMIFS('Ratios_MARAMA-VA'!J:J, 'Ratios_MARAMA-VA'!AA:AA, S47)</f>
        <v>0</v>
      </c>
      <c r="G47" s="53" t="s">
        <v>963</v>
      </c>
      <c r="H47" s="53">
        <v>1.0376532E-3</v>
      </c>
      <c r="I47" s="53" t="s">
        <v>964</v>
      </c>
      <c r="J47" s="53">
        <v>1.0735068E-3</v>
      </c>
      <c r="K47" s="53" t="s">
        <v>964</v>
      </c>
      <c r="L47" s="43" t="s">
        <v>522</v>
      </c>
      <c r="M47" s="43" t="s">
        <v>16</v>
      </c>
      <c r="N47" s="43" t="s">
        <v>11</v>
      </c>
      <c r="O47" s="43" t="s">
        <v>114</v>
      </c>
      <c r="P47" s="43" t="s">
        <v>523</v>
      </c>
      <c r="Q47" s="43" t="s">
        <v>115</v>
      </c>
      <c r="R47" s="43" t="s">
        <v>20</v>
      </c>
      <c r="S47" s="42" t="s">
        <v>3210</v>
      </c>
    </row>
    <row r="48" spans="1:19" s="39" customFormat="1" ht="17.399999999999999" x14ac:dyDescent="0.35">
      <c r="A48" s="43" t="s">
        <v>497</v>
      </c>
      <c r="B48" s="54">
        <v>24031</v>
      </c>
      <c r="C48" s="54" t="s">
        <v>10</v>
      </c>
      <c r="D48" s="53">
        <v>9.2910979999999996E-4</v>
      </c>
      <c r="E48" s="53">
        <f>SUMIFS('Ratios_MARAMA-VA'!T:T, 'Ratios_MARAMA-VA'!AA:AA, S48)</f>
        <v>0</v>
      </c>
      <c r="F48" s="53">
        <f>SUMIFS('Ratios_MARAMA-VA'!J:J, 'Ratios_MARAMA-VA'!AA:AA, S48)</f>
        <v>0</v>
      </c>
      <c r="G48" s="53" t="s">
        <v>963</v>
      </c>
      <c r="H48" s="53">
        <v>6.7561949999999998E-4</v>
      </c>
      <c r="I48" s="53" t="s">
        <v>964</v>
      </c>
      <c r="J48" s="53">
        <v>6.9896339999999996E-4</v>
      </c>
      <c r="K48" s="53" t="s">
        <v>964</v>
      </c>
      <c r="L48" s="43" t="s">
        <v>522</v>
      </c>
      <c r="M48" s="43" t="s">
        <v>16</v>
      </c>
      <c r="N48" s="43" t="s">
        <v>11</v>
      </c>
      <c r="O48" s="43" t="s">
        <v>114</v>
      </c>
      <c r="P48" s="43" t="s">
        <v>523</v>
      </c>
      <c r="Q48" s="43" t="s">
        <v>115</v>
      </c>
      <c r="R48" s="43" t="s">
        <v>20</v>
      </c>
      <c r="S48" s="42" t="s">
        <v>3211</v>
      </c>
    </row>
    <row r="49" spans="1:19" s="39" customFormat="1" ht="17.399999999999999" x14ac:dyDescent="0.35">
      <c r="A49" s="43" t="s">
        <v>497</v>
      </c>
      <c r="B49" s="54">
        <v>24033</v>
      </c>
      <c r="C49" s="54" t="s">
        <v>10</v>
      </c>
      <c r="D49" s="53">
        <v>6.0797650000000004E-4</v>
      </c>
      <c r="E49" s="53">
        <f>SUMIFS('Ratios_MARAMA-VA'!T:T, 'Ratios_MARAMA-VA'!AA:AA, S49)</f>
        <v>0</v>
      </c>
      <c r="F49" s="53">
        <f>SUMIFS('Ratios_MARAMA-VA'!J:J, 'Ratios_MARAMA-VA'!AA:AA, S49)</f>
        <v>0</v>
      </c>
      <c r="G49" s="53" t="s">
        <v>963</v>
      </c>
      <c r="H49" s="53">
        <v>4.4210009999999999E-4</v>
      </c>
      <c r="I49" s="53" t="s">
        <v>964</v>
      </c>
      <c r="J49" s="53">
        <v>4.5737650000000001E-4</v>
      </c>
      <c r="K49" s="53" t="s">
        <v>964</v>
      </c>
      <c r="L49" s="43" t="s">
        <v>522</v>
      </c>
      <c r="M49" s="43" t="s">
        <v>16</v>
      </c>
      <c r="N49" s="43" t="s">
        <v>11</v>
      </c>
      <c r="O49" s="43" t="s">
        <v>114</v>
      </c>
      <c r="P49" s="43" t="s">
        <v>523</v>
      </c>
      <c r="Q49" s="43" t="s">
        <v>115</v>
      </c>
      <c r="R49" s="43" t="s">
        <v>20</v>
      </c>
      <c r="S49" s="42" t="s">
        <v>3212</v>
      </c>
    </row>
    <row r="50" spans="1:19" s="39" customFormat="1" ht="17.399999999999999" x14ac:dyDescent="0.35">
      <c r="A50" s="43" t="s">
        <v>811</v>
      </c>
      <c r="B50" s="54">
        <v>51510</v>
      </c>
      <c r="C50" s="54" t="s">
        <v>10</v>
      </c>
      <c r="D50" s="53">
        <v>5.6529699999999998E-4</v>
      </c>
      <c r="E50" s="53">
        <f>SUMIFS('Ratios_MARAMA-VA'!T:T, 'Ratios_MARAMA-VA'!AA:AA, S50)</f>
        <v>0</v>
      </c>
      <c r="F50" s="53">
        <f>SUMIFS('Ratios_MARAMA-VA'!J:J, 'Ratios_MARAMA-VA'!AA:AA, S50)</f>
        <v>0</v>
      </c>
      <c r="G50" s="53" t="s">
        <v>963</v>
      </c>
      <c r="H50" s="53">
        <v>4.1106649999999998E-4</v>
      </c>
      <c r="I50" s="53" t="s">
        <v>964</v>
      </c>
      <c r="J50" s="53">
        <v>4.2527E-4</v>
      </c>
      <c r="K50" s="53" t="s">
        <v>964</v>
      </c>
      <c r="L50" s="43" t="s">
        <v>522</v>
      </c>
      <c r="M50" s="43" t="s">
        <v>16</v>
      </c>
      <c r="N50" s="43" t="s">
        <v>11</v>
      </c>
      <c r="O50" s="43" t="s">
        <v>114</v>
      </c>
      <c r="P50" s="43" t="s">
        <v>523</v>
      </c>
      <c r="Q50" s="43" t="s">
        <v>115</v>
      </c>
      <c r="R50" s="43" t="s">
        <v>20</v>
      </c>
      <c r="S50" s="42" t="s">
        <v>3213</v>
      </c>
    </row>
    <row r="51" spans="1:19" s="39" customFormat="1" ht="17.399999999999999" x14ac:dyDescent="0.35">
      <c r="A51" s="43" t="s">
        <v>811</v>
      </c>
      <c r="B51" s="54">
        <v>51059</v>
      </c>
      <c r="C51" s="54" t="s">
        <v>10</v>
      </c>
      <c r="D51" s="53">
        <v>1.0971853E-3</v>
      </c>
      <c r="E51" s="53">
        <f>SUMIFS('Ratios_MARAMA-VA'!T:T, 'Ratios_MARAMA-VA'!AA:AA, S51)</f>
        <v>0</v>
      </c>
      <c r="F51" s="53">
        <f>SUMIFS('Ratios_MARAMA-VA'!J:J, 'Ratios_MARAMA-VA'!AA:AA, S51)</f>
        <v>0</v>
      </c>
      <c r="G51" s="53" t="s">
        <v>963</v>
      </c>
      <c r="H51" s="53">
        <v>7.9783809999999997E-4</v>
      </c>
      <c r="I51" s="53" t="s">
        <v>964</v>
      </c>
      <c r="J51" s="53">
        <v>8.254057E-4</v>
      </c>
      <c r="K51" s="53" t="s">
        <v>964</v>
      </c>
      <c r="L51" s="43" t="s">
        <v>522</v>
      </c>
      <c r="M51" s="43" t="s">
        <v>16</v>
      </c>
      <c r="N51" s="43" t="s">
        <v>11</v>
      </c>
      <c r="O51" s="43" t="s">
        <v>114</v>
      </c>
      <c r="P51" s="43" t="s">
        <v>523</v>
      </c>
      <c r="Q51" s="43" t="s">
        <v>115</v>
      </c>
      <c r="R51" s="43" t="s">
        <v>20</v>
      </c>
      <c r="S51" s="42" t="s">
        <v>3214</v>
      </c>
    </row>
    <row r="52" spans="1:19" s="39" customFormat="1" ht="17.399999999999999" x14ac:dyDescent="0.35">
      <c r="A52" s="43" t="s">
        <v>811</v>
      </c>
      <c r="B52" s="54">
        <v>51153</v>
      </c>
      <c r="C52" s="54" t="s">
        <v>10</v>
      </c>
      <c r="D52" s="53">
        <v>1.4768466E-3</v>
      </c>
      <c r="E52" s="53">
        <f>SUMIFS('Ratios_MARAMA-VA'!T:T, 'Ratios_MARAMA-VA'!AA:AA, S52)</f>
        <v>0</v>
      </c>
      <c r="F52" s="53">
        <f>SUMIFS('Ratios_MARAMA-VA'!J:J, 'Ratios_MARAMA-VA'!AA:AA, S52)</f>
        <v>0</v>
      </c>
      <c r="G52" s="53" t="s">
        <v>963</v>
      </c>
      <c r="H52" s="53">
        <v>1.0739147000000001E-3</v>
      </c>
      <c r="I52" s="53" t="s">
        <v>964</v>
      </c>
      <c r="J52" s="53">
        <v>1.1110216E-3</v>
      </c>
      <c r="K52" s="53" t="s">
        <v>964</v>
      </c>
      <c r="L52" s="43" t="s">
        <v>522</v>
      </c>
      <c r="M52" s="43" t="s">
        <v>16</v>
      </c>
      <c r="N52" s="43" t="s">
        <v>11</v>
      </c>
      <c r="O52" s="43" t="s">
        <v>114</v>
      </c>
      <c r="P52" s="43" t="s">
        <v>523</v>
      </c>
      <c r="Q52" s="43" t="s">
        <v>115</v>
      </c>
      <c r="R52" s="43" t="s">
        <v>20</v>
      </c>
      <c r="S52" s="42" t="s">
        <v>3215</v>
      </c>
    </row>
  </sheetData>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0BF4AF-8076-4B4E-B2C7-C7226BB7A9A9}">
  <dimension ref="A1:T37"/>
  <sheetViews>
    <sheetView zoomScale="70" zoomScaleNormal="70" workbookViewId="0">
      <selection activeCell="K3" sqref="K3"/>
    </sheetView>
  </sheetViews>
  <sheetFormatPr defaultRowHeight="14.4" x14ac:dyDescent="0.3"/>
  <cols>
    <col min="1" max="1" width="10" customWidth="1"/>
    <col min="2" max="2" width="7.109375" bestFit="1" customWidth="1"/>
    <col min="3" max="3" width="11.21875" customWidth="1"/>
    <col min="4" max="4" width="16.44140625" customWidth="1"/>
    <col min="5" max="5" width="17.77734375" bestFit="1" customWidth="1"/>
    <col min="6" max="6" width="15.33203125" customWidth="1"/>
    <col min="7" max="7" width="14.77734375" customWidth="1"/>
    <col min="8" max="8" width="12.44140625" customWidth="1"/>
    <col min="9" max="9" width="12.21875" customWidth="1"/>
    <col min="10" max="10" width="12.109375" customWidth="1"/>
    <col min="11" max="11" width="19.33203125" customWidth="1"/>
    <col min="12" max="12" width="18.77734375" customWidth="1"/>
    <col min="13" max="13" width="17.109375" customWidth="1"/>
    <col min="14" max="14" width="16.6640625" bestFit="1" customWidth="1"/>
    <col min="15" max="15" width="30.33203125" customWidth="1"/>
    <col min="16" max="16" width="26.33203125" customWidth="1"/>
    <col min="17" max="17" width="32.77734375" customWidth="1"/>
    <col min="18" max="18" width="34.77734375" customWidth="1"/>
    <col min="19" max="19" width="25.6640625" bestFit="1" customWidth="1"/>
    <col min="51" max="68" width="8.88671875" customWidth="1"/>
  </cols>
  <sheetData>
    <row r="1" spans="1:20" ht="18.600000000000001" customHeight="1" x14ac:dyDescent="0.3">
      <c r="A1" s="199" t="s">
        <v>3947</v>
      </c>
    </row>
    <row r="2" spans="1:20" s="139" customFormat="1" ht="71.400000000000006" customHeight="1" x14ac:dyDescent="0.3">
      <c r="A2" s="136" t="s">
        <v>0</v>
      </c>
      <c r="B2" s="136" t="s">
        <v>956</v>
      </c>
      <c r="C2" s="136" t="s">
        <v>1</v>
      </c>
      <c r="D2" s="137" t="s">
        <v>968</v>
      </c>
      <c r="E2" s="137" t="s">
        <v>969</v>
      </c>
      <c r="F2" s="137" t="s">
        <v>958</v>
      </c>
      <c r="G2" s="137" t="s">
        <v>3945</v>
      </c>
      <c r="H2" s="137" t="s">
        <v>960</v>
      </c>
      <c r="I2" s="137" t="s">
        <v>937</v>
      </c>
      <c r="J2" s="137" t="s">
        <v>961</v>
      </c>
      <c r="K2" s="137" t="s">
        <v>962</v>
      </c>
      <c r="L2" s="136" t="s">
        <v>2</v>
      </c>
      <c r="M2" s="136" t="s">
        <v>3</v>
      </c>
      <c r="N2" s="136" t="s">
        <v>4</v>
      </c>
      <c r="O2" s="136" t="s">
        <v>5</v>
      </c>
      <c r="P2" s="136" t="s">
        <v>6</v>
      </c>
      <c r="Q2" s="136" t="s">
        <v>7</v>
      </c>
      <c r="R2" s="136" t="s">
        <v>8</v>
      </c>
      <c r="S2" s="138" t="s">
        <v>970</v>
      </c>
    </row>
    <row r="3" spans="1:20" s="39" customFormat="1" ht="17.399999999999999" x14ac:dyDescent="0.35">
      <c r="A3" s="85" t="s">
        <v>497</v>
      </c>
      <c r="B3" s="85">
        <v>24033</v>
      </c>
      <c r="C3" s="85" t="s">
        <v>10</v>
      </c>
      <c r="D3" s="86">
        <v>6.1879962989999995E-4</v>
      </c>
      <c r="E3" s="86">
        <f>SUMIFS('Ratios_MARAMA-VA+3 Airports QP'!V:V, 'Ratios_MARAMA-VA+3 Airports QP'!AC:AC, S3)</f>
        <v>6.1865458396849699E-4</v>
      </c>
      <c r="F3" s="192">
        <f>SUMIFS('Ratios_MARAMA-VA+3 Airports QP'!J:J, 'Ratios_MARAMA-VA+3 Airports QP'!AC:AC, S3)</f>
        <v>1.7921542081213901E-6</v>
      </c>
      <c r="G3" s="86">
        <f t="shared" ref="G3:G14" si="0">F3/E3</f>
        <v>2.8968575592299333E-3</v>
      </c>
      <c r="H3" s="86">
        <v>8.3179046251150002E-4</v>
      </c>
      <c r="I3" s="192">
        <v>2.4095784890218013E-6</v>
      </c>
      <c r="J3" s="86">
        <v>8.3179046251150002E-4</v>
      </c>
      <c r="K3" s="192">
        <v>2.4095784890218013E-6</v>
      </c>
      <c r="L3" s="85" t="s">
        <v>639</v>
      </c>
      <c r="M3" s="85" t="s">
        <v>46</v>
      </c>
      <c r="N3" s="85" t="s">
        <v>11</v>
      </c>
      <c r="O3" s="85" t="s">
        <v>47</v>
      </c>
      <c r="P3" s="85" t="s">
        <v>638</v>
      </c>
      <c r="Q3" s="85" t="s">
        <v>640</v>
      </c>
      <c r="R3" s="85" t="s">
        <v>931</v>
      </c>
      <c r="S3" s="42" t="s">
        <v>973</v>
      </c>
      <c r="T3"/>
    </row>
    <row r="4" spans="1:20" s="39" customFormat="1" ht="17.399999999999999" x14ac:dyDescent="0.35">
      <c r="A4" s="85" t="s">
        <v>497</v>
      </c>
      <c r="B4" s="87">
        <v>24033</v>
      </c>
      <c r="C4" s="87" t="s">
        <v>10</v>
      </c>
      <c r="D4" s="86">
        <v>8.8618483139999999E-4</v>
      </c>
      <c r="E4" s="86">
        <f>SUMIFS('Ratios_MARAMA-VA+3 Airports QP'!V:V, 'Ratios_MARAMA-VA+3 Airports QP'!AC:AC, S4)</f>
        <v>8.8597711068048998E-4</v>
      </c>
      <c r="F4" s="192">
        <f>SUMIFS('Ratios_MARAMA-VA+3 Airports QP'!J:J, 'Ratios_MARAMA-VA+3 Airports QP'!AC:AC, S4)</f>
        <v>2.56654949037947E-6</v>
      </c>
      <c r="G4" s="86">
        <f t="shared" si="0"/>
        <v>2.8968575592299302E-3</v>
      </c>
      <c r="H4" s="86">
        <v>1.1912096503677999E-3</v>
      </c>
      <c r="I4" s="192">
        <v>3.4507646802956033E-6</v>
      </c>
      <c r="J4" s="86">
        <v>1.1912096503677999E-3</v>
      </c>
      <c r="K4" s="192">
        <v>3.4507646802956033E-6</v>
      </c>
      <c r="L4" s="85" t="s">
        <v>637</v>
      </c>
      <c r="M4" s="85" t="s">
        <v>27</v>
      </c>
      <c r="N4" s="85" t="s">
        <v>11</v>
      </c>
      <c r="O4" s="85" t="s">
        <v>28</v>
      </c>
      <c r="P4" s="85" t="s">
        <v>638</v>
      </c>
      <c r="Q4" s="85" t="s">
        <v>638</v>
      </c>
      <c r="R4" s="85" t="s">
        <v>931</v>
      </c>
      <c r="S4" s="42" t="s">
        <v>979</v>
      </c>
      <c r="T4"/>
    </row>
    <row r="5" spans="1:20" s="39" customFormat="1" ht="17.399999999999999" x14ac:dyDescent="0.35">
      <c r="A5" s="85" t="s">
        <v>811</v>
      </c>
      <c r="B5" s="87">
        <v>51013</v>
      </c>
      <c r="C5" s="87" t="s">
        <v>10</v>
      </c>
      <c r="D5" s="86">
        <v>10.383720520000001</v>
      </c>
      <c r="E5" s="86">
        <f>SUMIFS('Ratios_MARAMA-VA+3 Airports QP'!V:V, 'Ratios_MARAMA-VA+3 Airports QP'!AC:AC, S5)</f>
        <v>10.381286587685601</v>
      </c>
      <c r="F5" s="192">
        <f>SUMIFS('Ratios_MARAMA-VA+3 Airports QP'!J:J, 'Ratios_MARAMA-VA+3 Airports QP'!AC:AC, S5)</f>
        <v>3.0073108526069599E-2</v>
      </c>
      <c r="G5" s="86">
        <f t="shared" si="0"/>
        <v>2.8968575592299571E-3</v>
      </c>
      <c r="H5" s="86">
        <v>10.582049581932001</v>
      </c>
      <c r="I5" s="86">
        <v>3.0654690323565926E-2</v>
      </c>
      <c r="J5" s="86">
        <v>10.582049581932001</v>
      </c>
      <c r="K5" s="86">
        <v>3.0654690323565926E-2</v>
      </c>
      <c r="L5" s="85" t="s">
        <v>639</v>
      </c>
      <c r="M5" s="85" t="s">
        <v>46</v>
      </c>
      <c r="N5" s="85" t="s">
        <v>11</v>
      </c>
      <c r="O5" s="85" t="s">
        <v>47</v>
      </c>
      <c r="P5" s="85" t="s">
        <v>638</v>
      </c>
      <c r="Q5" s="85" t="s">
        <v>640</v>
      </c>
      <c r="R5" s="85" t="s">
        <v>931</v>
      </c>
      <c r="S5" s="42" t="s">
        <v>974</v>
      </c>
      <c r="T5"/>
    </row>
    <row r="6" spans="1:20" s="39" customFormat="1" ht="17.399999999999999" x14ac:dyDescent="0.35">
      <c r="A6" s="85" t="s">
        <v>811</v>
      </c>
      <c r="B6" s="87">
        <v>51107</v>
      </c>
      <c r="C6" s="87" t="s">
        <v>10</v>
      </c>
      <c r="D6" s="86">
        <v>9.0978747034800005</v>
      </c>
      <c r="E6" s="86">
        <f>SUMIFS('Ratios_MARAMA-VA+3 Airports QP'!V:V, 'Ratios_MARAMA-VA+3 Airports QP'!AC:AC, S6)</f>
        <v>9.0957421719668634</v>
      </c>
      <c r="F6" s="192">
        <f>SUMIFS('Ratios_MARAMA-VA+3 Airports QP'!J:J, 'Ratios_MARAMA-VA+3 Airports QP'!AC:AC, S6)</f>
        <v>2.6349069467668781E-2</v>
      </c>
      <c r="G6" s="86">
        <f t="shared" si="0"/>
        <v>2.8968575592299424E-3</v>
      </c>
      <c r="H6" s="86">
        <v>15.097954182073501</v>
      </c>
      <c r="I6" s="86">
        <v>4.3736622701246806E-2</v>
      </c>
      <c r="J6" s="86">
        <v>16.773765872012099</v>
      </c>
      <c r="K6" s="86">
        <v>4.8591210463091325E-2</v>
      </c>
      <c r="L6" s="85" t="s">
        <v>639</v>
      </c>
      <c r="M6" s="85" t="s">
        <v>46</v>
      </c>
      <c r="N6" s="85" t="s">
        <v>11</v>
      </c>
      <c r="O6" s="85" t="s">
        <v>47</v>
      </c>
      <c r="P6" s="85" t="s">
        <v>638</v>
      </c>
      <c r="Q6" s="85" t="s">
        <v>640</v>
      </c>
      <c r="R6" s="85" t="s">
        <v>931</v>
      </c>
      <c r="S6" s="42" t="s">
        <v>975</v>
      </c>
      <c r="T6"/>
    </row>
    <row r="7" spans="1:20" s="39" customFormat="1" ht="17.399999999999999" x14ac:dyDescent="0.35">
      <c r="A7" s="85" t="s">
        <v>811</v>
      </c>
      <c r="B7" s="87">
        <v>51013</v>
      </c>
      <c r="C7" s="87" t="s">
        <v>10</v>
      </c>
      <c r="D7" s="86">
        <v>1.2685008499999999</v>
      </c>
      <c r="E7" s="86">
        <f>SUMIFS('Ratios_MARAMA-VA+3 Airports QP'!V:V, 'Ratios_MARAMA-VA+3 Airports QP'!AC:AC, S7)</f>
        <v>1.2682035148392901</v>
      </c>
      <c r="F7" s="192">
        <f>SUMIFS('Ratios_MARAMA-VA+3 Airports QP'!J:J, 'Ratios_MARAMA-VA+3 Airports QP'!AC:AC, S7)</f>
        <v>3.6738049386041802E-3</v>
      </c>
      <c r="G7" s="86">
        <f t="shared" si="0"/>
        <v>2.8968575592299428E-3</v>
      </c>
      <c r="H7" s="86">
        <v>1.2927292162349999</v>
      </c>
      <c r="I7" s="86">
        <v>3.7448524020877588E-3</v>
      </c>
      <c r="J7" s="86">
        <v>1.2927292162349999</v>
      </c>
      <c r="K7" s="86">
        <v>3.7448524020877588E-3</v>
      </c>
      <c r="L7" s="85" t="s">
        <v>637</v>
      </c>
      <c r="M7" s="85" t="s">
        <v>27</v>
      </c>
      <c r="N7" s="85" t="s">
        <v>11</v>
      </c>
      <c r="O7" s="85" t="s">
        <v>28</v>
      </c>
      <c r="P7" s="85" t="s">
        <v>638</v>
      </c>
      <c r="Q7" s="85" t="s">
        <v>638</v>
      </c>
      <c r="R7" s="85" t="s">
        <v>931</v>
      </c>
      <c r="S7" s="42" t="s">
        <v>980</v>
      </c>
      <c r="T7"/>
    </row>
    <row r="8" spans="1:20" s="39" customFormat="1" ht="17.399999999999999" x14ac:dyDescent="0.35">
      <c r="A8" s="85" t="s">
        <v>811</v>
      </c>
      <c r="B8" s="87">
        <v>51107</v>
      </c>
      <c r="C8" s="87" t="s">
        <v>10</v>
      </c>
      <c r="D8" s="86">
        <v>1.89325752869</v>
      </c>
      <c r="E8" s="86">
        <f>SUMIFS('Ratios_MARAMA-VA+3 Airports QP'!V:V, 'Ratios_MARAMA-VA+3 Airports QP'!AC:AC, S8)</f>
        <v>1.8928137512723064</v>
      </c>
      <c r="F8" s="192">
        <f>SUMIFS('Ratios_MARAMA-VA+3 Airports QP'!J:J, 'Ratios_MARAMA-VA+3 Airports QP'!AC:AC, S8)</f>
        <v>5.4832118235875592E-3</v>
      </c>
      <c r="G8" s="86">
        <f t="shared" si="0"/>
        <v>2.8968575592299393E-3</v>
      </c>
      <c r="H8" s="86">
        <v>3.1418648812074998</v>
      </c>
      <c r="I8" s="86">
        <v>9.1015350312050845E-3</v>
      </c>
      <c r="J8" s="86">
        <v>3.4906007474365</v>
      </c>
      <c r="K8" s="86">
        <v>1.011177316146517E-2</v>
      </c>
      <c r="L8" s="85" t="s">
        <v>637</v>
      </c>
      <c r="M8" s="85" t="s">
        <v>27</v>
      </c>
      <c r="N8" s="85" t="s">
        <v>11</v>
      </c>
      <c r="O8" s="85" t="s">
        <v>28</v>
      </c>
      <c r="P8" s="85" t="s">
        <v>638</v>
      </c>
      <c r="Q8" s="85" t="s">
        <v>638</v>
      </c>
      <c r="R8" s="85" t="s">
        <v>931</v>
      </c>
      <c r="S8" s="42" t="s">
        <v>981</v>
      </c>
      <c r="T8"/>
    </row>
    <row r="9" spans="1:20" s="39" customFormat="1" ht="17.399999999999999" x14ac:dyDescent="0.35">
      <c r="A9" s="85" t="s">
        <v>497</v>
      </c>
      <c r="B9" s="87">
        <v>24033</v>
      </c>
      <c r="C9" s="87" t="s">
        <v>12</v>
      </c>
      <c r="D9" s="86">
        <v>5.8818838910999999E-4</v>
      </c>
      <c r="E9" s="86">
        <f>SUMIFS('Ratios_MARAMA-VA+3 Airports QP'!V:V, 'Ratios_MARAMA-VA+3 Airports QP'!AC:AC, S9)</f>
        <v>5.8805051841862195E-4</v>
      </c>
      <c r="F9" s="192">
        <f>SUMIFS('Ratios_MARAMA-VA+3 Airports QP'!J:J, 'Ratios_MARAMA-VA+3 Airports QP'!AC:AC, S9)</f>
        <v>1.7034985894900699E-6</v>
      </c>
      <c r="G9" s="86">
        <f t="shared" si="0"/>
        <v>2.8968575592299398E-3</v>
      </c>
      <c r="H9" s="86">
        <v>7.9064283264160002E-4</v>
      </c>
      <c r="I9" s="192">
        <v>2.2903796663887914E-6</v>
      </c>
      <c r="J9" s="86">
        <v>7.9064283264160002E-4</v>
      </c>
      <c r="K9" s="192">
        <v>2.2903796663887914E-6</v>
      </c>
      <c r="L9" s="85" t="s">
        <v>639</v>
      </c>
      <c r="M9" s="85" t="s">
        <v>46</v>
      </c>
      <c r="N9" s="85" t="s">
        <v>11</v>
      </c>
      <c r="O9" s="85" t="s">
        <v>47</v>
      </c>
      <c r="P9" s="85" t="s">
        <v>638</v>
      </c>
      <c r="Q9" s="85" t="s">
        <v>640</v>
      </c>
      <c r="R9" s="85" t="s">
        <v>931</v>
      </c>
      <c r="S9" s="42" t="s">
        <v>976</v>
      </c>
      <c r="T9"/>
    </row>
    <row r="10" spans="1:20" s="39" customFormat="1" ht="17.399999999999999" x14ac:dyDescent="0.35">
      <c r="A10" s="85" t="s">
        <v>497</v>
      </c>
      <c r="B10" s="87">
        <v>24033</v>
      </c>
      <c r="C10" s="87" t="s">
        <v>12</v>
      </c>
      <c r="D10" s="86">
        <v>3.8349019596000002E-4</v>
      </c>
      <c r="E10" s="86">
        <f>SUMIFS('Ratios_MARAMA-VA+3 Airports QP'!V:V, 'Ratios_MARAMA-VA+3 Airports QP'!AC:AC, S10)</f>
        <v>3.8340030629296001E-4</v>
      </c>
      <c r="F10" s="192">
        <f>SUMIFS('Ratios_MARAMA-VA+3 Airports QP'!J:J, 'Ratios_MARAMA-VA+3 Airports QP'!AC:AC, S10)</f>
        <v>1.11065607549583E-6</v>
      </c>
      <c r="G10" s="86">
        <f t="shared" si="0"/>
        <v>2.8968575592299255E-3</v>
      </c>
      <c r="H10" s="86">
        <v>5.1548752140940005E-4</v>
      </c>
      <c r="I10" s="192">
        <v>1.4932939230835186E-6</v>
      </c>
      <c r="J10" s="86">
        <v>5.1548752140940005E-4</v>
      </c>
      <c r="K10" s="192">
        <v>1.4932939230835186E-6</v>
      </c>
      <c r="L10" s="85" t="s">
        <v>637</v>
      </c>
      <c r="M10" s="85" t="s">
        <v>27</v>
      </c>
      <c r="N10" s="85" t="s">
        <v>11</v>
      </c>
      <c r="O10" s="85" t="s">
        <v>28</v>
      </c>
      <c r="P10" s="85" t="s">
        <v>638</v>
      </c>
      <c r="Q10" s="85" t="s">
        <v>638</v>
      </c>
      <c r="R10" s="85" t="s">
        <v>931</v>
      </c>
      <c r="S10" s="42" t="s">
        <v>982</v>
      </c>
      <c r="T10"/>
    </row>
    <row r="11" spans="1:20" s="39" customFormat="1" ht="17.399999999999999" x14ac:dyDescent="0.35">
      <c r="A11" s="85" t="s">
        <v>811</v>
      </c>
      <c r="B11" s="87">
        <v>51013</v>
      </c>
      <c r="C11" s="87" t="s">
        <v>12</v>
      </c>
      <c r="D11" s="86">
        <v>4.4342555729999997</v>
      </c>
      <c r="E11" s="86">
        <f>SUMIFS('Ratios_MARAMA-VA+3 Airports QP'!V:V, 'Ratios_MARAMA-VA+3 Airports QP'!AC:AC, S11)</f>
        <v>4.4332161885223096</v>
      </c>
      <c r="F11" s="192">
        <f>SUMIFS('Ratios_MARAMA-VA+3 Airports QP'!J:J, 'Ratios_MARAMA-VA+3 Airports QP'!AC:AC, S11)</f>
        <v>1.28423958274214E-2</v>
      </c>
      <c r="G11" s="86">
        <f t="shared" si="0"/>
        <v>2.8968575592299411E-3</v>
      </c>
      <c r="H11" s="86">
        <v>4.5189498544443003</v>
      </c>
      <c r="I11" s="86">
        <v>1.3090754045628013E-2</v>
      </c>
      <c r="J11" s="86">
        <v>4.5189498544443003</v>
      </c>
      <c r="K11" s="86">
        <v>1.3090754045628013E-2</v>
      </c>
      <c r="L11" s="85" t="s">
        <v>639</v>
      </c>
      <c r="M11" s="85" t="s">
        <v>46</v>
      </c>
      <c r="N11" s="85" t="s">
        <v>11</v>
      </c>
      <c r="O11" s="85" t="s">
        <v>47</v>
      </c>
      <c r="P11" s="85" t="s">
        <v>638</v>
      </c>
      <c r="Q11" s="85" t="s">
        <v>640</v>
      </c>
      <c r="R11" s="85" t="s">
        <v>931</v>
      </c>
      <c r="S11" s="42" t="s">
        <v>977</v>
      </c>
      <c r="T11"/>
    </row>
    <row r="12" spans="1:20" s="39" customFormat="1" ht="17.399999999999999" x14ac:dyDescent="0.35">
      <c r="A12" s="85" t="s">
        <v>811</v>
      </c>
      <c r="B12" s="87">
        <v>51107</v>
      </c>
      <c r="C12" s="87" t="s">
        <v>12</v>
      </c>
      <c r="D12" s="86">
        <v>3.8834014243800001</v>
      </c>
      <c r="E12" s="86">
        <f>SUMIFS('Ratios_MARAMA-VA+3 Airports QP'!V:V, 'Ratios_MARAMA-VA+3 Airports QP'!AC:AC, S12)</f>
        <v>3.8824911594900615</v>
      </c>
      <c r="F12" s="192">
        <f>SUMIFS('Ratios_MARAMA-VA+3 Airports QP'!J:J, 'Ratios_MARAMA-VA+3 Airports QP'!AC:AC, S12)</f>
        <v>1.1247023864012176E-2</v>
      </c>
      <c r="G12" s="86">
        <f t="shared" si="0"/>
        <v>2.8968575592299341E-3</v>
      </c>
      <c r="H12" s="86">
        <v>6.444532509978</v>
      </c>
      <c r="I12" s="86">
        <v>1.8668892717232828E-2</v>
      </c>
      <c r="J12" s="86">
        <v>7.1598399884028003</v>
      </c>
      <c r="K12" s="86">
        <v>2.0741036593281414E-2</v>
      </c>
      <c r="L12" s="85" t="s">
        <v>639</v>
      </c>
      <c r="M12" s="85" t="s">
        <v>46</v>
      </c>
      <c r="N12" s="85" t="s">
        <v>11</v>
      </c>
      <c r="O12" s="85" t="s">
        <v>47</v>
      </c>
      <c r="P12" s="85" t="s">
        <v>638</v>
      </c>
      <c r="Q12" s="85" t="s">
        <v>640</v>
      </c>
      <c r="R12" s="85" t="s">
        <v>931</v>
      </c>
      <c r="S12" s="42" t="s">
        <v>978</v>
      </c>
      <c r="T12"/>
    </row>
    <row r="13" spans="1:20" s="39" customFormat="1" ht="17.399999999999999" x14ac:dyDescent="0.35">
      <c r="A13" s="85" t="s">
        <v>811</v>
      </c>
      <c r="B13" s="87">
        <v>51013</v>
      </c>
      <c r="C13" s="87" t="s">
        <v>12</v>
      </c>
      <c r="D13" s="86">
        <v>0.84885367599999995</v>
      </c>
      <c r="E13" s="86">
        <f>SUMIFS('Ratios_MARAMA-VA+3 Airports QP'!V:V, 'Ratios_MARAMA-VA+3 Airports QP'!AC:AC, S13)</f>
        <v>0.848654705660981</v>
      </c>
      <c r="F13" s="192">
        <f>SUMIFS('Ratios_MARAMA-VA+3 Airports QP'!J:J, 'Ratios_MARAMA-VA+3 Airports QP'!AC:AC, S13)</f>
        <v>2.4584317992700699E-3</v>
      </c>
      <c r="G13" s="86">
        <f t="shared" si="0"/>
        <v>2.8968575592299367E-3</v>
      </c>
      <c r="H13" s="86">
        <v>0.86506678121159997</v>
      </c>
      <c r="I13" s="86">
        <v>2.5059752443915332E-3</v>
      </c>
      <c r="J13" s="86">
        <v>0.86506678121159997</v>
      </c>
      <c r="K13" s="86">
        <v>2.5059752443915332E-3</v>
      </c>
      <c r="L13" s="85" t="s">
        <v>637</v>
      </c>
      <c r="M13" s="85" t="s">
        <v>27</v>
      </c>
      <c r="N13" s="85" t="s">
        <v>11</v>
      </c>
      <c r="O13" s="85" t="s">
        <v>28</v>
      </c>
      <c r="P13" s="85" t="s">
        <v>638</v>
      </c>
      <c r="Q13" s="85" t="s">
        <v>638</v>
      </c>
      <c r="R13" s="85" t="s">
        <v>931</v>
      </c>
      <c r="S13" s="42" t="s">
        <v>983</v>
      </c>
      <c r="T13"/>
    </row>
    <row r="14" spans="1:20" s="39" customFormat="1" ht="17.399999999999999" x14ac:dyDescent="0.35">
      <c r="A14" s="85" t="s">
        <v>811</v>
      </c>
      <c r="B14" s="87">
        <v>51107</v>
      </c>
      <c r="C14" s="87" t="s">
        <v>12</v>
      </c>
      <c r="D14" s="86">
        <v>1.032342652391</v>
      </c>
      <c r="E14" s="86">
        <f>SUMIFS('Ratios_MARAMA-VA+3 Airports QP'!V:V, 'Ratios_MARAMA-VA+3 Airports QP'!AC:AC, S14)</f>
        <v>1.0321006724439912</v>
      </c>
      <c r="F14" s="192">
        <f>SUMIFS('Ratios_MARAMA-VA+3 Airports QP'!J:J, 'Ratios_MARAMA-VA+3 Airports QP'!AC:AC, S14)</f>
        <v>2.9898486348556939E-3</v>
      </c>
      <c r="G14" s="86">
        <f t="shared" si="0"/>
        <v>2.8968575592299532E-3</v>
      </c>
      <c r="H14" s="86">
        <v>1.7131749699895</v>
      </c>
      <c r="I14" s="86">
        <v>4.9628238620975929E-3</v>
      </c>
      <c r="J14" s="86">
        <v>1.9033312215864999</v>
      </c>
      <c r="K14" s="86">
        <v>5.5136794369711906E-3</v>
      </c>
      <c r="L14" s="85" t="s">
        <v>637</v>
      </c>
      <c r="M14" s="85" t="s">
        <v>27</v>
      </c>
      <c r="N14" s="85" t="s">
        <v>11</v>
      </c>
      <c r="O14" s="85" t="s">
        <v>28</v>
      </c>
      <c r="P14" s="85" t="s">
        <v>638</v>
      </c>
      <c r="Q14" s="85" t="s">
        <v>638</v>
      </c>
      <c r="R14" s="85" t="s">
        <v>931</v>
      </c>
      <c r="S14" s="42" t="s">
        <v>984</v>
      </c>
      <c r="T14"/>
    </row>
    <row r="17" spans="3:13" x14ac:dyDescent="0.3">
      <c r="F17" s="125" t="s">
        <v>3940</v>
      </c>
      <c r="G17" s="125"/>
      <c r="H17" s="125"/>
    </row>
    <row r="18" spans="3:13" x14ac:dyDescent="0.3">
      <c r="C18">
        <v>51013</v>
      </c>
      <c r="D18" t="s">
        <v>3941</v>
      </c>
      <c r="J18" s="197"/>
    </row>
    <row r="19" spans="3:13" x14ac:dyDescent="0.3">
      <c r="D19">
        <v>9046811</v>
      </c>
      <c r="E19" t="s">
        <v>10</v>
      </c>
      <c r="F19" s="72">
        <f>SUM(F5,F7)</f>
        <v>3.3746913464673782E-2</v>
      </c>
      <c r="G19" s="72">
        <f>SUM(I5,I7)</f>
        <v>3.4399542725653681E-2</v>
      </c>
      <c r="H19" s="72">
        <f>SUM(K5,K7)</f>
        <v>3.4399542725653681E-2</v>
      </c>
      <c r="J19" s="197"/>
      <c r="M19" s="198"/>
    </row>
    <row r="20" spans="3:13" x14ac:dyDescent="0.3">
      <c r="E20" t="s">
        <v>12</v>
      </c>
      <c r="F20" s="72">
        <f>SUM(F11,F13)</f>
        <v>1.5300827626691469E-2</v>
      </c>
      <c r="G20" s="72">
        <f>SUM(I11,I13)</f>
        <v>1.5596729290019547E-2</v>
      </c>
      <c r="H20" s="72">
        <f>SUM(K11,K13)</f>
        <v>1.5596729290019547E-2</v>
      </c>
      <c r="J20" s="197"/>
    </row>
    <row r="21" spans="3:13" x14ac:dyDescent="0.3">
      <c r="C21">
        <v>51107</v>
      </c>
      <c r="D21" t="s">
        <v>3942</v>
      </c>
      <c r="F21" s="72"/>
      <c r="G21" s="72"/>
      <c r="H21" s="72"/>
      <c r="J21" s="197"/>
    </row>
    <row r="22" spans="3:13" x14ac:dyDescent="0.3">
      <c r="D22">
        <v>9063811</v>
      </c>
      <c r="E22" t="s">
        <v>10</v>
      </c>
      <c r="F22" s="72">
        <f>SUM(F6,F8)</f>
        <v>3.1832281291256342E-2</v>
      </c>
      <c r="G22" s="72">
        <f>SUM(I6,I8)</f>
        <v>5.2838157732451888E-2</v>
      </c>
      <c r="H22" s="72">
        <f>SUM(K6,K8)</f>
        <v>5.8702983624556497E-2</v>
      </c>
      <c r="J22" s="197"/>
    </row>
    <row r="23" spans="3:13" x14ac:dyDescent="0.3">
      <c r="E23" t="s">
        <v>12</v>
      </c>
      <c r="F23" s="72">
        <f>SUM(F12,F14)</f>
        <v>1.423687249886787E-2</v>
      </c>
      <c r="G23" s="72">
        <f>SUM(I12,I14)</f>
        <v>2.3631716579330421E-2</v>
      </c>
      <c r="H23" s="72">
        <f>SUM(K12,K14)</f>
        <v>2.6254716030252603E-2</v>
      </c>
      <c r="J23" s="197"/>
    </row>
    <row r="24" spans="3:13" x14ac:dyDescent="0.3">
      <c r="C24">
        <v>24033</v>
      </c>
      <c r="D24" t="s">
        <v>3939</v>
      </c>
      <c r="F24" s="196"/>
      <c r="G24" s="196"/>
      <c r="H24" s="196"/>
      <c r="J24" s="197"/>
    </row>
    <row r="25" spans="3:13" x14ac:dyDescent="0.3">
      <c r="D25">
        <v>9567311</v>
      </c>
      <c r="E25" t="s">
        <v>10</v>
      </c>
      <c r="F25" s="196">
        <f>SUM(F3,F4)</f>
        <v>4.3587036985008598E-6</v>
      </c>
      <c r="G25" s="196">
        <f>SUM(I3,I4)</f>
        <v>5.8603431693174051E-6</v>
      </c>
      <c r="H25" s="196">
        <f>SUM(K3,K4)</f>
        <v>5.8603431693174051E-6</v>
      </c>
      <c r="J25" s="197"/>
    </row>
    <row r="26" spans="3:13" x14ac:dyDescent="0.3">
      <c r="E26" t="s">
        <v>12</v>
      </c>
      <c r="F26" s="196">
        <f>SUM(F9,F10)</f>
        <v>2.8141546649858997E-6</v>
      </c>
      <c r="G26" s="196">
        <f>SUM(I9,I10)</f>
        <v>3.7836735894723099E-6</v>
      </c>
      <c r="H26" s="196">
        <f>SUM(K9,K10)</f>
        <v>3.7836735894723099E-6</v>
      </c>
      <c r="J26" s="197"/>
    </row>
    <row r="27" spans="3:13" x14ac:dyDescent="0.3">
      <c r="J27" s="197"/>
    </row>
    <row r="28" spans="3:13" x14ac:dyDescent="0.3">
      <c r="J28" s="197"/>
    </row>
    <row r="29" spans="3:13" x14ac:dyDescent="0.3">
      <c r="J29" s="197"/>
    </row>
    <row r="30" spans="3:13" x14ac:dyDescent="0.3">
      <c r="J30" s="197"/>
    </row>
    <row r="31" spans="3:13" x14ac:dyDescent="0.3">
      <c r="J31" s="197"/>
    </row>
    <row r="32" spans="3:13" x14ac:dyDescent="0.3">
      <c r="J32" s="197"/>
    </row>
    <row r="33" spans="10:10" x14ac:dyDescent="0.3">
      <c r="J33" s="197"/>
    </row>
    <row r="34" spans="10:10" x14ac:dyDescent="0.3">
      <c r="J34" s="197"/>
    </row>
    <row r="35" spans="10:10" x14ac:dyDescent="0.3">
      <c r="J35" s="197"/>
    </row>
    <row r="36" spans="10:10" x14ac:dyDescent="0.3">
      <c r="J36" s="197"/>
    </row>
    <row r="37" spans="10:10" x14ac:dyDescent="0.3">
      <c r="J37" s="197"/>
    </row>
  </sheetData>
  <sortState xmlns:xlrd2="http://schemas.microsoft.com/office/spreadsheetml/2017/richdata2" ref="A3:S14">
    <sortCondition ref="C1:C14"/>
  </sortState>
  <conditionalFormatting sqref="D25">
    <cfRule type="expression" dxfId="98" priority="1">
      <formula>COUNTIF($AC:$AC, #REF!) &gt; 1</formula>
    </cfRule>
  </conditionalFormatting>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DDE53C-566D-4AA1-94BC-58C60573E32F}">
  <dimension ref="A1:V169"/>
  <sheetViews>
    <sheetView zoomScale="70" zoomScaleNormal="70" workbookViewId="0">
      <pane ySplit="2" topLeftCell="A3" activePane="bottomLeft" state="frozen"/>
      <selection activeCell="Q163" sqref="Q163"/>
      <selection pane="bottomLeft"/>
    </sheetView>
  </sheetViews>
  <sheetFormatPr defaultRowHeight="14.4" x14ac:dyDescent="0.3"/>
  <cols>
    <col min="1" max="1" width="22.109375" bestFit="1" customWidth="1"/>
    <col min="2" max="2" width="8.44140625" bestFit="1" customWidth="1"/>
    <col min="3" max="3" width="10.109375" bestFit="1" customWidth="1"/>
    <col min="4" max="4" width="55" bestFit="1" customWidth="1"/>
    <col min="5" max="5" width="50.109375" bestFit="1" customWidth="1"/>
    <col min="6" max="6" width="45.5546875" bestFit="1" customWidth="1"/>
    <col min="7" max="7" width="27.6640625" bestFit="1" customWidth="1"/>
    <col min="8" max="8" width="34.109375" bestFit="1" customWidth="1"/>
    <col min="9" max="9" width="29.5546875" bestFit="1" customWidth="1"/>
    <col min="10" max="10" width="34.109375" bestFit="1" customWidth="1"/>
    <col min="11" max="11" width="29.5546875" bestFit="1" customWidth="1"/>
    <col min="12" max="12" width="15.6640625" bestFit="1" customWidth="1"/>
    <col min="13" max="13" width="40.77734375" bestFit="1" customWidth="1"/>
    <col min="14" max="14" width="18.21875" bestFit="1" customWidth="1"/>
    <col min="15" max="15" width="32.109375" bestFit="1" customWidth="1"/>
    <col min="16" max="16" width="29.6640625" bestFit="1" customWidth="1"/>
    <col min="17" max="17" width="48.44140625" bestFit="1" customWidth="1"/>
    <col min="18" max="18" width="22.33203125" bestFit="1" customWidth="1"/>
    <col min="20" max="20" width="33.88671875" bestFit="1" customWidth="1"/>
    <col min="21" max="21" width="28.5546875" bestFit="1" customWidth="1"/>
  </cols>
  <sheetData>
    <row r="1" spans="1:22" x14ac:dyDescent="0.3">
      <c r="A1" s="97" t="s">
        <v>3777</v>
      </c>
    </row>
    <row r="2" spans="1:22" s="38" customFormat="1" ht="52.2" x14ac:dyDescent="0.35">
      <c r="A2" s="51" t="s">
        <v>0</v>
      </c>
      <c r="B2" s="51" t="s">
        <v>956</v>
      </c>
      <c r="C2" s="51" t="s">
        <v>1</v>
      </c>
      <c r="D2" s="52" t="s">
        <v>968</v>
      </c>
      <c r="E2" s="52" t="s">
        <v>969</v>
      </c>
      <c r="F2" s="52" t="s">
        <v>958</v>
      </c>
      <c r="G2" s="52" t="s">
        <v>938</v>
      </c>
      <c r="H2" s="52" t="s">
        <v>960</v>
      </c>
      <c r="I2" s="52" t="s">
        <v>937</v>
      </c>
      <c r="J2" s="52" t="s">
        <v>961</v>
      </c>
      <c r="K2" s="52" t="s">
        <v>962</v>
      </c>
      <c r="L2" s="51" t="s">
        <v>2</v>
      </c>
      <c r="M2" s="51" t="s">
        <v>3</v>
      </c>
      <c r="N2" s="51" t="s">
        <v>4</v>
      </c>
      <c r="O2" s="51" t="s">
        <v>5</v>
      </c>
      <c r="P2" s="51" t="s">
        <v>6</v>
      </c>
      <c r="Q2" s="51" t="s">
        <v>7</v>
      </c>
      <c r="R2" s="51" t="s">
        <v>8</v>
      </c>
      <c r="T2" s="56" t="s">
        <v>972</v>
      </c>
      <c r="U2" s="62" t="s">
        <v>970</v>
      </c>
    </row>
    <row r="3" spans="1:22" s="39" customFormat="1" ht="15" customHeight="1" x14ac:dyDescent="0.3">
      <c r="A3" s="43" t="s">
        <v>9</v>
      </c>
      <c r="B3" s="54">
        <v>11001</v>
      </c>
      <c r="C3" s="54" t="s">
        <v>10</v>
      </c>
      <c r="D3" s="53">
        <v>46.019713609999997</v>
      </c>
      <c r="E3" s="53">
        <f>D3</f>
        <v>46.019713609999997</v>
      </c>
      <c r="F3" s="53">
        <f>SUMIFS('Avg CO SCC_MDE'!D:D, 'Avg CO SCC_MDE'!E:E, U3)</f>
        <v>6.5573083644565516E-2</v>
      </c>
      <c r="G3" s="53">
        <f t="shared" ref="G3:G34" si="0">F3/E3</f>
        <v>1.4248911716459836E-3</v>
      </c>
      <c r="H3" s="53">
        <v>55.305850255670599</v>
      </c>
      <c r="I3" s="53">
        <f>G3*H3</f>
        <v>7.8804817769679805E-2</v>
      </c>
      <c r="J3" s="53">
        <v>61.584257748908897</v>
      </c>
      <c r="K3" s="53">
        <f>G3*J3</f>
        <v>8.7750865178791049E-2</v>
      </c>
      <c r="L3" s="54">
        <v>2280207124</v>
      </c>
      <c r="M3" s="43" t="s">
        <v>350</v>
      </c>
      <c r="N3" s="43" t="s">
        <v>11</v>
      </c>
      <c r="O3" s="43" t="s">
        <v>351</v>
      </c>
      <c r="P3" s="43" t="s">
        <v>352</v>
      </c>
      <c r="Q3" s="43" t="s">
        <v>353</v>
      </c>
      <c r="R3" s="43" t="s">
        <v>934</v>
      </c>
      <c r="U3" s="39" t="str">
        <f t="shared" ref="U3:U34" si="1">TRIM(L3) &amp; "-" &amp; B3 &amp; "-" &amp; TRIM(C3)</f>
        <v>2280207124-11001-NOx</v>
      </c>
      <c r="V3"/>
    </row>
    <row r="4" spans="1:22" s="39" customFormat="1" ht="17.399999999999999" x14ac:dyDescent="0.3">
      <c r="A4" s="43" t="s">
        <v>9</v>
      </c>
      <c r="B4" s="54">
        <v>11001</v>
      </c>
      <c r="C4" s="54" t="s">
        <v>12</v>
      </c>
      <c r="D4" s="53">
        <v>1.4164631299999999</v>
      </c>
      <c r="E4" s="53">
        <f t="shared" ref="E4:E67" si="2">D4</f>
        <v>1.4164631299999999</v>
      </c>
      <c r="F4" s="53">
        <f>SUMIFS('Avg CO SCC_MDE'!D:D, 'Avg CO SCC_MDE'!E:E, U4)</f>
        <v>2.0183058223547552E-3</v>
      </c>
      <c r="G4" s="53">
        <f t="shared" si="0"/>
        <v>1.4248911811455024E-3</v>
      </c>
      <c r="H4" s="53">
        <v>1.7022856427215001</v>
      </c>
      <c r="I4" s="53">
        <f t="shared" ref="I4:I67" si="3">G4*H4</f>
        <v>2.4255718001044689E-3</v>
      </c>
      <c r="J4" s="53">
        <v>1.8955317981551001</v>
      </c>
      <c r="K4" s="53">
        <f t="shared" ref="K4:K67" si="4">G4*J4</f>
        <v>2.7009265427720788E-3</v>
      </c>
      <c r="L4" s="54">
        <v>2280207124</v>
      </c>
      <c r="M4" s="43" t="s">
        <v>350</v>
      </c>
      <c r="N4" s="43" t="s">
        <v>11</v>
      </c>
      <c r="O4" s="43" t="s">
        <v>351</v>
      </c>
      <c r="P4" s="43" t="s">
        <v>352</v>
      </c>
      <c r="Q4" s="43" t="s">
        <v>353</v>
      </c>
      <c r="R4" s="43" t="s">
        <v>934</v>
      </c>
      <c r="U4" s="39" t="str">
        <f t="shared" si="1"/>
        <v>2280207124-11001-VOC</v>
      </c>
      <c r="V4"/>
    </row>
    <row r="5" spans="1:22" s="39" customFormat="1" ht="17.399999999999999" x14ac:dyDescent="0.3">
      <c r="A5" s="43" t="s">
        <v>9</v>
      </c>
      <c r="B5" s="54">
        <v>11001</v>
      </c>
      <c r="C5" s="54" t="s">
        <v>10</v>
      </c>
      <c r="D5" s="53">
        <v>3.0926271299999999</v>
      </c>
      <c r="E5" s="53">
        <f t="shared" si="2"/>
        <v>3.0926271299999999</v>
      </c>
      <c r="F5" s="53">
        <f>SUMIFS('Avg CO SCC_MDE'!D:D, 'Avg CO SCC_MDE'!E:E, U5)</f>
        <v>9.6967431239296603E-2</v>
      </c>
      <c r="G5" s="53">
        <f t="shared" si="0"/>
        <v>3.1354388085994903E-2</v>
      </c>
      <c r="H5" s="53">
        <v>3.0873061784292801</v>
      </c>
      <c r="I5" s="53">
        <f t="shared" si="3"/>
        <v>9.6800596058761471E-2</v>
      </c>
      <c r="J5" s="53">
        <v>3.1053590491116698</v>
      </c>
      <c r="K5" s="53">
        <f t="shared" si="4"/>
        <v>9.7366632772203393E-2</v>
      </c>
      <c r="L5" s="54">
        <v>2280208124</v>
      </c>
      <c r="M5" s="43" t="s">
        <v>350</v>
      </c>
      <c r="N5" s="43" t="s">
        <v>11</v>
      </c>
      <c r="O5" s="43" t="s">
        <v>351</v>
      </c>
      <c r="P5" s="43" t="s">
        <v>357</v>
      </c>
      <c r="Q5" s="43" t="s">
        <v>353</v>
      </c>
      <c r="R5" s="43" t="s">
        <v>934</v>
      </c>
      <c r="U5" s="39" t="str">
        <f t="shared" si="1"/>
        <v>2280208124-11001-NOx</v>
      </c>
      <c r="V5"/>
    </row>
    <row r="6" spans="1:22" s="39" customFormat="1" ht="17.399999999999999" x14ac:dyDescent="0.3">
      <c r="A6" s="43" t="s">
        <v>9</v>
      </c>
      <c r="B6" s="54">
        <v>11001</v>
      </c>
      <c r="C6" s="54" t="s">
        <v>12</v>
      </c>
      <c r="D6" s="53">
        <v>8.8919349999999994E-2</v>
      </c>
      <c r="E6" s="53">
        <f t="shared" si="2"/>
        <v>8.8919349999999994E-2</v>
      </c>
      <c r="F6" s="53">
        <f>SUMIFS('Avg CO SCC_MDE'!D:D, 'Avg CO SCC_MDE'!E:E, U6)</f>
        <v>2.7880116175718734E-3</v>
      </c>
      <c r="G6" s="53">
        <f t="shared" si="0"/>
        <v>3.1354385941551231E-2</v>
      </c>
      <c r="H6" s="53">
        <v>8.8766361768583102E-2</v>
      </c>
      <c r="I6" s="53">
        <f t="shared" si="3"/>
        <v>2.7832147655195128E-3</v>
      </c>
      <c r="J6" s="53">
        <v>8.9285418693079599E-2</v>
      </c>
      <c r="K6" s="53">
        <f t="shared" si="4"/>
        <v>2.7994894766558104E-3</v>
      </c>
      <c r="L6" s="54">
        <v>2280208124</v>
      </c>
      <c r="M6" s="43" t="s">
        <v>350</v>
      </c>
      <c r="N6" s="43" t="s">
        <v>11</v>
      </c>
      <c r="O6" s="43" t="s">
        <v>351</v>
      </c>
      <c r="P6" s="43" t="s">
        <v>357</v>
      </c>
      <c r="Q6" s="43" t="s">
        <v>353</v>
      </c>
      <c r="R6" s="43" t="s">
        <v>934</v>
      </c>
      <c r="U6" s="39" t="str">
        <f t="shared" si="1"/>
        <v>2280208124-11001-VOC</v>
      </c>
      <c r="V6"/>
    </row>
    <row r="7" spans="1:22" s="39" customFormat="1" ht="17.399999999999999" x14ac:dyDescent="0.3">
      <c r="A7" s="43" t="s">
        <v>9</v>
      </c>
      <c r="B7" s="54">
        <v>11001</v>
      </c>
      <c r="C7" s="54" t="s">
        <v>10</v>
      </c>
      <c r="D7" s="53">
        <v>1.429043E-2</v>
      </c>
      <c r="E7" s="53">
        <f t="shared" si="2"/>
        <v>1.429043E-2</v>
      </c>
      <c r="F7" s="53">
        <f>SUMIFS('Avg CO SCC_MDE'!D:D, 'Avg CO SCC_MDE'!E:E, U7)</f>
        <v>0</v>
      </c>
      <c r="G7" s="53">
        <f t="shared" si="0"/>
        <v>0</v>
      </c>
      <c r="H7" s="53">
        <v>1.42658429150528E-2</v>
      </c>
      <c r="I7" s="53">
        <f t="shared" si="3"/>
        <v>0</v>
      </c>
      <c r="J7" s="53">
        <v>1.4349261728230501E-2</v>
      </c>
      <c r="K7" s="53">
        <f t="shared" si="4"/>
        <v>0</v>
      </c>
      <c r="L7" s="54">
        <v>2280209124</v>
      </c>
      <c r="M7" s="43" t="s">
        <v>350</v>
      </c>
      <c r="N7" s="43" t="s">
        <v>11</v>
      </c>
      <c r="O7" s="43" t="s">
        <v>351</v>
      </c>
      <c r="P7" s="43" t="s">
        <v>360</v>
      </c>
      <c r="Q7" s="43" t="s">
        <v>353</v>
      </c>
      <c r="R7" s="43" t="s">
        <v>934</v>
      </c>
      <c r="U7" s="39" t="str">
        <f t="shared" si="1"/>
        <v>2280209124-11001-NOx</v>
      </c>
      <c r="V7"/>
    </row>
    <row r="8" spans="1:22" s="39" customFormat="1" ht="17.399999999999999" x14ac:dyDescent="0.3">
      <c r="A8" s="43" t="s">
        <v>9</v>
      </c>
      <c r="B8" s="54">
        <v>11001</v>
      </c>
      <c r="C8" s="54" t="s">
        <v>12</v>
      </c>
      <c r="D8" s="53">
        <v>4.1088000000000002E-4</v>
      </c>
      <c r="E8" s="53">
        <f t="shared" si="2"/>
        <v>4.1088000000000002E-4</v>
      </c>
      <c r="F8" s="53">
        <f>SUMIFS('Avg CO SCC_MDE'!D:D, 'Avg CO SCC_MDE'!E:E, U8)</f>
        <v>0</v>
      </c>
      <c r="G8" s="53">
        <f t="shared" si="0"/>
        <v>0</v>
      </c>
      <c r="H8" s="53">
        <v>4.1017306945530002E-4</v>
      </c>
      <c r="I8" s="53">
        <f t="shared" si="3"/>
        <v>0</v>
      </c>
      <c r="J8" s="53">
        <v>4.1257153625849999E-4</v>
      </c>
      <c r="K8" s="53">
        <f t="shared" si="4"/>
        <v>0</v>
      </c>
      <c r="L8" s="54">
        <v>2280209124</v>
      </c>
      <c r="M8" s="43" t="s">
        <v>350</v>
      </c>
      <c r="N8" s="43" t="s">
        <v>11</v>
      </c>
      <c r="O8" s="43" t="s">
        <v>351</v>
      </c>
      <c r="P8" s="43" t="s">
        <v>360</v>
      </c>
      <c r="Q8" s="43" t="s">
        <v>353</v>
      </c>
      <c r="R8" s="43" t="s">
        <v>934</v>
      </c>
      <c r="U8" s="39" t="str">
        <f t="shared" si="1"/>
        <v>2280209124-11001-VOC</v>
      </c>
      <c r="V8"/>
    </row>
    <row r="9" spans="1:22" s="39" customFormat="1" ht="17.399999999999999" x14ac:dyDescent="0.3">
      <c r="A9" s="43" t="s">
        <v>9</v>
      </c>
      <c r="B9" s="54">
        <v>11001</v>
      </c>
      <c r="C9" s="54" t="s">
        <v>10</v>
      </c>
      <c r="D9" s="53">
        <v>29.475220570000001</v>
      </c>
      <c r="E9" s="53">
        <f t="shared" si="2"/>
        <v>29.475220570000001</v>
      </c>
      <c r="F9" s="53">
        <f>SUMIFS('Avg CO SCC_MDE'!D:D, 'Avg CO SCC_MDE'!E:E, U9)</f>
        <v>7.9716743521175165E-2</v>
      </c>
      <c r="G9" s="53">
        <f t="shared" si="0"/>
        <v>2.7045342487550775E-3</v>
      </c>
      <c r="H9" s="53">
        <v>29.4245076277031</v>
      </c>
      <c r="I9" s="53">
        <f t="shared" si="3"/>
        <v>7.9579588631878057E-2</v>
      </c>
      <c r="J9" s="53">
        <v>29.596565985506299</v>
      </c>
      <c r="K9" s="53">
        <f t="shared" si="4"/>
        <v>8.0044926353341359E-2</v>
      </c>
      <c r="L9" s="54">
        <v>2280212124</v>
      </c>
      <c r="M9" s="43" t="s">
        <v>350</v>
      </c>
      <c r="N9" s="43" t="s">
        <v>11</v>
      </c>
      <c r="O9" s="43" t="s">
        <v>351</v>
      </c>
      <c r="P9" s="43" t="s">
        <v>363</v>
      </c>
      <c r="Q9" s="43" t="s">
        <v>353</v>
      </c>
      <c r="R9" s="43" t="s">
        <v>934</v>
      </c>
      <c r="U9" s="39" t="str">
        <f t="shared" si="1"/>
        <v>2280212124-11001-NOx</v>
      </c>
      <c r="V9"/>
    </row>
    <row r="10" spans="1:22" s="39" customFormat="1" ht="17.399999999999999" x14ac:dyDescent="0.3">
      <c r="A10" s="43" t="s">
        <v>9</v>
      </c>
      <c r="B10" s="54">
        <v>11001</v>
      </c>
      <c r="C10" s="54" t="s">
        <v>12</v>
      </c>
      <c r="D10" s="53">
        <v>0.84747276999999999</v>
      </c>
      <c r="E10" s="53">
        <f t="shared" si="2"/>
        <v>0.84747276999999999</v>
      </c>
      <c r="F10" s="53">
        <f>SUMIFS('Avg CO SCC_MDE'!D:D, 'Avg CO SCC_MDE'!E:E, U10)</f>
        <v>2.2920191265411692E-3</v>
      </c>
      <c r="G10" s="53">
        <f t="shared" si="0"/>
        <v>2.7045342430780037E-3</v>
      </c>
      <c r="H10" s="53">
        <v>0.84601466936997705</v>
      </c>
      <c r="I10" s="53">
        <f t="shared" si="3"/>
        <v>2.2880756434574185E-3</v>
      </c>
      <c r="J10" s="53">
        <v>0.85096169844284797</v>
      </c>
      <c r="K10" s="53">
        <f t="shared" si="4"/>
        <v>2.3014550529865002E-3</v>
      </c>
      <c r="L10" s="54">
        <v>2280212124</v>
      </c>
      <c r="M10" s="43" t="s">
        <v>350</v>
      </c>
      <c r="N10" s="43" t="s">
        <v>11</v>
      </c>
      <c r="O10" s="43" t="s">
        <v>351</v>
      </c>
      <c r="P10" s="43" t="s">
        <v>363</v>
      </c>
      <c r="Q10" s="43" t="s">
        <v>353</v>
      </c>
      <c r="R10" s="43" t="s">
        <v>934</v>
      </c>
      <c r="U10" s="39" t="str">
        <f t="shared" si="1"/>
        <v>2280212124-11001-VOC</v>
      </c>
      <c r="V10"/>
    </row>
    <row r="11" spans="1:22" s="39" customFormat="1" ht="17.399999999999999" x14ac:dyDescent="0.3">
      <c r="A11" s="43" t="s">
        <v>9</v>
      </c>
      <c r="B11" s="54">
        <v>11001</v>
      </c>
      <c r="C11" s="54" t="s">
        <v>10</v>
      </c>
      <c r="D11" s="53">
        <v>1.5098599500000001</v>
      </c>
      <c r="E11" s="53">
        <f t="shared" si="2"/>
        <v>1.5098599500000001</v>
      </c>
      <c r="F11" s="53">
        <f>SUMIFS('Avg CO SCC_MDE'!D:D, 'Avg CO SCC_MDE'!E:E, U11)</f>
        <v>6.7165817379344584E-3</v>
      </c>
      <c r="G11" s="53">
        <f t="shared" si="0"/>
        <v>4.448479965267281E-3</v>
      </c>
      <c r="H11" s="53">
        <v>1.50726219367995</v>
      </c>
      <c r="I11" s="53">
        <f t="shared" si="3"/>
        <v>6.7050256709900698E-3</v>
      </c>
      <c r="J11" s="53">
        <v>1.51607583505348</v>
      </c>
      <c r="K11" s="53">
        <f t="shared" si="4"/>
        <v>6.7442329780612684E-3</v>
      </c>
      <c r="L11" s="54">
        <v>2280213124</v>
      </c>
      <c r="M11" s="43" t="s">
        <v>350</v>
      </c>
      <c r="N11" s="43" t="s">
        <v>11</v>
      </c>
      <c r="O11" s="43" t="s">
        <v>351</v>
      </c>
      <c r="P11" s="43" t="s">
        <v>366</v>
      </c>
      <c r="Q11" s="43" t="s">
        <v>353</v>
      </c>
      <c r="R11" s="43" t="s">
        <v>934</v>
      </c>
      <c r="U11" s="39" t="str">
        <f t="shared" si="1"/>
        <v>2280213124-11001-NOx</v>
      </c>
      <c r="V11"/>
    </row>
    <row r="12" spans="1:22" s="39" customFormat="1" ht="17.399999999999999" x14ac:dyDescent="0.3">
      <c r="A12" s="43" t="s">
        <v>9</v>
      </c>
      <c r="B12" s="54">
        <v>11001</v>
      </c>
      <c r="C12" s="54" t="s">
        <v>12</v>
      </c>
      <c r="D12" s="53">
        <v>4.341155E-2</v>
      </c>
      <c r="E12" s="53">
        <f t="shared" si="2"/>
        <v>4.341155E-2</v>
      </c>
      <c r="F12" s="53">
        <f>SUMIFS('Avg CO SCC_MDE'!D:D, 'Avg CO SCC_MDE'!E:E, U12)</f>
        <v>1.931154375897662E-4</v>
      </c>
      <c r="G12" s="53">
        <f t="shared" si="0"/>
        <v>4.448480590759054E-3</v>
      </c>
      <c r="H12" s="53">
        <v>4.3336859212701501E-2</v>
      </c>
      <c r="I12" s="53">
        <f t="shared" si="3"/>
        <v>1.9278317707216032E-4</v>
      </c>
      <c r="J12" s="53">
        <v>4.3590269360556003E-2</v>
      </c>
      <c r="K12" s="53">
        <f t="shared" si="4"/>
        <v>1.9391046719639246E-4</v>
      </c>
      <c r="L12" s="54">
        <v>2280213124</v>
      </c>
      <c r="M12" s="43" t="s">
        <v>350</v>
      </c>
      <c r="N12" s="43" t="s">
        <v>11</v>
      </c>
      <c r="O12" s="43" t="s">
        <v>351</v>
      </c>
      <c r="P12" s="43" t="s">
        <v>366</v>
      </c>
      <c r="Q12" s="43" t="s">
        <v>353</v>
      </c>
      <c r="R12" s="43" t="s">
        <v>934</v>
      </c>
      <c r="U12" s="39" t="str">
        <f t="shared" si="1"/>
        <v>2280213124-11001-VOC</v>
      </c>
      <c r="V12"/>
    </row>
    <row r="13" spans="1:22" s="39" customFormat="1" ht="17.399999999999999" x14ac:dyDescent="0.3">
      <c r="A13" s="43" t="s">
        <v>497</v>
      </c>
      <c r="B13" s="54">
        <v>24009</v>
      </c>
      <c r="C13" s="54" t="s">
        <v>10</v>
      </c>
      <c r="D13" s="53">
        <v>5.7161719999999902E-2</v>
      </c>
      <c r="E13" s="53">
        <f t="shared" si="2"/>
        <v>5.7161719999999902E-2</v>
      </c>
      <c r="F13" s="53">
        <f>SUMIFS('Avg CO SCC_MDE'!D:D, 'Avg CO SCC_MDE'!E:E, U13)</f>
        <v>9.5269541593070006E-3</v>
      </c>
      <c r="G13" s="53">
        <f t="shared" si="0"/>
        <v>0.16666668111643626</v>
      </c>
      <c r="H13" s="53">
        <v>5.9709729334612098E-2</v>
      </c>
      <c r="I13" s="53">
        <f t="shared" si="3"/>
        <v>9.9516224185605146E-3</v>
      </c>
      <c r="J13" s="53">
        <v>6.2038465225231598E-2</v>
      </c>
      <c r="K13" s="53">
        <f t="shared" si="4"/>
        <v>1.0339745100646796E-2</v>
      </c>
      <c r="L13" s="54">
        <v>2280201124</v>
      </c>
      <c r="M13" s="43" t="s">
        <v>350</v>
      </c>
      <c r="N13" s="43" t="s">
        <v>11</v>
      </c>
      <c r="O13" s="43" t="s">
        <v>351</v>
      </c>
      <c r="P13" s="43" t="s">
        <v>694</v>
      </c>
      <c r="Q13" s="43" t="s">
        <v>353</v>
      </c>
      <c r="R13" s="43" t="s">
        <v>934</v>
      </c>
      <c r="U13" s="39" t="str">
        <f t="shared" si="1"/>
        <v>2280201124-24009-NOx</v>
      </c>
      <c r="V13"/>
    </row>
    <row r="14" spans="1:22" s="39" customFormat="1" ht="17.399999999999999" x14ac:dyDescent="0.3">
      <c r="A14" s="43" t="s">
        <v>497</v>
      </c>
      <c r="B14" s="54">
        <v>24009</v>
      </c>
      <c r="C14" s="54" t="s">
        <v>12</v>
      </c>
      <c r="D14" s="53">
        <v>1.6435199999997999E-3</v>
      </c>
      <c r="E14" s="53">
        <f t="shared" si="2"/>
        <v>1.6435199999997999E-3</v>
      </c>
      <c r="F14" s="53">
        <f>SUMIFS('Avg CO SCC_MDE'!D:D, 'Avg CO SCC_MDE'!E:E, U14)</f>
        <v>2.7391938238185E-4</v>
      </c>
      <c r="G14" s="53">
        <f t="shared" si="0"/>
        <v>0.16666629087682738</v>
      </c>
      <c r="H14" s="53">
        <v>1.7167806419402E-3</v>
      </c>
      <c r="I14" s="53">
        <f t="shared" si="3"/>
        <v>2.8612946184131181E-4</v>
      </c>
      <c r="J14" s="53">
        <v>1.7837367099335999E-3</v>
      </c>
      <c r="K14" s="53">
        <f t="shared" si="4"/>
        <v>2.9728878134546846E-4</v>
      </c>
      <c r="L14" s="54">
        <v>2280201124</v>
      </c>
      <c r="M14" s="43" t="s">
        <v>350</v>
      </c>
      <c r="N14" s="43" t="s">
        <v>11</v>
      </c>
      <c r="O14" s="43" t="s">
        <v>351</v>
      </c>
      <c r="P14" s="43" t="s">
        <v>694</v>
      </c>
      <c r="Q14" s="43" t="s">
        <v>353</v>
      </c>
      <c r="R14" s="43" t="s">
        <v>934</v>
      </c>
      <c r="U14" s="39" t="str">
        <f t="shared" si="1"/>
        <v>2280201124-24009-VOC</v>
      </c>
      <c r="V14"/>
    </row>
    <row r="15" spans="1:22" s="39" customFormat="1" ht="17.399999999999999" x14ac:dyDescent="0.3">
      <c r="A15" s="43" t="s">
        <v>497</v>
      </c>
      <c r="B15" s="54">
        <v>24009</v>
      </c>
      <c r="C15" s="54" t="s">
        <v>10</v>
      </c>
      <c r="D15" s="53">
        <v>2.5903053599999999</v>
      </c>
      <c r="E15" s="53">
        <f t="shared" si="2"/>
        <v>2.5903053599999999</v>
      </c>
      <c r="F15" s="53">
        <f>SUMIFS('Avg CO SCC_MDE'!D:D, 'Avg CO SCC_MDE'!E:E, U15)</f>
        <v>2.2376699866347976E-3</v>
      </c>
      <c r="G15" s="53">
        <f t="shared" si="0"/>
        <v>8.6386339664401481E-4</v>
      </c>
      <c r="H15" s="53">
        <v>2.5858486670995702</v>
      </c>
      <c r="I15" s="53">
        <f t="shared" si="3"/>
        <v>2.2338200127680328E-3</v>
      </c>
      <c r="J15" s="53">
        <v>2.6009692897049801</v>
      </c>
      <c r="K15" s="53">
        <f t="shared" si="4"/>
        <v>2.2468821651713145E-3</v>
      </c>
      <c r="L15" s="54">
        <v>2280202124</v>
      </c>
      <c r="M15" s="43" t="s">
        <v>350</v>
      </c>
      <c r="N15" s="43" t="s">
        <v>11</v>
      </c>
      <c r="O15" s="43" t="s">
        <v>351</v>
      </c>
      <c r="P15" s="43" t="s">
        <v>715</v>
      </c>
      <c r="Q15" s="43" t="s">
        <v>353</v>
      </c>
      <c r="R15" s="43" t="s">
        <v>934</v>
      </c>
      <c r="U15" s="39" t="str">
        <f t="shared" si="1"/>
        <v>2280202124-24009-NOx</v>
      </c>
      <c r="V15"/>
    </row>
    <row r="16" spans="1:22" s="39" customFormat="1" ht="17.399999999999999" x14ac:dyDescent="0.3">
      <c r="A16" s="43" t="s">
        <v>497</v>
      </c>
      <c r="B16" s="54">
        <v>24009</v>
      </c>
      <c r="C16" s="54" t="s">
        <v>12</v>
      </c>
      <c r="D16" s="53">
        <v>7.8364699999999995E-2</v>
      </c>
      <c r="E16" s="53">
        <f t="shared" si="2"/>
        <v>7.8364699999999995E-2</v>
      </c>
      <c r="F16" s="53">
        <f>SUMIFS('Avg CO SCC_MDE'!D:D, 'Avg CO SCC_MDE'!E:E, U16)</f>
        <v>6.4337580559744394E-5</v>
      </c>
      <c r="G16" s="53">
        <f t="shared" si="0"/>
        <v>8.2100206546754343E-4</v>
      </c>
      <c r="H16" s="53">
        <v>7.8229871339438095E-2</v>
      </c>
      <c r="I16" s="53">
        <f t="shared" si="3"/>
        <v>6.4226885950938851E-5</v>
      </c>
      <c r="J16" s="53">
        <v>7.8687316655571105E-2</v>
      </c>
      <c r="K16" s="53">
        <f t="shared" si="4"/>
        <v>6.4602449500322505E-5</v>
      </c>
      <c r="L16" s="54">
        <v>2280202124</v>
      </c>
      <c r="M16" s="43" t="s">
        <v>350</v>
      </c>
      <c r="N16" s="43" t="s">
        <v>11</v>
      </c>
      <c r="O16" s="43" t="s">
        <v>351</v>
      </c>
      <c r="P16" s="43" t="s">
        <v>715</v>
      </c>
      <c r="Q16" s="43" t="s">
        <v>353</v>
      </c>
      <c r="R16" s="43" t="s">
        <v>934</v>
      </c>
      <c r="U16" s="39" t="str">
        <f t="shared" si="1"/>
        <v>2280202124-24009-VOC</v>
      </c>
      <c r="V16"/>
    </row>
    <row r="17" spans="1:22" s="39" customFormat="1" ht="17.399999999999999" x14ac:dyDescent="0.3">
      <c r="A17" s="43" t="s">
        <v>497</v>
      </c>
      <c r="B17" s="54">
        <v>24009</v>
      </c>
      <c r="C17" s="54" t="s">
        <v>10</v>
      </c>
      <c r="D17" s="53">
        <v>0.66986394999999999</v>
      </c>
      <c r="E17" s="53">
        <f t="shared" si="2"/>
        <v>0.66986394999999999</v>
      </c>
      <c r="F17" s="53">
        <f>SUMIFS('Avg CO SCC_MDE'!D:D, 'Avg CO SCC_MDE'!E:E, U17)</f>
        <v>2.0671403172918584E-2</v>
      </c>
      <c r="G17" s="53">
        <f t="shared" si="0"/>
        <v>3.0859106797609552E-2</v>
      </c>
      <c r="H17" s="53">
        <v>0.66871143031783398</v>
      </c>
      <c r="I17" s="53">
        <f t="shared" si="3"/>
        <v>2.0635837444960278E-2</v>
      </c>
      <c r="J17" s="53">
        <v>0.67262168744092399</v>
      </c>
      <c r="K17" s="53">
        <f t="shared" si="4"/>
        <v>2.0756504487127826E-2</v>
      </c>
      <c r="L17" s="54">
        <v>2280204124</v>
      </c>
      <c r="M17" s="43" t="s">
        <v>350</v>
      </c>
      <c r="N17" s="43" t="s">
        <v>11</v>
      </c>
      <c r="O17" s="43" t="s">
        <v>351</v>
      </c>
      <c r="P17" s="43" t="s">
        <v>702</v>
      </c>
      <c r="Q17" s="43" t="s">
        <v>353</v>
      </c>
      <c r="R17" s="43" t="s">
        <v>934</v>
      </c>
      <c r="U17" s="39" t="str">
        <f t="shared" si="1"/>
        <v>2280204124-24009-NOx</v>
      </c>
      <c r="V17"/>
    </row>
    <row r="18" spans="1:22" s="39" customFormat="1" ht="17.399999999999999" x14ac:dyDescent="0.3">
      <c r="A18" s="43" t="s">
        <v>497</v>
      </c>
      <c r="B18" s="54">
        <v>24009</v>
      </c>
      <c r="C18" s="54" t="s">
        <v>12</v>
      </c>
      <c r="D18" s="53">
        <v>1.925996E-2</v>
      </c>
      <c r="E18" s="53">
        <f t="shared" si="2"/>
        <v>1.925996E-2</v>
      </c>
      <c r="F18" s="53">
        <f>SUMIFS('Avg CO SCC_MDE'!D:D, 'Avg CO SCC_MDE'!E:E, U18)</f>
        <v>5.9434504411470226E-4</v>
      </c>
      <c r="G18" s="53">
        <f t="shared" si="0"/>
        <v>3.0859100647909043E-2</v>
      </c>
      <c r="H18" s="53">
        <v>1.9226822699540898E-2</v>
      </c>
      <c r="I18" s="53">
        <f t="shared" si="3"/>
        <v>5.9332245682463484E-4</v>
      </c>
      <c r="J18" s="53">
        <v>1.93392505974453E-2</v>
      </c>
      <c r="K18" s="53">
        <f t="shared" si="4"/>
        <v>5.9679188064169959E-4</v>
      </c>
      <c r="L18" s="54">
        <v>2280204124</v>
      </c>
      <c r="M18" s="43" t="s">
        <v>350</v>
      </c>
      <c r="N18" s="43" t="s">
        <v>11</v>
      </c>
      <c r="O18" s="43" t="s">
        <v>351</v>
      </c>
      <c r="P18" s="43" t="s">
        <v>702</v>
      </c>
      <c r="Q18" s="43" t="s">
        <v>353</v>
      </c>
      <c r="R18" s="43" t="s">
        <v>934</v>
      </c>
      <c r="U18" s="39" t="str">
        <f t="shared" si="1"/>
        <v>2280204124-24009-VOC</v>
      </c>
      <c r="V18"/>
    </row>
    <row r="19" spans="1:22" s="39" customFormat="1" ht="17.399999999999999" x14ac:dyDescent="0.3">
      <c r="A19" s="43" t="s">
        <v>497</v>
      </c>
      <c r="B19" s="54">
        <v>24009</v>
      </c>
      <c r="C19" s="54" t="s">
        <v>10</v>
      </c>
      <c r="D19" s="53">
        <v>12.7734439</v>
      </c>
      <c r="E19" s="53">
        <f t="shared" si="2"/>
        <v>12.7734439</v>
      </c>
      <c r="F19" s="53">
        <f>SUMIFS('Avg CO SCC_MDE'!D:D, 'Avg CO SCC_MDE'!E:E, U19)</f>
        <v>9.4544477718897357E-3</v>
      </c>
      <c r="G19" s="53">
        <f t="shared" si="0"/>
        <v>7.4016434768149999E-4</v>
      </c>
      <c r="H19" s="53">
        <v>15.3509468044386</v>
      </c>
      <c r="I19" s="53">
        <f t="shared" si="3"/>
        <v>1.1362223527800704E-2</v>
      </c>
      <c r="J19" s="53">
        <v>17.0936105371132</v>
      </c>
      <c r="K19" s="53">
        <f t="shared" si="4"/>
        <v>1.2652081092724006E-2</v>
      </c>
      <c r="L19" s="54">
        <v>2280207124</v>
      </c>
      <c r="M19" s="43" t="s">
        <v>350</v>
      </c>
      <c r="N19" s="43" t="s">
        <v>11</v>
      </c>
      <c r="O19" s="43" t="s">
        <v>351</v>
      </c>
      <c r="P19" s="43" t="s">
        <v>352</v>
      </c>
      <c r="Q19" s="43" t="s">
        <v>353</v>
      </c>
      <c r="R19" s="43" t="s">
        <v>934</v>
      </c>
      <c r="U19" s="39" t="str">
        <f t="shared" si="1"/>
        <v>2280207124-24009-NOx</v>
      </c>
      <c r="V19"/>
    </row>
    <row r="20" spans="1:22" s="39" customFormat="1" ht="17.399999999999999" x14ac:dyDescent="0.3">
      <c r="A20" s="43" t="s">
        <v>497</v>
      </c>
      <c r="B20" s="54">
        <v>24009</v>
      </c>
      <c r="C20" s="54" t="s">
        <v>12</v>
      </c>
      <c r="D20" s="53">
        <v>0.39323433000000002</v>
      </c>
      <c r="E20" s="53">
        <f t="shared" si="2"/>
        <v>0.39323433000000002</v>
      </c>
      <c r="F20" s="53">
        <f>SUMIFS('Avg CO SCC_MDE'!D:D, 'Avg CO SCC_MDE'!E:E, U20)</f>
        <v>2.9100304461181827E-4</v>
      </c>
      <c r="G20" s="53">
        <f t="shared" si="0"/>
        <v>7.4002451569225467E-4</v>
      </c>
      <c r="H20" s="53">
        <v>0.47258353571420503</v>
      </c>
      <c r="I20" s="53">
        <f t="shared" si="3"/>
        <v>3.4972340214103789E-4</v>
      </c>
      <c r="J20" s="53">
        <v>0.52623196527622895</v>
      </c>
      <c r="K20" s="53">
        <f t="shared" si="4"/>
        <v>3.8942455524532468E-4</v>
      </c>
      <c r="L20" s="54">
        <v>2280207124</v>
      </c>
      <c r="M20" s="43" t="s">
        <v>350</v>
      </c>
      <c r="N20" s="43" t="s">
        <v>11</v>
      </c>
      <c r="O20" s="43" t="s">
        <v>351</v>
      </c>
      <c r="P20" s="43" t="s">
        <v>352</v>
      </c>
      <c r="Q20" s="43" t="s">
        <v>353</v>
      </c>
      <c r="R20" s="43" t="s">
        <v>934</v>
      </c>
      <c r="U20" s="39" t="str">
        <f t="shared" si="1"/>
        <v>2280207124-24009-VOC</v>
      </c>
      <c r="V20"/>
    </row>
    <row r="21" spans="1:22" s="39" customFormat="1" ht="17.399999999999999" x14ac:dyDescent="0.3">
      <c r="A21" s="43" t="s">
        <v>497</v>
      </c>
      <c r="B21" s="54">
        <v>24009</v>
      </c>
      <c r="C21" s="54" t="s">
        <v>10</v>
      </c>
      <c r="D21" s="53">
        <v>156.59290956999999</v>
      </c>
      <c r="E21" s="53">
        <f t="shared" si="2"/>
        <v>156.59290956999999</v>
      </c>
      <c r="F21" s="53">
        <f>SUMIFS('Avg CO SCC_MDE'!D:D, 'Avg CO SCC_MDE'!E:E, U21)</f>
        <v>0.15321641366058159</v>
      </c>
      <c r="G21" s="53">
        <f t="shared" si="0"/>
        <v>9.7843774715796416E-4</v>
      </c>
      <c r="H21" s="53">
        <v>156.32348708448299</v>
      </c>
      <c r="I21" s="53">
        <f t="shared" si="3"/>
        <v>0.15295280053081864</v>
      </c>
      <c r="J21" s="53">
        <v>157.23758096887801</v>
      </c>
      <c r="K21" s="53">
        <f t="shared" si="4"/>
        <v>0.15384718449175697</v>
      </c>
      <c r="L21" s="54">
        <v>2280208124</v>
      </c>
      <c r="M21" s="43" t="s">
        <v>350</v>
      </c>
      <c r="N21" s="43" t="s">
        <v>11</v>
      </c>
      <c r="O21" s="43" t="s">
        <v>351</v>
      </c>
      <c r="P21" s="43" t="s">
        <v>357</v>
      </c>
      <c r="Q21" s="43" t="s">
        <v>353</v>
      </c>
      <c r="R21" s="43" t="s">
        <v>934</v>
      </c>
      <c r="U21" s="39" t="str">
        <f t="shared" si="1"/>
        <v>2280208124-24009-NOx</v>
      </c>
      <c r="V21"/>
    </row>
    <row r="22" spans="1:22" s="39" customFormat="1" ht="17.399999999999999" x14ac:dyDescent="0.3">
      <c r="A22" s="43" t="s">
        <v>497</v>
      </c>
      <c r="B22" s="54">
        <v>24009</v>
      </c>
      <c r="C22" s="54" t="s">
        <v>12</v>
      </c>
      <c r="D22" s="53">
        <v>4.5024064700000004</v>
      </c>
      <c r="E22" s="53">
        <f t="shared" si="2"/>
        <v>4.5024064700000004</v>
      </c>
      <c r="F22" s="53">
        <f>SUMIFS('Avg CO SCC_MDE'!D:D, 'Avg CO SCC_MDE'!E:E, U22)</f>
        <v>4.405284700532394E-3</v>
      </c>
      <c r="G22" s="53">
        <f t="shared" si="0"/>
        <v>9.7842892015309168E-4</v>
      </c>
      <c r="H22" s="53">
        <v>4.4946599536009799</v>
      </c>
      <c r="I22" s="53">
        <f t="shared" si="3"/>
        <v>4.3977052848571518E-3</v>
      </c>
      <c r="J22" s="53">
        <v>4.5209422561048997</v>
      </c>
      <c r="K22" s="53">
        <f t="shared" si="4"/>
        <v>4.4234206497151991E-3</v>
      </c>
      <c r="L22" s="54">
        <v>2280208124</v>
      </c>
      <c r="M22" s="43" t="s">
        <v>350</v>
      </c>
      <c r="N22" s="43" t="s">
        <v>11</v>
      </c>
      <c r="O22" s="43" t="s">
        <v>351</v>
      </c>
      <c r="P22" s="43" t="s">
        <v>357</v>
      </c>
      <c r="Q22" s="43" t="s">
        <v>353</v>
      </c>
      <c r="R22" s="43" t="s">
        <v>934</v>
      </c>
      <c r="U22" s="39" t="str">
        <f t="shared" si="1"/>
        <v>2280208124-24009-VOC</v>
      </c>
      <c r="V22"/>
    </row>
    <row r="23" spans="1:22" s="39" customFormat="1" ht="17.399999999999999" x14ac:dyDescent="0.3">
      <c r="A23" s="43" t="s">
        <v>497</v>
      </c>
      <c r="B23" s="54">
        <v>24009</v>
      </c>
      <c r="C23" s="54" t="s">
        <v>10</v>
      </c>
      <c r="D23" s="53">
        <v>9.3328811399999996</v>
      </c>
      <c r="E23" s="53">
        <f t="shared" si="2"/>
        <v>9.3328811399999996</v>
      </c>
      <c r="F23" s="53">
        <f>SUMIFS('Avg CO SCC_MDE'!D:D, 'Avg CO SCC_MDE'!E:E, U23)</f>
        <v>8.3785263625253417E-2</v>
      </c>
      <c r="G23" s="53">
        <f t="shared" si="0"/>
        <v>8.9774274812261697E-3</v>
      </c>
      <c r="H23" s="53">
        <v>9.3168236566779594</v>
      </c>
      <c r="I23" s="53">
        <f t="shared" si="3"/>
        <v>8.3641108733198799E-2</v>
      </c>
      <c r="J23" s="53">
        <v>9.3713033237157806</v>
      </c>
      <c r="K23" s="53">
        <f t="shared" si="4"/>
        <v>8.4130195993232196E-2</v>
      </c>
      <c r="L23" s="54">
        <v>2280209124</v>
      </c>
      <c r="M23" s="43" t="s">
        <v>350</v>
      </c>
      <c r="N23" s="43" t="s">
        <v>11</v>
      </c>
      <c r="O23" s="43" t="s">
        <v>351</v>
      </c>
      <c r="P23" s="43" t="s">
        <v>360</v>
      </c>
      <c r="Q23" s="43" t="s">
        <v>353</v>
      </c>
      <c r="R23" s="43" t="s">
        <v>934</v>
      </c>
      <c r="U23" s="39" t="str">
        <f t="shared" si="1"/>
        <v>2280209124-24009-NOx</v>
      </c>
      <c r="V23"/>
    </row>
    <row r="24" spans="1:22" s="39" customFormat="1" ht="17.399999999999999" x14ac:dyDescent="0.3">
      <c r="A24" s="43" t="s">
        <v>497</v>
      </c>
      <c r="B24" s="54">
        <v>24009</v>
      </c>
      <c r="C24" s="54" t="s">
        <v>12</v>
      </c>
      <c r="D24" s="53">
        <v>0.27465161999999999</v>
      </c>
      <c r="E24" s="53">
        <f t="shared" si="2"/>
        <v>0.27465161999999999</v>
      </c>
      <c r="F24" s="53">
        <f>SUMIFS('Avg CO SCC_MDE'!D:D, 'Avg CO SCC_MDE'!E:E, U24)</f>
        <v>2.4494951043149463E-3</v>
      </c>
      <c r="G24" s="53">
        <f t="shared" si="0"/>
        <v>8.9185532723781002E-3</v>
      </c>
      <c r="H24" s="53">
        <v>0.274179074197544</v>
      </c>
      <c r="I24" s="53">
        <f t="shared" si="3"/>
        <v>2.4452806794021042E-3</v>
      </c>
      <c r="J24" s="53">
        <v>0.275782322817616</v>
      </c>
      <c r="K24" s="53">
        <f t="shared" si="4"/>
        <v>2.4595793376290826E-3</v>
      </c>
      <c r="L24" s="54">
        <v>2280209124</v>
      </c>
      <c r="M24" s="43" t="s">
        <v>350</v>
      </c>
      <c r="N24" s="43" t="s">
        <v>11</v>
      </c>
      <c r="O24" s="43" t="s">
        <v>351</v>
      </c>
      <c r="P24" s="43" t="s">
        <v>360</v>
      </c>
      <c r="Q24" s="43" t="s">
        <v>353</v>
      </c>
      <c r="R24" s="43" t="s">
        <v>934</v>
      </c>
      <c r="U24" s="39" t="str">
        <f t="shared" si="1"/>
        <v>2280209124-24009-VOC</v>
      </c>
      <c r="V24"/>
    </row>
    <row r="25" spans="1:22" s="39" customFormat="1" ht="17.399999999999999" x14ac:dyDescent="0.3">
      <c r="A25" s="43" t="s">
        <v>497</v>
      </c>
      <c r="B25" s="54">
        <v>24009</v>
      </c>
      <c r="C25" s="54" t="s">
        <v>10</v>
      </c>
      <c r="D25" s="53">
        <v>7.6298999999999996E-4</v>
      </c>
      <c r="E25" s="53">
        <f t="shared" si="2"/>
        <v>7.6298999999999996E-4</v>
      </c>
      <c r="F25" s="53">
        <f>SUMIFS('Avg CO SCC_MDE'!D:D, 'Avg CO SCC_MDE'!E:E, U25)</f>
        <v>2.5432900179211634E-4</v>
      </c>
      <c r="G25" s="53">
        <f t="shared" si="0"/>
        <v>0.33333202504897358</v>
      </c>
      <c r="H25" s="53">
        <v>9.2202704580860004E-4</v>
      </c>
      <c r="I25" s="53">
        <f t="shared" si="3"/>
        <v>3.0734114232930338E-4</v>
      </c>
      <c r="J25" s="53">
        <v>1.0261359593077E-3</v>
      </c>
      <c r="K25" s="53">
        <f t="shared" si="4"/>
        <v>3.4204397729160679E-4</v>
      </c>
      <c r="L25" s="54">
        <v>2280210124</v>
      </c>
      <c r="M25" s="43" t="s">
        <v>350</v>
      </c>
      <c r="N25" s="43" t="s">
        <v>11</v>
      </c>
      <c r="O25" s="43" t="s">
        <v>351</v>
      </c>
      <c r="P25" s="43" t="s">
        <v>720</v>
      </c>
      <c r="Q25" s="43" t="s">
        <v>353</v>
      </c>
      <c r="R25" s="43" t="s">
        <v>934</v>
      </c>
      <c r="U25" s="39" t="str">
        <f t="shared" si="1"/>
        <v>2280210124-24009-NOx</v>
      </c>
      <c r="V25"/>
    </row>
    <row r="26" spans="1:22" s="39" customFormat="1" ht="17.399999999999999" x14ac:dyDescent="0.3">
      <c r="A26" s="43" t="s">
        <v>497</v>
      </c>
      <c r="B26" s="54">
        <v>24009</v>
      </c>
      <c r="C26" s="54" t="s">
        <v>10</v>
      </c>
      <c r="D26" s="53">
        <v>3.7644815</v>
      </c>
      <c r="E26" s="53">
        <f t="shared" si="2"/>
        <v>3.7644815</v>
      </c>
      <c r="F26" s="53">
        <f>SUMIFS('Avg CO SCC_MDE'!D:D, 'Avg CO SCC_MDE'!E:E, U26)</f>
        <v>4.7506003357713107E-2</v>
      </c>
      <c r="G26" s="53">
        <f t="shared" si="0"/>
        <v>1.2619534285854004E-2</v>
      </c>
      <c r="H26" s="53">
        <v>3.4965996487756201</v>
      </c>
      <c r="I26" s="53">
        <f t="shared" si="3"/>
        <v>4.4125459151629007E-2</v>
      </c>
      <c r="J26" s="53">
        <v>3.3315792316601001</v>
      </c>
      <c r="K26" s="53">
        <f t="shared" si="4"/>
        <v>4.2042978339973773E-2</v>
      </c>
      <c r="L26" s="54">
        <v>2280211124</v>
      </c>
      <c r="M26" s="43" t="s">
        <v>350</v>
      </c>
      <c r="N26" s="43" t="s">
        <v>11</v>
      </c>
      <c r="O26" s="43" t="s">
        <v>351</v>
      </c>
      <c r="P26" s="43" t="s">
        <v>725</v>
      </c>
      <c r="Q26" s="43" t="s">
        <v>353</v>
      </c>
      <c r="R26" s="43" t="s">
        <v>934</v>
      </c>
      <c r="U26" s="39" t="str">
        <f t="shared" si="1"/>
        <v>2280211124-24009-NOx</v>
      </c>
      <c r="V26"/>
    </row>
    <row r="27" spans="1:22" s="39" customFormat="1" ht="17.399999999999999" x14ac:dyDescent="0.3">
      <c r="A27" s="43" t="s">
        <v>497</v>
      </c>
      <c r="B27" s="54">
        <v>24009</v>
      </c>
      <c r="C27" s="54" t="s">
        <v>12</v>
      </c>
      <c r="D27" s="53">
        <v>0.1178604</v>
      </c>
      <c r="E27" s="53">
        <f t="shared" si="2"/>
        <v>0.1178604</v>
      </c>
      <c r="F27" s="53">
        <f>SUMIFS('Avg CO SCC_MDE'!D:D, 'Avg CO SCC_MDE'!E:E, U27)</f>
        <v>1.4873432385532537E-3</v>
      </c>
      <c r="G27" s="53">
        <f t="shared" si="0"/>
        <v>1.261953326607795E-2</v>
      </c>
      <c r="H27" s="53">
        <v>0.109473411741977</v>
      </c>
      <c r="I27" s="53">
        <f t="shared" si="3"/>
        <v>1.3815033612289273E-3</v>
      </c>
      <c r="J27" s="53">
        <v>0.10430686427205201</v>
      </c>
      <c r="K27" s="53">
        <f t="shared" si="4"/>
        <v>1.316303943561438E-3</v>
      </c>
      <c r="L27" s="54">
        <v>2280211124</v>
      </c>
      <c r="M27" s="43" t="s">
        <v>350</v>
      </c>
      <c r="N27" s="43" t="s">
        <v>11</v>
      </c>
      <c r="O27" s="43" t="s">
        <v>351</v>
      </c>
      <c r="P27" s="43" t="s">
        <v>725</v>
      </c>
      <c r="Q27" s="43" t="s">
        <v>353</v>
      </c>
      <c r="R27" s="43" t="s">
        <v>934</v>
      </c>
      <c r="U27" s="39" t="str">
        <f t="shared" si="1"/>
        <v>2280211124-24009-VOC</v>
      </c>
      <c r="V27"/>
    </row>
    <row r="28" spans="1:22" s="39" customFormat="1" ht="17.399999999999999" x14ac:dyDescent="0.3">
      <c r="A28" s="43" t="s">
        <v>497</v>
      </c>
      <c r="B28" s="54">
        <v>24009</v>
      </c>
      <c r="C28" s="54" t="s">
        <v>10</v>
      </c>
      <c r="D28" s="53">
        <v>1.37227458</v>
      </c>
      <c r="E28" s="53">
        <f t="shared" si="2"/>
        <v>1.37227458</v>
      </c>
      <c r="F28" s="53">
        <f>SUMIFS('Avg CO SCC_MDE'!D:D, 'Avg CO SCC_MDE'!E:E, U28)</f>
        <v>8.1147384083750298E-3</v>
      </c>
      <c r="G28" s="53">
        <f t="shared" si="0"/>
        <v>5.9133489220320832E-3</v>
      </c>
      <c r="H28" s="53">
        <v>1.36991354316142</v>
      </c>
      <c r="I28" s="53">
        <f t="shared" si="3"/>
        <v>8.1007767737307345E-3</v>
      </c>
      <c r="J28" s="53">
        <v>1.3779240450719701</v>
      </c>
      <c r="K28" s="53">
        <f t="shared" si="4"/>
        <v>8.1481456665684227E-3</v>
      </c>
      <c r="L28" s="54">
        <v>2280212124</v>
      </c>
      <c r="M28" s="43" t="s">
        <v>350</v>
      </c>
      <c r="N28" s="43" t="s">
        <v>11</v>
      </c>
      <c r="O28" s="43" t="s">
        <v>351</v>
      </c>
      <c r="P28" s="43" t="s">
        <v>363</v>
      </c>
      <c r="Q28" s="43" t="s">
        <v>353</v>
      </c>
      <c r="R28" s="43" t="s">
        <v>934</v>
      </c>
      <c r="U28" s="39" t="str">
        <f t="shared" si="1"/>
        <v>2280212124-24009-NOx</v>
      </c>
      <c r="V28"/>
    </row>
    <row r="29" spans="1:22" s="39" customFormat="1" ht="17.399999999999999" x14ac:dyDescent="0.3">
      <c r="A29" s="43" t="s">
        <v>497</v>
      </c>
      <c r="B29" s="54">
        <v>24009</v>
      </c>
      <c r="C29" s="54" t="s">
        <v>12</v>
      </c>
      <c r="D29" s="53">
        <v>3.9455689999999898E-2</v>
      </c>
      <c r="E29" s="53">
        <f t="shared" si="2"/>
        <v>3.9455689999999898E-2</v>
      </c>
      <c r="F29" s="53">
        <f>SUMIFS('Avg CO SCC_MDE'!D:D, 'Avg CO SCC_MDE'!E:E, U29)</f>
        <v>2.3331529635218164E-4</v>
      </c>
      <c r="G29" s="53">
        <f t="shared" si="0"/>
        <v>5.9133497944702587E-3</v>
      </c>
      <c r="H29" s="53">
        <v>3.9387805380595498E-2</v>
      </c>
      <c r="I29" s="53">
        <f t="shared" si="3"/>
        <v>2.3291387085197895E-4</v>
      </c>
      <c r="J29" s="53">
        <v>3.9618123630844597E-2</v>
      </c>
      <c r="K29" s="53">
        <f t="shared" si="4"/>
        <v>2.3427582322975221E-4</v>
      </c>
      <c r="L29" s="54">
        <v>2280212124</v>
      </c>
      <c r="M29" s="43" t="s">
        <v>350</v>
      </c>
      <c r="N29" s="43" t="s">
        <v>11</v>
      </c>
      <c r="O29" s="43" t="s">
        <v>351</v>
      </c>
      <c r="P29" s="43" t="s">
        <v>363</v>
      </c>
      <c r="Q29" s="43" t="s">
        <v>353</v>
      </c>
      <c r="R29" s="43" t="s">
        <v>934</v>
      </c>
      <c r="U29" s="39" t="str">
        <f t="shared" si="1"/>
        <v>2280212124-24009-VOC</v>
      </c>
      <c r="V29"/>
    </row>
    <row r="30" spans="1:22" s="39" customFormat="1" ht="17.399999999999999" x14ac:dyDescent="0.3">
      <c r="A30" s="43" t="s">
        <v>497</v>
      </c>
      <c r="B30" s="54">
        <v>24009</v>
      </c>
      <c r="C30" s="54" t="s">
        <v>10</v>
      </c>
      <c r="D30" s="53">
        <v>14.276500670000001</v>
      </c>
      <c r="E30" s="53">
        <f t="shared" si="2"/>
        <v>14.276500670000001</v>
      </c>
      <c r="F30" s="53">
        <f>SUMIFS('Avg CO SCC_MDE'!D:D, 'Avg CO SCC_MDE'!E:E, U30)</f>
        <v>6.6421572147700057E-3</v>
      </c>
      <c r="G30" s="53">
        <f t="shared" si="0"/>
        <v>4.6525107015387443E-4</v>
      </c>
      <c r="H30" s="53">
        <v>14.2519375508552</v>
      </c>
      <c r="I30" s="53">
        <f t="shared" si="3"/>
        <v>6.6307291973015702E-3</v>
      </c>
      <c r="J30" s="53">
        <v>14.3352750531013</v>
      </c>
      <c r="K30" s="53">
        <f t="shared" si="4"/>
        <v>6.6695020594055195E-3</v>
      </c>
      <c r="L30" s="54">
        <v>2280213124</v>
      </c>
      <c r="M30" s="43" t="s">
        <v>350</v>
      </c>
      <c r="N30" s="43" t="s">
        <v>11</v>
      </c>
      <c r="O30" s="43" t="s">
        <v>351</v>
      </c>
      <c r="P30" s="43" t="s">
        <v>366</v>
      </c>
      <c r="Q30" s="43" t="s">
        <v>353</v>
      </c>
      <c r="R30" s="43" t="s">
        <v>934</v>
      </c>
      <c r="U30" s="39" t="str">
        <f t="shared" si="1"/>
        <v>2280213124-24009-NOx</v>
      </c>
      <c r="V30"/>
    </row>
    <row r="31" spans="1:22" s="39" customFormat="1" ht="17.399999999999999" x14ac:dyDescent="0.3">
      <c r="A31" s="43" t="s">
        <v>497</v>
      </c>
      <c r="B31" s="54">
        <v>24009</v>
      </c>
      <c r="C31" s="54" t="s">
        <v>12</v>
      </c>
      <c r="D31" s="53">
        <v>0.41380471000000002</v>
      </c>
      <c r="E31" s="53">
        <f t="shared" si="2"/>
        <v>0.41380471000000002</v>
      </c>
      <c r="F31" s="53">
        <f>SUMIFS('Avg CO SCC_MDE'!D:D, 'Avg CO SCC_MDE'!E:E, U31)</f>
        <v>1.9225619513136766E-4</v>
      </c>
      <c r="G31" s="53">
        <f t="shared" si="0"/>
        <v>4.6460610642002514E-4</v>
      </c>
      <c r="H31" s="53">
        <v>0.41309274740991297</v>
      </c>
      <c r="I31" s="53">
        <f t="shared" si="3"/>
        <v>1.9192541296447058E-4</v>
      </c>
      <c r="J31" s="53">
        <v>0.41550828688601998</v>
      </c>
      <c r="K31" s="53">
        <f t="shared" si="4"/>
        <v>1.9304768735536854E-4</v>
      </c>
      <c r="L31" s="54">
        <v>2280213124</v>
      </c>
      <c r="M31" s="43" t="s">
        <v>350</v>
      </c>
      <c r="N31" s="43" t="s">
        <v>11</v>
      </c>
      <c r="O31" s="43" t="s">
        <v>351</v>
      </c>
      <c r="P31" s="43" t="s">
        <v>366</v>
      </c>
      <c r="Q31" s="43" t="s">
        <v>353</v>
      </c>
      <c r="R31" s="43" t="s">
        <v>934</v>
      </c>
      <c r="U31" s="39" t="str">
        <f t="shared" si="1"/>
        <v>2280213124-24009-VOC</v>
      </c>
      <c r="V31"/>
    </row>
    <row r="32" spans="1:22" s="39" customFormat="1" ht="17.399999999999999" x14ac:dyDescent="0.3">
      <c r="A32" s="43" t="s">
        <v>497</v>
      </c>
      <c r="B32" s="54">
        <v>24017</v>
      </c>
      <c r="C32" s="54" t="s">
        <v>10</v>
      </c>
      <c r="D32" s="53">
        <v>2.0608919999999999E-2</v>
      </c>
      <c r="E32" s="53">
        <f t="shared" si="2"/>
        <v>2.0608919999999999E-2</v>
      </c>
      <c r="F32" s="53">
        <f>SUMIFS('Avg CO SCC_MDE'!D:D, 'Avg CO SCC_MDE'!E:E, U32)</f>
        <v>0</v>
      </c>
      <c r="G32" s="53">
        <f t="shared" si="0"/>
        <v>0</v>
      </c>
      <c r="H32" s="53">
        <v>2.05734617760901E-2</v>
      </c>
      <c r="I32" s="53">
        <f t="shared" si="3"/>
        <v>0</v>
      </c>
      <c r="J32" s="53">
        <v>2.0693764079608899E-2</v>
      </c>
      <c r="K32" s="53">
        <f t="shared" si="4"/>
        <v>0</v>
      </c>
      <c r="L32" s="54">
        <v>2280202124</v>
      </c>
      <c r="M32" s="43" t="s">
        <v>350</v>
      </c>
      <c r="N32" s="43" t="s">
        <v>11</v>
      </c>
      <c r="O32" s="43" t="s">
        <v>351</v>
      </c>
      <c r="P32" s="43" t="s">
        <v>715</v>
      </c>
      <c r="Q32" s="43" t="s">
        <v>353</v>
      </c>
      <c r="R32" s="43" t="s">
        <v>934</v>
      </c>
      <c r="U32" s="39" t="str">
        <f t="shared" si="1"/>
        <v>2280202124-24017-NOx</v>
      </c>
      <c r="V32"/>
    </row>
    <row r="33" spans="1:22" s="39" customFormat="1" ht="17.399999999999999" x14ac:dyDescent="0.3">
      <c r="A33" s="43" t="s">
        <v>497</v>
      </c>
      <c r="B33" s="54">
        <v>24017</v>
      </c>
      <c r="C33" s="54" t="s">
        <v>12</v>
      </c>
      <c r="D33" s="53">
        <v>5.4155000000000002E-4</v>
      </c>
      <c r="E33" s="53">
        <f t="shared" si="2"/>
        <v>5.4155000000000002E-4</v>
      </c>
      <c r="F33" s="53">
        <f>SUMIFS('Avg CO SCC_MDE'!D:D, 'Avg CO SCC_MDE'!E:E, U33)</f>
        <v>0</v>
      </c>
      <c r="G33" s="53">
        <f t="shared" si="0"/>
        <v>0</v>
      </c>
      <c r="H33" s="53">
        <v>5.4061824806150003E-4</v>
      </c>
      <c r="I33" s="53">
        <f t="shared" si="3"/>
        <v>0</v>
      </c>
      <c r="J33" s="53">
        <v>5.4377948661599998E-4</v>
      </c>
      <c r="K33" s="53">
        <f t="shared" si="4"/>
        <v>0</v>
      </c>
      <c r="L33" s="54">
        <v>2280202124</v>
      </c>
      <c r="M33" s="43" t="s">
        <v>350</v>
      </c>
      <c r="N33" s="43" t="s">
        <v>11</v>
      </c>
      <c r="O33" s="43" t="s">
        <v>351</v>
      </c>
      <c r="P33" s="43" t="s">
        <v>715</v>
      </c>
      <c r="Q33" s="43" t="s">
        <v>353</v>
      </c>
      <c r="R33" s="43" t="s">
        <v>934</v>
      </c>
      <c r="U33" s="39" t="str">
        <f t="shared" si="1"/>
        <v>2280202124-24017-VOC</v>
      </c>
      <c r="V33"/>
    </row>
    <row r="34" spans="1:22" s="39" customFormat="1" ht="17.399999999999999" x14ac:dyDescent="0.3">
      <c r="A34" s="43" t="s">
        <v>497</v>
      </c>
      <c r="B34" s="54">
        <v>24017</v>
      </c>
      <c r="C34" s="54" t="s">
        <v>10</v>
      </c>
      <c r="D34" s="53">
        <v>0.26195123999999997</v>
      </c>
      <c r="E34" s="53">
        <f t="shared" si="2"/>
        <v>0.26195123999999997</v>
      </c>
      <c r="F34" s="53">
        <f>SUMIFS('Avg CO SCC_MDE'!D:D, 'Avg CO SCC_MDE'!E:E, U34)</f>
        <v>2.77330467975432E-3</v>
      </c>
      <c r="G34" s="53">
        <f t="shared" si="0"/>
        <v>1.0587102698022427E-2</v>
      </c>
      <c r="H34" s="53">
        <v>0.31480934836976299</v>
      </c>
      <c r="I34" s="53">
        <f t="shared" si="3"/>
        <v>3.3329189014881999E-3</v>
      </c>
      <c r="J34" s="53">
        <v>0.35054700293269098</v>
      </c>
      <c r="K34" s="53">
        <f t="shared" si="4"/>
        <v>3.7112771205323682E-3</v>
      </c>
      <c r="L34" s="54">
        <v>2280207124</v>
      </c>
      <c r="M34" s="43" t="s">
        <v>350</v>
      </c>
      <c r="N34" s="43" t="s">
        <v>11</v>
      </c>
      <c r="O34" s="43" t="s">
        <v>351</v>
      </c>
      <c r="P34" s="43" t="s">
        <v>352</v>
      </c>
      <c r="Q34" s="43" t="s">
        <v>353</v>
      </c>
      <c r="R34" s="43" t="s">
        <v>934</v>
      </c>
      <c r="U34" s="39" t="str">
        <f t="shared" si="1"/>
        <v>2280207124-24017-NOx</v>
      </c>
      <c r="V34"/>
    </row>
    <row r="35" spans="1:22" s="39" customFormat="1" ht="17.399999999999999" x14ac:dyDescent="0.3">
      <c r="A35" s="43" t="s">
        <v>497</v>
      </c>
      <c r="B35" s="54">
        <v>24017</v>
      </c>
      <c r="C35" s="54" t="s">
        <v>12</v>
      </c>
      <c r="D35" s="53">
        <v>8.0627199999999E-3</v>
      </c>
      <c r="E35" s="53">
        <f t="shared" si="2"/>
        <v>8.0627199999999E-3</v>
      </c>
      <c r="F35" s="53">
        <f>SUMIFS('Avg CO SCC_MDE'!D:D, 'Avg CO SCC_MDE'!E:E, U35)</f>
        <v>8.5360893086133417E-5</v>
      </c>
      <c r="G35" s="53">
        <f t="shared" ref="G35:G66" si="5">F35/E35</f>
        <v>1.0587108703531125E-2</v>
      </c>
      <c r="H35" s="53">
        <v>9.6896644936201003E-3</v>
      </c>
      <c r="I35" s="53">
        <f t="shared" si="3"/>
        <v>1.0258553129470187E-4</v>
      </c>
      <c r="J35" s="53">
        <v>1.07896505146735E-2</v>
      </c>
      <c r="K35" s="53">
        <f t="shared" si="4"/>
        <v>1.1423120287195889E-4</v>
      </c>
      <c r="L35" s="54">
        <v>2280207124</v>
      </c>
      <c r="M35" s="43" t="s">
        <v>350</v>
      </c>
      <c r="N35" s="43" t="s">
        <v>11</v>
      </c>
      <c r="O35" s="43" t="s">
        <v>351</v>
      </c>
      <c r="P35" s="43" t="s">
        <v>352</v>
      </c>
      <c r="Q35" s="43" t="s">
        <v>353</v>
      </c>
      <c r="R35" s="43" t="s">
        <v>934</v>
      </c>
      <c r="U35" s="39" t="str">
        <f t="shared" ref="U35:U66" si="6">TRIM(L35) &amp; "-" &amp; B35 &amp; "-" &amp; TRIM(C35)</f>
        <v>2280207124-24017-VOC</v>
      </c>
      <c r="V35"/>
    </row>
    <row r="36" spans="1:22" s="39" customFormat="1" ht="17.399999999999999" x14ac:dyDescent="0.3">
      <c r="A36" s="43" t="s">
        <v>497</v>
      </c>
      <c r="B36" s="54">
        <v>24017</v>
      </c>
      <c r="C36" s="54" t="s">
        <v>10</v>
      </c>
      <c r="D36" s="53">
        <v>24.11929847</v>
      </c>
      <c r="E36" s="53">
        <f t="shared" si="2"/>
        <v>24.11929847</v>
      </c>
      <c r="F36" s="53">
        <f>SUMIFS('Avg CO SCC_MDE'!D:D, 'Avg CO SCC_MDE'!E:E, U36)</f>
        <v>8.9311301812044011E-2</v>
      </c>
      <c r="G36" s="53">
        <f t="shared" si="5"/>
        <v>3.7028979894722456E-3</v>
      </c>
      <c r="H36" s="53">
        <v>24.077800541641999</v>
      </c>
      <c r="I36" s="53">
        <f t="shared" si="3"/>
        <v>8.9157639216559906E-2</v>
      </c>
      <c r="J36" s="53">
        <v>24.218594293337802</v>
      </c>
      <c r="K36" s="53">
        <f t="shared" si="4"/>
        <v>8.9678984116644544E-2</v>
      </c>
      <c r="L36" s="54">
        <v>2280208124</v>
      </c>
      <c r="M36" s="43" t="s">
        <v>350</v>
      </c>
      <c r="N36" s="43" t="s">
        <v>11</v>
      </c>
      <c r="O36" s="43" t="s">
        <v>351</v>
      </c>
      <c r="P36" s="43" t="s">
        <v>357</v>
      </c>
      <c r="Q36" s="43" t="s">
        <v>353</v>
      </c>
      <c r="R36" s="43" t="s">
        <v>934</v>
      </c>
      <c r="U36" s="39" t="str">
        <f t="shared" si="6"/>
        <v>2280208124-24017-NOx</v>
      </c>
      <c r="V36"/>
    </row>
    <row r="37" spans="1:22" s="39" customFormat="1" ht="17.399999999999999" x14ac:dyDescent="0.3">
      <c r="A37" s="43" t="s">
        <v>497</v>
      </c>
      <c r="B37" s="54">
        <v>24017</v>
      </c>
      <c r="C37" s="54" t="s">
        <v>12</v>
      </c>
      <c r="D37" s="53">
        <v>0.69347908999999996</v>
      </c>
      <c r="E37" s="53">
        <f t="shared" si="2"/>
        <v>0.69347908999999996</v>
      </c>
      <c r="F37" s="53">
        <f>SUMIFS('Avg CO SCC_MDE'!D:D, 'Avg CO SCC_MDE'!E:E, U37)</f>
        <v>2.5678822657265294E-3</v>
      </c>
      <c r="G37" s="53">
        <f t="shared" si="5"/>
        <v>3.7028978995264725E-3</v>
      </c>
      <c r="H37" s="53">
        <v>0.69228593980824005</v>
      </c>
      <c r="I37" s="53">
        <f t="shared" si="3"/>
        <v>2.5634641523876421E-3</v>
      </c>
      <c r="J37" s="53">
        <v>0.69633404771341501</v>
      </c>
      <c r="K37" s="53">
        <f t="shared" si="4"/>
        <v>2.5784538826467709E-3</v>
      </c>
      <c r="L37" s="54">
        <v>2280208124</v>
      </c>
      <c r="M37" s="43" t="s">
        <v>350</v>
      </c>
      <c r="N37" s="43" t="s">
        <v>11</v>
      </c>
      <c r="O37" s="43" t="s">
        <v>351</v>
      </c>
      <c r="P37" s="43" t="s">
        <v>357</v>
      </c>
      <c r="Q37" s="43" t="s">
        <v>353</v>
      </c>
      <c r="R37" s="43" t="s">
        <v>934</v>
      </c>
      <c r="U37" s="39" t="str">
        <f t="shared" si="6"/>
        <v>2280208124-24017-VOC</v>
      </c>
      <c r="V37"/>
    </row>
    <row r="38" spans="1:22" s="39" customFormat="1" ht="17.399999999999999" x14ac:dyDescent="0.3">
      <c r="A38" s="43" t="s">
        <v>497</v>
      </c>
      <c r="B38" s="54">
        <v>24017</v>
      </c>
      <c r="C38" s="54" t="s">
        <v>10</v>
      </c>
      <c r="D38" s="53">
        <v>0.10221035000000001</v>
      </c>
      <c r="E38" s="53">
        <f t="shared" si="2"/>
        <v>0.10221035000000001</v>
      </c>
      <c r="F38" s="53">
        <f>SUMIFS('Avg CO SCC_MDE'!D:D, 'Avg CO SCC_MDE'!E:E, U38)</f>
        <v>0</v>
      </c>
      <c r="G38" s="53">
        <f t="shared" si="5"/>
        <v>0</v>
      </c>
      <c r="H38" s="53">
        <v>0.102034494230935</v>
      </c>
      <c r="I38" s="53">
        <f t="shared" si="3"/>
        <v>0</v>
      </c>
      <c r="J38" s="53">
        <v>0.102631135905922</v>
      </c>
      <c r="K38" s="53">
        <f t="shared" si="4"/>
        <v>0</v>
      </c>
      <c r="L38" s="54">
        <v>2280209124</v>
      </c>
      <c r="M38" s="43" t="s">
        <v>350</v>
      </c>
      <c r="N38" s="43" t="s">
        <v>11</v>
      </c>
      <c r="O38" s="43" t="s">
        <v>351</v>
      </c>
      <c r="P38" s="43" t="s">
        <v>360</v>
      </c>
      <c r="Q38" s="43" t="s">
        <v>353</v>
      </c>
      <c r="R38" s="43" t="s">
        <v>934</v>
      </c>
      <c r="U38" s="39" t="str">
        <f t="shared" si="6"/>
        <v>2280209124-24017-NOx</v>
      </c>
      <c r="V38"/>
    </row>
    <row r="39" spans="1:22" s="39" customFormat="1" ht="17.399999999999999" x14ac:dyDescent="0.3">
      <c r="A39" s="43" t="s">
        <v>497</v>
      </c>
      <c r="B39" s="54">
        <v>24017</v>
      </c>
      <c r="C39" s="54" t="s">
        <v>12</v>
      </c>
      <c r="D39" s="53">
        <v>3.12269E-3</v>
      </c>
      <c r="E39" s="53">
        <f t="shared" si="2"/>
        <v>3.12269E-3</v>
      </c>
      <c r="F39" s="53">
        <f>SUMIFS('Avg CO SCC_MDE'!D:D, 'Avg CO SCC_MDE'!E:E, U39)</f>
        <v>0</v>
      </c>
      <c r="G39" s="53">
        <f t="shared" si="5"/>
        <v>0</v>
      </c>
      <c r="H39" s="53">
        <v>3.1173173244193001E-3</v>
      </c>
      <c r="I39" s="53">
        <f t="shared" si="3"/>
        <v>0</v>
      </c>
      <c r="J39" s="53">
        <v>3.1355456837983998E-3</v>
      </c>
      <c r="K39" s="53">
        <f t="shared" si="4"/>
        <v>0</v>
      </c>
      <c r="L39" s="54">
        <v>2280209124</v>
      </c>
      <c r="M39" s="43" t="s">
        <v>350</v>
      </c>
      <c r="N39" s="43" t="s">
        <v>11</v>
      </c>
      <c r="O39" s="43" t="s">
        <v>351</v>
      </c>
      <c r="P39" s="43" t="s">
        <v>360</v>
      </c>
      <c r="Q39" s="43" t="s">
        <v>353</v>
      </c>
      <c r="R39" s="43" t="s">
        <v>934</v>
      </c>
      <c r="U39" s="39" t="str">
        <f t="shared" si="6"/>
        <v>2280209124-24017-VOC</v>
      </c>
      <c r="V39"/>
    </row>
    <row r="40" spans="1:22" s="39" customFormat="1" ht="17.399999999999999" x14ac:dyDescent="0.3">
      <c r="A40" s="43" t="s">
        <v>497</v>
      </c>
      <c r="B40" s="54">
        <v>24017</v>
      </c>
      <c r="C40" s="54" t="s">
        <v>10</v>
      </c>
      <c r="D40" s="53">
        <v>0.44598922000000002</v>
      </c>
      <c r="E40" s="53">
        <f t="shared" si="2"/>
        <v>0.44598922000000002</v>
      </c>
      <c r="F40" s="53">
        <f>SUMIFS('Avg CO SCC_MDE'!D:D, 'Avg CO SCC_MDE'!E:E, U40)</f>
        <v>6.3303554518937709E-3</v>
      </c>
      <c r="G40" s="53">
        <f t="shared" si="5"/>
        <v>1.419396516331442E-2</v>
      </c>
      <c r="H40" s="53">
        <v>0.445221883059291</v>
      </c>
      <c r="I40" s="53">
        <f t="shared" si="3"/>
        <v>6.3194638980888229E-3</v>
      </c>
      <c r="J40" s="53">
        <v>0.44782529607222699</v>
      </c>
      <c r="K40" s="53">
        <f t="shared" si="4"/>
        <v>6.3564166517001558E-3</v>
      </c>
      <c r="L40" s="54">
        <v>2280212124</v>
      </c>
      <c r="M40" s="43" t="s">
        <v>350</v>
      </c>
      <c r="N40" s="43" t="s">
        <v>11</v>
      </c>
      <c r="O40" s="43" t="s">
        <v>351</v>
      </c>
      <c r="P40" s="43" t="s">
        <v>363</v>
      </c>
      <c r="Q40" s="43" t="s">
        <v>353</v>
      </c>
      <c r="R40" s="43" t="s">
        <v>934</v>
      </c>
      <c r="U40" s="39" t="str">
        <f t="shared" si="6"/>
        <v>2280212124-24017-NOx</v>
      </c>
      <c r="V40"/>
    </row>
    <row r="41" spans="1:22" s="39" customFormat="1" ht="17.399999999999999" x14ac:dyDescent="0.3">
      <c r="A41" s="43" t="s">
        <v>497</v>
      </c>
      <c r="B41" s="54">
        <v>24017</v>
      </c>
      <c r="C41" s="54" t="s">
        <v>12</v>
      </c>
      <c r="D41" s="53">
        <v>1.28231E-2</v>
      </c>
      <c r="E41" s="53">
        <f t="shared" si="2"/>
        <v>1.28231E-2</v>
      </c>
      <c r="F41" s="53">
        <f>SUMIFS('Avg CO SCC_MDE'!D:D, 'Avg CO SCC_MDE'!E:E, U41)</f>
        <v>1.8201064334358557E-4</v>
      </c>
      <c r="G41" s="53">
        <f t="shared" si="5"/>
        <v>1.4193965838493467E-2</v>
      </c>
      <c r="H41" s="53">
        <v>1.28010374974027E-2</v>
      </c>
      <c r="I41" s="53">
        <f t="shared" si="3"/>
        <v>1.8169748893540782E-4</v>
      </c>
      <c r="J41" s="53">
        <v>1.28758909331117E-2</v>
      </c>
      <c r="K41" s="53">
        <f t="shared" si="4"/>
        <v>1.8275995604475525E-4</v>
      </c>
      <c r="L41" s="54">
        <v>2280212124</v>
      </c>
      <c r="M41" s="43" t="s">
        <v>350</v>
      </c>
      <c r="N41" s="43" t="s">
        <v>11</v>
      </c>
      <c r="O41" s="43" t="s">
        <v>351</v>
      </c>
      <c r="P41" s="43" t="s">
        <v>363</v>
      </c>
      <c r="Q41" s="43" t="s">
        <v>353</v>
      </c>
      <c r="R41" s="43" t="s">
        <v>934</v>
      </c>
      <c r="U41" s="39" t="str">
        <f t="shared" si="6"/>
        <v>2280212124-24017-VOC</v>
      </c>
      <c r="V41"/>
    </row>
    <row r="42" spans="1:22" s="39" customFormat="1" ht="17.399999999999999" x14ac:dyDescent="0.3">
      <c r="A42" s="43" t="s">
        <v>497</v>
      </c>
      <c r="B42" s="54">
        <v>24017</v>
      </c>
      <c r="C42" s="54" t="s">
        <v>10</v>
      </c>
      <c r="D42" s="53">
        <v>13.345696200000001</v>
      </c>
      <c r="E42" s="53">
        <f t="shared" si="2"/>
        <v>13.345696200000001</v>
      </c>
      <c r="F42" s="53">
        <f>SUMIFS('Avg CO SCC_MDE'!D:D, 'Avg CO SCC_MDE'!E:E, U42)</f>
        <v>6.5684952554083253E-3</v>
      </c>
      <c r="G42" s="53">
        <f t="shared" si="5"/>
        <v>4.9218078674744036E-4</v>
      </c>
      <c r="H42" s="53">
        <v>13.322734556008401</v>
      </c>
      <c r="I42" s="53">
        <f t="shared" si="3"/>
        <v>6.5571939754035255E-3</v>
      </c>
      <c r="J42" s="53">
        <v>13.400638589549301</v>
      </c>
      <c r="K42" s="53">
        <f t="shared" si="4"/>
        <v>6.5955368439224839E-3</v>
      </c>
      <c r="L42" s="54">
        <v>2280213124</v>
      </c>
      <c r="M42" s="43" t="s">
        <v>350</v>
      </c>
      <c r="N42" s="43" t="s">
        <v>11</v>
      </c>
      <c r="O42" s="43" t="s">
        <v>351</v>
      </c>
      <c r="P42" s="43" t="s">
        <v>366</v>
      </c>
      <c r="Q42" s="43" t="s">
        <v>353</v>
      </c>
      <c r="R42" s="43" t="s">
        <v>934</v>
      </c>
      <c r="U42" s="39" t="str">
        <f t="shared" si="6"/>
        <v>2280213124-24017-NOx</v>
      </c>
      <c r="V42"/>
    </row>
    <row r="43" spans="1:22" s="39" customFormat="1" ht="17.399999999999999" x14ac:dyDescent="0.3">
      <c r="A43" s="43" t="s">
        <v>497</v>
      </c>
      <c r="B43" s="54">
        <v>24017</v>
      </c>
      <c r="C43" s="54" t="s">
        <v>12</v>
      </c>
      <c r="D43" s="53">
        <v>0.38891186</v>
      </c>
      <c r="E43" s="53">
        <f t="shared" si="2"/>
        <v>0.38891186</v>
      </c>
      <c r="F43" s="53">
        <f>SUMIFS('Avg CO SCC_MDE'!D:D, 'Avg CO SCC_MDE'!E:E, U43)</f>
        <v>1.920525580219522E-4</v>
      </c>
      <c r="G43" s="53">
        <f t="shared" si="5"/>
        <v>4.9382026565595661E-4</v>
      </c>
      <c r="H43" s="53">
        <v>0.38824272625533701</v>
      </c>
      <c r="I43" s="53">
        <f t="shared" si="3"/>
        <v>1.9172212621840337E-4</v>
      </c>
      <c r="J43" s="53">
        <v>0.390512956457783</v>
      </c>
      <c r="K43" s="53">
        <f t="shared" si="4"/>
        <v>1.9284321190007542E-4</v>
      </c>
      <c r="L43" s="54">
        <v>2280213124</v>
      </c>
      <c r="M43" s="43" t="s">
        <v>350</v>
      </c>
      <c r="N43" s="43" t="s">
        <v>11</v>
      </c>
      <c r="O43" s="43" t="s">
        <v>351</v>
      </c>
      <c r="P43" s="43" t="s">
        <v>366</v>
      </c>
      <c r="Q43" s="43" t="s">
        <v>353</v>
      </c>
      <c r="R43" s="43" t="s">
        <v>934</v>
      </c>
      <c r="U43" s="39" t="str">
        <f t="shared" si="6"/>
        <v>2280213124-24017-VOC</v>
      </c>
      <c r="V43"/>
    </row>
    <row r="44" spans="1:22" s="39" customFormat="1" ht="17.399999999999999" x14ac:dyDescent="0.3">
      <c r="A44" s="43" t="s">
        <v>497</v>
      </c>
      <c r="B44" s="54">
        <v>24033</v>
      </c>
      <c r="C44" s="54" t="s">
        <v>10</v>
      </c>
      <c r="D44" s="53">
        <v>0.39002747999999998</v>
      </c>
      <c r="E44" s="53">
        <f t="shared" si="2"/>
        <v>0.39002747999999998</v>
      </c>
      <c r="F44" s="53">
        <f>SUMIFS('Avg CO SCC_MDE'!D:D, 'Avg CO SCC_MDE'!E:E, U44)</f>
        <v>4.8826970270826149E-3</v>
      </c>
      <c r="G44" s="53">
        <f t="shared" si="5"/>
        <v>1.2518853869175103E-2</v>
      </c>
      <c r="H44" s="53">
        <v>0.46872958809090098</v>
      </c>
      <c r="I44" s="53">
        <f t="shared" si="3"/>
        <v>5.8679572174686282E-3</v>
      </c>
      <c r="J44" s="53">
        <v>0.52194051143025799</v>
      </c>
      <c r="K44" s="53">
        <f t="shared" si="4"/>
        <v>6.5340969909979179E-3</v>
      </c>
      <c r="L44" s="54">
        <v>2280207124</v>
      </c>
      <c r="M44" s="43" t="s">
        <v>350</v>
      </c>
      <c r="N44" s="43" t="s">
        <v>11</v>
      </c>
      <c r="O44" s="43" t="s">
        <v>351</v>
      </c>
      <c r="P44" s="43" t="s">
        <v>352</v>
      </c>
      <c r="Q44" s="43" t="s">
        <v>353</v>
      </c>
      <c r="R44" s="43" t="s">
        <v>934</v>
      </c>
      <c r="U44" s="39" t="str">
        <f t="shared" si="6"/>
        <v>2280207124-24033-NOx</v>
      </c>
      <c r="V44"/>
    </row>
    <row r="45" spans="1:22" s="39" customFormat="1" ht="17.399999999999999" x14ac:dyDescent="0.3">
      <c r="A45" s="43" t="s">
        <v>497</v>
      </c>
      <c r="B45" s="54">
        <v>24033</v>
      </c>
      <c r="C45" s="54" t="s">
        <v>12</v>
      </c>
      <c r="D45" s="53">
        <v>1.2004839999999999E-2</v>
      </c>
      <c r="E45" s="53">
        <f t="shared" si="2"/>
        <v>1.2004839999999999E-2</v>
      </c>
      <c r="F45" s="53">
        <f>SUMIFS('Avg CO SCC_MDE'!D:D, 'Avg CO SCC_MDE'!E:E, U45)</f>
        <v>1.5028690570619254E-4</v>
      </c>
      <c r="G45" s="53">
        <f t="shared" si="5"/>
        <v>1.2518859535503394E-2</v>
      </c>
      <c r="H45" s="53">
        <v>1.4427249352525401E-2</v>
      </c>
      <c r="I45" s="53">
        <f t="shared" si="3"/>
        <v>1.8061270812794777E-4</v>
      </c>
      <c r="J45" s="53">
        <v>1.6065053491201201E-2</v>
      </c>
      <c r="K45" s="53">
        <f t="shared" si="4"/>
        <v>2.0111614808669624E-4</v>
      </c>
      <c r="L45" s="54">
        <v>2280207124</v>
      </c>
      <c r="M45" s="43" t="s">
        <v>350</v>
      </c>
      <c r="N45" s="43" t="s">
        <v>11</v>
      </c>
      <c r="O45" s="43" t="s">
        <v>351</v>
      </c>
      <c r="P45" s="43" t="s">
        <v>352</v>
      </c>
      <c r="Q45" s="43" t="s">
        <v>353</v>
      </c>
      <c r="R45" s="43" t="s">
        <v>934</v>
      </c>
      <c r="U45" s="39" t="str">
        <f t="shared" si="6"/>
        <v>2280207124-24033-VOC</v>
      </c>
      <c r="V45"/>
    </row>
    <row r="46" spans="1:22" s="39" customFormat="1" ht="17.399999999999999" x14ac:dyDescent="0.3">
      <c r="A46" s="43" t="s">
        <v>497</v>
      </c>
      <c r="B46" s="54">
        <v>24033</v>
      </c>
      <c r="C46" s="54" t="s">
        <v>10</v>
      </c>
      <c r="D46" s="53">
        <v>0.44515799</v>
      </c>
      <c r="E46" s="53">
        <f t="shared" si="2"/>
        <v>0.44515799</v>
      </c>
      <c r="F46" s="53">
        <f>SUMIFS('Avg CO SCC_MDE'!D:D, 'Avg CO SCC_MDE'!E:E, U46)</f>
        <v>2.8174556292289575E-3</v>
      </c>
      <c r="G46" s="53">
        <f t="shared" si="5"/>
        <v>6.3291139157784348E-3</v>
      </c>
      <c r="H46" s="53">
        <v>0.44439208321378099</v>
      </c>
      <c r="I46" s="53">
        <f t="shared" si="3"/>
        <v>2.8126081179301095E-3</v>
      </c>
      <c r="J46" s="53">
        <v>0.44699064401302702</v>
      </c>
      <c r="K46" s="53">
        <f t="shared" si="4"/>
        <v>2.8290547052456138E-3</v>
      </c>
      <c r="L46" s="54">
        <v>2280208124</v>
      </c>
      <c r="M46" s="43" t="s">
        <v>350</v>
      </c>
      <c r="N46" s="43" t="s">
        <v>11</v>
      </c>
      <c r="O46" s="43" t="s">
        <v>351</v>
      </c>
      <c r="P46" s="43" t="s">
        <v>357</v>
      </c>
      <c r="Q46" s="43" t="s">
        <v>353</v>
      </c>
      <c r="R46" s="43" t="s">
        <v>934</v>
      </c>
      <c r="U46" s="39" t="str">
        <f t="shared" si="6"/>
        <v>2280208124-24033-NOx</v>
      </c>
      <c r="V46"/>
    </row>
    <row r="47" spans="1:22" s="39" customFormat="1" ht="17.399999999999999" x14ac:dyDescent="0.3">
      <c r="A47" s="43" t="s">
        <v>497</v>
      </c>
      <c r="B47" s="54">
        <v>24033</v>
      </c>
      <c r="C47" s="54" t="s">
        <v>12</v>
      </c>
      <c r="D47" s="53">
        <v>1.27992E-2</v>
      </c>
      <c r="E47" s="53">
        <f t="shared" si="2"/>
        <v>1.27992E-2</v>
      </c>
      <c r="F47" s="53">
        <f>SUMIFS('Avg CO SCC_MDE'!D:D, 'Avg CO SCC_MDE'!E:E, U47)</f>
        <v>8.1007601479085795E-5</v>
      </c>
      <c r="G47" s="53">
        <f t="shared" si="5"/>
        <v>6.3291144352057779E-3</v>
      </c>
      <c r="H47" s="53">
        <v>1.27771786180223E-2</v>
      </c>
      <c r="I47" s="53">
        <f t="shared" si="3"/>
        <v>8.0868225632527553E-5</v>
      </c>
      <c r="J47" s="53">
        <v>1.28518925401102E-2</v>
      </c>
      <c r="K47" s="53">
        <f t="shared" si="4"/>
        <v>8.1341098595324917E-5</v>
      </c>
      <c r="L47" s="54">
        <v>2280208124</v>
      </c>
      <c r="M47" s="43" t="s">
        <v>350</v>
      </c>
      <c r="N47" s="43" t="s">
        <v>11</v>
      </c>
      <c r="O47" s="43" t="s">
        <v>351</v>
      </c>
      <c r="P47" s="43" t="s">
        <v>357</v>
      </c>
      <c r="Q47" s="43" t="s">
        <v>353</v>
      </c>
      <c r="R47" s="43" t="s">
        <v>934</v>
      </c>
      <c r="U47" s="39" t="str">
        <f t="shared" si="6"/>
        <v>2280208124-24033-VOC</v>
      </c>
      <c r="V47"/>
    </row>
    <row r="48" spans="1:22" s="39" customFormat="1" ht="17.399999999999999" x14ac:dyDescent="0.3">
      <c r="A48" s="43" t="s">
        <v>497</v>
      </c>
      <c r="B48" s="54">
        <v>24033</v>
      </c>
      <c r="C48" s="54" t="s">
        <v>10</v>
      </c>
      <c r="D48" s="53">
        <v>1.71485E-3</v>
      </c>
      <c r="E48" s="53">
        <f t="shared" si="2"/>
        <v>1.71485E-3</v>
      </c>
      <c r="F48" s="53">
        <f>SUMIFS('Avg CO SCC_MDE'!D:D, 'Avg CO SCC_MDE'!E:E, U48)</f>
        <v>0</v>
      </c>
      <c r="G48" s="53">
        <f t="shared" si="5"/>
        <v>0</v>
      </c>
      <c r="H48" s="53">
        <v>1.7118995525591001E-3</v>
      </c>
      <c r="I48" s="53">
        <f t="shared" si="3"/>
        <v>0</v>
      </c>
      <c r="J48" s="53">
        <v>1.7219098008006001E-3</v>
      </c>
      <c r="K48" s="53">
        <f t="shared" si="4"/>
        <v>0</v>
      </c>
      <c r="L48" s="54">
        <v>2280209124</v>
      </c>
      <c r="M48" s="43" t="s">
        <v>350</v>
      </c>
      <c r="N48" s="43" t="s">
        <v>11</v>
      </c>
      <c r="O48" s="43" t="s">
        <v>351</v>
      </c>
      <c r="P48" s="43" t="s">
        <v>360</v>
      </c>
      <c r="Q48" s="43" t="s">
        <v>353</v>
      </c>
      <c r="R48" s="43" t="s">
        <v>934</v>
      </c>
      <c r="U48" s="39" t="str">
        <f t="shared" si="6"/>
        <v>2280209124-24033-NOx</v>
      </c>
      <c r="V48"/>
    </row>
    <row r="49" spans="1:22" s="39" customFormat="1" ht="17.399999999999999" x14ac:dyDescent="0.3">
      <c r="A49" s="43" t="s">
        <v>497</v>
      </c>
      <c r="B49" s="54">
        <v>24033</v>
      </c>
      <c r="C49" s="54" t="s">
        <v>10</v>
      </c>
      <c r="D49" s="53">
        <v>0.33913178999999999</v>
      </c>
      <c r="E49" s="53">
        <f t="shared" si="2"/>
        <v>0.33913178999999999</v>
      </c>
      <c r="F49" s="53">
        <f>SUMIFS('Avg CO SCC_MDE'!D:D, 'Avg CO SCC_MDE'!E:E, U49)</f>
        <v>2.7293310604755857E-3</v>
      </c>
      <c r="G49" s="53">
        <f t="shared" si="5"/>
        <v>8.0479953249902817E-3</v>
      </c>
      <c r="H49" s="53">
        <v>0.33854830425961502</v>
      </c>
      <c r="I49" s="53">
        <f t="shared" si="3"/>
        <v>2.7246351699647692E-3</v>
      </c>
      <c r="J49" s="53">
        <v>0.34052794877924297</v>
      </c>
      <c r="K49" s="53">
        <f t="shared" si="4"/>
        <v>2.7405673398038775E-3</v>
      </c>
      <c r="L49" s="54">
        <v>2280212124</v>
      </c>
      <c r="M49" s="43" t="s">
        <v>350</v>
      </c>
      <c r="N49" s="43" t="s">
        <v>11</v>
      </c>
      <c r="O49" s="43" t="s">
        <v>351</v>
      </c>
      <c r="P49" s="43" t="s">
        <v>363</v>
      </c>
      <c r="Q49" s="43" t="s">
        <v>353</v>
      </c>
      <c r="R49" s="43" t="s">
        <v>934</v>
      </c>
      <c r="U49" s="39" t="str">
        <f t="shared" si="6"/>
        <v>2280212124-24033-NOx</v>
      </c>
      <c r="V49"/>
    </row>
    <row r="50" spans="1:22" s="39" customFormat="1" ht="17.399999999999999" x14ac:dyDescent="0.3">
      <c r="A50" s="43" t="s">
        <v>497</v>
      </c>
      <c r="B50" s="54">
        <v>24033</v>
      </c>
      <c r="C50" s="54" t="s">
        <v>12</v>
      </c>
      <c r="D50" s="53">
        <v>9.7507299999999002E-3</v>
      </c>
      <c r="E50" s="53">
        <f t="shared" si="2"/>
        <v>9.7507299999999002E-3</v>
      </c>
      <c r="F50" s="53">
        <f>SUMIFS('Avg CO SCC_MDE'!D:D, 'Avg CO SCC_MDE'!E:E, U50)</f>
        <v>7.8473840211639581E-5</v>
      </c>
      <c r="G50" s="53">
        <f t="shared" si="5"/>
        <v>8.0479964281279844E-3</v>
      </c>
      <c r="H50" s="53">
        <v>9.7339535960143993E-3</v>
      </c>
      <c r="I50" s="53">
        <f t="shared" si="3"/>
        <v>7.8338823772287439E-5</v>
      </c>
      <c r="J50" s="53">
        <v>9.7908724098091007E-3</v>
      </c>
      <c r="K50" s="53">
        <f t="shared" si="4"/>
        <v>7.8796906182400475E-5</v>
      </c>
      <c r="L50" s="54">
        <v>2280212124</v>
      </c>
      <c r="M50" s="43" t="s">
        <v>350</v>
      </c>
      <c r="N50" s="43" t="s">
        <v>11</v>
      </c>
      <c r="O50" s="43" t="s">
        <v>351</v>
      </c>
      <c r="P50" s="43" t="s">
        <v>363</v>
      </c>
      <c r="Q50" s="43" t="s">
        <v>353</v>
      </c>
      <c r="R50" s="43" t="s">
        <v>934</v>
      </c>
      <c r="U50" s="39" t="str">
        <f t="shared" si="6"/>
        <v>2280212124-24033-VOC</v>
      </c>
      <c r="V50"/>
    </row>
    <row r="51" spans="1:22" s="39" customFormat="1" ht="17.399999999999999" x14ac:dyDescent="0.3">
      <c r="A51" s="43" t="s">
        <v>497</v>
      </c>
      <c r="B51" s="54">
        <v>24033</v>
      </c>
      <c r="C51" s="54" t="s">
        <v>10</v>
      </c>
      <c r="D51" s="53">
        <v>0.16560431</v>
      </c>
      <c r="E51" s="53">
        <f t="shared" si="2"/>
        <v>0.16560431</v>
      </c>
      <c r="F51" s="53">
        <f>SUMIFS('Avg CO SCC_MDE'!D:D, 'Avg CO SCC_MDE'!E:E, U51)</f>
        <v>1.2475760930161339E-3</v>
      </c>
      <c r="G51" s="53">
        <f t="shared" si="5"/>
        <v>7.5334759887356424E-3</v>
      </c>
      <c r="H51" s="53">
        <v>0.16531938314772399</v>
      </c>
      <c r="I51" s="53">
        <f t="shared" si="3"/>
        <v>1.2454296034159664E-3</v>
      </c>
      <c r="J51" s="53">
        <v>0.166286080090875</v>
      </c>
      <c r="K51" s="53">
        <f t="shared" si="4"/>
        <v>1.2527121916255787E-3</v>
      </c>
      <c r="L51" s="54">
        <v>2280213124</v>
      </c>
      <c r="M51" s="43" t="s">
        <v>350</v>
      </c>
      <c r="N51" s="43" t="s">
        <v>11</v>
      </c>
      <c r="O51" s="43" t="s">
        <v>351</v>
      </c>
      <c r="P51" s="43" t="s">
        <v>366</v>
      </c>
      <c r="Q51" s="43" t="s">
        <v>353</v>
      </c>
      <c r="R51" s="43" t="s">
        <v>934</v>
      </c>
      <c r="U51" s="39" t="str">
        <f t="shared" si="6"/>
        <v>2280213124-24033-NOx</v>
      </c>
      <c r="V51"/>
    </row>
    <row r="52" spans="1:22" s="39" customFormat="1" ht="17.399999999999999" x14ac:dyDescent="0.3">
      <c r="A52" s="43" t="s">
        <v>497</v>
      </c>
      <c r="B52" s="54">
        <v>24033</v>
      </c>
      <c r="C52" s="54" t="s">
        <v>12</v>
      </c>
      <c r="D52" s="53">
        <v>4.7614700000000003E-3</v>
      </c>
      <c r="E52" s="53">
        <f t="shared" si="2"/>
        <v>4.7614700000000003E-3</v>
      </c>
      <c r="F52" s="53">
        <f>SUMIFS('Avg CO SCC_MDE'!D:D, 'Avg CO SCC_MDE'!E:E, U52)</f>
        <v>3.5870359735015065E-5</v>
      </c>
      <c r="G52" s="53">
        <f t="shared" si="5"/>
        <v>7.5334633495569778E-3</v>
      </c>
      <c r="H52" s="53">
        <v>4.7532777575436998E-3</v>
      </c>
      <c r="I52" s="53">
        <f t="shared" si="3"/>
        <v>3.580864377671984E-5</v>
      </c>
      <c r="J52" s="53">
        <v>4.7810723149069997E-3</v>
      </c>
      <c r="K52" s="53">
        <f t="shared" si="4"/>
        <v>3.6018033055933417E-5</v>
      </c>
      <c r="L52" s="54">
        <v>2280213124</v>
      </c>
      <c r="M52" s="43" t="s">
        <v>350</v>
      </c>
      <c r="N52" s="43" t="s">
        <v>11</v>
      </c>
      <c r="O52" s="43" t="s">
        <v>351</v>
      </c>
      <c r="P52" s="43" t="s">
        <v>366</v>
      </c>
      <c r="Q52" s="43" t="s">
        <v>353</v>
      </c>
      <c r="R52" s="43" t="s">
        <v>934</v>
      </c>
      <c r="U52" s="39" t="str">
        <f t="shared" si="6"/>
        <v>2280213124-24033-VOC</v>
      </c>
      <c r="V52"/>
    </row>
    <row r="53" spans="1:22" s="39" customFormat="1" ht="17.399999999999999" x14ac:dyDescent="0.3">
      <c r="A53" s="43" t="s">
        <v>811</v>
      </c>
      <c r="B53" s="54">
        <v>51013</v>
      </c>
      <c r="C53" s="54" t="s">
        <v>10</v>
      </c>
      <c r="D53" s="53">
        <v>9.3915000000000003E-4</v>
      </c>
      <c r="E53" s="53">
        <f t="shared" si="2"/>
        <v>9.3915000000000003E-4</v>
      </c>
      <c r="F53" s="53">
        <f>SUMIFS('Avg CO SCC_MDE'!D:D, 'Avg CO SCC_MDE'!E:E, U53)</f>
        <v>0</v>
      </c>
      <c r="G53" s="53">
        <f t="shared" si="5"/>
        <v>0</v>
      </c>
      <c r="H53" s="53">
        <v>9.3753416612880002E-4</v>
      </c>
      <c r="I53" s="53">
        <f t="shared" si="3"/>
        <v>0</v>
      </c>
      <c r="J53" s="53">
        <v>9.4301635094729995E-4</v>
      </c>
      <c r="K53" s="53">
        <f t="shared" si="4"/>
        <v>0</v>
      </c>
      <c r="L53" s="54">
        <v>2280208124</v>
      </c>
      <c r="M53" s="43" t="s">
        <v>350</v>
      </c>
      <c r="N53" s="43" t="s">
        <v>11</v>
      </c>
      <c r="O53" s="43" t="s">
        <v>351</v>
      </c>
      <c r="P53" s="43" t="s">
        <v>357</v>
      </c>
      <c r="Q53" s="43" t="s">
        <v>353</v>
      </c>
      <c r="R53" s="43" t="s">
        <v>934</v>
      </c>
      <c r="U53" s="39" t="str">
        <f t="shared" si="6"/>
        <v>2280208124-51013-NOx</v>
      </c>
      <c r="V53"/>
    </row>
    <row r="54" spans="1:22" s="39" customFormat="1" ht="17.399999999999999" x14ac:dyDescent="0.3">
      <c r="A54" s="43" t="s">
        <v>811</v>
      </c>
      <c r="B54" s="54">
        <v>51059</v>
      </c>
      <c r="C54" s="54" t="s">
        <v>10</v>
      </c>
      <c r="D54" s="53">
        <v>0.88186361000000002</v>
      </c>
      <c r="E54" s="53">
        <f t="shared" si="2"/>
        <v>0.88186361000000002</v>
      </c>
      <c r="F54" s="53">
        <f>SUMIFS('Avg CO SCC_MDE'!D:D, 'Avg CO SCC_MDE'!E:E, U54)</f>
        <v>1.5339480648024338E-2</v>
      </c>
      <c r="G54" s="53">
        <f t="shared" si="5"/>
        <v>1.7394391234744722E-2</v>
      </c>
      <c r="H54" s="53">
        <v>0.88034633896681402</v>
      </c>
      <c r="I54" s="53">
        <f t="shared" si="3"/>
        <v>1.5313088642063957E-2</v>
      </c>
      <c r="J54" s="53">
        <v>0.88549412078519196</v>
      </c>
      <c r="K54" s="53">
        <f t="shared" si="4"/>
        <v>1.5402631173003927E-2</v>
      </c>
      <c r="L54" s="54">
        <v>2280208124</v>
      </c>
      <c r="M54" s="43" t="s">
        <v>350</v>
      </c>
      <c r="N54" s="43" t="s">
        <v>11</v>
      </c>
      <c r="O54" s="43" t="s">
        <v>351</v>
      </c>
      <c r="P54" s="43" t="s">
        <v>357</v>
      </c>
      <c r="Q54" s="43" t="s">
        <v>353</v>
      </c>
      <c r="R54" s="43" t="s">
        <v>934</v>
      </c>
      <c r="U54" s="39" t="str">
        <f t="shared" si="6"/>
        <v>2280208124-51059-NOx</v>
      </c>
      <c r="V54"/>
    </row>
    <row r="55" spans="1:22" s="39" customFormat="1" ht="17.399999999999999" x14ac:dyDescent="0.3">
      <c r="A55" s="43" t="s">
        <v>811</v>
      </c>
      <c r="B55" s="54">
        <v>51059</v>
      </c>
      <c r="C55" s="54" t="s">
        <v>12</v>
      </c>
      <c r="D55" s="53">
        <v>2.535538E-2</v>
      </c>
      <c r="E55" s="53">
        <f t="shared" si="2"/>
        <v>2.535538E-2</v>
      </c>
      <c r="F55" s="53">
        <f>SUMIFS('Avg CO SCC_MDE'!D:D, 'Avg CO SCC_MDE'!E:E, U55)</f>
        <v>4.4104138583057868E-4</v>
      </c>
      <c r="G55" s="53">
        <f t="shared" si="5"/>
        <v>1.7394390690677036E-2</v>
      </c>
      <c r="H55" s="53">
        <v>2.5311755358759298E-2</v>
      </c>
      <c r="I55" s="53">
        <f t="shared" si="3"/>
        <v>4.4028256177709729E-4</v>
      </c>
      <c r="J55" s="53">
        <v>2.54597646004175E-2</v>
      </c>
      <c r="K55" s="53">
        <f t="shared" si="4"/>
        <v>4.4285709235233092E-4</v>
      </c>
      <c r="L55" s="54">
        <v>2280208124</v>
      </c>
      <c r="M55" s="43" t="s">
        <v>350</v>
      </c>
      <c r="N55" s="43" t="s">
        <v>11</v>
      </c>
      <c r="O55" s="43" t="s">
        <v>351</v>
      </c>
      <c r="P55" s="43" t="s">
        <v>357</v>
      </c>
      <c r="Q55" s="43" t="s">
        <v>353</v>
      </c>
      <c r="R55" s="43" t="s">
        <v>934</v>
      </c>
      <c r="U55" s="39" t="str">
        <f t="shared" si="6"/>
        <v>2280208124-51059-VOC</v>
      </c>
      <c r="V55"/>
    </row>
    <row r="56" spans="1:22" s="39" customFormat="1" ht="17.399999999999999" x14ac:dyDescent="0.3">
      <c r="A56" s="43" t="s">
        <v>811</v>
      </c>
      <c r="B56" s="54">
        <v>51059</v>
      </c>
      <c r="C56" s="54" t="s">
        <v>10</v>
      </c>
      <c r="D56" s="53">
        <v>5.3991129999999901E-2</v>
      </c>
      <c r="E56" s="53">
        <f t="shared" si="2"/>
        <v>5.3991129999999901E-2</v>
      </c>
      <c r="F56" s="53">
        <f>SUMIFS('Avg CO SCC_MDE'!D:D, 'Avg CO SCC_MDE'!E:E, U56)</f>
        <v>6.347171626352747E-3</v>
      </c>
      <c r="G56" s="53">
        <f t="shared" si="5"/>
        <v>0.11755952554341349</v>
      </c>
      <c r="H56" s="53">
        <v>5.38982367490832E-2</v>
      </c>
      <c r="I56" s="53">
        <f t="shared" si="3"/>
        <v>6.3362511398487942E-3</v>
      </c>
      <c r="J56" s="53">
        <v>5.4213404031434001E-2</v>
      </c>
      <c r="K56" s="53">
        <f t="shared" si="4"/>
        <v>6.3733020560287615E-3</v>
      </c>
      <c r="L56" s="54">
        <v>2280212124</v>
      </c>
      <c r="M56" s="43" t="s">
        <v>350</v>
      </c>
      <c r="N56" s="43" t="s">
        <v>11</v>
      </c>
      <c r="O56" s="43" t="s">
        <v>351</v>
      </c>
      <c r="P56" s="43" t="s">
        <v>363</v>
      </c>
      <c r="Q56" s="43" t="s">
        <v>353</v>
      </c>
      <c r="R56" s="43" t="s">
        <v>934</v>
      </c>
      <c r="U56" s="39" t="str">
        <f t="shared" si="6"/>
        <v>2280212124-51059-NOx</v>
      </c>
      <c r="V56"/>
    </row>
    <row r="57" spans="1:22" s="39" customFormat="1" ht="17.399999999999999" x14ac:dyDescent="0.3">
      <c r="A57" s="43" t="s">
        <v>811</v>
      </c>
      <c r="B57" s="54">
        <v>51059</v>
      </c>
      <c r="C57" s="54" t="s">
        <v>12</v>
      </c>
      <c r="D57" s="53">
        <v>1.5523599999999001E-3</v>
      </c>
      <c r="E57" s="53">
        <f t="shared" si="2"/>
        <v>1.5523599999999001E-3</v>
      </c>
      <c r="F57" s="53">
        <f>SUMIFS('Avg CO SCC_MDE'!D:D, 'Avg CO SCC_MDE'!E:E, U57)</f>
        <v>1.8249414269131051E-4</v>
      </c>
      <c r="G57" s="53">
        <f t="shared" si="5"/>
        <v>0.11755916326839282</v>
      </c>
      <c r="H57" s="53">
        <v>1.5496891211539E-3</v>
      </c>
      <c r="I57" s="53">
        <f t="shared" si="3"/>
        <v>1.821801564089835E-4</v>
      </c>
      <c r="J57" s="53">
        <v>1.5587508518942999E-3</v>
      </c>
      <c r="K57" s="53">
        <f t="shared" si="4"/>
        <v>1.8324544589258838E-4</v>
      </c>
      <c r="L57" s="54">
        <v>2280212124</v>
      </c>
      <c r="M57" s="43" t="s">
        <v>350</v>
      </c>
      <c r="N57" s="43" t="s">
        <v>11</v>
      </c>
      <c r="O57" s="43" t="s">
        <v>351</v>
      </c>
      <c r="P57" s="43" t="s">
        <v>363</v>
      </c>
      <c r="Q57" s="43" t="s">
        <v>353</v>
      </c>
      <c r="R57" s="43" t="s">
        <v>934</v>
      </c>
      <c r="U57" s="39" t="str">
        <f t="shared" si="6"/>
        <v>2280212124-51059-VOC</v>
      </c>
      <c r="V57"/>
    </row>
    <row r="58" spans="1:22" s="39" customFormat="1" ht="17.399999999999999" x14ac:dyDescent="0.3">
      <c r="A58" s="43" t="s">
        <v>811</v>
      </c>
      <c r="B58" s="54">
        <v>51059</v>
      </c>
      <c r="C58" s="54" t="s">
        <v>10</v>
      </c>
      <c r="D58" s="53">
        <v>0.13083001999999999</v>
      </c>
      <c r="E58" s="53">
        <f t="shared" si="2"/>
        <v>0.13083001999999999</v>
      </c>
      <c r="F58" s="53">
        <f>SUMIFS('Avg CO SCC_MDE'!D:D, 'Avg CO SCC_MDE'!E:E, U58)</f>
        <v>8.4345762955809363E-4</v>
      </c>
      <c r="G58" s="53">
        <f t="shared" si="5"/>
        <v>6.4469731760194923E-3</v>
      </c>
      <c r="H58" s="53">
        <v>0.13060492328734899</v>
      </c>
      <c r="I58" s="53">
        <f t="shared" si="3"/>
        <v>8.4200643708962249E-4</v>
      </c>
      <c r="J58" s="53">
        <v>0.13136862913779701</v>
      </c>
      <c r="K58" s="53">
        <f t="shared" si="4"/>
        <v>8.4693002822183001E-4</v>
      </c>
      <c r="L58" s="54">
        <v>2280213124</v>
      </c>
      <c r="M58" s="43" t="s">
        <v>350</v>
      </c>
      <c r="N58" s="43" t="s">
        <v>11</v>
      </c>
      <c r="O58" s="43" t="s">
        <v>351</v>
      </c>
      <c r="P58" s="43" t="s">
        <v>366</v>
      </c>
      <c r="Q58" s="43" t="s">
        <v>353</v>
      </c>
      <c r="R58" s="43" t="s">
        <v>934</v>
      </c>
      <c r="U58" s="39" t="str">
        <f t="shared" si="6"/>
        <v>2280213124-51059-NOx</v>
      </c>
      <c r="V58"/>
    </row>
    <row r="59" spans="1:22" s="39" customFormat="1" ht="17.399999999999999" x14ac:dyDescent="0.3">
      <c r="A59" s="43" t="s">
        <v>811</v>
      </c>
      <c r="B59" s="54">
        <v>51059</v>
      </c>
      <c r="C59" s="54" t="s">
        <v>12</v>
      </c>
      <c r="D59" s="53">
        <v>3.7616300000000002E-3</v>
      </c>
      <c r="E59" s="53">
        <f t="shared" si="2"/>
        <v>3.7616300000000002E-3</v>
      </c>
      <c r="F59" s="53">
        <f>SUMIFS('Avg CO SCC_MDE'!D:D, 'Avg CO SCC_MDE'!E:E, U59)</f>
        <v>2.4251128859280426E-5</v>
      </c>
      <c r="G59" s="53">
        <f t="shared" si="5"/>
        <v>6.4469734820491184E-3</v>
      </c>
      <c r="H59" s="53">
        <v>3.7551580102591999E-3</v>
      </c>
      <c r="I59" s="53">
        <f t="shared" si="3"/>
        <v>2.4209404113045393E-5</v>
      </c>
      <c r="J59" s="53">
        <v>3.7771161116048999E-3</v>
      </c>
      <c r="K59" s="53">
        <f t="shared" si="4"/>
        <v>2.4350967410137267E-5</v>
      </c>
      <c r="L59" s="54">
        <v>2280213124</v>
      </c>
      <c r="M59" s="43" t="s">
        <v>350</v>
      </c>
      <c r="N59" s="43" t="s">
        <v>11</v>
      </c>
      <c r="O59" s="43" t="s">
        <v>351</v>
      </c>
      <c r="P59" s="43" t="s">
        <v>366</v>
      </c>
      <c r="Q59" s="43" t="s">
        <v>353</v>
      </c>
      <c r="R59" s="43" t="s">
        <v>934</v>
      </c>
      <c r="U59" s="39" t="str">
        <f t="shared" si="6"/>
        <v>2280213124-51059-VOC</v>
      </c>
      <c r="V59"/>
    </row>
    <row r="60" spans="1:22" s="39" customFormat="1" ht="17.399999999999999" x14ac:dyDescent="0.3">
      <c r="A60" s="43" t="s">
        <v>811</v>
      </c>
      <c r="B60" s="54">
        <v>51153</v>
      </c>
      <c r="C60" s="54" t="s">
        <v>10</v>
      </c>
      <c r="D60" s="53">
        <v>9.5609300000000005E-3</v>
      </c>
      <c r="E60" s="53">
        <f t="shared" si="2"/>
        <v>9.5609300000000005E-3</v>
      </c>
      <c r="F60" s="53">
        <f>SUMIFS('Avg CO SCC_MDE'!D:D, 'Avg CO SCC_MDE'!E:E, U60)</f>
        <v>2.3902323529619508E-3</v>
      </c>
      <c r="G60" s="53">
        <f t="shared" si="5"/>
        <v>0.249999984620947</v>
      </c>
      <c r="H60" s="53">
        <v>9.5444801522289006E-3</v>
      </c>
      <c r="I60" s="53">
        <f t="shared" si="3"/>
        <v>2.3861198912721589E-3</v>
      </c>
      <c r="J60" s="53">
        <v>9.6002910294015996E-3</v>
      </c>
      <c r="K60" s="53">
        <f t="shared" si="4"/>
        <v>2.4000726097070154E-3</v>
      </c>
      <c r="L60" s="54">
        <v>2280212124</v>
      </c>
      <c r="M60" s="43" t="s">
        <v>350</v>
      </c>
      <c r="N60" s="43" t="s">
        <v>11</v>
      </c>
      <c r="O60" s="43" t="s">
        <v>351</v>
      </c>
      <c r="P60" s="43" t="s">
        <v>363</v>
      </c>
      <c r="Q60" s="43" t="s">
        <v>353</v>
      </c>
      <c r="R60" s="43" t="s">
        <v>934</v>
      </c>
      <c r="U60" s="39" t="str">
        <f t="shared" si="6"/>
        <v>2280212124-51153-NOx</v>
      </c>
      <c r="V60"/>
    </row>
    <row r="61" spans="1:22" s="39" customFormat="1" ht="17.399999999999999" x14ac:dyDescent="0.3">
      <c r="A61" s="43" t="s">
        <v>811</v>
      </c>
      <c r="B61" s="54">
        <v>51153</v>
      </c>
      <c r="C61" s="54" t="s">
        <v>12</v>
      </c>
      <c r="D61" s="53">
        <v>2.7490000000000001E-4</v>
      </c>
      <c r="E61" s="53">
        <f t="shared" si="2"/>
        <v>2.7490000000000001E-4</v>
      </c>
      <c r="F61" s="53">
        <f>SUMIFS('Avg CO SCC_MDE'!D:D, 'Avg CO SCC_MDE'!E:E, U61)</f>
        <v>6.8724060064132705E-5</v>
      </c>
      <c r="G61" s="53">
        <f t="shared" si="5"/>
        <v>0.24999658080804912</v>
      </c>
      <c r="H61" s="53">
        <v>2.7442702685270002E-4</v>
      </c>
      <c r="I61" s="53">
        <f t="shared" si="3"/>
        <v>6.8605818394493692E-5</v>
      </c>
      <c r="J61" s="53">
        <v>2.7603172536370003E-4</v>
      </c>
      <c r="K61" s="53">
        <f t="shared" si="4"/>
        <v>6.9006987535471457E-5</v>
      </c>
      <c r="L61" s="54">
        <v>2280212124</v>
      </c>
      <c r="M61" s="43" t="s">
        <v>350</v>
      </c>
      <c r="N61" s="43" t="s">
        <v>11</v>
      </c>
      <c r="O61" s="43" t="s">
        <v>351</v>
      </c>
      <c r="P61" s="43" t="s">
        <v>363</v>
      </c>
      <c r="Q61" s="43" t="s">
        <v>353</v>
      </c>
      <c r="R61" s="43" t="s">
        <v>934</v>
      </c>
      <c r="U61" s="39" t="str">
        <f t="shared" si="6"/>
        <v>2280212124-51153-VOC</v>
      </c>
      <c r="V61"/>
    </row>
    <row r="62" spans="1:22" s="39" customFormat="1" ht="17.399999999999999" x14ac:dyDescent="0.3">
      <c r="A62" s="43" t="s">
        <v>811</v>
      </c>
      <c r="B62" s="54">
        <v>51153</v>
      </c>
      <c r="C62" s="54" t="s">
        <v>10</v>
      </c>
      <c r="D62" s="53">
        <v>0.86043382999999996</v>
      </c>
      <c r="E62" s="53">
        <f t="shared" si="2"/>
        <v>0.86043382999999996</v>
      </c>
      <c r="F62" s="53">
        <f>SUMIFS('Avg CO SCC_MDE'!D:D, 'Avg CO SCC_MDE'!E:E, U62)</f>
        <v>2.1094210563584923E-3</v>
      </c>
      <c r="G62" s="53">
        <f t="shared" si="5"/>
        <v>2.4515784744987218E-3</v>
      </c>
      <c r="H62" s="53">
        <v>0.85895342950333797</v>
      </c>
      <c r="I62" s="53">
        <f t="shared" si="3"/>
        <v>2.1057917383672385E-3</v>
      </c>
      <c r="J62" s="53">
        <v>0.86397611733824098</v>
      </c>
      <c r="K62" s="53">
        <f t="shared" si="4"/>
        <v>2.1181052517474136E-3</v>
      </c>
      <c r="L62" s="54">
        <v>2280213124</v>
      </c>
      <c r="M62" s="43" t="s">
        <v>350</v>
      </c>
      <c r="N62" s="43" t="s">
        <v>11</v>
      </c>
      <c r="O62" s="43" t="s">
        <v>351</v>
      </c>
      <c r="P62" s="43" t="s">
        <v>366</v>
      </c>
      <c r="Q62" s="43" t="s">
        <v>353</v>
      </c>
      <c r="R62" s="43" t="s">
        <v>934</v>
      </c>
      <c r="U62" s="39" t="str">
        <f t="shared" si="6"/>
        <v>2280213124-51153-NOx</v>
      </c>
      <c r="V62"/>
    </row>
    <row r="63" spans="1:22" s="39" customFormat="1" ht="17.399999999999999" x14ac:dyDescent="0.3">
      <c r="A63" s="43" t="s">
        <v>811</v>
      </c>
      <c r="B63" s="54">
        <v>51153</v>
      </c>
      <c r="C63" s="54" t="s">
        <v>12</v>
      </c>
      <c r="D63" s="53">
        <v>2.47392299999999E-2</v>
      </c>
      <c r="E63" s="53">
        <f t="shared" si="2"/>
        <v>2.47392299999999E-2</v>
      </c>
      <c r="F63" s="53">
        <f>SUMIFS('Avg CO SCC_MDE'!D:D, 'Avg CO SCC_MDE'!E:E, U63)</f>
        <v>6.0650161980312942E-5</v>
      </c>
      <c r="G63" s="53">
        <f t="shared" si="5"/>
        <v>2.4515784032208433E-3</v>
      </c>
      <c r="H63" s="53">
        <v>2.4696665462086501E-2</v>
      </c>
      <c r="I63" s="53">
        <f t="shared" si="3"/>
        <v>6.0545811678421372E-5</v>
      </c>
      <c r="J63" s="53">
        <v>2.4841077995896198E-2</v>
      </c>
      <c r="K63" s="53">
        <f t="shared" si="4"/>
        <v>6.0899850327463628E-5</v>
      </c>
      <c r="L63" s="54">
        <v>2280213124</v>
      </c>
      <c r="M63" s="43" t="s">
        <v>350</v>
      </c>
      <c r="N63" s="43" t="s">
        <v>11</v>
      </c>
      <c r="O63" s="43" t="s">
        <v>351</v>
      </c>
      <c r="P63" s="43" t="s">
        <v>366</v>
      </c>
      <c r="Q63" s="43" t="s">
        <v>353</v>
      </c>
      <c r="R63" s="43" t="s">
        <v>934</v>
      </c>
      <c r="U63" s="39" t="str">
        <f t="shared" si="6"/>
        <v>2280213124-51153-VOC</v>
      </c>
      <c r="V63"/>
    </row>
    <row r="64" spans="1:22" s="39" customFormat="1" ht="17.399999999999999" x14ac:dyDescent="0.3">
      <c r="A64" s="43" t="s">
        <v>811</v>
      </c>
      <c r="B64" s="54">
        <v>51510</v>
      </c>
      <c r="C64" s="54" t="s">
        <v>10</v>
      </c>
      <c r="D64" s="53">
        <v>3.2636753700000001</v>
      </c>
      <c r="E64" s="53">
        <f t="shared" si="2"/>
        <v>3.2636753700000001</v>
      </c>
      <c r="F64" s="53">
        <f>SUMIFS('Avg CO SCC_MDE'!D:D, 'Avg CO SCC_MDE'!E:E, U64)</f>
        <v>4.1479813857870973E-2</v>
      </c>
      <c r="G64" s="53">
        <f t="shared" si="5"/>
        <v>1.2709540366409351E-2</v>
      </c>
      <c r="H64" s="53">
        <v>3.9222395607676699</v>
      </c>
      <c r="I64" s="53">
        <f t="shared" si="3"/>
        <v>4.984986202430438E-2</v>
      </c>
      <c r="J64" s="53">
        <v>4.3674983920623696</v>
      </c>
      <c r="K64" s="53">
        <f t="shared" si="4"/>
        <v>5.5508897114144619E-2</v>
      </c>
      <c r="L64" s="54">
        <v>2280207124</v>
      </c>
      <c r="M64" s="43" t="s">
        <v>350</v>
      </c>
      <c r="N64" s="43" t="s">
        <v>11</v>
      </c>
      <c r="O64" s="43" t="s">
        <v>351</v>
      </c>
      <c r="P64" s="43" t="s">
        <v>352</v>
      </c>
      <c r="Q64" s="43" t="s">
        <v>353</v>
      </c>
      <c r="R64" s="43" t="s">
        <v>934</v>
      </c>
      <c r="U64" s="39" t="str">
        <f t="shared" si="6"/>
        <v>2280207124-51510-NOx</v>
      </c>
      <c r="V64"/>
    </row>
    <row r="65" spans="1:22" s="39" customFormat="1" ht="17.399999999999999" x14ac:dyDescent="0.3">
      <c r="A65" s="43" t="s">
        <v>811</v>
      </c>
      <c r="B65" s="54">
        <v>51510</v>
      </c>
      <c r="C65" s="54" t="s">
        <v>12</v>
      </c>
      <c r="D65" s="53">
        <v>0.10045424999999999</v>
      </c>
      <c r="E65" s="53">
        <f t="shared" si="2"/>
        <v>0.10045424999999999</v>
      </c>
      <c r="F65" s="53">
        <f>SUMIFS('Avg CO SCC_MDE'!D:D, 'Avg CO SCC_MDE'!E:E, U65)</f>
        <v>1.2767273577269196E-3</v>
      </c>
      <c r="G65" s="53">
        <f t="shared" si="5"/>
        <v>1.270954048959521E-2</v>
      </c>
      <c r="H65" s="53">
        <v>0.120724517217301</v>
      </c>
      <c r="I65" s="53">
        <f t="shared" si="3"/>
        <v>1.5343531396601212E-3</v>
      </c>
      <c r="J65" s="53">
        <v>0.13442935513247201</v>
      </c>
      <c r="K65" s="53">
        <f t="shared" si="4"/>
        <v>1.7085353320463266E-3</v>
      </c>
      <c r="L65" s="54">
        <v>2280207124</v>
      </c>
      <c r="M65" s="43" t="s">
        <v>350</v>
      </c>
      <c r="N65" s="43" t="s">
        <v>11</v>
      </c>
      <c r="O65" s="43" t="s">
        <v>351</v>
      </c>
      <c r="P65" s="43" t="s">
        <v>352</v>
      </c>
      <c r="Q65" s="43" t="s">
        <v>353</v>
      </c>
      <c r="R65" s="43" t="s">
        <v>934</v>
      </c>
      <c r="U65" s="39" t="str">
        <f t="shared" si="6"/>
        <v>2280207124-51510-VOC</v>
      </c>
      <c r="V65"/>
    </row>
    <row r="66" spans="1:22" s="39" customFormat="1" ht="17.399999999999999" x14ac:dyDescent="0.3">
      <c r="A66" s="43" t="s">
        <v>811</v>
      </c>
      <c r="B66" s="54">
        <v>51510</v>
      </c>
      <c r="C66" s="54" t="s">
        <v>10</v>
      </c>
      <c r="D66" s="53">
        <v>9.3915000000000003E-4</v>
      </c>
      <c r="E66" s="53">
        <f t="shared" si="2"/>
        <v>9.3915000000000003E-4</v>
      </c>
      <c r="F66" s="53">
        <f>SUMIFS('Avg CO SCC_MDE'!D:D, 'Avg CO SCC_MDE'!E:E, U66)</f>
        <v>9.3915187640965193E-4</v>
      </c>
      <c r="G66" s="53">
        <f t="shared" si="5"/>
        <v>1.0000019979871713</v>
      </c>
      <c r="H66" s="53">
        <v>9.3753416612880002E-4</v>
      </c>
      <c r="I66" s="53">
        <f t="shared" si="3"/>
        <v>9.3753603931003655E-4</v>
      </c>
      <c r="J66" s="53">
        <v>9.4301635094729995E-4</v>
      </c>
      <c r="K66" s="53">
        <f t="shared" si="4"/>
        <v>9.430182350818714E-4</v>
      </c>
      <c r="L66" s="54">
        <v>2280208124</v>
      </c>
      <c r="M66" s="43" t="s">
        <v>350</v>
      </c>
      <c r="N66" s="43" t="s">
        <v>11</v>
      </c>
      <c r="O66" s="43" t="s">
        <v>351</v>
      </c>
      <c r="P66" s="43" t="s">
        <v>357</v>
      </c>
      <c r="Q66" s="43" t="s">
        <v>353</v>
      </c>
      <c r="R66" s="43" t="s">
        <v>934</v>
      </c>
      <c r="U66" s="39" t="str">
        <f t="shared" si="6"/>
        <v>2280208124-51510-NOx</v>
      </c>
      <c r="V66"/>
    </row>
    <row r="67" spans="1:22" s="39" customFormat="1" ht="17.399999999999999" x14ac:dyDescent="0.3">
      <c r="A67" s="43" t="s">
        <v>811</v>
      </c>
      <c r="B67" s="54">
        <v>51510</v>
      </c>
      <c r="C67" s="54" t="s">
        <v>10</v>
      </c>
      <c r="D67" s="53">
        <v>5.0751662900000003</v>
      </c>
      <c r="E67" s="53">
        <f t="shared" si="2"/>
        <v>5.0751662900000003</v>
      </c>
      <c r="F67" s="53">
        <f>SUMIFS('Avg CO SCC_MDE'!D:D, 'Avg CO SCC_MDE'!E:E, U67)</f>
        <v>5.2703842261127141E-2</v>
      </c>
      <c r="G67" s="53">
        <f t="shared" ref="G67:G98" si="7">F67/E67</f>
        <v>1.0384653280223284E-2</v>
      </c>
      <c r="H67" s="53">
        <v>5.0664343242934002</v>
      </c>
      <c r="I67" s="53">
        <f t="shared" si="3"/>
        <v>5.2613163824809302E-2</v>
      </c>
      <c r="J67" s="53">
        <v>5.09606004924298</v>
      </c>
      <c r="K67" s="53">
        <f t="shared" si="4"/>
        <v>5.2920816706585945E-2</v>
      </c>
      <c r="L67" s="54">
        <v>2280212124</v>
      </c>
      <c r="M67" s="43" t="s">
        <v>350</v>
      </c>
      <c r="N67" s="43" t="s">
        <v>11</v>
      </c>
      <c r="O67" s="43" t="s">
        <v>351</v>
      </c>
      <c r="P67" s="43" t="s">
        <v>363</v>
      </c>
      <c r="Q67" s="43" t="s">
        <v>353</v>
      </c>
      <c r="R67" s="43" t="s">
        <v>934</v>
      </c>
      <c r="U67" s="39" t="str">
        <f t="shared" ref="U67:U98" si="8">TRIM(L67) &amp; "-" &amp; B67 &amp; "-" &amp; TRIM(C67)</f>
        <v>2280212124-51510-NOx</v>
      </c>
      <c r="V67"/>
    </row>
    <row r="68" spans="1:22" s="39" customFormat="1" ht="17.399999999999999" x14ac:dyDescent="0.3">
      <c r="A68" s="43" t="s">
        <v>811</v>
      </c>
      <c r="B68" s="54">
        <v>51510</v>
      </c>
      <c r="C68" s="54" t="s">
        <v>12</v>
      </c>
      <c r="D68" s="53">
        <v>0.14592139000000001</v>
      </c>
      <c r="E68" s="53">
        <f t="shared" ref="E68:E131" si="9">D68</f>
        <v>0.14592139000000001</v>
      </c>
      <c r="F68" s="53">
        <f>SUMIFS('Avg CO SCC_MDE'!D:D, 'Avg CO SCC_MDE'!E:E, U68)</f>
        <v>1.5153430655709683E-3</v>
      </c>
      <c r="G68" s="53">
        <f t="shared" si="7"/>
        <v>1.0384653446427342E-2</v>
      </c>
      <c r="H68" s="53">
        <v>0.145670328162706</v>
      </c>
      <c r="I68" s="53">
        <f t="shared" ref="I68:I131" si="10">G68*H68</f>
        <v>1.5127358753970468E-3</v>
      </c>
      <c r="J68" s="53">
        <v>0.146522128225478</v>
      </c>
      <c r="K68" s="53">
        <f t="shared" ref="K68:K131" si="11">G68*J68</f>
        <v>1.521581523854579E-3</v>
      </c>
      <c r="L68" s="54">
        <v>2280212124</v>
      </c>
      <c r="M68" s="43" t="s">
        <v>350</v>
      </c>
      <c r="N68" s="43" t="s">
        <v>11</v>
      </c>
      <c r="O68" s="43" t="s">
        <v>351</v>
      </c>
      <c r="P68" s="43" t="s">
        <v>363</v>
      </c>
      <c r="Q68" s="43" t="s">
        <v>353</v>
      </c>
      <c r="R68" s="43" t="s">
        <v>934</v>
      </c>
      <c r="U68" s="39" t="str">
        <f t="shared" si="8"/>
        <v>2280212124-51510-VOC</v>
      </c>
      <c r="V68"/>
    </row>
    <row r="69" spans="1:22" s="39" customFormat="1" ht="17.399999999999999" x14ac:dyDescent="0.3">
      <c r="A69" s="43" t="s">
        <v>9</v>
      </c>
      <c r="B69" s="54">
        <v>11001</v>
      </c>
      <c r="C69" s="54" t="s">
        <v>10</v>
      </c>
      <c r="D69" s="53">
        <v>3.23515117</v>
      </c>
      <c r="E69" s="53">
        <f t="shared" si="9"/>
        <v>3.23515117</v>
      </c>
      <c r="F69" s="53">
        <f>SUMIFS('Avg CO SCC_MDE'!D:D, 'Avg CO SCC_MDE'!E:E, U69)</f>
        <v>6.1007568493053237E-3</v>
      </c>
      <c r="G69" s="53">
        <f t="shared" si="7"/>
        <v>1.8857718012927735E-3</v>
      </c>
      <c r="H69" s="53">
        <v>3.8879595748635398</v>
      </c>
      <c r="I69" s="53">
        <f t="shared" si="10"/>
        <v>7.3318045308439035E-3</v>
      </c>
      <c r="J69" s="53">
        <v>4.3293268880028597</v>
      </c>
      <c r="K69" s="53">
        <f t="shared" si="11"/>
        <v>8.1641225639743908E-3</v>
      </c>
      <c r="L69" s="54">
        <v>2280207123</v>
      </c>
      <c r="M69" s="43" t="s">
        <v>350</v>
      </c>
      <c r="N69" s="43" t="s">
        <v>11</v>
      </c>
      <c r="O69" s="43" t="s">
        <v>351</v>
      </c>
      <c r="P69" s="43" t="s">
        <v>352</v>
      </c>
      <c r="Q69" s="43" t="s">
        <v>355</v>
      </c>
      <c r="R69" s="43" t="s">
        <v>934</v>
      </c>
      <c r="U69" s="39" t="str">
        <f t="shared" si="8"/>
        <v>2280207123-11001-NOx</v>
      </c>
      <c r="V69"/>
    </row>
    <row r="70" spans="1:22" s="39" customFormat="1" ht="17.399999999999999" x14ac:dyDescent="0.3">
      <c r="A70" s="43" t="s">
        <v>9</v>
      </c>
      <c r="B70" s="54">
        <v>11001</v>
      </c>
      <c r="C70" s="54" t="s">
        <v>12</v>
      </c>
      <c r="D70" s="53">
        <v>0.13827913</v>
      </c>
      <c r="E70" s="53">
        <f t="shared" si="9"/>
        <v>0.13827913</v>
      </c>
      <c r="F70" s="53">
        <f>SUMIFS('Avg CO SCC_MDE'!D:D, 'Avg CO SCC_MDE'!E:E, U70)</f>
        <v>2.3477356819429269E-4</v>
      </c>
      <c r="G70" s="53">
        <f t="shared" si="7"/>
        <v>1.6978235847614365E-3</v>
      </c>
      <c r="H70" s="53">
        <v>0.16618193068464801</v>
      </c>
      <c r="I70" s="53">
        <f t="shared" si="10"/>
        <v>2.8214760127758567E-4</v>
      </c>
      <c r="J70" s="53">
        <v>0.18504716599028101</v>
      </c>
      <c r="K70" s="53">
        <f t="shared" si="11"/>
        <v>3.1417744271156349E-4</v>
      </c>
      <c r="L70" s="54">
        <v>2280207123</v>
      </c>
      <c r="M70" s="43" t="s">
        <v>350</v>
      </c>
      <c r="N70" s="43" t="s">
        <v>11</v>
      </c>
      <c r="O70" s="43" t="s">
        <v>351</v>
      </c>
      <c r="P70" s="43" t="s">
        <v>352</v>
      </c>
      <c r="Q70" s="43" t="s">
        <v>355</v>
      </c>
      <c r="R70" s="43" t="s">
        <v>934</v>
      </c>
      <c r="U70" s="39" t="str">
        <f t="shared" si="8"/>
        <v>2280207123-11001-VOC</v>
      </c>
      <c r="V70"/>
    </row>
    <row r="71" spans="1:22" s="39" customFormat="1" ht="17.399999999999999" x14ac:dyDescent="0.3">
      <c r="A71" s="43" t="s">
        <v>9</v>
      </c>
      <c r="B71" s="54">
        <v>11001</v>
      </c>
      <c r="C71" s="54" t="s">
        <v>10</v>
      </c>
      <c r="D71" s="53">
        <v>8.8801459999999999E-2</v>
      </c>
      <c r="E71" s="53">
        <f t="shared" si="9"/>
        <v>8.8801459999999999E-2</v>
      </c>
      <c r="F71" s="53">
        <f>SUMIFS('Avg CO SCC_MDE'!D:D, 'Avg CO SCC_MDE'!E:E, U71)</f>
        <v>1.4668881683948304E-3</v>
      </c>
      <c r="G71" s="53">
        <f t="shared" si="7"/>
        <v>1.651873931346208E-2</v>
      </c>
      <c r="H71" s="53">
        <v>8.8648674601628896E-2</v>
      </c>
      <c r="I71" s="53">
        <f t="shared" si="10"/>
        <v>1.4643643462282346E-3</v>
      </c>
      <c r="J71" s="53">
        <v>8.9167043356218306E-2</v>
      </c>
      <c r="K71" s="53">
        <f t="shared" si="11"/>
        <v>1.4729271445535412E-3</v>
      </c>
      <c r="L71" s="54">
        <v>2280208123</v>
      </c>
      <c r="M71" s="43" t="s">
        <v>350</v>
      </c>
      <c r="N71" s="43" t="s">
        <v>11</v>
      </c>
      <c r="O71" s="43" t="s">
        <v>351</v>
      </c>
      <c r="P71" s="43" t="s">
        <v>357</v>
      </c>
      <c r="Q71" s="43" t="s">
        <v>355</v>
      </c>
      <c r="R71" s="43" t="s">
        <v>934</v>
      </c>
      <c r="U71" s="39" t="str">
        <f t="shared" si="8"/>
        <v>2280208123-11001-NOx</v>
      </c>
      <c r="V71"/>
    </row>
    <row r="72" spans="1:22" s="39" customFormat="1" ht="17.399999999999999" x14ac:dyDescent="0.3">
      <c r="A72" s="43" t="s">
        <v>9</v>
      </c>
      <c r="B72" s="54">
        <v>11001</v>
      </c>
      <c r="C72" s="54" t="s">
        <v>12</v>
      </c>
      <c r="D72" s="53">
        <v>8.7411899999999994E-3</v>
      </c>
      <c r="E72" s="53">
        <f t="shared" si="9"/>
        <v>8.7411899999999994E-3</v>
      </c>
      <c r="F72" s="53">
        <f>SUMIFS('Avg CO SCC_MDE'!D:D, 'Avg CO SCC_MDE'!E:E, U72)</f>
        <v>1.0453329467968403E-4</v>
      </c>
      <c r="G72" s="53">
        <f t="shared" si="7"/>
        <v>1.1958702954595888E-2</v>
      </c>
      <c r="H72" s="53">
        <v>8.7261505378516003E-3</v>
      </c>
      <c r="I72" s="53">
        <f t="shared" si="10"/>
        <v>1.0435344221925443E-4</v>
      </c>
      <c r="J72" s="53">
        <v>8.7771762729457001E-3</v>
      </c>
      <c r="K72" s="53">
        <f t="shared" si="11"/>
        <v>1.0496364382828468E-4</v>
      </c>
      <c r="L72" s="54">
        <v>2280208123</v>
      </c>
      <c r="M72" s="43" t="s">
        <v>350</v>
      </c>
      <c r="N72" s="43" t="s">
        <v>11</v>
      </c>
      <c r="O72" s="43" t="s">
        <v>351</v>
      </c>
      <c r="P72" s="43" t="s">
        <v>357</v>
      </c>
      <c r="Q72" s="43" t="s">
        <v>355</v>
      </c>
      <c r="R72" s="43" t="s">
        <v>934</v>
      </c>
      <c r="U72" s="39" t="str">
        <f t="shared" si="8"/>
        <v>2280208123-11001-VOC</v>
      </c>
      <c r="V72"/>
    </row>
    <row r="73" spans="1:22" s="39" customFormat="1" ht="17.399999999999999" x14ac:dyDescent="0.3">
      <c r="A73" s="43" t="s">
        <v>9</v>
      </c>
      <c r="B73" s="54">
        <v>11001</v>
      </c>
      <c r="C73" s="54" t="s">
        <v>10</v>
      </c>
      <c r="D73" s="53">
        <v>1.544967E-2</v>
      </c>
      <c r="E73" s="53">
        <f t="shared" si="9"/>
        <v>1.544967E-2</v>
      </c>
      <c r="F73" s="53">
        <f>SUMIFS('Avg CO SCC_MDE'!D:D, 'Avg CO SCC_MDE'!E:E, U73)</f>
        <v>0</v>
      </c>
      <c r="G73" s="53">
        <f t="shared" si="7"/>
        <v>0</v>
      </c>
      <c r="H73" s="53">
        <v>1.5423088410174099E-2</v>
      </c>
      <c r="I73" s="53">
        <f t="shared" si="10"/>
        <v>0</v>
      </c>
      <c r="J73" s="53">
        <v>1.55132741593354E-2</v>
      </c>
      <c r="K73" s="53">
        <f t="shared" si="11"/>
        <v>0</v>
      </c>
      <c r="L73" s="54">
        <v>2280209123</v>
      </c>
      <c r="M73" s="43" t="s">
        <v>350</v>
      </c>
      <c r="N73" s="43" t="s">
        <v>11</v>
      </c>
      <c r="O73" s="43" t="s">
        <v>351</v>
      </c>
      <c r="P73" s="43" t="s">
        <v>360</v>
      </c>
      <c r="Q73" s="43" t="s">
        <v>355</v>
      </c>
      <c r="R73" s="43" t="s">
        <v>934</v>
      </c>
      <c r="U73" s="39" t="str">
        <f t="shared" si="8"/>
        <v>2280209123-11001-NOx</v>
      </c>
      <c r="V73"/>
    </row>
    <row r="74" spans="1:22" s="39" customFormat="1" ht="17.399999999999999" x14ac:dyDescent="0.3">
      <c r="A74" s="43" t="s">
        <v>9</v>
      </c>
      <c r="B74" s="54">
        <v>11001</v>
      </c>
      <c r="C74" s="54" t="s">
        <v>12</v>
      </c>
      <c r="D74" s="53">
        <v>7.0708999999999995E-4</v>
      </c>
      <c r="E74" s="53">
        <f t="shared" si="9"/>
        <v>7.0708999999999995E-4</v>
      </c>
      <c r="F74" s="53">
        <f>SUMIFS('Avg CO SCC_MDE'!D:D, 'Avg CO SCC_MDE'!E:E, U74)</f>
        <v>0</v>
      </c>
      <c r="G74" s="53">
        <f t="shared" si="7"/>
        <v>0</v>
      </c>
      <c r="H74" s="53">
        <v>7.0587343185630005E-4</v>
      </c>
      <c r="I74" s="53">
        <f t="shared" si="10"/>
        <v>0</v>
      </c>
      <c r="J74" s="53">
        <v>7.1000099195140005E-4</v>
      </c>
      <c r="K74" s="53">
        <f t="shared" si="11"/>
        <v>0</v>
      </c>
      <c r="L74" s="54">
        <v>2280209123</v>
      </c>
      <c r="M74" s="43" t="s">
        <v>350</v>
      </c>
      <c r="N74" s="43" t="s">
        <v>11</v>
      </c>
      <c r="O74" s="43" t="s">
        <v>351</v>
      </c>
      <c r="P74" s="43" t="s">
        <v>360</v>
      </c>
      <c r="Q74" s="43" t="s">
        <v>355</v>
      </c>
      <c r="R74" s="43" t="s">
        <v>934</v>
      </c>
      <c r="U74" s="39" t="str">
        <f t="shared" si="8"/>
        <v>2280209123-11001-VOC</v>
      </c>
      <c r="V74"/>
    </row>
    <row r="75" spans="1:22" s="39" customFormat="1" ht="17.399999999999999" x14ac:dyDescent="0.3">
      <c r="A75" s="43" t="s">
        <v>9</v>
      </c>
      <c r="B75" s="54">
        <v>11001</v>
      </c>
      <c r="C75" s="54" t="s">
        <v>10</v>
      </c>
      <c r="D75" s="53">
        <v>6.2935198699999999</v>
      </c>
      <c r="E75" s="53">
        <f t="shared" si="9"/>
        <v>6.2935198699999999</v>
      </c>
      <c r="F75" s="53">
        <f>SUMIFS('Avg CO SCC_MDE'!D:D, 'Avg CO SCC_MDE'!E:E, U75)</f>
        <v>2.314131616862115E-2</v>
      </c>
      <c r="G75" s="53">
        <f t="shared" si="7"/>
        <v>3.6770069288144078E-3</v>
      </c>
      <c r="H75" s="53">
        <v>6.28269169284511</v>
      </c>
      <c r="I75" s="53">
        <f t="shared" si="10"/>
        <v>2.310150088619619E-2</v>
      </c>
      <c r="J75" s="53">
        <v>6.3194294227990504</v>
      </c>
      <c r="K75" s="53">
        <f t="shared" si="11"/>
        <v>2.3236585773785741E-2</v>
      </c>
      <c r="L75" s="54">
        <v>2280212123</v>
      </c>
      <c r="M75" s="43" t="s">
        <v>350</v>
      </c>
      <c r="N75" s="43" t="s">
        <v>11</v>
      </c>
      <c r="O75" s="43" t="s">
        <v>351</v>
      </c>
      <c r="P75" s="43" t="s">
        <v>363</v>
      </c>
      <c r="Q75" s="43" t="s">
        <v>355</v>
      </c>
      <c r="R75" s="43" t="s">
        <v>934</v>
      </c>
      <c r="U75" s="39" t="str">
        <f t="shared" si="8"/>
        <v>2280212123-11001-NOx</v>
      </c>
      <c r="V75"/>
    </row>
    <row r="76" spans="1:22" s="39" customFormat="1" ht="17.399999999999999" x14ac:dyDescent="0.3">
      <c r="A76" s="43" t="s">
        <v>9</v>
      </c>
      <c r="B76" s="54">
        <v>11001</v>
      </c>
      <c r="C76" s="54" t="s">
        <v>12</v>
      </c>
      <c r="D76" s="53">
        <v>0.75902243999999996</v>
      </c>
      <c r="E76" s="53">
        <f t="shared" si="9"/>
        <v>0.75902243999999996</v>
      </c>
      <c r="F76" s="53">
        <f>SUMIFS('Avg CO SCC_MDE'!D:D, 'Avg CO SCC_MDE'!E:E, U76)</f>
        <v>2.7992002224961517E-3</v>
      </c>
      <c r="G76" s="53">
        <f t="shared" si="7"/>
        <v>3.6879017997098369E-3</v>
      </c>
      <c r="H76" s="53">
        <v>0.75771652063935202</v>
      </c>
      <c r="I76" s="53">
        <f t="shared" si="10"/>
        <v>2.7943841201357421E-3</v>
      </c>
      <c r="J76" s="53">
        <v>0.76214723064038303</v>
      </c>
      <c r="K76" s="53">
        <f t="shared" si="11"/>
        <v>2.8107241435225369E-3</v>
      </c>
      <c r="L76" s="54">
        <v>2280212123</v>
      </c>
      <c r="M76" s="43" t="s">
        <v>350</v>
      </c>
      <c r="N76" s="43" t="s">
        <v>11</v>
      </c>
      <c r="O76" s="43" t="s">
        <v>351</v>
      </c>
      <c r="P76" s="43" t="s">
        <v>363</v>
      </c>
      <c r="Q76" s="43" t="s">
        <v>355</v>
      </c>
      <c r="R76" s="43" t="s">
        <v>934</v>
      </c>
      <c r="U76" s="39" t="str">
        <f t="shared" si="8"/>
        <v>2280212123-11001-VOC</v>
      </c>
      <c r="V76"/>
    </row>
    <row r="77" spans="1:22" s="39" customFormat="1" ht="17.399999999999999" x14ac:dyDescent="0.3">
      <c r="A77" s="43" t="s">
        <v>9</v>
      </c>
      <c r="B77" s="54">
        <v>11001</v>
      </c>
      <c r="C77" s="54" t="s">
        <v>10</v>
      </c>
      <c r="D77" s="53">
        <v>0.36521654999999997</v>
      </c>
      <c r="E77" s="53">
        <f t="shared" si="9"/>
        <v>0.36521654999999997</v>
      </c>
      <c r="F77" s="53">
        <f>SUMIFS('Avg CO SCC_MDE'!D:D, 'Avg CO SCC_MDE'!E:E, U77)</f>
        <v>2.595248297516178E-3</v>
      </c>
      <c r="G77" s="53">
        <f t="shared" si="7"/>
        <v>7.1060533744053446E-3</v>
      </c>
      <c r="H77" s="53">
        <v>0.36458818469966098</v>
      </c>
      <c r="I77" s="53">
        <f t="shared" si="10"/>
        <v>2.590783100153345E-3</v>
      </c>
      <c r="J77" s="53">
        <v>0.366720096136466</v>
      </c>
      <c r="K77" s="53">
        <f t="shared" si="11"/>
        <v>2.6059325766127866E-3</v>
      </c>
      <c r="L77" s="54">
        <v>2280213123</v>
      </c>
      <c r="M77" s="43" t="s">
        <v>350</v>
      </c>
      <c r="N77" s="43" t="s">
        <v>11</v>
      </c>
      <c r="O77" s="43" t="s">
        <v>351</v>
      </c>
      <c r="P77" s="43" t="s">
        <v>366</v>
      </c>
      <c r="Q77" s="43" t="s">
        <v>355</v>
      </c>
      <c r="R77" s="43" t="s">
        <v>934</v>
      </c>
      <c r="U77" s="39" t="str">
        <f t="shared" si="8"/>
        <v>2280213123-11001-NOx</v>
      </c>
      <c r="V77"/>
    </row>
    <row r="78" spans="1:22" s="39" customFormat="1" ht="17.399999999999999" x14ac:dyDescent="0.3">
      <c r="A78" s="43" t="s">
        <v>9</v>
      </c>
      <c r="B78" s="54">
        <v>11001</v>
      </c>
      <c r="C78" s="54" t="s">
        <v>12</v>
      </c>
      <c r="D78" s="53">
        <v>1.74512E-2</v>
      </c>
      <c r="E78" s="53">
        <f t="shared" si="9"/>
        <v>1.74512E-2</v>
      </c>
      <c r="F78" s="53">
        <f>SUMIFS('Avg CO SCC_MDE'!D:D, 'Avg CO SCC_MDE'!E:E, U78)</f>
        <v>1.1125995083914631E-4</v>
      </c>
      <c r="G78" s="53">
        <f t="shared" si="7"/>
        <v>6.3754899857400241E-3</v>
      </c>
      <c r="H78" s="53">
        <v>1.74211747217662E-2</v>
      </c>
      <c r="I78" s="53">
        <f t="shared" si="10"/>
        <v>1.1106852497844766E-4</v>
      </c>
      <c r="J78" s="53">
        <v>1.7523044182134299E-2</v>
      </c>
      <c r="K78" s="53">
        <f t="shared" si="11"/>
        <v>1.1171799270287722E-4</v>
      </c>
      <c r="L78" s="54">
        <v>2280213123</v>
      </c>
      <c r="M78" s="43" t="s">
        <v>350</v>
      </c>
      <c r="N78" s="43" t="s">
        <v>11</v>
      </c>
      <c r="O78" s="43" t="s">
        <v>351</v>
      </c>
      <c r="P78" s="43" t="s">
        <v>366</v>
      </c>
      <c r="Q78" s="43" t="s">
        <v>355</v>
      </c>
      <c r="R78" s="43" t="s">
        <v>934</v>
      </c>
      <c r="U78" s="39" t="str">
        <f t="shared" si="8"/>
        <v>2280213123-11001-VOC</v>
      </c>
      <c r="V78"/>
    </row>
    <row r="79" spans="1:22" s="39" customFormat="1" ht="17.399999999999999" x14ac:dyDescent="0.3">
      <c r="A79" s="43" t="s">
        <v>497</v>
      </c>
      <c r="B79" s="54">
        <v>24009</v>
      </c>
      <c r="C79" s="54" t="s">
        <v>10</v>
      </c>
      <c r="D79" s="53">
        <v>3.1529939999999999E-2</v>
      </c>
      <c r="E79" s="53">
        <f t="shared" si="9"/>
        <v>3.1529939999999999E-2</v>
      </c>
      <c r="F79" s="53">
        <f>SUMIFS('Avg CO SCC_MDE'!D:D, 'Avg CO SCC_MDE'!E:E, U79)</f>
        <v>5.2549899793677872E-3</v>
      </c>
      <c r="G79" s="53">
        <f t="shared" si="7"/>
        <v>0.16666666601229774</v>
      </c>
      <c r="H79" s="53">
        <v>3.2935401232442998E-2</v>
      </c>
      <c r="I79" s="53">
        <f t="shared" si="10"/>
        <v>5.4892335171885962E-3</v>
      </c>
      <c r="J79" s="53">
        <v>3.4219913015977099E-2</v>
      </c>
      <c r="K79" s="53">
        <f t="shared" si="11"/>
        <v>5.7033188136037354E-3</v>
      </c>
      <c r="L79" s="54">
        <v>2280201123</v>
      </c>
      <c r="M79" s="43" t="s">
        <v>350</v>
      </c>
      <c r="N79" s="43" t="s">
        <v>11</v>
      </c>
      <c r="O79" s="43" t="s">
        <v>351</v>
      </c>
      <c r="P79" s="43" t="s">
        <v>694</v>
      </c>
      <c r="Q79" s="43" t="s">
        <v>355</v>
      </c>
      <c r="R79" s="43" t="s">
        <v>934</v>
      </c>
      <c r="U79" s="39" t="str">
        <f t="shared" si="8"/>
        <v>2280201123-24009-NOx</v>
      </c>
      <c r="V79"/>
    </row>
    <row r="80" spans="1:22" s="39" customFormat="1" ht="17.399999999999999" x14ac:dyDescent="0.3">
      <c r="A80" s="43" t="s">
        <v>497</v>
      </c>
      <c r="B80" s="54">
        <v>24009</v>
      </c>
      <c r="C80" s="54" t="s">
        <v>12</v>
      </c>
      <c r="D80" s="53">
        <v>4.1470199999998998E-3</v>
      </c>
      <c r="E80" s="53">
        <f t="shared" si="9"/>
        <v>4.1470199999998998E-3</v>
      </c>
      <c r="F80" s="53">
        <f>SUMIFS('Avg CO SCC_MDE'!D:D, 'Avg CO SCC_MDE'!E:E, U80)</f>
        <v>6.9117105950619996E-4</v>
      </c>
      <c r="G80" s="53">
        <f t="shared" si="7"/>
        <v>0.166666922152827</v>
      </c>
      <c r="H80" s="53">
        <v>4.3318752785116996E-3</v>
      </c>
      <c r="I80" s="53">
        <f t="shared" si="10"/>
        <v>7.2198031981946518E-4</v>
      </c>
      <c r="J80" s="53">
        <v>4.5008225095103001E-3</v>
      </c>
      <c r="K80" s="53">
        <f t="shared" si="11"/>
        <v>7.5013823481624459E-4</v>
      </c>
      <c r="L80" s="54">
        <v>2280201123</v>
      </c>
      <c r="M80" s="43" t="s">
        <v>350</v>
      </c>
      <c r="N80" s="43" t="s">
        <v>11</v>
      </c>
      <c r="O80" s="43" t="s">
        <v>351</v>
      </c>
      <c r="P80" s="43" t="s">
        <v>694</v>
      </c>
      <c r="Q80" s="43" t="s">
        <v>355</v>
      </c>
      <c r="R80" s="43" t="s">
        <v>934</v>
      </c>
      <c r="U80" s="39" t="str">
        <f t="shared" si="8"/>
        <v>2280201123-24009-VOC</v>
      </c>
      <c r="V80"/>
    </row>
    <row r="81" spans="1:22" s="39" customFormat="1" ht="17.399999999999999" x14ac:dyDescent="0.3">
      <c r="A81" s="43" t="s">
        <v>497</v>
      </c>
      <c r="B81" s="54">
        <v>24009</v>
      </c>
      <c r="C81" s="54" t="s">
        <v>10</v>
      </c>
      <c r="D81" s="53">
        <v>0.46478030999999997</v>
      </c>
      <c r="E81" s="53">
        <f t="shared" si="9"/>
        <v>0.46478030999999997</v>
      </c>
      <c r="F81" s="53">
        <f>SUMIFS('Avg CO SCC_MDE'!D:D, 'Avg CO SCC_MDE'!E:E, U81)</f>
        <v>1.9112978840720438E-3</v>
      </c>
      <c r="G81" s="53">
        <f t="shared" si="7"/>
        <v>4.1122608745453176E-3</v>
      </c>
      <c r="H81" s="53">
        <v>0.46398064246279602</v>
      </c>
      <c r="I81" s="53">
        <f t="shared" si="10"/>
        <v>1.908009442546156E-3</v>
      </c>
      <c r="J81" s="53">
        <v>0.46669374639658701</v>
      </c>
      <c r="K81" s="53">
        <f t="shared" si="11"/>
        <v>1.9191664337016596E-3</v>
      </c>
      <c r="L81" s="54">
        <v>2280202123</v>
      </c>
      <c r="M81" s="43" t="s">
        <v>350</v>
      </c>
      <c r="N81" s="43" t="s">
        <v>11</v>
      </c>
      <c r="O81" s="43" t="s">
        <v>351</v>
      </c>
      <c r="P81" s="43" t="s">
        <v>715</v>
      </c>
      <c r="Q81" s="43" t="s">
        <v>355</v>
      </c>
      <c r="R81" s="43" t="s">
        <v>934</v>
      </c>
      <c r="U81" s="39" t="str">
        <f t="shared" si="8"/>
        <v>2280202123-24009-NOx</v>
      </c>
      <c r="V81"/>
    </row>
    <row r="82" spans="1:22" s="39" customFormat="1" ht="17.399999999999999" x14ac:dyDescent="0.3">
      <c r="A82" s="43" t="s">
        <v>497</v>
      </c>
      <c r="B82" s="54">
        <v>24009</v>
      </c>
      <c r="C82" s="54" t="s">
        <v>12</v>
      </c>
      <c r="D82" s="53">
        <v>2.676067E-2</v>
      </c>
      <c r="E82" s="53">
        <f t="shared" si="9"/>
        <v>2.676067E-2</v>
      </c>
      <c r="F82" s="53">
        <f>SUMIFS('Avg CO SCC_MDE'!D:D, 'Avg CO SCC_MDE'!E:E, U82)</f>
        <v>5.719851548333089E-5</v>
      </c>
      <c r="G82" s="53">
        <f t="shared" si="7"/>
        <v>2.1374096942763723E-3</v>
      </c>
      <c r="H82" s="53">
        <v>2.67146275179658E-2</v>
      </c>
      <c r="I82" s="53">
        <f t="shared" si="10"/>
        <v>5.7100103835882443E-5</v>
      </c>
      <c r="J82" s="53">
        <v>2.6870839985417099E-2</v>
      </c>
      <c r="K82" s="53">
        <f t="shared" si="11"/>
        <v>5.7433993878179684E-5</v>
      </c>
      <c r="L82" s="54">
        <v>2280202123</v>
      </c>
      <c r="M82" s="43" t="s">
        <v>350</v>
      </c>
      <c r="N82" s="43" t="s">
        <v>11</v>
      </c>
      <c r="O82" s="43" t="s">
        <v>351</v>
      </c>
      <c r="P82" s="43" t="s">
        <v>715</v>
      </c>
      <c r="Q82" s="43" t="s">
        <v>355</v>
      </c>
      <c r="R82" s="43" t="s">
        <v>934</v>
      </c>
      <c r="U82" s="39" t="str">
        <f t="shared" si="8"/>
        <v>2280202123-24009-VOC</v>
      </c>
      <c r="V82"/>
    </row>
    <row r="83" spans="1:22" s="39" customFormat="1" ht="17.399999999999999" x14ac:dyDescent="0.3">
      <c r="A83" s="43" t="s">
        <v>497</v>
      </c>
      <c r="B83" s="54">
        <v>24009</v>
      </c>
      <c r="C83" s="54" t="s">
        <v>10</v>
      </c>
      <c r="D83" s="53">
        <v>4.6586389999999998E-2</v>
      </c>
      <c r="E83" s="53">
        <f t="shared" si="9"/>
        <v>4.6586389999999998E-2</v>
      </c>
      <c r="F83" s="53">
        <f>SUMIFS('Avg CO SCC_MDE'!D:D, 'Avg CO SCC_MDE'!E:E, U83)</f>
        <v>7.6901152570350438E-4</v>
      </c>
      <c r="G83" s="53">
        <f t="shared" si="7"/>
        <v>1.6507214353881132E-2</v>
      </c>
      <c r="H83" s="53">
        <v>4.6506236811585798E-2</v>
      </c>
      <c r="I83" s="53">
        <f t="shared" si="10"/>
        <v>7.6768841984120421E-4</v>
      </c>
      <c r="J83" s="53">
        <v>4.6778179738708001E-2</v>
      </c>
      <c r="K83" s="53">
        <f t="shared" si="11"/>
        <v>7.7217744003123224E-4</v>
      </c>
      <c r="L83" s="54">
        <v>2280204123</v>
      </c>
      <c r="M83" s="43" t="s">
        <v>350</v>
      </c>
      <c r="N83" s="43" t="s">
        <v>11</v>
      </c>
      <c r="O83" s="43" t="s">
        <v>351</v>
      </c>
      <c r="P83" s="43" t="s">
        <v>702</v>
      </c>
      <c r="Q83" s="43" t="s">
        <v>355</v>
      </c>
      <c r="R83" s="43" t="s">
        <v>934</v>
      </c>
      <c r="U83" s="39" t="str">
        <f t="shared" si="8"/>
        <v>2280204123-24009-NOx</v>
      </c>
      <c r="V83"/>
    </row>
    <row r="84" spans="1:22" s="39" customFormat="1" ht="17.399999999999999" x14ac:dyDescent="0.3">
      <c r="A84" s="43" t="s">
        <v>497</v>
      </c>
      <c r="B84" s="54">
        <v>24009</v>
      </c>
      <c r="C84" s="54" t="s">
        <v>12</v>
      </c>
      <c r="D84" s="53">
        <v>1.9239599999999999E-3</v>
      </c>
      <c r="E84" s="53">
        <f t="shared" si="9"/>
        <v>1.9239599999999999E-3</v>
      </c>
      <c r="F84" s="53">
        <f>SUMIFS('Avg CO SCC_MDE'!D:D, 'Avg CO SCC_MDE'!E:E, U84)</f>
        <v>3.763368901818359E-5</v>
      </c>
      <c r="G84" s="53">
        <f t="shared" si="7"/>
        <v>1.956053609128235E-2</v>
      </c>
      <c r="H84" s="53">
        <v>1.9206497729488999E-3</v>
      </c>
      <c r="I84" s="53">
        <f t="shared" si="10"/>
        <v>3.7568939202480209E-5</v>
      </c>
      <c r="J84" s="53">
        <v>1.9318806778133E-3</v>
      </c>
      <c r="K84" s="53">
        <f t="shared" si="11"/>
        <v>3.7788621722418067E-5</v>
      </c>
      <c r="L84" s="54">
        <v>2280204123</v>
      </c>
      <c r="M84" s="43" t="s">
        <v>350</v>
      </c>
      <c r="N84" s="43" t="s">
        <v>11</v>
      </c>
      <c r="O84" s="43" t="s">
        <v>351</v>
      </c>
      <c r="P84" s="43" t="s">
        <v>702</v>
      </c>
      <c r="Q84" s="43" t="s">
        <v>355</v>
      </c>
      <c r="R84" s="43" t="s">
        <v>934</v>
      </c>
      <c r="U84" s="39" t="str">
        <f t="shared" si="8"/>
        <v>2280204123-24009-VOC</v>
      </c>
      <c r="V84"/>
    </row>
    <row r="85" spans="1:22" s="39" customFormat="1" ht="17.399999999999999" x14ac:dyDescent="0.3">
      <c r="A85" s="43" t="s">
        <v>497</v>
      </c>
      <c r="B85" s="54">
        <v>24009</v>
      </c>
      <c r="C85" s="54" t="s">
        <v>10</v>
      </c>
      <c r="D85" s="53">
        <v>10.98733871</v>
      </c>
      <c r="E85" s="53">
        <f t="shared" si="9"/>
        <v>10.98733871</v>
      </c>
      <c r="F85" s="53">
        <f>SUMIFS('Avg CO SCC_MDE'!D:D, 'Avg CO SCC_MDE'!E:E, U85)</f>
        <v>5.8331502488736097E-3</v>
      </c>
      <c r="G85" s="53">
        <f t="shared" si="7"/>
        <v>5.3089746323781162E-4</v>
      </c>
      <c r="H85" s="53">
        <v>13.204430487189001</v>
      </c>
      <c r="I85" s="53">
        <f t="shared" si="10"/>
        <v>7.0101986491486615E-3</v>
      </c>
      <c r="J85" s="53">
        <v>14.7034182964618</v>
      </c>
      <c r="K85" s="53">
        <f t="shared" si="11"/>
        <v>7.8060074745159953E-3</v>
      </c>
      <c r="L85" s="54">
        <v>2280207123</v>
      </c>
      <c r="M85" s="43" t="s">
        <v>350</v>
      </c>
      <c r="N85" s="43" t="s">
        <v>11</v>
      </c>
      <c r="O85" s="43" t="s">
        <v>351</v>
      </c>
      <c r="P85" s="43" t="s">
        <v>352</v>
      </c>
      <c r="Q85" s="43" t="s">
        <v>355</v>
      </c>
      <c r="R85" s="43" t="s">
        <v>934</v>
      </c>
      <c r="U85" s="39" t="str">
        <f t="shared" si="8"/>
        <v>2280207123-24009-NOx</v>
      </c>
      <c r="V85"/>
    </row>
    <row r="86" spans="1:22" s="39" customFormat="1" ht="17.399999999999999" x14ac:dyDescent="0.3">
      <c r="A86" s="43" t="s">
        <v>497</v>
      </c>
      <c r="B86" s="54">
        <v>24009</v>
      </c>
      <c r="C86" s="54" t="s">
        <v>12</v>
      </c>
      <c r="D86" s="53">
        <v>0.33848339999999999</v>
      </c>
      <c r="E86" s="53">
        <f t="shared" si="9"/>
        <v>0.33848339999999999</v>
      </c>
      <c r="F86" s="53">
        <f>SUMIFS('Avg CO SCC_MDE'!D:D, 'Avg CO SCC_MDE'!E:E, U86)</f>
        <v>1.8645584828303017E-4</v>
      </c>
      <c r="G86" s="53">
        <f t="shared" si="7"/>
        <v>5.5085669868309691E-4</v>
      </c>
      <c r="H86" s="53">
        <v>0.40678463132291998</v>
      </c>
      <c r="I86" s="53">
        <f t="shared" si="10"/>
        <v>2.2408003908556438E-4</v>
      </c>
      <c r="J86" s="53">
        <v>0.45296346530929699</v>
      </c>
      <c r="K86" s="53">
        <f t="shared" si="11"/>
        <v>2.4951795912433485E-4</v>
      </c>
      <c r="L86" s="54">
        <v>2280207123</v>
      </c>
      <c r="M86" s="43" t="s">
        <v>350</v>
      </c>
      <c r="N86" s="43" t="s">
        <v>11</v>
      </c>
      <c r="O86" s="43" t="s">
        <v>351</v>
      </c>
      <c r="P86" s="43" t="s">
        <v>352</v>
      </c>
      <c r="Q86" s="43" t="s">
        <v>355</v>
      </c>
      <c r="R86" s="43" t="s">
        <v>934</v>
      </c>
      <c r="U86" s="39" t="str">
        <f t="shared" si="8"/>
        <v>2280207123-24009-VOC</v>
      </c>
      <c r="V86"/>
    </row>
    <row r="87" spans="1:22" s="39" customFormat="1" ht="17.399999999999999" x14ac:dyDescent="0.3">
      <c r="A87" s="43" t="s">
        <v>497</v>
      </c>
      <c r="B87" s="54">
        <v>24009</v>
      </c>
      <c r="C87" s="54" t="s">
        <v>10</v>
      </c>
      <c r="D87" s="53">
        <v>2.2889033900000002</v>
      </c>
      <c r="E87" s="53">
        <f t="shared" si="9"/>
        <v>2.2889033900000002</v>
      </c>
      <c r="F87" s="53">
        <f>SUMIFS('Avg CO SCC_MDE'!D:D, 'Avg CO SCC_MDE'!E:E, U87)</f>
        <v>4.7677027548659037E-3</v>
      </c>
      <c r="G87" s="53">
        <f t="shared" si="7"/>
        <v>2.0829637352522351E-3</v>
      </c>
      <c r="H87" s="53">
        <v>2.28496526762821</v>
      </c>
      <c r="I87" s="53">
        <f t="shared" si="10"/>
        <v>4.7594997887804797E-3</v>
      </c>
      <c r="J87" s="53">
        <v>2.2983264893879598</v>
      </c>
      <c r="K87" s="53">
        <f t="shared" si="11"/>
        <v>4.7873307291647011E-3</v>
      </c>
      <c r="L87" s="54">
        <v>2280208123</v>
      </c>
      <c r="M87" s="43" t="s">
        <v>350</v>
      </c>
      <c r="N87" s="43" t="s">
        <v>11</v>
      </c>
      <c r="O87" s="43" t="s">
        <v>351</v>
      </c>
      <c r="P87" s="43" t="s">
        <v>357</v>
      </c>
      <c r="Q87" s="43" t="s">
        <v>355</v>
      </c>
      <c r="R87" s="43" t="s">
        <v>934</v>
      </c>
      <c r="U87" s="39" t="str">
        <f t="shared" si="8"/>
        <v>2280208123-24009-NOx</v>
      </c>
      <c r="V87"/>
    </row>
    <row r="88" spans="1:22" s="39" customFormat="1" ht="17.399999999999999" x14ac:dyDescent="0.3">
      <c r="A88" s="43" t="s">
        <v>497</v>
      </c>
      <c r="B88" s="54">
        <v>24009</v>
      </c>
      <c r="C88" s="54" t="s">
        <v>12</v>
      </c>
      <c r="D88" s="53">
        <v>8.4459809999999996E-2</v>
      </c>
      <c r="E88" s="53">
        <f t="shared" si="9"/>
        <v>8.4459809999999996E-2</v>
      </c>
      <c r="F88" s="53">
        <f>SUMIFS('Avg CO SCC_MDE'!D:D, 'Avg CO SCC_MDE'!E:E, U88)</f>
        <v>1.7992885602250634E-4</v>
      </c>
      <c r="G88" s="53">
        <f t="shared" si="7"/>
        <v>2.1303488135067596E-3</v>
      </c>
      <c r="H88" s="53">
        <v>8.4314494532020001E-2</v>
      </c>
      <c r="I88" s="53">
        <f t="shared" si="10"/>
        <v>1.7961928338771098E-4</v>
      </c>
      <c r="J88" s="53">
        <v>8.4807519382315899E-2</v>
      </c>
      <c r="K88" s="53">
        <f t="shared" si="11"/>
        <v>1.8066959829256819E-4</v>
      </c>
      <c r="L88" s="54">
        <v>2280208123</v>
      </c>
      <c r="M88" s="43" t="s">
        <v>350</v>
      </c>
      <c r="N88" s="43" t="s">
        <v>11</v>
      </c>
      <c r="O88" s="43" t="s">
        <v>351</v>
      </c>
      <c r="P88" s="43" t="s">
        <v>357</v>
      </c>
      <c r="Q88" s="43" t="s">
        <v>355</v>
      </c>
      <c r="R88" s="43" t="s">
        <v>934</v>
      </c>
      <c r="U88" s="39" t="str">
        <f t="shared" si="8"/>
        <v>2280208123-24009-VOC</v>
      </c>
      <c r="V88"/>
    </row>
    <row r="89" spans="1:22" s="39" customFormat="1" ht="17.399999999999999" x14ac:dyDescent="0.3">
      <c r="A89" s="43" t="s">
        <v>497</v>
      </c>
      <c r="B89" s="54">
        <v>24009</v>
      </c>
      <c r="C89" s="54" t="s">
        <v>10</v>
      </c>
      <c r="D89" s="53">
        <v>0.49800863000000001</v>
      </c>
      <c r="E89" s="53">
        <f t="shared" si="9"/>
        <v>0.49800863000000001</v>
      </c>
      <c r="F89" s="53">
        <f>SUMIFS('Avg CO SCC_MDE'!D:D, 'Avg CO SCC_MDE'!E:E, U89)</f>
        <v>4.2054297187020442E-3</v>
      </c>
      <c r="G89" s="53">
        <f t="shared" si="7"/>
        <v>8.4444916520865186E-3</v>
      </c>
      <c r="H89" s="53">
        <v>0.497151792207843</v>
      </c>
      <c r="I89" s="53">
        <f t="shared" si="10"/>
        <v>4.1981941591189816E-3</v>
      </c>
      <c r="J89" s="53">
        <v>0.50005886280451906</v>
      </c>
      <c r="K89" s="53">
        <f t="shared" si="11"/>
        <v>4.2227428925046386E-3</v>
      </c>
      <c r="L89" s="54">
        <v>2280209123</v>
      </c>
      <c r="M89" s="43" t="s">
        <v>350</v>
      </c>
      <c r="N89" s="43" t="s">
        <v>11</v>
      </c>
      <c r="O89" s="43" t="s">
        <v>351</v>
      </c>
      <c r="P89" s="43" t="s">
        <v>360</v>
      </c>
      <c r="Q89" s="43" t="s">
        <v>355</v>
      </c>
      <c r="R89" s="43" t="s">
        <v>934</v>
      </c>
      <c r="U89" s="39" t="str">
        <f t="shared" si="8"/>
        <v>2280209123-24009-NOx</v>
      </c>
      <c r="V89"/>
    </row>
    <row r="90" spans="1:22" s="39" customFormat="1" ht="17.399999999999999" x14ac:dyDescent="0.3">
      <c r="A90" s="43" t="s">
        <v>497</v>
      </c>
      <c r="B90" s="54">
        <v>24009</v>
      </c>
      <c r="C90" s="54" t="s">
        <v>12</v>
      </c>
      <c r="D90" s="53">
        <v>3.4730359999999898E-2</v>
      </c>
      <c r="E90" s="53">
        <f t="shared" si="9"/>
        <v>3.4730359999999898E-2</v>
      </c>
      <c r="F90" s="53">
        <f>SUMIFS('Avg CO SCC_MDE'!D:D, 'Avg CO SCC_MDE'!E:E, U90)</f>
        <v>4.3341513359921316E-4</v>
      </c>
      <c r="G90" s="53">
        <f t="shared" si="7"/>
        <v>1.2479431068356747E-2</v>
      </c>
      <c r="H90" s="53">
        <v>3.4670605443169702E-2</v>
      </c>
      <c r="I90" s="53">
        <f t="shared" si="10"/>
        <v>4.3266943072623051E-4</v>
      </c>
      <c r="J90" s="53">
        <v>3.4873340099330102E-2</v>
      </c>
      <c r="K90" s="53">
        <f t="shared" si="11"/>
        <v>4.3519944389295125E-4</v>
      </c>
      <c r="L90" s="54">
        <v>2280209123</v>
      </c>
      <c r="M90" s="43" t="s">
        <v>350</v>
      </c>
      <c r="N90" s="43" t="s">
        <v>11</v>
      </c>
      <c r="O90" s="43" t="s">
        <v>351</v>
      </c>
      <c r="P90" s="43" t="s">
        <v>360</v>
      </c>
      <c r="Q90" s="43" t="s">
        <v>355</v>
      </c>
      <c r="R90" s="43" t="s">
        <v>934</v>
      </c>
      <c r="U90" s="39" t="str">
        <f t="shared" si="8"/>
        <v>2280209123-24009-VOC</v>
      </c>
      <c r="V90"/>
    </row>
    <row r="91" spans="1:22" s="39" customFormat="1" ht="17.399999999999999" x14ac:dyDescent="0.3">
      <c r="A91" s="43" t="s">
        <v>497</v>
      </c>
      <c r="B91" s="54">
        <v>24009</v>
      </c>
      <c r="C91" s="54" t="s">
        <v>10</v>
      </c>
      <c r="D91" s="53">
        <v>8.7004700000000001E-3</v>
      </c>
      <c r="E91" s="53">
        <f t="shared" si="9"/>
        <v>8.7004700000000001E-3</v>
      </c>
      <c r="F91" s="53">
        <f>SUMIFS('Avg CO SCC_MDE'!D:D, 'Avg CO SCC_MDE'!E:E, U91)</f>
        <v>2.90015595676564E-3</v>
      </c>
      <c r="G91" s="53">
        <f t="shared" si="7"/>
        <v>0.33333325173992207</v>
      </c>
      <c r="H91" s="53">
        <v>1.05139892413366E-2</v>
      </c>
      <c r="I91" s="53">
        <f t="shared" si="10"/>
        <v>3.5046622225732849E-3</v>
      </c>
      <c r="J91" s="53">
        <v>1.1701156148676201E-2</v>
      </c>
      <c r="K91" s="53">
        <f t="shared" si="11"/>
        <v>3.9003844281548209E-3</v>
      </c>
      <c r="L91" s="54">
        <v>2280210123</v>
      </c>
      <c r="M91" s="43" t="s">
        <v>350</v>
      </c>
      <c r="N91" s="43" t="s">
        <v>11</v>
      </c>
      <c r="O91" s="43" t="s">
        <v>351</v>
      </c>
      <c r="P91" s="43" t="s">
        <v>720</v>
      </c>
      <c r="Q91" s="43" t="s">
        <v>355</v>
      </c>
      <c r="R91" s="43" t="s">
        <v>934</v>
      </c>
      <c r="U91" s="39" t="str">
        <f t="shared" si="8"/>
        <v>2280210123-24009-NOx</v>
      </c>
      <c r="V91"/>
    </row>
    <row r="92" spans="1:22" s="39" customFormat="1" ht="17.399999999999999" x14ac:dyDescent="0.3">
      <c r="A92" s="43" t="s">
        <v>497</v>
      </c>
      <c r="B92" s="54">
        <v>24009</v>
      </c>
      <c r="C92" s="54" t="s">
        <v>12</v>
      </c>
      <c r="D92" s="53">
        <v>1.00063E-3</v>
      </c>
      <c r="E92" s="53">
        <f t="shared" si="9"/>
        <v>1.00063E-3</v>
      </c>
      <c r="F92" s="53">
        <f>SUMIFS('Avg CO SCC_MDE'!D:D, 'Avg CO SCC_MDE'!E:E, U92)</f>
        <v>3.3354161894952333E-4</v>
      </c>
      <c r="G92" s="53">
        <f t="shared" si="7"/>
        <v>0.33333162002890515</v>
      </c>
      <c r="H92" s="53">
        <v>1.2092005437128999E-3</v>
      </c>
      <c r="I92" s="53">
        <f t="shared" si="10"/>
        <v>4.0306477617565388E-4</v>
      </c>
      <c r="J92" s="53">
        <v>1.3457351013277E-3</v>
      </c>
      <c r="K92" s="53">
        <f t="shared" si="11"/>
        <v>4.4857606145532505E-4</v>
      </c>
      <c r="L92" s="54">
        <v>2280210123</v>
      </c>
      <c r="M92" s="43" t="s">
        <v>350</v>
      </c>
      <c r="N92" s="43" t="s">
        <v>11</v>
      </c>
      <c r="O92" s="43" t="s">
        <v>351</v>
      </c>
      <c r="P92" s="43" t="s">
        <v>720</v>
      </c>
      <c r="Q92" s="43" t="s">
        <v>355</v>
      </c>
      <c r="R92" s="43" t="s">
        <v>934</v>
      </c>
      <c r="U92" s="39" t="str">
        <f t="shared" si="8"/>
        <v>2280210123-24009-VOC</v>
      </c>
      <c r="V92"/>
    </row>
    <row r="93" spans="1:22" s="39" customFormat="1" ht="17.399999999999999" x14ac:dyDescent="0.3">
      <c r="A93" s="43" t="s">
        <v>497</v>
      </c>
      <c r="B93" s="54">
        <v>24009</v>
      </c>
      <c r="C93" s="54" t="s">
        <v>10</v>
      </c>
      <c r="D93" s="53">
        <v>0.18249557</v>
      </c>
      <c r="E93" s="53">
        <f t="shared" si="9"/>
        <v>0.18249557</v>
      </c>
      <c r="F93" s="53">
        <f>SUMIFS('Avg CO SCC_MDE'!D:D, 'Avg CO SCC_MDE'!E:E, U93)</f>
        <v>1.8788378442168873E-3</v>
      </c>
      <c r="G93" s="53">
        <f t="shared" si="7"/>
        <v>1.0295251792779887E-2</v>
      </c>
      <c r="H93" s="53">
        <v>0.169509119905386</v>
      </c>
      <c r="I93" s="53">
        <f t="shared" si="10"/>
        <v>1.745139070598466E-3</v>
      </c>
      <c r="J93" s="53">
        <v>0.16150921471707899</v>
      </c>
      <c r="K93" s="53">
        <f t="shared" si="11"/>
        <v>1.6627780323664792E-3</v>
      </c>
      <c r="L93" s="54">
        <v>2280211123</v>
      </c>
      <c r="M93" s="43" t="s">
        <v>350</v>
      </c>
      <c r="N93" s="43" t="s">
        <v>11</v>
      </c>
      <c r="O93" s="43" t="s">
        <v>351</v>
      </c>
      <c r="P93" s="43" t="s">
        <v>725</v>
      </c>
      <c r="Q93" s="43" t="s">
        <v>355</v>
      </c>
      <c r="R93" s="43" t="s">
        <v>934</v>
      </c>
      <c r="U93" s="39" t="str">
        <f t="shared" si="8"/>
        <v>2280211123-24009-NOx</v>
      </c>
      <c r="V93"/>
    </row>
    <row r="94" spans="1:22" s="39" customFormat="1" ht="17.399999999999999" x14ac:dyDescent="0.3">
      <c r="A94" s="43" t="s">
        <v>497</v>
      </c>
      <c r="B94" s="54">
        <v>24009</v>
      </c>
      <c r="C94" s="54" t="s">
        <v>12</v>
      </c>
      <c r="D94" s="53">
        <v>1.03161E-2</v>
      </c>
      <c r="E94" s="53">
        <f t="shared" si="9"/>
        <v>1.03161E-2</v>
      </c>
      <c r="F94" s="53">
        <f>SUMIFS('Avg CO SCC_MDE'!D:D, 'Avg CO SCC_MDE'!E:E, U94)</f>
        <v>9.798899654712951E-5</v>
      </c>
      <c r="G94" s="53">
        <f t="shared" si="7"/>
        <v>9.4986474100803124E-3</v>
      </c>
      <c r="H94" s="53">
        <v>9.5820026308360007E-3</v>
      </c>
      <c r="I94" s="53">
        <f t="shared" si="10"/>
        <v>9.1016064472773119E-5</v>
      </c>
      <c r="J94" s="53">
        <v>9.1297844103438996E-3</v>
      </c>
      <c r="K94" s="53">
        <f t="shared" si="11"/>
        <v>8.6720603043904699E-5</v>
      </c>
      <c r="L94" s="54">
        <v>2280211123</v>
      </c>
      <c r="M94" s="43" t="s">
        <v>350</v>
      </c>
      <c r="N94" s="43" t="s">
        <v>11</v>
      </c>
      <c r="O94" s="43" t="s">
        <v>351</v>
      </c>
      <c r="P94" s="43" t="s">
        <v>725</v>
      </c>
      <c r="Q94" s="43" t="s">
        <v>355</v>
      </c>
      <c r="R94" s="43" t="s">
        <v>934</v>
      </c>
      <c r="U94" s="39" t="str">
        <f t="shared" si="8"/>
        <v>2280211123-24009-VOC</v>
      </c>
      <c r="V94"/>
    </row>
    <row r="95" spans="1:22" s="39" customFormat="1" ht="17.399999999999999" x14ac:dyDescent="0.3">
      <c r="A95" s="43" t="s">
        <v>497</v>
      </c>
      <c r="B95" s="54">
        <v>24009</v>
      </c>
      <c r="C95" s="54" t="s">
        <v>10</v>
      </c>
      <c r="D95" s="53">
        <v>9.4289970000000001E-2</v>
      </c>
      <c r="E95" s="53">
        <f t="shared" si="9"/>
        <v>9.4289970000000001E-2</v>
      </c>
      <c r="F95" s="53">
        <f>SUMIFS('Avg CO SCC_MDE'!D:D, 'Avg CO SCC_MDE'!E:E, U95)</f>
        <v>4.2701595303743563E-3</v>
      </c>
      <c r="G95" s="53">
        <f t="shared" si="7"/>
        <v>4.5287526662426095E-2</v>
      </c>
      <c r="H95" s="53">
        <v>9.4127741466495496E-2</v>
      </c>
      <c r="I95" s="53">
        <f t="shared" si="10"/>
        <v>4.2628126013378653E-3</v>
      </c>
      <c r="J95" s="53">
        <v>9.4678148794473893E-2</v>
      </c>
      <c r="K95" s="53">
        <f t="shared" si="11"/>
        <v>4.2877391878788813E-3</v>
      </c>
      <c r="L95" s="54">
        <v>2280212123</v>
      </c>
      <c r="M95" s="43" t="s">
        <v>350</v>
      </c>
      <c r="N95" s="43" t="s">
        <v>11</v>
      </c>
      <c r="O95" s="43" t="s">
        <v>351</v>
      </c>
      <c r="P95" s="43" t="s">
        <v>363</v>
      </c>
      <c r="Q95" s="43" t="s">
        <v>355</v>
      </c>
      <c r="R95" s="43" t="s">
        <v>934</v>
      </c>
      <c r="U95" s="39" t="str">
        <f t="shared" si="8"/>
        <v>2280212123-24009-NOx</v>
      </c>
      <c r="V95"/>
    </row>
    <row r="96" spans="1:22" s="39" customFormat="1" ht="17.399999999999999" x14ac:dyDescent="0.3">
      <c r="A96" s="43" t="s">
        <v>497</v>
      </c>
      <c r="B96" s="54">
        <v>24009</v>
      </c>
      <c r="C96" s="54" t="s">
        <v>12</v>
      </c>
      <c r="D96" s="53">
        <v>9.8921800000000004E-3</v>
      </c>
      <c r="E96" s="53">
        <f t="shared" si="9"/>
        <v>9.8921800000000004E-3</v>
      </c>
      <c r="F96" s="53">
        <f>SUMIFS('Avg CO SCC_MDE'!D:D, 'Avg CO SCC_MDE'!E:E, U96)</f>
        <v>4.8696153958922687E-4</v>
      </c>
      <c r="G96" s="53">
        <f t="shared" si="7"/>
        <v>4.9226918595216308E-2</v>
      </c>
      <c r="H96" s="53">
        <v>9.8751602273287001E-3</v>
      </c>
      <c r="I96" s="53">
        <f t="shared" si="10"/>
        <v>4.8612370862542769E-4</v>
      </c>
      <c r="J96" s="53">
        <v>9.9329047399388994E-3</v>
      </c>
      <c r="K96" s="53">
        <f t="shared" si="11"/>
        <v>4.8896629304701045E-4</v>
      </c>
      <c r="L96" s="54">
        <v>2280212123</v>
      </c>
      <c r="M96" s="43" t="s">
        <v>350</v>
      </c>
      <c r="N96" s="43" t="s">
        <v>11</v>
      </c>
      <c r="O96" s="43" t="s">
        <v>351</v>
      </c>
      <c r="P96" s="43" t="s">
        <v>363</v>
      </c>
      <c r="Q96" s="43" t="s">
        <v>355</v>
      </c>
      <c r="R96" s="43" t="s">
        <v>934</v>
      </c>
      <c r="U96" s="39" t="str">
        <f t="shared" si="8"/>
        <v>2280212123-24009-VOC</v>
      </c>
      <c r="V96"/>
    </row>
    <row r="97" spans="1:22" s="39" customFormat="1" ht="17.399999999999999" x14ac:dyDescent="0.3">
      <c r="A97" s="43" t="s">
        <v>497</v>
      </c>
      <c r="B97" s="54">
        <v>24009</v>
      </c>
      <c r="C97" s="54" t="s">
        <v>10</v>
      </c>
      <c r="D97" s="53">
        <v>55.884444950000002</v>
      </c>
      <c r="E97" s="53">
        <f t="shared" si="9"/>
        <v>55.884444950000002</v>
      </c>
      <c r="F97" s="53">
        <f>SUMIFS('Avg CO SCC_MDE'!D:D, 'Avg CO SCC_MDE'!E:E, U97)</f>
        <v>2.3625526360220445E-2</v>
      </c>
      <c r="G97" s="53">
        <f t="shared" si="7"/>
        <v>4.2275675067289802E-4</v>
      </c>
      <c r="H97" s="53">
        <v>55.788294197699102</v>
      </c>
      <c r="I97" s="53">
        <f t="shared" si="10"/>
        <v>2.3584877980602964E-2</v>
      </c>
      <c r="J97" s="53">
        <v>56.114513497805802</v>
      </c>
      <c r="K97" s="53">
        <f t="shared" si="11"/>
        <v>2.3722789391922856E-2</v>
      </c>
      <c r="L97" s="54">
        <v>2280213123</v>
      </c>
      <c r="M97" s="43" t="s">
        <v>350</v>
      </c>
      <c r="N97" s="43" t="s">
        <v>11</v>
      </c>
      <c r="O97" s="43" t="s">
        <v>351</v>
      </c>
      <c r="P97" s="43" t="s">
        <v>366</v>
      </c>
      <c r="Q97" s="43" t="s">
        <v>355</v>
      </c>
      <c r="R97" s="43" t="s">
        <v>934</v>
      </c>
      <c r="U97" s="39" t="str">
        <f t="shared" si="8"/>
        <v>2280213123-24009-NOx</v>
      </c>
      <c r="V97"/>
    </row>
    <row r="98" spans="1:22" s="39" customFormat="1" ht="17.399999999999999" x14ac:dyDescent="0.3">
      <c r="A98" s="43" t="s">
        <v>497</v>
      </c>
      <c r="B98" s="54">
        <v>24009</v>
      </c>
      <c r="C98" s="54" t="s">
        <v>12</v>
      </c>
      <c r="D98" s="53">
        <v>2.0071270700000001</v>
      </c>
      <c r="E98" s="53">
        <f t="shared" si="9"/>
        <v>2.0071270700000001</v>
      </c>
      <c r="F98" s="53">
        <f>SUMIFS('Avg CO SCC_MDE'!D:D, 'Avg CO SCC_MDE'!E:E, U98)</f>
        <v>8.4047815817886928E-4</v>
      </c>
      <c r="G98" s="53">
        <f t="shared" si="7"/>
        <v>4.1874685999769275E-4</v>
      </c>
      <c r="H98" s="53">
        <v>2.00367375167651</v>
      </c>
      <c r="I98" s="53">
        <f t="shared" si="10"/>
        <v>8.3903209197433535E-4</v>
      </c>
      <c r="J98" s="53">
        <v>2.0153901351636501</v>
      </c>
      <c r="K98" s="53">
        <f t="shared" si="11"/>
        <v>8.4393829077010409E-4</v>
      </c>
      <c r="L98" s="54">
        <v>2280213123</v>
      </c>
      <c r="M98" s="43" t="s">
        <v>350</v>
      </c>
      <c r="N98" s="43" t="s">
        <v>11</v>
      </c>
      <c r="O98" s="43" t="s">
        <v>351</v>
      </c>
      <c r="P98" s="43" t="s">
        <v>366</v>
      </c>
      <c r="Q98" s="43" t="s">
        <v>355</v>
      </c>
      <c r="R98" s="43" t="s">
        <v>934</v>
      </c>
      <c r="U98" s="39" t="str">
        <f t="shared" si="8"/>
        <v>2280213123-24009-VOC</v>
      </c>
      <c r="V98"/>
    </row>
    <row r="99" spans="1:22" s="39" customFormat="1" ht="17.399999999999999" x14ac:dyDescent="0.3">
      <c r="A99" s="43" t="s">
        <v>497</v>
      </c>
      <c r="B99" s="54">
        <v>24017</v>
      </c>
      <c r="C99" s="54" t="s">
        <v>10</v>
      </c>
      <c r="D99" s="53">
        <v>6.1095699999999999E-3</v>
      </c>
      <c r="E99" s="53">
        <f t="shared" si="9"/>
        <v>6.1095699999999999E-3</v>
      </c>
      <c r="F99" s="53">
        <f>SUMIFS('Avg CO SCC_MDE'!D:D, 'Avg CO SCC_MDE'!E:E, U99)</f>
        <v>0</v>
      </c>
      <c r="G99" s="53">
        <f t="shared" ref="G99:G130" si="12">F99/E99</f>
        <v>0</v>
      </c>
      <c r="H99" s="53">
        <v>6.0990583137469001E-3</v>
      </c>
      <c r="I99" s="53">
        <f t="shared" si="10"/>
        <v>0</v>
      </c>
      <c r="J99" s="53">
        <v>6.1347222565690997E-3</v>
      </c>
      <c r="K99" s="53">
        <f t="shared" si="11"/>
        <v>0</v>
      </c>
      <c r="L99" s="54">
        <v>2280202123</v>
      </c>
      <c r="M99" s="43" t="s">
        <v>350</v>
      </c>
      <c r="N99" s="43" t="s">
        <v>11</v>
      </c>
      <c r="O99" s="43" t="s">
        <v>351</v>
      </c>
      <c r="P99" s="43" t="s">
        <v>715</v>
      </c>
      <c r="Q99" s="43" t="s">
        <v>355</v>
      </c>
      <c r="R99" s="43" t="s">
        <v>934</v>
      </c>
      <c r="U99" s="39" t="str">
        <f t="shared" ref="U99:U134" si="13">TRIM(L99) &amp; "-" &amp; B99 &amp; "-" &amp; TRIM(C99)</f>
        <v>2280202123-24017-NOx</v>
      </c>
      <c r="V99"/>
    </row>
    <row r="100" spans="1:22" s="39" customFormat="1" ht="17.399999999999999" x14ac:dyDescent="0.3">
      <c r="A100" s="43" t="s">
        <v>497</v>
      </c>
      <c r="B100" s="54">
        <v>24017</v>
      </c>
      <c r="C100" s="54" t="s">
        <v>12</v>
      </c>
      <c r="D100" s="53">
        <v>4.7530999999989998E-4</v>
      </c>
      <c r="E100" s="53">
        <f t="shared" si="9"/>
        <v>4.7530999999989998E-4</v>
      </c>
      <c r="F100" s="53">
        <f>SUMIFS('Avg CO SCC_MDE'!D:D, 'Avg CO SCC_MDE'!E:E, U100)</f>
        <v>0</v>
      </c>
      <c r="G100" s="53">
        <f t="shared" si="12"/>
        <v>0</v>
      </c>
      <c r="H100" s="53">
        <v>4.7449221583620001E-4</v>
      </c>
      <c r="I100" s="53">
        <f t="shared" si="10"/>
        <v>0</v>
      </c>
      <c r="J100" s="53">
        <v>4.7726678567709999E-4</v>
      </c>
      <c r="K100" s="53">
        <f t="shared" si="11"/>
        <v>0</v>
      </c>
      <c r="L100" s="54">
        <v>2280202123</v>
      </c>
      <c r="M100" s="43" t="s">
        <v>350</v>
      </c>
      <c r="N100" s="43" t="s">
        <v>11</v>
      </c>
      <c r="O100" s="43" t="s">
        <v>351</v>
      </c>
      <c r="P100" s="43" t="s">
        <v>715</v>
      </c>
      <c r="Q100" s="43" t="s">
        <v>355</v>
      </c>
      <c r="R100" s="43" t="s">
        <v>934</v>
      </c>
      <c r="U100" s="39" t="str">
        <f t="shared" si="13"/>
        <v>2280202123-24017-VOC</v>
      </c>
      <c r="V100"/>
    </row>
    <row r="101" spans="1:22" s="39" customFormat="1" ht="17.399999999999999" x14ac:dyDescent="0.3">
      <c r="A101" s="43" t="s">
        <v>497</v>
      </c>
      <c r="B101" s="54">
        <v>24017</v>
      </c>
      <c r="C101" s="54" t="s">
        <v>10</v>
      </c>
      <c r="D101" s="53">
        <v>0.55096743999999997</v>
      </c>
      <c r="E101" s="53">
        <f t="shared" si="9"/>
        <v>0.55096743999999997</v>
      </c>
      <c r="F101" s="53">
        <f>SUMIFS('Avg CO SCC_MDE'!D:D, 'Avg CO SCC_MDE'!E:E, U101)</f>
        <v>9.27513920901182E-3</v>
      </c>
      <c r="G101" s="53">
        <f t="shared" si="12"/>
        <v>1.683427828151119E-2</v>
      </c>
      <c r="H101" s="53">
        <v>0.66214498835491797</v>
      </c>
      <c r="I101" s="53">
        <f t="shared" si="10"/>
        <v>1.1146732996674676E-2</v>
      </c>
      <c r="J101" s="53">
        <v>0.73731273349000903</v>
      </c>
      <c r="K101" s="53">
        <f t="shared" si="11"/>
        <v>1.2412127736072507E-2</v>
      </c>
      <c r="L101" s="54">
        <v>2280207123</v>
      </c>
      <c r="M101" s="43" t="s">
        <v>350</v>
      </c>
      <c r="N101" s="43" t="s">
        <v>11</v>
      </c>
      <c r="O101" s="43" t="s">
        <v>351</v>
      </c>
      <c r="P101" s="43" t="s">
        <v>352</v>
      </c>
      <c r="Q101" s="43" t="s">
        <v>355</v>
      </c>
      <c r="R101" s="43" t="s">
        <v>934</v>
      </c>
      <c r="U101" s="39" t="str">
        <f t="shared" si="13"/>
        <v>2280207123-24017-NOx</v>
      </c>
      <c r="V101"/>
    </row>
    <row r="102" spans="1:22" s="39" customFormat="1" ht="17.399999999999999" x14ac:dyDescent="0.3">
      <c r="A102" s="43" t="s">
        <v>497</v>
      </c>
      <c r="B102" s="54">
        <v>24017</v>
      </c>
      <c r="C102" s="54" t="s">
        <v>12</v>
      </c>
      <c r="D102" s="53">
        <v>1.7333359999999898E-2</v>
      </c>
      <c r="E102" s="53">
        <f t="shared" si="9"/>
        <v>1.7333359999999898E-2</v>
      </c>
      <c r="F102" s="53">
        <f>SUMIFS('Avg CO SCC_MDE'!D:D, 'Avg CO SCC_MDE'!E:E, U102)</f>
        <v>2.6667918845355297E-4</v>
      </c>
      <c r="G102" s="53">
        <f t="shared" si="12"/>
        <v>1.5385314125683338E-2</v>
      </c>
      <c r="H102" s="53">
        <v>2.0830990403627601E-2</v>
      </c>
      <c r="I102" s="53">
        <f t="shared" si="10"/>
        <v>3.2049133090890575E-4</v>
      </c>
      <c r="J102" s="53">
        <v>2.3195757343058399E-2</v>
      </c>
      <c r="K102" s="53">
        <f t="shared" si="11"/>
        <v>3.568740131060794E-4</v>
      </c>
      <c r="L102" s="54">
        <v>2280207123</v>
      </c>
      <c r="M102" s="43" t="s">
        <v>350</v>
      </c>
      <c r="N102" s="43" t="s">
        <v>11</v>
      </c>
      <c r="O102" s="43" t="s">
        <v>351</v>
      </c>
      <c r="P102" s="43" t="s">
        <v>352</v>
      </c>
      <c r="Q102" s="43" t="s">
        <v>355</v>
      </c>
      <c r="R102" s="43" t="s">
        <v>934</v>
      </c>
      <c r="U102" s="39" t="str">
        <f t="shared" si="13"/>
        <v>2280207123-24017-VOC</v>
      </c>
      <c r="V102"/>
    </row>
    <row r="103" spans="1:22" s="39" customFormat="1" ht="17.399999999999999" x14ac:dyDescent="0.3">
      <c r="A103" s="43" t="s">
        <v>497</v>
      </c>
      <c r="B103" s="54">
        <v>24017</v>
      </c>
      <c r="C103" s="54" t="s">
        <v>10</v>
      </c>
      <c r="D103" s="53">
        <v>3.0316273800000002</v>
      </c>
      <c r="E103" s="53">
        <f t="shared" si="9"/>
        <v>3.0316273800000002</v>
      </c>
      <c r="F103" s="53">
        <f>SUMIFS('Avg CO SCC_MDE'!D:D, 'Avg CO SCC_MDE'!E:E, U103)</f>
        <v>1.4116156381192348E-2</v>
      </c>
      <c r="G103" s="53">
        <f t="shared" si="12"/>
        <v>4.6562966393291867E-3</v>
      </c>
      <c r="H103" s="53">
        <v>3.02641138020714</v>
      </c>
      <c r="I103" s="53">
        <f t="shared" si="10"/>
        <v>1.4091869138886111E-2</v>
      </c>
      <c r="J103" s="53">
        <v>3.04410817155888</v>
      </c>
      <c r="K103" s="53">
        <f t="shared" si="11"/>
        <v>1.4174270648984128E-2</v>
      </c>
      <c r="L103" s="54">
        <v>2280208123</v>
      </c>
      <c r="M103" s="43" t="s">
        <v>350</v>
      </c>
      <c r="N103" s="43" t="s">
        <v>11</v>
      </c>
      <c r="O103" s="43" t="s">
        <v>351</v>
      </c>
      <c r="P103" s="43" t="s">
        <v>357</v>
      </c>
      <c r="Q103" s="43" t="s">
        <v>355</v>
      </c>
      <c r="R103" s="43" t="s">
        <v>934</v>
      </c>
      <c r="U103" s="39" t="str">
        <f t="shared" si="13"/>
        <v>2280208123-24017-NOx</v>
      </c>
      <c r="V103"/>
    </row>
    <row r="104" spans="1:22" s="39" customFormat="1" ht="17.399999999999999" x14ac:dyDescent="0.3">
      <c r="A104" s="43" t="s">
        <v>497</v>
      </c>
      <c r="B104" s="54">
        <v>24017</v>
      </c>
      <c r="C104" s="54" t="s">
        <v>12</v>
      </c>
      <c r="D104" s="53">
        <v>0.13793390999999999</v>
      </c>
      <c r="E104" s="53">
        <f t="shared" si="9"/>
        <v>0.13793390999999999</v>
      </c>
      <c r="F104" s="53">
        <f>SUMIFS('Avg CO SCC_MDE'!D:D, 'Avg CO SCC_MDE'!E:E, U104)</f>
        <v>6.5453865615012347E-4</v>
      </c>
      <c r="G104" s="53">
        <f t="shared" si="12"/>
        <v>4.7453063293146948E-3</v>
      </c>
      <c r="H104" s="53">
        <v>0.13769659084569499</v>
      </c>
      <c r="I104" s="53">
        <f t="shared" si="10"/>
        <v>6.5341250406513232E-4</v>
      </c>
      <c r="J104" s="53">
        <v>0.13850176487259</v>
      </c>
      <c r="K104" s="53">
        <f t="shared" si="11"/>
        <v>6.5723330147115697E-4</v>
      </c>
      <c r="L104" s="54">
        <v>2280208123</v>
      </c>
      <c r="M104" s="43" t="s">
        <v>350</v>
      </c>
      <c r="N104" s="43" t="s">
        <v>11</v>
      </c>
      <c r="O104" s="43" t="s">
        <v>351</v>
      </c>
      <c r="P104" s="43" t="s">
        <v>357</v>
      </c>
      <c r="Q104" s="43" t="s">
        <v>355</v>
      </c>
      <c r="R104" s="43" t="s">
        <v>934</v>
      </c>
      <c r="U104" s="39" t="str">
        <f t="shared" si="13"/>
        <v>2280208123-24017-VOC</v>
      </c>
      <c r="V104"/>
    </row>
    <row r="105" spans="1:22" s="39" customFormat="1" ht="17.399999999999999" x14ac:dyDescent="0.3">
      <c r="A105" s="43" t="s">
        <v>497</v>
      </c>
      <c r="B105" s="54">
        <v>24017</v>
      </c>
      <c r="C105" s="54" t="s">
        <v>10</v>
      </c>
      <c r="D105" s="53">
        <v>3.3513519999999998E-2</v>
      </c>
      <c r="E105" s="53">
        <f t="shared" si="9"/>
        <v>3.3513519999999998E-2</v>
      </c>
      <c r="F105" s="53">
        <f>SUMIFS('Avg CO SCC_MDE'!D:D, 'Avg CO SCC_MDE'!E:E, U105)</f>
        <v>0</v>
      </c>
      <c r="G105" s="53">
        <f t="shared" si="12"/>
        <v>0</v>
      </c>
      <c r="H105" s="53">
        <v>3.34558590504608E-2</v>
      </c>
      <c r="I105" s="53">
        <f t="shared" si="10"/>
        <v>0</v>
      </c>
      <c r="J105" s="53">
        <v>3.3651490536973798E-2</v>
      </c>
      <c r="K105" s="53">
        <f t="shared" si="11"/>
        <v>0</v>
      </c>
      <c r="L105" s="54">
        <v>2280209123</v>
      </c>
      <c r="M105" s="43" t="s">
        <v>350</v>
      </c>
      <c r="N105" s="43" t="s">
        <v>11</v>
      </c>
      <c r="O105" s="43" t="s">
        <v>351</v>
      </c>
      <c r="P105" s="43" t="s">
        <v>360</v>
      </c>
      <c r="Q105" s="43" t="s">
        <v>355</v>
      </c>
      <c r="R105" s="43" t="s">
        <v>934</v>
      </c>
      <c r="U105" s="39" t="str">
        <f t="shared" si="13"/>
        <v>2280209123-24017-NOx</v>
      </c>
      <c r="V105"/>
    </row>
    <row r="106" spans="1:22" s="39" customFormat="1" ht="17.399999999999999" x14ac:dyDescent="0.3">
      <c r="A106" s="43" t="s">
        <v>497</v>
      </c>
      <c r="B106" s="54">
        <v>24017</v>
      </c>
      <c r="C106" s="54" t="s">
        <v>12</v>
      </c>
      <c r="D106" s="53">
        <v>2.0859099999999998E-3</v>
      </c>
      <c r="E106" s="53">
        <f t="shared" si="9"/>
        <v>2.0859099999999998E-3</v>
      </c>
      <c r="F106" s="53">
        <f>SUMIFS('Avg CO SCC_MDE'!D:D, 'Avg CO SCC_MDE'!E:E, U106)</f>
        <v>0</v>
      </c>
      <c r="G106" s="53">
        <f t="shared" si="12"/>
        <v>0</v>
      </c>
      <c r="H106" s="53">
        <v>2.0823211334390999E-3</v>
      </c>
      <c r="I106" s="53">
        <f t="shared" si="10"/>
        <v>0</v>
      </c>
      <c r="J106" s="53">
        <v>2.0944974036140001E-3</v>
      </c>
      <c r="K106" s="53">
        <f t="shared" si="11"/>
        <v>0</v>
      </c>
      <c r="L106" s="54">
        <v>2280209123</v>
      </c>
      <c r="M106" s="43" t="s">
        <v>350</v>
      </c>
      <c r="N106" s="43" t="s">
        <v>11</v>
      </c>
      <c r="O106" s="43" t="s">
        <v>351</v>
      </c>
      <c r="P106" s="43" t="s">
        <v>360</v>
      </c>
      <c r="Q106" s="43" t="s">
        <v>355</v>
      </c>
      <c r="R106" s="43" t="s">
        <v>934</v>
      </c>
      <c r="U106" s="39" t="str">
        <f t="shared" si="13"/>
        <v>2280209123-24017-VOC</v>
      </c>
      <c r="V106"/>
    </row>
    <row r="107" spans="1:22" s="39" customFormat="1" ht="17.399999999999999" x14ac:dyDescent="0.3">
      <c r="A107" s="43" t="s">
        <v>497</v>
      </c>
      <c r="B107" s="54">
        <v>24017</v>
      </c>
      <c r="C107" s="54" t="s">
        <v>10</v>
      </c>
      <c r="D107" s="53">
        <v>0.24337856999999999</v>
      </c>
      <c r="E107" s="53">
        <f t="shared" si="9"/>
        <v>0.24337856999999999</v>
      </c>
      <c r="F107" s="53">
        <f>SUMIFS('Avg CO SCC_MDE'!D:D, 'Avg CO SCC_MDE'!E:E, U107)</f>
        <v>4.1428953239203382E-3</v>
      </c>
      <c r="G107" s="53">
        <f t="shared" si="12"/>
        <v>1.7022432681399757E-2</v>
      </c>
      <c r="H107" s="53">
        <v>0.242959830355714</v>
      </c>
      <c r="I107" s="53">
        <f t="shared" si="10"/>
        <v>4.1357673565144467E-3</v>
      </c>
      <c r="J107" s="53">
        <v>0.24438052598644699</v>
      </c>
      <c r="K107" s="53">
        <f t="shared" si="11"/>
        <v>4.1599510522493579E-3</v>
      </c>
      <c r="L107" s="54">
        <v>2280212123</v>
      </c>
      <c r="M107" s="43" t="s">
        <v>350</v>
      </c>
      <c r="N107" s="43" t="s">
        <v>11</v>
      </c>
      <c r="O107" s="43" t="s">
        <v>351</v>
      </c>
      <c r="P107" s="43" t="s">
        <v>363</v>
      </c>
      <c r="Q107" s="43" t="s">
        <v>355</v>
      </c>
      <c r="R107" s="43" t="s">
        <v>934</v>
      </c>
      <c r="U107" s="39" t="str">
        <f t="shared" si="13"/>
        <v>2280212123-24017-NOx</v>
      </c>
      <c r="V107"/>
    </row>
    <row r="108" spans="1:22" s="39" customFormat="1" ht="17.399999999999999" x14ac:dyDescent="0.3">
      <c r="A108" s="43" t="s">
        <v>497</v>
      </c>
      <c r="B108" s="54">
        <v>24017</v>
      </c>
      <c r="C108" s="54" t="s">
        <v>12</v>
      </c>
      <c r="D108" s="53">
        <v>2.194428E-2</v>
      </c>
      <c r="E108" s="53">
        <f t="shared" si="9"/>
        <v>2.194428E-2</v>
      </c>
      <c r="F108" s="53">
        <f>SUMIFS('Avg CO SCC_MDE'!D:D, 'Avg CO SCC_MDE'!E:E, U108)</f>
        <v>3.7299189415283639E-4</v>
      </c>
      <c r="G108" s="53">
        <f t="shared" si="12"/>
        <v>1.6997226345673515E-2</v>
      </c>
      <c r="H108" s="53">
        <v>2.1906524251819701E-2</v>
      </c>
      <c r="I108" s="53">
        <f t="shared" si="10"/>
        <v>3.7235015115516561E-4</v>
      </c>
      <c r="J108" s="53">
        <v>2.2034621572448801E-2</v>
      </c>
      <c r="K108" s="53">
        <f t="shared" si="11"/>
        <v>3.7452745030817274E-4</v>
      </c>
      <c r="L108" s="54">
        <v>2280212123</v>
      </c>
      <c r="M108" s="43" t="s">
        <v>350</v>
      </c>
      <c r="N108" s="43" t="s">
        <v>11</v>
      </c>
      <c r="O108" s="43" t="s">
        <v>351</v>
      </c>
      <c r="P108" s="43" t="s">
        <v>363</v>
      </c>
      <c r="Q108" s="43" t="s">
        <v>355</v>
      </c>
      <c r="R108" s="43" t="s">
        <v>934</v>
      </c>
      <c r="U108" s="39" t="str">
        <f t="shared" si="13"/>
        <v>2280212123-24017-VOC</v>
      </c>
      <c r="V108"/>
    </row>
    <row r="109" spans="1:22" s="39" customFormat="1" ht="17.399999999999999" x14ac:dyDescent="0.3">
      <c r="A109" s="43" t="s">
        <v>497</v>
      </c>
      <c r="B109" s="54">
        <v>24017</v>
      </c>
      <c r="C109" s="54" t="s">
        <v>10</v>
      </c>
      <c r="D109" s="53">
        <v>18.641692710000001</v>
      </c>
      <c r="E109" s="53">
        <f t="shared" si="9"/>
        <v>18.641692710000001</v>
      </c>
      <c r="F109" s="53">
        <f>SUMIFS('Avg CO SCC_MDE'!D:D, 'Avg CO SCC_MDE'!E:E, U109)</f>
        <v>9.4072902654806397E-3</v>
      </c>
      <c r="G109" s="53">
        <f t="shared" si="12"/>
        <v>5.0463712774507152E-4</v>
      </c>
      <c r="H109" s="53">
        <v>18.609619155724999</v>
      </c>
      <c r="I109" s="53">
        <f t="shared" si="10"/>
        <v>9.3911047591747274E-3</v>
      </c>
      <c r="J109" s="53">
        <v>18.718437986333502</v>
      </c>
      <c r="K109" s="53">
        <f t="shared" si="11"/>
        <v>9.4460187812975792E-3</v>
      </c>
      <c r="L109" s="54">
        <v>2280213123</v>
      </c>
      <c r="M109" s="43" t="s">
        <v>350</v>
      </c>
      <c r="N109" s="43" t="s">
        <v>11</v>
      </c>
      <c r="O109" s="43" t="s">
        <v>351</v>
      </c>
      <c r="P109" s="43" t="s">
        <v>366</v>
      </c>
      <c r="Q109" s="43" t="s">
        <v>355</v>
      </c>
      <c r="R109" s="43" t="s">
        <v>934</v>
      </c>
      <c r="U109" s="39" t="str">
        <f t="shared" si="13"/>
        <v>2280213123-24017-NOx</v>
      </c>
      <c r="V109"/>
    </row>
    <row r="110" spans="1:22" s="39" customFormat="1" ht="17.399999999999999" x14ac:dyDescent="0.3">
      <c r="A110" s="43" t="s">
        <v>497</v>
      </c>
      <c r="B110" s="54">
        <v>24017</v>
      </c>
      <c r="C110" s="54" t="s">
        <v>12</v>
      </c>
      <c r="D110" s="53">
        <v>1.0223813900000001</v>
      </c>
      <c r="E110" s="53">
        <f t="shared" si="9"/>
        <v>1.0223813900000001</v>
      </c>
      <c r="F110" s="53">
        <f>SUMIFS('Avg CO SCC_MDE'!D:D, 'Avg CO SCC_MDE'!E:E, U110)</f>
        <v>5.3406553702342661E-4</v>
      </c>
      <c r="G110" s="53">
        <f t="shared" si="12"/>
        <v>5.2237407903466101E-4</v>
      </c>
      <c r="H110" s="53">
        <v>1.02062235419183</v>
      </c>
      <c r="I110" s="53">
        <f t="shared" si="10"/>
        <v>5.3314666231314483E-4</v>
      </c>
      <c r="J110" s="53">
        <v>1.0265903930939999</v>
      </c>
      <c r="K110" s="53">
        <f t="shared" si="11"/>
        <v>5.3626421113830882E-4</v>
      </c>
      <c r="L110" s="54">
        <v>2280213123</v>
      </c>
      <c r="M110" s="43" t="s">
        <v>350</v>
      </c>
      <c r="N110" s="43" t="s">
        <v>11</v>
      </c>
      <c r="O110" s="43" t="s">
        <v>351</v>
      </c>
      <c r="P110" s="43" t="s">
        <v>366</v>
      </c>
      <c r="Q110" s="43" t="s">
        <v>355</v>
      </c>
      <c r="R110" s="43" t="s">
        <v>934</v>
      </c>
      <c r="U110" s="39" t="str">
        <f t="shared" si="13"/>
        <v>2280213123-24017-VOC</v>
      </c>
      <c r="V110"/>
    </row>
    <row r="111" spans="1:22" s="39" customFormat="1" ht="17.399999999999999" x14ac:dyDescent="0.3">
      <c r="A111" s="43" t="s">
        <v>497</v>
      </c>
      <c r="B111" s="54">
        <v>24033</v>
      </c>
      <c r="C111" s="54" t="s">
        <v>10</v>
      </c>
      <c r="D111" s="53">
        <v>0.21783770999999999</v>
      </c>
      <c r="E111" s="53">
        <f t="shared" si="9"/>
        <v>0.21783770999999999</v>
      </c>
      <c r="F111" s="53">
        <f>SUMIFS('Avg CO SCC_MDE'!D:D, 'Avg CO SCC_MDE'!E:E, U111)</f>
        <v>1.7056519738368747E-3</v>
      </c>
      <c r="G111" s="53">
        <f t="shared" si="12"/>
        <v>7.8299206039068019E-3</v>
      </c>
      <c r="H111" s="53">
        <v>0.26179432300248501</v>
      </c>
      <c r="I111" s="53">
        <f t="shared" si="10"/>
        <v>2.0498287636629897E-3</v>
      </c>
      <c r="J111" s="53">
        <v>0.29151362813255199</v>
      </c>
      <c r="K111" s="53">
        <f t="shared" si="11"/>
        <v>2.2825285632346944E-3</v>
      </c>
      <c r="L111" s="54">
        <v>2280207123</v>
      </c>
      <c r="M111" s="43" t="s">
        <v>350</v>
      </c>
      <c r="N111" s="43" t="s">
        <v>11</v>
      </c>
      <c r="O111" s="43" t="s">
        <v>351</v>
      </c>
      <c r="P111" s="43" t="s">
        <v>352</v>
      </c>
      <c r="Q111" s="43" t="s">
        <v>355</v>
      </c>
      <c r="R111" s="43" t="s">
        <v>934</v>
      </c>
      <c r="U111" s="39" t="str">
        <f t="shared" si="13"/>
        <v>2280207123-24033-NOx</v>
      </c>
      <c r="V111"/>
    </row>
    <row r="112" spans="1:22" s="39" customFormat="1" ht="17.399999999999999" x14ac:dyDescent="0.3">
      <c r="A112" s="43" t="s">
        <v>497</v>
      </c>
      <c r="B112" s="54">
        <v>24033</v>
      </c>
      <c r="C112" s="54" t="s">
        <v>12</v>
      </c>
      <c r="D112" s="53">
        <v>8.4427199999999002E-3</v>
      </c>
      <c r="E112" s="53">
        <f t="shared" si="9"/>
        <v>8.4427199999999002E-3</v>
      </c>
      <c r="F112" s="53">
        <f>SUMIFS('Avg CO SCC_MDE'!D:D, 'Avg CO SCC_MDE'!E:E, U112)</f>
        <v>7.2822531735528616E-5</v>
      </c>
      <c r="G112" s="53">
        <f t="shared" si="12"/>
        <v>8.6254822776936201E-3</v>
      </c>
      <c r="H112" s="53">
        <v>1.01463431960404E-2</v>
      </c>
      <c r="I112" s="53">
        <f t="shared" si="10"/>
        <v>8.7517103420843716E-5</v>
      </c>
      <c r="J112" s="53">
        <v>1.12981721048538E-2</v>
      </c>
      <c r="K112" s="53">
        <f t="shared" si="11"/>
        <v>9.7452183260748876E-5</v>
      </c>
      <c r="L112" s="54">
        <v>2280207123</v>
      </c>
      <c r="M112" s="43" t="s">
        <v>350</v>
      </c>
      <c r="N112" s="43" t="s">
        <v>11</v>
      </c>
      <c r="O112" s="43" t="s">
        <v>351</v>
      </c>
      <c r="P112" s="43" t="s">
        <v>352</v>
      </c>
      <c r="Q112" s="43" t="s">
        <v>355</v>
      </c>
      <c r="R112" s="43" t="s">
        <v>934</v>
      </c>
      <c r="U112" s="39" t="str">
        <f t="shared" si="13"/>
        <v>2280207123-24033-VOC</v>
      </c>
      <c r="V112"/>
    </row>
    <row r="113" spans="1:22" s="39" customFormat="1" ht="17.399999999999999" x14ac:dyDescent="0.3">
      <c r="A113" s="43" t="s">
        <v>497</v>
      </c>
      <c r="B113" s="54">
        <v>24033</v>
      </c>
      <c r="C113" s="54" t="s">
        <v>10</v>
      </c>
      <c r="D113" s="53">
        <v>0.21555004999999999</v>
      </c>
      <c r="E113" s="53">
        <f t="shared" si="9"/>
        <v>0.21555004999999999</v>
      </c>
      <c r="F113" s="53">
        <f>SUMIFS('Avg CO SCC_MDE'!D:D, 'Avg CO SCC_MDE'!E:E, U113)</f>
        <v>1.7302967240318623E-3</v>
      </c>
      <c r="G113" s="53">
        <f t="shared" si="12"/>
        <v>8.0273547792350883E-3</v>
      </c>
      <c r="H113" s="53">
        <v>0.215179190103573</v>
      </c>
      <c r="I113" s="53">
        <f t="shared" si="10"/>
        <v>1.7273197000698523E-3</v>
      </c>
      <c r="J113" s="53">
        <v>0.21643743980994301</v>
      </c>
      <c r="K113" s="53">
        <f t="shared" si="11"/>
        <v>1.7374201168637528E-3</v>
      </c>
      <c r="L113" s="54">
        <v>2280208123</v>
      </c>
      <c r="M113" s="43" t="s">
        <v>350</v>
      </c>
      <c r="N113" s="43" t="s">
        <v>11</v>
      </c>
      <c r="O113" s="43" t="s">
        <v>351</v>
      </c>
      <c r="P113" s="43" t="s">
        <v>357</v>
      </c>
      <c r="Q113" s="43" t="s">
        <v>355</v>
      </c>
      <c r="R113" s="43" t="s">
        <v>934</v>
      </c>
      <c r="U113" s="39" t="str">
        <f t="shared" si="13"/>
        <v>2280208123-24033-NOx</v>
      </c>
      <c r="V113"/>
    </row>
    <row r="114" spans="1:22" s="39" customFormat="1" ht="17.399999999999999" x14ac:dyDescent="0.3">
      <c r="A114" s="43" t="s">
        <v>497</v>
      </c>
      <c r="B114" s="54">
        <v>24033</v>
      </c>
      <c r="C114" s="54" t="s">
        <v>12</v>
      </c>
      <c r="D114" s="53">
        <v>6.2444499999998997E-3</v>
      </c>
      <c r="E114" s="53">
        <f t="shared" si="9"/>
        <v>6.2444499999998997E-3</v>
      </c>
      <c r="F114" s="53">
        <f>SUMIFS('Avg CO SCC_MDE'!D:D, 'Avg CO SCC_MDE'!E:E, U114)</f>
        <v>4.9749563402814E-5</v>
      </c>
      <c r="G114" s="53">
        <f t="shared" si="12"/>
        <v>7.9670048447525073E-3</v>
      </c>
      <c r="H114" s="53">
        <v>6.2337062489303003E-3</v>
      </c>
      <c r="I114" s="53">
        <f t="shared" si="10"/>
        <v>4.9663967885991679E-5</v>
      </c>
      <c r="J114" s="53">
        <v>6.2701575389158999E-3</v>
      </c>
      <c r="K114" s="53">
        <f t="shared" si="11"/>
        <v>4.9954375489904431E-5</v>
      </c>
      <c r="L114" s="54">
        <v>2280208123</v>
      </c>
      <c r="M114" s="43" t="s">
        <v>350</v>
      </c>
      <c r="N114" s="43" t="s">
        <v>11</v>
      </c>
      <c r="O114" s="43" t="s">
        <v>351</v>
      </c>
      <c r="P114" s="43" t="s">
        <v>357</v>
      </c>
      <c r="Q114" s="43" t="s">
        <v>355</v>
      </c>
      <c r="R114" s="43" t="s">
        <v>934</v>
      </c>
      <c r="U114" s="39" t="str">
        <f t="shared" si="13"/>
        <v>2280208123-24033-VOC</v>
      </c>
      <c r="V114"/>
    </row>
    <row r="115" spans="1:22" s="39" customFormat="1" ht="17.399999999999999" x14ac:dyDescent="0.3">
      <c r="A115" s="43" t="s">
        <v>497</v>
      </c>
      <c r="B115" s="54">
        <v>24033</v>
      </c>
      <c r="C115" s="54" t="s">
        <v>10</v>
      </c>
      <c r="D115" s="53">
        <v>8.4783600000000008E-3</v>
      </c>
      <c r="E115" s="53">
        <f t="shared" si="9"/>
        <v>8.4783600000000008E-3</v>
      </c>
      <c r="F115" s="53">
        <f>SUMIFS('Avg CO SCC_MDE'!D:D, 'Avg CO SCC_MDE'!E:E, U115)</f>
        <v>0</v>
      </c>
      <c r="G115" s="53">
        <f t="shared" si="12"/>
        <v>0</v>
      </c>
      <c r="H115" s="53">
        <v>8.4637727442258004E-3</v>
      </c>
      <c r="I115" s="53">
        <f t="shared" si="10"/>
        <v>0</v>
      </c>
      <c r="J115" s="53">
        <v>8.5132642381061992E-3</v>
      </c>
      <c r="K115" s="53">
        <f t="shared" si="11"/>
        <v>0</v>
      </c>
      <c r="L115" s="54">
        <v>2280209123</v>
      </c>
      <c r="M115" s="43" t="s">
        <v>350</v>
      </c>
      <c r="N115" s="43" t="s">
        <v>11</v>
      </c>
      <c r="O115" s="43" t="s">
        <v>351</v>
      </c>
      <c r="P115" s="43" t="s">
        <v>360</v>
      </c>
      <c r="Q115" s="43" t="s">
        <v>355</v>
      </c>
      <c r="R115" s="43" t="s">
        <v>934</v>
      </c>
      <c r="U115" s="39" t="str">
        <f t="shared" si="13"/>
        <v>2280209123-24033-NOx</v>
      </c>
      <c r="V115"/>
    </row>
    <row r="116" spans="1:22" s="39" customFormat="1" ht="17.399999999999999" x14ac:dyDescent="0.3">
      <c r="A116" s="43" t="s">
        <v>497</v>
      </c>
      <c r="B116" s="54">
        <v>24033</v>
      </c>
      <c r="C116" s="54" t="s">
        <v>10</v>
      </c>
      <c r="D116" s="53">
        <v>0.10351931</v>
      </c>
      <c r="E116" s="53">
        <f t="shared" si="9"/>
        <v>0.10351931</v>
      </c>
      <c r="F116" s="53">
        <f>SUMIFS('Avg CO SCC_MDE'!D:D, 'Avg CO SCC_MDE'!E:E, U116)</f>
        <v>1.9721782936615475E-3</v>
      </c>
      <c r="G116" s="53">
        <f t="shared" si="12"/>
        <v>1.9051308337174461E-2</v>
      </c>
      <c r="H116" s="53">
        <v>0.103341202128604</v>
      </c>
      <c r="I116" s="53">
        <f t="shared" si="10"/>
        <v>1.9687851056863046E-3</v>
      </c>
      <c r="J116" s="53">
        <v>0.103945484713605</v>
      </c>
      <c r="K116" s="53">
        <f t="shared" si="11"/>
        <v>1.9802974795359433E-3</v>
      </c>
      <c r="L116" s="54">
        <v>2280212123</v>
      </c>
      <c r="M116" s="43" t="s">
        <v>350</v>
      </c>
      <c r="N116" s="43" t="s">
        <v>11</v>
      </c>
      <c r="O116" s="43" t="s">
        <v>351</v>
      </c>
      <c r="P116" s="43" t="s">
        <v>363</v>
      </c>
      <c r="Q116" s="43" t="s">
        <v>355</v>
      </c>
      <c r="R116" s="43" t="s">
        <v>934</v>
      </c>
      <c r="U116" s="39" t="str">
        <f t="shared" si="13"/>
        <v>2280212123-24033-NOx</v>
      </c>
      <c r="V116"/>
    </row>
    <row r="117" spans="1:22" s="39" customFormat="1" ht="17.399999999999999" x14ac:dyDescent="0.3">
      <c r="A117" s="43" t="s">
        <v>497</v>
      </c>
      <c r="B117" s="54">
        <v>24033</v>
      </c>
      <c r="C117" s="54" t="s">
        <v>12</v>
      </c>
      <c r="D117" s="53">
        <v>1.176252E-2</v>
      </c>
      <c r="E117" s="53">
        <f t="shared" si="9"/>
        <v>1.176252E-2</v>
      </c>
      <c r="F117" s="53">
        <f>SUMIFS('Avg CO SCC_MDE'!D:D, 'Avg CO SCC_MDE'!E:E, U117)</f>
        <v>2.2003919672423374E-4</v>
      </c>
      <c r="G117" s="53">
        <f t="shared" si="12"/>
        <v>1.8706807446383405E-2</v>
      </c>
      <c r="H117" s="53">
        <v>1.1742282254989401E-2</v>
      </c>
      <c r="I117" s="53">
        <f t="shared" si="10"/>
        <v>2.1966061312517145E-4</v>
      </c>
      <c r="J117" s="53">
        <v>1.18109446716122E-2</v>
      </c>
      <c r="K117" s="53">
        <f t="shared" si="11"/>
        <v>2.2094506773173752E-4</v>
      </c>
      <c r="L117" s="54">
        <v>2280212123</v>
      </c>
      <c r="M117" s="43" t="s">
        <v>350</v>
      </c>
      <c r="N117" s="43" t="s">
        <v>11</v>
      </c>
      <c r="O117" s="43" t="s">
        <v>351</v>
      </c>
      <c r="P117" s="43" t="s">
        <v>363</v>
      </c>
      <c r="Q117" s="43" t="s">
        <v>355</v>
      </c>
      <c r="R117" s="43" t="s">
        <v>934</v>
      </c>
      <c r="U117" s="39" t="str">
        <f t="shared" si="13"/>
        <v>2280212123-24033-VOC</v>
      </c>
      <c r="V117"/>
    </row>
    <row r="118" spans="1:22" s="39" customFormat="1" ht="17.399999999999999" x14ac:dyDescent="0.3">
      <c r="A118" s="43" t="s">
        <v>497</v>
      </c>
      <c r="B118" s="54">
        <v>24033</v>
      </c>
      <c r="C118" s="54" t="s">
        <v>10</v>
      </c>
      <c r="D118" s="53">
        <v>0.63352401999999997</v>
      </c>
      <c r="E118" s="53">
        <f t="shared" si="9"/>
        <v>0.63352401999999997</v>
      </c>
      <c r="F118" s="53">
        <f>SUMIFS('Avg CO SCC_MDE'!D:D, 'Avg CO SCC_MDE'!E:E, U118)</f>
        <v>4.2329909155915E-3</v>
      </c>
      <c r="G118" s="53">
        <f t="shared" si="12"/>
        <v>6.6816581249618603E-3</v>
      </c>
      <c r="H118" s="53">
        <v>0.63243402418491701</v>
      </c>
      <c r="I118" s="53">
        <f t="shared" si="10"/>
        <v>4.2257079361974767E-3</v>
      </c>
      <c r="J118" s="53">
        <v>0.63613215096402498</v>
      </c>
      <c r="K118" s="53">
        <f t="shared" si="11"/>
        <v>4.2504175550382422E-3</v>
      </c>
      <c r="L118" s="54">
        <v>2280213123</v>
      </c>
      <c r="M118" s="43" t="s">
        <v>350</v>
      </c>
      <c r="N118" s="43" t="s">
        <v>11</v>
      </c>
      <c r="O118" s="43" t="s">
        <v>351</v>
      </c>
      <c r="P118" s="43" t="s">
        <v>366</v>
      </c>
      <c r="Q118" s="43" t="s">
        <v>355</v>
      </c>
      <c r="R118" s="43" t="s">
        <v>934</v>
      </c>
      <c r="U118" s="39" t="str">
        <f t="shared" si="13"/>
        <v>2280213123-24033-NOx</v>
      </c>
      <c r="V118"/>
    </row>
    <row r="119" spans="1:22" s="39" customFormat="1" ht="17.399999999999999" x14ac:dyDescent="0.3">
      <c r="A119" s="43" t="s">
        <v>497</v>
      </c>
      <c r="B119" s="54">
        <v>24033</v>
      </c>
      <c r="C119" s="54" t="s">
        <v>12</v>
      </c>
      <c r="D119" s="53">
        <v>2.5947479999999998E-2</v>
      </c>
      <c r="E119" s="53">
        <f t="shared" si="9"/>
        <v>2.5947479999999998E-2</v>
      </c>
      <c r="F119" s="53">
        <f>SUMIFS('Avg CO SCC_MDE'!D:D, 'Avg CO SCC_MDE'!E:E, U119)</f>
        <v>1.9908430489784076E-4</v>
      </c>
      <c r="G119" s="53">
        <f t="shared" si="12"/>
        <v>7.6725872762149067E-3</v>
      </c>
      <c r="H119" s="53">
        <v>2.5902836634130399E-2</v>
      </c>
      <c r="I119" s="53">
        <f t="shared" si="10"/>
        <v>1.9874177477690228E-4</v>
      </c>
      <c r="J119" s="53">
        <v>2.6054302194407599E-2</v>
      </c>
      <c r="K119" s="53">
        <f t="shared" si="11"/>
        <v>1.9990390750746986E-4</v>
      </c>
      <c r="L119" s="54">
        <v>2280213123</v>
      </c>
      <c r="M119" s="43" t="s">
        <v>350</v>
      </c>
      <c r="N119" s="43" t="s">
        <v>11</v>
      </c>
      <c r="O119" s="43" t="s">
        <v>351</v>
      </c>
      <c r="P119" s="43" t="s">
        <v>366</v>
      </c>
      <c r="Q119" s="43" t="s">
        <v>355</v>
      </c>
      <c r="R119" s="43" t="s">
        <v>934</v>
      </c>
      <c r="U119" s="39" t="str">
        <f t="shared" si="13"/>
        <v>2280213123-24033-VOC</v>
      </c>
      <c r="V119"/>
    </row>
    <row r="120" spans="1:22" s="39" customFormat="1" ht="17.399999999999999" x14ac:dyDescent="0.3">
      <c r="A120" s="43" t="s">
        <v>811</v>
      </c>
      <c r="B120" s="54">
        <v>51059</v>
      </c>
      <c r="C120" s="54" t="s">
        <v>10</v>
      </c>
      <c r="D120" s="53">
        <v>6.9540699999999997E-2</v>
      </c>
      <c r="E120" s="53">
        <f t="shared" si="9"/>
        <v>6.9540699999999997E-2</v>
      </c>
      <c r="F120" s="53">
        <f>SUMIFS('Avg CO SCC_MDE'!D:D, 'Avg CO SCC_MDE'!E:E, U120)</f>
        <v>1.5824738434108666E-4</v>
      </c>
      <c r="G120" s="53">
        <f t="shared" si="12"/>
        <v>2.2756081595538538E-3</v>
      </c>
      <c r="H120" s="53">
        <v>6.9421053278510295E-2</v>
      </c>
      <c r="I120" s="53">
        <f t="shared" si="10"/>
        <v>1.5797511528540083E-4</v>
      </c>
      <c r="J120" s="53">
        <v>6.9826989465283401E-2</v>
      </c>
      <c r="K120" s="53">
        <f t="shared" si="11"/>
        <v>1.588988669842799E-4</v>
      </c>
      <c r="L120" s="54">
        <v>2280208123</v>
      </c>
      <c r="M120" s="43" t="s">
        <v>350</v>
      </c>
      <c r="N120" s="43" t="s">
        <v>11</v>
      </c>
      <c r="O120" s="43" t="s">
        <v>351</v>
      </c>
      <c r="P120" s="43" t="s">
        <v>357</v>
      </c>
      <c r="Q120" s="43" t="s">
        <v>355</v>
      </c>
      <c r="R120" s="43" t="s">
        <v>934</v>
      </c>
      <c r="U120" s="39" t="str">
        <f t="shared" si="13"/>
        <v>2280208123-51059-NOx</v>
      </c>
      <c r="V120"/>
    </row>
    <row r="121" spans="1:22" s="39" customFormat="1" ht="17.399999999999999" x14ac:dyDescent="0.3">
      <c r="A121" s="43" t="s">
        <v>811</v>
      </c>
      <c r="B121" s="54">
        <v>51059</v>
      </c>
      <c r="C121" s="54" t="s">
        <v>12</v>
      </c>
      <c r="D121" s="53">
        <v>5.45291E-3</v>
      </c>
      <c r="E121" s="53">
        <f t="shared" si="9"/>
        <v>5.45291E-3</v>
      </c>
      <c r="F121" s="53">
        <f>SUMIFS('Avg CO SCC_MDE'!D:D, 'Avg CO SCC_MDE'!E:E, U121)</f>
        <v>2.0813743266599468E-5</v>
      </c>
      <c r="G121" s="53">
        <f t="shared" si="12"/>
        <v>3.8169973952622486E-3</v>
      </c>
      <c r="H121" s="53">
        <v>5.4435281156635E-3</v>
      </c>
      <c r="I121" s="53">
        <f t="shared" si="10"/>
        <v>2.0777932638524397E-5</v>
      </c>
      <c r="J121" s="53">
        <v>5.4753588779683999E-3</v>
      </c>
      <c r="K121" s="53">
        <f t="shared" si="11"/>
        <v>2.0899430575331409E-5</v>
      </c>
      <c r="L121" s="54">
        <v>2280208123</v>
      </c>
      <c r="M121" s="43" t="s">
        <v>350</v>
      </c>
      <c r="N121" s="43" t="s">
        <v>11</v>
      </c>
      <c r="O121" s="43" t="s">
        <v>351</v>
      </c>
      <c r="P121" s="43" t="s">
        <v>357</v>
      </c>
      <c r="Q121" s="43" t="s">
        <v>355</v>
      </c>
      <c r="R121" s="43" t="s">
        <v>934</v>
      </c>
      <c r="U121" s="39" t="str">
        <f t="shared" si="13"/>
        <v>2280208123-51059-VOC</v>
      </c>
      <c r="V121"/>
    </row>
    <row r="122" spans="1:22" s="39" customFormat="1" ht="17.399999999999999" x14ac:dyDescent="0.3">
      <c r="A122" s="43" t="s">
        <v>811</v>
      </c>
      <c r="B122" s="54">
        <v>51059</v>
      </c>
      <c r="C122" s="54" t="s">
        <v>10</v>
      </c>
      <c r="D122" s="53">
        <v>1.160275E-2</v>
      </c>
      <c r="E122" s="53">
        <f t="shared" si="9"/>
        <v>1.160275E-2</v>
      </c>
      <c r="F122" s="53">
        <f>SUMIFS('Avg CO SCC_MDE'!D:D, 'Avg CO SCC_MDE'!E:E, U122)</f>
        <v>1.6575353202865257E-3</v>
      </c>
      <c r="G122" s="53">
        <f t="shared" si="12"/>
        <v>0.14285710889974582</v>
      </c>
      <c r="H122" s="53">
        <v>1.15827871437479E-2</v>
      </c>
      <c r="I122" s="53">
        <f t="shared" si="10"/>
        <v>1.6546834843569696E-3</v>
      </c>
      <c r="J122" s="53">
        <v>1.1650516920570401E-2</v>
      </c>
      <c r="K122" s="53">
        <f t="shared" si="11"/>
        <v>1.6643591644602571E-3</v>
      </c>
      <c r="L122" s="54">
        <v>2280212123</v>
      </c>
      <c r="M122" s="43" t="s">
        <v>350</v>
      </c>
      <c r="N122" s="43" t="s">
        <v>11</v>
      </c>
      <c r="O122" s="43" t="s">
        <v>351</v>
      </c>
      <c r="P122" s="43" t="s">
        <v>363</v>
      </c>
      <c r="Q122" s="43" t="s">
        <v>355</v>
      </c>
      <c r="R122" s="43" t="s">
        <v>934</v>
      </c>
      <c r="U122" s="39" t="str">
        <f t="shared" si="13"/>
        <v>2280212123-51059-NOx</v>
      </c>
      <c r="V122"/>
    </row>
    <row r="123" spans="1:22" s="39" customFormat="1" ht="17.399999999999999" x14ac:dyDescent="0.3">
      <c r="A123" s="43" t="s">
        <v>811</v>
      </c>
      <c r="B123" s="54">
        <v>51059</v>
      </c>
      <c r="C123" s="54" t="s">
        <v>12</v>
      </c>
      <c r="D123" s="53">
        <v>1.4201799999999001E-3</v>
      </c>
      <c r="E123" s="53">
        <f t="shared" si="9"/>
        <v>1.4201799999999001E-3</v>
      </c>
      <c r="F123" s="53">
        <f>SUMIFS('Avg CO SCC_MDE'!D:D, 'Avg CO SCC_MDE'!E:E, U123)</f>
        <v>2.0288300136211667E-4</v>
      </c>
      <c r="G123" s="53">
        <f t="shared" si="12"/>
        <v>0.14285724440713921</v>
      </c>
      <c r="H123" s="53">
        <v>1.4177365405448001E-3</v>
      </c>
      <c r="I123" s="53">
        <f t="shared" si="10"/>
        <v>2.0253393547754053E-4</v>
      </c>
      <c r="J123" s="53">
        <v>1.4260266850749999E-3</v>
      </c>
      <c r="K123" s="53">
        <f t="shared" si="11"/>
        <v>2.0371824268086179E-4</v>
      </c>
      <c r="L123" s="54">
        <v>2280212123</v>
      </c>
      <c r="M123" s="43" t="s">
        <v>350</v>
      </c>
      <c r="N123" s="43" t="s">
        <v>11</v>
      </c>
      <c r="O123" s="43" t="s">
        <v>351</v>
      </c>
      <c r="P123" s="43" t="s">
        <v>363</v>
      </c>
      <c r="Q123" s="43" t="s">
        <v>355</v>
      </c>
      <c r="R123" s="43" t="s">
        <v>934</v>
      </c>
      <c r="U123" s="39" t="str">
        <f t="shared" si="13"/>
        <v>2280212123-51059-VOC</v>
      </c>
      <c r="V123"/>
    </row>
    <row r="124" spans="1:22" s="39" customFormat="1" ht="17.399999999999999" x14ac:dyDescent="0.3">
      <c r="A124" s="43" t="s">
        <v>811</v>
      </c>
      <c r="B124" s="54">
        <v>51059</v>
      </c>
      <c r="C124" s="54" t="s">
        <v>10</v>
      </c>
      <c r="D124" s="53">
        <v>0.33617538000000002</v>
      </c>
      <c r="E124" s="53">
        <f t="shared" si="9"/>
        <v>0.33617538000000002</v>
      </c>
      <c r="F124" s="53">
        <f>SUMIFS('Avg CO SCC_MDE'!D:D, 'Avg CO SCC_MDE'!E:E, U124)</f>
        <v>1.519789198572712E-3</v>
      </c>
      <c r="G124" s="53">
        <f t="shared" si="12"/>
        <v>4.5208224307583499E-3</v>
      </c>
      <c r="H124" s="53">
        <v>0.33559698084579898</v>
      </c>
      <c r="I124" s="53">
        <f t="shared" si="10"/>
        <v>1.5171743587024684E-3</v>
      </c>
      <c r="J124" s="53">
        <v>0.33755936764725802</v>
      </c>
      <c r="K124" s="53">
        <f t="shared" si="11"/>
        <v>1.5260459609723286E-3</v>
      </c>
      <c r="L124" s="54">
        <v>2280213123</v>
      </c>
      <c r="M124" s="43" t="s">
        <v>350</v>
      </c>
      <c r="N124" s="43" t="s">
        <v>11</v>
      </c>
      <c r="O124" s="43" t="s">
        <v>351</v>
      </c>
      <c r="P124" s="43" t="s">
        <v>366</v>
      </c>
      <c r="Q124" s="43" t="s">
        <v>355</v>
      </c>
      <c r="R124" s="43" t="s">
        <v>934</v>
      </c>
      <c r="U124" s="39" t="str">
        <f t="shared" si="13"/>
        <v>2280213123-51059-NOx</v>
      </c>
      <c r="V124"/>
    </row>
    <row r="125" spans="1:22" s="39" customFormat="1" ht="17.399999999999999" x14ac:dyDescent="0.3">
      <c r="A125" s="43" t="s">
        <v>811</v>
      </c>
      <c r="B125" s="54">
        <v>51059</v>
      </c>
      <c r="C125" s="54" t="s">
        <v>12</v>
      </c>
      <c r="D125" s="53">
        <v>2.9156140000000001E-2</v>
      </c>
      <c r="E125" s="53">
        <f t="shared" si="9"/>
        <v>2.9156140000000001E-2</v>
      </c>
      <c r="F125" s="53">
        <f>SUMIFS('Avg CO SCC_MDE'!D:D, 'Avg CO SCC_MDE'!E:E, U125)</f>
        <v>1.4853533462323487E-4</v>
      </c>
      <c r="G125" s="53">
        <f t="shared" si="12"/>
        <v>5.094478714371479E-3</v>
      </c>
      <c r="H125" s="53">
        <v>2.9105976044758002E-2</v>
      </c>
      <c r="I125" s="53">
        <f t="shared" si="10"/>
        <v>1.482797754210258E-4</v>
      </c>
      <c r="J125" s="53">
        <v>2.92761718048326E-2</v>
      </c>
      <c r="K125" s="53">
        <f t="shared" si="11"/>
        <v>1.4914683409800213E-4</v>
      </c>
      <c r="L125" s="54">
        <v>2280213123</v>
      </c>
      <c r="M125" s="43" t="s">
        <v>350</v>
      </c>
      <c r="N125" s="43" t="s">
        <v>11</v>
      </c>
      <c r="O125" s="43" t="s">
        <v>351</v>
      </c>
      <c r="P125" s="43" t="s">
        <v>366</v>
      </c>
      <c r="Q125" s="43" t="s">
        <v>355</v>
      </c>
      <c r="R125" s="43" t="s">
        <v>934</v>
      </c>
      <c r="U125" s="39" t="str">
        <f t="shared" si="13"/>
        <v>2280213123-51059-VOC</v>
      </c>
      <c r="V125"/>
    </row>
    <row r="126" spans="1:22" s="39" customFormat="1" ht="17.399999999999999" x14ac:dyDescent="0.3">
      <c r="A126" s="43" t="s">
        <v>811</v>
      </c>
      <c r="B126" s="54">
        <v>51153</v>
      </c>
      <c r="C126" s="54" t="s">
        <v>10</v>
      </c>
      <c r="D126" s="53">
        <v>5.9114699999998997E-3</v>
      </c>
      <c r="E126" s="53">
        <f t="shared" si="9"/>
        <v>5.9114699999998997E-3</v>
      </c>
      <c r="F126" s="53">
        <f>SUMIFS('Avg CO SCC_MDE'!D:D, 'Avg CO SCC_MDE'!E:E, U126)</f>
        <v>1.4778687598914087E-3</v>
      </c>
      <c r="G126" s="53">
        <f t="shared" si="12"/>
        <v>0.25000021312658843</v>
      </c>
      <c r="H126" s="53">
        <v>5.9012991503436998E-3</v>
      </c>
      <c r="I126" s="53">
        <f t="shared" si="10"/>
        <v>1.4753260453096802E-3</v>
      </c>
      <c r="J126" s="53">
        <v>5.9358067062070001E-3</v>
      </c>
      <c r="K126" s="53">
        <f t="shared" si="11"/>
        <v>1.4839529416299829E-3</v>
      </c>
      <c r="L126" s="54">
        <v>2280212123</v>
      </c>
      <c r="M126" s="43" t="s">
        <v>350</v>
      </c>
      <c r="N126" s="43" t="s">
        <v>11</v>
      </c>
      <c r="O126" s="43" t="s">
        <v>351</v>
      </c>
      <c r="P126" s="43" t="s">
        <v>363</v>
      </c>
      <c r="Q126" s="43" t="s">
        <v>355</v>
      </c>
      <c r="R126" s="43" t="s">
        <v>934</v>
      </c>
      <c r="U126" s="39" t="str">
        <f t="shared" si="13"/>
        <v>2280212123-51153-NOx</v>
      </c>
      <c r="V126"/>
    </row>
    <row r="127" spans="1:22" s="39" customFormat="1" ht="17.399999999999999" x14ac:dyDescent="0.3">
      <c r="A127" s="43" t="s">
        <v>811</v>
      </c>
      <c r="B127" s="54">
        <v>51153</v>
      </c>
      <c r="C127" s="54" t="s">
        <v>12</v>
      </c>
      <c r="D127" s="53">
        <v>7.5838000000000001E-4</v>
      </c>
      <c r="E127" s="53">
        <f t="shared" si="9"/>
        <v>7.5838000000000001E-4</v>
      </c>
      <c r="F127" s="53">
        <f>SUMIFS('Avg CO SCC_MDE'!D:D, 'Avg CO SCC_MDE'!E:E, U127)</f>
        <v>1.8959532659988177E-4</v>
      </c>
      <c r="G127" s="53">
        <f t="shared" si="12"/>
        <v>0.25000043065466093</v>
      </c>
      <c r="H127" s="53">
        <v>7.5707518597520004E-4</v>
      </c>
      <c r="I127" s="53">
        <f t="shared" si="10"/>
        <v>1.8926912253175752E-4</v>
      </c>
      <c r="J127" s="53">
        <v>7.6150214580340001E-4</v>
      </c>
      <c r="K127" s="53">
        <f t="shared" si="11"/>
        <v>1.903758643952984E-4</v>
      </c>
      <c r="L127" s="54">
        <v>2280212123</v>
      </c>
      <c r="M127" s="43" t="s">
        <v>350</v>
      </c>
      <c r="N127" s="43" t="s">
        <v>11</v>
      </c>
      <c r="O127" s="43" t="s">
        <v>351</v>
      </c>
      <c r="P127" s="43" t="s">
        <v>363</v>
      </c>
      <c r="Q127" s="43" t="s">
        <v>355</v>
      </c>
      <c r="R127" s="43" t="s">
        <v>934</v>
      </c>
      <c r="U127" s="39" t="str">
        <f t="shared" si="13"/>
        <v>2280212123-51153-VOC</v>
      </c>
      <c r="V127"/>
    </row>
    <row r="128" spans="1:22" s="39" customFormat="1" ht="17.399999999999999" x14ac:dyDescent="0.3">
      <c r="A128" s="43" t="s">
        <v>811</v>
      </c>
      <c r="B128" s="54">
        <v>51153</v>
      </c>
      <c r="C128" s="54" t="s">
        <v>10</v>
      </c>
      <c r="D128" s="53">
        <v>0.40963708999999998</v>
      </c>
      <c r="E128" s="53">
        <f t="shared" si="9"/>
        <v>0.40963708999999998</v>
      </c>
      <c r="F128" s="53">
        <f>SUMIFS('Avg CO SCC_MDE'!D:D, 'Avg CO SCC_MDE'!E:E, U128)</f>
        <v>1.2764754430039668E-3</v>
      </c>
      <c r="G128" s="53">
        <f t="shared" si="12"/>
        <v>3.1161129550157846E-3</v>
      </c>
      <c r="H128" s="53">
        <v>0.40893229791681601</v>
      </c>
      <c r="I128" s="53">
        <f t="shared" si="10"/>
        <v>1.2742792312629646E-3</v>
      </c>
      <c r="J128" s="53">
        <v>0.41132350936961198</v>
      </c>
      <c r="K128" s="53">
        <f t="shared" si="11"/>
        <v>1.2817305162492044E-3</v>
      </c>
      <c r="L128" s="54">
        <v>2280213123</v>
      </c>
      <c r="M128" s="43" t="s">
        <v>350</v>
      </c>
      <c r="N128" s="43" t="s">
        <v>11</v>
      </c>
      <c r="O128" s="43" t="s">
        <v>351</v>
      </c>
      <c r="P128" s="43" t="s">
        <v>366</v>
      </c>
      <c r="Q128" s="43" t="s">
        <v>355</v>
      </c>
      <c r="R128" s="43" t="s">
        <v>934</v>
      </c>
      <c r="U128" s="39" t="str">
        <f t="shared" si="13"/>
        <v>2280213123-51153-NOx</v>
      </c>
      <c r="V128"/>
    </row>
    <row r="129" spans="1:22" s="39" customFormat="1" ht="17.399999999999999" x14ac:dyDescent="0.3">
      <c r="A129" s="43" t="s">
        <v>811</v>
      </c>
      <c r="B129" s="54">
        <v>51153</v>
      </c>
      <c r="C129" s="54" t="s">
        <v>12</v>
      </c>
      <c r="D129" s="53">
        <v>4.1202939999999799E-2</v>
      </c>
      <c r="E129" s="53">
        <f t="shared" si="9"/>
        <v>4.1202939999999799E-2</v>
      </c>
      <c r="F129" s="53">
        <f>SUMIFS('Avg CO SCC_MDE'!D:D, 'Avg CO SCC_MDE'!E:E, U129)</f>
        <v>1.342931837354408E-4</v>
      </c>
      <c r="G129" s="53">
        <f t="shared" si="12"/>
        <v>3.2593107126685974E-3</v>
      </c>
      <c r="H129" s="53">
        <v>4.1132049188047498E-2</v>
      </c>
      <c r="I129" s="53">
        <f t="shared" si="10"/>
        <v>1.340621285526149E-4</v>
      </c>
      <c r="J129" s="53">
        <v>4.1372566817974202E-2</v>
      </c>
      <c r="K129" s="53">
        <f t="shared" si="11"/>
        <v>1.3484605024042067E-4</v>
      </c>
      <c r="L129" s="54">
        <v>2280213123</v>
      </c>
      <c r="M129" s="43" t="s">
        <v>350</v>
      </c>
      <c r="N129" s="43" t="s">
        <v>11</v>
      </c>
      <c r="O129" s="43" t="s">
        <v>351</v>
      </c>
      <c r="P129" s="43" t="s">
        <v>366</v>
      </c>
      <c r="Q129" s="43" t="s">
        <v>355</v>
      </c>
      <c r="R129" s="43" t="s">
        <v>934</v>
      </c>
      <c r="U129" s="39" t="str">
        <f t="shared" si="13"/>
        <v>2280213123-51153-VOC</v>
      </c>
      <c r="V129"/>
    </row>
    <row r="130" spans="1:22" s="39" customFormat="1" ht="17.399999999999999" x14ac:dyDescent="0.3">
      <c r="A130" s="43" t="s">
        <v>811</v>
      </c>
      <c r="B130" s="54">
        <v>51510</v>
      </c>
      <c r="C130" s="54" t="s">
        <v>10</v>
      </c>
      <c r="D130" s="53">
        <v>8.7460309999999999E-2</v>
      </c>
      <c r="E130" s="53">
        <f t="shared" si="9"/>
        <v>8.7460309999999999E-2</v>
      </c>
      <c r="F130" s="53">
        <f>SUMIFS('Avg CO SCC_MDE'!D:D, 'Avg CO SCC_MDE'!E:E, U130)</f>
        <v>1.4660736987774339E-3</v>
      </c>
      <c r="G130" s="53">
        <f t="shared" si="12"/>
        <v>1.6762731561063914E-2</v>
      </c>
      <c r="H130" s="53">
        <v>0.105108581273818</v>
      </c>
      <c r="I130" s="53">
        <f t="shared" si="10"/>
        <v>1.7619069326572805E-3</v>
      </c>
      <c r="J130" s="53">
        <v>0.11704067347062</v>
      </c>
      <c r="K130" s="53">
        <f t="shared" si="11"/>
        <v>1.9619213911141378E-3</v>
      </c>
      <c r="L130" s="54">
        <v>2280207123</v>
      </c>
      <c r="M130" s="43" t="s">
        <v>350</v>
      </c>
      <c r="N130" s="43" t="s">
        <v>11</v>
      </c>
      <c r="O130" s="43" t="s">
        <v>351</v>
      </c>
      <c r="P130" s="43" t="s">
        <v>352</v>
      </c>
      <c r="Q130" s="43" t="s">
        <v>355</v>
      </c>
      <c r="R130" s="43" t="s">
        <v>934</v>
      </c>
      <c r="U130" s="39" t="str">
        <f t="shared" si="13"/>
        <v>2280207123-51510-NOx</v>
      </c>
      <c r="V130"/>
    </row>
    <row r="131" spans="1:22" s="39" customFormat="1" ht="17.399999999999999" x14ac:dyDescent="0.3">
      <c r="A131" s="43" t="s">
        <v>811</v>
      </c>
      <c r="B131" s="54">
        <v>51510</v>
      </c>
      <c r="C131" s="54" t="s">
        <v>12</v>
      </c>
      <c r="D131" s="53">
        <v>1.045512E-2</v>
      </c>
      <c r="E131" s="53">
        <f t="shared" si="9"/>
        <v>1.045512E-2</v>
      </c>
      <c r="F131" s="53">
        <f>SUMIFS('Avg CO SCC_MDE'!D:D, 'Avg CO SCC_MDE'!E:E, U131)</f>
        <v>1.8749609680447562E-4</v>
      </c>
      <c r="G131" s="53">
        <f t="shared" ref="G131:G134" si="14">F131/E131</f>
        <v>1.7933423700969058E-2</v>
      </c>
      <c r="H131" s="53">
        <v>1.2564817461172001E-2</v>
      </c>
      <c r="I131" s="53">
        <f t="shared" si="10"/>
        <v>2.2533019525653182E-4</v>
      </c>
      <c r="J131" s="53">
        <v>1.39911953892703E-2</v>
      </c>
      <c r="K131" s="53">
        <f t="shared" si="11"/>
        <v>2.50910034998829E-4</v>
      </c>
      <c r="L131" s="54">
        <v>2280207123</v>
      </c>
      <c r="M131" s="43" t="s">
        <v>350</v>
      </c>
      <c r="N131" s="43" t="s">
        <v>11</v>
      </c>
      <c r="O131" s="43" t="s">
        <v>351</v>
      </c>
      <c r="P131" s="43" t="s">
        <v>352</v>
      </c>
      <c r="Q131" s="43" t="s">
        <v>355</v>
      </c>
      <c r="R131" s="43" t="s">
        <v>934</v>
      </c>
      <c r="U131" s="39" t="str">
        <f t="shared" si="13"/>
        <v>2280207123-51510-VOC</v>
      </c>
      <c r="V131"/>
    </row>
    <row r="132" spans="1:22" s="39" customFormat="1" ht="17.399999999999999" x14ac:dyDescent="0.3">
      <c r="A132" s="43" t="s">
        <v>811</v>
      </c>
      <c r="B132" s="54">
        <v>51510</v>
      </c>
      <c r="C132" s="54" t="s">
        <v>10</v>
      </c>
      <c r="D132" s="53">
        <v>0.24231175999999999</v>
      </c>
      <c r="E132" s="53">
        <f t="shared" ref="E132:E169" si="15">D132</f>
        <v>0.24231175999999999</v>
      </c>
      <c r="F132" s="53">
        <f>SUMIFS('Avg CO SCC_MDE'!D:D, 'Avg CO SCC_MDE'!E:E, U132)</f>
        <v>2.8287896492180031E-3</v>
      </c>
      <c r="G132" s="53">
        <f t="shared" si="14"/>
        <v>1.1674174003019925E-2</v>
      </c>
      <c r="H132" s="53">
        <v>0.241894855832191</v>
      </c>
      <c r="I132" s="53">
        <f t="shared" ref="I132:I169" si="16">G132*H132</f>
        <v>2.8239226374204168E-3</v>
      </c>
      <c r="J132" s="53">
        <v>0.24330932407689701</v>
      </c>
      <c r="K132" s="53">
        <f t="shared" ref="K132:K169" si="17">G132*J132</f>
        <v>2.8404353858308608E-3</v>
      </c>
      <c r="L132" s="54">
        <v>2280212123</v>
      </c>
      <c r="M132" s="43" t="s">
        <v>350</v>
      </c>
      <c r="N132" s="43" t="s">
        <v>11</v>
      </c>
      <c r="O132" s="43" t="s">
        <v>351</v>
      </c>
      <c r="P132" s="43" t="s">
        <v>363</v>
      </c>
      <c r="Q132" s="43" t="s">
        <v>355</v>
      </c>
      <c r="R132" s="43" t="s">
        <v>934</v>
      </c>
      <c r="U132" s="39" t="str">
        <f t="shared" si="13"/>
        <v>2280212123-51510-NOx</v>
      </c>
      <c r="V132"/>
    </row>
    <row r="133" spans="1:22" s="39" customFormat="1" ht="17.399999999999999" x14ac:dyDescent="0.3">
      <c r="A133" s="43" t="s">
        <v>811</v>
      </c>
      <c r="B133" s="54">
        <v>51510</v>
      </c>
      <c r="C133" s="54" t="s">
        <v>12</v>
      </c>
      <c r="D133" s="53">
        <v>3.1870450000000002E-2</v>
      </c>
      <c r="E133" s="53">
        <f t="shared" si="15"/>
        <v>3.1870450000000002E-2</v>
      </c>
      <c r="F133" s="53">
        <f>SUMIFS('Avg CO SCC_MDE'!D:D, 'Avg CO SCC_MDE'!E:E, U133)</f>
        <v>3.72061135539102E-4</v>
      </c>
      <c r="G133" s="53">
        <f t="shared" si="14"/>
        <v>1.1674172643910016E-2</v>
      </c>
      <c r="H133" s="53">
        <v>3.1815615998402401E-2</v>
      </c>
      <c r="I133" s="53">
        <f t="shared" si="16"/>
        <v>3.7142099393769513E-4</v>
      </c>
      <c r="J133" s="53">
        <v>3.2001656244527901E-2</v>
      </c>
      <c r="K133" s="53">
        <f t="shared" si="17"/>
        <v>3.7359285988967976E-4</v>
      </c>
      <c r="L133" s="54">
        <v>2280212123</v>
      </c>
      <c r="M133" s="43" t="s">
        <v>350</v>
      </c>
      <c r="N133" s="43" t="s">
        <v>11</v>
      </c>
      <c r="O133" s="43" t="s">
        <v>351</v>
      </c>
      <c r="P133" s="43" t="s">
        <v>363</v>
      </c>
      <c r="Q133" s="43" t="s">
        <v>355</v>
      </c>
      <c r="R133" s="43" t="s">
        <v>934</v>
      </c>
      <c r="U133" s="39" t="str">
        <f t="shared" si="13"/>
        <v>2280212123-51510-VOC</v>
      </c>
      <c r="V133"/>
    </row>
    <row r="134" spans="1:22" s="68" customFormat="1" ht="17.399999999999999" x14ac:dyDescent="0.3">
      <c r="A134" s="43" t="s">
        <v>497</v>
      </c>
      <c r="B134" s="54">
        <v>24009</v>
      </c>
      <c r="C134" s="54" t="s">
        <v>10</v>
      </c>
      <c r="D134" s="53">
        <v>4.6914299999996998E-3</v>
      </c>
      <c r="E134" s="53">
        <f t="shared" si="15"/>
        <v>4.6914299999996998E-3</v>
      </c>
      <c r="F134" s="53">
        <f>SUMIFS('C3_SCC OS Daily Avg'!D:D, 'C3_SCC OS Daily Avg'!E:E, U134)</f>
        <v>5.6634289343163505E-4</v>
      </c>
      <c r="G134" s="53">
        <f t="shared" si="14"/>
        <v>0.12071860678549425</v>
      </c>
      <c r="H134" s="53">
        <v>4.0120614747834998E-3</v>
      </c>
      <c r="I134" s="53">
        <f t="shared" si="16"/>
        <v>4.8433047157361945E-4</v>
      </c>
      <c r="J134" s="53">
        <v>3.7767267009125999E-3</v>
      </c>
      <c r="K134" s="53">
        <f t="shared" si="17"/>
        <v>4.5592118554374506E-4</v>
      </c>
      <c r="L134" s="54">
        <v>2280202324</v>
      </c>
      <c r="M134" s="43" t="s">
        <v>350</v>
      </c>
      <c r="N134" s="43" t="s">
        <v>11</v>
      </c>
      <c r="O134" s="43" t="s">
        <v>351</v>
      </c>
      <c r="P134" s="43" t="s">
        <v>715</v>
      </c>
      <c r="Q134" s="43" t="s">
        <v>698</v>
      </c>
      <c r="R134" s="43" t="s">
        <v>934</v>
      </c>
      <c r="S134" s="39"/>
      <c r="T134" s="39"/>
      <c r="U134" s="39" t="str">
        <f t="shared" si="13"/>
        <v>2280202324-24009-NOx</v>
      </c>
    </row>
    <row r="135" spans="1:22" s="39" customFormat="1" ht="17.399999999999999" x14ac:dyDescent="0.3">
      <c r="A135" s="43" t="s">
        <v>497</v>
      </c>
      <c r="B135" s="54">
        <v>24009</v>
      </c>
      <c r="C135" s="54" t="s">
        <v>12</v>
      </c>
      <c r="D135" s="53" t="s">
        <v>3766</v>
      </c>
      <c r="E135" s="53" t="str">
        <f t="shared" si="15"/>
        <v xml:space="preserve">SCC-FIPS-Pollutant combo missing </v>
      </c>
      <c r="F135" s="53">
        <f>SUMIFS('C3_SCC OS Daily Avg'!D:D, 'C3_SCC OS Daily Avg'!E:E, U135)</f>
        <v>2.0635261826419E-5</v>
      </c>
      <c r="G135" s="110" t="s">
        <v>3774</v>
      </c>
      <c r="I135" s="53">
        <f>F135</f>
        <v>2.0635261826419E-5</v>
      </c>
      <c r="J135" s="53"/>
      <c r="K135" s="53">
        <f>F135</f>
        <v>2.0635261826419E-5</v>
      </c>
      <c r="L135" s="54">
        <v>2280202324</v>
      </c>
      <c r="M135" s="43" t="s">
        <v>350</v>
      </c>
      <c r="N135" s="43" t="s">
        <v>11</v>
      </c>
      <c r="O135" s="43" t="s">
        <v>351</v>
      </c>
      <c r="P135" s="43" t="s">
        <v>715</v>
      </c>
      <c r="Q135" s="43" t="s">
        <v>698</v>
      </c>
      <c r="R135" s="43" t="s">
        <v>934</v>
      </c>
      <c r="U135" s="39" t="s">
        <v>3763</v>
      </c>
    </row>
    <row r="136" spans="1:22" s="68" customFormat="1" ht="17.399999999999999" x14ac:dyDescent="0.3">
      <c r="A136" s="43" t="s">
        <v>497</v>
      </c>
      <c r="B136" s="54">
        <v>24009</v>
      </c>
      <c r="C136" s="54" t="s">
        <v>10</v>
      </c>
      <c r="D136" s="53">
        <v>0.71154801000000001</v>
      </c>
      <c r="E136" s="53">
        <f t="shared" si="15"/>
        <v>0.71154801000000001</v>
      </c>
      <c r="F136" s="53">
        <f>SUMIFS('C3_SCC OS Daily Avg'!D:D, 'C3_SCC OS Daily Avg'!E:E, U136)</f>
        <v>8.0815611903144202E-4</v>
      </c>
      <c r="G136" s="53">
        <f t="shared" ref="G136:G148" si="18">F136/E136</f>
        <v>1.1357717366554676E-3</v>
      </c>
      <c r="H136" s="53">
        <v>0.63672839862595498</v>
      </c>
      <c r="I136" s="53">
        <f t="shared" si="16"/>
        <v>7.2317811908525576E-4</v>
      </c>
      <c r="J136" s="53">
        <v>0.61913595170499303</v>
      </c>
      <c r="K136" s="53">
        <f t="shared" si="17"/>
        <v>7.0319711509381558E-4</v>
      </c>
      <c r="L136" s="54">
        <v>2280203324</v>
      </c>
      <c r="M136" s="43" t="s">
        <v>350</v>
      </c>
      <c r="N136" s="43" t="s">
        <v>11</v>
      </c>
      <c r="O136" s="43" t="s">
        <v>351</v>
      </c>
      <c r="P136" s="43" t="s">
        <v>697</v>
      </c>
      <c r="Q136" s="43" t="s">
        <v>698</v>
      </c>
      <c r="R136" s="43" t="s">
        <v>934</v>
      </c>
      <c r="S136" s="39"/>
      <c r="T136" s="39"/>
      <c r="U136" s="39" t="str">
        <f t="shared" ref="U136:U148" si="19">TRIM(L136) &amp; "-" &amp; B136 &amp; "-" &amp; TRIM(C136)</f>
        <v>2280203324-24009-NOx</v>
      </c>
    </row>
    <row r="137" spans="1:22" s="68" customFormat="1" ht="17.399999999999999" x14ac:dyDescent="0.3">
      <c r="A137" s="43" t="s">
        <v>497</v>
      </c>
      <c r="B137" s="54">
        <v>24009</v>
      </c>
      <c r="C137" s="54" t="s">
        <v>12</v>
      </c>
      <c r="D137" s="53">
        <v>4.1003009999999999E-2</v>
      </c>
      <c r="E137" s="53">
        <f t="shared" si="15"/>
        <v>4.1003009999999999E-2</v>
      </c>
      <c r="F137" s="53">
        <f>SUMIFS('C3_SCC OS Daily Avg'!D:D, 'C3_SCC OS Daily Avg'!E:E, U137)</f>
        <v>3.5017433948231699E-5</v>
      </c>
      <c r="G137" s="53">
        <f t="shared" si="18"/>
        <v>8.5402105719145248E-4</v>
      </c>
      <c r="H137" s="53">
        <v>4.2830737581101203E-2</v>
      </c>
      <c r="I137" s="53">
        <f t="shared" si="16"/>
        <v>3.6578351789301724E-5</v>
      </c>
      <c r="J137" s="53">
        <v>4.4501176836785498E-2</v>
      </c>
      <c r="K137" s="53">
        <f t="shared" si="17"/>
        <v>3.8004942088415326E-5</v>
      </c>
      <c r="L137" s="54">
        <v>2280203324</v>
      </c>
      <c r="M137" s="43" t="s">
        <v>350</v>
      </c>
      <c r="N137" s="43" t="s">
        <v>11</v>
      </c>
      <c r="O137" s="43" t="s">
        <v>351</v>
      </c>
      <c r="P137" s="43" t="s">
        <v>697</v>
      </c>
      <c r="Q137" s="43" t="s">
        <v>698</v>
      </c>
      <c r="R137" s="43" t="s">
        <v>934</v>
      </c>
      <c r="S137" s="39"/>
      <c r="T137" s="39"/>
      <c r="U137" s="39" t="str">
        <f t="shared" si="19"/>
        <v>2280203324-24009-VOC</v>
      </c>
    </row>
    <row r="138" spans="1:22" s="68" customFormat="1" ht="17.399999999999999" x14ac:dyDescent="0.3">
      <c r="A138" s="43" t="s">
        <v>497</v>
      </c>
      <c r="B138" s="54">
        <v>24009</v>
      </c>
      <c r="C138" s="54" t="s">
        <v>10</v>
      </c>
      <c r="D138" s="53">
        <v>0.71093859999999998</v>
      </c>
      <c r="E138" s="53">
        <f t="shared" si="15"/>
        <v>0.71093859999999998</v>
      </c>
      <c r="F138" s="53">
        <f>SUMIFS('C3_SCC OS Daily Avg'!D:D, 'C3_SCC OS Daily Avg'!E:E, U138)</f>
        <v>1.88930537315927E-3</v>
      </c>
      <c r="G138" s="53">
        <f t="shared" si="18"/>
        <v>2.6574803691335231E-3</v>
      </c>
      <c r="H138" s="53">
        <v>0.75171644015285799</v>
      </c>
      <c r="I138" s="53">
        <f t="shared" si="16"/>
        <v>1.9976716828611551E-3</v>
      </c>
      <c r="J138" s="53">
        <v>0.804241572367978</v>
      </c>
      <c r="K138" s="53">
        <f t="shared" si="17"/>
        <v>2.1372561906089793E-3</v>
      </c>
      <c r="L138" s="54">
        <v>2280205324</v>
      </c>
      <c r="M138" s="43" t="s">
        <v>350</v>
      </c>
      <c r="N138" s="43" t="s">
        <v>11</v>
      </c>
      <c r="O138" s="43" t="s">
        <v>351</v>
      </c>
      <c r="P138" s="43" t="s">
        <v>705</v>
      </c>
      <c r="Q138" s="43" t="s">
        <v>698</v>
      </c>
      <c r="R138" s="43" t="s">
        <v>934</v>
      </c>
      <c r="S138" s="39"/>
      <c r="T138" s="39"/>
      <c r="U138" s="39" t="str">
        <f t="shared" si="19"/>
        <v>2280205324-24009-NOx</v>
      </c>
    </row>
    <row r="139" spans="1:22" s="68" customFormat="1" ht="17.399999999999999" x14ac:dyDescent="0.3">
      <c r="A139" s="43" t="s">
        <v>497</v>
      </c>
      <c r="B139" s="54">
        <v>24009</v>
      </c>
      <c r="C139" s="54" t="s">
        <v>12</v>
      </c>
      <c r="D139" s="53">
        <v>3.5982840000000002E-2</v>
      </c>
      <c r="E139" s="53">
        <f t="shared" si="15"/>
        <v>3.5982840000000002E-2</v>
      </c>
      <c r="F139" s="53">
        <f>SUMIFS('C3_SCC OS Daily Avg'!D:D, 'C3_SCC OS Daily Avg'!E:E, U139)</f>
        <v>1.0241909663609801E-4</v>
      </c>
      <c r="G139" s="53">
        <f t="shared" si="18"/>
        <v>2.8463316579819156E-3</v>
      </c>
      <c r="H139" s="53">
        <v>4.4412701813597001E-2</v>
      </c>
      <c r="I139" s="53">
        <f t="shared" si="16"/>
        <v>1.2641327918855199E-4</v>
      </c>
      <c r="J139" s="53">
        <v>5.0771945348598801E-2</v>
      </c>
      <c r="K139" s="53">
        <f t="shared" si="17"/>
        <v>1.4451379538304442E-4</v>
      </c>
      <c r="L139" s="54">
        <v>2280205324</v>
      </c>
      <c r="M139" s="43" t="s">
        <v>350</v>
      </c>
      <c r="N139" s="43" t="s">
        <v>11</v>
      </c>
      <c r="O139" s="43" t="s">
        <v>351</v>
      </c>
      <c r="P139" s="43" t="s">
        <v>705</v>
      </c>
      <c r="Q139" s="43" t="s">
        <v>698</v>
      </c>
      <c r="R139" s="43" t="s">
        <v>934</v>
      </c>
      <c r="S139" s="39"/>
      <c r="T139" s="39"/>
      <c r="U139" s="39" t="str">
        <f t="shared" si="19"/>
        <v>2280205324-24009-VOC</v>
      </c>
    </row>
    <row r="140" spans="1:22" s="68" customFormat="1" ht="17.399999999999999" x14ac:dyDescent="0.3">
      <c r="A140" s="43" t="s">
        <v>497</v>
      </c>
      <c r="B140" s="54">
        <v>24009</v>
      </c>
      <c r="C140" s="54" t="s">
        <v>10</v>
      </c>
      <c r="D140" s="53">
        <v>3.1623100000000001E-2</v>
      </c>
      <c r="E140" s="53">
        <f t="shared" si="15"/>
        <v>3.1623100000000001E-2</v>
      </c>
      <c r="F140" s="53">
        <f>SUMIFS('C3_SCC OS Daily Avg'!D:D, 'C3_SCC OS Daily Avg'!E:E, U140)</f>
        <v>5.6362009105936602E-4</v>
      </c>
      <c r="G140" s="53">
        <f t="shared" si="18"/>
        <v>1.7823049955866629E-2</v>
      </c>
      <c r="H140" s="53">
        <v>3.2556806681257398E-2</v>
      </c>
      <c r="I140" s="53">
        <f t="shared" si="16"/>
        <v>5.8026159188354304E-4</v>
      </c>
      <c r="J140" s="53">
        <v>3.3927846844041099E-2</v>
      </c>
      <c r="K140" s="53">
        <f t="shared" si="17"/>
        <v>6.0469770919633649E-4</v>
      </c>
      <c r="L140" s="54">
        <v>2280207324</v>
      </c>
      <c r="M140" s="43" t="s">
        <v>350</v>
      </c>
      <c r="N140" s="43" t="s">
        <v>11</v>
      </c>
      <c r="O140" s="43" t="s">
        <v>351</v>
      </c>
      <c r="P140" s="43" t="s">
        <v>352</v>
      </c>
      <c r="Q140" s="43" t="s">
        <v>698</v>
      </c>
      <c r="R140" s="43" t="s">
        <v>934</v>
      </c>
      <c r="S140" s="39"/>
      <c r="T140" s="39"/>
      <c r="U140" s="39" t="str">
        <f t="shared" si="19"/>
        <v>2280207324-24009-NOx</v>
      </c>
    </row>
    <row r="141" spans="1:22" s="68" customFormat="1" ht="17.399999999999999" x14ac:dyDescent="0.3">
      <c r="A141" s="43" t="s">
        <v>497</v>
      </c>
      <c r="B141" s="54">
        <v>24009</v>
      </c>
      <c r="C141" s="54" t="s">
        <v>12</v>
      </c>
      <c r="D141" s="53">
        <v>9.6732999999999997E-4</v>
      </c>
      <c r="E141" s="53">
        <f t="shared" si="15"/>
        <v>9.6732999999999997E-4</v>
      </c>
      <c r="F141" s="53">
        <f>SUMIFS('C3_SCC OS Daily Avg'!D:D, 'C3_SCC OS Daily Avg'!E:E, U141)</f>
        <v>1.7202665387985899E-5</v>
      </c>
      <c r="G141" s="53">
        <f t="shared" si="18"/>
        <v>1.7783657477785139E-2</v>
      </c>
      <c r="H141" s="53">
        <v>1.1625237084523E-3</v>
      </c>
      <c r="I141" s="53">
        <f t="shared" si="16"/>
        <v>2.0673923440920258E-5</v>
      </c>
      <c r="J141" s="53">
        <v>1.2944952363915E-3</v>
      </c>
      <c r="K141" s="53">
        <f t="shared" si="17"/>
        <v>2.3020859890610942E-5</v>
      </c>
      <c r="L141" s="54">
        <v>2280207324</v>
      </c>
      <c r="M141" s="43" t="s">
        <v>350</v>
      </c>
      <c r="N141" s="43" t="s">
        <v>11</v>
      </c>
      <c r="O141" s="43" t="s">
        <v>351</v>
      </c>
      <c r="P141" s="43" t="s">
        <v>352</v>
      </c>
      <c r="Q141" s="43" t="s">
        <v>698</v>
      </c>
      <c r="R141" s="43" t="s">
        <v>934</v>
      </c>
      <c r="S141" s="39"/>
      <c r="T141" s="39"/>
      <c r="U141" s="39" t="str">
        <f t="shared" si="19"/>
        <v>2280207324-24009-VOC</v>
      </c>
    </row>
    <row r="142" spans="1:22" s="68" customFormat="1" ht="17.399999999999999" x14ac:dyDescent="0.3">
      <c r="A142" s="43" t="s">
        <v>497</v>
      </c>
      <c r="B142" s="54">
        <v>24009</v>
      </c>
      <c r="C142" s="54" t="s">
        <v>10</v>
      </c>
      <c r="D142" s="53">
        <v>0.18266579999999999</v>
      </c>
      <c r="E142" s="53">
        <f t="shared" si="15"/>
        <v>0.18266579999999999</v>
      </c>
      <c r="F142" s="53">
        <f>SUMIFS('C3_SCC OS Daily Avg'!D:D, 'C3_SCC OS Daily Avg'!E:E, U142)</f>
        <v>4.4289048226165301E-4</v>
      </c>
      <c r="G142" s="53">
        <f t="shared" si="18"/>
        <v>2.4245944356395834E-3</v>
      </c>
      <c r="H142" s="53">
        <v>0.156213866335116</v>
      </c>
      <c r="I142" s="53">
        <f t="shared" si="16"/>
        <v>3.7875527108586788E-4</v>
      </c>
      <c r="J142" s="53">
        <v>0.14705085745787699</v>
      </c>
      <c r="K142" s="53">
        <f t="shared" si="17"/>
        <v>3.5653869074839809E-4</v>
      </c>
      <c r="L142" s="54">
        <v>2280209324</v>
      </c>
      <c r="M142" s="43" t="s">
        <v>350</v>
      </c>
      <c r="N142" s="43" t="s">
        <v>11</v>
      </c>
      <c r="O142" s="43" t="s">
        <v>351</v>
      </c>
      <c r="P142" s="43" t="s">
        <v>360</v>
      </c>
      <c r="Q142" s="43" t="s">
        <v>698</v>
      </c>
      <c r="R142" s="43" t="s">
        <v>934</v>
      </c>
      <c r="S142" s="39"/>
      <c r="T142" s="39"/>
      <c r="U142" s="39" t="str">
        <f t="shared" si="19"/>
        <v>2280209324-24009-NOx</v>
      </c>
    </row>
    <row r="143" spans="1:22" s="68" customFormat="1" ht="17.399999999999999" x14ac:dyDescent="0.3">
      <c r="A143" s="43" t="s">
        <v>497</v>
      </c>
      <c r="B143" s="54">
        <v>24009</v>
      </c>
      <c r="C143" s="54" t="s">
        <v>12</v>
      </c>
      <c r="D143" s="53">
        <v>7.4248200000000004E-3</v>
      </c>
      <c r="E143" s="53">
        <f t="shared" si="15"/>
        <v>7.4248200000000004E-3</v>
      </c>
      <c r="F143" s="53">
        <f>SUMIFS('C3_SCC OS Daily Avg'!D:D, 'C3_SCC OS Daily Avg'!E:E, U143)</f>
        <v>1.7607577996947998E-5</v>
      </c>
      <c r="G143" s="53">
        <f t="shared" si="18"/>
        <v>2.3714484656797066E-3</v>
      </c>
      <c r="H143" s="53">
        <v>7.4120453892949001E-3</v>
      </c>
      <c r="I143" s="53">
        <f t="shared" si="16"/>
        <v>1.7577283665991736E-5</v>
      </c>
      <c r="J143" s="53">
        <v>7.4553869593147002E-3</v>
      </c>
      <c r="K143" s="53">
        <f t="shared" si="17"/>
        <v>1.7680065965715339E-5</v>
      </c>
      <c r="L143" s="54">
        <v>2280209324</v>
      </c>
      <c r="M143" s="43" t="s">
        <v>350</v>
      </c>
      <c r="N143" s="43" t="s">
        <v>11</v>
      </c>
      <c r="O143" s="43" t="s">
        <v>351</v>
      </c>
      <c r="P143" s="43" t="s">
        <v>360</v>
      </c>
      <c r="Q143" s="43" t="s">
        <v>698</v>
      </c>
      <c r="R143" s="43" t="s">
        <v>934</v>
      </c>
      <c r="S143" s="39"/>
      <c r="T143" s="39"/>
      <c r="U143" s="39" t="str">
        <f t="shared" si="19"/>
        <v>2280209324-24009-VOC</v>
      </c>
    </row>
    <row r="144" spans="1:22" s="68" customFormat="1" ht="17.399999999999999" x14ac:dyDescent="0.3">
      <c r="A144" s="43" t="s">
        <v>497</v>
      </c>
      <c r="B144" s="54">
        <v>24009</v>
      </c>
      <c r="C144" s="54" t="s">
        <v>10</v>
      </c>
      <c r="D144" s="53">
        <v>1.1634407499999999</v>
      </c>
      <c r="E144" s="53">
        <f t="shared" si="15"/>
        <v>1.1634407499999999</v>
      </c>
      <c r="F144" s="53">
        <f>SUMIFS('C3_SCC OS Daily Avg'!D:D, 'C3_SCC OS Daily Avg'!E:E, U144)</f>
        <v>1.1563462799759701E-3</v>
      </c>
      <c r="G144" s="53">
        <f t="shared" si="18"/>
        <v>9.9390216474364522E-4</v>
      </c>
      <c r="H144" s="53">
        <v>1.2044236731013001</v>
      </c>
      <c r="I144" s="53">
        <f t="shared" si="16"/>
        <v>1.1970792959638747E-3</v>
      </c>
      <c r="J144" s="53">
        <v>1.25445876395033</v>
      </c>
      <c r="K144" s="53">
        <f t="shared" si="17"/>
        <v>1.2468092810718704E-3</v>
      </c>
      <c r="L144" s="54">
        <v>2280210324</v>
      </c>
      <c r="M144" s="43" t="s">
        <v>350</v>
      </c>
      <c r="N144" s="43" t="s">
        <v>11</v>
      </c>
      <c r="O144" s="43" t="s">
        <v>351</v>
      </c>
      <c r="P144" s="43" t="s">
        <v>720</v>
      </c>
      <c r="Q144" s="43" t="s">
        <v>698</v>
      </c>
      <c r="R144" s="43" t="s">
        <v>934</v>
      </c>
      <c r="S144" s="39"/>
      <c r="T144" s="39"/>
      <c r="U144" s="39" t="str">
        <f t="shared" si="19"/>
        <v>2280210324-24009-NOx</v>
      </c>
    </row>
    <row r="145" spans="1:21" s="68" customFormat="1" ht="17.399999999999999" x14ac:dyDescent="0.3">
      <c r="A145" s="43" t="s">
        <v>497</v>
      </c>
      <c r="B145" s="54">
        <v>24009</v>
      </c>
      <c r="C145" s="54" t="s">
        <v>12</v>
      </c>
      <c r="D145" s="53">
        <v>5.6703570000000002E-2</v>
      </c>
      <c r="E145" s="53">
        <f t="shared" si="15"/>
        <v>5.6703570000000002E-2</v>
      </c>
      <c r="F145" s="53">
        <f>SUMIFS('C3_SCC OS Daily Avg'!D:D, 'C3_SCC OS Daily Avg'!E:E, U145)</f>
        <v>6.4457188209366599E-5</v>
      </c>
      <c r="G145" s="53">
        <f t="shared" si="18"/>
        <v>1.1367395070427946E-3</v>
      </c>
      <c r="H145" s="53">
        <v>6.8522818298940205E-2</v>
      </c>
      <c r="I145" s="53">
        <f t="shared" si="16"/>
        <v>7.789259469432027E-5</v>
      </c>
      <c r="J145" s="53">
        <v>7.6259940756924396E-2</v>
      </c>
      <c r="K145" s="53">
        <f t="shared" si="17"/>
        <v>8.6687687463138952E-5</v>
      </c>
      <c r="L145" s="54">
        <v>2280210324</v>
      </c>
      <c r="M145" s="43" t="s">
        <v>350</v>
      </c>
      <c r="N145" s="43" t="s">
        <v>11</v>
      </c>
      <c r="O145" s="43" t="s">
        <v>351</v>
      </c>
      <c r="P145" s="43" t="s">
        <v>720</v>
      </c>
      <c r="Q145" s="43" t="s">
        <v>698</v>
      </c>
      <c r="R145" s="43" t="s">
        <v>934</v>
      </c>
      <c r="S145" s="39"/>
      <c r="T145" s="39"/>
      <c r="U145" s="39" t="str">
        <f t="shared" si="19"/>
        <v>2280210324-24009-VOC</v>
      </c>
    </row>
    <row r="146" spans="1:21" s="68" customFormat="1" ht="17.399999999999999" x14ac:dyDescent="0.3">
      <c r="A146" s="43" t="s">
        <v>497</v>
      </c>
      <c r="B146" s="54">
        <v>24009</v>
      </c>
      <c r="C146" s="54" t="s">
        <v>10</v>
      </c>
      <c r="D146" s="53">
        <v>43.894402739999997</v>
      </c>
      <c r="E146" s="53">
        <f t="shared" si="15"/>
        <v>43.894402739999997</v>
      </c>
      <c r="F146" s="53">
        <f>SUMIFS('C3_SCC OS Daily Avg'!D:D, 'C3_SCC OS Daily Avg'!E:E, U146)</f>
        <v>7.38954595561849E-2</v>
      </c>
      <c r="G146" s="53">
        <f t="shared" si="18"/>
        <v>1.683482515843543E-3</v>
      </c>
      <c r="H146" s="53">
        <v>34.926903479508198</v>
      </c>
      <c r="I146" s="53">
        <f t="shared" si="16"/>
        <v>5.8798831340307056E-2</v>
      </c>
      <c r="J146" s="53">
        <v>31.144415219581099</v>
      </c>
      <c r="K146" s="53">
        <f t="shared" si="17"/>
        <v>5.2431078488336322E-2</v>
      </c>
      <c r="L146" s="54">
        <v>2280211324</v>
      </c>
      <c r="M146" s="43" t="s">
        <v>350</v>
      </c>
      <c r="N146" s="43" t="s">
        <v>11</v>
      </c>
      <c r="O146" s="43" t="s">
        <v>351</v>
      </c>
      <c r="P146" s="43" t="s">
        <v>725</v>
      </c>
      <c r="Q146" s="43" t="s">
        <v>698</v>
      </c>
      <c r="R146" s="43" t="s">
        <v>934</v>
      </c>
      <c r="S146" s="39"/>
      <c r="T146" s="39"/>
      <c r="U146" s="39" t="str">
        <f t="shared" si="19"/>
        <v>2280211324-24009-NOx</v>
      </c>
    </row>
    <row r="147" spans="1:21" s="68" customFormat="1" ht="17.399999999999999" x14ac:dyDescent="0.3">
      <c r="A147" s="43" t="s">
        <v>497</v>
      </c>
      <c r="B147" s="54">
        <v>24009</v>
      </c>
      <c r="C147" s="54" t="s">
        <v>12</v>
      </c>
      <c r="D147" s="53">
        <v>2.09676142</v>
      </c>
      <c r="E147" s="53">
        <f t="shared" si="15"/>
        <v>2.09676142</v>
      </c>
      <c r="F147" s="53">
        <f>SUMIFS('C3_SCC OS Daily Avg'!D:D, 'C3_SCC OS Daily Avg'!E:E, U147)</f>
        <v>3.0994113156543501E-3</v>
      </c>
      <c r="G147" s="53">
        <f t="shared" si="18"/>
        <v>1.4781897864442537E-3</v>
      </c>
      <c r="H147" s="53">
        <v>1.94755512671221</v>
      </c>
      <c r="I147" s="53">
        <f t="shared" si="16"/>
        <v>2.8788560968431329E-3</v>
      </c>
      <c r="J147" s="53">
        <v>1.8556411555265</v>
      </c>
      <c r="K147" s="53">
        <f t="shared" si="17"/>
        <v>2.7429898034048851E-3</v>
      </c>
      <c r="L147" s="54">
        <v>2280211324</v>
      </c>
      <c r="M147" s="43" t="s">
        <v>350</v>
      </c>
      <c r="N147" s="43" t="s">
        <v>11</v>
      </c>
      <c r="O147" s="43" t="s">
        <v>351</v>
      </c>
      <c r="P147" s="43" t="s">
        <v>725</v>
      </c>
      <c r="Q147" s="43" t="s">
        <v>698</v>
      </c>
      <c r="R147" s="43" t="s">
        <v>934</v>
      </c>
      <c r="S147" s="39"/>
      <c r="T147" s="39"/>
      <c r="U147" s="39" t="str">
        <f t="shared" si="19"/>
        <v>2280211324-24009-VOC</v>
      </c>
    </row>
    <row r="148" spans="1:21" s="68" customFormat="1" ht="17.399999999999999" x14ac:dyDescent="0.3">
      <c r="A148" s="43" t="s">
        <v>497</v>
      </c>
      <c r="B148" s="54">
        <v>24009</v>
      </c>
      <c r="C148" s="54" t="s">
        <v>10</v>
      </c>
      <c r="D148" s="53">
        <v>2.8706000000000001E-3</v>
      </c>
      <c r="E148" s="53">
        <f t="shared" si="15"/>
        <v>2.8706000000000001E-3</v>
      </c>
      <c r="F148" s="53">
        <f>SUMIFS('C3_SCC OS Daily Avg'!D:D, 'C3_SCC OS Daily Avg'!E:E, U148)</f>
        <v>4.4781384171916498E-5</v>
      </c>
      <c r="G148" s="53">
        <f t="shared" si="18"/>
        <v>1.560000842051017E-2</v>
      </c>
      <c r="H148" s="53">
        <v>2.4549068555883E-3</v>
      </c>
      <c r="I148" s="53">
        <f t="shared" si="16"/>
        <v>3.8296567618745626E-5</v>
      </c>
      <c r="J148" s="53">
        <v>2.3109098223012998E-3</v>
      </c>
      <c r="K148" s="53">
        <f t="shared" si="17"/>
        <v>3.6050212686939941E-5</v>
      </c>
      <c r="L148" s="54">
        <v>2280213324</v>
      </c>
      <c r="M148" s="43" t="s">
        <v>350</v>
      </c>
      <c r="N148" s="43" t="s">
        <v>11</v>
      </c>
      <c r="O148" s="43" t="s">
        <v>351</v>
      </c>
      <c r="P148" s="43" t="s">
        <v>366</v>
      </c>
      <c r="Q148" s="43" t="s">
        <v>698</v>
      </c>
      <c r="R148" s="43" t="s">
        <v>934</v>
      </c>
      <c r="S148" s="39"/>
      <c r="T148" s="39"/>
      <c r="U148" s="39" t="str">
        <f t="shared" si="19"/>
        <v>2280213324-24009-NOx</v>
      </c>
    </row>
    <row r="149" spans="1:21" s="39" customFormat="1" ht="17.399999999999999" x14ac:dyDescent="0.3">
      <c r="A149" s="43" t="s">
        <v>497</v>
      </c>
      <c r="B149" s="54">
        <v>24009</v>
      </c>
      <c r="C149" s="54" t="s">
        <v>12</v>
      </c>
      <c r="D149" s="53" t="s">
        <v>3766</v>
      </c>
      <c r="E149" s="53" t="str">
        <f t="shared" si="15"/>
        <v xml:space="preserve">SCC-FIPS-Pollutant combo missing </v>
      </c>
      <c r="F149" s="53">
        <f>SUMIFS('C3_SCC OS Daily Avg'!D:D, 'C3_SCC OS Daily Avg'!E:E, U149)</f>
        <v>7.2545842358504902E-6</v>
      </c>
      <c r="G149" s="110" t="s">
        <v>3774</v>
      </c>
      <c r="H149" s="53"/>
      <c r="I149" s="53">
        <f>F149</f>
        <v>7.2545842358504902E-6</v>
      </c>
      <c r="J149" s="53"/>
      <c r="K149" s="53">
        <f>F149</f>
        <v>7.2545842358504902E-6</v>
      </c>
      <c r="L149" s="54">
        <v>2280213324</v>
      </c>
      <c r="M149" s="43" t="s">
        <v>350</v>
      </c>
      <c r="N149" s="43" t="s">
        <v>11</v>
      </c>
      <c r="O149" s="43" t="s">
        <v>351</v>
      </c>
      <c r="P149" s="43" t="s">
        <v>366</v>
      </c>
      <c r="Q149" s="43" t="s">
        <v>698</v>
      </c>
      <c r="R149" s="43" t="s">
        <v>934</v>
      </c>
      <c r="U149" s="39" t="s">
        <v>3764</v>
      </c>
    </row>
    <row r="150" spans="1:21" s="68" customFormat="1" ht="17.399999999999999" x14ac:dyDescent="0.3">
      <c r="A150" s="43" t="s">
        <v>497</v>
      </c>
      <c r="B150" s="54">
        <v>24009</v>
      </c>
      <c r="C150" s="54" t="s">
        <v>10</v>
      </c>
      <c r="D150" s="53">
        <v>2.00761733</v>
      </c>
      <c r="E150" s="53">
        <f t="shared" si="15"/>
        <v>2.00761733</v>
      </c>
      <c r="F150" s="53">
        <f>SUMIFS('C3_SCC OS Daily Avg'!D:D, 'C3_SCC OS Daily Avg'!E:E, U150)</f>
        <v>1.7802372674311701E-2</v>
      </c>
      <c r="G150" s="53">
        <f t="shared" ref="G150:G169" si="20">F150/E150</f>
        <v>8.8674133303639595E-3</v>
      </c>
      <c r="H150" s="53">
        <v>1.7168931745334099</v>
      </c>
      <c r="I150" s="53">
        <f t="shared" si="16"/>
        <v>1.5224401422668456E-2</v>
      </c>
      <c r="J150" s="53">
        <v>1.61618567801851</v>
      </c>
      <c r="K150" s="53">
        <f t="shared" si="17"/>
        <v>1.433138642560465E-2</v>
      </c>
      <c r="L150" s="54">
        <v>2280215324</v>
      </c>
      <c r="M150" s="43" t="s">
        <v>350</v>
      </c>
      <c r="N150" s="43" t="s">
        <v>11</v>
      </c>
      <c r="O150" s="43" t="s">
        <v>351</v>
      </c>
      <c r="P150" s="43" t="s">
        <v>708</v>
      </c>
      <c r="Q150" s="43" t="s">
        <v>698</v>
      </c>
      <c r="R150" s="43" t="s">
        <v>934</v>
      </c>
      <c r="S150" s="39"/>
      <c r="T150" s="39"/>
      <c r="U150" s="39" t="str">
        <f t="shared" ref="U150:U169" si="21">TRIM(L150) &amp; "-" &amp; B150 &amp; "-" &amp; TRIM(C150)</f>
        <v>2280215324-24009-NOx</v>
      </c>
    </row>
    <row r="151" spans="1:21" s="68" customFormat="1" ht="17.399999999999999" x14ac:dyDescent="0.3">
      <c r="A151" s="43" t="s">
        <v>497</v>
      </c>
      <c r="B151" s="54">
        <v>24009</v>
      </c>
      <c r="C151" s="54" t="s">
        <v>12</v>
      </c>
      <c r="D151" s="53">
        <v>6.1302389999999998E-2</v>
      </c>
      <c r="E151" s="53">
        <f t="shared" si="15"/>
        <v>6.1302389999999998E-2</v>
      </c>
      <c r="F151" s="53">
        <f>SUMIFS('C3_SCC OS Daily Avg'!D:D, 'C3_SCC OS Daily Avg'!E:E, U151)</f>
        <v>5.4363655904604005E-4</v>
      </c>
      <c r="G151" s="53">
        <f t="shared" si="20"/>
        <v>8.8681136093721642E-3</v>
      </c>
      <c r="H151" s="53">
        <v>6.11969175215379E-2</v>
      </c>
      <c r="I151" s="53">
        <f t="shared" si="16"/>
        <v>5.4270121712437613E-4</v>
      </c>
      <c r="J151" s="53">
        <v>6.1554763479900097E-2</v>
      </c>
      <c r="K151" s="53">
        <f t="shared" si="17"/>
        <v>5.4587463573778675E-4</v>
      </c>
      <c r="L151" s="54">
        <v>2280215324</v>
      </c>
      <c r="M151" s="43" t="s">
        <v>350</v>
      </c>
      <c r="N151" s="43" t="s">
        <v>11</v>
      </c>
      <c r="O151" s="43" t="s">
        <v>351</v>
      </c>
      <c r="P151" s="43" t="s">
        <v>708</v>
      </c>
      <c r="Q151" s="43" t="s">
        <v>698</v>
      </c>
      <c r="R151" s="43" t="s">
        <v>934</v>
      </c>
      <c r="S151" s="39"/>
      <c r="T151" s="39"/>
      <c r="U151" s="39" t="str">
        <f t="shared" si="21"/>
        <v>2280215324-24009-VOC</v>
      </c>
    </row>
    <row r="152" spans="1:21" s="68" customFormat="1" ht="17.399999999999999" x14ac:dyDescent="0.3">
      <c r="A152" s="43" t="s">
        <v>497</v>
      </c>
      <c r="B152" s="54">
        <v>24009</v>
      </c>
      <c r="C152" s="54" t="s">
        <v>10</v>
      </c>
      <c r="D152" s="53">
        <v>8.9503780000000005E-2</v>
      </c>
      <c r="E152" s="53">
        <f t="shared" si="15"/>
        <v>8.9503780000000005E-2</v>
      </c>
      <c r="F152" s="53">
        <f>SUMIFS('C3_SCC OS Daily Avg'!D:D, 'C3_SCC OS Daily Avg'!E:E, U152)</f>
        <v>1.0162462502413301E-2</v>
      </c>
      <c r="G152" s="53">
        <f t="shared" si="20"/>
        <v>0.11354227164945771</v>
      </c>
      <c r="H152" s="53">
        <v>7.6542689027763705E-2</v>
      </c>
      <c r="I152" s="53">
        <f t="shared" si="16"/>
        <v>8.6908307903703127E-3</v>
      </c>
      <c r="J152" s="53">
        <v>7.2052938178472206E-2</v>
      </c>
      <c r="K152" s="53">
        <f t="shared" si="17"/>
        <v>8.1810542798016733E-3</v>
      </c>
      <c r="L152" s="54">
        <v>2280202323</v>
      </c>
      <c r="M152" s="43" t="s">
        <v>350</v>
      </c>
      <c r="N152" s="43" t="s">
        <v>11</v>
      </c>
      <c r="O152" s="43" t="s">
        <v>351</v>
      </c>
      <c r="P152" s="43" t="s">
        <v>715</v>
      </c>
      <c r="Q152" s="43" t="s">
        <v>700</v>
      </c>
      <c r="R152" s="43" t="s">
        <v>934</v>
      </c>
      <c r="S152" s="39"/>
      <c r="T152" s="39"/>
      <c r="U152" s="39" t="str">
        <f t="shared" si="21"/>
        <v>2280202323-24009-NOx</v>
      </c>
    </row>
    <row r="153" spans="1:21" s="68" customFormat="1" ht="17.399999999999999" x14ac:dyDescent="0.3">
      <c r="A153" s="43" t="s">
        <v>497</v>
      </c>
      <c r="B153" s="54">
        <v>24009</v>
      </c>
      <c r="C153" s="54" t="s">
        <v>12</v>
      </c>
      <c r="D153" s="53">
        <v>4.0441899999999996E-3</v>
      </c>
      <c r="E153" s="53">
        <f t="shared" si="15"/>
        <v>4.0441899999999996E-3</v>
      </c>
      <c r="F153" s="53">
        <f>SUMIFS('C3_SCC OS Daily Avg'!D:D, 'C3_SCC OS Daily Avg'!E:E, U153)</f>
        <v>4.3957754834782301E-4</v>
      </c>
      <c r="G153" s="53">
        <f t="shared" si="20"/>
        <v>0.10869359460060557</v>
      </c>
      <c r="H153" s="53">
        <v>4.0372318578674998E-3</v>
      </c>
      <c r="I153" s="53">
        <f t="shared" si="16"/>
        <v>4.3882124286769968E-4</v>
      </c>
      <c r="J153" s="53">
        <v>4.0608393721316E-3</v>
      </c>
      <c r="K153" s="53">
        <f t="shared" si="17"/>
        <v>4.4138722845264976E-4</v>
      </c>
      <c r="L153" s="54">
        <v>2280202323</v>
      </c>
      <c r="M153" s="43" t="s">
        <v>350</v>
      </c>
      <c r="N153" s="43" t="s">
        <v>11</v>
      </c>
      <c r="O153" s="43" t="s">
        <v>351</v>
      </c>
      <c r="P153" s="43" t="s">
        <v>715</v>
      </c>
      <c r="Q153" s="43" t="s">
        <v>700</v>
      </c>
      <c r="R153" s="43" t="s">
        <v>934</v>
      </c>
      <c r="S153" s="39"/>
      <c r="T153" s="39"/>
      <c r="U153" s="39" t="str">
        <f t="shared" si="21"/>
        <v>2280202323-24009-VOC</v>
      </c>
    </row>
    <row r="154" spans="1:21" s="68" customFormat="1" ht="17.399999999999999" x14ac:dyDescent="0.3">
      <c r="A154" s="43" t="s">
        <v>497</v>
      </c>
      <c r="B154" s="54">
        <v>24009</v>
      </c>
      <c r="C154" s="54" t="s">
        <v>10</v>
      </c>
      <c r="D154" s="53">
        <v>11.423509340000001</v>
      </c>
      <c r="E154" s="53">
        <f t="shared" si="15"/>
        <v>11.423509340000001</v>
      </c>
      <c r="F154" s="53">
        <f>SUMIFS('C3_SCC OS Daily Avg'!D:D, 'C3_SCC OS Daily Avg'!E:E, U154)</f>
        <v>1.51014317305844E-2</v>
      </c>
      <c r="G154" s="53">
        <f t="shared" si="20"/>
        <v>1.3219608161658316E-3</v>
      </c>
      <c r="H154" s="53">
        <v>10.2223219045287</v>
      </c>
      <c r="I154" s="53">
        <f t="shared" si="16"/>
        <v>1.3513509008020619E-2</v>
      </c>
      <c r="J154" s="53">
        <v>9.9398849095674908</v>
      </c>
      <c r="K154" s="53">
        <f t="shared" si="17"/>
        <v>1.3140138367646274E-2</v>
      </c>
      <c r="L154" s="54">
        <v>2280203323</v>
      </c>
      <c r="M154" s="43" t="s">
        <v>350</v>
      </c>
      <c r="N154" s="43" t="s">
        <v>11</v>
      </c>
      <c r="O154" s="43" t="s">
        <v>351</v>
      </c>
      <c r="P154" s="43" t="s">
        <v>697</v>
      </c>
      <c r="Q154" s="43" t="s">
        <v>700</v>
      </c>
      <c r="R154" s="43" t="s">
        <v>934</v>
      </c>
      <c r="S154" s="39"/>
      <c r="T154" s="39"/>
      <c r="U154" s="39" t="str">
        <f t="shared" si="21"/>
        <v>2280203323-24009-NOx</v>
      </c>
    </row>
    <row r="155" spans="1:21" s="68" customFormat="1" ht="17.399999999999999" x14ac:dyDescent="0.3">
      <c r="A155" s="43" t="s">
        <v>497</v>
      </c>
      <c r="B155" s="54">
        <v>24009</v>
      </c>
      <c r="C155" s="54" t="s">
        <v>12</v>
      </c>
      <c r="D155" s="53">
        <v>0.63514521999999995</v>
      </c>
      <c r="E155" s="53">
        <f t="shared" si="15"/>
        <v>0.63514521999999995</v>
      </c>
      <c r="F155" s="53">
        <f>SUMIFS('C3_SCC OS Daily Avg'!D:D, 'C3_SCC OS Daily Avg'!E:E, U155)</f>
        <v>7.9788379349097897E-4</v>
      </c>
      <c r="G155" s="53">
        <f t="shared" si="20"/>
        <v>1.2562226217981756E-3</v>
      </c>
      <c r="H155" s="53">
        <v>0.66345710336170405</v>
      </c>
      <c r="I155" s="53">
        <f t="shared" si="16"/>
        <v>8.334498218356631E-4</v>
      </c>
      <c r="J155" s="53">
        <v>0.68933255759172796</v>
      </c>
      <c r="K155" s="53">
        <f t="shared" si="17"/>
        <v>8.6595515278872239E-4</v>
      </c>
      <c r="L155" s="54">
        <v>2280203323</v>
      </c>
      <c r="M155" s="43" t="s">
        <v>350</v>
      </c>
      <c r="N155" s="43" t="s">
        <v>11</v>
      </c>
      <c r="O155" s="43" t="s">
        <v>351</v>
      </c>
      <c r="P155" s="43" t="s">
        <v>697</v>
      </c>
      <c r="Q155" s="43" t="s">
        <v>700</v>
      </c>
      <c r="R155" s="43" t="s">
        <v>934</v>
      </c>
      <c r="S155" s="39"/>
      <c r="T155" s="39"/>
      <c r="U155" s="39" t="str">
        <f t="shared" si="21"/>
        <v>2280203323-24009-VOC</v>
      </c>
    </row>
    <row r="156" spans="1:21" s="68" customFormat="1" ht="17.399999999999999" x14ac:dyDescent="0.3">
      <c r="A156" s="43" t="s">
        <v>497</v>
      </c>
      <c r="B156" s="54">
        <v>24009</v>
      </c>
      <c r="C156" s="54" t="s">
        <v>10</v>
      </c>
      <c r="D156" s="53">
        <v>8.6773497800000001</v>
      </c>
      <c r="E156" s="53">
        <f t="shared" si="15"/>
        <v>8.6773497800000001</v>
      </c>
      <c r="F156" s="53">
        <f>SUMIFS('C3_SCC OS Daily Avg'!D:D, 'C3_SCC OS Daily Avg'!E:E, U156)</f>
        <v>2.3085840945067201E-2</v>
      </c>
      <c r="G156" s="53">
        <f t="shared" si="20"/>
        <v>2.6604714031784947E-3</v>
      </c>
      <c r="H156" s="53">
        <v>9.1750630597111797</v>
      </c>
      <c r="I156" s="53">
        <f t="shared" si="16"/>
        <v>2.4409992892720975E-2</v>
      </c>
      <c r="J156" s="53">
        <v>9.8161577259331896</v>
      </c>
      <c r="K156" s="53">
        <f t="shared" si="17"/>
        <v>2.6115606918934893E-2</v>
      </c>
      <c r="L156" s="54">
        <v>2280205323</v>
      </c>
      <c r="M156" s="43" t="s">
        <v>350</v>
      </c>
      <c r="N156" s="43" t="s">
        <v>11</v>
      </c>
      <c r="O156" s="43" t="s">
        <v>351</v>
      </c>
      <c r="P156" s="43" t="s">
        <v>705</v>
      </c>
      <c r="Q156" s="43" t="s">
        <v>700</v>
      </c>
      <c r="R156" s="43" t="s">
        <v>934</v>
      </c>
      <c r="S156" s="39"/>
      <c r="T156" s="39"/>
      <c r="U156" s="39" t="str">
        <f t="shared" si="21"/>
        <v>2280205323-24009-NOx</v>
      </c>
    </row>
    <row r="157" spans="1:21" s="68" customFormat="1" ht="17.399999999999999" x14ac:dyDescent="0.3">
      <c r="A157" s="43" t="s">
        <v>497</v>
      </c>
      <c r="B157" s="54">
        <v>24009</v>
      </c>
      <c r="C157" s="54" t="s">
        <v>12</v>
      </c>
      <c r="D157" s="53">
        <v>0.47509455</v>
      </c>
      <c r="E157" s="53">
        <f t="shared" si="15"/>
        <v>0.47509455</v>
      </c>
      <c r="F157" s="53">
        <f>SUMIFS('C3_SCC OS Daily Avg'!D:D, 'C3_SCC OS Daily Avg'!E:E, U157)</f>
        <v>1.3225962327214299E-3</v>
      </c>
      <c r="G157" s="53">
        <f t="shared" si="20"/>
        <v>2.7838589870614805E-3</v>
      </c>
      <c r="H157" s="53">
        <v>0.58639708767887999</v>
      </c>
      <c r="I157" s="53">
        <f t="shared" si="16"/>
        <v>1.6324468025215289E-3</v>
      </c>
      <c r="J157" s="53">
        <v>0.67036049761545302</v>
      </c>
      <c r="K157" s="53">
        <f t="shared" si="17"/>
        <v>1.8661890958577851E-3</v>
      </c>
      <c r="L157" s="54">
        <v>2280205323</v>
      </c>
      <c r="M157" s="43" t="s">
        <v>350</v>
      </c>
      <c r="N157" s="43" t="s">
        <v>11</v>
      </c>
      <c r="O157" s="43" t="s">
        <v>351</v>
      </c>
      <c r="P157" s="43" t="s">
        <v>705</v>
      </c>
      <c r="Q157" s="43" t="s">
        <v>700</v>
      </c>
      <c r="R157" s="43" t="s">
        <v>934</v>
      </c>
      <c r="S157" s="39"/>
      <c r="T157" s="39"/>
      <c r="U157" s="39" t="str">
        <f t="shared" si="21"/>
        <v>2280205323-24009-VOC</v>
      </c>
    </row>
    <row r="158" spans="1:21" s="68" customFormat="1" ht="17.399999999999999" x14ac:dyDescent="0.3">
      <c r="A158" s="43" t="s">
        <v>497</v>
      </c>
      <c r="B158" s="54">
        <v>24009</v>
      </c>
      <c r="C158" s="54" t="s">
        <v>10</v>
      </c>
      <c r="D158" s="53">
        <v>0.24187642000000001</v>
      </c>
      <c r="E158" s="53">
        <f t="shared" si="15"/>
        <v>0.24187642000000001</v>
      </c>
      <c r="F158" s="53">
        <f>SUMIFS('C3_SCC OS Daily Avg'!D:D, 'C3_SCC OS Daily Avg'!E:E, U158)</f>
        <v>4.8415934000485203E-3</v>
      </c>
      <c r="G158" s="53">
        <f t="shared" si="20"/>
        <v>2.0016806103085701E-2</v>
      </c>
      <c r="H158" s="53">
        <v>0.24901808635758901</v>
      </c>
      <c r="I158" s="53">
        <f t="shared" si="16"/>
        <v>4.9845467507813098E-3</v>
      </c>
      <c r="J158" s="53">
        <v>0.25950479658683101</v>
      </c>
      <c r="K158" s="53">
        <f t="shared" si="17"/>
        <v>5.1944571960992926E-3</v>
      </c>
      <c r="L158" s="54">
        <v>2280207323</v>
      </c>
      <c r="M158" s="43" t="s">
        <v>350</v>
      </c>
      <c r="N158" s="43" t="s">
        <v>11</v>
      </c>
      <c r="O158" s="43" t="s">
        <v>351</v>
      </c>
      <c r="P158" s="43" t="s">
        <v>352</v>
      </c>
      <c r="Q158" s="43" t="s">
        <v>700</v>
      </c>
      <c r="R158" s="43" t="s">
        <v>934</v>
      </c>
      <c r="S158" s="39"/>
      <c r="T158" s="39"/>
      <c r="U158" s="39" t="str">
        <f t="shared" si="21"/>
        <v>2280207323-24009-NOx</v>
      </c>
    </row>
    <row r="159" spans="1:21" s="68" customFormat="1" ht="17.399999999999999" x14ac:dyDescent="0.3">
      <c r="A159" s="43" t="s">
        <v>497</v>
      </c>
      <c r="B159" s="54">
        <v>24009</v>
      </c>
      <c r="C159" s="54" t="s">
        <v>12</v>
      </c>
      <c r="D159" s="53">
        <v>9.1961999999999999E-3</v>
      </c>
      <c r="E159" s="53">
        <f t="shared" si="15"/>
        <v>9.1961999999999999E-3</v>
      </c>
      <c r="F159" s="53">
        <f>SUMIFS('C3_SCC OS Daily Avg'!D:D, 'C3_SCC OS Daily Avg'!E:E, U159)</f>
        <v>1.79936394714745E-4</v>
      </c>
      <c r="G159" s="53">
        <f t="shared" si="20"/>
        <v>1.9566385541282812E-2</v>
      </c>
      <c r="H159" s="53">
        <v>1.1051864955775601E-2</v>
      </c>
      <c r="I159" s="53">
        <f t="shared" si="16"/>
        <v>2.1624505067489793E-4</v>
      </c>
      <c r="J159" s="53">
        <v>1.2306490125297999E-2</v>
      </c>
      <c r="K159" s="53">
        <f t="shared" si="17"/>
        <v>2.4079353045157047E-4</v>
      </c>
      <c r="L159" s="54">
        <v>2280207323</v>
      </c>
      <c r="M159" s="43" t="s">
        <v>350</v>
      </c>
      <c r="N159" s="43" t="s">
        <v>11</v>
      </c>
      <c r="O159" s="43" t="s">
        <v>351</v>
      </c>
      <c r="P159" s="43" t="s">
        <v>352</v>
      </c>
      <c r="Q159" s="43" t="s">
        <v>700</v>
      </c>
      <c r="R159" s="43" t="s">
        <v>934</v>
      </c>
      <c r="S159" s="39"/>
      <c r="T159" s="39"/>
      <c r="U159" s="39" t="str">
        <f t="shared" si="21"/>
        <v>2280207323-24009-VOC</v>
      </c>
    </row>
    <row r="160" spans="1:21" s="68" customFormat="1" ht="17.399999999999999" x14ac:dyDescent="0.3">
      <c r="A160" s="43" t="s">
        <v>497</v>
      </c>
      <c r="B160" s="54">
        <v>24009</v>
      </c>
      <c r="C160" s="54" t="s">
        <v>10</v>
      </c>
      <c r="D160" s="53">
        <v>2.6964139999999999</v>
      </c>
      <c r="E160" s="53">
        <f t="shared" si="15"/>
        <v>2.6964139999999999</v>
      </c>
      <c r="F160" s="53">
        <f>SUMIFS('C3_SCC OS Daily Avg'!D:D, 'C3_SCC OS Daily Avg'!E:E, U160)</f>
        <v>6.4735688228099598E-3</v>
      </c>
      <c r="G160" s="53">
        <f t="shared" si="20"/>
        <v>2.4008067095075015E-3</v>
      </c>
      <c r="H160" s="53">
        <v>2.3059448248119701</v>
      </c>
      <c r="I160" s="53">
        <f t="shared" si="16"/>
        <v>5.5361278071626779E-3</v>
      </c>
      <c r="J160" s="53">
        <v>2.1706854307780898</v>
      </c>
      <c r="K160" s="53">
        <f t="shared" si="17"/>
        <v>5.2113961464422195E-3</v>
      </c>
      <c r="L160" s="54">
        <v>2280209323</v>
      </c>
      <c r="M160" s="43" t="s">
        <v>350</v>
      </c>
      <c r="N160" s="43" t="s">
        <v>11</v>
      </c>
      <c r="O160" s="43" t="s">
        <v>351</v>
      </c>
      <c r="P160" s="43" t="s">
        <v>360</v>
      </c>
      <c r="Q160" s="43" t="s">
        <v>700</v>
      </c>
      <c r="R160" s="43" t="s">
        <v>934</v>
      </c>
      <c r="S160" s="39"/>
      <c r="T160" s="39"/>
      <c r="U160" s="39" t="str">
        <f t="shared" si="21"/>
        <v>2280209323-24009-NOx</v>
      </c>
    </row>
    <row r="161" spans="1:21" s="68" customFormat="1" ht="17.399999999999999" x14ac:dyDescent="0.3">
      <c r="A161" s="43" t="s">
        <v>497</v>
      </c>
      <c r="B161" s="54">
        <v>24009</v>
      </c>
      <c r="C161" s="54" t="s">
        <v>12</v>
      </c>
      <c r="D161" s="53">
        <v>0.14071854</v>
      </c>
      <c r="E161" s="53">
        <f t="shared" si="15"/>
        <v>0.14071854</v>
      </c>
      <c r="F161" s="53">
        <f>SUMIFS('C3_SCC OS Daily Avg'!D:D, 'C3_SCC OS Daily Avg'!E:E, U161)</f>
        <v>3.4098617618770699E-4</v>
      </c>
      <c r="G161" s="53">
        <f t="shared" si="20"/>
        <v>2.4231787523357404E-3</v>
      </c>
      <c r="H161" s="53">
        <v>0.14047642981181099</v>
      </c>
      <c r="I161" s="53">
        <f t="shared" si="16"/>
        <v>3.4039949992396336E-4</v>
      </c>
      <c r="J161" s="53">
        <v>0.14129785881002099</v>
      </c>
      <c r="K161" s="53">
        <f t="shared" si="17"/>
        <v>3.4238996921897826E-4</v>
      </c>
      <c r="L161" s="54">
        <v>2280209323</v>
      </c>
      <c r="M161" s="43" t="s">
        <v>350</v>
      </c>
      <c r="N161" s="43" t="s">
        <v>11</v>
      </c>
      <c r="O161" s="43" t="s">
        <v>351</v>
      </c>
      <c r="P161" s="43" t="s">
        <v>360</v>
      </c>
      <c r="Q161" s="43" t="s">
        <v>700</v>
      </c>
      <c r="R161" s="43" t="s">
        <v>934</v>
      </c>
      <c r="S161" s="39"/>
      <c r="T161" s="39"/>
      <c r="U161" s="39" t="str">
        <f t="shared" si="21"/>
        <v>2280209323-24009-VOC</v>
      </c>
    </row>
    <row r="162" spans="1:21" s="68" customFormat="1" ht="17.399999999999999" x14ac:dyDescent="0.3">
      <c r="A162" s="43" t="s">
        <v>497</v>
      </c>
      <c r="B162" s="54">
        <v>24009</v>
      </c>
      <c r="C162" s="54" t="s">
        <v>10</v>
      </c>
      <c r="D162" s="53">
        <v>9.6510542400000006</v>
      </c>
      <c r="E162" s="53">
        <f t="shared" si="15"/>
        <v>9.6510542400000006</v>
      </c>
      <c r="F162" s="53">
        <f>SUMIFS('C3_SCC OS Daily Avg'!D:D, 'C3_SCC OS Daily Avg'!E:E, U162)</f>
        <v>1.2887144003957299E-2</v>
      </c>
      <c r="G162" s="53">
        <f t="shared" si="20"/>
        <v>1.3353094577528038E-3</v>
      </c>
      <c r="H162" s="53">
        <v>9.9910186204503404</v>
      </c>
      <c r="I162" s="53">
        <f t="shared" si="16"/>
        <v>1.334110165647171E-2</v>
      </c>
      <c r="J162" s="53">
        <v>10.406073169371099</v>
      </c>
      <c r="K162" s="53">
        <f t="shared" si="17"/>
        <v>1.3895327921128924E-2</v>
      </c>
      <c r="L162" s="54">
        <v>2280210323</v>
      </c>
      <c r="M162" s="43" t="s">
        <v>350</v>
      </c>
      <c r="N162" s="43" t="s">
        <v>11</v>
      </c>
      <c r="O162" s="43" t="s">
        <v>351</v>
      </c>
      <c r="P162" s="43" t="s">
        <v>720</v>
      </c>
      <c r="Q162" s="43" t="s">
        <v>700</v>
      </c>
      <c r="R162" s="43" t="s">
        <v>934</v>
      </c>
      <c r="S162" s="39"/>
      <c r="T162" s="39"/>
      <c r="U162" s="39" t="str">
        <f t="shared" si="21"/>
        <v>2280210323-24009-NOx</v>
      </c>
    </row>
    <row r="163" spans="1:21" s="68" customFormat="1" ht="17.399999999999999" x14ac:dyDescent="0.3">
      <c r="A163" s="43" t="s">
        <v>497</v>
      </c>
      <c r="B163" s="54">
        <v>24009</v>
      </c>
      <c r="C163" s="54" t="s">
        <v>12</v>
      </c>
      <c r="D163" s="53">
        <v>0.62116771000000004</v>
      </c>
      <c r="E163" s="53">
        <f t="shared" si="15"/>
        <v>0.62116771000000004</v>
      </c>
      <c r="F163" s="53">
        <f>SUMIFS('C3_SCC OS Daily Avg'!D:D, 'C3_SCC OS Daily Avg'!E:E, U163)</f>
        <v>8.4101313236557395E-4</v>
      </c>
      <c r="G163" s="53">
        <f t="shared" si="20"/>
        <v>1.3539228115472613E-3</v>
      </c>
      <c r="H163" s="53">
        <v>0.75064342730975997</v>
      </c>
      <c r="I163" s="53">
        <f t="shared" si="16"/>
        <v>1.0163132595727026E-3</v>
      </c>
      <c r="J163" s="53">
        <v>0.83540088859862804</v>
      </c>
      <c r="K163" s="53">
        <f t="shared" si="17"/>
        <v>1.1310683198605348E-3</v>
      </c>
      <c r="L163" s="54">
        <v>2280210323</v>
      </c>
      <c r="M163" s="43" t="s">
        <v>350</v>
      </c>
      <c r="N163" s="43" t="s">
        <v>11</v>
      </c>
      <c r="O163" s="43" t="s">
        <v>351</v>
      </c>
      <c r="P163" s="43" t="s">
        <v>720</v>
      </c>
      <c r="Q163" s="43" t="s">
        <v>700</v>
      </c>
      <c r="R163" s="43" t="s">
        <v>934</v>
      </c>
      <c r="S163" s="39"/>
      <c r="T163" s="39"/>
      <c r="U163" s="39" t="str">
        <f t="shared" si="21"/>
        <v>2280210323-24009-VOC</v>
      </c>
    </row>
    <row r="164" spans="1:21" s="68" customFormat="1" ht="17.399999999999999" x14ac:dyDescent="0.3">
      <c r="A164" s="43" t="s">
        <v>497</v>
      </c>
      <c r="B164" s="54">
        <v>24009</v>
      </c>
      <c r="C164" s="54" t="s">
        <v>10</v>
      </c>
      <c r="D164" s="53">
        <v>5.7030389499999998</v>
      </c>
      <c r="E164" s="53">
        <f t="shared" si="15"/>
        <v>5.7030389499999998</v>
      </c>
      <c r="F164" s="53">
        <f>SUMIFS('C3_SCC OS Daily Avg'!D:D, 'C3_SCC OS Daily Avg'!E:E, U164)</f>
        <v>1.0343177101549E-2</v>
      </c>
      <c r="G164" s="53">
        <f t="shared" si="20"/>
        <v>1.8136255410896327E-3</v>
      </c>
      <c r="H164" s="53">
        <v>4.5379246216513298</v>
      </c>
      <c r="I164" s="53">
        <f t="shared" si="16"/>
        <v>8.2300959973663594E-3</v>
      </c>
      <c r="J164" s="53">
        <v>4.0464797783974502</v>
      </c>
      <c r="K164" s="53">
        <f t="shared" si="17"/>
        <v>7.3387990776043327E-3</v>
      </c>
      <c r="L164" s="54">
        <v>2280211323</v>
      </c>
      <c r="M164" s="43" t="s">
        <v>350</v>
      </c>
      <c r="N164" s="43" t="s">
        <v>11</v>
      </c>
      <c r="O164" s="43" t="s">
        <v>351</v>
      </c>
      <c r="P164" s="43" t="s">
        <v>725</v>
      </c>
      <c r="Q164" s="43" t="s">
        <v>700</v>
      </c>
      <c r="R164" s="43" t="s">
        <v>934</v>
      </c>
      <c r="S164" s="39"/>
      <c r="T164" s="39"/>
      <c r="U164" s="39" t="str">
        <f t="shared" si="21"/>
        <v>2280211323-24009-NOx</v>
      </c>
    </row>
    <row r="165" spans="1:21" s="68" customFormat="1" ht="17.399999999999999" x14ac:dyDescent="0.3">
      <c r="A165" s="43" t="s">
        <v>497</v>
      </c>
      <c r="B165" s="54">
        <v>24009</v>
      </c>
      <c r="C165" s="54" t="s">
        <v>12</v>
      </c>
      <c r="D165" s="53">
        <v>0.71168726000000004</v>
      </c>
      <c r="E165" s="53">
        <f t="shared" si="15"/>
        <v>0.71168726000000004</v>
      </c>
      <c r="F165" s="53">
        <f>SUMIFS('C3_SCC OS Daily Avg'!D:D, 'C3_SCC OS Daily Avg'!E:E, U165)</f>
        <v>1.0770928827753799E-3</v>
      </c>
      <c r="G165" s="53">
        <f t="shared" si="20"/>
        <v>1.513435666637309E-3</v>
      </c>
      <c r="H165" s="53">
        <v>0.66104333979436103</v>
      </c>
      <c r="I165" s="53">
        <f t="shared" si="16"/>
        <v>1.000446567637832E-3</v>
      </c>
      <c r="J165" s="53">
        <v>0.62984570248335203</v>
      </c>
      <c r="K165" s="53">
        <f t="shared" si="17"/>
        <v>9.5323095061653602E-4</v>
      </c>
      <c r="L165" s="54">
        <v>2280211323</v>
      </c>
      <c r="M165" s="43" t="s">
        <v>350</v>
      </c>
      <c r="N165" s="43" t="s">
        <v>11</v>
      </c>
      <c r="O165" s="43" t="s">
        <v>351</v>
      </c>
      <c r="P165" s="43" t="s">
        <v>725</v>
      </c>
      <c r="Q165" s="43" t="s">
        <v>700</v>
      </c>
      <c r="R165" s="43" t="s">
        <v>934</v>
      </c>
      <c r="S165" s="39"/>
      <c r="T165" s="39"/>
      <c r="U165" s="39" t="str">
        <f t="shared" si="21"/>
        <v>2280211323-24009-VOC</v>
      </c>
    </row>
    <row r="166" spans="1:21" s="68" customFormat="1" ht="17.399999999999999" x14ac:dyDescent="0.3">
      <c r="A166" s="43" t="s">
        <v>497</v>
      </c>
      <c r="B166" s="54">
        <v>24009</v>
      </c>
      <c r="C166" s="54" t="s">
        <v>10</v>
      </c>
      <c r="D166" s="53">
        <v>0.43997014000000001</v>
      </c>
      <c r="E166" s="53">
        <f t="shared" si="15"/>
        <v>0.43997014000000001</v>
      </c>
      <c r="F166" s="53">
        <f>SUMIFS('C3_SCC OS Daily Avg'!D:D, 'C3_SCC OS Daily Avg'!E:E, U166)</f>
        <v>6.0252792145164798E-3</v>
      </c>
      <c r="G166" s="53">
        <f t="shared" si="20"/>
        <v>1.3694745771875518E-2</v>
      </c>
      <c r="H166" s="53">
        <v>0.37625782517254303</v>
      </c>
      <c r="I166" s="53">
        <f t="shared" si="16"/>
        <v>5.1527552604167613E-3</v>
      </c>
      <c r="J166" s="53">
        <v>0.35418773707427498</v>
      </c>
      <c r="K166" s="53">
        <f t="shared" si="17"/>
        <v>4.8505110147480848E-3</v>
      </c>
      <c r="L166" s="54">
        <v>2280213323</v>
      </c>
      <c r="M166" s="43" t="s">
        <v>350</v>
      </c>
      <c r="N166" s="43" t="s">
        <v>11</v>
      </c>
      <c r="O166" s="43" t="s">
        <v>351</v>
      </c>
      <c r="P166" s="43" t="s">
        <v>366</v>
      </c>
      <c r="Q166" s="43" t="s">
        <v>700</v>
      </c>
      <c r="R166" s="43" t="s">
        <v>934</v>
      </c>
      <c r="S166" s="39"/>
      <c r="T166" s="39"/>
      <c r="U166" s="39" t="str">
        <f t="shared" si="21"/>
        <v>2280213323-24009-NOx</v>
      </c>
    </row>
    <row r="167" spans="1:21" s="68" customFormat="1" ht="17.399999999999999" x14ac:dyDescent="0.3">
      <c r="A167" s="43" t="s">
        <v>497</v>
      </c>
      <c r="B167" s="54">
        <v>24009</v>
      </c>
      <c r="C167" s="54" t="s">
        <v>12</v>
      </c>
      <c r="D167" s="53">
        <v>3.050541E-2</v>
      </c>
      <c r="E167" s="53">
        <f t="shared" si="15"/>
        <v>3.050541E-2</v>
      </c>
      <c r="F167" s="53">
        <f>SUMIFS('C3_SCC OS Daily Avg'!D:D, 'C3_SCC OS Daily Avg'!E:E, U167)</f>
        <v>1.22011904093959E-3</v>
      </c>
      <c r="G167" s="53">
        <f t="shared" si="20"/>
        <v>3.9996808465763617E-2</v>
      </c>
      <c r="H167" s="53">
        <v>3.04529245879432E-2</v>
      </c>
      <c r="I167" s="53">
        <f t="shared" si="16"/>
        <v>1.2180197919663075E-3</v>
      </c>
      <c r="J167" s="53">
        <v>3.0630996563223201E-2</v>
      </c>
      <c r="K167" s="53">
        <f t="shared" si="17"/>
        <v>1.225142102654702E-3</v>
      </c>
      <c r="L167" s="54">
        <v>2280213323</v>
      </c>
      <c r="M167" s="43" t="s">
        <v>350</v>
      </c>
      <c r="N167" s="43" t="s">
        <v>11</v>
      </c>
      <c r="O167" s="43" t="s">
        <v>351</v>
      </c>
      <c r="P167" s="43" t="s">
        <v>366</v>
      </c>
      <c r="Q167" s="43" t="s">
        <v>700</v>
      </c>
      <c r="R167" s="43" t="s">
        <v>934</v>
      </c>
      <c r="S167" s="39"/>
      <c r="T167" s="39"/>
      <c r="U167" s="39" t="str">
        <f t="shared" si="21"/>
        <v>2280213323-24009-VOC</v>
      </c>
    </row>
    <row r="168" spans="1:21" s="68" customFormat="1" ht="17.399999999999999" x14ac:dyDescent="0.3">
      <c r="A168" s="43" t="s">
        <v>497</v>
      </c>
      <c r="B168" s="54">
        <v>24009</v>
      </c>
      <c r="C168" s="54" t="s">
        <v>10</v>
      </c>
      <c r="D168" s="53">
        <v>2.3712245799999998</v>
      </c>
      <c r="E168" s="53">
        <f t="shared" si="15"/>
        <v>2.3712245799999998</v>
      </c>
      <c r="F168" s="53">
        <f>SUMIFS('C3_SCC OS Daily Avg'!D:D, 'C3_SCC OS Daily Avg'!E:E, U168)</f>
        <v>2.1737936995693E-2</v>
      </c>
      <c r="G168" s="53">
        <f t="shared" si="20"/>
        <v>9.1673885211214379E-3</v>
      </c>
      <c r="H168" s="53">
        <v>2.0278462612632699</v>
      </c>
      <c r="I168" s="53">
        <f t="shared" si="16"/>
        <v>1.8590054538103924E-2</v>
      </c>
      <c r="J168" s="53">
        <v>1.9088992450376301</v>
      </c>
      <c r="K168" s="53">
        <f t="shared" si="17"/>
        <v>1.749962102693535E-2</v>
      </c>
      <c r="L168" s="54">
        <v>2280215323</v>
      </c>
      <c r="M168" s="43" t="s">
        <v>350</v>
      </c>
      <c r="N168" s="43" t="s">
        <v>11</v>
      </c>
      <c r="O168" s="43" t="s">
        <v>351</v>
      </c>
      <c r="P168" s="43" t="s">
        <v>708</v>
      </c>
      <c r="Q168" s="43" t="s">
        <v>700</v>
      </c>
      <c r="R168" s="43" t="s">
        <v>934</v>
      </c>
      <c r="S168" s="39"/>
      <c r="T168" s="39"/>
      <c r="U168" s="39" t="str">
        <f t="shared" si="21"/>
        <v>2280215323-24009-NOx</v>
      </c>
    </row>
    <row r="169" spans="1:21" s="68" customFormat="1" ht="17.399999999999999" x14ac:dyDescent="0.3">
      <c r="A169" s="43" t="s">
        <v>497</v>
      </c>
      <c r="B169" s="54">
        <v>24009</v>
      </c>
      <c r="C169" s="54" t="s">
        <v>12</v>
      </c>
      <c r="D169" s="53">
        <v>9.7148369999999998E-2</v>
      </c>
      <c r="E169" s="53">
        <f t="shared" si="15"/>
        <v>9.7148369999999998E-2</v>
      </c>
      <c r="F169" s="53">
        <f>SUMIFS('C3_SCC OS Daily Avg'!D:D, 'C3_SCC OS Daily Avg'!E:E, U169)</f>
        <v>8.83632807791124E-4</v>
      </c>
      <c r="G169" s="53">
        <f t="shared" si="20"/>
        <v>9.0957038990064788E-3</v>
      </c>
      <c r="H169" s="53">
        <v>9.69812235092605E-2</v>
      </c>
      <c r="I169" s="53">
        <f t="shared" si="16"/>
        <v>8.8211249280359947E-4</v>
      </c>
      <c r="J169" s="53">
        <v>9.7548316432814794E-2</v>
      </c>
      <c r="K169" s="53">
        <f t="shared" si="17"/>
        <v>8.8727060211947126E-4</v>
      </c>
      <c r="L169" s="54">
        <v>2280215323</v>
      </c>
      <c r="M169" s="43" t="s">
        <v>350</v>
      </c>
      <c r="N169" s="43" t="s">
        <v>11</v>
      </c>
      <c r="O169" s="43" t="s">
        <v>351</v>
      </c>
      <c r="P169" s="43" t="s">
        <v>708</v>
      </c>
      <c r="Q169" s="43" t="s">
        <v>700</v>
      </c>
      <c r="R169" s="43" t="s">
        <v>934</v>
      </c>
      <c r="S169" s="39"/>
      <c r="T169" s="39"/>
      <c r="U169" s="39" t="str">
        <f t="shared" si="21"/>
        <v>2280215323-24009-VOC</v>
      </c>
    </row>
  </sheetData>
  <sortState xmlns:xlrd2="http://schemas.microsoft.com/office/spreadsheetml/2017/richdata2" ref="A3:R169">
    <sortCondition ref="Q2:Q169"/>
  </sortState>
  <pageMargins left="0.7" right="0.7" top="0.75" bottom="0.75" header="0.3" footer="0.3"/>
  <pageSetup orientation="portrait" r:id="rId1"/>
  <ignoredErrors>
    <ignoredError sqref="I135 K135" formula="1"/>
  </ignoredError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CE0B60-20C5-473B-BC33-BC0FE87DC6D8}">
  <dimension ref="A1:G121"/>
  <sheetViews>
    <sheetView workbookViewId="0">
      <selection activeCell="E58" sqref="E58"/>
    </sheetView>
  </sheetViews>
  <sheetFormatPr defaultRowHeight="14.4" x14ac:dyDescent="0.3"/>
  <cols>
    <col min="1" max="1" width="9.44140625" bestFit="1" customWidth="1"/>
    <col min="2" max="2" width="11" bestFit="1" customWidth="1"/>
    <col min="3" max="3" width="8.88671875" style="81" bestFit="1" customWidth="1"/>
    <col min="4" max="4" width="16.77734375" style="81" bestFit="1" customWidth="1"/>
    <col min="5" max="5" width="21.33203125" bestFit="1" customWidth="1"/>
    <col min="7" max="7" width="33.6640625" bestFit="1" customWidth="1"/>
  </cols>
  <sheetData>
    <row r="1" spans="1:7" ht="28.8" x14ac:dyDescent="0.3">
      <c r="A1" s="78" t="s">
        <v>3751</v>
      </c>
      <c r="B1" s="78" t="s">
        <v>942</v>
      </c>
      <c r="C1" s="78" t="s">
        <v>1</v>
      </c>
      <c r="D1" s="78" t="s">
        <v>3759</v>
      </c>
      <c r="E1" s="93" t="s">
        <v>970</v>
      </c>
      <c r="G1" s="99" t="s">
        <v>3770</v>
      </c>
    </row>
    <row r="2" spans="1:7" x14ac:dyDescent="0.3">
      <c r="A2" s="79" t="s">
        <v>3752</v>
      </c>
      <c r="B2" s="96">
        <v>2280207123</v>
      </c>
      <c r="C2" s="82" t="s">
        <v>955</v>
      </c>
      <c r="D2" s="80">
        <v>6.1007568493053237E-3</v>
      </c>
      <c r="E2" s="39" t="str">
        <f>TRIM(B2) &amp; "-" &amp;A2 &amp; "-" &amp; TRIM(C2)</f>
        <v>2280207123-11001-NOX</v>
      </c>
    </row>
    <row r="3" spans="1:7" x14ac:dyDescent="0.3">
      <c r="A3" s="79" t="s">
        <v>3752</v>
      </c>
      <c r="B3" s="79" t="s">
        <v>354</v>
      </c>
      <c r="C3" s="82" t="s">
        <v>12</v>
      </c>
      <c r="D3" s="80">
        <v>2.3477356819429269E-4</v>
      </c>
      <c r="E3" s="39" t="str">
        <f t="shared" ref="E3:E66" si="0">TRIM(B3) &amp; "-" &amp;A3 &amp; "-" &amp; TRIM(C3)</f>
        <v>2280207123-11001-VOC</v>
      </c>
    </row>
    <row r="4" spans="1:7" x14ac:dyDescent="0.3">
      <c r="A4" s="79" t="s">
        <v>3752</v>
      </c>
      <c r="B4" s="79" t="s">
        <v>349</v>
      </c>
      <c r="C4" s="82" t="s">
        <v>955</v>
      </c>
      <c r="D4" s="80">
        <v>6.5573083644565516E-2</v>
      </c>
      <c r="E4" s="39" t="str">
        <f t="shared" si="0"/>
        <v>2280207124-11001-NOX</v>
      </c>
    </row>
    <row r="5" spans="1:7" x14ac:dyDescent="0.3">
      <c r="A5" s="79" t="s">
        <v>3752</v>
      </c>
      <c r="B5" s="79" t="s">
        <v>349</v>
      </c>
      <c r="C5" s="82" t="s">
        <v>12</v>
      </c>
      <c r="D5" s="80">
        <v>2.0183058223547552E-3</v>
      </c>
      <c r="E5" s="39" t="str">
        <f t="shared" si="0"/>
        <v>2280207124-11001-VOC</v>
      </c>
    </row>
    <row r="6" spans="1:7" x14ac:dyDescent="0.3">
      <c r="A6" s="79" t="s">
        <v>3752</v>
      </c>
      <c r="B6" s="79" t="s">
        <v>358</v>
      </c>
      <c r="C6" s="82" t="s">
        <v>955</v>
      </c>
      <c r="D6" s="80">
        <v>1.4668881683948304E-3</v>
      </c>
      <c r="E6" s="39" t="str">
        <f t="shared" si="0"/>
        <v>2280208123-11001-NOX</v>
      </c>
    </row>
    <row r="7" spans="1:7" x14ac:dyDescent="0.3">
      <c r="A7" s="79" t="s">
        <v>3752</v>
      </c>
      <c r="B7" s="79" t="s">
        <v>358</v>
      </c>
      <c r="C7" s="82" t="s">
        <v>12</v>
      </c>
      <c r="D7" s="80">
        <v>1.0453329467968403E-4</v>
      </c>
      <c r="E7" s="39" t="str">
        <f t="shared" si="0"/>
        <v>2280208123-11001-VOC</v>
      </c>
    </row>
    <row r="8" spans="1:7" x14ac:dyDescent="0.3">
      <c r="A8" s="79" t="s">
        <v>3752</v>
      </c>
      <c r="B8" s="79" t="s">
        <v>356</v>
      </c>
      <c r="C8" s="82" t="s">
        <v>955</v>
      </c>
      <c r="D8" s="80">
        <v>9.6967431239296603E-2</v>
      </c>
      <c r="E8" s="39" t="str">
        <f t="shared" si="0"/>
        <v>2280208124-11001-NOX</v>
      </c>
    </row>
    <row r="9" spans="1:7" x14ac:dyDescent="0.3">
      <c r="A9" s="79" t="s">
        <v>3752</v>
      </c>
      <c r="B9" s="79" t="s">
        <v>356</v>
      </c>
      <c r="C9" s="82" t="s">
        <v>12</v>
      </c>
      <c r="D9" s="80">
        <v>2.7880116175718734E-3</v>
      </c>
      <c r="E9" s="39" t="str">
        <f t="shared" si="0"/>
        <v>2280208124-11001-VOC</v>
      </c>
    </row>
    <row r="10" spans="1:7" x14ac:dyDescent="0.3">
      <c r="A10" s="79" t="s">
        <v>3752</v>
      </c>
      <c r="B10" s="79" t="s">
        <v>364</v>
      </c>
      <c r="C10" s="82" t="s">
        <v>955</v>
      </c>
      <c r="D10" s="80">
        <v>2.314131616862115E-2</v>
      </c>
      <c r="E10" s="39" t="str">
        <f t="shared" si="0"/>
        <v>2280212123-11001-NOX</v>
      </c>
    </row>
    <row r="11" spans="1:7" x14ac:dyDescent="0.3">
      <c r="A11" s="79" t="s">
        <v>3752</v>
      </c>
      <c r="B11" s="79" t="s">
        <v>364</v>
      </c>
      <c r="C11" s="82" t="s">
        <v>12</v>
      </c>
      <c r="D11" s="80">
        <v>2.7992002224961517E-3</v>
      </c>
      <c r="E11" s="39" t="str">
        <f t="shared" si="0"/>
        <v>2280212123-11001-VOC</v>
      </c>
    </row>
    <row r="12" spans="1:7" x14ac:dyDescent="0.3">
      <c r="A12" s="79" t="s">
        <v>3752</v>
      </c>
      <c r="B12" s="79" t="s">
        <v>362</v>
      </c>
      <c r="C12" s="82" t="s">
        <v>955</v>
      </c>
      <c r="D12" s="80">
        <v>7.9716743521175165E-2</v>
      </c>
      <c r="E12" s="39" t="str">
        <f t="shared" si="0"/>
        <v>2280212124-11001-NOX</v>
      </c>
    </row>
    <row r="13" spans="1:7" x14ac:dyDescent="0.3">
      <c r="A13" s="79" t="s">
        <v>3752</v>
      </c>
      <c r="B13" s="79" t="s">
        <v>362</v>
      </c>
      <c r="C13" s="82" t="s">
        <v>12</v>
      </c>
      <c r="D13" s="80">
        <v>2.2920191265411692E-3</v>
      </c>
      <c r="E13" s="39" t="str">
        <f t="shared" si="0"/>
        <v>2280212124-11001-VOC</v>
      </c>
    </row>
    <row r="14" spans="1:7" x14ac:dyDescent="0.3">
      <c r="A14" s="79" t="s">
        <v>3752</v>
      </c>
      <c r="B14" s="79" t="s">
        <v>367</v>
      </c>
      <c r="C14" s="82" t="s">
        <v>955</v>
      </c>
      <c r="D14" s="80">
        <v>2.595248297516178E-3</v>
      </c>
      <c r="E14" s="39" t="str">
        <f t="shared" si="0"/>
        <v>2280213123-11001-NOX</v>
      </c>
    </row>
    <row r="15" spans="1:7" x14ac:dyDescent="0.3">
      <c r="A15" s="79" t="s">
        <v>3752</v>
      </c>
      <c r="B15" s="79" t="s">
        <v>367</v>
      </c>
      <c r="C15" s="82" t="s">
        <v>12</v>
      </c>
      <c r="D15" s="80">
        <v>1.1125995083914631E-4</v>
      </c>
      <c r="E15" s="39" t="str">
        <f t="shared" si="0"/>
        <v>2280213123-11001-VOC</v>
      </c>
    </row>
    <row r="16" spans="1:7" x14ac:dyDescent="0.3">
      <c r="A16" s="79" t="s">
        <v>3752</v>
      </c>
      <c r="B16" s="79" t="s">
        <v>365</v>
      </c>
      <c r="C16" s="82" t="s">
        <v>955</v>
      </c>
      <c r="D16" s="80">
        <v>6.7165817379344584E-3</v>
      </c>
      <c r="E16" s="39" t="str">
        <f t="shared" si="0"/>
        <v>2280213124-11001-NOX</v>
      </c>
    </row>
    <row r="17" spans="1:5" x14ac:dyDescent="0.3">
      <c r="A17" s="79" t="s">
        <v>3752</v>
      </c>
      <c r="B17" s="79" t="s">
        <v>365</v>
      </c>
      <c r="C17" s="82" t="s">
        <v>12</v>
      </c>
      <c r="D17" s="80">
        <v>1.931154375897662E-4</v>
      </c>
      <c r="E17" s="39" t="str">
        <f t="shared" si="0"/>
        <v>2280213124-11001-VOC</v>
      </c>
    </row>
    <row r="18" spans="1:5" x14ac:dyDescent="0.3">
      <c r="A18" s="79" t="s">
        <v>3753</v>
      </c>
      <c r="B18" s="79" t="s">
        <v>695</v>
      </c>
      <c r="C18" s="82" t="s">
        <v>955</v>
      </c>
      <c r="D18" s="80">
        <v>5.2549899793677872E-3</v>
      </c>
      <c r="E18" s="39" t="str">
        <f t="shared" si="0"/>
        <v>2280201123-24009-NOX</v>
      </c>
    </row>
    <row r="19" spans="1:5" x14ac:dyDescent="0.3">
      <c r="A19" s="79" t="s">
        <v>3753</v>
      </c>
      <c r="B19" s="79" t="s">
        <v>695</v>
      </c>
      <c r="C19" s="82" t="s">
        <v>12</v>
      </c>
      <c r="D19" s="80">
        <v>6.9117105950619996E-4</v>
      </c>
      <c r="E19" s="39" t="str">
        <f t="shared" si="0"/>
        <v>2280201123-24009-VOC</v>
      </c>
    </row>
    <row r="20" spans="1:5" x14ac:dyDescent="0.3">
      <c r="A20" s="79" t="s">
        <v>3753</v>
      </c>
      <c r="B20" s="79" t="s">
        <v>693</v>
      </c>
      <c r="C20" s="82" t="s">
        <v>955</v>
      </c>
      <c r="D20" s="80">
        <v>9.5269541593070006E-3</v>
      </c>
      <c r="E20" s="39" t="str">
        <f t="shared" si="0"/>
        <v>2280201124-24009-NOX</v>
      </c>
    </row>
    <row r="21" spans="1:5" x14ac:dyDescent="0.3">
      <c r="A21" s="79" t="s">
        <v>3753</v>
      </c>
      <c r="B21" s="79" t="s">
        <v>693</v>
      </c>
      <c r="C21" s="82" t="s">
        <v>12</v>
      </c>
      <c r="D21" s="80">
        <v>2.7391938238185E-4</v>
      </c>
      <c r="E21" s="39" t="str">
        <f t="shared" si="0"/>
        <v>2280201124-24009-VOC</v>
      </c>
    </row>
    <row r="22" spans="1:5" x14ac:dyDescent="0.3">
      <c r="A22" s="79" t="s">
        <v>3753</v>
      </c>
      <c r="B22" s="79" t="s">
        <v>716</v>
      </c>
      <c r="C22" s="82" t="s">
        <v>955</v>
      </c>
      <c r="D22" s="80">
        <v>1.9112978840720438E-3</v>
      </c>
      <c r="E22" s="39" t="str">
        <f t="shared" si="0"/>
        <v>2280202123-24009-NOX</v>
      </c>
    </row>
    <row r="23" spans="1:5" x14ac:dyDescent="0.3">
      <c r="A23" s="79" t="s">
        <v>3753</v>
      </c>
      <c r="B23" s="79" t="s">
        <v>716</v>
      </c>
      <c r="C23" s="82" t="s">
        <v>12</v>
      </c>
      <c r="D23" s="80">
        <v>5.719851548333089E-5</v>
      </c>
      <c r="E23" s="39" t="str">
        <f t="shared" si="0"/>
        <v>2280202123-24009-VOC</v>
      </c>
    </row>
    <row r="24" spans="1:5" x14ac:dyDescent="0.3">
      <c r="A24" s="79" t="s">
        <v>3753</v>
      </c>
      <c r="B24" s="79" t="s">
        <v>714</v>
      </c>
      <c r="C24" s="82" t="s">
        <v>955</v>
      </c>
      <c r="D24" s="80">
        <v>2.2376699866347976E-3</v>
      </c>
      <c r="E24" s="39" t="str">
        <f t="shared" si="0"/>
        <v>2280202124-24009-NOX</v>
      </c>
    </row>
    <row r="25" spans="1:5" x14ac:dyDescent="0.3">
      <c r="A25" s="79" t="s">
        <v>3753</v>
      </c>
      <c r="B25" s="79" t="s">
        <v>714</v>
      </c>
      <c r="C25" s="82" t="s">
        <v>12</v>
      </c>
      <c r="D25" s="80">
        <v>6.4337580559744394E-5</v>
      </c>
      <c r="E25" s="39" t="str">
        <f t="shared" si="0"/>
        <v>2280202124-24009-VOC</v>
      </c>
    </row>
    <row r="26" spans="1:5" x14ac:dyDescent="0.3">
      <c r="A26" s="79" t="s">
        <v>3753</v>
      </c>
      <c r="B26" s="79" t="s">
        <v>703</v>
      </c>
      <c r="C26" s="82" t="s">
        <v>955</v>
      </c>
      <c r="D26" s="80">
        <v>7.6901152570350438E-4</v>
      </c>
      <c r="E26" s="39" t="str">
        <f t="shared" si="0"/>
        <v>2280204123-24009-NOX</v>
      </c>
    </row>
    <row r="27" spans="1:5" x14ac:dyDescent="0.3">
      <c r="A27" s="79" t="s">
        <v>3753</v>
      </c>
      <c r="B27" s="79" t="s">
        <v>703</v>
      </c>
      <c r="C27" s="82" t="s">
        <v>12</v>
      </c>
      <c r="D27" s="80">
        <v>3.763368901818359E-5</v>
      </c>
      <c r="E27" s="39" t="str">
        <f t="shared" si="0"/>
        <v>2280204123-24009-VOC</v>
      </c>
    </row>
    <row r="28" spans="1:5" x14ac:dyDescent="0.3">
      <c r="A28" s="79" t="s">
        <v>3753</v>
      </c>
      <c r="B28" s="79" t="s">
        <v>701</v>
      </c>
      <c r="C28" s="82" t="s">
        <v>955</v>
      </c>
      <c r="D28" s="80">
        <v>2.0671403172918584E-2</v>
      </c>
      <c r="E28" s="39" t="str">
        <f t="shared" si="0"/>
        <v>2280204124-24009-NOX</v>
      </c>
    </row>
    <row r="29" spans="1:5" x14ac:dyDescent="0.3">
      <c r="A29" s="79" t="s">
        <v>3753</v>
      </c>
      <c r="B29" s="79" t="s">
        <v>701</v>
      </c>
      <c r="C29" s="82" t="s">
        <v>12</v>
      </c>
      <c r="D29" s="80">
        <v>5.9434504411470226E-4</v>
      </c>
      <c r="E29" s="39" t="str">
        <f t="shared" si="0"/>
        <v>2280204124-24009-VOC</v>
      </c>
    </row>
    <row r="30" spans="1:5" x14ac:dyDescent="0.3">
      <c r="A30" s="79" t="s">
        <v>3753</v>
      </c>
      <c r="B30" s="79" t="s">
        <v>354</v>
      </c>
      <c r="C30" s="82" t="s">
        <v>955</v>
      </c>
      <c r="D30" s="80">
        <v>5.8331502488736097E-3</v>
      </c>
      <c r="E30" s="39" t="str">
        <f t="shared" si="0"/>
        <v>2280207123-24009-NOX</v>
      </c>
    </row>
    <row r="31" spans="1:5" x14ac:dyDescent="0.3">
      <c r="A31" s="79" t="s">
        <v>3753</v>
      </c>
      <c r="B31" s="79" t="s">
        <v>354</v>
      </c>
      <c r="C31" s="82" t="s">
        <v>12</v>
      </c>
      <c r="D31" s="80">
        <v>1.8645584828303017E-4</v>
      </c>
      <c r="E31" s="39" t="str">
        <f t="shared" si="0"/>
        <v>2280207123-24009-VOC</v>
      </c>
    </row>
    <row r="32" spans="1:5" x14ac:dyDescent="0.3">
      <c r="A32" s="79" t="s">
        <v>3753</v>
      </c>
      <c r="B32" s="79" t="s">
        <v>349</v>
      </c>
      <c r="C32" s="82" t="s">
        <v>955</v>
      </c>
      <c r="D32" s="80">
        <v>9.4544477718897357E-3</v>
      </c>
      <c r="E32" s="39" t="str">
        <f t="shared" si="0"/>
        <v>2280207124-24009-NOX</v>
      </c>
    </row>
    <row r="33" spans="1:5" x14ac:dyDescent="0.3">
      <c r="A33" s="79" t="s">
        <v>3753</v>
      </c>
      <c r="B33" s="79" t="s">
        <v>349</v>
      </c>
      <c r="C33" s="82" t="s">
        <v>12</v>
      </c>
      <c r="D33" s="80">
        <v>2.9100304461181827E-4</v>
      </c>
      <c r="E33" s="39" t="str">
        <f t="shared" si="0"/>
        <v>2280207124-24009-VOC</v>
      </c>
    </row>
    <row r="34" spans="1:5" x14ac:dyDescent="0.3">
      <c r="A34" s="79" t="s">
        <v>3753</v>
      </c>
      <c r="B34" s="79" t="s">
        <v>358</v>
      </c>
      <c r="C34" s="82" t="s">
        <v>955</v>
      </c>
      <c r="D34" s="80">
        <v>4.7677027548659037E-3</v>
      </c>
      <c r="E34" s="39" t="str">
        <f t="shared" si="0"/>
        <v>2280208123-24009-NOX</v>
      </c>
    </row>
    <row r="35" spans="1:5" x14ac:dyDescent="0.3">
      <c r="A35" s="79" t="s">
        <v>3753</v>
      </c>
      <c r="B35" s="79" t="s">
        <v>358</v>
      </c>
      <c r="C35" s="82" t="s">
        <v>12</v>
      </c>
      <c r="D35" s="80">
        <v>1.7992885602250634E-4</v>
      </c>
      <c r="E35" s="39" t="str">
        <f t="shared" si="0"/>
        <v>2280208123-24009-VOC</v>
      </c>
    </row>
    <row r="36" spans="1:5" x14ac:dyDescent="0.3">
      <c r="A36" s="79" t="s">
        <v>3753</v>
      </c>
      <c r="B36" s="79" t="s">
        <v>356</v>
      </c>
      <c r="C36" s="82" t="s">
        <v>955</v>
      </c>
      <c r="D36" s="80">
        <v>0.15321641366058159</v>
      </c>
      <c r="E36" s="39" t="str">
        <f t="shared" si="0"/>
        <v>2280208124-24009-NOX</v>
      </c>
    </row>
    <row r="37" spans="1:5" x14ac:dyDescent="0.3">
      <c r="A37" s="79" t="s">
        <v>3753</v>
      </c>
      <c r="B37" s="79" t="s">
        <v>356</v>
      </c>
      <c r="C37" s="82" t="s">
        <v>12</v>
      </c>
      <c r="D37" s="80">
        <v>4.405284700532394E-3</v>
      </c>
      <c r="E37" s="39" t="str">
        <f t="shared" si="0"/>
        <v>2280208124-24009-VOC</v>
      </c>
    </row>
    <row r="38" spans="1:5" x14ac:dyDescent="0.3">
      <c r="A38" s="79" t="s">
        <v>3753</v>
      </c>
      <c r="B38" s="79" t="s">
        <v>361</v>
      </c>
      <c r="C38" s="82" t="s">
        <v>955</v>
      </c>
      <c r="D38" s="80">
        <v>4.2054297187020442E-3</v>
      </c>
      <c r="E38" s="39" t="str">
        <f t="shared" si="0"/>
        <v>2280209123-24009-NOX</v>
      </c>
    </row>
    <row r="39" spans="1:5" x14ac:dyDescent="0.3">
      <c r="A39" s="79" t="s">
        <v>3753</v>
      </c>
      <c r="B39" s="79" t="s">
        <v>361</v>
      </c>
      <c r="C39" s="82" t="s">
        <v>12</v>
      </c>
      <c r="D39" s="80">
        <v>4.3341513359921316E-4</v>
      </c>
      <c r="E39" s="39" t="str">
        <f t="shared" si="0"/>
        <v>2280209123-24009-VOC</v>
      </c>
    </row>
    <row r="40" spans="1:5" x14ac:dyDescent="0.3">
      <c r="A40" s="79" t="s">
        <v>3753</v>
      </c>
      <c r="B40" s="79" t="s">
        <v>359</v>
      </c>
      <c r="C40" s="82" t="s">
        <v>955</v>
      </c>
      <c r="D40" s="80">
        <v>8.3785263625253417E-2</v>
      </c>
      <c r="E40" s="39" t="str">
        <f t="shared" si="0"/>
        <v>2280209124-24009-NOX</v>
      </c>
    </row>
    <row r="41" spans="1:5" x14ac:dyDescent="0.3">
      <c r="A41" s="79" t="s">
        <v>3753</v>
      </c>
      <c r="B41" s="79" t="s">
        <v>359</v>
      </c>
      <c r="C41" s="82" t="s">
        <v>12</v>
      </c>
      <c r="D41" s="80">
        <v>2.4494951043149463E-3</v>
      </c>
      <c r="E41" s="39" t="str">
        <f t="shared" si="0"/>
        <v>2280209124-24009-VOC</v>
      </c>
    </row>
    <row r="42" spans="1:5" x14ac:dyDescent="0.3">
      <c r="A42" s="79" t="s">
        <v>3753</v>
      </c>
      <c r="B42" s="79" t="s">
        <v>721</v>
      </c>
      <c r="C42" s="82" t="s">
        <v>955</v>
      </c>
      <c r="D42" s="80">
        <v>2.90015595676564E-3</v>
      </c>
      <c r="E42" s="39" t="str">
        <f t="shared" si="0"/>
        <v>2280210123-24009-NOX</v>
      </c>
    </row>
    <row r="43" spans="1:5" x14ac:dyDescent="0.3">
      <c r="A43" s="79" t="s">
        <v>3753</v>
      </c>
      <c r="B43" s="79" t="s">
        <v>721</v>
      </c>
      <c r="C43" s="82" t="s">
        <v>12</v>
      </c>
      <c r="D43" s="80">
        <v>3.3354161894952333E-4</v>
      </c>
      <c r="E43" s="39" t="str">
        <f t="shared" si="0"/>
        <v>2280210123-24009-VOC</v>
      </c>
    </row>
    <row r="44" spans="1:5" x14ac:dyDescent="0.3">
      <c r="A44" s="79" t="s">
        <v>3753</v>
      </c>
      <c r="B44" s="79" t="s">
        <v>719</v>
      </c>
      <c r="C44" s="82" t="s">
        <v>955</v>
      </c>
      <c r="D44" s="80">
        <v>2.5432900179211634E-4</v>
      </c>
      <c r="E44" s="39" t="str">
        <f t="shared" si="0"/>
        <v>2280210124-24009-NOX</v>
      </c>
    </row>
    <row r="45" spans="1:5" x14ac:dyDescent="0.3">
      <c r="A45" s="79" t="s">
        <v>3753</v>
      </c>
      <c r="B45" s="79" t="s">
        <v>719</v>
      </c>
      <c r="C45" s="82" t="s">
        <v>12</v>
      </c>
      <c r="D45" s="80">
        <v>8.0133089714721265E-6</v>
      </c>
      <c r="E45" s="39" t="str">
        <f t="shared" si="0"/>
        <v>2280210124-24009-VOC</v>
      </c>
    </row>
    <row r="46" spans="1:5" x14ac:dyDescent="0.3">
      <c r="A46" s="79" t="s">
        <v>3753</v>
      </c>
      <c r="B46" s="79" t="s">
        <v>726</v>
      </c>
      <c r="C46" s="82" t="s">
        <v>955</v>
      </c>
      <c r="D46" s="80">
        <v>1.8788378442168873E-3</v>
      </c>
      <c r="E46" s="39" t="str">
        <f t="shared" si="0"/>
        <v>2280211123-24009-NOX</v>
      </c>
    </row>
    <row r="47" spans="1:5" x14ac:dyDescent="0.3">
      <c r="A47" s="79" t="s">
        <v>3753</v>
      </c>
      <c r="B47" s="79" t="s">
        <v>726</v>
      </c>
      <c r="C47" s="82" t="s">
        <v>12</v>
      </c>
      <c r="D47" s="80">
        <v>9.798899654712951E-5</v>
      </c>
      <c r="E47" s="39" t="str">
        <f t="shared" si="0"/>
        <v>2280211123-24009-VOC</v>
      </c>
    </row>
    <row r="48" spans="1:5" x14ac:dyDescent="0.3">
      <c r="A48" s="79" t="s">
        <v>3753</v>
      </c>
      <c r="B48" s="79" t="s">
        <v>724</v>
      </c>
      <c r="C48" s="82" t="s">
        <v>955</v>
      </c>
      <c r="D48" s="80">
        <v>4.7506003357713107E-2</v>
      </c>
      <c r="E48" s="39" t="str">
        <f t="shared" si="0"/>
        <v>2280211124-24009-NOX</v>
      </c>
    </row>
    <row r="49" spans="1:5" x14ac:dyDescent="0.3">
      <c r="A49" s="79" t="s">
        <v>3753</v>
      </c>
      <c r="B49" s="79" t="s">
        <v>724</v>
      </c>
      <c r="C49" s="82" t="s">
        <v>12</v>
      </c>
      <c r="D49" s="80">
        <v>1.4873432385532537E-3</v>
      </c>
      <c r="E49" s="39" t="str">
        <f t="shared" si="0"/>
        <v>2280211124-24009-VOC</v>
      </c>
    </row>
    <row r="50" spans="1:5" x14ac:dyDescent="0.3">
      <c r="A50" s="79" t="s">
        <v>3753</v>
      </c>
      <c r="B50" s="79" t="s">
        <v>364</v>
      </c>
      <c r="C50" s="82" t="s">
        <v>955</v>
      </c>
      <c r="D50" s="80">
        <v>4.2701595303743563E-3</v>
      </c>
      <c r="E50" s="39" t="str">
        <f t="shared" si="0"/>
        <v>2280212123-24009-NOX</v>
      </c>
    </row>
    <row r="51" spans="1:5" x14ac:dyDescent="0.3">
      <c r="A51" s="79" t="s">
        <v>3753</v>
      </c>
      <c r="B51" s="79" t="s">
        <v>364</v>
      </c>
      <c r="C51" s="82" t="s">
        <v>12</v>
      </c>
      <c r="D51" s="80">
        <v>4.8696153958922687E-4</v>
      </c>
      <c r="E51" s="39" t="str">
        <f t="shared" si="0"/>
        <v>2280212123-24009-VOC</v>
      </c>
    </row>
    <row r="52" spans="1:5" x14ac:dyDescent="0.3">
      <c r="A52" s="79" t="s">
        <v>3753</v>
      </c>
      <c r="B52" s="79" t="s">
        <v>362</v>
      </c>
      <c r="C52" s="82" t="s">
        <v>955</v>
      </c>
      <c r="D52" s="80">
        <v>8.1147384083750298E-3</v>
      </c>
      <c r="E52" s="39" t="str">
        <f t="shared" si="0"/>
        <v>2280212124-24009-NOX</v>
      </c>
    </row>
    <row r="53" spans="1:5" x14ac:dyDescent="0.3">
      <c r="A53" s="79" t="s">
        <v>3753</v>
      </c>
      <c r="B53" s="79" t="s">
        <v>362</v>
      </c>
      <c r="C53" s="82" t="s">
        <v>12</v>
      </c>
      <c r="D53" s="80">
        <v>2.3331529635218164E-4</v>
      </c>
      <c r="E53" s="39" t="str">
        <f t="shared" si="0"/>
        <v>2280212124-24009-VOC</v>
      </c>
    </row>
    <row r="54" spans="1:5" x14ac:dyDescent="0.3">
      <c r="A54" s="79" t="s">
        <v>3753</v>
      </c>
      <c r="B54" s="79" t="s">
        <v>367</v>
      </c>
      <c r="C54" s="82" t="s">
        <v>955</v>
      </c>
      <c r="D54" s="80">
        <v>2.3625526360220445E-2</v>
      </c>
      <c r="E54" s="39" t="str">
        <f t="shared" si="0"/>
        <v>2280213123-24009-NOX</v>
      </c>
    </row>
    <row r="55" spans="1:5" x14ac:dyDescent="0.3">
      <c r="A55" s="79" t="s">
        <v>3753</v>
      </c>
      <c r="B55" s="79" t="s">
        <v>367</v>
      </c>
      <c r="C55" s="82" t="s">
        <v>12</v>
      </c>
      <c r="D55" s="80">
        <v>8.4047815817886928E-4</v>
      </c>
      <c r="E55" s="39" t="str">
        <f t="shared" si="0"/>
        <v>2280213123-24009-VOC</v>
      </c>
    </row>
    <row r="56" spans="1:5" x14ac:dyDescent="0.3">
      <c r="A56" s="79" t="s">
        <v>3753</v>
      </c>
      <c r="B56" s="79" t="s">
        <v>365</v>
      </c>
      <c r="C56" s="82" t="s">
        <v>955</v>
      </c>
      <c r="D56" s="80">
        <v>6.6421572147700057E-3</v>
      </c>
      <c r="E56" s="39" t="str">
        <f t="shared" si="0"/>
        <v>2280213124-24009-NOX</v>
      </c>
    </row>
    <row r="57" spans="1:5" x14ac:dyDescent="0.3">
      <c r="A57" s="79" t="s">
        <v>3753</v>
      </c>
      <c r="B57" s="79" t="s">
        <v>365</v>
      </c>
      <c r="C57" s="82" t="s">
        <v>12</v>
      </c>
      <c r="D57" s="80">
        <v>1.9225619513136766E-4</v>
      </c>
      <c r="E57" s="39" t="str">
        <f t="shared" si="0"/>
        <v>2280213124-24009-VOC</v>
      </c>
    </row>
    <row r="58" spans="1:5" x14ac:dyDescent="0.3">
      <c r="A58" s="79" t="s">
        <v>3754</v>
      </c>
      <c r="B58" s="79" t="s">
        <v>354</v>
      </c>
      <c r="C58" s="82" t="s">
        <v>955</v>
      </c>
      <c r="D58" s="80">
        <v>9.27513920901182E-3</v>
      </c>
      <c r="E58" s="39" t="str">
        <f t="shared" si="0"/>
        <v>2280207123-24017-NOX</v>
      </c>
    </row>
    <row r="59" spans="1:5" x14ac:dyDescent="0.3">
      <c r="A59" s="79" t="s">
        <v>3754</v>
      </c>
      <c r="B59" s="79" t="s">
        <v>354</v>
      </c>
      <c r="C59" s="82" t="s">
        <v>12</v>
      </c>
      <c r="D59" s="80">
        <v>2.6667918845355297E-4</v>
      </c>
      <c r="E59" s="39" t="str">
        <f t="shared" si="0"/>
        <v>2280207123-24017-VOC</v>
      </c>
    </row>
    <row r="60" spans="1:5" x14ac:dyDescent="0.3">
      <c r="A60" s="79" t="s">
        <v>3754</v>
      </c>
      <c r="B60" s="79" t="s">
        <v>349</v>
      </c>
      <c r="C60" s="82" t="s">
        <v>955</v>
      </c>
      <c r="D60" s="80">
        <v>2.77330467975432E-3</v>
      </c>
      <c r="E60" s="39" t="str">
        <f t="shared" si="0"/>
        <v>2280207124-24017-NOX</v>
      </c>
    </row>
    <row r="61" spans="1:5" x14ac:dyDescent="0.3">
      <c r="A61" s="79" t="s">
        <v>3754</v>
      </c>
      <c r="B61" s="79" t="s">
        <v>349</v>
      </c>
      <c r="C61" s="82" t="s">
        <v>12</v>
      </c>
      <c r="D61" s="80">
        <v>8.5360893086133417E-5</v>
      </c>
      <c r="E61" s="39" t="str">
        <f t="shared" si="0"/>
        <v>2280207124-24017-VOC</v>
      </c>
    </row>
    <row r="62" spans="1:5" x14ac:dyDescent="0.3">
      <c r="A62" s="79" t="s">
        <v>3754</v>
      </c>
      <c r="B62" s="79" t="s">
        <v>358</v>
      </c>
      <c r="C62" s="82" t="s">
        <v>955</v>
      </c>
      <c r="D62" s="80">
        <v>1.4116156381192348E-2</v>
      </c>
      <c r="E62" s="39" t="str">
        <f t="shared" si="0"/>
        <v>2280208123-24017-NOX</v>
      </c>
    </row>
    <row r="63" spans="1:5" x14ac:dyDescent="0.3">
      <c r="A63" s="79" t="s">
        <v>3754</v>
      </c>
      <c r="B63" s="79" t="s">
        <v>358</v>
      </c>
      <c r="C63" s="82" t="s">
        <v>12</v>
      </c>
      <c r="D63" s="80">
        <v>6.5453865615012347E-4</v>
      </c>
      <c r="E63" s="39" t="str">
        <f t="shared" si="0"/>
        <v>2280208123-24017-VOC</v>
      </c>
    </row>
    <row r="64" spans="1:5" x14ac:dyDescent="0.3">
      <c r="A64" s="79" t="s">
        <v>3754</v>
      </c>
      <c r="B64" s="79" t="s">
        <v>356</v>
      </c>
      <c r="C64" s="82" t="s">
        <v>955</v>
      </c>
      <c r="D64" s="80">
        <v>8.9311301812044011E-2</v>
      </c>
      <c r="E64" s="39" t="str">
        <f t="shared" si="0"/>
        <v>2280208124-24017-NOX</v>
      </c>
    </row>
    <row r="65" spans="1:5" x14ac:dyDescent="0.3">
      <c r="A65" s="79" t="s">
        <v>3754</v>
      </c>
      <c r="B65" s="79" t="s">
        <v>356</v>
      </c>
      <c r="C65" s="82" t="s">
        <v>12</v>
      </c>
      <c r="D65" s="80">
        <v>2.5678822657265294E-3</v>
      </c>
      <c r="E65" s="39" t="str">
        <f t="shared" si="0"/>
        <v>2280208124-24017-VOC</v>
      </c>
    </row>
    <row r="66" spans="1:5" x14ac:dyDescent="0.3">
      <c r="A66" s="79" t="s">
        <v>3754</v>
      </c>
      <c r="B66" s="79" t="s">
        <v>364</v>
      </c>
      <c r="C66" s="82" t="s">
        <v>955</v>
      </c>
      <c r="D66" s="80">
        <v>4.1428953239203382E-3</v>
      </c>
      <c r="E66" s="39" t="str">
        <f t="shared" si="0"/>
        <v>2280212123-24017-NOX</v>
      </c>
    </row>
    <row r="67" spans="1:5" x14ac:dyDescent="0.3">
      <c r="A67" s="79" t="s">
        <v>3754</v>
      </c>
      <c r="B67" s="79" t="s">
        <v>364</v>
      </c>
      <c r="C67" s="82" t="s">
        <v>12</v>
      </c>
      <c r="D67" s="80">
        <v>3.7299189415283639E-4</v>
      </c>
      <c r="E67" s="39" t="str">
        <f t="shared" ref="E67:E121" si="1">TRIM(B67) &amp; "-" &amp;A67 &amp; "-" &amp; TRIM(C67)</f>
        <v>2280212123-24017-VOC</v>
      </c>
    </row>
    <row r="68" spans="1:5" x14ac:dyDescent="0.3">
      <c r="A68" s="79" t="s">
        <v>3754</v>
      </c>
      <c r="B68" s="79" t="s">
        <v>362</v>
      </c>
      <c r="C68" s="82" t="s">
        <v>955</v>
      </c>
      <c r="D68" s="80">
        <v>6.3303554518937709E-3</v>
      </c>
      <c r="E68" s="39" t="str">
        <f t="shared" si="1"/>
        <v>2280212124-24017-NOX</v>
      </c>
    </row>
    <row r="69" spans="1:5" x14ac:dyDescent="0.3">
      <c r="A69" s="79" t="s">
        <v>3754</v>
      </c>
      <c r="B69" s="79" t="s">
        <v>362</v>
      </c>
      <c r="C69" s="82" t="s">
        <v>12</v>
      </c>
      <c r="D69" s="80">
        <v>1.8201064334358557E-4</v>
      </c>
      <c r="E69" s="39" t="str">
        <f t="shared" si="1"/>
        <v>2280212124-24017-VOC</v>
      </c>
    </row>
    <row r="70" spans="1:5" x14ac:dyDescent="0.3">
      <c r="A70" s="79" t="s">
        <v>3754</v>
      </c>
      <c r="B70" s="79" t="s">
        <v>367</v>
      </c>
      <c r="C70" s="82" t="s">
        <v>955</v>
      </c>
      <c r="D70" s="80">
        <v>9.4072902654806397E-3</v>
      </c>
      <c r="E70" s="39" t="str">
        <f t="shared" si="1"/>
        <v>2280213123-24017-NOX</v>
      </c>
    </row>
    <row r="71" spans="1:5" x14ac:dyDescent="0.3">
      <c r="A71" s="79" t="s">
        <v>3754</v>
      </c>
      <c r="B71" s="79" t="s">
        <v>367</v>
      </c>
      <c r="C71" s="82" t="s">
        <v>12</v>
      </c>
      <c r="D71" s="80">
        <v>5.3406553702342661E-4</v>
      </c>
      <c r="E71" s="39" t="str">
        <f t="shared" si="1"/>
        <v>2280213123-24017-VOC</v>
      </c>
    </row>
    <row r="72" spans="1:5" x14ac:dyDescent="0.3">
      <c r="A72" s="79" t="s">
        <v>3754</v>
      </c>
      <c r="B72" s="79" t="s">
        <v>365</v>
      </c>
      <c r="C72" s="82" t="s">
        <v>955</v>
      </c>
      <c r="D72" s="80">
        <v>6.5684952554083253E-3</v>
      </c>
      <c r="E72" s="39" t="str">
        <f t="shared" si="1"/>
        <v>2280213124-24017-NOX</v>
      </c>
    </row>
    <row r="73" spans="1:5" x14ac:dyDescent="0.3">
      <c r="A73" s="79" t="s">
        <v>3754</v>
      </c>
      <c r="B73" s="79" t="s">
        <v>365</v>
      </c>
      <c r="C73" s="82" t="s">
        <v>12</v>
      </c>
      <c r="D73" s="80">
        <v>1.920525580219522E-4</v>
      </c>
      <c r="E73" s="39" t="str">
        <f t="shared" si="1"/>
        <v>2280213124-24017-VOC</v>
      </c>
    </row>
    <row r="74" spans="1:5" x14ac:dyDescent="0.3">
      <c r="A74" s="79" t="s">
        <v>3755</v>
      </c>
      <c r="B74" s="79" t="s">
        <v>354</v>
      </c>
      <c r="C74" s="82" t="s">
        <v>955</v>
      </c>
      <c r="D74" s="80">
        <v>1.7056519738368747E-3</v>
      </c>
      <c r="E74" s="39" t="str">
        <f t="shared" si="1"/>
        <v>2280207123-24033-NOX</v>
      </c>
    </row>
    <row r="75" spans="1:5" x14ac:dyDescent="0.3">
      <c r="A75" s="79" t="s">
        <v>3755</v>
      </c>
      <c r="B75" s="79" t="s">
        <v>354</v>
      </c>
      <c r="C75" s="82" t="s">
        <v>12</v>
      </c>
      <c r="D75" s="80">
        <v>7.2822531735528616E-5</v>
      </c>
      <c r="E75" s="39" t="str">
        <f t="shared" si="1"/>
        <v>2280207123-24033-VOC</v>
      </c>
    </row>
    <row r="76" spans="1:5" x14ac:dyDescent="0.3">
      <c r="A76" s="79" t="s">
        <v>3755</v>
      </c>
      <c r="B76" s="79" t="s">
        <v>349</v>
      </c>
      <c r="C76" s="82" t="s">
        <v>955</v>
      </c>
      <c r="D76" s="80">
        <v>4.8826970270826149E-3</v>
      </c>
      <c r="E76" s="39" t="str">
        <f t="shared" si="1"/>
        <v>2280207124-24033-NOX</v>
      </c>
    </row>
    <row r="77" spans="1:5" x14ac:dyDescent="0.3">
      <c r="A77" s="79" t="s">
        <v>3755</v>
      </c>
      <c r="B77" s="79" t="s">
        <v>349</v>
      </c>
      <c r="C77" s="82" t="s">
        <v>12</v>
      </c>
      <c r="D77" s="80">
        <v>1.5028690570619254E-4</v>
      </c>
      <c r="E77" s="39" t="str">
        <f t="shared" si="1"/>
        <v>2280207124-24033-VOC</v>
      </c>
    </row>
    <row r="78" spans="1:5" x14ac:dyDescent="0.3">
      <c r="A78" s="79" t="s">
        <v>3755</v>
      </c>
      <c r="B78" s="79" t="s">
        <v>358</v>
      </c>
      <c r="C78" s="82" t="s">
        <v>955</v>
      </c>
      <c r="D78" s="80">
        <v>1.7302967240318623E-3</v>
      </c>
      <c r="E78" s="39" t="str">
        <f t="shared" si="1"/>
        <v>2280208123-24033-NOX</v>
      </c>
    </row>
    <row r="79" spans="1:5" x14ac:dyDescent="0.3">
      <c r="A79" s="79" t="s">
        <v>3755</v>
      </c>
      <c r="B79" s="79" t="s">
        <v>358</v>
      </c>
      <c r="C79" s="82" t="s">
        <v>12</v>
      </c>
      <c r="D79" s="80">
        <v>4.9749563402814E-5</v>
      </c>
      <c r="E79" s="39" t="str">
        <f t="shared" si="1"/>
        <v>2280208123-24033-VOC</v>
      </c>
    </row>
    <row r="80" spans="1:5" x14ac:dyDescent="0.3">
      <c r="A80" s="79" t="s">
        <v>3755</v>
      </c>
      <c r="B80" s="79" t="s">
        <v>356</v>
      </c>
      <c r="C80" s="82" t="s">
        <v>955</v>
      </c>
      <c r="D80" s="80">
        <v>2.8174556292289575E-3</v>
      </c>
      <c r="E80" s="39" t="str">
        <f t="shared" si="1"/>
        <v>2280208124-24033-NOX</v>
      </c>
    </row>
    <row r="81" spans="1:5" x14ac:dyDescent="0.3">
      <c r="A81" s="79" t="s">
        <v>3755</v>
      </c>
      <c r="B81" s="79" t="s">
        <v>356</v>
      </c>
      <c r="C81" s="82" t="s">
        <v>12</v>
      </c>
      <c r="D81" s="80">
        <v>8.1007601479085795E-5</v>
      </c>
      <c r="E81" s="39" t="str">
        <f t="shared" si="1"/>
        <v>2280208124-24033-VOC</v>
      </c>
    </row>
    <row r="82" spans="1:5" x14ac:dyDescent="0.3">
      <c r="A82" s="79" t="s">
        <v>3755</v>
      </c>
      <c r="B82" s="79" t="s">
        <v>364</v>
      </c>
      <c r="C82" s="82" t="s">
        <v>955</v>
      </c>
      <c r="D82" s="80">
        <v>1.9721782936615475E-3</v>
      </c>
      <c r="E82" s="39" t="str">
        <f t="shared" si="1"/>
        <v>2280212123-24033-NOX</v>
      </c>
    </row>
    <row r="83" spans="1:5" x14ac:dyDescent="0.3">
      <c r="A83" s="79" t="s">
        <v>3755</v>
      </c>
      <c r="B83" s="79" t="s">
        <v>364</v>
      </c>
      <c r="C83" s="82" t="s">
        <v>12</v>
      </c>
      <c r="D83" s="80">
        <v>2.2003919672423374E-4</v>
      </c>
      <c r="E83" s="39" t="str">
        <f t="shared" si="1"/>
        <v>2280212123-24033-VOC</v>
      </c>
    </row>
    <row r="84" spans="1:5" x14ac:dyDescent="0.3">
      <c r="A84" s="79" t="s">
        <v>3755</v>
      </c>
      <c r="B84" s="79" t="s">
        <v>362</v>
      </c>
      <c r="C84" s="82" t="s">
        <v>955</v>
      </c>
      <c r="D84" s="80">
        <v>2.7293310604755857E-3</v>
      </c>
      <c r="E84" s="39" t="str">
        <f t="shared" si="1"/>
        <v>2280212124-24033-NOX</v>
      </c>
    </row>
    <row r="85" spans="1:5" x14ac:dyDescent="0.3">
      <c r="A85" s="79" t="s">
        <v>3755</v>
      </c>
      <c r="B85" s="79" t="s">
        <v>362</v>
      </c>
      <c r="C85" s="82" t="s">
        <v>12</v>
      </c>
      <c r="D85" s="80">
        <v>7.8473840211639581E-5</v>
      </c>
      <c r="E85" s="39" t="str">
        <f t="shared" si="1"/>
        <v>2280212124-24033-VOC</v>
      </c>
    </row>
    <row r="86" spans="1:5" x14ac:dyDescent="0.3">
      <c r="A86" s="79" t="s">
        <v>3755</v>
      </c>
      <c r="B86" s="79" t="s">
        <v>367</v>
      </c>
      <c r="C86" s="82" t="s">
        <v>955</v>
      </c>
      <c r="D86" s="80">
        <v>4.2329909155915E-3</v>
      </c>
      <c r="E86" s="39" t="str">
        <f t="shared" si="1"/>
        <v>2280213123-24033-NOX</v>
      </c>
    </row>
    <row r="87" spans="1:5" x14ac:dyDescent="0.3">
      <c r="A87" s="79" t="s">
        <v>3755</v>
      </c>
      <c r="B87" s="79" t="s">
        <v>367</v>
      </c>
      <c r="C87" s="82" t="s">
        <v>12</v>
      </c>
      <c r="D87" s="80">
        <v>1.9908430489784076E-4</v>
      </c>
      <c r="E87" s="39" t="str">
        <f t="shared" si="1"/>
        <v>2280213123-24033-VOC</v>
      </c>
    </row>
    <row r="88" spans="1:5" x14ac:dyDescent="0.3">
      <c r="A88" s="79" t="s">
        <v>3755</v>
      </c>
      <c r="B88" s="79" t="s">
        <v>365</v>
      </c>
      <c r="C88" s="82" t="s">
        <v>955</v>
      </c>
      <c r="D88" s="80">
        <v>1.2475760930161339E-3</v>
      </c>
      <c r="E88" s="39" t="str">
        <f t="shared" si="1"/>
        <v>2280213124-24033-NOX</v>
      </c>
    </row>
    <row r="89" spans="1:5" x14ac:dyDescent="0.3">
      <c r="A89" s="79" t="s">
        <v>3755</v>
      </c>
      <c r="B89" s="79" t="s">
        <v>365</v>
      </c>
      <c r="C89" s="82" t="s">
        <v>12</v>
      </c>
      <c r="D89" s="80">
        <v>3.5870359735015065E-5</v>
      </c>
      <c r="E89" s="39" t="str">
        <f t="shared" si="1"/>
        <v>2280213124-24033-VOC</v>
      </c>
    </row>
    <row r="90" spans="1:5" x14ac:dyDescent="0.3">
      <c r="A90" s="79" t="s">
        <v>3756</v>
      </c>
      <c r="B90" s="79" t="s">
        <v>358</v>
      </c>
      <c r="C90" s="82" t="s">
        <v>955</v>
      </c>
      <c r="D90" s="80">
        <v>1.5824738434108666E-4</v>
      </c>
      <c r="E90" s="39" t="str">
        <f t="shared" si="1"/>
        <v>2280208123-51059-NOX</v>
      </c>
    </row>
    <row r="91" spans="1:5" x14ac:dyDescent="0.3">
      <c r="A91" s="79" t="s">
        <v>3756</v>
      </c>
      <c r="B91" s="79" t="s">
        <v>358</v>
      </c>
      <c r="C91" s="82" t="s">
        <v>12</v>
      </c>
      <c r="D91" s="80">
        <v>2.0813743266599468E-5</v>
      </c>
      <c r="E91" s="39" t="str">
        <f t="shared" si="1"/>
        <v>2280208123-51059-VOC</v>
      </c>
    </row>
    <row r="92" spans="1:5" x14ac:dyDescent="0.3">
      <c r="A92" s="79" t="s">
        <v>3756</v>
      </c>
      <c r="B92" s="79" t="s">
        <v>356</v>
      </c>
      <c r="C92" s="82" t="s">
        <v>955</v>
      </c>
      <c r="D92" s="80">
        <v>1.5339480648024338E-2</v>
      </c>
      <c r="E92" s="39" t="str">
        <f t="shared" si="1"/>
        <v>2280208124-51059-NOX</v>
      </c>
    </row>
    <row r="93" spans="1:5" x14ac:dyDescent="0.3">
      <c r="A93" s="79" t="s">
        <v>3756</v>
      </c>
      <c r="B93" s="79" t="s">
        <v>356</v>
      </c>
      <c r="C93" s="82" t="s">
        <v>12</v>
      </c>
      <c r="D93" s="80">
        <v>4.4104138583057868E-4</v>
      </c>
      <c r="E93" s="39" t="str">
        <f t="shared" si="1"/>
        <v>2280208124-51059-VOC</v>
      </c>
    </row>
    <row r="94" spans="1:5" x14ac:dyDescent="0.3">
      <c r="A94" s="79" t="s">
        <v>3756</v>
      </c>
      <c r="B94" s="79" t="s">
        <v>364</v>
      </c>
      <c r="C94" s="82" t="s">
        <v>955</v>
      </c>
      <c r="D94" s="80">
        <v>1.6575353202865257E-3</v>
      </c>
      <c r="E94" s="39" t="str">
        <f t="shared" si="1"/>
        <v>2280212123-51059-NOX</v>
      </c>
    </row>
    <row r="95" spans="1:5" x14ac:dyDescent="0.3">
      <c r="A95" s="79" t="s">
        <v>3756</v>
      </c>
      <c r="B95" s="79" t="s">
        <v>364</v>
      </c>
      <c r="C95" s="82" t="s">
        <v>12</v>
      </c>
      <c r="D95" s="80">
        <v>2.0288300136211667E-4</v>
      </c>
      <c r="E95" s="39" t="str">
        <f t="shared" si="1"/>
        <v>2280212123-51059-VOC</v>
      </c>
    </row>
    <row r="96" spans="1:5" x14ac:dyDescent="0.3">
      <c r="A96" s="79" t="s">
        <v>3756</v>
      </c>
      <c r="B96" s="79" t="s">
        <v>362</v>
      </c>
      <c r="C96" s="82" t="s">
        <v>955</v>
      </c>
      <c r="D96" s="80">
        <v>6.347171626352747E-3</v>
      </c>
      <c r="E96" s="39" t="str">
        <f t="shared" si="1"/>
        <v>2280212124-51059-NOX</v>
      </c>
    </row>
    <row r="97" spans="1:5" x14ac:dyDescent="0.3">
      <c r="A97" s="79" t="s">
        <v>3756</v>
      </c>
      <c r="B97" s="79" t="s">
        <v>362</v>
      </c>
      <c r="C97" s="82" t="s">
        <v>12</v>
      </c>
      <c r="D97" s="80">
        <v>1.8249414269131051E-4</v>
      </c>
      <c r="E97" s="39" t="str">
        <f t="shared" si="1"/>
        <v>2280212124-51059-VOC</v>
      </c>
    </row>
    <row r="98" spans="1:5" x14ac:dyDescent="0.3">
      <c r="A98" s="79" t="s">
        <v>3756</v>
      </c>
      <c r="B98" s="79" t="s">
        <v>367</v>
      </c>
      <c r="C98" s="82" t="s">
        <v>955</v>
      </c>
      <c r="D98" s="80">
        <v>1.519789198572712E-3</v>
      </c>
      <c r="E98" s="39" t="str">
        <f t="shared" si="1"/>
        <v>2280213123-51059-NOX</v>
      </c>
    </row>
    <row r="99" spans="1:5" x14ac:dyDescent="0.3">
      <c r="A99" s="79" t="s">
        <v>3756</v>
      </c>
      <c r="B99" s="79" t="s">
        <v>367</v>
      </c>
      <c r="C99" s="82" t="s">
        <v>12</v>
      </c>
      <c r="D99" s="80">
        <v>1.4853533462323487E-4</v>
      </c>
      <c r="E99" s="39" t="str">
        <f t="shared" si="1"/>
        <v>2280213123-51059-VOC</v>
      </c>
    </row>
    <row r="100" spans="1:5" x14ac:dyDescent="0.3">
      <c r="A100" s="79" t="s">
        <v>3756</v>
      </c>
      <c r="B100" s="79" t="s">
        <v>365</v>
      </c>
      <c r="C100" s="82" t="s">
        <v>955</v>
      </c>
      <c r="D100" s="80">
        <v>8.4345762955809363E-4</v>
      </c>
      <c r="E100" s="39" t="str">
        <f t="shared" si="1"/>
        <v>2280213124-51059-NOX</v>
      </c>
    </row>
    <row r="101" spans="1:5" x14ac:dyDescent="0.3">
      <c r="A101" s="79" t="s">
        <v>3756</v>
      </c>
      <c r="B101" s="79" t="s">
        <v>365</v>
      </c>
      <c r="C101" s="82" t="s">
        <v>12</v>
      </c>
      <c r="D101" s="80">
        <v>2.4251128859280426E-5</v>
      </c>
      <c r="E101" s="39" t="str">
        <f t="shared" si="1"/>
        <v>2280213124-51059-VOC</v>
      </c>
    </row>
    <row r="102" spans="1:5" x14ac:dyDescent="0.3">
      <c r="A102" s="79" t="s">
        <v>3757</v>
      </c>
      <c r="B102" s="79" t="s">
        <v>364</v>
      </c>
      <c r="C102" s="82" t="s">
        <v>955</v>
      </c>
      <c r="D102" s="80">
        <v>1.4778687598914087E-3</v>
      </c>
      <c r="E102" s="39" t="str">
        <f t="shared" si="1"/>
        <v>2280212123-51153-NOX</v>
      </c>
    </row>
    <row r="103" spans="1:5" x14ac:dyDescent="0.3">
      <c r="A103" s="79" t="s">
        <v>3757</v>
      </c>
      <c r="B103" s="79" t="s">
        <v>364</v>
      </c>
      <c r="C103" s="82" t="s">
        <v>12</v>
      </c>
      <c r="D103" s="80">
        <v>1.8959532659988177E-4</v>
      </c>
      <c r="E103" s="39" t="str">
        <f t="shared" si="1"/>
        <v>2280212123-51153-VOC</v>
      </c>
    </row>
    <row r="104" spans="1:5" x14ac:dyDescent="0.3">
      <c r="A104" s="79" t="s">
        <v>3757</v>
      </c>
      <c r="B104" s="79" t="s">
        <v>362</v>
      </c>
      <c r="C104" s="82" t="s">
        <v>955</v>
      </c>
      <c r="D104" s="80">
        <v>2.3902323529619508E-3</v>
      </c>
      <c r="E104" s="39" t="str">
        <f t="shared" si="1"/>
        <v>2280212124-51153-NOX</v>
      </c>
    </row>
    <row r="105" spans="1:5" x14ac:dyDescent="0.3">
      <c r="A105" s="79" t="s">
        <v>3757</v>
      </c>
      <c r="B105" s="79" t="s">
        <v>362</v>
      </c>
      <c r="C105" s="82" t="s">
        <v>12</v>
      </c>
      <c r="D105" s="80">
        <v>6.8724060064132705E-5</v>
      </c>
      <c r="E105" s="39" t="str">
        <f t="shared" si="1"/>
        <v>2280212124-51153-VOC</v>
      </c>
    </row>
    <row r="106" spans="1:5" x14ac:dyDescent="0.3">
      <c r="A106" s="79" t="s">
        <v>3757</v>
      </c>
      <c r="B106" s="79" t="s">
        <v>367</v>
      </c>
      <c r="C106" s="82" t="s">
        <v>955</v>
      </c>
      <c r="D106" s="80">
        <v>1.2764754430039668E-3</v>
      </c>
      <c r="E106" s="39" t="str">
        <f t="shared" si="1"/>
        <v>2280213123-51153-NOX</v>
      </c>
    </row>
    <row r="107" spans="1:5" x14ac:dyDescent="0.3">
      <c r="A107" s="79" t="s">
        <v>3757</v>
      </c>
      <c r="B107" s="79" t="s">
        <v>367</v>
      </c>
      <c r="C107" s="82" t="s">
        <v>12</v>
      </c>
      <c r="D107" s="80">
        <v>1.342931837354408E-4</v>
      </c>
      <c r="E107" s="39" t="str">
        <f t="shared" si="1"/>
        <v>2280213123-51153-VOC</v>
      </c>
    </row>
    <row r="108" spans="1:5" x14ac:dyDescent="0.3">
      <c r="A108" s="79" t="s">
        <v>3757</v>
      </c>
      <c r="B108" s="79" t="s">
        <v>365</v>
      </c>
      <c r="C108" s="82" t="s">
        <v>955</v>
      </c>
      <c r="D108" s="80">
        <v>2.1094210563584923E-3</v>
      </c>
      <c r="E108" s="39" t="str">
        <f t="shared" si="1"/>
        <v>2280213124-51153-NOX</v>
      </c>
    </row>
    <row r="109" spans="1:5" x14ac:dyDescent="0.3">
      <c r="A109" s="79" t="s">
        <v>3757</v>
      </c>
      <c r="B109" s="79" t="s">
        <v>365</v>
      </c>
      <c r="C109" s="82" t="s">
        <v>12</v>
      </c>
      <c r="D109" s="80">
        <v>6.0650161980312942E-5</v>
      </c>
      <c r="E109" s="39" t="str">
        <f t="shared" si="1"/>
        <v>2280213124-51153-VOC</v>
      </c>
    </row>
    <row r="110" spans="1:5" x14ac:dyDescent="0.3">
      <c r="A110" s="79" t="s">
        <v>3758</v>
      </c>
      <c r="B110" s="79" t="s">
        <v>354</v>
      </c>
      <c r="C110" s="82" t="s">
        <v>955</v>
      </c>
      <c r="D110" s="80">
        <v>1.4660736987774339E-3</v>
      </c>
      <c r="E110" s="39" t="str">
        <f t="shared" si="1"/>
        <v>2280207123-51510-NOX</v>
      </c>
    </row>
    <row r="111" spans="1:5" x14ac:dyDescent="0.3">
      <c r="A111" s="79" t="s">
        <v>3758</v>
      </c>
      <c r="B111" s="79" t="s">
        <v>354</v>
      </c>
      <c r="C111" s="82" t="s">
        <v>12</v>
      </c>
      <c r="D111" s="80">
        <v>1.8749609680447562E-4</v>
      </c>
      <c r="E111" s="39" t="str">
        <f t="shared" si="1"/>
        <v>2280207123-51510-VOC</v>
      </c>
    </row>
    <row r="112" spans="1:5" x14ac:dyDescent="0.3">
      <c r="A112" s="79" t="s">
        <v>3758</v>
      </c>
      <c r="B112" s="79" t="s">
        <v>349</v>
      </c>
      <c r="C112" s="82" t="s">
        <v>955</v>
      </c>
      <c r="D112" s="80">
        <v>4.1479813857870973E-2</v>
      </c>
      <c r="E112" s="39" t="str">
        <f t="shared" si="1"/>
        <v>2280207124-51510-NOX</v>
      </c>
    </row>
    <row r="113" spans="1:5" x14ac:dyDescent="0.3">
      <c r="A113" s="79" t="s">
        <v>3758</v>
      </c>
      <c r="B113" s="79" t="s">
        <v>349</v>
      </c>
      <c r="C113" s="82" t="s">
        <v>12</v>
      </c>
      <c r="D113" s="80">
        <v>1.2767273577269196E-3</v>
      </c>
      <c r="E113" s="39" t="str">
        <f t="shared" si="1"/>
        <v>2280207124-51510-VOC</v>
      </c>
    </row>
    <row r="114" spans="1:5" x14ac:dyDescent="0.3">
      <c r="A114" s="79" t="s">
        <v>3758</v>
      </c>
      <c r="B114" s="79" t="s">
        <v>358</v>
      </c>
      <c r="C114" s="82" t="s">
        <v>955</v>
      </c>
      <c r="D114" s="80">
        <v>1.7955627237029399E-5</v>
      </c>
      <c r="E114" s="39" t="str">
        <f t="shared" si="1"/>
        <v>2280208123-51510-NOX</v>
      </c>
    </row>
    <row r="115" spans="1:5" x14ac:dyDescent="0.3">
      <c r="A115" s="79" t="s">
        <v>3758</v>
      </c>
      <c r="B115" s="79" t="s">
        <v>358</v>
      </c>
      <c r="C115" s="82" t="s">
        <v>12</v>
      </c>
      <c r="D115" s="80">
        <v>2.36164292420003E-6</v>
      </c>
      <c r="E115" s="39" t="str">
        <f t="shared" si="1"/>
        <v>2280208123-51510-VOC</v>
      </c>
    </row>
    <row r="116" spans="1:5" x14ac:dyDescent="0.3">
      <c r="A116" s="79" t="s">
        <v>3758</v>
      </c>
      <c r="B116" s="79" t="s">
        <v>356</v>
      </c>
      <c r="C116" s="82" t="s">
        <v>955</v>
      </c>
      <c r="D116" s="80">
        <v>9.3915187640965193E-4</v>
      </c>
      <c r="E116" s="39" t="str">
        <f t="shared" si="1"/>
        <v>2280208124-51510-NOX</v>
      </c>
    </row>
    <row r="117" spans="1:5" x14ac:dyDescent="0.3">
      <c r="A117" s="79" t="s">
        <v>3758</v>
      </c>
      <c r="B117" s="79" t="s">
        <v>356</v>
      </c>
      <c r="C117" s="82" t="s">
        <v>12</v>
      </c>
      <c r="D117" s="80">
        <v>2.7002533826361899E-5</v>
      </c>
      <c r="E117" s="39" t="str">
        <f t="shared" si="1"/>
        <v>2280208124-51510-VOC</v>
      </c>
    </row>
    <row r="118" spans="1:5" x14ac:dyDescent="0.3">
      <c r="A118" s="79" t="s">
        <v>3758</v>
      </c>
      <c r="B118" s="79" t="s">
        <v>364</v>
      </c>
      <c r="C118" s="82" t="s">
        <v>955</v>
      </c>
      <c r="D118" s="80">
        <v>2.8287896492180031E-3</v>
      </c>
      <c r="E118" s="39" t="str">
        <f t="shared" si="1"/>
        <v>2280212123-51510-NOX</v>
      </c>
    </row>
    <row r="119" spans="1:5" x14ac:dyDescent="0.3">
      <c r="A119" s="79" t="s">
        <v>3758</v>
      </c>
      <c r="B119" s="79" t="s">
        <v>364</v>
      </c>
      <c r="C119" s="82" t="s">
        <v>12</v>
      </c>
      <c r="D119" s="80">
        <v>3.72061135539102E-4</v>
      </c>
      <c r="E119" s="39" t="str">
        <f t="shared" si="1"/>
        <v>2280212123-51510-VOC</v>
      </c>
    </row>
    <row r="120" spans="1:5" x14ac:dyDescent="0.3">
      <c r="A120" s="79" t="s">
        <v>3758</v>
      </c>
      <c r="B120" s="79" t="s">
        <v>362</v>
      </c>
      <c r="C120" s="82" t="s">
        <v>955</v>
      </c>
      <c r="D120" s="80">
        <v>5.2703842261127141E-2</v>
      </c>
      <c r="E120" s="39" t="str">
        <f t="shared" si="1"/>
        <v>2280212124-51510-NOX</v>
      </c>
    </row>
    <row r="121" spans="1:5" x14ac:dyDescent="0.3">
      <c r="A121" s="79" t="s">
        <v>3758</v>
      </c>
      <c r="B121" s="79" t="s">
        <v>362</v>
      </c>
      <c r="C121" s="82" t="s">
        <v>12</v>
      </c>
      <c r="D121" s="80">
        <v>1.5153430655709683E-3</v>
      </c>
      <c r="E121" s="39" t="str">
        <f t="shared" si="1"/>
        <v>2280212124-51510-VOC</v>
      </c>
    </row>
  </sheetData>
  <phoneticPr fontId="6" type="noConversion"/>
  <pageMargins left="0.7" right="0.7" top="0.75" bottom="0.75" header="0.3" footer="0.3"/>
  <ignoredErrors>
    <ignoredError sqref="A3:B4 A18:B121 B5:B7 B8 B9:B16 B17 A5:A17 A2" numberStoredAsText="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524675-5AE0-4968-99AB-7331620577C4}">
  <dimension ref="A1:I121"/>
  <sheetViews>
    <sheetView zoomScaleNormal="100" workbookViewId="0">
      <pane ySplit="1" topLeftCell="A2" activePane="bottomLeft" state="frozen"/>
      <selection activeCell="Q163" sqref="Q163"/>
      <selection pane="bottomLeft"/>
    </sheetView>
  </sheetViews>
  <sheetFormatPr defaultRowHeight="14.4" x14ac:dyDescent="0.3"/>
  <cols>
    <col min="1" max="1" width="9" bestFit="1" customWidth="1"/>
    <col min="2" max="2" width="11" bestFit="1" customWidth="1"/>
    <col min="3" max="3" width="8.33203125" bestFit="1" customWidth="1"/>
    <col min="4" max="4" width="15.6640625" style="92" bestFit="1" customWidth="1"/>
    <col min="5" max="5" width="21.33203125" bestFit="1" customWidth="1"/>
    <col min="6" max="6" width="21.109375" bestFit="1" customWidth="1"/>
    <col min="7" max="7" width="31.21875" bestFit="1" customWidth="1"/>
    <col min="8" max="8" width="11" bestFit="1" customWidth="1"/>
  </cols>
  <sheetData>
    <row r="1" spans="1:7" ht="28.8" x14ac:dyDescent="0.3">
      <c r="A1" s="78" t="s">
        <v>3751</v>
      </c>
      <c r="B1" s="78" t="s">
        <v>942</v>
      </c>
      <c r="C1" s="78" t="s">
        <v>1</v>
      </c>
      <c r="D1" s="90" t="s">
        <v>3759</v>
      </c>
      <c r="E1" s="93" t="s">
        <v>970</v>
      </c>
      <c r="F1" s="95" t="s">
        <v>3769</v>
      </c>
      <c r="G1" s="100" t="s">
        <v>3771</v>
      </c>
    </row>
    <row r="2" spans="1:7" x14ac:dyDescent="0.3">
      <c r="A2" s="89" t="s">
        <v>3753</v>
      </c>
      <c r="B2" s="89">
        <v>2280202323</v>
      </c>
      <c r="C2" s="89" t="s">
        <v>955</v>
      </c>
      <c r="D2" s="91">
        <v>1.0162462502413301E-2</v>
      </c>
      <c r="E2" s="39" t="str">
        <f t="shared" ref="E2:E37" si="0">TRIM(B2) &amp; "-" &amp;A2 &amp; "-" &amp; TRIM(C2)</f>
        <v>2280202323-24009-NOX</v>
      </c>
      <c r="F2" s="68" t="s">
        <v>3763</v>
      </c>
    </row>
    <row r="3" spans="1:7" x14ac:dyDescent="0.3">
      <c r="A3" s="89" t="s">
        <v>3753</v>
      </c>
      <c r="B3" s="89">
        <v>2280202323</v>
      </c>
      <c r="C3" s="89" t="s">
        <v>12</v>
      </c>
      <c r="D3" s="91">
        <v>4.3957754834782301E-4</v>
      </c>
      <c r="E3" s="39" t="str">
        <f t="shared" si="0"/>
        <v>2280202323-24009-VOC</v>
      </c>
      <c r="F3" s="68" t="s">
        <v>3764</v>
      </c>
    </row>
    <row r="4" spans="1:7" x14ac:dyDescent="0.3">
      <c r="A4" s="89" t="s">
        <v>3753</v>
      </c>
      <c r="B4" s="89">
        <v>2280202324</v>
      </c>
      <c r="C4" s="89" t="s">
        <v>955</v>
      </c>
      <c r="D4" s="91">
        <v>5.6634289343163505E-4</v>
      </c>
      <c r="E4" s="39" t="str">
        <f t="shared" si="0"/>
        <v>2280202324-24009-NOX</v>
      </c>
    </row>
    <row r="5" spans="1:7" x14ac:dyDescent="0.3">
      <c r="A5" s="89" t="s">
        <v>3753</v>
      </c>
      <c r="B5" s="89">
        <v>2280202324</v>
      </c>
      <c r="C5" s="89" t="s">
        <v>12</v>
      </c>
      <c r="D5" s="91">
        <v>2.0635261826419E-5</v>
      </c>
      <c r="E5" s="39" t="str">
        <f t="shared" si="0"/>
        <v>2280202324-24009-VOC</v>
      </c>
    </row>
    <row r="6" spans="1:7" x14ac:dyDescent="0.3">
      <c r="A6" s="89" t="s">
        <v>3753</v>
      </c>
      <c r="B6" s="89">
        <v>2280203323</v>
      </c>
      <c r="C6" s="89" t="s">
        <v>955</v>
      </c>
      <c r="D6" s="91">
        <v>1.51014317305844E-2</v>
      </c>
      <c r="E6" s="39" t="str">
        <f t="shared" si="0"/>
        <v>2280203323-24009-NOX</v>
      </c>
    </row>
    <row r="7" spans="1:7" x14ac:dyDescent="0.3">
      <c r="A7" s="89" t="s">
        <v>3753</v>
      </c>
      <c r="B7" s="89">
        <v>2280203323</v>
      </c>
      <c r="C7" s="89" t="s">
        <v>12</v>
      </c>
      <c r="D7" s="91">
        <v>7.9788379349097897E-4</v>
      </c>
      <c r="E7" s="39" t="str">
        <f t="shared" si="0"/>
        <v>2280203323-24009-VOC</v>
      </c>
    </row>
    <row r="8" spans="1:7" x14ac:dyDescent="0.3">
      <c r="A8" s="89" t="s">
        <v>3753</v>
      </c>
      <c r="B8" s="89">
        <v>2280203324</v>
      </c>
      <c r="C8" s="89" t="s">
        <v>955</v>
      </c>
      <c r="D8" s="91">
        <v>8.0815611903144202E-4</v>
      </c>
      <c r="E8" s="39" t="str">
        <f t="shared" si="0"/>
        <v>2280203324-24009-NOX</v>
      </c>
    </row>
    <row r="9" spans="1:7" x14ac:dyDescent="0.3">
      <c r="A9" s="89" t="s">
        <v>3753</v>
      </c>
      <c r="B9" s="89">
        <v>2280203324</v>
      </c>
      <c r="C9" s="89" t="s">
        <v>12</v>
      </c>
      <c r="D9" s="91">
        <v>3.5017433948231699E-5</v>
      </c>
      <c r="E9" s="39" t="str">
        <f t="shared" si="0"/>
        <v>2280203324-24009-VOC</v>
      </c>
    </row>
    <row r="10" spans="1:7" x14ac:dyDescent="0.3">
      <c r="A10" s="89" t="s">
        <v>3753</v>
      </c>
      <c r="B10" s="89">
        <v>2280205323</v>
      </c>
      <c r="C10" s="89" t="s">
        <v>955</v>
      </c>
      <c r="D10" s="91">
        <v>2.3085840945067201E-2</v>
      </c>
      <c r="E10" s="39" t="str">
        <f t="shared" si="0"/>
        <v>2280205323-24009-NOX</v>
      </c>
    </row>
    <row r="11" spans="1:7" x14ac:dyDescent="0.3">
      <c r="A11" s="89" t="s">
        <v>3753</v>
      </c>
      <c r="B11" s="89">
        <v>2280205323</v>
      </c>
      <c r="C11" s="89" t="s">
        <v>12</v>
      </c>
      <c r="D11" s="91">
        <v>1.3225962327214299E-3</v>
      </c>
      <c r="E11" s="39" t="str">
        <f t="shared" si="0"/>
        <v>2280205323-24009-VOC</v>
      </c>
    </row>
    <row r="12" spans="1:7" x14ac:dyDescent="0.3">
      <c r="A12" s="89" t="s">
        <v>3753</v>
      </c>
      <c r="B12" s="89">
        <v>2280205324</v>
      </c>
      <c r="C12" s="89" t="s">
        <v>955</v>
      </c>
      <c r="D12" s="91">
        <v>1.88930537315927E-3</v>
      </c>
      <c r="E12" s="39" t="str">
        <f t="shared" si="0"/>
        <v>2280205324-24009-NOX</v>
      </c>
    </row>
    <row r="13" spans="1:7" x14ac:dyDescent="0.3">
      <c r="A13" s="89" t="s">
        <v>3753</v>
      </c>
      <c r="B13" s="89">
        <v>2280205324</v>
      </c>
      <c r="C13" s="89" t="s">
        <v>12</v>
      </c>
      <c r="D13" s="91">
        <v>1.0241909663609801E-4</v>
      </c>
      <c r="E13" s="39" t="str">
        <f t="shared" si="0"/>
        <v>2280205324-24009-VOC</v>
      </c>
    </row>
    <row r="14" spans="1:7" x14ac:dyDescent="0.3">
      <c r="A14" s="89" t="s">
        <v>3753</v>
      </c>
      <c r="B14" s="89">
        <v>2280207323</v>
      </c>
      <c r="C14" s="89" t="s">
        <v>955</v>
      </c>
      <c r="D14" s="91">
        <v>4.8415934000485203E-3</v>
      </c>
      <c r="E14" s="39" t="str">
        <f t="shared" si="0"/>
        <v>2280207323-24009-NOX</v>
      </c>
    </row>
    <row r="15" spans="1:7" x14ac:dyDescent="0.3">
      <c r="A15" s="89" t="s">
        <v>3753</v>
      </c>
      <c r="B15" s="89">
        <v>2280207323</v>
      </c>
      <c r="C15" s="89" t="s">
        <v>12</v>
      </c>
      <c r="D15" s="91">
        <v>1.79936394714745E-4</v>
      </c>
      <c r="E15" s="39" t="str">
        <f t="shared" si="0"/>
        <v>2280207323-24009-VOC</v>
      </c>
      <c r="G15" s="39"/>
    </row>
    <row r="16" spans="1:7" x14ac:dyDescent="0.3">
      <c r="A16" s="89" t="s">
        <v>3753</v>
      </c>
      <c r="B16" s="89">
        <v>2280207324</v>
      </c>
      <c r="C16" s="89" t="s">
        <v>955</v>
      </c>
      <c r="D16" s="91">
        <v>5.6362009105936602E-4</v>
      </c>
      <c r="E16" s="39" t="str">
        <f t="shared" si="0"/>
        <v>2280207324-24009-NOX</v>
      </c>
    </row>
    <row r="17" spans="1:9" x14ac:dyDescent="0.3">
      <c r="A17" s="89" t="s">
        <v>3753</v>
      </c>
      <c r="B17" s="89">
        <v>2280207324</v>
      </c>
      <c r="C17" s="89" t="s">
        <v>12</v>
      </c>
      <c r="D17" s="91">
        <v>1.7202665387985899E-5</v>
      </c>
      <c r="E17" s="39" t="str">
        <f t="shared" si="0"/>
        <v>2280207324-24009-VOC</v>
      </c>
      <c r="H17" s="94"/>
      <c r="I17" s="94"/>
    </row>
    <row r="18" spans="1:9" x14ac:dyDescent="0.3">
      <c r="A18" s="89" t="s">
        <v>3753</v>
      </c>
      <c r="B18" s="89">
        <v>2280209323</v>
      </c>
      <c r="C18" s="89" t="s">
        <v>955</v>
      </c>
      <c r="D18" s="91">
        <v>6.4735688228099598E-3</v>
      </c>
      <c r="E18" s="39" t="str">
        <f t="shared" si="0"/>
        <v>2280209323-24009-NOX</v>
      </c>
    </row>
    <row r="19" spans="1:9" x14ac:dyDescent="0.3">
      <c r="A19" s="89" t="s">
        <v>3753</v>
      </c>
      <c r="B19" s="89">
        <v>2280209323</v>
      </c>
      <c r="C19" s="89" t="s">
        <v>12</v>
      </c>
      <c r="D19" s="91">
        <v>3.4098617618770699E-4</v>
      </c>
      <c r="E19" s="39" t="str">
        <f t="shared" si="0"/>
        <v>2280209323-24009-VOC</v>
      </c>
    </row>
    <row r="20" spans="1:9" x14ac:dyDescent="0.3">
      <c r="A20" s="89" t="s">
        <v>3753</v>
      </c>
      <c r="B20" s="89">
        <v>2280209324</v>
      </c>
      <c r="C20" s="89" t="s">
        <v>955</v>
      </c>
      <c r="D20" s="91">
        <v>4.4289048226165301E-4</v>
      </c>
      <c r="E20" s="39" t="str">
        <f t="shared" si="0"/>
        <v>2280209324-24009-NOX</v>
      </c>
    </row>
    <row r="21" spans="1:9" ht="17.399999999999999" x14ac:dyDescent="0.3">
      <c r="A21" s="89" t="s">
        <v>3753</v>
      </c>
      <c r="B21" s="89">
        <v>2280209324</v>
      </c>
      <c r="C21" s="89" t="s">
        <v>12</v>
      </c>
      <c r="D21" s="91">
        <v>1.7607577996947998E-5</v>
      </c>
      <c r="E21" s="39" t="str">
        <f t="shared" si="0"/>
        <v>2280209324-24009-VOC</v>
      </c>
      <c r="G21" s="77"/>
    </row>
    <row r="22" spans="1:9" x14ac:dyDescent="0.3">
      <c r="A22" s="89" t="s">
        <v>3753</v>
      </c>
      <c r="B22" s="89">
        <v>2280210323</v>
      </c>
      <c r="C22" s="89" t="s">
        <v>955</v>
      </c>
      <c r="D22" s="91">
        <v>1.2887144003957299E-2</v>
      </c>
      <c r="E22" s="39" t="str">
        <f t="shared" si="0"/>
        <v>2280210323-24009-NOX</v>
      </c>
    </row>
    <row r="23" spans="1:9" x14ac:dyDescent="0.3">
      <c r="A23" s="89" t="s">
        <v>3753</v>
      </c>
      <c r="B23" s="89">
        <v>2280210323</v>
      </c>
      <c r="C23" s="89" t="s">
        <v>12</v>
      </c>
      <c r="D23" s="91">
        <v>8.4101313236557395E-4</v>
      </c>
      <c r="E23" s="39" t="str">
        <f t="shared" si="0"/>
        <v>2280210323-24009-VOC</v>
      </c>
    </row>
    <row r="24" spans="1:9" x14ac:dyDescent="0.3">
      <c r="A24" s="89" t="s">
        <v>3753</v>
      </c>
      <c r="B24" s="89">
        <v>2280210324</v>
      </c>
      <c r="C24" s="89" t="s">
        <v>955</v>
      </c>
      <c r="D24" s="91">
        <v>1.1563462799759701E-3</v>
      </c>
      <c r="E24" s="39" t="str">
        <f t="shared" si="0"/>
        <v>2280210324-24009-NOX</v>
      </c>
    </row>
    <row r="25" spans="1:9" x14ac:dyDescent="0.3">
      <c r="A25" s="89" t="s">
        <v>3753</v>
      </c>
      <c r="B25" s="89">
        <v>2280210324</v>
      </c>
      <c r="C25" s="89" t="s">
        <v>12</v>
      </c>
      <c r="D25" s="91">
        <v>6.4457188209366599E-5</v>
      </c>
      <c r="E25" s="39" t="str">
        <f t="shared" si="0"/>
        <v>2280210324-24009-VOC</v>
      </c>
    </row>
    <row r="26" spans="1:9" x14ac:dyDescent="0.3">
      <c r="A26" s="89" t="s">
        <v>3753</v>
      </c>
      <c r="B26" s="89">
        <v>2280211323</v>
      </c>
      <c r="C26" s="89" t="s">
        <v>955</v>
      </c>
      <c r="D26" s="91">
        <v>1.0343177101549E-2</v>
      </c>
      <c r="E26" s="39" t="str">
        <f t="shared" si="0"/>
        <v>2280211323-24009-NOX</v>
      </c>
    </row>
    <row r="27" spans="1:9" x14ac:dyDescent="0.3">
      <c r="A27" s="89" t="s">
        <v>3753</v>
      </c>
      <c r="B27" s="89">
        <v>2280211323</v>
      </c>
      <c r="C27" s="89" t="s">
        <v>12</v>
      </c>
      <c r="D27" s="91">
        <v>1.0770928827753799E-3</v>
      </c>
      <c r="E27" s="39" t="str">
        <f t="shared" si="0"/>
        <v>2280211323-24009-VOC</v>
      </c>
    </row>
    <row r="28" spans="1:9" ht="17.399999999999999" x14ac:dyDescent="0.3">
      <c r="A28" s="89" t="s">
        <v>3753</v>
      </c>
      <c r="B28" s="89">
        <v>2280211324</v>
      </c>
      <c r="C28" s="89" t="s">
        <v>955</v>
      </c>
      <c r="D28" s="91">
        <v>7.38954595561849E-2</v>
      </c>
      <c r="E28" s="39" t="str">
        <f t="shared" si="0"/>
        <v>2280211324-24009-NOX</v>
      </c>
      <c r="G28" s="77"/>
    </row>
    <row r="29" spans="1:9" ht="17.399999999999999" x14ac:dyDescent="0.3">
      <c r="A29" s="89" t="s">
        <v>3753</v>
      </c>
      <c r="B29" s="89">
        <v>2280211324</v>
      </c>
      <c r="C29" s="89" t="s">
        <v>12</v>
      </c>
      <c r="D29" s="91">
        <v>3.0994113156543501E-3</v>
      </c>
      <c r="E29" s="39" t="str">
        <f t="shared" si="0"/>
        <v>2280211324-24009-VOC</v>
      </c>
      <c r="G29" s="77"/>
    </row>
    <row r="30" spans="1:9" x14ac:dyDescent="0.3">
      <c r="A30" s="89" t="s">
        <v>3753</v>
      </c>
      <c r="B30" s="89">
        <v>2280213323</v>
      </c>
      <c r="C30" s="89" t="s">
        <v>955</v>
      </c>
      <c r="D30" s="91">
        <v>6.0252792145164798E-3</v>
      </c>
      <c r="E30" s="39" t="str">
        <f t="shared" si="0"/>
        <v>2280213323-24009-NOX</v>
      </c>
    </row>
    <row r="31" spans="1:9" x14ac:dyDescent="0.3">
      <c r="A31" s="89" t="s">
        <v>3753</v>
      </c>
      <c r="B31" s="89">
        <v>2280213323</v>
      </c>
      <c r="C31" s="89" t="s">
        <v>12</v>
      </c>
      <c r="D31" s="91">
        <v>1.22011904093959E-3</v>
      </c>
      <c r="E31" s="39" t="str">
        <f t="shared" si="0"/>
        <v>2280213323-24009-VOC</v>
      </c>
    </row>
    <row r="32" spans="1:9" ht="17.399999999999999" x14ac:dyDescent="0.3">
      <c r="A32" s="89" t="s">
        <v>3753</v>
      </c>
      <c r="B32" s="89">
        <v>2280213324</v>
      </c>
      <c r="C32" s="89" t="s">
        <v>955</v>
      </c>
      <c r="D32" s="91">
        <v>4.4781384171916498E-5</v>
      </c>
      <c r="E32" s="39" t="str">
        <f t="shared" si="0"/>
        <v>2280213324-24009-NOX</v>
      </c>
      <c r="G32" s="77"/>
    </row>
    <row r="33" spans="1:7" ht="17.399999999999999" x14ac:dyDescent="0.3">
      <c r="A33" s="89" t="s">
        <v>3753</v>
      </c>
      <c r="B33" s="89">
        <v>2280213324</v>
      </c>
      <c r="C33" s="89" t="s">
        <v>12</v>
      </c>
      <c r="D33" s="91">
        <v>7.2545842358504902E-6</v>
      </c>
      <c r="E33" s="39" t="str">
        <f t="shared" si="0"/>
        <v>2280213324-24009-VOC</v>
      </c>
      <c r="G33" s="77"/>
    </row>
    <row r="34" spans="1:7" x14ac:dyDescent="0.3">
      <c r="A34" s="89" t="s">
        <v>3753</v>
      </c>
      <c r="B34" s="89">
        <v>2280215323</v>
      </c>
      <c r="C34" s="89" t="s">
        <v>955</v>
      </c>
      <c r="D34" s="91">
        <v>2.1737936995693E-2</v>
      </c>
      <c r="E34" s="39" t="str">
        <f t="shared" si="0"/>
        <v>2280215323-24009-NOX</v>
      </c>
    </row>
    <row r="35" spans="1:7" x14ac:dyDescent="0.3">
      <c r="A35" s="89" t="s">
        <v>3753</v>
      </c>
      <c r="B35" s="89">
        <v>2280215323</v>
      </c>
      <c r="C35" s="89" t="s">
        <v>12</v>
      </c>
      <c r="D35" s="91">
        <v>8.83632807791124E-4</v>
      </c>
      <c r="E35" s="39" t="str">
        <f t="shared" si="0"/>
        <v>2280215323-24009-VOC</v>
      </c>
    </row>
    <row r="36" spans="1:7" x14ac:dyDescent="0.3">
      <c r="A36" s="89" t="s">
        <v>3753</v>
      </c>
      <c r="B36" s="89">
        <v>2280215324</v>
      </c>
      <c r="C36" s="89" t="s">
        <v>955</v>
      </c>
      <c r="D36" s="91">
        <v>1.7802372674311701E-2</v>
      </c>
      <c r="E36" s="39" t="str">
        <f t="shared" si="0"/>
        <v>2280215324-24009-NOX</v>
      </c>
    </row>
    <row r="37" spans="1:7" x14ac:dyDescent="0.3">
      <c r="A37" s="89" t="s">
        <v>3753</v>
      </c>
      <c r="B37" s="89">
        <v>2280215324</v>
      </c>
      <c r="C37" s="89" t="s">
        <v>12</v>
      </c>
      <c r="D37" s="91">
        <v>5.4363655904604005E-4</v>
      </c>
      <c r="E37" s="39" t="str">
        <f t="shared" si="0"/>
        <v>2280215324-24009-VOC</v>
      </c>
    </row>
    <row r="38" spans="1:7" x14ac:dyDescent="0.3">
      <c r="E38" s="39"/>
    </row>
    <row r="39" spans="1:7" x14ac:dyDescent="0.3">
      <c r="E39" s="39"/>
    </row>
    <row r="40" spans="1:7" x14ac:dyDescent="0.3">
      <c r="E40" s="39"/>
    </row>
    <row r="41" spans="1:7" x14ac:dyDescent="0.3">
      <c r="E41" s="39"/>
    </row>
    <row r="42" spans="1:7" x14ac:dyDescent="0.3">
      <c r="E42" s="39"/>
    </row>
    <row r="43" spans="1:7" x14ac:dyDescent="0.3">
      <c r="E43" s="39"/>
    </row>
    <row r="44" spans="1:7" x14ac:dyDescent="0.3">
      <c r="E44" s="39"/>
    </row>
    <row r="45" spans="1:7" x14ac:dyDescent="0.3">
      <c r="E45" s="39"/>
    </row>
    <row r="46" spans="1:7" x14ac:dyDescent="0.3">
      <c r="E46" s="39"/>
    </row>
    <row r="47" spans="1:7" x14ac:dyDescent="0.3">
      <c r="E47" s="39"/>
    </row>
    <row r="48" spans="1:7" x14ac:dyDescent="0.3">
      <c r="E48" s="39"/>
    </row>
    <row r="49" spans="5:5" x14ac:dyDescent="0.3">
      <c r="E49" s="39"/>
    </row>
    <row r="50" spans="5:5" x14ac:dyDescent="0.3">
      <c r="E50" s="39"/>
    </row>
    <row r="51" spans="5:5" x14ac:dyDescent="0.3">
      <c r="E51" s="39"/>
    </row>
    <row r="52" spans="5:5" x14ac:dyDescent="0.3">
      <c r="E52" s="39"/>
    </row>
    <row r="53" spans="5:5" x14ac:dyDescent="0.3">
      <c r="E53" s="39"/>
    </row>
    <row r="54" spans="5:5" x14ac:dyDescent="0.3">
      <c r="E54" s="39"/>
    </row>
    <row r="55" spans="5:5" x14ac:dyDescent="0.3">
      <c r="E55" s="39"/>
    </row>
    <row r="56" spans="5:5" x14ac:dyDescent="0.3">
      <c r="E56" s="39"/>
    </row>
    <row r="57" spans="5:5" x14ac:dyDescent="0.3">
      <c r="E57" s="39"/>
    </row>
    <row r="58" spans="5:5" x14ac:dyDescent="0.3">
      <c r="E58" s="39"/>
    </row>
    <row r="59" spans="5:5" x14ac:dyDescent="0.3">
      <c r="E59" s="39"/>
    </row>
    <row r="60" spans="5:5" x14ac:dyDescent="0.3">
      <c r="E60" s="39"/>
    </row>
    <row r="61" spans="5:5" x14ac:dyDescent="0.3">
      <c r="E61" s="39"/>
    </row>
    <row r="62" spans="5:5" x14ac:dyDescent="0.3">
      <c r="E62" s="39"/>
    </row>
    <row r="63" spans="5:5" x14ac:dyDescent="0.3">
      <c r="E63" s="39"/>
    </row>
    <row r="64" spans="5:5" x14ac:dyDescent="0.3">
      <c r="E64" s="39"/>
    </row>
    <row r="65" spans="5:5" x14ac:dyDescent="0.3">
      <c r="E65" s="39"/>
    </row>
    <row r="66" spans="5:5" x14ac:dyDescent="0.3">
      <c r="E66" s="39"/>
    </row>
    <row r="67" spans="5:5" x14ac:dyDescent="0.3">
      <c r="E67" s="39"/>
    </row>
    <row r="68" spans="5:5" x14ac:dyDescent="0.3">
      <c r="E68" s="39"/>
    </row>
    <row r="69" spans="5:5" x14ac:dyDescent="0.3">
      <c r="E69" s="39"/>
    </row>
    <row r="70" spans="5:5" x14ac:dyDescent="0.3">
      <c r="E70" s="39"/>
    </row>
    <row r="71" spans="5:5" x14ac:dyDescent="0.3">
      <c r="E71" s="39"/>
    </row>
    <row r="72" spans="5:5" x14ac:dyDescent="0.3">
      <c r="E72" s="39"/>
    </row>
    <row r="73" spans="5:5" x14ac:dyDescent="0.3">
      <c r="E73" s="39"/>
    </row>
    <row r="74" spans="5:5" x14ac:dyDescent="0.3">
      <c r="E74" s="39"/>
    </row>
    <row r="75" spans="5:5" x14ac:dyDescent="0.3">
      <c r="E75" s="39"/>
    </row>
    <row r="76" spans="5:5" x14ac:dyDescent="0.3">
      <c r="E76" s="39"/>
    </row>
    <row r="77" spans="5:5" x14ac:dyDescent="0.3">
      <c r="E77" s="39"/>
    </row>
    <row r="78" spans="5:5" x14ac:dyDescent="0.3">
      <c r="E78" s="39"/>
    </row>
    <row r="79" spans="5:5" x14ac:dyDescent="0.3">
      <c r="E79" s="39"/>
    </row>
    <row r="80" spans="5:5" x14ac:dyDescent="0.3">
      <c r="E80" s="39"/>
    </row>
    <row r="81" spans="5:5" x14ac:dyDescent="0.3">
      <c r="E81" s="39"/>
    </row>
    <row r="82" spans="5:5" x14ac:dyDescent="0.3">
      <c r="E82" s="39"/>
    </row>
    <row r="83" spans="5:5" x14ac:dyDescent="0.3">
      <c r="E83" s="39"/>
    </row>
    <row r="84" spans="5:5" x14ac:dyDescent="0.3">
      <c r="E84" s="39"/>
    </row>
    <row r="85" spans="5:5" x14ac:dyDescent="0.3">
      <c r="E85" s="39"/>
    </row>
    <row r="86" spans="5:5" x14ac:dyDescent="0.3">
      <c r="E86" s="39"/>
    </row>
    <row r="87" spans="5:5" x14ac:dyDescent="0.3">
      <c r="E87" s="39"/>
    </row>
    <row r="88" spans="5:5" x14ac:dyDescent="0.3">
      <c r="E88" s="39"/>
    </row>
    <row r="89" spans="5:5" x14ac:dyDescent="0.3">
      <c r="E89" s="39"/>
    </row>
    <row r="90" spans="5:5" x14ac:dyDescent="0.3">
      <c r="E90" s="39"/>
    </row>
    <row r="91" spans="5:5" x14ac:dyDescent="0.3">
      <c r="E91" s="39"/>
    </row>
    <row r="92" spans="5:5" x14ac:dyDescent="0.3">
      <c r="E92" s="39"/>
    </row>
    <row r="93" spans="5:5" x14ac:dyDescent="0.3">
      <c r="E93" s="39"/>
    </row>
    <row r="94" spans="5:5" x14ac:dyDescent="0.3">
      <c r="E94" s="39"/>
    </row>
    <row r="95" spans="5:5" x14ac:dyDescent="0.3">
      <c r="E95" s="39"/>
    </row>
    <row r="96" spans="5:5" x14ac:dyDescent="0.3">
      <c r="E96" s="39"/>
    </row>
    <row r="97" spans="5:5" x14ac:dyDescent="0.3">
      <c r="E97" s="39"/>
    </row>
    <row r="98" spans="5:5" x14ac:dyDescent="0.3">
      <c r="E98" s="39"/>
    </row>
    <row r="99" spans="5:5" x14ac:dyDescent="0.3">
      <c r="E99" s="39"/>
    </row>
    <row r="100" spans="5:5" x14ac:dyDescent="0.3">
      <c r="E100" s="39"/>
    </row>
    <row r="101" spans="5:5" x14ac:dyDescent="0.3">
      <c r="E101" s="39"/>
    </row>
    <row r="102" spans="5:5" x14ac:dyDescent="0.3">
      <c r="E102" s="39"/>
    </row>
    <row r="103" spans="5:5" x14ac:dyDescent="0.3">
      <c r="E103" s="39"/>
    </row>
    <row r="104" spans="5:5" x14ac:dyDescent="0.3">
      <c r="E104" s="39"/>
    </row>
    <row r="105" spans="5:5" x14ac:dyDescent="0.3">
      <c r="E105" s="39"/>
    </row>
    <row r="106" spans="5:5" x14ac:dyDescent="0.3">
      <c r="E106" s="39"/>
    </row>
    <row r="107" spans="5:5" x14ac:dyDescent="0.3">
      <c r="E107" s="39"/>
    </row>
    <row r="108" spans="5:5" x14ac:dyDescent="0.3">
      <c r="E108" s="39"/>
    </row>
    <row r="109" spans="5:5" x14ac:dyDescent="0.3">
      <c r="E109" s="39"/>
    </row>
    <row r="110" spans="5:5" x14ac:dyDescent="0.3">
      <c r="E110" s="39"/>
    </row>
    <row r="111" spans="5:5" x14ac:dyDescent="0.3">
      <c r="E111" s="39"/>
    </row>
    <row r="112" spans="5:5" x14ac:dyDescent="0.3">
      <c r="E112" s="39"/>
    </row>
    <row r="113" spans="5:5" x14ac:dyDescent="0.3">
      <c r="E113" s="39"/>
    </row>
    <row r="114" spans="5:5" x14ac:dyDescent="0.3">
      <c r="E114" s="39"/>
    </row>
    <row r="115" spans="5:5" x14ac:dyDescent="0.3">
      <c r="E115" s="39"/>
    </row>
    <row r="116" spans="5:5" x14ac:dyDescent="0.3">
      <c r="E116" s="39"/>
    </row>
    <row r="117" spans="5:5" x14ac:dyDescent="0.3">
      <c r="E117" s="39"/>
    </row>
    <row r="118" spans="5:5" x14ac:dyDescent="0.3">
      <c r="E118" s="39"/>
    </row>
    <row r="119" spans="5:5" x14ac:dyDescent="0.3">
      <c r="E119" s="39"/>
    </row>
    <row r="120" spans="5:5" x14ac:dyDescent="0.3">
      <c r="E120" s="39"/>
    </row>
    <row r="121" spans="5:5" x14ac:dyDescent="0.3">
      <c r="E121" s="39"/>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026F47-4E8B-4275-A337-16412C393F13}">
  <dimension ref="A1:R31"/>
  <sheetViews>
    <sheetView zoomScale="70" zoomScaleNormal="70" workbookViewId="0"/>
  </sheetViews>
  <sheetFormatPr defaultRowHeight="14.4" x14ac:dyDescent="0.3"/>
  <cols>
    <col min="1" max="1" width="11.21875" bestFit="1" customWidth="1"/>
    <col min="2" max="2" width="10.109375" bestFit="1" customWidth="1"/>
    <col min="3" max="3" width="10.6640625" bestFit="1" customWidth="1"/>
    <col min="4" max="4" width="48.109375" customWidth="1"/>
    <col min="5" max="5" width="39.21875" customWidth="1"/>
    <col min="6" max="6" width="41.77734375" bestFit="1" customWidth="1"/>
    <col min="7" max="7" width="25.88671875" bestFit="1" customWidth="1"/>
    <col min="8" max="8" width="32.6640625" bestFit="1" customWidth="1"/>
    <col min="9" max="9" width="28.109375" bestFit="1" customWidth="1"/>
    <col min="10" max="10" width="32.6640625" bestFit="1" customWidth="1"/>
    <col min="11" max="11" width="28.109375" bestFit="1" customWidth="1"/>
    <col min="12" max="12" width="17.5546875" style="125" bestFit="1" customWidth="1"/>
    <col min="13" max="13" width="22.109375" bestFit="1" customWidth="1"/>
    <col min="14" max="14" width="30.6640625" bestFit="1" customWidth="1"/>
    <col min="15" max="15" width="31" bestFit="1" customWidth="1"/>
    <col min="16" max="16" width="17.88671875" bestFit="1" customWidth="1"/>
    <col min="17" max="17" width="62" bestFit="1" customWidth="1"/>
    <col min="18" max="18" width="20.88671875" bestFit="1" customWidth="1"/>
  </cols>
  <sheetData>
    <row r="1" spans="1:18" ht="15.6" x14ac:dyDescent="0.3">
      <c r="A1" s="111" t="s">
        <v>3789</v>
      </c>
    </row>
    <row r="2" spans="1:18" x14ac:dyDescent="0.3">
      <c r="A2" s="97"/>
    </row>
    <row r="3" spans="1:18" ht="17.399999999999999" x14ac:dyDescent="0.35">
      <c r="A3" s="3" t="s">
        <v>0</v>
      </c>
      <c r="B3" s="3" t="s">
        <v>956</v>
      </c>
      <c r="C3" s="3" t="s">
        <v>1</v>
      </c>
      <c r="D3" s="60" t="s">
        <v>959</v>
      </c>
      <c r="E3" s="60" t="s">
        <v>957</v>
      </c>
      <c r="F3" s="60" t="s">
        <v>958</v>
      </c>
      <c r="G3" s="60" t="s">
        <v>938</v>
      </c>
      <c r="H3" s="60" t="s">
        <v>960</v>
      </c>
      <c r="I3" s="60" t="s">
        <v>937</v>
      </c>
      <c r="J3" s="60" t="s">
        <v>961</v>
      </c>
      <c r="K3" s="60" t="s">
        <v>962</v>
      </c>
      <c r="L3" s="126" t="s">
        <v>2</v>
      </c>
      <c r="M3" s="3" t="s">
        <v>3</v>
      </c>
      <c r="N3" s="3" t="s">
        <v>4</v>
      </c>
      <c r="O3" s="3" t="s">
        <v>5</v>
      </c>
      <c r="P3" s="3" t="s">
        <v>6</v>
      </c>
      <c r="Q3" s="3" t="s">
        <v>7</v>
      </c>
      <c r="R3" s="3" t="s">
        <v>8</v>
      </c>
    </row>
    <row r="4" spans="1:18" s="39" customFormat="1" ht="17.399999999999999" x14ac:dyDescent="0.3">
      <c r="A4" s="43" t="s">
        <v>497</v>
      </c>
      <c r="B4" s="43">
        <v>24009</v>
      </c>
      <c r="C4" s="43" t="s">
        <v>10</v>
      </c>
      <c r="D4" s="53">
        <v>4.64E-4</v>
      </c>
      <c r="E4" s="53">
        <v>4.6399999999999995E-4</v>
      </c>
      <c r="F4" s="53">
        <v>1.2E-5</v>
      </c>
      <c r="G4" s="105" t="s">
        <v>3768</v>
      </c>
      <c r="H4" s="53">
        <f>E4</f>
        <v>4.6399999999999995E-4</v>
      </c>
      <c r="I4" s="53">
        <f>F4</f>
        <v>1.2E-5</v>
      </c>
      <c r="J4" s="53">
        <f>E4</f>
        <v>4.6399999999999995E-4</v>
      </c>
      <c r="K4" s="53">
        <f>F4</f>
        <v>1.2E-5</v>
      </c>
      <c r="L4" s="128">
        <v>2810001001</v>
      </c>
      <c r="M4" s="43" t="s">
        <v>683</v>
      </c>
      <c r="N4" s="43" t="s">
        <v>342</v>
      </c>
      <c r="O4" s="43" t="s">
        <v>343</v>
      </c>
      <c r="P4" s="43" t="s">
        <v>684</v>
      </c>
      <c r="Q4" s="43" t="s">
        <v>687</v>
      </c>
      <c r="R4" s="43" t="s">
        <v>935</v>
      </c>
    </row>
    <row r="5" spans="1:18" s="39" customFormat="1" ht="17.399999999999999" x14ac:dyDescent="0.3">
      <c r="A5" s="43" t="s">
        <v>497</v>
      </c>
      <c r="B5" s="43">
        <v>24009</v>
      </c>
      <c r="C5" s="43" t="s">
        <v>12</v>
      </c>
      <c r="D5" s="53">
        <v>0.33698800000000001</v>
      </c>
      <c r="E5" s="53">
        <v>0.33698800000000001</v>
      </c>
      <c r="F5" s="53">
        <v>8.4774999999999989E-3</v>
      </c>
      <c r="G5" s="105" t="s">
        <v>3768</v>
      </c>
      <c r="H5" s="53">
        <f t="shared" ref="H5:H31" si="0">E5</f>
        <v>0.33698800000000001</v>
      </c>
      <c r="I5" s="53">
        <f t="shared" ref="I5:I31" si="1">F5</f>
        <v>8.4774999999999989E-3</v>
      </c>
      <c r="J5" s="53">
        <f t="shared" ref="J5:J31" si="2">E5</f>
        <v>0.33698800000000001</v>
      </c>
      <c r="K5" s="53">
        <f t="shared" ref="K5:K31" si="3">F5</f>
        <v>8.4774999999999989E-3</v>
      </c>
      <c r="L5" s="128" t="s">
        <v>686</v>
      </c>
      <c r="M5" s="43" t="s">
        <v>683</v>
      </c>
      <c r="N5" s="43" t="s">
        <v>342</v>
      </c>
      <c r="O5" s="43" t="s">
        <v>343</v>
      </c>
      <c r="P5" s="43" t="s">
        <v>684</v>
      </c>
      <c r="Q5" s="43" t="s">
        <v>687</v>
      </c>
      <c r="R5" s="43" t="s">
        <v>935</v>
      </c>
    </row>
    <row r="6" spans="1:18" s="39" customFormat="1" ht="17.399999999999999" x14ac:dyDescent="0.3">
      <c r="A6" s="43" t="s">
        <v>497</v>
      </c>
      <c r="B6" s="43">
        <v>24009</v>
      </c>
      <c r="C6" s="43" t="s">
        <v>10</v>
      </c>
      <c r="D6" s="53">
        <v>0.31874799999999998</v>
      </c>
      <c r="E6" s="53">
        <v>0.31874799999999998</v>
      </c>
      <c r="F6" s="53">
        <v>8.0739999999999996E-3</v>
      </c>
      <c r="G6" s="105" t="s">
        <v>3768</v>
      </c>
      <c r="H6" s="53">
        <f t="shared" si="0"/>
        <v>0.31874799999999998</v>
      </c>
      <c r="I6" s="53">
        <f t="shared" si="1"/>
        <v>8.0739999999999996E-3</v>
      </c>
      <c r="J6" s="53">
        <f t="shared" si="2"/>
        <v>0.31874799999999998</v>
      </c>
      <c r="K6" s="53">
        <f t="shared" si="3"/>
        <v>8.0739999999999996E-3</v>
      </c>
      <c r="L6" s="128" t="s">
        <v>682</v>
      </c>
      <c r="M6" s="43" t="s">
        <v>683</v>
      </c>
      <c r="N6" s="43" t="s">
        <v>342</v>
      </c>
      <c r="O6" s="43" t="s">
        <v>343</v>
      </c>
      <c r="P6" s="43" t="s">
        <v>684</v>
      </c>
      <c r="Q6" s="43" t="s">
        <v>685</v>
      </c>
      <c r="R6" s="43" t="s">
        <v>935</v>
      </c>
    </row>
    <row r="7" spans="1:18" s="39" customFormat="1" ht="17.399999999999999" x14ac:dyDescent="0.3">
      <c r="A7" s="43" t="s">
        <v>497</v>
      </c>
      <c r="B7" s="43">
        <v>24009</v>
      </c>
      <c r="C7" s="43" t="s">
        <v>12</v>
      </c>
      <c r="D7" s="53">
        <v>2.507244</v>
      </c>
      <c r="E7" s="53">
        <v>2.5072439999999996</v>
      </c>
      <c r="F7" s="53">
        <v>6.1412500000000002E-2</v>
      </c>
      <c r="G7" s="105" t="s">
        <v>3768</v>
      </c>
      <c r="H7" s="53">
        <f t="shared" si="0"/>
        <v>2.5072439999999996</v>
      </c>
      <c r="I7" s="53">
        <f t="shared" si="1"/>
        <v>6.1412500000000002E-2</v>
      </c>
      <c r="J7" s="53">
        <f t="shared" si="2"/>
        <v>2.5072439999999996</v>
      </c>
      <c r="K7" s="53">
        <f t="shared" si="3"/>
        <v>6.1412500000000002E-2</v>
      </c>
      <c r="L7" s="128" t="s">
        <v>682</v>
      </c>
      <c r="M7" s="43" t="s">
        <v>683</v>
      </c>
      <c r="N7" s="43" t="s">
        <v>342</v>
      </c>
      <c r="O7" s="43" t="s">
        <v>343</v>
      </c>
      <c r="P7" s="43" t="s">
        <v>684</v>
      </c>
      <c r="Q7" s="43" t="s">
        <v>685</v>
      </c>
      <c r="R7" s="43" t="s">
        <v>935</v>
      </c>
    </row>
    <row r="8" spans="1:18" s="39" customFormat="1" ht="17.399999999999999" x14ac:dyDescent="0.3">
      <c r="A8" s="43" t="s">
        <v>497</v>
      </c>
      <c r="B8" s="43">
        <v>24017</v>
      </c>
      <c r="C8" s="43" t="s">
        <v>10</v>
      </c>
      <c r="D8" s="53">
        <v>2.8699999999999998E-4</v>
      </c>
      <c r="E8" s="53">
        <v>2.8700000000000004E-4</v>
      </c>
      <c r="F8" s="53">
        <v>1.9000000000000001E-5</v>
      </c>
      <c r="G8" s="105" t="s">
        <v>3768</v>
      </c>
      <c r="H8" s="53">
        <f t="shared" si="0"/>
        <v>2.8700000000000004E-4</v>
      </c>
      <c r="I8" s="53">
        <f t="shared" si="1"/>
        <v>1.9000000000000001E-5</v>
      </c>
      <c r="J8" s="53">
        <f t="shared" si="2"/>
        <v>2.8700000000000004E-4</v>
      </c>
      <c r="K8" s="53">
        <f t="shared" si="3"/>
        <v>1.9000000000000001E-5</v>
      </c>
      <c r="L8" s="128" t="s">
        <v>686</v>
      </c>
      <c r="M8" s="43" t="s">
        <v>683</v>
      </c>
      <c r="N8" s="43" t="s">
        <v>342</v>
      </c>
      <c r="O8" s="43" t="s">
        <v>343</v>
      </c>
      <c r="P8" s="43" t="s">
        <v>684</v>
      </c>
      <c r="Q8" s="43" t="s">
        <v>687</v>
      </c>
      <c r="R8" s="43" t="s">
        <v>935</v>
      </c>
    </row>
    <row r="9" spans="1:18" s="39" customFormat="1" ht="17.399999999999999" x14ac:dyDescent="0.35">
      <c r="A9" s="43" t="s">
        <v>497</v>
      </c>
      <c r="B9" s="43">
        <v>24017</v>
      </c>
      <c r="C9" s="43" t="s">
        <v>12</v>
      </c>
      <c r="D9" s="53">
        <v>0.26177499999999998</v>
      </c>
      <c r="E9" s="42">
        <v>0.26177499999999998</v>
      </c>
      <c r="F9" s="53">
        <v>3.4605999999999998E-2</v>
      </c>
      <c r="G9" s="105" t="s">
        <v>3768</v>
      </c>
      <c r="H9" s="53">
        <f t="shared" si="0"/>
        <v>0.26177499999999998</v>
      </c>
      <c r="I9" s="53">
        <f t="shared" si="1"/>
        <v>3.4605999999999998E-2</v>
      </c>
      <c r="J9" s="53">
        <f t="shared" si="2"/>
        <v>0.26177499999999998</v>
      </c>
      <c r="K9" s="53">
        <f t="shared" si="3"/>
        <v>3.4605999999999998E-2</v>
      </c>
      <c r="L9" s="128" t="s">
        <v>686</v>
      </c>
      <c r="M9" s="43" t="s">
        <v>683</v>
      </c>
      <c r="N9" s="43" t="s">
        <v>342</v>
      </c>
      <c r="O9" s="43" t="s">
        <v>343</v>
      </c>
      <c r="P9" s="43" t="s">
        <v>684</v>
      </c>
      <c r="Q9" s="43" t="s">
        <v>687</v>
      </c>
      <c r="R9" s="43" t="s">
        <v>935</v>
      </c>
    </row>
    <row r="10" spans="1:18" s="39" customFormat="1" ht="17.399999999999999" x14ac:dyDescent="0.3">
      <c r="A10" s="43" t="s">
        <v>497</v>
      </c>
      <c r="B10" s="43">
        <v>24017</v>
      </c>
      <c r="C10" s="43" t="s">
        <v>10</v>
      </c>
      <c r="D10" s="53">
        <v>0.20661299999999999</v>
      </c>
      <c r="E10" s="53">
        <v>0.20661300000000002</v>
      </c>
      <c r="F10" s="53">
        <v>3.4478000000000002E-2</v>
      </c>
      <c r="G10" s="105" t="s">
        <v>3768</v>
      </c>
      <c r="H10" s="53">
        <f t="shared" si="0"/>
        <v>0.20661300000000002</v>
      </c>
      <c r="I10" s="53">
        <f t="shared" si="1"/>
        <v>3.4478000000000002E-2</v>
      </c>
      <c r="J10" s="53">
        <f t="shared" si="2"/>
        <v>0.20661300000000002</v>
      </c>
      <c r="K10" s="53">
        <f t="shared" si="3"/>
        <v>3.4478000000000002E-2</v>
      </c>
      <c r="L10" s="128" t="s">
        <v>682</v>
      </c>
      <c r="M10" s="43" t="s">
        <v>683</v>
      </c>
      <c r="N10" s="43" t="s">
        <v>342</v>
      </c>
      <c r="O10" s="43" t="s">
        <v>343</v>
      </c>
      <c r="P10" s="43" t="s">
        <v>684</v>
      </c>
      <c r="Q10" s="43" t="s">
        <v>685</v>
      </c>
      <c r="R10" s="43" t="s">
        <v>935</v>
      </c>
    </row>
    <row r="11" spans="1:18" s="39" customFormat="1" ht="17.399999999999999" x14ac:dyDescent="0.3">
      <c r="A11" s="43" t="s">
        <v>497</v>
      </c>
      <c r="B11" s="43">
        <v>24017</v>
      </c>
      <c r="C11" s="43" t="s">
        <v>12</v>
      </c>
      <c r="D11" s="53">
        <v>2.0561720000000001</v>
      </c>
      <c r="E11" s="53">
        <v>2.0561719999999997</v>
      </c>
      <c r="F11" s="53">
        <v>0.55721299999999996</v>
      </c>
      <c r="G11" s="105" t="s">
        <v>3768</v>
      </c>
      <c r="H11" s="53">
        <f t="shared" si="0"/>
        <v>2.0561719999999997</v>
      </c>
      <c r="I11" s="53">
        <f t="shared" si="1"/>
        <v>0.55721299999999996</v>
      </c>
      <c r="J11" s="53">
        <f t="shared" si="2"/>
        <v>2.0561719999999997</v>
      </c>
      <c r="K11" s="53">
        <f t="shared" si="3"/>
        <v>0.55721299999999996</v>
      </c>
      <c r="L11" s="128" t="s">
        <v>682</v>
      </c>
      <c r="M11" s="43" t="s">
        <v>683</v>
      </c>
      <c r="N11" s="43" t="s">
        <v>342</v>
      </c>
      <c r="O11" s="43" t="s">
        <v>343</v>
      </c>
      <c r="P11" s="43" t="s">
        <v>684</v>
      </c>
      <c r="Q11" s="43" t="s">
        <v>685</v>
      </c>
      <c r="R11" s="43" t="s">
        <v>935</v>
      </c>
    </row>
    <row r="12" spans="1:18" s="39" customFormat="1" ht="17.399999999999999" x14ac:dyDescent="0.35">
      <c r="A12" s="43" t="s">
        <v>497</v>
      </c>
      <c r="B12" s="43">
        <v>24021</v>
      </c>
      <c r="C12" s="43" t="s">
        <v>12</v>
      </c>
      <c r="D12" s="53">
        <v>0.110462</v>
      </c>
      <c r="E12" s="42">
        <v>0.11046199999999999</v>
      </c>
      <c r="F12" s="53">
        <v>3.7009999999999999E-3</v>
      </c>
      <c r="G12" s="105" t="s">
        <v>3768</v>
      </c>
      <c r="H12" s="53">
        <f t="shared" si="0"/>
        <v>0.11046199999999999</v>
      </c>
      <c r="I12" s="53">
        <f t="shared" si="1"/>
        <v>3.7009999999999999E-3</v>
      </c>
      <c r="J12" s="53">
        <f t="shared" si="2"/>
        <v>0.11046199999999999</v>
      </c>
      <c r="K12" s="53">
        <f t="shared" si="3"/>
        <v>3.7009999999999999E-3</v>
      </c>
      <c r="L12" s="128" t="s">
        <v>686</v>
      </c>
      <c r="M12" s="43" t="s">
        <v>683</v>
      </c>
      <c r="N12" s="43" t="s">
        <v>342</v>
      </c>
      <c r="O12" s="43" t="s">
        <v>343</v>
      </c>
      <c r="P12" s="43" t="s">
        <v>684</v>
      </c>
      <c r="Q12" s="43" t="s">
        <v>687</v>
      </c>
      <c r="R12" s="43" t="s">
        <v>935</v>
      </c>
    </row>
    <row r="13" spans="1:18" s="39" customFormat="1" ht="17.399999999999999" x14ac:dyDescent="0.3">
      <c r="A13" s="43" t="s">
        <v>497</v>
      </c>
      <c r="B13" s="43">
        <v>24021</v>
      </c>
      <c r="C13" s="43" t="s">
        <v>10</v>
      </c>
      <c r="D13" s="53">
        <v>9.9079E-2</v>
      </c>
      <c r="E13" s="53">
        <v>9.9079E-2</v>
      </c>
      <c r="F13" s="53">
        <v>3.9699999999999996E-3</v>
      </c>
      <c r="G13" s="105" t="s">
        <v>3768</v>
      </c>
      <c r="H13" s="53">
        <f t="shared" si="0"/>
        <v>9.9079E-2</v>
      </c>
      <c r="I13" s="53">
        <f t="shared" si="1"/>
        <v>3.9699999999999996E-3</v>
      </c>
      <c r="J13" s="53">
        <f t="shared" si="2"/>
        <v>9.9079E-2</v>
      </c>
      <c r="K13" s="53">
        <f t="shared" si="3"/>
        <v>3.9699999999999996E-3</v>
      </c>
      <c r="L13" s="128" t="s">
        <v>682</v>
      </c>
      <c r="M13" s="43" t="s">
        <v>683</v>
      </c>
      <c r="N13" s="43" t="s">
        <v>342</v>
      </c>
      <c r="O13" s="43" t="s">
        <v>343</v>
      </c>
      <c r="P13" s="43" t="s">
        <v>684</v>
      </c>
      <c r="Q13" s="43" t="s">
        <v>685</v>
      </c>
      <c r="R13" s="43" t="s">
        <v>935</v>
      </c>
    </row>
    <row r="14" spans="1:18" s="39" customFormat="1" ht="17.399999999999999" x14ac:dyDescent="0.3">
      <c r="A14" s="43" t="s">
        <v>497</v>
      </c>
      <c r="B14" s="43">
        <v>24021</v>
      </c>
      <c r="C14" s="43" t="s">
        <v>12</v>
      </c>
      <c r="D14" s="53">
        <v>0.75405800000000001</v>
      </c>
      <c r="E14" s="53">
        <v>0.7540579999999999</v>
      </c>
      <c r="F14" s="53">
        <v>2.9975000000000002E-2</v>
      </c>
      <c r="G14" s="105" t="s">
        <v>3768</v>
      </c>
      <c r="H14" s="53">
        <f t="shared" si="0"/>
        <v>0.7540579999999999</v>
      </c>
      <c r="I14" s="53">
        <f t="shared" si="1"/>
        <v>2.9975000000000002E-2</v>
      </c>
      <c r="J14" s="53">
        <f t="shared" si="2"/>
        <v>0.7540579999999999</v>
      </c>
      <c r="K14" s="53">
        <f t="shared" si="3"/>
        <v>2.9975000000000002E-2</v>
      </c>
      <c r="L14" s="128" t="s">
        <v>682</v>
      </c>
      <c r="M14" s="43" t="s">
        <v>683</v>
      </c>
      <c r="N14" s="43" t="s">
        <v>342</v>
      </c>
      <c r="O14" s="43" t="s">
        <v>343</v>
      </c>
      <c r="P14" s="43" t="s">
        <v>684</v>
      </c>
      <c r="Q14" s="43" t="s">
        <v>685</v>
      </c>
      <c r="R14" s="43" t="s">
        <v>935</v>
      </c>
    </row>
    <row r="15" spans="1:18" s="48" customFormat="1" ht="17.399999999999999" x14ac:dyDescent="0.3">
      <c r="A15" s="44" t="s">
        <v>497</v>
      </c>
      <c r="B15" s="44">
        <v>24021</v>
      </c>
      <c r="C15" s="44" t="s">
        <v>10</v>
      </c>
      <c r="D15" s="45" t="s">
        <v>3766</v>
      </c>
      <c r="E15" s="45">
        <v>2.3800000000000001E-4</v>
      </c>
      <c r="F15" s="45">
        <v>0</v>
      </c>
      <c r="G15" s="105" t="s">
        <v>3768</v>
      </c>
      <c r="H15" s="6">
        <f t="shared" si="0"/>
        <v>2.3800000000000001E-4</v>
      </c>
      <c r="I15" s="6">
        <f t="shared" si="1"/>
        <v>0</v>
      </c>
      <c r="J15" s="6">
        <f t="shared" si="2"/>
        <v>2.3800000000000001E-4</v>
      </c>
      <c r="K15" s="6">
        <f t="shared" si="3"/>
        <v>0</v>
      </c>
      <c r="L15" s="127" t="s">
        <v>686</v>
      </c>
      <c r="M15" s="44" t="s">
        <v>683</v>
      </c>
      <c r="N15" s="44" t="s">
        <v>342</v>
      </c>
      <c r="O15" s="44" t="s">
        <v>343</v>
      </c>
      <c r="P15" s="44" t="s">
        <v>684</v>
      </c>
      <c r="Q15" s="44" t="s">
        <v>687</v>
      </c>
      <c r="R15" s="44" t="s">
        <v>935</v>
      </c>
    </row>
    <row r="16" spans="1:18" s="39" customFormat="1" ht="17.399999999999999" x14ac:dyDescent="0.3">
      <c r="A16" s="43" t="s">
        <v>497</v>
      </c>
      <c r="B16" s="43">
        <v>24033</v>
      </c>
      <c r="C16" s="43" t="s">
        <v>10</v>
      </c>
      <c r="D16" s="53">
        <v>4.4499999999999997E-4</v>
      </c>
      <c r="E16" s="53">
        <v>4.4499999999999997E-4</v>
      </c>
      <c r="F16" s="53">
        <v>2.92E-4</v>
      </c>
      <c r="G16" s="105" t="s">
        <v>3768</v>
      </c>
      <c r="H16" s="53">
        <f t="shared" si="0"/>
        <v>4.4499999999999997E-4</v>
      </c>
      <c r="I16" s="53">
        <f t="shared" si="1"/>
        <v>2.92E-4</v>
      </c>
      <c r="J16" s="53">
        <f t="shared" si="2"/>
        <v>4.4499999999999997E-4</v>
      </c>
      <c r="K16" s="53">
        <f t="shared" si="3"/>
        <v>2.92E-4</v>
      </c>
      <c r="L16" s="128" t="s">
        <v>686</v>
      </c>
      <c r="M16" s="43" t="s">
        <v>683</v>
      </c>
      <c r="N16" s="43" t="s">
        <v>342</v>
      </c>
      <c r="O16" s="43" t="s">
        <v>343</v>
      </c>
      <c r="P16" s="43" t="s">
        <v>684</v>
      </c>
      <c r="Q16" s="43" t="s">
        <v>687</v>
      </c>
      <c r="R16" s="43" t="s">
        <v>935</v>
      </c>
    </row>
    <row r="17" spans="1:18" s="39" customFormat="1" ht="17.399999999999999" x14ac:dyDescent="0.35">
      <c r="A17" s="43" t="s">
        <v>497</v>
      </c>
      <c r="B17" s="43">
        <v>24033</v>
      </c>
      <c r="C17" s="43" t="s">
        <v>12</v>
      </c>
      <c r="D17" s="53">
        <v>0.332289</v>
      </c>
      <c r="E17" s="42">
        <v>0.332289</v>
      </c>
      <c r="F17" s="53">
        <v>0.21193899999999999</v>
      </c>
      <c r="G17" s="105" t="s">
        <v>3768</v>
      </c>
      <c r="H17" s="53">
        <f t="shared" si="0"/>
        <v>0.332289</v>
      </c>
      <c r="I17" s="53">
        <f t="shared" si="1"/>
        <v>0.21193899999999999</v>
      </c>
      <c r="J17" s="53">
        <f t="shared" si="2"/>
        <v>0.332289</v>
      </c>
      <c r="K17" s="53">
        <f t="shared" si="3"/>
        <v>0.21193899999999999</v>
      </c>
      <c r="L17" s="128" t="s">
        <v>686</v>
      </c>
      <c r="M17" s="43" t="s">
        <v>683</v>
      </c>
      <c r="N17" s="43" t="s">
        <v>342</v>
      </c>
      <c r="O17" s="43" t="s">
        <v>343</v>
      </c>
      <c r="P17" s="43" t="s">
        <v>684</v>
      </c>
      <c r="Q17" s="43" t="s">
        <v>687</v>
      </c>
      <c r="R17" s="43" t="s">
        <v>935</v>
      </c>
    </row>
    <row r="18" spans="1:18" s="39" customFormat="1" ht="17.399999999999999" x14ac:dyDescent="0.3">
      <c r="A18" s="43" t="s">
        <v>497</v>
      </c>
      <c r="B18" s="43">
        <v>24033</v>
      </c>
      <c r="C18" s="43" t="s">
        <v>10</v>
      </c>
      <c r="D18" s="53">
        <v>0.31621899999999997</v>
      </c>
      <c r="E18" s="53">
        <v>0.31621900000000003</v>
      </c>
      <c r="F18" s="53">
        <v>0.203462</v>
      </c>
      <c r="G18" s="105" t="s">
        <v>3768</v>
      </c>
      <c r="H18" s="53">
        <f t="shared" si="0"/>
        <v>0.31621900000000003</v>
      </c>
      <c r="I18" s="53">
        <f t="shared" si="1"/>
        <v>0.203462</v>
      </c>
      <c r="J18" s="53">
        <f t="shared" si="2"/>
        <v>0.31621900000000003</v>
      </c>
      <c r="K18" s="53">
        <f t="shared" si="3"/>
        <v>0.203462</v>
      </c>
      <c r="L18" s="128" t="s">
        <v>682</v>
      </c>
      <c r="M18" s="43" t="s">
        <v>683</v>
      </c>
      <c r="N18" s="43" t="s">
        <v>342</v>
      </c>
      <c r="O18" s="43" t="s">
        <v>343</v>
      </c>
      <c r="P18" s="43" t="s">
        <v>684</v>
      </c>
      <c r="Q18" s="43" t="s">
        <v>685</v>
      </c>
      <c r="R18" s="43" t="s">
        <v>935</v>
      </c>
    </row>
    <row r="19" spans="1:18" s="39" customFormat="1" ht="17.399999999999999" x14ac:dyDescent="0.3">
      <c r="A19" s="43" t="s">
        <v>497</v>
      </c>
      <c r="B19" s="43">
        <v>24033</v>
      </c>
      <c r="C19" s="43" t="s">
        <v>12</v>
      </c>
      <c r="D19" s="53">
        <v>2.6221320000000001</v>
      </c>
      <c r="E19" s="53">
        <v>2.6221320000000001</v>
      </c>
      <c r="F19" s="53">
        <v>1.5633730000000001</v>
      </c>
      <c r="G19" s="105" t="s">
        <v>3768</v>
      </c>
      <c r="H19" s="53">
        <f t="shared" si="0"/>
        <v>2.6221320000000001</v>
      </c>
      <c r="I19" s="53">
        <f t="shared" si="1"/>
        <v>1.5633730000000001</v>
      </c>
      <c r="J19" s="53">
        <f t="shared" si="2"/>
        <v>2.6221320000000001</v>
      </c>
      <c r="K19" s="53">
        <f t="shared" si="3"/>
        <v>1.5633730000000001</v>
      </c>
      <c r="L19" s="128" t="s">
        <v>682</v>
      </c>
      <c r="M19" s="43" t="s">
        <v>683</v>
      </c>
      <c r="N19" s="43" t="s">
        <v>342</v>
      </c>
      <c r="O19" s="43" t="s">
        <v>343</v>
      </c>
      <c r="P19" s="43" t="s">
        <v>684</v>
      </c>
      <c r="Q19" s="43" t="s">
        <v>685</v>
      </c>
      <c r="R19" s="43" t="s">
        <v>935</v>
      </c>
    </row>
    <row r="20" spans="1:18" s="48" customFormat="1" ht="17.399999999999999" x14ac:dyDescent="0.3">
      <c r="A20" s="44" t="s">
        <v>811</v>
      </c>
      <c r="B20" s="44">
        <v>51059</v>
      </c>
      <c r="C20" s="44" t="s">
        <v>10</v>
      </c>
      <c r="D20" s="45" t="s">
        <v>3766</v>
      </c>
      <c r="E20" s="45">
        <v>7.4999999999999993E-5</v>
      </c>
      <c r="F20" s="45">
        <v>3.6000000000000001E-5</v>
      </c>
      <c r="G20" s="105" t="s">
        <v>3768</v>
      </c>
      <c r="H20" s="6">
        <f t="shared" si="0"/>
        <v>7.4999999999999993E-5</v>
      </c>
      <c r="I20" s="6">
        <f t="shared" si="1"/>
        <v>3.6000000000000001E-5</v>
      </c>
      <c r="J20" s="6">
        <f t="shared" si="2"/>
        <v>7.4999999999999993E-5</v>
      </c>
      <c r="K20" s="6">
        <f t="shared" si="3"/>
        <v>3.6000000000000001E-5</v>
      </c>
      <c r="L20" s="127" t="s">
        <v>686</v>
      </c>
      <c r="M20" s="44" t="s">
        <v>683</v>
      </c>
      <c r="N20" s="44" t="s">
        <v>342</v>
      </c>
      <c r="O20" s="44" t="s">
        <v>343</v>
      </c>
      <c r="P20" s="44" t="s">
        <v>684</v>
      </c>
      <c r="Q20" s="44" t="s">
        <v>687</v>
      </c>
      <c r="R20" s="44" t="s">
        <v>935</v>
      </c>
    </row>
    <row r="21" spans="1:18" s="39" customFormat="1" ht="17.399999999999999" x14ac:dyDescent="0.3">
      <c r="A21" s="43" t="s">
        <v>811</v>
      </c>
      <c r="B21" s="43">
        <v>51059</v>
      </c>
      <c r="C21" s="43" t="s">
        <v>12</v>
      </c>
      <c r="D21" s="53">
        <v>5.2985999999999998E-2</v>
      </c>
      <c r="E21" s="53">
        <v>5.2986000000000005E-2</v>
      </c>
      <c r="F21" s="53">
        <v>2.5857000000000002E-2</v>
      </c>
      <c r="G21" s="105" t="s">
        <v>3768</v>
      </c>
      <c r="H21" s="53">
        <f t="shared" si="0"/>
        <v>5.2986000000000005E-2</v>
      </c>
      <c r="I21" s="53">
        <f t="shared" si="1"/>
        <v>2.5857000000000002E-2</v>
      </c>
      <c r="J21" s="53">
        <f t="shared" si="2"/>
        <v>5.2986000000000005E-2</v>
      </c>
      <c r="K21" s="53">
        <f t="shared" si="3"/>
        <v>2.5857000000000002E-2</v>
      </c>
      <c r="L21" s="128" t="s">
        <v>686</v>
      </c>
      <c r="M21" s="43" t="s">
        <v>683</v>
      </c>
      <c r="N21" s="43" t="s">
        <v>342</v>
      </c>
      <c r="O21" s="43" t="s">
        <v>343</v>
      </c>
      <c r="P21" s="43" t="s">
        <v>684</v>
      </c>
      <c r="Q21" s="43" t="s">
        <v>687</v>
      </c>
      <c r="R21" s="43" t="s">
        <v>935</v>
      </c>
    </row>
    <row r="22" spans="1:18" s="39" customFormat="1" ht="17.399999999999999" x14ac:dyDescent="0.3">
      <c r="A22" s="43" t="s">
        <v>811</v>
      </c>
      <c r="B22" s="43">
        <v>51059</v>
      </c>
      <c r="C22" s="43" t="s">
        <v>10</v>
      </c>
      <c r="D22" s="53">
        <v>5.0463999999999898E-2</v>
      </c>
      <c r="E22" s="53">
        <v>5.0464000000000002E-2</v>
      </c>
      <c r="F22" s="53">
        <v>2.4625999999999999E-2</v>
      </c>
      <c r="G22" s="105" t="s">
        <v>3768</v>
      </c>
      <c r="H22" s="53">
        <f t="shared" si="0"/>
        <v>5.0464000000000002E-2</v>
      </c>
      <c r="I22" s="53">
        <f t="shared" si="1"/>
        <v>2.4625999999999999E-2</v>
      </c>
      <c r="J22" s="53">
        <f t="shared" si="2"/>
        <v>5.0464000000000002E-2</v>
      </c>
      <c r="K22" s="53">
        <f t="shared" si="3"/>
        <v>2.4625999999999999E-2</v>
      </c>
      <c r="L22" s="128" t="s">
        <v>682</v>
      </c>
      <c r="M22" s="43" t="s">
        <v>683</v>
      </c>
      <c r="N22" s="43" t="s">
        <v>342</v>
      </c>
      <c r="O22" s="43" t="s">
        <v>343</v>
      </c>
      <c r="P22" s="43" t="s">
        <v>684</v>
      </c>
      <c r="Q22" s="43" t="s">
        <v>685</v>
      </c>
      <c r="R22" s="43" t="s">
        <v>935</v>
      </c>
    </row>
    <row r="23" spans="1:18" s="39" customFormat="1" ht="17.399999999999999" x14ac:dyDescent="0.3">
      <c r="A23" s="43" t="s">
        <v>811</v>
      </c>
      <c r="B23" s="43">
        <v>51059</v>
      </c>
      <c r="C23" s="43" t="s">
        <v>12</v>
      </c>
      <c r="D23" s="53">
        <v>0.38382899999999998</v>
      </c>
      <c r="E23" s="53">
        <v>0.38382899999999998</v>
      </c>
      <c r="F23" s="53">
        <v>0.187308</v>
      </c>
      <c r="G23" s="105" t="s">
        <v>3768</v>
      </c>
      <c r="H23" s="53">
        <f t="shared" si="0"/>
        <v>0.38382899999999998</v>
      </c>
      <c r="I23" s="53">
        <f t="shared" si="1"/>
        <v>0.187308</v>
      </c>
      <c r="J23" s="53">
        <f t="shared" si="2"/>
        <v>0.38382899999999998</v>
      </c>
      <c r="K23" s="53">
        <f t="shared" si="3"/>
        <v>0.187308</v>
      </c>
      <c r="L23" s="128" t="s">
        <v>682</v>
      </c>
      <c r="M23" s="43" t="s">
        <v>683</v>
      </c>
      <c r="N23" s="43" t="s">
        <v>342</v>
      </c>
      <c r="O23" s="43" t="s">
        <v>343</v>
      </c>
      <c r="P23" s="43" t="s">
        <v>684</v>
      </c>
      <c r="Q23" s="43" t="s">
        <v>685</v>
      </c>
      <c r="R23" s="43" t="s">
        <v>935</v>
      </c>
    </row>
    <row r="24" spans="1:18" s="39" customFormat="1" ht="17.399999999999999" x14ac:dyDescent="0.3">
      <c r="A24" s="43" t="s">
        <v>811</v>
      </c>
      <c r="B24" s="43">
        <v>51107</v>
      </c>
      <c r="C24" s="43" t="s">
        <v>10</v>
      </c>
      <c r="D24" s="45" t="s">
        <v>3766</v>
      </c>
      <c r="E24" s="104">
        <v>5.0000000000000004E-6</v>
      </c>
      <c r="F24" s="53">
        <v>0</v>
      </c>
      <c r="G24" s="105" t="s">
        <v>3768</v>
      </c>
      <c r="H24" s="53">
        <v>0</v>
      </c>
      <c r="I24" s="53">
        <f t="shared" ref="I24" si="4">F24</f>
        <v>0</v>
      </c>
      <c r="J24" s="53">
        <v>0</v>
      </c>
      <c r="K24" s="53">
        <f t="shared" ref="K24" si="5">F24</f>
        <v>0</v>
      </c>
      <c r="L24" s="128">
        <v>2810001001</v>
      </c>
      <c r="M24" s="43" t="s">
        <v>683</v>
      </c>
      <c r="N24" s="43" t="s">
        <v>342</v>
      </c>
      <c r="O24" s="43" t="s">
        <v>343</v>
      </c>
      <c r="P24" s="43" t="s">
        <v>684</v>
      </c>
      <c r="Q24" s="43" t="s">
        <v>687</v>
      </c>
      <c r="R24" s="43" t="s">
        <v>935</v>
      </c>
    </row>
    <row r="25" spans="1:18" s="39" customFormat="1" ht="17.399999999999999" x14ac:dyDescent="0.3">
      <c r="A25" s="43" t="s">
        <v>811</v>
      </c>
      <c r="B25" s="43">
        <v>51107</v>
      </c>
      <c r="C25" s="43" t="s">
        <v>12</v>
      </c>
      <c r="D25" s="53">
        <v>4.8445999999999899E-2</v>
      </c>
      <c r="E25" s="53">
        <v>4.8445999999999996E-2</v>
      </c>
      <c r="F25" s="53">
        <v>0</v>
      </c>
      <c r="G25" s="105" t="s">
        <v>3768</v>
      </c>
      <c r="H25" s="53">
        <f t="shared" si="0"/>
        <v>4.8445999999999996E-2</v>
      </c>
      <c r="I25" s="53">
        <f t="shared" si="1"/>
        <v>0</v>
      </c>
      <c r="J25" s="53">
        <f t="shared" si="2"/>
        <v>4.8445999999999996E-2</v>
      </c>
      <c r="K25" s="53">
        <f t="shared" si="3"/>
        <v>0</v>
      </c>
      <c r="L25" s="128" t="s">
        <v>686</v>
      </c>
      <c r="M25" s="43" t="s">
        <v>683</v>
      </c>
      <c r="N25" s="43" t="s">
        <v>342</v>
      </c>
      <c r="O25" s="43" t="s">
        <v>343</v>
      </c>
      <c r="P25" s="43" t="s">
        <v>684</v>
      </c>
      <c r="Q25" s="43" t="s">
        <v>687</v>
      </c>
      <c r="R25" s="43" t="s">
        <v>935</v>
      </c>
    </row>
    <row r="26" spans="1:18" s="39" customFormat="1" ht="17.399999999999999" x14ac:dyDescent="0.3">
      <c r="A26" s="43" t="s">
        <v>811</v>
      </c>
      <c r="B26" s="43">
        <v>51107</v>
      </c>
      <c r="C26" s="43" t="s">
        <v>10</v>
      </c>
      <c r="D26" s="53">
        <v>3.7178000000000003E-2</v>
      </c>
      <c r="E26" s="53">
        <v>3.7178000000000003E-2</v>
      </c>
      <c r="F26" s="53">
        <v>0</v>
      </c>
      <c r="G26" s="105" t="s">
        <v>3768</v>
      </c>
      <c r="H26" s="53">
        <f t="shared" si="0"/>
        <v>3.7178000000000003E-2</v>
      </c>
      <c r="I26" s="53">
        <f t="shared" si="1"/>
        <v>0</v>
      </c>
      <c r="J26" s="53">
        <f t="shared" si="2"/>
        <v>3.7178000000000003E-2</v>
      </c>
      <c r="K26" s="53">
        <f t="shared" si="3"/>
        <v>0</v>
      </c>
      <c r="L26" s="128" t="s">
        <v>682</v>
      </c>
      <c r="M26" s="43" t="s">
        <v>683</v>
      </c>
      <c r="N26" s="43" t="s">
        <v>342</v>
      </c>
      <c r="O26" s="43" t="s">
        <v>343</v>
      </c>
      <c r="P26" s="43" t="s">
        <v>684</v>
      </c>
      <c r="Q26" s="43" t="s">
        <v>685</v>
      </c>
      <c r="R26" s="43" t="s">
        <v>935</v>
      </c>
    </row>
    <row r="27" spans="1:18" s="39" customFormat="1" ht="17.399999999999999" x14ac:dyDescent="0.3">
      <c r="A27" s="43" t="s">
        <v>811</v>
      </c>
      <c r="B27" s="43">
        <v>51107</v>
      </c>
      <c r="C27" s="43" t="s">
        <v>12</v>
      </c>
      <c r="D27" s="53">
        <v>0.36754300000000001</v>
      </c>
      <c r="E27" s="53">
        <v>0.36754299999999995</v>
      </c>
      <c r="F27" s="53">
        <v>0</v>
      </c>
      <c r="G27" s="105" t="s">
        <v>3768</v>
      </c>
      <c r="H27" s="53">
        <f t="shared" si="0"/>
        <v>0.36754299999999995</v>
      </c>
      <c r="I27" s="53">
        <f t="shared" si="1"/>
        <v>0</v>
      </c>
      <c r="J27" s="53">
        <f t="shared" si="2"/>
        <v>0.36754299999999995</v>
      </c>
      <c r="K27" s="53">
        <f t="shared" si="3"/>
        <v>0</v>
      </c>
      <c r="L27" s="128" t="s">
        <v>682</v>
      </c>
      <c r="M27" s="43" t="s">
        <v>683</v>
      </c>
      <c r="N27" s="43" t="s">
        <v>342</v>
      </c>
      <c r="O27" s="43" t="s">
        <v>343</v>
      </c>
      <c r="P27" s="43" t="s">
        <v>684</v>
      </c>
      <c r="Q27" s="43" t="s">
        <v>685</v>
      </c>
      <c r="R27" s="43" t="s">
        <v>935</v>
      </c>
    </row>
    <row r="28" spans="1:18" s="39" customFormat="1" ht="17.399999999999999" x14ac:dyDescent="0.3">
      <c r="A28" s="43" t="s">
        <v>811</v>
      </c>
      <c r="B28" s="43">
        <v>51153</v>
      </c>
      <c r="C28" s="43" t="s">
        <v>10</v>
      </c>
      <c r="D28" s="53">
        <v>6.7150000000000001E-2</v>
      </c>
      <c r="E28" s="53">
        <v>6.7150000000000001E-2</v>
      </c>
      <c r="F28" s="53">
        <v>9.9999999999999995E-7</v>
      </c>
      <c r="G28" s="105" t="s">
        <v>3768</v>
      </c>
      <c r="H28" s="53">
        <f t="shared" si="0"/>
        <v>6.7150000000000001E-2</v>
      </c>
      <c r="I28" s="53">
        <f t="shared" si="1"/>
        <v>9.9999999999999995E-7</v>
      </c>
      <c r="J28" s="53">
        <f t="shared" si="2"/>
        <v>6.7150000000000001E-2</v>
      </c>
      <c r="K28" s="53">
        <f t="shared" si="3"/>
        <v>9.9999999999999995E-7</v>
      </c>
      <c r="L28" s="128" t="s">
        <v>686</v>
      </c>
      <c r="M28" s="43" t="s">
        <v>683</v>
      </c>
      <c r="N28" s="43" t="s">
        <v>342</v>
      </c>
      <c r="O28" s="43" t="s">
        <v>343</v>
      </c>
      <c r="P28" s="43" t="s">
        <v>684</v>
      </c>
      <c r="Q28" s="43" t="s">
        <v>687</v>
      </c>
      <c r="R28" s="43" t="s">
        <v>935</v>
      </c>
    </row>
    <row r="29" spans="1:18" s="39" customFormat="1" ht="17.399999999999999" x14ac:dyDescent="0.3">
      <c r="A29" s="43" t="s">
        <v>811</v>
      </c>
      <c r="B29" s="43">
        <v>51153</v>
      </c>
      <c r="C29" s="43" t="s">
        <v>12</v>
      </c>
      <c r="D29" s="53">
        <v>37.932259999999999</v>
      </c>
      <c r="E29" s="53">
        <v>37.932260000000007</v>
      </c>
      <c r="F29" s="53">
        <v>6.2299999999999996E-4</v>
      </c>
      <c r="G29" s="105" t="s">
        <v>3768</v>
      </c>
      <c r="H29" s="53">
        <f t="shared" si="0"/>
        <v>37.932260000000007</v>
      </c>
      <c r="I29" s="53">
        <f t="shared" si="1"/>
        <v>6.2299999999999996E-4</v>
      </c>
      <c r="J29" s="53">
        <f t="shared" si="2"/>
        <v>37.932260000000007</v>
      </c>
      <c r="K29" s="53">
        <f t="shared" si="3"/>
        <v>6.2299999999999996E-4</v>
      </c>
      <c r="L29" s="128" t="s">
        <v>686</v>
      </c>
      <c r="M29" s="43" t="s">
        <v>683</v>
      </c>
      <c r="N29" s="43" t="s">
        <v>342</v>
      </c>
      <c r="O29" s="43" t="s">
        <v>343</v>
      </c>
      <c r="P29" s="43" t="s">
        <v>684</v>
      </c>
      <c r="Q29" s="43" t="s">
        <v>687</v>
      </c>
      <c r="R29" s="43" t="s">
        <v>935</v>
      </c>
    </row>
    <row r="30" spans="1:18" s="39" customFormat="1" ht="17.399999999999999" x14ac:dyDescent="0.3">
      <c r="A30" s="43" t="s">
        <v>811</v>
      </c>
      <c r="B30" s="43">
        <v>51153</v>
      </c>
      <c r="C30" s="43" t="s">
        <v>10</v>
      </c>
      <c r="D30" s="53">
        <v>34.754119000000003</v>
      </c>
      <c r="E30" s="53">
        <v>34.754119000000003</v>
      </c>
      <c r="F30" s="53">
        <v>2.9399999999999999E-4</v>
      </c>
      <c r="G30" s="105" t="s">
        <v>3768</v>
      </c>
      <c r="H30" s="53">
        <f t="shared" si="0"/>
        <v>34.754119000000003</v>
      </c>
      <c r="I30" s="53">
        <f t="shared" si="1"/>
        <v>2.9399999999999999E-4</v>
      </c>
      <c r="J30" s="53">
        <f t="shared" si="2"/>
        <v>34.754119000000003</v>
      </c>
      <c r="K30" s="53">
        <f t="shared" si="3"/>
        <v>2.9399999999999999E-4</v>
      </c>
      <c r="L30" s="128" t="s">
        <v>682</v>
      </c>
      <c r="M30" s="43" t="s">
        <v>683</v>
      </c>
      <c r="N30" s="43" t="s">
        <v>342</v>
      </c>
      <c r="O30" s="43" t="s">
        <v>343</v>
      </c>
      <c r="P30" s="43" t="s">
        <v>684</v>
      </c>
      <c r="Q30" s="43" t="s">
        <v>685</v>
      </c>
      <c r="R30" s="43" t="s">
        <v>935</v>
      </c>
    </row>
    <row r="31" spans="1:18" s="39" customFormat="1" ht="17.399999999999999" x14ac:dyDescent="0.3">
      <c r="A31" s="43" t="s">
        <v>811</v>
      </c>
      <c r="B31" s="43">
        <v>51153</v>
      </c>
      <c r="C31" s="43" t="s">
        <v>12</v>
      </c>
      <c r="D31" s="53">
        <v>281.07074899999998</v>
      </c>
      <c r="E31" s="53">
        <v>281.07074900000003</v>
      </c>
      <c r="F31" s="53">
        <v>2.3270000000000001E-3</v>
      </c>
      <c r="G31" s="105" t="s">
        <v>3768</v>
      </c>
      <c r="H31" s="53">
        <f t="shared" si="0"/>
        <v>281.07074900000003</v>
      </c>
      <c r="I31" s="53">
        <f t="shared" si="1"/>
        <v>2.3270000000000001E-3</v>
      </c>
      <c r="J31" s="53">
        <f t="shared" si="2"/>
        <v>281.07074900000003</v>
      </c>
      <c r="K31" s="53">
        <f t="shared" si="3"/>
        <v>2.3270000000000001E-3</v>
      </c>
      <c r="L31" s="128" t="s">
        <v>682</v>
      </c>
      <c r="M31" s="43" t="s">
        <v>683</v>
      </c>
      <c r="N31" s="43" t="s">
        <v>342</v>
      </c>
      <c r="O31" s="43" t="s">
        <v>343</v>
      </c>
      <c r="P31" s="43" t="s">
        <v>684</v>
      </c>
      <c r="Q31" s="43" t="s">
        <v>685</v>
      </c>
      <c r="R31" s="43" t="s">
        <v>935</v>
      </c>
    </row>
  </sheetData>
  <sortState xmlns:xlrd2="http://schemas.microsoft.com/office/spreadsheetml/2017/richdata2" ref="A4:R31">
    <sortCondition ref="B4:B31"/>
  </sortState>
  <pageMargins left="0.7" right="0.7" top="0.75" bottom="0.75" header="0.3" footer="0.3"/>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B95E7D-7D88-455F-B148-D65140146080}">
  <dimension ref="A1:H171"/>
  <sheetViews>
    <sheetView workbookViewId="0">
      <pane ySplit="1" topLeftCell="A2" activePane="bottomLeft" state="frozen"/>
      <selection activeCell="Q163" sqref="Q163"/>
      <selection pane="bottomLeft"/>
    </sheetView>
  </sheetViews>
  <sheetFormatPr defaultRowHeight="14.4" x14ac:dyDescent="0.3"/>
  <cols>
    <col min="3" max="3" width="11" bestFit="1" customWidth="1"/>
    <col min="4" max="4" width="19.5546875" bestFit="1" customWidth="1"/>
    <col min="5" max="5" width="37.21875" bestFit="1" customWidth="1"/>
    <col min="6" max="6" width="21.33203125" bestFit="1" customWidth="1"/>
    <col min="7" max="7" width="27.33203125" bestFit="1" customWidth="1"/>
    <col min="10" max="10" width="21.33203125" bestFit="1" customWidth="1"/>
  </cols>
  <sheetData>
    <row r="1" spans="1:8" x14ac:dyDescent="0.3">
      <c r="A1" t="s">
        <v>956</v>
      </c>
      <c r="B1" t="s">
        <v>1</v>
      </c>
      <c r="C1" t="s">
        <v>3749</v>
      </c>
      <c r="D1" s="66" t="s">
        <v>3747</v>
      </c>
      <c r="E1" s="67" t="s">
        <v>3748</v>
      </c>
      <c r="G1" s="63"/>
      <c r="H1" s="98" t="s">
        <v>3772</v>
      </c>
    </row>
    <row r="2" spans="1:8" x14ac:dyDescent="0.3">
      <c r="A2" s="68">
        <v>24009</v>
      </c>
      <c r="B2" s="68" t="s">
        <v>12</v>
      </c>
      <c r="C2" s="68">
        <v>2104008530</v>
      </c>
      <c r="D2" s="69">
        <v>4.944399287278E-2</v>
      </c>
      <c r="E2" s="70">
        <v>0</v>
      </c>
      <c r="F2" s="68" t="str">
        <f>TRIM(C2) &amp; "-" &amp; A2 &amp; "-" &amp; TRIM(B2)</f>
        <v>2104008530-24009-VOC</v>
      </c>
      <c r="G2" s="68" t="s">
        <v>3750</v>
      </c>
    </row>
    <row r="3" spans="1:8" x14ac:dyDescent="0.3">
      <c r="A3" s="68">
        <v>24017</v>
      </c>
      <c r="B3" s="68" t="s">
        <v>12</v>
      </c>
      <c r="C3" s="68">
        <v>2104008530</v>
      </c>
      <c r="D3" s="69">
        <v>7.4248785616369106E-2</v>
      </c>
      <c r="E3" s="70">
        <v>0</v>
      </c>
      <c r="F3" s="68" t="str">
        <f t="shared" ref="F3:F68" si="0">TRIM(C3) &amp; "-" &amp; A3 &amp; "-" &amp; TRIM(B3)</f>
        <v>2104008530-24017-VOC</v>
      </c>
      <c r="G3" s="68" t="s">
        <v>3750</v>
      </c>
    </row>
    <row r="4" spans="1:8" x14ac:dyDescent="0.3">
      <c r="A4" s="68">
        <v>24021</v>
      </c>
      <c r="B4" s="68" t="s">
        <v>12</v>
      </c>
      <c r="C4" s="68">
        <v>2104008530</v>
      </c>
      <c r="D4" s="69">
        <v>0.11589735234446299</v>
      </c>
      <c r="E4" s="70">
        <v>0</v>
      </c>
      <c r="F4" s="68" t="str">
        <f t="shared" si="0"/>
        <v>2104008530-24021-VOC</v>
      </c>
      <c r="G4" s="68" t="s">
        <v>3750</v>
      </c>
    </row>
    <row r="5" spans="1:8" x14ac:dyDescent="0.3">
      <c r="A5" s="68">
        <v>24031</v>
      </c>
      <c r="B5" s="68" t="s">
        <v>12</v>
      </c>
      <c r="C5" s="68">
        <v>2104008530</v>
      </c>
      <c r="D5" s="69">
        <v>1.95602954096535E-2</v>
      </c>
      <c r="E5" s="70">
        <v>0</v>
      </c>
      <c r="F5" s="68" t="str">
        <f t="shared" si="0"/>
        <v>2104008530-24031-VOC</v>
      </c>
      <c r="G5" s="68" t="s">
        <v>3750</v>
      </c>
    </row>
    <row r="6" spans="1:8" x14ac:dyDescent="0.3">
      <c r="A6" s="68">
        <v>24033</v>
      </c>
      <c r="B6" s="68" t="s">
        <v>12</v>
      </c>
      <c r="C6" s="68">
        <v>2104008530</v>
      </c>
      <c r="D6" s="69">
        <v>3.8385491586107101E-2</v>
      </c>
      <c r="E6" s="70">
        <v>0</v>
      </c>
      <c r="F6" s="68" t="str">
        <f t="shared" si="0"/>
        <v>2104008530-24033-VOC</v>
      </c>
      <c r="G6" s="68" t="s">
        <v>3750</v>
      </c>
    </row>
    <row r="7" spans="1:8" x14ac:dyDescent="0.3">
      <c r="A7" s="68">
        <v>51059</v>
      </c>
      <c r="B7" s="68" t="s">
        <v>12</v>
      </c>
      <c r="C7" s="68">
        <v>2104008530</v>
      </c>
      <c r="D7" s="69">
        <v>2.1914346684076E-3</v>
      </c>
      <c r="E7" s="70">
        <v>0</v>
      </c>
      <c r="F7" s="68" t="str">
        <f t="shared" si="0"/>
        <v>2104008530-51059-VOC</v>
      </c>
      <c r="G7" s="68" t="s">
        <v>3750</v>
      </c>
    </row>
    <row r="8" spans="1:8" x14ac:dyDescent="0.3">
      <c r="A8" s="68">
        <v>51107</v>
      </c>
      <c r="B8" s="68" t="s">
        <v>12</v>
      </c>
      <c r="C8" s="68">
        <v>2104008530</v>
      </c>
      <c r="D8" s="69">
        <v>0.11632901455340799</v>
      </c>
      <c r="E8" s="70">
        <v>0</v>
      </c>
      <c r="F8" s="68" t="str">
        <f t="shared" si="0"/>
        <v>2104008530-51107-VOC</v>
      </c>
      <c r="G8" s="68" t="s">
        <v>3750</v>
      </c>
    </row>
    <row r="9" spans="1:8" x14ac:dyDescent="0.3">
      <c r="A9" s="68">
        <v>51153</v>
      </c>
      <c r="B9" s="68" t="s">
        <v>12</v>
      </c>
      <c r="C9" s="68">
        <v>2104008530</v>
      </c>
      <c r="D9" s="69">
        <v>9.8869419470559994E-2</v>
      </c>
      <c r="E9" s="70">
        <v>0</v>
      </c>
      <c r="F9" s="68" t="str">
        <f t="shared" si="0"/>
        <v>2104008530-51153-VOC</v>
      </c>
      <c r="G9" s="68" t="s">
        <v>3750</v>
      </c>
    </row>
    <row r="10" spans="1:8" x14ac:dyDescent="0.3">
      <c r="A10" s="68">
        <v>24009</v>
      </c>
      <c r="B10" s="68" t="s">
        <v>955</v>
      </c>
      <c r="C10" s="68">
        <v>2104008530</v>
      </c>
      <c r="D10" s="69">
        <v>8.5480976345327697E-2</v>
      </c>
      <c r="E10" s="70">
        <v>0</v>
      </c>
      <c r="F10" s="68" t="str">
        <f t="shared" si="0"/>
        <v>2104008530-24009-NOX</v>
      </c>
      <c r="G10" s="68" t="s">
        <v>3750</v>
      </c>
    </row>
    <row r="11" spans="1:8" x14ac:dyDescent="0.3">
      <c r="A11" s="68">
        <v>24017</v>
      </c>
      <c r="B11" s="68" t="s">
        <v>955</v>
      </c>
      <c r="C11" s="68">
        <v>2104008530</v>
      </c>
      <c r="D11" s="69">
        <v>0.128364594677049</v>
      </c>
      <c r="E11" s="70">
        <v>0</v>
      </c>
      <c r="F11" s="68" t="str">
        <f t="shared" si="0"/>
        <v>2104008530-24017-NOX</v>
      </c>
      <c r="G11" s="68" t="s">
        <v>3750</v>
      </c>
    </row>
    <row r="12" spans="1:8" x14ac:dyDescent="0.3">
      <c r="A12" s="68">
        <v>24021</v>
      </c>
      <c r="B12" s="68" t="s">
        <v>955</v>
      </c>
      <c r="C12" s="68">
        <v>2104008530</v>
      </c>
      <c r="D12" s="69">
        <v>0.200368490175514</v>
      </c>
      <c r="E12" s="70">
        <v>0</v>
      </c>
      <c r="F12" s="68" t="str">
        <f t="shared" si="0"/>
        <v>2104008530-24021-NOX</v>
      </c>
      <c r="G12" s="68" t="s">
        <v>3750</v>
      </c>
    </row>
    <row r="13" spans="1:8" x14ac:dyDescent="0.3">
      <c r="A13" s="68">
        <v>24031</v>
      </c>
      <c r="B13" s="68" t="s">
        <v>955</v>
      </c>
      <c r="C13" s="68">
        <v>2104008530</v>
      </c>
      <c r="D13" s="69">
        <v>3.3816713775124997E-2</v>
      </c>
      <c r="E13" s="70">
        <v>0</v>
      </c>
      <c r="F13" s="68" t="str">
        <f t="shared" si="0"/>
        <v>2104008530-24031-NOX</v>
      </c>
      <c r="G13" s="68" t="s">
        <v>3750</v>
      </c>
    </row>
    <row r="14" spans="1:8" x14ac:dyDescent="0.3">
      <c r="A14" s="68">
        <v>24033</v>
      </c>
      <c r="B14" s="68" t="s">
        <v>955</v>
      </c>
      <c r="C14" s="68">
        <v>2104008530</v>
      </c>
      <c r="D14" s="69">
        <v>6.63625465914984E-2</v>
      </c>
      <c r="E14" s="70">
        <v>0</v>
      </c>
      <c r="F14" s="68" t="str">
        <f t="shared" si="0"/>
        <v>2104008530-24033-NOX</v>
      </c>
      <c r="G14" s="68" t="s">
        <v>3750</v>
      </c>
    </row>
    <row r="15" spans="1:8" x14ac:dyDescent="0.3">
      <c r="A15" s="68">
        <v>51059</v>
      </c>
      <c r="B15" s="68" t="s">
        <v>955</v>
      </c>
      <c r="C15" s="68">
        <v>2104008530</v>
      </c>
      <c r="D15" s="69">
        <v>3.788650052816E-3</v>
      </c>
      <c r="E15" s="70">
        <v>0</v>
      </c>
      <c r="F15" s="68" t="str">
        <f t="shared" si="0"/>
        <v>2104008530-51059-NOX</v>
      </c>
      <c r="G15" s="68" t="s">
        <v>3750</v>
      </c>
    </row>
    <row r="16" spans="1:8" x14ac:dyDescent="0.3">
      <c r="A16" s="68">
        <v>51107</v>
      </c>
      <c r="B16" s="68" t="s">
        <v>955</v>
      </c>
      <c r="C16" s="68">
        <v>2104008530</v>
      </c>
      <c r="D16" s="69">
        <v>0.20111469132572801</v>
      </c>
      <c r="E16" s="70">
        <v>0</v>
      </c>
      <c r="F16" s="68" t="str">
        <f t="shared" si="0"/>
        <v>2104008530-51107-NOX</v>
      </c>
      <c r="G16" s="68" t="s">
        <v>3750</v>
      </c>
    </row>
    <row r="17" spans="1:7" x14ac:dyDescent="0.3">
      <c r="A17" s="68">
        <v>51153</v>
      </c>
      <c r="B17" s="68" t="s">
        <v>955</v>
      </c>
      <c r="C17" s="68">
        <v>2104008530</v>
      </c>
      <c r="D17" s="69">
        <v>0.17092973620207999</v>
      </c>
      <c r="E17" s="70">
        <v>0</v>
      </c>
      <c r="F17" s="68" t="str">
        <f t="shared" si="0"/>
        <v>2104008530-51153-NOX</v>
      </c>
      <c r="G17" s="68" t="s">
        <v>3750</v>
      </c>
    </row>
    <row r="18" spans="1:7" x14ac:dyDescent="0.3">
      <c r="A18" s="39">
        <v>24009</v>
      </c>
      <c r="B18" s="39" t="s">
        <v>12</v>
      </c>
      <c r="C18">
        <v>2104008620</v>
      </c>
      <c r="D18" s="76">
        <v>11.6239149054742</v>
      </c>
      <c r="E18" s="83">
        <v>5.2759236135984707E-3</v>
      </c>
      <c r="F18" s="39" t="str">
        <f t="shared" si="0"/>
        <v>2104008620-24009-VOC</v>
      </c>
      <c r="G18" s="68"/>
    </row>
    <row r="19" spans="1:7" x14ac:dyDescent="0.3">
      <c r="A19" s="39">
        <v>24017</v>
      </c>
      <c r="B19" s="39" t="s">
        <v>12</v>
      </c>
      <c r="C19">
        <v>2104008620</v>
      </c>
      <c r="D19" s="64">
        <v>17.455334171939</v>
      </c>
      <c r="E19" s="71">
        <v>7.9227188507388965E-3</v>
      </c>
      <c r="F19" s="39" t="str">
        <f t="shared" si="0"/>
        <v>2104008620-24017-VOC</v>
      </c>
    </row>
    <row r="20" spans="1:7" x14ac:dyDescent="0.3">
      <c r="A20" s="39">
        <v>24021</v>
      </c>
      <c r="B20" s="39" t="s">
        <v>12</v>
      </c>
      <c r="C20">
        <v>2104008620</v>
      </c>
      <c r="D20" s="64">
        <v>27.246601639294301</v>
      </c>
      <c r="E20" s="71">
        <v>1.2366830809417325E-2</v>
      </c>
      <c r="F20" s="39" t="str">
        <f t="shared" si="0"/>
        <v>2104008620-24021-VOC</v>
      </c>
    </row>
    <row r="21" spans="1:7" x14ac:dyDescent="0.3">
      <c r="A21" s="39">
        <v>24031</v>
      </c>
      <c r="B21" s="39" t="s">
        <v>12</v>
      </c>
      <c r="C21">
        <v>2104008620</v>
      </c>
      <c r="D21" s="64">
        <v>4.59848015020125</v>
      </c>
      <c r="E21" s="71">
        <v>2.0871823484947373E-3</v>
      </c>
      <c r="F21" s="39" t="str">
        <f t="shared" si="0"/>
        <v>2104008620-24031-VOC</v>
      </c>
    </row>
    <row r="22" spans="1:7" x14ac:dyDescent="0.3">
      <c r="A22" s="39">
        <v>24033</v>
      </c>
      <c r="B22" s="39" t="s">
        <v>12</v>
      </c>
      <c r="C22">
        <v>2104008620</v>
      </c>
      <c r="D22" s="64">
        <v>9.0241465282693607</v>
      </c>
      <c r="E22" s="71">
        <v>4.0959270734722145E-3</v>
      </c>
      <c r="F22" s="39" t="str">
        <f t="shared" si="0"/>
        <v>2104008620-24033-VOC</v>
      </c>
    </row>
    <row r="23" spans="1:7" x14ac:dyDescent="0.3">
      <c r="A23" s="39">
        <v>51059</v>
      </c>
      <c r="B23" s="39" t="s">
        <v>12</v>
      </c>
      <c r="C23">
        <v>2104008620</v>
      </c>
      <c r="D23" s="64">
        <v>0.51518988214105599</v>
      </c>
      <c r="E23" s="71">
        <v>2.3383709247518146E-4</v>
      </c>
      <c r="F23" s="39" t="str">
        <f t="shared" si="0"/>
        <v>2104008620-51059-VOC</v>
      </c>
    </row>
    <row r="24" spans="1:7" x14ac:dyDescent="0.3">
      <c r="A24" s="39">
        <v>51600</v>
      </c>
      <c r="B24" s="39" t="s">
        <v>12</v>
      </c>
      <c r="C24">
        <v>2104008620</v>
      </c>
      <c r="D24" s="64">
        <v>3.5241670306400001E-4</v>
      </c>
      <c r="E24" s="71">
        <v>1.5995674612571736E-7</v>
      </c>
      <c r="F24" s="39" t="str">
        <f t="shared" si="0"/>
        <v>2104008620-51600-VOC</v>
      </c>
    </row>
    <row r="25" spans="1:7" x14ac:dyDescent="0.3">
      <c r="A25" s="39">
        <v>51107</v>
      </c>
      <c r="B25" s="39" t="s">
        <v>12</v>
      </c>
      <c r="C25">
        <v>2104008620</v>
      </c>
      <c r="D25" s="64">
        <v>27.348072975724801</v>
      </c>
      <c r="E25" s="71">
        <v>1.241288715311311E-2</v>
      </c>
      <c r="F25" s="39" t="str">
        <f t="shared" si="0"/>
        <v>2104008620-51107-VOC</v>
      </c>
    </row>
    <row r="26" spans="1:7" x14ac:dyDescent="0.3">
      <c r="A26" s="39">
        <v>51683</v>
      </c>
      <c r="B26" s="39" t="s">
        <v>12</v>
      </c>
      <c r="C26">
        <v>2104008620</v>
      </c>
      <c r="D26" s="64">
        <v>1.5194505453321001E-3</v>
      </c>
      <c r="E26" s="71">
        <v>6.8965620249313642E-7</v>
      </c>
      <c r="F26" s="39" t="str">
        <f t="shared" si="0"/>
        <v>2104008620-51683-VOC</v>
      </c>
    </row>
    <row r="27" spans="1:7" x14ac:dyDescent="0.3">
      <c r="A27" s="39">
        <v>51153</v>
      </c>
      <c r="B27" s="39" t="s">
        <v>12</v>
      </c>
      <c r="C27">
        <v>2104008620</v>
      </c>
      <c r="D27" s="64">
        <v>23.243448539977599</v>
      </c>
      <c r="E27" s="71">
        <v>1.0549858632892838E-2</v>
      </c>
      <c r="F27" s="39" t="str">
        <f t="shared" si="0"/>
        <v>2104008620-51153-VOC</v>
      </c>
    </row>
    <row r="28" spans="1:7" x14ac:dyDescent="0.3">
      <c r="A28" s="39">
        <v>24009</v>
      </c>
      <c r="B28" s="39" t="s">
        <v>955</v>
      </c>
      <c r="C28">
        <v>2104008620</v>
      </c>
      <c r="D28" s="76">
        <v>0.34492326291542502</v>
      </c>
      <c r="E28" s="71">
        <v>1.5655558411201964E-4</v>
      </c>
      <c r="F28" s="39" t="str">
        <f t="shared" si="0"/>
        <v>2104008620-24009-NOX</v>
      </c>
    </row>
    <row r="29" spans="1:7" x14ac:dyDescent="0.3">
      <c r="A29" s="39">
        <v>24017</v>
      </c>
      <c r="B29" s="39" t="s">
        <v>955</v>
      </c>
      <c r="C29">
        <v>2104008620</v>
      </c>
      <c r="D29" s="64">
        <v>0.51796237297886805</v>
      </c>
      <c r="E29" s="71">
        <v>2.3509548519386948E-4</v>
      </c>
      <c r="F29" s="39" t="str">
        <f t="shared" si="0"/>
        <v>2104008620-24017-NOX</v>
      </c>
    </row>
    <row r="30" spans="1:7" x14ac:dyDescent="0.3">
      <c r="A30" s="39">
        <v>24021</v>
      </c>
      <c r="B30" s="39" t="s">
        <v>955</v>
      </c>
      <c r="C30">
        <v>2104008620</v>
      </c>
      <c r="D30" s="64">
        <v>0.80850446845885404</v>
      </c>
      <c r="E30" s="71">
        <v>3.66968259104606E-4</v>
      </c>
      <c r="F30" s="39" t="str">
        <f t="shared" si="0"/>
        <v>2104008620-24021-NOX</v>
      </c>
    </row>
    <row r="31" spans="1:7" x14ac:dyDescent="0.3">
      <c r="A31" s="39">
        <v>24031</v>
      </c>
      <c r="B31" s="39" t="s">
        <v>955</v>
      </c>
      <c r="C31">
        <v>2104008620</v>
      </c>
      <c r="D31" s="64">
        <v>0.136453397074492</v>
      </c>
      <c r="E31" s="71">
        <v>6.193418530980478E-5</v>
      </c>
      <c r="F31" s="39" t="str">
        <f t="shared" si="0"/>
        <v>2104008620-24031-NOX</v>
      </c>
    </row>
    <row r="32" spans="1:7" x14ac:dyDescent="0.3">
      <c r="A32" s="39">
        <v>24033</v>
      </c>
      <c r="B32" s="39" t="s">
        <v>955</v>
      </c>
      <c r="C32">
        <v>2104008620</v>
      </c>
      <c r="D32" s="64">
        <v>0.26777868425732898</v>
      </c>
      <c r="E32" s="71">
        <v>1.2154079713937279E-4</v>
      </c>
      <c r="F32" s="39" t="str">
        <f t="shared" si="0"/>
        <v>2104008620-24033-NOX</v>
      </c>
    </row>
    <row r="33" spans="1:6" x14ac:dyDescent="0.3">
      <c r="A33" s="39">
        <v>51059</v>
      </c>
      <c r="B33" s="39" t="s">
        <v>955</v>
      </c>
      <c r="C33">
        <v>2104008620</v>
      </c>
      <c r="D33" s="64">
        <v>1.52875328979712E-2</v>
      </c>
      <c r="E33" s="71">
        <v>6.9387858106295517E-6</v>
      </c>
      <c r="F33" s="39" t="str">
        <f t="shared" si="0"/>
        <v>2104008620-51059-NOX</v>
      </c>
    </row>
    <row r="34" spans="1:6" x14ac:dyDescent="0.3">
      <c r="A34" s="39">
        <v>51107</v>
      </c>
      <c r="B34" s="39" t="s">
        <v>955</v>
      </c>
      <c r="C34">
        <v>2104008620</v>
      </c>
      <c r="D34" s="64">
        <v>0.81151550695551999</v>
      </c>
      <c r="E34" s="71">
        <v>3.6833492508893222E-4</v>
      </c>
      <c r="F34" s="39" t="str">
        <f t="shared" si="0"/>
        <v>2104008620-51107-NOX</v>
      </c>
    </row>
    <row r="35" spans="1:6" x14ac:dyDescent="0.3">
      <c r="A35" s="39">
        <v>51153</v>
      </c>
      <c r="B35" s="39" t="s">
        <v>955</v>
      </c>
      <c r="C35">
        <v>2104008620</v>
      </c>
      <c r="D35" s="64">
        <v>0.68971666649212804</v>
      </c>
      <c r="E35" s="71">
        <v>3.1305222698460475E-4</v>
      </c>
      <c r="F35" s="39" t="str">
        <f t="shared" si="0"/>
        <v>2104008620-51153-NOX</v>
      </c>
    </row>
    <row r="36" spans="1:6" x14ac:dyDescent="0.3">
      <c r="A36" s="39">
        <v>24009</v>
      </c>
      <c r="B36" s="39" t="s">
        <v>12</v>
      </c>
      <c r="C36" s="39">
        <v>2104008630</v>
      </c>
      <c r="D36" s="64">
        <v>1.6481333929997101E-2</v>
      </c>
      <c r="E36" s="71">
        <v>7.4806344998209612E-6</v>
      </c>
      <c r="F36" s="39" t="str">
        <f t="shared" si="0"/>
        <v>2104008630-24009-VOC</v>
      </c>
    </row>
    <row r="37" spans="1:6" x14ac:dyDescent="0.3">
      <c r="A37" s="39">
        <v>24017</v>
      </c>
      <c r="B37" s="39" t="s">
        <v>12</v>
      </c>
      <c r="C37" s="39">
        <v>2104008630</v>
      </c>
      <c r="D37" s="64">
        <v>2.4749595205456301E-2</v>
      </c>
      <c r="E37" s="71">
        <v>1.1233476400448881E-5</v>
      </c>
      <c r="F37" s="39" t="str">
        <f t="shared" si="0"/>
        <v>2104008630-24017-VOC</v>
      </c>
    </row>
    <row r="38" spans="1:6" x14ac:dyDescent="0.3">
      <c r="A38" s="39">
        <v>24021</v>
      </c>
      <c r="B38" s="39" t="s">
        <v>12</v>
      </c>
      <c r="C38" s="39">
        <v>2104008630</v>
      </c>
      <c r="D38" s="64">
        <v>3.8632453753891502E-2</v>
      </c>
      <c r="E38" s="71">
        <v>1.7534701231804321E-5</v>
      </c>
      <c r="F38" s="39" t="str">
        <f t="shared" si="0"/>
        <v>2104008630-24021-VOC</v>
      </c>
    </row>
    <row r="39" spans="1:6" x14ac:dyDescent="0.3">
      <c r="A39" s="39">
        <v>24031</v>
      </c>
      <c r="B39" s="39" t="s">
        <v>12</v>
      </c>
      <c r="C39" s="39">
        <v>2104008630</v>
      </c>
      <c r="D39" s="64">
        <v>6.5200999560863001E-3</v>
      </c>
      <c r="E39" s="71">
        <v>2.9593772494960233E-6</v>
      </c>
      <c r="F39" s="39" t="str">
        <f t="shared" si="0"/>
        <v>2104008630-24031-VOC</v>
      </c>
    </row>
    <row r="40" spans="1:6" x14ac:dyDescent="0.3">
      <c r="A40" s="39">
        <v>24033</v>
      </c>
      <c r="B40" s="39" t="s">
        <v>12</v>
      </c>
      <c r="C40" s="39">
        <v>2104008630</v>
      </c>
      <c r="D40" s="64">
        <v>1.27951638620357E-2</v>
      </c>
      <c r="E40" s="71">
        <v>5.8075362482036361E-6</v>
      </c>
      <c r="F40" s="39" t="str">
        <f t="shared" si="0"/>
        <v>2104008630-24033-VOC</v>
      </c>
    </row>
    <row r="41" spans="1:6" x14ac:dyDescent="0.3">
      <c r="A41" s="39">
        <v>51059</v>
      </c>
      <c r="B41" s="39" t="s">
        <v>12</v>
      </c>
      <c r="C41" s="39">
        <v>2104008630</v>
      </c>
      <c r="D41" s="64">
        <v>7.3047832063350001E-4</v>
      </c>
      <c r="E41" s="71">
        <v>3.3155334088320355E-7</v>
      </c>
      <c r="F41" s="39" t="str">
        <f t="shared" si="0"/>
        <v>2104008630-51059-VOC</v>
      </c>
    </row>
    <row r="42" spans="1:6" x14ac:dyDescent="0.3">
      <c r="A42" s="39">
        <v>51107</v>
      </c>
      <c r="B42" s="39" t="s">
        <v>12</v>
      </c>
      <c r="C42" s="39">
        <v>2104008630</v>
      </c>
      <c r="D42" s="64">
        <v>3.8776321879312001E-2</v>
      </c>
      <c r="E42" s="71">
        <v>1.7600000853001024E-5</v>
      </c>
      <c r="F42" s="39" t="str">
        <f t="shared" si="0"/>
        <v>2104008630-51107-VOC</v>
      </c>
    </row>
    <row r="43" spans="1:6" x14ac:dyDescent="0.3">
      <c r="A43" s="39">
        <v>51153</v>
      </c>
      <c r="B43" s="39" t="s">
        <v>12</v>
      </c>
      <c r="C43" s="39">
        <v>2104008630</v>
      </c>
      <c r="D43" s="64">
        <v>3.2956456851696E-2</v>
      </c>
      <c r="E43" s="71">
        <v>1.4958449914539252E-5</v>
      </c>
      <c r="F43" s="39" t="str">
        <f t="shared" si="0"/>
        <v>2104008630-51153-VOC</v>
      </c>
    </row>
    <row r="44" spans="1:6" x14ac:dyDescent="0.3">
      <c r="A44" s="39">
        <v>24009</v>
      </c>
      <c r="B44" s="39" t="s">
        <v>955</v>
      </c>
      <c r="C44" s="39">
        <v>2104008630</v>
      </c>
      <c r="D44" s="64">
        <v>2.84936558093721E-2</v>
      </c>
      <c r="E44" s="71">
        <v>1.2932850312902456E-5</v>
      </c>
      <c r="F44" s="39" t="str">
        <f t="shared" si="0"/>
        <v>2104008630-24009-NOX</v>
      </c>
    </row>
    <row r="45" spans="1:6" x14ac:dyDescent="0.3">
      <c r="A45" s="39">
        <v>24017</v>
      </c>
      <c r="B45" s="39" t="s">
        <v>955</v>
      </c>
      <c r="C45" s="39">
        <v>2104008630</v>
      </c>
      <c r="D45" s="64">
        <v>4.2788195253279301E-2</v>
      </c>
      <c r="E45" s="71">
        <v>1.9420931033633446E-5</v>
      </c>
      <c r="F45" s="39" t="str">
        <f t="shared" si="0"/>
        <v>2104008630-24017-NOX</v>
      </c>
    </row>
    <row r="46" spans="1:6" x14ac:dyDescent="0.3">
      <c r="A46" s="39">
        <v>24021</v>
      </c>
      <c r="B46" s="39" t="s">
        <v>955</v>
      </c>
      <c r="C46" s="39">
        <v>2104008630</v>
      </c>
      <c r="D46" s="64">
        <v>6.6789502669978795E-2</v>
      </c>
      <c r="E46" s="71">
        <v>3.0314770638168573E-5</v>
      </c>
      <c r="F46" s="39" t="str">
        <f t="shared" si="0"/>
        <v>2104008630-24021-NOX</v>
      </c>
    </row>
    <row r="47" spans="1:6" x14ac:dyDescent="0.3">
      <c r="A47" s="39">
        <v>24031</v>
      </c>
      <c r="B47" s="39" t="s">
        <v>955</v>
      </c>
      <c r="C47" s="39">
        <v>2104008630</v>
      </c>
      <c r="D47" s="64">
        <v>1.12722379250416E-2</v>
      </c>
      <c r="E47" s="71">
        <v>5.1163026166700122E-6</v>
      </c>
      <c r="F47" s="39" t="str">
        <f t="shared" si="0"/>
        <v>2104008630-24031-NOX</v>
      </c>
    </row>
    <row r="48" spans="1:6" x14ac:dyDescent="0.3">
      <c r="A48" s="39">
        <v>24033</v>
      </c>
      <c r="B48" s="39" t="s">
        <v>955</v>
      </c>
      <c r="C48" s="39">
        <v>2104008630</v>
      </c>
      <c r="D48" s="64">
        <v>2.2120845891429E-2</v>
      </c>
      <c r="E48" s="71">
        <v>1.0040325840341471E-5</v>
      </c>
      <c r="F48" s="39" t="str">
        <f t="shared" si="0"/>
        <v>2104008630-24033-NOX</v>
      </c>
    </row>
    <row r="49" spans="1:6" x14ac:dyDescent="0.3">
      <c r="A49" s="39">
        <v>51059</v>
      </c>
      <c r="B49" s="39" t="s">
        <v>955</v>
      </c>
      <c r="C49" s="39">
        <v>2104008630</v>
      </c>
      <c r="D49" s="64">
        <v>1.2628830248355E-3</v>
      </c>
      <c r="E49" s="71">
        <v>5.7320398730761921E-7</v>
      </c>
      <c r="F49" s="39" t="str">
        <f t="shared" si="0"/>
        <v>2104008630-51059-NOX</v>
      </c>
    </row>
    <row r="50" spans="1:6" x14ac:dyDescent="0.3">
      <c r="A50" s="39">
        <v>51107</v>
      </c>
      <c r="B50" s="39" t="s">
        <v>955</v>
      </c>
      <c r="C50" s="39">
        <v>2104008630</v>
      </c>
      <c r="D50" s="64">
        <v>6.7038233702940805E-2</v>
      </c>
      <c r="E50" s="71">
        <v>3.0427665987189145E-5</v>
      </c>
      <c r="F50" s="39" t="str">
        <f t="shared" si="0"/>
        <v>2104008630-51107-NOX</v>
      </c>
    </row>
    <row r="51" spans="1:6" x14ac:dyDescent="0.3">
      <c r="A51" s="39">
        <v>51153</v>
      </c>
      <c r="B51" s="39" t="s">
        <v>955</v>
      </c>
      <c r="C51" s="39">
        <v>2104008630</v>
      </c>
      <c r="D51" s="64">
        <v>5.6976595039184001E-2</v>
      </c>
      <c r="E51" s="71">
        <v>2.5860836528328419E-5</v>
      </c>
      <c r="F51" s="39" t="str">
        <f t="shared" si="0"/>
        <v>2104008630-51153-NOX</v>
      </c>
    </row>
    <row r="52" spans="1:6" x14ac:dyDescent="0.3">
      <c r="A52">
        <v>24009</v>
      </c>
      <c r="B52" t="s">
        <v>12</v>
      </c>
      <c r="C52">
        <v>2801500141</v>
      </c>
      <c r="D52" s="72">
        <v>2.7708680000000001</v>
      </c>
      <c r="E52" s="73">
        <v>7.5914191780821916E-3</v>
      </c>
      <c r="F52" s="39" t="str">
        <f t="shared" si="0"/>
        <v>2801500141-24009-VOC</v>
      </c>
    </row>
    <row r="53" spans="1:6" x14ac:dyDescent="0.3">
      <c r="A53">
        <v>24017</v>
      </c>
      <c r="B53" t="s">
        <v>12</v>
      </c>
      <c r="C53">
        <v>2801500141</v>
      </c>
      <c r="D53" s="72">
        <v>1.3854340000000001</v>
      </c>
      <c r="E53" s="73">
        <v>3.7957095890410958E-3</v>
      </c>
      <c r="F53" s="39" t="str">
        <f t="shared" si="0"/>
        <v>2801500141-24017-VOC</v>
      </c>
    </row>
    <row r="54" spans="1:6" x14ac:dyDescent="0.3">
      <c r="A54">
        <v>24021</v>
      </c>
      <c r="B54" t="s">
        <v>12</v>
      </c>
      <c r="C54">
        <v>2801500141</v>
      </c>
      <c r="D54" s="72">
        <v>3.4635850000000001</v>
      </c>
      <c r="E54" s="73">
        <v>9.4892739726027409E-3</v>
      </c>
      <c r="F54" s="39" t="str">
        <f t="shared" si="0"/>
        <v>2801500141-24021-VOC</v>
      </c>
    </row>
    <row r="55" spans="1:6" x14ac:dyDescent="0.3">
      <c r="A55">
        <v>24031</v>
      </c>
      <c r="B55" t="s">
        <v>12</v>
      </c>
      <c r="C55">
        <v>2801500141</v>
      </c>
      <c r="D55" s="72">
        <v>0.69271700000000003</v>
      </c>
      <c r="E55" s="73">
        <v>1.8978547945205479E-3</v>
      </c>
      <c r="F55" s="39" t="str">
        <f t="shared" si="0"/>
        <v>2801500141-24031-VOC</v>
      </c>
    </row>
    <row r="56" spans="1:6" x14ac:dyDescent="0.3">
      <c r="A56">
        <v>24033</v>
      </c>
      <c r="B56" t="s">
        <v>12</v>
      </c>
      <c r="C56">
        <v>2801500141</v>
      </c>
      <c r="D56" s="72">
        <v>0.69271700000000003</v>
      </c>
      <c r="E56" s="73">
        <v>1.8978547945205479E-3</v>
      </c>
      <c r="F56" s="39" t="str">
        <f t="shared" si="0"/>
        <v>2801500141-24033-VOC</v>
      </c>
    </row>
    <row r="57" spans="1:6" x14ac:dyDescent="0.3">
      <c r="A57">
        <v>51107</v>
      </c>
      <c r="B57" t="s">
        <v>12</v>
      </c>
      <c r="C57">
        <v>2801500141</v>
      </c>
      <c r="D57" s="72">
        <v>0.69271700000000003</v>
      </c>
      <c r="E57" s="73">
        <v>1.8978547945205479E-3</v>
      </c>
      <c r="F57" s="39" t="str">
        <f t="shared" si="0"/>
        <v>2801500141-51107-VOC</v>
      </c>
    </row>
    <row r="58" spans="1:6" x14ac:dyDescent="0.3">
      <c r="A58">
        <v>51153</v>
      </c>
      <c r="B58" t="s">
        <v>12</v>
      </c>
      <c r="C58">
        <v>2801500141</v>
      </c>
      <c r="D58" s="72">
        <v>1.3854340000000001</v>
      </c>
      <c r="E58" s="73">
        <v>3.7957095890410958E-3</v>
      </c>
      <c r="F58" s="39" t="str">
        <f t="shared" si="0"/>
        <v>2801500141-51153-VOC</v>
      </c>
    </row>
    <row r="59" spans="1:6" x14ac:dyDescent="0.3">
      <c r="A59">
        <v>24009</v>
      </c>
      <c r="B59" t="s">
        <v>955</v>
      </c>
      <c r="C59">
        <v>2801500141</v>
      </c>
      <c r="D59" s="72">
        <v>0.94875600000000004</v>
      </c>
      <c r="E59" s="73">
        <v>2.599331506849315E-3</v>
      </c>
      <c r="F59" s="39" t="str">
        <f t="shared" si="0"/>
        <v>2801500141-24009-NOX</v>
      </c>
    </row>
    <row r="60" spans="1:6" x14ac:dyDescent="0.3">
      <c r="A60">
        <v>24017</v>
      </c>
      <c r="B60" t="s">
        <v>955</v>
      </c>
      <c r="C60">
        <v>2801500141</v>
      </c>
      <c r="D60" s="72">
        <v>0.47437800000000002</v>
      </c>
      <c r="E60" s="73">
        <v>1.2996657534246575E-3</v>
      </c>
      <c r="F60" s="39" t="str">
        <f t="shared" si="0"/>
        <v>2801500141-24017-NOX</v>
      </c>
    </row>
    <row r="61" spans="1:6" x14ac:dyDescent="0.3">
      <c r="A61">
        <v>24021</v>
      </c>
      <c r="B61" t="s">
        <v>955</v>
      </c>
      <c r="C61">
        <v>2801500141</v>
      </c>
      <c r="D61" s="72">
        <v>1.185945</v>
      </c>
      <c r="E61" s="73">
        <v>3.2491643835616439E-3</v>
      </c>
      <c r="F61" s="39" t="str">
        <f t="shared" si="0"/>
        <v>2801500141-24021-NOX</v>
      </c>
    </row>
    <row r="62" spans="1:6" x14ac:dyDescent="0.3">
      <c r="A62">
        <v>24031</v>
      </c>
      <c r="B62" t="s">
        <v>955</v>
      </c>
      <c r="C62">
        <v>2801500141</v>
      </c>
      <c r="D62" s="72">
        <v>0.23718900000000001</v>
      </c>
      <c r="E62" s="73">
        <v>6.4983287671232875E-4</v>
      </c>
      <c r="F62" s="39" t="str">
        <f t="shared" si="0"/>
        <v>2801500141-24031-NOX</v>
      </c>
    </row>
    <row r="63" spans="1:6" x14ac:dyDescent="0.3">
      <c r="A63">
        <v>24033</v>
      </c>
      <c r="B63" t="s">
        <v>955</v>
      </c>
      <c r="C63">
        <v>2801500141</v>
      </c>
      <c r="D63" s="72">
        <v>0.23718900000000001</v>
      </c>
      <c r="E63" s="73">
        <v>6.4983287671232875E-4</v>
      </c>
      <c r="F63" s="39" t="str">
        <f t="shared" si="0"/>
        <v>2801500141-24033-NOX</v>
      </c>
    </row>
    <row r="64" spans="1:6" x14ac:dyDescent="0.3">
      <c r="A64">
        <v>51107</v>
      </c>
      <c r="B64" t="s">
        <v>955</v>
      </c>
      <c r="C64">
        <v>2801500141</v>
      </c>
      <c r="D64" s="72">
        <v>0.23718900000000001</v>
      </c>
      <c r="E64" s="73">
        <v>6.4983287671232875E-4</v>
      </c>
      <c r="F64" s="39" t="str">
        <f t="shared" si="0"/>
        <v>2801500141-51107-NOX</v>
      </c>
    </row>
    <row r="65" spans="1:6" x14ac:dyDescent="0.3">
      <c r="A65">
        <v>51153</v>
      </c>
      <c r="B65" t="s">
        <v>955</v>
      </c>
      <c r="C65">
        <v>2801500141</v>
      </c>
      <c r="D65" s="72">
        <v>0.47437800000000002</v>
      </c>
      <c r="E65" s="73">
        <v>1.2996657534246575E-3</v>
      </c>
      <c r="F65" s="39" t="str">
        <f t="shared" si="0"/>
        <v>2801500141-51153-NOX</v>
      </c>
    </row>
    <row r="66" spans="1:6" x14ac:dyDescent="0.3">
      <c r="A66">
        <v>24009</v>
      </c>
      <c r="B66" t="s">
        <v>12</v>
      </c>
      <c r="C66">
        <v>2801500150</v>
      </c>
      <c r="D66" s="72">
        <v>1.1637649999999999</v>
      </c>
      <c r="E66" s="73">
        <v>3.1883972602739724E-3</v>
      </c>
      <c r="F66" s="39" t="str">
        <f t="shared" si="0"/>
        <v>2801500150-24009-VOC</v>
      </c>
    </row>
    <row r="67" spans="1:6" x14ac:dyDescent="0.3">
      <c r="A67">
        <v>24017</v>
      </c>
      <c r="B67" t="s">
        <v>12</v>
      </c>
      <c r="C67">
        <v>2801500150</v>
      </c>
      <c r="D67" s="72">
        <v>9.3101199999999995</v>
      </c>
      <c r="E67" s="73">
        <v>2.550717808219178E-2</v>
      </c>
      <c r="F67" s="39" t="str">
        <f t="shared" si="0"/>
        <v>2801500150-24017-VOC</v>
      </c>
    </row>
    <row r="68" spans="1:6" x14ac:dyDescent="0.3">
      <c r="A68">
        <v>51107</v>
      </c>
      <c r="B68" t="s">
        <v>12</v>
      </c>
      <c r="C68">
        <v>2801500150</v>
      </c>
      <c r="D68" s="72">
        <v>1.1637649999999999</v>
      </c>
      <c r="E68" s="73">
        <v>3.1883972602739724E-3</v>
      </c>
      <c r="F68" s="39" t="str">
        <f t="shared" si="0"/>
        <v>2801500150-51107-VOC</v>
      </c>
    </row>
    <row r="69" spans="1:6" x14ac:dyDescent="0.3">
      <c r="A69">
        <v>51153</v>
      </c>
      <c r="B69" t="s">
        <v>12</v>
      </c>
      <c r="C69">
        <v>2801500150</v>
      </c>
      <c r="D69" s="72">
        <v>3.491295</v>
      </c>
      <c r="E69" s="73">
        <v>9.5651917808219182E-3</v>
      </c>
      <c r="F69" s="39" t="str">
        <f t="shared" ref="F69:F132" si="1">TRIM(C69) &amp; "-" &amp; A69 &amp; "-" &amp; TRIM(B69)</f>
        <v>2801500150-51153-VOC</v>
      </c>
    </row>
    <row r="70" spans="1:6" x14ac:dyDescent="0.3">
      <c r="A70">
        <v>24009</v>
      </c>
      <c r="B70" t="s">
        <v>955</v>
      </c>
      <c r="C70">
        <v>2801500150</v>
      </c>
      <c r="D70" s="72">
        <v>0.40069399999999999</v>
      </c>
      <c r="E70" s="73">
        <v>1.0977917808219178E-3</v>
      </c>
      <c r="F70" s="39" t="str">
        <f t="shared" si="1"/>
        <v>2801500150-24009-NOX</v>
      </c>
    </row>
    <row r="71" spans="1:6" x14ac:dyDescent="0.3">
      <c r="A71">
        <v>24017</v>
      </c>
      <c r="B71" t="s">
        <v>955</v>
      </c>
      <c r="C71">
        <v>2801500150</v>
      </c>
      <c r="D71" s="72">
        <v>3.205552</v>
      </c>
      <c r="E71" s="73">
        <v>8.7823342465753428E-3</v>
      </c>
      <c r="F71" s="39" t="str">
        <f t="shared" si="1"/>
        <v>2801500150-24017-NOX</v>
      </c>
    </row>
    <row r="72" spans="1:6" x14ac:dyDescent="0.3">
      <c r="A72">
        <v>51107</v>
      </c>
      <c r="B72" t="s">
        <v>955</v>
      </c>
      <c r="C72">
        <v>2801500150</v>
      </c>
      <c r="D72" s="72">
        <v>0.40069399999999999</v>
      </c>
      <c r="E72" s="73">
        <v>1.0977917808219178E-3</v>
      </c>
      <c r="F72" s="39" t="str">
        <f t="shared" si="1"/>
        <v>2801500150-51107-NOX</v>
      </c>
    </row>
    <row r="73" spans="1:6" x14ac:dyDescent="0.3">
      <c r="A73">
        <v>51153</v>
      </c>
      <c r="B73" t="s">
        <v>955</v>
      </c>
      <c r="C73">
        <v>2801500150</v>
      </c>
      <c r="D73" s="72">
        <v>1.2020820000000001</v>
      </c>
      <c r="E73" s="73">
        <v>3.2933753424657535E-3</v>
      </c>
      <c r="F73" s="39" t="str">
        <f t="shared" si="1"/>
        <v>2801500150-51153-NOX</v>
      </c>
    </row>
    <row r="74" spans="1:6" x14ac:dyDescent="0.3">
      <c r="A74">
        <v>24021</v>
      </c>
      <c r="B74" t="s">
        <v>12</v>
      </c>
      <c r="C74">
        <v>2801500171</v>
      </c>
      <c r="D74" s="72">
        <v>0.60404899999999995</v>
      </c>
      <c r="E74" s="73">
        <v>1.6549287671232876E-3</v>
      </c>
      <c r="F74" s="39" t="str">
        <f t="shared" si="1"/>
        <v>2801500171-24021-VOC</v>
      </c>
    </row>
    <row r="75" spans="1:6" x14ac:dyDescent="0.3">
      <c r="A75">
        <v>24021</v>
      </c>
      <c r="B75" t="s">
        <v>955</v>
      </c>
      <c r="C75">
        <v>2801500171</v>
      </c>
      <c r="D75" s="72">
        <v>0.18299499999999999</v>
      </c>
      <c r="E75" s="73">
        <v>5.0135616438356167E-4</v>
      </c>
      <c r="F75" s="39" t="str">
        <f t="shared" si="1"/>
        <v>2801500171-24021-NOX</v>
      </c>
    </row>
    <row r="76" spans="1:6" x14ac:dyDescent="0.3">
      <c r="A76">
        <v>51107</v>
      </c>
      <c r="B76" t="s">
        <v>12</v>
      </c>
      <c r="C76">
        <v>2801500262</v>
      </c>
      <c r="D76" s="72">
        <v>1.2071620000000001</v>
      </c>
      <c r="E76" s="73">
        <v>3.3072931506849318E-3</v>
      </c>
      <c r="F76" s="39" t="str">
        <f t="shared" si="1"/>
        <v>2801500262-51107-VOC</v>
      </c>
    </row>
    <row r="77" spans="1:6" x14ac:dyDescent="0.3">
      <c r="A77">
        <v>51107</v>
      </c>
      <c r="B77" t="s">
        <v>955</v>
      </c>
      <c r="C77">
        <v>2801500262</v>
      </c>
      <c r="D77" s="72">
        <v>0.29217799999999999</v>
      </c>
      <c r="E77" s="73">
        <v>8.0048767123287669E-4</v>
      </c>
      <c r="F77" s="39" t="str">
        <f t="shared" si="1"/>
        <v>2801500262-51107-NOX</v>
      </c>
    </row>
    <row r="78" spans="1:6" x14ac:dyDescent="0.3">
      <c r="A78">
        <v>24017</v>
      </c>
      <c r="B78" t="s">
        <v>12</v>
      </c>
      <c r="C78">
        <v>2810005001</v>
      </c>
      <c r="D78" s="74">
        <v>4.0900000000000002E-4</v>
      </c>
      <c r="E78" s="73">
        <v>0</v>
      </c>
      <c r="F78" s="39" t="str">
        <f t="shared" si="1"/>
        <v>2810005001-24017-VOC</v>
      </c>
    </row>
    <row r="79" spans="1:6" x14ac:dyDescent="0.3">
      <c r="A79">
        <v>24017</v>
      </c>
      <c r="B79" t="s">
        <v>955</v>
      </c>
      <c r="C79">
        <v>2810005001</v>
      </c>
      <c r="D79" s="74">
        <v>9.1600000000000004E-4</v>
      </c>
      <c r="E79" s="73">
        <v>0</v>
      </c>
      <c r="F79" s="39" t="str">
        <f t="shared" si="1"/>
        <v>2810005001-24017-NOX</v>
      </c>
    </row>
    <row r="80" spans="1:6" x14ac:dyDescent="0.3">
      <c r="A80">
        <v>11001</v>
      </c>
      <c r="B80" t="s">
        <v>12</v>
      </c>
      <c r="C80">
        <v>2810025000</v>
      </c>
      <c r="D80" s="64">
        <v>6.690696</v>
      </c>
      <c r="E80" s="73">
        <v>3.6690913548387098E-2</v>
      </c>
      <c r="F80" s="39" t="str">
        <f t="shared" si="1"/>
        <v>2810025000-11001-VOC</v>
      </c>
    </row>
    <row r="81" spans="1:6" x14ac:dyDescent="0.3">
      <c r="A81">
        <v>24009</v>
      </c>
      <c r="B81" t="s">
        <v>12</v>
      </c>
      <c r="C81">
        <v>2810025000</v>
      </c>
      <c r="D81" s="64">
        <v>1.5604100000000001</v>
      </c>
      <c r="E81" s="73">
        <v>8.557087096774196E-3</v>
      </c>
      <c r="F81" s="39" t="str">
        <f t="shared" si="1"/>
        <v>2810025000-24009-VOC</v>
      </c>
    </row>
    <row r="82" spans="1:6" x14ac:dyDescent="0.3">
      <c r="A82">
        <v>24017</v>
      </c>
      <c r="B82" t="s">
        <v>12</v>
      </c>
      <c r="C82">
        <v>2810025000</v>
      </c>
      <c r="D82" s="64">
        <v>2.6569850000000002</v>
      </c>
      <c r="E82" s="73">
        <v>1.4570562903225807E-2</v>
      </c>
      <c r="F82" s="39" t="str">
        <f t="shared" si="1"/>
        <v>2810025000-24017-VOC</v>
      </c>
    </row>
    <row r="83" spans="1:6" x14ac:dyDescent="0.3">
      <c r="A83">
        <v>24021</v>
      </c>
      <c r="B83" t="s">
        <v>12</v>
      </c>
      <c r="C83">
        <v>2810025000</v>
      </c>
      <c r="D83" s="64">
        <v>4.0759610000000004</v>
      </c>
      <c r="E83" s="73">
        <v>2.2352044193548391E-2</v>
      </c>
      <c r="F83" s="39" t="str">
        <f t="shared" si="1"/>
        <v>2810025000-24021-VOC</v>
      </c>
    </row>
    <row r="84" spans="1:6" x14ac:dyDescent="0.3">
      <c r="A84">
        <v>24031</v>
      </c>
      <c r="B84" t="s">
        <v>12</v>
      </c>
      <c r="C84">
        <v>2810025000</v>
      </c>
      <c r="D84" s="64">
        <v>12.69862</v>
      </c>
      <c r="E84" s="73">
        <v>6.9637593548387097E-2</v>
      </c>
      <c r="F84" s="39" t="str">
        <f t="shared" si="1"/>
        <v>2810025000-24031-VOC</v>
      </c>
    </row>
    <row r="85" spans="1:6" x14ac:dyDescent="0.3">
      <c r="A85">
        <v>24033</v>
      </c>
      <c r="B85" t="s">
        <v>12</v>
      </c>
      <c r="C85">
        <v>2810025000</v>
      </c>
      <c r="D85" s="64">
        <v>11.091699999999999</v>
      </c>
      <c r="E85" s="73">
        <v>6.0825451612903224E-2</v>
      </c>
      <c r="F85" s="39" t="str">
        <f t="shared" si="1"/>
        <v>2810025000-24033-VOC</v>
      </c>
    </row>
    <row r="86" spans="1:6" x14ac:dyDescent="0.3">
      <c r="A86">
        <v>51013</v>
      </c>
      <c r="B86" t="s">
        <v>12</v>
      </c>
      <c r="C86">
        <v>2810025000</v>
      </c>
      <c r="D86" s="64">
        <v>2.175862</v>
      </c>
      <c r="E86" s="73">
        <v>1.1932146451612903E-2</v>
      </c>
      <c r="F86" s="39" t="str">
        <f t="shared" si="1"/>
        <v>2810025000-51013-VOC</v>
      </c>
    </row>
    <row r="87" spans="1:6" x14ac:dyDescent="0.3">
      <c r="A87">
        <v>51059</v>
      </c>
      <c r="B87" t="s">
        <v>12</v>
      </c>
      <c r="C87">
        <v>2810025000</v>
      </c>
      <c r="D87" s="64">
        <v>14.452120000000001</v>
      </c>
      <c r="E87" s="73">
        <v>7.9253561290322599E-2</v>
      </c>
      <c r="F87" s="39" t="str">
        <f t="shared" si="1"/>
        <v>2810025000-51059-VOC</v>
      </c>
    </row>
    <row r="88" spans="1:6" x14ac:dyDescent="0.3">
      <c r="A88">
        <v>51107</v>
      </c>
      <c r="B88" t="s">
        <v>12</v>
      </c>
      <c r="C88">
        <v>2810025000</v>
      </c>
      <c r="D88" s="64">
        <v>5.6159220000000003</v>
      </c>
      <c r="E88" s="73">
        <v>3.0796991612903231E-2</v>
      </c>
      <c r="F88" s="39" t="str">
        <f t="shared" si="1"/>
        <v>2810025000-51107-VOC</v>
      </c>
    </row>
    <row r="89" spans="1:6" x14ac:dyDescent="0.3">
      <c r="A89">
        <v>51153</v>
      </c>
      <c r="B89" t="s">
        <v>12</v>
      </c>
      <c r="C89">
        <v>2810025000</v>
      </c>
      <c r="D89" s="64">
        <v>6.037204</v>
      </c>
      <c r="E89" s="73">
        <v>3.3107247741935485E-2</v>
      </c>
      <c r="F89" s="39" t="str">
        <f t="shared" si="1"/>
        <v>2810025000-51153-VOC</v>
      </c>
    </row>
    <row r="90" spans="1:6" x14ac:dyDescent="0.3">
      <c r="A90">
        <v>51510</v>
      </c>
      <c r="B90" t="s">
        <v>12</v>
      </c>
      <c r="C90">
        <v>2810025000</v>
      </c>
      <c r="D90" s="64">
        <v>1.420779</v>
      </c>
      <c r="E90" s="73">
        <v>7.79136870967742E-3</v>
      </c>
      <c r="F90" s="39" t="str">
        <f t="shared" si="1"/>
        <v>2810025000-51510-VOC</v>
      </c>
    </row>
    <row r="91" spans="1:6" x14ac:dyDescent="0.3">
      <c r="A91">
        <v>51600</v>
      </c>
      <c r="B91" t="s">
        <v>12</v>
      </c>
      <c r="C91">
        <v>2810025000</v>
      </c>
      <c r="D91" s="64">
        <v>0.34235399999999999</v>
      </c>
      <c r="E91" s="73">
        <v>1.8774251612903227E-3</v>
      </c>
      <c r="F91" s="39" t="str">
        <f t="shared" si="1"/>
        <v>2810025000-51600-VOC</v>
      </c>
    </row>
    <row r="92" spans="1:6" x14ac:dyDescent="0.3">
      <c r="A92">
        <v>51610</v>
      </c>
      <c r="B92" t="s">
        <v>12</v>
      </c>
      <c r="C92">
        <v>2810025000</v>
      </c>
      <c r="D92" s="64">
        <v>0.1542695</v>
      </c>
      <c r="E92" s="73">
        <v>8.4599403225806458E-4</v>
      </c>
      <c r="F92" s="39" t="str">
        <f t="shared" si="1"/>
        <v>2810025000-51610-VOC</v>
      </c>
    </row>
    <row r="93" spans="1:6" x14ac:dyDescent="0.3">
      <c r="A93">
        <v>51683</v>
      </c>
      <c r="B93" t="s">
        <v>12</v>
      </c>
      <c r="C93">
        <v>2810025000</v>
      </c>
      <c r="D93" s="64">
        <v>0.50953550000000003</v>
      </c>
      <c r="E93" s="73">
        <v>2.7942269354838713E-3</v>
      </c>
      <c r="F93" s="39" t="str">
        <f t="shared" si="1"/>
        <v>2810025000-51683-VOC</v>
      </c>
    </row>
    <row r="94" spans="1:6" x14ac:dyDescent="0.3">
      <c r="A94">
        <v>51685</v>
      </c>
      <c r="B94" t="s">
        <v>12</v>
      </c>
      <c r="C94">
        <v>2810025000</v>
      </c>
      <c r="D94" s="64">
        <v>0.17816799999999999</v>
      </c>
      <c r="E94" s="73">
        <v>9.7705032258064528E-4</v>
      </c>
      <c r="F94" s="39" t="str">
        <f t="shared" si="1"/>
        <v>2810025000-51685-VOC</v>
      </c>
    </row>
    <row r="95" spans="1:6" x14ac:dyDescent="0.3">
      <c r="A95">
        <v>11001</v>
      </c>
      <c r="B95" t="s">
        <v>955</v>
      </c>
      <c r="C95">
        <v>2810025000</v>
      </c>
      <c r="D95" s="64">
        <v>2.479088</v>
      </c>
      <c r="E95" s="73">
        <v>1.359499870967742E-2</v>
      </c>
      <c r="F95" s="39" t="str">
        <f t="shared" si="1"/>
        <v>2810025000-11001-NOX</v>
      </c>
    </row>
    <row r="96" spans="1:6" x14ac:dyDescent="0.3">
      <c r="A96">
        <v>24009</v>
      </c>
      <c r="B96" t="s">
        <v>955</v>
      </c>
      <c r="C96">
        <v>2810025000</v>
      </c>
      <c r="D96" s="64">
        <v>0.5781752</v>
      </c>
      <c r="E96" s="73">
        <v>3.1706381935483873E-3</v>
      </c>
      <c r="F96" s="39" t="str">
        <f t="shared" si="1"/>
        <v>2810025000-24009-NOX</v>
      </c>
    </row>
    <row r="97" spans="1:6" x14ac:dyDescent="0.3">
      <c r="A97">
        <v>24017</v>
      </c>
      <c r="B97" t="s">
        <v>955</v>
      </c>
      <c r="C97">
        <v>2810025000</v>
      </c>
      <c r="D97" s="64">
        <v>0.98448639999999998</v>
      </c>
      <c r="E97" s="73">
        <v>5.3987963870967748E-3</v>
      </c>
      <c r="F97" s="39" t="str">
        <f t="shared" si="1"/>
        <v>2810025000-24017-NOX</v>
      </c>
    </row>
    <row r="98" spans="1:6" x14ac:dyDescent="0.3">
      <c r="A98">
        <v>24021</v>
      </c>
      <c r="B98" t="s">
        <v>955</v>
      </c>
      <c r="C98">
        <v>2810025000</v>
      </c>
      <c r="D98" s="64">
        <v>1.510256</v>
      </c>
      <c r="E98" s="73">
        <v>8.2820490322580639E-3</v>
      </c>
      <c r="F98" s="39" t="str">
        <f t="shared" si="1"/>
        <v>2810025000-24021-NOX</v>
      </c>
    </row>
    <row r="99" spans="1:6" x14ac:dyDescent="0.3">
      <c r="A99">
        <v>24031</v>
      </c>
      <c r="B99" t="s">
        <v>955</v>
      </c>
      <c r="C99">
        <v>2810025000</v>
      </c>
      <c r="D99" s="64">
        <v>4.7051879999999997</v>
      </c>
      <c r="E99" s="73">
        <v>2.5802643870967742E-2</v>
      </c>
      <c r="F99" s="39" t="str">
        <f t="shared" si="1"/>
        <v>2810025000-24031-NOX</v>
      </c>
    </row>
    <row r="100" spans="1:6" x14ac:dyDescent="0.3">
      <c r="A100">
        <v>24033</v>
      </c>
      <c r="B100" t="s">
        <v>955</v>
      </c>
      <c r="C100">
        <v>2810025000</v>
      </c>
      <c r="D100" s="64">
        <v>4.1097830000000002</v>
      </c>
      <c r="E100" s="73">
        <v>2.2537519677419356E-2</v>
      </c>
      <c r="F100" s="39" t="str">
        <f t="shared" si="1"/>
        <v>2810025000-24033-NOX</v>
      </c>
    </row>
    <row r="101" spans="1:6" x14ac:dyDescent="0.3">
      <c r="A101">
        <v>51013</v>
      </c>
      <c r="B101" t="s">
        <v>955</v>
      </c>
      <c r="C101">
        <v>2810025000</v>
      </c>
      <c r="D101" s="64">
        <v>0.80621690000000001</v>
      </c>
      <c r="E101" s="73">
        <v>4.421189451612904E-3</v>
      </c>
      <c r="F101" s="39" t="str">
        <f t="shared" si="1"/>
        <v>2810025000-51013-NOX</v>
      </c>
    </row>
    <row r="102" spans="1:6" x14ac:dyDescent="0.3">
      <c r="A102">
        <v>51059</v>
      </c>
      <c r="B102" t="s">
        <v>955</v>
      </c>
      <c r="C102">
        <v>2810025000</v>
      </c>
      <c r="D102" s="64">
        <v>5.3549100000000003</v>
      </c>
      <c r="E102" s="73">
        <v>2.9365635483870972E-2</v>
      </c>
      <c r="F102" s="39" t="str">
        <f t="shared" si="1"/>
        <v>2810025000-51059-NOX</v>
      </c>
    </row>
    <row r="103" spans="1:6" x14ac:dyDescent="0.3">
      <c r="A103">
        <v>51107</v>
      </c>
      <c r="B103" t="s">
        <v>955</v>
      </c>
      <c r="C103">
        <v>2810025000</v>
      </c>
      <c r="D103" s="64">
        <v>2.080854</v>
      </c>
      <c r="E103" s="73">
        <v>1.141113483870968E-2</v>
      </c>
      <c r="F103" s="39" t="str">
        <f t="shared" si="1"/>
        <v>2810025000-51107-NOX</v>
      </c>
    </row>
    <row r="104" spans="1:6" x14ac:dyDescent="0.3">
      <c r="A104">
        <v>51153</v>
      </c>
      <c r="B104" t="s">
        <v>955</v>
      </c>
      <c r="C104">
        <v>2810025000</v>
      </c>
      <c r="D104" s="64">
        <v>2.2369509999999999</v>
      </c>
      <c r="E104" s="73">
        <v>1.2267150645161292E-2</v>
      </c>
      <c r="F104" s="39" t="str">
        <f t="shared" si="1"/>
        <v>2810025000-51153-NOX</v>
      </c>
    </row>
    <row r="105" spans="1:6" x14ac:dyDescent="0.3">
      <c r="A105">
        <v>51510</v>
      </c>
      <c r="B105" t="s">
        <v>955</v>
      </c>
      <c r="C105">
        <v>2810025000</v>
      </c>
      <c r="D105" s="64">
        <v>0.52643779999999996</v>
      </c>
      <c r="E105" s="73">
        <v>2.8869169677419354E-3</v>
      </c>
      <c r="F105" s="39" t="str">
        <f t="shared" si="1"/>
        <v>2810025000-51510-NOX</v>
      </c>
    </row>
    <row r="106" spans="1:6" x14ac:dyDescent="0.3">
      <c r="A106">
        <v>51600</v>
      </c>
      <c r="B106" t="s">
        <v>955</v>
      </c>
      <c r="C106">
        <v>2810025000</v>
      </c>
      <c r="D106" s="64">
        <v>0.12685160000000001</v>
      </c>
      <c r="E106" s="73">
        <v>6.9563780645161299E-4</v>
      </c>
      <c r="F106" s="39" t="str">
        <f t="shared" si="1"/>
        <v>2810025000-51600-NOX</v>
      </c>
    </row>
    <row r="107" spans="1:6" x14ac:dyDescent="0.3">
      <c r="A107">
        <v>51610</v>
      </c>
      <c r="B107" t="s">
        <v>955</v>
      </c>
      <c r="C107">
        <v>2810025000</v>
      </c>
      <c r="D107" s="64">
        <v>5.7161129999999997E-2</v>
      </c>
      <c r="E107" s="73">
        <v>3.1346426129032256E-4</v>
      </c>
      <c r="F107" s="39" t="str">
        <f t="shared" si="1"/>
        <v>2810025000-51610-NOX</v>
      </c>
    </row>
    <row r="108" spans="1:6" x14ac:dyDescent="0.3">
      <c r="A108">
        <v>51683</v>
      </c>
      <c r="B108" t="s">
        <v>955</v>
      </c>
      <c r="C108">
        <v>2810025000</v>
      </c>
      <c r="D108" s="64">
        <v>0.18879699999999999</v>
      </c>
      <c r="E108" s="73">
        <v>1.0353383870967744E-3</v>
      </c>
      <c r="F108" s="39" t="str">
        <f t="shared" si="1"/>
        <v>2810025000-51683-NOX</v>
      </c>
    </row>
    <row r="109" spans="1:6" x14ac:dyDescent="0.3">
      <c r="A109">
        <v>51685</v>
      </c>
      <c r="B109" t="s">
        <v>955</v>
      </c>
      <c r="C109">
        <v>2810025000</v>
      </c>
      <c r="D109" s="64">
        <v>6.6016179999999994E-2</v>
      </c>
      <c r="E109" s="73">
        <v>3.6202421290322577E-4</v>
      </c>
      <c r="F109" s="39" t="str">
        <f t="shared" si="1"/>
        <v>2810025000-51685-NOX</v>
      </c>
    </row>
    <row r="110" spans="1:6" x14ac:dyDescent="0.3">
      <c r="A110">
        <v>11001</v>
      </c>
      <c r="B110" t="s">
        <v>12</v>
      </c>
      <c r="C110">
        <v>2810060100</v>
      </c>
      <c r="D110" s="72">
        <v>3.9155455758612998E-2</v>
      </c>
      <c r="E110">
        <v>1.0727522125647396E-4</v>
      </c>
      <c r="F110" s="39" t="str">
        <f t="shared" si="1"/>
        <v>2810060100-11001-VOC</v>
      </c>
    </row>
    <row r="111" spans="1:6" x14ac:dyDescent="0.3">
      <c r="A111">
        <v>24009</v>
      </c>
      <c r="B111" t="s">
        <v>12</v>
      </c>
      <c r="C111">
        <v>2810060100</v>
      </c>
      <c r="D111" s="72">
        <v>5.8352573070230996E-3</v>
      </c>
      <c r="E111">
        <v>1.5987006320611231E-5</v>
      </c>
      <c r="F111" s="39" t="str">
        <f t="shared" si="1"/>
        <v>2810060100-24009-VOC</v>
      </c>
    </row>
    <row r="112" spans="1:6" x14ac:dyDescent="0.3">
      <c r="A112">
        <v>24017</v>
      </c>
      <c r="B112" t="s">
        <v>12</v>
      </c>
      <c r="C112">
        <v>2810060100</v>
      </c>
      <c r="D112" s="72">
        <v>1.007757792351E-2</v>
      </c>
      <c r="E112">
        <v>2.7609802530164383E-5</v>
      </c>
      <c r="F112" s="39" t="str">
        <f t="shared" si="1"/>
        <v>2810060100-24017-VOC</v>
      </c>
    </row>
    <row r="113" spans="1:7" x14ac:dyDescent="0.3">
      <c r="A113">
        <v>24021</v>
      </c>
      <c r="B113" t="s">
        <v>12</v>
      </c>
      <c r="C113">
        <v>2810060100</v>
      </c>
      <c r="D113" s="72">
        <v>1.5210045855086E-2</v>
      </c>
      <c r="E113">
        <v>4.1671358507084935E-5</v>
      </c>
      <c r="F113" s="39" t="str">
        <f t="shared" si="1"/>
        <v>2810060100-24021-VOC</v>
      </c>
    </row>
    <row r="114" spans="1:7" x14ac:dyDescent="0.3">
      <c r="A114">
        <v>24031</v>
      </c>
      <c r="B114" t="s">
        <v>12</v>
      </c>
      <c r="C114">
        <v>2810060100</v>
      </c>
      <c r="D114" s="72">
        <v>4.73860100709948E-2</v>
      </c>
      <c r="E114">
        <v>1.2982468512601314E-4</v>
      </c>
      <c r="F114" s="39" t="str">
        <f t="shared" si="1"/>
        <v>2810060100-24031-VOC</v>
      </c>
    </row>
    <row r="115" spans="1:7" x14ac:dyDescent="0.3">
      <c r="A115">
        <v>24033</v>
      </c>
      <c r="B115" t="s">
        <v>12</v>
      </c>
      <c r="C115">
        <v>2810060100</v>
      </c>
      <c r="D115" s="72">
        <v>5.1761040426522902E-2</v>
      </c>
      <c r="E115">
        <v>1.4181106966170657E-4</v>
      </c>
      <c r="F115" s="39" t="str">
        <f t="shared" si="1"/>
        <v>2810060100-24033-VOC</v>
      </c>
    </row>
    <row r="116" spans="1:7" x14ac:dyDescent="0.3">
      <c r="A116">
        <v>51510</v>
      </c>
      <c r="B116" t="s">
        <v>12</v>
      </c>
      <c r="C116">
        <v>2810060100</v>
      </c>
      <c r="D116" s="72">
        <v>5.7509319835538E-3</v>
      </c>
      <c r="E116">
        <v>1.57559780371337E-5</v>
      </c>
      <c r="F116" s="39" t="str">
        <f t="shared" si="1"/>
        <v>2810060100-51510-VOC</v>
      </c>
    </row>
    <row r="117" spans="1:7" x14ac:dyDescent="0.3">
      <c r="A117">
        <v>51013</v>
      </c>
      <c r="B117" t="s">
        <v>12</v>
      </c>
      <c r="C117">
        <v>2810060100</v>
      </c>
      <c r="D117" s="72">
        <v>7.3320161374128999E-3</v>
      </c>
      <c r="E117">
        <v>2.008771544496685E-5</v>
      </c>
      <c r="F117" s="39" t="str">
        <f t="shared" si="1"/>
        <v>2810060100-51013-VOC</v>
      </c>
    </row>
    <row r="118" spans="1:7" x14ac:dyDescent="0.3">
      <c r="A118">
        <v>51059</v>
      </c>
      <c r="B118" t="s">
        <v>12</v>
      </c>
      <c r="C118">
        <v>2810060100</v>
      </c>
      <c r="D118" s="72">
        <v>3.8837895635192098E-2</v>
      </c>
      <c r="E118">
        <v>1.0640519352107424E-4</v>
      </c>
      <c r="F118" s="39" t="str">
        <f t="shared" si="1"/>
        <v>2810060100-51059-VOC</v>
      </c>
    </row>
    <row r="119" spans="1:7" x14ac:dyDescent="0.3">
      <c r="A119">
        <v>51600</v>
      </c>
      <c r="B119" t="s">
        <v>12</v>
      </c>
      <c r="C119">
        <v>2810060100</v>
      </c>
      <c r="D119" s="72">
        <v>1.7447548510164999E-3</v>
      </c>
      <c r="E119">
        <v>4.7801502767575338E-6</v>
      </c>
      <c r="F119" s="39" t="str">
        <f t="shared" si="1"/>
        <v>2810060100-51600-VOC</v>
      </c>
    </row>
    <row r="120" spans="1:7" x14ac:dyDescent="0.3">
      <c r="A120">
        <v>51610</v>
      </c>
      <c r="B120" t="s">
        <v>12</v>
      </c>
      <c r="C120">
        <v>2810060100</v>
      </c>
      <c r="D120" s="72">
        <v>6.6840137000000004E-4</v>
      </c>
      <c r="E120">
        <v>1.8312366301369864E-6</v>
      </c>
      <c r="F120" s="39" t="str">
        <f t="shared" si="1"/>
        <v>2810060100-51610-VOC</v>
      </c>
    </row>
    <row r="121" spans="1:7" x14ac:dyDescent="0.3">
      <c r="A121">
        <v>51107</v>
      </c>
      <c r="B121" t="s">
        <v>12</v>
      </c>
      <c r="C121">
        <v>2810060100</v>
      </c>
      <c r="D121" s="72">
        <v>1.24941144494259E-2</v>
      </c>
      <c r="E121">
        <v>3.4230450546372328E-5</v>
      </c>
      <c r="F121" s="39" t="str">
        <f t="shared" si="1"/>
        <v>2810060100-51107-VOC</v>
      </c>
    </row>
    <row r="122" spans="1:7" x14ac:dyDescent="0.3">
      <c r="A122">
        <v>51683</v>
      </c>
      <c r="B122" t="s">
        <v>12</v>
      </c>
      <c r="C122">
        <v>2810060100</v>
      </c>
      <c r="D122" s="72">
        <v>1.7257026505463999E-3</v>
      </c>
      <c r="E122">
        <v>4.7279524672504108E-6</v>
      </c>
      <c r="F122" s="39" t="str">
        <f t="shared" si="1"/>
        <v>2810060100-51683-VOC</v>
      </c>
    </row>
    <row r="123" spans="1:7" x14ac:dyDescent="0.3">
      <c r="A123" s="39">
        <v>51685</v>
      </c>
      <c r="B123" s="39" t="s">
        <v>12</v>
      </c>
      <c r="C123" s="39">
        <v>2810060100</v>
      </c>
      <c r="D123" s="75">
        <v>1.7257026505463999E-3</v>
      </c>
      <c r="E123" s="39">
        <v>4.7279524672504108E-6</v>
      </c>
      <c r="F123" s="39" t="str">
        <f t="shared" si="1"/>
        <v>2810060100-51685-VOC</v>
      </c>
      <c r="G123" s="68"/>
    </row>
    <row r="124" spans="1:7" x14ac:dyDescent="0.3">
      <c r="A124">
        <v>51153</v>
      </c>
      <c r="B124" t="s">
        <v>12</v>
      </c>
      <c r="C124">
        <v>2810060100</v>
      </c>
      <c r="D124" s="72">
        <v>1.6565226662415E-2</v>
      </c>
      <c r="E124">
        <v>4.5384182636753422E-5</v>
      </c>
      <c r="F124" s="39" t="str">
        <f t="shared" si="1"/>
        <v>2810060100-51153-VOC</v>
      </c>
    </row>
    <row r="125" spans="1:7" x14ac:dyDescent="0.3">
      <c r="A125">
        <v>11001</v>
      </c>
      <c r="B125" t="s">
        <v>955</v>
      </c>
      <c r="C125">
        <v>2810060100</v>
      </c>
      <c r="D125" s="72">
        <v>0.46619875316462001</v>
      </c>
      <c r="E125" s="71">
        <v>1.2772568579852604E-3</v>
      </c>
      <c r="F125" s="39" t="str">
        <f t="shared" si="1"/>
        <v>2810060100-11001-NOX</v>
      </c>
    </row>
    <row r="126" spans="1:7" x14ac:dyDescent="0.3">
      <c r="A126">
        <v>24009</v>
      </c>
      <c r="B126" t="s">
        <v>955</v>
      </c>
      <c r="C126">
        <v>2810060100</v>
      </c>
      <c r="D126" s="72">
        <v>6.9476633634298096E-2</v>
      </c>
      <c r="E126" s="71">
        <v>1.9034694146383041E-4</v>
      </c>
      <c r="F126" s="39" t="str">
        <f t="shared" si="1"/>
        <v>2810060100-24009-NOX</v>
      </c>
    </row>
    <row r="127" spans="1:7" x14ac:dyDescent="0.3">
      <c r="A127">
        <v>24017</v>
      </c>
      <c r="B127" t="s">
        <v>955</v>
      </c>
      <c r="C127">
        <v>2810060100</v>
      </c>
      <c r="D127" s="72">
        <v>0.119987223376782</v>
      </c>
      <c r="E127" s="71">
        <v>3.2873211884049862E-4</v>
      </c>
      <c r="F127" s="39" t="str">
        <f t="shared" si="1"/>
        <v>2810060100-24017-NOX</v>
      </c>
    </row>
    <row r="128" spans="1:7" x14ac:dyDescent="0.3">
      <c r="A128">
        <v>24021</v>
      </c>
      <c r="B128" t="s">
        <v>955</v>
      </c>
      <c r="C128">
        <v>2810060100</v>
      </c>
      <c r="D128" s="72">
        <v>0.18109621250350799</v>
      </c>
      <c r="E128" s="71">
        <v>4.9615400685892603E-4</v>
      </c>
      <c r="F128" s="39" t="str">
        <f t="shared" si="1"/>
        <v>2810060100-24021-NOX</v>
      </c>
    </row>
    <row r="129" spans="1:6" x14ac:dyDescent="0.3">
      <c r="A129">
        <v>24031</v>
      </c>
      <c r="B129" t="s">
        <v>955</v>
      </c>
      <c r="C129">
        <v>2810060100</v>
      </c>
      <c r="D129" s="72">
        <v>0.564194604670192</v>
      </c>
      <c r="E129" s="71">
        <v>1.545738642932033E-3</v>
      </c>
      <c r="F129" s="39" t="str">
        <f t="shared" si="1"/>
        <v>2810060100-24031-NOX</v>
      </c>
    </row>
    <row r="130" spans="1:6" x14ac:dyDescent="0.3">
      <c r="A130">
        <v>24033</v>
      </c>
      <c r="B130" t="s">
        <v>955</v>
      </c>
      <c r="C130">
        <v>2810060100</v>
      </c>
      <c r="D130" s="72">
        <v>0.61628524019894315</v>
      </c>
      <c r="E130" s="71">
        <v>1.6884527128738168E-3</v>
      </c>
      <c r="F130" s="39" t="str">
        <f t="shared" si="1"/>
        <v>2810060100-24033-NOX</v>
      </c>
    </row>
    <row r="131" spans="1:6" x14ac:dyDescent="0.3">
      <c r="A131">
        <v>51510</v>
      </c>
      <c r="B131" t="s">
        <v>955</v>
      </c>
      <c r="C131">
        <v>2810060100</v>
      </c>
      <c r="D131" s="72">
        <v>6.8472631870804199E-2</v>
      </c>
      <c r="E131" s="71">
        <v>1.8759625170083343E-4</v>
      </c>
      <c r="F131" s="39" t="str">
        <f t="shared" si="1"/>
        <v>2810060100-51510-NOX</v>
      </c>
    </row>
    <row r="132" spans="1:6" x14ac:dyDescent="0.3">
      <c r="A132">
        <v>51013</v>
      </c>
      <c r="B132" t="s">
        <v>955</v>
      </c>
      <c r="C132">
        <v>2810060100</v>
      </c>
      <c r="D132" s="72">
        <v>8.7297578698337194E-2</v>
      </c>
      <c r="E132" s="71">
        <v>2.3917144848859505E-4</v>
      </c>
      <c r="F132" s="39" t="str">
        <f t="shared" si="1"/>
        <v>2810060100-51013-NOX</v>
      </c>
    </row>
    <row r="133" spans="1:6" x14ac:dyDescent="0.3">
      <c r="A133">
        <v>51059</v>
      </c>
      <c r="B133" t="s">
        <v>955</v>
      </c>
      <c r="C133">
        <v>2810060100</v>
      </c>
      <c r="D133" s="72">
        <v>0.46241769784050202</v>
      </c>
      <c r="E133" s="71">
        <v>1.2668978023027452E-3</v>
      </c>
      <c r="F133" s="39" t="str">
        <f t="shared" ref="F133:F171" si="2">TRIM(C133) &amp; "-" &amp; A133 &amp; "-" &amp; TRIM(B133)</f>
        <v>2810060100-51059-NOX</v>
      </c>
    </row>
    <row r="134" spans="1:6" x14ac:dyDescent="0.3">
      <c r="A134">
        <v>51600</v>
      </c>
      <c r="B134" t="s">
        <v>955</v>
      </c>
      <c r="C134">
        <v>2810060100</v>
      </c>
      <c r="D134" s="72">
        <v>2.07736709108804E-2</v>
      </c>
      <c r="E134" s="71">
        <v>5.6914166879124381E-5</v>
      </c>
      <c r="F134" s="39" t="str">
        <f t="shared" si="2"/>
        <v>2810060100-51600-NOX</v>
      </c>
    </row>
    <row r="135" spans="1:6" x14ac:dyDescent="0.3">
      <c r="A135">
        <v>51610</v>
      </c>
      <c r="B135" t="s">
        <v>955</v>
      </c>
      <c r="C135">
        <v>2810060100</v>
      </c>
      <c r="D135" s="72">
        <v>7.9582243000000004E-3</v>
      </c>
      <c r="E135" s="71">
        <v>2.1803354246575343E-5</v>
      </c>
      <c r="F135" s="39" t="str">
        <f t="shared" si="2"/>
        <v>2810060100-51610-NOX</v>
      </c>
    </row>
    <row r="136" spans="1:6" x14ac:dyDescent="0.3">
      <c r="A136">
        <v>51107</v>
      </c>
      <c r="B136" t="s">
        <v>955</v>
      </c>
      <c r="C136">
        <v>2810060100</v>
      </c>
      <c r="D136" s="72">
        <v>0.14875933574206601</v>
      </c>
      <c r="E136" s="71">
        <v>4.0755982395086581E-4</v>
      </c>
      <c r="F136" s="39" t="str">
        <f t="shared" si="2"/>
        <v>2810060100-51107-NOX</v>
      </c>
    </row>
    <row r="137" spans="1:6" x14ac:dyDescent="0.3">
      <c r="A137">
        <v>51683</v>
      </c>
      <c r="B137" t="s">
        <v>955</v>
      </c>
      <c r="C137">
        <v>2810060100</v>
      </c>
      <c r="D137" s="72">
        <v>2.05468264261165E-2</v>
      </c>
      <c r="E137" s="71">
        <v>5.6292675140045204E-5</v>
      </c>
      <c r="F137" s="39" t="str">
        <f t="shared" si="2"/>
        <v>2810060100-51683-NOX</v>
      </c>
    </row>
    <row r="138" spans="1:6" x14ac:dyDescent="0.3">
      <c r="A138">
        <v>51685</v>
      </c>
      <c r="B138" t="s">
        <v>955</v>
      </c>
      <c r="C138">
        <v>2810060100</v>
      </c>
      <c r="D138" s="72">
        <v>1.26973938E-3</v>
      </c>
      <c r="E138" s="71">
        <v>3.47873802739726E-6</v>
      </c>
      <c r="F138" s="39" t="str">
        <f t="shared" si="2"/>
        <v>2810060100-51685-NOX</v>
      </c>
    </row>
    <row r="139" spans="1:6" x14ac:dyDescent="0.3">
      <c r="A139">
        <v>51153</v>
      </c>
      <c r="B139" t="s">
        <v>955</v>
      </c>
      <c r="C139">
        <v>2810060100</v>
      </c>
      <c r="D139" s="72">
        <v>0.19723143180039501</v>
      </c>
      <c r="E139" s="71">
        <v>5.4036008712436993E-4</v>
      </c>
      <c r="F139" s="39" t="str">
        <f t="shared" si="2"/>
        <v>2810060100-51153-NOX</v>
      </c>
    </row>
    <row r="140" spans="1:6" x14ac:dyDescent="0.3">
      <c r="A140">
        <v>24009</v>
      </c>
      <c r="B140" t="s">
        <v>12</v>
      </c>
      <c r="C140">
        <v>2811015001</v>
      </c>
      <c r="D140" s="72">
        <v>2.82</v>
      </c>
      <c r="E140">
        <v>0</v>
      </c>
      <c r="F140" s="39" t="str">
        <f t="shared" si="2"/>
        <v>2811015001-24009-VOC</v>
      </c>
    </row>
    <row r="141" spans="1:6" x14ac:dyDescent="0.3">
      <c r="A141">
        <v>24017</v>
      </c>
      <c r="B141" t="s">
        <v>12</v>
      </c>
      <c r="C141">
        <v>2811015001</v>
      </c>
      <c r="D141" s="72">
        <v>15.81</v>
      </c>
      <c r="E141">
        <v>0.91320000000000001</v>
      </c>
      <c r="F141" s="39" t="str">
        <f t="shared" si="2"/>
        <v>2811015001-24017-VOC</v>
      </c>
    </row>
    <row r="142" spans="1:6" x14ac:dyDescent="0.3">
      <c r="A142">
        <v>24021</v>
      </c>
      <c r="B142" t="s">
        <v>12</v>
      </c>
      <c r="C142">
        <v>2811015001</v>
      </c>
      <c r="D142" s="72">
        <v>2.12</v>
      </c>
      <c r="E142">
        <v>0.4733</v>
      </c>
      <c r="F142" s="39" t="str">
        <f t="shared" si="2"/>
        <v>2811015001-24021-VOC</v>
      </c>
    </row>
    <row r="143" spans="1:6" x14ac:dyDescent="0.3">
      <c r="A143">
        <v>24031</v>
      </c>
      <c r="B143" t="s">
        <v>12</v>
      </c>
      <c r="C143">
        <v>2811015001</v>
      </c>
      <c r="D143" s="72">
        <v>0.49</v>
      </c>
      <c r="E143">
        <v>0</v>
      </c>
      <c r="F143" s="39" t="str">
        <f t="shared" si="2"/>
        <v>2811015001-24031-VOC</v>
      </c>
    </row>
    <row r="144" spans="1:6" x14ac:dyDescent="0.3">
      <c r="A144">
        <v>24033</v>
      </c>
      <c r="B144" t="s">
        <v>12</v>
      </c>
      <c r="C144">
        <v>2811015001</v>
      </c>
      <c r="D144" s="72">
        <v>21.07</v>
      </c>
      <c r="E144">
        <v>1.2959000000000001</v>
      </c>
      <c r="F144" s="39" t="str">
        <f t="shared" si="2"/>
        <v>2811015001-24033-VOC</v>
      </c>
    </row>
    <row r="145" spans="1:6" x14ac:dyDescent="0.3">
      <c r="A145">
        <v>51059</v>
      </c>
      <c r="B145" t="s">
        <v>12</v>
      </c>
      <c r="C145">
        <v>2811015001</v>
      </c>
      <c r="D145" s="72">
        <v>0.87</v>
      </c>
      <c r="E145" s="76">
        <v>0</v>
      </c>
      <c r="F145" s="39" t="str">
        <f t="shared" si="2"/>
        <v>2811015001-51059-VOC</v>
      </c>
    </row>
    <row r="146" spans="1:6" x14ac:dyDescent="0.3">
      <c r="A146">
        <v>51107</v>
      </c>
      <c r="B146" t="s">
        <v>12</v>
      </c>
      <c r="C146">
        <v>2811015001</v>
      </c>
      <c r="D146" s="72">
        <v>15.48</v>
      </c>
      <c r="E146" s="76">
        <v>0</v>
      </c>
      <c r="F146" s="39" t="str">
        <f t="shared" si="2"/>
        <v>2811015001-51107-VOC</v>
      </c>
    </row>
    <row r="147" spans="1:6" x14ac:dyDescent="0.3">
      <c r="A147">
        <v>51153</v>
      </c>
      <c r="B147" t="s">
        <v>12</v>
      </c>
      <c r="C147">
        <v>2811015001</v>
      </c>
      <c r="D147" s="72">
        <v>15.51</v>
      </c>
      <c r="E147" s="76">
        <v>0</v>
      </c>
      <c r="F147" s="39" t="str">
        <f t="shared" si="2"/>
        <v>2811015001-51153-VOC</v>
      </c>
    </row>
    <row r="148" spans="1:6" x14ac:dyDescent="0.3">
      <c r="A148">
        <v>24009</v>
      </c>
      <c r="B148" t="s">
        <v>955</v>
      </c>
      <c r="C148">
        <v>2811015001</v>
      </c>
      <c r="D148" s="72">
        <v>0</v>
      </c>
      <c r="E148" s="76">
        <v>0</v>
      </c>
      <c r="F148" s="39" t="str">
        <f t="shared" si="2"/>
        <v>2811015001-24009-NOX</v>
      </c>
    </row>
    <row r="149" spans="1:6" x14ac:dyDescent="0.3">
      <c r="A149">
        <v>24017</v>
      </c>
      <c r="B149" t="s">
        <v>955</v>
      </c>
      <c r="C149">
        <v>2811015001</v>
      </c>
      <c r="D149" s="72">
        <v>5.0000000000000001E-4</v>
      </c>
      <c r="E149" s="76">
        <v>1E-4</v>
      </c>
      <c r="F149" s="39" t="str">
        <f t="shared" si="2"/>
        <v>2811015001-24017-NOX</v>
      </c>
    </row>
    <row r="150" spans="1:6" x14ac:dyDescent="0.3">
      <c r="A150">
        <v>24021</v>
      </c>
      <c r="B150" t="s">
        <v>955</v>
      </c>
      <c r="C150">
        <v>2811015001</v>
      </c>
      <c r="D150" s="72">
        <v>0</v>
      </c>
      <c r="E150" s="76">
        <v>0</v>
      </c>
      <c r="F150" s="39" t="str">
        <f t="shared" si="2"/>
        <v>2811015001-24021-NOX</v>
      </c>
    </row>
    <row r="151" spans="1:6" x14ac:dyDescent="0.3">
      <c r="A151">
        <v>24031</v>
      </c>
      <c r="B151" t="s">
        <v>955</v>
      </c>
      <c r="C151">
        <v>2811015001</v>
      </c>
      <c r="D151" s="72">
        <v>0</v>
      </c>
      <c r="E151" s="76">
        <v>0</v>
      </c>
      <c r="F151" s="39" t="str">
        <f t="shared" si="2"/>
        <v>2811015001-24031-NOX</v>
      </c>
    </row>
    <row r="152" spans="1:6" x14ac:dyDescent="0.3">
      <c r="A152">
        <v>24033</v>
      </c>
      <c r="B152" t="s">
        <v>955</v>
      </c>
      <c r="C152">
        <v>2811015001</v>
      </c>
      <c r="D152" s="72">
        <v>1.1000000000000001E-3</v>
      </c>
      <c r="E152" s="76">
        <v>1E-4</v>
      </c>
      <c r="F152" s="39" t="str">
        <f t="shared" si="2"/>
        <v>2811015001-24033-NOX</v>
      </c>
    </row>
    <row r="153" spans="1:6" x14ac:dyDescent="0.3">
      <c r="A153">
        <v>51059</v>
      </c>
      <c r="B153" t="s">
        <v>955</v>
      </c>
      <c r="C153">
        <v>2811015001</v>
      </c>
      <c r="D153" s="72">
        <v>0</v>
      </c>
      <c r="E153" s="76">
        <v>0</v>
      </c>
      <c r="F153" s="39" t="str">
        <f t="shared" si="2"/>
        <v>2811015001-51059-NOX</v>
      </c>
    </row>
    <row r="154" spans="1:6" x14ac:dyDescent="0.3">
      <c r="A154">
        <v>51107</v>
      </c>
      <c r="B154" t="s">
        <v>955</v>
      </c>
      <c r="C154">
        <v>2811015001</v>
      </c>
      <c r="D154" s="72">
        <v>0</v>
      </c>
      <c r="E154" s="76">
        <v>0</v>
      </c>
      <c r="F154" s="39" t="str">
        <f t="shared" si="2"/>
        <v>2811015001-51107-NOX</v>
      </c>
    </row>
    <row r="155" spans="1:6" x14ac:dyDescent="0.3">
      <c r="A155">
        <v>51153</v>
      </c>
      <c r="B155" t="s">
        <v>955</v>
      </c>
      <c r="C155">
        <v>2811015001</v>
      </c>
      <c r="D155" s="72">
        <v>1.5E-3</v>
      </c>
      <c r="E155" s="76">
        <v>0</v>
      </c>
      <c r="F155" s="39" t="str">
        <f t="shared" si="2"/>
        <v>2811015001-51153-NOX</v>
      </c>
    </row>
    <row r="156" spans="1:6" x14ac:dyDescent="0.3">
      <c r="A156">
        <v>24009</v>
      </c>
      <c r="B156" t="s">
        <v>12</v>
      </c>
      <c r="C156">
        <v>2811015002</v>
      </c>
      <c r="D156" s="65">
        <v>28.35</v>
      </c>
      <c r="E156" s="65">
        <v>0</v>
      </c>
      <c r="F156" s="39" t="str">
        <f t="shared" si="2"/>
        <v>2811015002-24009-VOC</v>
      </c>
    </row>
    <row r="157" spans="1:6" x14ac:dyDescent="0.3">
      <c r="A157">
        <v>24017</v>
      </c>
      <c r="B157" t="s">
        <v>12</v>
      </c>
      <c r="C157">
        <v>2811015002</v>
      </c>
      <c r="D157" s="65">
        <v>104.57</v>
      </c>
      <c r="E157" s="65">
        <v>5.5167999999999999</v>
      </c>
      <c r="F157" s="39" t="str">
        <f t="shared" si="2"/>
        <v>2811015002-24017-VOC</v>
      </c>
    </row>
    <row r="158" spans="1:6" x14ac:dyDescent="0.3">
      <c r="A158">
        <v>24021</v>
      </c>
      <c r="B158" t="s">
        <v>12</v>
      </c>
      <c r="C158">
        <v>2811015002</v>
      </c>
      <c r="D158" s="65">
        <v>43.33</v>
      </c>
      <c r="E158" s="65">
        <v>2.7621000000000002</v>
      </c>
      <c r="F158" s="39" t="str">
        <f t="shared" si="2"/>
        <v>2811015002-24021-VOC</v>
      </c>
    </row>
    <row r="159" spans="1:6" x14ac:dyDescent="0.3">
      <c r="A159">
        <v>24031</v>
      </c>
      <c r="B159" t="s">
        <v>12</v>
      </c>
      <c r="C159">
        <v>2811015002</v>
      </c>
      <c r="D159" s="65">
        <v>10.64</v>
      </c>
      <c r="E159" s="65">
        <v>0</v>
      </c>
      <c r="F159" s="39" t="str">
        <f t="shared" si="2"/>
        <v>2811015002-24031-VOC</v>
      </c>
    </row>
    <row r="160" spans="1:6" x14ac:dyDescent="0.3">
      <c r="A160">
        <v>24033</v>
      </c>
      <c r="B160" t="s">
        <v>12</v>
      </c>
      <c r="C160">
        <v>2811015002</v>
      </c>
      <c r="D160" s="65">
        <v>117.97</v>
      </c>
      <c r="E160" s="65">
        <v>4.8434999999999997</v>
      </c>
      <c r="F160" s="39" t="str">
        <f t="shared" si="2"/>
        <v>2811015002-24033-VOC</v>
      </c>
    </row>
    <row r="161" spans="1:6" x14ac:dyDescent="0.3">
      <c r="A161">
        <v>51059</v>
      </c>
      <c r="B161" t="s">
        <v>12</v>
      </c>
      <c r="C161">
        <v>2811015002</v>
      </c>
      <c r="D161" s="65">
        <v>6.86</v>
      </c>
      <c r="E161" s="65">
        <v>0</v>
      </c>
      <c r="F161" s="39" t="str">
        <f t="shared" si="2"/>
        <v>2811015002-51059-VOC</v>
      </c>
    </row>
    <row r="162" spans="1:6" x14ac:dyDescent="0.3">
      <c r="A162">
        <v>51107</v>
      </c>
      <c r="B162" t="s">
        <v>12</v>
      </c>
      <c r="C162">
        <v>2811015002</v>
      </c>
      <c r="D162" s="65">
        <v>176.7</v>
      </c>
      <c r="E162" s="65">
        <v>0</v>
      </c>
      <c r="F162" s="39" t="str">
        <f t="shared" si="2"/>
        <v>2811015002-51107-VOC</v>
      </c>
    </row>
    <row r="163" spans="1:6" x14ac:dyDescent="0.3">
      <c r="A163">
        <v>51153</v>
      </c>
      <c r="B163" t="s">
        <v>12</v>
      </c>
      <c r="C163">
        <v>2811015002</v>
      </c>
      <c r="D163" s="65">
        <v>86.39</v>
      </c>
      <c r="E163" s="65">
        <v>0</v>
      </c>
      <c r="F163" s="39" t="str">
        <f t="shared" si="2"/>
        <v>2811015002-51153-VOC</v>
      </c>
    </row>
    <row r="164" spans="1:6" x14ac:dyDescent="0.3">
      <c r="A164">
        <v>24009</v>
      </c>
      <c r="B164" t="s">
        <v>955</v>
      </c>
      <c r="C164">
        <v>2811015002</v>
      </c>
      <c r="D164" s="65">
        <v>2.25</v>
      </c>
      <c r="E164" s="65">
        <v>0</v>
      </c>
      <c r="F164" s="39" t="str">
        <f t="shared" si="2"/>
        <v>2811015002-24009-NOX</v>
      </c>
    </row>
    <row r="165" spans="1:6" x14ac:dyDescent="0.3">
      <c r="A165">
        <v>24017</v>
      </c>
      <c r="B165" t="s">
        <v>955</v>
      </c>
      <c r="C165">
        <v>2811015002</v>
      </c>
      <c r="D165" s="65">
        <v>9.89</v>
      </c>
      <c r="E165" s="65">
        <v>0.38490000000000002</v>
      </c>
      <c r="F165" s="39" t="str">
        <f t="shared" si="2"/>
        <v>2811015002-24017-NOX</v>
      </c>
    </row>
    <row r="166" spans="1:6" x14ac:dyDescent="0.3">
      <c r="A166">
        <v>24021</v>
      </c>
      <c r="B166" t="s">
        <v>955</v>
      </c>
      <c r="C166">
        <v>2811015002</v>
      </c>
      <c r="D166" s="65">
        <v>3.42</v>
      </c>
      <c r="E166" s="65">
        <v>0.2475</v>
      </c>
      <c r="F166" s="39" t="str">
        <f t="shared" si="2"/>
        <v>2811015002-24021-NOX</v>
      </c>
    </row>
    <row r="167" spans="1:6" x14ac:dyDescent="0.3">
      <c r="A167">
        <v>24031</v>
      </c>
      <c r="B167" t="s">
        <v>955</v>
      </c>
      <c r="C167">
        <v>2811015002</v>
      </c>
      <c r="D167" s="65">
        <v>0.85</v>
      </c>
      <c r="E167" s="65">
        <v>0</v>
      </c>
      <c r="F167" s="39" t="str">
        <f t="shared" si="2"/>
        <v>2811015002-24031-NOX</v>
      </c>
    </row>
    <row r="168" spans="1:6" x14ac:dyDescent="0.3">
      <c r="A168">
        <v>24033</v>
      </c>
      <c r="B168" t="s">
        <v>955</v>
      </c>
      <c r="C168">
        <v>2811015002</v>
      </c>
      <c r="D168" s="65">
        <v>10.94</v>
      </c>
      <c r="E168" s="65">
        <v>0.4647</v>
      </c>
      <c r="F168" s="39" t="str">
        <f t="shared" si="2"/>
        <v>2811015002-24033-NOX</v>
      </c>
    </row>
    <row r="169" spans="1:6" x14ac:dyDescent="0.3">
      <c r="A169">
        <v>51059</v>
      </c>
      <c r="B169" t="s">
        <v>955</v>
      </c>
      <c r="C169">
        <v>2811015002</v>
      </c>
      <c r="D169" s="65">
        <v>0.77</v>
      </c>
      <c r="E169" s="65">
        <v>0</v>
      </c>
      <c r="F169" s="39" t="str">
        <f t="shared" si="2"/>
        <v>2811015002-51059-NOX</v>
      </c>
    </row>
    <row r="170" spans="1:6" x14ac:dyDescent="0.3">
      <c r="A170">
        <v>51107</v>
      </c>
      <c r="B170" t="s">
        <v>955</v>
      </c>
      <c r="C170">
        <v>2811015002</v>
      </c>
      <c r="D170" s="65">
        <v>16.34</v>
      </c>
      <c r="E170" s="65">
        <v>0</v>
      </c>
      <c r="F170" s="39" t="str">
        <f t="shared" si="2"/>
        <v>2811015002-51107-NOX</v>
      </c>
    </row>
    <row r="171" spans="1:6" x14ac:dyDescent="0.3">
      <c r="A171">
        <v>51153</v>
      </c>
      <c r="B171" t="s">
        <v>955</v>
      </c>
      <c r="C171">
        <v>2811015002</v>
      </c>
      <c r="D171" s="65">
        <v>8.6999999999999993</v>
      </c>
      <c r="E171" s="65">
        <v>0</v>
      </c>
      <c r="F171" s="39" t="str">
        <f t="shared" si="2"/>
        <v>2811015002-51153-NOX</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C8E57A-A8AB-4E49-B5F0-DA550C699746}">
  <dimension ref="A1:W6"/>
  <sheetViews>
    <sheetView zoomScale="60" zoomScaleNormal="60" workbookViewId="0"/>
  </sheetViews>
  <sheetFormatPr defaultRowHeight="14.4" x14ac:dyDescent="0.3"/>
  <cols>
    <col min="1" max="1" width="11.21875" bestFit="1" customWidth="1"/>
    <col min="2" max="2" width="7.6640625" bestFit="1" customWidth="1"/>
    <col min="3" max="3" width="10.6640625" bestFit="1" customWidth="1"/>
    <col min="4" max="4" width="53.44140625" bestFit="1" customWidth="1"/>
    <col min="5" max="5" width="46.44140625" bestFit="1" customWidth="1"/>
    <col min="6" max="6" width="41.77734375" bestFit="1" customWidth="1"/>
    <col min="7" max="7" width="13.6640625" bestFit="1" customWidth="1"/>
    <col min="8" max="8" width="25.88671875" bestFit="1" customWidth="1"/>
    <col min="9" max="9" width="32.6640625" bestFit="1" customWidth="1"/>
    <col min="10" max="10" width="28.109375" bestFit="1" customWidth="1"/>
    <col min="11" max="11" width="32.6640625" bestFit="1" customWidth="1"/>
    <col min="12" max="12" width="28.109375" bestFit="1" customWidth="1"/>
    <col min="13" max="13" width="15.6640625" bestFit="1" customWidth="1"/>
    <col min="14" max="14" width="47.109375" bestFit="1" customWidth="1"/>
    <col min="15" max="15" width="22.5546875" bestFit="1" customWidth="1"/>
    <col min="16" max="16" width="43.21875" bestFit="1" customWidth="1"/>
    <col min="17" max="17" width="28.109375" bestFit="1" customWidth="1"/>
    <col min="18" max="18" width="30.6640625" bestFit="1" customWidth="1"/>
    <col min="19" max="19" width="20.88671875" bestFit="1" customWidth="1"/>
    <col min="21" max="21" width="33.6640625" bestFit="1" customWidth="1"/>
    <col min="22" max="22" width="27" bestFit="1" customWidth="1"/>
  </cols>
  <sheetData>
    <row r="1" spans="1:23" x14ac:dyDescent="0.3">
      <c r="A1" s="97" t="s">
        <v>3773</v>
      </c>
    </row>
    <row r="2" spans="1:23" s="38" customFormat="1" ht="52.2" x14ac:dyDescent="0.35">
      <c r="A2" s="51" t="s">
        <v>0</v>
      </c>
      <c r="B2" s="51" t="s">
        <v>956</v>
      </c>
      <c r="C2" s="51" t="s">
        <v>1</v>
      </c>
      <c r="D2" s="52" t="s">
        <v>968</v>
      </c>
      <c r="E2" s="52" t="s">
        <v>969</v>
      </c>
      <c r="F2" s="52" t="s">
        <v>958</v>
      </c>
      <c r="G2" s="52" t="s">
        <v>963</v>
      </c>
      <c r="H2" s="52" t="s">
        <v>938</v>
      </c>
      <c r="I2" s="52" t="s">
        <v>960</v>
      </c>
      <c r="J2" s="52" t="s">
        <v>937</v>
      </c>
      <c r="K2" s="52" t="s">
        <v>961</v>
      </c>
      <c r="L2" s="52" t="s">
        <v>962</v>
      </c>
      <c r="M2" s="51" t="s">
        <v>2</v>
      </c>
      <c r="N2" s="51" t="s">
        <v>3</v>
      </c>
      <c r="O2" s="51" t="s">
        <v>4</v>
      </c>
      <c r="P2" s="51" t="s">
        <v>5</v>
      </c>
      <c r="Q2" s="51" t="s">
        <v>6</v>
      </c>
      <c r="R2" s="51" t="s">
        <v>7</v>
      </c>
      <c r="S2" s="51" t="s">
        <v>8</v>
      </c>
      <c r="U2" s="56" t="s">
        <v>972</v>
      </c>
      <c r="V2" s="62" t="s">
        <v>970</v>
      </c>
    </row>
    <row r="3" spans="1:23" s="39" customFormat="1" ht="17.399999999999999" x14ac:dyDescent="0.35">
      <c r="A3" s="43" t="s">
        <v>811</v>
      </c>
      <c r="B3" s="54">
        <v>51153</v>
      </c>
      <c r="C3" s="54" t="s">
        <v>12</v>
      </c>
      <c r="D3" s="53">
        <v>0.32340000000000002</v>
      </c>
      <c r="E3" s="53">
        <v>0.32340000000000002</v>
      </c>
      <c r="F3" s="102">
        <v>3.8399999999999998E-5</v>
      </c>
      <c r="G3" s="53"/>
      <c r="H3" s="53">
        <f>F3/E3</f>
        <v>1.1873840445269016E-4</v>
      </c>
      <c r="I3" s="53">
        <v>0.32340000000000002</v>
      </c>
      <c r="J3" s="53">
        <f>H3*I3</f>
        <v>3.8399999999999998E-5</v>
      </c>
      <c r="K3" s="53">
        <v>0.32340000000000002</v>
      </c>
      <c r="L3" s="53">
        <f>H3*K3</f>
        <v>3.8399999999999998E-5</v>
      </c>
      <c r="M3" s="43">
        <v>2310111802</v>
      </c>
      <c r="N3" s="43" t="s">
        <v>270</v>
      </c>
      <c r="O3" s="43" t="s">
        <v>235</v>
      </c>
      <c r="P3" s="43" t="s">
        <v>795</v>
      </c>
      <c r="Q3" s="43" t="s">
        <v>930</v>
      </c>
      <c r="R3" s="43" t="s">
        <v>797</v>
      </c>
      <c r="S3" s="43" t="s">
        <v>330</v>
      </c>
      <c r="V3" s="42" t="s">
        <v>2194</v>
      </c>
      <c r="W3"/>
    </row>
    <row r="4" spans="1:23" s="39" customFormat="1" ht="17.399999999999999" x14ac:dyDescent="0.35">
      <c r="A4" s="43" t="s">
        <v>497</v>
      </c>
      <c r="B4" s="54">
        <v>24017</v>
      </c>
      <c r="C4" s="54" t="s">
        <v>12</v>
      </c>
      <c r="D4" s="53">
        <v>1.41E-2</v>
      </c>
      <c r="E4" s="53">
        <v>1.41E-2</v>
      </c>
      <c r="F4" s="88">
        <v>8.8071899999999997E-4</v>
      </c>
      <c r="G4" s="53"/>
      <c r="H4" s="53">
        <f>F4/E4</f>
        <v>6.2462340425531913E-2</v>
      </c>
      <c r="I4" s="53">
        <v>1.41E-2</v>
      </c>
      <c r="J4" s="53">
        <f>H4*I4</f>
        <v>8.8071899999999997E-4</v>
      </c>
      <c r="K4" s="53">
        <v>1.41E-2</v>
      </c>
      <c r="L4" s="53">
        <f>H4*K4</f>
        <v>8.8071899999999997E-4</v>
      </c>
      <c r="M4" s="43">
        <v>2310121802</v>
      </c>
      <c r="N4" s="43" t="s">
        <v>270</v>
      </c>
      <c r="O4" s="43" t="s">
        <v>235</v>
      </c>
      <c r="P4" s="43" t="s">
        <v>795</v>
      </c>
      <c r="Q4" s="43" t="s">
        <v>796</v>
      </c>
      <c r="R4" s="43" t="s">
        <v>797</v>
      </c>
      <c r="S4" s="43" t="s">
        <v>330</v>
      </c>
      <c r="V4" s="42" t="s">
        <v>2195</v>
      </c>
      <c r="W4"/>
    </row>
    <row r="6" spans="1:23" ht="18" x14ac:dyDescent="0.35">
      <c r="M6" s="101"/>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6B074-8BC3-4F16-9DCB-F41E0E8645AC}">
  <dimension ref="A1:X2769"/>
  <sheetViews>
    <sheetView zoomScale="60" zoomScaleNormal="60" workbookViewId="0">
      <pane ySplit="1" topLeftCell="A2" activePane="bottomLeft" state="frozen"/>
      <selection activeCell="Q163" sqref="Q163"/>
      <selection pane="bottomLeft" activeCell="S302" sqref="S302"/>
    </sheetView>
  </sheetViews>
  <sheetFormatPr defaultRowHeight="17.399999999999999" x14ac:dyDescent="0.3"/>
  <cols>
    <col min="1" max="1" width="22.109375" style="1" customWidth="1"/>
    <col min="2" max="2" width="11.88671875" style="1" bestFit="1" customWidth="1"/>
    <col min="3" max="3" width="10.44140625" style="1" customWidth="1"/>
    <col min="4" max="4" width="53.44140625" style="6" bestFit="1" customWidth="1"/>
    <col min="5" max="5" width="46.44140625" style="6" bestFit="1" customWidth="1"/>
    <col min="6" max="6" width="41.77734375" style="6" bestFit="1" customWidth="1"/>
    <col min="7" max="7" width="13.6640625" style="6" bestFit="1" customWidth="1"/>
    <col min="8" max="8" width="27.6640625" style="6" bestFit="1" customWidth="1"/>
    <col min="9" max="9" width="32.6640625" style="6" bestFit="1" customWidth="1"/>
    <col min="10" max="10" width="28.109375" style="6" bestFit="1" customWidth="1"/>
    <col min="11" max="11" width="32.6640625" style="6" bestFit="1" customWidth="1"/>
    <col min="12" max="12" width="28.109375" style="2" bestFit="1" customWidth="1"/>
    <col min="13" max="13" width="14.21875" style="1" bestFit="1" customWidth="1"/>
    <col min="14" max="14" width="46.5546875" style="1" customWidth="1"/>
    <col min="15" max="15" width="17.77734375" style="1" customWidth="1"/>
    <col min="16" max="16" width="52" style="1" customWidth="1"/>
    <col min="17" max="17" width="32.6640625" style="1" customWidth="1"/>
    <col min="18" max="18" width="51.21875" style="1" customWidth="1"/>
    <col min="19" max="19" width="23.88671875" style="1" bestFit="1" customWidth="1"/>
    <col min="20" max="20" width="4.88671875" customWidth="1"/>
    <col min="21" max="21" width="33.88671875" customWidth="1"/>
    <col min="22" max="22" width="27" bestFit="1" customWidth="1"/>
  </cols>
  <sheetData>
    <row r="1" spans="1:23" s="38" customFormat="1" ht="52.2" x14ac:dyDescent="0.35">
      <c r="A1" s="51" t="s">
        <v>0</v>
      </c>
      <c r="B1" s="51" t="s">
        <v>956</v>
      </c>
      <c r="C1" s="51" t="s">
        <v>1</v>
      </c>
      <c r="D1" s="52" t="s">
        <v>968</v>
      </c>
      <c r="E1" s="52" t="s">
        <v>969</v>
      </c>
      <c r="F1" s="52" t="s">
        <v>958</v>
      </c>
      <c r="G1" s="52" t="s">
        <v>963</v>
      </c>
      <c r="H1" s="52" t="s">
        <v>938</v>
      </c>
      <c r="I1" s="52" t="s">
        <v>960</v>
      </c>
      <c r="J1" s="52" t="s">
        <v>937</v>
      </c>
      <c r="K1" s="52" t="s">
        <v>961</v>
      </c>
      <c r="L1" s="52" t="s">
        <v>962</v>
      </c>
      <c r="M1" s="51" t="s">
        <v>2</v>
      </c>
      <c r="N1" s="51" t="s">
        <v>3</v>
      </c>
      <c r="O1" s="51" t="s">
        <v>4</v>
      </c>
      <c r="P1" s="51" t="s">
        <v>5</v>
      </c>
      <c r="Q1" s="51" t="s">
        <v>6</v>
      </c>
      <c r="R1" s="51" t="s">
        <v>7</v>
      </c>
      <c r="S1" s="51" t="s">
        <v>8</v>
      </c>
      <c r="U1" s="56" t="s">
        <v>972</v>
      </c>
      <c r="V1" s="62" t="s">
        <v>970</v>
      </c>
    </row>
    <row r="2" spans="1:23" s="39" customFormat="1" x14ac:dyDescent="0.35">
      <c r="A2" s="43" t="s">
        <v>497</v>
      </c>
      <c r="B2" s="43">
        <v>24033</v>
      </c>
      <c r="C2" s="43" t="s">
        <v>10</v>
      </c>
      <c r="D2" s="53">
        <v>6.1879962989999995E-4</v>
      </c>
      <c r="E2" s="53">
        <f>SUMIFS('Ratios_MARAMA-VA'!T:T, 'Ratios_MARAMA-VA'!AA:AA, V2)</f>
        <v>0</v>
      </c>
      <c r="F2" s="53">
        <f>SUMIFS('Ratios_MARAMA-VA'!J:J, 'Ratios_MARAMA-VA'!AA:AA, V2)</f>
        <v>0</v>
      </c>
      <c r="G2" s="53"/>
      <c r="H2" s="53" t="e">
        <f>F2/E2</f>
        <v>#DIV/0!</v>
      </c>
      <c r="I2" s="53">
        <v>8.3179046251150002E-4</v>
      </c>
      <c r="J2" s="53">
        <v>2.4095784890218013E-6</v>
      </c>
      <c r="K2" s="53">
        <v>8.3179046251150002E-4</v>
      </c>
      <c r="L2" s="53">
        <v>2.4095784890218013E-6</v>
      </c>
      <c r="M2" s="43" t="s">
        <v>639</v>
      </c>
      <c r="N2" s="43" t="s">
        <v>46</v>
      </c>
      <c r="O2" s="43" t="s">
        <v>11</v>
      </c>
      <c r="P2" s="43" t="s">
        <v>47</v>
      </c>
      <c r="Q2" s="43" t="s">
        <v>638</v>
      </c>
      <c r="R2" s="43" t="s">
        <v>640</v>
      </c>
      <c r="S2" s="43" t="s">
        <v>931</v>
      </c>
      <c r="V2" s="42" t="s">
        <v>973</v>
      </c>
      <c r="W2"/>
    </row>
    <row r="3" spans="1:23" s="39" customFormat="1" x14ac:dyDescent="0.35">
      <c r="A3" s="43" t="s">
        <v>811</v>
      </c>
      <c r="B3" s="54">
        <v>51013</v>
      </c>
      <c r="C3" s="54" t="s">
        <v>10</v>
      </c>
      <c r="D3" s="53">
        <v>10.383720520000001</v>
      </c>
      <c r="E3" s="53">
        <f>SUMIFS('Ratios_MARAMA-VA'!T:T, 'Ratios_MARAMA-VA'!AA:AA, V3)</f>
        <v>0</v>
      </c>
      <c r="F3" s="53">
        <f>SUMIFS('Ratios_MARAMA-VA'!J:J, 'Ratios_MARAMA-VA'!AA:AA, V3)</f>
        <v>0</v>
      </c>
      <c r="G3" s="53"/>
      <c r="H3" s="53" t="e">
        <f t="shared" ref="H3:H66" si="0">F3/E3</f>
        <v>#DIV/0!</v>
      </c>
      <c r="I3" s="53">
        <v>10.582049581932001</v>
      </c>
      <c r="J3" s="53">
        <v>3.0654690323565926E-2</v>
      </c>
      <c r="K3" s="53">
        <v>10.582049581932001</v>
      </c>
      <c r="L3" s="53">
        <v>3.0654690323565926E-2</v>
      </c>
      <c r="M3" s="43" t="s">
        <v>639</v>
      </c>
      <c r="N3" s="43" t="s">
        <v>46</v>
      </c>
      <c r="O3" s="43" t="s">
        <v>11</v>
      </c>
      <c r="P3" s="43" t="s">
        <v>47</v>
      </c>
      <c r="Q3" s="43" t="s">
        <v>638</v>
      </c>
      <c r="R3" s="43" t="s">
        <v>640</v>
      </c>
      <c r="S3" s="43" t="s">
        <v>931</v>
      </c>
      <c r="V3" s="42" t="s">
        <v>974</v>
      </c>
      <c r="W3"/>
    </row>
    <row r="4" spans="1:23" s="39" customFormat="1" x14ac:dyDescent="0.35">
      <c r="A4" s="43" t="s">
        <v>811</v>
      </c>
      <c r="B4" s="54">
        <v>51107</v>
      </c>
      <c r="C4" s="54" t="s">
        <v>10</v>
      </c>
      <c r="D4" s="53">
        <v>9.0978747034800005</v>
      </c>
      <c r="E4" s="53">
        <f>SUMIFS('Ratios_MARAMA-VA'!T:T, 'Ratios_MARAMA-VA'!AA:AA, V4)</f>
        <v>9.1349062863106006E-5</v>
      </c>
      <c r="F4" s="53">
        <f>SUMIFS('Ratios_MARAMA-VA'!J:J, 'Ratios_MARAMA-VA'!AA:AA, V4)</f>
        <v>2.6462522328355899E-7</v>
      </c>
      <c r="G4" s="53"/>
      <c r="H4" s="53">
        <f t="shared" si="0"/>
        <v>2.8968575592299333E-3</v>
      </c>
      <c r="I4" s="53">
        <v>15.097954182073501</v>
      </c>
      <c r="J4" s="53">
        <v>4.3736622701246806E-2</v>
      </c>
      <c r="K4" s="53">
        <v>16.773765872012099</v>
      </c>
      <c r="L4" s="53">
        <v>4.8591210463091325E-2</v>
      </c>
      <c r="M4" s="43" t="s">
        <v>639</v>
      </c>
      <c r="N4" s="43" t="s">
        <v>46</v>
      </c>
      <c r="O4" s="43" t="s">
        <v>11</v>
      </c>
      <c r="P4" s="43" t="s">
        <v>47</v>
      </c>
      <c r="Q4" s="43" t="s">
        <v>638</v>
      </c>
      <c r="R4" s="43" t="s">
        <v>640</v>
      </c>
      <c r="S4" s="43" t="s">
        <v>931</v>
      </c>
      <c r="V4" s="42" t="s">
        <v>975</v>
      </c>
      <c r="W4"/>
    </row>
    <row r="5" spans="1:23" s="39" customFormat="1" x14ac:dyDescent="0.35">
      <c r="A5" s="43" t="s">
        <v>497</v>
      </c>
      <c r="B5" s="54">
        <v>24033</v>
      </c>
      <c r="C5" s="54" t="s">
        <v>12</v>
      </c>
      <c r="D5" s="53">
        <v>5.8818838910999999E-4</v>
      </c>
      <c r="E5" s="53">
        <f>SUMIFS('Ratios_MARAMA-VA'!T:T, 'Ratios_MARAMA-VA'!AA:AA, V5)</f>
        <v>0</v>
      </c>
      <c r="F5" s="53">
        <f>SUMIFS('Ratios_MARAMA-VA'!J:J, 'Ratios_MARAMA-VA'!AA:AA, V5)</f>
        <v>0</v>
      </c>
      <c r="G5" s="53"/>
      <c r="H5" s="53" t="e">
        <f t="shared" si="0"/>
        <v>#DIV/0!</v>
      </c>
      <c r="I5" s="53">
        <v>7.9064283264160002E-4</v>
      </c>
      <c r="J5" s="53">
        <v>2.2903796663887914E-6</v>
      </c>
      <c r="K5" s="53">
        <v>7.9064283264160002E-4</v>
      </c>
      <c r="L5" s="53">
        <v>2.2903796663887914E-6</v>
      </c>
      <c r="M5" s="43" t="s">
        <v>639</v>
      </c>
      <c r="N5" s="43" t="s">
        <v>46</v>
      </c>
      <c r="O5" s="43" t="s">
        <v>11</v>
      </c>
      <c r="P5" s="43" t="s">
        <v>47</v>
      </c>
      <c r="Q5" s="43" t="s">
        <v>638</v>
      </c>
      <c r="R5" s="43" t="s">
        <v>640</v>
      </c>
      <c r="S5" s="43" t="s">
        <v>931</v>
      </c>
      <c r="V5" s="42" t="s">
        <v>976</v>
      </c>
      <c r="W5"/>
    </row>
    <row r="6" spans="1:23" s="39" customFormat="1" x14ac:dyDescent="0.35">
      <c r="A6" s="43" t="s">
        <v>811</v>
      </c>
      <c r="B6" s="54">
        <v>51013</v>
      </c>
      <c r="C6" s="54" t="s">
        <v>12</v>
      </c>
      <c r="D6" s="53">
        <v>4.4342555729999997</v>
      </c>
      <c r="E6" s="53">
        <f>SUMIFS('Ratios_MARAMA-VA'!T:T, 'Ratios_MARAMA-VA'!AA:AA, V6)</f>
        <v>0</v>
      </c>
      <c r="F6" s="53">
        <f>SUMIFS('Ratios_MARAMA-VA'!J:J, 'Ratios_MARAMA-VA'!AA:AA, V6)</f>
        <v>0</v>
      </c>
      <c r="G6" s="53"/>
      <c r="H6" s="53" t="e">
        <f t="shared" si="0"/>
        <v>#DIV/0!</v>
      </c>
      <c r="I6" s="53">
        <v>4.5189498544443003</v>
      </c>
      <c r="J6" s="53">
        <v>1.3090754045628013E-2</v>
      </c>
      <c r="K6" s="53">
        <v>4.5189498544443003</v>
      </c>
      <c r="L6" s="53">
        <v>1.3090754045628013E-2</v>
      </c>
      <c r="M6" s="43" t="s">
        <v>639</v>
      </c>
      <c r="N6" s="43" t="s">
        <v>46</v>
      </c>
      <c r="O6" s="43" t="s">
        <v>11</v>
      </c>
      <c r="P6" s="43" t="s">
        <v>47</v>
      </c>
      <c r="Q6" s="43" t="s">
        <v>638</v>
      </c>
      <c r="R6" s="43" t="s">
        <v>640</v>
      </c>
      <c r="S6" s="43" t="s">
        <v>931</v>
      </c>
      <c r="V6" s="42" t="s">
        <v>977</v>
      </c>
      <c r="W6"/>
    </row>
    <row r="7" spans="1:23" s="39" customFormat="1" x14ac:dyDescent="0.35">
      <c r="A7" s="43" t="s">
        <v>811</v>
      </c>
      <c r="B7" s="54">
        <v>51107</v>
      </c>
      <c r="C7" s="54" t="s">
        <v>12</v>
      </c>
      <c r="D7" s="53">
        <v>3.8834014243800001</v>
      </c>
      <c r="E7" s="53">
        <f>SUMIFS('Ratios_MARAMA-VA'!T:T, 'Ratios_MARAMA-VA'!AA:AA, V7)</f>
        <v>8.1761210771670305E-5</v>
      </c>
      <c r="F7" s="53">
        <f>SUMIFS('Ratios_MARAMA-VA'!J:J, 'Ratios_MARAMA-VA'!AA:AA, V7)</f>
        <v>2.36850581475705E-7</v>
      </c>
      <c r="G7" s="53"/>
      <c r="H7" s="53">
        <f t="shared" si="0"/>
        <v>2.8968575592299337E-3</v>
      </c>
      <c r="I7" s="53">
        <v>6.444532509978</v>
      </c>
      <c r="J7" s="53">
        <v>1.8668892717232828E-2</v>
      </c>
      <c r="K7" s="53">
        <v>7.1598399884028003</v>
      </c>
      <c r="L7" s="53">
        <v>2.0741036593281414E-2</v>
      </c>
      <c r="M7" s="43" t="s">
        <v>639</v>
      </c>
      <c r="N7" s="43" t="s">
        <v>46</v>
      </c>
      <c r="O7" s="43" t="s">
        <v>11</v>
      </c>
      <c r="P7" s="43" t="s">
        <v>47</v>
      </c>
      <c r="Q7" s="43" t="s">
        <v>638</v>
      </c>
      <c r="R7" s="43" t="s">
        <v>640</v>
      </c>
      <c r="S7" s="43" t="s">
        <v>931</v>
      </c>
      <c r="V7" s="42" t="s">
        <v>978</v>
      </c>
      <c r="W7"/>
    </row>
    <row r="8" spans="1:23" s="39" customFormat="1" x14ac:dyDescent="0.35">
      <c r="A8" s="43" t="s">
        <v>497</v>
      </c>
      <c r="B8" s="54">
        <v>24033</v>
      </c>
      <c r="C8" s="54" t="s">
        <v>10</v>
      </c>
      <c r="D8" s="53">
        <v>8.8618483139999999E-4</v>
      </c>
      <c r="E8" s="53">
        <f>SUMIFS('Ratios_MARAMA-VA'!T:T, 'Ratios_MARAMA-VA'!AA:AA, V8)</f>
        <v>0</v>
      </c>
      <c r="F8" s="53">
        <f>SUMIFS('Ratios_MARAMA-VA'!J:J, 'Ratios_MARAMA-VA'!AA:AA, V8)</f>
        <v>0</v>
      </c>
      <c r="G8" s="53"/>
      <c r="H8" s="53" t="e">
        <f t="shared" si="0"/>
        <v>#DIV/0!</v>
      </c>
      <c r="I8" s="53">
        <v>1.1912096503677999E-3</v>
      </c>
      <c r="J8" s="53">
        <v>3.4507646802956033E-6</v>
      </c>
      <c r="K8" s="53">
        <v>1.1912096503677999E-3</v>
      </c>
      <c r="L8" s="53">
        <v>3.4507646802956033E-6</v>
      </c>
      <c r="M8" s="43" t="s">
        <v>637</v>
      </c>
      <c r="N8" s="43" t="s">
        <v>27</v>
      </c>
      <c r="O8" s="43" t="s">
        <v>11</v>
      </c>
      <c r="P8" s="43" t="s">
        <v>28</v>
      </c>
      <c r="Q8" s="43" t="s">
        <v>638</v>
      </c>
      <c r="R8" s="43" t="s">
        <v>638</v>
      </c>
      <c r="S8" s="43" t="s">
        <v>931</v>
      </c>
      <c r="V8" s="42" t="s">
        <v>979</v>
      </c>
      <c r="W8"/>
    </row>
    <row r="9" spans="1:23" s="39" customFormat="1" x14ac:dyDescent="0.35">
      <c r="A9" s="43" t="s">
        <v>811</v>
      </c>
      <c r="B9" s="54">
        <v>51013</v>
      </c>
      <c r="C9" s="54" t="s">
        <v>10</v>
      </c>
      <c r="D9" s="53">
        <v>1.2685008499999999</v>
      </c>
      <c r="E9" s="53">
        <f>SUMIFS('Ratios_MARAMA-VA'!T:T, 'Ratios_MARAMA-VA'!AA:AA, V9)</f>
        <v>0</v>
      </c>
      <c r="F9" s="53">
        <f>SUMIFS('Ratios_MARAMA-VA'!J:J, 'Ratios_MARAMA-VA'!AA:AA, V9)</f>
        <v>0</v>
      </c>
      <c r="G9" s="53"/>
      <c r="H9" s="53" t="e">
        <f t="shared" si="0"/>
        <v>#DIV/0!</v>
      </c>
      <c r="I9" s="53">
        <v>1.2927292162349999</v>
      </c>
      <c r="J9" s="53">
        <v>3.7448524020877588E-3</v>
      </c>
      <c r="K9" s="53">
        <v>1.2927292162349999</v>
      </c>
      <c r="L9" s="53">
        <v>3.7448524020877588E-3</v>
      </c>
      <c r="M9" s="43" t="s">
        <v>637</v>
      </c>
      <c r="N9" s="43" t="s">
        <v>27</v>
      </c>
      <c r="O9" s="43" t="s">
        <v>11</v>
      </c>
      <c r="P9" s="43" t="s">
        <v>28</v>
      </c>
      <c r="Q9" s="43" t="s">
        <v>638</v>
      </c>
      <c r="R9" s="43" t="s">
        <v>638</v>
      </c>
      <c r="S9" s="43" t="s">
        <v>931</v>
      </c>
      <c r="V9" s="42" t="s">
        <v>980</v>
      </c>
      <c r="W9"/>
    </row>
    <row r="10" spans="1:23" s="39" customFormat="1" x14ac:dyDescent="0.35">
      <c r="A10" s="43" t="s">
        <v>811</v>
      </c>
      <c r="B10" s="54">
        <v>51107</v>
      </c>
      <c r="C10" s="54" t="s">
        <v>10</v>
      </c>
      <c r="D10" s="53">
        <v>1.89325752869</v>
      </c>
      <c r="E10" s="53">
        <f>SUMIFS('Ratios_MARAMA-VA'!T:T, 'Ratios_MARAMA-VA'!AA:AA, V10)</f>
        <v>1.17809279164271E-5</v>
      </c>
      <c r="F10" s="53">
        <f>SUMIFS('Ratios_MARAMA-VA'!J:J, 'Ratios_MARAMA-VA'!AA:AA, V10)</f>
        <v>3.4127670089445098E-8</v>
      </c>
      <c r="G10" s="53"/>
      <c r="H10" s="53">
        <f t="shared" si="0"/>
        <v>2.8968575592299593E-3</v>
      </c>
      <c r="I10" s="53">
        <v>3.1418648812074998</v>
      </c>
      <c r="J10" s="53">
        <v>9.1015350312050845E-3</v>
      </c>
      <c r="K10" s="53">
        <v>3.4906007474365</v>
      </c>
      <c r="L10" s="53">
        <v>1.011177316146517E-2</v>
      </c>
      <c r="M10" s="43" t="s">
        <v>637</v>
      </c>
      <c r="N10" s="43" t="s">
        <v>27</v>
      </c>
      <c r="O10" s="43" t="s">
        <v>11</v>
      </c>
      <c r="P10" s="43" t="s">
        <v>28</v>
      </c>
      <c r="Q10" s="43" t="s">
        <v>638</v>
      </c>
      <c r="R10" s="43" t="s">
        <v>638</v>
      </c>
      <c r="S10" s="43" t="s">
        <v>931</v>
      </c>
      <c r="V10" s="42" t="s">
        <v>981</v>
      </c>
      <c r="W10"/>
    </row>
    <row r="11" spans="1:23" s="39" customFormat="1" x14ac:dyDescent="0.35">
      <c r="A11" s="43" t="s">
        <v>497</v>
      </c>
      <c r="B11" s="54">
        <v>24033</v>
      </c>
      <c r="C11" s="54" t="s">
        <v>12</v>
      </c>
      <c r="D11" s="53">
        <v>3.8349019596000002E-4</v>
      </c>
      <c r="E11" s="53">
        <f>SUMIFS('Ratios_MARAMA-VA'!T:T, 'Ratios_MARAMA-VA'!AA:AA, V11)</f>
        <v>0</v>
      </c>
      <c r="F11" s="53">
        <f>SUMIFS('Ratios_MARAMA-VA'!J:J, 'Ratios_MARAMA-VA'!AA:AA, V11)</f>
        <v>0</v>
      </c>
      <c r="G11" s="53"/>
      <c r="H11" s="53" t="e">
        <f t="shared" si="0"/>
        <v>#DIV/0!</v>
      </c>
      <c r="I11" s="53">
        <v>5.1548752140940005E-4</v>
      </c>
      <c r="J11" s="53">
        <v>1.4932939230835186E-6</v>
      </c>
      <c r="K11" s="53">
        <v>5.1548752140940005E-4</v>
      </c>
      <c r="L11" s="53">
        <v>1.4932939230835186E-6</v>
      </c>
      <c r="M11" s="43" t="s">
        <v>637</v>
      </c>
      <c r="N11" s="43" t="s">
        <v>27</v>
      </c>
      <c r="O11" s="43" t="s">
        <v>11</v>
      </c>
      <c r="P11" s="43" t="s">
        <v>28</v>
      </c>
      <c r="Q11" s="43" t="s">
        <v>638</v>
      </c>
      <c r="R11" s="43" t="s">
        <v>638</v>
      </c>
      <c r="S11" s="43" t="s">
        <v>931</v>
      </c>
      <c r="V11" s="42" t="s">
        <v>982</v>
      </c>
      <c r="W11"/>
    </row>
    <row r="12" spans="1:23" s="39" customFormat="1" x14ac:dyDescent="0.35">
      <c r="A12" s="43" t="s">
        <v>811</v>
      </c>
      <c r="B12" s="54">
        <v>51013</v>
      </c>
      <c r="C12" s="54" t="s">
        <v>12</v>
      </c>
      <c r="D12" s="53">
        <v>0.84885367599999995</v>
      </c>
      <c r="E12" s="53">
        <f>SUMIFS('Ratios_MARAMA-VA'!T:T, 'Ratios_MARAMA-VA'!AA:AA, V12)</f>
        <v>0</v>
      </c>
      <c r="F12" s="53">
        <f>SUMIFS('Ratios_MARAMA-VA'!J:J, 'Ratios_MARAMA-VA'!AA:AA, V12)</f>
        <v>0</v>
      </c>
      <c r="G12" s="53"/>
      <c r="H12" s="53" t="e">
        <f t="shared" si="0"/>
        <v>#DIV/0!</v>
      </c>
      <c r="I12" s="53">
        <v>0.86506678121159997</v>
      </c>
      <c r="J12" s="53">
        <v>2.5059752443915332E-3</v>
      </c>
      <c r="K12" s="53">
        <v>0.86506678121159997</v>
      </c>
      <c r="L12" s="53">
        <v>2.5059752443915332E-3</v>
      </c>
      <c r="M12" s="43" t="s">
        <v>637</v>
      </c>
      <c r="N12" s="43" t="s">
        <v>27</v>
      </c>
      <c r="O12" s="43" t="s">
        <v>11</v>
      </c>
      <c r="P12" s="43" t="s">
        <v>28</v>
      </c>
      <c r="Q12" s="43" t="s">
        <v>638</v>
      </c>
      <c r="R12" s="43" t="s">
        <v>638</v>
      </c>
      <c r="S12" s="43" t="s">
        <v>931</v>
      </c>
      <c r="V12" s="42" t="s">
        <v>983</v>
      </c>
      <c r="W12"/>
    </row>
    <row r="13" spans="1:23" s="39" customFormat="1" x14ac:dyDescent="0.35">
      <c r="A13" s="43" t="s">
        <v>811</v>
      </c>
      <c r="B13" s="54">
        <v>51107</v>
      </c>
      <c r="C13" s="54" t="s">
        <v>12</v>
      </c>
      <c r="D13" s="53">
        <v>1.032342652391</v>
      </c>
      <c r="E13" s="53">
        <f>SUMIFS('Ratios_MARAMA-VA'!T:T, 'Ratios_MARAMA-VA'!AA:AA, V13)</f>
        <v>6.86578129133751E-6</v>
      </c>
      <c r="F13" s="53">
        <f>SUMIFS('Ratios_MARAMA-VA'!J:J, 'Ratios_MARAMA-VA'!AA:AA, V13)</f>
        <v>1.9889190433830501E-8</v>
      </c>
      <c r="G13" s="53"/>
      <c r="H13" s="53">
        <f t="shared" si="0"/>
        <v>2.8968575592299307E-3</v>
      </c>
      <c r="I13" s="53">
        <v>1.7131749699895</v>
      </c>
      <c r="J13" s="53">
        <v>4.9628238620975929E-3</v>
      </c>
      <c r="K13" s="53">
        <v>1.9033312215864999</v>
      </c>
      <c r="L13" s="53">
        <v>5.5136794369711906E-3</v>
      </c>
      <c r="M13" s="43" t="s">
        <v>637</v>
      </c>
      <c r="N13" s="43" t="s">
        <v>27</v>
      </c>
      <c r="O13" s="43" t="s">
        <v>11</v>
      </c>
      <c r="P13" s="43" t="s">
        <v>28</v>
      </c>
      <c r="Q13" s="43" t="s">
        <v>638</v>
      </c>
      <c r="R13" s="43" t="s">
        <v>638</v>
      </c>
      <c r="S13" s="43" t="s">
        <v>931</v>
      </c>
      <c r="V13" s="42" t="s">
        <v>984</v>
      </c>
      <c r="W13"/>
    </row>
    <row r="14" spans="1:23" s="39" customFormat="1" x14ac:dyDescent="0.35">
      <c r="A14" s="43" t="s">
        <v>497</v>
      </c>
      <c r="B14" s="54">
        <v>24017</v>
      </c>
      <c r="C14" s="54" t="s">
        <v>10</v>
      </c>
      <c r="D14" s="53">
        <v>2.7916539999999999</v>
      </c>
      <c r="E14" s="53">
        <f>SUMIFS('Ratios_MARAMA-VA'!T:T, 'Ratios_MARAMA-VA'!AA:AA, V14)</f>
        <v>2.7909996394682501</v>
      </c>
      <c r="F14" s="53">
        <f>SUMIFS('Ratios_MARAMA-VA'!J:J, 'Ratios_MARAMA-VA'!AA:AA, V14)</f>
        <v>8.0851284034016407E-3</v>
      </c>
      <c r="G14" s="53"/>
      <c r="H14" s="53">
        <f t="shared" si="0"/>
        <v>2.8968575592299411E-3</v>
      </c>
      <c r="I14" s="53">
        <v>2.7916539999999999</v>
      </c>
      <c r="J14" s="53">
        <v>8.0870239926545007E-3</v>
      </c>
      <c r="K14" s="53">
        <v>2.7916539999999999</v>
      </c>
      <c r="L14" s="53">
        <v>8.0870239926545007E-3</v>
      </c>
      <c r="M14" s="43" t="s">
        <v>557</v>
      </c>
      <c r="N14" s="43" t="s">
        <v>309</v>
      </c>
      <c r="O14" s="43" t="s">
        <v>11</v>
      </c>
      <c r="P14" s="43" t="s">
        <v>310</v>
      </c>
      <c r="Q14" s="43" t="s">
        <v>558</v>
      </c>
      <c r="R14" s="43" t="s">
        <v>348</v>
      </c>
      <c r="S14" s="43" t="s">
        <v>931</v>
      </c>
      <c r="V14" s="42" t="s">
        <v>985</v>
      </c>
      <c r="W14"/>
    </row>
    <row r="15" spans="1:23" s="39" customFormat="1" x14ac:dyDescent="0.35">
      <c r="A15" s="43" t="s">
        <v>497</v>
      </c>
      <c r="B15" s="54">
        <v>24021</v>
      </c>
      <c r="C15" s="54" t="s">
        <v>10</v>
      </c>
      <c r="D15" s="53">
        <v>3.3723169999999998</v>
      </c>
      <c r="E15" s="53">
        <f>SUMIFS('Ratios_MARAMA-VA'!T:T, 'Ratios_MARAMA-VA'!AA:AA, V15)</f>
        <v>3.3715265327195398</v>
      </c>
      <c r="F15" s="53">
        <f>SUMIFS('Ratios_MARAMA-VA'!J:J, 'Ratios_MARAMA-VA'!AA:AA, V15)</f>
        <v>9.7668321224529293E-3</v>
      </c>
      <c r="G15" s="53"/>
      <c r="H15" s="53">
        <f t="shared" si="0"/>
        <v>2.8968575592299463E-3</v>
      </c>
      <c r="I15" s="53">
        <v>3.3723169999999998</v>
      </c>
      <c r="J15" s="53">
        <v>9.769121993569654E-3</v>
      </c>
      <c r="K15" s="53">
        <v>3.3723169999999998</v>
      </c>
      <c r="L15" s="53">
        <v>9.769121993569654E-3</v>
      </c>
      <c r="M15" s="43" t="s">
        <v>557</v>
      </c>
      <c r="N15" s="43" t="s">
        <v>309</v>
      </c>
      <c r="O15" s="43" t="s">
        <v>11</v>
      </c>
      <c r="P15" s="43" t="s">
        <v>310</v>
      </c>
      <c r="Q15" s="43" t="s">
        <v>558</v>
      </c>
      <c r="R15" s="43" t="s">
        <v>348</v>
      </c>
      <c r="S15" s="43" t="s">
        <v>931</v>
      </c>
      <c r="V15" s="42" t="s">
        <v>986</v>
      </c>
      <c r="W15"/>
    </row>
    <row r="16" spans="1:23" s="39" customFormat="1" x14ac:dyDescent="0.35">
      <c r="A16" s="43" t="s">
        <v>497</v>
      </c>
      <c r="B16" s="54">
        <v>24033</v>
      </c>
      <c r="C16" s="54" t="s">
        <v>10</v>
      </c>
      <c r="D16" s="53">
        <v>283.12949839999999</v>
      </c>
      <c r="E16" s="53">
        <f>SUMIFS('Ratios_MARAMA-VA'!T:T, 'Ratios_MARAMA-VA'!AA:AA, V16)</f>
        <v>0.334919876754941</v>
      </c>
      <c r="F16" s="53">
        <f>SUMIFS('Ratios_MARAMA-VA'!J:J, 'Ratios_MARAMA-VA'!AA:AA, V16)</f>
        <v>9.7021517671391398E-4</v>
      </c>
      <c r="G16" s="53"/>
      <c r="H16" s="53">
        <f t="shared" si="0"/>
        <v>2.8968575592299498E-3</v>
      </c>
      <c r="I16" s="53">
        <v>283.12949839999999</v>
      </c>
      <c r="J16" s="53">
        <v>0.82018582768102388</v>
      </c>
      <c r="K16" s="53">
        <v>283.12949839999999</v>
      </c>
      <c r="L16" s="53">
        <v>0.82018582768102388</v>
      </c>
      <c r="M16" s="43" t="s">
        <v>557</v>
      </c>
      <c r="N16" s="43" t="s">
        <v>309</v>
      </c>
      <c r="O16" s="43" t="s">
        <v>11</v>
      </c>
      <c r="P16" s="43" t="s">
        <v>310</v>
      </c>
      <c r="Q16" s="43" t="s">
        <v>558</v>
      </c>
      <c r="R16" s="43" t="s">
        <v>348</v>
      </c>
      <c r="S16" s="43" t="s">
        <v>931</v>
      </c>
      <c r="V16" s="42" t="s">
        <v>987</v>
      </c>
      <c r="W16"/>
    </row>
    <row r="17" spans="1:23" s="39" customFormat="1" x14ac:dyDescent="0.35">
      <c r="A17" s="43" t="s">
        <v>811</v>
      </c>
      <c r="B17" s="54">
        <v>51013</v>
      </c>
      <c r="C17" s="54" t="s">
        <v>10</v>
      </c>
      <c r="D17" s="53">
        <v>8.5759596869999992</v>
      </c>
      <c r="E17" s="53">
        <f>SUMIFS('Ratios_MARAMA-VA'!T:T, 'Ratios_MARAMA-VA'!AA:AA, V17)</f>
        <v>0</v>
      </c>
      <c r="F17" s="53">
        <f>SUMIFS('Ratios_MARAMA-VA'!J:J, 'Ratios_MARAMA-VA'!AA:AA, V17)</f>
        <v>0</v>
      </c>
      <c r="G17" s="53"/>
      <c r="H17" s="53" t="e">
        <f t="shared" si="0"/>
        <v>#DIV/0!</v>
      </c>
      <c r="I17" s="53">
        <v>8.5759596869999992</v>
      </c>
      <c r="J17" s="53">
        <v>2.4843333646937017E-2</v>
      </c>
      <c r="K17" s="53">
        <v>8.5759596869999992</v>
      </c>
      <c r="L17" s="53">
        <v>2.4843333646937017E-2</v>
      </c>
      <c r="M17" s="43" t="s">
        <v>557</v>
      </c>
      <c r="N17" s="43" t="s">
        <v>309</v>
      </c>
      <c r="O17" s="43" t="s">
        <v>11</v>
      </c>
      <c r="P17" s="43" t="s">
        <v>310</v>
      </c>
      <c r="Q17" s="43" t="s">
        <v>558</v>
      </c>
      <c r="R17" s="43" t="s">
        <v>348</v>
      </c>
      <c r="S17" s="43" t="s">
        <v>931</v>
      </c>
      <c r="V17" s="42" t="s">
        <v>988</v>
      </c>
      <c r="W17"/>
    </row>
    <row r="18" spans="1:23" s="39" customFormat="1" x14ac:dyDescent="0.35">
      <c r="A18" s="43" t="s">
        <v>811</v>
      </c>
      <c r="B18" s="54">
        <v>51107</v>
      </c>
      <c r="C18" s="54" t="s">
        <v>10</v>
      </c>
      <c r="D18" s="53">
        <v>9.9166087269999998</v>
      </c>
      <c r="E18" s="53">
        <f>SUMIFS('Ratios_MARAMA-VA'!T:T, 'Ratios_MARAMA-VA'!AA:AA, V18)</f>
        <v>6.94400595126704</v>
      </c>
      <c r="F18" s="53">
        <f>SUMIFS('Ratios_MARAMA-VA'!J:J, 'Ratios_MARAMA-VA'!AA:AA, V18)</f>
        <v>2.01157961312655E-2</v>
      </c>
      <c r="G18" s="53"/>
      <c r="H18" s="53">
        <f t="shared" si="0"/>
        <v>2.8968575592299233E-3</v>
      </c>
      <c r="I18" s="53">
        <v>9.9166087269999998</v>
      </c>
      <c r="J18" s="53">
        <v>2.8727002952735375E-2</v>
      </c>
      <c r="K18" s="53">
        <v>9.9166087269999998</v>
      </c>
      <c r="L18" s="53">
        <v>2.8727002952735375E-2</v>
      </c>
      <c r="M18" s="43" t="s">
        <v>557</v>
      </c>
      <c r="N18" s="43" t="s">
        <v>309</v>
      </c>
      <c r="O18" s="43" t="s">
        <v>11</v>
      </c>
      <c r="P18" s="43" t="s">
        <v>310</v>
      </c>
      <c r="Q18" s="43" t="s">
        <v>558</v>
      </c>
      <c r="R18" s="43" t="s">
        <v>348</v>
      </c>
      <c r="S18" s="43" t="s">
        <v>931</v>
      </c>
      <c r="V18" s="42" t="s">
        <v>989</v>
      </c>
      <c r="W18"/>
    </row>
    <row r="19" spans="1:23" s="39" customFormat="1" x14ac:dyDescent="0.35">
      <c r="A19" s="43" t="s">
        <v>811</v>
      </c>
      <c r="B19" s="54">
        <v>51683</v>
      </c>
      <c r="C19" s="54" t="s">
        <v>10</v>
      </c>
      <c r="D19" s="53">
        <v>11.60211</v>
      </c>
      <c r="E19" s="53">
        <f>SUMIFS('Ratios_MARAMA-VA'!T:T, 'Ratios_MARAMA-VA'!AA:AA, V19)</f>
        <v>11.5993904785732</v>
      </c>
      <c r="F19" s="53">
        <f>SUMIFS('Ratios_MARAMA-VA'!J:J, 'Ratios_MARAMA-VA'!AA:AA, V19)</f>
        <v>3.3601781990314702E-2</v>
      </c>
      <c r="G19" s="53"/>
      <c r="H19" s="53">
        <f t="shared" si="0"/>
        <v>2.8968575592299519E-3</v>
      </c>
      <c r="I19" s="53">
        <v>11.60211</v>
      </c>
      <c r="J19" s="53">
        <v>3.3609660056517415E-2</v>
      </c>
      <c r="K19" s="53">
        <v>11.60211</v>
      </c>
      <c r="L19" s="53">
        <v>3.3609660056517415E-2</v>
      </c>
      <c r="M19" s="43" t="s">
        <v>557</v>
      </c>
      <c r="N19" s="43" t="s">
        <v>309</v>
      </c>
      <c r="O19" s="43" t="s">
        <v>11</v>
      </c>
      <c r="P19" s="43" t="s">
        <v>310</v>
      </c>
      <c r="Q19" s="43" t="s">
        <v>558</v>
      </c>
      <c r="R19" s="43" t="s">
        <v>348</v>
      </c>
      <c r="S19" s="43" t="s">
        <v>931</v>
      </c>
      <c r="V19" s="42" t="s">
        <v>990</v>
      </c>
      <c r="W19"/>
    </row>
    <row r="20" spans="1:23" s="39" customFormat="1" x14ac:dyDescent="0.35">
      <c r="A20" s="43" t="s">
        <v>497</v>
      </c>
      <c r="B20" s="54">
        <v>24017</v>
      </c>
      <c r="C20" s="54" t="s">
        <v>12</v>
      </c>
      <c r="D20" s="53">
        <v>1.358193</v>
      </c>
      <c r="E20" s="53">
        <f>SUMIFS('Ratios_MARAMA-VA'!T:T, 'Ratios_MARAMA-VA'!AA:AA, V20)</f>
        <v>1.3578746411010401</v>
      </c>
      <c r="F20" s="53">
        <f>SUMIFS('Ratios_MARAMA-VA'!J:J, 'Ratios_MARAMA-VA'!AA:AA, V20)</f>
        <v>3.9335694185602104E-3</v>
      </c>
      <c r="G20" s="53"/>
      <c r="H20" s="53">
        <f t="shared" si="0"/>
        <v>2.8968575592299554E-3</v>
      </c>
      <c r="I20" s="53">
        <v>1.358193</v>
      </c>
      <c r="J20" s="53">
        <v>3.9344916589432108E-3</v>
      </c>
      <c r="K20" s="53">
        <v>1.358193</v>
      </c>
      <c r="L20" s="53">
        <v>3.9344916589432108E-3</v>
      </c>
      <c r="M20" s="43" t="s">
        <v>557</v>
      </c>
      <c r="N20" s="43" t="s">
        <v>309</v>
      </c>
      <c r="O20" s="43" t="s">
        <v>11</v>
      </c>
      <c r="P20" s="43" t="s">
        <v>310</v>
      </c>
      <c r="Q20" s="43" t="s">
        <v>558</v>
      </c>
      <c r="R20" s="43" t="s">
        <v>348</v>
      </c>
      <c r="S20" s="43" t="s">
        <v>931</v>
      </c>
      <c r="V20" s="42" t="s">
        <v>991</v>
      </c>
      <c r="W20"/>
    </row>
    <row r="21" spans="1:23" s="39" customFormat="1" x14ac:dyDescent="0.35">
      <c r="A21" s="43" t="s">
        <v>497</v>
      </c>
      <c r="B21" s="54">
        <v>24021</v>
      </c>
      <c r="C21" s="54" t="s">
        <v>12</v>
      </c>
      <c r="D21" s="53">
        <v>1.6406970000000001</v>
      </c>
      <c r="E21" s="53">
        <f>SUMIFS('Ratios_MARAMA-VA'!T:T, 'Ratios_MARAMA-VA'!AA:AA, V21)</f>
        <v>1.6403124224838199</v>
      </c>
      <c r="F21" s="53">
        <f>SUMIFS('Ratios_MARAMA-VA'!J:J, 'Ratios_MARAMA-VA'!AA:AA, V21)</f>
        <v>4.75175144057102E-3</v>
      </c>
      <c r="G21" s="53"/>
      <c r="H21" s="53">
        <f t="shared" si="0"/>
        <v>2.8968575592299346E-3</v>
      </c>
      <c r="I21" s="53">
        <v>1.6406970000000001</v>
      </c>
      <c r="J21" s="53">
        <v>4.7528655068558761E-3</v>
      </c>
      <c r="K21" s="53">
        <v>1.6406970000000001</v>
      </c>
      <c r="L21" s="53">
        <v>4.7528655068558761E-3</v>
      </c>
      <c r="M21" s="43" t="s">
        <v>557</v>
      </c>
      <c r="N21" s="43" t="s">
        <v>309</v>
      </c>
      <c r="O21" s="43" t="s">
        <v>11</v>
      </c>
      <c r="P21" s="43" t="s">
        <v>310</v>
      </c>
      <c r="Q21" s="43" t="s">
        <v>558</v>
      </c>
      <c r="R21" s="43" t="s">
        <v>348</v>
      </c>
      <c r="S21" s="43" t="s">
        <v>931</v>
      </c>
      <c r="V21" s="42" t="s">
        <v>992</v>
      </c>
      <c r="W21"/>
    </row>
    <row r="22" spans="1:23" s="39" customFormat="1" x14ac:dyDescent="0.35">
      <c r="A22" s="43" t="s">
        <v>497</v>
      </c>
      <c r="B22" s="54">
        <v>24033</v>
      </c>
      <c r="C22" s="54" t="s">
        <v>12</v>
      </c>
      <c r="D22" s="53">
        <v>137.74798319999999</v>
      </c>
      <c r="E22" s="53">
        <f>SUMIFS('Ratios_MARAMA-VA'!T:T, 'Ratios_MARAMA-VA'!AA:AA, V22)</f>
        <v>0.16294499692275</v>
      </c>
      <c r="F22" s="53">
        <f>SUMIFS('Ratios_MARAMA-VA'!J:J, 'Ratios_MARAMA-VA'!AA:AA, V22)</f>
        <v>4.7202844607436699E-4</v>
      </c>
      <c r="G22" s="53"/>
      <c r="H22" s="53">
        <f t="shared" si="0"/>
        <v>2.8968575592299359E-3</v>
      </c>
      <c r="I22" s="53">
        <v>137.74798319999999</v>
      </c>
      <c r="J22" s="53">
        <v>0.39903628640159822</v>
      </c>
      <c r="K22" s="53">
        <v>137.74798319999999</v>
      </c>
      <c r="L22" s="53">
        <v>0.39903628640159822</v>
      </c>
      <c r="M22" s="43" t="s">
        <v>557</v>
      </c>
      <c r="N22" s="43" t="s">
        <v>309</v>
      </c>
      <c r="O22" s="43" t="s">
        <v>11</v>
      </c>
      <c r="P22" s="43" t="s">
        <v>310</v>
      </c>
      <c r="Q22" s="43" t="s">
        <v>558</v>
      </c>
      <c r="R22" s="43" t="s">
        <v>348</v>
      </c>
      <c r="S22" s="43" t="s">
        <v>931</v>
      </c>
      <c r="V22" s="42" t="s">
        <v>993</v>
      </c>
      <c r="W22"/>
    </row>
    <row r="23" spans="1:23" s="39" customFormat="1" x14ac:dyDescent="0.35">
      <c r="A23" s="43" t="s">
        <v>811</v>
      </c>
      <c r="B23" s="54">
        <v>51013</v>
      </c>
      <c r="C23" s="54" t="s">
        <v>12</v>
      </c>
      <c r="D23" s="53">
        <v>4.1723697829999997</v>
      </c>
      <c r="E23" s="53">
        <f>SUMIFS('Ratios_MARAMA-VA'!T:T, 'Ratios_MARAMA-VA'!AA:AA, V23)</f>
        <v>0</v>
      </c>
      <c r="F23" s="53">
        <f>SUMIFS('Ratios_MARAMA-VA'!J:J, 'Ratios_MARAMA-VA'!AA:AA, V23)</f>
        <v>0</v>
      </c>
      <c r="G23" s="53"/>
      <c r="H23" s="53" t="e">
        <f t="shared" si="0"/>
        <v>#DIV/0!</v>
      </c>
      <c r="I23" s="53">
        <v>4.1723697829999997</v>
      </c>
      <c r="J23" s="53">
        <v>1.2086760945786089E-2</v>
      </c>
      <c r="K23" s="53">
        <v>4.1723697829999997</v>
      </c>
      <c r="L23" s="53">
        <v>1.2086760945786089E-2</v>
      </c>
      <c r="M23" s="43" t="s">
        <v>557</v>
      </c>
      <c r="N23" s="43" t="s">
        <v>309</v>
      </c>
      <c r="O23" s="43" t="s">
        <v>11</v>
      </c>
      <c r="P23" s="43" t="s">
        <v>310</v>
      </c>
      <c r="Q23" s="43" t="s">
        <v>558</v>
      </c>
      <c r="R23" s="43" t="s">
        <v>348</v>
      </c>
      <c r="S23" s="43" t="s">
        <v>931</v>
      </c>
      <c r="V23" s="42" t="s">
        <v>994</v>
      </c>
      <c r="W23"/>
    </row>
    <row r="24" spans="1:23" s="39" customFormat="1" x14ac:dyDescent="0.35">
      <c r="A24" s="43" t="s">
        <v>811</v>
      </c>
      <c r="B24" s="54">
        <v>51107</v>
      </c>
      <c r="C24" s="54" t="s">
        <v>12</v>
      </c>
      <c r="D24" s="53">
        <v>4.9051945760000004</v>
      </c>
      <c r="E24" s="53">
        <f>SUMIFS('Ratios_MARAMA-VA'!T:T, 'Ratios_MARAMA-VA'!AA:AA, V24)</f>
        <v>3.3783929228681302</v>
      </c>
      <c r="F24" s="53">
        <f>SUMIFS('Ratios_MARAMA-VA'!J:J, 'Ratios_MARAMA-VA'!AA:AA, V24)</f>
        <v>9.7867230766595006E-3</v>
      </c>
      <c r="G24" s="53"/>
      <c r="H24" s="53">
        <f t="shared" si="0"/>
        <v>2.8968575592299476E-3</v>
      </c>
      <c r="I24" s="53">
        <v>4.9051945760000004</v>
      </c>
      <c r="J24" s="53">
        <v>1.4209649986979338E-2</v>
      </c>
      <c r="K24" s="53">
        <v>4.9051945760000004</v>
      </c>
      <c r="L24" s="53">
        <v>1.4209649986979338E-2</v>
      </c>
      <c r="M24" s="43" t="s">
        <v>557</v>
      </c>
      <c r="N24" s="43" t="s">
        <v>309</v>
      </c>
      <c r="O24" s="43" t="s">
        <v>11</v>
      </c>
      <c r="P24" s="43" t="s">
        <v>310</v>
      </c>
      <c r="Q24" s="43" t="s">
        <v>558</v>
      </c>
      <c r="R24" s="43" t="s">
        <v>348</v>
      </c>
      <c r="S24" s="43" t="s">
        <v>931</v>
      </c>
      <c r="V24" s="42" t="s">
        <v>995</v>
      </c>
      <c r="W24"/>
    </row>
    <row r="25" spans="1:23" s="39" customFormat="1" x14ac:dyDescent="0.35">
      <c r="A25" s="43" t="s">
        <v>811</v>
      </c>
      <c r="B25" s="54">
        <v>51683</v>
      </c>
      <c r="C25" s="54" t="s">
        <v>12</v>
      </c>
      <c r="D25" s="53">
        <v>5.6446509999999996</v>
      </c>
      <c r="E25" s="53">
        <f>SUMIFS('Ratios_MARAMA-VA'!T:T, 'Ratios_MARAMA-VA'!AA:AA, V25)</f>
        <v>5.6433279002068604</v>
      </c>
      <c r="F25" s="53">
        <f>SUMIFS('Ratios_MARAMA-VA'!J:J, 'Ratios_MARAMA-VA'!AA:AA, V25)</f>
        <v>1.6347917086927399E-2</v>
      </c>
      <c r="G25" s="53"/>
      <c r="H25" s="53">
        <f t="shared" si="0"/>
        <v>2.8968575592299276E-3</v>
      </c>
      <c r="I25" s="53">
        <v>5.6446509999999996</v>
      </c>
      <c r="J25" s="53">
        <v>1.6351749918564768E-2</v>
      </c>
      <c r="K25" s="53">
        <v>5.6446509999999996</v>
      </c>
      <c r="L25" s="53">
        <v>1.6351749918564768E-2</v>
      </c>
      <c r="M25" s="43" t="s">
        <v>557</v>
      </c>
      <c r="N25" s="43" t="s">
        <v>309</v>
      </c>
      <c r="O25" s="43" t="s">
        <v>11</v>
      </c>
      <c r="P25" s="43" t="s">
        <v>310</v>
      </c>
      <c r="Q25" s="43" t="s">
        <v>558</v>
      </c>
      <c r="R25" s="43" t="s">
        <v>348</v>
      </c>
      <c r="S25" s="43" t="s">
        <v>931</v>
      </c>
      <c r="V25" s="42" t="s">
        <v>996</v>
      </c>
      <c r="W25"/>
    </row>
    <row r="26" spans="1:23" s="39" customFormat="1" x14ac:dyDescent="0.35">
      <c r="A26" s="43" t="s">
        <v>497</v>
      </c>
      <c r="B26" s="54">
        <v>24021</v>
      </c>
      <c r="C26" s="54" t="s">
        <v>10</v>
      </c>
      <c r="D26" s="53">
        <v>7.4304000000000002E-3</v>
      </c>
      <c r="E26" s="53">
        <f>SUMIFS('Ratios_MARAMA-VA'!T:T, 'Ratios_MARAMA-VA'!AA:AA, V26)</f>
        <v>7.42865832266638E-3</v>
      </c>
      <c r="F26" s="53">
        <f>SUMIFS('Ratios_MARAMA-VA'!J:J, 'Ratios_MARAMA-VA'!AA:AA, V26)</f>
        <v>2.15197650169524E-5</v>
      </c>
      <c r="G26" s="53"/>
      <c r="H26" s="53">
        <f t="shared" si="0"/>
        <v>2.896857559229925E-3</v>
      </c>
      <c r="I26" s="53">
        <v>3.7152000000000001E-3</v>
      </c>
      <c r="J26" s="53">
        <v>1.0762405204051017E-5</v>
      </c>
      <c r="K26" s="53">
        <v>3.7152000000000001E-3</v>
      </c>
      <c r="L26" s="53">
        <v>1.0762405204051017E-5</v>
      </c>
      <c r="M26" s="43" t="s">
        <v>594</v>
      </c>
      <c r="N26" s="43" t="s">
        <v>309</v>
      </c>
      <c r="O26" s="43" t="s">
        <v>11</v>
      </c>
      <c r="P26" s="43" t="s">
        <v>310</v>
      </c>
      <c r="Q26" s="43" t="s">
        <v>595</v>
      </c>
      <c r="R26" s="43" t="s">
        <v>596</v>
      </c>
      <c r="S26" s="43" t="s">
        <v>931</v>
      </c>
      <c r="V26" s="42" t="s">
        <v>997</v>
      </c>
      <c r="W26"/>
    </row>
    <row r="27" spans="1:23" s="39" customFormat="1" x14ac:dyDescent="0.35">
      <c r="A27" s="43" t="s">
        <v>497</v>
      </c>
      <c r="B27" s="54">
        <v>24033</v>
      </c>
      <c r="C27" s="54" t="s">
        <v>10</v>
      </c>
      <c r="D27" s="53">
        <v>1.0976973981</v>
      </c>
      <c r="E27" s="53">
        <f>SUMIFS('Ratios_MARAMA-VA'!T:T, 'Ratios_MARAMA-VA'!AA:AA, V27)</f>
        <v>0</v>
      </c>
      <c r="F27" s="53">
        <f>SUMIFS('Ratios_MARAMA-VA'!J:J, 'Ratios_MARAMA-VA'!AA:AA, V27)</f>
        <v>0</v>
      </c>
      <c r="G27" s="53"/>
      <c r="H27" s="53" t="e">
        <f t="shared" si="0"/>
        <v>#DIV/0!</v>
      </c>
      <c r="I27" s="53">
        <v>1.4755248425260199</v>
      </c>
      <c r="J27" s="53">
        <v>4.2743852939030975E-3</v>
      </c>
      <c r="K27" s="53">
        <v>1.4755248425260199</v>
      </c>
      <c r="L27" s="53">
        <v>4.2743852939030975E-3</v>
      </c>
      <c r="M27" s="43" t="s">
        <v>594</v>
      </c>
      <c r="N27" s="43" t="s">
        <v>309</v>
      </c>
      <c r="O27" s="43" t="s">
        <v>11</v>
      </c>
      <c r="P27" s="43" t="s">
        <v>310</v>
      </c>
      <c r="Q27" s="43" t="s">
        <v>595</v>
      </c>
      <c r="R27" s="43" t="s">
        <v>596</v>
      </c>
      <c r="S27" s="43" t="s">
        <v>931</v>
      </c>
      <c r="V27" s="42" t="s">
        <v>998</v>
      </c>
      <c r="W27"/>
    </row>
    <row r="28" spans="1:23" s="39" customFormat="1" x14ac:dyDescent="0.35">
      <c r="A28" s="43" t="s">
        <v>811</v>
      </c>
      <c r="B28" s="54">
        <v>51013</v>
      </c>
      <c r="C28" s="54" t="s">
        <v>10</v>
      </c>
      <c r="D28" s="53">
        <v>836.04003127600004</v>
      </c>
      <c r="E28" s="53">
        <f>SUMIFS('Ratios_MARAMA-VA'!T:T, 'Ratios_MARAMA-VA'!AA:AA, V28)</f>
        <v>0</v>
      </c>
      <c r="F28" s="53">
        <f>SUMIFS('Ratios_MARAMA-VA'!J:J, 'Ratios_MARAMA-VA'!AA:AA, V28)</f>
        <v>0</v>
      </c>
      <c r="G28" s="53"/>
      <c r="H28" s="53" t="e">
        <f t="shared" si="0"/>
        <v>#DIV/0!</v>
      </c>
      <c r="I28" s="53">
        <v>852.00839587337202</v>
      </c>
      <c r="J28" s="53">
        <v>2.4681469621131527</v>
      </c>
      <c r="K28" s="53">
        <v>852.00839587337202</v>
      </c>
      <c r="L28" s="53">
        <v>2.4681469621131527</v>
      </c>
      <c r="M28" s="43" t="s">
        <v>594</v>
      </c>
      <c r="N28" s="43" t="s">
        <v>309</v>
      </c>
      <c r="O28" s="43" t="s">
        <v>11</v>
      </c>
      <c r="P28" s="43" t="s">
        <v>310</v>
      </c>
      <c r="Q28" s="43" t="s">
        <v>595</v>
      </c>
      <c r="R28" s="43" t="s">
        <v>596</v>
      </c>
      <c r="S28" s="43" t="s">
        <v>931</v>
      </c>
      <c r="V28" s="42" t="s">
        <v>999</v>
      </c>
      <c r="W28"/>
    </row>
    <row r="29" spans="1:23" s="39" customFormat="1" x14ac:dyDescent="0.35">
      <c r="A29" s="43" t="s">
        <v>811</v>
      </c>
      <c r="B29" s="54">
        <v>51107</v>
      </c>
      <c r="C29" s="54" t="s">
        <v>10</v>
      </c>
      <c r="D29" s="53">
        <v>938.58336598699998</v>
      </c>
      <c r="E29" s="53">
        <f>SUMIFS('Ratios_MARAMA-VA'!T:T, 'Ratios_MARAMA-VA'!AA:AA, V29)</f>
        <v>0</v>
      </c>
      <c r="F29" s="53">
        <f>SUMIFS('Ratios_MARAMA-VA'!J:J, 'Ratios_MARAMA-VA'!AA:AA, V29)</f>
        <v>0</v>
      </c>
      <c r="G29" s="53"/>
      <c r="H29" s="53" t="e">
        <f t="shared" si="0"/>
        <v>#DIV/0!</v>
      </c>
      <c r="I29" s="53">
        <v>1557.5790958554301</v>
      </c>
      <c r="J29" s="53">
        <v>4.5120847779273339</v>
      </c>
      <c r="K29" s="53">
        <v>1730.4661518702301</v>
      </c>
      <c r="L29" s="53">
        <v>5.0129139530368167</v>
      </c>
      <c r="M29" s="43" t="s">
        <v>594</v>
      </c>
      <c r="N29" s="43" t="s">
        <v>309</v>
      </c>
      <c r="O29" s="43" t="s">
        <v>11</v>
      </c>
      <c r="P29" s="43" t="s">
        <v>310</v>
      </c>
      <c r="Q29" s="43" t="s">
        <v>595</v>
      </c>
      <c r="R29" s="43" t="s">
        <v>596</v>
      </c>
      <c r="S29" s="43" t="s">
        <v>931</v>
      </c>
      <c r="V29" s="42" t="s">
        <v>1000</v>
      </c>
      <c r="W29"/>
    </row>
    <row r="30" spans="1:23" s="39" customFormat="1" x14ac:dyDescent="0.35">
      <c r="A30" s="43" t="s">
        <v>497</v>
      </c>
      <c r="B30" s="54">
        <v>24021</v>
      </c>
      <c r="C30" s="54" t="s">
        <v>12</v>
      </c>
      <c r="D30" s="53">
        <v>2.4656000000000001E-3</v>
      </c>
      <c r="E30" s="53">
        <f>SUMIFS('Ratios_MARAMA-VA'!T:T, 'Ratios_MARAMA-VA'!AA:AA, V30)</f>
        <v>2.46502206615609E-3</v>
      </c>
      <c r="F30" s="53">
        <f>SUMIFS('Ratios_MARAMA-VA'!J:J, 'Ratios_MARAMA-VA'!AA:AA, V30)</f>
        <v>7.1408178060128799E-6</v>
      </c>
      <c r="G30" s="53"/>
      <c r="H30" s="53">
        <f t="shared" si="0"/>
        <v>2.8968575592299419E-3</v>
      </c>
      <c r="I30" s="53">
        <v>1.2328E-3</v>
      </c>
      <c r="J30" s="53">
        <v>3.5712459990186727E-6</v>
      </c>
      <c r="K30" s="53">
        <v>1.2328E-3</v>
      </c>
      <c r="L30" s="53">
        <v>3.5712459990186727E-6</v>
      </c>
      <c r="M30" s="43" t="s">
        <v>594</v>
      </c>
      <c r="N30" s="43" t="s">
        <v>309</v>
      </c>
      <c r="O30" s="43" t="s">
        <v>11</v>
      </c>
      <c r="P30" s="43" t="s">
        <v>310</v>
      </c>
      <c r="Q30" s="43" t="s">
        <v>595</v>
      </c>
      <c r="R30" s="43" t="s">
        <v>596</v>
      </c>
      <c r="S30" s="43" t="s">
        <v>931</v>
      </c>
      <c r="V30" s="42" t="s">
        <v>1001</v>
      </c>
      <c r="W30"/>
    </row>
    <row r="31" spans="1:23" s="39" customFormat="1" x14ac:dyDescent="0.35">
      <c r="A31" s="43" t="s">
        <v>497</v>
      </c>
      <c r="B31" s="54">
        <v>24033</v>
      </c>
      <c r="C31" s="54" t="s">
        <v>12</v>
      </c>
      <c r="D31" s="53">
        <v>0.42122659476000002</v>
      </c>
      <c r="E31" s="53">
        <f>SUMIFS('Ratios_MARAMA-VA'!T:T, 'Ratios_MARAMA-VA'!AA:AA, V31)</f>
        <v>0</v>
      </c>
      <c r="F31" s="53">
        <f>SUMIFS('Ratios_MARAMA-VA'!J:J, 'Ratios_MARAMA-VA'!AA:AA, V31)</f>
        <v>0</v>
      </c>
      <c r="G31" s="53"/>
      <c r="H31" s="53" t="e">
        <f t="shared" si="0"/>
        <v>#DIV/0!</v>
      </c>
      <c r="I31" s="53">
        <v>0.56621278867639202</v>
      </c>
      <c r="J31" s="53">
        <v>1.6402377970098627E-3</v>
      </c>
      <c r="K31" s="53">
        <v>0.56621278867639202</v>
      </c>
      <c r="L31" s="53">
        <v>1.6402377970098627E-3</v>
      </c>
      <c r="M31" s="43" t="s">
        <v>594</v>
      </c>
      <c r="N31" s="43" t="s">
        <v>309</v>
      </c>
      <c r="O31" s="43" t="s">
        <v>11</v>
      </c>
      <c r="P31" s="43" t="s">
        <v>310</v>
      </c>
      <c r="Q31" s="43" t="s">
        <v>595</v>
      </c>
      <c r="R31" s="43" t="s">
        <v>596</v>
      </c>
      <c r="S31" s="43" t="s">
        <v>931</v>
      </c>
      <c r="V31" s="42" t="s">
        <v>1002</v>
      </c>
      <c r="W31"/>
    </row>
    <row r="32" spans="1:23" s="39" customFormat="1" x14ac:dyDescent="0.35">
      <c r="A32" s="43" t="s">
        <v>811</v>
      </c>
      <c r="B32" s="54">
        <v>51013</v>
      </c>
      <c r="C32" s="54" t="s">
        <v>12</v>
      </c>
      <c r="D32" s="53">
        <v>125.971713956</v>
      </c>
      <c r="E32" s="53">
        <f>SUMIFS('Ratios_MARAMA-VA'!T:T, 'Ratios_MARAMA-VA'!AA:AA, V32)</f>
        <v>0</v>
      </c>
      <c r="F32" s="53">
        <f>SUMIFS('Ratios_MARAMA-VA'!J:J, 'Ratios_MARAMA-VA'!AA:AA, V32)</f>
        <v>0</v>
      </c>
      <c r="G32" s="53"/>
      <c r="H32" s="53" t="e">
        <f t="shared" si="0"/>
        <v>#DIV/0!</v>
      </c>
      <c r="I32" s="53">
        <v>128.37777369256</v>
      </c>
      <c r="J32" s="53">
        <v>0.37189212415840267</v>
      </c>
      <c r="K32" s="53">
        <v>128.37777369256</v>
      </c>
      <c r="L32" s="53">
        <v>0.37189212415840267</v>
      </c>
      <c r="M32" s="43" t="s">
        <v>594</v>
      </c>
      <c r="N32" s="43" t="s">
        <v>309</v>
      </c>
      <c r="O32" s="43" t="s">
        <v>11</v>
      </c>
      <c r="P32" s="43" t="s">
        <v>310</v>
      </c>
      <c r="Q32" s="43" t="s">
        <v>595</v>
      </c>
      <c r="R32" s="43" t="s">
        <v>596</v>
      </c>
      <c r="S32" s="43" t="s">
        <v>931</v>
      </c>
      <c r="V32" s="42" t="s">
        <v>1003</v>
      </c>
      <c r="W32"/>
    </row>
    <row r="33" spans="1:23" s="39" customFormat="1" x14ac:dyDescent="0.35">
      <c r="A33" s="43" t="s">
        <v>811</v>
      </c>
      <c r="B33" s="54">
        <v>51107</v>
      </c>
      <c r="C33" s="54" t="s">
        <v>12</v>
      </c>
      <c r="D33" s="53">
        <v>149.40513048299999</v>
      </c>
      <c r="E33" s="53">
        <f>SUMIFS('Ratios_MARAMA-VA'!T:T, 'Ratios_MARAMA-VA'!AA:AA, V33)</f>
        <v>0</v>
      </c>
      <c r="F33" s="53">
        <f>SUMIFS('Ratios_MARAMA-VA'!J:J, 'Ratios_MARAMA-VA'!AA:AA, V33)</f>
        <v>0</v>
      </c>
      <c r="G33" s="53"/>
      <c r="H33" s="53" t="e">
        <f t="shared" si="0"/>
        <v>#DIV/0!</v>
      </c>
      <c r="I33" s="53">
        <v>247.93781403653901</v>
      </c>
      <c r="J33" s="53">
        <v>0.71824053081069728</v>
      </c>
      <c r="K33" s="53">
        <v>275.45823907150702</v>
      </c>
      <c r="L33" s="53">
        <v>0.7979632821064655</v>
      </c>
      <c r="M33" s="43" t="s">
        <v>594</v>
      </c>
      <c r="N33" s="43" t="s">
        <v>309</v>
      </c>
      <c r="O33" s="43" t="s">
        <v>11</v>
      </c>
      <c r="P33" s="43" t="s">
        <v>310</v>
      </c>
      <c r="Q33" s="43" t="s">
        <v>595</v>
      </c>
      <c r="R33" s="43" t="s">
        <v>596</v>
      </c>
      <c r="S33" s="43" t="s">
        <v>931</v>
      </c>
      <c r="V33" s="42" t="s">
        <v>1004</v>
      </c>
      <c r="W33"/>
    </row>
    <row r="34" spans="1:23" s="39" customFormat="1" x14ac:dyDescent="0.35">
      <c r="A34" s="43" t="s">
        <v>9</v>
      </c>
      <c r="B34" s="54">
        <v>11001</v>
      </c>
      <c r="C34" s="54" t="s">
        <v>10</v>
      </c>
      <c r="D34" s="53">
        <v>3.8349999999999999E-3</v>
      </c>
      <c r="E34" s="53">
        <f>SUMIFS('Ratios_MARAMA-VA'!T:T, 'Ratios_MARAMA-VA'!AA:AA, V34)</f>
        <v>3.8341010803490498E-3</v>
      </c>
      <c r="F34" s="53">
        <f>SUMIFS('Ratios_MARAMA-VA'!J:J, 'Ratios_MARAMA-VA'!AA:AA, V34)</f>
        <v>1.11068446974608E-5</v>
      </c>
      <c r="G34" s="53"/>
      <c r="H34" s="53">
        <f t="shared" si="0"/>
        <v>2.8968575592299337E-3</v>
      </c>
      <c r="I34" s="53">
        <v>3.8349999999999999E-3</v>
      </c>
      <c r="J34" s="53">
        <v>1.1109448739646795E-5</v>
      </c>
      <c r="K34" s="53">
        <v>3.8349999999999999E-3</v>
      </c>
      <c r="L34" s="53">
        <v>1.1109448739646795E-5</v>
      </c>
      <c r="M34" s="43" t="s">
        <v>308</v>
      </c>
      <c r="N34" s="43" t="s">
        <v>309</v>
      </c>
      <c r="O34" s="43" t="s">
        <v>11</v>
      </c>
      <c r="P34" s="43" t="s">
        <v>310</v>
      </c>
      <c r="Q34" s="43" t="s">
        <v>311</v>
      </c>
      <c r="R34" s="43" t="s">
        <v>312</v>
      </c>
      <c r="S34" s="43" t="s">
        <v>931</v>
      </c>
      <c r="V34" s="42" t="s">
        <v>1005</v>
      </c>
      <c r="W34"/>
    </row>
    <row r="35" spans="1:23" s="39" customFormat="1" x14ac:dyDescent="0.35">
      <c r="A35" s="43" t="s">
        <v>497</v>
      </c>
      <c r="B35" s="54">
        <v>24009</v>
      </c>
      <c r="C35" s="54" t="s">
        <v>10</v>
      </c>
      <c r="D35" s="53">
        <v>1.0725E-2</v>
      </c>
      <c r="E35" s="53">
        <f>SUMIFS('Ratios_MARAMA-VA'!T:T, 'Ratios_MARAMA-VA'!AA:AA, V35)</f>
        <v>1.07224860721625E-2</v>
      </c>
      <c r="F35" s="53">
        <f>SUMIFS('Ratios_MARAMA-VA'!J:J, 'Ratios_MARAMA-VA'!AA:AA, V35)</f>
        <v>3.1061514831881898E-5</v>
      </c>
      <c r="G35" s="53"/>
      <c r="H35" s="53">
        <f t="shared" si="0"/>
        <v>2.8968575592299597E-3</v>
      </c>
      <c r="I35" s="53">
        <v>1.0725E-2</v>
      </c>
      <c r="J35" s="53">
        <v>3.106879732274132E-5</v>
      </c>
      <c r="K35" s="53">
        <v>1.0725E-2</v>
      </c>
      <c r="L35" s="53">
        <v>3.106879732274132E-5</v>
      </c>
      <c r="M35" s="43" t="s">
        <v>308</v>
      </c>
      <c r="N35" s="43" t="s">
        <v>309</v>
      </c>
      <c r="O35" s="43" t="s">
        <v>11</v>
      </c>
      <c r="P35" s="43" t="s">
        <v>310</v>
      </c>
      <c r="Q35" s="43" t="s">
        <v>311</v>
      </c>
      <c r="R35" s="43" t="s">
        <v>312</v>
      </c>
      <c r="S35" s="43" t="s">
        <v>931</v>
      </c>
      <c r="V35" s="42" t="s">
        <v>1006</v>
      </c>
      <c r="W35"/>
    </row>
    <row r="36" spans="1:23" s="39" customFormat="1" x14ac:dyDescent="0.35">
      <c r="A36" s="43" t="s">
        <v>497</v>
      </c>
      <c r="B36" s="54">
        <v>24017</v>
      </c>
      <c r="C36" s="54" t="s">
        <v>10</v>
      </c>
      <c r="D36" s="53">
        <v>0.20543249999999999</v>
      </c>
      <c r="E36" s="53">
        <f>SUMIFS('Ratios_MARAMA-VA'!T:T, 'Ratios_MARAMA-VA'!AA:AA, V36)</f>
        <v>0.20538434685496801</v>
      </c>
      <c r="F36" s="53">
        <f>SUMIFS('Ratios_MARAMA-VA'!J:J, 'Ratios_MARAMA-VA'!AA:AA, V36)</f>
        <v>5.9496919773432001E-4</v>
      </c>
      <c r="G36" s="53"/>
      <c r="H36" s="53">
        <f t="shared" si="0"/>
        <v>2.8968575592299498E-3</v>
      </c>
      <c r="I36" s="53">
        <v>0.20543249999999999</v>
      </c>
      <c r="J36" s="53">
        <v>5.9510869053650667E-4</v>
      </c>
      <c r="K36" s="53">
        <v>0.20543249999999999</v>
      </c>
      <c r="L36" s="53">
        <v>5.9510869053650667E-4</v>
      </c>
      <c r="M36" s="43" t="s">
        <v>308</v>
      </c>
      <c r="N36" s="43" t="s">
        <v>309</v>
      </c>
      <c r="O36" s="43" t="s">
        <v>11</v>
      </c>
      <c r="P36" s="43" t="s">
        <v>310</v>
      </c>
      <c r="Q36" s="43" t="s">
        <v>311</v>
      </c>
      <c r="R36" s="43" t="s">
        <v>312</v>
      </c>
      <c r="S36" s="43" t="s">
        <v>931</v>
      </c>
      <c r="V36" s="42" t="s">
        <v>1007</v>
      </c>
      <c r="W36"/>
    </row>
    <row r="37" spans="1:23" s="39" customFormat="1" x14ac:dyDescent="0.35">
      <c r="A37" s="43" t="s">
        <v>497</v>
      </c>
      <c r="B37" s="54">
        <v>24021</v>
      </c>
      <c r="C37" s="54" t="s">
        <v>10</v>
      </c>
      <c r="D37" s="53">
        <v>0.79236621750000003</v>
      </c>
      <c r="E37" s="53">
        <f>SUMIFS('Ratios_MARAMA-VA'!T:T, 'Ratios_MARAMA-VA'!AA:AA, V37)</f>
        <v>0.79218048775719496</v>
      </c>
      <c r="F37" s="53">
        <f>SUMIFS('Ratios_MARAMA-VA'!J:J, 'Ratios_MARAMA-VA'!AA:AA, V37)</f>
        <v>2.29483403423388E-3</v>
      </c>
      <c r="G37" s="53"/>
      <c r="H37" s="53">
        <f t="shared" si="0"/>
        <v>2.8968575592299259E-3</v>
      </c>
      <c r="I37" s="53">
        <v>0.95448434560049999</v>
      </c>
      <c r="J37" s="53">
        <v>2.7650051917194373E-3</v>
      </c>
      <c r="K37" s="53">
        <v>0.95448434560049999</v>
      </c>
      <c r="L37" s="53">
        <v>2.7650051917194373E-3</v>
      </c>
      <c r="M37" s="43" t="s">
        <v>308</v>
      </c>
      <c r="N37" s="43" t="s">
        <v>309</v>
      </c>
      <c r="O37" s="43" t="s">
        <v>11</v>
      </c>
      <c r="P37" s="43" t="s">
        <v>310</v>
      </c>
      <c r="Q37" s="43" t="s">
        <v>311</v>
      </c>
      <c r="R37" s="43" t="s">
        <v>312</v>
      </c>
      <c r="S37" s="43" t="s">
        <v>931</v>
      </c>
      <c r="V37" s="42" t="s">
        <v>1008</v>
      </c>
      <c r="W37"/>
    </row>
    <row r="38" spans="1:23" s="39" customFormat="1" x14ac:dyDescent="0.35">
      <c r="A38" s="43" t="s">
        <v>497</v>
      </c>
      <c r="B38" s="54">
        <v>24031</v>
      </c>
      <c r="C38" s="54" t="s">
        <v>10</v>
      </c>
      <c r="D38" s="53">
        <v>0.50011000000000005</v>
      </c>
      <c r="E38" s="53">
        <f>SUMIFS('Ratios_MARAMA-VA'!T:T, 'Ratios_MARAMA-VA'!AA:AA, V38)</f>
        <v>0.49999277478314469</v>
      </c>
      <c r="F38" s="53">
        <f>SUMIFS('Ratios_MARAMA-VA'!J:J, 'Ratios_MARAMA-VA'!AA:AA, V38)</f>
        <v>1.4484078491909058E-3</v>
      </c>
      <c r="G38" s="53"/>
      <c r="H38" s="53">
        <f t="shared" si="0"/>
        <v>2.8968575592299402E-3</v>
      </c>
      <c r="I38" s="53">
        <v>0.51865421725000005</v>
      </c>
      <c r="J38" s="53">
        <v>1.5024673898671541E-3</v>
      </c>
      <c r="K38" s="53">
        <v>0.51865421725000005</v>
      </c>
      <c r="L38" s="53">
        <v>1.5024673898671541E-3</v>
      </c>
      <c r="M38" s="43" t="s">
        <v>308</v>
      </c>
      <c r="N38" s="43" t="s">
        <v>309</v>
      </c>
      <c r="O38" s="43" t="s">
        <v>11</v>
      </c>
      <c r="P38" s="43" t="s">
        <v>310</v>
      </c>
      <c r="Q38" s="43" t="s">
        <v>311</v>
      </c>
      <c r="R38" s="43" t="s">
        <v>312</v>
      </c>
      <c r="S38" s="43" t="s">
        <v>931</v>
      </c>
      <c r="V38" s="42" t="s">
        <v>1009</v>
      </c>
      <c r="W38"/>
    </row>
    <row r="39" spans="1:23" s="39" customFormat="1" x14ac:dyDescent="0.35">
      <c r="A39" s="43" t="s">
        <v>497</v>
      </c>
      <c r="B39" s="54">
        <v>24033</v>
      </c>
      <c r="C39" s="54" t="s">
        <v>10</v>
      </c>
      <c r="D39" s="53">
        <v>0.55139220175000003</v>
      </c>
      <c r="E39" s="53">
        <f>SUMIFS('Ratios_MARAMA-VA'!T:T, 'Ratios_MARAMA-VA'!AA:AA, V39)</f>
        <v>0.5187769425132327</v>
      </c>
      <c r="F39" s="53">
        <f>SUMIFS('Ratios_MARAMA-VA'!J:J, 'Ratios_MARAMA-VA'!AA:AA, V39)</f>
        <v>1.5028229074736583E-3</v>
      </c>
      <c r="G39" s="53"/>
      <c r="H39" s="53">
        <f t="shared" si="0"/>
        <v>2.896857559229948E-3</v>
      </c>
      <c r="I39" s="53">
        <v>0.56948858785227496</v>
      </c>
      <c r="J39" s="53">
        <v>1.6497273206150477E-3</v>
      </c>
      <c r="K39" s="53">
        <v>0.57016770471927503</v>
      </c>
      <c r="L39" s="53">
        <v>1.6516946254448172E-3</v>
      </c>
      <c r="M39" s="43" t="s">
        <v>308</v>
      </c>
      <c r="N39" s="43" t="s">
        <v>309</v>
      </c>
      <c r="O39" s="43" t="s">
        <v>11</v>
      </c>
      <c r="P39" s="43" t="s">
        <v>310</v>
      </c>
      <c r="Q39" s="43" t="s">
        <v>311</v>
      </c>
      <c r="R39" s="43" t="s">
        <v>312</v>
      </c>
      <c r="S39" s="43" t="s">
        <v>931</v>
      </c>
      <c r="V39" s="42" t="s">
        <v>1010</v>
      </c>
      <c r="W39"/>
    </row>
    <row r="40" spans="1:23" s="39" customFormat="1" x14ac:dyDescent="0.35">
      <c r="A40" s="43" t="s">
        <v>811</v>
      </c>
      <c r="B40" s="54">
        <v>51013</v>
      </c>
      <c r="C40" s="54" t="s">
        <v>10</v>
      </c>
      <c r="D40" s="53">
        <v>2.5739999999999999E-2</v>
      </c>
      <c r="E40" s="53">
        <f>SUMIFS('Ratios_MARAMA-VA'!T:T, 'Ratios_MARAMA-VA'!AA:AA, V40)</f>
        <v>0</v>
      </c>
      <c r="F40" s="53">
        <f>SUMIFS('Ratios_MARAMA-VA'!J:J, 'Ratios_MARAMA-VA'!AA:AA, V40)</f>
        <v>0</v>
      </c>
      <c r="G40" s="53"/>
      <c r="H40" s="53" t="e">
        <f t="shared" si="0"/>
        <v>#DIV/0!</v>
      </c>
      <c r="I40" s="53">
        <v>3.5840376E-2</v>
      </c>
      <c r="J40" s="53">
        <v>1.0382446414124328E-4</v>
      </c>
      <c r="K40" s="53">
        <v>3.8066886000000001E-2</v>
      </c>
      <c r="L40" s="53">
        <v>1.1027434646544434E-4</v>
      </c>
      <c r="M40" s="43" t="s">
        <v>308</v>
      </c>
      <c r="N40" s="43" t="s">
        <v>309</v>
      </c>
      <c r="O40" s="43" t="s">
        <v>11</v>
      </c>
      <c r="P40" s="43" t="s">
        <v>310</v>
      </c>
      <c r="Q40" s="43" t="s">
        <v>311</v>
      </c>
      <c r="R40" s="43" t="s">
        <v>312</v>
      </c>
      <c r="S40" s="43" t="s">
        <v>931</v>
      </c>
      <c r="V40" s="42" t="s">
        <v>1011</v>
      </c>
      <c r="W40"/>
    </row>
    <row r="41" spans="1:23" s="39" customFormat="1" x14ac:dyDescent="0.35">
      <c r="A41" s="43" t="s">
        <v>811</v>
      </c>
      <c r="B41" s="54">
        <v>51107</v>
      </c>
      <c r="C41" s="54" t="s">
        <v>10</v>
      </c>
      <c r="D41" s="53">
        <v>1.402700091</v>
      </c>
      <c r="E41" s="53">
        <f>SUMIFS('Ratios_MARAMA-VA'!T:T, 'Ratios_MARAMA-VA'!AA:AA, V41)</f>
        <v>1.0329979006943995</v>
      </c>
      <c r="F41" s="53">
        <f>SUMIFS('Ratios_MARAMA-VA'!J:J, 'Ratios_MARAMA-VA'!AA:AA, V41)</f>
        <v>2.992447777295243E-3</v>
      </c>
      <c r="G41" s="53"/>
      <c r="H41" s="53">
        <f t="shared" si="0"/>
        <v>2.8968575592299528E-3</v>
      </c>
      <c r="I41" s="53">
        <v>1.6554795331828001</v>
      </c>
      <c r="J41" s="53">
        <v>4.7956883998510674E-3</v>
      </c>
      <c r="K41" s="53">
        <v>1.8272386974387</v>
      </c>
      <c r="L41" s="53">
        <v>5.2932502331927908E-3</v>
      </c>
      <c r="M41" s="43" t="s">
        <v>308</v>
      </c>
      <c r="N41" s="43" t="s">
        <v>309</v>
      </c>
      <c r="O41" s="43" t="s">
        <v>11</v>
      </c>
      <c r="P41" s="43" t="s">
        <v>310</v>
      </c>
      <c r="Q41" s="43" t="s">
        <v>311</v>
      </c>
      <c r="R41" s="43" t="s">
        <v>312</v>
      </c>
      <c r="S41" s="43" t="s">
        <v>931</v>
      </c>
      <c r="V41" s="42" t="s">
        <v>1012</v>
      </c>
      <c r="W41"/>
    </row>
    <row r="42" spans="1:23" s="39" customFormat="1" x14ac:dyDescent="0.35">
      <c r="A42" s="43" t="s">
        <v>811</v>
      </c>
      <c r="B42" s="54">
        <v>51683</v>
      </c>
      <c r="C42" s="54" t="s">
        <v>10</v>
      </c>
      <c r="D42" s="53">
        <v>0.80787081375000003</v>
      </c>
      <c r="E42" s="53">
        <f>SUMIFS('Ratios_MARAMA-VA'!T:T, 'Ratios_MARAMA-VA'!AA:AA, V42)</f>
        <v>0.80768144974741596</v>
      </c>
      <c r="F42" s="53">
        <f>SUMIFS('Ratios_MARAMA-VA'!J:J, 'Ratios_MARAMA-VA'!AA:AA, V42)</f>
        <v>2.3397381131505901E-3</v>
      </c>
      <c r="G42" s="53"/>
      <c r="H42" s="53">
        <f t="shared" si="0"/>
        <v>2.8968575592299294E-3</v>
      </c>
      <c r="I42" s="53">
        <v>0.70397862710174997</v>
      </c>
      <c r="J42" s="53">
        <v>2.039325807456012E-3</v>
      </c>
      <c r="K42" s="53">
        <v>0.70397862710174997</v>
      </c>
      <c r="L42" s="53">
        <v>2.039325807456012E-3</v>
      </c>
      <c r="M42" s="43" t="s">
        <v>308</v>
      </c>
      <c r="N42" s="43" t="s">
        <v>309</v>
      </c>
      <c r="O42" s="43" t="s">
        <v>11</v>
      </c>
      <c r="P42" s="43" t="s">
        <v>310</v>
      </c>
      <c r="Q42" s="43" t="s">
        <v>311</v>
      </c>
      <c r="R42" s="43" t="s">
        <v>312</v>
      </c>
      <c r="S42" s="43" t="s">
        <v>931</v>
      </c>
      <c r="V42" s="42" t="s">
        <v>1013</v>
      </c>
      <c r="W42"/>
    </row>
    <row r="43" spans="1:23" s="39" customFormat="1" x14ac:dyDescent="0.35">
      <c r="A43" s="43" t="s">
        <v>9</v>
      </c>
      <c r="B43" s="54">
        <v>11001</v>
      </c>
      <c r="C43" s="54" t="s">
        <v>12</v>
      </c>
      <c r="D43" s="53">
        <v>8.8779659999999993E-3</v>
      </c>
      <c r="E43" s="53">
        <f>SUMIFS('Ratios_MARAMA-VA'!T:T, 'Ratios_MARAMA-VA'!AA:AA, V43)</f>
        <v>8.8758850148375808E-3</v>
      </c>
      <c r="F43" s="53">
        <f>SUMIFS('Ratios_MARAMA-VA'!J:J, 'Ratios_MARAMA-VA'!AA:AA, V43)</f>
        <v>2.5712174600087999E-5</v>
      </c>
      <c r="G43" s="53"/>
      <c r="H43" s="53">
        <f t="shared" si="0"/>
        <v>2.8968575592299406E-3</v>
      </c>
      <c r="I43" s="53">
        <v>8.8779659999999993E-3</v>
      </c>
      <c r="J43" s="53">
        <v>2.5718202917686397E-5</v>
      </c>
      <c r="K43" s="53">
        <v>8.8779659999999993E-3</v>
      </c>
      <c r="L43" s="53">
        <v>2.5718202917686397E-5</v>
      </c>
      <c r="M43" s="43" t="s">
        <v>308</v>
      </c>
      <c r="N43" s="43" t="s">
        <v>309</v>
      </c>
      <c r="O43" s="43" t="s">
        <v>11</v>
      </c>
      <c r="P43" s="43" t="s">
        <v>310</v>
      </c>
      <c r="Q43" s="43" t="s">
        <v>311</v>
      </c>
      <c r="R43" s="43" t="s">
        <v>312</v>
      </c>
      <c r="S43" s="43" t="s">
        <v>931</v>
      </c>
      <c r="V43" s="42" t="s">
        <v>1014</v>
      </c>
      <c r="W43"/>
    </row>
    <row r="44" spans="1:23" s="39" customFormat="1" x14ac:dyDescent="0.35">
      <c r="A44" s="43" t="s">
        <v>497</v>
      </c>
      <c r="B44" s="54">
        <v>24009</v>
      </c>
      <c r="C44" s="54" t="s">
        <v>12</v>
      </c>
      <c r="D44" s="53">
        <v>2.482821E-2</v>
      </c>
      <c r="E44" s="53">
        <f>SUMIFS('Ratios_MARAMA-VA'!T:T, 'Ratios_MARAMA-VA'!AA:AA, V44)</f>
        <v>2.4822390295732199E-2</v>
      </c>
      <c r="F44" s="53">
        <f>SUMIFS('Ratios_MARAMA-VA'!J:J, 'Ratios_MARAMA-VA'!AA:AA, V44)</f>
        <v>7.1906928966347801E-5</v>
      </c>
      <c r="G44" s="53"/>
      <c r="H44" s="53">
        <f t="shared" si="0"/>
        <v>2.8968575592299432E-3</v>
      </c>
      <c r="I44" s="53">
        <v>2.482821E-2</v>
      </c>
      <c r="J44" s="53">
        <v>7.1923787820648462E-5</v>
      </c>
      <c r="K44" s="53">
        <v>2.482821E-2</v>
      </c>
      <c r="L44" s="53">
        <v>7.1923787820648462E-5</v>
      </c>
      <c r="M44" s="43" t="s">
        <v>308</v>
      </c>
      <c r="N44" s="43" t="s">
        <v>309</v>
      </c>
      <c r="O44" s="43" t="s">
        <v>11</v>
      </c>
      <c r="P44" s="43" t="s">
        <v>310</v>
      </c>
      <c r="Q44" s="43" t="s">
        <v>311</v>
      </c>
      <c r="R44" s="43" t="s">
        <v>312</v>
      </c>
      <c r="S44" s="43" t="s">
        <v>931</v>
      </c>
      <c r="V44" s="42" t="s">
        <v>1015</v>
      </c>
      <c r="W44"/>
    </row>
    <row r="45" spans="1:23" s="39" customFormat="1" x14ac:dyDescent="0.35">
      <c r="A45" s="43" t="s">
        <v>497</v>
      </c>
      <c r="B45" s="54">
        <v>24017</v>
      </c>
      <c r="C45" s="54" t="s">
        <v>12</v>
      </c>
      <c r="D45" s="53">
        <v>0.47557310000000003</v>
      </c>
      <c r="E45" s="53">
        <f>SUMIFS('Ratios_MARAMA-VA'!T:T, 'Ratios_MARAMA-VA'!AA:AA, V45)</f>
        <v>0.47546162620467902</v>
      </c>
      <c r="F45" s="53">
        <f>SUMIFS('Ratios_MARAMA-VA'!J:J, 'Ratios_MARAMA-VA'!AA:AA, V45)</f>
        <v>1.3773446059947799E-3</v>
      </c>
      <c r="G45" s="53"/>
      <c r="H45" s="53">
        <f t="shared" si="0"/>
        <v>2.8968575592299302E-3</v>
      </c>
      <c r="I45" s="53">
        <v>0.47557310000000003</v>
      </c>
      <c r="J45" s="53">
        <v>1.3776675297014116E-3</v>
      </c>
      <c r="K45" s="53">
        <v>0.47557310000000003</v>
      </c>
      <c r="L45" s="53">
        <v>1.3776675297014116E-3</v>
      </c>
      <c r="M45" s="43" t="s">
        <v>308</v>
      </c>
      <c r="N45" s="43" t="s">
        <v>309</v>
      </c>
      <c r="O45" s="43" t="s">
        <v>11</v>
      </c>
      <c r="P45" s="43" t="s">
        <v>310</v>
      </c>
      <c r="Q45" s="43" t="s">
        <v>311</v>
      </c>
      <c r="R45" s="43" t="s">
        <v>312</v>
      </c>
      <c r="S45" s="43" t="s">
        <v>931</v>
      </c>
      <c r="V45" s="42" t="s">
        <v>1016</v>
      </c>
      <c r="W45"/>
    </row>
    <row r="46" spans="1:23" s="39" customFormat="1" x14ac:dyDescent="0.35">
      <c r="A46" s="43" t="s">
        <v>497</v>
      </c>
      <c r="B46" s="54">
        <v>24021</v>
      </c>
      <c r="C46" s="54" t="s">
        <v>12</v>
      </c>
      <c r="D46" s="53">
        <v>1.8343151319</v>
      </c>
      <c r="E46" s="53">
        <f>SUMIFS('Ratios_MARAMA-VA'!T:T, 'Ratios_MARAMA-VA'!AA:AA, V46)</f>
        <v>1.8338851705132699</v>
      </c>
      <c r="F46" s="53">
        <f>SUMIFS('Ratios_MARAMA-VA'!J:J, 'Ratios_MARAMA-VA'!AA:AA, V46)</f>
        <v>5.3125041189610502E-3</v>
      </c>
      <c r="G46" s="53"/>
      <c r="H46" s="53">
        <f t="shared" si="0"/>
        <v>2.896857559229938E-3</v>
      </c>
      <c r="I46" s="53">
        <v>2.2096160078867402</v>
      </c>
      <c r="J46" s="53">
        <v>6.4009428354421813E-3</v>
      </c>
      <c r="K46" s="53">
        <v>2.2096160078867402</v>
      </c>
      <c r="L46" s="53">
        <v>6.4009428354421813E-3</v>
      </c>
      <c r="M46" s="43" t="s">
        <v>308</v>
      </c>
      <c r="N46" s="43" t="s">
        <v>309</v>
      </c>
      <c r="O46" s="43" t="s">
        <v>11</v>
      </c>
      <c r="P46" s="43" t="s">
        <v>310</v>
      </c>
      <c r="Q46" s="43" t="s">
        <v>311</v>
      </c>
      <c r="R46" s="43" t="s">
        <v>312</v>
      </c>
      <c r="S46" s="43" t="s">
        <v>931</v>
      </c>
      <c r="V46" s="42" t="s">
        <v>1017</v>
      </c>
      <c r="W46"/>
    </row>
    <row r="47" spans="1:23" s="39" customFormat="1" x14ac:dyDescent="0.35">
      <c r="A47" s="43" t="s">
        <v>497</v>
      </c>
      <c r="B47" s="54">
        <v>24031</v>
      </c>
      <c r="C47" s="54" t="s">
        <v>12</v>
      </c>
      <c r="D47" s="53">
        <v>1.1577466999999999</v>
      </c>
      <c r="E47" s="53">
        <f>SUMIFS('Ratios_MARAMA-VA'!T:T, 'Ratios_MARAMA-VA'!AA:AA, V47)</f>
        <v>1.1574753254864489</v>
      </c>
      <c r="F47" s="53">
        <f>SUMIFS('Ratios_MARAMA-VA'!J:J, 'Ratios_MARAMA-VA'!AA:AA, V47)</f>
        <v>3.3530411462575631E-3</v>
      </c>
      <c r="G47" s="53"/>
      <c r="H47" s="53">
        <f t="shared" si="0"/>
        <v>2.8968575592299472E-3</v>
      </c>
      <c r="I47" s="53">
        <v>1.2006762664999999</v>
      </c>
      <c r="J47" s="53">
        <v>3.4781881187985176E-3</v>
      </c>
      <c r="K47" s="53">
        <v>1.2006762664999999</v>
      </c>
      <c r="L47" s="53">
        <v>3.4781881187985176E-3</v>
      </c>
      <c r="M47" s="43" t="s">
        <v>308</v>
      </c>
      <c r="N47" s="43" t="s">
        <v>309</v>
      </c>
      <c r="O47" s="43" t="s">
        <v>11</v>
      </c>
      <c r="P47" s="43" t="s">
        <v>310</v>
      </c>
      <c r="Q47" s="43" t="s">
        <v>311</v>
      </c>
      <c r="R47" s="43" t="s">
        <v>312</v>
      </c>
      <c r="S47" s="43" t="s">
        <v>931</v>
      </c>
      <c r="V47" s="42" t="s">
        <v>1018</v>
      </c>
      <c r="W47"/>
    </row>
    <row r="48" spans="1:23" s="39" customFormat="1" x14ac:dyDescent="0.35">
      <c r="A48" s="43" t="s">
        <v>497</v>
      </c>
      <c r="B48" s="54">
        <v>24033</v>
      </c>
      <c r="C48" s="54" t="s">
        <v>12</v>
      </c>
      <c r="D48" s="53">
        <v>1.2764644063220001</v>
      </c>
      <c r="E48" s="53">
        <f>SUMIFS('Ratios_MARAMA-VA'!T:T, 'Ratios_MARAMA-VA'!AA:AA, V48)</f>
        <v>1.2009605829756471</v>
      </c>
      <c r="F48" s="53">
        <f>SUMIFS('Ratios_MARAMA-VA'!J:J, 'Ratios_MARAMA-VA'!AA:AA, V48)</f>
        <v>3.479011743130199E-3</v>
      </c>
      <c r="G48" s="53"/>
      <c r="H48" s="53">
        <f t="shared" si="0"/>
        <v>2.8968575592299402E-3</v>
      </c>
      <c r="I48" s="53">
        <v>1.3183572614174599</v>
      </c>
      <c r="J48" s="53">
        <v>3.8190931985028608E-3</v>
      </c>
      <c r="K48" s="53">
        <v>1.3199294065166101</v>
      </c>
      <c r="L48" s="53">
        <v>3.8236474789175405E-3</v>
      </c>
      <c r="M48" s="43" t="s">
        <v>308</v>
      </c>
      <c r="N48" s="43" t="s">
        <v>309</v>
      </c>
      <c r="O48" s="43" t="s">
        <v>11</v>
      </c>
      <c r="P48" s="43" t="s">
        <v>310</v>
      </c>
      <c r="Q48" s="43" t="s">
        <v>311</v>
      </c>
      <c r="R48" s="43" t="s">
        <v>312</v>
      </c>
      <c r="S48" s="43" t="s">
        <v>931</v>
      </c>
      <c r="V48" s="42" t="s">
        <v>1019</v>
      </c>
      <c r="W48"/>
    </row>
    <row r="49" spans="1:23" s="39" customFormat="1" x14ac:dyDescent="0.35">
      <c r="A49" s="43" t="s">
        <v>811</v>
      </c>
      <c r="B49" s="54">
        <v>51013</v>
      </c>
      <c r="C49" s="54" t="s">
        <v>12</v>
      </c>
      <c r="D49" s="53">
        <v>5.9587703999999998E-2</v>
      </c>
      <c r="E49" s="53">
        <f>SUMIFS('Ratios_MARAMA-VA'!T:T, 'Ratios_MARAMA-VA'!AA:AA, V49)</f>
        <v>0</v>
      </c>
      <c r="F49" s="53">
        <f>SUMIFS('Ratios_MARAMA-VA'!J:J, 'Ratios_MARAMA-VA'!AA:AA, V49)</f>
        <v>0</v>
      </c>
      <c r="G49" s="53"/>
      <c r="H49" s="53" t="e">
        <f t="shared" si="0"/>
        <v>#DIV/0!</v>
      </c>
      <c r="I49" s="53">
        <v>8.2969919049599994E-2</v>
      </c>
      <c r="J49" s="53">
        <v>2.4035203718752909E-4</v>
      </c>
      <c r="K49" s="53">
        <v>8.81242554456E-2</v>
      </c>
      <c r="L49" s="53">
        <v>2.5528341553909567E-4</v>
      </c>
      <c r="M49" s="43" t="s">
        <v>308</v>
      </c>
      <c r="N49" s="43" t="s">
        <v>309</v>
      </c>
      <c r="O49" s="43" t="s">
        <v>11</v>
      </c>
      <c r="P49" s="43" t="s">
        <v>310</v>
      </c>
      <c r="Q49" s="43" t="s">
        <v>311</v>
      </c>
      <c r="R49" s="43" t="s">
        <v>312</v>
      </c>
      <c r="S49" s="43" t="s">
        <v>931</v>
      </c>
      <c r="V49" s="42" t="s">
        <v>1020</v>
      </c>
      <c r="W49"/>
    </row>
    <row r="50" spans="1:23" s="39" customFormat="1" x14ac:dyDescent="0.35">
      <c r="A50" s="43" t="s">
        <v>811</v>
      </c>
      <c r="B50" s="54">
        <v>51107</v>
      </c>
      <c r="C50" s="54" t="s">
        <v>12</v>
      </c>
      <c r="D50" s="53">
        <v>3.2472294645000002</v>
      </c>
      <c r="E50" s="53">
        <f>SUMIFS('Ratios_MARAMA-VA'!T:T, 'Ratios_MARAMA-VA'!AA:AA, V50)</f>
        <v>2.3913745815902985</v>
      </c>
      <c r="F50" s="53">
        <f>SUMIFS('Ratios_MARAMA-VA'!J:J, 'Ratios_MARAMA-VA'!AA:AA, V50)</f>
        <v>6.9274715336302087E-3</v>
      </c>
      <c r="G50" s="53"/>
      <c r="H50" s="53">
        <f t="shared" si="0"/>
        <v>2.8968575592299476E-3</v>
      </c>
      <c r="I50" s="53">
        <v>3.8324100539789998</v>
      </c>
      <c r="J50" s="53">
        <v>1.1101946034937915E-2</v>
      </c>
      <c r="K50" s="53">
        <v>4.2300299313376497</v>
      </c>
      <c r="L50" s="53">
        <v>1.2253794182364405E-2</v>
      </c>
      <c r="M50" s="43" t="s">
        <v>308</v>
      </c>
      <c r="N50" s="43" t="s">
        <v>309</v>
      </c>
      <c r="O50" s="43" t="s">
        <v>11</v>
      </c>
      <c r="P50" s="43" t="s">
        <v>310</v>
      </c>
      <c r="Q50" s="43" t="s">
        <v>311</v>
      </c>
      <c r="R50" s="43" t="s">
        <v>312</v>
      </c>
      <c r="S50" s="43" t="s">
        <v>931</v>
      </c>
      <c r="V50" s="42" t="s">
        <v>1021</v>
      </c>
      <c r="W50"/>
    </row>
    <row r="51" spans="1:23" s="39" customFormat="1" x14ac:dyDescent="0.35">
      <c r="A51" s="43" t="s">
        <v>811</v>
      </c>
      <c r="B51" s="54">
        <v>51683</v>
      </c>
      <c r="C51" s="54" t="s">
        <v>12</v>
      </c>
      <c r="D51" s="53">
        <v>1.8702085545</v>
      </c>
      <c r="E51" s="53">
        <f>SUMIFS('Ratios_MARAMA-VA'!T:T, 'Ratios_MARAMA-VA'!AA:AA, V51)</f>
        <v>1.86977017973572</v>
      </c>
      <c r="F51" s="53">
        <f>SUMIFS('Ratios_MARAMA-VA'!J:J, 'Ratios_MARAMA-VA'!AA:AA, V51)</f>
        <v>5.4164578791901499E-3</v>
      </c>
      <c r="G51" s="53"/>
      <c r="H51" s="53">
        <f t="shared" si="0"/>
        <v>2.8968575592299432E-3</v>
      </c>
      <c r="I51" s="53">
        <v>1.6296997343913</v>
      </c>
      <c r="J51" s="53">
        <v>4.7210079948464684E-3</v>
      </c>
      <c r="K51" s="53">
        <v>1.6296997343913</v>
      </c>
      <c r="L51" s="53">
        <v>4.7210079948464684E-3</v>
      </c>
      <c r="M51" s="43" t="s">
        <v>308</v>
      </c>
      <c r="N51" s="43" t="s">
        <v>309</v>
      </c>
      <c r="O51" s="43" t="s">
        <v>11</v>
      </c>
      <c r="P51" s="43" t="s">
        <v>310</v>
      </c>
      <c r="Q51" s="43" t="s">
        <v>311</v>
      </c>
      <c r="R51" s="43" t="s">
        <v>312</v>
      </c>
      <c r="S51" s="43" t="s">
        <v>931</v>
      </c>
      <c r="V51" s="42" t="s">
        <v>1022</v>
      </c>
      <c r="W51"/>
    </row>
    <row r="52" spans="1:23" s="39" customFormat="1" x14ac:dyDescent="0.35">
      <c r="A52" s="43" t="s">
        <v>9</v>
      </c>
      <c r="B52" s="54">
        <v>11001</v>
      </c>
      <c r="C52" s="54" t="s">
        <v>10</v>
      </c>
      <c r="D52" s="53">
        <v>1.327355E-2</v>
      </c>
      <c r="E52" s="53">
        <f>SUMIFS('Ratios_MARAMA-VA'!T:T, 'Ratios_MARAMA-VA'!AA:AA, V52)</f>
        <v>1.3270438694932701E-2</v>
      </c>
      <c r="F52" s="53">
        <f>SUMIFS('Ratios_MARAMA-VA'!J:J, 'Ratios_MARAMA-VA'!AA:AA, V52)</f>
        <v>3.8442570647713398E-5</v>
      </c>
      <c r="G52" s="53"/>
      <c r="H52" s="53">
        <f t="shared" si="0"/>
        <v>2.896857559229948E-3</v>
      </c>
      <c r="I52" s="53">
        <v>1.327355E-2</v>
      </c>
      <c r="J52" s="53">
        <v>3.8451583655316679E-5</v>
      </c>
      <c r="K52" s="53">
        <v>1.327355E-2</v>
      </c>
      <c r="L52" s="53">
        <v>3.8451583655316679E-5</v>
      </c>
      <c r="M52" s="43" t="s">
        <v>313</v>
      </c>
      <c r="N52" s="43" t="s">
        <v>309</v>
      </c>
      <c r="O52" s="43" t="s">
        <v>11</v>
      </c>
      <c r="P52" s="43" t="s">
        <v>310</v>
      </c>
      <c r="Q52" s="43" t="s">
        <v>311</v>
      </c>
      <c r="R52" s="43" t="s">
        <v>314</v>
      </c>
      <c r="S52" s="43" t="s">
        <v>931</v>
      </c>
      <c r="V52" s="42" t="s">
        <v>1023</v>
      </c>
      <c r="W52"/>
    </row>
    <row r="53" spans="1:23" s="39" customFormat="1" x14ac:dyDescent="0.35">
      <c r="A53" s="43" t="s">
        <v>497</v>
      </c>
      <c r="B53" s="54">
        <v>24017</v>
      </c>
      <c r="C53" s="54" t="s">
        <v>10</v>
      </c>
      <c r="D53" s="53">
        <v>0.71693379999999995</v>
      </c>
      <c r="E53" s="53">
        <f>SUMIFS('Ratios_MARAMA-VA'!T:T, 'Ratios_MARAMA-VA'!AA:AA, V53)</f>
        <v>0.71676575153031397</v>
      </c>
      <c r="F53" s="53">
        <f>SUMIFS('Ratios_MARAMA-VA'!J:J, 'Ratios_MARAMA-VA'!AA:AA, V53)</f>
        <v>2.07636828551771E-3</v>
      </c>
      <c r="G53" s="53"/>
      <c r="H53" s="53">
        <f t="shared" si="0"/>
        <v>2.8968575592299276E-3</v>
      </c>
      <c r="I53" s="53">
        <v>0.71693379999999995</v>
      </c>
      <c r="J53" s="53">
        <v>2.0768550979974368E-3</v>
      </c>
      <c r="K53" s="53">
        <v>0.71693379999999995</v>
      </c>
      <c r="L53" s="53">
        <v>2.0768550979974368E-3</v>
      </c>
      <c r="M53" s="43" t="s">
        <v>313</v>
      </c>
      <c r="N53" s="43" t="s">
        <v>309</v>
      </c>
      <c r="O53" s="43" t="s">
        <v>11</v>
      </c>
      <c r="P53" s="43" t="s">
        <v>310</v>
      </c>
      <c r="Q53" s="43" t="s">
        <v>311</v>
      </c>
      <c r="R53" s="43" t="s">
        <v>314</v>
      </c>
      <c r="S53" s="43" t="s">
        <v>931</v>
      </c>
      <c r="V53" s="42" t="s">
        <v>1024</v>
      </c>
      <c r="W53"/>
    </row>
    <row r="54" spans="1:23" s="39" customFormat="1" x14ac:dyDescent="0.35">
      <c r="A54" s="43" t="s">
        <v>497</v>
      </c>
      <c r="B54" s="54">
        <v>24021</v>
      </c>
      <c r="C54" s="54" t="s">
        <v>10</v>
      </c>
      <c r="D54" s="53">
        <v>2.7654967500000001</v>
      </c>
      <c r="E54" s="53">
        <f>SUMIFS('Ratios_MARAMA-VA'!T:T, 'Ratios_MARAMA-VA'!AA:AA, V54)</f>
        <v>2.76484852069798</v>
      </c>
      <c r="F54" s="53">
        <f>SUMIFS('Ratios_MARAMA-VA'!J:J, 'Ratios_MARAMA-VA'!AA:AA, V54)</f>
        <v>8.0093723373096792E-3</v>
      </c>
      <c r="G54" s="53"/>
      <c r="H54" s="53">
        <f t="shared" si="0"/>
        <v>2.8968575592299467E-3</v>
      </c>
      <c r="I54" s="53">
        <v>3.3313173850500002</v>
      </c>
      <c r="J54" s="53">
        <v>9.6503519490762323E-3</v>
      </c>
      <c r="K54" s="53">
        <v>3.3313173850500002</v>
      </c>
      <c r="L54" s="53">
        <v>9.6503519490762323E-3</v>
      </c>
      <c r="M54" s="43" t="s">
        <v>313</v>
      </c>
      <c r="N54" s="43" t="s">
        <v>309</v>
      </c>
      <c r="O54" s="43" t="s">
        <v>11</v>
      </c>
      <c r="P54" s="43" t="s">
        <v>310</v>
      </c>
      <c r="Q54" s="43" t="s">
        <v>311</v>
      </c>
      <c r="R54" s="43" t="s">
        <v>314</v>
      </c>
      <c r="S54" s="43" t="s">
        <v>931</v>
      </c>
      <c r="V54" s="42" t="s">
        <v>1025</v>
      </c>
      <c r="W54"/>
    </row>
    <row r="55" spans="1:23" s="39" customFormat="1" x14ac:dyDescent="0.35">
      <c r="A55" s="43" t="s">
        <v>497</v>
      </c>
      <c r="B55" s="54">
        <v>24031</v>
      </c>
      <c r="C55" s="54" t="s">
        <v>10</v>
      </c>
      <c r="D55" s="53">
        <v>1.574697</v>
      </c>
      <c r="E55" s="53">
        <f>SUMIFS('Ratios_MARAMA-VA'!T:T, 'Ratios_MARAMA-VA'!AA:AA, V55)</f>
        <v>1.5743278928089699</v>
      </c>
      <c r="F55" s="53">
        <f>SUMIFS('Ratios_MARAMA-VA'!J:J, 'Ratios_MARAMA-VA'!AA:AA, V55)</f>
        <v>4.5606036569902E-3</v>
      </c>
      <c r="G55" s="53"/>
      <c r="H55" s="53">
        <f t="shared" si="0"/>
        <v>2.8968575592299354E-3</v>
      </c>
      <c r="I55" s="53">
        <v>1.6394170467</v>
      </c>
      <c r="J55" s="53">
        <v>0</v>
      </c>
      <c r="K55" s="53">
        <v>1.6394170467</v>
      </c>
      <c r="L55" s="53">
        <v>0</v>
      </c>
      <c r="M55" s="43" t="s">
        <v>313</v>
      </c>
      <c r="N55" s="43" t="s">
        <v>309</v>
      </c>
      <c r="O55" s="43" t="s">
        <v>11</v>
      </c>
      <c r="P55" s="43" t="s">
        <v>310</v>
      </c>
      <c r="Q55" s="43" t="s">
        <v>311</v>
      </c>
      <c r="R55" s="43" t="s">
        <v>314</v>
      </c>
      <c r="S55" s="43" t="s">
        <v>931</v>
      </c>
      <c r="V55" s="42" t="s">
        <v>1026</v>
      </c>
      <c r="W55"/>
    </row>
    <row r="56" spans="1:23" s="39" customFormat="1" x14ac:dyDescent="0.35">
      <c r="A56" s="43" t="s">
        <v>497</v>
      </c>
      <c r="B56" s="54">
        <v>24033</v>
      </c>
      <c r="C56" s="54" t="s">
        <v>10</v>
      </c>
      <c r="D56" s="53">
        <v>0.78819403994000004</v>
      </c>
      <c r="E56" s="53">
        <f>SUMIFS('Ratios_MARAMA-VA'!T:T, 'Ratios_MARAMA-VA'!AA:AA, V56)</f>
        <v>0.67460776701089653</v>
      </c>
      <c r="F56" s="53">
        <f>SUMIFS('Ratios_MARAMA-VA'!J:J, 'Ratios_MARAMA-VA'!AA:AA, V56)</f>
        <v>1.9542426093807435E-3</v>
      </c>
      <c r="G56" s="53"/>
      <c r="H56" s="53">
        <f t="shared" si="0"/>
        <v>2.8968575592299367E-3</v>
      </c>
      <c r="I56" s="53">
        <v>0.85131782805152201</v>
      </c>
      <c r="J56" s="53">
        <v>2.466146485498272E-3</v>
      </c>
      <c r="K56" s="53">
        <v>0.85368847552042604</v>
      </c>
      <c r="L56" s="53">
        <v>2.4730139135388358E-3</v>
      </c>
      <c r="M56" s="43" t="s">
        <v>313</v>
      </c>
      <c r="N56" s="43" t="s">
        <v>309</v>
      </c>
      <c r="O56" s="43" t="s">
        <v>11</v>
      </c>
      <c r="P56" s="43" t="s">
        <v>310</v>
      </c>
      <c r="Q56" s="43" t="s">
        <v>311</v>
      </c>
      <c r="R56" s="43" t="s">
        <v>314</v>
      </c>
      <c r="S56" s="43" t="s">
        <v>931</v>
      </c>
      <c r="V56" s="42" t="s">
        <v>1027</v>
      </c>
      <c r="W56"/>
    </row>
    <row r="57" spans="1:23" s="39" customFormat="1" x14ac:dyDescent="0.35">
      <c r="A57" s="43" t="s">
        <v>811</v>
      </c>
      <c r="B57" s="54">
        <v>51013</v>
      </c>
      <c r="C57" s="54" t="s">
        <v>10</v>
      </c>
      <c r="D57" s="53">
        <v>7.3327422000000003E-2</v>
      </c>
      <c r="E57" s="53">
        <f>SUMIFS('Ratios_MARAMA-VA'!T:T, 'Ratios_MARAMA-VA'!AA:AA, V57)</f>
        <v>0</v>
      </c>
      <c r="F57" s="53">
        <f>SUMIFS('Ratios_MARAMA-VA'!J:J, 'Ratios_MARAMA-VA'!AA:AA, V57)</f>
        <v>0</v>
      </c>
      <c r="G57" s="53"/>
      <c r="H57" s="53" t="e">
        <f t="shared" si="0"/>
        <v>#DIV/0!</v>
      </c>
      <c r="I57" s="53">
        <v>0.1021011023928</v>
      </c>
      <c r="J57" s="53">
        <v>2.957723502722914E-4</v>
      </c>
      <c r="K57" s="53">
        <v>0.1084439243958</v>
      </c>
      <c r="L57" s="53">
        <v>3.1414660213853186E-4</v>
      </c>
      <c r="M57" s="43" t="s">
        <v>313</v>
      </c>
      <c r="N57" s="43" t="s">
        <v>309</v>
      </c>
      <c r="O57" s="43" t="s">
        <v>11</v>
      </c>
      <c r="P57" s="43" t="s">
        <v>310</v>
      </c>
      <c r="Q57" s="43" t="s">
        <v>311</v>
      </c>
      <c r="R57" s="43" t="s">
        <v>314</v>
      </c>
      <c r="S57" s="43" t="s">
        <v>931</v>
      </c>
      <c r="V57" s="42" t="s">
        <v>1028</v>
      </c>
      <c r="W57"/>
    </row>
    <row r="58" spans="1:23" s="39" customFormat="1" x14ac:dyDescent="0.35">
      <c r="A58" s="43" t="s">
        <v>811</v>
      </c>
      <c r="B58" s="54">
        <v>51107</v>
      </c>
      <c r="C58" s="54" t="s">
        <v>10</v>
      </c>
      <c r="D58" s="53">
        <v>5.5333179166999997</v>
      </c>
      <c r="E58" s="53">
        <f>SUMIFS('Ratios_MARAMA-VA'!T:T, 'Ratios_MARAMA-VA'!AA:AA, V58)</f>
        <v>3.6055876598937666</v>
      </c>
      <c r="F58" s="53">
        <f>SUMIFS('Ratios_MARAMA-VA'!J:J, 'Ratios_MARAMA-VA'!AA:AA, V58)</f>
        <v>1.044487386802939E-2</v>
      </c>
      <c r="G58" s="53"/>
      <c r="H58" s="53">
        <f t="shared" si="0"/>
        <v>2.8968575592299242E-3</v>
      </c>
      <c r="I58" s="53">
        <v>6.4782016442925601</v>
      </c>
      <c r="J58" s="53">
        <v>1.8766427403484626E-2</v>
      </c>
      <c r="K58" s="53">
        <v>7.0818503641801902</v>
      </c>
      <c r="L58" s="53">
        <v>2.0515111760810577E-2</v>
      </c>
      <c r="M58" s="43" t="s">
        <v>313</v>
      </c>
      <c r="N58" s="43" t="s">
        <v>309</v>
      </c>
      <c r="O58" s="43" t="s">
        <v>11</v>
      </c>
      <c r="P58" s="43" t="s">
        <v>310</v>
      </c>
      <c r="Q58" s="43" t="s">
        <v>311</v>
      </c>
      <c r="R58" s="43" t="s">
        <v>314</v>
      </c>
      <c r="S58" s="43" t="s">
        <v>931</v>
      </c>
      <c r="V58" s="42" t="s">
        <v>1029</v>
      </c>
      <c r="W58"/>
    </row>
    <row r="59" spans="1:23" s="39" customFormat="1" x14ac:dyDescent="0.35">
      <c r="A59" s="43" t="s">
        <v>811</v>
      </c>
      <c r="B59" s="54">
        <v>51683</v>
      </c>
      <c r="C59" s="54" t="s">
        <v>10</v>
      </c>
      <c r="D59" s="53">
        <v>2.8195953390000001</v>
      </c>
      <c r="E59" s="53">
        <f>SUMIFS('Ratios_MARAMA-VA'!T:T, 'Ratios_MARAMA-VA'!AA:AA, V59)</f>
        <v>2.8189344290500702</v>
      </c>
      <c r="F59" s="53">
        <f>SUMIFS('Ratios_MARAMA-VA'!J:J, 'Ratios_MARAMA-VA'!AA:AA, V59)</f>
        <v>8.1660515097672602E-3</v>
      </c>
      <c r="G59" s="53"/>
      <c r="H59" s="53">
        <f t="shared" si="0"/>
        <v>2.8968575592299506E-3</v>
      </c>
      <c r="I59" s="53">
        <v>2.4569953784046001</v>
      </c>
      <c r="J59" s="53">
        <v>7.1175656349244188E-3</v>
      </c>
      <c r="K59" s="53">
        <v>2.4569953784046001</v>
      </c>
      <c r="L59" s="53">
        <v>7.1175656349244188E-3</v>
      </c>
      <c r="M59" s="43" t="s">
        <v>313</v>
      </c>
      <c r="N59" s="43" t="s">
        <v>309</v>
      </c>
      <c r="O59" s="43" t="s">
        <v>11</v>
      </c>
      <c r="P59" s="43" t="s">
        <v>310</v>
      </c>
      <c r="Q59" s="43" t="s">
        <v>311</v>
      </c>
      <c r="R59" s="43" t="s">
        <v>314</v>
      </c>
      <c r="S59" s="43" t="s">
        <v>931</v>
      </c>
      <c r="V59" s="42" t="s">
        <v>1030</v>
      </c>
      <c r="W59"/>
    </row>
    <row r="60" spans="1:23" s="39" customFormat="1" x14ac:dyDescent="0.35">
      <c r="A60" s="43" t="s">
        <v>9</v>
      </c>
      <c r="B60" s="54">
        <v>11001</v>
      </c>
      <c r="C60" s="54" t="s">
        <v>12</v>
      </c>
      <c r="D60" s="53">
        <v>2.8268990000000001E-2</v>
      </c>
      <c r="E60" s="53">
        <f>SUMIFS('Ratios_MARAMA-VA'!T:T, 'Ratios_MARAMA-VA'!AA:AA, V60)</f>
        <v>2.8262363780802199E-2</v>
      </c>
      <c r="F60" s="53">
        <f>SUMIFS('Ratios_MARAMA-VA'!J:J, 'Ratios_MARAMA-VA'!AA:AA, V60)</f>
        <v>8.1872042160123203E-5</v>
      </c>
      <c r="G60" s="53"/>
      <c r="H60" s="53">
        <f t="shared" si="0"/>
        <v>2.8968575592299359E-3</v>
      </c>
      <c r="I60" s="53">
        <v>2.8268990000000001E-2</v>
      </c>
      <c r="J60" s="53">
        <v>8.1891237373295464E-5</v>
      </c>
      <c r="K60" s="53">
        <v>2.8268990000000001E-2</v>
      </c>
      <c r="L60" s="53">
        <v>8.1891237373295464E-5</v>
      </c>
      <c r="M60" s="43" t="s">
        <v>313</v>
      </c>
      <c r="N60" s="43" t="s">
        <v>309</v>
      </c>
      <c r="O60" s="43" t="s">
        <v>11</v>
      </c>
      <c r="P60" s="43" t="s">
        <v>310</v>
      </c>
      <c r="Q60" s="43" t="s">
        <v>311</v>
      </c>
      <c r="R60" s="43" t="s">
        <v>314</v>
      </c>
      <c r="S60" s="43" t="s">
        <v>931</v>
      </c>
      <c r="V60" s="42" t="s">
        <v>1031</v>
      </c>
      <c r="W60"/>
    </row>
    <row r="61" spans="1:23" s="39" customFormat="1" x14ac:dyDescent="0.35">
      <c r="A61" s="43" t="s">
        <v>497</v>
      </c>
      <c r="B61" s="54">
        <v>24017</v>
      </c>
      <c r="C61" s="54" t="s">
        <v>12</v>
      </c>
      <c r="D61" s="53">
        <v>1.5268699999999999</v>
      </c>
      <c r="E61" s="53">
        <f>SUMIFS('Ratios_MARAMA-VA'!T:T, 'Ratios_MARAMA-VA'!AA:AA, V61)</f>
        <v>1.5265121034035301</v>
      </c>
      <c r="F61" s="53">
        <f>SUMIFS('Ratios_MARAMA-VA'!J:J, 'Ratios_MARAMA-VA'!AA:AA, V61)</f>
        <v>4.4220881260005201E-3</v>
      </c>
      <c r="G61" s="53"/>
      <c r="H61" s="53">
        <f t="shared" si="0"/>
        <v>2.8968575592299454E-3</v>
      </c>
      <c r="I61" s="53">
        <v>1.5268699999999999</v>
      </c>
      <c r="J61" s="53">
        <v>4.4231249014614268E-3</v>
      </c>
      <c r="K61" s="53">
        <v>1.5268699999999999</v>
      </c>
      <c r="L61" s="53">
        <v>4.4231249014614268E-3</v>
      </c>
      <c r="M61" s="43" t="s">
        <v>313</v>
      </c>
      <c r="N61" s="43" t="s">
        <v>309</v>
      </c>
      <c r="O61" s="43" t="s">
        <v>11</v>
      </c>
      <c r="P61" s="43" t="s">
        <v>310</v>
      </c>
      <c r="Q61" s="43" t="s">
        <v>311</v>
      </c>
      <c r="R61" s="43" t="s">
        <v>314</v>
      </c>
      <c r="S61" s="43" t="s">
        <v>931</v>
      </c>
      <c r="V61" s="42" t="s">
        <v>1032</v>
      </c>
      <c r="W61"/>
    </row>
    <row r="62" spans="1:23" s="39" customFormat="1" x14ac:dyDescent="0.35">
      <c r="A62" s="43" t="s">
        <v>497</v>
      </c>
      <c r="B62" s="54">
        <v>24021</v>
      </c>
      <c r="C62" s="54" t="s">
        <v>12</v>
      </c>
      <c r="D62" s="53">
        <v>5.8897408589999998</v>
      </c>
      <c r="E62" s="53">
        <f>SUMIFS('Ratios_MARAMA-VA'!T:T, 'Ratios_MARAMA-VA'!AA:AA, V62)</f>
        <v>5.8883603104218603</v>
      </c>
      <c r="F62" s="53">
        <f>SUMIFS('Ratios_MARAMA-VA'!J:J, 'Ratios_MARAMA-VA'!AA:AA, V62)</f>
        <v>1.7057741076715101E-2</v>
      </c>
      <c r="G62" s="53"/>
      <c r="H62" s="53">
        <f t="shared" si="0"/>
        <v>2.8968575592299363E-3</v>
      </c>
      <c r="I62" s="53">
        <v>7.0947818387514001</v>
      </c>
      <c r="J62" s="53">
        <v>2.0552572400674259E-2</v>
      </c>
      <c r="K62" s="53">
        <v>7.0947818387514001</v>
      </c>
      <c r="L62" s="53">
        <v>2.0552572400674259E-2</v>
      </c>
      <c r="M62" s="43" t="s">
        <v>313</v>
      </c>
      <c r="N62" s="43" t="s">
        <v>309</v>
      </c>
      <c r="O62" s="43" t="s">
        <v>11</v>
      </c>
      <c r="P62" s="43" t="s">
        <v>310</v>
      </c>
      <c r="Q62" s="43" t="s">
        <v>311</v>
      </c>
      <c r="R62" s="43" t="s">
        <v>314</v>
      </c>
      <c r="S62" s="43" t="s">
        <v>931</v>
      </c>
      <c r="V62" s="42" t="s">
        <v>1033</v>
      </c>
      <c r="W62"/>
    </row>
    <row r="63" spans="1:23" s="39" customFormat="1" x14ac:dyDescent="0.35">
      <c r="A63" s="43" t="s">
        <v>497</v>
      </c>
      <c r="B63" s="54">
        <v>24031</v>
      </c>
      <c r="C63" s="54" t="s">
        <v>12</v>
      </c>
      <c r="D63" s="53">
        <v>3.3536670000000002</v>
      </c>
      <c r="E63" s="53">
        <f>SUMIFS('Ratios_MARAMA-VA'!T:T, 'Ratios_MARAMA-VA'!AA:AA, V63)</f>
        <v>3.3528809042584</v>
      </c>
      <c r="F63" s="53">
        <f>SUMIFS('Ratios_MARAMA-VA'!J:J, 'Ratios_MARAMA-VA'!AA:AA, V63)</f>
        <v>9.7128183926986598E-3</v>
      </c>
      <c r="G63" s="53"/>
      <c r="H63" s="53">
        <f t="shared" si="0"/>
        <v>2.8968575592299389E-3</v>
      </c>
      <c r="I63" s="53">
        <v>3.4915027137000001</v>
      </c>
      <c r="J63" s="53">
        <v>0</v>
      </c>
      <c r="K63" s="53">
        <v>3.4915027137000001</v>
      </c>
      <c r="L63" s="53">
        <v>0</v>
      </c>
      <c r="M63" s="43" t="s">
        <v>313</v>
      </c>
      <c r="N63" s="43" t="s">
        <v>309</v>
      </c>
      <c r="O63" s="43" t="s">
        <v>11</v>
      </c>
      <c r="P63" s="43" t="s">
        <v>310</v>
      </c>
      <c r="Q63" s="43" t="s">
        <v>311</v>
      </c>
      <c r="R63" s="43" t="s">
        <v>314</v>
      </c>
      <c r="S63" s="43" t="s">
        <v>931</v>
      </c>
      <c r="V63" s="42" t="s">
        <v>1034</v>
      </c>
      <c r="W63"/>
    </row>
    <row r="64" spans="1:23" s="39" customFormat="1" x14ac:dyDescent="0.35">
      <c r="A64" s="43" t="s">
        <v>497</v>
      </c>
      <c r="B64" s="54">
        <v>24033</v>
      </c>
      <c r="C64" s="54" t="s">
        <v>12</v>
      </c>
      <c r="D64" s="53">
        <v>1.67863474622</v>
      </c>
      <c r="E64" s="53">
        <f>SUMIFS('Ratios_MARAMA-VA'!T:T, 'Ratios_MARAMA-VA'!AA:AA, V64)</f>
        <v>1.4367274122575</v>
      </c>
      <c r="F64" s="53">
        <f>SUMIFS('Ratios_MARAMA-VA'!J:J, 'Ratios_MARAMA-VA'!AA:AA, V64)</f>
        <v>4.161994664751009E-3</v>
      </c>
      <c r="G64" s="53"/>
      <c r="H64" s="53">
        <f t="shared" si="0"/>
        <v>2.8968575592299398E-3</v>
      </c>
      <c r="I64" s="53">
        <v>1.8130709370103399</v>
      </c>
      <c r="J64" s="53">
        <v>5.2522082492985058E-3</v>
      </c>
      <c r="K64" s="53">
        <v>1.8181197602039001</v>
      </c>
      <c r="L64" s="53">
        <v>5.2668339709319861E-3</v>
      </c>
      <c r="M64" s="43" t="s">
        <v>313</v>
      </c>
      <c r="N64" s="43" t="s">
        <v>309</v>
      </c>
      <c r="O64" s="43" t="s">
        <v>11</v>
      </c>
      <c r="P64" s="43" t="s">
        <v>310</v>
      </c>
      <c r="Q64" s="43" t="s">
        <v>311</v>
      </c>
      <c r="R64" s="43" t="s">
        <v>314</v>
      </c>
      <c r="S64" s="43" t="s">
        <v>931</v>
      </c>
      <c r="V64" s="42" t="s">
        <v>1035</v>
      </c>
      <c r="W64"/>
    </row>
    <row r="65" spans="1:23" s="39" customFormat="1" x14ac:dyDescent="0.35">
      <c r="A65" s="43" t="s">
        <v>811</v>
      </c>
      <c r="B65" s="54">
        <v>51013</v>
      </c>
      <c r="C65" s="54" t="s">
        <v>12</v>
      </c>
      <c r="D65" s="53">
        <v>0.116981793</v>
      </c>
      <c r="E65" s="53">
        <f>SUMIFS('Ratios_MARAMA-VA'!T:T, 'Ratios_MARAMA-VA'!AA:AA, V65)</f>
        <v>0</v>
      </c>
      <c r="F65" s="53">
        <f>SUMIFS('Ratios_MARAMA-VA'!J:J, 'Ratios_MARAMA-VA'!AA:AA, V65)</f>
        <v>0</v>
      </c>
      <c r="G65" s="53"/>
      <c r="H65" s="53" t="e">
        <f t="shared" si="0"/>
        <v>#DIV/0!</v>
      </c>
      <c r="I65" s="53">
        <v>0.1628854485732</v>
      </c>
      <c r="J65" s="53">
        <v>4.7185594298783346E-4</v>
      </c>
      <c r="K65" s="53">
        <v>0.1730043736677</v>
      </c>
      <c r="L65" s="53">
        <v>5.0116902763911733E-4</v>
      </c>
      <c r="M65" s="43" t="s">
        <v>313</v>
      </c>
      <c r="N65" s="43" t="s">
        <v>309</v>
      </c>
      <c r="O65" s="43" t="s">
        <v>11</v>
      </c>
      <c r="P65" s="43" t="s">
        <v>310</v>
      </c>
      <c r="Q65" s="43" t="s">
        <v>311</v>
      </c>
      <c r="R65" s="43" t="s">
        <v>314</v>
      </c>
      <c r="S65" s="43" t="s">
        <v>931</v>
      </c>
      <c r="V65" s="42" t="s">
        <v>1036</v>
      </c>
      <c r="W65"/>
    </row>
    <row r="66" spans="1:23" s="39" customFormat="1" x14ac:dyDescent="0.35">
      <c r="A66" s="43" t="s">
        <v>811</v>
      </c>
      <c r="B66" s="54">
        <v>51107</v>
      </c>
      <c r="C66" s="54" t="s">
        <v>12</v>
      </c>
      <c r="D66" s="53">
        <v>9.0635699086999999</v>
      </c>
      <c r="E66" s="53">
        <f>SUMIFS('Ratios_MARAMA-VA'!T:T, 'Ratios_MARAMA-VA'!AA:AA, V66)</f>
        <v>7.7022283398303735</v>
      </c>
      <c r="F66" s="53">
        <f>SUMIFS('Ratios_MARAMA-VA'!J:J, 'Ratios_MARAMA-VA'!AA:AA, V66)</f>
        <v>2.2312258389152607E-2</v>
      </c>
      <c r="G66" s="53"/>
      <c r="H66" s="53">
        <f t="shared" si="0"/>
        <v>2.8968575592299294E-3</v>
      </c>
      <c r="I66" s="53">
        <v>10.8113486746508</v>
      </c>
      <c r="J66" s="53">
        <v>3.1318937133632645E-2</v>
      </c>
      <c r="K66" s="53">
        <v>12.082963225144599</v>
      </c>
      <c r="L66" s="53">
        <v>3.5002623356657381E-2</v>
      </c>
      <c r="M66" s="43" t="s">
        <v>313</v>
      </c>
      <c r="N66" s="43" t="s">
        <v>309</v>
      </c>
      <c r="O66" s="43" t="s">
        <v>11</v>
      </c>
      <c r="P66" s="43" t="s">
        <v>310</v>
      </c>
      <c r="Q66" s="43" t="s">
        <v>311</v>
      </c>
      <c r="R66" s="43" t="s">
        <v>314</v>
      </c>
      <c r="S66" s="43" t="s">
        <v>931</v>
      </c>
      <c r="V66" s="42" t="s">
        <v>1037</v>
      </c>
      <c r="W66"/>
    </row>
    <row r="67" spans="1:23" s="39" customFormat="1" x14ac:dyDescent="0.35">
      <c r="A67" s="43" t="s">
        <v>811</v>
      </c>
      <c r="B67" s="54">
        <v>51683</v>
      </c>
      <c r="C67" s="54" t="s">
        <v>12</v>
      </c>
      <c r="D67" s="53">
        <v>6.0049546425000004</v>
      </c>
      <c r="E67" s="53">
        <f>SUMIFS('Ratios_MARAMA-VA'!T:T, 'Ratios_MARAMA-VA'!AA:AA, V67)</f>
        <v>6.0035470879416604</v>
      </c>
      <c r="F67" s="53">
        <f>SUMIFS('Ratios_MARAMA-VA'!J:J, 'Ratios_MARAMA-VA'!AA:AA, V67)</f>
        <v>1.73914207638966E-2</v>
      </c>
      <c r="G67" s="53"/>
      <c r="H67" s="53">
        <f t="shared" ref="H67:H100" si="1">F67/E67</f>
        <v>2.8968575592299246E-3</v>
      </c>
      <c r="I67" s="53">
        <v>5.2327174754744998</v>
      </c>
      <c r="J67" s="53">
        <v>1.5158437174142832E-2</v>
      </c>
      <c r="K67" s="53">
        <v>5.2327174754744998</v>
      </c>
      <c r="L67" s="53">
        <v>1.5158437174142832E-2</v>
      </c>
      <c r="M67" s="43" t="s">
        <v>313</v>
      </c>
      <c r="N67" s="43" t="s">
        <v>309</v>
      </c>
      <c r="O67" s="43" t="s">
        <v>11</v>
      </c>
      <c r="P67" s="43" t="s">
        <v>310</v>
      </c>
      <c r="Q67" s="43" t="s">
        <v>311</v>
      </c>
      <c r="R67" s="43" t="s">
        <v>314</v>
      </c>
      <c r="S67" s="43" t="s">
        <v>931</v>
      </c>
      <c r="V67" s="42" t="s">
        <v>1038</v>
      </c>
      <c r="W67"/>
    </row>
    <row r="68" spans="1:23" s="39" customFormat="1" x14ac:dyDescent="0.35">
      <c r="A68" s="43" t="s">
        <v>497</v>
      </c>
      <c r="B68" s="54">
        <v>24021</v>
      </c>
      <c r="C68" s="54" t="s">
        <v>10</v>
      </c>
      <c r="D68" s="53">
        <v>8.9869688999999996E-3</v>
      </c>
      <c r="E68" s="53">
        <f>SUMIFS('Ratios_MARAMA-VA'!T:T, 'Ratios_MARAMA-VA'!AA:AA, V68)</f>
        <v>8.9848623646814306E-3</v>
      </c>
      <c r="F68" s="53">
        <f>SUMIFS('Ratios_MARAMA-VA'!J:J, 'Ratios_MARAMA-VA'!AA:AA, V68)</f>
        <v>2.6027866459767999E-5</v>
      </c>
      <c r="G68" s="53"/>
      <c r="H68" s="53">
        <f t="shared" si="1"/>
        <v>2.8968575592299402E-3</v>
      </c>
      <c r="I68" s="53">
        <v>6.1578710902800001E-3</v>
      </c>
      <c r="J68" s="53">
        <v>1.7838475416641131E-5</v>
      </c>
      <c r="K68" s="53">
        <v>6.1578710902800001E-3</v>
      </c>
      <c r="L68" s="53">
        <v>1.7838475416641131E-5</v>
      </c>
      <c r="M68" s="43" t="s">
        <v>556</v>
      </c>
      <c r="N68" s="43" t="s">
        <v>309</v>
      </c>
      <c r="O68" s="43" t="s">
        <v>11</v>
      </c>
      <c r="P68" s="43" t="s">
        <v>310</v>
      </c>
      <c r="Q68" s="43" t="s">
        <v>536</v>
      </c>
      <c r="R68" s="43" t="s">
        <v>312</v>
      </c>
      <c r="S68" s="43" t="s">
        <v>931</v>
      </c>
      <c r="V68" s="42" t="s">
        <v>1039</v>
      </c>
      <c r="W68"/>
    </row>
    <row r="69" spans="1:23" s="39" customFormat="1" x14ac:dyDescent="0.35">
      <c r="A69" s="43" t="s">
        <v>497</v>
      </c>
      <c r="B69" s="54">
        <v>24031</v>
      </c>
      <c r="C69" s="54" t="s">
        <v>10</v>
      </c>
      <c r="D69" s="53">
        <v>3.9500000000000004E-3</v>
      </c>
      <c r="E69" s="53">
        <f>SUMIFS('Ratios_MARAMA-VA'!T:T, 'Ratios_MARAMA-VA'!AA:AA, V69)</f>
        <v>3.9490741244794696E-3</v>
      </c>
      <c r="F69" s="53">
        <f>SUMIFS('Ratios_MARAMA-VA'!J:J, 'Ratios_MARAMA-VA'!AA:AA, V69)</f>
        <v>1.1439905229457601E-5</v>
      </c>
      <c r="G69" s="53"/>
      <c r="H69" s="53">
        <f t="shared" si="1"/>
        <v>2.8968575592299129E-3</v>
      </c>
      <c r="I69" s="53">
        <v>4.1463150000000002E-3</v>
      </c>
      <c r="J69" s="53">
        <v>1.2011283950698377E-5</v>
      </c>
      <c r="K69" s="53">
        <v>4.1463150000000002E-3</v>
      </c>
      <c r="L69" s="53">
        <v>1.2011283950698377E-5</v>
      </c>
      <c r="M69" s="43" t="s">
        <v>556</v>
      </c>
      <c r="N69" s="43" t="s">
        <v>309</v>
      </c>
      <c r="O69" s="43" t="s">
        <v>11</v>
      </c>
      <c r="P69" s="43" t="s">
        <v>310</v>
      </c>
      <c r="Q69" s="43" t="s">
        <v>536</v>
      </c>
      <c r="R69" s="43" t="s">
        <v>312</v>
      </c>
      <c r="S69" s="43" t="s">
        <v>931</v>
      </c>
      <c r="V69" s="42" t="s">
        <v>1040</v>
      </c>
      <c r="W69"/>
    </row>
    <row r="70" spans="1:23" s="39" customFormat="1" x14ac:dyDescent="0.35">
      <c r="A70" s="43" t="s">
        <v>497</v>
      </c>
      <c r="B70" s="54">
        <v>24033</v>
      </c>
      <c r="C70" s="54" t="s">
        <v>10</v>
      </c>
      <c r="D70" s="53">
        <v>2.0734023999999999E-3</v>
      </c>
      <c r="E70" s="53">
        <f>SUMIFS('Ratios_MARAMA-VA'!T:T, 'Ratios_MARAMA-VA'!AA:AA, V70)</f>
        <v>1.3202544612959699E-4</v>
      </c>
      <c r="F70" s="53">
        <f>SUMIFS('Ratios_MARAMA-VA'!J:J, 'Ratios_MARAMA-VA'!AA:AA, V70)</f>
        <v>3.8245891163122898E-7</v>
      </c>
      <c r="G70" s="53"/>
      <c r="H70" s="53">
        <f t="shared" si="1"/>
        <v>2.8968575592299454E-3</v>
      </c>
      <c r="I70" s="53">
        <v>1.9723644778400001E-3</v>
      </c>
      <c r="J70" s="53">
        <v>5.7136589471874284E-6</v>
      </c>
      <c r="K70" s="53">
        <v>1.9723644778400001E-3</v>
      </c>
      <c r="L70" s="53">
        <v>5.7136589471874284E-6</v>
      </c>
      <c r="M70" s="43" t="s">
        <v>556</v>
      </c>
      <c r="N70" s="43" t="s">
        <v>309</v>
      </c>
      <c r="O70" s="43" t="s">
        <v>11</v>
      </c>
      <c r="P70" s="43" t="s">
        <v>310</v>
      </c>
      <c r="Q70" s="43" t="s">
        <v>536</v>
      </c>
      <c r="R70" s="43" t="s">
        <v>312</v>
      </c>
      <c r="S70" s="43" t="s">
        <v>931</v>
      </c>
      <c r="V70" s="42" t="s">
        <v>1041</v>
      </c>
      <c r="W70"/>
    </row>
    <row r="71" spans="1:23" s="39" customFormat="1" x14ac:dyDescent="0.35">
      <c r="A71" s="43" t="s">
        <v>811</v>
      </c>
      <c r="B71" s="54">
        <v>51013</v>
      </c>
      <c r="C71" s="54" t="s">
        <v>10</v>
      </c>
      <c r="D71" s="53">
        <v>1.5167999999999999E-2</v>
      </c>
      <c r="E71" s="53">
        <f>SUMIFS('Ratios_MARAMA-VA'!T:T, 'Ratios_MARAMA-VA'!AA:AA, V71)</f>
        <v>0</v>
      </c>
      <c r="F71" s="53">
        <f>SUMIFS('Ratios_MARAMA-VA'!J:J, 'Ratios_MARAMA-VA'!AA:AA, V71)</f>
        <v>0</v>
      </c>
      <c r="G71" s="53"/>
      <c r="H71" s="53" t="e">
        <f t="shared" si="1"/>
        <v>#DIV/0!</v>
      </c>
      <c r="I71" s="53">
        <v>5.4436435200000001E-2</v>
      </c>
      <c r="J71" s="53">
        <v>1.5769459880665107E-4</v>
      </c>
      <c r="K71" s="53">
        <v>5.4436435200000001E-2</v>
      </c>
      <c r="L71" s="53">
        <v>1.5769459880665107E-4</v>
      </c>
      <c r="M71" s="43" t="s">
        <v>556</v>
      </c>
      <c r="N71" s="43" t="s">
        <v>309</v>
      </c>
      <c r="O71" s="43" t="s">
        <v>11</v>
      </c>
      <c r="P71" s="43" t="s">
        <v>310</v>
      </c>
      <c r="Q71" s="43" t="s">
        <v>536</v>
      </c>
      <c r="R71" s="43" t="s">
        <v>312</v>
      </c>
      <c r="S71" s="43" t="s">
        <v>931</v>
      </c>
      <c r="V71" s="42" t="s">
        <v>1042</v>
      </c>
      <c r="W71"/>
    </row>
    <row r="72" spans="1:23" s="39" customFormat="1" x14ac:dyDescent="0.35">
      <c r="A72" s="43" t="s">
        <v>811</v>
      </c>
      <c r="B72" s="54">
        <v>51107</v>
      </c>
      <c r="C72" s="54" t="s">
        <v>10</v>
      </c>
      <c r="D72" s="53">
        <v>0.66723399999999999</v>
      </c>
      <c r="E72" s="53">
        <f>SUMIFS('Ratios_MARAMA-VA'!T:T, 'Ratios_MARAMA-VA'!AA:AA, V72)</f>
        <v>1.34268520232301E-2</v>
      </c>
      <c r="F72" s="53">
        <f>SUMIFS('Ratios_MARAMA-VA'!J:J, 'Ratios_MARAMA-VA'!AA:AA, V72)</f>
        <v>3.8895677780156103E-5</v>
      </c>
      <c r="G72" s="53"/>
      <c r="H72" s="53">
        <f t="shared" si="1"/>
        <v>2.8968575592299528E-3</v>
      </c>
      <c r="I72" s="53">
        <v>0.39106719039999999</v>
      </c>
      <c r="J72" s="53">
        <v>1.1328659466770593E-3</v>
      </c>
      <c r="K72" s="53">
        <v>0.41898462120000002</v>
      </c>
      <c r="L72" s="53">
        <v>1.2137387671243183E-3</v>
      </c>
      <c r="M72" s="43" t="s">
        <v>556</v>
      </c>
      <c r="N72" s="43" t="s">
        <v>309</v>
      </c>
      <c r="O72" s="43" t="s">
        <v>11</v>
      </c>
      <c r="P72" s="43" t="s">
        <v>310</v>
      </c>
      <c r="Q72" s="43" t="s">
        <v>536</v>
      </c>
      <c r="R72" s="43" t="s">
        <v>312</v>
      </c>
      <c r="S72" s="43" t="s">
        <v>931</v>
      </c>
      <c r="V72" s="42" t="s">
        <v>1043</v>
      </c>
      <c r="W72"/>
    </row>
    <row r="73" spans="1:23" s="39" customFormat="1" x14ac:dyDescent="0.35">
      <c r="A73" s="43" t="s">
        <v>811</v>
      </c>
      <c r="B73" s="54">
        <v>51683</v>
      </c>
      <c r="C73" s="54" t="s">
        <v>10</v>
      </c>
      <c r="D73" s="53">
        <v>7.0725200299999999E-2</v>
      </c>
      <c r="E73" s="53">
        <f>SUMIFS('Ratios_MARAMA-VA'!T:T, 'Ratios_MARAMA-VA'!AA:AA, V73)</f>
        <v>7.0708622393254997E-2</v>
      </c>
      <c r="F73" s="53">
        <f>SUMIFS('Ratios_MARAMA-VA'!J:J, 'Ratios_MARAMA-VA'!AA:AA, V73)</f>
        <v>2.0483280728263601E-4</v>
      </c>
      <c r="G73" s="53"/>
      <c r="H73" s="53">
        <f t="shared" si="1"/>
        <v>2.896857559229938E-3</v>
      </c>
      <c r="I73" s="53">
        <v>0.11002719410671</v>
      </c>
      <c r="J73" s="53">
        <v>3.1873310896888255E-4</v>
      </c>
      <c r="K73" s="53">
        <v>0.12313964624232999</v>
      </c>
      <c r="L73" s="53">
        <v>3.5671801505799409E-4</v>
      </c>
      <c r="M73" s="43" t="s">
        <v>556</v>
      </c>
      <c r="N73" s="43" t="s">
        <v>309</v>
      </c>
      <c r="O73" s="43" t="s">
        <v>11</v>
      </c>
      <c r="P73" s="43" t="s">
        <v>310</v>
      </c>
      <c r="Q73" s="43" t="s">
        <v>536</v>
      </c>
      <c r="R73" s="43" t="s">
        <v>312</v>
      </c>
      <c r="S73" s="43" t="s">
        <v>931</v>
      </c>
      <c r="V73" s="42" t="s">
        <v>1044</v>
      </c>
      <c r="W73"/>
    </row>
    <row r="74" spans="1:23" s="39" customFormat="1" x14ac:dyDescent="0.35">
      <c r="A74" s="43" t="s">
        <v>497</v>
      </c>
      <c r="B74" s="54">
        <v>24017</v>
      </c>
      <c r="C74" s="54" t="s">
        <v>12</v>
      </c>
      <c r="D74" s="53">
        <v>2.545178E-4</v>
      </c>
      <c r="E74" s="53">
        <f>SUMIFS('Ratios_MARAMA-VA'!T:T, 'Ratios_MARAMA-VA'!AA:AA, V74)</f>
        <v>2.5445814131631401E-4</v>
      </c>
      <c r="F74" s="53">
        <f>SUMIFS('Ratios_MARAMA-VA'!J:J, 'Ratios_MARAMA-VA'!AA:AA, V74)</f>
        <v>7.3712899017976297E-7</v>
      </c>
      <c r="G74" s="53"/>
      <c r="H74" s="53">
        <f t="shared" si="1"/>
        <v>2.8968575592299337E-3</v>
      </c>
      <c r="I74" s="53">
        <v>2.545178E-4</v>
      </c>
      <c r="J74" s="53">
        <v>7.3730181288857242E-7</v>
      </c>
      <c r="K74" s="53">
        <v>2.545178E-4</v>
      </c>
      <c r="L74" s="53">
        <v>7.3730181288857242E-7</v>
      </c>
      <c r="M74" s="43" t="s">
        <v>556</v>
      </c>
      <c r="N74" s="43" t="s">
        <v>309</v>
      </c>
      <c r="O74" s="43" t="s">
        <v>11</v>
      </c>
      <c r="P74" s="43" t="s">
        <v>310</v>
      </c>
      <c r="Q74" s="43" t="s">
        <v>536</v>
      </c>
      <c r="R74" s="43" t="s">
        <v>312</v>
      </c>
      <c r="S74" s="43" t="s">
        <v>931</v>
      </c>
      <c r="V74" s="42" t="s">
        <v>1045</v>
      </c>
      <c r="W74"/>
    </row>
    <row r="75" spans="1:23" s="39" customFormat="1" x14ac:dyDescent="0.35">
      <c r="A75" s="43" t="s">
        <v>497</v>
      </c>
      <c r="B75" s="54">
        <v>24021</v>
      </c>
      <c r="C75" s="54" t="s">
        <v>12</v>
      </c>
      <c r="D75" s="53">
        <v>9.6512364816E-3</v>
      </c>
      <c r="E75" s="53">
        <f>SUMIFS('Ratios_MARAMA-VA'!T:T, 'Ratios_MARAMA-VA'!AA:AA, V75)</f>
        <v>9.6489742427136004E-3</v>
      </c>
      <c r="F75" s="53">
        <f>SUMIFS('Ratios_MARAMA-VA'!J:J, 'Ratios_MARAMA-VA'!AA:AA, V75)</f>
        <v>2.7951703973819899E-5</v>
      </c>
      <c r="G75" s="53"/>
      <c r="H75" s="53">
        <f t="shared" si="1"/>
        <v>2.8968575592299419E-3</v>
      </c>
      <c r="I75" s="53">
        <v>6.6130272371923001E-3</v>
      </c>
      <c r="J75" s="53">
        <v>1.9156997941454012E-5</v>
      </c>
      <c r="K75" s="53">
        <v>6.6130272371923001E-3</v>
      </c>
      <c r="L75" s="53">
        <v>1.9156997941454012E-5</v>
      </c>
      <c r="M75" s="43" t="s">
        <v>556</v>
      </c>
      <c r="N75" s="43" t="s">
        <v>309</v>
      </c>
      <c r="O75" s="43" t="s">
        <v>11</v>
      </c>
      <c r="P75" s="43" t="s">
        <v>310</v>
      </c>
      <c r="Q75" s="43" t="s">
        <v>536</v>
      </c>
      <c r="R75" s="43" t="s">
        <v>312</v>
      </c>
      <c r="S75" s="43" t="s">
        <v>931</v>
      </c>
      <c r="V75" s="42" t="s">
        <v>1046</v>
      </c>
      <c r="W75"/>
    </row>
    <row r="76" spans="1:23" s="39" customFormat="1" x14ac:dyDescent="0.35">
      <c r="A76" s="43" t="s">
        <v>497</v>
      </c>
      <c r="B76" s="54">
        <v>24031</v>
      </c>
      <c r="C76" s="54" t="s">
        <v>12</v>
      </c>
      <c r="D76" s="53">
        <v>4.2419620000000002E-3</v>
      </c>
      <c r="E76" s="53">
        <f>SUMIFS('Ratios_MARAMA-VA'!T:T, 'Ratios_MARAMA-VA'!AA:AA, V76)</f>
        <v>4.2409676889177701E-3</v>
      </c>
      <c r="F76" s="53">
        <f>SUMIFS('Ratios_MARAMA-VA'!J:J, 'Ratios_MARAMA-VA'!AA:AA, V76)</f>
        <v>1.2285479308091299E-5</v>
      </c>
      <c r="G76" s="53"/>
      <c r="H76" s="53">
        <f t="shared" si="1"/>
        <v>2.8968575592299233E-3</v>
      </c>
      <c r="I76" s="53">
        <v>4.4527875114000002E-3</v>
      </c>
      <c r="J76" s="53">
        <v>1.2899091162043688E-5</v>
      </c>
      <c r="K76" s="53">
        <v>4.4527875114000002E-3</v>
      </c>
      <c r="L76" s="53">
        <v>1.2899091162043688E-5</v>
      </c>
      <c r="M76" s="43" t="s">
        <v>556</v>
      </c>
      <c r="N76" s="43" t="s">
        <v>309</v>
      </c>
      <c r="O76" s="43" t="s">
        <v>11</v>
      </c>
      <c r="P76" s="43" t="s">
        <v>310</v>
      </c>
      <c r="Q76" s="43" t="s">
        <v>536</v>
      </c>
      <c r="R76" s="43" t="s">
        <v>312</v>
      </c>
      <c r="S76" s="43" t="s">
        <v>931</v>
      </c>
      <c r="V76" s="42" t="s">
        <v>1047</v>
      </c>
      <c r="W76"/>
    </row>
    <row r="77" spans="1:23" s="39" customFormat="1" x14ac:dyDescent="0.35">
      <c r="A77" s="43" t="s">
        <v>497</v>
      </c>
      <c r="B77" s="54">
        <v>24033</v>
      </c>
      <c r="C77" s="54" t="s">
        <v>12</v>
      </c>
      <c r="D77" s="53">
        <v>2.2266575782999998E-3</v>
      </c>
      <c r="E77" s="53">
        <f>SUMIFS('Ratios_MARAMA-VA'!T:T, 'Ratios_MARAMA-VA'!AA:AA, V77)</f>
        <v>1.4178404848798001E-4</v>
      </c>
      <c r="F77" s="53">
        <f>SUMIFS('Ratios_MARAMA-VA'!J:J, 'Ratios_MARAMA-VA'!AA:AA, V77)</f>
        <v>4.1072819264063E-7</v>
      </c>
      <c r="G77" s="53"/>
      <c r="H77" s="53">
        <f t="shared" si="1"/>
        <v>2.8968575592299454E-3</v>
      </c>
      <c r="I77" s="53">
        <v>2.1181514375368002E-3</v>
      </c>
      <c r="J77" s="53">
        <v>6.1359830034222549E-6</v>
      </c>
      <c r="K77" s="53">
        <v>2.1181514375368002E-3</v>
      </c>
      <c r="L77" s="53">
        <v>6.1359830034222549E-6</v>
      </c>
      <c r="M77" s="43" t="s">
        <v>556</v>
      </c>
      <c r="N77" s="43" t="s">
        <v>309</v>
      </c>
      <c r="O77" s="43" t="s">
        <v>11</v>
      </c>
      <c r="P77" s="43" t="s">
        <v>310</v>
      </c>
      <c r="Q77" s="43" t="s">
        <v>536</v>
      </c>
      <c r="R77" s="43" t="s">
        <v>312</v>
      </c>
      <c r="S77" s="43" t="s">
        <v>931</v>
      </c>
      <c r="V77" s="42" t="s">
        <v>1048</v>
      </c>
      <c r="W77"/>
    </row>
    <row r="78" spans="1:23" s="39" customFormat="1" x14ac:dyDescent="0.35">
      <c r="A78" s="43" t="s">
        <v>811</v>
      </c>
      <c r="B78" s="54">
        <v>51013</v>
      </c>
      <c r="C78" s="54" t="s">
        <v>12</v>
      </c>
      <c r="D78" s="53">
        <v>1.6289135999999999E-2</v>
      </c>
      <c r="E78" s="53">
        <f>SUMIFS('Ratios_MARAMA-VA'!T:T, 'Ratios_MARAMA-VA'!AA:AA, V78)</f>
        <v>0</v>
      </c>
      <c r="F78" s="53">
        <f>SUMIFS('Ratios_MARAMA-VA'!J:J, 'Ratios_MARAMA-VA'!AA:AA, V78)</f>
        <v>0</v>
      </c>
      <c r="G78" s="53"/>
      <c r="H78" s="53" t="e">
        <f t="shared" si="1"/>
        <v>#DIV/0!</v>
      </c>
      <c r="I78" s="53">
        <v>5.8460080190399999E-2</v>
      </c>
      <c r="J78" s="53">
        <v>1.6935052521274907E-4</v>
      </c>
      <c r="K78" s="53">
        <v>5.8460080190399999E-2</v>
      </c>
      <c r="L78" s="53">
        <v>1.6935052521274907E-4</v>
      </c>
      <c r="M78" s="43" t="s">
        <v>556</v>
      </c>
      <c r="N78" s="43" t="s">
        <v>309</v>
      </c>
      <c r="O78" s="43" t="s">
        <v>11</v>
      </c>
      <c r="P78" s="43" t="s">
        <v>310</v>
      </c>
      <c r="Q78" s="43" t="s">
        <v>536</v>
      </c>
      <c r="R78" s="43" t="s">
        <v>312</v>
      </c>
      <c r="S78" s="43" t="s">
        <v>931</v>
      </c>
      <c r="V78" s="42" t="s">
        <v>1049</v>
      </c>
      <c r="W78"/>
    </row>
    <row r="79" spans="1:23" s="39" customFormat="1" x14ac:dyDescent="0.35">
      <c r="A79" s="43" t="s">
        <v>811</v>
      </c>
      <c r="B79" s="54">
        <v>51107</v>
      </c>
      <c r="C79" s="54" t="s">
        <v>12</v>
      </c>
      <c r="D79" s="53">
        <v>0.71655230299999995</v>
      </c>
      <c r="E79" s="53">
        <f>SUMIFS('Ratios_MARAMA-VA'!T:T, 'Ratios_MARAMA-VA'!AA:AA, V79)</f>
        <v>1.4419289342507901E-2</v>
      </c>
      <c r="F79" s="53">
        <f>SUMIFS('Ratios_MARAMA-VA'!J:J, 'Ratios_MARAMA-VA'!AA:AA, V79)</f>
        <v>4.1770627330567703E-5</v>
      </c>
      <c r="G79" s="53"/>
      <c r="H79" s="53">
        <f t="shared" si="1"/>
        <v>2.8968575592299385E-3</v>
      </c>
      <c r="I79" s="53">
        <v>0.41997274602079998</v>
      </c>
      <c r="J79" s="53">
        <v>1.2166012239809094E-3</v>
      </c>
      <c r="K79" s="53">
        <v>0.44995368134989999</v>
      </c>
      <c r="L79" s="53">
        <v>1.3034517231217968E-3</v>
      </c>
      <c r="M79" s="43" t="s">
        <v>556</v>
      </c>
      <c r="N79" s="43" t="s">
        <v>309</v>
      </c>
      <c r="O79" s="43" t="s">
        <v>11</v>
      </c>
      <c r="P79" s="43" t="s">
        <v>310</v>
      </c>
      <c r="Q79" s="43" t="s">
        <v>536</v>
      </c>
      <c r="R79" s="43" t="s">
        <v>312</v>
      </c>
      <c r="S79" s="43" t="s">
        <v>931</v>
      </c>
      <c r="V79" s="42" t="s">
        <v>1050</v>
      </c>
      <c r="W79"/>
    </row>
    <row r="80" spans="1:23" s="39" customFormat="1" x14ac:dyDescent="0.35">
      <c r="A80" s="43" t="s">
        <v>811</v>
      </c>
      <c r="B80" s="54">
        <v>51683</v>
      </c>
      <c r="C80" s="54" t="s">
        <v>12</v>
      </c>
      <c r="D80" s="53">
        <v>7.5952824636999997E-2</v>
      </c>
      <c r="E80" s="53">
        <f>SUMIFS('Ratios_MARAMA-VA'!T:T, 'Ratios_MARAMA-VA'!AA:AA, V80)</f>
        <v>7.5935021381038803E-2</v>
      </c>
      <c r="F80" s="53">
        <f>SUMIFS('Ratios_MARAMA-VA'!J:J, 'Ratios_MARAMA-VA'!AA:AA, V80)</f>
        <v>2.1997294069794901E-4</v>
      </c>
      <c r="G80" s="53"/>
      <c r="H80" s="53">
        <f t="shared" si="1"/>
        <v>2.896857559229935E-3</v>
      </c>
      <c r="I80" s="53">
        <v>0.118159809287781</v>
      </c>
      <c r="J80" s="53">
        <v>3.4229213673247588E-4</v>
      </c>
      <c r="K80" s="53">
        <v>0.13224146297548101</v>
      </c>
      <c r="L80" s="53">
        <v>3.8308468166414772E-4</v>
      </c>
      <c r="M80" s="43" t="s">
        <v>556</v>
      </c>
      <c r="N80" s="43" t="s">
        <v>309</v>
      </c>
      <c r="O80" s="43" t="s">
        <v>11</v>
      </c>
      <c r="P80" s="43" t="s">
        <v>310</v>
      </c>
      <c r="Q80" s="43" t="s">
        <v>536</v>
      </c>
      <c r="R80" s="43" t="s">
        <v>312</v>
      </c>
      <c r="S80" s="43" t="s">
        <v>931</v>
      </c>
      <c r="V80" s="42" t="s">
        <v>1051</v>
      </c>
      <c r="W80"/>
    </row>
    <row r="81" spans="1:23" s="39" customFormat="1" x14ac:dyDescent="0.35">
      <c r="A81" s="43" t="s">
        <v>497</v>
      </c>
      <c r="B81" s="54">
        <v>24009</v>
      </c>
      <c r="C81" s="54" t="s">
        <v>10</v>
      </c>
      <c r="D81" s="53">
        <v>9.2267872000000001E-2</v>
      </c>
      <c r="E81" s="53">
        <f>SUMIFS('Ratios_MARAMA-VA'!T:T, 'Ratios_MARAMA-VA'!AA:AA, V81)</f>
        <v>9.2246244515438863E-2</v>
      </c>
      <c r="F81" s="53">
        <f>SUMIFS('Ratios_MARAMA-VA'!J:J, 'Ratios_MARAMA-VA'!AA:AA, V81)</f>
        <v>2.6722423073512137E-4</v>
      </c>
      <c r="G81" s="53"/>
      <c r="H81" s="53">
        <f t="shared" si="1"/>
        <v>2.8968575592299281E-3</v>
      </c>
      <c r="I81" s="53">
        <v>9.2267872000000001E-2</v>
      </c>
      <c r="J81" s="53">
        <v>2.672868824772595E-4</v>
      </c>
      <c r="K81" s="53">
        <v>9.2267872000000001E-2</v>
      </c>
      <c r="L81" s="53">
        <v>2.672868824772595E-4</v>
      </c>
      <c r="M81" s="43" t="s">
        <v>535</v>
      </c>
      <c r="N81" s="43" t="s">
        <v>309</v>
      </c>
      <c r="O81" s="43" t="s">
        <v>11</v>
      </c>
      <c r="P81" s="43" t="s">
        <v>310</v>
      </c>
      <c r="Q81" s="43" t="s">
        <v>536</v>
      </c>
      <c r="R81" s="43" t="s">
        <v>314</v>
      </c>
      <c r="S81" s="43" t="s">
        <v>931</v>
      </c>
      <c r="V81" s="42" t="s">
        <v>1052</v>
      </c>
      <c r="W81"/>
    </row>
    <row r="82" spans="1:23" s="39" customFormat="1" x14ac:dyDescent="0.35">
      <c r="A82" s="43" t="s">
        <v>497</v>
      </c>
      <c r="B82" s="54">
        <v>24017</v>
      </c>
      <c r="C82" s="54" t="s">
        <v>10</v>
      </c>
      <c r="D82" s="53">
        <v>8.5289630000000005E-3</v>
      </c>
      <c r="E82" s="53">
        <f>SUMIFS('Ratios_MARAMA-VA'!T:T, 'Ratios_MARAMA-VA'!AA:AA, V82)</f>
        <v>8.526963820745E-3</v>
      </c>
      <c r="F82" s="53">
        <f>SUMIFS('Ratios_MARAMA-VA'!J:J, 'Ratios_MARAMA-VA'!AA:AA, V82)</f>
        <v>2.4701399601405299E-5</v>
      </c>
      <c r="G82" s="53"/>
      <c r="H82" s="53">
        <f t="shared" si="1"/>
        <v>2.8968575592299324E-3</v>
      </c>
      <c r="I82" s="53">
        <v>8.5289630000000005E-3</v>
      </c>
      <c r="J82" s="53">
        <v>2.4707190938942404E-5</v>
      </c>
      <c r="K82" s="53">
        <v>8.5289630000000005E-3</v>
      </c>
      <c r="L82" s="53">
        <v>2.4707190938942404E-5</v>
      </c>
      <c r="M82" s="43" t="s">
        <v>535</v>
      </c>
      <c r="N82" s="43" t="s">
        <v>309</v>
      </c>
      <c r="O82" s="43" t="s">
        <v>11</v>
      </c>
      <c r="P82" s="43" t="s">
        <v>310</v>
      </c>
      <c r="Q82" s="43" t="s">
        <v>536</v>
      </c>
      <c r="R82" s="43" t="s">
        <v>314</v>
      </c>
      <c r="S82" s="43" t="s">
        <v>931</v>
      </c>
      <c r="V82" s="42" t="s">
        <v>1053</v>
      </c>
      <c r="W82"/>
    </row>
    <row r="83" spans="1:23" s="39" customFormat="1" x14ac:dyDescent="0.35">
      <c r="A83" s="43" t="s">
        <v>497</v>
      </c>
      <c r="B83" s="54">
        <v>24021</v>
      </c>
      <c r="C83" s="54" t="s">
        <v>10</v>
      </c>
      <c r="D83" s="53">
        <v>0.28883379396999997</v>
      </c>
      <c r="E83" s="53">
        <f>SUMIFS('Ratios_MARAMA-VA'!T:T, 'Ratios_MARAMA-VA'!AA:AA, V83)</f>
        <v>0.2887660916562434</v>
      </c>
      <c r="F83" s="53">
        <f>SUMIFS('Ratios_MARAMA-VA'!J:J, 'Ratios_MARAMA-VA'!AA:AA, V83)</f>
        <v>8.3651423546367233E-4</v>
      </c>
      <c r="G83" s="53"/>
      <c r="H83" s="53">
        <f t="shared" si="1"/>
        <v>2.8968575592299328E-3</v>
      </c>
      <c r="I83" s="53">
        <v>0.19900729091904401</v>
      </c>
      <c r="J83" s="53">
        <v>5.7649577504070306E-4</v>
      </c>
      <c r="K83" s="53">
        <v>0.19900729091904401</v>
      </c>
      <c r="L83" s="53">
        <v>5.7649577504070306E-4</v>
      </c>
      <c r="M83" s="43" t="s">
        <v>535</v>
      </c>
      <c r="N83" s="43" t="s">
        <v>309</v>
      </c>
      <c r="O83" s="43" t="s">
        <v>11</v>
      </c>
      <c r="P83" s="43" t="s">
        <v>310</v>
      </c>
      <c r="Q83" s="43" t="s">
        <v>536</v>
      </c>
      <c r="R83" s="43" t="s">
        <v>314</v>
      </c>
      <c r="S83" s="43" t="s">
        <v>931</v>
      </c>
      <c r="V83" s="42" t="s">
        <v>1054</v>
      </c>
      <c r="W83"/>
    </row>
    <row r="84" spans="1:23" s="39" customFormat="1" x14ac:dyDescent="0.35">
      <c r="A84" s="43" t="s">
        <v>497</v>
      </c>
      <c r="B84" s="54">
        <v>24031</v>
      </c>
      <c r="C84" s="54" t="s">
        <v>10</v>
      </c>
      <c r="D84" s="53">
        <v>0.13723880399999999</v>
      </c>
      <c r="E84" s="53">
        <f>SUMIFS('Ratios_MARAMA-VA'!T:T, 'Ratios_MARAMA-VA'!AA:AA, V84)</f>
        <v>0.13720663537997677</v>
      </c>
      <c r="F84" s="53">
        <f>SUMIFS('Ratios_MARAMA-VA'!J:J, 'Ratios_MARAMA-VA'!AA:AA, V84)</f>
        <v>3.9746807887699196E-4</v>
      </c>
      <c r="G84" s="53"/>
      <c r="H84" s="53">
        <f t="shared" si="1"/>
        <v>2.8968575592299411E-3</v>
      </c>
      <c r="I84" s="53">
        <v>0.14348154148</v>
      </c>
      <c r="J84" s="53">
        <v>4.1564558804630259E-4</v>
      </c>
      <c r="K84" s="53">
        <v>0.14348154148</v>
      </c>
      <c r="L84" s="53">
        <v>4.1564558804630259E-4</v>
      </c>
      <c r="M84" s="43" t="s">
        <v>535</v>
      </c>
      <c r="N84" s="43" t="s">
        <v>309</v>
      </c>
      <c r="O84" s="43" t="s">
        <v>11</v>
      </c>
      <c r="P84" s="43" t="s">
        <v>310</v>
      </c>
      <c r="Q84" s="43" t="s">
        <v>536</v>
      </c>
      <c r="R84" s="43" t="s">
        <v>314</v>
      </c>
      <c r="S84" s="43" t="s">
        <v>931</v>
      </c>
      <c r="V84" s="42" t="s">
        <v>1055</v>
      </c>
      <c r="W84"/>
    </row>
    <row r="85" spans="1:23" s="39" customFormat="1" x14ac:dyDescent="0.35">
      <c r="A85" s="43" t="s">
        <v>497</v>
      </c>
      <c r="B85" s="54">
        <v>24033</v>
      </c>
      <c r="C85" s="54" t="s">
        <v>10</v>
      </c>
      <c r="D85" s="53">
        <v>6.6622869107999902E-2</v>
      </c>
      <c r="E85" s="53">
        <f>SUMIFS('Ratios_MARAMA-VA'!T:T, 'Ratios_MARAMA-VA'!AA:AA, V85)</f>
        <v>4.6972314041460296E-3</v>
      </c>
      <c r="F85" s="53">
        <f>SUMIFS('Ratios_MARAMA-VA'!J:J, 'Ratios_MARAMA-VA'!AA:AA, V85)</f>
        <v>1.36072103005527E-5</v>
      </c>
      <c r="G85" s="53"/>
      <c r="H85" s="53">
        <f t="shared" si="1"/>
        <v>2.8968575592299419E-3</v>
      </c>
      <c r="I85" s="53">
        <v>6.3608302140772593E-2</v>
      </c>
      <c r="J85" s="53">
        <v>1.8426419088627918E-4</v>
      </c>
      <c r="K85" s="53">
        <v>6.3608302140772593E-2</v>
      </c>
      <c r="L85" s="53">
        <v>1.8426419088627918E-4</v>
      </c>
      <c r="M85" s="43" t="s">
        <v>535</v>
      </c>
      <c r="N85" s="43" t="s">
        <v>309</v>
      </c>
      <c r="O85" s="43" t="s">
        <v>11</v>
      </c>
      <c r="P85" s="43" t="s">
        <v>310</v>
      </c>
      <c r="Q85" s="43" t="s">
        <v>536</v>
      </c>
      <c r="R85" s="43" t="s">
        <v>314</v>
      </c>
      <c r="S85" s="43" t="s">
        <v>931</v>
      </c>
      <c r="V85" s="42" t="s">
        <v>1056</v>
      </c>
      <c r="W85"/>
    </row>
    <row r="86" spans="1:23" s="39" customFormat="1" x14ac:dyDescent="0.35">
      <c r="A86" s="43" t="s">
        <v>811</v>
      </c>
      <c r="B86" s="54">
        <v>51013</v>
      </c>
      <c r="C86" s="54" t="s">
        <v>10</v>
      </c>
      <c r="D86" s="53">
        <v>1.379943648</v>
      </c>
      <c r="E86" s="53">
        <f>SUMIFS('Ratios_MARAMA-VA'!T:T, 'Ratios_MARAMA-VA'!AA:AA, V86)</f>
        <v>0</v>
      </c>
      <c r="F86" s="53">
        <f>SUMIFS('Ratios_MARAMA-VA'!J:J, 'Ratios_MARAMA-VA'!AA:AA, V86)</f>
        <v>0</v>
      </c>
      <c r="G86" s="53"/>
      <c r="H86" s="53" t="e">
        <f t="shared" si="1"/>
        <v>#DIV/0!</v>
      </c>
      <c r="I86" s="53">
        <v>4.9524797583072004</v>
      </c>
      <c r="J86" s="53">
        <v>1.4346628424785473E-2</v>
      </c>
      <c r="K86" s="53">
        <v>4.9524797583072004</v>
      </c>
      <c r="L86" s="53">
        <v>1.4346628424785473E-2</v>
      </c>
      <c r="M86" s="43" t="s">
        <v>535</v>
      </c>
      <c r="N86" s="43" t="s">
        <v>309</v>
      </c>
      <c r="O86" s="43" t="s">
        <v>11</v>
      </c>
      <c r="P86" s="43" t="s">
        <v>310</v>
      </c>
      <c r="Q86" s="43" t="s">
        <v>536</v>
      </c>
      <c r="R86" s="43" t="s">
        <v>314</v>
      </c>
      <c r="S86" s="43" t="s">
        <v>931</v>
      </c>
      <c r="V86" s="42" t="s">
        <v>1057</v>
      </c>
      <c r="W86"/>
    </row>
    <row r="87" spans="1:23" s="39" customFormat="1" x14ac:dyDescent="0.35">
      <c r="A87" s="43" t="s">
        <v>811</v>
      </c>
      <c r="B87" s="54">
        <v>51107</v>
      </c>
      <c r="C87" s="54" t="s">
        <v>10</v>
      </c>
      <c r="D87" s="53">
        <v>65.182734459000002</v>
      </c>
      <c r="E87" s="53">
        <f>SUMIFS('Ratios_MARAMA-VA'!T:T, 'Ratios_MARAMA-VA'!AA:AA, V87)</f>
        <v>0.42634824102552898</v>
      </c>
      <c r="F87" s="53">
        <f>SUMIFS('Ratios_MARAMA-VA'!J:J, 'Ratios_MARAMA-VA'!AA:AA, V87)</f>
        <v>1.2350701248791899E-3</v>
      </c>
      <c r="G87" s="53"/>
      <c r="H87" s="53">
        <f t="shared" si="1"/>
        <v>2.896857559229935E-3</v>
      </c>
      <c r="I87" s="53">
        <v>37.829679143198398</v>
      </c>
      <c r="J87" s="53">
        <v>0.10958719198921729</v>
      </c>
      <c r="K87" s="53">
        <v>40.594772566457699</v>
      </c>
      <c r="L87" s="53">
        <v>0.11759727377436298</v>
      </c>
      <c r="M87" s="43" t="s">
        <v>535</v>
      </c>
      <c r="N87" s="43" t="s">
        <v>309</v>
      </c>
      <c r="O87" s="43" t="s">
        <v>11</v>
      </c>
      <c r="P87" s="43" t="s">
        <v>310</v>
      </c>
      <c r="Q87" s="43" t="s">
        <v>536</v>
      </c>
      <c r="R87" s="43" t="s">
        <v>314</v>
      </c>
      <c r="S87" s="43" t="s">
        <v>931</v>
      </c>
      <c r="V87" s="42" t="s">
        <v>1058</v>
      </c>
      <c r="W87"/>
    </row>
    <row r="88" spans="1:23" s="39" customFormat="1" x14ac:dyDescent="0.35">
      <c r="A88" s="43" t="s">
        <v>811</v>
      </c>
      <c r="B88" s="54">
        <v>51683</v>
      </c>
      <c r="C88" s="54" t="s">
        <v>10</v>
      </c>
      <c r="D88" s="53">
        <v>2.252386483</v>
      </c>
      <c r="E88" s="53">
        <f>SUMIFS('Ratios_MARAMA-VA'!T:T, 'Ratios_MARAMA-VA'!AA:AA, V88)</f>
        <v>2.25185852616268</v>
      </c>
      <c r="F88" s="53">
        <f>SUMIFS('Ratios_MARAMA-VA'!J:J, 'Ratios_MARAMA-VA'!AA:AA, V88)</f>
        <v>6.5233133938307599E-3</v>
      </c>
      <c r="G88" s="53"/>
      <c r="H88" s="53">
        <f t="shared" si="1"/>
        <v>2.8968575592299437E-3</v>
      </c>
      <c r="I88" s="53">
        <v>3.5040376516031002</v>
      </c>
      <c r="J88" s="53">
        <v>1.015069795887278E-2</v>
      </c>
      <c r="K88" s="53">
        <v>3.9216301055513001</v>
      </c>
      <c r="L88" s="53">
        <v>1.1360403815770005E-2</v>
      </c>
      <c r="M88" s="43" t="s">
        <v>535</v>
      </c>
      <c r="N88" s="43" t="s">
        <v>309</v>
      </c>
      <c r="O88" s="43" t="s">
        <v>11</v>
      </c>
      <c r="P88" s="43" t="s">
        <v>310</v>
      </c>
      <c r="Q88" s="43" t="s">
        <v>536</v>
      </c>
      <c r="R88" s="43" t="s">
        <v>314</v>
      </c>
      <c r="S88" s="43" t="s">
        <v>931</v>
      </c>
      <c r="V88" s="42" t="s">
        <v>1059</v>
      </c>
      <c r="W88"/>
    </row>
    <row r="89" spans="1:23" s="39" customFormat="1" x14ac:dyDescent="0.35">
      <c r="A89" s="43" t="s">
        <v>497</v>
      </c>
      <c r="B89" s="54">
        <v>24009</v>
      </c>
      <c r="C89" s="54" t="s">
        <v>12</v>
      </c>
      <c r="D89" s="53">
        <v>0.119700205</v>
      </c>
      <c r="E89" s="53">
        <f>SUMIFS('Ratios_MARAMA-VA'!T:T, 'Ratios_MARAMA-VA'!AA:AA, V89)</f>
        <v>0.11967214740769229</v>
      </c>
      <c r="F89" s="53">
        <f>SUMIFS('Ratios_MARAMA-VA'!J:J, 'Ratios_MARAMA-VA'!AA:AA, V89)</f>
        <v>3.4667316484725432E-4</v>
      </c>
      <c r="G89" s="53"/>
      <c r="H89" s="53">
        <f t="shared" si="1"/>
        <v>2.8968575592299502E-3</v>
      </c>
      <c r="I89" s="53">
        <v>0.119700205</v>
      </c>
      <c r="J89" s="53">
        <v>3.4675444369562484E-4</v>
      </c>
      <c r="K89" s="53">
        <v>0.119700205</v>
      </c>
      <c r="L89" s="53">
        <v>3.4675444369562484E-4</v>
      </c>
      <c r="M89" s="43" t="s">
        <v>535</v>
      </c>
      <c r="N89" s="43" t="s">
        <v>309</v>
      </c>
      <c r="O89" s="43" t="s">
        <v>11</v>
      </c>
      <c r="P89" s="43" t="s">
        <v>310</v>
      </c>
      <c r="Q89" s="43" t="s">
        <v>536</v>
      </c>
      <c r="R89" s="43" t="s">
        <v>314</v>
      </c>
      <c r="S89" s="43" t="s">
        <v>931</v>
      </c>
      <c r="V89" s="42" t="s">
        <v>1060</v>
      </c>
      <c r="W89"/>
    </row>
    <row r="90" spans="1:23" s="39" customFormat="1" x14ac:dyDescent="0.35">
      <c r="A90" s="43" t="s">
        <v>497</v>
      </c>
      <c r="B90" s="54">
        <v>24017</v>
      </c>
      <c r="C90" s="54" t="s">
        <v>12</v>
      </c>
      <c r="D90" s="53">
        <v>1.106473E-2</v>
      </c>
      <c r="E90" s="53">
        <f>SUMIFS('Ratios_MARAMA-VA'!T:T, 'Ratios_MARAMA-VA'!AA:AA, V90)</f>
        <v>1.10621364398358E-2</v>
      </c>
      <c r="F90" s="53">
        <f>SUMIFS('Ratios_MARAMA-VA'!J:J, 'Ratios_MARAMA-VA'!AA:AA, V90)</f>
        <v>3.2045433566971397E-5</v>
      </c>
      <c r="G90" s="53"/>
      <c r="H90" s="53">
        <f t="shared" si="1"/>
        <v>2.8968575592299476E-3</v>
      </c>
      <c r="I90" s="53">
        <v>1.106473E-2</v>
      </c>
      <c r="J90" s="53">
        <v>3.2052946741338379E-5</v>
      </c>
      <c r="K90" s="53">
        <v>1.106473E-2</v>
      </c>
      <c r="L90" s="53">
        <v>3.2052946741338379E-5</v>
      </c>
      <c r="M90" s="43" t="s">
        <v>535</v>
      </c>
      <c r="N90" s="43" t="s">
        <v>309</v>
      </c>
      <c r="O90" s="43" t="s">
        <v>11</v>
      </c>
      <c r="P90" s="43" t="s">
        <v>310</v>
      </c>
      <c r="Q90" s="43" t="s">
        <v>536</v>
      </c>
      <c r="R90" s="43" t="s">
        <v>314</v>
      </c>
      <c r="S90" s="43" t="s">
        <v>931</v>
      </c>
      <c r="V90" s="42" t="s">
        <v>1061</v>
      </c>
      <c r="W90"/>
    </row>
    <row r="91" spans="1:23" s="39" customFormat="1" x14ac:dyDescent="0.35">
      <c r="A91" s="43" t="s">
        <v>497</v>
      </c>
      <c r="B91" s="54">
        <v>24021</v>
      </c>
      <c r="C91" s="54" t="s">
        <v>12</v>
      </c>
      <c r="D91" s="53">
        <v>0.37470753556000003</v>
      </c>
      <c r="E91" s="53">
        <f>SUMIFS('Ratios_MARAMA-VA'!T:T, 'Ratios_MARAMA-VA'!AA:AA, V91)</f>
        <v>0.37461970453859861</v>
      </c>
      <c r="F91" s="53">
        <f>SUMIFS('Ratios_MARAMA-VA'!J:J, 'Ratios_MARAMA-VA'!AA:AA, V91)</f>
        <v>1.0852199229291213E-3</v>
      </c>
      <c r="G91" s="53"/>
      <c r="H91" s="53">
        <f t="shared" si="1"/>
        <v>2.8968575592299272E-3</v>
      </c>
      <c r="I91" s="53">
        <v>0.25817453895491199</v>
      </c>
      <c r="J91" s="53">
        <v>7.4789486477223812E-4</v>
      </c>
      <c r="K91" s="53">
        <v>0.25817453895491199</v>
      </c>
      <c r="L91" s="53">
        <v>7.4789486477223812E-4</v>
      </c>
      <c r="M91" s="43" t="s">
        <v>535</v>
      </c>
      <c r="N91" s="43" t="s">
        <v>309</v>
      </c>
      <c r="O91" s="43" t="s">
        <v>11</v>
      </c>
      <c r="P91" s="43" t="s">
        <v>310</v>
      </c>
      <c r="Q91" s="43" t="s">
        <v>536</v>
      </c>
      <c r="R91" s="43" t="s">
        <v>314</v>
      </c>
      <c r="S91" s="43" t="s">
        <v>931</v>
      </c>
      <c r="V91" s="42" t="s">
        <v>1062</v>
      </c>
      <c r="W91"/>
    </row>
    <row r="92" spans="1:23" s="39" customFormat="1" x14ac:dyDescent="0.35">
      <c r="A92" s="43" t="s">
        <v>497</v>
      </c>
      <c r="B92" s="54">
        <v>24031</v>
      </c>
      <c r="C92" s="54" t="s">
        <v>12</v>
      </c>
      <c r="D92" s="53">
        <v>0.17804146400000001</v>
      </c>
      <c r="E92" s="53">
        <f>SUMIFS('Ratios_MARAMA-VA'!T:T, 'Ratios_MARAMA-VA'!AA:AA, V92)</f>
        <v>0.17799973128274513</v>
      </c>
      <c r="F92" s="53">
        <f>SUMIFS('Ratios_MARAMA-VA'!J:J, 'Ratios_MARAMA-VA'!AA:AA, V92)</f>
        <v>5.1563986710731642E-4</v>
      </c>
      <c r="G92" s="53"/>
      <c r="H92" s="53">
        <f t="shared" si="1"/>
        <v>2.8968575592299298E-3</v>
      </c>
      <c r="I92" s="53">
        <v>0.18614023803999999</v>
      </c>
      <c r="J92" s="53">
        <v>5.3922175564303251E-4</v>
      </c>
      <c r="K92" s="53">
        <v>0.18614023803999999</v>
      </c>
      <c r="L92" s="53">
        <v>5.3922175564303251E-4</v>
      </c>
      <c r="M92" s="43" t="s">
        <v>535</v>
      </c>
      <c r="N92" s="43" t="s">
        <v>309</v>
      </c>
      <c r="O92" s="43" t="s">
        <v>11</v>
      </c>
      <c r="P92" s="43" t="s">
        <v>310</v>
      </c>
      <c r="Q92" s="43" t="s">
        <v>536</v>
      </c>
      <c r="R92" s="43" t="s">
        <v>314</v>
      </c>
      <c r="S92" s="43" t="s">
        <v>931</v>
      </c>
      <c r="V92" s="42" t="s">
        <v>1063</v>
      </c>
      <c r="W92"/>
    </row>
    <row r="93" spans="1:23" s="39" customFormat="1" x14ac:dyDescent="0.35">
      <c r="A93" s="43" t="s">
        <v>497</v>
      </c>
      <c r="B93" s="54">
        <v>24033</v>
      </c>
      <c r="C93" s="54" t="s">
        <v>12</v>
      </c>
      <c r="D93" s="53">
        <v>8.6430649467999998E-2</v>
      </c>
      <c r="E93" s="53">
        <f>SUMIFS('Ratios_MARAMA-VA'!T:T, 'Ratios_MARAMA-VA'!AA:AA, V93)</f>
        <v>6.0937765188067696E-3</v>
      </c>
      <c r="F93" s="53">
        <f>SUMIFS('Ratios_MARAMA-VA'!J:J, 'Ratios_MARAMA-VA'!AA:AA, V93)</f>
        <v>1.76528025727633E-5</v>
      </c>
      <c r="G93" s="53"/>
      <c r="H93" s="53">
        <f t="shared" si="1"/>
        <v>2.8968575592299402E-3</v>
      </c>
      <c r="I93" s="53">
        <v>8.2519816356432699E-2</v>
      </c>
      <c r="J93" s="53">
        <v>2.3904815379839853E-4</v>
      </c>
      <c r="K93" s="53">
        <v>8.2519816356432699E-2</v>
      </c>
      <c r="L93" s="53">
        <v>2.3904815379839853E-4</v>
      </c>
      <c r="M93" s="43" t="s">
        <v>535</v>
      </c>
      <c r="N93" s="43" t="s">
        <v>309</v>
      </c>
      <c r="O93" s="43" t="s">
        <v>11</v>
      </c>
      <c r="P93" s="43" t="s">
        <v>310</v>
      </c>
      <c r="Q93" s="43" t="s">
        <v>536</v>
      </c>
      <c r="R93" s="43" t="s">
        <v>314</v>
      </c>
      <c r="S93" s="43" t="s">
        <v>931</v>
      </c>
      <c r="V93" s="42" t="s">
        <v>1064</v>
      </c>
      <c r="W93"/>
    </row>
    <row r="94" spans="1:23" s="39" customFormat="1" x14ac:dyDescent="0.35">
      <c r="A94" s="43" t="s">
        <v>811</v>
      </c>
      <c r="B94" s="54">
        <v>51013</v>
      </c>
      <c r="C94" s="54" t="s">
        <v>12</v>
      </c>
      <c r="D94" s="53">
        <v>0.516748859</v>
      </c>
      <c r="E94" s="53">
        <f>SUMIFS('Ratios_MARAMA-VA'!T:T, 'Ratios_MARAMA-VA'!AA:AA, V94)</f>
        <v>0</v>
      </c>
      <c r="F94" s="53">
        <f>SUMIFS('Ratios_MARAMA-VA'!J:J, 'Ratios_MARAMA-VA'!AA:AA, V94)</f>
        <v>0</v>
      </c>
      <c r="G94" s="53"/>
      <c r="H94" s="53" t="e">
        <f t="shared" si="1"/>
        <v>#DIV/0!</v>
      </c>
      <c r="I94" s="53">
        <v>1.8545599800651</v>
      </c>
      <c r="J94" s="53">
        <v>5.3723960972969038E-3</v>
      </c>
      <c r="K94" s="53">
        <v>1.8545599800651</v>
      </c>
      <c r="L94" s="53">
        <v>5.3723960972969038E-3</v>
      </c>
      <c r="M94" s="43" t="s">
        <v>535</v>
      </c>
      <c r="N94" s="43" t="s">
        <v>309</v>
      </c>
      <c r="O94" s="43" t="s">
        <v>11</v>
      </c>
      <c r="P94" s="43" t="s">
        <v>310</v>
      </c>
      <c r="Q94" s="43" t="s">
        <v>536</v>
      </c>
      <c r="R94" s="43" t="s">
        <v>314</v>
      </c>
      <c r="S94" s="43" t="s">
        <v>931</v>
      </c>
      <c r="V94" s="42" t="s">
        <v>1065</v>
      </c>
      <c r="W94"/>
    </row>
    <row r="95" spans="1:23" s="39" customFormat="1" x14ac:dyDescent="0.35">
      <c r="A95" s="43" t="s">
        <v>811</v>
      </c>
      <c r="B95" s="54">
        <v>51107</v>
      </c>
      <c r="C95" s="54" t="s">
        <v>12</v>
      </c>
      <c r="D95" s="53">
        <v>23.793954795000001</v>
      </c>
      <c r="E95" s="53">
        <f>SUMIFS('Ratios_MARAMA-VA'!T:T, 'Ratios_MARAMA-VA'!AA:AA, V95)</f>
        <v>0.553106622038672</v>
      </c>
      <c r="F95" s="53">
        <f>SUMIFS('Ratios_MARAMA-VA'!J:J, 'Ratios_MARAMA-VA'!AA:AA, V95)</f>
        <v>1.60227109911286E-3</v>
      </c>
      <c r="G95" s="53"/>
      <c r="H95" s="53">
        <f t="shared" si="1"/>
        <v>2.8968575592299324E-3</v>
      </c>
      <c r="I95" s="53">
        <v>13.977075302712</v>
      </c>
      <c r="J95" s="53">
        <v>4.0489596246587253E-2</v>
      </c>
      <c r="K95" s="53">
        <v>14.969453982448499</v>
      </c>
      <c r="L95" s="53">
        <v>4.336437592660055E-2</v>
      </c>
      <c r="M95" s="43" t="s">
        <v>535</v>
      </c>
      <c r="N95" s="43" t="s">
        <v>309</v>
      </c>
      <c r="O95" s="43" t="s">
        <v>11</v>
      </c>
      <c r="P95" s="43" t="s">
        <v>310</v>
      </c>
      <c r="Q95" s="43" t="s">
        <v>536</v>
      </c>
      <c r="R95" s="43" t="s">
        <v>314</v>
      </c>
      <c r="S95" s="43" t="s">
        <v>931</v>
      </c>
      <c r="V95" s="42" t="s">
        <v>1066</v>
      </c>
      <c r="W95"/>
    </row>
    <row r="96" spans="1:23" s="39" customFormat="1" x14ac:dyDescent="0.35">
      <c r="A96" s="43" t="s">
        <v>811</v>
      </c>
      <c r="B96" s="54">
        <v>51683</v>
      </c>
      <c r="C96" s="54" t="s">
        <v>12</v>
      </c>
      <c r="D96" s="53">
        <v>2.9220491329999998</v>
      </c>
      <c r="E96" s="53">
        <f>SUMIFS('Ratios_MARAMA-VA'!T:T, 'Ratios_MARAMA-VA'!AA:AA, V96)</f>
        <v>2.9213642079969402</v>
      </c>
      <c r="F96" s="53">
        <f>SUMIFS('Ratios_MARAMA-VA'!J:J, 'Ratios_MARAMA-VA'!AA:AA, V96)</f>
        <v>8.4627759891997504E-3</v>
      </c>
      <c r="G96" s="53"/>
      <c r="H96" s="53">
        <f t="shared" si="1"/>
        <v>2.8968575592299493E-3</v>
      </c>
      <c r="I96" s="53">
        <v>4.5458318362080998</v>
      </c>
      <c r="J96" s="53">
        <v>1.3168627317707595E-2</v>
      </c>
      <c r="K96" s="53">
        <v>5.0875797454663001</v>
      </c>
      <c r="L96" s="53">
        <v>1.4737993843839232E-2</v>
      </c>
      <c r="M96" s="43" t="s">
        <v>535</v>
      </c>
      <c r="N96" s="43" t="s">
        <v>309</v>
      </c>
      <c r="O96" s="43" t="s">
        <v>11</v>
      </c>
      <c r="P96" s="43" t="s">
        <v>310</v>
      </c>
      <c r="Q96" s="43" t="s">
        <v>536</v>
      </c>
      <c r="R96" s="43" t="s">
        <v>314</v>
      </c>
      <c r="S96" s="43" t="s">
        <v>931</v>
      </c>
      <c r="V96" s="42" t="s">
        <v>1067</v>
      </c>
      <c r="W96"/>
    </row>
    <row r="97" spans="1:23" s="39" customFormat="1" x14ac:dyDescent="0.35">
      <c r="A97" s="43" t="s">
        <v>811</v>
      </c>
      <c r="B97" s="54">
        <v>51013</v>
      </c>
      <c r="C97" s="54" t="s">
        <v>10</v>
      </c>
      <c r="D97" s="53">
        <v>39.613295718000003</v>
      </c>
      <c r="E97" s="53">
        <f>SUMIFS('Ratios_MARAMA-VA'!T:T, 'Ratios_MARAMA-VA'!AA:AA, V97)</f>
        <v>0</v>
      </c>
      <c r="F97" s="53">
        <f>SUMIFS('Ratios_MARAMA-VA'!J:J, 'Ratios_MARAMA-VA'!AA:AA, V97)</f>
        <v>0</v>
      </c>
      <c r="G97" s="53"/>
      <c r="H97" s="53" t="e">
        <f t="shared" si="1"/>
        <v>#DIV/0!</v>
      </c>
      <c r="I97" s="53">
        <v>40.3699096662138</v>
      </c>
      <c r="J97" s="53">
        <v>0.11694587798200051</v>
      </c>
      <c r="K97" s="53">
        <v>40.3699096662138</v>
      </c>
      <c r="L97" s="53">
        <v>0.11694587798200051</v>
      </c>
      <c r="M97" s="43" t="s">
        <v>816</v>
      </c>
      <c r="N97" s="43" t="s">
        <v>16</v>
      </c>
      <c r="O97" s="43" t="s">
        <v>11</v>
      </c>
      <c r="P97" s="43" t="s">
        <v>310</v>
      </c>
      <c r="Q97" s="43" t="s">
        <v>817</v>
      </c>
      <c r="R97" s="43" t="s">
        <v>348</v>
      </c>
      <c r="S97" s="43" t="s">
        <v>931</v>
      </c>
      <c r="V97" s="42" t="s">
        <v>1068</v>
      </c>
      <c r="W97"/>
    </row>
    <row r="98" spans="1:23" s="39" customFormat="1" x14ac:dyDescent="0.35">
      <c r="A98" s="43" t="s">
        <v>811</v>
      </c>
      <c r="B98" s="54">
        <v>51107</v>
      </c>
      <c r="C98" s="54" t="s">
        <v>10</v>
      </c>
      <c r="D98" s="53">
        <v>34.150912409</v>
      </c>
      <c r="E98" s="53">
        <f>SUMIFS('Ratios_MARAMA-VA'!T:T, 'Ratios_MARAMA-VA'!AA:AA, V98)</f>
        <v>0</v>
      </c>
      <c r="F98" s="53">
        <f>SUMIFS('Ratios_MARAMA-VA'!J:J, 'Ratios_MARAMA-VA'!AA:AA, V98)</f>
        <v>0</v>
      </c>
      <c r="G98" s="53"/>
      <c r="H98" s="53" t="e">
        <f t="shared" si="1"/>
        <v>#DIV/0!</v>
      </c>
      <c r="I98" s="53">
        <v>56.673439142735504</v>
      </c>
      <c r="J98" s="53">
        <v>0.16417488058819152</v>
      </c>
      <c r="K98" s="53">
        <v>62.9640372084733</v>
      </c>
      <c r="L98" s="53">
        <v>0.18239784714700133</v>
      </c>
      <c r="M98" s="43" t="s">
        <v>816</v>
      </c>
      <c r="N98" s="43" t="s">
        <v>16</v>
      </c>
      <c r="O98" s="43" t="s">
        <v>11</v>
      </c>
      <c r="P98" s="43" t="s">
        <v>310</v>
      </c>
      <c r="Q98" s="43" t="s">
        <v>817</v>
      </c>
      <c r="R98" s="43" t="s">
        <v>348</v>
      </c>
      <c r="S98" s="43" t="s">
        <v>931</v>
      </c>
      <c r="V98" s="42" t="s">
        <v>1069</v>
      </c>
      <c r="W98"/>
    </row>
    <row r="99" spans="1:23" s="39" customFormat="1" x14ac:dyDescent="0.35">
      <c r="A99" s="43" t="s">
        <v>811</v>
      </c>
      <c r="B99" s="54">
        <v>51013</v>
      </c>
      <c r="C99" s="54" t="s">
        <v>12</v>
      </c>
      <c r="D99" s="53">
        <v>10.507483822999999</v>
      </c>
      <c r="E99" s="53">
        <f>SUMIFS('Ratios_MARAMA-VA'!T:T, 'Ratios_MARAMA-VA'!AA:AA, V99)</f>
        <v>0</v>
      </c>
      <c r="F99" s="53">
        <f>SUMIFS('Ratios_MARAMA-VA'!J:J, 'Ratios_MARAMA-VA'!AA:AA, V99)</f>
        <v>0</v>
      </c>
      <c r="G99" s="53"/>
      <c r="H99" s="53" t="e">
        <f t="shared" si="1"/>
        <v>#DIV/0!</v>
      </c>
      <c r="I99" s="53">
        <v>10.708176764019299</v>
      </c>
      <c r="J99" s="53">
        <v>3.102006280441965E-2</v>
      </c>
      <c r="K99" s="53">
        <v>10.708176764019299</v>
      </c>
      <c r="L99" s="53">
        <v>3.102006280441965E-2</v>
      </c>
      <c r="M99" s="43" t="s">
        <v>816</v>
      </c>
      <c r="N99" s="43" t="s">
        <v>16</v>
      </c>
      <c r="O99" s="43" t="s">
        <v>11</v>
      </c>
      <c r="P99" s="43" t="s">
        <v>310</v>
      </c>
      <c r="Q99" s="43" t="s">
        <v>817</v>
      </c>
      <c r="R99" s="43" t="s">
        <v>348</v>
      </c>
      <c r="S99" s="43" t="s">
        <v>931</v>
      </c>
      <c r="V99" s="42" t="s">
        <v>1070</v>
      </c>
      <c r="W99"/>
    </row>
    <row r="100" spans="1:23" s="39" customFormat="1" x14ac:dyDescent="0.35">
      <c r="A100" s="43" t="s">
        <v>811</v>
      </c>
      <c r="B100" s="54">
        <v>51107</v>
      </c>
      <c r="C100" s="54" t="s">
        <v>12</v>
      </c>
      <c r="D100" s="53">
        <v>5.829440999</v>
      </c>
      <c r="E100" s="53">
        <f>SUMIFS('Ratios_MARAMA-VA'!T:T, 'Ratios_MARAMA-VA'!AA:AA, V100)</f>
        <v>0</v>
      </c>
      <c r="F100" s="53">
        <f>SUMIFS('Ratios_MARAMA-VA'!J:J, 'Ratios_MARAMA-VA'!AA:AA, V100)</f>
        <v>0</v>
      </c>
      <c r="G100" s="53"/>
      <c r="H100" s="53" t="e">
        <f t="shared" si="1"/>
        <v>#DIV/0!</v>
      </c>
      <c r="I100" s="53">
        <v>9.6739573378405002</v>
      </c>
      <c r="J100" s="53">
        <v>2.8024076441790956E-2</v>
      </c>
      <c r="K100" s="53">
        <v>10.747740369856301</v>
      </c>
      <c r="L100" s="53">
        <v>3.1134672935058748E-2</v>
      </c>
      <c r="M100" s="43" t="s">
        <v>816</v>
      </c>
      <c r="N100" s="43" t="s">
        <v>16</v>
      </c>
      <c r="O100" s="43" t="s">
        <v>11</v>
      </c>
      <c r="P100" s="43" t="s">
        <v>310</v>
      </c>
      <c r="Q100" s="43" t="s">
        <v>817</v>
      </c>
      <c r="R100" s="43" t="s">
        <v>348</v>
      </c>
      <c r="S100" s="43" t="s">
        <v>931</v>
      </c>
      <c r="V100" s="42" t="s">
        <v>1071</v>
      </c>
      <c r="W100"/>
    </row>
    <row r="101" spans="1:23" s="39" customFormat="1" x14ac:dyDescent="0.35">
      <c r="A101" s="43" t="s">
        <v>9</v>
      </c>
      <c r="B101" s="54">
        <v>11001</v>
      </c>
      <c r="C101" s="54" t="s">
        <v>10</v>
      </c>
      <c r="D101" s="53">
        <v>3.23515117</v>
      </c>
      <c r="E101" s="53">
        <f>SUMIFS('Ratios_MARAMA-VA'!T:T, 'Ratios_MARAMA-VA'!AA:AA, V101)</f>
        <v>0</v>
      </c>
      <c r="F101" s="53">
        <f>SUMIFS('Ratios_MARAMA-VA'!J:J, 'Ratios_MARAMA-VA'!AA:AA, V101)</f>
        <v>0</v>
      </c>
      <c r="G101" s="53" t="s">
        <v>963</v>
      </c>
      <c r="H101" s="53" t="s">
        <v>963</v>
      </c>
      <c r="I101" s="53">
        <v>3.8879595748635398</v>
      </c>
      <c r="J101" s="53" t="s">
        <v>964</v>
      </c>
      <c r="K101" s="53">
        <v>4.3293268880028597</v>
      </c>
      <c r="L101" s="53" t="s">
        <v>964</v>
      </c>
      <c r="M101" s="43" t="s">
        <v>354</v>
      </c>
      <c r="N101" s="43" t="s">
        <v>350</v>
      </c>
      <c r="O101" s="43" t="s">
        <v>11</v>
      </c>
      <c r="P101" s="43" t="s">
        <v>351</v>
      </c>
      <c r="Q101" s="43" t="s">
        <v>352</v>
      </c>
      <c r="R101" s="43" t="s">
        <v>355</v>
      </c>
      <c r="S101" s="43" t="s">
        <v>934</v>
      </c>
      <c r="V101" s="42" t="s">
        <v>1072</v>
      </c>
      <c r="W101"/>
    </row>
    <row r="102" spans="1:23" s="39" customFormat="1" x14ac:dyDescent="0.35">
      <c r="A102" s="43" t="s">
        <v>9</v>
      </c>
      <c r="B102" s="54">
        <v>11001</v>
      </c>
      <c r="C102" s="54" t="s">
        <v>12</v>
      </c>
      <c r="D102" s="53">
        <v>0.13827913</v>
      </c>
      <c r="E102" s="53">
        <f>SUMIFS('Ratios_MARAMA-VA'!T:T, 'Ratios_MARAMA-VA'!AA:AA, V102)</f>
        <v>0</v>
      </c>
      <c r="F102" s="53">
        <f>SUMIFS('Ratios_MARAMA-VA'!J:J, 'Ratios_MARAMA-VA'!AA:AA, V102)</f>
        <v>0</v>
      </c>
      <c r="G102" s="53" t="s">
        <v>963</v>
      </c>
      <c r="H102" s="53" t="s">
        <v>963</v>
      </c>
      <c r="I102" s="53">
        <v>0.16618193068464801</v>
      </c>
      <c r="J102" s="53" t="s">
        <v>964</v>
      </c>
      <c r="K102" s="53">
        <v>0.18504716599028101</v>
      </c>
      <c r="L102" s="53" t="s">
        <v>964</v>
      </c>
      <c r="M102" s="43" t="s">
        <v>354</v>
      </c>
      <c r="N102" s="43" t="s">
        <v>350</v>
      </c>
      <c r="O102" s="43" t="s">
        <v>11</v>
      </c>
      <c r="P102" s="43" t="s">
        <v>351</v>
      </c>
      <c r="Q102" s="43" t="s">
        <v>352</v>
      </c>
      <c r="R102" s="43" t="s">
        <v>355</v>
      </c>
      <c r="S102" s="43" t="s">
        <v>934</v>
      </c>
      <c r="V102" s="42" t="s">
        <v>1073</v>
      </c>
      <c r="W102"/>
    </row>
    <row r="103" spans="1:23" s="39" customFormat="1" x14ac:dyDescent="0.35">
      <c r="A103" s="43" t="s">
        <v>9</v>
      </c>
      <c r="B103" s="54">
        <v>11001</v>
      </c>
      <c r="C103" s="54" t="s">
        <v>10</v>
      </c>
      <c r="D103" s="53">
        <v>46.019713609999997</v>
      </c>
      <c r="E103" s="53">
        <f>SUMIFS('Ratios_MARAMA-VA'!T:T, 'Ratios_MARAMA-VA'!AA:AA, V103)</f>
        <v>0</v>
      </c>
      <c r="F103" s="53">
        <f>SUMIFS('Ratios_MARAMA-VA'!J:J, 'Ratios_MARAMA-VA'!AA:AA, V103)</f>
        <v>0</v>
      </c>
      <c r="G103" s="53" t="s">
        <v>963</v>
      </c>
      <c r="H103" s="53" t="s">
        <v>963</v>
      </c>
      <c r="I103" s="53">
        <v>55.305850255670599</v>
      </c>
      <c r="J103" s="53" t="s">
        <v>964</v>
      </c>
      <c r="K103" s="53">
        <v>61.584257748908897</v>
      </c>
      <c r="L103" s="53" t="s">
        <v>964</v>
      </c>
      <c r="M103" s="43" t="s">
        <v>349</v>
      </c>
      <c r="N103" s="43" t="s">
        <v>350</v>
      </c>
      <c r="O103" s="43" t="s">
        <v>11</v>
      </c>
      <c r="P103" s="43" t="s">
        <v>351</v>
      </c>
      <c r="Q103" s="43" t="s">
        <v>352</v>
      </c>
      <c r="R103" s="43" t="s">
        <v>353</v>
      </c>
      <c r="S103" s="43" t="s">
        <v>934</v>
      </c>
      <c r="V103" s="42" t="s">
        <v>1074</v>
      </c>
      <c r="W103"/>
    </row>
    <row r="104" spans="1:23" s="39" customFormat="1" x14ac:dyDescent="0.35">
      <c r="A104" s="43" t="s">
        <v>9</v>
      </c>
      <c r="B104" s="54">
        <v>11001</v>
      </c>
      <c r="C104" s="54" t="s">
        <v>12</v>
      </c>
      <c r="D104" s="53">
        <v>1.4164631299999999</v>
      </c>
      <c r="E104" s="53">
        <f>SUMIFS('Ratios_MARAMA-VA'!T:T, 'Ratios_MARAMA-VA'!AA:AA, V104)</f>
        <v>0</v>
      </c>
      <c r="F104" s="53">
        <f>SUMIFS('Ratios_MARAMA-VA'!J:J, 'Ratios_MARAMA-VA'!AA:AA, V104)</f>
        <v>0</v>
      </c>
      <c r="G104" s="53" t="s">
        <v>963</v>
      </c>
      <c r="H104" s="53" t="s">
        <v>963</v>
      </c>
      <c r="I104" s="53">
        <v>1.7022856427215001</v>
      </c>
      <c r="J104" s="53" t="s">
        <v>964</v>
      </c>
      <c r="K104" s="53">
        <v>1.8955317981551001</v>
      </c>
      <c r="L104" s="53" t="s">
        <v>964</v>
      </c>
      <c r="M104" s="43" t="s">
        <v>349</v>
      </c>
      <c r="N104" s="43" t="s">
        <v>350</v>
      </c>
      <c r="O104" s="43" t="s">
        <v>11</v>
      </c>
      <c r="P104" s="43" t="s">
        <v>351</v>
      </c>
      <c r="Q104" s="43" t="s">
        <v>352</v>
      </c>
      <c r="R104" s="43" t="s">
        <v>353</v>
      </c>
      <c r="S104" s="43" t="s">
        <v>934</v>
      </c>
      <c r="V104" s="42" t="s">
        <v>1075</v>
      </c>
      <c r="W104"/>
    </row>
    <row r="105" spans="1:23" s="39" customFormat="1" x14ac:dyDescent="0.35">
      <c r="A105" s="43" t="s">
        <v>9</v>
      </c>
      <c r="B105" s="54">
        <v>11001</v>
      </c>
      <c r="C105" s="54" t="s">
        <v>10</v>
      </c>
      <c r="D105" s="53">
        <v>8.8801459999999999E-2</v>
      </c>
      <c r="E105" s="53">
        <f>SUMIFS('Ratios_MARAMA-VA'!T:T, 'Ratios_MARAMA-VA'!AA:AA, V105)</f>
        <v>0</v>
      </c>
      <c r="F105" s="53">
        <f>SUMIFS('Ratios_MARAMA-VA'!J:J, 'Ratios_MARAMA-VA'!AA:AA, V105)</f>
        <v>0</v>
      </c>
      <c r="G105" s="53" t="s">
        <v>963</v>
      </c>
      <c r="H105" s="53" t="s">
        <v>963</v>
      </c>
      <c r="I105" s="53">
        <v>8.8648674601628896E-2</v>
      </c>
      <c r="J105" s="53" t="s">
        <v>964</v>
      </c>
      <c r="K105" s="53">
        <v>8.9167043356218306E-2</v>
      </c>
      <c r="L105" s="53" t="s">
        <v>964</v>
      </c>
      <c r="M105" s="43" t="s">
        <v>358</v>
      </c>
      <c r="N105" s="43" t="s">
        <v>350</v>
      </c>
      <c r="O105" s="43" t="s">
        <v>11</v>
      </c>
      <c r="P105" s="43" t="s">
        <v>351</v>
      </c>
      <c r="Q105" s="43" t="s">
        <v>357</v>
      </c>
      <c r="R105" s="43" t="s">
        <v>355</v>
      </c>
      <c r="S105" s="43" t="s">
        <v>934</v>
      </c>
      <c r="V105" s="42" t="s">
        <v>1076</v>
      </c>
      <c r="W105"/>
    </row>
    <row r="106" spans="1:23" s="39" customFormat="1" x14ac:dyDescent="0.35">
      <c r="A106" s="43" t="s">
        <v>9</v>
      </c>
      <c r="B106" s="54">
        <v>11001</v>
      </c>
      <c r="C106" s="54" t="s">
        <v>12</v>
      </c>
      <c r="D106" s="53">
        <v>8.7411899999999994E-3</v>
      </c>
      <c r="E106" s="53">
        <f>SUMIFS('Ratios_MARAMA-VA'!T:T, 'Ratios_MARAMA-VA'!AA:AA, V106)</f>
        <v>0</v>
      </c>
      <c r="F106" s="53">
        <f>SUMIFS('Ratios_MARAMA-VA'!J:J, 'Ratios_MARAMA-VA'!AA:AA, V106)</f>
        <v>0</v>
      </c>
      <c r="G106" s="53" t="s">
        <v>963</v>
      </c>
      <c r="H106" s="53" t="s">
        <v>963</v>
      </c>
      <c r="I106" s="53">
        <v>8.7261505378516003E-3</v>
      </c>
      <c r="J106" s="53" t="s">
        <v>964</v>
      </c>
      <c r="K106" s="53">
        <v>8.7771762729457001E-3</v>
      </c>
      <c r="L106" s="53" t="s">
        <v>964</v>
      </c>
      <c r="M106" s="43" t="s">
        <v>358</v>
      </c>
      <c r="N106" s="43" t="s">
        <v>350</v>
      </c>
      <c r="O106" s="43" t="s">
        <v>11</v>
      </c>
      <c r="P106" s="43" t="s">
        <v>351</v>
      </c>
      <c r="Q106" s="43" t="s">
        <v>357</v>
      </c>
      <c r="R106" s="43" t="s">
        <v>355</v>
      </c>
      <c r="S106" s="43" t="s">
        <v>934</v>
      </c>
      <c r="V106" s="42" t="s">
        <v>1077</v>
      </c>
      <c r="W106"/>
    </row>
    <row r="107" spans="1:23" s="39" customFormat="1" x14ac:dyDescent="0.35">
      <c r="A107" s="43" t="s">
        <v>9</v>
      </c>
      <c r="B107" s="54">
        <v>11001</v>
      </c>
      <c r="C107" s="54" t="s">
        <v>10</v>
      </c>
      <c r="D107" s="53">
        <v>3.0926271299999999</v>
      </c>
      <c r="E107" s="53">
        <f>SUMIFS('Ratios_MARAMA-VA'!T:T, 'Ratios_MARAMA-VA'!AA:AA, V107)</f>
        <v>0</v>
      </c>
      <c r="F107" s="53">
        <f>SUMIFS('Ratios_MARAMA-VA'!J:J, 'Ratios_MARAMA-VA'!AA:AA, V107)</f>
        <v>0</v>
      </c>
      <c r="G107" s="53" t="s">
        <v>963</v>
      </c>
      <c r="H107" s="53" t="s">
        <v>963</v>
      </c>
      <c r="I107" s="53">
        <v>3.0873061784292801</v>
      </c>
      <c r="J107" s="53" t="s">
        <v>964</v>
      </c>
      <c r="K107" s="53">
        <v>3.1053590491116698</v>
      </c>
      <c r="L107" s="53" t="s">
        <v>964</v>
      </c>
      <c r="M107" s="43" t="s">
        <v>356</v>
      </c>
      <c r="N107" s="43" t="s">
        <v>350</v>
      </c>
      <c r="O107" s="43" t="s">
        <v>11</v>
      </c>
      <c r="P107" s="43" t="s">
        <v>351</v>
      </c>
      <c r="Q107" s="43" t="s">
        <v>357</v>
      </c>
      <c r="R107" s="43" t="s">
        <v>353</v>
      </c>
      <c r="S107" s="43" t="s">
        <v>934</v>
      </c>
      <c r="V107" s="42" t="s">
        <v>1078</v>
      </c>
      <c r="W107"/>
    </row>
    <row r="108" spans="1:23" s="39" customFormat="1" x14ac:dyDescent="0.35">
      <c r="A108" s="43" t="s">
        <v>9</v>
      </c>
      <c r="B108" s="54">
        <v>11001</v>
      </c>
      <c r="C108" s="54" t="s">
        <v>12</v>
      </c>
      <c r="D108" s="53">
        <v>8.8919349999999994E-2</v>
      </c>
      <c r="E108" s="53">
        <f>SUMIFS('Ratios_MARAMA-VA'!T:T, 'Ratios_MARAMA-VA'!AA:AA, V108)</f>
        <v>0</v>
      </c>
      <c r="F108" s="53">
        <f>SUMIFS('Ratios_MARAMA-VA'!J:J, 'Ratios_MARAMA-VA'!AA:AA, V108)</f>
        <v>0</v>
      </c>
      <c r="G108" s="53" t="s">
        <v>963</v>
      </c>
      <c r="H108" s="53" t="s">
        <v>963</v>
      </c>
      <c r="I108" s="53">
        <v>8.8766361768583102E-2</v>
      </c>
      <c r="J108" s="53" t="s">
        <v>964</v>
      </c>
      <c r="K108" s="53">
        <v>8.9285418693079599E-2</v>
      </c>
      <c r="L108" s="53" t="s">
        <v>964</v>
      </c>
      <c r="M108" s="43" t="s">
        <v>356</v>
      </c>
      <c r="N108" s="43" t="s">
        <v>350</v>
      </c>
      <c r="O108" s="43" t="s">
        <v>11</v>
      </c>
      <c r="P108" s="43" t="s">
        <v>351</v>
      </c>
      <c r="Q108" s="43" t="s">
        <v>357</v>
      </c>
      <c r="R108" s="43" t="s">
        <v>353</v>
      </c>
      <c r="S108" s="43" t="s">
        <v>934</v>
      </c>
      <c r="V108" s="42" t="s">
        <v>1079</v>
      </c>
      <c r="W108"/>
    </row>
    <row r="109" spans="1:23" s="39" customFormat="1" x14ac:dyDescent="0.35">
      <c r="A109" s="43" t="s">
        <v>9</v>
      </c>
      <c r="B109" s="54">
        <v>11001</v>
      </c>
      <c r="C109" s="54" t="s">
        <v>10</v>
      </c>
      <c r="D109" s="53">
        <v>1.544967E-2</v>
      </c>
      <c r="E109" s="53">
        <f>SUMIFS('Ratios_MARAMA-VA'!T:T, 'Ratios_MARAMA-VA'!AA:AA, V109)</f>
        <v>0</v>
      </c>
      <c r="F109" s="53">
        <f>SUMIFS('Ratios_MARAMA-VA'!J:J, 'Ratios_MARAMA-VA'!AA:AA, V109)</f>
        <v>0</v>
      </c>
      <c r="G109" s="53" t="s">
        <v>963</v>
      </c>
      <c r="H109" s="53" t="s">
        <v>963</v>
      </c>
      <c r="I109" s="53">
        <v>1.5423088410174099E-2</v>
      </c>
      <c r="J109" s="53" t="s">
        <v>964</v>
      </c>
      <c r="K109" s="53">
        <v>1.55132741593354E-2</v>
      </c>
      <c r="L109" s="53" t="s">
        <v>964</v>
      </c>
      <c r="M109" s="43" t="s">
        <v>361</v>
      </c>
      <c r="N109" s="43" t="s">
        <v>350</v>
      </c>
      <c r="O109" s="43" t="s">
        <v>11</v>
      </c>
      <c r="P109" s="43" t="s">
        <v>351</v>
      </c>
      <c r="Q109" s="43" t="s">
        <v>360</v>
      </c>
      <c r="R109" s="43" t="s">
        <v>355</v>
      </c>
      <c r="S109" s="43" t="s">
        <v>934</v>
      </c>
      <c r="V109" s="42" t="s">
        <v>1080</v>
      </c>
      <c r="W109"/>
    </row>
    <row r="110" spans="1:23" s="39" customFormat="1" x14ac:dyDescent="0.35">
      <c r="A110" s="43" t="s">
        <v>9</v>
      </c>
      <c r="B110" s="54">
        <v>11001</v>
      </c>
      <c r="C110" s="54" t="s">
        <v>12</v>
      </c>
      <c r="D110" s="53">
        <v>7.0708999999999995E-4</v>
      </c>
      <c r="E110" s="53">
        <f>SUMIFS('Ratios_MARAMA-VA'!T:T, 'Ratios_MARAMA-VA'!AA:AA, V110)</f>
        <v>0</v>
      </c>
      <c r="F110" s="53">
        <f>SUMIFS('Ratios_MARAMA-VA'!J:J, 'Ratios_MARAMA-VA'!AA:AA, V110)</f>
        <v>0</v>
      </c>
      <c r="G110" s="53" t="s">
        <v>963</v>
      </c>
      <c r="H110" s="53" t="s">
        <v>963</v>
      </c>
      <c r="I110" s="53">
        <v>7.0587343185630005E-4</v>
      </c>
      <c r="J110" s="53" t="s">
        <v>964</v>
      </c>
      <c r="K110" s="53">
        <v>7.1000099195140005E-4</v>
      </c>
      <c r="L110" s="53" t="s">
        <v>964</v>
      </c>
      <c r="M110" s="43" t="s">
        <v>361</v>
      </c>
      <c r="N110" s="43" t="s">
        <v>350</v>
      </c>
      <c r="O110" s="43" t="s">
        <v>11</v>
      </c>
      <c r="P110" s="43" t="s">
        <v>351</v>
      </c>
      <c r="Q110" s="43" t="s">
        <v>360</v>
      </c>
      <c r="R110" s="43" t="s">
        <v>355</v>
      </c>
      <c r="S110" s="43" t="s">
        <v>934</v>
      </c>
      <c r="V110" s="42" t="s">
        <v>1081</v>
      </c>
      <c r="W110"/>
    </row>
    <row r="111" spans="1:23" s="39" customFormat="1" x14ac:dyDescent="0.35">
      <c r="A111" s="43" t="s">
        <v>9</v>
      </c>
      <c r="B111" s="54">
        <v>11001</v>
      </c>
      <c r="C111" s="54" t="s">
        <v>10</v>
      </c>
      <c r="D111" s="53">
        <v>1.429043E-2</v>
      </c>
      <c r="E111" s="53">
        <f>SUMIFS('Ratios_MARAMA-VA'!T:T, 'Ratios_MARAMA-VA'!AA:AA, V111)</f>
        <v>0</v>
      </c>
      <c r="F111" s="53">
        <f>SUMIFS('Ratios_MARAMA-VA'!J:J, 'Ratios_MARAMA-VA'!AA:AA, V111)</f>
        <v>0</v>
      </c>
      <c r="G111" s="53" t="s">
        <v>963</v>
      </c>
      <c r="H111" s="53" t="s">
        <v>963</v>
      </c>
      <c r="I111" s="53">
        <v>1.42658429150528E-2</v>
      </c>
      <c r="J111" s="53" t="s">
        <v>964</v>
      </c>
      <c r="K111" s="53">
        <v>1.4349261728230501E-2</v>
      </c>
      <c r="L111" s="53" t="s">
        <v>964</v>
      </c>
      <c r="M111" s="43" t="s">
        <v>359</v>
      </c>
      <c r="N111" s="43" t="s">
        <v>350</v>
      </c>
      <c r="O111" s="43" t="s">
        <v>11</v>
      </c>
      <c r="P111" s="43" t="s">
        <v>351</v>
      </c>
      <c r="Q111" s="43" t="s">
        <v>360</v>
      </c>
      <c r="R111" s="43" t="s">
        <v>353</v>
      </c>
      <c r="S111" s="43" t="s">
        <v>934</v>
      </c>
      <c r="V111" s="42" t="s">
        <v>1082</v>
      </c>
      <c r="W111"/>
    </row>
    <row r="112" spans="1:23" s="39" customFormat="1" x14ac:dyDescent="0.35">
      <c r="A112" s="43" t="s">
        <v>9</v>
      </c>
      <c r="B112" s="54">
        <v>11001</v>
      </c>
      <c r="C112" s="54" t="s">
        <v>12</v>
      </c>
      <c r="D112" s="53">
        <v>4.1088000000000002E-4</v>
      </c>
      <c r="E112" s="53">
        <f>SUMIFS('Ratios_MARAMA-VA'!T:T, 'Ratios_MARAMA-VA'!AA:AA, V112)</f>
        <v>0</v>
      </c>
      <c r="F112" s="53">
        <f>SUMIFS('Ratios_MARAMA-VA'!J:J, 'Ratios_MARAMA-VA'!AA:AA, V112)</f>
        <v>0</v>
      </c>
      <c r="G112" s="53" t="s">
        <v>963</v>
      </c>
      <c r="H112" s="53" t="s">
        <v>963</v>
      </c>
      <c r="I112" s="53">
        <v>4.1017306945530002E-4</v>
      </c>
      <c r="J112" s="53" t="s">
        <v>964</v>
      </c>
      <c r="K112" s="53">
        <v>4.1257153625849999E-4</v>
      </c>
      <c r="L112" s="53" t="s">
        <v>964</v>
      </c>
      <c r="M112" s="43" t="s">
        <v>359</v>
      </c>
      <c r="N112" s="43" t="s">
        <v>350</v>
      </c>
      <c r="O112" s="43" t="s">
        <v>11</v>
      </c>
      <c r="P112" s="43" t="s">
        <v>351</v>
      </c>
      <c r="Q112" s="43" t="s">
        <v>360</v>
      </c>
      <c r="R112" s="43" t="s">
        <v>353</v>
      </c>
      <c r="S112" s="43" t="s">
        <v>934</v>
      </c>
      <c r="V112" s="42" t="s">
        <v>1083</v>
      </c>
      <c r="W112"/>
    </row>
    <row r="113" spans="1:23" s="39" customFormat="1" x14ac:dyDescent="0.35">
      <c r="A113" s="43" t="s">
        <v>9</v>
      </c>
      <c r="B113" s="54">
        <v>11001</v>
      </c>
      <c r="C113" s="54" t="s">
        <v>10</v>
      </c>
      <c r="D113" s="53">
        <v>6.2935198699999999</v>
      </c>
      <c r="E113" s="53">
        <f>SUMIFS('Ratios_MARAMA-VA'!T:T, 'Ratios_MARAMA-VA'!AA:AA, V113)</f>
        <v>0</v>
      </c>
      <c r="F113" s="53">
        <f>SUMIFS('Ratios_MARAMA-VA'!J:J, 'Ratios_MARAMA-VA'!AA:AA, V113)</f>
        <v>0</v>
      </c>
      <c r="G113" s="53" t="s">
        <v>963</v>
      </c>
      <c r="H113" s="53" t="s">
        <v>963</v>
      </c>
      <c r="I113" s="53">
        <v>6.28269169284511</v>
      </c>
      <c r="J113" s="53" t="s">
        <v>964</v>
      </c>
      <c r="K113" s="53">
        <v>6.3194294227990504</v>
      </c>
      <c r="L113" s="53" t="s">
        <v>964</v>
      </c>
      <c r="M113" s="43" t="s">
        <v>364</v>
      </c>
      <c r="N113" s="43" t="s">
        <v>350</v>
      </c>
      <c r="O113" s="43" t="s">
        <v>11</v>
      </c>
      <c r="P113" s="43" t="s">
        <v>351</v>
      </c>
      <c r="Q113" s="43" t="s">
        <v>363</v>
      </c>
      <c r="R113" s="43" t="s">
        <v>355</v>
      </c>
      <c r="S113" s="43" t="s">
        <v>934</v>
      </c>
      <c r="V113" s="42" t="s">
        <v>1084</v>
      </c>
      <c r="W113"/>
    </row>
    <row r="114" spans="1:23" s="39" customFormat="1" x14ac:dyDescent="0.35">
      <c r="A114" s="43" t="s">
        <v>9</v>
      </c>
      <c r="B114" s="54">
        <v>11001</v>
      </c>
      <c r="C114" s="54" t="s">
        <v>12</v>
      </c>
      <c r="D114" s="53">
        <v>0.75902243999999996</v>
      </c>
      <c r="E114" s="53">
        <f>SUMIFS('Ratios_MARAMA-VA'!T:T, 'Ratios_MARAMA-VA'!AA:AA, V114)</f>
        <v>0</v>
      </c>
      <c r="F114" s="53">
        <f>SUMIFS('Ratios_MARAMA-VA'!J:J, 'Ratios_MARAMA-VA'!AA:AA, V114)</f>
        <v>0</v>
      </c>
      <c r="G114" s="53" t="s">
        <v>963</v>
      </c>
      <c r="H114" s="53" t="s">
        <v>963</v>
      </c>
      <c r="I114" s="53">
        <v>0.75771652063935202</v>
      </c>
      <c r="J114" s="53" t="s">
        <v>964</v>
      </c>
      <c r="K114" s="53">
        <v>0.76214723064038303</v>
      </c>
      <c r="L114" s="53" t="s">
        <v>964</v>
      </c>
      <c r="M114" s="43" t="s">
        <v>364</v>
      </c>
      <c r="N114" s="43" t="s">
        <v>350</v>
      </c>
      <c r="O114" s="43" t="s">
        <v>11</v>
      </c>
      <c r="P114" s="43" t="s">
        <v>351</v>
      </c>
      <c r="Q114" s="43" t="s">
        <v>363</v>
      </c>
      <c r="R114" s="43" t="s">
        <v>355</v>
      </c>
      <c r="S114" s="43" t="s">
        <v>934</v>
      </c>
      <c r="V114" s="42" t="s">
        <v>1085</v>
      </c>
      <c r="W114"/>
    </row>
    <row r="115" spans="1:23" s="39" customFormat="1" x14ac:dyDescent="0.35">
      <c r="A115" s="43" t="s">
        <v>9</v>
      </c>
      <c r="B115" s="54">
        <v>11001</v>
      </c>
      <c r="C115" s="54" t="s">
        <v>10</v>
      </c>
      <c r="D115" s="53">
        <v>29.475220570000001</v>
      </c>
      <c r="E115" s="53">
        <f>SUMIFS('Ratios_MARAMA-VA'!T:T, 'Ratios_MARAMA-VA'!AA:AA, V115)</f>
        <v>0</v>
      </c>
      <c r="F115" s="53">
        <f>SUMIFS('Ratios_MARAMA-VA'!J:J, 'Ratios_MARAMA-VA'!AA:AA, V115)</f>
        <v>0</v>
      </c>
      <c r="G115" s="53" t="s">
        <v>963</v>
      </c>
      <c r="H115" s="53" t="s">
        <v>963</v>
      </c>
      <c r="I115" s="53">
        <v>29.4245076277031</v>
      </c>
      <c r="J115" s="53" t="s">
        <v>964</v>
      </c>
      <c r="K115" s="53">
        <v>29.596565985506299</v>
      </c>
      <c r="L115" s="53" t="s">
        <v>964</v>
      </c>
      <c r="M115" s="43" t="s">
        <v>362</v>
      </c>
      <c r="N115" s="43" t="s">
        <v>350</v>
      </c>
      <c r="O115" s="43" t="s">
        <v>11</v>
      </c>
      <c r="P115" s="43" t="s">
        <v>351</v>
      </c>
      <c r="Q115" s="43" t="s">
        <v>363</v>
      </c>
      <c r="R115" s="43" t="s">
        <v>353</v>
      </c>
      <c r="S115" s="43" t="s">
        <v>934</v>
      </c>
      <c r="V115" s="42" t="s">
        <v>1086</v>
      </c>
      <c r="W115"/>
    </row>
    <row r="116" spans="1:23" s="39" customFormat="1" x14ac:dyDescent="0.35">
      <c r="A116" s="43" t="s">
        <v>9</v>
      </c>
      <c r="B116" s="54">
        <v>11001</v>
      </c>
      <c r="C116" s="54" t="s">
        <v>12</v>
      </c>
      <c r="D116" s="53">
        <v>0.84747276999999999</v>
      </c>
      <c r="E116" s="53">
        <f>SUMIFS('Ratios_MARAMA-VA'!T:T, 'Ratios_MARAMA-VA'!AA:AA, V116)</f>
        <v>0</v>
      </c>
      <c r="F116" s="53">
        <f>SUMIFS('Ratios_MARAMA-VA'!J:J, 'Ratios_MARAMA-VA'!AA:AA, V116)</f>
        <v>0</v>
      </c>
      <c r="G116" s="53" t="s">
        <v>963</v>
      </c>
      <c r="H116" s="53" t="s">
        <v>963</v>
      </c>
      <c r="I116" s="53">
        <v>0.84601466936997705</v>
      </c>
      <c r="J116" s="53" t="s">
        <v>964</v>
      </c>
      <c r="K116" s="53">
        <v>0.85096169844284797</v>
      </c>
      <c r="L116" s="53" t="s">
        <v>964</v>
      </c>
      <c r="M116" s="43" t="s">
        <v>362</v>
      </c>
      <c r="N116" s="43" t="s">
        <v>350</v>
      </c>
      <c r="O116" s="43" t="s">
        <v>11</v>
      </c>
      <c r="P116" s="43" t="s">
        <v>351</v>
      </c>
      <c r="Q116" s="43" t="s">
        <v>363</v>
      </c>
      <c r="R116" s="43" t="s">
        <v>353</v>
      </c>
      <c r="S116" s="43" t="s">
        <v>934</v>
      </c>
      <c r="V116" s="42" t="s">
        <v>1087</v>
      </c>
      <c r="W116"/>
    </row>
    <row r="117" spans="1:23" s="39" customFormat="1" x14ac:dyDescent="0.35">
      <c r="A117" s="43" t="s">
        <v>9</v>
      </c>
      <c r="B117" s="54">
        <v>11001</v>
      </c>
      <c r="C117" s="54" t="s">
        <v>10</v>
      </c>
      <c r="D117" s="53">
        <v>0.36521654999999997</v>
      </c>
      <c r="E117" s="53">
        <f>SUMIFS('Ratios_MARAMA-VA'!T:T, 'Ratios_MARAMA-VA'!AA:AA, V117)</f>
        <v>0</v>
      </c>
      <c r="F117" s="53">
        <f>SUMIFS('Ratios_MARAMA-VA'!J:J, 'Ratios_MARAMA-VA'!AA:AA, V117)</f>
        <v>0</v>
      </c>
      <c r="G117" s="53" t="s">
        <v>963</v>
      </c>
      <c r="H117" s="53" t="s">
        <v>963</v>
      </c>
      <c r="I117" s="53">
        <v>0.36458818469966098</v>
      </c>
      <c r="J117" s="53" t="s">
        <v>964</v>
      </c>
      <c r="K117" s="53">
        <v>0.366720096136466</v>
      </c>
      <c r="L117" s="53" t="s">
        <v>964</v>
      </c>
      <c r="M117" s="43" t="s">
        <v>367</v>
      </c>
      <c r="N117" s="43" t="s">
        <v>350</v>
      </c>
      <c r="O117" s="43" t="s">
        <v>11</v>
      </c>
      <c r="P117" s="43" t="s">
        <v>351</v>
      </c>
      <c r="Q117" s="43" t="s">
        <v>366</v>
      </c>
      <c r="R117" s="43" t="s">
        <v>355</v>
      </c>
      <c r="S117" s="43" t="s">
        <v>934</v>
      </c>
      <c r="V117" s="42" t="s">
        <v>1088</v>
      </c>
      <c r="W117"/>
    </row>
    <row r="118" spans="1:23" s="39" customFormat="1" x14ac:dyDescent="0.35">
      <c r="A118" s="43" t="s">
        <v>9</v>
      </c>
      <c r="B118" s="54">
        <v>11001</v>
      </c>
      <c r="C118" s="54" t="s">
        <v>12</v>
      </c>
      <c r="D118" s="53">
        <v>1.74512E-2</v>
      </c>
      <c r="E118" s="53">
        <f>SUMIFS('Ratios_MARAMA-VA'!T:T, 'Ratios_MARAMA-VA'!AA:AA, V118)</f>
        <v>0</v>
      </c>
      <c r="F118" s="53">
        <f>SUMIFS('Ratios_MARAMA-VA'!J:J, 'Ratios_MARAMA-VA'!AA:AA, V118)</f>
        <v>0</v>
      </c>
      <c r="G118" s="53" t="s">
        <v>963</v>
      </c>
      <c r="H118" s="53" t="s">
        <v>963</v>
      </c>
      <c r="I118" s="53">
        <v>1.74211747217662E-2</v>
      </c>
      <c r="J118" s="53" t="s">
        <v>964</v>
      </c>
      <c r="K118" s="53">
        <v>1.7523044182134299E-2</v>
      </c>
      <c r="L118" s="53" t="s">
        <v>964</v>
      </c>
      <c r="M118" s="43" t="s">
        <v>367</v>
      </c>
      <c r="N118" s="43" t="s">
        <v>350</v>
      </c>
      <c r="O118" s="43" t="s">
        <v>11</v>
      </c>
      <c r="P118" s="43" t="s">
        <v>351</v>
      </c>
      <c r="Q118" s="43" t="s">
        <v>366</v>
      </c>
      <c r="R118" s="43" t="s">
        <v>355</v>
      </c>
      <c r="S118" s="43" t="s">
        <v>934</v>
      </c>
      <c r="V118" s="42" t="s">
        <v>1089</v>
      </c>
      <c r="W118"/>
    </row>
    <row r="119" spans="1:23" s="39" customFormat="1" x14ac:dyDescent="0.35">
      <c r="A119" s="43" t="s">
        <v>9</v>
      </c>
      <c r="B119" s="54">
        <v>11001</v>
      </c>
      <c r="C119" s="54" t="s">
        <v>10</v>
      </c>
      <c r="D119" s="53">
        <v>1.5098599500000001</v>
      </c>
      <c r="E119" s="53">
        <f>SUMIFS('Ratios_MARAMA-VA'!T:T, 'Ratios_MARAMA-VA'!AA:AA, V119)</f>
        <v>0</v>
      </c>
      <c r="F119" s="53">
        <f>SUMIFS('Ratios_MARAMA-VA'!J:J, 'Ratios_MARAMA-VA'!AA:AA, V119)</f>
        <v>0</v>
      </c>
      <c r="G119" s="53" t="s">
        <v>963</v>
      </c>
      <c r="H119" s="53" t="s">
        <v>963</v>
      </c>
      <c r="I119" s="53">
        <v>1.50726219367995</v>
      </c>
      <c r="J119" s="53" t="s">
        <v>964</v>
      </c>
      <c r="K119" s="53">
        <v>1.51607583505348</v>
      </c>
      <c r="L119" s="53" t="s">
        <v>964</v>
      </c>
      <c r="M119" s="43" t="s">
        <v>365</v>
      </c>
      <c r="N119" s="43" t="s">
        <v>350</v>
      </c>
      <c r="O119" s="43" t="s">
        <v>11</v>
      </c>
      <c r="P119" s="43" t="s">
        <v>351</v>
      </c>
      <c r="Q119" s="43" t="s">
        <v>366</v>
      </c>
      <c r="R119" s="43" t="s">
        <v>353</v>
      </c>
      <c r="S119" s="43" t="s">
        <v>934</v>
      </c>
      <c r="V119" s="42" t="s">
        <v>1090</v>
      </c>
      <c r="W119"/>
    </row>
    <row r="120" spans="1:23" s="39" customFormat="1" x14ac:dyDescent="0.35">
      <c r="A120" s="43" t="s">
        <v>9</v>
      </c>
      <c r="B120" s="54">
        <v>11001</v>
      </c>
      <c r="C120" s="54" t="s">
        <v>12</v>
      </c>
      <c r="D120" s="53">
        <v>4.341155E-2</v>
      </c>
      <c r="E120" s="53">
        <f>SUMIFS('Ratios_MARAMA-VA'!T:T, 'Ratios_MARAMA-VA'!AA:AA, V120)</f>
        <v>0</v>
      </c>
      <c r="F120" s="53">
        <f>SUMIFS('Ratios_MARAMA-VA'!J:J, 'Ratios_MARAMA-VA'!AA:AA, V120)</f>
        <v>0</v>
      </c>
      <c r="G120" s="53" t="s">
        <v>963</v>
      </c>
      <c r="H120" s="53" t="s">
        <v>963</v>
      </c>
      <c r="I120" s="53">
        <v>4.3336859212701501E-2</v>
      </c>
      <c r="J120" s="53" t="s">
        <v>964</v>
      </c>
      <c r="K120" s="53">
        <v>4.3590269360556003E-2</v>
      </c>
      <c r="L120" s="53" t="s">
        <v>964</v>
      </c>
      <c r="M120" s="43" t="s">
        <v>365</v>
      </c>
      <c r="N120" s="43" t="s">
        <v>350</v>
      </c>
      <c r="O120" s="43" t="s">
        <v>11</v>
      </c>
      <c r="P120" s="43" t="s">
        <v>351</v>
      </c>
      <c r="Q120" s="43" t="s">
        <v>366</v>
      </c>
      <c r="R120" s="43" t="s">
        <v>353</v>
      </c>
      <c r="S120" s="43" t="s">
        <v>934</v>
      </c>
      <c r="V120" s="42" t="s">
        <v>1091</v>
      </c>
      <c r="W120"/>
    </row>
    <row r="121" spans="1:23" s="39" customFormat="1" x14ac:dyDescent="0.35">
      <c r="A121" s="43" t="s">
        <v>497</v>
      </c>
      <c r="B121" s="54">
        <v>24009</v>
      </c>
      <c r="C121" s="54" t="s">
        <v>10</v>
      </c>
      <c r="D121" s="53">
        <v>3.1529939999999999E-2</v>
      </c>
      <c r="E121" s="53">
        <f>SUMIFS('Ratios_MARAMA-VA'!T:T, 'Ratios_MARAMA-VA'!AA:AA, V121)</f>
        <v>0</v>
      </c>
      <c r="F121" s="53">
        <f>SUMIFS('Ratios_MARAMA-VA'!J:J, 'Ratios_MARAMA-VA'!AA:AA, V121)</f>
        <v>0</v>
      </c>
      <c r="G121" s="53" t="s">
        <v>963</v>
      </c>
      <c r="H121" s="53" t="s">
        <v>963</v>
      </c>
      <c r="I121" s="53">
        <v>3.2935401232442998E-2</v>
      </c>
      <c r="J121" s="53" t="s">
        <v>964</v>
      </c>
      <c r="K121" s="53">
        <v>3.4219913015977099E-2</v>
      </c>
      <c r="L121" s="53" t="s">
        <v>964</v>
      </c>
      <c r="M121" s="43" t="s">
        <v>695</v>
      </c>
      <c r="N121" s="43" t="s">
        <v>350</v>
      </c>
      <c r="O121" s="43" t="s">
        <v>11</v>
      </c>
      <c r="P121" s="43" t="s">
        <v>351</v>
      </c>
      <c r="Q121" s="43" t="s">
        <v>694</v>
      </c>
      <c r="R121" s="43" t="s">
        <v>355</v>
      </c>
      <c r="S121" s="43" t="s">
        <v>934</v>
      </c>
      <c r="V121" s="42" t="s">
        <v>1092</v>
      </c>
      <c r="W121"/>
    </row>
    <row r="122" spans="1:23" s="39" customFormat="1" x14ac:dyDescent="0.35">
      <c r="A122" s="43" t="s">
        <v>497</v>
      </c>
      <c r="B122" s="54">
        <v>24009</v>
      </c>
      <c r="C122" s="54" t="s">
        <v>12</v>
      </c>
      <c r="D122" s="53">
        <v>4.1470199999998998E-3</v>
      </c>
      <c r="E122" s="53">
        <f>SUMIFS('Ratios_MARAMA-VA'!T:T, 'Ratios_MARAMA-VA'!AA:AA, V122)</f>
        <v>0</v>
      </c>
      <c r="F122" s="53">
        <f>SUMIFS('Ratios_MARAMA-VA'!J:J, 'Ratios_MARAMA-VA'!AA:AA, V122)</f>
        <v>0</v>
      </c>
      <c r="G122" s="53" t="s">
        <v>963</v>
      </c>
      <c r="H122" s="53" t="s">
        <v>963</v>
      </c>
      <c r="I122" s="53">
        <v>4.3318752785116996E-3</v>
      </c>
      <c r="J122" s="53" t="s">
        <v>964</v>
      </c>
      <c r="K122" s="53">
        <v>4.5008225095103001E-3</v>
      </c>
      <c r="L122" s="53" t="s">
        <v>964</v>
      </c>
      <c r="M122" s="43" t="s">
        <v>695</v>
      </c>
      <c r="N122" s="43" t="s">
        <v>350</v>
      </c>
      <c r="O122" s="43" t="s">
        <v>11</v>
      </c>
      <c r="P122" s="43" t="s">
        <v>351</v>
      </c>
      <c r="Q122" s="43" t="s">
        <v>694</v>
      </c>
      <c r="R122" s="43" t="s">
        <v>355</v>
      </c>
      <c r="S122" s="43" t="s">
        <v>934</v>
      </c>
      <c r="V122" s="42" t="s">
        <v>1093</v>
      </c>
      <c r="W122"/>
    </row>
    <row r="123" spans="1:23" s="39" customFormat="1" x14ac:dyDescent="0.35">
      <c r="A123" s="43" t="s">
        <v>497</v>
      </c>
      <c r="B123" s="54">
        <v>24009</v>
      </c>
      <c r="C123" s="54" t="s">
        <v>10</v>
      </c>
      <c r="D123" s="53">
        <v>5.7161719999999902E-2</v>
      </c>
      <c r="E123" s="53">
        <f>SUMIFS('Ratios_MARAMA-VA'!T:T, 'Ratios_MARAMA-VA'!AA:AA, V123)</f>
        <v>0</v>
      </c>
      <c r="F123" s="53">
        <f>SUMIFS('Ratios_MARAMA-VA'!J:J, 'Ratios_MARAMA-VA'!AA:AA, V123)</f>
        <v>0</v>
      </c>
      <c r="G123" s="53" t="s">
        <v>963</v>
      </c>
      <c r="H123" s="53" t="s">
        <v>963</v>
      </c>
      <c r="I123" s="53">
        <v>5.9709729334612098E-2</v>
      </c>
      <c r="J123" s="53" t="s">
        <v>964</v>
      </c>
      <c r="K123" s="53">
        <v>6.2038465225231598E-2</v>
      </c>
      <c r="L123" s="53" t="s">
        <v>964</v>
      </c>
      <c r="M123" s="43" t="s">
        <v>693</v>
      </c>
      <c r="N123" s="43" t="s">
        <v>350</v>
      </c>
      <c r="O123" s="43" t="s">
        <v>11</v>
      </c>
      <c r="P123" s="43" t="s">
        <v>351</v>
      </c>
      <c r="Q123" s="43" t="s">
        <v>694</v>
      </c>
      <c r="R123" s="43" t="s">
        <v>353</v>
      </c>
      <c r="S123" s="43" t="s">
        <v>934</v>
      </c>
      <c r="V123" s="42" t="s">
        <v>1094</v>
      </c>
      <c r="W123"/>
    </row>
    <row r="124" spans="1:23" s="39" customFormat="1" x14ac:dyDescent="0.35">
      <c r="A124" s="43" t="s">
        <v>497</v>
      </c>
      <c r="B124" s="54">
        <v>24009</v>
      </c>
      <c r="C124" s="54" t="s">
        <v>12</v>
      </c>
      <c r="D124" s="53">
        <v>1.6435199999997999E-3</v>
      </c>
      <c r="E124" s="53">
        <f>SUMIFS('Ratios_MARAMA-VA'!T:T, 'Ratios_MARAMA-VA'!AA:AA, V124)</f>
        <v>0</v>
      </c>
      <c r="F124" s="53">
        <f>SUMIFS('Ratios_MARAMA-VA'!J:J, 'Ratios_MARAMA-VA'!AA:AA, V124)</f>
        <v>0</v>
      </c>
      <c r="G124" s="53" t="s">
        <v>963</v>
      </c>
      <c r="H124" s="53" t="s">
        <v>963</v>
      </c>
      <c r="I124" s="53">
        <v>1.7167806419402E-3</v>
      </c>
      <c r="J124" s="53" t="s">
        <v>964</v>
      </c>
      <c r="K124" s="53">
        <v>1.7837367099335999E-3</v>
      </c>
      <c r="L124" s="53" t="s">
        <v>964</v>
      </c>
      <c r="M124" s="43" t="s">
        <v>693</v>
      </c>
      <c r="N124" s="43" t="s">
        <v>350</v>
      </c>
      <c r="O124" s="43" t="s">
        <v>11</v>
      </c>
      <c r="P124" s="43" t="s">
        <v>351</v>
      </c>
      <c r="Q124" s="43" t="s">
        <v>694</v>
      </c>
      <c r="R124" s="43" t="s">
        <v>353</v>
      </c>
      <c r="S124" s="43" t="s">
        <v>934</v>
      </c>
      <c r="V124" s="42" t="s">
        <v>1095</v>
      </c>
      <c r="W124"/>
    </row>
    <row r="125" spans="1:23" s="39" customFormat="1" x14ac:dyDescent="0.35">
      <c r="A125" s="43" t="s">
        <v>497</v>
      </c>
      <c r="B125" s="54">
        <v>24009</v>
      </c>
      <c r="C125" s="54" t="s">
        <v>10</v>
      </c>
      <c r="D125" s="53">
        <v>0.46478030999999997</v>
      </c>
      <c r="E125" s="53">
        <f>SUMIFS('Ratios_MARAMA-VA'!T:T, 'Ratios_MARAMA-VA'!AA:AA, V125)</f>
        <v>0</v>
      </c>
      <c r="F125" s="53">
        <f>SUMIFS('Ratios_MARAMA-VA'!J:J, 'Ratios_MARAMA-VA'!AA:AA, V125)</f>
        <v>0</v>
      </c>
      <c r="G125" s="53" t="s">
        <v>963</v>
      </c>
      <c r="H125" s="53" t="s">
        <v>963</v>
      </c>
      <c r="I125" s="53">
        <v>0.46398064246279602</v>
      </c>
      <c r="J125" s="53" t="s">
        <v>964</v>
      </c>
      <c r="K125" s="53">
        <v>0.46669374639658701</v>
      </c>
      <c r="L125" s="53" t="s">
        <v>964</v>
      </c>
      <c r="M125" s="43" t="s">
        <v>716</v>
      </c>
      <c r="N125" s="43" t="s">
        <v>350</v>
      </c>
      <c r="O125" s="43" t="s">
        <v>11</v>
      </c>
      <c r="P125" s="43" t="s">
        <v>351</v>
      </c>
      <c r="Q125" s="43" t="s">
        <v>715</v>
      </c>
      <c r="R125" s="43" t="s">
        <v>355</v>
      </c>
      <c r="S125" s="43" t="s">
        <v>934</v>
      </c>
      <c r="V125" s="42" t="s">
        <v>1096</v>
      </c>
      <c r="W125"/>
    </row>
    <row r="126" spans="1:23" s="39" customFormat="1" x14ac:dyDescent="0.35">
      <c r="A126" s="43" t="s">
        <v>497</v>
      </c>
      <c r="B126" s="54">
        <v>24009</v>
      </c>
      <c r="C126" s="54" t="s">
        <v>12</v>
      </c>
      <c r="D126" s="53">
        <v>2.676067E-2</v>
      </c>
      <c r="E126" s="53">
        <f>SUMIFS('Ratios_MARAMA-VA'!T:T, 'Ratios_MARAMA-VA'!AA:AA, V126)</f>
        <v>0</v>
      </c>
      <c r="F126" s="53">
        <f>SUMIFS('Ratios_MARAMA-VA'!J:J, 'Ratios_MARAMA-VA'!AA:AA, V126)</f>
        <v>0</v>
      </c>
      <c r="G126" s="53" t="s">
        <v>963</v>
      </c>
      <c r="H126" s="53" t="s">
        <v>963</v>
      </c>
      <c r="I126" s="53">
        <v>2.67146275179658E-2</v>
      </c>
      <c r="J126" s="53" t="s">
        <v>964</v>
      </c>
      <c r="K126" s="53">
        <v>2.6870839985417099E-2</v>
      </c>
      <c r="L126" s="53" t="s">
        <v>964</v>
      </c>
      <c r="M126" s="43" t="s">
        <v>716</v>
      </c>
      <c r="N126" s="43" t="s">
        <v>350</v>
      </c>
      <c r="O126" s="43" t="s">
        <v>11</v>
      </c>
      <c r="P126" s="43" t="s">
        <v>351</v>
      </c>
      <c r="Q126" s="43" t="s">
        <v>715</v>
      </c>
      <c r="R126" s="43" t="s">
        <v>355</v>
      </c>
      <c r="S126" s="43" t="s">
        <v>934</v>
      </c>
      <c r="V126" s="42" t="s">
        <v>1097</v>
      </c>
      <c r="W126"/>
    </row>
    <row r="127" spans="1:23" s="39" customFormat="1" x14ac:dyDescent="0.35">
      <c r="A127" s="43" t="s">
        <v>497</v>
      </c>
      <c r="B127" s="54">
        <v>24009</v>
      </c>
      <c r="C127" s="54" t="s">
        <v>10</v>
      </c>
      <c r="D127" s="53">
        <v>2.5903053599999999</v>
      </c>
      <c r="E127" s="53">
        <f>SUMIFS('Ratios_MARAMA-VA'!T:T, 'Ratios_MARAMA-VA'!AA:AA, V127)</f>
        <v>0</v>
      </c>
      <c r="F127" s="53">
        <f>SUMIFS('Ratios_MARAMA-VA'!J:J, 'Ratios_MARAMA-VA'!AA:AA, V127)</f>
        <v>0</v>
      </c>
      <c r="G127" s="53" t="s">
        <v>963</v>
      </c>
      <c r="H127" s="53" t="s">
        <v>963</v>
      </c>
      <c r="I127" s="53">
        <v>2.5858486670995702</v>
      </c>
      <c r="J127" s="53" t="s">
        <v>964</v>
      </c>
      <c r="K127" s="53">
        <v>2.6009692897049801</v>
      </c>
      <c r="L127" s="53" t="s">
        <v>964</v>
      </c>
      <c r="M127" s="43" t="s">
        <v>714</v>
      </c>
      <c r="N127" s="43" t="s">
        <v>350</v>
      </c>
      <c r="O127" s="43" t="s">
        <v>11</v>
      </c>
      <c r="P127" s="43" t="s">
        <v>351</v>
      </c>
      <c r="Q127" s="43" t="s">
        <v>715</v>
      </c>
      <c r="R127" s="43" t="s">
        <v>353</v>
      </c>
      <c r="S127" s="43" t="s">
        <v>934</v>
      </c>
      <c r="V127" s="42" t="s">
        <v>1098</v>
      </c>
      <c r="W127"/>
    </row>
    <row r="128" spans="1:23" s="39" customFormat="1" x14ac:dyDescent="0.35">
      <c r="A128" s="43" t="s">
        <v>497</v>
      </c>
      <c r="B128" s="54">
        <v>24009</v>
      </c>
      <c r="C128" s="54" t="s">
        <v>12</v>
      </c>
      <c r="D128" s="53">
        <v>7.8364699999999995E-2</v>
      </c>
      <c r="E128" s="53">
        <f>SUMIFS('Ratios_MARAMA-VA'!T:T, 'Ratios_MARAMA-VA'!AA:AA, V128)</f>
        <v>0</v>
      </c>
      <c r="F128" s="53">
        <f>SUMIFS('Ratios_MARAMA-VA'!J:J, 'Ratios_MARAMA-VA'!AA:AA, V128)</f>
        <v>0</v>
      </c>
      <c r="G128" s="53" t="s">
        <v>963</v>
      </c>
      <c r="H128" s="53" t="s">
        <v>963</v>
      </c>
      <c r="I128" s="53">
        <v>7.8229871339438095E-2</v>
      </c>
      <c r="J128" s="53" t="s">
        <v>964</v>
      </c>
      <c r="K128" s="53">
        <v>7.8687316655571105E-2</v>
      </c>
      <c r="L128" s="53" t="s">
        <v>964</v>
      </c>
      <c r="M128" s="43" t="s">
        <v>714</v>
      </c>
      <c r="N128" s="43" t="s">
        <v>350</v>
      </c>
      <c r="O128" s="43" t="s">
        <v>11</v>
      </c>
      <c r="P128" s="43" t="s">
        <v>351</v>
      </c>
      <c r="Q128" s="43" t="s">
        <v>715</v>
      </c>
      <c r="R128" s="43" t="s">
        <v>353</v>
      </c>
      <c r="S128" s="43" t="s">
        <v>934</v>
      </c>
      <c r="V128" s="42" t="s">
        <v>1099</v>
      </c>
      <c r="W128"/>
    </row>
    <row r="129" spans="1:23" s="39" customFormat="1" x14ac:dyDescent="0.35">
      <c r="A129" s="43" t="s">
        <v>497</v>
      </c>
      <c r="B129" s="54">
        <v>24009</v>
      </c>
      <c r="C129" s="54" t="s">
        <v>10</v>
      </c>
      <c r="D129" s="53">
        <v>8.9503780000000005E-2</v>
      </c>
      <c r="E129" s="53">
        <f>SUMIFS('Ratios_MARAMA-VA'!T:T, 'Ratios_MARAMA-VA'!AA:AA, V129)</f>
        <v>0</v>
      </c>
      <c r="F129" s="53">
        <f>SUMIFS('Ratios_MARAMA-VA'!J:J, 'Ratios_MARAMA-VA'!AA:AA, V129)</f>
        <v>0</v>
      </c>
      <c r="G129" s="53" t="s">
        <v>963</v>
      </c>
      <c r="H129" s="53" t="s">
        <v>963</v>
      </c>
      <c r="I129" s="53">
        <v>7.6542689027763705E-2</v>
      </c>
      <c r="J129" s="53" t="s">
        <v>964</v>
      </c>
      <c r="K129" s="53">
        <v>7.2052938178472206E-2</v>
      </c>
      <c r="L129" s="53" t="s">
        <v>964</v>
      </c>
      <c r="M129" s="43" t="s">
        <v>718</v>
      </c>
      <c r="N129" s="43" t="s">
        <v>350</v>
      </c>
      <c r="O129" s="43" t="s">
        <v>11</v>
      </c>
      <c r="P129" s="43" t="s">
        <v>351</v>
      </c>
      <c r="Q129" s="43" t="s">
        <v>715</v>
      </c>
      <c r="R129" s="43" t="s">
        <v>700</v>
      </c>
      <c r="S129" s="43" t="s">
        <v>934</v>
      </c>
      <c r="V129" s="42" t="s">
        <v>1100</v>
      </c>
      <c r="W129"/>
    </row>
    <row r="130" spans="1:23" s="39" customFormat="1" x14ac:dyDescent="0.35">
      <c r="A130" s="43" t="s">
        <v>497</v>
      </c>
      <c r="B130" s="54">
        <v>24009</v>
      </c>
      <c r="C130" s="54" t="s">
        <v>12</v>
      </c>
      <c r="D130" s="53">
        <v>4.0441899999999996E-3</v>
      </c>
      <c r="E130" s="53">
        <f>SUMIFS('Ratios_MARAMA-VA'!T:T, 'Ratios_MARAMA-VA'!AA:AA, V130)</f>
        <v>0</v>
      </c>
      <c r="F130" s="53">
        <f>SUMIFS('Ratios_MARAMA-VA'!J:J, 'Ratios_MARAMA-VA'!AA:AA, V130)</f>
        <v>0</v>
      </c>
      <c r="G130" s="53" t="s">
        <v>963</v>
      </c>
      <c r="H130" s="53" t="s">
        <v>963</v>
      </c>
      <c r="I130" s="53">
        <v>4.0372318578674998E-3</v>
      </c>
      <c r="J130" s="53" t="s">
        <v>964</v>
      </c>
      <c r="K130" s="53">
        <v>4.0608393721316E-3</v>
      </c>
      <c r="L130" s="53" t="s">
        <v>964</v>
      </c>
      <c r="M130" s="43" t="s">
        <v>718</v>
      </c>
      <c r="N130" s="43" t="s">
        <v>350</v>
      </c>
      <c r="O130" s="43" t="s">
        <v>11</v>
      </c>
      <c r="P130" s="43" t="s">
        <v>351</v>
      </c>
      <c r="Q130" s="43" t="s">
        <v>715</v>
      </c>
      <c r="R130" s="43" t="s">
        <v>700</v>
      </c>
      <c r="S130" s="43" t="s">
        <v>934</v>
      </c>
      <c r="V130" s="42" t="s">
        <v>1101</v>
      </c>
      <c r="W130"/>
    </row>
    <row r="131" spans="1:23" s="39" customFormat="1" x14ac:dyDescent="0.35">
      <c r="A131" s="43" t="s">
        <v>497</v>
      </c>
      <c r="B131" s="54">
        <v>24009</v>
      </c>
      <c r="C131" s="54" t="s">
        <v>10</v>
      </c>
      <c r="D131" s="53">
        <v>4.6914299999996998E-3</v>
      </c>
      <c r="E131" s="53">
        <f>SUMIFS('Ratios_MARAMA-VA'!T:T, 'Ratios_MARAMA-VA'!AA:AA, V131)</f>
        <v>0</v>
      </c>
      <c r="F131" s="53">
        <f>SUMIFS('Ratios_MARAMA-VA'!J:J, 'Ratios_MARAMA-VA'!AA:AA, V131)</f>
        <v>0</v>
      </c>
      <c r="G131" s="53" t="s">
        <v>963</v>
      </c>
      <c r="H131" s="53" t="s">
        <v>963</v>
      </c>
      <c r="I131" s="53">
        <v>4.0120614747834998E-3</v>
      </c>
      <c r="J131" s="53" t="s">
        <v>964</v>
      </c>
      <c r="K131" s="53">
        <v>3.7767267009125999E-3</v>
      </c>
      <c r="L131" s="53" t="s">
        <v>964</v>
      </c>
      <c r="M131" s="43" t="s">
        <v>717</v>
      </c>
      <c r="N131" s="43" t="s">
        <v>350</v>
      </c>
      <c r="O131" s="43" t="s">
        <v>11</v>
      </c>
      <c r="P131" s="43" t="s">
        <v>351</v>
      </c>
      <c r="Q131" s="43" t="s">
        <v>715</v>
      </c>
      <c r="R131" s="43" t="s">
        <v>698</v>
      </c>
      <c r="S131" s="43" t="s">
        <v>934</v>
      </c>
      <c r="V131" s="42" t="s">
        <v>1102</v>
      </c>
      <c r="W131"/>
    </row>
    <row r="132" spans="1:23" s="39" customFormat="1" x14ac:dyDescent="0.35">
      <c r="A132" s="43" t="s">
        <v>497</v>
      </c>
      <c r="B132" s="54">
        <v>24009</v>
      </c>
      <c r="C132" s="54" t="s">
        <v>10</v>
      </c>
      <c r="D132" s="53">
        <v>11.423509340000001</v>
      </c>
      <c r="E132" s="53">
        <f>SUMIFS('Ratios_MARAMA-VA'!T:T, 'Ratios_MARAMA-VA'!AA:AA, V132)</f>
        <v>0</v>
      </c>
      <c r="F132" s="53">
        <f>SUMIFS('Ratios_MARAMA-VA'!J:J, 'Ratios_MARAMA-VA'!AA:AA, V132)</f>
        <v>0</v>
      </c>
      <c r="G132" s="53" t="s">
        <v>963</v>
      </c>
      <c r="H132" s="53" t="s">
        <v>963</v>
      </c>
      <c r="I132" s="53">
        <v>10.2223219045287</v>
      </c>
      <c r="J132" s="53" t="s">
        <v>964</v>
      </c>
      <c r="K132" s="53">
        <v>9.9398849095674908</v>
      </c>
      <c r="L132" s="53" t="s">
        <v>964</v>
      </c>
      <c r="M132" s="43" t="s">
        <v>699</v>
      </c>
      <c r="N132" s="43" t="s">
        <v>350</v>
      </c>
      <c r="O132" s="43" t="s">
        <v>11</v>
      </c>
      <c r="P132" s="43" t="s">
        <v>351</v>
      </c>
      <c r="Q132" s="43" t="s">
        <v>697</v>
      </c>
      <c r="R132" s="43" t="s">
        <v>700</v>
      </c>
      <c r="S132" s="43" t="s">
        <v>934</v>
      </c>
      <c r="V132" s="42" t="s">
        <v>1103</v>
      </c>
      <c r="W132"/>
    </row>
    <row r="133" spans="1:23" s="39" customFormat="1" x14ac:dyDescent="0.35">
      <c r="A133" s="43" t="s">
        <v>497</v>
      </c>
      <c r="B133" s="54">
        <v>24009</v>
      </c>
      <c r="C133" s="54" t="s">
        <v>12</v>
      </c>
      <c r="D133" s="53">
        <v>0.63514521999999995</v>
      </c>
      <c r="E133" s="53">
        <f>SUMIFS('Ratios_MARAMA-VA'!T:T, 'Ratios_MARAMA-VA'!AA:AA, V133)</f>
        <v>0</v>
      </c>
      <c r="F133" s="53">
        <f>SUMIFS('Ratios_MARAMA-VA'!J:J, 'Ratios_MARAMA-VA'!AA:AA, V133)</f>
        <v>0</v>
      </c>
      <c r="G133" s="53" t="s">
        <v>963</v>
      </c>
      <c r="H133" s="53" t="s">
        <v>963</v>
      </c>
      <c r="I133" s="53">
        <v>0.66345710336170405</v>
      </c>
      <c r="J133" s="53" t="s">
        <v>964</v>
      </c>
      <c r="K133" s="53">
        <v>0.68933255759172796</v>
      </c>
      <c r="L133" s="53" t="s">
        <v>964</v>
      </c>
      <c r="M133" s="43" t="s">
        <v>699</v>
      </c>
      <c r="N133" s="43" t="s">
        <v>350</v>
      </c>
      <c r="O133" s="43" t="s">
        <v>11</v>
      </c>
      <c r="P133" s="43" t="s">
        <v>351</v>
      </c>
      <c r="Q133" s="43" t="s">
        <v>697</v>
      </c>
      <c r="R133" s="43" t="s">
        <v>700</v>
      </c>
      <c r="S133" s="43" t="s">
        <v>934</v>
      </c>
      <c r="V133" s="42" t="s">
        <v>1104</v>
      </c>
      <c r="W133"/>
    </row>
    <row r="134" spans="1:23" s="39" customFormat="1" x14ac:dyDescent="0.35">
      <c r="A134" s="43" t="s">
        <v>497</v>
      </c>
      <c r="B134" s="54">
        <v>24009</v>
      </c>
      <c r="C134" s="54" t="s">
        <v>10</v>
      </c>
      <c r="D134" s="53">
        <v>0.71154801000000001</v>
      </c>
      <c r="E134" s="53">
        <f>SUMIFS('Ratios_MARAMA-VA'!T:T, 'Ratios_MARAMA-VA'!AA:AA, V134)</f>
        <v>0</v>
      </c>
      <c r="F134" s="53">
        <f>SUMIFS('Ratios_MARAMA-VA'!J:J, 'Ratios_MARAMA-VA'!AA:AA, V134)</f>
        <v>0</v>
      </c>
      <c r="G134" s="53" t="s">
        <v>963</v>
      </c>
      <c r="H134" s="53" t="s">
        <v>963</v>
      </c>
      <c r="I134" s="53">
        <v>0.63672839862595498</v>
      </c>
      <c r="J134" s="53" t="s">
        <v>964</v>
      </c>
      <c r="K134" s="53">
        <v>0.61913595170499303</v>
      </c>
      <c r="L134" s="53" t="s">
        <v>964</v>
      </c>
      <c r="M134" s="43" t="s">
        <v>696</v>
      </c>
      <c r="N134" s="43" t="s">
        <v>350</v>
      </c>
      <c r="O134" s="43" t="s">
        <v>11</v>
      </c>
      <c r="P134" s="43" t="s">
        <v>351</v>
      </c>
      <c r="Q134" s="43" t="s">
        <v>697</v>
      </c>
      <c r="R134" s="43" t="s">
        <v>698</v>
      </c>
      <c r="S134" s="43" t="s">
        <v>934</v>
      </c>
      <c r="V134" s="42" t="s">
        <v>1105</v>
      </c>
      <c r="W134"/>
    </row>
    <row r="135" spans="1:23" s="39" customFormat="1" x14ac:dyDescent="0.35">
      <c r="A135" s="43" t="s">
        <v>497</v>
      </c>
      <c r="B135" s="54">
        <v>24009</v>
      </c>
      <c r="C135" s="54" t="s">
        <v>12</v>
      </c>
      <c r="D135" s="53">
        <v>4.1003009999999999E-2</v>
      </c>
      <c r="E135" s="53">
        <f>SUMIFS('Ratios_MARAMA-VA'!T:T, 'Ratios_MARAMA-VA'!AA:AA, V135)</f>
        <v>0</v>
      </c>
      <c r="F135" s="53">
        <f>SUMIFS('Ratios_MARAMA-VA'!J:J, 'Ratios_MARAMA-VA'!AA:AA, V135)</f>
        <v>0</v>
      </c>
      <c r="G135" s="53" t="s">
        <v>963</v>
      </c>
      <c r="H135" s="53" t="s">
        <v>963</v>
      </c>
      <c r="I135" s="53">
        <v>4.2830737581101203E-2</v>
      </c>
      <c r="J135" s="53" t="s">
        <v>964</v>
      </c>
      <c r="K135" s="53">
        <v>4.4501176836785498E-2</v>
      </c>
      <c r="L135" s="53" t="s">
        <v>964</v>
      </c>
      <c r="M135" s="43" t="s">
        <v>696</v>
      </c>
      <c r="N135" s="43" t="s">
        <v>350</v>
      </c>
      <c r="O135" s="43" t="s">
        <v>11</v>
      </c>
      <c r="P135" s="43" t="s">
        <v>351</v>
      </c>
      <c r="Q135" s="43" t="s">
        <v>697</v>
      </c>
      <c r="R135" s="43" t="s">
        <v>698</v>
      </c>
      <c r="S135" s="43" t="s">
        <v>934</v>
      </c>
      <c r="V135" s="42" t="s">
        <v>1106</v>
      </c>
      <c r="W135"/>
    </row>
    <row r="136" spans="1:23" s="39" customFormat="1" x14ac:dyDescent="0.35">
      <c r="A136" s="43" t="s">
        <v>497</v>
      </c>
      <c r="B136" s="54">
        <v>24009</v>
      </c>
      <c r="C136" s="54" t="s">
        <v>10</v>
      </c>
      <c r="D136" s="53">
        <v>4.6586389999999998E-2</v>
      </c>
      <c r="E136" s="53">
        <f>SUMIFS('Ratios_MARAMA-VA'!T:T, 'Ratios_MARAMA-VA'!AA:AA, V136)</f>
        <v>0</v>
      </c>
      <c r="F136" s="53">
        <f>SUMIFS('Ratios_MARAMA-VA'!J:J, 'Ratios_MARAMA-VA'!AA:AA, V136)</f>
        <v>0</v>
      </c>
      <c r="G136" s="53" t="s">
        <v>963</v>
      </c>
      <c r="H136" s="53" t="s">
        <v>963</v>
      </c>
      <c r="I136" s="53">
        <v>4.6506236811585798E-2</v>
      </c>
      <c r="J136" s="53" t="s">
        <v>964</v>
      </c>
      <c r="K136" s="53">
        <v>4.6778179738708001E-2</v>
      </c>
      <c r="L136" s="53" t="s">
        <v>964</v>
      </c>
      <c r="M136" s="43" t="s">
        <v>703</v>
      </c>
      <c r="N136" s="43" t="s">
        <v>350</v>
      </c>
      <c r="O136" s="43" t="s">
        <v>11</v>
      </c>
      <c r="P136" s="43" t="s">
        <v>351</v>
      </c>
      <c r="Q136" s="43" t="s">
        <v>702</v>
      </c>
      <c r="R136" s="43" t="s">
        <v>355</v>
      </c>
      <c r="S136" s="43" t="s">
        <v>934</v>
      </c>
      <c r="V136" s="42" t="s">
        <v>1107</v>
      </c>
      <c r="W136"/>
    </row>
    <row r="137" spans="1:23" s="39" customFormat="1" x14ac:dyDescent="0.35">
      <c r="A137" s="43" t="s">
        <v>497</v>
      </c>
      <c r="B137" s="54">
        <v>24009</v>
      </c>
      <c r="C137" s="54" t="s">
        <v>12</v>
      </c>
      <c r="D137" s="53">
        <v>1.9239599999999999E-3</v>
      </c>
      <c r="E137" s="53">
        <f>SUMIFS('Ratios_MARAMA-VA'!T:T, 'Ratios_MARAMA-VA'!AA:AA, V137)</f>
        <v>0</v>
      </c>
      <c r="F137" s="53">
        <f>SUMIFS('Ratios_MARAMA-VA'!J:J, 'Ratios_MARAMA-VA'!AA:AA, V137)</f>
        <v>0</v>
      </c>
      <c r="G137" s="53" t="s">
        <v>963</v>
      </c>
      <c r="H137" s="53" t="s">
        <v>963</v>
      </c>
      <c r="I137" s="53">
        <v>1.9206497729488999E-3</v>
      </c>
      <c r="J137" s="53" t="s">
        <v>964</v>
      </c>
      <c r="K137" s="53">
        <v>1.9318806778133E-3</v>
      </c>
      <c r="L137" s="53" t="s">
        <v>964</v>
      </c>
      <c r="M137" s="43" t="s">
        <v>703</v>
      </c>
      <c r="N137" s="43" t="s">
        <v>350</v>
      </c>
      <c r="O137" s="43" t="s">
        <v>11</v>
      </c>
      <c r="P137" s="43" t="s">
        <v>351</v>
      </c>
      <c r="Q137" s="43" t="s">
        <v>702</v>
      </c>
      <c r="R137" s="43" t="s">
        <v>355</v>
      </c>
      <c r="S137" s="43" t="s">
        <v>934</v>
      </c>
      <c r="V137" s="42" t="s">
        <v>1108</v>
      </c>
      <c r="W137"/>
    </row>
    <row r="138" spans="1:23" s="39" customFormat="1" x14ac:dyDescent="0.35">
      <c r="A138" s="43" t="s">
        <v>497</v>
      </c>
      <c r="B138" s="54">
        <v>24009</v>
      </c>
      <c r="C138" s="54" t="s">
        <v>10</v>
      </c>
      <c r="D138" s="53">
        <v>0.66986394999999999</v>
      </c>
      <c r="E138" s="53">
        <f>SUMIFS('Ratios_MARAMA-VA'!T:T, 'Ratios_MARAMA-VA'!AA:AA, V138)</f>
        <v>0</v>
      </c>
      <c r="F138" s="53">
        <f>SUMIFS('Ratios_MARAMA-VA'!J:J, 'Ratios_MARAMA-VA'!AA:AA, V138)</f>
        <v>0</v>
      </c>
      <c r="G138" s="53" t="s">
        <v>963</v>
      </c>
      <c r="H138" s="53" t="s">
        <v>963</v>
      </c>
      <c r="I138" s="53">
        <v>0.66871143031783398</v>
      </c>
      <c r="J138" s="53" t="s">
        <v>964</v>
      </c>
      <c r="K138" s="53">
        <v>0.67262168744092399</v>
      </c>
      <c r="L138" s="53" t="s">
        <v>964</v>
      </c>
      <c r="M138" s="43" t="s">
        <v>701</v>
      </c>
      <c r="N138" s="43" t="s">
        <v>350</v>
      </c>
      <c r="O138" s="43" t="s">
        <v>11</v>
      </c>
      <c r="P138" s="43" t="s">
        <v>351</v>
      </c>
      <c r="Q138" s="43" t="s">
        <v>702</v>
      </c>
      <c r="R138" s="43" t="s">
        <v>353</v>
      </c>
      <c r="S138" s="43" t="s">
        <v>934</v>
      </c>
      <c r="V138" s="42" t="s">
        <v>1109</v>
      </c>
      <c r="W138"/>
    </row>
    <row r="139" spans="1:23" s="39" customFormat="1" x14ac:dyDescent="0.35">
      <c r="A139" s="43" t="s">
        <v>497</v>
      </c>
      <c r="B139" s="54">
        <v>24009</v>
      </c>
      <c r="C139" s="54" t="s">
        <v>12</v>
      </c>
      <c r="D139" s="53">
        <v>1.925996E-2</v>
      </c>
      <c r="E139" s="53">
        <f>SUMIFS('Ratios_MARAMA-VA'!T:T, 'Ratios_MARAMA-VA'!AA:AA, V139)</f>
        <v>0</v>
      </c>
      <c r="F139" s="53">
        <f>SUMIFS('Ratios_MARAMA-VA'!J:J, 'Ratios_MARAMA-VA'!AA:AA, V139)</f>
        <v>0</v>
      </c>
      <c r="G139" s="53" t="s">
        <v>963</v>
      </c>
      <c r="H139" s="53" t="s">
        <v>963</v>
      </c>
      <c r="I139" s="53">
        <v>1.9226822699540898E-2</v>
      </c>
      <c r="J139" s="53" t="s">
        <v>964</v>
      </c>
      <c r="K139" s="53">
        <v>1.93392505974453E-2</v>
      </c>
      <c r="L139" s="53" t="s">
        <v>964</v>
      </c>
      <c r="M139" s="43" t="s">
        <v>701</v>
      </c>
      <c r="N139" s="43" t="s">
        <v>350</v>
      </c>
      <c r="O139" s="43" t="s">
        <v>11</v>
      </c>
      <c r="P139" s="43" t="s">
        <v>351</v>
      </c>
      <c r="Q139" s="43" t="s">
        <v>702</v>
      </c>
      <c r="R139" s="43" t="s">
        <v>353</v>
      </c>
      <c r="S139" s="43" t="s">
        <v>934</v>
      </c>
      <c r="V139" s="42" t="s">
        <v>1110</v>
      </c>
      <c r="W139"/>
    </row>
    <row r="140" spans="1:23" s="39" customFormat="1" x14ac:dyDescent="0.35">
      <c r="A140" s="43" t="s">
        <v>497</v>
      </c>
      <c r="B140" s="54">
        <v>24009</v>
      </c>
      <c r="C140" s="54" t="s">
        <v>10</v>
      </c>
      <c r="D140" s="53">
        <v>8.6773497800000001</v>
      </c>
      <c r="E140" s="53">
        <f>SUMIFS('Ratios_MARAMA-VA'!T:T, 'Ratios_MARAMA-VA'!AA:AA, V140)</f>
        <v>0</v>
      </c>
      <c r="F140" s="53">
        <f>SUMIFS('Ratios_MARAMA-VA'!J:J, 'Ratios_MARAMA-VA'!AA:AA, V140)</f>
        <v>0</v>
      </c>
      <c r="G140" s="53" t="s">
        <v>963</v>
      </c>
      <c r="H140" s="53" t="s">
        <v>963</v>
      </c>
      <c r="I140" s="53">
        <v>9.1750630597111797</v>
      </c>
      <c r="J140" s="53" t="s">
        <v>964</v>
      </c>
      <c r="K140" s="53">
        <v>9.8161577259331896</v>
      </c>
      <c r="L140" s="53" t="s">
        <v>964</v>
      </c>
      <c r="M140" s="43" t="s">
        <v>706</v>
      </c>
      <c r="N140" s="43" t="s">
        <v>350</v>
      </c>
      <c r="O140" s="43" t="s">
        <v>11</v>
      </c>
      <c r="P140" s="43" t="s">
        <v>351</v>
      </c>
      <c r="Q140" s="43" t="s">
        <v>705</v>
      </c>
      <c r="R140" s="43" t="s">
        <v>700</v>
      </c>
      <c r="S140" s="43" t="s">
        <v>934</v>
      </c>
      <c r="V140" s="42" t="s">
        <v>1111</v>
      </c>
      <c r="W140"/>
    </row>
    <row r="141" spans="1:23" s="39" customFormat="1" x14ac:dyDescent="0.35">
      <c r="A141" s="43" t="s">
        <v>497</v>
      </c>
      <c r="B141" s="54">
        <v>24009</v>
      </c>
      <c r="C141" s="54" t="s">
        <v>12</v>
      </c>
      <c r="D141" s="53">
        <v>0.47509455</v>
      </c>
      <c r="E141" s="53">
        <f>SUMIFS('Ratios_MARAMA-VA'!T:T, 'Ratios_MARAMA-VA'!AA:AA, V141)</f>
        <v>0</v>
      </c>
      <c r="F141" s="53">
        <f>SUMIFS('Ratios_MARAMA-VA'!J:J, 'Ratios_MARAMA-VA'!AA:AA, V141)</f>
        <v>0</v>
      </c>
      <c r="G141" s="53" t="s">
        <v>963</v>
      </c>
      <c r="H141" s="53" t="s">
        <v>963</v>
      </c>
      <c r="I141" s="53">
        <v>0.58639708767887999</v>
      </c>
      <c r="J141" s="53" t="s">
        <v>964</v>
      </c>
      <c r="K141" s="53">
        <v>0.67036049761545302</v>
      </c>
      <c r="L141" s="53" t="s">
        <v>964</v>
      </c>
      <c r="M141" s="43" t="s">
        <v>706</v>
      </c>
      <c r="N141" s="43" t="s">
        <v>350</v>
      </c>
      <c r="O141" s="43" t="s">
        <v>11</v>
      </c>
      <c r="P141" s="43" t="s">
        <v>351</v>
      </c>
      <c r="Q141" s="43" t="s">
        <v>705</v>
      </c>
      <c r="R141" s="43" t="s">
        <v>700</v>
      </c>
      <c r="S141" s="43" t="s">
        <v>934</v>
      </c>
      <c r="V141" s="42" t="s">
        <v>1112</v>
      </c>
      <c r="W141"/>
    </row>
    <row r="142" spans="1:23" s="39" customFormat="1" x14ac:dyDescent="0.35">
      <c r="A142" s="43" t="s">
        <v>497</v>
      </c>
      <c r="B142" s="54">
        <v>24009</v>
      </c>
      <c r="C142" s="54" t="s">
        <v>10</v>
      </c>
      <c r="D142" s="53">
        <v>0.71093859999999998</v>
      </c>
      <c r="E142" s="53">
        <f>SUMIFS('Ratios_MARAMA-VA'!T:T, 'Ratios_MARAMA-VA'!AA:AA, V142)</f>
        <v>0</v>
      </c>
      <c r="F142" s="53">
        <f>SUMIFS('Ratios_MARAMA-VA'!J:J, 'Ratios_MARAMA-VA'!AA:AA, V142)</f>
        <v>0</v>
      </c>
      <c r="G142" s="53" t="s">
        <v>963</v>
      </c>
      <c r="H142" s="53" t="s">
        <v>963</v>
      </c>
      <c r="I142" s="53">
        <v>0.75171644015285799</v>
      </c>
      <c r="J142" s="53" t="s">
        <v>964</v>
      </c>
      <c r="K142" s="53">
        <v>0.804241572367978</v>
      </c>
      <c r="L142" s="53" t="s">
        <v>964</v>
      </c>
      <c r="M142" s="43" t="s">
        <v>704</v>
      </c>
      <c r="N142" s="43" t="s">
        <v>350</v>
      </c>
      <c r="O142" s="43" t="s">
        <v>11</v>
      </c>
      <c r="P142" s="43" t="s">
        <v>351</v>
      </c>
      <c r="Q142" s="43" t="s">
        <v>705</v>
      </c>
      <c r="R142" s="43" t="s">
        <v>698</v>
      </c>
      <c r="S142" s="43" t="s">
        <v>934</v>
      </c>
      <c r="V142" s="42" t="s">
        <v>1113</v>
      </c>
      <c r="W142"/>
    </row>
    <row r="143" spans="1:23" s="39" customFormat="1" x14ac:dyDescent="0.35">
      <c r="A143" s="43" t="s">
        <v>497</v>
      </c>
      <c r="B143" s="54">
        <v>24009</v>
      </c>
      <c r="C143" s="54" t="s">
        <v>12</v>
      </c>
      <c r="D143" s="53">
        <v>3.5982840000000002E-2</v>
      </c>
      <c r="E143" s="53">
        <f>SUMIFS('Ratios_MARAMA-VA'!T:T, 'Ratios_MARAMA-VA'!AA:AA, V143)</f>
        <v>0</v>
      </c>
      <c r="F143" s="53">
        <f>SUMIFS('Ratios_MARAMA-VA'!J:J, 'Ratios_MARAMA-VA'!AA:AA, V143)</f>
        <v>0</v>
      </c>
      <c r="G143" s="53" t="s">
        <v>963</v>
      </c>
      <c r="H143" s="53" t="s">
        <v>963</v>
      </c>
      <c r="I143" s="53">
        <v>4.4412701813597001E-2</v>
      </c>
      <c r="J143" s="53" t="s">
        <v>964</v>
      </c>
      <c r="K143" s="53">
        <v>5.0771945348598801E-2</v>
      </c>
      <c r="L143" s="53" t="s">
        <v>964</v>
      </c>
      <c r="M143" s="43" t="s">
        <v>704</v>
      </c>
      <c r="N143" s="43" t="s">
        <v>350</v>
      </c>
      <c r="O143" s="43" t="s">
        <v>11</v>
      </c>
      <c r="P143" s="43" t="s">
        <v>351</v>
      </c>
      <c r="Q143" s="43" t="s">
        <v>705</v>
      </c>
      <c r="R143" s="43" t="s">
        <v>698</v>
      </c>
      <c r="S143" s="43" t="s">
        <v>934</v>
      </c>
      <c r="V143" s="42" t="s">
        <v>1114</v>
      </c>
      <c r="W143"/>
    </row>
    <row r="144" spans="1:23" s="39" customFormat="1" x14ac:dyDescent="0.35">
      <c r="A144" s="43" t="s">
        <v>497</v>
      </c>
      <c r="B144" s="54">
        <v>24009</v>
      </c>
      <c r="C144" s="54" t="s">
        <v>10</v>
      </c>
      <c r="D144" s="53">
        <v>10.98733871</v>
      </c>
      <c r="E144" s="53">
        <f>SUMIFS('Ratios_MARAMA-VA'!T:T, 'Ratios_MARAMA-VA'!AA:AA, V144)</f>
        <v>0</v>
      </c>
      <c r="F144" s="53">
        <f>SUMIFS('Ratios_MARAMA-VA'!J:J, 'Ratios_MARAMA-VA'!AA:AA, V144)</f>
        <v>0</v>
      </c>
      <c r="G144" s="53" t="s">
        <v>963</v>
      </c>
      <c r="H144" s="53" t="s">
        <v>963</v>
      </c>
      <c r="I144" s="53">
        <v>13.204430487189001</v>
      </c>
      <c r="J144" s="53" t="s">
        <v>964</v>
      </c>
      <c r="K144" s="53">
        <v>14.7034182964618</v>
      </c>
      <c r="L144" s="53" t="s">
        <v>964</v>
      </c>
      <c r="M144" s="43" t="s">
        <v>354</v>
      </c>
      <c r="N144" s="43" t="s">
        <v>350</v>
      </c>
      <c r="O144" s="43" t="s">
        <v>11</v>
      </c>
      <c r="P144" s="43" t="s">
        <v>351</v>
      </c>
      <c r="Q144" s="43" t="s">
        <v>352</v>
      </c>
      <c r="R144" s="43" t="s">
        <v>355</v>
      </c>
      <c r="S144" s="43" t="s">
        <v>934</v>
      </c>
      <c r="V144" s="42" t="s">
        <v>1115</v>
      </c>
      <c r="W144"/>
    </row>
    <row r="145" spans="1:23" s="39" customFormat="1" x14ac:dyDescent="0.35">
      <c r="A145" s="43" t="s">
        <v>497</v>
      </c>
      <c r="B145" s="54">
        <v>24009</v>
      </c>
      <c r="C145" s="54" t="s">
        <v>12</v>
      </c>
      <c r="D145" s="53">
        <v>0.33848339999999999</v>
      </c>
      <c r="E145" s="53">
        <f>SUMIFS('Ratios_MARAMA-VA'!T:T, 'Ratios_MARAMA-VA'!AA:AA, V145)</f>
        <v>0</v>
      </c>
      <c r="F145" s="53">
        <f>SUMIFS('Ratios_MARAMA-VA'!J:J, 'Ratios_MARAMA-VA'!AA:AA, V145)</f>
        <v>0</v>
      </c>
      <c r="G145" s="53" t="s">
        <v>963</v>
      </c>
      <c r="H145" s="53" t="s">
        <v>963</v>
      </c>
      <c r="I145" s="53">
        <v>0.40678463132291998</v>
      </c>
      <c r="J145" s="53" t="s">
        <v>964</v>
      </c>
      <c r="K145" s="53">
        <v>0.45296346530929699</v>
      </c>
      <c r="L145" s="53" t="s">
        <v>964</v>
      </c>
      <c r="M145" s="43" t="s">
        <v>354</v>
      </c>
      <c r="N145" s="43" t="s">
        <v>350</v>
      </c>
      <c r="O145" s="43" t="s">
        <v>11</v>
      </c>
      <c r="P145" s="43" t="s">
        <v>351</v>
      </c>
      <c r="Q145" s="43" t="s">
        <v>352</v>
      </c>
      <c r="R145" s="43" t="s">
        <v>355</v>
      </c>
      <c r="S145" s="43" t="s">
        <v>934</v>
      </c>
      <c r="V145" s="42" t="s">
        <v>1116</v>
      </c>
      <c r="W145"/>
    </row>
    <row r="146" spans="1:23" s="39" customFormat="1" x14ac:dyDescent="0.35">
      <c r="A146" s="43" t="s">
        <v>497</v>
      </c>
      <c r="B146" s="54">
        <v>24009</v>
      </c>
      <c r="C146" s="54" t="s">
        <v>10</v>
      </c>
      <c r="D146" s="53">
        <v>12.7734439</v>
      </c>
      <c r="E146" s="53">
        <f>SUMIFS('Ratios_MARAMA-VA'!T:T, 'Ratios_MARAMA-VA'!AA:AA, V146)</f>
        <v>0</v>
      </c>
      <c r="F146" s="53">
        <f>SUMIFS('Ratios_MARAMA-VA'!J:J, 'Ratios_MARAMA-VA'!AA:AA, V146)</f>
        <v>0</v>
      </c>
      <c r="G146" s="53" t="s">
        <v>963</v>
      </c>
      <c r="H146" s="53" t="s">
        <v>963</v>
      </c>
      <c r="I146" s="53">
        <v>15.3509468044386</v>
      </c>
      <c r="J146" s="53" t="s">
        <v>964</v>
      </c>
      <c r="K146" s="53">
        <v>17.0936105371132</v>
      </c>
      <c r="L146" s="53" t="s">
        <v>964</v>
      </c>
      <c r="M146" s="43" t="s">
        <v>349</v>
      </c>
      <c r="N146" s="43" t="s">
        <v>350</v>
      </c>
      <c r="O146" s="43" t="s">
        <v>11</v>
      </c>
      <c r="P146" s="43" t="s">
        <v>351</v>
      </c>
      <c r="Q146" s="43" t="s">
        <v>352</v>
      </c>
      <c r="R146" s="43" t="s">
        <v>353</v>
      </c>
      <c r="S146" s="43" t="s">
        <v>934</v>
      </c>
      <c r="V146" s="42" t="s">
        <v>1117</v>
      </c>
      <c r="W146"/>
    </row>
    <row r="147" spans="1:23" s="39" customFormat="1" x14ac:dyDescent="0.35">
      <c r="A147" s="43" t="s">
        <v>497</v>
      </c>
      <c r="B147" s="54">
        <v>24009</v>
      </c>
      <c r="C147" s="54" t="s">
        <v>12</v>
      </c>
      <c r="D147" s="53">
        <v>0.39323433000000002</v>
      </c>
      <c r="E147" s="53">
        <f>SUMIFS('Ratios_MARAMA-VA'!T:T, 'Ratios_MARAMA-VA'!AA:AA, V147)</f>
        <v>0</v>
      </c>
      <c r="F147" s="53">
        <f>SUMIFS('Ratios_MARAMA-VA'!J:J, 'Ratios_MARAMA-VA'!AA:AA, V147)</f>
        <v>0</v>
      </c>
      <c r="G147" s="53" t="s">
        <v>963</v>
      </c>
      <c r="H147" s="53" t="s">
        <v>963</v>
      </c>
      <c r="I147" s="53">
        <v>0.47258353571420503</v>
      </c>
      <c r="J147" s="53" t="s">
        <v>964</v>
      </c>
      <c r="K147" s="53">
        <v>0.52623196527622895</v>
      </c>
      <c r="L147" s="53" t="s">
        <v>964</v>
      </c>
      <c r="M147" s="43" t="s">
        <v>349</v>
      </c>
      <c r="N147" s="43" t="s">
        <v>350</v>
      </c>
      <c r="O147" s="43" t="s">
        <v>11</v>
      </c>
      <c r="P147" s="43" t="s">
        <v>351</v>
      </c>
      <c r="Q147" s="43" t="s">
        <v>352</v>
      </c>
      <c r="R147" s="43" t="s">
        <v>353</v>
      </c>
      <c r="S147" s="43" t="s">
        <v>934</v>
      </c>
      <c r="V147" s="42" t="s">
        <v>1118</v>
      </c>
      <c r="W147"/>
    </row>
    <row r="148" spans="1:23" s="39" customFormat="1" x14ac:dyDescent="0.35">
      <c r="A148" s="43" t="s">
        <v>497</v>
      </c>
      <c r="B148" s="54">
        <v>24009</v>
      </c>
      <c r="C148" s="54" t="s">
        <v>10</v>
      </c>
      <c r="D148" s="53">
        <v>0.24187642000000001</v>
      </c>
      <c r="E148" s="53">
        <f>SUMIFS('Ratios_MARAMA-VA'!T:T, 'Ratios_MARAMA-VA'!AA:AA, V148)</f>
        <v>0</v>
      </c>
      <c r="F148" s="53">
        <f>SUMIFS('Ratios_MARAMA-VA'!J:J, 'Ratios_MARAMA-VA'!AA:AA, V148)</f>
        <v>0</v>
      </c>
      <c r="G148" s="53" t="s">
        <v>963</v>
      </c>
      <c r="H148" s="53" t="s">
        <v>963</v>
      </c>
      <c r="I148" s="53">
        <v>0.24901808635758901</v>
      </c>
      <c r="J148" s="53" t="s">
        <v>964</v>
      </c>
      <c r="K148" s="53">
        <v>0.25950479658683101</v>
      </c>
      <c r="L148" s="53" t="s">
        <v>964</v>
      </c>
      <c r="M148" s="43" t="s">
        <v>711</v>
      </c>
      <c r="N148" s="43" t="s">
        <v>350</v>
      </c>
      <c r="O148" s="43" t="s">
        <v>11</v>
      </c>
      <c r="P148" s="43" t="s">
        <v>351</v>
      </c>
      <c r="Q148" s="43" t="s">
        <v>352</v>
      </c>
      <c r="R148" s="43" t="s">
        <v>700</v>
      </c>
      <c r="S148" s="43" t="s">
        <v>934</v>
      </c>
      <c r="V148" s="42" t="s">
        <v>1119</v>
      </c>
      <c r="W148"/>
    </row>
    <row r="149" spans="1:23" s="39" customFormat="1" x14ac:dyDescent="0.35">
      <c r="A149" s="43" t="s">
        <v>497</v>
      </c>
      <c r="B149" s="54">
        <v>24009</v>
      </c>
      <c r="C149" s="54" t="s">
        <v>12</v>
      </c>
      <c r="D149" s="53">
        <v>9.1961999999999999E-3</v>
      </c>
      <c r="E149" s="53">
        <f>SUMIFS('Ratios_MARAMA-VA'!T:T, 'Ratios_MARAMA-VA'!AA:AA, V149)</f>
        <v>0</v>
      </c>
      <c r="F149" s="53">
        <f>SUMIFS('Ratios_MARAMA-VA'!J:J, 'Ratios_MARAMA-VA'!AA:AA, V149)</f>
        <v>0</v>
      </c>
      <c r="G149" s="53" t="s">
        <v>963</v>
      </c>
      <c r="H149" s="53" t="s">
        <v>963</v>
      </c>
      <c r="I149" s="53">
        <v>1.1051864955775601E-2</v>
      </c>
      <c r="J149" s="53" t="s">
        <v>964</v>
      </c>
      <c r="K149" s="53">
        <v>1.2306490125297999E-2</v>
      </c>
      <c r="L149" s="53" t="s">
        <v>964</v>
      </c>
      <c r="M149" s="43" t="s">
        <v>711</v>
      </c>
      <c r="N149" s="43" t="s">
        <v>350</v>
      </c>
      <c r="O149" s="43" t="s">
        <v>11</v>
      </c>
      <c r="P149" s="43" t="s">
        <v>351</v>
      </c>
      <c r="Q149" s="43" t="s">
        <v>352</v>
      </c>
      <c r="R149" s="43" t="s">
        <v>700</v>
      </c>
      <c r="S149" s="43" t="s">
        <v>934</v>
      </c>
      <c r="V149" s="42" t="s">
        <v>1120</v>
      </c>
      <c r="W149"/>
    </row>
    <row r="150" spans="1:23" s="39" customFormat="1" x14ac:dyDescent="0.35">
      <c r="A150" s="43" t="s">
        <v>497</v>
      </c>
      <c r="B150" s="54">
        <v>24009</v>
      </c>
      <c r="C150" s="54" t="s">
        <v>10</v>
      </c>
      <c r="D150" s="53">
        <v>3.1623100000000001E-2</v>
      </c>
      <c r="E150" s="53">
        <f>SUMIFS('Ratios_MARAMA-VA'!T:T, 'Ratios_MARAMA-VA'!AA:AA, V150)</f>
        <v>0</v>
      </c>
      <c r="F150" s="53">
        <f>SUMIFS('Ratios_MARAMA-VA'!J:J, 'Ratios_MARAMA-VA'!AA:AA, V150)</f>
        <v>0</v>
      </c>
      <c r="G150" s="53" t="s">
        <v>963</v>
      </c>
      <c r="H150" s="53" t="s">
        <v>963</v>
      </c>
      <c r="I150" s="53">
        <v>3.2556806681257398E-2</v>
      </c>
      <c r="J150" s="53" t="s">
        <v>964</v>
      </c>
      <c r="K150" s="53">
        <v>3.3927846844041099E-2</v>
      </c>
      <c r="L150" s="53" t="s">
        <v>964</v>
      </c>
      <c r="M150" s="43" t="s">
        <v>710</v>
      </c>
      <c r="N150" s="43" t="s">
        <v>350</v>
      </c>
      <c r="O150" s="43" t="s">
        <v>11</v>
      </c>
      <c r="P150" s="43" t="s">
        <v>351</v>
      </c>
      <c r="Q150" s="43" t="s">
        <v>352</v>
      </c>
      <c r="R150" s="43" t="s">
        <v>698</v>
      </c>
      <c r="S150" s="43" t="s">
        <v>934</v>
      </c>
      <c r="V150" s="42" t="s">
        <v>1121</v>
      </c>
      <c r="W150"/>
    </row>
    <row r="151" spans="1:23" s="39" customFormat="1" x14ac:dyDescent="0.35">
      <c r="A151" s="43" t="s">
        <v>497</v>
      </c>
      <c r="B151" s="54">
        <v>24009</v>
      </c>
      <c r="C151" s="54" t="s">
        <v>12</v>
      </c>
      <c r="D151" s="53">
        <v>9.6732999999999997E-4</v>
      </c>
      <c r="E151" s="53">
        <f>SUMIFS('Ratios_MARAMA-VA'!T:T, 'Ratios_MARAMA-VA'!AA:AA, V151)</f>
        <v>0</v>
      </c>
      <c r="F151" s="53">
        <f>SUMIFS('Ratios_MARAMA-VA'!J:J, 'Ratios_MARAMA-VA'!AA:AA, V151)</f>
        <v>0</v>
      </c>
      <c r="G151" s="53" t="s">
        <v>963</v>
      </c>
      <c r="H151" s="53" t="s">
        <v>963</v>
      </c>
      <c r="I151" s="53">
        <v>1.1625237084523E-3</v>
      </c>
      <c r="J151" s="53" t="s">
        <v>964</v>
      </c>
      <c r="K151" s="53">
        <v>1.2944952363915E-3</v>
      </c>
      <c r="L151" s="53" t="s">
        <v>964</v>
      </c>
      <c r="M151" s="43" t="s">
        <v>710</v>
      </c>
      <c r="N151" s="43" t="s">
        <v>350</v>
      </c>
      <c r="O151" s="43" t="s">
        <v>11</v>
      </c>
      <c r="P151" s="43" t="s">
        <v>351</v>
      </c>
      <c r="Q151" s="43" t="s">
        <v>352</v>
      </c>
      <c r="R151" s="43" t="s">
        <v>698</v>
      </c>
      <c r="S151" s="43" t="s">
        <v>934</v>
      </c>
      <c r="V151" s="42" t="s">
        <v>1122</v>
      </c>
      <c r="W151"/>
    </row>
    <row r="152" spans="1:23" s="39" customFormat="1" x14ac:dyDescent="0.35">
      <c r="A152" s="43" t="s">
        <v>497</v>
      </c>
      <c r="B152" s="54">
        <v>24009</v>
      </c>
      <c r="C152" s="54" t="s">
        <v>10</v>
      </c>
      <c r="D152" s="53">
        <v>2.2889033900000002</v>
      </c>
      <c r="E152" s="53">
        <f>SUMIFS('Ratios_MARAMA-VA'!T:T, 'Ratios_MARAMA-VA'!AA:AA, V152)</f>
        <v>0</v>
      </c>
      <c r="F152" s="53">
        <f>SUMIFS('Ratios_MARAMA-VA'!J:J, 'Ratios_MARAMA-VA'!AA:AA, V152)</f>
        <v>0</v>
      </c>
      <c r="G152" s="53" t="s">
        <v>963</v>
      </c>
      <c r="H152" s="53" t="s">
        <v>963</v>
      </c>
      <c r="I152" s="53">
        <v>2.28496526762821</v>
      </c>
      <c r="J152" s="53" t="s">
        <v>964</v>
      </c>
      <c r="K152" s="53">
        <v>2.2983264893879598</v>
      </c>
      <c r="L152" s="53" t="s">
        <v>964</v>
      </c>
      <c r="M152" s="43" t="s">
        <v>358</v>
      </c>
      <c r="N152" s="43" t="s">
        <v>350</v>
      </c>
      <c r="O152" s="43" t="s">
        <v>11</v>
      </c>
      <c r="P152" s="43" t="s">
        <v>351</v>
      </c>
      <c r="Q152" s="43" t="s">
        <v>357</v>
      </c>
      <c r="R152" s="43" t="s">
        <v>355</v>
      </c>
      <c r="S152" s="43" t="s">
        <v>934</v>
      </c>
      <c r="V152" s="42" t="s">
        <v>1123</v>
      </c>
      <c r="W152"/>
    </row>
    <row r="153" spans="1:23" s="39" customFormat="1" x14ac:dyDescent="0.35">
      <c r="A153" s="43" t="s">
        <v>497</v>
      </c>
      <c r="B153" s="54">
        <v>24009</v>
      </c>
      <c r="C153" s="54" t="s">
        <v>12</v>
      </c>
      <c r="D153" s="53">
        <v>8.4459809999999996E-2</v>
      </c>
      <c r="E153" s="53">
        <f>SUMIFS('Ratios_MARAMA-VA'!T:T, 'Ratios_MARAMA-VA'!AA:AA, V153)</f>
        <v>0</v>
      </c>
      <c r="F153" s="53">
        <f>SUMIFS('Ratios_MARAMA-VA'!J:J, 'Ratios_MARAMA-VA'!AA:AA, V153)</f>
        <v>0</v>
      </c>
      <c r="G153" s="53" t="s">
        <v>963</v>
      </c>
      <c r="H153" s="53" t="s">
        <v>963</v>
      </c>
      <c r="I153" s="53">
        <v>8.4314494532020001E-2</v>
      </c>
      <c r="J153" s="53" t="s">
        <v>964</v>
      </c>
      <c r="K153" s="53">
        <v>8.4807519382315899E-2</v>
      </c>
      <c r="L153" s="53" t="s">
        <v>964</v>
      </c>
      <c r="M153" s="43" t="s">
        <v>358</v>
      </c>
      <c r="N153" s="43" t="s">
        <v>350</v>
      </c>
      <c r="O153" s="43" t="s">
        <v>11</v>
      </c>
      <c r="P153" s="43" t="s">
        <v>351</v>
      </c>
      <c r="Q153" s="43" t="s">
        <v>357</v>
      </c>
      <c r="R153" s="43" t="s">
        <v>355</v>
      </c>
      <c r="S153" s="43" t="s">
        <v>934</v>
      </c>
      <c r="V153" s="42" t="s">
        <v>1124</v>
      </c>
      <c r="W153"/>
    </row>
    <row r="154" spans="1:23" s="39" customFormat="1" x14ac:dyDescent="0.35">
      <c r="A154" s="43" t="s">
        <v>497</v>
      </c>
      <c r="B154" s="54">
        <v>24009</v>
      </c>
      <c r="C154" s="54" t="s">
        <v>10</v>
      </c>
      <c r="D154" s="53">
        <v>156.59290956999999</v>
      </c>
      <c r="E154" s="53">
        <f>SUMIFS('Ratios_MARAMA-VA'!T:T, 'Ratios_MARAMA-VA'!AA:AA, V154)</f>
        <v>0</v>
      </c>
      <c r="F154" s="53">
        <f>SUMIFS('Ratios_MARAMA-VA'!J:J, 'Ratios_MARAMA-VA'!AA:AA, V154)</f>
        <v>0</v>
      </c>
      <c r="G154" s="53" t="s">
        <v>963</v>
      </c>
      <c r="H154" s="53" t="s">
        <v>963</v>
      </c>
      <c r="I154" s="53">
        <v>156.32348708448299</v>
      </c>
      <c r="J154" s="53" t="s">
        <v>964</v>
      </c>
      <c r="K154" s="53">
        <v>157.23758096887801</v>
      </c>
      <c r="L154" s="53" t="s">
        <v>964</v>
      </c>
      <c r="M154" s="43" t="s">
        <v>356</v>
      </c>
      <c r="N154" s="43" t="s">
        <v>350</v>
      </c>
      <c r="O154" s="43" t="s">
        <v>11</v>
      </c>
      <c r="P154" s="43" t="s">
        <v>351</v>
      </c>
      <c r="Q154" s="43" t="s">
        <v>357</v>
      </c>
      <c r="R154" s="43" t="s">
        <v>353</v>
      </c>
      <c r="S154" s="43" t="s">
        <v>934</v>
      </c>
      <c r="V154" s="42" t="s">
        <v>1125</v>
      </c>
      <c r="W154"/>
    </row>
    <row r="155" spans="1:23" s="39" customFormat="1" x14ac:dyDescent="0.35">
      <c r="A155" s="43" t="s">
        <v>497</v>
      </c>
      <c r="B155" s="54">
        <v>24009</v>
      </c>
      <c r="C155" s="54" t="s">
        <v>12</v>
      </c>
      <c r="D155" s="53">
        <v>4.5024064700000004</v>
      </c>
      <c r="E155" s="53">
        <f>SUMIFS('Ratios_MARAMA-VA'!T:T, 'Ratios_MARAMA-VA'!AA:AA, V155)</f>
        <v>0</v>
      </c>
      <c r="F155" s="53">
        <f>SUMIFS('Ratios_MARAMA-VA'!J:J, 'Ratios_MARAMA-VA'!AA:AA, V155)</f>
        <v>0</v>
      </c>
      <c r="G155" s="53" t="s">
        <v>963</v>
      </c>
      <c r="H155" s="53" t="s">
        <v>963</v>
      </c>
      <c r="I155" s="53">
        <v>4.4946599536009799</v>
      </c>
      <c r="J155" s="53" t="s">
        <v>964</v>
      </c>
      <c r="K155" s="53">
        <v>4.5209422561048997</v>
      </c>
      <c r="L155" s="53" t="s">
        <v>964</v>
      </c>
      <c r="M155" s="43" t="s">
        <v>356</v>
      </c>
      <c r="N155" s="43" t="s">
        <v>350</v>
      </c>
      <c r="O155" s="43" t="s">
        <v>11</v>
      </c>
      <c r="P155" s="43" t="s">
        <v>351</v>
      </c>
      <c r="Q155" s="43" t="s">
        <v>357</v>
      </c>
      <c r="R155" s="43" t="s">
        <v>353</v>
      </c>
      <c r="S155" s="43" t="s">
        <v>934</v>
      </c>
      <c r="V155" s="42" t="s">
        <v>1126</v>
      </c>
      <c r="W155"/>
    </row>
    <row r="156" spans="1:23" s="39" customFormat="1" x14ac:dyDescent="0.35">
      <c r="A156" s="43" t="s">
        <v>497</v>
      </c>
      <c r="B156" s="54">
        <v>24009</v>
      </c>
      <c r="C156" s="54" t="s">
        <v>10</v>
      </c>
      <c r="D156" s="53">
        <v>0.49800863000000001</v>
      </c>
      <c r="E156" s="53">
        <f>SUMIFS('Ratios_MARAMA-VA'!T:T, 'Ratios_MARAMA-VA'!AA:AA, V156)</f>
        <v>0</v>
      </c>
      <c r="F156" s="53">
        <f>SUMIFS('Ratios_MARAMA-VA'!J:J, 'Ratios_MARAMA-VA'!AA:AA, V156)</f>
        <v>0</v>
      </c>
      <c r="G156" s="53" t="s">
        <v>963</v>
      </c>
      <c r="H156" s="53" t="s">
        <v>963</v>
      </c>
      <c r="I156" s="53">
        <v>0.497151792207843</v>
      </c>
      <c r="J156" s="53" t="s">
        <v>964</v>
      </c>
      <c r="K156" s="53">
        <v>0.50005886280451906</v>
      </c>
      <c r="L156" s="53" t="s">
        <v>964</v>
      </c>
      <c r="M156" s="43" t="s">
        <v>361</v>
      </c>
      <c r="N156" s="43" t="s">
        <v>350</v>
      </c>
      <c r="O156" s="43" t="s">
        <v>11</v>
      </c>
      <c r="P156" s="43" t="s">
        <v>351</v>
      </c>
      <c r="Q156" s="43" t="s">
        <v>360</v>
      </c>
      <c r="R156" s="43" t="s">
        <v>355</v>
      </c>
      <c r="S156" s="43" t="s">
        <v>934</v>
      </c>
      <c r="V156" s="42" t="s">
        <v>1127</v>
      </c>
      <c r="W156"/>
    </row>
    <row r="157" spans="1:23" s="39" customFormat="1" x14ac:dyDescent="0.35">
      <c r="A157" s="43" t="s">
        <v>497</v>
      </c>
      <c r="B157" s="54">
        <v>24009</v>
      </c>
      <c r="C157" s="54" t="s">
        <v>12</v>
      </c>
      <c r="D157" s="53">
        <v>3.4730359999999898E-2</v>
      </c>
      <c r="E157" s="53">
        <f>SUMIFS('Ratios_MARAMA-VA'!T:T, 'Ratios_MARAMA-VA'!AA:AA, V157)</f>
        <v>0</v>
      </c>
      <c r="F157" s="53">
        <f>SUMIFS('Ratios_MARAMA-VA'!J:J, 'Ratios_MARAMA-VA'!AA:AA, V157)</f>
        <v>0</v>
      </c>
      <c r="G157" s="53" t="s">
        <v>963</v>
      </c>
      <c r="H157" s="53" t="s">
        <v>963</v>
      </c>
      <c r="I157" s="53">
        <v>3.4670605443169702E-2</v>
      </c>
      <c r="J157" s="53" t="s">
        <v>964</v>
      </c>
      <c r="K157" s="53">
        <v>3.4873340099330102E-2</v>
      </c>
      <c r="L157" s="53" t="s">
        <v>964</v>
      </c>
      <c r="M157" s="43" t="s">
        <v>361</v>
      </c>
      <c r="N157" s="43" t="s">
        <v>350</v>
      </c>
      <c r="O157" s="43" t="s">
        <v>11</v>
      </c>
      <c r="P157" s="43" t="s">
        <v>351</v>
      </c>
      <c r="Q157" s="43" t="s">
        <v>360</v>
      </c>
      <c r="R157" s="43" t="s">
        <v>355</v>
      </c>
      <c r="S157" s="43" t="s">
        <v>934</v>
      </c>
      <c r="V157" s="42" t="s">
        <v>1128</v>
      </c>
      <c r="W157"/>
    </row>
    <row r="158" spans="1:23" s="39" customFormat="1" x14ac:dyDescent="0.35">
      <c r="A158" s="43" t="s">
        <v>497</v>
      </c>
      <c r="B158" s="54">
        <v>24009</v>
      </c>
      <c r="C158" s="54" t="s">
        <v>10</v>
      </c>
      <c r="D158" s="53">
        <v>9.3328811399999996</v>
      </c>
      <c r="E158" s="53">
        <f>SUMIFS('Ratios_MARAMA-VA'!T:T, 'Ratios_MARAMA-VA'!AA:AA, V158)</f>
        <v>0</v>
      </c>
      <c r="F158" s="53">
        <f>SUMIFS('Ratios_MARAMA-VA'!J:J, 'Ratios_MARAMA-VA'!AA:AA, V158)</f>
        <v>0</v>
      </c>
      <c r="G158" s="53" t="s">
        <v>963</v>
      </c>
      <c r="H158" s="53" t="s">
        <v>963</v>
      </c>
      <c r="I158" s="53">
        <v>9.3168236566779594</v>
      </c>
      <c r="J158" s="53" t="s">
        <v>964</v>
      </c>
      <c r="K158" s="53">
        <v>9.3713033237157806</v>
      </c>
      <c r="L158" s="53" t="s">
        <v>964</v>
      </c>
      <c r="M158" s="43" t="s">
        <v>359</v>
      </c>
      <c r="N158" s="43" t="s">
        <v>350</v>
      </c>
      <c r="O158" s="43" t="s">
        <v>11</v>
      </c>
      <c r="P158" s="43" t="s">
        <v>351</v>
      </c>
      <c r="Q158" s="43" t="s">
        <v>360</v>
      </c>
      <c r="R158" s="43" t="s">
        <v>353</v>
      </c>
      <c r="S158" s="43" t="s">
        <v>934</v>
      </c>
      <c r="V158" s="42" t="s">
        <v>1129</v>
      </c>
      <c r="W158"/>
    </row>
    <row r="159" spans="1:23" s="39" customFormat="1" x14ac:dyDescent="0.35">
      <c r="A159" s="43" t="s">
        <v>497</v>
      </c>
      <c r="B159" s="54">
        <v>24009</v>
      </c>
      <c r="C159" s="54" t="s">
        <v>12</v>
      </c>
      <c r="D159" s="53">
        <v>0.27465161999999999</v>
      </c>
      <c r="E159" s="53">
        <f>SUMIFS('Ratios_MARAMA-VA'!T:T, 'Ratios_MARAMA-VA'!AA:AA, V159)</f>
        <v>0</v>
      </c>
      <c r="F159" s="53">
        <f>SUMIFS('Ratios_MARAMA-VA'!J:J, 'Ratios_MARAMA-VA'!AA:AA, V159)</f>
        <v>0</v>
      </c>
      <c r="G159" s="53" t="s">
        <v>963</v>
      </c>
      <c r="H159" s="53" t="s">
        <v>963</v>
      </c>
      <c r="I159" s="53">
        <v>0.274179074197544</v>
      </c>
      <c r="J159" s="53" t="s">
        <v>964</v>
      </c>
      <c r="K159" s="53">
        <v>0.275782322817616</v>
      </c>
      <c r="L159" s="53" t="s">
        <v>964</v>
      </c>
      <c r="M159" s="43" t="s">
        <v>359</v>
      </c>
      <c r="N159" s="43" t="s">
        <v>350</v>
      </c>
      <c r="O159" s="43" t="s">
        <v>11</v>
      </c>
      <c r="P159" s="43" t="s">
        <v>351</v>
      </c>
      <c r="Q159" s="43" t="s">
        <v>360</v>
      </c>
      <c r="R159" s="43" t="s">
        <v>353</v>
      </c>
      <c r="S159" s="43" t="s">
        <v>934</v>
      </c>
      <c r="V159" s="42" t="s">
        <v>1130</v>
      </c>
      <c r="W159"/>
    </row>
    <row r="160" spans="1:23" s="39" customFormat="1" x14ac:dyDescent="0.35">
      <c r="A160" s="43" t="s">
        <v>497</v>
      </c>
      <c r="B160" s="54">
        <v>24009</v>
      </c>
      <c r="C160" s="54" t="s">
        <v>10</v>
      </c>
      <c r="D160" s="53">
        <v>2.6964139999999999</v>
      </c>
      <c r="E160" s="53">
        <f>SUMIFS('Ratios_MARAMA-VA'!T:T, 'Ratios_MARAMA-VA'!AA:AA, V160)</f>
        <v>0</v>
      </c>
      <c r="F160" s="53">
        <f>SUMIFS('Ratios_MARAMA-VA'!J:J, 'Ratios_MARAMA-VA'!AA:AA, V160)</f>
        <v>0</v>
      </c>
      <c r="G160" s="53" t="s">
        <v>963</v>
      </c>
      <c r="H160" s="53" t="s">
        <v>963</v>
      </c>
      <c r="I160" s="53">
        <v>2.3059448248119701</v>
      </c>
      <c r="J160" s="53" t="s">
        <v>964</v>
      </c>
      <c r="K160" s="53">
        <v>2.1706854307780898</v>
      </c>
      <c r="L160" s="53" t="s">
        <v>964</v>
      </c>
      <c r="M160" s="43" t="s">
        <v>713</v>
      </c>
      <c r="N160" s="43" t="s">
        <v>350</v>
      </c>
      <c r="O160" s="43" t="s">
        <v>11</v>
      </c>
      <c r="P160" s="43" t="s">
        <v>351</v>
      </c>
      <c r="Q160" s="43" t="s">
        <v>360</v>
      </c>
      <c r="R160" s="43" t="s">
        <v>700</v>
      </c>
      <c r="S160" s="43" t="s">
        <v>934</v>
      </c>
      <c r="V160" s="42" t="s">
        <v>1131</v>
      </c>
      <c r="W160"/>
    </row>
    <row r="161" spans="1:23" s="39" customFormat="1" x14ac:dyDescent="0.35">
      <c r="A161" s="43" t="s">
        <v>497</v>
      </c>
      <c r="B161" s="54">
        <v>24009</v>
      </c>
      <c r="C161" s="54" t="s">
        <v>12</v>
      </c>
      <c r="D161" s="53">
        <v>0.14071854</v>
      </c>
      <c r="E161" s="53">
        <f>SUMIFS('Ratios_MARAMA-VA'!T:T, 'Ratios_MARAMA-VA'!AA:AA, V161)</f>
        <v>0</v>
      </c>
      <c r="F161" s="53">
        <f>SUMIFS('Ratios_MARAMA-VA'!J:J, 'Ratios_MARAMA-VA'!AA:AA, V161)</f>
        <v>0</v>
      </c>
      <c r="G161" s="53" t="s">
        <v>963</v>
      </c>
      <c r="H161" s="53" t="s">
        <v>963</v>
      </c>
      <c r="I161" s="53">
        <v>0.14047642981181099</v>
      </c>
      <c r="J161" s="53" t="s">
        <v>964</v>
      </c>
      <c r="K161" s="53">
        <v>0.14129785881002099</v>
      </c>
      <c r="L161" s="53" t="s">
        <v>964</v>
      </c>
      <c r="M161" s="43" t="s">
        <v>713</v>
      </c>
      <c r="N161" s="43" t="s">
        <v>350</v>
      </c>
      <c r="O161" s="43" t="s">
        <v>11</v>
      </c>
      <c r="P161" s="43" t="s">
        <v>351</v>
      </c>
      <c r="Q161" s="43" t="s">
        <v>360</v>
      </c>
      <c r="R161" s="43" t="s">
        <v>700</v>
      </c>
      <c r="S161" s="43" t="s">
        <v>934</v>
      </c>
      <c r="V161" s="42" t="s">
        <v>1132</v>
      </c>
      <c r="W161"/>
    </row>
    <row r="162" spans="1:23" s="39" customFormat="1" x14ac:dyDescent="0.35">
      <c r="A162" s="43" t="s">
        <v>497</v>
      </c>
      <c r="B162" s="54">
        <v>24009</v>
      </c>
      <c r="C162" s="54" t="s">
        <v>10</v>
      </c>
      <c r="D162" s="53">
        <v>0.18266579999999999</v>
      </c>
      <c r="E162" s="53">
        <f>SUMIFS('Ratios_MARAMA-VA'!T:T, 'Ratios_MARAMA-VA'!AA:AA, V162)</f>
        <v>0</v>
      </c>
      <c r="F162" s="53">
        <f>SUMIFS('Ratios_MARAMA-VA'!J:J, 'Ratios_MARAMA-VA'!AA:AA, V162)</f>
        <v>0</v>
      </c>
      <c r="G162" s="53" t="s">
        <v>963</v>
      </c>
      <c r="H162" s="53" t="s">
        <v>963</v>
      </c>
      <c r="I162" s="53">
        <v>0.156213866335116</v>
      </c>
      <c r="J162" s="53" t="s">
        <v>964</v>
      </c>
      <c r="K162" s="53">
        <v>0.14705085745787699</v>
      </c>
      <c r="L162" s="53" t="s">
        <v>964</v>
      </c>
      <c r="M162" s="43" t="s">
        <v>712</v>
      </c>
      <c r="N162" s="43" t="s">
        <v>350</v>
      </c>
      <c r="O162" s="43" t="s">
        <v>11</v>
      </c>
      <c r="P162" s="43" t="s">
        <v>351</v>
      </c>
      <c r="Q162" s="43" t="s">
        <v>360</v>
      </c>
      <c r="R162" s="43" t="s">
        <v>698</v>
      </c>
      <c r="S162" s="43" t="s">
        <v>934</v>
      </c>
      <c r="V162" s="42" t="s">
        <v>1133</v>
      </c>
      <c r="W162"/>
    </row>
    <row r="163" spans="1:23" s="39" customFormat="1" x14ac:dyDescent="0.35">
      <c r="A163" s="43" t="s">
        <v>497</v>
      </c>
      <c r="B163" s="54">
        <v>24009</v>
      </c>
      <c r="C163" s="54" t="s">
        <v>12</v>
      </c>
      <c r="D163" s="53">
        <v>7.4248200000000004E-3</v>
      </c>
      <c r="E163" s="53">
        <f>SUMIFS('Ratios_MARAMA-VA'!T:T, 'Ratios_MARAMA-VA'!AA:AA, V163)</f>
        <v>0</v>
      </c>
      <c r="F163" s="53">
        <f>SUMIFS('Ratios_MARAMA-VA'!J:J, 'Ratios_MARAMA-VA'!AA:AA, V163)</f>
        <v>0</v>
      </c>
      <c r="G163" s="53" t="s">
        <v>963</v>
      </c>
      <c r="H163" s="53" t="s">
        <v>963</v>
      </c>
      <c r="I163" s="53">
        <v>7.4120453892949001E-3</v>
      </c>
      <c r="J163" s="53" t="s">
        <v>964</v>
      </c>
      <c r="K163" s="53">
        <v>7.4553869593147002E-3</v>
      </c>
      <c r="L163" s="53" t="s">
        <v>964</v>
      </c>
      <c r="M163" s="43" t="s">
        <v>712</v>
      </c>
      <c r="N163" s="43" t="s">
        <v>350</v>
      </c>
      <c r="O163" s="43" t="s">
        <v>11</v>
      </c>
      <c r="P163" s="43" t="s">
        <v>351</v>
      </c>
      <c r="Q163" s="43" t="s">
        <v>360</v>
      </c>
      <c r="R163" s="43" t="s">
        <v>698</v>
      </c>
      <c r="S163" s="43" t="s">
        <v>934</v>
      </c>
      <c r="V163" s="42" t="s">
        <v>1134</v>
      </c>
      <c r="W163"/>
    </row>
    <row r="164" spans="1:23" s="39" customFormat="1" x14ac:dyDescent="0.35">
      <c r="A164" s="43" t="s">
        <v>497</v>
      </c>
      <c r="B164" s="54">
        <v>24009</v>
      </c>
      <c r="C164" s="54" t="s">
        <v>10</v>
      </c>
      <c r="D164" s="53">
        <v>8.7004700000000001E-3</v>
      </c>
      <c r="E164" s="53">
        <f>SUMIFS('Ratios_MARAMA-VA'!T:T, 'Ratios_MARAMA-VA'!AA:AA, V164)</f>
        <v>0</v>
      </c>
      <c r="F164" s="53">
        <f>SUMIFS('Ratios_MARAMA-VA'!J:J, 'Ratios_MARAMA-VA'!AA:AA, V164)</f>
        <v>0</v>
      </c>
      <c r="G164" s="53" t="s">
        <v>963</v>
      </c>
      <c r="H164" s="53" t="s">
        <v>963</v>
      </c>
      <c r="I164" s="53">
        <v>1.05139892413366E-2</v>
      </c>
      <c r="J164" s="53" t="s">
        <v>964</v>
      </c>
      <c r="K164" s="53">
        <v>1.1701156148676201E-2</v>
      </c>
      <c r="L164" s="53" t="s">
        <v>964</v>
      </c>
      <c r="M164" s="43" t="s">
        <v>721</v>
      </c>
      <c r="N164" s="43" t="s">
        <v>350</v>
      </c>
      <c r="O164" s="43" t="s">
        <v>11</v>
      </c>
      <c r="P164" s="43" t="s">
        <v>351</v>
      </c>
      <c r="Q164" s="43" t="s">
        <v>720</v>
      </c>
      <c r="R164" s="43" t="s">
        <v>355</v>
      </c>
      <c r="S164" s="43" t="s">
        <v>934</v>
      </c>
      <c r="V164" s="42" t="s">
        <v>1135</v>
      </c>
      <c r="W164"/>
    </row>
    <row r="165" spans="1:23" s="39" customFormat="1" x14ac:dyDescent="0.35">
      <c r="A165" s="43" t="s">
        <v>497</v>
      </c>
      <c r="B165" s="54">
        <v>24009</v>
      </c>
      <c r="C165" s="54" t="s">
        <v>12</v>
      </c>
      <c r="D165" s="53">
        <v>1.00063E-3</v>
      </c>
      <c r="E165" s="53">
        <f>SUMIFS('Ratios_MARAMA-VA'!T:T, 'Ratios_MARAMA-VA'!AA:AA, V165)</f>
        <v>0</v>
      </c>
      <c r="F165" s="53">
        <f>SUMIFS('Ratios_MARAMA-VA'!J:J, 'Ratios_MARAMA-VA'!AA:AA, V165)</f>
        <v>0</v>
      </c>
      <c r="G165" s="53" t="s">
        <v>963</v>
      </c>
      <c r="H165" s="53" t="s">
        <v>963</v>
      </c>
      <c r="I165" s="53">
        <v>1.2092005437128999E-3</v>
      </c>
      <c r="J165" s="53" t="s">
        <v>964</v>
      </c>
      <c r="K165" s="53">
        <v>1.3457351013277E-3</v>
      </c>
      <c r="L165" s="53" t="s">
        <v>964</v>
      </c>
      <c r="M165" s="43" t="s">
        <v>721</v>
      </c>
      <c r="N165" s="43" t="s">
        <v>350</v>
      </c>
      <c r="O165" s="43" t="s">
        <v>11</v>
      </c>
      <c r="P165" s="43" t="s">
        <v>351</v>
      </c>
      <c r="Q165" s="43" t="s">
        <v>720</v>
      </c>
      <c r="R165" s="43" t="s">
        <v>355</v>
      </c>
      <c r="S165" s="43" t="s">
        <v>934</v>
      </c>
      <c r="V165" s="42" t="s">
        <v>1136</v>
      </c>
      <c r="W165"/>
    </row>
    <row r="166" spans="1:23" s="39" customFormat="1" x14ac:dyDescent="0.35">
      <c r="A166" s="43" t="s">
        <v>497</v>
      </c>
      <c r="B166" s="54">
        <v>24009</v>
      </c>
      <c r="C166" s="54" t="s">
        <v>10</v>
      </c>
      <c r="D166" s="53">
        <v>7.6298999999999996E-4</v>
      </c>
      <c r="E166" s="53">
        <f>SUMIFS('Ratios_MARAMA-VA'!T:T, 'Ratios_MARAMA-VA'!AA:AA, V166)</f>
        <v>0</v>
      </c>
      <c r="F166" s="53">
        <f>SUMIFS('Ratios_MARAMA-VA'!J:J, 'Ratios_MARAMA-VA'!AA:AA, V166)</f>
        <v>0</v>
      </c>
      <c r="G166" s="53" t="s">
        <v>963</v>
      </c>
      <c r="H166" s="53" t="s">
        <v>963</v>
      </c>
      <c r="I166" s="53">
        <v>9.2202704580860004E-4</v>
      </c>
      <c r="J166" s="53" t="s">
        <v>964</v>
      </c>
      <c r="K166" s="53">
        <v>1.0261359593077E-3</v>
      </c>
      <c r="L166" s="53" t="s">
        <v>964</v>
      </c>
      <c r="M166" s="43" t="s">
        <v>719</v>
      </c>
      <c r="N166" s="43" t="s">
        <v>350</v>
      </c>
      <c r="O166" s="43" t="s">
        <v>11</v>
      </c>
      <c r="P166" s="43" t="s">
        <v>351</v>
      </c>
      <c r="Q166" s="43" t="s">
        <v>720</v>
      </c>
      <c r="R166" s="43" t="s">
        <v>353</v>
      </c>
      <c r="S166" s="43" t="s">
        <v>934</v>
      </c>
      <c r="V166" s="42" t="s">
        <v>1137</v>
      </c>
      <c r="W166"/>
    </row>
    <row r="167" spans="1:23" s="39" customFormat="1" x14ac:dyDescent="0.35">
      <c r="A167" s="43" t="s">
        <v>497</v>
      </c>
      <c r="B167" s="54">
        <v>24009</v>
      </c>
      <c r="C167" s="54" t="s">
        <v>10</v>
      </c>
      <c r="D167" s="53">
        <v>9.6510542400000006</v>
      </c>
      <c r="E167" s="53">
        <f>SUMIFS('Ratios_MARAMA-VA'!T:T, 'Ratios_MARAMA-VA'!AA:AA, V167)</f>
        <v>0</v>
      </c>
      <c r="F167" s="53">
        <f>SUMIFS('Ratios_MARAMA-VA'!J:J, 'Ratios_MARAMA-VA'!AA:AA, V167)</f>
        <v>0</v>
      </c>
      <c r="G167" s="53" t="s">
        <v>963</v>
      </c>
      <c r="H167" s="53" t="s">
        <v>963</v>
      </c>
      <c r="I167" s="53">
        <v>9.9910186204503404</v>
      </c>
      <c r="J167" s="53" t="s">
        <v>964</v>
      </c>
      <c r="K167" s="53">
        <v>10.406073169371099</v>
      </c>
      <c r="L167" s="53" t="s">
        <v>964</v>
      </c>
      <c r="M167" s="43" t="s">
        <v>723</v>
      </c>
      <c r="N167" s="43" t="s">
        <v>350</v>
      </c>
      <c r="O167" s="43" t="s">
        <v>11</v>
      </c>
      <c r="P167" s="43" t="s">
        <v>351</v>
      </c>
      <c r="Q167" s="43" t="s">
        <v>720</v>
      </c>
      <c r="R167" s="43" t="s">
        <v>700</v>
      </c>
      <c r="S167" s="43" t="s">
        <v>934</v>
      </c>
      <c r="V167" s="42" t="s">
        <v>1138</v>
      </c>
      <c r="W167"/>
    </row>
    <row r="168" spans="1:23" s="39" customFormat="1" x14ac:dyDescent="0.35">
      <c r="A168" s="43" t="s">
        <v>497</v>
      </c>
      <c r="B168" s="54">
        <v>24009</v>
      </c>
      <c r="C168" s="54" t="s">
        <v>12</v>
      </c>
      <c r="D168" s="53">
        <v>0.62116771000000004</v>
      </c>
      <c r="E168" s="53">
        <f>SUMIFS('Ratios_MARAMA-VA'!T:T, 'Ratios_MARAMA-VA'!AA:AA, V168)</f>
        <v>0</v>
      </c>
      <c r="F168" s="53">
        <f>SUMIFS('Ratios_MARAMA-VA'!J:J, 'Ratios_MARAMA-VA'!AA:AA, V168)</f>
        <v>0</v>
      </c>
      <c r="G168" s="53" t="s">
        <v>963</v>
      </c>
      <c r="H168" s="53" t="s">
        <v>963</v>
      </c>
      <c r="I168" s="53">
        <v>0.75064342730975997</v>
      </c>
      <c r="J168" s="53" t="s">
        <v>964</v>
      </c>
      <c r="K168" s="53">
        <v>0.83540088859862804</v>
      </c>
      <c r="L168" s="53" t="s">
        <v>964</v>
      </c>
      <c r="M168" s="43" t="s">
        <v>723</v>
      </c>
      <c r="N168" s="43" t="s">
        <v>350</v>
      </c>
      <c r="O168" s="43" t="s">
        <v>11</v>
      </c>
      <c r="P168" s="43" t="s">
        <v>351</v>
      </c>
      <c r="Q168" s="43" t="s">
        <v>720</v>
      </c>
      <c r="R168" s="43" t="s">
        <v>700</v>
      </c>
      <c r="S168" s="43" t="s">
        <v>934</v>
      </c>
      <c r="V168" s="42" t="s">
        <v>1139</v>
      </c>
      <c r="W168"/>
    </row>
    <row r="169" spans="1:23" s="39" customFormat="1" x14ac:dyDescent="0.35">
      <c r="A169" s="43" t="s">
        <v>497</v>
      </c>
      <c r="B169" s="54">
        <v>24009</v>
      </c>
      <c r="C169" s="54" t="s">
        <v>10</v>
      </c>
      <c r="D169" s="53">
        <v>1.1634407499999999</v>
      </c>
      <c r="E169" s="53">
        <f>SUMIFS('Ratios_MARAMA-VA'!T:T, 'Ratios_MARAMA-VA'!AA:AA, V169)</f>
        <v>0</v>
      </c>
      <c r="F169" s="53">
        <f>SUMIFS('Ratios_MARAMA-VA'!J:J, 'Ratios_MARAMA-VA'!AA:AA, V169)</f>
        <v>0</v>
      </c>
      <c r="G169" s="53" t="s">
        <v>963</v>
      </c>
      <c r="H169" s="53" t="s">
        <v>963</v>
      </c>
      <c r="I169" s="53">
        <v>1.2044236731013001</v>
      </c>
      <c r="J169" s="53" t="s">
        <v>964</v>
      </c>
      <c r="K169" s="53">
        <v>1.25445876395033</v>
      </c>
      <c r="L169" s="53" t="s">
        <v>964</v>
      </c>
      <c r="M169" s="43" t="s">
        <v>722</v>
      </c>
      <c r="N169" s="43" t="s">
        <v>350</v>
      </c>
      <c r="O169" s="43" t="s">
        <v>11</v>
      </c>
      <c r="P169" s="43" t="s">
        <v>351</v>
      </c>
      <c r="Q169" s="43" t="s">
        <v>720</v>
      </c>
      <c r="R169" s="43" t="s">
        <v>698</v>
      </c>
      <c r="S169" s="43" t="s">
        <v>934</v>
      </c>
      <c r="V169" s="42" t="s">
        <v>1140</v>
      </c>
      <c r="W169"/>
    </row>
    <row r="170" spans="1:23" s="39" customFormat="1" x14ac:dyDescent="0.35">
      <c r="A170" s="43" t="s">
        <v>497</v>
      </c>
      <c r="B170" s="54">
        <v>24009</v>
      </c>
      <c r="C170" s="54" t="s">
        <v>12</v>
      </c>
      <c r="D170" s="53">
        <v>5.6703570000000002E-2</v>
      </c>
      <c r="E170" s="53">
        <f>SUMIFS('Ratios_MARAMA-VA'!T:T, 'Ratios_MARAMA-VA'!AA:AA, V170)</f>
        <v>0</v>
      </c>
      <c r="F170" s="53">
        <f>SUMIFS('Ratios_MARAMA-VA'!J:J, 'Ratios_MARAMA-VA'!AA:AA, V170)</f>
        <v>0</v>
      </c>
      <c r="G170" s="53" t="s">
        <v>963</v>
      </c>
      <c r="H170" s="53" t="s">
        <v>963</v>
      </c>
      <c r="I170" s="53">
        <v>6.8522818298940205E-2</v>
      </c>
      <c r="J170" s="53" t="s">
        <v>964</v>
      </c>
      <c r="K170" s="53">
        <v>7.6259940756924396E-2</v>
      </c>
      <c r="L170" s="53" t="s">
        <v>964</v>
      </c>
      <c r="M170" s="43" t="s">
        <v>722</v>
      </c>
      <c r="N170" s="43" t="s">
        <v>350</v>
      </c>
      <c r="O170" s="43" t="s">
        <v>11</v>
      </c>
      <c r="P170" s="43" t="s">
        <v>351</v>
      </c>
      <c r="Q170" s="43" t="s">
        <v>720</v>
      </c>
      <c r="R170" s="43" t="s">
        <v>698</v>
      </c>
      <c r="S170" s="43" t="s">
        <v>934</v>
      </c>
      <c r="V170" s="42" t="s">
        <v>1141</v>
      </c>
      <c r="W170"/>
    </row>
    <row r="171" spans="1:23" s="39" customFormat="1" x14ac:dyDescent="0.35">
      <c r="A171" s="43" t="s">
        <v>497</v>
      </c>
      <c r="B171" s="54">
        <v>24009</v>
      </c>
      <c r="C171" s="54" t="s">
        <v>10</v>
      </c>
      <c r="D171" s="53">
        <v>0.18249557</v>
      </c>
      <c r="E171" s="53">
        <f>SUMIFS('Ratios_MARAMA-VA'!T:T, 'Ratios_MARAMA-VA'!AA:AA, V171)</f>
        <v>0</v>
      </c>
      <c r="F171" s="53">
        <f>SUMIFS('Ratios_MARAMA-VA'!J:J, 'Ratios_MARAMA-VA'!AA:AA, V171)</f>
        <v>0</v>
      </c>
      <c r="G171" s="53" t="s">
        <v>963</v>
      </c>
      <c r="H171" s="53" t="s">
        <v>963</v>
      </c>
      <c r="I171" s="53">
        <v>0.169509119905386</v>
      </c>
      <c r="J171" s="53" t="s">
        <v>964</v>
      </c>
      <c r="K171" s="53">
        <v>0.16150921471707899</v>
      </c>
      <c r="L171" s="53" t="s">
        <v>964</v>
      </c>
      <c r="M171" s="43" t="s">
        <v>726</v>
      </c>
      <c r="N171" s="43" t="s">
        <v>350</v>
      </c>
      <c r="O171" s="43" t="s">
        <v>11</v>
      </c>
      <c r="P171" s="43" t="s">
        <v>351</v>
      </c>
      <c r="Q171" s="43" t="s">
        <v>725</v>
      </c>
      <c r="R171" s="43" t="s">
        <v>355</v>
      </c>
      <c r="S171" s="43" t="s">
        <v>934</v>
      </c>
      <c r="V171" s="42" t="s">
        <v>1142</v>
      </c>
      <c r="W171"/>
    </row>
    <row r="172" spans="1:23" s="39" customFormat="1" x14ac:dyDescent="0.35">
      <c r="A172" s="43" t="s">
        <v>497</v>
      </c>
      <c r="B172" s="54">
        <v>24009</v>
      </c>
      <c r="C172" s="54" t="s">
        <v>12</v>
      </c>
      <c r="D172" s="53">
        <v>1.03161E-2</v>
      </c>
      <c r="E172" s="53">
        <f>SUMIFS('Ratios_MARAMA-VA'!T:T, 'Ratios_MARAMA-VA'!AA:AA, V172)</f>
        <v>0</v>
      </c>
      <c r="F172" s="53">
        <f>SUMIFS('Ratios_MARAMA-VA'!J:J, 'Ratios_MARAMA-VA'!AA:AA, V172)</f>
        <v>0</v>
      </c>
      <c r="G172" s="53" t="s">
        <v>963</v>
      </c>
      <c r="H172" s="53" t="s">
        <v>963</v>
      </c>
      <c r="I172" s="53">
        <v>9.5820026308360007E-3</v>
      </c>
      <c r="J172" s="53" t="s">
        <v>964</v>
      </c>
      <c r="K172" s="53">
        <v>9.1297844103438996E-3</v>
      </c>
      <c r="L172" s="53" t="s">
        <v>964</v>
      </c>
      <c r="M172" s="43" t="s">
        <v>726</v>
      </c>
      <c r="N172" s="43" t="s">
        <v>350</v>
      </c>
      <c r="O172" s="43" t="s">
        <v>11</v>
      </c>
      <c r="P172" s="43" t="s">
        <v>351</v>
      </c>
      <c r="Q172" s="43" t="s">
        <v>725</v>
      </c>
      <c r="R172" s="43" t="s">
        <v>355</v>
      </c>
      <c r="S172" s="43" t="s">
        <v>934</v>
      </c>
      <c r="V172" s="42" t="s">
        <v>1143</v>
      </c>
      <c r="W172"/>
    </row>
    <row r="173" spans="1:23" s="39" customFormat="1" x14ac:dyDescent="0.35">
      <c r="A173" s="43" t="s">
        <v>497</v>
      </c>
      <c r="B173" s="54">
        <v>24009</v>
      </c>
      <c r="C173" s="54" t="s">
        <v>10</v>
      </c>
      <c r="D173" s="53">
        <v>3.7644815</v>
      </c>
      <c r="E173" s="53">
        <f>SUMIFS('Ratios_MARAMA-VA'!T:T, 'Ratios_MARAMA-VA'!AA:AA, V173)</f>
        <v>0</v>
      </c>
      <c r="F173" s="53">
        <f>SUMIFS('Ratios_MARAMA-VA'!J:J, 'Ratios_MARAMA-VA'!AA:AA, V173)</f>
        <v>0</v>
      </c>
      <c r="G173" s="53" t="s">
        <v>963</v>
      </c>
      <c r="H173" s="53" t="s">
        <v>963</v>
      </c>
      <c r="I173" s="53">
        <v>3.4965996487756201</v>
      </c>
      <c r="J173" s="53" t="s">
        <v>964</v>
      </c>
      <c r="K173" s="53">
        <v>3.3315792316601001</v>
      </c>
      <c r="L173" s="53" t="s">
        <v>964</v>
      </c>
      <c r="M173" s="43" t="s">
        <v>724</v>
      </c>
      <c r="N173" s="43" t="s">
        <v>350</v>
      </c>
      <c r="O173" s="43" t="s">
        <v>11</v>
      </c>
      <c r="P173" s="43" t="s">
        <v>351</v>
      </c>
      <c r="Q173" s="43" t="s">
        <v>725</v>
      </c>
      <c r="R173" s="43" t="s">
        <v>353</v>
      </c>
      <c r="S173" s="43" t="s">
        <v>934</v>
      </c>
      <c r="V173" s="42" t="s">
        <v>1144</v>
      </c>
      <c r="W173"/>
    </row>
    <row r="174" spans="1:23" s="39" customFormat="1" x14ac:dyDescent="0.35">
      <c r="A174" s="43" t="s">
        <v>497</v>
      </c>
      <c r="B174" s="54">
        <v>24009</v>
      </c>
      <c r="C174" s="54" t="s">
        <v>12</v>
      </c>
      <c r="D174" s="53">
        <v>0.1178604</v>
      </c>
      <c r="E174" s="53">
        <f>SUMIFS('Ratios_MARAMA-VA'!T:T, 'Ratios_MARAMA-VA'!AA:AA, V174)</f>
        <v>0</v>
      </c>
      <c r="F174" s="53">
        <f>SUMIFS('Ratios_MARAMA-VA'!J:J, 'Ratios_MARAMA-VA'!AA:AA, V174)</f>
        <v>0</v>
      </c>
      <c r="G174" s="53" t="s">
        <v>963</v>
      </c>
      <c r="H174" s="53" t="s">
        <v>963</v>
      </c>
      <c r="I174" s="53">
        <v>0.109473411741977</v>
      </c>
      <c r="J174" s="53" t="s">
        <v>964</v>
      </c>
      <c r="K174" s="53">
        <v>0.10430686427205201</v>
      </c>
      <c r="L174" s="53" t="s">
        <v>964</v>
      </c>
      <c r="M174" s="43" t="s">
        <v>724</v>
      </c>
      <c r="N174" s="43" t="s">
        <v>350</v>
      </c>
      <c r="O174" s="43" t="s">
        <v>11</v>
      </c>
      <c r="P174" s="43" t="s">
        <v>351</v>
      </c>
      <c r="Q174" s="43" t="s">
        <v>725</v>
      </c>
      <c r="R174" s="43" t="s">
        <v>353</v>
      </c>
      <c r="S174" s="43" t="s">
        <v>934</v>
      </c>
      <c r="V174" s="42" t="s">
        <v>1145</v>
      </c>
      <c r="W174"/>
    </row>
    <row r="175" spans="1:23" s="39" customFormat="1" x14ac:dyDescent="0.35">
      <c r="A175" s="43" t="s">
        <v>497</v>
      </c>
      <c r="B175" s="54">
        <v>24009</v>
      </c>
      <c r="C175" s="54" t="s">
        <v>10</v>
      </c>
      <c r="D175" s="53">
        <v>5.7030389499999998</v>
      </c>
      <c r="E175" s="53">
        <f>SUMIFS('Ratios_MARAMA-VA'!T:T, 'Ratios_MARAMA-VA'!AA:AA, V175)</f>
        <v>0</v>
      </c>
      <c r="F175" s="53">
        <f>SUMIFS('Ratios_MARAMA-VA'!J:J, 'Ratios_MARAMA-VA'!AA:AA, V175)</f>
        <v>0</v>
      </c>
      <c r="G175" s="53" t="s">
        <v>963</v>
      </c>
      <c r="H175" s="53" t="s">
        <v>963</v>
      </c>
      <c r="I175" s="53">
        <v>4.5379246216513298</v>
      </c>
      <c r="J175" s="53" t="s">
        <v>964</v>
      </c>
      <c r="K175" s="53">
        <v>4.0464797783974502</v>
      </c>
      <c r="L175" s="53" t="s">
        <v>964</v>
      </c>
      <c r="M175" s="43" t="s">
        <v>728</v>
      </c>
      <c r="N175" s="43" t="s">
        <v>350</v>
      </c>
      <c r="O175" s="43" t="s">
        <v>11</v>
      </c>
      <c r="P175" s="43" t="s">
        <v>351</v>
      </c>
      <c r="Q175" s="43" t="s">
        <v>725</v>
      </c>
      <c r="R175" s="43" t="s">
        <v>700</v>
      </c>
      <c r="S175" s="43" t="s">
        <v>934</v>
      </c>
      <c r="V175" s="42" t="s">
        <v>1146</v>
      </c>
      <c r="W175"/>
    </row>
    <row r="176" spans="1:23" s="39" customFormat="1" x14ac:dyDescent="0.35">
      <c r="A176" s="43" t="s">
        <v>497</v>
      </c>
      <c r="B176" s="54">
        <v>24009</v>
      </c>
      <c r="C176" s="54" t="s">
        <v>12</v>
      </c>
      <c r="D176" s="53">
        <v>0.71168726000000004</v>
      </c>
      <c r="E176" s="53">
        <f>SUMIFS('Ratios_MARAMA-VA'!T:T, 'Ratios_MARAMA-VA'!AA:AA, V176)</f>
        <v>0</v>
      </c>
      <c r="F176" s="53">
        <f>SUMIFS('Ratios_MARAMA-VA'!J:J, 'Ratios_MARAMA-VA'!AA:AA, V176)</f>
        <v>0</v>
      </c>
      <c r="G176" s="53" t="s">
        <v>963</v>
      </c>
      <c r="H176" s="53" t="s">
        <v>963</v>
      </c>
      <c r="I176" s="53">
        <v>0.66104333979436103</v>
      </c>
      <c r="J176" s="53" t="s">
        <v>964</v>
      </c>
      <c r="K176" s="53">
        <v>0.62984570248335203</v>
      </c>
      <c r="L176" s="53" t="s">
        <v>964</v>
      </c>
      <c r="M176" s="43" t="s">
        <v>728</v>
      </c>
      <c r="N176" s="43" t="s">
        <v>350</v>
      </c>
      <c r="O176" s="43" t="s">
        <v>11</v>
      </c>
      <c r="P176" s="43" t="s">
        <v>351</v>
      </c>
      <c r="Q176" s="43" t="s">
        <v>725</v>
      </c>
      <c r="R176" s="43" t="s">
        <v>700</v>
      </c>
      <c r="S176" s="43" t="s">
        <v>934</v>
      </c>
      <c r="V176" s="42" t="s">
        <v>1147</v>
      </c>
      <c r="W176"/>
    </row>
    <row r="177" spans="1:23" s="39" customFormat="1" x14ac:dyDescent="0.35">
      <c r="A177" s="43" t="s">
        <v>497</v>
      </c>
      <c r="B177" s="54">
        <v>24009</v>
      </c>
      <c r="C177" s="54" t="s">
        <v>10</v>
      </c>
      <c r="D177" s="53">
        <v>43.894402739999997</v>
      </c>
      <c r="E177" s="53">
        <f>SUMIFS('Ratios_MARAMA-VA'!T:T, 'Ratios_MARAMA-VA'!AA:AA, V177)</f>
        <v>0</v>
      </c>
      <c r="F177" s="53">
        <f>SUMIFS('Ratios_MARAMA-VA'!J:J, 'Ratios_MARAMA-VA'!AA:AA, V177)</f>
        <v>0</v>
      </c>
      <c r="G177" s="53" t="s">
        <v>963</v>
      </c>
      <c r="H177" s="53" t="s">
        <v>963</v>
      </c>
      <c r="I177" s="53">
        <v>34.926903479508198</v>
      </c>
      <c r="J177" s="53" t="s">
        <v>964</v>
      </c>
      <c r="K177" s="53">
        <v>31.144415219581099</v>
      </c>
      <c r="L177" s="53" t="s">
        <v>964</v>
      </c>
      <c r="M177" s="43" t="s">
        <v>727</v>
      </c>
      <c r="N177" s="43" t="s">
        <v>350</v>
      </c>
      <c r="O177" s="43" t="s">
        <v>11</v>
      </c>
      <c r="P177" s="43" t="s">
        <v>351</v>
      </c>
      <c r="Q177" s="43" t="s">
        <v>725</v>
      </c>
      <c r="R177" s="43" t="s">
        <v>698</v>
      </c>
      <c r="S177" s="43" t="s">
        <v>934</v>
      </c>
      <c r="V177" s="42" t="s">
        <v>1148</v>
      </c>
      <c r="W177"/>
    </row>
    <row r="178" spans="1:23" s="39" customFormat="1" x14ac:dyDescent="0.35">
      <c r="A178" s="43" t="s">
        <v>497</v>
      </c>
      <c r="B178" s="54">
        <v>24009</v>
      </c>
      <c r="C178" s="54" t="s">
        <v>12</v>
      </c>
      <c r="D178" s="53">
        <v>2.09676142</v>
      </c>
      <c r="E178" s="53">
        <f>SUMIFS('Ratios_MARAMA-VA'!T:T, 'Ratios_MARAMA-VA'!AA:AA, V178)</f>
        <v>0</v>
      </c>
      <c r="F178" s="53">
        <f>SUMIFS('Ratios_MARAMA-VA'!J:J, 'Ratios_MARAMA-VA'!AA:AA, V178)</f>
        <v>0</v>
      </c>
      <c r="G178" s="53" t="s">
        <v>963</v>
      </c>
      <c r="H178" s="53" t="s">
        <v>963</v>
      </c>
      <c r="I178" s="53">
        <v>1.94755512671221</v>
      </c>
      <c r="J178" s="53" t="s">
        <v>964</v>
      </c>
      <c r="K178" s="53">
        <v>1.8556411555265</v>
      </c>
      <c r="L178" s="53" t="s">
        <v>964</v>
      </c>
      <c r="M178" s="43" t="s">
        <v>727</v>
      </c>
      <c r="N178" s="43" t="s">
        <v>350</v>
      </c>
      <c r="O178" s="43" t="s">
        <v>11</v>
      </c>
      <c r="P178" s="43" t="s">
        <v>351</v>
      </c>
      <c r="Q178" s="43" t="s">
        <v>725</v>
      </c>
      <c r="R178" s="43" t="s">
        <v>698</v>
      </c>
      <c r="S178" s="43" t="s">
        <v>934</v>
      </c>
      <c r="V178" s="42" t="s">
        <v>1149</v>
      </c>
      <c r="W178"/>
    </row>
    <row r="179" spans="1:23" s="39" customFormat="1" x14ac:dyDescent="0.35">
      <c r="A179" s="43" t="s">
        <v>497</v>
      </c>
      <c r="B179" s="54">
        <v>24009</v>
      </c>
      <c r="C179" s="54" t="s">
        <v>10</v>
      </c>
      <c r="D179" s="53">
        <v>9.4289970000000001E-2</v>
      </c>
      <c r="E179" s="53">
        <f>SUMIFS('Ratios_MARAMA-VA'!T:T, 'Ratios_MARAMA-VA'!AA:AA, V179)</f>
        <v>0</v>
      </c>
      <c r="F179" s="53">
        <f>SUMIFS('Ratios_MARAMA-VA'!J:J, 'Ratios_MARAMA-VA'!AA:AA, V179)</f>
        <v>0</v>
      </c>
      <c r="G179" s="53" t="s">
        <v>963</v>
      </c>
      <c r="H179" s="53" t="s">
        <v>963</v>
      </c>
      <c r="I179" s="53">
        <v>9.4127741466495496E-2</v>
      </c>
      <c r="J179" s="53" t="s">
        <v>964</v>
      </c>
      <c r="K179" s="53">
        <v>9.4678148794473893E-2</v>
      </c>
      <c r="L179" s="53" t="s">
        <v>964</v>
      </c>
      <c r="M179" s="43" t="s">
        <v>364</v>
      </c>
      <c r="N179" s="43" t="s">
        <v>350</v>
      </c>
      <c r="O179" s="43" t="s">
        <v>11</v>
      </c>
      <c r="P179" s="43" t="s">
        <v>351</v>
      </c>
      <c r="Q179" s="43" t="s">
        <v>363</v>
      </c>
      <c r="R179" s="43" t="s">
        <v>355</v>
      </c>
      <c r="S179" s="43" t="s">
        <v>934</v>
      </c>
      <c r="V179" s="42" t="s">
        <v>1150</v>
      </c>
      <c r="W179"/>
    </row>
    <row r="180" spans="1:23" s="39" customFormat="1" x14ac:dyDescent="0.35">
      <c r="A180" s="43" t="s">
        <v>497</v>
      </c>
      <c r="B180" s="54">
        <v>24009</v>
      </c>
      <c r="C180" s="54" t="s">
        <v>12</v>
      </c>
      <c r="D180" s="53">
        <v>9.8921800000000004E-3</v>
      </c>
      <c r="E180" s="53">
        <f>SUMIFS('Ratios_MARAMA-VA'!T:T, 'Ratios_MARAMA-VA'!AA:AA, V180)</f>
        <v>0</v>
      </c>
      <c r="F180" s="53">
        <f>SUMIFS('Ratios_MARAMA-VA'!J:J, 'Ratios_MARAMA-VA'!AA:AA, V180)</f>
        <v>0</v>
      </c>
      <c r="G180" s="53" t="s">
        <v>963</v>
      </c>
      <c r="H180" s="53" t="s">
        <v>963</v>
      </c>
      <c r="I180" s="53">
        <v>9.8751602273287001E-3</v>
      </c>
      <c r="J180" s="53" t="s">
        <v>964</v>
      </c>
      <c r="K180" s="53">
        <v>9.9329047399388994E-3</v>
      </c>
      <c r="L180" s="53" t="s">
        <v>964</v>
      </c>
      <c r="M180" s="43" t="s">
        <v>364</v>
      </c>
      <c r="N180" s="43" t="s">
        <v>350</v>
      </c>
      <c r="O180" s="43" t="s">
        <v>11</v>
      </c>
      <c r="P180" s="43" t="s">
        <v>351</v>
      </c>
      <c r="Q180" s="43" t="s">
        <v>363</v>
      </c>
      <c r="R180" s="43" t="s">
        <v>355</v>
      </c>
      <c r="S180" s="43" t="s">
        <v>934</v>
      </c>
      <c r="V180" s="42" t="s">
        <v>1151</v>
      </c>
      <c r="W180"/>
    </row>
    <row r="181" spans="1:23" s="39" customFormat="1" x14ac:dyDescent="0.35">
      <c r="A181" s="43" t="s">
        <v>497</v>
      </c>
      <c r="B181" s="54">
        <v>24009</v>
      </c>
      <c r="C181" s="54" t="s">
        <v>10</v>
      </c>
      <c r="D181" s="53">
        <v>1.37227458</v>
      </c>
      <c r="E181" s="53">
        <f>SUMIFS('Ratios_MARAMA-VA'!T:T, 'Ratios_MARAMA-VA'!AA:AA, V181)</f>
        <v>0</v>
      </c>
      <c r="F181" s="53">
        <f>SUMIFS('Ratios_MARAMA-VA'!J:J, 'Ratios_MARAMA-VA'!AA:AA, V181)</f>
        <v>0</v>
      </c>
      <c r="G181" s="53" t="s">
        <v>963</v>
      </c>
      <c r="H181" s="53" t="s">
        <v>963</v>
      </c>
      <c r="I181" s="53">
        <v>1.36991354316142</v>
      </c>
      <c r="J181" s="53" t="s">
        <v>964</v>
      </c>
      <c r="K181" s="53">
        <v>1.3779240450719701</v>
      </c>
      <c r="L181" s="53" t="s">
        <v>964</v>
      </c>
      <c r="M181" s="43" t="s">
        <v>362</v>
      </c>
      <c r="N181" s="43" t="s">
        <v>350</v>
      </c>
      <c r="O181" s="43" t="s">
        <v>11</v>
      </c>
      <c r="P181" s="43" t="s">
        <v>351</v>
      </c>
      <c r="Q181" s="43" t="s">
        <v>363</v>
      </c>
      <c r="R181" s="43" t="s">
        <v>353</v>
      </c>
      <c r="S181" s="43" t="s">
        <v>934</v>
      </c>
      <c r="V181" s="42" t="s">
        <v>1152</v>
      </c>
      <c r="W181"/>
    </row>
    <row r="182" spans="1:23" s="39" customFormat="1" x14ac:dyDescent="0.35">
      <c r="A182" s="43" t="s">
        <v>497</v>
      </c>
      <c r="B182" s="54">
        <v>24009</v>
      </c>
      <c r="C182" s="54" t="s">
        <v>12</v>
      </c>
      <c r="D182" s="53">
        <v>3.9455689999999898E-2</v>
      </c>
      <c r="E182" s="53">
        <f>SUMIFS('Ratios_MARAMA-VA'!T:T, 'Ratios_MARAMA-VA'!AA:AA, V182)</f>
        <v>0</v>
      </c>
      <c r="F182" s="53">
        <f>SUMIFS('Ratios_MARAMA-VA'!J:J, 'Ratios_MARAMA-VA'!AA:AA, V182)</f>
        <v>0</v>
      </c>
      <c r="G182" s="53" t="s">
        <v>963</v>
      </c>
      <c r="H182" s="53" t="s">
        <v>963</v>
      </c>
      <c r="I182" s="53">
        <v>3.9387805380595498E-2</v>
      </c>
      <c r="J182" s="53" t="s">
        <v>964</v>
      </c>
      <c r="K182" s="53">
        <v>3.9618123630844597E-2</v>
      </c>
      <c r="L182" s="53" t="s">
        <v>964</v>
      </c>
      <c r="M182" s="43" t="s">
        <v>362</v>
      </c>
      <c r="N182" s="43" t="s">
        <v>350</v>
      </c>
      <c r="O182" s="43" t="s">
        <v>11</v>
      </c>
      <c r="P182" s="43" t="s">
        <v>351</v>
      </c>
      <c r="Q182" s="43" t="s">
        <v>363</v>
      </c>
      <c r="R182" s="43" t="s">
        <v>353</v>
      </c>
      <c r="S182" s="43" t="s">
        <v>934</v>
      </c>
      <c r="V182" s="42" t="s">
        <v>1153</v>
      </c>
      <c r="W182"/>
    </row>
    <row r="183" spans="1:23" s="39" customFormat="1" x14ac:dyDescent="0.35">
      <c r="A183" s="43" t="s">
        <v>497</v>
      </c>
      <c r="B183" s="54">
        <v>24009</v>
      </c>
      <c r="C183" s="54" t="s">
        <v>10</v>
      </c>
      <c r="D183" s="53">
        <v>55.884444950000002</v>
      </c>
      <c r="E183" s="53">
        <f>SUMIFS('Ratios_MARAMA-VA'!T:T, 'Ratios_MARAMA-VA'!AA:AA, V183)</f>
        <v>0</v>
      </c>
      <c r="F183" s="53">
        <f>SUMIFS('Ratios_MARAMA-VA'!J:J, 'Ratios_MARAMA-VA'!AA:AA, V183)</f>
        <v>0</v>
      </c>
      <c r="G183" s="53" t="s">
        <v>963</v>
      </c>
      <c r="H183" s="53" t="s">
        <v>963</v>
      </c>
      <c r="I183" s="53">
        <v>55.788294197699102</v>
      </c>
      <c r="J183" s="53" t="s">
        <v>964</v>
      </c>
      <c r="K183" s="53">
        <v>56.114513497805802</v>
      </c>
      <c r="L183" s="53" t="s">
        <v>964</v>
      </c>
      <c r="M183" s="43" t="s">
        <v>367</v>
      </c>
      <c r="N183" s="43" t="s">
        <v>350</v>
      </c>
      <c r="O183" s="43" t="s">
        <v>11</v>
      </c>
      <c r="P183" s="43" t="s">
        <v>351</v>
      </c>
      <c r="Q183" s="43" t="s">
        <v>366</v>
      </c>
      <c r="R183" s="43" t="s">
        <v>355</v>
      </c>
      <c r="S183" s="43" t="s">
        <v>934</v>
      </c>
      <c r="V183" s="42" t="s">
        <v>1154</v>
      </c>
      <c r="W183"/>
    </row>
    <row r="184" spans="1:23" s="39" customFormat="1" x14ac:dyDescent="0.35">
      <c r="A184" s="43" t="s">
        <v>497</v>
      </c>
      <c r="B184" s="54">
        <v>24009</v>
      </c>
      <c r="C184" s="54" t="s">
        <v>12</v>
      </c>
      <c r="D184" s="53">
        <v>2.0071270700000001</v>
      </c>
      <c r="E184" s="53">
        <f>SUMIFS('Ratios_MARAMA-VA'!T:T, 'Ratios_MARAMA-VA'!AA:AA, V184)</f>
        <v>0</v>
      </c>
      <c r="F184" s="53">
        <f>SUMIFS('Ratios_MARAMA-VA'!J:J, 'Ratios_MARAMA-VA'!AA:AA, V184)</f>
        <v>0</v>
      </c>
      <c r="G184" s="53" t="s">
        <v>963</v>
      </c>
      <c r="H184" s="53" t="s">
        <v>963</v>
      </c>
      <c r="I184" s="53">
        <v>2.00367375167651</v>
      </c>
      <c r="J184" s="53" t="s">
        <v>964</v>
      </c>
      <c r="K184" s="53">
        <v>2.0153901351636501</v>
      </c>
      <c r="L184" s="53" t="s">
        <v>964</v>
      </c>
      <c r="M184" s="43" t="s">
        <v>367</v>
      </c>
      <c r="N184" s="43" t="s">
        <v>350</v>
      </c>
      <c r="O184" s="43" t="s">
        <v>11</v>
      </c>
      <c r="P184" s="43" t="s">
        <v>351</v>
      </c>
      <c r="Q184" s="43" t="s">
        <v>366</v>
      </c>
      <c r="R184" s="43" t="s">
        <v>355</v>
      </c>
      <c r="S184" s="43" t="s">
        <v>934</v>
      </c>
      <c r="V184" s="42" t="s">
        <v>1155</v>
      </c>
      <c r="W184"/>
    </row>
    <row r="185" spans="1:23" s="39" customFormat="1" x14ac:dyDescent="0.35">
      <c r="A185" s="43" t="s">
        <v>497</v>
      </c>
      <c r="B185" s="54">
        <v>24009</v>
      </c>
      <c r="C185" s="54" t="s">
        <v>10</v>
      </c>
      <c r="D185" s="53">
        <v>14.276500670000001</v>
      </c>
      <c r="E185" s="53">
        <f>SUMIFS('Ratios_MARAMA-VA'!T:T, 'Ratios_MARAMA-VA'!AA:AA, V185)</f>
        <v>0</v>
      </c>
      <c r="F185" s="53">
        <f>SUMIFS('Ratios_MARAMA-VA'!J:J, 'Ratios_MARAMA-VA'!AA:AA, V185)</f>
        <v>0</v>
      </c>
      <c r="G185" s="53" t="s">
        <v>963</v>
      </c>
      <c r="H185" s="53" t="s">
        <v>963</v>
      </c>
      <c r="I185" s="53">
        <v>14.2519375508552</v>
      </c>
      <c r="J185" s="53" t="s">
        <v>964</v>
      </c>
      <c r="K185" s="53">
        <v>14.3352750531013</v>
      </c>
      <c r="L185" s="53" t="s">
        <v>964</v>
      </c>
      <c r="M185" s="43" t="s">
        <v>365</v>
      </c>
      <c r="N185" s="43" t="s">
        <v>350</v>
      </c>
      <c r="O185" s="43" t="s">
        <v>11</v>
      </c>
      <c r="P185" s="43" t="s">
        <v>351</v>
      </c>
      <c r="Q185" s="43" t="s">
        <v>366</v>
      </c>
      <c r="R185" s="43" t="s">
        <v>353</v>
      </c>
      <c r="S185" s="43" t="s">
        <v>934</v>
      </c>
      <c r="V185" s="42" t="s">
        <v>1156</v>
      </c>
      <c r="W185"/>
    </row>
    <row r="186" spans="1:23" s="39" customFormat="1" x14ac:dyDescent="0.35">
      <c r="A186" s="43" t="s">
        <v>497</v>
      </c>
      <c r="B186" s="54">
        <v>24009</v>
      </c>
      <c r="C186" s="54" t="s">
        <v>12</v>
      </c>
      <c r="D186" s="53">
        <v>0.41380471000000002</v>
      </c>
      <c r="E186" s="53">
        <f>SUMIFS('Ratios_MARAMA-VA'!T:T, 'Ratios_MARAMA-VA'!AA:AA, V186)</f>
        <v>0</v>
      </c>
      <c r="F186" s="53">
        <f>SUMIFS('Ratios_MARAMA-VA'!J:J, 'Ratios_MARAMA-VA'!AA:AA, V186)</f>
        <v>0</v>
      </c>
      <c r="G186" s="53" t="s">
        <v>963</v>
      </c>
      <c r="H186" s="53" t="s">
        <v>963</v>
      </c>
      <c r="I186" s="53">
        <v>0.41309274740991297</v>
      </c>
      <c r="J186" s="53" t="s">
        <v>964</v>
      </c>
      <c r="K186" s="53">
        <v>0.41550828688601998</v>
      </c>
      <c r="L186" s="53" t="s">
        <v>964</v>
      </c>
      <c r="M186" s="43" t="s">
        <v>365</v>
      </c>
      <c r="N186" s="43" t="s">
        <v>350</v>
      </c>
      <c r="O186" s="43" t="s">
        <v>11</v>
      </c>
      <c r="P186" s="43" t="s">
        <v>351</v>
      </c>
      <c r="Q186" s="43" t="s">
        <v>366</v>
      </c>
      <c r="R186" s="43" t="s">
        <v>353</v>
      </c>
      <c r="S186" s="43" t="s">
        <v>934</v>
      </c>
      <c r="V186" s="42" t="s">
        <v>1157</v>
      </c>
      <c r="W186"/>
    </row>
    <row r="187" spans="1:23" s="39" customFormat="1" x14ac:dyDescent="0.35">
      <c r="A187" s="43" t="s">
        <v>497</v>
      </c>
      <c r="B187" s="54">
        <v>24009</v>
      </c>
      <c r="C187" s="54" t="s">
        <v>10</v>
      </c>
      <c r="D187" s="53">
        <v>0.43997014000000001</v>
      </c>
      <c r="E187" s="53">
        <f>SUMIFS('Ratios_MARAMA-VA'!T:T, 'Ratios_MARAMA-VA'!AA:AA, V187)</f>
        <v>0</v>
      </c>
      <c r="F187" s="53">
        <f>SUMIFS('Ratios_MARAMA-VA'!J:J, 'Ratios_MARAMA-VA'!AA:AA, V187)</f>
        <v>0</v>
      </c>
      <c r="G187" s="53" t="s">
        <v>963</v>
      </c>
      <c r="H187" s="53" t="s">
        <v>963</v>
      </c>
      <c r="I187" s="53">
        <v>0.37625782517254303</v>
      </c>
      <c r="J187" s="53" t="s">
        <v>964</v>
      </c>
      <c r="K187" s="53">
        <v>0.35418773707427498</v>
      </c>
      <c r="L187" s="53" t="s">
        <v>964</v>
      </c>
      <c r="M187" s="43" t="s">
        <v>730</v>
      </c>
      <c r="N187" s="43" t="s">
        <v>350</v>
      </c>
      <c r="O187" s="43" t="s">
        <v>11</v>
      </c>
      <c r="P187" s="43" t="s">
        <v>351</v>
      </c>
      <c r="Q187" s="43" t="s">
        <v>366</v>
      </c>
      <c r="R187" s="43" t="s">
        <v>700</v>
      </c>
      <c r="S187" s="43" t="s">
        <v>934</v>
      </c>
      <c r="V187" s="42" t="s">
        <v>1158</v>
      </c>
      <c r="W187"/>
    </row>
    <row r="188" spans="1:23" s="39" customFormat="1" x14ac:dyDescent="0.35">
      <c r="A188" s="43" t="s">
        <v>497</v>
      </c>
      <c r="B188" s="54">
        <v>24009</v>
      </c>
      <c r="C188" s="54" t="s">
        <v>12</v>
      </c>
      <c r="D188" s="53">
        <v>3.050541E-2</v>
      </c>
      <c r="E188" s="53">
        <f>SUMIFS('Ratios_MARAMA-VA'!T:T, 'Ratios_MARAMA-VA'!AA:AA, V188)</f>
        <v>0</v>
      </c>
      <c r="F188" s="53">
        <f>SUMIFS('Ratios_MARAMA-VA'!J:J, 'Ratios_MARAMA-VA'!AA:AA, V188)</f>
        <v>0</v>
      </c>
      <c r="G188" s="53" t="s">
        <v>963</v>
      </c>
      <c r="H188" s="53" t="s">
        <v>963</v>
      </c>
      <c r="I188" s="53">
        <v>3.04529245879432E-2</v>
      </c>
      <c r="J188" s="53" t="s">
        <v>964</v>
      </c>
      <c r="K188" s="53">
        <v>3.0630996563223201E-2</v>
      </c>
      <c r="L188" s="53" t="s">
        <v>964</v>
      </c>
      <c r="M188" s="43" t="s">
        <v>730</v>
      </c>
      <c r="N188" s="43" t="s">
        <v>350</v>
      </c>
      <c r="O188" s="43" t="s">
        <v>11</v>
      </c>
      <c r="P188" s="43" t="s">
        <v>351</v>
      </c>
      <c r="Q188" s="43" t="s">
        <v>366</v>
      </c>
      <c r="R188" s="43" t="s">
        <v>700</v>
      </c>
      <c r="S188" s="43" t="s">
        <v>934</v>
      </c>
      <c r="V188" s="42" t="s">
        <v>1159</v>
      </c>
      <c r="W188"/>
    </row>
    <row r="189" spans="1:23" s="39" customFormat="1" x14ac:dyDescent="0.35">
      <c r="A189" s="43" t="s">
        <v>497</v>
      </c>
      <c r="B189" s="54">
        <v>24009</v>
      </c>
      <c r="C189" s="54" t="s">
        <v>10</v>
      </c>
      <c r="D189" s="53">
        <v>2.8706000000000001E-3</v>
      </c>
      <c r="E189" s="53">
        <f>SUMIFS('Ratios_MARAMA-VA'!T:T, 'Ratios_MARAMA-VA'!AA:AA, V189)</f>
        <v>0</v>
      </c>
      <c r="F189" s="53">
        <f>SUMIFS('Ratios_MARAMA-VA'!J:J, 'Ratios_MARAMA-VA'!AA:AA, V189)</f>
        <v>0</v>
      </c>
      <c r="G189" s="53" t="s">
        <v>963</v>
      </c>
      <c r="H189" s="53" t="s">
        <v>963</v>
      </c>
      <c r="I189" s="53">
        <v>2.4549068555883E-3</v>
      </c>
      <c r="J189" s="53" t="s">
        <v>964</v>
      </c>
      <c r="K189" s="53">
        <v>2.3109098223012998E-3</v>
      </c>
      <c r="L189" s="53" t="s">
        <v>964</v>
      </c>
      <c r="M189" s="43" t="s">
        <v>729</v>
      </c>
      <c r="N189" s="43" t="s">
        <v>350</v>
      </c>
      <c r="O189" s="43" t="s">
        <v>11</v>
      </c>
      <c r="P189" s="43" t="s">
        <v>351</v>
      </c>
      <c r="Q189" s="43" t="s">
        <v>366</v>
      </c>
      <c r="R189" s="43" t="s">
        <v>698</v>
      </c>
      <c r="S189" s="43" t="s">
        <v>934</v>
      </c>
      <c r="V189" s="42" t="s">
        <v>1160</v>
      </c>
      <c r="W189"/>
    </row>
    <row r="190" spans="1:23" s="39" customFormat="1" x14ac:dyDescent="0.35">
      <c r="A190" s="43" t="s">
        <v>497</v>
      </c>
      <c r="B190" s="54">
        <v>24009</v>
      </c>
      <c r="C190" s="54" t="s">
        <v>10</v>
      </c>
      <c r="D190" s="53">
        <v>2.3712245799999998</v>
      </c>
      <c r="E190" s="53">
        <f>SUMIFS('Ratios_MARAMA-VA'!T:T, 'Ratios_MARAMA-VA'!AA:AA, V190)</f>
        <v>0</v>
      </c>
      <c r="F190" s="53">
        <f>SUMIFS('Ratios_MARAMA-VA'!J:J, 'Ratios_MARAMA-VA'!AA:AA, V190)</f>
        <v>0</v>
      </c>
      <c r="G190" s="53" t="s">
        <v>963</v>
      </c>
      <c r="H190" s="53" t="s">
        <v>963</v>
      </c>
      <c r="I190" s="53">
        <v>2.0278462612632699</v>
      </c>
      <c r="J190" s="53" t="s">
        <v>964</v>
      </c>
      <c r="K190" s="53">
        <v>1.9088992450376301</v>
      </c>
      <c r="L190" s="53" t="s">
        <v>964</v>
      </c>
      <c r="M190" s="43" t="s">
        <v>709</v>
      </c>
      <c r="N190" s="43" t="s">
        <v>350</v>
      </c>
      <c r="O190" s="43" t="s">
        <v>11</v>
      </c>
      <c r="P190" s="43" t="s">
        <v>351</v>
      </c>
      <c r="Q190" s="43" t="s">
        <v>708</v>
      </c>
      <c r="R190" s="43" t="s">
        <v>700</v>
      </c>
      <c r="S190" s="43" t="s">
        <v>934</v>
      </c>
      <c r="V190" s="42" t="s">
        <v>1161</v>
      </c>
      <c r="W190"/>
    </row>
    <row r="191" spans="1:23" s="39" customFormat="1" x14ac:dyDescent="0.35">
      <c r="A191" s="43" t="s">
        <v>497</v>
      </c>
      <c r="B191" s="54">
        <v>24009</v>
      </c>
      <c r="C191" s="54" t="s">
        <v>12</v>
      </c>
      <c r="D191" s="53">
        <v>9.7148369999999998E-2</v>
      </c>
      <c r="E191" s="53">
        <f>SUMIFS('Ratios_MARAMA-VA'!T:T, 'Ratios_MARAMA-VA'!AA:AA, V191)</f>
        <v>0</v>
      </c>
      <c r="F191" s="53">
        <f>SUMIFS('Ratios_MARAMA-VA'!J:J, 'Ratios_MARAMA-VA'!AA:AA, V191)</f>
        <v>0</v>
      </c>
      <c r="G191" s="53" t="s">
        <v>963</v>
      </c>
      <c r="H191" s="53" t="s">
        <v>963</v>
      </c>
      <c r="I191" s="53">
        <v>9.69812235092605E-2</v>
      </c>
      <c r="J191" s="53" t="s">
        <v>964</v>
      </c>
      <c r="K191" s="53">
        <v>9.7548316432814794E-2</v>
      </c>
      <c r="L191" s="53" t="s">
        <v>964</v>
      </c>
      <c r="M191" s="43" t="s">
        <v>709</v>
      </c>
      <c r="N191" s="43" t="s">
        <v>350</v>
      </c>
      <c r="O191" s="43" t="s">
        <v>11</v>
      </c>
      <c r="P191" s="43" t="s">
        <v>351</v>
      </c>
      <c r="Q191" s="43" t="s">
        <v>708</v>
      </c>
      <c r="R191" s="43" t="s">
        <v>700</v>
      </c>
      <c r="S191" s="43" t="s">
        <v>934</v>
      </c>
      <c r="V191" s="42" t="s">
        <v>1162</v>
      </c>
      <c r="W191"/>
    </row>
    <row r="192" spans="1:23" s="39" customFormat="1" x14ac:dyDescent="0.35">
      <c r="A192" s="43" t="s">
        <v>497</v>
      </c>
      <c r="B192" s="54">
        <v>24009</v>
      </c>
      <c r="C192" s="54" t="s">
        <v>10</v>
      </c>
      <c r="D192" s="53">
        <v>2.00761733</v>
      </c>
      <c r="E192" s="53">
        <f>SUMIFS('Ratios_MARAMA-VA'!T:T, 'Ratios_MARAMA-VA'!AA:AA, V192)</f>
        <v>0</v>
      </c>
      <c r="F192" s="53">
        <f>SUMIFS('Ratios_MARAMA-VA'!J:J, 'Ratios_MARAMA-VA'!AA:AA, V192)</f>
        <v>0</v>
      </c>
      <c r="G192" s="53" t="s">
        <v>963</v>
      </c>
      <c r="H192" s="53" t="s">
        <v>963</v>
      </c>
      <c r="I192" s="53">
        <v>1.7168931745334099</v>
      </c>
      <c r="J192" s="53" t="s">
        <v>964</v>
      </c>
      <c r="K192" s="53">
        <v>1.61618567801851</v>
      </c>
      <c r="L192" s="53" t="s">
        <v>964</v>
      </c>
      <c r="M192" s="43" t="s">
        <v>707</v>
      </c>
      <c r="N192" s="43" t="s">
        <v>350</v>
      </c>
      <c r="O192" s="43" t="s">
        <v>11</v>
      </c>
      <c r="P192" s="43" t="s">
        <v>351</v>
      </c>
      <c r="Q192" s="43" t="s">
        <v>708</v>
      </c>
      <c r="R192" s="43" t="s">
        <v>698</v>
      </c>
      <c r="S192" s="43" t="s">
        <v>934</v>
      </c>
      <c r="V192" s="42" t="s">
        <v>1163</v>
      </c>
      <c r="W192"/>
    </row>
    <row r="193" spans="1:23" s="39" customFormat="1" x14ac:dyDescent="0.35">
      <c r="A193" s="43" t="s">
        <v>497</v>
      </c>
      <c r="B193" s="54">
        <v>24009</v>
      </c>
      <c r="C193" s="54" t="s">
        <v>12</v>
      </c>
      <c r="D193" s="53">
        <v>6.1302389999999998E-2</v>
      </c>
      <c r="E193" s="53">
        <f>SUMIFS('Ratios_MARAMA-VA'!T:T, 'Ratios_MARAMA-VA'!AA:AA, V193)</f>
        <v>0</v>
      </c>
      <c r="F193" s="53">
        <f>SUMIFS('Ratios_MARAMA-VA'!J:J, 'Ratios_MARAMA-VA'!AA:AA, V193)</f>
        <v>0</v>
      </c>
      <c r="G193" s="53" t="s">
        <v>963</v>
      </c>
      <c r="H193" s="53" t="s">
        <v>963</v>
      </c>
      <c r="I193" s="53">
        <v>6.11969175215379E-2</v>
      </c>
      <c r="J193" s="53" t="s">
        <v>964</v>
      </c>
      <c r="K193" s="53">
        <v>6.1554763479900097E-2</v>
      </c>
      <c r="L193" s="53" t="s">
        <v>964</v>
      </c>
      <c r="M193" s="43" t="s">
        <v>707</v>
      </c>
      <c r="N193" s="43" t="s">
        <v>350</v>
      </c>
      <c r="O193" s="43" t="s">
        <v>11</v>
      </c>
      <c r="P193" s="43" t="s">
        <v>351</v>
      </c>
      <c r="Q193" s="43" t="s">
        <v>708</v>
      </c>
      <c r="R193" s="43" t="s">
        <v>698</v>
      </c>
      <c r="S193" s="43" t="s">
        <v>934</v>
      </c>
      <c r="V193" s="42" t="s">
        <v>1164</v>
      </c>
      <c r="W193"/>
    </row>
    <row r="194" spans="1:23" s="39" customFormat="1" x14ac:dyDescent="0.35">
      <c r="A194" s="43" t="s">
        <v>497</v>
      </c>
      <c r="B194" s="54">
        <v>24017</v>
      </c>
      <c r="C194" s="54" t="s">
        <v>10</v>
      </c>
      <c r="D194" s="53">
        <v>6.1095699999999999E-3</v>
      </c>
      <c r="E194" s="53">
        <f>SUMIFS('Ratios_MARAMA-VA'!T:T, 'Ratios_MARAMA-VA'!AA:AA, V194)</f>
        <v>0</v>
      </c>
      <c r="F194" s="53">
        <f>SUMIFS('Ratios_MARAMA-VA'!J:J, 'Ratios_MARAMA-VA'!AA:AA, V194)</f>
        <v>0</v>
      </c>
      <c r="G194" s="53" t="s">
        <v>963</v>
      </c>
      <c r="H194" s="53" t="s">
        <v>963</v>
      </c>
      <c r="I194" s="53">
        <v>6.0990583137469001E-3</v>
      </c>
      <c r="J194" s="53" t="s">
        <v>964</v>
      </c>
      <c r="K194" s="53">
        <v>6.1347222565690997E-3</v>
      </c>
      <c r="L194" s="53" t="s">
        <v>964</v>
      </c>
      <c r="M194" s="43" t="s">
        <v>716</v>
      </c>
      <c r="N194" s="43" t="s">
        <v>350</v>
      </c>
      <c r="O194" s="43" t="s">
        <v>11</v>
      </c>
      <c r="P194" s="43" t="s">
        <v>351</v>
      </c>
      <c r="Q194" s="43" t="s">
        <v>715</v>
      </c>
      <c r="R194" s="43" t="s">
        <v>355</v>
      </c>
      <c r="S194" s="43" t="s">
        <v>934</v>
      </c>
      <c r="V194" s="42" t="s">
        <v>1165</v>
      </c>
      <c r="W194"/>
    </row>
    <row r="195" spans="1:23" s="39" customFormat="1" x14ac:dyDescent="0.35">
      <c r="A195" s="43" t="s">
        <v>497</v>
      </c>
      <c r="B195" s="54">
        <v>24017</v>
      </c>
      <c r="C195" s="54" t="s">
        <v>12</v>
      </c>
      <c r="D195" s="53">
        <v>4.7530999999989998E-4</v>
      </c>
      <c r="E195" s="53">
        <f>SUMIFS('Ratios_MARAMA-VA'!T:T, 'Ratios_MARAMA-VA'!AA:AA, V195)</f>
        <v>0</v>
      </c>
      <c r="F195" s="53">
        <f>SUMIFS('Ratios_MARAMA-VA'!J:J, 'Ratios_MARAMA-VA'!AA:AA, V195)</f>
        <v>0</v>
      </c>
      <c r="G195" s="53" t="s">
        <v>963</v>
      </c>
      <c r="H195" s="53" t="s">
        <v>963</v>
      </c>
      <c r="I195" s="53">
        <v>4.7449221583620001E-4</v>
      </c>
      <c r="J195" s="53" t="s">
        <v>964</v>
      </c>
      <c r="K195" s="53">
        <v>4.7726678567709999E-4</v>
      </c>
      <c r="L195" s="53" t="s">
        <v>964</v>
      </c>
      <c r="M195" s="43" t="s">
        <v>716</v>
      </c>
      <c r="N195" s="43" t="s">
        <v>350</v>
      </c>
      <c r="O195" s="43" t="s">
        <v>11</v>
      </c>
      <c r="P195" s="43" t="s">
        <v>351</v>
      </c>
      <c r="Q195" s="43" t="s">
        <v>715</v>
      </c>
      <c r="R195" s="43" t="s">
        <v>355</v>
      </c>
      <c r="S195" s="43" t="s">
        <v>934</v>
      </c>
      <c r="V195" s="42" t="s">
        <v>1166</v>
      </c>
      <c r="W195"/>
    </row>
    <row r="196" spans="1:23" s="39" customFormat="1" x14ac:dyDescent="0.35">
      <c r="A196" s="43" t="s">
        <v>497</v>
      </c>
      <c r="B196" s="54">
        <v>24017</v>
      </c>
      <c r="C196" s="54" t="s">
        <v>10</v>
      </c>
      <c r="D196" s="53">
        <v>2.0608919999999999E-2</v>
      </c>
      <c r="E196" s="53">
        <f>SUMIFS('Ratios_MARAMA-VA'!T:T, 'Ratios_MARAMA-VA'!AA:AA, V196)</f>
        <v>0</v>
      </c>
      <c r="F196" s="53">
        <f>SUMIFS('Ratios_MARAMA-VA'!J:J, 'Ratios_MARAMA-VA'!AA:AA, V196)</f>
        <v>0</v>
      </c>
      <c r="G196" s="53" t="s">
        <v>963</v>
      </c>
      <c r="H196" s="53" t="s">
        <v>963</v>
      </c>
      <c r="I196" s="53">
        <v>2.05734617760901E-2</v>
      </c>
      <c r="J196" s="53" t="s">
        <v>964</v>
      </c>
      <c r="K196" s="53">
        <v>2.0693764079608899E-2</v>
      </c>
      <c r="L196" s="53" t="s">
        <v>964</v>
      </c>
      <c r="M196" s="43" t="s">
        <v>714</v>
      </c>
      <c r="N196" s="43" t="s">
        <v>350</v>
      </c>
      <c r="O196" s="43" t="s">
        <v>11</v>
      </c>
      <c r="P196" s="43" t="s">
        <v>351</v>
      </c>
      <c r="Q196" s="43" t="s">
        <v>715</v>
      </c>
      <c r="R196" s="43" t="s">
        <v>353</v>
      </c>
      <c r="S196" s="43" t="s">
        <v>934</v>
      </c>
      <c r="V196" s="42" t="s">
        <v>1167</v>
      </c>
      <c r="W196"/>
    </row>
    <row r="197" spans="1:23" s="39" customFormat="1" x14ac:dyDescent="0.35">
      <c r="A197" s="43" t="s">
        <v>497</v>
      </c>
      <c r="B197" s="54">
        <v>24017</v>
      </c>
      <c r="C197" s="54" t="s">
        <v>12</v>
      </c>
      <c r="D197" s="53">
        <v>5.4155000000000002E-4</v>
      </c>
      <c r="E197" s="53">
        <f>SUMIFS('Ratios_MARAMA-VA'!T:T, 'Ratios_MARAMA-VA'!AA:AA, V197)</f>
        <v>0</v>
      </c>
      <c r="F197" s="53">
        <f>SUMIFS('Ratios_MARAMA-VA'!J:J, 'Ratios_MARAMA-VA'!AA:AA, V197)</f>
        <v>0</v>
      </c>
      <c r="G197" s="53" t="s">
        <v>963</v>
      </c>
      <c r="H197" s="53" t="s">
        <v>963</v>
      </c>
      <c r="I197" s="53">
        <v>5.4061824806150003E-4</v>
      </c>
      <c r="J197" s="53" t="s">
        <v>964</v>
      </c>
      <c r="K197" s="53">
        <v>5.4377948661599998E-4</v>
      </c>
      <c r="L197" s="53" t="s">
        <v>964</v>
      </c>
      <c r="M197" s="43" t="s">
        <v>714</v>
      </c>
      <c r="N197" s="43" t="s">
        <v>350</v>
      </c>
      <c r="O197" s="43" t="s">
        <v>11</v>
      </c>
      <c r="P197" s="43" t="s">
        <v>351</v>
      </c>
      <c r="Q197" s="43" t="s">
        <v>715</v>
      </c>
      <c r="R197" s="43" t="s">
        <v>353</v>
      </c>
      <c r="S197" s="43" t="s">
        <v>934</v>
      </c>
      <c r="V197" s="42" t="s">
        <v>1168</v>
      </c>
      <c r="W197"/>
    </row>
    <row r="198" spans="1:23" s="39" customFormat="1" x14ac:dyDescent="0.35">
      <c r="A198" s="43" t="s">
        <v>497</v>
      </c>
      <c r="B198" s="54">
        <v>24017</v>
      </c>
      <c r="C198" s="54" t="s">
        <v>10</v>
      </c>
      <c r="D198" s="53">
        <v>0.55096743999999997</v>
      </c>
      <c r="E198" s="53">
        <f>SUMIFS('Ratios_MARAMA-VA'!T:T, 'Ratios_MARAMA-VA'!AA:AA, V198)</f>
        <v>0</v>
      </c>
      <c r="F198" s="53">
        <f>SUMIFS('Ratios_MARAMA-VA'!J:J, 'Ratios_MARAMA-VA'!AA:AA, V198)</f>
        <v>0</v>
      </c>
      <c r="G198" s="53" t="s">
        <v>963</v>
      </c>
      <c r="H198" s="53" t="s">
        <v>963</v>
      </c>
      <c r="I198" s="53">
        <v>0.66214498835491797</v>
      </c>
      <c r="J198" s="53" t="s">
        <v>964</v>
      </c>
      <c r="K198" s="53">
        <v>0.73731273349000903</v>
      </c>
      <c r="L198" s="53" t="s">
        <v>964</v>
      </c>
      <c r="M198" s="43" t="s">
        <v>354</v>
      </c>
      <c r="N198" s="43" t="s">
        <v>350</v>
      </c>
      <c r="O198" s="43" t="s">
        <v>11</v>
      </c>
      <c r="P198" s="43" t="s">
        <v>351</v>
      </c>
      <c r="Q198" s="43" t="s">
        <v>352</v>
      </c>
      <c r="R198" s="43" t="s">
        <v>355</v>
      </c>
      <c r="S198" s="43" t="s">
        <v>934</v>
      </c>
      <c r="V198" s="42" t="s">
        <v>1169</v>
      </c>
      <c r="W198"/>
    </row>
    <row r="199" spans="1:23" s="39" customFormat="1" x14ac:dyDescent="0.35">
      <c r="A199" s="43" t="s">
        <v>497</v>
      </c>
      <c r="B199" s="54">
        <v>24017</v>
      </c>
      <c r="C199" s="54" t="s">
        <v>12</v>
      </c>
      <c r="D199" s="53">
        <v>1.7333359999999898E-2</v>
      </c>
      <c r="E199" s="53">
        <f>SUMIFS('Ratios_MARAMA-VA'!T:T, 'Ratios_MARAMA-VA'!AA:AA, V199)</f>
        <v>0</v>
      </c>
      <c r="F199" s="53">
        <f>SUMIFS('Ratios_MARAMA-VA'!J:J, 'Ratios_MARAMA-VA'!AA:AA, V199)</f>
        <v>0</v>
      </c>
      <c r="G199" s="53" t="s">
        <v>963</v>
      </c>
      <c r="H199" s="53" t="s">
        <v>963</v>
      </c>
      <c r="I199" s="53">
        <v>2.0830990403627601E-2</v>
      </c>
      <c r="J199" s="53" t="s">
        <v>964</v>
      </c>
      <c r="K199" s="53">
        <v>2.3195757343058399E-2</v>
      </c>
      <c r="L199" s="53" t="s">
        <v>964</v>
      </c>
      <c r="M199" s="43" t="s">
        <v>354</v>
      </c>
      <c r="N199" s="43" t="s">
        <v>350</v>
      </c>
      <c r="O199" s="43" t="s">
        <v>11</v>
      </c>
      <c r="P199" s="43" t="s">
        <v>351</v>
      </c>
      <c r="Q199" s="43" t="s">
        <v>352</v>
      </c>
      <c r="R199" s="43" t="s">
        <v>355</v>
      </c>
      <c r="S199" s="43" t="s">
        <v>934</v>
      </c>
      <c r="V199" s="42" t="s">
        <v>1170</v>
      </c>
      <c r="W199"/>
    </row>
    <row r="200" spans="1:23" s="39" customFormat="1" x14ac:dyDescent="0.35">
      <c r="A200" s="43" t="s">
        <v>497</v>
      </c>
      <c r="B200" s="54">
        <v>24017</v>
      </c>
      <c r="C200" s="54" t="s">
        <v>10</v>
      </c>
      <c r="D200" s="53">
        <v>0.26195123999999997</v>
      </c>
      <c r="E200" s="53">
        <f>SUMIFS('Ratios_MARAMA-VA'!T:T, 'Ratios_MARAMA-VA'!AA:AA, V200)</f>
        <v>0</v>
      </c>
      <c r="F200" s="53">
        <f>SUMIFS('Ratios_MARAMA-VA'!J:J, 'Ratios_MARAMA-VA'!AA:AA, V200)</f>
        <v>0</v>
      </c>
      <c r="G200" s="53" t="s">
        <v>963</v>
      </c>
      <c r="H200" s="53" t="s">
        <v>963</v>
      </c>
      <c r="I200" s="53">
        <v>0.31480934836976299</v>
      </c>
      <c r="J200" s="53" t="s">
        <v>964</v>
      </c>
      <c r="K200" s="53">
        <v>0.35054700293269098</v>
      </c>
      <c r="L200" s="53" t="s">
        <v>964</v>
      </c>
      <c r="M200" s="43" t="s">
        <v>349</v>
      </c>
      <c r="N200" s="43" t="s">
        <v>350</v>
      </c>
      <c r="O200" s="43" t="s">
        <v>11</v>
      </c>
      <c r="P200" s="43" t="s">
        <v>351</v>
      </c>
      <c r="Q200" s="43" t="s">
        <v>352</v>
      </c>
      <c r="R200" s="43" t="s">
        <v>353</v>
      </c>
      <c r="S200" s="43" t="s">
        <v>934</v>
      </c>
      <c r="V200" s="42" t="s">
        <v>1171</v>
      </c>
      <c r="W200"/>
    </row>
    <row r="201" spans="1:23" s="39" customFormat="1" x14ac:dyDescent="0.35">
      <c r="A201" s="43" t="s">
        <v>497</v>
      </c>
      <c r="B201" s="54">
        <v>24017</v>
      </c>
      <c r="C201" s="54" t="s">
        <v>12</v>
      </c>
      <c r="D201" s="53">
        <v>8.0627199999999E-3</v>
      </c>
      <c r="E201" s="53">
        <f>SUMIFS('Ratios_MARAMA-VA'!T:T, 'Ratios_MARAMA-VA'!AA:AA, V201)</f>
        <v>0</v>
      </c>
      <c r="F201" s="53">
        <f>SUMIFS('Ratios_MARAMA-VA'!J:J, 'Ratios_MARAMA-VA'!AA:AA, V201)</f>
        <v>0</v>
      </c>
      <c r="G201" s="53" t="s">
        <v>963</v>
      </c>
      <c r="H201" s="53" t="s">
        <v>963</v>
      </c>
      <c r="I201" s="53">
        <v>9.6896644936201003E-3</v>
      </c>
      <c r="J201" s="53" t="s">
        <v>964</v>
      </c>
      <c r="K201" s="53">
        <v>1.07896505146735E-2</v>
      </c>
      <c r="L201" s="53" t="s">
        <v>964</v>
      </c>
      <c r="M201" s="43" t="s">
        <v>349</v>
      </c>
      <c r="N201" s="43" t="s">
        <v>350</v>
      </c>
      <c r="O201" s="43" t="s">
        <v>11</v>
      </c>
      <c r="P201" s="43" t="s">
        <v>351</v>
      </c>
      <c r="Q201" s="43" t="s">
        <v>352</v>
      </c>
      <c r="R201" s="43" t="s">
        <v>353</v>
      </c>
      <c r="S201" s="43" t="s">
        <v>934</v>
      </c>
      <c r="V201" s="42" t="s">
        <v>1172</v>
      </c>
      <c r="W201"/>
    </row>
    <row r="202" spans="1:23" s="39" customFormat="1" x14ac:dyDescent="0.35">
      <c r="A202" s="43" t="s">
        <v>497</v>
      </c>
      <c r="B202" s="54">
        <v>24017</v>
      </c>
      <c r="C202" s="54" t="s">
        <v>10</v>
      </c>
      <c r="D202" s="53">
        <v>3.0316273800000002</v>
      </c>
      <c r="E202" s="53">
        <f>SUMIFS('Ratios_MARAMA-VA'!T:T, 'Ratios_MARAMA-VA'!AA:AA, V202)</f>
        <v>0</v>
      </c>
      <c r="F202" s="53">
        <f>SUMIFS('Ratios_MARAMA-VA'!J:J, 'Ratios_MARAMA-VA'!AA:AA, V202)</f>
        <v>0</v>
      </c>
      <c r="G202" s="53" t="s">
        <v>963</v>
      </c>
      <c r="H202" s="53" t="s">
        <v>963</v>
      </c>
      <c r="I202" s="53">
        <v>3.02641138020714</v>
      </c>
      <c r="J202" s="53" t="s">
        <v>964</v>
      </c>
      <c r="K202" s="53">
        <v>3.04410817155888</v>
      </c>
      <c r="L202" s="53" t="s">
        <v>964</v>
      </c>
      <c r="M202" s="43" t="s">
        <v>358</v>
      </c>
      <c r="N202" s="43" t="s">
        <v>350</v>
      </c>
      <c r="O202" s="43" t="s">
        <v>11</v>
      </c>
      <c r="P202" s="43" t="s">
        <v>351</v>
      </c>
      <c r="Q202" s="43" t="s">
        <v>357</v>
      </c>
      <c r="R202" s="43" t="s">
        <v>355</v>
      </c>
      <c r="S202" s="43" t="s">
        <v>934</v>
      </c>
      <c r="V202" s="42" t="s">
        <v>1173</v>
      </c>
      <c r="W202"/>
    </row>
    <row r="203" spans="1:23" s="39" customFormat="1" x14ac:dyDescent="0.35">
      <c r="A203" s="43" t="s">
        <v>497</v>
      </c>
      <c r="B203" s="54">
        <v>24017</v>
      </c>
      <c r="C203" s="54" t="s">
        <v>12</v>
      </c>
      <c r="D203" s="53">
        <v>0.13793390999999999</v>
      </c>
      <c r="E203" s="53">
        <f>SUMIFS('Ratios_MARAMA-VA'!T:T, 'Ratios_MARAMA-VA'!AA:AA, V203)</f>
        <v>0</v>
      </c>
      <c r="F203" s="53">
        <f>SUMIFS('Ratios_MARAMA-VA'!J:J, 'Ratios_MARAMA-VA'!AA:AA, V203)</f>
        <v>0</v>
      </c>
      <c r="G203" s="53" t="s">
        <v>963</v>
      </c>
      <c r="H203" s="53" t="s">
        <v>963</v>
      </c>
      <c r="I203" s="53">
        <v>0.13769659084569499</v>
      </c>
      <c r="J203" s="53" t="s">
        <v>964</v>
      </c>
      <c r="K203" s="53">
        <v>0.13850176487259</v>
      </c>
      <c r="L203" s="53" t="s">
        <v>964</v>
      </c>
      <c r="M203" s="43" t="s">
        <v>358</v>
      </c>
      <c r="N203" s="43" t="s">
        <v>350</v>
      </c>
      <c r="O203" s="43" t="s">
        <v>11</v>
      </c>
      <c r="P203" s="43" t="s">
        <v>351</v>
      </c>
      <c r="Q203" s="43" t="s">
        <v>357</v>
      </c>
      <c r="R203" s="43" t="s">
        <v>355</v>
      </c>
      <c r="S203" s="43" t="s">
        <v>934</v>
      </c>
      <c r="V203" s="42" t="s">
        <v>1174</v>
      </c>
      <c r="W203"/>
    </row>
    <row r="204" spans="1:23" s="39" customFormat="1" x14ac:dyDescent="0.35">
      <c r="A204" s="43" t="s">
        <v>497</v>
      </c>
      <c r="B204" s="54">
        <v>24017</v>
      </c>
      <c r="C204" s="54" t="s">
        <v>10</v>
      </c>
      <c r="D204" s="53">
        <v>24.11929847</v>
      </c>
      <c r="E204" s="53">
        <f>SUMIFS('Ratios_MARAMA-VA'!T:T, 'Ratios_MARAMA-VA'!AA:AA, V204)</f>
        <v>0</v>
      </c>
      <c r="F204" s="53">
        <f>SUMIFS('Ratios_MARAMA-VA'!J:J, 'Ratios_MARAMA-VA'!AA:AA, V204)</f>
        <v>0</v>
      </c>
      <c r="G204" s="53" t="s">
        <v>963</v>
      </c>
      <c r="H204" s="53" t="s">
        <v>963</v>
      </c>
      <c r="I204" s="53">
        <v>24.077800541641999</v>
      </c>
      <c r="J204" s="53" t="s">
        <v>964</v>
      </c>
      <c r="K204" s="53">
        <v>24.218594293337802</v>
      </c>
      <c r="L204" s="53" t="s">
        <v>964</v>
      </c>
      <c r="M204" s="43" t="s">
        <v>356</v>
      </c>
      <c r="N204" s="43" t="s">
        <v>350</v>
      </c>
      <c r="O204" s="43" t="s">
        <v>11</v>
      </c>
      <c r="P204" s="43" t="s">
        <v>351</v>
      </c>
      <c r="Q204" s="43" t="s">
        <v>357</v>
      </c>
      <c r="R204" s="43" t="s">
        <v>353</v>
      </c>
      <c r="S204" s="43" t="s">
        <v>934</v>
      </c>
      <c r="V204" s="42" t="s">
        <v>1175</v>
      </c>
      <c r="W204"/>
    </row>
    <row r="205" spans="1:23" s="39" customFormat="1" x14ac:dyDescent="0.35">
      <c r="A205" s="43" t="s">
        <v>497</v>
      </c>
      <c r="B205" s="54">
        <v>24017</v>
      </c>
      <c r="C205" s="54" t="s">
        <v>12</v>
      </c>
      <c r="D205" s="53">
        <v>0.69347908999999996</v>
      </c>
      <c r="E205" s="53">
        <f>SUMIFS('Ratios_MARAMA-VA'!T:T, 'Ratios_MARAMA-VA'!AA:AA, V205)</f>
        <v>0</v>
      </c>
      <c r="F205" s="53">
        <f>SUMIFS('Ratios_MARAMA-VA'!J:J, 'Ratios_MARAMA-VA'!AA:AA, V205)</f>
        <v>0</v>
      </c>
      <c r="G205" s="53" t="s">
        <v>963</v>
      </c>
      <c r="H205" s="53" t="s">
        <v>963</v>
      </c>
      <c r="I205" s="53">
        <v>0.69228593980824005</v>
      </c>
      <c r="J205" s="53" t="s">
        <v>964</v>
      </c>
      <c r="K205" s="53">
        <v>0.69633404771341501</v>
      </c>
      <c r="L205" s="53" t="s">
        <v>964</v>
      </c>
      <c r="M205" s="43" t="s">
        <v>356</v>
      </c>
      <c r="N205" s="43" t="s">
        <v>350</v>
      </c>
      <c r="O205" s="43" t="s">
        <v>11</v>
      </c>
      <c r="P205" s="43" t="s">
        <v>351</v>
      </c>
      <c r="Q205" s="43" t="s">
        <v>357</v>
      </c>
      <c r="R205" s="43" t="s">
        <v>353</v>
      </c>
      <c r="S205" s="43" t="s">
        <v>934</v>
      </c>
      <c r="V205" s="42" t="s">
        <v>1176</v>
      </c>
      <c r="W205"/>
    </row>
    <row r="206" spans="1:23" s="39" customFormat="1" x14ac:dyDescent="0.35">
      <c r="A206" s="43" t="s">
        <v>497</v>
      </c>
      <c r="B206" s="54">
        <v>24017</v>
      </c>
      <c r="C206" s="54" t="s">
        <v>10</v>
      </c>
      <c r="D206" s="53">
        <v>3.3513519999999998E-2</v>
      </c>
      <c r="E206" s="53">
        <f>SUMIFS('Ratios_MARAMA-VA'!T:T, 'Ratios_MARAMA-VA'!AA:AA, V206)</f>
        <v>0</v>
      </c>
      <c r="F206" s="53">
        <f>SUMIFS('Ratios_MARAMA-VA'!J:J, 'Ratios_MARAMA-VA'!AA:AA, V206)</f>
        <v>0</v>
      </c>
      <c r="G206" s="53" t="s">
        <v>963</v>
      </c>
      <c r="H206" s="53" t="s">
        <v>963</v>
      </c>
      <c r="I206" s="53">
        <v>3.34558590504608E-2</v>
      </c>
      <c r="J206" s="53" t="s">
        <v>964</v>
      </c>
      <c r="K206" s="53">
        <v>3.3651490536973798E-2</v>
      </c>
      <c r="L206" s="53" t="s">
        <v>964</v>
      </c>
      <c r="M206" s="43" t="s">
        <v>361</v>
      </c>
      <c r="N206" s="43" t="s">
        <v>350</v>
      </c>
      <c r="O206" s="43" t="s">
        <v>11</v>
      </c>
      <c r="P206" s="43" t="s">
        <v>351</v>
      </c>
      <c r="Q206" s="43" t="s">
        <v>360</v>
      </c>
      <c r="R206" s="43" t="s">
        <v>355</v>
      </c>
      <c r="S206" s="43" t="s">
        <v>934</v>
      </c>
      <c r="V206" s="42" t="s">
        <v>1177</v>
      </c>
      <c r="W206"/>
    </row>
    <row r="207" spans="1:23" s="39" customFormat="1" x14ac:dyDescent="0.35">
      <c r="A207" s="43" t="s">
        <v>497</v>
      </c>
      <c r="B207" s="54">
        <v>24017</v>
      </c>
      <c r="C207" s="54" t="s">
        <v>12</v>
      </c>
      <c r="D207" s="53">
        <v>2.0859099999999998E-3</v>
      </c>
      <c r="E207" s="53">
        <f>SUMIFS('Ratios_MARAMA-VA'!T:T, 'Ratios_MARAMA-VA'!AA:AA, V207)</f>
        <v>0</v>
      </c>
      <c r="F207" s="53">
        <f>SUMIFS('Ratios_MARAMA-VA'!J:J, 'Ratios_MARAMA-VA'!AA:AA, V207)</f>
        <v>0</v>
      </c>
      <c r="G207" s="53" t="s">
        <v>963</v>
      </c>
      <c r="H207" s="53" t="s">
        <v>963</v>
      </c>
      <c r="I207" s="53">
        <v>2.0823211334390999E-3</v>
      </c>
      <c r="J207" s="53" t="s">
        <v>964</v>
      </c>
      <c r="K207" s="53">
        <v>2.0944974036140001E-3</v>
      </c>
      <c r="L207" s="53" t="s">
        <v>964</v>
      </c>
      <c r="M207" s="43" t="s">
        <v>361</v>
      </c>
      <c r="N207" s="43" t="s">
        <v>350</v>
      </c>
      <c r="O207" s="43" t="s">
        <v>11</v>
      </c>
      <c r="P207" s="43" t="s">
        <v>351</v>
      </c>
      <c r="Q207" s="43" t="s">
        <v>360</v>
      </c>
      <c r="R207" s="43" t="s">
        <v>355</v>
      </c>
      <c r="S207" s="43" t="s">
        <v>934</v>
      </c>
      <c r="V207" s="42" t="s">
        <v>1178</v>
      </c>
      <c r="W207"/>
    </row>
    <row r="208" spans="1:23" s="39" customFormat="1" x14ac:dyDescent="0.35">
      <c r="A208" s="43" t="s">
        <v>497</v>
      </c>
      <c r="B208" s="54">
        <v>24017</v>
      </c>
      <c r="C208" s="54" t="s">
        <v>10</v>
      </c>
      <c r="D208" s="53">
        <v>0.10221035000000001</v>
      </c>
      <c r="E208" s="53">
        <f>SUMIFS('Ratios_MARAMA-VA'!T:T, 'Ratios_MARAMA-VA'!AA:AA, V208)</f>
        <v>0</v>
      </c>
      <c r="F208" s="53">
        <f>SUMIFS('Ratios_MARAMA-VA'!J:J, 'Ratios_MARAMA-VA'!AA:AA, V208)</f>
        <v>0</v>
      </c>
      <c r="G208" s="53" t="s">
        <v>963</v>
      </c>
      <c r="H208" s="53" t="s">
        <v>963</v>
      </c>
      <c r="I208" s="53">
        <v>0.102034494230935</v>
      </c>
      <c r="J208" s="53" t="s">
        <v>964</v>
      </c>
      <c r="K208" s="53">
        <v>0.102631135905922</v>
      </c>
      <c r="L208" s="53" t="s">
        <v>964</v>
      </c>
      <c r="M208" s="43" t="s">
        <v>359</v>
      </c>
      <c r="N208" s="43" t="s">
        <v>350</v>
      </c>
      <c r="O208" s="43" t="s">
        <v>11</v>
      </c>
      <c r="P208" s="43" t="s">
        <v>351</v>
      </c>
      <c r="Q208" s="43" t="s">
        <v>360</v>
      </c>
      <c r="R208" s="43" t="s">
        <v>353</v>
      </c>
      <c r="S208" s="43" t="s">
        <v>934</v>
      </c>
      <c r="V208" s="42" t="s">
        <v>1179</v>
      </c>
      <c r="W208"/>
    </row>
    <row r="209" spans="1:23" s="39" customFormat="1" x14ac:dyDescent="0.35">
      <c r="A209" s="43" t="s">
        <v>497</v>
      </c>
      <c r="B209" s="54">
        <v>24017</v>
      </c>
      <c r="C209" s="54" t="s">
        <v>12</v>
      </c>
      <c r="D209" s="53">
        <v>3.12269E-3</v>
      </c>
      <c r="E209" s="53">
        <f>SUMIFS('Ratios_MARAMA-VA'!T:T, 'Ratios_MARAMA-VA'!AA:AA, V209)</f>
        <v>0</v>
      </c>
      <c r="F209" s="53">
        <f>SUMIFS('Ratios_MARAMA-VA'!J:J, 'Ratios_MARAMA-VA'!AA:AA, V209)</f>
        <v>0</v>
      </c>
      <c r="G209" s="53" t="s">
        <v>963</v>
      </c>
      <c r="H209" s="53" t="s">
        <v>963</v>
      </c>
      <c r="I209" s="53">
        <v>3.1173173244193001E-3</v>
      </c>
      <c r="J209" s="53" t="s">
        <v>964</v>
      </c>
      <c r="K209" s="53">
        <v>3.1355456837983998E-3</v>
      </c>
      <c r="L209" s="53" t="s">
        <v>964</v>
      </c>
      <c r="M209" s="43" t="s">
        <v>359</v>
      </c>
      <c r="N209" s="43" t="s">
        <v>350</v>
      </c>
      <c r="O209" s="43" t="s">
        <v>11</v>
      </c>
      <c r="P209" s="43" t="s">
        <v>351</v>
      </c>
      <c r="Q209" s="43" t="s">
        <v>360</v>
      </c>
      <c r="R209" s="43" t="s">
        <v>353</v>
      </c>
      <c r="S209" s="43" t="s">
        <v>934</v>
      </c>
      <c r="V209" s="42" t="s">
        <v>1180</v>
      </c>
      <c r="W209"/>
    </row>
    <row r="210" spans="1:23" s="39" customFormat="1" x14ac:dyDescent="0.35">
      <c r="A210" s="43" t="s">
        <v>497</v>
      </c>
      <c r="B210" s="54">
        <v>24017</v>
      </c>
      <c r="C210" s="54" t="s">
        <v>10</v>
      </c>
      <c r="D210" s="53">
        <v>0.24337856999999999</v>
      </c>
      <c r="E210" s="53">
        <f>SUMIFS('Ratios_MARAMA-VA'!T:T, 'Ratios_MARAMA-VA'!AA:AA, V210)</f>
        <v>0</v>
      </c>
      <c r="F210" s="53">
        <f>SUMIFS('Ratios_MARAMA-VA'!J:J, 'Ratios_MARAMA-VA'!AA:AA, V210)</f>
        <v>0</v>
      </c>
      <c r="G210" s="53" t="s">
        <v>963</v>
      </c>
      <c r="H210" s="53" t="s">
        <v>963</v>
      </c>
      <c r="I210" s="53">
        <v>0.242959830355714</v>
      </c>
      <c r="J210" s="53" t="s">
        <v>964</v>
      </c>
      <c r="K210" s="53">
        <v>0.24438052598644699</v>
      </c>
      <c r="L210" s="53" t="s">
        <v>964</v>
      </c>
      <c r="M210" s="43" t="s">
        <v>364</v>
      </c>
      <c r="N210" s="43" t="s">
        <v>350</v>
      </c>
      <c r="O210" s="43" t="s">
        <v>11</v>
      </c>
      <c r="P210" s="43" t="s">
        <v>351</v>
      </c>
      <c r="Q210" s="43" t="s">
        <v>363</v>
      </c>
      <c r="R210" s="43" t="s">
        <v>355</v>
      </c>
      <c r="S210" s="43" t="s">
        <v>934</v>
      </c>
      <c r="V210" s="42" t="s">
        <v>1181</v>
      </c>
      <c r="W210"/>
    </row>
    <row r="211" spans="1:23" s="39" customFormat="1" x14ac:dyDescent="0.35">
      <c r="A211" s="43" t="s">
        <v>497</v>
      </c>
      <c r="B211" s="54">
        <v>24017</v>
      </c>
      <c r="C211" s="54" t="s">
        <v>12</v>
      </c>
      <c r="D211" s="53">
        <v>2.194428E-2</v>
      </c>
      <c r="E211" s="53">
        <f>SUMIFS('Ratios_MARAMA-VA'!T:T, 'Ratios_MARAMA-VA'!AA:AA, V211)</f>
        <v>0</v>
      </c>
      <c r="F211" s="53">
        <f>SUMIFS('Ratios_MARAMA-VA'!J:J, 'Ratios_MARAMA-VA'!AA:AA, V211)</f>
        <v>0</v>
      </c>
      <c r="G211" s="53" t="s">
        <v>963</v>
      </c>
      <c r="H211" s="53" t="s">
        <v>963</v>
      </c>
      <c r="I211" s="53">
        <v>2.1906524251819701E-2</v>
      </c>
      <c r="J211" s="53" t="s">
        <v>964</v>
      </c>
      <c r="K211" s="53">
        <v>2.2034621572448801E-2</v>
      </c>
      <c r="L211" s="53" t="s">
        <v>964</v>
      </c>
      <c r="M211" s="43" t="s">
        <v>364</v>
      </c>
      <c r="N211" s="43" t="s">
        <v>350</v>
      </c>
      <c r="O211" s="43" t="s">
        <v>11</v>
      </c>
      <c r="P211" s="43" t="s">
        <v>351</v>
      </c>
      <c r="Q211" s="43" t="s">
        <v>363</v>
      </c>
      <c r="R211" s="43" t="s">
        <v>355</v>
      </c>
      <c r="S211" s="43" t="s">
        <v>934</v>
      </c>
      <c r="V211" s="42" t="s">
        <v>1182</v>
      </c>
      <c r="W211"/>
    </row>
    <row r="212" spans="1:23" s="39" customFormat="1" x14ac:dyDescent="0.35">
      <c r="A212" s="43" t="s">
        <v>497</v>
      </c>
      <c r="B212" s="54">
        <v>24017</v>
      </c>
      <c r="C212" s="54" t="s">
        <v>10</v>
      </c>
      <c r="D212" s="53">
        <v>0.44598922000000002</v>
      </c>
      <c r="E212" s="53">
        <f>SUMIFS('Ratios_MARAMA-VA'!T:T, 'Ratios_MARAMA-VA'!AA:AA, V212)</f>
        <v>0</v>
      </c>
      <c r="F212" s="53">
        <f>SUMIFS('Ratios_MARAMA-VA'!J:J, 'Ratios_MARAMA-VA'!AA:AA, V212)</f>
        <v>0</v>
      </c>
      <c r="G212" s="53" t="s">
        <v>963</v>
      </c>
      <c r="H212" s="53" t="s">
        <v>963</v>
      </c>
      <c r="I212" s="53">
        <v>0.445221883059291</v>
      </c>
      <c r="J212" s="53" t="s">
        <v>964</v>
      </c>
      <c r="K212" s="53">
        <v>0.44782529607222699</v>
      </c>
      <c r="L212" s="53" t="s">
        <v>964</v>
      </c>
      <c r="M212" s="43" t="s">
        <v>362</v>
      </c>
      <c r="N212" s="43" t="s">
        <v>350</v>
      </c>
      <c r="O212" s="43" t="s">
        <v>11</v>
      </c>
      <c r="P212" s="43" t="s">
        <v>351</v>
      </c>
      <c r="Q212" s="43" t="s">
        <v>363</v>
      </c>
      <c r="R212" s="43" t="s">
        <v>353</v>
      </c>
      <c r="S212" s="43" t="s">
        <v>934</v>
      </c>
      <c r="V212" s="42" t="s">
        <v>1183</v>
      </c>
      <c r="W212"/>
    </row>
    <row r="213" spans="1:23" s="39" customFormat="1" x14ac:dyDescent="0.35">
      <c r="A213" s="43" t="s">
        <v>497</v>
      </c>
      <c r="B213" s="54">
        <v>24017</v>
      </c>
      <c r="C213" s="54" t="s">
        <v>12</v>
      </c>
      <c r="D213" s="53">
        <v>1.28231E-2</v>
      </c>
      <c r="E213" s="53">
        <f>SUMIFS('Ratios_MARAMA-VA'!T:T, 'Ratios_MARAMA-VA'!AA:AA, V213)</f>
        <v>0</v>
      </c>
      <c r="F213" s="53">
        <f>SUMIFS('Ratios_MARAMA-VA'!J:J, 'Ratios_MARAMA-VA'!AA:AA, V213)</f>
        <v>0</v>
      </c>
      <c r="G213" s="53" t="s">
        <v>963</v>
      </c>
      <c r="H213" s="53" t="s">
        <v>963</v>
      </c>
      <c r="I213" s="53">
        <v>1.28010374974027E-2</v>
      </c>
      <c r="J213" s="53" t="s">
        <v>964</v>
      </c>
      <c r="K213" s="53">
        <v>1.28758909331117E-2</v>
      </c>
      <c r="L213" s="53" t="s">
        <v>964</v>
      </c>
      <c r="M213" s="43" t="s">
        <v>362</v>
      </c>
      <c r="N213" s="43" t="s">
        <v>350</v>
      </c>
      <c r="O213" s="43" t="s">
        <v>11</v>
      </c>
      <c r="P213" s="43" t="s">
        <v>351</v>
      </c>
      <c r="Q213" s="43" t="s">
        <v>363</v>
      </c>
      <c r="R213" s="43" t="s">
        <v>353</v>
      </c>
      <c r="S213" s="43" t="s">
        <v>934</v>
      </c>
      <c r="V213" s="42" t="s">
        <v>1184</v>
      </c>
      <c r="W213"/>
    </row>
    <row r="214" spans="1:23" s="39" customFormat="1" x14ac:dyDescent="0.35">
      <c r="A214" s="43" t="s">
        <v>497</v>
      </c>
      <c r="B214" s="54">
        <v>24017</v>
      </c>
      <c r="C214" s="54" t="s">
        <v>10</v>
      </c>
      <c r="D214" s="53">
        <v>18.641692710000001</v>
      </c>
      <c r="E214" s="53">
        <f>SUMIFS('Ratios_MARAMA-VA'!T:T, 'Ratios_MARAMA-VA'!AA:AA, V214)</f>
        <v>0</v>
      </c>
      <c r="F214" s="53">
        <f>SUMIFS('Ratios_MARAMA-VA'!J:J, 'Ratios_MARAMA-VA'!AA:AA, V214)</f>
        <v>0</v>
      </c>
      <c r="G214" s="53" t="s">
        <v>963</v>
      </c>
      <c r="H214" s="53" t="s">
        <v>963</v>
      </c>
      <c r="I214" s="53">
        <v>18.609619155724999</v>
      </c>
      <c r="J214" s="53" t="s">
        <v>964</v>
      </c>
      <c r="K214" s="53">
        <v>18.718437986333502</v>
      </c>
      <c r="L214" s="53" t="s">
        <v>964</v>
      </c>
      <c r="M214" s="43" t="s">
        <v>367</v>
      </c>
      <c r="N214" s="43" t="s">
        <v>350</v>
      </c>
      <c r="O214" s="43" t="s">
        <v>11</v>
      </c>
      <c r="P214" s="43" t="s">
        <v>351</v>
      </c>
      <c r="Q214" s="43" t="s">
        <v>366</v>
      </c>
      <c r="R214" s="43" t="s">
        <v>355</v>
      </c>
      <c r="S214" s="43" t="s">
        <v>934</v>
      </c>
      <c r="V214" s="42" t="s">
        <v>1185</v>
      </c>
      <c r="W214"/>
    </row>
    <row r="215" spans="1:23" s="39" customFormat="1" x14ac:dyDescent="0.35">
      <c r="A215" s="43" t="s">
        <v>497</v>
      </c>
      <c r="B215" s="54">
        <v>24017</v>
      </c>
      <c r="C215" s="54" t="s">
        <v>12</v>
      </c>
      <c r="D215" s="53">
        <v>1.0223813900000001</v>
      </c>
      <c r="E215" s="53">
        <f>SUMIFS('Ratios_MARAMA-VA'!T:T, 'Ratios_MARAMA-VA'!AA:AA, V215)</f>
        <v>0</v>
      </c>
      <c r="F215" s="53">
        <f>SUMIFS('Ratios_MARAMA-VA'!J:J, 'Ratios_MARAMA-VA'!AA:AA, V215)</f>
        <v>0</v>
      </c>
      <c r="G215" s="53" t="s">
        <v>963</v>
      </c>
      <c r="H215" s="53" t="s">
        <v>963</v>
      </c>
      <c r="I215" s="53">
        <v>1.02062235419183</v>
      </c>
      <c r="J215" s="53" t="s">
        <v>964</v>
      </c>
      <c r="K215" s="53">
        <v>1.0265903930939999</v>
      </c>
      <c r="L215" s="53" t="s">
        <v>964</v>
      </c>
      <c r="M215" s="43" t="s">
        <v>367</v>
      </c>
      <c r="N215" s="43" t="s">
        <v>350</v>
      </c>
      <c r="O215" s="43" t="s">
        <v>11</v>
      </c>
      <c r="P215" s="43" t="s">
        <v>351</v>
      </c>
      <c r="Q215" s="43" t="s">
        <v>366</v>
      </c>
      <c r="R215" s="43" t="s">
        <v>355</v>
      </c>
      <c r="S215" s="43" t="s">
        <v>934</v>
      </c>
      <c r="V215" s="42" t="s">
        <v>1186</v>
      </c>
      <c r="W215"/>
    </row>
    <row r="216" spans="1:23" s="39" customFormat="1" x14ac:dyDescent="0.35">
      <c r="A216" s="43" t="s">
        <v>497</v>
      </c>
      <c r="B216" s="54">
        <v>24017</v>
      </c>
      <c r="C216" s="54" t="s">
        <v>10</v>
      </c>
      <c r="D216" s="53">
        <v>13.345696200000001</v>
      </c>
      <c r="E216" s="53">
        <f>SUMIFS('Ratios_MARAMA-VA'!T:T, 'Ratios_MARAMA-VA'!AA:AA, V216)</f>
        <v>0</v>
      </c>
      <c r="F216" s="53">
        <f>SUMIFS('Ratios_MARAMA-VA'!J:J, 'Ratios_MARAMA-VA'!AA:AA, V216)</f>
        <v>0</v>
      </c>
      <c r="G216" s="53" t="s">
        <v>963</v>
      </c>
      <c r="H216" s="53" t="s">
        <v>963</v>
      </c>
      <c r="I216" s="53">
        <v>13.322734556008401</v>
      </c>
      <c r="J216" s="53" t="s">
        <v>964</v>
      </c>
      <c r="K216" s="53">
        <v>13.400638589549301</v>
      </c>
      <c r="L216" s="53" t="s">
        <v>964</v>
      </c>
      <c r="M216" s="43" t="s">
        <v>365</v>
      </c>
      <c r="N216" s="43" t="s">
        <v>350</v>
      </c>
      <c r="O216" s="43" t="s">
        <v>11</v>
      </c>
      <c r="P216" s="43" t="s">
        <v>351</v>
      </c>
      <c r="Q216" s="43" t="s">
        <v>366</v>
      </c>
      <c r="R216" s="43" t="s">
        <v>353</v>
      </c>
      <c r="S216" s="43" t="s">
        <v>934</v>
      </c>
      <c r="V216" s="42" t="s">
        <v>1187</v>
      </c>
      <c r="W216"/>
    </row>
    <row r="217" spans="1:23" s="39" customFormat="1" x14ac:dyDescent="0.35">
      <c r="A217" s="43" t="s">
        <v>497</v>
      </c>
      <c r="B217" s="54">
        <v>24017</v>
      </c>
      <c r="C217" s="54" t="s">
        <v>12</v>
      </c>
      <c r="D217" s="53">
        <v>0.38891186</v>
      </c>
      <c r="E217" s="53">
        <f>SUMIFS('Ratios_MARAMA-VA'!T:T, 'Ratios_MARAMA-VA'!AA:AA, V217)</f>
        <v>0</v>
      </c>
      <c r="F217" s="53">
        <f>SUMIFS('Ratios_MARAMA-VA'!J:J, 'Ratios_MARAMA-VA'!AA:AA, V217)</f>
        <v>0</v>
      </c>
      <c r="G217" s="53" t="s">
        <v>963</v>
      </c>
      <c r="H217" s="53" t="s">
        <v>963</v>
      </c>
      <c r="I217" s="53">
        <v>0.38824272625533701</v>
      </c>
      <c r="J217" s="53" t="s">
        <v>964</v>
      </c>
      <c r="K217" s="53">
        <v>0.390512956457783</v>
      </c>
      <c r="L217" s="53" t="s">
        <v>964</v>
      </c>
      <c r="M217" s="43" t="s">
        <v>365</v>
      </c>
      <c r="N217" s="43" t="s">
        <v>350</v>
      </c>
      <c r="O217" s="43" t="s">
        <v>11</v>
      </c>
      <c r="P217" s="43" t="s">
        <v>351</v>
      </c>
      <c r="Q217" s="43" t="s">
        <v>366</v>
      </c>
      <c r="R217" s="43" t="s">
        <v>353</v>
      </c>
      <c r="S217" s="43" t="s">
        <v>934</v>
      </c>
      <c r="V217" s="42" t="s">
        <v>1188</v>
      </c>
      <c r="W217"/>
    </row>
    <row r="218" spans="1:23" s="39" customFormat="1" x14ac:dyDescent="0.35">
      <c r="A218" s="43" t="s">
        <v>497</v>
      </c>
      <c r="B218" s="54">
        <v>24033</v>
      </c>
      <c r="C218" s="54" t="s">
        <v>10</v>
      </c>
      <c r="D218" s="53">
        <v>0.21783770999999999</v>
      </c>
      <c r="E218" s="53">
        <f>SUMIFS('Ratios_MARAMA-VA'!T:T, 'Ratios_MARAMA-VA'!AA:AA, V218)</f>
        <v>0</v>
      </c>
      <c r="F218" s="53">
        <f>SUMIFS('Ratios_MARAMA-VA'!J:J, 'Ratios_MARAMA-VA'!AA:AA, V218)</f>
        <v>0</v>
      </c>
      <c r="G218" s="53" t="s">
        <v>963</v>
      </c>
      <c r="H218" s="53" t="s">
        <v>963</v>
      </c>
      <c r="I218" s="53">
        <v>0.26179432300248501</v>
      </c>
      <c r="J218" s="53" t="s">
        <v>964</v>
      </c>
      <c r="K218" s="53">
        <v>0.29151362813255199</v>
      </c>
      <c r="L218" s="53" t="s">
        <v>964</v>
      </c>
      <c r="M218" s="43" t="s">
        <v>354</v>
      </c>
      <c r="N218" s="43" t="s">
        <v>350</v>
      </c>
      <c r="O218" s="43" t="s">
        <v>11</v>
      </c>
      <c r="P218" s="43" t="s">
        <v>351</v>
      </c>
      <c r="Q218" s="43" t="s">
        <v>352</v>
      </c>
      <c r="R218" s="43" t="s">
        <v>355</v>
      </c>
      <c r="S218" s="43" t="s">
        <v>934</v>
      </c>
      <c r="V218" s="42" t="s">
        <v>1189</v>
      </c>
      <c r="W218"/>
    </row>
    <row r="219" spans="1:23" s="39" customFormat="1" x14ac:dyDescent="0.35">
      <c r="A219" s="43" t="s">
        <v>497</v>
      </c>
      <c r="B219" s="54">
        <v>24033</v>
      </c>
      <c r="C219" s="54" t="s">
        <v>12</v>
      </c>
      <c r="D219" s="53">
        <v>8.4427199999999002E-3</v>
      </c>
      <c r="E219" s="53">
        <f>SUMIFS('Ratios_MARAMA-VA'!T:T, 'Ratios_MARAMA-VA'!AA:AA, V219)</f>
        <v>0</v>
      </c>
      <c r="F219" s="53">
        <f>SUMIFS('Ratios_MARAMA-VA'!J:J, 'Ratios_MARAMA-VA'!AA:AA, V219)</f>
        <v>0</v>
      </c>
      <c r="G219" s="53" t="s">
        <v>963</v>
      </c>
      <c r="H219" s="53" t="s">
        <v>963</v>
      </c>
      <c r="I219" s="53">
        <v>1.01463431960404E-2</v>
      </c>
      <c r="J219" s="53" t="s">
        <v>964</v>
      </c>
      <c r="K219" s="53">
        <v>1.12981721048538E-2</v>
      </c>
      <c r="L219" s="53" t="s">
        <v>964</v>
      </c>
      <c r="M219" s="43" t="s">
        <v>354</v>
      </c>
      <c r="N219" s="43" t="s">
        <v>350</v>
      </c>
      <c r="O219" s="43" t="s">
        <v>11</v>
      </c>
      <c r="P219" s="43" t="s">
        <v>351</v>
      </c>
      <c r="Q219" s="43" t="s">
        <v>352</v>
      </c>
      <c r="R219" s="43" t="s">
        <v>355</v>
      </c>
      <c r="S219" s="43" t="s">
        <v>934</v>
      </c>
      <c r="V219" s="42" t="s">
        <v>1190</v>
      </c>
      <c r="W219"/>
    </row>
    <row r="220" spans="1:23" s="39" customFormat="1" x14ac:dyDescent="0.35">
      <c r="A220" s="43" t="s">
        <v>497</v>
      </c>
      <c r="B220" s="54">
        <v>24033</v>
      </c>
      <c r="C220" s="54" t="s">
        <v>10</v>
      </c>
      <c r="D220" s="53">
        <v>0.39002747999999998</v>
      </c>
      <c r="E220" s="53">
        <f>SUMIFS('Ratios_MARAMA-VA'!T:T, 'Ratios_MARAMA-VA'!AA:AA, V220)</f>
        <v>0</v>
      </c>
      <c r="F220" s="53">
        <f>SUMIFS('Ratios_MARAMA-VA'!J:J, 'Ratios_MARAMA-VA'!AA:AA, V220)</f>
        <v>0</v>
      </c>
      <c r="G220" s="53" t="s">
        <v>963</v>
      </c>
      <c r="H220" s="53" t="s">
        <v>963</v>
      </c>
      <c r="I220" s="53">
        <v>0.46872958809090098</v>
      </c>
      <c r="J220" s="53" t="s">
        <v>964</v>
      </c>
      <c r="K220" s="53">
        <v>0.52194051143025799</v>
      </c>
      <c r="L220" s="53" t="s">
        <v>964</v>
      </c>
      <c r="M220" s="43" t="s">
        <v>349</v>
      </c>
      <c r="N220" s="43" t="s">
        <v>350</v>
      </c>
      <c r="O220" s="43" t="s">
        <v>11</v>
      </c>
      <c r="P220" s="43" t="s">
        <v>351</v>
      </c>
      <c r="Q220" s="43" t="s">
        <v>352</v>
      </c>
      <c r="R220" s="43" t="s">
        <v>353</v>
      </c>
      <c r="S220" s="43" t="s">
        <v>934</v>
      </c>
      <c r="V220" s="42" t="s">
        <v>1191</v>
      </c>
      <c r="W220"/>
    </row>
    <row r="221" spans="1:23" s="39" customFormat="1" x14ac:dyDescent="0.35">
      <c r="A221" s="43" t="s">
        <v>497</v>
      </c>
      <c r="B221" s="54">
        <v>24033</v>
      </c>
      <c r="C221" s="54" t="s">
        <v>12</v>
      </c>
      <c r="D221" s="53">
        <v>1.2004839999999999E-2</v>
      </c>
      <c r="E221" s="53">
        <f>SUMIFS('Ratios_MARAMA-VA'!T:T, 'Ratios_MARAMA-VA'!AA:AA, V221)</f>
        <v>0</v>
      </c>
      <c r="F221" s="53">
        <f>SUMIFS('Ratios_MARAMA-VA'!J:J, 'Ratios_MARAMA-VA'!AA:AA, V221)</f>
        <v>0</v>
      </c>
      <c r="G221" s="53" t="s">
        <v>963</v>
      </c>
      <c r="H221" s="53" t="s">
        <v>963</v>
      </c>
      <c r="I221" s="53">
        <v>1.4427249352525401E-2</v>
      </c>
      <c r="J221" s="53" t="s">
        <v>964</v>
      </c>
      <c r="K221" s="53">
        <v>1.6065053491201201E-2</v>
      </c>
      <c r="L221" s="53" t="s">
        <v>964</v>
      </c>
      <c r="M221" s="43" t="s">
        <v>349</v>
      </c>
      <c r="N221" s="43" t="s">
        <v>350</v>
      </c>
      <c r="O221" s="43" t="s">
        <v>11</v>
      </c>
      <c r="P221" s="43" t="s">
        <v>351</v>
      </c>
      <c r="Q221" s="43" t="s">
        <v>352</v>
      </c>
      <c r="R221" s="43" t="s">
        <v>353</v>
      </c>
      <c r="S221" s="43" t="s">
        <v>934</v>
      </c>
      <c r="V221" s="42" t="s">
        <v>1192</v>
      </c>
      <c r="W221"/>
    </row>
    <row r="222" spans="1:23" s="39" customFormat="1" x14ac:dyDescent="0.35">
      <c r="A222" s="43" t="s">
        <v>497</v>
      </c>
      <c r="B222" s="54">
        <v>24033</v>
      </c>
      <c r="C222" s="54" t="s">
        <v>10</v>
      </c>
      <c r="D222" s="53">
        <v>0.21555004999999999</v>
      </c>
      <c r="E222" s="53">
        <f>SUMIFS('Ratios_MARAMA-VA'!T:T, 'Ratios_MARAMA-VA'!AA:AA, V222)</f>
        <v>0</v>
      </c>
      <c r="F222" s="53">
        <f>SUMIFS('Ratios_MARAMA-VA'!J:J, 'Ratios_MARAMA-VA'!AA:AA, V222)</f>
        <v>0</v>
      </c>
      <c r="G222" s="53" t="s">
        <v>963</v>
      </c>
      <c r="H222" s="53" t="s">
        <v>963</v>
      </c>
      <c r="I222" s="53">
        <v>0.215179190103573</v>
      </c>
      <c r="J222" s="53" t="s">
        <v>964</v>
      </c>
      <c r="K222" s="53">
        <v>0.21643743980994301</v>
      </c>
      <c r="L222" s="53" t="s">
        <v>964</v>
      </c>
      <c r="M222" s="43" t="s">
        <v>358</v>
      </c>
      <c r="N222" s="43" t="s">
        <v>350</v>
      </c>
      <c r="O222" s="43" t="s">
        <v>11</v>
      </c>
      <c r="P222" s="43" t="s">
        <v>351</v>
      </c>
      <c r="Q222" s="43" t="s">
        <v>357</v>
      </c>
      <c r="R222" s="43" t="s">
        <v>355</v>
      </c>
      <c r="S222" s="43" t="s">
        <v>934</v>
      </c>
      <c r="V222" s="42" t="s">
        <v>1193</v>
      </c>
      <c r="W222"/>
    </row>
    <row r="223" spans="1:23" s="39" customFormat="1" x14ac:dyDescent="0.35">
      <c r="A223" s="43" t="s">
        <v>497</v>
      </c>
      <c r="B223" s="54">
        <v>24033</v>
      </c>
      <c r="C223" s="54" t="s">
        <v>12</v>
      </c>
      <c r="D223" s="53">
        <v>6.2444499999998997E-3</v>
      </c>
      <c r="E223" s="53">
        <f>SUMIFS('Ratios_MARAMA-VA'!T:T, 'Ratios_MARAMA-VA'!AA:AA, V223)</f>
        <v>0</v>
      </c>
      <c r="F223" s="53">
        <f>SUMIFS('Ratios_MARAMA-VA'!J:J, 'Ratios_MARAMA-VA'!AA:AA, V223)</f>
        <v>0</v>
      </c>
      <c r="G223" s="53" t="s">
        <v>963</v>
      </c>
      <c r="H223" s="53" t="s">
        <v>963</v>
      </c>
      <c r="I223" s="53">
        <v>6.2337062489303003E-3</v>
      </c>
      <c r="J223" s="53" t="s">
        <v>964</v>
      </c>
      <c r="K223" s="53">
        <v>6.2701575389158999E-3</v>
      </c>
      <c r="L223" s="53" t="s">
        <v>964</v>
      </c>
      <c r="M223" s="43" t="s">
        <v>358</v>
      </c>
      <c r="N223" s="43" t="s">
        <v>350</v>
      </c>
      <c r="O223" s="43" t="s">
        <v>11</v>
      </c>
      <c r="P223" s="43" t="s">
        <v>351</v>
      </c>
      <c r="Q223" s="43" t="s">
        <v>357</v>
      </c>
      <c r="R223" s="43" t="s">
        <v>355</v>
      </c>
      <c r="S223" s="43" t="s">
        <v>934</v>
      </c>
      <c r="V223" s="42" t="s">
        <v>1194</v>
      </c>
      <c r="W223"/>
    </row>
    <row r="224" spans="1:23" s="39" customFormat="1" x14ac:dyDescent="0.35">
      <c r="A224" s="43" t="s">
        <v>497</v>
      </c>
      <c r="B224" s="54">
        <v>24033</v>
      </c>
      <c r="C224" s="54" t="s">
        <v>10</v>
      </c>
      <c r="D224" s="53">
        <v>0.44515799</v>
      </c>
      <c r="E224" s="53">
        <f>SUMIFS('Ratios_MARAMA-VA'!T:T, 'Ratios_MARAMA-VA'!AA:AA, V224)</f>
        <v>0</v>
      </c>
      <c r="F224" s="53">
        <f>SUMIFS('Ratios_MARAMA-VA'!J:J, 'Ratios_MARAMA-VA'!AA:AA, V224)</f>
        <v>0</v>
      </c>
      <c r="G224" s="53" t="s">
        <v>963</v>
      </c>
      <c r="H224" s="53" t="s">
        <v>963</v>
      </c>
      <c r="I224" s="53">
        <v>0.44439208321378099</v>
      </c>
      <c r="J224" s="53" t="s">
        <v>964</v>
      </c>
      <c r="K224" s="53">
        <v>0.44699064401302702</v>
      </c>
      <c r="L224" s="53" t="s">
        <v>964</v>
      </c>
      <c r="M224" s="43" t="s">
        <v>356</v>
      </c>
      <c r="N224" s="43" t="s">
        <v>350</v>
      </c>
      <c r="O224" s="43" t="s">
        <v>11</v>
      </c>
      <c r="P224" s="43" t="s">
        <v>351</v>
      </c>
      <c r="Q224" s="43" t="s">
        <v>357</v>
      </c>
      <c r="R224" s="43" t="s">
        <v>353</v>
      </c>
      <c r="S224" s="43" t="s">
        <v>934</v>
      </c>
      <c r="V224" s="42" t="s">
        <v>1195</v>
      </c>
      <c r="W224"/>
    </row>
    <row r="225" spans="1:23" s="39" customFormat="1" x14ac:dyDescent="0.35">
      <c r="A225" s="43" t="s">
        <v>497</v>
      </c>
      <c r="B225" s="54">
        <v>24033</v>
      </c>
      <c r="C225" s="54" t="s">
        <v>12</v>
      </c>
      <c r="D225" s="53">
        <v>1.27992E-2</v>
      </c>
      <c r="E225" s="53">
        <f>SUMIFS('Ratios_MARAMA-VA'!T:T, 'Ratios_MARAMA-VA'!AA:AA, V225)</f>
        <v>0</v>
      </c>
      <c r="F225" s="53">
        <f>SUMIFS('Ratios_MARAMA-VA'!J:J, 'Ratios_MARAMA-VA'!AA:AA, V225)</f>
        <v>0</v>
      </c>
      <c r="G225" s="53" t="s">
        <v>963</v>
      </c>
      <c r="H225" s="53" t="s">
        <v>963</v>
      </c>
      <c r="I225" s="53">
        <v>1.27771786180223E-2</v>
      </c>
      <c r="J225" s="53" t="s">
        <v>964</v>
      </c>
      <c r="K225" s="53">
        <v>1.28518925401102E-2</v>
      </c>
      <c r="L225" s="53" t="s">
        <v>964</v>
      </c>
      <c r="M225" s="43" t="s">
        <v>356</v>
      </c>
      <c r="N225" s="43" t="s">
        <v>350</v>
      </c>
      <c r="O225" s="43" t="s">
        <v>11</v>
      </c>
      <c r="P225" s="43" t="s">
        <v>351</v>
      </c>
      <c r="Q225" s="43" t="s">
        <v>357</v>
      </c>
      <c r="R225" s="43" t="s">
        <v>353</v>
      </c>
      <c r="S225" s="43" t="s">
        <v>934</v>
      </c>
      <c r="V225" s="42" t="s">
        <v>1196</v>
      </c>
      <c r="W225"/>
    </row>
    <row r="226" spans="1:23" s="39" customFormat="1" x14ac:dyDescent="0.35">
      <c r="A226" s="43" t="s">
        <v>497</v>
      </c>
      <c r="B226" s="54">
        <v>24033</v>
      </c>
      <c r="C226" s="54" t="s">
        <v>10</v>
      </c>
      <c r="D226" s="53">
        <v>8.4783600000000008E-3</v>
      </c>
      <c r="E226" s="53">
        <f>SUMIFS('Ratios_MARAMA-VA'!T:T, 'Ratios_MARAMA-VA'!AA:AA, V226)</f>
        <v>0</v>
      </c>
      <c r="F226" s="53">
        <f>SUMIFS('Ratios_MARAMA-VA'!J:J, 'Ratios_MARAMA-VA'!AA:AA, V226)</f>
        <v>0</v>
      </c>
      <c r="G226" s="53" t="s">
        <v>963</v>
      </c>
      <c r="H226" s="53" t="s">
        <v>963</v>
      </c>
      <c r="I226" s="53">
        <v>8.4637727442258004E-3</v>
      </c>
      <c r="J226" s="53" t="s">
        <v>964</v>
      </c>
      <c r="K226" s="53">
        <v>8.5132642381061992E-3</v>
      </c>
      <c r="L226" s="53" t="s">
        <v>964</v>
      </c>
      <c r="M226" s="43" t="s">
        <v>361</v>
      </c>
      <c r="N226" s="43" t="s">
        <v>350</v>
      </c>
      <c r="O226" s="43" t="s">
        <v>11</v>
      </c>
      <c r="P226" s="43" t="s">
        <v>351</v>
      </c>
      <c r="Q226" s="43" t="s">
        <v>360</v>
      </c>
      <c r="R226" s="43" t="s">
        <v>355</v>
      </c>
      <c r="S226" s="43" t="s">
        <v>934</v>
      </c>
      <c r="V226" s="42" t="s">
        <v>1197</v>
      </c>
      <c r="W226"/>
    </row>
    <row r="227" spans="1:23" s="39" customFormat="1" x14ac:dyDescent="0.35">
      <c r="A227" s="43" t="s">
        <v>497</v>
      </c>
      <c r="B227" s="54">
        <v>24033</v>
      </c>
      <c r="C227" s="54" t="s">
        <v>10</v>
      </c>
      <c r="D227" s="53">
        <v>1.71485E-3</v>
      </c>
      <c r="E227" s="53">
        <f>SUMIFS('Ratios_MARAMA-VA'!T:T, 'Ratios_MARAMA-VA'!AA:AA, V227)</f>
        <v>0</v>
      </c>
      <c r="F227" s="53">
        <f>SUMIFS('Ratios_MARAMA-VA'!J:J, 'Ratios_MARAMA-VA'!AA:AA, V227)</f>
        <v>0</v>
      </c>
      <c r="G227" s="53" t="s">
        <v>963</v>
      </c>
      <c r="H227" s="53" t="s">
        <v>963</v>
      </c>
      <c r="I227" s="53">
        <v>1.7118995525591001E-3</v>
      </c>
      <c r="J227" s="53" t="s">
        <v>964</v>
      </c>
      <c r="K227" s="53">
        <v>1.7219098008006001E-3</v>
      </c>
      <c r="L227" s="53" t="s">
        <v>964</v>
      </c>
      <c r="M227" s="43" t="s">
        <v>359</v>
      </c>
      <c r="N227" s="43" t="s">
        <v>350</v>
      </c>
      <c r="O227" s="43" t="s">
        <v>11</v>
      </c>
      <c r="P227" s="43" t="s">
        <v>351</v>
      </c>
      <c r="Q227" s="43" t="s">
        <v>360</v>
      </c>
      <c r="R227" s="43" t="s">
        <v>353</v>
      </c>
      <c r="S227" s="43" t="s">
        <v>934</v>
      </c>
      <c r="V227" s="42" t="s">
        <v>1198</v>
      </c>
      <c r="W227"/>
    </row>
    <row r="228" spans="1:23" s="39" customFormat="1" x14ac:dyDescent="0.35">
      <c r="A228" s="43" t="s">
        <v>497</v>
      </c>
      <c r="B228" s="54">
        <v>24033</v>
      </c>
      <c r="C228" s="54" t="s">
        <v>10</v>
      </c>
      <c r="D228" s="53">
        <v>0.10351931</v>
      </c>
      <c r="E228" s="53">
        <f>SUMIFS('Ratios_MARAMA-VA'!T:T, 'Ratios_MARAMA-VA'!AA:AA, V228)</f>
        <v>0</v>
      </c>
      <c r="F228" s="53">
        <f>SUMIFS('Ratios_MARAMA-VA'!J:J, 'Ratios_MARAMA-VA'!AA:AA, V228)</f>
        <v>0</v>
      </c>
      <c r="G228" s="53" t="s">
        <v>963</v>
      </c>
      <c r="H228" s="53" t="s">
        <v>963</v>
      </c>
      <c r="I228" s="53">
        <v>0.103341202128604</v>
      </c>
      <c r="J228" s="53" t="s">
        <v>964</v>
      </c>
      <c r="K228" s="53">
        <v>0.103945484713605</v>
      </c>
      <c r="L228" s="53" t="s">
        <v>964</v>
      </c>
      <c r="M228" s="43" t="s">
        <v>364</v>
      </c>
      <c r="N228" s="43" t="s">
        <v>350</v>
      </c>
      <c r="O228" s="43" t="s">
        <v>11</v>
      </c>
      <c r="P228" s="43" t="s">
        <v>351</v>
      </c>
      <c r="Q228" s="43" t="s">
        <v>363</v>
      </c>
      <c r="R228" s="43" t="s">
        <v>355</v>
      </c>
      <c r="S228" s="43" t="s">
        <v>934</v>
      </c>
      <c r="V228" s="42" t="s">
        <v>1199</v>
      </c>
      <c r="W228"/>
    </row>
    <row r="229" spans="1:23" s="39" customFormat="1" x14ac:dyDescent="0.35">
      <c r="A229" s="43" t="s">
        <v>497</v>
      </c>
      <c r="B229" s="54">
        <v>24033</v>
      </c>
      <c r="C229" s="54" t="s">
        <v>12</v>
      </c>
      <c r="D229" s="53">
        <v>1.176252E-2</v>
      </c>
      <c r="E229" s="53">
        <f>SUMIFS('Ratios_MARAMA-VA'!T:T, 'Ratios_MARAMA-VA'!AA:AA, V229)</f>
        <v>0</v>
      </c>
      <c r="F229" s="53">
        <f>SUMIFS('Ratios_MARAMA-VA'!J:J, 'Ratios_MARAMA-VA'!AA:AA, V229)</f>
        <v>0</v>
      </c>
      <c r="G229" s="53" t="s">
        <v>963</v>
      </c>
      <c r="H229" s="53" t="s">
        <v>963</v>
      </c>
      <c r="I229" s="53">
        <v>1.1742282254989401E-2</v>
      </c>
      <c r="J229" s="53" t="s">
        <v>964</v>
      </c>
      <c r="K229" s="53">
        <v>1.18109446716122E-2</v>
      </c>
      <c r="L229" s="53" t="s">
        <v>964</v>
      </c>
      <c r="M229" s="43" t="s">
        <v>364</v>
      </c>
      <c r="N229" s="43" t="s">
        <v>350</v>
      </c>
      <c r="O229" s="43" t="s">
        <v>11</v>
      </c>
      <c r="P229" s="43" t="s">
        <v>351</v>
      </c>
      <c r="Q229" s="43" t="s">
        <v>363</v>
      </c>
      <c r="R229" s="43" t="s">
        <v>355</v>
      </c>
      <c r="S229" s="43" t="s">
        <v>934</v>
      </c>
      <c r="V229" s="42" t="s">
        <v>1200</v>
      </c>
      <c r="W229"/>
    </row>
    <row r="230" spans="1:23" s="39" customFormat="1" x14ac:dyDescent="0.35">
      <c r="A230" s="43" t="s">
        <v>497</v>
      </c>
      <c r="B230" s="54">
        <v>24033</v>
      </c>
      <c r="C230" s="54" t="s">
        <v>10</v>
      </c>
      <c r="D230" s="53">
        <v>0.33913178999999999</v>
      </c>
      <c r="E230" s="53">
        <f>SUMIFS('Ratios_MARAMA-VA'!T:T, 'Ratios_MARAMA-VA'!AA:AA, V230)</f>
        <v>0</v>
      </c>
      <c r="F230" s="53">
        <f>SUMIFS('Ratios_MARAMA-VA'!J:J, 'Ratios_MARAMA-VA'!AA:AA, V230)</f>
        <v>0</v>
      </c>
      <c r="G230" s="53" t="s">
        <v>963</v>
      </c>
      <c r="H230" s="53" t="s">
        <v>963</v>
      </c>
      <c r="I230" s="53">
        <v>0.33854830425961502</v>
      </c>
      <c r="J230" s="53" t="s">
        <v>964</v>
      </c>
      <c r="K230" s="53">
        <v>0.34052794877924297</v>
      </c>
      <c r="L230" s="53" t="s">
        <v>964</v>
      </c>
      <c r="M230" s="43" t="s">
        <v>362</v>
      </c>
      <c r="N230" s="43" t="s">
        <v>350</v>
      </c>
      <c r="O230" s="43" t="s">
        <v>11</v>
      </c>
      <c r="P230" s="43" t="s">
        <v>351</v>
      </c>
      <c r="Q230" s="43" t="s">
        <v>363</v>
      </c>
      <c r="R230" s="43" t="s">
        <v>353</v>
      </c>
      <c r="S230" s="43" t="s">
        <v>934</v>
      </c>
      <c r="V230" s="42" t="s">
        <v>1201</v>
      </c>
      <c r="W230"/>
    </row>
    <row r="231" spans="1:23" s="39" customFormat="1" x14ac:dyDescent="0.35">
      <c r="A231" s="43" t="s">
        <v>497</v>
      </c>
      <c r="B231" s="54">
        <v>24033</v>
      </c>
      <c r="C231" s="54" t="s">
        <v>12</v>
      </c>
      <c r="D231" s="53">
        <v>9.7507299999999002E-3</v>
      </c>
      <c r="E231" s="53">
        <f>SUMIFS('Ratios_MARAMA-VA'!T:T, 'Ratios_MARAMA-VA'!AA:AA, V231)</f>
        <v>0</v>
      </c>
      <c r="F231" s="53">
        <f>SUMIFS('Ratios_MARAMA-VA'!J:J, 'Ratios_MARAMA-VA'!AA:AA, V231)</f>
        <v>0</v>
      </c>
      <c r="G231" s="53" t="s">
        <v>963</v>
      </c>
      <c r="H231" s="53" t="s">
        <v>963</v>
      </c>
      <c r="I231" s="53">
        <v>9.7339535960143993E-3</v>
      </c>
      <c r="J231" s="53" t="s">
        <v>964</v>
      </c>
      <c r="K231" s="53">
        <v>9.7908724098091007E-3</v>
      </c>
      <c r="L231" s="53" t="s">
        <v>964</v>
      </c>
      <c r="M231" s="43" t="s">
        <v>362</v>
      </c>
      <c r="N231" s="43" t="s">
        <v>350</v>
      </c>
      <c r="O231" s="43" t="s">
        <v>11</v>
      </c>
      <c r="P231" s="43" t="s">
        <v>351</v>
      </c>
      <c r="Q231" s="43" t="s">
        <v>363</v>
      </c>
      <c r="R231" s="43" t="s">
        <v>353</v>
      </c>
      <c r="S231" s="43" t="s">
        <v>934</v>
      </c>
      <c r="V231" s="42" t="s">
        <v>1202</v>
      </c>
      <c r="W231"/>
    </row>
    <row r="232" spans="1:23" s="39" customFormat="1" x14ac:dyDescent="0.35">
      <c r="A232" s="43" t="s">
        <v>497</v>
      </c>
      <c r="B232" s="54">
        <v>24033</v>
      </c>
      <c r="C232" s="54" t="s">
        <v>10</v>
      </c>
      <c r="D232" s="53">
        <v>0.63352401999999997</v>
      </c>
      <c r="E232" s="53">
        <f>SUMIFS('Ratios_MARAMA-VA'!T:T, 'Ratios_MARAMA-VA'!AA:AA, V232)</f>
        <v>0</v>
      </c>
      <c r="F232" s="53">
        <f>SUMIFS('Ratios_MARAMA-VA'!J:J, 'Ratios_MARAMA-VA'!AA:AA, V232)</f>
        <v>0</v>
      </c>
      <c r="G232" s="53" t="s">
        <v>963</v>
      </c>
      <c r="H232" s="53" t="s">
        <v>963</v>
      </c>
      <c r="I232" s="53">
        <v>0.63243402418491701</v>
      </c>
      <c r="J232" s="53" t="s">
        <v>964</v>
      </c>
      <c r="K232" s="53">
        <v>0.63613215096402498</v>
      </c>
      <c r="L232" s="53" t="s">
        <v>964</v>
      </c>
      <c r="M232" s="43" t="s">
        <v>367</v>
      </c>
      <c r="N232" s="43" t="s">
        <v>350</v>
      </c>
      <c r="O232" s="43" t="s">
        <v>11</v>
      </c>
      <c r="P232" s="43" t="s">
        <v>351</v>
      </c>
      <c r="Q232" s="43" t="s">
        <v>366</v>
      </c>
      <c r="R232" s="43" t="s">
        <v>355</v>
      </c>
      <c r="S232" s="43" t="s">
        <v>934</v>
      </c>
      <c r="V232" s="42" t="s">
        <v>1203</v>
      </c>
      <c r="W232"/>
    </row>
    <row r="233" spans="1:23" s="39" customFormat="1" x14ac:dyDescent="0.35">
      <c r="A233" s="43" t="s">
        <v>497</v>
      </c>
      <c r="B233" s="54">
        <v>24033</v>
      </c>
      <c r="C233" s="54" t="s">
        <v>12</v>
      </c>
      <c r="D233" s="53">
        <v>2.5947479999999998E-2</v>
      </c>
      <c r="E233" s="53">
        <f>SUMIFS('Ratios_MARAMA-VA'!T:T, 'Ratios_MARAMA-VA'!AA:AA, V233)</f>
        <v>0</v>
      </c>
      <c r="F233" s="53">
        <f>SUMIFS('Ratios_MARAMA-VA'!J:J, 'Ratios_MARAMA-VA'!AA:AA, V233)</f>
        <v>0</v>
      </c>
      <c r="G233" s="53" t="s">
        <v>963</v>
      </c>
      <c r="H233" s="53" t="s">
        <v>963</v>
      </c>
      <c r="I233" s="53">
        <v>2.5902836634130399E-2</v>
      </c>
      <c r="J233" s="53" t="s">
        <v>964</v>
      </c>
      <c r="K233" s="53">
        <v>2.6054302194407599E-2</v>
      </c>
      <c r="L233" s="53" t="s">
        <v>964</v>
      </c>
      <c r="M233" s="43" t="s">
        <v>367</v>
      </c>
      <c r="N233" s="43" t="s">
        <v>350</v>
      </c>
      <c r="O233" s="43" t="s">
        <v>11</v>
      </c>
      <c r="P233" s="43" t="s">
        <v>351</v>
      </c>
      <c r="Q233" s="43" t="s">
        <v>366</v>
      </c>
      <c r="R233" s="43" t="s">
        <v>355</v>
      </c>
      <c r="S233" s="43" t="s">
        <v>934</v>
      </c>
      <c r="V233" s="42" t="s">
        <v>1204</v>
      </c>
      <c r="W233"/>
    </row>
    <row r="234" spans="1:23" s="39" customFormat="1" x14ac:dyDescent="0.35">
      <c r="A234" s="43" t="s">
        <v>497</v>
      </c>
      <c r="B234" s="54">
        <v>24033</v>
      </c>
      <c r="C234" s="54" t="s">
        <v>10</v>
      </c>
      <c r="D234" s="53">
        <v>0.16560431</v>
      </c>
      <c r="E234" s="53">
        <f>SUMIFS('Ratios_MARAMA-VA'!T:T, 'Ratios_MARAMA-VA'!AA:AA, V234)</f>
        <v>0</v>
      </c>
      <c r="F234" s="53">
        <f>SUMIFS('Ratios_MARAMA-VA'!J:J, 'Ratios_MARAMA-VA'!AA:AA, V234)</f>
        <v>0</v>
      </c>
      <c r="G234" s="53" t="s">
        <v>963</v>
      </c>
      <c r="H234" s="53" t="s">
        <v>963</v>
      </c>
      <c r="I234" s="53">
        <v>0.16531938314772399</v>
      </c>
      <c r="J234" s="53" t="s">
        <v>964</v>
      </c>
      <c r="K234" s="53">
        <v>0.166286080090875</v>
      </c>
      <c r="L234" s="53" t="s">
        <v>964</v>
      </c>
      <c r="M234" s="43" t="s">
        <v>365</v>
      </c>
      <c r="N234" s="43" t="s">
        <v>350</v>
      </c>
      <c r="O234" s="43" t="s">
        <v>11</v>
      </c>
      <c r="P234" s="43" t="s">
        <v>351</v>
      </c>
      <c r="Q234" s="43" t="s">
        <v>366</v>
      </c>
      <c r="R234" s="43" t="s">
        <v>353</v>
      </c>
      <c r="S234" s="43" t="s">
        <v>934</v>
      </c>
      <c r="V234" s="42" t="s">
        <v>1205</v>
      </c>
      <c r="W234"/>
    </row>
    <row r="235" spans="1:23" s="39" customFormat="1" x14ac:dyDescent="0.35">
      <c r="A235" s="43" t="s">
        <v>497</v>
      </c>
      <c r="B235" s="54">
        <v>24033</v>
      </c>
      <c r="C235" s="54" t="s">
        <v>12</v>
      </c>
      <c r="D235" s="53">
        <v>4.7614700000000003E-3</v>
      </c>
      <c r="E235" s="53">
        <f>SUMIFS('Ratios_MARAMA-VA'!T:T, 'Ratios_MARAMA-VA'!AA:AA, V235)</f>
        <v>0</v>
      </c>
      <c r="F235" s="53">
        <f>SUMIFS('Ratios_MARAMA-VA'!J:J, 'Ratios_MARAMA-VA'!AA:AA, V235)</f>
        <v>0</v>
      </c>
      <c r="G235" s="53" t="s">
        <v>963</v>
      </c>
      <c r="H235" s="53" t="s">
        <v>963</v>
      </c>
      <c r="I235" s="53">
        <v>4.7532777575436998E-3</v>
      </c>
      <c r="J235" s="53" t="s">
        <v>964</v>
      </c>
      <c r="K235" s="53">
        <v>4.7810723149069997E-3</v>
      </c>
      <c r="L235" s="53" t="s">
        <v>964</v>
      </c>
      <c r="M235" s="43" t="s">
        <v>365</v>
      </c>
      <c r="N235" s="43" t="s">
        <v>350</v>
      </c>
      <c r="O235" s="43" t="s">
        <v>11</v>
      </c>
      <c r="P235" s="43" t="s">
        <v>351</v>
      </c>
      <c r="Q235" s="43" t="s">
        <v>366</v>
      </c>
      <c r="R235" s="43" t="s">
        <v>353</v>
      </c>
      <c r="S235" s="43" t="s">
        <v>934</v>
      </c>
      <c r="V235" s="42" t="s">
        <v>1206</v>
      </c>
      <c r="W235"/>
    </row>
    <row r="236" spans="1:23" s="39" customFormat="1" x14ac:dyDescent="0.35">
      <c r="A236" s="43" t="s">
        <v>811</v>
      </c>
      <c r="B236" s="54">
        <v>51013</v>
      </c>
      <c r="C236" s="54" t="s">
        <v>10</v>
      </c>
      <c r="D236" s="53">
        <v>9.3915000000000003E-4</v>
      </c>
      <c r="E236" s="53">
        <f>SUMIFS('Ratios_MARAMA-VA'!T:T, 'Ratios_MARAMA-VA'!AA:AA, V236)</f>
        <v>0</v>
      </c>
      <c r="F236" s="53">
        <f>SUMIFS('Ratios_MARAMA-VA'!J:J, 'Ratios_MARAMA-VA'!AA:AA, V236)</f>
        <v>0</v>
      </c>
      <c r="G236" s="53" t="s">
        <v>963</v>
      </c>
      <c r="H236" s="53" t="s">
        <v>963</v>
      </c>
      <c r="I236" s="53">
        <v>9.3753416612880002E-4</v>
      </c>
      <c r="J236" s="53" t="s">
        <v>964</v>
      </c>
      <c r="K236" s="53">
        <v>9.4301635094729995E-4</v>
      </c>
      <c r="L236" s="53" t="s">
        <v>964</v>
      </c>
      <c r="M236" s="43" t="s">
        <v>356</v>
      </c>
      <c r="N236" s="43" t="s">
        <v>350</v>
      </c>
      <c r="O236" s="43" t="s">
        <v>11</v>
      </c>
      <c r="P236" s="43" t="s">
        <v>351</v>
      </c>
      <c r="Q236" s="43" t="s">
        <v>357</v>
      </c>
      <c r="R236" s="43" t="s">
        <v>353</v>
      </c>
      <c r="S236" s="43" t="s">
        <v>934</v>
      </c>
      <c r="V236" s="42" t="s">
        <v>1207</v>
      </c>
      <c r="W236"/>
    </row>
    <row r="237" spans="1:23" s="39" customFormat="1" x14ac:dyDescent="0.35">
      <c r="A237" s="43" t="s">
        <v>811</v>
      </c>
      <c r="B237" s="54">
        <v>51059</v>
      </c>
      <c r="C237" s="54" t="s">
        <v>10</v>
      </c>
      <c r="D237" s="53">
        <v>6.9540699999999997E-2</v>
      </c>
      <c r="E237" s="53">
        <f>SUMIFS('Ratios_MARAMA-VA'!T:T, 'Ratios_MARAMA-VA'!AA:AA, V237)</f>
        <v>0</v>
      </c>
      <c r="F237" s="53">
        <f>SUMIFS('Ratios_MARAMA-VA'!J:J, 'Ratios_MARAMA-VA'!AA:AA, V237)</f>
        <v>0</v>
      </c>
      <c r="G237" s="53" t="s">
        <v>963</v>
      </c>
      <c r="H237" s="53" t="s">
        <v>963</v>
      </c>
      <c r="I237" s="53">
        <v>6.9421053278510295E-2</v>
      </c>
      <c r="J237" s="53" t="s">
        <v>964</v>
      </c>
      <c r="K237" s="53">
        <v>6.9826989465283401E-2</v>
      </c>
      <c r="L237" s="53" t="s">
        <v>964</v>
      </c>
      <c r="M237" s="43" t="s">
        <v>358</v>
      </c>
      <c r="N237" s="43" t="s">
        <v>350</v>
      </c>
      <c r="O237" s="43" t="s">
        <v>11</v>
      </c>
      <c r="P237" s="43" t="s">
        <v>351</v>
      </c>
      <c r="Q237" s="43" t="s">
        <v>357</v>
      </c>
      <c r="R237" s="43" t="s">
        <v>355</v>
      </c>
      <c r="S237" s="43" t="s">
        <v>934</v>
      </c>
      <c r="V237" s="42" t="s">
        <v>1208</v>
      </c>
      <c r="W237"/>
    </row>
    <row r="238" spans="1:23" s="39" customFormat="1" x14ac:dyDescent="0.35">
      <c r="A238" s="43" t="s">
        <v>811</v>
      </c>
      <c r="B238" s="54">
        <v>51059</v>
      </c>
      <c r="C238" s="54" t="s">
        <v>12</v>
      </c>
      <c r="D238" s="53">
        <v>5.45291E-3</v>
      </c>
      <c r="E238" s="53">
        <f>SUMIFS('Ratios_MARAMA-VA'!T:T, 'Ratios_MARAMA-VA'!AA:AA, V238)</f>
        <v>0</v>
      </c>
      <c r="F238" s="53">
        <f>SUMIFS('Ratios_MARAMA-VA'!J:J, 'Ratios_MARAMA-VA'!AA:AA, V238)</f>
        <v>0</v>
      </c>
      <c r="G238" s="53" t="s">
        <v>963</v>
      </c>
      <c r="H238" s="53" t="s">
        <v>963</v>
      </c>
      <c r="I238" s="53">
        <v>5.4435281156635E-3</v>
      </c>
      <c r="J238" s="53" t="s">
        <v>964</v>
      </c>
      <c r="K238" s="53">
        <v>5.4753588779683999E-3</v>
      </c>
      <c r="L238" s="53" t="s">
        <v>964</v>
      </c>
      <c r="M238" s="43" t="s">
        <v>358</v>
      </c>
      <c r="N238" s="43" t="s">
        <v>350</v>
      </c>
      <c r="O238" s="43" t="s">
        <v>11</v>
      </c>
      <c r="P238" s="43" t="s">
        <v>351</v>
      </c>
      <c r="Q238" s="43" t="s">
        <v>357</v>
      </c>
      <c r="R238" s="43" t="s">
        <v>355</v>
      </c>
      <c r="S238" s="43" t="s">
        <v>934</v>
      </c>
      <c r="V238" s="42" t="s">
        <v>1209</v>
      </c>
      <c r="W238"/>
    </row>
    <row r="239" spans="1:23" s="39" customFormat="1" x14ac:dyDescent="0.35">
      <c r="A239" s="43" t="s">
        <v>811</v>
      </c>
      <c r="B239" s="54">
        <v>51059</v>
      </c>
      <c r="C239" s="54" t="s">
        <v>10</v>
      </c>
      <c r="D239" s="53">
        <v>0.88186361000000002</v>
      </c>
      <c r="E239" s="53">
        <f>SUMIFS('Ratios_MARAMA-VA'!T:T, 'Ratios_MARAMA-VA'!AA:AA, V239)</f>
        <v>0</v>
      </c>
      <c r="F239" s="53">
        <f>SUMIFS('Ratios_MARAMA-VA'!J:J, 'Ratios_MARAMA-VA'!AA:AA, V239)</f>
        <v>0</v>
      </c>
      <c r="G239" s="53" t="s">
        <v>963</v>
      </c>
      <c r="H239" s="53" t="s">
        <v>963</v>
      </c>
      <c r="I239" s="53">
        <v>0.88034633896681402</v>
      </c>
      <c r="J239" s="53" t="s">
        <v>964</v>
      </c>
      <c r="K239" s="53">
        <v>0.88549412078519196</v>
      </c>
      <c r="L239" s="53" t="s">
        <v>964</v>
      </c>
      <c r="M239" s="43" t="s">
        <v>356</v>
      </c>
      <c r="N239" s="43" t="s">
        <v>350</v>
      </c>
      <c r="O239" s="43" t="s">
        <v>11</v>
      </c>
      <c r="P239" s="43" t="s">
        <v>351</v>
      </c>
      <c r="Q239" s="43" t="s">
        <v>357</v>
      </c>
      <c r="R239" s="43" t="s">
        <v>353</v>
      </c>
      <c r="S239" s="43" t="s">
        <v>934</v>
      </c>
      <c r="V239" s="42" t="s">
        <v>1210</v>
      </c>
      <c r="W239"/>
    </row>
    <row r="240" spans="1:23" s="39" customFormat="1" x14ac:dyDescent="0.35">
      <c r="A240" s="43" t="s">
        <v>811</v>
      </c>
      <c r="B240" s="54">
        <v>51059</v>
      </c>
      <c r="C240" s="54" t="s">
        <v>12</v>
      </c>
      <c r="D240" s="53">
        <v>2.535538E-2</v>
      </c>
      <c r="E240" s="53">
        <f>SUMIFS('Ratios_MARAMA-VA'!T:T, 'Ratios_MARAMA-VA'!AA:AA, V240)</f>
        <v>0</v>
      </c>
      <c r="F240" s="53">
        <f>SUMIFS('Ratios_MARAMA-VA'!J:J, 'Ratios_MARAMA-VA'!AA:AA, V240)</f>
        <v>0</v>
      </c>
      <c r="G240" s="53" t="s">
        <v>963</v>
      </c>
      <c r="H240" s="53" t="s">
        <v>963</v>
      </c>
      <c r="I240" s="53">
        <v>2.5311755358759298E-2</v>
      </c>
      <c r="J240" s="53" t="s">
        <v>964</v>
      </c>
      <c r="K240" s="53">
        <v>2.54597646004175E-2</v>
      </c>
      <c r="L240" s="53" t="s">
        <v>964</v>
      </c>
      <c r="M240" s="43" t="s">
        <v>356</v>
      </c>
      <c r="N240" s="43" t="s">
        <v>350</v>
      </c>
      <c r="O240" s="43" t="s">
        <v>11</v>
      </c>
      <c r="P240" s="43" t="s">
        <v>351</v>
      </c>
      <c r="Q240" s="43" t="s">
        <v>357</v>
      </c>
      <c r="R240" s="43" t="s">
        <v>353</v>
      </c>
      <c r="S240" s="43" t="s">
        <v>934</v>
      </c>
      <c r="V240" s="42" t="s">
        <v>1211</v>
      </c>
      <c r="W240"/>
    </row>
    <row r="241" spans="1:23" s="39" customFormat="1" x14ac:dyDescent="0.35">
      <c r="A241" s="43" t="s">
        <v>811</v>
      </c>
      <c r="B241" s="54">
        <v>51059</v>
      </c>
      <c r="C241" s="54" t="s">
        <v>10</v>
      </c>
      <c r="D241" s="53">
        <v>1.160275E-2</v>
      </c>
      <c r="E241" s="53">
        <f>SUMIFS('Ratios_MARAMA-VA'!T:T, 'Ratios_MARAMA-VA'!AA:AA, V241)</f>
        <v>0</v>
      </c>
      <c r="F241" s="53">
        <f>SUMIFS('Ratios_MARAMA-VA'!J:J, 'Ratios_MARAMA-VA'!AA:AA, V241)</f>
        <v>0</v>
      </c>
      <c r="G241" s="53" t="s">
        <v>963</v>
      </c>
      <c r="H241" s="53" t="s">
        <v>963</v>
      </c>
      <c r="I241" s="53">
        <v>1.15827871437479E-2</v>
      </c>
      <c r="J241" s="53" t="s">
        <v>964</v>
      </c>
      <c r="K241" s="53">
        <v>1.1650516920570401E-2</v>
      </c>
      <c r="L241" s="53" t="s">
        <v>964</v>
      </c>
      <c r="M241" s="43" t="s">
        <v>364</v>
      </c>
      <c r="N241" s="43" t="s">
        <v>350</v>
      </c>
      <c r="O241" s="43" t="s">
        <v>11</v>
      </c>
      <c r="P241" s="43" t="s">
        <v>351</v>
      </c>
      <c r="Q241" s="43" t="s">
        <v>363</v>
      </c>
      <c r="R241" s="43" t="s">
        <v>355</v>
      </c>
      <c r="S241" s="43" t="s">
        <v>934</v>
      </c>
      <c r="V241" s="42" t="s">
        <v>1212</v>
      </c>
      <c r="W241"/>
    </row>
    <row r="242" spans="1:23" s="39" customFormat="1" x14ac:dyDescent="0.35">
      <c r="A242" s="43" t="s">
        <v>811</v>
      </c>
      <c r="B242" s="54">
        <v>51059</v>
      </c>
      <c r="C242" s="54" t="s">
        <v>12</v>
      </c>
      <c r="D242" s="53">
        <v>1.4201799999999001E-3</v>
      </c>
      <c r="E242" s="53">
        <f>SUMIFS('Ratios_MARAMA-VA'!T:T, 'Ratios_MARAMA-VA'!AA:AA, V242)</f>
        <v>0</v>
      </c>
      <c r="F242" s="53">
        <f>SUMIFS('Ratios_MARAMA-VA'!J:J, 'Ratios_MARAMA-VA'!AA:AA, V242)</f>
        <v>0</v>
      </c>
      <c r="G242" s="53" t="s">
        <v>963</v>
      </c>
      <c r="H242" s="53" t="s">
        <v>963</v>
      </c>
      <c r="I242" s="53">
        <v>1.4177365405448001E-3</v>
      </c>
      <c r="J242" s="53" t="s">
        <v>964</v>
      </c>
      <c r="K242" s="53">
        <v>1.4260266850749999E-3</v>
      </c>
      <c r="L242" s="53" t="s">
        <v>964</v>
      </c>
      <c r="M242" s="43" t="s">
        <v>364</v>
      </c>
      <c r="N242" s="43" t="s">
        <v>350</v>
      </c>
      <c r="O242" s="43" t="s">
        <v>11</v>
      </c>
      <c r="P242" s="43" t="s">
        <v>351</v>
      </c>
      <c r="Q242" s="43" t="s">
        <v>363</v>
      </c>
      <c r="R242" s="43" t="s">
        <v>355</v>
      </c>
      <c r="S242" s="43" t="s">
        <v>934</v>
      </c>
      <c r="V242" s="42" t="s">
        <v>1213</v>
      </c>
      <c r="W242"/>
    </row>
    <row r="243" spans="1:23" s="39" customFormat="1" x14ac:dyDescent="0.35">
      <c r="A243" s="43" t="s">
        <v>811</v>
      </c>
      <c r="B243" s="54">
        <v>51059</v>
      </c>
      <c r="C243" s="54" t="s">
        <v>10</v>
      </c>
      <c r="D243" s="53">
        <v>5.3991129999999901E-2</v>
      </c>
      <c r="E243" s="53">
        <f>SUMIFS('Ratios_MARAMA-VA'!T:T, 'Ratios_MARAMA-VA'!AA:AA, V243)</f>
        <v>0</v>
      </c>
      <c r="F243" s="53">
        <f>SUMIFS('Ratios_MARAMA-VA'!J:J, 'Ratios_MARAMA-VA'!AA:AA, V243)</f>
        <v>0</v>
      </c>
      <c r="G243" s="53" t="s">
        <v>963</v>
      </c>
      <c r="H243" s="53" t="s">
        <v>963</v>
      </c>
      <c r="I243" s="53">
        <v>5.38982367490832E-2</v>
      </c>
      <c r="J243" s="53" t="s">
        <v>964</v>
      </c>
      <c r="K243" s="53">
        <v>5.4213404031434001E-2</v>
      </c>
      <c r="L243" s="53" t="s">
        <v>964</v>
      </c>
      <c r="M243" s="43" t="s">
        <v>362</v>
      </c>
      <c r="N243" s="43" t="s">
        <v>350</v>
      </c>
      <c r="O243" s="43" t="s">
        <v>11</v>
      </c>
      <c r="P243" s="43" t="s">
        <v>351</v>
      </c>
      <c r="Q243" s="43" t="s">
        <v>363</v>
      </c>
      <c r="R243" s="43" t="s">
        <v>353</v>
      </c>
      <c r="S243" s="43" t="s">
        <v>934</v>
      </c>
      <c r="V243" s="42" t="s">
        <v>1214</v>
      </c>
      <c r="W243"/>
    </row>
    <row r="244" spans="1:23" s="39" customFormat="1" x14ac:dyDescent="0.35">
      <c r="A244" s="43" t="s">
        <v>811</v>
      </c>
      <c r="B244" s="54">
        <v>51059</v>
      </c>
      <c r="C244" s="54" t="s">
        <v>12</v>
      </c>
      <c r="D244" s="53">
        <v>1.5523599999999001E-3</v>
      </c>
      <c r="E244" s="53">
        <f>SUMIFS('Ratios_MARAMA-VA'!T:T, 'Ratios_MARAMA-VA'!AA:AA, V244)</f>
        <v>0</v>
      </c>
      <c r="F244" s="53">
        <f>SUMIFS('Ratios_MARAMA-VA'!J:J, 'Ratios_MARAMA-VA'!AA:AA, V244)</f>
        <v>0</v>
      </c>
      <c r="G244" s="53" t="s">
        <v>963</v>
      </c>
      <c r="H244" s="53" t="s">
        <v>963</v>
      </c>
      <c r="I244" s="53">
        <v>1.5496891211539E-3</v>
      </c>
      <c r="J244" s="53" t="s">
        <v>964</v>
      </c>
      <c r="K244" s="53">
        <v>1.5587508518942999E-3</v>
      </c>
      <c r="L244" s="53" t="s">
        <v>964</v>
      </c>
      <c r="M244" s="43" t="s">
        <v>362</v>
      </c>
      <c r="N244" s="43" t="s">
        <v>350</v>
      </c>
      <c r="O244" s="43" t="s">
        <v>11</v>
      </c>
      <c r="P244" s="43" t="s">
        <v>351</v>
      </c>
      <c r="Q244" s="43" t="s">
        <v>363</v>
      </c>
      <c r="R244" s="43" t="s">
        <v>353</v>
      </c>
      <c r="S244" s="43" t="s">
        <v>934</v>
      </c>
      <c r="V244" s="42" t="s">
        <v>1215</v>
      </c>
      <c r="W244"/>
    </row>
    <row r="245" spans="1:23" s="39" customFormat="1" x14ac:dyDescent="0.35">
      <c r="A245" s="43" t="s">
        <v>811</v>
      </c>
      <c r="B245" s="54">
        <v>51059</v>
      </c>
      <c r="C245" s="54" t="s">
        <v>10</v>
      </c>
      <c r="D245" s="53">
        <v>0.33617538000000002</v>
      </c>
      <c r="E245" s="53">
        <f>SUMIFS('Ratios_MARAMA-VA'!T:T, 'Ratios_MARAMA-VA'!AA:AA, V245)</f>
        <v>0</v>
      </c>
      <c r="F245" s="53">
        <f>SUMIFS('Ratios_MARAMA-VA'!J:J, 'Ratios_MARAMA-VA'!AA:AA, V245)</f>
        <v>0</v>
      </c>
      <c r="G245" s="53" t="s">
        <v>963</v>
      </c>
      <c r="H245" s="53" t="s">
        <v>963</v>
      </c>
      <c r="I245" s="53">
        <v>0.33559698084579898</v>
      </c>
      <c r="J245" s="53" t="s">
        <v>964</v>
      </c>
      <c r="K245" s="53">
        <v>0.33755936764725802</v>
      </c>
      <c r="L245" s="53" t="s">
        <v>964</v>
      </c>
      <c r="M245" s="43" t="s">
        <v>367</v>
      </c>
      <c r="N245" s="43" t="s">
        <v>350</v>
      </c>
      <c r="O245" s="43" t="s">
        <v>11</v>
      </c>
      <c r="P245" s="43" t="s">
        <v>351</v>
      </c>
      <c r="Q245" s="43" t="s">
        <v>366</v>
      </c>
      <c r="R245" s="43" t="s">
        <v>355</v>
      </c>
      <c r="S245" s="43" t="s">
        <v>934</v>
      </c>
      <c r="V245" s="42" t="s">
        <v>1216</v>
      </c>
      <c r="W245"/>
    </row>
    <row r="246" spans="1:23" s="39" customFormat="1" x14ac:dyDescent="0.35">
      <c r="A246" s="43" t="s">
        <v>811</v>
      </c>
      <c r="B246" s="54">
        <v>51059</v>
      </c>
      <c r="C246" s="54" t="s">
        <v>12</v>
      </c>
      <c r="D246" s="53">
        <v>2.9156140000000001E-2</v>
      </c>
      <c r="E246" s="53">
        <f>SUMIFS('Ratios_MARAMA-VA'!T:T, 'Ratios_MARAMA-VA'!AA:AA, V246)</f>
        <v>0</v>
      </c>
      <c r="F246" s="53">
        <f>SUMIFS('Ratios_MARAMA-VA'!J:J, 'Ratios_MARAMA-VA'!AA:AA, V246)</f>
        <v>0</v>
      </c>
      <c r="G246" s="53" t="s">
        <v>963</v>
      </c>
      <c r="H246" s="53" t="s">
        <v>963</v>
      </c>
      <c r="I246" s="53">
        <v>2.9105976044758002E-2</v>
      </c>
      <c r="J246" s="53" t="s">
        <v>964</v>
      </c>
      <c r="K246" s="53">
        <v>2.92761718048326E-2</v>
      </c>
      <c r="L246" s="53" t="s">
        <v>964</v>
      </c>
      <c r="M246" s="43" t="s">
        <v>367</v>
      </c>
      <c r="N246" s="43" t="s">
        <v>350</v>
      </c>
      <c r="O246" s="43" t="s">
        <v>11</v>
      </c>
      <c r="P246" s="43" t="s">
        <v>351</v>
      </c>
      <c r="Q246" s="43" t="s">
        <v>366</v>
      </c>
      <c r="R246" s="43" t="s">
        <v>355</v>
      </c>
      <c r="S246" s="43" t="s">
        <v>934</v>
      </c>
      <c r="V246" s="42" t="s">
        <v>1217</v>
      </c>
      <c r="W246"/>
    </row>
    <row r="247" spans="1:23" s="39" customFormat="1" x14ac:dyDescent="0.35">
      <c r="A247" s="43" t="s">
        <v>811</v>
      </c>
      <c r="B247" s="54">
        <v>51059</v>
      </c>
      <c r="C247" s="54" t="s">
        <v>10</v>
      </c>
      <c r="D247" s="53">
        <v>0.13083001999999999</v>
      </c>
      <c r="E247" s="53">
        <f>SUMIFS('Ratios_MARAMA-VA'!T:T, 'Ratios_MARAMA-VA'!AA:AA, V247)</f>
        <v>0</v>
      </c>
      <c r="F247" s="53">
        <f>SUMIFS('Ratios_MARAMA-VA'!J:J, 'Ratios_MARAMA-VA'!AA:AA, V247)</f>
        <v>0</v>
      </c>
      <c r="G247" s="53" t="s">
        <v>963</v>
      </c>
      <c r="H247" s="53" t="s">
        <v>963</v>
      </c>
      <c r="I247" s="53">
        <v>0.13060492328734899</v>
      </c>
      <c r="J247" s="53" t="s">
        <v>964</v>
      </c>
      <c r="K247" s="53">
        <v>0.13136862913779701</v>
      </c>
      <c r="L247" s="53" t="s">
        <v>964</v>
      </c>
      <c r="M247" s="43" t="s">
        <v>365</v>
      </c>
      <c r="N247" s="43" t="s">
        <v>350</v>
      </c>
      <c r="O247" s="43" t="s">
        <v>11</v>
      </c>
      <c r="P247" s="43" t="s">
        <v>351</v>
      </c>
      <c r="Q247" s="43" t="s">
        <v>366</v>
      </c>
      <c r="R247" s="43" t="s">
        <v>353</v>
      </c>
      <c r="S247" s="43" t="s">
        <v>934</v>
      </c>
      <c r="V247" s="42" t="s">
        <v>1218</v>
      </c>
      <c r="W247"/>
    </row>
    <row r="248" spans="1:23" s="39" customFormat="1" x14ac:dyDescent="0.35">
      <c r="A248" s="43" t="s">
        <v>811</v>
      </c>
      <c r="B248" s="54">
        <v>51059</v>
      </c>
      <c r="C248" s="54" t="s">
        <v>12</v>
      </c>
      <c r="D248" s="53">
        <v>3.7616300000000002E-3</v>
      </c>
      <c r="E248" s="53">
        <f>SUMIFS('Ratios_MARAMA-VA'!T:T, 'Ratios_MARAMA-VA'!AA:AA, V248)</f>
        <v>0</v>
      </c>
      <c r="F248" s="53">
        <f>SUMIFS('Ratios_MARAMA-VA'!J:J, 'Ratios_MARAMA-VA'!AA:AA, V248)</f>
        <v>0</v>
      </c>
      <c r="G248" s="53" t="s">
        <v>963</v>
      </c>
      <c r="H248" s="53" t="s">
        <v>963</v>
      </c>
      <c r="I248" s="53">
        <v>3.7551580102591999E-3</v>
      </c>
      <c r="J248" s="53" t="s">
        <v>964</v>
      </c>
      <c r="K248" s="53">
        <v>3.7771161116048999E-3</v>
      </c>
      <c r="L248" s="53" t="s">
        <v>964</v>
      </c>
      <c r="M248" s="43" t="s">
        <v>365</v>
      </c>
      <c r="N248" s="43" t="s">
        <v>350</v>
      </c>
      <c r="O248" s="43" t="s">
        <v>11</v>
      </c>
      <c r="P248" s="43" t="s">
        <v>351</v>
      </c>
      <c r="Q248" s="43" t="s">
        <v>366</v>
      </c>
      <c r="R248" s="43" t="s">
        <v>353</v>
      </c>
      <c r="S248" s="43" t="s">
        <v>934</v>
      </c>
      <c r="V248" s="42" t="s">
        <v>1219</v>
      </c>
      <c r="W248"/>
    </row>
    <row r="249" spans="1:23" s="39" customFormat="1" x14ac:dyDescent="0.35">
      <c r="A249" s="43" t="s">
        <v>811</v>
      </c>
      <c r="B249" s="54">
        <v>51153</v>
      </c>
      <c r="C249" s="54" t="s">
        <v>10</v>
      </c>
      <c r="D249" s="53">
        <v>5.9114699999998997E-3</v>
      </c>
      <c r="E249" s="53">
        <f>SUMIFS('Ratios_MARAMA-VA'!T:T, 'Ratios_MARAMA-VA'!AA:AA, V249)</f>
        <v>0</v>
      </c>
      <c r="F249" s="53">
        <f>SUMIFS('Ratios_MARAMA-VA'!J:J, 'Ratios_MARAMA-VA'!AA:AA, V249)</f>
        <v>0</v>
      </c>
      <c r="G249" s="53" t="s">
        <v>963</v>
      </c>
      <c r="H249" s="53" t="s">
        <v>963</v>
      </c>
      <c r="I249" s="53">
        <v>5.9012991503436998E-3</v>
      </c>
      <c r="J249" s="53" t="s">
        <v>964</v>
      </c>
      <c r="K249" s="53">
        <v>5.9358067062070001E-3</v>
      </c>
      <c r="L249" s="53" t="s">
        <v>964</v>
      </c>
      <c r="M249" s="43" t="s">
        <v>364</v>
      </c>
      <c r="N249" s="43" t="s">
        <v>350</v>
      </c>
      <c r="O249" s="43" t="s">
        <v>11</v>
      </c>
      <c r="P249" s="43" t="s">
        <v>351</v>
      </c>
      <c r="Q249" s="43" t="s">
        <v>363</v>
      </c>
      <c r="R249" s="43" t="s">
        <v>355</v>
      </c>
      <c r="S249" s="43" t="s">
        <v>934</v>
      </c>
      <c r="V249" s="42" t="s">
        <v>1220</v>
      </c>
      <c r="W249"/>
    </row>
    <row r="250" spans="1:23" s="39" customFormat="1" x14ac:dyDescent="0.35">
      <c r="A250" s="43" t="s">
        <v>811</v>
      </c>
      <c r="B250" s="54">
        <v>51153</v>
      </c>
      <c r="C250" s="54" t="s">
        <v>12</v>
      </c>
      <c r="D250" s="53">
        <v>7.5838000000000001E-4</v>
      </c>
      <c r="E250" s="53">
        <f>SUMIFS('Ratios_MARAMA-VA'!T:T, 'Ratios_MARAMA-VA'!AA:AA, V250)</f>
        <v>0</v>
      </c>
      <c r="F250" s="53">
        <f>SUMIFS('Ratios_MARAMA-VA'!J:J, 'Ratios_MARAMA-VA'!AA:AA, V250)</f>
        <v>0</v>
      </c>
      <c r="G250" s="53" t="s">
        <v>963</v>
      </c>
      <c r="H250" s="53" t="s">
        <v>963</v>
      </c>
      <c r="I250" s="53">
        <v>7.5707518597520004E-4</v>
      </c>
      <c r="J250" s="53" t="s">
        <v>964</v>
      </c>
      <c r="K250" s="53">
        <v>7.6150214580340001E-4</v>
      </c>
      <c r="L250" s="53" t="s">
        <v>964</v>
      </c>
      <c r="M250" s="43" t="s">
        <v>364</v>
      </c>
      <c r="N250" s="43" t="s">
        <v>350</v>
      </c>
      <c r="O250" s="43" t="s">
        <v>11</v>
      </c>
      <c r="P250" s="43" t="s">
        <v>351</v>
      </c>
      <c r="Q250" s="43" t="s">
        <v>363</v>
      </c>
      <c r="R250" s="43" t="s">
        <v>355</v>
      </c>
      <c r="S250" s="43" t="s">
        <v>934</v>
      </c>
      <c r="V250" s="42" t="s">
        <v>1221</v>
      </c>
      <c r="W250"/>
    </row>
    <row r="251" spans="1:23" s="39" customFormat="1" x14ac:dyDescent="0.35">
      <c r="A251" s="43" t="s">
        <v>811</v>
      </c>
      <c r="B251" s="54">
        <v>51153</v>
      </c>
      <c r="C251" s="54" t="s">
        <v>10</v>
      </c>
      <c r="D251" s="53">
        <v>9.5609300000000005E-3</v>
      </c>
      <c r="E251" s="53">
        <f>SUMIFS('Ratios_MARAMA-VA'!T:T, 'Ratios_MARAMA-VA'!AA:AA, V251)</f>
        <v>0</v>
      </c>
      <c r="F251" s="53">
        <f>SUMIFS('Ratios_MARAMA-VA'!J:J, 'Ratios_MARAMA-VA'!AA:AA, V251)</f>
        <v>0</v>
      </c>
      <c r="G251" s="53" t="s">
        <v>963</v>
      </c>
      <c r="H251" s="53" t="s">
        <v>963</v>
      </c>
      <c r="I251" s="53">
        <v>9.5444801522289006E-3</v>
      </c>
      <c r="J251" s="53" t="s">
        <v>964</v>
      </c>
      <c r="K251" s="53">
        <v>9.6002910294015996E-3</v>
      </c>
      <c r="L251" s="53" t="s">
        <v>964</v>
      </c>
      <c r="M251" s="43" t="s">
        <v>362</v>
      </c>
      <c r="N251" s="43" t="s">
        <v>350</v>
      </c>
      <c r="O251" s="43" t="s">
        <v>11</v>
      </c>
      <c r="P251" s="43" t="s">
        <v>351</v>
      </c>
      <c r="Q251" s="43" t="s">
        <v>363</v>
      </c>
      <c r="R251" s="43" t="s">
        <v>353</v>
      </c>
      <c r="S251" s="43" t="s">
        <v>934</v>
      </c>
      <c r="V251" s="42" t="s">
        <v>1222</v>
      </c>
      <c r="W251"/>
    </row>
    <row r="252" spans="1:23" s="39" customFormat="1" x14ac:dyDescent="0.35">
      <c r="A252" s="43" t="s">
        <v>811</v>
      </c>
      <c r="B252" s="54">
        <v>51153</v>
      </c>
      <c r="C252" s="54" t="s">
        <v>12</v>
      </c>
      <c r="D252" s="53">
        <v>2.7490000000000001E-4</v>
      </c>
      <c r="E252" s="53">
        <f>SUMIFS('Ratios_MARAMA-VA'!T:T, 'Ratios_MARAMA-VA'!AA:AA, V252)</f>
        <v>0</v>
      </c>
      <c r="F252" s="53">
        <f>SUMIFS('Ratios_MARAMA-VA'!J:J, 'Ratios_MARAMA-VA'!AA:AA, V252)</f>
        <v>0</v>
      </c>
      <c r="G252" s="53" t="s">
        <v>963</v>
      </c>
      <c r="H252" s="53" t="s">
        <v>963</v>
      </c>
      <c r="I252" s="53">
        <v>2.7442702685270002E-4</v>
      </c>
      <c r="J252" s="53" t="s">
        <v>964</v>
      </c>
      <c r="K252" s="53">
        <v>2.7603172536370003E-4</v>
      </c>
      <c r="L252" s="53" t="s">
        <v>964</v>
      </c>
      <c r="M252" s="43" t="s">
        <v>362</v>
      </c>
      <c r="N252" s="43" t="s">
        <v>350</v>
      </c>
      <c r="O252" s="43" t="s">
        <v>11</v>
      </c>
      <c r="P252" s="43" t="s">
        <v>351</v>
      </c>
      <c r="Q252" s="43" t="s">
        <v>363</v>
      </c>
      <c r="R252" s="43" t="s">
        <v>353</v>
      </c>
      <c r="S252" s="43" t="s">
        <v>934</v>
      </c>
      <c r="V252" s="42" t="s">
        <v>1223</v>
      </c>
      <c r="W252"/>
    </row>
    <row r="253" spans="1:23" s="39" customFormat="1" x14ac:dyDescent="0.35">
      <c r="A253" s="43" t="s">
        <v>811</v>
      </c>
      <c r="B253" s="54">
        <v>51153</v>
      </c>
      <c r="C253" s="54" t="s">
        <v>10</v>
      </c>
      <c r="D253" s="53">
        <v>0.40963708999999998</v>
      </c>
      <c r="E253" s="53">
        <f>SUMIFS('Ratios_MARAMA-VA'!T:T, 'Ratios_MARAMA-VA'!AA:AA, V253)</f>
        <v>0</v>
      </c>
      <c r="F253" s="53">
        <f>SUMIFS('Ratios_MARAMA-VA'!J:J, 'Ratios_MARAMA-VA'!AA:AA, V253)</f>
        <v>0</v>
      </c>
      <c r="G253" s="53" t="s">
        <v>963</v>
      </c>
      <c r="H253" s="53" t="s">
        <v>963</v>
      </c>
      <c r="I253" s="53">
        <v>0.40893229791681601</v>
      </c>
      <c r="J253" s="53" t="s">
        <v>964</v>
      </c>
      <c r="K253" s="53">
        <v>0.41132350936961198</v>
      </c>
      <c r="L253" s="53" t="s">
        <v>964</v>
      </c>
      <c r="M253" s="43" t="s">
        <v>367</v>
      </c>
      <c r="N253" s="43" t="s">
        <v>350</v>
      </c>
      <c r="O253" s="43" t="s">
        <v>11</v>
      </c>
      <c r="P253" s="43" t="s">
        <v>351</v>
      </c>
      <c r="Q253" s="43" t="s">
        <v>366</v>
      </c>
      <c r="R253" s="43" t="s">
        <v>355</v>
      </c>
      <c r="S253" s="43" t="s">
        <v>934</v>
      </c>
      <c r="V253" s="42" t="s">
        <v>1224</v>
      </c>
      <c r="W253"/>
    </row>
    <row r="254" spans="1:23" s="39" customFormat="1" x14ac:dyDescent="0.35">
      <c r="A254" s="43" t="s">
        <v>811</v>
      </c>
      <c r="B254" s="54">
        <v>51153</v>
      </c>
      <c r="C254" s="54" t="s">
        <v>12</v>
      </c>
      <c r="D254" s="53">
        <v>4.1202939999999799E-2</v>
      </c>
      <c r="E254" s="53">
        <f>SUMIFS('Ratios_MARAMA-VA'!T:T, 'Ratios_MARAMA-VA'!AA:AA, V254)</f>
        <v>0</v>
      </c>
      <c r="F254" s="53">
        <f>SUMIFS('Ratios_MARAMA-VA'!J:J, 'Ratios_MARAMA-VA'!AA:AA, V254)</f>
        <v>0</v>
      </c>
      <c r="G254" s="53" t="s">
        <v>963</v>
      </c>
      <c r="H254" s="53" t="s">
        <v>963</v>
      </c>
      <c r="I254" s="53">
        <v>4.1132049188047498E-2</v>
      </c>
      <c r="J254" s="53" t="s">
        <v>964</v>
      </c>
      <c r="K254" s="53">
        <v>4.1372566817974202E-2</v>
      </c>
      <c r="L254" s="53" t="s">
        <v>964</v>
      </c>
      <c r="M254" s="43" t="s">
        <v>367</v>
      </c>
      <c r="N254" s="43" t="s">
        <v>350</v>
      </c>
      <c r="O254" s="43" t="s">
        <v>11</v>
      </c>
      <c r="P254" s="43" t="s">
        <v>351</v>
      </c>
      <c r="Q254" s="43" t="s">
        <v>366</v>
      </c>
      <c r="R254" s="43" t="s">
        <v>355</v>
      </c>
      <c r="S254" s="43" t="s">
        <v>934</v>
      </c>
      <c r="V254" s="42" t="s">
        <v>1225</v>
      </c>
      <c r="W254"/>
    </row>
    <row r="255" spans="1:23" s="39" customFormat="1" x14ac:dyDescent="0.35">
      <c r="A255" s="43" t="s">
        <v>811</v>
      </c>
      <c r="B255" s="54">
        <v>51153</v>
      </c>
      <c r="C255" s="54" t="s">
        <v>10</v>
      </c>
      <c r="D255" s="53">
        <v>0.86043382999999996</v>
      </c>
      <c r="E255" s="53">
        <f>SUMIFS('Ratios_MARAMA-VA'!T:T, 'Ratios_MARAMA-VA'!AA:AA, V255)</f>
        <v>0</v>
      </c>
      <c r="F255" s="53">
        <f>SUMIFS('Ratios_MARAMA-VA'!J:J, 'Ratios_MARAMA-VA'!AA:AA, V255)</f>
        <v>0</v>
      </c>
      <c r="G255" s="53" t="s">
        <v>963</v>
      </c>
      <c r="H255" s="53" t="s">
        <v>963</v>
      </c>
      <c r="I255" s="53">
        <v>0.85895342950333797</v>
      </c>
      <c r="J255" s="53" t="s">
        <v>964</v>
      </c>
      <c r="K255" s="53">
        <v>0.86397611733824098</v>
      </c>
      <c r="L255" s="53" t="s">
        <v>964</v>
      </c>
      <c r="M255" s="43" t="s">
        <v>365</v>
      </c>
      <c r="N255" s="43" t="s">
        <v>350</v>
      </c>
      <c r="O255" s="43" t="s">
        <v>11</v>
      </c>
      <c r="P255" s="43" t="s">
        <v>351</v>
      </c>
      <c r="Q255" s="43" t="s">
        <v>366</v>
      </c>
      <c r="R255" s="43" t="s">
        <v>353</v>
      </c>
      <c r="S255" s="43" t="s">
        <v>934</v>
      </c>
      <c r="V255" s="42" t="s">
        <v>1226</v>
      </c>
      <c r="W255"/>
    </row>
    <row r="256" spans="1:23" s="39" customFormat="1" x14ac:dyDescent="0.35">
      <c r="A256" s="43" t="s">
        <v>811</v>
      </c>
      <c r="B256" s="54">
        <v>51153</v>
      </c>
      <c r="C256" s="54" t="s">
        <v>12</v>
      </c>
      <c r="D256" s="53">
        <v>2.47392299999999E-2</v>
      </c>
      <c r="E256" s="53">
        <f>SUMIFS('Ratios_MARAMA-VA'!T:T, 'Ratios_MARAMA-VA'!AA:AA, V256)</f>
        <v>0</v>
      </c>
      <c r="F256" s="53">
        <f>SUMIFS('Ratios_MARAMA-VA'!J:J, 'Ratios_MARAMA-VA'!AA:AA, V256)</f>
        <v>0</v>
      </c>
      <c r="G256" s="53" t="s">
        <v>963</v>
      </c>
      <c r="H256" s="53" t="s">
        <v>963</v>
      </c>
      <c r="I256" s="53">
        <v>2.4696665462086501E-2</v>
      </c>
      <c r="J256" s="53" t="s">
        <v>964</v>
      </c>
      <c r="K256" s="53">
        <v>2.4841077995896198E-2</v>
      </c>
      <c r="L256" s="53" t="s">
        <v>964</v>
      </c>
      <c r="M256" s="43" t="s">
        <v>365</v>
      </c>
      <c r="N256" s="43" t="s">
        <v>350</v>
      </c>
      <c r="O256" s="43" t="s">
        <v>11</v>
      </c>
      <c r="P256" s="43" t="s">
        <v>351</v>
      </c>
      <c r="Q256" s="43" t="s">
        <v>366</v>
      </c>
      <c r="R256" s="43" t="s">
        <v>353</v>
      </c>
      <c r="S256" s="43" t="s">
        <v>934</v>
      </c>
      <c r="V256" s="42" t="s">
        <v>1227</v>
      </c>
      <c r="W256"/>
    </row>
    <row r="257" spans="1:23" s="39" customFormat="1" x14ac:dyDescent="0.35">
      <c r="A257" s="43" t="s">
        <v>811</v>
      </c>
      <c r="B257" s="54">
        <v>51510</v>
      </c>
      <c r="C257" s="54" t="s">
        <v>10</v>
      </c>
      <c r="D257" s="53">
        <v>8.7460309999999999E-2</v>
      </c>
      <c r="E257" s="53">
        <f>SUMIFS('Ratios_MARAMA-VA'!T:T, 'Ratios_MARAMA-VA'!AA:AA, V257)</f>
        <v>0</v>
      </c>
      <c r="F257" s="53">
        <f>SUMIFS('Ratios_MARAMA-VA'!J:J, 'Ratios_MARAMA-VA'!AA:AA, V257)</f>
        <v>0</v>
      </c>
      <c r="G257" s="53" t="s">
        <v>963</v>
      </c>
      <c r="H257" s="53" t="s">
        <v>963</v>
      </c>
      <c r="I257" s="53">
        <v>0.105108581273818</v>
      </c>
      <c r="J257" s="53" t="s">
        <v>964</v>
      </c>
      <c r="K257" s="53">
        <v>0.11704067347062</v>
      </c>
      <c r="L257" s="53" t="s">
        <v>964</v>
      </c>
      <c r="M257" s="43" t="s">
        <v>354</v>
      </c>
      <c r="N257" s="43" t="s">
        <v>350</v>
      </c>
      <c r="O257" s="43" t="s">
        <v>11</v>
      </c>
      <c r="P257" s="43" t="s">
        <v>351</v>
      </c>
      <c r="Q257" s="43" t="s">
        <v>352</v>
      </c>
      <c r="R257" s="43" t="s">
        <v>355</v>
      </c>
      <c r="S257" s="43" t="s">
        <v>934</v>
      </c>
      <c r="V257" s="42" t="s">
        <v>1228</v>
      </c>
      <c r="W257"/>
    </row>
    <row r="258" spans="1:23" s="39" customFormat="1" x14ac:dyDescent="0.35">
      <c r="A258" s="43" t="s">
        <v>811</v>
      </c>
      <c r="B258" s="54">
        <v>51510</v>
      </c>
      <c r="C258" s="54" t="s">
        <v>12</v>
      </c>
      <c r="D258" s="53">
        <v>1.045512E-2</v>
      </c>
      <c r="E258" s="53">
        <f>SUMIFS('Ratios_MARAMA-VA'!T:T, 'Ratios_MARAMA-VA'!AA:AA, V258)</f>
        <v>0</v>
      </c>
      <c r="F258" s="53">
        <f>SUMIFS('Ratios_MARAMA-VA'!J:J, 'Ratios_MARAMA-VA'!AA:AA, V258)</f>
        <v>0</v>
      </c>
      <c r="G258" s="53" t="s">
        <v>963</v>
      </c>
      <c r="H258" s="53" t="s">
        <v>963</v>
      </c>
      <c r="I258" s="53">
        <v>1.2564817461172001E-2</v>
      </c>
      <c r="J258" s="53" t="s">
        <v>964</v>
      </c>
      <c r="K258" s="53">
        <v>1.39911953892703E-2</v>
      </c>
      <c r="L258" s="53" t="s">
        <v>964</v>
      </c>
      <c r="M258" s="43" t="s">
        <v>354</v>
      </c>
      <c r="N258" s="43" t="s">
        <v>350</v>
      </c>
      <c r="O258" s="43" t="s">
        <v>11</v>
      </c>
      <c r="P258" s="43" t="s">
        <v>351</v>
      </c>
      <c r="Q258" s="43" t="s">
        <v>352</v>
      </c>
      <c r="R258" s="43" t="s">
        <v>355</v>
      </c>
      <c r="S258" s="43" t="s">
        <v>934</v>
      </c>
      <c r="V258" s="42" t="s">
        <v>1229</v>
      </c>
      <c r="W258"/>
    </row>
    <row r="259" spans="1:23" s="39" customFormat="1" x14ac:dyDescent="0.35">
      <c r="A259" s="43" t="s">
        <v>811</v>
      </c>
      <c r="B259" s="54">
        <v>51510</v>
      </c>
      <c r="C259" s="54" t="s">
        <v>10</v>
      </c>
      <c r="D259" s="53">
        <v>3.2636753700000001</v>
      </c>
      <c r="E259" s="53">
        <f>SUMIFS('Ratios_MARAMA-VA'!T:T, 'Ratios_MARAMA-VA'!AA:AA, V259)</f>
        <v>0</v>
      </c>
      <c r="F259" s="53">
        <f>SUMIFS('Ratios_MARAMA-VA'!J:J, 'Ratios_MARAMA-VA'!AA:AA, V259)</f>
        <v>0</v>
      </c>
      <c r="G259" s="53" t="s">
        <v>963</v>
      </c>
      <c r="H259" s="53" t="s">
        <v>963</v>
      </c>
      <c r="I259" s="53">
        <v>3.9222395607676699</v>
      </c>
      <c r="J259" s="53" t="s">
        <v>964</v>
      </c>
      <c r="K259" s="53">
        <v>4.3674983920623696</v>
      </c>
      <c r="L259" s="53" t="s">
        <v>964</v>
      </c>
      <c r="M259" s="43" t="s">
        <v>349</v>
      </c>
      <c r="N259" s="43" t="s">
        <v>350</v>
      </c>
      <c r="O259" s="43" t="s">
        <v>11</v>
      </c>
      <c r="P259" s="43" t="s">
        <v>351</v>
      </c>
      <c r="Q259" s="43" t="s">
        <v>352</v>
      </c>
      <c r="R259" s="43" t="s">
        <v>353</v>
      </c>
      <c r="S259" s="43" t="s">
        <v>934</v>
      </c>
      <c r="V259" s="42" t="s">
        <v>1230</v>
      </c>
      <c r="W259"/>
    </row>
    <row r="260" spans="1:23" s="39" customFormat="1" x14ac:dyDescent="0.35">
      <c r="A260" s="43" t="s">
        <v>811</v>
      </c>
      <c r="B260" s="54">
        <v>51510</v>
      </c>
      <c r="C260" s="54" t="s">
        <v>12</v>
      </c>
      <c r="D260" s="53">
        <v>0.10045424999999999</v>
      </c>
      <c r="E260" s="53">
        <f>SUMIFS('Ratios_MARAMA-VA'!T:T, 'Ratios_MARAMA-VA'!AA:AA, V260)</f>
        <v>0</v>
      </c>
      <c r="F260" s="53">
        <f>SUMIFS('Ratios_MARAMA-VA'!J:J, 'Ratios_MARAMA-VA'!AA:AA, V260)</f>
        <v>0</v>
      </c>
      <c r="G260" s="53" t="s">
        <v>963</v>
      </c>
      <c r="H260" s="53" t="s">
        <v>963</v>
      </c>
      <c r="I260" s="53">
        <v>0.120724517217301</v>
      </c>
      <c r="J260" s="53" t="s">
        <v>964</v>
      </c>
      <c r="K260" s="53">
        <v>0.13442935513247201</v>
      </c>
      <c r="L260" s="53" t="s">
        <v>964</v>
      </c>
      <c r="M260" s="43" t="s">
        <v>349</v>
      </c>
      <c r="N260" s="43" t="s">
        <v>350</v>
      </c>
      <c r="O260" s="43" t="s">
        <v>11</v>
      </c>
      <c r="P260" s="43" t="s">
        <v>351</v>
      </c>
      <c r="Q260" s="43" t="s">
        <v>352</v>
      </c>
      <c r="R260" s="43" t="s">
        <v>353</v>
      </c>
      <c r="S260" s="43" t="s">
        <v>934</v>
      </c>
      <c r="V260" s="42" t="s">
        <v>1231</v>
      </c>
      <c r="W260"/>
    </row>
    <row r="261" spans="1:23" s="39" customFormat="1" x14ac:dyDescent="0.35">
      <c r="A261" s="43" t="s">
        <v>811</v>
      </c>
      <c r="B261" s="54">
        <v>51510</v>
      </c>
      <c r="C261" s="54" t="s">
        <v>10</v>
      </c>
      <c r="D261" s="53">
        <v>9.3915000000000003E-4</v>
      </c>
      <c r="E261" s="53">
        <f>SUMIFS('Ratios_MARAMA-VA'!T:T, 'Ratios_MARAMA-VA'!AA:AA, V261)</f>
        <v>0</v>
      </c>
      <c r="F261" s="53">
        <f>SUMIFS('Ratios_MARAMA-VA'!J:J, 'Ratios_MARAMA-VA'!AA:AA, V261)</f>
        <v>0</v>
      </c>
      <c r="G261" s="53" t="s">
        <v>963</v>
      </c>
      <c r="H261" s="53" t="s">
        <v>963</v>
      </c>
      <c r="I261" s="53">
        <v>9.3753416612880002E-4</v>
      </c>
      <c r="J261" s="53" t="s">
        <v>964</v>
      </c>
      <c r="K261" s="53">
        <v>9.4301635094729995E-4</v>
      </c>
      <c r="L261" s="53" t="s">
        <v>964</v>
      </c>
      <c r="M261" s="43" t="s">
        <v>356</v>
      </c>
      <c r="N261" s="43" t="s">
        <v>350</v>
      </c>
      <c r="O261" s="43" t="s">
        <v>11</v>
      </c>
      <c r="P261" s="43" t="s">
        <v>351</v>
      </c>
      <c r="Q261" s="43" t="s">
        <v>357</v>
      </c>
      <c r="R261" s="43" t="s">
        <v>353</v>
      </c>
      <c r="S261" s="43" t="s">
        <v>934</v>
      </c>
      <c r="V261" s="42" t="s">
        <v>1232</v>
      </c>
      <c r="W261"/>
    </row>
    <row r="262" spans="1:23" s="39" customFormat="1" x14ac:dyDescent="0.35">
      <c r="A262" s="43" t="s">
        <v>811</v>
      </c>
      <c r="B262" s="54">
        <v>51510</v>
      </c>
      <c r="C262" s="54" t="s">
        <v>10</v>
      </c>
      <c r="D262" s="53">
        <v>0.24231175999999999</v>
      </c>
      <c r="E262" s="53">
        <f>SUMIFS('Ratios_MARAMA-VA'!T:T, 'Ratios_MARAMA-VA'!AA:AA, V262)</f>
        <v>0</v>
      </c>
      <c r="F262" s="53">
        <f>SUMIFS('Ratios_MARAMA-VA'!J:J, 'Ratios_MARAMA-VA'!AA:AA, V262)</f>
        <v>0</v>
      </c>
      <c r="G262" s="53" t="s">
        <v>963</v>
      </c>
      <c r="H262" s="53" t="s">
        <v>963</v>
      </c>
      <c r="I262" s="53">
        <v>0.241894855832191</v>
      </c>
      <c r="J262" s="53" t="s">
        <v>964</v>
      </c>
      <c r="K262" s="53">
        <v>0.24330932407689701</v>
      </c>
      <c r="L262" s="53" t="s">
        <v>964</v>
      </c>
      <c r="M262" s="43" t="s">
        <v>364</v>
      </c>
      <c r="N262" s="43" t="s">
        <v>350</v>
      </c>
      <c r="O262" s="43" t="s">
        <v>11</v>
      </c>
      <c r="P262" s="43" t="s">
        <v>351</v>
      </c>
      <c r="Q262" s="43" t="s">
        <v>363</v>
      </c>
      <c r="R262" s="43" t="s">
        <v>355</v>
      </c>
      <c r="S262" s="43" t="s">
        <v>934</v>
      </c>
      <c r="V262" s="42" t="s">
        <v>1233</v>
      </c>
      <c r="W262"/>
    </row>
    <row r="263" spans="1:23" s="39" customFormat="1" x14ac:dyDescent="0.35">
      <c r="A263" s="43" t="s">
        <v>811</v>
      </c>
      <c r="B263" s="54">
        <v>51510</v>
      </c>
      <c r="C263" s="54" t="s">
        <v>12</v>
      </c>
      <c r="D263" s="53">
        <v>3.1870450000000002E-2</v>
      </c>
      <c r="E263" s="53">
        <f>SUMIFS('Ratios_MARAMA-VA'!T:T, 'Ratios_MARAMA-VA'!AA:AA, V263)</f>
        <v>0</v>
      </c>
      <c r="F263" s="53">
        <f>SUMIFS('Ratios_MARAMA-VA'!J:J, 'Ratios_MARAMA-VA'!AA:AA, V263)</f>
        <v>0</v>
      </c>
      <c r="G263" s="53" t="s">
        <v>963</v>
      </c>
      <c r="H263" s="53" t="s">
        <v>963</v>
      </c>
      <c r="I263" s="53">
        <v>3.1815615998402401E-2</v>
      </c>
      <c r="J263" s="53" t="s">
        <v>964</v>
      </c>
      <c r="K263" s="53">
        <v>3.2001656244527901E-2</v>
      </c>
      <c r="L263" s="53" t="s">
        <v>964</v>
      </c>
      <c r="M263" s="43" t="s">
        <v>364</v>
      </c>
      <c r="N263" s="43" t="s">
        <v>350</v>
      </c>
      <c r="O263" s="43" t="s">
        <v>11</v>
      </c>
      <c r="P263" s="43" t="s">
        <v>351</v>
      </c>
      <c r="Q263" s="43" t="s">
        <v>363</v>
      </c>
      <c r="R263" s="43" t="s">
        <v>355</v>
      </c>
      <c r="S263" s="43" t="s">
        <v>934</v>
      </c>
      <c r="V263" s="42" t="s">
        <v>1234</v>
      </c>
      <c r="W263"/>
    </row>
    <row r="264" spans="1:23" s="39" customFormat="1" x14ac:dyDescent="0.35">
      <c r="A264" s="43" t="s">
        <v>811</v>
      </c>
      <c r="B264" s="54">
        <v>51510</v>
      </c>
      <c r="C264" s="54" t="s">
        <v>10</v>
      </c>
      <c r="D264" s="53">
        <v>5.0751662900000003</v>
      </c>
      <c r="E264" s="53">
        <f>SUMIFS('Ratios_MARAMA-VA'!T:T, 'Ratios_MARAMA-VA'!AA:AA, V264)</f>
        <v>0</v>
      </c>
      <c r="F264" s="53">
        <f>SUMIFS('Ratios_MARAMA-VA'!J:J, 'Ratios_MARAMA-VA'!AA:AA, V264)</f>
        <v>0</v>
      </c>
      <c r="G264" s="53" t="s">
        <v>963</v>
      </c>
      <c r="H264" s="53" t="s">
        <v>963</v>
      </c>
      <c r="I264" s="53">
        <v>5.0664343242934002</v>
      </c>
      <c r="J264" s="53" t="s">
        <v>964</v>
      </c>
      <c r="K264" s="53">
        <v>5.09606004924298</v>
      </c>
      <c r="L264" s="53" t="s">
        <v>964</v>
      </c>
      <c r="M264" s="43" t="s">
        <v>362</v>
      </c>
      <c r="N264" s="43" t="s">
        <v>350</v>
      </c>
      <c r="O264" s="43" t="s">
        <v>11</v>
      </c>
      <c r="P264" s="43" t="s">
        <v>351</v>
      </c>
      <c r="Q264" s="43" t="s">
        <v>363</v>
      </c>
      <c r="R264" s="43" t="s">
        <v>353</v>
      </c>
      <c r="S264" s="43" t="s">
        <v>934</v>
      </c>
      <c r="V264" s="42" t="s">
        <v>1235</v>
      </c>
      <c r="W264"/>
    </row>
    <row r="265" spans="1:23" s="39" customFormat="1" x14ac:dyDescent="0.35">
      <c r="A265" s="43" t="s">
        <v>811</v>
      </c>
      <c r="B265" s="54">
        <v>51510</v>
      </c>
      <c r="C265" s="54" t="s">
        <v>12</v>
      </c>
      <c r="D265" s="53">
        <v>0.14592139000000001</v>
      </c>
      <c r="E265" s="53">
        <f>SUMIFS('Ratios_MARAMA-VA'!T:T, 'Ratios_MARAMA-VA'!AA:AA, V265)</f>
        <v>0</v>
      </c>
      <c r="F265" s="53">
        <f>SUMIFS('Ratios_MARAMA-VA'!J:J, 'Ratios_MARAMA-VA'!AA:AA, V265)</f>
        <v>0</v>
      </c>
      <c r="G265" s="53" t="s">
        <v>963</v>
      </c>
      <c r="H265" s="53" t="s">
        <v>963</v>
      </c>
      <c r="I265" s="53">
        <v>0.145670328162706</v>
      </c>
      <c r="J265" s="53" t="s">
        <v>964</v>
      </c>
      <c r="K265" s="53">
        <v>0.146522128225478</v>
      </c>
      <c r="L265" s="53" t="s">
        <v>964</v>
      </c>
      <c r="M265" s="43" t="s">
        <v>362</v>
      </c>
      <c r="N265" s="43" t="s">
        <v>350</v>
      </c>
      <c r="O265" s="43" t="s">
        <v>11</v>
      </c>
      <c r="P265" s="43" t="s">
        <v>351</v>
      </c>
      <c r="Q265" s="43" t="s">
        <v>363</v>
      </c>
      <c r="R265" s="43" t="s">
        <v>353</v>
      </c>
      <c r="S265" s="43" t="s">
        <v>934</v>
      </c>
      <c r="V265" s="42" t="s">
        <v>1236</v>
      </c>
      <c r="W265"/>
    </row>
    <row r="266" spans="1:23" s="39" customFormat="1" x14ac:dyDescent="0.35">
      <c r="A266" s="43" t="s">
        <v>497</v>
      </c>
      <c r="B266" s="54">
        <v>24031</v>
      </c>
      <c r="C266" s="54" t="s">
        <v>10</v>
      </c>
      <c r="D266" s="53">
        <v>38.776499999999999</v>
      </c>
      <c r="E266" s="53">
        <f>SUMIFS('Ratios_MARAMA-VA'!T:T, 'Ratios_MARAMA-VA'!AA:AA, V266)</f>
        <v>0</v>
      </c>
      <c r="F266" s="53">
        <f>SUMIFS('Ratios_MARAMA-VA'!J:J, 'Ratios_MARAMA-VA'!AA:AA, V266)</f>
        <v>0</v>
      </c>
      <c r="G266" s="53" t="s">
        <v>963</v>
      </c>
      <c r="H266" s="53" t="s">
        <v>963</v>
      </c>
      <c r="I266" s="53">
        <v>34.782631021823597</v>
      </c>
      <c r="J266" s="53" t="s">
        <v>964</v>
      </c>
      <c r="K266" s="53">
        <v>33.9187162881069</v>
      </c>
      <c r="L266" s="53" t="s">
        <v>964</v>
      </c>
      <c r="M266" s="43" t="s">
        <v>599</v>
      </c>
      <c r="N266" s="43" t="s">
        <v>288</v>
      </c>
      <c r="O266" s="43" t="s">
        <v>199</v>
      </c>
      <c r="P266" s="43" t="s">
        <v>525</v>
      </c>
      <c r="Q266" s="43" t="s">
        <v>201</v>
      </c>
      <c r="R266" s="43" t="s">
        <v>206</v>
      </c>
      <c r="S266" s="43" t="s">
        <v>932</v>
      </c>
      <c r="V266" s="42" t="s">
        <v>3216</v>
      </c>
      <c r="W266"/>
    </row>
    <row r="267" spans="1:23" s="39" customFormat="1" x14ac:dyDescent="0.35">
      <c r="A267" s="43" t="s">
        <v>497</v>
      </c>
      <c r="B267" s="54">
        <v>24031</v>
      </c>
      <c r="C267" s="54" t="s">
        <v>12</v>
      </c>
      <c r="D267" s="53">
        <v>1.5284599999999999</v>
      </c>
      <c r="E267" s="53">
        <f>SUMIFS('Ratios_MARAMA-VA'!T:T, 'Ratios_MARAMA-VA'!AA:AA, V267)</f>
        <v>0</v>
      </c>
      <c r="F267" s="53">
        <f>SUMIFS('Ratios_MARAMA-VA'!J:J, 'Ratios_MARAMA-VA'!AA:AA, V267)</f>
        <v>0</v>
      </c>
      <c r="G267" s="53" t="s">
        <v>963</v>
      </c>
      <c r="H267" s="53" t="s">
        <v>963</v>
      </c>
      <c r="I267" s="53">
        <v>0.45959286535650801</v>
      </c>
      <c r="J267" s="53" t="s">
        <v>964</v>
      </c>
      <c r="K267" s="53">
        <v>0.448177712556727</v>
      </c>
      <c r="L267" s="53" t="s">
        <v>964</v>
      </c>
      <c r="M267" s="43" t="s">
        <v>599</v>
      </c>
      <c r="N267" s="43" t="s">
        <v>288</v>
      </c>
      <c r="O267" s="43" t="s">
        <v>199</v>
      </c>
      <c r="P267" s="43" t="s">
        <v>525</v>
      </c>
      <c r="Q267" s="43" t="s">
        <v>201</v>
      </c>
      <c r="R267" s="43" t="s">
        <v>206</v>
      </c>
      <c r="S267" s="43" t="s">
        <v>932</v>
      </c>
      <c r="V267" s="42" t="s">
        <v>3218</v>
      </c>
      <c r="W267"/>
    </row>
    <row r="268" spans="1:23" s="39" customFormat="1" x14ac:dyDescent="0.35">
      <c r="A268" s="43" t="s">
        <v>497</v>
      </c>
      <c r="B268" s="54">
        <v>24033</v>
      </c>
      <c r="C268" s="54" t="s">
        <v>10</v>
      </c>
      <c r="D268" s="53">
        <v>2.5933999999999999</v>
      </c>
      <c r="E268" s="53">
        <f>SUMIFS('Ratios_MARAMA-VA'!T:T, 'Ratios_MARAMA-VA'!AA:AA, V268)</f>
        <v>0</v>
      </c>
      <c r="F268" s="53">
        <f>SUMIFS('Ratios_MARAMA-VA'!J:J, 'Ratios_MARAMA-VA'!AA:AA, V268)</f>
        <v>0</v>
      </c>
      <c r="G268" s="53" t="s">
        <v>963</v>
      </c>
      <c r="H268" s="53" t="s">
        <v>963</v>
      </c>
      <c r="I268" s="55" t="s">
        <v>14</v>
      </c>
      <c r="J268" s="53" t="s">
        <v>964</v>
      </c>
      <c r="K268" s="55" t="s">
        <v>14</v>
      </c>
      <c r="L268" s="53" t="s">
        <v>964</v>
      </c>
      <c r="M268" s="43" t="s">
        <v>599</v>
      </c>
      <c r="N268" s="43" t="s">
        <v>288</v>
      </c>
      <c r="O268" s="43" t="s">
        <v>199</v>
      </c>
      <c r="P268" s="43" t="s">
        <v>525</v>
      </c>
      <c r="Q268" s="43" t="s">
        <v>201</v>
      </c>
      <c r="R268" s="43" t="s">
        <v>206</v>
      </c>
      <c r="S268" s="43" t="s">
        <v>932</v>
      </c>
      <c r="V268" s="42" t="s">
        <v>3217</v>
      </c>
      <c r="W268"/>
    </row>
    <row r="269" spans="1:23" s="39" customFormat="1" x14ac:dyDescent="0.35">
      <c r="A269" s="43" t="s">
        <v>497</v>
      </c>
      <c r="B269" s="54">
        <v>24033</v>
      </c>
      <c r="C269" s="54" t="s">
        <v>12</v>
      </c>
      <c r="D269" s="53">
        <v>1.32E-3</v>
      </c>
      <c r="E269" s="53">
        <f>SUMIFS('Ratios_MARAMA-VA'!T:T, 'Ratios_MARAMA-VA'!AA:AA, V269)</f>
        <v>0</v>
      </c>
      <c r="F269" s="53">
        <f>SUMIFS('Ratios_MARAMA-VA'!J:J, 'Ratios_MARAMA-VA'!AA:AA, V269)</f>
        <v>0</v>
      </c>
      <c r="G269" s="53" t="s">
        <v>963</v>
      </c>
      <c r="H269" s="53" t="s">
        <v>963</v>
      </c>
      <c r="I269" s="55" t="s">
        <v>14</v>
      </c>
      <c r="J269" s="53" t="s">
        <v>964</v>
      </c>
      <c r="K269" s="55" t="s">
        <v>14</v>
      </c>
      <c r="L269" s="53" t="s">
        <v>964</v>
      </c>
      <c r="M269" s="43" t="s">
        <v>599</v>
      </c>
      <c r="N269" s="43" t="s">
        <v>288</v>
      </c>
      <c r="O269" s="43" t="s">
        <v>199</v>
      </c>
      <c r="P269" s="43" t="s">
        <v>525</v>
      </c>
      <c r="Q269" s="43" t="s">
        <v>201</v>
      </c>
      <c r="R269" s="43" t="s">
        <v>206</v>
      </c>
      <c r="S269" s="43" t="s">
        <v>932</v>
      </c>
      <c r="V269" s="42" t="s">
        <v>3219</v>
      </c>
      <c r="W269"/>
    </row>
    <row r="270" spans="1:23" s="39" customFormat="1" x14ac:dyDescent="0.35">
      <c r="A270" s="43" t="s">
        <v>497</v>
      </c>
      <c r="B270" s="54">
        <v>24009</v>
      </c>
      <c r="C270" s="54" t="s">
        <v>10</v>
      </c>
      <c r="D270" s="53">
        <v>6.9143549999999996</v>
      </c>
      <c r="E270" s="53">
        <f>SUMIFS('Ratios_MARAMA-VA'!T:T, 'Ratios_MARAMA-VA'!AA:AA, V270)</f>
        <v>0</v>
      </c>
      <c r="F270" s="53">
        <f>SUMIFS('Ratios_MARAMA-VA'!J:J, 'Ratios_MARAMA-VA'!AA:AA, V270)</f>
        <v>0</v>
      </c>
      <c r="G270" s="53" t="s">
        <v>963</v>
      </c>
      <c r="H270" s="53" t="s">
        <v>963</v>
      </c>
      <c r="I270" s="53">
        <v>6.20219614248066</v>
      </c>
      <c r="J270" s="53" t="s">
        <v>964</v>
      </c>
      <c r="K270" s="53">
        <v>6.0481488932795298</v>
      </c>
      <c r="L270" s="53" t="s">
        <v>964</v>
      </c>
      <c r="M270" s="43" t="s">
        <v>524</v>
      </c>
      <c r="N270" s="43" t="s">
        <v>288</v>
      </c>
      <c r="O270" s="43" t="s">
        <v>199</v>
      </c>
      <c r="P270" s="43" t="s">
        <v>525</v>
      </c>
      <c r="Q270" s="43" t="s">
        <v>201</v>
      </c>
      <c r="R270" s="43" t="s">
        <v>526</v>
      </c>
      <c r="S270" s="43" t="s">
        <v>932</v>
      </c>
      <c r="V270" s="42" t="s">
        <v>3220</v>
      </c>
      <c r="W270"/>
    </row>
    <row r="271" spans="1:23" s="39" customFormat="1" x14ac:dyDescent="0.35">
      <c r="A271" s="43" t="s">
        <v>497</v>
      </c>
      <c r="B271" s="54">
        <v>24009</v>
      </c>
      <c r="C271" s="54" t="s">
        <v>12</v>
      </c>
      <c r="D271" s="53">
        <v>0.19431499999999999</v>
      </c>
      <c r="E271" s="53">
        <f>SUMIFS('Ratios_MARAMA-VA'!T:T, 'Ratios_MARAMA-VA'!AA:AA, V271)</f>
        <v>0</v>
      </c>
      <c r="F271" s="53">
        <f>SUMIFS('Ratios_MARAMA-VA'!J:J, 'Ratios_MARAMA-VA'!AA:AA, V271)</f>
        <v>0</v>
      </c>
      <c r="G271" s="53" t="s">
        <v>963</v>
      </c>
      <c r="H271" s="53" t="s">
        <v>963</v>
      </c>
      <c r="I271" s="53">
        <v>0.174301108841841</v>
      </c>
      <c r="J271" s="53" t="s">
        <v>964</v>
      </c>
      <c r="K271" s="53">
        <v>0.16997189935975399</v>
      </c>
      <c r="L271" s="53" t="s">
        <v>964</v>
      </c>
      <c r="M271" s="43" t="s">
        <v>524</v>
      </c>
      <c r="N271" s="43" t="s">
        <v>288</v>
      </c>
      <c r="O271" s="43" t="s">
        <v>199</v>
      </c>
      <c r="P271" s="43" t="s">
        <v>525</v>
      </c>
      <c r="Q271" s="43" t="s">
        <v>201</v>
      </c>
      <c r="R271" s="43" t="s">
        <v>526</v>
      </c>
      <c r="S271" s="43" t="s">
        <v>932</v>
      </c>
      <c r="V271" s="42" t="s">
        <v>3223</v>
      </c>
      <c r="W271"/>
    </row>
    <row r="272" spans="1:23" s="39" customFormat="1" x14ac:dyDescent="0.35">
      <c r="A272" s="43" t="s">
        <v>497</v>
      </c>
      <c r="B272" s="54">
        <v>24017</v>
      </c>
      <c r="C272" s="54" t="s">
        <v>10</v>
      </c>
      <c r="D272" s="53">
        <v>29.249659999999999</v>
      </c>
      <c r="E272" s="53">
        <f>SUMIFS('Ratios_MARAMA-VA'!T:T, 'Ratios_MARAMA-VA'!AA:AA, V272)</f>
        <v>0</v>
      </c>
      <c r="F272" s="53">
        <f>SUMIFS('Ratios_MARAMA-VA'!J:J, 'Ratios_MARAMA-VA'!AA:AA, V272)</f>
        <v>0</v>
      </c>
      <c r="G272" s="53" t="s">
        <v>963</v>
      </c>
      <c r="H272" s="53" t="s">
        <v>963</v>
      </c>
      <c r="I272" s="53">
        <v>1.6670439170326901</v>
      </c>
      <c r="J272" s="53" t="s">
        <v>964</v>
      </c>
      <c r="K272" s="53">
        <v>1.6256386593115699</v>
      </c>
      <c r="L272" s="53" t="s">
        <v>964</v>
      </c>
      <c r="M272" s="43" t="s">
        <v>524</v>
      </c>
      <c r="N272" s="43" t="s">
        <v>288</v>
      </c>
      <c r="O272" s="43" t="s">
        <v>199</v>
      </c>
      <c r="P272" s="43" t="s">
        <v>525</v>
      </c>
      <c r="Q272" s="43" t="s">
        <v>201</v>
      </c>
      <c r="R272" s="43" t="s">
        <v>526</v>
      </c>
      <c r="S272" s="43" t="s">
        <v>932</v>
      </c>
      <c r="V272" s="42" t="s">
        <v>3221</v>
      </c>
      <c r="W272"/>
    </row>
    <row r="273" spans="1:23" s="39" customFormat="1" x14ac:dyDescent="0.35">
      <c r="A273" s="43" t="s">
        <v>497</v>
      </c>
      <c r="B273" s="54">
        <v>24017</v>
      </c>
      <c r="C273" s="54" t="s">
        <v>12</v>
      </c>
      <c r="D273" s="53">
        <v>3.5564999999999999E-2</v>
      </c>
      <c r="E273" s="53">
        <f>SUMIFS('Ratios_MARAMA-VA'!T:T, 'Ratios_MARAMA-VA'!AA:AA, V273)</f>
        <v>0</v>
      </c>
      <c r="F273" s="53">
        <f>SUMIFS('Ratios_MARAMA-VA'!J:J, 'Ratios_MARAMA-VA'!AA:AA, V273)</f>
        <v>0</v>
      </c>
      <c r="G273" s="53" t="s">
        <v>963</v>
      </c>
      <c r="H273" s="53" t="s">
        <v>963</v>
      </c>
      <c r="I273" s="53">
        <v>1.38856041215124E-2</v>
      </c>
      <c r="J273" s="53" t="s">
        <v>964</v>
      </c>
      <c r="K273" s="53">
        <v>1.35407199757558E-2</v>
      </c>
      <c r="L273" s="53" t="s">
        <v>964</v>
      </c>
      <c r="M273" s="43" t="s">
        <v>524</v>
      </c>
      <c r="N273" s="43" t="s">
        <v>288</v>
      </c>
      <c r="O273" s="43" t="s">
        <v>199</v>
      </c>
      <c r="P273" s="43" t="s">
        <v>525</v>
      </c>
      <c r="Q273" s="43" t="s">
        <v>201</v>
      </c>
      <c r="R273" s="43" t="s">
        <v>526</v>
      </c>
      <c r="S273" s="43" t="s">
        <v>932</v>
      </c>
      <c r="V273" s="42" t="s">
        <v>3224</v>
      </c>
      <c r="W273"/>
    </row>
    <row r="274" spans="1:23" s="39" customFormat="1" x14ac:dyDescent="0.35">
      <c r="A274" s="43" t="s">
        <v>497</v>
      </c>
      <c r="B274" s="54">
        <v>24033</v>
      </c>
      <c r="C274" s="54" t="s">
        <v>10</v>
      </c>
      <c r="D274" s="53">
        <v>13.17299</v>
      </c>
      <c r="E274" s="53">
        <f>SUMIFS('Ratios_MARAMA-VA'!T:T, 'Ratios_MARAMA-VA'!AA:AA, V274)</f>
        <v>0</v>
      </c>
      <c r="F274" s="53">
        <f>SUMIFS('Ratios_MARAMA-VA'!J:J, 'Ratios_MARAMA-VA'!AA:AA, V274)</f>
        <v>0</v>
      </c>
      <c r="G274" s="53" t="s">
        <v>963</v>
      </c>
      <c r="H274" s="53" t="s">
        <v>963</v>
      </c>
      <c r="I274" s="53">
        <v>4.5977585393795497</v>
      </c>
      <c r="J274" s="53" t="s">
        <v>964</v>
      </c>
      <c r="K274" s="53">
        <v>4.48356156153306</v>
      </c>
      <c r="L274" s="53" t="s">
        <v>964</v>
      </c>
      <c r="M274" s="43" t="s">
        <v>524</v>
      </c>
      <c r="N274" s="43" t="s">
        <v>288</v>
      </c>
      <c r="O274" s="43" t="s">
        <v>199</v>
      </c>
      <c r="P274" s="43" t="s">
        <v>525</v>
      </c>
      <c r="Q274" s="43" t="s">
        <v>201</v>
      </c>
      <c r="R274" s="43" t="s">
        <v>526</v>
      </c>
      <c r="S274" s="43" t="s">
        <v>932</v>
      </c>
      <c r="V274" s="42" t="s">
        <v>3222</v>
      </c>
      <c r="W274"/>
    </row>
    <row r="275" spans="1:23" s="39" customFormat="1" x14ac:dyDescent="0.35">
      <c r="A275" s="43" t="s">
        <v>497</v>
      </c>
      <c r="B275" s="54">
        <v>24033</v>
      </c>
      <c r="C275" s="54" t="s">
        <v>12</v>
      </c>
      <c r="D275" s="53">
        <v>4.6594999999999998E-2</v>
      </c>
      <c r="E275" s="53">
        <f>SUMIFS('Ratios_MARAMA-VA'!T:T, 'Ratios_MARAMA-VA'!AA:AA, V275)</f>
        <v>0</v>
      </c>
      <c r="F275" s="53">
        <f>SUMIFS('Ratios_MARAMA-VA'!J:J, 'Ratios_MARAMA-VA'!AA:AA, V275)</f>
        <v>0</v>
      </c>
      <c r="G275" s="53" t="s">
        <v>963</v>
      </c>
      <c r="H275" s="53" t="s">
        <v>963</v>
      </c>
      <c r="I275" s="53">
        <v>3.8185411334159203E-2</v>
      </c>
      <c r="J275" s="53" t="s">
        <v>964</v>
      </c>
      <c r="K275" s="53">
        <v>3.7236979933328397E-2</v>
      </c>
      <c r="L275" s="53" t="s">
        <v>964</v>
      </c>
      <c r="M275" s="43" t="s">
        <v>524</v>
      </c>
      <c r="N275" s="43" t="s">
        <v>288</v>
      </c>
      <c r="O275" s="43" t="s">
        <v>199</v>
      </c>
      <c r="P275" s="43" t="s">
        <v>525</v>
      </c>
      <c r="Q275" s="43" t="s">
        <v>201</v>
      </c>
      <c r="R275" s="43" t="s">
        <v>526</v>
      </c>
      <c r="S275" s="43" t="s">
        <v>932</v>
      </c>
      <c r="V275" s="42" t="s">
        <v>3225</v>
      </c>
      <c r="W275"/>
    </row>
    <row r="276" spans="1:23" s="39" customFormat="1" x14ac:dyDescent="0.35">
      <c r="A276" s="43" t="s">
        <v>497</v>
      </c>
      <c r="B276" s="54">
        <v>24031</v>
      </c>
      <c r="C276" s="54" t="s">
        <v>10</v>
      </c>
      <c r="D276" s="53">
        <v>95.293899999999994</v>
      </c>
      <c r="E276" s="53">
        <f>SUMIFS('Ratios_MARAMA-VA'!T:T, 'Ratios_MARAMA-VA'!AA:AA, V276)</f>
        <v>0</v>
      </c>
      <c r="F276" s="53">
        <f>SUMIFS('Ratios_MARAMA-VA'!J:J, 'Ratios_MARAMA-VA'!AA:AA, V276)</f>
        <v>0</v>
      </c>
      <c r="G276" s="53" t="s">
        <v>963</v>
      </c>
      <c r="H276" s="53" t="s">
        <v>963</v>
      </c>
      <c r="I276" s="53">
        <v>23.226839999999999</v>
      </c>
      <c r="J276" s="53" t="s">
        <v>964</v>
      </c>
      <c r="K276" s="53">
        <v>22.066596424154199</v>
      </c>
      <c r="L276" s="53" t="s">
        <v>964</v>
      </c>
      <c r="M276" s="43" t="s">
        <v>600</v>
      </c>
      <c r="N276" s="43" t="s">
        <v>291</v>
      </c>
      <c r="O276" s="43" t="s">
        <v>199</v>
      </c>
      <c r="P276" s="43" t="s">
        <v>525</v>
      </c>
      <c r="Q276" s="43" t="s">
        <v>213</v>
      </c>
      <c r="R276" s="43" t="s">
        <v>601</v>
      </c>
      <c r="S276" s="43" t="s">
        <v>932</v>
      </c>
      <c r="V276" s="42" t="s">
        <v>3226</v>
      </c>
      <c r="W276"/>
    </row>
    <row r="277" spans="1:23" s="39" customFormat="1" x14ac:dyDescent="0.35">
      <c r="A277" s="43" t="s">
        <v>497</v>
      </c>
      <c r="B277" s="54">
        <v>24031</v>
      </c>
      <c r="C277" s="54" t="s">
        <v>12</v>
      </c>
      <c r="D277" s="53">
        <v>2.0999400000000001</v>
      </c>
      <c r="E277" s="53">
        <f>SUMIFS('Ratios_MARAMA-VA'!T:T, 'Ratios_MARAMA-VA'!AA:AA, V277)</f>
        <v>0</v>
      </c>
      <c r="F277" s="53">
        <f>SUMIFS('Ratios_MARAMA-VA'!J:J, 'Ratios_MARAMA-VA'!AA:AA, V277)</f>
        <v>0</v>
      </c>
      <c r="G277" s="53" t="s">
        <v>963</v>
      </c>
      <c r="H277" s="53" t="s">
        <v>963</v>
      </c>
      <c r="I277" s="53">
        <v>0.76985999999999999</v>
      </c>
      <c r="J277" s="53" t="s">
        <v>964</v>
      </c>
      <c r="K277" s="53">
        <v>0.731403407570697</v>
      </c>
      <c r="L277" s="53" t="s">
        <v>964</v>
      </c>
      <c r="M277" s="43" t="s">
        <v>600</v>
      </c>
      <c r="N277" s="43" t="s">
        <v>291</v>
      </c>
      <c r="O277" s="43" t="s">
        <v>199</v>
      </c>
      <c r="P277" s="43" t="s">
        <v>525</v>
      </c>
      <c r="Q277" s="43" t="s">
        <v>213</v>
      </c>
      <c r="R277" s="43" t="s">
        <v>601</v>
      </c>
      <c r="S277" s="43" t="s">
        <v>932</v>
      </c>
      <c r="V277" s="42" t="s">
        <v>3229</v>
      </c>
      <c r="W277"/>
    </row>
    <row r="278" spans="1:23" s="39" customFormat="1" x14ac:dyDescent="0.35">
      <c r="A278" s="43" t="s">
        <v>497</v>
      </c>
      <c r="B278" s="54">
        <v>24033</v>
      </c>
      <c r="C278" s="54" t="s">
        <v>10</v>
      </c>
      <c r="D278" s="53">
        <v>224.30500000000001</v>
      </c>
      <c r="E278" s="53">
        <f>SUMIFS('Ratios_MARAMA-VA'!T:T, 'Ratios_MARAMA-VA'!AA:AA, V278)</f>
        <v>0</v>
      </c>
      <c r="F278" s="53">
        <f>SUMIFS('Ratios_MARAMA-VA'!J:J, 'Ratios_MARAMA-VA'!AA:AA, V278)</f>
        <v>0</v>
      </c>
      <c r="G278" s="53" t="s">
        <v>963</v>
      </c>
      <c r="H278" s="53" t="s">
        <v>963</v>
      </c>
      <c r="I278" s="53">
        <v>22.02112683</v>
      </c>
      <c r="J278" s="53" t="s">
        <v>964</v>
      </c>
      <c r="K278" s="53">
        <v>3.04403903</v>
      </c>
      <c r="L278" s="53" t="s">
        <v>964</v>
      </c>
      <c r="M278" s="43" t="s">
        <v>600</v>
      </c>
      <c r="N278" s="43" t="s">
        <v>291</v>
      </c>
      <c r="O278" s="43" t="s">
        <v>199</v>
      </c>
      <c r="P278" s="43" t="s">
        <v>525</v>
      </c>
      <c r="Q278" s="43" t="s">
        <v>213</v>
      </c>
      <c r="R278" s="43" t="s">
        <v>601</v>
      </c>
      <c r="S278" s="43" t="s">
        <v>932</v>
      </c>
      <c r="V278" s="42" t="s">
        <v>3227</v>
      </c>
      <c r="W278"/>
    </row>
    <row r="279" spans="1:23" s="39" customFormat="1" x14ac:dyDescent="0.35">
      <c r="A279" s="43" t="s">
        <v>497</v>
      </c>
      <c r="B279" s="54">
        <v>24033</v>
      </c>
      <c r="C279" s="54" t="s">
        <v>12</v>
      </c>
      <c r="D279" s="53">
        <v>12.016159999999999</v>
      </c>
      <c r="E279" s="53">
        <f>SUMIFS('Ratios_MARAMA-VA'!T:T, 'Ratios_MARAMA-VA'!AA:AA, V279)</f>
        <v>0</v>
      </c>
      <c r="F279" s="53">
        <f>SUMIFS('Ratios_MARAMA-VA'!J:J, 'Ratios_MARAMA-VA'!AA:AA, V279)</f>
        <v>0</v>
      </c>
      <c r="G279" s="53" t="s">
        <v>963</v>
      </c>
      <c r="H279" s="53" t="s">
        <v>963</v>
      </c>
      <c r="I279" s="53">
        <v>0.45019424000000002</v>
      </c>
      <c r="J279" s="53" t="s">
        <v>964</v>
      </c>
      <c r="K279" s="53">
        <v>6.2231549999999997E-2</v>
      </c>
      <c r="L279" s="53" t="s">
        <v>964</v>
      </c>
      <c r="M279" s="43" t="s">
        <v>600</v>
      </c>
      <c r="N279" s="43" t="s">
        <v>291</v>
      </c>
      <c r="O279" s="43" t="s">
        <v>199</v>
      </c>
      <c r="P279" s="43" t="s">
        <v>525</v>
      </c>
      <c r="Q279" s="43" t="s">
        <v>213</v>
      </c>
      <c r="R279" s="43" t="s">
        <v>601</v>
      </c>
      <c r="S279" s="43" t="s">
        <v>932</v>
      </c>
      <c r="V279" s="42" t="s">
        <v>3230</v>
      </c>
      <c r="W279"/>
    </row>
    <row r="280" spans="1:23" s="39" customFormat="1" x14ac:dyDescent="0.35">
      <c r="A280" s="43" t="s">
        <v>811</v>
      </c>
      <c r="B280" s="54">
        <v>51153</v>
      </c>
      <c r="C280" s="54" t="s">
        <v>10</v>
      </c>
      <c r="D280" s="53">
        <v>0.98</v>
      </c>
      <c r="E280" s="53">
        <f>SUMIFS('Ratios_MARAMA-VA'!T:T, 'Ratios_MARAMA-VA'!AA:AA, V280)</f>
        <v>0</v>
      </c>
      <c r="F280" s="53">
        <f>SUMIFS('Ratios_MARAMA-VA'!J:J, 'Ratios_MARAMA-VA'!AA:AA, V280)</f>
        <v>0</v>
      </c>
      <c r="G280" s="53" t="s">
        <v>963</v>
      </c>
      <c r="H280" s="53" t="s">
        <v>963</v>
      </c>
      <c r="I280" s="53">
        <v>0.76439999999999997</v>
      </c>
      <c r="J280" s="53" t="s">
        <v>964</v>
      </c>
      <c r="K280" s="53">
        <v>0.72621614936097501</v>
      </c>
      <c r="L280" s="53" t="s">
        <v>964</v>
      </c>
      <c r="M280" s="43" t="s">
        <v>600</v>
      </c>
      <c r="N280" s="43" t="s">
        <v>291</v>
      </c>
      <c r="O280" s="43" t="s">
        <v>199</v>
      </c>
      <c r="P280" s="43" t="s">
        <v>525</v>
      </c>
      <c r="Q280" s="43" t="s">
        <v>213</v>
      </c>
      <c r="R280" s="43" t="s">
        <v>601</v>
      </c>
      <c r="S280" s="43" t="s">
        <v>932</v>
      </c>
      <c r="V280" s="42" t="s">
        <v>3228</v>
      </c>
      <c r="W280"/>
    </row>
    <row r="281" spans="1:23" s="39" customFormat="1" x14ac:dyDescent="0.35">
      <c r="A281" s="43" t="s">
        <v>811</v>
      </c>
      <c r="B281" s="54">
        <v>51153</v>
      </c>
      <c r="C281" s="54" t="s">
        <v>12</v>
      </c>
      <c r="D281" s="53">
        <v>0.14000000000000001</v>
      </c>
      <c r="E281" s="53">
        <f>SUMIFS('Ratios_MARAMA-VA'!T:T, 'Ratios_MARAMA-VA'!AA:AA, V281)</f>
        <v>0</v>
      </c>
      <c r="F281" s="53">
        <f>SUMIFS('Ratios_MARAMA-VA'!J:J, 'Ratios_MARAMA-VA'!AA:AA, V281)</f>
        <v>0</v>
      </c>
      <c r="G281" s="53" t="s">
        <v>963</v>
      </c>
      <c r="H281" s="53" t="s">
        <v>963</v>
      </c>
      <c r="I281" s="53">
        <v>0.10920000000000001</v>
      </c>
      <c r="J281" s="53" t="s">
        <v>964</v>
      </c>
      <c r="K281" s="53">
        <v>0.103745164194425</v>
      </c>
      <c r="L281" s="53" t="s">
        <v>964</v>
      </c>
      <c r="M281" s="43" t="s">
        <v>600</v>
      </c>
      <c r="N281" s="43" t="s">
        <v>291</v>
      </c>
      <c r="O281" s="43" t="s">
        <v>199</v>
      </c>
      <c r="P281" s="43" t="s">
        <v>525</v>
      </c>
      <c r="Q281" s="43" t="s">
        <v>213</v>
      </c>
      <c r="R281" s="43" t="s">
        <v>601</v>
      </c>
      <c r="S281" s="43" t="s">
        <v>932</v>
      </c>
      <c r="V281" s="42" t="s">
        <v>3231</v>
      </c>
      <c r="W281"/>
    </row>
    <row r="282" spans="1:23" s="39" customFormat="1" x14ac:dyDescent="0.35">
      <c r="A282" s="43" t="s">
        <v>497</v>
      </c>
      <c r="B282" s="54">
        <v>24009</v>
      </c>
      <c r="C282" s="54" t="s">
        <v>10</v>
      </c>
      <c r="D282" s="53">
        <v>0.60375000000000001</v>
      </c>
      <c r="E282" s="53">
        <f>SUMIFS('Ratios_MARAMA-VA'!T:T, 'Ratios_MARAMA-VA'!AA:AA, V282)</f>
        <v>0</v>
      </c>
      <c r="F282" s="53">
        <f>SUMIFS('Ratios_MARAMA-VA'!J:J, 'Ratios_MARAMA-VA'!AA:AA, V282)</f>
        <v>0</v>
      </c>
      <c r="G282" s="53" t="s">
        <v>963</v>
      </c>
      <c r="H282" s="53" t="s">
        <v>963</v>
      </c>
      <c r="I282" s="55" t="s">
        <v>14</v>
      </c>
      <c r="J282" s="53" t="s">
        <v>964</v>
      </c>
      <c r="K282" s="55" t="s">
        <v>14</v>
      </c>
      <c r="L282" s="53" t="s">
        <v>964</v>
      </c>
      <c r="M282" s="43" t="s">
        <v>527</v>
      </c>
      <c r="N282" s="43" t="s">
        <v>291</v>
      </c>
      <c r="O282" s="43" t="s">
        <v>199</v>
      </c>
      <c r="P282" s="43" t="s">
        <v>525</v>
      </c>
      <c r="Q282" s="43" t="s">
        <v>213</v>
      </c>
      <c r="R282" s="43" t="s">
        <v>528</v>
      </c>
      <c r="S282" s="43" t="s">
        <v>932</v>
      </c>
      <c r="V282" s="42" t="s">
        <v>3232</v>
      </c>
      <c r="W282"/>
    </row>
    <row r="283" spans="1:23" s="39" customFormat="1" x14ac:dyDescent="0.35">
      <c r="A283" s="43" t="s">
        <v>497</v>
      </c>
      <c r="B283" s="54">
        <v>24009</v>
      </c>
      <c r="C283" s="54" t="s">
        <v>12</v>
      </c>
      <c r="D283" s="53">
        <v>0.65549999999999997</v>
      </c>
      <c r="E283" s="53">
        <f>SUMIFS('Ratios_MARAMA-VA'!T:T, 'Ratios_MARAMA-VA'!AA:AA, V283)</f>
        <v>0</v>
      </c>
      <c r="F283" s="53">
        <f>SUMIFS('Ratios_MARAMA-VA'!J:J, 'Ratios_MARAMA-VA'!AA:AA, V283)</f>
        <v>0</v>
      </c>
      <c r="G283" s="53" t="s">
        <v>963</v>
      </c>
      <c r="H283" s="53" t="s">
        <v>963</v>
      </c>
      <c r="I283" s="55" t="s">
        <v>14</v>
      </c>
      <c r="J283" s="53" t="s">
        <v>964</v>
      </c>
      <c r="K283" s="55" t="s">
        <v>14</v>
      </c>
      <c r="L283" s="53" t="s">
        <v>964</v>
      </c>
      <c r="M283" s="43" t="s">
        <v>527</v>
      </c>
      <c r="N283" s="43" t="s">
        <v>291</v>
      </c>
      <c r="O283" s="43" t="s">
        <v>199</v>
      </c>
      <c r="P283" s="43" t="s">
        <v>525</v>
      </c>
      <c r="Q283" s="43" t="s">
        <v>213</v>
      </c>
      <c r="R283" s="43" t="s">
        <v>528</v>
      </c>
      <c r="S283" s="43" t="s">
        <v>932</v>
      </c>
      <c r="V283" s="42" t="s">
        <v>3236</v>
      </c>
      <c r="W283"/>
    </row>
    <row r="284" spans="1:23" s="39" customFormat="1" x14ac:dyDescent="0.35">
      <c r="A284" s="43" t="s">
        <v>497</v>
      </c>
      <c r="B284" s="54">
        <v>24017</v>
      </c>
      <c r="C284" s="54" t="s">
        <v>10</v>
      </c>
      <c r="D284" s="53">
        <v>0.29227500000000001</v>
      </c>
      <c r="E284" s="53">
        <f>SUMIFS('Ratios_MARAMA-VA'!T:T, 'Ratios_MARAMA-VA'!AA:AA, V284)</f>
        <v>0</v>
      </c>
      <c r="F284" s="53">
        <f>SUMIFS('Ratios_MARAMA-VA'!J:J, 'Ratios_MARAMA-VA'!AA:AA, V284)</f>
        <v>0</v>
      </c>
      <c r="G284" s="53" t="s">
        <v>963</v>
      </c>
      <c r="H284" s="53" t="s">
        <v>963</v>
      </c>
      <c r="I284" s="53">
        <v>0.2279745</v>
      </c>
      <c r="J284" s="53" t="s">
        <v>964</v>
      </c>
      <c r="K284" s="53">
        <v>0.21658655617804001</v>
      </c>
      <c r="L284" s="53" t="s">
        <v>964</v>
      </c>
      <c r="M284" s="43" t="s">
        <v>527</v>
      </c>
      <c r="N284" s="43" t="s">
        <v>291</v>
      </c>
      <c r="O284" s="43" t="s">
        <v>199</v>
      </c>
      <c r="P284" s="43" t="s">
        <v>525</v>
      </c>
      <c r="Q284" s="43" t="s">
        <v>213</v>
      </c>
      <c r="R284" s="43" t="s">
        <v>528</v>
      </c>
      <c r="S284" s="43" t="s">
        <v>932</v>
      </c>
      <c r="V284" s="42" t="s">
        <v>3233</v>
      </c>
      <c r="W284"/>
    </row>
    <row r="285" spans="1:23" s="39" customFormat="1" x14ac:dyDescent="0.35">
      <c r="A285" s="43" t="s">
        <v>497</v>
      </c>
      <c r="B285" s="54">
        <v>24017</v>
      </c>
      <c r="C285" s="54" t="s">
        <v>12</v>
      </c>
      <c r="D285" s="53">
        <v>4.5420500000000003E-2</v>
      </c>
      <c r="E285" s="53">
        <f>SUMIFS('Ratios_MARAMA-VA'!T:T, 'Ratios_MARAMA-VA'!AA:AA, V285)</f>
        <v>0</v>
      </c>
      <c r="F285" s="53">
        <f>SUMIFS('Ratios_MARAMA-VA'!J:J, 'Ratios_MARAMA-VA'!AA:AA, V285)</f>
        <v>0</v>
      </c>
      <c r="G285" s="53" t="s">
        <v>963</v>
      </c>
      <c r="H285" s="53" t="s">
        <v>963</v>
      </c>
      <c r="I285" s="53">
        <v>3.5427989999999999E-2</v>
      </c>
      <c r="J285" s="53" t="s">
        <v>964</v>
      </c>
      <c r="K285" s="53">
        <v>3.3658265930663303E-2</v>
      </c>
      <c r="L285" s="53" t="s">
        <v>964</v>
      </c>
      <c r="M285" s="43" t="s">
        <v>527</v>
      </c>
      <c r="N285" s="43" t="s">
        <v>291</v>
      </c>
      <c r="O285" s="43" t="s">
        <v>199</v>
      </c>
      <c r="P285" s="43" t="s">
        <v>525</v>
      </c>
      <c r="Q285" s="43" t="s">
        <v>213</v>
      </c>
      <c r="R285" s="43" t="s">
        <v>528</v>
      </c>
      <c r="S285" s="43" t="s">
        <v>932</v>
      </c>
      <c r="V285" s="42" t="s">
        <v>3237</v>
      </c>
      <c r="W285"/>
    </row>
    <row r="286" spans="1:23" s="39" customFormat="1" x14ac:dyDescent="0.35">
      <c r="A286" s="43" t="s">
        <v>497</v>
      </c>
      <c r="B286" s="54">
        <v>24033</v>
      </c>
      <c r="C286" s="54" t="s">
        <v>10</v>
      </c>
      <c r="D286" s="53">
        <v>7.3097099999999998E-2</v>
      </c>
      <c r="E286" s="53">
        <f>SUMIFS('Ratios_MARAMA-VA'!T:T, 'Ratios_MARAMA-VA'!AA:AA, V286)</f>
        <v>0</v>
      </c>
      <c r="F286" s="53">
        <f>SUMIFS('Ratios_MARAMA-VA'!J:J, 'Ratios_MARAMA-VA'!AA:AA, V286)</f>
        <v>0</v>
      </c>
      <c r="G286" s="53" t="s">
        <v>963</v>
      </c>
      <c r="H286" s="53" t="s">
        <v>963</v>
      </c>
      <c r="I286" s="53">
        <v>5.7015738000000003E-2</v>
      </c>
      <c r="J286" s="53" t="s">
        <v>964</v>
      </c>
      <c r="K286" s="53">
        <v>5.4167647440259301E-2</v>
      </c>
      <c r="L286" s="53" t="s">
        <v>964</v>
      </c>
      <c r="M286" s="43" t="s">
        <v>527</v>
      </c>
      <c r="N286" s="43" t="s">
        <v>291</v>
      </c>
      <c r="O286" s="43" t="s">
        <v>199</v>
      </c>
      <c r="P286" s="43" t="s">
        <v>525</v>
      </c>
      <c r="Q286" s="43" t="s">
        <v>213</v>
      </c>
      <c r="R286" s="43" t="s">
        <v>528</v>
      </c>
      <c r="S286" s="43" t="s">
        <v>932</v>
      </c>
      <c r="V286" s="42" t="s">
        <v>3234</v>
      </c>
      <c r="W286"/>
    </row>
    <row r="287" spans="1:23" s="39" customFormat="1" x14ac:dyDescent="0.35">
      <c r="A287" s="43" t="s">
        <v>497</v>
      </c>
      <c r="B287" s="54">
        <v>24033</v>
      </c>
      <c r="C287" s="54" t="s">
        <v>12</v>
      </c>
      <c r="D287" s="53">
        <v>1.46205E-2</v>
      </c>
      <c r="E287" s="53">
        <f>SUMIFS('Ratios_MARAMA-VA'!T:T, 'Ratios_MARAMA-VA'!AA:AA, V287)</f>
        <v>0</v>
      </c>
      <c r="F287" s="53">
        <f>SUMIFS('Ratios_MARAMA-VA'!J:J, 'Ratios_MARAMA-VA'!AA:AA, V287)</f>
        <v>0</v>
      </c>
      <c r="G287" s="53" t="s">
        <v>963</v>
      </c>
      <c r="H287" s="53" t="s">
        <v>963</v>
      </c>
      <c r="I287" s="53">
        <v>1.1403989999999999E-2</v>
      </c>
      <c r="J287" s="53" t="s">
        <v>964</v>
      </c>
      <c r="K287" s="53">
        <v>1.0834329807889899E-2</v>
      </c>
      <c r="L287" s="53" t="s">
        <v>964</v>
      </c>
      <c r="M287" s="43" t="s">
        <v>527</v>
      </c>
      <c r="N287" s="43" t="s">
        <v>291</v>
      </c>
      <c r="O287" s="43" t="s">
        <v>199</v>
      </c>
      <c r="P287" s="43" t="s">
        <v>525</v>
      </c>
      <c r="Q287" s="43" t="s">
        <v>213</v>
      </c>
      <c r="R287" s="43" t="s">
        <v>528</v>
      </c>
      <c r="S287" s="43" t="s">
        <v>932</v>
      </c>
      <c r="V287" s="42" t="s">
        <v>3238</v>
      </c>
      <c r="W287"/>
    </row>
    <row r="288" spans="1:23" s="39" customFormat="1" x14ac:dyDescent="0.35">
      <c r="A288" s="43" t="s">
        <v>811</v>
      </c>
      <c r="B288" s="54">
        <v>51153</v>
      </c>
      <c r="C288" s="54" t="s">
        <v>10</v>
      </c>
      <c r="D288" s="53">
        <v>1.1876675999999999</v>
      </c>
      <c r="E288" s="53">
        <f>SUMIFS('Ratios_MARAMA-VA'!T:T, 'Ratios_MARAMA-VA'!AA:AA, V288)</f>
        <v>0</v>
      </c>
      <c r="F288" s="53">
        <f>SUMIFS('Ratios_MARAMA-VA'!J:J, 'Ratios_MARAMA-VA'!AA:AA, V288)</f>
        <v>0</v>
      </c>
      <c r="G288" s="53" t="s">
        <v>963</v>
      </c>
      <c r="H288" s="53" t="s">
        <v>963</v>
      </c>
      <c r="I288" s="53">
        <v>0.92638072800000004</v>
      </c>
      <c r="J288" s="53" t="s">
        <v>964</v>
      </c>
      <c r="K288" s="53">
        <v>0.88010550121713405</v>
      </c>
      <c r="L288" s="53" t="s">
        <v>964</v>
      </c>
      <c r="M288" s="43" t="s">
        <v>527</v>
      </c>
      <c r="N288" s="43" t="s">
        <v>291</v>
      </c>
      <c r="O288" s="43" t="s">
        <v>199</v>
      </c>
      <c r="P288" s="43" t="s">
        <v>525</v>
      </c>
      <c r="Q288" s="43" t="s">
        <v>213</v>
      </c>
      <c r="R288" s="43" t="s">
        <v>528</v>
      </c>
      <c r="S288" s="43" t="s">
        <v>932</v>
      </c>
      <c r="V288" s="42" t="s">
        <v>3235</v>
      </c>
      <c r="W288"/>
    </row>
    <row r="289" spans="1:23" s="39" customFormat="1" x14ac:dyDescent="0.35">
      <c r="A289" s="43" t="s">
        <v>811</v>
      </c>
      <c r="B289" s="54">
        <v>51153</v>
      </c>
      <c r="C289" s="54" t="s">
        <v>12</v>
      </c>
      <c r="D289" s="53">
        <v>8.0354999999999996E-2</v>
      </c>
      <c r="E289" s="53">
        <f>SUMIFS('Ratios_MARAMA-VA'!T:T, 'Ratios_MARAMA-VA'!AA:AA, V289)</f>
        <v>0</v>
      </c>
      <c r="F289" s="53">
        <f>SUMIFS('Ratios_MARAMA-VA'!J:J, 'Ratios_MARAMA-VA'!AA:AA, V289)</f>
        <v>0</v>
      </c>
      <c r="G289" s="53" t="s">
        <v>963</v>
      </c>
      <c r="H289" s="53" t="s">
        <v>963</v>
      </c>
      <c r="I289" s="53">
        <v>6.2676899999999994E-2</v>
      </c>
      <c r="J289" s="53" t="s">
        <v>964</v>
      </c>
      <c r="K289" s="53">
        <v>5.9546019063164403E-2</v>
      </c>
      <c r="L289" s="53" t="s">
        <v>964</v>
      </c>
      <c r="M289" s="43" t="s">
        <v>527</v>
      </c>
      <c r="N289" s="43" t="s">
        <v>291</v>
      </c>
      <c r="O289" s="43" t="s">
        <v>199</v>
      </c>
      <c r="P289" s="43" t="s">
        <v>525</v>
      </c>
      <c r="Q289" s="43" t="s">
        <v>213</v>
      </c>
      <c r="R289" s="43" t="s">
        <v>528</v>
      </c>
      <c r="S289" s="43" t="s">
        <v>932</v>
      </c>
      <c r="V289" s="42" t="s">
        <v>3239</v>
      </c>
      <c r="W289"/>
    </row>
    <row r="290" spans="1:23" s="39" customFormat="1" x14ac:dyDescent="0.35">
      <c r="A290" s="43" t="s">
        <v>811</v>
      </c>
      <c r="B290" s="54">
        <v>51107</v>
      </c>
      <c r="C290" s="54" t="s">
        <v>10</v>
      </c>
      <c r="D290" s="53">
        <v>0.2238665</v>
      </c>
      <c r="E290" s="53">
        <f>SUMIFS('Ratios_MARAMA-VA'!T:T, 'Ratios_MARAMA-VA'!AA:AA, V290)</f>
        <v>0</v>
      </c>
      <c r="F290" s="53">
        <f>SUMIFS('Ratios_MARAMA-VA'!J:J, 'Ratios_MARAMA-VA'!AA:AA, V290)</f>
        <v>0</v>
      </c>
      <c r="G290" s="53" t="s">
        <v>963</v>
      </c>
      <c r="H290" s="53" t="s">
        <v>963</v>
      </c>
      <c r="I290" s="53">
        <v>0.27311712999999999</v>
      </c>
      <c r="J290" s="53" t="s">
        <v>964</v>
      </c>
      <c r="K290" s="53">
        <v>0.30662994505000002</v>
      </c>
      <c r="L290" s="53" t="s">
        <v>964</v>
      </c>
      <c r="M290" s="43" t="s">
        <v>868</v>
      </c>
      <c r="N290" s="43" t="s">
        <v>842</v>
      </c>
      <c r="O290" s="43" t="s">
        <v>199</v>
      </c>
      <c r="P290" s="43" t="s">
        <v>525</v>
      </c>
      <c r="Q290" s="43" t="s">
        <v>814</v>
      </c>
      <c r="R290" s="43" t="s">
        <v>869</v>
      </c>
      <c r="S290" s="43" t="s">
        <v>932</v>
      </c>
      <c r="V290" s="42" t="s">
        <v>3240</v>
      </c>
      <c r="W290"/>
    </row>
    <row r="291" spans="1:23" s="39" customFormat="1" x14ac:dyDescent="0.35">
      <c r="A291" s="43" t="s">
        <v>811</v>
      </c>
      <c r="B291" s="54">
        <v>51107</v>
      </c>
      <c r="C291" s="54" t="s">
        <v>12</v>
      </c>
      <c r="D291" s="53">
        <v>4.5954999999999998E-3</v>
      </c>
      <c r="E291" s="53">
        <f>SUMIFS('Ratios_MARAMA-VA'!T:T, 'Ratios_MARAMA-VA'!AA:AA, V291)</f>
        <v>0</v>
      </c>
      <c r="F291" s="53">
        <f>SUMIFS('Ratios_MARAMA-VA'!J:J, 'Ratios_MARAMA-VA'!AA:AA, V291)</f>
        <v>0</v>
      </c>
      <c r="G291" s="53" t="s">
        <v>963</v>
      </c>
      <c r="H291" s="53" t="s">
        <v>963</v>
      </c>
      <c r="I291" s="53">
        <v>5.6065099999998997E-3</v>
      </c>
      <c r="J291" s="53" t="s">
        <v>964</v>
      </c>
      <c r="K291" s="53">
        <v>6.2944563499999001E-3</v>
      </c>
      <c r="L291" s="53" t="s">
        <v>964</v>
      </c>
      <c r="M291" s="43" t="s">
        <v>868</v>
      </c>
      <c r="N291" s="43" t="s">
        <v>842</v>
      </c>
      <c r="O291" s="43" t="s">
        <v>199</v>
      </c>
      <c r="P291" s="43" t="s">
        <v>525</v>
      </c>
      <c r="Q291" s="43" t="s">
        <v>814</v>
      </c>
      <c r="R291" s="43" t="s">
        <v>869</v>
      </c>
      <c r="S291" s="43" t="s">
        <v>932</v>
      </c>
      <c r="V291" s="42" t="s">
        <v>3241</v>
      </c>
      <c r="W291"/>
    </row>
    <row r="292" spans="1:23" s="39" customFormat="1" x14ac:dyDescent="0.35">
      <c r="A292" s="43" t="s">
        <v>811</v>
      </c>
      <c r="B292" s="54">
        <v>51510</v>
      </c>
      <c r="C292" s="54" t="s">
        <v>10</v>
      </c>
      <c r="D292" s="53">
        <v>0.40445999999999999</v>
      </c>
      <c r="E292" s="53">
        <f>SUMIFS('Ratios_MARAMA-VA'!T:T, 'Ratios_MARAMA-VA'!AA:AA, V292)</f>
        <v>0</v>
      </c>
      <c r="F292" s="53">
        <f>SUMIFS('Ratios_MARAMA-VA'!J:J, 'Ratios_MARAMA-VA'!AA:AA, V292)</f>
        <v>0</v>
      </c>
      <c r="G292" s="53" t="s">
        <v>963</v>
      </c>
      <c r="H292" s="53" t="s">
        <v>963</v>
      </c>
      <c r="I292" s="55" t="s">
        <v>14</v>
      </c>
      <c r="J292" s="53" t="s">
        <v>964</v>
      </c>
      <c r="K292" s="55" t="s">
        <v>14</v>
      </c>
      <c r="L292" s="53" t="s">
        <v>964</v>
      </c>
      <c r="M292" s="43" t="s">
        <v>812</v>
      </c>
      <c r="N292" s="43" t="s">
        <v>221</v>
      </c>
      <c r="O292" s="43" t="s">
        <v>199</v>
      </c>
      <c r="P292" s="43" t="s">
        <v>222</v>
      </c>
      <c r="Q292" s="43" t="s">
        <v>201</v>
      </c>
      <c r="R292" s="43" t="s">
        <v>206</v>
      </c>
      <c r="S292" s="43" t="s">
        <v>932</v>
      </c>
      <c r="V292" s="42" t="s">
        <v>3242</v>
      </c>
      <c r="W292"/>
    </row>
    <row r="293" spans="1:23" s="39" customFormat="1" x14ac:dyDescent="0.35">
      <c r="A293" s="43" t="s">
        <v>811</v>
      </c>
      <c r="B293" s="54">
        <v>51510</v>
      </c>
      <c r="C293" s="54" t="s">
        <v>12</v>
      </c>
      <c r="D293" s="53">
        <v>8.4936600000000001E-3</v>
      </c>
      <c r="E293" s="53">
        <f>SUMIFS('Ratios_MARAMA-VA'!T:T, 'Ratios_MARAMA-VA'!AA:AA, V293)</f>
        <v>0</v>
      </c>
      <c r="F293" s="53">
        <f>SUMIFS('Ratios_MARAMA-VA'!J:J, 'Ratios_MARAMA-VA'!AA:AA, V293)</f>
        <v>0</v>
      </c>
      <c r="G293" s="53" t="s">
        <v>963</v>
      </c>
      <c r="H293" s="53" t="s">
        <v>963</v>
      </c>
      <c r="I293" s="55" t="s">
        <v>14</v>
      </c>
      <c r="J293" s="53" t="s">
        <v>964</v>
      </c>
      <c r="K293" s="55" t="s">
        <v>14</v>
      </c>
      <c r="L293" s="53" t="s">
        <v>964</v>
      </c>
      <c r="M293" s="43" t="s">
        <v>812</v>
      </c>
      <c r="N293" s="43" t="s">
        <v>221</v>
      </c>
      <c r="O293" s="43" t="s">
        <v>199</v>
      </c>
      <c r="P293" s="43" t="s">
        <v>222</v>
      </c>
      <c r="Q293" s="43" t="s">
        <v>201</v>
      </c>
      <c r="R293" s="43" t="s">
        <v>206</v>
      </c>
      <c r="S293" s="43" t="s">
        <v>932</v>
      </c>
      <c r="V293" s="42" t="s">
        <v>3244</v>
      </c>
      <c r="W293"/>
    </row>
    <row r="294" spans="1:23" s="39" customFormat="1" x14ac:dyDescent="0.35">
      <c r="A294" s="43" t="s">
        <v>811</v>
      </c>
      <c r="B294" s="54">
        <v>51683</v>
      </c>
      <c r="C294" s="54" t="s">
        <v>10</v>
      </c>
      <c r="D294" s="53">
        <v>0.1188</v>
      </c>
      <c r="E294" s="53">
        <f>SUMIFS('Ratios_MARAMA-VA'!T:T, 'Ratios_MARAMA-VA'!AA:AA, V294)</f>
        <v>0</v>
      </c>
      <c r="F294" s="53">
        <f>SUMIFS('Ratios_MARAMA-VA'!J:J, 'Ratios_MARAMA-VA'!AA:AA, V294)</f>
        <v>0</v>
      </c>
      <c r="G294" s="53" t="s">
        <v>963</v>
      </c>
      <c r="H294" s="53" t="s">
        <v>963</v>
      </c>
      <c r="I294" s="53">
        <v>0.14493600000000001</v>
      </c>
      <c r="J294" s="53" t="s">
        <v>964</v>
      </c>
      <c r="K294" s="53">
        <v>0.15482427682781499</v>
      </c>
      <c r="L294" s="53" t="s">
        <v>964</v>
      </c>
      <c r="M294" s="43" t="s">
        <v>812</v>
      </c>
      <c r="N294" s="43" t="s">
        <v>221</v>
      </c>
      <c r="O294" s="43" t="s">
        <v>199</v>
      </c>
      <c r="P294" s="43" t="s">
        <v>222</v>
      </c>
      <c r="Q294" s="43" t="s">
        <v>201</v>
      </c>
      <c r="R294" s="43" t="s">
        <v>206</v>
      </c>
      <c r="S294" s="43" t="s">
        <v>932</v>
      </c>
      <c r="V294" s="42" t="s">
        <v>3243</v>
      </c>
      <c r="W294"/>
    </row>
    <row r="295" spans="1:23" s="39" customFormat="1" x14ac:dyDescent="0.35">
      <c r="A295" s="43" t="s">
        <v>811</v>
      </c>
      <c r="B295" s="54">
        <v>51683</v>
      </c>
      <c r="C295" s="54" t="s">
        <v>12</v>
      </c>
      <c r="D295" s="53">
        <v>1.3860000000000001E-3</v>
      </c>
      <c r="E295" s="53">
        <f>SUMIFS('Ratios_MARAMA-VA'!T:T, 'Ratios_MARAMA-VA'!AA:AA, V295)</f>
        <v>0</v>
      </c>
      <c r="F295" s="53">
        <f>SUMIFS('Ratios_MARAMA-VA'!J:J, 'Ratios_MARAMA-VA'!AA:AA, V295)</f>
        <v>0</v>
      </c>
      <c r="G295" s="53" t="s">
        <v>963</v>
      </c>
      <c r="H295" s="53" t="s">
        <v>963</v>
      </c>
      <c r="I295" s="53">
        <v>1.6909200000000001E-3</v>
      </c>
      <c r="J295" s="53" t="s">
        <v>964</v>
      </c>
      <c r="K295" s="53">
        <v>1.8062832296578E-3</v>
      </c>
      <c r="L295" s="53" t="s">
        <v>964</v>
      </c>
      <c r="M295" s="43" t="s">
        <v>812</v>
      </c>
      <c r="N295" s="43" t="s">
        <v>221</v>
      </c>
      <c r="O295" s="43" t="s">
        <v>199</v>
      </c>
      <c r="P295" s="43" t="s">
        <v>222</v>
      </c>
      <c r="Q295" s="43" t="s">
        <v>201</v>
      </c>
      <c r="R295" s="43" t="s">
        <v>206</v>
      </c>
      <c r="S295" s="43" t="s">
        <v>932</v>
      </c>
      <c r="V295" s="42" t="s">
        <v>3245</v>
      </c>
      <c r="W295"/>
    </row>
    <row r="296" spans="1:23" s="39" customFormat="1" x14ac:dyDescent="0.35">
      <c r="A296" s="43" t="s">
        <v>497</v>
      </c>
      <c r="B296" s="54">
        <v>24021</v>
      </c>
      <c r="C296" s="54" t="s">
        <v>10</v>
      </c>
      <c r="D296" s="53">
        <v>0.17405000000000001</v>
      </c>
      <c r="E296" s="53">
        <f>SUMIFS('Ratios_MARAMA-VA'!T:T, 'Ratios_MARAMA-VA'!AA:AA, V296)</f>
        <v>0</v>
      </c>
      <c r="F296" s="53">
        <f>SUMIFS('Ratios_MARAMA-VA'!J:J, 'Ratios_MARAMA-VA'!AA:AA, V296)</f>
        <v>0</v>
      </c>
      <c r="G296" s="53" t="s">
        <v>963</v>
      </c>
      <c r="H296" s="53" t="s">
        <v>963</v>
      </c>
      <c r="I296" s="53">
        <v>0.15912731575078101</v>
      </c>
      <c r="J296" s="53" t="s">
        <v>964</v>
      </c>
      <c r="K296" s="53">
        <v>0.16018003166195999</v>
      </c>
      <c r="L296" s="53" t="s">
        <v>964</v>
      </c>
      <c r="M296" s="43" t="s">
        <v>572</v>
      </c>
      <c r="N296" s="43" t="s">
        <v>221</v>
      </c>
      <c r="O296" s="43" t="s">
        <v>199</v>
      </c>
      <c r="P296" s="43" t="s">
        <v>222</v>
      </c>
      <c r="Q296" s="43" t="s">
        <v>201</v>
      </c>
      <c r="R296" s="43" t="s">
        <v>204</v>
      </c>
      <c r="S296" s="43" t="s">
        <v>932</v>
      </c>
      <c r="V296" s="42" t="s">
        <v>3246</v>
      </c>
      <c r="W296"/>
    </row>
    <row r="297" spans="1:23" s="39" customFormat="1" x14ac:dyDescent="0.35">
      <c r="A297" s="43" t="s">
        <v>497</v>
      </c>
      <c r="B297" s="54">
        <v>24021</v>
      </c>
      <c r="C297" s="54" t="s">
        <v>12</v>
      </c>
      <c r="D297" s="53">
        <v>1.75E-3</v>
      </c>
      <c r="E297" s="53">
        <f>SUMIFS('Ratios_MARAMA-VA'!T:T, 'Ratios_MARAMA-VA'!AA:AA, V297)</f>
        <v>0</v>
      </c>
      <c r="F297" s="53">
        <f>SUMIFS('Ratios_MARAMA-VA'!J:J, 'Ratios_MARAMA-VA'!AA:AA, V297)</f>
        <v>0</v>
      </c>
      <c r="G297" s="53" t="s">
        <v>963</v>
      </c>
      <c r="H297" s="53" t="s">
        <v>963</v>
      </c>
      <c r="I297" s="53">
        <v>1.5999586473072001E-3</v>
      </c>
      <c r="J297" s="53" t="s">
        <v>964</v>
      </c>
      <c r="K297" s="53">
        <v>1.6105432657766E-3</v>
      </c>
      <c r="L297" s="53" t="s">
        <v>964</v>
      </c>
      <c r="M297" s="43" t="s">
        <v>572</v>
      </c>
      <c r="N297" s="43" t="s">
        <v>221</v>
      </c>
      <c r="O297" s="43" t="s">
        <v>199</v>
      </c>
      <c r="P297" s="43" t="s">
        <v>222</v>
      </c>
      <c r="Q297" s="43" t="s">
        <v>201</v>
      </c>
      <c r="R297" s="43" t="s">
        <v>204</v>
      </c>
      <c r="S297" s="43" t="s">
        <v>932</v>
      </c>
      <c r="V297" s="42" t="s">
        <v>3247</v>
      </c>
      <c r="W297"/>
    </row>
    <row r="298" spans="1:23" s="39" customFormat="1" x14ac:dyDescent="0.35">
      <c r="A298" s="43" t="s">
        <v>497</v>
      </c>
      <c r="B298" s="54">
        <v>24021</v>
      </c>
      <c r="C298" s="54" t="s">
        <v>10</v>
      </c>
      <c r="D298" s="53">
        <v>0.31860119999999997</v>
      </c>
      <c r="E298" s="53">
        <f>SUMIFS('Ratios_MARAMA-VA'!T:T, 'Ratios_MARAMA-VA'!AA:AA, V298)</f>
        <v>0</v>
      </c>
      <c r="F298" s="53">
        <f>SUMIFS('Ratios_MARAMA-VA'!J:J, 'Ratios_MARAMA-VA'!AA:AA, V298)</f>
        <v>0</v>
      </c>
      <c r="G298" s="53" t="s">
        <v>963</v>
      </c>
      <c r="H298" s="53" t="s">
        <v>963</v>
      </c>
      <c r="I298" s="53">
        <v>0.27448319619758899</v>
      </c>
      <c r="J298" s="53" t="s">
        <v>964</v>
      </c>
      <c r="K298" s="53">
        <v>0.23543823896559499</v>
      </c>
      <c r="L298" s="53" t="s">
        <v>964</v>
      </c>
      <c r="M298" s="43" t="s">
        <v>571</v>
      </c>
      <c r="N298" s="43" t="s">
        <v>221</v>
      </c>
      <c r="O298" s="43" t="s">
        <v>199</v>
      </c>
      <c r="P298" s="43" t="s">
        <v>222</v>
      </c>
      <c r="Q298" s="43" t="s">
        <v>201</v>
      </c>
      <c r="R298" s="43" t="s">
        <v>202</v>
      </c>
      <c r="S298" s="43" t="s">
        <v>932</v>
      </c>
      <c r="V298" s="42" t="s">
        <v>3248</v>
      </c>
      <c r="W298"/>
    </row>
    <row r="299" spans="1:23" s="39" customFormat="1" x14ac:dyDescent="0.35">
      <c r="A299" s="43" t="s">
        <v>497</v>
      </c>
      <c r="B299" s="54">
        <v>24021</v>
      </c>
      <c r="C299" s="54" t="s">
        <v>12</v>
      </c>
      <c r="D299" s="53">
        <v>4.0150000000000003E-3</v>
      </c>
      <c r="E299" s="53">
        <f>SUMIFS('Ratios_MARAMA-VA'!T:T, 'Ratios_MARAMA-VA'!AA:AA, V299)</f>
        <v>0</v>
      </c>
      <c r="F299" s="53">
        <f>SUMIFS('Ratios_MARAMA-VA'!J:J, 'Ratios_MARAMA-VA'!AA:AA, V299)</f>
        <v>0</v>
      </c>
      <c r="G299" s="53" t="s">
        <v>963</v>
      </c>
      <c r="H299" s="53" t="s">
        <v>963</v>
      </c>
      <c r="I299" s="53">
        <v>3.4590266224147998E-3</v>
      </c>
      <c r="J299" s="53" t="s">
        <v>964</v>
      </c>
      <c r="K299" s="53">
        <v>2.9669835815020001E-3</v>
      </c>
      <c r="L299" s="53" t="s">
        <v>964</v>
      </c>
      <c r="M299" s="43" t="s">
        <v>571</v>
      </c>
      <c r="N299" s="43" t="s">
        <v>221</v>
      </c>
      <c r="O299" s="43" t="s">
        <v>199</v>
      </c>
      <c r="P299" s="43" t="s">
        <v>222</v>
      </c>
      <c r="Q299" s="43" t="s">
        <v>201</v>
      </c>
      <c r="R299" s="43" t="s">
        <v>202</v>
      </c>
      <c r="S299" s="43" t="s">
        <v>932</v>
      </c>
      <c r="V299" s="42" t="s">
        <v>3249</v>
      </c>
      <c r="W299"/>
    </row>
    <row r="300" spans="1:23" s="39" customFormat="1" x14ac:dyDescent="0.35">
      <c r="A300" s="43" t="s">
        <v>9</v>
      </c>
      <c r="B300" s="54">
        <v>11001</v>
      </c>
      <c r="C300" s="54" t="s">
        <v>10</v>
      </c>
      <c r="D300" s="53">
        <v>1.3191E-2</v>
      </c>
      <c r="E300" s="53">
        <f>SUMIFS('Ratios_MARAMA-VA'!T:T, 'Ratios_MARAMA-VA'!AA:AA, V300)</f>
        <v>0</v>
      </c>
      <c r="F300" s="53">
        <f>SUMIFS('Ratios_MARAMA-VA'!J:J, 'Ratios_MARAMA-VA'!AA:AA, V300)</f>
        <v>0</v>
      </c>
      <c r="G300" s="53" t="s">
        <v>963</v>
      </c>
      <c r="H300" s="53" t="s">
        <v>963</v>
      </c>
      <c r="I300" s="53">
        <v>1.20600311523616E-2</v>
      </c>
      <c r="J300" s="53" t="s">
        <v>964</v>
      </c>
      <c r="K300" s="53">
        <v>1.21398149822058E-2</v>
      </c>
      <c r="L300" s="53" t="s">
        <v>964</v>
      </c>
      <c r="M300" s="43" t="s">
        <v>220</v>
      </c>
      <c r="N300" s="43" t="s">
        <v>221</v>
      </c>
      <c r="O300" s="43" t="s">
        <v>199</v>
      </c>
      <c r="P300" s="43" t="s">
        <v>222</v>
      </c>
      <c r="Q300" s="43" t="s">
        <v>201</v>
      </c>
      <c r="R300" s="43" t="s">
        <v>223</v>
      </c>
      <c r="S300" s="43" t="s">
        <v>932</v>
      </c>
      <c r="V300" s="42" t="s">
        <v>3250</v>
      </c>
      <c r="W300"/>
    </row>
    <row r="301" spans="1:23" s="39" customFormat="1" x14ac:dyDescent="0.35">
      <c r="A301" s="43" t="s">
        <v>9</v>
      </c>
      <c r="B301" s="54">
        <v>11001</v>
      </c>
      <c r="C301" s="54" t="s">
        <v>12</v>
      </c>
      <c r="D301" s="53">
        <v>1.4555E-2</v>
      </c>
      <c r="E301" s="53">
        <f>SUMIFS('Ratios_MARAMA-VA'!T:T, 'Ratios_MARAMA-VA'!AA:AA, V301)</f>
        <v>0</v>
      </c>
      <c r="F301" s="53">
        <f>SUMIFS('Ratios_MARAMA-VA'!J:J, 'Ratios_MARAMA-VA'!AA:AA, V301)</f>
        <v>0</v>
      </c>
      <c r="G301" s="53" t="s">
        <v>963</v>
      </c>
      <c r="H301" s="53" t="s">
        <v>963</v>
      </c>
      <c r="I301" s="53">
        <v>1.33070846351773E-2</v>
      </c>
      <c r="J301" s="53" t="s">
        <v>964</v>
      </c>
      <c r="K301" s="53">
        <v>1.3395118419074E-2</v>
      </c>
      <c r="L301" s="53" t="s">
        <v>964</v>
      </c>
      <c r="M301" s="43" t="s">
        <v>220</v>
      </c>
      <c r="N301" s="43" t="s">
        <v>221</v>
      </c>
      <c r="O301" s="43" t="s">
        <v>199</v>
      </c>
      <c r="P301" s="43" t="s">
        <v>222</v>
      </c>
      <c r="Q301" s="43" t="s">
        <v>201</v>
      </c>
      <c r="R301" s="43" t="s">
        <v>223</v>
      </c>
      <c r="S301" s="43" t="s">
        <v>932</v>
      </c>
      <c r="V301" s="42" t="s">
        <v>3251</v>
      </c>
      <c r="W301"/>
    </row>
    <row r="302" spans="1:23" s="39" customFormat="1" x14ac:dyDescent="0.35">
      <c r="A302" s="43" t="s">
        <v>811</v>
      </c>
      <c r="B302" s="54">
        <v>51059</v>
      </c>
      <c r="C302" s="54" t="s">
        <v>10</v>
      </c>
      <c r="D302" s="53">
        <v>3.105235</v>
      </c>
      <c r="E302" s="53">
        <f>SUMIFS('Ratios_MARAMA-VA'!T:T, 'Ratios_MARAMA-VA'!AA:AA, V302)</f>
        <v>0</v>
      </c>
      <c r="F302" s="53">
        <f>SUMIFS('Ratios_MARAMA-VA'!J:J, 'Ratios_MARAMA-VA'!AA:AA, V302)</f>
        <v>0</v>
      </c>
      <c r="G302" s="53" t="s">
        <v>963</v>
      </c>
      <c r="H302" s="53" t="s">
        <v>963</v>
      </c>
      <c r="I302" s="55" t="s">
        <v>14</v>
      </c>
      <c r="J302" s="53" t="s">
        <v>964</v>
      </c>
      <c r="K302" s="55" t="s">
        <v>14</v>
      </c>
      <c r="L302" s="53" t="s">
        <v>964</v>
      </c>
      <c r="M302" s="43" t="s">
        <v>840</v>
      </c>
      <c r="N302" s="43" t="s">
        <v>225</v>
      </c>
      <c r="O302" s="43" t="s">
        <v>199</v>
      </c>
      <c r="P302" s="43" t="s">
        <v>222</v>
      </c>
      <c r="Q302" s="43" t="s">
        <v>213</v>
      </c>
      <c r="R302" s="43" t="s">
        <v>215</v>
      </c>
      <c r="S302" s="43" t="s">
        <v>932</v>
      </c>
      <c r="V302" s="42" t="s">
        <v>3252</v>
      </c>
      <c r="W302"/>
    </row>
    <row r="303" spans="1:23" s="39" customFormat="1" x14ac:dyDescent="0.35">
      <c r="A303" s="43" t="s">
        <v>811</v>
      </c>
      <c r="B303" s="54">
        <v>51059</v>
      </c>
      <c r="C303" s="54" t="s">
        <v>12</v>
      </c>
      <c r="D303" s="53">
        <v>0.12199139000000001</v>
      </c>
      <c r="E303" s="53">
        <f>SUMIFS('Ratios_MARAMA-VA'!T:T, 'Ratios_MARAMA-VA'!AA:AA, V303)</f>
        <v>0</v>
      </c>
      <c r="F303" s="53">
        <f>SUMIFS('Ratios_MARAMA-VA'!J:J, 'Ratios_MARAMA-VA'!AA:AA, V303)</f>
        <v>0</v>
      </c>
      <c r="G303" s="53" t="s">
        <v>963</v>
      </c>
      <c r="H303" s="53" t="s">
        <v>963</v>
      </c>
      <c r="I303" s="55" t="s">
        <v>14</v>
      </c>
      <c r="J303" s="53" t="s">
        <v>964</v>
      </c>
      <c r="K303" s="55" t="s">
        <v>14</v>
      </c>
      <c r="L303" s="53" t="s">
        <v>964</v>
      </c>
      <c r="M303" s="43" t="s">
        <v>840</v>
      </c>
      <c r="N303" s="43" t="s">
        <v>225</v>
      </c>
      <c r="O303" s="43" t="s">
        <v>199</v>
      </c>
      <c r="P303" s="43" t="s">
        <v>222</v>
      </c>
      <c r="Q303" s="43" t="s">
        <v>213</v>
      </c>
      <c r="R303" s="43" t="s">
        <v>215</v>
      </c>
      <c r="S303" s="43" t="s">
        <v>932</v>
      </c>
      <c r="V303" s="42" t="s">
        <v>3253</v>
      </c>
      <c r="W303"/>
    </row>
    <row r="304" spans="1:23" s="39" customFormat="1" x14ac:dyDescent="0.35">
      <c r="A304" s="43" t="s">
        <v>9</v>
      </c>
      <c r="B304" s="54">
        <v>11001</v>
      </c>
      <c r="C304" s="54" t="s">
        <v>10</v>
      </c>
      <c r="D304" s="53">
        <v>2.5385800000000001</v>
      </c>
      <c r="E304" s="53">
        <f>SUMIFS('Ratios_MARAMA-VA'!T:T, 'Ratios_MARAMA-VA'!AA:AA, V304)</f>
        <v>0</v>
      </c>
      <c r="F304" s="53">
        <f>SUMIFS('Ratios_MARAMA-VA'!J:J, 'Ratios_MARAMA-VA'!AA:AA, V304)</f>
        <v>0</v>
      </c>
      <c r="G304" s="53" t="s">
        <v>963</v>
      </c>
      <c r="H304" s="53" t="s">
        <v>963</v>
      </c>
      <c r="I304" s="53">
        <v>2.7790747815275001</v>
      </c>
      <c r="J304" s="53" t="s">
        <v>964</v>
      </c>
      <c r="K304" s="53">
        <v>2.87109823660693</v>
      </c>
      <c r="L304" s="53" t="s">
        <v>964</v>
      </c>
      <c r="M304" s="43" t="s">
        <v>226</v>
      </c>
      <c r="N304" s="43" t="s">
        <v>225</v>
      </c>
      <c r="O304" s="43" t="s">
        <v>199</v>
      </c>
      <c r="P304" s="43" t="s">
        <v>222</v>
      </c>
      <c r="Q304" s="43" t="s">
        <v>213</v>
      </c>
      <c r="R304" s="43" t="s">
        <v>204</v>
      </c>
      <c r="S304" s="43" t="s">
        <v>932</v>
      </c>
      <c r="V304" s="42" t="s">
        <v>3254</v>
      </c>
      <c r="W304"/>
    </row>
    <row r="305" spans="1:23" s="39" customFormat="1" x14ac:dyDescent="0.35">
      <c r="A305" s="43" t="s">
        <v>9</v>
      </c>
      <c r="B305" s="54">
        <v>11001</v>
      </c>
      <c r="C305" s="54" t="s">
        <v>12</v>
      </c>
      <c r="D305" s="53">
        <v>0.102368</v>
      </c>
      <c r="E305" s="53">
        <f>SUMIFS('Ratios_MARAMA-VA'!T:T, 'Ratios_MARAMA-VA'!AA:AA, V305)</f>
        <v>0</v>
      </c>
      <c r="F305" s="53">
        <f>SUMIFS('Ratios_MARAMA-VA'!J:J, 'Ratios_MARAMA-VA'!AA:AA, V305)</f>
        <v>0</v>
      </c>
      <c r="G305" s="53" t="s">
        <v>963</v>
      </c>
      <c r="H305" s="53" t="s">
        <v>963</v>
      </c>
      <c r="I305" s="53">
        <v>0.11206592947057301</v>
      </c>
      <c r="J305" s="53" t="s">
        <v>964</v>
      </c>
      <c r="K305" s="53">
        <v>0.115776766651032</v>
      </c>
      <c r="L305" s="53" t="s">
        <v>964</v>
      </c>
      <c r="M305" s="43" t="s">
        <v>226</v>
      </c>
      <c r="N305" s="43" t="s">
        <v>225</v>
      </c>
      <c r="O305" s="43" t="s">
        <v>199</v>
      </c>
      <c r="P305" s="43" t="s">
        <v>222</v>
      </c>
      <c r="Q305" s="43" t="s">
        <v>213</v>
      </c>
      <c r="R305" s="43" t="s">
        <v>204</v>
      </c>
      <c r="S305" s="43" t="s">
        <v>932</v>
      </c>
      <c r="V305" s="42" t="s">
        <v>3261</v>
      </c>
      <c r="W305"/>
    </row>
    <row r="306" spans="1:23" s="39" customFormat="1" x14ac:dyDescent="0.35">
      <c r="A306" s="43" t="s">
        <v>497</v>
      </c>
      <c r="B306" s="54">
        <v>24009</v>
      </c>
      <c r="C306" s="54" t="s">
        <v>10</v>
      </c>
      <c r="D306" s="53">
        <v>0.50573999999999997</v>
      </c>
      <c r="E306" s="53">
        <f>SUMIFS('Ratios_MARAMA-VA'!T:T, 'Ratios_MARAMA-VA'!AA:AA, V306)</f>
        <v>0</v>
      </c>
      <c r="F306" s="53">
        <f>SUMIFS('Ratios_MARAMA-VA'!J:J, 'Ratios_MARAMA-VA'!AA:AA, V306)</f>
        <v>0</v>
      </c>
      <c r="G306" s="53" t="s">
        <v>963</v>
      </c>
      <c r="H306" s="53" t="s">
        <v>963</v>
      </c>
      <c r="I306" s="53">
        <v>0.52332510526386</v>
      </c>
      <c r="J306" s="53" t="s">
        <v>964</v>
      </c>
      <c r="K306" s="53">
        <v>0.56079737397371998</v>
      </c>
      <c r="L306" s="53" t="s">
        <v>964</v>
      </c>
      <c r="M306" s="43" t="s">
        <v>226</v>
      </c>
      <c r="N306" s="43" t="s">
        <v>225</v>
      </c>
      <c r="O306" s="43" t="s">
        <v>199</v>
      </c>
      <c r="P306" s="43" t="s">
        <v>222</v>
      </c>
      <c r="Q306" s="43" t="s">
        <v>213</v>
      </c>
      <c r="R306" s="43" t="s">
        <v>204</v>
      </c>
      <c r="S306" s="43" t="s">
        <v>932</v>
      </c>
      <c r="V306" s="42" t="s">
        <v>3255</v>
      </c>
      <c r="W306"/>
    </row>
    <row r="307" spans="1:23" s="39" customFormat="1" x14ac:dyDescent="0.35">
      <c r="A307" s="43" t="s">
        <v>497</v>
      </c>
      <c r="B307" s="54">
        <v>24009</v>
      </c>
      <c r="C307" s="54" t="s">
        <v>12</v>
      </c>
      <c r="D307" s="53">
        <v>7.0059999999999997E-2</v>
      </c>
      <c r="E307" s="53">
        <f>SUMIFS('Ratios_MARAMA-VA'!T:T, 'Ratios_MARAMA-VA'!AA:AA, V307)</f>
        <v>0</v>
      </c>
      <c r="F307" s="53">
        <f>SUMIFS('Ratios_MARAMA-VA'!J:J, 'Ratios_MARAMA-VA'!AA:AA, V307)</f>
        <v>0</v>
      </c>
      <c r="G307" s="53" t="s">
        <v>963</v>
      </c>
      <c r="H307" s="53" t="s">
        <v>963</v>
      </c>
      <c r="I307" s="53">
        <v>7.2496058992339907E-2</v>
      </c>
      <c r="J307" s="53" t="s">
        <v>964</v>
      </c>
      <c r="K307" s="53">
        <v>7.7687080358679897E-2</v>
      </c>
      <c r="L307" s="53" t="s">
        <v>964</v>
      </c>
      <c r="M307" s="43" t="s">
        <v>226</v>
      </c>
      <c r="N307" s="43" t="s">
        <v>225</v>
      </c>
      <c r="O307" s="43" t="s">
        <v>199</v>
      </c>
      <c r="P307" s="43" t="s">
        <v>222</v>
      </c>
      <c r="Q307" s="43" t="s">
        <v>213</v>
      </c>
      <c r="R307" s="43" t="s">
        <v>204</v>
      </c>
      <c r="S307" s="43" t="s">
        <v>932</v>
      </c>
      <c r="V307" s="42" t="s">
        <v>3262</v>
      </c>
      <c r="W307"/>
    </row>
    <row r="308" spans="1:23" s="39" customFormat="1" x14ac:dyDescent="0.35">
      <c r="A308" s="43" t="s">
        <v>497</v>
      </c>
      <c r="B308" s="54">
        <v>24021</v>
      </c>
      <c r="C308" s="54" t="s">
        <v>10</v>
      </c>
      <c r="D308" s="53">
        <v>6.3263999999999996</v>
      </c>
      <c r="E308" s="53">
        <f>SUMIFS('Ratios_MARAMA-VA'!T:T, 'Ratios_MARAMA-VA'!AA:AA, V308)</f>
        <v>0</v>
      </c>
      <c r="F308" s="53">
        <f>SUMIFS('Ratios_MARAMA-VA'!J:J, 'Ratios_MARAMA-VA'!AA:AA, V308)</f>
        <v>0</v>
      </c>
      <c r="G308" s="53" t="s">
        <v>963</v>
      </c>
      <c r="H308" s="53" t="s">
        <v>963</v>
      </c>
      <c r="I308" s="53">
        <v>6.8918740810550903</v>
      </c>
      <c r="J308" s="53" t="s">
        <v>964</v>
      </c>
      <c r="K308" s="53">
        <v>7.1402936497718503</v>
      </c>
      <c r="L308" s="53" t="s">
        <v>964</v>
      </c>
      <c r="M308" s="43" t="s">
        <v>226</v>
      </c>
      <c r="N308" s="43" t="s">
        <v>225</v>
      </c>
      <c r="O308" s="43" t="s">
        <v>199</v>
      </c>
      <c r="P308" s="43" t="s">
        <v>222</v>
      </c>
      <c r="Q308" s="43" t="s">
        <v>213</v>
      </c>
      <c r="R308" s="43" t="s">
        <v>204</v>
      </c>
      <c r="S308" s="43" t="s">
        <v>932</v>
      </c>
      <c r="V308" s="42" t="s">
        <v>3256</v>
      </c>
      <c r="W308"/>
    </row>
    <row r="309" spans="1:23" s="39" customFormat="1" x14ac:dyDescent="0.35">
      <c r="A309" s="43" t="s">
        <v>497</v>
      </c>
      <c r="B309" s="54">
        <v>24021</v>
      </c>
      <c r="C309" s="54" t="s">
        <v>12</v>
      </c>
      <c r="D309" s="53">
        <v>1.3049200000000001</v>
      </c>
      <c r="E309" s="53">
        <f>SUMIFS('Ratios_MARAMA-VA'!T:T, 'Ratios_MARAMA-VA'!AA:AA, V309)</f>
        <v>0</v>
      </c>
      <c r="F309" s="53">
        <f>SUMIFS('Ratios_MARAMA-VA'!J:J, 'Ratios_MARAMA-VA'!AA:AA, V309)</f>
        <v>0</v>
      </c>
      <c r="G309" s="53" t="s">
        <v>963</v>
      </c>
      <c r="H309" s="53" t="s">
        <v>963</v>
      </c>
      <c r="I309" s="53">
        <v>1.4162677126513901</v>
      </c>
      <c r="J309" s="53" t="s">
        <v>964</v>
      </c>
      <c r="K309" s="53">
        <v>1.4704901256832901</v>
      </c>
      <c r="L309" s="53" t="s">
        <v>964</v>
      </c>
      <c r="M309" s="43" t="s">
        <v>226</v>
      </c>
      <c r="N309" s="43" t="s">
        <v>225</v>
      </c>
      <c r="O309" s="43" t="s">
        <v>199</v>
      </c>
      <c r="P309" s="43" t="s">
        <v>222</v>
      </c>
      <c r="Q309" s="43" t="s">
        <v>213</v>
      </c>
      <c r="R309" s="43" t="s">
        <v>204</v>
      </c>
      <c r="S309" s="43" t="s">
        <v>932</v>
      </c>
      <c r="V309" s="42" t="s">
        <v>3263</v>
      </c>
      <c r="W309"/>
    </row>
    <row r="310" spans="1:23" s="39" customFormat="1" x14ac:dyDescent="0.35">
      <c r="A310" s="43" t="s">
        <v>497</v>
      </c>
      <c r="B310" s="54">
        <v>24031</v>
      </c>
      <c r="C310" s="54" t="s">
        <v>10</v>
      </c>
      <c r="D310" s="53">
        <v>3.7534399999999999</v>
      </c>
      <c r="E310" s="53">
        <f>SUMIFS('Ratios_MARAMA-VA'!T:T, 'Ratios_MARAMA-VA'!AA:AA, V310)</f>
        <v>0</v>
      </c>
      <c r="F310" s="53">
        <f>SUMIFS('Ratios_MARAMA-VA'!J:J, 'Ratios_MARAMA-VA'!AA:AA, V310)</f>
        <v>0</v>
      </c>
      <c r="G310" s="53" t="s">
        <v>963</v>
      </c>
      <c r="H310" s="53" t="s">
        <v>963</v>
      </c>
      <c r="I310" s="53">
        <v>4.1090256946704704</v>
      </c>
      <c r="J310" s="53" t="s">
        <v>964</v>
      </c>
      <c r="K310" s="53">
        <v>4.2450877912887997</v>
      </c>
      <c r="L310" s="53" t="s">
        <v>964</v>
      </c>
      <c r="M310" s="43" t="s">
        <v>226</v>
      </c>
      <c r="N310" s="43" t="s">
        <v>225</v>
      </c>
      <c r="O310" s="43" t="s">
        <v>199</v>
      </c>
      <c r="P310" s="43" t="s">
        <v>222</v>
      </c>
      <c r="Q310" s="43" t="s">
        <v>213</v>
      </c>
      <c r="R310" s="43" t="s">
        <v>204</v>
      </c>
      <c r="S310" s="43" t="s">
        <v>932</v>
      </c>
      <c r="V310" s="42" t="s">
        <v>3257</v>
      </c>
      <c r="W310"/>
    </row>
    <row r="311" spans="1:23" s="39" customFormat="1" x14ac:dyDescent="0.35">
      <c r="A311" s="43" t="s">
        <v>497</v>
      </c>
      <c r="B311" s="54">
        <v>24031</v>
      </c>
      <c r="C311" s="54" t="s">
        <v>12</v>
      </c>
      <c r="D311" s="53">
        <v>0.92313500000000004</v>
      </c>
      <c r="E311" s="53">
        <f>SUMIFS('Ratios_MARAMA-VA'!T:T, 'Ratios_MARAMA-VA'!AA:AA, V311)</f>
        <v>0</v>
      </c>
      <c r="F311" s="53">
        <f>SUMIFS('Ratios_MARAMA-VA'!J:J, 'Ratios_MARAMA-VA'!AA:AA, V311)</f>
        <v>0</v>
      </c>
      <c r="G311" s="53" t="s">
        <v>963</v>
      </c>
      <c r="H311" s="53" t="s">
        <v>963</v>
      </c>
      <c r="I311" s="53">
        <v>1.01058906886739</v>
      </c>
      <c r="J311" s="53" t="s">
        <v>964</v>
      </c>
      <c r="K311" s="53">
        <v>1.0440526871913201</v>
      </c>
      <c r="L311" s="53" t="s">
        <v>964</v>
      </c>
      <c r="M311" s="43" t="s">
        <v>226</v>
      </c>
      <c r="N311" s="43" t="s">
        <v>225</v>
      </c>
      <c r="O311" s="43" t="s">
        <v>199</v>
      </c>
      <c r="P311" s="43" t="s">
        <v>222</v>
      </c>
      <c r="Q311" s="43" t="s">
        <v>213</v>
      </c>
      <c r="R311" s="43" t="s">
        <v>204</v>
      </c>
      <c r="S311" s="43" t="s">
        <v>932</v>
      </c>
      <c r="V311" s="42" t="s">
        <v>3264</v>
      </c>
      <c r="W311"/>
    </row>
    <row r="312" spans="1:23" s="39" customFormat="1" x14ac:dyDescent="0.35">
      <c r="A312" s="43" t="s">
        <v>497</v>
      </c>
      <c r="B312" s="54">
        <v>24033</v>
      </c>
      <c r="C312" s="54" t="s">
        <v>10</v>
      </c>
      <c r="D312" s="53">
        <v>8.37026</v>
      </c>
      <c r="E312" s="53">
        <f>SUMIFS('Ratios_MARAMA-VA'!T:T, 'Ratios_MARAMA-VA'!AA:AA, V312)</f>
        <v>0</v>
      </c>
      <c r="F312" s="53">
        <f>SUMIFS('Ratios_MARAMA-VA'!J:J, 'Ratios_MARAMA-VA'!AA:AA, V312)</f>
        <v>0</v>
      </c>
      <c r="G312" s="53" t="s">
        <v>963</v>
      </c>
      <c r="H312" s="53" t="s">
        <v>963</v>
      </c>
      <c r="I312" s="53">
        <v>9.1632245116672895</v>
      </c>
      <c r="J312" s="53" t="s">
        <v>964</v>
      </c>
      <c r="K312" s="53">
        <v>9.4666462061237109</v>
      </c>
      <c r="L312" s="53" t="s">
        <v>964</v>
      </c>
      <c r="M312" s="43" t="s">
        <v>226</v>
      </c>
      <c r="N312" s="43" t="s">
        <v>225</v>
      </c>
      <c r="O312" s="43" t="s">
        <v>199</v>
      </c>
      <c r="P312" s="43" t="s">
        <v>222</v>
      </c>
      <c r="Q312" s="43" t="s">
        <v>213</v>
      </c>
      <c r="R312" s="43" t="s">
        <v>204</v>
      </c>
      <c r="S312" s="43" t="s">
        <v>932</v>
      </c>
      <c r="V312" s="42" t="s">
        <v>3258</v>
      </c>
      <c r="W312"/>
    </row>
    <row r="313" spans="1:23" s="39" customFormat="1" x14ac:dyDescent="0.35">
      <c r="A313" s="43" t="s">
        <v>497</v>
      </c>
      <c r="B313" s="54">
        <v>24033</v>
      </c>
      <c r="C313" s="54" t="s">
        <v>12</v>
      </c>
      <c r="D313" s="53">
        <v>0.61170000000000002</v>
      </c>
      <c r="E313" s="53">
        <f>SUMIFS('Ratios_MARAMA-VA'!T:T, 'Ratios_MARAMA-VA'!AA:AA, V313)</f>
        <v>0</v>
      </c>
      <c r="F313" s="53">
        <f>SUMIFS('Ratios_MARAMA-VA'!J:J, 'Ratios_MARAMA-VA'!AA:AA, V313)</f>
        <v>0</v>
      </c>
      <c r="G313" s="53" t="s">
        <v>963</v>
      </c>
      <c r="H313" s="53" t="s">
        <v>963</v>
      </c>
      <c r="I313" s="53">
        <v>0.66964997906718304</v>
      </c>
      <c r="J313" s="53" t="s">
        <v>964</v>
      </c>
      <c r="K313" s="53">
        <v>0.69182408721902</v>
      </c>
      <c r="L313" s="53" t="s">
        <v>964</v>
      </c>
      <c r="M313" s="43" t="s">
        <v>226</v>
      </c>
      <c r="N313" s="43" t="s">
        <v>225</v>
      </c>
      <c r="O313" s="43" t="s">
        <v>199</v>
      </c>
      <c r="P313" s="43" t="s">
        <v>222</v>
      </c>
      <c r="Q313" s="43" t="s">
        <v>213</v>
      </c>
      <c r="R313" s="43" t="s">
        <v>204</v>
      </c>
      <c r="S313" s="43" t="s">
        <v>932</v>
      </c>
      <c r="V313" s="42" t="s">
        <v>3265</v>
      </c>
      <c r="W313"/>
    </row>
    <row r="314" spans="1:23" s="39" customFormat="1" x14ac:dyDescent="0.35">
      <c r="A314" s="43" t="s">
        <v>811</v>
      </c>
      <c r="B314" s="54">
        <v>51107</v>
      </c>
      <c r="C314" s="54" t="s">
        <v>10</v>
      </c>
      <c r="D314" s="53">
        <v>5.5301400000000001E-2</v>
      </c>
      <c r="E314" s="53">
        <f>SUMIFS('Ratios_MARAMA-VA'!T:T, 'Ratios_MARAMA-VA'!AA:AA, V314)</f>
        <v>0</v>
      </c>
      <c r="F314" s="53">
        <f>SUMIFS('Ratios_MARAMA-VA'!J:J, 'Ratios_MARAMA-VA'!AA:AA, V314)</f>
        <v>0</v>
      </c>
      <c r="G314" s="53" t="s">
        <v>963</v>
      </c>
      <c r="H314" s="53" t="s">
        <v>963</v>
      </c>
      <c r="I314" s="53">
        <v>6.0540430525397898E-2</v>
      </c>
      <c r="J314" s="53" t="s">
        <v>964</v>
      </c>
      <c r="K314" s="53">
        <v>6.2545104752221498E-2</v>
      </c>
      <c r="L314" s="53" t="s">
        <v>964</v>
      </c>
      <c r="M314" s="43" t="s">
        <v>226</v>
      </c>
      <c r="N314" s="43" t="s">
        <v>225</v>
      </c>
      <c r="O314" s="43" t="s">
        <v>199</v>
      </c>
      <c r="P314" s="43" t="s">
        <v>222</v>
      </c>
      <c r="Q314" s="43" t="s">
        <v>213</v>
      </c>
      <c r="R314" s="43" t="s">
        <v>204</v>
      </c>
      <c r="S314" s="43" t="s">
        <v>932</v>
      </c>
      <c r="V314" s="42" t="s">
        <v>3259</v>
      </c>
      <c r="W314"/>
    </row>
    <row r="315" spans="1:23" s="39" customFormat="1" x14ac:dyDescent="0.35">
      <c r="A315" s="43" t="s">
        <v>811</v>
      </c>
      <c r="B315" s="54">
        <v>51107</v>
      </c>
      <c r="C315" s="54" t="s">
        <v>12</v>
      </c>
      <c r="D315" s="53">
        <v>1.0054799999999999E-2</v>
      </c>
      <c r="E315" s="53">
        <f>SUMIFS('Ratios_MARAMA-VA'!T:T, 'Ratios_MARAMA-VA'!AA:AA, V315)</f>
        <v>0</v>
      </c>
      <c r="F315" s="53">
        <f>SUMIFS('Ratios_MARAMA-VA'!J:J, 'Ratios_MARAMA-VA'!AA:AA, V315)</f>
        <v>0</v>
      </c>
      <c r="G315" s="53" t="s">
        <v>963</v>
      </c>
      <c r="H315" s="53" t="s">
        <v>963</v>
      </c>
      <c r="I315" s="53">
        <v>1.1007351004617799E-2</v>
      </c>
      <c r="J315" s="53" t="s">
        <v>964</v>
      </c>
      <c r="K315" s="53">
        <v>1.1371837227676601E-2</v>
      </c>
      <c r="L315" s="53" t="s">
        <v>964</v>
      </c>
      <c r="M315" s="43" t="s">
        <v>226</v>
      </c>
      <c r="N315" s="43" t="s">
        <v>225</v>
      </c>
      <c r="O315" s="43" t="s">
        <v>199</v>
      </c>
      <c r="P315" s="43" t="s">
        <v>222</v>
      </c>
      <c r="Q315" s="43" t="s">
        <v>213</v>
      </c>
      <c r="R315" s="43" t="s">
        <v>204</v>
      </c>
      <c r="S315" s="43" t="s">
        <v>932</v>
      </c>
      <c r="V315" s="42" t="s">
        <v>3266</v>
      </c>
      <c r="W315"/>
    </row>
    <row r="316" spans="1:23" s="39" customFormat="1" x14ac:dyDescent="0.35">
      <c r="A316" s="43" t="s">
        <v>811</v>
      </c>
      <c r="B316" s="54">
        <v>51683</v>
      </c>
      <c r="C316" s="54" t="s">
        <v>10</v>
      </c>
      <c r="D316" s="53">
        <v>7.3405149999999999</v>
      </c>
      <c r="E316" s="53">
        <f>SUMIFS('Ratios_MARAMA-VA'!T:T, 'Ratios_MARAMA-VA'!AA:AA, V316)</f>
        <v>0</v>
      </c>
      <c r="F316" s="53">
        <f>SUMIFS('Ratios_MARAMA-VA'!J:J, 'Ratios_MARAMA-VA'!AA:AA, V316)</f>
        <v>0</v>
      </c>
      <c r="G316" s="53" t="s">
        <v>963</v>
      </c>
      <c r="H316" s="53" t="s">
        <v>963</v>
      </c>
      <c r="I316" s="53">
        <v>8.9554282999999995</v>
      </c>
      <c r="J316" s="53" t="s">
        <v>964</v>
      </c>
      <c r="K316" s="53">
        <v>9.5664248022169804</v>
      </c>
      <c r="L316" s="53" t="s">
        <v>964</v>
      </c>
      <c r="M316" s="43" t="s">
        <v>226</v>
      </c>
      <c r="N316" s="43" t="s">
        <v>225</v>
      </c>
      <c r="O316" s="43" t="s">
        <v>199</v>
      </c>
      <c r="P316" s="43" t="s">
        <v>222</v>
      </c>
      <c r="Q316" s="43" t="s">
        <v>213</v>
      </c>
      <c r="R316" s="43" t="s">
        <v>204</v>
      </c>
      <c r="S316" s="43" t="s">
        <v>932</v>
      </c>
      <c r="V316" s="42" t="s">
        <v>3260</v>
      </c>
      <c r="W316"/>
    </row>
    <row r="317" spans="1:23" s="39" customFormat="1" x14ac:dyDescent="0.35">
      <c r="A317" s="43" t="s">
        <v>811</v>
      </c>
      <c r="B317" s="54">
        <v>51683</v>
      </c>
      <c r="C317" s="54" t="s">
        <v>12</v>
      </c>
      <c r="D317" s="53">
        <v>1.331</v>
      </c>
      <c r="E317" s="53">
        <f>SUMIFS('Ratios_MARAMA-VA'!T:T, 'Ratios_MARAMA-VA'!AA:AA, V317)</f>
        <v>0</v>
      </c>
      <c r="F317" s="53">
        <f>SUMIFS('Ratios_MARAMA-VA'!J:J, 'Ratios_MARAMA-VA'!AA:AA, V317)</f>
        <v>0</v>
      </c>
      <c r="G317" s="53" t="s">
        <v>963</v>
      </c>
      <c r="H317" s="53" t="s">
        <v>963</v>
      </c>
      <c r="I317" s="53">
        <v>1.62382</v>
      </c>
      <c r="J317" s="53" t="s">
        <v>964</v>
      </c>
      <c r="K317" s="53">
        <v>1.7346073690675401</v>
      </c>
      <c r="L317" s="53" t="s">
        <v>964</v>
      </c>
      <c r="M317" s="43" t="s">
        <v>226</v>
      </c>
      <c r="N317" s="43" t="s">
        <v>225</v>
      </c>
      <c r="O317" s="43" t="s">
        <v>199</v>
      </c>
      <c r="P317" s="43" t="s">
        <v>222</v>
      </c>
      <c r="Q317" s="43" t="s">
        <v>213</v>
      </c>
      <c r="R317" s="43" t="s">
        <v>204</v>
      </c>
      <c r="S317" s="43" t="s">
        <v>932</v>
      </c>
      <c r="V317" s="42" t="s">
        <v>3267</v>
      </c>
      <c r="W317"/>
    </row>
    <row r="318" spans="1:23" s="39" customFormat="1" x14ac:dyDescent="0.35">
      <c r="A318" s="43" t="s">
        <v>9</v>
      </c>
      <c r="B318" s="54">
        <v>11001</v>
      </c>
      <c r="C318" s="54" t="s">
        <v>10</v>
      </c>
      <c r="D318" s="53">
        <v>5.7751299999999999</v>
      </c>
      <c r="E318" s="53">
        <f>SUMIFS('Ratios_MARAMA-VA'!T:T, 'Ratios_MARAMA-VA'!AA:AA, V318)</f>
        <v>0</v>
      </c>
      <c r="F318" s="53">
        <f>SUMIFS('Ratios_MARAMA-VA'!J:J, 'Ratios_MARAMA-VA'!AA:AA, V318)</f>
        <v>0</v>
      </c>
      <c r="G318" s="53" t="s">
        <v>963</v>
      </c>
      <c r="H318" s="53" t="s">
        <v>963</v>
      </c>
      <c r="I318" s="53">
        <v>6.3131548784849896</v>
      </c>
      <c r="J318" s="53" t="s">
        <v>964</v>
      </c>
      <c r="K318" s="53">
        <v>6.50616718205388</v>
      </c>
      <c r="L318" s="53" t="s">
        <v>964</v>
      </c>
      <c r="M318" s="43" t="s">
        <v>224</v>
      </c>
      <c r="N318" s="43" t="s">
        <v>225</v>
      </c>
      <c r="O318" s="43" t="s">
        <v>199</v>
      </c>
      <c r="P318" s="43" t="s">
        <v>222</v>
      </c>
      <c r="Q318" s="43" t="s">
        <v>213</v>
      </c>
      <c r="R318" s="43" t="s">
        <v>202</v>
      </c>
      <c r="S318" s="43" t="s">
        <v>932</v>
      </c>
      <c r="V318" s="42" t="s">
        <v>3268</v>
      </c>
      <c r="W318"/>
    </row>
    <row r="319" spans="1:23" s="39" customFormat="1" x14ac:dyDescent="0.35">
      <c r="A319" s="43" t="s">
        <v>9</v>
      </c>
      <c r="B319" s="54">
        <v>11001</v>
      </c>
      <c r="C319" s="54" t="s">
        <v>12</v>
      </c>
      <c r="D319" s="53">
        <v>0.31446200000000002</v>
      </c>
      <c r="E319" s="53">
        <f>SUMIFS('Ratios_MARAMA-VA'!T:T, 'Ratios_MARAMA-VA'!AA:AA, V319)</f>
        <v>0</v>
      </c>
      <c r="F319" s="53">
        <f>SUMIFS('Ratios_MARAMA-VA'!J:J, 'Ratios_MARAMA-VA'!AA:AA, V319)</f>
        <v>0</v>
      </c>
      <c r="G319" s="53" t="s">
        <v>963</v>
      </c>
      <c r="H319" s="53" t="s">
        <v>963</v>
      </c>
      <c r="I319" s="53">
        <v>0.34375375415474302</v>
      </c>
      <c r="J319" s="53" t="s">
        <v>964</v>
      </c>
      <c r="K319" s="53">
        <v>0.35425579471267699</v>
      </c>
      <c r="L319" s="53" t="s">
        <v>964</v>
      </c>
      <c r="M319" s="43" t="s">
        <v>224</v>
      </c>
      <c r="N319" s="43" t="s">
        <v>225</v>
      </c>
      <c r="O319" s="43" t="s">
        <v>199</v>
      </c>
      <c r="P319" s="43" t="s">
        <v>222</v>
      </c>
      <c r="Q319" s="43" t="s">
        <v>213</v>
      </c>
      <c r="R319" s="43" t="s">
        <v>202</v>
      </c>
      <c r="S319" s="43" t="s">
        <v>932</v>
      </c>
      <c r="V319" s="42" t="s">
        <v>3271</v>
      </c>
      <c r="W319"/>
    </row>
    <row r="320" spans="1:23" s="39" customFormat="1" x14ac:dyDescent="0.35">
      <c r="A320" s="43" t="s">
        <v>497</v>
      </c>
      <c r="B320" s="54">
        <v>24021</v>
      </c>
      <c r="C320" s="54" t="s">
        <v>10</v>
      </c>
      <c r="D320" s="53">
        <v>0.74956350000000005</v>
      </c>
      <c r="E320" s="53">
        <f>SUMIFS('Ratios_MARAMA-VA'!T:T, 'Ratios_MARAMA-VA'!AA:AA, V320)</f>
        <v>0</v>
      </c>
      <c r="F320" s="53">
        <f>SUMIFS('Ratios_MARAMA-VA'!J:J, 'Ratios_MARAMA-VA'!AA:AA, V320)</f>
        <v>0</v>
      </c>
      <c r="G320" s="53" t="s">
        <v>963</v>
      </c>
      <c r="H320" s="53" t="s">
        <v>963</v>
      </c>
      <c r="I320" s="53">
        <v>0.73687617177458398</v>
      </c>
      <c r="J320" s="53" t="s">
        <v>964</v>
      </c>
      <c r="K320" s="53">
        <v>0.75328609238182598</v>
      </c>
      <c r="L320" s="53" t="s">
        <v>964</v>
      </c>
      <c r="M320" s="43" t="s">
        <v>224</v>
      </c>
      <c r="N320" s="43" t="s">
        <v>225</v>
      </c>
      <c r="O320" s="43" t="s">
        <v>199</v>
      </c>
      <c r="P320" s="43" t="s">
        <v>222</v>
      </c>
      <c r="Q320" s="43" t="s">
        <v>213</v>
      </c>
      <c r="R320" s="43" t="s">
        <v>202</v>
      </c>
      <c r="S320" s="43" t="s">
        <v>932</v>
      </c>
      <c r="V320" s="42" t="s">
        <v>3269</v>
      </c>
      <c r="W320"/>
    </row>
    <row r="321" spans="1:23" s="39" customFormat="1" x14ac:dyDescent="0.35">
      <c r="A321" s="43" t="s">
        <v>497</v>
      </c>
      <c r="B321" s="54">
        <v>24021</v>
      </c>
      <c r="C321" s="54" t="s">
        <v>12</v>
      </c>
      <c r="D321" s="53">
        <v>4.0840000000000001E-2</v>
      </c>
      <c r="E321" s="53">
        <f>SUMIFS('Ratios_MARAMA-VA'!T:T, 'Ratios_MARAMA-VA'!AA:AA, V321)</f>
        <v>0</v>
      </c>
      <c r="F321" s="53">
        <f>SUMIFS('Ratios_MARAMA-VA'!J:J, 'Ratios_MARAMA-VA'!AA:AA, V321)</f>
        <v>0</v>
      </c>
      <c r="G321" s="53" t="s">
        <v>963</v>
      </c>
      <c r="H321" s="53" t="s">
        <v>963</v>
      </c>
      <c r="I321" s="53">
        <v>4.0113192597394598E-2</v>
      </c>
      <c r="J321" s="53" t="s">
        <v>964</v>
      </c>
      <c r="K321" s="53">
        <v>4.1084792242940697E-2</v>
      </c>
      <c r="L321" s="53" t="s">
        <v>964</v>
      </c>
      <c r="M321" s="43" t="s">
        <v>224</v>
      </c>
      <c r="N321" s="43" t="s">
        <v>225</v>
      </c>
      <c r="O321" s="43" t="s">
        <v>199</v>
      </c>
      <c r="P321" s="43" t="s">
        <v>222</v>
      </c>
      <c r="Q321" s="43" t="s">
        <v>213</v>
      </c>
      <c r="R321" s="43" t="s">
        <v>202</v>
      </c>
      <c r="S321" s="43" t="s">
        <v>932</v>
      </c>
      <c r="V321" s="42" t="s">
        <v>3272</v>
      </c>
      <c r="W321"/>
    </row>
    <row r="322" spans="1:23" s="39" customFormat="1" x14ac:dyDescent="0.35">
      <c r="A322" s="43" t="s">
        <v>497</v>
      </c>
      <c r="B322" s="54">
        <v>24031</v>
      </c>
      <c r="C322" s="54" t="s">
        <v>10</v>
      </c>
      <c r="D322" s="53">
        <v>6.0098000000000003</v>
      </c>
      <c r="E322" s="53">
        <f>SUMIFS('Ratios_MARAMA-VA'!T:T, 'Ratios_MARAMA-VA'!AA:AA, V322)</f>
        <v>0</v>
      </c>
      <c r="F322" s="53">
        <f>SUMIFS('Ratios_MARAMA-VA'!J:J, 'Ratios_MARAMA-VA'!AA:AA, V322)</f>
        <v>0</v>
      </c>
      <c r="G322" s="53" t="s">
        <v>963</v>
      </c>
      <c r="H322" s="53" t="s">
        <v>963</v>
      </c>
      <c r="I322" s="53">
        <v>6.1895987277459996</v>
      </c>
      <c r="J322" s="53" t="s">
        <v>964</v>
      </c>
      <c r="K322" s="53">
        <v>5.7071963800295</v>
      </c>
      <c r="L322" s="53" t="s">
        <v>964</v>
      </c>
      <c r="M322" s="43" t="s">
        <v>224</v>
      </c>
      <c r="N322" s="43" t="s">
        <v>225</v>
      </c>
      <c r="O322" s="43" t="s">
        <v>199</v>
      </c>
      <c r="P322" s="43" t="s">
        <v>222</v>
      </c>
      <c r="Q322" s="43" t="s">
        <v>213</v>
      </c>
      <c r="R322" s="43" t="s">
        <v>202</v>
      </c>
      <c r="S322" s="43" t="s">
        <v>932</v>
      </c>
      <c r="V322" s="42" t="s">
        <v>3270</v>
      </c>
      <c r="W322"/>
    </row>
    <row r="323" spans="1:23" s="39" customFormat="1" x14ac:dyDescent="0.35">
      <c r="A323" s="43" t="s">
        <v>497</v>
      </c>
      <c r="B323" s="54">
        <v>24031</v>
      </c>
      <c r="C323" s="54" t="s">
        <v>12</v>
      </c>
      <c r="D323" s="53">
        <v>7.3829000000000002</v>
      </c>
      <c r="E323" s="53">
        <f>SUMIFS('Ratios_MARAMA-VA'!T:T, 'Ratios_MARAMA-VA'!AA:AA, V323)</f>
        <v>0</v>
      </c>
      <c r="F323" s="53">
        <f>SUMIFS('Ratios_MARAMA-VA'!J:J, 'Ratios_MARAMA-VA'!AA:AA, V323)</f>
        <v>0</v>
      </c>
      <c r="G323" s="53" t="s">
        <v>963</v>
      </c>
      <c r="H323" s="53" t="s">
        <v>963</v>
      </c>
      <c r="I323" s="53">
        <v>7.6037785695157796</v>
      </c>
      <c r="J323" s="53" t="s">
        <v>964</v>
      </c>
      <c r="K323" s="53">
        <v>7.01115846685743</v>
      </c>
      <c r="L323" s="53" t="s">
        <v>964</v>
      </c>
      <c r="M323" s="43" t="s">
        <v>224</v>
      </c>
      <c r="N323" s="43" t="s">
        <v>225</v>
      </c>
      <c r="O323" s="43" t="s">
        <v>199</v>
      </c>
      <c r="P323" s="43" t="s">
        <v>222</v>
      </c>
      <c r="Q323" s="43" t="s">
        <v>213</v>
      </c>
      <c r="R323" s="43" t="s">
        <v>202</v>
      </c>
      <c r="S323" s="43" t="s">
        <v>932</v>
      </c>
      <c r="V323" s="42" t="s">
        <v>3273</v>
      </c>
      <c r="W323"/>
    </row>
    <row r="324" spans="1:23" s="39" customFormat="1" x14ac:dyDescent="0.35">
      <c r="A324" s="43" t="s">
        <v>9</v>
      </c>
      <c r="B324" s="54">
        <v>11001</v>
      </c>
      <c r="C324" s="54" t="s">
        <v>10</v>
      </c>
      <c r="D324" s="53">
        <v>4.7269189999999996</v>
      </c>
      <c r="E324" s="53">
        <f>SUMIFS('Ratios_MARAMA-VA'!T:T, 'Ratios_MARAMA-VA'!AA:AA, V324)</f>
        <v>0</v>
      </c>
      <c r="F324" s="53">
        <f>SUMIFS('Ratios_MARAMA-VA'!J:J, 'Ratios_MARAMA-VA'!AA:AA, V324)</f>
        <v>0</v>
      </c>
      <c r="G324" s="53" t="s">
        <v>963</v>
      </c>
      <c r="H324" s="53" t="s">
        <v>963</v>
      </c>
      <c r="I324" s="53">
        <v>5.1747281500772804</v>
      </c>
      <c r="J324" s="53" t="s">
        <v>964</v>
      </c>
      <c r="K324" s="53">
        <v>5.3460788336328999</v>
      </c>
      <c r="L324" s="53" t="s">
        <v>964</v>
      </c>
      <c r="M324" s="43" t="s">
        <v>227</v>
      </c>
      <c r="N324" s="43" t="s">
        <v>225</v>
      </c>
      <c r="O324" s="43" t="s">
        <v>199</v>
      </c>
      <c r="P324" s="43" t="s">
        <v>222</v>
      </c>
      <c r="Q324" s="43" t="s">
        <v>213</v>
      </c>
      <c r="R324" s="43" t="s">
        <v>223</v>
      </c>
      <c r="S324" s="43" t="s">
        <v>932</v>
      </c>
      <c r="V324" s="42" t="s">
        <v>3274</v>
      </c>
      <c r="W324"/>
    </row>
    <row r="325" spans="1:23" s="39" customFormat="1" x14ac:dyDescent="0.35">
      <c r="A325" s="43" t="s">
        <v>9</v>
      </c>
      <c r="B325" s="54">
        <v>11001</v>
      </c>
      <c r="C325" s="54" t="s">
        <v>12</v>
      </c>
      <c r="D325" s="53">
        <v>0.47875600000000001</v>
      </c>
      <c r="E325" s="53">
        <f>SUMIFS('Ratios_MARAMA-VA'!T:T, 'Ratios_MARAMA-VA'!AA:AA, V325)</f>
        <v>0</v>
      </c>
      <c r="F325" s="53">
        <f>SUMIFS('Ratios_MARAMA-VA'!J:J, 'Ratios_MARAMA-VA'!AA:AA, V325)</f>
        <v>0</v>
      </c>
      <c r="G325" s="53" t="s">
        <v>963</v>
      </c>
      <c r="H325" s="53" t="s">
        <v>963</v>
      </c>
      <c r="I325" s="53">
        <v>0.52411140326677796</v>
      </c>
      <c r="J325" s="53" t="s">
        <v>964</v>
      </c>
      <c r="K325" s="53">
        <v>0.54146629508031596</v>
      </c>
      <c r="L325" s="53" t="s">
        <v>964</v>
      </c>
      <c r="M325" s="43" t="s">
        <v>227</v>
      </c>
      <c r="N325" s="43" t="s">
        <v>225</v>
      </c>
      <c r="O325" s="43" t="s">
        <v>199</v>
      </c>
      <c r="P325" s="43" t="s">
        <v>222</v>
      </c>
      <c r="Q325" s="43" t="s">
        <v>213</v>
      </c>
      <c r="R325" s="43" t="s">
        <v>223</v>
      </c>
      <c r="S325" s="43" t="s">
        <v>932</v>
      </c>
      <c r="V325" s="42" t="s">
        <v>3275</v>
      </c>
      <c r="W325"/>
    </row>
    <row r="326" spans="1:23" s="39" customFormat="1" x14ac:dyDescent="0.35">
      <c r="A326" s="43" t="s">
        <v>497</v>
      </c>
      <c r="B326" s="54">
        <v>24021</v>
      </c>
      <c r="C326" s="54" t="s">
        <v>10</v>
      </c>
      <c r="D326" s="53">
        <v>4.7776240000000003</v>
      </c>
      <c r="E326" s="53">
        <f>SUMIFS('Ratios_MARAMA-VA'!T:T, 'Ratios_MARAMA-VA'!AA:AA, V326)</f>
        <v>0</v>
      </c>
      <c r="F326" s="53">
        <f>SUMIFS('Ratios_MARAMA-VA'!J:J, 'Ratios_MARAMA-VA'!AA:AA, V326)</f>
        <v>0</v>
      </c>
      <c r="G326" s="53" t="s">
        <v>963</v>
      </c>
      <c r="H326" s="53" t="s">
        <v>963</v>
      </c>
      <c r="I326" s="53">
        <v>5.8287012799999998</v>
      </c>
      <c r="J326" s="53" t="s">
        <v>964</v>
      </c>
      <c r="K326" s="53">
        <v>6.54534488</v>
      </c>
      <c r="L326" s="53" t="s">
        <v>964</v>
      </c>
      <c r="M326" s="43" t="s">
        <v>573</v>
      </c>
      <c r="N326" s="43" t="s">
        <v>297</v>
      </c>
      <c r="O326" s="43" t="s">
        <v>199</v>
      </c>
      <c r="P326" s="43" t="s">
        <v>222</v>
      </c>
      <c r="Q326" s="43" t="s">
        <v>209</v>
      </c>
      <c r="R326" s="43" t="s">
        <v>210</v>
      </c>
      <c r="S326" s="43" t="s">
        <v>932</v>
      </c>
      <c r="V326" s="42" t="s">
        <v>3276</v>
      </c>
      <c r="W326"/>
    </row>
    <row r="327" spans="1:23" s="39" customFormat="1" x14ac:dyDescent="0.35">
      <c r="A327" s="43" t="s">
        <v>497</v>
      </c>
      <c r="B327" s="54">
        <v>24021</v>
      </c>
      <c r="C327" s="54" t="s">
        <v>12</v>
      </c>
      <c r="D327" s="53">
        <v>1.567061</v>
      </c>
      <c r="E327" s="53">
        <f>SUMIFS('Ratios_MARAMA-VA'!T:T, 'Ratios_MARAMA-VA'!AA:AA, V327)</f>
        <v>0</v>
      </c>
      <c r="F327" s="53">
        <f>SUMIFS('Ratios_MARAMA-VA'!J:J, 'Ratios_MARAMA-VA'!AA:AA, V327)</f>
        <v>0</v>
      </c>
      <c r="G327" s="53" t="s">
        <v>963</v>
      </c>
      <c r="H327" s="53" t="s">
        <v>963</v>
      </c>
      <c r="I327" s="53">
        <v>1.91181442</v>
      </c>
      <c r="J327" s="53" t="s">
        <v>964</v>
      </c>
      <c r="K327" s="53">
        <v>2.1468735699999999</v>
      </c>
      <c r="L327" s="53" t="s">
        <v>964</v>
      </c>
      <c r="M327" s="43" t="s">
        <v>573</v>
      </c>
      <c r="N327" s="43" t="s">
        <v>297</v>
      </c>
      <c r="O327" s="43" t="s">
        <v>199</v>
      </c>
      <c r="P327" s="43" t="s">
        <v>222</v>
      </c>
      <c r="Q327" s="43" t="s">
        <v>209</v>
      </c>
      <c r="R327" s="43" t="s">
        <v>210</v>
      </c>
      <c r="S327" s="43" t="s">
        <v>932</v>
      </c>
      <c r="V327" s="42" t="s">
        <v>3277</v>
      </c>
      <c r="W327"/>
    </row>
    <row r="328" spans="1:23" s="39" customFormat="1" x14ac:dyDescent="0.35">
      <c r="A328" s="43" t="s">
        <v>811</v>
      </c>
      <c r="B328" s="54">
        <v>51059</v>
      </c>
      <c r="C328" s="54" t="s">
        <v>10</v>
      </c>
      <c r="D328" s="53">
        <v>1027.0516</v>
      </c>
      <c r="E328" s="53">
        <f>SUMIFS('Ratios_MARAMA-VA'!T:T, 'Ratios_MARAMA-VA'!AA:AA, V328)</f>
        <v>0</v>
      </c>
      <c r="F328" s="53">
        <f>SUMIFS('Ratios_MARAMA-VA'!J:J, 'Ratios_MARAMA-VA'!AA:AA, V328)</f>
        <v>0</v>
      </c>
      <c r="G328" s="53" t="s">
        <v>963</v>
      </c>
      <c r="H328" s="53" t="s">
        <v>963</v>
      </c>
      <c r="I328" s="55" t="s">
        <v>14</v>
      </c>
      <c r="J328" s="53" t="s">
        <v>964</v>
      </c>
      <c r="K328" s="55" t="s">
        <v>14</v>
      </c>
      <c r="L328" s="53" t="s">
        <v>964</v>
      </c>
      <c r="M328" s="43" t="s">
        <v>813</v>
      </c>
      <c r="N328" s="43" t="s">
        <v>297</v>
      </c>
      <c r="O328" s="43" t="s">
        <v>199</v>
      </c>
      <c r="P328" s="43" t="s">
        <v>222</v>
      </c>
      <c r="Q328" s="43" t="s">
        <v>814</v>
      </c>
      <c r="R328" s="43" t="s">
        <v>815</v>
      </c>
      <c r="S328" s="43" t="s">
        <v>932</v>
      </c>
      <c r="V328" s="42" t="s">
        <v>3279</v>
      </c>
      <c r="W328"/>
    </row>
    <row r="329" spans="1:23" s="39" customFormat="1" x14ac:dyDescent="0.35">
      <c r="A329" s="43" t="s">
        <v>811</v>
      </c>
      <c r="B329" s="54">
        <v>51059</v>
      </c>
      <c r="C329" s="54" t="s">
        <v>12</v>
      </c>
      <c r="D329" s="53">
        <v>5.6963284999999999</v>
      </c>
      <c r="E329" s="53">
        <f>SUMIFS('Ratios_MARAMA-VA'!T:T, 'Ratios_MARAMA-VA'!AA:AA, V329)</f>
        <v>0</v>
      </c>
      <c r="F329" s="53">
        <f>SUMIFS('Ratios_MARAMA-VA'!J:J, 'Ratios_MARAMA-VA'!AA:AA, V329)</f>
        <v>0</v>
      </c>
      <c r="G329" s="53" t="s">
        <v>963</v>
      </c>
      <c r="H329" s="53" t="s">
        <v>963</v>
      </c>
      <c r="I329" s="55" t="s">
        <v>14</v>
      </c>
      <c r="J329" s="53" t="s">
        <v>964</v>
      </c>
      <c r="K329" s="55" t="s">
        <v>14</v>
      </c>
      <c r="L329" s="53" t="s">
        <v>964</v>
      </c>
      <c r="M329" s="43" t="s">
        <v>813</v>
      </c>
      <c r="N329" s="43" t="s">
        <v>297</v>
      </c>
      <c r="O329" s="43" t="s">
        <v>199</v>
      </c>
      <c r="P329" s="43" t="s">
        <v>222</v>
      </c>
      <c r="Q329" s="43" t="s">
        <v>814</v>
      </c>
      <c r="R329" s="43" t="s">
        <v>815</v>
      </c>
      <c r="S329" s="43" t="s">
        <v>932</v>
      </c>
      <c r="V329" s="42" t="s">
        <v>3281</v>
      </c>
      <c r="W329"/>
    </row>
    <row r="330" spans="1:23" s="39" customFormat="1" x14ac:dyDescent="0.35">
      <c r="A330" s="43" t="s">
        <v>811</v>
      </c>
      <c r="B330" s="54">
        <v>51510</v>
      </c>
      <c r="C330" s="54" t="s">
        <v>10</v>
      </c>
      <c r="D330" s="53">
        <v>275.14017999999999</v>
      </c>
      <c r="E330" s="53">
        <f>SUMIFS('Ratios_MARAMA-VA'!T:T, 'Ratios_MARAMA-VA'!AA:AA, V330)</f>
        <v>0</v>
      </c>
      <c r="F330" s="53">
        <f>SUMIFS('Ratios_MARAMA-VA'!J:J, 'Ratios_MARAMA-VA'!AA:AA, V330)</f>
        <v>0</v>
      </c>
      <c r="G330" s="53" t="s">
        <v>963</v>
      </c>
      <c r="H330" s="53" t="s">
        <v>963</v>
      </c>
      <c r="I330" s="55" t="s">
        <v>14</v>
      </c>
      <c r="J330" s="53" t="s">
        <v>964</v>
      </c>
      <c r="K330" s="55" t="s">
        <v>14</v>
      </c>
      <c r="L330" s="53" t="s">
        <v>964</v>
      </c>
      <c r="M330" s="43" t="s">
        <v>813</v>
      </c>
      <c r="N330" s="43" t="s">
        <v>297</v>
      </c>
      <c r="O330" s="43" t="s">
        <v>199</v>
      </c>
      <c r="P330" s="43" t="s">
        <v>222</v>
      </c>
      <c r="Q330" s="43" t="s">
        <v>814</v>
      </c>
      <c r="R330" s="43" t="s">
        <v>815</v>
      </c>
      <c r="S330" s="43" t="s">
        <v>932</v>
      </c>
      <c r="V330" s="42" t="s">
        <v>3278</v>
      </c>
      <c r="W330"/>
    </row>
    <row r="331" spans="1:23" s="39" customFormat="1" x14ac:dyDescent="0.35">
      <c r="A331" s="43" t="s">
        <v>811</v>
      </c>
      <c r="B331" s="54">
        <v>51510</v>
      </c>
      <c r="C331" s="54" t="s">
        <v>12</v>
      </c>
      <c r="D331" s="53">
        <v>0.18434550999999999</v>
      </c>
      <c r="E331" s="53">
        <f>SUMIFS('Ratios_MARAMA-VA'!T:T, 'Ratios_MARAMA-VA'!AA:AA, V331)</f>
        <v>0</v>
      </c>
      <c r="F331" s="53">
        <f>SUMIFS('Ratios_MARAMA-VA'!J:J, 'Ratios_MARAMA-VA'!AA:AA, V331)</f>
        <v>0</v>
      </c>
      <c r="G331" s="53" t="s">
        <v>963</v>
      </c>
      <c r="H331" s="53" t="s">
        <v>963</v>
      </c>
      <c r="I331" s="55" t="s">
        <v>14</v>
      </c>
      <c r="J331" s="53" t="s">
        <v>964</v>
      </c>
      <c r="K331" s="55" t="s">
        <v>14</v>
      </c>
      <c r="L331" s="53" t="s">
        <v>964</v>
      </c>
      <c r="M331" s="43" t="s">
        <v>813</v>
      </c>
      <c r="N331" s="43" t="s">
        <v>297</v>
      </c>
      <c r="O331" s="43" t="s">
        <v>199</v>
      </c>
      <c r="P331" s="43" t="s">
        <v>222</v>
      </c>
      <c r="Q331" s="43" t="s">
        <v>814</v>
      </c>
      <c r="R331" s="43" t="s">
        <v>815</v>
      </c>
      <c r="S331" s="43" t="s">
        <v>932</v>
      </c>
      <c r="V331" s="42" t="s">
        <v>3280</v>
      </c>
      <c r="W331"/>
    </row>
    <row r="332" spans="1:23" s="39" customFormat="1" x14ac:dyDescent="0.35">
      <c r="A332" s="43" t="s">
        <v>9</v>
      </c>
      <c r="B332" s="54">
        <v>11001</v>
      </c>
      <c r="C332" s="54" t="s">
        <v>10</v>
      </c>
      <c r="D332" s="53">
        <v>0.36336000000000002</v>
      </c>
      <c r="E332" s="53">
        <f>SUMIFS('Ratios_MARAMA-VA'!T:T, 'Ratios_MARAMA-VA'!AA:AA, V332)</f>
        <v>0</v>
      </c>
      <c r="F332" s="53">
        <f>SUMIFS('Ratios_MARAMA-VA'!J:J, 'Ratios_MARAMA-VA'!AA:AA, V332)</f>
        <v>0</v>
      </c>
      <c r="G332" s="53" t="s">
        <v>963</v>
      </c>
      <c r="H332" s="53" t="s">
        <v>963</v>
      </c>
      <c r="I332" s="53">
        <v>0.37841997542470401</v>
      </c>
      <c r="J332" s="53" t="s">
        <v>964</v>
      </c>
      <c r="K332" s="53">
        <v>0.37314721226424302</v>
      </c>
      <c r="L332" s="53" t="s">
        <v>964</v>
      </c>
      <c r="M332" s="43" t="s">
        <v>205</v>
      </c>
      <c r="N332" s="43" t="s">
        <v>198</v>
      </c>
      <c r="O332" s="43" t="s">
        <v>199</v>
      </c>
      <c r="P332" s="43" t="s">
        <v>200</v>
      </c>
      <c r="Q332" s="43" t="s">
        <v>201</v>
      </c>
      <c r="R332" s="43" t="s">
        <v>206</v>
      </c>
      <c r="S332" s="43" t="s">
        <v>932</v>
      </c>
      <c r="V332" s="42" t="s">
        <v>3282</v>
      </c>
      <c r="W332"/>
    </row>
    <row r="333" spans="1:23" s="39" customFormat="1" x14ac:dyDescent="0.35">
      <c r="A333" s="43" t="s">
        <v>9</v>
      </c>
      <c r="B333" s="54">
        <v>11001</v>
      </c>
      <c r="C333" s="54" t="s">
        <v>12</v>
      </c>
      <c r="D333" s="53">
        <v>1.1819E-2</v>
      </c>
      <c r="E333" s="53">
        <f>SUMIFS('Ratios_MARAMA-VA'!T:T, 'Ratios_MARAMA-VA'!AA:AA, V333)</f>
        <v>0</v>
      </c>
      <c r="F333" s="53">
        <f>SUMIFS('Ratios_MARAMA-VA'!J:J, 'Ratios_MARAMA-VA'!AA:AA, V333)</f>
        <v>0</v>
      </c>
      <c r="G333" s="53" t="s">
        <v>963</v>
      </c>
      <c r="H333" s="53" t="s">
        <v>963</v>
      </c>
      <c r="I333" s="53">
        <v>1.23088553763333E-2</v>
      </c>
      <c r="J333" s="53" t="s">
        <v>964</v>
      </c>
      <c r="K333" s="53">
        <v>1.21373483645725E-2</v>
      </c>
      <c r="L333" s="53" t="s">
        <v>964</v>
      </c>
      <c r="M333" s="43" t="s">
        <v>205</v>
      </c>
      <c r="N333" s="43" t="s">
        <v>198</v>
      </c>
      <c r="O333" s="43" t="s">
        <v>199</v>
      </c>
      <c r="P333" s="43" t="s">
        <v>200</v>
      </c>
      <c r="Q333" s="43" t="s">
        <v>201</v>
      </c>
      <c r="R333" s="43" t="s">
        <v>206</v>
      </c>
      <c r="S333" s="43" t="s">
        <v>932</v>
      </c>
      <c r="V333" s="42" t="s">
        <v>3287</v>
      </c>
      <c r="W333"/>
    </row>
    <row r="334" spans="1:23" s="39" customFormat="1" x14ac:dyDescent="0.35">
      <c r="A334" s="43" t="s">
        <v>497</v>
      </c>
      <c r="B334" s="54">
        <v>24017</v>
      </c>
      <c r="C334" s="54" t="s">
        <v>10</v>
      </c>
      <c r="D334" s="53">
        <v>2.2814999999999999</v>
      </c>
      <c r="E334" s="53">
        <f>SUMIFS('Ratios_MARAMA-VA'!T:T, 'Ratios_MARAMA-VA'!AA:AA, V334)</f>
        <v>0</v>
      </c>
      <c r="F334" s="53">
        <f>SUMIFS('Ratios_MARAMA-VA'!J:J, 'Ratios_MARAMA-VA'!AA:AA, V334)</f>
        <v>0</v>
      </c>
      <c r="G334" s="53" t="s">
        <v>963</v>
      </c>
      <c r="H334" s="53" t="s">
        <v>963</v>
      </c>
      <c r="I334" s="53">
        <v>2.3760600339373101</v>
      </c>
      <c r="J334" s="53" t="s">
        <v>964</v>
      </c>
      <c r="K334" s="53">
        <v>2.3429528973493801</v>
      </c>
      <c r="L334" s="53" t="s">
        <v>964</v>
      </c>
      <c r="M334" s="43" t="s">
        <v>205</v>
      </c>
      <c r="N334" s="43" t="s">
        <v>198</v>
      </c>
      <c r="O334" s="43" t="s">
        <v>199</v>
      </c>
      <c r="P334" s="43" t="s">
        <v>200</v>
      </c>
      <c r="Q334" s="43" t="s">
        <v>201</v>
      </c>
      <c r="R334" s="43" t="s">
        <v>206</v>
      </c>
      <c r="S334" s="43" t="s">
        <v>932</v>
      </c>
      <c r="V334" s="42" t="s">
        <v>3283</v>
      </c>
      <c r="W334"/>
    </row>
    <row r="335" spans="1:23" s="39" customFormat="1" x14ac:dyDescent="0.35">
      <c r="A335" s="43" t="s">
        <v>497</v>
      </c>
      <c r="B335" s="54">
        <v>24017</v>
      </c>
      <c r="C335" s="54" t="s">
        <v>12</v>
      </c>
      <c r="D335" s="53">
        <v>1.9125E-2</v>
      </c>
      <c r="E335" s="53">
        <f>SUMIFS('Ratios_MARAMA-VA'!T:T, 'Ratios_MARAMA-VA'!AA:AA, V335)</f>
        <v>0</v>
      </c>
      <c r="F335" s="53">
        <f>SUMIFS('Ratios_MARAMA-VA'!J:J, 'Ratios_MARAMA-VA'!AA:AA, V335)</f>
        <v>0</v>
      </c>
      <c r="G335" s="53" t="s">
        <v>963</v>
      </c>
      <c r="H335" s="53" t="s">
        <v>963</v>
      </c>
      <c r="I335" s="53">
        <v>1.99176630063778E-2</v>
      </c>
      <c r="J335" s="53" t="s">
        <v>964</v>
      </c>
      <c r="K335" s="53">
        <v>1.9640137699674199E-2</v>
      </c>
      <c r="L335" s="53" t="s">
        <v>964</v>
      </c>
      <c r="M335" s="43" t="s">
        <v>205</v>
      </c>
      <c r="N335" s="43" t="s">
        <v>198</v>
      </c>
      <c r="O335" s="43" t="s">
        <v>199</v>
      </c>
      <c r="P335" s="43" t="s">
        <v>200</v>
      </c>
      <c r="Q335" s="43" t="s">
        <v>201</v>
      </c>
      <c r="R335" s="43" t="s">
        <v>206</v>
      </c>
      <c r="S335" s="43" t="s">
        <v>932</v>
      </c>
      <c r="V335" s="42" t="s">
        <v>3288</v>
      </c>
      <c r="W335"/>
    </row>
    <row r="336" spans="1:23" s="39" customFormat="1" x14ac:dyDescent="0.35">
      <c r="A336" s="43" t="s">
        <v>497</v>
      </c>
      <c r="B336" s="54">
        <v>24031</v>
      </c>
      <c r="C336" s="54" t="s">
        <v>10</v>
      </c>
      <c r="D336" s="53">
        <v>0.79157500000000003</v>
      </c>
      <c r="E336" s="53">
        <f>SUMIFS('Ratios_MARAMA-VA'!T:T, 'Ratios_MARAMA-VA'!AA:AA, V336)</f>
        <v>0</v>
      </c>
      <c r="F336" s="53">
        <f>SUMIFS('Ratios_MARAMA-VA'!J:J, 'Ratios_MARAMA-VA'!AA:AA, V336)</f>
        <v>0</v>
      </c>
      <c r="G336" s="53" t="s">
        <v>963</v>
      </c>
      <c r="H336" s="53" t="s">
        <v>963</v>
      </c>
      <c r="I336" s="53">
        <v>0.82438295917770299</v>
      </c>
      <c r="J336" s="53" t="s">
        <v>964</v>
      </c>
      <c r="K336" s="53">
        <v>0.812896313705603</v>
      </c>
      <c r="L336" s="53" t="s">
        <v>964</v>
      </c>
      <c r="M336" s="43" t="s">
        <v>205</v>
      </c>
      <c r="N336" s="43" t="s">
        <v>198</v>
      </c>
      <c r="O336" s="43" t="s">
        <v>199</v>
      </c>
      <c r="P336" s="43" t="s">
        <v>200</v>
      </c>
      <c r="Q336" s="43" t="s">
        <v>201</v>
      </c>
      <c r="R336" s="43" t="s">
        <v>206</v>
      </c>
      <c r="S336" s="43" t="s">
        <v>932</v>
      </c>
      <c r="V336" s="42" t="s">
        <v>3284</v>
      </c>
      <c r="W336"/>
    </row>
    <row r="337" spans="1:23" s="39" customFormat="1" x14ac:dyDescent="0.35">
      <c r="A337" s="43" t="s">
        <v>497</v>
      </c>
      <c r="B337" s="54">
        <v>24031</v>
      </c>
      <c r="C337" s="54" t="s">
        <v>12</v>
      </c>
      <c r="D337" s="53">
        <v>1.261E-2</v>
      </c>
      <c r="E337" s="53">
        <f>SUMIFS('Ratios_MARAMA-VA'!T:T, 'Ratios_MARAMA-VA'!AA:AA, V337)</f>
        <v>0</v>
      </c>
      <c r="F337" s="53">
        <f>SUMIFS('Ratios_MARAMA-VA'!J:J, 'Ratios_MARAMA-VA'!AA:AA, V337)</f>
        <v>0</v>
      </c>
      <c r="G337" s="53" t="s">
        <v>963</v>
      </c>
      <c r="H337" s="53" t="s">
        <v>963</v>
      </c>
      <c r="I337" s="53">
        <v>1.3132639503812899E-2</v>
      </c>
      <c r="J337" s="53" t="s">
        <v>964</v>
      </c>
      <c r="K337" s="53">
        <v>1.29496541904778E-2</v>
      </c>
      <c r="L337" s="53" t="s">
        <v>964</v>
      </c>
      <c r="M337" s="43" t="s">
        <v>205</v>
      </c>
      <c r="N337" s="43" t="s">
        <v>198</v>
      </c>
      <c r="O337" s="43" t="s">
        <v>199</v>
      </c>
      <c r="P337" s="43" t="s">
        <v>200</v>
      </c>
      <c r="Q337" s="43" t="s">
        <v>201</v>
      </c>
      <c r="R337" s="43" t="s">
        <v>206</v>
      </c>
      <c r="S337" s="43" t="s">
        <v>932</v>
      </c>
      <c r="V337" s="42" t="s">
        <v>3289</v>
      </c>
      <c r="W337"/>
    </row>
    <row r="338" spans="1:23" s="39" customFormat="1" x14ac:dyDescent="0.35">
      <c r="A338" s="43" t="s">
        <v>497</v>
      </c>
      <c r="B338" s="54">
        <v>24033</v>
      </c>
      <c r="C338" s="54" t="s">
        <v>10</v>
      </c>
      <c r="D338" s="53">
        <v>0.71750000000000003</v>
      </c>
      <c r="E338" s="53">
        <f>SUMIFS('Ratios_MARAMA-VA'!T:T, 'Ratios_MARAMA-VA'!AA:AA, V338)</f>
        <v>0</v>
      </c>
      <c r="F338" s="53">
        <f>SUMIFS('Ratios_MARAMA-VA'!J:J, 'Ratios_MARAMA-VA'!AA:AA, V338)</f>
        <v>0</v>
      </c>
      <c r="G338" s="53" t="s">
        <v>963</v>
      </c>
      <c r="H338" s="53" t="s">
        <v>963</v>
      </c>
      <c r="I338" s="53">
        <v>0.74723781474907902</v>
      </c>
      <c r="J338" s="53" t="s">
        <v>964</v>
      </c>
      <c r="K338" s="53">
        <v>0.73682608102045999</v>
      </c>
      <c r="L338" s="53" t="s">
        <v>964</v>
      </c>
      <c r="M338" s="43" t="s">
        <v>205</v>
      </c>
      <c r="N338" s="43" t="s">
        <v>198</v>
      </c>
      <c r="O338" s="43" t="s">
        <v>199</v>
      </c>
      <c r="P338" s="43" t="s">
        <v>200</v>
      </c>
      <c r="Q338" s="43" t="s">
        <v>201</v>
      </c>
      <c r="R338" s="43" t="s">
        <v>206</v>
      </c>
      <c r="S338" s="43" t="s">
        <v>932</v>
      </c>
      <c r="V338" s="42" t="s">
        <v>3285</v>
      </c>
      <c r="W338"/>
    </row>
    <row r="339" spans="1:23" s="39" customFormat="1" x14ac:dyDescent="0.35">
      <c r="A339" s="43" t="s">
        <v>497</v>
      </c>
      <c r="B339" s="54">
        <v>24033</v>
      </c>
      <c r="C339" s="54" t="s">
        <v>12</v>
      </c>
      <c r="D339" s="53">
        <v>1.0749999999999999E-2</v>
      </c>
      <c r="E339" s="53">
        <f>SUMIFS('Ratios_MARAMA-VA'!T:T, 'Ratios_MARAMA-VA'!AA:AA, V339)</f>
        <v>0</v>
      </c>
      <c r="F339" s="53">
        <f>SUMIFS('Ratios_MARAMA-VA'!J:J, 'Ratios_MARAMA-VA'!AA:AA, V339)</f>
        <v>0</v>
      </c>
      <c r="G339" s="53" t="s">
        <v>963</v>
      </c>
      <c r="H339" s="53" t="s">
        <v>963</v>
      </c>
      <c r="I339" s="53">
        <v>1.11955491408397E-2</v>
      </c>
      <c r="J339" s="53" t="s">
        <v>964</v>
      </c>
      <c r="K339" s="53">
        <v>1.10395545239998E-2</v>
      </c>
      <c r="L339" s="53" t="s">
        <v>964</v>
      </c>
      <c r="M339" s="43" t="s">
        <v>205</v>
      </c>
      <c r="N339" s="43" t="s">
        <v>198</v>
      </c>
      <c r="O339" s="43" t="s">
        <v>199</v>
      </c>
      <c r="P339" s="43" t="s">
        <v>200</v>
      </c>
      <c r="Q339" s="43" t="s">
        <v>201</v>
      </c>
      <c r="R339" s="43" t="s">
        <v>206</v>
      </c>
      <c r="S339" s="43" t="s">
        <v>932</v>
      </c>
      <c r="V339" s="42" t="s">
        <v>3290</v>
      </c>
      <c r="W339"/>
    </row>
    <row r="340" spans="1:23" s="39" customFormat="1" x14ac:dyDescent="0.35">
      <c r="A340" s="43" t="s">
        <v>811</v>
      </c>
      <c r="B340" s="54">
        <v>51059</v>
      </c>
      <c r="C340" s="54" t="s">
        <v>10</v>
      </c>
      <c r="D340" s="53">
        <v>0.38157999999999997</v>
      </c>
      <c r="E340" s="53">
        <f>SUMIFS('Ratios_MARAMA-VA'!T:T, 'Ratios_MARAMA-VA'!AA:AA, V340)</f>
        <v>0</v>
      </c>
      <c r="F340" s="53">
        <f>SUMIFS('Ratios_MARAMA-VA'!J:J, 'Ratios_MARAMA-VA'!AA:AA, V340)</f>
        <v>0</v>
      </c>
      <c r="G340" s="53" t="s">
        <v>963</v>
      </c>
      <c r="H340" s="53" t="s">
        <v>963</v>
      </c>
      <c r="I340" s="53">
        <v>0.39739512941038801</v>
      </c>
      <c r="J340" s="53" t="s">
        <v>964</v>
      </c>
      <c r="K340" s="53">
        <v>0.39185797351329199</v>
      </c>
      <c r="L340" s="53" t="s">
        <v>964</v>
      </c>
      <c r="M340" s="43" t="s">
        <v>205</v>
      </c>
      <c r="N340" s="43" t="s">
        <v>198</v>
      </c>
      <c r="O340" s="43" t="s">
        <v>199</v>
      </c>
      <c r="P340" s="43" t="s">
        <v>200</v>
      </c>
      <c r="Q340" s="43" t="s">
        <v>201</v>
      </c>
      <c r="R340" s="43" t="s">
        <v>206</v>
      </c>
      <c r="S340" s="43" t="s">
        <v>932</v>
      </c>
      <c r="V340" s="42" t="s">
        <v>3286</v>
      </c>
      <c r="W340"/>
    </row>
    <row r="341" spans="1:23" s="39" customFormat="1" x14ac:dyDescent="0.35">
      <c r="A341" s="43" t="s">
        <v>811</v>
      </c>
      <c r="B341" s="54">
        <v>51059</v>
      </c>
      <c r="C341" s="54" t="s">
        <v>12</v>
      </c>
      <c r="D341" s="53">
        <v>1.0684239999999999E-2</v>
      </c>
      <c r="E341" s="53">
        <f>SUMIFS('Ratios_MARAMA-VA'!T:T, 'Ratios_MARAMA-VA'!AA:AA, V341)</f>
        <v>0</v>
      </c>
      <c r="F341" s="53">
        <f>SUMIFS('Ratios_MARAMA-VA'!J:J, 'Ratios_MARAMA-VA'!AA:AA, V341)</f>
        <v>0</v>
      </c>
      <c r="G341" s="53" t="s">
        <v>963</v>
      </c>
      <c r="H341" s="53" t="s">
        <v>963</v>
      </c>
      <c r="I341" s="53">
        <v>1.11270636234908E-2</v>
      </c>
      <c r="J341" s="53" t="s">
        <v>964</v>
      </c>
      <c r="K341" s="53">
        <v>1.0972023258372101E-2</v>
      </c>
      <c r="L341" s="53" t="s">
        <v>964</v>
      </c>
      <c r="M341" s="43" t="s">
        <v>205</v>
      </c>
      <c r="N341" s="43" t="s">
        <v>198</v>
      </c>
      <c r="O341" s="43" t="s">
        <v>199</v>
      </c>
      <c r="P341" s="43" t="s">
        <v>200</v>
      </c>
      <c r="Q341" s="43" t="s">
        <v>201</v>
      </c>
      <c r="R341" s="43" t="s">
        <v>206</v>
      </c>
      <c r="S341" s="43" t="s">
        <v>932</v>
      </c>
      <c r="V341" s="42" t="s">
        <v>3291</v>
      </c>
      <c r="W341"/>
    </row>
    <row r="342" spans="1:23" s="39" customFormat="1" x14ac:dyDescent="0.35">
      <c r="A342" s="43" t="s">
        <v>9</v>
      </c>
      <c r="B342" s="54">
        <v>11001</v>
      </c>
      <c r="C342" s="54" t="s">
        <v>10</v>
      </c>
      <c r="D342" s="53">
        <v>2.7574640000000001</v>
      </c>
      <c r="E342" s="53">
        <f>SUMIFS('Ratios_MARAMA-VA'!T:T, 'Ratios_MARAMA-VA'!AA:AA, V342)</f>
        <v>0</v>
      </c>
      <c r="F342" s="53">
        <f>SUMIFS('Ratios_MARAMA-VA'!J:J, 'Ratios_MARAMA-VA'!AA:AA, V342)</f>
        <v>0</v>
      </c>
      <c r="G342" s="53" t="s">
        <v>963</v>
      </c>
      <c r="H342" s="53" t="s">
        <v>963</v>
      </c>
      <c r="I342" s="53">
        <v>2.52148361637038</v>
      </c>
      <c r="J342" s="53" t="s">
        <v>964</v>
      </c>
      <c r="K342" s="53">
        <v>2.2711383853669198</v>
      </c>
      <c r="L342" s="53" t="s">
        <v>964</v>
      </c>
      <c r="M342" s="43" t="s">
        <v>203</v>
      </c>
      <c r="N342" s="43" t="s">
        <v>198</v>
      </c>
      <c r="O342" s="43" t="s">
        <v>199</v>
      </c>
      <c r="P342" s="43" t="s">
        <v>200</v>
      </c>
      <c r="Q342" s="43" t="s">
        <v>201</v>
      </c>
      <c r="R342" s="43" t="s">
        <v>204</v>
      </c>
      <c r="S342" s="43" t="s">
        <v>932</v>
      </c>
      <c r="V342" s="42" t="s">
        <v>3292</v>
      </c>
      <c r="W342"/>
    </row>
    <row r="343" spans="1:23" s="39" customFormat="1" x14ac:dyDescent="0.35">
      <c r="A343" s="43" t="s">
        <v>9</v>
      </c>
      <c r="B343" s="54">
        <v>11001</v>
      </c>
      <c r="C343" s="54" t="s">
        <v>12</v>
      </c>
      <c r="D343" s="53">
        <v>1.2368300000000001</v>
      </c>
      <c r="E343" s="53">
        <f>SUMIFS('Ratios_MARAMA-VA'!T:T, 'Ratios_MARAMA-VA'!AA:AA, V343)</f>
        <v>0</v>
      </c>
      <c r="F343" s="53">
        <f>SUMIFS('Ratios_MARAMA-VA'!J:J, 'Ratios_MARAMA-VA'!AA:AA, V343)</f>
        <v>0</v>
      </c>
      <c r="G343" s="53" t="s">
        <v>963</v>
      </c>
      <c r="H343" s="53" t="s">
        <v>963</v>
      </c>
      <c r="I343" s="53">
        <v>1.06750965914694</v>
      </c>
      <c r="J343" s="53" t="s">
        <v>964</v>
      </c>
      <c r="K343" s="53">
        <v>0.91710474071114301</v>
      </c>
      <c r="L343" s="53" t="s">
        <v>964</v>
      </c>
      <c r="M343" s="43" t="s">
        <v>203</v>
      </c>
      <c r="N343" s="43" t="s">
        <v>198</v>
      </c>
      <c r="O343" s="43" t="s">
        <v>199</v>
      </c>
      <c r="P343" s="43" t="s">
        <v>200</v>
      </c>
      <c r="Q343" s="43" t="s">
        <v>201</v>
      </c>
      <c r="R343" s="43" t="s">
        <v>204</v>
      </c>
      <c r="S343" s="43" t="s">
        <v>932</v>
      </c>
      <c r="V343" s="42" t="s">
        <v>3297</v>
      </c>
      <c r="W343"/>
    </row>
    <row r="344" spans="1:23" s="39" customFormat="1" x14ac:dyDescent="0.35">
      <c r="A344" s="43" t="s">
        <v>497</v>
      </c>
      <c r="B344" s="54">
        <v>24021</v>
      </c>
      <c r="C344" s="54" t="s">
        <v>10</v>
      </c>
      <c r="D344" s="53">
        <v>6.1749999999999999E-3</v>
      </c>
      <c r="E344" s="53">
        <f>SUMIFS('Ratios_MARAMA-VA'!T:T, 'Ratios_MARAMA-VA'!AA:AA, V344)</f>
        <v>0</v>
      </c>
      <c r="F344" s="53">
        <f>SUMIFS('Ratios_MARAMA-VA'!J:J, 'Ratios_MARAMA-VA'!AA:AA, V344)</f>
        <v>0</v>
      </c>
      <c r="G344" s="53" t="s">
        <v>963</v>
      </c>
      <c r="H344" s="53" t="s">
        <v>963</v>
      </c>
      <c r="I344" s="53">
        <v>4.8310693989668998E-3</v>
      </c>
      <c r="J344" s="53" t="s">
        <v>964</v>
      </c>
      <c r="K344" s="53">
        <v>5.1001926263365997E-3</v>
      </c>
      <c r="L344" s="53" t="s">
        <v>964</v>
      </c>
      <c r="M344" s="43" t="s">
        <v>203</v>
      </c>
      <c r="N344" s="43" t="s">
        <v>198</v>
      </c>
      <c r="O344" s="43" t="s">
        <v>199</v>
      </c>
      <c r="P344" s="43" t="s">
        <v>200</v>
      </c>
      <c r="Q344" s="43" t="s">
        <v>201</v>
      </c>
      <c r="R344" s="43" t="s">
        <v>204</v>
      </c>
      <c r="S344" s="43" t="s">
        <v>932</v>
      </c>
      <c r="V344" s="42" t="s">
        <v>3293</v>
      </c>
      <c r="W344"/>
    </row>
    <row r="345" spans="1:23" s="39" customFormat="1" x14ac:dyDescent="0.35">
      <c r="A345" s="43" t="s">
        <v>497</v>
      </c>
      <c r="B345" s="54">
        <v>24031</v>
      </c>
      <c r="C345" s="54" t="s">
        <v>10</v>
      </c>
      <c r="D345" s="53">
        <v>6.7150819999999998</v>
      </c>
      <c r="E345" s="53">
        <f>SUMIFS('Ratios_MARAMA-VA'!T:T, 'Ratios_MARAMA-VA'!AA:AA, V345)</f>
        <v>0</v>
      </c>
      <c r="F345" s="53">
        <f>SUMIFS('Ratios_MARAMA-VA'!J:J, 'Ratios_MARAMA-VA'!AA:AA, V345)</f>
        <v>0</v>
      </c>
      <c r="G345" s="53" t="s">
        <v>963</v>
      </c>
      <c r="H345" s="53" t="s">
        <v>963</v>
      </c>
      <c r="I345" s="53">
        <v>6.9933981875134101</v>
      </c>
      <c r="J345" s="53" t="s">
        <v>964</v>
      </c>
      <c r="K345" s="53">
        <v>6.8959547788028299</v>
      </c>
      <c r="L345" s="53" t="s">
        <v>964</v>
      </c>
      <c r="M345" s="43" t="s">
        <v>203</v>
      </c>
      <c r="N345" s="43" t="s">
        <v>198</v>
      </c>
      <c r="O345" s="43" t="s">
        <v>199</v>
      </c>
      <c r="P345" s="43" t="s">
        <v>200</v>
      </c>
      <c r="Q345" s="43" t="s">
        <v>201</v>
      </c>
      <c r="R345" s="43" t="s">
        <v>204</v>
      </c>
      <c r="S345" s="43" t="s">
        <v>932</v>
      </c>
      <c r="V345" s="42" t="s">
        <v>3294</v>
      </c>
      <c r="W345"/>
    </row>
    <row r="346" spans="1:23" s="39" customFormat="1" x14ac:dyDescent="0.35">
      <c r="A346" s="43" t="s">
        <v>497</v>
      </c>
      <c r="B346" s="54">
        <v>24031</v>
      </c>
      <c r="C346" s="54" t="s">
        <v>12</v>
      </c>
      <c r="D346" s="53">
        <v>9.9065400000000001E-3</v>
      </c>
      <c r="E346" s="53">
        <f>SUMIFS('Ratios_MARAMA-VA'!T:T, 'Ratios_MARAMA-VA'!AA:AA, V346)</f>
        <v>0</v>
      </c>
      <c r="F346" s="53">
        <f>SUMIFS('Ratios_MARAMA-VA'!J:J, 'Ratios_MARAMA-VA'!AA:AA, V346)</f>
        <v>0</v>
      </c>
      <c r="G346" s="53" t="s">
        <v>963</v>
      </c>
      <c r="H346" s="53" t="s">
        <v>963</v>
      </c>
      <c r="I346" s="53">
        <v>1.0317130733552501E-2</v>
      </c>
      <c r="J346" s="53" t="s">
        <v>964</v>
      </c>
      <c r="K346" s="53">
        <v>1.01733756720168E-2</v>
      </c>
      <c r="L346" s="53" t="s">
        <v>964</v>
      </c>
      <c r="M346" s="43" t="s">
        <v>203</v>
      </c>
      <c r="N346" s="43" t="s">
        <v>198</v>
      </c>
      <c r="O346" s="43" t="s">
        <v>199</v>
      </c>
      <c r="P346" s="43" t="s">
        <v>200</v>
      </c>
      <c r="Q346" s="43" t="s">
        <v>201</v>
      </c>
      <c r="R346" s="43" t="s">
        <v>204</v>
      </c>
      <c r="S346" s="43" t="s">
        <v>932</v>
      </c>
      <c r="V346" s="42" t="s">
        <v>3298</v>
      </c>
      <c r="W346"/>
    </row>
    <row r="347" spans="1:23" s="39" customFormat="1" x14ac:dyDescent="0.35">
      <c r="A347" s="43" t="s">
        <v>497</v>
      </c>
      <c r="B347" s="54">
        <v>24033</v>
      </c>
      <c r="C347" s="54" t="s">
        <v>10</v>
      </c>
      <c r="D347" s="53">
        <v>2.5649999999999999E-2</v>
      </c>
      <c r="E347" s="53">
        <f>SUMIFS('Ratios_MARAMA-VA'!T:T, 'Ratios_MARAMA-VA'!AA:AA, V347)</f>
        <v>0</v>
      </c>
      <c r="F347" s="53">
        <f>SUMIFS('Ratios_MARAMA-VA'!J:J, 'Ratios_MARAMA-VA'!AA:AA, V347)</f>
        <v>0</v>
      </c>
      <c r="G347" s="53" t="s">
        <v>963</v>
      </c>
      <c r="H347" s="53" t="s">
        <v>963</v>
      </c>
      <c r="I347" s="53">
        <v>2.6713100973259501E-2</v>
      </c>
      <c r="J347" s="53" t="s">
        <v>964</v>
      </c>
      <c r="K347" s="53">
        <v>2.6340890561915801E-2</v>
      </c>
      <c r="L347" s="53" t="s">
        <v>964</v>
      </c>
      <c r="M347" s="43" t="s">
        <v>203</v>
      </c>
      <c r="N347" s="43" t="s">
        <v>198</v>
      </c>
      <c r="O347" s="43" t="s">
        <v>199</v>
      </c>
      <c r="P347" s="43" t="s">
        <v>200</v>
      </c>
      <c r="Q347" s="43" t="s">
        <v>201</v>
      </c>
      <c r="R347" s="43" t="s">
        <v>204</v>
      </c>
      <c r="S347" s="43" t="s">
        <v>932</v>
      </c>
      <c r="V347" s="42" t="s">
        <v>3295</v>
      </c>
      <c r="W347"/>
    </row>
    <row r="348" spans="1:23" s="39" customFormat="1" x14ac:dyDescent="0.35">
      <c r="A348" s="43" t="s">
        <v>497</v>
      </c>
      <c r="B348" s="54">
        <v>24033</v>
      </c>
      <c r="C348" s="54" t="s">
        <v>12</v>
      </c>
      <c r="D348" s="53">
        <v>4.4250000000000001E-3</v>
      </c>
      <c r="E348" s="53">
        <f>SUMIFS('Ratios_MARAMA-VA'!T:T, 'Ratios_MARAMA-VA'!AA:AA, V348)</f>
        <v>0</v>
      </c>
      <c r="F348" s="53">
        <f>SUMIFS('Ratios_MARAMA-VA'!J:J, 'Ratios_MARAMA-VA'!AA:AA, V348)</f>
        <v>0</v>
      </c>
      <c r="G348" s="53" t="s">
        <v>963</v>
      </c>
      <c r="H348" s="53" t="s">
        <v>963</v>
      </c>
      <c r="I348" s="53">
        <v>4.6084004602991004E-3</v>
      </c>
      <c r="J348" s="53" t="s">
        <v>964</v>
      </c>
      <c r="K348" s="53">
        <v>4.5441887226695997E-3</v>
      </c>
      <c r="L348" s="53" t="s">
        <v>964</v>
      </c>
      <c r="M348" s="43" t="s">
        <v>203</v>
      </c>
      <c r="N348" s="43" t="s">
        <v>198</v>
      </c>
      <c r="O348" s="43" t="s">
        <v>199</v>
      </c>
      <c r="P348" s="43" t="s">
        <v>200</v>
      </c>
      <c r="Q348" s="43" t="s">
        <v>201</v>
      </c>
      <c r="R348" s="43" t="s">
        <v>204</v>
      </c>
      <c r="S348" s="43" t="s">
        <v>932</v>
      </c>
      <c r="V348" s="42" t="s">
        <v>3299</v>
      </c>
      <c r="W348"/>
    </row>
    <row r="349" spans="1:23" s="39" customFormat="1" x14ac:dyDescent="0.35">
      <c r="A349" s="43" t="s">
        <v>811</v>
      </c>
      <c r="B349" s="54">
        <v>51059</v>
      </c>
      <c r="C349" s="54" t="s">
        <v>10</v>
      </c>
      <c r="D349" s="53">
        <v>6.0999999999999997E-4</v>
      </c>
      <c r="E349" s="53">
        <f>SUMIFS('Ratios_MARAMA-VA'!T:T, 'Ratios_MARAMA-VA'!AA:AA, V349)</f>
        <v>0</v>
      </c>
      <c r="F349" s="53">
        <f>SUMIFS('Ratios_MARAMA-VA'!J:J, 'Ratios_MARAMA-VA'!AA:AA, V349)</f>
        <v>0</v>
      </c>
      <c r="G349" s="53" t="s">
        <v>963</v>
      </c>
      <c r="H349" s="53" t="s">
        <v>963</v>
      </c>
      <c r="I349" s="53">
        <v>6.3528232334059999E-4</v>
      </c>
      <c r="J349" s="53" t="s">
        <v>964</v>
      </c>
      <c r="K349" s="53">
        <v>6.2643053578039995E-4</v>
      </c>
      <c r="L349" s="53" t="s">
        <v>964</v>
      </c>
      <c r="M349" s="43" t="s">
        <v>203</v>
      </c>
      <c r="N349" s="43" t="s">
        <v>198</v>
      </c>
      <c r="O349" s="43" t="s">
        <v>199</v>
      </c>
      <c r="P349" s="43" t="s">
        <v>200</v>
      </c>
      <c r="Q349" s="43" t="s">
        <v>201</v>
      </c>
      <c r="R349" s="43" t="s">
        <v>204</v>
      </c>
      <c r="S349" s="43" t="s">
        <v>932</v>
      </c>
      <c r="V349" s="42" t="s">
        <v>3296</v>
      </c>
      <c r="W349"/>
    </row>
    <row r="350" spans="1:23" s="39" customFormat="1" x14ac:dyDescent="0.35">
      <c r="A350" s="43" t="s">
        <v>9</v>
      </c>
      <c r="B350" s="54">
        <v>11001</v>
      </c>
      <c r="C350" s="54" t="s">
        <v>10</v>
      </c>
      <c r="D350" s="53">
        <v>0.15310784999999999</v>
      </c>
      <c r="E350" s="53">
        <f>SUMIFS('Ratios_MARAMA-VA'!T:T, 'Ratios_MARAMA-VA'!AA:AA, V350)</f>
        <v>0</v>
      </c>
      <c r="F350" s="53">
        <f>SUMIFS('Ratios_MARAMA-VA'!J:J, 'Ratios_MARAMA-VA'!AA:AA, V350)</f>
        <v>0</v>
      </c>
      <c r="G350" s="53" t="s">
        <v>963</v>
      </c>
      <c r="H350" s="53" t="s">
        <v>963</v>
      </c>
      <c r="I350" s="53">
        <v>0.15945362404868099</v>
      </c>
      <c r="J350" s="53" t="s">
        <v>964</v>
      </c>
      <c r="K350" s="53">
        <v>0.15723185656999</v>
      </c>
      <c r="L350" s="53" t="s">
        <v>964</v>
      </c>
      <c r="M350" s="43" t="s">
        <v>197</v>
      </c>
      <c r="N350" s="43" t="s">
        <v>198</v>
      </c>
      <c r="O350" s="43" t="s">
        <v>199</v>
      </c>
      <c r="P350" s="43" t="s">
        <v>200</v>
      </c>
      <c r="Q350" s="43" t="s">
        <v>201</v>
      </c>
      <c r="R350" s="43" t="s">
        <v>202</v>
      </c>
      <c r="S350" s="43" t="s">
        <v>932</v>
      </c>
      <c r="V350" s="42" t="s">
        <v>3300</v>
      </c>
      <c r="W350"/>
    </row>
    <row r="351" spans="1:23" s="39" customFormat="1" x14ac:dyDescent="0.35">
      <c r="A351" s="43" t="s">
        <v>9</v>
      </c>
      <c r="B351" s="54">
        <v>11001</v>
      </c>
      <c r="C351" s="54" t="s">
        <v>12</v>
      </c>
      <c r="D351" s="53">
        <v>4.8010229999999E-3</v>
      </c>
      <c r="E351" s="53">
        <f>SUMIFS('Ratios_MARAMA-VA'!T:T, 'Ratios_MARAMA-VA'!AA:AA, V351)</f>
        <v>0</v>
      </c>
      <c r="F351" s="53">
        <f>SUMIFS('Ratios_MARAMA-VA'!J:J, 'Ratios_MARAMA-VA'!AA:AA, V351)</f>
        <v>0</v>
      </c>
      <c r="G351" s="53" t="s">
        <v>963</v>
      </c>
      <c r="H351" s="53" t="s">
        <v>963</v>
      </c>
      <c r="I351" s="53">
        <v>5.0000082718883003E-3</v>
      </c>
      <c r="J351" s="53" t="s">
        <v>964</v>
      </c>
      <c r="K351" s="53">
        <v>4.9303400166952997E-3</v>
      </c>
      <c r="L351" s="53" t="s">
        <v>964</v>
      </c>
      <c r="M351" s="43" t="s">
        <v>197</v>
      </c>
      <c r="N351" s="43" t="s">
        <v>198</v>
      </c>
      <c r="O351" s="43" t="s">
        <v>199</v>
      </c>
      <c r="P351" s="43" t="s">
        <v>200</v>
      </c>
      <c r="Q351" s="43" t="s">
        <v>201</v>
      </c>
      <c r="R351" s="43" t="s">
        <v>202</v>
      </c>
      <c r="S351" s="43" t="s">
        <v>932</v>
      </c>
      <c r="V351" s="42" t="s">
        <v>3305</v>
      </c>
      <c r="W351"/>
    </row>
    <row r="352" spans="1:23" s="39" customFormat="1" x14ac:dyDescent="0.35">
      <c r="A352" s="43" t="s">
        <v>497</v>
      </c>
      <c r="B352" s="54">
        <v>24017</v>
      </c>
      <c r="C352" s="54" t="s">
        <v>10</v>
      </c>
      <c r="D352" s="53">
        <v>0.34241050000000001</v>
      </c>
      <c r="E352" s="53">
        <f>SUMIFS('Ratios_MARAMA-VA'!T:T, 'Ratios_MARAMA-VA'!AA:AA, V352)</f>
        <v>0</v>
      </c>
      <c r="F352" s="53">
        <f>SUMIFS('Ratios_MARAMA-VA'!J:J, 'Ratios_MARAMA-VA'!AA:AA, V352)</f>
        <v>0</v>
      </c>
      <c r="G352" s="53" t="s">
        <v>963</v>
      </c>
      <c r="H352" s="53" t="s">
        <v>963</v>
      </c>
      <c r="I352" s="53">
        <v>0.31734947600001701</v>
      </c>
      <c r="J352" s="53" t="s">
        <v>964</v>
      </c>
      <c r="K352" s="53">
        <v>0.29477002137894298</v>
      </c>
      <c r="L352" s="53" t="s">
        <v>964</v>
      </c>
      <c r="M352" s="43" t="s">
        <v>197</v>
      </c>
      <c r="N352" s="43" t="s">
        <v>198</v>
      </c>
      <c r="O352" s="43" t="s">
        <v>199</v>
      </c>
      <c r="P352" s="43" t="s">
        <v>200</v>
      </c>
      <c r="Q352" s="43" t="s">
        <v>201</v>
      </c>
      <c r="R352" s="43" t="s">
        <v>202</v>
      </c>
      <c r="S352" s="43" t="s">
        <v>932</v>
      </c>
      <c r="V352" s="42" t="s">
        <v>3301</v>
      </c>
      <c r="W352"/>
    </row>
    <row r="353" spans="1:23" s="39" customFormat="1" x14ac:dyDescent="0.35">
      <c r="A353" s="43" t="s">
        <v>497</v>
      </c>
      <c r="B353" s="54">
        <v>24017</v>
      </c>
      <c r="C353" s="54" t="s">
        <v>12</v>
      </c>
      <c r="D353" s="53">
        <v>4.01914E-3</v>
      </c>
      <c r="E353" s="53">
        <f>SUMIFS('Ratios_MARAMA-VA'!T:T, 'Ratios_MARAMA-VA'!AA:AA, V353)</f>
        <v>0</v>
      </c>
      <c r="F353" s="53">
        <f>SUMIFS('Ratios_MARAMA-VA'!J:J, 'Ratios_MARAMA-VA'!AA:AA, V353)</f>
        <v>0</v>
      </c>
      <c r="G353" s="53" t="s">
        <v>963</v>
      </c>
      <c r="H353" s="53" t="s">
        <v>963</v>
      </c>
      <c r="I353" s="53">
        <v>3.6910597284231001E-3</v>
      </c>
      <c r="J353" s="53" t="s">
        <v>964</v>
      </c>
      <c r="K353" s="53">
        <v>3.4108464625467998E-3</v>
      </c>
      <c r="L353" s="53" t="s">
        <v>964</v>
      </c>
      <c r="M353" s="43" t="s">
        <v>197</v>
      </c>
      <c r="N353" s="43" t="s">
        <v>198</v>
      </c>
      <c r="O353" s="43" t="s">
        <v>199</v>
      </c>
      <c r="P353" s="43" t="s">
        <v>200</v>
      </c>
      <c r="Q353" s="43" t="s">
        <v>201</v>
      </c>
      <c r="R353" s="43" t="s">
        <v>202</v>
      </c>
      <c r="S353" s="43" t="s">
        <v>932</v>
      </c>
      <c r="V353" s="42" t="s">
        <v>3306</v>
      </c>
      <c r="W353"/>
    </row>
    <row r="354" spans="1:23" s="39" customFormat="1" x14ac:dyDescent="0.35">
      <c r="A354" s="43" t="s">
        <v>497</v>
      </c>
      <c r="B354" s="54">
        <v>24031</v>
      </c>
      <c r="C354" s="54" t="s">
        <v>10</v>
      </c>
      <c r="D354" s="53">
        <v>0.3407</v>
      </c>
      <c r="E354" s="53">
        <f>SUMIFS('Ratios_MARAMA-VA'!T:T, 'Ratios_MARAMA-VA'!AA:AA, V354)</f>
        <v>0</v>
      </c>
      <c r="F354" s="53">
        <f>SUMIFS('Ratios_MARAMA-VA'!J:J, 'Ratios_MARAMA-VA'!AA:AA, V354)</f>
        <v>0</v>
      </c>
      <c r="G354" s="53" t="s">
        <v>963</v>
      </c>
      <c r="H354" s="53" t="s">
        <v>963</v>
      </c>
      <c r="I354" s="53">
        <v>0.35482079928224503</v>
      </c>
      <c r="J354" s="53" t="s">
        <v>964</v>
      </c>
      <c r="K354" s="53">
        <v>0.349876858262956</v>
      </c>
      <c r="L354" s="53" t="s">
        <v>964</v>
      </c>
      <c r="M354" s="43" t="s">
        <v>197</v>
      </c>
      <c r="N354" s="43" t="s">
        <v>198</v>
      </c>
      <c r="O354" s="43" t="s">
        <v>199</v>
      </c>
      <c r="P354" s="43" t="s">
        <v>200</v>
      </c>
      <c r="Q354" s="43" t="s">
        <v>201</v>
      </c>
      <c r="R354" s="43" t="s">
        <v>202</v>
      </c>
      <c r="S354" s="43" t="s">
        <v>932</v>
      </c>
      <c r="V354" s="42" t="s">
        <v>3302</v>
      </c>
      <c r="W354"/>
    </row>
    <row r="355" spans="1:23" s="39" customFormat="1" x14ac:dyDescent="0.35">
      <c r="A355" s="43" t="s">
        <v>497</v>
      </c>
      <c r="B355" s="54">
        <v>24033</v>
      </c>
      <c r="C355" s="54" t="s">
        <v>10</v>
      </c>
      <c r="D355" s="53">
        <v>0.80015499999999995</v>
      </c>
      <c r="E355" s="53">
        <f>SUMIFS('Ratios_MARAMA-VA'!T:T, 'Ratios_MARAMA-VA'!AA:AA, V355)</f>
        <v>0</v>
      </c>
      <c r="F355" s="53">
        <f>SUMIFS('Ratios_MARAMA-VA'!J:J, 'Ratios_MARAMA-VA'!AA:AA, V355)</f>
        <v>0</v>
      </c>
      <c r="G355" s="53" t="s">
        <v>963</v>
      </c>
      <c r="H355" s="53" t="s">
        <v>963</v>
      </c>
      <c r="I355" s="53">
        <v>0.83331856956174</v>
      </c>
      <c r="J355" s="53" t="s">
        <v>964</v>
      </c>
      <c r="K355" s="53">
        <v>0.82170741861871199</v>
      </c>
      <c r="L355" s="53" t="s">
        <v>964</v>
      </c>
      <c r="M355" s="43" t="s">
        <v>197</v>
      </c>
      <c r="N355" s="43" t="s">
        <v>198</v>
      </c>
      <c r="O355" s="43" t="s">
        <v>199</v>
      </c>
      <c r="P355" s="43" t="s">
        <v>200</v>
      </c>
      <c r="Q355" s="43" t="s">
        <v>201</v>
      </c>
      <c r="R355" s="43" t="s">
        <v>202</v>
      </c>
      <c r="S355" s="43" t="s">
        <v>932</v>
      </c>
      <c r="V355" s="42" t="s">
        <v>3303</v>
      </c>
      <c r="W355"/>
    </row>
    <row r="356" spans="1:23" s="39" customFormat="1" x14ac:dyDescent="0.35">
      <c r="A356" s="43" t="s">
        <v>497</v>
      </c>
      <c r="B356" s="54">
        <v>24033</v>
      </c>
      <c r="C356" s="54" t="s">
        <v>12</v>
      </c>
      <c r="D356" s="53">
        <v>4.4469999999999898E-2</v>
      </c>
      <c r="E356" s="53">
        <f>SUMIFS('Ratios_MARAMA-VA'!T:T, 'Ratios_MARAMA-VA'!AA:AA, V356)</f>
        <v>0</v>
      </c>
      <c r="F356" s="53">
        <f>SUMIFS('Ratios_MARAMA-VA'!J:J, 'Ratios_MARAMA-VA'!AA:AA, V356)</f>
        <v>0</v>
      </c>
      <c r="G356" s="53" t="s">
        <v>963</v>
      </c>
      <c r="H356" s="53" t="s">
        <v>963</v>
      </c>
      <c r="I356" s="53">
        <v>4.6313122817967102E-2</v>
      </c>
      <c r="J356" s="53" t="s">
        <v>964</v>
      </c>
      <c r="K356" s="53">
        <v>4.5667812993699798E-2</v>
      </c>
      <c r="L356" s="53" t="s">
        <v>964</v>
      </c>
      <c r="M356" s="43" t="s">
        <v>197</v>
      </c>
      <c r="N356" s="43" t="s">
        <v>198</v>
      </c>
      <c r="O356" s="43" t="s">
        <v>199</v>
      </c>
      <c r="P356" s="43" t="s">
        <v>200</v>
      </c>
      <c r="Q356" s="43" t="s">
        <v>201</v>
      </c>
      <c r="R356" s="43" t="s">
        <v>202</v>
      </c>
      <c r="S356" s="43" t="s">
        <v>932</v>
      </c>
      <c r="V356" s="42" t="s">
        <v>3307</v>
      </c>
      <c r="W356"/>
    </row>
    <row r="357" spans="1:23" s="39" customFormat="1" x14ac:dyDescent="0.35">
      <c r="A357" s="43" t="s">
        <v>811</v>
      </c>
      <c r="B357" s="54">
        <v>51153</v>
      </c>
      <c r="C357" s="54" t="s">
        <v>10</v>
      </c>
      <c r="D357" s="53">
        <v>0.74370000000000003</v>
      </c>
      <c r="E357" s="53">
        <f>SUMIFS('Ratios_MARAMA-VA'!T:T, 'Ratios_MARAMA-VA'!AA:AA, V357)</f>
        <v>0</v>
      </c>
      <c r="F357" s="53">
        <f>SUMIFS('Ratios_MARAMA-VA'!J:J, 'Ratios_MARAMA-VA'!AA:AA, V357)</f>
        <v>0</v>
      </c>
      <c r="G357" s="53" t="s">
        <v>963</v>
      </c>
      <c r="H357" s="53" t="s">
        <v>963</v>
      </c>
      <c r="I357" s="53">
        <v>0.77452371125977704</v>
      </c>
      <c r="J357" s="53" t="s">
        <v>964</v>
      </c>
      <c r="K357" s="53">
        <v>0.76373178599988301</v>
      </c>
      <c r="L357" s="53" t="s">
        <v>964</v>
      </c>
      <c r="M357" s="43" t="s">
        <v>197</v>
      </c>
      <c r="N357" s="43" t="s">
        <v>198</v>
      </c>
      <c r="O357" s="43" t="s">
        <v>199</v>
      </c>
      <c r="P357" s="43" t="s">
        <v>200</v>
      </c>
      <c r="Q357" s="43" t="s">
        <v>201</v>
      </c>
      <c r="R357" s="43" t="s">
        <v>202</v>
      </c>
      <c r="S357" s="43" t="s">
        <v>932</v>
      </c>
      <c r="V357" s="42" t="s">
        <v>3304</v>
      </c>
      <c r="W357"/>
    </row>
    <row r="358" spans="1:23" s="39" customFormat="1" x14ac:dyDescent="0.35">
      <c r="A358" s="43" t="s">
        <v>811</v>
      </c>
      <c r="B358" s="54">
        <v>51153</v>
      </c>
      <c r="C358" s="54" t="s">
        <v>12</v>
      </c>
      <c r="D358" s="53">
        <v>1.26429E-2</v>
      </c>
      <c r="E358" s="53">
        <f>SUMIFS('Ratios_MARAMA-VA'!T:T, 'Ratios_MARAMA-VA'!AA:AA, V358)</f>
        <v>0</v>
      </c>
      <c r="F358" s="53">
        <f>SUMIFS('Ratios_MARAMA-VA'!J:J, 'Ratios_MARAMA-VA'!AA:AA, V358)</f>
        <v>0</v>
      </c>
      <c r="G358" s="53" t="s">
        <v>963</v>
      </c>
      <c r="H358" s="53" t="s">
        <v>963</v>
      </c>
      <c r="I358" s="53">
        <v>1.31669030914162E-2</v>
      </c>
      <c r="J358" s="53" t="s">
        <v>964</v>
      </c>
      <c r="K358" s="53">
        <v>1.2983440361998E-2</v>
      </c>
      <c r="L358" s="53" t="s">
        <v>964</v>
      </c>
      <c r="M358" s="43" t="s">
        <v>197</v>
      </c>
      <c r="N358" s="43" t="s">
        <v>198</v>
      </c>
      <c r="O358" s="43" t="s">
        <v>199</v>
      </c>
      <c r="P358" s="43" t="s">
        <v>200</v>
      </c>
      <c r="Q358" s="43" t="s">
        <v>201</v>
      </c>
      <c r="R358" s="43" t="s">
        <v>202</v>
      </c>
      <c r="S358" s="43" t="s">
        <v>932</v>
      </c>
      <c r="V358" s="42" t="s">
        <v>3308</v>
      </c>
      <c r="W358"/>
    </row>
    <row r="359" spans="1:23" s="39" customFormat="1" x14ac:dyDescent="0.35">
      <c r="A359" s="43" t="s">
        <v>9</v>
      </c>
      <c r="B359" s="54">
        <v>11001</v>
      </c>
      <c r="C359" s="54" t="s">
        <v>10</v>
      </c>
      <c r="D359" s="53">
        <v>138.24603999999999</v>
      </c>
      <c r="E359" s="53">
        <f>SUMIFS('Ratios_MARAMA-VA'!T:T, 'Ratios_MARAMA-VA'!AA:AA, V359)</f>
        <v>0</v>
      </c>
      <c r="F359" s="53">
        <f>SUMIFS('Ratios_MARAMA-VA'!J:J, 'Ratios_MARAMA-VA'!AA:AA, V359)</f>
        <v>0</v>
      </c>
      <c r="G359" s="53" t="s">
        <v>963</v>
      </c>
      <c r="H359" s="53" t="s">
        <v>963</v>
      </c>
      <c r="I359" s="53">
        <v>144.18788689920601</v>
      </c>
      <c r="J359" s="53" t="s">
        <v>964</v>
      </c>
      <c r="K359" s="53">
        <v>145.50443541672601</v>
      </c>
      <c r="L359" s="53" t="s">
        <v>964</v>
      </c>
      <c r="M359" s="43" t="s">
        <v>214</v>
      </c>
      <c r="N359" s="43" t="s">
        <v>212</v>
      </c>
      <c r="O359" s="43" t="s">
        <v>199</v>
      </c>
      <c r="P359" s="43" t="s">
        <v>200</v>
      </c>
      <c r="Q359" s="43" t="s">
        <v>213</v>
      </c>
      <c r="R359" s="43" t="s">
        <v>215</v>
      </c>
      <c r="S359" s="43" t="s">
        <v>932</v>
      </c>
      <c r="V359" s="42" t="s">
        <v>3309</v>
      </c>
      <c r="W359"/>
    </row>
    <row r="360" spans="1:23" s="39" customFormat="1" x14ac:dyDescent="0.35">
      <c r="A360" s="43" t="s">
        <v>9</v>
      </c>
      <c r="B360" s="54">
        <v>11001</v>
      </c>
      <c r="C360" s="54" t="s">
        <v>12</v>
      </c>
      <c r="D360" s="53">
        <v>7.6019639999999997</v>
      </c>
      <c r="E360" s="53">
        <f>SUMIFS('Ratios_MARAMA-VA'!T:T, 'Ratios_MARAMA-VA'!AA:AA, V360)</f>
        <v>0</v>
      </c>
      <c r="F360" s="53">
        <f>SUMIFS('Ratios_MARAMA-VA'!J:J, 'Ratios_MARAMA-VA'!AA:AA, V360)</f>
        <v>0</v>
      </c>
      <c r="G360" s="53" t="s">
        <v>963</v>
      </c>
      <c r="H360" s="53" t="s">
        <v>963</v>
      </c>
      <c r="I360" s="53">
        <v>7.9286981778562096</v>
      </c>
      <c r="J360" s="53" t="s">
        <v>964</v>
      </c>
      <c r="K360" s="53">
        <v>8.0010934119941393</v>
      </c>
      <c r="L360" s="53" t="s">
        <v>964</v>
      </c>
      <c r="M360" s="43" t="s">
        <v>214</v>
      </c>
      <c r="N360" s="43" t="s">
        <v>212</v>
      </c>
      <c r="O360" s="43" t="s">
        <v>199</v>
      </c>
      <c r="P360" s="43" t="s">
        <v>200</v>
      </c>
      <c r="Q360" s="43" t="s">
        <v>213</v>
      </c>
      <c r="R360" s="43" t="s">
        <v>215</v>
      </c>
      <c r="S360" s="43" t="s">
        <v>932</v>
      </c>
      <c r="V360" s="42" t="s">
        <v>3312</v>
      </c>
      <c r="W360"/>
    </row>
    <row r="361" spans="1:23" s="39" customFormat="1" x14ac:dyDescent="0.35">
      <c r="A361" s="43" t="s">
        <v>497</v>
      </c>
      <c r="B361" s="54">
        <v>24031</v>
      </c>
      <c r="C361" s="54" t="s">
        <v>10</v>
      </c>
      <c r="D361" s="53">
        <v>72.442234999999997</v>
      </c>
      <c r="E361" s="53">
        <f>SUMIFS('Ratios_MARAMA-VA'!T:T, 'Ratios_MARAMA-VA'!AA:AA, V361)</f>
        <v>0</v>
      </c>
      <c r="F361" s="53">
        <f>SUMIFS('Ratios_MARAMA-VA'!J:J, 'Ratios_MARAMA-VA'!AA:AA, V361)</f>
        <v>0</v>
      </c>
      <c r="G361" s="53" t="s">
        <v>963</v>
      </c>
      <c r="H361" s="53" t="s">
        <v>963</v>
      </c>
      <c r="I361" s="53">
        <v>75.5558190810074</v>
      </c>
      <c r="J361" s="53" t="s">
        <v>964</v>
      </c>
      <c r="K361" s="53">
        <v>76.245702979997205</v>
      </c>
      <c r="L361" s="53" t="s">
        <v>964</v>
      </c>
      <c r="M361" s="43" t="s">
        <v>214</v>
      </c>
      <c r="N361" s="43" t="s">
        <v>212</v>
      </c>
      <c r="O361" s="43" t="s">
        <v>199</v>
      </c>
      <c r="P361" s="43" t="s">
        <v>200</v>
      </c>
      <c r="Q361" s="43" t="s">
        <v>213</v>
      </c>
      <c r="R361" s="43" t="s">
        <v>215</v>
      </c>
      <c r="S361" s="43" t="s">
        <v>932</v>
      </c>
      <c r="V361" s="42" t="s">
        <v>3310</v>
      </c>
      <c r="W361"/>
    </row>
    <row r="362" spans="1:23" s="39" customFormat="1" x14ac:dyDescent="0.35">
      <c r="A362" s="43" t="s">
        <v>497</v>
      </c>
      <c r="B362" s="54">
        <v>24031</v>
      </c>
      <c r="C362" s="54" t="s">
        <v>12</v>
      </c>
      <c r="D362" s="53">
        <v>2.4787300000000001</v>
      </c>
      <c r="E362" s="53">
        <f>SUMIFS('Ratios_MARAMA-VA'!T:T, 'Ratios_MARAMA-VA'!AA:AA, V362)</f>
        <v>0</v>
      </c>
      <c r="F362" s="53">
        <f>SUMIFS('Ratios_MARAMA-VA'!J:J, 'Ratios_MARAMA-VA'!AA:AA, V362)</f>
        <v>0</v>
      </c>
      <c r="G362" s="53" t="s">
        <v>963</v>
      </c>
      <c r="H362" s="53" t="s">
        <v>963</v>
      </c>
      <c r="I362" s="53">
        <v>2.5852663909481199</v>
      </c>
      <c r="J362" s="53" t="s">
        <v>964</v>
      </c>
      <c r="K362" s="53">
        <v>2.6088719011445298</v>
      </c>
      <c r="L362" s="53" t="s">
        <v>964</v>
      </c>
      <c r="M362" s="43" t="s">
        <v>214</v>
      </c>
      <c r="N362" s="43" t="s">
        <v>212</v>
      </c>
      <c r="O362" s="43" t="s">
        <v>199</v>
      </c>
      <c r="P362" s="43" t="s">
        <v>200</v>
      </c>
      <c r="Q362" s="43" t="s">
        <v>213</v>
      </c>
      <c r="R362" s="43" t="s">
        <v>215</v>
      </c>
      <c r="S362" s="43" t="s">
        <v>932</v>
      </c>
      <c r="V362" s="42" t="s">
        <v>3313</v>
      </c>
      <c r="W362"/>
    </row>
    <row r="363" spans="1:23" s="39" customFormat="1" x14ac:dyDescent="0.35">
      <c r="A363" s="43" t="s">
        <v>497</v>
      </c>
      <c r="B363" s="54">
        <v>24033</v>
      </c>
      <c r="C363" s="54" t="s">
        <v>10</v>
      </c>
      <c r="D363" s="53">
        <v>40.053360499999997</v>
      </c>
      <c r="E363" s="53">
        <f>SUMIFS('Ratios_MARAMA-VA'!T:T, 'Ratios_MARAMA-VA'!AA:AA, V363)</f>
        <v>0</v>
      </c>
      <c r="F363" s="53">
        <f>SUMIFS('Ratios_MARAMA-VA'!J:J, 'Ratios_MARAMA-VA'!AA:AA, V363)</f>
        <v>0</v>
      </c>
      <c r="G363" s="53" t="s">
        <v>963</v>
      </c>
      <c r="H363" s="53" t="s">
        <v>963</v>
      </c>
      <c r="I363" s="53">
        <v>41.7653698950853</v>
      </c>
      <c r="J363" s="53" t="s">
        <v>964</v>
      </c>
      <c r="K363" s="53">
        <v>42.146246992853101</v>
      </c>
      <c r="L363" s="53" t="s">
        <v>964</v>
      </c>
      <c r="M363" s="43" t="s">
        <v>214</v>
      </c>
      <c r="N363" s="43" t="s">
        <v>212</v>
      </c>
      <c r="O363" s="43" t="s">
        <v>199</v>
      </c>
      <c r="P363" s="43" t="s">
        <v>200</v>
      </c>
      <c r="Q363" s="43" t="s">
        <v>213</v>
      </c>
      <c r="R363" s="43" t="s">
        <v>215</v>
      </c>
      <c r="S363" s="43" t="s">
        <v>932</v>
      </c>
      <c r="V363" s="42" t="s">
        <v>3311</v>
      </c>
      <c r="W363"/>
    </row>
    <row r="364" spans="1:23" s="39" customFormat="1" x14ac:dyDescent="0.35">
      <c r="A364" s="43" t="s">
        <v>497</v>
      </c>
      <c r="B364" s="54">
        <v>24033</v>
      </c>
      <c r="C364" s="54" t="s">
        <v>12</v>
      </c>
      <c r="D364" s="53">
        <v>0.39807100000000001</v>
      </c>
      <c r="E364" s="53">
        <f>SUMIFS('Ratios_MARAMA-VA'!T:T, 'Ratios_MARAMA-VA'!AA:AA, V364)</f>
        <v>0</v>
      </c>
      <c r="F364" s="53">
        <f>SUMIFS('Ratios_MARAMA-VA'!J:J, 'Ratios_MARAMA-VA'!AA:AA, V364)</f>
        <v>0</v>
      </c>
      <c r="G364" s="53" t="s">
        <v>963</v>
      </c>
      <c r="H364" s="53" t="s">
        <v>963</v>
      </c>
      <c r="I364" s="53">
        <v>0.41463487469806098</v>
      </c>
      <c r="J364" s="53" t="s">
        <v>964</v>
      </c>
      <c r="K364" s="53">
        <v>0.41839361835118899</v>
      </c>
      <c r="L364" s="53" t="s">
        <v>964</v>
      </c>
      <c r="M364" s="43" t="s">
        <v>214</v>
      </c>
      <c r="N364" s="43" t="s">
        <v>212</v>
      </c>
      <c r="O364" s="43" t="s">
        <v>199</v>
      </c>
      <c r="P364" s="43" t="s">
        <v>200</v>
      </c>
      <c r="Q364" s="43" t="s">
        <v>213</v>
      </c>
      <c r="R364" s="43" t="s">
        <v>215</v>
      </c>
      <c r="S364" s="43" t="s">
        <v>932</v>
      </c>
      <c r="V364" s="42" t="s">
        <v>3314</v>
      </c>
      <c r="W364"/>
    </row>
    <row r="365" spans="1:23" s="39" customFormat="1" x14ac:dyDescent="0.35">
      <c r="A365" s="43" t="s">
        <v>9</v>
      </c>
      <c r="B365" s="54">
        <v>11001</v>
      </c>
      <c r="C365" s="54" t="s">
        <v>10</v>
      </c>
      <c r="D365" s="53">
        <v>78.216372250000006</v>
      </c>
      <c r="E365" s="53">
        <f>SUMIFS('Ratios_MARAMA-VA'!T:T, 'Ratios_MARAMA-VA'!AA:AA, V365)</f>
        <v>0</v>
      </c>
      <c r="F365" s="53">
        <f>SUMIFS('Ratios_MARAMA-VA'!J:J, 'Ratios_MARAMA-VA'!AA:AA, V365)</f>
        <v>0</v>
      </c>
      <c r="G365" s="53" t="s">
        <v>963</v>
      </c>
      <c r="H365" s="53" t="s">
        <v>963</v>
      </c>
      <c r="I365" s="53">
        <v>81.578130090736806</v>
      </c>
      <c r="J365" s="53" t="s">
        <v>964</v>
      </c>
      <c r="K365" s="53">
        <v>82.323002413528499</v>
      </c>
      <c r="L365" s="53" t="s">
        <v>964</v>
      </c>
      <c r="M365" s="43" t="s">
        <v>216</v>
      </c>
      <c r="N365" s="43" t="s">
        <v>212</v>
      </c>
      <c r="O365" s="43" t="s">
        <v>199</v>
      </c>
      <c r="P365" s="43" t="s">
        <v>200</v>
      </c>
      <c r="Q365" s="43" t="s">
        <v>213</v>
      </c>
      <c r="R365" s="43" t="s">
        <v>204</v>
      </c>
      <c r="S365" s="43" t="s">
        <v>932</v>
      </c>
      <c r="V365" s="42" t="s">
        <v>3315</v>
      </c>
      <c r="W365"/>
    </row>
    <row r="366" spans="1:23" s="39" customFormat="1" x14ac:dyDescent="0.35">
      <c r="A366" s="43" t="s">
        <v>9</v>
      </c>
      <c r="B366" s="54">
        <v>11001</v>
      </c>
      <c r="C366" s="54" t="s">
        <v>12</v>
      </c>
      <c r="D366" s="53">
        <v>4.9763583000000002</v>
      </c>
      <c r="E366" s="53">
        <f>SUMIFS('Ratios_MARAMA-VA'!T:T, 'Ratios_MARAMA-VA'!AA:AA, V366)</f>
        <v>0</v>
      </c>
      <c r="F366" s="53">
        <f>SUMIFS('Ratios_MARAMA-VA'!J:J, 'Ratios_MARAMA-VA'!AA:AA, V366)</f>
        <v>0</v>
      </c>
      <c r="G366" s="53" t="s">
        <v>963</v>
      </c>
      <c r="H366" s="53" t="s">
        <v>963</v>
      </c>
      <c r="I366" s="53">
        <v>5.1902433352183204</v>
      </c>
      <c r="J366" s="53" t="s">
        <v>964</v>
      </c>
      <c r="K366" s="53">
        <v>5.2376343284251803</v>
      </c>
      <c r="L366" s="53" t="s">
        <v>964</v>
      </c>
      <c r="M366" s="43" t="s">
        <v>216</v>
      </c>
      <c r="N366" s="43" t="s">
        <v>212</v>
      </c>
      <c r="O366" s="43" t="s">
        <v>199</v>
      </c>
      <c r="P366" s="43" t="s">
        <v>200</v>
      </c>
      <c r="Q366" s="43" t="s">
        <v>213</v>
      </c>
      <c r="R366" s="43" t="s">
        <v>204</v>
      </c>
      <c r="S366" s="43" t="s">
        <v>932</v>
      </c>
      <c r="V366" s="42" t="s">
        <v>3323</v>
      </c>
      <c r="W366"/>
    </row>
    <row r="367" spans="1:23" s="39" customFormat="1" x14ac:dyDescent="0.35">
      <c r="A367" s="43" t="s">
        <v>497</v>
      </c>
      <c r="B367" s="54">
        <v>24017</v>
      </c>
      <c r="C367" s="54" t="s">
        <v>10</v>
      </c>
      <c r="D367" s="53">
        <v>16.69585</v>
      </c>
      <c r="E367" s="53">
        <f>SUMIFS('Ratios_MARAMA-VA'!T:T, 'Ratios_MARAMA-VA'!AA:AA, V367)</f>
        <v>0</v>
      </c>
      <c r="F367" s="53">
        <f>SUMIFS('Ratios_MARAMA-VA'!J:J, 'Ratios_MARAMA-VA'!AA:AA, V367)</f>
        <v>0</v>
      </c>
      <c r="G367" s="53" t="s">
        <v>963</v>
      </c>
      <c r="H367" s="53" t="s">
        <v>963</v>
      </c>
      <c r="I367" s="53">
        <v>17.413441509688901</v>
      </c>
      <c r="J367" s="53" t="s">
        <v>964</v>
      </c>
      <c r="K367" s="53">
        <v>17.572439890881199</v>
      </c>
      <c r="L367" s="53" t="s">
        <v>964</v>
      </c>
      <c r="M367" s="43" t="s">
        <v>216</v>
      </c>
      <c r="N367" s="43" t="s">
        <v>212</v>
      </c>
      <c r="O367" s="43" t="s">
        <v>199</v>
      </c>
      <c r="P367" s="43" t="s">
        <v>200</v>
      </c>
      <c r="Q367" s="43" t="s">
        <v>213</v>
      </c>
      <c r="R367" s="43" t="s">
        <v>204</v>
      </c>
      <c r="S367" s="43" t="s">
        <v>932</v>
      </c>
      <c r="V367" s="42" t="s">
        <v>3316</v>
      </c>
      <c r="W367"/>
    </row>
    <row r="368" spans="1:23" s="39" customFormat="1" x14ac:dyDescent="0.35">
      <c r="A368" s="43" t="s">
        <v>497</v>
      </c>
      <c r="B368" s="54">
        <v>24017</v>
      </c>
      <c r="C368" s="54" t="s">
        <v>12</v>
      </c>
      <c r="D368" s="53">
        <v>0.69535599999999997</v>
      </c>
      <c r="E368" s="53">
        <f>SUMIFS('Ratios_MARAMA-VA'!T:T, 'Ratios_MARAMA-VA'!AA:AA, V368)</f>
        <v>0</v>
      </c>
      <c r="F368" s="53">
        <f>SUMIFS('Ratios_MARAMA-VA'!J:J, 'Ratios_MARAMA-VA'!AA:AA, V368)</f>
        <v>0</v>
      </c>
      <c r="G368" s="53" t="s">
        <v>963</v>
      </c>
      <c r="H368" s="53" t="s">
        <v>963</v>
      </c>
      <c r="I368" s="53">
        <v>0.72524256233801898</v>
      </c>
      <c r="J368" s="53" t="s">
        <v>964</v>
      </c>
      <c r="K368" s="53">
        <v>0.73186459585846397</v>
      </c>
      <c r="L368" s="53" t="s">
        <v>964</v>
      </c>
      <c r="M368" s="43" t="s">
        <v>216</v>
      </c>
      <c r="N368" s="43" t="s">
        <v>212</v>
      </c>
      <c r="O368" s="43" t="s">
        <v>199</v>
      </c>
      <c r="P368" s="43" t="s">
        <v>200</v>
      </c>
      <c r="Q368" s="43" t="s">
        <v>213</v>
      </c>
      <c r="R368" s="43" t="s">
        <v>204</v>
      </c>
      <c r="S368" s="43" t="s">
        <v>932</v>
      </c>
      <c r="V368" s="42" t="s">
        <v>3324</v>
      </c>
      <c r="W368"/>
    </row>
    <row r="369" spans="1:23" s="39" customFormat="1" x14ac:dyDescent="0.35">
      <c r="A369" s="43" t="s">
        <v>497</v>
      </c>
      <c r="B369" s="54">
        <v>24021</v>
      </c>
      <c r="C369" s="54" t="s">
        <v>10</v>
      </c>
      <c r="D369" s="53">
        <v>7.2979750000000001</v>
      </c>
      <c r="E369" s="53">
        <f>SUMIFS('Ratios_MARAMA-VA'!T:T, 'Ratios_MARAMA-VA'!AA:AA, V369)</f>
        <v>0</v>
      </c>
      <c r="F369" s="53">
        <f>SUMIFS('Ratios_MARAMA-VA'!J:J, 'Ratios_MARAMA-VA'!AA:AA, V369)</f>
        <v>0</v>
      </c>
      <c r="G369" s="53" t="s">
        <v>963</v>
      </c>
      <c r="H369" s="53" t="s">
        <v>963</v>
      </c>
      <c r="I369" s="53">
        <v>7.5159416051242802</v>
      </c>
      <c r="J369" s="53" t="s">
        <v>964</v>
      </c>
      <c r="K369" s="53">
        <v>7.6890572974787297</v>
      </c>
      <c r="L369" s="53" t="s">
        <v>964</v>
      </c>
      <c r="M369" s="43" t="s">
        <v>216</v>
      </c>
      <c r="N369" s="43" t="s">
        <v>212</v>
      </c>
      <c r="O369" s="43" t="s">
        <v>199</v>
      </c>
      <c r="P369" s="43" t="s">
        <v>200</v>
      </c>
      <c r="Q369" s="43" t="s">
        <v>213</v>
      </c>
      <c r="R369" s="43" t="s">
        <v>204</v>
      </c>
      <c r="S369" s="43" t="s">
        <v>932</v>
      </c>
      <c r="V369" s="42" t="s">
        <v>3317</v>
      </c>
      <c r="W369"/>
    </row>
    <row r="370" spans="1:23" s="39" customFormat="1" x14ac:dyDescent="0.35">
      <c r="A370" s="43" t="s">
        <v>497</v>
      </c>
      <c r="B370" s="54">
        <v>24021</v>
      </c>
      <c r="C370" s="54" t="s">
        <v>12</v>
      </c>
      <c r="D370" s="53">
        <v>1.4240918</v>
      </c>
      <c r="E370" s="53">
        <f>SUMIFS('Ratios_MARAMA-VA'!T:T, 'Ratios_MARAMA-VA'!AA:AA, V370)</f>
        <v>0</v>
      </c>
      <c r="F370" s="53">
        <f>SUMIFS('Ratios_MARAMA-VA'!J:J, 'Ratios_MARAMA-VA'!AA:AA, V370)</f>
        <v>0</v>
      </c>
      <c r="G370" s="53" t="s">
        <v>963</v>
      </c>
      <c r="H370" s="53" t="s">
        <v>963</v>
      </c>
      <c r="I370" s="53">
        <v>1.45055519715431</v>
      </c>
      <c r="J370" s="53" t="s">
        <v>964</v>
      </c>
      <c r="K370" s="53">
        <v>1.50173447278579</v>
      </c>
      <c r="L370" s="53" t="s">
        <v>964</v>
      </c>
      <c r="M370" s="43" t="s">
        <v>216</v>
      </c>
      <c r="N370" s="43" t="s">
        <v>212</v>
      </c>
      <c r="O370" s="43" t="s">
        <v>199</v>
      </c>
      <c r="P370" s="43" t="s">
        <v>200</v>
      </c>
      <c r="Q370" s="43" t="s">
        <v>213</v>
      </c>
      <c r="R370" s="43" t="s">
        <v>204</v>
      </c>
      <c r="S370" s="43" t="s">
        <v>932</v>
      </c>
      <c r="V370" s="42" t="s">
        <v>3325</v>
      </c>
      <c r="W370"/>
    </row>
    <row r="371" spans="1:23" s="39" customFormat="1" x14ac:dyDescent="0.35">
      <c r="A371" s="43" t="s">
        <v>497</v>
      </c>
      <c r="B371" s="54">
        <v>24031</v>
      </c>
      <c r="C371" s="54" t="s">
        <v>10</v>
      </c>
      <c r="D371" s="53">
        <v>51.47104547</v>
      </c>
      <c r="E371" s="53">
        <f>SUMIFS('Ratios_MARAMA-VA'!T:T, 'Ratios_MARAMA-VA'!AA:AA, V371)</f>
        <v>0</v>
      </c>
      <c r="F371" s="53">
        <f>SUMIFS('Ratios_MARAMA-VA'!J:J, 'Ratios_MARAMA-VA'!AA:AA, V371)</f>
        <v>0</v>
      </c>
      <c r="G371" s="53" t="s">
        <v>963</v>
      </c>
      <c r="H371" s="53" t="s">
        <v>963</v>
      </c>
      <c r="I371" s="53">
        <v>31.4468270135647</v>
      </c>
      <c r="J371" s="53" t="s">
        <v>964</v>
      </c>
      <c r="K371" s="53">
        <v>31.6920480362012</v>
      </c>
      <c r="L371" s="53" t="s">
        <v>964</v>
      </c>
      <c r="M371" s="43" t="s">
        <v>216</v>
      </c>
      <c r="N371" s="43" t="s">
        <v>212</v>
      </c>
      <c r="O371" s="43" t="s">
        <v>199</v>
      </c>
      <c r="P371" s="43" t="s">
        <v>200</v>
      </c>
      <c r="Q371" s="43" t="s">
        <v>213</v>
      </c>
      <c r="R371" s="43" t="s">
        <v>204</v>
      </c>
      <c r="S371" s="43" t="s">
        <v>932</v>
      </c>
      <c r="V371" s="42" t="s">
        <v>3318</v>
      </c>
      <c r="W371"/>
    </row>
    <row r="372" spans="1:23" s="39" customFormat="1" x14ac:dyDescent="0.35">
      <c r="A372" s="43" t="s">
        <v>497</v>
      </c>
      <c r="B372" s="54">
        <v>24031</v>
      </c>
      <c r="C372" s="54" t="s">
        <v>12</v>
      </c>
      <c r="D372" s="53">
        <v>6.3034178000000001</v>
      </c>
      <c r="E372" s="53">
        <f>SUMIFS('Ratios_MARAMA-VA'!T:T, 'Ratios_MARAMA-VA'!AA:AA, V372)</f>
        <v>0</v>
      </c>
      <c r="F372" s="53">
        <f>SUMIFS('Ratios_MARAMA-VA'!J:J, 'Ratios_MARAMA-VA'!AA:AA, V372)</f>
        <v>0</v>
      </c>
      <c r="G372" s="53" t="s">
        <v>963</v>
      </c>
      <c r="H372" s="53" t="s">
        <v>963</v>
      </c>
      <c r="I372" s="53">
        <v>3.3749864947858401</v>
      </c>
      <c r="J372" s="53" t="s">
        <v>964</v>
      </c>
      <c r="K372" s="53">
        <v>3.4034970176902202</v>
      </c>
      <c r="L372" s="53" t="s">
        <v>964</v>
      </c>
      <c r="M372" s="43" t="s">
        <v>216</v>
      </c>
      <c r="N372" s="43" t="s">
        <v>212</v>
      </c>
      <c r="O372" s="43" t="s">
        <v>199</v>
      </c>
      <c r="P372" s="43" t="s">
        <v>200</v>
      </c>
      <c r="Q372" s="43" t="s">
        <v>213</v>
      </c>
      <c r="R372" s="43" t="s">
        <v>204</v>
      </c>
      <c r="S372" s="43" t="s">
        <v>932</v>
      </c>
      <c r="V372" s="42" t="s">
        <v>3326</v>
      </c>
      <c r="W372"/>
    </row>
    <row r="373" spans="1:23" s="39" customFormat="1" x14ac:dyDescent="0.35">
      <c r="A373" s="43" t="s">
        <v>497</v>
      </c>
      <c r="B373" s="54">
        <v>24033</v>
      </c>
      <c r="C373" s="54" t="s">
        <v>10</v>
      </c>
      <c r="D373" s="53">
        <v>15.40504</v>
      </c>
      <c r="E373" s="53">
        <f>SUMIFS('Ratios_MARAMA-VA'!T:T, 'Ratios_MARAMA-VA'!AA:AA, V373)</f>
        <v>0</v>
      </c>
      <c r="F373" s="53">
        <f>SUMIFS('Ratios_MARAMA-VA'!J:J, 'Ratios_MARAMA-VA'!AA:AA, V373)</f>
        <v>0</v>
      </c>
      <c r="G373" s="53" t="s">
        <v>963</v>
      </c>
      <c r="H373" s="53" t="s">
        <v>963</v>
      </c>
      <c r="I373" s="53">
        <v>16.067152196169602</v>
      </c>
      <c r="J373" s="53" t="s">
        <v>964</v>
      </c>
      <c r="K373" s="53">
        <v>16.213857899814599</v>
      </c>
      <c r="L373" s="53" t="s">
        <v>964</v>
      </c>
      <c r="M373" s="43" t="s">
        <v>216</v>
      </c>
      <c r="N373" s="43" t="s">
        <v>212</v>
      </c>
      <c r="O373" s="43" t="s">
        <v>199</v>
      </c>
      <c r="P373" s="43" t="s">
        <v>200</v>
      </c>
      <c r="Q373" s="43" t="s">
        <v>213</v>
      </c>
      <c r="R373" s="43" t="s">
        <v>204</v>
      </c>
      <c r="S373" s="43" t="s">
        <v>932</v>
      </c>
      <c r="V373" s="42" t="s">
        <v>3319</v>
      </c>
      <c r="W373"/>
    </row>
    <row r="374" spans="1:23" s="39" customFormat="1" x14ac:dyDescent="0.35">
      <c r="A374" s="43" t="s">
        <v>497</v>
      </c>
      <c r="B374" s="54">
        <v>24033</v>
      </c>
      <c r="C374" s="54" t="s">
        <v>12</v>
      </c>
      <c r="D374" s="53">
        <v>1.546135</v>
      </c>
      <c r="E374" s="53">
        <f>SUMIFS('Ratios_MARAMA-VA'!T:T, 'Ratios_MARAMA-VA'!AA:AA, V374)</f>
        <v>0</v>
      </c>
      <c r="F374" s="53">
        <f>SUMIFS('Ratios_MARAMA-VA'!J:J, 'Ratios_MARAMA-VA'!AA:AA, V374)</f>
        <v>0</v>
      </c>
      <c r="G374" s="53" t="s">
        <v>963</v>
      </c>
      <c r="H374" s="53" t="s">
        <v>963</v>
      </c>
      <c r="I374" s="53">
        <v>1.6125882413044399</v>
      </c>
      <c r="J374" s="53" t="s">
        <v>964</v>
      </c>
      <c r="K374" s="53">
        <v>1.6273124369641301</v>
      </c>
      <c r="L374" s="53" t="s">
        <v>964</v>
      </c>
      <c r="M374" s="43" t="s">
        <v>216</v>
      </c>
      <c r="N374" s="43" t="s">
        <v>212</v>
      </c>
      <c r="O374" s="43" t="s">
        <v>199</v>
      </c>
      <c r="P374" s="43" t="s">
        <v>200</v>
      </c>
      <c r="Q374" s="43" t="s">
        <v>213</v>
      </c>
      <c r="R374" s="43" t="s">
        <v>204</v>
      </c>
      <c r="S374" s="43" t="s">
        <v>932</v>
      </c>
      <c r="V374" s="42" t="s">
        <v>3327</v>
      </c>
      <c r="W374"/>
    </row>
    <row r="375" spans="1:23" s="39" customFormat="1" x14ac:dyDescent="0.35">
      <c r="A375" s="43" t="s">
        <v>811</v>
      </c>
      <c r="B375" s="54">
        <v>51059</v>
      </c>
      <c r="C375" s="54" t="s">
        <v>10</v>
      </c>
      <c r="D375" s="53">
        <v>3.6426500000000002</v>
      </c>
      <c r="E375" s="53">
        <f>SUMIFS('Ratios_MARAMA-VA'!T:T, 'Ratios_MARAMA-VA'!AA:AA, V375)</f>
        <v>0</v>
      </c>
      <c r="F375" s="53">
        <f>SUMIFS('Ratios_MARAMA-VA'!J:J, 'Ratios_MARAMA-VA'!AA:AA, V375)</f>
        <v>0</v>
      </c>
      <c r="G375" s="53" t="s">
        <v>963</v>
      </c>
      <c r="H375" s="53" t="s">
        <v>963</v>
      </c>
      <c r="I375" s="53">
        <v>3.7992119428042401</v>
      </c>
      <c r="J375" s="53" t="s">
        <v>964</v>
      </c>
      <c r="K375" s="53">
        <v>3.8339017281850398</v>
      </c>
      <c r="L375" s="53" t="s">
        <v>964</v>
      </c>
      <c r="M375" s="43" t="s">
        <v>216</v>
      </c>
      <c r="N375" s="43" t="s">
        <v>212</v>
      </c>
      <c r="O375" s="43" t="s">
        <v>199</v>
      </c>
      <c r="P375" s="43" t="s">
        <v>200</v>
      </c>
      <c r="Q375" s="43" t="s">
        <v>213</v>
      </c>
      <c r="R375" s="43" t="s">
        <v>204</v>
      </c>
      <c r="S375" s="43" t="s">
        <v>932</v>
      </c>
      <c r="V375" s="42" t="s">
        <v>3320</v>
      </c>
      <c r="W375"/>
    </row>
    <row r="376" spans="1:23" s="39" customFormat="1" x14ac:dyDescent="0.35">
      <c r="A376" s="43" t="s">
        <v>811</v>
      </c>
      <c r="B376" s="54">
        <v>51059</v>
      </c>
      <c r="C376" s="54" t="s">
        <v>12</v>
      </c>
      <c r="D376" s="53">
        <v>0.54147500000000004</v>
      </c>
      <c r="E376" s="53">
        <f>SUMIFS('Ratios_MARAMA-VA'!T:T, 'Ratios_MARAMA-VA'!AA:AA, V376)</f>
        <v>0</v>
      </c>
      <c r="F376" s="53">
        <f>SUMIFS('Ratios_MARAMA-VA'!J:J, 'Ratios_MARAMA-VA'!AA:AA, V376)</f>
        <v>0</v>
      </c>
      <c r="G376" s="53" t="s">
        <v>963</v>
      </c>
      <c r="H376" s="53" t="s">
        <v>963</v>
      </c>
      <c r="I376" s="53">
        <v>0.56474772122765804</v>
      </c>
      <c r="J376" s="53" t="s">
        <v>964</v>
      </c>
      <c r="K376" s="53">
        <v>0.56990431094642502</v>
      </c>
      <c r="L376" s="53" t="s">
        <v>964</v>
      </c>
      <c r="M376" s="43" t="s">
        <v>216</v>
      </c>
      <c r="N376" s="43" t="s">
        <v>212</v>
      </c>
      <c r="O376" s="43" t="s">
        <v>199</v>
      </c>
      <c r="P376" s="43" t="s">
        <v>200</v>
      </c>
      <c r="Q376" s="43" t="s">
        <v>213</v>
      </c>
      <c r="R376" s="43" t="s">
        <v>204</v>
      </c>
      <c r="S376" s="43" t="s">
        <v>932</v>
      </c>
      <c r="V376" s="42" t="s">
        <v>3328</v>
      </c>
      <c r="W376"/>
    </row>
    <row r="377" spans="1:23" s="39" customFormat="1" x14ac:dyDescent="0.35">
      <c r="A377" s="43" t="s">
        <v>811</v>
      </c>
      <c r="B377" s="54">
        <v>51107</v>
      </c>
      <c r="C377" s="54" t="s">
        <v>10</v>
      </c>
      <c r="D377" s="53">
        <v>0.29820449999999998</v>
      </c>
      <c r="E377" s="53">
        <f>SUMIFS('Ratios_MARAMA-VA'!T:T, 'Ratios_MARAMA-VA'!AA:AA, V377)</f>
        <v>0</v>
      </c>
      <c r="F377" s="53">
        <f>SUMIFS('Ratios_MARAMA-VA'!J:J, 'Ratios_MARAMA-VA'!AA:AA, V377)</f>
        <v>0</v>
      </c>
      <c r="G377" s="53" t="s">
        <v>963</v>
      </c>
      <c r="H377" s="53" t="s">
        <v>963</v>
      </c>
      <c r="I377" s="53">
        <v>0.31102139865152201</v>
      </c>
      <c r="J377" s="53" t="s">
        <v>964</v>
      </c>
      <c r="K377" s="53">
        <v>0.31386126800613701</v>
      </c>
      <c r="L377" s="53" t="s">
        <v>964</v>
      </c>
      <c r="M377" s="43" t="s">
        <v>216</v>
      </c>
      <c r="N377" s="43" t="s">
        <v>212</v>
      </c>
      <c r="O377" s="43" t="s">
        <v>199</v>
      </c>
      <c r="P377" s="43" t="s">
        <v>200</v>
      </c>
      <c r="Q377" s="43" t="s">
        <v>213</v>
      </c>
      <c r="R377" s="43" t="s">
        <v>204</v>
      </c>
      <c r="S377" s="43" t="s">
        <v>932</v>
      </c>
      <c r="V377" s="42" t="s">
        <v>3321</v>
      </c>
      <c r="W377"/>
    </row>
    <row r="378" spans="1:23" s="39" customFormat="1" x14ac:dyDescent="0.35">
      <c r="A378" s="43" t="s">
        <v>811</v>
      </c>
      <c r="B378" s="54">
        <v>51107</v>
      </c>
      <c r="C378" s="54" t="s">
        <v>12</v>
      </c>
      <c r="D378" s="53">
        <v>5.4219000000000003E-2</v>
      </c>
      <c r="E378" s="53">
        <f>SUMIFS('Ratios_MARAMA-VA'!T:T, 'Ratios_MARAMA-VA'!AA:AA, V378)</f>
        <v>0</v>
      </c>
      <c r="F378" s="53">
        <f>SUMIFS('Ratios_MARAMA-VA'!J:J, 'Ratios_MARAMA-VA'!AA:AA, V378)</f>
        <v>0</v>
      </c>
      <c r="G378" s="53" t="s">
        <v>963</v>
      </c>
      <c r="H378" s="53" t="s">
        <v>963</v>
      </c>
      <c r="I378" s="53">
        <v>5.6549345209367698E-2</v>
      </c>
      <c r="J378" s="53" t="s">
        <v>964</v>
      </c>
      <c r="K378" s="53">
        <v>5.70656850920249E-2</v>
      </c>
      <c r="L378" s="53" t="s">
        <v>964</v>
      </c>
      <c r="M378" s="43" t="s">
        <v>216</v>
      </c>
      <c r="N378" s="43" t="s">
        <v>212</v>
      </c>
      <c r="O378" s="43" t="s">
        <v>199</v>
      </c>
      <c r="P378" s="43" t="s">
        <v>200</v>
      </c>
      <c r="Q378" s="43" t="s">
        <v>213</v>
      </c>
      <c r="R378" s="43" t="s">
        <v>204</v>
      </c>
      <c r="S378" s="43" t="s">
        <v>932</v>
      </c>
      <c r="V378" s="42" t="s">
        <v>3329</v>
      </c>
      <c r="W378"/>
    </row>
    <row r="379" spans="1:23" s="39" customFormat="1" x14ac:dyDescent="0.35">
      <c r="A379" s="43" t="s">
        <v>811</v>
      </c>
      <c r="B379" s="54">
        <v>51153</v>
      </c>
      <c r="C379" s="54" t="s">
        <v>10</v>
      </c>
      <c r="D379" s="53">
        <v>10.88</v>
      </c>
      <c r="E379" s="53">
        <f>SUMIFS('Ratios_MARAMA-VA'!T:T, 'Ratios_MARAMA-VA'!AA:AA, V379)</f>
        <v>0</v>
      </c>
      <c r="F379" s="53">
        <f>SUMIFS('Ratios_MARAMA-VA'!J:J, 'Ratios_MARAMA-VA'!AA:AA, V379)</f>
        <v>0</v>
      </c>
      <c r="G379" s="53" t="s">
        <v>963</v>
      </c>
      <c r="H379" s="53" t="s">
        <v>963</v>
      </c>
      <c r="I379" s="53">
        <v>11.347624926279</v>
      </c>
      <c r="J379" s="53" t="s">
        <v>964</v>
      </c>
      <c r="K379" s="53">
        <v>11.451237643653201</v>
      </c>
      <c r="L379" s="53" t="s">
        <v>964</v>
      </c>
      <c r="M379" s="43" t="s">
        <v>216</v>
      </c>
      <c r="N379" s="43" t="s">
        <v>212</v>
      </c>
      <c r="O379" s="43" t="s">
        <v>199</v>
      </c>
      <c r="P379" s="43" t="s">
        <v>200</v>
      </c>
      <c r="Q379" s="43" t="s">
        <v>213</v>
      </c>
      <c r="R379" s="43" t="s">
        <v>204</v>
      </c>
      <c r="S379" s="43" t="s">
        <v>932</v>
      </c>
      <c r="V379" s="42" t="s">
        <v>3322</v>
      </c>
      <c r="W379"/>
    </row>
    <row r="380" spans="1:23" s="39" customFormat="1" x14ac:dyDescent="0.35">
      <c r="A380" s="43" t="s">
        <v>811</v>
      </c>
      <c r="B380" s="54">
        <v>51153</v>
      </c>
      <c r="C380" s="54" t="s">
        <v>12</v>
      </c>
      <c r="D380" s="53">
        <v>0.59840000000000004</v>
      </c>
      <c r="E380" s="53">
        <f>SUMIFS('Ratios_MARAMA-VA'!T:T, 'Ratios_MARAMA-VA'!AA:AA, V380)</f>
        <v>0</v>
      </c>
      <c r="F380" s="53">
        <f>SUMIFS('Ratios_MARAMA-VA'!J:J, 'Ratios_MARAMA-VA'!AA:AA, V380)</f>
        <v>0</v>
      </c>
      <c r="G380" s="53" t="s">
        <v>963</v>
      </c>
      <c r="H380" s="53" t="s">
        <v>963</v>
      </c>
      <c r="I380" s="53">
        <v>0.62411937094534498</v>
      </c>
      <c r="J380" s="53" t="s">
        <v>964</v>
      </c>
      <c r="K380" s="53">
        <v>0.62981807040092497</v>
      </c>
      <c r="L380" s="53" t="s">
        <v>964</v>
      </c>
      <c r="M380" s="43" t="s">
        <v>216</v>
      </c>
      <c r="N380" s="43" t="s">
        <v>212</v>
      </c>
      <c r="O380" s="43" t="s">
        <v>199</v>
      </c>
      <c r="P380" s="43" t="s">
        <v>200</v>
      </c>
      <c r="Q380" s="43" t="s">
        <v>213</v>
      </c>
      <c r="R380" s="43" t="s">
        <v>204</v>
      </c>
      <c r="S380" s="43" t="s">
        <v>932</v>
      </c>
      <c r="V380" s="42" t="s">
        <v>3330</v>
      </c>
      <c r="W380"/>
    </row>
    <row r="381" spans="1:23" s="39" customFormat="1" x14ac:dyDescent="0.35">
      <c r="A381" s="43" t="s">
        <v>9</v>
      </c>
      <c r="B381" s="54">
        <v>11001</v>
      </c>
      <c r="C381" s="54" t="s">
        <v>10</v>
      </c>
      <c r="D381" s="53">
        <v>32.993406700000001</v>
      </c>
      <c r="E381" s="53">
        <f>SUMIFS('Ratios_MARAMA-VA'!T:T, 'Ratios_MARAMA-VA'!AA:AA, V381)</f>
        <v>0</v>
      </c>
      <c r="F381" s="53">
        <f>SUMIFS('Ratios_MARAMA-VA'!J:J, 'Ratios_MARAMA-VA'!AA:AA, V381)</f>
        <v>0</v>
      </c>
      <c r="G381" s="53" t="s">
        <v>963</v>
      </c>
      <c r="H381" s="53" t="s">
        <v>963</v>
      </c>
      <c r="I381" s="53">
        <v>34.379278502440101</v>
      </c>
      <c r="J381" s="53" t="s">
        <v>964</v>
      </c>
      <c r="K381" s="53">
        <v>34.6688336137695</v>
      </c>
      <c r="L381" s="53" t="s">
        <v>964</v>
      </c>
      <c r="M381" s="43" t="s">
        <v>211</v>
      </c>
      <c r="N381" s="43" t="s">
        <v>212</v>
      </c>
      <c r="O381" s="43" t="s">
        <v>199</v>
      </c>
      <c r="P381" s="43" t="s">
        <v>200</v>
      </c>
      <c r="Q381" s="43" t="s">
        <v>213</v>
      </c>
      <c r="R381" s="43" t="s">
        <v>202</v>
      </c>
      <c r="S381" s="43" t="s">
        <v>932</v>
      </c>
      <c r="V381" s="42" t="s">
        <v>3331</v>
      </c>
      <c r="W381"/>
    </row>
    <row r="382" spans="1:23" s="39" customFormat="1" x14ac:dyDescent="0.35">
      <c r="A382" s="43" t="s">
        <v>9</v>
      </c>
      <c r="B382" s="54">
        <v>11001</v>
      </c>
      <c r="C382" s="54" t="s">
        <v>12</v>
      </c>
      <c r="D382" s="53">
        <v>2.0489487579999999</v>
      </c>
      <c r="E382" s="53">
        <f>SUMIFS('Ratios_MARAMA-VA'!T:T, 'Ratios_MARAMA-VA'!AA:AA, V382)</f>
        <v>0</v>
      </c>
      <c r="F382" s="53">
        <f>SUMIFS('Ratios_MARAMA-VA'!J:J, 'Ratios_MARAMA-VA'!AA:AA, V382)</f>
        <v>0</v>
      </c>
      <c r="G382" s="53" t="s">
        <v>963</v>
      </c>
      <c r="H382" s="53" t="s">
        <v>963</v>
      </c>
      <c r="I382" s="53">
        <v>2.1352424123035201</v>
      </c>
      <c r="J382" s="53" t="s">
        <v>964</v>
      </c>
      <c r="K382" s="53">
        <v>2.1533993037471899</v>
      </c>
      <c r="L382" s="53" t="s">
        <v>964</v>
      </c>
      <c r="M382" s="43" t="s">
        <v>211</v>
      </c>
      <c r="N382" s="43" t="s">
        <v>212</v>
      </c>
      <c r="O382" s="43" t="s">
        <v>199</v>
      </c>
      <c r="P382" s="43" t="s">
        <v>200</v>
      </c>
      <c r="Q382" s="43" t="s">
        <v>213</v>
      </c>
      <c r="R382" s="43" t="s">
        <v>202</v>
      </c>
      <c r="S382" s="43" t="s">
        <v>932</v>
      </c>
      <c r="V382" s="42" t="s">
        <v>3338</v>
      </c>
      <c r="W382"/>
    </row>
    <row r="383" spans="1:23" s="39" customFormat="1" x14ac:dyDescent="0.35">
      <c r="A383" s="43" t="s">
        <v>497</v>
      </c>
      <c r="B383" s="54">
        <v>24017</v>
      </c>
      <c r="C383" s="54" t="s">
        <v>10</v>
      </c>
      <c r="D383" s="53">
        <v>0.80962000000000001</v>
      </c>
      <c r="E383" s="53">
        <f>SUMIFS('Ratios_MARAMA-VA'!T:T, 'Ratios_MARAMA-VA'!AA:AA, V383)</f>
        <v>0</v>
      </c>
      <c r="F383" s="53">
        <f>SUMIFS('Ratios_MARAMA-VA'!J:J, 'Ratios_MARAMA-VA'!AA:AA, V383)</f>
        <v>0</v>
      </c>
      <c r="G383" s="53" t="s">
        <v>963</v>
      </c>
      <c r="H383" s="53" t="s">
        <v>963</v>
      </c>
      <c r="I383" s="53">
        <v>0.84441765558952198</v>
      </c>
      <c r="J383" s="53" t="s">
        <v>964</v>
      </c>
      <c r="K383" s="53">
        <v>0.85212785119986101</v>
      </c>
      <c r="L383" s="53" t="s">
        <v>964</v>
      </c>
      <c r="M383" s="43" t="s">
        <v>211</v>
      </c>
      <c r="N383" s="43" t="s">
        <v>212</v>
      </c>
      <c r="O383" s="43" t="s">
        <v>199</v>
      </c>
      <c r="P383" s="43" t="s">
        <v>200</v>
      </c>
      <c r="Q383" s="43" t="s">
        <v>213</v>
      </c>
      <c r="R383" s="43" t="s">
        <v>202</v>
      </c>
      <c r="S383" s="43" t="s">
        <v>932</v>
      </c>
      <c r="V383" s="42" t="s">
        <v>3332</v>
      </c>
      <c r="W383"/>
    </row>
    <row r="384" spans="1:23" s="39" customFormat="1" x14ac:dyDescent="0.35">
      <c r="A384" s="43" t="s">
        <v>497</v>
      </c>
      <c r="B384" s="54">
        <v>24017</v>
      </c>
      <c r="C384" s="54" t="s">
        <v>12</v>
      </c>
      <c r="D384" s="53">
        <v>6.7819999999999998E-3</v>
      </c>
      <c r="E384" s="53">
        <f>SUMIFS('Ratios_MARAMA-VA'!T:T, 'Ratios_MARAMA-VA'!AA:AA, V384)</f>
        <v>0</v>
      </c>
      <c r="F384" s="53">
        <f>SUMIFS('Ratios_MARAMA-VA'!J:J, 'Ratios_MARAMA-VA'!AA:AA, V384)</f>
        <v>0</v>
      </c>
      <c r="G384" s="53" t="s">
        <v>963</v>
      </c>
      <c r="H384" s="53" t="s">
        <v>963</v>
      </c>
      <c r="I384" s="53">
        <v>7.0734919347447004E-3</v>
      </c>
      <c r="J384" s="53" t="s">
        <v>964</v>
      </c>
      <c r="K384" s="53">
        <v>7.1380784650049E-3</v>
      </c>
      <c r="L384" s="53" t="s">
        <v>964</v>
      </c>
      <c r="M384" s="43" t="s">
        <v>211</v>
      </c>
      <c r="N384" s="43" t="s">
        <v>212</v>
      </c>
      <c r="O384" s="43" t="s">
        <v>199</v>
      </c>
      <c r="P384" s="43" t="s">
        <v>200</v>
      </c>
      <c r="Q384" s="43" t="s">
        <v>213</v>
      </c>
      <c r="R384" s="43" t="s">
        <v>202</v>
      </c>
      <c r="S384" s="43" t="s">
        <v>932</v>
      </c>
      <c r="V384" s="42" t="s">
        <v>3339</v>
      </c>
      <c r="W384"/>
    </row>
    <row r="385" spans="1:23" s="39" customFormat="1" x14ac:dyDescent="0.35">
      <c r="A385" s="43" t="s">
        <v>497</v>
      </c>
      <c r="B385" s="54">
        <v>24021</v>
      </c>
      <c r="C385" s="54" t="s">
        <v>10</v>
      </c>
      <c r="D385" s="53">
        <v>8.5130230000000005</v>
      </c>
      <c r="E385" s="53">
        <f>SUMIFS('Ratios_MARAMA-VA'!T:T, 'Ratios_MARAMA-VA'!AA:AA, V385)</f>
        <v>0</v>
      </c>
      <c r="F385" s="53">
        <f>SUMIFS('Ratios_MARAMA-VA'!J:J, 'Ratios_MARAMA-VA'!AA:AA, V385)</f>
        <v>0</v>
      </c>
      <c r="G385" s="53" t="s">
        <v>963</v>
      </c>
      <c r="H385" s="53" t="s">
        <v>963</v>
      </c>
      <c r="I385" s="53">
        <v>8.7805962605622199</v>
      </c>
      <c r="J385" s="53" t="s">
        <v>964</v>
      </c>
      <c r="K385" s="53">
        <v>8.5854002066353008</v>
      </c>
      <c r="L385" s="53" t="s">
        <v>964</v>
      </c>
      <c r="M385" s="43" t="s">
        <v>211</v>
      </c>
      <c r="N385" s="43" t="s">
        <v>212</v>
      </c>
      <c r="O385" s="43" t="s">
        <v>199</v>
      </c>
      <c r="P385" s="43" t="s">
        <v>200</v>
      </c>
      <c r="Q385" s="43" t="s">
        <v>213</v>
      </c>
      <c r="R385" s="43" t="s">
        <v>202</v>
      </c>
      <c r="S385" s="43" t="s">
        <v>932</v>
      </c>
      <c r="V385" s="42" t="s">
        <v>3333</v>
      </c>
      <c r="W385"/>
    </row>
    <row r="386" spans="1:23" s="39" customFormat="1" x14ac:dyDescent="0.35">
      <c r="A386" s="43" t="s">
        <v>497</v>
      </c>
      <c r="B386" s="54">
        <v>24021</v>
      </c>
      <c r="C386" s="54" t="s">
        <v>12</v>
      </c>
      <c r="D386" s="53">
        <v>0.47741800000000001</v>
      </c>
      <c r="E386" s="53">
        <f>SUMIFS('Ratios_MARAMA-VA'!T:T, 'Ratios_MARAMA-VA'!AA:AA, V386)</f>
        <v>0</v>
      </c>
      <c r="F386" s="53">
        <f>SUMIFS('Ratios_MARAMA-VA'!J:J, 'Ratios_MARAMA-VA'!AA:AA, V386)</f>
        <v>0</v>
      </c>
      <c r="G386" s="53" t="s">
        <v>963</v>
      </c>
      <c r="H386" s="53" t="s">
        <v>963</v>
      </c>
      <c r="I386" s="53">
        <v>0.49223275098784403</v>
      </c>
      <c r="J386" s="53" t="s">
        <v>964</v>
      </c>
      <c r="K386" s="53">
        <v>0.48303777229536599</v>
      </c>
      <c r="L386" s="53" t="s">
        <v>964</v>
      </c>
      <c r="M386" s="43" t="s">
        <v>211</v>
      </c>
      <c r="N386" s="43" t="s">
        <v>212</v>
      </c>
      <c r="O386" s="43" t="s">
        <v>199</v>
      </c>
      <c r="P386" s="43" t="s">
        <v>200</v>
      </c>
      <c r="Q386" s="43" t="s">
        <v>213</v>
      </c>
      <c r="R386" s="43" t="s">
        <v>202</v>
      </c>
      <c r="S386" s="43" t="s">
        <v>932</v>
      </c>
      <c r="V386" s="42" t="s">
        <v>3340</v>
      </c>
      <c r="W386"/>
    </row>
    <row r="387" spans="1:23" s="39" customFormat="1" x14ac:dyDescent="0.35">
      <c r="A387" s="43" t="s">
        <v>497</v>
      </c>
      <c r="B387" s="54">
        <v>24031</v>
      </c>
      <c r="C387" s="54" t="s">
        <v>10</v>
      </c>
      <c r="D387" s="53">
        <v>3.1040242999999998</v>
      </c>
      <c r="E387" s="53">
        <f>SUMIFS('Ratios_MARAMA-VA'!T:T, 'Ratios_MARAMA-VA'!AA:AA, V387)</f>
        <v>0</v>
      </c>
      <c r="F387" s="53">
        <f>SUMIFS('Ratios_MARAMA-VA'!J:J, 'Ratios_MARAMA-VA'!AA:AA, V387)</f>
        <v>0</v>
      </c>
      <c r="G387" s="53" t="s">
        <v>963</v>
      </c>
      <c r="H387" s="53" t="s">
        <v>963</v>
      </c>
      <c r="I387" s="53">
        <v>3.2072132109115001</v>
      </c>
      <c r="J387" s="53" t="s">
        <v>964</v>
      </c>
      <c r="K387" s="53">
        <v>3.1561264328564498</v>
      </c>
      <c r="L387" s="53" t="s">
        <v>964</v>
      </c>
      <c r="M387" s="43" t="s">
        <v>211</v>
      </c>
      <c r="N387" s="43" t="s">
        <v>212</v>
      </c>
      <c r="O387" s="43" t="s">
        <v>199</v>
      </c>
      <c r="P387" s="43" t="s">
        <v>200</v>
      </c>
      <c r="Q387" s="43" t="s">
        <v>213</v>
      </c>
      <c r="R387" s="43" t="s">
        <v>202</v>
      </c>
      <c r="S387" s="43" t="s">
        <v>932</v>
      </c>
      <c r="V387" s="42" t="s">
        <v>3334</v>
      </c>
      <c r="W387"/>
    </row>
    <row r="388" spans="1:23" s="39" customFormat="1" x14ac:dyDescent="0.35">
      <c r="A388" s="43" t="s">
        <v>497</v>
      </c>
      <c r="B388" s="54">
        <v>24031</v>
      </c>
      <c r="C388" s="54" t="s">
        <v>12</v>
      </c>
      <c r="D388" s="53">
        <v>0.23201400999999999</v>
      </c>
      <c r="E388" s="53">
        <f>SUMIFS('Ratios_MARAMA-VA'!T:T, 'Ratios_MARAMA-VA'!AA:AA, V388)</f>
        <v>0</v>
      </c>
      <c r="F388" s="53">
        <f>SUMIFS('Ratios_MARAMA-VA'!J:J, 'Ratios_MARAMA-VA'!AA:AA, V388)</f>
        <v>0</v>
      </c>
      <c r="G388" s="53" t="s">
        <v>963</v>
      </c>
      <c r="H388" s="53" t="s">
        <v>963</v>
      </c>
      <c r="I388" s="53">
        <v>0.24032279296883</v>
      </c>
      <c r="J388" s="53" t="s">
        <v>964</v>
      </c>
      <c r="K388" s="53">
        <v>0.238098647971101</v>
      </c>
      <c r="L388" s="53" t="s">
        <v>964</v>
      </c>
      <c r="M388" s="43" t="s">
        <v>211</v>
      </c>
      <c r="N388" s="43" t="s">
        <v>212</v>
      </c>
      <c r="O388" s="43" t="s">
        <v>199</v>
      </c>
      <c r="P388" s="43" t="s">
        <v>200</v>
      </c>
      <c r="Q388" s="43" t="s">
        <v>213</v>
      </c>
      <c r="R388" s="43" t="s">
        <v>202</v>
      </c>
      <c r="S388" s="43" t="s">
        <v>932</v>
      </c>
      <c r="V388" s="42" t="s">
        <v>3341</v>
      </c>
      <c r="W388"/>
    </row>
    <row r="389" spans="1:23" s="39" customFormat="1" x14ac:dyDescent="0.35">
      <c r="A389" s="43" t="s">
        <v>497</v>
      </c>
      <c r="B389" s="54">
        <v>24033</v>
      </c>
      <c r="C389" s="54" t="s">
        <v>10</v>
      </c>
      <c r="D389" s="53">
        <v>11.3780409</v>
      </c>
      <c r="E389" s="53">
        <f>SUMIFS('Ratios_MARAMA-VA'!T:T, 'Ratios_MARAMA-VA'!AA:AA, V389)</f>
        <v>0</v>
      </c>
      <c r="F389" s="53">
        <f>SUMIFS('Ratios_MARAMA-VA'!J:J, 'Ratios_MARAMA-VA'!AA:AA, V389)</f>
        <v>0</v>
      </c>
      <c r="G389" s="53" t="s">
        <v>963</v>
      </c>
      <c r="H389" s="53" t="s">
        <v>963</v>
      </c>
      <c r="I389" s="53">
        <v>11.863652103158</v>
      </c>
      <c r="J389" s="53" t="s">
        <v>964</v>
      </c>
      <c r="K389" s="53">
        <v>11.9485012200639</v>
      </c>
      <c r="L389" s="53" t="s">
        <v>964</v>
      </c>
      <c r="M389" s="43" t="s">
        <v>211</v>
      </c>
      <c r="N389" s="43" t="s">
        <v>212</v>
      </c>
      <c r="O389" s="43" t="s">
        <v>199</v>
      </c>
      <c r="P389" s="43" t="s">
        <v>200</v>
      </c>
      <c r="Q389" s="43" t="s">
        <v>213</v>
      </c>
      <c r="R389" s="43" t="s">
        <v>202</v>
      </c>
      <c r="S389" s="43" t="s">
        <v>932</v>
      </c>
      <c r="V389" s="42" t="s">
        <v>3335</v>
      </c>
      <c r="W389"/>
    </row>
    <row r="390" spans="1:23" s="39" customFormat="1" x14ac:dyDescent="0.35">
      <c r="A390" s="43" t="s">
        <v>497</v>
      </c>
      <c r="B390" s="54">
        <v>24033</v>
      </c>
      <c r="C390" s="54" t="s">
        <v>12</v>
      </c>
      <c r="D390" s="53">
        <v>0.97222335999999998</v>
      </c>
      <c r="E390" s="53">
        <f>SUMIFS('Ratios_MARAMA-VA'!T:T, 'Ratios_MARAMA-VA'!AA:AA, V390)</f>
        <v>0</v>
      </c>
      <c r="F390" s="53">
        <f>SUMIFS('Ratios_MARAMA-VA'!J:J, 'Ratios_MARAMA-VA'!AA:AA, V390)</f>
        <v>0</v>
      </c>
      <c r="G390" s="53" t="s">
        <v>963</v>
      </c>
      <c r="H390" s="53" t="s">
        <v>963</v>
      </c>
      <c r="I390" s="53">
        <v>1.0138206386594999</v>
      </c>
      <c r="J390" s="53" t="s">
        <v>964</v>
      </c>
      <c r="K390" s="53">
        <v>1.02177942227615</v>
      </c>
      <c r="L390" s="53" t="s">
        <v>964</v>
      </c>
      <c r="M390" s="43" t="s">
        <v>211</v>
      </c>
      <c r="N390" s="43" t="s">
        <v>212</v>
      </c>
      <c r="O390" s="43" t="s">
        <v>199</v>
      </c>
      <c r="P390" s="43" t="s">
        <v>200</v>
      </c>
      <c r="Q390" s="43" t="s">
        <v>213</v>
      </c>
      <c r="R390" s="43" t="s">
        <v>202</v>
      </c>
      <c r="S390" s="43" t="s">
        <v>932</v>
      </c>
      <c r="V390" s="42" t="s">
        <v>3342</v>
      </c>
      <c r="W390"/>
    </row>
    <row r="391" spans="1:23" s="39" customFormat="1" x14ac:dyDescent="0.35">
      <c r="A391" s="43" t="s">
        <v>811</v>
      </c>
      <c r="B391" s="54">
        <v>51059</v>
      </c>
      <c r="C391" s="54" t="s">
        <v>10</v>
      </c>
      <c r="D391" s="53">
        <v>3.0527000000000002</v>
      </c>
      <c r="E391" s="53">
        <f>SUMIFS('Ratios_MARAMA-VA'!T:T, 'Ratios_MARAMA-VA'!AA:AA, V391)</f>
        <v>0</v>
      </c>
      <c r="F391" s="53">
        <f>SUMIFS('Ratios_MARAMA-VA'!J:J, 'Ratios_MARAMA-VA'!AA:AA, V391)</f>
        <v>0</v>
      </c>
      <c r="G391" s="53" t="s">
        <v>963</v>
      </c>
      <c r="H391" s="53" t="s">
        <v>963</v>
      </c>
      <c r="I391" s="53">
        <v>3.2189556688463798</v>
      </c>
      <c r="J391" s="53" t="s">
        <v>964</v>
      </c>
      <c r="K391" s="53">
        <v>3.2757822269611001</v>
      </c>
      <c r="L391" s="53" t="s">
        <v>964</v>
      </c>
      <c r="M391" s="43" t="s">
        <v>211</v>
      </c>
      <c r="N391" s="43" t="s">
        <v>212</v>
      </c>
      <c r="O391" s="43" t="s">
        <v>199</v>
      </c>
      <c r="P391" s="43" t="s">
        <v>200</v>
      </c>
      <c r="Q391" s="43" t="s">
        <v>213</v>
      </c>
      <c r="R391" s="43" t="s">
        <v>202</v>
      </c>
      <c r="S391" s="43" t="s">
        <v>932</v>
      </c>
      <c r="V391" s="42" t="s">
        <v>3336</v>
      </c>
      <c r="W391"/>
    </row>
    <row r="392" spans="1:23" s="39" customFormat="1" x14ac:dyDescent="0.35">
      <c r="A392" s="43" t="s">
        <v>811</v>
      </c>
      <c r="B392" s="54">
        <v>51059</v>
      </c>
      <c r="C392" s="54" t="s">
        <v>12</v>
      </c>
      <c r="D392" s="53">
        <v>0.16789850000000001</v>
      </c>
      <c r="E392" s="53">
        <f>SUMIFS('Ratios_MARAMA-VA'!T:T, 'Ratios_MARAMA-VA'!AA:AA, V392)</f>
        <v>0</v>
      </c>
      <c r="F392" s="53">
        <f>SUMIFS('Ratios_MARAMA-VA'!J:J, 'Ratios_MARAMA-VA'!AA:AA, V392)</f>
        <v>0</v>
      </c>
      <c r="G392" s="53" t="s">
        <v>963</v>
      </c>
      <c r="H392" s="53" t="s">
        <v>963</v>
      </c>
      <c r="I392" s="53">
        <v>0.17704256178655101</v>
      </c>
      <c r="J392" s="53" t="s">
        <v>964</v>
      </c>
      <c r="K392" s="53">
        <v>0.18016802248286001</v>
      </c>
      <c r="L392" s="53" t="s">
        <v>964</v>
      </c>
      <c r="M392" s="43" t="s">
        <v>211</v>
      </c>
      <c r="N392" s="43" t="s">
        <v>212</v>
      </c>
      <c r="O392" s="43" t="s">
        <v>199</v>
      </c>
      <c r="P392" s="43" t="s">
        <v>200</v>
      </c>
      <c r="Q392" s="43" t="s">
        <v>213</v>
      </c>
      <c r="R392" s="43" t="s">
        <v>202</v>
      </c>
      <c r="S392" s="43" t="s">
        <v>932</v>
      </c>
      <c r="V392" s="42" t="s">
        <v>3343</v>
      </c>
      <c r="W392"/>
    </row>
    <row r="393" spans="1:23" s="39" customFormat="1" x14ac:dyDescent="0.35">
      <c r="A393" s="43" t="s">
        <v>811</v>
      </c>
      <c r="B393" s="54">
        <v>51107</v>
      </c>
      <c r="C393" s="54" t="s">
        <v>10</v>
      </c>
      <c r="D393" s="53">
        <v>0.35949999999999999</v>
      </c>
      <c r="E393" s="53">
        <f>SUMIFS('Ratios_MARAMA-VA'!T:T, 'Ratios_MARAMA-VA'!AA:AA, V393)</f>
        <v>0</v>
      </c>
      <c r="F393" s="53">
        <f>SUMIFS('Ratios_MARAMA-VA'!J:J, 'Ratios_MARAMA-VA'!AA:AA, V393)</f>
        <v>0</v>
      </c>
      <c r="G393" s="53" t="s">
        <v>963</v>
      </c>
      <c r="H393" s="53" t="s">
        <v>963</v>
      </c>
      <c r="I393" s="53">
        <v>0.37200018852049999</v>
      </c>
      <c r="J393" s="53" t="s">
        <v>964</v>
      </c>
      <c r="K393" s="53">
        <v>0.39863695959099998</v>
      </c>
      <c r="L393" s="53" t="s">
        <v>964</v>
      </c>
      <c r="M393" s="43" t="s">
        <v>211</v>
      </c>
      <c r="N393" s="43" t="s">
        <v>212</v>
      </c>
      <c r="O393" s="43" t="s">
        <v>199</v>
      </c>
      <c r="P393" s="43" t="s">
        <v>200</v>
      </c>
      <c r="Q393" s="43" t="s">
        <v>213</v>
      </c>
      <c r="R393" s="43" t="s">
        <v>202</v>
      </c>
      <c r="S393" s="43" t="s">
        <v>932</v>
      </c>
      <c r="V393" s="42" t="s">
        <v>3337</v>
      </c>
      <c r="W393"/>
    </row>
    <row r="394" spans="1:23" s="39" customFormat="1" x14ac:dyDescent="0.35">
      <c r="A394" s="43" t="s">
        <v>811</v>
      </c>
      <c r="B394" s="54">
        <v>51107</v>
      </c>
      <c r="C394" s="54" t="s">
        <v>12</v>
      </c>
      <c r="D394" s="53">
        <v>1.9772499999999998E-2</v>
      </c>
      <c r="E394" s="53">
        <f>SUMIFS('Ratios_MARAMA-VA'!T:T, 'Ratios_MARAMA-VA'!AA:AA, V394)</f>
        <v>0</v>
      </c>
      <c r="F394" s="53">
        <f>SUMIFS('Ratios_MARAMA-VA'!J:J, 'Ratios_MARAMA-VA'!AA:AA, V394)</f>
        <v>0</v>
      </c>
      <c r="G394" s="53" t="s">
        <v>963</v>
      </c>
      <c r="H394" s="53" t="s">
        <v>963</v>
      </c>
      <c r="I394" s="53">
        <v>2.04600103686274E-2</v>
      </c>
      <c r="J394" s="53" t="s">
        <v>964</v>
      </c>
      <c r="K394" s="53">
        <v>2.1925032777504998E-2</v>
      </c>
      <c r="L394" s="53" t="s">
        <v>964</v>
      </c>
      <c r="M394" s="43" t="s">
        <v>211</v>
      </c>
      <c r="N394" s="43" t="s">
        <v>212</v>
      </c>
      <c r="O394" s="43" t="s">
        <v>199</v>
      </c>
      <c r="P394" s="43" t="s">
        <v>200</v>
      </c>
      <c r="Q394" s="43" t="s">
        <v>213</v>
      </c>
      <c r="R394" s="43" t="s">
        <v>202</v>
      </c>
      <c r="S394" s="43" t="s">
        <v>932</v>
      </c>
      <c r="V394" s="42" t="s">
        <v>3344</v>
      </c>
      <c r="W394"/>
    </row>
    <row r="395" spans="1:23" s="39" customFormat="1" x14ac:dyDescent="0.35">
      <c r="A395" s="43" t="s">
        <v>9</v>
      </c>
      <c r="B395" s="54">
        <v>11001</v>
      </c>
      <c r="C395" s="54" t="s">
        <v>10</v>
      </c>
      <c r="D395" s="53">
        <v>11.762683000000001</v>
      </c>
      <c r="E395" s="53">
        <f>SUMIFS('Ratios_MARAMA-VA'!T:T, 'Ratios_MARAMA-VA'!AA:AA, V395)</f>
        <v>0</v>
      </c>
      <c r="F395" s="53">
        <f>SUMIFS('Ratios_MARAMA-VA'!J:J, 'Ratios_MARAMA-VA'!AA:AA, V395)</f>
        <v>0</v>
      </c>
      <c r="G395" s="53" t="s">
        <v>963</v>
      </c>
      <c r="H395" s="53" t="s">
        <v>963</v>
      </c>
      <c r="I395" s="53">
        <v>12.407211215097</v>
      </c>
      <c r="J395" s="53" t="s">
        <v>964</v>
      </c>
      <c r="K395" s="53">
        <v>12.59568599092</v>
      </c>
      <c r="L395" s="53" t="s">
        <v>964</v>
      </c>
      <c r="M395" s="43" t="s">
        <v>217</v>
      </c>
      <c r="N395" s="43" t="s">
        <v>208</v>
      </c>
      <c r="O395" s="43" t="s">
        <v>199</v>
      </c>
      <c r="P395" s="43" t="s">
        <v>200</v>
      </c>
      <c r="Q395" s="43" t="s">
        <v>218</v>
      </c>
      <c r="R395" s="43" t="s">
        <v>219</v>
      </c>
      <c r="S395" s="43" t="s">
        <v>932</v>
      </c>
      <c r="V395" s="42" t="s">
        <v>3345</v>
      </c>
      <c r="W395"/>
    </row>
    <row r="396" spans="1:23" s="39" customFormat="1" x14ac:dyDescent="0.35">
      <c r="A396" s="43" t="s">
        <v>9</v>
      </c>
      <c r="B396" s="54">
        <v>11001</v>
      </c>
      <c r="C396" s="54" t="s">
        <v>12</v>
      </c>
      <c r="D396" s="53">
        <v>3.527806</v>
      </c>
      <c r="E396" s="53">
        <f>SUMIFS('Ratios_MARAMA-VA'!T:T, 'Ratios_MARAMA-VA'!AA:AA, V396)</f>
        <v>0</v>
      </c>
      <c r="F396" s="53">
        <f>SUMIFS('Ratios_MARAMA-VA'!J:J, 'Ratios_MARAMA-VA'!AA:AA, V396)</f>
        <v>0</v>
      </c>
      <c r="G396" s="53" t="s">
        <v>963</v>
      </c>
      <c r="H396" s="53" t="s">
        <v>963</v>
      </c>
      <c r="I396" s="53">
        <v>3.7211097304829699</v>
      </c>
      <c r="J396" s="53" t="s">
        <v>964</v>
      </c>
      <c r="K396" s="53">
        <v>3.7776361577442299</v>
      </c>
      <c r="L396" s="53" t="s">
        <v>964</v>
      </c>
      <c r="M396" s="43" t="s">
        <v>217</v>
      </c>
      <c r="N396" s="43" t="s">
        <v>208</v>
      </c>
      <c r="O396" s="43" t="s">
        <v>199</v>
      </c>
      <c r="P396" s="43" t="s">
        <v>200</v>
      </c>
      <c r="Q396" s="43" t="s">
        <v>218</v>
      </c>
      <c r="R396" s="43" t="s">
        <v>219</v>
      </c>
      <c r="S396" s="43" t="s">
        <v>932</v>
      </c>
      <c r="V396" s="42" t="s">
        <v>3346</v>
      </c>
      <c r="W396"/>
    </row>
    <row r="397" spans="1:23" s="39" customFormat="1" x14ac:dyDescent="0.35">
      <c r="A397" s="43" t="s">
        <v>497</v>
      </c>
      <c r="B397" s="54">
        <v>24031</v>
      </c>
      <c r="C397" s="54" t="s">
        <v>10</v>
      </c>
      <c r="D397" s="53">
        <v>1.0110500000000001E-3</v>
      </c>
      <c r="E397" s="53">
        <f>SUMIFS('Ratios_MARAMA-VA'!T:T, 'Ratios_MARAMA-VA'!AA:AA, V397)</f>
        <v>0</v>
      </c>
      <c r="F397" s="53">
        <f>SUMIFS('Ratios_MARAMA-VA'!J:J, 'Ratios_MARAMA-VA'!AA:AA, V397)</f>
        <v>0</v>
      </c>
      <c r="G397" s="53" t="s">
        <v>963</v>
      </c>
      <c r="H397" s="53" t="s">
        <v>963</v>
      </c>
      <c r="I397" s="53">
        <v>1.0664497971273001E-3</v>
      </c>
      <c r="J397" s="53" t="s">
        <v>964</v>
      </c>
      <c r="K397" s="53">
        <v>1.0826499635431001E-3</v>
      </c>
      <c r="L397" s="53" t="s">
        <v>964</v>
      </c>
      <c r="M397" s="43" t="s">
        <v>598</v>
      </c>
      <c r="N397" s="43" t="s">
        <v>208</v>
      </c>
      <c r="O397" s="43" t="s">
        <v>199</v>
      </c>
      <c r="P397" s="43" t="s">
        <v>200</v>
      </c>
      <c r="Q397" s="43" t="s">
        <v>218</v>
      </c>
      <c r="R397" s="43" t="s">
        <v>123</v>
      </c>
      <c r="S397" s="43" t="s">
        <v>932</v>
      </c>
      <c r="V397" s="42" t="s">
        <v>3347</v>
      </c>
      <c r="W397"/>
    </row>
    <row r="398" spans="1:23" s="39" customFormat="1" x14ac:dyDescent="0.35">
      <c r="A398" s="43" t="s">
        <v>497</v>
      </c>
      <c r="B398" s="54">
        <v>24033</v>
      </c>
      <c r="C398" s="54" t="s">
        <v>10</v>
      </c>
      <c r="D398" s="53">
        <v>4.7888500000000001</v>
      </c>
      <c r="E398" s="53">
        <f>SUMIFS('Ratios_MARAMA-VA'!T:T, 'Ratios_MARAMA-VA'!AA:AA, V398)</f>
        <v>0</v>
      </c>
      <c r="F398" s="53">
        <f>SUMIFS('Ratios_MARAMA-VA'!J:J, 'Ratios_MARAMA-VA'!AA:AA, V398)</f>
        <v>0</v>
      </c>
      <c r="G398" s="53" t="s">
        <v>963</v>
      </c>
      <c r="H398" s="53" t="s">
        <v>963</v>
      </c>
      <c r="I398" s="53">
        <v>4.7888500000000001</v>
      </c>
      <c r="J398" s="53" t="s">
        <v>964</v>
      </c>
      <c r="K398" s="53">
        <v>4.7888500000000001</v>
      </c>
      <c r="L398" s="53" t="s">
        <v>964</v>
      </c>
      <c r="M398" s="43" t="s">
        <v>609</v>
      </c>
      <c r="N398" s="43" t="s">
        <v>208</v>
      </c>
      <c r="O398" s="43" t="s">
        <v>199</v>
      </c>
      <c r="P398" s="43" t="s">
        <v>200</v>
      </c>
      <c r="Q398" s="43" t="s">
        <v>610</v>
      </c>
      <c r="R398" s="43" t="s">
        <v>610</v>
      </c>
      <c r="S398" s="43" t="s">
        <v>932</v>
      </c>
      <c r="V398" s="42" t="s">
        <v>3348</v>
      </c>
      <c r="W398"/>
    </row>
    <row r="399" spans="1:23" s="39" customFormat="1" x14ac:dyDescent="0.35">
      <c r="A399" s="43" t="s">
        <v>497</v>
      </c>
      <c r="B399" s="54">
        <v>24033</v>
      </c>
      <c r="C399" s="54" t="s">
        <v>12</v>
      </c>
      <c r="D399" s="53">
        <v>0.63427</v>
      </c>
      <c r="E399" s="53">
        <f>SUMIFS('Ratios_MARAMA-VA'!T:T, 'Ratios_MARAMA-VA'!AA:AA, V399)</f>
        <v>0</v>
      </c>
      <c r="F399" s="53">
        <f>SUMIFS('Ratios_MARAMA-VA'!J:J, 'Ratios_MARAMA-VA'!AA:AA, V399)</f>
        <v>0</v>
      </c>
      <c r="G399" s="53" t="s">
        <v>963</v>
      </c>
      <c r="H399" s="53" t="s">
        <v>963</v>
      </c>
      <c r="I399" s="53">
        <v>0.63427</v>
      </c>
      <c r="J399" s="53" t="s">
        <v>964</v>
      </c>
      <c r="K399" s="53">
        <v>0.63427</v>
      </c>
      <c r="L399" s="53" t="s">
        <v>964</v>
      </c>
      <c r="M399" s="43" t="s">
        <v>609</v>
      </c>
      <c r="N399" s="43" t="s">
        <v>208</v>
      </c>
      <c r="O399" s="43" t="s">
        <v>199</v>
      </c>
      <c r="P399" s="43" t="s">
        <v>200</v>
      </c>
      <c r="Q399" s="43" t="s">
        <v>610</v>
      </c>
      <c r="R399" s="43" t="s">
        <v>610</v>
      </c>
      <c r="S399" s="43" t="s">
        <v>932</v>
      </c>
      <c r="V399" s="42" t="s">
        <v>3349</v>
      </c>
      <c r="W399"/>
    </row>
    <row r="400" spans="1:23" s="39" customFormat="1" x14ac:dyDescent="0.35">
      <c r="A400" s="43" t="s">
        <v>9</v>
      </c>
      <c r="B400" s="54">
        <v>11001</v>
      </c>
      <c r="C400" s="54" t="s">
        <v>10</v>
      </c>
      <c r="D400" s="53">
        <v>0.97527299999999995</v>
      </c>
      <c r="E400" s="53">
        <f>SUMIFS('Ratios_MARAMA-VA'!T:T, 'Ratios_MARAMA-VA'!AA:AA, V400)</f>
        <v>0</v>
      </c>
      <c r="F400" s="53">
        <f>SUMIFS('Ratios_MARAMA-VA'!J:J, 'Ratios_MARAMA-VA'!AA:AA, V400)</f>
        <v>0</v>
      </c>
      <c r="G400" s="53" t="s">
        <v>963</v>
      </c>
      <c r="H400" s="53" t="s">
        <v>963</v>
      </c>
      <c r="I400" s="53">
        <v>1.18983306</v>
      </c>
      <c r="J400" s="53" t="s">
        <v>964</v>
      </c>
      <c r="K400" s="53">
        <v>1.33612401</v>
      </c>
      <c r="L400" s="53" t="s">
        <v>964</v>
      </c>
      <c r="M400" s="43" t="s">
        <v>207</v>
      </c>
      <c r="N400" s="43" t="s">
        <v>208</v>
      </c>
      <c r="O400" s="43" t="s">
        <v>199</v>
      </c>
      <c r="P400" s="43" t="s">
        <v>200</v>
      </c>
      <c r="Q400" s="43" t="s">
        <v>209</v>
      </c>
      <c r="R400" s="43" t="s">
        <v>210</v>
      </c>
      <c r="S400" s="43" t="s">
        <v>932</v>
      </c>
      <c r="V400" s="42" t="s">
        <v>3350</v>
      </c>
      <c r="W400"/>
    </row>
    <row r="401" spans="1:23" s="39" customFormat="1" x14ac:dyDescent="0.35">
      <c r="A401" s="43" t="s">
        <v>9</v>
      </c>
      <c r="B401" s="54">
        <v>11001</v>
      </c>
      <c r="C401" s="54" t="s">
        <v>12</v>
      </c>
      <c r="D401" s="53">
        <v>7.5021000000000004E-2</v>
      </c>
      <c r="E401" s="53">
        <f>SUMIFS('Ratios_MARAMA-VA'!T:T, 'Ratios_MARAMA-VA'!AA:AA, V401)</f>
        <v>0</v>
      </c>
      <c r="F401" s="53">
        <f>SUMIFS('Ratios_MARAMA-VA'!J:J, 'Ratios_MARAMA-VA'!AA:AA, V401)</f>
        <v>0</v>
      </c>
      <c r="G401" s="53" t="s">
        <v>963</v>
      </c>
      <c r="H401" s="53" t="s">
        <v>963</v>
      </c>
      <c r="I401" s="53">
        <v>9.1525619999999905E-2</v>
      </c>
      <c r="J401" s="53" t="s">
        <v>964</v>
      </c>
      <c r="K401" s="53">
        <v>0.10277877000000001</v>
      </c>
      <c r="L401" s="53" t="s">
        <v>964</v>
      </c>
      <c r="M401" s="43" t="s">
        <v>207</v>
      </c>
      <c r="N401" s="43" t="s">
        <v>208</v>
      </c>
      <c r="O401" s="43" t="s">
        <v>199</v>
      </c>
      <c r="P401" s="43" t="s">
        <v>200</v>
      </c>
      <c r="Q401" s="43" t="s">
        <v>209</v>
      </c>
      <c r="R401" s="43" t="s">
        <v>210</v>
      </c>
      <c r="S401" s="43" t="s">
        <v>932</v>
      </c>
      <c r="V401" s="42" t="s">
        <v>3354</v>
      </c>
      <c r="W401"/>
    </row>
    <row r="402" spans="1:23" s="39" customFormat="1" x14ac:dyDescent="0.35">
      <c r="A402" s="43" t="s">
        <v>497</v>
      </c>
      <c r="B402" s="54">
        <v>24017</v>
      </c>
      <c r="C402" s="54" t="s">
        <v>10</v>
      </c>
      <c r="D402" s="53">
        <v>0.1104</v>
      </c>
      <c r="E402" s="53">
        <f>SUMIFS('Ratios_MARAMA-VA'!T:T, 'Ratios_MARAMA-VA'!AA:AA, V402)</f>
        <v>0</v>
      </c>
      <c r="F402" s="53">
        <f>SUMIFS('Ratios_MARAMA-VA'!J:J, 'Ratios_MARAMA-VA'!AA:AA, V402)</f>
        <v>0</v>
      </c>
      <c r="G402" s="53" t="s">
        <v>963</v>
      </c>
      <c r="H402" s="53" t="s">
        <v>963</v>
      </c>
      <c r="I402" s="53">
        <v>0.134688</v>
      </c>
      <c r="J402" s="53" t="s">
        <v>964</v>
      </c>
      <c r="K402" s="53">
        <v>0.15124799999999999</v>
      </c>
      <c r="L402" s="53" t="s">
        <v>964</v>
      </c>
      <c r="M402" s="43" t="s">
        <v>207</v>
      </c>
      <c r="N402" s="43" t="s">
        <v>208</v>
      </c>
      <c r="O402" s="43" t="s">
        <v>199</v>
      </c>
      <c r="P402" s="43" t="s">
        <v>200</v>
      </c>
      <c r="Q402" s="43" t="s">
        <v>209</v>
      </c>
      <c r="R402" s="43" t="s">
        <v>210</v>
      </c>
      <c r="S402" s="43" t="s">
        <v>932</v>
      </c>
      <c r="V402" s="42" t="s">
        <v>3351</v>
      </c>
      <c r="W402"/>
    </row>
    <row r="403" spans="1:23" s="39" customFormat="1" x14ac:dyDescent="0.35">
      <c r="A403" s="43" t="s">
        <v>497</v>
      </c>
      <c r="B403" s="54">
        <v>24017</v>
      </c>
      <c r="C403" s="54" t="s">
        <v>12</v>
      </c>
      <c r="D403" s="53">
        <v>6.8999999999999999E-3</v>
      </c>
      <c r="E403" s="53">
        <f>SUMIFS('Ratios_MARAMA-VA'!T:T, 'Ratios_MARAMA-VA'!AA:AA, V403)</f>
        <v>0</v>
      </c>
      <c r="F403" s="53">
        <f>SUMIFS('Ratios_MARAMA-VA'!J:J, 'Ratios_MARAMA-VA'!AA:AA, V403)</f>
        <v>0</v>
      </c>
      <c r="G403" s="53" t="s">
        <v>963</v>
      </c>
      <c r="H403" s="53" t="s">
        <v>963</v>
      </c>
      <c r="I403" s="53">
        <v>8.4180000000000001E-3</v>
      </c>
      <c r="J403" s="53" t="s">
        <v>964</v>
      </c>
      <c r="K403" s="53">
        <v>9.4529999999999996E-3</v>
      </c>
      <c r="L403" s="53" t="s">
        <v>964</v>
      </c>
      <c r="M403" s="43" t="s">
        <v>207</v>
      </c>
      <c r="N403" s="43" t="s">
        <v>208</v>
      </c>
      <c r="O403" s="43" t="s">
        <v>199</v>
      </c>
      <c r="P403" s="43" t="s">
        <v>200</v>
      </c>
      <c r="Q403" s="43" t="s">
        <v>209</v>
      </c>
      <c r="R403" s="43" t="s">
        <v>210</v>
      </c>
      <c r="S403" s="43" t="s">
        <v>932</v>
      </c>
      <c r="V403" s="42" t="s">
        <v>3355</v>
      </c>
      <c r="W403"/>
    </row>
    <row r="404" spans="1:23" s="39" customFormat="1" x14ac:dyDescent="0.35">
      <c r="A404" s="43" t="s">
        <v>497</v>
      </c>
      <c r="B404" s="54">
        <v>24033</v>
      </c>
      <c r="C404" s="54" t="s">
        <v>10</v>
      </c>
      <c r="D404" s="53">
        <v>3.9949999999999999E-2</v>
      </c>
      <c r="E404" s="53">
        <f>SUMIFS('Ratios_MARAMA-VA'!T:T, 'Ratios_MARAMA-VA'!AA:AA, V404)</f>
        <v>0</v>
      </c>
      <c r="F404" s="53">
        <f>SUMIFS('Ratios_MARAMA-VA'!J:J, 'Ratios_MARAMA-VA'!AA:AA, V404)</f>
        <v>0</v>
      </c>
      <c r="G404" s="53" t="s">
        <v>963</v>
      </c>
      <c r="H404" s="53" t="s">
        <v>963</v>
      </c>
      <c r="I404" s="53">
        <v>4.8738999999999998E-2</v>
      </c>
      <c r="J404" s="53" t="s">
        <v>964</v>
      </c>
      <c r="K404" s="53">
        <v>5.4731500000000002E-2</v>
      </c>
      <c r="L404" s="53" t="s">
        <v>964</v>
      </c>
      <c r="M404" s="43" t="s">
        <v>207</v>
      </c>
      <c r="N404" s="43" t="s">
        <v>208</v>
      </c>
      <c r="O404" s="43" t="s">
        <v>199</v>
      </c>
      <c r="P404" s="43" t="s">
        <v>200</v>
      </c>
      <c r="Q404" s="43" t="s">
        <v>209</v>
      </c>
      <c r="R404" s="43" t="s">
        <v>210</v>
      </c>
      <c r="S404" s="43" t="s">
        <v>932</v>
      </c>
      <c r="V404" s="42" t="s">
        <v>3352</v>
      </c>
      <c r="W404"/>
    </row>
    <row r="405" spans="1:23" s="39" customFormat="1" x14ac:dyDescent="0.35">
      <c r="A405" s="43" t="s">
        <v>811</v>
      </c>
      <c r="B405" s="54">
        <v>51153</v>
      </c>
      <c r="C405" s="54" t="s">
        <v>10</v>
      </c>
      <c r="D405" s="53">
        <v>0.19415499999999999</v>
      </c>
      <c r="E405" s="53">
        <f>SUMIFS('Ratios_MARAMA-VA'!T:T, 'Ratios_MARAMA-VA'!AA:AA, V405)</f>
        <v>0</v>
      </c>
      <c r="F405" s="53">
        <f>SUMIFS('Ratios_MARAMA-VA'!J:J, 'Ratios_MARAMA-VA'!AA:AA, V405)</f>
        <v>0</v>
      </c>
      <c r="G405" s="53" t="s">
        <v>963</v>
      </c>
      <c r="H405" s="53" t="s">
        <v>963</v>
      </c>
      <c r="I405" s="53">
        <v>0.2368691</v>
      </c>
      <c r="J405" s="53" t="s">
        <v>964</v>
      </c>
      <c r="K405" s="53">
        <v>0.26599234999999999</v>
      </c>
      <c r="L405" s="53" t="s">
        <v>964</v>
      </c>
      <c r="M405" s="43" t="s">
        <v>207</v>
      </c>
      <c r="N405" s="43" t="s">
        <v>208</v>
      </c>
      <c r="O405" s="43" t="s">
        <v>199</v>
      </c>
      <c r="P405" s="43" t="s">
        <v>200</v>
      </c>
      <c r="Q405" s="43" t="s">
        <v>209</v>
      </c>
      <c r="R405" s="43" t="s">
        <v>210</v>
      </c>
      <c r="S405" s="43" t="s">
        <v>932</v>
      </c>
      <c r="V405" s="42" t="s">
        <v>3353</v>
      </c>
      <c r="W405"/>
    </row>
    <row r="406" spans="1:23" s="39" customFormat="1" x14ac:dyDescent="0.35">
      <c r="A406" s="43" t="s">
        <v>9</v>
      </c>
      <c r="B406" s="54">
        <v>11001</v>
      </c>
      <c r="C406" s="54" t="s">
        <v>10</v>
      </c>
      <c r="D406" s="53">
        <v>0.13972899999999999</v>
      </c>
      <c r="E406" s="53">
        <f>SUMIFS('Ratios_MARAMA-VA'!T:T, 'Ratios_MARAMA-VA'!AA:AA, V406)</f>
        <v>0</v>
      </c>
      <c r="F406" s="53">
        <f>SUMIFS('Ratios_MARAMA-VA'!J:J, 'Ratios_MARAMA-VA'!AA:AA, V406)</f>
        <v>0</v>
      </c>
      <c r="G406" s="53" t="s">
        <v>963</v>
      </c>
      <c r="H406" s="53" t="s">
        <v>963</v>
      </c>
      <c r="I406" s="53">
        <v>0.15296635920398599</v>
      </c>
      <c r="J406" s="53" t="s">
        <v>964</v>
      </c>
      <c r="K406" s="53">
        <v>0.15803153160540501</v>
      </c>
      <c r="L406" s="53" t="s">
        <v>964</v>
      </c>
      <c r="M406" s="43" t="s">
        <v>231</v>
      </c>
      <c r="N406" s="43" t="s">
        <v>225</v>
      </c>
      <c r="O406" s="43" t="s">
        <v>199</v>
      </c>
      <c r="P406" s="43" t="s">
        <v>229</v>
      </c>
      <c r="Q406" s="43" t="s">
        <v>232</v>
      </c>
      <c r="R406" s="43" t="s">
        <v>213</v>
      </c>
      <c r="S406" s="43" t="s">
        <v>932</v>
      </c>
      <c r="V406" s="42" t="s">
        <v>3356</v>
      </c>
      <c r="W406"/>
    </row>
    <row r="407" spans="1:23" s="39" customFormat="1" x14ac:dyDescent="0.35">
      <c r="A407" s="43" t="s">
        <v>9</v>
      </c>
      <c r="B407" s="54">
        <v>11001</v>
      </c>
      <c r="C407" s="54" t="s">
        <v>12</v>
      </c>
      <c r="D407" s="53">
        <v>7.7029999999999998E-3</v>
      </c>
      <c r="E407" s="53">
        <f>SUMIFS('Ratios_MARAMA-VA'!T:T, 'Ratios_MARAMA-VA'!AA:AA, V407)</f>
        <v>0</v>
      </c>
      <c r="F407" s="53">
        <f>SUMIFS('Ratios_MARAMA-VA'!J:J, 'Ratios_MARAMA-VA'!AA:AA, V407)</f>
        <v>0</v>
      </c>
      <c r="G407" s="53" t="s">
        <v>963</v>
      </c>
      <c r="H407" s="53" t="s">
        <v>963</v>
      </c>
      <c r="I407" s="53">
        <v>8.4327510033586003E-3</v>
      </c>
      <c r="J407" s="53" t="s">
        <v>964</v>
      </c>
      <c r="K407" s="53">
        <v>8.7119845411933999E-3</v>
      </c>
      <c r="L407" s="53" t="s">
        <v>964</v>
      </c>
      <c r="M407" s="43" t="s">
        <v>231</v>
      </c>
      <c r="N407" s="43" t="s">
        <v>225</v>
      </c>
      <c r="O407" s="43" t="s">
        <v>199</v>
      </c>
      <c r="P407" s="43" t="s">
        <v>229</v>
      </c>
      <c r="Q407" s="43" t="s">
        <v>232</v>
      </c>
      <c r="R407" s="43" t="s">
        <v>213</v>
      </c>
      <c r="S407" s="43" t="s">
        <v>932</v>
      </c>
      <c r="V407" s="42" t="s">
        <v>3358</v>
      </c>
      <c r="W407"/>
    </row>
    <row r="408" spans="1:23" s="39" customFormat="1" x14ac:dyDescent="0.35">
      <c r="A408" s="43" t="s">
        <v>497</v>
      </c>
      <c r="B408" s="54">
        <v>24009</v>
      </c>
      <c r="C408" s="54" t="s">
        <v>10</v>
      </c>
      <c r="D408" s="53">
        <v>23.34742</v>
      </c>
      <c r="E408" s="53">
        <f>SUMIFS('Ratios_MARAMA-VA'!T:T, 'Ratios_MARAMA-VA'!AA:AA, V408)</f>
        <v>0</v>
      </c>
      <c r="F408" s="53">
        <f>SUMIFS('Ratios_MARAMA-VA'!J:J, 'Ratios_MARAMA-VA'!AA:AA, V408)</f>
        <v>0</v>
      </c>
      <c r="G408" s="53" t="s">
        <v>963</v>
      </c>
      <c r="H408" s="53" t="s">
        <v>963</v>
      </c>
      <c r="I408" s="53">
        <v>0.11084467369768</v>
      </c>
      <c r="J408" s="53" t="s">
        <v>964</v>
      </c>
      <c r="K408" s="53">
        <v>0.11878161644335999</v>
      </c>
      <c r="L408" s="53" t="s">
        <v>964</v>
      </c>
      <c r="M408" s="43" t="s">
        <v>231</v>
      </c>
      <c r="N408" s="43" t="s">
        <v>225</v>
      </c>
      <c r="O408" s="43" t="s">
        <v>199</v>
      </c>
      <c r="P408" s="43" t="s">
        <v>229</v>
      </c>
      <c r="Q408" s="43" t="s">
        <v>232</v>
      </c>
      <c r="R408" s="43" t="s">
        <v>213</v>
      </c>
      <c r="S408" s="43" t="s">
        <v>932</v>
      </c>
      <c r="V408" s="42" t="s">
        <v>3357</v>
      </c>
      <c r="W408"/>
    </row>
    <row r="409" spans="1:23" s="39" customFormat="1" x14ac:dyDescent="0.35">
      <c r="A409" s="43" t="s">
        <v>497</v>
      </c>
      <c r="B409" s="54">
        <v>24009</v>
      </c>
      <c r="C409" s="54" t="s">
        <v>12</v>
      </c>
      <c r="D409" s="53">
        <v>2.3191449999999998</v>
      </c>
      <c r="E409" s="53">
        <f>SUMIFS('Ratios_MARAMA-VA'!T:T, 'Ratios_MARAMA-VA'!AA:AA, V409)</f>
        <v>0</v>
      </c>
      <c r="F409" s="53">
        <f>SUMIFS('Ratios_MARAMA-VA'!J:J, 'Ratios_MARAMA-VA'!AA:AA, V409)</f>
        <v>0</v>
      </c>
      <c r="G409" s="53" t="s">
        <v>963</v>
      </c>
      <c r="H409" s="53" t="s">
        <v>963</v>
      </c>
      <c r="I409" s="53">
        <v>9.7527170425748995E-3</v>
      </c>
      <c r="J409" s="53" t="s">
        <v>964</v>
      </c>
      <c r="K409" s="53">
        <v>1.0451052417649801E-2</v>
      </c>
      <c r="L409" s="53" t="s">
        <v>964</v>
      </c>
      <c r="M409" s="43" t="s">
        <v>231</v>
      </c>
      <c r="N409" s="43" t="s">
        <v>225</v>
      </c>
      <c r="O409" s="43" t="s">
        <v>199</v>
      </c>
      <c r="P409" s="43" t="s">
        <v>229</v>
      </c>
      <c r="Q409" s="43" t="s">
        <v>232</v>
      </c>
      <c r="R409" s="43" t="s">
        <v>213</v>
      </c>
      <c r="S409" s="43" t="s">
        <v>932</v>
      </c>
      <c r="V409" s="42" t="s">
        <v>3359</v>
      </c>
      <c r="W409"/>
    </row>
    <row r="410" spans="1:23" s="39" customFormat="1" x14ac:dyDescent="0.35">
      <c r="A410" s="43" t="s">
        <v>9</v>
      </c>
      <c r="B410" s="54">
        <v>11001</v>
      </c>
      <c r="C410" s="54" t="s">
        <v>10</v>
      </c>
      <c r="D410" s="53">
        <v>0.14907699999999999</v>
      </c>
      <c r="E410" s="53">
        <f>SUMIFS('Ratios_MARAMA-VA'!T:T, 'Ratios_MARAMA-VA'!AA:AA, V410)</f>
        <v>0</v>
      </c>
      <c r="F410" s="53">
        <f>SUMIFS('Ratios_MARAMA-VA'!J:J, 'Ratios_MARAMA-VA'!AA:AA, V410)</f>
        <v>0</v>
      </c>
      <c r="G410" s="53" t="s">
        <v>963</v>
      </c>
      <c r="H410" s="53" t="s">
        <v>963</v>
      </c>
      <c r="I410" s="53">
        <v>0.15548436407489699</v>
      </c>
      <c r="J410" s="53" t="s">
        <v>964</v>
      </c>
      <c r="K410" s="53">
        <v>0.156904058290705</v>
      </c>
      <c r="L410" s="53" t="s">
        <v>964</v>
      </c>
      <c r="M410" s="43" t="s">
        <v>228</v>
      </c>
      <c r="N410" s="43" t="s">
        <v>212</v>
      </c>
      <c r="O410" s="43" t="s">
        <v>199</v>
      </c>
      <c r="P410" s="43" t="s">
        <v>229</v>
      </c>
      <c r="Q410" s="43" t="s">
        <v>230</v>
      </c>
      <c r="R410" s="43" t="s">
        <v>213</v>
      </c>
      <c r="S410" s="43" t="s">
        <v>932</v>
      </c>
      <c r="V410" s="42" t="s">
        <v>3360</v>
      </c>
      <c r="W410"/>
    </row>
    <row r="411" spans="1:23" s="39" customFormat="1" x14ac:dyDescent="0.35">
      <c r="A411" s="43" t="s">
        <v>9</v>
      </c>
      <c r="B411" s="54">
        <v>11001</v>
      </c>
      <c r="C411" s="54" t="s">
        <v>12</v>
      </c>
      <c r="D411" s="53">
        <v>8.5260000000000006E-3</v>
      </c>
      <c r="E411" s="53">
        <f>SUMIFS('Ratios_MARAMA-VA'!T:T, 'Ratios_MARAMA-VA'!AA:AA, V411)</f>
        <v>0</v>
      </c>
      <c r="F411" s="53">
        <f>SUMIFS('Ratios_MARAMA-VA'!J:J, 'Ratios_MARAMA-VA'!AA:AA, V411)</f>
        <v>0</v>
      </c>
      <c r="G411" s="53" t="s">
        <v>963</v>
      </c>
      <c r="H411" s="53" t="s">
        <v>963</v>
      </c>
      <c r="I411" s="53">
        <v>8.8924494596915003E-3</v>
      </c>
      <c r="J411" s="53" t="s">
        <v>964</v>
      </c>
      <c r="K411" s="53">
        <v>8.9736444990604E-3</v>
      </c>
      <c r="L411" s="53" t="s">
        <v>964</v>
      </c>
      <c r="M411" s="43" t="s">
        <v>228</v>
      </c>
      <c r="N411" s="43" t="s">
        <v>212</v>
      </c>
      <c r="O411" s="43" t="s">
        <v>199</v>
      </c>
      <c r="P411" s="43" t="s">
        <v>229</v>
      </c>
      <c r="Q411" s="43" t="s">
        <v>230</v>
      </c>
      <c r="R411" s="43" t="s">
        <v>213</v>
      </c>
      <c r="S411" s="43" t="s">
        <v>932</v>
      </c>
      <c r="V411" s="42" t="s">
        <v>3362</v>
      </c>
      <c r="W411"/>
    </row>
    <row r="412" spans="1:23" s="39" customFormat="1" x14ac:dyDescent="0.35">
      <c r="A412" s="43" t="s">
        <v>497</v>
      </c>
      <c r="B412" s="54">
        <v>24009</v>
      </c>
      <c r="C412" s="54" t="s">
        <v>10</v>
      </c>
      <c r="D412" s="53">
        <v>6.6299999999999996E-3</v>
      </c>
      <c r="E412" s="53">
        <f>SUMIFS('Ratios_MARAMA-VA'!T:T, 'Ratios_MARAMA-VA'!AA:AA, V412)</f>
        <v>0</v>
      </c>
      <c r="F412" s="53">
        <f>SUMIFS('Ratios_MARAMA-VA'!J:J, 'Ratios_MARAMA-VA'!AA:AA, V412)</f>
        <v>0</v>
      </c>
      <c r="G412" s="53" t="s">
        <v>963</v>
      </c>
      <c r="H412" s="53" t="s">
        <v>963</v>
      </c>
      <c r="I412" s="53">
        <v>6.8605319885699997E-3</v>
      </c>
      <c r="J412" s="53" t="s">
        <v>964</v>
      </c>
      <c r="K412" s="53">
        <v>7.3517748041398998E-3</v>
      </c>
      <c r="L412" s="53" t="s">
        <v>964</v>
      </c>
      <c r="M412" s="43" t="s">
        <v>228</v>
      </c>
      <c r="N412" s="43" t="s">
        <v>212</v>
      </c>
      <c r="O412" s="43" t="s">
        <v>199</v>
      </c>
      <c r="P412" s="43" t="s">
        <v>229</v>
      </c>
      <c r="Q412" s="43" t="s">
        <v>230</v>
      </c>
      <c r="R412" s="43" t="s">
        <v>213</v>
      </c>
      <c r="S412" s="43" t="s">
        <v>932</v>
      </c>
      <c r="V412" s="42" t="s">
        <v>3361</v>
      </c>
      <c r="W412"/>
    </row>
    <row r="413" spans="1:23" s="39" customFormat="1" x14ac:dyDescent="0.35">
      <c r="A413" s="43" t="s">
        <v>497</v>
      </c>
      <c r="B413" s="54">
        <v>24009</v>
      </c>
      <c r="C413" s="54" t="s">
        <v>12</v>
      </c>
      <c r="D413" s="53">
        <v>5.6099999999999998E-4</v>
      </c>
      <c r="E413" s="53">
        <f>SUMIFS('Ratios_MARAMA-VA'!T:T, 'Ratios_MARAMA-VA'!AA:AA, V413)</f>
        <v>0</v>
      </c>
      <c r="F413" s="53">
        <f>SUMIFS('Ratios_MARAMA-VA'!J:J, 'Ratios_MARAMA-VA'!AA:AA, V413)</f>
        <v>0</v>
      </c>
      <c r="G413" s="53" t="s">
        <v>963</v>
      </c>
      <c r="H413" s="53" t="s">
        <v>963</v>
      </c>
      <c r="I413" s="53">
        <v>5.8050655287900002E-4</v>
      </c>
      <c r="J413" s="53" t="s">
        <v>964</v>
      </c>
      <c r="K413" s="53">
        <v>6.22073252658E-4</v>
      </c>
      <c r="L413" s="53" t="s">
        <v>964</v>
      </c>
      <c r="M413" s="43" t="s">
        <v>228</v>
      </c>
      <c r="N413" s="43" t="s">
        <v>212</v>
      </c>
      <c r="O413" s="43" t="s">
        <v>199</v>
      </c>
      <c r="P413" s="43" t="s">
        <v>229</v>
      </c>
      <c r="Q413" s="43" t="s">
        <v>230</v>
      </c>
      <c r="R413" s="43" t="s">
        <v>213</v>
      </c>
      <c r="S413" s="43" t="s">
        <v>932</v>
      </c>
      <c r="V413" s="42" t="s">
        <v>3363</v>
      </c>
      <c r="W413"/>
    </row>
    <row r="414" spans="1:23" s="39" customFormat="1" x14ac:dyDescent="0.35">
      <c r="A414" s="43" t="s">
        <v>497</v>
      </c>
      <c r="B414" s="54">
        <v>24009</v>
      </c>
      <c r="C414" s="54" t="s">
        <v>10</v>
      </c>
      <c r="D414" s="53">
        <v>8.3740749999999995</v>
      </c>
      <c r="E414" s="53">
        <f>SUMIFS('Ratios_MARAMA-VA'!T:T, 'Ratios_MARAMA-VA'!AA:AA, V414)</f>
        <v>0</v>
      </c>
      <c r="F414" s="53">
        <f>SUMIFS('Ratios_MARAMA-VA'!J:J, 'Ratios_MARAMA-VA'!AA:AA, V414)</f>
        <v>0</v>
      </c>
      <c r="G414" s="53" t="s">
        <v>963</v>
      </c>
      <c r="H414" s="53" t="s">
        <v>963</v>
      </c>
      <c r="I414" s="53">
        <v>7.5115691430138796</v>
      </c>
      <c r="J414" s="53" t="s">
        <v>964</v>
      </c>
      <c r="K414" s="53">
        <v>7.3250002991587397</v>
      </c>
      <c r="L414" s="53" t="s">
        <v>964</v>
      </c>
      <c r="M414" s="43" t="s">
        <v>532</v>
      </c>
      <c r="N414" s="43" t="s">
        <v>288</v>
      </c>
      <c r="O414" s="43" t="s">
        <v>281</v>
      </c>
      <c r="P414" s="43" t="s">
        <v>289</v>
      </c>
      <c r="Q414" s="43" t="s">
        <v>282</v>
      </c>
      <c r="R414" s="43" t="s">
        <v>314</v>
      </c>
      <c r="S414" s="43" t="s">
        <v>932</v>
      </c>
      <c r="V414" s="42" t="s">
        <v>3364</v>
      </c>
      <c r="W414"/>
    </row>
    <row r="415" spans="1:23" s="39" customFormat="1" x14ac:dyDescent="0.35">
      <c r="A415" s="43" t="s">
        <v>497</v>
      </c>
      <c r="B415" s="54">
        <v>24009</v>
      </c>
      <c r="C415" s="54" t="s">
        <v>12</v>
      </c>
      <c r="D415" s="53">
        <v>0.23555000000000001</v>
      </c>
      <c r="E415" s="53">
        <f>SUMIFS('Ratios_MARAMA-VA'!T:T, 'Ratios_MARAMA-VA'!AA:AA, V415)</f>
        <v>0</v>
      </c>
      <c r="F415" s="53">
        <f>SUMIFS('Ratios_MARAMA-VA'!J:J, 'Ratios_MARAMA-VA'!AA:AA, V415)</f>
        <v>0</v>
      </c>
      <c r="G415" s="53" t="s">
        <v>963</v>
      </c>
      <c r="H415" s="53" t="s">
        <v>963</v>
      </c>
      <c r="I415" s="53">
        <v>0.21128902137094699</v>
      </c>
      <c r="J415" s="53" t="s">
        <v>964</v>
      </c>
      <c r="K415" s="53">
        <v>0.20604112340370001</v>
      </c>
      <c r="L415" s="53" t="s">
        <v>964</v>
      </c>
      <c r="M415" s="43" t="s">
        <v>532</v>
      </c>
      <c r="N415" s="43" t="s">
        <v>288</v>
      </c>
      <c r="O415" s="43" t="s">
        <v>281</v>
      </c>
      <c r="P415" s="43" t="s">
        <v>289</v>
      </c>
      <c r="Q415" s="43" t="s">
        <v>282</v>
      </c>
      <c r="R415" s="43" t="s">
        <v>314</v>
      </c>
      <c r="S415" s="43" t="s">
        <v>932</v>
      </c>
      <c r="V415" s="42" t="s">
        <v>3366</v>
      </c>
      <c r="W415"/>
    </row>
    <row r="416" spans="1:23" s="39" customFormat="1" x14ac:dyDescent="0.35">
      <c r="A416" s="43" t="s">
        <v>497</v>
      </c>
      <c r="B416" s="54">
        <v>24031</v>
      </c>
      <c r="C416" s="54" t="s">
        <v>10</v>
      </c>
      <c r="D416" s="53">
        <v>1.3140000000000001E-2</v>
      </c>
      <c r="E416" s="53">
        <f>SUMIFS('Ratios_MARAMA-VA'!T:T, 'Ratios_MARAMA-VA'!AA:AA, V416)</f>
        <v>0</v>
      </c>
      <c r="F416" s="53">
        <f>SUMIFS('Ratios_MARAMA-VA'!J:J, 'Ratios_MARAMA-VA'!AA:AA, V416)</f>
        <v>0</v>
      </c>
      <c r="G416" s="53" t="s">
        <v>963</v>
      </c>
      <c r="H416" s="53" t="s">
        <v>963</v>
      </c>
      <c r="I416" s="53">
        <v>1.17866174519815E-2</v>
      </c>
      <c r="J416" s="53" t="s">
        <v>964</v>
      </c>
      <c r="K416" s="53">
        <v>1.14938669561648E-2</v>
      </c>
      <c r="L416" s="53" t="s">
        <v>964</v>
      </c>
      <c r="M416" s="43" t="s">
        <v>532</v>
      </c>
      <c r="N416" s="43" t="s">
        <v>288</v>
      </c>
      <c r="O416" s="43" t="s">
        <v>281</v>
      </c>
      <c r="P416" s="43" t="s">
        <v>289</v>
      </c>
      <c r="Q416" s="43" t="s">
        <v>282</v>
      </c>
      <c r="R416" s="43" t="s">
        <v>314</v>
      </c>
      <c r="S416" s="43" t="s">
        <v>932</v>
      </c>
      <c r="V416" s="42" t="s">
        <v>3365</v>
      </c>
      <c r="W416"/>
    </row>
    <row r="417" spans="1:23" s="39" customFormat="1" x14ac:dyDescent="0.35">
      <c r="A417" s="43" t="s">
        <v>497</v>
      </c>
      <c r="B417" s="54">
        <v>24033</v>
      </c>
      <c r="C417" s="54" t="s">
        <v>12</v>
      </c>
      <c r="D417" s="53">
        <v>7.51799999999999E-2</v>
      </c>
      <c r="E417" s="53">
        <f>SUMIFS('Ratios_MARAMA-VA'!T:T, 'Ratios_MARAMA-VA'!AA:AA, V417)</f>
        <v>0</v>
      </c>
      <c r="F417" s="53">
        <f>SUMIFS('Ratios_MARAMA-VA'!J:J, 'Ratios_MARAMA-VA'!AA:AA, V417)</f>
        <v>0</v>
      </c>
      <c r="G417" s="53" t="s">
        <v>963</v>
      </c>
      <c r="H417" s="53" t="s">
        <v>963</v>
      </c>
      <c r="I417" s="55" t="s">
        <v>14</v>
      </c>
      <c r="J417" s="53" t="s">
        <v>964</v>
      </c>
      <c r="K417" s="55" t="s">
        <v>14</v>
      </c>
      <c r="L417" s="53" t="s">
        <v>964</v>
      </c>
      <c r="M417" s="43" t="s">
        <v>532</v>
      </c>
      <c r="N417" s="43" t="s">
        <v>288</v>
      </c>
      <c r="O417" s="43" t="s">
        <v>281</v>
      </c>
      <c r="P417" s="43" t="s">
        <v>289</v>
      </c>
      <c r="Q417" s="43" t="s">
        <v>282</v>
      </c>
      <c r="R417" s="43" t="s">
        <v>314</v>
      </c>
      <c r="S417" s="43" t="s">
        <v>932</v>
      </c>
      <c r="V417" s="42" t="s">
        <v>3367</v>
      </c>
      <c r="W417"/>
    </row>
    <row r="418" spans="1:23" s="39" customFormat="1" x14ac:dyDescent="0.35">
      <c r="A418" s="43" t="s">
        <v>9</v>
      </c>
      <c r="B418" s="54">
        <v>11001</v>
      </c>
      <c r="C418" s="54" t="s">
        <v>10</v>
      </c>
      <c r="D418" s="53">
        <v>14.4651757</v>
      </c>
      <c r="E418" s="53">
        <f>SUMIFS('Ratios_MARAMA-VA'!T:T, 'Ratios_MARAMA-VA'!AA:AA, V418)</f>
        <v>0</v>
      </c>
      <c r="F418" s="53">
        <f>SUMIFS('Ratios_MARAMA-VA'!J:J, 'Ratios_MARAMA-VA'!AA:AA, V418)</f>
        <v>0</v>
      </c>
      <c r="G418" s="53" t="s">
        <v>963</v>
      </c>
      <c r="H418" s="53" t="s">
        <v>963</v>
      </c>
      <c r="I418" s="53">
        <v>12.975303831932999</v>
      </c>
      <c r="J418" s="53" t="s">
        <v>964</v>
      </c>
      <c r="K418" s="53">
        <v>12.6530292993416</v>
      </c>
      <c r="L418" s="53" t="s">
        <v>964</v>
      </c>
      <c r="M418" s="43" t="s">
        <v>287</v>
      </c>
      <c r="N418" s="43" t="s">
        <v>288</v>
      </c>
      <c r="O418" s="43" t="s">
        <v>281</v>
      </c>
      <c r="P418" s="43" t="s">
        <v>289</v>
      </c>
      <c r="Q418" s="43" t="s">
        <v>282</v>
      </c>
      <c r="R418" s="43" t="s">
        <v>283</v>
      </c>
      <c r="S418" s="43" t="s">
        <v>932</v>
      </c>
      <c r="V418" s="42" t="s">
        <v>3368</v>
      </c>
      <c r="W418"/>
    </row>
    <row r="419" spans="1:23" s="39" customFormat="1" x14ac:dyDescent="0.35">
      <c r="A419" s="43" t="s">
        <v>9</v>
      </c>
      <c r="B419" s="54">
        <v>11001</v>
      </c>
      <c r="C419" s="54" t="s">
        <v>12</v>
      </c>
      <c r="D419" s="53">
        <v>0.68940257999999999</v>
      </c>
      <c r="E419" s="53">
        <f>SUMIFS('Ratios_MARAMA-VA'!T:T, 'Ratios_MARAMA-VA'!AA:AA, V419)</f>
        <v>0</v>
      </c>
      <c r="F419" s="53">
        <f>SUMIFS('Ratios_MARAMA-VA'!J:J, 'Ratios_MARAMA-VA'!AA:AA, V419)</f>
        <v>0</v>
      </c>
      <c r="G419" s="53" t="s">
        <v>963</v>
      </c>
      <c r="H419" s="53" t="s">
        <v>963</v>
      </c>
      <c r="I419" s="53">
        <v>0.61839607921377704</v>
      </c>
      <c r="J419" s="53" t="s">
        <v>964</v>
      </c>
      <c r="K419" s="53">
        <v>0.60303664640461896</v>
      </c>
      <c r="L419" s="53" t="s">
        <v>964</v>
      </c>
      <c r="M419" s="43" t="s">
        <v>287</v>
      </c>
      <c r="N419" s="43" t="s">
        <v>288</v>
      </c>
      <c r="O419" s="43" t="s">
        <v>281</v>
      </c>
      <c r="P419" s="43" t="s">
        <v>289</v>
      </c>
      <c r="Q419" s="43" t="s">
        <v>282</v>
      </c>
      <c r="R419" s="43" t="s">
        <v>283</v>
      </c>
      <c r="S419" s="43" t="s">
        <v>932</v>
      </c>
      <c r="V419" s="42" t="s">
        <v>3378</v>
      </c>
      <c r="W419"/>
    </row>
    <row r="420" spans="1:23" s="39" customFormat="1" x14ac:dyDescent="0.35">
      <c r="A420" s="43" t="s">
        <v>497</v>
      </c>
      <c r="B420" s="54">
        <v>24009</v>
      </c>
      <c r="C420" s="54" t="s">
        <v>10</v>
      </c>
      <c r="D420" s="53">
        <v>0.2394</v>
      </c>
      <c r="E420" s="53">
        <f>SUMIFS('Ratios_MARAMA-VA'!T:T, 'Ratios_MARAMA-VA'!AA:AA, V420)</f>
        <v>0</v>
      </c>
      <c r="F420" s="53">
        <f>SUMIFS('Ratios_MARAMA-VA'!J:J, 'Ratios_MARAMA-VA'!AA:AA, V420)</f>
        <v>0</v>
      </c>
      <c r="G420" s="53" t="s">
        <v>963</v>
      </c>
      <c r="H420" s="53" t="s">
        <v>963</v>
      </c>
      <c r="I420" s="53">
        <v>0.24772418673659999</v>
      </c>
      <c r="J420" s="53" t="s">
        <v>964</v>
      </c>
      <c r="K420" s="53">
        <v>0.26546227573320003</v>
      </c>
      <c r="L420" s="53" t="s">
        <v>964</v>
      </c>
      <c r="M420" s="43" t="s">
        <v>287</v>
      </c>
      <c r="N420" s="43" t="s">
        <v>288</v>
      </c>
      <c r="O420" s="43" t="s">
        <v>281</v>
      </c>
      <c r="P420" s="43" t="s">
        <v>289</v>
      </c>
      <c r="Q420" s="43" t="s">
        <v>282</v>
      </c>
      <c r="R420" s="43" t="s">
        <v>283</v>
      </c>
      <c r="S420" s="43" t="s">
        <v>932</v>
      </c>
      <c r="V420" s="42" t="s">
        <v>3369</v>
      </c>
      <c r="W420"/>
    </row>
    <row r="421" spans="1:23" s="39" customFormat="1" x14ac:dyDescent="0.35">
      <c r="A421" s="43" t="s">
        <v>497</v>
      </c>
      <c r="B421" s="54">
        <v>24009</v>
      </c>
      <c r="C421" s="54" t="s">
        <v>12</v>
      </c>
      <c r="D421" s="53">
        <v>4.0439999999999997E-2</v>
      </c>
      <c r="E421" s="53">
        <f>SUMIFS('Ratios_MARAMA-VA'!T:T, 'Ratios_MARAMA-VA'!AA:AA, V421)</f>
        <v>0</v>
      </c>
      <c r="F421" s="53">
        <f>SUMIFS('Ratios_MARAMA-VA'!J:J, 'Ratios_MARAMA-VA'!AA:AA, V421)</f>
        <v>0</v>
      </c>
      <c r="G421" s="53" t="s">
        <v>963</v>
      </c>
      <c r="H421" s="53" t="s">
        <v>963</v>
      </c>
      <c r="I421" s="53">
        <v>4.1846140817160003E-2</v>
      </c>
      <c r="J421" s="53" t="s">
        <v>964</v>
      </c>
      <c r="K421" s="53">
        <v>4.4842499710319901E-2</v>
      </c>
      <c r="L421" s="53" t="s">
        <v>964</v>
      </c>
      <c r="M421" s="43" t="s">
        <v>287</v>
      </c>
      <c r="N421" s="43" t="s">
        <v>288</v>
      </c>
      <c r="O421" s="43" t="s">
        <v>281</v>
      </c>
      <c r="P421" s="43" t="s">
        <v>289</v>
      </c>
      <c r="Q421" s="43" t="s">
        <v>282</v>
      </c>
      <c r="R421" s="43" t="s">
        <v>283</v>
      </c>
      <c r="S421" s="43" t="s">
        <v>932</v>
      </c>
      <c r="V421" s="42" t="s">
        <v>3379</v>
      </c>
      <c r="W421"/>
    </row>
    <row r="422" spans="1:23" s="39" customFormat="1" x14ac:dyDescent="0.35">
      <c r="A422" s="43" t="s">
        <v>497</v>
      </c>
      <c r="B422" s="54">
        <v>24017</v>
      </c>
      <c r="C422" s="54" t="s">
        <v>10</v>
      </c>
      <c r="D422" s="53">
        <v>0.57869999999999999</v>
      </c>
      <c r="E422" s="53">
        <f>SUMIFS('Ratios_MARAMA-VA'!T:T, 'Ratios_MARAMA-VA'!AA:AA, V422)</f>
        <v>0</v>
      </c>
      <c r="F422" s="53">
        <f>SUMIFS('Ratios_MARAMA-VA'!J:J, 'Ratios_MARAMA-VA'!AA:AA, V422)</f>
        <v>0</v>
      </c>
      <c r="G422" s="53" t="s">
        <v>963</v>
      </c>
      <c r="H422" s="53" t="s">
        <v>963</v>
      </c>
      <c r="I422" s="53">
        <v>0.51909554942630998</v>
      </c>
      <c r="J422" s="53" t="s">
        <v>964</v>
      </c>
      <c r="K422" s="53">
        <v>0.50620249676808104</v>
      </c>
      <c r="L422" s="53" t="s">
        <v>964</v>
      </c>
      <c r="M422" s="43" t="s">
        <v>287</v>
      </c>
      <c r="N422" s="43" t="s">
        <v>288</v>
      </c>
      <c r="O422" s="43" t="s">
        <v>281</v>
      </c>
      <c r="P422" s="43" t="s">
        <v>289</v>
      </c>
      <c r="Q422" s="43" t="s">
        <v>282</v>
      </c>
      <c r="R422" s="43" t="s">
        <v>283</v>
      </c>
      <c r="S422" s="43" t="s">
        <v>932</v>
      </c>
      <c r="V422" s="42" t="s">
        <v>3370</v>
      </c>
      <c r="W422"/>
    </row>
    <row r="423" spans="1:23" s="39" customFormat="1" x14ac:dyDescent="0.35">
      <c r="A423" s="43" t="s">
        <v>497</v>
      </c>
      <c r="B423" s="54">
        <v>24017</v>
      </c>
      <c r="C423" s="54" t="s">
        <v>12</v>
      </c>
      <c r="D423" s="53">
        <v>0.19514429999999999</v>
      </c>
      <c r="E423" s="53">
        <f>SUMIFS('Ratios_MARAMA-VA'!T:T, 'Ratios_MARAMA-VA'!AA:AA, V423)</f>
        <v>0</v>
      </c>
      <c r="F423" s="53">
        <f>SUMIFS('Ratios_MARAMA-VA'!J:J, 'Ratios_MARAMA-VA'!AA:AA, V423)</f>
        <v>0</v>
      </c>
      <c r="G423" s="53" t="s">
        <v>963</v>
      </c>
      <c r="H423" s="53" t="s">
        <v>963</v>
      </c>
      <c r="I423" s="53">
        <v>0.175044993305534</v>
      </c>
      <c r="J423" s="53" t="s">
        <v>964</v>
      </c>
      <c r="K423" s="53">
        <v>0.17069730756879101</v>
      </c>
      <c r="L423" s="53" t="s">
        <v>964</v>
      </c>
      <c r="M423" s="43" t="s">
        <v>287</v>
      </c>
      <c r="N423" s="43" t="s">
        <v>288</v>
      </c>
      <c r="O423" s="43" t="s">
        <v>281</v>
      </c>
      <c r="P423" s="43" t="s">
        <v>289</v>
      </c>
      <c r="Q423" s="43" t="s">
        <v>282</v>
      </c>
      <c r="R423" s="43" t="s">
        <v>283</v>
      </c>
      <c r="S423" s="43" t="s">
        <v>932</v>
      </c>
      <c r="V423" s="42" t="s">
        <v>3380</v>
      </c>
      <c r="W423"/>
    </row>
    <row r="424" spans="1:23" s="39" customFormat="1" x14ac:dyDescent="0.35">
      <c r="A424" s="43" t="s">
        <v>497</v>
      </c>
      <c r="B424" s="54">
        <v>24021</v>
      </c>
      <c r="C424" s="54" t="s">
        <v>10</v>
      </c>
      <c r="D424" s="53">
        <v>6.9463425000000001</v>
      </c>
      <c r="E424" s="53">
        <f>SUMIFS('Ratios_MARAMA-VA'!T:T, 'Ratios_MARAMA-VA'!AA:AA, V424)</f>
        <v>0</v>
      </c>
      <c r="F424" s="53">
        <f>SUMIFS('Ratios_MARAMA-VA'!J:J, 'Ratios_MARAMA-VA'!AA:AA, V424)</f>
        <v>0</v>
      </c>
      <c r="G424" s="53" t="s">
        <v>963</v>
      </c>
      <c r="H424" s="53" t="s">
        <v>963</v>
      </c>
      <c r="I424" s="53">
        <v>5.6239145220226998</v>
      </c>
      <c r="J424" s="53" t="s">
        <v>964</v>
      </c>
      <c r="K424" s="53">
        <v>5.8178582537379402</v>
      </c>
      <c r="L424" s="53" t="s">
        <v>964</v>
      </c>
      <c r="M424" s="43" t="s">
        <v>287</v>
      </c>
      <c r="N424" s="43" t="s">
        <v>288</v>
      </c>
      <c r="O424" s="43" t="s">
        <v>281</v>
      </c>
      <c r="P424" s="43" t="s">
        <v>289</v>
      </c>
      <c r="Q424" s="43" t="s">
        <v>282</v>
      </c>
      <c r="R424" s="43" t="s">
        <v>283</v>
      </c>
      <c r="S424" s="43" t="s">
        <v>932</v>
      </c>
      <c r="V424" s="42" t="s">
        <v>3371</v>
      </c>
      <c r="W424"/>
    </row>
    <row r="425" spans="1:23" s="39" customFormat="1" x14ac:dyDescent="0.35">
      <c r="A425" s="43" t="s">
        <v>497</v>
      </c>
      <c r="B425" s="54">
        <v>24021</v>
      </c>
      <c r="C425" s="54" t="s">
        <v>12</v>
      </c>
      <c r="D425" s="53">
        <v>0.278472</v>
      </c>
      <c r="E425" s="53">
        <f>SUMIFS('Ratios_MARAMA-VA'!T:T, 'Ratios_MARAMA-VA'!AA:AA, V425)</f>
        <v>0</v>
      </c>
      <c r="F425" s="53">
        <f>SUMIFS('Ratios_MARAMA-VA'!J:J, 'Ratios_MARAMA-VA'!AA:AA, V425)</f>
        <v>0</v>
      </c>
      <c r="G425" s="53" t="s">
        <v>963</v>
      </c>
      <c r="H425" s="53" t="s">
        <v>963</v>
      </c>
      <c r="I425" s="53">
        <v>0.224529643595203</v>
      </c>
      <c r="J425" s="53" t="s">
        <v>964</v>
      </c>
      <c r="K425" s="53">
        <v>0.23283751521882701</v>
      </c>
      <c r="L425" s="53" t="s">
        <v>964</v>
      </c>
      <c r="M425" s="43" t="s">
        <v>287</v>
      </c>
      <c r="N425" s="43" t="s">
        <v>288</v>
      </c>
      <c r="O425" s="43" t="s">
        <v>281</v>
      </c>
      <c r="P425" s="43" t="s">
        <v>289</v>
      </c>
      <c r="Q425" s="43" t="s">
        <v>282</v>
      </c>
      <c r="R425" s="43" t="s">
        <v>283</v>
      </c>
      <c r="S425" s="43" t="s">
        <v>932</v>
      </c>
      <c r="V425" s="42" t="s">
        <v>3381</v>
      </c>
      <c r="W425"/>
    </row>
    <row r="426" spans="1:23" s="39" customFormat="1" x14ac:dyDescent="0.35">
      <c r="A426" s="43" t="s">
        <v>497</v>
      </c>
      <c r="B426" s="54">
        <v>24031</v>
      </c>
      <c r="C426" s="54" t="s">
        <v>10</v>
      </c>
      <c r="D426" s="53">
        <v>25.829799999999999</v>
      </c>
      <c r="E426" s="53">
        <f>SUMIFS('Ratios_MARAMA-VA'!T:T, 'Ratios_MARAMA-VA'!AA:AA, V426)</f>
        <v>0</v>
      </c>
      <c r="F426" s="53">
        <f>SUMIFS('Ratios_MARAMA-VA'!J:J, 'Ratios_MARAMA-VA'!AA:AA, V426)</f>
        <v>0</v>
      </c>
      <c r="G426" s="53" t="s">
        <v>963</v>
      </c>
      <c r="H426" s="53" t="s">
        <v>963</v>
      </c>
      <c r="I426" s="53">
        <v>23.171358353547099</v>
      </c>
      <c r="J426" s="53" t="s">
        <v>964</v>
      </c>
      <c r="K426" s="53">
        <v>22.596927994685</v>
      </c>
      <c r="L426" s="53" t="s">
        <v>964</v>
      </c>
      <c r="M426" s="43" t="s">
        <v>287</v>
      </c>
      <c r="N426" s="43" t="s">
        <v>288</v>
      </c>
      <c r="O426" s="43" t="s">
        <v>281</v>
      </c>
      <c r="P426" s="43" t="s">
        <v>289</v>
      </c>
      <c r="Q426" s="43" t="s">
        <v>282</v>
      </c>
      <c r="R426" s="43" t="s">
        <v>283</v>
      </c>
      <c r="S426" s="43" t="s">
        <v>932</v>
      </c>
      <c r="V426" s="42" t="s">
        <v>3372</v>
      </c>
      <c r="W426"/>
    </row>
    <row r="427" spans="1:23" s="39" customFormat="1" x14ac:dyDescent="0.35">
      <c r="A427" s="43" t="s">
        <v>497</v>
      </c>
      <c r="B427" s="54">
        <v>24031</v>
      </c>
      <c r="C427" s="54" t="s">
        <v>12</v>
      </c>
      <c r="D427" s="53">
        <v>0.76446935000000005</v>
      </c>
      <c r="E427" s="53">
        <f>SUMIFS('Ratios_MARAMA-VA'!T:T, 'Ratios_MARAMA-VA'!AA:AA, V427)</f>
        <v>0</v>
      </c>
      <c r="F427" s="53">
        <f>SUMIFS('Ratios_MARAMA-VA'!J:J, 'Ratios_MARAMA-VA'!AA:AA, V427)</f>
        <v>0</v>
      </c>
      <c r="G427" s="53" t="s">
        <v>963</v>
      </c>
      <c r="H427" s="53" t="s">
        <v>963</v>
      </c>
      <c r="I427" s="53">
        <v>0.68583368900658903</v>
      </c>
      <c r="J427" s="53" t="s">
        <v>964</v>
      </c>
      <c r="K427" s="53">
        <v>0.66885639593025403</v>
      </c>
      <c r="L427" s="53" t="s">
        <v>964</v>
      </c>
      <c r="M427" s="43" t="s">
        <v>287</v>
      </c>
      <c r="N427" s="43" t="s">
        <v>288</v>
      </c>
      <c r="O427" s="43" t="s">
        <v>281</v>
      </c>
      <c r="P427" s="43" t="s">
        <v>289</v>
      </c>
      <c r="Q427" s="43" t="s">
        <v>282</v>
      </c>
      <c r="R427" s="43" t="s">
        <v>283</v>
      </c>
      <c r="S427" s="43" t="s">
        <v>932</v>
      </c>
      <c r="V427" s="42" t="s">
        <v>3382</v>
      </c>
      <c r="W427"/>
    </row>
    <row r="428" spans="1:23" s="39" customFormat="1" x14ac:dyDescent="0.35">
      <c r="A428" s="43" t="s">
        <v>497</v>
      </c>
      <c r="B428" s="54">
        <v>24033</v>
      </c>
      <c r="C428" s="54" t="s">
        <v>10</v>
      </c>
      <c r="D428" s="53">
        <v>5.2705425999999997</v>
      </c>
      <c r="E428" s="53">
        <f>SUMIFS('Ratios_MARAMA-VA'!T:T, 'Ratios_MARAMA-VA'!AA:AA, V428)</f>
        <v>0</v>
      </c>
      <c r="F428" s="53">
        <f>SUMIFS('Ratios_MARAMA-VA'!J:J, 'Ratios_MARAMA-VA'!AA:AA, V428)</f>
        <v>0</v>
      </c>
      <c r="G428" s="53" t="s">
        <v>963</v>
      </c>
      <c r="H428" s="53" t="s">
        <v>963</v>
      </c>
      <c r="I428" s="53">
        <v>4.7276917344423204</v>
      </c>
      <c r="J428" s="53" t="s">
        <v>964</v>
      </c>
      <c r="K428" s="53">
        <v>4.6102675366209303</v>
      </c>
      <c r="L428" s="53" t="s">
        <v>964</v>
      </c>
      <c r="M428" s="43" t="s">
        <v>287</v>
      </c>
      <c r="N428" s="43" t="s">
        <v>288</v>
      </c>
      <c r="O428" s="43" t="s">
        <v>281</v>
      </c>
      <c r="P428" s="43" t="s">
        <v>289</v>
      </c>
      <c r="Q428" s="43" t="s">
        <v>282</v>
      </c>
      <c r="R428" s="43" t="s">
        <v>283</v>
      </c>
      <c r="S428" s="43" t="s">
        <v>932</v>
      </c>
      <c r="V428" s="42" t="s">
        <v>3373</v>
      </c>
      <c r="W428"/>
    </row>
    <row r="429" spans="1:23" s="39" customFormat="1" x14ac:dyDescent="0.35">
      <c r="A429" s="43" t="s">
        <v>497</v>
      </c>
      <c r="B429" s="54">
        <v>24033</v>
      </c>
      <c r="C429" s="54" t="s">
        <v>12</v>
      </c>
      <c r="D429" s="53">
        <v>0.27448600000000001</v>
      </c>
      <c r="E429" s="53">
        <f>SUMIFS('Ratios_MARAMA-VA'!T:T, 'Ratios_MARAMA-VA'!AA:AA, V429)</f>
        <v>0</v>
      </c>
      <c r="F429" s="53">
        <f>SUMIFS('Ratios_MARAMA-VA'!J:J, 'Ratios_MARAMA-VA'!AA:AA, V429)</f>
        <v>0</v>
      </c>
      <c r="G429" s="53" t="s">
        <v>963</v>
      </c>
      <c r="H429" s="53" t="s">
        <v>963</v>
      </c>
      <c r="I429" s="53">
        <v>0.24621472434738101</v>
      </c>
      <c r="J429" s="53" t="s">
        <v>964</v>
      </c>
      <c r="K429" s="53">
        <v>0.240099358092073</v>
      </c>
      <c r="L429" s="53" t="s">
        <v>964</v>
      </c>
      <c r="M429" s="43" t="s">
        <v>287</v>
      </c>
      <c r="N429" s="43" t="s">
        <v>288</v>
      </c>
      <c r="O429" s="43" t="s">
        <v>281</v>
      </c>
      <c r="P429" s="43" t="s">
        <v>289</v>
      </c>
      <c r="Q429" s="43" t="s">
        <v>282</v>
      </c>
      <c r="R429" s="43" t="s">
        <v>283</v>
      </c>
      <c r="S429" s="43" t="s">
        <v>932</v>
      </c>
      <c r="V429" s="42" t="s">
        <v>3383</v>
      </c>
      <c r="W429"/>
    </row>
    <row r="430" spans="1:23" s="39" customFormat="1" x14ac:dyDescent="0.35">
      <c r="A430" s="43" t="s">
        <v>811</v>
      </c>
      <c r="B430" s="54">
        <v>51059</v>
      </c>
      <c r="C430" s="54" t="s">
        <v>10</v>
      </c>
      <c r="D430" s="53">
        <v>0.4248305</v>
      </c>
      <c r="E430" s="53">
        <f>SUMIFS('Ratios_MARAMA-VA'!T:T, 'Ratios_MARAMA-VA'!AA:AA, V430)</f>
        <v>0</v>
      </c>
      <c r="F430" s="53">
        <f>SUMIFS('Ratios_MARAMA-VA'!J:J, 'Ratios_MARAMA-VA'!AA:AA, V430)</f>
        <v>0</v>
      </c>
      <c r="G430" s="53" t="s">
        <v>963</v>
      </c>
      <c r="H430" s="53" t="s">
        <v>963</v>
      </c>
      <c r="I430" s="53">
        <v>0.381074169363322</v>
      </c>
      <c r="J430" s="53" t="s">
        <v>964</v>
      </c>
      <c r="K430" s="53">
        <v>0.371609227239039</v>
      </c>
      <c r="L430" s="53" t="s">
        <v>964</v>
      </c>
      <c r="M430" s="43" t="s">
        <v>287</v>
      </c>
      <c r="N430" s="43" t="s">
        <v>288</v>
      </c>
      <c r="O430" s="43" t="s">
        <v>281</v>
      </c>
      <c r="P430" s="43" t="s">
        <v>289</v>
      </c>
      <c r="Q430" s="43" t="s">
        <v>282</v>
      </c>
      <c r="R430" s="43" t="s">
        <v>283</v>
      </c>
      <c r="S430" s="43" t="s">
        <v>932</v>
      </c>
      <c r="V430" s="42" t="s">
        <v>3374</v>
      </c>
      <c r="W430"/>
    </row>
    <row r="431" spans="1:23" s="39" customFormat="1" x14ac:dyDescent="0.35">
      <c r="A431" s="43" t="s">
        <v>811</v>
      </c>
      <c r="B431" s="54">
        <v>51059</v>
      </c>
      <c r="C431" s="54" t="s">
        <v>12</v>
      </c>
      <c r="D431" s="53">
        <v>8.7394999999999001E-3</v>
      </c>
      <c r="E431" s="53">
        <f>SUMIFS('Ratios_MARAMA-VA'!T:T, 'Ratios_MARAMA-VA'!AA:AA, V431)</f>
        <v>0</v>
      </c>
      <c r="F431" s="53">
        <f>SUMIFS('Ratios_MARAMA-VA'!J:J, 'Ratios_MARAMA-VA'!AA:AA, V431)</f>
        <v>0</v>
      </c>
      <c r="G431" s="53" t="s">
        <v>963</v>
      </c>
      <c r="H431" s="53" t="s">
        <v>963</v>
      </c>
      <c r="I431" s="53">
        <v>7.8393564095580008E-3</v>
      </c>
      <c r="J431" s="53" t="s">
        <v>964</v>
      </c>
      <c r="K431" s="53">
        <v>7.6446461387673003E-3</v>
      </c>
      <c r="L431" s="53" t="s">
        <v>964</v>
      </c>
      <c r="M431" s="43" t="s">
        <v>287</v>
      </c>
      <c r="N431" s="43" t="s">
        <v>288</v>
      </c>
      <c r="O431" s="43" t="s">
        <v>281</v>
      </c>
      <c r="P431" s="43" t="s">
        <v>289</v>
      </c>
      <c r="Q431" s="43" t="s">
        <v>282</v>
      </c>
      <c r="R431" s="43" t="s">
        <v>283</v>
      </c>
      <c r="S431" s="43" t="s">
        <v>932</v>
      </c>
      <c r="V431" s="42" t="s">
        <v>3384</v>
      </c>
      <c r="W431"/>
    </row>
    <row r="432" spans="1:23" s="39" customFormat="1" x14ac:dyDescent="0.35">
      <c r="A432" s="43" t="s">
        <v>811</v>
      </c>
      <c r="B432" s="54">
        <v>51107</v>
      </c>
      <c r="C432" s="54" t="s">
        <v>10</v>
      </c>
      <c r="D432" s="53">
        <v>32.860243150000002</v>
      </c>
      <c r="E432" s="53">
        <f>SUMIFS('Ratios_MARAMA-VA'!T:T, 'Ratios_MARAMA-VA'!AA:AA, V432)</f>
        <v>0</v>
      </c>
      <c r="F432" s="53">
        <f>SUMIFS('Ratios_MARAMA-VA'!J:J, 'Ratios_MARAMA-VA'!AA:AA, V432)</f>
        <v>0</v>
      </c>
      <c r="G432" s="53" t="s">
        <v>963</v>
      </c>
      <c r="H432" s="53" t="s">
        <v>963</v>
      </c>
      <c r="I432" s="53">
        <v>38.045231855225701</v>
      </c>
      <c r="J432" s="53" t="s">
        <v>964</v>
      </c>
      <c r="K432" s="53">
        <v>41.875944600241901</v>
      </c>
      <c r="L432" s="53" t="s">
        <v>964</v>
      </c>
      <c r="M432" s="43" t="s">
        <v>287</v>
      </c>
      <c r="N432" s="43" t="s">
        <v>288</v>
      </c>
      <c r="O432" s="43" t="s">
        <v>281</v>
      </c>
      <c r="P432" s="43" t="s">
        <v>289</v>
      </c>
      <c r="Q432" s="43" t="s">
        <v>282</v>
      </c>
      <c r="R432" s="43" t="s">
        <v>283</v>
      </c>
      <c r="S432" s="43" t="s">
        <v>932</v>
      </c>
      <c r="V432" s="42" t="s">
        <v>3375</v>
      </c>
      <c r="W432"/>
    </row>
    <row r="433" spans="1:23" s="39" customFormat="1" x14ac:dyDescent="0.35">
      <c r="A433" s="43" t="s">
        <v>811</v>
      </c>
      <c r="B433" s="54">
        <v>51107</v>
      </c>
      <c r="C433" s="54" t="s">
        <v>12</v>
      </c>
      <c r="D433" s="53">
        <v>1.19854036</v>
      </c>
      <c r="E433" s="53">
        <f>SUMIFS('Ratios_MARAMA-VA'!T:T, 'Ratios_MARAMA-VA'!AA:AA, V433)</f>
        <v>0</v>
      </c>
      <c r="F433" s="53">
        <f>SUMIFS('Ratios_MARAMA-VA'!J:J, 'Ratios_MARAMA-VA'!AA:AA, V433)</f>
        <v>0</v>
      </c>
      <c r="G433" s="53" t="s">
        <v>963</v>
      </c>
      <c r="H433" s="53" t="s">
        <v>963</v>
      </c>
      <c r="I433" s="53">
        <v>1.3701999352068399</v>
      </c>
      <c r="J433" s="53" t="s">
        <v>964</v>
      </c>
      <c r="K433" s="53">
        <v>1.50062588965666</v>
      </c>
      <c r="L433" s="53" t="s">
        <v>964</v>
      </c>
      <c r="M433" s="43" t="s">
        <v>287</v>
      </c>
      <c r="N433" s="43" t="s">
        <v>288</v>
      </c>
      <c r="O433" s="43" t="s">
        <v>281</v>
      </c>
      <c r="P433" s="43" t="s">
        <v>289</v>
      </c>
      <c r="Q433" s="43" t="s">
        <v>282</v>
      </c>
      <c r="R433" s="43" t="s">
        <v>283</v>
      </c>
      <c r="S433" s="43" t="s">
        <v>932</v>
      </c>
      <c r="V433" s="42" t="s">
        <v>3385</v>
      </c>
      <c r="W433"/>
    </row>
    <row r="434" spans="1:23" s="39" customFormat="1" x14ac:dyDescent="0.35">
      <c r="A434" s="43" t="s">
        <v>811</v>
      </c>
      <c r="B434" s="54">
        <v>51153</v>
      </c>
      <c r="C434" s="54" t="s">
        <v>10</v>
      </c>
      <c r="D434" s="53">
        <v>21.31456</v>
      </c>
      <c r="E434" s="53">
        <f>SUMIFS('Ratios_MARAMA-VA'!T:T, 'Ratios_MARAMA-VA'!AA:AA, V434)</f>
        <v>0</v>
      </c>
      <c r="F434" s="53">
        <f>SUMIFS('Ratios_MARAMA-VA'!J:J, 'Ratios_MARAMA-VA'!AA:AA, V434)</f>
        <v>0</v>
      </c>
      <c r="G434" s="53" t="s">
        <v>963</v>
      </c>
      <c r="H434" s="53" t="s">
        <v>963</v>
      </c>
      <c r="I434" s="53">
        <v>19.119221071332401</v>
      </c>
      <c r="J434" s="53" t="s">
        <v>964</v>
      </c>
      <c r="K434" s="53">
        <v>18.644346793697999</v>
      </c>
      <c r="L434" s="53" t="s">
        <v>964</v>
      </c>
      <c r="M434" s="43" t="s">
        <v>287</v>
      </c>
      <c r="N434" s="43" t="s">
        <v>288</v>
      </c>
      <c r="O434" s="43" t="s">
        <v>281</v>
      </c>
      <c r="P434" s="43" t="s">
        <v>289</v>
      </c>
      <c r="Q434" s="43" t="s">
        <v>282</v>
      </c>
      <c r="R434" s="43" t="s">
        <v>283</v>
      </c>
      <c r="S434" s="43" t="s">
        <v>932</v>
      </c>
      <c r="V434" s="42" t="s">
        <v>3377</v>
      </c>
      <c r="W434"/>
    </row>
    <row r="435" spans="1:23" s="39" customFormat="1" x14ac:dyDescent="0.35">
      <c r="A435" s="43" t="s">
        <v>811</v>
      </c>
      <c r="B435" s="54">
        <v>51153</v>
      </c>
      <c r="C435" s="54" t="s">
        <v>12</v>
      </c>
      <c r="D435" s="53">
        <v>24.87</v>
      </c>
      <c r="E435" s="53">
        <f>SUMIFS('Ratios_MARAMA-VA'!T:T, 'Ratios_MARAMA-VA'!AA:AA, V435)</f>
        <v>0</v>
      </c>
      <c r="F435" s="53">
        <f>SUMIFS('Ratios_MARAMA-VA'!J:J, 'Ratios_MARAMA-VA'!AA:AA, V435)</f>
        <v>0</v>
      </c>
      <c r="G435" s="53" t="s">
        <v>963</v>
      </c>
      <c r="H435" s="53" t="s">
        <v>963</v>
      </c>
      <c r="I435" s="53">
        <v>22.308460885143099</v>
      </c>
      <c r="J435" s="53" t="s">
        <v>964</v>
      </c>
      <c r="K435" s="53">
        <v>21.754373759499199</v>
      </c>
      <c r="L435" s="53" t="s">
        <v>964</v>
      </c>
      <c r="M435" s="43" t="s">
        <v>287</v>
      </c>
      <c r="N435" s="43" t="s">
        <v>288</v>
      </c>
      <c r="O435" s="43" t="s">
        <v>281</v>
      </c>
      <c r="P435" s="43" t="s">
        <v>289</v>
      </c>
      <c r="Q435" s="43" t="s">
        <v>282</v>
      </c>
      <c r="R435" s="43" t="s">
        <v>283</v>
      </c>
      <c r="S435" s="43" t="s">
        <v>932</v>
      </c>
      <c r="V435" s="42" t="s">
        <v>3387</v>
      </c>
      <c r="W435"/>
    </row>
    <row r="436" spans="1:23" s="39" customFormat="1" x14ac:dyDescent="0.35">
      <c r="A436" s="43" t="s">
        <v>811</v>
      </c>
      <c r="B436" s="54">
        <v>51683</v>
      </c>
      <c r="C436" s="54" t="s">
        <v>10</v>
      </c>
      <c r="D436" s="53">
        <v>1.00491145</v>
      </c>
      <c r="E436" s="53">
        <f>SUMIFS('Ratios_MARAMA-VA'!T:T, 'Ratios_MARAMA-VA'!AA:AA, V436)</f>
        <v>0</v>
      </c>
      <c r="F436" s="53">
        <f>SUMIFS('Ratios_MARAMA-VA'!J:J, 'Ratios_MARAMA-VA'!AA:AA, V436)</f>
        <v>0</v>
      </c>
      <c r="G436" s="53" t="s">
        <v>963</v>
      </c>
      <c r="H436" s="53" t="s">
        <v>963</v>
      </c>
      <c r="I436" s="53">
        <v>1.2259919690000001</v>
      </c>
      <c r="J436" s="53" t="s">
        <v>964</v>
      </c>
      <c r="K436" s="53">
        <v>1.30963542527139</v>
      </c>
      <c r="L436" s="53" t="s">
        <v>964</v>
      </c>
      <c r="M436" s="43" t="s">
        <v>287</v>
      </c>
      <c r="N436" s="43" t="s">
        <v>288</v>
      </c>
      <c r="O436" s="43" t="s">
        <v>281</v>
      </c>
      <c r="P436" s="43" t="s">
        <v>289</v>
      </c>
      <c r="Q436" s="43" t="s">
        <v>282</v>
      </c>
      <c r="R436" s="43" t="s">
        <v>283</v>
      </c>
      <c r="S436" s="43" t="s">
        <v>932</v>
      </c>
      <c r="V436" s="42" t="s">
        <v>3376</v>
      </c>
      <c r="W436"/>
    </row>
    <row r="437" spans="1:23" s="39" customFormat="1" x14ac:dyDescent="0.35">
      <c r="A437" s="43" t="s">
        <v>811</v>
      </c>
      <c r="B437" s="54">
        <v>51683</v>
      </c>
      <c r="C437" s="54" t="s">
        <v>12</v>
      </c>
      <c r="D437" s="53">
        <v>1.8815350000000002E-2</v>
      </c>
      <c r="E437" s="53">
        <f>SUMIFS('Ratios_MARAMA-VA'!T:T, 'Ratios_MARAMA-VA'!AA:AA, V437)</f>
        <v>0</v>
      </c>
      <c r="F437" s="53">
        <f>SUMIFS('Ratios_MARAMA-VA'!J:J, 'Ratios_MARAMA-VA'!AA:AA, V437)</f>
        <v>0</v>
      </c>
      <c r="G437" s="53" t="s">
        <v>963</v>
      </c>
      <c r="H437" s="53" t="s">
        <v>963</v>
      </c>
      <c r="I437" s="53">
        <v>2.2954726999999901E-2</v>
      </c>
      <c r="J437" s="53" t="s">
        <v>964</v>
      </c>
      <c r="K437" s="53">
        <v>2.4520816136466301E-2</v>
      </c>
      <c r="L437" s="53" t="s">
        <v>964</v>
      </c>
      <c r="M437" s="43" t="s">
        <v>287</v>
      </c>
      <c r="N437" s="43" t="s">
        <v>288</v>
      </c>
      <c r="O437" s="43" t="s">
        <v>281</v>
      </c>
      <c r="P437" s="43" t="s">
        <v>289</v>
      </c>
      <c r="Q437" s="43" t="s">
        <v>282</v>
      </c>
      <c r="R437" s="43" t="s">
        <v>283</v>
      </c>
      <c r="S437" s="43" t="s">
        <v>932</v>
      </c>
      <c r="V437" s="42" t="s">
        <v>3386</v>
      </c>
      <c r="W437"/>
    </row>
    <row r="438" spans="1:23" s="39" customFormat="1" x14ac:dyDescent="0.35">
      <c r="A438" s="43" t="s">
        <v>497</v>
      </c>
      <c r="B438" s="54">
        <v>24017</v>
      </c>
      <c r="C438" s="54" t="s">
        <v>10</v>
      </c>
      <c r="D438" s="53">
        <v>2.2566999999999999</v>
      </c>
      <c r="E438" s="53">
        <f>SUMIFS('Ratios_MARAMA-VA'!T:T, 'Ratios_MARAMA-VA'!AA:AA, V438)</f>
        <v>0</v>
      </c>
      <c r="F438" s="53">
        <f>SUMIFS('Ratios_MARAMA-VA'!J:J, 'Ratios_MARAMA-VA'!AA:AA, V438)</f>
        <v>0</v>
      </c>
      <c r="G438" s="53" t="s">
        <v>963</v>
      </c>
      <c r="H438" s="53" t="s">
        <v>963</v>
      </c>
      <c r="I438" s="53">
        <v>2.02426633210706</v>
      </c>
      <c r="J438" s="53" t="s">
        <v>964</v>
      </c>
      <c r="K438" s="53">
        <v>1.9739885509876101</v>
      </c>
      <c r="L438" s="53" t="s">
        <v>964</v>
      </c>
      <c r="M438" s="43" t="s">
        <v>552</v>
      </c>
      <c r="N438" s="43" t="s">
        <v>288</v>
      </c>
      <c r="O438" s="43" t="s">
        <v>281</v>
      </c>
      <c r="P438" s="43" t="s">
        <v>289</v>
      </c>
      <c r="Q438" s="43" t="s">
        <v>282</v>
      </c>
      <c r="R438" s="43" t="s">
        <v>294</v>
      </c>
      <c r="S438" s="43" t="s">
        <v>932</v>
      </c>
      <c r="V438" s="42" t="s">
        <v>3388</v>
      </c>
      <c r="W438"/>
    </row>
    <row r="439" spans="1:23" s="39" customFormat="1" x14ac:dyDescent="0.35">
      <c r="A439" s="43" t="s">
        <v>497</v>
      </c>
      <c r="B439" s="54">
        <v>24017</v>
      </c>
      <c r="C439" s="54" t="s">
        <v>12</v>
      </c>
      <c r="D439" s="53">
        <v>0.13200000000000001</v>
      </c>
      <c r="E439" s="53">
        <f>SUMIFS('Ratios_MARAMA-VA'!T:T, 'Ratios_MARAMA-VA'!AA:AA, V439)</f>
        <v>0</v>
      </c>
      <c r="F439" s="53">
        <f>SUMIFS('Ratios_MARAMA-VA'!J:J, 'Ratios_MARAMA-VA'!AA:AA, V439)</f>
        <v>0</v>
      </c>
      <c r="G439" s="53" t="s">
        <v>963</v>
      </c>
      <c r="H439" s="53" t="s">
        <v>963</v>
      </c>
      <c r="I439" s="53">
        <v>0.11840437622995099</v>
      </c>
      <c r="J439" s="53" t="s">
        <v>964</v>
      </c>
      <c r="K439" s="53">
        <v>0.115463503669235</v>
      </c>
      <c r="L439" s="53" t="s">
        <v>964</v>
      </c>
      <c r="M439" s="43" t="s">
        <v>552</v>
      </c>
      <c r="N439" s="43" t="s">
        <v>288</v>
      </c>
      <c r="O439" s="43" t="s">
        <v>281</v>
      </c>
      <c r="P439" s="43" t="s">
        <v>289</v>
      </c>
      <c r="Q439" s="43" t="s">
        <v>282</v>
      </c>
      <c r="R439" s="43" t="s">
        <v>294</v>
      </c>
      <c r="S439" s="43" t="s">
        <v>932</v>
      </c>
      <c r="V439" s="42" t="s">
        <v>3393</v>
      </c>
      <c r="W439"/>
    </row>
    <row r="440" spans="1:23" s="39" customFormat="1" x14ac:dyDescent="0.35">
      <c r="A440" s="43" t="s">
        <v>497</v>
      </c>
      <c r="B440" s="54">
        <v>24021</v>
      </c>
      <c r="C440" s="54" t="s">
        <v>10</v>
      </c>
      <c r="D440" s="53">
        <v>4.9373509999999996</v>
      </c>
      <c r="E440" s="53">
        <f>SUMIFS('Ratios_MARAMA-VA'!T:T, 'Ratios_MARAMA-VA'!AA:AA, V440)</f>
        <v>0</v>
      </c>
      <c r="F440" s="53">
        <f>SUMIFS('Ratios_MARAMA-VA'!J:J, 'Ratios_MARAMA-VA'!AA:AA, V440)</f>
        <v>0</v>
      </c>
      <c r="G440" s="53" t="s">
        <v>963</v>
      </c>
      <c r="H440" s="53" t="s">
        <v>963</v>
      </c>
      <c r="I440" s="53">
        <v>4.4331880710070903</v>
      </c>
      <c r="J440" s="53" t="s">
        <v>964</v>
      </c>
      <c r="K440" s="53">
        <v>4.3255140417587796</v>
      </c>
      <c r="L440" s="53" t="s">
        <v>964</v>
      </c>
      <c r="M440" s="43" t="s">
        <v>552</v>
      </c>
      <c r="N440" s="43" t="s">
        <v>288</v>
      </c>
      <c r="O440" s="43" t="s">
        <v>281</v>
      </c>
      <c r="P440" s="43" t="s">
        <v>289</v>
      </c>
      <c r="Q440" s="43" t="s">
        <v>282</v>
      </c>
      <c r="R440" s="43" t="s">
        <v>294</v>
      </c>
      <c r="S440" s="43" t="s">
        <v>932</v>
      </c>
      <c r="V440" s="42" t="s">
        <v>3389</v>
      </c>
      <c r="W440"/>
    </row>
    <row r="441" spans="1:23" s="39" customFormat="1" x14ac:dyDescent="0.35">
      <c r="A441" s="43" t="s">
        <v>497</v>
      </c>
      <c r="B441" s="54">
        <v>24021</v>
      </c>
      <c r="C441" s="54" t="s">
        <v>12</v>
      </c>
      <c r="D441" s="53">
        <v>0.16364400000000001</v>
      </c>
      <c r="E441" s="53">
        <f>SUMIFS('Ratios_MARAMA-VA'!T:T, 'Ratios_MARAMA-VA'!AA:AA, V441)</f>
        <v>0</v>
      </c>
      <c r="F441" s="53">
        <f>SUMIFS('Ratios_MARAMA-VA'!J:J, 'Ratios_MARAMA-VA'!AA:AA, V441)</f>
        <v>0</v>
      </c>
      <c r="G441" s="53" t="s">
        <v>963</v>
      </c>
      <c r="H441" s="53" t="s">
        <v>963</v>
      </c>
      <c r="I441" s="53">
        <v>0.15293254021121599</v>
      </c>
      <c r="J441" s="53" t="s">
        <v>964</v>
      </c>
      <c r="K441" s="53">
        <v>0.15255770729287499</v>
      </c>
      <c r="L441" s="53" t="s">
        <v>964</v>
      </c>
      <c r="M441" s="43" t="s">
        <v>552</v>
      </c>
      <c r="N441" s="43" t="s">
        <v>288</v>
      </c>
      <c r="O441" s="43" t="s">
        <v>281</v>
      </c>
      <c r="P441" s="43" t="s">
        <v>289</v>
      </c>
      <c r="Q441" s="43" t="s">
        <v>282</v>
      </c>
      <c r="R441" s="43" t="s">
        <v>294</v>
      </c>
      <c r="S441" s="43" t="s">
        <v>932</v>
      </c>
      <c r="V441" s="42" t="s">
        <v>3394</v>
      </c>
      <c r="W441"/>
    </row>
    <row r="442" spans="1:23" s="39" customFormat="1" x14ac:dyDescent="0.35">
      <c r="A442" s="43" t="s">
        <v>497</v>
      </c>
      <c r="B442" s="54">
        <v>24031</v>
      </c>
      <c r="C442" s="54" t="s">
        <v>10</v>
      </c>
      <c r="D442" s="53">
        <v>1.6849050000000001</v>
      </c>
      <c r="E442" s="53">
        <f>SUMIFS('Ratios_MARAMA-VA'!T:T, 'Ratios_MARAMA-VA'!AA:AA, V442)</f>
        <v>0</v>
      </c>
      <c r="F442" s="53">
        <f>SUMIFS('Ratios_MARAMA-VA'!J:J, 'Ratios_MARAMA-VA'!AA:AA, V442)</f>
        <v>0</v>
      </c>
      <c r="G442" s="53" t="s">
        <v>963</v>
      </c>
      <c r="H442" s="53" t="s">
        <v>963</v>
      </c>
      <c r="I442" s="53">
        <v>1.51136458736156</v>
      </c>
      <c r="J442" s="53" t="s">
        <v>964</v>
      </c>
      <c r="K442" s="53">
        <v>1.47382602007434</v>
      </c>
      <c r="L442" s="53" t="s">
        <v>964</v>
      </c>
      <c r="M442" s="43" t="s">
        <v>552</v>
      </c>
      <c r="N442" s="43" t="s">
        <v>288</v>
      </c>
      <c r="O442" s="43" t="s">
        <v>281</v>
      </c>
      <c r="P442" s="43" t="s">
        <v>289</v>
      </c>
      <c r="Q442" s="43" t="s">
        <v>282</v>
      </c>
      <c r="R442" s="43" t="s">
        <v>294</v>
      </c>
      <c r="S442" s="43" t="s">
        <v>932</v>
      </c>
      <c r="V442" s="42" t="s">
        <v>3390</v>
      </c>
      <c r="W442"/>
    </row>
    <row r="443" spans="1:23" s="39" customFormat="1" x14ac:dyDescent="0.35">
      <c r="A443" s="43" t="s">
        <v>497</v>
      </c>
      <c r="B443" s="54">
        <v>24031</v>
      </c>
      <c r="C443" s="54" t="s">
        <v>12</v>
      </c>
      <c r="D443" s="53">
        <v>0.169575</v>
      </c>
      <c r="E443" s="53">
        <f>SUMIFS('Ratios_MARAMA-VA'!T:T, 'Ratios_MARAMA-VA'!AA:AA, V443)</f>
        <v>0</v>
      </c>
      <c r="F443" s="53">
        <f>SUMIFS('Ratios_MARAMA-VA'!J:J, 'Ratios_MARAMA-VA'!AA:AA, V443)</f>
        <v>0</v>
      </c>
      <c r="G443" s="53" t="s">
        <v>963</v>
      </c>
      <c r="H443" s="53" t="s">
        <v>963</v>
      </c>
      <c r="I443" s="53">
        <v>0.15210925832722699</v>
      </c>
      <c r="J443" s="53" t="s">
        <v>964</v>
      </c>
      <c r="K443" s="53">
        <v>0.14833123965689801</v>
      </c>
      <c r="L443" s="53" t="s">
        <v>964</v>
      </c>
      <c r="M443" s="43" t="s">
        <v>552</v>
      </c>
      <c r="N443" s="43" t="s">
        <v>288</v>
      </c>
      <c r="O443" s="43" t="s">
        <v>281</v>
      </c>
      <c r="P443" s="43" t="s">
        <v>289</v>
      </c>
      <c r="Q443" s="43" t="s">
        <v>282</v>
      </c>
      <c r="R443" s="43" t="s">
        <v>294</v>
      </c>
      <c r="S443" s="43" t="s">
        <v>932</v>
      </c>
      <c r="V443" s="42" t="s">
        <v>3395</v>
      </c>
      <c r="W443"/>
    </row>
    <row r="444" spans="1:23" s="39" customFormat="1" x14ac:dyDescent="0.35">
      <c r="A444" s="43" t="s">
        <v>497</v>
      </c>
      <c r="B444" s="54">
        <v>24033</v>
      </c>
      <c r="C444" s="54" t="s">
        <v>10</v>
      </c>
      <c r="D444" s="53">
        <v>0.51060000000000005</v>
      </c>
      <c r="E444" s="53">
        <f>SUMIFS('Ratios_MARAMA-VA'!T:T, 'Ratios_MARAMA-VA'!AA:AA, V444)</f>
        <v>0</v>
      </c>
      <c r="F444" s="53">
        <f>SUMIFS('Ratios_MARAMA-VA'!J:J, 'Ratios_MARAMA-VA'!AA:AA, V444)</f>
        <v>0</v>
      </c>
      <c r="G444" s="53" t="s">
        <v>963</v>
      </c>
      <c r="H444" s="53" t="s">
        <v>963</v>
      </c>
      <c r="I444" s="53">
        <v>0.45800965532585802</v>
      </c>
      <c r="J444" s="53" t="s">
        <v>964</v>
      </c>
      <c r="K444" s="53">
        <v>0.446633825556907</v>
      </c>
      <c r="L444" s="53" t="s">
        <v>964</v>
      </c>
      <c r="M444" s="43" t="s">
        <v>552</v>
      </c>
      <c r="N444" s="43" t="s">
        <v>288</v>
      </c>
      <c r="O444" s="43" t="s">
        <v>281</v>
      </c>
      <c r="P444" s="43" t="s">
        <v>289</v>
      </c>
      <c r="Q444" s="43" t="s">
        <v>282</v>
      </c>
      <c r="R444" s="43" t="s">
        <v>294</v>
      </c>
      <c r="S444" s="43" t="s">
        <v>932</v>
      </c>
      <c r="V444" s="42" t="s">
        <v>3391</v>
      </c>
      <c r="W444"/>
    </row>
    <row r="445" spans="1:23" s="39" customFormat="1" x14ac:dyDescent="0.35">
      <c r="A445" s="43" t="s">
        <v>497</v>
      </c>
      <c r="B445" s="54">
        <v>24033</v>
      </c>
      <c r="C445" s="54" t="s">
        <v>12</v>
      </c>
      <c r="D445" s="53">
        <v>2.0469999999999999E-2</v>
      </c>
      <c r="E445" s="53">
        <f>SUMIFS('Ratios_MARAMA-VA'!T:T, 'Ratios_MARAMA-VA'!AA:AA, V445)</f>
        <v>0</v>
      </c>
      <c r="F445" s="53">
        <f>SUMIFS('Ratios_MARAMA-VA'!J:J, 'Ratios_MARAMA-VA'!AA:AA, V445)</f>
        <v>0</v>
      </c>
      <c r="G445" s="53" t="s">
        <v>963</v>
      </c>
      <c r="H445" s="53" t="s">
        <v>963</v>
      </c>
      <c r="I445" s="53">
        <v>1.8361648344144599E-2</v>
      </c>
      <c r="J445" s="53" t="s">
        <v>964</v>
      </c>
      <c r="K445" s="53">
        <v>1.79055903038579E-2</v>
      </c>
      <c r="L445" s="53" t="s">
        <v>964</v>
      </c>
      <c r="M445" s="43" t="s">
        <v>552</v>
      </c>
      <c r="N445" s="43" t="s">
        <v>288</v>
      </c>
      <c r="O445" s="43" t="s">
        <v>281</v>
      </c>
      <c r="P445" s="43" t="s">
        <v>289</v>
      </c>
      <c r="Q445" s="43" t="s">
        <v>282</v>
      </c>
      <c r="R445" s="43" t="s">
        <v>294</v>
      </c>
      <c r="S445" s="43" t="s">
        <v>932</v>
      </c>
      <c r="V445" s="42" t="s">
        <v>3396</v>
      </c>
      <c r="W445"/>
    </row>
    <row r="446" spans="1:23" s="39" customFormat="1" x14ac:dyDescent="0.35">
      <c r="A446" s="43" t="s">
        <v>811</v>
      </c>
      <c r="B446" s="54">
        <v>51107</v>
      </c>
      <c r="C446" s="54" t="s">
        <v>10</v>
      </c>
      <c r="D446" s="53">
        <v>9.2636730000000007</v>
      </c>
      <c r="E446" s="53">
        <f>SUMIFS('Ratios_MARAMA-VA'!T:T, 'Ratios_MARAMA-VA'!AA:AA, V446)</f>
        <v>0</v>
      </c>
      <c r="F446" s="53">
        <f>SUMIFS('Ratios_MARAMA-VA'!J:J, 'Ratios_MARAMA-VA'!AA:AA, V446)</f>
        <v>0</v>
      </c>
      <c r="G446" s="53" t="s">
        <v>963</v>
      </c>
      <c r="H446" s="53" t="s">
        <v>963</v>
      </c>
      <c r="I446" s="53">
        <v>11.24763943788</v>
      </c>
      <c r="J446" s="53" t="s">
        <v>964</v>
      </c>
      <c r="K446" s="53">
        <v>12.6056369070713</v>
      </c>
      <c r="L446" s="53" t="s">
        <v>964</v>
      </c>
      <c r="M446" s="43" t="s">
        <v>552</v>
      </c>
      <c r="N446" s="43" t="s">
        <v>288</v>
      </c>
      <c r="O446" s="43" t="s">
        <v>281</v>
      </c>
      <c r="P446" s="43" t="s">
        <v>289</v>
      </c>
      <c r="Q446" s="43" t="s">
        <v>282</v>
      </c>
      <c r="R446" s="43" t="s">
        <v>294</v>
      </c>
      <c r="S446" s="43" t="s">
        <v>932</v>
      </c>
      <c r="V446" s="42" t="s">
        <v>3392</v>
      </c>
      <c r="W446"/>
    </row>
    <row r="447" spans="1:23" s="39" customFormat="1" x14ac:dyDescent="0.35">
      <c r="A447" s="43" t="s">
        <v>811</v>
      </c>
      <c r="B447" s="54">
        <v>51107</v>
      </c>
      <c r="C447" s="54" t="s">
        <v>12</v>
      </c>
      <c r="D447" s="53">
        <v>0.43753300000000001</v>
      </c>
      <c r="E447" s="53">
        <f>SUMIFS('Ratios_MARAMA-VA'!T:T, 'Ratios_MARAMA-VA'!AA:AA, V447)</f>
        <v>0</v>
      </c>
      <c r="F447" s="53">
        <f>SUMIFS('Ratios_MARAMA-VA'!J:J, 'Ratios_MARAMA-VA'!AA:AA, V447)</f>
        <v>0</v>
      </c>
      <c r="G447" s="53" t="s">
        <v>963</v>
      </c>
      <c r="H447" s="53" t="s">
        <v>963</v>
      </c>
      <c r="I447" s="53">
        <v>0.47974863788001398</v>
      </c>
      <c r="J447" s="53" t="s">
        <v>964</v>
      </c>
      <c r="K447" s="53">
        <v>0.51647294907129404</v>
      </c>
      <c r="L447" s="53" t="s">
        <v>964</v>
      </c>
      <c r="M447" s="43" t="s">
        <v>552</v>
      </c>
      <c r="N447" s="43" t="s">
        <v>288</v>
      </c>
      <c r="O447" s="43" t="s">
        <v>281</v>
      </c>
      <c r="P447" s="43" t="s">
        <v>289</v>
      </c>
      <c r="Q447" s="43" t="s">
        <v>282</v>
      </c>
      <c r="R447" s="43" t="s">
        <v>294</v>
      </c>
      <c r="S447" s="43" t="s">
        <v>932</v>
      </c>
      <c r="V447" s="42" t="s">
        <v>3397</v>
      </c>
      <c r="W447"/>
    </row>
    <row r="448" spans="1:23" s="39" customFormat="1" x14ac:dyDescent="0.35">
      <c r="A448" s="43" t="s">
        <v>497</v>
      </c>
      <c r="B448" s="54">
        <v>24017</v>
      </c>
      <c r="C448" s="54" t="s">
        <v>10</v>
      </c>
      <c r="D448" s="53">
        <v>0.67200000000000004</v>
      </c>
      <c r="E448" s="53">
        <f>SUMIFS('Ratios_MARAMA-VA'!T:T, 'Ratios_MARAMA-VA'!AA:AA, V448)</f>
        <v>0</v>
      </c>
      <c r="F448" s="53">
        <f>SUMIFS('Ratios_MARAMA-VA'!J:J, 'Ratios_MARAMA-VA'!AA:AA, V448)</f>
        <v>0</v>
      </c>
      <c r="G448" s="53" t="s">
        <v>963</v>
      </c>
      <c r="H448" s="53" t="s">
        <v>963</v>
      </c>
      <c r="I448" s="53">
        <v>0.60278591535248105</v>
      </c>
      <c r="J448" s="53" t="s">
        <v>964</v>
      </c>
      <c r="K448" s="53">
        <v>0.58781420049792699</v>
      </c>
      <c r="L448" s="53" t="s">
        <v>964</v>
      </c>
      <c r="M448" s="43" t="s">
        <v>553</v>
      </c>
      <c r="N448" s="43" t="s">
        <v>288</v>
      </c>
      <c r="O448" s="43" t="s">
        <v>281</v>
      </c>
      <c r="P448" s="43" t="s">
        <v>289</v>
      </c>
      <c r="Q448" s="43" t="s">
        <v>282</v>
      </c>
      <c r="R448" s="43" t="s">
        <v>554</v>
      </c>
      <c r="S448" s="43" t="s">
        <v>932</v>
      </c>
      <c r="V448" s="42" t="s">
        <v>3398</v>
      </c>
      <c r="W448"/>
    </row>
    <row r="449" spans="1:23" s="39" customFormat="1" x14ac:dyDescent="0.35">
      <c r="A449" s="43" t="s">
        <v>497</v>
      </c>
      <c r="B449" s="54">
        <v>24017</v>
      </c>
      <c r="C449" s="54" t="s">
        <v>12</v>
      </c>
      <c r="D449" s="53">
        <v>1.0499999999999999E-3</v>
      </c>
      <c r="E449" s="53">
        <f>SUMIFS('Ratios_MARAMA-VA'!T:T, 'Ratios_MARAMA-VA'!AA:AA, V449)</f>
        <v>0</v>
      </c>
      <c r="F449" s="53">
        <f>SUMIFS('Ratios_MARAMA-VA'!J:J, 'Ratios_MARAMA-VA'!AA:AA, V449)</f>
        <v>0</v>
      </c>
      <c r="G449" s="53" t="s">
        <v>963</v>
      </c>
      <c r="H449" s="53" t="s">
        <v>963</v>
      </c>
      <c r="I449" s="53">
        <v>9.4185299273819999E-4</v>
      </c>
      <c r="J449" s="53" t="s">
        <v>964</v>
      </c>
      <c r="K449" s="53">
        <v>9.1845968827799997E-4</v>
      </c>
      <c r="L449" s="53" t="s">
        <v>964</v>
      </c>
      <c r="M449" s="43" t="s">
        <v>553</v>
      </c>
      <c r="N449" s="43" t="s">
        <v>288</v>
      </c>
      <c r="O449" s="43" t="s">
        <v>281</v>
      </c>
      <c r="P449" s="43" t="s">
        <v>289</v>
      </c>
      <c r="Q449" s="43" t="s">
        <v>282</v>
      </c>
      <c r="R449" s="43" t="s">
        <v>554</v>
      </c>
      <c r="S449" s="43" t="s">
        <v>932</v>
      </c>
      <c r="V449" s="42" t="s">
        <v>3399</v>
      </c>
      <c r="W449"/>
    </row>
    <row r="450" spans="1:23" s="39" customFormat="1" x14ac:dyDescent="0.35">
      <c r="A450" s="43" t="s">
        <v>811</v>
      </c>
      <c r="B450" s="54">
        <v>51153</v>
      </c>
      <c r="C450" s="54" t="s">
        <v>12</v>
      </c>
      <c r="D450" s="53">
        <v>2.8000000000000001E-2</v>
      </c>
      <c r="E450" s="53">
        <f>SUMIFS('Ratios_MARAMA-VA'!T:T, 'Ratios_MARAMA-VA'!AA:AA, V450)</f>
        <v>0</v>
      </c>
      <c r="F450" s="53">
        <f>SUMIFS('Ratios_MARAMA-VA'!J:J, 'Ratios_MARAMA-VA'!AA:AA, V450)</f>
        <v>0</v>
      </c>
      <c r="G450" s="53" t="s">
        <v>963</v>
      </c>
      <c r="H450" s="53" t="s">
        <v>963</v>
      </c>
      <c r="I450" s="53">
        <v>2.51160798063533E-2</v>
      </c>
      <c r="J450" s="53" t="s">
        <v>964</v>
      </c>
      <c r="K450" s="53">
        <v>2.4492258354080199E-2</v>
      </c>
      <c r="L450" s="53" t="s">
        <v>964</v>
      </c>
      <c r="M450" s="43" t="s">
        <v>553</v>
      </c>
      <c r="N450" s="43" t="s">
        <v>288</v>
      </c>
      <c r="O450" s="43" t="s">
        <v>281</v>
      </c>
      <c r="P450" s="43" t="s">
        <v>289</v>
      </c>
      <c r="Q450" s="43" t="s">
        <v>282</v>
      </c>
      <c r="R450" s="43" t="s">
        <v>554</v>
      </c>
      <c r="S450" s="43" t="s">
        <v>932</v>
      </c>
      <c r="V450" s="42" t="s">
        <v>3400</v>
      </c>
      <c r="W450"/>
    </row>
    <row r="451" spans="1:23" s="39" customFormat="1" x14ac:dyDescent="0.35">
      <c r="A451" s="43" t="s">
        <v>497</v>
      </c>
      <c r="B451" s="54">
        <v>24009</v>
      </c>
      <c r="C451" s="54" t="s">
        <v>10</v>
      </c>
      <c r="D451" s="53">
        <v>53.175750000000001</v>
      </c>
      <c r="E451" s="53">
        <f>SUMIFS('Ratios_MARAMA-VA'!T:T, 'Ratios_MARAMA-VA'!AA:AA, V451)</f>
        <v>0</v>
      </c>
      <c r="F451" s="53">
        <f>SUMIFS('Ratios_MARAMA-VA'!J:J, 'Ratios_MARAMA-VA'!AA:AA, V451)</f>
        <v>0</v>
      </c>
      <c r="G451" s="53" t="s">
        <v>963</v>
      </c>
      <c r="H451" s="53" t="s">
        <v>963</v>
      </c>
      <c r="I451" s="55" t="s">
        <v>14</v>
      </c>
      <c r="J451" s="53" t="s">
        <v>964</v>
      </c>
      <c r="K451" s="55" t="s">
        <v>14</v>
      </c>
      <c r="L451" s="53" t="s">
        <v>964</v>
      </c>
      <c r="M451" s="43" t="s">
        <v>533</v>
      </c>
      <c r="N451" s="43" t="s">
        <v>291</v>
      </c>
      <c r="O451" s="43" t="s">
        <v>281</v>
      </c>
      <c r="P451" s="43" t="s">
        <v>289</v>
      </c>
      <c r="Q451" s="43" t="s">
        <v>213</v>
      </c>
      <c r="R451" s="43" t="s">
        <v>314</v>
      </c>
      <c r="S451" s="43" t="s">
        <v>932</v>
      </c>
      <c r="V451" s="42" t="s">
        <v>3401</v>
      </c>
      <c r="W451"/>
    </row>
    <row r="452" spans="1:23" s="39" customFormat="1" x14ac:dyDescent="0.35">
      <c r="A452" s="43" t="s">
        <v>497</v>
      </c>
      <c r="B452" s="54">
        <v>24009</v>
      </c>
      <c r="C452" s="54" t="s">
        <v>12</v>
      </c>
      <c r="D452" s="53">
        <v>3.1211099999999998</v>
      </c>
      <c r="E452" s="53">
        <f>SUMIFS('Ratios_MARAMA-VA'!T:T, 'Ratios_MARAMA-VA'!AA:AA, V452)</f>
        <v>0</v>
      </c>
      <c r="F452" s="53">
        <f>SUMIFS('Ratios_MARAMA-VA'!J:J, 'Ratios_MARAMA-VA'!AA:AA, V452)</f>
        <v>0</v>
      </c>
      <c r="G452" s="53" t="s">
        <v>963</v>
      </c>
      <c r="H452" s="53" t="s">
        <v>963</v>
      </c>
      <c r="I452" s="55" t="s">
        <v>14</v>
      </c>
      <c r="J452" s="53" t="s">
        <v>964</v>
      </c>
      <c r="K452" s="55" t="s">
        <v>14</v>
      </c>
      <c r="L452" s="53" t="s">
        <v>964</v>
      </c>
      <c r="M452" s="43" t="s">
        <v>533</v>
      </c>
      <c r="N452" s="43" t="s">
        <v>291</v>
      </c>
      <c r="O452" s="43" t="s">
        <v>281</v>
      </c>
      <c r="P452" s="43" t="s">
        <v>289</v>
      </c>
      <c r="Q452" s="43" t="s">
        <v>213</v>
      </c>
      <c r="R452" s="43" t="s">
        <v>314</v>
      </c>
      <c r="S452" s="43" t="s">
        <v>932</v>
      </c>
      <c r="V452" s="42" t="s">
        <v>3406</v>
      </c>
      <c r="W452"/>
    </row>
    <row r="453" spans="1:23" s="39" customFormat="1" x14ac:dyDescent="0.35">
      <c r="A453" s="43" t="s">
        <v>497</v>
      </c>
      <c r="B453" s="54">
        <v>24017</v>
      </c>
      <c r="C453" s="54" t="s">
        <v>10</v>
      </c>
      <c r="D453" s="53">
        <v>60.493200000000002</v>
      </c>
      <c r="E453" s="53">
        <f>SUMIFS('Ratios_MARAMA-VA'!T:T, 'Ratios_MARAMA-VA'!AA:AA, V453)</f>
        <v>0</v>
      </c>
      <c r="F453" s="53">
        <f>SUMIFS('Ratios_MARAMA-VA'!J:J, 'Ratios_MARAMA-VA'!AA:AA, V453)</f>
        <v>0</v>
      </c>
      <c r="G453" s="53" t="s">
        <v>963</v>
      </c>
      <c r="H453" s="53" t="s">
        <v>963</v>
      </c>
      <c r="I453" s="53">
        <v>69.296967280000004</v>
      </c>
      <c r="J453" s="53" t="s">
        <v>964</v>
      </c>
      <c r="K453" s="53">
        <v>34.960719679999997</v>
      </c>
      <c r="L453" s="53" t="s">
        <v>964</v>
      </c>
      <c r="M453" s="43" t="s">
        <v>533</v>
      </c>
      <c r="N453" s="43" t="s">
        <v>291</v>
      </c>
      <c r="O453" s="43" t="s">
        <v>281</v>
      </c>
      <c r="P453" s="43" t="s">
        <v>289</v>
      </c>
      <c r="Q453" s="43" t="s">
        <v>213</v>
      </c>
      <c r="R453" s="43" t="s">
        <v>314</v>
      </c>
      <c r="S453" s="43" t="s">
        <v>932</v>
      </c>
      <c r="V453" s="42" t="s">
        <v>3402</v>
      </c>
      <c r="W453"/>
    </row>
    <row r="454" spans="1:23" s="39" customFormat="1" x14ac:dyDescent="0.35">
      <c r="A454" s="43" t="s">
        <v>497</v>
      </c>
      <c r="B454" s="54">
        <v>24021</v>
      </c>
      <c r="C454" s="54" t="s">
        <v>10</v>
      </c>
      <c r="D454" s="53">
        <v>5.5669300000000002</v>
      </c>
      <c r="E454" s="53">
        <f>SUMIFS('Ratios_MARAMA-VA'!T:T, 'Ratios_MARAMA-VA'!AA:AA, V454)</f>
        <v>0</v>
      </c>
      <c r="F454" s="53">
        <f>SUMIFS('Ratios_MARAMA-VA'!J:J, 'Ratios_MARAMA-VA'!AA:AA, V454)</f>
        <v>0</v>
      </c>
      <c r="G454" s="53" t="s">
        <v>963</v>
      </c>
      <c r="H454" s="53" t="s">
        <v>963</v>
      </c>
      <c r="I454" s="53">
        <v>5.2324219851353604</v>
      </c>
      <c r="J454" s="53" t="s">
        <v>964</v>
      </c>
      <c r="K454" s="53">
        <v>5.25232054617888</v>
      </c>
      <c r="L454" s="53" t="s">
        <v>964</v>
      </c>
      <c r="M454" s="43" t="s">
        <v>533</v>
      </c>
      <c r="N454" s="43" t="s">
        <v>291</v>
      </c>
      <c r="O454" s="43" t="s">
        <v>281</v>
      </c>
      <c r="P454" s="43" t="s">
        <v>289</v>
      </c>
      <c r="Q454" s="43" t="s">
        <v>213</v>
      </c>
      <c r="R454" s="43" t="s">
        <v>314</v>
      </c>
      <c r="S454" s="43" t="s">
        <v>932</v>
      </c>
      <c r="V454" s="42" t="s">
        <v>3403</v>
      </c>
      <c r="W454"/>
    </row>
    <row r="455" spans="1:23" s="39" customFormat="1" x14ac:dyDescent="0.35">
      <c r="A455" s="43" t="s">
        <v>497</v>
      </c>
      <c r="B455" s="54">
        <v>24021</v>
      </c>
      <c r="C455" s="54" t="s">
        <v>12</v>
      </c>
      <c r="D455" s="53">
        <v>9.62425</v>
      </c>
      <c r="E455" s="53">
        <f>SUMIFS('Ratios_MARAMA-VA'!T:T, 'Ratios_MARAMA-VA'!AA:AA, V455)</f>
        <v>0</v>
      </c>
      <c r="F455" s="53">
        <f>SUMIFS('Ratios_MARAMA-VA'!J:J, 'Ratios_MARAMA-VA'!AA:AA, V455)</f>
        <v>0</v>
      </c>
      <c r="G455" s="53" t="s">
        <v>963</v>
      </c>
      <c r="H455" s="53" t="s">
        <v>963</v>
      </c>
      <c r="I455" s="53">
        <v>9.9588951720957493</v>
      </c>
      <c r="J455" s="53" t="s">
        <v>964</v>
      </c>
      <c r="K455" s="53">
        <v>10.6719937645165</v>
      </c>
      <c r="L455" s="53" t="s">
        <v>964</v>
      </c>
      <c r="M455" s="43" t="s">
        <v>533</v>
      </c>
      <c r="N455" s="43" t="s">
        <v>291</v>
      </c>
      <c r="O455" s="43" t="s">
        <v>281</v>
      </c>
      <c r="P455" s="43" t="s">
        <v>289</v>
      </c>
      <c r="Q455" s="43" t="s">
        <v>213</v>
      </c>
      <c r="R455" s="43" t="s">
        <v>314</v>
      </c>
      <c r="S455" s="43" t="s">
        <v>932</v>
      </c>
      <c r="V455" s="42" t="s">
        <v>3407</v>
      </c>
      <c r="W455"/>
    </row>
    <row r="456" spans="1:23" s="39" customFormat="1" x14ac:dyDescent="0.35">
      <c r="A456" s="43" t="s">
        <v>497</v>
      </c>
      <c r="B456" s="54">
        <v>24033</v>
      </c>
      <c r="C456" s="54" t="s">
        <v>10</v>
      </c>
      <c r="D456" s="53">
        <v>110.28660000000001</v>
      </c>
      <c r="E456" s="53">
        <f>SUMIFS('Ratios_MARAMA-VA'!T:T, 'Ratios_MARAMA-VA'!AA:AA, V456)</f>
        <v>0</v>
      </c>
      <c r="F456" s="53">
        <f>SUMIFS('Ratios_MARAMA-VA'!J:J, 'Ratios_MARAMA-VA'!AA:AA, V456)</f>
        <v>0</v>
      </c>
      <c r="G456" s="53" t="s">
        <v>963</v>
      </c>
      <c r="H456" s="53" t="s">
        <v>963</v>
      </c>
      <c r="I456" s="53">
        <v>151.82140860000001</v>
      </c>
      <c r="J456" s="53" t="s">
        <v>964</v>
      </c>
      <c r="K456" s="53">
        <v>74.375631200000001</v>
      </c>
      <c r="L456" s="53" t="s">
        <v>964</v>
      </c>
      <c r="M456" s="43" t="s">
        <v>533</v>
      </c>
      <c r="N456" s="43" t="s">
        <v>291</v>
      </c>
      <c r="O456" s="43" t="s">
        <v>281</v>
      </c>
      <c r="P456" s="43" t="s">
        <v>289</v>
      </c>
      <c r="Q456" s="43" t="s">
        <v>213</v>
      </c>
      <c r="R456" s="43" t="s">
        <v>314</v>
      </c>
      <c r="S456" s="43" t="s">
        <v>932</v>
      </c>
      <c r="V456" s="42" t="s">
        <v>3404</v>
      </c>
      <c r="W456"/>
    </row>
    <row r="457" spans="1:23" s="39" customFormat="1" x14ac:dyDescent="0.35">
      <c r="A457" s="43" t="s">
        <v>497</v>
      </c>
      <c r="B457" s="54">
        <v>24033</v>
      </c>
      <c r="C457" s="54" t="s">
        <v>12</v>
      </c>
      <c r="D457" s="53">
        <v>6.6678610000000003</v>
      </c>
      <c r="E457" s="53">
        <f>SUMIFS('Ratios_MARAMA-VA'!T:T, 'Ratios_MARAMA-VA'!AA:AA, V457)</f>
        <v>0</v>
      </c>
      <c r="F457" s="53">
        <f>SUMIFS('Ratios_MARAMA-VA'!J:J, 'Ratios_MARAMA-VA'!AA:AA, V457)</f>
        <v>0</v>
      </c>
      <c r="G457" s="53" t="s">
        <v>963</v>
      </c>
      <c r="H457" s="53" t="s">
        <v>963</v>
      </c>
      <c r="I457" s="53">
        <v>10.18345639</v>
      </c>
      <c r="J457" s="53" t="s">
        <v>964</v>
      </c>
      <c r="K457" s="53">
        <v>4.9572830999999997</v>
      </c>
      <c r="L457" s="53" t="s">
        <v>964</v>
      </c>
      <c r="M457" s="43" t="s">
        <v>533</v>
      </c>
      <c r="N457" s="43" t="s">
        <v>291</v>
      </c>
      <c r="O457" s="43" t="s">
        <v>281</v>
      </c>
      <c r="P457" s="43" t="s">
        <v>289</v>
      </c>
      <c r="Q457" s="43" t="s">
        <v>213</v>
      </c>
      <c r="R457" s="43" t="s">
        <v>314</v>
      </c>
      <c r="S457" s="43" t="s">
        <v>932</v>
      </c>
      <c r="V457" s="42" t="s">
        <v>3408</v>
      </c>
      <c r="W457"/>
    </row>
    <row r="458" spans="1:23" s="39" customFormat="1" x14ac:dyDescent="0.35">
      <c r="A458" s="43" t="s">
        <v>811</v>
      </c>
      <c r="B458" s="54">
        <v>51107</v>
      </c>
      <c r="C458" s="54" t="s">
        <v>10</v>
      </c>
      <c r="D458" s="53">
        <v>64.315799999999996</v>
      </c>
      <c r="E458" s="53">
        <f>SUMIFS('Ratios_MARAMA-VA'!T:T, 'Ratios_MARAMA-VA'!AA:AA, V458)</f>
        <v>0</v>
      </c>
      <c r="F458" s="53">
        <f>SUMIFS('Ratios_MARAMA-VA'!J:J, 'Ratios_MARAMA-VA'!AA:AA, V458)</f>
        <v>0</v>
      </c>
      <c r="G458" s="53" t="s">
        <v>963</v>
      </c>
      <c r="H458" s="53" t="s">
        <v>963</v>
      </c>
      <c r="I458" s="53">
        <v>86.765194600000001</v>
      </c>
      <c r="J458" s="53" t="s">
        <v>964</v>
      </c>
      <c r="K458" s="53">
        <v>42.009690790000001</v>
      </c>
      <c r="L458" s="53" t="s">
        <v>964</v>
      </c>
      <c r="M458" s="43" t="s">
        <v>533</v>
      </c>
      <c r="N458" s="43" t="s">
        <v>291</v>
      </c>
      <c r="O458" s="43" t="s">
        <v>281</v>
      </c>
      <c r="P458" s="43" t="s">
        <v>289</v>
      </c>
      <c r="Q458" s="43" t="s">
        <v>213</v>
      </c>
      <c r="R458" s="43" t="s">
        <v>314</v>
      </c>
      <c r="S458" s="43" t="s">
        <v>932</v>
      </c>
      <c r="V458" s="42" t="s">
        <v>3405</v>
      </c>
      <c r="W458"/>
    </row>
    <row r="459" spans="1:23" s="39" customFormat="1" x14ac:dyDescent="0.35">
      <c r="A459" s="43" t="s">
        <v>811</v>
      </c>
      <c r="B459" s="54">
        <v>51107</v>
      </c>
      <c r="C459" s="54" t="s">
        <v>12</v>
      </c>
      <c r="D459" s="53">
        <v>3.4917189999999998</v>
      </c>
      <c r="E459" s="53">
        <f>SUMIFS('Ratios_MARAMA-VA'!T:T, 'Ratios_MARAMA-VA'!AA:AA, V459)</f>
        <v>0</v>
      </c>
      <c r="F459" s="53">
        <f>SUMIFS('Ratios_MARAMA-VA'!J:J, 'Ratios_MARAMA-VA'!AA:AA, V459)</f>
        <v>0</v>
      </c>
      <c r="G459" s="53" t="s">
        <v>963</v>
      </c>
      <c r="H459" s="53" t="s">
        <v>963</v>
      </c>
      <c r="I459" s="53">
        <v>5.3277574699999999</v>
      </c>
      <c r="J459" s="53" t="s">
        <v>964</v>
      </c>
      <c r="K459" s="53">
        <v>2.57957635</v>
      </c>
      <c r="L459" s="53" t="s">
        <v>964</v>
      </c>
      <c r="M459" s="43" t="s">
        <v>533</v>
      </c>
      <c r="N459" s="43" t="s">
        <v>291</v>
      </c>
      <c r="O459" s="43" t="s">
        <v>281</v>
      </c>
      <c r="P459" s="43" t="s">
        <v>289</v>
      </c>
      <c r="Q459" s="43" t="s">
        <v>213</v>
      </c>
      <c r="R459" s="43" t="s">
        <v>314</v>
      </c>
      <c r="S459" s="43" t="s">
        <v>932</v>
      </c>
      <c r="V459" s="42" t="s">
        <v>3409</v>
      </c>
      <c r="W459"/>
    </row>
    <row r="460" spans="1:23" s="39" customFormat="1" x14ac:dyDescent="0.35">
      <c r="A460" s="43" t="s">
        <v>9</v>
      </c>
      <c r="B460" s="54">
        <v>11001</v>
      </c>
      <c r="C460" s="54" t="s">
        <v>10</v>
      </c>
      <c r="D460" s="53">
        <v>2.2707999999999999E-2</v>
      </c>
      <c r="E460" s="53">
        <f>SUMIFS('Ratios_MARAMA-VA'!T:T, 'Ratios_MARAMA-VA'!AA:AA, V460)</f>
        <v>0</v>
      </c>
      <c r="F460" s="53">
        <f>SUMIFS('Ratios_MARAMA-VA'!J:J, 'Ratios_MARAMA-VA'!AA:AA, V460)</f>
        <v>0</v>
      </c>
      <c r="G460" s="53" t="s">
        <v>963</v>
      </c>
      <c r="H460" s="53" t="s">
        <v>963</v>
      </c>
      <c r="I460" s="53">
        <v>1.7712240000000001E-2</v>
      </c>
      <c r="J460" s="53" t="s">
        <v>964</v>
      </c>
      <c r="K460" s="53">
        <v>1.68274656323356E-2</v>
      </c>
      <c r="L460" s="53" t="s">
        <v>964</v>
      </c>
      <c r="M460" s="43" t="s">
        <v>290</v>
      </c>
      <c r="N460" s="43" t="s">
        <v>291</v>
      </c>
      <c r="O460" s="43" t="s">
        <v>281</v>
      </c>
      <c r="P460" s="43" t="s">
        <v>289</v>
      </c>
      <c r="Q460" s="43" t="s">
        <v>213</v>
      </c>
      <c r="R460" s="43" t="s">
        <v>283</v>
      </c>
      <c r="S460" s="43" t="s">
        <v>932</v>
      </c>
      <c r="V460" s="42" t="s">
        <v>3410</v>
      </c>
      <c r="W460"/>
    </row>
    <row r="461" spans="1:23" s="39" customFormat="1" x14ac:dyDescent="0.35">
      <c r="A461" s="43" t="s">
        <v>9</v>
      </c>
      <c r="B461" s="54">
        <v>11001</v>
      </c>
      <c r="C461" s="54" t="s">
        <v>12</v>
      </c>
      <c r="D461" s="53">
        <v>4.17E-4</v>
      </c>
      <c r="E461" s="53">
        <f>SUMIFS('Ratios_MARAMA-VA'!T:T, 'Ratios_MARAMA-VA'!AA:AA, V461)</f>
        <v>0</v>
      </c>
      <c r="F461" s="53">
        <f>SUMIFS('Ratios_MARAMA-VA'!J:J, 'Ratios_MARAMA-VA'!AA:AA, V461)</f>
        <v>0</v>
      </c>
      <c r="G461" s="53" t="s">
        <v>963</v>
      </c>
      <c r="H461" s="53" t="s">
        <v>963</v>
      </c>
      <c r="I461" s="53">
        <v>3.252599999999E-4</v>
      </c>
      <c r="J461" s="53" t="s">
        <v>964</v>
      </c>
      <c r="K461" s="53">
        <v>3.0901238192180001E-4</v>
      </c>
      <c r="L461" s="53" t="s">
        <v>964</v>
      </c>
      <c r="M461" s="43" t="s">
        <v>290</v>
      </c>
      <c r="N461" s="43" t="s">
        <v>291</v>
      </c>
      <c r="O461" s="43" t="s">
        <v>281</v>
      </c>
      <c r="P461" s="43" t="s">
        <v>289</v>
      </c>
      <c r="Q461" s="43" t="s">
        <v>213</v>
      </c>
      <c r="R461" s="43" t="s">
        <v>283</v>
      </c>
      <c r="S461" s="43" t="s">
        <v>932</v>
      </c>
      <c r="V461" s="42" t="s">
        <v>3414</v>
      </c>
      <c r="W461"/>
    </row>
    <row r="462" spans="1:23" s="39" customFormat="1" x14ac:dyDescent="0.35">
      <c r="A462" s="43" t="s">
        <v>497</v>
      </c>
      <c r="B462" s="54">
        <v>24031</v>
      </c>
      <c r="C462" s="54" t="s">
        <v>10</v>
      </c>
      <c r="D462" s="53">
        <v>9.1836000000000002</v>
      </c>
      <c r="E462" s="53">
        <f>SUMIFS('Ratios_MARAMA-VA'!T:T, 'Ratios_MARAMA-VA'!AA:AA, V462)</f>
        <v>0</v>
      </c>
      <c r="F462" s="53">
        <f>SUMIFS('Ratios_MARAMA-VA'!J:J, 'Ratios_MARAMA-VA'!AA:AA, V462)</f>
        <v>0</v>
      </c>
      <c r="G462" s="53" t="s">
        <v>963</v>
      </c>
      <c r="H462" s="53" t="s">
        <v>963</v>
      </c>
      <c r="I462" s="53">
        <v>7.3552825177906103</v>
      </c>
      <c r="J462" s="53" t="s">
        <v>964</v>
      </c>
      <c r="K462" s="53">
        <v>6.90809709697601</v>
      </c>
      <c r="L462" s="53" t="s">
        <v>964</v>
      </c>
      <c r="M462" s="43" t="s">
        <v>290</v>
      </c>
      <c r="N462" s="43" t="s">
        <v>291</v>
      </c>
      <c r="O462" s="43" t="s">
        <v>281</v>
      </c>
      <c r="P462" s="43" t="s">
        <v>289</v>
      </c>
      <c r="Q462" s="43" t="s">
        <v>213</v>
      </c>
      <c r="R462" s="43" t="s">
        <v>283</v>
      </c>
      <c r="S462" s="43" t="s">
        <v>932</v>
      </c>
      <c r="V462" s="42" t="s">
        <v>3411</v>
      </c>
      <c r="W462"/>
    </row>
    <row r="463" spans="1:23" s="39" customFormat="1" x14ac:dyDescent="0.35">
      <c r="A463" s="43" t="s">
        <v>497</v>
      </c>
      <c r="B463" s="54">
        <v>24031</v>
      </c>
      <c r="C463" s="54" t="s">
        <v>12</v>
      </c>
      <c r="D463" s="53">
        <v>3.4297900000000001</v>
      </c>
      <c r="E463" s="53">
        <f>SUMIFS('Ratios_MARAMA-VA'!T:T, 'Ratios_MARAMA-VA'!AA:AA, V463)</f>
        <v>0</v>
      </c>
      <c r="F463" s="53">
        <f>SUMIFS('Ratios_MARAMA-VA'!J:J, 'Ratios_MARAMA-VA'!AA:AA, V463)</f>
        <v>0</v>
      </c>
      <c r="G463" s="53" t="s">
        <v>963</v>
      </c>
      <c r="H463" s="53" t="s">
        <v>963</v>
      </c>
      <c r="I463" s="53">
        <v>2.6926953999999999</v>
      </c>
      <c r="J463" s="53" t="s">
        <v>964</v>
      </c>
      <c r="K463" s="53">
        <v>2.56215221765662</v>
      </c>
      <c r="L463" s="53" t="s">
        <v>964</v>
      </c>
      <c r="M463" s="43" t="s">
        <v>290</v>
      </c>
      <c r="N463" s="43" t="s">
        <v>291</v>
      </c>
      <c r="O463" s="43" t="s">
        <v>281</v>
      </c>
      <c r="P463" s="43" t="s">
        <v>289</v>
      </c>
      <c r="Q463" s="43" t="s">
        <v>213</v>
      </c>
      <c r="R463" s="43" t="s">
        <v>283</v>
      </c>
      <c r="S463" s="43" t="s">
        <v>932</v>
      </c>
      <c r="V463" s="42" t="s">
        <v>3415</v>
      </c>
      <c r="W463"/>
    </row>
    <row r="464" spans="1:23" s="39" customFormat="1" x14ac:dyDescent="0.35">
      <c r="A464" s="43" t="s">
        <v>497</v>
      </c>
      <c r="B464" s="54">
        <v>24033</v>
      </c>
      <c r="C464" s="54" t="s">
        <v>10</v>
      </c>
      <c r="D464" s="53">
        <v>8.2799999999999992E-3</v>
      </c>
      <c r="E464" s="53">
        <f>SUMIFS('Ratios_MARAMA-VA'!T:T, 'Ratios_MARAMA-VA'!AA:AA, V464)</f>
        <v>0</v>
      </c>
      <c r="F464" s="53">
        <f>SUMIFS('Ratios_MARAMA-VA'!J:J, 'Ratios_MARAMA-VA'!AA:AA, V464)</f>
        <v>0</v>
      </c>
      <c r="G464" s="53" t="s">
        <v>963</v>
      </c>
      <c r="H464" s="53" t="s">
        <v>963</v>
      </c>
      <c r="I464" s="53">
        <v>6.4583999999998998E-3</v>
      </c>
      <c r="J464" s="53" t="s">
        <v>964</v>
      </c>
      <c r="K464" s="53">
        <v>6.1357854252131003E-3</v>
      </c>
      <c r="L464" s="53" t="s">
        <v>964</v>
      </c>
      <c r="M464" s="43" t="s">
        <v>290</v>
      </c>
      <c r="N464" s="43" t="s">
        <v>291</v>
      </c>
      <c r="O464" s="43" t="s">
        <v>281</v>
      </c>
      <c r="P464" s="43" t="s">
        <v>289</v>
      </c>
      <c r="Q464" s="43" t="s">
        <v>213</v>
      </c>
      <c r="R464" s="43" t="s">
        <v>283</v>
      </c>
      <c r="S464" s="43" t="s">
        <v>932</v>
      </c>
      <c r="V464" s="42" t="s">
        <v>3412</v>
      </c>
      <c r="W464"/>
    </row>
    <row r="465" spans="1:23" s="39" customFormat="1" x14ac:dyDescent="0.35">
      <c r="A465" s="43" t="s">
        <v>811</v>
      </c>
      <c r="B465" s="54">
        <v>51683</v>
      </c>
      <c r="C465" s="54" t="s">
        <v>10</v>
      </c>
      <c r="D465" s="53">
        <v>6.1920000000000003E-2</v>
      </c>
      <c r="E465" s="53">
        <f>SUMIFS('Ratios_MARAMA-VA'!T:T, 'Ratios_MARAMA-VA'!AA:AA, V465)</f>
        <v>0</v>
      </c>
      <c r="F465" s="53">
        <f>SUMIFS('Ratios_MARAMA-VA'!J:J, 'Ratios_MARAMA-VA'!AA:AA, V465)</f>
        <v>0</v>
      </c>
      <c r="G465" s="53" t="s">
        <v>963</v>
      </c>
      <c r="H465" s="53" t="s">
        <v>963</v>
      </c>
      <c r="I465" s="53">
        <v>7.5542399999999996E-2</v>
      </c>
      <c r="J465" s="53" t="s">
        <v>964</v>
      </c>
      <c r="K465" s="53">
        <v>8.0696384893059303E-2</v>
      </c>
      <c r="L465" s="53" t="s">
        <v>964</v>
      </c>
      <c r="M465" s="43" t="s">
        <v>290</v>
      </c>
      <c r="N465" s="43" t="s">
        <v>291</v>
      </c>
      <c r="O465" s="43" t="s">
        <v>281</v>
      </c>
      <c r="P465" s="43" t="s">
        <v>289</v>
      </c>
      <c r="Q465" s="43" t="s">
        <v>213</v>
      </c>
      <c r="R465" s="43" t="s">
        <v>283</v>
      </c>
      <c r="S465" s="43" t="s">
        <v>932</v>
      </c>
      <c r="V465" s="42" t="s">
        <v>3413</v>
      </c>
      <c r="W465"/>
    </row>
    <row r="466" spans="1:23" s="39" customFormat="1" x14ac:dyDescent="0.35">
      <c r="A466" s="43" t="s">
        <v>811</v>
      </c>
      <c r="B466" s="54">
        <v>51683</v>
      </c>
      <c r="C466" s="54" t="s">
        <v>12</v>
      </c>
      <c r="D466" s="53">
        <v>5.5999999999999999E-3</v>
      </c>
      <c r="E466" s="53">
        <f>SUMIFS('Ratios_MARAMA-VA'!T:T, 'Ratios_MARAMA-VA'!AA:AA, V466)</f>
        <v>0</v>
      </c>
      <c r="F466" s="53">
        <f>SUMIFS('Ratios_MARAMA-VA'!J:J, 'Ratios_MARAMA-VA'!AA:AA, V466)</f>
        <v>0</v>
      </c>
      <c r="G466" s="53" t="s">
        <v>963</v>
      </c>
      <c r="H466" s="53" t="s">
        <v>963</v>
      </c>
      <c r="I466" s="53">
        <v>6.8319999999998998E-3</v>
      </c>
      <c r="J466" s="53" t="s">
        <v>964</v>
      </c>
      <c r="K466" s="53">
        <v>7.2981226647468997E-3</v>
      </c>
      <c r="L466" s="53" t="s">
        <v>964</v>
      </c>
      <c r="M466" s="43" t="s">
        <v>290</v>
      </c>
      <c r="N466" s="43" t="s">
        <v>291</v>
      </c>
      <c r="O466" s="43" t="s">
        <v>281</v>
      </c>
      <c r="P466" s="43" t="s">
        <v>289</v>
      </c>
      <c r="Q466" s="43" t="s">
        <v>213</v>
      </c>
      <c r="R466" s="43" t="s">
        <v>283</v>
      </c>
      <c r="S466" s="43" t="s">
        <v>932</v>
      </c>
      <c r="V466" s="42" t="s">
        <v>3416</v>
      </c>
      <c r="W466"/>
    </row>
    <row r="467" spans="1:23" s="39" customFormat="1" x14ac:dyDescent="0.35">
      <c r="A467" s="43" t="s">
        <v>497</v>
      </c>
      <c r="B467" s="54">
        <v>24033</v>
      </c>
      <c r="C467" s="54" t="s">
        <v>10</v>
      </c>
      <c r="D467" s="53">
        <v>7.7119999999999994E-2</v>
      </c>
      <c r="E467" s="53">
        <f>SUMIFS('Ratios_MARAMA-VA'!T:T, 'Ratios_MARAMA-VA'!AA:AA, V467)</f>
        <v>0</v>
      </c>
      <c r="F467" s="53">
        <f>SUMIFS('Ratios_MARAMA-VA'!J:J, 'Ratios_MARAMA-VA'!AA:AA, V467)</f>
        <v>0</v>
      </c>
      <c r="G467" s="53" t="s">
        <v>963</v>
      </c>
      <c r="H467" s="53" t="s">
        <v>963</v>
      </c>
      <c r="I467" s="53">
        <v>6.0153600000000002E-2</v>
      </c>
      <c r="J467" s="53" t="s">
        <v>964</v>
      </c>
      <c r="K467" s="53">
        <v>5.7148764733385898E-2</v>
      </c>
      <c r="L467" s="53" t="s">
        <v>964</v>
      </c>
      <c r="M467" s="43" t="s">
        <v>636</v>
      </c>
      <c r="N467" s="43" t="s">
        <v>291</v>
      </c>
      <c r="O467" s="43" t="s">
        <v>281</v>
      </c>
      <c r="P467" s="43" t="s">
        <v>289</v>
      </c>
      <c r="Q467" s="43" t="s">
        <v>213</v>
      </c>
      <c r="R467" s="43" t="s">
        <v>294</v>
      </c>
      <c r="S467" s="43" t="s">
        <v>932</v>
      </c>
      <c r="V467" s="42" t="s">
        <v>3417</v>
      </c>
      <c r="W467"/>
    </row>
    <row r="468" spans="1:23" s="39" customFormat="1" x14ac:dyDescent="0.35">
      <c r="A468" s="43" t="s">
        <v>497</v>
      </c>
      <c r="B468" s="54">
        <v>24033</v>
      </c>
      <c r="C468" s="54" t="s">
        <v>12</v>
      </c>
      <c r="D468" s="53">
        <v>3.8559999999999997E-2</v>
      </c>
      <c r="E468" s="53">
        <f>SUMIFS('Ratios_MARAMA-VA'!T:T, 'Ratios_MARAMA-VA'!AA:AA, V468)</f>
        <v>0</v>
      </c>
      <c r="F468" s="53">
        <f>SUMIFS('Ratios_MARAMA-VA'!J:J, 'Ratios_MARAMA-VA'!AA:AA, V468)</f>
        <v>0</v>
      </c>
      <c r="G468" s="53" t="s">
        <v>963</v>
      </c>
      <c r="H468" s="53" t="s">
        <v>963</v>
      </c>
      <c r="I468" s="53">
        <v>3.0076800000000001E-2</v>
      </c>
      <c r="J468" s="53" t="s">
        <v>964</v>
      </c>
      <c r="K468" s="53">
        <v>2.8574382366692901E-2</v>
      </c>
      <c r="L468" s="53" t="s">
        <v>964</v>
      </c>
      <c r="M468" s="43" t="s">
        <v>636</v>
      </c>
      <c r="N468" s="43" t="s">
        <v>291</v>
      </c>
      <c r="O468" s="43" t="s">
        <v>281</v>
      </c>
      <c r="P468" s="43" t="s">
        <v>289</v>
      </c>
      <c r="Q468" s="43" t="s">
        <v>213</v>
      </c>
      <c r="R468" s="43" t="s">
        <v>294</v>
      </c>
      <c r="S468" s="43" t="s">
        <v>932</v>
      </c>
      <c r="V468" s="42" t="s">
        <v>3418</v>
      </c>
      <c r="W468"/>
    </row>
    <row r="469" spans="1:23" s="39" customFormat="1" x14ac:dyDescent="0.35">
      <c r="A469" s="43" t="s">
        <v>497</v>
      </c>
      <c r="B469" s="54">
        <v>24017</v>
      </c>
      <c r="C469" s="54" t="s">
        <v>10</v>
      </c>
      <c r="D469" s="53">
        <v>0.37014999999999998</v>
      </c>
      <c r="E469" s="53">
        <f>SUMIFS('Ratios_MARAMA-VA'!T:T, 'Ratios_MARAMA-VA'!AA:AA, V469)</f>
        <v>0</v>
      </c>
      <c r="F469" s="53">
        <f>SUMIFS('Ratios_MARAMA-VA'!J:J, 'Ratios_MARAMA-VA'!AA:AA, V469)</f>
        <v>0</v>
      </c>
      <c r="G469" s="53" t="s">
        <v>963</v>
      </c>
      <c r="H469" s="53" t="s">
        <v>963</v>
      </c>
      <c r="I469" s="53">
        <v>0.288717</v>
      </c>
      <c r="J469" s="53" t="s">
        <v>964</v>
      </c>
      <c r="K469" s="53">
        <v>0.27429480376118898</v>
      </c>
      <c r="L469" s="53" t="s">
        <v>964</v>
      </c>
      <c r="M469" s="43" t="s">
        <v>555</v>
      </c>
      <c r="N469" s="43" t="s">
        <v>291</v>
      </c>
      <c r="O469" s="43" t="s">
        <v>281</v>
      </c>
      <c r="P469" s="43" t="s">
        <v>289</v>
      </c>
      <c r="Q469" s="43" t="s">
        <v>213</v>
      </c>
      <c r="R469" s="43" t="s">
        <v>554</v>
      </c>
      <c r="S469" s="43" t="s">
        <v>932</v>
      </c>
      <c r="V469" s="42" t="s">
        <v>3419</v>
      </c>
      <c r="W469"/>
    </row>
    <row r="470" spans="1:23" s="39" customFormat="1" x14ac:dyDescent="0.35">
      <c r="A470" s="43" t="s">
        <v>497</v>
      </c>
      <c r="B470" s="54">
        <v>24017</v>
      </c>
      <c r="C470" s="54" t="s">
        <v>12</v>
      </c>
      <c r="D470" s="53">
        <v>3.0800000000000001E-2</v>
      </c>
      <c r="E470" s="53">
        <f>SUMIFS('Ratios_MARAMA-VA'!T:T, 'Ratios_MARAMA-VA'!AA:AA, V470)</f>
        <v>0</v>
      </c>
      <c r="F470" s="53">
        <f>SUMIFS('Ratios_MARAMA-VA'!J:J, 'Ratios_MARAMA-VA'!AA:AA, V470)</f>
        <v>0</v>
      </c>
      <c r="G470" s="53" t="s">
        <v>963</v>
      </c>
      <c r="H470" s="53" t="s">
        <v>963</v>
      </c>
      <c r="I470" s="53">
        <v>2.4024E-2</v>
      </c>
      <c r="J470" s="53" t="s">
        <v>964</v>
      </c>
      <c r="K470" s="53">
        <v>2.2823936122773499E-2</v>
      </c>
      <c r="L470" s="53" t="s">
        <v>964</v>
      </c>
      <c r="M470" s="43" t="s">
        <v>555</v>
      </c>
      <c r="N470" s="43" t="s">
        <v>291</v>
      </c>
      <c r="O470" s="43" t="s">
        <v>281</v>
      </c>
      <c r="P470" s="43" t="s">
        <v>289</v>
      </c>
      <c r="Q470" s="43" t="s">
        <v>213</v>
      </c>
      <c r="R470" s="43" t="s">
        <v>554</v>
      </c>
      <c r="S470" s="43" t="s">
        <v>932</v>
      </c>
      <c r="V470" s="42" t="s">
        <v>3421</v>
      </c>
      <c r="W470"/>
    </row>
    <row r="471" spans="1:23" s="39" customFormat="1" x14ac:dyDescent="0.35">
      <c r="A471" s="43" t="s">
        <v>497</v>
      </c>
      <c r="B471" s="54">
        <v>24031</v>
      </c>
      <c r="C471" s="54" t="s">
        <v>10</v>
      </c>
      <c r="D471" s="53">
        <v>6.1968199999999998</v>
      </c>
      <c r="E471" s="53">
        <f>SUMIFS('Ratios_MARAMA-VA'!T:T, 'Ratios_MARAMA-VA'!AA:AA, V471)</f>
        <v>0</v>
      </c>
      <c r="F471" s="53">
        <f>SUMIFS('Ratios_MARAMA-VA'!J:J, 'Ratios_MARAMA-VA'!AA:AA, V471)</f>
        <v>0</v>
      </c>
      <c r="G471" s="53" t="s">
        <v>963</v>
      </c>
      <c r="H471" s="53" t="s">
        <v>963</v>
      </c>
      <c r="I471" s="53">
        <v>4.8335195999999998</v>
      </c>
      <c r="J471" s="53" t="s">
        <v>964</v>
      </c>
      <c r="K471" s="53">
        <v>4.5920722027378398</v>
      </c>
      <c r="L471" s="53" t="s">
        <v>964</v>
      </c>
      <c r="M471" s="43" t="s">
        <v>555</v>
      </c>
      <c r="N471" s="43" t="s">
        <v>291</v>
      </c>
      <c r="O471" s="43" t="s">
        <v>281</v>
      </c>
      <c r="P471" s="43" t="s">
        <v>289</v>
      </c>
      <c r="Q471" s="43" t="s">
        <v>213</v>
      </c>
      <c r="R471" s="43" t="s">
        <v>554</v>
      </c>
      <c r="S471" s="43" t="s">
        <v>932</v>
      </c>
      <c r="V471" s="42" t="s">
        <v>3420</v>
      </c>
      <c r="W471"/>
    </row>
    <row r="472" spans="1:23" s="39" customFormat="1" x14ac:dyDescent="0.35">
      <c r="A472" s="43" t="s">
        <v>497</v>
      </c>
      <c r="B472" s="54">
        <v>24031</v>
      </c>
      <c r="C472" s="54" t="s">
        <v>12</v>
      </c>
      <c r="D472" s="53">
        <v>0.90526600000000002</v>
      </c>
      <c r="E472" s="53">
        <f>SUMIFS('Ratios_MARAMA-VA'!T:T, 'Ratios_MARAMA-VA'!AA:AA, V472)</f>
        <v>0</v>
      </c>
      <c r="F472" s="53">
        <f>SUMIFS('Ratios_MARAMA-VA'!J:J, 'Ratios_MARAMA-VA'!AA:AA, V472)</f>
        <v>0</v>
      </c>
      <c r="G472" s="53" t="s">
        <v>963</v>
      </c>
      <c r="H472" s="53" t="s">
        <v>963</v>
      </c>
      <c r="I472" s="53">
        <v>0.70610748000000001</v>
      </c>
      <c r="J472" s="53" t="s">
        <v>964</v>
      </c>
      <c r="K472" s="53">
        <v>0.67083549864021697</v>
      </c>
      <c r="L472" s="53" t="s">
        <v>964</v>
      </c>
      <c r="M472" s="43" t="s">
        <v>555</v>
      </c>
      <c r="N472" s="43" t="s">
        <v>291</v>
      </c>
      <c r="O472" s="43" t="s">
        <v>281</v>
      </c>
      <c r="P472" s="43" t="s">
        <v>289</v>
      </c>
      <c r="Q472" s="43" t="s">
        <v>213</v>
      </c>
      <c r="R472" s="43" t="s">
        <v>554</v>
      </c>
      <c r="S472" s="43" t="s">
        <v>932</v>
      </c>
      <c r="V472" s="42" t="s">
        <v>3422</v>
      </c>
      <c r="W472"/>
    </row>
    <row r="473" spans="1:23" s="39" customFormat="1" x14ac:dyDescent="0.35">
      <c r="A473" s="43" t="s">
        <v>811</v>
      </c>
      <c r="B473" s="54">
        <v>51153</v>
      </c>
      <c r="C473" s="54" t="s">
        <v>10</v>
      </c>
      <c r="D473" s="53">
        <v>69.512</v>
      </c>
      <c r="E473" s="53">
        <f>SUMIFS('Ratios_MARAMA-VA'!T:T, 'Ratios_MARAMA-VA'!AA:AA, V473)</f>
        <v>0</v>
      </c>
      <c r="F473" s="53">
        <f>SUMIFS('Ratios_MARAMA-VA'!J:J, 'Ratios_MARAMA-VA'!AA:AA, V473)</f>
        <v>0</v>
      </c>
      <c r="G473" s="53" t="s">
        <v>963</v>
      </c>
      <c r="H473" s="53" t="s">
        <v>963</v>
      </c>
      <c r="I473" s="55" t="s">
        <v>14</v>
      </c>
      <c r="J473" s="53" t="s">
        <v>964</v>
      </c>
      <c r="K473" s="55" t="s">
        <v>14</v>
      </c>
      <c r="L473" s="53" t="s">
        <v>964</v>
      </c>
      <c r="M473" s="43" t="s">
        <v>894</v>
      </c>
      <c r="N473" s="43" t="s">
        <v>842</v>
      </c>
      <c r="O473" s="43" t="s">
        <v>281</v>
      </c>
      <c r="P473" s="43" t="s">
        <v>289</v>
      </c>
      <c r="Q473" s="43" t="s">
        <v>610</v>
      </c>
      <c r="R473" s="43" t="s">
        <v>314</v>
      </c>
      <c r="S473" s="43" t="s">
        <v>932</v>
      </c>
      <c r="V473" s="42" t="s">
        <v>3423</v>
      </c>
      <c r="W473"/>
    </row>
    <row r="474" spans="1:23" s="39" customFormat="1" x14ac:dyDescent="0.35">
      <c r="A474" s="43" t="s">
        <v>811</v>
      </c>
      <c r="B474" s="54">
        <v>51153</v>
      </c>
      <c r="C474" s="54" t="s">
        <v>12</v>
      </c>
      <c r="D474" s="53">
        <v>4.51</v>
      </c>
      <c r="E474" s="53">
        <f>SUMIFS('Ratios_MARAMA-VA'!T:T, 'Ratios_MARAMA-VA'!AA:AA, V474)</f>
        <v>0</v>
      </c>
      <c r="F474" s="53">
        <f>SUMIFS('Ratios_MARAMA-VA'!J:J, 'Ratios_MARAMA-VA'!AA:AA, V474)</f>
        <v>0</v>
      </c>
      <c r="G474" s="53" t="s">
        <v>963</v>
      </c>
      <c r="H474" s="53" t="s">
        <v>963</v>
      </c>
      <c r="I474" s="53">
        <v>0.63439999999999996</v>
      </c>
      <c r="J474" s="53" t="s">
        <v>964</v>
      </c>
      <c r="K474" s="53">
        <v>0.71240000000000003</v>
      </c>
      <c r="L474" s="53" t="s">
        <v>964</v>
      </c>
      <c r="M474" s="43" t="s">
        <v>894</v>
      </c>
      <c r="N474" s="43" t="s">
        <v>842</v>
      </c>
      <c r="O474" s="43" t="s">
        <v>281</v>
      </c>
      <c r="P474" s="43" t="s">
        <v>289</v>
      </c>
      <c r="Q474" s="43" t="s">
        <v>610</v>
      </c>
      <c r="R474" s="43" t="s">
        <v>314</v>
      </c>
      <c r="S474" s="43" t="s">
        <v>932</v>
      </c>
      <c r="V474" s="42" t="s">
        <v>3424</v>
      </c>
      <c r="W474"/>
    </row>
    <row r="475" spans="1:23" s="39" customFormat="1" x14ac:dyDescent="0.35">
      <c r="A475" s="43" t="s">
        <v>811</v>
      </c>
      <c r="B475" s="54">
        <v>51059</v>
      </c>
      <c r="C475" s="54" t="s">
        <v>10</v>
      </c>
      <c r="D475" s="53">
        <v>32.07</v>
      </c>
      <c r="E475" s="53">
        <f>SUMIFS('Ratios_MARAMA-VA'!T:T, 'Ratios_MARAMA-VA'!AA:AA, V475)</f>
        <v>0</v>
      </c>
      <c r="F475" s="53">
        <f>SUMIFS('Ratios_MARAMA-VA'!J:J, 'Ratios_MARAMA-VA'!AA:AA, V475)</f>
        <v>0</v>
      </c>
      <c r="G475" s="53" t="s">
        <v>963</v>
      </c>
      <c r="H475" s="53" t="s">
        <v>963</v>
      </c>
      <c r="I475" s="55" t="s">
        <v>14</v>
      </c>
      <c r="J475" s="53" t="s">
        <v>964</v>
      </c>
      <c r="K475" s="55" t="s">
        <v>14</v>
      </c>
      <c r="L475" s="53" t="s">
        <v>964</v>
      </c>
      <c r="M475" s="43" t="s">
        <v>841</v>
      </c>
      <c r="N475" s="43" t="s">
        <v>842</v>
      </c>
      <c r="O475" s="43" t="s">
        <v>281</v>
      </c>
      <c r="P475" s="43" t="s">
        <v>289</v>
      </c>
      <c r="Q475" s="43" t="s">
        <v>610</v>
      </c>
      <c r="R475" s="43" t="s">
        <v>283</v>
      </c>
      <c r="S475" s="43" t="s">
        <v>932</v>
      </c>
      <c r="V475" s="42" t="s">
        <v>3425</v>
      </c>
      <c r="W475"/>
    </row>
    <row r="476" spans="1:23" s="39" customFormat="1" x14ac:dyDescent="0.35">
      <c r="A476" s="43" t="s">
        <v>811</v>
      </c>
      <c r="B476" s="54">
        <v>51059</v>
      </c>
      <c r="C476" s="54" t="s">
        <v>12</v>
      </c>
      <c r="D476" s="53">
        <v>14.7522</v>
      </c>
      <c r="E476" s="53">
        <f>SUMIFS('Ratios_MARAMA-VA'!T:T, 'Ratios_MARAMA-VA'!AA:AA, V476)</f>
        <v>0</v>
      </c>
      <c r="F476" s="53">
        <f>SUMIFS('Ratios_MARAMA-VA'!J:J, 'Ratios_MARAMA-VA'!AA:AA, V476)</f>
        <v>0</v>
      </c>
      <c r="G476" s="53" t="s">
        <v>963</v>
      </c>
      <c r="H476" s="53" t="s">
        <v>963</v>
      </c>
      <c r="I476" s="55" t="s">
        <v>14</v>
      </c>
      <c r="J476" s="53" t="s">
        <v>964</v>
      </c>
      <c r="K476" s="55" t="s">
        <v>14</v>
      </c>
      <c r="L476" s="53" t="s">
        <v>964</v>
      </c>
      <c r="M476" s="43" t="s">
        <v>841</v>
      </c>
      <c r="N476" s="43" t="s">
        <v>842</v>
      </c>
      <c r="O476" s="43" t="s">
        <v>281</v>
      </c>
      <c r="P476" s="43" t="s">
        <v>289</v>
      </c>
      <c r="Q476" s="43" t="s">
        <v>610</v>
      </c>
      <c r="R476" s="43" t="s">
        <v>283</v>
      </c>
      <c r="S476" s="43" t="s">
        <v>932</v>
      </c>
      <c r="V476" s="42" t="s">
        <v>3426</v>
      </c>
      <c r="W476"/>
    </row>
    <row r="477" spans="1:23" s="39" customFormat="1" x14ac:dyDescent="0.35">
      <c r="A477" s="43" t="s">
        <v>9</v>
      </c>
      <c r="B477" s="54">
        <v>11001</v>
      </c>
      <c r="C477" s="54" t="s">
        <v>10</v>
      </c>
      <c r="D477" s="53">
        <v>1.866058</v>
      </c>
      <c r="E477" s="53">
        <f>SUMIFS('Ratios_MARAMA-VA'!T:T, 'Ratios_MARAMA-VA'!AA:AA, V477)</f>
        <v>0</v>
      </c>
      <c r="F477" s="53">
        <f>SUMIFS('Ratios_MARAMA-VA'!J:J, 'Ratios_MARAMA-VA'!AA:AA, V477)</f>
        <v>0</v>
      </c>
      <c r="G477" s="53" t="s">
        <v>963</v>
      </c>
      <c r="H477" s="53" t="s">
        <v>963</v>
      </c>
      <c r="I477" s="53">
        <v>1.6257266527698999</v>
      </c>
      <c r="J477" s="53" t="s">
        <v>964</v>
      </c>
      <c r="K477" s="53">
        <v>1.46608460486309</v>
      </c>
      <c r="L477" s="53" t="s">
        <v>964</v>
      </c>
      <c r="M477" s="43" t="s">
        <v>292</v>
      </c>
      <c r="N477" s="43" t="s">
        <v>221</v>
      </c>
      <c r="O477" s="43" t="s">
        <v>281</v>
      </c>
      <c r="P477" s="43" t="s">
        <v>232</v>
      </c>
      <c r="Q477" s="43" t="s">
        <v>282</v>
      </c>
      <c r="R477" s="43" t="s">
        <v>283</v>
      </c>
      <c r="S477" s="43" t="s">
        <v>932</v>
      </c>
      <c r="V477" s="42" t="s">
        <v>3427</v>
      </c>
      <c r="W477"/>
    </row>
    <row r="478" spans="1:23" s="39" customFormat="1" x14ac:dyDescent="0.35">
      <c r="A478" s="43" t="s">
        <v>9</v>
      </c>
      <c r="B478" s="54">
        <v>11001</v>
      </c>
      <c r="C478" s="54" t="s">
        <v>12</v>
      </c>
      <c r="D478" s="53">
        <v>0.124543</v>
      </c>
      <c r="E478" s="53">
        <f>SUMIFS('Ratios_MARAMA-VA'!T:T, 'Ratios_MARAMA-VA'!AA:AA, V478)</f>
        <v>0</v>
      </c>
      <c r="F478" s="53">
        <f>SUMIFS('Ratios_MARAMA-VA'!J:J, 'Ratios_MARAMA-VA'!AA:AA, V478)</f>
        <v>0</v>
      </c>
      <c r="G478" s="53" t="s">
        <v>963</v>
      </c>
      <c r="H478" s="53" t="s">
        <v>963</v>
      </c>
      <c r="I478" s="53">
        <v>0.108419111008477</v>
      </c>
      <c r="J478" s="53" t="s">
        <v>964</v>
      </c>
      <c r="K478" s="53">
        <v>9.6272345002626297E-2</v>
      </c>
      <c r="L478" s="53" t="s">
        <v>964</v>
      </c>
      <c r="M478" s="43" t="s">
        <v>292</v>
      </c>
      <c r="N478" s="43" t="s">
        <v>221</v>
      </c>
      <c r="O478" s="43" t="s">
        <v>281</v>
      </c>
      <c r="P478" s="43" t="s">
        <v>232</v>
      </c>
      <c r="Q478" s="43" t="s">
        <v>282</v>
      </c>
      <c r="R478" s="43" t="s">
        <v>283</v>
      </c>
      <c r="S478" s="43" t="s">
        <v>932</v>
      </c>
      <c r="V478" s="42" t="s">
        <v>3435</v>
      </c>
      <c r="W478"/>
    </row>
    <row r="479" spans="1:23" s="39" customFormat="1" x14ac:dyDescent="0.35">
      <c r="A479" s="43" t="s">
        <v>497</v>
      </c>
      <c r="B479" s="54">
        <v>24017</v>
      </c>
      <c r="C479" s="54" t="s">
        <v>10</v>
      </c>
      <c r="D479" s="53">
        <v>0.30135000000000001</v>
      </c>
      <c r="E479" s="53">
        <f>SUMIFS('Ratios_MARAMA-VA'!T:T, 'Ratios_MARAMA-VA'!AA:AA, V479)</f>
        <v>0</v>
      </c>
      <c r="F479" s="53">
        <f>SUMIFS('Ratios_MARAMA-VA'!J:J, 'Ratios_MARAMA-VA'!AA:AA, V479)</f>
        <v>0</v>
      </c>
      <c r="G479" s="53" t="s">
        <v>963</v>
      </c>
      <c r="H479" s="53" t="s">
        <v>963</v>
      </c>
      <c r="I479" s="53">
        <v>0.27551287906634803</v>
      </c>
      <c r="J479" s="53" t="s">
        <v>964</v>
      </c>
      <c r="K479" s="53">
        <v>0.27733555036674401</v>
      </c>
      <c r="L479" s="53" t="s">
        <v>964</v>
      </c>
      <c r="M479" s="43" t="s">
        <v>292</v>
      </c>
      <c r="N479" s="43" t="s">
        <v>221</v>
      </c>
      <c r="O479" s="43" t="s">
        <v>281</v>
      </c>
      <c r="P479" s="43" t="s">
        <v>232</v>
      </c>
      <c r="Q479" s="43" t="s">
        <v>282</v>
      </c>
      <c r="R479" s="43" t="s">
        <v>283</v>
      </c>
      <c r="S479" s="43" t="s">
        <v>932</v>
      </c>
      <c r="V479" s="42" t="s">
        <v>3428</v>
      </c>
      <c r="W479"/>
    </row>
    <row r="480" spans="1:23" s="39" customFormat="1" x14ac:dyDescent="0.35">
      <c r="A480" s="43" t="s">
        <v>497</v>
      </c>
      <c r="B480" s="54">
        <v>24017</v>
      </c>
      <c r="C480" s="54" t="s">
        <v>12</v>
      </c>
      <c r="D480" s="53">
        <v>8.2000000000000007E-3</v>
      </c>
      <c r="E480" s="53">
        <f>SUMIFS('Ratios_MARAMA-VA'!T:T, 'Ratios_MARAMA-VA'!AA:AA, V480)</f>
        <v>0</v>
      </c>
      <c r="F480" s="53">
        <f>SUMIFS('Ratios_MARAMA-VA'!J:J, 'Ratios_MARAMA-VA'!AA:AA, V480)</f>
        <v>0</v>
      </c>
      <c r="G480" s="53" t="s">
        <v>963</v>
      </c>
      <c r="H480" s="53" t="s">
        <v>963</v>
      </c>
      <c r="I480" s="53">
        <v>7.4969490902406996E-3</v>
      </c>
      <c r="J480" s="53" t="s">
        <v>964</v>
      </c>
      <c r="K480" s="53">
        <v>7.5465455882106998E-3</v>
      </c>
      <c r="L480" s="53" t="s">
        <v>964</v>
      </c>
      <c r="M480" s="43" t="s">
        <v>292</v>
      </c>
      <c r="N480" s="43" t="s">
        <v>221</v>
      </c>
      <c r="O480" s="43" t="s">
        <v>281</v>
      </c>
      <c r="P480" s="43" t="s">
        <v>232</v>
      </c>
      <c r="Q480" s="43" t="s">
        <v>282</v>
      </c>
      <c r="R480" s="43" t="s">
        <v>283</v>
      </c>
      <c r="S480" s="43" t="s">
        <v>932</v>
      </c>
      <c r="V480" s="42" t="s">
        <v>3436</v>
      </c>
      <c r="W480"/>
    </row>
    <row r="481" spans="1:23" s="39" customFormat="1" x14ac:dyDescent="0.35">
      <c r="A481" s="43" t="s">
        <v>497</v>
      </c>
      <c r="B481" s="54">
        <v>24021</v>
      </c>
      <c r="C481" s="54" t="s">
        <v>10</v>
      </c>
      <c r="D481" s="53">
        <v>6.5417149999999999</v>
      </c>
      <c r="E481" s="53">
        <f>SUMIFS('Ratios_MARAMA-VA'!T:T, 'Ratios_MARAMA-VA'!AA:AA, V481)</f>
        <v>0</v>
      </c>
      <c r="F481" s="53">
        <f>SUMIFS('Ratios_MARAMA-VA'!J:J, 'Ratios_MARAMA-VA'!AA:AA, V481)</f>
        <v>0</v>
      </c>
      <c r="G481" s="53" t="s">
        <v>963</v>
      </c>
      <c r="H481" s="53" t="s">
        <v>963</v>
      </c>
      <c r="I481" s="53">
        <v>5.9808419899834604</v>
      </c>
      <c r="J481" s="53" t="s">
        <v>964</v>
      </c>
      <c r="K481" s="53">
        <v>6.0204085942173098</v>
      </c>
      <c r="L481" s="53" t="s">
        <v>964</v>
      </c>
      <c r="M481" s="43" t="s">
        <v>292</v>
      </c>
      <c r="N481" s="43" t="s">
        <v>221</v>
      </c>
      <c r="O481" s="43" t="s">
        <v>281</v>
      </c>
      <c r="P481" s="43" t="s">
        <v>232</v>
      </c>
      <c r="Q481" s="43" t="s">
        <v>282</v>
      </c>
      <c r="R481" s="43" t="s">
        <v>283</v>
      </c>
      <c r="S481" s="43" t="s">
        <v>932</v>
      </c>
      <c r="V481" s="42" t="s">
        <v>3429</v>
      </c>
      <c r="W481"/>
    </row>
    <row r="482" spans="1:23" s="39" customFormat="1" x14ac:dyDescent="0.35">
      <c r="A482" s="43" t="s">
        <v>497</v>
      </c>
      <c r="B482" s="54">
        <v>24021</v>
      </c>
      <c r="C482" s="54" t="s">
        <v>12</v>
      </c>
      <c r="D482" s="53">
        <v>0.36147099999999999</v>
      </c>
      <c r="E482" s="53">
        <f>SUMIFS('Ratios_MARAMA-VA'!T:T, 'Ratios_MARAMA-VA'!AA:AA, V482)</f>
        <v>0</v>
      </c>
      <c r="F482" s="53">
        <f>SUMIFS('Ratios_MARAMA-VA'!J:J, 'Ratios_MARAMA-VA'!AA:AA, V482)</f>
        <v>0</v>
      </c>
      <c r="G482" s="53" t="s">
        <v>963</v>
      </c>
      <c r="H482" s="53" t="s">
        <v>963</v>
      </c>
      <c r="I482" s="53">
        <v>0.33047922982907502</v>
      </c>
      <c r="J482" s="53" t="s">
        <v>964</v>
      </c>
      <c r="K482" s="53">
        <v>0.33266553418489198</v>
      </c>
      <c r="L482" s="53" t="s">
        <v>964</v>
      </c>
      <c r="M482" s="43" t="s">
        <v>292</v>
      </c>
      <c r="N482" s="43" t="s">
        <v>221</v>
      </c>
      <c r="O482" s="43" t="s">
        <v>281</v>
      </c>
      <c r="P482" s="43" t="s">
        <v>232</v>
      </c>
      <c r="Q482" s="43" t="s">
        <v>282</v>
      </c>
      <c r="R482" s="43" t="s">
        <v>283</v>
      </c>
      <c r="S482" s="43" t="s">
        <v>932</v>
      </c>
      <c r="V482" s="42" t="s">
        <v>3437</v>
      </c>
      <c r="W482"/>
    </row>
    <row r="483" spans="1:23" s="39" customFormat="1" x14ac:dyDescent="0.35">
      <c r="A483" s="43" t="s">
        <v>497</v>
      </c>
      <c r="B483" s="54">
        <v>24031</v>
      </c>
      <c r="C483" s="54" t="s">
        <v>10</v>
      </c>
      <c r="D483" s="53">
        <v>2.104225</v>
      </c>
      <c r="E483" s="53">
        <f>SUMIFS('Ratios_MARAMA-VA'!T:T, 'Ratios_MARAMA-VA'!AA:AA, V483)</f>
        <v>0</v>
      </c>
      <c r="F483" s="53">
        <f>SUMIFS('Ratios_MARAMA-VA'!J:J, 'Ratios_MARAMA-VA'!AA:AA, V483)</f>
        <v>0</v>
      </c>
      <c r="G483" s="53" t="s">
        <v>963</v>
      </c>
      <c r="H483" s="53" t="s">
        <v>963</v>
      </c>
      <c r="I483" s="53">
        <v>2.0088434345340902</v>
      </c>
      <c r="J483" s="53" t="s">
        <v>964</v>
      </c>
      <c r="K483" s="53">
        <v>2.0615222086813998</v>
      </c>
      <c r="L483" s="53" t="s">
        <v>964</v>
      </c>
      <c r="M483" s="43" t="s">
        <v>292</v>
      </c>
      <c r="N483" s="43" t="s">
        <v>221</v>
      </c>
      <c r="O483" s="43" t="s">
        <v>281</v>
      </c>
      <c r="P483" s="43" t="s">
        <v>232</v>
      </c>
      <c r="Q483" s="43" t="s">
        <v>282</v>
      </c>
      <c r="R483" s="43" t="s">
        <v>283</v>
      </c>
      <c r="S483" s="43" t="s">
        <v>932</v>
      </c>
      <c r="V483" s="42" t="s">
        <v>3430</v>
      </c>
      <c r="W483"/>
    </row>
    <row r="484" spans="1:23" s="39" customFormat="1" x14ac:dyDescent="0.35">
      <c r="A484" s="43" t="s">
        <v>497</v>
      </c>
      <c r="B484" s="54">
        <v>24031</v>
      </c>
      <c r="C484" s="54" t="s">
        <v>12</v>
      </c>
      <c r="D484" s="53">
        <v>8.4601499999999899E-2</v>
      </c>
      <c r="E484" s="53">
        <f>SUMIFS('Ratios_MARAMA-VA'!T:T, 'Ratios_MARAMA-VA'!AA:AA, V484)</f>
        <v>0</v>
      </c>
      <c r="F484" s="53">
        <f>SUMIFS('Ratios_MARAMA-VA'!J:J, 'Ratios_MARAMA-VA'!AA:AA, V484)</f>
        <v>0</v>
      </c>
      <c r="G484" s="53" t="s">
        <v>963</v>
      </c>
      <c r="H484" s="53" t="s">
        <v>963</v>
      </c>
      <c r="I484" s="53">
        <v>8.1112036065060802E-2</v>
      </c>
      <c r="J484" s="53" t="s">
        <v>964</v>
      </c>
      <c r="K484" s="53">
        <v>8.3392303083139996E-2</v>
      </c>
      <c r="L484" s="53" t="s">
        <v>964</v>
      </c>
      <c r="M484" s="43" t="s">
        <v>292</v>
      </c>
      <c r="N484" s="43" t="s">
        <v>221</v>
      </c>
      <c r="O484" s="43" t="s">
        <v>281</v>
      </c>
      <c r="P484" s="43" t="s">
        <v>232</v>
      </c>
      <c r="Q484" s="43" t="s">
        <v>282</v>
      </c>
      <c r="R484" s="43" t="s">
        <v>283</v>
      </c>
      <c r="S484" s="43" t="s">
        <v>932</v>
      </c>
      <c r="V484" s="42" t="s">
        <v>3438</v>
      </c>
      <c r="W484"/>
    </row>
    <row r="485" spans="1:23" s="39" customFormat="1" x14ac:dyDescent="0.35">
      <c r="A485" s="43" t="s">
        <v>497</v>
      </c>
      <c r="B485" s="54">
        <v>24033</v>
      </c>
      <c r="C485" s="54" t="s">
        <v>10</v>
      </c>
      <c r="D485" s="53">
        <v>0.42014000000000001</v>
      </c>
      <c r="E485" s="53">
        <f>SUMIFS('Ratios_MARAMA-VA'!T:T, 'Ratios_MARAMA-VA'!AA:AA, V485)</f>
        <v>0</v>
      </c>
      <c r="F485" s="53">
        <f>SUMIFS('Ratios_MARAMA-VA'!J:J, 'Ratios_MARAMA-VA'!AA:AA, V485)</f>
        <v>0</v>
      </c>
      <c r="G485" s="53" t="s">
        <v>963</v>
      </c>
      <c r="H485" s="53" t="s">
        <v>963</v>
      </c>
      <c r="I485" s="53">
        <v>0.38411807204558002</v>
      </c>
      <c r="J485" s="53" t="s">
        <v>964</v>
      </c>
      <c r="K485" s="53">
        <v>0.38665922724766499</v>
      </c>
      <c r="L485" s="53" t="s">
        <v>964</v>
      </c>
      <c r="M485" s="43" t="s">
        <v>292</v>
      </c>
      <c r="N485" s="43" t="s">
        <v>221</v>
      </c>
      <c r="O485" s="43" t="s">
        <v>281</v>
      </c>
      <c r="P485" s="43" t="s">
        <v>232</v>
      </c>
      <c r="Q485" s="43" t="s">
        <v>282</v>
      </c>
      <c r="R485" s="43" t="s">
        <v>283</v>
      </c>
      <c r="S485" s="43" t="s">
        <v>932</v>
      </c>
      <c r="V485" s="42" t="s">
        <v>3431</v>
      </c>
      <c r="W485"/>
    </row>
    <row r="486" spans="1:23" s="39" customFormat="1" x14ac:dyDescent="0.35">
      <c r="A486" s="43" t="s">
        <v>497</v>
      </c>
      <c r="B486" s="54">
        <v>24033</v>
      </c>
      <c r="C486" s="54" t="s">
        <v>12</v>
      </c>
      <c r="D486" s="53">
        <v>1.145E-2</v>
      </c>
      <c r="E486" s="53">
        <f>SUMIFS('Ratios_MARAMA-VA'!T:T, 'Ratios_MARAMA-VA'!AA:AA, V486)</f>
        <v>0</v>
      </c>
      <c r="F486" s="53">
        <f>SUMIFS('Ratios_MARAMA-VA'!J:J, 'Ratios_MARAMA-VA'!AA:AA, V486)</f>
        <v>0</v>
      </c>
      <c r="G486" s="53" t="s">
        <v>963</v>
      </c>
      <c r="H486" s="53" t="s">
        <v>963</v>
      </c>
      <c r="I486" s="53">
        <v>1.04683008638116E-2</v>
      </c>
      <c r="J486" s="53" t="s">
        <v>964</v>
      </c>
      <c r="K486" s="53">
        <v>1.05375545103673E-2</v>
      </c>
      <c r="L486" s="53" t="s">
        <v>964</v>
      </c>
      <c r="M486" s="43" t="s">
        <v>292</v>
      </c>
      <c r="N486" s="43" t="s">
        <v>221</v>
      </c>
      <c r="O486" s="43" t="s">
        <v>281</v>
      </c>
      <c r="P486" s="43" t="s">
        <v>232</v>
      </c>
      <c r="Q486" s="43" t="s">
        <v>282</v>
      </c>
      <c r="R486" s="43" t="s">
        <v>283</v>
      </c>
      <c r="S486" s="43" t="s">
        <v>932</v>
      </c>
      <c r="V486" s="42" t="s">
        <v>3439</v>
      </c>
      <c r="W486"/>
    </row>
    <row r="487" spans="1:23" s="39" customFormat="1" x14ac:dyDescent="0.35">
      <c r="A487" s="43" t="s">
        <v>811</v>
      </c>
      <c r="B487" s="54">
        <v>51059</v>
      </c>
      <c r="C487" s="54" t="s">
        <v>10</v>
      </c>
      <c r="D487" s="53">
        <v>10.823229</v>
      </c>
      <c r="E487" s="53">
        <f>SUMIFS('Ratios_MARAMA-VA'!T:T, 'Ratios_MARAMA-VA'!AA:AA, V487)</f>
        <v>0</v>
      </c>
      <c r="F487" s="53">
        <f>SUMIFS('Ratios_MARAMA-VA'!J:J, 'Ratios_MARAMA-VA'!AA:AA, V487)</f>
        <v>0</v>
      </c>
      <c r="G487" s="53" t="s">
        <v>963</v>
      </c>
      <c r="H487" s="53" t="s">
        <v>963</v>
      </c>
      <c r="I487" s="53">
        <v>13.20433938</v>
      </c>
      <c r="J487" s="53" t="s">
        <v>964</v>
      </c>
      <c r="K487" s="53">
        <v>14.824576761299999</v>
      </c>
      <c r="L487" s="53" t="s">
        <v>964</v>
      </c>
      <c r="M487" s="43" t="s">
        <v>292</v>
      </c>
      <c r="N487" s="43" t="s">
        <v>221</v>
      </c>
      <c r="O487" s="43" t="s">
        <v>281</v>
      </c>
      <c r="P487" s="43" t="s">
        <v>232</v>
      </c>
      <c r="Q487" s="43" t="s">
        <v>282</v>
      </c>
      <c r="R487" s="43" t="s">
        <v>283</v>
      </c>
      <c r="S487" s="43" t="s">
        <v>932</v>
      </c>
      <c r="V487" s="42" t="s">
        <v>3432</v>
      </c>
      <c r="W487"/>
    </row>
    <row r="488" spans="1:23" s="39" customFormat="1" x14ac:dyDescent="0.35">
      <c r="A488" s="43" t="s">
        <v>811</v>
      </c>
      <c r="B488" s="54">
        <v>51059</v>
      </c>
      <c r="C488" s="54" t="s">
        <v>12</v>
      </c>
      <c r="D488" s="53">
        <v>0.17111599999999999</v>
      </c>
      <c r="E488" s="53">
        <f>SUMIFS('Ratios_MARAMA-VA'!T:T, 'Ratios_MARAMA-VA'!AA:AA, V488)</f>
        <v>0</v>
      </c>
      <c r="F488" s="53">
        <f>SUMIFS('Ratios_MARAMA-VA'!J:J, 'Ratios_MARAMA-VA'!AA:AA, V488)</f>
        <v>0</v>
      </c>
      <c r="G488" s="53" t="s">
        <v>963</v>
      </c>
      <c r="H488" s="53" t="s">
        <v>963</v>
      </c>
      <c r="I488" s="53">
        <v>0.20876152000000001</v>
      </c>
      <c r="J488" s="53" t="s">
        <v>964</v>
      </c>
      <c r="K488" s="53">
        <v>0.23437758519999999</v>
      </c>
      <c r="L488" s="53" t="s">
        <v>964</v>
      </c>
      <c r="M488" s="43" t="s">
        <v>292</v>
      </c>
      <c r="N488" s="43" t="s">
        <v>221</v>
      </c>
      <c r="O488" s="43" t="s">
        <v>281</v>
      </c>
      <c r="P488" s="43" t="s">
        <v>232</v>
      </c>
      <c r="Q488" s="43" t="s">
        <v>282</v>
      </c>
      <c r="R488" s="43" t="s">
        <v>283</v>
      </c>
      <c r="S488" s="43" t="s">
        <v>932</v>
      </c>
      <c r="V488" s="42" t="s">
        <v>3440</v>
      </c>
      <c r="W488"/>
    </row>
    <row r="489" spans="1:23" s="39" customFormat="1" x14ac:dyDescent="0.35">
      <c r="A489" s="43" t="s">
        <v>811</v>
      </c>
      <c r="B489" s="54">
        <v>51107</v>
      </c>
      <c r="C489" s="54" t="s">
        <v>10</v>
      </c>
      <c r="D489" s="53">
        <v>150.60996320000001</v>
      </c>
      <c r="E489" s="53">
        <f>SUMIFS('Ratios_MARAMA-VA'!T:T, 'Ratios_MARAMA-VA'!AA:AA, V489)</f>
        <v>0</v>
      </c>
      <c r="F489" s="53">
        <f>SUMIFS('Ratios_MARAMA-VA'!J:J, 'Ratios_MARAMA-VA'!AA:AA, V489)</f>
        <v>0</v>
      </c>
      <c r="G489" s="53" t="s">
        <v>963</v>
      </c>
      <c r="H489" s="53" t="s">
        <v>963</v>
      </c>
      <c r="I489" s="53">
        <v>178.239878512329</v>
      </c>
      <c r="J489" s="53" t="s">
        <v>964</v>
      </c>
      <c r="K489" s="53">
        <v>198.199993281438</v>
      </c>
      <c r="L489" s="53" t="s">
        <v>964</v>
      </c>
      <c r="M489" s="43" t="s">
        <v>292</v>
      </c>
      <c r="N489" s="43" t="s">
        <v>221</v>
      </c>
      <c r="O489" s="43" t="s">
        <v>281</v>
      </c>
      <c r="P489" s="43" t="s">
        <v>232</v>
      </c>
      <c r="Q489" s="43" t="s">
        <v>282</v>
      </c>
      <c r="R489" s="43" t="s">
        <v>283</v>
      </c>
      <c r="S489" s="43" t="s">
        <v>932</v>
      </c>
      <c r="V489" s="42" t="s">
        <v>3433</v>
      </c>
      <c r="W489"/>
    </row>
    <row r="490" spans="1:23" s="39" customFormat="1" x14ac:dyDescent="0.35">
      <c r="A490" s="43" t="s">
        <v>811</v>
      </c>
      <c r="B490" s="54">
        <v>51107</v>
      </c>
      <c r="C490" s="54" t="s">
        <v>12</v>
      </c>
      <c r="D490" s="53">
        <v>6.81174006</v>
      </c>
      <c r="E490" s="53">
        <f>SUMIFS('Ratios_MARAMA-VA'!T:T, 'Ratios_MARAMA-VA'!AA:AA, V490)</f>
        <v>0</v>
      </c>
      <c r="F490" s="53">
        <f>SUMIFS('Ratios_MARAMA-VA'!J:J, 'Ratios_MARAMA-VA'!AA:AA, V490)</f>
        <v>0</v>
      </c>
      <c r="G490" s="53" t="s">
        <v>963</v>
      </c>
      <c r="H490" s="53" t="s">
        <v>963</v>
      </c>
      <c r="I490" s="53">
        <v>8.1262005875563297</v>
      </c>
      <c r="J490" s="53" t="s">
        <v>964</v>
      </c>
      <c r="K490" s="53">
        <v>9.0594078049986795</v>
      </c>
      <c r="L490" s="53" t="s">
        <v>964</v>
      </c>
      <c r="M490" s="43" t="s">
        <v>292</v>
      </c>
      <c r="N490" s="43" t="s">
        <v>221</v>
      </c>
      <c r="O490" s="43" t="s">
        <v>281</v>
      </c>
      <c r="P490" s="43" t="s">
        <v>232</v>
      </c>
      <c r="Q490" s="43" t="s">
        <v>282</v>
      </c>
      <c r="R490" s="43" t="s">
        <v>283</v>
      </c>
      <c r="S490" s="43" t="s">
        <v>932</v>
      </c>
      <c r="V490" s="42" t="s">
        <v>3441</v>
      </c>
      <c r="W490"/>
    </row>
    <row r="491" spans="1:23" s="39" customFormat="1" x14ac:dyDescent="0.35">
      <c r="A491" s="43" t="s">
        <v>811</v>
      </c>
      <c r="B491" s="54">
        <v>51153</v>
      </c>
      <c r="C491" s="54" t="s">
        <v>10</v>
      </c>
      <c r="D491" s="53">
        <v>35.309865000000002</v>
      </c>
      <c r="E491" s="53">
        <f>SUMIFS('Ratios_MARAMA-VA'!T:T, 'Ratios_MARAMA-VA'!AA:AA, V491)</f>
        <v>0</v>
      </c>
      <c r="F491" s="53">
        <f>SUMIFS('Ratios_MARAMA-VA'!J:J, 'Ratios_MARAMA-VA'!AA:AA, V491)</f>
        <v>0</v>
      </c>
      <c r="G491" s="53" t="s">
        <v>963</v>
      </c>
      <c r="H491" s="53" t="s">
        <v>963</v>
      </c>
      <c r="I491" s="53">
        <v>43.078035300000003</v>
      </c>
      <c r="J491" s="53" t="s">
        <v>964</v>
      </c>
      <c r="K491" s="53">
        <v>48.363922090499997</v>
      </c>
      <c r="L491" s="53" t="s">
        <v>964</v>
      </c>
      <c r="M491" s="43" t="s">
        <v>292</v>
      </c>
      <c r="N491" s="43" t="s">
        <v>221</v>
      </c>
      <c r="O491" s="43" t="s">
        <v>281</v>
      </c>
      <c r="P491" s="43" t="s">
        <v>232</v>
      </c>
      <c r="Q491" s="43" t="s">
        <v>282</v>
      </c>
      <c r="R491" s="43" t="s">
        <v>283</v>
      </c>
      <c r="S491" s="43" t="s">
        <v>932</v>
      </c>
      <c r="V491" s="42" t="s">
        <v>3434</v>
      </c>
      <c r="W491"/>
    </row>
    <row r="492" spans="1:23" s="39" customFormat="1" x14ac:dyDescent="0.35">
      <c r="A492" s="43" t="s">
        <v>811</v>
      </c>
      <c r="B492" s="54">
        <v>51153</v>
      </c>
      <c r="C492" s="54" t="s">
        <v>12</v>
      </c>
      <c r="D492" s="53">
        <v>3.3690517</v>
      </c>
      <c r="E492" s="53">
        <f>SUMIFS('Ratios_MARAMA-VA'!T:T, 'Ratios_MARAMA-VA'!AA:AA, V492)</f>
        <v>0</v>
      </c>
      <c r="F492" s="53">
        <f>SUMIFS('Ratios_MARAMA-VA'!J:J, 'Ratios_MARAMA-VA'!AA:AA, V492)</f>
        <v>0</v>
      </c>
      <c r="G492" s="53" t="s">
        <v>963</v>
      </c>
      <c r="H492" s="53" t="s">
        <v>963</v>
      </c>
      <c r="I492" s="53">
        <v>4.1102430740000004</v>
      </c>
      <c r="J492" s="53" t="s">
        <v>964</v>
      </c>
      <c r="K492" s="53">
        <v>4.6145901134900003</v>
      </c>
      <c r="L492" s="53" t="s">
        <v>964</v>
      </c>
      <c r="M492" s="43" t="s">
        <v>292</v>
      </c>
      <c r="N492" s="43" t="s">
        <v>221</v>
      </c>
      <c r="O492" s="43" t="s">
        <v>281</v>
      </c>
      <c r="P492" s="43" t="s">
        <v>232</v>
      </c>
      <c r="Q492" s="43" t="s">
        <v>282</v>
      </c>
      <c r="R492" s="43" t="s">
        <v>283</v>
      </c>
      <c r="S492" s="43" t="s">
        <v>932</v>
      </c>
      <c r="V492" s="42" t="s">
        <v>3442</v>
      </c>
      <c r="W492"/>
    </row>
    <row r="493" spans="1:23" s="39" customFormat="1" x14ac:dyDescent="0.35">
      <c r="A493" s="43" t="s">
        <v>9</v>
      </c>
      <c r="B493" s="54">
        <v>11001</v>
      </c>
      <c r="C493" s="54" t="s">
        <v>10</v>
      </c>
      <c r="D493" s="53">
        <v>0.13176099999999999</v>
      </c>
      <c r="E493" s="53">
        <f>SUMIFS('Ratios_MARAMA-VA'!T:T, 'Ratios_MARAMA-VA'!AA:AA, V493)</f>
        <v>0</v>
      </c>
      <c r="F493" s="53">
        <f>SUMIFS('Ratios_MARAMA-VA'!J:J, 'Ratios_MARAMA-VA'!AA:AA, V493)</f>
        <v>0</v>
      </c>
      <c r="G493" s="53" t="s">
        <v>963</v>
      </c>
      <c r="H493" s="53" t="s">
        <v>963</v>
      </c>
      <c r="I493" s="53">
        <v>0.12046408647307499</v>
      </c>
      <c r="J493" s="53" t="s">
        <v>964</v>
      </c>
      <c r="K493" s="53">
        <v>0.121261023566858</v>
      </c>
      <c r="L493" s="53" t="s">
        <v>964</v>
      </c>
      <c r="M493" s="43" t="s">
        <v>295</v>
      </c>
      <c r="N493" s="43" t="s">
        <v>221</v>
      </c>
      <c r="O493" s="43" t="s">
        <v>281</v>
      </c>
      <c r="P493" s="43" t="s">
        <v>232</v>
      </c>
      <c r="Q493" s="43" t="s">
        <v>282</v>
      </c>
      <c r="R493" s="43" t="s">
        <v>286</v>
      </c>
      <c r="S493" s="43" t="s">
        <v>932</v>
      </c>
      <c r="V493" s="42" t="s">
        <v>3443</v>
      </c>
      <c r="W493"/>
    </row>
    <row r="494" spans="1:23" s="39" customFormat="1" x14ac:dyDescent="0.35">
      <c r="A494" s="43" t="s">
        <v>9</v>
      </c>
      <c r="B494" s="54">
        <v>11001</v>
      </c>
      <c r="C494" s="54" t="s">
        <v>12</v>
      </c>
      <c r="D494" s="53">
        <v>5.3901999999999999E-2</v>
      </c>
      <c r="E494" s="53">
        <f>SUMIFS('Ratios_MARAMA-VA'!T:T, 'Ratios_MARAMA-VA'!AA:AA, V494)</f>
        <v>0</v>
      </c>
      <c r="F494" s="53">
        <f>SUMIFS('Ratios_MARAMA-VA'!J:J, 'Ratios_MARAMA-VA'!AA:AA, V494)</f>
        <v>0</v>
      </c>
      <c r="G494" s="53" t="s">
        <v>963</v>
      </c>
      <c r="H494" s="53" t="s">
        <v>963</v>
      </c>
      <c r="I494" s="53">
        <v>4.9280554861238703E-2</v>
      </c>
      <c r="J494" s="53" t="s">
        <v>964</v>
      </c>
      <c r="K494" s="53">
        <v>4.9606573206796803E-2</v>
      </c>
      <c r="L494" s="53" t="s">
        <v>964</v>
      </c>
      <c r="M494" s="43" t="s">
        <v>295</v>
      </c>
      <c r="N494" s="43" t="s">
        <v>221</v>
      </c>
      <c r="O494" s="43" t="s">
        <v>281</v>
      </c>
      <c r="P494" s="43" t="s">
        <v>232</v>
      </c>
      <c r="Q494" s="43" t="s">
        <v>282</v>
      </c>
      <c r="R494" s="43" t="s">
        <v>286</v>
      </c>
      <c r="S494" s="43" t="s">
        <v>932</v>
      </c>
      <c r="V494" s="42" t="s">
        <v>3444</v>
      </c>
      <c r="W494"/>
    </row>
    <row r="495" spans="1:23" s="39" customFormat="1" x14ac:dyDescent="0.35">
      <c r="A495" s="43" t="s">
        <v>9</v>
      </c>
      <c r="B495" s="54">
        <v>11001</v>
      </c>
      <c r="C495" s="54" t="s">
        <v>10</v>
      </c>
      <c r="D495" s="53">
        <v>1.766</v>
      </c>
      <c r="E495" s="53">
        <f>SUMIFS('Ratios_MARAMA-VA'!T:T, 'Ratios_MARAMA-VA'!AA:AA, V495)</f>
        <v>0</v>
      </c>
      <c r="F495" s="53">
        <f>SUMIFS('Ratios_MARAMA-VA'!J:J, 'Ratios_MARAMA-VA'!AA:AA, V495)</f>
        <v>0</v>
      </c>
      <c r="G495" s="53" t="s">
        <v>963</v>
      </c>
      <c r="H495" s="53" t="s">
        <v>963</v>
      </c>
      <c r="I495" s="53">
        <v>1.52145479830252</v>
      </c>
      <c r="J495" s="53" t="s">
        <v>964</v>
      </c>
      <c r="K495" s="53">
        <v>1.30502939101686</v>
      </c>
      <c r="L495" s="53" t="s">
        <v>964</v>
      </c>
      <c r="M495" s="43" t="s">
        <v>293</v>
      </c>
      <c r="N495" s="43" t="s">
        <v>221</v>
      </c>
      <c r="O495" s="43" t="s">
        <v>281</v>
      </c>
      <c r="P495" s="43" t="s">
        <v>232</v>
      </c>
      <c r="Q495" s="43" t="s">
        <v>282</v>
      </c>
      <c r="R495" s="43" t="s">
        <v>294</v>
      </c>
      <c r="S495" s="43" t="s">
        <v>932</v>
      </c>
      <c r="V495" s="42" t="s">
        <v>3445</v>
      </c>
      <c r="W495"/>
    </row>
    <row r="496" spans="1:23" s="39" customFormat="1" x14ac:dyDescent="0.35">
      <c r="A496" s="43" t="s">
        <v>9</v>
      </c>
      <c r="B496" s="54">
        <v>11001</v>
      </c>
      <c r="C496" s="54" t="s">
        <v>12</v>
      </c>
      <c r="D496" s="53">
        <v>0.14410000000000001</v>
      </c>
      <c r="E496" s="53">
        <f>SUMIFS('Ratios_MARAMA-VA'!T:T, 'Ratios_MARAMA-VA'!AA:AA, V496)</f>
        <v>0</v>
      </c>
      <c r="F496" s="53">
        <f>SUMIFS('Ratios_MARAMA-VA'!J:J, 'Ratios_MARAMA-VA'!AA:AA, V496)</f>
        <v>0</v>
      </c>
      <c r="G496" s="53" t="s">
        <v>963</v>
      </c>
      <c r="H496" s="53" t="s">
        <v>963</v>
      </c>
      <c r="I496" s="53">
        <v>0.124145886996259</v>
      </c>
      <c r="J496" s="53" t="s">
        <v>964</v>
      </c>
      <c r="K496" s="53">
        <v>0.10648626004843099</v>
      </c>
      <c r="L496" s="53" t="s">
        <v>964</v>
      </c>
      <c r="M496" s="43" t="s">
        <v>293</v>
      </c>
      <c r="N496" s="43" t="s">
        <v>221</v>
      </c>
      <c r="O496" s="43" t="s">
        <v>281</v>
      </c>
      <c r="P496" s="43" t="s">
        <v>232</v>
      </c>
      <c r="Q496" s="43" t="s">
        <v>282</v>
      </c>
      <c r="R496" s="43" t="s">
        <v>294</v>
      </c>
      <c r="S496" s="43" t="s">
        <v>932</v>
      </c>
      <c r="V496" s="42" t="s">
        <v>3446</v>
      </c>
      <c r="W496"/>
    </row>
    <row r="497" spans="1:23" s="39" customFormat="1" x14ac:dyDescent="0.35">
      <c r="A497" s="43" t="s">
        <v>497</v>
      </c>
      <c r="B497" s="54">
        <v>24009</v>
      </c>
      <c r="C497" s="54" t="s">
        <v>10</v>
      </c>
      <c r="D497" s="53">
        <v>14.95135</v>
      </c>
      <c r="E497" s="53">
        <f>SUMIFS('Ratios_MARAMA-VA'!T:T, 'Ratios_MARAMA-VA'!AA:AA, V497)</f>
        <v>0</v>
      </c>
      <c r="F497" s="53">
        <f>SUMIFS('Ratios_MARAMA-VA'!J:J, 'Ratios_MARAMA-VA'!AA:AA, V497)</f>
        <v>0</v>
      </c>
      <c r="G497" s="53" t="s">
        <v>963</v>
      </c>
      <c r="H497" s="53" t="s">
        <v>963</v>
      </c>
      <c r="I497" s="55" t="s">
        <v>14</v>
      </c>
      <c r="J497" s="53" t="s">
        <v>964</v>
      </c>
      <c r="K497" s="55" t="s">
        <v>14</v>
      </c>
      <c r="L497" s="53" t="s">
        <v>964</v>
      </c>
      <c r="M497" s="43" t="s">
        <v>534</v>
      </c>
      <c r="N497" s="43" t="s">
        <v>225</v>
      </c>
      <c r="O497" s="43" t="s">
        <v>281</v>
      </c>
      <c r="P497" s="43" t="s">
        <v>232</v>
      </c>
      <c r="Q497" s="43" t="s">
        <v>213</v>
      </c>
      <c r="R497" s="43" t="s">
        <v>314</v>
      </c>
      <c r="S497" s="43" t="s">
        <v>932</v>
      </c>
      <c r="V497" s="42" t="s">
        <v>3447</v>
      </c>
      <c r="W497"/>
    </row>
    <row r="498" spans="1:23" s="39" customFormat="1" x14ac:dyDescent="0.35">
      <c r="A498" s="43" t="s">
        <v>497</v>
      </c>
      <c r="B498" s="54">
        <v>24009</v>
      </c>
      <c r="C498" s="54" t="s">
        <v>12</v>
      </c>
      <c r="D498" s="53">
        <v>0.243335</v>
      </c>
      <c r="E498" s="53">
        <f>SUMIFS('Ratios_MARAMA-VA'!T:T, 'Ratios_MARAMA-VA'!AA:AA, V498)</f>
        <v>0</v>
      </c>
      <c r="F498" s="53">
        <f>SUMIFS('Ratios_MARAMA-VA'!J:J, 'Ratios_MARAMA-VA'!AA:AA, V498)</f>
        <v>0</v>
      </c>
      <c r="G498" s="53" t="s">
        <v>963</v>
      </c>
      <c r="H498" s="53" t="s">
        <v>963</v>
      </c>
      <c r="I498" s="55" t="s">
        <v>14</v>
      </c>
      <c r="J498" s="53" t="s">
        <v>964</v>
      </c>
      <c r="K498" s="55" t="s">
        <v>14</v>
      </c>
      <c r="L498" s="53" t="s">
        <v>964</v>
      </c>
      <c r="M498" s="43" t="s">
        <v>534</v>
      </c>
      <c r="N498" s="43" t="s">
        <v>225</v>
      </c>
      <c r="O498" s="43" t="s">
        <v>281</v>
      </c>
      <c r="P498" s="43" t="s">
        <v>232</v>
      </c>
      <c r="Q498" s="43" t="s">
        <v>213</v>
      </c>
      <c r="R498" s="43" t="s">
        <v>314</v>
      </c>
      <c r="S498" s="43" t="s">
        <v>932</v>
      </c>
      <c r="V498" s="42" t="s">
        <v>3448</v>
      </c>
      <c r="W498"/>
    </row>
    <row r="499" spans="1:23" s="39" customFormat="1" x14ac:dyDescent="0.35">
      <c r="A499" s="43" t="s">
        <v>9</v>
      </c>
      <c r="B499" s="54">
        <v>11001</v>
      </c>
      <c r="C499" s="54" t="s">
        <v>10</v>
      </c>
      <c r="D499" s="53">
        <v>13.974600000000001</v>
      </c>
      <c r="E499" s="53">
        <f>SUMIFS('Ratios_MARAMA-VA'!T:T, 'Ratios_MARAMA-VA'!AA:AA, V499)</f>
        <v>0</v>
      </c>
      <c r="F499" s="53">
        <f>SUMIFS('Ratios_MARAMA-VA'!J:J, 'Ratios_MARAMA-VA'!AA:AA, V499)</f>
        <v>0</v>
      </c>
      <c r="G499" s="53" t="s">
        <v>963</v>
      </c>
      <c r="H499" s="53" t="s">
        <v>963</v>
      </c>
      <c r="I499" s="53">
        <v>12.165816882217801</v>
      </c>
      <c r="J499" s="53" t="s">
        <v>964</v>
      </c>
      <c r="K499" s="53">
        <v>11.221216524800701</v>
      </c>
      <c r="L499" s="53" t="s">
        <v>964</v>
      </c>
      <c r="M499" s="43" t="s">
        <v>301</v>
      </c>
      <c r="N499" s="43" t="s">
        <v>225</v>
      </c>
      <c r="O499" s="43" t="s">
        <v>281</v>
      </c>
      <c r="P499" s="43" t="s">
        <v>232</v>
      </c>
      <c r="Q499" s="43" t="s">
        <v>213</v>
      </c>
      <c r="R499" s="43" t="s">
        <v>286</v>
      </c>
      <c r="S499" s="43" t="s">
        <v>932</v>
      </c>
      <c r="V499" s="42" t="s">
        <v>3449</v>
      </c>
      <c r="W499"/>
    </row>
    <row r="500" spans="1:23" s="39" customFormat="1" x14ac:dyDescent="0.35">
      <c r="A500" s="43" t="s">
        <v>9</v>
      </c>
      <c r="B500" s="54">
        <v>11001</v>
      </c>
      <c r="C500" s="54" t="s">
        <v>12</v>
      </c>
      <c r="D500" s="53">
        <v>11.116099999999999</v>
      </c>
      <c r="E500" s="53">
        <f>SUMIFS('Ratios_MARAMA-VA'!T:T, 'Ratios_MARAMA-VA'!AA:AA, V500)</f>
        <v>0</v>
      </c>
      <c r="F500" s="53">
        <f>SUMIFS('Ratios_MARAMA-VA'!J:J, 'Ratios_MARAMA-VA'!AA:AA, V500)</f>
        <v>0</v>
      </c>
      <c r="G500" s="53" t="s">
        <v>963</v>
      </c>
      <c r="H500" s="53" t="s">
        <v>963</v>
      </c>
      <c r="I500" s="53">
        <v>12.169194265667301</v>
      </c>
      <c r="J500" s="53" t="s">
        <v>964</v>
      </c>
      <c r="K500" s="53">
        <v>12.572152584494599</v>
      </c>
      <c r="L500" s="53" t="s">
        <v>964</v>
      </c>
      <c r="M500" s="43" t="s">
        <v>301</v>
      </c>
      <c r="N500" s="43" t="s">
        <v>225</v>
      </c>
      <c r="O500" s="43" t="s">
        <v>281</v>
      </c>
      <c r="P500" s="43" t="s">
        <v>232</v>
      </c>
      <c r="Q500" s="43" t="s">
        <v>213</v>
      </c>
      <c r="R500" s="43" t="s">
        <v>286</v>
      </c>
      <c r="S500" s="43" t="s">
        <v>932</v>
      </c>
      <c r="V500" s="42" t="s">
        <v>3450</v>
      </c>
      <c r="W500"/>
    </row>
    <row r="501" spans="1:23" s="39" customFormat="1" x14ac:dyDescent="0.35">
      <c r="A501" s="43" t="s">
        <v>811</v>
      </c>
      <c r="B501" s="54">
        <v>51107</v>
      </c>
      <c r="C501" s="54" t="s">
        <v>10</v>
      </c>
      <c r="D501" s="53">
        <v>3.9058000000000002</v>
      </c>
      <c r="E501" s="53">
        <f>SUMIFS('Ratios_MARAMA-VA'!T:T, 'Ratios_MARAMA-VA'!AA:AA, V501)</f>
        <v>0</v>
      </c>
      <c r="F501" s="53">
        <f>SUMIFS('Ratios_MARAMA-VA'!J:J, 'Ratios_MARAMA-VA'!AA:AA, V501)</f>
        <v>0</v>
      </c>
      <c r="G501" s="53" t="s">
        <v>963</v>
      </c>
      <c r="H501" s="53" t="s">
        <v>963</v>
      </c>
      <c r="I501" s="53">
        <v>3.6711066583452099</v>
      </c>
      <c r="J501" s="53" t="s">
        <v>964</v>
      </c>
      <c r="K501" s="53">
        <v>3.68506763858454</v>
      </c>
      <c r="L501" s="53" t="s">
        <v>964</v>
      </c>
      <c r="M501" s="43" t="s">
        <v>871</v>
      </c>
      <c r="N501" s="43" t="s">
        <v>225</v>
      </c>
      <c r="O501" s="43" t="s">
        <v>281</v>
      </c>
      <c r="P501" s="43" t="s">
        <v>232</v>
      </c>
      <c r="Q501" s="43" t="s">
        <v>213</v>
      </c>
      <c r="R501" s="43" t="s">
        <v>554</v>
      </c>
      <c r="S501" s="43" t="s">
        <v>932</v>
      </c>
      <c r="V501" s="42" t="s">
        <v>3451</v>
      </c>
      <c r="W501"/>
    </row>
    <row r="502" spans="1:23" s="39" customFormat="1" x14ac:dyDescent="0.35">
      <c r="A502" s="43" t="s">
        <v>811</v>
      </c>
      <c r="B502" s="54">
        <v>51107</v>
      </c>
      <c r="C502" s="54" t="s">
        <v>12</v>
      </c>
      <c r="D502" s="53">
        <v>0.53118880000000002</v>
      </c>
      <c r="E502" s="53">
        <f>SUMIFS('Ratios_MARAMA-VA'!T:T, 'Ratios_MARAMA-VA'!AA:AA, V502)</f>
        <v>0</v>
      </c>
      <c r="F502" s="53">
        <f>SUMIFS('Ratios_MARAMA-VA'!J:J, 'Ratios_MARAMA-VA'!AA:AA, V502)</f>
        <v>0</v>
      </c>
      <c r="G502" s="53" t="s">
        <v>963</v>
      </c>
      <c r="H502" s="53" t="s">
        <v>963</v>
      </c>
      <c r="I502" s="53">
        <v>0.54965878648116295</v>
      </c>
      <c r="J502" s="53" t="s">
        <v>964</v>
      </c>
      <c r="K502" s="53">
        <v>0.58901665702584705</v>
      </c>
      <c r="L502" s="53" t="s">
        <v>964</v>
      </c>
      <c r="M502" s="43" t="s">
        <v>871</v>
      </c>
      <c r="N502" s="43" t="s">
        <v>225</v>
      </c>
      <c r="O502" s="43" t="s">
        <v>281</v>
      </c>
      <c r="P502" s="43" t="s">
        <v>232</v>
      </c>
      <c r="Q502" s="43" t="s">
        <v>213</v>
      </c>
      <c r="R502" s="43" t="s">
        <v>554</v>
      </c>
      <c r="S502" s="43" t="s">
        <v>932</v>
      </c>
      <c r="V502" s="42" t="s">
        <v>3452</v>
      </c>
      <c r="W502"/>
    </row>
    <row r="503" spans="1:23" s="39" customFormat="1" x14ac:dyDescent="0.35">
      <c r="A503" s="43" t="s">
        <v>9</v>
      </c>
      <c r="B503" s="54">
        <v>11001</v>
      </c>
      <c r="C503" s="54" t="s">
        <v>10</v>
      </c>
      <c r="D503" s="53">
        <v>0.19579126550000001</v>
      </c>
      <c r="E503" s="53">
        <f>SUMIFS('Ratios_MARAMA-VA'!T:T, 'Ratios_MARAMA-VA'!AA:AA, V503)</f>
        <v>0</v>
      </c>
      <c r="F503" s="53">
        <f>SUMIFS('Ratios_MARAMA-VA'!J:J, 'Ratios_MARAMA-VA'!AA:AA, V503)</f>
        <v>0</v>
      </c>
      <c r="G503" s="53" t="s">
        <v>963</v>
      </c>
      <c r="H503" s="53" t="s">
        <v>963</v>
      </c>
      <c r="I503" s="53">
        <v>0.18977731256486099</v>
      </c>
      <c r="J503" s="53" t="s">
        <v>964</v>
      </c>
      <c r="K503" s="53">
        <v>0.18563831635188399</v>
      </c>
      <c r="L503" s="53" t="s">
        <v>964</v>
      </c>
      <c r="M503" s="43" t="s">
        <v>299</v>
      </c>
      <c r="N503" s="43" t="s">
        <v>225</v>
      </c>
      <c r="O503" s="43" t="s">
        <v>281</v>
      </c>
      <c r="P503" s="43" t="s">
        <v>232</v>
      </c>
      <c r="Q503" s="43" t="s">
        <v>213</v>
      </c>
      <c r="R503" s="43" t="s">
        <v>300</v>
      </c>
      <c r="S503" s="43" t="s">
        <v>932</v>
      </c>
      <c r="V503" s="42" t="s">
        <v>3453</v>
      </c>
      <c r="W503"/>
    </row>
    <row r="504" spans="1:23" s="39" customFormat="1" x14ac:dyDescent="0.35">
      <c r="A504" s="43" t="s">
        <v>9</v>
      </c>
      <c r="B504" s="54">
        <v>11001</v>
      </c>
      <c r="C504" s="54" t="s">
        <v>12</v>
      </c>
      <c r="D504" s="53">
        <v>1.5857089000000001E-2</v>
      </c>
      <c r="E504" s="53">
        <f>SUMIFS('Ratios_MARAMA-VA'!T:T, 'Ratios_MARAMA-VA'!AA:AA, V504)</f>
        <v>0</v>
      </c>
      <c r="F504" s="53">
        <f>SUMIFS('Ratios_MARAMA-VA'!J:J, 'Ratios_MARAMA-VA'!AA:AA, V504)</f>
        <v>0</v>
      </c>
      <c r="G504" s="53" t="s">
        <v>963</v>
      </c>
      <c r="H504" s="53" t="s">
        <v>963</v>
      </c>
      <c r="I504" s="53">
        <v>1.73593253505251E-2</v>
      </c>
      <c r="J504" s="53" t="s">
        <v>964</v>
      </c>
      <c r="K504" s="53">
        <v>1.79341443900204E-2</v>
      </c>
      <c r="L504" s="53" t="s">
        <v>964</v>
      </c>
      <c r="M504" s="43" t="s">
        <v>299</v>
      </c>
      <c r="N504" s="43" t="s">
        <v>225</v>
      </c>
      <c r="O504" s="43" t="s">
        <v>281</v>
      </c>
      <c r="P504" s="43" t="s">
        <v>232</v>
      </c>
      <c r="Q504" s="43" t="s">
        <v>213</v>
      </c>
      <c r="R504" s="43" t="s">
        <v>300</v>
      </c>
      <c r="S504" s="43" t="s">
        <v>932</v>
      </c>
      <c r="V504" s="42" t="s">
        <v>3455</v>
      </c>
      <c r="W504"/>
    </row>
    <row r="505" spans="1:23" s="39" customFormat="1" x14ac:dyDescent="0.35">
      <c r="A505" s="43" t="s">
        <v>811</v>
      </c>
      <c r="B505" s="54">
        <v>51153</v>
      </c>
      <c r="C505" s="54" t="s">
        <v>10</v>
      </c>
      <c r="D505" s="53">
        <v>61.094819999999999</v>
      </c>
      <c r="E505" s="53">
        <f>SUMIFS('Ratios_MARAMA-VA'!T:T, 'Ratios_MARAMA-VA'!AA:AA, V505)</f>
        <v>0</v>
      </c>
      <c r="F505" s="53">
        <f>SUMIFS('Ratios_MARAMA-VA'!J:J, 'Ratios_MARAMA-VA'!AA:AA, V505)</f>
        <v>0</v>
      </c>
      <c r="G505" s="53" t="s">
        <v>963</v>
      </c>
      <c r="H505" s="53" t="s">
        <v>963</v>
      </c>
      <c r="I505" s="53">
        <v>56.998114187167097</v>
      </c>
      <c r="J505" s="53" t="s">
        <v>964</v>
      </c>
      <c r="K505" s="53">
        <v>57.107694030007302</v>
      </c>
      <c r="L505" s="53" t="s">
        <v>964</v>
      </c>
      <c r="M505" s="43" t="s">
        <v>299</v>
      </c>
      <c r="N505" s="43" t="s">
        <v>225</v>
      </c>
      <c r="O505" s="43" t="s">
        <v>281</v>
      </c>
      <c r="P505" s="43" t="s">
        <v>232</v>
      </c>
      <c r="Q505" s="43" t="s">
        <v>213</v>
      </c>
      <c r="R505" s="43" t="s">
        <v>300</v>
      </c>
      <c r="S505" s="43" t="s">
        <v>932</v>
      </c>
      <c r="V505" s="42" t="s">
        <v>3454</v>
      </c>
      <c r="W505"/>
    </row>
    <row r="506" spans="1:23" s="39" customFormat="1" x14ac:dyDescent="0.35">
      <c r="A506" s="43" t="s">
        <v>811</v>
      </c>
      <c r="B506" s="54">
        <v>51153</v>
      </c>
      <c r="C506" s="54" t="s">
        <v>12</v>
      </c>
      <c r="D506" s="53">
        <v>1.4209400000000001</v>
      </c>
      <c r="E506" s="53">
        <f>SUMIFS('Ratios_MARAMA-VA'!T:T, 'Ratios_MARAMA-VA'!AA:AA, V506)</f>
        <v>0</v>
      </c>
      <c r="F506" s="53">
        <f>SUMIFS('Ratios_MARAMA-VA'!J:J, 'Ratios_MARAMA-VA'!AA:AA, V506)</f>
        <v>0</v>
      </c>
      <c r="G506" s="53" t="s">
        <v>963</v>
      </c>
      <c r="H506" s="53" t="s">
        <v>963</v>
      </c>
      <c r="I506" s="53">
        <v>1.47034756015666</v>
      </c>
      <c r="J506" s="53" t="s">
        <v>964</v>
      </c>
      <c r="K506" s="53">
        <v>1.57563060183932</v>
      </c>
      <c r="L506" s="53" t="s">
        <v>964</v>
      </c>
      <c r="M506" s="43" t="s">
        <v>299</v>
      </c>
      <c r="N506" s="43" t="s">
        <v>225</v>
      </c>
      <c r="O506" s="43" t="s">
        <v>281</v>
      </c>
      <c r="P506" s="43" t="s">
        <v>232</v>
      </c>
      <c r="Q506" s="43" t="s">
        <v>213</v>
      </c>
      <c r="R506" s="43" t="s">
        <v>300</v>
      </c>
      <c r="S506" s="43" t="s">
        <v>932</v>
      </c>
      <c r="V506" s="42" t="s">
        <v>3456</v>
      </c>
      <c r="W506"/>
    </row>
    <row r="507" spans="1:23" s="39" customFormat="1" x14ac:dyDescent="0.35">
      <c r="A507" s="43" t="s">
        <v>9</v>
      </c>
      <c r="B507" s="54">
        <v>11001</v>
      </c>
      <c r="C507" s="54" t="s">
        <v>10</v>
      </c>
      <c r="D507" s="53">
        <v>3.5725121999999998</v>
      </c>
      <c r="E507" s="53">
        <f>SUMIFS('Ratios_MARAMA-VA'!T:T, 'Ratios_MARAMA-VA'!AA:AA, V507)</f>
        <v>0</v>
      </c>
      <c r="F507" s="53">
        <f>SUMIFS('Ratios_MARAMA-VA'!J:J, 'Ratios_MARAMA-VA'!AA:AA, V507)</f>
        <v>0</v>
      </c>
      <c r="G507" s="53" t="s">
        <v>963</v>
      </c>
      <c r="H507" s="53" t="s">
        <v>963</v>
      </c>
      <c r="I507" s="53">
        <v>3.2662124497151299</v>
      </c>
      <c r="J507" s="53" t="s">
        <v>964</v>
      </c>
      <c r="K507" s="53">
        <v>3.2878202660657299</v>
      </c>
      <c r="L507" s="53" t="s">
        <v>964</v>
      </c>
      <c r="M507" s="43" t="s">
        <v>302</v>
      </c>
      <c r="N507" s="43" t="s">
        <v>221</v>
      </c>
      <c r="O507" s="43" t="s">
        <v>281</v>
      </c>
      <c r="P507" s="43" t="s">
        <v>232</v>
      </c>
      <c r="Q507" s="43" t="s">
        <v>303</v>
      </c>
      <c r="R507" s="43" t="s">
        <v>304</v>
      </c>
      <c r="S507" s="43" t="s">
        <v>932</v>
      </c>
      <c r="V507" s="42" t="s">
        <v>3457</v>
      </c>
      <c r="W507"/>
    </row>
    <row r="508" spans="1:23" s="39" customFormat="1" x14ac:dyDescent="0.35">
      <c r="A508" s="43" t="s">
        <v>9</v>
      </c>
      <c r="B508" s="54">
        <v>11001</v>
      </c>
      <c r="C508" s="54" t="s">
        <v>12</v>
      </c>
      <c r="D508" s="53">
        <v>8.9232974999999798E-2</v>
      </c>
      <c r="E508" s="53">
        <f>SUMIFS('Ratios_MARAMA-VA'!T:T, 'Ratios_MARAMA-VA'!AA:AA, V508)</f>
        <v>0</v>
      </c>
      <c r="F508" s="53">
        <f>SUMIFS('Ratios_MARAMA-VA'!J:J, 'Ratios_MARAMA-VA'!AA:AA, V508)</f>
        <v>0</v>
      </c>
      <c r="G508" s="53" t="s">
        <v>963</v>
      </c>
      <c r="H508" s="53" t="s">
        <v>963</v>
      </c>
      <c r="I508" s="53">
        <v>8.1582325700697594E-2</v>
      </c>
      <c r="J508" s="53" t="s">
        <v>964</v>
      </c>
      <c r="K508" s="53">
        <v>8.2122038269409905E-2</v>
      </c>
      <c r="L508" s="53" t="s">
        <v>964</v>
      </c>
      <c r="M508" s="43" t="s">
        <v>302</v>
      </c>
      <c r="N508" s="43" t="s">
        <v>221</v>
      </c>
      <c r="O508" s="43" t="s">
        <v>281</v>
      </c>
      <c r="P508" s="43" t="s">
        <v>232</v>
      </c>
      <c r="Q508" s="43" t="s">
        <v>303</v>
      </c>
      <c r="R508" s="43" t="s">
        <v>304</v>
      </c>
      <c r="S508" s="43" t="s">
        <v>932</v>
      </c>
      <c r="V508" s="42" t="s">
        <v>3459</v>
      </c>
      <c r="W508"/>
    </row>
    <row r="509" spans="1:23" s="39" customFormat="1" x14ac:dyDescent="0.35">
      <c r="A509" s="43" t="s">
        <v>811</v>
      </c>
      <c r="B509" s="54">
        <v>51059</v>
      </c>
      <c r="C509" s="54" t="s">
        <v>10</v>
      </c>
      <c r="D509" s="53">
        <v>0.19908519999999999</v>
      </c>
      <c r="E509" s="53">
        <f>SUMIFS('Ratios_MARAMA-VA'!T:T, 'Ratios_MARAMA-VA'!AA:AA, V509)</f>
        <v>0</v>
      </c>
      <c r="F509" s="53">
        <f>SUMIFS('Ratios_MARAMA-VA'!J:J, 'Ratios_MARAMA-VA'!AA:AA, V509)</f>
        <v>0</v>
      </c>
      <c r="G509" s="53" t="s">
        <v>963</v>
      </c>
      <c r="H509" s="53" t="s">
        <v>963</v>
      </c>
      <c r="I509" s="53">
        <v>0.18201604988053699</v>
      </c>
      <c r="J509" s="53" t="s">
        <v>964</v>
      </c>
      <c r="K509" s="53">
        <v>0.18322018752902999</v>
      </c>
      <c r="L509" s="53" t="s">
        <v>964</v>
      </c>
      <c r="M509" s="43" t="s">
        <v>302</v>
      </c>
      <c r="N509" s="43" t="s">
        <v>221</v>
      </c>
      <c r="O509" s="43" t="s">
        <v>281</v>
      </c>
      <c r="P509" s="43" t="s">
        <v>232</v>
      </c>
      <c r="Q509" s="43" t="s">
        <v>303</v>
      </c>
      <c r="R509" s="43" t="s">
        <v>304</v>
      </c>
      <c r="S509" s="43" t="s">
        <v>932</v>
      </c>
      <c r="V509" s="42" t="s">
        <v>3458</v>
      </c>
      <c r="W509"/>
    </row>
    <row r="510" spans="1:23" s="39" customFormat="1" x14ac:dyDescent="0.35">
      <c r="A510" s="43" t="s">
        <v>811</v>
      </c>
      <c r="B510" s="54">
        <v>51059</v>
      </c>
      <c r="C510" s="54" t="s">
        <v>12</v>
      </c>
      <c r="D510" s="53">
        <v>2.2799999999999999E-3</v>
      </c>
      <c r="E510" s="53">
        <f>SUMIFS('Ratios_MARAMA-VA'!T:T, 'Ratios_MARAMA-VA'!AA:AA, V510)</f>
        <v>0</v>
      </c>
      <c r="F510" s="53">
        <f>SUMIFS('Ratios_MARAMA-VA'!J:J, 'Ratios_MARAMA-VA'!AA:AA, V510)</f>
        <v>0</v>
      </c>
      <c r="G510" s="53" t="s">
        <v>963</v>
      </c>
      <c r="H510" s="53" t="s">
        <v>963</v>
      </c>
      <c r="I510" s="53">
        <v>2.0845175519204999E-3</v>
      </c>
      <c r="J510" s="53" t="s">
        <v>964</v>
      </c>
      <c r="K510" s="53">
        <v>2.0983077976974998E-3</v>
      </c>
      <c r="L510" s="53" t="s">
        <v>964</v>
      </c>
      <c r="M510" s="43" t="s">
        <v>302</v>
      </c>
      <c r="N510" s="43" t="s">
        <v>221</v>
      </c>
      <c r="O510" s="43" t="s">
        <v>281</v>
      </c>
      <c r="P510" s="43" t="s">
        <v>232</v>
      </c>
      <c r="Q510" s="43" t="s">
        <v>303</v>
      </c>
      <c r="R510" s="43" t="s">
        <v>304</v>
      </c>
      <c r="S510" s="43" t="s">
        <v>932</v>
      </c>
      <c r="V510" s="42" t="s">
        <v>3460</v>
      </c>
      <c r="W510"/>
    </row>
    <row r="511" spans="1:23" s="39" customFormat="1" x14ac:dyDescent="0.35">
      <c r="A511" s="43" t="s">
        <v>9</v>
      </c>
      <c r="B511" s="54">
        <v>11001</v>
      </c>
      <c r="C511" s="54" t="s">
        <v>10</v>
      </c>
      <c r="D511" s="53">
        <v>8.6294999999999997E-2</v>
      </c>
      <c r="E511" s="53">
        <f>SUMIFS('Ratios_MARAMA-VA'!T:T, 'Ratios_MARAMA-VA'!AA:AA, V511)</f>
        <v>0</v>
      </c>
      <c r="F511" s="53">
        <f>SUMIFS('Ratios_MARAMA-VA'!J:J, 'Ratios_MARAMA-VA'!AA:AA, V511)</f>
        <v>0</v>
      </c>
      <c r="G511" s="53" t="s">
        <v>963</v>
      </c>
      <c r="H511" s="53" t="s">
        <v>963</v>
      </c>
      <c r="I511" s="53">
        <v>0.1052799</v>
      </c>
      <c r="J511" s="53" t="s">
        <v>964</v>
      </c>
      <c r="K511" s="53">
        <v>0.11822415</v>
      </c>
      <c r="L511" s="53" t="s">
        <v>964</v>
      </c>
      <c r="M511" s="43" t="s">
        <v>296</v>
      </c>
      <c r="N511" s="43" t="s">
        <v>297</v>
      </c>
      <c r="O511" s="43" t="s">
        <v>281</v>
      </c>
      <c r="P511" s="43" t="s">
        <v>232</v>
      </c>
      <c r="Q511" s="43" t="s">
        <v>209</v>
      </c>
      <c r="R511" s="43" t="s">
        <v>298</v>
      </c>
      <c r="S511" s="43" t="s">
        <v>932</v>
      </c>
      <c r="V511" s="42" t="s">
        <v>3461</v>
      </c>
      <c r="W511"/>
    </row>
    <row r="512" spans="1:23" s="39" customFormat="1" x14ac:dyDescent="0.35">
      <c r="A512" s="43" t="s">
        <v>9</v>
      </c>
      <c r="B512" s="54">
        <v>11001</v>
      </c>
      <c r="C512" s="54" t="s">
        <v>12</v>
      </c>
      <c r="D512" s="53">
        <v>2.9422E-2</v>
      </c>
      <c r="E512" s="53">
        <f>SUMIFS('Ratios_MARAMA-VA'!T:T, 'Ratios_MARAMA-VA'!AA:AA, V512)</f>
        <v>0</v>
      </c>
      <c r="F512" s="53">
        <f>SUMIFS('Ratios_MARAMA-VA'!J:J, 'Ratios_MARAMA-VA'!AA:AA, V512)</f>
        <v>0</v>
      </c>
      <c r="G512" s="53" t="s">
        <v>963</v>
      </c>
      <c r="H512" s="53" t="s">
        <v>963</v>
      </c>
      <c r="I512" s="53">
        <v>3.5894839999999997E-2</v>
      </c>
      <c r="J512" s="53" t="s">
        <v>964</v>
      </c>
      <c r="K512" s="53">
        <v>4.0308139999999999E-2</v>
      </c>
      <c r="L512" s="53" t="s">
        <v>964</v>
      </c>
      <c r="M512" s="43" t="s">
        <v>296</v>
      </c>
      <c r="N512" s="43" t="s">
        <v>297</v>
      </c>
      <c r="O512" s="43" t="s">
        <v>281</v>
      </c>
      <c r="P512" s="43" t="s">
        <v>232</v>
      </c>
      <c r="Q512" s="43" t="s">
        <v>209</v>
      </c>
      <c r="R512" s="43" t="s">
        <v>298</v>
      </c>
      <c r="S512" s="43" t="s">
        <v>932</v>
      </c>
      <c r="V512" s="42" t="s">
        <v>3462</v>
      </c>
      <c r="W512"/>
    </row>
    <row r="513" spans="1:23" s="39" customFormat="1" x14ac:dyDescent="0.35">
      <c r="A513" s="43" t="s">
        <v>9</v>
      </c>
      <c r="B513" s="54">
        <v>11001</v>
      </c>
      <c r="C513" s="54" t="s">
        <v>10</v>
      </c>
      <c r="D513" s="53">
        <v>19.952366250000001</v>
      </c>
      <c r="E513" s="53">
        <f>SUMIFS('Ratios_MARAMA-VA'!T:T, 'Ratios_MARAMA-VA'!AA:AA, V513)</f>
        <v>0</v>
      </c>
      <c r="F513" s="53">
        <f>SUMIFS('Ratios_MARAMA-VA'!J:J, 'Ratios_MARAMA-VA'!AA:AA, V513)</f>
        <v>0</v>
      </c>
      <c r="G513" s="53" t="s">
        <v>963</v>
      </c>
      <c r="H513" s="53" t="s">
        <v>963</v>
      </c>
      <c r="I513" s="53">
        <v>20.777567175004801</v>
      </c>
      <c r="J513" s="53" t="s">
        <v>964</v>
      </c>
      <c r="K513" s="53">
        <v>20.487383971491798</v>
      </c>
      <c r="L513" s="53" t="s">
        <v>964</v>
      </c>
      <c r="M513" s="43" t="s">
        <v>280</v>
      </c>
      <c r="N513" s="43" t="s">
        <v>198</v>
      </c>
      <c r="O513" s="43" t="s">
        <v>281</v>
      </c>
      <c r="P513" s="43" t="s">
        <v>230</v>
      </c>
      <c r="Q513" s="43" t="s">
        <v>282</v>
      </c>
      <c r="R513" s="43" t="s">
        <v>283</v>
      </c>
      <c r="S513" s="43" t="s">
        <v>932</v>
      </c>
      <c r="V513" s="42" t="s">
        <v>3463</v>
      </c>
      <c r="W513"/>
    </row>
    <row r="514" spans="1:23" s="39" customFormat="1" x14ac:dyDescent="0.35">
      <c r="A514" s="43" t="s">
        <v>9</v>
      </c>
      <c r="B514" s="54">
        <v>11001</v>
      </c>
      <c r="C514" s="54" t="s">
        <v>12</v>
      </c>
      <c r="D514" s="53">
        <v>1.143084915</v>
      </c>
      <c r="E514" s="53">
        <f>SUMIFS('Ratios_MARAMA-VA'!T:T, 'Ratios_MARAMA-VA'!AA:AA, V514)</f>
        <v>0</v>
      </c>
      <c r="F514" s="53">
        <f>SUMIFS('Ratios_MARAMA-VA'!J:J, 'Ratios_MARAMA-VA'!AA:AA, V514)</f>
        <v>0</v>
      </c>
      <c r="G514" s="53" t="s">
        <v>963</v>
      </c>
      <c r="H514" s="53" t="s">
        <v>963</v>
      </c>
      <c r="I514" s="53">
        <v>1.1903186712623299</v>
      </c>
      <c r="J514" s="53" t="s">
        <v>964</v>
      </c>
      <c r="K514" s="53">
        <v>1.17367804506609</v>
      </c>
      <c r="L514" s="53" t="s">
        <v>964</v>
      </c>
      <c r="M514" s="43" t="s">
        <v>280</v>
      </c>
      <c r="N514" s="43" t="s">
        <v>198</v>
      </c>
      <c r="O514" s="43" t="s">
        <v>281</v>
      </c>
      <c r="P514" s="43" t="s">
        <v>230</v>
      </c>
      <c r="Q514" s="43" t="s">
        <v>282</v>
      </c>
      <c r="R514" s="43" t="s">
        <v>283</v>
      </c>
      <c r="S514" s="43" t="s">
        <v>932</v>
      </c>
      <c r="V514" s="42" t="s">
        <v>3470</v>
      </c>
      <c r="W514"/>
    </row>
    <row r="515" spans="1:23" s="39" customFormat="1" x14ac:dyDescent="0.35">
      <c r="A515" s="43" t="s">
        <v>497</v>
      </c>
      <c r="B515" s="54">
        <v>24009</v>
      </c>
      <c r="C515" s="54" t="s">
        <v>10</v>
      </c>
      <c r="D515" s="53">
        <v>5.04E-2</v>
      </c>
      <c r="E515" s="53">
        <f>SUMIFS('Ratios_MARAMA-VA'!T:T, 'Ratios_MARAMA-VA'!AA:AA, V515)</f>
        <v>0</v>
      </c>
      <c r="F515" s="53">
        <f>SUMIFS('Ratios_MARAMA-VA'!J:J, 'Ratios_MARAMA-VA'!AA:AA, V515)</f>
        <v>0</v>
      </c>
      <c r="G515" s="53" t="s">
        <v>963</v>
      </c>
      <c r="H515" s="53" t="s">
        <v>963</v>
      </c>
      <c r="I515" s="53">
        <v>5.2152460365599999E-2</v>
      </c>
      <c r="J515" s="53" t="s">
        <v>964</v>
      </c>
      <c r="K515" s="53">
        <v>5.5886794891199999E-2</v>
      </c>
      <c r="L515" s="53" t="s">
        <v>964</v>
      </c>
      <c r="M515" s="43" t="s">
        <v>280</v>
      </c>
      <c r="N515" s="43" t="s">
        <v>198</v>
      </c>
      <c r="O515" s="43" t="s">
        <v>281</v>
      </c>
      <c r="P515" s="43" t="s">
        <v>230</v>
      </c>
      <c r="Q515" s="43" t="s">
        <v>282</v>
      </c>
      <c r="R515" s="43" t="s">
        <v>283</v>
      </c>
      <c r="S515" s="43" t="s">
        <v>932</v>
      </c>
      <c r="V515" s="42" t="s">
        <v>3464</v>
      </c>
      <c r="W515"/>
    </row>
    <row r="516" spans="1:23" s="39" customFormat="1" x14ac:dyDescent="0.35">
      <c r="A516" s="43" t="s">
        <v>497</v>
      </c>
      <c r="B516" s="54">
        <v>24009</v>
      </c>
      <c r="C516" s="54" t="s">
        <v>12</v>
      </c>
      <c r="D516" s="53">
        <v>1.4400000000000001E-3</v>
      </c>
      <c r="E516" s="53">
        <f>SUMIFS('Ratios_MARAMA-VA'!T:T, 'Ratios_MARAMA-VA'!AA:AA, V516)</f>
        <v>0</v>
      </c>
      <c r="F516" s="53">
        <f>SUMIFS('Ratios_MARAMA-VA'!J:J, 'Ratios_MARAMA-VA'!AA:AA, V516)</f>
        <v>0</v>
      </c>
      <c r="G516" s="53" t="s">
        <v>963</v>
      </c>
      <c r="H516" s="53" t="s">
        <v>963</v>
      </c>
      <c r="I516" s="53">
        <v>1.49007029616E-3</v>
      </c>
      <c r="J516" s="53" t="s">
        <v>964</v>
      </c>
      <c r="K516" s="53">
        <v>1.59676556832E-3</v>
      </c>
      <c r="L516" s="53" t="s">
        <v>964</v>
      </c>
      <c r="M516" s="43" t="s">
        <v>280</v>
      </c>
      <c r="N516" s="43" t="s">
        <v>198</v>
      </c>
      <c r="O516" s="43" t="s">
        <v>281</v>
      </c>
      <c r="P516" s="43" t="s">
        <v>230</v>
      </c>
      <c r="Q516" s="43" t="s">
        <v>282</v>
      </c>
      <c r="R516" s="43" t="s">
        <v>283</v>
      </c>
      <c r="S516" s="43" t="s">
        <v>932</v>
      </c>
      <c r="V516" s="42" t="s">
        <v>3471</v>
      </c>
      <c r="W516"/>
    </row>
    <row r="517" spans="1:23" s="39" customFormat="1" x14ac:dyDescent="0.35">
      <c r="A517" s="43" t="s">
        <v>497</v>
      </c>
      <c r="B517" s="54">
        <v>24021</v>
      </c>
      <c r="C517" s="54" t="s">
        <v>10</v>
      </c>
      <c r="D517" s="53">
        <v>2.5725099999999999</v>
      </c>
      <c r="E517" s="53">
        <f>SUMIFS('Ratios_MARAMA-VA'!T:T, 'Ratios_MARAMA-VA'!AA:AA, V517)</f>
        <v>0</v>
      </c>
      <c r="F517" s="53">
        <f>SUMIFS('Ratios_MARAMA-VA'!J:J, 'Ratios_MARAMA-VA'!AA:AA, V517)</f>
        <v>0</v>
      </c>
      <c r="G517" s="53" t="s">
        <v>963</v>
      </c>
      <c r="H517" s="53" t="s">
        <v>963</v>
      </c>
      <c r="I517" s="53">
        <v>2.6791313600280899</v>
      </c>
      <c r="J517" s="53" t="s">
        <v>964</v>
      </c>
      <c r="K517" s="53">
        <v>2.6418013403288398</v>
      </c>
      <c r="L517" s="53" t="s">
        <v>964</v>
      </c>
      <c r="M517" s="43" t="s">
        <v>280</v>
      </c>
      <c r="N517" s="43" t="s">
        <v>198</v>
      </c>
      <c r="O517" s="43" t="s">
        <v>281</v>
      </c>
      <c r="P517" s="43" t="s">
        <v>230</v>
      </c>
      <c r="Q517" s="43" t="s">
        <v>282</v>
      </c>
      <c r="R517" s="43" t="s">
        <v>283</v>
      </c>
      <c r="S517" s="43" t="s">
        <v>932</v>
      </c>
      <c r="V517" s="42" t="s">
        <v>3465</v>
      </c>
      <c r="W517"/>
    </row>
    <row r="518" spans="1:23" s="39" customFormat="1" x14ac:dyDescent="0.35">
      <c r="A518" s="43" t="s">
        <v>497</v>
      </c>
      <c r="B518" s="54">
        <v>24021</v>
      </c>
      <c r="C518" s="54" t="s">
        <v>12</v>
      </c>
      <c r="D518" s="53">
        <v>8.6254999999999901E-2</v>
      </c>
      <c r="E518" s="53">
        <f>SUMIFS('Ratios_MARAMA-VA'!T:T, 'Ratios_MARAMA-VA'!AA:AA, V518)</f>
        <v>0</v>
      </c>
      <c r="F518" s="53">
        <f>SUMIFS('Ratios_MARAMA-VA'!J:J, 'Ratios_MARAMA-VA'!AA:AA, V518)</f>
        <v>0</v>
      </c>
      <c r="G518" s="53" t="s">
        <v>963</v>
      </c>
      <c r="H518" s="53" t="s">
        <v>963</v>
      </c>
      <c r="I518" s="53">
        <v>8.9829961966803706E-2</v>
      </c>
      <c r="J518" s="53" t="s">
        <v>964</v>
      </c>
      <c r="K518" s="53">
        <v>8.8578304694661394E-2</v>
      </c>
      <c r="L518" s="53" t="s">
        <v>964</v>
      </c>
      <c r="M518" s="43" t="s">
        <v>280</v>
      </c>
      <c r="N518" s="43" t="s">
        <v>198</v>
      </c>
      <c r="O518" s="43" t="s">
        <v>281</v>
      </c>
      <c r="P518" s="43" t="s">
        <v>230</v>
      </c>
      <c r="Q518" s="43" t="s">
        <v>282</v>
      </c>
      <c r="R518" s="43" t="s">
        <v>283</v>
      </c>
      <c r="S518" s="43" t="s">
        <v>932</v>
      </c>
      <c r="V518" s="42" t="s">
        <v>3472</v>
      </c>
      <c r="W518"/>
    </row>
    <row r="519" spans="1:23" s="39" customFormat="1" x14ac:dyDescent="0.35">
      <c r="A519" s="43" t="s">
        <v>497</v>
      </c>
      <c r="B519" s="54">
        <v>24031</v>
      </c>
      <c r="C519" s="54" t="s">
        <v>10</v>
      </c>
      <c r="D519" s="53">
        <v>14.037940000000001</v>
      </c>
      <c r="E519" s="53">
        <f>SUMIFS('Ratios_MARAMA-VA'!T:T, 'Ratios_MARAMA-VA'!AA:AA, V519)</f>
        <v>0</v>
      </c>
      <c r="F519" s="53">
        <f>SUMIFS('Ratios_MARAMA-VA'!J:J, 'Ratios_MARAMA-VA'!AA:AA, V519)</f>
        <v>0</v>
      </c>
      <c r="G519" s="53" t="s">
        <v>963</v>
      </c>
      <c r="H519" s="53" t="s">
        <v>963</v>
      </c>
      <c r="I519" s="53">
        <v>14.6197625215034</v>
      </c>
      <c r="J519" s="53" t="s">
        <v>964</v>
      </c>
      <c r="K519" s="53">
        <v>14.416056189268801</v>
      </c>
      <c r="L519" s="53" t="s">
        <v>964</v>
      </c>
      <c r="M519" s="43" t="s">
        <v>280</v>
      </c>
      <c r="N519" s="43" t="s">
        <v>198</v>
      </c>
      <c r="O519" s="43" t="s">
        <v>281</v>
      </c>
      <c r="P519" s="43" t="s">
        <v>230</v>
      </c>
      <c r="Q519" s="43" t="s">
        <v>282</v>
      </c>
      <c r="R519" s="43" t="s">
        <v>283</v>
      </c>
      <c r="S519" s="43" t="s">
        <v>932</v>
      </c>
      <c r="V519" s="42" t="s">
        <v>3466</v>
      </c>
      <c r="W519"/>
    </row>
    <row r="520" spans="1:23" s="39" customFormat="1" x14ac:dyDescent="0.35">
      <c r="A520" s="43" t="s">
        <v>497</v>
      </c>
      <c r="B520" s="54">
        <v>24031</v>
      </c>
      <c r="C520" s="54" t="s">
        <v>12</v>
      </c>
      <c r="D520" s="53">
        <v>0.32379599999999997</v>
      </c>
      <c r="E520" s="53">
        <f>SUMIFS('Ratios_MARAMA-VA'!T:T, 'Ratios_MARAMA-VA'!AA:AA, V520)</f>
        <v>0</v>
      </c>
      <c r="F520" s="53">
        <f>SUMIFS('Ratios_MARAMA-VA'!J:J, 'Ratios_MARAMA-VA'!AA:AA, V520)</f>
        <v>0</v>
      </c>
      <c r="G520" s="53" t="s">
        <v>963</v>
      </c>
      <c r="H520" s="53" t="s">
        <v>963</v>
      </c>
      <c r="I520" s="53">
        <v>0.33721618880068499</v>
      </c>
      <c r="J520" s="53" t="s">
        <v>964</v>
      </c>
      <c r="K520" s="53">
        <v>0.332517543874703</v>
      </c>
      <c r="L520" s="53" t="s">
        <v>964</v>
      </c>
      <c r="M520" s="43" t="s">
        <v>280</v>
      </c>
      <c r="N520" s="43" t="s">
        <v>198</v>
      </c>
      <c r="O520" s="43" t="s">
        <v>281</v>
      </c>
      <c r="P520" s="43" t="s">
        <v>230</v>
      </c>
      <c r="Q520" s="43" t="s">
        <v>282</v>
      </c>
      <c r="R520" s="43" t="s">
        <v>283</v>
      </c>
      <c r="S520" s="43" t="s">
        <v>932</v>
      </c>
      <c r="V520" s="42" t="s">
        <v>3473</v>
      </c>
      <c r="W520"/>
    </row>
    <row r="521" spans="1:23" s="39" customFormat="1" x14ac:dyDescent="0.35">
      <c r="A521" s="43" t="s">
        <v>497</v>
      </c>
      <c r="B521" s="54">
        <v>24033</v>
      </c>
      <c r="C521" s="54" t="s">
        <v>10</v>
      </c>
      <c r="D521" s="53">
        <v>5.3239349999999996</v>
      </c>
      <c r="E521" s="53">
        <f>SUMIFS('Ratios_MARAMA-VA'!T:T, 'Ratios_MARAMA-VA'!AA:AA, V521)</f>
        <v>0</v>
      </c>
      <c r="F521" s="53">
        <f>SUMIFS('Ratios_MARAMA-VA'!J:J, 'Ratios_MARAMA-VA'!AA:AA, V521)</f>
        <v>0</v>
      </c>
      <c r="G521" s="53" t="s">
        <v>963</v>
      </c>
      <c r="H521" s="53" t="s">
        <v>963</v>
      </c>
      <c r="I521" s="53">
        <v>5.5445931083848601</v>
      </c>
      <c r="J521" s="53" t="s">
        <v>964</v>
      </c>
      <c r="K521" s="53">
        <v>5.4673368106727001</v>
      </c>
      <c r="L521" s="53" t="s">
        <v>964</v>
      </c>
      <c r="M521" s="43" t="s">
        <v>280</v>
      </c>
      <c r="N521" s="43" t="s">
        <v>198</v>
      </c>
      <c r="O521" s="43" t="s">
        <v>281</v>
      </c>
      <c r="P521" s="43" t="s">
        <v>230</v>
      </c>
      <c r="Q521" s="43" t="s">
        <v>282</v>
      </c>
      <c r="R521" s="43" t="s">
        <v>283</v>
      </c>
      <c r="S521" s="43" t="s">
        <v>932</v>
      </c>
      <c r="V521" s="42" t="s">
        <v>3467</v>
      </c>
      <c r="W521"/>
    </row>
    <row r="522" spans="1:23" s="39" customFormat="1" x14ac:dyDescent="0.35">
      <c r="A522" s="43" t="s">
        <v>497</v>
      </c>
      <c r="B522" s="54">
        <v>24033</v>
      </c>
      <c r="C522" s="54" t="s">
        <v>12</v>
      </c>
      <c r="D522" s="53">
        <v>0.1540135</v>
      </c>
      <c r="E522" s="53">
        <f>SUMIFS('Ratios_MARAMA-VA'!T:T, 'Ratios_MARAMA-VA'!AA:AA, V522)</f>
        <v>0</v>
      </c>
      <c r="F522" s="53">
        <f>SUMIFS('Ratios_MARAMA-VA'!J:J, 'Ratios_MARAMA-VA'!AA:AA, V522)</f>
        <v>0</v>
      </c>
      <c r="G522" s="53" t="s">
        <v>963</v>
      </c>
      <c r="H522" s="53" t="s">
        <v>963</v>
      </c>
      <c r="I522" s="53">
        <v>0.160396810009556</v>
      </c>
      <c r="J522" s="53" t="s">
        <v>964</v>
      </c>
      <c r="K522" s="53">
        <v>0.15816190052856299</v>
      </c>
      <c r="L522" s="53" t="s">
        <v>964</v>
      </c>
      <c r="M522" s="43" t="s">
        <v>280</v>
      </c>
      <c r="N522" s="43" t="s">
        <v>198</v>
      </c>
      <c r="O522" s="43" t="s">
        <v>281</v>
      </c>
      <c r="P522" s="43" t="s">
        <v>230</v>
      </c>
      <c r="Q522" s="43" t="s">
        <v>282</v>
      </c>
      <c r="R522" s="43" t="s">
        <v>283</v>
      </c>
      <c r="S522" s="43" t="s">
        <v>932</v>
      </c>
      <c r="V522" s="42" t="s">
        <v>3474</v>
      </c>
      <c r="W522"/>
    </row>
    <row r="523" spans="1:23" s="39" customFormat="1" x14ac:dyDescent="0.35">
      <c r="A523" s="43" t="s">
        <v>811</v>
      </c>
      <c r="B523" s="54">
        <v>51059</v>
      </c>
      <c r="C523" s="54" t="s">
        <v>10</v>
      </c>
      <c r="D523" s="53">
        <v>0.45130160000000002</v>
      </c>
      <c r="E523" s="53">
        <f>SUMIFS('Ratios_MARAMA-VA'!T:T, 'Ratios_MARAMA-VA'!AA:AA, V523)</f>
        <v>0</v>
      </c>
      <c r="F523" s="53">
        <f>SUMIFS('Ratios_MARAMA-VA'!J:J, 'Ratios_MARAMA-VA'!AA:AA, V523)</f>
        <v>0</v>
      </c>
      <c r="G523" s="53" t="s">
        <v>963</v>
      </c>
      <c r="H523" s="53" t="s">
        <v>963</v>
      </c>
      <c r="I523" s="53">
        <v>0.47000644094322303</v>
      </c>
      <c r="J523" s="53" t="s">
        <v>964</v>
      </c>
      <c r="K523" s="53">
        <v>0.46345754604357198</v>
      </c>
      <c r="L523" s="53" t="s">
        <v>964</v>
      </c>
      <c r="M523" s="43" t="s">
        <v>280</v>
      </c>
      <c r="N523" s="43" t="s">
        <v>198</v>
      </c>
      <c r="O523" s="43" t="s">
        <v>281</v>
      </c>
      <c r="P523" s="43" t="s">
        <v>230</v>
      </c>
      <c r="Q523" s="43" t="s">
        <v>282</v>
      </c>
      <c r="R523" s="43" t="s">
        <v>283</v>
      </c>
      <c r="S523" s="43" t="s">
        <v>932</v>
      </c>
      <c r="V523" s="42" t="s">
        <v>3468</v>
      </c>
      <c r="W523"/>
    </row>
    <row r="524" spans="1:23" s="39" customFormat="1" x14ac:dyDescent="0.35">
      <c r="A524" s="43" t="s">
        <v>811</v>
      </c>
      <c r="B524" s="54">
        <v>51059</v>
      </c>
      <c r="C524" s="54" t="s">
        <v>12</v>
      </c>
      <c r="D524" s="53">
        <v>5.0711850000000003E-2</v>
      </c>
      <c r="E524" s="53">
        <f>SUMIFS('Ratios_MARAMA-VA'!T:T, 'Ratios_MARAMA-VA'!AA:AA, V524)</f>
        <v>0</v>
      </c>
      <c r="F524" s="53">
        <f>SUMIFS('Ratios_MARAMA-VA'!J:J, 'Ratios_MARAMA-VA'!AA:AA, V524)</f>
        <v>0</v>
      </c>
      <c r="G524" s="53" t="s">
        <v>963</v>
      </c>
      <c r="H524" s="53" t="s">
        <v>963</v>
      </c>
      <c r="I524" s="53">
        <v>5.28136752277115E-2</v>
      </c>
      <c r="J524" s="53" t="s">
        <v>964</v>
      </c>
      <c r="K524" s="53">
        <v>5.2077789124456299E-2</v>
      </c>
      <c r="L524" s="53" t="s">
        <v>964</v>
      </c>
      <c r="M524" s="43" t="s">
        <v>280</v>
      </c>
      <c r="N524" s="43" t="s">
        <v>198</v>
      </c>
      <c r="O524" s="43" t="s">
        <v>281</v>
      </c>
      <c r="P524" s="43" t="s">
        <v>230</v>
      </c>
      <c r="Q524" s="43" t="s">
        <v>282</v>
      </c>
      <c r="R524" s="43" t="s">
        <v>283</v>
      </c>
      <c r="S524" s="43" t="s">
        <v>932</v>
      </c>
      <c r="V524" s="42" t="s">
        <v>3475</v>
      </c>
      <c r="W524"/>
    </row>
    <row r="525" spans="1:23" s="39" customFormat="1" x14ac:dyDescent="0.35">
      <c r="A525" s="43" t="s">
        <v>811</v>
      </c>
      <c r="B525" s="54">
        <v>51107</v>
      </c>
      <c r="C525" s="54" t="s">
        <v>10</v>
      </c>
      <c r="D525" s="53">
        <v>10.4553955</v>
      </c>
      <c r="E525" s="53">
        <f>SUMIFS('Ratios_MARAMA-VA'!T:T, 'Ratios_MARAMA-VA'!AA:AA, V525)</f>
        <v>0</v>
      </c>
      <c r="F525" s="53">
        <f>SUMIFS('Ratios_MARAMA-VA'!J:J, 'Ratios_MARAMA-VA'!AA:AA, V525)</f>
        <v>0</v>
      </c>
      <c r="G525" s="53" t="s">
        <v>963</v>
      </c>
      <c r="H525" s="53" t="s">
        <v>963</v>
      </c>
      <c r="I525" s="53">
        <v>12.75558251</v>
      </c>
      <c r="J525" s="53" t="s">
        <v>964</v>
      </c>
      <c r="K525" s="53">
        <v>14.320755216349999</v>
      </c>
      <c r="L525" s="53" t="s">
        <v>964</v>
      </c>
      <c r="M525" s="43" t="s">
        <v>280</v>
      </c>
      <c r="N525" s="43" t="s">
        <v>198</v>
      </c>
      <c r="O525" s="43" t="s">
        <v>281</v>
      </c>
      <c r="P525" s="43" t="s">
        <v>230</v>
      </c>
      <c r="Q525" s="43" t="s">
        <v>282</v>
      </c>
      <c r="R525" s="43" t="s">
        <v>283</v>
      </c>
      <c r="S525" s="43" t="s">
        <v>932</v>
      </c>
      <c r="V525" s="42" t="s">
        <v>3469</v>
      </c>
      <c r="W525"/>
    </row>
    <row r="526" spans="1:23" s="39" customFormat="1" x14ac:dyDescent="0.35">
      <c r="A526" s="43" t="s">
        <v>811</v>
      </c>
      <c r="B526" s="54">
        <v>51107</v>
      </c>
      <c r="C526" s="54" t="s">
        <v>12</v>
      </c>
      <c r="D526" s="53">
        <v>0.31283375000000002</v>
      </c>
      <c r="E526" s="53">
        <f>SUMIFS('Ratios_MARAMA-VA'!T:T, 'Ratios_MARAMA-VA'!AA:AA, V526)</f>
        <v>0</v>
      </c>
      <c r="F526" s="53">
        <f>SUMIFS('Ratios_MARAMA-VA'!J:J, 'Ratios_MARAMA-VA'!AA:AA, V526)</f>
        <v>0</v>
      </c>
      <c r="G526" s="53" t="s">
        <v>963</v>
      </c>
      <c r="H526" s="53" t="s">
        <v>963</v>
      </c>
      <c r="I526" s="53">
        <v>0.38165717499999902</v>
      </c>
      <c r="J526" s="53" t="s">
        <v>964</v>
      </c>
      <c r="K526" s="53">
        <v>0.428488387374999</v>
      </c>
      <c r="L526" s="53" t="s">
        <v>964</v>
      </c>
      <c r="M526" s="43" t="s">
        <v>280</v>
      </c>
      <c r="N526" s="43" t="s">
        <v>198</v>
      </c>
      <c r="O526" s="43" t="s">
        <v>281</v>
      </c>
      <c r="P526" s="43" t="s">
        <v>230</v>
      </c>
      <c r="Q526" s="43" t="s">
        <v>282</v>
      </c>
      <c r="R526" s="43" t="s">
        <v>283</v>
      </c>
      <c r="S526" s="43" t="s">
        <v>932</v>
      </c>
      <c r="V526" s="42" t="s">
        <v>3476</v>
      </c>
      <c r="W526"/>
    </row>
    <row r="527" spans="1:23" s="39" customFormat="1" x14ac:dyDescent="0.35">
      <c r="A527" s="43" t="s">
        <v>497</v>
      </c>
      <c r="B527" s="54">
        <v>24021</v>
      </c>
      <c r="C527" s="54" t="s">
        <v>10</v>
      </c>
      <c r="D527" s="53">
        <v>0.95199999999999996</v>
      </c>
      <c r="E527" s="53">
        <f>SUMIFS('Ratios_MARAMA-VA'!T:T, 'Ratios_MARAMA-VA'!AA:AA, V527)</f>
        <v>0</v>
      </c>
      <c r="F527" s="53">
        <f>SUMIFS('Ratios_MARAMA-VA'!J:J, 'Ratios_MARAMA-VA'!AA:AA, V527)</f>
        <v>0</v>
      </c>
      <c r="G527" s="53" t="s">
        <v>963</v>
      </c>
      <c r="H527" s="53" t="s">
        <v>963</v>
      </c>
      <c r="I527" s="53">
        <v>0.99145700298414297</v>
      </c>
      <c r="J527" s="53" t="s">
        <v>964</v>
      </c>
      <c r="K527" s="53">
        <v>0.97764240993934204</v>
      </c>
      <c r="L527" s="53" t="s">
        <v>964</v>
      </c>
      <c r="M527" s="43" t="s">
        <v>590</v>
      </c>
      <c r="N527" s="43" t="s">
        <v>198</v>
      </c>
      <c r="O527" s="43" t="s">
        <v>281</v>
      </c>
      <c r="P527" s="43" t="s">
        <v>230</v>
      </c>
      <c r="Q527" s="43" t="s">
        <v>282</v>
      </c>
      <c r="R527" s="43" t="s">
        <v>314</v>
      </c>
      <c r="S527" s="43" t="s">
        <v>932</v>
      </c>
      <c r="V527" s="42" t="s">
        <v>3477</v>
      </c>
      <c r="W527"/>
    </row>
    <row r="528" spans="1:23" s="39" customFormat="1" x14ac:dyDescent="0.35">
      <c r="A528" s="43" t="s">
        <v>497</v>
      </c>
      <c r="B528" s="54">
        <v>24021</v>
      </c>
      <c r="C528" s="54" t="s">
        <v>12</v>
      </c>
      <c r="D528" s="53">
        <v>2.5899999999999999E-2</v>
      </c>
      <c r="E528" s="53">
        <f>SUMIFS('Ratios_MARAMA-VA'!T:T, 'Ratios_MARAMA-VA'!AA:AA, V528)</f>
        <v>0</v>
      </c>
      <c r="F528" s="53">
        <f>SUMIFS('Ratios_MARAMA-VA'!J:J, 'Ratios_MARAMA-VA'!AA:AA, V528)</f>
        <v>0</v>
      </c>
      <c r="G528" s="53" t="s">
        <v>963</v>
      </c>
      <c r="H528" s="53" t="s">
        <v>963</v>
      </c>
      <c r="I528" s="53">
        <v>2.69734625811862E-2</v>
      </c>
      <c r="J528" s="53" t="s">
        <v>964</v>
      </c>
      <c r="K528" s="53">
        <v>2.6597624388055401E-2</v>
      </c>
      <c r="L528" s="53" t="s">
        <v>964</v>
      </c>
      <c r="M528" s="43" t="s">
        <v>590</v>
      </c>
      <c r="N528" s="43" t="s">
        <v>198</v>
      </c>
      <c r="O528" s="43" t="s">
        <v>281</v>
      </c>
      <c r="P528" s="43" t="s">
        <v>230</v>
      </c>
      <c r="Q528" s="43" t="s">
        <v>282</v>
      </c>
      <c r="R528" s="43" t="s">
        <v>314</v>
      </c>
      <c r="S528" s="43" t="s">
        <v>932</v>
      </c>
      <c r="V528" s="42" t="s">
        <v>3479</v>
      </c>
      <c r="W528"/>
    </row>
    <row r="529" spans="1:23" s="39" customFormat="1" x14ac:dyDescent="0.35">
      <c r="A529" s="43" t="s">
        <v>497</v>
      </c>
      <c r="B529" s="54">
        <v>24031</v>
      </c>
      <c r="C529" s="54" t="s">
        <v>10</v>
      </c>
      <c r="D529" s="53">
        <v>0.3</v>
      </c>
      <c r="E529" s="53">
        <f>SUMIFS('Ratios_MARAMA-VA'!T:T, 'Ratios_MARAMA-VA'!AA:AA, V529)</f>
        <v>0</v>
      </c>
      <c r="F529" s="53">
        <f>SUMIFS('Ratios_MARAMA-VA'!J:J, 'Ratios_MARAMA-VA'!AA:AA, V529)</f>
        <v>0</v>
      </c>
      <c r="G529" s="53" t="s">
        <v>963</v>
      </c>
      <c r="H529" s="53" t="s">
        <v>963</v>
      </c>
      <c r="I529" s="53">
        <v>0.31243392951180998</v>
      </c>
      <c r="J529" s="53" t="s">
        <v>964</v>
      </c>
      <c r="K529" s="53">
        <v>0.30808059136743998</v>
      </c>
      <c r="L529" s="53" t="s">
        <v>964</v>
      </c>
      <c r="M529" s="43" t="s">
        <v>590</v>
      </c>
      <c r="N529" s="43" t="s">
        <v>198</v>
      </c>
      <c r="O529" s="43" t="s">
        <v>281</v>
      </c>
      <c r="P529" s="43" t="s">
        <v>230</v>
      </c>
      <c r="Q529" s="43" t="s">
        <v>282</v>
      </c>
      <c r="R529" s="43" t="s">
        <v>314</v>
      </c>
      <c r="S529" s="43" t="s">
        <v>932</v>
      </c>
      <c r="V529" s="42" t="s">
        <v>3478</v>
      </c>
      <c r="W529"/>
    </row>
    <row r="530" spans="1:23" s="39" customFormat="1" x14ac:dyDescent="0.35">
      <c r="A530" s="43" t="s">
        <v>497</v>
      </c>
      <c r="B530" s="54">
        <v>24031</v>
      </c>
      <c r="C530" s="54" t="s">
        <v>12</v>
      </c>
      <c r="D530" s="53">
        <v>0.01</v>
      </c>
      <c r="E530" s="53">
        <f>SUMIFS('Ratios_MARAMA-VA'!T:T, 'Ratios_MARAMA-VA'!AA:AA, V530)</f>
        <v>0</v>
      </c>
      <c r="F530" s="53">
        <f>SUMIFS('Ratios_MARAMA-VA'!J:J, 'Ratios_MARAMA-VA'!AA:AA, V530)</f>
        <v>0</v>
      </c>
      <c r="G530" s="53" t="s">
        <v>963</v>
      </c>
      <c r="H530" s="53" t="s">
        <v>963</v>
      </c>
      <c r="I530" s="53">
        <v>1.04144643170601E-2</v>
      </c>
      <c r="J530" s="53" t="s">
        <v>964</v>
      </c>
      <c r="K530" s="53">
        <v>1.02693530455811E-2</v>
      </c>
      <c r="L530" s="53" t="s">
        <v>964</v>
      </c>
      <c r="M530" s="43" t="s">
        <v>590</v>
      </c>
      <c r="N530" s="43" t="s">
        <v>198</v>
      </c>
      <c r="O530" s="43" t="s">
        <v>281</v>
      </c>
      <c r="P530" s="43" t="s">
        <v>230</v>
      </c>
      <c r="Q530" s="43" t="s">
        <v>282</v>
      </c>
      <c r="R530" s="43" t="s">
        <v>314</v>
      </c>
      <c r="S530" s="43" t="s">
        <v>932</v>
      </c>
      <c r="V530" s="42" t="s">
        <v>3480</v>
      </c>
      <c r="W530"/>
    </row>
    <row r="531" spans="1:23" s="39" customFormat="1" x14ac:dyDescent="0.35">
      <c r="A531" s="43" t="s">
        <v>497</v>
      </c>
      <c r="B531" s="54">
        <v>24017</v>
      </c>
      <c r="C531" s="54" t="s">
        <v>10</v>
      </c>
      <c r="D531" s="53">
        <v>0.21829999999999999</v>
      </c>
      <c r="E531" s="53">
        <f>SUMIFS('Ratios_MARAMA-VA'!T:T, 'Ratios_MARAMA-VA'!AA:AA, V531)</f>
        <v>0</v>
      </c>
      <c r="F531" s="53">
        <f>SUMIFS('Ratios_MARAMA-VA'!J:J, 'Ratios_MARAMA-VA'!AA:AA, V531)</f>
        <v>0</v>
      </c>
      <c r="G531" s="53" t="s">
        <v>963</v>
      </c>
      <c r="H531" s="53" t="s">
        <v>963</v>
      </c>
      <c r="I531" s="53">
        <v>0.22734775604142701</v>
      </c>
      <c r="J531" s="53" t="s">
        <v>964</v>
      </c>
      <c r="K531" s="53">
        <v>0.22417997698504</v>
      </c>
      <c r="L531" s="53" t="s">
        <v>964</v>
      </c>
      <c r="M531" s="43" t="s">
        <v>551</v>
      </c>
      <c r="N531" s="43" t="s">
        <v>198</v>
      </c>
      <c r="O531" s="43" t="s">
        <v>281</v>
      </c>
      <c r="P531" s="43" t="s">
        <v>230</v>
      </c>
      <c r="Q531" s="43" t="s">
        <v>282</v>
      </c>
      <c r="R531" s="43" t="s">
        <v>294</v>
      </c>
      <c r="S531" s="43" t="s">
        <v>932</v>
      </c>
      <c r="V531" s="42" t="s">
        <v>3481</v>
      </c>
      <c r="W531"/>
    </row>
    <row r="532" spans="1:23" s="39" customFormat="1" x14ac:dyDescent="0.35">
      <c r="A532" s="43" t="s">
        <v>497</v>
      </c>
      <c r="B532" s="54">
        <v>24017</v>
      </c>
      <c r="C532" s="54" t="s">
        <v>12</v>
      </c>
      <c r="D532" s="53">
        <v>2.06E-2</v>
      </c>
      <c r="E532" s="53">
        <f>SUMIFS('Ratios_MARAMA-VA'!T:T, 'Ratios_MARAMA-VA'!AA:AA, V532)</f>
        <v>0</v>
      </c>
      <c r="F532" s="53">
        <f>SUMIFS('Ratios_MARAMA-VA'!J:J, 'Ratios_MARAMA-VA'!AA:AA, V532)</f>
        <v>0</v>
      </c>
      <c r="G532" s="53" t="s">
        <v>963</v>
      </c>
      <c r="H532" s="53" t="s">
        <v>963</v>
      </c>
      <c r="I532" s="53">
        <v>2.14537964931442E-2</v>
      </c>
      <c r="J532" s="53" t="s">
        <v>964</v>
      </c>
      <c r="K532" s="53">
        <v>2.1154867273897399E-2</v>
      </c>
      <c r="L532" s="53" t="s">
        <v>964</v>
      </c>
      <c r="M532" s="43" t="s">
        <v>551</v>
      </c>
      <c r="N532" s="43" t="s">
        <v>198</v>
      </c>
      <c r="O532" s="43" t="s">
        <v>281</v>
      </c>
      <c r="P532" s="43" t="s">
        <v>230</v>
      </c>
      <c r="Q532" s="43" t="s">
        <v>282</v>
      </c>
      <c r="R532" s="43" t="s">
        <v>294</v>
      </c>
      <c r="S532" s="43" t="s">
        <v>932</v>
      </c>
      <c r="V532" s="42" t="s">
        <v>3484</v>
      </c>
      <c r="W532"/>
    </row>
    <row r="533" spans="1:23" s="39" customFormat="1" x14ac:dyDescent="0.35">
      <c r="A533" s="43" t="s">
        <v>497</v>
      </c>
      <c r="B533" s="54">
        <v>24031</v>
      </c>
      <c r="C533" s="54" t="s">
        <v>10</v>
      </c>
      <c r="D533" s="53">
        <v>0.58779999999999999</v>
      </c>
      <c r="E533" s="53">
        <f>SUMIFS('Ratios_MARAMA-VA'!T:T, 'Ratios_MARAMA-VA'!AA:AA, V533)</f>
        <v>0</v>
      </c>
      <c r="F533" s="53">
        <f>SUMIFS('Ratios_MARAMA-VA'!J:J, 'Ratios_MARAMA-VA'!AA:AA, V533)</f>
        <v>0</v>
      </c>
      <c r="G533" s="53" t="s">
        <v>963</v>
      </c>
      <c r="H533" s="53" t="s">
        <v>963</v>
      </c>
      <c r="I533" s="53">
        <v>0.61216221255680603</v>
      </c>
      <c r="J533" s="53" t="s">
        <v>964</v>
      </c>
      <c r="K533" s="53">
        <v>0.60363257201927001</v>
      </c>
      <c r="L533" s="53" t="s">
        <v>964</v>
      </c>
      <c r="M533" s="43" t="s">
        <v>551</v>
      </c>
      <c r="N533" s="43" t="s">
        <v>198</v>
      </c>
      <c r="O533" s="43" t="s">
        <v>281</v>
      </c>
      <c r="P533" s="43" t="s">
        <v>230</v>
      </c>
      <c r="Q533" s="43" t="s">
        <v>282</v>
      </c>
      <c r="R533" s="43" t="s">
        <v>294</v>
      </c>
      <c r="S533" s="43" t="s">
        <v>932</v>
      </c>
      <c r="V533" s="42" t="s">
        <v>3482</v>
      </c>
      <c r="W533"/>
    </row>
    <row r="534" spans="1:23" s="39" customFormat="1" x14ac:dyDescent="0.35">
      <c r="A534" s="43" t="s">
        <v>497</v>
      </c>
      <c r="B534" s="54">
        <v>24031</v>
      </c>
      <c r="C534" s="54" t="s">
        <v>12</v>
      </c>
      <c r="D534" s="53">
        <v>1.8239999999999999E-2</v>
      </c>
      <c r="E534" s="53">
        <f>SUMIFS('Ratios_MARAMA-VA'!T:T, 'Ratios_MARAMA-VA'!AA:AA, V534)</f>
        <v>0</v>
      </c>
      <c r="F534" s="53">
        <f>SUMIFS('Ratios_MARAMA-VA'!J:J, 'Ratios_MARAMA-VA'!AA:AA, V534)</f>
        <v>0</v>
      </c>
      <c r="G534" s="53" t="s">
        <v>963</v>
      </c>
      <c r="H534" s="53" t="s">
        <v>963</v>
      </c>
      <c r="I534" s="53">
        <v>1.89959829143178E-2</v>
      </c>
      <c r="J534" s="53" t="s">
        <v>964</v>
      </c>
      <c r="K534" s="53">
        <v>1.8731299955140199E-2</v>
      </c>
      <c r="L534" s="53" t="s">
        <v>964</v>
      </c>
      <c r="M534" s="43" t="s">
        <v>551</v>
      </c>
      <c r="N534" s="43" t="s">
        <v>198</v>
      </c>
      <c r="O534" s="43" t="s">
        <v>281</v>
      </c>
      <c r="P534" s="43" t="s">
        <v>230</v>
      </c>
      <c r="Q534" s="43" t="s">
        <v>282</v>
      </c>
      <c r="R534" s="43" t="s">
        <v>294</v>
      </c>
      <c r="S534" s="43" t="s">
        <v>932</v>
      </c>
      <c r="V534" s="42" t="s">
        <v>3485</v>
      </c>
      <c r="W534"/>
    </row>
    <row r="535" spans="1:23" s="39" customFormat="1" x14ac:dyDescent="0.35">
      <c r="A535" s="43" t="s">
        <v>497</v>
      </c>
      <c r="B535" s="54">
        <v>24033</v>
      </c>
      <c r="C535" s="54" t="s">
        <v>10</v>
      </c>
      <c r="D535" s="53">
        <v>2.7288049999999999</v>
      </c>
      <c r="E535" s="53">
        <f>SUMIFS('Ratios_MARAMA-VA'!T:T, 'Ratios_MARAMA-VA'!AA:AA, V535)</f>
        <v>0</v>
      </c>
      <c r="F535" s="53">
        <f>SUMIFS('Ratios_MARAMA-VA'!J:J, 'Ratios_MARAMA-VA'!AA:AA, V535)</f>
        <v>0</v>
      </c>
      <c r="G535" s="53" t="s">
        <v>963</v>
      </c>
      <c r="H535" s="53" t="s">
        <v>963</v>
      </c>
      <c r="I535" s="53">
        <v>2.84190423007158</v>
      </c>
      <c r="J535" s="53" t="s">
        <v>964</v>
      </c>
      <c r="K535" s="53">
        <v>2.8023061937547502</v>
      </c>
      <c r="L535" s="53" t="s">
        <v>964</v>
      </c>
      <c r="M535" s="43" t="s">
        <v>551</v>
      </c>
      <c r="N535" s="43" t="s">
        <v>198</v>
      </c>
      <c r="O535" s="43" t="s">
        <v>281</v>
      </c>
      <c r="P535" s="43" t="s">
        <v>230</v>
      </c>
      <c r="Q535" s="43" t="s">
        <v>282</v>
      </c>
      <c r="R535" s="43" t="s">
        <v>294</v>
      </c>
      <c r="S535" s="43" t="s">
        <v>932</v>
      </c>
      <c r="V535" s="42" t="s">
        <v>3483</v>
      </c>
      <c r="W535"/>
    </row>
    <row r="536" spans="1:23" s="39" customFormat="1" x14ac:dyDescent="0.35">
      <c r="A536" s="43" t="s">
        <v>497</v>
      </c>
      <c r="B536" s="54">
        <v>24033</v>
      </c>
      <c r="C536" s="54" t="s">
        <v>12</v>
      </c>
      <c r="D536" s="53">
        <v>0.1360055</v>
      </c>
      <c r="E536" s="53">
        <f>SUMIFS('Ratios_MARAMA-VA'!T:T, 'Ratios_MARAMA-VA'!AA:AA, V536)</f>
        <v>0</v>
      </c>
      <c r="F536" s="53">
        <f>SUMIFS('Ratios_MARAMA-VA'!J:J, 'Ratios_MARAMA-VA'!AA:AA, V536)</f>
        <v>0</v>
      </c>
      <c r="G536" s="53" t="s">
        <v>963</v>
      </c>
      <c r="H536" s="53" t="s">
        <v>963</v>
      </c>
      <c r="I536" s="53">
        <v>0.14164244266739501</v>
      </c>
      <c r="J536" s="53" t="s">
        <v>964</v>
      </c>
      <c r="K536" s="53">
        <v>0.13966884956407999</v>
      </c>
      <c r="L536" s="53" t="s">
        <v>964</v>
      </c>
      <c r="M536" s="43" t="s">
        <v>551</v>
      </c>
      <c r="N536" s="43" t="s">
        <v>198</v>
      </c>
      <c r="O536" s="43" t="s">
        <v>281</v>
      </c>
      <c r="P536" s="43" t="s">
        <v>230</v>
      </c>
      <c r="Q536" s="43" t="s">
        <v>282</v>
      </c>
      <c r="R536" s="43" t="s">
        <v>294</v>
      </c>
      <c r="S536" s="43" t="s">
        <v>932</v>
      </c>
      <c r="V536" s="42" t="s">
        <v>3486</v>
      </c>
      <c r="W536"/>
    </row>
    <row r="537" spans="1:23" s="39" customFormat="1" x14ac:dyDescent="0.35">
      <c r="A537" s="43" t="s">
        <v>9</v>
      </c>
      <c r="B537" s="54">
        <v>11001</v>
      </c>
      <c r="C537" s="54" t="s">
        <v>10</v>
      </c>
      <c r="D537" s="53">
        <v>0.33472770000000002</v>
      </c>
      <c r="E537" s="53">
        <f>SUMIFS('Ratios_MARAMA-VA'!T:T, 'Ratios_MARAMA-VA'!AA:AA, V537)</f>
        <v>0</v>
      </c>
      <c r="F537" s="53">
        <f>SUMIFS('Ratios_MARAMA-VA'!J:J, 'Ratios_MARAMA-VA'!AA:AA, V537)</f>
        <v>0</v>
      </c>
      <c r="G537" s="53" t="s">
        <v>963</v>
      </c>
      <c r="H537" s="53" t="s">
        <v>963</v>
      </c>
      <c r="I537" s="53">
        <v>0.29002733533994002</v>
      </c>
      <c r="J537" s="53" t="s">
        <v>964</v>
      </c>
      <c r="K537" s="53">
        <v>0.266860762074628</v>
      </c>
      <c r="L537" s="53" t="s">
        <v>964</v>
      </c>
      <c r="M537" s="43" t="s">
        <v>284</v>
      </c>
      <c r="N537" s="43" t="s">
        <v>212</v>
      </c>
      <c r="O537" s="43" t="s">
        <v>281</v>
      </c>
      <c r="P537" s="43" t="s">
        <v>230</v>
      </c>
      <c r="Q537" s="43" t="s">
        <v>213</v>
      </c>
      <c r="R537" s="43" t="s">
        <v>283</v>
      </c>
      <c r="S537" s="43" t="s">
        <v>932</v>
      </c>
      <c r="V537" s="42" t="s">
        <v>3487</v>
      </c>
      <c r="W537"/>
    </row>
    <row r="538" spans="1:23" s="39" customFormat="1" x14ac:dyDescent="0.35">
      <c r="A538" s="43" t="s">
        <v>9</v>
      </c>
      <c r="B538" s="54">
        <v>11001</v>
      </c>
      <c r="C538" s="54" t="s">
        <v>12</v>
      </c>
      <c r="D538" s="53">
        <v>1.2951979999999899E-2</v>
      </c>
      <c r="E538" s="53">
        <f>SUMIFS('Ratios_MARAMA-VA'!T:T, 'Ratios_MARAMA-VA'!AA:AA, V538)</f>
        <v>0</v>
      </c>
      <c r="F538" s="53">
        <f>SUMIFS('Ratios_MARAMA-VA'!J:J, 'Ratios_MARAMA-VA'!AA:AA, V538)</f>
        <v>0</v>
      </c>
      <c r="G538" s="53" t="s">
        <v>963</v>
      </c>
      <c r="H538" s="53" t="s">
        <v>963</v>
      </c>
      <c r="I538" s="53">
        <v>1.35086591077815E-2</v>
      </c>
      <c r="J538" s="53" t="s">
        <v>964</v>
      </c>
      <c r="K538" s="53">
        <v>1.36320037624852E-2</v>
      </c>
      <c r="L538" s="53" t="s">
        <v>964</v>
      </c>
      <c r="M538" s="43" t="s">
        <v>284</v>
      </c>
      <c r="N538" s="43" t="s">
        <v>212</v>
      </c>
      <c r="O538" s="43" t="s">
        <v>281</v>
      </c>
      <c r="P538" s="43" t="s">
        <v>230</v>
      </c>
      <c r="Q538" s="43" t="s">
        <v>213</v>
      </c>
      <c r="R538" s="43" t="s">
        <v>283</v>
      </c>
      <c r="S538" s="43" t="s">
        <v>932</v>
      </c>
      <c r="V538" s="42" t="s">
        <v>3492</v>
      </c>
      <c r="W538"/>
    </row>
    <row r="539" spans="1:23" s="39" customFormat="1" x14ac:dyDescent="0.35">
      <c r="A539" s="43" t="s">
        <v>497</v>
      </c>
      <c r="B539" s="54">
        <v>24021</v>
      </c>
      <c r="C539" s="54" t="s">
        <v>10</v>
      </c>
      <c r="D539" s="53">
        <v>6.4799999999999996E-3</v>
      </c>
      <c r="E539" s="53">
        <f>SUMIFS('Ratios_MARAMA-VA'!T:T, 'Ratios_MARAMA-VA'!AA:AA, V539)</f>
        <v>0</v>
      </c>
      <c r="F539" s="53">
        <f>SUMIFS('Ratios_MARAMA-VA'!J:J, 'Ratios_MARAMA-VA'!AA:AA, V539)</f>
        <v>0</v>
      </c>
      <c r="G539" s="53" t="s">
        <v>963</v>
      </c>
      <c r="H539" s="53" t="s">
        <v>963</v>
      </c>
      <c r="I539" s="53">
        <v>5.5966646737345997E-3</v>
      </c>
      <c r="J539" s="53" t="s">
        <v>964</v>
      </c>
      <c r="K539" s="53">
        <v>5.2896078917200997E-3</v>
      </c>
      <c r="L539" s="53" t="s">
        <v>964</v>
      </c>
      <c r="M539" s="43" t="s">
        <v>284</v>
      </c>
      <c r="N539" s="43" t="s">
        <v>212</v>
      </c>
      <c r="O539" s="43" t="s">
        <v>281</v>
      </c>
      <c r="P539" s="43" t="s">
        <v>230</v>
      </c>
      <c r="Q539" s="43" t="s">
        <v>213</v>
      </c>
      <c r="R539" s="43" t="s">
        <v>283</v>
      </c>
      <c r="S539" s="43" t="s">
        <v>932</v>
      </c>
      <c r="V539" s="42" t="s">
        <v>3488</v>
      </c>
      <c r="W539"/>
    </row>
    <row r="540" spans="1:23" s="39" customFormat="1" x14ac:dyDescent="0.35">
      <c r="A540" s="43" t="s">
        <v>497</v>
      </c>
      <c r="B540" s="54">
        <v>24021</v>
      </c>
      <c r="C540" s="54" t="s">
        <v>12</v>
      </c>
      <c r="D540" s="53">
        <v>6.4799999999999996E-3</v>
      </c>
      <c r="E540" s="53">
        <f>SUMIFS('Ratios_MARAMA-VA'!T:T, 'Ratios_MARAMA-VA'!AA:AA, V540)</f>
        <v>0</v>
      </c>
      <c r="F540" s="53">
        <f>SUMIFS('Ratios_MARAMA-VA'!J:J, 'Ratios_MARAMA-VA'!AA:AA, V540)</f>
        <v>0</v>
      </c>
      <c r="G540" s="53" t="s">
        <v>963</v>
      </c>
      <c r="H540" s="53" t="s">
        <v>963</v>
      </c>
      <c r="I540" s="53">
        <v>6.7053163327198996E-3</v>
      </c>
      <c r="J540" s="53" t="s">
        <v>964</v>
      </c>
      <c r="K540" s="53">
        <v>7.1854450574399004E-3</v>
      </c>
      <c r="L540" s="53" t="s">
        <v>964</v>
      </c>
      <c r="M540" s="43" t="s">
        <v>284</v>
      </c>
      <c r="N540" s="43" t="s">
        <v>212</v>
      </c>
      <c r="O540" s="43" t="s">
        <v>281</v>
      </c>
      <c r="P540" s="43" t="s">
        <v>230</v>
      </c>
      <c r="Q540" s="43" t="s">
        <v>213</v>
      </c>
      <c r="R540" s="43" t="s">
        <v>283</v>
      </c>
      <c r="S540" s="43" t="s">
        <v>932</v>
      </c>
      <c r="V540" s="42" t="s">
        <v>3493</v>
      </c>
      <c r="W540"/>
    </row>
    <row r="541" spans="1:23" s="39" customFormat="1" x14ac:dyDescent="0.35">
      <c r="A541" s="43" t="s">
        <v>497</v>
      </c>
      <c r="B541" s="54">
        <v>24031</v>
      </c>
      <c r="C541" s="54" t="s">
        <v>10</v>
      </c>
      <c r="D541" s="53">
        <v>0.58811999999999998</v>
      </c>
      <c r="E541" s="53">
        <f>SUMIFS('Ratios_MARAMA-VA'!T:T, 'Ratios_MARAMA-VA'!AA:AA, V541)</f>
        <v>0</v>
      </c>
      <c r="F541" s="53">
        <f>SUMIFS('Ratios_MARAMA-VA'!J:J, 'Ratios_MARAMA-VA'!AA:AA, V541)</f>
        <v>0</v>
      </c>
      <c r="G541" s="53" t="s">
        <v>963</v>
      </c>
      <c r="H541" s="53" t="s">
        <v>963</v>
      </c>
      <c r="I541" s="53">
        <v>0.50109007395655203</v>
      </c>
      <c r="J541" s="53" t="s">
        <v>964</v>
      </c>
      <c r="K541" s="53">
        <v>0.45850481327699799</v>
      </c>
      <c r="L541" s="53" t="s">
        <v>964</v>
      </c>
      <c r="M541" s="43" t="s">
        <v>284</v>
      </c>
      <c r="N541" s="43" t="s">
        <v>212</v>
      </c>
      <c r="O541" s="43" t="s">
        <v>281</v>
      </c>
      <c r="P541" s="43" t="s">
        <v>230</v>
      </c>
      <c r="Q541" s="43" t="s">
        <v>213</v>
      </c>
      <c r="R541" s="43" t="s">
        <v>283</v>
      </c>
      <c r="S541" s="43" t="s">
        <v>932</v>
      </c>
      <c r="V541" s="42" t="s">
        <v>3489</v>
      </c>
      <c r="W541"/>
    </row>
    <row r="542" spans="1:23" s="39" customFormat="1" x14ac:dyDescent="0.35">
      <c r="A542" s="43" t="s">
        <v>497</v>
      </c>
      <c r="B542" s="54">
        <v>24031</v>
      </c>
      <c r="C542" s="54" t="s">
        <v>12</v>
      </c>
      <c r="D542" s="53">
        <v>1.9980000000000001E-2</v>
      </c>
      <c r="E542" s="53">
        <f>SUMIFS('Ratios_MARAMA-VA'!T:T, 'Ratios_MARAMA-VA'!AA:AA, V542)</f>
        <v>0</v>
      </c>
      <c r="F542" s="53">
        <f>SUMIFS('Ratios_MARAMA-VA'!J:J, 'Ratios_MARAMA-VA'!AA:AA, V542)</f>
        <v>0</v>
      </c>
      <c r="G542" s="53" t="s">
        <v>963</v>
      </c>
      <c r="H542" s="53" t="s">
        <v>963</v>
      </c>
      <c r="I542" s="53">
        <v>2.0091748603706199E-2</v>
      </c>
      <c r="J542" s="53" t="s">
        <v>964</v>
      </c>
      <c r="K542" s="53">
        <v>2.0116508995725799E-2</v>
      </c>
      <c r="L542" s="53" t="s">
        <v>964</v>
      </c>
      <c r="M542" s="43" t="s">
        <v>284</v>
      </c>
      <c r="N542" s="43" t="s">
        <v>212</v>
      </c>
      <c r="O542" s="43" t="s">
        <v>281</v>
      </c>
      <c r="P542" s="43" t="s">
        <v>230</v>
      </c>
      <c r="Q542" s="43" t="s">
        <v>213</v>
      </c>
      <c r="R542" s="43" t="s">
        <v>283</v>
      </c>
      <c r="S542" s="43" t="s">
        <v>932</v>
      </c>
      <c r="V542" s="42" t="s">
        <v>3494</v>
      </c>
      <c r="W542"/>
    </row>
    <row r="543" spans="1:23" s="39" customFormat="1" x14ac:dyDescent="0.35">
      <c r="A543" s="43" t="s">
        <v>497</v>
      </c>
      <c r="B543" s="54">
        <v>24033</v>
      </c>
      <c r="C543" s="54" t="s">
        <v>10</v>
      </c>
      <c r="D543" s="53">
        <v>0.35099999999999998</v>
      </c>
      <c r="E543" s="53">
        <f>SUMIFS('Ratios_MARAMA-VA'!T:T, 'Ratios_MARAMA-VA'!AA:AA, V543)</f>
        <v>0</v>
      </c>
      <c r="F543" s="53">
        <f>SUMIFS('Ratios_MARAMA-VA'!J:J, 'Ratios_MARAMA-VA'!AA:AA, V543)</f>
        <v>0</v>
      </c>
      <c r="G543" s="53" t="s">
        <v>963</v>
      </c>
      <c r="H543" s="53" t="s">
        <v>963</v>
      </c>
      <c r="I543" s="53">
        <v>0.30412659216527099</v>
      </c>
      <c r="J543" s="53" t="s">
        <v>964</v>
      </c>
      <c r="K543" s="53">
        <v>0.27983380965541399</v>
      </c>
      <c r="L543" s="53" t="s">
        <v>964</v>
      </c>
      <c r="M543" s="43" t="s">
        <v>284</v>
      </c>
      <c r="N543" s="43" t="s">
        <v>212</v>
      </c>
      <c r="O543" s="43" t="s">
        <v>281</v>
      </c>
      <c r="P543" s="43" t="s">
        <v>230</v>
      </c>
      <c r="Q543" s="43" t="s">
        <v>213</v>
      </c>
      <c r="R543" s="43" t="s">
        <v>283</v>
      </c>
      <c r="S543" s="43" t="s">
        <v>932</v>
      </c>
      <c r="V543" s="42" t="s">
        <v>3490</v>
      </c>
      <c r="W543"/>
    </row>
    <row r="544" spans="1:23" s="39" customFormat="1" x14ac:dyDescent="0.35">
      <c r="A544" s="43" t="s">
        <v>497</v>
      </c>
      <c r="B544" s="54">
        <v>24033</v>
      </c>
      <c r="C544" s="54" t="s">
        <v>12</v>
      </c>
      <c r="D544" s="53">
        <v>8.8200000000000001E-2</v>
      </c>
      <c r="E544" s="53">
        <f>SUMIFS('Ratios_MARAMA-VA'!T:T, 'Ratios_MARAMA-VA'!AA:AA, V544)</f>
        <v>0</v>
      </c>
      <c r="F544" s="53">
        <f>SUMIFS('Ratios_MARAMA-VA'!J:J, 'Ratios_MARAMA-VA'!AA:AA, V544)</f>
        <v>0</v>
      </c>
      <c r="G544" s="53" t="s">
        <v>963</v>
      </c>
      <c r="H544" s="53" t="s">
        <v>963</v>
      </c>
      <c r="I544" s="53">
        <v>9.1990856479577804E-2</v>
      </c>
      <c r="J544" s="53" t="s">
        <v>964</v>
      </c>
      <c r="K544" s="53">
        <v>9.2830805162703103E-2</v>
      </c>
      <c r="L544" s="53" t="s">
        <v>964</v>
      </c>
      <c r="M544" s="43" t="s">
        <v>284</v>
      </c>
      <c r="N544" s="43" t="s">
        <v>212</v>
      </c>
      <c r="O544" s="43" t="s">
        <v>281</v>
      </c>
      <c r="P544" s="43" t="s">
        <v>230</v>
      </c>
      <c r="Q544" s="43" t="s">
        <v>213</v>
      </c>
      <c r="R544" s="43" t="s">
        <v>283</v>
      </c>
      <c r="S544" s="43" t="s">
        <v>932</v>
      </c>
      <c r="V544" s="42" t="s">
        <v>3495</v>
      </c>
      <c r="W544"/>
    </row>
    <row r="545" spans="1:23" s="39" customFormat="1" x14ac:dyDescent="0.35">
      <c r="A545" s="43" t="s">
        <v>811</v>
      </c>
      <c r="B545" s="54">
        <v>51107</v>
      </c>
      <c r="C545" s="54" t="s">
        <v>10</v>
      </c>
      <c r="D545" s="53">
        <v>5.7713980899999999</v>
      </c>
      <c r="E545" s="53">
        <f>SUMIFS('Ratios_MARAMA-VA'!T:T, 'Ratios_MARAMA-VA'!AA:AA, V545)</f>
        <v>0</v>
      </c>
      <c r="F545" s="53">
        <f>SUMIFS('Ratios_MARAMA-VA'!J:J, 'Ratios_MARAMA-VA'!AA:AA, V545)</f>
        <v>0</v>
      </c>
      <c r="G545" s="53" t="s">
        <v>963</v>
      </c>
      <c r="H545" s="53" t="s">
        <v>963</v>
      </c>
      <c r="I545" s="53">
        <v>4.9846573778337504</v>
      </c>
      <c r="J545" s="53" t="s">
        <v>964</v>
      </c>
      <c r="K545" s="53">
        <v>4.7111779140621204</v>
      </c>
      <c r="L545" s="53" t="s">
        <v>964</v>
      </c>
      <c r="M545" s="43" t="s">
        <v>284</v>
      </c>
      <c r="N545" s="43" t="s">
        <v>212</v>
      </c>
      <c r="O545" s="43" t="s">
        <v>281</v>
      </c>
      <c r="P545" s="43" t="s">
        <v>230</v>
      </c>
      <c r="Q545" s="43" t="s">
        <v>213</v>
      </c>
      <c r="R545" s="43" t="s">
        <v>283</v>
      </c>
      <c r="S545" s="43" t="s">
        <v>932</v>
      </c>
      <c r="V545" s="42" t="s">
        <v>3491</v>
      </c>
      <c r="W545"/>
    </row>
    <row r="546" spans="1:23" s="39" customFormat="1" x14ac:dyDescent="0.35">
      <c r="A546" s="43" t="s">
        <v>811</v>
      </c>
      <c r="B546" s="54">
        <v>51107</v>
      </c>
      <c r="C546" s="54" t="s">
        <v>12</v>
      </c>
      <c r="D546" s="53">
        <v>0.108555</v>
      </c>
      <c r="E546" s="53">
        <f>SUMIFS('Ratios_MARAMA-VA'!T:T, 'Ratios_MARAMA-VA'!AA:AA, V546)</f>
        <v>0</v>
      </c>
      <c r="F546" s="53">
        <f>SUMIFS('Ratios_MARAMA-VA'!J:J, 'Ratios_MARAMA-VA'!AA:AA, V546)</f>
        <v>0</v>
      </c>
      <c r="G546" s="53" t="s">
        <v>963</v>
      </c>
      <c r="H546" s="53" t="s">
        <v>963</v>
      </c>
      <c r="I546" s="53">
        <v>0.112329570138645</v>
      </c>
      <c r="J546" s="53" t="s">
        <v>964</v>
      </c>
      <c r="K546" s="53">
        <v>0.12037283768679</v>
      </c>
      <c r="L546" s="53" t="s">
        <v>964</v>
      </c>
      <c r="M546" s="43" t="s">
        <v>284</v>
      </c>
      <c r="N546" s="43" t="s">
        <v>212</v>
      </c>
      <c r="O546" s="43" t="s">
        <v>281</v>
      </c>
      <c r="P546" s="43" t="s">
        <v>230</v>
      </c>
      <c r="Q546" s="43" t="s">
        <v>213</v>
      </c>
      <c r="R546" s="43" t="s">
        <v>283</v>
      </c>
      <c r="S546" s="43" t="s">
        <v>932</v>
      </c>
      <c r="V546" s="42" t="s">
        <v>3496</v>
      </c>
      <c r="W546"/>
    </row>
    <row r="547" spans="1:23" s="39" customFormat="1" x14ac:dyDescent="0.35">
      <c r="A547" s="43" t="s">
        <v>497</v>
      </c>
      <c r="B547" s="54">
        <v>24021</v>
      </c>
      <c r="C547" s="54" t="s">
        <v>10</v>
      </c>
      <c r="D547" s="53">
        <v>0.126</v>
      </c>
      <c r="E547" s="53">
        <f>SUMIFS('Ratios_MARAMA-VA'!T:T, 'Ratios_MARAMA-VA'!AA:AA, V547)</f>
        <v>0</v>
      </c>
      <c r="F547" s="53">
        <f>SUMIFS('Ratios_MARAMA-VA'!J:J, 'Ratios_MARAMA-VA'!AA:AA, V547)</f>
        <v>0</v>
      </c>
      <c r="G547" s="53" t="s">
        <v>963</v>
      </c>
      <c r="H547" s="53" t="s">
        <v>963</v>
      </c>
      <c r="I547" s="53">
        <v>0.10813931303035899</v>
      </c>
      <c r="J547" s="53" t="s">
        <v>964</v>
      </c>
      <c r="K547" s="53">
        <v>9.8820976173774597E-2</v>
      </c>
      <c r="L547" s="53" t="s">
        <v>964</v>
      </c>
      <c r="M547" s="43" t="s">
        <v>591</v>
      </c>
      <c r="N547" s="43" t="s">
        <v>212</v>
      </c>
      <c r="O547" s="43" t="s">
        <v>281</v>
      </c>
      <c r="P547" s="43" t="s">
        <v>230</v>
      </c>
      <c r="Q547" s="43" t="s">
        <v>213</v>
      </c>
      <c r="R547" s="43" t="s">
        <v>314</v>
      </c>
      <c r="S547" s="43" t="s">
        <v>932</v>
      </c>
      <c r="V547" s="42" t="s">
        <v>3497</v>
      </c>
      <c r="W547"/>
    </row>
    <row r="548" spans="1:23" s="39" customFormat="1" x14ac:dyDescent="0.35">
      <c r="A548" s="43" t="s">
        <v>497</v>
      </c>
      <c r="B548" s="54">
        <v>24021</v>
      </c>
      <c r="C548" s="54" t="s">
        <v>12</v>
      </c>
      <c r="D548" s="53">
        <v>3.5000000000000001E-3</v>
      </c>
      <c r="E548" s="53">
        <f>SUMIFS('Ratios_MARAMA-VA'!T:T, 'Ratios_MARAMA-VA'!AA:AA, V548)</f>
        <v>0</v>
      </c>
      <c r="F548" s="53">
        <f>SUMIFS('Ratios_MARAMA-VA'!J:J, 'Ratios_MARAMA-VA'!AA:AA, V548)</f>
        <v>0</v>
      </c>
      <c r="G548" s="53" t="s">
        <v>963</v>
      </c>
      <c r="H548" s="53" t="s">
        <v>963</v>
      </c>
      <c r="I548" s="53">
        <v>3.6504308126816E-3</v>
      </c>
      <c r="J548" s="53" t="s">
        <v>964</v>
      </c>
      <c r="K548" s="53">
        <v>3.6837621096310002E-3</v>
      </c>
      <c r="L548" s="53" t="s">
        <v>964</v>
      </c>
      <c r="M548" s="43" t="s">
        <v>591</v>
      </c>
      <c r="N548" s="43" t="s">
        <v>212</v>
      </c>
      <c r="O548" s="43" t="s">
        <v>281</v>
      </c>
      <c r="P548" s="43" t="s">
        <v>230</v>
      </c>
      <c r="Q548" s="43" t="s">
        <v>213</v>
      </c>
      <c r="R548" s="43" t="s">
        <v>314</v>
      </c>
      <c r="S548" s="43" t="s">
        <v>932</v>
      </c>
      <c r="V548" s="42" t="s">
        <v>3498</v>
      </c>
      <c r="W548"/>
    </row>
    <row r="549" spans="1:23" s="39" customFormat="1" x14ac:dyDescent="0.35">
      <c r="A549" s="43" t="s">
        <v>9</v>
      </c>
      <c r="B549" s="54">
        <v>11001</v>
      </c>
      <c r="C549" s="54" t="s">
        <v>10</v>
      </c>
      <c r="D549" s="53">
        <v>11.09263</v>
      </c>
      <c r="E549" s="53">
        <f>SUMIFS('Ratios_MARAMA-VA'!T:T, 'Ratios_MARAMA-VA'!AA:AA, V549)</f>
        <v>0</v>
      </c>
      <c r="F549" s="53">
        <f>SUMIFS('Ratios_MARAMA-VA'!J:J, 'Ratios_MARAMA-VA'!AA:AA, V549)</f>
        <v>0</v>
      </c>
      <c r="G549" s="53" t="s">
        <v>963</v>
      </c>
      <c r="H549" s="53" t="s">
        <v>963</v>
      </c>
      <c r="I549" s="53">
        <v>9.52023323730117</v>
      </c>
      <c r="J549" s="53" t="s">
        <v>964</v>
      </c>
      <c r="K549" s="53">
        <v>8.6998771820198204</v>
      </c>
      <c r="L549" s="53" t="s">
        <v>964</v>
      </c>
      <c r="M549" s="43" t="s">
        <v>285</v>
      </c>
      <c r="N549" s="43" t="s">
        <v>212</v>
      </c>
      <c r="O549" s="43" t="s">
        <v>281</v>
      </c>
      <c r="P549" s="43" t="s">
        <v>230</v>
      </c>
      <c r="Q549" s="43" t="s">
        <v>213</v>
      </c>
      <c r="R549" s="43" t="s">
        <v>286</v>
      </c>
      <c r="S549" s="43" t="s">
        <v>932</v>
      </c>
      <c r="V549" s="42" t="s">
        <v>3499</v>
      </c>
      <c r="W549"/>
    </row>
    <row r="550" spans="1:23" s="39" customFormat="1" x14ac:dyDescent="0.35">
      <c r="A550" s="43" t="s">
        <v>9</v>
      </c>
      <c r="B550" s="54">
        <v>11001</v>
      </c>
      <c r="C550" s="54" t="s">
        <v>12</v>
      </c>
      <c r="D550" s="53">
        <v>0.51308799999999999</v>
      </c>
      <c r="E550" s="53">
        <f>SUMIFS('Ratios_MARAMA-VA'!T:T, 'Ratios_MARAMA-VA'!AA:AA, V550)</f>
        <v>0</v>
      </c>
      <c r="F550" s="53">
        <f>SUMIFS('Ratios_MARAMA-VA'!J:J, 'Ratios_MARAMA-VA'!AA:AA, V550)</f>
        <v>0</v>
      </c>
      <c r="G550" s="53" t="s">
        <v>963</v>
      </c>
      <c r="H550" s="53" t="s">
        <v>963</v>
      </c>
      <c r="I550" s="53">
        <v>0.53514064137634498</v>
      </c>
      <c r="J550" s="53" t="s">
        <v>964</v>
      </c>
      <c r="K550" s="53">
        <v>0.54002689523039704</v>
      </c>
      <c r="L550" s="53" t="s">
        <v>964</v>
      </c>
      <c r="M550" s="43" t="s">
        <v>285</v>
      </c>
      <c r="N550" s="43" t="s">
        <v>212</v>
      </c>
      <c r="O550" s="43" t="s">
        <v>281</v>
      </c>
      <c r="P550" s="43" t="s">
        <v>230</v>
      </c>
      <c r="Q550" s="43" t="s">
        <v>213</v>
      </c>
      <c r="R550" s="43" t="s">
        <v>286</v>
      </c>
      <c r="S550" s="43" t="s">
        <v>932</v>
      </c>
      <c r="V550" s="42" t="s">
        <v>3502</v>
      </c>
      <c r="W550"/>
    </row>
    <row r="551" spans="1:23" s="39" customFormat="1" x14ac:dyDescent="0.35">
      <c r="A551" s="43" t="s">
        <v>497</v>
      </c>
      <c r="B551" s="54">
        <v>24031</v>
      </c>
      <c r="C551" s="54" t="s">
        <v>10</v>
      </c>
      <c r="D551" s="53">
        <v>3.5459749999999999</v>
      </c>
      <c r="E551" s="53">
        <f>SUMIFS('Ratios_MARAMA-VA'!T:T, 'Ratios_MARAMA-VA'!AA:AA, V551)</f>
        <v>0</v>
      </c>
      <c r="F551" s="53">
        <f>SUMIFS('Ratios_MARAMA-VA'!J:J, 'Ratios_MARAMA-VA'!AA:AA, V551)</f>
        <v>0</v>
      </c>
      <c r="G551" s="53" t="s">
        <v>963</v>
      </c>
      <c r="H551" s="53" t="s">
        <v>963</v>
      </c>
      <c r="I551" s="53">
        <v>3.0433277819271898</v>
      </c>
      <c r="J551" s="53" t="s">
        <v>964</v>
      </c>
      <c r="K551" s="53">
        <v>2.7810850078396898</v>
      </c>
      <c r="L551" s="53" t="s">
        <v>964</v>
      </c>
      <c r="M551" s="43" t="s">
        <v>285</v>
      </c>
      <c r="N551" s="43" t="s">
        <v>212</v>
      </c>
      <c r="O551" s="43" t="s">
        <v>281</v>
      </c>
      <c r="P551" s="43" t="s">
        <v>230</v>
      </c>
      <c r="Q551" s="43" t="s">
        <v>213</v>
      </c>
      <c r="R551" s="43" t="s">
        <v>286</v>
      </c>
      <c r="S551" s="43" t="s">
        <v>932</v>
      </c>
      <c r="V551" s="42" t="s">
        <v>3500</v>
      </c>
      <c r="W551"/>
    </row>
    <row r="552" spans="1:23" s="39" customFormat="1" x14ac:dyDescent="0.35">
      <c r="A552" s="43" t="s">
        <v>497</v>
      </c>
      <c r="B552" s="54">
        <v>24031</v>
      </c>
      <c r="C552" s="54" t="s">
        <v>12</v>
      </c>
      <c r="D552" s="53">
        <v>1.415975</v>
      </c>
      <c r="E552" s="53">
        <f>SUMIFS('Ratios_MARAMA-VA'!T:T, 'Ratios_MARAMA-VA'!AA:AA, V552)</f>
        <v>0</v>
      </c>
      <c r="F552" s="53">
        <f>SUMIFS('Ratios_MARAMA-VA'!J:J, 'Ratios_MARAMA-VA'!AA:AA, V552)</f>
        <v>0</v>
      </c>
      <c r="G552" s="53" t="s">
        <v>963</v>
      </c>
      <c r="H552" s="53" t="s">
        <v>963</v>
      </c>
      <c r="I552" s="53">
        <v>1.4768339342819801</v>
      </c>
      <c r="J552" s="53" t="s">
        <v>964</v>
      </c>
      <c r="K552" s="53">
        <v>1.4903185866242501</v>
      </c>
      <c r="L552" s="53" t="s">
        <v>964</v>
      </c>
      <c r="M552" s="43" t="s">
        <v>285</v>
      </c>
      <c r="N552" s="43" t="s">
        <v>212</v>
      </c>
      <c r="O552" s="43" t="s">
        <v>281</v>
      </c>
      <c r="P552" s="43" t="s">
        <v>230</v>
      </c>
      <c r="Q552" s="43" t="s">
        <v>213</v>
      </c>
      <c r="R552" s="43" t="s">
        <v>286</v>
      </c>
      <c r="S552" s="43" t="s">
        <v>932</v>
      </c>
      <c r="V552" s="42" t="s">
        <v>3503</v>
      </c>
      <c r="W552"/>
    </row>
    <row r="553" spans="1:23" s="39" customFormat="1" x14ac:dyDescent="0.35">
      <c r="A553" s="43" t="s">
        <v>497</v>
      </c>
      <c r="B553" s="54">
        <v>24033</v>
      </c>
      <c r="C553" s="54" t="s">
        <v>10</v>
      </c>
      <c r="D553" s="53">
        <v>94.035749999999993</v>
      </c>
      <c r="E553" s="53">
        <f>SUMIFS('Ratios_MARAMA-VA'!T:T, 'Ratios_MARAMA-VA'!AA:AA, V553)</f>
        <v>0</v>
      </c>
      <c r="F553" s="53">
        <f>SUMIFS('Ratios_MARAMA-VA'!J:J, 'Ratios_MARAMA-VA'!AA:AA, V553)</f>
        <v>0</v>
      </c>
      <c r="G553" s="53" t="s">
        <v>963</v>
      </c>
      <c r="H553" s="53" t="s">
        <v>963</v>
      </c>
      <c r="I553" s="55" t="s">
        <v>14</v>
      </c>
      <c r="J553" s="53" t="s">
        <v>964</v>
      </c>
      <c r="K553" s="55" t="s">
        <v>14</v>
      </c>
      <c r="L553" s="53" t="s">
        <v>964</v>
      </c>
      <c r="M553" s="43" t="s">
        <v>285</v>
      </c>
      <c r="N553" s="43" t="s">
        <v>212</v>
      </c>
      <c r="O553" s="43" t="s">
        <v>281</v>
      </c>
      <c r="P553" s="43" t="s">
        <v>230</v>
      </c>
      <c r="Q553" s="43" t="s">
        <v>213</v>
      </c>
      <c r="R553" s="43" t="s">
        <v>286</v>
      </c>
      <c r="S553" s="43" t="s">
        <v>932</v>
      </c>
      <c r="V553" s="42" t="s">
        <v>3501</v>
      </c>
      <c r="W553"/>
    </row>
    <row r="554" spans="1:23" s="39" customFormat="1" x14ac:dyDescent="0.35">
      <c r="A554" s="43" t="s">
        <v>497</v>
      </c>
      <c r="B554" s="54">
        <v>24033</v>
      </c>
      <c r="C554" s="54" t="s">
        <v>12</v>
      </c>
      <c r="D554" s="53">
        <v>1.2288749999999999</v>
      </c>
      <c r="E554" s="53">
        <f>SUMIFS('Ratios_MARAMA-VA'!T:T, 'Ratios_MARAMA-VA'!AA:AA, V554)</f>
        <v>0</v>
      </c>
      <c r="F554" s="53">
        <f>SUMIFS('Ratios_MARAMA-VA'!J:J, 'Ratios_MARAMA-VA'!AA:AA, V554)</f>
        <v>0</v>
      </c>
      <c r="G554" s="53" t="s">
        <v>963</v>
      </c>
      <c r="H554" s="53" t="s">
        <v>963</v>
      </c>
      <c r="I554" s="55" t="s">
        <v>14</v>
      </c>
      <c r="J554" s="53" t="s">
        <v>964</v>
      </c>
      <c r="K554" s="55" t="s">
        <v>14</v>
      </c>
      <c r="L554" s="53" t="s">
        <v>964</v>
      </c>
      <c r="M554" s="43" t="s">
        <v>285</v>
      </c>
      <c r="N554" s="43" t="s">
        <v>212</v>
      </c>
      <c r="O554" s="43" t="s">
        <v>281</v>
      </c>
      <c r="P554" s="43" t="s">
        <v>230</v>
      </c>
      <c r="Q554" s="43" t="s">
        <v>213</v>
      </c>
      <c r="R554" s="43" t="s">
        <v>286</v>
      </c>
      <c r="S554" s="43" t="s">
        <v>932</v>
      </c>
      <c r="V554" s="42" t="s">
        <v>3504</v>
      </c>
      <c r="W554"/>
    </row>
    <row r="555" spans="1:23" s="39" customFormat="1" x14ac:dyDescent="0.35">
      <c r="A555" s="43" t="s">
        <v>497</v>
      </c>
      <c r="B555" s="54">
        <v>24033</v>
      </c>
      <c r="C555" s="54" t="s">
        <v>10</v>
      </c>
      <c r="D555" s="53">
        <v>24.328264999999998</v>
      </c>
      <c r="E555" s="53">
        <f>SUMIFS('Ratios_MARAMA-VA'!T:T, 'Ratios_MARAMA-VA'!AA:AA, V555)</f>
        <v>0</v>
      </c>
      <c r="F555" s="53">
        <f>SUMIFS('Ratios_MARAMA-VA'!J:J, 'Ratios_MARAMA-VA'!AA:AA, V555)</f>
        <v>0</v>
      </c>
      <c r="G555" s="53" t="s">
        <v>963</v>
      </c>
      <c r="H555" s="53" t="s">
        <v>963</v>
      </c>
      <c r="I555" s="53">
        <v>25.3738994785957</v>
      </c>
      <c r="J555" s="53" t="s">
        <v>964</v>
      </c>
      <c r="K555" s="53">
        <v>25.605583085732501</v>
      </c>
      <c r="L555" s="53" t="s">
        <v>964</v>
      </c>
      <c r="M555" s="43" t="s">
        <v>633</v>
      </c>
      <c r="N555" s="43" t="s">
        <v>212</v>
      </c>
      <c r="O555" s="43" t="s">
        <v>281</v>
      </c>
      <c r="P555" s="43" t="s">
        <v>230</v>
      </c>
      <c r="Q555" s="43" t="s">
        <v>213</v>
      </c>
      <c r="R555" s="43" t="s">
        <v>634</v>
      </c>
      <c r="S555" s="43" t="s">
        <v>932</v>
      </c>
      <c r="V555" s="42" t="s">
        <v>3505</v>
      </c>
      <c r="W555"/>
    </row>
    <row r="556" spans="1:23" s="39" customFormat="1" x14ac:dyDescent="0.35">
      <c r="A556" s="43" t="s">
        <v>497</v>
      </c>
      <c r="B556" s="54">
        <v>24033</v>
      </c>
      <c r="C556" s="54" t="s">
        <v>12</v>
      </c>
      <c r="D556" s="53">
        <v>8.8525500000000008</v>
      </c>
      <c r="E556" s="53">
        <f>SUMIFS('Ratios_MARAMA-VA'!T:T, 'Ratios_MARAMA-VA'!AA:AA, V556)</f>
        <v>0</v>
      </c>
      <c r="F556" s="53">
        <f>SUMIFS('Ratios_MARAMA-VA'!J:J, 'Ratios_MARAMA-VA'!AA:AA, V556)</f>
        <v>0</v>
      </c>
      <c r="G556" s="53" t="s">
        <v>963</v>
      </c>
      <c r="H556" s="53" t="s">
        <v>963</v>
      </c>
      <c r="I556" s="53">
        <v>9.2330346545157198</v>
      </c>
      <c r="J556" s="53" t="s">
        <v>964</v>
      </c>
      <c r="K556" s="53">
        <v>9.3173395038898796</v>
      </c>
      <c r="L556" s="53" t="s">
        <v>964</v>
      </c>
      <c r="M556" s="43" t="s">
        <v>633</v>
      </c>
      <c r="N556" s="43" t="s">
        <v>212</v>
      </c>
      <c r="O556" s="43" t="s">
        <v>281</v>
      </c>
      <c r="P556" s="43" t="s">
        <v>230</v>
      </c>
      <c r="Q556" s="43" t="s">
        <v>213</v>
      </c>
      <c r="R556" s="43" t="s">
        <v>634</v>
      </c>
      <c r="S556" s="43" t="s">
        <v>932</v>
      </c>
      <c r="V556" s="42" t="s">
        <v>3506</v>
      </c>
      <c r="W556"/>
    </row>
    <row r="557" spans="1:23" s="39" customFormat="1" x14ac:dyDescent="0.35">
      <c r="A557" s="43" t="s">
        <v>497</v>
      </c>
      <c r="B557" s="54">
        <v>24033</v>
      </c>
      <c r="C557" s="54" t="s">
        <v>10</v>
      </c>
      <c r="D557" s="53">
        <v>2.2800000000000001E-2</v>
      </c>
      <c r="E557" s="53">
        <f>SUMIFS('Ratios_MARAMA-VA'!T:T, 'Ratios_MARAMA-VA'!AA:AA, V557)</f>
        <v>0</v>
      </c>
      <c r="F557" s="53">
        <f>SUMIFS('Ratios_MARAMA-VA'!J:J, 'Ratios_MARAMA-VA'!AA:AA, V557)</f>
        <v>0</v>
      </c>
      <c r="G557" s="53" t="s">
        <v>963</v>
      </c>
      <c r="H557" s="53" t="s">
        <v>963</v>
      </c>
      <c r="I557" s="53">
        <v>2.3779949294040498E-2</v>
      </c>
      <c r="J557" s="53" t="s">
        <v>964</v>
      </c>
      <c r="K557" s="53">
        <v>2.3997078885596702E-2</v>
      </c>
      <c r="L557" s="53" t="s">
        <v>964</v>
      </c>
      <c r="M557" s="43" t="s">
        <v>635</v>
      </c>
      <c r="N557" s="43" t="s">
        <v>212</v>
      </c>
      <c r="O557" s="43" t="s">
        <v>281</v>
      </c>
      <c r="P557" s="43" t="s">
        <v>230</v>
      </c>
      <c r="Q557" s="43" t="s">
        <v>213</v>
      </c>
      <c r="R557" s="43" t="s">
        <v>294</v>
      </c>
      <c r="S557" s="43" t="s">
        <v>932</v>
      </c>
      <c r="V557" s="42" t="s">
        <v>3507</v>
      </c>
      <c r="W557"/>
    </row>
    <row r="558" spans="1:23" s="39" customFormat="1" x14ac:dyDescent="0.35">
      <c r="A558" s="43" t="s">
        <v>497</v>
      </c>
      <c r="B558" s="54">
        <v>24033</v>
      </c>
      <c r="C558" s="54" t="s">
        <v>12</v>
      </c>
      <c r="D558" s="53">
        <v>1.5959999999999998E-2</v>
      </c>
      <c r="E558" s="53">
        <f>SUMIFS('Ratios_MARAMA-VA'!T:T, 'Ratios_MARAMA-VA'!AA:AA, V558)</f>
        <v>0</v>
      </c>
      <c r="F558" s="53">
        <f>SUMIFS('Ratios_MARAMA-VA'!J:J, 'Ratios_MARAMA-VA'!AA:AA, V558)</f>
        <v>0</v>
      </c>
      <c r="G558" s="53" t="s">
        <v>963</v>
      </c>
      <c r="H558" s="53" t="s">
        <v>963</v>
      </c>
      <c r="I558" s="53">
        <v>1.6645964505828299E-2</v>
      </c>
      <c r="J558" s="53" t="s">
        <v>964</v>
      </c>
      <c r="K558" s="53">
        <v>1.6797955219917698E-2</v>
      </c>
      <c r="L558" s="53" t="s">
        <v>964</v>
      </c>
      <c r="M558" s="43" t="s">
        <v>635</v>
      </c>
      <c r="N558" s="43" t="s">
        <v>212</v>
      </c>
      <c r="O558" s="43" t="s">
        <v>281</v>
      </c>
      <c r="P558" s="43" t="s">
        <v>230</v>
      </c>
      <c r="Q558" s="43" t="s">
        <v>213</v>
      </c>
      <c r="R558" s="43" t="s">
        <v>294</v>
      </c>
      <c r="S558" s="43" t="s">
        <v>932</v>
      </c>
      <c r="V558" s="42" t="s">
        <v>3508</v>
      </c>
      <c r="W558"/>
    </row>
    <row r="559" spans="1:23" s="39" customFormat="1" x14ac:dyDescent="0.35">
      <c r="A559" s="43" t="s">
        <v>811</v>
      </c>
      <c r="B559" s="54">
        <v>51153</v>
      </c>
      <c r="C559" s="54" t="s">
        <v>10</v>
      </c>
      <c r="D559" s="53">
        <v>8.4810000000000007E-3</v>
      </c>
      <c r="E559" s="53">
        <f>SUMIFS('Ratios_MARAMA-VA'!T:T, 'Ratios_MARAMA-VA'!AA:AA, V559)</f>
        <v>0</v>
      </c>
      <c r="F559" s="53">
        <f>SUMIFS('Ratios_MARAMA-VA'!J:J, 'Ratios_MARAMA-VA'!AA:AA, V559)</f>
        <v>0</v>
      </c>
      <c r="G559" s="53" t="s">
        <v>963</v>
      </c>
      <c r="H559" s="53" t="s">
        <v>963</v>
      </c>
      <c r="I559" s="53">
        <v>8.4810000000000007E-3</v>
      </c>
      <c r="J559" s="53" t="s">
        <v>964</v>
      </c>
      <c r="K559" s="53">
        <v>8.4810000000000007E-3</v>
      </c>
      <c r="L559" s="53" t="s">
        <v>964</v>
      </c>
      <c r="M559" s="43" t="s">
        <v>895</v>
      </c>
      <c r="N559" s="43" t="s">
        <v>297</v>
      </c>
      <c r="O559" s="43" t="s">
        <v>281</v>
      </c>
      <c r="P559" s="43" t="s">
        <v>896</v>
      </c>
      <c r="Q559" s="43" t="s">
        <v>897</v>
      </c>
      <c r="R559" s="43" t="s">
        <v>898</v>
      </c>
      <c r="S559" s="43" t="s">
        <v>932</v>
      </c>
      <c r="V559" s="42" t="s">
        <v>3509</v>
      </c>
      <c r="W559"/>
    </row>
    <row r="560" spans="1:23" s="39" customFormat="1" x14ac:dyDescent="0.35">
      <c r="A560" s="43" t="s">
        <v>811</v>
      </c>
      <c r="B560" s="54">
        <v>51153</v>
      </c>
      <c r="C560" s="54" t="s">
        <v>12</v>
      </c>
      <c r="D560" s="53">
        <v>7.7999499999999999E-2</v>
      </c>
      <c r="E560" s="53">
        <f>SUMIFS('Ratios_MARAMA-VA'!T:T, 'Ratios_MARAMA-VA'!AA:AA, V560)</f>
        <v>0</v>
      </c>
      <c r="F560" s="53">
        <f>SUMIFS('Ratios_MARAMA-VA'!J:J, 'Ratios_MARAMA-VA'!AA:AA, V560)</f>
        <v>0</v>
      </c>
      <c r="G560" s="53" t="s">
        <v>963</v>
      </c>
      <c r="H560" s="53" t="s">
        <v>963</v>
      </c>
      <c r="I560" s="53">
        <v>7.7999499999999999E-2</v>
      </c>
      <c r="J560" s="53" t="s">
        <v>964</v>
      </c>
      <c r="K560" s="53">
        <v>7.7999499999999999E-2</v>
      </c>
      <c r="L560" s="53" t="s">
        <v>964</v>
      </c>
      <c r="M560" s="43" t="s">
        <v>895</v>
      </c>
      <c r="N560" s="43" t="s">
        <v>297</v>
      </c>
      <c r="O560" s="43" t="s">
        <v>281</v>
      </c>
      <c r="P560" s="43" t="s">
        <v>896</v>
      </c>
      <c r="Q560" s="43" t="s">
        <v>897</v>
      </c>
      <c r="R560" s="43" t="s">
        <v>898</v>
      </c>
      <c r="S560" s="43" t="s">
        <v>932</v>
      </c>
      <c r="V560" s="42" t="s">
        <v>3510</v>
      </c>
      <c r="W560"/>
    </row>
    <row r="561" spans="1:23" s="39" customFormat="1" x14ac:dyDescent="0.35">
      <c r="A561" s="43" t="s">
        <v>497</v>
      </c>
      <c r="B561" s="54">
        <v>24021</v>
      </c>
      <c r="C561" s="54" t="s">
        <v>10</v>
      </c>
      <c r="D561" s="53">
        <v>0.73240799999999995</v>
      </c>
      <c r="E561" s="53">
        <f>SUMIFS('Ratios_MARAMA-VA'!T:T, 'Ratios_MARAMA-VA'!AA:AA, V561)</f>
        <v>0</v>
      </c>
      <c r="F561" s="53">
        <f>SUMIFS('Ratios_MARAMA-VA'!J:J, 'Ratios_MARAMA-VA'!AA:AA, V561)</f>
        <v>0</v>
      </c>
      <c r="G561" s="53" t="s">
        <v>963</v>
      </c>
      <c r="H561" s="53" t="s">
        <v>963</v>
      </c>
      <c r="I561" s="53">
        <v>0.81564791349002597</v>
      </c>
      <c r="J561" s="53" t="s">
        <v>964</v>
      </c>
      <c r="K561" s="53">
        <v>0.88450960935201095</v>
      </c>
      <c r="L561" s="53" t="s">
        <v>964</v>
      </c>
      <c r="M561" s="43" t="s">
        <v>592</v>
      </c>
      <c r="N561" s="43" t="s">
        <v>297</v>
      </c>
      <c r="O561" s="43" t="s">
        <v>281</v>
      </c>
      <c r="P561" s="43" t="s">
        <v>133</v>
      </c>
      <c r="Q561" s="43" t="s">
        <v>123</v>
      </c>
      <c r="R561" s="43" t="s">
        <v>593</v>
      </c>
      <c r="S561" s="43" t="s">
        <v>932</v>
      </c>
      <c r="V561" s="42" t="s">
        <v>3511</v>
      </c>
      <c r="W561"/>
    </row>
    <row r="562" spans="1:23" s="39" customFormat="1" x14ac:dyDescent="0.35">
      <c r="A562" s="43" t="s">
        <v>497</v>
      </c>
      <c r="B562" s="54">
        <v>24021</v>
      </c>
      <c r="C562" s="54" t="s">
        <v>12</v>
      </c>
      <c r="D562" s="53">
        <v>0.184228</v>
      </c>
      <c r="E562" s="53">
        <f>SUMIFS('Ratios_MARAMA-VA'!T:T, 'Ratios_MARAMA-VA'!AA:AA, V562)</f>
        <v>0</v>
      </c>
      <c r="F562" s="53">
        <f>SUMIFS('Ratios_MARAMA-VA'!J:J, 'Ratios_MARAMA-VA'!AA:AA, V562)</f>
        <v>0</v>
      </c>
      <c r="G562" s="53" t="s">
        <v>963</v>
      </c>
      <c r="H562" s="53" t="s">
        <v>963</v>
      </c>
      <c r="I562" s="53">
        <v>0.22247004036502799</v>
      </c>
      <c r="J562" s="53" t="s">
        <v>964</v>
      </c>
      <c r="K562" s="53">
        <v>0.24885101069683199</v>
      </c>
      <c r="L562" s="53" t="s">
        <v>964</v>
      </c>
      <c r="M562" s="43" t="s">
        <v>592</v>
      </c>
      <c r="N562" s="43" t="s">
        <v>297</v>
      </c>
      <c r="O562" s="43" t="s">
        <v>281</v>
      </c>
      <c r="P562" s="43" t="s">
        <v>133</v>
      </c>
      <c r="Q562" s="43" t="s">
        <v>123</v>
      </c>
      <c r="R562" s="43" t="s">
        <v>593</v>
      </c>
      <c r="S562" s="43" t="s">
        <v>932</v>
      </c>
      <c r="V562" s="42" t="s">
        <v>3513</v>
      </c>
      <c r="W562"/>
    </row>
    <row r="563" spans="1:23" s="39" customFormat="1" x14ac:dyDescent="0.35">
      <c r="A563" s="43" t="s">
        <v>497</v>
      </c>
      <c r="B563" s="54">
        <v>24031</v>
      </c>
      <c r="C563" s="54" t="s">
        <v>10</v>
      </c>
      <c r="D563" s="53">
        <v>0.10632</v>
      </c>
      <c r="E563" s="53">
        <f>SUMIFS('Ratios_MARAMA-VA'!T:T, 'Ratios_MARAMA-VA'!AA:AA, V563)</f>
        <v>0</v>
      </c>
      <c r="F563" s="53">
        <f>SUMIFS('Ratios_MARAMA-VA'!J:J, 'Ratios_MARAMA-VA'!AA:AA, V563)</f>
        <v>0</v>
      </c>
      <c r="G563" s="53" t="s">
        <v>963</v>
      </c>
      <c r="H563" s="53" t="s">
        <v>963</v>
      </c>
      <c r="I563" s="53">
        <v>0.106842109006372</v>
      </c>
      <c r="J563" s="53" t="s">
        <v>964</v>
      </c>
      <c r="K563" s="53">
        <v>0.11078535701516</v>
      </c>
      <c r="L563" s="53" t="s">
        <v>964</v>
      </c>
      <c r="M563" s="43" t="s">
        <v>592</v>
      </c>
      <c r="N563" s="43" t="s">
        <v>297</v>
      </c>
      <c r="O563" s="43" t="s">
        <v>281</v>
      </c>
      <c r="P563" s="43" t="s">
        <v>133</v>
      </c>
      <c r="Q563" s="43" t="s">
        <v>123</v>
      </c>
      <c r="R563" s="43" t="s">
        <v>593</v>
      </c>
      <c r="S563" s="43" t="s">
        <v>932</v>
      </c>
      <c r="V563" s="42" t="s">
        <v>3512</v>
      </c>
      <c r="W563"/>
    </row>
    <row r="564" spans="1:23" s="39" customFormat="1" x14ac:dyDescent="0.35">
      <c r="A564" s="43" t="s">
        <v>497</v>
      </c>
      <c r="B564" s="54">
        <v>24031</v>
      </c>
      <c r="C564" s="54" t="s">
        <v>12</v>
      </c>
      <c r="D564" s="53">
        <v>3.1199999999999999E-3</v>
      </c>
      <c r="E564" s="53">
        <f>SUMIFS('Ratios_MARAMA-VA'!T:T, 'Ratios_MARAMA-VA'!AA:AA, V564)</f>
        <v>0</v>
      </c>
      <c r="F564" s="53">
        <f>SUMIFS('Ratios_MARAMA-VA'!J:J, 'Ratios_MARAMA-VA'!AA:AA, V564)</f>
        <v>0</v>
      </c>
      <c r="G564" s="53" t="s">
        <v>963</v>
      </c>
      <c r="H564" s="53" t="s">
        <v>963</v>
      </c>
      <c r="I564" s="53">
        <v>3.1353214832569001E-3</v>
      </c>
      <c r="J564" s="53" t="s">
        <v>964</v>
      </c>
      <c r="K564" s="53">
        <v>3.2510375647788999E-3</v>
      </c>
      <c r="L564" s="53" t="s">
        <v>964</v>
      </c>
      <c r="M564" s="43" t="s">
        <v>592</v>
      </c>
      <c r="N564" s="43" t="s">
        <v>297</v>
      </c>
      <c r="O564" s="43" t="s">
        <v>281</v>
      </c>
      <c r="P564" s="43" t="s">
        <v>133</v>
      </c>
      <c r="Q564" s="43" t="s">
        <v>123</v>
      </c>
      <c r="R564" s="43" t="s">
        <v>593</v>
      </c>
      <c r="S564" s="43" t="s">
        <v>932</v>
      </c>
      <c r="V564" s="42" t="s">
        <v>3514</v>
      </c>
      <c r="W564"/>
    </row>
    <row r="565" spans="1:23" s="39" customFormat="1" x14ac:dyDescent="0.35">
      <c r="A565" s="43" t="s">
        <v>811</v>
      </c>
      <c r="B565" s="54">
        <v>51153</v>
      </c>
      <c r="C565" s="54" t="s">
        <v>10</v>
      </c>
      <c r="D565" s="53">
        <v>11.58</v>
      </c>
      <c r="E565" s="53">
        <f>SUMIFS('Ratios_MARAMA-VA'!T:T, 'Ratios_MARAMA-VA'!AA:AA, V565)</f>
        <v>0</v>
      </c>
      <c r="F565" s="53">
        <f>SUMIFS('Ratios_MARAMA-VA'!J:J, 'Ratios_MARAMA-VA'!AA:AA, V565)</f>
        <v>0</v>
      </c>
      <c r="G565" s="53" t="s">
        <v>963</v>
      </c>
      <c r="H565" s="53" t="s">
        <v>963</v>
      </c>
      <c r="I565" s="53">
        <v>14.127599999999999</v>
      </c>
      <c r="J565" s="53" t="s">
        <v>964</v>
      </c>
      <c r="K565" s="53">
        <v>15.861126000000001</v>
      </c>
      <c r="L565" s="53" t="s">
        <v>964</v>
      </c>
      <c r="M565" s="43" t="s">
        <v>891</v>
      </c>
      <c r="N565" s="43" t="s">
        <v>234</v>
      </c>
      <c r="O565" s="43" t="s">
        <v>235</v>
      </c>
      <c r="P565" s="43" t="s">
        <v>236</v>
      </c>
      <c r="Q565" s="43" t="s">
        <v>892</v>
      </c>
      <c r="R565" s="43" t="s">
        <v>893</v>
      </c>
      <c r="S565" s="43" t="s">
        <v>932</v>
      </c>
      <c r="V565" s="42" t="s">
        <v>3515</v>
      </c>
      <c r="W565"/>
    </row>
    <row r="566" spans="1:23" s="39" customFormat="1" x14ac:dyDescent="0.35">
      <c r="A566" s="43" t="s">
        <v>811</v>
      </c>
      <c r="B566" s="54">
        <v>51153</v>
      </c>
      <c r="C566" s="54" t="s">
        <v>12</v>
      </c>
      <c r="D566" s="53">
        <v>0.95</v>
      </c>
      <c r="E566" s="53">
        <f>SUMIFS('Ratios_MARAMA-VA'!T:T, 'Ratios_MARAMA-VA'!AA:AA, V566)</f>
        <v>0</v>
      </c>
      <c r="F566" s="53">
        <f>SUMIFS('Ratios_MARAMA-VA'!J:J, 'Ratios_MARAMA-VA'!AA:AA, V566)</f>
        <v>0</v>
      </c>
      <c r="G566" s="53" t="s">
        <v>963</v>
      </c>
      <c r="H566" s="53" t="s">
        <v>963</v>
      </c>
      <c r="I566" s="53">
        <v>1.159</v>
      </c>
      <c r="J566" s="53" t="s">
        <v>964</v>
      </c>
      <c r="K566" s="53">
        <v>1.301215</v>
      </c>
      <c r="L566" s="53" t="s">
        <v>964</v>
      </c>
      <c r="M566" s="43" t="s">
        <v>891</v>
      </c>
      <c r="N566" s="43" t="s">
        <v>234</v>
      </c>
      <c r="O566" s="43" t="s">
        <v>235</v>
      </c>
      <c r="P566" s="43" t="s">
        <v>236</v>
      </c>
      <c r="Q566" s="43" t="s">
        <v>892</v>
      </c>
      <c r="R566" s="43" t="s">
        <v>893</v>
      </c>
      <c r="S566" s="43" t="s">
        <v>932</v>
      </c>
      <c r="V566" s="42" t="s">
        <v>3516</v>
      </c>
      <c r="W566"/>
    </row>
    <row r="567" spans="1:23" s="39" customFormat="1" x14ac:dyDescent="0.35">
      <c r="A567" s="43" t="s">
        <v>9</v>
      </c>
      <c r="B567" s="54">
        <v>11001</v>
      </c>
      <c r="C567" s="54" t="s">
        <v>12</v>
      </c>
      <c r="D567" s="53">
        <v>3.986E-2</v>
      </c>
      <c r="E567" s="53">
        <f>SUMIFS('Ratios_MARAMA-VA'!T:T, 'Ratios_MARAMA-VA'!AA:AA, V567)</f>
        <v>0</v>
      </c>
      <c r="F567" s="53">
        <f>SUMIFS('Ratios_MARAMA-VA'!J:J, 'Ratios_MARAMA-VA'!AA:AA, V567)</f>
        <v>0</v>
      </c>
      <c r="G567" s="53" t="s">
        <v>963</v>
      </c>
      <c r="H567" s="53" t="s">
        <v>963</v>
      </c>
      <c r="I567" s="53">
        <v>4.8536670745169798E-2</v>
      </c>
      <c r="J567" s="53" t="s">
        <v>964</v>
      </c>
      <c r="K567" s="53">
        <v>5.4599989000000002E-2</v>
      </c>
      <c r="L567" s="53" t="s">
        <v>964</v>
      </c>
      <c r="M567" s="43" t="s">
        <v>233</v>
      </c>
      <c r="N567" s="43" t="s">
        <v>234</v>
      </c>
      <c r="O567" s="43" t="s">
        <v>235</v>
      </c>
      <c r="P567" s="43" t="s">
        <v>236</v>
      </c>
      <c r="Q567" s="43" t="s">
        <v>237</v>
      </c>
      <c r="R567" s="43" t="s">
        <v>238</v>
      </c>
      <c r="S567" s="43" t="s">
        <v>932</v>
      </c>
      <c r="V567" s="42" t="s">
        <v>3517</v>
      </c>
      <c r="W567"/>
    </row>
    <row r="568" spans="1:23" s="39" customFormat="1" x14ac:dyDescent="0.35">
      <c r="A568" s="43" t="s">
        <v>497</v>
      </c>
      <c r="B568" s="54">
        <v>24017</v>
      </c>
      <c r="C568" s="54" t="s">
        <v>12</v>
      </c>
      <c r="D568" s="53">
        <v>5.2500000000000003E-3</v>
      </c>
      <c r="E568" s="53">
        <f>SUMIFS('Ratios_MARAMA-VA'!T:T, 'Ratios_MARAMA-VA'!AA:AA, V568)</f>
        <v>0</v>
      </c>
      <c r="F568" s="53">
        <f>SUMIFS('Ratios_MARAMA-VA'!J:J, 'Ratios_MARAMA-VA'!AA:AA, V568)</f>
        <v>0</v>
      </c>
      <c r="G568" s="53" t="s">
        <v>963</v>
      </c>
      <c r="H568" s="53" t="s">
        <v>963</v>
      </c>
      <c r="I568" s="53">
        <v>6.4050000000000001E-3</v>
      </c>
      <c r="J568" s="53" t="s">
        <v>964</v>
      </c>
      <c r="K568" s="53">
        <v>7.1909249999999999E-3</v>
      </c>
      <c r="L568" s="53" t="s">
        <v>964</v>
      </c>
      <c r="M568" s="43" t="s">
        <v>539</v>
      </c>
      <c r="N568" s="43" t="s">
        <v>234</v>
      </c>
      <c r="O568" s="43" t="s">
        <v>235</v>
      </c>
      <c r="P568" s="43" t="s">
        <v>236</v>
      </c>
      <c r="Q568" s="43" t="s">
        <v>540</v>
      </c>
      <c r="R568" s="43" t="s">
        <v>123</v>
      </c>
      <c r="S568" s="43" t="s">
        <v>932</v>
      </c>
      <c r="V568" s="42" t="s">
        <v>3518</v>
      </c>
      <c r="W568"/>
    </row>
    <row r="569" spans="1:23" s="39" customFormat="1" x14ac:dyDescent="0.35">
      <c r="A569" s="43" t="s">
        <v>497</v>
      </c>
      <c r="B569" s="54">
        <v>24021</v>
      </c>
      <c r="C569" s="54" t="s">
        <v>10</v>
      </c>
      <c r="D569" s="53">
        <v>1.2775E-2</v>
      </c>
      <c r="E569" s="53">
        <f>SUMIFS('Ratios_MARAMA-VA'!T:T, 'Ratios_MARAMA-VA'!AA:AA, V569)</f>
        <v>0</v>
      </c>
      <c r="F569" s="53">
        <f>SUMIFS('Ratios_MARAMA-VA'!J:J, 'Ratios_MARAMA-VA'!AA:AA, V569)</f>
        <v>0</v>
      </c>
      <c r="G569" s="53" t="s">
        <v>963</v>
      </c>
      <c r="H569" s="53" t="s">
        <v>963</v>
      </c>
      <c r="I569" s="53">
        <v>1.3764500936549901E-2</v>
      </c>
      <c r="J569" s="53" t="s">
        <v>964</v>
      </c>
      <c r="K569" s="53">
        <v>1.47700576591749E-2</v>
      </c>
      <c r="L569" s="53" t="s">
        <v>964</v>
      </c>
      <c r="M569" s="43" t="s">
        <v>574</v>
      </c>
      <c r="N569" s="43" t="s">
        <v>234</v>
      </c>
      <c r="O569" s="43" t="s">
        <v>235</v>
      </c>
      <c r="P569" s="43" t="s">
        <v>236</v>
      </c>
      <c r="Q569" s="43" t="s">
        <v>494</v>
      </c>
      <c r="R569" s="43" t="s">
        <v>134</v>
      </c>
      <c r="S569" s="43" t="s">
        <v>932</v>
      </c>
      <c r="V569" s="42" t="s">
        <v>3519</v>
      </c>
      <c r="W569"/>
    </row>
    <row r="570" spans="1:23" s="39" customFormat="1" x14ac:dyDescent="0.35">
      <c r="A570" s="43" t="s">
        <v>497</v>
      </c>
      <c r="B570" s="54">
        <v>24021</v>
      </c>
      <c r="C570" s="54" t="s">
        <v>12</v>
      </c>
      <c r="D570" s="53">
        <v>0.11497499999999999</v>
      </c>
      <c r="E570" s="53">
        <f>SUMIFS('Ratios_MARAMA-VA'!T:T, 'Ratios_MARAMA-VA'!AA:AA, V570)</f>
        <v>0</v>
      </c>
      <c r="F570" s="53">
        <f>SUMIFS('Ratios_MARAMA-VA'!J:J, 'Ratios_MARAMA-VA'!AA:AA, V570)</f>
        <v>0</v>
      </c>
      <c r="G570" s="53" t="s">
        <v>963</v>
      </c>
      <c r="H570" s="53" t="s">
        <v>963</v>
      </c>
      <c r="I570" s="53">
        <v>0.12388050842895</v>
      </c>
      <c r="J570" s="53" t="s">
        <v>964</v>
      </c>
      <c r="K570" s="53">
        <v>0.13293051893257499</v>
      </c>
      <c r="L570" s="53" t="s">
        <v>964</v>
      </c>
      <c r="M570" s="43" t="s">
        <v>574</v>
      </c>
      <c r="N570" s="43" t="s">
        <v>234</v>
      </c>
      <c r="O570" s="43" t="s">
        <v>235</v>
      </c>
      <c r="P570" s="43" t="s">
        <v>236</v>
      </c>
      <c r="Q570" s="43" t="s">
        <v>494</v>
      </c>
      <c r="R570" s="43" t="s">
        <v>134</v>
      </c>
      <c r="S570" s="43" t="s">
        <v>932</v>
      </c>
      <c r="V570" s="42" t="s">
        <v>3520</v>
      </c>
      <c r="W570"/>
    </row>
    <row r="571" spans="1:23" s="39" customFormat="1" x14ac:dyDescent="0.35">
      <c r="A571" s="43" t="s">
        <v>9</v>
      </c>
      <c r="B571" s="54">
        <v>11001</v>
      </c>
      <c r="C571" s="54" t="s">
        <v>10</v>
      </c>
      <c r="D571" s="53">
        <v>0.14288000000000001</v>
      </c>
      <c r="E571" s="53">
        <f>SUMIFS('Ratios_MARAMA-VA'!T:T, 'Ratios_MARAMA-VA'!AA:AA, V571)</f>
        <v>0</v>
      </c>
      <c r="F571" s="53">
        <f>SUMIFS('Ratios_MARAMA-VA'!J:J, 'Ratios_MARAMA-VA'!AA:AA, V571)</f>
        <v>0</v>
      </c>
      <c r="G571" s="53" t="s">
        <v>963</v>
      </c>
      <c r="H571" s="53" t="s">
        <v>963</v>
      </c>
      <c r="I571" s="53">
        <v>0.17325510681104</v>
      </c>
      <c r="J571" s="53" t="s">
        <v>964</v>
      </c>
      <c r="K571" s="53">
        <v>0.19574559999999999</v>
      </c>
      <c r="L571" s="53" t="s">
        <v>964</v>
      </c>
      <c r="M571" s="43" t="s">
        <v>244</v>
      </c>
      <c r="N571" s="43" t="s">
        <v>240</v>
      </c>
      <c r="O571" s="43" t="s">
        <v>235</v>
      </c>
      <c r="P571" s="43" t="s">
        <v>241</v>
      </c>
      <c r="Q571" s="43" t="s">
        <v>245</v>
      </c>
      <c r="R571" s="43" t="s">
        <v>246</v>
      </c>
      <c r="S571" s="43" t="s">
        <v>932</v>
      </c>
      <c r="V571" s="42" t="s">
        <v>3521</v>
      </c>
      <c r="W571"/>
    </row>
    <row r="572" spans="1:23" s="39" customFormat="1" x14ac:dyDescent="0.35">
      <c r="A572" s="43" t="s">
        <v>9</v>
      </c>
      <c r="B572" s="54">
        <v>11001</v>
      </c>
      <c r="C572" s="54" t="s">
        <v>12</v>
      </c>
      <c r="D572" s="53">
        <v>8.3599999999999994E-3</v>
      </c>
      <c r="E572" s="53">
        <f>SUMIFS('Ratios_MARAMA-VA'!T:T, 'Ratios_MARAMA-VA'!AA:AA, V572)</f>
        <v>0</v>
      </c>
      <c r="F572" s="53">
        <f>SUMIFS('Ratios_MARAMA-VA'!J:J, 'Ratios_MARAMA-VA'!AA:AA, V572)</f>
        <v>0</v>
      </c>
      <c r="G572" s="53" t="s">
        <v>963</v>
      </c>
      <c r="H572" s="53" t="s">
        <v>963</v>
      </c>
      <c r="I572" s="53">
        <v>1.0137266887879999E-2</v>
      </c>
      <c r="J572" s="53" t="s">
        <v>964</v>
      </c>
      <c r="K572" s="53">
        <v>1.14532E-2</v>
      </c>
      <c r="L572" s="53" t="s">
        <v>964</v>
      </c>
      <c r="M572" s="43" t="s">
        <v>244</v>
      </c>
      <c r="N572" s="43" t="s">
        <v>240</v>
      </c>
      <c r="O572" s="43" t="s">
        <v>235</v>
      </c>
      <c r="P572" s="43" t="s">
        <v>241</v>
      </c>
      <c r="Q572" s="43" t="s">
        <v>245</v>
      </c>
      <c r="R572" s="43" t="s">
        <v>246</v>
      </c>
      <c r="S572" s="43" t="s">
        <v>932</v>
      </c>
      <c r="V572" s="42" t="s">
        <v>3523</v>
      </c>
      <c r="W572"/>
    </row>
    <row r="573" spans="1:23" s="39" customFormat="1" x14ac:dyDescent="0.35">
      <c r="A573" s="43" t="s">
        <v>497</v>
      </c>
      <c r="B573" s="54">
        <v>24033</v>
      </c>
      <c r="C573" s="54" t="s">
        <v>10</v>
      </c>
      <c r="D573" s="53">
        <v>0.1971</v>
      </c>
      <c r="E573" s="53">
        <f>SUMIFS('Ratios_MARAMA-VA'!T:T, 'Ratios_MARAMA-VA'!AA:AA, V573)</f>
        <v>0</v>
      </c>
      <c r="F573" s="53">
        <f>SUMIFS('Ratios_MARAMA-VA'!J:J, 'Ratios_MARAMA-VA'!AA:AA, V573)</f>
        <v>0</v>
      </c>
      <c r="G573" s="53" t="s">
        <v>963</v>
      </c>
      <c r="H573" s="53" t="s">
        <v>963</v>
      </c>
      <c r="I573" s="53">
        <v>0.239001830574299</v>
      </c>
      <c r="J573" s="53" t="s">
        <v>964</v>
      </c>
      <c r="K573" s="53">
        <v>0.27002700000000002</v>
      </c>
      <c r="L573" s="53" t="s">
        <v>964</v>
      </c>
      <c r="M573" s="43" t="s">
        <v>244</v>
      </c>
      <c r="N573" s="43" t="s">
        <v>240</v>
      </c>
      <c r="O573" s="43" t="s">
        <v>235</v>
      </c>
      <c r="P573" s="43" t="s">
        <v>241</v>
      </c>
      <c r="Q573" s="43" t="s">
        <v>245</v>
      </c>
      <c r="R573" s="43" t="s">
        <v>246</v>
      </c>
      <c r="S573" s="43" t="s">
        <v>932</v>
      </c>
      <c r="V573" s="42" t="s">
        <v>3522</v>
      </c>
      <c r="W573"/>
    </row>
    <row r="574" spans="1:23" s="39" customFormat="1" x14ac:dyDescent="0.35">
      <c r="A574" s="43" t="s">
        <v>497</v>
      </c>
      <c r="B574" s="54">
        <v>24033</v>
      </c>
      <c r="C574" s="54" t="s">
        <v>12</v>
      </c>
      <c r="D574" s="53">
        <v>2.5751039999999999E-2</v>
      </c>
      <c r="E574" s="53">
        <f>SUMIFS('Ratios_MARAMA-VA'!T:T, 'Ratios_MARAMA-VA'!AA:AA, V574)</f>
        <v>0</v>
      </c>
      <c r="F574" s="53">
        <f>SUMIFS('Ratios_MARAMA-VA'!J:J, 'Ratios_MARAMA-VA'!AA:AA, V574)</f>
        <v>0</v>
      </c>
      <c r="G574" s="53" t="s">
        <v>963</v>
      </c>
      <c r="H574" s="53" t="s">
        <v>963</v>
      </c>
      <c r="I574" s="53">
        <v>3.1225498220151599E-2</v>
      </c>
      <c r="J574" s="53" t="s">
        <v>964</v>
      </c>
      <c r="K574" s="53">
        <v>3.52789248E-2</v>
      </c>
      <c r="L574" s="53" t="s">
        <v>964</v>
      </c>
      <c r="M574" s="43" t="s">
        <v>244</v>
      </c>
      <c r="N574" s="43" t="s">
        <v>240</v>
      </c>
      <c r="O574" s="43" t="s">
        <v>235</v>
      </c>
      <c r="P574" s="43" t="s">
        <v>241</v>
      </c>
      <c r="Q574" s="43" t="s">
        <v>245</v>
      </c>
      <c r="R574" s="43" t="s">
        <v>246</v>
      </c>
      <c r="S574" s="43" t="s">
        <v>932</v>
      </c>
      <c r="V574" s="42" t="s">
        <v>3524</v>
      </c>
      <c r="W574"/>
    </row>
    <row r="575" spans="1:23" s="39" customFormat="1" x14ac:dyDescent="0.35">
      <c r="A575" s="43" t="s">
        <v>497</v>
      </c>
      <c r="B575" s="54">
        <v>24021</v>
      </c>
      <c r="C575" s="54" t="s">
        <v>10</v>
      </c>
      <c r="D575" s="53">
        <v>2.1320000000000001</v>
      </c>
      <c r="E575" s="53">
        <f>SUMIFS('Ratios_MARAMA-VA'!T:T, 'Ratios_MARAMA-VA'!AA:AA, V575)</f>
        <v>0</v>
      </c>
      <c r="F575" s="53">
        <f>SUMIFS('Ratios_MARAMA-VA'!J:J, 'Ratios_MARAMA-VA'!AA:AA, V575)</f>
        <v>0</v>
      </c>
      <c r="G575" s="53" t="s">
        <v>963</v>
      </c>
      <c r="H575" s="53" t="s">
        <v>963</v>
      </c>
      <c r="I575" s="53">
        <v>2.2971362815440002</v>
      </c>
      <c r="J575" s="53" t="s">
        <v>964</v>
      </c>
      <c r="K575" s="53">
        <v>2.4649520884039999</v>
      </c>
      <c r="L575" s="53" t="s">
        <v>964</v>
      </c>
      <c r="M575" s="43" t="s">
        <v>575</v>
      </c>
      <c r="N575" s="43" t="s">
        <v>240</v>
      </c>
      <c r="O575" s="43" t="s">
        <v>235</v>
      </c>
      <c r="P575" s="43" t="s">
        <v>241</v>
      </c>
      <c r="Q575" s="43" t="s">
        <v>576</v>
      </c>
      <c r="R575" s="43" t="s">
        <v>577</v>
      </c>
      <c r="S575" s="43" t="s">
        <v>932</v>
      </c>
      <c r="V575" s="42" t="s">
        <v>3525</v>
      </c>
      <c r="W575"/>
    </row>
    <row r="576" spans="1:23" s="39" customFormat="1" x14ac:dyDescent="0.35">
      <c r="A576" s="43" t="s">
        <v>497</v>
      </c>
      <c r="B576" s="54">
        <v>24021</v>
      </c>
      <c r="C576" s="54" t="s">
        <v>12</v>
      </c>
      <c r="D576" s="53">
        <v>51.428339999999999</v>
      </c>
      <c r="E576" s="53">
        <f>SUMIFS('Ratios_MARAMA-VA'!T:T, 'Ratios_MARAMA-VA'!AA:AA, V576)</f>
        <v>0</v>
      </c>
      <c r="F576" s="53">
        <f>SUMIFS('Ratios_MARAMA-VA'!J:J, 'Ratios_MARAMA-VA'!AA:AA, V576)</f>
        <v>0</v>
      </c>
      <c r="G576" s="53" t="s">
        <v>963</v>
      </c>
      <c r="H576" s="53" t="s">
        <v>963</v>
      </c>
      <c r="I576" s="53">
        <v>55.411775663030298</v>
      </c>
      <c r="J576" s="53" t="s">
        <v>964</v>
      </c>
      <c r="K576" s="53">
        <v>59.459847132340997</v>
      </c>
      <c r="L576" s="53" t="s">
        <v>964</v>
      </c>
      <c r="M576" s="43" t="s">
        <v>575</v>
      </c>
      <c r="N576" s="43" t="s">
        <v>240</v>
      </c>
      <c r="O576" s="43" t="s">
        <v>235</v>
      </c>
      <c r="P576" s="43" t="s">
        <v>241</v>
      </c>
      <c r="Q576" s="43" t="s">
        <v>576</v>
      </c>
      <c r="R576" s="43" t="s">
        <v>577</v>
      </c>
      <c r="S576" s="43" t="s">
        <v>932</v>
      </c>
      <c r="V576" s="42" t="s">
        <v>3526</v>
      </c>
      <c r="W576"/>
    </row>
    <row r="577" spans="1:23" s="39" customFormat="1" x14ac:dyDescent="0.35">
      <c r="A577" s="43" t="s">
        <v>9</v>
      </c>
      <c r="B577" s="54">
        <v>11001</v>
      </c>
      <c r="C577" s="54" t="s">
        <v>10</v>
      </c>
      <c r="D577" s="53">
        <v>0.100706</v>
      </c>
      <c r="E577" s="53">
        <f>SUMIFS('Ratios_MARAMA-VA'!T:T, 'Ratios_MARAMA-VA'!AA:AA, V577)</f>
        <v>0</v>
      </c>
      <c r="F577" s="53">
        <f>SUMIFS('Ratios_MARAMA-VA'!J:J, 'Ratios_MARAMA-VA'!AA:AA, V577)</f>
        <v>0</v>
      </c>
      <c r="G577" s="53" t="s">
        <v>963</v>
      </c>
      <c r="H577" s="53" t="s">
        <v>963</v>
      </c>
      <c r="I577" s="53">
        <v>0.122115263063498</v>
      </c>
      <c r="J577" s="53" t="s">
        <v>964</v>
      </c>
      <c r="K577" s="53">
        <v>0.13796722</v>
      </c>
      <c r="L577" s="53" t="s">
        <v>964</v>
      </c>
      <c r="M577" s="43" t="s">
        <v>239</v>
      </c>
      <c r="N577" s="43" t="s">
        <v>240</v>
      </c>
      <c r="O577" s="43" t="s">
        <v>235</v>
      </c>
      <c r="P577" s="43" t="s">
        <v>241</v>
      </c>
      <c r="Q577" s="43" t="s">
        <v>242</v>
      </c>
      <c r="R577" s="43" t="s">
        <v>243</v>
      </c>
      <c r="S577" s="43" t="s">
        <v>932</v>
      </c>
      <c r="V577" s="42" t="s">
        <v>3527</v>
      </c>
      <c r="W577"/>
    </row>
    <row r="578" spans="1:23" s="39" customFormat="1" x14ac:dyDescent="0.35">
      <c r="A578" s="43" t="s">
        <v>9</v>
      </c>
      <c r="B578" s="54">
        <v>11001</v>
      </c>
      <c r="C578" s="54" t="s">
        <v>12</v>
      </c>
      <c r="D578" s="53">
        <v>5.5389999999999997E-3</v>
      </c>
      <c r="E578" s="53">
        <f>SUMIFS('Ratios_MARAMA-VA'!T:T, 'Ratios_MARAMA-VA'!AA:AA, V578)</f>
        <v>0</v>
      </c>
      <c r="F578" s="53">
        <f>SUMIFS('Ratios_MARAMA-VA'!J:J, 'Ratios_MARAMA-VA'!AA:AA, V578)</f>
        <v>0</v>
      </c>
      <c r="G578" s="53" t="s">
        <v>963</v>
      </c>
      <c r="H578" s="53" t="s">
        <v>963</v>
      </c>
      <c r="I578" s="53">
        <v>6.7165456090869996E-3</v>
      </c>
      <c r="J578" s="53" t="s">
        <v>964</v>
      </c>
      <c r="K578" s="53">
        <v>7.5884300000000002E-3</v>
      </c>
      <c r="L578" s="53" t="s">
        <v>964</v>
      </c>
      <c r="M578" s="43" t="s">
        <v>239</v>
      </c>
      <c r="N578" s="43" t="s">
        <v>240</v>
      </c>
      <c r="O578" s="43" t="s">
        <v>235</v>
      </c>
      <c r="P578" s="43" t="s">
        <v>241</v>
      </c>
      <c r="Q578" s="43" t="s">
        <v>242</v>
      </c>
      <c r="R578" s="43" t="s">
        <v>243</v>
      </c>
      <c r="S578" s="43" t="s">
        <v>932</v>
      </c>
      <c r="V578" s="42" t="s">
        <v>3528</v>
      </c>
      <c r="W578"/>
    </row>
    <row r="579" spans="1:23" s="39" customFormat="1" x14ac:dyDescent="0.35">
      <c r="A579" s="43" t="s">
        <v>497</v>
      </c>
      <c r="B579" s="54">
        <v>24033</v>
      </c>
      <c r="C579" s="54" t="s">
        <v>12</v>
      </c>
      <c r="D579" s="53">
        <v>17.446000000000002</v>
      </c>
      <c r="E579" s="53">
        <f>SUMIFS('Ratios_MARAMA-VA'!T:T, 'Ratios_MARAMA-VA'!AA:AA, V579)</f>
        <v>0</v>
      </c>
      <c r="F579" s="53">
        <f>SUMIFS('Ratios_MARAMA-VA'!J:J, 'Ratios_MARAMA-VA'!AA:AA, V579)</f>
        <v>0</v>
      </c>
      <c r="G579" s="53" t="s">
        <v>963</v>
      </c>
      <c r="H579" s="53" t="s">
        <v>963</v>
      </c>
      <c r="I579" s="53">
        <v>19.384694879836001</v>
      </c>
      <c r="J579" s="53" t="s">
        <v>964</v>
      </c>
      <c r="K579" s="53">
        <v>20.606033181162001</v>
      </c>
      <c r="L579" s="53" t="s">
        <v>964</v>
      </c>
      <c r="M579" s="43" t="s">
        <v>630</v>
      </c>
      <c r="N579" s="43" t="s">
        <v>631</v>
      </c>
      <c r="O579" s="43" t="s">
        <v>235</v>
      </c>
      <c r="P579" s="43" t="s">
        <v>632</v>
      </c>
      <c r="Q579" s="43" t="s">
        <v>123</v>
      </c>
      <c r="R579" s="43" t="s">
        <v>550</v>
      </c>
      <c r="S579" s="43" t="s">
        <v>932</v>
      </c>
      <c r="V579" s="42" t="s">
        <v>3529</v>
      </c>
      <c r="W579"/>
    </row>
    <row r="580" spans="1:23" s="39" customFormat="1" x14ac:dyDescent="0.35">
      <c r="A580" s="43" t="s">
        <v>497</v>
      </c>
      <c r="B580" s="54">
        <v>24021</v>
      </c>
      <c r="C580" s="54" t="s">
        <v>10</v>
      </c>
      <c r="D580" s="53">
        <v>3.5003980000000001</v>
      </c>
      <c r="E580" s="53">
        <f>SUMIFS('Ratios_MARAMA-VA'!T:T, 'Ratios_MARAMA-VA'!AA:AA, V580)</f>
        <v>0</v>
      </c>
      <c r="F580" s="53">
        <f>SUMIFS('Ratios_MARAMA-VA'!J:J, 'Ratios_MARAMA-VA'!AA:AA, V580)</f>
        <v>0</v>
      </c>
      <c r="G580" s="53" t="s">
        <v>963</v>
      </c>
      <c r="H580" s="53" t="s">
        <v>963</v>
      </c>
      <c r="I580" s="53">
        <v>2.8428393901942499</v>
      </c>
      <c r="J580" s="53" t="s">
        <v>964</v>
      </c>
      <c r="K580" s="53">
        <v>2.5316699838107302</v>
      </c>
      <c r="L580" s="53" t="s">
        <v>964</v>
      </c>
      <c r="M580" s="43" t="s">
        <v>585</v>
      </c>
      <c r="N580" s="43" t="s">
        <v>240</v>
      </c>
      <c r="O580" s="43" t="s">
        <v>235</v>
      </c>
      <c r="P580" s="43" t="s">
        <v>254</v>
      </c>
      <c r="Q580" s="43" t="s">
        <v>581</v>
      </c>
      <c r="R580" s="43" t="s">
        <v>586</v>
      </c>
      <c r="S580" s="43" t="s">
        <v>932</v>
      </c>
      <c r="V580" s="42" t="s">
        <v>3530</v>
      </c>
      <c r="W580"/>
    </row>
    <row r="581" spans="1:23" s="39" customFormat="1" x14ac:dyDescent="0.35">
      <c r="A581" s="43" t="s">
        <v>497</v>
      </c>
      <c r="B581" s="54">
        <v>24021</v>
      </c>
      <c r="C581" s="54" t="s">
        <v>12</v>
      </c>
      <c r="D581" s="53">
        <v>1.1234999999999999</v>
      </c>
      <c r="E581" s="53">
        <f>SUMIFS('Ratios_MARAMA-VA'!T:T, 'Ratios_MARAMA-VA'!AA:AA, V581)</f>
        <v>0</v>
      </c>
      <c r="F581" s="53">
        <f>SUMIFS('Ratios_MARAMA-VA'!J:J, 'Ratios_MARAMA-VA'!AA:AA, V581)</f>
        <v>0</v>
      </c>
      <c r="G581" s="53" t="s">
        <v>963</v>
      </c>
      <c r="H581" s="53" t="s">
        <v>963</v>
      </c>
      <c r="I581" s="53">
        <v>0.91244768591549996</v>
      </c>
      <c r="J581" s="53" t="s">
        <v>964</v>
      </c>
      <c r="K581" s="53">
        <v>0.8125736635695</v>
      </c>
      <c r="L581" s="53" t="s">
        <v>964</v>
      </c>
      <c r="M581" s="43" t="s">
        <v>585</v>
      </c>
      <c r="N581" s="43" t="s">
        <v>240</v>
      </c>
      <c r="O581" s="43" t="s">
        <v>235</v>
      </c>
      <c r="P581" s="43" t="s">
        <v>254</v>
      </c>
      <c r="Q581" s="43" t="s">
        <v>581</v>
      </c>
      <c r="R581" s="43" t="s">
        <v>586</v>
      </c>
      <c r="S581" s="43" t="s">
        <v>932</v>
      </c>
      <c r="V581" s="42" t="s">
        <v>3531</v>
      </c>
      <c r="W581"/>
    </row>
    <row r="582" spans="1:23" s="39" customFormat="1" x14ac:dyDescent="0.35">
      <c r="A582" s="43" t="s">
        <v>497</v>
      </c>
      <c r="B582" s="54">
        <v>24021</v>
      </c>
      <c r="C582" s="54" t="s">
        <v>10</v>
      </c>
      <c r="D582" s="53">
        <v>7.0821719999999999</v>
      </c>
      <c r="E582" s="53">
        <f>SUMIFS('Ratios_MARAMA-VA'!T:T, 'Ratios_MARAMA-VA'!AA:AA, V582)</f>
        <v>0</v>
      </c>
      <c r="F582" s="53">
        <f>SUMIFS('Ratios_MARAMA-VA'!J:J, 'Ratios_MARAMA-VA'!AA:AA, V582)</f>
        <v>0</v>
      </c>
      <c r="G582" s="53" t="s">
        <v>963</v>
      </c>
      <c r="H582" s="53" t="s">
        <v>963</v>
      </c>
      <c r="I582" s="53">
        <v>5.7517680931513597</v>
      </c>
      <c r="J582" s="53" t="s">
        <v>964</v>
      </c>
      <c r="K582" s="53">
        <v>5.12219532538436</v>
      </c>
      <c r="L582" s="53" t="s">
        <v>964</v>
      </c>
      <c r="M582" s="43" t="s">
        <v>583</v>
      </c>
      <c r="N582" s="43" t="s">
        <v>240</v>
      </c>
      <c r="O582" s="43" t="s">
        <v>235</v>
      </c>
      <c r="P582" s="43" t="s">
        <v>254</v>
      </c>
      <c r="Q582" s="43" t="s">
        <v>581</v>
      </c>
      <c r="R582" s="43" t="s">
        <v>584</v>
      </c>
      <c r="S582" s="43" t="s">
        <v>932</v>
      </c>
      <c r="V582" s="42" t="s">
        <v>3532</v>
      </c>
      <c r="W582"/>
    </row>
    <row r="583" spans="1:23" s="39" customFormat="1" x14ac:dyDescent="0.35">
      <c r="A583" s="43" t="s">
        <v>497</v>
      </c>
      <c r="B583" s="54">
        <v>24021</v>
      </c>
      <c r="C583" s="54" t="s">
        <v>12</v>
      </c>
      <c r="D583" s="53">
        <v>2.8601999999999999</v>
      </c>
      <c r="E583" s="53">
        <f>SUMIFS('Ratios_MARAMA-VA'!T:T, 'Ratios_MARAMA-VA'!AA:AA, V583)</f>
        <v>0</v>
      </c>
      <c r="F583" s="53">
        <f>SUMIFS('Ratios_MARAMA-VA'!J:J, 'Ratios_MARAMA-VA'!AA:AA, V583)</f>
        <v>0</v>
      </c>
      <c r="G583" s="53" t="s">
        <v>963</v>
      </c>
      <c r="H583" s="53" t="s">
        <v>963</v>
      </c>
      <c r="I583" s="53">
        <v>2.3229042022746</v>
      </c>
      <c r="J583" s="53" t="s">
        <v>964</v>
      </c>
      <c r="K583" s="53">
        <v>2.0686454762273998</v>
      </c>
      <c r="L583" s="53" t="s">
        <v>964</v>
      </c>
      <c r="M583" s="43" t="s">
        <v>583</v>
      </c>
      <c r="N583" s="43" t="s">
        <v>240</v>
      </c>
      <c r="O583" s="43" t="s">
        <v>235</v>
      </c>
      <c r="P583" s="43" t="s">
        <v>254</v>
      </c>
      <c r="Q583" s="43" t="s">
        <v>581</v>
      </c>
      <c r="R583" s="43" t="s">
        <v>584</v>
      </c>
      <c r="S583" s="43" t="s">
        <v>932</v>
      </c>
      <c r="V583" s="42" t="s">
        <v>3533</v>
      </c>
      <c r="W583"/>
    </row>
    <row r="584" spans="1:23" s="39" customFormat="1" x14ac:dyDescent="0.35">
      <c r="A584" s="43" t="s">
        <v>497</v>
      </c>
      <c r="B584" s="54">
        <v>24021</v>
      </c>
      <c r="C584" s="54" t="s">
        <v>12</v>
      </c>
      <c r="D584" s="53">
        <v>3.7047500000000002</v>
      </c>
      <c r="E584" s="53">
        <f>SUMIFS('Ratios_MARAMA-VA'!T:T, 'Ratios_MARAMA-VA'!AA:AA, V584)</f>
        <v>0</v>
      </c>
      <c r="F584" s="53">
        <f>SUMIFS('Ratios_MARAMA-VA'!J:J, 'Ratios_MARAMA-VA'!AA:AA, V584)</f>
        <v>0</v>
      </c>
      <c r="G584" s="53" t="s">
        <v>963</v>
      </c>
      <c r="H584" s="53" t="s">
        <v>963</v>
      </c>
      <c r="I584" s="53">
        <v>3.0088033505967502</v>
      </c>
      <c r="J584" s="53" t="s">
        <v>964</v>
      </c>
      <c r="K584" s="53">
        <v>2.67946798407575</v>
      </c>
      <c r="L584" s="53" t="s">
        <v>964</v>
      </c>
      <c r="M584" s="43" t="s">
        <v>580</v>
      </c>
      <c r="N584" s="43" t="s">
        <v>119</v>
      </c>
      <c r="O584" s="43" t="s">
        <v>235</v>
      </c>
      <c r="P584" s="43" t="s">
        <v>254</v>
      </c>
      <c r="Q584" s="43" t="s">
        <v>581</v>
      </c>
      <c r="R584" s="43" t="s">
        <v>582</v>
      </c>
      <c r="S584" s="43" t="s">
        <v>932</v>
      </c>
      <c r="V584" s="42" t="s">
        <v>3534</v>
      </c>
      <c r="W584"/>
    </row>
    <row r="585" spans="1:23" s="39" customFormat="1" x14ac:dyDescent="0.35">
      <c r="A585" s="43" t="s">
        <v>497</v>
      </c>
      <c r="B585" s="54">
        <v>24021</v>
      </c>
      <c r="C585" s="54" t="s">
        <v>10</v>
      </c>
      <c r="D585" s="53">
        <v>3.8614030000000001</v>
      </c>
      <c r="E585" s="53">
        <f>SUMIFS('Ratios_MARAMA-VA'!T:T, 'Ratios_MARAMA-VA'!AA:AA, V585)</f>
        <v>0</v>
      </c>
      <c r="F585" s="53">
        <f>SUMIFS('Ratios_MARAMA-VA'!J:J, 'Ratios_MARAMA-VA'!AA:AA, V585)</f>
        <v>0</v>
      </c>
      <c r="G585" s="53" t="s">
        <v>963</v>
      </c>
      <c r="H585" s="53" t="s">
        <v>963</v>
      </c>
      <c r="I585" s="53">
        <v>3.13602868868462</v>
      </c>
      <c r="J585" s="53" t="s">
        <v>964</v>
      </c>
      <c r="K585" s="53">
        <v>2.7927675854279101</v>
      </c>
      <c r="L585" s="53" t="s">
        <v>964</v>
      </c>
      <c r="M585" s="43" t="s">
        <v>578</v>
      </c>
      <c r="N585" s="43" t="s">
        <v>240</v>
      </c>
      <c r="O585" s="43" t="s">
        <v>235</v>
      </c>
      <c r="P585" s="43" t="s">
        <v>254</v>
      </c>
      <c r="Q585" s="43" t="s">
        <v>255</v>
      </c>
      <c r="R585" s="43" t="s">
        <v>579</v>
      </c>
      <c r="S585" s="43" t="s">
        <v>932</v>
      </c>
      <c r="V585" s="42" t="s">
        <v>3535</v>
      </c>
      <c r="W585"/>
    </row>
    <row r="586" spans="1:23" s="39" customFormat="1" x14ac:dyDescent="0.35">
      <c r="A586" s="43" t="s">
        <v>497</v>
      </c>
      <c r="B586" s="54">
        <v>24021</v>
      </c>
      <c r="C586" s="54" t="s">
        <v>12</v>
      </c>
      <c r="D586" s="53">
        <v>4.7524959999999998</v>
      </c>
      <c r="E586" s="53">
        <f>SUMIFS('Ratios_MARAMA-VA'!T:T, 'Ratios_MARAMA-VA'!AA:AA, V586)</f>
        <v>0</v>
      </c>
      <c r="F586" s="53">
        <f>SUMIFS('Ratios_MARAMA-VA'!J:J, 'Ratios_MARAMA-VA'!AA:AA, V586)</f>
        <v>0</v>
      </c>
      <c r="G586" s="53" t="s">
        <v>963</v>
      </c>
      <c r="H586" s="53" t="s">
        <v>963</v>
      </c>
      <c r="I586" s="53">
        <v>3.8597276168426098</v>
      </c>
      <c r="J586" s="53" t="s">
        <v>964</v>
      </c>
      <c r="K586" s="53">
        <v>3.4372524128343498</v>
      </c>
      <c r="L586" s="53" t="s">
        <v>964</v>
      </c>
      <c r="M586" s="43" t="s">
        <v>578</v>
      </c>
      <c r="N586" s="43" t="s">
        <v>240</v>
      </c>
      <c r="O586" s="43" t="s">
        <v>235</v>
      </c>
      <c r="P586" s="43" t="s">
        <v>254</v>
      </c>
      <c r="Q586" s="43" t="s">
        <v>255</v>
      </c>
      <c r="R586" s="43" t="s">
        <v>579</v>
      </c>
      <c r="S586" s="43" t="s">
        <v>932</v>
      </c>
      <c r="V586" s="42" t="s">
        <v>3538</v>
      </c>
      <c r="W586"/>
    </row>
    <row r="587" spans="1:23" s="39" customFormat="1" x14ac:dyDescent="0.35">
      <c r="A587" s="43" t="s">
        <v>497</v>
      </c>
      <c r="B587" s="54">
        <v>24031</v>
      </c>
      <c r="C587" s="54" t="s">
        <v>10</v>
      </c>
      <c r="D587" s="53">
        <v>8.0960000000000001</v>
      </c>
      <c r="E587" s="53">
        <f>SUMIFS('Ratios_MARAMA-VA'!T:T, 'Ratios_MARAMA-VA'!AA:AA, V587)</f>
        <v>0</v>
      </c>
      <c r="F587" s="53">
        <f>SUMIFS('Ratios_MARAMA-VA'!J:J, 'Ratios_MARAMA-VA'!AA:AA, V587)</f>
        <v>0</v>
      </c>
      <c r="G587" s="53" t="s">
        <v>963</v>
      </c>
      <c r="H587" s="53" t="s">
        <v>963</v>
      </c>
      <c r="I587" s="53">
        <v>6.5751459414079996</v>
      </c>
      <c r="J587" s="53" t="s">
        <v>964</v>
      </c>
      <c r="K587" s="53">
        <v>5.855448491552</v>
      </c>
      <c r="L587" s="53" t="s">
        <v>964</v>
      </c>
      <c r="M587" s="43" t="s">
        <v>578</v>
      </c>
      <c r="N587" s="43" t="s">
        <v>240</v>
      </c>
      <c r="O587" s="43" t="s">
        <v>235</v>
      </c>
      <c r="P587" s="43" t="s">
        <v>254</v>
      </c>
      <c r="Q587" s="43" t="s">
        <v>255</v>
      </c>
      <c r="R587" s="43" t="s">
        <v>579</v>
      </c>
      <c r="S587" s="43" t="s">
        <v>932</v>
      </c>
      <c r="V587" s="42" t="s">
        <v>3536</v>
      </c>
      <c r="W587"/>
    </row>
    <row r="588" spans="1:23" s="39" customFormat="1" x14ac:dyDescent="0.35">
      <c r="A588" s="43" t="s">
        <v>497</v>
      </c>
      <c r="B588" s="54">
        <v>24031</v>
      </c>
      <c r="C588" s="54" t="s">
        <v>12</v>
      </c>
      <c r="D588" s="53">
        <v>9.9589999999999996</v>
      </c>
      <c r="E588" s="53">
        <f>SUMIFS('Ratios_MARAMA-VA'!T:T, 'Ratios_MARAMA-VA'!AA:AA, V588)</f>
        <v>0</v>
      </c>
      <c r="F588" s="53">
        <f>SUMIFS('Ratios_MARAMA-VA'!J:J, 'Ratios_MARAMA-VA'!AA:AA, V588)</f>
        <v>0</v>
      </c>
      <c r="G588" s="53" t="s">
        <v>963</v>
      </c>
      <c r="H588" s="53" t="s">
        <v>963</v>
      </c>
      <c r="I588" s="53">
        <v>8.0881766836069993</v>
      </c>
      <c r="J588" s="53" t="s">
        <v>964</v>
      </c>
      <c r="K588" s="53">
        <v>7.2028670364830001</v>
      </c>
      <c r="L588" s="53" t="s">
        <v>964</v>
      </c>
      <c r="M588" s="43" t="s">
        <v>578</v>
      </c>
      <c r="N588" s="43" t="s">
        <v>240</v>
      </c>
      <c r="O588" s="43" t="s">
        <v>235</v>
      </c>
      <c r="P588" s="43" t="s">
        <v>254</v>
      </c>
      <c r="Q588" s="43" t="s">
        <v>255</v>
      </c>
      <c r="R588" s="43" t="s">
        <v>579</v>
      </c>
      <c r="S588" s="43" t="s">
        <v>932</v>
      </c>
      <c r="V588" s="42" t="s">
        <v>3539</v>
      </c>
      <c r="W588"/>
    </row>
    <row r="589" spans="1:23" s="39" customFormat="1" x14ac:dyDescent="0.35">
      <c r="A589" s="43" t="s">
        <v>497</v>
      </c>
      <c r="B589" s="54">
        <v>24033</v>
      </c>
      <c r="C589" s="54" t="s">
        <v>10</v>
      </c>
      <c r="D589" s="53">
        <v>3.7410000000000001</v>
      </c>
      <c r="E589" s="53">
        <f>SUMIFS('Ratios_MARAMA-VA'!T:T, 'Ratios_MARAMA-VA'!AA:AA, V589)</f>
        <v>0</v>
      </c>
      <c r="F589" s="53">
        <f>SUMIFS('Ratios_MARAMA-VA'!J:J, 'Ratios_MARAMA-VA'!AA:AA, V589)</f>
        <v>0</v>
      </c>
      <c r="G589" s="53" t="s">
        <v>963</v>
      </c>
      <c r="H589" s="53" t="s">
        <v>963</v>
      </c>
      <c r="I589" s="53">
        <v>3.0382436964930002</v>
      </c>
      <c r="J589" s="53" t="s">
        <v>964</v>
      </c>
      <c r="K589" s="53">
        <v>2.7056858704170001</v>
      </c>
      <c r="L589" s="53" t="s">
        <v>964</v>
      </c>
      <c r="M589" s="43" t="s">
        <v>578</v>
      </c>
      <c r="N589" s="43" t="s">
        <v>240</v>
      </c>
      <c r="O589" s="43" t="s">
        <v>235</v>
      </c>
      <c r="P589" s="43" t="s">
        <v>254</v>
      </c>
      <c r="Q589" s="43" t="s">
        <v>255</v>
      </c>
      <c r="R589" s="43" t="s">
        <v>579</v>
      </c>
      <c r="S589" s="43" t="s">
        <v>932</v>
      </c>
      <c r="V589" s="42" t="s">
        <v>3537</v>
      </c>
      <c r="W589"/>
    </row>
    <row r="590" spans="1:23" s="39" customFormat="1" x14ac:dyDescent="0.35">
      <c r="A590" s="43" t="s">
        <v>497</v>
      </c>
      <c r="B590" s="54">
        <v>24033</v>
      </c>
      <c r="C590" s="54" t="s">
        <v>12</v>
      </c>
      <c r="D590" s="53">
        <v>4.601</v>
      </c>
      <c r="E590" s="53">
        <f>SUMIFS('Ratios_MARAMA-VA'!T:T, 'Ratios_MARAMA-VA'!AA:AA, V590)</f>
        <v>0</v>
      </c>
      <c r="F590" s="53">
        <f>SUMIFS('Ratios_MARAMA-VA'!J:J, 'Ratios_MARAMA-VA'!AA:AA, V590)</f>
        <v>0</v>
      </c>
      <c r="G590" s="53" t="s">
        <v>963</v>
      </c>
      <c r="H590" s="53" t="s">
        <v>963</v>
      </c>
      <c r="I590" s="53">
        <v>3.7366905232729999</v>
      </c>
      <c r="J590" s="53" t="s">
        <v>964</v>
      </c>
      <c r="K590" s="53">
        <v>3.327682622237</v>
      </c>
      <c r="L590" s="53" t="s">
        <v>964</v>
      </c>
      <c r="M590" s="43" t="s">
        <v>578</v>
      </c>
      <c r="N590" s="43" t="s">
        <v>240</v>
      </c>
      <c r="O590" s="43" t="s">
        <v>235</v>
      </c>
      <c r="P590" s="43" t="s">
        <v>254</v>
      </c>
      <c r="Q590" s="43" t="s">
        <v>255</v>
      </c>
      <c r="R590" s="43" t="s">
        <v>579</v>
      </c>
      <c r="S590" s="43" t="s">
        <v>932</v>
      </c>
      <c r="V590" s="42" t="s">
        <v>3540</v>
      </c>
      <c r="W590"/>
    </row>
    <row r="591" spans="1:23" s="39" customFormat="1" x14ac:dyDescent="0.35">
      <c r="A591" s="43" t="s">
        <v>497</v>
      </c>
      <c r="B591" s="54">
        <v>24017</v>
      </c>
      <c r="C591" s="54" t="s">
        <v>10</v>
      </c>
      <c r="D591" s="53">
        <v>5.2517779999999998</v>
      </c>
      <c r="E591" s="53">
        <f>SUMIFS('Ratios_MARAMA-VA'!T:T, 'Ratios_MARAMA-VA'!AA:AA, V591)</f>
        <v>0</v>
      </c>
      <c r="F591" s="53">
        <f>SUMIFS('Ratios_MARAMA-VA'!J:J, 'Ratios_MARAMA-VA'!AA:AA, V591)</f>
        <v>0</v>
      </c>
      <c r="G591" s="53" t="s">
        <v>963</v>
      </c>
      <c r="H591" s="53" t="s">
        <v>963</v>
      </c>
      <c r="I591" s="53">
        <v>4.2652182314569904</v>
      </c>
      <c r="J591" s="53" t="s">
        <v>964</v>
      </c>
      <c r="K591" s="53">
        <v>3.7983591363717899</v>
      </c>
      <c r="L591" s="53" t="s">
        <v>964</v>
      </c>
      <c r="M591" s="43" t="s">
        <v>543</v>
      </c>
      <c r="N591" s="43" t="s">
        <v>240</v>
      </c>
      <c r="O591" s="43" t="s">
        <v>235</v>
      </c>
      <c r="P591" s="43" t="s">
        <v>254</v>
      </c>
      <c r="Q591" s="43" t="s">
        <v>255</v>
      </c>
      <c r="R591" s="43" t="s">
        <v>544</v>
      </c>
      <c r="S591" s="43" t="s">
        <v>932</v>
      </c>
      <c r="V591" s="42" t="s">
        <v>3541</v>
      </c>
      <c r="W591"/>
    </row>
    <row r="592" spans="1:23" s="39" customFormat="1" x14ac:dyDescent="0.35">
      <c r="A592" s="43" t="s">
        <v>497</v>
      </c>
      <c r="B592" s="54">
        <v>24017</v>
      </c>
      <c r="C592" s="54" t="s">
        <v>12</v>
      </c>
      <c r="D592" s="53">
        <v>6.4662600000000001</v>
      </c>
      <c r="E592" s="53">
        <f>SUMIFS('Ratios_MARAMA-VA'!T:T, 'Ratios_MARAMA-VA'!AA:AA, V592)</f>
        <v>0</v>
      </c>
      <c r="F592" s="53">
        <f>SUMIFS('Ratios_MARAMA-VA'!J:J, 'Ratios_MARAMA-VA'!AA:AA, V592)</f>
        <v>0</v>
      </c>
      <c r="G592" s="53" t="s">
        <v>963</v>
      </c>
      <c r="H592" s="53" t="s">
        <v>963</v>
      </c>
      <c r="I592" s="53">
        <v>5.2515567187609804</v>
      </c>
      <c r="J592" s="53" t="s">
        <v>964</v>
      </c>
      <c r="K592" s="53">
        <v>4.6767357167716197</v>
      </c>
      <c r="L592" s="53" t="s">
        <v>964</v>
      </c>
      <c r="M592" s="43" t="s">
        <v>543</v>
      </c>
      <c r="N592" s="43" t="s">
        <v>240</v>
      </c>
      <c r="O592" s="43" t="s">
        <v>235</v>
      </c>
      <c r="P592" s="43" t="s">
        <v>254</v>
      </c>
      <c r="Q592" s="43" t="s">
        <v>255</v>
      </c>
      <c r="R592" s="43" t="s">
        <v>544</v>
      </c>
      <c r="S592" s="43" t="s">
        <v>932</v>
      </c>
      <c r="V592" s="42" t="s">
        <v>3544</v>
      </c>
      <c r="W592"/>
    </row>
    <row r="593" spans="1:23" s="39" customFormat="1" x14ac:dyDescent="0.35">
      <c r="A593" s="43" t="s">
        <v>497</v>
      </c>
      <c r="B593" s="54">
        <v>24021</v>
      </c>
      <c r="C593" s="54" t="s">
        <v>10</v>
      </c>
      <c r="D593" s="53">
        <v>5.252364</v>
      </c>
      <c r="E593" s="53">
        <f>SUMIFS('Ratios_MARAMA-VA'!T:T, 'Ratios_MARAMA-VA'!AA:AA, V593)</f>
        <v>0</v>
      </c>
      <c r="F593" s="53">
        <f>SUMIFS('Ratios_MARAMA-VA'!J:J, 'Ratios_MARAMA-VA'!AA:AA, V593)</f>
        <v>0</v>
      </c>
      <c r="G593" s="53" t="s">
        <v>963</v>
      </c>
      <c r="H593" s="53" t="s">
        <v>963</v>
      </c>
      <c r="I593" s="53">
        <v>4.26569414987617</v>
      </c>
      <c r="J593" s="53" t="s">
        <v>964</v>
      </c>
      <c r="K593" s="53">
        <v>3.7987829620654701</v>
      </c>
      <c r="L593" s="53" t="s">
        <v>964</v>
      </c>
      <c r="M593" s="43" t="s">
        <v>543</v>
      </c>
      <c r="N593" s="43" t="s">
        <v>240</v>
      </c>
      <c r="O593" s="43" t="s">
        <v>235</v>
      </c>
      <c r="P593" s="43" t="s">
        <v>254</v>
      </c>
      <c r="Q593" s="43" t="s">
        <v>255</v>
      </c>
      <c r="R593" s="43" t="s">
        <v>544</v>
      </c>
      <c r="S593" s="43" t="s">
        <v>932</v>
      </c>
      <c r="V593" s="42" t="s">
        <v>3542</v>
      </c>
      <c r="W593"/>
    </row>
    <row r="594" spans="1:23" s="39" customFormat="1" x14ac:dyDescent="0.35">
      <c r="A594" s="43" t="s">
        <v>497</v>
      </c>
      <c r="B594" s="54">
        <v>24021</v>
      </c>
      <c r="C594" s="54" t="s">
        <v>12</v>
      </c>
      <c r="D594" s="53">
        <v>6.464448</v>
      </c>
      <c r="E594" s="53">
        <f>SUMIFS('Ratios_MARAMA-VA'!T:T, 'Ratios_MARAMA-VA'!AA:AA, V594)</f>
        <v>0</v>
      </c>
      <c r="F594" s="53">
        <f>SUMIFS('Ratios_MARAMA-VA'!J:J, 'Ratios_MARAMA-VA'!AA:AA, V594)</f>
        <v>0</v>
      </c>
      <c r="G594" s="53" t="s">
        <v>963</v>
      </c>
      <c r="H594" s="53" t="s">
        <v>963</v>
      </c>
      <c r="I594" s="53">
        <v>5.2500851075399</v>
      </c>
      <c r="J594" s="53" t="s">
        <v>964</v>
      </c>
      <c r="K594" s="53">
        <v>4.6754251840805798</v>
      </c>
      <c r="L594" s="53" t="s">
        <v>964</v>
      </c>
      <c r="M594" s="43" t="s">
        <v>543</v>
      </c>
      <c r="N594" s="43" t="s">
        <v>240</v>
      </c>
      <c r="O594" s="43" t="s">
        <v>235</v>
      </c>
      <c r="P594" s="43" t="s">
        <v>254</v>
      </c>
      <c r="Q594" s="43" t="s">
        <v>255</v>
      </c>
      <c r="R594" s="43" t="s">
        <v>544</v>
      </c>
      <c r="S594" s="43" t="s">
        <v>932</v>
      </c>
      <c r="V594" s="42" t="s">
        <v>3545</v>
      </c>
      <c r="W594"/>
    </row>
    <row r="595" spans="1:23" s="39" customFormat="1" x14ac:dyDescent="0.35">
      <c r="A595" s="43" t="s">
        <v>497</v>
      </c>
      <c r="B595" s="54">
        <v>24033</v>
      </c>
      <c r="C595" s="54" t="s">
        <v>10</v>
      </c>
      <c r="D595" s="53">
        <v>3.0396000000000001</v>
      </c>
      <c r="E595" s="53">
        <f>SUMIFS('Ratios_MARAMA-VA'!T:T, 'Ratios_MARAMA-VA'!AA:AA, V595)</f>
        <v>0</v>
      </c>
      <c r="F595" s="53">
        <f>SUMIFS('Ratios_MARAMA-VA'!J:J, 'Ratios_MARAMA-VA'!AA:AA, V595)</f>
        <v>0</v>
      </c>
      <c r="G595" s="53" t="s">
        <v>963</v>
      </c>
      <c r="H595" s="53" t="s">
        <v>963</v>
      </c>
      <c r="I595" s="53">
        <v>2.4686034589307999</v>
      </c>
      <c r="J595" s="53" t="s">
        <v>964</v>
      </c>
      <c r="K595" s="53">
        <v>2.1983968916652001</v>
      </c>
      <c r="L595" s="53" t="s">
        <v>964</v>
      </c>
      <c r="M595" s="43" t="s">
        <v>543</v>
      </c>
      <c r="N595" s="43" t="s">
        <v>240</v>
      </c>
      <c r="O595" s="43" t="s">
        <v>235</v>
      </c>
      <c r="P595" s="43" t="s">
        <v>254</v>
      </c>
      <c r="Q595" s="43" t="s">
        <v>255</v>
      </c>
      <c r="R595" s="43" t="s">
        <v>544</v>
      </c>
      <c r="S595" s="43" t="s">
        <v>932</v>
      </c>
      <c r="V595" s="42" t="s">
        <v>3543</v>
      </c>
      <c r="W595"/>
    </row>
    <row r="596" spans="1:23" s="39" customFormat="1" x14ac:dyDescent="0.35">
      <c r="A596" s="43" t="s">
        <v>497</v>
      </c>
      <c r="B596" s="54">
        <v>24033</v>
      </c>
      <c r="C596" s="54" t="s">
        <v>12</v>
      </c>
      <c r="D596" s="53">
        <v>3.7332000000000001</v>
      </c>
      <c r="E596" s="53">
        <f>SUMIFS('Ratios_MARAMA-VA'!T:T, 'Ratios_MARAMA-VA'!AA:AA, V596)</f>
        <v>0</v>
      </c>
      <c r="F596" s="53">
        <f>SUMIFS('Ratios_MARAMA-VA'!J:J, 'Ratios_MARAMA-VA'!AA:AA, V596)</f>
        <v>0</v>
      </c>
      <c r="G596" s="53" t="s">
        <v>963</v>
      </c>
      <c r="H596" s="53" t="s">
        <v>963</v>
      </c>
      <c r="I596" s="53">
        <v>3.0319089462036</v>
      </c>
      <c r="J596" s="53" t="s">
        <v>964</v>
      </c>
      <c r="K596" s="53">
        <v>2.7000445045284001</v>
      </c>
      <c r="L596" s="53" t="s">
        <v>964</v>
      </c>
      <c r="M596" s="43" t="s">
        <v>543</v>
      </c>
      <c r="N596" s="43" t="s">
        <v>240</v>
      </c>
      <c r="O596" s="43" t="s">
        <v>235</v>
      </c>
      <c r="P596" s="43" t="s">
        <v>254</v>
      </c>
      <c r="Q596" s="43" t="s">
        <v>255</v>
      </c>
      <c r="R596" s="43" t="s">
        <v>544</v>
      </c>
      <c r="S596" s="43" t="s">
        <v>932</v>
      </c>
      <c r="V596" s="42" t="s">
        <v>3546</v>
      </c>
      <c r="W596"/>
    </row>
    <row r="597" spans="1:23" s="39" customFormat="1" x14ac:dyDescent="0.35">
      <c r="A597" s="43" t="s">
        <v>497</v>
      </c>
      <c r="B597" s="54">
        <v>24017</v>
      </c>
      <c r="C597" s="54" t="s">
        <v>10</v>
      </c>
      <c r="D597" s="53">
        <v>0.52463700000000002</v>
      </c>
      <c r="E597" s="53">
        <f>SUMIFS('Ratios_MARAMA-VA'!T:T, 'Ratios_MARAMA-VA'!AA:AA, V597)</f>
        <v>0</v>
      </c>
      <c r="F597" s="53">
        <f>SUMIFS('Ratios_MARAMA-VA'!J:J, 'Ratios_MARAMA-VA'!AA:AA, V597)</f>
        <v>0</v>
      </c>
      <c r="G597" s="53" t="s">
        <v>963</v>
      </c>
      <c r="H597" s="53" t="s">
        <v>963</v>
      </c>
      <c r="I597" s="53">
        <v>0.426082613792301</v>
      </c>
      <c r="J597" s="53" t="s">
        <v>964</v>
      </c>
      <c r="K597" s="53">
        <v>0.37944477893556899</v>
      </c>
      <c r="L597" s="53" t="s">
        <v>964</v>
      </c>
      <c r="M597" s="43" t="s">
        <v>541</v>
      </c>
      <c r="N597" s="43" t="s">
        <v>240</v>
      </c>
      <c r="O597" s="43" t="s">
        <v>235</v>
      </c>
      <c r="P597" s="43" t="s">
        <v>254</v>
      </c>
      <c r="Q597" s="43" t="s">
        <v>255</v>
      </c>
      <c r="R597" s="43" t="s">
        <v>542</v>
      </c>
      <c r="S597" s="43" t="s">
        <v>932</v>
      </c>
      <c r="V597" s="42" t="s">
        <v>3547</v>
      </c>
      <c r="W597"/>
    </row>
    <row r="598" spans="1:23" s="39" customFormat="1" x14ac:dyDescent="0.35">
      <c r="A598" s="43" t="s">
        <v>497</v>
      </c>
      <c r="B598" s="54">
        <v>24017</v>
      </c>
      <c r="C598" s="54" t="s">
        <v>12</v>
      </c>
      <c r="D598" s="53">
        <v>2.8917000000000002E-2</v>
      </c>
      <c r="E598" s="53">
        <f>SUMIFS('Ratios_MARAMA-VA'!T:T, 'Ratios_MARAMA-VA'!AA:AA, V598)</f>
        <v>0</v>
      </c>
      <c r="F598" s="53">
        <f>SUMIFS('Ratios_MARAMA-VA'!J:J, 'Ratios_MARAMA-VA'!AA:AA, V598)</f>
        <v>0</v>
      </c>
      <c r="G598" s="53" t="s">
        <v>963</v>
      </c>
      <c r="H598" s="53" t="s">
        <v>963</v>
      </c>
      <c r="I598" s="53">
        <v>2.3484868476741E-2</v>
      </c>
      <c r="J598" s="53" t="s">
        <v>964</v>
      </c>
      <c r="K598" s="53">
        <v>2.0914279153928999E-2</v>
      </c>
      <c r="L598" s="53" t="s">
        <v>964</v>
      </c>
      <c r="M598" s="43" t="s">
        <v>541</v>
      </c>
      <c r="N598" s="43" t="s">
        <v>240</v>
      </c>
      <c r="O598" s="43" t="s">
        <v>235</v>
      </c>
      <c r="P598" s="43" t="s">
        <v>254</v>
      </c>
      <c r="Q598" s="43" t="s">
        <v>255</v>
      </c>
      <c r="R598" s="43" t="s">
        <v>542</v>
      </c>
      <c r="S598" s="43" t="s">
        <v>932</v>
      </c>
      <c r="V598" s="42" t="s">
        <v>3549</v>
      </c>
      <c r="W598"/>
    </row>
    <row r="599" spans="1:23" s="39" customFormat="1" x14ac:dyDescent="0.35">
      <c r="A599" s="43" t="s">
        <v>497</v>
      </c>
      <c r="B599" s="54">
        <v>24021</v>
      </c>
      <c r="C599" s="54" t="s">
        <v>10</v>
      </c>
      <c r="D599" s="53">
        <v>0.18240000000000001</v>
      </c>
      <c r="E599" s="53">
        <f>SUMIFS('Ratios_MARAMA-VA'!T:T, 'Ratios_MARAMA-VA'!AA:AA, V599)</f>
        <v>0</v>
      </c>
      <c r="F599" s="53">
        <f>SUMIFS('Ratios_MARAMA-VA'!J:J, 'Ratios_MARAMA-VA'!AA:AA, V599)</f>
        <v>0</v>
      </c>
      <c r="G599" s="53" t="s">
        <v>963</v>
      </c>
      <c r="H599" s="53" t="s">
        <v>963</v>
      </c>
      <c r="I599" s="53">
        <v>0.14813569907519999</v>
      </c>
      <c r="J599" s="53" t="s">
        <v>964</v>
      </c>
      <c r="K599" s="53">
        <v>0.13192117154880001</v>
      </c>
      <c r="L599" s="53" t="s">
        <v>964</v>
      </c>
      <c r="M599" s="43" t="s">
        <v>541</v>
      </c>
      <c r="N599" s="43" t="s">
        <v>240</v>
      </c>
      <c r="O599" s="43" t="s">
        <v>235</v>
      </c>
      <c r="P599" s="43" t="s">
        <v>254</v>
      </c>
      <c r="Q599" s="43" t="s">
        <v>255</v>
      </c>
      <c r="R599" s="43" t="s">
        <v>542</v>
      </c>
      <c r="S599" s="43" t="s">
        <v>932</v>
      </c>
      <c r="V599" s="42" t="s">
        <v>3548</v>
      </c>
      <c r="W599"/>
    </row>
    <row r="600" spans="1:23" s="39" customFormat="1" x14ac:dyDescent="0.35">
      <c r="A600" s="43" t="s">
        <v>497</v>
      </c>
      <c r="B600" s="54">
        <v>24021</v>
      </c>
      <c r="C600" s="54" t="s">
        <v>12</v>
      </c>
      <c r="D600" s="53">
        <v>1.0031999999999999E-2</v>
      </c>
      <c r="E600" s="53">
        <f>SUMIFS('Ratios_MARAMA-VA'!T:T, 'Ratios_MARAMA-VA'!AA:AA, V600)</f>
        <v>0</v>
      </c>
      <c r="F600" s="53">
        <f>SUMIFS('Ratios_MARAMA-VA'!J:J, 'Ratios_MARAMA-VA'!AA:AA, V600)</f>
        <v>0</v>
      </c>
      <c r="G600" s="53" t="s">
        <v>963</v>
      </c>
      <c r="H600" s="53" t="s">
        <v>963</v>
      </c>
      <c r="I600" s="53">
        <v>8.1474634491359998E-3</v>
      </c>
      <c r="J600" s="53" t="s">
        <v>964</v>
      </c>
      <c r="K600" s="53">
        <v>7.2556644351839004E-3</v>
      </c>
      <c r="L600" s="53" t="s">
        <v>964</v>
      </c>
      <c r="M600" s="43" t="s">
        <v>541</v>
      </c>
      <c r="N600" s="43" t="s">
        <v>240</v>
      </c>
      <c r="O600" s="43" t="s">
        <v>235</v>
      </c>
      <c r="P600" s="43" t="s">
        <v>254</v>
      </c>
      <c r="Q600" s="43" t="s">
        <v>255</v>
      </c>
      <c r="R600" s="43" t="s">
        <v>542</v>
      </c>
      <c r="S600" s="43" t="s">
        <v>932</v>
      </c>
      <c r="V600" s="42" t="s">
        <v>3550</v>
      </c>
      <c r="W600"/>
    </row>
    <row r="601" spans="1:23" s="39" customFormat="1" x14ac:dyDescent="0.35">
      <c r="A601" s="43" t="s">
        <v>497</v>
      </c>
      <c r="B601" s="54">
        <v>24033</v>
      </c>
      <c r="C601" s="54" t="s">
        <v>10</v>
      </c>
      <c r="D601" s="53">
        <v>0.16567999999999999</v>
      </c>
      <c r="E601" s="53">
        <f>SUMIFS('Ratios_MARAMA-VA'!T:T, 'Ratios_MARAMA-VA'!AA:AA, V601)</f>
        <v>0</v>
      </c>
      <c r="F601" s="53">
        <f>SUMIFS('Ratios_MARAMA-VA'!J:J, 'Ratios_MARAMA-VA'!AA:AA, V601)</f>
        <v>0</v>
      </c>
      <c r="G601" s="53" t="s">
        <v>963</v>
      </c>
      <c r="H601" s="53" t="s">
        <v>963</v>
      </c>
      <c r="I601" s="53">
        <v>0.13455659332663999</v>
      </c>
      <c r="J601" s="53" t="s">
        <v>964</v>
      </c>
      <c r="K601" s="53">
        <v>0.11982839749016</v>
      </c>
      <c r="L601" s="53" t="s">
        <v>964</v>
      </c>
      <c r="M601" s="43" t="s">
        <v>617</v>
      </c>
      <c r="N601" s="43" t="s">
        <v>240</v>
      </c>
      <c r="O601" s="43" t="s">
        <v>235</v>
      </c>
      <c r="P601" s="43" t="s">
        <v>254</v>
      </c>
      <c r="Q601" s="43" t="s">
        <v>255</v>
      </c>
      <c r="R601" s="43" t="s">
        <v>618</v>
      </c>
      <c r="S601" s="43" t="s">
        <v>932</v>
      </c>
      <c r="V601" s="42" t="s">
        <v>3551</v>
      </c>
      <c r="W601"/>
    </row>
    <row r="602" spans="1:23" s="39" customFormat="1" x14ac:dyDescent="0.35">
      <c r="A602" s="43" t="s">
        <v>497</v>
      </c>
      <c r="B602" s="54">
        <v>24033</v>
      </c>
      <c r="C602" s="54" t="s">
        <v>12</v>
      </c>
      <c r="D602" s="53">
        <v>9.1199999999999996E-3</v>
      </c>
      <c r="E602" s="53">
        <f>SUMIFS('Ratios_MARAMA-VA'!T:T, 'Ratios_MARAMA-VA'!AA:AA, V602)</f>
        <v>0</v>
      </c>
      <c r="F602" s="53">
        <f>SUMIFS('Ratios_MARAMA-VA'!J:J, 'Ratios_MARAMA-VA'!AA:AA, V602)</f>
        <v>0</v>
      </c>
      <c r="G602" s="53" t="s">
        <v>963</v>
      </c>
      <c r="H602" s="53" t="s">
        <v>963</v>
      </c>
      <c r="I602" s="53">
        <v>7.4067849537598996E-3</v>
      </c>
      <c r="J602" s="53" t="s">
        <v>964</v>
      </c>
      <c r="K602" s="53">
        <v>6.5960585774399996E-3</v>
      </c>
      <c r="L602" s="53" t="s">
        <v>964</v>
      </c>
      <c r="M602" s="43" t="s">
        <v>617</v>
      </c>
      <c r="N602" s="43" t="s">
        <v>240</v>
      </c>
      <c r="O602" s="43" t="s">
        <v>235</v>
      </c>
      <c r="P602" s="43" t="s">
        <v>254</v>
      </c>
      <c r="Q602" s="43" t="s">
        <v>255</v>
      </c>
      <c r="R602" s="43" t="s">
        <v>618</v>
      </c>
      <c r="S602" s="43" t="s">
        <v>932</v>
      </c>
      <c r="V602" s="42" t="s">
        <v>3552</v>
      </c>
      <c r="W602"/>
    </row>
    <row r="603" spans="1:23" s="39" customFormat="1" x14ac:dyDescent="0.35">
      <c r="A603" s="43" t="s">
        <v>9</v>
      </c>
      <c r="B603" s="54">
        <v>11001</v>
      </c>
      <c r="C603" s="54" t="s">
        <v>12</v>
      </c>
      <c r="D603" s="53">
        <v>0.19526399999999999</v>
      </c>
      <c r="E603" s="53">
        <f>SUMIFS('Ratios_MARAMA-VA'!T:T, 'Ratios_MARAMA-VA'!AA:AA, V603)</f>
        <v>0</v>
      </c>
      <c r="F603" s="53">
        <f>SUMIFS('Ratios_MARAMA-VA'!J:J, 'Ratios_MARAMA-VA'!AA:AA, V603)</f>
        <v>0</v>
      </c>
      <c r="G603" s="53" t="s">
        <v>963</v>
      </c>
      <c r="H603" s="53" t="s">
        <v>963</v>
      </c>
      <c r="I603" s="53">
        <v>0.15858316416787199</v>
      </c>
      <c r="J603" s="53" t="s">
        <v>964</v>
      </c>
      <c r="K603" s="53">
        <v>0.14122508575276799</v>
      </c>
      <c r="L603" s="53" t="s">
        <v>964</v>
      </c>
      <c r="M603" s="43" t="s">
        <v>259</v>
      </c>
      <c r="N603" s="43" t="s">
        <v>119</v>
      </c>
      <c r="O603" s="43" t="s">
        <v>235</v>
      </c>
      <c r="P603" s="43" t="s">
        <v>254</v>
      </c>
      <c r="Q603" s="43" t="s">
        <v>255</v>
      </c>
      <c r="R603" s="43" t="s">
        <v>260</v>
      </c>
      <c r="S603" s="43" t="s">
        <v>932</v>
      </c>
      <c r="V603" s="42" t="s">
        <v>3553</v>
      </c>
      <c r="W603"/>
    </row>
    <row r="604" spans="1:23" s="39" customFormat="1" x14ac:dyDescent="0.35">
      <c r="A604" s="43" t="s">
        <v>9</v>
      </c>
      <c r="B604" s="54">
        <v>11001</v>
      </c>
      <c r="C604" s="54" t="s">
        <v>10</v>
      </c>
      <c r="D604" s="53">
        <v>0.46572799999999998</v>
      </c>
      <c r="E604" s="53">
        <f>SUMIFS('Ratios_MARAMA-VA'!T:T, 'Ratios_MARAMA-VA'!AA:AA, V604)</f>
        <v>0</v>
      </c>
      <c r="F604" s="53">
        <f>SUMIFS('Ratios_MARAMA-VA'!J:J, 'Ratios_MARAMA-VA'!AA:AA, V604)</f>
        <v>0</v>
      </c>
      <c r="G604" s="53" t="s">
        <v>963</v>
      </c>
      <c r="H604" s="53" t="s">
        <v>963</v>
      </c>
      <c r="I604" s="53">
        <v>0.37823981830534398</v>
      </c>
      <c r="J604" s="53" t="s">
        <v>964</v>
      </c>
      <c r="K604" s="53">
        <v>0.33683872468793602</v>
      </c>
      <c r="L604" s="53" t="s">
        <v>964</v>
      </c>
      <c r="M604" s="43" t="s">
        <v>257</v>
      </c>
      <c r="N604" s="43" t="s">
        <v>119</v>
      </c>
      <c r="O604" s="43" t="s">
        <v>235</v>
      </c>
      <c r="P604" s="43" t="s">
        <v>254</v>
      </c>
      <c r="Q604" s="43" t="s">
        <v>255</v>
      </c>
      <c r="R604" s="43" t="s">
        <v>258</v>
      </c>
      <c r="S604" s="43" t="s">
        <v>932</v>
      </c>
      <c r="V604" s="42" t="s">
        <v>3554</v>
      </c>
      <c r="W604"/>
    </row>
    <row r="605" spans="1:23" s="39" customFormat="1" x14ac:dyDescent="0.35">
      <c r="A605" s="43" t="s">
        <v>9</v>
      </c>
      <c r="B605" s="54">
        <v>11001</v>
      </c>
      <c r="C605" s="54" t="s">
        <v>12</v>
      </c>
      <c r="D605" s="53">
        <v>3.6651999999999997E-2</v>
      </c>
      <c r="E605" s="53">
        <f>SUMIFS('Ratios_MARAMA-VA'!T:T, 'Ratios_MARAMA-VA'!AA:AA, V605)</f>
        <v>0</v>
      </c>
      <c r="F605" s="53">
        <f>SUMIFS('Ratios_MARAMA-VA'!J:J, 'Ratios_MARAMA-VA'!AA:AA, V605)</f>
        <v>0</v>
      </c>
      <c r="G605" s="53" t="s">
        <v>963</v>
      </c>
      <c r="H605" s="53" t="s">
        <v>963</v>
      </c>
      <c r="I605" s="53">
        <v>2.9766829180395998E-2</v>
      </c>
      <c r="J605" s="53" t="s">
        <v>964</v>
      </c>
      <c r="K605" s="53">
        <v>2.65086336601239E-2</v>
      </c>
      <c r="L605" s="53" t="s">
        <v>964</v>
      </c>
      <c r="M605" s="43" t="s">
        <v>257</v>
      </c>
      <c r="N605" s="43" t="s">
        <v>119</v>
      </c>
      <c r="O605" s="43" t="s">
        <v>235</v>
      </c>
      <c r="P605" s="43" t="s">
        <v>254</v>
      </c>
      <c r="Q605" s="43" t="s">
        <v>255</v>
      </c>
      <c r="R605" s="43" t="s">
        <v>258</v>
      </c>
      <c r="S605" s="43" t="s">
        <v>932</v>
      </c>
      <c r="V605" s="42" t="s">
        <v>3555</v>
      </c>
      <c r="W605"/>
    </row>
    <row r="606" spans="1:23" s="39" customFormat="1" x14ac:dyDescent="0.35">
      <c r="A606" s="43" t="s">
        <v>497</v>
      </c>
      <c r="B606" s="54">
        <v>24033</v>
      </c>
      <c r="C606" s="54" t="s">
        <v>10</v>
      </c>
      <c r="D606" s="53">
        <v>1.4024999999999999E-2</v>
      </c>
      <c r="E606" s="53">
        <f>SUMIFS('Ratios_MARAMA-VA'!T:T, 'Ratios_MARAMA-VA'!AA:AA, V606)</f>
        <v>0</v>
      </c>
      <c r="F606" s="53">
        <f>SUMIFS('Ratios_MARAMA-VA'!J:J, 'Ratios_MARAMA-VA'!AA:AA, V606)</f>
        <v>0</v>
      </c>
      <c r="G606" s="53" t="s">
        <v>963</v>
      </c>
      <c r="H606" s="53" t="s">
        <v>963</v>
      </c>
      <c r="I606" s="53">
        <v>1.1390368308825E-2</v>
      </c>
      <c r="J606" s="53" t="s">
        <v>964</v>
      </c>
      <c r="K606" s="53">
        <v>1.01436098189249E-2</v>
      </c>
      <c r="L606" s="53" t="s">
        <v>964</v>
      </c>
      <c r="M606" s="43" t="s">
        <v>621</v>
      </c>
      <c r="N606" s="43" t="s">
        <v>240</v>
      </c>
      <c r="O606" s="43" t="s">
        <v>235</v>
      </c>
      <c r="P606" s="43" t="s">
        <v>254</v>
      </c>
      <c r="Q606" s="43" t="s">
        <v>255</v>
      </c>
      <c r="R606" s="43" t="s">
        <v>622</v>
      </c>
      <c r="S606" s="43" t="s">
        <v>932</v>
      </c>
      <c r="V606" s="42" t="s">
        <v>3556</v>
      </c>
      <c r="W606"/>
    </row>
    <row r="607" spans="1:23" s="39" customFormat="1" x14ac:dyDescent="0.35">
      <c r="A607" s="43" t="s">
        <v>9</v>
      </c>
      <c r="B607" s="54">
        <v>11001</v>
      </c>
      <c r="C607" s="54" t="s">
        <v>10</v>
      </c>
      <c r="D607" s="53">
        <v>5.1468999999999996</v>
      </c>
      <c r="E607" s="53">
        <f>SUMIFS('Ratios_MARAMA-VA'!T:T, 'Ratios_MARAMA-VA'!AA:AA, V607)</f>
        <v>0</v>
      </c>
      <c r="F607" s="53">
        <f>SUMIFS('Ratios_MARAMA-VA'!J:J, 'Ratios_MARAMA-VA'!AA:AA, V607)</f>
        <v>0</v>
      </c>
      <c r="G607" s="53" t="s">
        <v>963</v>
      </c>
      <c r="H607" s="53" t="s">
        <v>963</v>
      </c>
      <c r="I607" s="53">
        <v>4.1800418287836996</v>
      </c>
      <c r="J607" s="53" t="s">
        <v>964</v>
      </c>
      <c r="K607" s="53">
        <v>3.7225059092352999</v>
      </c>
      <c r="L607" s="53" t="s">
        <v>964</v>
      </c>
      <c r="M607" s="43" t="s">
        <v>253</v>
      </c>
      <c r="N607" s="43" t="s">
        <v>240</v>
      </c>
      <c r="O607" s="43" t="s">
        <v>235</v>
      </c>
      <c r="P607" s="43" t="s">
        <v>254</v>
      </c>
      <c r="Q607" s="43" t="s">
        <v>255</v>
      </c>
      <c r="R607" s="43" t="s">
        <v>256</v>
      </c>
      <c r="S607" s="43" t="s">
        <v>932</v>
      </c>
      <c r="V607" s="42" t="s">
        <v>3557</v>
      </c>
      <c r="W607"/>
    </row>
    <row r="608" spans="1:23" s="39" customFormat="1" x14ac:dyDescent="0.35">
      <c r="A608" s="43" t="s">
        <v>9</v>
      </c>
      <c r="B608" s="54">
        <v>11001</v>
      </c>
      <c r="C608" s="54" t="s">
        <v>12</v>
      </c>
      <c r="D608" s="53">
        <v>5.2478999999999996</v>
      </c>
      <c r="E608" s="53">
        <f>SUMIFS('Ratios_MARAMA-VA'!T:T, 'Ratios_MARAMA-VA'!AA:AA, V608)</f>
        <v>0</v>
      </c>
      <c r="F608" s="53">
        <f>SUMIFS('Ratios_MARAMA-VA'!J:J, 'Ratios_MARAMA-VA'!AA:AA, V608)</f>
        <v>0</v>
      </c>
      <c r="G608" s="53" t="s">
        <v>963</v>
      </c>
      <c r="H608" s="53" t="s">
        <v>963</v>
      </c>
      <c r="I608" s="53">
        <v>4.2620687235567001</v>
      </c>
      <c r="J608" s="53" t="s">
        <v>964</v>
      </c>
      <c r="K608" s="53">
        <v>3.7955543649723</v>
      </c>
      <c r="L608" s="53" t="s">
        <v>964</v>
      </c>
      <c r="M608" s="43" t="s">
        <v>253</v>
      </c>
      <c r="N608" s="43" t="s">
        <v>240</v>
      </c>
      <c r="O608" s="43" t="s">
        <v>235</v>
      </c>
      <c r="P608" s="43" t="s">
        <v>254</v>
      </c>
      <c r="Q608" s="43" t="s">
        <v>255</v>
      </c>
      <c r="R608" s="43" t="s">
        <v>256</v>
      </c>
      <c r="S608" s="43" t="s">
        <v>932</v>
      </c>
      <c r="V608" s="42" t="s">
        <v>3558</v>
      </c>
      <c r="W608"/>
    </row>
    <row r="609" spans="1:23" s="39" customFormat="1" x14ac:dyDescent="0.35">
      <c r="A609" s="43" t="s">
        <v>497</v>
      </c>
      <c r="B609" s="54">
        <v>24033</v>
      </c>
      <c r="C609" s="54" t="s">
        <v>10</v>
      </c>
      <c r="D609" s="53">
        <v>14.169</v>
      </c>
      <c r="E609" s="53">
        <f>SUMIFS('Ratios_MARAMA-VA'!T:T, 'Ratios_MARAMA-VA'!AA:AA, V609)</f>
        <v>0</v>
      </c>
      <c r="F609" s="53">
        <f>SUMIFS('Ratios_MARAMA-VA'!J:J, 'Ratios_MARAMA-VA'!AA:AA, V609)</f>
        <v>0</v>
      </c>
      <c r="G609" s="53" t="s">
        <v>963</v>
      </c>
      <c r="H609" s="53" t="s">
        <v>963</v>
      </c>
      <c r="I609" s="53">
        <v>11.507317544937001</v>
      </c>
      <c r="J609" s="53" t="s">
        <v>964</v>
      </c>
      <c r="K609" s="53">
        <v>10.247758112253001</v>
      </c>
      <c r="L609" s="53" t="s">
        <v>964</v>
      </c>
      <c r="M609" s="43" t="s">
        <v>619</v>
      </c>
      <c r="N609" s="43" t="s">
        <v>240</v>
      </c>
      <c r="O609" s="43" t="s">
        <v>235</v>
      </c>
      <c r="P609" s="43" t="s">
        <v>254</v>
      </c>
      <c r="Q609" s="43" t="s">
        <v>255</v>
      </c>
      <c r="R609" s="43" t="s">
        <v>620</v>
      </c>
      <c r="S609" s="43" t="s">
        <v>932</v>
      </c>
      <c r="V609" s="42" t="s">
        <v>3559</v>
      </c>
      <c r="W609"/>
    </row>
    <row r="610" spans="1:23" s="39" customFormat="1" x14ac:dyDescent="0.35">
      <c r="A610" s="43" t="s">
        <v>497</v>
      </c>
      <c r="B610" s="54">
        <v>24033</v>
      </c>
      <c r="C610" s="54" t="s">
        <v>12</v>
      </c>
      <c r="D610" s="53">
        <v>17.406600000000001</v>
      </c>
      <c r="E610" s="53">
        <f>SUMIFS('Ratios_MARAMA-VA'!T:T, 'Ratios_MARAMA-VA'!AA:AA, V610)</f>
        <v>0</v>
      </c>
      <c r="F610" s="53">
        <f>SUMIFS('Ratios_MARAMA-VA'!J:J, 'Ratios_MARAMA-VA'!AA:AA, V610)</f>
        <v>0</v>
      </c>
      <c r="G610" s="53" t="s">
        <v>963</v>
      </c>
      <c r="H610" s="53" t="s">
        <v>963</v>
      </c>
      <c r="I610" s="53">
        <v>14.1367262035218</v>
      </c>
      <c r="J610" s="53" t="s">
        <v>964</v>
      </c>
      <c r="K610" s="53">
        <v>12.5893589072442</v>
      </c>
      <c r="L610" s="53" t="s">
        <v>964</v>
      </c>
      <c r="M610" s="43" t="s">
        <v>619</v>
      </c>
      <c r="N610" s="43" t="s">
        <v>240</v>
      </c>
      <c r="O610" s="43" t="s">
        <v>235</v>
      </c>
      <c r="P610" s="43" t="s">
        <v>254</v>
      </c>
      <c r="Q610" s="43" t="s">
        <v>255</v>
      </c>
      <c r="R610" s="43" t="s">
        <v>620</v>
      </c>
      <c r="S610" s="43" t="s">
        <v>932</v>
      </c>
      <c r="V610" s="42" t="s">
        <v>3560</v>
      </c>
      <c r="W610"/>
    </row>
    <row r="611" spans="1:23" s="39" customFormat="1" x14ac:dyDescent="0.35">
      <c r="A611" s="43" t="s">
        <v>9</v>
      </c>
      <c r="B611" s="54">
        <v>11001</v>
      </c>
      <c r="C611" s="54" t="s">
        <v>12</v>
      </c>
      <c r="D611" s="53">
        <v>3.423</v>
      </c>
      <c r="E611" s="53">
        <f>SUMIFS('Ratios_MARAMA-VA'!T:T, 'Ratios_MARAMA-VA'!AA:AA, V611)</f>
        <v>0</v>
      </c>
      <c r="F611" s="53">
        <f>SUMIFS('Ratios_MARAMA-VA'!J:J, 'Ratios_MARAMA-VA'!AA:AA, V611)</f>
        <v>0</v>
      </c>
      <c r="G611" s="53" t="s">
        <v>963</v>
      </c>
      <c r="H611" s="53" t="s">
        <v>963</v>
      </c>
      <c r="I611" s="53">
        <v>2.7799808000790001</v>
      </c>
      <c r="J611" s="53" t="s">
        <v>964</v>
      </c>
      <c r="K611" s="53">
        <v>2.4756917226509998</v>
      </c>
      <c r="L611" s="53" t="s">
        <v>964</v>
      </c>
      <c r="M611" s="43" t="s">
        <v>261</v>
      </c>
      <c r="N611" s="43" t="s">
        <v>240</v>
      </c>
      <c r="O611" s="43" t="s">
        <v>235</v>
      </c>
      <c r="P611" s="43" t="s">
        <v>254</v>
      </c>
      <c r="Q611" s="43" t="s">
        <v>255</v>
      </c>
      <c r="R611" s="43" t="s">
        <v>262</v>
      </c>
      <c r="S611" s="43" t="s">
        <v>932</v>
      </c>
      <c r="V611" s="42" t="s">
        <v>3561</v>
      </c>
      <c r="W611"/>
    </row>
    <row r="612" spans="1:23" s="39" customFormat="1" x14ac:dyDescent="0.35">
      <c r="A612" s="43" t="s">
        <v>9</v>
      </c>
      <c r="B612" s="54">
        <v>11001</v>
      </c>
      <c r="C612" s="54" t="s">
        <v>10</v>
      </c>
      <c r="D612" s="53">
        <v>1.8772E-2</v>
      </c>
      <c r="E612" s="53">
        <f>SUMIFS('Ratios_MARAMA-VA'!T:T, 'Ratios_MARAMA-VA'!AA:AA, V612)</f>
        <v>0</v>
      </c>
      <c r="F612" s="53">
        <f>SUMIFS('Ratios_MARAMA-VA'!J:J, 'Ratios_MARAMA-VA'!AA:AA, V612)</f>
        <v>0</v>
      </c>
      <c r="G612" s="53" t="s">
        <v>963</v>
      </c>
      <c r="H612" s="53" t="s">
        <v>963</v>
      </c>
      <c r="I612" s="53">
        <v>2.2762772011876001E-2</v>
      </c>
      <c r="J612" s="53" t="s">
        <v>964</v>
      </c>
      <c r="K612" s="53">
        <v>2.571764E-2</v>
      </c>
      <c r="L612" s="53" t="s">
        <v>964</v>
      </c>
      <c r="M612" s="43" t="s">
        <v>263</v>
      </c>
      <c r="N612" s="43" t="s">
        <v>240</v>
      </c>
      <c r="O612" s="43" t="s">
        <v>235</v>
      </c>
      <c r="P612" s="43" t="s">
        <v>254</v>
      </c>
      <c r="Q612" s="43" t="s">
        <v>264</v>
      </c>
      <c r="R612" s="43" t="s">
        <v>265</v>
      </c>
      <c r="S612" s="43" t="s">
        <v>932</v>
      </c>
      <c r="V612" s="42" t="s">
        <v>3562</v>
      </c>
      <c r="W612"/>
    </row>
    <row r="613" spans="1:23" s="39" customFormat="1" x14ac:dyDescent="0.35">
      <c r="A613" s="43" t="s">
        <v>9</v>
      </c>
      <c r="B613" s="54">
        <v>11001</v>
      </c>
      <c r="C613" s="54" t="s">
        <v>12</v>
      </c>
      <c r="D613" s="53">
        <v>1.0319999999999999E-3</v>
      </c>
      <c r="E613" s="53">
        <f>SUMIFS('Ratios_MARAMA-VA'!T:T, 'Ratios_MARAMA-VA'!AA:AA, V613)</f>
        <v>0</v>
      </c>
      <c r="F613" s="53">
        <f>SUMIFS('Ratios_MARAMA-VA'!J:J, 'Ratios_MARAMA-VA'!AA:AA, V613)</f>
        <v>0</v>
      </c>
      <c r="G613" s="53" t="s">
        <v>963</v>
      </c>
      <c r="H613" s="53" t="s">
        <v>963</v>
      </c>
      <c r="I613" s="53">
        <v>1.2513946684557999E-3</v>
      </c>
      <c r="J613" s="53" t="s">
        <v>964</v>
      </c>
      <c r="K613" s="53">
        <v>1.41384E-3</v>
      </c>
      <c r="L613" s="53" t="s">
        <v>964</v>
      </c>
      <c r="M613" s="43" t="s">
        <v>263</v>
      </c>
      <c r="N613" s="43" t="s">
        <v>240</v>
      </c>
      <c r="O613" s="43" t="s">
        <v>235</v>
      </c>
      <c r="P613" s="43" t="s">
        <v>254</v>
      </c>
      <c r="Q613" s="43" t="s">
        <v>264</v>
      </c>
      <c r="R613" s="43" t="s">
        <v>265</v>
      </c>
      <c r="S613" s="43" t="s">
        <v>932</v>
      </c>
      <c r="V613" s="42" t="s">
        <v>3563</v>
      </c>
      <c r="W613"/>
    </row>
    <row r="614" spans="1:23" s="39" customFormat="1" x14ac:dyDescent="0.35">
      <c r="A614" s="43" t="s">
        <v>497</v>
      </c>
      <c r="B614" s="54">
        <v>24021</v>
      </c>
      <c r="C614" s="54" t="s">
        <v>10</v>
      </c>
      <c r="D614" s="53">
        <v>2.319318</v>
      </c>
      <c r="E614" s="53">
        <f>SUMIFS('Ratios_MARAMA-VA'!T:T, 'Ratios_MARAMA-VA'!AA:AA, V614)</f>
        <v>0</v>
      </c>
      <c r="F614" s="53">
        <f>SUMIFS('Ratios_MARAMA-VA'!J:J, 'Ratios_MARAMA-VA'!AA:AA, V614)</f>
        <v>0</v>
      </c>
      <c r="G614" s="53" t="s">
        <v>963</v>
      </c>
      <c r="H614" s="53" t="s">
        <v>963</v>
      </c>
      <c r="I614" s="53">
        <v>2.4042540923756999</v>
      </c>
      <c r="J614" s="53" t="s">
        <v>964</v>
      </c>
      <c r="K614" s="53">
        <v>2.3842163050862899</v>
      </c>
      <c r="L614" s="53" t="s">
        <v>964</v>
      </c>
      <c r="M614" s="43" t="s">
        <v>587</v>
      </c>
      <c r="N614" s="43" t="s">
        <v>240</v>
      </c>
      <c r="O614" s="43" t="s">
        <v>235</v>
      </c>
      <c r="P614" s="43" t="s">
        <v>254</v>
      </c>
      <c r="Q614" s="43" t="s">
        <v>588</v>
      </c>
      <c r="R614" s="43" t="s">
        <v>589</v>
      </c>
      <c r="S614" s="43" t="s">
        <v>932</v>
      </c>
      <c r="V614" s="42" t="s">
        <v>3564</v>
      </c>
      <c r="W614"/>
    </row>
    <row r="615" spans="1:23" s="39" customFormat="1" x14ac:dyDescent="0.35">
      <c r="A615" s="43" t="s">
        <v>497</v>
      </c>
      <c r="B615" s="54">
        <v>24021</v>
      </c>
      <c r="C615" s="54" t="s">
        <v>12</v>
      </c>
      <c r="D615" s="53">
        <v>6.1996500000000003E-2</v>
      </c>
      <c r="E615" s="53">
        <f>SUMIFS('Ratios_MARAMA-VA'!T:T, 'Ratios_MARAMA-VA'!AA:AA, V615)</f>
        <v>0</v>
      </c>
      <c r="F615" s="53">
        <f>SUMIFS('Ratios_MARAMA-VA'!J:J, 'Ratios_MARAMA-VA'!AA:AA, V615)</f>
        <v>0</v>
      </c>
      <c r="G615" s="53" t="s">
        <v>963</v>
      </c>
      <c r="H615" s="53" t="s">
        <v>963</v>
      </c>
      <c r="I615" s="53">
        <v>6.4266883125975005E-2</v>
      </c>
      <c r="J615" s="53" t="s">
        <v>964</v>
      </c>
      <c r="K615" s="53">
        <v>6.3731263310284503E-2</v>
      </c>
      <c r="L615" s="53" t="s">
        <v>964</v>
      </c>
      <c r="M615" s="43" t="s">
        <v>587</v>
      </c>
      <c r="N615" s="43" t="s">
        <v>240</v>
      </c>
      <c r="O615" s="43" t="s">
        <v>235</v>
      </c>
      <c r="P615" s="43" t="s">
        <v>254</v>
      </c>
      <c r="Q615" s="43" t="s">
        <v>588</v>
      </c>
      <c r="R615" s="43" t="s">
        <v>589</v>
      </c>
      <c r="S615" s="43" t="s">
        <v>932</v>
      </c>
      <c r="V615" s="42" t="s">
        <v>3565</v>
      </c>
      <c r="W615"/>
    </row>
    <row r="616" spans="1:23" s="39" customFormat="1" x14ac:dyDescent="0.35">
      <c r="A616" s="43" t="s">
        <v>497</v>
      </c>
      <c r="B616" s="54">
        <v>24017</v>
      </c>
      <c r="C616" s="54" t="s">
        <v>10</v>
      </c>
      <c r="D616" s="53">
        <v>9.2800000000000001E-3</v>
      </c>
      <c r="E616" s="53">
        <f>SUMIFS('Ratios_MARAMA-VA'!T:T, 'Ratios_MARAMA-VA'!AA:AA, V616)</f>
        <v>0</v>
      </c>
      <c r="F616" s="53">
        <f>SUMIFS('Ratios_MARAMA-VA'!J:J, 'Ratios_MARAMA-VA'!AA:AA, V616)</f>
        <v>0</v>
      </c>
      <c r="G616" s="53" t="s">
        <v>963</v>
      </c>
      <c r="H616" s="53" t="s">
        <v>963</v>
      </c>
      <c r="I616" s="53">
        <v>7.5367285494399999E-3</v>
      </c>
      <c r="J616" s="53" t="s">
        <v>964</v>
      </c>
      <c r="K616" s="53">
        <v>6.7117789033598E-3</v>
      </c>
      <c r="L616" s="53" t="s">
        <v>964</v>
      </c>
      <c r="M616" s="43" t="s">
        <v>545</v>
      </c>
      <c r="N616" s="43" t="s">
        <v>240</v>
      </c>
      <c r="O616" s="43" t="s">
        <v>235</v>
      </c>
      <c r="P616" s="43" t="s">
        <v>254</v>
      </c>
      <c r="Q616" s="43" t="s">
        <v>546</v>
      </c>
      <c r="R616" s="43" t="s">
        <v>547</v>
      </c>
      <c r="S616" s="43" t="s">
        <v>932</v>
      </c>
      <c r="V616" s="42" t="s">
        <v>3566</v>
      </c>
      <c r="W616"/>
    </row>
    <row r="617" spans="1:23" s="39" customFormat="1" x14ac:dyDescent="0.35">
      <c r="A617" s="43" t="s">
        <v>497</v>
      </c>
      <c r="B617" s="54">
        <v>24017</v>
      </c>
      <c r="C617" s="54" t="s">
        <v>12</v>
      </c>
      <c r="D617" s="53">
        <v>9.2800000000000001E-3</v>
      </c>
      <c r="E617" s="53">
        <f>SUMIFS('Ratios_MARAMA-VA'!T:T, 'Ratios_MARAMA-VA'!AA:AA, V617)</f>
        <v>0</v>
      </c>
      <c r="F617" s="53">
        <f>SUMIFS('Ratios_MARAMA-VA'!J:J, 'Ratios_MARAMA-VA'!AA:AA, V617)</f>
        <v>0</v>
      </c>
      <c r="G617" s="53" t="s">
        <v>963</v>
      </c>
      <c r="H617" s="53" t="s">
        <v>963</v>
      </c>
      <c r="I617" s="53">
        <v>7.5367285494399999E-3</v>
      </c>
      <c r="J617" s="53" t="s">
        <v>964</v>
      </c>
      <c r="K617" s="53">
        <v>6.7117789033598E-3</v>
      </c>
      <c r="L617" s="53" t="s">
        <v>964</v>
      </c>
      <c r="M617" s="43" t="s">
        <v>545</v>
      </c>
      <c r="N617" s="43" t="s">
        <v>240</v>
      </c>
      <c r="O617" s="43" t="s">
        <v>235</v>
      </c>
      <c r="P617" s="43" t="s">
        <v>254</v>
      </c>
      <c r="Q617" s="43" t="s">
        <v>546</v>
      </c>
      <c r="R617" s="43" t="s">
        <v>547</v>
      </c>
      <c r="S617" s="43" t="s">
        <v>932</v>
      </c>
      <c r="V617" s="42" t="s">
        <v>3568</v>
      </c>
      <c r="W617"/>
    </row>
    <row r="618" spans="1:23" s="39" customFormat="1" x14ac:dyDescent="0.35">
      <c r="A618" s="43" t="s">
        <v>497</v>
      </c>
      <c r="B618" s="54">
        <v>24033</v>
      </c>
      <c r="C618" s="54" t="s">
        <v>10</v>
      </c>
      <c r="D618" s="53">
        <v>6.9833499999999997</v>
      </c>
      <c r="E618" s="53">
        <f>SUMIFS('Ratios_MARAMA-VA'!T:T, 'Ratios_MARAMA-VA'!AA:AA, V618)</f>
        <v>0</v>
      </c>
      <c r="F618" s="53">
        <f>SUMIFS('Ratios_MARAMA-VA'!J:J, 'Ratios_MARAMA-VA'!AA:AA, V618)</f>
        <v>0</v>
      </c>
      <c r="G618" s="53" t="s">
        <v>963</v>
      </c>
      <c r="H618" s="53" t="s">
        <v>963</v>
      </c>
      <c r="I618" s="53">
        <v>6.6636488221418499</v>
      </c>
      <c r="J618" s="53" t="s">
        <v>964</v>
      </c>
      <c r="K618" s="53">
        <v>6.9676169314510004</v>
      </c>
      <c r="L618" s="53" t="s">
        <v>964</v>
      </c>
      <c r="M618" s="43" t="s">
        <v>545</v>
      </c>
      <c r="N618" s="43" t="s">
        <v>240</v>
      </c>
      <c r="O618" s="43" t="s">
        <v>235</v>
      </c>
      <c r="P618" s="43" t="s">
        <v>254</v>
      </c>
      <c r="Q618" s="43" t="s">
        <v>546</v>
      </c>
      <c r="R618" s="43" t="s">
        <v>547</v>
      </c>
      <c r="S618" s="43" t="s">
        <v>932</v>
      </c>
      <c r="V618" s="42" t="s">
        <v>3567</v>
      </c>
      <c r="W618"/>
    </row>
    <row r="619" spans="1:23" s="39" customFormat="1" x14ac:dyDescent="0.35">
      <c r="A619" s="43" t="s">
        <v>497</v>
      </c>
      <c r="B619" s="54">
        <v>24033</v>
      </c>
      <c r="C619" s="54" t="s">
        <v>12</v>
      </c>
      <c r="D619" s="53">
        <v>0.55027999999999999</v>
      </c>
      <c r="E619" s="53">
        <f>SUMIFS('Ratios_MARAMA-VA'!T:T, 'Ratios_MARAMA-VA'!AA:AA, V619)</f>
        <v>0</v>
      </c>
      <c r="F619" s="53">
        <f>SUMIFS('Ratios_MARAMA-VA'!J:J, 'Ratios_MARAMA-VA'!AA:AA, V619)</f>
        <v>0</v>
      </c>
      <c r="G619" s="53" t="s">
        <v>963</v>
      </c>
      <c r="H619" s="53" t="s">
        <v>963</v>
      </c>
      <c r="I619" s="53">
        <v>0.52508791251307996</v>
      </c>
      <c r="J619" s="53" t="s">
        <v>964</v>
      </c>
      <c r="K619" s="53">
        <v>0.54904025217679997</v>
      </c>
      <c r="L619" s="53" t="s">
        <v>964</v>
      </c>
      <c r="M619" s="43" t="s">
        <v>545</v>
      </c>
      <c r="N619" s="43" t="s">
        <v>240</v>
      </c>
      <c r="O619" s="43" t="s">
        <v>235</v>
      </c>
      <c r="P619" s="43" t="s">
        <v>254</v>
      </c>
      <c r="Q619" s="43" t="s">
        <v>546</v>
      </c>
      <c r="R619" s="43" t="s">
        <v>547</v>
      </c>
      <c r="S619" s="43" t="s">
        <v>932</v>
      </c>
      <c r="V619" s="42" t="s">
        <v>3569</v>
      </c>
      <c r="W619"/>
    </row>
    <row r="620" spans="1:23" s="39" customFormat="1" x14ac:dyDescent="0.35">
      <c r="A620" s="43" t="s">
        <v>497</v>
      </c>
      <c r="B620" s="54">
        <v>24033</v>
      </c>
      <c r="C620" s="54" t="s">
        <v>10</v>
      </c>
      <c r="D620" s="53">
        <v>4.2870499999999998</v>
      </c>
      <c r="E620" s="53">
        <f>SUMIFS('Ratios_MARAMA-VA'!T:T, 'Ratios_MARAMA-VA'!AA:AA, V620)</f>
        <v>0</v>
      </c>
      <c r="F620" s="53">
        <f>SUMIFS('Ratios_MARAMA-VA'!J:J, 'Ratios_MARAMA-VA'!AA:AA, V620)</f>
        <v>0</v>
      </c>
      <c r="G620" s="53" t="s">
        <v>963</v>
      </c>
      <c r="H620" s="53" t="s">
        <v>963</v>
      </c>
      <c r="I620" s="53">
        <v>4.4440467011075002</v>
      </c>
      <c r="J620" s="53" t="s">
        <v>964</v>
      </c>
      <c r="K620" s="53">
        <v>4.4070086597526501</v>
      </c>
      <c r="L620" s="53" t="s">
        <v>964</v>
      </c>
      <c r="M620" s="43" t="s">
        <v>623</v>
      </c>
      <c r="N620" s="43" t="s">
        <v>240</v>
      </c>
      <c r="O620" s="43" t="s">
        <v>235</v>
      </c>
      <c r="P620" s="43" t="s">
        <v>254</v>
      </c>
      <c r="Q620" s="43" t="s">
        <v>546</v>
      </c>
      <c r="R620" s="43" t="s">
        <v>624</v>
      </c>
      <c r="S620" s="43" t="s">
        <v>932</v>
      </c>
      <c r="V620" s="42" t="s">
        <v>3570</v>
      </c>
      <c r="W620"/>
    </row>
    <row r="621" spans="1:23" s="39" customFormat="1" x14ac:dyDescent="0.35">
      <c r="A621" s="43" t="s">
        <v>497</v>
      </c>
      <c r="B621" s="54">
        <v>24033</v>
      </c>
      <c r="C621" s="54" t="s">
        <v>12</v>
      </c>
      <c r="D621" s="53">
        <v>0.34994500000000001</v>
      </c>
      <c r="E621" s="53">
        <f>SUMIFS('Ratios_MARAMA-VA'!T:T, 'Ratios_MARAMA-VA'!AA:AA, V621)</f>
        <v>0</v>
      </c>
      <c r="F621" s="53">
        <f>SUMIFS('Ratios_MARAMA-VA'!J:J, 'Ratios_MARAMA-VA'!AA:AA, V621)</f>
        <v>0</v>
      </c>
      <c r="G621" s="53" t="s">
        <v>963</v>
      </c>
      <c r="H621" s="53" t="s">
        <v>963</v>
      </c>
      <c r="I621" s="53">
        <v>0.36276038833675001</v>
      </c>
      <c r="J621" s="53" t="s">
        <v>964</v>
      </c>
      <c r="K621" s="53">
        <v>0.35973703256018502</v>
      </c>
      <c r="L621" s="53" t="s">
        <v>964</v>
      </c>
      <c r="M621" s="43" t="s">
        <v>623</v>
      </c>
      <c r="N621" s="43" t="s">
        <v>240</v>
      </c>
      <c r="O621" s="43" t="s">
        <v>235</v>
      </c>
      <c r="P621" s="43" t="s">
        <v>254</v>
      </c>
      <c r="Q621" s="43" t="s">
        <v>546</v>
      </c>
      <c r="R621" s="43" t="s">
        <v>624</v>
      </c>
      <c r="S621" s="43" t="s">
        <v>932</v>
      </c>
      <c r="V621" s="42" t="s">
        <v>3571</v>
      </c>
      <c r="W621"/>
    </row>
    <row r="622" spans="1:23" s="39" customFormat="1" x14ac:dyDescent="0.35">
      <c r="A622" s="43" t="s">
        <v>497</v>
      </c>
      <c r="B622" s="54">
        <v>24033</v>
      </c>
      <c r="C622" s="54" t="s">
        <v>10</v>
      </c>
      <c r="D622" s="53">
        <v>7.3749999999999996E-3</v>
      </c>
      <c r="E622" s="53">
        <f>SUMIFS('Ratios_MARAMA-VA'!T:T, 'Ratios_MARAMA-VA'!AA:AA, V622)</f>
        <v>0</v>
      </c>
      <c r="F622" s="53">
        <f>SUMIFS('Ratios_MARAMA-VA'!J:J, 'Ratios_MARAMA-VA'!AA:AA, V622)</f>
        <v>0</v>
      </c>
      <c r="G622" s="53" t="s">
        <v>963</v>
      </c>
      <c r="H622" s="53" t="s">
        <v>963</v>
      </c>
      <c r="I622" s="53">
        <v>5.9895876133748997E-3</v>
      </c>
      <c r="J622" s="53" t="s">
        <v>964</v>
      </c>
      <c r="K622" s="53">
        <v>5.3339837728749997E-3</v>
      </c>
      <c r="L622" s="53" t="s">
        <v>964</v>
      </c>
      <c r="M622" s="43" t="s">
        <v>625</v>
      </c>
      <c r="N622" s="43" t="s">
        <v>119</v>
      </c>
      <c r="O622" s="43" t="s">
        <v>235</v>
      </c>
      <c r="P622" s="43" t="s">
        <v>254</v>
      </c>
      <c r="Q622" s="43" t="s">
        <v>626</v>
      </c>
      <c r="R622" s="43" t="s">
        <v>627</v>
      </c>
      <c r="S622" s="43" t="s">
        <v>932</v>
      </c>
      <c r="V622" s="42" t="s">
        <v>3572</v>
      </c>
      <c r="W622"/>
    </row>
    <row r="623" spans="1:23" s="39" customFormat="1" x14ac:dyDescent="0.35">
      <c r="A623" s="43" t="s">
        <v>497</v>
      </c>
      <c r="B623" s="54">
        <v>24033</v>
      </c>
      <c r="C623" s="54" t="s">
        <v>12</v>
      </c>
      <c r="D623" s="53">
        <v>3.2450000000000001E-3</v>
      </c>
      <c r="E623" s="53">
        <f>SUMIFS('Ratios_MARAMA-VA'!T:T, 'Ratios_MARAMA-VA'!AA:AA, V623)</f>
        <v>0</v>
      </c>
      <c r="F623" s="53">
        <f>SUMIFS('Ratios_MARAMA-VA'!J:J, 'Ratios_MARAMA-VA'!AA:AA, V623)</f>
        <v>0</v>
      </c>
      <c r="G623" s="53" t="s">
        <v>963</v>
      </c>
      <c r="H623" s="53" t="s">
        <v>963</v>
      </c>
      <c r="I623" s="53">
        <v>2.635418549885E-3</v>
      </c>
      <c r="J623" s="53" t="s">
        <v>964</v>
      </c>
      <c r="K623" s="53">
        <v>2.3469528600649999E-3</v>
      </c>
      <c r="L623" s="53" t="s">
        <v>964</v>
      </c>
      <c r="M623" s="43" t="s">
        <v>625</v>
      </c>
      <c r="N623" s="43" t="s">
        <v>119</v>
      </c>
      <c r="O623" s="43" t="s">
        <v>235</v>
      </c>
      <c r="P623" s="43" t="s">
        <v>254</v>
      </c>
      <c r="Q623" s="43" t="s">
        <v>626</v>
      </c>
      <c r="R623" s="43" t="s">
        <v>627</v>
      </c>
      <c r="S623" s="43" t="s">
        <v>932</v>
      </c>
      <c r="V623" s="42" t="s">
        <v>3573</v>
      </c>
      <c r="W623"/>
    </row>
    <row r="624" spans="1:23" s="39" customFormat="1" x14ac:dyDescent="0.35">
      <c r="A624" s="43" t="s">
        <v>497</v>
      </c>
      <c r="B624" s="54">
        <v>24033</v>
      </c>
      <c r="C624" s="54" t="s">
        <v>10</v>
      </c>
      <c r="D624" s="53">
        <v>1.6888099999999999</v>
      </c>
      <c r="E624" s="53">
        <f>SUMIFS('Ratios_MARAMA-VA'!T:T, 'Ratios_MARAMA-VA'!AA:AA, V624)</f>
        <v>0</v>
      </c>
      <c r="F624" s="53">
        <f>SUMIFS('Ratios_MARAMA-VA'!J:J, 'Ratios_MARAMA-VA'!AA:AA, V624)</f>
        <v>0</v>
      </c>
      <c r="G624" s="53" t="s">
        <v>963</v>
      </c>
      <c r="H624" s="53" t="s">
        <v>963</v>
      </c>
      <c r="I624" s="53">
        <v>1.98428253610313</v>
      </c>
      <c r="J624" s="53" t="s">
        <v>964</v>
      </c>
      <c r="K624" s="53">
        <v>2.2110243307922701</v>
      </c>
      <c r="L624" s="53" t="s">
        <v>964</v>
      </c>
      <c r="M624" s="43" t="s">
        <v>628</v>
      </c>
      <c r="N624" s="43" t="s">
        <v>240</v>
      </c>
      <c r="O624" s="43" t="s">
        <v>235</v>
      </c>
      <c r="P624" s="43" t="s">
        <v>254</v>
      </c>
      <c r="Q624" s="43" t="s">
        <v>626</v>
      </c>
      <c r="R624" s="43" t="s">
        <v>629</v>
      </c>
      <c r="S624" s="43" t="s">
        <v>932</v>
      </c>
      <c r="V624" s="42" t="s">
        <v>3574</v>
      </c>
      <c r="W624"/>
    </row>
    <row r="625" spans="1:23" s="39" customFormat="1" x14ac:dyDescent="0.35">
      <c r="A625" s="43" t="s">
        <v>497</v>
      </c>
      <c r="B625" s="54">
        <v>24033</v>
      </c>
      <c r="C625" s="54" t="s">
        <v>12</v>
      </c>
      <c r="D625" s="53">
        <v>0.11015</v>
      </c>
      <c r="E625" s="53">
        <f>SUMIFS('Ratios_MARAMA-VA'!T:T, 'Ratios_MARAMA-VA'!AA:AA, V625)</f>
        <v>0</v>
      </c>
      <c r="F625" s="53">
        <f>SUMIFS('Ratios_MARAMA-VA'!J:J, 'Ratios_MARAMA-VA'!AA:AA, V625)</f>
        <v>0</v>
      </c>
      <c r="G625" s="53" t="s">
        <v>963</v>
      </c>
      <c r="H625" s="53" t="s">
        <v>963</v>
      </c>
      <c r="I625" s="53">
        <v>0.10403421521495</v>
      </c>
      <c r="J625" s="53" t="s">
        <v>964</v>
      </c>
      <c r="K625" s="53">
        <v>0.10320783772875</v>
      </c>
      <c r="L625" s="53" t="s">
        <v>964</v>
      </c>
      <c r="M625" s="43" t="s">
        <v>628</v>
      </c>
      <c r="N625" s="43" t="s">
        <v>240</v>
      </c>
      <c r="O625" s="43" t="s">
        <v>235</v>
      </c>
      <c r="P625" s="43" t="s">
        <v>254</v>
      </c>
      <c r="Q625" s="43" t="s">
        <v>626</v>
      </c>
      <c r="R625" s="43" t="s">
        <v>629</v>
      </c>
      <c r="S625" s="43" t="s">
        <v>932</v>
      </c>
      <c r="V625" s="42" t="s">
        <v>3575</v>
      </c>
      <c r="W625"/>
    </row>
    <row r="626" spans="1:23" s="39" customFormat="1" x14ac:dyDescent="0.35">
      <c r="A626" s="43" t="s">
        <v>497</v>
      </c>
      <c r="B626" s="54">
        <v>24017</v>
      </c>
      <c r="C626" s="54" t="s">
        <v>10</v>
      </c>
      <c r="D626" s="53">
        <v>2.4998999999999998</v>
      </c>
      <c r="E626" s="53">
        <f>SUMIFS('Ratios_MARAMA-VA'!T:T, 'Ratios_MARAMA-VA'!AA:AA, V626)</f>
        <v>0</v>
      </c>
      <c r="F626" s="53">
        <f>SUMIFS('Ratios_MARAMA-VA'!J:J, 'Ratios_MARAMA-VA'!AA:AA, V626)</f>
        <v>0</v>
      </c>
      <c r="G626" s="53" t="s">
        <v>963</v>
      </c>
      <c r="H626" s="53" t="s">
        <v>963</v>
      </c>
      <c r="I626" s="53">
        <v>2.3850678459699002</v>
      </c>
      <c r="J626" s="53" t="s">
        <v>964</v>
      </c>
      <c r="K626" s="53">
        <v>2.3994036975128998</v>
      </c>
      <c r="L626" s="53" t="s">
        <v>964</v>
      </c>
      <c r="M626" s="43" t="s">
        <v>548</v>
      </c>
      <c r="N626" s="43" t="s">
        <v>240</v>
      </c>
      <c r="O626" s="43" t="s">
        <v>235</v>
      </c>
      <c r="P626" s="43" t="s">
        <v>254</v>
      </c>
      <c r="Q626" s="43" t="s">
        <v>549</v>
      </c>
      <c r="R626" s="43" t="s">
        <v>550</v>
      </c>
      <c r="S626" s="43" t="s">
        <v>932</v>
      </c>
      <c r="V626" s="42" t="s">
        <v>3576</v>
      </c>
      <c r="W626"/>
    </row>
    <row r="627" spans="1:23" s="39" customFormat="1" x14ac:dyDescent="0.35">
      <c r="A627" s="43" t="s">
        <v>497</v>
      </c>
      <c r="B627" s="54">
        <v>24017</v>
      </c>
      <c r="C627" s="54" t="s">
        <v>12</v>
      </c>
      <c r="D627" s="53">
        <v>0.83460000000000001</v>
      </c>
      <c r="E627" s="53">
        <f>SUMIFS('Ratios_MARAMA-VA'!T:T, 'Ratios_MARAMA-VA'!AA:AA, V627)</f>
        <v>0</v>
      </c>
      <c r="F627" s="53">
        <f>SUMIFS('Ratios_MARAMA-VA'!J:J, 'Ratios_MARAMA-VA'!AA:AA, V627)</f>
        <v>0</v>
      </c>
      <c r="G627" s="53" t="s">
        <v>963</v>
      </c>
      <c r="H627" s="53" t="s">
        <v>963</v>
      </c>
      <c r="I627" s="53">
        <v>0.7962629002146</v>
      </c>
      <c r="J627" s="53" t="s">
        <v>964</v>
      </c>
      <c r="K627" s="53">
        <v>0.8010489723366</v>
      </c>
      <c r="L627" s="53" t="s">
        <v>964</v>
      </c>
      <c r="M627" s="43" t="s">
        <v>548</v>
      </c>
      <c r="N627" s="43" t="s">
        <v>240</v>
      </c>
      <c r="O627" s="43" t="s">
        <v>235</v>
      </c>
      <c r="P627" s="43" t="s">
        <v>254</v>
      </c>
      <c r="Q627" s="43" t="s">
        <v>549</v>
      </c>
      <c r="R627" s="43" t="s">
        <v>550</v>
      </c>
      <c r="S627" s="43" t="s">
        <v>932</v>
      </c>
      <c r="V627" s="42" t="s">
        <v>3577</v>
      </c>
      <c r="W627"/>
    </row>
    <row r="628" spans="1:23" s="39" customFormat="1" x14ac:dyDescent="0.35">
      <c r="A628" s="43" t="s">
        <v>497</v>
      </c>
      <c r="B628" s="54">
        <v>24009</v>
      </c>
      <c r="C628" s="54" t="s">
        <v>10</v>
      </c>
      <c r="D628" s="53">
        <v>55.6479</v>
      </c>
      <c r="E628" s="53">
        <f>SUMIFS('Ratios_MARAMA-VA'!T:T, 'Ratios_MARAMA-VA'!AA:AA, V628)</f>
        <v>0</v>
      </c>
      <c r="F628" s="53">
        <f>SUMIFS('Ratios_MARAMA-VA'!J:J, 'Ratios_MARAMA-VA'!AA:AA, V628)</f>
        <v>0</v>
      </c>
      <c r="G628" s="53" t="s">
        <v>963</v>
      </c>
      <c r="H628" s="53" t="s">
        <v>963</v>
      </c>
      <c r="I628" s="53">
        <v>57.582835301168103</v>
      </c>
      <c r="J628" s="53" t="s">
        <v>964</v>
      </c>
      <c r="K628" s="53">
        <v>61.706007409246197</v>
      </c>
      <c r="L628" s="53" t="s">
        <v>964</v>
      </c>
      <c r="M628" s="43" t="s">
        <v>529</v>
      </c>
      <c r="N628" s="43" t="s">
        <v>270</v>
      </c>
      <c r="O628" s="43" t="s">
        <v>235</v>
      </c>
      <c r="P628" s="43" t="s">
        <v>271</v>
      </c>
      <c r="Q628" s="43" t="s">
        <v>530</v>
      </c>
      <c r="R628" s="43" t="s">
        <v>531</v>
      </c>
      <c r="S628" s="43" t="s">
        <v>932</v>
      </c>
      <c r="V628" s="42" t="s">
        <v>3578</v>
      </c>
      <c r="W628"/>
    </row>
    <row r="629" spans="1:23" s="39" customFormat="1" x14ac:dyDescent="0.35">
      <c r="A629" s="43" t="s">
        <v>497</v>
      </c>
      <c r="B629" s="54">
        <v>24009</v>
      </c>
      <c r="C629" s="54" t="s">
        <v>12</v>
      </c>
      <c r="D629" s="53">
        <v>10.77298</v>
      </c>
      <c r="E629" s="53">
        <f>SUMIFS('Ratios_MARAMA-VA'!T:T, 'Ratios_MARAMA-VA'!AA:AA, V629)</f>
        <v>0</v>
      </c>
      <c r="F629" s="53">
        <f>SUMIFS('Ratios_MARAMA-VA'!J:J, 'Ratios_MARAMA-VA'!AA:AA, V629)</f>
        <v>0</v>
      </c>
      <c r="G629" s="53" t="s">
        <v>963</v>
      </c>
      <c r="H629" s="53" t="s">
        <v>963</v>
      </c>
      <c r="I629" s="53">
        <v>3.9217143195780899</v>
      </c>
      <c r="J629" s="53" t="s">
        <v>964</v>
      </c>
      <c r="K629" s="53">
        <v>4.0152156511410197</v>
      </c>
      <c r="L629" s="53" t="s">
        <v>964</v>
      </c>
      <c r="M629" s="43" t="s">
        <v>529</v>
      </c>
      <c r="N629" s="43" t="s">
        <v>270</v>
      </c>
      <c r="O629" s="43" t="s">
        <v>235</v>
      </c>
      <c r="P629" s="43" t="s">
        <v>271</v>
      </c>
      <c r="Q629" s="43" t="s">
        <v>530</v>
      </c>
      <c r="R629" s="43" t="s">
        <v>531</v>
      </c>
      <c r="S629" s="43" t="s">
        <v>932</v>
      </c>
      <c r="V629" s="42" t="s">
        <v>3579</v>
      </c>
      <c r="W629"/>
    </row>
    <row r="630" spans="1:23" s="39" customFormat="1" x14ac:dyDescent="0.35">
      <c r="A630" s="43" t="s">
        <v>9</v>
      </c>
      <c r="B630" s="54">
        <v>11001</v>
      </c>
      <c r="C630" s="54" t="s">
        <v>10</v>
      </c>
      <c r="D630" s="53">
        <v>3.3E-3</v>
      </c>
      <c r="E630" s="53">
        <f>SUMIFS('Ratios_MARAMA-VA'!T:T, 'Ratios_MARAMA-VA'!AA:AA, V630)</f>
        <v>0</v>
      </c>
      <c r="F630" s="53">
        <f>SUMIFS('Ratios_MARAMA-VA'!J:J, 'Ratios_MARAMA-VA'!AA:AA, V630)</f>
        <v>0</v>
      </c>
      <c r="G630" s="53" t="s">
        <v>963</v>
      </c>
      <c r="H630" s="53" t="s">
        <v>963</v>
      </c>
      <c r="I630" s="53">
        <v>3.0959965013999998E-3</v>
      </c>
      <c r="J630" s="53" t="s">
        <v>964</v>
      </c>
      <c r="K630" s="53">
        <v>3.1633621139999998E-3</v>
      </c>
      <c r="L630" s="53" t="s">
        <v>964</v>
      </c>
      <c r="M630" s="43" t="s">
        <v>269</v>
      </c>
      <c r="N630" s="43" t="s">
        <v>270</v>
      </c>
      <c r="O630" s="43" t="s">
        <v>235</v>
      </c>
      <c r="P630" s="43" t="s">
        <v>271</v>
      </c>
      <c r="Q630" s="43" t="s">
        <v>272</v>
      </c>
      <c r="R630" s="43" t="s">
        <v>273</v>
      </c>
      <c r="S630" s="43" t="s">
        <v>932</v>
      </c>
      <c r="V630" s="42" t="s">
        <v>3580</v>
      </c>
      <c r="W630"/>
    </row>
    <row r="631" spans="1:23" s="39" customFormat="1" x14ac:dyDescent="0.35">
      <c r="A631" s="43" t="s">
        <v>811</v>
      </c>
      <c r="B631" s="54">
        <v>51107</v>
      </c>
      <c r="C631" s="54" t="s">
        <v>12</v>
      </c>
      <c r="D631" s="53">
        <v>2.4700000000000002</v>
      </c>
      <c r="E631" s="53">
        <f>SUMIFS('Ratios_MARAMA-VA'!T:T, 'Ratios_MARAMA-VA'!AA:AA, V631)</f>
        <v>0</v>
      </c>
      <c r="F631" s="53">
        <f>SUMIFS('Ratios_MARAMA-VA'!J:J, 'Ratios_MARAMA-VA'!AA:AA, V631)</f>
        <v>0</v>
      </c>
      <c r="G631" s="53" t="s">
        <v>963</v>
      </c>
      <c r="H631" s="53" t="s">
        <v>963</v>
      </c>
      <c r="I631" s="53">
        <v>0.98153631160471</v>
      </c>
      <c r="J631" s="53" t="s">
        <v>964</v>
      </c>
      <c r="K631" s="53">
        <v>1.0346455402005199</v>
      </c>
      <c r="L631" s="53" t="s">
        <v>964</v>
      </c>
      <c r="M631" s="43" t="s">
        <v>870</v>
      </c>
      <c r="N631" s="43" t="s">
        <v>270</v>
      </c>
      <c r="O631" s="43" t="s">
        <v>235</v>
      </c>
      <c r="P631" s="43" t="s">
        <v>271</v>
      </c>
      <c r="Q631" s="43" t="s">
        <v>133</v>
      </c>
      <c r="R631" s="43" t="s">
        <v>133</v>
      </c>
      <c r="S631" s="43" t="s">
        <v>932</v>
      </c>
      <c r="V631" s="42" t="s">
        <v>3581</v>
      </c>
      <c r="W631"/>
    </row>
    <row r="632" spans="1:23" s="39" customFormat="1" x14ac:dyDescent="0.35">
      <c r="A632" s="43" t="s">
        <v>497</v>
      </c>
      <c r="B632" s="54">
        <v>24033</v>
      </c>
      <c r="C632" s="54" t="s">
        <v>12</v>
      </c>
      <c r="D632" s="53">
        <v>0.52</v>
      </c>
      <c r="E632" s="53">
        <f>SUMIFS('Ratios_MARAMA-VA'!T:T, 'Ratios_MARAMA-VA'!AA:AA, V632)</f>
        <v>0</v>
      </c>
      <c r="F632" s="53">
        <f>SUMIFS('Ratios_MARAMA-VA'!J:J, 'Ratios_MARAMA-VA'!AA:AA, V632)</f>
        <v>0</v>
      </c>
      <c r="G632" s="53" t="s">
        <v>963</v>
      </c>
      <c r="H632" s="53" t="s">
        <v>963</v>
      </c>
      <c r="I632" s="53">
        <v>0.63439999999999996</v>
      </c>
      <c r="J632" s="53" t="s">
        <v>964</v>
      </c>
      <c r="K632" s="53">
        <v>0.71224399999999999</v>
      </c>
      <c r="L632" s="53" t="s">
        <v>964</v>
      </c>
      <c r="M632" s="43" t="s">
        <v>611</v>
      </c>
      <c r="N632" s="43" t="s">
        <v>240</v>
      </c>
      <c r="O632" s="43" t="s">
        <v>235</v>
      </c>
      <c r="P632" s="43" t="s">
        <v>612</v>
      </c>
      <c r="Q632" s="43" t="s">
        <v>613</v>
      </c>
      <c r="R632" s="43" t="s">
        <v>614</v>
      </c>
      <c r="S632" s="43" t="s">
        <v>932</v>
      </c>
      <c r="V632" s="42" t="s">
        <v>3582</v>
      </c>
      <c r="W632"/>
    </row>
    <row r="633" spans="1:23" s="39" customFormat="1" x14ac:dyDescent="0.35">
      <c r="A633" s="43" t="s">
        <v>811</v>
      </c>
      <c r="B633" s="54">
        <v>51683</v>
      </c>
      <c r="C633" s="54" t="s">
        <v>10</v>
      </c>
      <c r="D633" s="53">
        <v>36.4</v>
      </c>
      <c r="E633" s="53">
        <f>SUMIFS('Ratios_MARAMA-VA'!T:T, 'Ratios_MARAMA-VA'!AA:AA, V633)</f>
        <v>0</v>
      </c>
      <c r="F633" s="53">
        <f>SUMIFS('Ratios_MARAMA-VA'!J:J, 'Ratios_MARAMA-VA'!AA:AA, V633)</f>
        <v>0</v>
      </c>
      <c r="G633" s="53" t="s">
        <v>963</v>
      </c>
      <c r="H633" s="53" t="s">
        <v>963</v>
      </c>
      <c r="I633" s="53">
        <v>41.287738273599999</v>
      </c>
      <c r="J633" s="53" t="s">
        <v>964</v>
      </c>
      <c r="K633" s="53">
        <v>44.928594838400002</v>
      </c>
      <c r="L633" s="53" t="s">
        <v>964</v>
      </c>
      <c r="M633" s="43" t="s">
        <v>874</v>
      </c>
      <c r="N633" s="43" t="s">
        <v>240</v>
      </c>
      <c r="O633" s="43" t="s">
        <v>235</v>
      </c>
      <c r="P633" s="43" t="s">
        <v>612</v>
      </c>
      <c r="Q633" s="43" t="s">
        <v>123</v>
      </c>
      <c r="R633" s="43" t="s">
        <v>123</v>
      </c>
      <c r="S633" s="43" t="s">
        <v>932</v>
      </c>
      <c r="V633" s="42" t="s">
        <v>3583</v>
      </c>
      <c r="W633"/>
    </row>
    <row r="634" spans="1:23" s="39" customFormat="1" x14ac:dyDescent="0.35">
      <c r="A634" s="43" t="s">
        <v>811</v>
      </c>
      <c r="B634" s="54">
        <v>51683</v>
      </c>
      <c r="C634" s="54" t="s">
        <v>12</v>
      </c>
      <c r="D634" s="53">
        <v>34.700000000000003</v>
      </c>
      <c r="E634" s="53">
        <f>SUMIFS('Ratios_MARAMA-VA'!T:T, 'Ratios_MARAMA-VA'!AA:AA, V634)</f>
        <v>0</v>
      </c>
      <c r="F634" s="53">
        <f>SUMIFS('Ratios_MARAMA-VA'!J:J, 'Ratios_MARAMA-VA'!AA:AA, V634)</f>
        <v>0</v>
      </c>
      <c r="G634" s="53" t="s">
        <v>963</v>
      </c>
      <c r="H634" s="53" t="s">
        <v>963</v>
      </c>
      <c r="I634" s="53">
        <v>39.359464782800003</v>
      </c>
      <c r="J634" s="53" t="s">
        <v>964</v>
      </c>
      <c r="K634" s="53">
        <v>42.830281343199999</v>
      </c>
      <c r="L634" s="53" t="s">
        <v>964</v>
      </c>
      <c r="M634" s="43" t="s">
        <v>874</v>
      </c>
      <c r="N634" s="43" t="s">
        <v>240</v>
      </c>
      <c r="O634" s="43" t="s">
        <v>235</v>
      </c>
      <c r="P634" s="43" t="s">
        <v>612</v>
      </c>
      <c r="Q634" s="43" t="s">
        <v>123</v>
      </c>
      <c r="R634" s="43" t="s">
        <v>123</v>
      </c>
      <c r="S634" s="43" t="s">
        <v>932</v>
      </c>
      <c r="V634" s="42" t="s">
        <v>3584</v>
      </c>
      <c r="W634"/>
    </row>
    <row r="635" spans="1:23" s="39" customFormat="1" x14ac:dyDescent="0.35">
      <c r="A635" s="43" t="s">
        <v>9</v>
      </c>
      <c r="B635" s="54">
        <v>11001</v>
      </c>
      <c r="C635" s="54" t="s">
        <v>12</v>
      </c>
      <c r="D635" s="53">
        <v>9.5554999999999904E-2</v>
      </c>
      <c r="E635" s="53">
        <f>SUMIFS('Ratios_MARAMA-VA'!T:T, 'Ratios_MARAMA-VA'!AA:AA, V635)</f>
        <v>0</v>
      </c>
      <c r="F635" s="53">
        <f>SUMIFS('Ratios_MARAMA-VA'!J:J, 'Ratios_MARAMA-VA'!AA:AA, V635)</f>
        <v>0</v>
      </c>
      <c r="G635" s="53" t="s">
        <v>963</v>
      </c>
      <c r="H635" s="53" t="s">
        <v>963</v>
      </c>
      <c r="I635" s="53">
        <v>0.115869203046815</v>
      </c>
      <c r="J635" s="53" t="s">
        <v>964</v>
      </c>
      <c r="K635" s="53">
        <v>0.13091035000000001</v>
      </c>
      <c r="L635" s="53" t="s">
        <v>964</v>
      </c>
      <c r="M635" s="43" t="s">
        <v>278</v>
      </c>
      <c r="N635" s="43" t="s">
        <v>240</v>
      </c>
      <c r="O635" s="43" t="s">
        <v>235</v>
      </c>
      <c r="P635" s="43" t="s">
        <v>275</v>
      </c>
      <c r="Q635" s="43" t="s">
        <v>276</v>
      </c>
      <c r="R635" s="43" t="s">
        <v>279</v>
      </c>
      <c r="S635" s="43" t="s">
        <v>932</v>
      </c>
      <c r="V635" s="42" t="s">
        <v>3585</v>
      </c>
      <c r="W635"/>
    </row>
    <row r="636" spans="1:23" s="39" customFormat="1" x14ac:dyDescent="0.35">
      <c r="A636" s="43" t="s">
        <v>9</v>
      </c>
      <c r="B636" s="54">
        <v>11001</v>
      </c>
      <c r="C636" s="54" t="s">
        <v>12</v>
      </c>
      <c r="D636" s="53">
        <v>0.37</v>
      </c>
      <c r="E636" s="53">
        <f>SUMIFS('Ratios_MARAMA-VA'!T:T, 'Ratios_MARAMA-VA'!AA:AA, V636)</f>
        <v>0</v>
      </c>
      <c r="F636" s="53">
        <f>SUMIFS('Ratios_MARAMA-VA'!J:J, 'Ratios_MARAMA-VA'!AA:AA, V636)</f>
        <v>0</v>
      </c>
      <c r="G636" s="53" t="s">
        <v>963</v>
      </c>
      <c r="H636" s="53" t="s">
        <v>963</v>
      </c>
      <c r="I636" s="53">
        <v>0.44865894121</v>
      </c>
      <c r="J636" s="53" t="s">
        <v>964</v>
      </c>
      <c r="K636" s="53">
        <v>0.50690000000000002</v>
      </c>
      <c r="L636" s="53" t="s">
        <v>964</v>
      </c>
      <c r="M636" s="43" t="s">
        <v>274</v>
      </c>
      <c r="N636" s="43" t="s">
        <v>240</v>
      </c>
      <c r="O636" s="43" t="s">
        <v>235</v>
      </c>
      <c r="P636" s="43" t="s">
        <v>275</v>
      </c>
      <c r="Q636" s="43" t="s">
        <v>276</v>
      </c>
      <c r="R636" s="43" t="s">
        <v>277</v>
      </c>
      <c r="S636" s="43" t="s">
        <v>932</v>
      </c>
      <c r="V636" s="42" t="s">
        <v>3586</v>
      </c>
      <c r="W636"/>
    </row>
    <row r="637" spans="1:23" s="39" customFormat="1" x14ac:dyDescent="0.35">
      <c r="A637" s="43" t="s">
        <v>497</v>
      </c>
      <c r="B637" s="54">
        <v>24033</v>
      </c>
      <c r="C637" s="54" t="s">
        <v>10</v>
      </c>
      <c r="D637" s="53">
        <v>1.8200700000000001</v>
      </c>
      <c r="E637" s="53">
        <f>SUMIFS('Ratios_MARAMA-VA'!T:T, 'Ratios_MARAMA-VA'!AA:AA, V637)</f>
        <v>0</v>
      </c>
      <c r="F637" s="53">
        <f>SUMIFS('Ratios_MARAMA-VA'!J:J, 'Ratios_MARAMA-VA'!AA:AA, V637)</f>
        <v>0</v>
      </c>
      <c r="G637" s="53" t="s">
        <v>963</v>
      </c>
      <c r="H637" s="53" t="s">
        <v>963</v>
      </c>
      <c r="I637" s="55" t="s">
        <v>14</v>
      </c>
      <c r="J637" s="53" t="s">
        <v>964</v>
      </c>
      <c r="K637" s="55" t="s">
        <v>14</v>
      </c>
      <c r="L637" s="53" t="s">
        <v>964</v>
      </c>
      <c r="M637" s="43" t="s">
        <v>615</v>
      </c>
      <c r="N637" s="43" t="s">
        <v>240</v>
      </c>
      <c r="O637" s="43" t="s">
        <v>235</v>
      </c>
      <c r="P637" s="43" t="s">
        <v>248</v>
      </c>
      <c r="Q637" s="43" t="s">
        <v>213</v>
      </c>
      <c r="R637" s="43" t="s">
        <v>616</v>
      </c>
      <c r="S637" s="43" t="s">
        <v>932</v>
      </c>
      <c r="V637" s="42" t="s">
        <v>3587</v>
      </c>
      <c r="W637"/>
    </row>
    <row r="638" spans="1:23" s="39" customFormat="1" x14ac:dyDescent="0.35">
      <c r="A638" s="43" t="s">
        <v>497</v>
      </c>
      <c r="B638" s="54">
        <v>24033</v>
      </c>
      <c r="C638" s="54" t="s">
        <v>12</v>
      </c>
      <c r="D638" s="53">
        <v>0.75504499999999997</v>
      </c>
      <c r="E638" s="53">
        <f>SUMIFS('Ratios_MARAMA-VA'!T:T, 'Ratios_MARAMA-VA'!AA:AA, V638)</f>
        <v>0</v>
      </c>
      <c r="F638" s="53">
        <f>SUMIFS('Ratios_MARAMA-VA'!J:J, 'Ratios_MARAMA-VA'!AA:AA, V638)</f>
        <v>0</v>
      </c>
      <c r="G638" s="53" t="s">
        <v>963</v>
      </c>
      <c r="H638" s="53" t="s">
        <v>963</v>
      </c>
      <c r="I638" s="55" t="s">
        <v>14</v>
      </c>
      <c r="J638" s="53" t="s">
        <v>964</v>
      </c>
      <c r="K638" s="55" t="s">
        <v>14</v>
      </c>
      <c r="L638" s="53" t="s">
        <v>964</v>
      </c>
      <c r="M638" s="43" t="s">
        <v>615</v>
      </c>
      <c r="N638" s="43" t="s">
        <v>240</v>
      </c>
      <c r="O638" s="43" t="s">
        <v>235</v>
      </c>
      <c r="P638" s="43" t="s">
        <v>248</v>
      </c>
      <c r="Q638" s="43" t="s">
        <v>213</v>
      </c>
      <c r="R638" s="43" t="s">
        <v>616</v>
      </c>
      <c r="S638" s="43" t="s">
        <v>932</v>
      </c>
      <c r="V638" s="42" t="s">
        <v>3588</v>
      </c>
      <c r="W638"/>
    </row>
    <row r="639" spans="1:23" s="39" customFormat="1" x14ac:dyDescent="0.35">
      <c r="A639" s="43" t="s">
        <v>9</v>
      </c>
      <c r="B639" s="54">
        <v>11001</v>
      </c>
      <c r="C639" s="54" t="s">
        <v>12</v>
      </c>
      <c r="D639" s="53">
        <v>0.29850946099999998</v>
      </c>
      <c r="E639" s="53">
        <f>SUMIFS('Ratios_MARAMA-VA'!T:T, 'Ratios_MARAMA-VA'!AA:AA, V639)</f>
        <v>0</v>
      </c>
      <c r="F639" s="53">
        <f>SUMIFS('Ratios_MARAMA-VA'!J:J, 'Ratios_MARAMA-VA'!AA:AA, V639)</f>
        <v>0</v>
      </c>
      <c r="G639" s="53" t="s">
        <v>963</v>
      </c>
      <c r="H639" s="53" t="s">
        <v>963</v>
      </c>
      <c r="I639" s="53">
        <v>0.36172228143912</v>
      </c>
      <c r="J639" s="53" t="s">
        <v>964</v>
      </c>
      <c r="K639" s="53">
        <v>0.408556432497449</v>
      </c>
      <c r="L639" s="53" t="s">
        <v>964</v>
      </c>
      <c r="M639" s="43" t="s">
        <v>247</v>
      </c>
      <c r="N639" s="43" t="s">
        <v>119</v>
      </c>
      <c r="O639" s="43" t="s">
        <v>235</v>
      </c>
      <c r="P639" s="43" t="s">
        <v>248</v>
      </c>
      <c r="Q639" s="43" t="s">
        <v>249</v>
      </c>
      <c r="R639" s="43" t="s">
        <v>250</v>
      </c>
      <c r="S639" s="43" t="s">
        <v>932</v>
      </c>
      <c r="V639" s="42" t="s">
        <v>3589</v>
      </c>
      <c r="W639"/>
    </row>
    <row r="640" spans="1:23" s="39" customFormat="1" x14ac:dyDescent="0.35">
      <c r="A640" s="43" t="s">
        <v>9</v>
      </c>
      <c r="B640" s="54">
        <v>11001</v>
      </c>
      <c r="C640" s="54" t="s">
        <v>12</v>
      </c>
      <c r="D640" s="53">
        <v>6.8880867999999998E-2</v>
      </c>
      <c r="E640" s="53">
        <f>SUMIFS('Ratios_MARAMA-VA'!T:T, 'Ratios_MARAMA-VA'!AA:AA, V640)</f>
        <v>0</v>
      </c>
      <c r="F640" s="53">
        <f>SUMIFS('Ratios_MARAMA-VA'!J:J, 'Ratios_MARAMA-VA'!AA:AA, V640)</f>
        <v>0</v>
      </c>
      <c r="G640" s="53" t="s">
        <v>963</v>
      </c>
      <c r="H640" s="53" t="s">
        <v>963</v>
      </c>
      <c r="I640" s="53">
        <v>8.24379580300032E-2</v>
      </c>
      <c r="J640" s="53" t="s">
        <v>964</v>
      </c>
      <c r="K640" s="53">
        <v>9.2555551522106497E-2</v>
      </c>
      <c r="L640" s="53" t="s">
        <v>964</v>
      </c>
      <c r="M640" s="43" t="s">
        <v>251</v>
      </c>
      <c r="N640" s="43" t="s">
        <v>119</v>
      </c>
      <c r="O640" s="43" t="s">
        <v>235</v>
      </c>
      <c r="P640" s="43" t="s">
        <v>248</v>
      </c>
      <c r="Q640" s="43" t="s">
        <v>249</v>
      </c>
      <c r="R640" s="43" t="s">
        <v>252</v>
      </c>
      <c r="S640" s="43" t="s">
        <v>932</v>
      </c>
      <c r="V640" s="42" t="s">
        <v>3590</v>
      </c>
      <c r="W640"/>
    </row>
    <row r="641" spans="1:23" s="39" customFormat="1" x14ac:dyDescent="0.35">
      <c r="A641" s="43" t="s">
        <v>9</v>
      </c>
      <c r="B641" s="54">
        <v>11001</v>
      </c>
      <c r="C641" s="54" t="s">
        <v>10</v>
      </c>
      <c r="D641" s="53">
        <v>0.19685</v>
      </c>
      <c r="E641" s="53">
        <f>SUMIFS('Ratios_MARAMA-VA'!T:T, 'Ratios_MARAMA-VA'!AA:AA, V641)</f>
        <v>0</v>
      </c>
      <c r="F641" s="53">
        <f>SUMIFS('Ratios_MARAMA-VA'!J:J, 'Ratios_MARAMA-VA'!AA:AA, V641)</f>
        <v>0</v>
      </c>
      <c r="G641" s="53" t="s">
        <v>963</v>
      </c>
      <c r="H641" s="53" t="s">
        <v>963</v>
      </c>
      <c r="I641" s="53">
        <v>0.15987123006005</v>
      </c>
      <c r="J641" s="53" t="s">
        <v>964</v>
      </c>
      <c r="K641" s="53">
        <v>0.14237216348345</v>
      </c>
      <c r="L641" s="53" t="s">
        <v>964</v>
      </c>
      <c r="M641" s="43" t="s">
        <v>266</v>
      </c>
      <c r="N641" s="43" t="s">
        <v>240</v>
      </c>
      <c r="O641" s="43" t="s">
        <v>235</v>
      </c>
      <c r="P641" s="43" t="s">
        <v>267</v>
      </c>
      <c r="Q641" s="43" t="s">
        <v>267</v>
      </c>
      <c r="R641" s="43" t="s">
        <v>268</v>
      </c>
      <c r="S641" s="43" t="s">
        <v>932</v>
      </c>
      <c r="V641" s="42" t="s">
        <v>3591</v>
      </c>
      <c r="W641"/>
    </row>
    <row r="642" spans="1:23" s="39" customFormat="1" x14ac:dyDescent="0.35">
      <c r="A642" s="43" t="s">
        <v>9</v>
      </c>
      <c r="B642" s="54">
        <v>11001</v>
      </c>
      <c r="C642" s="54" t="s">
        <v>12</v>
      </c>
      <c r="D642" s="53">
        <v>4.8999999999999998E-4</v>
      </c>
      <c r="E642" s="53">
        <f>SUMIFS('Ratios_MARAMA-VA'!T:T, 'Ratios_MARAMA-VA'!AA:AA, V642)</f>
        <v>0</v>
      </c>
      <c r="F642" s="53">
        <f>SUMIFS('Ratios_MARAMA-VA'!J:J, 'Ratios_MARAMA-VA'!AA:AA, V642)</f>
        <v>0</v>
      </c>
      <c r="G642" s="53" t="s">
        <v>963</v>
      </c>
      <c r="H642" s="53" t="s">
        <v>963</v>
      </c>
      <c r="I642" s="53">
        <v>3.9795226177000002E-4</v>
      </c>
      <c r="J642" s="53" t="s">
        <v>964</v>
      </c>
      <c r="K642" s="53">
        <v>3.5439349812990001E-4</v>
      </c>
      <c r="L642" s="53" t="s">
        <v>964</v>
      </c>
      <c r="M642" s="43" t="s">
        <v>266</v>
      </c>
      <c r="N642" s="43" t="s">
        <v>240</v>
      </c>
      <c r="O642" s="43" t="s">
        <v>235</v>
      </c>
      <c r="P642" s="43" t="s">
        <v>267</v>
      </c>
      <c r="Q642" s="43" t="s">
        <v>267</v>
      </c>
      <c r="R642" s="43" t="s">
        <v>268</v>
      </c>
      <c r="S642" s="43" t="s">
        <v>932</v>
      </c>
      <c r="V642" s="42" t="s">
        <v>3592</v>
      </c>
      <c r="W642"/>
    </row>
    <row r="643" spans="1:23" s="39" customFormat="1" x14ac:dyDescent="0.35">
      <c r="A643" s="43" t="s">
        <v>497</v>
      </c>
      <c r="B643" s="54">
        <v>24031</v>
      </c>
      <c r="C643" s="54" t="s">
        <v>10</v>
      </c>
      <c r="D643" s="53">
        <v>0.15861</v>
      </c>
      <c r="E643" s="53">
        <f>SUMIFS('Ratios_MARAMA-VA'!T:T, 'Ratios_MARAMA-VA'!AA:AA, V643)</f>
        <v>0</v>
      </c>
      <c r="F643" s="53">
        <f>SUMIFS('Ratios_MARAMA-VA'!J:J, 'Ratios_MARAMA-VA'!AA:AA, V643)</f>
        <v>0</v>
      </c>
      <c r="G643" s="53" t="s">
        <v>963</v>
      </c>
      <c r="H643" s="53" t="s">
        <v>963</v>
      </c>
      <c r="I643" s="53">
        <v>0.19232917477113001</v>
      </c>
      <c r="J643" s="53" t="s">
        <v>964</v>
      </c>
      <c r="K643" s="53">
        <v>0.21729570000000001</v>
      </c>
      <c r="L643" s="53" t="s">
        <v>964</v>
      </c>
      <c r="M643" s="43" t="s">
        <v>602</v>
      </c>
      <c r="N643" s="43" t="s">
        <v>240</v>
      </c>
      <c r="O643" s="43" t="s">
        <v>235</v>
      </c>
      <c r="P643" s="43" t="s">
        <v>267</v>
      </c>
      <c r="Q643" s="43" t="s">
        <v>603</v>
      </c>
      <c r="R643" s="43" t="s">
        <v>604</v>
      </c>
      <c r="S643" s="43" t="s">
        <v>932</v>
      </c>
      <c r="V643" s="42" t="s">
        <v>3593</v>
      </c>
      <c r="W643"/>
    </row>
    <row r="644" spans="1:23" s="39" customFormat="1" x14ac:dyDescent="0.35">
      <c r="A644" s="43" t="s">
        <v>497</v>
      </c>
      <c r="B644" s="54">
        <v>24031</v>
      </c>
      <c r="C644" s="54" t="s">
        <v>12</v>
      </c>
      <c r="D644" s="53">
        <v>8.6700000000000006E-3</v>
      </c>
      <c r="E644" s="53">
        <f>SUMIFS('Ratios_MARAMA-VA'!T:T, 'Ratios_MARAMA-VA'!AA:AA, V644)</f>
        <v>0</v>
      </c>
      <c r="F644" s="53">
        <f>SUMIFS('Ratios_MARAMA-VA'!J:J, 'Ratios_MARAMA-VA'!AA:AA, V644)</f>
        <v>0</v>
      </c>
      <c r="G644" s="53" t="s">
        <v>963</v>
      </c>
      <c r="H644" s="53" t="s">
        <v>963</v>
      </c>
      <c r="I644" s="53">
        <v>1.051317032511E-2</v>
      </c>
      <c r="J644" s="53" t="s">
        <v>964</v>
      </c>
      <c r="K644" s="53">
        <v>1.18779E-2</v>
      </c>
      <c r="L644" s="53" t="s">
        <v>964</v>
      </c>
      <c r="M644" s="43" t="s">
        <v>602</v>
      </c>
      <c r="N644" s="43" t="s">
        <v>240</v>
      </c>
      <c r="O644" s="43" t="s">
        <v>235</v>
      </c>
      <c r="P644" s="43" t="s">
        <v>267</v>
      </c>
      <c r="Q644" s="43" t="s">
        <v>603</v>
      </c>
      <c r="R644" s="43" t="s">
        <v>604</v>
      </c>
      <c r="S644" s="43" t="s">
        <v>932</v>
      </c>
      <c r="V644" s="42" t="s">
        <v>3597</v>
      </c>
      <c r="W644"/>
    </row>
    <row r="645" spans="1:23" s="39" customFormat="1" x14ac:dyDescent="0.35">
      <c r="A645" s="43" t="s">
        <v>811</v>
      </c>
      <c r="B645" s="54">
        <v>51059</v>
      </c>
      <c r="C645" s="54" t="s">
        <v>10</v>
      </c>
      <c r="D645" s="53">
        <v>7.7012997500000004</v>
      </c>
      <c r="E645" s="53">
        <f>SUMIFS('Ratios_MARAMA-VA'!T:T, 'Ratios_MARAMA-VA'!AA:AA, V645)</f>
        <v>0</v>
      </c>
      <c r="F645" s="53">
        <f>SUMIFS('Ratios_MARAMA-VA'!J:J, 'Ratios_MARAMA-VA'!AA:AA, V645)</f>
        <v>0</v>
      </c>
      <c r="G645" s="53" t="s">
        <v>963</v>
      </c>
      <c r="H645" s="53" t="s">
        <v>963</v>
      </c>
      <c r="I645" s="53">
        <v>9.0714490674416908</v>
      </c>
      <c r="J645" s="53" t="s">
        <v>964</v>
      </c>
      <c r="K645" s="53">
        <v>10.0756341210292</v>
      </c>
      <c r="L645" s="53" t="s">
        <v>964</v>
      </c>
      <c r="M645" s="43" t="s">
        <v>602</v>
      </c>
      <c r="N645" s="43" t="s">
        <v>240</v>
      </c>
      <c r="O645" s="43" t="s">
        <v>235</v>
      </c>
      <c r="P645" s="43" t="s">
        <v>267</v>
      </c>
      <c r="Q645" s="43" t="s">
        <v>603</v>
      </c>
      <c r="R645" s="43" t="s">
        <v>604</v>
      </c>
      <c r="S645" s="43" t="s">
        <v>932</v>
      </c>
      <c r="V645" s="42" t="s">
        <v>3594</v>
      </c>
      <c r="W645"/>
    </row>
    <row r="646" spans="1:23" s="39" customFormat="1" x14ac:dyDescent="0.35">
      <c r="A646" s="43" t="s">
        <v>811</v>
      </c>
      <c r="B646" s="54">
        <v>51059</v>
      </c>
      <c r="C646" s="54" t="s">
        <v>12</v>
      </c>
      <c r="D646" s="53">
        <v>1.6077657999999999</v>
      </c>
      <c r="E646" s="53">
        <f>SUMIFS('Ratios_MARAMA-VA'!T:T, 'Ratios_MARAMA-VA'!AA:AA, V646)</f>
        <v>0</v>
      </c>
      <c r="F646" s="53">
        <f>SUMIFS('Ratios_MARAMA-VA'!J:J, 'Ratios_MARAMA-VA'!AA:AA, V646)</f>
        <v>0</v>
      </c>
      <c r="G646" s="53" t="s">
        <v>963</v>
      </c>
      <c r="H646" s="53" t="s">
        <v>963</v>
      </c>
      <c r="I646" s="53">
        <v>1.87840951740545</v>
      </c>
      <c r="J646" s="53" t="s">
        <v>964</v>
      </c>
      <c r="K646" s="53">
        <v>2.0895796431059801</v>
      </c>
      <c r="L646" s="53" t="s">
        <v>964</v>
      </c>
      <c r="M646" s="43" t="s">
        <v>602</v>
      </c>
      <c r="N646" s="43" t="s">
        <v>240</v>
      </c>
      <c r="O646" s="43" t="s">
        <v>235</v>
      </c>
      <c r="P646" s="43" t="s">
        <v>267</v>
      </c>
      <c r="Q646" s="43" t="s">
        <v>603</v>
      </c>
      <c r="R646" s="43" t="s">
        <v>604</v>
      </c>
      <c r="S646" s="43" t="s">
        <v>932</v>
      </c>
      <c r="V646" s="42" t="s">
        <v>3598</v>
      </c>
      <c r="W646"/>
    </row>
    <row r="647" spans="1:23" s="39" customFormat="1" x14ac:dyDescent="0.35">
      <c r="A647" s="43" t="s">
        <v>811</v>
      </c>
      <c r="B647" s="54">
        <v>51107</v>
      </c>
      <c r="C647" s="54" t="s">
        <v>10</v>
      </c>
      <c r="D647" s="53">
        <v>28.867850300000001</v>
      </c>
      <c r="E647" s="53">
        <f>SUMIFS('Ratios_MARAMA-VA'!T:T, 'Ratios_MARAMA-VA'!AA:AA, V647)</f>
        <v>0</v>
      </c>
      <c r="F647" s="53">
        <f>SUMIFS('Ratios_MARAMA-VA'!J:J, 'Ratios_MARAMA-VA'!AA:AA, V647)</f>
        <v>0</v>
      </c>
      <c r="G647" s="53" t="s">
        <v>963</v>
      </c>
      <c r="H647" s="53" t="s">
        <v>963</v>
      </c>
      <c r="I647" s="53">
        <v>35.072788022672803</v>
      </c>
      <c r="J647" s="53" t="s">
        <v>964</v>
      </c>
      <c r="K647" s="53">
        <v>39.533715400985898</v>
      </c>
      <c r="L647" s="53" t="s">
        <v>964</v>
      </c>
      <c r="M647" s="43" t="s">
        <v>602</v>
      </c>
      <c r="N647" s="43" t="s">
        <v>240</v>
      </c>
      <c r="O647" s="43" t="s">
        <v>235</v>
      </c>
      <c r="P647" s="43" t="s">
        <v>267</v>
      </c>
      <c r="Q647" s="43" t="s">
        <v>603</v>
      </c>
      <c r="R647" s="43" t="s">
        <v>604</v>
      </c>
      <c r="S647" s="43" t="s">
        <v>932</v>
      </c>
      <c r="V647" s="42" t="s">
        <v>3595</v>
      </c>
      <c r="W647"/>
    </row>
    <row r="648" spans="1:23" s="39" customFormat="1" x14ac:dyDescent="0.35">
      <c r="A648" s="43" t="s">
        <v>811</v>
      </c>
      <c r="B648" s="54">
        <v>51107</v>
      </c>
      <c r="C648" s="54" t="s">
        <v>12</v>
      </c>
      <c r="D648" s="53">
        <v>3.78107785</v>
      </c>
      <c r="E648" s="53">
        <f>SUMIFS('Ratios_MARAMA-VA'!T:T, 'Ratios_MARAMA-VA'!AA:AA, V648)</f>
        <v>0</v>
      </c>
      <c r="F648" s="53">
        <f>SUMIFS('Ratios_MARAMA-VA'!J:J, 'Ratios_MARAMA-VA'!AA:AA, V648)</f>
        <v>0</v>
      </c>
      <c r="G648" s="53" t="s">
        <v>963</v>
      </c>
      <c r="H648" s="53" t="s">
        <v>963</v>
      </c>
      <c r="I648" s="53">
        <v>4.4634629609415102</v>
      </c>
      <c r="J648" s="53" t="s">
        <v>964</v>
      </c>
      <c r="K648" s="53">
        <v>4.9864258513650004</v>
      </c>
      <c r="L648" s="53" t="s">
        <v>964</v>
      </c>
      <c r="M648" s="43" t="s">
        <v>602</v>
      </c>
      <c r="N648" s="43" t="s">
        <v>240</v>
      </c>
      <c r="O648" s="43" t="s">
        <v>235</v>
      </c>
      <c r="P648" s="43" t="s">
        <v>267</v>
      </c>
      <c r="Q648" s="43" t="s">
        <v>603</v>
      </c>
      <c r="R648" s="43" t="s">
        <v>604</v>
      </c>
      <c r="S648" s="43" t="s">
        <v>932</v>
      </c>
      <c r="V648" s="42" t="s">
        <v>3599</v>
      </c>
      <c r="W648"/>
    </row>
    <row r="649" spans="1:23" s="39" customFormat="1" x14ac:dyDescent="0.35">
      <c r="A649" s="43" t="s">
        <v>811</v>
      </c>
      <c r="B649" s="54">
        <v>51153</v>
      </c>
      <c r="C649" s="54" t="s">
        <v>10</v>
      </c>
      <c r="D649" s="53">
        <v>39.628136300000001</v>
      </c>
      <c r="E649" s="53">
        <f>SUMIFS('Ratios_MARAMA-VA'!T:T, 'Ratios_MARAMA-VA'!AA:AA, V649)</f>
        <v>0</v>
      </c>
      <c r="F649" s="53">
        <f>SUMIFS('Ratios_MARAMA-VA'!J:J, 'Ratios_MARAMA-VA'!AA:AA, V649)</f>
        <v>0</v>
      </c>
      <c r="G649" s="53" t="s">
        <v>963</v>
      </c>
      <c r="H649" s="53" t="s">
        <v>963</v>
      </c>
      <c r="I649" s="53">
        <v>47.915905006935297</v>
      </c>
      <c r="J649" s="53" t="s">
        <v>964</v>
      </c>
      <c r="K649" s="53">
        <v>53.9071380900712</v>
      </c>
      <c r="L649" s="53" t="s">
        <v>964</v>
      </c>
      <c r="M649" s="43" t="s">
        <v>602</v>
      </c>
      <c r="N649" s="43" t="s">
        <v>240</v>
      </c>
      <c r="O649" s="43" t="s">
        <v>235</v>
      </c>
      <c r="P649" s="43" t="s">
        <v>267</v>
      </c>
      <c r="Q649" s="43" t="s">
        <v>603</v>
      </c>
      <c r="R649" s="43" t="s">
        <v>604</v>
      </c>
      <c r="S649" s="43" t="s">
        <v>932</v>
      </c>
      <c r="V649" s="42" t="s">
        <v>3596</v>
      </c>
      <c r="W649"/>
    </row>
    <row r="650" spans="1:23" s="39" customFormat="1" x14ac:dyDescent="0.35">
      <c r="A650" s="43" t="s">
        <v>811</v>
      </c>
      <c r="B650" s="54">
        <v>51153</v>
      </c>
      <c r="C650" s="54" t="s">
        <v>12</v>
      </c>
      <c r="D650" s="53">
        <v>8.3632197000000001</v>
      </c>
      <c r="E650" s="53">
        <f>SUMIFS('Ratios_MARAMA-VA'!T:T, 'Ratios_MARAMA-VA'!AA:AA, V650)</f>
        <v>0</v>
      </c>
      <c r="F650" s="53">
        <f>SUMIFS('Ratios_MARAMA-VA'!J:J, 'Ratios_MARAMA-VA'!AA:AA, V650)</f>
        <v>0</v>
      </c>
      <c r="G650" s="53" t="s">
        <v>963</v>
      </c>
      <c r="H650" s="53" t="s">
        <v>963</v>
      </c>
      <c r="I650" s="53">
        <v>10.1303150353069</v>
      </c>
      <c r="J650" s="53" t="s">
        <v>964</v>
      </c>
      <c r="K650" s="53">
        <v>11.436708509615199</v>
      </c>
      <c r="L650" s="53" t="s">
        <v>964</v>
      </c>
      <c r="M650" s="43" t="s">
        <v>602</v>
      </c>
      <c r="N650" s="43" t="s">
        <v>240</v>
      </c>
      <c r="O650" s="43" t="s">
        <v>235</v>
      </c>
      <c r="P650" s="43" t="s">
        <v>267</v>
      </c>
      <c r="Q650" s="43" t="s">
        <v>603</v>
      </c>
      <c r="R650" s="43" t="s">
        <v>604</v>
      </c>
      <c r="S650" s="43" t="s">
        <v>932</v>
      </c>
      <c r="V650" s="42" t="s">
        <v>3600</v>
      </c>
      <c r="W650"/>
    </row>
    <row r="651" spans="1:23" s="39" customFormat="1" x14ac:dyDescent="0.35">
      <c r="A651" s="43" t="s">
        <v>811</v>
      </c>
      <c r="B651" s="54">
        <v>51153</v>
      </c>
      <c r="C651" s="54" t="s">
        <v>12</v>
      </c>
      <c r="D651" s="53">
        <v>3.15E-2</v>
      </c>
      <c r="E651" s="53">
        <f>SUMIFS('Ratios_MARAMA-VA'!T:T, 'Ratios_MARAMA-VA'!AA:AA, V651)</f>
        <v>0</v>
      </c>
      <c r="F651" s="53">
        <f>SUMIFS('Ratios_MARAMA-VA'!J:J, 'Ratios_MARAMA-VA'!AA:AA, V651)</f>
        <v>0</v>
      </c>
      <c r="G651" s="53" t="s">
        <v>963</v>
      </c>
      <c r="H651" s="53" t="s">
        <v>963</v>
      </c>
      <c r="I651" s="53">
        <v>3.8429999999999999E-2</v>
      </c>
      <c r="J651" s="53" t="s">
        <v>964</v>
      </c>
      <c r="K651" s="53">
        <v>4.3145549999999998E-2</v>
      </c>
      <c r="L651" s="53" t="s">
        <v>964</v>
      </c>
      <c r="M651" s="43" t="s">
        <v>875</v>
      </c>
      <c r="N651" s="43" t="s">
        <v>125</v>
      </c>
      <c r="O651" s="43" t="s">
        <v>120</v>
      </c>
      <c r="P651" s="43" t="s">
        <v>126</v>
      </c>
      <c r="Q651" s="43" t="s">
        <v>383</v>
      </c>
      <c r="R651" s="43" t="s">
        <v>876</v>
      </c>
      <c r="S651" s="43" t="s">
        <v>932</v>
      </c>
      <c r="V651" s="42" t="s">
        <v>2310</v>
      </c>
      <c r="W651"/>
    </row>
    <row r="652" spans="1:23" s="39" customFormat="1" x14ac:dyDescent="0.35">
      <c r="A652" s="43" t="s">
        <v>497</v>
      </c>
      <c r="B652" s="54">
        <v>24021</v>
      </c>
      <c r="C652" s="54" t="s">
        <v>12</v>
      </c>
      <c r="D652" s="53">
        <v>7.2999999999999995E-2</v>
      </c>
      <c r="E652" s="53">
        <f>SUMIFS('Ratios_MARAMA-VA'!T:T, 'Ratios_MARAMA-VA'!AA:AA, V652)</f>
        <v>0</v>
      </c>
      <c r="F652" s="53">
        <f>SUMIFS('Ratios_MARAMA-VA'!J:J, 'Ratios_MARAMA-VA'!AA:AA, V652)</f>
        <v>0</v>
      </c>
      <c r="G652" s="53" t="s">
        <v>963</v>
      </c>
      <c r="H652" s="53" t="s">
        <v>963</v>
      </c>
      <c r="I652" s="53">
        <v>5.9286765528999898E-2</v>
      </c>
      <c r="J652" s="53" t="s">
        <v>964</v>
      </c>
      <c r="K652" s="53">
        <v>5.2797398700999899E-2</v>
      </c>
      <c r="L652" s="53" t="s">
        <v>964</v>
      </c>
      <c r="M652" s="43" t="s">
        <v>566</v>
      </c>
      <c r="N652" s="43" t="s">
        <v>125</v>
      </c>
      <c r="O652" s="43" t="s">
        <v>120</v>
      </c>
      <c r="P652" s="43" t="s">
        <v>126</v>
      </c>
      <c r="Q652" s="43" t="s">
        <v>383</v>
      </c>
      <c r="R652" s="43" t="s">
        <v>567</v>
      </c>
      <c r="S652" s="43" t="s">
        <v>932</v>
      </c>
      <c r="V652" s="42" t="s">
        <v>2311</v>
      </c>
      <c r="W652"/>
    </row>
    <row r="653" spans="1:23" s="39" customFormat="1" x14ac:dyDescent="0.35">
      <c r="A653" s="43" t="s">
        <v>811</v>
      </c>
      <c r="B653" s="54">
        <v>51059</v>
      </c>
      <c r="C653" s="54" t="s">
        <v>12</v>
      </c>
      <c r="D653" s="53">
        <v>0.19</v>
      </c>
      <c r="E653" s="53">
        <f>SUMIFS('Ratios_MARAMA-VA'!T:T, 'Ratios_MARAMA-VA'!AA:AA, V653)</f>
        <v>0</v>
      </c>
      <c r="F653" s="53">
        <f>SUMIFS('Ratios_MARAMA-VA'!J:J, 'Ratios_MARAMA-VA'!AA:AA, V653)</f>
        <v>0</v>
      </c>
      <c r="G653" s="53" t="s">
        <v>963</v>
      </c>
      <c r="H653" s="53" t="s">
        <v>963</v>
      </c>
      <c r="I653" s="53">
        <v>0.23180000000000001</v>
      </c>
      <c r="J653" s="53" t="s">
        <v>964</v>
      </c>
      <c r="K653" s="53">
        <v>0.260243</v>
      </c>
      <c r="L653" s="53" t="s">
        <v>964</v>
      </c>
      <c r="M653" s="43" t="s">
        <v>818</v>
      </c>
      <c r="N653" s="43" t="s">
        <v>125</v>
      </c>
      <c r="O653" s="43" t="s">
        <v>120</v>
      </c>
      <c r="P653" s="43" t="s">
        <v>126</v>
      </c>
      <c r="Q653" s="43" t="s">
        <v>383</v>
      </c>
      <c r="R653" s="43" t="s">
        <v>819</v>
      </c>
      <c r="S653" s="43" t="s">
        <v>932</v>
      </c>
      <c r="V653" s="42" t="s">
        <v>2312</v>
      </c>
      <c r="W653"/>
    </row>
    <row r="654" spans="1:23" s="39" customFormat="1" x14ac:dyDescent="0.35">
      <c r="A654" s="43" t="s">
        <v>9</v>
      </c>
      <c r="B654" s="54">
        <v>11001</v>
      </c>
      <c r="C654" s="54" t="s">
        <v>12</v>
      </c>
      <c r="D654" s="53">
        <v>3.4979999999999998E-3</v>
      </c>
      <c r="E654" s="53">
        <f>SUMIFS('Ratios_MARAMA-VA'!T:T, 'Ratios_MARAMA-VA'!AA:AA, V654)</f>
        <v>0</v>
      </c>
      <c r="F654" s="53">
        <f>SUMIFS('Ratios_MARAMA-VA'!J:J, 'Ratios_MARAMA-VA'!AA:AA, V654)</f>
        <v>0</v>
      </c>
      <c r="G654" s="53" t="s">
        <v>963</v>
      </c>
      <c r="H654" s="53" t="s">
        <v>963</v>
      </c>
      <c r="I654" s="53">
        <v>4.2416458820340001E-3</v>
      </c>
      <c r="J654" s="53" t="s">
        <v>964</v>
      </c>
      <c r="K654" s="53">
        <v>4.7922599999999996E-3</v>
      </c>
      <c r="L654" s="53" t="s">
        <v>964</v>
      </c>
      <c r="M654" s="43" t="s">
        <v>129</v>
      </c>
      <c r="N654" s="43" t="s">
        <v>125</v>
      </c>
      <c r="O654" s="43" t="s">
        <v>120</v>
      </c>
      <c r="P654" s="43" t="s">
        <v>126</v>
      </c>
      <c r="Q654" s="43" t="s">
        <v>127</v>
      </c>
      <c r="R654" s="43" t="s">
        <v>130</v>
      </c>
      <c r="S654" s="43" t="s">
        <v>932</v>
      </c>
      <c r="V654" s="42" t="s">
        <v>2313</v>
      </c>
      <c r="W654"/>
    </row>
    <row r="655" spans="1:23" s="39" customFormat="1" x14ac:dyDescent="0.35">
      <c r="A655" s="43" t="s">
        <v>9</v>
      </c>
      <c r="B655" s="54">
        <v>11001</v>
      </c>
      <c r="C655" s="54" t="s">
        <v>12</v>
      </c>
      <c r="D655" s="53">
        <v>4.6099999999999998E-4</v>
      </c>
      <c r="E655" s="53">
        <f>SUMIFS('Ratios_MARAMA-VA'!T:T, 'Ratios_MARAMA-VA'!AA:AA, V655)</f>
        <v>0</v>
      </c>
      <c r="F655" s="53">
        <f>SUMIFS('Ratios_MARAMA-VA'!J:J, 'Ratios_MARAMA-VA'!AA:AA, V655)</f>
        <v>0</v>
      </c>
      <c r="G655" s="53" t="s">
        <v>963</v>
      </c>
      <c r="H655" s="53" t="s">
        <v>963</v>
      </c>
      <c r="I655" s="53">
        <v>5.5900478891300002E-4</v>
      </c>
      <c r="J655" s="53" t="s">
        <v>964</v>
      </c>
      <c r="K655" s="53">
        <v>6.3157000000000003E-4</v>
      </c>
      <c r="L655" s="53" t="s">
        <v>964</v>
      </c>
      <c r="M655" s="43" t="s">
        <v>124</v>
      </c>
      <c r="N655" s="43" t="s">
        <v>125</v>
      </c>
      <c r="O655" s="43" t="s">
        <v>120</v>
      </c>
      <c r="P655" s="43" t="s">
        <v>126</v>
      </c>
      <c r="Q655" s="43" t="s">
        <v>127</v>
      </c>
      <c r="R655" s="43" t="s">
        <v>128</v>
      </c>
      <c r="S655" s="43" t="s">
        <v>932</v>
      </c>
      <c r="V655" s="42" t="s">
        <v>2314</v>
      </c>
      <c r="W655"/>
    </row>
    <row r="656" spans="1:23" s="39" customFormat="1" x14ac:dyDescent="0.35">
      <c r="A656" s="43" t="s">
        <v>9</v>
      </c>
      <c r="B656" s="54">
        <v>11001</v>
      </c>
      <c r="C656" s="54" t="s">
        <v>12</v>
      </c>
      <c r="D656" s="53">
        <v>5.0560000000000001E-2</v>
      </c>
      <c r="E656" s="53">
        <f>SUMIFS('Ratios_MARAMA-VA'!T:T, 'Ratios_MARAMA-VA'!AA:AA, V656)</f>
        <v>0</v>
      </c>
      <c r="F656" s="53">
        <f>SUMIFS('Ratios_MARAMA-VA'!J:J, 'Ratios_MARAMA-VA'!AA:AA, V656)</f>
        <v>0</v>
      </c>
      <c r="G656" s="53" t="s">
        <v>963</v>
      </c>
      <c r="H656" s="53" t="s">
        <v>963</v>
      </c>
      <c r="I656" s="53">
        <v>6.1308638020479998E-2</v>
      </c>
      <c r="J656" s="53" t="s">
        <v>964</v>
      </c>
      <c r="K656" s="53">
        <v>6.9267200000000001E-2</v>
      </c>
      <c r="L656" s="53" t="s">
        <v>964</v>
      </c>
      <c r="M656" s="43" t="s">
        <v>131</v>
      </c>
      <c r="N656" s="43" t="s">
        <v>125</v>
      </c>
      <c r="O656" s="43" t="s">
        <v>120</v>
      </c>
      <c r="P656" s="43" t="s">
        <v>126</v>
      </c>
      <c r="Q656" s="43" t="s">
        <v>127</v>
      </c>
      <c r="R656" s="43" t="s">
        <v>123</v>
      </c>
      <c r="S656" s="43" t="s">
        <v>932</v>
      </c>
      <c r="V656" s="42" t="s">
        <v>2315</v>
      </c>
      <c r="W656"/>
    </row>
    <row r="657" spans="1:23" s="39" customFormat="1" x14ac:dyDescent="0.35">
      <c r="A657" s="43" t="s">
        <v>9</v>
      </c>
      <c r="B657" s="54">
        <v>11001</v>
      </c>
      <c r="C657" s="54" t="s">
        <v>12</v>
      </c>
      <c r="D657" s="53">
        <v>6.4499999999999996E-4</v>
      </c>
      <c r="E657" s="53">
        <f>SUMIFS('Ratios_MARAMA-VA'!T:T, 'Ratios_MARAMA-VA'!AA:AA, V657)</f>
        <v>0</v>
      </c>
      <c r="F657" s="53">
        <f>SUMIFS('Ratios_MARAMA-VA'!J:J, 'Ratios_MARAMA-VA'!AA:AA, V657)</f>
        <v>0</v>
      </c>
      <c r="G657" s="53" t="s">
        <v>963</v>
      </c>
      <c r="H657" s="53" t="s">
        <v>963</v>
      </c>
      <c r="I657" s="53">
        <v>7.8212166778500003E-4</v>
      </c>
      <c r="J657" s="53" t="s">
        <v>964</v>
      </c>
      <c r="K657" s="53">
        <v>8.8365000000000004E-4</v>
      </c>
      <c r="L657" s="53" t="s">
        <v>964</v>
      </c>
      <c r="M657" s="43" t="s">
        <v>139</v>
      </c>
      <c r="N657" s="43" t="s">
        <v>119</v>
      </c>
      <c r="O657" s="43" t="s">
        <v>120</v>
      </c>
      <c r="P657" s="43" t="s">
        <v>126</v>
      </c>
      <c r="Q657" s="43" t="s">
        <v>140</v>
      </c>
      <c r="R657" s="43" t="s">
        <v>141</v>
      </c>
      <c r="S657" s="43" t="s">
        <v>932</v>
      </c>
      <c r="V657" s="42" t="s">
        <v>2316</v>
      </c>
      <c r="W657"/>
    </row>
    <row r="658" spans="1:23" s="39" customFormat="1" x14ac:dyDescent="0.35">
      <c r="A658" s="43" t="s">
        <v>9</v>
      </c>
      <c r="B658" s="54">
        <v>11001</v>
      </c>
      <c r="C658" s="54" t="s">
        <v>12</v>
      </c>
      <c r="D658" s="53">
        <v>0.61626400000000003</v>
      </c>
      <c r="E658" s="53">
        <f>SUMIFS('Ratios_MARAMA-VA'!T:T, 'Ratios_MARAMA-VA'!AA:AA, V658)</f>
        <v>0</v>
      </c>
      <c r="F658" s="53">
        <f>SUMIFS('Ratios_MARAMA-VA'!J:J, 'Ratios_MARAMA-VA'!AA:AA, V658)</f>
        <v>0</v>
      </c>
      <c r="G658" s="53" t="s">
        <v>963</v>
      </c>
      <c r="H658" s="53" t="s">
        <v>963</v>
      </c>
      <c r="I658" s="53">
        <v>0.74727663174551195</v>
      </c>
      <c r="J658" s="53" t="s">
        <v>964</v>
      </c>
      <c r="K658" s="53">
        <v>0.84428168000000003</v>
      </c>
      <c r="L658" s="53" t="s">
        <v>964</v>
      </c>
      <c r="M658" s="43" t="s">
        <v>132</v>
      </c>
      <c r="N658" s="43" t="s">
        <v>125</v>
      </c>
      <c r="O658" s="43" t="s">
        <v>120</v>
      </c>
      <c r="P658" s="43" t="s">
        <v>126</v>
      </c>
      <c r="Q658" s="43" t="s">
        <v>133</v>
      </c>
      <c r="R658" s="43" t="s">
        <v>134</v>
      </c>
      <c r="S658" s="43" t="s">
        <v>932</v>
      </c>
      <c r="V658" s="42" t="s">
        <v>2317</v>
      </c>
      <c r="W658"/>
    </row>
    <row r="659" spans="1:23" s="39" customFormat="1" x14ac:dyDescent="0.35">
      <c r="A659" s="43" t="s">
        <v>9</v>
      </c>
      <c r="B659" s="54">
        <v>11001</v>
      </c>
      <c r="C659" s="54" t="s">
        <v>12</v>
      </c>
      <c r="D659" s="53">
        <v>0.29257899999999998</v>
      </c>
      <c r="E659" s="53">
        <f>SUMIFS('Ratios_MARAMA-VA'!T:T, 'Ratios_MARAMA-VA'!AA:AA, V659)</f>
        <v>0</v>
      </c>
      <c r="F659" s="53">
        <f>SUMIFS('Ratios_MARAMA-VA'!J:J, 'Ratios_MARAMA-VA'!AA:AA, V659)</f>
        <v>0</v>
      </c>
      <c r="G659" s="53" t="s">
        <v>963</v>
      </c>
      <c r="H659" s="53" t="s">
        <v>963</v>
      </c>
      <c r="I659" s="53">
        <v>0.26093277199238601</v>
      </c>
      <c r="J659" s="53" t="s">
        <v>964</v>
      </c>
      <c r="K659" s="53">
        <v>0.25404813178000002</v>
      </c>
      <c r="L659" s="53" t="s">
        <v>964</v>
      </c>
      <c r="M659" s="43" t="s">
        <v>174</v>
      </c>
      <c r="N659" s="43" t="s">
        <v>136</v>
      </c>
      <c r="O659" s="43" t="s">
        <v>120</v>
      </c>
      <c r="P659" s="43" t="s">
        <v>172</v>
      </c>
      <c r="Q659" s="43" t="s">
        <v>175</v>
      </c>
      <c r="R659" s="43" t="s">
        <v>176</v>
      </c>
      <c r="S659" s="43" t="s">
        <v>932</v>
      </c>
      <c r="V659" s="42" t="s">
        <v>2318</v>
      </c>
      <c r="W659"/>
    </row>
    <row r="660" spans="1:23" s="39" customFormat="1" x14ac:dyDescent="0.35">
      <c r="A660" s="43" t="s">
        <v>497</v>
      </c>
      <c r="B660" s="54">
        <v>24017</v>
      </c>
      <c r="C660" s="54" t="s">
        <v>12</v>
      </c>
      <c r="D660" s="53">
        <v>0.67259999999999998</v>
      </c>
      <c r="E660" s="53">
        <f>SUMIFS('Ratios_MARAMA-VA'!T:T, 'Ratios_MARAMA-VA'!AA:AA, V660)</f>
        <v>0</v>
      </c>
      <c r="F660" s="53">
        <f>SUMIFS('Ratios_MARAMA-VA'!J:J, 'Ratios_MARAMA-VA'!AA:AA, V660)</f>
        <v>0</v>
      </c>
      <c r="G660" s="53" t="s">
        <v>963</v>
      </c>
      <c r="H660" s="53" t="s">
        <v>963</v>
      </c>
      <c r="I660" s="53">
        <v>0.82057199999999997</v>
      </c>
      <c r="J660" s="53" t="s">
        <v>964</v>
      </c>
      <c r="K660" s="53">
        <v>0.92126021999999996</v>
      </c>
      <c r="L660" s="53" t="s">
        <v>964</v>
      </c>
      <c r="M660" s="43" t="s">
        <v>174</v>
      </c>
      <c r="N660" s="43" t="s">
        <v>136</v>
      </c>
      <c r="O660" s="43" t="s">
        <v>120</v>
      </c>
      <c r="P660" s="43" t="s">
        <v>172</v>
      </c>
      <c r="Q660" s="43" t="s">
        <v>175</v>
      </c>
      <c r="R660" s="43" t="s">
        <v>176</v>
      </c>
      <c r="S660" s="43" t="s">
        <v>932</v>
      </c>
      <c r="V660" s="42" t="s">
        <v>2319</v>
      </c>
      <c r="W660"/>
    </row>
    <row r="661" spans="1:23" s="39" customFormat="1" x14ac:dyDescent="0.35">
      <c r="A661" s="43" t="s">
        <v>9</v>
      </c>
      <c r="B661" s="54">
        <v>11001</v>
      </c>
      <c r="C661" s="54" t="s">
        <v>12</v>
      </c>
      <c r="D661" s="53">
        <v>3.6000000000000002E-4</v>
      </c>
      <c r="E661" s="53">
        <f>SUMIFS('Ratios_MARAMA-VA'!T:T, 'Ratios_MARAMA-VA'!AA:AA, V661)</f>
        <v>0</v>
      </c>
      <c r="F661" s="53">
        <f>SUMIFS('Ratios_MARAMA-VA'!J:J, 'Ratios_MARAMA-VA'!AA:AA, V661)</f>
        <v>0</v>
      </c>
      <c r="G661" s="53" t="s">
        <v>963</v>
      </c>
      <c r="H661" s="53" t="s">
        <v>963</v>
      </c>
      <c r="I661" s="53">
        <v>4.3653302387999999E-4</v>
      </c>
      <c r="J661" s="53" t="s">
        <v>964</v>
      </c>
      <c r="K661" s="53">
        <v>4.9319999999999995E-4</v>
      </c>
      <c r="L661" s="53" t="s">
        <v>964</v>
      </c>
      <c r="M661" s="43" t="s">
        <v>177</v>
      </c>
      <c r="N661" s="43" t="s">
        <v>136</v>
      </c>
      <c r="O661" s="43" t="s">
        <v>120</v>
      </c>
      <c r="P661" s="43" t="s">
        <v>172</v>
      </c>
      <c r="Q661" s="43" t="s">
        <v>178</v>
      </c>
      <c r="R661" s="43" t="s">
        <v>179</v>
      </c>
      <c r="S661" s="43" t="s">
        <v>932</v>
      </c>
      <c r="V661" s="42" t="s">
        <v>2320</v>
      </c>
      <c r="W661"/>
    </row>
    <row r="662" spans="1:23" s="39" customFormat="1" x14ac:dyDescent="0.35">
      <c r="A662" s="43" t="s">
        <v>497</v>
      </c>
      <c r="B662" s="54">
        <v>24021</v>
      </c>
      <c r="C662" s="54" t="s">
        <v>10</v>
      </c>
      <c r="D662" s="53">
        <v>5.4774760000000002</v>
      </c>
      <c r="E662" s="53">
        <f>SUMIFS('Ratios_MARAMA-VA'!T:T, 'Ratios_MARAMA-VA'!AA:AA, V662)</f>
        <v>0</v>
      </c>
      <c r="F662" s="53">
        <f>SUMIFS('Ratios_MARAMA-VA'!J:J, 'Ratios_MARAMA-VA'!AA:AA, V662)</f>
        <v>0</v>
      </c>
      <c r="G662" s="53" t="s">
        <v>963</v>
      </c>
      <c r="H662" s="53" t="s">
        <v>963</v>
      </c>
      <c r="I662" s="53">
        <v>5.6569761257083204</v>
      </c>
      <c r="J662" s="53" t="s">
        <v>964</v>
      </c>
      <c r="K662" s="53">
        <v>6.2934240330258104</v>
      </c>
      <c r="L662" s="53" t="s">
        <v>964</v>
      </c>
      <c r="M662" s="43" t="s">
        <v>568</v>
      </c>
      <c r="N662" s="43" t="s">
        <v>136</v>
      </c>
      <c r="O662" s="43" t="s">
        <v>120</v>
      </c>
      <c r="P662" s="43" t="s">
        <v>172</v>
      </c>
      <c r="Q662" s="43" t="s">
        <v>569</v>
      </c>
      <c r="R662" s="43" t="s">
        <v>570</v>
      </c>
      <c r="S662" s="43" t="s">
        <v>932</v>
      </c>
      <c r="V662" s="42" t="s">
        <v>2321</v>
      </c>
      <c r="W662"/>
    </row>
    <row r="663" spans="1:23" s="39" customFormat="1" x14ac:dyDescent="0.35">
      <c r="A663" s="43" t="s">
        <v>497</v>
      </c>
      <c r="B663" s="54">
        <v>24021</v>
      </c>
      <c r="C663" s="54" t="s">
        <v>12</v>
      </c>
      <c r="D663" s="53">
        <v>222.19970000000001</v>
      </c>
      <c r="E663" s="53">
        <f>SUMIFS('Ratios_MARAMA-VA'!T:T, 'Ratios_MARAMA-VA'!AA:AA, V663)</f>
        <v>0</v>
      </c>
      <c r="F663" s="53">
        <f>SUMIFS('Ratios_MARAMA-VA'!J:J, 'Ratios_MARAMA-VA'!AA:AA, V663)</f>
        <v>0</v>
      </c>
      <c r="G663" s="53" t="s">
        <v>963</v>
      </c>
      <c r="H663" s="53" t="s">
        <v>963</v>
      </c>
      <c r="I663" s="53">
        <v>229.48131548902299</v>
      </c>
      <c r="J663" s="53" t="s">
        <v>964</v>
      </c>
      <c r="K663" s="53">
        <v>255.299508772129</v>
      </c>
      <c r="L663" s="53" t="s">
        <v>964</v>
      </c>
      <c r="M663" s="43" t="s">
        <v>568</v>
      </c>
      <c r="N663" s="43" t="s">
        <v>136</v>
      </c>
      <c r="O663" s="43" t="s">
        <v>120</v>
      </c>
      <c r="P663" s="43" t="s">
        <v>172</v>
      </c>
      <c r="Q663" s="43" t="s">
        <v>569</v>
      </c>
      <c r="R663" s="43" t="s">
        <v>570</v>
      </c>
      <c r="S663" s="43" t="s">
        <v>932</v>
      </c>
      <c r="V663" s="42" t="s">
        <v>2322</v>
      </c>
      <c r="W663"/>
    </row>
    <row r="664" spans="1:23" s="39" customFormat="1" x14ac:dyDescent="0.35">
      <c r="A664" s="43" t="s">
        <v>497</v>
      </c>
      <c r="B664" s="54">
        <v>24031</v>
      </c>
      <c r="C664" s="54" t="s">
        <v>12</v>
      </c>
      <c r="D664" s="53">
        <v>0.54963499999999998</v>
      </c>
      <c r="E664" s="53">
        <f>SUMIFS('Ratios_MARAMA-VA'!T:T, 'Ratios_MARAMA-VA'!AA:AA, V664)</f>
        <v>0</v>
      </c>
      <c r="F664" s="53">
        <f>SUMIFS('Ratios_MARAMA-VA'!J:J, 'Ratios_MARAMA-VA'!AA:AA, V664)</f>
        <v>0</v>
      </c>
      <c r="G664" s="53" t="s">
        <v>963</v>
      </c>
      <c r="H664" s="53" t="s">
        <v>963</v>
      </c>
      <c r="I664" s="53">
        <v>0.67055469999999995</v>
      </c>
      <c r="J664" s="53" t="s">
        <v>964</v>
      </c>
      <c r="K664" s="53">
        <v>0.75283505949999996</v>
      </c>
      <c r="L664" s="53" t="s">
        <v>964</v>
      </c>
      <c r="M664" s="43" t="s">
        <v>568</v>
      </c>
      <c r="N664" s="43" t="s">
        <v>136</v>
      </c>
      <c r="O664" s="43" t="s">
        <v>120</v>
      </c>
      <c r="P664" s="43" t="s">
        <v>172</v>
      </c>
      <c r="Q664" s="43" t="s">
        <v>569</v>
      </c>
      <c r="R664" s="43" t="s">
        <v>570</v>
      </c>
      <c r="S664" s="43" t="s">
        <v>932</v>
      </c>
      <c r="V664" s="42" t="s">
        <v>2323</v>
      </c>
      <c r="W664"/>
    </row>
    <row r="665" spans="1:23" s="39" customFormat="1" x14ac:dyDescent="0.35">
      <c r="A665" s="43" t="s">
        <v>497</v>
      </c>
      <c r="B665" s="54">
        <v>24031</v>
      </c>
      <c r="C665" s="54" t="s">
        <v>12</v>
      </c>
      <c r="D665" s="53">
        <v>1.0300400000000001</v>
      </c>
      <c r="E665" s="53">
        <f>SUMIFS('Ratios_MARAMA-VA'!T:T, 'Ratios_MARAMA-VA'!AA:AA, V665)</f>
        <v>0</v>
      </c>
      <c r="F665" s="53">
        <f>SUMIFS('Ratios_MARAMA-VA'!J:J, 'Ratios_MARAMA-VA'!AA:AA, V665)</f>
        <v>0</v>
      </c>
      <c r="G665" s="53" t="s">
        <v>963</v>
      </c>
      <c r="H665" s="53" t="s">
        <v>963</v>
      </c>
      <c r="I665" s="53">
        <v>1.2566488</v>
      </c>
      <c r="J665" s="53" t="s">
        <v>964</v>
      </c>
      <c r="K665" s="53">
        <v>1.410845788</v>
      </c>
      <c r="L665" s="53" t="s">
        <v>964</v>
      </c>
      <c r="M665" s="43" t="s">
        <v>597</v>
      </c>
      <c r="N665" s="43" t="s">
        <v>136</v>
      </c>
      <c r="O665" s="43" t="s">
        <v>120</v>
      </c>
      <c r="P665" s="43" t="s">
        <v>172</v>
      </c>
      <c r="Q665" s="43" t="s">
        <v>569</v>
      </c>
      <c r="R665" s="43" t="s">
        <v>123</v>
      </c>
      <c r="S665" s="43" t="s">
        <v>932</v>
      </c>
      <c r="V665" s="42" t="s">
        <v>2324</v>
      </c>
      <c r="W665"/>
    </row>
    <row r="666" spans="1:23" s="39" customFormat="1" x14ac:dyDescent="0.35">
      <c r="A666" s="43" t="s">
        <v>9</v>
      </c>
      <c r="B666" s="54">
        <v>11001</v>
      </c>
      <c r="C666" s="54" t="s">
        <v>12</v>
      </c>
      <c r="D666" s="53">
        <v>4.6303000000000001</v>
      </c>
      <c r="E666" s="53">
        <f>SUMIFS('Ratios_MARAMA-VA'!T:T, 'Ratios_MARAMA-VA'!AA:AA, V666)</f>
        <v>0</v>
      </c>
      <c r="F666" s="53">
        <f>SUMIFS('Ratios_MARAMA-VA'!J:J, 'Ratios_MARAMA-VA'!AA:AA, V666)</f>
        <v>0</v>
      </c>
      <c r="G666" s="53" t="s">
        <v>963</v>
      </c>
      <c r="H666" s="53" t="s">
        <v>963</v>
      </c>
      <c r="I666" s="53">
        <v>5.3578595840686001</v>
      </c>
      <c r="J666" s="53" t="s">
        <v>964</v>
      </c>
      <c r="K666" s="53">
        <v>5.8962152071418004</v>
      </c>
      <c r="L666" s="53" t="s">
        <v>964</v>
      </c>
      <c r="M666" s="43" t="s">
        <v>171</v>
      </c>
      <c r="N666" s="43" t="s">
        <v>136</v>
      </c>
      <c r="O666" s="43" t="s">
        <v>120</v>
      </c>
      <c r="P666" s="43" t="s">
        <v>172</v>
      </c>
      <c r="Q666" s="43" t="s">
        <v>133</v>
      </c>
      <c r="R666" s="43" t="s">
        <v>134</v>
      </c>
      <c r="S666" s="43" t="s">
        <v>932</v>
      </c>
      <c r="V666" s="42" t="s">
        <v>2325</v>
      </c>
      <c r="W666"/>
    </row>
    <row r="667" spans="1:23" s="39" customFormat="1" x14ac:dyDescent="0.35">
      <c r="A667" s="43" t="s">
        <v>811</v>
      </c>
      <c r="B667" s="54">
        <v>51153</v>
      </c>
      <c r="C667" s="54" t="s">
        <v>12</v>
      </c>
      <c r="D667" s="53">
        <v>2.3E-2</v>
      </c>
      <c r="E667" s="53">
        <f>SUMIFS('Ratios_MARAMA-VA'!T:T, 'Ratios_MARAMA-VA'!AA:AA, V667)</f>
        <v>0</v>
      </c>
      <c r="F667" s="53">
        <f>SUMIFS('Ratios_MARAMA-VA'!J:J, 'Ratios_MARAMA-VA'!AA:AA, V667)</f>
        <v>0</v>
      </c>
      <c r="G667" s="53" t="s">
        <v>963</v>
      </c>
      <c r="H667" s="53" t="s">
        <v>963</v>
      </c>
      <c r="I667" s="53">
        <v>2.8059999999999901E-2</v>
      </c>
      <c r="J667" s="53" t="s">
        <v>964</v>
      </c>
      <c r="K667" s="53">
        <v>3.1503099999999999E-2</v>
      </c>
      <c r="L667" s="53" t="s">
        <v>964</v>
      </c>
      <c r="M667" s="43" t="s">
        <v>887</v>
      </c>
      <c r="N667" s="43" t="s">
        <v>136</v>
      </c>
      <c r="O667" s="43" t="s">
        <v>120</v>
      </c>
      <c r="P667" s="43" t="s">
        <v>172</v>
      </c>
      <c r="Q667" s="43" t="s">
        <v>133</v>
      </c>
      <c r="R667" s="43" t="s">
        <v>888</v>
      </c>
      <c r="S667" s="43" t="s">
        <v>932</v>
      </c>
      <c r="V667" s="42" t="s">
        <v>2326</v>
      </c>
      <c r="W667"/>
    </row>
    <row r="668" spans="1:23" s="39" customFormat="1" x14ac:dyDescent="0.35">
      <c r="A668" s="43" t="s">
        <v>9</v>
      </c>
      <c r="B668" s="54">
        <v>11001</v>
      </c>
      <c r="C668" s="54" t="s">
        <v>12</v>
      </c>
      <c r="D668" s="53">
        <v>0.15609999999999999</v>
      </c>
      <c r="E668" s="53">
        <f>SUMIFS('Ratios_MARAMA-VA'!T:T, 'Ratios_MARAMA-VA'!AA:AA, V668)</f>
        <v>0</v>
      </c>
      <c r="F668" s="53">
        <f>SUMIFS('Ratios_MARAMA-VA'!J:J, 'Ratios_MARAMA-VA'!AA:AA, V668)</f>
        <v>0</v>
      </c>
      <c r="G668" s="53" t="s">
        <v>963</v>
      </c>
      <c r="H668" s="53" t="s">
        <v>963</v>
      </c>
      <c r="I668" s="53">
        <v>0.18920715391990001</v>
      </c>
      <c r="J668" s="53" t="s">
        <v>964</v>
      </c>
      <c r="K668" s="53">
        <v>0.21371478796999999</v>
      </c>
      <c r="L668" s="53" t="s">
        <v>964</v>
      </c>
      <c r="M668" s="43" t="s">
        <v>173</v>
      </c>
      <c r="N668" s="43" t="s">
        <v>136</v>
      </c>
      <c r="O668" s="43" t="s">
        <v>120</v>
      </c>
      <c r="P668" s="43" t="s">
        <v>172</v>
      </c>
      <c r="Q668" s="43" t="s">
        <v>138</v>
      </c>
      <c r="R668" s="43" t="s">
        <v>138</v>
      </c>
      <c r="S668" s="43" t="s">
        <v>932</v>
      </c>
      <c r="V668" s="42" t="s">
        <v>2327</v>
      </c>
      <c r="W668"/>
    </row>
    <row r="669" spans="1:23" s="39" customFormat="1" x14ac:dyDescent="0.35">
      <c r="A669" s="43" t="s">
        <v>497</v>
      </c>
      <c r="B669" s="54">
        <v>24017</v>
      </c>
      <c r="C669" s="54" t="s">
        <v>12</v>
      </c>
      <c r="D669" s="53">
        <v>5.5999999999999999E-3</v>
      </c>
      <c r="E669" s="53">
        <f>SUMIFS('Ratios_MARAMA-VA'!T:T, 'Ratios_MARAMA-VA'!AA:AA, V669)</f>
        <v>0</v>
      </c>
      <c r="F669" s="53">
        <f>SUMIFS('Ratios_MARAMA-VA'!J:J, 'Ratios_MARAMA-VA'!AA:AA, V669)</f>
        <v>0</v>
      </c>
      <c r="G669" s="53" t="s">
        <v>963</v>
      </c>
      <c r="H669" s="53" t="s">
        <v>963</v>
      </c>
      <c r="I669" s="53">
        <v>6.8319999999998998E-3</v>
      </c>
      <c r="J669" s="53" t="s">
        <v>964</v>
      </c>
      <c r="K669" s="53">
        <v>7.6703199999999996E-3</v>
      </c>
      <c r="L669" s="53" t="s">
        <v>964</v>
      </c>
      <c r="M669" s="43" t="s">
        <v>173</v>
      </c>
      <c r="N669" s="43" t="s">
        <v>136</v>
      </c>
      <c r="O669" s="43" t="s">
        <v>120</v>
      </c>
      <c r="P669" s="43" t="s">
        <v>172</v>
      </c>
      <c r="Q669" s="43" t="s">
        <v>138</v>
      </c>
      <c r="R669" s="43" t="s">
        <v>138</v>
      </c>
      <c r="S669" s="43" t="s">
        <v>932</v>
      </c>
      <c r="V669" s="42" t="s">
        <v>2328</v>
      </c>
      <c r="W669"/>
    </row>
    <row r="670" spans="1:23" s="39" customFormat="1" x14ac:dyDescent="0.35">
      <c r="A670" s="43" t="s">
        <v>811</v>
      </c>
      <c r="B670" s="54">
        <v>51059</v>
      </c>
      <c r="C670" s="54" t="s">
        <v>12</v>
      </c>
      <c r="D670" s="53">
        <v>5.1440000000000001</v>
      </c>
      <c r="E670" s="53">
        <f>SUMIFS('Ratios_MARAMA-VA'!T:T, 'Ratios_MARAMA-VA'!AA:AA, V670)</f>
        <v>0</v>
      </c>
      <c r="F670" s="53">
        <f>SUMIFS('Ratios_MARAMA-VA'!J:J, 'Ratios_MARAMA-VA'!AA:AA, V670)</f>
        <v>0</v>
      </c>
      <c r="G670" s="53" t="s">
        <v>963</v>
      </c>
      <c r="H670" s="53" t="s">
        <v>963</v>
      </c>
      <c r="I670" s="53">
        <v>5.2751394859722103</v>
      </c>
      <c r="J670" s="53" t="s">
        <v>964</v>
      </c>
      <c r="K670" s="53">
        <v>5.63336948212803</v>
      </c>
      <c r="L670" s="53" t="s">
        <v>964</v>
      </c>
      <c r="M670" s="43" t="s">
        <v>827</v>
      </c>
      <c r="N670" s="43" t="s">
        <v>119</v>
      </c>
      <c r="O670" s="43" t="s">
        <v>120</v>
      </c>
      <c r="P670" s="43" t="s">
        <v>155</v>
      </c>
      <c r="Q670" s="43" t="s">
        <v>825</v>
      </c>
      <c r="R670" s="43" t="s">
        <v>828</v>
      </c>
      <c r="S670" s="43" t="s">
        <v>932</v>
      </c>
      <c r="V670" s="42" t="s">
        <v>2329</v>
      </c>
      <c r="W670"/>
    </row>
    <row r="671" spans="1:23" s="39" customFormat="1" x14ac:dyDescent="0.35">
      <c r="A671" s="43" t="s">
        <v>811</v>
      </c>
      <c r="B671" s="54">
        <v>51600</v>
      </c>
      <c r="C671" s="54" t="s">
        <v>12</v>
      </c>
      <c r="D671" s="53">
        <v>5.1860000000000003E-2</v>
      </c>
      <c r="E671" s="53">
        <f>SUMIFS('Ratios_MARAMA-VA'!T:T, 'Ratios_MARAMA-VA'!AA:AA, V671)</f>
        <v>0</v>
      </c>
      <c r="F671" s="53">
        <f>SUMIFS('Ratios_MARAMA-VA'!J:J, 'Ratios_MARAMA-VA'!AA:AA, V671)</f>
        <v>0</v>
      </c>
      <c r="G671" s="53" t="s">
        <v>963</v>
      </c>
      <c r="H671" s="53" t="s">
        <v>963</v>
      </c>
      <c r="I671" s="53">
        <v>5.3182102204999401E-2</v>
      </c>
      <c r="J671" s="53" t="s">
        <v>964</v>
      </c>
      <c r="K671" s="53">
        <v>5.6793651116476898E-2</v>
      </c>
      <c r="L671" s="53" t="s">
        <v>964</v>
      </c>
      <c r="M671" s="43" t="s">
        <v>827</v>
      </c>
      <c r="N671" s="43" t="s">
        <v>119</v>
      </c>
      <c r="O671" s="43" t="s">
        <v>120</v>
      </c>
      <c r="P671" s="43" t="s">
        <v>155</v>
      </c>
      <c r="Q671" s="43" t="s">
        <v>825</v>
      </c>
      <c r="R671" s="43" t="s">
        <v>828</v>
      </c>
      <c r="S671" s="43" t="s">
        <v>932</v>
      </c>
      <c r="V671" s="42" t="s">
        <v>2330</v>
      </c>
      <c r="W671"/>
    </row>
    <row r="672" spans="1:23" s="39" customFormat="1" x14ac:dyDescent="0.35">
      <c r="A672" s="43" t="s">
        <v>811</v>
      </c>
      <c r="B672" s="54">
        <v>51059</v>
      </c>
      <c r="C672" s="54" t="s">
        <v>12</v>
      </c>
      <c r="D672" s="53">
        <v>0.52900000000000003</v>
      </c>
      <c r="E672" s="53">
        <f>SUMIFS('Ratios_MARAMA-VA'!T:T, 'Ratios_MARAMA-VA'!AA:AA, V672)</f>
        <v>0</v>
      </c>
      <c r="F672" s="53">
        <f>SUMIFS('Ratios_MARAMA-VA'!J:J, 'Ratios_MARAMA-VA'!AA:AA, V672)</f>
        <v>0</v>
      </c>
      <c r="G672" s="53" t="s">
        <v>963</v>
      </c>
      <c r="H672" s="53" t="s">
        <v>963</v>
      </c>
      <c r="I672" s="53">
        <v>0.41804728134539898</v>
      </c>
      <c r="J672" s="53" t="s">
        <v>964</v>
      </c>
      <c r="K672" s="53">
        <v>0.40766401834502702</v>
      </c>
      <c r="L672" s="53" t="s">
        <v>964</v>
      </c>
      <c r="M672" s="43" t="s">
        <v>824</v>
      </c>
      <c r="N672" s="43" t="s">
        <v>119</v>
      </c>
      <c r="O672" s="43" t="s">
        <v>120</v>
      </c>
      <c r="P672" s="43" t="s">
        <v>155</v>
      </c>
      <c r="Q672" s="43" t="s">
        <v>825</v>
      </c>
      <c r="R672" s="43" t="s">
        <v>826</v>
      </c>
      <c r="S672" s="43" t="s">
        <v>932</v>
      </c>
      <c r="V672" s="42" t="s">
        <v>2331</v>
      </c>
      <c r="W672"/>
    </row>
    <row r="673" spans="1:23" s="39" customFormat="1" x14ac:dyDescent="0.35">
      <c r="A673" s="43" t="s">
        <v>811</v>
      </c>
      <c r="B673" s="54">
        <v>51600</v>
      </c>
      <c r="C673" s="54" t="s">
        <v>12</v>
      </c>
      <c r="D673" s="53">
        <v>0.96</v>
      </c>
      <c r="E673" s="53">
        <f>SUMIFS('Ratios_MARAMA-VA'!T:T, 'Ratios_MARAMA-VA'!AA:AA, V673)</f>
        <v>0</v>
      </c>
      <c r="F673" s="53">
        <f>SUMIFS('Ratios_MARAMA-VA'!J:J, 'Ratios_MARAMA-VA'!AA:AA, V673)</f>
        <v>0</v>
      </c>
      <c r="G673" s="53" t="s">
        <v>963</v>
      </c>
      <c r="H673" s="53" t="s">
        <v>963</v>
      </c>
      <c r="I673" s="53">
        <v>0.75864913060790795</v>
      </c>
      <c r="J673" s="53" t="s">
        <v>964</v>
      </c>
      <c r="K673" s="53">
        <v>0.73980615805524796</v>
      </c>
      <c r="L673" s="53" t="s">
        <v>964</v>
      </c>
      <c r="M673" s="43" t="s">
        <v>824</v>
      </c>
      <c r="N673" s="43" t="s">
        <v>119</v>
      </c>
      <c r="O673" s="43" t="s">
        <v>120</v>
      </c>
      <c r="P673" s="43" t="s">
        <v>155</v>
      </c>
      <c r="Q673" s="43" t="s">
        <v>825</v>
      </c>
      <c r="R673" s="43" t="s">
        <v>826</v>
      </c>
      <c r="S673" s="43" t="s">
        <v>932</v>
      </c>
      <c r="V673" s="42" t="s">
        <v>2332</v>
      </c>
      <c r="W673"/>
    </row>
    <row r="674" spans="1:23" s="39" customFormat="1" x14ac:dyDescent="0.35">
      <c r="A674" s="43" t="s">
        <v>811</v>
      </c>
      <c r="B674" s="54">
        <v>51600</v>
      </c>
      <c r="C674" s="54" t="s">
        <v>12</v>
      </c>
      <c r="D674" s="53">
        <v>0.71</v>
      </c>
      <c r="E674" s="53">
        <f>SUMIFS('Ratios_MARAMA-VA'!T:T, 'Ratios_MARAMA-VA'!AA:AA, V674)</f>
        <v>0</v>
      </c>
      <c r="F674" s="53">
        <f>SUMIFS('Ratios_MARAMA-VA'!J:J, 'Ratios_MARAMA-VA'!AA:AA, V674)</f>
        <v>0</v>
      </c>
      <c r="G674" s="53" t="s">
        <v>963</v>
      </c>
      <c r="H674" s="53" t="s">
        <v>963</v>
      </c>
      <c r="I674" s="53">
        <v>0.56108425284543195</v>
      </c>
      <c r="J674" s="53" t="s">
        <v>964</v>
      </c>
      <c r="K674" s="53">
        <v>0.54714830439502704</v>
      </c>
      <c r="L674" s="53" t="s">
        <v>964</v>
      </c>
      <c r="M674" s="43" t="s">
        <v>864</v>
      </c>
      <c r="N674" s="43" t="s">
        <v>119</v>
      </c>
      <c r="O674" s="43" t="s">
        <v>120</v>
      </c>
      <c r="P674" s="43" t="s">
        <v>155</v>
      </c>
      <c r="Q674" s="43" t="s">
        <v>825</v>
      </c>
      <c r="R674" s="43" t="s">
        <v>865</v>
      </c>
      <c r="S674" s="43" t="s">
        <v>932</v>
      </c>
      <c r="V674" s="42" t="s">
        <v>2333</v>
      </c>
      <c r="W674"/>
    </row>
    <row r="675" spans="1:23" s="39" customFormat="1" x14ac:dyDescent="0.35">
      <c r="A675" s="43" t="s">
        <v>811</v>
      </c>
      <c r="B675" s="54">
        <v>51059</v>
      </c>
      <c r="C675" s="54" t="s">
        <v>12</v>
      </c>
      <c r="D675" s="53">
        <v>1.25E-3</v>
      </c>
      <c r="E675" s="53">
        <f>SUMIFS('Ratios_MARAMA-VA'!T:T, 'Ratios_MARAMA-VA'!AA:AA, V675)</f>
        <v>0</v>
      </c>
      <c r="F675" s="53">
        <f>SUMIFS('Ratios_MARAMA-VA'!J:J, 'Ratios_MARAMA-VA'!AA:AA, V675)</f>
        <v>0</v>
      </c>
      <c r="G675" s="53" t="s">
        <v>963</v>
      </c>
      <c r="H675" s="53" t="s">
        <v>963</v>
      </c>
      <c r="I675" s="53">
        <v>1.0333743887678999E-3</v>
      </c>
      <c r="J675" s="53" t="s">
        <v>964</v>
      </c>
      <c r="K675" s="53">
        <v>1.0146527191197E-3</v>
      </c>
      <c r="L675" s="53" t="s">
        <v>964</v>
      </c>
      <c r="M675" s="43" t="s">
        <v>829</v>
      </c>
      <c r="N675" s="43" t="s">
        <v>119</v>
      </c>
      <c r="O675" s="43" t="s">
        <v>120</v>
      </c>
      <c r="P675" s="43" t="s">
        <v>155</v>
      </c>
      <c r="Q675" s="43" t="s">
        <v>825</v>
      </c>
      <c r="R675" s="43" t="s">
        <v>830</v>
      </c>
      <c r="S675" s="43" t="s">
        <v>932</v>
      </c>
      <c r="V675" s="42" t="s">
        <v>2334</v>
      </c>
      <c r="W675"/>
    </row>
    <row r="676" spans="1:23" s="39" customFormat="1" x14ac:dyDescent="0.35">
      <c r="A676" s="43" t="s">
        <v>9</v>
      </c>
      <c r="B676" s="54">
        <v>11001</v>
      </c>
      <c r="C676" s="54" t="s">
        <v>12</v>
      </c>
      <c r="D676" s="53">
        <v>2.0881E-2</v>
      </c>
      <c r="E676" s="53">
        <f>SUMIFS('Ratios_MARAMA-VA'!T:T, 'Ratios_MARAMA-VA'!AA:AA, V676)</f>
        <v>0</v>
      </c>
      <c r="F676" s="53">
        <f>SUMIFS('Ratios_MARAMA-VA'!J:J, 'Ratios_MARAMA-VA'!AA:AA, V676)</f>
        <v>0</v>
      </c>
      <c r="G676" s="53" t="s">
        <v>963</v>
      </c>
      <c r="H676" s="53" t="s">
        <v>963</v>
      </c>
      <c r="I676" s="53">
        <v>1.8788605048593199E-2</v>
      </c>
      <c r="J676" s="53" t="s">
        <v>964</v>
      </c>
      <c r="K676" s="53">
        <v>1.7892836125801701E-2</v>
      </c>
      <c r="L676" s="53" t="s">
        <v>964</v>
      </c>
      <c r="M676" s="43" t="s">
        <v>154</v>
      </c>
      <c r="N676" s="43" t="s">
        <v>119</v>
      </c>
      <c r="O676" s="43" t="s">
        <v>120</v>
      </c>
      <c r="P676" s="43" t="s">
        <v>155</v>
      </c>
      <c r="Q676" s="43" t="s">
        <v>156</v>
      </c>
      <c r="R676" s="43" t="s">
        <v>157</v>
      </c>
      <c r="S676" s="43" t="s">
        <v>932</v>
      </c>
      <c r="V676" s="42" t="s">
        <v>2335</v>
      </c>
      <c r="W676"/>
    </row>
    <row r="677" spans="1:23" s="39" customFormat="1" x14ac:dyDescent="0.35">
      <c r="A677" s="43" t="s">
        <v>811</v>
      </c>
      <c r="B677" s="54">
        <v>51059</v>
      </c>
      <c r="C677" s="54" t="s">
        <v>12</v>
      </c>
      <c r="D677" s="53">
        <v>2.7E-4</v>
      </c>
      <c r="E677" s="53">
        <f>SUMIFS('Ratios_MARAMA-VA'!T:T, 'Ratios_MARAMA-VA'!AA:AA, V677)</f>
        <v>0</v>
      </c>
      <c r="F677" s="53">
        <f>SUMIFS('Ratios_MARAMA-VA'!J:J, 'Ratios_MARAMA-VA'!AA:AA, V677)</f>
        <v>0</v>
      </c>
      <c r="G677" s="53" t="s">
        <v>963</v>
      </c>
      <c r="H677" s="53" t="s">
        <v>963</v>
      </c>
      <c r="I677" s="55" t="s">
        <v>14</v>
      </c>
      <c r="J677" s="53" t="s">
        <v>964</v>
      </c>
      <c r="K677" s="55" t="s">
        <v>14</v>
      </c>
      <c r="L677" s="53" t="s">
        <v>964</v>
      </c>
      <c r="M677" s="43" t="s">
        <v>831</v>
      </c>
      <c r="N677" s="43" t="s">
        <v>119</v>
      </c>
      <c r="O677" s="43" t="s">
        <v>120</v>
      </c>
      <c r="P677" s="43" t="s">
        <v>155</v>
      </c>
      <c r="Q677" s="43" t="s">
        <v>156</v>
      </c>
      <c r="R677" s="43" t="s">
        <v>832</v>
      </c>
      <c r="S677" s="43" t="s">
        <v>932</v>
      </c>
      <c r="V677" s="42" t="s">
        <v>2336</v>
      </c>
      <c r="W677"/>
    </row>
    <row r="678" spans="1:23" s="39" customFormat="1" x14ac:dyDescent="0.35">
      <c r="A678" s="43" t="s">
        <v>811</v>
      </c>
      <c r="B678" s="54">
        <v>51600</v>
      </c>
      <c r="C678" s="54" t="s">
        <v>12</v>
      </c>
      <c r="D678" s="53">
        <v>2.7099999999999999E-2</v>
      </c>
      <c r="E678" s="53">
        <f>SUMIFS('Ratios_MARAMA-VA'!T:T, 'Ratios_MARAMA-VA'!AA:AA, V678)</f>
        <v>0</v>
      </c>
      <c r="F678" s="53">
        <f>SUMIFS('Ratios_MARAMA-VA'!J:J, 'Ratios_MARAMA-VA'!AA:AA, V678)</f>
        <v>0</v>
      </c>
      <c r="G678" s="53" t="s">
        <v>963</v>
      </c>
      <c r="H678" s="53" t="s">
        <v>963</v>
      </c>
      <c r="I678" s="53">
        <v>2.14160327494523E-2</v>
      </c>
      <c r="J678" s="53" t="s">
        <v>964</v>
      </c>
      <c r="K678" s="53">
        <v>2.0884111336767701E-2</v>
      </c>
      <c r="L678" s="53" t="s">
        <v>964</v>
      </c>
      <c r="M678" s="43" t="s">
        <v>866</v>
      </c>
      <c r="N678" s="43" t="s">
        <v>119</v>
      </c>
      <c r="O678" s="43" t="s">
        <v>120</v>
      </c>
      <c r="P678" s="43" t="s">
        <v>155</v>
      </c>
      <c r="Q678" s="43" t="s">
        <v>156</v>
      </c>
      <c r="R678" s="43" t="s">
        <v>826</v>
      </c>
      <c r="S678" s="43" t="s">
        <v>932</v>
      </c>
      <c r="V678" s="42" t="s">
        <v>2337</v>
      </c>
      <c r="W678"/>
    </row>
    <row r="679" spans="1:23" s="39" customFormat="1" x14ac:dyDescent="0.35">
      <c r="A679" s="43" t="s">
        <v>811</v>
      </c>
      <c r="B679" s="54">
        <v>51600</v>
      </c>
      <c r="C679" s="54" t="s">
        <v>12</v>
      </c>
      <c r="D679" s="53">
        <v>6.4799999999999996E-2</v>
      </c>
      <c r="E679" s="53">
        <f>SUMIFS('Ratios_MARAMA-VA'!T:T, 'Ratios_MARAMA-VA'!AA:AA, V679)</f>
        <v>0</v>
      </c>
      <c r="F679" s="53">
        <f>SUMIFS('Ratios_MARAMA-VA'!J:J, 'Ratios_MARAMA-VA'!AA:AA, V679)</f>
        <v>0</v>
      </c>
      <c r="G679" s="53" t="s">
        <v>963</v>
      </c>
      <c r="H679" s="53" t="s">
        <v>963</v>
      </c>
      <c r="I679" s="53">
        <v>5.1208816316033703E-2</v>
      </c>
      <c r="J679" s="53" t="s">
        <v>964</v>
      </c>
      <c r="K679" s="53">
        <v>4.9936915668729202E-2</v>
      </c>
      <c r="L679" s="53" t="s">
        <v>964</v>
      </c>
      <c r="M679" s="43" t="s">
        <v>867</v>
      </c>
      <c r="N679" s="43" t="s">
        <v>119</v>
      </c>
      <c r="O679" s="43" t="s">
        <v>120</v>
      </c>
      <c r="P679" s="43" t="s">
        <v>155</v>
      </c>
      <c r="Q679" s="43" t="s">
        <v>156</v>
      </c>
      <c r="R679" s="43" t="s">
        <v>865</v>
      </c>
      <c r="S679" s="43" t="s">
        <v>932</v>
      </c>
      <c r="V679" s="42" t="s">
        <v>2338</v>
      </c>
      <c r="W679"/>
    </row>
    <row r="680" spans="1:23" s="39" customFormat="1" x14ac:dyDescent="0.35">
      <c r="A680" s="43" t="s">
        <v>811</v>
      </c>
      <c r="B680" s="54">
        <v>51153</v>
      </c>
      <c r="C680" s="54" t="s">
        <v>12</v>
      </c>
      <c r="D680" s="53">
        <v>0.31</v>
      </c>
      <c r="E680" s="53">
        <f>SUMIFS('Ratios_MARAMA-VA'!T:T, 'Ratios_MARAMA-VA'!AA:AA, V680)</f>
        <v>0</v>
      </c>
      <c r="F680" s="53">
        <f>SUMIFS('Ratios_MARAMA-VA'!J:J, 'Ratios_MARAMA-VA'!AA:AA, V680)</f>
        <v>0</v>
      </c>
      <c r="G680" s="53" t="s">
        <v>963</v>
      </c>
      <c r="H680" s="53" t="s">
        <v>963</v>
      </c>
      <c r="I680" s="53">
        <v>0.24574282480826101</v>
      </c>
      <c r="J680" s="53" t="s">
        <v>964</v>
      </c>
      <c r="K680" s="53">
        <v>0.23402674557337899</v>
      </c>
      <c r="L680" s="53" t="s">
        <v>964</v>
      </c>
      <c r="M680" s="43" t="s">
        <v>879</v>
      </c>
      <c r="N680" s="43" t="s">
        <v>143</v>
      </c>
      <c r="O680" s="43" t="s">
        <v>120</v>
      </c>
      <c r="P680" s="43" t="s">
        <v>144</v>
      </c>
      <c r="Q680" s="43" t="s">
        <v>145</v>
      </c>
      <c r="R680" s="43" t="s">
        <v>880</v>
      </c>
      <c r="S680" s="43" t="s">
        <v>932</v>
      </c>
      <c r="V680" s="42" t="s">
        <v>2339</v>
      </c>
      <c r="W680"/>
    </row>
    <row r="681" spans="1:23" s="39" customFormat="1" x14ac:dyDescent="0.35">
      <c r="A681" s="43" t="s">
        <v>811</v>
      </c>
      <c r="B681" s="54">
        <v>51153</v>
      </c>
      <c r="C681" s="54" t="s">
        <v>12</v>
      </c>
      <c r="D681" s="53">
        <v>0.36</v>
      </c>
      <c r="E681" s="53">
        <f>SUMIFS('Ratios_MARAMA-VA'!T:T, 'Ratios_MARAMA-VA'!AA:AA, V681)</f>
        <v>0</v>
      </c>
      <c r="F681" s="53">
        <f>SUMIFS('Ratios_MARAMA-VA'!J:J, 'Ratios_MARAMA-VA'!AA:AA, V681)</f>
        <v>0</v>
      </c>
      <c r="G681" s="53" t="s">
        <v>963</v>
      </c>
      <c r="H681" s="53" t="s">
        <v>963</v>
      </c>
      <c r="I681" s="53">
        <v>0.28537876429346398</v>
      </c>
      <c r="J681" s="53" t="s">
        <v>964</v>
      </c>
      <c r="K681" s="53">
        <v>0.27177299485940798</v>
      </c>
      <c r="L681" s="53" t="s">
        <v>964</v>
      </c>
      <c r="M681" s="43" t="s">
        <v>881</v>
      </c>
      <c r="N681" s="43" t="s">
        <v>143</v>
      </c>
      <c r="O681" s="43" t="s">
        <v>120</v>
      </c>
      <c r="P681" s="43" t="s">
        <v>144</v>
      </c>
      <c r="Q681" s="43" t="s">
        <v>145</v>
      </c>
      <c r="R681" s="43" t="s">
        <v>882</v>
      </c>
      <c r="S681" s="43" t="s">
        <v>932</v>
      </c>
      <c r="V681" s="42" t="s">
        <v>2340</v>
      </c>
      <c r="W681"/>
    </row>
    <row r="682" spans="1:23" s="39" customFormat="1" x14ac:dyDescent="0.35">
      <c r="A682" s="43" t="s">
        <v>811</v>
      </c>
      <c r="B682" s="54">
        <v>51600</v>
      </c>
      <c r="C682" s="54" t="s">
        <v>12</v>
      </c>
      <c r="D682" s="53">
        <v>1.84</v>
      </c>
      <c r="E682" s="53">
        <f>SUMIFS('Ratios_MARAMA-VA'!T:T, 'Ratios_MARAMA-VA'!AA:AA, V682)</f>
        <v>0</v>
      </c>
      <c r="F682" s="53">
        <f>SUMIFS('Ratios_MARAMA-VA'!J:J, 'Ratios_MARAMA-VA'!AA:AA, V682)</f>
        <v>0</v>
      </c>
      <c r="G682" s="53" t="s">
        <v>963</v>
      </c>
      <c r="H682" s="53" t="s">
        <v>963</v>
      </c>
      <c r="I682" s="53">
        <v>1.4586025730554899</v>
      </c>
      <c r="J682" s="53" t="s">
        <v>964</v>
      </c>
      <c r="K682" s="53">
        <v>1.38906197372586</v>
      </c>
      <c r="L682" s="53" t="s">
        <v>964</v>
      </c>
      <c r="M682" s="43" t="s">
        <v>858</v>
      </c>
      <c r="N682" s="43" t="s">
        <v>143</v>
      </c>
      <c r="O682" s="43" t="s">
        <v>120</v>
      </c>
      <c r="P682" s="43" t="s">
        <v>144</v>
      </c>
      <c r="Q682" s="43" t="s">
        <v>145</v>
      </c>
      <c r="R682" s="43" t="s">
        <v>859</v>
      </c>
      <c r="S682" s="43" t="s">
        <v>932</v>
      </c>
      <c r="V682" s="42" t="s">
        <v>2341</v>
      </c>
      <c r="W682"/>
    </row>
    <row r="683" spans="1:23" s="39" customFormat="1" x14ac:dyDescent="0.35">
      <c r="A683" s="43" t="s">
        <v>811</v>
      </c>
      <c r="B683" s="54">
        <v>51059</v>
      </c>
      <c r="C683" s="54" t="s">
        <v>12</v>
      </c>
      <c r="D683" s="53">
        <v>69.338800000000006</v>
      </c>
      <c r="E683" s="53">
        <f>SUMIFS('Ratios_MARAMA-VA'!T:T, 'Ratios_MARAMA-VA'!AA:AA, V683)</f>
        <v>0</v>
      </c>
      <c r="F683" s="53">
        <f>SUMIFS('Ratios_MARAMA-VA'!J:J, 'Ratios_MARAMA-VA'!AA:AA, V683)</f>
        <v>0</v>
      </c>
      <c r="G683" s="53" t="s">
        <v>963</v>
      </c>
      <c r="H683" s="53" t="s">
        <v>963</v>
      </c>
      <c r="I683" s="53">
        <v>54.966169615532401</v>
      </c>
      <c r="J683" s="53" t="s">
        <v>964</v>
      </c>
      <c r="K683" s="53">
        <v>52.345592599882004</v>
      </c>
      <c r="L683" s="53" t="s">
        <v>964</v>
      </c>
      <c r="M683" s="43" t="s">
        <v>820</v>
      </c>
      <c r="N683" s="43" t="s">
        <v>143</v>
      </c>
      <c r="O683" s="43" t="s">
        <v>120</v>
      </c>
      <c r="P683" s="43" t="s">
        <v>144</v>
      </c>
      <c r="Q683" s="43" t="s">
        <v>145</v>
      </c>
      <c r="R683" s="43" t="s">
        <v>821</v>
      </c>
      <c r="S683" s="43" t="s">
        <v>932</v>
      </c>
      <c r="V683" s="42" t="s">
        <v>2342</v>
      </c>
      <c r="W683"/>
    </row>
    <row r="684" spans="1:23" s="39" customFormat="1" x14ac:dyDescent="0.35">
      <c r="A684" s="43" t="s">
        <v>811</v>
      </c>
      <c r="B684" s="54">
        <v>51153</v>
      </c>
      <c r="C684" s="54" t="s">
        <v>12</v>
      </c>
      <c r="D684" s="53">
        <v>17.45</v>
      </c>
      <c r="E684" s="53">
        <f>SUMIFS('Ratios_MARAMA-VA'!T:T, 'Ratios_MARAMA-VA'!AA:AA, V684)</f>
        <v>0</v>
      </c>
      <c r="F684" s="53">
        <f>SUMIFS('Ratios_MARAMA-VA'!J:J, 'Ratios_MARAMA-VA'!AA:AA, V684)</f>
        <v>0</v>
      </c>
      <c r="G684" s="53" t="s">
        <v>963</v>
      </c>
      <c r="H684" s="53" t="s">
        <v>963</v>
      </c>
      <c r="I684" s="53">
        <v>14.3212072663122</v>
      </c>
      <c r="J684" s="53" t="s">
        <v>964</v>
      </c>
      <c r="K684" s="53">
        <v>13.638426805876801</v>
      </c>
      <c r="L684" s="53" t="s">
        <v>964</v>
      </c>
      <c r="M684" s="43" t="s">
        <v>820</v>
      </c>
      <c r="N684" s="43" t="s">
        <v>143</v>
      </c>
      <c r="O684" s="43" t="s">
        <v>120</v>
      </c>
      <c r="P684" s="43" t="s">
        <v>144</v>
      </c>
      <c r="Q684" s="43" t="s">
        <v>145</v>
      </c>
      <c r="R684" s="43" t="s">
        <v>821</v>
      </c>
      <c r="S684" s="43" t="s">
        <v>932</v>
      </c>
      <c r="V684" s="42" t="s">
        <v>2344</v>
      </c>
      <c r="W684"/>
    </row>
    <row r="685" spans="1:23" s="39" customFormat="1" x14ac:dyDescent="0.35">
      <c r="A685" s="43" t="s">
        <v>811</v>
      </c>
      <c r="B685" s="54">
        <v>51600</v>
      </c>
      <c r="C685" s="54" t="s">
        <v>12</v>
      </c>
      <c r="D685" s="53">
        <v>49.453800000000001</v>
      </c>
      <c r="E685" s="53">
        <f>SUMIFS('Ratios_MARAMA-VA'!T:T, 'Ratios_MARAMA-VA'!AA:AA, V685)</f>
        <v>0</v>
      </c>
      <c r="F685" s="53">
        <f>SUMIFS('Ratios_MARAMA-VA'!J:J, 'Ratios_MARAMA-VA'!AA:AA, V685)</f>
        <v>0</v>
      </c>
      <c r="G685" s="53" t="s">
        <v>963</v>
      </c>
      <c r="H685" s="53" t="s">
        <v>963</v>
      </c>
      <c r="I685" s="53">
        <v>39.202956482266998</v>
      </c>
      <c r="J685" s="53" t="s">
        <v>964</v>
      </c>
      <c r="K685" s="53">
        <v>37.333909258828299</v>
      </c>
      <c r="L685" s="53" t="s">
        <v>964</v>
      </c>
      <c r="M685" s="43" t="s">
        <v>820</v>
      </c>
      <c r="N685" s="43" t="s">
        <v>143</v>
      </c>
      <c r="O685" s="43" t="s">
        <v>120</v>
      </c>
      <c r="P685" s="43" t="s">
        <v>144</v>
      </c>
      <c r="Q685" s="43" t="s">
        <v>145</v>
      </c>
      <c r="R685" s="43" t="s">
        <v>821</v>
      </c>
      <c r="S685" s="43" t="s">
        <v>932</v>
      </c>
      <c r="V685" s="42" t="s">
        <v>2343</v>
      </c>
      <c r="W685"/>
    </row>
    <row r="686" spans="1:23" s="39" customFormat="1" x14ac:dyDescent="0.35">
      <c r="A686" s="43" t="s">
        <v>811</v>
      </c>
      <c r="B686" s="54">
        <v>51153</v>
      </c>
      <c r="C686" s="54" t="s">
        <v>12</v>
      </c>
      <c r="D686" s="53">
        <v>0.63</v>
      </c>
      <c r="E686" s="53">
        <f>SUMIFS('Ratios_MARAMA-VA'!T:T, 'Ratios_MARAMA-VA'!AA:AA, V686)</f>
        <v>0</v>
      </c>
      <c r="F686" s="53">
        <f>SUMIFS('Ratios_MARAMA-VA'!J:J, 'Ratios_MARAMA-VA'!AA:AA, V686)</f>
        <v>0</v>
      </c>
      <c r="G686" s="53" t="s">
        <v>963</v>
      </c>
      <c r="H686" s="53" t="s">
        <v>963</v>
      </c>
      <c r="I686" s="53">
        <v>0.49941283751356202</v>
      </c>
      <c r="J686" s="53" t="s">
        <v>964</v>
      </c>
      <c r="K686" s="53">
        <v>0.47560274100396299</v>
      </c>
      <c r="L686" s="53" t="s">
        <v>964</v>
      </c>
      <c r="M686" s="43" t="s">
        <v>860</v>
      </c>
      <c r="N686" s="43" t="s">
        <v>143</v>
      </c>
      <c r="O686" s="43" t="s">
        <v>120</v>
      </c>
      <c r="P686" s="43" t="s">
        <v>144</v>
      </c>
      <c r="Q686" s="43" t="s">
        <v>145</v>
      </c>
      <c r="R686" s="43" t="s">
        <v>861</v>
      </c>
      <c r="S686" s="43" t="s">
        <v>932</v>
      </c>
      <c r="V686" s="42" t="s">
        <v>2353</v>
      </c>
      <c r="W686"/>
    </row>
    <row r="687" spans="1:23" s="39" customFormat="1" x14ac:dyDescent="0.35">
      <c r="A687" s="43" t="s">
        <v>811</v>
      </c>
      <c r="B687" s="54">
        <v>51600</v>
      </c>
      <c r="C687" s="54" t="s">
        <v>12</v>
      </c>
      <c r="D687" s="53">
        <v>0.76739999999999997</v>
      </c>
      <c r="E687" s="53">
        <f>SUMIFS('Ratios_MARAMA-VA'!T:T, 'Ratios_MARAMA-VA'!AA:AA, V687)</f>
        <v>0</v>
      </c>
      <c r="F687" s="53">
        <f>SUMIFS('Ratios_MARAMA-VA'!J:J, 'Ratios_MARAMA-VA'!AA:AA, V687)</f>
        <v>0</v>
      </c>
      <c r="G687" s="53" t="s">
        <v>963</v>
      </c>
      <c r="H687" s="53" t="s">
        <v>963</v>
      </c>
      <c r="I687" s="53">
        <v>0.60833239921890203</v>
      </c>
      <c r="J687" s="53" t="s">
        <v>964</v>
      </c>
      <c r="K687" s="53">
        <v>0.57932943404197101</v>
      </c>
      <c r="L687" s="53" t="s">
        <v>964</v>
      </c>
      <c r="M687" s="43" t="s">
        <v>860</v>
      </c>
      <c r="N687" s="43" t="s">
        <v>143</v>
      </c>
      <c r="O687" s="43" t="s">
        <v>120</v>
      </c>
      <c r="P687" s="43" t="s">
        <v>144</v>
      </c>
      <c r="Q687" s="43" t="s">
        <v>145</v>
      </c>
      <c r="R687" s="43" t="s">
        <v>861</v>
      </c>
      <c r="S687" s="43" t="s">
        <v>932</v>
      </c>
      <c r="V687" s="42" t="s">
        <v>2345</v>
      </c>
      <c r="W687"/>
    </row>
    <row r="688" spans="1:23" s="39" customFormat="1" x14ac:dyDescent="0.35">
      <c r="A688" s="43" t="s">
        <v>811</v>
      </c>
      <c r="B688" s="54">
        <v>51153</v>
      </c>
      <c r="C688" s="54" t="s">
        <v>12</v>
      </c>
      <c r="D688" s="53">
        <v>1.49</v>
      </c>
      <c r="E688" s="53">
        <f>SUMIFS('Ratios_MARAMA-VA'!T:T, 'Ratios_MARAMA-VA'!AA:AA, V688)</f>
        <v>0</v>
      </c>
      <c r="F688" s="53">
        <f>SUMIFS('Ratios_MARAMA-VA'!J:J, 'Ratios_MARAMA-VA'!AA:AA, V688)</f>
        <v>0</v>
      </c>
      <c r="G688" s="53" t="s">
        <v>963</v>
      </c>
      <c r="H688" s="53" t="s">
        <v>963</v>
      </c>
      <c r="I688" s="53">
        <v>1.1774866714643599</v>
      </c>
      <c r="J688" s="53" t="s">
        <v>964</v>
      </c>
      <c r="K688" s="53">
        <v>1.14824080781492</v>
      </c>
      <c r="L688" s="53" t="s">
        <v>964</v>
      </c>
      <c r="M688" s="43" t="s">
        <v>856</v>
      </c>
      <c r="N688" s="43" t="s">
        <v>143</v>
      </c>
      <c r="O688" s="43" t="s">
        <v>120</v>
      </c>
      <c r="P688" s="43" t="s">
        <v>144</v>
      </c>
      <c r="Q688" s="43" t="s">
        <v>145</v>
      </c>
      <c r="R688" s="43" t="s">
        <v>857</v>
      </c>
      <c r="S688" s="43" t="s">
        <v>932</v>
      </c>
      <c r="V688" s="42" t="s">
        <v>2355</v>
      </c>
      <c r="W688"/>
    </row>
    <row r="689" spans="1:23" s="39" customFormat="1" x14ac:dyDescent="0.35">
      <c r="A689" s="43" t="s">
        <v>811</v>
      </c>
      <c r="B689" s="54">
        <v>51600</v>
      </c>
      <c r="C689" s="54" t="s">
        <v>12</v>
      </c>
      <c r="D689" s="53">
        <v>1.593</v>
      </c>
      <c r="E689" s="53">
        <f>SUMIFS('Ratios_MARAMA-VA'!T:T, 'Ratios_MARAMA-VA'!AA:AA, V689)</f>
        <v>0</v>
      </c>
      <c r="F689" s="53">
        <f>SUMIFS('Ratios_MARAMA-VA'!J:J, 'Ratios_MARAMA-VA'!AA:AA, V689)</f>
        <v>0</v>
      </c>
      <c r="G689" s="53" t="s">
        <v>963</v>
      </c>
      <c r="H689" s="53" t="s">
        <v>963</v>
      </c>
      <c r="I689" s="53">
        <v>1.2588834011025001</v>
      </c>
      <c r="J689" s="53" t="s">
        <v>964</v>
      </c>
      <c r="K689" s="53">
        <v>1.2276158435229301</v>
      </c>
      <c r="L689" s="53" t="s">
        <v>964</v>
      </c>
      <c r="M689" s="43" t="s">
        <v>856</v>
      </c>
      <c r="N689" s="43" t="s">
        <v>143</v>
      </c>
      <c r="O689" s="43" t="s">
        <v>120</v>
      </c>
      <c r="P689" s="43" t="s">
        <v>144</v>
      </c>
      <c r="Q689" s="43" t="s">
        <v>145</v>
      </c>
      <c r="R689" s="43" t="s">
        <v>857</v>
      </c>
      <c r="S689" s="43" t="s">
        <v>932</v>
      </c>
      <c r="V689" s="42" t="s">
        <v>2354</v>
      </c>
      <c r="W689"/>
    </row>
    <row r="690" spans="1:23" s="39" customFormat="1" x14ac:dyDescent="0.35">
      <c r="A690" s="43" t="s">
        <v>811</v>
      </c>
      <c r="B690" s="54">
        <v>51600</v>
      </c>
      <c r="C690" s="54" t="s">
        <v>12</v>
      </c>
      <c r="D690" s="53">
        <v>1.9944</v>
      </c>
      <c r="E690" s="53">
        <f>SUMIFS('Ratios_MARAMA-VA'!T:T, 'Ratios_MARAMA-VA'!AA:AA, V690)</f>
        <v>0</v>
      </c>
      <c r="F690" s="53">
        <f>SUMIFS('Ratios_MARAMA-VA'!J:J, 'Ratios_MARAMA-VA'!AA:AA, V690)</f>
        <v>0</v>
      </c>
      <c r="G690" s="53" t="s">
        <v>963</v>
      </c>
      <c r="H690" s="53" t="s">
        <v>963</v>
      </c>
      <c r="I690" s="53">
        <v>1.6487695047670901</v>
      </c>
      <c r="J690" s="53" t="s">
        <v>964</v>
      </c>
      <c r="K690" s="53">
        <v>1.61889870641002</v>
      </c>
      <c r="L690" s="53" t="s">
        <v>964</v>
      </c>
      <c r="M690" s="43" t="s">
        <v>862</v>
      </c>
      <c r="N690" s="43" t="s">
        <v>143</v>
      </c>
      <c r="O690" s="43" t="s">
        <v>120</v>
      </c>
      <c r="P690" s="43" t="s">
        <v>144</v>
      </c>
      <c r="Q690" s="43" t="s">
        <v>145</v>
      </c>
      <c r="R690" s="43" t="s">
        <v>863</v>
      </c>
      <c r="S690" s="43" t="s">
        <v>932</v>
      </c>
      <c r="V690" s="42" t="s">
        <v>2356</v>
      </c>
      <c r="W690"/>
    </row>
    <row r="691" spans="1:23" s="39" customFormat="1" x14ac:dyDescent="0.35">
      <c r="A691" s="43" t="s">
        <v>811</v>
      </c>
      <c r="B691" s="54">
        <v>51059</v>
      </c>
      <c r="C691" s="54" t="s">
        <v>12</v>
      </c>
      <c r="D691" s="53">
        <v>1.3030999999999999</v>
      </c>
      <c r="E691" s="53">
        <f>SUMIFS('Ratios_MARAMA-VA'!T:T, 'Ratios_MARAMA-VA'!AA:AA, V691)</f>
        <v>0</v>
      </c>
      <c r="F691" s="53">
        <f>SUMIFS('Ratios_MARAMA-VA'!J:J, 'Ratios_MARAMA-VA'!AA:AA, V691)</f>
        <v>0</v>
      </c>
      <c r="G691" s="53" t="s">
        <v>963</v>
      </c>
      <c r="H691" s="53" t="s">
        <v>963</v>
      </c>
      <c r="I691" s="53">
        <v>1.0772721328028501</v>
      </c>
      <c r="J691" s="53" t="s">
        <v>964</v>
      </c>
      <c r="K691" s="53">
        <v>1.0577551666280001</v>
      </c>
      <c r="L691" s="53" t="s">
        <v>964</v>
      </c>
      <c r="M691" s="43" t="s">
        <v>822</v>
      </c>
      <c r="N691" s="43" t="s">
        <v>143</v>
      </c>
      <c r="O691" s="43" t="s">
        <v>120</v>
      </c>
      <c r="P691" s="43" t="s">
        <v>144</v>
      </c>
      <c r="Q691" s="43" t="s">
        <v>145</v>
      </c>
      <c r="R691" s="43" t="s">
        <v>823</v>
      </c>
      <c r="S691" s="43" t="s">
        <v>932</v>
      </c>
      <c r="V691" s="42" t="s">
        <v>2357</v>
      </c>
      <c r="W691"/>
    </row>
    <row r="692" spans="1:23" s="39" customFormat="1" x14ac:dyDescent="0.35">
      <c r="A692" s="43" t="s">
        <v>811</v>
      </c>
      <c r="B692" s="54">
        <v>51153</v>
      </c>
      <c r="C692" s="54" t="s">
        <v>12</v>
      </c>
      <c r="D692" s="53">
        <v>0.41</v>
      </c>
      <c r="E692" s="53">
        <f>SUMIFS('Ratios_MARAMA-VA'!T:T, 'Ratios_MARAMA-VA'!AA:AA, V692)</f>
        <v>0</v>
      </c>
      <c r="F692" s="53">
        <f>SUMIFS('Ratios_MARAMA-VA'!J:J, 'Ratios_MARAMA-VA'!AA:AA, V692)</f>
        <v>0</v>
      </c>
      <c r="G692" s="53" t="s">
        <v>963</v>
      </c>
      <c r="H692" s="53" t="s">
        <v>963</v>
      </c>
      <c r="I692" s="53">
        <v>0.33894679951589901</v>
      </c>
      <c r="J692" s="53" t="s">
        <v>964</v>
      </c>
      <c r="K692" s="53">
        <v>0.33280609187129301</v>
      </c>
      <c r="L692" s="53" t="s">
        <v>964</v>
      </c>
      <c r="M692" s="43" t="s">
        <v>822</v>
      </c>
      <c r="N692" s="43" t="s">
        <v>143</v>
      </c>
      <c r="O692" s="43" t="s">
        <v>120</v>
      </c>
      <c r="P692" s="43" t="s">
        <v>144</v>
      </c>
      <c r="Q692" s="43" t="s">
        <v>145</v>
      </c>
      <c r="R692" s="43" t="s">
        <v>823</v>
      </c>
      <c r="S692" s="43" t="s">
        <v>932</v>
      </c>
      <c r="V692" s="42" t="s">
        <v>2359</v>
      </c>
      <c r="W692"/>
    </row>
    <row r="693" spans="1:23" s="39" customFormat="1" x14ac:dyDescent="0.35">
      <c r="A693" s="43" t="s">
        <v>811</v>
      </c>
      <c r="B693" s="54">
        <v>51600</v>
      </c>
      <c r="C693" s="54" t="s">
        <v>12</v>
      </c>
      <c r="D693" s="53">
        <v>10.166499999999999</v>
      </c>
      <c r="E693" s="53">
        <f>SUMIFS('Ratios_MARAMA-VA'!T:T, 'Ratios_MARAMA-VA'!AA:AA, V693)</f>
        <v>0</v>
      </c>
      <c r="F693" s="53">
        <f>SUMIFS('Ratios_MARAMA-VA'!J:J, 'Ratios_MARAMA-VA'!AA:AA, V693)</f>
        <v>0</v>
      </c>
      <c r="G693" s="53" t="s">
        <v>963</v>
      </c>
      <c r="H693" s="53" t="s">
        <v>963</v>
      </c>
      <c r="I693" s="53">
        <v>8.4046405787277703</v>
      </c>
      <c r="J693" s="53" t="s">
        <v>964</v>
      </c>
      <c r="K693" s="53">
        <v>8.25237349514512</v>
      </c>
      <c r="L693" s="53" t="s">
        <v>964</v>
      </c>
      <c r="M693" s="43" t="s">
        <v>822</v>
      </c>
      <c r="N693" s="43" t="s">
        <v>143</v>
      </c>
      <c r="O693" s="43" t="s">
        <v>120</v>
      </c>
      <c r="P693" s="43" t="s">
        <v>144</v>
      </c>
      <c r="Q693" s="43" t="s">
        <v>145</v>
      </c>
      <c r="R693" s="43" t="s">
        <v>823</v>
      </c>
      <c r="S693" s="43" t="s">
        <v>932</v>
      </c>
      <c r="V693" s="42" t="s">
        <v>2358</v>
      </c>
      <c r="W693"/>
    </row>
    <row r="694" spans="1:23" s="39" customFormat="1" x14ac:dyDescent="0.35">
      <c r="A694" s="43" t="s">
        <v>811</v>
      </c>
      <c r="B694" s="54">
        <v>51153</v>
      </c>
      <c r="C694" s="54" t="s">
        <v>12</v>
      </c>
      <c r="D694" s="53">
        <v>9.74</v>
      </c>
      <c r="E694" s="53">
        <f>SUMIFS('Ratios_MARAMA-VA'!T:T, 'Ratios_MARAMA-VA'!AA:AA, V694)</f>
        <v>0</v>
      </c>
      <c r="F694" s="53">
        <f>SUMIFS('Ratios_MARAMA-VA'!J:J, 'Ratios_MARAMA-VA'!AA:AA, V694)</f>
        <v>0</v>
      </c>
      <c r="G694" s="53" t="s">
        <v>963</v>
      </c>
      <c r="H694" s="53" t="s">
        <v>963</v>
      </c>
      <c r="I694" s="53">
        <v>8.0520532372801394</v>
      </c>
      <c r="J694" s="53" t="s">
        <v>964</v>
      </c>
      <c r="K694" s="53">
        <v>7.9061739873814503</v>
      </c>
      <c r="L694" s="53" t="s">
        <v>964</v>
      </c>
      <c r="M694" s="43" t="s">
        <v>883</v>
      </c>
      <c r="N694" s="43" t="s">
        <v>143</v>
      </c>
      <c r="O694" s="43" t="s">
        <v>120</v>
      </c>
      <c r="P694" s="43" t="s">
        <v>144</v>
      </c>
      <c r="Q694" s="43" t="s">
        <v>145</v>
      </c>
      <c r="R694" s="43" t="s">
        <v>884</v>
      </c>
      <c r="S694" s="43" t="s">
        <v>932</v>
      </c>
      <c r="V694" s="42" t="s">
        <v>2360</v>
      </c>
      <c r="W694"/>
    </row>
    <row r="695" spans="1:23" s="39" customFormat="1" x14ac:dyDescent="0.35">
      <c r="A695" s="43" t="s">
        <v>9</v>
      </c>
      <c r="B695" s="54">
        <v>11001</v>
      </c>
      <c r="C695" s="54" t="s">
        <v>12</v>
      </c>
      <c r="D695" s="53">
        <v>7.2669999999999998E-2</v>
      </c>
      <c r="E695" s="53">
        <f>SUMIFS('Ratios_MARAMA-VA'!T:T, 'Ratios_MARAMA-VA'!AA:AA, V695)</f>
        <v>0</v>
      </c>
      <c r="F695" s="53">
        <f>SUMIFS('Ratios_MARAMA-VA'!J:J, 'Ratios_MARAMA-VA'!AA:AA, V695)</f>
        <v>0</v>
      </c>
      <c r="G695" s="53" t="s">
        <v>963</v>
      </c>
      <c r="H695" s="53" t="s">
        <v>963</v>
      </c>
      <c r="I695" s="53">
        <v>6.8190980096952902E-2</v>
      </c>
      <c r="J695" s="53" t="s">
        <v>964</v>
      </c>
      <c r="K695" s="53">
        <v>6.6955562404935706E-2</v>
      </c>
      <c r="L695" s="53" t="s">
        <v>964</v>
      </c>
      <c r="M695" s="43" t="s">
        <v>142</v>
      </c>
      <c r="N695" s="43" t="s">
        <v>143</v>
      </c>
      <c r="O695" s="43" t="s">
        <v>120</v>
      </c>
      <c r="P695" s="43" t="s">
        <v>144</v>
      </c>
      <c r="Q695" s="43" t="s">
        <v>145</v>
      </c>
      <c r="R695" s="43" t="s">
        <v>123</v>
      </c>
      <c r="S695" s="43" t="s">
        <v>932</v>
      </c>
      <c r="V695" s="42" t="s">
        <v>2361</v>
      </c>
      <c r="W695"/>
    </row>
    <row r="696" spans="1:23" s="39" customFormat="1" x14ac:dyDescent="0.35">
      <c r="A696" s="43" t="s">
        <v>811</v>
      </c>
      <c r="B696" s="54">
        <v>51153</v>
      </c>
      <c r="C696" s="54" t="s">
        <v>12</v>
      </c>
      <c r="D696" s="53">
        <v>1.26</v>
      </c>
      <c r="E696" s="53">
        <f>SUMIFS('Ratios_MARAMA-VA'!T:T, 'Ratios_MARAMA-VA'!AA:AA, V696)</f>
        <v>0</v>
      </c>
      <c r="F696" s="53">
        <f>SUMIFS('Ratios_MARAMA-VA'!J:J, 'Ratios_MARAMA-VA'!AA:AA, V696)</f>
        <v>0</v>
      </c>
      <c r="G696" s="53" t="s">
        <v>963</v>
      </c>
      <c r="H696" s="53" t="s">
        <v>963</v>
      </c>
      <c r="I696" s="53">
        <v>1.04164138387813</v>
      </c>
      <c r="J696" s="53" t="s">
        <v>964</v>
      </c>
      <c r="K696" s="53">
        <v>1.02276994087275</v>
      </c>
      <c r="L696" s="53" t="s">
        <v>964</v>
      </c>
      <c r="M696" s="43" t="s">
        <v>142</v>
      </c>
      <c r="N696" s="43" t="s">
        <v>143</v>
      </c>
      <c r="O696" s="43" t="s">
        <v>120</v>
      </c>
      <c r="P696" s="43" t="s">
        <v>144</v>
      </c>
      <c r="Q696" s="43" t="s">
        <v>145</v>
      </c>
      <c r="R696" s="43" t="s">
        <v>123</v>
      </c>
      <c r="S696" s="43" t="s">
        <v>932</v>
      </c>
      <c r="V696" s="42" t="s">
        <v>2362</v>
      </c>
      <c r="W696"/>
    </row>
    <row r="697" spans="1:23" s="39" customFormat="1" x14ac:dyDescent="0.35">
      <c r="A697" s="43" t="s">
        <v>811</v>
      </c>
      <c r="B697" s="54">
        <v>51153</v>
      </c>
      <c r="C697" s="54" t="s">
        <v>12</v>
      </c>
      <c r="D697" s="53">
        <v>0.93</v>
      </c>
      <c r="E697" s="53">
        <f>SUMIFS('Ratios_MARAMA-VA'!T:T, 'Ratios_MARAMA-VA'!AA:AA, V697)</f>
        <v>0</v>
      </c>
      <c r="F697" s="53">
        <f>SUMIFS('Ratios_MARAMA-VA'!J:J, 'Ratios_MARAMA-VA'!AA:AA, V697)</f>
        <v>0</v>
      </c>
      <c r="G697" s="53" t="s">
        <v>963</v>
      </c>
      <c r="H697" s="53" t="s">
        <v>963</v>
      </c>
      <c r="I697" s="53">
        <v>0.83680871103834698</v>
      </c>
      <c r="J697" s="53" t="s">
        <v>964</v>
      </c>
      <c r="K697" s="53">
        <v>0.79691286801377603</v>
      </c>
      <c r="L697" s="53" t="s">
        <v>964</v>
      </c>
      <c r="M697" s="43" t="s">
        <v>877</v>
      </c>
      <c r="N697" s="43" t="s">
        <v>143</v>
      </c>
      <c r="O697" s="43" t="s">
        <v>120</v>
      </c>
      <c r="P697" s="43" t="s">
        <v>144</v>
      </c>
      <c r="Q697" s="43" t="s">
        <v>850</v>
      </c>
      <c r="R697" s="43" t="s">
        <v>878</v>
      </c>
      <c r="S697" s="43" t="s">
        <v>932</v>
      </c>
      <c r="V697" s="42" t="s">
        <v>2431</v>
      </c>
      <c r="W697"/>
    </row>
    <row r="698" spans="1:23" s="39" customFormat="1" x14ac:dyDescent="0.35">
      <c r="A698" s="43" t="s">
        <v>811</v>
      </c>
      <c r="B698" s="54">
        <v>51600</v>
      </c>
      <c r="C698" s="54" t="s">
        <v>12</v>
      </c>
      <c r="D698" s="53">
        <v>10.199999999999999</v>
      </c>
      <c r="E698" s="53">
        <f>SUMIFS('Ratios_MARAMA-VA'!T:T, 'Ratios_MARAMA-VA'!AA:AA, V698)</f>
        <v>0</v>
      </c>
      <c r="F698" s="53">
        <f>SUMIFS('Ratios_MARAMA-VA'!J:J, 'Ratios_MARAMA-VA'!AA:AA, V698)</f>
        <v>0</v>
      </c>
      <c r="G698" s="53" t="s">
        <v>963</v>
      </c>
      <c r="H698" s="53" t="s">
        <v>963</v>
      </c>
      <c r="I698" s="53">
        <v>8.4323350123467495</v>
      </c>
      <c r="J698" s="53" t="s">
        <v>964</v>
      </c>
      <c r="K698" s="53">
        <v>8.2795661880175295</v>
      </c>
      <c r="L698" s="53" t="s">
        <v>964</v>
      </c>
      <c r="M698" s="43" t="s">
        <v>854</v>
      </c>
      <c r="N698" s="43" t="s">
        <v>143</v>
      </c>
      <c r="O698" s="43" t="s">
        <v>120</v>
      </c>
      <c r="P698" s="43" t="s">
        <v>144</v>
      </c>
      <c r="Q698" s="43" t="s">
        <v>850</v>
      </c>
      <c r="R698" s="43" t="s">
        <v>855</v>
      </c>
      <c r="S698" s="43" t="s">
        <v>932</v>
      </c>
      <c r="V698" s="42" t="s">
        <v>2432</v>
      </c>
      <c r="W698"/>
    </row>
    <row r="699" spans="1:23" s="39" customFormat="1" x14ac:dyDescent="0.35">
      <c r="A699" s="43" t="s">
        <v>811</v>
      </c>
      <c r="B699" s="54">
        <v>51600</v>
      </c>
      <c r="C699" s="54" t="s">
        <v>12</v>
      </c>
      <c r="D699" s="53">
        <v>0.95730000000000004</v>
      </c>
      <c r="E699" s="53">
        <f>SUMIFS('Ratios_MARAMA-VA'!T:T, 'Ratios_MARAMA-VA'!AA:AA, V699)</f>
        <v>0</v>
      </c>
      <c r="F699" s="53">
        <f>SUMIFS('Ratios_MARAMA-VA'!J:J, 'Ratios_MARAMA-VA'!AA:AA, V699)</f>
        <v>0</v>
      </c>
      <c r="G699" s="53" t="s">
        <v>963</v>
      </c>
      <c r="H699" s="53" t="s">
        <v>963</v>
      </c>
      <c r="I699" s="53">
        <v>0.79139944189407296</v>
      </c>
      <c r="J699" s="53" t="s">
        <v>964</v>
      </c>
      <c r="K699" s="53">
        <v>0.77706163841070397</v>
      </c>
      <c r="L699" s="53" t="s">
        <v>964</v>
      </c>
      <c r="M699" s="43" t="s">
        <v>849</v>
      </c>
      <c r="N699" s="43" t="s">
        <v>143</v>
      </c>
      <c r="O699" s="43" t="s">
        <v>120</v>
      </c>
      <c r="P699" s="43" t="s">
        <v>144</v>
      </c>
      <c r="Q699" s="43" t="s">
        <v>850</v>
      </c>
      <c r="R699" s="43" t="s">
        <v>851</v>
      </c>
      <c r="S699" s="43" t="s">
        <v>932</v>
      </c>
      <c r="V699" s="42" t="s">
        <v>2433</v>
      </c>
      <c r="W699"/>
    </row>
    <row r="700" spans="1:23" s="39" customFormat="1" x14ac:dyDescent="0.35">
      <c r="A700" s="43" t="s">
        <v>811</v>
      </c>
      <c r="B700" s="54">
        <v>51600</v>
      </c>
      <c r="C700" s="54" t="s">
        <v>12</v>
      </c>
      <c r="D700" s="53">
        <v>2.5499999999999998E-2</v>
      </c>
      <c r="E700" s="53">
        <f>SUMIFS('Ratios_MARAMA-VA'!T:T, 'Ratios_MARAMA-VA'!AA:AA, V700)</f>
        <v>0</v>
      </c>
      <c r="F700" s="53">
        <f>SUMIFS('Ratios_MARAMA-VA'!J:J, 'Ratios_MARAMA-VA'!AA:AA, V700)</f>
        <v>0</v>
      </c>
      <c r="G700" s="53" t="s">
        <v>963</v>
      </c>
      <c r="H700" s="53" t="s">
        <v>963</v>
      </c>
      <c r="I700" s="53">
        <v>2.10808375308668E-2</v>
      </c>
      <c r="J700" s="53" t="s">
        <v>964</v>
      </c>
      <c r="K700" s="53">
        <v>2.0698915470043801E-2</v>
      </c>
      <c r="L700" s="53" t="s">
        <v>964</v>
      </c>
      <c r="M700" s="43" t="s">
        <v>852</v>
      </c>
      <c r="N700" s="43" t="s">
        <v>143</v>
      </c>
      <c r="O700" s="43" t="s">
        <v>120</v>
      </c>
      <c r="P700" s="43" t="s">
        <v>144</v>
      </c>
      <c r="Q700" s="43" t="s">
        <v>850</v>
      </c>
      <c r="R700" s="43" t="s">
        <v>853</v>
      </c>
      <c r="S700" s="43" t="s">
        <v>932</v>
      </c>
      <c r="V700" s="42" t="s">
        <v>2434</v>
      </c>
      <c r="W700"/>
    </row>
    <row r="701" spans="1:23" s="39" customFormat="1" x14ac:dyDescent="0.35">
      <c r="A701" s="43" t="s">
        <v>9</v>
      </c>
      <c r="B701" s="54">
        <v>11001</v>
      </c>
      <c r="C701" s="54" t="s">
        <v>12</v>
      </c>
      <c r="D701" s="53">
        <v>1.10406499999999E-2</v>
      </c>
      <c r="E701" s="53">
        <f>SUMIFS('Ratios_MARAMA-VA'!T:T, 'Ratios_MARAMA-VA'!AA:AA, V701)</f>
        <v>0</v>
      </c>
      <c r="F701" s="53">
        <f>SUMIFS('Ratios_MARAMA-VA'!J:J, 'Ratios_MARAMA-VA'!AA:AA, V701)</f>
        <v>0</v>
      </c>
      <c r="G701" s="53" t="s">
        <v>963</v>
      </c>
      <c r="H701" s="53" t="s">
        <v>963</v>
      </c>
      <c r="I701" s="53">
        <v>9.9034945183573003E-3</v>
      </c>
      <c r="J701" s="53" t="s">
        <v>964</v>
      </c>
      <c r="K701" s="53">
        <v>9.6575161498919006E-3</v>
      </c>
      <c r="L701" s="53" t="s">
        <v>964</v>
      </c>
      <c r="M701" s="43" t="s">
        <v>146</v>
      </c>
      <c r="N701" s="43" t="s">
        <v>119</v>
      </c>
      <c r="O701" s="43" t="s">
        <v>120</v>
      </c>
      <c r="P701" s="43" t="s">
        <v>144</v>
      </c>
      <c r="Q701" s="43" t="s">
        <v>147</v>
      </c>
      <c r="R701" s="43" t="s">
        <v>148</v>
      </c>
      <c r="S701" s="43" t="s">
        <v>932</v>
      </c>
      <c r="V701" s="42" t="s">
        <v>2435</v>
      </c>
      <c r="W701"/>
    </row>
    <row r="702" spans="1:23" s="39" customFormat="1" x14ac:dyDescent="0.35">
      <c r="A702" s="43" t="s">
        <v>811</v>
      </c>
      <c r="B702" s="54">
        <v>51153</v>
      </c>
      <c r="C702" s="54" t="s">
        <v>12</v>
      </c>
      <c r="D702" s="53">
        <v>0.02</v>
      </c>
      <c r="E702" s="53">
        <f>SUMIFS('Ratios_MARAMA-VA'!T:T, 'Ratios_MARAMA-VA'!AA:AA, V702)</f>
        <v>0</v>
      </c>
      <c r="F702" s="53">
        <f>SUMIFS('Ratios_MARAMA-VA'!J:J, 'Ratios_MARAMA-VA'!AA:AA, V702)</f>
        <v>0</v>
      </c>
      <c r="G702" s="53" t="s">
        <v>963</v>
      </c>
      <c r="H702" s="53" t="s">
        <v>963</v>
      </c>
      <c r="I702" s="53">
        <v>1.5805190220998001E-2</v>
      </c>
      <c r="J702" s="53" t="s">
        <v>964</v>
      </c>
      <c r="K702" s="53">
        <v>1.5412628292817599E-2</v>
      </c>
      <c r="L702" s="53" t="s">
        <v>964</v>
      </c>
      <c r="M702" s="43" t="s">
        <v>885</v>
      </c>
      <c r="N702" s="43" t="s">
        <v>119</v>
      </c>
      <c r="O702" s="43" t="s">
        <v>120</v>
      </c>
      <c r="P702" s="43" t="s">
        <v>144</v>
      </c>
      <c r="Q702" s="43" t="s">
        <v>147</v>
      </c>
      <c r="R702" s="43" t="s">
        <v>886</v>
      </c>
      <c r="S702" s="43" t="s">
        <v>932</v>
      </c>
      <c r="V702" s="42" t="s">
        <v>2436</v>
      </c>
      <c r="W702"/>
    </row>
    <row r="703" spans="1:23" s="39" customFormat="1" x14ac:dyDescent="0.35">
      <c r="A703" s="43" t="s">
        <v>9</v>
      </c>
      <c r="B703" s="54">
        <v>11001</v>
      </c>
      <c r="C703" s="54" t="s">
        <v>12</v>
      </c>
      <c r="D703" s="53">
        <v>1.6E-2</v>
      </c>
      <c r="E703" s="53">
        <f>SUMIFS('Ratios_MARAMA-VA'!T:T, 'Ratios_MARAMA-VA'!AA:AA, V703)</f>
        <v>0</v>
      </c>
      <c r="F703" s="53">
        <f>SUMIFS('Ratios_MARAMA-VA'!J:J, 'Ratios_MARAMA-VA'!AA:AA, V703)</f>
        <v>0</v>
      </c>
      <c r="G703" s="53" t="s">
        <v>963</v>
      </c>
      <c r="H703" s="53" t="s">
        <v>963</v>
      </c>
      <c r="I703" s="53">
        <v>1.43967090071113E-2</v>
      </c>
      <c r="J703" s="53" t="s">
        <v>964</v>
      </c>
      <c r="K703" s="53">
        <v>1.37103289120649E-2</v>
      </c>
      <c r="L703" s="53" t="s">
        <v>964</v>
      </c>
      <c r="M703" s="43" t="s">
        <v>149</v>
      </c>
      <c r="N703" s="43" t="s">
        <v>143</v>
      </c>
      <c r="O703" s="43" t="s">
        <v>120</v>
      </c>
      <c r="P703" s="43" t="s">
        <v>144</v>
      </c>
      <c r="Q703" s="43" t="s">
        <v>150</v>
      </c>
      <c r="R703" s="43" t="s">
        <v>151</v>
      </c>
      <c r="S703" s="43" t="s">
        <v>932</v>
      </c>
      <c r="V703" s="42" t="s">
        <v>2522</v>
      </c>
      <c r="W703"/>
    </row>
    <row r="704" spans="1:23" s="39" customFormat="1" x14ac:dyDescent="0.35">
      <c r="A704" s="43" t="s">
        <v>9</v>
      </c>
      <c r="B704" s="54">
        <v>11001</v>
      </c>
      <c r="C704" s="54" t="s">
        <v>12</v>
      </c>
      <c r="D704" s="53">
        <v>3.3000000000000002E-2</v>
      </c>
      <c r="E704" s="53">
        <f>SUMIFS('Ratios_MARAMA-VA'!T:T, 'Ratios_MARAMA-VA'!AA:AA, V704)</f>
        <v>0</v>
      </c>
      <c r="F704" s="53">
        <f>SUMIFS('Ratios_MARAMA-VA'!J:J, 'Ratios_MARAMA-VA'!AA:AA, V704)</f>
        <v>0</v>
      </c>
      <c r="G704" s="53" t="s">
        <v>963</v>
      </c>
      <c r="H704" s="53" t="s">
        <v>963</v>
      </c>
      <c r="I704" s="53">
        <v>2.9693212327167099E-2</v>
      </c>
      <c r="J704" s="53" t="s">
        <v>964</v>
      </c>
      <c r="K704" s="53">
        <v>2.8277553381133899E-2</v>
      </c>
      <c r="L704" s="53" t="s">
        <v>964</v>
      </c>
      <c r="M704" s="43" t="s">
        <v>152</v>
      </c>
      <c r="N704" s="43" t="s">
        <v>143</v>
      </c>
      <c r="O704" s="43" t="s">
        <v>120</v>
      </c>
      <c r="P704" s="43" t="s">
        <v>144</v>
      </c>
      <c r="Q704" s="43" t="s">
        <v>150</v>
      </c>
      <c r="R704" s="43" t="s">
        <v>153</v>
      </c>
      <c r="S704" s="43" t="s">
        <v>932</v>
      </c>
      <c r="V704" s="42" t="s">
        <v>2523</v>
      </c>
      <c r="W704"/>
    </row>
    <row r="705" spans="1:23" s="39" customFormat="1" x14ac:dyDescent="0.35">
      <c r="A705" s="43" t="s">
        <v>9</v>
      </c>
      <c r="B705" s="54">
        <v>11001</v>
      </c>
      <c r="C705" s="54" t="s">
        <v>12</v>
      </c>
      <c r="D705" s="53">
        <v>0.18</v>
      </c>
      <c r="E705" s="53">
        <f>SUMIFS('Ratios_MARAMA-VA'!T:T, 'Ratios_MARAMA-VA'!AA:AA, V705)</f>
        <v>0</v>
      </c>
      <c r="F705" s="53">
        <f>SUMIFS('Ratios_MARAMA-VA'!J:J, 'Ratios_MARAMA-VA'!AA:AA, V705)</f>
        <v>0</v>
      </c>
      <c r="G705" s="53" t="s">
        <v>963</v>
      </c>
      <c r="H705" s="53" t="s">
        <v>963</v>
      </c>
      <c r="I705" s="53">
        <v>0.15313541057999999</v>
      </c>
      <c r="J705" s="53" t="s">
        <v>964</v>
      </c>
      <c r="K705" s="53">
        <v>0.14498605583999999</v>
      </c>
      <c r="L705" s="53" t="s">
        <v>964</v>
      </c>
      <c r="M705" s="43" t="s">
        <v>163</v>
      </c>
      <c r="N705" s="43" t="s">
        <v>159</v>
      </c>
      <c r="O705" s="43" t="s">
        <v>120</v>
      </c>
      <c r="P705" s="43" t="s">
        <v>160</v>
      </c>
      <c r="Q705" s="43" t="s">
        <v>164</v>
      </c>
      <c r="R705" s="43" t="s">
        <v>162</v>
      </c>
      <c r="S705" s="43" t="s">
        <v>932</v>
      </c>
      <c r="V705" s="42" t="s">
        <v>2524</v>
      </c>
      <c r="W705"/>
    </row>
    <row r="706" spans="1:23" s="39" customFormat="1" x14ac:dyDescent="0.35">
      <c r="A706" s="43" t="s">
        <v>9</v>
      </c>
      <c r="B706" s="54">
        <v>11001</v>
      </c>
      <c r="C706" s="54" t="s">
        <v>12</v>
      </c>
      <c r="D706" s="53">
        <v>0.16</v>
      </c>
      <c r="E706" s="53">
        <f>SUMIFS('Ratios_MARAMA-VA'!T:T, 'Ratios_MARAMA-VA'!AA:AA, V706)</f>
        <v>0</v>
      </c>
      <c r="F706" s="53">
        <f>SUMIFS('Ratios_MARAMA-VA'!J:J, 'Ratios_MARAMA-VA'!AA:AA, V706)</f>
        <v>0</v>
      </c>
      <c r="G706" s="53" t="s">
        <v>963</v>
      </c>
      <c r="H706" s="53" t="s">
        <v>963</v>
      </c>
      <c r="I706" s="53">
        <v>0.13612036495999999</v>
      </c>
      <c r="J706" s="53" t="s">
        <v>964</v>
      </c>
      <c r="K706" s="53">
        <v>0.12887649407999999</v>
      </c>
      <c r="L706" s="53" t="s">
        <v>964</v>
      </c>
      <c r="M706" s="43" t="s">
        <v>165</v>
      </c>
      <c r="N706" s="43" t="s">
        <v>159</v>
      </c>
      <c r="O706" s="43" t="s">
        <v>120</v>
      </c>
      <c r="P706" s="43" t="s">
        <v>160</v>
      </c>
      <c r="Q706" s="43" t="s">
        <v>166</v>
      </c>
      <c r="R706" s="43" t="s">
        <v>167</v>
      </c>
      <c r="S706" s="43" t="s">
        <v>932</v>
      </c>
      <c r="V706" s="42" t="s">
        <v>2525</v>
      </c>
      <c r="W706"/>
    </row>
    <row r="707" spans="1:23" s="39" customFormat="1" x14ac:dyDescent="0.35">
      <c r="A707" s="43" t="s">
        <v>9</v>
      </c>
      <c r="B707" s="54">
        <v>11001</v>
      </c>
      <c r="C707" s="54" t="s">
        <v>12</v>
      </c>
      <c r="D707" s="53">
        <v>15.935848</v>
      </c>
      <c r="E707" s="53">
        <f>SUMIFS('Ratios_MARAMA-VA'!T:T, 'Ratios_MARAMA-VA'!AA:AA, V707)</f>
        <v>0</v>
      </c>
      <c r="F707" s="53">
        <f>SUMIFS('Ratios_MARAMA-VA'!J:J, 'Ratios_MARAMA-VA'!AA:AA, V707)</f>
        <v>0</v>
      </c>
      <c r="G707" s="53" t="s">
        <v>963</v>
      </c>
      <c r="H707" s="53" t="s">
        <v>963</v>
      </c>
      <c r="I707" s="53">
        <v>13.5574590356693</v>
      </c>
      <c r="J707" s="53" t="s">
        <v>964</v>
      </c>
      <c r="K707" s="53">
        <v>12.8359763776986</v>
      </c>
      <c r="L707" s="53" t="s">
        <v>964</v>
      </c>
      <c r="M707" s="43" t="s">
        <v>168</v>
      </c>
      <c r="N707" s="43" t="s">
        <v>159</v>
      </c>
      <c r="O707" s="43" t="s">
        <v>120</v>
      </c>
      <c r="P707" s="43" t="s">
        <v>160</v>
      </c>
      <c r="Q707" s="43" t="s">
        <v>166</v>
      </c>
      <c r="R707" s="43" t="s">
        <v>162</v>
      </c>
      <c r="S707" s="43" t="s">
        <v>932</v>
      </c>
      <c r="V707" s="42" t="s">
        <v>2527</v>
      </c>
      <c r="W707"/>
    </row>
    <row r="708" spans="1:23" s="39" customFormat="1" x14ac:dyDescent="0.35">
      <c r="A708" s="43" t="s">
        <v>497</v>
      </c>
      <c r="B708" s="54">
        <v>24017</v>
      </c>
      <c r="C708" s="54" t="s">
        <v>10</v>
      </c>
      <c r="D708" s="53">
        <v>4.8099999999999997E-2</v>
      </c>
      <c r="E708" s="53">
        <f>SUMIFS('Ratios_MARAMA-VA'!T:T, 'Ratios_MARAMA-VA'!AA:AA, V708)</f>
        <v>0</v>
      </c>
      <c r="F708" s="53">
        <f>SUMIFS('Ratios_MARAMA-VA'!J:J, 'Ratios_MARAMA-VA'!AA:AA, V708)</f>
        <v>0</v>
      </c>
      <c r="G708" s="53" t="s">
        <v>963</v>
      </c>
      <c r="H708" s="53" t="s">
        <v>963</v>
      </c>
      <c r="I708" s="53">
        <v>4.0921184716099998E-2</v>
      </c>
      <c r="J708" s="53" t="s">
        <v>964</v>
      </c>
      <c r="K708" s="53">
        <v>3.8743496032799897E-2</v>
      </c>
      <c r="L708" s="53" t="s">
        <v>964</v>
      </c>
      <c r="M708" s="43" t="s">
        <v>168</v>
      </c>
      <c r="N708" s="43" t="s">
        <v>159</v>
      </c>
      <c r="O708" s="43" t="s">
        <v>120</v>
      </c>
      <c r="P708" s="43" t="s">
        <v>160</v>
      </c>
      <c r="Q708" s="43" t="s">
        <v>166</v>
      </c>
      <c r="R708" s="43" t="s">
        <v>162</v>
      </c>
      <c r="S708" s="43" t="s">
        <v>932</v>
      </c>
      <c r="V708" s="42" t="s">
        <v>2526</v>
      </c>
      <c r="W708"/>
    </row>
    <row r="709" spans="1:23" s="39" customFormat="1" x14ac:dyDescent="0.35">
      <c r="A709" s="43" t="s">
        <v>497</v>
      </c>
      <c r="B709" s="54">
        <v>24017</v>
      </c>
      <c r="C709" s="54" t="s">
        <v>12</v>
      </c>
      <c r="D709" s="53">
        <v>2.8222999999999998</v>
      </c>
      <c r="E709" s="53">
        <f>SUMIFS('Ratios_MARAMA-VA'!T:T, 'Ratios_MARAMA-VA'!AA:AA, V709)</f>
        <v>0</v>
      </c>
      <c r="F709" s="53">
        <f>SUMIFS('Ratios_MARAMA-VA'!J:J, 'Ratios_MARAMA-VA'!AA:AA, V709)</f>
        <v>0</v>
      </c>
      <c r="G709" s="53" t="s">
        <v>963</v>
      </c>
      <c r="H709" s="53" t="s">
        <v>963</v>
      </c>
      <c r="I709" s="53">
        <v>2.4010781626663</v>
      </c>
      <c r="J709" s="53" t="s">
        <v>964</v>
      </c>
      <c r="K709" s="53">
        <v>2.2733008077624</v>
      </c>
      <c r="L709" s="53" t="s">
        <v>964</v>
      </c>
      <c r="M709" s="43" t="s">
        <v>168</v>
      </c>
      <c r="N709" s="43" t="s">
        <v>159</v>
      </c>
      <c r="O709" s="43" t="s">
        <v>120</v>
      </c>
      <c r="P709" s="43" t="s">
        <v>160</v>
      </c>
      <c r="Q709" s="43" t="s">
        <v>166</v>
      </c>
      <c r="R709" s="43" t="s">
        <v>162</v>
      </c>
      <c r="S709" s="43" t="s">
        <v>932</v>
      </c>
      <c r="V709" s="42" t="s">
        <v>2528</v>
      </c>
      <c r="W709"/>
    </row>
    <row r="710" spans="1:23" s="39" customFormat="1" x14ac:dyDescent="0.35">
      <c r="A710" s="43" t="s">
        <v>497</v>
      </c>
      <c r="B710" s="54">
        <v>24033</v>
      </c>
      <c r="C710" s="54" t="s">
        <v>12</v>
      </c>
      <c r="D710" s="53">
        <v>0.24138000000000001</v>
      </c>
      <c r="E710" s="53">
        <f>SUMIFS('Ratios_MARAMA-VA'!T:T, 'Ratios_MARAMA-VA'!AA:AA, V710)</f>
        <v>0</v>
      </c>
      <c r="F710" s="53">
        <f>SUMIFS('Ratios_MARAMA-VA'!J:J, 'Ratios_MARAMA-VA'!AA:AA, V710)</f>
        <v>0</v>
      </c>
      <c r="G710" s="53" t="s">
        <v>963</v>
      </c>
      <c r="H710" s="53" t="s">
        <v>963</v>
      </c>
      <c r="I710" s="53">
        <v>0.20535458558778</v>
      </c>
      <c r="J710" s="53" t="s">
        <v>964</v>
      </c>
      <c r="K710" s="53">
        <v>0.19442630088144</v>
      </c>
      <c r="L710" s="53" t="s">
        <v>964</v>
      </c>
      <c r="M710" s="43" t="s">
        <v>168</v>
      </c>
      <c r="N710" s="43" t="s">
        <v>159</v>
      </c>
      <c r="O710" s="43" t="s">
        <v>120</v>
      </c>
      <c r="P710" s="43" t="s">
        <v>160</v>
      </c>
      <c r="Q710" s="43" t="s">
        <v>166</v>
      </c>
      <c r="R710" s="43" t="s">
        <v>162</v>
      </c>
      <c r="S710" s="43" t="s">
        <v>932</v>
      </c>
      <c r="V710" s="42" t="s">
        <v>2529</v>
      </c>
      <c r="W710"/>
    </row>
    <row r="711" spans="1:23" s="39" customFormat="1" x14ac:dyDescent="0.35">
      <c r="A711" s="43" t="s">
        <v>9</v>
      </c>
      <c r="B711" s="54">
        <v>11001</v>
      </c>
      <c r="C711" s="54" t="s">
        <v>12</v>
      </c>
      <c r="D711" s="53">
        <v>14.619199999999999</v>
      </c>
      <c r="E711" s="53">
        <f>SUMIFS('Ratios_MARAMA-VA'!T:T, 'Ratios_MARAMA-VA'!AA:AA, V711)</f>
        <v>0</v>
      </c>
      <c r="F711" s="53">
        <f>SUMIFS('Ratios_MARAMA-VA'!J:J, 'Ratios_MARAMA-VA'!AA:AA, V711)</f>
        <v>0</v>
      </c>
      <c r="G711" s="53" t="s">
        <v>963</v>
      </c>
      <c r="H711" s="53" t="s">
        <v>963</v>
      </c>
      <c r="I711" s="53">
        <v>12.4373177463952</v>
      </c>
      <c r="J711" s="53" t="s">
        <v>964</v>
      </c>
      <c r="K711" s="53">
        <v>11.775445264089599</v>
      </c>
      <c r="L711" s="53" t="s">
        <v>964</v>
      </c>
      <c r="M711" s="43" t="s">
        <v>169</v>
      </c>
      <c r="N711" s="43" t="s">
        <v>159</v>
      </c>
      <c r="O711" s="43" t="s">
        <v>120</v>
      </c>
      <c r="P711" s="43" t="s">
        <v>160</v>
      </c>
      <c r="Q711" s="43" t="s">
        <v>170</v>
      </c>
      <c r="R711" s="43" t="s">
        <v>162</v>
      </c>
      <c r="S711" s="43" t="s">
        <v>932</v>
      </c>
      <c r="V711" s="42" t="s">
        <v>2530</v>
      </c>
      <c r="W711"/>
    </row>
    <row r="712" spans="1:23" s="39" customFormat="1" x14ac:dyDescent="0.35">
      <c r="A712" s="43" t="s">
        <v>497</v>
      </c>
      <c r="B712" s="54">
        <v>24017</v>
      </c>
      <c r="C712" s="54" t="s">
        <v>12</v>
      </c>
      <c r="D712" s="53">
        <v>0.16900000000000001</v>
      </c>
      <c r="E712" s="53">
        <f>SUMIFS('Ratios_MARAMA-VA'!T:T, 'Ratios_MARAMA-VA'!AA:AA, V712)</f>
        <v>0</v>
      </c>
      <c r="F712" s="53">
        <f>SUMIFS('Ratios_MARAMA-VA'!J:J, 'Ratios_MARAMA-VA'!AA:AA, V712)</f>
        <v>0</v>
      </c>
      <c r="G712" s="53" t="s">
        <v>963</v>
      </c>
      <c r="H712" s="53" t="s">
        <v>963</v>
      </c>
      <c r="I712" s="53">
        <v>0.14377713548900001</v>
      </c>
      <c r="J712" s="53" t="s">
        <v>964</v>
      </c>
      <c r="K712" s="53">
        <v>0.13612579687199999</v>
      </c>
      <c r="L712" s="53" t="s">
        <v>964</v>
      </c>
      <c r="M712" s="43" t="s">
        <v>537</v>
      </c>
      <c r="N712" s="43" t="s">
        <v>159</v>
      </c>
      <c r="O712" s="43" t="s">
        <v>120</v>
      </c>
      <c r="P712" s="43" t="s">
        <v>160</v>
      </c>
      <c r="Q712" s="43" t="s">
        <v>538</v>
      </c>
      <c r="R712" s="43" t="s">
        <v>162</v>
      </c>
      <c r="S712" s="43" t="s">
        <v>932</v>
      </c>
      <c r="V712" s="42" t="s">
        <v>2531</v>
      </c>
      <c r="W712"/>
    </row>
    <row r="713" spans="1:23" s="39" customFormat="1" x14ac:dyDescent="0.35">
      <c r="A713" s="43" t="s">
        <v>9</v>
      </c>
      <c r="B713" s="54">
        <v>11001</v>
      </c>
      <c r="C713" s="54" t="s">
        <v>12</v>
      </c>
      <c r="D713" s="53">
        <v>0.12</v>
      </c>
      <c r="E713" s="53">
        <f>SUMIFS('Ratios_MARAMA-VA'!T:T, 'Ratios_MARAMA-VA'!AA:AA, V713)</f>
        <v>0</v>
      </c>
      <c r="F713" s="53">
        <f>SUMIFS('Ratios_MARAMA-VA'!J:J, 'Ratios_MARAMA-VA'!AA:AA, V713)</f>
        <v>0</v>
      </c>
      <c r="G713" s="53" t="s">
        <v>963</v>
      </c>
      <c r="H713" s="53" t="s">
        <v>963</v>
      </c>
      <c r="I713" s="53">
        <v>0.10209027372</v>
      </c>
      <c r="J713" s="53" t="s">
        <v>964</v>
      </c>
      <c r="K713" s="53">
        <v>9.6657370559999997E-2</v>
      </c>
      <c r="L713" s="53" t="s">
        <v>964</v>
      </c>
      <c r="M713" s="43" t="s">
        <v>158</v>
      </c>
      <c r="N713" s="43" t="s">
        <v>159</v>
      </c>
      <c r="O713" s="43" t="s">
        <v>120</v>
      </c>
      <c r="P713" s="43" t="s">
        <v>160</v>
      </c>
      <c r="Q713" s="43" t="s">
        <v>161</v>
      </c>
      <c r="R713" s="43" t="s">
        <v>162</v>
      </c>
      <c r="S713" s="43" t="s">
        <v>932</v>
      </c>
      <c r="V713" s="42" t="s">
        <v>2532</v>
      </c>
      <c r="W713"/>
    </row>
    <row r="714" spans="1:23" s="39" customFormat="1" x14ac:dyDescent="0.35">
      <c r="A714" s="43" t="s">
        <v>811</v>
      </c>
      <c r="B714" s="54">
        <v>51059</v>
      </c>
      <c r="C714" s="54" t="s">
        <v>12</v>
      </c>
      <c r="D714" s="53">
        <v>0.01</v>
      </c>
      <c r="E714" s="53">
        <f>SUMIFS('Ratios_MARAMA-VA'!T:T, 'Ratios_MARAMA-VA'!AA:AA, V714)</f>
        <v>0</v>
      </c>
      <c r="F714" s="53">
        <f>SUMIFS('Ratios_MARAMA-VA'!J:J, 'Ratios_MARAMA-VA'!AA:AA, V714)</f>
        <v>0</v>
      </c>
      <c r="G714" s="53" t="s">
        <v>963</v>
      </c>
      <c r="H714" s="53" t="s">
        <v>963</v>
      </c>
      <c r="I714" s="53">
        <v>9.7890153554599998E-3</v>
      </c>
      <c r="J714" s="53" t="s">
        <v>964</v>
      </c>
      <c r="K714" s="53">
        <v>1.040577509607E-2</v>
      </c>
      <c r="L714" s="53" t="s">
        <v>964</v>
      </c>
      <c r="M714" s="43" t="s">
        <v>838</v>
      </c>
      <c r="N714" s="43" t="s">
        <v>119</v>
      </c>
      <c r="O714" s="43" t="s">
        <v>120</v>
      </c>
      <c r="P714" s="43" t="s">
        <v>181</v>
      </c>
      <c r="Q714" s="43" t="s">
        <v>834</v>
      </c>
      <c r="R714" s="43" t="s">
        <v>839</v>
      </c>
      <c r="S714" s="43" t="s">
        <v>932</v>
      </c>
      <c r="V714" s="42" t="s">
        <v>2533</v>
      </c>
      <c r="W714"/>
    </row>
    <row r="715" spans="1:23" s="39" customFormat="1" x14ac:dyDescent="0.35">
      <c r="A715" s="43" t="s">
        <v>811</v>
      </c>
      <c r="B715" s="54">
        <v>51059</v>
      </c>
      <c r="C715" s="54" t="s">
        <v>12</v>
      </c>
      <c r="D715" s="53">
        <v>8.9999999999999993E-3</v>
      </c>
      <c r="E715" s="53">
        <f>SUMIFS('Ratios_MARAMA-VA'!T:T, 'Ratios_MARAMA-VA'!AA:AA, V715)</f>
        <v>0</v>
      </c>
      <c r="F715" s="53">
        <f>SUMIFS('Ratios_MARAMA-VA'!J:J, 'Ratios_MARAMA-VA'!AA:AA, V715)</f>
        <v>0</v>
      </c>
      <c r="G715" s="53" t="s">
        <v>963</v>
      </c>
      <c r="H715" s="53" t="s">
        <v>963</v>
      </c>
      <c r="I715" s="53">
        <v>8.8101138199139992E-3</v>
      </c>
      <c r="J715" s="53" t="s">
        <v>964</v>
      </c>
      <c r="K715" s="53">
        <v>9.3651975864630001E-3</v>
      </c>
      <c r="L715" s="53" t="s">
        <v>964</v>
      </c>
      <c r="M715" s="43" t="s">
        <v>833</v>
      </c>
      <c r="N715" s="43" t="s">
        <v>119</v>
      </c>
      <c r="O715" s="43" t="s">
        <v>120</v>
      </c>
      <c r="P715" s="43" t="s">
        <v>181</v>
      </c>
      <c r="Q715" s="43" t="s">
        <v>834</v>
      </c>
      <c r="R715" s="43" t="s">
        <v>835</v>
      </c>
      <c r="S715" s="43" t="s">
        <v>932</v>
      </c>
      <c r="V715" s="42" t="s">
        <v>2534</v>
      </c>
      <c r="W715"/>
    </row>
    <row r="716" spans="1:23" s="39" customFormat="1" x14ac:dyDescent="0.35">
      <c r="A716" s="43" t="s">
        <v>811</v>
      </c>
      <c r="B716" s="54">
        <v>51600</v>
      </c>
      <c r="C716" s="54" t="s">
        <v>12</v>
      </c>
      <c r="D716" s="53">
        <v>1.1698</v>
      </c>
      <c r="E716" s="53">
        <f>SUMIFS('Ratios_MARAMA-VA'!T:T, 'Ratios_MARAMA-VA'!AA:AA, V716)</f>
        <v>0</v>
      </c>
      <c r="F716" s="53">
        <f>SUMIFS('Ratios_MARAMA-VA'!J:J, 'Ratios_MARAMA-VA'!AA:AA, V716)</f>
        <v>0</v>
      </c>
      <c r="G716" s="53" t="s">
        <v>963</v>
      </c>
      <c r="H716" s="53" t="s">
        <v>963</v>
      </c>
      <c r="I716" s="53">
        <v>1.14511901628171</v>
      </c>
      <c r="J716" s="53" t="s">
        <v>964</v>
      </c>
      <c r="K716" s="53">
        <v>1.2172675707382701</v>
      </c>
      <c r="L716" s="53" t="s">
        <v>964</v>
      </c>
      <c r="M716" s="43" t="s">
        <v>833</v>
      </c>
      <c r="N716" s="43" t="s">
        <v>119</v>
      </c>
      <c r="O716" s="43" t="s">
        <v>120</v>
      </c>
      <c r="P716" s="43" t="s">
        <v>181</v>
      </c>
      <c r="Q716" s="43" t="s">
        <v>834</v>
      </c>
      <c r="R716" s="43" t="s">
        <v>835</v>
      </c>
      <c r="S716" s="43" t="s">
        <v>932</v>
      </c>
      <c r="V716" s="42" t="s">
        <v>2535</v>
      </c>
      <c r="W716"/>
    </row>
    <row r="717" spans="1:23" s="39" customFormat="1" x14ac:dyDescent="0.35">
      <c r="A717" s="43" t="s">
        <v>811</v>
      </c>
      <c r="B717" s="54">
        <v>51059</v>
      </c>
      <c r="C717" s="54" t="s">
        <v>12</v>
      </c>
      <c r="D717" s="53">
        <v>28.323899999999998</v>
      </c>
      <c r="E717" s="53">
        <f>SUMIFS('Ratios_MARAMA-VA'!T:T, 'Ratios_MARAMA-VA'!AA:AA, V717)</f>
        <v>0</v>
      </c>
      <c r="F717" s="53">
        <f>SUMIFS('Ratios_MARAMA-VA'!J:J, 'Ratios_MARAMA-VA'!AA:AA, V717)</f>
        <v>0</v>
      </c>
      <c r="G717" s="53" t="s">
        <v>963</v>
      </c>
      <c r="H717" s="53" t="s">
        <v>963</v>
      </c>
      <c r="I717" s="53">
        <v>27.7263092026514</v>
      </c>
      <c r="J717" s="53" t="s">
        <v>964</v>
      </c>
      <c r="K717" s="53">
        <v>29.473213324357701</v>
      </c>
      <c r="L717" s="53" t="s">
        <v>964</v>
      </c>
      <c r="M717" s="43" t="s">
        <v>836</v>
      </c>
      <c r="N717" s="43" t="s">
        <v>119</v>
      </c>
      <c r="O717" s="43" t="s">
        <v>120</v>
      </c>
      <c r="P717" s="43" t="s">
        <v>181</v>
      </c>
      <c r="Q717" s="43" t="s">
        <v>834</v>
      </c>
      <c r="R717" s="43" t="s">
        <v>837</v>
      </c>
      <c r="S717" s="43" t="s">
        <v>932</v>
      </c>
      <c r="V717" s="42" t="s">
        <v>2587</v>
      </c>
      <c r="W717"/>
    </row>
    <row r="718" spans="1:23" s="39" customFormat="1" x14ac:dyDescent="0.35">
      <c r="A718" s="43" t="s">
        <v>811</v>
      </c>
      <c r="B718" s="54">
        <v>51153</v>
      </c>
      <c r="C718" s="54" t="s">
        <v>10</v>
      </c>
      <c r="D718" s="53">
        <v>0.43000339999999998</v>
      </c>
      <c r="E718" s="53">
        <f>SUMIFS('Ratios_MARAMA-VA'!T:T, 'Ratios_MARAMA-VA'!AA:AA, V718)</f>
        <v>0</v>
      </c>
      <c r="F718" s="53">
        <f>SUMIFS('Ratios_MARAMA-VA'!J:J, 'Ratios_MARAMA-VA'!AA:AA, V718)</f>
        <v>0</v>
      </c>
      <c r="G718" s="53" t="s">
        <v>963</v>
      </c>
      <c r="H718" s="53" t="s">
        <v>963</v>
      </c>
      <c r="I718" s="53">
        <v>0.47778772820658399</v>
      </c>
      <c r="J718" s="53" t="s">
        <v>964</v>
      </c>
      <c r="K718" s="53">
        <v>0.50789088205963995</v>
      </c>
      <c r="L718" s="53" t="s">
        <v>964</v>
      </c>
      <c r="M718" s="43" t="s">
        <v>836</v>
      </c>
      <c r="N718" s="43" t="s">
        <v>119</v>
      </c>
      <c r="O718" s="43" t="s">
        <v>120</v>
      </c>
      <c r="P718" s="43" t="s">
        <v>181</v>
      </c>
      <c r="Q718" s="43" t="s">
        <v>834</v>
      </c>
      <c r="R718" s="43" t="s">
        <v>837</v>
      </c>
      <c r="S718" s="43" t="s">
        <v>932</v>
      </c>
      <c r="V718" s="42" t="s">
        <v>2537</v>
      </c>
      <c r="W718"/>
    </row>
    <row r="719" spans="1:23" s="39" customFormat="1" x14ac:dyDescent="0.35">
      <c r="A719" s="43" t="s">
        <v>811</v>
      </c>
      <c r="B719" s="54">
        <v>51153</v>
      </c>
      <c r="C719" s="54" t="s">
        <v>12</v>
      </c>
      <c r="D719" s="53">
        <v>2.64</v>
      </c>
      <c r="E719" s="53">
        <f>SUMIFS('Ratios_MARAMA-VA'!T:T, 'Ratios_MARAMA-VA'!AA:AA, V719)</f>
        <v>0</v>
      </c>
      <c r="F719" s="53">
        <f>SUMIFS('Ratios_MARAMA-VA'!J:J, 'Ratios_MARAMA-VA'!AA:AA, V719)</f>
        <v>0</v>
      </c>
      <c r="G719" s="53" t="s">
        <v>963</v>
      </c>
      <c r="H719" s="53" t="s">
        <v>963</v>
      </c>
      <c r="I719" s="53">
        <v>2.58430005384144</v>
      </c>
      <c r="J719" s="53" t="s">
        <v>964</v>
      </c>
      <c r="K719" s="53">
        <v>2.7471246253624799</v>
      </c>
      <c r="L719" s="53" t="s">
        <v>964</v>
      </c>
      <c r="M719" s="43" t="s">
        <v>836</v>
      </c>
      <c r="N719" s="43" t="s">
        <v>119</v>
      </c>
      <c r="O719" s="43" t="s">
        <v>120</v>
      </c>
      <c r="P719" s="43" t="s">
        <v>181</v>
      </c>
      <c r="Q719" s="43" t="s">
        <v>834</v>
      </c>
      <c r="R719" s="43" t="s">
        <v>837</v>
      </c>
      <c r="S719" s="43" t="s">
        <v>932</v>
      </c>
      <c r="V719" s="42" t="s">
        <v>2590</v>
      </c>
      <c r="W719"/>
    </row>
    <row r="720" spans="1:23" s="39" customFormat="1" x14ac:dyDescent="0.35">
      <c r="A720" s="43" t="s">
        <v>811</v>
      </c>
      <c r="B720" s="54">
        <v>51600</v>
      </c>
      <c r="C720" s="54" t="s">
        <v>10</v>
      </c>
      <c r="D720" s="53">
        <v>7.867</v>
      </c>
      <c r="E720" s="53">
        <f>SUMIFS('Ratios_MARAMA-VA'!T:T, 'Ratios_MARAMA-VA'!AA:AA, V720)</f>
        <v>0</v>
      </c>
      <c r="F720" s="53">
        <f>SUMIFS('Ratios_MARAMA-VA'!J:J, 'Ratios_MARAMA-VA'!AA:AA, V720)</f>
        <v>0</v>
      </c>
      <c r="G720" s="53" t="s">
        <v>963</v>
      </c>
      <c r="H720" s="53" t="s">
        <v>963</v>
      </c>
      <c r="I720" s="53">
        <v>8.7412240410220008</v>
      </c>
      <c r="J720" s="53" t="s">
        <v>964</v>
      </c>
      <c r="K720" s="53">
        <v>9.2919673871490005</v>
      </c>
      <c r="L720" s="53" t="s">
        <v>964</v>
      </c>
      <c r="M720" s="43" t="s">
        <v>836</v>
      </c>
      <c r="N720" s="43" t="s">
        <v>119</v>
      </c>
      <c r="O720" s="43" t="s">
        <v>120</v>
      </c>
      <c r="P720" s="43" t="s">
        <v>181</v>
      </c>
      <c r="Q720" s="43" t="s">
        <v>834</v>
      </c>
      <c r="R720" s="43" t="s">
        <v>837</v>
      </c>
      <c r="S720" s="43" t="s">
        <v>932</v>
      </c>
      <c r="V720" s="42" t="s">
        <v>2536</v>
      </c>
      <c r="W720"/>
    </row>
    <row r="721" spans="1:23" s="39" customFormat="1" x14ac:dyDescent="0.35">
      <c r="A721" s="43" t="s">
        <v>811</v>
      </c>
      <c r="B721" s="54">
        <v>51600</v>
      </c>
      <c r="C721" s="54" t="s">
        <v>12</v>
      </c>
      <c r="D721" s="53">
        <v>43.962899999999998</v>
      </c>
      <c r="E721" s="53">
        <f>SUMIFS('Ratios_MARAMA-VA'!T:T, 'Ratios_MARAMA-VA'!AA:AA, V721)</f>
        <v>0</v>
      </c>
      <c r="F721" s="53">
        <f>SUMIFS('Ratios_MARAMA-VA'!J:J, 'Ratios_MARAMA-VA'!AA:AA, V721)</f>
        <v>0</v>
      </c>
      <c r="G721" s="53" t="s">
        <v>963</v>
      </c>
      <c r="H721" s="53" t="s">
        <v>963</v>
      </c>
      <c r="I721" s="53">
        <v>43.035350317055197</v>
      </c>
      <c r="J721" s="53" t="s">
        <v>964</v>
      </c>
      <c r="K721" s="53">
        <v>45.746804997101599</v>
      </c>
      <c r="L721" s="53" t="s">
        <v>964</v>
      </c>
      <c r="M721" s="43" t="s">
        <v>836</v>
      </c>
      <c r="N721" s="43" t="s">
        <v>119</v>
      </c>
      <c r="O721" s="43" t="s">
        <v>120</v>
      </c>
      <c r="P721" s="43" t="s">
        <v>181</v>
      </c>
      <c r="Q721" s="43" t="s">
        <v>834</v>
      </c>
      <c r="R721" s="43" t="s">
        <v>837</v>
      </c>
      <c r="S721" s="43" t="s">
        <v>932</v>
      </c>
      <c r="V721" s="42" t="s">
        <v>2588</v>
      </c>
      <c r="W721"/>
    </row>
    <row r="722" spans="1:23" s="39" customFormat="1" x14ac:dyDescent="0.35">
      <c r="A722" s="43" t="s">
        <v>811</v>
      </c>
      <c r="B722" s="54">
        <v>51153</v>
      </c>
      <c r="C722" s="54" t="s">
        <v>12</v>
      </c>
      <c r="D722" s="53">
        <v>0.43</v>
      </c>
      <c r="E722" s="53">
        <f>SUMIFS('Ratios_MARAMA-VA'!T:T, 'Ratios_MARAMA-VA'!AA:AA, V722)</f>
        <v>0</v>
      </c>
      <c r="F722" s="53">
        <f>SUMIFS('Ratios_MARAMA-VA'!J:J, 'Ratios_MARAMA-VA'!AA:AA, V722)</f>
        <v>0</v>
      </c>
      <c r="G722" s="53" t="s">
        <v>963</v>
      </c>
      <c r="H722" s="53" t="s">
        <v>963</v>
      </c>
      <c r="I722" s="53">
        <v>0.42092766028478001</v>
      </c>
      <c r="J722" s="53" t="s">
        <v>964</v>
      </c>
      <c r="K722" s="53">
        <v>0.44744832913101001</v>
      </c>
      <c r="L722" s="53" t="s">
        <v>964</v>
      </c>
      <c r="M722" s="43" t="s">
        <v>889</v>
      </c>
      <c r="N722" s="43" t="s">
        <v>119</v>
      </c>
      <c r="O722" s="43" t="s">
        <v>120</v>
      </c>
      <c r="P722" s="43" t="s">
        <v>181</v>
      </c>
      <c r="Q722" s="43" t="s">
        <v>834</v>
      </c>
      <c r="R722" s="43" t="s">
        <v>890</v>
      </c>
      <c r="S722" s="43" t="s">
        <v>932</v>
      </c>
      <c r="V722" s="42" t="s">
        <v>2621</v>
      </c>
      <c r="W722"/>
    </row>
    <row r="723" spans="1:23" s="39" customFormat="1" x14ac:dyDescent="0.35">
      <c r="A723" s="43" t="s">
        <v>9</v>
      </c>
      <c r="B723" s="54">
        <v>11001</v>
      </c>
      <c r="C723" s="54" t="s">
        <v>12</v>
      </c>
      <c r="D723" s="53">
        <v>3.2568149999999997E-2</v>
      </c>
      <c r="E723" s="53">
        <f>SUMIFS('Ratios_MARAMA-VA'!T:T, 'Ratios_MARAMA-VA'!AA:AA, V723)</f>
        <v>0</v>
      </c>
      <c r="F723" s="53">
        <f>SUMIFS('Ratios_MARAMA-VA'!J:J, 'Ratios_MARAMA-VA'!AA:AA, V723)</f>
        <v>0</v>
      </c>
      <c r="G723" s="53" t="s">
        <v>963</v>
      </c>
      <c r="H723" s="53" t="s">
        <v>963</v>
      </c>
      <c r="I723" s="53">
        <v>3.97081334314347E-2</v>
      </c>
      <c r="J723" s="53" t="s">
        <v>964</v>
      </c>
      <c r="K723" s="53">
        <v>4.4609607824999897E-2</v>
      </c>
      <c r="L723" s="53" t="s">
        <v>964</v>
      </c>
      <c r="M723" s="43" t="s">
        <v>193</v>
      </c>
      <c r="N723" s="43" t="s">
        <v>13</v>
      </c>
      <c r="O723" s="43" t="s">
        <v>120</v>
      </c>
      <c r="P723" s="43" t="s">
        <v>181</v>
      </c>
      <c r="Q723" s="43" t="s">
        <v>194</v>
      </c>
      <c r="R723" s="43" t="s">
        <v>195</v>
      </c>
      <c r="S723" s="43" t="s">
        <v>932</v>
      </c>
      <c r="V723" s="42" t="s">
        <v>2622</v>
      </c>
      <c r="W723"/>
    </row>
    <row r="724" spans="1:23" s="39" customFormat="1" x14ac:dyDescent="0.35">
      <c r="A724" s="43" t="s">
        <v>497</v>
      </c>
      <c r="B724" s="54">
        <v>24017</v>
      </c>
      <c r="C724" s="54" t="s">
        <v>12</v>
      </c>
      <c r="D724" s="53">
        <v>0.73</v>
      </c>
      <c r="E724" s="53">
        <f>SUMIFS('Ratios_MARAMA-VA'!T:T, 'Ratios_MARAMA-VA'!AA:AA, V724)</f>
        <v>0</v>
      </c>
      <c r="F724" s="53">
        <f>SUMIFS('Ratios_MARAMA-VA'!J:J, 'Ratios_MARAMA-VA'!AA:AA, V724)</f>
        <v>0</v>
      </c>
      <c r="G724" s="53" t="s">
        <v>963</v>
      </c>
      <c r="H724" s="53" t="s">
        <v>963</v>
      </c>
      <c r="I724" s="53">
        <v>0.89059999999999995</v>
      </c>
      <c r="J724" s="53" t="s">
        <v>964</v>
      </c>
      <c r="K724" s="53">
        <v>0.99988100000000002</v>
      </c>
      <c r="L724" s="53" t="s">
        <v>964</v>
      </c>
      <c r="M724" s="43" t="s">
        <v>193</v>
      </c>
      <c r="N724" s="43" t="s">
        <v>13</v>
      </c>
      <c r="O724" s="43" t="s">
        <v>120</v>
      </c>
      <c r="P724" s="43" t="s">
        <v>181</v>
      </c>
      <c r="Q724" s="43" t="s">
        <v>194</v>
      </c>
      <c r="R724" s="43" t="s">
        <v>195</v>
      </c>
      <c r="S724" s="43" t="s">
        <v>932</v>
      </c>
      <c r="V724" s="42" t="s">
        <v>2623</v>
      </c>
      <c r="W724"/>
    </row>
    <row r="725" spans="1:23" s="39" customFormat="1" x14ac:dyDescent="0.35">
      <c r="A725" s="43" t="s">
        <v>497</v>
      </c>
      <c r="B725" s="54">
        <v>24033</v>
      </c>
      <c r="C725" s="54" t="s">
        <v>12</v>
      </c>
      <c r="D725" s="53">
        <v>0.91249999999999998</v>
      </c>
      <c r="E725" s="53">
        <f>SUMIFS('Ratios_MARAMA-VA'!T:T, 'Ratios_MARAMA-VA'!AA:AA, V725)</f>
        <v>0</v>
      </c>
      <c r="F725" s="53">
        <f>SUMIFS('Ratios_MARAMA-VA'!J:J, 'Ratios_MARAMA-VA'!AA:AA, V725)</f>
        <v>0</v>
      </c>
      <c r="G725" s="53" t="s">
        <v>963</v>
      </c>
      <c r="H725" s="53" t="s">
        <v>963</v>
      </c>
      <c r="I725" s="53">
        <v>1.1132500000000001</v>
      </c>
      <c r="J725" s="53" t="s">
        <v>964</v>
      </c>
      <c r="K725" s="53">
        <v>1.2498512500000001</v>
      </c>
      <c r="L725" s="53" t="s">
        <v>964</v>
      </c>
      <c r="M725" s="43" t="s">
        <v>193</v>
      </c>
      <c r="N725" s="43" t="s">
        <v>13</v>
      </c>
      <c r="O725" s="43" t="s">
        <v>120</v>
      </c>
      <c r="P725" s="43" t="s">
        <v>181</v>
      </c>
      <c r="Q725" s="43" t="s">
        <v>194</v>
      </c>
      <c r="R725" s="43" t="s">
        <v>195</v>
      </c>
      <c r="S725" s="43" t="s">
        <v>932</v>
      </c>
      <c r="V725" s="42" t="s">
        <v>2663</v>
      </c>
      <c r="W725"/>
    </row>
    <row r="726" spans="1:23" s="39" customFormat="1" x14ac:dyDescent="0.35">
      <c r="A726" s="43" t="s">
        <v>811</v>
      </c>
      <c r="B726" s="54">
        <v>51059</v>
      </c>
      <c r="C726" s="54" t="s">
        <v>12</v>
      </c>
      <c r="D726" s="53">
        <v>4.7786500000000003E-2</v>
      </c>
      <c r="E726" s="53">
        <f>SUMIFS('Ratios_MARAMA-VA'!T:T, 'Ratios_MARAMA-VA'!AA:AA, V726)</f>
        <v>0</v>
      </c>
      <c r="F726" s="53">
        <f>SUMIFS('Ratios_MARAMA-VA'!J:J, 'Ratios_MARAMA-VA'!AA:AA, V726)</f>
        <v>0</v>
      </c>
      <c r="G726" s="53" t="s">
        <v>963</v>
      </c>
      <c r="H726" s="53" t="s">
        <v>963</v>
      </c>
      <c r="I726" s="53">
        <v>5.8299530000000002E-2</v>
      </c>
      <c r="J726" s="53" t="s">
        <v>964</v>
      </c>
      <c r="K726" s="53">
        <v>6.5453169049999996E-2</v>
      </c>
      <c r="L726" s="53" t="s">
        <v>964</v>
      </c>
      <c r="M726" s="43" t="s">
        <v>193</v>
      </c>
      <c r="N726" s="43" t="s">
        <v>13</v>
      </c>
      <c r="O726" s="43" t="s">
        <v>120</v>
      </c>
      <c r="P726" s="43" t="s">
        <v>181</v>
      </c>
      <c r="Q726" s="43" t="s">
        <v>194</v>
      </c>
      <c r="R726" s="43" t="s">
        <v>195</v>
      </c>
      <c r="S726" s="43" t="s">
        <v>932</v>
      </c>
      <c r="V726" s="42" t="s">
        <v>2690</v>
      </c>
      <c r="W726"/>
    </row>
    <row r="727" spans="1:23" s="39" customFormat="1" x14ac:dyDescent="0.35">
      <c r="A727" s="43" t="s">
        <v>811</v>
      </c>
      <c r="B727" s="54">
        <v>51153</v>
      </c>
      <c r="C727" s="54" t="s">
        <v>12</v>
      </c>
      <c r="D727" s="53">
        <v>2.7900000000000001E-2</v>
      </c>
      <c r="E727" s="53">
        <f>SUMIFS('Ratios_MARAMA-VA'!T:T, 'Ratios_MARAMA-VA'!AA:AA, V727)</f>
        <v>0</v>
      </c>
      <c r="F727" s="53">
        <f>SUMIFS('Ratios_MARAMA-VA'!J:J, 'Ratios_MARAMA-VA'!AA:AA, V727)</f>
        <v>0</v>
      </c>
      <c r="G727" s="53" t="s">
        <v>963</v>
      </c>
      <c r="H727" s="53" t="s">
        <v>963</v>
      </c>
      <c r="I727" s="53">
        <v>3.4037999999999999E-2</v>
      </c>
      <c r="J727" s="53" t="s">
        <v>964</v>
      </c>
      <c r="K727" s="53">
        <v>3.8214629999999999E-2</v>
      </c>
      <c r="L727" s="53" t="s">
        <v>964</v>
      </c>
      <c r="M727" s="43" t="s">
        <v>193</v>
      </c>
      <c r="N727" s="43" t="s">
        <v>13</v>
      </c>
      <c r="O727" s="43" t="s">
        <v>120</v>
      </c>
      <c r="P727" s="43" t="s">
        <v>181</v>
      </c>
      <c r="Q727" s="43" t="s">
        <v>194</v>
      </c>
      <c r="R727" s="43" t="s">
        <v>195</v>
      </c>
      <c r="S727" s="43" t="s">
        <v>932</v>
      </c>
      <c r="V727" s="42" t="s">
        <v>2691</v>
      </c>
      <c r="W727"/>
    </row>
    <row r="728" spans="1:23" s="39" customFormat="1" x14ac:dyDescent="0.35">
      <c r="A728" s="43" t="s">
        <v>9</v>
      </c>
      <c r="B728" s="54">
        <v>11001</v>
      </c>
      <c r="C728" s="54" t="s">
        <v>12</v>
      </c>
      <c r="D728" s="53">
        <v>9.7307500000000005E-2</v>
      </c>
      <c r="E728" s="53">
        <f>SUMIFS('Ratios_MARAMA-VA'!T:T, 'Ratios_MARAMA-VA'!AA:AA, V728)</f>
        <v>0</v>
      </c>
      <c r="F728" s="53">
        <f>SUMIFS('Ratios_MARAMA-VA'!J:J, 'Ratios_MARAMA-VA'!AA:AA, V728)</f>
        <v>0</v>
      </c>
      <c r="G728" s="53" t="s">
        <v>963</v>
      </c>
      <c r="H728" s="53" t="s">
        <v>963</v>
      </c>
      <c r="I728" s="53">
        <v>0.11871515000000001</v>
      </c>
      <c r="J728" s="53" t="s">
        <v>964</v>
      </c>
      <c r="K728" s="53">
        <v>0.13328208275</v>
      </c>
      <c r="L728" s="53" t="s">
        <v>964</v>
      </c>
      <c r="M728" s="43" t="s">
        <v>196</v>
      </c>
      <c r="N728" s="43" t="s">
        <v>13</v>
      </c>
      <c r="O728" s="43" t="s">
        <v>120</v>
      </c>
      <c r="P728" s="43" t="s">
        <v>181</v>
      </c>
      <c r="Q728" s="43" t="s">
        <v>194</v>
      </c>
      <c r="R728" s="43" t="s">
        <v>183</v>
      </c>
      <c r="S728" s="43" t="s">
        <v>932</v>
      </c>
      <c r="V728" s="42" t="s">
        <v>2692</v>
      </c>
      <c r="W728"/>
    </row>
    <row r="729" spans="1:23" s="39" customFormat="1" x14ac:dyDescent="0.35">
      <c r="A729" s="43" t="s">
        <v>9</v>
      </c>
      <c r="B729" s="54">
        <v>11001</v>
      </c>
      <c r="C729" s="54" t="s">
        <v>12</v>
      </c>
      <c r="D729" s="53">
        <v>0.23017000000000001</v>
      </c>
      <c r="E729" s="53">
        <f>SUMIFS('Ratios_MARAMA-VA'!T:T, 'Ratios_MARAMA-VA'!AA:AA, V729)</f>
        <v>0</v>
      </c>
      <c r="F729" s="53">
        <f>SUMIFS('Ratios_MARAMA-VA'!J:J, 'Ratios_MARAMA-VA'!AA:AA, V729)</f>
        <v>0</v>
      </c>
      <c r="G729" s="53" t="s">
        <v>963</v>
      </c>
      <c r="H729" s="53" t="s">
        <v>963</v>
      </c>
      <c r="I729" s="53">
        <v>0.279890382485939</v>
      </c>
      <c r="J729" s="53" t="s">
        <v>964</v>
      </c>
      <c r="K729" s="53">
        <v>0.3153009839</v>
      </c>
      <c r="L729" s="53" t="s">
        <v>964</v>
      </c>
      <c r="M729" s="43" t="s">
        <v>192</v>
      </c>
      <c r="N729" s="43" t="s">
        <v>13</v>
      </c>
      <c r="O729" s="43" t="s">
        <v>120</v>
      </c>
      <c r="P729" s="43" t="s">
        <v>181</v>
      </c>
      <c r="Q729" s="43" t="s">
        <v>190</v>
      </c>
      <c r="R729" s="43" t="s">
        <v>186</v>
      </c>
      <c r="S729" s="43" t="s">
        <v>932</v>
      </c>
      <c r="V729" s="42" t="s">
        <v>2759</v>
      </c>
      <c r="W729"/>
    </row>
    <row r="730" spans="1:23" s="39" customFormat="1" x14ac:dyDescent="0.35">
      <c r="A730" s="43" t="s">
        <v>497</v>
      </c>
      <c r="B730" s="54">
        <v>24031</v>
      </c>
      <c r="C730" s="54" t="s">
        <v>12</v>
      </c>
      <c r="D730" s="53">
        <v>2.7374999999999999E-3</v>
      </c>
      <c r="E730" s="53">
        <f>SUMIFS('Ratios_MARAMA-VA'!T:T, 'Ratios_MARAMA-VA'!AA:AA, V730)</f>
        <v>0</v>
      </c>
      <c r="F730" s="53">
        <f>SUMIFS('Ratios_MARAMA-VA'!J:J, 'Ratios_MARAMA-VA'!AA:AA, V730)</f>
        <v>0</v>
      </c>
      <c r="G730" s="53" t="s">
        <v>963</v>
      </c>
      <c r="H730" s="53" t="s">
        <v>963</v>
      </c>
      <c r="I730" s="53">
        <v>3.3397499999999998E-3</v>
      </c>
      <c r="J730" s="53" t="s">
        <v>964</v>
      </c>
      <c r="K730" s="53">
        <v>3.7495537499998999E-3</v>
      </c>
      <c r="L730" s="53" t="s">
        <v>964</v>
      </c>
      <c r="M730" s="43" t="s">
        <v>192</v>
      </c>
      <c r="N730" s="43" t="s">
        <v>13</v>
      </c>
      <c r="O730" s="43" t="s">
        <v>120</v>
      </c>
      <c r="P730" s="43" t="s">
        <v>181</v>
      </c>
      <c r="Q730" s="43" t="s">
        <v>190</v>
      </c>
      <c r="R730" s="43" t="s">
        <v>186</v>
      </c>
      <c r="S730" s="43" t="s">
        <v>932</v>
      </c>
      <c r="V730" s="42" t="s">
        <v>2760</v>
      </c>
      <c r="W730"/>
    </row>
    <row r="731" spans="1:23" s="39" customFormat="1" x14ac:dyDescent="0.35">
      <c r="A731" s="43" t="s">
        <v>9</v>
      </c>
      <c r="B731" s="54">
        <v>11001</v>
      </c>
      <c r="C731" s="54" t="s">
        <v>12</v>
      </c>
      <c r="D731" s="53">
        <v>7.5578099999999995E-2</v>
      </c>
      <c r="E731" s="53">
        <f>SUMIFS('Ratios_MARAMA-VA'!T:T, 'Ratios_MARAMA-VA'!AA:AA, V731)</f>
        <v>0</v>
      </c>
      <c r="F731" s="53">
        <f>SUMIFS('Ratios_MARAMA-VA'!J:J, 'Ratios_MARAMA-VA'!AA:AA, V731)</f>
        <v>0</v>
      </c>
      <c r="G731" s="53" t="s">
        <v>963</v>
      </c>
      <c r="H731" s="53" t="s">
        <v>963</v>
      </c>
      <c r="I731" s="53">
        <v>9.2146926340014298E-2</v>
      </c>
      <c r="J731" s="53" t="s">
        <v>964</v>
      </c>
      <c r="K731" s="53">
        <v>0.1035216867</v>
      </c>
      <c r="L731" s="53" t="s">
        <v>964</v>
      </c>
      <c r="M731" s="43" t="s">
        <v>189</v>
      </c>
      <c r="N731" s="43" t="s">
        <v>13</v>
      </c>
      <c r="O731" s="43" t="s">
        <v>120</v>
      </c>
      <c r="P731" s="43" t="s">
        <v>181</v>
      </c>
      <c r="Q731" s="43" t="s">
        <v>190</v>
      </c>
      <c r="R731" s="43" t="s">
        <v>191</v>
      </c>
      <c r="S731" s="43" t="s">
        <v>932</v>
      </c>
      <c r="V731" s="42" t="s">
        <v>2761</v>
      </c>
      <c r="W731"/>
    </row>
    <row r="732" spans="1:23" s="39" customFormat="1" x14ac:dyDescent="0.35">
      <c r="A732" s="43" t="s">
        <v>9</v>
      </c>
      <c r="B732" s="54">
        <v>11001</v>
      </c>
      <c r="C732" s="54" t="s">
        <v>12</v>
      </c>
      <c r="D732" s="53">
        <v>9.9839999999999998E-2</v>
      </c>
      <c r="E732" s="53">
        <f>SUMIFS('Ratios_MARAMA-VA'!T:T, 'Ratios_MARAMA-VA'!AA:AA, V732)</f>
        <v>0</v>
      </c>
      <c r="F732" s="53">
        <f>SUMIFS('Ratios_MARAMA-VA'!J:J, 'Ratios_MARAMA-VA'!AA:AA, V732)</f>
        <v>0</v>
      </c>
      <c r="G732" s="53" t="s">
        <v>963</v>
      </c>
      <c r="H732" s="53" t="s">
        <v>963</v>
      </c>
      <c r="I732" s="53">
        <v>0.1218048</v>
      </c>
      <c r="J732" s="53" t="s">
        <v>964</v>
      </c>
      <c r="K732" s="53">
        <v>0.13675084800000001</v>
      </c>
      <c r="L732" s="53" t="s">
        <v>964</v>
      </c>
      <c r="M732" s="43" t="s">
        <v>184</v>
      </c>
      <c r="N732" s="43" t="s">
        <v>13</v>
      </c>
      <c r="O732" s="43" t="s">
        <v>120</v>
      </c>
      <c r="P732" s="43" t="s">
        <v>181</v>
      </c>
      <c r="Q732" s="43" t="s">
        <v>185</v>
      </c>
      <c r="R732" s="43" t="s">
        <v>186</v>
      </c>
      <c r="S732" s="43" t="s">
        <v>932</v>
      </c>
      <c r="V732" s="42" t="s">
        <v>2772</v>
      </c>
      <c r="W732"/>
    </row>
    <row r="733" spans="1:23" s="39" customFormat="1" x14ac:dyDescent="0.35">
      <c r="A733" s="43" t="s">
        <v>497</v>
      </c>
      <c r="B733" s="54">
        <v>24031</v>
      </c>
      <c r="C733" s="54" t="s">
        <v>10</v>
      </c>
      <c r="D733" s="53">
        <v>0.180675</v>
      </c>
      <c r="E733" s="53">
        <f>SUMIFS('Ratios_MARAMA-VA'!T:T, 'Ratios_MARAMA-VA'!AA:AA, V733)</f>
        <v>0</v>
      </c>
      <c r="F733" s="53">
        <f>SUMIFS('Ratios_MARAMA-VA'!J:J, 'Ratios_MARAMA-VA'!AA:AA, V733)</f>
        <v>0</v>
      </c>
      <c r="G733" s="53" t="s">
        <v>963</v>
      </c>
      <c r="H733" s="53" t="s">
        <v>963</v>
      </c>
      <c r="I733" s="53">
        <v>0.172375748258175</v>
      </c>
      <c r="J733" s="53" t="s">
        <v>964</v>
      </c>
      <c r="K733" s="53">
        <v>0.17341184169292501</v>
      </c>
      <c r="L733" s="53" t="s">
        <v>964</v>
      </c>
      <c r="M733" s="43" t="s">
        <v>184</v>
      </c>
      <c r="N733" s="43" t="s">
        <v>13</v>
      </c>
      <c r="O733" s="43" t="s">
        <v>120</v>
      </c>
      <c r="P733" s="43" t="s">
        <v>181</v>
      </c>
      <c r="Q733" s="43" t="s">
        <v>185</v>
      </c>
      <c r="R733" s="43" t="s">
        <v>186</v>
      </c>
      <c r="S733" s="43" t="s">
        <v>932</v>
      </c>
      <c r="V733" s="42" t="s">
        <v>2771</v>
      </c>
      <c r="W733"/>
    </row>
    <row r="734" spans="1:23" s="39" customFormat="1" x14ac:dyDescent="0.35">
      <c r="A734" s="43" t="s">
        <v>497</v>
      </c>
      <c r="B734" s="54">
        <v>24031</v>
      </c>
      <c r="C734" s="54" t="s">
        <v>12</v>
      </c>
      <c r="D734" s="53">
        <v>2.6736249999999999</v>
      </c>
      <c r="E734" s="53">
        <f>SUMIFS('Ratios_MARAMA-VA'!T:T, 'Ratios_MARAMA-VA'!AA:AA, V734)</f>
        <v>0</v>
      </c>
      <c r="F734" s="53">
        <f>SUMIFS('Ratios_MARAMA-VA'!J:J, 'Ratios_MARAMA-VA'!AA:AA, V734)</f>
        <v>0</v>
      </c>
      <c r="G734" s="53" t="s">
        <v>963</v>
      </c>
      <c r="H734" s="53" t="s">
        <v>963</v>
      </c>
      <c r="I734" s="53">
        <v>3.1547305855381298</v>
      </c>
      <c r="J734" s="53" t="s">
        <v>964</v>
      </c>
      <c r="K734" s="53">
        <v>3.52437243144638</v>
      </c>
      <c r="L734" s="53" t="s">
        <v>964</v>
      </c>
      <c r="M734" s="43" t="s">
        <v>184</v>
      </c>
      <c r="N734" s="43" t="s">
        <v>13</v>
      </c>
      <c r="O734" s="43" t="s">
        <v>120</v>
      </c>
      <c r="P734" s="43" t="s">
        <v>181</v>
      </c>
      <c r="Q734" s="43" t="s">
        <v>185</v>
      </c>
      <c r="R734" s="43" t="s">
        <v>186</v>
      </c>
      <c r="S734" s="43" t="s">
        <v>932</v>
      </c>
      <c r="V734" s="42" t="s">
        <v>2773</v>
      </c>
      <c r="W734"/>
    </row>
    <row r="735" spans="1:23" s="39" customFormat="1" x14ac:dyDescent="0.35">
      <c r="A735" s="43" t="s">
        <v>497</v>
      </c>
      <c r="B735" s="54">
        <v>24033</v>
      </c>
      <c r="C735" s="54" t="s">
        <v>12</v>
      </c>
      <c r="D735" s="53">
        <v>3.3580000000000001</v>
      </c>
      <c r="E735" s="53">
        <f>SUMIFS('Ratios_MARAMA-VA'!T:T, 'Ratios_MARAMA-VA'!AA:AA, V735)</f>
        <v>0</v>
      </c>
      <c r="F735" s="53">
        <f>SUMIFS('Ratios_MARAMA-VA'!J:J, 'Ratios_MARAMA-VA'!AA:AA, V735)</f>
        <v>0</v>
      </c>
      <c r="G735" s="53" t="s">
        <v>963</v>
      </c>
      <c r="H735" s="53" t="s">
        <v>963</v>
      </c>
      <c r="I735" s="53">
        <v>4.0967599999999997</v>
      </c>
      <c r="J735" s="53" t="s">
        <v>964</v>
      </c>
      <c r="K735" s="53">
        <v>4.5994526000000002</v>
      </c>
      <c r="L735" s="53" t="s">
        <v>964</v>
      </c>
      <c r="M735" s="43" t="s">
        <v>184</v>
      </c>
      <c r="N735" s="43" t="s">
        <v>13</v>
      </c>
      <c r="O735" s="43" t="s">
        <v>120</v>
      </c>
      <c r="P735" s="43" t="s">
        <v>181</v>
      </c>
      <c r="Q735" s="43" t="s">
        <v>185</v>
      </c>
      <c r="R735" s="43" t="s">
        <v>186</v>
      </c>
      <c r="S735" s="43" t="s">
        <v>932</v>
      </c>
      <c r="V735" s="42" t="s">
        <v>2774</v>
      </c>
      <c r="W735"/>
    </row>
    <row r="736" spans="1:23" s="39" customFormat="1" x14ac:dyDescent="0.35">
      <c r="A736" s="43" t="s">
        <v>9</v>
      </c>
      <c r="B736" s="54">
        <v>11001</v>
      </c>
      <c r="C736" s="54" t="s">
        <v>12</v>
      </c>
      <c r="D736" s="53">
        <v>8.4862800000000007</v>
      </c>
      <c r="E736" s="53">
        <f>SUMIFS('Ratios_MARAMA-VA'!T:T, 'Ratios_MARAMA-VA'!AA:AA, V736)</f>
        <v>0</v>
      </c>
      <c r="F736" s="53">
        <f>SUMIFS('Ratios_MARAMA-VA'!J:J, 'Ratios_MARAMA-VA'!AA:AA, V736)</f>
        <v>0</v>
      </c>
      <c r="G736" s="53" t="s">
        <v>963</v>
      </c>
      <c r="H736" s="53" t="s">
        <v>963</v>
      </c>
      <c r="I736" s="53">
        <v>10.3532616</v>
      </c>
      <c r="J736" s="53" t="s">
        <v>964</v>
      </c>
      <c r="K736" s="53">
        <v>11.623657716</v>
      </c>
      <c r="L736" s="53" t="s">
        <v>964</v>
      </c>
      <c r="M736" s="43" t="s">
        <v>187</v>
      </c>
      <c r="N736" s="43" t="s">
        <v>13</v>
      </c>
      <c r="O736" s="43" t="s">
        <v>120</v>
      </c>
      <c r="P736" s="43" t="s">
        <v>181</v>
      </c>
      <c r="Q736" s="43" t="s">
        <v>185</v>
      </c>
      <c r="R736" s="43" t="s">
        <v>188</v>
      </c>
      <c r="S736" s="43" t="s">
        <v>932</v>
      </c>
      <c r="V736" s="42" t="s">
        <v>2775</v>
      </c>
      <c r="W736"/>
    </row>
    <row r="737" spans="1:23" s="39" customFormat="1" x14ac:dyDescent="0.35">
      <c r="A737" s="43" t="s">
        <v>9</v>
      </c>
      <c r="B737" s="54">
        <v>11001</v>
      </c>
      <c r="C737" s="54" t="s">
        <v>12</v>
      </c>
      <c r="D737" s="53">
        <v>0.143376</v>
      </c>
      <c r="E737" s="53">
        <f>SUMIFS('Ratios_MARAMA-VA'!T:T, 'Ratios_MARAMA-VA'!AA:AA, V737)</f>
        <v>0</v>
      </c>
      <c r="F737" s="53">
        <f>SUMIFS('Ratios_MARAMA-VA'!J:J, 'Ratios_MARAMA-VA'!AA:AA, V737)</f>
        <v>0</v>
      </c>
      <c r="G737" s="53" t="s">
        <v>963</v>
      </c>
      <c r="H737" s="53" t="s">
        <v>963</v>
      </c>
      <c r="I737" s="53">
        <v>0.17427185975862799</v>
      </c>
      <c r="J737" s="53" t="s">
        <v>964</v>
      </c>
      <c r="K737" s="53">
        <v>0.19640830200000001</v>
      </c>
      <c r="L737" s="53" t="s">
        <v>964</v>
      </c>
      <c r="M737" s="43" t="s">
        <v>180</v>
      </c>
      <c r="N737" s="43" t="s">
        <v>13</v>
      </c>
      <c r="O737" s="43" t="s">
        <v>120</v>
      </c>
      <c r="P737" s="43" t="s">
        <v>181</v>
      </c>
      <c r="Q737" s="43" t="s">
        <v>182</v>
      </c>
      <c r="R737" s="43" t="s">
        <v>183</v>
      </c>
      <c r="S737" s="43" t="s">
        <v>932</v>
      </c>
      <c r="V737" s="42" t="s">
        <v>2776</v>
      </c>
      <c r="W737"/>
    </row>
    <row r="738" spans="1:23" s="39" customFormat="1" x14ac:dyDescent="0.35">
      <c r="A738" s="43" t="s">
        <v>9</v>
      </c>
      <c r="B738" s="54">
        <v>11001</v>
      </c>
      <c r="C738" s="54" t="s">
        <v>12</v>
      </c>
      <c r="D738" s="53">
        <v>3.0651120000000001</v>
      </c>
      <c r="E738" s="53">
        <f>SUMIFS('Ratios_MARAMA-VA'!T:T, 'Ratios_MARAMA-VA'!AA:AA, V738)</f>
        <v>0</v>
      </c>
      <c r="F738" s="53">
        <f>SUMIFS('Ratios_MARAMA-VA'!J:J, 'Ratios_MARAMA-VA'!AA:AA, V738)</f>
        <v>0</v>
      </c>
      <c r="G738" s="53" t="s">
        <v>963</v>
      </c>
      <c r="H738" s="53" t="s">
        <v>963</v>
      </c>
      <c r="I738" s="53">
        <v>3.6979822629290502</v>
      </c>
      <c r="J738" s="53" t="s">
        <v>964</v>
      </c>
      <c r="K738" s="53">
        <v>4.1710970445164399</v>
      </c>
      <c r="L738" s="53" t="s">
        <v>964</v>
      </c>
      <c r="M738" s="43" t="s">
        <v>118</v>
      </c>
      <c r="N738" s="43" t="s">
        <v>119</v>
      </c>
      <c r="O738" s="43" t="s">
        <v>120</v>
      </c>
      <c r="P738" s="43" t="s">
        <v>121</v>
      </c>
      <c r="Q738" s="43" t="s">
        <v>122</v>
      </c>
      <c r="R738" s="43" t="s">
        <v>123</v>
      </c>
      <c r="S738" s="43" t="s">
        <v>932</v>
      </c>
      <c r="V738" s="42" t="s">
        <v>2777</v>
      </c>
      <c r="W738"/>
    </row>
    <row r="739" spans="1:23" s="39" customFormat="1" x14ac:dyDescent="0.35">
      <c r="A739" s="43" t="s">
        <v>9</v>
      </c>
      <c r="B739" s="54">
        <v>11001</v>
      </c>
      <c r="C739" s="54" t="s">
        <v>12</v>
      </c>
      <c r="D739" s="53">
        <v>8.2600000000000007E-2</v>
      </c>
      <c r="E739" s="53">
        <f>SUMIFS('Ratios_MARAMA-VA'!T:T, 'Ratios_MARAMA-VA'!AA:AA, V739)</f>
        <v>0</v>
      </c>
      <c r="F739" s="53">
        <f>SUMIFS('Ratios_MARAMA-VA'!J:J, 'Ratios_MARAMA-VA'!AA:AA, V739)</f>
        <v>0</v>
      </c>
      <c r="G739" s="53" t="s">
        <v>963</v>
      </c>
      <c r="H739" s="53" t="s">
        <v>963</v>
      </c>
      <c r="I739" s="53">
        <v>0.1001600771458</v>
      </c>
      <c r="J739" s="53" t="s">
        <v>964</v>
      </c>
      <c r="K739" s="53">
        <v>0.113162</v>
      </c>
      <c r="L739" s="53" t="s">
        <v>964</v>
      </c>
      <c r="M739" s="43" t="s">
        <v>135</v>
      </c>
      <c r="N739" s="43" t="s">
        <v>136</v>
      </c>
      <c r="O739" s="43" t="s">
        <v>120</v>
      </c>
      <c r="P739" s="43" t="s">
        <v>126</v>
      </c>
      <c r="Q739" s="43" t="s">
        <v>137</v>
      </c>
      <c r="R739" s="43" t="s">
        <v>138</v>
      </c>
      <c r="S739" s="43" t="s">
        <v>932</v>
      </c>
      <c r="V739" s="42" t="s">
        <v>2828</v>
      </c>
      <c r="W739"/>
    </row>
    <row r="740" spans="1:23" s="39" customFormat="1" x14ac:dyDescent="0.35">
      <c r="A740" s="43" t="s">
        <v>497</v>
      </c>
      <c r="B740" s="54">
        <v>24017</v>
      </c>
      <c r="C740" s="54" t="s">
        <v>12</v>
      </c>
      <c r="D740" s="53">
        <v>14.308</v>
      </c>
      <c r="E740" s="53">
        <f>SUMIFS('Ratios_MARAMA-VA'!T:T, 'Ratios_MARAMA-VA'!AA:AA, V740)</f>
        <v>0</v>
      </c>
      <c r="F740" s="53">
        <f>SUMIFS('Ratios_MARAMA-VA'!J:J, 'Ratios_MARAMA-VA'!AA:AA, V740)</f>
        <v>0</v>
      </c>
      <c r="G740" s="53" t="s">
        <v>963</v>
      </c>
      <c r="H740" s="53" t="s">
        <v>963</v>
      </c>
      <c r="I740" s="53">
        <v>17.455760000000001</v>
      </c>
      <c r="J740" s="53" t="s">
        <v>964</v>
      </c>
      <c r="K740" s="53">
        <v>19.597667600000001</v>
      </c>
      <c r="L740" s="53" t="s">
        <v>964</v>
      </c>
      <c r="M740" s="43" t="s">
        <v>135</v>
      </c>
      <c r="N740" s="43" t="s">
        <v>136</v>
      </c>
      <c r="O740" s="43" t="s">
        <v>120</v>
      </c>
      <c r="P740" s="43" t="s">
        <v>126</v>
      </c>
      <c r="Q740" s="43" t="s">
        <v>137</v>
      </c>
      <c r="R740" s="43" t="s">
        <v>138</v>
      </c>
      <c r="S740" s="43" t="s">
        <v>932</v>
      </c>
      <c r="V740" s="42" t="s">
        <v>2829</v>
      </c>
      <c r="W740"/>
    </row>
    <row r="741" spans="1:23" s="39" customFormat="1" x14ac:dyDescent="0.35">
      <c r="A741" s="43" t="s">
        <v>811</v>
      </c>
      <c r="B741" s="54">
        <v>51153</v>
      </c>
      <c r="C741" s="54" t="s">
        <v>12</v>
      </c>
      <c r="D741" s="53">
        <v>0.19</v>
      </c>
      <c r="E741" s="53">
        <f>SUMIFS('Ratios_MARAMA-VA'!T:T, 'Ratios_MARAMA-VA'!AA:AA, V741)</f>
        <v>0</v>
      </c>
      <c r="F741" s="53">
        <f>SUMIFS('Ratios_MARAMA-VA'!J:J, 'Ratios_MARAMA-VA'!AA:AA, V741)</f>
        <v>0</v>
      </c>
      <c r="G741" s="53" t="s">
        <v>963</v>
      </c>
      <c r="H741" s="53" t="s">
        <v>963</v>
      </c>
      <c r="I741" s="53">
        <v>0.19660649741</v>
      </c>
      <c r="J741" s="53" t="s">
        <v>964</v>
      </c>
      <c r="K741" s="53">
        <v>0.21068434582000001</v>
      </c>
      <c r="L741" s="53" t="s">
        <v>964</v>
      </c>
      <c r="M741" s="43" t="s">
        <v>135</v>
      </c>
      <c r="N741" s="43" t="s">
        <v>136</v>
      </c>
      <c r="O741" s="43" t="s">
        <v>120</v>
      </c>
      <c r="P741" s="43" t="s">
        <v>126</v>
      </c>
      <c r="Q741" s="43" t="s">
        <v>137</v>
      </c>
      <c r="R741" s="43" t="s">
        <v>138</v>
      </c>
      <c r="S741" s="43" t="s">
        <v>932</v>
      </c>
      <c r="V741" s="42" t="s">
        <v>2831</v>
      </c>
      <c r="W741"/>
    </row>
    <row r="742" spans="1:23" s="39" customFormat="1" x14ac:dyDescent="0.35">
      <c r="A742" s="43" t="s">
        <v>497</v>
      </c>
      <c r="B742" s="54">
        <v>24031</v>
      </c>
      <c r="C742" s="54" t="s">
        <v>10</v>
      </c>
      <c r="D742" s="53">
        <v>407.77839999999998</v>
      </c>
      <c r="E742" s="53">
        <f>SUMIFS('Ratios_MARAMA-VA'!T:T, 'Ratios_MARAMA-VA'!AA:AA, V742)</f>
        <v>0</v>
      </c>
      <c r="F742" s="53">
        <f>SUMIFS('Ratios_MARAMA-VA'!J:J, 'Ratios_MARAMA-VA'!AA:AA, V742)</f>
        <v>0</v>
      </c>
      <c r="G742" s="53" t="s">
        <v>963</v>
      </c>
      <c r="H742" s="53" t="s">
        <v>963</v>
      </c>
      <c r="I742" s="55" t="s">
        <v>14</v>
      </c>
      <c r="J742" s="53" t="s">
        <v>964</v>
      </c>
      <c r="K742" s="55" t="s">
        <v>14</v>
      </c>
      <c r="L742" s="53" t="s">
        <v>964</v>
      </c>
      <c r="M742" s="43" t="s">
        <v>606</v>
      </c>
      <c r="N742" s="43" t="s">
        <v>316</v>
      </c>
      <c r="O742" s="43" t="s">
        <v>316</v>
      </c>
      <c r="P742" s="43" t="s">
        <v>317</v>
      </c>
      <c r="Q742" s="43" t="s">
        <v>607</v>
      </c>
      <c r="R742" s="43" t="s">
        <v>608</v>
      </c>
      <c r="S742" s="43" t="s">
        <v>932</v>
      </c>
      <c r="V742" s="42" t="s">
        <v>2863</v>
      </c>
      <c r="W742"/>
    </row>
    <row r="743" spans="1:23" s="39" customFormat="1" x14ac:dyDescent="0.35">
      <c r="A743" s="43" t="s">
        <v>497</v>
      </c>
      <c r="B743" s="54">
        <v>24031</v>
      </c>
      <c r="C743" s="54" t="s">
        <v>12</v>
      </c>
      <c r="D743" s="53">
        <v>1.9927999999999999</v>
      </c>
      <c r="E743" s="53">
        <f>SUMIFS('Ratios_MARAMA-VA'!T:T, 'Ratios_MARAMA-VA'!AA:AA, V743)</f>
        <v>0</v>
      </c>
      <c r="F743" s="53">
        <f>SUMIFS('Ratios_MARAMA-VA'!J:J, 'Ratios_MARAMA-VA'!AA:AA, V743)</f>
        <v>0</v>
      </c>
      <c r="G743" s="53" t="s">
        <v>963</v>
      </c>
      <c r="H743" s="53" t="s">
        <v>963</v>
      </c>
      <c r="I743" s="55" t="s">
        <v>14</v>
      </c>
      <c r="J743" s="53" t="s">
        <v>964</v>
      </c>
      <c r="K743" s="55" t="s">
        <v>14</v>
      </c>
      <c r="L743" s="53" t="s">
        <v>964</v>
      </c>
      <c r="M743" s="43" t="s">
        <v>606</v>
      </c>
      <c r="N743" s="43" t="s">
        <v>316</v>
      </c>
      <c r="O743" s="43" t="s">
        <v>316</v>
      </c>
      <c r="P743" s="43" t="s">
        <v>317</v>
      </c>
      <c r="Q743" s="43" t="s">
        <v>607</v>
      </c>
      <c r="R743" s="43" t="s">
        <v>608</v>
      </c>
      <c r="S743" s="43" t="s">
        <v>932</v>
      </c>
      <c r="V743" s="42" t="s">
        <v>2864</v>
      </c>
      <c r="W743"/>
    </row>
    <row r="744" spans="1:23" s="39" customFormat="1" x14ac:dyDescent="0.35">
      <c r="A744" s="43" t="s">
        <v>9</v>
      </c>
      <c r="B744" s="54">
        <v>11001</v>
      </c>
      <c r="C744" s="54" t="s">
        <v>10</v>
      </c>
      <c r="D744" s="53">
        <v>5.5500000000000001E-2</v>
      </c>
      <c r="E744" s="53">
        <f>SUMIFS('Ratios_MARAMA-VA'!T:T, 'Ratios_MARAMA-VA'!AA:AA, V744)</f>
        <v>0</v>
      </c>
      <c r="F744" s="53">
        <f>SUMIFS('Ratios_MARAMA-VA'!J:J, 'Ratios_MARAMA-VA'!AA:AA, V744)</f>
        <v>0</v>
      </c>
      <c r="G744" s="53" t="s">
        <v>963</v>
      </c>
      <c r="H744" s="53" t="s">
        <v>963</v>
      </c>
      <c r="I744" s="53">
        <v>6.7298841181499994E-2</v>
      </c>
      <c r="J744" s="53" t="s">
        <v>964</v>
      </c>
      <c r="K744" s="53">
        <v>7.6035000000000005E-2</v>
      </c>
      <c r="L744" s="53" t="s">
        <v>964</v>
      </c>
      <c r="M744" s="43" t="s">
        <v>315</v>
      </c>
      <c r="N744" s="43" t="s">
        <v>316</v>
      </c>
      <c r="O744" s="43" t="s">
        <v>316</v>
      </c>
      <c r="P744" s="43" t="s">
        <v>317</v>
      </c>
      <c r="Q744" s="43" t="s">
        <v>318</v>
      </c>
      <c r="R744" s="43" t="s">
        <v>319</v>
      </c>
      <c r="S744" s="43" t="s">
        <v>932</v>
      </c>
      <c r="V744" s="42" t="s">
        <v>2865</v>
      </c>
      <c r="W744"/>
    </row>
    <row r="745" spans="1:23" s="39" customFormat="1" x14ac:dyDescent="0.35">
      <c r="A745" s="43" t="s">
        <v>497</v>
      </c>
      <c r="B745" s="54">
        <v>24033</v>
      </c>
      <c r="C745" s="54" t="s">
        <v>10</v>
      </c>
      <c r="D745" s="53">
        <v>22.143000000000001</v>
      </c>
      <c r="E745" s="53">
        <f>SUMIFS('Ratios_MARAMA-VA'!T:T, 'Ratios_MARAMA-VA'!AA:AA, V745)</f>
        <v>0</v>
      </c>
      <c r="F745" s="53">
        <f>SUMIFS('Ratios_MARAMA-VA'!J:J, 'Ratios_MARAMA-VA'!AA:AA, V745)</f>
        <v>0</v>
      </c>
      <c r="G745" s="53" t="s">
        <v>963</v>
      </c>
      <c r="H745" s="53" t="s">
        <v>963</v>
      </c>
      <c r="I745" s="53">
        <v>26.850418743818999</v>
      </c>
      <c r="J745" s="53" t="s">
        <v>964</v>
      </c>
      <c r="K745" s="53">
        <v>30.335909999999998</v>
      </c>
      <c r="L745" s="53" t="s">
        <v>964</v>
      </c>
      <c r="M745" s="43" t="s">
        <v>641</v>
      </c>
      <c r="N745" s="43" t="s">
        <v>316</v>
      </c>
      <c r="O745" s="43" t="s">
        <v>316</v>
      </c>
      <c r="P745" s="43" t="s">
        <v>317</v>
      </c>
      <c r="Q745" s="43" t="s">
        <v>318</v>
      </c>
      <c r="R745" s="43" t="s">
        <v>642</v>
      </c>
      <c r="S745" s="43" t="s">
        <v>932</v>
      </c>
      <c r="V745" s="42" t="s">
        <v>2866</v>
      </c>
      <c r="W745"/>
    </row>
    <row r="746" spans="1:23" s="39" customFormat="1" x14ac:dyDescent="0.35">
      <c r="A746" s="43" t="s">
        <v>497</v>
      </c>
      <c r="B746" s="54">
        <v>24033</v>
      </c>
      <c r="C746" s="54" t="s">
        <v>12</v>
      </c>
      <c r="D746" s="53">
        <v>1.0980000000000001</v>
      </c>
      <c r="E746" s="53">
        <f>SUMIFS('Ratios_MARAMA-VA'!T:T, 'Ratios_MARAMA-VA'!AA:AA, V746)</f>
        <v>0</v>
      </c>
      <c r="F746" s="53">
        <f>SUMIFS('Ratios_MARAMA-VA'!J:J, 'Ratios_MARAMA-VA'!AA:AA, V746)</f>
        <v>0</v>
      </c>
      <c r="G746" s="53" t="s">
        <v>963</v>
      </c>
      <c r="H746" s="53" t="s">
        <v>963</v>
      </c>
      <c r="I746" s="53">
        <v>1.3314257228340001</v>
      </c>
      <c r="J746" s="53" t="s">
        <v>964</v>
      </c>
      <c r="K746" s="53">
        <v>1.5042599999999999</v>
      </c>
      <c r="L746" s="53" t="s">
        <v>964</v>
      </c>
      <c r="M746" s="43" t="s">
        <v>641</v>
      </c>
      <c r="N746" s="43" t="s">
        <v>316</v>
      </c>
      <c r="O746" s="43" t="s">
        <v>316</v>
      </c>
      <c r="P746" s="43" t="s">
        <v>317</v>
      </c>
      <c r="Q746" s="43" t="s">
        <v>318</v>
      </c>
      <c r="R746" s="43" t="s">
        <v>642</v>
      </c>
      <c r="S746" s="43" t="s">
        <v>932</v>
      </c>
      <c r="V746" s="42" t="s">
        <v>2867</v>
      </c>
      <c r="W746"/>
    </row>
    <row r="747" spans="1:23" s="39" customFormat="1" x14ac:dyDescent="0.35">
      <c r="A747" s="43" t="s">
        <v>497</v>
      </c>
      <c r="B747" s="54">
        <v>24031</v>
      </c>
      <c r="C747" s="54" t="s">
        <v>10</v>
      </c>
      <c r="D747" s="53">
        <v>4.0296000000000003</v>
      </c>
      <c r="E747" s="53">
        <f>SUMIFS('Ratios_MARAMA-VA'!T:T, 'Ratios_MARAMA-VA'!AA:AA, V747)</f>
        <v>0</v>
      </c>
      <c r="F747" s="53">
        <f>SUMIFS('Ratios_MARAMA-VA'!J:J, 'Ratios_MARAMA-VA'!AA:AA, V747)</f>
        <v>0</v>
      </c>
      <c r="G747" s="53" t="s">
        <v>963</v>
      </c>
      <c r="H747" s="53" t="s">
        <v>963</v>
      </c>
      <c r="I747" s="53">
        <v>4.8862596472968001</v>
      </c>
      <c r="J747" s="53" t="s">
        <v>964</v>
      </c>
      <c r="K747" s="53">
        <v>5.5205520000000003</v>
      </c>
      <c r="L747" s="53" t="s">
        <v>964</v>
      </c>
      <c r="M747" s="43" t="s">
        <v>605</v>
      </c>
      <c r="N747" s="43" t="s">
        <v>316</v>
      </c>
      <c r="O747" s="43" t="s">
        <v>316</v>
      </c>
      <c r="P747" s="43" t="s">
        <v>317</v>
      </c>
      <c r="Q747" s="43" t="s">
        <v>564</v>
      </c>
      <c r="R747" s="43" t="s">
        <v>133</v>
      </c>
      <c r="S747" s="43" t="s">
        <v>932</v>
      </c>
      <c r="V747" s="42" t="s">
        <v>2868</v>
      </c>
      <c r="W747"/>
    </row>
    <row r="748" spans="1:23" s="39" customFormat="1" x14ac:dyDescent="0.35">
      <c r="A748" s="43" t="s">
        <v>497</v>
      </c>
      <c r="B748" s="54">
        <v>24031</v>
      </c>
      <c r="C748" s="54" t="s">
        <v>12</v>
      </c>
      <c r="D748" s="53">
        <v>0.90885000000000005</v>
      </c>
      <c r="E748" s="53">
        <f>SUMIFS('Ratios_MARAMA-VA'!T:T, 'Ratios_MARAMA-VA'!AA:AA, V748)</f>
        <v>0</v>
      </c>
      <c r="F748" s="53">
        <f>SUMIFS('Ratios_MARAMA-VA'!J:J, 'Ratios_MARAMA-VA'!AA:AA, V748)</f>
        <v>0</v>
      </c>
      <c r="G748" s="53" t="s">
        <v>963</v>
      </c>
      <c r="H748" s="53" t="s">
        <v>963</v>
      </c>
      <c r="I748" s="53">
        <v>1.10206399653705</v>
      </c>
      <c r="J748" s="53" t="s">
        <v>964</v>
      </c>
      <c r="K748" s="53">
        <v>1.2451245</v>
      </c>
      <c r="L748" s="53" t="s">
        <v>964</v>
      </c>
      <c r="M748" s="43" t="s">
        <v>605</v>
      </c>
      <c r="N748" s="43" t="s">
        <v>316</v>
      </c>
      <c r="O748" s="43" t="s">
        <v>316</v>
      </c>
      <c r="P748" s="43" t="s">
        <v>317</v>
      </c>
      <c r="Q748" s="43" t="s">
        <v>564</v>
      </c>
      <c r="R748" s="43" t="s">
        <v>133</v>
      </c>
      <c r="S748" s="43" t="s">
        <v>932</v>
      </c>
      <c r="V748" s="42" t="s">
        <v>2911</v>
      </c>
      <c r="W748"/>
    </row>
    <row r="749" spans="1:23" s="39" customFormat="1" x14ac:dyDescent="0.35">
      <c r="A749" s="43" t="s">
        <v>497</v>
      </c>
      <c r="B749" s="54">
        <v>24017</v>
      </c>
      <c r="C749" s="54" t="s">
        <v>10</v>
      </c>
      <c r="D749" s="53">
        <v>14.2788</v>
      </c>
      <c r="E749" s="53">
        <f>SUMIFS('Ratios_MARAMA-VA'!T:T, 'Ratios_MARAMA-VA'!AA:AA, V749)</f>
        <v>0</v>
      </c>
      <c r="F749" s="53">
        <f>SUMIFS('Ratios_MARAMA-VA'!J:J, 'Ratios_MARAMA-VA'!AA:AA, V749)</f>
        <v>0</v>
      </c>
      <c r="G749" s="53" t="s">
        <v>963</v>
      </c>
      <c r="H749" s="53" t="s">
        <v>963</v>
      </c>
      <c r="I749" s="53">
        <v>17.314354837160401</v>
      </c>
      <c r="J749" s="53" t="s">
        <v>964</v>
      </c>
      <c r="K749" s="53">
        <v>19.561955999999999</v>
      </c>
      <c r="L749" s="53" t="s">
        <v>964</v>
      </c>
      <c r="M749" s="43" t="s">
        <v>563</v>
      </c>
      <c r="N749" s="43" t="s">
        <v>316</v>
      </c>
      <c r="O749" s="43" t="s">
        <v>316</v>
      </c>
      <c r="P749" s="43" t="s">
        <v>317</v>
      </c>
      <c r="Q749" s="43" t="s">
        <v>564</v>
      </c>
      <c r="R749" s="43" t="s">
        <v>565</v>
      </c>
      <c r="S749" s="43" t="s">
        <v>932</v>
      </c>
      <c r="V749" s="42" t="s">
        <v>2939</v>
      </c>
      <c r="W749"/>
    </row>
    <row r="750" spans="1:23" s="39" customFormat="1" x14ac:dyDescent="0.35">
      <c r="A750" s="43" t="s">
        <v>497</v>
      </c>
      <c r="B750" s="54">
        <v>24017</v>
      </c>
      <c r="C750" s="54" t="s">
        <v>12</v>
      </c>
      <c r="D750" s="53">
        <v>1.0986499999999999</v>
      </c>
      <c r="E750" s="53">
        <f>SUMIFS('Ratios_MARAMA-VA'!T:T, 'Ratios_MARAMA-VA'!AA:AA, V750)</f>
        <v>0</v>
      </c>
      <c r="F750" s="53">
        <f>SUMIFS('Ratios_MARAMA-VA'!J:J, 'Ratios_MARAMA-VA'!AA:AA, V750)</f>
        <v>0</v>
      </c>
      <c r="G750" s="53" t="s">
        <v>963</v>
      </c>
      <c r="H750" s="53" t="s">
        <v>963</v>
      </c>
      <c r="I750" s="53">
        <v>1.33221390746045</v>
      </c>
      <c r="J750" s="53" t="s">
        <v>964</v>
      </c>
      <c r="K750" s="53">
        <v>1.5051505000000001</v>
      </c>
      <c r="L750" s="53" t="s">
        <v>964</v>
      </c>
      <c r="M750" s="43" t="s">
        <v>563</v>
      </c>
      <c r="N750" s="43" t="s">
        <v>316</v>
      </c>
      <c r="O750" s="43" t="s">
        <v>316</v>
      </c>
      <c r="P750" s="43" t="s">
        <v>317</v>
      </c>
      <c r="Q750" s="43" t="s">
        <v>564</v>
      </c>
      <c r="R750" s="43" t="s">
        <v>565</v>
      </c>
      <c r="S750" s="43" t="s">
        <v>932</v>
      </c>
      <c r="V750" s="42" t="s">
        <v>3005</v>
      </c>
      <c r="W750"/>
    </row>
    <row r="751" spans="1:23" s="39" customFormat="1" x14ac:dyDescent="0.35">
      <c r="A751" s="43" t="s">
        <v>497</v>
      </c>
      <c r="B751" s="54">
        <v>24021</v>
      </c>
      <c r="C751" s="54" t="s">
        <v>10</v>
      </c>
      <c r="D751" s="53">
        <v>12.36985</v>
      </c>
      <c r="E751" s="53">
        <f>SUMIFS('Ratios_MARAMA-VA'!T:T, 'Ratios_MARAMA-VA'!AA:AA, V751)</f>
        <v>0</v>
      </c>
      <c r="F751" s="53">
        <f>SUMIFS('Ratios_MARAMA-VA'!J:J, 'Ratios_MARAMA-VA'!AA:AA, V751)</f>
        <v>0</v>
      </c>
      <c r="G751" s="53" t="s">
        <v>963</v>
      </c>
      <c r="H751" s="53" t="s">
        <v>963</v>
      </c>
      <c r="I751" s="53">
        <v>14.9995778484501</v>
      </c>
      <c r="J751" s="53" t="s">
        <v>964</v>
      </c>
      <c r="K751" s="53">
        <v>16.9466945</v>
      </c>
      <c r="L751" s="53" t="s">
        <v>964</v>
      </c>
      <c r="M751" s="43" t="s">
        <v>563</v>
      </c>
      <c r="N751" s="43" t="s">
        <v>316</v>
      </c>
      <c r="O751" s="43" t="s">
        <v>316</v>
      </c>
      <c r="P751" s="43" t="s">
        <v>317</v>
      </c>
      <c r="Q751" s="43" t="s">
        <v>564</v>
      </c>
      <c r="R751" s="43" t="s">
        <v>565</v>
      </c>
      <c r="S751" s="43" t="s">
        <v>932</v>
      </c>
      <c r="V751" s="42" t="s">
        <v>2940</v>
      </c>
      <c r="W751"/>
    </row>
    <row r="752" spans="1:23" s="39" customFormat="1" x14ac:dyDescent="0.35">
      <c r="A752" s="43" t="s">
        <v>497</v>
      </c>
      <c r="B752" s="54">
        <v>24021</v>
      </c>
      <c r="C752" s="54" t="s">
        <v>12</v>
      </c>
      <c r="D752" s="53">
        <v>0.38324999999999998</v>
      </c>
      <c r="E752" s="53">
        <f>SUMIFS('Ratios_MARAMA-VA'!T:T, 'Ratios_MARAMA-VA'!AA:AA, V752)</f>
        <v>0</v>
      </c>
      <c r="F752" s="53">
        <f>SUMIFS('Ratios_MARAMA-VA'!J:J, 'Ratios_MARAMA-VA'!AA:AA, V752)</f>
        <v>0</v>
      </c>
      <c r="G752" s="53" t="s">
        <v>963</v>
      </c>
      <c r="H752" s="53" t="s">
        <v>963</v>
      </c>
      <c r="I752" s="53">
        <v>0.46472578167224998</v>
      </c>
      <c r="J752" s="53" t="s">
        <v>964</v>
      </c>
      <c r="K752" s="53">
        <v>0.52505250000000003</v>
      </c>
      <c r="L752" s="53" t="s">
        <v>964</v>
      </c>
      <c r="M752" s="43" t="s">
        <v>563</v>
      </c>
      <c r="N752" s="43" t="s">
        <v>316</v>
      </c>
      <c r="O752" s="43" t="s">
        <v>316</v>
      </c>
      <c r="P752" s="43" t="s">
        <v>317</v>
      </c>
      <c r="Q752" s="43" t="s">
        <v>564</v>
      </c>
      <c r="R752" s="43" t="s">
        <v>565</v>
      </c>
      <c r="S752" s="43" t="s">
        <v>932</v>
      </c>
      <c r="V752" s="42" t="s">
        <v>3009</v>
      </c>
      <c r="W752"/>
    </row>
    <row r="753" spans="1:23" s="39" customFormat="1" x14ac:dyDescent="0.35">
      <c r="A753" s="43" t="s">
        <v>497</v>
      </c>
      <c r="B753" s="54">
        <v>24031</v>
      </c>
      <c r="C753" s="54" t="s">
        <v>10</v>
      </c>
      <c r="D753" s="53">
        <v>2.6167050000000001</v>
      </c>
      <c r="E753" s="53">
        <f>SUMIFS('Ratios_MARAMA-VA'!T:T, 'Ratios_MARAMA-VA'!AA:AA, V753)</f>
        <v>0</v>
      </c>
      <c r="F753" s="53">
        <f>SUMIFS('Ratios_MARAMA-VA'!J:J, 'Ratios_MARAMA-VA'!AA:AA, V753)</f>
        <v>0</v>
      </c>
      <c r="G753" s="53" t="s">
        <v>963</v>
      </c>
      <c r="H753" s="53" t="s">
        <v>963</v>
      </c>
      <c r="I753" s="53">
        <v>3.1729948506997601</v>
      </c>
      <c r="J753" s="53" t="s">
        <v>964</v>
      </c>
      <c r="K753" s="53">
        <v>3.58488585</v>
      </c>
      <c r="L753" s="53" t="s">
        <v>964</v>
      </c>
      <c r="M753" s="43" t="s">
        <v>563</v>
      </c>
      <c r="N753" s="43" t="s">
        <v>316</v>
      </c>
      <c r="O753" s="43" t="s">
        <v>316</v>
      </c>
      <c r="P753" s="43" t="s">
        <v>317</v>
      </c>
      <c r="Q753" s="43" t="s">
        <v>564</v>
      </c>
      <c r="R753" s="43" t="s">
        <v>565</v>
      </c>
      <c r="S753" s="43" t="s">
        <v>932</v>
      </c>
      <c r="V753" s="42" t="s">
        <v>2941</v>
      </c>
      <c r="W753"/>
    </row>
    <row r="754" spans="1:23" s="39" customFormat="1" x14ac:dyDescent="0.35">
      <c r="A754" s="43" t="s">
        <v>497</v>
      </c>
      <c r="B754" s="54">
        <v>24031</v>
      </c>
      <c r="C754" s="54" t="s">
        <v>12</v>
      </c>
      <c r="D754" s="53">
        <v>8.2485000000000003E-2</v>
      </c>
      <c r="E754" s="53">
        <f>SUMIFS('Ratios_MARAMA-VA'!T:T, 'Ratios_MARAMA-VA'!AA:AA, V754)</f>
        <v>0</v>
      </c>
      <c r="F754" s="53">
        <f>SUMIFS('Ratios_MARAMA-VA'!J:J, 'Ratios_MARAMA-VA'!AA:AA, V754)</f>
        <v>0</v>
      </c>
      <c r="G754" s="53" t="s">
        <v>963</v>
      </c>
      <c r="H754" s="53" t="s">
        <v>963</v>
      </c>
      <c r="I754" s="53">
        <v>0.100020629096505</v>
      </c>
      <c r="J754" s="53" t="s">
        <v>964</v>
      </c>
      <c r="K754" s="53">
        <v>0.11300445000000001</v>
      </c>
      <c r="L754" s="53" t="s">
        <v>964</v>
      </c>
      <c r="M754" s="43" t="s">
        <v>563</v>
      </c>
      <c r="N754" s="43" t="s">
        <v>316</v>
      </c>
      <c r="O754" s="43" t="s">
        <v>316</v>
      </c>
      <c r="P754" s="43" t="s">
        <v>317</v>
      </c>
      <c r="Q754" s="43" t="s">
        <v>564</v>
      </c>
      <c r="R754" s="43" t="s">
        <v>565</v>
      </c>
      <c r="S754" s="43" t="s">
        <v>932</v>
      </c>
      <c r="V754" s="42" t="s">
        <v>3010</v>
      </c>
      <c r="W754"/>
    </row>
    <row r="755" spans="1:23" s="39" customFormat="1" x14ac:dyDescent="0.35">
      <c r="A755" s="43" t="s">
        <v>497</v>
      </c>
      <c r="B755" s="54">
        <v>24033</v>
      </c>
      <c r="C755" s="54" t="s">
        <v>10</v>
      </c>
      <c r="D755" s="53">
        <v>34.838659999999997</v>
      </c>
      <c r="E755" s="53">
        <f>SUMIFS('Ratios_MARAMA-VA'!T:T, 'Ratios_MARAMA-VA'!AA:AA, V755)</f>
        <v>0</v>
      </c>
      <c r="F755" s="53">
        <f>SUMIFS('Ratios_MARAMA-VA'!J:J, 'Ratios_MARAMA-VA'!AA:AA, V755)</f>
        <v>0</v>
      </c>
      <c r="G755" s="53" t="s">
        <v>963</v>
      </c>
      <c r="H755" s="53" t="s">
        <v>963</v>
      </c>
      <c r="I755" s="53">
        <v>42.245071104797802</v>
      </c>
      <c r="J755" s="53" t="s">
        <v>964</v>
      </c>
      <c r="K755" s="53">
        <v>47.7289642</v>
      </c>
      <c r="L755" s="53" t="s">
        <v>964</v>
      </c>
      <c r="M755" s="43" t="s">
        <v>563</v>
      </c>
      <c r="N755" s="43" t="s">
        <v>316</v>
      </c>
      <c r="O755" s="43" t="s">
        <v>316</v>
      </c>
      <c r="P755" s="43" t="s">
        <v>317</v>
      </c>
      <c r="Q755" s="43" t="s">
        <v>564</v>
      </c>
      <c r="R755" s="43" t="s">
        <v>565</v>
      </c>
      <c r="S755" s="43" t="s">
        <v>932</v>
      </c>
      <c r="V755" s="42" t="s">
        <v>2942</v>
      </c>
      <c r="W755"/>
    </row>
    <row r="756" spans="1:23" s="39" customFormat="1" x14ac:dyDescent="0.35">
      <c r="A756" s="43" t="s">
        <v>497</v>
      </c>
      <c r="B756" s="54">
        <v>24033</v>
      </c>
      <c r="C756" s="54" t="s">
        <v>12</v>
      </c>
      <c r="D756" s="53">
        <v>30.489004999999999</v>
      </c>
      <c r="E756" s="53">
        <f>SUMIFS('Ratios_MARAMA-VA'!T:T, 'Ratios_MARAMA-VA'!AA:AA, V756)</f>
        <v>0</v>
      </c>
      <c r="F756" s="53">
        <f>SUMIFS('Ratios_MARAMA-VA'!J:J, 'Ratios_MARAMA-VA'!AA:AA, V756)</f>
        <v>0</v>
      </c>
      <c r="G756" s="53" t="s">
        <v>963</v>
      </c>
      <c r="H756" s="53" t="s">
        <v>963</v>
      </c>
      <c r="I756" s="53">
        <v>36.970715410395698</v>
      </c>
      <c r="J756" s="53" t="s">
        <v>964</v>
      </c>
      <c r="K756" s="53">
        <v>41.769936850000001</v>
      </c>
      <c r="L756" s="53" t="s">
        <v>964</v>
      </c>
      <c r="M756" s="43" t="s">
        <v>563</v>
      </c>
      <c r="N756" s="43" t="s">
        <v>316</v>
      </c>
      <c r="O756" s="43" t="s">
        <v>316</v>
      </c>
      <c r="P756" s="43" t="s">
        <v>317</v>
      </c>
      <c r="Q756" s="43" t="s">
        <v>564</v>
      </c>
      <c r="R756" s="43" t="s">
        <v>565</v>
      </c>
      <c r="S756" s="43" t="s">
        <v>932</v>
      </c>
      <c r="V756" s="42" t="s">
        <v>3020</v>
      </c>
      <c r="W756"/>
    </row>
    <row r="757" spans="1:23" s="39" customFormat="1" x14ac:dyDescent="0.35">
      <c r="A757" s="43" t="s">
        <v>811</v>
      </c>
      <c r="B757" s="54">
        <v>51153</v>
      </c>
      <c r="C757" s="54" t="s">
        <v>10</v>
      </c>
      <c r="D757" s="53">
        <v>1.76</v>
      </c>
      <c r="E757" s="53">
        <f>SUMIFS('Ratios_MARAMA-VA'!T:T, 'Ratios_MARAMA-VA'!AA:AA, V757)</f>
        <v>0</v>
      </c>
      <c r="F757" s="53">
        <f>SUMIFS('Ratios_MARAMA-VA'!J:J, 'Ratios_MARAMA-VA'!AA:AA, V757)</f>
        <v>0</v>
      </c>
      <c r="G757" s="53" t="s">
        <v>963</v>
      </c>
      <c r="H757" s="53" t="s">
        <v>963</v>
      </c>
      <c r="I757" s="53">
        <v>2.1341614500800001</v>
      </c>
      <c r="J757" s="53" t="s">
        <v>964</v>
      </c>
      <c r="K757" s="53">
        <v>2.4112</v>
      </c>
      <c r="L757" s="53" t="s">
        <v>964</v>
      </c>
      <c r="M757" s="43" t="s">
        <v>563</v>
      </c>
      <c r="N757" s="43" t="s">
        <v>316</v>
      </c>
      <c r="O757" s="43" t="s">
        <v>316</v>
      </c>
      <c r="P757" s="43" t="s">
        <v>317</v>
      </c>
      <c r="Q757" s="43" t="s">
        <v>564</v>
      </c>
      <c r="R757" s="43" t="s">
        <v>565</v>
      </c>
      <c r="S757" s="43" t="s">
        <v>932</v>
      </c>
      <c r="V757" s="42" t="s">
        <v>2943</v>
      </c>
      <c r="W757"/>
    </row>
    <row r="758" spans="1:23" s="39" customFormat="1" x14ac:dyDescent="0.35">
      <c r="A758" s="43" t="s">
        <v>811</v>
      </c>
      <c r="B758" s="54">
        <v>51153</v>
      </c>
      <c r="C758" s="54" t="s">
        <v>12</v>
      </c>
      <c r="D758" s="53">
        <v>0.05</v>
      </c>
      <c r="E758" s="53">
        <f>SUMIFS('Ratios_MARAMA-VA'!T:T, 'Ratios_MARAMA-VA'!AA:AA, V758)</f>
        <v>0</v>
      </c>
      <c r="F758" s="53">
        <f>SUMIFS('Ratios_MARAMA-VA'!J:J, 'Ratios_MARAMA-VA'!AA:AA, V758)</f>
        <v>0</v>
      </c>
      <c r="G758" s="53" t="s">
        <v>963</v>
      </c>
      <c r="H758" s="53" t="s">
        <v>963</v>
      </c>
      <c r="I758" s="53">
        <v>6.0629586649999997E-2</v>
      </c>
      <c r="J758" s="53" t="s">
        <v>964</v>
      </c>
      <c r="K758" s="53">
        <v>6.8500000000000005E-2</v>
      </c>
      <c r="L758" s="53" t="s">
        <v>964</v>
      </c>
      <c r="M758" s="43" t="s">
        <v>563</v>
      </c>
      <c r="N758" s="43" t="s">
        <v>316</v>
      </c>
      <c r="O758" s="43" t="s">
        <v>316</v>
      </c>
      <c r="P758" s="43" t="s">
        <v>317</v>
      </c>
      <c r="Q758" s="43" t="s">
        <v>564</v>
      </c>
      <c r="R758" s="43" t="s">
        <v>565</v>
      </c>
      <c r="S758" s="43" t="s">
        <v>932</v>
      </c>
      <c r="V758" s="42" t="s">
        <v>3021</v>
      </c>
      <c r="W758"/>
    </row>
    <row r="759" spans="1:23" s="39" customFormat="1" x14ac:dyDescent="0.35">
      <c r="A759" s="43" t="s">
        <v>811</v>
      </c>
      <c r="B759" s="54">
        <v>51153</v>
      </c>
      <c r="C759" s="54" t="s">
        <v>10</v>
      </c>
      <c r="D759" s="53">
        <v>16.104120000000002</v>
      </c>
      <c r="E759" s="53">
        <f>SUMIFS('Ratios_MARAMA-VA'!T:T, 'Ratios_MARAMA-VA'!AA:AA, V759)</f>
        <v>0</v>
      </c>
      <c r="F759" s="53">
        <f>SUMIFS('Ratios_MARAMA-VA'!J:J, 'Ratios_MARAMA-VA'!AA:AA, V759)</f>
        <v>0</v>
      </c>
      <c r="G759" s="53" t="s">
        <v>963</v>
      </c>
      <c r="H759" s="53" t="s">
        <v>963</v>
      </c>
      <c r="I759" s="53">
        <v>19.527722779240001</v>
      </c>
      <c r="J759" s="53" t="s">
        <v>964</v>
      </c>
      <c r="K759" s="53">
        <v>22.0626444</v>
      </c>
      <c r="L759" s="53" t="s">
        <v>964</v>
      </c>
      <c r="M759" s="43" t="s">
        <v>902</v>
      </c>
      <c r="N759" s="43" t="s">
        <v>316</v>
      </c>
      <c r="O759" s="43" t="s">
        <v>316</v>
      </c>
      <c r="P759" s="43" t="s">
        <v>317</v>
      </c>
      <c r="Q759" s="43" t="s">
        <v>564</v>
      </c>
      <c r="R759" s="43" t="s">
        <v>903</v>
      </c>
      <c r="S759" s="43" t="s">
        <v>932</v>
      </c>
      <c r="V759" s="42" t="s">
        <v>3022</v>
      </c>
      <c r="W759"/>
    </row>
    <row r="760" spans="1:23" s="39" customFormat="1" x14ac:dyDescent="0.35">
      <c r="A760" s="43" t="s">
        <v>811</v>
      </c>
      <c r="B760" s="54">
        <v>51153</v>
      </c>
      <c r="C760" s="54" t="s">
        <v>12</v>
      </c>
      <c r="D760" s="53">
        <v>0.44075340000000002</v>
      </c>
      <c r="E760" s="53">
        <f>SUMIFS('Ratios_MARAMA-VA'!T:T, 'Ratios_MARAMA-VA'!AA:AA, V760)</f>
        <v>0</v>
      </c>
      <c r="F760" s="53">
        <f>SUMIFS('Ratios_MARAMA-VA'!J:J, 'Ratios_MARAMA-VA'!AA:AA, V760)</f>
        <v>0</v>
      </c>
      <c r="G760" s="53" t="s">
        <v>963</v>
      </c>
      <c r="H760" s="53" t="s">
        <v>963</v>
      </c>
      <c r="I760" s="53">
        <v>0.53445392913164202</v>
      </c>
      <c r="J760" s="53" t="s">
        <v>964</v>
      </c>
      <c r="K760" s="53">
        <v>0.60383215800000001</v>
      </c>
      <c r="L760" s="53" t="s">
        <v>964</v>
      </c>
      <c r="M760" s="43" t="s">
        <v>902</v>
      </c>
      <c r="N760" s="43" t="s">
        <v>316</v>
      </c>
      <c r="O760" s="43" t="s">
        <v>316</v>
      </c>
      <c r="P760" s="43" t="s">
        <v>317</v>
      </c>
      <c r="Q760" s="43" t="s">
        <v>564</v>
      </c>
      <c r="R760" s="43" t="s">
        <v>903</v>
      </c>
      <c r="S760" s="43" t="s">
        <v>932</v>
      </c>
      <c r="V760" s="42" t="s">
        <v>3023</v>
      </c>
      <c r="W760"/>
    </row>
    <row r="761" spans="1:23" s="39" customFormat="1" x14ac:dyDescent="0.35">
      <c r="A761" s="43" t="s">
        <v>9</v>
      </c>
      <c r="B761" s="54">
        <v>11001</v>
      </c>
      <c r="C761" s="54" t="s">
        <v>10</v>
      </c>
      <c r="D761" s="53">
        <v>1.7357739999999999</v>
      </c>
      <c r="E761" s="53">
        <f>SUMIFS('Ratios_MARAMA-VA'!T:T, 'Ratios_MARAMA-VA'!AA:AA, V761)</f>
        <v>0</v>
      </c>
      <c r="F761" s="53">
        <f>SUMIFS('Ratios_MARAMA-VA'!J:J, 'Ratios_MARAMA-VA'!AA:AA, V761)</f>
        <v>0</v>
      </c>
      <c r="G761" s="53" t="s">
        <v>963</v>
      </c>
      <c r="H761" s="53" t="s">
        <v>963</v>
      </c>
      <c r="I761" s="53">
        <v>1.6284697670366901</v>
      </c>
      <c r="J761" s="53" t="s">
        <v>964</v>
      </c>
      <c r="K761" s="53">
        <v>1.6639035485049201</v>
      </c>
      <c r="L761" s="53" t="s">
        <v>964</v>
      </c>
      <c r="M761" s="43" t="s">
        <v>320</v>
      </c>
      <c r="N761" s="43" t="s">
        <v>316</v>
      </c>
      <c r="O761" s="43" t="s">
        <v>316</v>
      </c>
      <c r="P761" s="43" t="s">
        <v>317</v>
      </c>
      <c r="Q761" s="43" t="s">
        <v>321</v>
      </c>
      <c r="R761" s="43" t="s">
        <v>322</v>
      </c>
      <c r="S761" s="43" t="s">
        <v>932</v>
      </c>
      <c r="V761" s="42" t="s">
        <v>3024</v>
      </c>
      <c r="W761"/>
    </row>
    <row r="762" spans="1:23" s="39" customFormat="1" x14ac:dyDescent="0.35">
      <c r="A762" s="43" t="s">
        <v>9</v>
      </c>
      <c r="B762" s="54">
        <v>11001</v>
      </c>
      <c r="C762" s="54" t="s">
        <v>12</v>
      </c>
      <c r="D762" s="53">
        <v>1.9771540000000001</v>
      </c>
      <c r="E762" s="53">
        <f>SUMIFS('Ratios_MARAMA-VA'!T:T, 'Ratios_MARAMA-VA'!AA:AA, V762)</f>
        <v>0</v>
      </c>
      <c r="F762" s="53">
        <f>SUMIFS('Ratios_MARAMA-VA'!J:J, 'Ratios_MARAMA-VA'!AA:AA, V762)</f>
        <v>0</v>
      </c>
      <c r="G762" s="53" t="s">
        <v>963</v>
      </c>
      <c r="H762" s="53" t="s">
        <v>963</v>
      </c>
      <c r="I762" s="53">
        <v>1.8549278384027299</v>
      </c>
      <c r="J762" s="53" t="s">
        <v>964</v>
      </c>
      <c r="K762" s="53">
        <v>1.89528910822532</v>
      </c>
      <c r="L762" s="53" t="s">
        <v>964</v>
      </c>
      <c r="M762" s="43" t="s">
        <v>320</v>
      </c>
      <c r="N762" s="43" t="s">
        <v>316</v>
      </c>
      <c r="O762" s="43" t="s">
        <v>316</v>
      </c>
      <c r="P762" s="43" t="s">
        <v>317</v>
      </c>
      <c r="Q762" s="43" t="s">
        <v>321</v>
      </c>
      <c r="R762" s="43" t="s">
        <v>322</v>
      </c>
      <c r="S762" s="43" t="s">
        <v>932</v>
      </c>
      <c r="V762" s="42" t="s">
        <v>3025</v>
      </c>
      <c r="W762"/>
    </row>
    <row r="763" spans="1:23" s="39" customFormat="1" x14ac:dyDescent="0.35">
      <c r="A763" s="43" t="s">
        <v>811</v>
      </c>
      <c r="B763" s="54">
        <v>51059</v>
      </c>
      <c r="C763" s="54" t="s">
        <v>10</v>
      </c>
      <c r="D763" s="53">
        <v>32.934215999999999</v>
      </c>
      <c r="E763" s="53">
        <f>SUMIFS('Ratios_MARAMA-VA'!T:T, 'Ratios_MARAMA-VA'!AA:AA, V763)</f>
        <v>0</v>
      </c>
      <c r="F763" s="53">
        <f>SUMIFS('Ratios_MARAMA-VA'!J:J, 'Ratios_MARAMA-VA'!AA:AA, V763)</f>
        <v>0</v>
      </c>
      <c r="G763" s="53" t="s">
        <v>963</v>
      </c>
      <c r="H763" s="53" t="s">
        <v>963</v>
      </c>
      <c r="I763" s="53">
        <v>30.898247731015701</v>
      </c>
      <c r="J763" s="53" t="s">
        <v>964</v>
      </c>
      <c r="K763" s="53">
        <v>31.5705609541493</v>
      </c>
      <c r="L763" s="53" t="s">
        <v>964</v>
      </c>
      <c r="M763" s="43" t="s">
        <v>846</v>
      </c>
      <c r="N763" s="43" t="s">
        <v>316</v>
      </c>
      <c r="O763" s="43" t="s">
        <v>316</v>
      </c>
      <c r="P763" s="43" t="s">
        <v>317</v>
      </c>
      <c r="Q763" s="43" t="s">
        <v>847</v>
      </c>
      <c r="R763" s="43" t="s">
        <v>848</v>
      </c>
      <c r="S763" s="43" t="s">
        <v>932</v>
      </c>
      <c r="V763" s="42" t="s">
        <v>3026</v>
      </c>
      <c r="W763"/>
    </row>
    <row r="764" spans="1:23" s="39" customFormat="1" x14ac:dyDescent="0.35">
      <c r="A764" s="43" t="s">
        <v>811</v>
      </c>
      <c r="B764" s="54">
        <v>51059</v>
      </c>
      <c r="C764" s="54" t="s">
        <v>12</v>
      </c>
      <c r="D764" s="53">
        <v>3.5001150000000001</v>
      </c>
      <c r="E764" s="53">
        <f>SUMIFS('Ratios_MARAMA-VA'!T:T, 'Ratios_MARAMA-VA'!AA:AA, V764)</f>
        <v>0</v>
      </c>
      <c r="F764" s="53">
        <f>SUMIFS('Ratios_MARAMA-VA'!J:J, 'Ratios_MARAMA-VA'!AA:AA, V764)</f>
        <v>0</v>
      </c>
      <c r="G764" s="53" t="s">
        <v>963</v>
      </c>
      <c r="H764" s="53" t="s">
        <v>963</v>
      </c>
      <c r="I764" s="53">
        <v>3.2837405437871698</v>
      </c>
      <c r="J764" s="53" t="s">
        <v>964</v>
      </c>
      <c r="K764" s="53">
        <v>3.3551912683767</v>
      </c>
      <c r="L764" s="53" t="s">
        <v>964</v>
      </c>
      <c r="M764" s="43" t="s">
        <v>846</v>
      </c>
      <c r="N764" s="43" t="s">
        <v>316</v>
      </c>
      <c r="O764" s="43" t="s">
        <v>316</v>
      </c>
      <c r="P764" s="43" t="s">
        <v>317</v>
      </c>
      <c r="Q764" s="43" t="s">
        <v>847</v>
      </c>
      <c r="R764" s="43" t="s">
        <v>848</v>
      </c>
      <c r="S764" s="43" t="s">
        <v>932</v>
      </c>
      <c r="V764" s="42" t="s">
        <v>3027</v>
      </c>
      <c r="W764"/>
    </row>
    <row r="765" spans="1:23" s="39" customFormat="1" x14ac:dyDescent="0.35">
      <c r="A765" s="43" t="s">
        <v>811</v>
      </c>
      <c r="B765" s="54">
        <v>51059</v>
      </c>
      <c r="C765" s="54" t="s">
        <v>10</v>
      </c>
      <c r="D765" s="53">
        <v>1.77545</v>
      </c>
      <c r="E765" s="53">
        <f>SUMIFS('Ratios_MARAMA-VA'!T:T, 'Ratios_MARAMA-VA'!AA:AA, V765)</f>
        <v>0</v>
      </c>
      <c r="F765" s="53">
        <f>SUMIFS('Ratios_MARAMA-VA'!J:J, 'Ratios_MARAMA-VA'!AA:AA, V765)</f>
        <v>0</v>
      </c>
      <c r="G765" s="53" t="s">
        <v>963</v>
      </c>
      <c r="H765" s="53" t="s">
        <v>963</v>
      </c>
      <c r="I765" s="53">
        <v>1.6656930267911001</v>
      </c>
      <c r="J765" s="53" t="s">
        <v>964</v>
      </c>
      <c r="K765" s="53">
        <v>1.7019367470610001</v>
      </c>
      <c r="L765" s="53" t="s">
        <v>964</v>
      </c>
      <c r="M765" s="43" t="s">
        <v>845</v>
      </c>
      <c r="N765" s="43" t="s">
        <v>316</v>
      </c>
      <c r="O765" s="43" t="s">
        <v>316</v>
      </c>
      <c r="P765" s="43" t="s">
        <v>317</v>
      </c>
      <c r="Q765" s="43" t="s">
        <v>844</v>
      </c>
      <c r="R765" s="43" t="s">
        <v>213</v>
      </c>
      <c r="S765" s="43" t="s">
        <v>932</v>
      </c>
      <c r="V765" s="42" t="s">
        <v>3028</v>
      </c>
      <c r="W765"/>
    </row>
    <row r="766" spans="1:23" s="39" customFormat="1" x14ac:dyDescent="0.35">
      <c r="A766" s="43" t="s">
        <v>811</v>
      </c>
      <c r="B766" s="54">
        <v>51059</v>
      </c>
      <c r="C766" s="54" t="s">
        <v>10</v>
      </c>
      <c r="D766" s="53">
        <v>8.3549999999999996E-3</v>
      </c>
      <c r="E766" s="53">
        <f>SUMIFS('Ratios_MARAMA-VA'!T:T, 'Ratios_MARAMA-VA'!AA:AA, V766)</f>
        <v>0</v>
      </c>
      <c r="F766" s="53">
        <f>SUMIFS('Ratios_MARAMA-VA'!J:J, 'Ratios_MARAMA-VA'!AA:AA, V766)</f>
        <v>0</v>
      </c>
      <c r="G766" s="53" t="s">
        <v>963</v>
      </c>
      <c r="H766" s="53" t="s">
        <v>963</v>
      </c>
      <c r="I766" s="53">
        <v>1.01931E-2</v>
      </c>
      <c r="J766" s="53" t="s">
        <v>964</v>
      </c>
      <c r="K766" s="53">
        <v>1.1443843499999801E-2</v>
      </c>
      <c r="L766" s="53" t="s">
        <v>964</v>
      </c>
      <c r="M766" s="43" t="s">
        <v>843</v>
      </c>
      <c r="N766" s="43" t="s">
        <v>316</v>
      </c>
      <c r="O766" s="43" t="s">
        <v>316</v>
      </c>
      <c r="P766" s="43" t="s">
        <v>317</v>
      </c>
      <c r="Q766" s="43" t="s">
        <v>844</v>
      </c>
      <c r="R766" s="43" t="s">
        <v>209</v>
      </c>
      <c r="S766" s="43" t="s">
        <v>932</v>
      </c>
      <c r="V766" s="42" t="s">
        <v>3029</v>
      </c>
      <c r="W766"/>
    </row>
    <row r="767" spans="1:23" s="39" customFormat="1" x14ac:dyDescent="0.35">
      <c r="A767" s="43" t="s">
        <v>811</v>
      </c>
      <c r="B767" s="54">
        <v>51059</v>
      </c>
      <c r="C767" s="54" t="s">
        <v>12</v>
      </c>
      <c r="D767" s="53">
        <v>3.5999999999999999E-3</v>
      </c>
      <c r="E767" s="53">
        <f>SUMIFS('Ratios_MARAMA-VA'!T:T, 'Ratios_MARAMA-VA'!AA:AA, V767)</f>
        <v>0</v>
      </c>
      <c r="F767" s="53">
        <f>SUMIFS('Ratios_MARAMA-VA'!J:J, 'Ratios_MARAMA-VA'!AA:AA, V767)</f>
        <v>0</v>
      </c>
      <c r="G767" s="53" t="s">
        <v>963</v>
      </c>
      <c r="H767" s="53" t="s">
        <v>963</v>
      </c>
      <c r="I767" s="53">
        <v>4.3920000000000001E-3</v>
      </c>
      <c r="J767" s="53" t="s">
        <v>964</v>
      </c>
      <c r="K767" s="53">
        <v>4.9309199999997997E-3</v>
      </c>
      <c r="L767" s="53" t="s">
        <v>964</v>
      </c>
      <c r="M767" s="43" t="s">
        <v>843</v>
      </c>
      <c r="N767" s="43" t="s">
        <v>316</v>
      </c>
      <c r="O767" s="43" t="s">
        <v>316</v>
      </c>
      <c r="P767" s="43" t="s">
        <v>317</v>
      </c>
      <c r="Q767" s="43" t="s">
        <v>844</v>
      </c>
      <c r="R767" s="43" t="s">
        <v>209</v>
      </c>
      <c r="S767" s="43" t="s">
        <v>932</v>
      </c>
      <c r="V767" s="42" t="s">
        <v>3030</v>
      </c>
      <c r="W767"/>
    </row>
    <row r="768" spans="1:23" s="39" customFormat="1" x14ac:dyDescent="0.35">
      <c r="A768" s="43" t="s">
        <v>811</v>
      </c>
      <c r="B768" s="54">
        <v>51107</v>
      </c>
      <c r="C768" s="54" t="s">
        <v>10</v>
      </c>
      <c r="D768" s="53">
        <v>8.1227490000000007</v>
      </c>
      <c r="E768" s="53">
        <f>SUMIFS('Ratios_MARAMA-VA'!T:T, 'Ratios_MARAMA-VA'!AA:AA, V768)</f>
        <v>0</v>
      </c>
      <c r="F768" s="53">
        <f>SUMIFS('Ratios_MARAMA-VA'!J:J, 'Ratios_MARAMA-VA'!AA:AA, V768)</f>
        <v>0</v>
      </c>
      <c r="G768" s="53" t="s">
        <v>963</v>
      </c>
      <c r="H768" s="53" t="s">
        <v>963</v>
      </c>
      <c r="I768" s="53">
        <v>9.9097537800000008</v>
      </c>
      <c r="J768" s="53" t="s">
        <v>964</v>
      </c>
      <c r="K768" s="53">
        <v>11.1257293053</v>
      </c>
      <c r="L768" s="53" t="s">
        <v>964</v>
      </c>
      <c r="M768" s="43" t="s">
        <v>872</v>
      </c>
      <c r="N768" s="43" t="s">
        <v>316</v>
      </c>
      <c r="O768" s="43" t="s">
        <v>316</v>
      </c>
      <c r="P768" s="43" t="s">
        <v>873</v>
      </c>
      <c r="Q768" s="43" t="s">
        <v>844</v>
      </c>
      <c r="R768" s="43" t="s">
        <v>201</v>
      </c>
      <c r="S768" s="43" t="s">
        <v>932</v>
      </c>
      <c r="V768" s="42" t="s">
        <v>3031</v>
      </c>
      <c r="W768"/>
    </row>
    <row r="769" spans="1:23" s="39" customFormat="1" x14ac:dyDescent="0.35">
      <c r="A769" s="43" t="s">
        <v>811</v>
      </c>
      <c r="B769" s="54">
        <v>51107</v>
      </c>
      <c r="C769" s="54" t="s">
        <v>12</v>
      </c>
      <c r="D769" s="53">
        <v>0.92771320000000002</v>
      </c>
      <c r="E769" s="53">
        <f>SUMIFS('Ratios_MARAMA-VA'!T:T, 'Ratios_MARAMA-VA'!AA:AA, V769)</f>
        <v>0</v>
      </c>
      <c r="F769" s="53">
        <f>SUMIFS('Ratios_MARAMA-VA'!J:J, 'Ratios_MARAMA-VA'!AA:AA, V769)</f>
        <v>0</v>
      </c>
      <c r="G769" s="53" t="s">
        <v>963</v>
      </c>
      <c r="H769" s="53" t="s">
        <v>963</v>
      </c>
      <c r="I769" s="53">
        <v>1.1318101039999999</v>
      </c>
      <c r="J769" s="53" t="s">
        <v>964</v>
      </c>
      <c r="K769" s="53">
        <v>1.27068877004</v>
      </c>
      <c r="L769" s="53" t="s">
        <v>964</v>
      </c>
      <c r="M769" s="43" t="s">
        <v>872</v>
      </c>
      <c r="N769" s="43" t="s">
        <v>316</v>
      </c>
      <c r="O769" s="43" t="s">
        <v>316</v>
      </c>
      <c r="P769" s="43" t="s">
        <v>873</v>
      </c>
      <c r="Q769" s="43" t="s">
        <v>844</v>
      </c>
      <c r="R769" s="43" t="s">
        <v>201</v>
      </c>
      <c r="S769" s="43" t="s">
        <v>932</v>
      </c>
      <c r="V769" s="42" t="s">
        <v>3032</v>
      </c>
      <c r="W769"/>
    </row>
    <row r="770" spans="1:23" s="39" customFormat="1" x14ac:dyDescent="0.35">
      <c r="A770" s="43" t="s">
        <v>811</v>
      </c>
      <c r="B770" s="54">
        <v>51153</v>
      </c>
      <c r="C770" s="54" t="s">
        <v>12</v>
      </c>
      <c r="D770" s="53">
        <v>2.98</v>
      </c>
      <c r="E770" s="53">
        <f>SUMIFS('Ratios_MARAMA-VA'!T:T, 'Ratios_MARAMA-VA'!AA:AA, V770)</f>
        <v>0</v>
      </c>
      <c r="F770" s="53">
        <f>SUMIFS('Ratios_MARAMA-VA'!J:J, 'Ratios_MARAMA-VA'!AA:AA, V770)</f>
        <v>0</v>
      </c>
      <c r="G770" s="53" t="s">
        <v>963</v>
      </c>
      <c r="H770" s="53" t="s">
        <v>963</v>
      </c>
      <c r="I770" s="53">
        <v>3.6135233643400002</v>
      </c>
      <c r="J770" s="53" t="s">
        <v>964</v>
      </c>
      <c r="K770" s="53">
        <v>4.0826000000000002</v>
      </c>
      <c r="L770" s="53" t="s">
        <v>964</v>
      </c>
      <c r="M770" s="43" t="s">
        <v>899</v>
      </c>
      <c r="N770" s="43" t="s">
        <v>316</v>
      </c>
      <c r="O770" s="43" t="s">
        <v>316</v>
      </c>
      <c r="P770" s="43" t="s">
        <v>900</v>
      </c>
      <c r="Q770" s="43" t="s">
        <v>901</v>
      </c>
      <c r="R770" s="43" t="s">
        <v>138</v>
      </c>
      <c r="S770" s="43" t="s">
        <v>932</v>
      </c>
      <c r="V770" s="42" t="s">
        <v>3033</v>
      </c>
      <c r="W770"/>
    </row>
    <row r="771" spans="1:23" s="39" customFormat="1" x14ac:dyDescent="0.35">
      <c r="A771" s="43" t="s">
        <v>497</v>
      </c>
      <c r="B771" s="54">
        <v>24017</v>
      </c>
      <c r="C771" s="54" t="s">
        <v>10</v>
      </c>
      <c r="D771" s="53">
        <v>7.4200000000000002E-2</v>
      </c>
      <c r="E771" s="53">
        <f>SUMIFS('Ratios_MARAMA-VA'!T:T, 'Ratios_MARAMA-VA'!AA:AA, V771)</f>
        <v>0</v>
      </c>
      <c r="F771" s="53">
        <f>SUMIFS('Ratios_MARAMA-VA'!J:J, 'Ratios_MARAMA-VA'!AA:AA, V771)</f>
        <v>0</v>
      </c>
      <c r="G771" s="53" t="s">
        <v>963</v>
      </c>
      <c r="H771" s="53" t="s">
        <v>963</v>
      </c>
      <c r="I771" s="53">
        <v>9.0523999999999993E-2</v>
      </c>
      <c r="J771" s="53" t="s">
        <v>964</v>
      </c>
      <c r="K771" s="53">
        <v>0.10163174</v>
      </c>
      <c r="L771" s="53" t="s">
        <v>964</v>
      </c>
      <c r="M771" s="43" t="s">
        <v>559</v>
      </c>
      <c r="N771" s="43" t="s">
        <v>316</v>
      </c>
      <c r="O771" s="43" t="s">
        <v>316</v>
      </c>
      <c r="P771" s="43" t="s">
        <v>560</v>
      </c>
      <c r="Q771" s="43" t="s">
        <v>561</v>
      </c>
      <c r="R771" s="43" t="s">
        <v>562</v>
      </c>
      <c r="S771" s="43" t="s">
        <v>932</v>
      </c>
      <c r="V771" s="42" t="s">
        <v>3083</v>
      </c>
      <c r="W771"/>
    </row>
    <row r="772" spans="1:23" s="39" customFormat="1" x14ac:dyDescent="0.35">
      <c r="A772" s="43" t="s">
        <v>497</v>
      </c>
      <c r="B772" s="54">
        <v>24017</v>
      </c>
      <c r="C772" s="54" t="s">
        <v>12</v>
      </c>
      <c r="D772" s="53">
        <v>7.9500000000000003E-4</v>
      </c>
      <c r="E772" s="53">
        <f>SUMIFS('Ratios_MARAMA-VA'!T:T, 'Ratios_MARAMA-VA'!AA:AA, V772)</f>
        <v>0</v>
      </c>
      <c r="F772" s="53">
        <f>SUMIFS('Ratios_MARAMA-VA'!J:J, 'Ratios_MARAMA-VA'!AA:AA, V772)</f>
        <v>0</v>
      </c>
      <c r="G772" s="53" t="s">
        <v>963</v>
      </c>
      <c r="H772" s="53" t="s">
        <v>963</v>
      </c>
      <c r="I772" s="53">
        <v>9.6989999999999999E-4</v>
      </c>
      <c r="J772" s="53" t="s">
        <v>964</v>
      </c>
      <c r="K772" s="53">
        <v>1.0889114999998999E-3</v>
      </c>
      <c r="L772" s="53" t="s">
        <v>964</v>
      </c>
      <c r="M772" s="43" t="s">
        <v>559</v>
      </c>
      <c r="N772" s="43" t="s">
        <v>316</v>
      </c>
      <c r="O772" s="43" t="s">
        <v>316</v>
      </c>
      <c r="P772" s="43" t="s">
        <v>560</v>
      </c>
      <c r="Q772" s="43" t="s">
        <v>561</v>
      </c>
      <c r="R772" s="43" t="s">
        <v>562</v>
      </c>
      <c r="S772" s="43" t="s">
        <v>932</v>
      </c>
      <c r="V772" s="42" t="s">
        <v>3084</v>
      </c>
      <c r="W772"/>
    </row>
    <row r="773" spans="1:23" s="39" customFormat="1" x14ac:dyDescent="0.35">
      <c r="A773" s="43" t="s">
        <v>9</v>
      </c>
      <c r="B773" s="54">
        <v>11001</v>
      </c>
      <c r="C773" s="54" t="s">
        <v>10</v>
      </c>
      <c r="D773" s="53">
        <v>0.33450000000000002</v>
      </c>
      <c r="E773" s="53">
        <f>SUMIFS('Ratios_MARAMA-VA'!T:T, 'Ratios_MARAMA-VA'!AA:AA, V773)</f>
        <v>0</v>
      </c>
      <c r="F773" s="53">
        <f>SUMIFS('Ratios_MARAMA-VA'!J:J, 'Ratios_MARAMA-VA'!AA:AA, V773)</f>
        <v>0</v>
      </c>
      <c r="G773" s="53" t="s">
        <v>963</v>
      </c>
      <c r="H773" s="53" t="s">
        <v>963</v>
      </c>
      <c r="I773" s="53">
        <v>0.40561193468849999</v>
      </c>
      <c r="J773" s="53" t="s">
        <v>964</v>
      </c>
      <c r="K773" s="53">
        <v>0.45826499999999998</v>
      </c>
      <c r="L773" s="53" t="s">
        <v>964</v>
      </c>
      <c r="M773" s="43" t="s">
        <v>323</v>
      </c>
      <c r="N773" s="43" t="s">
        <v>316</v>
      </c>
      <c r="O773" s="43" t="s">
        <v>316</v>
      </c>
      <c r="P773" s="43" t="s">
        <v>324</v>
      </c>
      <c r="Q773" s="43" t="s">
        <v>318</v>
      </c>
      <c r="R773" s="43" t="s">
        <v>319</v>
      </c>
      <c r="S773" s="43" t="s">
        <v>932</v>
      </c>
      <c r="V773" s="42" t="s">
        <v>3086</v>
      </c>
      <c r="W773"/>
    </row>
    <row r="774" spans="1:23" s="39" customFormat="1" x14ac:dyDescent="0.35">
      <c r="A774" s="43" t="s">
        <v>497</v>
      </c>
      <c r="B774" s="54">
        <v>24009</v>
      </c>
      <c r="C774" s="54" t="s">
        <v>10</v>
      </c>
      <c r="D774" s="53">
        <v>0.84779086513994995</v>
      </c>
      <c r="E774" s="53">
        <f>SUMIFS('Ratios_MARAMA-VA'!T:T, 'Ratios_MARAMA-VA'!AA:AA, V774)</f>
        <v>0.84767953823600195</v>
      </c>
      <c r="F774" s="53">
        <f>SUMIFS('Ratios_MARAMA-VA'!J:J, 'Ratios_MARAMA-VA'!AA:AA, V774)</f>
        <v>2.3096634547012701E-3</v>
      </c>
      <c r="G774" s="53"/>
      <c r="H774" s="53">
        <f t="shared" ref="H774:H805" si="2">F774/E774</f>
        <v>2.7246894026811321E-3</v>
      </c>
      <c r="I774" s="53">
        <v>0.63834186092577505</v>
      </c>
      <c r="J774" s="53">
        <v>1.7392833037522123E-3</v>
      </c>
      <c r="K774" s="53">
        <v>0.53225730034976404</v>
      </c>
      <c r="L774" s="53">
        <v>1.4502358257626705E-3</v>
      </c>
      <c r="M774" s="43" t="s">
        <v>755</v>
      </c>
      <c r="N774" s="43" t="s">
        <v>756</v>
      </c>
      <c r="O774" s="43" t="s">
        <v>436</v>
      </c>
      <c r="P774" s="43" t="s">
        <v>232</v>
      </c>
      <c r="Q774" s="43" t="s">
        <v>757</v>
      </c>
      <c r="R774" s="43" t="s">
        <v>441</v>
      </c>
      <c r="S774" s="43" t="s">
        <v>330</v>
      </c>
      <c r="V774" s="42" t="s">
        <v>1237</v>
      </c>
      <c r="W774"/>
    </row>
    <row r="775" spans="1:23" s="39" customFormat="1" x14ac:dyDescent="0.35">
      <c r="A775" s="43" t="s">
        <v>497</v>
      </c>
      <c r="B775" s="54">
        <v>24009</v>
      </c>
      <c r="C775" s="54" t="s">
        <v>12</v>
      </c>
      <c r="D775" s="53">
        <v>2.8259699109414799E-2</v>
      </c>
      <c r="E775" s="53">
        <f>SUMIFS('Ratios_MARAMA-VA'!T:T, 'Ratios_MARAMA-VA'!AA:AA, V775)</f>
        <v>2.8255988212143299E-2</v>
      </c>
      <c r="F775" s="53">
        <f>SUMIFS('Ratios_MARAMA-VA'!J:J, 'Ratios_MARAMA-VA'!AA:AA, V775)</f>
        <v>7.6988791643909499E-5</v>
      </c>
      <c r="G775" s="53"/>
      <c r="H775" s="53">
        <f t="shared" si="2"/>
        <v>2.7246894026811204E-3</v>
      </c>
      <c r="I775" s="53">
        <v>2.1278064745045799E-2</v>
      </c>
      <c r="J775" s="53">
        <v>5.7976117520389045E-5</v>
      </c>
      <c r="K775" s="53">
        <v>1.7741912274780999E-2</v>
      </c>
      <c r="L775" s="53">
        <v>4.8341200358393874E-5</v>
      </c>
      <c r="M775" s="43" t="s">
        <v>755</v>
      </c>
      <c r="N775" s="43" t="s">
        <v>756</v>
      </c>
      <c r="O775" s="43" t="s">
        <v>436</v>
      </c>
      <c r="P775" s="43" t="s">
        <v>232</v>
      </c>
      <c r="Q775" s="43" t="s">
        <v>757</v>
      </c>
      <c r="R775" s="43" t="s">
        <v>441</v>
      </c>
      <c r="S775" s="43" t="s">
        <v>330</v>
      </c>
      <c r="V775" s="42" t="s">
        <v>1242</v>
      </c>
      <c r="W775"/>
    </row>
    <row r="776" spans="1:23" s="39" customFormat="1" x14ac:dyDescent="0.35">
      <c r="A776" s="43" t="s">
        <v>497</v>
      </c>
      <c r="B776" s="54">
        <v>24017</v>
      </c>
      <c r="C776" s="54" t="s">
        <v>10</v>
      </c>
      <c r="D776" s="53">
        <v>1.23539713740458</v>
      </c>
      <c r="E776" s="53">
        <f>SUMIFS('Ratios_MARAMA-VA'!T:T, 'Ratios_MARAMA-VA'!AA:AA, V776)</f>
        <v>1.2352349123274899</v>
      </c>
      <c r="F776" s="53">
        <f>SUMIFS('Ratios_MARAMA-VA'!J:J, 'Ratios_MARAMA-VA'!AA:AA, V776)</f>
        <v>3.36563147544047E-3</v>
      </c>
      <c r="G776" s="53"/>
      <c r="H776" s="53">
        <f t="shared" si="2"/>
        <v>2.724689402681133E-3</v>
      </c>
      <c r="I776" s="53">
        <v>0.93018896534469697</v>
      </c>
      <c r="J776" s="53">
        <v>2.5344760163656236E-3</v>
      </c>
      <c r="K776" s="53">
        <v>0.77560300806761295</v>
      </c>
      <c r="L776" s="53">
        <v>2.1132772967694343E-3</v>
      </c>
      <c r="M776" s="43" t="s">
        <v>755</v>
      </c>
      <c r="N776" s="43" t="s">
        <v>756</v>
      </c>
      <c r="O776" s="43" t="s">
        <v>436</v>
      </c>
      <c r="P776" s="43" t="s">
        <v>232</v>
      </c>
      <c r="Q776" s="43" t="s">
        <v>757</v>
      </c>
      <c r="R776" s="43" t="s">
        <v>441</v>
      </c>
      <c r="S776" s="43" t="s">
        <v>330</v>
      </c>
      <c r="V776" s="42" t="s">
        <v>1238</v>
      </c>
      <c r="W776"/>
    </row>
    <row r="777" spans="1:23" s="39" customFormat="1" x14ac:dyDescent="0.35">
      <c r="A777" s="43" t="s">
        <v>497</v>
      </c>
      <c r="B777" s="54">
        <v>24017</v>
      </c>
      <c r="C777" s="54" t="s">
        <v>12</v>
      </c>
      <c r="D777" s="53">
        <v>4.11799045801527E-2</v>
      </c>
      <c r="E777" s="53">
        <f>SUMIFS('Ratios_MARAMA-VA'!T:T, 'Ratios_MARAMA-VA'!AA:AA, V777)</f>
        <v>4.1174497077583201E-2</v>
      </c>
      <c r="F777" s="53">
        <f>SUMIFS('Ratios_MARAMA-VA'!J:J, 'Ratios_MARAMA-VA'!AA:AA, V777)</f>
        <v>1.1218771584801499E-4</v>
      </c>
      <c r="G777" s="53"/>
      <c r="H777" s="53">
        <f t="shared" si="2"/>
        <v>2.7246894026811031E-3</v>
      </c>
      <c r="I777" s="53">
        <v>3.1006298844823199E-2</v>
      </c>
      <c r="J777" s="53">
        <v>8.4482533878853095E-5</v>
      </c>
      <c r="K777" s="53">
        <v>2.58534336022537E-2</v>
      </c>
      <c r="L777" s="53">
        <v>7.0442576558980193E-5</v>
      </c>
      <c r="M777" s="43" t="s">
        <v>755</v>
      </c>
      <c r="N777" s="43" t="s">
        <v>756</v>
      </c>
      <c r="O777" s="43" t="s">
        <v>436</v>
      </c>
      <c r="P777" s="43" t="s">
        <v>232</v>
      </c>
      <c r="Q777" s="43" t="s">
        <v>757</v>
      </c>
      <c r="R777" s="43" t="s">
        <v>441</v>
      </c>
      <c r="S777" s="43" t="s">
        <v>330</v>
      </c>
      <c r="V777" s="42" t="s">
        <v>1243</v>
      </c>
      <c r="W777"/>
    </row>
    <row r="778" spans="1:23" s="39" customFormat="1" x14ac:dyDescent="0.35">
      <c r="A778" s="43" t="s">
        <v>497</v>
      </c>
      <c r="B778" s="54">
        <v>24021</v>
      </c>
      <c r="C778" s="54" t="s">
        <v>10</v>
      </c>
      <c r="D778" s="53">
        <v>5.1192807251908503</v>
      </c>
      <c r="E778" s="53">
        <f>SUMIFS('Ratios_MARAMA-VA'!T:T, 'Ratios_MARAMA-VA'!AA:AA, V778)</f>
        <v>5.1186084913923802</v>
      </c>
      <c r="F778" s="53">
        <f>SUMIFS('Ratios_MARAMA-VA'!J:J, 'Ratios_MARAMA-VA'!AA:AA, V778)</f>
        <v>1.39466183129704E-2</v>
      </c>
      <c r="G778" s="53"/>
      <c r="H778" s="53">
        <f t="shared" si="2"/>
        <v>2.7246894026811174E-3</v>
      </c>
      <c r="I778" s="53">
        <v>3.8545487089912598</v>
      </c>
      <c r="J778" s="53">
        <v>1.0502448019506668E-2</v>
      </c>
      <c r="K778" s="53">
        <v>3.2139701553317299</v>
      </c>
      <c r="L778" s="53">
        <v>8.75707042276575E-3</v>
      </c>
      <c r="M778" s="43" t="s">
        <v>755</v>
      </c>
      <c r="N778" s="43" t="s">
        <v>756</v>
      </c>
      <c r="O778" s="43" t="s">
        <v>436</v>
      </c>
      <c r="P778" s="43" t="s">
        <v>232</v>
      </c>
      <c r="Q778" s="43" t="s">
        <v>757</v>
      </c>
      <c r="R778" s="43" t="s">
        <v>441</v>
      </c>
      <c r="S778" s="43" t="s">
        <v>330</v>
      </c>
      <c r="V778" s="42" t="s">
        <v>1239</v>
      </c>
      <c r="W778"/>
    </row>
    <row r="779" spans="1:23" s="39" customFormat="1" x14ac:dyDescent="0.35">
      <c r="A779" s="43" t="s">
        <v>497</v>
      </c>
      <c r="B779" s="54">
        <v>24021</v>
      </c>
      <c r="C779" s="54" t="s">
        <v>12</v>
      </c>
      <c r="D779" s="53">
        <v>0.17064269083969499</v>
      </c>
      <c r="E779" s="53">
        <f>SUMIFS('Ratios_MARAMA-VA'!T:T, 'Ratios_MARAMA-VA'!AA:AA, V779)</f>
        <v>0.170620283046413</v>
      </c>
      <c r="F779" s="53">
        <f>SUMIFS('Ratios_MARAMA-VA'!J:J, 'Ratios_MARAMA-VA'!AA:AA, V779)</f>
        <v>4.6488727709901602E-4</v>
      </c>
      <c r="G779" s="53"/>
      <c r="H779" s="53">
        <f t="shared" si="2"/>
        <v>2.7246894026811282E-3</v>
      </c>
      <c r="I779" s="53">
        <v>0.12848495696637499</v>
      </c>
      <c r="J779" s="53">
        <v>3.5008160065022273E-4</v>
      </c>
      <c r="K779" s="53">
        <v>0.107132338511058</v>
      </c>
      <c r="L779" s="53">
        <v>2.9190234742552701E-4</v>
      </c>
      <c r="M779" s="43" t="s">
        <v>755</v>
      </c>
      <c r="N779" s="43" t="s">
        <v>756</v>
      </c>
      <c r="O779" s="43" t="s">
        <v>436</v>
      </c>
      <c r="P779" s="43" t="s">
        <v>232</v>
      </c>
      <c r="Q779" s="43" t="s">
        <v>757</v>
      </c>
      <c r="R779" s="43" t="s">
        <v>441</v>
      </c>
      <c r="S779" s="43" t="s">
        <v>330</v>
      </c>
      <c r="V779" s="42" t="s">
        <v>1244</v>
      </c>
      <c r="W779"/>
    </row>
    <row r="780" spans="1:23" s="39" customFormat="1" x14ac:dyDescent="0.35">
      <c r="A780" s="43" t="s">
        <v>497</v>
      </c>
      <c r="B780" s="54">
        <v>24031</v>
      </c>
      <c r="C780" s="54" t="s">
        <v>10</v>
      </c>
      <c r="D780" s="53">
        <v>10.355487277353699</v>
      </c>
      <c r="E780" s="53">
        <f>SUMIFS('Ratios_MARAMA-VA'!T:T, 'Ratios_MARAMA-VA'!AA:AA, V780)</f>
        <v>10.354127455745701</v>
      </c>
      <c r="F780" s="53">
        <f>SUMIFS('Ratios_MARAMA-VA'!J:J, 'Ratios_MARAMA-VA'!AA:AA, V780)</f>
        <v>2.8211781352680199E-2</v>
      </c>
      <c r="G780" s="53"/>
      <c r="H780" s="53">
        <f t="shared" si="2"/>
        <v>2.7246894026811451E-3</v>
      </c>
      <c r="I780" s="53">
        <v>7.7971364061913304</v>
      </c>
      <c r="J780" s="53">
        <v>2.1244774937208867E-2</v>
      </c>
      <c r="K780" s="53">
        <v>6.5013483026155798</v>
      </c>
      <c r="L780" s="53">
        <v>1.7714154823275721E-2</v>
      </c>
      <c r="M780" s="43" t="s">
        <v>755</v>
      </c>
      <c r="N780" s="43" t="s">
        <v>756</v>
      </c>
      <c r="O780" s="43" t="s">
        <v>436</v>
      </c>
      <c r="P780" s="43" t="s">
        <v>232</v>
      </c>
      <c r="Q780" s="43" t="s">
        <v>757</v>
      </c>
      <c r="R780" s="43" t="s">
        <v>441</v>
      </c>
      <c r="S780" s="43" t="s">
        <v>330</v>
      </c>
      <c r="V780" s="42" t="s">
        <v>1240</v>
      </c>
      <c r="W780"/>
    </row>
    <row r="781" spans="1:23" s="39" customFormat="1" x14ac:dyDescent="0.35">
      <c r="A781" s="43" t="s">
        <v>497</v>
      </c>
      <c r="B781" s="54">
        <v>24031</v>
      </c>
      <c r="C781" s="54" t="s">
        <v>12</v>
      </c>
      <c r="D781" s="53">
        <v>0.345182945292621</v>
      </c>
      <c r="E781" s="53">
        <f>SUMIFS('Ratios_MARAMA-VA'!T:T, 'Ratios_MARAMA-VA'!AA:AA, V781)</f>
        <v>0.34513761790095399</v>
      </c>
      <c r="F781" s="53">
        <f>SUMIFS('Ratios_MARAMA-VA'!J:J, 'Ratios_MARAMA-VA'!AA:AA, V781)</f>
        <v>9.4039280996134405E-4</v>
      </c>
      <c r="G781" s="53"/>
      <c r="H781" s="53">
        <f t="shared" si="2"/>
        <v>2.7246894026811464E-3</v>
      </c>
      <c r="I781" s="53">
        <v>0.25990457401491102</v>
      </c>
      <c r="J781" s="53">
        <v>7.0815923852678576E-4</v>
      </c>
      <c r="K781" s="53">
        <v>0.21671163271840899</v>
      </c>
      <c r="L781" s="53">
        <v>5.9047188910557775E-4</v>
      </c>
      <c r="M781" s="43" t="s">
        <v>755</v>
      </c>
      <c r="N781" s="43" t="s">
        <v>756</v>
      </c>
      <c r="O781" s="43" t="s">
        <v>436</v>
      </c>
      <c r="P781" s="43" t="s">
        <v>232</v>
      </c>
      <c r="Q781" s="43" t="s">
        <v>757</v>
      </c>
      <c r="R781" s="43" t="s">
        <v>441</v>
      </c>
      <c r="S781" s="43" t="s">
        <v>330</v>
      </c>
      <c r="V781" s="42" t="s">
        <v>1245</v>
      </c>
      <c r="W781"/>
    </row>
    <row r="782" spans="1:23" s="39" customFormat="1" x14ac:dyDescent="0.35">
      <c r="A782" s="43" t="s">
        <v>497</v>
      </c>
      <c r="B782" s="54">
        <v>24033</v>
      </c>
      <c r="C782" s="54" t="s">
        <v>10</v>
      </c>
      <c r="D782" s="53">
        <v>13.024692748091599</v>
      </c>
      <c r="E782" s="53">
        <f>SUMIFS('Ratios_MARAMA-VA'!T:T, 'Ratios_MARAMA-VA'!AA:AA, V782)</f>
        <v>13.0229824221396</v>
      </c>
      <c r="F782" s="53">
        <f>SUMIFS('Ratios_MARAMA-VA'!J:J, 'Ratios_MARAMA-VA'!AA:AA, V782)</f>
        <v>3.5483582196906401E-2</v>
      </c>
      <c r="G782" s="53"/>
      <c r="H782" s="53">
        <f t="shared" si="2"/>
        <v>2.72468940268113E-3</v>
      </c>
      <c r="I782" s="53">
        <v>9.8069075153702805</v>
      </c>
      <c r="J782" s="53">
        <v>2.6720776980203333E-2</v>
      </c>
      <c r="K782" s="53">
        <v>8.1771201897062298</v>
      </c>
      <c r="L782" s="53">
        <v>2.2280112725342475E-2</v>
      </c>
      <c r="M782" s="43" t="s">
        <v>755</v>
      </c>
      <c r="N782" s="43" t="s">
        <v>756</v>
      </c>
      <c r="O782" s="43" t="s">
        <v>436</v>
      </c>
      <c r="P782" s="43" t="s">
        <v>232</v>
      </c>
      <c r="Q782" s="43" t="s">
        <v>757</v>
      </c>
      <c r="R782" s="43" t="s">
        <v>441</v>
      </c>
      <c r="S782" s="43" t="s">
        <v>330</v>
      </c>
      <c r="V782" s="42" t="s">
        <v>1241</v>
      </c>
      <c r="W782"/>
    </row>
    <row r="783" spans="1:23" s="39" customFormat="1" x14ac:dyDescent="0.35">
      <c r="A783" s="43" t="s">
        <v>497</v>
      </c>
      <c r="B783" s="54">
        <v>24033</v>
      </c>
      <c r="C783" s="54" t="s">
        <v>12</v>
      </c>
      <c r="D783" s="53">
        <v>0.43415653307888102</v>
      </c>
      <c r="E783" s="53">
        <f>SUMIFS('Ratios_MARAMA-VA'!T:T, 'Ratios_MARAMA-VA'!AA:AA, V783)</f>
        <v>0.43409952219961201</v>
      </c>
      <c r="F783" s="53">
        <f>SUMIFS('Ratios_MARAMA-VA'!J:J, 'Ratios_MARAMA-VA'!AA:AA, V783)</f>
        <v>1.18278636784622E-3</v>
      </c>
      <c r="G783" s="53"/>
      <c r="H783" s="53">
        <f t="shared" si="2"/>
        <v>2.7246894026811191E-3</v>
      </c>
      <c r="I783" s="53">
        <v>0.32689699860461002</v>
      </c>
      <c r="J783" s="53">
        <v>8.9069278786624555E-4</v>
      </c>
      <c r="K783" s="53">
        <v>0.27257074088387601</v>
      </c>
      <c r="L783" s="53">
        <v>7.4267060916723821E-4</v>
      </c>
      <c r="M783" s="43" t="s">
        <v>755</v>
      </c>
      <c r="N783" s="43" t="s">
        <v>756</v>
      </c>
      <c r="O783" s="43" t="s">
        <v>436</v>
      </c>
      <c r="P783" s="43" t="s">
        <v>232</v>
      </c>
      <c r="Q783" s="43" t="s">
        <v>757</v>
      </c>
      <c r="R783" s="43" t="s">
        <v>441</v>
      </c>
      <c r="S783" s="43" t="s">
        <v>330</v>
      </c>
      <c r="V783" s="42" t="s">
        <v>1246</v>
      </c>
      <c r="W783"/>
    </row>
    <row r="784" spans="1:23" s="39" customFormat="1" x14ac:dyDescent="0.35">
      <c r="A784" s="43" t="s">
        <v>497</v>
      </c>
      <c r="B784" s="54">
        <v>24009</v>
      </c>
      <c r="C784" s="54" t="s">
        <v>10</v>
      </c>
      <c r="D784" s="53">
        <v>13.5580190839695</v>
      </c>
      <c r="E784" s="53">
        <f>SUMIFS('Ratios_MARAMA-VA'!T:T, 'Ratios_MARAMA-VA'!AA:AA, V784)</f>
        <v>13.5562387247437</v>
      </c>
      <c r="F784" s="53">
        <f>SUMIFS('Ratios_MARAMA-VA'!J:J, 'Ratios_MARAMA-VA'!AA:AA, V784)</f>
        <v>3.6936539993524697E-2</v>
      </c>
      <c r="G784" s="53"/>
      <c r="H784" s="53">
        <f t="shared" si="2"/>
        <v>2.7246894026811286E-3</v>
      </c>
      <c r="I784" s="53">
        <v>10.208474151345801</v>
      </c>
      <c r="J784" s="53">
        <v>2.7814921337716132E-2</v>
      </c>
      <c r="K784" s="53">
        <v>8.5119513932636295</v>
      </c>
      <c r="L784" s="53">
        <v>2.3192423757362281E-2</v>
      </c>
      <c r="M784" s="43" t="s">
        <v>758</v>
      </c>
      <c r="N784" s="43" t="s">
        <v>756</v>
      </c>
      <c r="O784" s="43" t="s">
        <v>436</v>
      </c>
      <c r="P784" s="43" t="s">
        <v>232</v>
      </c>
      <c r="Q784" s="43" t="s">
        <v>759</v>
      </c>
      <c r="R784" s="43" t="s">
        <v>441</v>
      </c>
      <c r="S784" s="43" t="s">
        <v>330</v>
      </c>
      <c r="V784" s="42" t="s">
        <v>1247</v>
      </c>
      <c r="W784"/>
    </row>
    <row r="785" spans="1:23" s="39" customFormat="1" x14ac:dyDescent="0.35">
      <c r="A785" s="43" t="s">
        <v>497</v>
      </c>
      <c r="B785" s="54">
        <v>24009</v>
      </c>
      <c r="C785" s="54" t="s">
        <v>12</v>
      </c>
      <c r="D785" s="53">
        <v>6.16273683206107E-2</v>
      </c>
      <c r="E785" s="53">
        <f>SUMIFS('Ratios_MARAMA-VA'!T:T, 'Ratios_MARAMA-VA'!AA:AA, V785)</f>
        <v>6.1619275777513902E-2</v>
      </c>
      <c r="F785" s="53">
        <f>SUMIFS('Ratios_MARAMA-VA'!J:J, 'Ratios_MARAMA-VA'!AA:AA, V785)</f>
        <v>1.6789338771187599E-4</v>
      </c>
      <c r="G785" s="53"/>
      <c r="H785" s="53">
        <f t="shared" si="2"/>
        <v>2.7246894026810944E-3</v>
      </c>
      <c r="I785" s="53">
        <v>4.6402161895484399E-2</v>
      </c>
      <c r="J785" s="53">
        <v>1.2643147877811883E-4</v>
      </c>
      <c r="K785" s="53">
        <v>3.8690693706134802E-2</v>
      </c>
      <c r="L785" s="53">
        <v>1.0542012312348561E-4</v>
      </c>
      <c r="M785" s="43" t="s">
        <v>758</v>
      </c>
      <c r="N785" s="43" t="s">
        <v>756</v>
      </c>
      <c r="O785" s="43" t="s">
        <v>436</v>
      </c>
      <c r="P785" s="43" t="s">
        <v>232</v>
      </c>
      <c r="Q785" s="43" t="s">
        <v>759</v>
      </c>
      <c r="R785" s="43" t="s">
        <v>441</v>
      </c>
      <c r="S785" s="43" t="s">
        <v>330</v>
      </c>
      <c r="V785" s="42" t="s">
        <v>1302</v>
      </c>
      <c r="W785"/>
    </row>
    <row r="786" spans="1:23" s="39" customFormat="1" x14ac:dyDescent="0.35">
      <c r="A786" s="43" t="s">
        <v>497</v>
      </c>
      <c r="B786" s="54">
        <v>24017</v>
      </c>
      <c r="C786" s="54" t="s">
        <v>10</v>
      </c>
      <c r="D786" s="53">
        <v>19.756692748091599</v>
      </c>
      <c r="E786" s="53">
        <f>SUMIFS('Ratios_MARAMA-VA'!T:T, 'Ratios_MARAMA-VA'!AA:AA, V786)</f>
        <v>19.754098415542899</v>
      </c>
      <c r="F786" s="53">
        <f>SUMIFS('Ratios_MARAMA-VA'!J:J, 'Ratios_MARAMA-VA'!AA:AA, V786)</f>
        <v>5.3823782612349901E-2</v>
      </c>
      <c r="G786" s="53"/>
      <c r="H786" s="53">
        <f t="shared" si="2"/>
        <v>2.7246894026811334E-3</v>
      </c>
      <c r="I786" s="53">
        <v>14.8757488823304</v>
      </c>
      <c r="J786" s="53">
        <v>4.0531795336631357E-2</v>
      </c>
      <c r="K786" s="53">
        <v>12.403582508763099</v>
      </c>
      <c r="L786" s="53">
        <v>3.3795909816907881E-2</v>
      </c>
      <c r="M786" s="43" t="s">
        <v>758</v>
      </c>
      <c r="N786" s="43" t="s">
        <v>756</v>
      </c>
      <c r="O786" s="43" t="s">
        <v>436</v>
      </c>
      <c r="P786" s="43" t="s">
        <v>232</v>
      </c>
      <c r="Q786" s="43" t="s">
        <v>759</v>
      </c>
      <c r="R786" s="43" t="s">
        <v>441</v>
      </c>
      <c r="S786" s="43" t="s">
        <v>330</v>
      </c>
      <c r="V786" s="42" t="s">
        <v>1248</v>
      </c>
      <c r="W786"/>
    </row>
    <row r="787" spans="1:23" s="39" customFormat="1" x14ac:dyDescent="0.35">
      <c r="A787" s="43" t="s">
        <v>497</v>
      </c>
      <c r="B787" s="54">
        <v>24017</v>
      </c>
      <c r="C787" s="54" t="s">
        <v>12</v>
      </c>
      <c r="D787" s="53">
        <v>8.9803127226463206E-2</v>
      </c>
      <c r="E787" s="53">
        <f>SUMIFS('Ratios_MARAMA-VA'!T:T, 'Ratios_MARAMA-VA'!AA:AA, V787)</f>
        <v>8.9791334808627596E-2</v>
      </c>
      <c r="F787" s="53">
        <f>SUMIFS('Ratios_MARAMA-VA'!J:J, 'Ratios_MARAMA-VA'!AA:AA, V787)</f>
        <v>2.4465349840566098E-4</v>
      </c>
      <c r="G787" s="53"/>
      <c r="H787" s="53">
        <f t="shared" si="2"/>
        <v>2.7246894026811313E-3</v>
      </c>
      <c r="I787" s="53">
        <v>6.7617024089109107E-2</v>
      </c>
      <c r="J787" s="53">
        <v>1.8423538897643034E-4</v>
      </c>
      <c r="K787" s="53">
        <v>5.6379906915643999E-2</v>
      </c>
      <c r="L787" s="53">
        <v>1.5361773489720382E-4</v>
      </c>
      <c r="M787" s="43" t="s">
        <v>758</v>
      </c>
      <c r="N787" s="43" t="s">
        <v>756</v>
      </c>
      <c r="O787" s="43" t="s">
        <v>436</v>
      </c>
      <c r="P787" s="43" t="s">
        <v>232</v>
      </c>
      <c r="Q787" s="43" t="s">
        <v>759</v>
      </c>
      <c r="R787" s="43" t="s">
        <v>441</v>
      </c>
      <c r="S787" s="43" t="s">
        <v>330</v>
      </c>
      <c r="V787" s="42" t="s">
        <v>1303</v>
      </c>
      <c r="W787"/>
    </row>
    <row r="788" spans="1:23" s="39" customFormat="1" x14ac:dyDescent="0.35">
      <c r="A788" s="43" t="s">
        <v>497</v>
      </c>
      <c r="B788" s="54">
        <v>24021</v>
      </c>
      <c r="C788" s="54" t="s">
        <v>10</v>
      </c>
      <c r="D788" s="53">
        <v>81.868431297710003</v>
      </c>
      <c r="E788" s="53">
        <f>SUMIFS('Ratios_MARAMA-VA'!T:T, 'Ratios_MARAMA-VA'!AA:AA, V788)</f>
        <v>81.857680817417901</v>
      </c>
      <c r="F788" s="53">
        <f>SUMIFS('Ratios_MARAMA-VA'!J:J, 'Ratios_MARAMA-VA'!AA:AA, V788)</f>
        <v>0.22303675545127299</v>
      </c>
      <c r="G788" s="53"/>
      <c r="H788" s="53">
        <f t="shared" si="2"/>
        <v>2.7246894026811304E-3</v>
      </c>
      <c r="I788" s="53">
        <v>61.642616044261501</v>
      </c>
      <c r="J788" s="53">
        <v>0.16795698268934114</v>
      </c>
      <c r="K788" s="53">
        <v>51.398371954852401</v>
      </c>
      <c r="L788" s="53">
        <v>0.14004459938044936</v>
      </c>
      <c r="M788" s="43" t="s">
        <v>758</v>
      </c>
      <c r="N788" s="43" t="s">
        <v>756</v>
      </c>
      <c r="O788" s="43" t="s">
        <v>436</v>
      </c>
      <c r="P788" s="43" t="s">
        <v>232</v>
      </c>
      <c r="Q788" s="43" t="s">
        <v>759</v>
      </c>
      <c r="R788" s="43" t="s">
        <v>441</v>
      </c>
      <c r="S788" s="43" t="s">
        <v>330</v>
      </c>
      <c r="V788" s="42" t="s">
        <v>1249</v>
      </c>
      <c r="W788"/>
    </row>
    <row r="789" spans="1:23" s="39" customFormat="1" x14ac:dyDescent="0.35">
      <c r="A789" s="43" t="s">
        <v>497</v>
      </c>
      <c r="B789" s="54">
        <v>24021</v>
      </c>
      <c r="C789" s="54" t="s">
        <v>12</v>
      </c>
      <c r="D789" s="53">
        <v>0.37212924300254502</v>
      </c>
      <c r="E789" s="53">
        <f>SUMIFS('Ratios_MARAMA-VA'!T:T, 'Ratios_MARAMA-VA'!AA:AA, V789)</f>
        <v>0.37208037718174403</v>
      </c>
      <c r="F789" s="53">
        <f>SUMIFS('Ratios_MARAMA-VA'!J:J, 'Ratios_MARAMA-VA'!AA:AA, V789)</f>
        <v>1.01380346065269E-3</v>
      </c>
      <c r="G789" s="53"/>
      <c r="H789" s="53">
        <f t="shared" si="2"/>
        <v>2.7246894026811148E-3</v>
      </c>
      <c r="I789" s="53">
        <v>0.280193716694425</v>
      </c>
      <c r="J789" s="53">
        <v>7.634408505751343E-4</v>
      </c>
      <c r="K789" s="53">
        <v>0.23362896960329901</v>
      </c>
      <c r="L789" s="53">
        <v>6.3656637763741708E-4</v>
      </c>
      <c r="M789" s="43" t="s">
        <v>758</v>
      </c>
      <c r="N789" s="43" t="s">
        <v>756</v>
      </c>
      <c r="O789" s="43" t="s">
        <v>436</v>
      </c>
      <c r="P789" s="43" t="s">
        <v>232</v>
      </c>
      <c r="Q789" s="43" t="s">
        <v>759</v>
      </c>
      <c r="R789" s="43" t="s">
        <v>441</v>
      </c>
      <c r="S789" s="43" t="s">
        <v>330</v>
      </c>
      <c r="V789" s="42" t="s">
        <v>1304</v>
      </c>
      <c r="W789"/>
    </row>
    <row r="790" spans="1:23" s="39" customFormat="1" x14ac:dyDescent="0.35">
      <c r="A790" s="43" t="s">
        <v>497</v>
      </c>
      <c r="B790" s="54">
        <v>24031</v>
      </c>
      <c r="C790" s="54" t="s">
        <v>10</v>
      </c>
      <c r="D790" s="53">
        <v>165.60681933842301</v>
      </c>
      <c r="E790" s="53">
        <f>SUMIFS('Ratios_MARAMA-VA'!T:T, 'Ratios_MARAMA-VA'!AA:AA, V790)</f>
        <v>165.58507282613101</v>
      </c>
      <c r="F790" s="53">
        <f>SUMIFS('Ratios_MARAMA-VA'!J:J, 'Ratios_MARAMA-VA'!AA:AA, V790)</f>
        <v>0.45116789317154199</v>
      </c>
      <c r="G790" s="53"/>
      <c r="H790" s="53">
        <f t="shared" si="2"/>
        <v>2.7246894026811282E-3</v>
      </c>
      <c r="I790" s="53">
        <v>124.693211009105</v>
      </c>
      <c r="J790" s="53">
        <v>0.33975027062279017</v>
      </c>
      <c r="K790" s="53">
        <v>103.97073406308699</v>
      </c>
      <c r="L790" s="53">
        <v>0.28328795729067091</v>
      </c>
      <c r="M790" s="43" t="s">
        <v>758</v>
      </c>
      <c r="N790" s="43" t="s">
        <v>756</v>
      </c>
      <c r="O790" s="43" t="s">
        <v>436</v>
      </c>
      <c r="P790" s="43" t="s">
        <v>232</v>
      </c>
      <c r="Q790" s="43" t="s">
        <v>759</v>
      </c>
      <c r="R790" s="43" t="s">
        <v>441</v>
      </c>
      <c r="S790" s="43" t="s">
        <v>330</v>
      </c>
      <c r="V790" s="42" t="s">
        <v>1250</v>
      </c>
      <c r="W790"/>
    </row>
    <row r="791" spans="1:23" s="39" customFormat="1" x14ac:dyDescent="0.35">
      <c r="A791" s="43" t="s">
        <v>497</v>
      </c>
      <c r="B791" s="54">
        <v>24031</v>
      </c>
      <c r="C791" s="54" t="s">
        <v>12</v>
      </c>
      <c r="D791" s="53">
        <v>0.75275805343511604</v>
      </c>
      <c r="E791" s="53">
        <f>SUMIFS('Ratios_MARAMA-VA'!T:T, 'Ratios_MARAMA-VA'!AA:AA, V791)</f>
        <v>0.75265920568037303</v>
      </c>
      <c r="F791" s="53">
        <f>SUMIFS('Ratios_MARAMA-VA'!J:J, 'Ratios_MARAMA-VA'!AA:AA, V791)</f>
        <v>2.0507625615477101E-3</v>
      </c>
      <c r="G791" s="53"/>
      <c r="H791" s="53">
        <f t="shared" si="2"/>
        <v>2.7246894026811308E-3</v>
      </c>
      <c r="I791" s="53">
        <v>0.56678715991745598</v>
      </c>
      <c r="J791" s="53">
        <v>1.5443189682028276E-3</v>
      </c>
      <c r="K791" s="53">
        <v>0.472594109953967</v>
      </c>
      <c r="L791" s="53">
        <v>1.287672163161095E-3</v>
      </c>
      <c r="M791" s="43" t="s">
        <v>758</v>
      </c>
      <c r="N791" s="43" t="s">
        <v>756</v>
      </c>
      <c r="O791" s="43" t="s">
        <v>436</v>
      </c>
      <c r="P791" s="43" t="s">
        <v>232</v>
      </c>
      <c r="Q791" s="43" t="s">
        <v>759</v>
      </c>
      <c r="R791" s="43" t="s">
        <v>441</v>
      </c>
      <c r="S791" s="43" t="s">
        <v>330</v>
      </c>
      <c r="V791" s="42" t="s">
        <v>1305</v>
      </c>
      <c r="W791"/>
    </row>
    <row r="792" spans="1:23" s="39" customFormat="1" x14ac:dyDescent="0.35">
      <c r="A792" s="43" t="s">
        <v>497</v>
      </c>
      <c r="B792" s="54">
        <v>24033</v>
      </c>
      <c r="C792" s="54" t="s">
        <v>10</v>
      </c>
      <c r="D792" s="53">
        <v>208.29325699745601</v>
      </c>
      <c r="E792" s="53">
        <f>SUMIFS('Ratios_MARAMA-VA'!T:T, 'Ratios_MARAMA-VA'!AA:AA, V792)</f>
        <v>208.26590515354201</v>
      </c>
      <c r="F792" s="53">
        <f>SUMIFS('Ratios_MARAMA-VA'!J:J, 'Ratios_MARAMA-VA'!AA:AA, V792)</f>
        <v>0.56745990471164998</v>
      </c>
      <c r="G792" s="53"/>
      <c r="H792" s="53">
        <f t="shared" si="2"/>
        <v>2.7246894026811334E-3</v>
      </c>
      <c r="I792" s="53">
        <v>156.83384990011399</v>
      </c>
      <c r="J792" s="53">
        <v>0.42732352880452412</v>
      </c>
      <c r="K792" s="53">
        <v>130.769994357304</v>
      </c>
      <c r="L792" s="53">
        <v>0.35630761781401782</v>
      </c>
      <c r="M792" s="43" t="s">
        <v>758</v>
      </c>
      <c r="N792" s="43" t="s">
        <v>756</v>
      </c>
      <c r="O792" s="43" t="s">
        <v>436</v>
      </c>
      <c r="P792" s="43" t="s">
        <v>232</v>
      </c>
      <c r="Q792" s="43" t="s">
        <v>759</v>
      </c>
      <c r="R792" s="43" t="s">
        <v>441</v>
      </c>
      <c r="S792" s="43" t="s">
        <v>330</v>
      </c>
      <c r="V792" s="42" t="s">
        <v>1301</v>
      </c>
      <c r="W792"/>
    </row>
    <row r="793" spans="1:23" s="39" customFormat="1" x14ac:dyDescent="0.35">
      <c r="A793" s="43" t="s">
        <v>497</v>
      </c>
      <c r="B793" s="54">
        <v>24033</v>
      </c>
      <c r="C793" s="54" t="s">
        <v>12</v>
      </c>
      <c r="D793" s="53">
        <v>0.94678742366412405</v>
      </c>
      <c r="E793" s="53">
        <f>SUMIFS('Ratios_MARAMA-VA'!T:T, 'Ratios_MARAMA-VA'!AA:AA, V793)</f>
        <v>0.94666309711508401</v>
      </c>
      <c r="F793" s="53">
        <f>SUMIFS('Ratios_MARAMA-VA'!J:J, 'Ratios_MARAMA-VA'!AA:AA, V793)</f>
        <v>2.5793629086187501E-3</v>
      </c>
      <c r="G793" s="53"/>
      <c r="H793" s="53">
        <f t="shared" si="2"/>
        <v>2.7246894026811122E-3</v>
      </c>
      <c r="I793" s="53">
        <v>0.71288105448400796</v>
      </c>
      <c r="J793" s="53">
        <v>1.9423794545247129E-3</v>
      </c>
      <c r="K793" s="53">
        <v>0.59440899736680597</v>
      </c>
      <c r="L793" s="53">
        <v>1.6195798959836413E-3</v>
      </c>
      <c r="M793" s="43" t="s">
        <v>758</v>
      </c>
      <c r="N793" s="43" t="s">
        <v>756</v>
      </c>
      <c r="O793" s="43" t="s">
        <v>436</v>
      </c>
      <c r="P793" s="43" t="s">
        <v>232</v>
      </c>
      <c r="Q793" s="43" t="s">
        <v>759</v>
      </c>
      <c r="R793" s="43" t="s">
        <v>441</v>
      </c>
      <c r="S793" s="43" t="s">
        <v>330</v>
      </c>
      <c r="V793" s="42" t="s">
        <v>1306</v>
      </c>
      <c r="W793"/>
    </row>
    <row r="794" spans="1:23" s="39" customFormat="1" x14ac:dyDescent="0.35">
      <c r="A794" s="43" t="s">
        <v>811</v>
      </c>
      <c r="B794" s="54">
        <v>51013</v>
      </c>
      <c r="C794" s="54" t="s">
        <v>10</v>
      </c>
      <c r="D794" s="53">
        <v>4.8243967718648702E-2</v>
      </c>
      <c r="E794" s="53">
        <f>SUMIFS('Ratios_MARAMA-VA'!T:T, 'Ratios_MARAMA-VA'!AA:AA, V794)</f>
        <v>4.8237632604906301E-2</v>
      </c>
      <c r="F794" s="53">
        <f>SUMIFS('Ratios_MARAMA-VA'!J:J, 'Ratios_MARAMA-VA'!AA:AA, V794)</f>
        <v>1.3143256636901401E-4</v>
      </c>
      <c r="G794" s="53"/>
      <c r="H794" s="53">
        <f t="shared" si="2"/>
        <v>2.7246894026811313E-3</v>
      </c>
      <c r="I794" s="53">
        <v>4.4107630475357103E-2</v>
      </c>
      <c r="J794" s="53">
        <v>1.2017959333358081E-4</v>
      </c>
      <c r="K794" s="53">
        <v>4.4399427042066897E-2</v>
      </c>
      <c r="L794" s="53">
        <v>1.2097464834663372E-4</v>
      </c>
      <c r="M794" s="43" t="s">
        <v>912</v>
      </c>
      <c r="N794" s="43" t="s">
        <v>221</v>
      </c>
      <c r="O794" s="43" t="s">
        <v>436</v>
      </c>
      <c r="P794" s="43" t="s">
        <v>232</v>
      </c>
      <c r="Q794" s="43" t="s">
        <v>201</v>
      </c>
      <c r="R794" s="43" t="s">
        <v>913</v>
      </c>
      <c r="S794" s="43" t="s">
        <v>330</v>
      </c>
      <c r="V794" s="42" t="s">
        <v>1308</v>
      </c>
      <c r="W794"/>
    </row>
    <row r="795" spans="1:23" s="39" customFormat="1" x14ac:dyDescent="0.35">
      <c r="A795" s="43" t="s">
        <v>811</v>
      </c>
      <c r="B795" s="54">
        <v>51013</v>
      </c>
      <c r="C795" s="54" t="s">
        <v>12</v>
      </c>
      <c r="D795" s="53">
        <v>4.8243967718639998E-4</v>
      </c>
      <c r="E795" s="53">
        <f>SUMIFS('Ratios_MARAMA-VA'!T:T, 'Ratios_MARAMA-VA'!AA:AA, V795)</f>
        <v>4.82376326049067E-4</v>
      </c>
      <c r="F795" s="53">
        <f>SUMIFS('Ratios_MARAMA-VA'!J:J, 'Ratios_MARAMA-VA'!AA:AA, V795)</f>
        <v>1.3143256636901401E-6</v>
      </c>
      <c r="G795" s="53"/>
      <c r="H795" s="53">
        <f t="shared" si="2"/>
        <v>2.7246894026811087E-3</v>
      </c>
      <c r="I795" s="53">
        <v>4.4107630475349999E-4</v>
      </c>
      <c r="J795" s="53">
        <v>1.2017959333356045E-6</v>
      </c>
      <c r="K795" s="53">
        <v>4.4399427042059999E-4</v>
      </c>
      <c r="L795" s="53">
        <v>1.2097464834661392E-6</v>
      </c>
      <c r="M795" s="43" t="s">
        <v>912</v>
      </c>
      <c r="N795" s="43" t="s">
        <v>221</v>
      </c>
      <c r="O795" s="43" t="s">
        <v>436</v>
      </c>
      <c r="P795" s="43" t="s">
        <v>232</v>
      </c>
      <c r="Q795" s="43" t="s">
        <v>201</v>
      </c>
      <c r="R795" s="43" t="s">
        <v>913</v>
      </c>
      <c r="S795" s="43" t="s">
        <v>330</v>
      </c>
      <c r="V795" s="42" t="s">
        <v>1317</v>
      </c>
      <c r="W795"/>
    </row>
    <row r="796" spans="1:23" s="39" customFormat="1" x14ac:dyDescent="0.35">
      <c r="A796" s="43" t="s">
        <v>811</v>
      </c>
      <c r="B796" s="54">
        <v>51059</v>
      </c>
      <c r="C796" s="54" t="s">
        <v>10</v>
      </c>
      <c r="D796" s="53">
        <v>1.0660752029615901</v>
      </c>
      <c r="E796" s="53">
        <f>SUMIFS('Ratios_MARAMA-VA'!T:T, 'Ratios_MARAMA-VA'!AA:AA, V796)</f>
        <v>1.0659352122438299</v>
      </c>
      <c r="F796" s="53">
        <f>SUMIFS('Ratios_MARAMA-VA'!J:J, 'Ratios_MARAMA-VA'!AA:AA, V796)</f>
        <v>2.9043423767454199E-3</v>
      </c>
      <c r="G796" s="53"/>
      <c r="H796" s="53">
        <f t="shared" si="2"/>
        <v>2.7246894026811256E-3</v>
      </c>
      <c r="I796" s="53">
        <v>0.97467213694770005</v>
      </c>
      <c r="J796" s="53">
        <v>2.6556788426299652E-3</v>
      </c>
      <c r="K796" s="53">
        <v>0.98112013653788399</v>
      </c>
      <c r="L796" s="53">
        <v>2.6732476387818314E-3</v>
      </c>
      <c r="M796" s="43" t="s">
        <v>912</v>
      </c>
      <c r="N796" s="43" t="s">
        <v>221</v>
      </c>
      <c r="O796" s="43" t="s">
        <v>436</v>
      </c>
      <c r="P796" s="43" t="s">
        <v>232</v>
      </c>
      <c r="Q796" s="43" t="s">
        <v>201</v>
      </c>
      <c r="R796" s="43" t="s">
        <v>913</v>
      </c>
      <c r="S796" s="43" t="s">
        <v>330</v>
      </c>
      <c r="V796" s="42" t="s">
        <v>1309</v>
      </c>
      <c r="W796"/>
    </row>
    <row r="797" spans="1:23" s="39" customFormat="1" x14ac:dyDescent="0.35">
      <c r="A797" s="43" t="s">
        <v>811</v>
      </c>
      <c r="B797" s="54">
        <v>51059</v>
      </c>
      <c r="C797" s="54" t="s">
        <v>12</v>
      </c>
      <c r="D797" s="53">
        <v>1.0660752029615901E-2</v>
      </c>
      <c r="E797" s="53">
        <f>SUMIFS('Ratios_MARAMA-VA'!T:T, 'Ratios_MARAMA-VA'!AA:AA, V797)</f>
        <v>1.0659352122438299E-2</v>
      </c>
      <c r="F797" s="53">
        <f>SUMIFS('Ratios_MARAMA-VA'!J:J, 'Ratios_MARAMA-VA'!AA:AA, V797)</f>
        <v>2.90434237674543E-5</v>
      </c>
      <c r="G797" s="53"/>
      <c r="H797" s="53">
        <f t="shared" si="2"/>
        <v>2.7246894026811352E-3</v>
      </c>
      <c r="I797" s="53">
        <v>9.7467213694769992E-3</v>
      </c>
      <c r="J797" s="53">
        <v>2.6556788426299739E-5</v>
      </c>
      <c r="K797" s="53">
        <v>9.8112013653788004E-3</v>
      </c>
      <c r="L797" s="53">
        <v>2.67324763878183E-5</v>
      </c>
      <c r="M797" s="43" t="s">
        <v>912</v>
      </c>
      <c r="N797" s="43" t="s">
        <v>221</v>
      </c>
      <c r="O797" s="43" t="s">
        <v>436</v>
      </c>
      <c r="P797" s="43" t="s">
        <v>232</v>
      </c>
      <c r="Q797" s="43" t="s">
        <v>201</v>
      </c>
      <c r="R797" s="43" t="s">
        <v>913</v>
      </c>
      <c r="S797" s="43" t="s">
        <v>330</v>
      </c>
      <c r="V797" s="42" t="s">
        <v>1318</v>
      </c>
      <c r="W797"/>
    </row>
    <row r="798" spans="1:23" s="39" customFormat="1" x14ac:dyDescent="0.35">
      <c r="A798" s="43" t="s">
        <v>811</v>
      </c>
      <c r="B798" s="54">
        <v>51107</v>
      </c>
      <c r="C798" s="54" t="s">
        <v>10</v>
      </c>
      <c r="D798" s="53">
        <v>0.587767914113836</v>
      </c>
      <c r="E798" s="53">
        <f>SUMIFS('Ratios_MARAMA-VA'!T:T, 'Ratios_MARAMA-VA'!AA:AA, V798)</f>
        <v>0.58769073189259602</v>
      </c>
      <c r="F798" s="53">
        <f>SUMIFS('Ratios_MARAMA-VA'!J:J, 'Ratios_MARAMA-VA'!AA:AA, V798)</f>
        <v>1.6012747092416699E-3</v>
      </c>
      <c r="G798" s="53"/>
      <c r="H798" s="53">
        <f t="shared" si="2"/>
        <v>2.7246894026811239E-3</v>
      </c>
      <c r="I798" s="53">
        <v>0.53737391816932101</v>
      </c>
      <c r="J798" s="53">
        <v>1.4641770201131825E-3</v>
      </c>
      <c r="K798" s="53">
        <v>0.54092894623751098</v>
      </c>
      <c r="L798" s="53">
        <v>1.4738633674168135E-3</v>
      </c>
      <c r="M798" s="43" t="s">
        <v>912</v>
      </c>
      <c r="N798" s="43" t="s">
        <v>221</v>
      </c>
      <c r="O798" s="43" t="s">
        <v>436</v>
      </c>
      <c r="P798" s="43" t="s">
        <v>232</v>
      </c>
      <c r="Q798" s="43" t="s">
        <v>201</v>
      </c>
      <c r="R798" s="43" t="s">
        <v>913</v>
      </c>
      <c r="S798" s="43" t="s">
        <v>330</v>
      </c>
      <c r="V798" s="42" t="s">
        <v>1312</v>
      </c>
      <c r="W798"/>
    </row>
    <row r="799" spans="1:23" s="39" customFormat="1" x14ac:dyDescent="0.35">
      <c r="A799" s="43" t="s">
        <v>811</v>
      </c>
      <c r="B799" s="54">
        <v>51107</v>
      </c>
      <c r="C799" s="54" t="s">
        <v>12</v>
      </c>
      <c r="D799" s="53">
        <v>5.8776791411383001E-3</v>
      </c>
      <c r="E799" s="53">
        <f>SUMIFS('Ratios_MARAMA-VA'!T:T, 'Ratios_MARAMA-VA'!AA:AA, V799)</f>
        <v>5.8769073189259497E-3</v>
      </c>
      <c r="F799" s="53">
        <f>SUMIFS('Ratios_MARAMA-VA'!J:J, 'Ratios_MARAMA-VA'!AA:AA, V799)</f>
        <v>1.6012747092416701E-5</v>
      </c>
      <c r="G799" s="53"/>
      <c r="H799" s="53">
        <f t="shared" si="2"/>
        <v>2.7246894026811291E-3</v>
      </c>
      <c r="I799" s="53">
        <v>5.3737391816932002E-3</v>
      </c>
      <c r="J799" s="53">
        <v>1.4641770201131825E-5</v>
      </c>
      <c r="K799" s="53">
        <v>5.4092894623751003E-3</v>
      </c>
      <c r="L799" s="53">
        <v>1.4738633674168138E-5</v>
      </c>
      <c r="M799" s="43" t="s">
        <v>912</v>
      </c>
      <c r="N799" s="43" t="s">
        <v>221</v>
      </c>
      <c r="O799" s="43" t="s">
        <v>436</v>
      </c>
      <c r="P799" s="43" t="s">
        <v>232</v>
      </c>
      <c r="Q799" s="43" t="s">
        <v>201</v>
      </c>
      <c r="R799" s="43" t="s">
        <v>913</v>
      </c>
      <c r="S799" s="43" t="s">
        <v>330</v>
      </c>
      <c r="V799" s="42" t="s">
        <v>1320</v>
      </c>
      <c r="W799"/>
    </row>
    <row r="800" spans="1:23" s="39" customFormat="1" x14ac:dyDescent="0.35">
      <c r="A800" s="43" t="s">
        <v>811</v>
      </c>
      <c r="B800" s="54">
        <v>51153</v>
      </c>
      <c r="C800" s="54" t="s">
        <v>10</v>
      </c>
      <c r="D800" s="53">
        <v>0.56306866820916202</v>
      </c>
      <c r="E800" s="53">
        <f>SUMIFS('Ratios_MARAMA-VA'!T:T, 'Ratios_MARAMA-VA'!AA:AA, V800)</f>
        <v>0.56299472934744499</v>
      </c>
      <c r="F800" s="53">
        <f>SUMIFS('Ratios_MARAMA-VA'!J:J, 'Ratios_MARAMA-VA'!AA:AA, V800)</f>
        <v>1.5339857728183201E-3</v>
      </c>
      <c r="G800" s="53"/>
      <c r="H800" s="53">
        <f t="shared" si="2"/>
        <v>2.7246894026811404E-3</v>
      </c>
      <c r="I800" s="53">
        <v>0.51479233413094605</v>
      </c>
      <c r="J800" s="53">
        <v>1.4026492173880773E-3</v>
      </c>
      <c r="K800" s="53">
        <v>0.51819797243092003</v>
      </c>
      <c r="L800" s="53">
        <v>1.4119285239733816E-3</v>
      </c>
      <c r="M800" s="43" t="s">
        <v>912</v>
      </c>
      <c r="N800" s="43" t="s">
        <v>221</v>
      </c>
      <c r="O800" s="43" t="s">
        <v>436</v>
      </c>
      <c r="P800" s="43" t="s">
        <v>232</v>
      </c>
      <c r="Q800" s="43" t="s">
        <v>201</v>
      </c>
      <c r="R800" s="43" t="s">
        <v>913</v>
      </c>
      <c r="S800" s="43" t="s">
        <v>330</v>
      </c>
      <c r="V800" s="42" t="s">
        <v>1315</v>
      </c>
      <c r="W800"/>
    </row>
    <row r="801" spans="1:23" s="39" customFormat="1" x14ac:dyDescent="0.35">
      <c r="A801" s="43" t="s">
        <v>811</v>
      </c>
      <c r="B801" s="54">
        <v>51153</v>
      </c>
      <c r="C801" s="54" t="s">
        <v>12</v>
      </c>
      <c r="D801" s="53">
        <v>5.6306866820916004E-3</v>
      </c>
      <c r="E801" s="53">
        <f>SUMIFS('Ratios_MARAMA-VA'!T:T, 'Ratios_MARAMA-VA'!AA:AA, V801)</f>
        <v>5.6299472934744597E-3</v>
      </c>
      <c r="F801" s="53">
        <f>SUMIFS('Ratios_MARAMA-VA'!J:J, 'Ratios_MARAMA-VA'!AA:AA, V801)</f>
        <v>1.5339857728183099E-5</v>
      </c>
      <c r="G801" s="53"/>
      <c r="H801" s="53">
        <f t="shared" si="2"/>
        <v>2.7246894026811174E-3</v>
      </c>
      <c r="I801" s="53">
        <v>5.1479233413093996E-3</v>
      </c>
      <c r="J801" s="53">
        <v>1.4026492173880491E-5</v>
      </c>
      <c r="K801" s="53">
        <v>5.1819797243091003E-3</v>
      </c>
      <c r="L801" s="53">
        <v>1.4119285239733424E-5</v>
      </c>
      <c r="M801" s="43" t="s">
        <v>912</v>
      </c>
      <c r="N801" s="43" t="s">
        <v>221</v>
      </c>
      <c r="O801" s="43" t="s">
        <v>436</v>
      </c>
      <c r="P801" s="43" t="s">
        <v>232</v>
      </c>
      <c r="Q801" s="43" t="s">
        <v>201</v>
      </c>
      <c r="R801" s="43" t="s">
        <v>913</v>
      </c>
      <c r="S801" s="43" t="s">
        <v>330</v>
      </c>
      <c r="V801" s="42" t="s">
        <v>1323</v>
      </c>
      <c r="W801"/>
    </row>
    <row r="802" spans="1:23" s="39" customFormat="1" x14ac:dyDescent="0.35">
      <c r="A802" s="43" t="s">
        <v>811</v>
      </c>
      <c r="B802" s="54">
        <v>51510</v>
      </c>
      <c r="C802" s="54" t="s">
        <v>10</v>
      </c>
      <c r="D802" s="53">
        <v>0.103060808144378</v>
      </c>
      <c r="E802" s="53">
        <f>SUMIFS('Ratios_MARAMA-VA'!T:T, 'Ratios_MARAMA-VA'!AA:AA, V802)</f>
        <v>0.10304727480595501</v>
      </c>
      <c r="F802" s="53">
        <f>SUMIFS('Ratios_MARAMA-VA'!J:J, 'Ratios_MARAMA-VA'!AA:AA, V802)</f>
        <v>2.8077181763895798E-4</v>
      </c>
      <c r="G802" s="53"/>
      <c r="H802" s="53">
        <f t="shared" si="2"/>
        <v>2.7246894026811512E-3</v>
      </c>
      <c r="I802" s="53">
        <v>9.4224589250910804E-2</v>
      </c>
      <c r="J802" s="53">
        <v>2.56732739803941E-4</v>
      </c>
      <c r="K802" s="53">
        <v>9.4847937441388294E-2</v>
      </c>
      <c r="L802" s="53">
        <v>2.5843117001271549E-4</v>
      </c>
      <c r="M802" s="43" t="s">
        <v>912</v>
      </c>
      <c r="N802" s="43" t="s">
        <v>221</v>
      </c>
      <c r="O802" s="43" t="s">
        <v>436</v>
      </c>
      <c r="P802" s="43" t="s">
        <v>232</v>
      </c>
      <c r="Q802" s="43" t="s">
        <v>201</v>
      </c>
      <c r="R802" s="43" t="s">
        <v>913</v>
      </c>
      <c r="S802" s="43" t="s">
        <v>330</v>
      </c>
      <c r="V802" s="42" t="s">
        <v>1307</v>
      </c>
      <c r="W802"/>
    </row>
    <row r="803" spans="1:23" s="39" customFormat="1" x14ac:dyDescent="0.35">
      <c r="A803" s="43" t="s">
        <v>811</v>
      </c>
      <c r="B803" s="54">
        <v>51510</v>
      </c>
      <c r="C803" s="54" t="s">
        <v>12</v>
      </c>
      <c r="D803" s="53">
        <v>1.0306080814437E-3</v>
      </c>
      <c r="E803" s="53">
        <f>SUMIFS('Ratios_MARAMA-VA'!T:T, 'Ratios_MARAMA-VA'!AA:AA, V803)</f>
        <v>1.03047274805955E-3</v>
      </c>
      <c r="F803" s="53">
        <f>SUMIFS('Ratios_MARAMA-VA'!J:J, 'Ratios_MARAMA-VA'!AA:AA, V803)</f>
        <v>2.80771817638957E-6</v>
      </c>
      <c r="G803" s="53"/>
      <c r="H803" s="53">
        <f t="shared" si="2"/>
        <v>2.7246894026811417E-3</v>
      </c>
      <c r="I803" s="53">
        <v>9.4224589250910002E-4</v>
      </c>
      <c r="J803" s="53">
        <v>2.567327398039379E-6</v>
      </c>
      <c r="K803" s="53">
        <v>9.484793744138E-4</v>
      </c>
      <c r="L803" s="53">
        <v>2.5843117001269195E-6</v>
      </c>
      <c r="M803" s="43" t="s">
        <v>912</v>
      </c>
      <c r="N803" s="43" t="s">
        <v>221</v>
      </c>
      <c r="O803" s="43" t="s">
        <v>436</v>
      </c>
      <c r="P803" s="43" t="s">
        <v>232</v>
      </c>
      <c r="Q803" s="43" t="s">
        <v>201</v>
      </c>
      <c r="R803" s="43" t="s">
        <v>913</v>
      </c>
      <c r="S803" s="43" t="s">
        <v>330</v>
      </c>
      <c r="V803" s="42" t="s">
        <v>1316</v>
      </c>
      <c r="W803"/>
    </row>
    <row r="804" spans="1:23" s="39" customFormat="1" x14ac:dyDescent="0.35">
      <c r="A804" s="43" t="s">
        <v>811</v>
      </c>
      <c r="B804" s="54">
        <v>51600</v>
      </c>
      <c r="C804" s="54" t="s">
        <v>10</v>
      </c>
      <c r="D804" s="53">
        <v>3.6832771938917097E-2</v>
      </c>
      <c r="E804" s="53">
        <f>SUMIFS('Ratios_MARAMA-VA'!T:T, 'Ratios_MARAMA-VA'!AA:AA, V804)</f>
        <v>3.6827935276206598E-2</v>
      </c>
      <c r="F804" s="53">
        <f>SUMIFS('Ratios_MARAMA-VA'!J:J, 'Ratios_MARAMA-VA'!AA:AA, V804)</f>
        <v>1.00344684969706E-4</v>
      </c>
      <c r="G804" s="53"/>
      <c r="H804" s="53">
        <f t="shared" si="2"/>
        <v>2.7246894026811117E-3</v>
      </c>
      <c r="I804" s="53">
        <v>3.3674806838842698E-2</v>
      </c>
      <c r="J804" s="53">
        <v>9.1753389331128128E-5</v>
      </c>
      <c r="K804" s="53">
        <v>3.38975844606349E-2</v>
      </c>
      <c r="L804" s="53">
        <v>9.236038915637984E-5</v>
      </c>
      <c r="M804" s="43" t="s">
        <v>912</v>
      </c>
      <c r="N804" s="43" t="s">
        <v>221</v>
      </c>
      <c r="O804" s="43" t="s">
        <v>436</v>
      </c>
      <c r="P804" s="43" t="s">
        <v>232</v>
      </c>
      <c r="Q804" s="43" t="s">
        <v>201</v>
      </c>
      <c r="R804" s="43" t="s">
        <v>913</v>
      </c>
      <c r="S804" s="43" t="s">
        <v>330</v>
      </c>
      <c r="V804" s="42" t="s">
        <v>1310</v>
      </c>
      <c r="W804"/>
    </row>
    <row r="805" spans="1:23" s="39" customFormat="1" x14ac:dyDescent="0.35">
      <c r="A805" s="43" t="s">
        <v>811</v>
      </c>
      <c r="B805" s="54">
        <v>51600</v>
      </c>
      <c r="C805" s="54" t="s">
        <v>12</v>
      </c>
      <c r="D805" s="53">
        <v>3.6832771938909999E-4</v>
      </c>
      <c r="E805" s="53">
        <f>SUMIFS('Ratios_MARAMA-VA'!T:T, 'Ratios_MARAMA-VA'!AA:AA, V805)</f>
        <v>3.6827935276206397E-4</v>
      </c>
      <c r="F805" s="53">
        <f>SUMIFS('Ratios_MARAMA-VA'!J:J, 'Ratios_MARAMA-VA'!AA:AA, V805)</f>
        <v>1.0034468496970601E-6</v>
      </c>
      <c r="G805" s="53"/>
      <c r="H805" s="53">
        <f t="shared" si="2"/>
        <v>2.7246894026811269E-3</v>
      </c>
      <c r="I805" s="53">
        <v>3.3674806838839997E-4</v>
      </c>
      <c r="J805" s="53">
        <v>9.1753389331121285E-7</v>
      </c>
      <c r="K805" s="53">
        <v>3.3897584460629998E-4</v>
      </c>
      <c r="L805" s="53">
        <v>9.2360389156367E-7</v>
      </c>
      <c r="M805" s="43" t="s">
        <v>912</v>
      </c>
      <c r="N805" s="43" t="s">
        <v>221</v>
      </c>
      <c r="O805" s="43" t="s">
        <v>436</v>
      </c>
      <c r="P805" s="43" t="s">
        <v>232</v>
      </c>
      <c r="Q805" s="43" t="s">
        <v>201</v>
      </c>
      <c r="R805" s="43" t="s">
        <v>913</v>
      </c>
      <c r="S805" s="43" t="s">
        <v>330</v>
      </c>
      <c r="V805" s="42" t="s">
        <v>1319</v>
      </c>
      <c r="W805"/>
    </row>
    <row r="806" spans="1:23" s="39" customFormat="1" x14ac:dyDescent="0.35">
      <c r="A806" s="43" t="s">
        <v>811</v>
      </c>
      <c r="B806" s="54">
        <v>51610</v>
      </c>
      <c r="C806" s="54" t="s">
        <v>10</v>
      </c>
      <c r="D806" s="53">
        <v>2.2335991115224399E-2</v>
      </c>
      <c r="E806" s="53">
        <f>SUMIFS('Ratios_MARAMA-VA'!T:T, 'Ratios_MARAMA-VA'!AA:AA, V806)</f>
        <v>2.2333058084403199E-2</v>
      </c>
      <c r="F806" s="53">
        <f>SUMIFS('Ratios_MARAMA-VA'!J:J, 'Ratios_MARAMA-VA'!AA:AA, V806)</f>
        <v>6.08506466920354E-5</v>
      </c>
      <c r="G806" s="53"/>
      <c r="H806" s="53">
        <f t="shared" ref="H806:H834" si="3">F806/E806</f>
        <v>2.7246894026811239E-3</v>
      </c>
      <c r="I806" s="53">
        <v>2.0420949789135001E-2</v>
      </c>
      <c r="J806" s="53">
        <v>5.5640745483139469E-5</v>
      </c>
      <c r="K806" s="53">
        <v>2.0556045757184199E-2</v>
      </c>
      <c r="L806" s="53">
        <v>5.6008840035628063E-5</v>
      </c>
      <c r="M806" s="43" t="s">
        <v>912</v>
      </c>
      <c r="N806" s="43" t="s">
        <v>221</v>
      </c>
      <c r="O806" s="43" t="s">
        <v>436</v>
      </c>
      <c r="P806" s="43" t="s">
        <v>232</v>
      </c>
      <c r="Q806" s="43" t="s">
        <v>201</v>
      </c>
      <c r="R806" s="43" t="s">
        <v>913</v>
      </c>
      <c r="S806" s="43" t="s">
        <v>330</v>
      </c>
      <c r="V806" s="42" t="s">
        <v>1311</v>
      </c>
      <c r="W806"/>
    </row>
    <row r="807" spans="1:23" s="39" customFormat="1" x14ac:dyDescent="0.35">
      <c r="A807" s="43" t="s">
        <v>811</v>
      </c>
      <c r="B807" s="54">
        <v>51683</v>
      </c>
      <c r="C807" s="54" t="s">
        <v>10</v>
      </c>
      <c r="D807" s="53">
        <v>9.7183174752429297E-2</v>
      </c>
      <c r="E807" s="53">
        <f>SUMIFS('Ratios_MARAMA-VA'!T:T, 'Ratios_MARAMA-VA'!AA:AA, V807)</f>
        <v>9.7170413230212194E-2</v>
      </c>
      <c r="F807" s="53">
        <f>SUMIFS('Ratios_MARAMA-VA'!J:J, 'Ratios_MARAMA-VA'!AA:AA, V807)</f>
        <v>2.6475919518250502E-4</v>
      </c>
      <c r="G807" s="53"/>
      <c r="H807" s="53">
        <f t="shared" si="3"/>
        <v>2.7246894026811256E-3</v>
      </c>
      <c r="I807" s="53">
        <v>8.8850891895967593E-2</v>
      </c>
      <c r="J807" s="53">
        <v>2.420910835677092E-4</v>
      </c>
      <c r="K807" s="53">
        <v>8.9438690082470407E-2</v>
      </c>
      <c r="L807" s="53">
        <v>2.4369265105738861E-4</v>
      </c>
      <c r="M807" s="43" t="s">
        <v>912</v>
      </c>
      <c r="N807" s="43" t="s">
        <v>221</v>
      </c>
      <c r="O807" s="43" t="s">
        <v>436</v>
      </c>
      <c r="P807" s="43" t="s">
        <v>232</v>
      </c>
      <c r="Q807" s="43" t="s">
        <v>201</v>
      </c>
      <c r="R807" s="43" t="s">
        <v>913</v>
      </c>
      <c r="S807" s="43" t="s">
        <v>330</v>
      </c>
      <c r="V807" s="42" t="s">
        <v>1313</v>
      </c>
      <c r="W807"/>
    </row>
    <row r="808" spans="1:23" s="39" customFormat="1" x14ac:dyDescent="0.35">
      <c r="A808" s="43" t="s">
        <v>811</v>
      </c>
      <c r="B808" s="54">
        <v>51683</v>
      </c>
      <c r="C808" s="54" t="s">
        <v>12</v>
      </c>
      <c r="D808" s="53">
        <v>9.7183174752420002E-4</v>
      </c>
      <c r="E808" s="53">
        <f>SUMIFS('Ratios_MARAMA-VA'!T:T, 'Ratios_MARAMA-VA'!AA:AA, V808)</f>
        <v>9.7170413230211999E-4</v>
      </c>
      <c r="F808" s="53">
        <f>SUMIFS('Ratios_MARAMA-VA'!J:J, 'Ratios_MARAMA-VA'!AA:AA, V808)</f>
        <v>2.6475919518250601E-6</v>
      </c>
      <c r="G808" s="53"/>
      <c r="H808" s="53">
        <f t="shared" si="3"/>
        <v>2.7246894026811412E-3</v>
      </c>
      <c r="I808" s="53">
        <v>8.8850891895960002E-4</v>
      </c>
      <c r="J808" s="53">
        <v>2.4209108356768992E-6</v>
      </c>
      <c r="K808" s="53">
        <v>8.9438690082470004E-4</v>
      </c>
      <c r="L808" s="53">
        <v>2.4369265105738891E-6</v>
      </c>
      <c r="M808" s="43" t="s">
        <v>912</v>
      </c>
      <c r="N808" s="43" t="s">
        <v>221</v>
      </c>
      <c r="O808" s="43" t="s">
        <v>436</v>
      </c>
      <c r="P808" s="43" t="s">
        <v>232</v>
      </c>
      <c r="Q808" s="43" t="s">
        <v>201</v>
      </c>
      <c r="R808" s="43" t="s">
        <v>913</v>
      </c>
      <c r="S808" s="43" t="s">
        <v>330</v>
      </c>
      <c r="V808" s="42" t="s">
        <v>1321</v>
      </c>
      <c r="W808"/>
    </row>
    <row r="809" spans="1:23" s="39" customFormat="1" x14ac:dyDescent="0.35">
      <c r="A809" s="43" t="s">
        <v>811</v>
      </c>
      <c r="B809" s="54">
        <v>51685</v>
      </c>
      <c r="C809" s="54" t="s">
        <v>10</v>
      </c>
      <c r="D809" s="53">
        <v>4.3403876501619601E-2</v>
      </c>
      <c r="E809" s="53">
        <f>SUMIFS('Ratios_MARAMA-VA'!T:T, 'Ratios_MARAMA-VA'!AA:AA, V809)</f>
        <v>4.3398176960153502E-2</v>
      </c>
      <c r="F809" s="53">
        <f>SUMIFS('Ratios_MARAMA-VA'!J:J, 'Ratios_MARAMA-VA'!AA:AA, V809)</f>
        <v>1.1824655285901101E-4</v>
      </c>
      <c r="G809" s="53"/>
      <c r="H809" s="53">
        <f t="shared" si="3"/>
        <v>2.7246894026811386E-3</v>
      </c>
      <c r="I809" s="53">
        <v>3.96825185916755E-2</v>
      </c>
      <c r="J809" s="53">
        <v>1.081225378784355E-4</v>
      </c>
      <c r="K809" s="53">
        <v>3.9945040576163403E-2</v>
      </c>
      <c r="L809" s="53">
        <v>1.0883782874754051E-4</v>
      </c>
      <c r="M809" s="43" t="s">
        <v>912</v>
      </c>
      <c r="N809" s="43" t="s">
        <v>221</v>
      </c>
      <c r="O809" s="43" t="s">
        <v>436</v>
      </c>
      <c r="P809" s="43" t="s">
        <v>232</v>
      </c>
      <c r="Q809" s="43" t="s">
        <v>201</v>
      </c>
      <c r="R809" s="43" t="s">
        <v>913</v>
      </c>
      <c r="S809" s="43" t="s">
        <v>330</v>
      </c>
      <c r="V809" s="42" t="s">
        <v>1314</v>
      </c>
      <c r="W809"/>
    </row>
    <row r="810" spans="1:23" s="39" customFormat="1" x14ac:dyDescent="0.35">
      <c r="A810" s="43" t="s">
        <v>811</v>
      </c>
      <c r="B810" s="54">
        <v>51685</v>
      </c>
      <c r="C810" s="54" t="s">
        <v>12</v>
      </c>
      <c r="D810" s="53">
        <v>4.3403876501609998E-4</v>
      </c>
      <c r="E810" s="53">
        <f>SUMIFS('Ratios_MARAMA-VA'!T:T, 'Ratios_MARAMA-VA'!AA:AA, V810)</f>
        <v>4.3398176960153702E-4</v>
      </c>
      <c r="F810" s="53">
        <f>SUMIFS('Ratios_MARAMA-VA'!J:J, 'Ratios_MARAMA-VA'!AA:AA, V810)</f>
        <v>1.1824655285901101E-6</v>
      </c>
      <c r="G810" s="53"/>
      <c r="H810" s="53">
        <f t="shared" si="3"/>
        <v>2.7246894026811265E-3</v>
      </c>
      <c r="I810" s="53">
        <v>3.9682518591670001E-4</v>
      </c>
      <c r="J810" s="53">
        <v>1.0812253787842003E-6</v>
      </c>
      <c r="K810" s="53">
        <v>3.9945040576160003E-4</v>
      </c>
      <c r="L810" s="53">
        <v>1.0883782874753076E-6</v>
      </c>
      <c r="M810" s="43" t="s">
        <v>912</v>
      </c>
      <c r="N810" s="43" t="s">
        <v>221</v>
      </c>
      <c r="O810" s="43" t="s">
        <v>436</v>
      </c>
      <c r="P810" s="43" t="s">
        <v>232</v>
      </c>
      <c r="Q810" s="43" t="s">
        <v>201</v>
      </c>
      <c r="R810" s="43" t="s">
        <v>913</v>
      </c>
      <c r="S810" s="43" t="s">
        <v>330</v>
      </c>
      <c r="V810" s="42" t="s">
        <v>1322</v>
      </c>
      <c r="W810"/>
    </row>
    <row r="811" spans="1:23" s="39" customFormat="1" x14ac:dyDescent="0.35">
      <c r="A811" s="43" t="s">
        <v>811</v>
      </c>
      <c r="B811" s="54">
        <v>51013</v>
      </c>
      <c r="C811" s="54" t="s">
        <v>10</v>
      </c>
      <c r="D811" s="53">
        <v>0.16188524053678799</v>
      </c>
      <c r="E811" s="53">
        <f>SUMIFS('Ratios_MARAMA-VA'!T:T, 'Ratios_MARAMA-VA'!AA:AA, V811)</f>
        <v>0.161863982720309</v>
      </c>
      <c r="F811" s="53">
        <f>SUMIFS('Ratios_MARAMA-VA'!J:J, 'Ratios_MARAMA-VA'!AA:AA, V811)</f>
        <v>4.41029078393788E-4</v>
      </c>
      <c r="G811" s="53"/>
      <c r="H811" s="53">
        <f t="shared" si="3"/>
        <v>2.7246894026811334E-3</v>
      </c>
      <c r="I811" s="53">
        <v>0.148005537410449</v>
      </c>
      <c r="J811" s="53">
        <v>4.0326911932037643E-4</v>
      </c>
      <c r="K811" s="53">
        <v>0.14898467655723599</v>
      </c>
      <c r="L811" s="53">
        <v>4.0593696937737717E-4</v>
      </c>
      <c r="M811" s="43" t="s">
        <v>914</v>
      </c>
      <c r="N811" s="43" t="s">
        <v>221</v>
      </c>
      <c r="O811" s="43" t="s">
        <v>436</v>
      </c>
      <c r="P811" s="43" t="s">
        <v>232</v>
      </c>
      <c r="Q811" s="43" t="s">
        <v>201</v>
      </c>
      <c r="R811" s="43" t="s">
        <v>915</v>
      </c>
      <c r="S811" s="43" t="s">
        <v>330</v>
      </c>
      <c r="V811" s="42" t="s">
        <v>1325</v>
      </c>
      <c r="W811"/>
    </row>
    <row r="812" spans="1:23" s="39" customFormat="1" x14ac:dyDescent="0.35">
      <c r="A812" s="43" t="s">
        <v>811</v>
      </c>
      <c r="B812" s="54">
        <v>51013</v>
      </c>
      <c r="C812" s="54" t="s">
        <v>12</v>
      </c>
      <c r="D812" s="53">
        <v>1.12569245645534E-2</v>
      </c>
      <c r="E812" s="53">
        <f>SUMIFS('Ratios_MARAMA-VA'!T:T, 'Ratios_MARAMA-VA'!AA:AA, V812)</f>
        <v>1.1255446371509201E-2</v>
      </c>
      <c r="F812" s="53">
        <f>SUMIFS('Ratios_MARAMA-VA'!J:J, 'Ratios_MARAMA-VA'!AA:AA, V812)</f>
        <v>3.0667595450897102E-5</v>
      </c>
      <c r="G812" s="53"/>
      <c r="H812" s="53">
        <f t="shared" si="3"/>
        <v>2.7246894026811482E-3</v>
      </c>
      <c r="I812" s="53">
        <v>1.0291779313797199E-2</v>
      </c>
      <c r="J812" s="53">
        <v>2.8041902031036289E-5</v>
      </c>
      <c r="K812" s="53">
        <v>1.03598651718843E-2</v>
      </c>
      <c r="L812" s="53">
        <v>2.8227414847038661E-5</v>
      </c>
      <c r="M812" s="43" t="s">
        <v>914</v>
      </c>
      <c r="N812" s="43" t="s">
        <v>221</v>
      </c>
      <c r="O812" s="43" t="s">
        <v>436</v>
      </c>
      <c r="P812" s="43" t="s">
        <v>232</v>
      </c>
      <c r="Q812" s="43" t="s">
        <v>201</v>
      </c>
      <c r="R812" s="43" t="s">
        <v>915</v>
      </c>
      <c r="S812" s="43" t="s">
        <v>330</v>
      </c>
      <c r="V812" s="42" t="s">
        <v>1334</v>
      </c>
      <c r="W812"/>
    </row>
    <row r="813" spans="1:23" s="39" customFormat="1" x14ac:dyDescent="0.35">
      <c r="A813" s="43" t="s">
        <v>811</v>
      </c>
      <c r="B813" s="54">
        <v>51059</v>
      </c>
      <c r="C813" s="54" t="s">
        <v>10</v>
      </c>
      <c r="D813" s="53">
        <v>3.5772750837575198</v>
      </c>
      <c r="E813" s="53">
        <f>SUMIFS('Ratios_MARAMA-VA'!T:T, 'Ratios_MARAMA-VA'!AA:AA, V813)</f>
        <v>3.57680533705935</v>
      </c>
      <c r="F813" s="53">
        <f>SUMIFS('Ratios_MARAMA-VA'!J:J, 'Ratios_MARAMA-VA'!AA:AA, V813)</f>
        <v>9.7456835973389003E-3</v>
      </c>
      <c r="G813" s="53"/>
      <c r="H813" s="53">
        <f t="shared" si="3"/>
        <v>2.7246894026811252E-3</v>
      </c>
      <c r="I813" s="53">
        <v>3.2705669737459599</v>
      </c>
      <c r="J813" s="53">
        <v>8.9112791741244955E-3</v>
      </c>
      <c r="K813" s="53">
        <v>3.29220359770079</v>
      </c>
      <c r="L813" s="53">
        <v>8.9702322541240168E-3</v>
      </c>
      <c r="M813" s="43" t="s">
        <v>914</v>
      </c>
      <c r="N813" s="43" t="s">
        <v>221</v>
      </c>
      <c r="O813" s="43" t="s">
        <v>436</v>
      </c>
      <c r="P813" s="43" t="s">
        <v>232</v>
      </c>
      <c r="Q813" s="43" t="s">
        <v>201</v>
      </c>
      <c r="R813" s="43" t="s">
        <v>915</v>
      </c>
      <c r="S813" s="43" t="s">
        <v>330</v>
      </c>
      <c r="V813" s="42" t="s">
        <v>1326</v>
      </c>
      <c r="W813"/>
    </row>
    <row r="814" spans="1:23" s="39" customFormat="1" x14ac:dyDescent="0.35">
      <c r="A814" s="43" t="s">
        <v>811</v>
      </c>
      <c r="B814" s="54">
        <v>51059</v>
      </c>
      <c r="C814" s="54" t="s">
        <v>12</v>
      </c>
      <c r="D814" s="53">
        <v>0.248750835354003</v>
      </c>
      <c r="E814" s="53">
        <f>SUMIFS('Ratios_MARAMA-VA'!T:T, 'Ratios_MARAMA-VA'!AA:AA, V814)</f>
        <v>0.24871817085914399</v>
      </c>
      <c r="F814" s="53">
        <f>SUMIFS('Ratios_MARAMA-VA'!J:J, 'Ratios_MARAMA-VA'!AA:AA, V814)</f>
        <v>6.7767976439414698E-4</v>
      </c>
      <c r="G814" s="53"/>
      <c r="H814" s="53">
        <f t="shared" si="3"/>
        <v>2.7246894026811408E-3</v>
      </c>
      <c r="I814" s="53">
        <v>0.227423457171198</v>
      </c>
      <c r="J814" s="53">
        <v>6.196582836754715E-4</v>
      </c>
      <c r="K814" s="53">
        <v>0.228927990134693</v>
      </c>
      <c r="L814" s="53">
        <v>6.2375766869709082E-4</v>
      </c>
      <c r="M814" s="43" t="s">
        <v>914</v>
      </c>
      <c r="N814" s="43" t="s">
        <v>221</v>
      </c>
      <c r="O814" s="43" t="s">
        <v>436</v>
      </c>
      <c r="P814" s="43" t="s">
        <v>232</v>
      </c>
      <c r="Q814" s="43" t="s">
        <v>201</v>
      </c>
      <c r="R814" s="43" t="s">
        <v>915</v>
      </c>
      <c r="S814" s="43" t="s">
        <v>330</v>
      </c>
      <c r="V814" s="42" t="s">
        <v>1335</v>
      </c>
      <c r="W814"/>
    </row>
    <row r="815" spans="1:23" s="39" customFormat="1" x14ac:dyDescent="0.35">
      <c r="A815" s="43" t="s">
        <v>811</v>
      </c>
      <c r="B815" s="54">
        <v>51107</v>
      </c>
      <c r="C815" s="54" t="s">
        <v>10</v>
      </c>
      <c r="D815" s="53">
        <v>1.97228839241092</v>
      </c>
      <c r="E815" s="53">
        <f>SUMIFS('Ratios_MARAMA-VA'!T:T, 'Ratios_MARAMA-VA'!AA:AA, V815)</f>
        <v>1.9720294031136201</v>
      </c>
      <c r="F815" s="53">
        <f>SUMIFS('Ratios_MARAMA-VA'!J:J, 'Ratios_MARAMA-VA'!AA:AA, V815)</f>
        <v>5.3731676164392702E-3</v>
      </c>
      <c r="G815" s="53"/>
      <c r="H815" s="53">
        <f t="shared" si="3"/>
        <v>2.7246894026811278E-3</v>
      </c>
      <c r="I815" s="53">
        <v>1.80318849624115</v>
      </c>
      <c r="J815" s="53">
        <v>4.9131285867447796E-3</v>
      </c>
      <c r="K815" s="53">
        <v>1.81511759346681</v>
      </c>
      <c r="L815" s="53">
        <v>4.9456316715390889E-3</v>
      </c>
      <c r="M815" s="43" t="s">
        <v>914</v>
      </c>
      <c r="N815" s="43" t="s">
        <v>221</v>
      </c>
      <c r="O815" s="43" t="s">
        <v>436</v>
      </c>
      <c r="P815" s="43" t="s">
        <v>232</v>
      </c>
      <c r="Q815" s="43" t="s">
        <v>201</v>
      </c>
      <c r="R815" s="43" t="s">
        <v>915</v>
      </c>
      <c r="S815" s="43" t="s">
        <v>330</v>
      </c>
      <c r="V815" s="42" t="s">
        <v>1329</v>
      </c>
      <c r="W815"/>
    </row>
    <row r="816" spans="1:23" s="39" customFormat="1" x14ac:dyDescent="0.35">
      <c r="A816" s="43" t="s">
        <v>811</v>
      </c>
      <c r="B816" s="54">
        <v>51107</v>
      </c>
      <c r="C816" s="54" t="s">
        <v>12</v>
      </c>
      <c r="D816" s="53">
        <v>0.13714580953262401</v>
      </c>
      <c r="E816" s="53">
        <f>SUMIFS('Ratios_MARAMA-VA'!T:T, 'Ratios_MARAMA-VA'!AA:AA, V816)</f>
        <v>0.13712780035253799</v>
      </c>
      <c r="F816" s="53">
        <f>SUMIFS('Ratios_MARAMA-VA'!J:J, 'Ratios_MARAMA-VA'!AA:AA, V816)</f>
        <v>3.7363066443353598E-4</v>
      </c>
      <c r="G816" s="53"/>
      <c r="H816" s="53">
        <f t="shared" si="3"/>
        <v>2.7246894026811447E-3</v>
      </c>
      <c r="I816" s="53">
        <v>0.125387213659261</v>
      </c>
      <c r="J816" s="53">
        <v>3.4164121228910492E-4</v>
      </c>
      <c r="K816" s="53">
        <v>0.12621671998414699</v>
      </c>
      <c r="L816" s="53">
        <v>3.4390135938197874E-4</v>
      </c>
      <c r="M816" s="43" t="s">
        <v>914</v>
      </c>
      <c r="N816" s="43" t="s">
        <v>221</v>
      </c>
      <c r="O816" s="43" t="s">
        <v>436</v>
      </c>
      <c r="P816" s="43" t="s">
        <v>232</v>
      </c>
      <c r="Q816" s="43" t="s">
        <v>201</v>
      </c>
      <c r="R816" s="43" t="s">
        <v>915</v>
      </c>
      <c r="S816" s="43" t="s">
        <v>330</v>
      </c>
      <c r="V816" s="42" t="s">
        <v>1338</v>
      </c>
      <c r="W816"/>
    </row>
    <row r="817" spans="1:23" s="39" customFormat="1" x14ac:dyDescent="0.35">
      <c r="A817" s="43" t="s">
        <v>811</v>
      </c>
      <c r="B817" s="54">
        <v>51153</v>
      </c>
      <c r="C817" s="54" t="s">
        <v>10</v>
      </c>
      <c r="D817" s="53">
        <v>1.88940817029153</v>
      </c>
      <c r="E817" s="53">
        <f>SUMIFS('Ratios_MARAMA-VA'!T:T, 'Ratios_MARAMA-VA'!AA:AA, V817)</f>
        <v>1.88916006433693</v>
      </c>
      <c r="F817" s="53">
        <f>SUMIFS('Ratios_MARAMA-VA'!J:J, 'Ratios_MARAMA-VA'!AA:AA, V817)</f>
        <v>5.14737440726725E-3</v>
      </c>
      <c r="G817" s="53"/>
      <c r="H817" s="53">
        <f t="shared" si="3"/>
        <v>2.7246894026811382E-3</v>
      </c>
      <c r="I817" s="53">
        <v>1.72741425162934</v>
      </c>
      <c r="J817" s="53">
        <v>4.7066673054548319E-3</v>
      </c>
      <c r="K817" s="53">
        <v>1.7388420599808401</v>
      </c>
      <c r="L817" s="53">
        <v>4.7378045337660348E-3</v>
      </c>
      <c r="M817" s="43" t="s">
        <v>914</v>
      </c>
      <c r="N817" s="43" t="s">
        <v>221</v>
      </c>
      <c r="O817" s="43" t="s">
        <v>436</v>
      </c>
      <c r="P817" s="43" t="s">
        <v>232</v>
      </c>
      <c r="Q817" s="43" t="s">
        <v>201</v>
      </c>
      <c r="R817" s="43" t="s">
        <v>915</v>
      </c>
      <c r="S817" s="43" t="s">
        <v>330</v>
      </c>
      <c r="V817" s="42" t="s">
        <v>1332</v>
      </c>
      <c r="W817"/>
    </row>
    <row r="818" spans="1:23" s="39" customFormat="1" x14ac:dyDescent="0.35">
      <c r="A818" s="43" t="s">
        <v>811</v>
      </c>
      <c r="B818" s="54">
        <v>51153</v>
      </c>
      <c r="C818" s="54" t="s">
        <v>12</v>
      </c>
      <c r="D818" s="53">
        <v>0.13138264803331801</v>
      </c>
      <c r="E818" s="53">
        <f>SUMIFS('Ratios_MARAMA-VA'!T:T, 'Ratios_MARAMA-VA'!AA:AA, V818)</f>
        <v>0.131365395637662</v>
      </c>
      <c r="F818" s="53">
        <f>SUMIFS('Ratios_MARAMA-VA'!J:J, 'Ratios_MARAMA-VA'!AA:AA, V818)</f>
        <v>3.5792990137295403E-4</v>
      </c>
      <c r="G818" s="53"/>
      <c r="H818" s="53">
        <f t="shared" si="3"/>
        <v>2.7246894026811486E-3</v>
      </c>
      <c r="I818" s="53">
        <v>0.12011817361546399</v>
      </c>
      <c r="J818" s="53">
        <v>3.2728471471946911E-4</v>
      </c>
      <c r="K818" s="53">
        <v>0.12091282230283899</v>
      </c>
      <c r="L818" s="53">
        <v>3.2944988557681424E-4</v>
      </c>
      <c r="M818" s="43" t="s">
        <v>914</v>
      </c>
      <c r="N818" s="43" t="s">
        <v>221</v>
      </c>
      <c r="O818" s="43" t="s">
        <v>436</v>
      </c>
      <c r="P818" s="43" t="s">
        <v>232</v>
      </c>
      <c r="Q818" s="43" t="s">
        <v>201</v>
      </c>
      <c r="R818" s="43" t="s">
        <v>915</v>
      </c>
      <c r="S818" s="43" t="s">
        <v>330</v>
      </c>
      <c r="V818" s="42" t="s">
        <v>1341</v>
      </c>
      <c r="W818"/>
    </row>
    <row r="819" spans="1:23" s="39" customFormat="1" x14ac:dyDescent="0.35">
      <c r="A819" s="43" t="s">
        <v>811</v>
      </c>
      <c r="B819" s="54">
        <v>51510</v>
      </c>
      <c r="C819" s="54" t="s">
        <v>10</v>
      </c>
      <c r="D819" s="53">
        <v>0.34582628931050402</v>
      </c>
      <c r="E819" s="53">
        <f>SUMIFS('Ratios_MARAMA-VA'!T:T, 'Ratios_MARAMA-VA'!AA:AA, V819)</f>
        <v>0.34578087743869101</v>
      </c>
      <c r="F819" s="53">
        <f>SUMIFS('Ratios_MARAMA-VA'!J:J, 'Ratios_MARAMA-VA'!AA:AA, V819)</f>
        <v>9.4214549240698403E-4</v>
      </c>
      <c r="G819" s="53"/>
      <c r="H819" s="53">
        <f t="shared" si="3"/>
        <v>2.72468940268113E-3</v>
      </c>
      <c r="I819" s="53">
        <v>0.31617586402777098</v>
      </c>
      <c r="J819" s="53">
        <v>8.6148102610001743E-4</v>
      </c>
      <c r="K819" s="53">
        <v>0.31826754364432602</v>
      </c>
      <c r="L819" s="53">
        <v>8.6718020338504909E-4</v>
      </c>
      <c r="M819" s="43" t="s">
        <v>914</v>
      </c>
      <c r="N819" s="43" t="s">
        <v>221</v>
      </c>
      <c r="O819" s="43" t="s">
        <v>436</v>
      </c>
      <c r="P819" s="43" t="s">
        <v>232</v>
      </c>
      <c r="Q819" s="43" t="s">
        <v>201</v>
      </c>
      <c r="R819" s="43" t="s">
        <v>915</v>
      </c>
      <c r="S819" s="43" t="s">
        <v>330</v>
      </c>
      <c r="V819" s="42" t="s">
        <v>1324</v>
      </c>
      <c r="W819"/>
    </row>
    <row r="820" spans="1:23" s="39" customFormat="1" x14ac:dyDescent="0.35">
      <c r="A820" s="43" t="s">
        <v>811</v>
      </c>
      <c r="B820" s="54">
        <v>51510</v>
      </c>
      <c r="C820" s="54" t="s">
        <v>12</v>
      </c>
      <c r="D820" s="53">
        <v>2.4047517778806E-2</v>
      </c>
      <c r="E820" s="53">
        <f>SUMIFS('Ratios_MARAMA-VA'!T:T, 'Ratios_MARAMA-VA'!AA:AA, V820)</f>
        <v>2.4044360000382101E-2</v>
      </c>
      <c r="F820" s="53">
        <f>SUMIFS('Ratios_MARAMA-VA'!J:J, 'Ratios_MARAMA-VA'!AA:AA, V820)</f>
        <v>6.5513412887291395E-5</v>
      </c>
      <c r="G820" s="53"/>
      <c r="H820" s="53">
        <f t="shared" si="3"/>
        <v>2.7246894026811395E-3</v>
      </c>
      <c r="I820" s="53">
        <v>2.19857337237035E-2</v>
      </c>
      <c r="J820" s="53">
        <v>5.9904295687144272E-5</v>
      </c>
      <c r="K820" s="53">
        <v>2.2131181609886301E-2</v>
      </c>
      <c r="L820" s="53">
        <v>6.0300596001268922E-5</v>
      </c>
      <c r="M820" s="43" t="s">
        <v>914</v>
      </c>
      <c r="N820" s="43" t="s">
        <v>221</v>
      </c>
      <c r="O820" s="43" t="s">
        <v>436</v>
      </c>
      <c r="P820" s="43" t="s">
        <v>232</v>
      </c>
      <c r="Q820" s="43" t="s">
        <v>201</v>
      </c>
      <c r="R820" s="43" t="s">
        <v>915</v>
      </c>
      <c r="S820" s="43" t="s">
        <v>330</v>
      </c>
      <c r="V820" s="42" t="s">
        <v>1333</v>
      </c>
      <c r="W820"/>
    </row>
    <row r="821" spans="1:23" s="39" customFormat="1" x14ac:dyDescent="0.35">
      <c r="A821" s="43" t="s">
        <v>811</v>
      </c>
      <c r="B821" s="54">
        <v>51600</v>
      </c>
      <c r="C821" s="54" t="s">
        <v>10</v>
      </c>
      <c r="D821" s="53">
        <v>0.123594392447941</v>
      </c>
      <c r="E821" s="53">
        <f>SUMIFS('Ratios_MARAMA-VA'!T:T, 'Ratios_MARAMA-VA'!AA:AA, V821)</f>
        <v>0.12357816276014599</v>
      </c>
      <c r="F821" s="53">
        <f>SUMIFS('Ratios_MARAMA-VA'!J:J, 'Ratios_MARAMA-VA'!AA:AA, V821)</f>
        <v>3.3671211047537199E-4</v>
      </c>
      <c r="G821" s="53"/>
      <c r="H821" s="53">
        <f t="shared" si="3"/>
        <v>2.7246894026811165E-3</v>
      </c>
      <c r="I821" s="53">
        <v>0.112997666831884</v>
      </c>
      <c r="J821" s="53">
        <v>3.0788354534452584E-4</v>
      </c>
      <c r="K821" s="53">
        <v>0.113745209397023</v>
      </c>
      <c r="L821" s="53">
        <v>3.0992036664981309E-4</v>
      </c>
      <c r="M821" s="43" t="s">
        <v>914</v>
      </c>
      <c r="N821" s="43" t="s">
        <v>221</v>
      </c>
      <c r="O821" s="43" t="s">
        <v>436</v>
      </c>
      <c r="P821" s="43" t="s">
        <v>232</v>
      </c>
      <c r="Q821" s="43" t="s">
        <v>201</v>
      </c>
      <c r="R821" s="43" t="s">
        <v>915</v>
      </c>
      <c r="S821" s="43" t="s">
        <v>330</v>
      </c>
      <c r="V821" s="42" t="s">
        <v>1327</v>
      </c>
      <c r="W821"/>
    </row>
    <row r="822" spans="1:23" s="39" customFormat="1" x14ac:dyDescent="0.35">
      <c r="A822" s="43" t="s">
        <v>811</v>
      </c>
      <c r="B822" s="54">
        <v>51600</v>
      </c>
      <c r="C822" s="54" t="s">
        <v>12</v>
      </c>
      <c r="D822" s="53">
        <v>8.5943130402591009E-3</v>
      </c>
      <c r="E822" s="53">
        <f>SUMIFS('Ratios_MARAMA-VA'!T:T, 'Ratios_MARAMA-VA'!AA:AA, V822)</f>
        <v>8.5931844856808309E-3</v>
      </c>
      <c r="F822" s="53">
        <f>SUMIFS('Ratios_MARAMA-VA'!J:J, 'Ratios_MARAMA-VA'!AA:AA, V822)</f>
        <v>2.3413758703418299E-5</v>
      </c>
      <c r="G822" s="53"/>
      <c r="H822" s="53">
        <f t="shared" si="3"/>
        <v>2.7246894026811117E-3</v>
      </c>
      <c r="I822" s="53">
        <v>7.8574545522457004E-3</v>
      </c>
      <c r="J822" s="53">
        <v>2.1409123150552318E-5</v>
      </c>
      <c r="K822" s="53">
        <v>7.9094359948376994E-3</v>
      </c>
      <c r="L822" s="53">
        <v>2.1550756436318818E-5</v>
      </c>
      <c r="M822" s="43" t="s">
        <v>914</v>
      </c>
      <c r="N822" s="43" t="s">
        <v>221</v>
      </c>
      <c r="O822" s="43" t="s">
        <v>436</v>
      </c>
      <c r="P822" s="43" t="s">
        <v>232</v>
      </c>
      <c r="Q822" s="43" t="s">
        <v>201</v>
      </c>
      <c r="R822" s="43" t="s">
        <v>915</v>
      </c>
      <c r="S822" s="43" t="s">
        <v>330</v>
      </c>
      <c r="V822" s="42" t="s">
        <v>1336</v>
      </c>
      <c r="W822"/>
    </row>
    <row r="823" spans="1:23" s="39" customFormat="1" x14ac:dyDescent="0.35">
      <c r="A823" s="43" t="s">
        <v>811</v>
      </c>
      <c r="B823" s="54">
        <v>51610</v>
      </c>
      <c r="C823" s="54" t="s">
        <v>10</v>
      </c>
      <c r="D823" s="53">
        <v>7.49496494585839E-2</v>
      </c>
      <c r="E823" s="53">
        <f>SUMIFS('Ratios_MARAMA-VA'!T:T, 'Ratios_MARAMA-VA'!AA:AA, V823)</f>
        <v>7.49398075119799E-2</v>
      </c>
      <c r="F823" s="53">
        <f>SUMIFS('Ratios_MARAMA-VA'!J:J, 'Ratios_MARAMA-VA'!AA:AA, V823)</f>
        <v>2.04187699366855E-4</v>
      </c>
      <c r="G823" s="53"/>
      <c r="H823" s="53">
        <f t="shared" si="3"/>
        <v>2.7246894026811252E-3</v>
      </c>
      <c r="I823" s="53">
        <v>6.8523622722243299E-2</v>
      </c>
      <c r="J823" s="53">
        <v>1.8670558866461587E-4</v>
      </c>
      <c r="K823" s="53">
        <v>6.8976944690197106E-2</v>
      </c>
      <c r="L823" s="53">
        <v>1.8794075022670215E-4</v>
      </c>
      <c r="M823" s="43" t="s">
        <v>914</v>
      </c>
      <c r="N823" s="43" t="s">
        <v>221</v>
      </c>
      <c r="O823" s="43" t="s">
        <v>436</v>
      </c>
      <c r="P823" s="43" t="s">
        <v>232</v>
      </c>
      <c r="Q823" s="43" t="s">
        <v>201</v>
      </c>
      <c r="R823" s="43" t="s">
        <v>915</v>
      </c>
      <c r="S823" s="43" t="s">
        <v>330</v>
      </c>
      <c r="V823" s="42" t="s">
        <v>1328</v>
      </c>
      <c r="W823"/>
    </row>
    <row r="824" spans="1:23" s="39" customFormat="1" x14ac:dyDescent="0.35">
      <c r="A824" s="43" t="s">
        <v>811</v>
      </c>
      <c r="B824" s="54">
        <v>51610</v>
      </c>
      <c r="C824" s="54" t="s">
        <v>12</v>
      </c>
      <c r="D824" s="53">
        <v>5.2117304359091997E-3</v>
      </c>
      <c r="E824" s="53">
        <f>SUMIFS('Ratios_MARAMA-VA'!T:T, 'Ratios_MARAMA-VA'!AA:AA, V824)</f>
        <v>5.2110460621592703E-3</v>
      </c>
      <c r="F824" s="53">
        <f>SUMIFS('Ratios_MARAMA-VA'!J:J, 'Ratios_MARAMA-VA'!AA:AA, V824)</f>
        <v>1.41984819824485E-5</v>
      </c>
      <c r="G824" s="53"/>
      <c r="H824" s="53">
        <f t="shared" si="3"/>
        <v>2.7246894026811113E-3</v>
      </c>
      <c r="I824" s="53">
        <v>4.7648875304963003E-3</v>
      </c>
      <c r="J824" s="53">
        <v>1.298283855931064E-5</v>
      </c>
      <c r="K824" s="53">
        <v>4.7964099180553997E-3</v>
      </c>
      <c r="L824" s="53">
        <v>1.3068727274640124E-5</v>
      </c>
      <c r="M824" s="43" t="s">
        <v>914</v>
      </c>
      <c r="N824" s="43" t="s">
        <v>221</v>
      </c>
      <c r="O824" s="43" t="s">
        <v>436</v>
      </c>
      <c r="P824" s="43" t="s">
        <v>232</v>
      </c>
      <c r="Q824" s="43" t="s">
        <v>201</v>
      </c>
      <c r="R824" s="43" t="s">
        <v>915</v>
      </c>
      <c r="S824" s="43" t="s">
        <v>330</v>
      </c>
      <c r="V824" s="42" t="s">
        <v>1337</v>
      </c>
      <c r="W824"/>
    </row>
    <row r="825" spans="1:23" s="39" customFormat="1" x14ac:dyDescent="0.35">
      <c r="A825" s="43" t="s">
        <v>811</v>
      </c>
      <c r="B825" s="54">
        <v>51683</v>
      </c>
      <c r="C825" s="54" t="s">
        <v>10</v>
      </c>
      <c r="D825" s="53">
        <v>0.32610356612679298</v>
      </c>
      <c r="E825" s="53">
        <f>SUMIFS('Ratios_MARAMA-VA'!T:T, 'Ratios_MARAMA-VA'!AA:AA, V825)</f>
        <v>0.32606074412684299</v>
      </c>
      <c r="F825" s="53">
        <f>SUMIFS('Ratios_MARAMA-VA'!J:J, 'Ratios_MARAMA-VA'!AA:AA, V825)</f>
        <v>8.8841425415273696E-4</v>
      </c>
      <c r="G825" s="53"/>
      <c r="H825" s="53">
        <f t="shared" si="3"/>
        <v>2.7246894026811434E-3</v>
      </c>
      <c r="I825" s="53">
        <v>0.29814412602421098</v>
      </c>
      <c r="J825" s="53">
        <v>8.1235014064979898E-4</v>
      </c>
      <c r="K825" s="53">
        <v>0.300116515640724</v>
      </c>
      <c r="L825" s="53">
        <v>8.1772428973587031E-4</v>
      </c>
      <c r="M825" s="43" t="s">
        <v>914</v>
      </c>
      <c r="N825" s="43" t="s">
        <v>221</v>
      </c>
      <c r="O825" s="43" t="s">
        <v>436</v>
      </c>
      <c r="P825" s="43" t="s">
        <v>232</v>
      </c>
      <c r="Q825" s="43" t="s">
        <v>201</v>
      </c>
      <c r="R825" s="43" t="s">
        <v>915</v>
      </c>
      <c r="S825" s="43" t="s">
        <v>330</v>
      </c>
      <c r="V825" s="42" t="s">
        <v>1330</v>
      </c>
      <c r="W825"/>
    </row>
    <row r="826" spans="1:23" s="39" customFormat="1" x14ac:dyDescent="0.35">
      <c r="A826" s="43" t="s">
        <v>811</v>
      </c>
      <c r="B826" s="54">
        <v>51683</v>
      </c>
      <c r="C826" s="54" t="s">
        <v>12</v>
      </c>
      <c r="D826" s="53">
        <v>2.2676068338732001E-2</v>
      </c>
      <c r="E826" s="53">
        <f>SUMIFS('Ratios_MARAMA-VA'!T:T, 'Ratios_MARAMA-VA'!AA:AA, V826)</f>
        <v>2.26730906509723E-2</v>
      </c>
      <c r="F826" s="53">
        <f>SUMIFS('Ratios_MARAMA-VA'!J:J, 'Ratios_MARAMA-VA'!AA:AA, V826)</f>
        <v>6.1777129822733199E-5</v>
      </c>
      <c r="G826" s="53"/>
      <c r="H826" s="53">
        <f t="shared" si="3"/>
        <v>2.7246894026811464E-3</v>
      </c>
      <c r="I826" s="53">
        <v>2.07318695002798E-2</v>
      </c>
      <c r="J826" s="53">
        <v>5.648790512518085E-5</v>
      </c>
      <c r="K826" s="53">
        <v>2.08690223755638E-2</v>
      </c>
      <c r="L826" s="53">
        <v>5.686160411101441E-5</v>
      </c>
      <c r="M826" s="43" t="s">
        <v>914</v>
      </c>
      <c r="N826" s="43" t="s">
        <v>221</v>
      </c>
      <c r="O826" s="43" t="s">
        <v>436</v>
      </c>
      <c r="P826" s="43" t="s">
        <v>232</v>
      </c>
      <c r="Q826" s="43" t="s">
        <v>201</v>
      </c>
      <c r="R826" s="43" t="s">
        <v>915</v>
      </c>
      <c r="S826" s="43" t="s">
        <v>330</v>
      </c>
      <c r="V826" s="42" t="s">
        <v>1339</v>
      </c>
      <c r="W826"/>
    </row>
    <row r="827" spans="1:23" s="39" customFormat="1" x14ac:dyDescent="0.35">
      <c r="A827" s="43" t="s">
        <v>811</v>
      </c>
      <c r="B827" s="54">
        <v>51685</v>
      </c>
      <c r="C827" s="54" t="s">
        <v>10</v>
      </c>
      <c r="D827" s="53">
        <v>0.14564415437297501</v>
      </c>
      <c r="E827" s="53">
        <f>SUMIFS('Ratios_MARAMA-VA'!T:T, 'Ratios_MARAMA-VA'!AA:AA, V827)</f>
        <v>0.145625029240291</v>
      </c>
      <c r="F827" s="53">
        <f>SUMIFS('Ratios_MARAMA-VA'!J:J, 'Ratios_MARAMA-VA'!AA:AA, V827)</f>
        <v>3.9678297393614997E-4</v>
      </c>
      <c r="G827" s="53"/>
      <c r="H827" s="53">
        <f t="shared" si="3"/>
        <v>2.724689402681126E-3</v>
      </c>
      <c r="I827" s="53">
        <v>0.13315692812504401</v>
      </c>
      <c r="J827" s="53">
        <v>3.628112709558798E-4</v>
      </c>
      <c r="K827" s="53">
        <v>0.13403783544293399</v>
      </c>
      <c r="L827" s="53">
        <v>3.6521146978967889E-4</v>
      </c>
      <c r="M827" s="43" t="s">
        <v>914</v>
      </c>
      <c r="N827" s="43" t="s">
        <v>221</v>
      </c>
      <c r="O827" s="43" t="s">
        <v>436</v>
      </c>
      <c r="P827" s="43" t="s">
        <v>232</v>
      </c>
      <c r="Q827" s="43" t="s">
        <v>201</v>
      </c>
      <c r="R827" s="43" t="s">
        <v>915</v>
      </c>
      <c r="S827" s="43" t="s">
        <v>330</v>
      </c>
      <c r="V827" s="42" t="s">
        <v>1331</v>
      </c>
      <c r="W827"/>
    </row>
    <row r="828" spans="1:23" s="39" customFormat="1" x14ac:dyDescent="0.35">
      <c r="A828" s="43" t="s">
        <v>811</v>
      </c>
      <c r="B828" s="54">
        <v>51685</v>
      </c>
      <c r="C828" s="54" t="s">
        <v>12</v>
      </c>
      <c r="D828" s="53">
        <v>1.01275699472466E-2</v>
      </c>
      <c r="E828" s="53">
        <f>SUMIFS('Ratios_MARAMA-VA'!T:T, 'Ratios_MARAMA-VA'!AA:AA, V828)</f>
        <v>1.01262400544003E-2</v>
      </c>
      <c r="F828" s="53">
        <f>SUMIFS('Ratios_MARAMA-VA'!J:J, 'Ratios_MARAMA-VA'!AA:AA, V828)</f>
        <v>2.7590858965229699E-5</v>
      </c>
      <c r="G828" s="53"/>
      <c r="H828" s="53">
        <f t="shared" si="3"/>
        <v>2.7246894026811313E-3</v>
      </c>
      <c r="I828" s="53">
        <v>9.2592532076049006E-3</v>
      </c>
      <c r="J828" s="53">
        <v>2.5228589091502344E-5</v>
      </c>
      <c r="K828" s="53">
        <v>9.3205083298400996E-3</v>
      </c>
      <c r="L828" s="53">
        <v>2.539549027391653E-5</v>
      </c>
      <c r="M828" s="43" t="s">
        <v>914</v>
      </c>
      <c r="N828" s="43" t="s">
        <v>221</v>
      </c>
      <c r="O828" s="43" t="s">
        <v>436</v>
      </c>
      <c r="P828" s="43" t="s">
        <v>232</v>
      </c>
      <c r="Q828" s="43" t="s">
        <v>201</v>
      </c>
      <c r="R828" s="43" t="s">
        <v>915</v>
      </c>
      <c r="S828" s="43" t="s">
        <v>330</v>
      </c>
      <c r="V828" s="42" t="s">
        <v>1340</v>
      </c>
      <c r="W828"/>
    </row>
    <row r="829" spans="1:23" s="39" customFormat="1" x14ac:dyDescent="0.35">
      <c r="A829" s="43" t="s">
        <v>811</v>
      </c>
      <c r="B829" s="54">
        <v>51013</v>
      </c>
      <c r="C829" s="54" t="s">
        <v>10</v>
      </c>
      <c r="D829" s="53">
        <v>7.5942235283016997</v>
      </c>
      <c r="E829" s="53">
        <f>SUMIFS('Ratios_MARAMA-VA'!T:T, 'Ratios_MARAMA-VA'!AA:AA, V829)</f>
        <v>7.5932262995887099</v>
      </c>
      <c r="F829" s="53">
        <f>SUMIFS('Ratios_MARAMA-VA'!J:J, 'Ratios_MARAMA-VA'!AA:AA, V829)</f>
        <v>2.0689183230649E-2</v>
      </c>
      <c r="G829" s="53"/>
      <c r="H829" s="53">
        <f t="shared" si="3"/>
        <v>2.7246894026811286E-3</v>
      </c>
      <c r="I829" s="53">
        <v>6.3469547305009497</v>
      </c>
      <c r="J829" s="53">
        <v>1.7293480293492796E-2</v>
      </c>
      <c r="K829" s="53">
        <v>5.7813997544108604</v>
      </c>
      <c r="L829" s="53">
        <v>1.575251864350655E-2</v>
      </c>
      <c r="M829" s="43" t="s">
        <v>916</v>
      </c>
      <c r="N829" s="43" t="s">
        <v>225</v>
      </c>
      <c r="O829" s="43" t="s">
        <v>436</v>
      </c>
      <c r="P829" s="43" t="s">
        <v>232</v>
      </c>
      <c r="Q829" s="43" t="s">
        <v>213</v>
      </c>
      <c r="R829" s="43" t="s">
        <v>439</v>
      </c>
      <c r="S829" s="43" t="s">
        <v>330</v>
      </c>
      <c r="V829" s="42" t="s">
        <v>1343</v>
      </c>
      <c r="W829"/>
    </row>
    <row r="830" spans="1:23" s="39" customFormat="1" x14ac:dyDescent="0.35">
      <c r="A830" s="43" t="s">
        <v>811</v>
      </c>
      <c r="B830" s="54">
        <v>51013</v>
      </c>
      <c r="C830" s="54" t="s">
        <v>12</v>
      </c>
      <c r="D830" s="53">
        <v>0.417682258020105</v>
      </c>
      <c r="E830" s="53">
        <f>SUMIFS('Ratios_MARAMA-VA'!T:T, 'Ratios_MARAMA-VA'!AA:AA, V830)</f>
        <v>0.41762741044562401</v>
      </c>
      <c r="F830" s="53">
        <f>SUMIFS('Ratios_MARAMA-VA'!J:J, 'Ratios_MARAMA-VA'!AA:AA, V830)</f>
        <v>1.1379049795103499E-3</v>
      </c>
      <c r="G830" s="53"/>
      <c r="H830" s="53">
        <f t="shared" si="3"/>
        <v>2.7246894026811191E-3</v>
      </c>
      <c r="I830" s="53">
        <v>0.39770103522762101</v>
      </c>
      <c r="J830" s="53">
        <v>1.0836117961200095E-3</v>
      </c>
      <c r="K830" s="53">
        <v>0.39517680825135498</v>
      </c>
      <c r="L830" s="53">
        <v>1.0767340616278155E-3</v>
      </c>
      <c r="M830" s="43" t="s">
        <v>916</v>
      </c>
      <c r="N830" s="43" t="s">
        <v>225</v>
      </c>
      <c r="O830" s="43" t="s">
        <v>436</v>
      </c>
      <c r="P830" s="43" t="s">
        <v>232</v>
      </c>
      <c r="Q830" s="43" t="s">
        <v>213</v>
      </c>
      <c r="R830" s="43" t="s">
        <v>439</v>
      </c>
      <c r="S830" s="43" t="s">
        <v>330</v>
      </c>
      <c r="V830" s="42" t="s">
        <v>1352</v>
      </c>
      <c r="W830"/>
    </row>
    <row r="831" spans="1:23" s="39" customFormat="1" x14ac:dyDescent="0.35">
      <c r="A831" s="43" t="s">
        <v>811</v>
      </c>
      <c r="B831" s="54">
        <v>51059</v>
      </c>
      <c r="C831" s="54" t="s">
        <v>10</v>
      </c>
      <c r="D831" s="53">
        <v>167.813998741338</v>
      </c>
      <c r="E831" s="53">
        <f>SUMIFS('Ratios_MARAMA-VA'!T:T, 'Ratios_MARAMA-VA'!AA:AA, V831)</f>
        <v>167.791962395246</v>
      </c>
      <c r="F831" s="53">
        <f>SUMIFS('Ratios_MARAMA-VA'!J:J, 'Ratios_MARAMA-VA'!AA:AA, V831)</f>
        <v>0.457180981793395</v>
      </c>
      <c r="G831" s="53"/>
      <c r="H831" s="53">
        <f t="shared" si="3"/>
        <v>2.7246894026811152E-3</v>
      </c>
      <c r="I831" s="53">
        <v>140.25237065859801</v>
      </c>
      <c r="J831" s="53">
        <v>0.38214414803438579</v>
      </c>
      <c r="K831" s="53">
        <v>127.754971590472</v>
      </c>
      <c r="L831" s="53">
        <v>0.34809261723238599</v>
      </c>
      <c r="M831" s="43" t="s">
        <v>916</v>
      </c>
      <c r="N831" s="43" t="s">
        <v>225</v>
      </c>
      <c r="O831" s="43" t="s">
        <v>436</v>
      </c>
      <c r="P831" s="43" t="s">
        <v>232</v>
      </c>
      <c r="Q831" s="43" t="s">
        <v>213</v>
      </c>
      <c r="R831" s="43" t="s">
        <v>439</v>
      </c>
      <c r="S831" s="43" t="s">
        <v>330</v>
      </c>
      <c r="V831" s="42" t="s">
        <v>1344</v>
      </c>
      <c r="W831"/>
    </row>
    <row r="832" spans="1:23" s="39" customFormat="1" x14ac:dyDescent="0.35">
      <c r="A832" s="43" t="s">
        <v>811</v>
      </c>
      <c r="B832" s="54">
        <v>51059</v>
      </c>
      <c r="C832" s="54" t="s">
        <v>12</v>
      </c>
      <c r="D832" s="53">
        <v>9.2297704455805807</v>
      </c>
      <c r="E832" s="53">
        <f>SUMIFS('Ratios_MARAMA-VA'!T:T, 'Ratios_MARAMA-VA'!AA:AA, V832)</f>
        <v>9.2285584464778694</v>
      </c>
      <c r="F832" s="53">
        <f>SUMIFS('Ratios_MARAMA-VA'!J:J, 'Ratios_MARAMA-VA'!AA:AA, V832)</f>
        <v>2.5144955401141599E-2</v>
      </c>
      <c r="G832" s="53"/>
      <c r="H832" s="53">
        <f t="shared" si="3"/>
        <v>2.7246894026811208E-3</v>
      </c>
      <c r="I832" s="53">
        <v>8.7882336169136703</v>
      </c>
      <c r="J832" s="53">
        <v>2.3945207004290654E-2</v>
      </c>
      <c r="K832" s="53">
        <v>8.7324542892163208</v>
      </c>
      <c r="L832" s="53">
        <v>2.379322566122501E-2</v>
      </c>
      <c r="M832" s="43" t="s">
        <v>916</v>
      </c>
      <c r="N832" s="43" t="s">
        <v>225</v>
      </c>
      <c r="O832" s="43" t="s">
        <v>436</v>
      </c>
      <c r="P832" s="43" t="s">
        <v>232</v>
      </c>
      <c r="Q832" s="43" t="s">
        <v>213</v>
      </c>
      <c r="R832" s="43" t="s">
        <v>439</v>
      </c>
      <c r="S832" s="43" t="s">
        <v>330</v>
      </c>
      <c r="V832" s="42" t="s">
        <v>1353</v>
      </c>
      <c r="W832"/>
    </row>
    <row r="833" spans="1:23" s="39" customFormat="1" x14ac:dyDescent="0.35">
      <c r="A833" s="43" t="s">
        <v>811</v>
      </c>
      <c r="B833" s="54">
        <v>51107</v>
      </c>
      <c r="C833" s="54" t="s">
        <v>10</v>
      </c>
      <c r="D833" s="53">
        <v>92.522273555763206</v>
      </c>
      <c r="E833" s="53">
        <f>SUMIFS('Ratios_MARAMA-VA'!T:T, 'Ratios_MARAMA-VA'!AA:AA, V833)</f>
        <v>92.510124075644299</v>
      </c>
      <c r="F833" s="53">
        <f>SUMIFS('Ratios_MARAMA-VA'!J:J, 'Ratios_MARAMA-VA'!AA:AA, V833)</f>
        <v>0.25206135470962399</v>
      </c>
      <c r="G833" s="53"/>
      <c r="H833" s="53">
        <f t="shared" si="3"/>
        <v>2.7246894026811247E-3</v>
      </c>
      <c r="I833" s="53">
        <v>77.3264942272219</v>
      </c>
      <c r="J833" s="53">
        <v>0.21069067936739469</v>
      </c>
      <c r="K833" s="53">
        <v>70.436200306635598</v>
      </c>
      <c r="L833" s="53">
        <v>0.19191676854061501</v>
      </c>
      <c r="M833" s="43" t="s">
        <v>916</v>
      </c>
      <c r="N833" s="43" t="s">
        <v>225</v>
      </c>
      <c r="O833" s="43" t="s">
        <v>436</v>
      </c>
      <c r="P833" s="43" t="s">
        <v>232</v>
      </c>
      <c r="Q833" s="43" t="s">
        <v>213</v>
      </c>
      <c r="R833" s="43" t="s">
        <v>439</v>
      </c>
      <c r="S833" s="43" t="s">
        <v>330</v>
      </c>
      <c r="V833" s="42" t="s">
        <v>1347</v>
      </c>
      <c r="W833"/>
    </row>
    <row r="834" spans="1:23" s="39" customFormat="1" x14ac:dyDescent="0.35">
      <c r="A834" s="43" t="s">
        <v>811</v>
      </c>
      <c r="B834" s="54">
        <v>51107</v>
      </c>
      <c r="C834" s="54" t="s">
        <v>12</v>
      </c>
      <c r="D834" s="53">
        <v>5.0887248911248797</v>
      </c>
      <c r="E834" s="53">
        <f>SUMIFS('Ratios_MARAMA-VA'!T:T, 'Ratios_MARAMA-VA'!AA:AA, V834)</f>
        <v>5.08805666973862</v>
      </c>
      <c r="F834" s="53">
        <f>SUMIFS('Ratios_MARAMA-VA'!J:J, 'Ratios_MARAMA-VA'!AA:AA, V834)</f>
        <v>1.3863374088277799E-2</v>
      </c>
      <c r="G834" s="53"/>
      <c r="H834" s="53">
        <f t="shared" si="3"/>
        <v>2.7246894026811182E-3</v>
      </c>
      <c r="I834" s="53">
        <v>4.8452887771247202</v>
      </c>
      <c r="J834" s="53">
        <v>1.3201906983961479E-2</v>
      </c>
      <c r="K834" s="53">
        <v>4.8145355037971402</v>
      </c>
      <c r="L834" s="53">
        <v>1.3118113866028066E-2</v>
      </c>
      <c r="M834" s="43" t="s">
        <v>916</v>
      </c>
      <c r="N834" s="43" t="s">
        <v>225</v>
      </c>
      <c r="O834" s="43" t="s">
        <v>436</v>
      </c>
      <c r="P834" s="43" t="s">
        <v>232</v>
      </c>
      <c r="Q834" s="43" t="s">
        <v>213</v>
      </c>
      <c r="R834" s="43" t="s">
        <v>439</v>
      </c>
      <c r="S834" s="43" t="s">
        <v>330</v>
      </c>
      <c r="V834" s="42" t="s">
        <v>1356</v>
      </c>
      <c r="W834"/>
    </row>
    <row r="835" spans="1:23" s="39" customFormat="1" x14ac:dyDescent="0.35">
      <c r="A835" s="43" t="s">
        <v>811</v>
      </c>
      <c r="B835" s="54">
        <v>51153</v>
      </c>
      <c r="C835" s="54" t="s">
        <v>10</v>
      </c>
      <c r="D835" s="53">
        <v>88.634286519429097</v>
      </c>
      <c r="E835" s="53">
        <f>SUMIFS('Ratios_MARAMA-VA'!T:T, 'Ratios_MARAMA-VA'!AA:AA, V835)</f>
        <v>88.622647586872304</v>
      </c>
      <c r="F835" s="53">
        <f>SUMIFS('Ratios_MARAMA-VA'!J:J, 'Ratios_MARAMA-VA'!AA:AA, V835)</f>
        <v>0.24146918871749501</v>
      </c>
      <c r="G835" s="53"/>
      <c r="H835" s="53">
        <f t="shared" ref="H835:H898" si="4">F835/E835</f>
        <v>2.7246894026811256E-3</v>
      </c>
      <c r="I835" s="53">
        <v>74.077066867015503</v>
      </c>
      <c r="J835" s="53">
        <v>0.20183699907425828</v>
      </c>
      <c r="K835" s="53">
        <v>67.476318073350697</v>
      </c>
      <c r="L835" s="53">
        <v>0.18385200878639954</v>
      </c>
      <c r="M835" s="43" t="s">
        <v>916</v>
      </c>
      <c r="N835" s="43" t="s">
        <v>225</v>
      </c>
      <c r="O835" s="43" t="s">
        <v>436</v>
      </c>
      <c r="P835" s="43" t="s">
        <v>232</v>
      </c>
      <c r="Q835" s="43" t="s">
        <v>213</v>
      </c>
      <c r="R835" s="43" t="s">
        <v>439</v>
      </c>
      <c r="S835" s="43" t="s">
        <v>330</v>
      </c>
      <c r="V835" s="42" t="s">
        <v>1350</v>
      </c>
      <c r="W835"/>
    </row>
    <row r="836" spans="1:23" s="39" customFormat="1" x14ac:dyDescent="0.35">
      <c r="A836" s="43" t="s">
        <v>811</v>
      </c>
      <c r="B836" s="54">
        <v>51153</v>
      </c>
      <c r="C836" s="54" t="s">
        <v>12</v>
      </c>
      <c r="D836" s="53">
        <v>4.8748853982037197</v>
      </c>
      <c r="E836" s="53">
        <f>SUMIFS('Ratios_MARAMA-VA'!T:T, 'Ratios_MARAMA-VA'!AA:AA, V836)</f>
        <v>4.8742452569603998</v>
      </c>
      <c r="F836" s="53">
        <f>SUMIFS('Ratios_MARAMA-VA'!J:J, 'Ratios_MARAMA-VA'!AA:AA, V836)</f>
        <v>1.32808043977087E-2</v>
      </c>
      <c r="G836" s="53"/>
      <c r="H836" s="53">
        <f t="shared" si="4"/>
        <v>2.7246894026811169E-3</v>
      </c>
      <c r="I836" s="53">
        <v>4.6416790089951796</v>
      </c>
      <c r="J836" s="53">
        <v>1.2647133606456555E-2</v>
      </c>
      <c r="K836" s="53">
        <v>4.6122180563402102</v>
      </c>
      <c r="L836" s="53">
        <v>1.2566861660964669E-2</v>
      </c>
      <c r="M836" s="43" t="s">
        <v>916</v>
      </c>
      <c r="N836" s="43" t="s">
        <v>225</v>
      </c>
      <c r="O836" s="43" t="s">
        <v>436</v>
      </c>
      <c r="P836" s="43" t="s">
        <v>232</v>
      </c>
      <c r="Q836" s="43" t="s">
        <v>213</v>
      </c>
      <c r="R836" s="43" t="s">
        <v>439</v>
      </c>
      <c r="S836" s="43" t="s">
        <v>330</v>
      </c>
      <c r="V836" s="42" t="s">
        <v>1359</v>
      </c>
      <c r="W836"/>
    </row>
    <row r="837" spans="1:23" s="39" customFormat="1" x14ac:dyDescent="0.35">
      <c r="A837" s="43" t="s">
        <v>811</v>
      </c>
      <c r="B837" s="54">
        <v>51510</v>
      </c>
      <c r="C837" s="54" t="s">
        <v>10</v>
      </c>
      <c r="D837" s="53">
        <v>16.223102002597201</v>
      </c>
      <c r="E837" s="53">
        <f>SUMIFS('Ratios_MARAMA-VA'!T:T, 'Ratios_MARAMA-VA'!AA:AA, V837)</f>
        <v>16.2209716803766</v>
      </c>
      <c r="F837" s="53">
        <f>SUMIFS('Ratios_MARAMA-VA'!J:J, 'Ratios_MARAMA-VA'!AA:AA, V837)</f>
        <v>4.4197109638712997E-2</v>
      </c>
      <c r="G837" s="53"/>
      <c r="H837" s="53">
        <f t="shared" si="4"/>
        <v>2.7246894026811395E-3</v>
      </c>
      <c r="I837" s="53">
        <v>13.558633560765101</v>
      </c>
      <c r="J837" s="53">
        <v>3.6943065177853514E-2</v>
      </c>
      <c r="K837" s="53">
        <v>12.350471063178301</v>
      </c>
      <c r="L837" s="53">
        <v>3.365119762396198E-2</v>
      </c>
      <c r="M837" s="43" t="s">
        <v>916</v>
      </c>
      <c r="N837" s="43" t="s">
        <v>225</v>
      </c>
      <c r="O837" s="43" t="s">
        <v>436</v>
      </c>
      <c r="P837" s="43" t="s">
        <v>232</v>
      </c>
      <c r="Q837" s="43" t="s">
        <v>213</v>
      </c>
      <c r="R837" s="43" t="s">
        <v>439</v>
      </c>
      <c r="S837" s="43" t="s">
        <v>330</v>
      </c>
      <c r="V837" s="42" t="s">
        <v>1342</v>
      </c>
      <c r="W837"/>
    </row>
    <row r="838" spans="1:23" s="39" customFormat="1" x14ac:dyDescent="0.35">
      <c r="A838" s="43" t="s">
        <v>811</v>
      </c>
      <c r="B838" s="54">
        <v>51510</v>
      </c>
      <c r="C838" s="54" t="s">
        <v>12</v>
      </c>
      <c r="D838" s="53">
        <v>0.89227066162354296</v>
      </c>
      <c r="E838" s="53">
        <f>SUMIFS('Ratios_MARAMA-VA'!T:T, 'Ratios_MARAMA-VA'!AA:AA, V838)</f>
        <v>0.89215349389465204</v>
      </c>
      <c r="F838" s="53">
        <f>SUMIFS('Ratios_MARAMA-VA'!J:J, 'Ratios_MARAMA-VA'!AA:AA, V838)</f>
        <v>2.4308411703797099E-3</v>
      </c>
      <c r="G838" s="53"/>
      <c r="H838" s="53">
        <f t="shared" si="4"/>
        <v>2.7246894026811382E-3</v>
      </c>
      <c r="I838" s="53">
        <v>0.84958592091751395</v>
      </c>
      <c r="J838" s="53">
        <v>2.3148577553910457E-3</v>
      </c>
      <c r="K838" s="53">
        <v>0.84419355954483499</v>
      </c>
      <c r="L838" s="53">
        <v>2.3001652455034802E-3</v>
      </c>
      <c r="M838" s="43" t="s">
        <v>916</v>
      </c>
      <c r="N838" s="43" t="s">
        <v>225</v>
      </c>
      <c r="O838" s="43" t="s">
        <v>436</v>
      </c>
      <c r="P838" s="43" t="s">
        <v>232</v>
      </c>
      <c r="Q838" s="43" t="s">
        <v>213</v>
      </c>
      <c r="R838" s="43" t="s">
        <v>439</v>
      </c>
      <c r="S838" s="43" t="s">
        <v>330</v>
      </c>
      <c r="V838" s="42" t="s">
        <v>1351</v>
      </c>
      <c r="W838"/>
    </row>
    <row r="839" spans="1:23" s="39" customFormat="1" x14ac:dyDescent="0.35">
      <c r="A839" s="43" t="s">
        <v>811</v>
      </c>
      <c r="B839" s="54">
        <v>51600</v>
      </c>
      <c r="C839" s="54" t="s">
        <v>10</v>
      </c>
      <c r="D839" s="53">
        <v>5.7979538724810702</v>
      </c>
      <c r="E839" s="53">
        <f>SUMIFS('Ratios_MARAMA-VA'!T:T, 'Ratios_MARAMA-VA'!AA:AA, V839)</f>
        <v>5.7971925193214604</v>
      </c>
      <c r="F839" s="53">
        <f>SUMIFS('Ratios_MARAMA-VA'!J:J, 'Ratios_MARAMA-VA'!AA:AA, V839)</f>
        <v>1.5795549022697499E-2</v>
      </c>
      <c r="G839" s="53"/>
      <c r="H839" s="53">
        <f t="shared" si="4"/>
        <v>2.7246894026811291E-3</v>
      </c>
      <c r="I839" s="53">
        <v>4.8457028715349804</v>
      </c>
      <c r="J839" s="53">
        <v>1.3203035262612878E-2</v>
      </c>
      <c r="K839" s="53">
        <v>4.4139192070823503</v>
      </c>
      <c r="L839" s="53">
        <v>1.2026558887827972E-2</v>
      </c>
      <c r="M839" s="43" t="s">
        <v>916</v>
      </c>
      <c r="N839" s="43" t="s">
        <v>225</v>
      </c>
      <c r="O839" s="43" t="s">
        <v>436</v>
      </c>
      <c r="P839" s="43" t="s">
        <v>232</v>
      </c>
      <c r="Q839" s="43" t="s">
        <v>213</v>
      </c>
      <c r="R839" s="43" t="s">
        <v>439</v>
      </c>
      <c r="S839" s="43" t="s">
        <v>330</v>
      </c>
      <c r="V839" s="42" t="s">
        <v>1345</v>
      </c>
      <c r="W839"/>
    </row>
    <row r="840" spans="1:23" s="39" customFormat="1" x14ac:dyDescent="0.35">
      <c r="A840" s="43" t="s">
        <v>811</v>
      </c>
      <c r="B840" s="54">
        <v>51600</v>
      </c>
      <c r="C840" s="54" t="s">
        <v>12</v>
      </c>
      <c r="D840" s="53">
        <v>0.318887401209622</v>
      </c>
      <c r="E840" s="53">
        <f>SUMIFS('Ratios_MARAMA-VA'!T:T, 'Ratios_MARAMA-VA'!AA:AA, V840)</f>
        <v>0.318845526793956</v>
      </c>
      <c r="F840" s="53">
        <f>SUMIFS('Ratios_MARAMA-VA'!J:J, 'Ratios_MARAMA-VA'!AA:AA, V840)</f>
        <v>8.68755027947774E-4</v>
      </c>
      <c r="G840" s="53"/>
      <c r="H840" s="53">
        <f t="shared" si="4"/>
        <v>2.7246894026811295E-3</v>
      </c>
      <c r="I840" s="53">
        <v>0.30363235963929203</v>
      </c>
      <c r="J840" s="53">
        <v>8.2730387262024445E-4</v>
      </c>
      <c r="K840" s="53">
        <v>0.30170519092415399</v>
      </c>
      <c r="L840" s="53">
        <v>8.2205293644492929E-4</v>
      </c>
      <c r="M840" s="43" t="s">
        <v>916</v>
      </c>
      <c r="N840" s="43" t="s">
        <v>225</v>
      </c>
      <c r="O840" s="43" t="s">
        <v>436</v>
      </c>
      <c r="P840" s="43" t="s">
        <v>232</v>
      </c>
      <c r="Q840" s="43" t="s">
        <v>213</v>
      </c>
      <c r="R840" s="43" t="s">
        <v>439</v>
      </c>
      <c r="S840" s="43" t="s">
        <v>330</v>
      </c>
      <c r="V840" s="42" t="s">
        <v>1354</v>
      </c>
      <c r="W840"/>
    </row>
    <row r="841" spans="1:23" s="39" customFormat="1" x14ac:dyDescent="0.35">
      <c r="A841" s="43" t="s">
        <v>811</v>
      </c>
      <c r="B841" s="54">
        <v>51610</v>
      </c>
      <c r="C841" s="54" t="s">
        <v>10</v>
      </c>
      <c r="D841" s="53">
        <v>3.5159730994124301</v>
      </c>
      <c r="E841" s="53">
        <f>SUMIFS('Ratios_MARAMA-VA'!T:T, 'Ratios_MARAMA-VA'!AA:AA, V841)</f>
        <v>3.5155114025298402</v>
      </c>
      <c r="F841" s="53">
        <f>SUMIFS('Ratios_MARAMA-VA'!J:J, 'Ratios_MARAMA-VA'!AA:AA, V841)</f>
        <v>9.5786766634777306E-3</v>
      </c>
      <c r="G841" s="53"/>
      <c r="H841" s="53">
        <f t="shared" si="4"/>
        <v>2.7246894026811295E-3</v>
      </c>
      <c r="I841" s="53">
        <v>2.93851267512273</v>
      </c>
      <c r="J841" s="53">
        <v>8.0065343455510782E-3</v>
      </c>
      <c r="K841" s="53">
        <v>2.6766720702523301</v>
      </c>
      <c r="L841" s="53">
        <v>7.2931000242690835E-3</v>
      </c>
      <c r="M841" s="43" t="s">
        <v>916</v>
      </c>
      <c r="N841" s="43" t="s">
        <v>225</v>
      </c>
      <c r="O841" s="43" t="s">
        <v>436</v>
      </c>
      <c r="P841" s="43" t="s">
        <v>232</v>
      </c>
      <c r="Q841" s="43" t="s">
        <v>213</v>
      </c>
      <c r="R841" s="43" t="s">
        <v>439</v>
      </c>
      <c r="S841" s="43" t="s">
        <v>330</v>
      </c>
      <c r="V841" s="42" t="s">
        <v>1346</v>
      </c>
      <c r="W841"/>
    </row>
    <row r="842" spans="1:23" s="39" customFormat="1" x14ac:dyDescent="0.35">
      <c r="A842" s="43" t="s">
        <v>811</v>
      </c>
      <c r="B842" s="54">
        <v>51610</v>
      </c>
      <c r="C842" s="54" t="s">
        <v>12</v>
      </c>
      <c r="D842" s="53">
        <v>0.19337848957926501</v>
      </c>
      <c r="E842" s="53">
        <f>SUMIFS('Ratios_MARAMA-VA'!T:T, 'Ratios_MARAMA-VA'!AA:AA, V842)</f>
        <v>0.19335309625477901</v>
      </c>
      <c r="F842" s="53">
        <f>SUMIFS('Ratios_MARAMA-VA'!J:J, 'Ratios_MARAMA-VA'!AA:AA, V842)</f>
        <v>5.2682713234098095E-4</v>
      </c>
      <c r="G842" s="53"/>
      <c r="H842" s="53">
        <f t="shared" si="4"/>
        <v>2.7246894026811304E-3</v>
      </c>
      <c r="I842" s="53">
        <v>0.184127585071439</v>
      </c>
      <c r="J842" s="53">
        <v>5.0169047978541816E-4</v>
      </c>
      <c r="K842" s="53">
        <v>0.18295891872123399</v>
      </c>
      <c r="L842" s="53">
        <v>4.985062269657445E-4</v>
      </c>
      <c r="M842" s="43" t="s">
        <v>916</v>
      </c>
      <c r="N842" s="43" t="s">
        <v>225</v>
      </c>
      <c r="O842" s="43" t="s">
        <v>436</v>
      </c>
      <c r="P842" s="43" t="s">
        <v>232</v>
      </c>
      <c r="Q842" s="43" t="s">
        <v>213</v>
      </c>
      <c r="R842" s="43" t="s">
        <v>439</v>
      </c>
      <c r="S842" s="43" t="s">
        <v>330</v>
      </c>
      <c r="V842" s="42" t="s">
        <v>1355</v>
      </c>
      <c r="W842"/>
    </row>
    <row r="843" spans="1:23" s="39" customFormat="1" x14ac:dyDescent="0.35">
      <c r="A843" s="43" t="s">
        <v>811</v>
      </c>
      <c r="B843" s="54">
        <v>51683</v>
      </c>
      <c r="C843" s="54" t="s">
        <v>10</v>
      </c>
      <c r="D843" s="53">
        <v>15.297890901677301</v>
      </c>
      <c r="E843" s="53">
        <f>SUMIFS('Ratios_MARAMA-VA'!T:T, 'Ratios_MARAMA-VA'!AA:AA, V843)</f>
        <v>15.2958820727301</v>
      </c>
      <c r="F843" s="53">
        <f>SUMIFS('Ratios_MARAMA-VA'!J:J, 'Ratios_MARAMA-VA'!AA:AA, V843)</f>
        <v>4.1676527788228002E-2</v>
      </c>
      <c r="G843" s="53"/>
      <c r="H843" s="53">
        <f t="shared" si="4"/>
        <v>2.7246894026811313E-3</v>
      </c>
      <c r="I843" s="53">
        <v>12.7853783422677</v>
      </c>
      <c r="J843" s="53">
        <v>3.4836184878445649E-2</v>
      </c>
      <c r="K843" s="53">
        <v>11.646117917434999</v>
      </c>
      <c r="L843" s="53">
        <v>3.1732054072009991E-2</v>
      </c>
      <c r="M843" s="43" t="s">
        <v>916</v>
      </c>
      <c r="N843" s="43" t="s">
        <v>225</v>
      </c>
      <c r="O843" s="43" t="s">
        <v>436</v>
      </c>
      <c r="P843" s="43" t="s">
        <v>232</v>
      </c>
      <c r="Q843" s="43" t="s">
        <v>213</v>
      </c>
      <c r="R843" s="43" t="s">
        <v>439</v>
      </c>
      <c r="S843" s="43" t="s">
        <v>330</v>
      </c>
      <c r="V843" s="42" t="s">
        <v>1348</v>
      </c>
      <c r="W843"/>
    </row>
    <row r="844" spans="1:23" s="39" customFormat="1" x14ac:dyDescent="0.35">
      <c r="A844" s="43" t="s">
        <v>811</v>
      </c>
      <c r="B844" s="54">
        <v>51683</v>
      </c>
      <c r="C844" s="54" t="s">
        <v>12</v>
      </c>
      <c r="D844" s="53">
        <v>0.841383742188761</v>
      </c>
      <c r="E844" s="53">
        <f>SUMIFS('Ratios_MARAMA-VA'!T:T, 'Ratios_MARAMA-VA'!AA:AA, V844)</f>
        <v>0.84127325663046704</v>
      </c>
      <c r="F844" s="53">
        <f>SUMIFS('Ratios_MARAMA-VA'!J:J, 'Ratios_MARAMA-VA'!AA:AA, V844)</f>
        <v>2.2922083271000801E-3</v>
      </c>
      <c r="G844" s="53"/>
      <c r="H844" s="53">
        <f t="shared" si="4"/>
        <v>2.7246894026811347E-3</v>
      </c>
      <c r="I844" s="53">
        <v>0.80113334686112803</v>
      </c>
      <c r="J844" s="53">
        <v>2.1828395403269852E-3</v>
      </c>
      <c r="K844" s="53">
        <v>0.79604851623056205</v>
      </c>
      <c r="L844" s="53">
        <v>2.1689849561934535E-3</v>
      </c>
      <c r="M844" s="43" t="s">
        <v>916</v>
      </c>
      <c r="N844" s="43" t="s">
        <v>225</v>
      </c>
      <c r="O844" s="43" t="s">
        <v>436</v>
      </c>
      <c r="P844" s="43" t="s">
        <v>232</v>
      </c>
      <c r="Q844" s="43" t="s">
        <v>213</v>
      </c>
      <c r="R844" s="43" t="s">
        <v>439</v>
      </c>
      <c r="S844" s="43" t="s">
        <v>330</v>
      </c>
      <c r="V844" s="42" t="s">
        <v>1357</v>
      </c>
      <c r="W844"/>
    </row>
    <row r="845" spans="1:23" s="39" customFormat="1" x14ac:dyDescent="0.35">
      <c r="A845" s="43" t="s">
        <v>811</v>
      </c>
      <c r="B845" s="54">
        <v>51685</v>
      </c>
      <c r="C845" s="54" t="s">
        <v>10</v>
      </c>
      <c r="D845" s="53">
        <v>6.8323308227067399</v>
      </c>
      <c r="E845" s="53">
        <f>SUMIFS('Ratios_MARAMA-VA'!T:T, 'Ratios_MARAMA-VA'!AA:AA, V845)</f>
        <v>6.8314336412572798</v>
      </c>
      <c r="F845" s="53">
        <f>SUMIFS('Ratios_MARAMA-VA'!J:J, 'Ratios_MARAMA-VA'!AA:AA, V845)</f>
        <v>1.8613534847453001E-2</v>
      </c>
      <c r="G845" s="53"/>
      <c r="H845" s="53">
        <f t="shared" si="4"/>
        <v>2.7246894026811191E-3</v>
      </c>
      <c r="I845" s="53">
        <v>5.71019463331805</v>
      </c>
      <c r="J845" s="53">
        <v>1.555850680464829E-2</v>
      </c>
      <c r="K845" s="53">
        <v>5.2013791262849498</v>
      </c>
      <c r="L845" s="53">
        <v>1.4172142584715381E-2</v>
      </c>
      <c r="M845" s="43" t="s">
        <v>916</v>
      </c>
      <c r="N845" s="43" t="s">
        <v>225</v>
      </c>
      <c r="O845" s="43" t="s">
        <v>436</v>
      </c>
      <c r="P845" s="43" t="s">
        <v>232</v>
      </c>
      <c r="Q845" s="43" t="s">
        <v>213</v>
      </c>
      <c r="R845" s="43" t="s">
        <v>439</v>
      </c>
      <c r="S845" s="43" t="s">
        <v>330</v>
      </c>
      <c r="V845" s="42" t="s">
        <v>1349</v>
      </c>
      <c r="W845"/>
    </row>
    <row r="846" spans="1:23" s="39" customFormat="1" x14ac:dyDescent="0.35">
      <c r="A846" s="43" t="s">
        <v>811</v>
      </c>
      <c r="B846" s="54">
        <v>51685</v>
      </c>
      <c r="C846" s="54" t="s">
        <v>12</v>
      </c>
      <c r="D846" s="53">
        <v>0.37577820554501001</v>
      </c>
      <c r="E846" s="53">
        <f>SUMIFS('Ratios_MARAMA-VA'!T:T, 'Ratios_MARAMA-VA'!AA:AA, V846)</f>
        <v>0.37572886056393601</v>
      </c>
      <c r="F846" s="53">
        <f>SUMIFS('Ratios_MARAMA-VA'!J:J, 'Ratios_MARAMA-VA'!AA:AA, V846)</f>
        <v>1.02374444466001E-3</v>
      </c>
      <c r="G846" s="53"/>
      <c r="H846" s="53">
        <f t="shared" si="4"/>
        <v>2.7246894026811239E-3</v>
      </c>
      <c r="I846" s="53">
        <v>0.357801602753341</v>
      </c>
      <c r="J846" s="53">
        <v>9.7489823528434949E-4</v>
      </c>
      <c r="K846" s="53">
        <v>0.35553061933157598</v>
      </c>
      <c r="L846" s="53">
        <v>9.6871051082140179E-4</v>
      </c>
      <c r="M846" s="43" t="s">
        <v>916</v>
      </c>
      <c r="N846" s="43" t="s">
        <v>225</v>
      </c>
      <c r="O846" s="43" t="s">
        <v>436</v>
      </c>
      <c r="P846" s="43" t="s">
        <v>232</v>
      </c>
      <c r="Q846" s="43" t="s">
        <v>213</v>
      </c>
      <c r="R846" s="43" t="s">
        <v>439</v>
      </c>
      <c r="S846" s="43" t="s">
        <v>330</v>
      </c>
      <c r="V846" s="42" t="s">
        <v>1358</v>
      </c>
      <c r="W846"/>
    </row>
    <row r="847" spans="1:23" s="39" customFormat="1" x14ac:dyDescent="0.35">
      <c r="A847" s="43" t="s">
        <v>9</v>
      </c>
      <c r="B847" s="54">
        <v>11001</v>
      </c>
      <c r="C847" s="54" t="s">
        <v>10</v>
      </c>
      <c r="D847" s="53">
        <v>1.991236E-3</v>
      </c>
      <c r="E847" s="53">
        <f>SUMIFS('Ratios_MARAMA-VA'!T:T, 'Ratios_MARAMA-VA'!AA:AA, V847)</f>
        <v>1.99097452261444E-3</v>
      </c>
      <c r="F847" s="53">
        <f>SUMIFS('Ratios_MARAMA-VA'!J:J, 'Ratios_MARAMA-VA'!AA:AA, V847)</f>
        <v>5.42478718277572E-6</v>
      </c>
      <c r="G847" s="53"/>
      <c r="H847" s="53">
        <f t="shared" si="4"/>
        <v>2.7246894026811469E-3</v>
      </c>
      <c r="I847" s="53">
        <v>3.9210145124700998E-3</v>
      </c>
      <c r="J847" s="53">
        <v>1.0683546689886265E-5</v>
      </c>
      <c r="K847" s="53">
        <v>4.1429182651543002E-3</v>
      </c>
      <c r="L847" s="53">
        <v>1.1288165493240083E-5</v>
      </c>
      <c r="M847" s="43" t="s">
        <v>440</v>
      </c>
      <c r="N847" s="43" t="s">
        <v>297</v>
      </c>
      <c r="O847" s="43" t="s">
        <v>436</v>
      </c>
      <c r="P847" s="43" t="s">
        <v>232</v>
      </c>
      <c r="Q847" s="43" t="s">
        <v>209</v>
      </c>
      <c r="R847" s="43" t="s">
        <v>441</v>
      </c>
      <c r="S847" s="43" t="s">
        <v>330</v>
      </c>
      <c r="V847" s="42" t="s">
        <v>1360</v>
      </c>
      <c r="W847"/>
    </row>
    <row r="848" spans="1:23" s="39" customFormat="1" x14ac:dyDescent="0.35">
      <c r="A848" s="43" t="s">
        <v>497</v>
      </c>
      <c r="B848" s="54">
        <v>24009</v>
      </c>
      <c r="C848" s="54" t="s">
        <v>10</v>
      </c>
      <c r="D848" s="53">
        <v>0.29123900000000003</v>
      </c>
      <c r="E848" s="53">
        <f>SUMIFS('Ratios_MARAMA-VA'!T:T, 'Ratios_MARAMA-VA'!AA:AA, V848)</f>
        <v>0.29120075620956598</v>
      </c>
      <c r="F848" s="53">
        <f>SUMIFS('Ratios_MARAMA-VA'!J:J, 'Ratios_MARAMA-VA'!AA:AA, V848)</f>
        <v>7.9343161449693504E-4</v>
      </c>
      <c r="G848" s="53"/>
      <c r="H848" s="53">
        <f t="shared" si="4"/>
        <v>2.7246894026811278E-3</v>
      </c>
      <c r="I848" s="53">
        <v>0.31421467382413099</v>
      </c>
      <c r="J848" s="53">
        <v>8.561373919355169E-4</v>
      </c>
      <c r="K848" s="53">
        <v>0.32568870782864001</v>
      </c>
      <c r="L848" s="53">
        <v>8.8740057079360552E-4</v>
      </c>
      <c r="M848" s="43" t="s">
        <v>761</v>
      </c>
      <c r="N848" s="43" t="s">
        <v>762</v>
      </c>
      <c r="O848" s="43" t="s">
        <v>436</v>
      </c>
      <c r="P848" s="43" t="s">
        <v>232</v>
      </c>
      <c r="Q848" s="43" t="s">
        <v>453</v>
      </c>
      <c r="R848" s="43" t="s">
        <v>441</v>
      </c>
      <c r="S848" s="43" t="s">
        <v>330</v>
      </c>
      <c r="V848" s="42" t="s">
        <v>1361</v>
      </c>
      <c r="W848"/>
    </row>
    <row r="849" spans="1:23" s="39" customFormat="1" x14ac:dyDescent="0.35">
      <c r="A849" s="43" t="s">
        <v>497</v>
      </c>
      <c r="B849" s="54">
        <v>24009</v>
      </c>
      <c r="C849" s="54" t="s">
        <v>12</v>
      </c>
      <c r="D849" s="53">
        <v>2.2504840000000002E-2</v>
      </c>
      <c r="E849" s="53">
        <f>SUMIFS('Ratios_MARAMA-VA'!T:T, 'Ratios_MARAMA-VA'!AA:AA, V849)</f>
        <v>2.2501884796937498E-2</v>
      </c>
      <c r="F849" s="53">
        <f>SUMIFS('Ratios_MARAMA-VA'!J:J, 'Ratios_MARAMA-VA'!AA:AA, V849)</f>
        <v>6.1310647046567294E-5</v>
      </c>
      <c r="G849" s="53"/>
      <c r="H849" s="53">
        <f t="shared" si="4"/>
        <v>2.7246894026811326E-3</v>
      </c>
      <c r="I849" s="53">
        <v>2.4280233622778001E-2</v>
      </c>
      <c r="J849" s="53">
        <v>6.6156095246605343E-5</v>
      </c>
      <c r="K849" s="53">
        <v>2.5166863845468099E-2</v>
      </c>
      <c r="L849" s="53">
        <v>6.8571887218465868E-5</v>
      </c>
      <c r="M849" s="43" t="s">
        <v>761</v>
      </c>
      <c r="N849" s="43" t="s">
        <v>762</v>
      </c>
      <c r="O849" s="43" t="s">
        <v>436</v>
      </c>
      <c r="P849" s="43" t="s">
        <v>232</v>
      </c>
      <c r="Q849" s="43" t="s">
        <v>453</v>
      </c>
      <c r="R849" s="43" t="s">
        <v>441</v>
      </c>
      <c r="S849" s="43" t="s">
        <v>330</v>
      </c>
      <c r="V849" s="42" t="s">
        <v>1375</v>
      </c>
      <c r="W849"/>
    </row>
    <row r="850" spans="1:23" s="39" customFormat="1" x14ac:dyDescent="0.35">
      <c r="A850" s="43" t="s">
        <v>497</v>
      </c>
      <c r="B850" s="54">
        <v>24017</v>
      </c>
      <c r="C850" s="54" t="s">
        <v>10</v>
      </c>
      <c r="D850" s="53">
        <v>0.4243922</v>
      </c>
      <c r="E850" s="53">
        <f>SUMIFS('Ratios_MARAMA-VA'!T:T, 'Ratios_MARAMA-VA'!AA:AA, V850)</f>
        <v>0.42433647131545199</v>
      </c>
      <c r="F850" s="53">
        <f>SUMIFS('Ratios_MARAMA-VA'!J:J, 'Ratios_MARAMA-VA'!AA:AA, V850)</f>
        <v>1.1561850865643201E-3</v>
      </c>
      <c r="G850" s="53"/>
      <c r="H850" s="53">
        <f t="shared" si="4"/>
        <v>2.7246894026811365E-3</v>
      </c>
      <c r="I850" s="53">
        <v>0.45787225164385698</v>
      </c>
      <c r="J850" s="53">
        <v>1.2475596718357677E-3</v>
      </c>
      <c r="K850" s="53">
        <v>0.47459216392912301</v>
      </c>
      <c r="L850" s="53">
        <v>1.2931162396531903E-3</v>
      </c>
      <c r="M850" s="43" t="s">
        <v>761</v>
      </c>
      <c r="N850" s="43" t="s">
        <v>762</v>
      </c>
      <c r="O850" s="43" t="s">
        <v>436</v>
      </c>
      <c r="P850" s="43" t="s">
        <v>232</v>
      </c>
      <c r="Q850" s="43" t="s">
        <v>453</v>
      </c>
      <c r="R850" s="43" t="s">
        <v>441</v>
      </c>
      <c r="S850" s="43" t="s">
        <v>330</v>
      </c>
      <c r="V850" s="42" t="s">
        <v>1362</v>
      </c>
      <c r="W850"/>
    </row>
    <row r="851" spans="1:23" s="39" customFormat="1" x14ac:dyDescent="0.35">
      <c r="A851" s="43" t="s">
        <v>497</v>
      </c>
      <c r="B851" s="54">
        <v>24017</v>
      </c>
      <c r="C851" s="54" t="s">
        <v>12</v>
      </c>
      <c r="D851" s="53">
        <v>3.2793950000000002E-2</v>
      </c>
      <c r="E851" s="53">
        <f>SUMIFS('Ratios_MARAMA-VA'!T:T, 'Ratios_MARAMA-VA'!AA:AA, V851)</f>
        <v>3.2789643691602803E-2</v>
      </c>
      <c r="F851" s="53">
        <f>SUMIFS('Ratios_MARAMA-VA'!J:J, 'Ratios_MARAMA-VA'!AA:AA, V851)</f>
        <v>8.9341594684199898E-5</v>
      </c>
      <c r="G851" s="53"/>
      <c r="H851" s="53">
        <f t="shared" si="4"/>
        <v>2.7246894026811169E-3</v>
      </c>
      <c r="I851" s="53">
        <v>3.5381045473493702E-2</v>
      </c>
      <c r="J851" s="53">
        <v>9.6402359657406995E-5</v>
      </c>
      <c r="K851" s="53">
        <v>3.6673038982062901E-2</v>
      </c>
      <c r="L851" s="53">
        <v>9.9922640678538281E-5</v>
      </c>
      <c r="M851" s="43" t="s">
        <v>761</v>
      </c>
      <c r="N851" s="43" t="s">
        <v>762</v>
      </c>
      <c r="O851" s="43" t="s">
        <v>436</v>
      </c>
      <c r="P851" s="43" t="s">
        <v>232</v>
      </c>
      <c r="Q851" s="43" t="s">
        <v>453</v>
      </c>
      <c r="R851" s="43" t="s">
        <v>441</v>
      </c>
      <c r="S851" s="43" t="s">
        <v>330</v>
      </c>
      <c r="V851" s="42" t="s">
        <v>1376</v>
      </c>
      <c r="W851"/>
    </row>
    <row r="852" spans="1:23" s="39" customFormat="1" x14ac:dyDescent="0.35">
      <c r="A852" s="43" t="s">
        <v>497</v>
      </c>
      <c r="B852" s="54">
        <v>24021</v>
      </c>
      <c r="C852" s="54" t="s">
        <v>10</v>
      </c>
      <c r="D852" s="53">
        <v>1.7586109999999999</v>
      </c>
      <c r="E852" s="53">
        <f>SUMIFS('Ratios_MARAMA-VA'!T:T, 'Ratios_MARAMA-VA'!AA:AA, V852)</f>
        <v>1.7583800695595799</v>
      </c>
      <c r="F852" s="53">
        <f>SUMIFS('Ratios_MARAMA-VA'!J:J, 'Ratios_MARAMA-VA'!AA:AA, V852)</f>
        <v>4.7910395414146696E-3</v>
      </c>
      <c r="G852" s="53"/>
      <c r="H852" s="53">
        <f t="shared" si="4"/>
        <v>2.7246894026811152E-3</v>
      </c>
      <c r="I852" s="53">
        <v>1.8973467899166301</v>
      </c>
      <c r="J852" s="53">
        <v>5.1696806916968745E-3</v>
      </c>
      <c r="K852" s="53">
        <v>1.96663133770969</v>
      </c>
      <c r="L852" s="53">
        <v>5.3584595648381774E-3</v>
      </c>
      <c r="M852" s="43" t="s">
        <v>761</v>
      </c>
      <c r="N852" s="43" t="s">
        <v>762</v>
      </c>
      <c r="O852" s="43" t="s">
        <v>436</v>
      </c>
      <c r="P852" s="43" t="s">
        <v>232</v>
      </c>
      <c r="Q852" s="43" t="s">
        <v>453</v>
      </c>
      <c r="R852" s="43" t="s">
        <v>441</v>
      </c>
      <c r="S852" s="43" t="s">
        <v>330</v>
      </c>
      <c r="V852" s="42" t="s">
        <v>1363</v>
      </c>
      <c r="W852"/>
    </row>
    <row r="853" spans="1:23" s="39" customFormat="1" x14ac:dyDescent="0.35">
      <c r="A853" s="43" t="s">
        <v>497</v>
      </c>
      <c r="B853" s="54">
        <v>24021</v>
      </c>
      <c r="C853" s="54" t="s">
        <v>12</v>
      </c>
      <c r="D853" s="53">
        <v>0.13589270000000001</v>
      </c>
      <c r="E853" s="53">
        <f>SUMIFS('Ratios_MARAMA-VA'!T:T, 'Ratios_MARAMA-VA'!AA:AA, V853)</f>
        <v>0.13587485537087901</v>
      </c>
      <c r="F853" s="53">
        <f>SUMIFS('Ratios_MARAMA-VA'!J:J, 'Ratios_MARAMA-VA'!AA:AA, V853)</f>
        <v>3.7021677851986802E-4</v>
      </c>
      <c r="G853" s="53"/>
      <c r="H853" s="53">
        <f t="shared" si="4"/>
        <v>2.7246894026811503E-3</v>
      </c>
      <c r="I853" s="53">
        <v>0.14661319536731099</v>
      </c>
      <c r="J853" s="53">
        <v>3.9947541971053336E-4</v>
      </c>
      <c r="K853" s="53">
        <v>0.15196700258668999</v>
      </c>
      <c r="L853" s="53">
        <v>4.140628815051732E-4</v>
      </c>
      <c r="M853" s="43" t="s">
        <v>761</v>
      </c>
      <c r="N853" s="43" t="s">
        <v>762</v>
      </c>
      <c r="O853" s="43" t="s">
        <v>436</v>
      </c>
      <c r="P853" s="43" t="s">
        <v>232</v>
      </c>
      <c r="Q853" s="43" t="s">
        <v>453</v>
      </c>
      <c r="R853" s="43" t="s">
        <v>441</v>
      </c>
      <c r="S853" s="43" t="s">
        <v>330</v>
      </c>
      <c r="V853" s="42" t="s">
        <v>1377</v>
      </c>
      <c r="W853"/>
    </row>
    <row r="854" spans="1:23" s="39" customFormat="1" x14ac:dyDescent="0.35">
      <c r="A854" s="43" t="s">
        <v>497</v>
      </c>
      <c r="B854" s="54">
        <v>24031</v>
      </c>
      <c r="C854" s="54" t="s">
        <v>10</v>
      </c>
      <c r="D854" s="53">
        <v>3.5573890000000001</v>
      </c>
      <c r="E854" s="53">
        <f>SUMIFS('Ratios_MARAMA-VA'!T:T, 'Ratios_MARAMA-VA'!AA:AA, V854)</f>
        <v>3.5569218646252398</v>
      </c>
      <c r="F854" s="53">
        <f>SUMIFS('Ratios_MARAMA-VA'!J:J, 'Ratios_MARAMA-VA'!AA:AA, V854)</f>
        <v>9.6915073107091809E-3</v>
      </c>
      <c r="G854" s="53"/>
      <c r="H854" s="53">
        <f t="shared" si="4"/>
        <v>2.7246894026811256E-3</v>
      </c>
      <c r="I854" s="53">
        <v>3.8380293308950799</v>
      </c>
      <c r="J854" s="53">
        <v>1.0457437845069155E-2</v>
      </c>
      <c r="K854" s="53">
        <v>3.9781808983474698</v>
      </c>
      <c r="L854" s="53">
        <v>1.0839307335675832E-2</v>
      </c>
      <c r="M854" s="43" t="s">
        <v>761</v>
      </c>
      <c r="N854" s="43" t="s">
        <v>762</v>
      </c>
      <c r="O854" s="43" t="s">
        <v>436</v>
      </c>
      <c r="P854" s="43" t="s">
        <v>232</v>
      </c>
      <c r="Q854" s="43" t="s">
        <v>453</v>
      </c>
      <c r="R854" s="43" t="s">
        <v>441</v>
      </c>
      <c r="S854" s="43" t="s">
        <v>330</v>
      </c>
      <c r="V854" s="42" t="s">
        <v>1364</v>
      </c>
      <c r="W854"/>
    </row>
    <row r="855" spans="1:23" s="39" customFormat="1" x14ac:dyDescent="0.35">
      <c r="A855" s="43" t="s">
        <v>497</v>
      </c>
      <c r="B855" s="54">
        <v>24031</v>
      </c>
      <c r="C855" s="54" t="s">
        <v>12</v>
      </c>
      <c r="D855" s="53">
        <v>0.2748892</v>
      </c>
      <c r="E855" s="53">
        <f>SUMIFS('Ratios_MARAMA-VA'!T:T, 'Ratios_MARAMA-VA'!AA:AA, V855)</f>
        <v>0.27485310316902001</v>
      </c>
      <c r="F855" s="53">
        <f>SUMIFS('Ratios_MARAMA-VA'!J:J, 'Ratios_MARAMA-VA'!AA:AA, V855)</f>
        <v>7.4888933749865205E-4</v>
      </c>
      <c r="G855" s="53"/>
      <c r="H855" s="53">
        <f t="shared" si="4"/>
        <v>2.7246894026811295E-3</v>
      </c>
      <c r="I855" s="53">
        <v>0.29657504769545401</v>
      </c>
      <c r="J855" s="53">
        <v>8.0807488955545403E-4</v>
      </c>
      <c r="K855" s="53">
        <v>0.30740494351391401</v>
      </c>
      <c r="L855" s="53">
        <v>8.3758299192415275E-4</v>
      </c>
      <c r="M855" s="43" t="s">
        <v>761</v>
      </c>
      <c r="N855" s="43" t="s">
        <v>762</v>
      </c>
      <c r="O855" s="43" t="s">
        <v>436</v>
      </c>
      <c r="P855" s="43" t="s">
        <v>232</v>
      </c>
      <c r="Q855" s="43" t="s">
        <v>453</v>
      </c>
      <c r="R855" s="43" t="s">
        <v>441</v>
      </c>
      <c r="S855" s="43" t="s">
        <v>330</v>
      </c>
      <c r="V855" s="42" t="s">
        <v>1378</v>
      </c>
      <c r="W855"/>
    </row>
    <row r="856" spans="1:23" s="39" customFormat="1" x14ac:dyDescent="0.35">
      <c r="A856" s="43" t="s">
        <v>497</v>
      </c>
      <c r="B856" s="54">
        <v>24033</v>
      </c>
      <c r="C856" s="54" t="s">
        <v>10</v>
      </c>
      <c r="D856" s="53">
        <v>4.4743339999999998</v>
      </c>
      <c r="E856" s="53">
        <f>SUMIFS('Ratios_MARAMA-VA'!T:T, 'Ratios_MARAMA-VA'!AA:AA, V856)</f>
        <v>4.4737464568075396</v>
      </c>
      <c r="F856" s="53">
        <f>SUMIFS('Ratios_MARAMA-VA'!J:J, 'Ratios_MARAMA-VA'!AA:AA, V856)</f>
        <v>1.21895695611457E-2</v>
      </c>
      <c r="G856" s="53"/>
      <c r="H856" s="53">
        <f t="shared" si="4"/>
        <v>2.7246894026811174E-3</v>
      </c>
      <c r="I856" s="53">
        <v>4.8273115839232297</v>
      </c>
      <c r="J856" s="53">
        <v>1.3152924716155423E-2</v>
      </c>
      <c r="K856" s="53">
        <v>5.0035883204301301</v>
      </c>
      <c r="L856" s="53">
        <v>1.3633224072054986E-2</v>
      </c>
      <c r="M856" s="43" t="s">
        <v>761</v>
      </c>
      <c r="N856" s="43" t="s">
        <v>762</v>
      </c>
      <c r="O856" s="43" t="s">
        <v>436</v>
      </c>
      <c r="P856" s="43" t="s">
        <v>232</v>
      </c>
      <c r="Q856" s="43" t="s">
        <v>453</v>
      </c>
      <c r="R856" s="43" t="s">
        <v>441</v>
      </c>
      <c r="S856" s="43" t="s">
        <v>330</v>
      </c>
      <c r="V856" s="42" t="s">
        <v>1365</v>
      </c>
      <c r="W856"/>
    </row>
    <row r="857" spans="1:23" s="39" customFormat="1" x14ac:dyDescent="0.35">
      <c r="A857" s="43" t="s">
        <v>497</v>
      </c>
      <c r="B857" s="54">
        <v>24033</v>
      </c>
      <c r="C857" s="54" t="s">
        <v>12</v>
      </c>
      <c r="D857" s="53">
        <v>0.345744</v>
      </c>
      <c r="E857" s="53">
        <f>SUMIFS('Ratios_MARAMA-VA'!T:T, 'Ratios_MARAMA-VA'!AA:AA, V857)</f>
        <v>0.34569859893393401</v>
      </c>
      <c r="F857" s="53">
        <f>SUMIFS('Ratios_MARAMA-VA'!J:J, 'Ratios_MARAMA-VA'!AA:AA, V857)</f>
        <v>9.4192130903700505E-4</v>
      </c>
      <c r="G857" s="53"/>
      <c r="H857" s="53">
        <f t="shared" si="4"/>
        <v>2.7246894026811326E-3</v>
      </c>
      <c r="I857" s="53">
        <v>0.37301954129306297</v>
      </c>
      <c r="J857" s="53">
        <v>1.0163623911541859E-3</v>
      </c>
      <c r="K857" s="53">
        <v>0.38664092583584397</v>
      </c>
      <c r="L857" s="53">
        <v>1.0534764332677457E-3</v>
      </c>
      <c r="M857" s="43" t="s">
        <v>761</v>
      </c>
      <c r="N857" s="43" t="s">
        <v>762</v>
      </c>
      <c r="O857" s="43" t="s">
        <v>436</v>
      </c>
      <c r="P857" s="43" t="s">
        <v>232</v>
      </c>
      <c r="Q857" s="43" t="s">
        <v>453</v>
      </c>
      <c r="R857" s="43" t="s">
        <v>441</v>
      </c>
      <c r="S857" s="43" t="s">
        <v>330</v>
      </c>
      <c r="V857" s="42" t="s">
        <v>1379</v>
      </c>
      <c r="W857"/>
    </row>
    <row r="858" spans="1:23" s="39" customFormat="1" x14ac:dyDescent="0.35">
      <c r="A858" s="43" t="s">
        <v>811</v>
      </c>
      <c r="B858" s="54">
        <v>51013</v>
      </c>
      <c r="C858" s="54" t="s">
        <v>10</v>
      </c>
      <c r="D858" s="53">
        <v>20.083005855878</v>
      </c>
      <c r="E858" s="53">
        <f>SUMIFS('Ratios_MARAMA-VA'!T:T, 'Ratios_MARAMA-VA'!AA:AA, V858)</f>
        <v>20.080368673813599</v>
      </c>
      <c r="F858" s="53">
        <f>SUMIFS('Ratios_MARAMA-VA'!J:J, 'Ratios_MARAMA-VA'!AA:AA, V858)</f>
        <v>5.4712767727470003E-2</v>
      </c>
      <c r="G858" s="53"/>
      <c r="H858" s="53">
        <f t="shared" si="4"/>
        <v>2.7246894026811278E-3</v>
      </c>
      <c r="I858" s="53">
        <v>21.667342404048998</v>
      </c>
      <c r="J858" s="53">
        <v>5.9036778232575735E-2</v>
      </c>
      <c r="K858" s="53">
        <v>22.458558869230899</v>
      </c>
      <c r="L858" s="53">
        <v>6.1192597350483685E-2</v>
      </c>
      <c r="M858" s="43" t="s">
        <v>761</v>
      </c>
      <c r="N858" s="43" t="s">
        <v>762</v>
      </c>
      <c r="O858" s="43" t="s">
        <v>436</v>
      </c>
      <c r="P858" s="43" t="s">
        <v>232</v>
      </c>
      <c r="Q858" s="43" t="s">
        <v>453</v>
      </c>
      <c r="R858" s="43" t="s">
        <v>441</v>
      </c>
      <c r="S858" s="43" t="s">
        <v>330</v>
      </c>
      <c r="V858" s="42" t="s">
        <v>1367</v>
      </c>
      <c r="W858"/>
    </row>
    <row r="859" spans="1:23" s="39" customFormat="1" x14ac:dyDescent="0.35">
      <c r="A859" s="43" t="s">
        <v>811</v>
      </c>
      <c r="B859" s="54">
        <v>51013</v>
      </c>
      <c r="C859" s="54" t="s">
        <v>12</v>
      </c>
      <c r="D859" s="53">
        <v>1.55186904103717</v>
      </c>
      <c r="E859" s="53">
        <f>SUMIFS('Ratios_MARAMA-VA'!T:T, 'Ratios_MARAMA-VA'!AA:AA, V859)</f>
        <v>1.5516652587333299</v>
      </c>
      <c r="F859" s="53">
        <f>SUMIFS('Ratios_MARAMA-VA'!J:J, 'Ratios_MARAMA-VA'!AA:AA, V859)</f>
        <v>4.22780588697919E-3</v>
      </c>
      <c r="G859" s="53"/>
      <c r="H859" s="53">
        <f t="shared" si="4"/>
        <v>2.7246894026811378E-3</v>
      </c>
      <c r="I859" s="53">
        <v>1.67429507911805</v>
      </c>
      <c r="J859" s="53">
        <v>4.5619340590341275E-3</v>
      </c>
      <c r="K859" s="53">
        <v>1.7354345492693899</v>
      </c>
      <c r="L859" s="53">
        <v>4.7285201254410238E-3</v>
      </c>
      <c r="M859" s="43" t="s">
        <v>761</v>
      </c>
      <c r="N859" s="43" t="s">
        <v>762</v>
      </c>
      <c r="O859" s="43" t="s">
        <v>436</v>
      </c>
      <c r="P859" s="43" t="s">
        <v>232</v>
      </c>
      <c r="Q859" s="43" t="s">
        <v>453</v>
      </c>
      <c r="R859" s="43" t="s">
        <v>441</v>
      </c>
      <c r="S859" s="43" t="s">
        <v>330</v>
      </c>
      <c r="V859" s="42" t="s">
        <v>1381</v>
      </c>
      <c r="W859"/>
    </row>
    <row r="860" spans="1:23" s="39" customFormat="1" x14ac:dyDescent="0.35">
      <c r="A860" s="43" t="s">
        <v>811</v>
      </c>
      <c r="B860" s="54">
        <v>51059</v>
      </c>
      <c r="C860" s="54" t="s">
        <v>10</v>
      </c>
      <c r="D860" s="53">
        <v>443.78598091841798</v>
      </c>
      <c r="E860" s="53">
        <f>SUMIFS('Ratios_MARAMA-VA'!T:T, 'Ratios_MARAMA-VA'!AA:AA, V860)</f>
        <v>443.72770555676499</v>
      </c>
      <c r="F860" s="53">
        <f>SUMIFS('Ratios_MARAMA-VA'!J:J, 'Ratios_MARAMA-VA'!AA:AA, V860)</f>
        <v>1.2090201770065301</v>
      </c>
      <c r="G860" s="53"/>
      <c r="H860" s="53">
        <f t="shared" si="4"/>
        <v>2.7246894026811295E-3</v>
      </c>
      <c r="I860" s="53">
        <v>478.79599655953501</v>
      </c>
      <c r="J860" s="53">
        <v>1.3045703778719155</v>
      </c>
      <c r="K860" s="53">
        <v>496.279971699481</v>
      </c>
      <c r="L860" s="53">
        <v>1.3522087796524667</v>
      </c>
      <c r="M860" s="43" t="s">
        <v>761</v>
      </c>
      <c r="N860" s="43" t="s">
        <v>762</v>
      </c>
      <c r="O860" s="43" t="s">
        <v>436</v>
      </c>
      <c r="P860" s="43" t="s">
        <v>232</v>
      </c>
      <c r="Q860" s="43" t="s">
        <v>453</v>
      </c>
      <c r="R860" s="43" t="s">
        <v>441</v>
      </c>
      <c r="S860" s="43" t="s">
        <v>330</v>
      </c>
      <c r="V860" s="42" t="s">
        <v>1368</v>
      </c>
      <c r="W860"/>
    </row>
    <row r="861" spans="1:23" s="39" customFormat="1" x14ac:dyDescent="0.35">
      <c r="A861" s="43" t="s">
        <v>811</v>
      </c>
      <c r="B861" s="54">
        <v>51059</v>
      </c>
      <c r="C861" s="54" t="s">
        <v>12</v>
      </c>
      <c r="D861" s="53">
        <v>34.292549907596097</v>
      </c>
      <c r="E861" s="53">
        <f>SUMIFS('Ratios_MARAMA-VA'!T:T, 'Ratios_MARAMA-VA'!AA:AA, V861)</f>
        <v>34.288046811883902</v>
      </c>
      <c r="F861" s="53">
        <f>SUMIFS('Ratios_MARAMA-VA'!J:J, 'Ratios_MARAMA-VA'!AA:AA, V861)</f>
        <v>9.3424277786974402E-2</v>
      </c>
      <c r="G861" s="53"/>
      <c r="H861" s="53">
        <f t="shared" si="4"/>
        <v>2.7246894026811252E-3</v>
      </c>
      <c r="I861" s="53">
        <v>36.997869048489498</v>
      </c>
      <c r="J861" s="53">
        <v>0.10080770171820334</v>
      </c>
      <c r="K861" s="53">
        <v>38.348903366493303</v>
      </c>
      <c r="L861" s="53">
        <v>0.10448885060712683</v>
      </c>
      <c r="M861" s="43" t="s">
        <v>761</v>
      </c>
      <c r="N861" s="43" t="s">
        <v>762</v>
      </c>
      <c r="O861" s="43" t="s">
        <v>436</v>
      </c>
      <c r="P861" s="43" t="s">
        <v>232</v>
      </c>
      <c r="Q861" s="43" t="s">
        <v>453</v>
      </c>
      <c r="R861" s="43" t="s">
        <v>441</v>
      </c>
      <c r="S861" s="43" t="s">
        <v>330</v>
      </c>
      <c r="V861" s="42" t="s">
        <v>1382</v>
      </c>
      <c r="W861"/>
    </row>
    <row r="862" spans="1:23" s="39" customFormat="1" x14ac:dyDescent="0.35">
      <c r="A862" s="43" t="s">
        <v>811</v>
      </c>
      <c r="B862" s="54">
        <v>51107</v>
      </c>
      <c r="C862" s="54" t="s">
        <v>10</v>
      </c>
      <c r="D862" s="53">
        <v>244.676191458787</v>
      </c>
      <c r="E862" s="53">
        <f>SUMIFS('Ratios_MARAMA-VA'!T:T, 'Ratios_MARAMA-VA'!AA:AA, V862)</f>
        <v>244.64406202217199</v>
      </c>
      <c r="F862" s="53">
        <f>SUMIFS('Ratios_MARAMA-VA'!J:J, 'Ratios_MARAMA-VA'!AA:AA, V862)</f>
        <v>0.66657908322067905</v>
      </c>
      <c r="G862" s="53"/>
      <c r="H862" s="53">
        <f t="shared" si="4"/>
        <v>2.7246894026811378E-3</v>
      </c>
      <c r="I862" s="53">
        <v>263.97855263805099</v>
      </c>
      <c r="J862" s="53">
        <v>0.71925956490800247</v>
      </c>
      <c r="K862" s="53">
        <v>273.61813710610699</v>
      </c>
      <c r="L862" s="53">
        <v>0.74552443855436434</v>
      </c>
      <c r="M862" s="43" t="s">
        <v>761</v>
      </c>
      <c r="N862" s="43" t="s">
        <v>762</v>
      </c>
      <c r="O862" s="43" t="s">
        <v>436</v>
      </c>
      <c r="P862" s="43" t="s">
        <v>232</v>
      </c>
      <c r="Q862" s="43" t="s">
        <v>453</v>
      </c>
      <c r="R862" s="43" t="s">
        <v>441</v>
      </c>
      <c r="S862" s="43" t="s">
        <v>330</v>
      </c>
      <c r="V862" s="42" t="s">
        <v>1371</v>
      </c>
      <c r="W862"/>
    </row>
    <row r="863" spans="1:23" s="39" customFormat="1" x14ac:dyDescent="0.35">
      <c r="A863" s="43" t="s">
        <v>811</v>
      </c>
      <c r="B863" s="54">
        <v>51107</v>
      </c>
      <c r="C863" s="54" t="s">
        <v>12</v>
      </c>
      <c r="D863" s="53">
        <v>18.9067943531727</v>
      </c>
      <c r="E863" s="53">
        <f>SUMIFS('Ratios_MARAMA-VA'!T:T, 'Ratios_MARAMA-VA'!AA:AA, V863)</f>
        <v>18.904311624276399</v>
      </c>
      <c r="F863" s="53">
        <f>SUMIFS('Ratios_MARAMA-VA'!J:J, 'Ratios_MARAMA-VA'!AA:AA, V863)</f>
        <v>5.1508377547647401E-2</v>
      </c>
      <c r="G863" s="53"/>
      <c r="H863" s="53">
        <f t="shared" si="4"/>
        <v>2.7246894026811191E-3</v>
      </c>
      <c r="I863" s="53">
        <v>20.398340266042901</v>
      </c>
      <c r="J863" s="53">
        <v>5.5579141555170651E-2</v>
      </c>
      <c r="K863" s="53">
        <v>21.143217158645101</v>
      </c>
      <c r="L863" s="53">
        <v>5.7608699730745908E-2</v>
      </c>
      <c r="M863" s="43" t="s">
        <v>761</v>
      </c>
      <c r="N863" s="43" t="s">
        <v>762</v>
      </c>
      <c r="O863" s="43" t="s">
        <v>436</v>
      </c>
      <c r="P863" s="43" t="s">
        <v>232</v>
      </c>
      <c r="Q863" s="43" t="s">
        <v>453</v>
      </c>
      <c r="R863" s="43" t="s">
        <v>441</v>
      </c>
      <c r="S863" s="43" t="s">
        <v>330</v>
      </c>
      <c r="V863" s="42" t="s">
        <v>1385</v>
      </c>
      <c r="W863"/>
    </row>
    <row r="864" spans="1:23" s="39" customFormat="1" x14ac:dyDescent="0.35">
      <c r="A864" s="43" t="s">
        <v>811</v>
      </c>
      <c r="B864" s="54">
        <v>51153</v>
      </c>
      <c r="C864" s="54" t="s">
        <v>10</v>
      </c>
      <c r="D864" s="53">
        <v>234.39434497575701</v>
      </c>
      <c r="E864" s="53">
        <f>SUMIFS('Ratios_MARAMA-VA'!T:T, 'Ratios_MARAMA-VA'!AA:AA, V864)</f>
        <v>234.363565690672</v>
      </c>
      <c r="F864" s="53">
        <f>SUMIFS('Ratios_MARAMA-VA'!J:J, 'Ratios_MARAMA-VA'!AA:AA, V864)</f>
        <v>0.63856792381194305</v>
      </c>
      <c r="G864" s="53"/>
      <c r="H864" s="53">
        <f t="shared" si="4"/>
        <v>2.7246894026811564E-3</v>
      </c>
      <c r="I864" s="53">
        <v>252.88557731889699</v>
      </c>
      <c r="J864" s="53">
        <v>0.68903465261170482</v>
      </c>
      <c r="K864" s="53">
        <v>262.12008466412402</v>
      </c>
      <c r="L864" s="53">
        <v>0.71419581691422618</v>
      </c>
      <c r="M864" s="43" t="s">
        <v>761</v>
      </c>
      <c r="N864" s="43" t="s">
        <v>762</v>
      </c>
      <c r="O864" s="43" t="s">
        <v>436</v>
      </c>
      <c r="P864" s="43" t="s">
        <v>232</v>
      </c>
      <c r="Q864" s="43" t="s">
        <v>453</v>
      </c>
      <c r="R864" s="43" t="s">
        <v>441</v>
      </c>
      <c r="S864" s="43" t="s">
        <v>330</v>
      </c>
      <c r="V864" s="42" t="s">
        <v>1374</v>
      </c>
      <c r="W864"/>
    </row>
    <row r="865" spans="1:23" s="39" customFormat="1" x14ac:dyDescent="0.35">
      <c r="A865" s="43" t="s">
        <v>811</v>
      </c>
      <c r="B865" s="54">
        <v>51153</v>
      </c>
      <c r="C865" s="54" t="s">
        <v>12</v>
      </c>
      <c r="D865" s="53">
        <v>18.112287130208699</v>
      </c>
      <c r="E865" s="53">
        <f>SUMIFS('Ratios_MARAMA-VA'!T:T, 'Ratios_MARAMA-VA'!AA:AA, V865)</f>
        <v>18.1099087313222</v>
      </c>
      <c r="F865" s="53">
        <f>SUMIFS('Ratios_MARAMA-VA'!J:J, 'Ratios_MARAMA-VA'!AA:AA, V865)</f>
        <v>4.93438764037561E-2</v>
      </c>
      <c r="G865" s="53"/>
      <c r="H865" s="53">
        <f t="shared" si="4"/>
        <v>2.7246894026811317E-3</v>
      </c>
      <c r="I865" s="53">
        <v>19.541154834440199</v>
      </c>
      <c r="J865" s="53">
        <v>5.3243577493550374E-2</v>
      </c>
      <c r="K865" s="53">
        <v>20.254730277397599</v>
      </c>
      <c r="L865" s="53">
        <v>5.5187848940989895E-2</v>
      </c>
      <c r="M865" s="43" t="s">
        <v>761</v>
      </c>
      <c r="N865" s="43" t="s">
        <v>762</v>
      </c>
      <c r="O865" s="43" t="s">
        <v>436</v>
      </c>
      <c r="P865" s="43" t="s">
        <v>232</v>
      </c>
      <c r="Q865" s="43" t="s">
        <v>453</v>
      </c>
      <c r="R865" s="43" t="s">
        <v>441</v>
      </c>
      <c r="S865" s="43" t="s">
        <v>330</v>
      </c>
      <c r="V865" s="42" t="s">
        <v>1388</v>
      </c>
      <c r="W865"/>
    </row>
    <row r="866" spans="1:23" s="39" customFormat="1" x14ac:dyDescent="0.35">
      <c r="A866" s="43" t="s">
        <v>811</v>
      </c>
      <c r="B866" s="54">
        <v>51510</v>
      </c>
      <c r="C866" s="54" t="s">
        <v>10</v>
      </c>
      <c r="D866" s="53">
        <v>42.902167170613502</v>
      </c>
      <c r="E866" s="53">
        <f>SUMIFS('Ratios_MARAMA-VA'!T:T, 'Ratios_MARAMA-VA'!AA:AA, V866)</f>
        <v>42.896533510662501</v>
      </c>
      <c r="F866" s="53">
        <f>SUMIFS('Ratios_MARAMA-VA'!J:J, 'Ratios_MARAMA-VA'!AA:AA, V866)</f>
        <v>0.116879730268258</v>
      </c>
      <c r="G866" s="53"/>
      <c r="H866" s="53">
        <f t="shared" si="4"/>
        <v>2.7246894026811282E-3</v>
      </c>
      <c r="I866" s="53">
        <v>46.286693965652397</v>
      </c>
      <c r="J866" s="53">
        <v>0.1261168645333576</v>
      </c>
      <c r="K866" s="53">
        <v>47.976924068704399</v>
      </c>
      <c r="L866" s="53">
        <v>0.13072221658323604</v>
      </c>
      <c r="M866" s="43" t="s">
        <v>761</v>
      </c>
      <c r="N866" s="43" t="s">
        <v>762</v>
      </c>
      <c r="O866" s="43" t="s">
        <v>436</v>
      </c>
      <c r="P866" s="43" t="s">
        <v>232</v>
      </c>
      <c r="Q866" s="43" t="s">
        <v>453</v>
      </c>
      <c r="R866" s="43" t="s">
        <v>441</v>
      </c>
      <c r="S866" s="43" t="s">
        <v>330</v>
      </c>
      <c r="V866" s="42" t="s">
        <v>1366</v>
      </c>
      <c r="W866"/>
    </row>
    <row r="867" spans="1:23" s="39" customFormat="1" x14ac:dyDescent="0.35">
      <c r="A867" s="43" t="s">
        <v>811</v>
      </c>
      <c r="B867" s="54">
        <v>51510</v>
      </c>
      <c r="C867" s="54" t="s">
        <v>12</v>
      </c>
      <c r="D867" s="53">
        <v>3.3151672372285899</v>
      </c>
      <c r="E867" s="53">
        <f>SUMIFS('Ratios_MARAMA-VA'!T:T, 'Ratios_MARAMA-VA'!AA:AA, V867)</f>
        <v>3.3147319089893101</v>
      </c>
      <c r="F867" s="53">
        <f>SUMIFS('Ratios_MARAMA-VA'!J:J, 'Ratios_MARAMA-VA'!AA:AA, V867)</f>
        <v>9.0316149051522104E-3</v>
      </c>
      <c r="G867" s="53"/>
      <c r="H867" s="53">
        <f t="shared" si="4"/>
        <v>2.7246894026811438E-3</v>
      </c>
      <c r="I867" s="53">
        <v>3.5766988353834002</v>
      </c>
      <c r="J867" s="53">
        <v>9.7453934133511395E-3</v>
      </c>
      <c r="K867" s="53">
        <v>3.7073075162626599</v>
      </c>
      <c r="L867" s="53">
        <v>1.0101261502041022E-2</v>
      </c>
      <c r="M867" s="43" t="s">
        <v>761</v>
      </c>
      <c r="N867" s="43" t="s">
        <v>762</v>
      </c>
      <c r="O867" s="43" t="s">
        <v>436</v>
      </c>
      <c r="P867" s="43" t="s">
        <v>232</v>
      </c>
      <c r="Q867" s="43" t="s">
        <v>453</v>
      </c>
      <c r="R867" s="43" t="s">
        <v>441</v>
      </c>
      <c r="S867" s="43" t="s">
        <v>330</v>
      </c>
      <c r="V867" s="42" t="s">
        <v>1380</v>
      </c>
      <c r="W867"/>
    </row>
    <row r="868" spans="1:23" s="39" customFormat="1" x14ac:dyDescent="0.35">
      <c r="A868" s="43" t="s">
        <v>811</v>
      </c>
      <c r="B868" s="54">
        <v>51600</v>
      </c>
      <c r="C868" s="54" t="s">
        <v>10</v>
      </c>
      <c r="D868" s="53">
        <v>15.3327546033308</v>
      </c>
      <c r="E868" s="53">
        <f>SUMIFS('Ratios_MARAMA-VA'!T:T, 'Ratios_MARAMA-VA'!AA:AA, V868)</f>
        <v>15.330741196287599</v>
      </c>
      <c r="F868" s="53">
        <f>SUMIFS('Ratios_MARAMA-VA'!J:J, 'Ratios_MARAMA-VA'!AA:AA, V868)</f>
        <v>4.1771508072771898E-2</v>
      </c>
      <c r="G868" s="53"/>
      <c r="H868" s="53">
        <f t="shared" si="4"/>
        <v>2.724689402681133E-3</v>
      </c>
      <c r="I868" s="53">
        <v>16.542346617420801</v>
      </c>
      <c r="J868" s="53">
        <v>4.5072756523964544E-2</v>
      </c>
      <c r="K868" s="53">
        <v>17.146415947769501</v>
      </c>
      <c r="L868" s="53">
        <v>4.6718657826850335E-2</v>
      </c>
      <c r="M868" s="43" t="s">
        <v>761</v>
      </c>
      <c r="N868" s="43" t="s">
        <v>762</v>
      </c>
      <c r="O868" s="43" t="s">
        <v>436</v>
      </c>
      <c r="P868" s="43" t="s">
        <v>232</v>
      </c>
      <c r="Q868" s="43" t="s">
        <v>453</v>
      </c>
      <c r="R868" s="43" t="s">
        <v>441</v>
      </c>
      <c r="S868" s="43" t="s">
        <v>330</v>
      </c>
      <c r="V868" s="42" t="s">
        <v>1369</v>
      </c>
      <c r="W868"/>
    </row>
    <row r="869" spans="1:23" s="39" customFormat="1" x14ac:dyDescent="0.35">
      <c r="A869" s="43" t="s">
        <v>811</v>
      </c>
      <c r="B869" s="54">
        <v>51600</v>
      </c>
      <c r="C869" s="54" t="s">
        <v>12</v>
      </c>
      <c r="D869" s="53">
        <v>1.18480340327454</v>
      </c>
      <c r="E869" s="53">
        <f>SUMIFS('Ratios_MARAMA-VA'!T:T, 'Ratios_MARAMA-VA'!AA:AA, V869)</f>
        <v>1.18464782186868</v>
      </c>
      <c r="F869" s="53">
        <f>SUMIFS('Ratios_MARAMA-VA'!J:J, 'Ratios_MARAMA-VA'!AA:AA, V869)</f>
        <v>3.22779736615489E-3</v>
      </c>
      <c r="G869" s="53"/>
      <c r="H869" s="53">
        <f t="shared" si="4"/>
        <v>2.7246894026811421E-3</v>
      </c>
      <c r="I869" s="53">
        <v>1.2782718485698401</v>
      </c>
      <c r="J869" s="53">
        <v>3.4828937595438769E-3</v>
      </c>
      <c r="K869" s="53">
        <v>1.32494991894444</v>
      </c>
      <c r="L869" s="53">
        <v>3.6100770032311538E-3</v>
      </c>
      <c r="M869" s="43" t="s">
        <v>761</v>
      </c>
      <c r="N869" s="43" t="s">
        <v>762</v>
      </c>
      <c r="O869" s="43" t="s">
        <v>436</v>
      </c>
      <c r="P869" s="43" t="s">
        <v>232</v>
      </c>
      <c r="Q869" s="43" t="s">
        <v>453</v>
      </c>
      <c r="R869" s="43" t="s">
        <v>441</v>
      </c>
      <c r="S869" s="43" t="s">
        <v>330</v>
      </c>
      <c r="V869" s="42" t="s">
        <v>1383</v>
      </c>
      <c r="W869"/>
    </row>
    <row r="870" spans="1:23" s="39" customFormat="1" x14ac:dyDescent="0.35">
      <c r="A870" s="43" t="s">
        <v>811</v>
      </c>
      <c r="B870" s="54">
        <v>51610</v>
      </c>
      <c r="C870" s="54" t="s">
        <v>10</v>
      </c>
      <c r="D870" s="53">
        <v>9.2980301229358506</v>
      </c>
      <c r="E870" s="53">
        <f>SUMIFS('Ratios_MARAMA-VA'!T:T, 'Ratios_MARAMA-VA'!AA:AA, V870)</f>
        <v>9.2968091603742309</v>
      </c>
      <c r="F870" s="53">
        <f>SUMIFS('Ratios_MARAMA-VA'!J:J, 'Ratios_MARAMA-VA'!AA:AA, V870)</f>
        <v>2.5330917398020601E-2</v>
      </c>
      <c r="G870" s="53"/>
      <c r="H870" s="53">
        <f t="shared" si="4"/>
        <v>2.7246894026811386E-3</v>
      </c>
      <c r="I870" s="53">
        <v>10.031546263670799</v>
      </c>
      <c r="J870" s="53">
        <v>2.7332847797129398E-2</v>
      </c>
      <c r="K870" s="53">
        <v>10.3978636655487</v>
      </c>
      <c r="L870" s="53">
        <v>2.8330948940043801E-2</v>
      </c>
      <c r="M870" s="43" t="s">
        <v>761</v>
      </c>
      <c r="N870" s="43" t="s">
        <v>762</v>
      </c>
      <c r="O870" s="43" t="s">
        <v>436</v>
      </c>
      <c r="P870" s="43" t="s">
        <v>232</v>
      </c>
      <c r="Q870" s="43" t="s">
        <v>453</v>
      </c>
      <c r="R870" s="43" t="s">
        <v>441</v>
      </c>
      <c r="S870" s="43" t="s">
        <v>330</v>
      </c>
      <c r="V870" s="42" t="s">
        <v>1370</v>
      </c>
      <c r="W870"/>
    </row>
    <row r="871" spans="1:23" s="39" customFormat="1" x14ac:dyDescent="0.35">
      <c r="A871" s="43" t="s">
        <v>811</v>
      </c>
      <c r="B871" s="54">
        <v>51610</v>
      </c>
      <c r="C871" s="54" t="s">
        <v>12</v>
      </c>
      <c r="D871" s="53">
        <v>0.71848411422949898</v>
      </c>
      <c r="E871" s="53">
        <f>SUMIFS('Ratios_MARAMA-VA'!T:T, 'Ratios_MARAMA-VA'!AA:AA, V871)</f>
        <v>0.71838976712662095</v>
      </c>
      <c r="F871" s="53">
        <f>SUMIFS('Ratios_MARAMA-VA'!J:J, 'Ratios_MARAMA-VA'!AA:AA, V871)</f>
        <v>1.9573889854844601E-3</v>
      </c>
      <c r="G871" s="53"/>
      <c r="H871" s="53">
        <f t="shared" si="4"/>
        <v>2.7246894026811178E-3</v>
      </c>
      <c r="I871" s="53">
        <v>0.77516490442709096</v>
      </c>
      <c r="J871" s="53">
        <v>2.1120836004228163E-3</v>
      </c>
      <c r="K871" s="53">
        <v>0.80347124787137303</v>
      </c>
      <c r="L871" s="53">
        <v>2.1892095944341036E-3</v>
      </c>
      <c r="M871" s="43" t="s">
        <v>761</v>
      </c>
      <c r="N871" s="43" t="s">
        <v>762</v>
      </c>
      <c r="O871" s="43" t="s">
        <v>436</v>
      </c>
      <c r="P871" s="43" t="s">
        <v>232</v>
      </c>
      <c r="Q871" s="43" t="s">
        <v>453</v>
      </c>
      <c r="R871" s="43" t="s">
        <v>441</v>
      </c>
      <c r="S871" s="43" t="s">
        <v>330</v>
      </c>
      <c r="V871" s="42" t="s">
        <v>1384</v>
      </c>
      <c r="W871"/>
    </row>
    <row r="872" spans="1:23" s="39" customFormat="1" x14ac:dyDescent="0.35">
      <c r="A872" s="43" t="s">
        <v>811</v>
      </c>
      <c r="B872" s="54">
        <v>51683</v>
      </c>
      <c r="C872" s="54" t="s">
        <v>10</v>
      </c>
      <c r="D872" s="53">
        <v>40.455424145878702</v>
      </c>
      <c r="E872" s="53">
        <f>SUMIFS('Ratios_MARAMA-VA'!T:T, 'Ratios_MARAMA-VA'!AA:AA, V872)</f>
        <v>40.450111777813497</v>
      </c>
      <c r="F872" s="53">
        <f>SUMIFS('Ratios_MARAMA-VA'!J:J, 'Ratios_MARAMA-VA'!AA:AA, V872)</f>
        <v>0.11021399089827499</v>
      </c>
      <c r="G872" s="53"/>
      <c r="H872" s="53">
        <f t="shared" si="4"/>
        <v>2.7246894026811152E-3</v>
      </c>
      <c r="I872" s="53">
        <v>43.646928819334498</v>
      </c>
      <c r="J872" s="53">
        <v>0.11892432441361767</v>
      </c>
      <c r="K872" s="53">
        <v>45.240763821915401</v>
      </c>
      <c r="L872" s="53">
        <v>0.12326702975477208</v>
      </c>
      <c r="M872" s="43" t="s">
        <v>761</v>
      </c>
      <c r="N872" s="43" t="s">
        <v>762</v>
      </c>
      <c r="O872" s="43" t="s">
        <v>436</v>
      </c>
      <c r="P872" s="43" t="s">
        <v>232</v>
      </c>
      <c r="Q872" s="43" t="s">
        <v>453</v>
      </c>
      <c r="R872" s="43" t="s">
        <v>441</v>
      </c>
      <c r="S872" s="43" t="s">
        <v>330</v>
      </c>
      <c r="V872" s="42" t="s">
        <v>1372</v>
      </c>
      <c r="W872"/>
    </row>
    <row r="873" spans="1:23" s="39" customFormat="1" x14ac:dyDescent="0.35">
      <c r="A873" s="43" t="s">
        <v>811</v>
      </c>
      <c r="B873" s="54">
        <v>51683</v>
      </c>
      <c r="C873" s="54" t="s">
        <v>12</v>
      </c>
      <c r="D873" s="53">
        <v>3.1261016797835701</v>
      </c>
      <c r="E873" s="53">
        <f>SUMIFS('Ratios_MARAMA-VA'!T:T, 'Ratios_MARAMA-VA'!AA:AA, V873)</f>
        <v>3.1256911785199302</v>
      </c>
      <c r="F873" s="53">
        <f>SUMIFS('Ratios_MARAMA-VA'!J:J, 'Ratios_MARAMA-VA'!AA:AA, V873)</f>
        <v>8.5165376301671904E-3</v>
      </c>
      <c r="G873" s="53"/>
      <c r="H873" s="53">
        <f t="shared" si="4"/>
        <v>2.7246894026811443E-3</v>
      </c>
      <c r="I873" s="53">
        <v>3.37271800704666</v>
      </c>
      <c r="J873" s="53">
        <v>9.1896090120319029E-3</v>
      </c>
      <c r="K873" s="53">
        <v>3.49587801300531</v>
      </c>
      <c r="L873" s="53">
        <v>9.5251817751015842E-3</v>
      </c>
      <c r="M873" s="43" t="s">
        <v>761</v>
      </c>
      <c r="N873" s="43" t="s">
        <v>762</v>
      </c>
      <c r="O873" s="43" t="s">
        <v>436</v>
      </c>
      <c r="P873" s="43" t="s">
        <v>232</v>
      </c>
      <c r="Q873" s="43" t="s">
        <v>453</v>
      </c>
      <c r="R873" s="43" t="s">
        <v>441</v>
      </c>
      <c r="S873" s="43" t="s">
        <v>330</v>
      </c>
      <c r="V873" s="42" t="s">
        <v>1386</v>
      </c>
      <c r="W873"/>
    </row>
    <row r="874" spans="1:23" s="39" customFormat="1" x14ac:dyDescent="0.35">
      <c r="A874" s="43" t="s">
        <v>811</v>
      </c>
      <c r="B874" s="54">
        <v>51685</v>
      </c>
      <c r="C874" s="54" t="s">
        <v>10</v>
      </c>
      <c r="D874" s="53">
        <v>18.0681743521186</v>
      </c>
      <c r="E874" s="53">
        <f>SUMIFS('Ratios_MARAMA-VA'!T:T, 'Ratios_MARAMA-VA'!AA:AA, V874)</f>
        <v>18.065801745862299</v>
      </c>
      <c r="F874" s="53">
        <f>SUMIFS('Ratios_MARAMA-VA'!J:J, 'Ratios_MARAMA-VA'!AA:AA, V874)</f>
        <v>4.9223698567889503E-2</v>
      </c>
      <c r="G874" s="53"/>
      <c r="H874" s="53">
        <f t="shared" si="4"/>
        <v>2.7246894026811434E-3</v>
      </c>
      <c r="I874" s="53">
        <v>19.49356202517</v>
      </c>
      <c r="J874" s="53">
        <v>5.311390187048827E-2</v>
      </c>
      <c r="K874" s="53">
        <v>20.205399543207101</v>
      </c>
      <c r="L874" s="53">
        <v>5.5053438012314805E-2</v>
      </c>
      <c r="M874" s="43" t="s">
        <v>761</v>
      </c>
      <c r="N874" s="43" t="s">
        <v>762</v>
      </c>
      <c r="O874" s="43" t="s">
        <v>436</v>
      </c>
      <c r="P874" s="43" t="s">
        <v>232</v>
      </c>
      <c r="Q874" s="43" t="s">
        <v>453</v>
      </c>
      <c r="R874" s="43" t="s">
        <v>441</v>
      </c>
      <c r="S874" s="43" t="s">
        <v>330</v>
      </c>
      <c r="V874" s="42" t="s">
        <v>1373</v>
      </c>
      <c r="W874"/>
    </row>
    <row r="875" spans="1:23" s="39" customFormat="1" x14ac:dyDescent="0.35">
      <c r="A875" s="43" t="s">
        <v>811</v>
      </c>
      <c r="B875" s="54">
        <v>51685</v>
      </c>
      <c r="C875" s="54" t="s">
        <v>12</v>
      </c>
      <c r="D875" s="53">
        <v>1.3961768830721699</v>
      </c>
      <c r="E875" s="53">
        <f>SUMIFS('Ratios_MARAMA-VA'!T:T, 'Ratios_MARAMA-VA'!AA:AA, V875)</f>
        <v>1.39599354534567</v>
      </c>
      <c r="F875" s="53">
        <f>SUMIFS('Ratios_MARAMA-VA'!J:J, 'Ratios_MARAMA-VA'!AA:AA, V875)</f>
        <v>3.80364881921461E-3</v>
      </c>
      <c r="G875" s="53"/>
      <c r="H875" s="53">
        <f t="shared" si="4"/>
        <v>2.7246894026811326E-3</v>
      </c>
      <c r="I875" s="53">
        <v>1.5063204581642999</v>
      </c>
      <c r="J875" s="53">
        <v>4.104255389402056E-3</v>
      </c>
      <c r="K875" s="53">
        <v>1.5613260756560501</v>
      </c>
      <c r="L875" s="53">
        <v>4.2541286124697601E-3</v>
      </c>
      <c r="M875" s="43" t="s">
        <v>761</v>
      </c>
      <c r="N875" s="43" t="s">
        <v>762</v>
      </c>
      <c r="O875" s="43" t="s">
        <v>436</v>
      </c>
      <c r="P875" s="43" t="s">
        <v>232</v>
      </c>
      <c r="Q875" s="43" t="s">
        <v>453</v>
      </c>
      <c r="R875" s="43" t="s">
        <v>441</v>
      </c>
      <c r="S875" s="43" t="s">
        <v>330</v>
      </c>
      <c r="V875" s="42" t="s">
        <v>1387</v>
      </c>
      <c r="W875"/>
    </row>
    <row r="876" spans="1:23" s="39" customFormat="1" x14ac:dyDescent="0.35">
      <c r="A876" s="43" t="s">
        <v>497</v>
      </c>
      <c r="B876" s="54">
        <v>24009</v>
      </c>
      <c r="C876" s="54" t="s">
        <v>10</v>
      </c>
      <c r="D876" s="53">
        <v>4.1259119999999998E-3</v>
      </c>
      <c r="E876" s="53">
        <f>SUMIFS('Ratios_MARAMA-VA'!T:T, 'Ratios_MARAMA-VA'!AA:AA, V876)</f>
        <v>4.1253702095327902E-3</v>
      </c>
      <c r="F876" s="53">
        <f>SUMIFS('Ratios_MARAMA-VA'!J:J, 'Ratios_MARAMA-VA'!AA:AA, V876)</f>
        <v>1.1240352492050399E-5</v>
      </c>
      <c r="G876" s="53"/>
      <c r="H876" s="53">
        <f t="shared" si="4"/>
        <v>2.7246894026811234E-3</v>
      </c>
      <c r="I876" s="53">
        <v>3.8585555839612002E-3</v>
      </c>
      <c r="J876" s="53">
        <v>1.0513365509275155E-5</v>
      </c>
      <c r="K876" s="53">
        <v>4.0914056160041004E-3</v>
      </c>
      <c r="L876" s="53">
        <v>1.1147809523996406E-5</v>
      </c>
      <c r="M876" s="43" t="s">
        <v>760</v>
      </c>
      <c r="N876" s="43" t="s">
        <v>221</v>
      </c>
      <c r="O876" s="43" t="s">
        <v>436</v>
      </c>
      <c r="P876" s="43" t="s">
        <v>232</v>
      </c>
      <c r="Q876" s="43" t="s">
        <v>752</v>
      </c>
      <c r="R876" s="43" t="s">
        <v>441</v>
      </c>
      <c r="S876" s="43" t="s">
        <v>330</v>
      </c>
      <c r="V876" s="42" t="s">
        <v>1389</v>
      </c>
      <c r="W876"/>
    </row>
    <row r="877" spans="1:23" s="39" customFormat="1" x14ac:dyDescent="0.35">
      <c r="A877" s="43" t="s">
        <v>497</v>
      </c>
      <c r="B877" s="54">
        <v>24017</v>
      </c>
      <c r="C877" s="54" t="s">
        <v>10</v>
      </c>
      <c r="D877" s="53">
        <v>6.0122609999999996E-3</v>
      </c>
      <c r="E877" s="53">
        <f>SUMIFS('Ratios_MARAMA-VA'!T:T, 'Ratios_MARAMA-VA'!AA:AA, V877)</f>
        <v>6.0114715052904397E-3</v>
      </c>
      <c r="F877" s="53">
        <f>SUMIFS('Ratios_MARAMA-VA'!J:J, 'Ratios_MARAMA-VA'!AA:AA, V877)</f>
        <v>1.63793927049844E-5</v>
      </c>
      <c r="G877" s="53"/>
      <c r="H877" s="53">
        <f t="shared" si="4"/>
        <v>2.724689402681123E-3</v>
      </c>
      <c r="I877" s="53">
        <v>5.6226703947592997E-3</v>
      </c>
      <c r="J877" s="53">
        <v>1.532003043936955E-5</v>
      </c>
      <c r="K877" s="53">
        <v>5.9619784475001998E-3</v>
      </c>
      <c r="L877" s="53">
        <v>1.6244539494917048E-5</v>
      </c>
      <c r="M877" s="43" t="s">
        <v>760</v>
      </c>
      <c r="N877" s="43" t="s">
        <v>221</v>
      </c>
      <c r="O877" s="43" t="s">
        <v>436</v>
      </c>
      <c r="P877" s="43" t="s">
        <v>232</v>
      </c>
      <c r="Q877" s="43" t="s">
        <v>752</v>
      </c>
      <c r="R877" s="43" t="s">
        <v>441</v>
      </c>
      <c r="S877" s="43" t="s">
        <v>330</v>
      </c>
      <c r="V877" s="42" t="s">
        <v>1390</v>
      </c>
      <c r="W877"/>
    </row>
    <row r="878" spans="1:23" s="39" customFormat="1" x14ac:dyDescent="0.35">
      <c r="A878" s="43" t="s">
        <v>497</v>
      </c>
      <c r="B878" s="54">
        <v>24021</v>
      </c>
      <c r="C878" s="54" t="s">
        <v>10</v>
      </c>
      <c r="D878" s="53">
        <v>2.4913810000000002E-2</v>
      </c>
      <c r="E878" s="53">
        <f>SUMIFS('Ratios_MARAMA-VA'!T:T, 'Ratios_MARAMA-VA'!AA:AA, V878)</f>
        <v>2.49105384651831E-2</v>
      </c>
      <c r="F878" s="53">
        <f>SUMIFS('Ratios_MARAMA-VA'!J:J, 'Ratios_MARAMA-VA'!AA:AA, V878)</f>
        <v>6.7873480171164906E-5</v>
      </c>
      <c r="G878" s="53"/>
      <c r="H878" s="53">
        <f t="shared" si="4"/>
        <v>2.7246894026811243E-3</v>
      </c>
      <c r="I878" s="53">
        <v>2.32994113042761E-2</v>
      </c>
      <c r="J878" s="53">
        <v>6.3483659069469886E-5</v>
      </c>
      <c r="K878" s="53">
        <v>2.4705447462296901E-2</v>
      </c>
      <c r="L878" s="53">
        <v>6.7314670889015646E-5</v>
      </c>
      <c r="M878" s="43" t="s">
        <v>760</v>
      </c>
      <c r="N878" s="43" t="s">
        <v>221</v>
      </c>
      <c r="O878" s="43" t="s">
        <v>436</v>
      </c>
      <c r="P878" s="43" t="s">
        <v>232</v>
      </c>
      <c r="Q878" s="43" t="s">
        <v>752</v>
      </c>
      <c r="R878" s="43" t="s">
        <v>441</v>
      </c>
      <c r="S878" s="43" t="s">
        <v>330</v>
      </c>
      <c r="V878" s="42" t="s">
        <v>1391</v>
      </c>
      <c r="W878"/>
    </row>
    <row r="879" spans="1:23" s="39" customFormat="1" x14ac:dyDescent="0.35">
      <c r="A879" s="43" t="s">
        <v>497</v>
      </c>
      <c r="B879" s="54">
        <v>24031</v>
      </c>
      <c r="C879" s="54" t="s">
        <v>10</v>
      </c>
      <c r="D879" s="53">
        <v>5.0396669999999998E-2</v>
      </c>
      <c r="E879" s="53">
        <f>SUMIFS('Ratios_MARAMA-VA'!T:T, 'Ratios_MARAMA-VA'!AA:AA, V879)</f>
        <v>5.0390052206071199E-2</v>
      </c>
      <c r="F879" s="53">
        <f>SUMIFS('Ratios_MARAMA-VA'!J:J, 'Ratios_MARAMA-VA'!AA:AA, V879)</f>
        <v>1.3729724124642999E-4</v>
      </c>
      <c r="G879" s="53"/>
      <c r="H879" s="53">
        <f t="shared" si="4"/>
        <v>2.7246894026811083E-3</v>
      </c>
      <c r="I879" s="53">
        <v>4.7130998538395801E-2</v>
      </c>
      <c r="J879" s="53">
        <v>1.2841733225534585E-4</v>
      </c>
      <c r="K879" s="53">
        <v>4.9975185768845298E-2</v>
      </c>
      <c r="L879" s="53">
        <v>1.3616685906139251E-4</v>
      </c>
      <c r="M879" s="43" t="s">
        <v>760</v>
      </c>
      <c r="N879" s="43" t="s">
        <v>221</v>
      </c>
      <c r="O879" s="43" t="s">
        <v>436</v>
      </c>
      <c r="P879" s="43" t="s">
        <v>232</v>
      </c>
      <c r="Q879" s="43" t="s">
        <v>752</v>
      </c>
      <c r="R879" s="43" t="s">
        <v>441</v>
      </c>
      <c r="S879" s="43" t="s">
        <v>330</v>
      </c>
      <c r="V879" s="42" t="s">
        <v>1392</v>
      </c>
      <c r="W879"/>
    </row>
    <row r="880" spans="1:23" s="39" customFormat="1" x14ac:dyDescent="0.35">
      <c r="A880" s="43" t="s">
        <v>497</v>
      </c>
      <c r="B880" s="54">
        <v>24031</v>
      </c>
      <c r="C880" s="54" t="s">
        <v>12</v>
      </c>
      <c r="D880" s="53">
        <v>4.9639020000000005E-4</v>
      </c>
      <c r="E880" s="53">
        <f>SUMIFS('Ratios_MARAMA-VA'!T:T, 'Ratios_MARAMA-VA'!AA:AA, V880)</f>
        <v>4.9632501696207296E-4</v>
      </c>
      <c r="F880" s="53">
        <f>SUMIFS('Ratios_MARAMA-VA'!J:J, 'Ratios_MARAMA-VA'!AA:AA, V880)</f>
        <v>1.35233151400209E-6</v>
      </c>
      <c r="G880" s="53"/>
      <c r="H880" s="53">
        <f t="shared" si="4"/>
        <v>2.7246894026811252E-3</v>
      </c>
      <c r="I880" s="53">
        <v>4.6422443765969999E-4</v>
      </c>
      <c r="J880" s="53">
        <v>1.2648674057569893E-6</v>
      </c>
      <c r="K880" s="53">
        <v>4.9223872249560001E-4</v>
      </c>
      <c r="L880" s="53">
        <v>1.3411976307730565E-6</v>
      </c>
      <c r="M880" s="43" t="s">
        <v>760</v>
      </c>
      <c r="N880" s="43" t="s">
        <v>221</v>
      </c>
      <c r="O880" s="43" t="s">
        <v>436</v>
      </c>
      <c r="P880" s="43" t="s">
        <v>232</v>
      </c>
      <c r="Q880" s="43" t="s">
        <v>752</v>
      </c>
      <c r="R880" s="43" t="s">
        <v>441</v>
      </c>
      <c r="S880" s="43" t="s">
        <v>330</v>
      </c>
      <c r="V880" s="42" t="s">
        <v>1403</v>
      </c>
      <c r="W880"/>
    </row>
    <row r="881" spans="1:23" s="39" customFormat="1" x14ac:dyDescent="0.35">
      <c r="A881" s="43" t="s">
        <v>497</v>
      </c>
      <c r="B881" s="54">
        <v>24033</v>
      </c>
      <c r="C881" s="54" t="s">
        <v>10</v>
      </c>
      <c r="D881" s="53">
        <v>6.3386799999999993E-2</v>
      </c>
      <c r="E881" s="53">
        <f>SUMIFS('Ratios_MARAMA-VA'!T:T, 'Ratios_MARAMA-VA'!AA:AA, V881)</f>
        <v>6.3378476418695595E-2</v>
      </c>
      <c r="F881" s="53">
        <f>SUMIFS('Ratios_MARAMA-VA'!J:J, 'Ratios_MARAMA-VA'!AA:AA, V881)</f>
        <v>1.7268666305609499E-4</v>
      </c>
      <c r="G881" s="53"/>
      <c r="H881" s="53">
        <f t="shared" si="4"/>
        <v>2.7246894026811174E-3</v>
      </c>
      <c r="I881" s="53">
        <v>5.9279376557093699E-2</v>
      </c>
      <c r="J881" s="53">
        <v>1.6151788910265667E-4</v>
      </c>
      <c r="K881" s="53">
        <v>6.2856674960719505E-2</v>
      </c>
      <c r="L881" s="53">
        <v>1.7126491615324397E-4</v>
      </c>
      <c r="M881" s="43" t="s">
        <v>760</v>
      </c>
      <c r="N881" s="43" t="s">
        <v>221</v>
      </c>
      <c r="O881" s="43" t="s">
        <v>436</v>
      </c>
      <c r="P881" s="43" t="s">
        <v>232</v>
      </c>
      <c r="Q881" s="43" t="s">
        <v>752</v>
      </c>
      <c r="R881" s="43" t="s">
        <v>441</v>
      </c>
      <c r="S881" s="43" t="s">
        <v>330</v>
      </c>
      <c r="V881" s="42" t="s">
        <v>1393</v>
      </c>
      <c r="W881"/>
    </row>
    <row r="882" spans="1:23" s="39" customFormat="1" x14ac:dyDescent="0.35">
      <c r="A882" s="43" t="s">
        <v>497</v>
      </c>
      <c r="B882" s="54">
        <v>24033</v>
      </c>
      <c r="C882" s="54" t="s">
        <v>12</v>
      </c>
      <c r="D882" s="53">
        <v>6.2433870000000002E-4</v>
      </c>
      <c r="E882" s="53">
        <f>SUMIFS('Ratios_MARAMA-VA'!T:T, 'Ratios_MARAMA-VA'!AA:AA, V882)</f>
        <v>6.2425671551851803E-4</v>
      </c>
      <c r="F882" s="53">
        <f>SUMIFS('Ratios_MARAMA-VA'!J:J, 'Ratios_MARAMA-VA'!AA:AA, V882)</f>
        <v>1.70090565732583E-6</v>
      </c>
      <c r="G882" s="53"/>
      <c r="H882" s="53">
        <f t="shared" si="4"/>
        <v>2.7246894026811221E-3</v>
      </c>
      <c r="I882" s="53">
        <v>5.8388195801750004E-4</v>
      </c>
      <c r="J882" s="53">
        <v>1.5908969834269862E-6</v>
      </c>
      <c r="K882" s="53">
        <v>6.1911714633480005E-4</v>
      </c>
      <c r="L882" s="53">
        <v>1.6869019276366073E-6</v>
      </c>
      <c r="M882" s="43" t="s">
        <v>760</v>
      </c>
      <c r="N882" s="43" t="s">
        <v>221</v>
      </c>
      <c r="O882" s="43" t="s">
        <v>436</v>
      </c>
      <c r="P882" s="43" t="s">
        <v>232</v>
      </c>
      <c r="Q882" s="43" t="s">
        <v>752</v>
      </c>
      <c r="R882" s="43" t="s">
        <v>441</v>
      </c>
      <c r="S882" s="43" t="s">
        <v>330</v>
      </c>
      <c r="V882" s="42" t="s">
        <v>1404</v>
      </c>
      <c r="W882"/>
    </row>
    <row r="883" spans="1:23" s="39" customFormat="1" x14ac:dyDescent="0.35">
      <c r="A883" s="43" t="s">
        <v>811</v>
      </c>
      <c r="B883" s="54">
        <v>51013</v>
      </c>
      <c r="C883" s="54" t="s">
        <v>10</v>
      </c>
      <c r="D883" s="53">
        <v>3.0351530000000001E-3</v>
      </c>
      <c r="E883" s="53">
        <f>SUMIFS('Ratios_MARAMA-VA'!T:T, 'Ratios_MARAMA-VA'!AA:AA, V883)</f>
        <v>3.0347544415814101E-3</v>
      </c>
      <c r="F883" s="53">
        <f>SUMIFS('Ratios_MARAMA-VA'!J:J, 'Ratios_MARAMA-VA'!AA:AA, V883)</f>
        <v>8.2687632667163992E-6</v>
      </c>
      <c r="G883" s="53"/>
      <c r="H883" s="53">
        <f t="shared" si="4"/>
        <v>2.7246894026811434E-3</v>
      </c>
      <c r="I883" s="53">
        <v>2.8384770582422E-3</v>
      </c>
      <c r="J883" s="53">
        <v>7.7339683603460693E-6</v>
      </c>
      <c r="K883" s="53">
        <v>3.0097689988616999E-3</v>
      </c>
      <c r="L883" s="53">
        <v>8.200685695716708E-6</v>
      </c>
      <c r="M883" s="43" t="s">
        <v>760</v>
      </c>
      <c r="N883" s="43" t="s">
        <v>221</v>
      </c>
      <c r="O883" s="43" t="s">
        <v>436</v>
      </c>
      <c r="P883" s="43" t="s">
        <v>232</v>
      </c>
      <c r="Q883" s="43" t="s">
        <v>752</v>
      </c>
      <c r="R883" s="43" t="s">
        <v>441</v>
      </c>
      <c r="S883" s="43" t="s">
        <v>330</v>
      </c>
      <c r="V883" s="42" t="s">
        <v>1395</v>
      </c>
      <c r="W883"/>
    </row>
    <row r="884" spans="1:23" s="39" customFormat="1" x14ac:dyDescent="0.35">
      <c r="A884" s="43" t="s">
        <v>811</v>
      </c>
      <c r="B884" s="54">
        <v>51059</v>
      </c>
      <c r="C884" s="54" t="s">
        <v>10</v>
      </c>
      <c r="D884" s="53">
        <v>6.706956E-2</v>
      </c>
      <c r="E884" s="53">
        <f>SUMIFS('Ratios_MARAMA-VA'!T:T, 'Ratios_MARAMA-VA'!AA:AA, V884)</f>
        <v>6.7060752820339797E-2</v>
      </c>
      <c r="F884" s="53">
        <f>SUMIFS('Ratios_MARAMA-VA'!J:J, 'Ratios_MARAMA-VA'!AA:AA, V884)</f>
        <v>1.8271972254539699E-4</v>
      </c>
      <c r="G884" s="53"/>
      <c r="H884" s="53">
        <f t="shared" si="4"/>
        <v>2.724689402681107E-3</v>
      </c>
      <c r="I884" s="53">
        <v>6.2723496102636403E-2</v>
      </c>
      <c r="J884" s="53">
        <v>1.7090204512996312E-4</v>
      </c>
      <c r="K884" s="53">
        <v>6.6508634805329703E-2</v>
      </c>
      <c r="L884" s="53">
        <v>1.8121537244086968E-4</v>
      </c>
      <c r="M884" s="43" t="s">
        <v>760</v>
      </c>
      <c r="N884" s="43" t="s">
        <v>221</v>
      </c>
      <c r="O884" s="43" t="s">
        <v>436</v>
      </c>
      <c r="P884" s="43" t="s">
        <v>232</v>
      </c>
      <c r="Q884" s="43" t="s">
        <v>752</v>
      </c>
      <c r="R884" s="43" t="s">
        <v>441</v>
      </c>
      <c r="S884" s="43" t="s">
        <v>330</v>
      </c>
      <c r="V884" s="42" t="s">
        <v>1396</v>
      </c>
      <c r="W884"/>
    </row>
    <row r="885" spans="1:23" s="39" customFormat="1" x14ac:dyDescent="0.35">
      <c r="A885" s="43" t="s">
        <v>811</v>
      </c>
      <c r="B885" s="54">
        <v>51059</v>
      </c>
      <c r="C885" s="54" t="s">
        <v>12</v>
      </c>
      <c r="D885" s="53">
        <v>6.6061259999999997E-4</v>
      </c>
      <c r="E885" s="53">
        <f>SUMIFS('Ratios_MARAMA-VA'!T:T, 'Ratios_MARAMA-VA'!AA:AA, V885)</f>
        <v>6.6052585224357998E-4</v>
      </c>
      <c r="F885" s="53">
        <f>SUMIFS('Ratios_MARAMA-VA'!J:J, 'Ratios_MARAMA-VA'!AA:AA, V885)</f>
        <v>1.7997277898049901E-6</v>
      </c>
      <c r="G885" s="53"/>
      <c r="H885" s="53">
        <f t="shared" si="4"/>
        <v>2.7246894026811083E-3</v>
      </c>
      <c r="I885" s="53">
        <v>6.1780533287309999E-4</v>
      </c>
      <c r="J885" s="53">
        <v>1.6833276433992101E-6</v>
      </c>
      <c r="K885" s="53">
        <v>6.5508767555949999E-4</v>
      </c>
      <c r="L885" s="53">
        <v>1.7849104474239698E-6</v>
      </c>
      <c r="M885" s="43" t="s">
        <v>760</v>
      </c>
      <c r="N885" s="43" t="s">
        <v>221</v>
      </c>
      <c r="O885" s="43" t="s">
        <v>436</v>
      </c>
      <c r="P885" s="43" t="s">
        <v>232</v>
      </c>
      <c r="Q885" s="43" t="s">
        <v>752</v>
      </c>
      <c r="R885" s="43" t="s">
        <v>441</v>
      </c>
      <c r="S885" s="43" t="s">
        <v>330</v>
      </c>
      <c r="V885" s="42" t="s">
        <v>1405</v>
      </c>
      <c r="W885"/>
    </row>
    <row r="886" spans="1:23" s="39" customFormat="1" x14ac:dyDescent="0.35">
      <c r="A886" s="43" t="s">
        <v>811</v>
      </c>
      <c r="B886" s="54">
        <v>51107</v>
      </c>
      <c r="C886" s="54" t="s">
        <v>10</v>
      </c>
      <c r="D886" s="53">
        <v>3.6978009999999999E-2</v>
      </c>
      <c r="E886" s="53">
        <f>SUMIFS('Ratios_MARAMA-VA'!T:T, 'Ratios_MARAMA-VA'!AA:AA, V886)</f>
        <v>3.6973154265482602E-2</v>
      </c>
      <c r="F886" s="53">
        <f>SUMIFS('Ratios_MARAMA-VA'!J:J, 'Ratios_MARAMA-VA'!AA:AA, V886)</f>
        <v>1.00740361610855E-4</v>
      </c>
      <c r="G886" s="53"/>
      <c r="H886" s="53">
        <f t="shared" si="4"/>
        <v>2.7246894026811282E-3</v>
      </c>
      <c r="I886" s="53">
        <v>3.4581858985182699E-2</v>
      </c>
      <c r="J886" s="53">
        <v>9.4224824701940457E-5</v>
      </c>
      <c r="K886" s="53">
        <v>3.6668750516893597E-2</v>
      </c>
      <c r="L886" s="53">
        <v>9.9910955942938127E-5</v>
      </c>
      <c r="M886" s="43" t="s">
        <v>760</v>
      </c>
      <c r="N886" s="43" t="s">
        <v>221</v>
      </c>
      <c r="O886" s="43" t="s">
        <v>436</v>
      </c>
      <c r="P886" s="43" t="s">
        <v>232</v>
      </c>
      <c r="Q886" s="43" t="s">
        <v>752</v>
      </c>
      <c r="R886" s="43" t="s">
        <v>441</v>
      </c>
      <c r="S886" s="43" t="s">
        <v>330</v>
      </c>
      <c r="V886" s="42" t="s">
        <v>1399</v>
      </c>
      <c r="W886"/>
    </row>
    <row r="887" spans="1:23" s="39" customFormat="1" x14ac:dyDescent="0.35">
      <c r="A887" s="43" t="s">
        <v>811</v>
      </c>
      <c r="B887" s="54">
        <v>51107</v>
      </c>
      <c r="C887" s="54" t="s">
        <v>12</v>
      </c>
      <c r="D887" s="53">
        <v>3.6422100000000002E-4</v>
      </c>
      <c r="E887" s="53">
        <f>SUMIFS('Ratios_MARAMA-VA'!T:T, 'Ratios_MARAMA-VA'!AA:AA, V887)</f>
        <v>3.6417317264310101E-4</v>
      </c>
      <c r="F887" s="53">
        <f>SUMIFS('Ratios_MARAMA-VA'!J:J, 'Ratios_MARAMA-VA'!AA:AA, V887)</f>
        <v>9.9225878424142493E-7</v>
      </c>
      <c r="G887" s="53"/>
      <c r="H887" s="53">
        <f t="shared" si="4"/>
        <v>2.7246894026811356E-3</v>
      </c>
      <c r="I887" s="53">
        <v>3.4061971591869999E-4</v>
      </c>
      <c r="J887" s="53">
        <v>9.2808293030794081E-7</v>
      </c>
      <c r="K887" s="53">
        <v>3.6117489778419998E-4</v>
      </c>
      <c r="L887" s="53">
        <v>9.840894165070521E-7</v>
      </c>
      <c r="M887" s="43" t="s">
        <v>760</v>
      </c>
      <c r="N887" s="43" t="s">
        <v>221</v>
      </c>
      <c r="O887" s="43" t="s">
        <v>436</v>
      </c>
      <c r="P887" s="43" t="s">
        <v>232</v>
      </c>
      <c r="Q887" s="43" t="s">
        <v>752</v>
      </c>
      <c r="R887" s="43" t="s">
        <v>441</v>
      </c>
      <c r="S887" s="43" t="s">
        <v>330</v>
      </c>
      <c r="V887" s="42" t="s">
        <v>1406</v>
      </c>
      <c r="W887"/>
    </row>
    <row r="888" spans="1:23" s="39" customFormat="1" x14ac:dyDescent="0.35">
      <c r="A888" s="43" t="s">
        <v>811</v>
      </c>
      <c r="B888" s="54">
        <v>51153</v>
      </c>
      <c r="C888" s="54" t="s">
        <v>10</v>
      </c>
      <c r="D888" s="53">
        <v>3.5424120000000003E-2</v>
      </c>
      <c r="E888" s="53">
        <f>SUMIFS('Ratios_MARAMA-VA'!T:T, 'Ratios_MARAMA-VA'!AA:AA, V888)</f>
        <v>3.5419468313166898E-2</v>
      </c>
      <c r="F888" s="53">
        <f>SUMIFS('Ratios_MARAMA-VA'!J:J, 'Ratios_MARAMA-VA'!AA:AA, V888)</f>
        <v>9.6507049961485594E-5</v>
      </c>
      <c r="G888" s="53"/>
      <c r="H888" s="53">
        <f t="shared" si="4"/>
        <v>2.7246894026811208E-3</v>
      </c>
      <c r="I888" s="53">
        <v>3.31286600472602E-2</v>
      </c>
      <c r="J888" s="53">
        <v>9.0265308955795305E-5</v>
      </c>
      <c r="K888" s="53">
        <v>3.5127856219426198E-2</v>
      </c>
      <c r="L888" s="53">
        <v>9.571249757997666E-5</v>
      </c>
      <c r="M888" s="43" t="s">
        <v>760</v>
      </c>
      <c r="N888" s="43" t="s">
        <v>221</v>
      </c>
      <c r="O888" s="43" t="s">
        <v>436</v>
      </c>
      <c r="P888" s="43" t="s">
        <v>232</v>
      </c>
      <c r="Q888" s="43" t="s">
        <v>752</v>
      </c>
      <c r="R888" s="43" t="s">
        <v>441</v>
      </c>
      <c r="S888" s="43" t="s">
        <v>330</v>
      </c>
      <c r="V888" s="42" t="s">
        <v>1402</v>
      </c>
      <c r="W888"/>
    </row>
    <row r="889" spans="1:23" s="39" customFormat="1" x14ac:dyDescent="0.35">
      <c r="A889" s="43" t="s">
        <v>811</v>
      </c>
      <c r="B889" s="54">
        <v>51153</v>
      </c>
      <c r="C889" s="54" t="s">
        <v>12</v>
      </c>
      <c r="D889" s="53">
        <v>3.4891559999999998E-4</v>
      </c>
      <c r="E889" s="53">
        <f>SUMIFS('Ratios_MARAMA-VA'!T:T, 'Ratios_MARAMA-VA'!AA:AA, V889)</f>
        <v>3.4886978245809698E-4</v>
      </c>
      <c r="F889" s="53">
        <f>SUMIFS('Ratios_MARAMA-VA'!J:J, 'Ratios_MARAMA-VA'!AA:AA, V889)</f>
        <v>9.5056179917925395E-7</v>
      </c>
      <c r="G889" s="53"/>
      <c r="H889" s="53">
        <f t="shared" si="4"/>
        <v>2.7246894026811469E-3</v>
      </c>
      <c r="I889" s="53">
        <v>3.263060958913E-4</v>
      </c>
      <c r="J889" s="53">
        <v>8.8908276150528324E-7</v>
      </c>
      <c r="K889" s="53">
        <v>3.4599750197080001E-4</v>
      </c>
      <c r="L889" s="53">
        <v>9.4273572697398804E-7</v>
      </c>
      <c r="M889" s="43" t="s">
        <v>760</v>
      </c>
      <c r="N889" s="43" t="s">
        <v>221</v>
      </c>
      <c r="O889" s="43" t="s">
        <v>436</v>
      </c>
      <c r="P889" s="43" t="s">
        <v>232</v>
      </c>
      <c r="Q889" s="43" t="s">
        <v>752</v>
      </c>
      <c r="R889" s="43" t="s">
        <v>441</v>
      </c>
      <c r="S889" s="43" t="s">
        <v>330</v>
      </c>
      <c r="V889" s="42" t="s">
        <v>1407</v>
      </c>
      <c r="W889"/>
    </row>
    <row r="890" spans="1:23" s="39" customFormat="1" x14ac:dyDescent="0.35">
      <c r="A890" s="43" t="s">
        <v>811</v>
      </c>
      <c r="B890" s="54">
        <v>51510</v>
      </c>
      <c r="C890" s="54" t="s">
        <v>10</v>
      </c>
      <c r="D890" s="53">
        <v>6.4838229999999997E-3</v>
      </c>
      <c r="E890" s="53">
        <f>SUMIFS('Ratios_MARAMA-VA'!T:T, 'Ratios_MARAMA-VA'!AA:AA, V890)</f>
        <v>6.4829715825455402E-3</v>
      </c>
      <c r="F890" s="53">
        <f>SUMIFS('Ratios_MARAMA-VA'!J:J, 'Ratios_MARAMA-VA'!AA:AA, V890)</f>
        <v>1.7664083968844599E-5</v>
      </c>
      <c r="G890" s="53"/>
      <c r="H890" s="53">
        <f t="shared" si="4"/>
        <v>2.724689402681107E-3</v>
      </c>
      <c r="I890" s="53">
        <v>6.0636754836423997E-3</v>
      </c>
      <c r="J890" s="53">
        <v>1.6521632331577683E-5</v>
      </c>
      <c r="K890" s="53">
        <v>6.4295966165484999E-3</v>
      </c>
      <c r="L890" s="53">
        <v>1.7518653764623997E-5</v>
      </c>
      <c r="M890" s="43" t="s">
        <v>760</v>
      </c>
      <c r="N890" s="43" t="s">
        <v>221</v>
      </c>
      <c r="O890" s="43" t="s">
        <v>436</v>
      </c>
      <c r="P890" s="43" t="s">
        <v>232</v>
      </c>
      <c r="Q890" s="43" t="s">
        <v>752</v>
      </c>
      <c r="R890" s="43" t="s">
        <v>441</v>
      </c>
      <c r="S890" s="43" t="s">
        <v>330</v>
      </c>
      <c r="V890" s="42" t="s">
        <v>1394</v>
      </c>
      <c r="W890"/>
    </row>
    <row r="891" spans="1:23" s="39" customFormat="1" x14ac:dyDescent="0.35">
      <c r="A891" s="43" t="s">
        <v>811</v>
      </c>
      <c r="B891" s="54">
        <v>51600</v>
      </c>
      <c r="C891" s="54" t="s">
        <v>10</v>
      </c>
      <c r="D891" s="53">
        <v>2.3172449999999999E-3</v>
      </c>
      <c r="E891" s="53">
        <f>SUMIFS('Ratios_MARAMA-VA'!T:T, 'Ratios_MARAMA-VA'!AA:AA, V891)</f>
        <v>2.3169407130323801E-3</v>
      </c>
      <c r="F891" s="53">
        <f>SUMIFS('Ratios_MARAMA-VA'!J:J, 'Ratios_MARAMA-VA'!AA:AA, V891)</f>
        <v>6.3129438074397604E-6</v>
      </c>
      <c r="G891" s="53"/>
      <c r="H891" s="53">
        <f t="shared" si="4"/>
        <v>2.7246894026811187E-3</v>
      </c>
      <c r="I891" s="53">
        <v>2.167089030051E-3</v>
      </c>
      <c r="J891" s="53">
        <v>5.9046445148464643E-6</v>
      </c>
      <c r="K891" s="53">
        <v>2.297865103923E-3</v>
      </c>
      <c r="L891" s="53">
        <v>6.2609686974497458E-6</v>
      </c>
      <c r="M891" s="43" t="s">
        <v>760</v>
      </c>
      <c r="N891" s="43" t="s">
        <v>221</v>
      </c>
      <c r="O891" s="43" t="s">
        <v>436</v>
      </c>
      <c r="P891" s="43" t="s">
        <v>232</v>
      </c>
      <c r="Q891" s="43" t="s">
        <v>752</v>
      </c>
      <c r="R891" s="43" t="s">
        <v>441</v>
      </c>
      <c r="S891" s="43" t="s">
        <v>330</v>
      </c>
      <c r="V891" s="42" t="s">
        <v>1397</v>
      </c>
      <c r="W891"/>
    </row>
    <row r="892" spans="1:23" s="39" customFormat="1" x14ac:dyDescent="0.35">
      <c r="A892" s="43" t="s">
        <v>811</v>
      </c>
      <c r="B892" s="54">
        <v>51610</v>
      </c>
      <c r="C892" s="54" t="s">
        <v>10</v>
      </c>
      <c r="D892" s="53">
        <v>1.405215E-3</v>
      </c>
      <c r="E892" s="53">
        <f>SUMIFS('Ratios_MARAMA-VA'!T:T, 'Ratios_MARAMA-VA'!AA:AA, V892)</f>
        <v>1.4050304754412101E-3</v>
      </c>
      <c r="F892" s="53">
        <f>SUMIFS('Ratios_MARAMA-VA'!J:J, 'Ratios_MARAMA-VA'!AA:AA, V892)</f>
        <v>3.8282716468787002E-6</v>
      </c>
      <c r="G892" s="53"/>
      <c r="H892" s="53">
        <f t="shared" si="4"/>
        <v>2.7246894026811339E-3</v>
      </c>
      <c r="I892" s="53">
        <v>1.3141579812937999E-3</v>
      </c>
      <c r="J892" s="53">
        <v>3.5806723250800486E-6</v>
      </c>
      <c r="K892" s="53">
        <v>1.3934627162899E-3</v>
      </c>
      <c r="L892" s="53">
        <v>3.796753096106358E-6</v>
      </c>
      <c r="M892" s="43" t="s">
        <v>760</v>
      </c>
      <c r="N892" s="43" t="s">
        <v>221</v>
      </c>
      <c r="O892" s="43" t="s">
        <v>436</v>
      </c>
      <c r="P892" s="43" t="s">
        <v>232</v>
      </c>
      <c r="Q892" s="43" t="s">
        <v>752</v>
      </c>
      <c r="R892" s="43" t="s">
        <v>441</v>
      </c>
      <c r="S892" s="43" t="s">
        <v>330</v>
      </c>
      <c r="V892" s="42" t="s">
        <v>1398</v>
      </c>
      <c r="W892"/>
    </row>
    <row r="893" spans="1:23" s="39" customFormat="1" x14ac:dyDescent="0.35">
      <c r="A893" s="43" t="s">
        <v>811</v>
      </c>
      <c r="B893" s="54">
        <v>51683</v>
      </c>
      <c r="C893" s="54" t="s">
        <v>10</v>
      </c>
      <c r="D893" s="53">
        <v>6.1140459999999997E-3</v>
      </c>
      <c r="E893" s="53">
        <f>SUMIFS('Ratios_MARAMA-VA'!T:T, 'Ratios_MARAMA-VA'!AA:AA, V893)</f>
        <v>6.1132431394836104E-3</v>
      </c>
      <c r="F893" s="53">
        <f>SUMIFS('Ratios_MARAMA-VA'!J:J, 'Ratios_MARAMA-VA'!AA:AA, V893)</f>
        <v>1.6656688798164099E-5</v>
      </c>
      <c r="G893" s="53"/>
      <c r="H893" s="53">
        <f t="shared" si="4"/>
        <v>2.7246894026811278E-3</v>
      </c>
      <c r="I893" s="53">
        <v>5.7178597929125998E-3</v>
      </c>
      <c r="J893" s="53">
        <v>1.5579391983765468E-5</v>
      </c>
      <c r="K893" s="53">
        <v>6.0629121854531998E-3</v>
      </c>
      <c r="L893" s="53">
        <v>1.6519552581090611E-5</v>
      </c>
      <c r="M893" s="43" t="s">
        <v>760</v>
      </c>
      <c r="N893" s="43" t="s">
        <v>221</v>
      </c>
      <c r="O893" s="43" t="s">
        <v>436</v>
      </c>
      <c r="P893" s="43" t="s">
        <v>232</v>
      </c>
      <c r="Q893" s="43" t="s">
        <v>752</v>
      </c>
      <c r="R893" s="43" t="s">
        <v>441</v>
      </c>
      <c r="S893" s="43" t="s">
        <v>330</v>
      </c>
      <c r="V893" s="42" t="s">
        <v>1400</v>
      </c>
      <c r="W893"/>
    </row>
    <row r="894" spans="1:23" s="39" customFormat="1" x14ac:dyDescent="0.35">
      <c r="A894" s="43" t="s">
        <v>811</v>
      </c>
      <c r="B894" s="54">
        <v>51685</v>
      </c>
      <c r="C894" s="54" t="s">
        <v>10</v>
      </c>
      <c r="D894" s="53">
        <v>2.7306499999999998E-3</v>
      </c>
      <c r="E894" s="53">
        <f>SUMIFS('Ratios_MARAMA-VA'!T:T, 'Ratios_MARAMA-VA'!AA:AA, V894)</f>
        <v>2.7302914271222401E-3</v>
      </c>
      <c r="F894" s="53">
        <f>SUMIFS('Ratios_MARAMA-VA'!J:J, 'Ratios_MARAMA-VA'!AA:AA, V894)</f>
        <v>7.4391961177110698E-6</v>
      </c>
      <c r="G894" s="53"/>
      <c r="H894" s="53">
        <f t="shared" si="4"/>
        <v>2.7246894026811165E-3</v>
      </c>
      <c r="I894" s="53">
        <v>2.5537056547360998E-3</v>
      </c>
      <c r="J894" s="53">
        <v>6.9580547350262938E-6</v>
      </c>
      <c r="K894" s="53">
        <v>2.7078126594415001E-3</v>
      </c>
      <c r="L894" s="53">
        <v>7.3779484576260268E-6</v>
      </c>
      <c r="M894" s="43" t="s">
        <v>760</v>
      </c>
      <c r="N894" s="43" t="s">
        <v>221</v>
      </c>
      <c r="O894" s="43" t="s">
        <v>436</v>
      </c>
      <c r="P894" s="43" t="s">
        <v>232</v>
      </c>
      <c r="Q894" s="43" t="s">
        <v>752</v>
      </c>
      <c r="R894" s="43" t="s">
        <v>441</v>
      </c>
      <c r="S894" s="43" t="s">
        <v>330</v>
      </c>
      <c r="V894" s="42" t="s">
        <v>1401</v>
      </c>
      <c r="W894"/>
    </row>
    <row r="895" spans="1:23" s="39" customFormat="1" x14ac:dyDescent="0.35">
      <c r="A895" s="43" t="s">
        <v>811</v>
      </c>
      <c r="B895" s="54">
        <v>51013</v>
      </c>
      <c r="C895" s="54" t="s">
        <v>10</v>
      </c>
      <c r="D895" s="53">
        <v>7.6950125999999994E-2</v>
      </c>
      <c r="E895" s="53">
        <f>SUMIFS('Ratios_MARAMA-VA'!T:T, 'Ratios_MARAMA-VA'!AA:AA, V895)</f>
        <v>7.6927784668245305E-2</v>
      </c>
      <c r="F895" s="53">
        <f>SUMIFS('Ratios_MARAMA-VA'!J:J, 'Ratios_MARAMA-VA'!AA:AA, V895)</f>
        <v>1.5914985243249401E-4</v>
      </c>
      <c r="G895" s="53"/>
      <c r="H895" s="53">
        <f t="shared" si="4"/>
        <v>2.0688214683268892E-3</v>
      </c>
      <c r="I895" s="53">
        <v>7.1505973209274598E-2</v>
      </c>
      <c r="J895" s="53">
        <v>1.4793309248895467E-4</v>
      </c>
      <c r="K895" s="53">
        <v>6.19443939381688E-2</v>
      </c>
      <c r="L895" s="53">
        <v>1.2815189202178162E-4</v>
      </c>
      <c r="M895" s="43" t="s">
        <v>909</v>
      </c>
      <c r="N895" s="43" t="s">
        <v>910</v>
      </c>
      <c r="O895" s="43" t="s">
        <v>436</v>
      </c>
      <c r="P895" s="43" t="s">
        <v>230</v>
      </c>
      <c r="Q895" s="43" t="s">
        <v>757</v>
      </c>
      <c r="R895" s="43" t="s">
        <v>441</v>
      </c>
      <c r="S895" s="43" t="s">
        <v>330</v>
      </c>
      <c r="V895" s="42" t="s">
        <v>1409</v>
      </c>
      <c r="W895"/>
    </row>
    <row r="896" spans="1:23" s="39" customFormat="1" x14ac:dyDescent="0.35">
      <c r="A896" s="43" t="s">
        <v>811</v>
      </c>
      <c r="B896" s="54">
        <v>51013</v>
      </c>
      <c r="C896" s="54" t="s">
        <v>12</v>
      </c>
      <c r="D896" s="53">
        <v>2.5650044999999998E-3</v>
      </c>
      <c r="E896" s="53">
        <f>SUMIFS('Ratios_MARAMA-VA'!T:T, 'Ratios_MARAMA-VA'!AA:AA, V896)</f>
        <v>2.5642597888544099E-3</v>
      </c>
      <c r="F896" s="53">
        <f>SUMIFS('Ratios_MARAMA-VA'!J:J, 'Ratios_MARAMA-VA'!AA:AA, V896)</f>
        <v>5.3049957015493699E-6</v>
      </c>
      <c r="G896" s="53"/>
      <c r="H896" s="53">
        <f t="shared" si="4"/>
        <v>2.0688214683268857E-3</v>
      </c>
      <c r="I896" s="53">
        <v>2.3835327190843999E-3</v>
      </c>
      <c r="J896" s="53">
        <v>4.9311036597013627E-6</v>
      </c>
      <c r="K896" s="53">
        <v>2.0648133727705002E-3</v>
      </c>
      <c r="L896" s="53">
        <v>4.2717302336760551E-6</v>
      </c>
      <c r="M896" s="43" t="s">
        <v>909</v>
      </c>
      <c r="N896" s="43" t="s">
        <v>910</v>
      </c>
      <c r="O896" s="43" t="s">
        <v>436</v>
      </c>
      <c r="P896" s="43" t="s">
        <v>230</v>
      </c>
      <c r="Q896" s="43" t="s">
        <v>757</v>
      </c>
      <c r="R896" s="43" t="s">
        <v>441</v>
      </c>
      <c r="S896" s="43" t="s">
        <v>330</v>
      </c>
      <c r="V896" s="42" t="s">
        <v>1418</v>
      </c>
      <c r="W896"/>
    </row>
    <row r="897" spans="1:23" s="39" customFormat="1" x14ac:dyDescent="0.35">
      <c r="A897" s="43" t="s">
        <v>811</v>
      </c>
      <c r="B897" s="54">
        <v>51059</v>
      </c>
      <c r="C897" s="54" t="s">
        <v>10</v>
      </c>
      <c r="D897" s="53">
        <v>0.32273199000000002</v>
      </c>
      <c r="E897" s="53">
        <f>SUMIFS('Ratios_MARAMA-VA'!T:T, 'Ratios_MARAMA-VA'!AA:AA, V897)</f>
        <v>0.32263828953671098</v>
      </c>
      <c r="F897" s="53">
        <f>SUMIFS('Ratios_MARAMA-VA'!J:J, 'Ratios_MARAMA-VA'!AA:AA, V897)</f>
        <v>6.6748101989781304E-4</v>
      </c>
      <c r="G897" s="53"/>
      <c r="H897" s="53">
        <f t="shared" si="4"/>
        <v>2.0688214683268849E-3</v>
      </c>
      <c r="I897" s="53">
        <v>0.29989898951843003</v>
      </c>
      <c r="J897" s="53">
        <v>6.2043746784526746E-4</v>
      </c>
      <c r="K897" s="53">
        <v>0.259797333210464</v>
      </c>
      <c r="L897" s="53">
        <v>5.3747430035988109E-4</v>
      </c>
      <c r="M897" s="43" t="s">
        <v>909</v>
      </c>
      <c r="N897" s="43" t="s">
        <v>910</v>
      </c>
      <c r="O897" s="43" t="s">
        <v>436</v>
      </c>
      <c r="P897" s="43" t="s">
        <v>230</v>
      </c>
      <c r="Q897" s="43" t="s">
        <v>757</v>
      </c>
      <c r="R897" s="43" t="s">
        <v>441</v>
      </c>
      <c r="S897" s="43" t="s">
        <v>330</v>
      </c>
      <c r="V897" s="42" t="s">
        <v>1410</v>
      </c>
      <c r="W897"/>
    </row>
    <row r="898" spans="1:23" s="39" customFormat="1" x14ac:dyDescent="0.35">
      <c r="A898" s="43" t="s">
        <v>811</v>
      </c>
      <c r="B898" s="54">
        <v>51059</v>
      </c>
      <c r="C898" s="54" t="s">
        <v>12</v>
      </c>
      <c r="D898" s="53">
        <v>1.0757736E-2</v>
      </c>
      <c r="E898" s="53">
        <f>SUMIFS('Ratios_MARAMA-VA'!T:T, 'Ratios_MARAMA-VA'!AA:AA, V898)</f>
        <v>1.07546126503526E-2</v>
      </c>
      <c r="F898" s="53">
        <f>SUMIFS('Ratios_MARAMA-VA'!J:J, 'Ratios_MARAMA-VA'!AA:AA, V898)</f>
        <v>2.22493735345895E-5</v>
      </c>
      <c r="G898" s="53"/>
      <c r="H898" s="53">
        <f t="shared" si="4"/>
        <v>2.0688214683268983E-3</v>
      </c>
      <c r="I898" s="53">
        <v>9.9966357717002994E-3</v>
      </c>
      <c r="J898" s="53">
        <v>2.068125469553821E-5</v>
      </c>
      <c r="K898" s="53">
        <v>8.6599135219975996E-3</v>
      </c>
      <c r="L898" s="53">
        <v>1.7915815008163036E-5</v>
      </c>
      <c r="M898" s="43" t="s">
        <v>909</v>
      </c>
      <c r="N898" s="43" t="s">
        <v>910</v>
      </c>
      <c r="O898" s="43" t="s">
        <v>436</v>
      </c>
      <c r="P898" s="43" t="s">
        <v>230</v>
      </c>
      <c r="Q898" s="43" t="s">
        <v>757</v>
      </c>
      <c r="R898" s="43" t="s">
        <v>441</v>
      </c>
      <c r="S898" s="43" t="s">
        <v>330</v>
      </c>
      <c r="V898" s="42" t="s">
        <v>1419</v>
      </c>
      <c r="W898"/>
    </row>
    <row r="899" spans="1:23" s="39" customFormat="1" x14ac:dyDescent="0.35">
      <c r="A899" s="43" t="s">
        <v>811</v>
      </c>
      <c r="B899" s="54">
        <v>51107</v>
      </c>
      <c r="C899" s="54" t="s">
        <v>10</v>
      </c>
      <c r="D899" s="53">
        <v>7.5722013000000005E-2</v>
      </c>
      <c r="E899" s="53">
        <f>SUMIFS('Ratios_MARAMA-VA'!T:T, 'Ratios_MARAMA-VA'!AA:AA, V899)</f>
        <v>7.5700028232703498E-2</v>
      </c>
      <c r="F899" s="53">
        <f>SUMIFS('Ratios_MARAMA-VA'!J:J, 'Ratios_MARAMA-VA'!AA:AA, V899)</f>
        <v>1.56609843560768E-4</v>
      </c>
      <c r="G899" s="53"/>
      <c r="H899" s="53">
        <f t="shared" ref="H899:H962" si="5">F899/E899</f>
        <v>2.0688214683268809E-3</v>
      </c>
      <c r="I899" s="53">
        <v>7.0364748108799002E-2</v>
      </c>
      <c r="J899" s="53">
        <v>1.4557210150089667E-4</v>
      </c>
      <c r="K899" s="53">
        <v>6.0955770274672999E-2</v>
      </c>
      <c r="L899" s="53">
        <v>1.2610660616264505E-4</v>
      </c>
      <c r="M899" s="43" t="s">
        <v>909</v>
      </c>
      <c r="N899" s="43" t="s">
        <v>910</v>
      </c>
      <c r="O899" s="43" t="s">
        <v>436</v>
      </c>
      <c r="P899" s="43" t="s">
        <v>230</v>
      </c>
      <c r="Q899" s="43" t="s">
        <v>757</v>
      </c>
      <c r="R899" s="43" t="s">
        <v>441</v>
      </c>
      <c r="S899" s="43" t="s">
        <v>330</v>
      </c>
      <c r="V899" s="42" t="s">
        <v>1413</v>
      </c>
      <c r="W899"/>
    </row>
    <row r="900" spans="1:23" s="39" customFormat="1" x14ac:dyDescent="0.35">
      <c r="A900" s="43" t="s">
        <v>811</v>
      </c>
      <c r="B900" s="54">
        <v>51107</v>
      </c>
      <c r="C900" s="54" t="s">
        <v>12</v>
      </c>
      <c r="D900" s="53">
        <v>2.5240671000000001E-3</v>
      </c>
      <c r="E900" s="53">
        <f>SUMIFS('Ratios_MARAMA-VA'!T:T, 'Ratios_MARAMA-VA'!AA:AA, V900)</f>
        <v>2.52333427442344E-3</v>
      </c>
      <c r="F900" s="53">
        <f>SUMIFS('Ratios_MARAMA-VA'!J:J, 'Ratios_MARAMA-VA'!AA:AA, V900)</f>
        <v>5.2203281186922702E-6</v>
      </c>
      <c r="G900" s="53"/>
      <c r="H900" s="53">
        <f t="shared" si="5"/>
        <v>2.0688214683268905E-3</v>
      </c>
      <c r="I900" s="53">
        <v>2.3454916036266E-3</v>
      </c>
      <c r="J900" s="53">
        <v>4.852403383363176E-6</v>
      </c>
      <c r="K900" s="53">
        <v>2.0318590091557001E-3</v>
      </c>
      <c r="L900" s="53">
        <v>4.2035535387547162E-6</v>
      </c>
      <c r="M900" s="43" t="s">
        <v>909</v>
      </c>
      <c r="N900" s="43" t="s">
        <v>910</v>
      </c>
      <c r="O900" s="43" t="s">
        <v>436</v>
      </c>
      <c r="P900" s="43" t="s">
        <v>230</v>
      </c>
      <c r="Q900" s="43" t="s">
        <v>757</v>
      </c>
      <c r="R900" s="43" t="s">
        <v>441</v>
      </c>
      <c r="S900" s="43" t="s">
        <v>330</v>
      </c>
      <c r="V900" s="42" t="s">
        <v>1421</v>
      </c>
      <c r="W900"/>
    </row>
    <row r="901" spans="1:23" s="39" customFormat="1" x14ac:dyDescent="0.35">
      <c r="A901" s="43" t="s">
        <v>811</v>
      </c>
      <c r="B901" s="54">
        <v>51153</v>
      </c>
      <c r="C901" s="54" t="s">
        <v>10</v>
      </c>
      <c r="D901" s="53">
        <v>4.6542987000000001E-2</v>
      </c>
      <c r="E901" s="53">
        <f>SUMIFS('Ratios_MARAMA-VA'!T:T, 'Ratios_MARAMA-VA'!AA:AA, V901)</f>
        <v>4.6529473931634098E-2</v>
      </c>
      <c r="F901" s="53">
        <f>SUMIFS('Ratios_MARAMA-VA'!J:J, 'Ratios_MARAMA-VA'!AA:AA, V901)</f>
        <v>9.6261174579720599E-5</v>
      </c>
      <c r="G901" s="53"/>
      <c r="H901" s="53">
        <f t="shared" si="5"/>
        <v>2.0688214683268814E-3</v>
      </c>
      <c r="I901" s="53">
        <v>4.3250112176575498E-2</v>
      </c>
      <c r="J901" s="53">
        <v>8.9476760578445258E-5</v>
      </c>
      <c r="K901" s="53">
        <v>3.7466827822829903E-2</v>
      </c>
      <c r="L901" s="53">
        <v>7.7512177749977415E-5</v>
      </c>
      <c r="M901" s="43" t="s">
        <v>909</v>
      </c>
      <c r="N901" s="43" t="s">
        <v>910</v>
      </c>
      <c r="O901" s="43" t="s">
        <v>436</v>
      </c>
      <c r="P901" s="43" t="s">
        <v>230</v>
      </c>
      <c r="Q901" s="43" t="s">
        <v>757</v>
      </c>
      <c r="R901" s="43" t="s">
        <v>441</v>
      </c>
      <c r="S901" s="43" t="s">
        <v>330</v>
      </c>
      <c r="V901" s="42" t="s">
        <v>1416</v>
      </c>
      <c r="W901"/>
    </row>
    <row r="902" spans="1:23" s="39" customFormat="1" x14ac:dyDescent="0.35">
      <c r="A902" s="43" t="s">
        <v>811</v>
      </c>
      <c r="B902" s="54">
        <v>51153</v>
      </c>
      <c r="C902" s="54" t="s">
        <v>12</v>
      </c>
      <c r="D902" s="53">
        <v>1.5514325999999999E-3</v>
      </c>
      <c r="E902" s="53">
        <f>SUMIFS('Ratios_MARAMA-VA'!T:T, 'Ratios_MARAMA-VA'!AA:AA, V902)</f>
        <v>1.5509821644749001E-3</v>
      </c>
      <c r="F902" s="53">
        <f>SUMIFS('Ratios_MARAMA-VA'!J:J, 'Ratios_MARAMA-VA'!AA:AA, V902)</f>
        <v>3.2087051988577698E-6</v>
      </c>
      <c r="G902" s="53"/>
      <c r="H902" s="53">
        <f t="shared" si="5"/>
        <v>2.0688214683268831E-3</v>
      </c>
      <c r="I902" s="53">
        <v>1.4416701271105E-3</v>
      </c>
      <c r="J902" s="53">
        <v>2.9825581092117489E-6</v>
      </c>
      <c r="K902" s="53">
        <v>1.2488940192626999E-3</v>
      </c>
      <c r="L902" s="53">
        <v>2.5837387587157214E-6</v>
      </c>
      <c r="M902" s="43" t="s">
        <v>909</v>
      </c>
      <c r="N902" s="43" t="s">
        <v>910</v>
      </c>
      <c r="O902" s="43" t="s">
        <v>436</v>
      </c>
      <c r="P902" s="43" t="s">
        <v>230</v>
      </c>
      <c r="Q902" s="43" t="s">
        <v>757</v>
      </c>
      <c r="R902" s="43" t="s">
        <v>441</v>
      </c>
      <c r="S902" s="43" t="s">
        <v>330</v>
      </c>
      <c r="V902" s="42" t="s">
        <v>1422</v>
      </c>
      <c r="W902"/>
    </row>
    <row r="903" spans="1:23" s="39" customFormat="1" x14ac:dyDescent="0.35">
      <c r="A903" s="43" t="s">
        <v>811</v>
      </c>
      <c r="B903" s="54">
        <v>51510</v>
      </c>
      <c r="C903" s="54" t="s">
        <v>10</v>
      </c>
      <c r="D903" s="53">
        <v>3.9757104000000001E-2</v>
      </c>
      <c r="E903" s="53">
        <f>SUMIFS('Ratios_MARAMA-VA'!T:T, 'Ratios_MARAMA-VA'!AA:AA, V903)</f>
        <v>3.9745561112467097E-2</v>
      </c>
      <c r="F903" s="53">
        <f>SUMIFS('Ratios_MARAMA-VA'!J:J, 'Ratios_MARAMA-VA'!AA:AA, V903)</f>
        <v>8.22264701001699E-5</v>
      </c>
      <c r="G903" s="53"/>
      <c r="H903" s="53">
        <f t="shared" si="5"/>
        <v>2.0688214683268796E-3</v>
      </c>
      <c r="I903" s="53">
        <v>3.6944324347205702E-2</v>
      </c>
      <c r="J903" s="53">
        <v>7.6431211342330586E-5</v>
      </c>
      <c r="K903" s="53">
        <v>3.2004232351961898E-2</v>
      </c>
      <c r="L903" s="53">
        <v>6.6211042967060431E-5</v>
      </c>
      <c r="M903" s="43" t="s">
        <v>909</v>
      </c>
      <c r="N903" s="43" t="s">
        <v>910</v>
      </c>
      <c r="O903" s="43" t="s">
        <v>436</v>
      </c>
      <c r="P903" s="43" t="s">
        <v>230</v>
      </c>
      <c r="Q903" s="43" t="s">
        <v>757</v>
      </c>
      <c r="R903" s="43" t="s">
        <v>441</v>
      </c>
      <c r="S903" s="43" t="s">
        <v>330</v>
      </c>
      <c r="V903" s="42" t="s">
        <v>1408</v>
      </c>
      <c r="W903"/>
    </row>
    <row r="904" spans="1:23" s="39" customFormat="1" x14ac:dyDescent="0.35">
      <c r="A904" s="43" t="s">
        <v>811</v>
      </c>
      <c r="B904" s="54">
        <v>51510</v>
      </c>
      <c r="C904" s="54" t="s">
        <v>12</v>
      </c>
      <c r="D904" s="53">
        <v>1.3252365E-3</v>
      </c>
      <c r="E904" s="53">
        <f>SUMIFS('Ratios_MARAMA-VA'!T:T, 'Ratios_MARAMA-VA'!AA:AA, V904)</f>
        <v>1.3248517371693301E-3</v>
      </c>
      <c r="F904" s="53">
        <f>SUMIFS('Ratios_MARAMA-VA'!J:J, 'Ratios_MARAMA-VA'!AA:AA, V904)</f>
        <v>2.7408817162060899E-6</v>
      </c>
      <c r="G904" s="53"/>
      <c r="H904" s="53">
        <f t="shared" si="5"/>
        <v>2.0688214683268944E-3</v>
      </c>
      <c r="I904" s="53">
        <v>1.2314771994649E-3</v>
      </c>
      <c r="J904" s="53">
        <v>2.5477064680080662E-6</v>
      </c>
      <c r="K904" s="53">
        <v>1.0668075035671E-3</v>
      </c>
      <c r="L904" s="53">
        <v>2.2070342659518366E-6</v>
      </c>
      <c r="M904" s="43" t="s">
        <v>909</v>
      </c>
      <c r="N904" s="43" t="s">
        <v>910</v>
      </c>
      <c r="O904" s="43" t="s">
        <v>436</v>
      </c>
      <c r="P904" s="43" t="s">
        <v>230</v>
      </c>
      <c r="Q904" s="43" t="s">
        <v>757</v>
      </c>
      <c r="R904" s="43" t="s">
        <v>441</v>
      </c>
      <c r="S904" s="43" t="s">
        <v>330</v>
      </c>
      <c r="V904" s="42" t="s">
        <v>1417</v>
      </c>
      <c r="W904"/>
    </row>
    <row r="905" spans="1:23" s="39" customFormat="1" x14ac:dyDescent="0.35">
      <c r="A905" s="43" t="s">
        <v>811</v>
      </c>
      <c r="B905" s="54">
        <v>51600</v>
      </c>
      <c r="C905" s="54" t="s">
        <v>10</v>
      </c>
      <c r="D905" s="53">
        <v>1.325286E-2</v>
      </c>
      <c r="E905" s="53">
        <f>SUMIFS('Ratios_MARAMA-VA'!T:T, 'Ratios_MARAMA-VA'!AA:AA, V905)</f>
        <v>1.32490122279774E-2</v>
      </c>
      <c r="F905" s="53">
        <f>SUMIFS('Ratios_MARAMA-VA'!J:J, 'Ratios_MARAMA-VA'!AA:AA, V905)</f>
        <v>2.7409840931365098E-5</v>
      </c>
      <c r="G905" s="53"/>
      <c r="H905" s="53">
        <f t="shared" si="5"/>
        <v>2.0688214683268879E-3</v>
      </c>
      <c r="I905" s="53">
        <v>1.23152319738406E-2</v>
      </c>
      <c r="J905" s="53">
        <v>2.5478016294907148E-5</v>
      </c>
      <c r="K905" s="53">
        <v>1.0668473507728799E-2</v>
      </c>
      <c r="L905" s="53">
        <v>2.2071167027065999E-5</v>
      </c>
      <c r="M905" s="43" t="s">
        <v>909</v>
      </c>
      <c r="N905" s="43" t="s">
        <v>910</v>
      </c>
      <c r="O905" s="43" t="s">
        <v>436</v>
      </c>
      <c r="P905" s="43" t="s">
        <v>230</v>
      </c>
      <c r="Q905" s="43" t="s">
        <v>757</v>
      </c>
      <c r="R905" s="43" t="s">
        <v>441</v>
      </c>
      <c r="S905" s="43" t="s">
        <v>330</v>
      </c>
      <c r="V905" s="42" t="s">
        <v>1411</v>
      </c>
      <c r="W905"/>
    </row>
    <row r="906" spans="1:23" s="39" customFormat="1" x14ac:dyDescent="0.35">
      <c r="A906" s="43" t="s">
        <v>811</v>
      </c>
      <c r="B906" s="54">
        <v>51600</v>
      </c>
      <c r="C906" s="54" t="s">
        <v>12</v>
      </c>
      <c r="D906" s="53">
        <v>4.4176193999990001E-4</v>
      </c>
      <c r="E906" s="53">
        <f>SUMIFS('Ratios_MARAMA-VA'!T:T, 'Ratios_MARAMA-VA'!AA:AA, V906)</f>
        <v>4.4163368095000198E-4</v>
      </c>
      <c r="F906" s="53">
        <f>SUMIFS('Ratios_MARAMA-VA'!J:J, 'Ratios_MARAMA-VA'!AA:AA, V906)</f>
        <v>9.13661240285588E-7</v>
      </c>
      <c r="G906" s="53"/>
      <c r="H906" s="53">
        <f t="shared" si="5"/>
        <v>2.0688214683268801E-3</v>
      </c>
      <c r="I906" s="53">
        <v>4.105076767063E-4</v>
      </c>
      <c r="J906" s="53">
        <v>8.4926709448298372E-7</v>
      </c>
      <c r="K906" s="53">
        <v>3.556157352913E-4</v>
      </c>
      <c r="L906" s="53">
        <v>7.3570546764549039E-7</v>
      </c>
      <c r="M906" s="43" t="s">
        <v>909</v>
      </c>
      <c r="N906" s="43" t="s">
        <v>910</v>
      </c>
      <c r="O906" s="43" t="s">
        <v>436</v>
      </c>
      <c r="P906" s="43" t="s">
        <v>230</v>
      </c>
      <c r="Q906" s="43" t="s">
        <v>757</v>
      </c>
      <c r="R906" s="43" t="s">
        <v>441</v>
      </c>
      <c r="S906" s="43" t="s">
        <v>330</v>
      </c>
      <c r="V906" s="42" t="s">
        <v>1420</v>
      </c>
      <c r="W906"/>
    </row>
    <row r="907" spans="1:23" s="39" customFormat="1" x14ac:dyDescent="0.35">
      <c r="A907" s="43" t="s">
        <v>811</v>
      </c>
      <c r="B907" s="54">
        <v>51610</v>
      </c>
      <c r="C907" s="54" t="s">
        <v>10</v>
      </c>
      <c r="D907" s="53">
        <v>4.9041314999999997E-3</v>
      </c>
      <c r="E907" s="53">
        <f>SUMIFS('Ratios_MARAMA-VA'!T:T, 'Ratios_MARAMA-VA'!AA:AA, V907)</f>
        <v>4.90270765790246E-3</v>
      </c>
      <c r="F907" s="53">
        <f>SUMIFS('Ratios_MARAMA-VA'!J:J, 'Ratios_MARAMA-VA'!AA:AA, V907)</f>
        <v>1.01428268555992E-5</v>
      </c>
      <c r="G907" s="53"/>
      <c r="H907" s="53">
        <f t="shared" si="5"/>
        <v>2.0688214683268788E-3</v>
      </c>
      <c r="I907" s="53">
        <v>4.5571685698572997E-3</v>
      </c>
      <c r="J907" s="53">
        <v>9.4279681721052815E-6</v>
      </c>
      <c r="K907" s="53">
        <v>3.9477967009511998E-3</v>
      </c>
      <c r="L907" s="53">
        <v>8.167286567517869E-6</v>
      </c>
      <c r="M907" s="43" t="s">
        <v>909</v>
      </c>
      <c r="N907" s="43" t="s">
        <v>910</v>
      </c>
      <c r="O907" s="43" t="s">
        <v>436</v>
      </c>
      <c r="P907" s="43" t="s">
        <v>230</v>
      </c>
      <c r="Q907" s="43" t="s">
        <v>757</v>
      </c>
      <c r="R907" s="43" t="s">
        <v>441</v>
      </c>
      <c r="S907" s="43" t="s">
        <v>330</v>
      </c>
      <c r="V907" s="42" t="s">
        <v>1412</v>
      </c>
      <c r="W907"/>
    </row>
    <row r="908" spans="1:23" s="39" customFormat="1" x14ac:dyDescent="0.35">
      <c r="A908" s="43" t="s">
        <v>811</v>
      </c>
      <c r="B908" s="54">
        <v>51683</v>
      </c>
      <c r="C908" s="54" t="s">
        <v>10</v>
      </c>
      <c r="D908" s="53">
        <v>7.1301851999999999E-3</v>
      </c>
      <c r="E908" s="53">
        <f>SUMIFS('Ratios_MARAMA-VA'!T:T, 'Ratios_MARAMA-VA'!AA:AA, V908)</f>
        <v>7.1281150561119597E-3</v>
      </c>
      <c r="F908" s="53">
        <f>SUMIFS('Ratios_MARAMA-VA'!J:J, 'Ratios_MARAMA-VA'!AA:AA, V908)</f>
        <v>1.47467974567885E-5</v>
      </c>
      <c r="G908" s="53"/>
      <c r="H908" s="53">
        <f t="shared" si="5"/>
        <v>2.0688214683268823E-3</v>
      </c>
      <c r="I908" s="53">
        <v>6.6257309557669003E-3</v>
      </c>
      <c r="J908" s="53">
        <v>1.3707454444648556E-5</v>
      </c>
      <c r="K908" s="53">
        <v>5.7397566948869999E-3</v>
      </c>
      <c r="L908" s="53">
        <v>1.1874531873355176E-5</v>
      </c>
      <c r="M908" s="43" t="s">
        <v>909</v>
      </c>
      <c r="N908" s="43" t="s">
        <v>910</v>
      </c>
      <c r="O908" s="43" t="s">
        <v>436</v>
      </c>
      <c r="P908" s="43" t="s">
        <v>230</v>
      </c>
      <c r="Q908" s="43" t="s">
        <v>757</v>
      </c>
      <c r="R908" s="43" t="s">
        <v>441</v>
      </c>
      <c r="S908" s="43" t="s">
        <v>330</v>
      </c>
      <c r="V908" s="42" t="s">
        <v>1414</v>
      </c>
      <c r="W908"/>
    </row>
    <row r="909" spans="1:23" s="39" customFormat="1" x14ac:dyDescent="0.35">
      <c r="A909" s="43" t="s">
        <v>811</v>
      </c>
      <c r="B909" s="54">
        <v>51685</v>
      </c>
      <c r="C909" s="54" t="s">
        <v>10</v>
      </c>
      <c r="D909" s="53">
        <v>7.6066155000000001E-4</v>
      </c>
      <c r="E909" s="53">
        <f>SUMIFS('Ratios_MARAMA-VA'!T:T, 'Ratios_MARAMA-VA'!AA:AA, V909)</f>
        <v>7.6044070316160005E-4</v>
      </c>
      <c r="F909" s="53">
        <f>SUMIFS('Ratios_MARAMA-VA'!J:J, 'Ratios_MARAMA-VA'!AA:AA, V909)</f>
        <v>1.57321605209031E-6</v>
      </c>
      <c r="G909" s="53"/>
      <c r="H909" s="53">
        <f t="shared" si="5"/>
        <v>2.0688214683268849E-3</v>
      </c>
      <c r="I909" s="53">
        <v>7.06845423692E-4</v>
      </c>
      <c r="J909" s="53">
        <v>1.4623369873226225E-6</v>
      </c>
      <c r="K909" s="53">
        <v>6.123280253864E-4</v>
      </c>
      <c r="L909" s="53">
        <v>1.2667973645775942E-6</v>
      </c>
      <c r="M909" s="43" t="s">
        <v>909</v>
      </c>
      <c r="N909" s="43" t="s">
        <v>910</v>
      </c>
      <c r="O909" s="43" t="s">
        <v>436</v>
      </c>
      <c r="P909" s="43" t="s">
        <v>230</v>
      </c>
      <c r="Q909" s="43" t="s">
        <v>757</v>
      </c>
      <c r="R909" s="43" t="s">
        <v>441</v>
      </c>
      <c r="S909" s="43" t="s">
        <v>330</v>
      </c>
      <c r="V909" s="42" t="s">
        <v>1415</v>
      </c>
      <c r="W909"/>
    </row>
    <row r="910" spans="1:23" s="39" customFormat="1" x14ac:dyDescent="0.35">
      <c r="A910" s="43" t="s">
        <v>811</v>
      </c>
      <c r="B910" s="54">
        <v>51013</v>
      </c>
      <c r="C910" s="54" t="s">
        <v>10</v>
      </c>
      <c r="D910" s="53">
        <v>2.4478461</v>
      </c>
      <c r="E910" s="53">
        <f>SUMIFS('Ratios_MARAMA-VA'!T:T, 'Ratios_MARAMA-VA'!AA:AA, V910)</f>
        <v>2.4471354040642499</v>
      </c>
      <c r="F910" s="53">
        <f>SUMIFS('Ratios_MARAMA-VA'!J:J, 'Ratios_MARAMA-VA'!AA:AA, V910)</f>
        <v>5.0626862598309001E-3</v>
      </c>
      <c r="G910" s="53"/>
      <c r="H910" s="53">
        <f t="shared" si="5"/>
        <v>2.0688214683268823E-3</v>
      </c>
      <c r="I910" s="53">
        <v>2.2746631714030898</v>
      </c>
      <c r="J910" s="53">
        <v>4.7058720022112232E-3</v>
      </c>
      <c r="K910" s="53">
        <v>1.97050155731272</v>
      </c>
      <c r="L910" s="53">
        <v>4.0766159251401099E-3</v>
      </c>
      <c r="M910" s="43" t="s">
        <v>911</v>
      </c>
      <c r="N910" s="43" t="s">
        <v>910</v>
      </c>
      <c r="O910" s="43" t="s">
        <v>436</v>
      </c>
      <c r="P910" s="43" t="s">
        <v>230</v>
      </c>
      <c r="Q910" s="43" t="s">
        <v>759</v>
      </c>
      <c r="R910" s="43" t="s">
        <v>441</v>
      </c>
      <c r="S910" s="43" t="s">
        <v>330</v>
      </c>
      <c r="V910" s="42" t="s">
        <v>1424</v>
      </c>
      <c r="W910"/>
    </row>
    <row r="911" spans="1:23" s="39" customFormat="1" x14ac:dyDescent="0.35">
      <c r="A911" s="43" t="s">
        <v>811</v>
      </c>
      <c r="B911" s="54">
        <v>51013</v>
      </c>
      <c r="C911" s="54" t="s">
        <v>12</v>
      </c>
      <c r="D911" s="53">
        <v>1.1126574E-2</v>
      </c>
      <c r="E911" s="53">
        <f>SUMIFS('Ratios_MARAMA-VA'!T:T, 'Ratios_MARAMA-VA'!AA:AA, V911)</f>
        <v>1.1123343563690701E-2</v>
      </c>
      <c r="F911" s="53">
        <f>SUMIFS('Ratios_MARAMA-VA'!J:J, 'Ratios_MARAMA-VA'!AA:AA, V911)</f>
        <v>2.3012211964139199E-5</v>
      </c>
      <c r="G911" s="53"/>
      <c r="H911" s="53">
        <f t="shared" si="5"/>
        <v>2.0688214683269026E-3</v>
      </c>
      <c r="I911" s="53">
        <v>1.0339378812128401E-2</v>
      </c>
      <c r="J911" s="53">
        <v>2.1390328855695544E-5</v>
      </c>
      <c r="K911" s="53">
        <v>8.9568259191438009E-3</v>
      </c>
      <c r="L911" s="53">
        <v>1.8530073749591538E-5</v>
      </c>
      <c r="M911" s="43" t="s">
        <v>911</v>
      </c>
      <c r="N911" s="43" t="s">
        <v>910</v>
      </c>
      <c r="O911" s="43" t="s">
        <v>436</v>
      </c>
      <c r="P911" s="43" t="s">
        <v>230</v>
      </c>
      <c r="Q911" s="43" t="s">
        <v>759</v>
      </c>
      <c r="R911" s="43" t="s">
        <v>441</v>
      </c>
      <c r="S911" s="43" t="s">
        <v>330</v>
      </c>
      <c r="V911" s="42" t="s">
        <v>1433</v>
      </c>
      <c r="W911"/>
    </row>
    <row r="912" spans="1:23" s="39" customFormat="1" x14ac:dyDescent="0.35">
      <c r="A912" s="43" t="s">
        <v>811</v>
      </c>
      <c r="B912" s="54">
        <v>51059</v>
      </c>
      <c r="C912" s="54" t="s">
        <v>10</v>
      </c>
      <c r="D912" s="53">
        <v>10.266363</v>
      </c>
      <c r="E912" s="53">
        <f>SUMIFS('Ratios_MARAMA-VA'!T:T, 'Ratios_MARAMA-VA'!AA:AA, V912)</f>
        <v>10.263382313240699</v>
      </c>
      <c r="F912" s="53">
        <f>SUMIFS('Ratios_MARAMA-VA'!J:J, 'Ratios_MARAMA-VA'!AA:AA, V912)</f>
        <v>2.12331056672788E-2</v>
      </c>
      <c r="G912" s="53"/>
      <c r="H912" s="53">
        <f t="shared" si="5"/>
        <v>2.0688214683268844E-3</v>
      </c>
      <c r="I912" s="53">
        <v>9.5400269732461407</v>
      </c>
      <c r="J912" s="53">
        <v>1.9736612610669165E-2</v>
      </c>
      <c r="K912" s="53">
        <v>8.2643611783590991</v>
      </c>
      <c r="L912" s="53">
        <v>1.7097487827796572E-2</v>
      </c>
      <c r="M912" s="43" t="s">
        <v>911</v>
      </c>
      <c r="N912" s="43" t="s">
        <v>910</v>
      </c>
      <c r="O912" s="43" t="s">
        <v>436</v>
      </c>
      <c r="P912" s="43" t="s">
        <v>230</v>
      </c>
      <c r="Q912" s="43" t="s">
        <v>759</v>
      </c>
      <c r="R912" s="43" t="s">
        <v>441</v>
      </c>
      <c r="S912" s="43" t="s">
        <v>330</v>
      </c>
      <c r="V912" s="42" t="s">
        <v>1425</v>
      </c>
      <c r="W912"/>
    </row>
    <row r="913" spans="1:23" s="39" customFormat="1" x14ac:dyDescent="0.35">
      <c r="A913" s="43" t="s">
        <v>811</v>
      </c>
      <c r="B913" s="54">
        <v>51059</v>
      </c>
      <c r="C913" s="54" t="s">
        <v>12</v>
      </c>
      <c r="D913" s="53">
        <v>4.6665305999999997E-2</v>
      </c>
      <c r="E913" s="53">
        <f>SUMIFS('Ratios_MARAMA-VA'!T:T, 'Ratios_MARAMA-VA'!AA:AA, V913)</f>
        <v>4.6651757418120103E-2</v>
      </c>
      <c r="F913" s="53">
        <f>SUMIFS('Ratios_MARAMA-VA'!J:J, 'Ratios_MARAMA-VA'!AA:AA, V913)</f>
        <v>9.6514157281785094E-5</v>
      </c>
      <c r="G913" s="53"/>
      <c r="H913" s="53">
        <f t="shared" si="5"/>
        <v>2.0688214683268896E-3</v>
      </c>
      <c r="I913" s="53">
        <v>4.3363777216409001E-2</v>
      </c>
      <c r="J913" s="53">
        <v>8.9711913253051398E-5</v>
      </c>
      <c r="K913" s="53">
        <v>3.7565293890606401E-2</v>
      </c>
      <c r="L913" s="53">
        <v>7.7715886464895464E-5</v>
      </c>
      <c r="M913" s="43" t="s">
        <v>911</v>
      </c>
      <c r="N913" s="43" t="s">
        <v>910</v>
      </c>
      <c r="O913" s="43" t="s">
        <v>436</v>
      </c>
      <c r="P913" s="43" t="s">
        <v>230</v>
      </c>
      <c r="Q913" s="43" t="s">
        <v>759</v>
      </c>
      <c r="R913" s="43" t="s">
        <v>441</v>
      </c>
      <c r="S913" s="43" t="s">
        <v>330</v>
      </c>
      <c r="V913" s="42" t="s">
        <v>1434</v>
      </c>
      <c r="W913"/>
    </row>
    <row r="914" spans="1:23" s="39" customFormat="1" x14ac:dyDescent="0.35">
      <c r="A914" s="43" t="s">
        <v>811</v>
      </c>
      <c r="B914" s="54">
        <v>51107</v>
      </c>
      <c r="C914" s="54" t="s">
        <v>10</v>
      </c>
      <c r="D914" s="53">
        <v>2.4087789000000002</v>
      </c>
      <c r="E914" s="53">
        <f>SUMIFS('Ratios_MARAMA-VA'!T:T, 'Ratios_MARAMA-VA'!AA:AA, V914)</f>
        <v>2.4080795466483602</v>
      </c>
      <c r="F914" s="53">
        <f>SUMIFS('Ratios_MARAMA-VA'!J:J, 'Ratios_MARAMA-VA'!AA:AA, V914)</f>
        <v>4.9818866635449799E-3</v>
      </c>
      <c r="G914" s="53"/>
      <c r="H914" s="53">
        <f t="shared" si="5"/>
        <v>2.0688214683268766E-3</v>
      </c>
      <c r="I914" s="53">
        <v>2.2383599409631398</v>
      </c>
      <c r="J914" s="53">
        <v>4.6307670997074238E-3</v>
      </c>
      <c r="K914" s="53">
        <v>1.93905269357907</v>
      </c>
      <c r="L914" s="53">
        <v>4.0115538406934369E-3</v>
      </c>
      <c r="M914" s="43" t="s">
        <v>911</v>
      </c>
      <c r="N914" s="43" t="s">
        <v>910</v>
      </c>
      <c r="O914" s="43" t="s">
        <v>436</v>
      </c>
      <c r="P914" s="43" t="s">
        <v>230</v>
      </c>
      <c r="Q914" s="43" t="s">
        <v>759</v>
      </c>
      <c r="R914" s="43" t="s">
        <v>441</v>
      </c>
      <c r="S914" s="43" t="s">
        <v>330</v>
      </c>
      <c r="V914" s="42" t="s">
        <v>1428</v>
      </c>
      <c r="W914"/>
    </row>
    <row r="915" spans="1:23" s="39" customFormat="1" x14ac:dyDescent="0.35">
      <c r="A915" s="43" t="s">
        <v>811</v>
      </c>
      <c r="B915" s="54">
        <v>51107</v>
      </c>
      <c r="C915" s="54" t="s">
        <v>12</v>
      </c>
      <c r="D915" s="53">
        <v>1.0948995E-2</v>
      </c>
      <c r="E915" s="53">
        <f>SUMIFS('Ratios_MARAMA-VA'!T:T, 'Ratios_MARAMA-VA'!AA:AA, V915)</f>
        <v>1.09458161211288E-2</v>
      </c>
      <c r="F915" s="53">
        <f>SUMIFS('Ratios_MARAMA-VA'!J:J, 'Ratios_MARAMA-VA'!AA:AA, V915)</f>
        <v>2.2644939379749899E-5</v>
      </c>
      <c r="G915" s="53"/>
      <c r="H915" s="53">
        <f t="shared" si="5"/>
        <v>2.0688214683268966E-3</v>
      </c>
      <c r="I915" s="53">
        <v>1.0174363368014199E-2</v>
      </c>
      <c r="J915" s="53">
        <v>2.1048941362306525E-5</v>
      </c>
      <c r="K915" s="53">
        <v>8.8138758799048006E-3</v>
      </c>
      <c r="L915" s="53">
        <v>1.8234335639515667E-5</v>
      </c>
      <c r="M915" s="43" t="s">
        <v>911</v>
      </c>
      <c r="N915" s="43" t="s">
        <v>910</v>
      </c>
      <c r="O915" s="43" t="s">
        <v>436</v>
      </c>
      <c r="P915" s="43" t="s">
        <v>230</v>
      </c>
      <c r="Q915" s="43" t="s">
        <v>759</v>
      </c>
      <c r="R915" s="43" t="s">
        <v>441</v>
      </c>
      <c r="S915" s="43" t="s">
        <v>330</v>
      </c>
      <c r="V915" s="42" t="s">
        <v>1437</v>
      </c>
      <c r="W915"/>
    </row>
    <row r="916" spans="1:23" s="39" customFormat="1" x14ac:dyDescent="0.35">
      <c r="A916" s="43" t="s">
        <v>811</v>
      </c>
      <c r="B916" s="54">
        <v>51153</v>
      </c>
      <c r="C916" s="54" t="s">
        <v>10</v>
      </c>
      <c r="D916" s="53">
        <v>1.4805702000000001</v>
      </c>
      <c r="E916" s="53">
        <f>SUMIFS('Ratios_MARAMA-VA'!T:T, 'Ratios_MARAMA-VA'!AA:AA, V916)</f>
        <v>1.4801403383253899</v>
      </c>
      <c r="F916" s="53">
        <f>SUMIFS('Ratios_MARAMA-VA'!J:J, 'Ratios_MARAMA-VA'!AA:AA, V916)</f>
        <v>3.06214610806418E-3</v>
      </c>
      <c r="G916" s="53"/>
      <c r="H916" s="53">
        <f t="shared" si="5"/>
        <v>2.0688214683268814E-3</v>
      </c>
      <c r="I916" s="53">
        <v>1.3758211787158099</v>
      </c>
      <c r="J916" s="53">
        <v>2.8463283911060624E-3</v>
      </c>
      <c r="K916" s="53">
        <v>1.1918502085612399</v>
      </c>
      <c r="L916" s="53">
        <v>2.465725298501364E-3</v>
      </c>
      <c r="M916" s="43" t="s">
        <v>911</v>
      </c>
      <c r="N916" s="43" t="s">
        <v>910</v>
      </c>
      <c r="O916" s="43" t="s">
        <v>436</v>
      </c>
      <c r="P916" s="43" t="s">
        <v>230</v>
      </c>
      <c r="Q916" s="43" t="s">
        <v>759</v>
      </c>
      <c r="R916" s="43" t="s">
        <v>441</v>
      </c>
      <c r="S916" s="43" t="s">
        <v>330</v>
      </c>
      <c r="V916" s="42" t="s">
        <v>1431</v>
      </c>
      <c r="W916"/>
    </row>
    <row r="917" spans="1:23" s="39" customFormat="1" x14ac:dyDescent="0.35">
      <c r="A917" s="43" t="s">
        <v>811</v>
      </c>
      <c r="B917" s="54">
        <v>51153</v>
      </c>
      <c r="C917" s="54" t="s">
        <v>12</v>
      </c>
      <c r="D917" s="53">
        <v>6.7298643E-3</v>
      </c>
      <c r="E917" s="53">
        <f>SUMIFS('Ratios_MARAMA-VA'!T:T, 'Ratios_MARAMA-VA'!AA:AA, V917)</f>
        <v>6.7279103833684899E-3</v>
      </c>
      <c r="F917" s="53">
        <f>SUMIFS('Ratios_MARAMA-VA'!J:J, 'Ratios_MARAMA-VA'!AA:AA, V917)</f>
        <v>1.3918845438092101E-5</v>
      </c>
      <c r="G917" s="53"/>
      <c r="H917" s="53">
        <f t="shared" si="5"/>
        <v>2.0688214683268857E-3</v>
      </c>
      <c r="I917" s="53">
        <v>6.2537324024374997E-3</v>
      </c>
      <c r="J917" s="53">
        <v>1.2937855851334171E-5</v>
      </c>
      <c r="K917" s="53">
        <v>5.4175007504161004E-3</v>
      </c>
      <c r="L917" s="53">
        <v>1.1207841857137842E-5</v>
      </c>
      <c r="M917" s="43" t="s">
        <v>911</v>
      </c>
      <c r="N917" s="43" t="s">
        <v>910</v>
      </c>
      <c r="O917" s="43" t="s">
        <v>436</v>
      </c>
      <c r="P917" s="43" t="s">
        <v>230</v>
      </c>
      <c r="Q917" s="43" t="s">
        <v>759</v>
      </c>
      <c r="R917" s="43" t="s">
        <v>441</v>
      </c>
      <c r="S917" s="43" t="s">
        <v>330</v>
      </c>
      <c r="V917" s="42" t="s">
        <v>1439</v>
      </c>
      <c r="W917"/>
    </row>
    <row r="918" spans="1:23" s="39" customFormat="1" x14ac:dyDescent="0.35">
      <c r="A918" s="43" t="s">
        <v>811</v>
      </c>
      <c r="B918" s="54">
        <v>51510</v>
      </c>
      <c r="C918" s="54" t="s">
        <v>10</v>
      </c>
      <c r="D918" s="53">
        <v>1.2647060999999999</v>
      </c>
      <c r="E918" s="53">
        <f>SUMIFS('Ratios_MARAMA-VA'!T:T, 'Ratios_MARAMA-VA'!AA:AA, V918)</f>
        <v>1.2643389112763299</v>
      </c>
      <c r="F918" s="53">
        <f>SUMIFS('Ratios_MARAMA-VA'!J:J, 'Ratios_MARAMA-VA'!AA:AA, V918)</f>
        <v>2.6156914828895099E-3</v>
      </c>
      <c r="G918" s="53"/>
      <c r="H918" s="53">
        <f t="shared" si="5"/>
        <v>2.0688214683268831E-3</v>
      </c>
      <c r="I918" s="53">
        <v>1.1752292712841901</v>
      </c>
      <c r="J918" s="53">
        <v>2.4313395466388911E-3</v>
      </c>
      <c r="K918" s="53">
        <v>1.01808089143876</v>
      </c>
      <c r="L918" s="53">
        <v>2.1062276047018776E-3</v>
      </c>
      <c r="M918" s="43" t="s">
        <v>911</v>
      </c>
      <c r="N918" s="43" t="s">
        <v>910</v>
      </c>
      <c r="O918" s="43" t="s">
        <v>436</v>
      </c>
      <c r="P918" s="43" t="s">
        <v>230</v>
      </c>
      <c r="Q918" s="43" t="s">
        <v>759</v>
      </c>
      <c r="R918" s="43" t="s">
        <v>441</v>
      </c>
      <c r="S918" s="43" t="s">
        <v>330</v>
      </c>
      <c r="V918" s="42" t="s">
        <v>1423</v>
      </c>
      <c r="W918"/>
    </row>
    <row r="919" spans="1:23" s="39" customFormat="1" x14ac:dyDescent="0.35">
      <c r="A919" s="43" t="s">
        <v>811</v>
      </c>
      <c r="B919" s="54">
        <v>51510</v>
      </c>
      <c r="C919" s="54" t="s">
        <v>12</v>
      </c>
      <c r="D919" s="53">
        <v>5.7486617999999998E-3</v>
      </c>
      <c r="E919" s="53">
        <f>SUMIFS('Ratios_MARAMA-VA'!T:T, 'Ratios_MARAMA-VA'!AA:AA, V919)</f>
        <v>5.7469927610121199E-3</v>
      </c>
      <c r="F919" s="53">
        <f>SUMIFS('Ratios_MARAMA-VA'!J:J, 'Ratios_MARAMA-VA'!AA:AA, V919)</f>
        <v>1.1889502002301E-5</v>
      </c>
      <c r="G919" s="53"/>
      <c r="H919" s="53">
        <f t="shared" si="5"/>
        <v>2.0688214683268723E-3</v>
      </c>
      <c r="I919" s="53">
        <v>5.3419491042806001E-3</v>
      </c>
      <c r="J919" s="53">
        <v>1.1051538989645211E-5</v>
      </c>
      <c r="K919" s="53">
        <v>4.6276385714624996E-3</v>
      </c>
      <c r="L919" s="53">
        <v>9.5737580242991186E-6</v>
      </c>
      <c r="M919" s="43" t="s">
        <v>911</v>
      </c>
      <c r="N919" s="43" t="s">
        <v>910</v>
      </c>
      <c r="O919" s="43" t="s">
        <v>436</v>
      </c>
      <c r="P919" s="43" t="s">
        <v>230</v>
      </c>
      <c r="Q919" s="43" t="s">
        <v>759</v>
      </c>
      <c r="R919" s="43" t="s">
        <v>441</v>
      </c>
      <c r="S919" s="43" t="s">
        <v>330</v>
      </c>
      <c r="V919" s="42" t="s">
        <v>1432</v>
      </c>
      <c r="W919"/>
    </row>
    <row r="920" spans="1:23" s="39" customFormat="1" x14ac:dyDescent="0.35">
      <c r="A920" s="43" t="s">
        <v>811</v>
      </c>
      <c r="B920" s="54">
        <v>51600</v>
      </c>
      <c r="C920" s="54" t="s">
        <v>10</v>
      </c>
      <c r="D920" s="53">
        <v>0.42158412000000001</v>
      </c>
      <c r="E920" s="53">
        <f>SUMIFS('Ratios_MARAMA-VA'!T:T, 'Ratios_MARAMA-VA'!AA:AA, V920)</f>
        <v>0.42146171928180898</v>
      </c>
      <c r="F920" s="53">
        <f>SUMIFS('Ratios_MARAMA-VA'!J:J, 'Ratios_MARAMA-VA'!AA:AA, V920)</f>
        <v>8.7192905292816404E-4</v>
      </c>
      <c r="G920" s="53"/>
      <c r="H920" s="53">
        <f t="shared" si="5"/>
        <v>2.0688214683268818E-3</v>
      </c>
      <c r="I920" s="53">
        <v>0.39175741947681297</v>
      </c>
      <c r="J920" s="53">
        <v>8.104761597899704E-4</v>
      </c>
      <c r="K920" s="53">
        <v>0.33937271015457798</v>
      </c>
      <c r="L920" s="53">
        <v>7.0210154853206732E-4</v>
      </c>
      <c r="M920" s="43" t="s">
        <v>911</v>
      </c>
      <c r="N920" s="43" t="s">
        <v>910</v>
      </c>
      <c r="O920" s="43" t="s">
        <v>436</v>
      </c>
      <c r="P920" s="43" t="s">
        <v>230</v>
      </c>
      <c r="Q920" s="43" t="s">
        <v>759</v>
      </c>
      <c r="R920" s="43" t="s">
        <v>441</v>
      </c>
      <c r="S920" s="43" t="s">
        <v>330</v>
      </c>
      <c r="V920" s="42" t="s">
        <v>1426</v>
      </c>
      <c r="W920"/>
    </row>
    <row r="921" spans="1:23" s="39" customFormat="1" x14ac:dyDescent="0.35">
      <c r="A921" s="43" t="s">
        <v>811</v>
      </c>
      <c r="B921" s="54">
        <v>51600</v>
      </c>
      <c r="C921" s="54" t="s">
        <v>12</v>
      </c>
      <c r="D921" s="53">
        <v>1.9162916999999999E-3</v>
      </c>
      <c r="E921" s="53">
        <f>SUMIFS('Ratios_MARAMA-VA'!T:T, 'Ratios_MARAMA-VA'!AA:AA, V921)</f>
        <v>1.9157353330278601E-3</v>
      </c>
      <c r="F921" s="53">
        <f>SUMIFS('Ratios_MARAMA-VA'!J:J, 'Ratios_MARAMA-VA'!AA:AA, V921)</f>
        <v>3.9633143846004001E-6</v>
      </c>
      <c r="G921" s="53"/>
      <c r="H921" s="53">
        <f t="shared" si="5"/>
        <v>2.0688214683268896E-3</v>
      </c>
      <c r="I921" s="53">
        <v>1.7807157711652E-3</v>
      </c>
      <c r="J921" s="53">
        <v>3.6839830163748388E-6</v>
      </c>
      <c r="K921" s="53">
        <v>1.5426034255648E-3</v>
      </c>
      <c r="L921" s="53">
        <v>3.1913710839230595E-6</v>
      </c>
      <c r="M921" s="43" t="s">
        <v>911</v>
      </c>
      <c r="N921" s="43" t="s">
        <v>910</v>
      </c>
      <c r="O921" s="43" t="s">
        <v>436</v>
      </c>
      <c r="P921" s="43" t="s">
        <v>230</v>
      </c>
      <c r="Q921" s="43" t="s">
        <v>759</v>
      </c>
      <c r="R921" s="43" t="s">
        <v>441</v>
      </c>
      <c r="S921" s="43" t="s">
        <v>330</v>
      </c>
      <c r="V921" s="42" t="s">
        <v>1435</v>
      </c>
      <c r="W921"/>
    </row>
    <row r="922" spans="1:23" s="39" customFormat="1" x14ac:dyDescent="0.35">
      <c r="A922" s="43" t="s">
        <v>811</v>
      </c>
      <c r="B922" s="54">
        <v>51610</v>
      </c>
      <c r="C922" s="54" t="s">
        <v>10</v>
      </c>
      <c r="D922" s="53">
        <v>0.15600438</v>
      </c>
      <c r="E922" s="53">
        <f>SUMIFS('Ratios_MARAMA-VA'!T:T, 'Ratios_MARAMA-VA'!AA:AA, V922)</f>
        <v>0.15595908643402501</v>
      </c>
      <c r="F922" s="53">
        <f>SUMIFS('Ratios_MARAMA-VA'!J:J, 'Ratios_MARAMA-VA'!AA:AA, V922)</f>
        <v>3.2265150619536001E-4</v>
      </c>
      <c r="G922" s="53"/>
      <c r="H922" s="53">
        <f t="shared" si="5"/>
        <v>2.0688214683268905E-3</v>
      </c>
      <c r="I922" s="53">
        <v>0.144967209239001</v>
      </c>
      <c r="J922" s="53">
        <v>2.9991127467708163E-4</v>
      </c>
      <c r="K922" s="53">
        <v>0.125582598406659</v>
      </c>
      <c r="L922" s="53">
        <v>2.5980797563197048E-4</v>
      </c>
      <c r="M922" s="43" t="s">
        <v>911</v>
      </c>
      <c r="N922" s="43" t="s">
        <v>910</v>
      </c>
      <c r="O922" s="43" t="s">
        <v>436</v>
      </c>
      <c r="P922" s="43" t="s">
        <v>230</v>
      </c>
      <c r="Q922" s="43" t="s">
        <v>759</v>
      </c>
      <c r="R922" s="43" t="s">
        <v>441</v>
      </c>
      <c r="S922" s="43" t="s">
        <v>330</v>
      </c>
      <c r="V922" s="42" t="s">
        <v>1427</v>
      </c>
      <c r="W922"/>
    </row>
    <row r="923" spans="1:23" s="39" customFormat="1" x14ac:dyDescent="0.35">
      <c r="A923" s="43" t="s">
        <v>811</v>
      </c>
      <c r="B923" s="54">
        <v>51610</v>
      </c>
      <c r="C923" s="54" t="s">
        <v>12</v>
      </c>
      <c r="D923" s="53">
        <v>7.0911089999999997E-4</v>
      </c>
      <c r="E923" s="53">
        <f>SUMIFS('Ratios_MARAMA-VA'!T:T, 'Ratios_MARAMA-VA'!AA:AA, V923)</f>
        <v>7.0890502013090597E-4</v>
      </c>
      <c r="F923" s="53">
        <f>SUMIFS('Ratios_MARAMA-VA'!J:J, 'Ratios_MARAMA-VA'!AA:AA, V923)</f>
        <v>1.4665979246515199E-6</v>
      </c>
      <c r="G923" s="53"/>
      <c r="H923" s="53">
        <f t="shared" si="5"/>
        <v>2.0688214683268836E-3</v>
      </c>
      <c r="I923" s="53">
        <v>6.5894193620680004E-4</v>
      </c>
      <c r="J923" s="53">
        <v>1.3632332240055116E-6</v>
      </c>
      <c r="K923" s="53">
        <v>5.7083005862059995E-4</v>
      </c>
      <c r="L923" s="53">
        <v>1.1809454800405907E-6</v>
      </c>
      <c r="M923" s="43" t="s">
        <v>911</v>
      </c>
      <c r="N923" s="43" t="s">
        <v>910</v>
      </c>
      <c r="O923" s="43" t="s">
        <v>436</v>
      </c>
      <c r="P923" s="43" t="s">
        <v>230</v>
      </c>
      <c r="Q923" s="43" t="s">
        <v>759</v>
      </c>
      <c r="R923" s="43" t="s">
        <v>441</v>
      </c>
      <c r="S923" s="43" t="s">
        <v>330</v>
      </c>
      <c r="V923" s="42" t="s">
        <v>1436</v>
      </c>
      <c r="W923"/>
    </row>
    <row r="924" spans="1:23" s="39" customFormat="1" x14ac:dyDescent="0.35">
      <c r="A924" s="43" t="s">
        <v>811</v>
      </c>
      <c r="B924" s="54">
        <v>51683</v>
      </c>
      <c r="C924" s="54" t="s">
        <v>10</v>
      </c>
      <c r="D924" s="53">
        <v>0.22681692000000001</v>
      </c>
      <c r="E924" s="53">
        <f>SUMIFS('Ratios_MARAMA-VA'!T:T, 'Ratios_MARAMA-VA'!AA:AA, V924)</f>
        <v>0.22675106705965201</v>
      </c>
      <c r="F924" s="53">
        <f>SUMIFS('Ratios_MARAMA-VA'!J:J, 'Ratios_MARAMA-VA'!AA:AA, V924)</f>
        <v>4.69107475499036E-4</v>
      </c>
      <c r="G924" s="53"/>
      <c r="H924" s="53">
        <f t="shared" si="5"/>
        <v>2.0688214683268796E-3</v>
      </c>
      <c r="I924" s="53">
        <v>0.21076982518430401</v>
      </c>
      <c r="J924" s="53">
        <v>4.3604513921679155E-4</v>
      </c>
      <c r="K924" s="53">
        <v>0.18258627210463699</v>
      </c>
      <c r="L924" s="53">
        <v>3.7773839955184627E-4</v>
      </c>
      <c r="M924" s="43" t="s">
        <v>911</v>
      </c>
      <c r="N924" s="43" t="s">
        <v>910</v>
      </c>
      <c r="O924" s="43" t="s">
        <v>436</v>
      </c>
      <c r="P924" s="43" t="s">
        <v>230</v>
      </c>
      <c r="Q924" s="43" t="s">
        <v>759</v>
      </c>
      <c r="R924" s="43" t="s">
        <v>441</v>
      </c>
      <c r="S924" s="43" t="s">
        <v>330</v>
      </c>
      <c r="V924" s="42" t="s">
        <v>1429</v>
      </c>
      <c r="W924"/>
    </row>
    <row r="925" spans="1:23" s="39" customFormat="1" x14ac:dyDescent="0.35">
      <c r="A925" s="43" t="s">
        <v>811</v>
      </c>
      <c r="B925" s="54">
        <v>51683</v>
      </c>
      <c r="C925" s="54" t="s">
        <v>12</v>
      </c>
      <c r="D925" s="53">
        <v>1.030986E-3</v>
      </c>
      <c r="E925" s="53">
        <f>SUMIFS('Ratios_MARAMA-VA'!T:T, 'Ratios_MARAMA-VA'!AA:AA, V925)</f>
        <v>1.0306866684529599E-3</v>
      </c>
      <c r="F925" s="53">
        <f>SUMIFS('Ratios_MARAMA-VA'!J:J, 'Ratios_MARAMA-VA'!AA:AA, V925)</f>
        <v>2.1323067068137999E-6</v>
      </c>
      <c r="G925" s="53"/>
      <c r="H925" s="53">
        <f t="shared" si="5"/>
        <v>2.068821468326887E-3</v>
      </c>
      <c r="I925" s="53">
        <v>9.5804465992859996E-4</v>
      </c>
      <c r="J925" s="53">
        <v>1.9820233600762193E-6</v>
      </c>
      <c r="K925" s="53">
        <v>8.2993760047560001E-4</v>
      </c>
      <c r="L925" s="53">
        <v>1.716992725235624E-6</v>
      </c>
      <c r="M925" s="43" t="s">
        <v>911</v>
      </c>
      <c r="N925" s="43" t="s">
        <v>910</v>
      </c>
      <c r="O925" s="43" t="s">
        <v>436</v>
      </c>
      <c r="P925" s="43" t="s">
        <v>230</v>
      </c>
      <c r="Q925" s="43" t="s">
        <v>759</v>
      </c>
      <c r="R925" s="43" t="s">
        <v>441</v>
      </c>
      <c r="S925" s="43" t="s">
        <v>330</v>
      </c>
      <c r="V925" s="42" t="s">
        <v>1438</v>
      </c>
      <c r="W925"/>
    </row>
    <row r="926" spans="1:23" s="39" customFormat="1" x14ac:dyDescent="0.35">
      <c r="A926" s="43" t="s">
        <v>811</v>
      </c>
      <c r="B926" s="54">
        <v>51685</v>
      </c>
      <c r="C926" s="54" t="s">
        <v>10</v>
      </c>
      <c r="D926" s="53">
        <v>2.4197256E-2</v>
      </c>
      <c r="E926" s="53">
        <f>SUMIFS('Ratios_MARAMA-VA'!T:T, 'Ratios_MARAMA-VA'!AA:AA, V926)</f>
        <v>2.41902306843579E-2</v>
      </c>
      <c r="F926" s="53">
        <f>SUMIFS('Ratios_MARAMA-VA'!J:J, 'Ratios_MARAMA-VA'!AA:AA, V926)</f>
        <v>5.0045268563579503E-5</v>
      </c>
      <c r="G926" s="53"/>
      <c r="H926" s="53">
        <f t="shared" si="5"/>
        <v>2.0688214683268901E-3</v>
      </c>
      <c r="I926" s="53">
        <v>2.2485321717003501E-2</v>
      </c>
      <c r="J926" s="53">
        <v>4.651811629037369E-5</v>
      </c>
      <c r="K926" s="53">
        <v>1.9478647219976199E-2</v>
      </c>
      <c r="L926" s="53">
        <v>4.0297843542652657E-5</v>
      </c>
      <c r="M926" s="43" t="s">
        <v>911</v>
      </c>
      <c r="N926" s="43" t="s">
        <v>910</v>
      </c>
      <c r="O926" s="43" t="s">
        <v>436</v>
      </c>
      <c r="P926" s="43" t="s">
        <v>230</v>
      </c>
      <c r="Q926" s="43" t="s">
        <v>759</v>
      </c>
      <c r="R926" s="43" t="s">
        <v>441</v>
      </c>
      <c r="S926" s="43" t="s">
        <v>330</v>
      </c>
      <c r="V926" s="42" t="s">
        <v>1430</v>
      </c>
      <c r="W926"/>
    </row>
    <row r="927" spans="1:23" s="39" customFormat="1" x14ac:dyDescent="0.35">
      <c r="A927" s="43" t="s">
        <v>497</v>
      </c>
      <c r="B927" s="54">
        <v>24009</v>
      </c>
      <c r="C927" s="54" t="s">
        <v>10</v>
      </c>
      <c r="D927" s="53">
        <v>1.3014926930775601</v>
      </c>
      <c r="E927" s="53">
        <f>SUMIFS('Ratios_MARAMA-VA'!T:T, 'Ratios_MARAMA-VA'!AA:AA, V927)</f>
        <v>1.3011148239103001</v>
      </c>
      <c r="F927" s="53">
        <f>SUMIFS('Ratios_MARAMA-VA'!J:J, 'Ratios_MARAMA-VA'!AA:AA, V927)</f>
        <v>2.6917742804639902E-3</v>
      </c>
      <c r="G927" s="53"/>
      <c r="H927" s="53">
        <f t="shared" si="5"/>
        <v>2.0688214683268901E-3</v>
      </c>
      <c r="I927" s="53">
        <v>1.3554349210971</v>
      </c>
      <c r="J927" s="53">
        <v>2.8041528636856446E-3</v>
      </c>
      <c r="K927" s="53">
        <v>1.3365487951457899</v>
      </c>
      <c r="L927" s="53">
        <v>2.765080840864049E-3</v>
      </c>
      <c r="M927" s="43" t="s">
        <v>747</v>
      </c>
      <c r="N927" s="43" t="s">
        <v>198</v>
      </c>
      <c r="O927" s="43" t="s">
        <v>436</v>
      </c>
      <c r="P927" s="43" t="s">
        <v>230</v>
      </c>
      <c r="Q927" s="43" t="s">
        <v>201</v>
      </c>
      <c r="R927" s="43" t="s">
        <v>748</v>
      </c>
      <c r="S927" s="43" t="s">
        <v>330</v>
      </c>
      <c r="V927" s="42" t="s">
        <v>1440</v>
      </c>
      <c r="W927"/>
    </row>
    <row r="928" spans="1:23" s="39" customFormat="1" x14ac:dyDescent="0.35">
      <c r="A928" s="43" t="s">
        <v>497</v>
      </c>
      <c r="B928" s="54">
        <v>24009</v>
      </c>
      <c r="C928" s="54" t="s">
        <v>12</v>
      </c>
      <c r="D928" s="53">
        <v>2.2125385562969099E-2</v>
      </c>
      <c r="E928" s="53">
        <f>SUMIFS('Ratios_MARAMA-VA'!T:T, 'Ratios_MARAMA-VA'!AA:AA, V928)</f>
        <v>2.2118961784286E-2</v>
      </c>
      <c r="F928" s="53">
        <f>SUMIFS('Ratios_MARAMA-VA'!J:J, 'Ratios_MARAMA-VA'!AA:AA, V928)</f>
        <v>4.57601829964331E-5</v>
      </c>
      <c r="G928" s="53"/>
      <c r="H928" s="53">
        <f t="shared" si="5"/>
        <v>2.0688214683268979E-3</v>
      </c>
      <c r="I928" s="53">
        <v>2.3042403844674299E-2</v>
      </c>
      <c r="J928" s="53">
        <v>4.767061975572044E-5</v>
      </c>
      <c r="K928" s="53">
        <v>2.2721339561573801E-2</v>
      </c>
      <c r="L928" s="53">
        <v>4.7006395074129143E-5</v>
      </c>
      <c r="M928" s="43" t="s">
        <v>747</v>
      </c>
      <c r="N928" s="43" t="s">
        <v>198</v>
      </c>
      <c r="O928" s="43" t="s">
        <v>436</v>
      </c>
      <c r="P928" s="43" t="s">
        <v>230</v>
      </c>
      <c r="Q928" s="43" t="s">
        <v>201</v>
      </c>
      <c r="R928" s="43" t="s">
        <v>748</v>
      </c>
      <c r="S928" s="43" t="s">
        <v>330</v>
      </c>
      <c r="V928" s="42" t="s">
        <v>1454</v>
      </c>
      <c r="W928"/>
    </row>
    <row r="929" spans="1:23" s="39" customFormat="1" x14ac:dyDescent="0.35">
      <c r="A929" s="43" t="s">
        <v>497</v>
      </c>
      <c r="B929" s="54">
        <v>24017</v>
      </c>
      <c r="C929" s="54" t="s">
        <v>10</v>
      </c>
      <c r="D929" s="53">
        <v>2.4705879799833199</v>
      </c>
      <c r="E929" s="53">
        <f>SUMIFS('Ratios_MARAMA-VA'!T:T, 'Ratios_MARAMA-VA'!AA:AA, V929)</f>
        <v>2.46987068127883</v>
      </c>
      <c r="F929" s="53">
        <f>SUMIFS('Ratios_MARAMA-VA'!J:J, 'Ratios_MARAMA-VA'!AA:AA, V929)</f>
        <v>5.1097214894208097E-3</v>
      </c>
      <c r="G929" s="53"/>
      <c r="H929" s="53">
        <f t="shared" si="5"/>
        <v>2.0688214683268918E-3</v>
      </c>
      <c r="I929" s="53">
        <v>2.5729850359694399</v>
      </c>
      <c r="J929" s="53">
        <v>5.3230466800974173E-3</v>
      </c>
      <c r="K929" s="53">
        <v>2.5371340196618299</v>
      </c>
      <c r="L929" s="53">
        <v>5.2488773278988963E-3</v>
      </c>
      <c r="M929" s="43" t="s">
        <v>747</v>
      </c>
      <c r="N929" s="43" t="s">
        <v>198</v>
      </c>
      <c r="O929" s="43" t="s">
        <v>436</v>
      </c>
      <c r="P929" s="43" t="s">
        <v>230</v>
      </c>
      <c r="Q929" s="43" t="s">
        <v>201</v>
      </c>
      <c r="R929" s="43" t="s">
        <v>748</v>
      </c>
      <c r="S929" s="43" t="s">
        <v>330</v>
      </c>
      <c r="V929" s="42" t="s">
        <v>1441</v>
      </c>
      <c r="W929"/>
    </row>
    <row r="930" spans="1:23" s="39" customFormat="1" x14ac:dyDescent="0.35">
      <c r="A930" s="43" t="s">
        <v>497</v>
      </c>
      <c r="B930" s="54">
        <v>24017</v>
      </c>
      <c r="C930" s="54" t="s">
        <v>12</v>
      </c>
      <c r="D930" s="53">
        <v>4.19999934862385E-2</v>
      </c>
      <c r="E930" s="53">
        <f>SUMIFS('Ratios_MARAMA-VA'!T:T, 'Ratios_MARAMA-VA'!AA:AA, V930)</f>
        <v>4.1987799408893398E-2</v>
      </c>
      <c r="F930" s="53">
        <f>SUMIFS('Ratios_MARAMA-VA'!J:J, 'Ratios_MARAMA-VA'!AA:AA, V930)</f>
        <v>8.6865260824921695E-5</v>
      </c>
      <c r="G930" s="53"/>
      <c r="H930" s="53">
        <f t="shared" si="5"/>
        <v>2.0688214683268883E-3</v>
      </c>
      <c r="I930" s="53">
        <v>4.3740743347919699E-2</v>
      </c>
      <c r="J930" s="53">
        <v>9.0491788878752807E-5</v>
      </c>
      <c r="K930" s="53">
        <v>4.3131276102229901E-2</v>
      </c>
      <c r="L930" s="53">
        <v>8.9230909956627692E-5</v>
      </c>
      <c r="M930" s="43" t="s">
        <v>747</v>
      </c>
      <c r="N930" s="43" t="s">
        <v>198</v>
      </c>
      <c r="O930" s="43" t="s">
        <v>436</v>
      </c>
      <c r="P930" s="43" t="s">
        <v>230</v>
      </c>
      <c r="Q930" s="43" t="s">
        <v>201</v>
      </c>
      <c r="R930" s="43" t="s">
        <v>748</v>
      </c>
      <c r="S930" s="43" t="s">
        <v>330</v>
      </c>
      <c r="V930" s="42" t="s">
        <v>1455</v>
      </c>
      <c r="W930"/>
    </row>
    <row r="931" spans="1:23" s="39" customFormat="1" x14ac:dyDescent="0.35">
      <c r="A931" s="43" t="s">
        <v>497</v>
      </c>
      <c r="B931" s="54">
        <v>24021</v>
      </c>
      <c r="C931" s="54" t="s">
        <v>10</v>
      </c>
      <c r="D931" s="53">
        <v>6.2646218665554603</v>
      </c>
      <c r="E931" s="53">
        <f>SUMIFS('Ratios_MARAMA-VA'!T:T, 'Ratios_MARAMA-VA'!AA:AA, V931)</f>
        <v>6.2628030261881502</v>
      </c>
      <c r="F931" s="53">
        <f>SUMIFS('Ratios_MARAMA-VA'!J:J, 'Ratios_MARAMA-VA'!AA:AA, V931)</f>
        <v>1.29566213524806E-2</v>
      </c>
      <c r="G931" s="53"/>
      <c r="H931" s="53">
        <f t="shared" si="5"/>
        <v>2.0688214683268805E-3</v>
      </c>
      <c r="I931" s="53">
        <v>6.5242680889117697</v>
      </c>
      <c r="J931" s="53">
        <v>1.3497545887460658E-2</v>
      </c>
      <c r="K931" s="53">
        <v>6.4333613644726704</v>
      </c>
      <c r="L931" s="53">
        <v>1.3309476104325773E-2</v>
      </c>
      <c r="M931" s="43" t="s">
        <v>747</v>
      </c>
      <c r="N931" s="43" t="s">
        <v>198</v>
      </c>
      <c r="O931" s="43" t="s">
        <v>436</v>
      </c>
      <c r="P931" s="43" t="s">
        <v>230</v>
      </c>
      <c r="Q931" s="43" t="s">
        <v>201</v>
      </c>
      <c r="R931" s="43" t="s">
        <v>748</v>
      </c>
      <c r="S931" s="43" t="s">
        <v>330</v>
      </c>
      <c r="V931" s="42" t="s">
        <v>1442</v>
      </c>
      <c r="W931"/>
    </row>
    <row r="932" spans="1:23" s="39" customFormat="1" x14ac:dyDescent="0.35">
      <c r="A932" s="43" t="s">
        <v>497</v>
      </c>
      <c r="B932" s="54">
        <v>24021</v>
      </c>
      <c r="C932" s="54" t="s">
        <v>12</v>
      </c>
      <c r="D932" s="53">
        <v>0.10649856955796499</v>
      </c>
      <c r="E932" s="53">
        <f>SUMIFS('Ratios_MARAMA-VA'!T:T, 'Ratios_MARAMA-VA'!AA:AA, V932)</f>
        <v>0.106467649272352</v>
      </c>
      <c r="F932" s="53">
        <f>SUMIFS('Ratios_MARAMA-VA'!J:J, 'Ratios_MARAMA-VA'!AA:AA, V932)</f>
        <v>2.20262558496939E-4</v>
      </c>
      <c r="G932" s="53"/>
      <c r="H932" s="53">
        <f t="shared" si="5"/>
        <v>2.0688214683268844E-3</v>
      </c>
      <c r="I932" s="53">
        <v>0.110912555247939</v>
      </c>
      <c r="J932" s="53">
        <v>2.2945827540392784E-4</v>
      </c>
      <c r="K932" s="53">
        <v>0.109367140964014</v>
      </c>
      <c r="L932" s="53">
        <v>2.2626108915588478E-4</v>
      </c>
      <c r="M932" s="43" t="s">
        <v>747</v>
      </c>
      <c r="N932" s="43" t="s">
        <v>198</v>
      </c>
      <c r="O932" s="43" t="s">
        <v>436</v>
      </c>
      <c r="P932" s="43" t="s">
        <v>230</v>
      </c>
      <c r="Q932" s="43" t="s">
        <v>201</v>
      </c>
      <c r="R932" s="43" t="s">
        <v>748</v>
      </c>
      <c r="S932" s="43" t="s">
        <v>330</v>
      </c>
      <c r="V932" s="42" t="s">
        <v>1456</v>
      </c>
      <c r="W932"/>
    </row>
    <row r="933" spans="1:23" s="39" customFormat="1" x14ac:dyDescent="0.35">
      <c r="A933" s="43" t="s">
        <v>497</v>
      </c>
      <c r="B933" s="54">
        <v>24031</v>
      </c>
      <c r="C933" s="54" t="s">
        <v>10</v>
      </c>
      <c r="D933" s="53">
        <v>34.745087272727297</v>
      </c>
      <c r="E933" s="53">
        <f>SUMIFS('Ratios_MARAMA-VA'!T:T, 'Ratios_MARAMA-VA'!AA:AA, V933)</f>
        <v>34.7349995501731</v>
      </c>
      <c r="F933" s="53">
        <f>SUMIFS('Ratios_MARAMA-VA'!J:J, 'Ratios_MARAMA-VA'!AA:AA, V933)</f>
        <v>7.1860512771722701E-2</v>
      </c>
      <c r="G933" s="53"/>
      <c r="H933" s="53">
        <f t="shared" si="5"/>
        <v>2.0688214683268823E-3</v>
      </c>
      <c r="I933" s="53">
        <v>36.185147159496502</v>
      </c>
      <c r="J933" s="53">
        <v>7.4860609278133872E-2</v>
      </c>
      <c r="K933" s="53">
        <v>35.680956780317103</v>
      </c>
      <c r="L933" s="53">
        <v>7.3817529397563655E-2</v>
      </c>
      <c r="M933" s="43" t="s">
        <v>747</v>
      </c>
      <c r="N933" s="43" t="s">
        <v>198</v>
      </c>
      <c r="O933" s="43" t="s">
        <v>436</v>
      </c>
      <c r="P933" s="43" t="s">
        <v>230</v>
      </c>
      <c r="Q933" s="43" t="s">
        <v>201</v>
      </c>
      <c r="R933" s="43" t="s">
        <v>748</v>
      </c>
      <c r="S933" s="43" t="s">
        <v>330</v>
      </c>
      <c r="V933" s="42" t="s">
        <v>1443</v>
      </c>
      <c r="W933"/>
    </row>
    <row r="934" spans="1:23" s="39" customFormat="1" x14ac:dyDescent="0.35">
      <c r="A934" s="43" t="s">
        <v>497</v>
      </c>
      <c r="B934" s="54">
        <v>24031</v>
      </c>
      <c r="C934" s="54" t="s">
        <v>12</v>
      </c>
      <c r="D934" s="53">
        <v>0.59066641843202705</v>
      </c>
      <c r="E934" s="53">
        <f>SUMIFS('Ratios_MARAMA-VA'!T:T, 'Ratios_MARAMA-VA'!AA:AA, V934)</f>
        <v>0.59049492716753904</v>
      </c>
      <c r="F934" s="53">
        <f>SUMIFS('Ratios_MARAMA-VA'!J:J, 'Ratios_MARAMA-VA'!AA:AA, V934)</f>
        <v>1.2216285822623199E-3</v>
      </c>
      <c r="G934" s="53"/>
      <c r="H934" s="53">
        <f t="shared" si="5"/>
        <v>2.0688214683268762E-3</v>
      </c>
      <c r="I934" s="53">
        <v>0.61514743380461701</v>
      </c>
      <c r="J934" s="53">
        <v>1.2726302172411776E-3</v>
      </c>
      <c r="K934" s="53">
        <v>0.60657619830475396</v>
      </c>
      <c r="L934" s="53">
        <v>1.2548978612289755E-3</v>
      </c>
      <c r="M934" s="43" t="s">
        <v>747</v>
      </c>
      <c r="N934" s="43" t="s">
        <v>198</v>
      </c>
      <c r="O934" s="43" t="s">
        <v>436</v>
      </c>
      <c r="P934" s="43" t="s">
        <v>230</v>
      </c>
      <c r="Q934" s="43" t="s">
        <v>201</v>
      </c>
      <c r="R934" s="43" t="s">
        <v>748</v>
      </c>
      <c r="S934" s="43" t="s">
        <v>330</v>
      </c>
      <c r="V934" s="42" t="s">
        <v>1457</v>
      </c>
      <c r="W934"/>
    </row>
    <row r="935" spans="1:23" s="39" customFormat="1" x14ac:dyDescent="0.35">
      <c r="A935" s="43" t="s">
        <v>497</v>
      </c>
      <c r="B935" s="54">
        <v>24033</v>
      </c>
      <c r="C935" s="54" t="s">
        <v>10</v>
      </c>
      <c r="D935" s="53">
        <v>19.316534870725601</v>
      </c>
      <c r="E935" s="53">
        <f>SUMIFS('Ratios_MARAMA-VA'!T:T, 'Ratios_MARAMA-VA'!AA:AA, V935)</f>
        <v>19.310926600325899</v>
      </c>
      <c r="F935" s="53">
        <f>SUMIFS('Ratios_MARAMA-VA'!J:J, 'Ratios_MARAMA-VA'!AA:AA, V935)</f>
        <v>3.9950859524039102E-2</v>
      </c>
      <c r="G935" s="53"/>
      <c r="H935" s="53">
        <f t="shared" si="5"/>
        <v>2.068821468326894E-3</v>
      </c>
      <c r="I935" s="53">
        <v>20.117136314042298</v>
      </c>
      <c r="J935" s="53">
        <v>4.1618763487749268E-2</v>
      </c>
      <c r="K935" s="53">
        <v>19.836831620476399</v>
      </c>
      <c r="L935" s="53">
        <v>4.1038863120027344E-2</v>
      </c>
      <c r="M935" s="43" t="s">
        <v>747</v>
      </c>
      <c r="N935" s="43" t="s">
        <v>198</v>
      </c>
      <c r="O935" s="43" t="s">
        <v>436</v>
      </c>
      <c r="P935" s="43" t="s">
        <v>230</v>
      </c>
      <c r="Q935" s="43" t="s">
        <v>201</v>
      </c>
      <c r="R935" s="43" t="s">
        <v>748</v>
      </c>
      <c r="S935" s="43" t="s">
        <v>330</v>
      </c>
      <c r="V935" s="42" t="s">
        <v>1444</v>
      </c>
      <c r="W935"/>
    </row>
    <row r="936" spans="1:23" s="39" customFormat="1" x14ac:dyDescent="0.35">
      <c r="A936" s="43" t="s">
        <v>497</v>
      </c>
      <c r="B936" s="54">
        <v>24033</v>
      </c>
      <c r="C936" s="54" t="s">
        <v>12</v>
      </c>
      <c r="D936" s="53">
        <v>0.32838121234362</v>
      </c>
      <c r="E936" s="53">
        <f>SUMIFS('Ratios_MARAMA-VA'!T:T, 'Ratios_MARAMA-VA'!AA:AA, V936)</f>
        <v>0.32828587171211898</v>
      </c>
      <c r="F936" s="53">
        <f>SUMIFS('Ratios_MARAMA-VA'!J:J, 'Ratios_MARAMA-VA'!AA:AA, V936)</f>
        <v>6.7916485914643998E-4</v>
      </c>
      <c r="G936" s="53"/>
      <c r="H936" s="53">
        <f t="shared" si="5"/>
        <v>2.0688214683268927E-3</v>
      </c>
      <c r="I936" s="53">
        <v>0.34199144183456398</v>
      </c>
      <c r="J936" s="53">
        <v>7.0751923685141379E-4</v>
      </c>
      <c r="K936" s="53">
        <v>0.337226260309264</v>
      </c>
      <c r="L936" s="53">
        <v>6.9766092701139843E-4</v>
      </c>
      <c r="M936" s="43" t="s">
        <v>747</v>
      </c>
      <c r="N936" s="43" t="s">
        <v>198</v>
      </c>
      <c r="O936" s="43" t="s">
        <v>436</v>
      </c>
      <c r="P936" s="43" t="s">
        <v>230</v>
      </c>
      <c r="Q936" s="43" t="s">
        <v>201</v>
      </c>
      <c r="R936" s="43" t="s">
        <v>748</v>
      </c>
      <c r="S936" s="43" t="s">
        <v>330</v>
      </c>
      <c r="V936" s="42" t="s">
        <v>1458</v>
      </c>
      <c r="W936"/>
    </row>
    <row r="937" spans="1:23" s="39" customFormat="1" x14ac:dyDescent="0.35">
      <c r="A937" s="43" t="s">
        <v>811</v>
      </c>
      <c r="B937" s="54">
        <v>51013</v>
      </c>
      <c r="C937" s="54" t="s">
        <v>10</v>
      </c>
      <c r="D937" s="53">
        <v>12.141742062750399</v>
      </c>
      <c r="E937" s="53">
        <f>SUMIFS('Ratios_MARAMA-VA'!T:T, 'Ratios_MARAMA-VA'!AA:AA, V937)</f>
        <v>12.1382168873984</v>
      </c>
      <c r="F937" s="53">
        <f>SUMIFS('Ratios_MARAMA-VA'!J:J, 'Ratios_MARAMA-VA'!AA:AA, V937)</f>
        <v>2.5111803683857899E-2</v>
      </c>
      <c r="G937" s="53"/>
      <c r="H937" s="53">
        <f t="shared" si="5"/>
        <v>2.0688214683268974E-3</v>
      </c>
      <c r="I937" s="53">
        <v>12.644973945946401</v>
      </c>
      <c r="J937" s="53">
        <v>2.6160193565808194E-2</v>
      </c>
      <c r="K937" s="53">
        <v>12.468783583076799</v>
      </c>
      <c r="L937" s="53">
        <v>2.5795687160591257E-2</v>
      </c>
      <c r="M937" s="43" t="s">
        <v>747</v>
      </c>
      <c r="N937" s="43" t="s">
        <v>198</v>
      </c>
      <c r="O937" s="43" t="s">
        <v>436</v>
      </c>
      <c r="P937" s="43" t="s">
        <v>230</v>
      </c>
      <c r="Q937" s="43" t="s">
        <v>201</v>
      </c>
      <c r="R937" s="43" t="s">
        <v>748</v>
      </c>
      <c r="S937" s="43" t="s">
        <v>330</v>
      </c>
      <c r="V937" s="42" t="s">
        <v>1446</v>
      </c>
      <c r="W937"/>
    </row>
    <row r="938" spans="1:23" s="39" customFormat="1" x14ac:dyDescent="0.35">
      <c r="A938" s="43" t="s">
        <v>811</v>
      </c>
      <c r="B938" s="54">
        <v>51013</v>
      </c>
      <c r="C938" s="54" t="s">
        <v>12</v>
      </c>
      <c r="D938" s="53">
        <v>0.20640970560747701</v>
      </c>
      <c r="E938" s="53">
        <f>SUMIFS('Ratios_MARAMA-VA'!T:T, 'Ratios_MARAMA-VA'!AA:AA, V938)</f>
        <v>0.20634977760020701</v>
      </c>
      <c r="F938" s="53">
        <f>SUMIFS('Ratios_MARAMA-VA'!J:J, 'Ratios_MARAMA-VA'!AA:AA, V938)</f>
        <v>4.2690084988378799E-4</v>
      </c>
      <c r="G938" s="53"/>
      <c r="H938" s="53">
        <f t="shared" si="5"/>
        <v>2.0688214683268927E-3</v>
      </c>
      <c r="I938" s="53">
        <v>0.21496465137439999</v>
      </c>
      <c r="J938" s="53">
        <v>4.4472348569476479E-4</v>
      </c>
      <c r="K938" s="53">
        <v>0.21196941389176899</v>
      </c>
      <c r="L938" s="53">
        <v>4.3852687408796033E-4</v>
      </c>
      <c r="M938" s="43" t="s">
        <v>747</v>
      </c>
      <c r="N938" s="43" t="s">
        <v>198</v>
      </c>
      <c r="O938" s="43" t="s">
        <v>436</v>
      </c>
      <c r="P938" s="43" t="s">
        <v>230</v>
      </c>
      <c r="Q938" s="43" t="s">
        <v>201</v>
      </c>
      <c r="R938" s="43" t="s">
        <v>748</v>
      </c>
      <c r="S938" s="43" t="s">
        <v>330</v>
      </c>
      <c r="V938" s="42" t="s">
        <v>1460</v>
      </c>
      <c r="W938"/>
    </row>
    <row r="939" spans="1:23" s="39" customFormat="1" x14ac:dyDescent="0.35">
      <c r="A939" s="43" t="s">
        <v>811</v>
      </c>
      <c r="B939" s="54">
        <v>51059</v>
      </c>
      <c r="C939" s="54" t="s">
        <v>10</v>
      </c>
      <c r="D939" s="53">
        <v>50.922988711615602</v>
      </c>
      <c r="E939" s="53">
        <f>SUMIFS('Ratios_MARAMA-VA'!T:T, 'Ratios_MARAMA-VA'!AA:AA, V939)</f>
        <v>50.908203974489197</v>
      </c>
      <c r="F939" s="53">
        <f>SUMIFS('Ratios_MARAMA-VA'!J:J, 'Ratios_MARAMA-VA'!AA:AA, V939)</f>
        <v>0.105319985296387</v>
      </c>
      <c r="G939" s="53"/>
      <c r="H939" s="53">
        <f t="shared" si="5"/>
        <v>2.0688214683268792E-3</v>
      </c>
      <c r="I939" s="53">
        <v>53.0335648855187</v>
      </c>
      <c r="J939" s="53">
        <v>0.10971697757706762</v>
      </c>
      <c r="K939" s="53">
        <v>52.294614921573299</v>
      </c>
      <c r="L939" s="53">
        <v>0.108188222027638</v>
      </c>
      <c r="M939" s="43" t="s">
        <v>747</v>
      </c>
      <c r="N939" s="43" t="s">
        <v>198</v>
      </c>
      <c r="O939" s="43" t="s">
        <v>436</v>
      </c>
      <c r="P939" s="43" t="s">
        <v>230</v>
      </c>
      <c r="Q939" s="43" t="s">
        <v>201</v>
      </c>
      <c r="R939" s="43" t="s">
        <v>748</v>
      </c>
      <c r="S939" s="43" t="s">
        <v>330</v>
      </c>
      <c r="V939" s="42" t="s">
        <v>1447</v>
      </c>
      <c r="W939"/>
    </row>
    <row r="940" spans="1:23" s="39" customFormat="1" x14ac:dyDescent="0.35">
      <c r="A940" s="43" t="s">
        <v>811</v>
      </c>
      <c r="B940" s="54">
        <v>51059</v>
      </c>
      <c r="C940" s="54" t="s">
        <v>12</v>
      </c>
      <c r="D940" s="53">
        <v>0.86569081815754501</v>
      </c>
      <c r="E940" s="53">
        <f>SUMIFS('Ratios_MARAMA-VA'!T:T, 'Ratios_MARAMA-VA'!AA:AA, V940)</f>
        <v>0.86543947762347995</v>
      </c>
      <c r="F940" s="53">
        <f>SUMIFS('Ratios_MARAMA-VA'!J:J, 'Ratios_MARAMA-VA'!AA:AA, V940)</f>
        <v>1.7904397708450601E-3</v>
      </c>
      <c r="G940" s="53"/>
      <c r="H940" s="53">
        <f t="shared" si="5"/>
        <v>2.0688214683268849E-3</v>
      </c>
      <c r="I940" s="53">
        <v>0.90157061353085099</v>
      </c>
      <c r="J940" s="53">
        <v>1.8651886404852656E-3</v>
      </c>
      <c r="K940" s="53">
        <v>0.88900846399779698</v>
      </c>
      <c r="L940" s="53">
        <v>1.8391997958429509E-3</v>
      </c>
      <c r="M940" s="43" t="s">
        <v>747</v>
      </c>
      <c r="N940" s="43" t="s">
        <v>198</v>
      </c>
      <c r="O940" s="43" t="s">
        <v>436</v>
      </c>
      <c r="P940" s="43" t="s">
        <v>230</v>
      </c>
      <c r="Q940" s="43" t="s">
        <v>201</v>
      </c>
      <c r="R940" s="43" t="s">
        <v>748</v>
      </c>
      <c r="S940" s="43" t="s">
        <v>330</v>
      </c>
      <c r="V940" s="42" t="s">
        <v>1461</v>
      </c>
      <c r="W940"/>
    </row>
    <row r="941" spans="1:23" s="39" customFormat="1" x14ac:dyDescent="0.35">
      <c r="A941" s="43" t="s">
        <v>811</v>
      </c>
      <c r="B941" s="54">
        <v>51107</v>
      </c>
      <c r="C941" s="54" t="s">
        <v>10</v>
      </c>
      <c r="D941" s="53">
        <v>11.947964799733001</v>
      </c>
      <c r="E941" s="53">
        <f>SUMIFS('Ratios_MARAMA-VA'!T:T, 'Ratios_MARAMA-VA'!AA:AA, V941)</f>
        <v>11.944495884745301</v>
      </c>
      <c r="F941" s="53">
        <f>SUMIFS('Ratios_MARAMA-VA'!J:J, 'Ratios_MARAMA-VA'!AA:AA, V941)</f>
        <v>2.47110295147033E-2</v>
      </c>
      <c r="G941" s="53"/>
      <c r="H941" s="53">
        <f t="shared" si="5"/>
        <v>2.0688214683268927E-3</v>
      </c>
      <c r="I941" s="53">
        <v>12.443165306831199</v>
      </c>
      <c r="J941" s="53">
        <v>2.5742687520712772E-2</v>
      </c>
      <c r="K941" s="53">
        <v>12.269786870463699</v>
      </c>
      <c r="L941" s="53">
        <v>2.5383998489410739E-2</v>
      </c>
      <c r="M941" s="43" t="s">
        <v>747</v>
      </c>
      <c r="N941" s="43" t="s">
        <v>198</v>
      </c>
      <c r="O941" s="43" t="s">
        <v>436</v>
      </c>
      <c r="P941" s="43" t="s">
        <v>230</v>
      </c>
      <c r="Q941" s="43" t="s">
        <v>201</v>
      </c>
      <c r="R941" s="43" t="s">
        <v>748</v>
      </c>
      <c r="S941" s="43" t="s">
        <v>330</v>
      </c>
      <c r="V941" s="42" t="s">
        <v>1450</v>
      </c>
      <c r="W941"/>
    </row>
    <row r="942" spans="1:23" s="39" customFormat="1" x14ac:dyDescent="0.35">
      <c r="A942" s="43" t="s">
        <v>811</v>
      </c>
      <c r="B942" s="54">
        <v>51107</v>
      </c>
      <c r="C942" s="54" t="s">
        <v>12</v>
      </c>
      <c r="D942" s="53">
        <v>0.20311543177570099</v>
      </c>
      <c r="E942" s="53">
        <f>SUMIFS('Ratios_MARAMA-VA'!T:T, 'Ratios_MARAMA-VA'!AA:AA, V942)</f>
        <v>0.20305646021214899</v>
      </c>
      <c r="F942" s="53">
        <f>SUMIFS('Ratios_MARAMA-VA'!J:J, 'Ratios_MARAMA-VA'!AA:AA, V942)</f>
        <v>4.2008756416935802E-4</v>
      </c>
      <c r="G942" s="53"/>
      <c r="H942" s="53">
        <f t="shared" si="5"/>
        <v>2.0688214683268862E-3</v>
      </c>
      <c r="I942" s="53">
        <v>0.21153384164723399</v>
      </c>
      <c r="J942" s="53">
        <v>4.3762575287745767E-4</v>
      </c>
      <c r="K942" s="53">
        <v>0.20858640779103599</v>
      </c>
      <c r="L942" s="53">
        <v>4.3152803843928174E-4</v>
      </c>
      <c r="M942" s="43" t="s">
        <v>747</v>
      </c>
      <c r="N942" s="43" t="s">
        <v>198</v>
      </c>
      <c r="O942" s="43" t="s">
        <v>436</v>
      </c>
      <c r="P942" s="43" t="s">
        <v>230</v>
      </c>
      <c r="Q942" s="43" t="s">
        <v>201</v>
      </c>
      <c r="R942" s="43" t="s">
        <v>748</v>
      </c>
      <c r="S942" s="43" t="s">
        <v>330</v>
      </c>
      <c r="V942" s="42" t="s">
        <v>1464</v>
      </c>
      <c r="W942"/>
    </row>
    <row r="943" spans="1:23" s="39" customFormat="1" x14ac:dyDescent="0.35">
      <c r="A943" s="43" t="s">
        <v>811</v>
      </c>
      <c r="B943" s="54">
        <v>51153</v>
      </c>
      <c r="C943" s="54" t="s">
        <v>10</v>
      </c>
      <c r="D943" s="53">
        <v>7.3438886582109602</v>
      </c>
      <c r="E943" s="53">
        <f>SUMIFS('Ratios_MARAMA-VA'!T:T, 'Ratios_MARAMA-VA'!AA:AA, V943)</f>
        <v>7.3417564686823402</v>
      </c>
      <c r="F943" s="53">
        <f>SUMIFS('Ratios_MARAMA-VA'!J:J, 'Ratios_MARAMA-VA'!AA:AA, V943)</f>
        <v>1.51887833976378E-2</v>
      </c>
      <c r="G943" s="53"/>
      <c r="H943" s="53">
        <f t="shared" si="5"/>
        <v>2.0688214683268844E-3</v>
      </c>
      <c r="I943" s="53">
        <v>7.6482666379402104</v>
      </c>
      <c r="J943" s="53">
        <v>1.5822898216058989E-2</v>
      </c>
      <c r="K943" s="53">
        <v>7.5416985358608901</v>
      </c>
      <c r="L943" s="53">
        <v>1.560242783863844E-2</v>
      </c>
      <c r="M943" s="43" t="s">
        <v>747</v>
      </c>
      <c r="N943" s="43" t="s">
        <v>198</v>
      </c>
      <c r="O943" s="43" t="s">
        <v>436</v>
      </c>
      <c r="P943" s="43" t="s">
        <v>230</v>
      </c>
      <c r="Q943" s="43" t="s">
        <v>201</v>
      </c>
      <c r="R943" s="43" t="s">
        <v>748</v>
      </c>
      <c r="S943" s="43" t="s">
        <v>330</v>
      </c>
      <c r="V943" s="42" t="s">
        <v>1453</v>
      </c>
      <c r="W943"/>
    </row>
    <row r="944" spans="1:23" s="39" customFormat="1" x14ac:dyDescent="0.35">
      <c r="A944" s="43" t="s">
        <v>811</v>
      </c>
      <c r="B944" s="54">
        <v>51153</v>
      </c>
      <c r="C944" s="54" t="s">
        <v>12</v>
      </c>
      <c r="D944" s="53">
        <v>0.12484609712950601</v>
      </c>
      <c r="E944" s="53">
        <f>SUMIFS('Ratios_MARAMA-VA'!T:T, 'Ratios_MARAMA-VA'!AA:AA, V944)</f>
        <v>0.12480984991044</v>
      </c>
      <c r="F944" s="53">
        <f>SUMIFS('Ratios_MARAMA-VA'!J:J, 'Ratios_MARAMA-VA'!AA:AA, V944)</f>
        <v>2.58209296953377E-4</v>
      </c>
      <c r="G944" s="53"/>
      <c r="H944" s="53">
        <f t="shared" si="5"/>
        <v>2.0688214683269039E-3</v>
      </c>
      <c r="I944" s="53">
        <v>0.130020522367949</v>
      </c>
      <c r="J944" s="53">
        <v>2.6898924799789129E-4</v>
      </c>
      <c r="K944" s="53">
        <v>0.12820886477858401</v>
      </c>
      <c r="L944" s="53">
        <v>2.6524125188375565E-4</v>
      </c>
      <c r="M944" s="43" t="s">
        <v>747</v>
      </c>
      <c r="N944" s="43" t="s">
        <v>198</v>
      </c>
      <c r="O944" s="43" t="s">
        <v>436</v>
      </c>
      <c r="P944" s="43" t="s">
        <v>230</v>
      </c>
      <c r="Q944" s="43" t="s">
        <v>201</v>
      </c>
      <c r="R944" s="43" t="s">
        <v>748</v>
      </c>
      <c r="S944" s="43" t="s">
        <v>330</v>
      </c>
      <c r="V944" s="42" t="s">
        <v>1467</v>
      </c>
      <c r="W944"/>
    </row>
    <row r="945" spans="1:23" s="39" customFormat="1" x14ac:dyDescent="0.35">
      <c r="A945" s="43" t="s">
        <v>811</v>
      </c>
      <c r="B945" s="54">
        <v>51510</v>
      </c>
      <c r="C945" s="54" t="s">
        <v>10</v>
      </c>
      <c r="D945" s="53">
        <v>6.27316314619494</v>
      </c>
      <c r="E945" s="53">
        <f>SUMIFS('Ratios_MARAMA-VA'!T:T, 'Ratios_MARAMA-VA'!AA:AA, V945)</f>
        <v>6.2713418259933302</v>
      </c>
      <c r="F945" s="53">
        <f>SUMIFS('Ratios_MARAMA-VA'!J:J, 'Ratios_MARAMA-VA'!AA:AA, V945)</f>
        <v>1.2974286604831299E-2</v>
      </c>
      <c r="G945" s="53"/>
      <c r="H945" s="53">
        <f t="shared" si="5"/>
        <v>2.0688214683268801E-3</v>
      </c>
      <c r="I945" s="53">
        <v>6.5331633741145101</v>
      </c>
      <c r="J945" s="53">
        <v>1.3515948644454975E-2</v>
      </c>
      <c r="K945" s="53">
        <v>6.4421327060805504</v>
      </c>
      <c r="L945" s="53">
        <v>1.3327622444150181E-2</v>
      </c>
      <c r="M945" s="43" t="s">
        <v>747</v>
      </c>
      <c r="N945" s="43" t="s">
        <v>198</v>
      </c>
      <c r="O945" s="43" t="s">
        <v>436</v>
      </c>
      <c r="P945" s="43" t="s">
        <v>230</v>
      </c>
      <c r="Q945" s="43" t="s">
        <v>201</v>
      </c>
      <c r="R945" s="43" t="s">
        <v>748</v>
      </c>
      <c r="S945" s="43" t="s">
        <v>330</v>
      </c>
      <c r="V945" s="42" t="s">
        <v>1445</v>
      </c>
      <c r="W945"/>
    </row>
    <row r="946" spans="1:23" s="39" customFormat="1" x14ac:dyDescent="0.35">
      <c r="A946" s="43" t="s">
        <v>811</v>
      </c>
      <c r="B946" s="54">
        <v>51510</v>
      </c>
      <c r="C946" s="54" t="s">
        <v>12</v>
      </c>
      <c r="D946" s="53">
        <v>0.10664379058744999</v>
      </c>
      <c r="E946" s="53">
        <f>SUMIFS('Ratios_MARAMA-VA'!T:T, 'Ratios_MARAMA-VA'!AA:AA, V946)</f>
        <v>0.10661282813905699</v>
      </c>
      <c r="F946" s="53">
        <f>SUMIFS('Ratios_MARAMA-VA'!J:J, 'Ratios_MARAMA-VA'!AA:AA, V946)</f>
        <v>2.2056290765312699E-4</v>
      </c>
      <c r="G946" s="53"/>
      <c r="H946" s="53">
        <f t="shared" si="5"/>
        <v>2.068821468326897E-3</v>
      </c>
      <c r="I946" s="53">
        <v>0.11106379517090501</v>
      </c>
      <c r="J946" s="53">
        <v>2.2977116380342943E-4</v>
      </c>
      <c r="K946" s="53">
        <v>0.10951627356615699</v>
      </c>
      <c r="L946" s="53">
        <v>2.2656961788482705E-4</v>
      </c>
      <c r="M946" s="43" t="s">
        <v>747</v>
      </c>
      <c r="N946" s="43" t="s">
        <v>198</v>
      </c>
      <c r="O946" s="43" t="s">
        <v>436</v>
      </c>
      <c r="P946" s="43" t="s">
        <v>230</v>
      </c>
      <c r="Q946" s="43" t="s">
        <v>201</v>
      </c>
      <c r="R946" s="43" t="s">
        <v>748</v>
      </c>
      <c r="S946" s="43" t="s">
        <v>330</v>
      </c>
      <c r="V946" s="42" t="s">
        <v>1459</v>
      </c>
      <c r="W946"/>
    </row>
    <row r="947" spans="1:23" s="39" customFormat="1" x14ac:dyDescent="0.35">
      <c r="A947" s="43" t="s">
        <v>811</v>
      </c>
      <c r="B947" s="54">
        <v>51600</v>
      </c>
      <c r="C947" s="54" t="s">
        <v>10</v>
      </c>
      <c r="D947" s="53">
        <v>2.0911315093458001</v>
      </c>
      <c r="E947" s="53">
        <f>SUMIFS('Ratios_MARAMA-VA'!T:T, 'Ratios_MARAMA-VA'!AA:AA, V947)</f>
        <v>2.0905243802191702</v>
      </c>
      <c r="F947" s="53">
        <f>SUMIFS('Ratios_MARAMA-VA'!J:J, 'Ratios_MARAMA-VA'!AA:AA, V947)</f>
        <v>4.3249217178581798E-3</v>
      </c>
      <c r="G947" s="53"/>
      <c r="H947" s="53">
        <f t="shared" si="5"/>
        <v>2.0688214683268875E-3</v>
      </c>
      <c r="I947" s="53">
        <v>2.17780144863623</v>
      </c>
      <c r="J947" s="53">
        <v>4.5054823906920281E-3</v>
      </c>
      <c r="K947" s="53">
        <v>2.1474567734211298</v>
      </c>
      <c r="L947" s="53">
        <v>4.4427046751576221E-3</v>
      </c>
      <c r="M947" s="43" t="s">
        <v>747</v>
      </c>
      <c r="N947" s="43" t="s">
        <v>198</v>
      </c>
      <c r="O947" s="43" t="s">
        <v>436</v>
      </c>
      <c r="P947" s="43" t="s">
        <v>230</v>
      </c>
      <c r="Q947" s="43" t="s">
        <v>201</v>
      </c>
      <c r="R947" s="43" t="s">
        <v>748</v>
      </c>
      <c r="S947" s="43" t="s">
        <v>330</v>
      </c>
      <c r="V947" s="42" t="s">
        <v>1448</v>
      </c>
      <c r="W947"/>
    </row>
    <row r="948" spans="1:23" s="39" customFormat="1" x14ac:dyDescent="0.35">
      <c r="A948" s="43" t="s">
        <v>811</v>
      </c>
      <c r="B948" s="54">
        <v>51600</v>
      </c>
      <c r="C948" s="54" t="s">
        <v>12</v>
      </c>
      <c r="D948" s="53">
        <v>3.55492346528705E-2</v>
      </c>
      <c r="E948" s="53">
        <f>SUMIFS('Ratios_MARAMA-VA'!T:T, 'Ratios_MARAMA-VA'!AA:AA, V948)</f>
        <v>3.5538913458009899E-2</v>
      </c>
      <c r="F948" s="53">
        <f>SUMIFS('Ratios_MARAMA-VA'!J:J, 'Ratios_MARAMA-VA'!AA:AA, V948)</f>
        <v>7.3523667122942399E-5</v>
      </c>
      <c r="G948" s="53"/>
      <c r="H948" s="53">
        <f t="shared" si="5"/>
        <v>2.0688214683268927E-3</v>
      </c>
      <c r="I948" s="53">
        <v>3.7022623579112499E-2</v>
      </c>
      <c r="J948" s="53">
        <v>7.6593198474253352E-5</v>
      </c>
      <c r="K948" s="53">
        <v>3.6506764115054102E-2</v>
      </c>
      <c r="L948" s="53">
        <v>7.5525977340369746E-5</v>
      </c>
      <c r="M948" s="43" t="s">
        <v>747</v>
      </c>
      <c r="N948" s="43" t="s">
        <v>198</v>
      </c>
      <c r="O948" s="43" t="s">
        <v>436</v>
      </c>
      <c r="P948" s="43" t="s">
        <v>230</v>
      </c>
      <c r="Q948" s="43" t="s">
        <v>201</v>
      </c>
      <c r="R948" s="43" t="s">
        <v>748</v>
      </c>
      <c r="S948" s="43" t="s">
        <v>330</v>
      </c>
      <c r="V948" s="42" t="s">
        <v>1462</v>
      </c>
      <c r="W948"/>
    </row>
    <row r="949" spans="1:23" s="39" customFormat="1" x14ac:dyDescent="0.35">
      <c r="A949" s="43" t="s">
        <v>811</v>
      </c>
      <c r="B949" s="54">
        <v>51610</v>
      </c>
      <c r="C949" s="54" t="s">
        <v>10</v>
      </c>
      <c r="D949" s="53">
        <v>0.77380928971962804</v>
      </c>
      <c r="E949" s="53">
        <f>SUMIFS('Ratios_MARAMA-VA'!T:T, 'Ratios_MARAMA-VA'!AA:AA, V949)</f>
        <v>0.77358462562933095</v>
      </c>
      <c r="F949" s="53">
        <f>SUMIFS('Ratios_MARAMA-VA'!J:J, 'Ratios_MARAMA-VA'!AA:AA, V949)</f>
        <v>1.60040848106957E-3</v>
      </c>
      <c r="G949" s="53"/>
      <c r="H949" s="53">
        <f t="shared" si="5"/>
        <v>2.068821468326877E-3</v>
      </c>
      <c r="I949" s="53">
        <v>0.80588092359948604</v>
      </c>
      <c r="J949" s="53">
        <v>1.6672237556577085E-3</v>
      </c>
      <c r="K949" s="53">
        <v>0.79465207860813802</v>
      </c>
      <c r="L949" s="53">
        <v>1.643993280075093E-3</v>
      </c>
      <c r="M949" s="43" t="s">
        <v>747</v>
      </c>
      <c r="N949" s="43" t="s">
        <v>198</v>
      </c>
      <c r="O949" s="43" t="s">
        <v>436</v>
      </c>
      <c r="P949" s="43" t="s">
        <v>230</v>
      </c>
      <c r="Q949" s="43" t="s">
        <v>201</v>
      </c>
      <c r="R949" s="43" t="s">
        <v>748</v>
      </c>
      <c r="S949" s="43" t="s">
        <v>330</v>
      </c>
      <c r="V949" s="42" t="s">
        <v>1449</v>
      </c>
      <c r="W949"/>
    </row>
    <row r="950" spans="1:23" s="39" customFormat="1" x14ac:dyDescent="0.35">
      <c r="A950" s="43" t="s">
        <v>811</v>
      </c>
      <c r="B950" s="54">
        <v>51610</v>
      </c>
      <c r="C950" s="54" t="s">
        <v>12</v>
      </c>
      <c r="D950" s="53">
        <v>1.31547619492657E-2</v>
      </c>
      <c r="E950" s="53">
        <f>SUMIFS('Ratios_MARAMA-VA'!T:T, 'Ratios_MARAMA-VA'!AA:AA, V950)</f>
        <v>1.3150942658562301E-2</v>
      </c>
      <c r="F950" s="53">
        <f>SUMIFS('Ratios_MARAMA-VA'!J:J, 'Ratios_MARAMA-VA'!AA:AA, V950)</f>
        <v>2.7206952500769501E-5</v>
      </c>
      <c r="G950" s="53"/>
      <c r="H950" s="53">
        <f t="shared" si="5"/>
        <v>2.0688214683268831E-3</v>
      </c>
      <c r="I950" s="53">
        <v>1.3699979892005E-2</v>
      </c>
      <c r="J950" s="53">
        <v>2.8342812516226559E-5</v>
      </c>
      <c r="K950" s="53">
        <v>1.35090894687589E-2</v>
      </c>
      <c r="L950" s="53">
        <v>2.7947894310517021E-5</v>
      </c>
      <c r="M950" s="43" t="s">
        <v>747</v>
      </c>
      <c r="N950" s="43" t="s">
        <v>198</v>
      </c>
      <c r="O950" s="43" t="s">
        <v>436</v>
      </c>
      <c r="P950" s="43" t="s">
        <v>230</v>
      </c>
      <c r="Q950" s="43" t="s">
        <v>201</v>
      </c>
      <c r="R950" s="43" t="s">
        <v>748</v>
      </c>
      <c r="S950" s="43" t="s">
        <v>330</v>
      </c>
      <c r="V950" s="42" t="s">
        <v>1463</v>
      </c>
      <c r="W950"/>
    </row>
    <row r="951" spans="1:23" s="39" customFormat="1" x14ac:dyDescent="0.35">
      <c r="A951" s="43" t="s">
        <v>811</v>
      </c>
      <c r="B951" s="54">
        <v>51683</v>
      </c>
      <c r="C951" s="54" t="s">
        <v>10</v>
      </c>
      <c r="D951" s="53">
        <v>1.12505195660881</v>
      </c>
      <c r="E951" s="53">
        <f>SUMIFS('Ratios_MARAMA-VA'!T:T, 'Ratios_MARAMA-VA'!AA:AA, V951)</f>
        <v>1.1247253144015701</v>
      </c>
      <c r="F951" s="53">
        <f>SUMIFS('Ratios_MARAMA-VA'!J:J, 'Ratios_MARAMA-VA'!AA:AA, V951)</f>
        <v>2.3268558764046902E-3</v>
      </c>
      <c r="G951" s="53"/>
      <c r="H951" s="53">
        <f t="shared" si="5"/>
        <v>2.0688214683268996E-3</v>
      </c>
      <c r="I951" s="53">
        <v>1.17168134569414</v>
      </c>
      <c r="J951" s="53">
        <v>2.4239995220101881E-3</v>
      </c>
      <c r="K951" s="53">
        <v>1.1553555737037999</v>
      </c>
      <c r="L951" s="53">
        <v>2.390224414429563E-3</v>
      </c>
      <c r="M951" s="43" t="s">
        <v>747</v>
      </c>
      <c r="N951" s="43" t="s">
        <v>198</v>
      </c>
      <c r="O951" s="43" t="s">
        <v>436</v>
      </c>
      <c r="P951" s="43" t="s">
        <v>230</v>
      </c>
      <c r="Q951" s="43" t="s">
        <v>201</v>
      </c>
      <c r="R951" s="43" t="s">
        <v>748</v>
      </c>
      <c r="S951" s="43" t="s">
        <v>330</v>
      </c>
      <c r="V951" s="42" t="s">
        <v>1451</v>
      </c>
      <c r="W951"/>
    </row>
    <row r="952" spans="1:23" s="39" customFormat="1" x14ac:dyDescent="0.35">
      <c r="A952" s="43" t="s">
        <v>811</v>
      </c>
      <c r="B952" s="54">
        <v>51683</v>
      </c>
      <c r="C952" s="54" t="s">
        <v>12</v>
      </c>
      <c r="D952" s="53">
        <v>1.9125882256341799E-2</v>
      </c>
      <c r="E952" s="53">
        <f>SUMIFS('Ratios_MARAMA-VA'!T:T, 'Ratios_MARAMA-VA'!AA:AA, V952)</f>
        <v>1.9120329339110901E-2</v>
      </c>
      <c r="F952" s="53">
        <f>SUMIFS('Ratios_MARAMA-VA'!J:J, 'Ratios_MARAMA-VA'!AA:AA, V952)</f>
        <v>3.9556547818233002E-5</v>
      </c>
      <c r="G952" s="53"/>
      <c r="H952" s="53">
        <f t="shared" si="5"/>
        <v>2.0688214683268836E-3</v>
      </c>
      <c r="I952" s="53">
        <v>1.99185818290969E-2</v>
      </c>
      <c r="J952" s="53">
        <v>4.1207989706661433E-5</v>
      </c>
      <c r="K952" s="53">
        <v>1.9641043719859301E-2</v>
      </c>
      <c r="L952" s="53">
        <v>4.0633812907991832E-5</v>
      </c>
      <c r="M952" s="43" t="s">
        <v>747</v>
      </c>
      <c r="N952" s="43" t="s">
        <v>198</v>
      </c>
      <c r="O952" s="43" t="s">
        <v>436</v>
      </c>
      <c r="P952" s="43" t="s">
        <v>230</v>
      </c>
      <c r="Q952" s="43" t="s">
        <v>201</v>
      </c>
      <c r="R952" s="43" t="s">
        <v>748</v>
      </c>
      <c r="S952" s="43" t="s">
        <v>330</v>
      </c>
      <c r="V952" s="42" t="s">
        <v>1465</v>
      </c>
      <c r="W952"/>
    </row>
    <row r="953" spans="1:23" s="39" customFormat="1" x14ac:dyDescent="0.35">
      <c r="A953" s="43" t="s">
        <v>811</v>
      </c>
      <c r="B953" s="54">
        <v>51685</v>
      </c>
      <c r="C953" s="54" t="s">
        <v>10</v>
      </c>
      <c r="D953" s="53">
        <v>0.12002269112149599</v>
      </c>
      <c r="E953" s="53">
        <f>SUMIFS('Ratios_MARAMA-VA'!T:T, 'Ratios_MARAMA-VA'!AA:AA, V953)</f>
        <v>0.119987844307074</v>
      </c>
      <c r="F953" s="53">
        <f>SUMIFS('Ratios_MARAMA-VA'!J:J, 'Ratios_MARAMA-VA'!AA:AA, V953)</f>
        <v>2.4823342824074001E-4</v>
      </c>
      <c r="G953" s="53"/>
      <c r="H953" s="53">
        <f t="shared" si="5"/>
        <v>2.0688214683268974E-3</v>
      </c>
      <c r="I953" s="53">
        <v>0.12499720339223699</v>
      </c>
      <c r="J953" s="53">
        <v>2.585968978586836E-4</v>
      </c>
      <c r="K953" s="53">
        <v>0.12325553886074</v>
      </c>
      <c r="L953" s="53">
        <v>2.5499370488529913E-4</v>
      </c>
      <c r="M953" s="43" t="s">
        <v>747</v>
      </c>
      <c r="N953" s="43" t="s">
        <v>198</v>
      </c>
      <c r="O953" s="43" t="s">
        <v>436</v>
      </c>
      <c r="P953" s="43" t="s">
        <v>230</v>
      </c>
      <c r="Q953" s="43" t="s">
        <v>201</v>
      </c>
      <c r="R953" s="43" t="s">
        <v>748</v>
      </c>
      <c r="S953" s="43" t="s">
        <v>330</v>
      </c>
      <c r="V953" s="42" t="s">
        <v>1452</v>
      </c>
      <c r="W953"/>
    </row>
    <row r="954" spans="1:23" s="39" customFormat="1" x14ac:dyDescent="0.35">
      <c r="A954" s="43" t="s">
        <v>811</v>
      </c>
      <c r="B954" s="54">
        <v>51685</v>
      </c>
      <c r="C954" s="54" t="s">
        <v>12</v>
      </c>
      <c r="D954" s="53">
        <v>2.0403854472630001E-3</v>
      </c>
      <c r="E954" s="53">
        <f>SUMIFS('Ratios_MARAMA-VA'!T:T, 'Ratios_MARAMA-VA'!AA:AA, V954)</f>
        <v>2.0397930515054898E-3</v>
      </c>
      <c r="F954" s="53">
        <f>SUMIFS('Ratios_MARAMA-VA'!J:J, 'Ratios_MARAMA-VA'!AA:AA, V954)</f>
        <v>4.2199676558985498E-6</v>
      </c>
      <c r="G954" s="53"/>
      <c r="H954" s="53">
        <f t="shared" si="5"/>
        <v>2.0688214683268775E-3</v>
      </c>
      <c r="I954" s="53">
        <v>2.1249521433569E-3</v>
      </c>
      <c r="J954" s="53">
        <v>4.3961466133439671E-6</v>
      </c>
      <c r="K954" s="53">
        <v>2.095343850701E-3</v>
      </c>
      <c r="L954" s="53">
        <v>4.3348923418569363E-6</v>
      </c>
      <c r="M954" s="43" t="s">
        <v>747</v>
      </c>
      <c r="N954" s="43" t="s">
        <v>198</v>
      </c>
      <c r="O954" s="43" t="s">
        <v>436</v>
      </c>
      <c r="P954" s="43" t="s">
        <v>230</v>
      </c>
      <c r="Q954" s="43" t="s">
        <v>201</v>
      </c>
      <c r="R954" s="43" t="s">
        <v>748</v>
      </c>
      <c r="S954" s="43" t="s">
        <v>330</v>
      </c>
      <c r="V954" s="42" t="s">
        <v>1466</v>
      </c>
      <c r="W954"/>
    </row>
    <row r="955" spans="1:23" s="39" customFormat="1" x14ac:dyDescent="0.35">
      <c r="A955" s="43" t="s">
        <v>497</v>
      </c>
      <c r="B955" s="54">
        <v>24009</v>
      </c>
      <c r="C955" s="54" t="s">
        <v>10</v>
      </c>
      <c r="D955" s="53">
        <v>2.0686890950792298</v>
      </c>
      <c r="E955" s="53">
        <f>SUMIFS('Ratios_MARAMA-VA'!T:T, 'Ratios_MARAMA-VA'!AA:AA, V955)</f>
        <v>2.0680884817758902</v>
      </c>
      <c r="F955" s="53">
        <f>SUMIFS('Ratios_MARAMA-VA'!J:J, 'Ratios_MARAMA-VA'!AA:AA, V955)</f>
        <v>4.2785058494975003E-3</v>
      </c>
      <c r="G955" s="53"/>
      <c r="H955" s="53">
        <f t="shared" si="5"/>
        <v>2.0688214683268775E-3</v>
      </c>
      <c r="I955" s="53">
        <v>2.1544288763794501</v>
      </c>
      <c r="J955" s="53">
        <v>4.4571287114371586E-3</v>
      </c>
      <c r="K955" s="53">
        <v>2.12440986589128</v>
      </c>
      <c r="L955" s="53">
        <v>4.3950247380813027E-3</v>
      </c>
      <c r="M955" s="43" t="s">
        <v>749</v>
      </c>
      <c r="N955" s="43" t="s">
        <v>198</v>
      </c>
      <c r="O955" s="43" t="s">
        <v>436</v>
      </c>
      <c r="P955" s="43" t="s">
        <v>230</v>
      </c>
      <c r="Q955" s="43" t="s">
        <v>201</v>
      </c>
      <c r="R955" s="43" t="s">
        <v>750</v>
      </c>
      <c r="S955" s="43" t="s">
        <v>330</v>
      </c>
      <c r="V955" s="42" t="s">
        <v>1468</v>
      </c>
      <c r="W955"/>
    </row>
    <row r="956" spans="1:23" s="39" customFormat="1" x14ac:dyDescent="0.35">
      <c r="A956" s="43" t="s">
        <v>497</v>
      </c>
      <c r="B956" s="54">
        <v>24009</v>
      </c>
      <c r="C956" s="54" t="s">
        <v>12</v>
      </c>
      <c r="D956" s="53">
        <v>0.14384924386989201</v>
      </c>
      <c r="E956" s="53">
        <f>SUMIFS('Ratios_MARAMA-VA'!T:T, 'Ratios_MARAMA-VA'!AA:AA, V956)</f>
        <v>0.143807479368039</v>
      </c>
      <c r="F956" s="53">
        <f>SUMIFS('Ratios_MARAMA-VA'!J:J, 'Ratios_MARAMA-VA'!AA:AA, V956)</f>
        <v>2.97512000622573E-4</v>
      </c>
      <c r="G956" s="53"/>
      <c r="H956" s="53">
        <f t="shared" si="5"/>
        <v>2.0688214683268736E-3</v>
      </c>
      <c r="I956" s="53">
        <v>0.149811281731909</v>
      </c>
      <c r="J956" s="53">
        <v>3.0993279584453888E-4</v>
      </c>
      <c r="K956" s="53">
        <v>0.14772386706398399</v>
      </c>
      <c r="L956" s="53">
        <v>3.0561430756623523E-4</v>
      </c>
      <c r="M956" s="43" t="s">
        <v>749</v>
      </c>
      <c r="N956" s="43" t="s">
        <v>198</v>
      </c>
      <c r="O956" s="43" t="s">
        <v>436</v>
      </c>
      <c r="P956" s="43" t="s">
        <v>230</v>
      </c>
      <c r="Q956" s="43" t="s">
        <v>201</v>
      </c>
      <c r="R956" s="43" t="s">
        <v>750</v>
      </c>
      <c r="S956" s="43" t="s">
        <v>330</v>
      </c>
      <c r="V956" s="42" t="s">
        <v>1482</v>
      </c>
      <c r="W956"/>
    </row>
    <row r="957" spans="1:23" s="39" customFormat="1" x14ac:dyDescent="0.35">
      <c r="A957" s="43" t="s">
        <v>497</v>
      </c>
      <c r="B957" s="54">
        <v>24017</v>
      </c>
      <c r="C957" s="54" t="s">
        <v>10</v>
      </c>
      <c r="D957" s="53">
        <v>3.9269344528774002</v>
      </c>
      <c r="E957" s="53">
        <f>SUMIFS('Ratios_MARAMA-VA'!T:T, 'Ratios_MARAMA-VA'!AA:AA, V957)</f>
        <v>3.9257943254994401</v>
      </c>
      <c r="F957" s="53">
        <f>SUMIFS('Ratios_MARAMA-VA'!J:J, 'Ratios_MARAMA-VA'!AA:AA, V957)</f>
        <v>8.1217675808291194E-3</v>
      </c>
      <c r="G957" s="53"/>
      <c r="H957" s="53">
        <f t="shared" si="5"/>
        <v>2.0688214683268888E-3</v>
      </c>
      <c r="I957" s="53">
        <v>4.08969187349265</v>
      </c>
      <c r="J957" s="53">
        <v>8.4608423467236078E-3</v>
      </c>
      <c r="K957" s="53">
        <v>4.0327076283454701</v>
      </c>
      <c r="L957" s="53">
        <v>8.342952117006721E-3</v>
      </c>
      <c r="M957" s="43" t="s">
        <v>749</v>
      </c>
      <c r="N957" s="43" t="s">
        <v>198</v>
      </c>
      <c r="O957" s="43" t="s">
        <v>436</v>
      </c>
      <c r="P957" s="43" t="s">
        <v>230</v>
      </c>
      <c r="Q957" s="43" t="s">
        <v>201</v>
      </c>
      <c r="R957" s="43" t="s">
        <v>750</v>
      </c>
      <c r="S957" s="43" t="s">
        <v>330</v>
      </c>
      <c r="V957" s="42" t="s">
        <v>1469</v>
      </c>
      <c r="W957"/>
    </row>
    <row r="958" spans="1:23" s="39" customFormat="1" x14ac:dyDescent="0.35">
      <c r="A958" s="43" t="s">
        <v>497</v>
      </c>
      <c r="B958" s="54">
        <v>24017</v>
      </c>
      <c r="C958" s="54" t="s">
        <v>12</v>
      </c>
      <c r="D958" s="53">
        <v>0.27306500442034998</v>
      </c>
      <c r="E958" s="53">
        <f>SUMIFS('Ratios_MARAMA-VA'!T:T, 'Ratios_MARAMA-VA'!AA:AA, V958)</f>
        <v>0.27298572403224097</v>
      </c>
      <c r="F958" s="53">
        <f>SUMIFS('Ratios_MARAMA-VA'!J:J, 'Ratios_MARAMA-VA'!AA:AA, V958)</f>
        <v>5.6475872642465996E-4</v>
      </c>
      <c r="G958" s="53"/>
      <c r="H958" s="53">
        <f t="shared" si="5"/>
        <v>2.0688214683268901E-3</v>
      </c>
      <c r="I958" s="53">
        <v>0.28438257447736598</v>
      </c>
      <c r="J958" s="53">
        <v>5.8833677529684545E-4</v>
      </c>
      <c r="K958" s="53">
        <v>0.28042009347857999</v>
      </c>
      <c r="L958" s="53">
        <v>5.8013910953871959E-4</v>
      </c>
      <c r="M958" s="43" t="s">
        <v>749</v>
      </c>
      <c r="N958" s="43" t="s">
        <v>198</v>
      </c>
      <c r="O958" s="43" t="s">
        <v>436</v>
      </c>
      <c r="P958" s="43" t="s">
        <v>230</v>
      </c>
      <c r="Q958" s="43" t="s">
        <v>201</v>
      </c>
      <c r="R958" s="43" t="s">
        <v>750</v>
      </c>
      <c r="S958" s="43" t="s">
        <v>330</v>
      </c>
      <c r="V958" s="42" t="s">
        <v>1483</v>
      </c>
      <c r="W958"/>
    </row>
    <row r="959" spans="1:23" s="39" customFormat="1" x14ac:dyDescent="0.35">
      <c r="A959" s="43" t="s">
        <v>497</v>
      </c>
      <c r="B959" s="54">
        <v>24021</v>
      </c>
      <c r="C959" s="54" t="s">
        <v>10</v>
      </c>
      <c r="D959" s="53">
        <v>9.9574510150125093</v>
      </c>
      <c r="E959" s="53">
        <f>SUMIFS('Ratios_MARAMA-VA'!T:T, 'Ratios_MARAMA-VA'!AA:AA, V959)</f>
        <v>9.9545600162822794</v>
      </c>
      <c r="F959" s="53">
        <f>SUMIFS('Ratios_MARAMA-VA'!J:J, 'Ratios_MARAMA-VA'!AA:AA, V959)</f>
        <v>2.05942074694332E-2</v>
      </c>
      <c r="G959" s="53"/>
      <c r="H959" s="53">
        <f t="shared" si="5"/>
        <v>2.0688214683268844E-3</v>
      </c>
      <c r="I959" s="53">
        <v>10.3701518284724</v>
      </c>
      <c r="J959" s="53">
        <v>2.1453992732552996E-2</v>
      </c>
      <c r="K959" s="53">
        <v>10.225657990724599</v>
      </c>
      <c r="L959" s="53">
        <v>2.1155060778979405E-2</v>
      </c>
      <c r="M959" s="43" t="s">
        <v>749</v>
      </c>
      <c r="N959" s="43" t="s">
        <v>198</v>
      </c>
      <c r="O959" s="43" t="s">
        <v>436</v>
      </c>
      <c r="P959" s="43" t="s">
        <v>230</v>
      </c>
      <c r="Q959" s="43" t="s">
        <v>201</v>
      </c>
      <c r="R959" s="43" t="s">
        <v>750</v>
      </c>
      <c r="S959" s="43" t="s">
        <v>330</v>
      </c>
      <c r="V959" s="42" t="s">
        <v>1470</v>
      </c>
      <c r="W959"/>
    </row>
    <row r="960" spans="1:23" s="39" customFormat="1" x14ac:dyDescent="0.35">
      <c r="A960" s="43" t="s">
        <v>497</v>
      </c>
      <c r="B960" s="54">
        <v>24021</v>
      </c>
      <c r="C960" s="54" t="s">
        <v>12</v>
      </c>
      <c r="D960" s="53">
        <v>0.69240550608840701</v>
      </c>
      <c r="E960" s="53">
        <f>SUMIFS('Ratios_MARAMA-VA'!T:T, 'Ratios_MARAMA-VA'!AA:AA, V960)</f>
        <v>0.692204476383528</v>
      </c>
      <c r="F960" s="53">
        <f>SUMIFS('Ratios_MARAMA-VA'!J:J, 'Ratios_MARAMA-VA'!AA:AA, V960)</f>
        <v>1.4320474812142101E-3</v>
      </c>
      <c r="G960" s="53"/>
      <c r="H960" s="53">
        <f t="shared" si="5"/>
        <v>2.0688214683268809E-3</v>
      </c>
      <c r="I960" s="53">
        <v>0.72110324360938105</v>
      </c>
      <c r="J960" s="53">
        <v>1.4918338712592363E-3</v>
      </c>
      <c r="K960" s="53">
        <v>0.71105565927262604</v>
      </c>
      <c r="L960" s="53">
        <v>1.4710472130785325E-3</v>
      </c>
      <c r="M960" s="43" t="s">
        <v>749</v>
      </c>
      <c r="N960" s="43" t="s">
        <v>198</v>
      </c>
      <c r="O960" s="43" t="s">
        <v>436</v>
      </c>
      <c r="P960" s="43" t="s">
        <v>230</v>
      </c>
      <c r="Q960" s="43" t="s">
        <v>201</v>
      </c>
      <c r="R960" s="43" t="s">
        <v>750</v>
      </c>
      <c r="S960" s="43" t="s">
        <v>330</v>
      </c>
      <c r="V960" s="42" t="s">
        <v>1484</v>
      </c>
      <c r="W960"/>
    </row>
    <row r="961" spans="1:23" s="39" customFormat="1" x14ac:dyDescent="0.35">
      <c r="A961" s="43" t="s">
        <v>497</v>
      </c>
      <c r="B961" s="54">
        <v>24031</v>
      </c>
      <c r="C961" s="54" t="s">
        <v>10</v>
      </c>
      <c r="D961" s="53">
        <v>55.226399816513798</v>
      </c>
      <c r="E961" s="53">
        <f>SUMIFS('Ratios_MARAMA-VA'!T:T, 'Ratios_MARAMA-VA'!AA:AA, V961)</f>
        <v>55.210365647578001</v>
      </c>
      <c r="F961" s="53">
        <f>SUMIFS('Ratios_MARAMA-VA'!J:J, 'Ratios_MARAMA-VA'!AA:AA, V961)</f>
        <v>0.11422038972588699</v>
      </c>
      <c r="G961" s="53"/>
      <c r="H961" s="53">
        <f t="shared" si="5"/>
        <v>2.0688214683268935E-3</v>
      </c>
      <c r="I961" s="53">
        <v>57.515337024879003</v>
      </c>
      <c r="J961" s="53">
        <v>0.11898896399512632</v>
      </c>
      <c r="K961" s="53">
        <v>56.713939715220697</v>
      </c>
      <c r="L961" s="53">
        <v>0.11733101603624581</v>
      </c>
      <c r="M961" s="43" t="s">
        <v>749</v>
      </c>
      <c r="N961" s="43" t="s">
        <v>198</v>
      </c>
      <c r="O961" s="43" t="s">
        <v>436</v>
      </c>
      <c r="P961" s="43" t="s">
        <v>230</v>
      </c>
      <c r="Q961" s="43" t="s">
        <v>201</v>
      </c>
      <c r="R961" s="43" t="s">
        <v>750</v>
      </c>
      <c r="S961" s="43" t="s">
        <v>330</v>
      </c>
      <c r="V961" s="42" t="s">
        <v>1471</v>
      </c>
      <c r="W961"/>
    </row>
    <row r="962" spans="1:23" s="39" customFormat="1" x14ac:dyDescent="0.35">
      <c r="A962" s="43" t="s">
        <v>497</v>
      </c>
      <c r="B962" s="54">
        <v>24031</v>
      </c>
      <c r="C962" s="54" t="s">
        <v>12</v>
      </c>
      <c r="D962" s="53">
        <v>3.8402463736447001</v>
      </c>
      <c r="E962" s="53">
        <f>SUMIFS('Ratios_MARAMA-VA'!T:T, 'Ratios_MARAMA-VA'!AA:AA, V962)</f>
        <v>3.8391314148692999</v>
      </c>
      <c r="F962" s="53">
        <f>SUMIFS('Ratios_MARAMA-VA'!J:J, 'Ratios_MARAMA-VA'!AA:AA, V962)</f>
        <v>7.9424774908097608E-3</v>
      </c>
      <c r="G962" s="53"/>
      <c r="H962" s="53">
        <f t="shared" si="5"/>
        <v>2.0688214683268809E-3</v>
      </c>
      <c r="I962" s="53">
        <v>3.9994108827043102</v>
      </c>
      <c r="J962" s="53">
        <v>8.2740670947988385E-3</v>
      </c>
      <c r="K962" s="53">
        <v>3.94368457929709</v>
      </c>
      <c r="L962" s="53">
        <v>8.1587793219594831E-3</v>
      </c>
      <c r="M962" s="43" t="s">
        <v>749</v>
      </c>
      <c r="N962" s="43" t="s">
        <v>198</v>
      </c>
      <c r="O962" s="43" t="s">
        <v>436</v>
      </c>
      <c r="P962" s="43" t="s">
        <v>230</v>
      </c>
      <c r="Q962" s="43" t="s">
        <v>201</v>
      </c>
      <c r="R962" s="43" t="s">
        <v>750</v>
      </c>
      <c r="S962" s="43" t="s">
        <v>330</v>
      </c>
      <c r="V962" s="42" t="s">
        <v>1485</v>
      </c>
      <c r="W962"/>
    </row>
    <row r="963" spans="1:23" s="39" customFormat="1" x14ac:dyDescent="0.35">
      <c r="A963" s="43" t="s">
        <v>497</v>
      </c>
      <c r="B963" s="54">
        <v>24033</v>
      </c>
      <c r="C963" s="54" t="s">
        <v>10</v>
      </c>
      <c r="D963" s="53">
        <v>30.703135629691399</v>
      </c>
      <c r="E963" s="53">
        <f>SUMIFS('Ratios_MARAMA-VA'!T:T, 'Ratios_MARAMA-VA'!AA:AA, V963)</f>
        <v>30.694221428056402</v>
      </c>
      <c r="F963" s="53">
        <f>SUMIFS('Ratios_MARAMA-VA'!J:J, 'Ratios_MARAMA-VA'!AA:AA, V963)</f>
        <v>6.3500864243941996E-2</v>
      </c>
      <c r="G963" s="53"/>
      <c r="H963" s="53">
        <f t="shared" ref="H963:H1026" si="6">F963/E963</f>
        <v>2.0688214683268788E-3</v>
      </c>
      <c r="I963" s="53">
        <v>31.9756710437285</v>
      </c>
      <c r="J963" s="53">
        <v>6.6151954719423658E-2</v>
      </c>
      <c r="K963" s="53">
        <v>31.530133938766799</v>
      </c>
      <c r="L963" s="53">
        <v>6.5230217991742681E-2</v>
      </c>
      <c r="M963" s="43" t="s">
        <v>749</v>
      </c>
      <c r="N963" s="43" t="s">
        <v>198</v>
      </c>
      <c r="O963" s="43" t="s">
        <v>436</v>
      </c>
      <c r="P963" s="43" t="s">
        <v>230</v>
      </c>
      <c r="Q963" s="43" t="s">
        <v>201</v>
      </c>
      <c r="R963" s="43" t="s">
        <v>750</v>
      </c>
      <c r="S963" s="43" t="s">
        <v>330</v>
      </c>
      <c r="V963" s="42" t="s">
        <v>1472</v>
      </c>
      <c r="W963"/>
    </row>
    <row r="964" spans="1:23" s="39" customFormat="1" x14ac:dyDescent="0.35">
      <c r="A964" s="43" t="s">
        <v>497</v>
      </c>
      <c r="B964" s="54">
        <v>24033</v>
      </c>
      <c r="C964" s="54" t="s">
        <v>12</v>
      </c>
      <c r="D964" s="53">
        <v>2.1349856046705602</v>
      </c>
      <c r="E964" s="53">
        <f>SUMIFS('Ratios_MARAMA-VA'!T:T, 'Ratios_MARAMA-VA'!AA:AA, V964)</f>
        <v>2.1343657431555099</v>
      </c>
      <c r="F964" s="53">
        <f>SUMIFS('Ratios_MARAMA-VA'!J:J, 'Ratios_MARAMA-VA'!AA:AA, V964)</f>
        <v>4.4156216707016104E-3</v>
      </c>
      <c r="G964" s="53"/>
      <c r="H964" s="53">
        <f t="shared" si="6"/>
        <v>2.068821468326897E-3</v>
      </c>
      <c r="I964" s="53">
        <v>2.2234731397279002</v>
      </c>
      <c r="J964" s="53">
        <v>4.5999689657172903E-3</v>
      </c>
      <c r="K964" s="53">
        <v>2.1924920921595898</v>
      </c>
      <c r="L964" s="53">
        <v>4.5358747093967129E-3</v>
      </c>
      <c r="M964" s="43" t="s">
        <v>749</v>
      </c>
      <c r="N964" s="43" t="s">
        <v>198</v>
      </c>
      <c r="O964" s="43" t="s">
        <v>436</v>
      </c>
      <c r="P964" s="43" t="s">
        <v>230</v>
      </c>
      <c r="Q964" s="43" t="s">
        <v>201</v>
      </c>
      <c r="R964" s="43" t="s">
        <v>750</v>
      </c>
      <c r="S964" s="43" t="s">
        <v>330</v>
      </c>
      <c r="V964" s="42" t="s">
        <v>1486</v>
      </c>
      <c r="W964"/>
    </row>
    <row r="965" spans="1:23" s="39" customFormat="1" x14ac:dyDescent="0.35">
      <c r="A965" s="43" t="s">
        <v>811</v>
      </c>
      <c r="B965" s="54">
        <v>51013</v>
      </c>
      <c r="C965" s="54" t="s">
        <v>10</v>
      </c>
      <c r="D965" s="53">
        <v>19.2989860547397</v>
      </c>
      <c r="E965" s="53">
        <f>SUMIFS('Ratios_MARAMA-VA'!T:T, 'Ratios_MARAMA-VA'!AA:AA, V965)</f>
        <v>19.293382879379401</v>
      </c>
      <c r="F965" s="53">
        <f>SUMIFS('Ratios_MARAMA-VA'!J:J, 'Ratios_MARAMA-VA'!AA:AA, V965)</f>
        <v>3.99145646975105E-2</v>
      </c>
      <c r="G965" s="53"/>
      <c r="H965" s="53">
        <f t="shared" si="6"/>
        <v>2.0688214683268862E-3</v>
      </c>
      <c r="I965" s="53">
        <v>20.0988601622531</v>
      </c>
      <c r="J965" s="53">
        <v>4.1580953392569217E-2</v>
      </c>
      <c r="K965" s="53">
        <v>19.818810121787301</v>
      </c>
      <c r="L965" s="53">
        <v>4.1001579856647756E-2</v>
      </c>
      <c r="M965" s="43" t="s">
        <v>749</v>
      </c>
      <c r="N965" s="43" t="s">
        <v>198</v>
      </c>
      <c r="O965" s="43" t="s">
        <v>436</v>
      </c>
      <c r="P965" s="43" t="s">
        <v>230</v>
      </c>
      <c r="Q965" s="43" t="s">
        <v>201</v>
      </c>
      <c r="R965" s="43" t="s">
        <v>750</v>
      </c>
      <c r="S965" s="43" t="s">
        <v>330</v>
      </c>
      <c r="V965" s="42" t="s">
        <v>1474</v>
      </c>
      <c r="W965"/>
    </row>
    <row r="966" spans="1:23" s="39" customFormat="1" x14ac:dyDescent="0.35">
      <c r="A966" s="43" t="s">
        <v>811</v>
      </c>
      <c r="B966" s="54">
        <v>51013</v>
      </c>
      <c r="C966" s="54" t="s">
        <v>12</v>
      </c>
      <c r="D966" s="53">
        <v>1.34198249399199</v>
      </c>
      <c r="E966" s="53">
        <f>SUMIFS('Ratios_MARAMA-VA'!T:T, 'Ratios_MARAMA-VA'!AA:AA, V966)</f>
        <v>1.3415928692094701</v>
      </c>
      <c r="F966" s="53">
        <f>SUMIFS('Ratios_MARAMA-VA'!J:J, 'Ratios_MARAMA-VA'!AA:AA, V966)</f>
        <v>2.77551612957483E-3</v>
      </c>
      <c r="G966" s="53"/>
      <c r="H966" s="53">
        <f t="shared" si="6"/>
        <v>2.0688214683268966E-3</v>
      </c>
      <c r="I966" s="53">
        <v>1.39760287977992</v>
      </c>
      <c r="J966" s="53">
        <v>2.8913908418841932E-3</v>
      </c>
      <c r="K966" s="53">
        <v>1.37812920117935</v>
      </c>
      <c r="L966" s="53">
        <v>2.8511032775280359E-3</v>
      </c>
      <c r="M966" s="43" t="s">
        <v>749</v>
      </c>
      <c r="N966" s="43" t="s">
        <v>198</v>
      </c>
      <c r="O966" s="43" t="s">
        <v>436</v>
      </c>
      <c r="P966" s="43" t="s">
        <v>230</v>
      </c>
      <c r="Q966" s="43" t="s">
        <v>201</v>
      </c>
      <c r="R966" s="43" t="s">
        <v>750</v>
      </c>
      <c r="S966" s="43" t="s">
        <v>330</v>
      </c>
      <c r="V966" s="42" t="s">
        <v>1488</v>
      </c>
      <c r="W966"/>
    </row>
    <row r="967" spans="1:23" s="39" customFormat="1" x14ac:dyDescent="0.35">
      <c r="A967" s="43" t="s">
        <v>811</v>
      </c>
      <c r="B967" s="54">
        <v>51059</v>
      </c>
      <c r="C967" s="54" t="s">
        <v>10</v>
      </c>
      <c r="D967" s="53">
        <v>80.940748678237796</v>
      </c>
      <c r="E967" s="53">
        <f>SUMIFS('Ratios_MARAMA-VA'!T:T, 'Ratios_MARAMA-VA'!AA:AA, V967)</f>
        <v>80.917248728170705</v>
      </c>
      <c r="F967" s="53">
        <f>SUMIFS('Ratios_MARAMA-VA'!J:J, 'Ratios_MARAMA-VA'!AA:AA, V967)</f>
        <v>0.167403341326785</v>
      </c>
      <c r="G967" s="53"/>
      <c r="H967" s="53">
        <f t="shared" si="6"/>
        <v>2.068821468326874E-3</v>
      </c>
      <c r="I967" s="53">
        <v>84.295453890565597</v>
      </c>
      <c r="J967" s="53">
        <v>0.17439224469116021</v>
      </c>
      <c r="K967" s="53">
        <v>83.120912395049402</v>
      </c>
      <c r="L967" s="53">
        <v>0.17196232802979555</v>
      </c>
      <c r="M967" s="43" t="s">
        <v>749</v>
      </c>
      <c r="N967" s="43" t="s">
        <v>198</v>
      </c>
      <c r="O967" s="43" t="s">
        <v>436</v>
      </c>
      <c r="P967" s="43" t="s">
        <v>230</v>
      </c>
      <c r="Q967" s="43" t="s">
        <v>201</v>
      </c>
      <c r="R967" s="43" t="s">
        <v>750</v>
      </c>
      <c r="S967" s="43" t="s">
        <v>330</v>
      </c>
      <c r="V967" s="42" t="s">
        <v>1475</v>
      </c>
      <c r="W967"/>
    </row>
    <row r="968" spans="1:23" s="39" customFormat="1" x14ac:dyDescent="0.35">
      <c r="A968" s="43" t="s">
        <v>811</v>
      </c>
      <c r="B968" s="54">
        <v>51059</v>
      </c>
      <c r="C968" s="54" t="s">
        <v>12</v>
      </c>
      <c r="D968" s="53">
        <v>5.62833011949267</v>
      </c>
      <c r="E968" s="53">
        <f>SUMIFS('Ratios_MARAMA-VA'!T:T, 'Ratios_MARAMA-VA'!AA:AA, V968)</f>
        <v>5.6266960170297002</v>
      </c>
      <c r="F968" s="53">
        <f>SUMIFS('Ratios_MARAMA-VA'!J:J, 'Ratios_MARAMA-VA'!AA:AA, V968)</f>
        <v>1.1640629515780401E-2</v>
      </c>
      <c r="G968" s="53"/>
      <c r="H968" s="53">
        <f t="shared" si="6"/>
        <v>2.0688214683268814E-3</v>
      </c>
      <c r="I968" s="53">
        <v>5.8616043194092304</v>
      </c>
      <c r="J968" s="53">
        <v>1.2126612854831395E-2</v>
      </c>
      <c r="K968" s="53">
        <v>5.7799309054149104</v>
      </c>
      <c r="L968" s="53">
        <v>1.1957645142568396E-2</v>
      </c>
      <c r="M968" s="43" t="s">
        <v>749</v>
      </c>
      <c r="N968" s="43" t="s">
        <v>198</v>
      </c>
      <c r="O968" s="43" t="s">
        <v>436</v>
      </c>
      <c r="P968" s="43" t="s">
        <v>230</v>
      </c>
      <c r="Q968" s="43" t="s">
        <v>201</v>
      </c>
      <c r="R968" s="43" t="s">
        <v>750</v>
      </c>
      <c r="S968" s="43" t="s">
        <v>330</v>
      </c>
      <c r="V968" s="42" t="s">
        <v>1489</v>
      </c>
      <c r="W968"/>
    </row>
    <row r="969" spans="1:23" s="39" customFormat="1" x14ac:dyDescent="0.35">
      <c r="A969" s="43" t="s">
        <v>811</v>
      </c>
      <c r="B969" s="54">
        <v>51107</v>
      </c>
      <c r="C969" s="54" t="s">
        <v>10</v>
      </c>
      <c r="D969" s="53">
        <v>18.9909765821095</v>
      </c>
      <c r="E969" s="53">
        <f>SUMIFS('Ratios_MARAMA-VA'!T:T, 'Ratios_MARAMA-VA'!AA:AA, V969)</f>
        <v>18.985462832747199</v>
      </c>
      <c r="F969" s="53">
        <f>SUMIFS('Ratios_MARAMA-VA'!J:J, 'Ratios_MARAMA-VA'!AA:AA, V969)</f>
        <v>3.9277533094509598E-2</v>
      </c>
      <c r="G969" s="53"/>
      <c r="H969" s="53">
        <f t="shared" si="6"/>
        <v>2.068821468326887E-3</v>
      </c>
      <c r="I969" s="53">
        <v>19.778084796050798</v>
      </c>
      <c r="J969" s="53">
        <v>4.0917326428459494E-2</v>
      </c>
      <c r="K969" s="53">
        <v>19.502504320204999</v>
      </c>
      <c r="L969" s="53">
        <v>4.034719962377796E-2</v>
      </c>
      <c r="M969" s="43" t="s">
        <v>749</v>
      </c>
      <c r="N969" s="43" t="s">
        <v>198</v>
      </c>
      <c r="O969" s="43" t="s">
        <v>436</v>
      </c>
      <c r="P969" s="43" t="s">
        <v>230</v>
      </c>
      <c r="Q969" s="43" t="s">
        <v>201</v>
      </c>
      <c r="R969" s="43" t="s">
        <v>750</v>
      </c>
      <c r="S969" s="43" t="s">
        <v>330</v>
      </c>
      <c r="V969" s="42" t="s">
        <v>1478</v>
      </c>
      <c r="W969"/>
    </row>
    <row r="970" spans="1:23" s="39" customFormat="1" x14ac:dyDescent="0.35">
      <c r="A970" s="43" t="s">
        <v>811</v>
      </c>
      <c r="B970" s="54">
        <v>51107</v>
      </c>
      <c r="C970" s="54" t="s">
        <v>12</v>
      </c>
      <c r="D970" s="53">
        <v>1.3205645834446</v>
      </c>
      <c r="E970" s="53">
        <f>SUMIFS('Ratios_MARAMA-VA'!T:T, 'Ratios_MARAMA-VA'!AA:AA, V970)</f>
        <v>1.32018117703586</v>
      </c>
      <c r="F970" s="53">
        <f>SUMIFS('Ratios_MARAMA-VA'!J:J, 'Ratios_MARAMA-VA'!AA:AA, V970)</f>
        <v>2.7312191611328302E-3</v>
      </c>
      <c r="G970" s="53"/>
      <c r="H970" s="53">
        <f t="shared" si="6"/>
        <v>2.0688214683268753E-3</v>
      </c>
      <c r="I970" s="53">
        <v>1.37529727326574</v>
      </c>
      <c r="J970" s="53">
        <v>2.8452445242635764E-3</v>
      </c>
      <c r="K970" s="53">
        <v>1.35613439268836</v>
      </c>
      <c r="L970" s="53">
        <v>2.8055999455301084E-3</v>
      </c>
      <c r="M970" s="43" t="s">
        <v>749</v>
      </c>
      <c r="N970" s="43" t="s">
        <v>198</v>
      </c>
      <c r="O970" s="43" t="s">
        <v>436</v>
      </c>
      <c r="P970" s="43" t="s">
        <v>230</v>
      </c>
      <c r="Q970" s="43" t="s">
        <v>201</v>
      </c>
      <c r="R970" s="43" t="s">
        <v>750</v>
      </c>
      <c r="S970" s="43" t="s">
        <v>330</v>
      </c>
      <c r="V970" s="42" t="s">
        <v>1492</v>
      </c>
      <c r="W970"/>
    </row>
    <row r="971" spans="1:23" s="39" customFormat="1" x14ac:dyDescent="0.35">
      <c r="A971" s="43" t="s">
        <v>811</v>
      </c>
      <c r="B971" s="54">
        <v>51153</v>
      </c>
      <c r="C971" s="54" t="s">
        <v>10</v>
      </c>
      <c r="D971" s="53">
        <v>11.6729222096128</v>
      </c>
      <c r="E971" s="53">
        <f>SUMIFS('Ratios_MARAMA-VA'!T:T, 'Ratios_MARAMA-VA'!AA:AA, V971)</f>
        <v>11.6695331491761</v>
      </c>
      <c r="F971" s="53">
        <f>SUMIFS('Ratios_MARAMA-VA'!J:J, 'Ratios_MARAMA-VA'!AA:AA, V971)</f>
        <v>2.4142180704367699E-2</v>
      </c>
      <c r="G971" s="53"/>
      <c r="H971" s="53">
        <f t="shared" si="6"/>
        <v>2.0688214683268801E-3</v>
      </c>
      <c r="I971" s="53">
        <v>12.1567231827834</v>
      </c>
      <c r="J971" s="53">
        <v>2.5150089905049376E-2</v>
      </c>
      <c r="K971" s="53">
        <v>11.9873359244122</v>
      </c>
      <c r="L971" s="53">
        <v>2.4799657908470007E-2</v>
      </c>
      <c r="M971" s="43" t="s">
        <v>749</v>
      </c>
      <c r="N971" s="43" t="s">
        <v>198</v>
      </c>
      <c r="O971" s="43" t="s">
        <v>436</v>
      </c>
      <c r="P971" s="43" t="s">
        <v>230</v>
      </c>
      <c r="Q971" s="43" t="s">
        <v>201</v>
      </c>
      <c r="R971" s="43" t="s">
        <v>750</v>
      </c>
      <c r="S971" s="43" t="s">
        <v>330</v>
      </c>
      <c r="V971" s="42" t="s">
        <v>1481</v>
      </c>
      <c r="W971"/>
    </row>
    <row r="972" spans="1:23" s="39" customFormat="1" x14ac:dyDescent="0.35">
      <c r="A972" s="43" t="s">
        <v>811</v>
      </c>
      <c r="B972" s="54">
        <v>51153</v>
      </c>
      <c r="C972" s="54" t="s">
        <v>12</v>
      </c>
      <c r="D972" s="53">
        <v>0.81169293578104296</v>
      </c>
      <c r="E972" s="53">
        <f>SUMIFS('Ratios_MARAMA-VA'!T:T, 'Ratios_MARAMA-VA'!AA:AA, V972)</f>
        <v>0.81145727273403101</v>
      </c>
      <c r="F972" s="53">
        <f>SUMIFS('Ratios_MARAMA-VA'!J:J, 'Ratios_MARAMA-VA'!AA:AA, V972)</f>
        <v>1.6787602264621501E-3</v>
      </c>
      <c r="G972" s="53"/>
      <c r="H972" s="53">
        <f t="shared" si="6"/>
        <v>2.0688214683268879E-3</v>
      </c>
      <c r="I972" s="53">
        <v>0.84533471161016105</v>
      </c>
      <c r="J972" s="53">
        <v>1.7488465993010197E-3</v>
      </c>
      <c r="K972" s="53">
        <v>0.83355613221399005</v>
      </c>
      <c r="L972" s="53">
        <v>1.7244788213798283E-3</v>
      </c>
      <c r="M972" s="43" t="s">
        <v>749</v>
      </c>
      <c r="N972" s="43" t="s">
        <v>198</v>
      </c>
      <c r="O972" s="43" t="s">
        <v>436</v>
      </c>
      <c r="P972" s="43" t="s">
        <v>230</v>
      </c>
      <c r="Q972" s="43" t="s">
        <v>201</v>
      </c>
      <c r="R972" s="43" t="s">
        <v>750</v>
      </c>
      <c r="S972" s="43" t="s">
        <v>330</v>
      </c>
      <c r="V972" s="42" t="s">
        <v>1495</v>
      </c>
      <c r="W972"/>
    </row>
    <row r="973" spans="1:23" s="39" customFormat="1" x14ac:dyDescent="0.35">
      <c r="A973" s="43" t="s">
        <v>811</v>
      </c>
      <c r="B973" s="54">
        <v>51510</v>
      </c>
      <c r="C973" s="54" t="s">
        <v>10</v>
      </c>
      <c r="D973" s="53">
        <v>9.9710272716956201</v>
      </c>
      <c r="E973" s="53">
        <f>SUMIFS('Ratios_MARAMA-VA'!T:T, 'Ratios_MARAMA-VA'!AA:AA, V973)</f>
        <v>9.9681323312999801</v>
      </c>
      <c r="F973" s="53">
        <f>SUMIFS('Ratios_MARAMA-VA'!J:J, 'Ratios_MARAMA-VA'!AA:AA, V973)</f>
        <v>2.06222861661166E-2</v>
      </c>
      <c r="G973" s="53"/>
      <c r="H973" s="53">
        <f t="shared" si="6"/>
        <v>2.0688214683268727E-3</v>
      </c>
      <c r="I973" s="53">
        <v>10.3842907725509</v>
      </c>
      <c r="J973" s="53">
        <v>2.1483243683601948E-2</v>
      </c>
      <c r="K973" s="53">
        <v>10.239599928016199</v>
      </c>
      <c r="L973" s="53">
        <v>2.1183904158158212E-2</v>
      </c>
      <c r="M973" s="43" t="s">
        <v>749</v>
      </c>
      <c r="N973" s="43" t="s">
        <v>198</v>
      </c>
      <c r="O973" s="43" t="s">
        <v>436</v>
      </c>
      <c r="P973" s="43" t="s">
        <v>230</v>
      </c>
      <c r="Q973" s="43" t="s">
        <v>201</v>
      </c>
      <c r="R973" s="43" t="s">
        <v>750</v>
      </c>
      <c r="S973" s="43" t="s">
        <v>330</v>
      </c>
      <c r="V973" s="42" t="s">
        <v>1473</v>
      </c>
      <c r="W973"/>
    </row>
    <row r="974" spans="1:23" s="39" customFormat="1" x14ac:dyDescent="0.35">
      <c r="A974" s="43" t="s">
        <v>811</v>
      </c>
      <c r="B974" s="54">
        <v>51510</v>
      </c>
      <c r="C974" s="54" t="s">
        <v>12</v>
      </c>
      <c r="D974" s="53">
        <v>0.69334957383177698</v>
      </c>
      <c r="E974" s="53">
        <f>SUMIFS('Ratios_MARAMA-VA'!T:T, 'Ratios_MARAMA-VA'!AA:AA, V974)</f>
        <v>0.69314827003078305</v>
      </c>
      <c r="F974" s="53">
        <f>SUMIFS('Ratios_MARAMA-VA'!J:J, 'Ratios_MARAMA-VA'!AA:AA, V974)</f>
        <v>1.4340000217733201E-3</v>
      </c>
      <c r="G974" s="53"/>
      <c r="H974" s="53">
        <f t="shared" si="6"/>
        <v>2.0688214683268783E-3</v>
      </c>
      <c r="I974" s="53">
        <v>0.72208643959200303</v>
      </c>
      <c r="J974" s="53">
        <v>1.4938679282156554E-3</v>
      </c>
      <c r="K974" s="53">
        <v>0.71202515576818703</v>
      </c>
      <c r="L974" s="53">
        <v>1.473052928242015E-3</v>
      </c>
      <c r="M974" s="43" t="s">
        <v>749</v>
      </c>
      <c r="N974" s="43" t="s">
        <v>198</v>
      </c>
      <c r="O974" s="43" t="s">
        <v>436</v>
      </c>
      <c r="P974" s="43" t="s">
        <v>230</v>
      </c>
      <c r="Q974" s="43" t="s">
        <v>201</v>
      </c>
      <c r="R974" s="43" t="s">
        <v>750</v>
      </c>
      <c r="S974" s="43" t="s">
        <v>330</v>
      </c>
      <c r="V974" s="42" t="s">
        <v>1487</v>
      </c>
      <c r="W974"/>
    </row>
    <row r="975" spans="1:23" s="39" customFormat="1" x14ac:dyDescent="0.35">
      <c r="A975" s="43" t="s">
        <v>811</v>
      </c>
      <c r="B975" s="54">
        <v>51600</v>
      </c>
      <c r="C975" s="54" t="s">
        <v>10</v>
      </c>
      <c r="D975" s="53">
        <v>3.3237991608811801</v>
      </c>
      <c r="E975" s="53">
        <f>SUMIFS('Ratios_MARAMA-VA'!T:T, 'Ratios_MARAMA-VA'!AA:AA, V975)</f>
        <v>3.3228341449208498</v>
      </c>
      <c r="F975" s="53">
        <f>SUMIFS('Ratios_MARAMA-VA'!J:J, 'Ratios_MARAMA-VA'!AA:AA, V975)</f>
        <v>6.8743506147018896E-3</v>
      </c>
      <c r="G975" s="53"/>
      <c r="H975" s="53">
        <f t="shared" si="6"/>
        <v>2.0688214683268935E-3</v>
      </c>
      <c r="I975" s="53">
        <v>3.4615587758072102</v>
      </c>
      <c r="J975" s="53">
        <v>7.1613471092653166E-3</v>
      </c>
      <c r="K975" s="53">
        <v>3.41332670356958</v>
      </c>
      <c r="L975" s="53">
        <v>7.061563562758214E-3</v>
      </c>
      <c r="M975" s="43" t="s">
        <v>749</v>
      </c>
      <c r="N975" s="43" t="s">
        <v>198</v>
      </c>
      <c r="O975" s="43" t="s">
        <v>436</v>
      </c>
      <c r="P975" s="43" t="s">
        <v>230</v>
      </c>
      <c r="Q975" s="43" t="s">
        <v>201</v>
      </c>
      <c r="R975" s="43" t="s">
        <v>750</v>
      </c>
      <c r="S975" s="43" t="s">
        <v>330</v>
      </c>
      <c r="V975" s="42" t="s">
        <v>1476</v>
      </c>
      <c r="W975"/>
    </row>
    <row r="976" spans="1:23" s="39" customFormat="1" x14ac:dyDescent="0.35">
      <c r="A976" s="43" t="s">
        <v>811</v>
      </c>
      <c r="B976" s="54">
        <v>51600</v>
      </c>
      <c r="C976" s="54" t="s">
        <v>12</v>
      </c>
      <c r="D976" s="53">
        <v>0.23112510921228299</v>
      </c>
      <c r="E976" s="53">
        <f>SUMIFS('Ratios_MARAMA-VA'!T:T, 'Ratios_MARAMA-VA'!AA:AA, V976)</f>
        <v>0.231058005452873</v>
      </c>
      <c r="F976" s="53">
        <f>SUMIFS('Ratios_MARAMA-VA'!J:J, 'Ratios_MARAMA-VA'!AA:AA, V976)</f>
        <v>4.78017762109694E-4</v>
      </c>
      <c r="G976" s="53"/>
      <c r="H976" s="53">
        <f t="shared" si="6"/>
        <v>2.0688214683268844E-3</v>
      </c>
      <c r="I976" s="53">
        <v>0.2407044202668</v>
      </c>
      <c r="J976" s="53">
        <v>4.9797447216913266E-4</v>
      </c>
      <c r="K976" s="53">
        <v>0.23735053441994799</v>
      </c>
      <c r="L976" s="53">
        <v>4.910358811268475E-4</v>
      </c>
      <c r="M976" s="43" t="s">
        <v>749</v>
      </c>
      <c r="N976" s="43" t="s">
        <v>198</v>
      </c>
      <c r="O976" s="43" t="s">
        <v>436</v>
      </c>
      <c r="P976" s="43" t="s">
        <v>230</v>
      </c>
      <c r="Q976" s="43" t="s">
        <v>201</v>
      </c>
      <c r="R976" s="43" t="s">
        <v>750</v>
      </c>
      <c r="S976" s="43" t="s">
        <v>330</v>
      </c>
      <c r="V976" s="42" t="s">
        <v>1490</v>
      </c>
      <c r="W976"/>
    </row>
    <row r="977" spans="1:23" s="39" customFormat="1" x14ac:dyDescent="0.35">
      <c r="A977" s="43" t="s">
        <v>811</v>
      </c>
      <c r="B977" s="54">
        <v>51610</v>
      </c>
      <c r="C977" s="54" t="s">
        <v>10</v>
      </c>
      <c r="D977" s="53">
        <v>1.2299494178905199</v>
      </c>
      <c r="E977" s="53">
        <f>SUMIFS('Ratios_MARAMA-VA'!T:T, 'Ratios_MARAMA-VA'!AA:AA, V977)</f>
        <v>1.2295923202557899</v>
      </c>
      <c r="F977" s="53">
        <f>SUMIFS('Ratios_MARAMA-VA'!J:J, 'Ratios_MARAMA-VA'!AA:AA, V977)</f>
        <v>2.5438069894350599E-3</v>
      </c>
      <c r="G977" s="53"/>
      <c r="H977" s="53">
        <f t="shared" si="6"/>
        <v>2.0688214683268974E-3</v>
      </c>
      <c r="I977" s="53">
        <v>1.2809264324409999</v>
      </c>
      <c r="J977" s="53">
        <v>2.650008102781324E-3</v>
      </c>
      <c r="K977" s="53">
        <v>1.2630784800524999</v>
      </c>
      <c r="L977" s="53">
        <v>2.6130838757143188E-3</v>
      </c>
      <c r="M977" s="43" t="s">
        <v>749</v>
      </c>
      <c r="N977" s="43" t="s">
        <v>198</v>
      </c>
      <c r="O977" s="43" t="s">
        <v>436</v>
      </c>
      <c r="P977" s="43" t="s">
        <v>230</v>
      </c>
      <c r="Q977" s="43" t="s">
        <v>201</v>
      </c>
      <c r="R977" s="43" t="s">
        <v>750</v>
      </c>
      <c r="S977" s="43" t="s">
        <v>330</v>
      </c>
      <c r="V977" s="42" t="s">
        <v>1477</v>
      </c>
      <c r="W977"/>
    </row>
    <row r="978" spans="1:23" s="39" customFormat="1" x14ac:dyDescent="0.35">
      <c r="A978" s="43" t="s">
        <v>811</v>
      </c>
      <c r="B978" s="54">
        <v>51610</v>
      </c>
      <c r="C978" s="54" t="s">
        <v>12</v>
      </c>
      <c r="D978" s="53">
        <v>8.5526284092122998E-2</v>
      </c>
      <c r="E978" s="53">
        <f>SUMIFS('Ratios_MARAMA-VA'!T:T, 'Ratios_MARAMA-VA'!AA:AA, V978)</f>
        <v>8.5501452799623207E-2</v>
      </c>
      <c r="F978" s="53">
        <f>SUMIFS('Ratios_MARAMA-VA'!J:J, 'Ratios_MARAMA-VA'!AA:AA, V978)</f>
        <v>1.7688724112499701E-4</v>
      </c>
      <c r="G978" s="53"/>
      <c r="H978" s="53">
        <f t="shared" si="6"/>
        <v>2.0688214683268697E-3</v>
      </c>
      <c r="I978" s="53">
        <v>8.9071043384817902E-2</v>
      </c>
      <c r="J978" s="53">
        <v>1.842720867607853E-4</v>
      </c>
      <c r="K978" s="53">
        <v>8.7829960601869594E-2</v>
      </c>
      <c r="L978" s="53">
        <v>1.8170450805545096E-4</v>
      </c>
      <c r="M978" s="43" t="s">
        <v>749</v>
      </c>
      <c r="N978" s="43" t="s">
        <v>198</v>
      </c>
      <c r="O978" s="43" t="s">
        <v>436</v>
      </c>
      <c r="P978" s="43" t="s">
        <v>230</v>
      </c>
      <c r="Q978" s="43" t="s">
        <v>201</v>
      </c>
      <c r="R978" s="43" t="s">
        <v>750</v>
      </c>
      <c r="S978" s="43" t="s">
        <v>330</v>
      </c>
      <c r="V978" s="42" t="s">
        <v>1491</v>
      </c>
      <c r="W978"/>
    </row>
    <row r="979" spans="1:23" s="39" customFormat="1" x14ac:dyDescent="0.35">
      <c r="A979" s="43" t="s">
        <v>811</v>
      </c>
      <c r="B979" s="54">
        <v>51683</v>
      </c>
      <c r="C979" s="54" t="s">
        <v>10</v>
      </c>
      <c r="D979" s="53">
        <v>1.7882406054739699</v>
      </c>
      <c r="E979" s="53">
        <f>SUMIFS('Ratios_MARAMA-VA'!T:T, 'Ratios_MARAMA-VA'!AA:AA, V979)</f>
        <v>1.7877214162445201</v>
      </c>
      <c r="F979" s="53">
        <f>SUMIFS('Ratios_MARAMA-VA'!J:J, 'Ratios_MARAMA-VA'!AA:AA, V979)</f>
        <v>3.6984764453144E-3</v>
      </c>
      <c r="G979" s="53"/>
      <c r="H979" s="53">
        <f t="shared" si="6"/>
        <v>2.0688214683268814E-3</v>
      </c>
      <c r="I979" s="53">
        <v>1.8623567976027</v>
      </c>
      <c r="J979" s="53">
        <v>3.8528837245649663E-3</v>
      </c>
      <c r="K979" s="53">
        <v>1.8364074108056301</v>
      </c>
      <c r="L979" s="53">
        <v>3.7991990760692699E-3</v>
      </c>
      <c r="M979" s="43" t="s">
        <v>749</v>
      </c>
      <c r="N979" s="43" t="s">
        <v>198</v>
      </c>
      <c r="O979" s="43" t="s">
        <v>436</v>
      </c>
      <c r="P979" s="43" t="s">
        <v>230</v>
      </c>
      <c r="Q979" s="43" t="s">
        <v>201</v>
      </c>
      <c r="R979" s="43" t="s">
        <v>750</v>
      </c>
      <c r="S979" s="43" t="s">
        <v>330</v>
      </c>
      <c r="V979" s="42" t="s">
        <v>1479</v>
      </c>
      <c r="W979"/>
    </row>
    <row r="980" spans="1:23" s="39" customFormat="1" x14ac:dyDescent="0.35">
      <c r="A980" s="43" t="s">
        <v>811</v>
      </c>
      <c r="B980" s="54">
        <v>51683</v>
      </c>
      <c r="C980" s="54" t="s">
        <v>12</v>
      </c>
      <c r="D980" s="53">
        <v>0.124347821361816</v>
      </c>
      <c r="E980" s="53">
        <f>SUMIFS('Ratios_MARAMA-VA'!T:T, 'Ratios_MARAMA-VA'!AA:AA, V980)</f>
        <v>0.124311718809755</v>
      </c>
      <c r="F980" s="53">
        <f>SUMIFS('Ratios_MARAMA-VA'!J:J, 'Ratios_MARAMA-VA'!AA:AA, V980)</f>
        <v>2.5717875263823602E-4</v>
      </c>
      <c r="G980" s="53"/>
      <c r="H980" s="53">
        <f t="shared" si="6"/>
        <v>2.0688214683268836E-3</v>
      </c>
      <c r="I980" s="53">
        <v>0.12950159484768201</v>
      </c>
      <c r="J980" s="53">
        <v>2.6791567960345465E-4</v>
      </c>
      <c r="K980" s="53">
        <v>0.127697167801337</v>
      </c>
      <c r="L980" s="53">
        <v>2.6418264219194644E-4</v>
      </c>
      <c r="M980" s="43" t="s">
        <v>749</v>
      </c>
      <c r="N980" s="43" t="s">
        <v>198</v>
      </c>
      <c r="O980" s="43" t="s">
        <v>436</v>
      </c>
      <c r="P980" s="43" t="s">
        <v>230</v>
      </c>
      <c r="Q980" s="43" t="s">
        <v>201</v>
      </c>
      <c r="R980" s="43" t="s">
        <v>750</v>
      </c>
      <c r="S980" s="43" t="s">
        <v>330</v>
      </c>
      <c r="V980" s="42" t="s">
        <v>1493</v>
      </c>
      <c r="W980"/>
    </row>
    <row r="981" spans="1:23" s="39" customFormat="1" x14ac:dyDescent="0.35">
      <c r="A981" s="43" t="s">
        <v>811</v>
      </c>
      <c r="B981" s="54">
        <v>51685</v>
      </c>
      <c r="C981" s="54" t="s">
        <v>10</v>
      </c>
      <c r="D981" s="53">
        <v>0.190772920694259</v>
      </c>
      <c r="E981" s="53">
        <f>SUMIFS('Ratios_MARAMA-VA'!T:T, 'Ratios_MARAMA-VA'!AA:AA, V981)</f>
        <v>0.190717532596376</v>
      </c>
      <c r="F981" s="53">
        <f>SUMIFS('Ratios_MARAMA-VA'!J:J, 'Ratios_MARAMA-VA'!AA:AA, V981)</f>
        <v>3.9456052582171702E-4</v>
      </c>
      <c r="G981" s="53"/>
      <c r="H981" s="53">
        <f t="shared" si="6"/>
        <v>2.0688214683268948E-3</v>
      </c>
      <c r="I981" s="53">
        <v>0.19867977752317401</v>
      </c>
      <c r="J981" s="53">
        <v>4.1103298906235364E-4</v>
      </c>
      <c r="K981" s="53">
        <v>0.19591144741460401</v>
      </c>
      <c r="L981" s="53">
        <v>4.0530580830232829E-4</v>
      </c>
      <c r="M981" s="43" t="s">
        <v>749</v>
      </c>
      <c r="N981" s="43" t="s">
        <v>198</v>
      </c>
      <c r="O981" s="43" t="s">
        <v>436</v>
      </c>
      <c r="P981" s="43" t="s">
        <v>230</v>
      </c>
      <c r="Q981" s="43" t="s">
        <v>201</v>
      </c>
      <c r="R981" s="43" t="s">
        <v>750</v>
      </c>
      <c r="S981" s="43" t="s">
        <v>330</v>
      </c>
      <c r="V981" s="42" t="s">
        <v>1480</v>
      </c>
      <c r="W981"/>
    </row>
    <row r="982" spans="1:23" s="39" customFormat="1" x14ac:dyDescent="0.35">
      <c r="A982" s="43" t="s">
        <v>811</v>
      </c>
      <c r="B982" s="54">
        <v>51685</v>
      </c>
      <c r="C982" s="54" t="s">
        <v>12</v>
      </c>
      <c r="D982" s="53">
        <v>1.3265664272363101E-2</v>
      </c>
      <c r="E982" s="53">
        <f>SUMIFS('Ratios_MARAMA-VA'!T:T, 'Ratios_MARAMA-VA'!AA:AA, V982)</f>
        <v>1.32618127828094E-2</v>
      </c>
      <c r="F982" s="53">
        <f>SUMIFS('Ratios_MARAMA-VA'!J:J, 'Ratios_MARAMA-VA'!AA:AA, V982)</f>
        <v>2.7436322994007899E-5</v>
      </c>
      <c r="G982" s="53"/>
      <c r="H982" s="53">
        <f t="shared" si="6"/>
        <v>2.0688214683268775E-3</v>
      </c>
      <c r="I982" s="53">
        <v>1.3815478720662799E-2</v>
      </c>
      <c r="J982" s="53">
        <v>2.8581758972520343E-5</v>
      </c>
      <c r="K982" s="53">
        <v>1.36229789797052E-2</v>
      </c>
      <c r="L982" s="53">
        <v>2.8183511375779898E-5</v>
      </c>
      <c r="M982" s="43" t="s">
        <v>749</v>
      </c>
      <c r="N982" s="43" t="s">
        <v>198</v>
      </c>
      <c r="O982" s="43" t="s">
        <v>436</v>
      </c>
      <c r="P982" s="43" t="s">
        <v>230</v>
      </c>
      <c r="Q982" s="43" t="s">
        <v>201</v>
      </c>
      <c r="R982" s="43" t="s">
        <v>750</v>
      </c>
      <c r="S982" s="43" t="s">
        <v>330</v>
      </c>
      <c r="V982" s="42" t="s">
        <v>1494</v>
      </c>
      <c r="W982"/>
    </row>
    <row r="983" spans="1:23" s="39" customFormat="1" x14ac:dyDescent="0.35">
      <c r="A983" s="43" t="s">
        <v>9</v>
      </c>
      <c r="B983" s="54">
        <v>11001</v>
      </c>
      <c r="C983" s="54" t="s">
        <v>10</v>
      </c>
      <c r="D983" s="53">
        <v>445.25233107086001</v>
      </c>
      <c r="E983" s="53">
        <f>SUMIFS('Ratios_MARAMA-VA'!T:T, 'Ratios_MARAMA-VA'!AA:AA, V983)</f>
        <v>445.12305863740198</v>
      </c>
      <c r="F983" s="53">
        <f>SUMIFS('Ratios_MARAMA-VA'!J:J, 'Ratios_MARAMA-VA'!AA:AA, V983)</f>
        <v>0.92088013975638405</v>
      </c>
      <c r="G983" s="53"/>
      <c r="H983" s="53">
        <f t="shared" si="6"/>
        <v>2.0688214683268849E-3</v>
      </c>
      <c r="I983" s="53">
        <v>385.79223390946902</v>
      </c>
      <c r="J983" s="53">
        <v>0.79813525582569667</v>
      </c>
      <c r="K983" s="53">
        <v>354.97622809547698</v>
      </c>
      <c r="L983" s="53">
        <v>0.73438244142962394</v>
      </c>
      <c r="M983" s="43" t="s">
        <v>438</v>
      </c>
      <c r="N983" s="43" t="s">
        <v>212</v>
      </c>
      <c r="O983" s="43" t="s">
        <v>436</v>
      </c>
      <c r="P983" s="43" t="s">
        <v>230</v>
      </c>
      <c r="Q983" s="43" t="s">
        <v>213</v>
      </c>
      <c r="R983" s="43" t="s">
        <v>439</v>
      </c>
      <c r="S983" s="43" t="s">
        <v>330</v>
      </c>
      <c r="V983" s="42" t="s">
        <v>1496</v>
      </c>
      <c r="W983"/>
    </row>
    <row r="984" spans="1:23" s="39" customFormat="1" x14ac:dyDescent="0.35">
      <c r="A984" s="43" t="s">
        <v>9</v>
      </c>
      <c r="B984" s="54">
        <v>11001</v>
      </c>
      <c r="C984" s="54" t="s">
        <v>12</v>
      </c>
      <c r="D984" s="53">
        <v>24.488877695063699</v>
      </c>
      <c r="E984" s="53">
        <f>SUMIFS('Ratios_MARAMA-VA'!T:T, 'Ratios_MARAMA-VA'!AA:AA, V984)</f>
        <v>24.481767711372701</v>
      </c>
      <c r="F984" s="53">
        <f>SUMIFS('Ratios_MARAMA-VA'!J:J, 'Ratios_MARAMA-VA'!AA:AA, V984)</f>
        <v>5.0648406623879802E-2</v>
      </c>
      <c r="G984" s="53"/>
      <c r="H984" s="53">
        <f t="shared" si="6"/>
        <v>2.0688214683268853E-3</v>
      </c>
      <c r="I984" s="53">
        <v>25.5414153445866</v>
      </c>
      <c r="J984" s="53">
        <v>5.2840628396334487E-2</v>
      </c>
      <c r="K984" s="53">
        <v>25.774628502990101</v>
      </c>
      <c r="L984" s="53">
        <v>5.3323104785135973E-2</v>
      </c>
      <c r="M984" s="43" t="s">
        <v>438</v>
      </c>
      <c r="N984" s="43" t="s">
        <v>212</v>
      </c>
      <c r="O984" s="43" t="s">
        <v>436</v>
      </c>
      <c r="P984" s="43" t="s">
        <v>230</v>
      </c>
      <c r="Q984" s="43" t="s">
        <v>213</v>
      </c>
      <c r="R984" s="43" t="s">
        <v>439</v>
      </c>
      <c r="S984" s="43" t="s">
        <v>330</v>
      </c>
      <c r="V984" s="42" t="s">
        <v>1511</v>
      </c>
      <c r="W984"/>
    </row>
    <row r="985" spans="1:23" s="39" customFormat="1" x14ac:dyDescent="0.35">
      <c r="A985" s="43" t="s">
        <v>497</v>
      </c>
      <c r="B985" s="54">
        <v>24009</v>
      </c>
      <c r="C985" s="54" t="s">
        <v>10</v>
      </c>
      <c r="D985" s="53">
        <v>21.2301482030106</v>
      </c>
      <c r="E985" s="53">
        <f>SUMIFS('Ratios_MARAMA-VA'!T:T, 'Ratios_MARAMA-VA'!AA:AA, V985)</f>
        <v>21.223984343263201</v>
      </c>
      <c r="F985" s="53">
        <f>SUMIFS('Ratios_MARAMA-VA'!J:J, 'Ratios_MARAMA-VA'!AA:AA, V985)</f>
        <v>4.3908634452776797E-2</v>
      </c>
      <c r="G985" s="53"/>
      <c r="H985" s="53">
        <f t="shared" si="6"/>
        <v>2.0688214683268948E-3</v>
      </c>
      <c r="I985" s="53">
        <v>18.395021721211499</v>
      </c>
      <c r="J985" s="53">
        <v>3.80560158471819E-2</v>
      </c>
      <c r="K985" s="53">
        <v>16.925678778340401</v>
      </c>
      <c r="L985" s="53">
        <v>3.5016207622635555E-2</v>
      </c>
      <c r="M985" s="43" t="s">
        <v>438</v>
      </c>
      <c r="N985" s="43" t="s">
        <v>212</v>
      </c>
      <c r="O985" s="43" t="s">
        <v>436</v>
      </c>
      <c r="P985" s="43" t="s">
        <v>230</v>
      </c>
      <c r="Q985" s="43" t="s">
        <v>213</v>
      </c>
      <c r="R985" s="43" t="s">
        <v>439</v>
      </c>
      <c r="S985" s="43" t="s">
        <v>330</v>
      </c>
      <c r="V985" s="42" t="s">
        <v>1497</v>
      </c>
      <c r="W985"/>
    </row>
    <row r="986" spans="1:23" s="39" customFormat="1" x14ac:dyDescent="0.35">
      <c r="A986" s="43" t="s">
        <v>497</v>
      </c>
      <c r="B986" s="54">
        <v>24009</v>
      </c>
      <c r="C986" s="54" t="s">
        <v>12</v>
      </c>
      <c r="D986" s="53">
        <v>1.1676579323594301</v>
      </c>
      <c r="E986" s="53">
        <f>SUMIFS('Ratios_MARAMA-VA'!T:T, 'Ratios_MARAMA-VA'!AA:AA, V986)</f>
        <v>1.1673189201368499</v>
      </c>
      <c r="F986" s="53">
        <f>SUMIFS('Ratios_MARAMA-VA'!J:J, 'Ratios_MARAMA-VA'!AA:AA, V986)</f>
        <v>2.4149744423632899E-3</v>
      </c>
      <c r="G986" s="53"/>
      <c r="H986" s="53">
        <f t="shared" si="6"/>
        <v>2.0688214683269009E-3</v>
      </c>
      <c r="I986" s="53">
        <v>1.2178441414162899</v>
      </c>
      <c r="J986" s="53">
        <v>2.5195021048381627E-3</v>
      </c>
      <c r="K986" s="53">
        <v>1.22896401378167</v>
      </c>
      <c r="L986" s="53">
        <v>2.5425071355127163E-3</v>
      </c>
      <c r="M986" s="43" t="s">
        <v>438</v>
      </c>
      <c r="N986" s="43" t="s">
        <v>212</v>
      </c>
      <c r="O986" s="43" t="s">
        <v>436</v>
      </c>
      <c r="P986" s="43" t="s">
        <v>230</v>
      </c>
      <c r="Q986" s="43" t="s">
        <v>213</v>
      </c>
      <c r="R986" s="43" t="s">
        <v>439</v>
      </c>
      <c r="S986" s="43" t="s">
        <v>330</v>
      </c>
      <c r="V986" s="42" t="s">
        <v>1512</v>
      </c>
      <c r="W986"/>
    </row>
    <row r="987" spans="1:23" s="39" customFormat="1" x14ac:dyDescent="0.35">
      <c r="A987" s="43" t="s">
        <v>497</v>
      </c>
      <c r="B987" s="54">
        <v>24017</v>
      </c>
      <c r="C987" s="54" t="s">
        <v>10</v>
      </c>
      <c r="D987" s="53">
        <v>40.3006031105784</v>
      </c>
      <c r="E987" s="53">
        <f>SUMIFS('Ratios_MARAMA-VA'!T:T, 'Ratios_MARAMA-VA'!AA:AA, V987)</f>
        <v>40.288902426111498</v>
      </c>
      <c r="F987" s="53">
        <f>SUMIFS('Ratios_MARAMA-VA'!J:J, 'Ratios_MARAMA-VA'!AA:AA, V987)</f>
        <v>8.3350546274467002E-2</v>
      </c>
      <c r="G987" s="53"/>
      <c r="H987" s="53">
        <f t="shared" si="6"/>
        <v>2.0688214683268953E-3</v>
      </c>
      <c r="I987" s="53">
        <v>34.918760929416798</v>
      </c>
      <c r="J987" s="53">
        <v>7.2240682258151889E-2</v>
      </c>
      <c r="K987" s="53">
        <v>32.1295478628033</v>
      </c>
      <c r="L987" s="53">
        <v>6.6470298386203983E-2</v>
      </c>
      <c r="M987" s="43" t="s">
        <v>438</v>
      </c>
      <c r="N987" s="43" t="s">
        <v>212</v>
      </c>
      <c r="O987" s="43" t="s">
        <v>436</v>
      </c>
      <c r="P987" s="43" t="s">
        <v>230</v>
      </c>
      <c r="Q987" s="43" t="s">
        <v>213</v>
      </c>
      <c r="R987" s="43" t="s">
        <v>439</v>
      </c>
      <c r="S987" s="43" t="s">
        <v>330</v>
      </c>
      <c r="V987" s="42" t="s">
        <v>1498</v>
      </c>
      <c r="W987"/>
    </row>
    <row r="988" spans="1:23" s="39" customFormat="1" x14ac:dyDescent="0.35">
      <c r="A988" s="43" t="s">
        <v>497</v>
      </c>
      <c r="B988" s="54">
        <v>24017</v>
      </c>
      <c r="C988" s="54" t="s">
        <v>12</v>
      </c>
      <c r="D988" s="53">
        <v>2.2165325693648898</v>
      </c>
      <c r="E988" s="53">
        <f>SUMIFS('Ratios_MARAMA-VA'!T:T, 'Ratios_MARAMA-VA'!AA:AA, V988)</f>
        <v>2.2158890318939202</v>
      </c>
      <c r="F988" s="53">
        <f>SUMIFS('Ratios_MARAMA-VA'!J:J, 'Ratios_MARAMA-VA'!AA:AA, V988)</f>
        <v>4.5842788006122204E-3</v>
      </c>
      <c r="G988" s="53"/>
      <c r="H988" s="53">
        <f t="shared" si="6"/>
        <v>2.0688214683268853E-3</v>
      </c>
      <c r="I988" s="53">
        <v>2.31179965386344</v>
      </c>
      <c r="J988" s="53">
        <v>4.7827007543833474E-3</v>
      </c>
      <c r="K988" s="53">
        <v>2.3329081982256001</v>
      </c>
      <c r="L988" s="53">
        <v>4.8263705641249143E-3</v>
      </c>
      <c r="M988" s="43" t="s">
        <v>438</v>
      </c>
      <c r="N988" s="43" t="s">
        <v>212</v>
      </c>
      <c r="O988" s="43" t="s">
        <v>436</v>
      </c>
      <c r="P988" s="43" t="s">
        <v>230</v>
      </c>
      <c r="Q988" s="43" t="s">
        <v>213</v>
      </c>
      <c r="R988" s="43" t="s">
        <v>439</v>
      </c>
      <c r="S988" s="43" t="s">
        <v>330</v>
      </c>
      <c r="V988" s="42" t="s">
        <v>1513</v>
      </c>
      <c r="W988"/>
    </row>
    <row r="989" spans="1:23" s="39" customFormat="1" x14ac:dyDescent="0.35">
      <c r="A989" s="43" t="s">
        <v>497</v>
      </c>
      <c r="B989" s="54">
        <v>24021</v>
      </c>
      <c r="C989" s="54" t="s">
        <v>10</v>
      </c>
      <c r="D989" s="53">
        <v>102.189430690763</v>
      </c>
      <c r="E989" s="53">
        <f>SUMIFS('Ratios_MARAMA-VA'!T:T, 'Ratios_MARAMA-VA'!AA:AA, V989)</f>
        <v>102.15976149993</v>
      </c>
      <c r="F989" s="53">
        <f>SUMIFS('Ratios_MARAMA-VA'!J:J, 'Ratios_MARAMA-VA'!AA:AA, V989)</f>
        <v>0.211350307790211</v>
      </c>
      <c r="G989" s="53"/>
      <c r="H989" s="53">
        <f t="shared" si="6"/>
        <v>2.0688214683268992E-3</v>
      </c>
      <c r="I989" s="53">
        <v>88.542801456668997</v>
      </c>
      <c r="J989" s="53">
        <v>0.18317924851936307</v>
      </c>
      <c r="K989" s="53">
        <v>81.470249848188203</v>
      </c>
      <c r="L989" s="53">
        <v>0.16854740191588805</v>
      </c>
      <c r="M989" s="43" t="s">
        <v>438</v>
      </c>
      <c r="N989" s="43" t="s">
        <v>212</v>
      </c>
      <c r="O989" s="43" t="s">
        <v>436</v>
      </c>
      <c r="P989" s="43" t="s">
        <v>230</v>
      </c>
      <c r="Q989" s="43" t="s">
        <v>213</v>
      </c>
      <c r="R989" s="43" t="s">
        <v>439</v>
      </c>
      <c r="S989" s="43" t="s">
        <v>330</v>
      </c>
      <c r="V989" s="42" t="s">
        <v>1499</v>
      </c>
      <c r="W989"/>
    </row>
    <row r="990" spans="1:23" s="39" customFormat="1" x14ac:dyDescent="0.35">
      <c r="A990" s="43" t="s">
        <v>497</v>
      </c>
      <c r="B990" s="54">
        <v>24021</v>
      </c>
      <c r="C990" s="54" t="s">
        <v>12</v>
      </c>
      <c r="D990" s="53">
        <v>5.6204189067981103</v>
      </c>
      <c r="E990" s="53">
        <f>SUMIFS('Ratios_MARAMA-VA'!T:T, 'Ratios_MARAMA-VA'!AA:AA, V990)</f>
        <v>5.6187871012387998</v>
      </c>
      <c r="F990" s="53">
        <f>SUMIFS('Ratios_MARAMA-VA'!J:J, 'Ratios_MARAMA-VA'!AA:AA, V990)</f>
        <v>1.1624267381001E-2</v>
      </c>
      <c r="G990" s="53"/>
      <c r="H990" s="53">
        <f t="shared" si="6"/>
        <v>2.0688214683268823E-3</v>
      </c>
      <c r="I990" s="53">
        <v>5.8619858164441103</v>
      </c>
      <c r="J990" s="53">
        <v>1.2127402104087262E-2</v>
      </c>
      <c r="K990" s="53">
        <v>5.9155103454619997</v>
      </c>
      <c r="L990" s="53">
        <v>1.2238134798801557E-2</v>
      </c>
      <c r="M990" s="43" t="s">
        <v>438</v>
      </c>
      <c r="N990" s="43" t="s">
        <v>212</v>
      </c>
      <c r="O990" s="43" t="s">
        <v>436</v>
      </c>
      <c r="P990" s="43" t="s">
        <v>230</v>
      </c>
      <c r="Q990" s="43" t="s">
        <v>213</v>
      </c>
      <c r="R990" s="43" t="s">
        <v>439</v>
      </c>
      <c r="S990" s="43" t="s">
        <v>330</v>
      </c>
      <c r="V990" s="42" t="s">
        <v>1514</v>
      </c>
      <c r="W990"/>
    </row>
    <row r="991" spans="1:23" s="39" customFormat="1" x14ac:dyDescent="0.35">
      <c r="A991" s="43" t="s">
        <v>497</v>
      </c>
      <c r="B991" s="54">
        <v>24031</v>
      </c>
      <c r="C991" s="54" t="s">
        <v>10</v>
      </c>
      <c r="D991" s="53">
        <v>566.76700951704402</v>
      </c>
      <c r="E991" s="53">
        <f>SUMIFS('Ratios_MARAMA-VA'!T:T, 'Ratios_MARAMA-VA'!AA:AA, V991)</f>
        <v>566.602457092696</v>
      </c>
      <c r="F991" s="53">
        <f>SUMIFS('Ratios_MARAMA-VA'!J:J, 'Ratios_MARAMA-VA'!AA:AA, V991)</f>
        <v>1.1721993272401301</v>
      </c>
      <c r="G991" s="53"/>
      <c r="H991" s="53">
        <f t="shared" si="6"/>
        <v>2.0688214683268814E-3</v>
      </c>
      <c r="I991" s="53">
        <v>491.07954175532802</v>
      </c>
      <c r="J991" s="53">
        <v>1.0159558986395498</v>
      </c>
      <c r="K991" s="53">
        <v>451.85347994347802</v>
      </c>
      <c r="L991" s="53">
        <v>0.93480417984527719</v>
      </c>
      <c r="M991" s="43" t="s">
        <v>438</v>
      </c>
      <c r="N991" s="43" t="s">
        <v>212</v>
      </c>
      <c r="O991" s="43" t="s">
        <v>436</v>
      </c>
      <c r="P991" s="43" t="s">
        <v>230</v>
      </c>
      <c r="Q991" s="43" t="s">
        <v>213</v>
      </c>
      <c r="R991" s="43" t="s">
        <v>439</v>
      </c>
      <c r="S991" s="43" t="s">
        <v>330</v>
      </c>
      <c r="V991" s="42" t="s">
        <v>1500</v>
      </c>
      <c r="W991"/>
    </row>
    <row r="992" spans="1:23" s="39" customFormat="1" x14ac:dyDescent="0.35">
      <c r="A992" s="43" t="s">
        <v>497</v>
      </c>
      <c r="B992" s="54">
        <v>24031</v>
      </c>
      <c r="C992" s="54" t="s">
        <v>12</v>
      </c>
      <c r="D992" s="53">
        <v>31.172185523437399</v>
      </c>
      <c r="E992" s="53">
        <f>SUMIFS('Ratios_MARAMA-VA'!T:T, 'Ratios_MARAMA-VA'!AA:AA, V992)</f>
        <v>31.163135140098301</v>
      </c>
      <c r="F992" s="53">
        <f>SUMIFS('Ratios_MARAMA-VA'!J:J, 'Ratios_MARAMA-VA'!AA:AA, V992)</f>
        <v>6.4470962998207496E-2</v>
      </c>
      <c r="G992" s="53"/>
      <c r="H992" s="53">
        <f t="shared" si="6"/>
        <v>2.0688214683268909E-3</v>
      </c>
      <c r="I992" s="53">
        <v>32.511973295252901</v>
      </c>
      <c r="J992" s="53">
        <v>6.7261468330889779E-2</v>
      </c>
      <c r="K992" s="53">
        <v>32.808833115894103</v>
      </c>
      <c r="L992" s="53">
        <v>6.7875618300915957E-2</v>
      </c>
      <c r="M992" s="43" t="s">
        <v>438</v>
      </c>
      <c r="N992" s="43" t="s">
        <v>212</v>
      </c>
      <c r="O992" s="43" t="s">
        <v>436</v>
      </c>
      <c r="P992" s="43" t="s">
        <v>230</v>
      </c>
      <c r="Q992" s="43" t="s">
        <v>213</v>
      </c>
      <c r="R992" s="43" t="s">
        <v>439</v>
      </c>
      <c r="S992" s="43" t="s">
        <v>330</v>
      </c>
      <c r="V992" s="42" t="s">
        <v>1515</v>
      </c>
      <c r="W992"/>
    </row>
    <row r="993" spans="1:23" s="39" customFormat="1" x14ac:dyDescent="0.35">
      <c r="A993" s="43" t="s">
        <v>497</v>
      </c>
      <c r="B993" s="54">
        <v>24033</v>
      </c>
      <c r="C993" s="54" t="s">
        <v>10</v>
      </c>
      <c r="D993" s="53">
        <v>315.09420504122102</v>
      </c>
      <c r="E993" s="53">
        <f>SUMIFS('Ratios_MARAMA-VA'!T:T, 'Ratios_MARAMA-VA'!AA:AA, V993)</f>
        <v>315.00272209590798</v>
      </c>
      <c r="F993" s="53">
        <f>SUMIFS('Ratios_MARAMA-VA'!J:J, 'Ratios_MARAMA-VA'!AA:AA, V993)</f>
        <v>0.65168439405342105</v>
      </c>
      <c r="G993" s="53"/>
      <c r="H993" s="53">
        <f t="shared" si="6"/>
        <v>2.0688214683268818E-3</v>
      </c>
      <c r="I993" s="53">
        <v>273.01574584105902</v>
      </c>
      <c r="J993" s="53">
        <v>0.56482083618725853</v>
      </c>
      <c r="K993" s="53">
        <v>251.20801081774701</v>
      </c>
      <c r="L993" s="53">
        <v>0.51970452579544657</v>
      </c>
      <c r="M993" s="43" t="s">
        <v>438</v>
      </c>
      <c r="N993" s="43" t="s">
        <v>212</v>
      </c>
      <c r="O993" s="43" t="s">
        <v>436</v>
      </c>
      <c r="P993" s="43" t="s">
        <v>230</v>
      </c>
      <c r="Q993" s="43" t="s">
        <v>213</v>
      </c>
      <c r="R993" s="43" t="s">
        <v>439</v>
      </c>
      <c r="S993" s="43" t="s">
        <v>330</v>
      </c>
      <c r="V993" s="42" t="s">
        <v>1501</v>
      </c>
      <c r="W993"/>
    </row>
    <row r="994" spans="1:23" s="39" customFormat="1" x14ac:dyDescent="0.35">
      <c r="A994" s="43" t="s">
        <v>497</v>
      </c>
      <c r="B994" s="54">
        <v>24033</v>
      </c>
      <c r="C994" s="54" t="s">
        <v>12</v>
      </c>
      <c r="D994" s="53">
        <v>17.330180183236401</v>
      </c>
      <c r="E994" s="53">
        <f>SUMIFS('Ratios_MARAMA-VA'!T:T, 'Ratios_MARAMA-VA'!AA:AA, V994)</f>
        <v>17.325148621561802</v>
      </c>
      <c r="F994" s="53">
        <f>SUMIFS('Ratios_MARAMA-VA'!J:J, 'Ratios_MARAMA-VA'!AA:AA, V994)</f>
        <v>3.5842639410240899E-2</v>
      </c>
      <c r="G994" s="53"/>
      <c r="H994" s="53">
        <f t="shared" si="6"/>
        <v>2.0688214683268796E-3</v>
      </c>
      <c r="I994" s="53">
        <v>18.0750353514889</v>
      </c>
      <c r="J994" s="53">
        <v>3.7394021175927522E-2</v>
      </c>
      <c r="K994" s="53">
        <v>18.240074603453099</v>
      </c>
      <c r="L994" s="53">
        <v>3.7735457923507666E-2</v>
      </c>
      <c r="M994" s="43" t="s">
        <v>438</v>
      </c>
      <c r="N994" s="43" t="s">
        <v>212</v>
      </c>
      <c r="O994" s="43" t="s">
        <v>436</v>
      </c>
      <c r="P994" s="43" t="s">
        <v>230</v>
      </c>
      <c r="Q994" s="43" t="s">
        <v>213</v>
      </c>
      <c r="R994" s="43" t="s">
        <v>439</v>
      </c>
      <c r="S994" s="43" t="s">
        <v>330</v>
      </c>
      <c r="V994" s="42" t="s">
        <v>1516</v>
      </c>
      <c r="W994"/>
    </row>
    <row r="995" spans="1:23" s="39" customFormat="1" x14ac:dyDescent="0.35">
      <c r="A995" s="43" t="s">
        <v>811</v>
      </c>
      <c r="B995" s="54">
        <v>51013</v>
      </c>
      <c r="C995" s="54" t="s">
        <v>10</v>
      </c>
      <c r="D995" s="53">
        <v>185.061332301677</v>
      </c>
      <c r="E995" s="53">
        <f>SUMIFS('Ratios_MARAMA-VA'!T:T, 'Ratios_MARAMA-VA'!AA:AA, V995)</f>
        <v>185.00760247906601</v>
      </c>
      <c r="F995" s="53">
        <f>SUMIFS('Ratios_MARAMA-VA'!J:J, 'Ratios_MARAMA-VA'!AA:AA, V995)</f>
        <v>0.38274769981237899</v>
      </c>
      <c r="G995" s="53"/>
      <c r="H995" s="53">
        <f t="shared" si="6"/>
        <v>2.0688214683268905E-3</v>
      </c>
      <c r="I995" s="53">
        <v>160.34778442870001</v>
      </c>
      <c r="J995" s="53">
        <v>0.33173093882474686</v>
      </c>
      <c r="K995" s="53">
        <v>147.53965138998601</v>
      </c>
      <c r="L995" s="53">
        <v>0.30523319822506839</v>
      </c>
      <c r="M995" s="43" t="s">
        <v>438</v>
      </c>
      <c r="N995" s="43" t="s">
        <v>212</v>
      </c>
      <c r="O995" s="43" t="s">
        <v>436</v>
      </c>
      <c r="P995" s="43" t="s">
        <v>230</v>
      </c>
      <c r="Q995" s="43" t="s">
        <v>213</v>
      </c>
      <c r="R995" s="43" t="s">
        <v>439</v>
      </c>
      <c r="S995" s="43" t="s">
        <v>330</v>
      </c>
      <c r="V995" s="42" t="s">
        <v>1503</v>
      </c>
      <c r="W995"/>
    </row>
    <row r="996" spans="1:23" s="39" customFormat="1" x14ac:dyDescent="0.35">
      <c r="A996" s="43" t="s">
        <v>811</v>
      </c>
      <c r="B996" s="54">
        <v>51013</v>
      </c>
      <c r="C996" s="54" t="s">
        <v>12</v>
      </c>
      <c r="D996" s="53">
        <v>10.178371624191101</v>
      </c>
      <c r="E996" s="53">
        <f>SUMIFS('Ratios_MARAMA-VA'!T:T, 'Ratios_MARAMA-VA'!AA:AA, V996)</f>
        <v>10.1754164844271</v>
      </c>
      <c r="F996" s="53">
        <f>SUMIFS('Ratios_MARAMA-VA'!J:J, 'Ratios_MARAMA-VA'!AA:AA, V996)</f>
        <v>2.1051120072150299E-2</v>
      </c>
      <c r="G996" s="53"/>
      <c r="H996" s="53">
        <f t="shared" si="6"/>
        <v>2.0688214683269083E-3</v>
      </c>
      <c r="I996" s="53">
        <v>10.6158403999634</v>
      </c>
      <c r="J996" s="53">
        <v>2.1962278523776392E-2</v>
      </c>
      <c r="K996" s="53">
        <v>10.712771350554</v>
      </c>
      <c r="L996" s="53">
        <v>2.2162811355303562E-2</v>
      </c>
      <c r="M996" s="43" t="s">
        <v>438</v>
      </c>
      <c r="N996" s="43" t="s">
        <v>212</v>
      </c>
      <c r="O996" s="43" t="s">
        <v>436</v>
      </c>
      <c r="P996" s="43" t="s">
        <v>230</v>
      </c>
      <c r="Q996" s="43" t="s">
        <v>213</v>
      </c>
      <c r="R996" s="43" t="s">
        <v>439</v>
      </c>
      <c r="S996" s="43" t="s">
        <v>330</v>
      </c>
      <c r="V996" s="42" t="s">
        <v>1518</v>
      </c>
      <c r="W996"/>
    </row>
    <row r="997" spans="1:23" s="39" customFormat="1" x14ac:dyDescent="0.35">
      <c r="A997" s="43" t="s">
        <v>811</v>
      </c>
      <c r="B997" s="54">
        <v>51059</v>
      </c>
      <c r="C997" s="54" t="s">
        <v>10</v>
      </c>
      <c r="D997" s="53">
        <v>776.15476108042299</v>
      </c>
      <c r="E997" s="53">
        <f>SUMIFS('Ratios_MARAMA-VA'!T:T, 'Ratios_MARAMA-VA'!AA:AA, V997)</f>
        <v>775.929416017177</v>
      </c>
      <c r="F997" s="53">
        <f>SUMIFS('Ratios_MARAMA-VA'!J:J, 'Ratios_MARAMA-VA'!AA:AA, V997)</f>
        <v>1.60525943376268</v>
      </c>
      <c r="G997" s="53"/>
      <c r="H997" s="53">
        <f t="shared" si="6"/>
        <v>2.068821468326887E-3</v>
      </c>
      <c r="I997" s="53">
        <v>672.50513527133603</v>
      </c>
      <c r="J997" s="53">
        <v>1.3912930614094172</v>
      </c>
      <c r="K997" s="53">
        <v>618.78730391829697</v>
      </c>
      <c r="L997" s="53">
        <v>1.2801604586742867</v>
      </c>
      <c r="M997" s="43" t="s">
        <v>438</v>
      </c>
      <c r="N997" s="43" t="s">
        <v>212</v>
      </c>
      <c r="O997" s="43" t="s">
        <v>436</v>
      </c>
      <c r="P997" s="43" t="s">
        <v>230</v>
      </c>
      <c r="Q997" s="43" t="s">
        <v>213</v>
      </c>
      <c r="R997" s="43" t="s">
        <v>439</v>
      </c>
      <c r="S997" s="43" t="s">
        <v>330</v>
      </c>
      <c r="V997" s="42" t="s">
        <v>1504</v>
      </c>
      <c r="W997"/>
    </row>
    <row r="998" spans="1:23" s="39" customFormat="1" x14ac:dyDescent="0.35">
      <c r="A998" s="43" t="s">
        <v>811</v>
      </c>
      <c r="B998" s="54">
        <v>51059</v>
      </c>
      <c r="C998" s="54" t="s">
        <v>12</v>
      </c>
      <c r="D998" s="53">
        <v>42.6885069022197</v>
      </c>
      <c r="E998" s="53">
        <f>SUMIFS('Ratios_MARAMA-VA'!T:T, 'Ratios_MARAMA-VA'!AA:AA, V998)</f>
        <v>42.676112925180703</v>
      </c>
      <c r="F998" s="53">
        <f>SUMIFS('Ratios_MARAMA-VA'!J:J, 'Ratios_MARAMA-VA'!AA:AA, V998)</f>
        <v>8.8289258604356102E-2</v>
      </c>
      <c r="G998" s="53"/>
      <c r="H998" s="53">
        <f t="shared" si="6"/>
        <v>2.0688214683268805E-3</v>
      </c>
      <c r="I998" s="53">
        <v>44.5232688409247</v>
      </c>
      <c r="J998" s="53">
        <v>9.2110694418194292E-2</v>
      </c>
      <c r="K998" s="53">
        <v>44.929801212320498</v>
      </c>
      <c r="L998" s="53">
        <v>9.2951737315707744E-2</v>
      </c>
      <c r="M998" s="43" t="s">
        <v>438</v>
      </c>
      <c r="N998" s="43" t="s">
        <v>212</v>
      </c>
      <c r="O998" s="43" t="s">
        <v>436</v>
      </c>
      <c r="P998" s="43" t="s">
        <v>230</v>
      </c>
      <c r="Q998" s="43" t="s">
        <v>213</v>
      </c>
      <c r="R998" s="43" t="s">
        <v>439</v>
      </c>
      <c r="S998" s="43" t="s">
        <v>330</v>
      </c>
      <c r="V998" s="42" t="s">
        <v>1519</v>
      </c>
      <c r="W998"/>
    </row>
    <row r="999" spans="1:23" s="39" customFormat="1" x14ac:dyDescent="0.35">
      <c r="A999" s="43" t="s">
        <v>811</v>
      </c>
      <c r="B999" s="54">
        <v>51107</v>
      </c>
      <c r="C999" s="54" t="s">
        <v>10</v>
      </c>
      <c r="D999" s="53">
        <v>182.10772025352</v>
      </c>
      <c r="E999" s="53">
        <f>SUMIFS('Ratios_MARAMA-VA'!T:T, 'Ratios_MARAMA-VA'!AA:AA, V999)</f>
        <v>182.05484796851201</v>
      </c>
      <c r="F999" s="53">
        <f>SUMIFS('Ratios_MARAMA-VA'!J:J, 'Ratios_MARAMA-VA'!AA:AA, V999)</f>
        <v>0.37663897789024697</v>
      </c>
      <c r="G999" s="53"/>
      <c r="H999" s="53">
        <f t="shared" si="6"/>
        <v>2.068821468326897E-3</v>
      </c>
      <c r="I999" s="53">
        <v>157.788605036153</v>
      </c>
      <c r="J999" s="53">
        <v>0.32643645355614687</v>
      </c>
      <c r="K999" s="53">
        <v>145.18489209744999</v>
      </c>
      <c r="L999" s="53">
        <v>0.30036162164792857</v>
      </c>
      <c r="M999" s="43" t="s">
        <v>438</v>
      </c>
      <c r="N999" s="43" t="s">
        <v>212</v>
      </c>
      <c r="O999" s="43" t="s">
        <v>436</v>
      </c>
      <c r="P999" s="43" t="s">
        <v>230</v>
      </c>
      <c r="Q999" s="43" t="s">
        <v>213</v>
      </c>
      <c r="R999" s="43" t="s">
        <v>439</v>
      </c>
      <c r="S999" s="43" t="s">
        <v>330</v>
      </c>
      <c r="V999" s="42" t="s">
        <v>1507</v>
      </c>
      <c r="W999"/>
    </row>
    <row r="1000" spans="1:23" s="39" customFormat="1" x14ac:dyDescent="0.35">
      <c r="A1000" s="43" t="s">
        <v>811</v>
      </c>
      <c r="B1000" s="54">
        <v>51107</v>
      </c>
      <c r="C1000" s="54" t="s">
        <v>12</v>
      </c>
      <c r="D1000" s="53">
        <v>10.015926266344801</v>
      </c>
      <c r="E1000" s="53">
        <f>SUMIFS('Ratios_MARAMA-VA'!T:T, 'Ratios_MARAMA-VA'!AA:AA, V1000)</f>
        <v>10.013018290189599</v>
      </c>
      <c r="F1000" s="53">
        <f>SUMIFS('Ratios_MARAMA-VA'!J:J, 'Ratios_MARAMA-VA'!AA:AA, V1000)</f>
        <v>2.0715147201494099E-2</v>
      </c>
      <c r="G1000" s="53"/>
      <c r="H1000" s="53">
        <f t="shared" si="6"/>
        <v>2.0688214683268948E-3</v>
      </c>
      <c r="I1000" s="53">
        <v>10.4464131029179</v>
      </c>
      <c r="J1000" s="53">
        <v>2.1611763694327924E-2</v>
      </c>
      <c r="K1000" s="53">
        <v>10.541797049376999</v>
      </c>
      <c r="L1000" s="53">
        <v>2.180909605049625E-2</v>
      </c>
      <c r="M1000" s="43" t="s">
        <v>438</v>
      </c>
      <c r="N1000" s="43" t="s">
        <v>212</v>
      </c>
      <c r="O1000" s="43" t="s">
        <v>436</v>
      </c>
      <c r="P1000" s="43" t="s">
        <v>230</v>
      </c>
      <c r="Q1000" s="43" t="s">
        <v>213</v>
      </c>
      <c r="R1000" s="43" t="s">
        <v>439</v>
      </c>
      <c r="S1000" s="43" t="s">
        <v>330</v>
      </c>
      <c r="V1000" s="42" t="s">
        <v>1522</v>
      </c>
      <c r="W1000"/>
    </row>
    <row r="1001" spans="1:23" s="39" customFormat="1" x14ac:dyDescent="0.35">
      <c r="A1001" s="43" t="s">
        <v>811</v>
      </c>
      <c r="B1001" s="54">
        <v>51153</v>
      </c>
      <c r="C1001" s="54" t="s">
        <v>10</v>
      </c>
      <c r="D1001" s="53">
        <v>111.933656651216</v>
      </c>
      <c r="E1001" s="53">
        <f>SUMIFS('Ratios_MARAMA-VA'!T:T, 'Ratios_MARAMA-VA'!AA:AA, V1001)</f>
        <v>111.90115836839701</v>
      </c>
      <c r="F1001" s="53">
        <f>SUMIFS('Ratios_MARAMA-VA'!J:J, 'Ratios_MARAMA-VA'!AA:AA, V1001)</f>
        <v>0.23150351876318601</v>
      </c>
      <c r="G1001" s="53"/>
      <c r="H1001" s="53">
        <f t="shared" si="6"/>
        <v>2.0688214683268814E-3</v>
      </c>
      <c r="I1001" s="53">
        <v>96.985759390119298</v>
      </c>
      <c r="J1001" s="53">
        <v>0.20064622114826422</v>
      </c>
      <c r="K1001" s="53">
        <v>89.238807889945605</v>
      </c>
      <c r="L1001" s="53">
        <v>0.18461916157061775</v>
      </c>
      <c r="M1001" s="43" t="s">
        <v>438</v>
      </c>
      <c r="N1001" s="43" t="s">
        <v>212</v>
      </c>
      <c r="O1001" s="43" t="s">
        <v>436</v>
      </c>
      <c r="P1001" s="43" t="s">
        <v>230</v>
      </c>
      <c r="Q1001" s="43" t="s">
        <v>213</v>
      </c>
      <c r="R1001" s="43" t="s">
        <v>439</v>
      </c>
      <c r="S1001" s="43" t="s">
        <v>330</v>
      </c>
      <c r="V1001" s="42" t="s">
        <v>1510</v>
      </c>
      <c r="W1001"/>
    </row>
    <row r="1002" spans="1:23" s="39" customFormat="1" x14ac:dyDescent="0.35">
      <c r="A1002" s="43" t="s">
        <v>811</v>
      </c>
      <c r="B1002" s="54">
        <v>51153</v>
      </c>
      <c r="C1002" s="54" t="s">
        <v>12</v>
      </c>
      <c r="D1002" s="53">
        <v>6.1563489126153099</v>
      </c>
      <c r="E1002" s="53">
        <f>SUMIFS('Ratios_MARAMA-VA'!T:T, 'Ratios_MARAMA-VA'!AA:AA, V1002)</f>
        <v>6.1545615076999303</v>
      </c>
      <c r="F1002" s="53">
        <f>SUMIFS('Ratios_MARAMA-VA'!J:J, 'Ratios_MARAMA-VA'!AA:AA, V1002)</f>
        <v>1.2732688975267799E-2</v>
      </c>
      <c r="G1002" s="53"/>
      <c r="H1002" s="53">
        <f t="shared" si="6"/>
        <v>2.0688214683268692E-3</v>
      </c>
      <c r="I1002" s="53">
        <v>6.4209502183514697</v>
      </c>
      <c r="J1002" s="53">
        <v>1.3283799658783619E-2</v>
      </c>
      <c r="K1002" s="53">
        <v>6.4795785308459299</v>
      </c>
      <c r="L1002" s="53">
        <v>1.3405091170323935E-2</v>
      </c>
      <c r="M1002" s="43" t="s">
        <v>438</v>
      </c>
      <c r="N1002" s="43" t="s">
        <v>212</v>
      </c>
      <c r="O1002" s="43" t="s">
        <v>436</v>
      </c>
      <c r="P1002" s="43" t="s">
        <v>230</v>
      </c>
      <c r="Q1002" s="43" t="s">
        <v>213</v>
      </c>
      <c r="R1002" s="43" t="s">
        <v>439</v>
      </c>
      <c r="S1002" s="43" t="s">
        <v>330</v>
      </c>
      <c r="V1002" s="42" t="s">
        <v>1525</v>
      </c>
      <c r="W1002"/>
    </row>
    <row r="1003" spans="1:23" s="39" customFormat="1" x14ac:dyDescent="0.35">
      <c r="A1003" s="43" t="s">
        <v>811</v>
      </c>
      <c r="B1003" s="54">
        <v>51510</v>
      </c>
      <c r="C1003" s="54" t="s">
        <v>10</v>
      </c>
      <c r="D1003" s="53">
        <v>95.613892548386403</v>
      </c>
      <c r="E1003" s="53">
        <f>SUMIFS('Ratios_MARAMA-VA'!T:T, 'Ratios_MARAMA-VA'!AA:AA, V1003)</f>
        <v>95.586132467866904</v>
      </c>
      <c r="F1003" s="53">
        <f>SUMIFS('Ratios_MARAMA-VA'!J:J, 'Ratios_MARAMA-VA'!AA:AA, V1003)</f>
        <v>0.19775064292385999</v>
      </c>
      <c r="G1003" s="53"/>
      <c r="H1003" s="53">
        <f t="shared" si="6"/>
        <v>2.0688214683268792E-3</v>
      </c>
      <c r="I1003" s="53">
        <v>82.845376935604307</v>
      </c>
      <c r="J1003" s="53">
        <v>0.17139229435601067</v>
      </c>
      <c r="K1003" s="53">
        <v>76.227919680337195</v>
      </c>
      <c r="L1003" s="53">
        <v>0.1577019567205786</v>
      </c>
      <c r="M1003" s="43" t="s">
        <v>438</v>
      </c>
      <c r="N1003" s="43" t="s">
        <v>212</v>
      </c>
      <c r="O1003" s="43" t="s">
        <v>436</v>
      </c>
      <c r="P1003" s="43" t="s">
        <v>230</v>
      </c>
      <c r="Q1003" s="43" t="s">
        <v>213</v>
      </c>
      <c r="R1003" s="43" t="s">
        <v>439</v>
      </c>
      <c r="S1003" s="43" t="s">
        <v>330</v>
      </c>
      <c r="V1003" s="42" t="s">
        <v>1502</v>
      </c>
      <c r="W1003"/>
    </row>
    <row r="1004" spans="1:23" s="39" customFormat="1" x14ac:dyDescent="0.35">
      <c r="A1004" s="43" t="s">
        <v>811</v>
      </c>
      <c r="B1004" s="54">
        <v>51510</v>
      </c>
      <c r="C1004" s="54" t="s">
        <v>12</v>
      </c>
      <c r="D1004" s="53">
        <v>5.2587645858816101</v>
      </c>
      <c r="E1004" s="53">
        <f>SUMIFS('Ratios_MARAMA-VA'!T:T, 'Ratios_MARAMA-VA'!AA:AA, V1004)</f>
        <v>5.2572377813091196</v>
      </c>
      <c r="F1004" s="53">
        <f>SUMIFS('Ratios_MARAMA-VA'!J:J, 'Ratios_MARAMA-VA'!AA:AA, V1004)</f>
        <v>1.0876286386071399E-2</v>
      </c>
      <c r="G1004" s="53"/>
      <c r="H1004" s="53">
        <f t="shared" si="6"/>
        <v>2.0688214683268645E-3</v>
      </c>
      <c r="I1004" s="53">
        <v>5.4847875088403804</v>
      </c>
      <c r="J1004" s="53">
        <v>1.1347046147500001E-2</v>
      </c>
      <c r="K1004" s="53">
        <v>5.5348679214115499</v>
      </c>
      <c r="L1004" s="53">
        <v>1.1450653580169903E-2</v>
      </c>
      <c r="M1004" s="43" t="s">
        <v>438</v>
      </c>
      <c r="N1004" s="43" t="s">
        <v>212</v>
      </c>
      <c r="O1004" s="43" t="s">
        <v>436</v>
      </c>
      <c r="P1004" s="43" t="s">
        <v>230</v>
      </c>
      <c r="Q1004" s="43" t="s">
        <v>213</v>
      </c>
      <c r="R1004" s="43" t="s">
        <v>439</v>
      </c>
      <c r="S1004" s="43" t="s">
        <v>330</v>
      </c>
      <c r="V1004" s="42" t="s">
        <v>1517</v>
      </c>
      <c r="W1004"/>
    </row>
    <row r="1005" spans="1:23" s="39" customFormat="1" x14ac:dyDescent="0.35">
      <c r="A1005" s="43" t="s">
        <v>811</v>
      </c>
      <c r="B1005" s="54">
        <v>51600</v>
      </c>
      <c r="C1005" s="54" t="s">
        <v>10</v>
      </c>
      <c r="D1005" s="53">
        <v>31.872483572983398</v>
      </c>
      <c r="E1005" s="53">
        <f>SUMIFS('Ratios_MARAMA-VA'!T:T, 'Ratios_MARAMA-VA'!AA:AA, V1005)</f>
        <v>31.863229868456099</v>
      </c>
      <c r="F1005" s="53">
        <f>SUMIFS('Ratios_MARAMA-VA'!J:J, 'Ratios_MARAMA-VA'!AA:AA, V1005)</f>
        <v>6.59193340020965E-2</v>
      </c>
      <c r="G1005" s="53"/>
      <c r="H1005" s="53">
        <f t="shared" si="6"/>
        <v>2.0688214683268879E-3</v>
      </c>
      <c r="I1005" s="53">
        <v>27.6161533130912</v>
      </c>
      <c r="J1005" s="53">
        <v>5.7132890846729782E-2</v>
      </c>
      <c r="K1005" s="53">
        <v>25.4102521407622</v>
      </c>
      <c r="L1005" s="53">
        <v>5.2569275144408102E-2</v>
      </c>
      <c r="M1005" s="43" t="s">
        <v>438</v>
      </c>
      <c r="N1005" s="43" t="s">
        <v>212</v>
      </c>
      <c r="O1005" s="43" t="s">
        <v>436</v>
      </c>
      <c r="P1005" s="43" t="s">
        <v>230</v>
      </c>
      <c r="Q1005" s="43" t="s">
        <v>213</v>
      </c>
      <c r="R1005" s="43" t="s">
        <v>439</v>
      </c>
      <c r="S1005" s="43" t="s">
        <v>330</v>
      </c>
      <c r="V1005" s="42" t="s">
        <v>1505</v>
      </c>
      <c r="W1005"/>
    </row>
    <row r="1006" spans="1:23" s="39" customFormat="1" x14ac:dyDescent="0.35">
      <c r="A1006" s="43" t="s">
        <v>811</v>
      </c>
      <c r="B1006" s="54">
        <v>51600</v>
      </c>
      <c r="C1006" s="54" t="s">
        <v>12</v>
      </c>
      <c r="D1006" s="53">
        <v>1.75298615587377</v>
      </c>
      <c r="E1006" s="53">
        <f>SUMIFS('Ratios_MARAMA-VA'!T:T, 'Ratios_MARAMA-VA'!AA:AA, V1006)</f>
        <v>1.75247720225269</v>
      </c>
      <c r="F1006" s="53">
        <f>SUMIFS('Ratios_MARAMA-VA'!J:J, 'Ratios_MARAMA-VA'!AA:AA, V1006)</f>
        <v>3.6255624587738298E-3</v>
      </c>
      <c r="G1006" s="53"/>
      <c r="H1006" s="53">
        <f t="shared" si="6"/>
        <v>2.0688214683269013E-3</v>
      </c>
      <c r="I1006" s="53">
        <v>1.82832990788742</v>
      </c>
      <c r="J1006" s="53">
        <v>3.7824881646216406E-3</v>
      </c>
      <c r="K1006" s="53">
        <v>1.8450239942044599</v>
      </c>
      <c r="L1006" s="53">
        <v>3.8170252487884351E-3</v>
      </c>
      <c r="M1006" s="43" t="s">
        <v>438</v>
      </c>
      <c r="N1006" s="43" t="s">
        <v>212</v>
      </c>
      <c r="O1006" s="43" t="s">
        <v>436</v>
      </c>
      <c r="P1006" s="43" t="s">
        <v>230</v>
      </c>
      <c r="Q1006" s="43" t="s">
        <v>213</v>
      </c>
      <c r="R1006" s="43" t="s">
        <v>439</v>
      </c>
      <c r="S1006" s="43" t="s">
        <v>330</v>
      </c>
      <c r="V1006" s="42" t="s">
        <v>1520</v>
      </c>
      <c r="W1006"/>
    </row>
    <row r="1007" spans="1:23" s="39" customFormat="1" x14ac:dyDescent="0.35">
      <c r="A1007" s="43" t="s">
        <v>811</v>
      </c>
      <c r="B1007" s="54">
        <v>51610</v>
      </c>
      <c r="C1007" s="54" t="s">
        <v>10</v>
      </c>
      <c r="D1007" s="53">
        <v>11.794200770039501</v>
      </c>
      <c r="E1007" s="53">
        <f>SUMIFS('Ratios_MARAMA-VA'!T:T, 'Ratios_MARAMA-VA'!AA:AA, V1007)</f>
        <v>11.790776498165201</v>
      </c>
      <c r="F1007" s="53">
        <f>SUMIFS('Ratios_MARAMA-VA'!J:J, 'Ratios_MARAMA-VA'!AA:AA, V1007)</f>
        <v>2.4393011547648401E-2</v>
      </c>
      <c r="G1007" s="53"/>
      <c r="H1007" s="53">
        <f t="shared" si="6"/>
        <v>2.068821468326897E-3</v>
      </c>
      <c r="I1007" s="53">
        <v>10.219174038476099</v>
      </c>
      <c r="J1007" s="53">
        <v>2.1141646639368229E-2</v>
      </c>
      <c r="K1007" s="53">
        <v>9.4028949667264197</v>
      </c>
      <c r="L1007" s="53">
        <v>1.9452910971586541E-2</v>
      </c>
      <c r="M1007" s="43" t="s">
        <v>438</v>
      </c>
      <c r="N1007" s="43" t="s">
        <v>212</v>
      </c>
      <c r="O1007" s="43" t="s">
        <v>436</v>
      </c>
      <c r="P1007" s="43" t="s">
        <v>230</v>
      </c>
      <c r="Q1007" s="43" t="s">
        <v>213</v>
      </c>
      <c r="R1007" s="43" t="s">
        <v>439</v>
      </c>
      <c r="S1007" s="43" t="s">
        <v>330</v>
      </c>
      <c r="V1007" s="42" t="s">
        <v>1506</v>
      </c>
      <c r="W1007"/>
    </row>
    <row r="1008" spans="1:23" s="39" customFormat="1" x14ac:dyDescent="0.35">
      <c r="A1008" s="43" t="s">
        <v>811</v>
      </c>
      <c r="B1008" s="54">
        <v>51610</v>
      </c>
      <c r="C1008" s="54" t="s">
        <v>12</v>
      </c>
      <c r="D1008" s="53">
        <v>0.64868082203201405</v>
      </c>
      <c r="E1008" s="53">
        <f>SUMIFS('Ratios_MARAMA-VA'!T:T, 'Ratios_MARAMA-VA'!AA:AA, V1008)</f>
        <v>0.64849248714289798</v>
      </c>
      <c r="F1008" s="53">
        <f>SUMIFS('Ratios_MARAMA-VA'!J:J, 'Ratios_MARAMA-VA'!AA:AA, V1008)</f>
        <v>1.34161517944992E-3</v>
      </c>
      <c r="G1008" s="53"/>
      <c r="H1008" s="53">
        <f t="shared" si="6"/>
        <v>2.0688214683268792E-3</v>
      </c>
      <c r="I1008" s="53">
        <v>0.67656127438323799</v>
      </c>
      <c r="J1008" s="53">
        <v>1.3996844890826351E-3</v>
      </c>
      <c r="K1008" s="53">
        <v>0.682738809555964</v>
      </c>
      <c r="L1008" s="53">
        <v>1.4124647064693149E-3</v>
      </c>
      <c r="M1008" s="43" t="s">
        <v>438</v>
      </c>
      <c r="N1008" s="43" t="s">
        <v>212</v>
      </c>
      <c r="O1008" s="43" t="s">
        <v>436</v>
      </c>
      <c r="P1008" s="43" t="s">
        <v>230</v>
      </c>
      <c r="Q1008" s="43" t="s">
        <v>213</v>
      </c>
      <c r="R1008" s="43" t="s">
        <v>439</v>
      </c>
      <c r="S1008" s="43" t="s">
        <v>330</v>
      </c>
      <c r="V1008" s="42" t="s">
        <v>1521</v>
      </c>
      <c r="W1008"/>
    </row>
    <row r="1009" spans="1:23" s="39" customFormat="1" x14ac:dyDescent="0.35">
      <c r="A1009" s="43" t="s">
        <v>811</v>
      </c>
      <c r="B1009" s="54">
        <v>51683</v>
      </c>
      <c r="C1009" s="54" t="s">
        <v>10</v>
      </c>
      <c r="D1009" s="53">
        <v>17.147749291415501</v>
      </c>
      <c r="E1009" s="53">
        <f>SUMIFS('Ratios_MARAMA-VA'!T:T, 'Ratios_MARAMA-VA'!AA:AA, V1009)</f>
        <v>17.142770695853901</v>
      </c>
      <c r="F1009" s="53">
        <f>SUMIFS('Ratios_MARAMA-VA'!J:J, 'Ratios_MARAMA-VA'!AA:AA, V1009)</f>
        <v>3.54653320421877E-2</v>
      </c>
      <c r="G1009" s="53"/>
      <c r="H1009" s="53">
        <f t="shared" si="6"/>
        <v>2.0688214683268931E-3</v>
      </c>
      <c r="I1009" s="53">
        <v>14.8577964538536</v>
      </c>
      <c r="J1009" s="53">
        <v>3.0738128275763513E-2</v>
      </c>
      <c r="K1009" s="53">
        <v>13.6709971829992</v>
      </c>
      <c r="L1009" s="53">
        <v>2.8282852465625223E-2</v>
      </c>
      <c r="M1009" s="43" t="s">
        <v>438</v>
      </c>
      <c r="N1009" s="43" t="s">
        <v>212</v>
      </c>
      <c r="O1009" s="43" t="s">
        <v>436</v>
      </c>
      <c r="P1009" s="43" t="s">
        <v>230</v>
      </c>
      <c r="Q1009" s="43" t="s">
        <v>213</v>
      </c>
      <c r="R1009" s="43" t="s">
        <v>439</v>
      </c>
      <c r="S1009" s="43" t="s">
        <v>330</v>
      </c>
      <c r="V1009" s="42" t="s">
        <v>1508</v>
      </c>
      <c r="W1009"/>
    </row>
    <row r="1010" spans="1:23" s="39" customFormat="1" x14ac:dyDescent="0.35">
      <c r="A1010" s="43" t="s">
        <v>811</v>
      </c>
      <c r="B1010" s="54">
        <v>51683</v>
      </c>
      <c r="C1010" s="54" t="s">
        <v>12</v>
      </c>
      <c r="D1010" s="53">
        <v>0.94312615594781302</v>
      </c>
      <c r="E1010" s="53">
        <f>SUMIFS('Ratios_MARAMA-VA'!T:T, 'Ratios_MARAMA-VA'!AA:AA, V1010)</f>
        <v>0.94285233320792305</v>
      </c>
      <c r="F1010" s="53">
        <f>SUMIFS('Ratios_MARAMA-VA'!J:J, 'Ratios_MARAMA-VA'!AA:AA, V1010)</f>
        <v>1.95059314840264E-3</v>
      </c>
      <c r="G1010" s="53"/>
      <c r="H1010" s="53">
        <f t="shared" si="6"/>
        <v>2.0688214683268801E-3</v>
      </c>
      <c r="I1010" s="53">
        <v>0.98366193711940098</v>
      </c>
      <c r="J1010" s="53">
        <v>2.0350209330886222E-3</v>
      </c>
      <c r="K1010" s="53">
        <v>0.992643542252161</v>
      </c>
      <c r="L1010" s="53">
        <v>2.0536022706073112E-3</v>
      </c>
      <c r="M1010" s="43" t="s">
        <v>438</v>
      </c>
      <c r="N1010" s="43" t="s">
        <v>212</v>
      </c>
      <c r="O1010" s="43" t="s">
        <v>436</v>
      </c>
      <c r="P1010" s="43" t="s">
        <v>230</v>
      </c>
      <c r="Q1010" s="43" t="s">
        <v>213</v>
      </c>
      <c r="R1010" s="43" t="s">
        <v>439</v>
      </c>
      <c r="S1010" s="43" t="s">
        <v>330</v>
      </c>
      <c r="V1010" s="42" t="s">
        <v>1523</v>
      </c>
      <c r="W1010"/>
    </row>
    <row r="1011" spans="1:23" s="39" customFormat="1" x14ac:dyDescent="0.35">
      <c r="A1011" s="43" t="s">
        <v>811</v>
      </c>
      <c r="B1011" s="54">
        <v>51685</v>
      </c>
      <c r="C1011" s="54" t="s">
        <v>10</v>
      </c>
      <c r="D1011" s="53">
        <v>1.8293535292985199</v>
      </c>
      <c r="E1011" s="53">
        <f>SUMIFS('Ratios_MARAMA-VA'!T:T, 'Ratios_MARAMA-VA'!AA:AA, V1011)</f>
        <v>1.8288224035392899</v>
      </c>
      <c r="F1011" s="53">
        <f>SUMIFS('Ratios_MARAMA-VA'!J:J, 'Ratios_MARAMA-VA'!AA:AA, V1011)</f>
        <v>3.7835070501992698E-3</v>
      </c>
      <c r="G1011" s="53"/>
      <c r="H1011" s="53">
        <f t="shared" si="6"/>
        <v>2.0688214683268922E-3</v>
      </c>
      <c r="I1011" s="53">
        <v>1.58505713598595</v>
      </c>
      <c r="J1011" s="53">
        <v>3.2792002314524717E-3</v>
      </c>
      <c r="K1011" s="53">
        <v>1.45844720031391</v>
      </c>
      <c r="L1011" s="53">
        <v>3.0172668784306683E-3</v>
      </c>
      <c r="M1011" s="43" t="s">
        <v>438</v>
      </c>
      <c r="N1011" s="43" t="s">
        <v>212</v>
      </c>
      <c r="O1011" s="43" t="s">
        <v>436</v>
      </c>
      <c r="P1011" s="43" t="s">
        <v>230</v>
      </c>
      <c r="Q1011" s="43" t="s">
        <v>213</v>
      </c>
      <c r="R1011" s="43" t="s">
        <v>439</v>
      </c>
      <c r="S1011" s="43" t="s">
        <v>330</v>
      </c>
      <c r="V1011" s="42" t="s">
        <v>1509</v>
      </c>
      <c r="W1011"/>
    </row>
    <row r="1012" spans="1:23" s="39" customFormat="1" x14ac:dyDescent="0.35">
      <c r="A1012" s="43" t="s">
        <v>811</v>
      </c>
      <c r="B1012" s="54">
        <v>51685</v>
      </c>
      <c r="C1012" s="54" t="s">
        <v>12</v>
      </c>
      <c r="D1012" s="53">
        <v>0.100614466143434</v>
      </c>
      <c r="E1012" s="53">
        <f>SUMIFS('Ratios_MARAMA-VA'!T:T, 'Ratios_MARAMA-VA'!AA:AA, V1012)</f>
        <v>0.10058525422028</v>
      </c>
      <c r="F1012" s="53">
        <f>SUMIFS('Ratios_MARAMA-VA'!J:J, 'Ratios_MARAMA-VA'!AA:AA, V1012)</f>
        <v>2.08092933328033E-4</v>
      </c>
      <c r="G1012" s="53"/>
      <c r="H1012" s="53">
        <f t="shared" si="6"/>
        <v>2.0688214683268883E-3</v>
      </c>
      <c r="I1012" s="53">
        <v>0.104938899260431</v>
      </c>
      <c r="J1012" s="53">
        <v>2.1709984765257227E-4</v>
      </c>
      <c r="K1012" s="53">
        <v>0.10589707373141199</v>
      </c>
      <c r="L1012" s="53">
        <v>2.1908213956854051E-4</v>
      </c>
      <c r="M1012" s="43" t="s">
        <v>438</v>
      </c>
      <c r="N1012" s="43" t="s">
        <v>212</v>
      </c>
      <c r="O1012" s="43" t="s">
        <v>436</v>
      </c>
      <c r="P1012" s="43" t="s">
        <v>230</v>
      </c>
      <c r="Q1012" s="43" t="s">
        <v>213</v>
      </c>
      <c r="R1012" s="43" t="s">
        <v>439</v>
      </c>
      <c r="S1012" s="43" t="s">
        <v>330</v>
      </c>
      <c r="V1012" s="42" t="s">
        <v>1524</v>
      </c>
      <c r="W1012"/>
    </row>
    <row r="1013" spans="1:23" s="39" customFormat="1" x14ac:dyDescent="0.35">
      <c r="A1013" s="43" t="s">
        <v>9</v>
      </c>
      <c r="B1013" s="54">
        <v>11001</v>
      </c>
      <c r="C1013" s="54" t="s">
        <v>10</v>
      </c>
      <c r="D1013" s="53">
        <v>0.278832007882166</v>
      </c>
      <c r="E1013" s="53">
        <f>SUMIFS('Ratios_MARAMA-VA'!T:T, 'Ratios_MARAMA-VA'!AA:AA, V1013)</f>
        <v>0.278751053129839</v>
      </c>
      <c r="F1013" s="53">
        <f>SUMIFS('Ratios_MARAMA-VA'!J:J, 'Ratios_MARAMA-VA'!AA:AA, V1013)</f>
        <v>5.7668616303373904E-4</v>
      </c>
      <c r="G1013" s="53"/>
      <c r="H1013" s="53">
        <f t="shared" si="6"/>
        <v>2.0688214683268849E-3</v>
      </c>
      <c r="I1013" s="53">
        <v>0.39707855352416899</v>
      </c>
      <c r="J1013" s="53">
        <v>8.2148463614298685E-4</v>
      </c>
      <c r="K1013" s="53">
        <v>0.442856427021526</v>
      </c>
      <c r="L1013" s="53">
        <v>9.1619088360867136E-4</v>
      </c>
      <c r="M1013" s="43" t="s">
        <v>435</v>
      </c>
      <c r="N1013" s="43" t="s">
        <v>208</v>
      </c>
      <c r="O1013" s="43" t="s">
        <v>436</v>
      </c>
      <c r="P1013" s="43" t="s">
        <v>230</v>
      </c>
      <c r="Q1013" s="43" t="s">
        <v>209</v>
      </c>
      <c r="R1013" s="43" t="s">
        <v>437</v>
      </c>
      <c r="S1013" s="43" t="s">
        <v>330</v>
      </c>
      <c r="V1013" s="42" t="s">
        <v>1526</v>
      </c>
      <c r="W1013"/>
    </row>
    <row r="1014" spans="1:23" s="39" customFormat="1" x14ac:dyDescent="0.35">
      <c r="A1014" s="43" t="s">
        <v>9</v>
      </c>
      <c r="B1014" s="54">
        <v>11001</v>
      </c>
      <c r="C1014" s="54" t="s">
        <v>12</v>
      </c>
      <c r="D1014" s="53">
        <v>1.01892246896894E-2</v>
      </c>
      <c r="E1014" s="53">
        <f>SUMIFS('Ratios_MARAMA-VA'!T:T, 'Ratios_MARAMA-VA'!AA:AA, V1014)</f>
        <v>1.01862663988984E-2</v>
      </c>
      <c r="F1014" s="53">
        <f>SUMIFS('Ratios_MARAMA-VA'!J:J, 'Ratios_MARAMA-VA'!AA:AA, V1014)</f>
        <v>2.10735666081379E-5</v>
      </c>
      <c r="G1014" s="53"/>
      <c r="H1014" s="53">
        <f t="shared" si="6"/>
        <v>2.0688214683268948E-3</v>
      </c>
      <c r="I1014" s="53">
        <v>1.45102516459461E-2</v>
      </c>
      <c r="J1014" s="53">
        <v>3.0019120115958953E-5</v>
      </c>
      <c r="K1014" s="53">
        <v>1.6183090580125601E-2</v>
      </c>
      <c r="L1014" s="53">
        <v>3.3479925216042583E-5</v>
      </c>
      <c r="M1014" s="43" t="s">
        <v>435</v>
      </c>
      <c r="N1014" s="43" t="s">
        <v>208</v>
      </c>
      <c r="O1014" s="43" t="s">
        <v>436</v>
      </c>
      <c r="P1014" s="43" t="s">
        <v>230</v>
      </c>
      <c r="Q1014" s="43" t="s">
        <v>209</v>
      </c>
      <c r="R1014" s="43" t="s">
        <v>437</v>
      </c>
      <c r="S1014" s="43" t="s">
        <v>330</v>
      </c>
      <c r="V1014" s="42" t="s">
        <v>1541</v>
      </c>
      <c r="W1014"/>
    </row>
    <row r="1015" spans="1:23" s="39" customFormat="1" x14ac:dyDescent="0.35">
      <c r="A1015" s="43" t="s">
        <v>497</v>
      </c>
      <c r="B1015" s="54">
        <v>24009</v>
      </c>
      <c r="C1015" s="54" t="s">
        <v>10</v>
      </c>
      <c r="D1015" s="53">
        <v>1.604327180439</v>
      </c>
      <c r="E1015" s="53">
        <f>SUMIFS('Ratios_MARAMA-VA'!T:T, 'Ratios_MARAMA-VA'!AA:AA, V1015)</f>
        <v>1.60386138775425</v>
      </c>
      <c r="F1015" s="53">
        <f>SUMIFS('Ratios_MARAMA-VA'!J:J, 'Ratios_MARAMA-VA'!AA:AA, V1015)</f>
        <v>3.3181028712065599E-3</v>
      </c>
      <c r="G1015" s="53"/>
      <c r="H1015" s="53">
        <f t="shared" si="6"/>
        <v>2.0688214683268957E-3</v>
      </c>
      <c r="I1015" s="53">
        <v>2.2846871886295101</v>
      </c>
      <c r="J1015" s="53">
        <v>4.7266099042481509E-3</v>
      </c>
      <c r="K1015" s="53">
        <v>2.5480812202987302</v>
      </c>
      <c r="L1015" s="53">
        <v>5.2715251315946067E-3</v>
      </c>
      <c r="M1015" s="43" t="s">
        <v>435</v>
      </c>
      <c r="N1015" s="43" t="s">
        <v>208</v>
      </c>
      <c r="O1015" s="43" t="s">
        <v>436</v>
      </c>
      <c r="P1015" s="43" t="s">
        <v>230</v>
      </c>
      <c r="Q1015" s="43" t="s">
        <v>209</v>
      </c>
      <c r="R1015" s="43" t="s">
        <v>437</v>
      </c>
      <c r="S1015" s="43" t="s">
        <v>330</v>
      </c>
      <c r="V1015" s="42" t="s">
        <v>1527</v>
      </c>
      <c r="W1015"/>
    </row>
    <row r="1016" spans="1:23" s="39" customFormat="1" x14ac:dyDescent="0.35">
      <c r="A1016" s="43" t="s">
        <v>497</v>
      </c>
      <c r="B1016" s="54">
        <v>24009</v>
      </c>
      <c r="C1016" s="54" t="s">
        <v>12</v>
      </c>
      <c r="D1016" s="53">
        <v>5.86261652969821E-2</v>
      </c>
      <c r="E1016" s="53">
        <f>SUMIFS('Ratios_MARAMA-VA'!T:T, 'Ratios_MARAMA-VA'!AA:AA, V1016)</f>
        <v>5.8609144056388202E-2</v>
      </c>
      <c r="F1016" s="53">
        <f>SUMIFS('Ratios_MARAMA-VA'!J:J, 'Ratios_MARAMA-VA'!AA:AA, V1016)</f>
        <v>1.21251855464118E-4</v>
      </c>
      <c r="G1016" s="53"/>
      <c r="H1016" s="53">
        <f t="shared" si="6"/>
        <v>2.0688214683268684E-3</v>
      </c>
      <c r="I1016" s="53">
        <v>8.34882375650082E-2</v>
      </c>
      <c r="J1016" s="53">
        <v>1.7272225822726267E-4</v>
      </c>
      <c r="K1016" s="53">
        <v>9.3113320420397494E-2</v>
      </c>
      <c r="L1016" s="53">
        <v>1.9263483627291692E-4</v>
      </c>
      <c r="M1016" s="43" t="s">
        <v>435</v>
      </c>
      <c r="N1016" s="43" t="s">
        <v>208</v>
      </c>
      <c r="O1016" s="43" t="s">
        <v>436</v>
      </c>
      <c r="P1016" s="43" t="s">
        <v>230</v>
      </c>
      <c r="Q1016" s="43" t="s">
        <v>209</v>
      </c>
      <c r="R1016" s="43" t="s">
        <v>437</v>
      </c>
      <c r="S1016" s="43" t="s">
        <v>330</v>
      </c>
      <c r="V1016" s="42" t="s">
        <v>1542</v>
      </c>
      <c r="W1016"/>
    </row>
    <row r="1017" spans="1:23" s="39" customFormat="1" x14ac:dyDescent="0.35">
      <c r="A1017" s="43" t="s">
        <v>497</v>
      </c>
      <c r="B1017" s="54">
        <v>24017</v>
      </c>
      <c r="C1017" s="54" t="s">
        <v>10</v>
      </c>
      <c r="D1017" s="53">
        <v>3.0454501347187102</v>
      </c>
      <c r="E1017" s="53">
        <f>SUMIFS('Ratios_MARAMA-VA'!T:T, 'Ratios_MARAMA-VA'!AA:AA, V1017)</f>
        <v>3.0445659332841002</v>
      </c>
      <c r="F1017" s="53">
        <f>SUMIFS('Ratios_MARAMA-VA'!J:J, 'Ratios_MARAMA-VA'!AA:AA, V1017)</f>
        <v>6.2986633645148796E-3</v>
      </c>
      <c r="G1017" s="53"/>
      <c r="H1017" s="53">
        <f t="shared" si="6"/>
        <v>2.0688214683269031E-3</v>
      </c>
      <c r="I1017" s="53">
        <v>4.3369588144096198</v>
      </c>
      <c r="J1017" s="53">
        <v>8.9723935025002137E-3</v>
      </c>
      <c r="K1017" s="53">
        <v>4.83695245598817</v>
      </c>
      <c r="L1017" s="53">
        <v>1.0006791082224865E-2</v>
      </c>
      <c r="M1017" s="43" t="s">
        <v>435</v>
      </c>
      <c r="N1017" s="43" t="s">
        <v>208</v>
      </c>
      <c r="O1017" s="43" t="s">
        <v>436</v>
      </c>
      <c r="P1017" s="43" t="s">
        <v>230</v>
      </c>
      <c r="Q1017" s="43" t="s">
        <v>209</v>
      </c>
      <c r="R1017" s="43" t="s">
        <v>437</v>
      </c>
      <c r="S1017" s="43" t="s">
        <v>330</v>
      </c>
      <c r="V1017" s="42" t="s">
        <v>1528</v>
      </c>
      <c r="W1017"/>
    </row>
    <row r="1018" spans="1:23" s="39" customFormat="1" x14ac:dyDescent="0.35">
      <c r="A1018" s="43" t="s">
        <v>497</v>
      </c>
      <c r="B1018" s="54">
        <v>24017</v>
      </c>
      <c r="C1018" s="54" t="s">
        <v>12</v>
      </c>
      <c r="D1018" s="53">
        <v>0.111288418850555</v>
      </c>
      <c r="E1018" s="53">
        <f>SUMIFS('Ratios_MARAMA-VA'!T:T, 'Ratios_MARAMA-VA'!AA:AA, V1018)</f>
        <v>0.11125610790299301</v>
      </c>
      <c r="F1018" s="53">
        <f>SUMIFS('Ratios_MARAMA-VA'!J:J, 'Ratios_MARAMA-VA'!AA:AA, V1018)</f>
        <v>2.30169024512206E-4</v>
      </c>
      <c r="G1018" s="53"/>
      <c r="H1018" s="53">
        <f t="shared" si="6"/>
        <v>2.0688214683269E-3</v>
      </c>
      <c r="I1018" s="53">
        <v>0.15848339907893499</v>
      </c>
      <c r="J1018" s="53">
        <v>3.2787385838792038E-4</v>
      </c>
      <c r="K1018" s="53">
        <v>0.176754426134102</v>
      </c>
      <c r="L1018" s="53">
        <v>3.6567335140803148E-4</v>
      </c>
      <c r="M1018" s="43" t="s">
        <v>435</v>
      </c>
      <c r="N1018" s="43" t="s">
        <v>208</v>
      </c>
      <c r="O1018" s="43" t="s">
        <v>436</v>
      </c>
      <c r="P1018" s="43" t="s">
        <v>230</v>
      </c>
      <c r="Q1018" s="43" t="s">
        <v>209</v>
      </c>
      <c r="R1018" s="43" t="s">
        <v>437</v>
      </c>
      <c r="S1018" s="43" t="s">
        <v>330</v>
      </c>
      <c r="V1018" s="42" t="s">
        <v>1543</v>
      </c>
      <c r="W1018"/>
    </row>
    <row r="1019" spans="1:23" s="39" customFormat="1" x14ac:dyDescent="0.35">
      <c r="A1019" s="43" t="s">
        <v>497</v>
      </c>
      <c r="B1019" s="54">
        <v>24021</v>
      </c>
      <c r="C1019" s="54" t="s">
        <v>10</v>
      </c>
      <c r="D1019" s="53">
        <v>7.7222893946686897</v>
      </c>
      <c r="E1019" s="53">
        <f>SUMIFS('Ratios_MARAMA-VA'!T:T, 'Ratios_MARAMA-VA'!AA:AA, V1019)</f>
        <v>7.7200473420790603</v>
      </c>
      <c r="F1019" s="53">
        <f>SUMIFS('Ratios_MARAMA-VA'!J:J, 'Ratios_MARAMA-VA'!AA:AA, V1019)</f>
        <v>1.59713996777931E-2</v>
      </c>
      <c r="G1019" s="53"/>
      <c r="H1019" s="53">
        <f t="shared" si="6"/>
        <v>2.0688214683268892E-3</v>
      </c>
      <c r="I1019" s="53">
        <v>10.997143140130101</v>
      </c>
      <c r="J1019" s="53">
        <v>2.2751125818564932E-2</v>
      </c>
      <c r="K1019" s="53">
        <v>12.2649674107516</v>
      </c>
      <c r="L1019" s="53">
        <v>2.5374027887692569E-2</v>
      </c>
      <c r="M1019" s="43" t="s">
        <v>435</v>
      </c>
      <c r="N1019" s="43" t="s">
        <v>208</v>
      </c>
      <c r="O1019" s="43" t="s">
        <v>436</v>
      </c>
      <c r="P1019" s="43" t="s">
        <v>230</v>
      </c>
      <c r="Q1019" s="43" t="s">
        <v>209</v>
      </c>
      <c r="R1019" s="43" t="s">
        <v>437</v>
      </c>
      <c r="S1019" s="43" t="s">
        <v>330</v>
      </c>
      <c r="V1019" s="42" t="s">
        <v>1529</v>
      </c>
      <c r="W1019"/>
    </row>
    <row r="1020" spans="1:23" s="39" customFormat="1" x14ac:dyDescent="0.35">
      <c r="A1020" s="43" t="s">
        <v>497</v>
      </c>
      <c r="B1020" s="54">
        <v>24021</v>
      </c>
      <c r="C1020" s="54" t="s">
        <v>12</v>
      </c>
      <c r="D1020" s="53">
        <v>0.28219188645856502</v>
      </c>
      <c r="E1020" s="53">
        <f>SUMIFS('Ratios_MARAMA-VA'!T:T, 'Ratios_MARAMA-VA'!AA:AA, V1020)</f>
        <v>0.282109956215154</v>
      </c>
      <c r="F1020" s="53">
        <f>SUMIFS('Ratios_MARAMA-VA'!J:J, 'Ratios_MARAMA-VA'!AA:AA, V1020)</f>
        <v>5.8363513384666595E-4</v>
      </c>
      <c r="G1020" s="53"/>
      <c r="H1020" s="53">
        <f t="shared" si="6"/>
        <v>2.068821468326877E-3</v>
      </c>
      <c r="I1020" s="53">
        <v>0.40186328299359703</v>
      </c>
      <c r="J1020" s="53">
        <v>8.3138338718947275E-4</v>
      </c>
      <c r="K1020" s="53">
        <v>0.448192772130798</v>
      </c>
      <c r="L1020" s="53">
        <v>9.2723082893313093E-4</v>
      </c>
      <c r="M1020" s="43" t="s">
        <v>435</v>
      </c>
      <c r="N1020" s="43" t="s">
        <v>208</v>
      </c>
      <c r="O1020" s="43" t="s">
        <v>436</v>
      </c>
      <c r="P1020" s="43" t="s">
        <v>230</v>
      </c>
      <c r="Q1020" s="43" t="s">
        <v>209</v>
      </c>
      <c r="R1020" s="43" t="s">
        <v>437</v>
      </c>
      <c r="S1020" s="43" t="s">
        <v>330</v>
      </c>
      <c r="V1020" s="42" t="s">
        <v>1544</v>
      </c>
      <c r="W1020"/>
    </row>
    <row r="1021" spans="1:23" s="39" customFormat="1" x14ac:dyDescent="0.35">
      <c r="A1021" s="43" t="s">
        <v>497</v>
      </c>
      <c r="B1021" s="54">
        <v>24031</v>
      </c>
      <c r="C1021" s="54" t="s">
        <v>10</v>
      </c>
      <c r="D1021" s="53">
        <v>42.829663070023599</v>
      </c>
      <c r="E1021" s="53">
        <f>SUMIFS('Ratios_MARAMA-VA'!T:T, 'Ratios_MARAMA-VA'!AA:AA, V1021)</f>
        <v>42.8172281103774</v>
      </c>
      <c r="F1021" s="53">
        <f>SUMIFS('Ratios_MARAMA-VA'!J:J, 'Ratios_MARAMA-VA'!AA:AA, V1021)</f>
        <v>8.8581200728998097E-2</v>
      </c>
      <c r="G1021" s="53"/>
      <c r="H1021" s="53">
        <f t="shared" si="6"/>
        <v>2.068821468326884E-3</v>
      </c>
      <c r="I1021" s="53">
        <v>60.992784827484797</v>
      </c>
      <c r="J1021" s="53">
        <v>0.1261831826641428</v>
      </c>
      <c r="K1021" s="53">
        <v>68.024441317877901</v>
      </c>
      <c r="L1021" s="53">
        <v>0.1407304245693681</v>
      </c>
      <c r="M1021" s="43" t="s">
        <v>435</v>
      </c>
      <c r="N1021" s="43" t="s">
        <v>208</v>
      </c>
      <c r="O1021" s="43" t="s">
        <v>436</v>
      </c>
      <c r="P1021" s="43" t="s">
        <v>230</v>
      </c>
      <c r="Q1021" s="43" t="s">
        <v>209</v>
      </c>
      <c r="R1021" s="43" t="s">
        <v>437</v>
      </c>
      <c r="S1021" s="43" t="s">
        <v>330</v>
      </c>
      <c r="V1021" s="42" t="s">
        <v>1530</v>
      </c>
      <c r="W1021"/>
    </row>
    <row r="1022" spans="1:23" s="39" customFormat="1" x14ac:dyDescent="0.35">
      <c r="A1022" s="43" t="s">
        <v>497</v>
      </c>
      <c r="B1022" s="54">
        <v>24031</v>
      </c>
      <c r="C1022" s="54" t="s">
        <v>12</v>
      </c>
      <c r="D1022" s="53">
        <v>1.5651039897577099</v>
      </c>
      <c r="E1022" s="53">
        <f>SUMIFS('Ratios_MARAMA-VA'!T:T, 'Ratios_MARAMA-VA'!AA:AA, V1022)</f>
        <v>1.56464958494666</v>
      </c>
      <c r="F1022" s="53">
        <f>SUMIFS('Ratios_MARAMA-VA'!J:J, 'Ratios_MARAMA-VA'!AA:AA, V1022)</f>
        <v>3.2369806517463999E-3</v>
      </c>
      <c r="G1022" s="53"/>
      <c r="H1022" s="53">
        <f t="shared" si="6"/>
        <v>2.0688214683268849E-3</v>
      </c>
      <c r="I1022" s="53">
        <v>2.2288303021170002</v>
      </c>
      <c r="J1022" s="53">
        <v>4.6110519782771465E-3</v>
      </c>
      <c r="K1022" s="53">
        <v>2.48578477803074</v>
      </c>
      <c r="L1022" s="53">
        <v>5.1426449144301748E-3</v>
      </c>
      <c r="M1022" s="43" t="s">
        <v>435</v>
      </c>
      <c r="N1022" s="43" t="s">
        <v>208</v>
      </c>
      <c r="O1022" s="43" t="s">
        <v>436</v>
      </c>
      <c r="P1022" s="43" t="s">
        <v>230</v>
      </c>
      <c r="Q1022" s="43" t="s">
        <v>209</v>
      </c>
      <c r="R1022" s="43" t="s">
        <v>437</v>
      </c>
      <c r="S1022" s="43" t="s">
        <v>330</v>
      </c>
      <c r="V1022" s="42" t="s">
        <v>1545</v>
      </c>
      <c r="W1022"/>
    </row>
    <row r="1023" spans="1:23" s="39" customFormat="1" x14ac:dyDescent="0.35">
      <c r="A1023" s="43" t="s">
        <v>497</v>
      </c>
      <c r="B1023" s="54">
        <v>24033</v>
      </c>
      <c r="C1023" s="54" t="s">
        <v>10</v>
      </c>
      <c r="D1023" s="53">
        <v>23.811163683080999</v>
      </c>
      <c r="E1023" s="53">
        <f>SUMIFS('Ratios_MARAMA-VA'!T:T, 'Ratios_MARAMA-VA'!AA:AA, V1023)</f>
        <v>23.804250463636698</v>
      </c>
      <c r="F1023" s="53">
        <f>SUMIFS('Ratios_MARAMA-VA'!J:J, 'Ratios_MARAMA-VA'!AA:AA, V1023)</f>
        <v>4.9246744396601899E-2</v>
      </c>
      <c r="G1023" s="53"/>
      <c r="H1023" s="53">
        <f t="shared" si="6"/>
        <v>2.0688214683268888E-3</v>
      </c>
      <c r="I1023" s="53">
        <v>33.908956524821498</v>
      </c>
      <c r="J1023" s="53">
        <v>7.0151577227113848E-2</v>
      </c>
      <c r="K1023" s="53">
        <v>37.818208002756499</v>
      </c>
      <c r="L1023" s="53">
        <v>7.8239120609754395E-2</v>
      </c>
      <c r="M1023" s="43" t="s">
        <v>435</v>
      </c>
      <c r="N1023" s="43" t="s">
        <v>208</v>
      </c>
      <c r="O1023" s="43" t="s">
        <v>436</v>
      </c>
      <c r="P1023" s="43" t="s">
        <v>230</v>
      </c>
      <c r="Q1023" s="43" t="s">
        <v>209</v>
      </c>
      <c r="R1023" s="43" t="s">
        <v>437</v>
      </c>
      <c r="S1023" s="43" t="s">
        <v>330</v>
      </c>
      <c r="V1023" s="42" t="s">
        <v>1531</v>
      </c>
      <c r="W1023"/>
    </row>
    <row r="1024" spans="1:23" s="39" customFormat="1" x14ac:dyDescent="0.35">
      <c r="A1024" s="43" t="s">
        <v>497</v>
      </c>
      <c r="B1024" s="54">
        <v>24033</v>
      </c>
      <c r="C1024" s="54" t="s">
        <v>12</v>
      </c>
      <c r="D1024" s="53">
        <v>0.87011963886742905</v>
      </c>
      <c r="E1024" s="53">
        <f>SUMIFS('Ratios_MARAMA-VA'!T:T, 'Ratios_MARAMA-VA'!AA:AA, V1024)</f>
        <v>0.86986701249072895</v>
      </c>
      <c r="F1024" s="53">
        <f>SUMIFS('Ratios_MARAMA-VA'!J:J, 'Ratios_MARAMA-VA'!AA:AA, V1024)</f>
        <v>1.79959955003019E-3</v>
      </c>
      <c r="G1024" s="53"/>
      <c r="H1024" s="53">
        <f t="shared" si="6"/>
        <v>2.0688214683268844E-3</v>
      </c>
      <c r="I1024" s="53">
        <v>1.23911831435242</v>
      </c>
      <c r="J1024" s="53">
        <v>2.5635145705293076E-3</v>
      </c>
      <c r="K1024" s="53">
        <v>1.3819721676750001</v>
      </c>
      <c r="L1024" s="53">
        <v>2.8590536891162808E-3</v>
      </c>
      <c r="M1024" s="43" t="s">
        <v>435</v>
      </c>
      <c r="N1024" s="43" t="s">
        <v>208</v>
      </c>
      <c r="O1024" s="43" t="s">
        <v>436</v>
      </c>
      <c r="P1024" s="43" t="s">
        <v>230</v>
      </c>
      <c r="Q1024" s="43" t="s">
        <v>209</v>
      </c>
      <c r="R1024" s="43" t="s">
        <v>437</v>
      </c>
      <c r="S1024" s="43" t="s">
        <v>330</v>
      </c>
      <c r="V1024" s="42" t="s">
        <v>1546</v>
      </c>
      <c r="W1024"/>
    </row>
    <row r="1025" spans="1:23" s="39" customFormat="1" x14ac:dyDescent="0.35">
      <c r="A1025" s="43" t="s">
        <v>811</v>
      </c>
      <c r="B1025" s="54">
        <v>51013</v>
      </c>
      <c r="C1025" s="54" t="s">
        <v>10</v>
      </c>
      <c r="D1025" s="53">
        <v>26.401383230908099</v>
      </c>
      <c r="E1025" s="53">
        <f>SUMIFS('Ratios_MARAMA-VA'!T:T, 'Ratios_MARAMA-VA'!AA:AA, V1025)</f>
        <v>26.393717979501702</v>
      </c>
      <c r="F1025" s="53">
        <f>SUMIFS('Ratios_MARAMA-VA'!J:J, 'Ratios_MARAMA-VA'!AA:AA, V1025)</f>
        <v>5.4603890384958699E-2</v>
      </c>
      <c r="G1025" s="53"/>
      <c r="H1025" s="53">
        <f t="shared" si="6"/>
        <v>2.0688214683268957E-3</v>
      </c>
      <c r="I1025" s="53">
        <v>37.597631434037297</v>
      </c>
      <c r="J1025" s="53">
        <v>7.7782787068978496E-2</v>
      </c>
      <c r="K1025" s="53">
        <v>41.9321380456689</v>
      </c>
      <c r="L1025" s="53">
        <v>8.6750107401726825E-2</v>
      </c>
      <c r="M1025" s="43" t="s">
        <v>435</v>
      </c>
      <c r="N1025" s="43" t="s">
        <v>208</v>
      </c>
      <c r="O1025" s="43" t="s">
        <v>436</v>
      </c>
      <c r="P1025" s="43" t="s">
        <v>230</v>
      </c>
      <c r="Q1025" s="43" t="s">
        <v>209</v>
      </c>
      <c r="R1025" s="43" t="s">
        <v>437</v>
      </c>
      <c r="S1025" s="43" t="s">
        <v>330</v>
      </c>
      <c r="V1025" s="42" t="s">
        <v>1533</v>
      </c>
      <c r="W1025"/>
    </row>
    <row r="1026" spans="1:23" s="39" customFormat="1" x14ac:dyDescent="0.35">
      <c r="A1026" s="43" t="s">
        <v>811</v>
      </c>
      <c r="B1026" s="54">
        <v>51013</v>
      </c>
      <c r="C1026" s="54" t="s">
        <v>12</v>
      </c>
      <c r="D1026" s="53">
        <v>0.96477294202490504</v>
      </c>
      <c r="E1026" s="53">
        <f>SUMIFS('Ratios_MARAMA-VA'!T:T, 'Ratios_MARAMA-VA'!AA:AA, V1026)</f>
        <v>0.96449283446061795</v>
      </c>
      <c r="F1026" s="53">
        <f>SUMIFS('Ratios_MARAMA-VA'!J:J, 'Ratios_MARAMA-VA'!AA:AA, V1026)</f>
        <v>1.99536348197957E-3</v>
      </c>
      <c r="G1026" s="53"/>
      <c r="H1026" s="53">
        <f t="shared" si="6"/>
        <v>2.0688214683268801E-3</v>
      </c>
      <c r="I1026" s="53">
        <v>1.3739120096298301</v>
      </c>
      <c r="J1026" s="53">
        <v>2.8423786611143195E-3</v>
      </c>
      <c r="K1026" s="53">
        <v>1.5323057823861901</v>
      </c>
      <c r="L1026" s="53">
        <v>3.1700670986419665E-3</v>
      </c>
      <c r="M1026" s="43" t="s">
        <v>435</v>
      </c>
      <c r="N1026" s="43" t="s">
        <v>208</v>
      </c>
      <c r="O1026" s="43" t="s">
        <v>436</v>
      </c>
      <c r="P1026" s="43" t="s">
        <v>230</v>
      </c>
      <c r="Q1026" s="43" t="s">
        <v>209</v>
      </c>
      <c r="R1026" s="43" t="s">
        <v>437</v>
      </c>
      <c r="S1026" s="43" t="s">
        <v>330</v>
      </c>
      <c r="V1026" s="42" t="s">
        <v>1548</v>
      </c>
      <c r="W1026"/>
    </row>
    <row r="1027" spans="1:23" s="39" customFormat="1" x14ac:dyDescent="0.35">
      <c r="A1027" s="43" t="s">
        <v>811</v>
      </c>
      <c r="B1027" s="54">
        <v>51059</v>
      </c>
      <c r="C1027" s="54" t="s">
        <v>10</v>
      </c>
      <c r="D1027" s="53">
        <v>110.728505382872</v>
      </c>
      <c r="E1027" s="53">
        <f>SUMIFS('Ratios_MARAMA-VA'!T:T, 'Ratios_MARAMA-VA'!AA:AA, V1027)</f>
        <v>110.696356997911</v>
      </c>
      <c r="F1027" s="53">
        <f>SUMIFS('Ratios_MARAMA-VA'!J:J, 'Ratios_MARAMA-VA'!AA:AA, V1027)</f>
        <v>0.229010999822856</v>
      </c>
      <c r="G1027" s="53"/>
      <c r="H1027" s="53">
        <f t="shared" ref="H1027:H1090" si="7">F1027/E1027</f>
        <v>2.0688214683268914E-3</v>
      </c>
      <c r="I1027" s="53">
        <v>157.68603857669299</v>
      </c>
      <c r="J1027" s="53">
        <v>0.32622426186288483</v>
      </c>
      <c r="K1027" s="53">
        <v>175.86514057602599</v>
      </c>
      <c r="L1027" s="53">
        <v>0.36383357835400926</v>
      </c>
      <c r="M1027" s="43" t="s">
        <v>435</v>
      </c>
      <c r="N1027" s="43" t="s">
        <v>208</v>
      </c>
      <c r="O1027" s="43" t="s">
        <v>436</v>
      </c>
      <c r="P1027" s="43" t="s">
        <v>230</v>
      </c>
      <c r="Q1027" s="43" t="s">
        <v>209</v>
      </c>
      <c r="R1027" s="43" t="s">
        <v>437</v>
      </c>
      <c r="S1027" s="43" t="s">
        <v>330</v>
      </c>
      <c r="V1027" s="42" t="s">
        <v>1534</v>
      </c>
      <c r="W1027"/>
    </row>
    <row r="1028" spans="1:23" s="39" customFormat="1" x14ac:dyDescent="0.35">
      <c r="A1028" s="43" t="s">
        <v>811</v>
      </c>
      <c r="B1028" s="54">
        <v>51059</v>
      </c>
      <c r="C1028" s="54" t="s">
        <v>12</v>
      </c>
      <c r="D1028" s="53">
        <v>4.0462975866664603</v>
      </c>
      <c r="E1028" s="53">
        <f>SUMIFS('Ratios_MARAMA-VA'!T:T, 'Ratios_MARAMA-VA'!AA:AA, V1028)</f>
        <v>4.0451228039668097</v>
      </c>
      <c r="F1028" s="53">
        <f>SUMIFS('Ratios_MARAMA-VA'!J:J, 'Ratios_MARAMA-VA'!AA:AA, V1028)</f>
        <v>8.3686368988651599E-3</v>
      </c>
      <c r="G1028" s="53"/>
      <c r="H1028" s="53">
        <f t="shared" si="7"/>
        <v>2.0688214683268796E-3</v>
      </c>
      <c r="I1028" s="53">
        <v>5.7622437432679599</v>
      </c>
      <c r="J1028" s="53">
        <v>1.1921053561804996E-2</v>
      </c>
      <c r="K1028" s="53">
        <v>6.4265537715964101</v>
      </c>
      <c r="L1028" s="53">
        <v>1.3295392410035731E-2</v>
      </c>
      <c r="M1028" s="43" t="s">
        <v>435</v>
      </c>
      <c r="N1028" s="43" t="s">
        <v>208</v>
      </c>
      <c r="O1028" s="43" t="s">
        <v>436</v>
      </c>
      <c r="P1028" s="43" t="s">
        <v>230</v>
      </c>
      <c r="Q1028" s="43" t="s">
        <v>209</v>
      </c>
      <c r="R1028" s="43" t="s">
        <v>437</v>
      </c>
      <c r="S1028" s="43" t="s">
        <v>330</v>
      </c>
      <c r="V1028" s="42" t="s">
        <v>1549</v>
      </c>
      <c r="W1028"/>
    </row>
    <row r="1029" spans="1:23" s="39" customFormat="1" x14ac:dyDescent="0.35">
      <c r="A1029" s="43" t="s">
        <v>811</v>
      </c>
      <c r="B1029" s="54">
        <v>51107</v>
      </c>
      <c r="C1029" s="54" t="s">
        <v>10</v>
      </c>
      <c r="D1029" s="53">
        <v>25.980020927305201</v>
      </c>
      <c r="E1029" s="53">
        <f>SUMIFS('Ratios_MARAMA-VA'!T:T, 'Ratios_MARAMA-VA'!AA:AA, V1029)</f>
        <v>25.972478012216001</v>
      </c>
      <c r="F1029" s="53">
        <f>SUMIFS('Ratios_MARAMA-VA'!J:J, 'Ratios_MARAMA-VA'!AA:AA, V1029)</f>
        <v>5.3732420097320502E-2</v>
      </c>
      <c r="G1029" s="53"/>
      <c r="H1029" s="53">
        <f t="shared" si="7"/>
        <v>2.0688214683268875E-3</v>
      </c>
      <c r="I1029" s="53">
        <v>36.997578609058301</v>
      </c>
      <c r="J1029" s="53">
        <v>7.6541384902531442E-2</v>
      </c>
      <c r="K1029" s="53">
        <v>41.262907114569998</v>
      </c>
      <c r="L1029" s="53">
        <v>8.536558808420068E-2</v>
      </c>
      <c r="M1029" s="43" t="s">
        <v>435</v>
      </c>
      <c r="N1029" s="43" t="s">
        <v>208</v>
      </c>
      <c r="O1029" s="43" t="s">
        <v>436</v>
      </c>
      <c r="P1029" s="43" t="s">
        <v>230</v>
      </c>
      <c r="Q1029" s="43" t="s">
        <v>209</v>
      </c>
      <c r="R1029" s="43" t="s">
        <v>437</v>
      </c>
      <c r="S1029" s="43" t="s">
        <v>330</v>
      </c>
      <c r="V1029" s="42" t="s">
        <v>1537</v>
      </c>
      <c r="W1029"/>
    </row>
    <row r="1030" spans="1:23" s="39" customFormat="1" x14ac:dyDescent="0.35">
      <c r="A1030" s="43" t="s">
        <v>811</v>
      </c>
      <c r="B1030" s="54">
        <v>51107</v>
      </c>
      <c r="C1030" s="54" t="s">
        <v>12</v>
      </c>
      <c r="D1030" s="53">
        <v>0.94937531693050203</v>
      </c>
      <c r="E1030" s="53">
        <f>SUMIFS('Ratios_MARAMA-VA'!T:T, 'Ratios_MARAMA-VA'!AA:AA, V1030)</f>
        <v>0.94909967983908405</v>
      </c>
      <c r="F1030" s="53">
        <f>SUMIFS('Ratios_MARAMA-VA'!J:J, 'Ratios_MARAMA-VA'!AA:AA, V1030)</f>
        <v>1.96351779323326E-3</v>
      </c>
      <c r="G1030" s="53"/>
      <c r="H1030" s="53">
        <f t="shared" si="7"/>
        <v>2.068821468326874E-3</v>
      </c>
      <c r="I1030" s="53">
        <v>1.3519845890778199</v>
      </c>
      <c r="J1030" s="53">
        <v>2.797014742731281E-3</v>
      </c>
      <c r="K1030" s="53">
        <v>1.50785042202166</v>
      </c>
      <c r="L1030" s="53">
        <v>3.1194733241041474E-3</v>
      </c>
      <c r="M1030" s="43" t="s">
        <v>435</v>
      </c>
      <c r="N1030" s="43" t="s">
        <v>208</v>
      </c>
      <c r="O1030" s="43" t="s">
        <v>436</v>
      </c>
      <c r="P1030" s="43" t="s">
        <v>230</v>
      </c>
      <c r="Q1030" s="43" t="s">
        <v>209</v>
      </c>
      <c r="R1030" s="43" t="s">
        <v>437</v>
      </c>
      <c r="S1030" s="43" t="s">
        <v>330</v>
      </c>
      <c r="V1030" s="42" t="s">
        <v>1552</v>
      </c>
      <c r="W1030"/>
    </row>
    <row r="1031" spans="1:23" s="39" customFormat="1" x14ac:dyDescent="0.35">
      <c r="A1031" s="43" t="s">
        <v>811</v>
      </c>
      <c r="B1031" s="54">
        <v>51153</v>
      </c>
      <c r="C1031" s="54" t="s">
        <v>10</v>
      </c>
      <c r="D1031" s="53">
        <v>15.9687720579306</v>
      </c>
      <c r="E1031" s="53">
        <f>SUMIFS('Ratios_MARAMA-VA'!T:T, 'Ratios_MARAMA-VA'!AA:AA, V1031)</f>
        <v>15.964135760983501</v>
      </c>
      <c r="F1031" s="53">
        <f>SUMIFS('Ratios_MARAMA-VA'!J:J, 'Ratios_MARAMA-VA'!AA:AA, V1031)</f>
        <v>3.3026946785607497E-2</v>
      </c>
      <c r="G1031" s="53"/>
      <c r="H1031" s="53">
        <f t="shared" si="7"/>
        <v>2.0688214683268775E-3</v>
      </c>
      <c r="I1031" s="53">
        <v>22.7407784295693</v>
      </c>
      <c r="J1031" s="53">
        <v>4.7046610621557738E-2</v>
      </c>
      <c r="K1031" s="53">
        <v>25.3624875824332</v>
      </c>
      <c r="L1031" s="53">
        <v>5.2470458800711647E-2</v>
      </c>
      <c r="M1031" s="43" t="s">
        <v>435</v>
      </c>
      <c r="N1031" s="43" t="s">
        <v>208</v>
      </c>
      <c r="O1031" s="43" t="s">
        <v>436</v>
      </c>
      <c r="P1031" s="43" t="s">
        <v>230</v>
      </c>
      <c r="Q1031" s="43" t="s">
        <v>209</v>
      </c>
      <c r="R1031" s="43" t="s">
        <v>437</v>
      </c>
      <c r="S1031" s="43" t="s">
        <v>330</v>
      </c>
      <c r="V1031" s="42" t="s">
        <v>1540</v>
      </c>
      <c r="W1031"/>
    </row>
    <row r="1032" spans="1:23" s="39" customFormat="1" x14ac:dyDescent="0.35">
      <c r="A1032" s="43" t="s">
        <v>811</v>
      </c>
      <c r="B1032" s="54">
        <v>51153</v>
      </c>
      <c r="C1032" s="54" t="s">
        <v>12</v>
      </c>
      <c r="D1032" s="53">
        <v>0.58353920133572101</v>
      </c>
      <c r="E1032" s="53">
        <f>SUMIFS('Ratios_MARAMA-VA'!T:T, 'Ratios_MARAMA-VA'!AA:AA, V1032)</f>
        <v>0.58336977935337597</v>
      </c>
      <c r="F1032" s="53">
        <f>SUMIFS('Ratios_MARAMA-VA'!J:J, 'Ratios_MARAMA-VA'!AA:AA, V1032)</f>
        <v>1.2068879234993801E-3</v>
      </c>
      <c r="G1032" s="53"/>
      <c r="H1032" s="53">
        <f t="shared" si="7"/>
        <v>2.0688214683268814E-3</v>
      </c>
      <c r="I1032" s="53">
        <v>0.83100539192386302</v>
      </c>
      <c r="J1032" s="53">
        <v>1.7192017951074819E-3</v>
      </c>
      <c r="K1032" s="53">
        <v>0.92680925584318896</v>
      </c>
      <c r="L1032" s="53">
        <v>1.9174028855324504E-3</v>
      </c>
      <c r="M1032" s="43" t="s">
        <v>435</v>
      </c>
      <c r="N1032" s="43" t="s">
        <v>208</v>
      </c>
      <c r="O1032" s="43" t="s">
        <v>436</v>
      </c>
      <c r="P1032" s="43" t="s">
        <v>230</v>
      </c>
      <c r="Q1032" s="43" t="s">
        <v>209</v>
      </c>
      <c r="R1032" s="43" t="s">
        <v>437</v>
      </c>
      <c r="S1032" s="43" t="s">
        <v>330</v>
      </c>
      <c r="V1032" s="42" t="s">
        <v>1555</v>
      </c>
      <c r="W1032"/>
    </row>
    <row r="1033" spans="1:23" s="39" customFormat="1" x14ac:dyDescent="0.35">
      <c r="A1033" s="43" t="s">
        <v>811</v>
      </c>
      <c r="B1033" s="54">
        <v>51510</v>
      </c>
      <c r="C1033" s="54" t="s">
        <v>10</v>
      </c>
      <c r="D1033" s="53">
        <v>13.640560812391699</v>
      </c>
      <c r="E1033" s="53">
        <f>SUMIFS('Ratios_MARAMA-VA'!T:T, 'Ratios_MARAMA-VA'!AA:AA, V1033)</f>
        <v>13.6366004771685</v>
      </c>
      <c r="F1033" s="53">
        <f>SUMIFS('Ratios_MARAMA-VA'!J:J, 'Ratios_MARAMA-VA'!AA:AA, V1033)</f>
        <v>2.82116918221628E-2</v>
      </c>
      <c r="G1033" s="53"/>
      <c r="H1033" s="53">
        <f t="shared" si="7"/>
        <v>2.0688214683268823E-3</v>
      </c>
      <c r="I1033" s="53">
        <v>19.425223803329999</v>
      </c>
      <c r="J1033" s="53">
        <v>4.0187320031383471E-2</v>
      </c>
      <c r="K1033" s="53">
        <v>21.6646936262011</v>
      </c>
      <c r="L1033" s="53">
        <v>4.4820383278609405E-2</v>
      </c>
      <c r="M1033" s="43" t="s">
        <v>435</v>
      </c>
      <c r="N1033" s="43" t="s">
        <v>208</v>
      </c>
      <c r="O1033" s="43" t="s">
        <v>436</v>
      </c>
      <c r="P1033" s="43" t="s">
        <v>230</v>
      </c>
      <c r="Q1033" s="43" t="s">
        <v>209</v>
      </c>
      <c r="R1033" s="43" t="s">
        <v>437</v>
      </c>
      <c r="S1033" s="43" t="s">
        <v>330</v>
      </c>
      <c r="V1033" s="42" t="s">
        <v>1532</v>
      </c>
      <c r="W1033"/>
    </row>
    <row r="1034" spans="1:23" s="39" customFormat="1" x14ac:dyDescent="0.35">
      <c r="A1034" s="43" t="s">
        <v>811</v>
      </c>
      <c r="B1034" s="54">
        <v>51510</v>
      </c>
      <c r="C1034" s="54" t="s">
        <v>12</v>
      </c>
      <c r="D1034" s="53">
        <v>0.49846025867405003</v>
      </c>
      <c r="E1034" s="53">
        <f>SUMIFS('Ratios_MARAMA-VA'!T:T, 'Ratios_MARAMA-VA'!AA:AA, V1034)</f>
        <v>0.49831553810522999</v>
      </c>
      <c r="F1034" s="53">
        <f>SUMIFS('Ratios_MARAMA-VA'!J:J, 'Ratios_MARAMA-VA'!AA:AA, V1034)</f>
        <v>1.0309258832329601E-3</v>
      </c>
      <c r="G1034" s="53"/>
      <c r="H1034" s="53">
        <f t="shared" si="7"/>
        <v>2.0688214683268779E-3</v>
      </c>
      <c r="I1034" s="53">
        <v>0.70984633366488903</v>
      </c>
      <c r="J1034" s="53">
        <v>1.4685453342990467E-3</v>
      </c>
      <c r="K1034" s="53">
        <v>0.79168217036941702</v>
      </c>
      <c r="L1034" s="53">
        <v>1.6378490701518668E-3</v>
      </c>
      <c r="M1034" s="43" t="s">
        <v>435</v>
      </c>
      <c r="N1034" s="43" t="s">
        <v>208</v>
      </c>
      <c r="O1034" s="43" t="s">
        <v>436</v>
      </c>
      <c r="P1034" s="43" t="s">
        <v>230</v>
      </c>
      <c r="Q1034" s="43" t="s">
        <v>209</v>
      </c>
      <c r="R1034" s="43" t="s">
        <v>437</v>
      </c>
      <c r="S1034" s="43" t="s">
        <v>330</v>
      </c>
      <c r="V1034" s="42" t="s">
        <v>1547</v>
      </c>
      <c r="W1034"/>
    </row>
    <row r="1035" spans="1:23" s="39" customFormat="1" x14ac:dyDescent="0.35">
      <c r="A1035" s="43" t="s">
        <v>811</v>
      </c>
      <c r="B1035" s="54">
        <v>51600</v>
      </c>
      <c r="C1035" s="54" t="s">
        <v>10</v>
      </c>
      <c r="D1035" s="53">
        <v>4.5470203130506803</v>
      </c>
      <c r="E1035" s="53">
        <f>SUMIFS('Ratios_MARAMA-VA'!T:T, 'Ratios_MARAMA-VA'!AA:AA, V1035)</f>
        <v>4.5457001529081396</v>
      </c>
      <c r="F1035" s="53">
        <f>SUMIFS('Ratios_MARAMA-VA'!J:J, 'Ratios_MARAMA-VA'!AA:AA, V1035)</f>
        <v>9.4042420649131896E-3</v>
      </c>
      <c r="G1035" s="53"/>
      <c r="H1035" s="53">
        <f t="shared" si="7"/>
        <v>2.0688214683268909E-3</v>
      </c>
      <c r="I1035" s="53">
        <v>6.4753120076307402</v>
      </c>
      <c r="J1035" s="53">
        <v>1.3396264495501376E-2</v>
      </c>
      <c r="K1035" s="53">
        <v>7.2218293184005704</v>
      </c>
      <c r="L1035" s="53">
        <v>1.4940675534499659E-2</v>
      </c>
      <c r="M1035" s="43" t="s">
        <v>435</v>
      </c>
      <c r="N1035" s="43" t="s">
        <v>208</v>
      </c>
      <c r="O1035" s="43" t="s">
        <v>436</v>
      </c>
      <c r="P1035" s="43" t="s">
        <v>230</v>
      </c>
      <c r="Q1035" s="43" t="s">
        <v>209</v>
      </c>
      <c r="R1035" s="43" t="s">
        <v>437</v>
      </c>
      <c r="S1035" s="43" t="s">
        <v>330</v>
      </c>
      <c r="V1035" s="42" t="s">
        <v>1535</v>
      </c>
      <c r="W1035"/>
    </row>
    <row r="1036" spans="1:23" s="39" customFormat="1" x14ac:dyDescent="0.35">
      <c r="A1036" s="43" t="s">
        <v>811</v>
      </c>
      <c r="B1036" s="54">
        <v>51600</v>
      </c>
      <c r="C1036" s="54" t="s">
        <v>12</v>
      </c>
      <c r="D1036" s="53">
        <v>0.166159515082409</v>
      </c>
      <c r="E1036" s="53">
        <f>SUMIFS('Ratios_MARAMA-VA'!T:T, 'Ratios_MARAMA-VA'!AA:AA, V1036)</f>
        <v>0.16611127312305601</v>
      </c>
      <c r="F1036" s="53">
        <f>SUMIFS('Ratios_MARAMA-VA'!J:J, 'Ratios_MARAMA-VA'!AA:AA, V1036)</f>
        <v>3.4365456796809003E-4</v>
      </c>
      <c r="G1036" s="53"/>
      <c r="H1036" s="53">
        <f t="shared" si="7"/>
        <v>2.0688214683268914E-3</v>
      </c>
      <c r="I1036" s="53">
        <v>0.236624125057703</v>
      </c>
      <c r="J1036" s="53">
        <v>4.895330698434431E-4</v>
      </c>
      <c r="K1036" s="53">
        <v>0.26390373803900502</v>
      </c>
      <c r="L1036" s="53">
        <v>5.459697188268097E-4</v>
      </c>
      <c r="M1036" s="43" t="s">
        <v>435</v>
      </c>
      <c r="N1036" s="43" t="s">
        <v>208</v>
      </c>
      <c r="O1036" s="43" t="s">
        <v>436</v>
      </c>
      <c r="P1036" s="43" t="s">
        <v>230</v>
      </c>
      <c r="Q1036" s="43" t="s">
        <v>209</v>
      </c>
      <c r="R1036" s="43" t="s">
        <v>437</v>
      </c>
      <c r="S1036" s="43" t="s">
        <v>330</v>
      </c>
      <c r="V1036" s="42" t="s">
        <v>1550</v>
      </c>
      <c r="W1036"/>
    </row>
    <row r="1037" spans="1:23" s="39" customFormat="1" x14ac:dyDescent="0.35">
      <c r="A1037" s="43" t="s">
        <v>811</v>
      </c>
      <c r="B1037" s="54">
        <v>51610</v>
      </c>
      <c r="C1037" s="54" t="s">
        <v>10</v>
      </c>
      <c r="D1037" s="53">
        <v>1.68259386515423</v>
      </c>
      <c r="E1037" s="53">
        <f>SUMIFS('Ratios_MARAMA-VA'!T:T, 'Ratios_MARAMA-VA'!AA:AA, V1037)</f>
        <v>1.68210534889436</v>
      </c>
      <c r="F1037" s="53">
        <f>SUMIFS('Ratios_MARAMA-VA'!J:J, 'Ratios_MARAMA-VA'!AA:AA, V1037)</f>
        <v>3.47997565778014E-3</v>
      </c>
      <c r="G1037" s="53"/>
      <c r="H1037" s="53">
        <f t="shared" si="7"/>
        <v>2.0688214683268866E-3</v>
      </c>
      <c r="I1037" s="53">
        <v>2.3961450595959901</v>
      </c>
      <c r="J1037" s="53">
        <v>4.9571963405175912E-3</v>
      </c>
      <c r="K1037" s="53">
        <v>2.6723887006739901</v>
      </c>
      <c r="L1037" s="53">
        <v>5.5286951156685452E-3</v>
      </c>
      <c r="M1037" s="43" t="s">
        <v>435</v>
      </c>
      <c r="N1037" s="43" t="s">
        <v>208</v>
      </c>
      <c r="O1037" s="43" t="s">
        <v>436</v>
      </c>
      <c r="P1037" s="43" t="s">
        <v>230</v>
      </c>
      <c r="Q1037" s="43" t="s">
        <v>209</v>
      </c>
      <c r="R1037" s="43" t="s">
        <v>437</v>
      </c>
      <c r="S1037" s="43" t="s">
        <v>330</v>
      </c>
      <c r="V1037" s="42" t="s">
        <v>1536</v>
      </c>
      <c r="W1037"/>
    </row>
    <row r="1038" spans="1:23" s="39" customFormat="1" x14ac:dyDescent="0.35">
      <c r="A1038" s="43" t="s">
        <v>811</v>
      </c>
      <c r="B1038" s="54">
        <v>51610</v>
      </c>
      <c r="C1038" s="54" t="s">
        <v>12</v>
      </c>
      <c r="D1038" s="53">
        <v>6.1486233862488499E-2</v>
      </c>
      <c r="E1038" s="53">
        <f>SUMIFS('Ratios_MARAMA-VA'!T:T, 'Ratios_MARAMA-VA'!AA:AA, V1038)</f>
        <v>6.14683822432587E-2</v>
      </c>
      <c r="F1038" s="53">
        <f>SUMIFS('Ratios_MARAMA-VA'!J:J, 'Ratios_MARAMA-VA'!AA:AA, V1038)</f>
        <v>1.2716710880817601E-4</v>
      </c>
      <c r="G1038" s="53"/>
      <c r="H1038" s="53">
        <f t="shared" si="7"/>
        <v>2.068821468326874E-3</v>
      </c>
      <c r="I1038" s="53">
        <v>8.7561198548207597E-2</v>
      </c>
      <c r="J1038" s="53">
        <v>1.8114848734896379E-4</v>
      </c>
      <c r="K1038" s="53">
        <v>9.7655839608122894E-2</v>
      </c>
      <c r="L1038" s="53">
        <v>2.020324974887705E-4</v>
      </c>
      <c r="M1038" s="43" t="s">
        <v>435</v>
      </c>
      <c r="N1038" s="43" t="s">
        <v>208</v>
      </c>
      <c r="O1038" s="43" t="s">
        <v>436</v>
      </c>
      <c r="P1038" s="43" t="s">
        <v>230</v>
      </c>
      <c r="Q1038" s="43" t="s">
        <v>209</v>
      </c>
      <c r="R1038" s="43" t="s">
        <v>437</v>
      </c>
      <c r="S1038" s="43" t="s">
        <v>330</v>
      </c>
      <c r="V1038" s="42" t="s">
        <v>1551</v>
      </c>
      <c r="W1038"/>
    </row>
    <row r="1039" spans="1:23" s="39" customFormat="1" x14ac:dyDescent="0.35">
      <c r="A1039" s="43" t="s">
        <v>811</v>
      </c>
      <c r="B1039" s="54">
        <v>51683</v>
      </c>
      <c r="C1039" s="54" t="s">
        <v>10</v>
      </c>
      <c r="D1039" s="53">
        <v>2.4463469146588799</v>
      </c>
      <c r="E1039" s="53">
        <f>SUMIFS('Ratios_MARAMA-VA'!T:T, 'Ratios_MARAMA-VA'!AA:AA, V1039)</f>
        <v>2.4456366539894301</v>
      </c>
      <c r="F1039" s="53">
        <f>SUMIFS('Ratios_MARAMA-VA'!J:J, 'Ratios_MARAMA-VA'!AA:AA, V1039)</f>
        <v>5.0595856135004702E-3</v>
      </c>
      <c r="G1039" s="53"/>
      <c r="H1039" s="53">
        <f t="shared" si="7"/>
        <v>2.0688214683268879E-3</v>
      </c>
      <c r="I1039" s="53">
        <v>3.4837890444111799</v>
      </c>
      <c r="J1039" s="53">
        <v>7.2073375661998625E-3</v>
      </c>
      <c r="K1039" s="53">
        <v>3.8854235642086001</v>
      </c>
      <c r="L1039" s="53">
        <v>8.0382476831779258E-3</v>
      </c>
      <c r="M1039" s="43" t="s">
        <v>435</v>
      </c>
      <c r="N1039" s="43" t="s">
        <v>208</v>
      </c>
      <c r="O1039" s="43" t="s">
        <v>436</v>
      </c>
      <c r="P1039" s="43" t="s">
        <v>230</v>
      </c>
      <c r="Q1039" s="43" t="s">
        <v>209</v>
      </c>
      <c r="R1039" s="43" t="s">
        <v>437</v>
      </c>
      <c r="S1039" s="43" t="s">
        <v>330</v>
      </c>
      <c r="V1039" s="42" t="s">
        <v>1538</v>
      </c>
      <c r="W1039"/>
    </row>
    <row r="1040" spans="1:23" s="39" customFormat="1" x14ac:dyDescent="0.35">
      <c r="A1040" s="43" t="s">
        <v>811</v>
      </c>
      <c r="B1040" s="54">
        <v>51683</v>
      </c>
      <c r="C1040" s="54" t="s">
        <v>12</v>
      </c>
      <c r="D1040" s="53">
        <v>8.9395686548001299E-2</v>
      </c>
      <c r="E1040" s="53">
        <f>SUMIFS('Ratios_MARAMA-VA'!T:T, 'Ratios_MARAMA-VA'!AA:AA, V1040)</f>
        <v>8.9369731831688407E-2</v>
      </c>
      <c r="F1040" s="53">
        <f>SUMIFS('Ratios_MARAMA-VA'!J:J, 'Ratios_MARAMA-VA'!AA:AA, V1040)</f>
        <v>1.8489001983201301E-4</v>
      </c>
      <c r="G1040" s="53"/>
      <c r="H1040" s="53">
        <f t="shared" si="7"/>
        <v>2.0688214683268788E-3</v>
      </c>
      <c r="I1040" s="53">
        <v>0.12730643865241401</v>
      </c>
      <c r="J1040" s="53">
        <v>2.6337429334035285E-4</v>
      </c>
      <c r="K1040" s="53">
        <v>0.141983177026486</v>
      </c>
      <c r="L1040" s="53">
        <v>2.9373784477364993E-4</v>
      </c>
      <c r="M1040" s="43" t="s">
        <v>435</v>
      </c>
      <c r="N1040" s="43" t="s">
        <v>208</v>
      </c>
      <c r="O1040" s="43" t="s">
        <v>436</v>
      </c>
      <c r="P1040" s="43" t="s">
        <v>230</v>
      </c>
      <c r="Q1040" s="43" t="s">
        <v>209</v>
      </c>
      <c r="R1040" s="43" t="s">
        <v>437</v>
      </c>
      <c r="S1040" s="43" t="s">
        <v>330</v>
      </c>
      <c r="V1040" s="42" t="s">
        <v>1553</v>
      </c>
      <c r="W1040"/>
    </row>
    <row r="1041" spans="1:23" s="39" customFormat="1" x14ac:dyDescent="0.35">
      <c r="A1041" s="43" t="s">
        <v>811</v>
      </c>
      <c r="B1041" s="54">
        <v>51685</v>
      </c>
      <c r="C1041" s="54" t="s">
        <v>10</v>
      </c>
      <c r="D1041" s="53">
        <v>0.26098090500377602</v>
      </c>
      <c r="E1041" s="53">
        <f>SUMIFS('Ratios_MARAMA-VA'!T:T, 'Ratios_MARAMA-VA'!AA:AA, V1041)</f>
        <v>0.26090513305532798</v>
      </c>
      <c r="F1041" s="53">
        <f>SUMIFS('Ratios_MARAMA-VA'!J:J, 'Ratios_MARAMA-VA'!AA:AA, V1041)</f>
        <v>5.3976614046154605E-4</v>
      </c>
      <c r="G1041" s="53"/>
      <c r="H1041" s="53">
        <f t="shared" si="7"/>
        <v>2.0688214683268892E-3</v>
      </c>
      <c r="I1041" s="53">
        <v>0.37165718901296901</v>
      </c>
      <c r="J1041" s="53">
        <v>7.688923714880547E-4</v>
      </c>
      <c r="K1041" s="53">
        <v>0.41450431745145699</v>
      </c>
      <c r="L1041" s="53">
        <v>8.5753543065775824E-4</v>
      </c>
      <c r="M1041" s="43" t="s">
        <v>435</v>
      </c>
      <c r="N1041" s="43" t="s">
        <v>208</v>
      </c>
      <c r="O1041" s="43" t="s">
        <v>436</v>
      </c>
      <c r="P1041" s="43" t="s">
        <v>230</v>
      </c>
      <c r="Q1041" s="43" t="s">
        <v>209</v>
      </c>
      <c r="R1041" s="43" t="s">
        <v>437</v>
      </c>
      <c r="S1041" s="43" t="s">
        <v>330</v>
      </c>
      <c r="V1041" s="42" t="s">
        <v>1539</v>
      </c>
      <c r="W1041"/>
    </row>
    <row r="1042" spans="1:23" s="39" customFormat="1" x14ac:dyDescent="0.35">
      <c r="A1042" s="43" t="s">
        <v>811</v>
      </c>
      <c r="B1042" s="54">
        <v>51685</v>
      </c>
      <c r="C1042" s="54" t="s">
        <v>12</v>
      </c>
      <c r="D1042" s="53">
        <v>9.5368995675931007E-3</v>
      </c>
      <c r="E1042" s="53">
        <f>SUMIFS('Ratios_MARAMA-VA'!T:T, 'Ratios_MARAMA-VA'!AA:AA, V1042)</f>
        <v>9.5341306697599298E-3</v>
      </c>
      <c r="F1042" s="53">
        <f>SUMIFS('Ratios_MARAMA-VA'!J:J, 'Ratios_MARAMA-VA'!AA:AA, V1042)</f>
        <v>1.97244142114331E-5</v>
      </c>
      <c r="G1042" s="53"/>
      <c r="H1042" s="53">
        <f t="shared" si="7"/>
        <v>2.0688214683268823E-3</v>
      </c>
      <c r="I1042" s="53">
        <v>1.35812897312904E-2</v>
      </c>
      <c r="J1042" s="53">
        <v>2.8097263763661014E-5</v>
      </c>
      <c r="K1042" s="53">
        <v>1.5147031717937701E-2</v>
      </c>
      <c r="L1042" s="53">
        <v>3.1336504399497734E-5</v>
      </c>
      <c r="M1042" s="43" t="s">
        <v>435</v>
      </c>
      <c r="N1042" s="43" t="s">
        <v>208</v>
      </c>
      <c r="O1042" s="43" t="s">
        <v>436</v>
      </c>
      <c r="P1042" s="43" t="s">
        <v>230</v>
      </c>
      <c r="Q1042" s="43" t="s">
        <v>209</v>
      </c>
      <c r="R1042" s="43" t="s">
        <v>437</v>
      </c>
      <c r="S1042" s="43" t="s">
        <v>330</v>
      </c>
      <c r="V1042" s="42" t="s">
        <v>1554</v>
      </c>
      <c r="W1042"/>
    </row>
    <row r="1043" spans="1:23" s="39" customFormat="1" x14ac:dyDescent="0.35">
      <c r="A1043" s="43" t="s">
        <v>497</v>
      </c>
      <c r="B1043" s="54">
        <v>24009</v>
      </c>
      <c r="C1043" s="54" t="s">
        <v>10</v>
      </c>
      <c r="D1043" s="53">
        <v>0.80150118277099802</v>
      </c>
      <c r="E1043" s="53">
        <f>SUMIFS('Ratios_MARAMA-VA'!T:T, 'Ratios_MARAMA-VA'!AA:AA, V1043)</f>
        <v>0.801268478748838</v>
      </c>
      <c r="F1043" s="53">
        <f>SUMIFS('Ratios_MARAMA-VA'!J:J, 'Ratios_MARAMA-VA'!AA:AA, V1043)</f>
        <v>1.6576814307292199E-3</v>
      </c>
      <c r="G1043" s="53"/>
      <c r="H1043" s="53">
        <f t="shared" si="7"/>
        <v>2.0688214683268844E-3</v>
      </c>
      <c r="I1043" s="53">
        <v>0.80150118277099802</v>
      </c>
      <c r="J1043" s="53">
        <v>1.6581628538060308E-3</v>
      </c>
      <c r="K1043" s="53">
        <v>0.80150118277099802</v>
      </c>
      <c r="L1043" s="53">
        <v>1.6581628538060308E-3</v>
      </c>
      <c r="M1043" s="43" t="s">
        <v>753</v>
      </c>
      <c r="N1043" s="43" t="s">
        <v>754</v>
      </c>
      <c r="O1043" s="43" t="s">
        <v>436</v>
      </c>
      <c r="P1043" s="43" t="s">
        <v>230</v>
      </c>
      <c r="Q1043" s="43" t="s">
        <v>453</v>
      </c>
      <c r="R1043" s="43" t="s">
        <v>441</v>
      </c>
      <c r="S1043" s="43" t="s">
        <v>330</v>
      </c>
      <c r="V1043" s="42" t="s">
        <v>1556</v>
      </c>
      <c r="W1043"/>
    </row>
    <row r="1044" spans="1:23" s="39" customFormat="1" x14ac:dyDescent="0.35">
      <c r="A1044" s="43" t="s">
        <v>497</v>
      </c>
      <c r="B1044" s="54">
        <v>24009</v>
      </c>
      <c r="C1044" s="54" t="s">
        <v>12</v>
      </c>
      <c r="D1044" s="53">
        <v>6.1934185599425602E-2</v>
      </c>
      <c r="E1044" s="53">
        <f>SUMIFS('Ratios_MARAMA-VA'!T:T, 'Ratios_MARAMA-VA'!AA:AA, V1044)</f>
        <v>6.1916203924029599E-2</v>
      </c>
      <c r="F1044" s="53">
        <f>SUMIFS('Ratios_MARAMA-VA'!J:J, 'Ratios_MARAMA-VA'!AA:AA, V1044)</f>
        <v>1.28093571915337E-4</v>
      </c>
      <c r="G1044" s="53"/>
      <c r="H1044" s="53">
        <f t="shared" si="7"/>
        <v>2.0688214683268727E-3</v>
      </c>
      <c r="I1044" s="53">
        <v>6.1934185599425602E-2</v>
      </c>
      <c r="J1044" s="53">
        <v>1.2813077279143274E-4</v>
      </c>
      <c r="K1044" s="53">
        <v>6.1934185599425602E-2</v>
      </c>
      <c r="L1044" s="53">
        <v>1.2813077279143274E-4</v>
      </c>
      <c r="M1044" s="43" t="s">
        <v>753</v>
      </c>
      <c r="N1044" s="43" t="s">
        <v>754</v>
      </c>
      <c r="O1044" s="43" t="s">
        <v>436</v>
      </c>
      <c r="P1044" s="43" t="s">
        <v>230</v>
      </c>
      <c r="Q1044" s="43" t="s">
        <v>453</v>
      </c>
      <c r="R1044" s="43" t="s">
        <v>441</v>
      </c>
      <c r="S1044" s="43" t="s">
        <v>330</v>
      </c>
      <c r="V1044" s="42" t="s">
        <v>1570</v>
      </c>
      <c r="W1044"/>
    </row>
    <row r="1045" spans="1:23" s="39" customFormat="1" x14ac:dyDescent="0.35">
      <c r="A1045" s="43" t="s">
        <v>497</v>
      </c>
      <c r="B1045" s="54">
        <v>24017</v>
      </c>
      <c r="C1045" s="54" t="s">
        <v>10</v>
      </c>
      <c r="D1045" s="53">
        <v>1.5214673811916699</v>
      </c>
      <c r="E1045" s="53">
        <f>SUMIFS('Ratios_MARAMA-VA'!T:T, 'Ratios_MARAMA-VA'!AA:AA, V1045)</f>
        <v>1.52102564562496</v>
      </c>
      <c r="F1045" s="53">
        <f>SUMIFS('Ratios_MARAMA-VA'!J:J, 'Ratios_MARAMA-VA'!AA:AA, V1045)</f>
        <v>3.1467305095446898E-3</v>
      </c>
      <c r="G1045" s="53"/>
      <c r="H1045" s="53">
        <f t="shared" si="7"/>
        <v>2.0688214683268927E-3</v>
      </c>
      <c r="I1045" s="53">
        <v>1.5214673811916699</v>
      </c>
      <c r="J1045" s="53">
        <v>3.1476443815684225E-3</v>
      </c>
      <c r="K1045" s="53">
        <v>1.5214673811916699</v>
      </c>
      <c r="L1045" s="53">
        <v>3.1476443815684225E-3</v>
      </c>
      <c r="M1045" s="43" t="s">
        <v>753</v>
      </c>
      <c r="N1045" s="43" t="s">
        <v>754</v>
      </c>
      <c r="O1045" s="43" t="s">
        <v>436</v>
      </c>
      <c r="P1045" s="43" t="s">
        <v>230</v>
      </c>
      <c r="Q1045" s="43" t="s">
        <v>453</v>
      </c>
      <c r="R1045" s="43" t="s">
        <v>441</v>
      </c>
      <c r="S1045" s="43" t="s">
        <v>330</v>
      </c>
      <c r="V1045" s="42" t="s">
        <v>1557</v>
      </c>
      <c r="W1045"/>
    </row>
    <row r="1046" spans="1:23" s="39" customFormat="1" x14ac:dyDescent="0.35">
      <c r="A1046" s="43" t="s">
        <v>497</v>
      </c>
      <c r="B1046" s="54">
        <v>24017</v>
      </c>
      <c r="C1046" s="54" t="s">
        <v>12</v>
      </c>
      <c r="D1046" s="53">
        <v>0.11756793811916701</v>
      </c>
      <c r="E1046" s="53">
        <f>SUMIFS('Ratios_MARAMA-VA'!T:T, 'Ratios_MARAMA-VA'!AA:AA, V1046)</f>
        <v>0.117533804005998</v>
      </c>
      <c r="F1046" s="53">
        <f>SUMIFS('Ratios_MARAMA-VA'!J:J, 'Ratios_MARAMA-VA'!AA:AA, V1046)</f>
        <v>2.4315645698173499E-4</v>
      </c>
      <c r="G1046" s="53"/>
      <c r="H1046" s="53">
        <f t="shared" si="7"/>
        <v>2.0688214683269009E-3</v>
      </c>
      <c r="I1046" s="53">
        <v>0.11756793811916701</v>
      </c>
      <c r="J1046" s="53">
        <v>2.4322707436786131E-4</v>
      </c>
      <c r="K1046" s="53">
        <v>0.11756793811916701</v>
      </c>
      <c r="L1046" s="53">
        <v>2.4322707436786131E-4</v>
      </c>
      <c r="M1046" s="43" t="s">
        <v>753</v>
      </c>
      <c r="N1046" s="43" t="s">
        <v>754</v>
      </c>
      <c r="O1046" s="43" t="s">
        <v>436</v>
      </c>
      <c r="P1046" s="43" t="s">
        <v>230</v>
      </c>
      <c r="Q1046" s="43" t="s">
        <v>453</v>
      </c>
      <c r="R1046" s="43" t="s">
        <v>441</v>
      </c>
      <c r="S1046" s="43" t="s">
        <v>330</v>
      </c>
      <c r="V1046" s="42" t="s">
        <v>1571</v>
      </c>
      <c r="W1046"/>
    </row>
    <row r="1047" spans="1:23" s="39" customFormat="1" x14ac:dyDescent="0.35">
      <c r="A1047" s="43" t="s">
        <v>497</v>
      </c>
      <c r="B1047" s="54">
        <v>24021</v>
      </c>
      <c r="C1047" s="54" t="s">
        <v>10</v>
      </c>
      <c r="D1047" s="53">
        <v>3.8579557430007201</v>
      </c>
      <c r="E1047" s="53">
        <f>SUMIFS('Ratios_MARAMA-VA'!T:T, 'Ratios_MARAMA-VA'!AA:AA, V1047)</f>
        <v>3.8568356425716499</v>
      </c>
      <c r="F1047" s="53">
        <f>SUMIFS('Ratios_MARAMA-VA'!J:J, 'Ratios_MARAMA-VA'!AA:AA, V1047)</f>
        <v>7.97910437716059E-3</v>
      </c>
      <c r="G1047" s="53"/>
      <c r="H1047" s="53">
        <f t="shared" si="7"/>
        <v>2.0688214683268966E-3</v>
      </c>
      <c r="I1047" s="53">
        <v>3.8579557430007201</v>
      </c>
      <c r="J1047" s="53">
        <v>7.9814216649749335E-3</v>
      </c>
      <c r="K1047" s="53">
        <v>3.8579557430007201</v>
      </c>
      <c r="L1047" s="53">
        <v>7.9814216649749335E-3</v>
      </c>
      <c r="M1047" s="43" t="s">
        <v>753</v>
      </c>
      <c r="N1047" s="43" t="s">
        <v>754</v>
      </c>
      <c r="O1047" s="43" t="s">
        <v>436</v>
      </c>
      <c r="P1047" s="43" t="s">
        <v>230</v>
      </c>
      <c r="Q1047" s="43" t="s">
        <v>453</v>
      </c>
      <c r="R1047" s="43" t="s">
        <v>441</v>
      </c>
      <c r="S1047" s="43" t="s">
        <v>330</v>
      </c>
      <c r="V1047" s="42" t="s">
        <v>1558</v>
      </c>
      <c r="W1047"/>
    </row>
    <row r="1048" spans="1:23" s="39" customFormat="1" x14ac:dyDescent="0.35">
      <c r="A1048" s="43" t="s">
        <v>497</v>
      </c>
      <c r="B1048" s="54">
        <v>24021</v>
      </c>
      <c r="C1048" s="54" t="s">
        <v>12</v>
      </c>
      <c r="D1048" s="53">
        <v>0.29811474960516898</v>
      </c>
      <c r="E1048" s="53">
        <f>SUMIFS('Ratios_MARAMA-VA'!T:T, 'Ratios_MARAMA-VA'!AA:AA, V1048)</f>
        <v>0.29802819639378297</v>
      </c>
      <c r="F1048" s="53">
        <f>SUMIFS('Ratios_MARAMA-VA'!J:J, 'Ratios_MARAMA-VA'!AA:AA, V1048)</f>
        <v>6.16567130866199E-4</v>
      </c>
      <c r="G1048" s="53"/>
      <c r="H1048" s="53">
        <f t="shared" si="7"/>
        <v>2.068821468326884E-3</v>
      </c>
      <c r="I1048" s="53">
        <v>0.29811474960516898</v>
      </c>
      <c r="J1048" s="53">
        <v>6.1674619400806704E-4</v>
      </c>
      <c r="K1048" s="53">
        <v>0.29811474960516898</v>
      </c>
      <c r="L1048" s="53">
        <v>6.1674619400806704E-4</v>
      </c>
      <c r="M1048" s="43" t="s">
        <v>753</v>
      </c>
      <c r="N1048" s="43" t="s">
        <v>754</v>
      </c>
      <c r="O1048" s="43" t="s">
        <v>436</v>
      </c>
      <c r="P1048" s="43" t="s">
        <v>230</v>
      </c>
      <c r="Q1048" s="43" t="s">
        <v>453</v>
      </c>
      <c r="R1048" s="43" t="s">
        <v>441</v>
      </c>
      <c r="S1048" s="43" t="s">
        <v>330</v>
      </c>
      <c r="V1048" s="42" t="s">
        <v>1572</v>
      </c>
      <c r="W1048"/>
    </row>
    <row r="1049" spans="1:23" s="39" customFormat="1" x14ac:dyDescent="0.35">
      <c r="A1049" s="43" t="s">
        <v>497</v>
      </c>
      <c r="B1049" s="54">
        <v>24031</v>
      </c>
      <c r="C1049" s="54" t="s">
        <v>10</v>
      </c>
      <c r="D1049" s="53">
        <v>21.3971420531227</v>
      </c>
      <c r="E1049" s="53">
        <f>SUMIFS('Ratios_MARAMA-VA'!T:T, 'Ratios_MARAMA-VA'!AA:AA, V1049)</f>
        <v>21.3909297091793</v>
      </c>
      <c r="F1049" s="53">
        <f>SUMIFS('Ratios_MARAMA-VA'!J:J, 'Ratios_MARAMA-VA'!AA:AA, V1049)</f>
        <v>4.42540146098215E-2</v>
      </c>
      <c r="G1049" s="53"/>
      <c r="H1049" s="53">
        <f t="shared" si="7"/>
        <v>2.0688214683268849E-3</v>
      </c>
      <c r="I1049" s="53">
        <v>21.3971420531227</v>
      </c>
      <c r="J1049" s="53">
        <v>4.4266866840340237E-2</v>
      </c>
      <c r="K1049" s="53">
        <v>21.3971420531227</v>
      </c>
      <c r="L1049" s="53">
        <v>4.4266866840340237E-2</v>
      </c>
      <c r="M1049" s="43" t="s">
        <v>753</v>
      </c>
      <c r="N1049" s="43" t="s">
        <v>754</v>
      </c>
      <c r="O1049" s="43" t="s">
        <v>436</v>
      </c>
      <c r="P1049" s="43" t="s">
        <v>230</v>
      </c>
      <c r="Q1049" s="43" t="s">
        <v>453</v>
      </c>
      <c r="R1049" s="43" t="s">
        <v>441</v>
      </c>
      <c r="S1049" s="43" t="s">
        <v>330</v>
      </c>
      <c r="V1049" s="42" t="s">
        <v>1559</v>
      </c>
      <c r="W1049"/>
    </row>
    <row r="1050" spans="1:23" s="39" customFormat="1" x14ac:dyDescent="0.35">
      <c r="A1050" s="43" t="s">
        <v>497</v>
      </c>
      <c r="B1050" s="54">
        <v>24031</v>
      </c>
      <c r="C1050" s="54" t="s">
        <v>12</v>
      </c>
      <c r="D1050" s="53">
        <v>1.65341568700646</v>
      </c>
      <c r="E1050" s="53">
        <f>SUMIFS('Ratios_MARAMA-VA'!T:T, 'Ratios_MARAMA-VA'!AA:AA, V1050)</f>
        <v>1.65293564219936</v>
      </c>
      <c r="F1050" s="53">
        <f>SUMIFS('Ratios_MARAMA-VA'!J:J, 'Ratios_MARAMA-VA'!AA:AA, V1050)</f>
        <v>3.41962874234474E-3</v>
      </c>
      <c r="G1050" s="53"/>
      <c r="H1050" s="53">
        <f t="shared" si="7"/>
        <v>2.0688214683268957E-3</v>
      </c>
      <c r="I1050" s="53">
        <v>1.65341568700646</v>
      </c>
      <c r="J1050" s="53">
        <v>3.4206218693474278E-3</v>
      </c>
      <c r="K1050" s="53">
        <v>1.65341568700646</v>
      </c>
      <c r="L1050" s="53">
        <v>3.4206218693474278E-3</v>
      </c>
      <c r="M1050" s="43" t="s">
        <v>753</v>
      </c>
      <c r="N1050" s="43" t="s">
        <v>754</v>
      </c>
      <c r="O1050" s="43" t="s">
        <v>436</v>
      </c>
      <c r="P1050" s="43" t="s">
        <v>230</v>
      </c>
      <c r="Q1050" s="43" t="s">
        <v>453</v>
      </c>
      <c r="R1050" s="43" t="s">
        <v>441</v>
      </c>
      <c r="S1050" s="43" t="s">
        <v>330</v>
      </c>
      <c r="V1050" s="42" t="s">
        <v>1573</v>
      </c>
      <c r="W1050"/>
    </row>
    <row r="1051" spans="1:23" s="39" customFormat="1" x14ac:dyDescent="0.35">
      <c r="A1051" s="43" t="s">
        <v>497</v>
      </c>
      <c r="B1051" s="54">
        <v>24033</v>
      </c>
      <c r="C1051" s="54" t="s">
        <v>10</v>
      </c>
      <c r="D1051" s="53">
        <v>11.8957497056712</v>
      </c>
      <c r="E1051" s="53">
        <f>SUMIFS('Ratios_MARAMA-VA'!T:T, 'Ratios_MARAMA-VA'!AA:AA, V1051)</f>
        <v>11.8922959505643</v>
      </c>
      <c r="F1051" s="53">
        <f>SUMIFS('Ratios_MARAMA-VA'!J:J, 'Ratios_MARAMA-VA'!AA:AA, V1051)</f>
        <v>2.4603037170224398E-2</v>
      </c>
      <c r="G1051" s="53"/>
      <c r="H1051" s="53">
        <f t="shared" si="7"/>
        <v>2.0688214683268931E-3</v>
      </c>
      <c r="I1051" s="53">
        <v>11.8957497056712</v>
      </c>
      <c r="J1051" s="53">
        <v>2.4610182372935899E-2</v>
      </c>
      <c r="K1051" s="53">
        <v>11.8957497056712</v>
      </c>
      <c r="L1051" s="53">
        <v>2.4610182372935899E-2</v>
      </c>
      <c r="M1051" s="43" t="s">
        <v>753</v>
      </c>
      <c r="N1051" s="43" t="s">
        <v>754</v>
      </c>
      <c r="O1051" s="43" t="s">
        <v>436</v>
      </c>
      <c r="P1051" s="43" t="s">
        <v>230</v>
      </c>
      <c r="Q1051" s="43" t="s">
        <v>453</v>
      </c>
      <c r="R1051" s="43" t="s">
        <v>441</v>
      </c>
      <c r="S1051" s="43" t="s">
        <v>330</v>
      </c>
      <c r="V1051" s="42" t="s">
        <v>1560</v>
      </c>
      <c r="W1051"/>
    </row>
    <row r="1052" spans="1:23" s="39" customFormat="1" x14ac:dyDescent="0.35">
      <c r="A1052" s="43" t="s">
        <v>497</v>
      </c>
      <c r="B1052" s="54">
        <v>24033</v>
      </c>
      <c r="C1052" s="54" t="s">
        <v>12</v>
      </c>
      <c r="D1052" s="53">
        <v>0.91921706389088198</v>
      </c>
      <c r="E1052" s="53">
        <f>SUMIFS('Ratios_MARAMA-VA'!T:T, 'Ratios_MARAMA-VA'!AA:AA, V1052)</f>
        <v>0.91895018280249297</v>
      </c>
      <c r="F1052" s="53">
        <f>SUMIFS('Ratios_MARAMA-VA'!J:J, 'Ratios_MARAMA-VA'!AA:AA, V1052)</f>
        <v>1.9011438665047101E-3</v>
      </c>
      <c r="G1052" s="53"/>
      <c r="H1052" s="53">
        <f t="shared" si="7"/>
        <v>2.0688214683268818E-3</v>
      </c>
      <c r="I1052" s="53">
        <v>0.91921706389088198</v>
      </c>
      <c r="J1052" s="53">
        <v>1.9016959958298597E-3</v>
      </c>
      <c r="K1052" s="53">
        <v>0.91921706389088198</v>
      </c>
      <c r="L1052" s="53">
        <v>1.9016959958298597E-3</v>
      </c>
      <c r="M1052" s="43" t="s">
        <v>753</v>
      </c>
      <c r="N1052" s="43" t="s">
        <v>754</v>
      </c>
      <c r="O1052" s="43" t="s">
        <v>436</v>
      </c>
      <c r="P1052" s="43" t="s">
        <v>230</v>
      </c>
      <c r="Q1052" s="43" t="s">
        <v>453</v>
      </c>
      <c r="R1052" s="43" t="s">
        <v>441</v>
      </c>
      <c r="S1052" s="43" t="s">
        <v>330</v>
      </c>
      <c r="V1052" s="42" t="s">
        <v>1574</v>
      </c>
      <c r="W1052"/>
    </row>
    <row r="1053" spans="1:23" s="39" customFormat="1" x14ac:dyDescent="0.35">
      <c r="A1053" s="43" t="s">
        <v>811</v>
      </c>
      <c r="B1053" s="54">
        <v>51013</v>
      </c>
      <c r="C1053" s="54" t="s">
        <v>10</v>
      </c>
      <c r="D1053" s="53">
        <v>10.647719667013501</v>
      </c>
      <c r="E1053" s="53">
        <f>SUMIFS('Ratios_MARAMA-VA'!T:T, 'Ratios_MARAMA-VA'!AA:AA, V1053)</f>
        <v>10.644628258982401</v>
      </c>
      <c r="F1053" s="53">
        <f>SUMIFS('Ratios_MARAMA-VA'!J:J, 'Ratios_MARAMA-VA'!AA:AA, V1053)</f>
        <v>2.2021835464541901E-2</v>
      </c>
      <c r="G1053" s="53"/>
      <c r="H1053" s="53">
        <f t="shared" si="7"/>
        <v>2.0688214683268922E-3</v>
      </c>
      <c r="I1053" s="53">
        <v>10.647719667013501</v>
      </c>
      <c r="J1053" s="53">
        <v>2.2028231035844E-2</v>
      </c>
      <c r="K1053" s="53">
        <v>10.647719667013501</v>
      </c>
      <c r="L1053" s="53">
        <v>2.2028231035844E-2</v>
      </c>
      <c r="M1053" s="43" t="s">
        <v>753</v>
      </c>
      <c r="N1053" s="43" t="s">
        <v>754</v>
      </c>
      <c r="O1053" s="43" t="s">
        <v>436</v>
      </c>
      <c r="P1053" s="43" t="s">
        <v>230</v>
      </c>
      <c r="Q1053" s="43" t="s">
        <v>453</v>
      </c>
      <c r="R1053" s="43" t="s">
        <v>441</v>
      </c>
      <c r="S1053" s="43" t="s">
        <v>330</v>
      </c>
      <c r="V1053" s="42" t="s">
        <v>1562</v>
      </c>
      <c r="W1053"/>
    </row>
    <row r="1054" spans="1:23" s="39" customFormat="1" x14ac:dyDescent="0.35">
      <c r="A1054" s="43" t="s">
        <v>811</v>
      </c>
      <c r="B1054" s="54">
        <v>51013</v>
      </c>
      <c r="C1054" s="54" t="s">
        <v>12</v>
      </c>
      <c r="D1054" s="53">
        <v>0.82277837356919903</v>
      </c>
      <c r="E1054" s="53">
        <f>SUMIFS('Ratios_MARAMA-VA'!T:T, 'Ratios_MARAMA-VA'!AA:AA, V1054)</f>
        <v>0.82253949202917198</v>
      </c>
      <c r="F1054" s="53">
        <f>SUMIFS('Ratios_MARAMA-VA'!J:J, 'Ratios_MARAMA-VA'!AA:AA, V1054)</f>
        <v>1.7016873596566299E-3</v>
      </c>
      <c r="G1054" s="53"/>
      <c r="H1054" s="53">
        <f t="shared" si="7"/>
        <v>2.0688214683268705E-3</v>
      </c>
      <c r="I1054" s="53">
        <v>0.82277837356919903</v>
      </c>
      <c r="J1054" s="53">
        <v>1.7021815629150248E-3</v>
      </c>
      <c r="K1054" s="53">
        <v>0.82277837356919903</v>
      </c>
      <c r="L1054" s="53">
        <v>1.7021815629150248E-3</v>
      </c>
      <c r="M1054" s="43" t="s">
        <v>753</v>
      </c>
      <c r="N1054" s="43" t="s">
        <v>754</v>
      </c>
      <c r="O1054" s="43" t="s">
        <v>436</v>
      </c>
      <c r="P1054" s="43" t="s">
        <v>230</v>
      </c>
      <c r="Q1054" s="43" t="s">
        <v>453</v>
      </c>
      <c r="R1054" s="43" t="s">
        <v>441</v>
      </c>
      <c r="S1054" s="43" t="s">
        <v>330</v>
      </c>
      <c r="V1054" s="42" t="s">
        <v>1576</v>
      </c>
      <c r="W1054"/>
    </row>
    <row r="1055" spans="1:23" s="39" customFormat="1" x14ac:dyDescent="0.35">
      <c r="A1055" s="43" t="s">
        <v>811</v>
      </c>
      <c r="B1055" s="54">
        <v>51059</v>
      </c>
      <c r="C1055" s="54" t="s">
        <v>10</v>
      </c>
      <c r="D1055" s="53">
        <v>44.656974011446401</v>
      </c>
      <c r="E1055" s="53">
        <f>SUMIFS('Ratios_MARAMA-VA'!T:T, 'Ratios_MARAMA-VA'!AA:AA, V1055)</f>
        <v>44.644008519076202</v>
      </c>
      <c r="F1055" s="53">
        <f>SUMIFS('Ratios_MARAMA-VA'!J:J, 'Ratios_MARAMA-VA'!AA:AA, V1055)</f>
        <v>9.2360483256433298E-2</v>
      </c>
      <c r="G1055" s="53"/>
      <c r="H1055" s="53">
        <f t="shared" si="7"/>
        <v>2.0688214683268875E-3</v>
      </c>
      <c r="I1055" s="53">
        <v>44.656974011446401</v>
      </c>
      <c r="J1055" s="53">
        <v>9.2387306545396203E-2</v>
      </c>
      <c r="K1055" s="53">
        <v>44.656974011446401</v>
      </c>
      <c r="L1055" s="53">
        <v>9.2387306545396203E-2</v>
      </c>
      <c r="M1055" s="43" t="s">
        <v>753</v>
      </c>
      <c r="N1055" s="43" t="s">
        <v>754</v>
      </c>
      <c r="O1055" s="43" t="s">
        <v>436</v>
      </c>
      <c r="P1055" s="43" t="s">
        <v>230</v>
      </c>
      <c r="Q1055" s="43" t="s">
        <v>453</v>
      </c>
      <c r="R1055" s="43" t="s">
        <v>441</v>
      </c>
      <c r="S1055" s="43" t="s">
        <v>330</v>
      </c>
      <c r="V1055" s="42" t="s">
        <v>1563</v>
      </c>
      <c r="W1055"/>
    </row>
    <row r="1056" spans="1:23" s="39" customFormat="1" x14ac:dyDescent="0.35">
      <c r="A1056" s="43" t="s">
        <v>811</v>
      </c>
      <c r="B1056" s="54">
        <v>51059</v>
      </c>
      <c r="C1056" s="54" t="s">
        <v>12</v>
      </c>
      <c r="D1056" s="53">
        <v>3.4507661290322602</v>
      </c>
      <c r="E1056" s="53">
        <f>SUMIFS('Ratios_MARAMA-VA'!T:T, 'Ratios_MARAMA-VA'!AA:AA, V1056)</f>
        <v>3.4497642500893102</v>
      </c>
      <c r="F1056" s="53">
        <f>SUMIFS('Ratios_MARAMA-VA'!J:J, 'Ratios_MARAMA-VA'!AA:AA, V1056)</f>
        <v>7.1369463412513804E-3</v>
      </c>
      <c r="G1056" s="53"/>
      <c r="H1056" s="53">
        <f t="shared" si="7"/>
        <v>2.0688214683268905E-3</v>
      </c>
      <c r="I1056" s="53">
        <v>3.4507661290322602</v>
      </c>
      <c r="J1056" s="53">
        <v>7.1390190499172205E-3</v>
      </c>
      <c r="K1056" s="53">
        <v>3.4507661290322602</v>
      </c>
      <c r="L1056" s="53">
        <v>7.1390190499172205E-3</v>
      </c>
      <c r="M1056" s="43" t="s">
        <v>753</v>
      </c>
      <c r="N1056" s="43" t="s">
        <v>754</v>
      </c>
      <c r="O1056" s="43" t="s">
        <v>436</v>
      </c>
      <c r="P1056" s="43" t="s">
        <v>230</v>
      </c>
      <c r="Q1056" s="43" t="s">
        <v>453</v>
      </c>
      <c r="R1056" s="43" t="s">
        <v>441</v>
      </c>
      <c r="S1056" s="43" t="s">
        <v>330</v>
      </c>
      <c r="V1056" s="42" t="s">
        <v>1577</v>
      </c>
      <c r="W1056"/>
    </row>
    <row r="1057" spans="1:23" s="39" customFormat="1" x14ac:dyDescent="0.35">
      <c r="A1057" s="43" t="s">
        <v>811</v>
      </c>
      <c r="B1057" s="54">
        <v>51107</v>
      </c>
      <c r="C1057" s="54" t="s">
        <v>10</v>
      </c>
      <c r="D1057" s="53">
        <v>10.477785249739901</v>
      </c>
      <c r="E1057" s="53">
        <f>SUMIFS('Ratios_MARAMA-VA'!T:T, 'Ratios_MARAMA-VA'!AA:AA, V1057)</f>
        <v>10.4747431796551</v>
      </c>
      <c r="F1057" s="53">
        <f>SUMIFS('Ratios_MARAMA-VA'!J:J, 'Ratios_MARAMA-VA'!AA:AA, V1057)</f>
        <v>2.1670373565281301E-2</v>
      </c>
      <c r="G1057" s="53"/>
      <c r="H1057" s="53">
        <f t="shared" si="7"/>
        <v>2.0688214683269052E-3</v>
      </c>
      <c r="I1057" s="53">
        <v>10.477785249739901</v>
      </c>
      <c r="J1057" s="53">
        <v>2.1676667065180892E-2</v>
      </c>
      <c r="K1057" s="53">
        <v>10.477785249739901</v>
      </c>
      <c r="L1057" s="53">
        <v>2.1676667065180892E-2</v>
      </c>
      <c r="M1057" s="43" t="s">
        <v>753</v>
      </c>
      <c r="N1057" s="43" t="s">
        <v>754</v>
      </c>
      <c r="O1057" s="43" t="s">
        <v>436</v>
      </c>
      <c r="P1057" s="43" t="s">
        <v>230</v>
      </c>
      <c r="Q1057" s="43" t="s">
        <v>453</v>
      </c>
      <c r="R1057" s="43" t="s">
        <v>441</v>
      </c>
      <c r="S1057" s="43" t="s">
        <v>330</v>
      </c>
      <c r="V1057" s="42" t="s">
        <v>1566</v>
      </c>
      <c r="W1057"/>
    </row>
    <row r="1058" spans="1:23" s="39" customFormat="1" x14ac:dyDescent="0.35">
      <c r="A1058" s="43" t="s">
        <v>811</v>
      </c>
      <c r="B1058" s="54">
        <v>51107</v>
      </c>
      <c r="C1058" s="54" t="s">
        <v>12</v>
      </c>
      <c r="D1058" s="53">
        <v>0.80964692611862599</v>
      </c>
      <c r="E1058" s="53">
        <f>SUMIFS('Ratios_MARAMA-VA'!T:T, 'Ratios_MARAMA-VA'!AA:AA, V1058)</f>
        <v>0.80941185710028096</v>
      </c>
      <c r="F1058" s="53">
        <f>SUMIFS('Ratios_MARAMA-VA'!J:J, 'Ratios_MARAMA-VA'!AA:AA, V1058)</f>
        <v>1.6745286266873899E-3</v>
      </c>
      <c r="G1058" s="53"/>
      <c r="H1058" s="53">
        <f t="shared" si="7"/>
        <v>2.0688214683268796E-3</v>
      </c>
      <c r="I1058" s="53">
        <v>0.80964692611862599</v>
      </c>
      <c r="J1058" s="53">
        <v>1.6750149425190804E-3</v>
      </c>
      <c r="K1058" s="53">
        <v>0.80964692611862599</v>
      </c>
      <c r="L1058" s="53">
        <v>1.6750149425190804E-3</v>
      </c>
      <c r="M1058" s="43" t="s">
        <v>753</v>
      </c>
      <c r="N1058" s="43" t="s">
        <v>754</v>
      </c>
      <c r="O1058" s="43" t="s">
        <v>436</v>
      </c>
      <c r="P1058" s="43" t="s">
        <v>230</v>
      </c>
      <c r="Q1058" s="43" t="s">
        <v>453</v>
      </c>
      <c r="R1058" s="43" t="s">
        <v>441</v>
      </c>
      <c r="S1058" s="43" t="s">
        <v>330</v>
      </c>
      <c r="V1058" s="42" t="s">
        <v>1580</v>
      </c>
      <c r="W1058"/>
    </row>
    <row r="1059" spans="1:23" s="39" customFormat="1" x14ac:dyDescent="0.35">
      <c r="A1059" s="43" t="s">
        <v>811</v>
      </c>
      <c r="B1059" s="54">
        <v>51153</v>
      </c>
      <c r="C1059" s="54" t="s">
        <v>10</v>
      </c>
      <c r="D1059" s="53">
        <v>6.4402319588969803</v>
      </c>
      <c r="E1059" s="53">
        <f>SUMIFS('Ratios_MARAMA-VA'!T:T, 'Ratios_MARAMA-VA'!AA:AA, V1059)</f>
        <v>6.4383621327349196</v>
      </c>
      <c r="F1059" s="53">
        <f>SUMIFS('Ratios_MARAMA-VA'!J:J, 'Ratios_MARAMA-VA'!AA:AA, V1059)</f>
        <v>1.33198218010648E-2</v>
      </c>
      <c r="G1059" s="53"/>
      <c r="H1059" s="53">
        <f t="shared" si="7"/>
        <v>2.068821468326874E-3</v>
      </c>
      <c r="I1059" s="53">
        <v>6.4402319588969803</v>
      </c>
      <c r="J1059" s="53">
        <v>1.332369013757091E-2</v>
      </c>
      <c r="K1059" s="53">
        <v>6.4402319588969803</v>
      </c>
      <c r="L1059" s="53">
        <v>1.332369013757091E-2</v>
      </c>
      <c r="M1059" s="43" t="s">
        <v>753</v>
      </c>
      <c r="N1059" s="43" t="s">
        <v>754</v>
      </c>
      <c r="O1059" s="43" t="s">
        <v>436</v>
      </c>
      <c r="P1059" s="43" t="s">
        <v>230</v>
      </c>
      <c r="Q1059" s="43" t="s">
        <v>453</v>
      </c>
      <c r="R1059" s="43" t="s">
        <v>441</v>
      </c>
      <c r="S1059" s="43" t="s">
        <v>330</v>
      </c>
      <c r="V1059" s="42" t="s">
        <v>1569</v>
      </c>
      <c r="W1059"/>
    </row>
    <row r="1060" spans="1:23" s="39" customFormat="1" x14ac:dyDescent="0.35">
      <c r="A1060" s="43" t="s">
        <v>811</v>
      </c>
      <c r="B1060" s="54">
        <v>51153</v>
      </c>
      <c r="C1060" s="54" t="s">
        <v>12</v>
      </c>
      <c r="D1060" s="53">
        <v>0.49765431893860501</v>
      </c>
      <c r="E1060" s="53">
        <f>SUMIFS('Ratios_MARAMA-VA'!T:T, 'Ratios_MARAMA-VA'!AA:AA, V1060)</f>
        <v>0.49750983236247598</v>
      </c>
      <c r="F1060" s="53">
        <f>SUMIFS('Ratios_MARAMA-VA'!J:J, 'Ratios_MARAMA-VA'!AA:AA, V1060)</f>
        <v>1.0292590218952001E-3</v>
      </c>
      <c r="G1060" s="53"/>
      <c r="H1060" s="53">
        <f t="shared" si="7"/>
        <v>2.0688214683268853E-3</v>
      </c>
      <c r="I1060" s="53">
        <v>0.49765431893860501</v>
      </c>
      <c r="J1060" s="53">
        <v>1.029557938825781E-3</v>
      </c>
      <c r="K1060" s="53">
        <v>0.49765431893860501</v>
      </c>
      <c r="L1060" s="53">
        <v>1.029557938825781E-3</v>
      </c>
      <c r="M1060" s="43" t="s">
        <v>753</v>
      </c>
      <c r="N1060" s="43" t="s">
        <v>754</v>
      </c>
      <c r="O1060" s="43" t="s">
        <v>436</v>
      </c>
      <c r="P1060" s="43" t="s">
        <v>230</v>
      </c>
      <c r="Q1060" s="43" t="s">
        <v>453</v>
      </c>
      <c r="R1060" s="43" t="s">
        <v>441</v>
      </c>
      <c r="S1060" s="43" t="s">
        <v>330</v>
      </c>
      <c r="V1060" s="42" t="s">
        <v>1583</v>
      </c>
      <c r="W1060"/>
    </row>
    <row r="1061" spans="1:23" s="39" customFormat="1" x14ac:dyDescent="0.35">
      <c r="A1061" s="43" t="s">
        <v>811</v>
      </c>
      <c r="B1061" s="54">
        <v>51510</v>
      </c>
      <c r="C1061" s="54" t="s">
        <v>10</v>
      </c>
      <c r="D1061" s="53">
        <v>5.50125775234131</v>
      </c>
      <c r="E1061" s="53">
        <f>SUMIFS('Ratios_MARAMA-VA'!T:T, 'Ratios_MARAMA-VA'!AA:AA, V1061)</f>
        <v>5.4996605434619701</v>
      </c>
      <c r="F1061" s="53">
        <f>SUMIFS('Ratios_MARAMA-VA'!J:J, 'Ratios_MARAMA-VA'!AA:AA, V1061)</f>
        <v>1.13778158008245E-2</v>
      </c>
      <c r="G1061" s="53"/>
      <c r="H1061" s="53">
        <f t="shared" si="7"/>
        <v>2.0688214683268983E-3</v>
      </c>
      <c r="I1061" s="53">
        <v>5.50125775234131</v>
      </c>
      <c r="J1061" s="53">
        <v>1.1381120140843481E-2</v>
      </c>
      <c r="K1061" s="53">
        <v>5.50125775234131</v>
      </c>
      <c r="L1061" s="53">
        <v>1.1381120140843481E-2</v>
      </c>
      <c r="M1061" s="43" t="s">
        <v>753</v>
      </c>
      <c r="N1061" s="43" t="s">
        <v>754</v>
      </c>
      <c r="O1061" s="43" t="s">
        <v>436</v>
      </c>
      <c r="P1061" s="43" t="s">
        <v>230</v>
      </c>
      <c r="Q1061" s="43" t="s">
        <v>453</v>
      </c>
      <c r="R1061" s="43" t="s">
        <v>441</v>
      </c>
      <c r="S1061" s="43" t="s">
        <v>330</v>
      </c>
      <c r="V1061" s="42" t="s">
        <v>1561</v>
      </c>
      <c r="W1061"/>
    </row>
    <row r="1062" spans="1:23" s="39" customFormat="1" x14ac:dyDescent="0.35">
      <c r="A1062" s="43" t="s">
        <v>811</v>
      </c>
      <c r="B1062" s="54">
        <v>51510</v>
      </c>
      <c r="C1062" s="54" t="s">
        <v>12</v>
      </c>
      <c r="D1062" s="53">
        <v>0.42509721670135298</v>
      </c>
      <c r="E1062" s="53">
        <f>SUMIFS('Ratios_MARAMA-VA'!T:T, 'Ratios_MARAMA-VA'!AA:AA, V1062)</f>
        <v>0.42497379600745699</v>
      </c>
      <c r="F1062" s="53">
        <f>SUMIFS('Ratios_MARAMA-VA'!J:J, 'Ratios_MARAMA-VA'!AA:AA, V1062)</f>
        <v>8.7919491265659995E-4</v>
      </c>
      <c r="G1062" s="53"/>
      <c r="H1062" s="53">
        <f t="shared" si="7"/>
        <v>2.0688214683268914E-3</v>
      </c>
      <c r="I1062" s="53">
        <v>0.42509721670135298</v>
      </c>
      <c r="J1062" s="53">
        <v>8.7945024803776778E-4</v>
      </c>
      <c r="K1062" s="53">
        <v>0.42509721670135298</v>
      </c>
      <c r="L1062" s="53">
        <v>8.7945024803776778E-4</v>
      </c>
      <c r="M1062" s="43" t="s">
        <v>753</v>
      </c>
      <c r="N1062" s="43" t="s">
        <v>754</v>
      </c>
      <c r="O1062" s="43" t="s">
        <v>436</v>
      </c>
      <c r="P1062" s="43" t="s">
        <v>230</v>
      </c>
      <c r="Q1062" s="43" t="s">
        <v>453</v>
      </c>
      <c r="R1062" s="43" t="s">
        <v>441</v>
      </c>
      <c r="S1062" s="43" t="s">
        <v>330</v>
      </c>
      <c r="V1062" s="42" t="s">
        <v>1575</v>
      </c>
      <c r="W1062"/>
    </row>
    <row r="1063" spans="1:23" s="39" customFormat="1" x14ac:dyDescent="0.35">
      <c r="A1063" s="43" t="s">
        <v>811</v>
      </c>
      <c r="B1063" s="54">
        <v>51600</v>
      </c>
      <c r="C1063" s="54" t="s">
        <v>10</v>
      </c>
      <c r="D1063" s="53">
        <v>1.8338205827263301</v>
      </c>
      <c r="E1063" s="53">
        <f>SUMIFS('Ratios_MARAMA-VA'!T:T, 'Ratios_MARAMA-VA'!AA:AA, V1063)</f>
        <v>1.83328816002415</v>
      </c>
      <c r="F1063" s="53">
        <f>SUMIFS('Ratios_MARAMA-VA'!J:J, 'Ratios_MARAMA-VA'!AA:AA, V1063)</f>
        <v>3.7927459030874799E-3</v>
      </c>
      <c r="G1063" s="53"/>
      <c r="H1063" s="53">
        <f t="shared" si="7"/>
        <v>2.0688214683268983E-3</v>
      </c>
      <c r="I1063" s="53">
        <v>1.8338205827263301</v>
      </c>
      <c r="J1063" s="53">
        <v>3.7938473906039744E-3</v>
      </c>
      <c r="K1063" s="53">
        <v>1.8338205827263301</v>
      </c>
      <c r="L1063" s="53">
        <v>3.7938473906039744E-3</v>
      </c>
      <c r="M1063" s="43" t="s">
        <v>753</v>
      </c>
      <c r="N1063" s="43" t="s">
        <v>754</v>
      </c>
      <c r="O1063" s="43" t="s">
        <v>436</v>
      </c>
      <c r="P1063" s="43" t="s">
        <v>230</v>
      </c>
      <c r="Q1063" s="43" t="s">
        <v>453</v>
      </c>
      <c r="R1063" s="43" t="s">
        <v>441</v>
      </c>
      <c r="S1063" s="43" t="s">
        <v>330</v>
      </c>
      <c r="V1063" s="42" t="s">
        <v>1564</v>
      </c>
      <c r="W1063"/>
    </row>
    <row r="1064" spans="1:23" s="39" customFormat="1" x14ac:dyDescent="0.35">
      <c r="A1064" s="43" t="s">
        <v>811</v>
      </c>
      <c r="B1064" s="54">
        <v>51600</v>
      </c>
      <c r="C1064" s="54" t="s">
        <v>12</v>
      </c>
      <c r="D1064" s="53">
        <v>0.141704335587929</v>
      </c>
      <c r="E1064" s="53">
        <f>SUMIFS('Ratios_MARAMA-VA'!T:T, 'Ratios_MARAMA-VA'!AA:AA, V1064)</f>
        <v>0.14166319382849299</v>
      </c>
      <c r="F1064" s="53">
        <f>SUMIFS('Ratios_MARAMA-VA'!J:J, 'Ratios_MARAMA-VA'!AA:AA, V1064)</f>
        <v>2.93075856664141E-4</v>
      </c>
      <c r="G1064" s="53"/>
      <c r="H1064" s="53">
        <f t="shared" si="7"/>
        <v>2.0688214683268992E-3</v>
      </c>
      <c r="I1064" s="53">
        <v>0.141704335587929</v>
      </c>
      <c r="J1064" s="53">
        <v>2.9316097161930692E-4</v>
      </c>
      <c r="K1064" s="53">
        <v>0.141704335587929</v>
      </c>
      <c r="L1064" s="53">
        <v>2.9316097161930692E-4</v>
      </c>
      <c r="M1064" s="43" t="s">
        <v>753</v>
      </c>
      <c r="N1064" s="43" t="s">
        <v>754</v>
      </c>
      <c r="O1064" s="43" t="s">
        <v>436</v>
      </c>
      <c r="P1064" s="43" t="s">
        <v>230</v>
      </c>
      <c r="Q1064" s="43" t="s">
        <v>453</v>
      </c>
      <c r="R1064" s="43" t="s">
        <v>441</v>
      </c>
      <c r="S1064" s="43" t="s">
        <v>330</v>
      </c>
      <c r="V1064" s="42" t="s">
        <v>1578</v>
      </c>
      <c r="W1064"/>
    </row>
    <row r="1065" spans="1:23" s="39" customFormat="1" x14ac:dyDescent="0.35">
      <c r="A1065" s="43" t="s">
        <v>811</v>
      </c>
      <c r="B1065" s="54">
        <v>51610</v>
      </c>
      <c r="C1065" s="54" t="s">
        <v>10</v>
      </c>
      <c r="D1065" s="53">
        <v>0.67859303668054105</v>
      </c>
      <c r="E1065" s="53">
        <f>SUMIFS('Ratios_MARAMA-VA'!T:T, 'Ratios_MARAMA-VA'!AA:AA, V1065)</f>
        <v>0.67839601722200304</v>
      </c>
      <c r="F1065" s="53">
        <f>SUMIFS('Ratios_MARAMA-VA'!J:J, 'Ratios_MARAMA-VA'!AA:AA, V1065)</f>
        <v>1.4034802444563401E-3</v>
      </c>
      <c r="G1065" s="53"/>
      <c r="H1065" s="53">
        <f t="shared" si="7"/>
        <v>2.0688214683268922E-3</v>
      </c>
      <c r="I1065" s="53">
        <v>0.67859303668054105</v>
      </c>
      <c r="J1065" s="53">
        <v>1.4038878425418416E-3</v>
      </c>
      <c r="K1065" s="53">
        <v>0.67859303668054105</v>
      </c>
      <c r="L1065" s="53">
        <v>1.4038878425418416E-3</v>
      </c>
      <c r="M1065" s="43" t="s">
        <v>753</v>
      </c>
      <c r="N1065" s="43" t="s">
        <v>754</v>
      </c>
      <c r="O1065" s="43" t="s">
        <v>436</v>
      </c>
      <c r="P1065" s="43" t="s">
        <v>230</v>
      </c>
      <c r="Q1065" s="43" t="s">
        <v>453</v>
      </c>
      <c r="R1065" s="43" t="s">
        <v>441</v>
      </c>
      <c r="S1065" s="43" t="s">
        <v>330</v>
      </c>
      <c r="V1065" s="42" t="s">
        <v>1565</v>
      </c>
      <c r="W1065"/>
    </row>
    <row r="1066" spans="1:23" s="39" customFormat="1" x14ac:dyDescent="0.35">
      <c r="A1066" s="43" t="s">
        <v>811</v>
      </c>
      <c r="B1066" s="54">
        <v>51610</v>
      </c>
      <c r="C1066" s="54" t="s">
        <v>12</v>
      </c>
      <c r="D1066" s="53">
        <v>5.24367279656607E-2</v>
      </c>
      <c r="E1066" s="53">
        <f>SUMIFS('Ratios_MARAMA-VA'!T:T, 'Ratios_MARAMA-VA'!AA:AA, V1066)</f>
        <v>5.2421503736715398E-2</v>
      </c>
      <c r="F1066" s="53">
        <f>SUMIFS('Ratios_MARAMA-VA'!J:J, 'Ratios_MARAMA-VA'!AA:AA, V1066)</f>
        <v>1.08450732332495E-4</v>
      </c>
      <c r="G1066" s="53"/>
      <c r="H1066" s="53">
        <f t="shared" si="7"/>
        <v>2.0688214683268879E-3</v>
      </c>
      <c r="I1066" s="53">
        <v>5.24367279656607E-2</v>
      </c>
      <c r="J1066" s="53">
        <v>1.0848222854417575E-4</v>
      </c>
      <c r="K1066" s="53">
        <v>5.24367279656607E-2</v>
      </c>
      <c r="L1066" s="53">
        <v>1.0848222854417575E-4</v>
      </c>
      <c r="M1066" s="43" t="s">
        <v>753</v>
      </c>
      <c r="N1066" s="43" t="s">
        <v>754</v>
      </c>
      <c r="O1066" s="43" t="s">
        <v>436</v>
      </c>
      <c r="P1066" s="43" t="s">
        <v>230</v>
      </c>
      <c r="Q1066" s="43" t="s">
        <v>453</v>
      </c>
      <c r="R1066" s="43" t="s">
        <v>441</v>
      </c>
      <c r="S1066" s="43" t="s">
        <v>330</v>
      </c>
      <c r="V1066" s="42" t="s">
        <v>1579</v>
      </c>
      <c r="W1066"/>
    </row>
    <row r="1067" spans="1:23" s="39" customFormat="1" x14ac:dyDescent="0.35">
      <c r="A1067" s="43" t="s">
        <v>811</v>
      </c>
      <c r="B1067" s="54">
        <v>51683</v>
      </c>
      <c r="C1067" s="54" t="s">
        <v>10</v>
      </c>
      <c r="D1067" s="53">
        <v>0.98661606139437996</v>
      </c>
      <c r="E1067" s="53">
        <f>SUMIFS('Ratios_MARAMA-VA'!T:T, 'Ratios_MARAMA-VA'!AA:AA, V1067)</f>
        <v>0.986329612003225</v>
      </c>
      <c r="F1067" s="53">
        <f>SUMIFS('Ratios_MARAMA-VA'!J:J, 'Ratios_MARAMA-VA'!AA:AA, V1067)</f>
        <v>2.0405398761588001E-3</v>
      </c>
      <c r="G1067" s="53"/>
      <c r="H1067" s="53">
        <f t="shared" si="7"/>
        <v>2.0688214683268866E-3</v>
      </c>
      <c r="I1067" s="53">
        <v>0.98661606139437996</v>
      </c>
      <c r="J1067" s="53">
        <v>2.0411324888088109E-3</v>
      </c>
      <c r="K1067" s="53">
        <v>0.98661606139437996</v>
      </c>
      <c r="L1067" s="53">
        <v>2.0411324888088109E-3</v>
      </c>
      <c r="M1067" s="43" t="s">
        <v>753</v>
      </c>
      <c r="N1067" s="43" t="s">
        <v>754</v>
      </c>
      <c r="O1067" s="43" t="s">
        <v>436</v>
      </c>
      <c r="P1067" s="43" t="s">
        <v>230</v>
      </c>
      <c r="Q1067" s="43" t="s">
        <v>453</v>
      </c>
      <c r="R1067" s="43" t="s">
        <v>441</v>
      </c>
      <c r="S1067" s="43" t="s">
        <v>330</v>
      </c>
      <c r="V1067" s="42" t="s">
        <v>1567</v>
      </c>
      <c r="W1067"/>
    </row>
    <row r="1068" spans="1:23" s="39" customFormat="1" x14ac:dyDescent="0.35">
      <c r="A1068" s="43" t="s">
        <v>811</v>
      </c>
      <c r="B1068" s="54">
        <v>51683</v>
      </c>
      <c r="C1068" s="54" t="s">
        <v>12</v>
      </c>
      <c r="D1068" s="53">
        <v>7.6238501352757504E-2</v>
      </c>
      <c r="E1068" s="53">
        <f>SUMIFS('Ratios_MARAMA-VA'!T:T, 'Ratios_MARAMA-VA'!AA:AA, V1068)</f>
        <v>7.6216366630701707E-2</v>
      </c>
      <c r="F1068" s="53">
        <f>SUMIFS('Ratios_MARAMA-VA'!J:J, 'Ratios_MARAMA-VA'!AA:AA, V1068)</f>
        <v>1.57678055523468E-4</v>
      </c>
      <c r="G1068" s="53"/>
      <c r="H1068" s="53">
        <f t="shared" si="7"/>
        <v>2.0688214683268783E-3</v>
      </c>
      <c r="I1068" s="53">
        <v>7.6238501352757504E-2</v>
      </c>
      <c r="J1068" s="53">
        <v>1.5772384831165247E-4</v>
      </c>
      <c r="K1068" s="53">
        <v>7.6238501352757504E-2</v>
      </c>
      <c r="L1068" s="53">
        <v>1.5772384831165247E-4</v>
      </c>
      <c r="M1068" s="43" t="s">
        <v>753</v>
      </c>
      <c r="N1068" s="43" t="s">
        <v>754</v>
      </c>
      <c r="O1068" s="43" t="s">
        <v>436</v>
      </c>
      <c r="P1068" s="43" t="s">
        <v>230</v>
      </c>
      <c r="Q1068" s="43" t="s">
        <v>453</v>
      </c>
      <c r="R1068" s="43" t="s">
        <v>441</v>
      </c>
      <c r="S1068" s="43" t="s">
        <v>330</v>
      </c>
      <c r="V1068" s="42" t="s">
        <v>1581</v>
      </c>
      <c r="W1068"/>
    </row>
    <row r="1069" spans="1:23" s="39" customFormat="1" x14ac:dyDescent="0.35">
      <c r="A1069" s="43" t="s">
        <v>811</v>
      </c>
      <c r="B1069" s="54">
        <v>51685</v>
      </c>
      <c r="C1069" s="54" t="s">
        <v>10</v>
      </c>
      <c r="D1069" s="53">
        <v>0.105254006243496</v>
      </c>
      <c r="E1069" s="53">
        <f>SUMIFS('Ratios_MARAMA-VA'!T:T, 'Ratios_MARAMA-VA'!AA:AA, V1069)</f>
        <v>0.105223447298447</v>
      </c>
      <c r="F1069" s="53">
        <f>SUMIFS('Ratios_MARAMA-VA'!J:J, 'Ratios_MARAMA-VA'!AA:AA, V1069)</f>
        <v>2.17688526742389E-4</v>
      </c>
      <c r="G1069" s="53"/>
      <c r="H1069" s="53">
        <f t="shared" si="7"/>
        <v>2.0688214683268779E-3</v>
      </c>
      <c r="I1069" s="53">
        <v>0.105254006243496</v>
      </c>
      <c r="J1069" s="53">
        <v>2.1775174774395578E-4</v>
      </c>
      <c r="K1069" s="53">
        <v>0.105254006243496</v>
      </c>
      <c r="L1069" s="53">
        <v>2.1775174774395578E-4</v>
      </c>
      <c r="M1069" s="43" t="s">
        <v>753</v>
      </c>
      <c r="N1069" s="43" t="s">
        <v>754</v>
      </c>
      <c r="O1069" s="43" t="s">
        <v>436</v>
      </c>
      <c r="P1069" s="43" t="s">
        <v>230</v>
      </c>
      <c r="Q1069" s="43" t="s">
        <v>453</v>
      </c>
      <c r="R1069" s="43" t="s">
        <v>441</v>
      </c>
      <c r="S1069" s="43" t="s">
        <v>330</v>
      </c>
      <c r="V1069" s="42" t="s">
        <v>1568</v>
      </c>
      <c r="W1069"/>
    </row>
    <row r="1070" spans="1:23" s="39" customFormat="1" x14ac:dyDescent="0.35">
      <c r="A1070" s="43" t="s">
        <v>811</v>
      </c>
      <c r="B1070" s="54">
        <v>51685</v>
      </c>
      <c r="C1070" s="54" t="s">
        <v>12</v>
      </c>
      <c r="D1070" s="53">
        <v>8.1332659911550007E-3</v>
      </c>
      <c r="E1070" s="53">
        <f>SUMIFS('Ratios_MARAMA-VA'!T:T, 'Ratios_MARAMA-VA'!AA:AA, V1070)</f>
        <v>8.13090461758487E-3</v>
      </c>
      <c r="F1070" s="53">
        <f>SUMIFS('Ratios_MARAMA-VA'!J:J, 'Ratios_MARAMA-VA'!AA:AA, V1070)</f>
        <v>1.68213900297778E-5</v>
      </c>
      <c r="G1070" s="53"/>
      <c r="H1070" s="53">
        <f t="shared" si="7"/>
        <v>2.0688214683268875E-3</v>
      </c>
      <c r="I1070" s="53">
        <v>8.1332659911550007E-3</v>
      </c>
      <c r="J1070" s="53">
        <v>1.6826275290114426E-5</v>
      </c>
      <c r="K1070" s="53">
        <v>8.1332659911550007E-3</v>
      </c>
      <c r="L1070" s="53">
        <v>1.6826275290114426E-5</v>
      </c>
      <c r="M1070" s="43" t="s">
        <v>753</v>
      </c>
      <c r="N1070" s="43" t="s">
        <v>754</v>
      </c>
      <c r="O1070" s="43" t="s">
        <v>436</v>
      </c>
      <c r="P1070" s="43" t="s">
        <v>230</v>
      </c>
      <c r="Q1070" s="43" t="s">
        <v>453</v>
      </c>
      <c r="R1070" s="43" t="s">
        <v>441</v>
      </c>
      <c r="S1070" s="43" t="s">
        <v>330</v>
      </c>
      <c r="V1070" s="42" t="s">
        <v>1582</v>
      </c>
      <c r="W1070"/>
    </row>
    <row r="1071" spans="1:23" s="39" customFormat="1" x14ac:dyDescent="0.35">
      <c r="A1071" s="43" t="s">
        <v>497</v>
      </c>
      <c r="B1071" s="54">
        <v>24009</v>
      </c>
      <c r="C1071" s="54" t="s">
        <v>10</v>
      </c>
      <c r="D1071" s="53">
        <v>2.67513679999999E-2</v>
      </c>
      <c r="E1071" s="53">
        <f>SUMIFS('Ratios_MARAMA-VA'!T:T, 'Ratios_MARAMA-VA'!AA:AA, V1071)</f>
        <v>2.6743601135688699E-2</v>
      </c>
      <c r="F1071" s="53">
        <f>SUMIFS('Ratios_MARAMA-VA'!J:J, 'Ratios_MARAMA-VA'!AA:AA, V1071)</f>
        <v>5.5327736169884202E-5</v>
      </c>
      <c r="G1071" s="53"/>
      <c r="H1071" s="53">
        <f t="shared" si="7"/>
        <v>2.0688214683268909E-3</v>
      </c>
      <c r="I1071" s="53">
        <v>1.71054420384615E-2</v>
      </c>
      <c r="J1071" s="53">
        <v>3.5388105714390449E-5</v>
      </c>
      <c r="K1071" s="53">
        <v>1.4275970423076901E-2</v>
      </c>
      <c r="L1071" s="53">
        <v>2.9534434092461221E-5</v>
      </c>
      <c r="M1071" s="43" t="s">
        <v>751</v>
      </c>
      <c r="N1071" s="43" t="s">
        <v>198</v>
      </c>
      <c r="O1071" s="43" t="s">
        <v>436</v>
      </c>
      <c r="P1071" s="43" t="s">
        <v>230</v>
      </c>
      <c r="Q1071" s="43" t="s">
        <v>752</v>
      </c>
      <c r="R1071" s="43" t="s">
        <v>437</v>
      </c>
      <c r="S1071" s="43" t="s">
        <v>330</v>
      </c>
      <c r="V1071" s="42" t="s">
        <v>1584</v>
      </c>
      <c r="W1071"/>
    </row>
    <row r="1072" spans="1:23" s="39" customFormat="1" x14ac:dyDescent="0.35">
      <c r="A1072" s="43" t="s">
        <v>497</v>
      </c>
      <c r="B1072" s="54">
        <v>24009</v>
      </c>
      <c r="C1072" s="54" t="s">
        <v>12</v>
      </c>
      <c r="D1072" s="53">
        <v>4.5477326999989999E-4</v>
      </c>
      <c r="E1072" s="53">
        <f>SUMIFS('Ratios_MARAMA-VA'!T:T, 'Ratios_MARAMA-VA'!AA:AA, V1072)</f>
        <v>4.5464123330264401E-4</v>
      </c>
      <c r="F1072" s="53">
        <f>SUMIFS('Ratios_MARAMA-VA'!J:J, 'Ratios_MARAMA-VA'!AA:AA, V1072)</f>
        <v>9.4057154384312098E-7</v>
      </c>
      <c r="G1072" s="53"/>
      <c r="H1072" s="53">
        <f t="shared" si="7"/>
        <v>2.0688214683268831E-3</v>
      </c>
      <c r="I1072" s="53">
        <v>2.9079252360569998E-4</v>
      </c>
      <c r="J1072" s="53">
        <v>6.0159781566442408E-7</v>
      </c>
      <c r="K1072" s="55" t="s">
        <v>14</v>
      </c>
      <c r="L1072" s="53" t="s">
        <v>964</v>
      </c>
      <c r="M1072" s="43" t="s">
        <v>751</v>
      </c>
      <c r="N1072" s="43" t="s">
        <v>198</v>
      </c>
      <c r="O1072" s="43" t="s">
        <v>436</v>
      </c>
      <c r="P1072" s="43" t="s">
        <v>230</v>
      </c>
      <c r="Q1072" s="43" t="s">
        <v>752</v>
      </c>
      <c r="R1072" s="43" t="s">
        <v>437</v>
      </c>
      <c r="S1072" s="43" t="s">
        <v>330</v>
      </c>
      <c r="V1072" s="42" t="s">
        <v>1598</v>
      </c>
      <c r="W1072"/>
    </row>
    <row r="1073" spans="1:23" s="39" customFormat="1" x14ac:dyDescent="0.35">
      <c r="A1073" s="43" t="s">
        <v>497</v>
      </c>
      <c r="B1073" s="54">
        <v>24017</v>
      </c>
      <c r="C1073" s="54" t="s">
        <v>10</v>
      </c>
      <c r="D1073" s="53">
        <v>5.0781387999999997E-2</v>
      </c>
      <c r="E1073" s="53">
        <f>SUMIFS('Ratios_MARAMA-VA'!T:T, 'Ratios_MARAMA-VA'!AA:AA, V1073)</f>
        <v>5.0766644374547698E-2</v>
      </c>
      <c r="F1073" s="53">
        <f>SUMIFS('Ratios_MARAMA-VA'!J:J, 'Ratios_MARAMA-VA'!AA:AA, V1073)</f>
        <v>1.0502712375698E-4</v>
      </c>
      <c r="G1073" s="53"/>
      <c r="H1073" s="53">
        <f t="shared" si="7"/>
        <v>2.068821468326874E-3</v>
      </c>
      <c r="I1073" s="53">
        <v>3.2470791365384603E-2</v>
      </c>
      <c r="J1073" s="53">
        <v>6.7176270270270555E-5</v>
      </c>
      <c r="K1073" s="53">
        <v>2.70996830192307E-2</v>
      </c>
      <c r="L1073" s="53">
        <v>5.6064406015037709E-5</v>
      </c>
      <c r="M1073" s="43" t="s">
        <v>751</v>
      </c>
      <c r="N1073" s="43" t="s">
        <v>198</v>
      </c>
      <c r="O1073" s="43" t="s">
        <v>436</v>
      </c>
      <c r="P1073" s="43" t="s">
        <v>230</v>
      </c>
      <c r="Q1073" s="43" t="s">
        <v>752</v>
      </c>
      <c r="R1073" s="43" t="s">
        <v>437</v>
      </c>
      <c r="S1073" s="43" t="s">
        <v>330</v>
      </c>
      <c r="V1073" s="42" t="s">
        <v>1585</v>
      </c>
      <c r="W1073"/>
    </row>
    <row r="1074" spans="1:23" s="39" customFormat="1" x14ac:dyDescent="0.35">
      <c r="A1074" s="43" t="s">
        <v>497</v>
      </c>
      <c r="B1074" s="54">
        <v>24017</v>
      </c>
      <c r="C1074" s="54" t="s">
        <v>12</v>
      </c>
      <c r="D1074" s="53">
        <v>8.6328339999990002E-4</v>
      </c>
      <c r="E1074" s="53">
        <f>SUMIFS('Ratios_MARAMA-VA'!T:T, 'Ratios_MARAMA-VA'!AA:AA, V1074)</f>
        <v>8.6303275842421505E-4</v>
      </c>
      <c r="F1074" s="53">
        <f>SUMIFS('Ratios_MARAMA-VA'!J:J, 'Ratios_MARAMA-VA'!AA:AA, V1074)</f>
        <v>1.7854606984973799E-6</v>
      </c>
      <c r="G1074" s="53"/>
      <c r="H1074" s="53">
        <f t="shared" si="7"/>
        <v>2.0688214683268775E-3</v>
      </c>
      <c r="I1074" s="53">
        <v>5.5200332788460003E-4</v>
      </c>
      <c r="J1074" s="53">
        <v>1.1419963353155409E-6</v>
      </c>
      <c r="K1074" s="53">
        <v>4.6069450673069998E-4</v>
      </c>
      <c r="L1074" s="53">
        <v>9.5309468586473331E-7</v>
      </c>
      <c r="M1074" s="43" t="s">
        <v>751</v>
      </c>
      <c r="N1074" s="43" t="s">
        <v>198</v>
      </c>
      <c r="O1074" s="43" t="s">
        <v>436</v>
      </c>
      <c r="P1074" s="43" t="s">
        <v>230</v>
      </c>
      <c r="Q1074" s="43" t="s">
        <v>752</v>
      </c>
      <c r="R1074" s="43" t="s">
        <v>437</v>
      </c>
      <c r="S1074" s="43" t="s">
        <v>330</v>
      </c>
      <c r="V1074" s="42" t="s">
        <v>1599</v>
      </c>
      <c r="W1074"/>
    </row>
    <row r="1075" spans="1:23" s="39" customFormat="1" x14ac:dyDescent="0.35">
      <c r="A1075" s="43" t="s">
        <v>497</v>
      </c>
      <c r="B1075" s="54">
        <v>24021</v>
      </c>
      <c r="C1075" s="54" t="s">
        <v>10</v>
      </c>
      <c r="D1075" s="53">
        <v>0.12876535</v>
      </c>
      <c r="E1075" s="53">
        <f>SUMIFS('Ratios_MARAMA-VA'!T:T, 'Ratios_MARAMA-VA'!AA:AA, V1075)</f>
        <v>0.12872796488379001</v>
      </c>
      <c r="F1075" s="53">
        <f>SUMIFS('Ratios_MARAMA-VA'!J:J, 'Ratios_MARAMA-VA'!AA:AA, V1075)</f>
        <v>2.6631517732561598E-4</v>
      </c>
      <c r="G1075" s="53"/>
      <c r="H1075" s="53">
        <f t="shared" si="7"/>
        <v>2.0688214683268992E-3</v>
      </c>
      <c r="I1075" s="53">
        <v>8.2335536298076897E-2</v>
      </c>
      <c r="J1075" s="53">
        <v>1.7033752509967016E-4</v>
      </c>
      <c r="K1075" s="53">
        <v>6.8716124278846102E-2</v>
      </c>
      <c r="L1075" s="53">
        <v>1.4216139312829608E-4</v>
      </c>
      <c r="M1075" s="43" t="s">
        <v>751</v>
      </c>
      <c r="N1075" s="43" t="s">
        <v>198</v>
      </c>
      <c r="O1075" s="43" t="s">
        <v>436</v>
      </c>
      <c r="P1075" s="43" t="s">
        <v>230</v>
      </c>
      <c r="Q1075" s="43" t="s">
        <v>752</v>
      </c>
      <c r="R1075" s="43" t="s">
        <v>437</v>
      </c>
      <c r="S1075" s="43" t="s">
        <v>330</v>
      </c>
      <c r="V1075" s="42" t="s">
        <v>1586</v>
      </c>
      <c r="W1075"/>
    </row>
    <row r="1076" spans="1:23" s="39" customFormat="1" x14ac:dyDescent="0.35">
      <c r="A1076" s="43" t="s">
        <v>497</v>
      </c>
      <c r="B1076" s="54">
        <v>24021</v>
      </c>
      <c r="C1076" s="54" t="s">
        <v>12</v>
      </c>
      <c r="D1076" s="53">
        <v>2.1890112999999999E-3</v>
      </c>
      <c r="E1076" s="53">
        <f>SUMIFS('Ratios_MARAMA-VA'!T:T, 'Ratios_MARAMA-VA'!AA:AA, V1076)</f>
        <v>2.1883757529228198E-3</v>
      </c>
      <c r="F1076" s="53">
        <f>SUMIFS('Ratios_MARAMA-VA'!J:J, 'Ratios_MARAMA-VA'!AA:AA, V1076)</f>
        <v>4.5273587384127499E-6</v>
      </c>
      <c r="G1076" s="53"/>
      <c r="H1076" s="53">
        <f t="shared" si="7"/>
        <v>2.0688214683268892E-3</v>
      </c>
      <c r="I1076" s="53">
        <v>1.3997043408653001E-3</v>
      </c>
      <c r="J1076" s="53">
        <v>2.8957383896924705E-6</v>
      </c>
      <c r="K1076" s="53">
        <v>1.1681742995191999E-3</v>
      </c>
      <c r="L1076" s="53">
        <v>2.4167440695930465E-6</v>
      </c>
      <c r="M1076" s="43" t="s">
        <v>751</v>
      </c>
      <c r="N1076" s="43" t="s">
        <v>198</v>
      </c>
      <c r="O1076" s="43" t="s">
        <v>436</v>
      </c>
      <c r="P1076" s="43" t="s">
        <v>230</v>
      </c>
      <c r="Q1076" s="43" t="s">
        <v>752</v>
      </c>
      <c r="R1076" s="43" t="s">
        <v>437</v>
      </c>
      <c r="S1076" s="43" t="s">
        <v>330</v>
      </c>
      <c r="V1076" s="42" t="s">
        <v>1600</v>
      </c>
      <c r="W1076"/>
    </row>
    <row r="1077" spans="1:23" s="39" customFormat="1" x14ac:dyDescent="0.35">
      <c r="A1077" s="43" t="s">
        <v>497</v>
      </c>
      <c r="B1077" s="54">
        <v>24031</v>
      </c>
      <c r="C1077" s="54" t="s">
        <v>10</v>
      </c>
      <c r="D1077" s="53">
        <v>0.71416310000000005</v>
      </c>
      <c r="E1077" s="53">
        <f>SUMIFS('Ratios_MARAMA-VA'!T:T, 'Ratios_MARAMA-VA'!AA:AA, V1077)</f>
        <v>0.71395575329930805</v>
      </c>
      <c r="F1077" s="53">
        <f>SUMIFS('Ratios_MARAMA-VA'!J:J, 'Ratios_MARAMA-VA'!AA:AA, V1077)</f>
        <v>1.4770469898611001E-3</v>
      </c>
      <c r="G1077" s="53"/>
      <c r="H1077" s="53">
        <f t="shared" si="7"/>
        <v>2.0688214683268827E-3</v>
      </c>
      <c r="I1077" s="53">
        <v>0.45665236682692301</v>
      </c>
      <c r="J1077" s="53">
        <v>9.4473222005382108E-4</v>
      </c>
      <c r="K1077" s="53">
        <v>0.38111588509615402</v>
      </c>
      <c r="L1077" s="53">
        <v>7.8846072500732484E-4</v>
      </c>
      <c r="M1077" s="43" t="s">
        <v>751</v>
      </c>
      <c r="N1077" s="43" t="s">
        <v>198</v>
      </c>
      <c r="O1077" s="43" t="s">
        <v>436</v>
      </c>
      <c r="P1077" s="43" t="s">
        <v>230</v>
      </c>
      <c r="Q1077" s="43" t="s">
        <v>752</v>
      </c>
      <c r="R1077" s="43" t="s">
        <v>437</v>
      </c>
      <c r="S1077" s="43" t="s">
        <v>330</v>
      </c>
      <c r="V1077" s="42" t="s">
        <v>1587</v>
      </c>
      <c r="W1077"/>
    </row>
    <row r="1078" spans="1:23" s="39" customFormat="1" x14ac:dyDescent="0.35">
      <c r="A1078" s="43" t="s">
        <v>497</v>
      </c>
      <c r="B1078" s="54">
        <v>24031</v>
      </c>
      <c r="C1078" s="54" t="s">
        <v>12</v>
      </c>
      <c r="D1078" s="53">
        <v>1.21407789999999E-2</v>
      </c>
      <c r="E1078" s="53">
        <f>SUMIFS('Ratios_MARAMA-VA'!T:T, 'Ratios_MARAMA-VA'!AA:AA, V1078)</f>
        <v>1.21372541042591E-2</v>
      </c>
      <c r="F1078" s="53">
        <f>SUMIFS('Ratios_MARAMA-VA'!J:J, 'Ratios_MARAMA-VA'!AA:AA, V1078)</f>
        <v>2.5109811857429899E-5</v>
      </c>
      <c r="G1078" s="53"/>
      <c r="H1078" s="53">
        <f t="shared" si="7"/>
        <v>2.0688214683268914E-3</v>
      </c>
      <c r="I1078" s="53">
        <v>7.7630942644229999E-3</v>
      </c>
      <c r="J1078" s="53">
        <v>1.6060456074883658E-5</v>
      </c>
      <c r="K1078" s="53">
        <v>6.4789734086537999E-3</v>
      </c>
      <c r="L1078" s="53">
        <v>1.3403839280542039E-5</v>
      </c>
      <c r="M1078" s="43" t="s">
        <v>751</v>
      </c>
      <c r="N1078" s="43" t="s">
        <v>198</v>
      </c>
      <c r="O1078" s="43" t="s">
        <v>436</v>
      </c>
      <c r="P1078" s="43" t="s">
        <v>230</v>
      </c>
      <c r="Q1078" s="43" t="s">
        <v>752</v>
      </c>
      <c r="R1078" s="43" t="s">
        <v>437</v>
      </c>
      <c r="S1078" s="43" t="s">
        <v>330</v>
      </c>
      <c r="V1078" s="42" t="s">
        <v>1601</v>
      </c>
      <c r="W1078"/>
    </row>
    <row r="1079" spans="1:23" s="39" customFormat="1" x14ac:dyDescent="0.35">
      <c r="A1079" s="43" t="s">
        <v>497</v>
      </c>
      <c r="B1079" s="54">
        <v>24033</v>
      </c>
      <c r="C1079" s="54" t="s">
        <v>10</v>
      </c>
      <c r="D1079" s="53">
        <v>0.39703929999999998</v>
      </c>
      <c r="E1079" s="53">
        <f>SUMIFS('Ratios_MARAMA-VA'!T:T, 'Ratios_MARAMA-VA'!AA:AA, V1079)</f>
        <v>0.39692402550751998</v>
      </c>
      <c r="F1079" s="53">
        <f>SUMIFS('Ratios_MARAMA-VA'!J:J, 'Ratios_MARAMA-VA'!AA:AA, V1079)</f>
        <v>8.2116494526468596E-4</v>
      </c>
      <c r="G1079" s="53"/>
      <c r="H1079" s="53">
        <f t="shared" si="7"/>
        <v>2.0688214683268862E-3</v>
      </c>
      <c r="I1079" s="53">
        <v>0.25387609086538498</v>
      </c>
      <c r="J1079" s="53">
        <v>5.2522430707721579E-4</v>
      </c>
      <c r="K1079" s="53">
        <v>0.21188154951923099</v>
      </c>
      <c r="L1079" s="53">
        <v>4.3834509838775132E-4</v>
      </c>
      <c r="M1079" s="43" t="s">
        <v>751</v>
      </c>
      <c r="N1079" s="43" t="s">
        <v>198</v>
      </c>
      <c r="O1079" s="43" t="s">
        <v>436</v>
      </c>
      <c r="P1079" s="43" t="s">
        <v>230</v>
      </c>
      <c r="Q1079" s="43" t="s">
        <v>752</v>
      </c>
      <c r="R1079" s="43" t="s">
        <v>437</v>
      </c>
      <c r="S1079" s="43" t="s">
        <v>330</v>
      </c>
      <c r="V1079" s="42" t="s">
        <v>1588</v>
      </c>
      <c r="W1079"/>
    </row>
    <row r="1080" spans="1:23" s="39" customFormat="1" x14ac:dyDescent="0.35">
      <c r="A1080" s="43" t="s">
        <v>497</v>
      </c>
      <c r="B1080" s="54">
        <v>24033</v>
      </c>
      <c r="C1080" s="54" t="s">
        <v>12</v>
      </c>
      <c r="D1080" s="53">
        <v>6.7496687999999997E-3</v>
      </c>
      <c r="E1080" s="53">
        <f>SUMIFS('Ratios_MARAMA-VA'!T:T, 'Ratios_MARAMA-VA'!AA:AA, V1080)</f>
        <v>6.7477091334246101E-3</v>
      </c>
      <c r="F1080" s="53">
        <f>SUMIFS('Ratios_MARAMA-VA'!J:J, 'Ratios_MARAMA-VA'!AA:AA, V1080)</f>
        <v>1.39598055172542E-5</v>
      </c>
      <c r="G1080" s="53"/>
      <c r="H1080" s="53">
        <f t="shared" si="7"/>
        <v>2.0688214683268796E-3</v>
      </c>
      <c r="I1080" s="53">
        <v>4.3158939923076001E-3</v>
      </c>
      <c r="J1080" s="53">
        <v>8.9288141463089682E-6</v>
      </c>
      <c r="K1080" s="53">
        <v>3.6019867153845998E-3</v>
      </c>
      <c r="L1080" s="53">
        <v>7.4518674454158823E-6</v>
      </c>
      <c r="M1080" s="43" t="s">
        <v>751</v>
      </c>
      <c r="N1080" s="43" t="s">
        <v>198</v>
      </c>
      <c r="O1080" s="43" t="s">
        <v>436</v>
      </c>
      <c r="P1080" s="43" t="s">
        <v>230</v>
      </c>
      <c r="Q1080" s="43" t="s">
        <v>752</v>
      </c>
      <c r="R1080" s="43" t="s">
        <v>437</v>
      </c>
      <c r="S1080" s="43" t="s">
        <v>330</v>
      </c>
      <c r="V1080" s="42" t="s">
        <v>1602</v>
      </c>
      <c r="W1080"/>
    </row>
    <row r="1081" spans="1:23" s="39" customFormat="1" x14ac:dyDescent="0.35">
      <c r="A1081" s="43" t="s">
        <v>811</v>
      </c>
      <c r="B1081" s="54">
        <v>51013</v>
      </c>
      <c r="C1081" s="54" t="s">
        <v>10</v>
      </c>
      <c r="D1081" s="53">
        <v>0.28037879999999998</v>
      </c>
      <c r="E1081" s="53">
        <f>SUMIFS('Ratios_MARAMA-VA'!T:T, 'Ratios_MARAMA-VA'!AA:AA, V1081)</f>
        <v>0.28029739615944499</v>
      </c>
      <c r="F1081" s="53">
        <f>SUMIFS('Ratios_MARAMA-VA'!J:J, 'Ratios_MARAMA-VA'!AA:AA, V1081)</f>
        <v>5.79885270690782E-4</v>
      </c>
      <c r="G1081" s="53"/>
      <c r="H1081" s="53">
        <f t="shared" si="7"/>
        <v>2.0688214683268723E-3</v>
      </c>
      <c r="I1081" s="53">
        <v>0.179280675</v>
      </c>
      <c r="J1081" s="53">
        <v>3.7089970929613279E-4</v>
      </c>
      <c r="K1081" s="53">
        <v>0.149625225</v>
      </c>
      <c r="L1081" s="53">
        <v>3.0954787768323866E-4</v>
      </c>
      <c r="M1081" s="43" t="s">
        <v>751</v>
      </c>
      <c r="N1081" s="43" t="s">
        <v>198</v>
      </c>
      <c r="O1081" s="43" t="s">
        <v>436</v>
      </c>
      <c r="P1081" s="43" t="s">
        <v>230</v>
      </c>
      <c r="Q1081" s="43" t="s">
        <v>752</v>
      </c>
      <c r="R1081" s="43" t="s">
        <v>437</v>
      </c>
      <c r="S1081" s="43" t="s">
        <v>330</v>
      </c>
      <c r="V1081" s="42" t="s">
        <v>1590</v>
      </c>
      <c r="W1081"/>
    </row>
    <row r="1082" spans="1:23" s="39" customFormat="1" x14ac:dyDescent="0.35">
      <c r="A1082" s="43" t="s">
        <v>811</v>
      </c>
      <c r="B1082" s="54">
        <v>51013</v>
      </c>
      <c r="C1082" s="54" t="s">
        <v>12</v>
      </c>
      <c r="D1082" s="53">
        <v>4.7664404666665997E-3</v>
      </c>
      <c r="E1082" s="53">
        <f>SUMIFS('Ratios_MARAMA-VA'!T:T, 'Ratios_MARAMA-VA'!AA:AA, V1082)</f>
        <v>4.7650566011255696E-3</v>
      </c>
      <c r="F1082" s="53">
        <f>SUMIFS('Ratios_MARAMA-VA'!J:J, 'Ratios_MARAMA-VA'!AA:AA, V1082)</f>
        <v>9.8580513942013602E-6</v>
      </c>
      <c r="G1082" s="53"/>
      <c r="H1082" s="53">
        <f t="shared" si="7"/>
        <v>2.068821468326894E-3</v>
      </c>
      <c r="I1082" s="53">
        <v>3.0477720291665999E-3</v>
      </c>
      <c r="J1082" s="53">
        <v>6.3052962045060825E-6</v>
      </c>
      <c r="K1082" s="53">
        <v>2.5436292874999999E-3</v>
      </c>
      <c r="L1082" s="53">
        <v>5.2623148774450405E-6</v>
      </c>
      <c r="M1082" s="43" t="s">
        <v>751</v>
      </c>
      <c r="N1082" s="43" t="s">
        <v>198</v>
      </c>
      <c r="O1082" s="43" t="s">
        <v>436</v>
      </c>
      <c r="P1082" s="43" t="s">
        <v>230</v>
      </c>
      <c r="Q1082" s="43" t="s">
        <v>752</v>
      </c>
      <c r="R1082" s="43" t="s">
        <v>437</v>
      </c>
      <c r="S1082" s="43" t="s">
        <v>330</v>
      </c>
      <c r="V1082" s="42" t="s">
        <v>1604</v>
      </c>
      <c r="W1082"/>
    </row>
    <row r="1083" spans="1:23" s="39" customFormat="1" x14ac:dyDescent="0.35">
      <c r="A1083" s="43" t="s">
        <v>811</v>
      </c>
      <c r="B1083" s="54">
        <v>51059</v>
      </c>
      <c r="C1083" s="54" t="s">
        <v>10</v>
      </c>
      <c r="D1083" s="53">
        <v>1.1759202</v>
      </c>
      <c r="E1083" s="53">
        <f>SUMIFS('Ratios_MARAMA-VA'!T:T, 'Ratios_MARAMA-VA'!AA:AA, V1083)</f>
        <v>1.1755787889501299</v>
      </c>
      <c r="F1083" s="53">
        <f>SUMIFS('Ratios_MARAMA-VA'!J:J, 'Ratios_MARAMA-VA'!AA:AA, V1083)</f>
        <v>2.4320626362897601E-3</v>
      </c>
      <c r="G1083" s="53"/>
      <c r="H1083" s="53">
        <f t="shared" si="7"/>
        <v>2.0688214683268944E-3</v>
      </c>
      <c r="I1083" s="53">
        <v>0.75191051249999996</v>
      </c>
      <c r="J1083" s="53">
        <v>1.5555686105206776E-3</v>
      </c>
      <c r="K1083" s="53">
        <v>0.62753433749999998</v>
      </c>
      <c r="L1083" s="53">
        <v>1.2982565095322948E-3</v>
      </c>
      <c r="M1083" s="43" t="s">
        <v>751</v>
      </c>
      <c r="N1083" s="43" t="s">
        <v>198</v>
      </c>
      <c r="O1083" s="43" t="s">
        <v>436</v>
      </c>
      <c r="P1083" s="43" t="s">
        <v>230</v>
      </c>
      <c r="Q1083" s="43" t="s">
        <v>752</v>
      </c>
      <c r="R1083" s="43" t="s">
        <v>437</v>
      </c>
      <c r="S1083" s="43" t="s">
        <v>330</v>
      </c>
      <c r="V1083" s="42" t="s">
        <v>1591</v>
      </c>
      <c r="W1083"/>
    </row>
    <row r="1084" spans="1:23" s="39" customFormat="1" x14ac:dyDescent="0.35">
      <c r="A1084" s="43" t="s">
        <v>811</v>
      </c>
      <c r="B1084" s="54">
        <v>51059</v>
      </c>
      <c r="C1084" s="54" t="s">
        <v>12</v>
      </c>
      <c r="D1084" s="53">
        <v>1.9990646000000001E-2</v>
      </c>
      <c r="E1084" s="53">
        <f>SUMIFS('Ratios_MARAMA-VA'!T:T, 'Ratios_MARAMA-VA'!AA:AA, V1084)</f>
        <v>1.9984842011397299E-2</v>
      </c>
      <c r="F1084" s="53">
        <f>SUMIFS('Ratios_MARAMA-VA'!J:J, 'Ratios_MARAMA-VA'!AA:AA, V1084)</f>
        <v>4.1345070194300003E-5</v>
      </c>
      <c r="G1084" s="53"/>
      <c r="H1084" s="53">
        <f t="shared" si="7"/>
        <v>2.0688214683268961E-3</v>
      </c>
      <c r="I1084" s="53">
        <v>1.2782480375E-2</v>
      </c>
      <c r="J1084" s="53">
        <v>2.6444669818267234E-5</v>
      </c>
      <c r="K1084" s="53">
        <v>1.0668085125000001E-2</v>
      </c>
      <c r="L1084" s="53">
        <v>2.207036353253882E-5</v>
      </c>
      <c r="M1084" s="43" t="s">
        <v>751</v>
      </c>
      <c r="N1084" s="43" t="s">
        <v>198</v>
      </c>
      <c r="O1084" s="43" t="s">
        <v>436</v>
      </c>
      <c r="P1084" s="43" t="s">
        <v>230</v>
      </c>
      <c r="Q1084" s="43" t="s">
        <v>752</v>
      </c>
      <c r="R1084" s="43" t="s">
        <v>437</v>
      </c>
      <c r="S1084" s="43" t="s">
        <v>330</v>
      </c>
      <c r="V1084" s="42" t="s">
        <v>1605</v>
      </c>
      <c r="W1084"/>
    </row>
    <row r="1085" spans="1:23" s="39" customFormat="1" x14ac:dyDescent="0.35">
      <c r="A1085" s="43" t="s">
        <v>811</v>
      </c>
      <c r="B1085" s="54">
        <v>51107</v>
      </c>
      <c r="C1085" s="54" t="s">
        <v>10</v>
      </c>
      <c r="D1085" s="53">
        <v>0.27590402666666702</v>
      </c>
      <c r="E1085" s="53">
        <f>SUMIFS('Ratios_MARAMA-VA'!T:T, 'Ratios_MARAMA-VA'!AA:AA, V1085)</f>
        <v>0.27582392201040901</v>
      </c>
      <c r="F1085" s="53">
        <f>SUMIFS('Ratios_MARAMA-VA'!J:J, 'Ratios_MARAMA-VA'!AA:AA, V1085)</f>
        <v>5.7063045133325596E-4</v>
      </c>
      <c r="G1085" s="53"/>
      <c r="H1085" s="53">
        <f t="shared" si="7"/>
        <v>2.0688214683268901E-3</v>
      </c>
      <c r="I1085" s="53">
        <v>0.176419401666667</v>
      </c>
      <c r="J1085" s="53">
        <v>3.6498024559738541E-4</v>
      </c>
      <c r="K1085" s="53">
        <v>0.14723724499999999</v>
      </c>
      <c r="L1085" s="53">
        <v>3.0460757339330601E-4</v>
      </c>
      <c r="M1085" s="43" t="s">
        <v>751</v>
      </c>
      <c r="N1085" s="43" t="s">
        <v>198</v>
      </c>
      <c r="O1085" s="43" t="s">
        <v>436</v>
      </c>
      <c r="P1085" s="43" t="s">
        <v>230</v>
      </c>
      <c r="Q1085" s="43" t="s">
        <v>752</v>
      </c>
      <c r="R1085" s="43" t="s">
        <v>437</v>
      </c>
      <c r="S1085" s="43" t="s">
        <v>330</v>
      </c>
      <c r="V1085" s="42" t="s">
        <v>1594</v>
      </c>
      <c r="W1085"/>
    </row>
    <row r="1086" spans="1:23" s="39" customFormat="1" x14ac:dyDescent="0.35">
      <c r="A1086" s="43" t="s">
        <v>811</v>
      </c>
      <c r="B1086" s="54">
        <v>51107</v>
      </c>
      <c r="C1086" s="54" t="s">
        <v>12</v>
      </c>
      <c r="D1086" s="53">
        <v>4.6903687999999997E-3</v>
      </c>
      <c r="E1086" s="53">
        <f>SUMIFS('Ratios_MARAMA-VA'!T:T, 'Ratios_MARAMA-VA'!AA:AA, V1086)</f>
        <v>4.6890070207429701E-3</v>
      </c>
      <c r="F1086" s="53">
        <f>SUMIFS('Ratios_MARAMA-VA'!J:J, 'Ratios_MARAMA-VA'!AA:AA, V1086)</f>
        <v>9.7007183896485907E-6</v>
      </c>
      <c r="G1086" s="53"/>
      <c r="H1086" s="53">
        <f t="shared" si="7"/>
        <v>2.0688214683268948E-3</v>
      </c>
      <c r="I1086" s="53">
        <v>2.9991300499999998E-3</v>
      </c>
      <c r="J1086" s="53">
        <v>6.2046646337443133E-6</v>
      </c>
      <c r="K1086" s="53">
        <v>2.5030333499999999E-3</v>
      </c>
      <c r="L1086" s="53">
        <v>5.1783291304181866E-6</v>
      </c>
      <c r="M1086" s="43" t="s">
        <v>751</v>
      </c>
      <c r="N1086" s="43" t="s">
        <v>198</v>
      </c>
      <c r="O1086" s="43" t="s">
        <v>436</v>
      </c>
      <c r="P1086" s="43" t="s">
        <v>230</v>
      </c>
      <c r="Q1086" s="43" t="s">
        <v>752</v>
      </c>
      <c r="R1086" s="43" t="s">
        <v>437</v>
      </c>
      <c r="S1086" s="43" t="s">
        <v>330</v>
      </c>
      <c r="V1086" s="42" t="s">
        <v>1607</v>
      </c>
      <c r="W1086"/>
    </row>
    <row r="1087" spans="1:23" s="39" customFormat="1" x14ac:dyDescent="0.35">
      <c r="A1087" s="43" t="s">
        <v>811</v>
      </c>
      <c r="B1087" s="54">
        <v>51153</v>
      </c>
      <c r="C1087" s="54" t="s">
        <v>10</v>
      </c>
      <c r="D1087" s="53">
        <v>0.16958603999999999</v>
      </c>
      <c r="E1087" s="53">
        <f>SUMIFS('Ratios_MARAMA-VA'!T:T, 'Ratios_MARAMA-VA'!AA:AA, V1087)</f>
        <v>0.16953680319978201</v>
      </c>
      <c r="F1087" s="53">
        <f>SUMIFS('Ratios_MARAMA-VA'!J:J, 'Ratios_MARAMA-VA'!AA:AA, V1087)</f>
        <v>3.5074137813121997E-4</v>
      </c>
      <c r="G1087" s="53"/>
      <c r="H1087" s="53">
        <f t="shared" si="7"/>
        <v>2.0688214683268901E-3</v>
      </c>
      <c r="I1087" s="53">
        <v>0.1084372275</v>
      </c>
      <c r="J1087" s="53">
        <v>2.2433726421784703E-4</v>
      </c>
      <c r="K1087" s="53">
        <v>9.0500242499999994E-2</v>
      </c>
      <c r="L1087" s="53">
        <v>1.8722884457278961E-4</v>
      </c>
      <c r="M1087" s="43" t="s">
        <v>751</v>
      </c>
      <c r="N1087" s="43" t="s">
        <v>198</v>
      </c>
      <c r="O1087" s="43" t="s">
        <v>436</v>
      </c>
      <c r="P1087" s="43" t="s">
        <v>230</v>
      </c>
      <c r="Q1087" s="43" t="s">
        <v>752</v>
      </c>
      <c r="R1087" s="43" t="s">
        <v>437</v>
      </c>
      <c r="S1087" s="43" t="s">
        <v>330</v>
      </c>
      <c r="V1087" s="42" t="s">
        <v>1597</v>
      </c>
      <c r="W1087"/>
    </row>
    <row r="1088" spans="1:23" s="39" customFormat="1" x14ac:dyDescent="0.35">
      <c r="A1088" s="43" t="s">
        <v>811</v>
      </c>
      <c r="B1088" s="54">
        <v>51153</v>
      </c>
      <c r="C1088" s="54" t="s">
        <v>12</v>
      </c>
      <c r="D1088" s="53">
        <v>2.8829632000000002E-3</v>
      </c>
      <c r="E1088" s="53">
        <f>SUMIFS('Ratios_MARAMA-VA'!T:T, 'Ratios_MARAMA-VA'!AA:AA, V1088)</f>
        <v>2.88212617424533E-3</v>
      </c>
      <c r="F1088" s="53">
        <f>SUMIFS('Ratios_MARAMA-VA'!J:J, 'Ratios_MARAMA-VA'!AA:AA, V1088)</f>
        <v>5.9626045037055897E-6</v>
      </c>
      <c r="G1088" s="53"/>
      <c r="H1088" s="53">
        <f t="shared" si="7"/>
        <v>2.0688214683268914E-3</v>
      </c>
      <c r="I1088" s="53">
        <v>1.8434332000000001E-3</v>
      </c>
      <c r="J1088" s="53">
        <v>3.8137341795865403E-6</v>
      </c>
      <c r="K1088" s="53">
        <v>1.5385043999999999E-3</v>
      </c>
      <c r="L1088" s="53">
        <v>3.1828909318353827E-6</v>
      </c>
      <c r="M1088" s="43" t="s">
        <v>751</v>
      </c>
      <c r="N1088" s="43" t="s">
        <v>198</v>
      </c>
      <c r="O1088" s="43" t="s">
        <v>436</v>
      </c>
      <c r="P1088" s="43" t="s">
        <v>230</v>
      </c>
      <c r="Q1088" s="43" t="s">
        <v>752</v>
      </c>
      <c r="R1088" s="43" t="s">
        <v>437</v>
      </c>
      <c r="S1088" s="43" t="s">
        <v>330</v>
      </c>
      <c r="V1088" s="42" t="s">
        <v>1609</v>
      </c>
      <c r="W1088"/>
    </row>
    <row r="1089" spans="1:23" s="39" customFormat="1" x14ac:dyDescent="0.35">
      <c r="A1089" s="43" t="s">
        <v>811</v>
      </c>
      <c r="B1089" s="54">
        <v>51510</v>
      </c>
      <c r="C1089" s="54" t="s">
        <v>10</v>
      </c>
      <c r="D1089" s="53">
        <v>0.14486073333333299</v>
      </c>
      <c r="E1089" s="53">
        <f>SUMIFS('Ratios_MARAMA-VA'!T:T, 'Ratios_MARAMA-VA'!AA:AA, V1089)</f>
        <v>0.14481867516046301</v>
      </c>
      <c r="F1089" s="53">
        <f>SUMIFS('Ratios_MARAMA-VA'!J:J, 'Ratios_MARAMA-VA'!AA:AA, V1089)</f>
        <v>2.9960398418662598E-4</v>
      </c>
      <c r="G1089" s="53"/>
      <c r="H1089" s="53">
        <f t="shared" si="7"/>
        <v>2.0688214683269035E-3</v>
      </c>
      <c r="I1089" s="53">
        <v>9.2627295833333304E-2</v>
      </c>
      <c r="J1089" s="53">
        <v>1.9162933817306707E-4</v>
      </c>
      <c r="K1089" s="53">
        <v>7.7305487500000006E-2</v>
      </c>
      <c r="L1089" s="53">
        <v>1.5993125215947709E-4</v>
      </c>
      <c r="M1089" s="43" t="s">
        <v>751</v>
      </c>
      <c r="N1089" s="43" t="s">
        <v>198</v>
      </c>
      <c r="O1089" s="43" t="s">
        <v>436</v>
      </c>
      <c r="P1089" s="43" t="s">
        <v>230</v>
      </c>
      <c r="Q1089" s="43" t="s">
        <v>752</v>
      </c>
      <c r="R1089" s="43" t="s">
        <v>437</v>
      </c>
      <c r="S1089" s="43" t="s">
        <v>330</v>
      </c>
      <c r="V1089" s="42" t="s">
        <v>1589</v>
      </c>
      <c r="W1089"/>
    </row>
    <row r="1090" spans="1:23" s="39" customFormat="1" x14ac:dyDescent="0.35">
      <c r="A1090" s="43" t="s">
        <v>811</v>
      </c>
      <c r="B1090" s="54">
        <v>51510</v>
      </c>
      <c r="C1090" s="54" t="s">
        <v>12</v>
      </c>
      <c r="D1090" s="53">
        <v>2.4626324666666001E-3</v>
      </c>
      <c r="E1090" s="53">
        <f>SUMIFS('Ratios_MARAMA-VA'!T:T, 'Ratios_MARAMA-VA'!AA:AA, V1090)</f>
        <v>2.4619174777278899E-3</v>
      </c>
      <c r="F1090" s="53">
        <f>SUMIFS('Ratios_MARAMA-VA'!J:J, 'Ratios_MARAMA-VA'!AA:AA, V1090)</f>
        <v>5.0932677311726498E-6</v>
      </c>
      <c r="G1090" s="53"/>
      <c r="H1090" s="53">
        <f t="shared" si="7"/>
        <v>2.0688214683268914E-3</v>
      </c>
      <c r="I1090" s="53">
        <v>1.5746640291666E-3</v>
      </c>
      <c r="J1090" s="53">
        <v>3.2576987489419844E-6</v>
      </c>
      <c r="K1090" s="53">
        <v>1.3141932874999999E-3</v>
      </c>
      <c r="L1090" s="53">
        <v>2.7188312867110942E-6</v>
      </c>
      <c r="M1090" s="43" t="s">
        <v>751</v>
      </c>
      <c r="N1090" s="43" t="s">
        <v>198</v>
      </c>
      <c r="O1090" s="43" t="s">
        <v>436</v>
      </c>
      <c r="P1090" s="43" t="s">
        <v>230</v>
      </c>
      <c r="Q1090" s="43" t="s">
        <v>752</v>
      </c>
      <c r="R1090" s="43" t="s">
        <v>437</v>
      </c>
      <c r="S1090" s="43" t="s">
        <v>330</v>
      </c>
      <c r="V1090" s="42" t="s">
        <v>1603</v>
      </c>
      <c r="W1090"/>
    </row>
    <row r="1091" spans="1:23" s="39" customFormat="1" x14ac:dyDescent="0.35">
      <c r="A1091" s="43" t="s">
        <v>811</v>
      </c>
      <c r="B1091" s="54">
        <v>51600</v>
      </c>
      <c r="C1091" s="54" t="s">
        <v>10</v>
      </c>
      <c r="D1091" s="53">
        <v>4.8288690666666599E-2</v>
      </c>
      <c r="E1091" s="53">
        <f>SUMIFS('Ratios_MARAMA-VA'!T:T, 'Ratios_MARAMA-VA'!AA:AA, V1091)</f>
        <v>4.8274670759042702E-2</v>
      </c>
      <c r="F1091" s="53">
        <f>SUMIFS('Ratios_MARAMA-VA'!J:J, 'Ratios_MARAMA-VA'!AA:AA, V1091)</f>
        <v>9.9871675242719601E-5</v>
      </c>
      <c r="G1091" s="53"/>
      <c r="H1091" s="53">
        <f t="shared" ref="H1091:H1154" si="8">F1091/E1091</f>
        <v>2.0688214683268836E-3</v>
      </c>
      <c r="I1091" s="53">
        <v>3.0876903166666601E-2</v>
      </c>
      <c r="J1091" s="53">
        <v>6.3878800146650205E-5</v>
      </c>
      <c r="K1091" s="53">
        <v>2.5769445500000002E-2</v>
      </c>
      <c r="L1091" s="53">
        <v>5.3312382077279605E-5</v>
      </c>
      <c r="M1091" s="43" t="s">
        <v>751</v>
      </c>
      <c r="N1091" s="43" t="s">
        <v>198</v>
      </c>
      <c r="O1091" s="43" t="s">
        <v>436</v>
      </c>
      <c r="P1091" s="43" t="s">
        <v>230</v>
      </c>
      <c r="Q1091" s="43" t="s">
        <v>752</v>
      </c>
      <c r="R1091" s="43" t="s">
        <v>437</v>
      </c>
      <c r="S1091" s="43" t="s">
        <v>330</v>
      </c>
      <c r="V1091" s="42" t="s">
        <v>1592</v>
      </c>
      <c r="W1091"/>
    </row>
    <row r="1092" spans="1:23" s="39" customFormat="1" x14ac:dyDescent="0.35">
      <c r="A1092" s="43" t="s">
        <v>811</v>
      </c>
      <c r="B1092" s="54">
        <v>51600</v>
      </c>
      <c r="C1092" s="54" t="s">
        <v>12</v>
      </c>
      <c r="D1092" s="53">
        <v>8.2090779333330005E-4</v>
      </c>
      <c r="E1092" s="53">
        <f>SUMIFS('Ratios_MARAMA-VA'!T:T, 'Ratios_MARAMA-VA'!AA:AA, V1092)</f>
        <v>8.2066945488863305E-4</v>
      </c>
      <c r="F1092" s="53">
        <f>SUMIFS('Ratios_MARAMA-VA'!J:J, 'Ratios_MARAMA-VA'!AA:AA, V1092)</f>
        <v>1.69781858667372E-6</v>
      </c>
      <c r="G1092" s="53"/>
      <c r="H1092" s="53">
        <f t="shared" si="8"/>
        <v>2.0688214683268775E-3</v>
      </c>
      <c r="I1092" s="53">
        <v>5.249073870833E-4</v>
      </c>
      <c r="J1092" s="53">
        <v>1.0859396712812974E-6</v>
      </c>
      <c r="K1092" s="53">
        <v>4.3808060125000002E-4</v>
      </c>
      <c r="L1092" s="53">
        <v>9.063105527235463E-7</v>
      </c>
      <c r="M1092" s="43" t="s">
        <v>751</v>
      </c>
      <c r="N1092" s="43" t="s">
        <v>198</v>
      </c>
      <c r="O1092" s="43" t="s">
        <v>436</v>
      </c>
      <c r="P1092" s="43" t="s">
        <v>230</v>
      </c>
      <c r="Q1092" s="43" t="s">
        <v>752</v>
      </c>
      <c r="R1092" s="43" t="s">
        <v>437</v>
      </c>
      <c r="S1092" s="43" t="s">
        <v>330</v>
      </c>
      <c r="V1092" s="42" t="s">
        <v>1606</v>
      </c>
      <c r="W1092"/>
    </row>
    <row r="1093" spans="1:23" s="39" customFormat="1" x14ac:dyDescent="0.35">
      <c r="A1093" s="43" t="s">
        <v>811</v>
      </c>
      <c r="B1093" s="54">
        <v>51610</v>
      </c>
      <c r="C1093" s="54" t="s">
        <v>10</v>
      </c>
      <c r="D1093" s="53">
        <v>1.7868907333333298E-2</v>
      </c>
      <c r="E1093" s="53">
        <f>SUMIFS('Ratios_MARAMA-VA'!T:T, 'Ratios_MARAMA-VA'!AA:AA, V1093)</f>
        <v>1.7863719360193001E-2</v>
      </c>
      <c r="F1093" s="53">
        <f>SUMIFS('Ratios_MARAMA-VA'!J:J, 'Ratios_MARAMA-VA'!AA:AA, V1093)</f>
        <v>3.6956846116534201E-5</v>
      </c>
      <c r="G1093" s="53"/>
      <c r="H1093" s="53">
        <f t="shared" si="8"/>
        <v>2.0688214683269026E-3</v>
      </c>
      <c r="I1093" s="53">
        <v>1.1425791708333299E-2</v>
      </c>
      <c r="J1093" s="53">
        <v>2.3637923178831446E-5</v>
      </c>
      <c r="K1093" s="53">
        <v>9.5358111249999999E-3</v>
      </c>
      <c r="L1093" s="53">
        <v>1.9727890773310514E-5</v>
      </c>
      <c r="M1093" s="43" t="s">
        <v>751</v>
      </c>
      <c r="N1093" s="43" t="s">
        <v>198</v>
      </c>
      <c r="O1093" s="43" t="s">
        <v>436</v>
      </c>
      <c r="P1093" s="43" t="s">
        <v>230</v>
      </c>
      <c r="Q1093" s="43" t="s">
        <v>752</v>
      </c>
      <c r="R1093" s="43" t="s">
        <v>437</v>
      </c>
      <c r="S1093" s="43" t="s">
        <v>330</v>
      </c>
      <c r="V1093" s="42" t="s">
        <v>1593</v>
      </c>
      <c r="W1093"/>
    </row>
    <row r="1094" spans="1:23" s="39" customFormat="1" x14ac:dyDescent="0.35">
      <c r="A1094" s="43" t="s">
        <v>811</v>
      </c>
      <c r="B1094" s="54">
        <v>51683</v>
      </c>
      <c r="C1094" s="54" t="s">
        <v>10</v>
      </c>
      <c r="D1094" s="53">
        <v>2.5979849999999999E-2</v>
      </c>
      <c r="E1094" s="53">
        <f>SUMIFS('Ratios_MARAMA-VA'!T:T, 'Ratios_MARAMA-VA'!AA:AA, V1094)</f>
        <v>2.5972307134537E-2</v>
      </c>
      <c r="F1094" s="53">
        <f>SUMIFS('Ratios_MARAMA-VA'!J:J, 'Ratios_MARAMA-VA'!AA:AA, V1094)</f>
        <v>5.3732066581909697E-5</v>
      </c>
      <c r="G1094" s="53"/>
      <c r="H1094" s="53">
        <f t="shared" si="8"/>
        <v>2.0688214683268862E-3</v>
      </c>
      <c r="I1094" s="53">
        <v>1.6612115625E-2</v>
      </c>
      <c r="J1094" s="53">
        <v>3.4367501439328507E-5</v>
      </c>
      <c r="K1094" s="53">
        <v>1.3864246875E-2</v>
      </c>
      <c r="L1094" s="53">
        <v>2.8682651577183942E-5</v>
      </c>
      <c r="M1094" s="43" t="s">
        <v>751</v>
      </c>
      <c r="N1094" s="43" t="s">
        <v>198</v>
      </c>
      <c r="O1094" s="43" t="s">
        <v>436</v>
      </c>
      <c r="P1094" s="43" t="s">
        <v>230</v>
      </c>
      <c r="Q1094" s="43" t="s">
        <v>752</v>
      </c>
      <c r="R1094" s="43" t="s">
        <v>437</v>
      </c>
      <c r="S1094" s="43" t="s">
        <v>330</v>
      </c>
      <c r="V1094" s="42" t="s">
        <v>1595</v>
      </c>
      <c r="W1094"/>
    </row>
    <row r="1095" spans="1:23" s="39" customFormat="1" x14ac:dyDescent="0.35">
      <c r="A1095" s="43" t="s">
        <v>811</v>
      </c>
      <c r="B1095" s="54">
        <v>51683</v>
      </c>
      <c r="C1095" s="54" t="s">
        <v>12</v>
      </c>
      <c r="D1095" s="53">
        <v>4.4165749333330002E-4</v>
      </c>
      <c r="E1095" s="53">
        <f>SUMIFS('Ratios_MARAMA-VA'!T:T, 'Ratios_MARAMA-VA'!AA:AA, V1095)</f>
        <v>4.4152926460788201E-4</v>
      </c>
      <c r="F1095" s="53">
        <f>SUMIFS('Ratios_MARAMA-VA'!J:J, 'Ratios_MARAMA-VA'!AA:AA, V1095)</f>
        <v>9.1344522151536697E-7</v>
      </c>
      <c r="G1095" s="53"/>
      <c r="H1095" s="53">
        <f t="shared" si="8"/>
        <v>2.0688214683268823E-3</v>
      </c>
      <c r="I1095" s="53">
        <v>2.824059933333E-4</v>
      </c>
      <c r="J1095" s="53">
        <v>5.8424758179210939E-7</v>
      </c>
      <c r="K1095" s="55" t="s">
        <v>14</v>
      </c>
      <c r="L1095" s="53" t="s">
        <v>964</v>
      </c>
      <c r="M1095" s="43" t="s">
        <v>751</v>
      </c>
      <c r="N1095" s="43" t="s">
        <v>198</v>
      </c>
      <c r="O1095" s="43" t="s">
        <v>436</v>
      </c>
      <c r="P1095" s="43" t="s">
        <v>230</v>
      </c>
      <c r="Q1095" s="43" t="s">
        <v>752</v>
      </c>
      <c r="R1095" s="43" t="s">
        <v>437</v>
      </c>
      <c r="S1095" s="43" t="s">
        <v>330</v>
      </c>
      <c r="V1095" s="42" t="s">
        <v>1608</v>
      </c>
      <c r="W1095"/>
    </row>
    <row r="1096" spans="1:23" s="39" customFormat="1" x14ac:dyDescent="0.35">
      <c r="A1096" s="43" t="s">
        <v>811</v>
      </c>
      <c r="B1096" s="54">
        <v>51685</v>
      </c>
      <c r="C1096" s="54" t="s">
        <v>10</v>
      </c>
      <c r="D1096" s="53">
        <v>2.7715792000000002E-3</v>
      </c>
      <c r="E1096" s="53">
        <f>SUMIFS('Ratios_MARAMA-VA'!T:T, 'Ratios_MARAMA-VA'!AA:AA, V1096)</f>
        <v>2.77077451294347E-3</v>
      </c>
      <c r="F1096" s="53">
        <f>SUMIFS('Ratios_MARAMA-VA'!J:J, 'Ratios_MARAMA-VA'!AA:AA, V1096)</f>
        <v>5.7322377962704003E-6</v>
      </c>
      <c r="G1096" s="53"/>
      <c r="H1096" s="53">
        <f t="shared" si="8"/>
        <v>2.0688214683268783E-3</v>
      </c>
      <c r="I1096" s="53">
        <v>1.7722116999999999E-3</v>
      </c>
      <c r="J1096" s="53">
        <v>3.6663896113800729E-6</v>
      </c>
      <c r="K1096" s="53">
        <v>1.4790639E-3</v>
      </c>
      <c r="L1096" s="53">
        <v>3.0599191493472789E-6</v>
      </c>
      <c r="M1096" s="43" t="s">
        <v>751</v>
      </c>
      <c r="N1096" s="43" t="s">
        <v>198</v>
      </c>
      <c r="O1096" s="43" t="s">
        <v>436</v>
      </c>
      <c r="P1096" s="43" t="s">
        <v>230</v>
      </c>
      <c r="Q1096" s="43" t="s">
        <v>752</v>
      </c>
      <c r="R1096" s="43" t="s">
        <v>437</v>
      </c>
      <c r="S1096" s="43" t="s">
        <v>330</v>
      </c>
      <c r="V1096" s="42" t="s">
        <v>1596</v>
      </c>
      <c r="W1096"/>
    </row>
    <row r="1097" spans="1:23" s="39" customFormat="1" x14ac:dyDescent="0.35">
      <c r="A1097" s="43" t="s">
        <v>9</v>
      </c>
      <c r="B1097" s="54">
        <v>11001</v>
      </c>
      <c r="C1097" s="54" t="s">
        <v>10</v>
      </c>
      <c r="D1097" s="53">
        <v>3.4398</v>
      </c>
      <c r="E1097" s="53">
        <f>SUMIFS('Ratios_MARAMA-VA'!T:T, 'Ratios_MARAMA-VA'!AA:AA, V1097)</f>
        <v>3.43979999999602</v>
      </c>
      <c r="F1097" s="53">
        <f>SUMIFS('Ratios_MARAMA-VA'!J:J, 'Ratios_MARAMA-VA'!AA:AA, V1097)</f>
        <v>3.45537160971785E-3</v>
      </c>
      <c r="G1097" s="53"/>
      <c r="H1097" s="53">
        <f t="shared" si="8"/>
        <v>1.0045268939246027E-3</v>
      </c>
      <c r="I1097" s="53">
        <v>1.9406297074398799</v>
      </c>
      <c r="J1097" s="53">
        <v>1.9494147322723931E-3</v>
      </c>
      <c r="K1097" s="53">
        <v>1.5055408455595101</v>
      </c>
      <c r="L1097" s="53">
        <v>1.5123562692665145E-3</v>
      </c>
      <c r="M1097" s="43" t="s">
        <v>442</v>
      </c>
      <c r="N1097" s="43" t="s">
        <v>443</v>
      </c>
      <c r="O1097" s="43" t="s">
        <v>436</v>
      </c>
      <c r="P1097" s="43" t="s">
        <v>444</v>
      </c>
      <c r="Q1097" s="43" t="s">
        <v>201</v>
      </c>
      <c r="R1097" s="43" t="s">
        <v>437</v>
      </c>
      <c r="S1097" s="43" t="s">
        <v>330</v>
      </c>
      <c r="V1097" s="42" t="s">
        <v>1610</v>
      </c>
      <c r="W1097"/>
    </row>
    <row r="1098" spans="1:23" s="39" customFormat="1" x14ac:dyDescent="0.35">
      <c r="A1098" s="43" t="s">
        <v>9</v>
      </c>
      <c r="B1098" s="54">
        <v>11001</v>
      </c>
      <c r="C1098" s="54" t="s">
        <v>12</v>
      </c>
      <c r="D1098" s="53">
        <v>0.13625429999999999</v>
      </c>
      <c r="E1098" s="53">
        <f>SUMIFS('Ratios_MARAMA-VA'!T:T, 'Ratios_MARAMA-VA'!AA:AA, V1098)</f>
        <v>0.13625429999984201</v>
      </c>
      <c r="F1098" s="53">
        <f>SUMIFS('Ratios_MARAMA-VA'!J:J, 'Ratios_MARAMA-VA'!AA:AA, V1098)</f>
        <v>1.36871108762712E-4</v>
      </c>
      <c r="G1098" s="53"/>
      <c r="H1098" s="53">
        <f t="shared" si="8"/>
        <v>1.0045268939246005E-3</v>
      </c>
      <c r="I1098" s="53">
        <v>7.6870498966924203E-2</v>
      </c>
      <c r="J1098" s="53">
        <v>7.7218483561678579E-5</v>
      </c>
      <c r="K1098" s="53">
        <v>5.96361457157739E-2</v>
      </c>
      <c r="L1098" s="53">
        <v>5.9906112221501228E-5</v>
      </c>
      <c r="M1098" s="43" t="s">
        <v>442</v>
      </c>
      <c r="N1098" s="43" t="s">
        <v>443</v>
      </c>
      <c r="O1098" s="43" t="s">
        <v>436</v>
      </c>
      <c r="P1098" s="43" t="s">
        <v>444</v>
      </c>
      <c r="Q1098" s="43" t="s">
        <v>201</v>
      </c>
      <c r="R1098" s="43" t="s">
        <v>437</v>
      </c>
      <c r="S1098" s="43" t="s">
        <v>330</v>
      </c>
      <c r="V1098" s="42" t="s">
        <v>1624</v>
      </c>
      <c r="W1098"/>
    </row>
    <row r="1099" spans="1:23" s="39" customFormat="1" x14ac:dyDescent="0.35">
      <c r="A1099" s="43" t="s">
        <v>497</v>
      </c>
      <c r="B1099" s="54">
        <v>24009</v>
      </c>
      <c r="C1099" s="54" t="s">
        <v>10</v>
      </c>
      <c r="D1099" s="53">
        <v>18.449145000000001</v>
      </c>
      <c r="E1099" s="53">
        <f>SUMIFS('Ratios_MARAMA-VA'!T:T, 'Ratios_MARAMA-VA'!AA:AA, V1099)</f>
        <v>18.4491449999785</v>
      </c>
      <c r="F1099" s="53">
        <f>SUMIFS('Ratios_MARAMA-VA'!J:J, 'Ratios_MARAMA-VA'!AA:AA, V1099)</f>
        <v>1.8532662322393201E-2</v>
      </c>
      <c r="G1099" s="53"/>
      <c r="H1099" s="53">
        <f t="shared" si="8"/>
        <v>1.0045268939246127E-3</v>
      </c>
      <c r="I1099" s="53">
        <v>10.408442021008799</v>
      </c>
      <c r="J1099" s="53">
        <v>1.0455559933958388E-2</v>
      </c>
      <c r="K1099" s="53">
        <v>8.0748710283010698</v>
      </c>
      <c r="L1099" s="53">
        <v>8.1114251129011175E-3</v>
      </c>
      <c r="M1099" s="43" t="s">
        <v>442</v>
      </c>
      <c r="N1099" s="43" t="s">
        <v>443</v>
      </c>
      <c r="O1099" s="43" t="s">
        <v>436</v>
      </c>
      <c r="P1099" s="43" t="s">
        <v>444</v>
      </c>
      <c r="Q1099" s="43" t="s">
        <v>201</v>
      </c>
      <c r="R1099" s="43" t="s">
        <v>437</v>
      </c>
      <c r="S1099" s="43" t="s">
        <v>330</v>
      </c>
      <c r="V1099" s="42" t="s">
        <v>1611</v>
      </c>
      <c r="W1099"/>
    </row>
    <row r="1100" spans="1:23" s="39" customFormat="1" x14ac:dyDescent="0.35">
      <c r="A1100" s="43" t="s">
        <v>497</v>
      </c>
      <c r="B1100" s="54">
        <v>24009</v>
      </c>
      <c r="C1100" s="54" t="s">
        <v>12</v>
      </c>
      <c r="D1100" s="53">
        <v>0.73079123000000001</v>
      </c>
      <c r="E1100" s="53">
        <f>SUMIFS('Ratios_MARAMA-VA'!T:T, 'Ratios_MARAMA-VA'!AA:AA, V1100)</f>
        <v>0.73079122999915203</v>
      </c>
      <c r="F1100" s="53">
        <f>SUMIFS('Ratios_MARAMA-VA'!J:J, 'Ratios_MARAMA-VA'!AA:AA, V1100)</f>
        <v>7.3409944437838901E-4</v>
      </c>
      <c r="G1100" s="53"/>
      <c r="H1100" s="53">
        <f t="shared" si="8"/>
        <v>1.004526893924604E-3</v>
      </c>
      <c r="I1100" s="53">
        <v>0.41229000839424701</v>
      </c>
      <c r="J1100" s="53">
        <v>4.1415640152842184E-4</v>
      </c>
      <c r="K1100" s="53">
        <v>0.31985465618398601</v>
      </c>
      <c r="L1100" s="53">
        <v>3.2130260428382158E-4</v>
      </c>
      <c r="M1100" s="43" t="s">
        <v>442</v>
      </c>
      <c r="N1100" s="43" t="s">
        <v>443</v>
      </c>
      <c r="O1100" s="43" t="s">
        <v>436</v>
      </c>
      <c r="P1100" s="43" t="s">
        <v>444</v>
      </c>
      <c r="Q1100" s="43" t="s">
        <v>201</v>
      </c>
      <c r="R1100" s="43" t="s">
        <v>437</v>
      </c>
      <c r="S1100" s="43" t="s">
        <v>330</v>
      </c>
      <c r="V1100" s="42" t="s">
        <v>1625</v>
      </c>
      <c r="W1100"/>
    </row>
    <row r="1101" spans="1:23" s="39" customFormat="1" x14ac:dyDescent="0.35">
      <c r="A1101" s="43" t="s">
        <v>497</v>
      </c>
      <c r="B1101" s="54">
        <v>24017</v>
      </c>
      <c r="C1101" s="54" t="s">
        <v>10</v>
      </c>
      <c r="D1101" s="53">
        <v>39.844037999999998</v>
      </c>
      <c r="E1101" s="53">
        <f>SUMIFS('Ratios_MARAMA-VA'!T:T, 'Ratios_MARAMA-VA'!AA:AA, V1101)</f>
        <v>39.844037999953798</v>
      </c>
      <c r="F1101" s="53">
        <f>SUMIFS('Ratios_MARAMA-VA'!J:J, 'Ratios_MARAMA-VA'!AA:AA, V1101)</f>
        <v>4.0024407733507399E-2</v>
      </c>
      <c r="G1101" s="53"/>
      <c r="H1101" s="53">
        <f t="shared" si="8"/>
        <v>1.004526893924602E-3</v>
      </c>
      <c r="I1101" s="53">
        <v>22.4787847570102</v>
      </c>
      <c r="J1101" s="53">
        <v>2.2580543831159147E-2</v>
      </c>
      <c r="K1101" s="53">
        <v>17.439044904071501</v>
      </c>
      <c r="L1101" s="53">
        <v>1.7517989610498604E-2</v>
      </c>
      <c r="M1101" s="43" t="s">
        <v>442</v>
      </c>
      <c r="N1101" s="43" t="s">
        <v>443</v>
      </c>
      <c r="O1101" s="43" t="s">
        <v>436</v>
      </c>
      <c r="P1101" s="43" t="s">
        <v>444</v>
      </c>
      <c r="Q1101" s="43" t="s">
        <v>201</v>
      </c>
      <c r="R1101" s="43" t="s">
        <v>437</v>
      </c>
      <c r="S1101" s="43" t="s">
        <v>330</v>
      </c>
      <c r="V1101" s="42" t="s">
        <v>1612</v>
      </c>
      <c r="W1101"/>
    </row>
    <row r="1102" spans="1:23" s="39" customFormat="1" x14ac:dyDescent="0.35">
      <c r="A1102" s="43" t="s">
        <v>497</v>
      </c>
      <c r="B1102" s="54">
        <v>24017</v>
      </c>
      <c r="C1102" s="54" t="s">
        <v>12</v>
      </c>
      <c r="D1102" s="53">
        <v>1.5782662999999999</v>
      </c>
      <c r="E1102" s="53">
        <f>SUMIFS('Ratios_MARAMA-VA'!T:T, 'Ratios_MARAMA-VA'!AA:AA, V1102)</f>
        <v>1.57826629999816</v>
      </c>
      <c r="F1102" s="53">
        <f>SUMIFS('Ratios_MARAMA-VA'!J:J, 'Ratios_MARAMA-VA'!AA:AA, V1102)</f>
        <v>1.5854109441230399E-3</v>
      </c>
      <c r="G1102" s="53"/>
      <c r="H1102" s="53">
        <f t="shared" si="8"/>
        <v>1.0045268939246109E-3</v>
      </c>
      <c r="I1102" s="53">
        <v>0.89040946218711103</v>
      </c>
      <c r="J1102" s="53">
        <v>8.9444025137190195E-4</v>
      </c>
      <c r="K1102" s="53">
        <v>0.69077980691321605</v>
      </c>
      <c r="L1102" s="53">
        <v>6.939068938243754E-4</v>
      </c>
      <c r="M1102" s="43" t="s">
        <v>442</v>
      </c>
      <c r="N1102" s="43" t="s">
        <v>443</v>
      </c>
      <c r="O1102" s="43" t="s">
        <v>436</v>
      </c>
      <c r="P1102" s="43" t="s">
        <v>444</v>
      </c>
      <c r="Q1102" s="43" t="s">
        <v>201</v>
      </c>
      <c r="R1102" s="43" t="s">
        <v>437</v>
      </c>
      <c r="S1102" s="43" t="s">
        <v>330</v>
      </c>
      <c r="V1102" s="42" t="s">
        <v>1626</v>
      </c>
      <c r="W1102"/>
    </row>
    <row r="1103" spans="1:23" s="39" customFormat="1" x14ac:dyDescent="0.35">
      <c r="A1103" s="43" t="s">
        <v>497</v>
      </c>
      <c r="B1103" s="54">
        <v>24021</v>
      </c>
      <c r="C1103" s="54" t="s">
        <v>10</v>
      </c>
      <c r="D1103" s="53">
        <v>51.825800000000001</v>
      </c>
      <c r="E1103" s="53">
        <f>SUMIFS('Ratios_MARAMA-VA'!T:T, 'Ratios_MARAMA-VA'!AA:AA, V1103)</f>
        <v>51.825799999939797</v>
      </c>
      <c r="F1103" s="53">
        <f>SUMIFS('Ratios_MARAMA-VA'!J:J, 'Ratios_MARAMA-VA'!AA:AA, V1103)</f>
        <v>5.2060409899097299E-2</v>
      </c>
      <c r="G1103" s="53"/>
      <c r="H1103" s="53">
        <f t="shared" si="8"/>
        <v>1.0045268939246046E-3</v>
      </c>
      <c r="I1103" s="53">
        <v>29.238527557369</v>
      </c>
      <c r="J1103" s="53">
        <v>2.9370887270132838E-2</v>
      </c>
      <c r="K1103" s="53">
        <v>22.683254478108601</v>
      </c>
      <c r="L1103" s="53">
        <v>2.2785939164995814E-2</v>
      </c>
      <c r="M1103" s="43" t="s">
        <v>442</v>
      </c>
      <c r="N1103" s="43" t="s">
        <v>443</v>
      </c>
      <c r="O1103" s="43" t="s">
        <v>436</v>
      </c>
      <c r="P1103" s="43" t="s">
        <v>444</v>
      </c>
      <c r="Q1103" s="43" t="s">
        <v>201</v>
      </c>
      <c r="R1103" s="43" t="s">
        <v>437</v>
      </c>
      <c r="S1103" s="43" t="s">
        <v>330</v>
      </c>
      <c r="V1103" s="42" t="s">
        <v>1613</v>
      </c>
      <c r="W1103"/>
    </row>
    <row r="1104" spans="1:23" s="39" customFormat="1" x14ac:dyDescent="0.35">
      <c r="A1104" s="43" t="s">
        <v>497</v>
      </c>
      <c r="B1104" s="54">
        <v>24021</v>
      </c>
      <c r="C1104" s="54" t="s">
        <v>12</v>
      </c>
      <c r="D1104" s="53">
        <v>2.0528767999999999</v>
      </c>
      <c r="E1104" s="53">
        <f>SUMIFS('Ratios_MARAMA-VA'!T:T, 'Ratios_MARAMA-VA'!AA:AA, V1104)</f>
        <v>2.0528767999976099</v>
      </c>
      <c r="F1104" s="53">
        <f>SUMIFS('Ratios_MARAMA-VA'!J:J, 'Ratios_MARAMA-VA'!AA:AA, V1104)</f>
        <v>2.0621699555114898E-3</v>
      </c>
      <c r="G1104" s="53"/>
      <c r="H1104" s="53">
        <f t="shared" si="8"/>
        <v>1.004526893924609E-3</v>
      </c>
      <c r="I1104" s="53">
        <v>1.1581701563445901</v>
      </c>
      <c r="J1104" s="53">
        <v>1.1634130697890099E-3</v>
      </c>
      <c r="K1104" s="53">
        <v>0.89850859738982003</v>
      </c>
      <c r="L1104" s="53">
        <v>9.0257605050055294E-4</v>
      </c>
      <c r="M1104" s="43" t="s">
        <v>442</v>
      </c>
      <c r="N1104" s="43" t="s">
        <v>443</v>
      </c>
      <c r="O1104" s="43" t="s">
        <v>436</v>
      </c>
      <c r="P1104" s="43" t="s">
        <v>444</v>
      </c>
      <c r="Q1104" s="43" t="s">
        <v>201</v>
      </c>
      <c r="R1104" s="43" t="s">
        <v>437</v>
      </c>
      <c r="S1104" s="43" t="s">
        <v>330</v>
      </c>
      <c r="V1104" s="42" t="s">
        <v>1627</v>
      </c>
      <c r="W1104"/>
    </row>
    <row r="1105" spans="1:23" s="39" customFormat="1" x14ac:dyDescent="0.35">
      <c r="A1105" s="43" t="s">
        <v>497</v>
      </c>
      <c r="B1105" s="54">
        <v>24031</v>
      </c>
      <c r="C1105" s="54" t="s">
        <v>10</v>
      </c>
      <c r="D1105" s="53">
        <v>59.225842</v>
      </c>
      <c r="E1105" s="53">
        <f>SUMIFS('Ratios_MARAMA-VA'!T:T, 'Ratios_MARAMA-VA'!AA:AA, V1105)</f>
        <v>59.225841999931397</v>
      </c>
      <c r="F1105" s="53">
        <f>SUMIFS('Ratios_MARAMA-VA'!J:J, 'Ratios_MARAMA-VA'!AA:AA, V1105)</f>
        <v>5.9493951104260298E-2</v>
      </c>
      <c r="G1105" s="53"/>
      <c r="H1105" s="53">
        <f t="shared" si="8"/>
        <v>1.0045268939246016E-3</v>
      </c>
      <c r="I1105" s="53">
        <v>33.413404393668401</v>
      </c>
      <c r="J1105" s="53">
        <v>3.3564663331018353E-2</v>
      </c>
      <c r="K1105" s="53">
        <v>25.922124612958299</v>
      </c>
      <c r="L1105" s="53">
        <v>2.6039471321381465E-2</v>
      </c>
      <c r="M1105" s="43" t="s">
        <v>442</v>
      </c>
      <c r="N1105" s="43" t="s">
        <v>443</v>
      </c>
      <c r="O1105" s="43" t="s">
        <v>436</v>
      </c>
      <c r="P1105" s="43" t="s">
        <v>444</v>
      </c>
      <c r="Q1105" s="43" t="s">
        <v>201</v>
      </c>
      <c r="R1105" s="43" t="s">
        <v>437</v>
      </c>
      <c r="S1105" s="43" t="s">
        <v>330</v>
      </c>
      <c r="V1105" s="42" t="s">
        <v>1614</v>
      </c>
      <c r="W1105"/>
    </row>
    <row r="1106" spans="1:23" s="39" customFormat="1" x14ac:dyDescent="0.35">
      <c r="A1106" s="43" t="s">
        <v>497</v>
      </c>
      <c r="B1106" s="54">
        <v>24031</v>
      </c>
      <c r="C1106" s="54" t="s">
        <v>12</v>
      </c>
      <c r="D1106" s="53">
        <v>2.3460008000000001</v>
      </c>
      <c r="E1106" s="53">
        <f>SUMIFS('Ratios_MARAMA-VA'!T:T, 'Ratios_MARAMA-VA'!AA:AA, V1106)</f>
        <v>2.3460007999972698</v>
      </c>
      <c r="F1106" s="53">
        <f>SUMIFS('Ratios_MARAMA-VA'!J:J, 'Ratios_MARAMA-VA'!AA:AA, V1106)</f>
        <v>2.3566208967659001E-3</v>
      </c>
      <c r="G1106" s="53"/>
      <c r="H1106" s="53">
        <f t="shared" si="8"/>
        <v>1.0045268939246068E-3</v>
      </c>
      <c r="I1106" s="53">
        <v>1.32354173096044</v>
      </c>
      <c r="J1106" s="53">
        <v>1.3295332639812884E-3</v>
      </c>
      <c r="K1106" s="53">
        <v>1.02680389212027</v>
      </c>
      <c r="L1106" s="53">
        <v>1.0314521244212719E-3</v>
      </c>
      <c r="M1106" s="43" t="s">
        <v>442</v>
      </c>
      <c r="N1106" s="43" t="s">
        <v>443</v>
      </c>
      <c r="O1106" s="43" t="s">
        <v>436</v>
      </c>
      <c r="P1106" s="43" t="s">
        <v>444</v>
      </c>
      <c r="Q1106" s="43" t="s">
        <v>201</v>
      </c>
      <c r="R1106" s="43" t="s">
        <v>437</v>
      </c>
      <c r="S1106" s="43" t="s">
        <v>330</v>
      </c>
      <c r="V1106" s="42" t="s">
        <v>1628</v>
      </c>
      <c r="W1106"/>
    </row>
    <row r="1107" spans="1:23" s="39" customFormat="1" x14ac:dyDescent="0.35">
      <c r="A1107" s="43" t="s">
        <v>497</v>
      </c>
      <c r="B1107" s="54">
        <v>24033</v>
      </c>
      <c r="C1107" s="54" t="s">
        <v>10</v>
      </c>
      <c r="D1107" s="53">
        <v>60.015787000000003</v>
      </c>
      <c r="E1107" s="53">
        <f>SUMIFS('Ratios_MARAMA-VA'!T:T, 'Ratios_MARAMA-VA'!AA:AA, V1107)</f>
        <v>60.015786999930398</v>
      </c>
      <c r="F1107" s="53">
        <f>SUMIFS('Ratios_MARAMA-VA'!J:J, 'Ratios_MARAMA-VA'!AA:AA, V1107)</f>
        <v>6.0287472101480603E-2</v>
      </c>
      <c r="G1107" s="53"/>
      <c r="H1107" s="53">
        <f t="shared" si="8"/>
        <v>1.0045268939246023E-3</v>
      </c>
      <c r="I1107" s="53">
        <v>33.859067145643401</v>
      </c>
      <c r="J1107" s="53">
        <v>3.4012343550997713E-2</v>
      </c>
      <c r="K1107" s="53">
        <v>26.267869849089902</v>
      </c>
      <c r="L1107" s="53">
        <v>2.6386781709521988E-2</v>
      </c>
      <c r="M1107" s="43" t="s">
        <v>442</v>
      </c>
      <c r="N1107" s="43" t="s">
        <v>443</v>
      </c>
      <c r="O1107" s="43" t="s">
        <v>436</v>
      </c>
      <c r="P1107" s="43" t="s">
        <v>444</v>
      </c>
      <c r="Q1107" s="43" t="s">
        <v>201</v>
      </c>
      <c r="R1107" s="43" t="s">
        <v>437</v>
      </c>
      <c r="S1107" s="43" t="s">
        <v>330</v>
      </c>
      <c r="V1107" s="42" t="s">
        <v>1615</v>
      </c>
      <c r="W1107"/>
    </row>
    <row r="1108" spans="1:23" s="39" customFormat="1" x14ac:dyDescent="0.35">
      <c r="A1108" s="43" t="s">
        <v>497</v>
      </c>
      <c r="B1108" s="54">
        <v>24033</v>
      </c>
      <c r="C1108" s="54" t="s">
        <v>12</v>
      </c>
      <c r="D1108" s="53">
        <v>2.3772918000000001</v>
      </c>
      <c r="E1108" s="53">
        <f>SUMIFS('Ratios_MARAMA-VA'!T:T, 'Ratios_MARAMA-VA'!AA:AA, V1108)</f>
        <v>2.3772917999972401</v>
      </c>
      <c r="F1108" s="53">
        <f>SUMIFS('Ratios_MARAMA-VA'!J:J, 'Ratios_MARAMA-VA'!AA:AA, V1108)</f>
        <v>2.3880535478036599E-3</v>
      </c>
      <c r="G1108" s="53"/>
      <c r="H1108" s="53">
        <f t="shared" si="8"/>
        <v>1.0045268939246046E-3</v>
      </c>
      <c r="I1108" s="53">
        <v>1.3411951538848901</v>
      </c>
      <c r="J1108" s="53">
        <v>1.3472666020787208E-3</v>
      </c>
      <c r="K1108" s="53">
        <v>1.0404994205226099</v>
      </c>
      <c r="L1108" s="53">
        <v>1.0452096510279282E-3</v>
      </c>
      <c r="M1108" s="43" t="s">
        <v>442</v>
      </c>
      <c r="N1108" s="43" t="s">
        <v>443</v>
      </c>
      <c r="O1108" s="43" t="s">
        <v>436</v>
      </c>
      <c r="P1108" s="43" t="s">
        <v>444</v>
      </c>
      <c r="Q1108" s="43" t="s">
        <v>201</v>
      </c>
      <c r="R1108" s="43" t="s">
        <v>437</v>
      </c>
      <c r="S1108" s="43" t="s">
        <v>330</v>
      </c>
      <c r="V1108" s="42" t="s">
        <v>1629</v>
      </c>
      <c r="W1108"/>
    </row>
    <row r="1109" spans="1:23" s="39" customFormat="1" x14ac:dyDescent="0.35">
      <c r="A1109" s="43" t="s">
        <v>811</v>
      </c>
      <c r="B1109" s="54">
        <v>51013</v>
      </c>
      <c r="C1109" s="54" t="s">
        <v>10</v>
      </c>
      <c r="D1109" s="53">
        <v>5.0719304999999997</v>
      </c>
      <c r="E1109" s="53">
        <f>SUMIFS('Ratios_MARAMA-VA'!T:T, 'Ratios_MARAMA-VA'!AA:AA, V1109)</f>
        <v>5.0719304999941199</v>
      </c>
      <c r="F1109" s="53">
        <f>SUMIFS('Ratios_MARAMA-VA'!J:J, 'Ratios_MARAMA-VA'!AA:AA, V1109)</f>
        <v>5.0948905913605503E-3</v>
      </c>
      <c r="G1109" s="53"/>
      <c r="H1109" s="53">
        <f t="shared" si="8"/>
        <v>1.0045268939246027E-3</v>
      </c>
      <c r="I1109" s="53">
        <v>2.8614276999739601</v>
      </c>
      <c r="J1109" s="53">
        <v>2.874381079644662E-3</v>
      </c>
      <c r="K1109" s="53">
        <v>2.2198960793037599</v>
      </c>
      <c r="L1109" s="53">
        <v>2.2299453133784093E-3</v>
      </c>
      <c r="M1109" s="43" t="s">
        <v>442</v>
      </c>
      <c r="N1109" s="43" t="s">
        <v>443</v>
      </c>
      <c r="O1109" s="43" t="s">
        <v>436</v>
      </c>
      <c r="P1109" s="43" t="s">
        <v>444</v>
      </c>
      <c r="Q1109" s="43" t="s">
        <v>201</v>
      </c>
      <c r="R1109" s="43" t="s">
        <v>437</v>
      </c>
      <c r="S1109" s="43" t="s">
        <v>330</v>
      </c>
      <c r="V1109" s="42" t="s">
        <v>1617</v>
      </c>
      <c r="W1109"/>
    </row>
    <row r="1110" spans="1:23" s="39" customFormat="1" x14ac:dyDescent="0.35">
      <c r="A1110" s="43" t="s">
        <v>811</v>
      </c>
      <c r="B1110" s="54">
        <v>51013</v>
      </c>
      <c r="C1110" s="54" t="s">
        <v>12</v>
      </c>
      <c r="D1110" s="53">
        <v>0.20090473</v>
      </c>
      <c r="E1110" s="53">
        <f>SUMIFS('Ratios_MARAMA-VA'!T:T, 'Ratios_MARAMA-VA'!AA:AA, V1110)</f>
        <v>0.200904729999766</v>
      </c>
      <c r="F1110" s="53">
        <f>SUMIFS('Ratios_MARAMA-VA'!J:J, 'Ratios_MARAMA-VA'!AA:AA, V1110)</f>
        <v>2.0181420440142699E-4</v>
      </c>
      <c r="G1110" s="53"/>
      <c r="H1110" s="53">
        <f t="shared" si="8"/>
        <v>1.0045268939246083E-3</v>
      </c>
      <c r="I1110" s="53">
        <v>0.113344289610788</v>
      </c>
      <c r="J1110" s="53">
        <v>1.1385738718681613E-4</v>
      </c>
      <c r="K1110" s="53">
        <v>8.7932518483954003E-2</v>
      </c>
      <c r="L1110" s="53">
        <v>8.8330579667654524E-5</v>
      </c>
      <c r="M1110" s="43" t="s">
        <v>442</v>
      </c>
      <c r="N1110" s="43" t="s">
        <v>443</v>
      </c>
      <c r="O1110" s="43" t="s">
        <v>436</v>
      </c>
      <c r="P1110" s="43" t="s">
        <v>444</v>
      </c>
      <c r="Q1110" s="43" t="s">
        <v>201</v>
      </c>
      <c r="R1110" s="43" t="s">
        <v>437</v>
      </c>
      <c r="S1110" s="43" t="s">
        <v>330</v>
      </c>
      <c r="V1110" s="42" t="s">
        <v>1631</v>
      </c>
      <c r="W1110"/>
    </row>
    <row r="1111" spans="1:23" s="39" customFormat="1" x14ac:dyDescent="0.35">
      <c r="A1111" s="43" t="s">
        <v>811</v>
      </c>
      <c r="B1111" s="54">
        <v>51059</v>
      </c>
      <c r="C1111" s="54" t="s">
        <v>10</v>
      </c>
      <c r="D1111" s="53">
        <v>38.704132999999999</v>
      </c>
      <c r="E1111" s="53">
        <f>SUMIFS('Ratios_MARAMA-VA'!T:T, 'Ratios_MARAMA-VA'!AA:AA, V1111)</f>
        <v>38.704132999955</v>
      </c>
      <c r="F1111" s="53">
        <f>SUMIFS('Ratios_MARAMA-VA'!J:J, 'Ratios_MARAMA-VA'!AA:AA, V1111)</f>
        <v>3.8879342504489697E-2</v>
      </c>
      <c r="G1111" s="53"/>
      <c r="H1111" s="53">
        <f t="shared" si="8"/>
        <v>1.0045268939246075E-3</v>
      </c>
      <c r="I1111" s="53">
        <v>21.835685301617598</v>
      </c>
      <c r="J1111" s="53">
        <v>2.193453313274913E-2</v>
      </c>
      <c r="K1111" s="53">
        <v>16.940128241022101</v>
      </c>
      <c r="L1111" s="53">
        <v>1.7016814404638456E-2</v>
      </c>
      <c r="M1111" s="43" t="s">
        <v>442</v>
      </c>
      <c r="N1111" s="43" t="s">
        <v>443</v>
      </c>
      <c r="O1111" s="43" t="s">
        <v>436</v>
      </c>
      <c r="P1111" s="43" t="s">
        <v>444</v>
      </c>
      <c r="Q1111" s="43" t="s">
        <v>201</v>
      </c>
      <c r="R1111" s="43" t="s">
        <v>437</v>
      </c>
      <c r="S1111" s="43" t="s">
        <v>330</v>
      </c>
      <c r="V1111" s="42" t="s">
        <v>1618</v>
      </c>
      <c r="W1111"/>
    </row>
    <row r="1112" spans="1:23" s="39" customFormat="1" x14ac:dyDescent="0.35">
      <c r="A1112" s="43" t="s">
        <v>811</v>
      </c>
      <c r="B1112" s="54">
        <v>51059</v>
      </c>
      <c r="C1112" s="54" t="s">
        <v>12</v>
      </c>
      <c r="D1112" s="53">
        <v>1.5331134</v>
      </c>
      <c r="E1112" s="53">
        <f>SUMIFS('Ratios_MARAMA-VA'!T:T, 'Ratios_MARAMA-VA'!AA:AA, V1112)</f>
        <v>1.53311339999822</v>
      </c>
      <c r="F1112" s="53">
        <f>SUMIFS('Ratios_MARAMA-VA'!J:J, 'Ratios_MARAMA-VA'!AA:AA, V1112)</f>
        <v>1.5400536417344E-3</v>
      </c>
      <c r="G1112" s="53"/>
      <c r="H1112" s="53">
        <f t="shared" si="8"/>
        <v>1.0045268939246033E-3</v>
      </c>
      <c r="I1112" s="53">
        <v>0.86493558024134098</v>
      </c>
      <c r="J1112" s="53">
        <v>8.6885105186470873E-4</v>
      </c>
      <c r="K1112" s="53">
        <v>0.67101716511849996</v>
      </c>
      <c r="L1112" s="53">
        <v>6.7405478864657946E-4</v>
      </c>
      <c r="M1112" s="43" t="s">
        <v>442</v>
      </c>
      <c r="N1112" s="43" t="s">
        <v>443</v>
      </c>
      <c r="O1112" s="43" t="s">
        <v>436</v>
      </c>
      <c r="P1112" s="43" t="s">
        <v>444</v>
      </c>
      <c r="Q1112" s="43" t="s">
        <v>201</v>
      </c>
      <c r="R1112" s="43" t="s">
        <v>437</v>
      </c>
      <c r="S1112" s="43" t="s">
        <v>330</v>
      </c>
      <c r="V1112" s="42" t="s">
        <v>1632</v>
      </c>
      <c r="W1112"/>
    </row>
    <row r="1113" spans="1:23" s="39" customFormat="1" x14ac:dyDescent="0.35">
      <c r="A1113" s="43" t="s">
        <v>811</v>
      </c>
      <c r="B1113" s="54">
        <v>51107</v>
      </c>
      <c r="C1113" s="54" t="s">
        <v>10</v>
      </c>
      <c r="D1113" s="53">
        <v>16.784716</v>
      </c>
      <c r="E1113" s="53">
        <f>SUMIFS('Ratios_MARAMA-VA'!T:T, 'Ratios_MARAMA-VA'!AA:AA, V1113)</f>
        <v>16.784715999980499</v>
      </c>
      <c r="F1113" s="53">
        <f>SUMIFS('Ratios_MARAMA-VA'!J:J, 'Ratios_MARAMA-VA'!AA:AA, V1113)</f>
        <v>1.6860698628867E-2</v>
      </c>
      <c r="G1113" s="53"/>
      <c r="H1113" s="53">
        <f t="shared" si="8"/>
        <v>1.0045268939246031E-3</v>
      </c>
      <c r="I1113" s="53">
        <v>9.4694222049367696</v>
      </c>
      <c r="J1113" s="53">
        <v>9.5122892747858002E-3</v>
      </c>
      <c r="K1113" s="53">
        <v>7.34637930086524</v>
      </c>
      <c r="L1113" s="53">
        <v>7.3796355806901573E-3</v>
      </c>
      <c r="M1113" s="43" t="s">
        <v>442</v>
      </c>
      <c r="N1113" s="43" t="s">
        <v>443</v>
      </c>
      <c r="O1113" s="43" t="s">
        <v>436</v>
      </c>
      <c r="P1113" s="43" t="s">
        <v>444</v>
      </c>
      <c r="Q1113" s="43" t="s">
        <v>201</v>
      </c>
      <c r="R1113" s="43" t="s">
        <v>437</v>
      </c>
      <c r="S1113" s="43" t="s">
        <v>330</v>
      </c>
      <c r="V1113" s="42" t="s">
        <v>1621</v>
      </c>
      <c r="W1113"/>
    </row>
    <row r="1114" spans="1:23" s="39" customFormat="1" x14ac:dyDescent="0.35">
      <c r="A1114" s="43" t="s">
        <v>811</v>
      </c>
      <c r="B1114" s="54">
        <v>51107</v>
      </c>
      <c r="C1114" s="54" t="s">
        <v>12</v>
      </c>
      <c r="D1114" s="53">
        <v>0.66486146999999995</v>
      </c>
      <c r="E1114" s="53">
        <f>SUMIFS('Ratios_MARAMA-VA'!T:T, 'Ratios_MARAMA-VA'!AA:AA, V1114)</f>
        <v>0.66486146999922902</v>
      </c>
      <c r="F1114" s="53">
        <f>SUMIFS('Ratios_MARAMA-VA'!J:J, 'Ratios_MARAMA-VA'!AA:AA, V1114)</f>
        <v>6.67871227348471E-4</v>
      </c>
      <c r="G1114" s="53"/>
      <c r="H1114" s="53">
        <f t="shared" si="8"/>
        <v>1.0045268939246027E-3</v>
      </c>
      <c r="I1114" s="53">
        <v>0.375094458984287</v>
      </c>
      <c r="J1114" s="53">
        <v>3.7679247181181513E-4</v>
      </c>
      <c r="K1114" s="53">
        <v>0.29099834284660098</v>
      </c>
      <c r="L1114" s="53">
        <v>2.9231566147690268E-4</v>
      </c>
      <c r="M1114" s="43" t="s">
        <v>442</v>
      </c>
      <c r="N1114" s="43" t="s">
        <v>443</v>
      </c>
      <c r="O1114" s="43" t="s">
        <v>436</v>
      </c>
      <c r="P1114" s="43" t="s">
        <v>444</v>
      </c>
      <c r="Q1114" s="43" t="s">
        <v>201</v>
      </c>
      <c r="R1114" s="43" t="s">
        <v>437</v>
      </c>
      <c r="S1114" s="43" t="s">
        <v>330</v>
      </c>
      <c r="V1114" s="42" t="s">
        <v>1635</v>
      </c>
      <c r="W1114"/>
    </row>
    <row r="1115" spans="1:23" s="39" customFormat="1" x14ac:dyDescent="0.35">
      <c r="A1115" s="43" t="s">
        <v>811</v>
      </c>
      <c r="B1115" s="54">
        <v>51153</v>
      </c>
      <c r="C1115" s="54" t="s">
        <v>10</v>
      </c>
      <c r="D1115" s="53">
        <v>15.826252</v>
      </c>
      <c r="E1115" s="53">
        <f>SUMIFS('Ratios_MARAMA-VA'!T:T, 'Ratios_MARAMA-VA'!AA:AA, V1115)</f>
        <v>15.826251999981499</v>
      </c>
      <c r="F1115" s="53">
        <f>SUMIFS('Ratios_MARAMA-VA'!J:J, 'Ratios_MARAMA-VA'!AA:AA, V1115)</f>
        <v>1.58978957640095E-2</v>
      </c>
      <c r="G1115" s="53"/>
      <c r="H1115" s="53">
        <f t="shared" si="8"/>
        <v>1.0045268939246062E-3</v>
      </c>
      <c r="I1115" s="53">
        <v>8.9286861993807296</v>
      </c>
      <c r="J1115" s="53">
        <v>8.9691054146914216E-3</v>
      </c>
      <c r="K1115" s="53">
        <v>6.9268762190004898</v>
      </c>
      <c r="L1115" s="53">
        <v>6.9582334528727821E-3</v>
      </c>
      <c r="M1115" s="43" t="s">
        <v>442</v>
      </c>
      <c r="N1115" s="43" t="s">
        <v>443</v>
      </c>
      <c r="O1115" s="43" t="s">
        <v>436</v>
      </c>
      <c r="P1115" s="43" t="s">
        <v>444</v>
      </c>
      <c r="Q1115" s="43" t="s">
        <v>201</v>
      </c>
      <c r="R1115" s="43" t="s">
        <v>437</v>
      </c>
      <c r="S1115" s="43" t="s">
        <v>330</v>
      </c>
      <c r="V1115" s="42" t="s">
        <v>1623</v>
      </c>
      <c r="W1115"/>
    </row>
    <row r="1116" spans="1:23" s="39" customFormat="1" x14ac:dyDescent="0.35">
      <c r="A1116" s="43" t="s">
        <v>811</v>
      </c>
      <c r="B1116" s="54">
        <v>51153</v>
      </c>
      <c r="C1116" s="54" t="s">
        <v>12</v>
      </c>
      <c r="D1116" s="53">
        <v>0.62689523000000003</v>
      </c>
      <c r="E1116" s="53">
        <f>SUMIFS('Ratios_MARAMA-VA'!T:T, 'Ratios_MARAMA-VA'!AA:AA, V1116)</f>
        <v>0.62689522999927005</v>
      </c>
      <c r="F1116" s="53">
        <f>SUMIFS('Ratios_MARAMA-VA'!J:J, 'Ratios_MARAMA-VA'!AA:AA, V1116)</f>
        <v>6.2973311820731996E-4</v>
      </c>
      <c r="G1116" s="53"/>
      <c r="H1116" s="53">
        <f t="shared" si="8"/>
        <v>1.0045268939246088E-3</v>
      </c>
      <c r="I1116" s="53">
        <v>0.35367507029198098</v>
      </c>
      <c r="J1116" s="53">
        <v>3.5527611981897133E-4</v>
      </c>
      <c r="K1116" s="53">
        <v>0.27438117758341302</v>
      </c>
      <c r="L1116" s="53">
        <v>2.7562327206924237E-4</v>
      </c>
      <c r="M1116" s="43" t="s">
        <v>442</v>
      </c>
      <c r="N1116" s="43" t="s">
        <v>443</v>
      </c>
      <c r="O1116" s="43" t="s">
        <v>436</v>
      </c>
      <c r="P1116" s="43" t="s">
        <v>444</v>
      </c>
      <c r="Q1116" s="43" t="s">
        <v>201</v>
      </c>
      <c r="R1116" s="43" t="s">
        <v>437</v>
      </c>
      <c r="S1116" s="43" t="s">
        <v>330</v>
      </c>
      <c r="V1116" s="42" t="s">
        <v>1637</v>
      </c>
      <c r="W1116"/>
    </row>
    <row r="1117" spans="1:23" s="39" customFormat="1" x14ac:dyDescent="0.35">
      <c r="A1117" s="43" t="s">
        <v>811</v>
      </c>
      <c r="B1117" s="54">
        <v>51510</v>
      </c>
      <c r="C1117" s="54" t="s">
        <v>10</v>
      </c>
      <c r="D1117" s="53">
        <v>3.6171017999999999</v>
      </c>
      <c r="E1117" s="53">
        <f>SUMIFS('Ratios_MARAMA-VA'!T:T, 'Ratios_MARAMA-VA'!AA:AA, V1117)</f>
        <v>3.6171017999958099</v>
      </c>
      <c r="F1117" s="53">
        <f>SUMIFS('Ratios_MARAMA-VA'!J:J, 'Ratios_MARAMA-VA'!AA:AA, V1117)</f>
        <v>3.6334760361588802E-3</v>
      </c>
      <c r="G1117" s="53"/>
      <c r="H1117" s="53">
        <f t="shared" si="8"/>
        <v>1.0045268939246027E-3</v>
      </c>
      <c r="I1117" s="53">
        <v>2.0406579475301698</v>
      </c>
      <c r="J1117" s="53">
        <v>2.0498957895950364E-3</v>
      </c>
      <c r="K1117" s="53">
        <v>1.58314277063981</v>
      </c>
      <c r="L1117" s="53">
        <v>1.590309490029998E-3</v>
      </c>
      <c r="M1117" s="43" t="s">
        <v>442</v>
      </c>
      <c r="N1117" s="43" t="s">
        <v>443</v>
      </c>
      <c r="O1117" s="43" t="s">
        <v>436</v>
      </c>
      <c r="P1117" s="43" t="s">
        <v>444</v>
      </c>
      <c r="Q1117" s="43" t="s">
        <v>201</v>
      </c>
      <c r="R1117" s="43" t="s">
        <v>437</v>
      </c>
      <c r="S1117" s="43" t="s">
        <v>330</v>
      </c>
      <c r="V1117" s="42" t="s">
        <v>1616</v>
      </c>
      <c r="W1117"/>
    </row>
    <row r="1118" spans="1:23" s="39" customFormat="1" x14ac:dyDescent="0.35">
      <c r="A1118" s="43" t="s">
        <v>811</v>
      </c>
      <c r="B1118" s="54">
        <v>51510</v>
      </c>
      <c r="C1118" s="54" t="s">
        <v>12</v>
      </c>
      <c r="D1118" s="53">
        <v>0.14327741999999999</v>
      </c>
      <c r="E1118" s="53">
        <f>SUMIFS('Ratios_MARAMA-VA'!T:T, 'Ratios_MARAMA-VA'!AA:AA, V1118)</f>
        <v>0.14327741999983301</v>
      </c>
      <c r="F1118" s="53">
        <f>SUMIFS('Ratios_MARAMA-VA'!J:J, 'Ratios_MARAMA-VA'!AA:AA, V1118)</f>
        <v>1.4392602168196401E-4</v>
      </c>
      <c r="G1118" s="53"/>
      <c r="H1118" s="53">
        <f t="shared" si="8"/>
        <v>1.0045268939246096E-3</v>
      </c>
      <c r="I1118" s="53">
        <v>8.0832727965969201E-2</v>
      </c>
      <c r="J1118" s="53">
        <v>8.1198649151107967E-5</v>
      </c>
      <c r="K1118" s="53">
        <v>6.2710043623578404E-2</v>
      </c>
      <c r="L1118" s="53">
        <v>6.2993925339069988E-5</v>
      </c>
      <c r="M1118" s="43" t="s">
        <v>442</v>
      </c>
      <c r="N1118" s="43" t="s">
        <v>443</v>
      </c>
      <c r="O1118" s="43" t="s">
        <v>436</v>
      </c>
      <c r="P1118" s="43" t="s">
        <v>444</v>
      </c>
      <c r="Q1118" s="43" t="s">
        <v>201</v>
      </c>
      <c r="R1118" s="43" t="s">
        <v>437</v>
      </c>
      <c r="S1118" s="43" t="s">
        <v>330</v>
      </c>
      <c r="V1118" s="42" t="s">
        <v>1630</v>
      </c>
      <c r="W1118"/>
    </row>
    <row r="1119" spans="1:23" s="39" customFormat="1" x14ac:dyDescent="0.35">
      <c r="A1119" s="43" t="s">
        <v>811</v>
      </c>
      <c r="B1119" s="54">
        <v>51600</v>
      </c>
      <c r="C1119" s="54" t="s">
        <v>10</v>
      </c>
      <c r="D1119" s="53">
        <v>3.6570377999999999</v>
      </c>
      <c r="E1119" s="53">
        <f>SUMIFS('Ratios_MARAMA-VA'!T:T, 'Ratios_MARAMA-VA'!AA:AA, V1119)</f>
        <v>3.6570377999957402</v>
      </c>
      <c r="F1119" s="53">
        <f>SUMIFS('Ratios_MARAMA-VA'!J:J, 'Ratios_MARAMA-VA'!AA:AA, V1119)</f>
        <v>3.6735928221946E-3</v>
      </c>
      <c r="G1119" s="53"/>
      <c r="H1119" s="53">
        <f t="shared" si="8"/>
        <v>1.0045268939246072E-3</v>
      </c>
      <c r="I1119" s="53">
        <v>2.06318861442834</v>
      </c>
      <c r="J1119" s="53">
        <v>2.0725284504323144E-3</v>
      </c>
      <c r="K1119" s="53">
        <v>1.6006220657175101</v>
      </c>
      <c r="L1119" s="53">
        <v>1.607867912022399E-3</v>
      </c>
      <c r="M1119" s="43" t="s">
        <v>442</v>
      </c>
      <c r="N1119" s="43" t="s">
        <v>443</v>
      </c>
      <c r="O1119" s="43" t="s">
        <v>436</v>
      </c>
      <c r="P1119" s="43" t="s">
        <v>444</v>
      </c>
      <c r="Q1119" s="43" t="s">
        <v>201</v>
      </c>
      <c r="R1119" s="43" t="s">
        <v>437</v>
      </c>
      <c r="S1119" s="43" t="s">
        <v>330</v>
      </c>
      <c r="V1119" s="42" t="s">
        <v>1619</v>
      </c>
      <c r="W1119"/>
    </row>
    <row r="1120" spans="1:23" s="39" customFormat="1" x14ac:dyDescent="0.35">
      <c r="A1120" s="43" t="s">
        <v>811</v>
      </c>
      <c r="B1120" s="54">
        <v>51600</v>
      </c>
      <c r="C1120" s="54" t="s">
        <v>12</v>
      </c>
      <c r="D1120" s="53">
        <v>0.14485939</v>
      </c>
      <c r="E1120" s="53">
        <f>SUMIFS('Ratios_MARAMA-VA'!T:T, 'Ratios_MARAMA-VA'!AA:AA, V1120)</f>
        <v>0.144859389999833</v>
      </c>
      <c r="F1120" s="53">
        <f>SUMIFS('Ratios_MARAMA-VA'!J:J, 'Ratios_MARAMA-VA'!AA:AA, V1120)</f>
        <v>1.4551515309234401E-4</v>
      </c>
      <c r="G1120" s="53"/>
      <c r="H1120" s="53">
        <f t="shared" si="8"/>
        <v>1.0045268939245966E-3</v>
      </c>
      <c r="I1120" s="53">
        <v>8.1725226942153506E-2</v>
      </c>
      <c r="J1120" s="53">
        <v>8.2095188375484217E-5</v>
      </c>
      <c r="K1120" s="53">
        <v>6.3402444475793601E-2</v>
      </c>
      <c r="L1120" s="53">
        <v>6.3689460616495649E-5</v>
      </c>
      <c r="M1120" s="43" t="s">
        <v>442</v>
      </c>
      <c r="N1120" s="43" t="s">
        <v>443</v>
      </c>
      <c r="O1120" s="43" t="s">
        <v>436</v>
      </c>
      <c r="P1120" s="43" t="s">
        <v>444</v>
      </c>
      <c r="Q1120" s="43" t="s">
        <v>201</v>
      </c>
      <c r="R1120" s="43" t="s">
        <v>437</v>
      </c>
      <c r="S1120" s="43" t="s">
        <v>330</v>
      </c>
      <c r="V1120" s="42" t="s">
        <v>1633</v>
      </c>
      <c r="W1120"/>
    </row>
    <row r="1121" spans="1:23" s="39" customFormat="1" x14ac:dyDescent="0.35">
      <c r="A1121" s="43" t="s">
        <v>811</v>
      </c>
      <c r="B1121" s="54">
        <v>51610</v>
      </c>
      <c r="C1121" s="54" t="s">
        <v>10</v>
      </c>
      <c r="D1121" s="53">
        <v>0.33090213000000002</v>
      </c>
      <c r="E1121" s="53">
        <f>SUMIFS('Ratios_MARAMA-VA'!T:T, 'Ratios_MARAMA-VA'!AA:AA, V1121)</f>
        <v>0.33090212999961699</v>
      </c>
      <c r="F1121" s="53">
        <f>SUMIFS('Ratios_MARAMA-VA'!J:J, 'Ratios_MARAMA-VA'!AA:AA, V1121)</f>
        <v>3.3240008884154897E-4</v>
      </c>
      <c r="G1121" s="53"/>
      <c r="H1121" s="53">
        <f t="shared" si="8"/>
        <v>1.0045268939245986E-3</v>
      </c>
      <c r="I1121" s="53">
        <v>0.18668483741297001</v>
      </c>
      <c r="J1121" s="53">
        <v>1.8752993986926946E-4</v>
      </c>
      <c r="K1121" s="53">
        <v>0.144830127506728</v>
      </c>
      <c r="L1121" s="53">
        <v>1.4548575813103703E-4</v>
      </c>
      <c r="M1121" s="43" t="s">
        <v>442</v>
      </c>
      <c r="N1121" s="43" t="s">
        <v>443</v>
      </c>
      <c r="O1121" s="43" t="s">
        <v>436</v>
      </c>
      <c r="P1121" s="43" t="s">
        <v>444</v>
      </c>
      <c r="Q1121" s="43" t="s">
        <v>201</v>
      </c>
      <c r="R1121" s="43" t="s">
        <v>437</v>
      </c>
      <c r="S1121" s="43" t="s">
        <v>330</v>
      </c>
      <c r="V1121" s="42" t="s">
        <v>1620</v>
      </c>
      <c r="W1121"/>
    </row>
    <row r="1122" spans="1:23" s="39" customFormat="1" x14ac:dyDescent="0.35">
      <c r="A1122" s="43" t="s">
        <v>811</v>
      </c>
      <c r="B1122" s="54">
        <v>51610</v>
      </c>
      <c r="C1122" s="54" t="s">
        <v>12</v>
      </c>
      <c r="D1122" s="53">
        <v>1.3107393E-2</v>
      </c>
      <c r="E1122" s="53">
        <f>SUMIFS('Ratios_MARAMA-VA'!T:T, 'Ratios_MARAMA-VA'!AA:AA, V1122)</f>
        <v>1.31073929999847E-2</v>
      </c>
      <c r="F1122" s="53">
        <f>SUMIFS('Ratios_MARAMA-VA'!J:J, 'Ratios_MARAMA-VA'!AA:AA, V1122)</f>
        <v>1.3166728777723699E-5</v>
      </c>
      <c r="G1122" s="53"/>
      <c r="H1122" s="53">
        <f t="shared" si="8"/>
        <v>1.0045268939246018E-3</v>
      </c>
      <c r="I1122" s="53">
        <v>7.3947893025436001E-3</v>
      </c>
      <c r="J1122" s="53">
        <v>7.4282647293109949E-6</v>
      </c>
      <c r="K1122" s="53">
        <v>5.7368787546662001E-3</v>
      </c>
      <c r="L1122" s="53">
        <v>5.7628489962468758E-6</v>
      </c>
      <c r="M1122" s="43" t="s">
        <v>442</v>
      </c>
      <c r="N1122" s="43" t="s">
        <v>443</v>
      </c>
      <c r="O1122" s="43" t="s">
        <v>436</v>
      </c>
      <c r="P1122" s="43" t="s">
        <v>444</v>
      </c>
      <c r="Q1122" s="43" t="s">
        <v>201</v>
      </c>
      <c r="R1122" s="43" t="s">
        <v>437</v>
      </c>
      <c r="S1122" s="43" t="s">
        <v>330</v>
      </c>
      <c r="V1122" s="42" t="s">
        <v>1634</v>
      </c>
      <c r="W1122"/>
    </row>
    <row r="1123" spans="1:23" s="39" customFormat="1" x14ac:dyDescent="0.35">
      <c r="A1123" s="43" t="s">
        <v>811</v>
      </c>
      <c r="B1123" s="54">
        <v>51683</v>
      </c>
      <c r="C1123" s="54" t="s">
        <v>10</v>
      </c>
      <c r="D1123" s="53">
        <v>0.79302391999999999</v>
      </c>
      <c r="E1123" s="53">
        <f>SUMIFS('Ratios_MARAMA-VA'!T:T, 'Ratios_MARAMA-VA'!AA:AA, V1123)</f>
        <v>0.79302391999908495</v>
      </c>
      <c r="F1123" s="53">
        <f>SUMIFS('Ratios_MARAMA-VA'!J:J, 'Ratios_MARAMA-VA'!AA:AA, V1123)</f>
        <v>7.9661385516459099E-4</v>
      </c>
      <c r="G1123" s="53"/>
      <c r="H1123" s="53">
        <f t="shared" si="8"/>
        <v>1.0045268939245997E-3</v>
      </c>
      <c r="I1123" s="53">
        <v>0.44739978424978999</v>
      </c>
      <c r="J1123" s="53">
        <v>4.4942511561497754E-4</v>
      </c>
      <c r="K1123" s="53">
        <v>0.34709282605550201</v>
      </c>
      <c r="L1123" s="53">
        <v>3.4866407846104478E-4</v>
      </c>
      <c r="M1123" s="43" t="s">
        <v>442</v>
      </c>
      <c r="N1123" s="43" t="s">
        <v>443</v>
      </c>
      <c r="O1123" s="43" t="s">
        <v>436</v>
      </c>
      <c r="P1123" s="43" t="s">
        <v>444</v>
      </c>
      <c r="Q1123" s="43" t="s">
        <v>201</v>
      </c>
      <c r="R1123" s="43" t="s">
        <v>437</v>
      </c>
      <c r="S1123" s="43" t="s">
        <v>330</v>
      </c>
      <c r="V1123" s="42" t="s">
        <v>1622</v>
      </c>
      <c r="W1123"/>
    </row>
    <row r="1124" spans="1:23" s="39" customFormat="1" x14ac:dyDescent="0.35">
      <c r="A1124" s="43" t="s">
        <v>811</v>
      </c>
      <c r="B1124" s="54">
        <v>51683</v>
      </c>
      <c r="C1124" s="54" t="s">
        <v>12</v>
      </c>
      <c r="D1124" s="53">
        <v>3.1412562999999998E-2</v>
      </c>
      <c r="E1124" s="53">
        <f>SUMIFS('Ratios_MARAMA-VA'!T:T, 'Ratios_MARAMA-VA'!AA:AA, V1124)</f>
        <v>3.1412562999963603E-2</v>
      </c>
      <c r="F1124" s="53">
        <f>SUMIFS('Ratios_MARAMA-VA'!J:J, 'Ratios_MARAMA-VA'!AA:AA, V1124)</f>
        <v>3.1554764340564301E-5</v>
      </c>
      <c r="G1124" s="53"/>
      <c r="H1124" s="53">
        <f t="shared" si="8"/>
        <v>1.0045268939246016E-3</v>
      </c>
      <c r="I1124" s="53">
        <v>1.7722005042335801E-2</v>
      </c>
      <c r="J1124" s="53">
        <v>1.7802230679293711E-5</v>
      </c>
      <c r="K1124" s="53">
        <v>1.37487344206673E-2</v>
      </c>
      <c r="L1124" s="53">
        <v>1.381097348298718E-5</v>
      </c>
      <c r="M1124" s="43" t="s">
        <v>442</v>
      </c>
      <c r="N1124" s="43" t="s">
        <v>443</v>
      </c>
      <c r="O1124" s="43" t="s">
        <v>436</v>
      </c>
      <c r="P1124" s="43" t="s">
        <v>444</v>
      </c>
      <c r="Q1124" s="43" t="s">
        <v>201</v>
      </c>
      <c r="R1124" s="43" t="s">
        <v>437</v>
      </c>
      <c r="S1124" s="43" t="s">
        <v>330</v>
      </c>
      <c r="V1124" s="42" t="s">
        <v>1636</v>
      </c>
      <c r="W1124"/>
    </row>
    <row r="1125" spans="1:23" s="39" customFormat="1" x14ac:dyDescent="0.35">
      <c r="A1125" s="43" t="s">
        <v>9</v>
      </c>
      <c r="B1125" s="54">
        <v>11001</v>
      </c>
      <c r="C1125" s="54" t="s">
        <v>10</v>
      </c>
      <c r="D1125" s="53">
        <v>558.54799999999898</v>
      </c>
      <c r="E1125" s="53">
        <f>SUMIFS('Ratios_MARAMA-VA'!T:T, 'Ratios_MARAMA-VA'!AA:AA, V1125)</f>
        <v>558.54799999935005</v>
      </c>
      <c r="F1125" s="53">
        <f>SUMIFS('Ratios_MARAMA-VA'!J:J, 'Ratios_MARAMA-VA'!AA:AA, V1125)</f>
        <v>0.56107648754714901</v>
      </c>
      <c r="G1125" s="53"/>
      <c r="H1125" s="53">
        <f t="shared" si="8"/>
        <v>1.0045268939246079E-3</v>
      </c>
      <c r="I1125" s="53">
        <v>531.82799498661996</v>
      </c>
      <c r="J1125" s="53">
        <v>0.53423552390606133</v>
      </c>
      <c r="K1125" s="53">
        <v>528.45245795561902</v>
      </c>
      <c r="L1125" s="53">
        <v>0.53084470617698243</v>
      </c>
      <c r="M1125" s="43" t="s">
        <v>450</v>
      </c>
      <c r="N1125" s="43" t="s">
        <v>451</v>
      </c>
      <c r="O1125" s="43" t="s">
        <v>436</v>
      </c>
      <c r="P1125" s="43" t="s">
        <v>444</v>
      </c>
      <c r="Q1125" s="43" t="s">
        <v>213</v>
      </c>
      <c r="R1125" s="43" t="s">
        <v>437</v>
      </c>
      <c r="S1125" s="43" t="s">
        <v>330</v>
      </c>
      <c r="V1125" s="42" t="s">
        <v>1638</v>
      </c>
      <c r="W1125"/>
    </row>
    <row r="1126" spans="1:23" s="39" customFormat="1" x14ac:dyDescent="0.35">
      <c r="A1126" s="43" t="s">
        <v>9</v>
      </c>
      <c r="B1126" s="54">
        <v>11001</v>
      </c>
      <c r="C1126" s="54" t="s">
        <v>12</v>
      </c>
      <c r="D1126" s="53">
        <v>32.680999999999898</v>
      </c>
      <c r="E1126" s="53">
        <f>SUMIFS('Ratios_MARAMA-VA'!T:T, 'Ratios_MARAMA-VA'!AA:AA, V1126)</f>
        <v>32.680999999961898</v>
      </c>
      <c r="F1126" s="53">
        <f>SUMIFS('Ratios_MARAMA-VA'!J:J, 'Ratios_MARAMA-VA'!AA:AA, V1126)</f>
        <v>3.2828943420311799E-2</v>
      </c>
      <c r="G1126" s="53"/>
      <c r="H1126" s="53">
        <f t="shared" si="8"/>
        <v>1.0045268939246068E-3</v>
      </c>
      <c r="I1126" s="53">
        <v>31.117595451344801</v>
      </c>
      <c r="J1126" s="53">
        <v>3.1258461505141867E-2</v>
      </c>
      <c r="K1126" s="53">
        <v>30.920090625062802</v>
      </c>
      <c r="L1126" s="53">
        <v>3.106006259546169E-2</v>
      </c>
      <c r="M1126" s="43" t="s">
        <v>450</v>
      </c>
      <c r="N1126" s="43" t="s">
        <v>451</v>
      </c>
      <c r="O1126" s="43" t="s">
        <v>436</v>
      </c>
      <c r="P1126" s="43" t="s">
        <v>444</v>
      </c>
      <c r="Q1126" s="43" t="s">
        <v>213</v>
      </c>
      <c r="R1126" s="43" t="s">
        <v>437</v>
      </c>
      <c r="S1126" s="43" t="s">
        <v>330</v>
      </c>
      <c r="V1126" s="42" t="s">
        <v>1653</v>
      </c>
      <c r="W1126"/>
    </row>
    <row r="1127" spans="1:23" s="39" customFormat="1" x14ac:dyDescent="0.35">
      <c r="A1127" s="43" t="s">
        <v>497</v>
      </c>
      <c r="B1127" s="54">
        <v>24009</v>
      </c>
      <c r="C1127" s="54" t="s">
        <v>10</v>
      </c>
      <c r="D1127" s="53">
        <v>5.72291075890986</v>
      </c>
      <c r="E1127" s="53">
        <f>SUMIFS('Ratios_MARAMA-VA'!T:T, 'Ratios_MARAMA-VA'!AA:AA, V1127)</f>
        <v>5.7229107589032102</v>
      </c>
      <c r="F1127" s="53">
        <f>SUMIFS('Ratios_MARAMA-VA'!J:J, 'Ratios_MARAMA-VA'!AA:AA, V1127)</f>
        <v>5.7488177688487596E-3</v>
      </c>
      <c r="G1127" s="53"/>
      <c r="H1127" s="53">
        <f t="shared" si="8"/>
        <v>1.0045268939246075E-3</v>
      </c>
      <c r="I1127" s="53">
        <v>5.44913625041786</v>
      </c>
      <c r="J1127" s="53">
        <v>5.4738039122042351E-3</v>
      </c>
      <c r="K1127" s="53">
        <v>5.4145503290792796</v>
      </c>
      <c r="L1127" s="53">
        <v>5.4390614240684698E-3</v>
      </c>
      <c r="M1127" s="43" t="s">
        <v>450</v>
      </c>
      <c r="N1127" s="43" t="s">
        <v>451</v>
      </c>
      <c r="O1127" s="43" t="s">
        <v>436</v>
      </c>
      <c r="P1127" s="43" t="s">
        <v>444</v>
      </c>
      <c r="Q1127" s="43" t="s">
        <v>213</v>
      </c>
      <c r="R1127" s="43" t="s">
        <v>437</v>
      </c>
      <c r="S1127" s="43" t="s">
        <v>330</v>
      </c>
      <c r="V1127" s="42" t="s">
        <v>1639</v>
      </c>
      <c r="W1127"/>
    </row>
    <row r="1128" spans="1:23" s="39" customFormat="1" x14ac:dyDescent="0.35">
      <c r="A1128" s="43" t="s">
        <v>497</v>
      </c>
      <c r="B1128" s="54">
        <v>24009</v>
      </c>
      <c r="C1128" s="54" t="s">
        <v>12</v>
      </c>
      <c r="D1128" s="53">
        <v>0.33485110234231402</v>
      </c>
      <c r="E1128" s="53">
        <f>SUMIFS('Ratios_MARAMA-VA'!T:T, 'Ratios_MARAMA-VA'!AA:AA, V1128)</f>
        <v>0.334851102341926</v>
      </c>
      <c r="F1128" s="53">
        <f>SUMIFS('Ratios_MARAMA-VA'!J:J, 'Ratios_MARAMA-VA'!AA:AA, V1128)</f>
        <v>3.3636693776276398E-4</v>
      </c>
      <c r="G1128" s="53"/>
      <c r="H1128" s="53">
        <f t="shared" si="8"/>
        <v>1.004526893924602E-3</v>
      </c>
      <c r="I1128" s="53">
        <v>0.31883238392720598</v>
      </c>
      <c r="J1128" s="53">
        <v>3.2027570430897244E-4</v>
      </c>
      <c r="K1128" s="53">
        <v>0.31680873995063102</v>
      </c>
      <c r="L1128" s="53">
        <v>3.1824289951077434E-4</v>
      </c>
      <c r="M1128" s="43" t="s">
        <v>450</v>
      </c>
      <c r="N1128" s="43" t="s">
        <v>451</v>
      </c>
      <c r="O1128" s="43" t="s">
        <v>436</v>
      </c>
      <c r="P1128" s="43" t="s">
        <v>444</v>
      </c>
      <c r="Q1128" s="43" t="s">
        <v>213</v>
      </c>
      <c r="R1128" s="43" t="s">
        <v>437</v>
      </c>
      <c r="S1128" s="43" t="s">
        <v>330</v>
      </c>
      <c r="V1128" s="42" t="s">
        <v>1654</v>
      </c>
      <c r="W1128"/>
    </row>
    <row r="1129" spans="1:23" s="39" customFormat="1" x14ac:dyDescent="0.35">
      <c r="A1129" s="43" t="s">
        <v>497</v>
      </c>
      <c r="B1129" s="54">
        <v>24017</v>
      </c>
      <c r="C1129" s="54" t="s">
        <v>10</v>
      </c>
      <c r="D1129" s="53">
        <v>57.092942712425902</v>
      </c>
      <c r="E1129" s="53">
        <f>SUMIFS('Ratios_MARAMA-VA'!T:T, 'Ratios_MARAMA-VA'!AA:AA, V1129)</f>
        <v>57.0929427123598</v>
      </c>
      <c r="F1129" s="53">
        <f>SUMIFS('Ratios_MARAMA-VA'!J:J, 'Ratios_MARAMA-VA'!AA:AA, V1129)</f>
        <v>5.7351396407862E-2</v>
      </c>
      <c r="G1129" s="53"/>
      <c r="H1129" s="53">
        <f t="shared" si="8"/>
        <v>1.0045268939246014E-3</v>
      </c>
      <c r="I1129" s="53">
        <v>54.361711528168598</v>
      </c>
      <c r="J1129" s="53">
        <v>5.46078012298164E-2</v>
      </c>
      <c r="K1129" s="53">
        <v>54.016675215560497</v>
      </c>
      <c r="L1129" s="53">
        <v>5.4261202974420983E-2</v>
      </c>
      <c r="M1129" s="43" t="s">
        <v>450</v>
      </c>
      <c r="N1129" s="43" t="s">
        <v>451</v>
      </c>
      <c r="O1129" s="43" t="s">
        <v>436</v>
      </c>
      <c r="P1129" s="43" t="s">
        <v>444</v>
      </c>
      <c r="Q1129" s="43" t="s">
        <v>213</v>
      </c>
      <c r="R1129" s="43" t="s">
        <v>437</v>
      </c>
      <c r="S1129" s="43" t="s">
        <v>330</v>
      </c>
      <c r="V1129" s="42" t="s">
        <v>1640</v>
      </c>
      <c r="W1129"/>
    </row>
    <row r="1130" spans="1:23" s="39" customFormat="1" x14ac:dyDescent="0.35">
      <c r="A1130" s="43" t="s">
        <v>497</v>
      </c>
      <c r="B1130" s="54">
        <v>24017</v>
      </c>
      <c r="C1130" s="54" t="s">
        <v>12</v>
      </c>
      <c r="D1130" s="53">
        <v>3.3405444863214</v>
      </c>
      <c r="E1130" s="53">
        <f>SUMIFS('Ratios_MARAMA-VA'!T:T, 'Ratios_MARAMA-VA'!AA:AA, V1130)</f>
        <v>3.34054448631752</v>
      </c>
      <c r="F1130" s="53">
        <f>SUMIFS('Ratios_MARAMA-VA'!J:J, 'Ratios_MARAMA-VA'!AA:AA, V1130)</f>
        <v>3.3556667768575099E-3</v>
      </c>
      <c r="G1130" s="53"/>
      <c r="H1130" s="53">
        <f t="shared" si="8"/>
        <v>1.004526893924607E-3</v>
      </c>
      <c r="I1130" s="53">
        <v>3.1807384080221</v>
      </c>
      <c r="J1130" s="53">
        <v>3.1951372733971394E-3</v>
      </c>
      <c r="K1130" s="53">
        <v>3.1605501133414502</v>
      </c>
      <c r="L1130" s="53">
        <v>3.1748575884479515E-3</v>
      </c>
      <c r="M1130" s="43" t="s">
        <v>450</v>
      </c>
      <c r="N1130" s="43" t="s">
        <v>451</v>
      </c>
      <c r="O1130" s="43" t="s">
        <v>436</v>
      </c>
      <c r="P1130" s="43" t="s">
        <v>444</v>
      </c>
      <c r="Q1130" s="43" t="s">
        <v>213</v>
      </c>
      <c r="R1130" s="43" t="s">
        <v>437</v>
      </c>
      <c r="S1130" s="43" t="s">
        <v>330</v>
      </c>
      <c r="V1130" s="42" t="s">
        <v>1655</v>
      </c>
      <c r="W1130"/>
    </row>
    <row r="1131" spans="1:23" s="39" customFormat="1" x14ac:dyDescent="0.35">
      <c r="A1131" s="43" t="s">
        <v>497</v>
      </c>
      <c r="B1131" s="54">
        <v>24021</v>
      </c>
      <c r="C1131" s="54" t="s">
        <v>10</v>
      </c>
      <c r="D1131" s="53">
        <v>118.55913941041</v>
      </c>
      <c r="E1131" s="53">
        <f>SUMIFS('Ratios_MARAMA-VA'!T:T, 'Ratios_MARAMA-VA'!AA:AA, V1131)</f>
        <v>118.559139410272</v>
      </c>
      <c r="F1131" s="53">
        <f>SUMIFS('Ratios_MARAMA-VA'!J:J, 'Ratios_MARAMA-VA'!AA:AA, V1131)</f>
        <v>0.119095844058174</v>
      </c>
      <c r="G1131" s="53"/>
      <c r="H1131" s="53">
        <f t="shared" si="8"/>
        <v>1.0045268939245986E-3</v>
      </c>
      <c r="I1131" s="53">
        <v>112.887467863062</v>
      </c>
      <c r="J1131" s="53">
        <v>0.11339849745549462</v>
      </c>
      <c r="K1131" s="53">
        <v>112.170965851698</v>
      </c>
      <c r="L1131" s="53">
        <v>0.11267875191552841</v>
      </c>
      <c r="M1131" s="43" t="s">
        <v>450</v>
      </c>
      <c r="N1131" s="43" t="s">
        <v>451</v>
      </c>
      <c r="O1131" s="43" t="s">
        <v>436</v>
      </c>
      <c r="P1131" s="43" t="s">
        <v>444</v>
      </c>
      <c r="Q1131" s="43" t="s">
        <v>213</v>
      </c>
      <c r="R1131" s="43" t="s">
        <v>437</v>
      </c>
      <c r="S1131" s="43" t="s">
        <v>330</v>
      </c>
      <c r="V1131" s="42" t="s">
        <v>1641</v>
      </c>
      <c r="W1131"/>
    </row>
    <row r="1132" spans="1:23" s="39" customFormat="1" x14ac:dyDescent="0.35">
      <c r="A1132" s="43" t="s">
        <v>497</v>
      </c>
      <c r="B1132" s="54">
        <v>24021</v>
      </c>
      <c r="C1132" s="54" t="s">
        <v>12</v>
      </c>
      <c r="D1132" s="53">
        <v>6.9369719228201001</v>
      </c>
      <c r="E1132" s="53">
        <f>SUMIFS('Ratios_MARAMA-VA'!T:T, 'Ratios_MARAMA-VA'!AA:AA, V1132)</f>
        <v>6.9369719228120399</v>
      </c>
      <c r="F1132" s="53">
        <f>SUMIFS('Ratios_MARAMA-VA'!J:J, 'Ratios_MARAMA-VA'!AA:AA, V1132)</f>
        <v>6.96837485886457E-3</v>
      </c>
      <c r="G1132" s="53"/>
      <c r="H1132" s="53">
        <f t="shared" si="8"/>
        <v>1.0045268939246046E-3</v>
      </c>
      <c r="I1132" s="53">
        <v>6.6051187525367601</v>
      </c>
      <c r="J1132" s="53">
        <v>6.6350194244889108E-3</v>
      </c>
      <c r="K1132" s="53">
        <v>6.5631957564674899</v>
      </c>
      <c r="L1132" s="53">
        <v>6.5929066474634335E-3</v>
      </c>
      <c r="M1132" s="43" t="s">
        <v>450</v>
      </c>
      <c r="N1132" s="43" t="s">
        <v>451</v>
      </c>
      <c r="O1132" s="43" t="s">
        <v>436</v>
      </c>
      <c r="P1132" s="43" t="s">
        <v>444</v>
      </c>
      <c r="Q1132" s="43" t="s">
        <v>213</v>
      </c>
      <c r="R1132" s="43" t="s">
        <v>437</v>
      </c>
      <c r="S1132" s="43" t="s">
        <v>330</v>
      </c>
      <c r="V1132" s="42" t="s">
        <v>1656</v>
      </c>
      <c r="W1132"/>
    </row>
    <row r="1133" spans="1:23" s="39" customFormat="1" x14ac:dyDescent="0.35">
      <c r="A1133" s="43" t="s">
        <v>497</v>
      </c>
      <c r="B1133" s="54">
        <v>24031</v>
      </c>
      <c r="C1133" s="54" t="s">
        <v>10</v>
      </c>
      <c r="D1133" s="53">
        <v>798.51221281672997</v>
      </c>
      <c r="E1133" s="53">
        <f>SUMIFS('Ratios_MARAMA-VA'!T:T, 'Ratios_MARAMA-VA'!AA:AA, V1133)</f>
        <v>798.51221281579706</v>
      </c>
      <c r="F1133" s="53">
        <f>SUMIFS('Ratios_MARAMA-VA'!J:J, 'Ratios_MARAMA-VA'!AA:AA, V1133)</f>
        <v>0.80212699290072398</v>
      </c>
      <c r="G1133" s="53"/>
      <c r="H1133" s="53">
        <f t="shared" si="8"/>
        <v>1.0045268939246153E-3</v>
      </c>
      <c r="I1133" s="53">
        <v>760.31271997151896</v>
      </c>
      <c r="J1133" s="53">
        <v>0.76375457500436572</v>
      </c>
      <c r="K1133" s="53">
        <v>755.48697975927303</v>
      </c>
      <c r="L1133" s="53">
        <v>0.7589069891780712</v>
      </c>
      <c r="M1133" s="43" t="s">
        <v>450</v>
      </c>
      <c r="N1133" s="43" t="s">
        <v>451</v>
      </c>
      <c r="O1133" s="43" t="s">
        <v>436</v>
      </c>
      <c r="P1133" s="43" t="s">
        <v>444</v>
      </c>
      <c r="Q1133" s="43" t="s">
        <v>213</v>
      </c>
      <c r="R1133" s="43" t="s">
        <v>437</v>
      </c>
      <c r="S1133" s="43" t="s">
        <v>330</v>
      </c>
      <c r="V1133" s="42" t="s">
        <v>1642</v>
      </c>
      <c r="W1133"/>
    </row>
    <row r="1134" spans="1:23" s="39" customFormat="1" x14ac:dyDescent="0.35">
      <c r="A1134" s="43" t="s">
        <v>497</v>
      </c>
      <c r="B1134" s="54">
        <v>24031</v>
      </c>
      <c r="C1134" s="54" t="s">
        <v>12</v>
      </c>
      <c r="D1134" s="53">
        <v>46.7214598286617</v>
      </c>
      <c r="E1134" s="53">
        <f>SUMIFS('Ratios_MARAMA-VA'!T:T, 'Ratios_MARAMA-VA'!AA:AA, V1134)</f>
        <v>46.721459828607301</v>
      </c>
      <c r="F1134" s="53">
        <f>SUMIFS('Ratios_MARAMA-VA'!J:J, 'Ratios_MARAMA-VA'!AA:AA, V1134)</f>
        <v>4.69329629212542E-2</v>
      </c>
      <c r="G1134" s="53"/>
      <c r="H1134" s="53">
        <f t="shared" si="8"/>
        <v>1.004526893924607E-3</v>
      </c>
      <c r="I1134" s="53">
        <v>44.486383092456002</v>
      </c>
      <c r="J1134" s="53">
        <v>4.4687768229804983E-2</v>
      </c>
      <c r="K1134" s="53">
        <v>44.204025948944398</v>
      </c>
      <c r="L1134" s="53">
        <v>4.4404132885455846E-2</v>
      </c>
      <c r="M1134" s="43" t="s">
        <v>450</v>
      </c>
      <c r="N1134" s="43" t="s">
        <v>451</v>
      </c>
      <c r="O1134" s="43" t="s">
        <v>436</v>
      </c>
      <c r="P1134" s="43" t="s">
        <v>444</v>
      </c>
      <c r="Q1134" s="43" t="s">
        <v>213</v>
      </c>
      <c r="R1134" s="43" t="s">
        <v>437</v>
      </c>
      <c r="S1134" s="43" t="s">
        <v>330</v>
      </c>
      <c r="V1134" s="42" t="s">
        <v>1657</v>
      </c>
      <c r="W1134"/>
    </row>
    <row r="1135" spans="1:23" s="39" customFormat="1" x14ac:dyDescent="0.35">
      <c r="A1135" s="43" t="s">
        <v>497</v>
      </c>
      <c r="B1135" s="54">
        <v>24033</v>
      </c>
      <c r="C1135" s="54" t="s">
        <v>10</v>
      </c>
      <c r="D1135" s="53">
        <v>687.02159946165602</v>
      </c>
      <c r="E1135" s="53">
        <f>SUMIFS('Ratios_MARAMA-VA'!T:T, 'Ratios_MARAMA-VA'!AA:AA, V1135)</f>
        <v>687.02159946085601</v>
      </c>
      <c r="F1135" s="53">
        <f>SUMIFS('Ratios_MARAMA-VA'!J:J, 'Ratios_MARAMA-VA'!AA:AA, V1135)</f>
        <v>0.69013167336553205</v>
      </c>
      <c r="G1135" s="53"/>
      <c r="H1135" s="53">
        <f t="shared" si="8"/>
        <v>1.0045268939246111E-3</v>
      </c>
      <c r="I1135" s="53">
        <v>654.15563166315997</v>
      </c>
      <c r="J1135" s="53">
        <v>0.65711692481788608</v>
      </c>
      <c r="K1135" s="53">
        <v>650.00367543006803</v>
      </c>
      <c r="L1135" s="53">
        <v>0.65294617311934733</v>
      </c>
      <c r="M1135" s="43" t="s">
        <v>450</v>
      </c>
      <c r="N1135" s="43" t="s">
        <v>451</v>
      </c>
      <c r="O1135" s="43" t="s">
        <v>436</v>
      </c>
      <c r="P1135" s="43" t="s">
        <v>444</v>
      </c>
      <c r="Q1135" s="43" t="s">
        <v>213</v>
      </c>
      <c r="R1135" s="43" t="s">
        <v>437</v>
      </c>
      <c r="S1135" s="43" t="s">
        <v>330</v>
      </c>
      <c r="V1135" s="42" t="s">
        <v>1643</v>
      </c>
      <c r="W1135"/>
    </row>
    <row r="1136" spans="1:23" s="39" customFormat="1" x14ac:dyDescent="0.35">
      <c r="A1136" s="43" t="s">
        <v>497</v>
      </c>
      <c r="B1136" s="54">
        <v>24033</v>
      </c>
      <c r="C1136" s="54" t="s">
        <v>12</v>
      </c>
      <c r="D1136" s="53">
        <v>40.198073899629897</v>
      </c>
      <c r="E1136" s="53">
        <f>SUMIFS('Ratios_MARAMA-VA'!T:T, 'Ratios_MARAMA-VA'!AA:AA, V1136)</f>
        <v>40.198073899583299</v>
      </c>
      <c r="F1136" s="53">
        <f>SUMIFS('Ratios_MARAMA-VA'!J:J, 'Ratios_MARAMA-VA'!AA:AA, V1136)</f>
        <v>4.03800463161001E-2</v>
      </c>
      <c r="G1136" s="53"/>
      <c r="H1136" s="53">
        <f t="shared" si="8"/>
        <v>1.0045268939246038E-3</v>
      </c>
      <c r="I1136" s="53">
        <v>38.275065069366001</v>
      </c>
      <c r="J1136" s="53">
        <v>3.844833222889233E-2</v>
      </c>
      <c r="K1136" s="53">
        <v>38.032131450369697</v>
      </c>
      <c r="L1136" s="53">
        <v>3.8204298875172106E-2</v>
      </c>
      <c r="M1136" s="43" t="s">
        <v>450</v>
      </c>
      <c r="N1136" s="43" t="s">
        <v>451</v>
      </c>
      <c r="O1136" s="43" t="s">
        <v>436</v>
      </c>
      <c r="P1136" s="43" t="s">
        <v>444</v>
      </c>
      <c r="Q1136" s="43" t="s">
        <v>213</v>
      </c>
      <c r="R1136" s="43" t="s">
        <v>437</v>
      </c>
      <c r="S1136" s="43" t="s">
        <v>330</v>
      </c>
      <c r="V1136" s="42" t="s">
        <v>1658</v>
      </c>
      <c r="W1136"/>
    </row>
    <row r="1137" spans="1:23" s="39" customFormat="1" x14ac:dyDescent="0.35">
      <c r="A1137" s="43" t="s">
        <v>811</v>
      </c>
      <c r="B1137" s="54">
        <v>51013</v>
      </c>
      <c r="C1137" s="54" t="s">
        <v>10</v>
      </c>
      <c r="D1137" s="53">
        <v>202.55567406728301</v>
      </c>
      <c r="E1137" s="53">
        <f>SUMIFS('Ratios_MARAMA-VA'!T:T, 'Ratios_MARAMA-VA'!AA:AA, V1137)</f>
        <v>202.55567406704699</v>
      </c>
      <c r="F1137" s="53">
        <f>SUMIFS('Ratios_MARAMA-VA'!J:J, 'Ratios_MARAMA-VA'!AA:AA, V1137)</f>
        <v>0.20347262211737699</v>
      </c>
      <c r="G1137" s="53"/>
      <c r="H1137" s="53">
        <f t="shared" si="8"/>
        <v>1.0045268939246129E-3</v>
      </c>
      <c r="I1137" s="53">
        <v>192.865748355319</v>
      </c>
      <c r="J1137" s="53">
        <v>0.1937388311398146</v>
      </c>
      <c r="K1137" s="53">
        <v>191.64162047615099</v>
      </c>
      <c r="L1137" s="53">
        <v>0.19250916176358746</v>
      </c>
      <c r="M1137" s="43" t="s">
        <v>450</v>
      </c>
      <c r="N1137" s="43" t="s">
        <v>451</v>
      </c>
      <c r="O1137" s="43" t="s">
        <v>436</v>
      </c>
      <c r="P1137" s="43" t="s">
        <v>444</v>
      </c>
      <c r="Q1137" s="43" t="s">
        <v>213</v>
      </c>
      <c r="R1137" s="43" t="s">
        <v>437</v>
      </c>
      <c r="S1137" s="43" t="s">
        <v>330</v>
      </c>
      <c r="V1137" s="42" t="s">
        <v>1645</v>
      </c>
      <c r="W1137"/>
    </row>
    <row r="1138" spans="1:23" s="39" customFormat="1" x14ac:dyDescent="0.35">
      <c r="A1138" s="43" t="s">
        <v>811</v>
      </c>
      <c r="B1138" s="54">
        <v>51013</v>
      </c>
      <c r="C1138" s="54" t="s">
        <v>12</v>
      </c>
      <c r="D1138" s="53">
        <v>11.851661780532501</v>
      </c>
      <c r="E1138" s="53">
        <f>SUMIFS('Ratios_MARAMA-VA'!T:T, 'Ratios_MARAMA-VA'!AA:AA, V1138)</f>
        <v>11.8516617805188</v>
      </c>
      <c r="F1138" s="53">
        <f>SUMIFS('Ratios_MARAMA-VA'!J:J, 'Ratios_MARAMA-VA'!AA:AA, V1138)</f>
        <v>1.1905312996229401E-2</v>
      </c>
      <c r="G1138" s="53"/>
      <c r="H1138" s="53">
        <f t="shared" si="8"/>
        <v>1.0045268939245964E-3</v>
      </c>
      <c r="I1138" s="53">
        <v>11.2846980420665</v>
      </c>
      <c r="J1138" s="53">
        <v>1.1335782673074037E-2</v>
      </c>
      <c r="K1138" s="53">
        <v>11.2130735384982</v>
      </c>
      <c r="L1138" s="53">
        <v>1.126383393297568E-2</v>
      </c>
      <c r="M1138" s="43" t="s">
        <v>450</v>
      </c>
      <c r="N1138" s="43" t="s">
        <v>451</v>
      </c>
      <c r="O1138" s="43" t="s">
        <v>436</v>
      </c>
      <c r="P1138" s="43" t="s">
        <v>444</v>
      </c>
      <c r="Q1138" s="43" t="s">
        <v>213</v>
      </c>
      <c r="R1138" s="43" t="s">
        <v>437</v>
      </c>
      <c r="S1138" s="43" t="s">
        <v>330</v>
      </c>
      <c r="V1138" s="42" t="s">
        <v>1660</v>
      </c>
      <c r="W1138"/>
    </row>
    <row r="1139" spans="1:23" s="39" customFormat="1" x14ac:dyDescent="0.35">
      <c r="A1139" s="43" t="s">
        <v>811</v>
      </c>
      <c r="B1139" s="54">
        <v>51059</v>
      </c>
      <c r="C1139" s="54" t="s">
        <v>10</v>
      </c>
      <c r="D1139" s="53">
        <v>833.07355141900496</v>
      </c>
      <c r="E1139" s="53">
        <f>SUMIFS('Ratios_MARAMA-VA'!T:T, 'Ratios_MARAMA-VA'!AA:AA, V1139)</f>
        <v>833.07355141803703</v>
      </c>
      <c r="F1139" s="53">
        <f>SUMIFS('Ratios_MARAMA-VA'!J:J, 'Ratios_MARAMA-VA'!AA:AA, V1139)</f>
        <v>0.83684478701670095</v>
      </c>
      <c r="G1139" s="53"/>
      <c r="H1139" s="53">
        <f t="shared" si="8"/>
        <v>1.0045268939246055E-3</v>
      </c>
      <c r="I1139" s="53">
        <v>793.22070176162697</v>
      </c>
      <c r="J1139" s="53">
        <v>0.79681152773730302</v>
      </c>
      <c r="K1139" s="53">
        <v>788.18609305769701</v>
      </c>
      <c r="L1139" s="53">
        <v>0.79175412789381849</v>
      </c>
      <c r="M1139" s="43" t="s">
        <v>450</v>
      </c>
      <c r="N1139" s="43" t="s">
        <v>451</v>
      </c>
      <c r="O1139" s="43" t="s">
        <v>436</v>
      </c>
      <c r="P1139" s="43" t="s">
        <v>444</v>
      </c>
      <c r="Q1139" s="43" t="s">
        <v>213</v>
      </c>
      <c r="R1139" s="43" t="s">
        <v>437</v>
      </c>
      <c r="S1139" s="43" t="s">
        <v>330</v>
      </c>
      <c r="V1139" s="42" t="s">
        <v>1646</v>
      </c>
      <c r="W1139"/>
    </row>
    <row r="1140" spans="1:23" s="39" customFormat="1" x14ac:dyDescent="0.35">
      <c r="A1140" s="43" t="s">
        <v>811</v>
      </c>
      <c r="B1140" s="54">
        <v>51059</v>
      </c>
      <c r="C1140" s="54" t="s">
        <v>12</v>
      </c>
      <c r="D1140" s="53">
        <v>48.743662384406903</v>
      </c>
      <c r="E1140" s="53">
        <f>SUMIFS('Ratios_MARAMA-VA'!T:T, 'Ratios_MARAMA-VA'!AA:AA, V1140)</f>
        <v>48.743662384350102</v>
      </c>
      <c r="F1140" s="53">
        <f>SUMIFS('Ratios_MARAMA-VA'!J:J, 'Ratios_MARAMA-VA'!AA:AA, V1140)</f>
        <v>4.8964319773460899E-2</v>
      </c>
      <c r="G1140" s="53"/>
      <c r="H1140" s="53">
        <f t="shared" si="8"/>
        <v>1.0045268939246068E-3</v>
      </c>
      <c r="I1140" s="53">
        <v>46.411846849695799</v>
      </c>
      <c r="J1140" s="53">
        <v>4.6621948357229472E-2</v>
      </c>
      <c r="K1140" s="53">
        <v>46.117268698122103</v>
      </c>
      <c r="L1140" s="53">
        <v>4.6326036681611095E-2</v>
      </c>
      <c r="M1140" s="43" t="s">
        <v>450</v>
      </c>
      <c r="N1140" s="43" t="s">
        <v>451</v>
      </c>
      <c r="O1140" s="43" t="s">
        <v>436</v>
      </c>
      <c r="P1140" s="43" t="s">
        <v>444</v>
      </c>
      <c r="Q1140" s="43" t="s">
        <v>213</v>
      </c>
      <c r="R1140" s="43" t="s">
        <v>437</v>
      </c>
      <c r="S1140" s="43" t="s">
        <v>330</v>
      </c>
      <c r="V1140" s="42" t="s">
        <v>1661</v>
      </c>
      <c r="W1140"/>
    </row>
    <row r="1141" spans="1:23" s="39" customFormat="1" x14ac:dyDescent="0.35">
      <c r="A1141" s="43" t="s">
        <v>811</v>
      </c>
      <c r="B1141" s="54">
        <v>51107</v>
      </c>
      <c r="C1141" s="54" t="s">
        <v>10</v>
      </c>
      <c r="D1141" s="53">
        <v>293.70273844068902</v>
      </c>
      <c r="E1141" s="53">
        <f>SUMIFS('Ratios_MARAMA-VA'!T:T, 'Ratios_MARAMA-VA'!AA:AA, V1141)</f>
        <v>293.70273844034801</v>
      </c>
      <c r="F1141" s="53">
        <f>SUMIFS('Ratios_MARAMA-VA'!J:J, 'Ratios_MARAMA-VA'!AA:AA, V1141)</f>
        <v>0.295032299582633</v>
      </c>
      <c r="G1141" s="53"/>
      <c r="H1141" s="53">
        <f t="shared" si="8"/>
        <v>1.0045268939246033E-3</v>
      </c>
      <c r="I1141" s="53">
        <v>279.65248914505401</v>
      </c>
      <c r="J1141" s="53">
        <v>0.28091844629916496</v>
      </c>
      <c r="K1141" s="53">
        <v>277.87752178376502</v>
      </c>
      <c r="L1141" s="53">
        <v>0.27913544384891176</v>
      </c>
      <c r="M1141" s="43" t="s">
        <v>450</v>
      </c>
      <c r="N1141" s="43" t="s">
        <v>451</v>
      </c>
      <c r="O1141" s="43" t="s">
        <v>436</v>
      </c>
      <c r="P1141" s="43" t="s">
        <v>444</v>
      </c>
      <c r="Q1141" s="43" t="s">
        <v>213</v>
      </c>
      <c r="R1141" s="43" t="s">
        <v>437</v>
      </c>
      <c r="S1141" s="43" t="s">
        <v>330</v>
      </c>
      <c r="V1141" s="42" t="s">
        <v>1649</v>
      </c>
      <c r="W1141"/>
    </row>
    <row r="1142" spans="1:23" s="39" customFormat="1" x14ac:dyDescent="0.35">
      <c r="A1142" s="43" t="s">
        <v>811</v>
      </c>
      <c r="B1142" s="54">
        <v>51107</v>
      </c>
      <c r="C1142" s="54" t="s">
        <v>12</v>
      </c>
      <c r="D1142" s="53">
        <v>17.184733266900501</v>
      </c>
      <c r="E1142" s="53">
        <f>SUMIFS('Ratios_MARAMA-VA'!T:T, 'Ratios_MARAMA-VA'!AA:AA, V1142)</f>
        <v>17.1847332668805</v>
      </c>
      <c r="F1142" s="53">
        <f>SUMIFS('Ratios_MARAMA-VA'!J:J, 'Ratios_MARAMA-VA'!AA:AA, V1142)</f>
        <v>1.72625267315023E-2</v>
      </c>
      <c r="G1142" s="53"/>
      <c r="H1142" s="53">
        <f t="shared" si="8"/>
        <v>1.0045268939246051E-3</v>
      </c>
      <c r="I1142" s="53">
        <v>16.362644280734301</v>
      </c>
      <c r="J1142" s="53">
        <v>1.6436716235719233E-2</v>
      </c>
      <c r="K1142" s="53">
        <v>16.258789816103999</v>
      </c>
      <c r="L1142" s="53">
        <v>1.6332391632943952E-2</v>
      </c>
      <c r="M1142" s="43" t="s">
        <v>450</v>
      </c>
      <c r="N1142" s="43" t="s">
        <v>451</v>
      </c>
      <c r="O1142" s="43" t="s">
        <v>436</v>
      </c>
      <c r="P1142" s="43" t="s">
        <v>444</v>
      </c>
      <c r="Q1142" s="43" t="s">
        <v>213</v>
      </c>
      <c r="R1142" s="43" t="s">
        <v>437</v>
      </c>
      <c r="S1142" s="43" t="s">
        <v>330</v>
      </c>
      <c r="V1142" s="42" t="s">
        <v>1664</v>
      </c>
      <c r="W1142"/>
    </row>
    <row r="1143" spans="1:23" s="39" customFormat="1" x14ac:dyDescent="0.35">
      <c r="A1143" s="43" t="s">
        <v>811</v>
      </c>
      <c r="B1143" s="54">
        <v>51153</v>
      </c>
      <c r="C1143" s="54" t="s">
        <v>10</v>
      </c>
      <c r="D1143" s="53">
        <v>298.13400693558702</v>
      </c>
      <c r="E1143" s="53">
        <f>SUMIFS('Ratios_MARAMA-VA'!T:T, 'Ratios_MARAMA-VA'!AA:AA, V1143)</f>
        <v>298.13400693524</v>
      </c>
      <c r="F1143" s="53">
        <f>SUMIFS('Ratios_MARAMA-VA'!J:J, 'Ratios_MARAMA-VA'!AA:AA, V1143)</f>
        <v>0.29948362795995398</v>
      </c>
      <c r="G1143" s="53"/>
      <c r="H1143" s="53">
        <f t="shared" si="8"/>
        <v>1.0045268939246075E-3</v>
      </c>
      <c r="I1143" s="53">
        <v>283.871773143724</v>
      </c>
      <c r="J1143" s="53">
        <v>0.28515683054893587</v>
      </c>
      <c r="K1143" s="53">
        <v>282.07002579056501</v>
      </c>
      <c r="L1143" s="53">
        <v>0.28334692687663021</v>
      </c>
      <c r="M1143" s="43" t="s">
        <v>450</v>
      </c>
      <c r="N1143" s="43" t="s">
        <v>451</v>
      </c>
      <c r="O1143" s="43" t="s">
        <v>436</v>
      </c>
      <c r="P1143" s="43" t="s">
        <v>444</v>
      </c>
      <c r="Q1143" s="43" t="s">
        <v>213</v>
      </c>
      <c r="R1143" s="43" t="s">
        <v>437</v>
      </c>
      <c r="S1143" s="43" t="s">
        <v>330</v>
      </c>
      <c r="V1143" s="42" t="s">
        <v>1652</v>
      </c>
      <c r="W1143"/>
    </row>
    <row r="1144" spans="1:23" s="39" customFormat="1" x14ac:dyDescent="0.35">
      <c r="A1144" s="43" t="s">
        <v>811</v>
      </c>
      <c r="B1144" s="54">
        <v>51153</v>
      </c>
      <c r="C1144" s="54" t="s">
        <v>12</v>
      </c>
      <c r="D1144" s="53">
        <v>17.444011282286301</v>
      </c>
      <c r="E1144" s="53">
        <f>SUMIFS('Ratios_MARAMA-VA'!T:T, 'Ratios_MARAMA-VA'!AA:AA, V1144)</f>
        <v>17.4440112822661</v>
      </c>
      <c r="F1144" s="53">
        <f>SUMIFS('Ratios_MARAMA-VA'!J:J, 'Ratios_MARAMA-VA'!AA:AA, V1144)</f>
        <v>1.7522978470960501E-2</v>
      </c>
      <c r="G1144" s="53"/>
      <c r="H1144" s="53">
        <f t="shared" si="8"/>
        <v>1.0045268939246033E-3</v>
      </c>
      <c r="I1144" s="53">
        <v>16.6095188681767</v>
      </c>
      <c r="J1144" s="53">
        <v>1.6684708398231635E-2</v>
      </c>
      <c r="K1144" s="53">
        <v>16.504097479052401</v>
      </c>
      <c r="L1144" s="53">
        <v>1.6578809777661383E-2</v>
      </c>
      <c r="M1144" s="43" t="s">
        <v>450</v>
      </c>
      <c r="N1144" s="43" t="s">
        <v>451</v>
      </c>
      <c r="O1144" s="43" t="s">
        <v>436</v>
      </c>
      <c r="P1144" s="43" t="s">
        <v>444</v>
      </c>
      <c r="Q1144" s="43" t="s">
        <v>213</v>
      </c>
      <c r="R1144" s="43" t="s">
        <v>437</v>
      </c>
      <c r="S1144" s="43" t="s">
        <v>330</v>
      </c>
      <c r="V1144" s="42" t="s">
        <v>1667</v>
      </c>
      <c r="W1144"/>
    </row>
    <row r="1145" spans="1:23" s="39" customFormat="1" x14ac:dyDescent="0.35">
      <c r="A1145" s="43" t="s">
        <v>811</v>
      </c>
      <c r="B1145" s="54">
        <v>51510</v>
      </c>
      <c r="C1145" s="54" t="s">
        <v>10</v>
      </c>
      <c r="D1145" s="53">
        <v>133.54245103236599</v>
      </c>
      <c r="E1145" s="53">
        <f>SUMIFS('Ratios_MARAMA-VA'!T:T, 'Ratios_MARAMA-VA'!AA:AA, V1145)</f>
        <v>133.54245103221101</v>
      </c>
      <c r="F1145" s="53">
        <f>SUMIFS('Ratios_MARAMA-VA'!J:J, 'Ratios_MARAMA-VA'!AA:AA, V1145)</f>
        <v>0.13414698354246499</v>
      </c>
      <c r="G1145" s="53"/>
      <c r="H1145" s="53">
        <f t="shared" si="8"/>
        <v>1.0045268939246005E-3</v>
      </c>
      <c r="I1145" s="53">
        <v>127.15400283976</v>
      </c>
      <c r="J1145" s="53">
        <v>0.12772961552270395</v>
      </c>
      <c r="K1145" s="53">
        <v>126.346950467054</v>
      </c>
      <c r="L1145" s="53">
        <v>0.12691890970951511</v>
      </c>
      <c r="M1145" s="43" t="s">
        <v>450</v>
      </c>
      <c r="N1145" s="43" t="s">
        <v>451</v>
      </c>
      <c r="O1145" s="43" t="s">
        <v>436</v>
      </c>
      <c r="P1145" s="43" t="s">
        <v>444</v>
      </c>
      <c r="Q1145" s="43" t="s">
        <v>213</v>
      </c>
      <c r="R1145" s="43" t="s">
        <v>437</v>
      </c>
      <c r="S1145" s="43" t="s">
        <v>330</v>
      </c>
      <c r="V1145" s="42" t="s">
        <v>1644</v>
      </c>
      <c r="W1145"/>
    </row>
    <row r="1146" spans="1:23" s="39" customFormat="1" x14ac:dyDescent="0.35">
      <c r="A1146" s="43" t="s">
        <v>811</v>
      </c>
      <c r="B1146" s="54">
        <v>51510</v>
      </c>
      <c r="C1146" s="54" t="s">
        <v>12</v>
      </c>
      <c r="D1146" s="53">
        <v>7.81365045320472</v>
      </c>
      <c r="E1146" s="53">
        <f>SUMIFS('Ratios_MARAMA-VA'!T:T, 'Ratios_MARAMA-VA'!AA:AA, V1146)</f>
        <v>7.8136504531956898</v>
      </c>
      <c r="F1146" s="53">
        <f>SUMIFS('Ratios_MARAMA-VA'!J:J, 'Ratios_MARAMA-VA'!AA:AA, V1146)</f>
        <v>7.8490220199612295E-3</v>
      </c>
      <c r="G1146" s="53"/>
      <c r="H1146" s="53">
        <f t="shared" si="8"/>
        <v>1.0045268939246025E-3</v>
      </c>
      <c r="I1146" s="53">
        <v>7.4398584437759503</v>
      </c>
      <c r="J1146" s="53">
        <v>7.4735378937649819E-3</v>
      </c>
      <c r="K1146" s="53">
        <v>7.3926373160445902</v>
      </c>
      <c r="L1146" s="53">
        <v>7.4261030009973817E-3</v>
      </c>
      <c r="M1146" s="43" t="s">
        <v>450</v>
      </c>
      <c r="N1146" s="43" t="s">
        <v>451</v>
      </c>
      <c r="O1146" s="43" t="s">
        <v>436</v>
      </c>
      <c r="P1146" s="43" t="s">
        <v>444</v>
      </c>
      <c r="Q1146" s="43" t="s">
        <v>213</v>
      </c>
      <c r="R1146" s="43" t="s">
        <v>437</v>
      </c>
      <c r="S1146" s="43" t="s">
        <v>330</v>
      </c>
      <c r="V1146" s="42" t="s">
        <v>1659</v>
      </c>
      <c r="W1146"/>
    </row>
    <row r="1147" spans="1:23" s="39" customFormat="1" x14ac:dyDescent="0.35">
      <c r="A1147" s="43" t="s">
        <v>811</v>
      </c>
      <c r="B1147" s="54">
        <v>51600</v>
      </c>
      <c r="C1147" s="54" t="s">
        <v>10</v>
      </c>
      <c r="D1147" s="53">
        <v>19.408561957908201</v>
      </c>
      <c r="E1147" s="53">
        <f>SUMIFS('Ratios_MARAMA-VA'!T:T, 'Ratios_MARAMA-VA'!AA:AA, V1147)</f>
        <v>19.408561957885599</v>
      </c>
      <c r="F1147" s="53">
        <f>SUMIFS('Ratios_MARAMA-VA'!J:J, 'Ratios_MARAMA-VA'!AA:AA, V1147)</f>
        <v>1.9496422459097999E-2</v>
      </c>
      <c r="G1147" s="53"/>
      <c r="H1147" s="53">
        <f t="shared" si="8"/>
        <v>1.0045268939246012E-3</v>
      </c>
      <c r="I1147" s="53">
        <v>18.480088715111201</v>
      </c>
      <c r="J1147" s="53">
        <v>1.8563746116441727E-2</v>
      </c>
      <c r="K1147" s="53">
        <v>18.362794732127799</v>
      </c>
      <c r="L1147" s="53">
        <v>1.8445921156039366E-2</v>
      </c>
      <c r="M1147" s="43" t="s">
        <v>450</v>
      </c>
      <c r="N1147" s="43" t="s">
        <v>451</v>
      </c>
      <c r="O1147" s="43" t="s">
        <v>436</v>
      </c>
      <c r="P1147" s="43" t="s">
        <v>444</v>
      </c>
      <c r="Q1147" s="43" t="s">
        <v>213</v>
      </c>
      <c r="R1147" s="43" t="s">
        <v>437</v>
      </c>
      <c r="S1147" s="43" t="s">
        <v>330</v>
      </c>
      <c r="V1147" s="42" t="s">
        <v>1647</v>
      </c>
      <c r="W1147"/>
    </row>
    <row r="1148" spans="1:23" s="39" customFormat="1" x14ac:dyDescent="0.35">
      <c r="A1148" s="43" t="s">
        <v>811</v>
      </c>
      <c r="B1148" s="54">
        <v>51600</v>
      </c>
      <c r="C1148" s="54" t="s">
        <v>12</v>
      </c>
      <c r="D1148" s="53">
        <v>1.13560770587532</v>
      </c>
      <c r="E1148" s="53">
        <f>SUMIFS('Ratios_MARAMA-VA'!T:T, 'Ratios_MARAMA-VA'!AA:AA, V1148)</f>
        <v>1.135607705874</v>
      </c>
      <c r="F1148" s="53">
        <f>SUMIFS('Ratios_MARAMA-VA'!J:J, 'Ratios_MARAMA-VA'!AA:AA, V1148)</f>
        <v>1.1407484814984501E-3</v>
      </c>
      <c r="G1148" s="53"/>
      <c r="H1148" s="53">
        <f t="shared" si="8"/>
        <v>1.0045268939246001E-3</v>
      </c>
      <c r="I1148" s="53">
        <v>1.0812821267053601</v>
      </c>
      <c r="J1148" s="53">
        <v>1.0861769761955212E-3</v>
      </c>
      <c r="K1148" s="53">
        <v>1.0744191787333499</v>
      </c>
      <c r="L1148" s="53">
        <v>1.0792829603860318E-3</v>
      </c>
      <c r="M1148" s="43" t="s">
        <v>450</v>
      </c>
      <c r="N1148" s="43" t="s">
        <v>451</v>
      </c>
      <c r="O1148" s="43" t="s">
        <v>436</v>
      </c>
      <c r="P1148" s="43" t="s">
        <v>444</v>
      </c>
      <c r="Q1148" s="43" t="s">
        <v>213</v>
      </c>
      <c r="R1148" s="43" t="s">
        <v>437</v>
      </c>
      <c r="S1148" s="43" t="s">
        <v>330</v>
      </c>
      <c r="V1148" s="42" t="s">
        <v>1662</v>
      </c>
      <c r="W1148"/>
    </row>
    <row r="1149" spans="1:23" s="39" customFormat="1" x14ac:dyDescent="0.35">
      <c r="A1149" s="43" t="s">
        <v>811</v>
      </c>
      <c r="B1149" s="54">
        <v>51610</v>
      </c>
      <c r="C1149" s="54" t="s">
        <v>10</v>
      </c>
      <c r="D1149" s="53">
        <v>12.4143804886798</v>
      </c>
      <c r="E1149" s="53">
        <f>SUMIFS('Ratios_MARAMA-VA'!T:T, 'Ratios_MARAMA-VA'!AA:AA, V1149)</f>
        <v>12.414380488665399</v>
      </c>
      <c r="F1149" s="53">
        <f>SUMIFS('Ratios_MARAMA-VA'!J:J, 'Ratios_MARAMA-VA'!AA:AA, V1149)</f>
        <v>1.2470579072277299E-2</v>
      </c>
      <c r="G1149" s="53"/>
      <c r="H1149" s="53">
        <f t="shared" si="8"/>
        <v>1.004526893924607E-3</v>
      </c>
      <c r="I1149" s="53">
        <v>11.820497225476799</v>
      </c>
      <c r="J1149" s="53">
        <v>1.1874007362552645E-2</v>
      </c>
      <c r="K1149" s="53">
        <v>11.745471979559801</v>
      </c>
      <c r="L1149" s="53">
        <v>1.1798642485305712E-2</v>
      </c>
      <c r="M1149" s="43" t="s">
        <v>450</v>
      </c>
      <c r="N1149" s="43" t="s">
        <v>451</v>
      </c>
      <c r="O1149" s="43" t="s">
        <v>436</v>
      </c>
      <c r="P1149" s="43" t="s">
        <v>444</v>
      </c>
      <c r="Q1149" s="43" t="s">
        <v>213</v>
      </c>
      <c r="R1149" s="43" t="s">
        <v>437</v>
      </c>
      <c r="S1149" s="43" t="s">
        <v>330</v>
      </c>
      <c r="V1149" s="42" t="s">
        <v>1648</v>
      </c>
      <c r="W1149"/>
    </row>
    <row r="1150" spans="1:23" s="39" customFormat="1" x14ac:dyDescent="0.35">
      <c r="A1150" s="43" t="s">
        <v>811</v>
      </c>
      <c r="B1150" s="54">
        <v>51610</v>
      </c>
      <c r="C1150" s="54" t="s">
        <v>12</v>
      </c>
      <c r="D1150" s="53">
        <v>0.72637361228475705</v>
      </c>
      <c r="E1150" s="53">
        <f>SUMIFS('Ratios_MARAMA-VA'!T:T, 'Ratios_MARAMA-VA'!AA:AA, V1150)</f>
        <v>0.72637361228391395</v>
      </c>
      <c r="F1150" s="53">
        <f>SUMIFS('Ratios_MARAMA-VA'!J:J, 'Ratios_MARAMA-VA'!AA:AA, V1150)</f>
        <v>7.2966182857635504E-4</v>
      </c>
      <c r="G1150" s="53"/>
      <c r="H1150" s="53">
        <f t="shared" si="8"/>
        <v>1.0045268939246044E-3</v>
      </c>
      <c r="I1150" s="53">
        <v>0.69162510980720004</v>
      </c>
      <c r="J1150" s="53">
        <v>6.947560233148901E-4</v>
      </c>
      <c r="K1150" s="53">
        <v>0.68723533305281304</v>
      </c>
      <c r="L1150" s="53">
        <v>6.9034637450678333E-4</v>
      </c>
      <c r="M1150" s="43" t="s">
        <v>450</v>
      </c>
      <c r="N1150" s="43" t="s">
        <v>451</v>
      </c>
      <c r="O1150" s="43" t="s">
        <v>436</v>
      </c>
      <c r="P1150" s="43" t="s">
        <v>444</v>
      </c>
      <c r="Q1150" s="43" t="s">
        <v>213</v>
      </c>
      <c r="R1150" s="43" t="s">
        <v>437</v>
      </c>
      <c r="S1150" s="43" t="s">
        <v>330</v>
      </c>
      <c r="V1150" s="42" t="s">
        <v>1663</v>
      </c>
      <c r="W1150"/>
    </row>
    <row r="1151" spans="1:23" s="39" customFormat="1" x14ac:dyDescent="0.35">
      <c r="A1151" s="43" t="s">
        <v>811</v>
      </c>
      <c r="B1151" s="54">
        <v>51683</v>
      </c>
      <c r="C1151" s="54" t="s">
        <v>10</v>
      </c>
      <c r="D1151" s="53">
        <v>21.918614054528099</v>
      </c>
      <c r="E1151" s="53">
        <f>SUMIFS('Ratios_MARAMA-VA'!T:T, 'Ratios_MARAMA-VA'!AA:AA, V1151)</f>
        <v>21.918614054502701</v>
      </c>
      <c r="F1151" s="53">
        <f>SUMIFS('Ratios_MARAMA-VA'!J:J, 'Ratios_MARAMA-VA'!AA:AA, V1151)</f>
        <v>2.2017837295301601E-2</v>
      </c>
      <c r="G1151" s="53"/>
      <c r="H1151" s="53">
        <f t="shared" si="8"/>
        <v>1.0045268939245964E-3</v>
      </c>
      <c r="I1151" s="53">
        <v>20.870064104616301</v>
      </c>
      <c r="J1151" s="53">
        <v>2.0964540671017426E-2</v>
      </c>
      <c r="K1151" s="53">
        <v>20.737600836626299</v>
      </c>
      <c r="L1151" s="53">
        <v>2.0831477755864327E-2</v>
      </c>
      <c r="M1151" s="43" t="s">
        <v>450</v>
      </c>
      <c r="N1151" s="43" t="s">
        <v>451</v>
      </c>
      <c r="O1151" s="43" t="s">
        <v>436</v>
      </c>
      <c r="P1151" s="43" t="s">
        <v>444</v>
      </c>
      <c r="Q1151" s="43" t="s">
        <v>213</v>
      </c>
      <c r="R1151" s="43" t="s">
        <v>437</v>
      </c>
      <c r="S1151" s="43" t="s">
        <v>330</v>
      </c>
      <c r="V1151" s="42" t="s">
        <v>1650</v>
      </c>
      <c r="W1151"/>
    </row>
    <row r="1152" spans="1:23" s="39" customFormat="1" x14ac:dyDescent="0.35">
      <c r="A1152" s="43" t="s">
        <v>811</v>
      </c>
      <c r="B1152" s="54">
        <v>51683</v>
      </c>
      <c r="C1152" s="54" t="s">
        <v>12</v>
      </c>
      <c r="D1152" s="53">
        <v>1.28247183693399</v>
      </c>
      <c r="E1152" s="53">
        <f>SUMIFS('Ratios_MARAMA-VA'!T:T, 'Ratios_MARAMA-VA'!AA:AA, V1152)</f>
        <v>1.2824718369325001</v>
      </c>
      <c r="F1152" s="53">
        <f>SUMIFS('Ratios_MARAMA-VA'!J:J, 'Ratios_MARAMA-VA'!AA:AA, V1152)</f>
        <v>1.28827745089959E-3</v>
      </c>
      <c r="G1152" s="53"/>
      <c r="H1152" s="53">
        <f t="shared" si="8"/>
        <v>1.0045268939246075E-3</v>
      </c>
      <c r="I1152" s="53">
        <v>1.2211205226111499</v>
      </c>
      <c r="J1152" s="53">
        <v>1.2266484056861718E-3</v>
      </c>
      <c r="K1152" s="53">
        <v>1.21337001383342</v>
      </c>
      <c r="L1152" s="53">
        <v>1.2188628111773434E-3</v>
      </c>
      <c r="M1152" s="43" t="s">
        <v>450</v>
      </c>
      <c r="N1152" s="43" t="s">
        <v>451</v>
      </c>
      <c r="O1152" s="43" t="s">
        <v>436</v>
      </c>
      <c r="P1152" s="43" t="s">
        <v>444</v>
      </c>
      <c r="Q1152" s="43" t="s">
        <v>213</v>
      </c>
      <c r="R1152" s="43" t="s">
        <v>437</v>
      </c>
      <c r="S1152" s="43" t="s">
        <v>330</v>
      </c>
      <c r="V1152" s="42" t="s">
        <v>1665</v>
      </c>
      <c r="W1152"/>
    </row>
    <row r="1153" spans="1:23" s="39" customFormat="1" x14ac:dyDescent="0.35">
      <c r="A1153" s="43" t="s">
        <v>811</v>
      </c>
      <c r="B1153" s="54">
        <v>51685</v>
      </c>
      <c r="C1153" s="54" t="s">
        <v>10</v>
      </c>
      <c r="D1153" s="53">
        <v>11.9085974908323</v>
      </c>
      <c r="E1153" s="53">
        <f>SUMIFS('Ratios_MARAMA-VA'!T:T, 'Ratios_MARAMA-VA'!AA:AA, V1153)</f>
        <v>11.9085974908184</v>
      </c>
      <c r="F1153" s="53">
        <f>SUMIFS('Ratios_MARAMA-VA'!J:J, 'Ratios_MARAMA-VA'!AA:AA, V1153)</f>
        <v>1.1962506448450099E-2</v>
      </c>
      <c r="G1153" s="53"/>
      <c r="H1153" s="53">
        <f t="shared" si="8"/>
        <v>1.0045268939246005E-3</v>
      </c>
      <c r="I1153" s="53">
        <v>11.338910042918499</v>
      </c>
      <c r="J1153" s="53">
        <v>1.1390240085903379E-2</v>
      </c>
      <c r="K1153" s="53">
        <v>11.2669414532582</v>
      </c>
      <c r="L1153" s="53">
        <v>1.1317945702071784E-2</v>
      </c>
      <c r="M1153" s="43" t="s">
        <v>450</v>
      </c>
      <c r="N1153" s="43" t="s">
        <v>451</v>
      </c>
      <c r="O1153" s="43" t="s">
        <v>436</v>
      </c>
      <c r="P1153" s="43" t="s">
        <v>444</v>
      </c>
      <c r="Q1153" s="43" t="s">
        <v>213</v>
      </c>
      <c r="R1153" s="43" t="s">
        <v>437</v>
      </c>
      <c r="S1153" s="43" t="s">
        <v>330</v>
      </c>
      <c r="V1153" s="42" t="s">
        <v>1651</v>
      </c>
      <c r="W1153"/>
    </row>
    <row r="1154" spans="1:23" s="39" customFormat="1" x14ac:dyDescent="0.35">
      <c r="A1154" s="43" t="s">
        <v>811</v>
      </c>
      <c r="B1154" s="54">
        <v>51685</v>
      </c>
      <c r="C1154" s="54" t="s">
        <v>12</v>
      </c>
      <c r="D1154" s="53">
        <v>0.69677980476721901</v>
      </c>
      <c r="E1154" s="53">
        <f>SUMIFS('Ratios_MARAMA-VA'!T:T, 'Ratios_MARAMA-VA'!AA:AA, V1154)</f>
        <v>0.69677980476641099</v>
      </c>
      <c r="F1154" s="53">
        <f>SUMIFS('Ratios_MARAMA-VA'!J:J, 'Ratios_MARAMA-VA'!AA:AA, V1154)</f>
        <v>6.9993405303139496E-4</v>
      </c>
      <c r="G1154" s="53"/>
      <c r="H1154" s="53">
        <f t="shared" si="8"/>
        <v>1.0045268939246042E-3</v>
      </c>
      <c r="I1154" s="53">
        <v>0.66344702069745098</v>
      </c>
      <c r="J1154" s="53">
        <v>6.6645037498474298E-4</v>
      </c>
      <c r="K1154" s="53">
        <v>0.65923609158581498</v>
      </c>
      <c r="L1154" s="53">
        <v>6.6222038344369459E-4</v>
      </c>
      <c r="M1154" s="43" t="s">
        <v>450</v>
      </c>
      <c r="N1154" s="43" t="s">
        <v>451</v>
      </c>
      <c r="O1154" s="43" t="s">
        <v>436</v>
      </c>
      <c r="P1154" s="43" t="s">
        <v>444</v>
      </c>
      <c r="Q1154" s="43" t="s">
        <v>213</v>
      </c>
      <c r="R1154" s="43" t="s">
        <v>437</v>
      </c>
      <c r="S1154" s="43" t="s">
        <v>330</v>
      </c>
      <c r="V1154" s="42" t="s">
        <v>1666</v>
      </c>
      <c r="W1154"/>
    </row>
    <row r="1155" spans="1:23" s="39" customFormat="1" x14ac:dyDescent="0.35">
      <c r="A1155" s="43" t="s">
        <v>9</v>
      </c>
      <c r="B1155" s="54">
        <v>11001</v>
      </c>
      <c r="C1155" s="54" t="s">
        <v>10</v>
      </c>
      <c r="D1155" s="53">
        <v>0.59525767176931099</v>
      </c>
      <c r="E1155" s="53">
        <f>SUMIFS('Ratios_MARAMA-VA'!T:T, 'Ratios_MARAMA-VA'!AA:AA, V1155)</f>
        <v>0.59525767176861899</v>
      </c>
      <c r="F1155" s="53">
        <f>SUMIFS('Ratios_MARAMA-VA'!J:J, 'Ratios_MARAMA-VA'!AA:AA, V1155)</f>
        <v>5.9795234010652401E-4</v>
      </c>
      <c r="G1155" s="53"/>
      <c r="H1155" s="53">
        <f t="shared" ref="H1155:H1218" si="9">F1155/E1155</f>
        <v>1.004526893924607E-3</v>
      </c>
      <c r="I1155" s="53">
        <v>0.52285484147078898</v>
      </c>
      <c r="J1155" s="53">
        <v>5.2522174987609447E-4</v>
      </c>
      <c r="K1155" s="53">
        <v>0.52241070909323895</v>
      </c>
      <c r="L1155" s="53">
        <v>5.2477560695838275E-4</v>
      </c>
      <c r="M1155" s="43" t="s">
        <v>448</v>
      </c>
      <c r="N1155" s="43" t="s">
        <v>449</v>
      </c>
      <c r="O1155" s="43" t="s">
        <v>436</v>
      </c>
      <c r="P1155" s="43" t="s">
        <v>444</v>
      </c>
      <c r="Q1155" s="43" t="s">
        <v>209</v>
      </c>
      <c r="R1155" s="43" t="s">
        <v>437</v>
      </c>
      <c r="S1155" s="43" t="s">
        <v>330</v>
      </c>
      <c r="V1155" s="42" t="s">
        <v>1668</v>
      </c>
      <c r="W1155"/>
    </row>
    <row r="1156" spans="1:23" s="39" customFormat="1" x14ac:dyDescent="0.35">
      <c r="A1156" s="43" t="s">
        <v>9</v>
      </c>
      <c r="B1156" s="54">
        <v>11001</v>
      </c>
      <c r="C1156" s="54" t="s">
        <v>12</v>
      </c>
      <c r="D1156" s="53">
        <v>2.3173588465645999E-2</v>
      </c>
      <c r="E1156" s="53">
        <f>SUMIFS('Ratios_MARAMA-VA'!T:T, 'Ratios_MARAMA-VA'!AA:AA, V1156)</f>
        <v>2.3173588465619101E-2</v>
      </c>
      <c r="F1156" s="53">
        <f>SUMIFS('Ratios_MARAMA-VA'!J:J, 'Ratios_MARAMA-VA'!AA:AA, V1156)</f>
        <v>2.3278492842455401E-5</v>
      </c>
      <c r="G1156" s="53"/>
      <c r="H1156" s="53">
        <f t="shared" si="9"/>
        <v>1.0045268939246046E-3</v>
      </c>
      <c r="I1156" s="53">
        <v>2.0354921067208501E-2</v>
      </c>
      <c r="J1156" s="53">
        <v>2.0447065635723455E-5</v>
      </c>
      <c r="K1156" s="53">
        <v>2.0337630839077501E-2</v>
      </c>
      <c r="L1156" s="53">
        <v>2.0429697136563772E-5</v>
      </c>
      <c r="M1156" s="43" t="s">
        <v>448</v>
      </c>
      <c r="N1156" s="43" t="s">
        <v>449</v>
      </c>
      <c r="O1156" s="43" t="s">
        <v>436</v>
      </c>
      <c r="P1156" s="43" t="s">
        <v>444</v>
      </c>
      <c r="Q1156" s="43" t="s">
        <v>209</v>
      </c>
      <c r="R1156" s="43" t="s">
        <v>437</v>
      </c>
      <c r="S1156" s="43" t="s">
        <v>330</v>
      </c>
      <c r="V1156" s="42" t="s">
        <v>1683</v>
      </c>
      <c r="W1156"/>
    </row>
    <row r="1157" spans="1:23" s="39" customFormat="1" x14ac:dyDescent="0.35">
      <c r="A1157" s="43" t="s">
        <v>497</v>
      </c>
      <c r="B1157" s="54">
        <v>24009</v>
      </c>
      <c r="C1157" s="54" t="s">
        <v>10</v>
      </c>
      <c r="D1157" s="53">
        <v>16.083913999016499</v>
      </c>
      <c r="E1157" s="53">
        <f>SUMIFS('Ratios_MARAMA-VA'!T:T, 'Ratios_MARAMA-VA'!AA:AA, V1157)</f>
        <v>16.083913998997801</v>
      </c>
      <c r="F1157" s="53">
        <f>SUMIFS('Ratios_MARAMA-VA'!J:J, 'Ratios_MARAMA-VA'!AA:AA, V1157)</f>
        <v>1.6156724171563702E-2</v>
      </c>
      <c r="G1157" s="53"/>
      <c r="H1157" s="53">
        <f t="shared" si="9"/>
        <v>1.0045268939246031E-3</v>
      </c>
      <c r="I1157" s="53">
        <v>14.1275832349871</v>
      </c>
      <c r="J1157" s="53">
        <v>1.4191537305702887E-2</v>
      </c>
      <c r="K1157" s="53">
        <v>14.1155827395656</v>
      </c>
      <c r="L1157" s="53">
        <v>1.4179482485311572E-2</v>
      </c>
      <c r="M1157" s="43" t="s">
        <v>448</v>
      </c>
      <c r="N1157" s="43" t="s">
        <v>449</v>
      </c>
      <c r="O1157" s="43" t="s">
        <v>436</v>
      </c>
      <c r="P1157" s="43" t="s">
        <v>444</v>
      </c>
      <c r="Q1157" s="43" t="s">
        <v>209</v>
      </c>
      <c r="R1157" s="43" t="s">
        <v>437</v>
      </c>
      <c r="S1157" s="43" t="s">
        <v>330</v>
      </c>
      <c r="V1157" s="42" t="s">
        <v>1669</v>
      </c>
      <c r="W1157"/>
    </row>
    <row r="1158" spans="1:23" s="39" customFormat="1" x14ac:dyDescent="0.35">
      <c r="A1158" s="43" t="s">
        <v>497</v>
      </c>
      <c r="B1158" s="54">
        <v>24009</v>
      </c>
      <c r="C1158" s="54" t="s">
        <v>12</v>
      </c>
      <c r="D1158" s="53">
        <v>0.62615230028211299</v>
      </c>
      <c r="E1158" s="53">
        <f>SUMIFS('Ratios_MARAMA-VA'!T:T, 'Ratios_MARAMA-VA'!AA:AA, V1158)</f>
        <v>0.62615230028138502</v>
      </c>
      <c r="F1158" s="53">
        <f>SUMIFS('Ratios_MARAMA-VA'!J:J, 'Ratios_MARAMA-VA'!AA:AA, V1158)</f>
        <v>6.2898682532540795E-4</v>
      </c>
      <c r="G1158" s="53"/>
      <c r="H1158" s="53">
        <f t="shared" si="9"/>
        <v>1.0045268939246077E-3</v>
      </c>
      <c r="I1158" s="53">
        <v>0.54999167121604198</v>
      </c>
      <c r="J1158" s="53">
        <v>5.5248142517105468E-4</v>
      </c>
      <c r="K1158" s="53">
        <v>0.54952448780451901</v>
      </c>
      <c r="L1158" s="53">
        <v>5.5201212686978448E-4</v>
      </c>
      <c r="M1158" s="43" t="s">
        <v>448</v>
      </c>
      <c r="N1158" s="43" t="s">
        <v>449</v>
      </c>
      <c r="O1158" s="43" t="s">
        <v>436</v>
      </c>
      <c r="P1158" s="43" t="s">
        <v>444</v>
      </c>
      <c r="Q1158" s="43" t="s">
        <v>209</v>
      </c>
      <c r="R1158" s="43" t="s">
        <v>437</v>
      </c>
      <c r="S1158" s="43" t="s">
        <v>330</v>
      </c>
      <c r="V1158" s="42" t="s">
        <v>1684</v>
      </c>
      <c r="W1158"/>
    </row>
    <row r="1159" spans="1:23" s="39" customFormat="1" x14ac:dyDescent="0.35">
      <c r="A1159" s="43" t="s">
        <v>497</v>
      </c>
      <c r="B1159" s="54">
        <v>24017</v>
      </c>
      <c r="C1159" s="54" t="s">
        <v>10</v>
      </c>
      <c r="D1159" s="53">
        <v>15.3440054445221</v>
      </c>
      <c r="E1159" s="53">
        <f>SUMIFS('Ratios_MARAMA-VA'!T:T, 'Ratios_MARAMA-VA'!AA:AA, V1159)</f>
        <v>15.3440054445042</v>
      </c>
      <c r="F1159" s="53">
        <f>SUMIFS('Ratios_MARAMA-VA'!J:J, 'Ratios_MARAMA-VA'!AA:AA, V1159)</f>
        <v>1.5413466129530101E-2</v>
      </c>
      <c r="G1159" s="53"/>
      <c r="H1159" s="53">
        <f t="shared" si="9"/>
        <v>1.0045268939246094E-3</v>
      </c>
      <c r="I1159" s="53">
        <v>13.4776717961086</v>
      </c>
      <c r="J1159" s="53">
        <v>1.3538683786680284E-2</v>
      </c>
      <c r="K1159" s="53">
        <v>13.466223359671</v>
      </c>
      <c r="L1159" s="53">
        <v>1.3527183524385328E-2</v>
      </c>
      <c r="M1159" s="43" t="s">
        <v>448</v>
      </c>
      <c r="N1159" s="43" t="s">
        <v>449</v>
      </c>
      <c r="O1159" s="43" t="s">
        <v>436</v>
      </c>
      <c r="P1159" s="43" t="s">
        <v>444</v>
      </c>
      <c r="Q1159" s="43" t="s">
        <v>209</v>
      </c>
      <c r="R1159" s="43" t="s">
        <v>437</v>
      </c>
      <c r="S1159" s="43" t="s">
        <v>330</v>
      </c>
      <c r="V1159" s="42" t="s">
        <v>1670</v>
      </c>
      <c r="W1159"/>
    </row>
    <row r="1160" spans="1:23" s="39" customFormat="1" x14ac:dyDescent="0.35">
      <c r="A1160" s="43" t="s">
        <v>497</v>
      </c>
      <c r="B1160" s="54">
        <v>24017</v>
      </c>
      <c r="C1160" s="54" t="s">
        <v>12</v>
      </c>
      <c r="D1160" s="53">
        <v>0.59734759200766097</v>
      </c>
      <c r="E1160" s="53">
        <f>SUMIFS('Ratios_MARAMA-VA'!T:T, 'Ratios_MARAMA-VA'!AA:AA, V1160)</f>
        <v>0.59734759200696697</v>
      </c>
      <c r="F1160" s="53">
        <f>SUMIFS('Ratios_MARAMA-VA'!J:J, 'Ratios_MARAMA-VA'!AA:AA, V1160)</f>
        <v>6.0005172119209995E-4</v>
      </c>
      <c r="G1160" s="53"/>
      <c r="H1160" s="53">
        <f t="shared" si="9"/>
        <v>1.0045268939246038E-3</v>
      </c>
      <c r="I1160" s="53">
        <v>0.52469055895370798</v>
      </c>
      <c r="J1160" s="53">
        <v>5.2706577745733252E-4</v>
      </c>
      <c r="K1160" s="53">
        <v>0.52424486724935204</v>
      </c>
      <c r="L1160" s="53">
        <v>5.2661806815390783E-4</v>
      </c>
      <c r="M1160" s="43" t="s">
        <v>448</v>
      </c>
      <c r="N1160" s="43" t="s">
        <v>449</v>
      </c>
      <c r="O1160" s="43" t="s">
        <v>436</v>
      </c>
      <c r="P1160" s="43" t="s">
        <v>444</v>
      </c>
      <c r="Q1160" s="43" t="s">
        <v>209</v>
      </c>
      <c r="R1160" s="43" t="s">
        <v>437</v>
      </c>
      <c r="S1160" s="43" t="s">
        <v>330</v>
      </c>
      <c r="V1160" s="42" t="s">
        <v>1685</v>
      </c>
      <c r="W1160"/>
    </row>
    <row r="1161" spans="1:23" s="39" customFormat="1" x14ac:dyDescent="0.35">
      <c r="A1161" s="43" t="s">
        <v>497</v>
      </c>
      <c r="B1161" s="54">
        <v>24021</v>
      </c>
      <c r="C1161" s="54" t="s">
        <v>10</v>
      </c>
      <c r="D1161" s="53">
        <v>25.178251724512801</v>
      </c>
      <c r="E1161" s="53">
        <f>SUMIFS('Ratios_MARAMA-VA'!T:T, 'Ratios_MARAMA-VA'!AA:AA, V1161)</f>
        <v>25.178251724483399</v>
      </c>
      <c r="F1161" s="53">
        <f>SUMIFS('Ratios_MARAMA-VA'!J:J, 'Ratios_MARAMA-VA'!AA:AA, V1161)</f>
        <v>2.5292230999247298E-2</v>
      </c>
      <c r="G1161" s="53"/>
      <c r="H1161" s="53">
        <f t="shared" si="9"/>
        <v>1.0045268939246114E-3</v>
      </c>
      <c r="I1161" s="53">
        <v>22.115751611906301</v>
      </c>
      <c r="J1161" s="53">
        <v>2.2215867273516453E-2</v>
      </c>
      <c r="K1161" s="53">
        <v>22.096965668723499</v>
      </c>
      <c r="L1161" s="53">
        <v>2.2196996288361588E-2</v>
      </c>
      <c r="M1161" s="43" t="s">
        <v>448</v>
      </c>
      <c r="N1161" s="43" t="s">
        <v>449</v>
      </c>
      <c r="O1161" s="43" t="s">
        <v>436</v>
      </c>
      <c r="P1161" s="43" t="s">
        <v>444</v>
      </c>
      <c r="Q1161" s="43" t="s">
        <v>209</v>
      </c>
      <c r="R1161" s="43" t="s">
        <v>437</v>
      </c>
      <c r="S1161" s="43" t="s">
        <v>330</v>
      </c>
      <c r="V1161" s="42" t="s">
        <v>1671</v>
      </c>
      <c r="W1161"/>
    </row>
    <row r="1162" spans="1:23" s="39" customFormat="1" x14ac:dyDescent="0.35">
      <c r="A1162" s="43" t="s">
        <v>497</v>
      </c>
      <c r="B1162" s="54">
        <v>24021</v>
      </c>
      <c r="C1162" s="54" t="s">
        <v>12</v>
      </c>
      <c r="D1162" s="53">
        <v>0.98019828193700398</v>
      </c>
      <c r="E1162" s="53">
        <f>SUMIFS('Ratios_MARAMA-VA'!T:T, 'Ratios_MARAMA-VA'!AA:AA, V1162)</f>
        <v>0.980198281935869</v>
      </c>
      <c r="F1162" s="53">
        <f>SUMIFS('Ratios_MARAMA-VA'!J:J, 'Ratios_MARAMA-VA'!AA:AA, V1162)</f>
        <v>9.8463553558327107E-4</v>
      </c>
      <c r="G1162" s="53"/>
      <c r="H1162" s="53">
        <f t="shared" si="9"/>
        <v>1.0045268939246033E-3</v>
      </c>
      <c r="I1162" s="53">
        <v>0.86097406487644301</v>
      </c>
      <c r="J1162" s="53">
        <v>8.6487160313997321E-4</v>
      </c>
      <c r="K1162" s="53">
        <v>0.86024272143632696</v>
      </c>
      <c r="L1162" s="53">
        <v>8.6413694898568132E-4</v>
      </c>
      <c r="M1162" s="43" t="s">
        <v>448</v>
      </c>
      <c r="N1162" s="43" t="s">
        <v>449</v>
      </c>
      <c r="O1162" s="43" t="s">
        <v>436</v>
      </c>
      <c r="P1162" s="43" t="s">
        <v>444</v>
      </c>
      <c r="Q1162" s="43" t="s">
        <v>209</v>
      </c>
      <c r="R1162" s="43" t="s">
        <v>437</v>
      </c>
      <c r="S1162" s="43" t="s">
        <v>330</v>
      </c>
      <c r="V1162" s="42" t="s">
        <v>1686</v>
      </c>
      <c r="W1162"/>
    </row>
    <row r="1163" spans="1:23" s="39" customFormat="1" x14ac:dyDescent="0.35">
      <c r="A1163" s="43" t="s">
        <v>497</v>
      </c>
      <c r="B1163" s="54">
        <v>24031</v>
      </c>
      <c r="C1163" s="54" t="s">
        <v>10</v>
      </c>
      <c r="D1163" s="53">
        <v>38.532427887258301</v>
      </c>
      <c r="E1163" s="53">
        <f>SUMIFS('Ratios_MARAMA-VA'!T:T, 'Ratios_MARAMA-VA'!AA:AA, V1163)</f>
        <v>38.5324278872138</v>
      </c>
      <c r="F1163" s="53">
        <f>SUMIFS('Ratios_MARAMA-VA'!J:J, 'Ratios_MARAMA-VA'!AA:AA, V1163)</f>
        <v>3.87068601009165E-2</v>
      </c>
      <c r="G1163" s="53"/>
      <c r="H1163" s="53">
        <f t="shared" si="9"/>
        <v>1.0045268939245997E-3</v>
      </c>
      <c r="I1163" s="53">
        <v>33.845622542912601</v>
      </c>
      <c r="J1163" s="53">
        <v>3.3998838085976403E-2</v>
      </c>
      <c r="K1163" s="53">
        <v>33.8168728104488</v>
      </c>
      <c r="L1163" s="53">
        <v>3.3969958206523376E-2</v>
      </c>
      <c r="M1163" s="43" t="s">
        <v>448</v>
      </c>
      <c r="N1163" s="43" t="s">
        <v>449</v>
      </c>
      <c r="O1163" s="43" t="s">
        <v>436</v>
      </c>
      <c r="P1163" s="43" t="s">
        <v>444</v>
      </c>
      <c r="Q1163" s="43" t="s">
        <v>209</v>
      </c>
      <c r="R1163" s="43" t="s">
        <v>437</v>
      </c>
      <c r="S1163" s="43" t="s">
        <v>330</v>
      </c>
      <c r="V1163" s="42" t="s">
        <v>1672</v>
      </c>
      <c r="W1163"/>
    </row>
    <row r="1164" spans="1:23" s="39" customFormat="1" x14ac:dyDescent="0.35">
      <c r="A1164" s="43" t="s">
        <v>497</v>
      </c>
      <c r="B1164" s="54">
        <v>24031</v>
      </c>
      <c r="C1164" s="54" t="s">
        <v>12</v>
      </c>
      <c r="D1164" s="53">
        <v>1.50008109993012</v>
      </c>
      <c r="E1164" s="53">
        <f>SUMIFS('Ratios_MARAMA-VA'!T:T, 'Ratios_MARAMA-VA'!AA:AA, V1164)</f>
        <v>1.50008109992838</v>
      </c>
      <c r="F1164" s="53">
        <f>SUMIFS('Ratios_MARAMA-VA'!J:J, 'Ratios_MARAMA-VA'!AA:AA, V1164)</f>
        <v>1.50687180794606E-3</v>
      </c>
      <c r="G1164" s="53"/>
      <c r="H1164" s="53">
        <f t="shared" si="9"/>
        <v>1.0045268939246046E-3</v>
      </c>
      <c r="I1164" s="53">
        <v>1.3176221036614399</v>
      </c>
      <c r="J1164" s="53">
        <v>1.3235868391574296E-3</v>
      </c>
      <c r="K1164" s="53">
        <v>1.31650286636803</v>
      </c>
      <c r="L1164" s="53">
        <v>1.3224625351955161E-3</v>
      </c>
      <c r="M1164" s="43" t="s">
        <v>448</v>
      </c>
      <c r="N1164" s="43" t="s">
        <v>449</v>
      </c>
      <c r="O1164" s="43" t="s">
        <v>436</v>
      </c>
      <c r="P1164" s="43" t="s">
        <v>444</v>
      </c>
      <c r="Q1164" s="43" t="s">
        <v>209</v>
      </c>
      <c r="R1164" s="43" t="s">
        <v>437</v>
      </c>
      <c r="S1164" s="43" t="s">
        <v>330</v>
      </c>
      <c r="V1164" s="42" t="s">
        <v>1687</v>
      </c>
      <c r="W1164"/>
    </row>
    <row r="1165" spans="1:23" s="39" customFormat="1" x14ac:dyDescent="0.35">
      <c r="A1165" s="43" t="s">
        <v>497</v>
      </c>
      <c r="B1165" s="54">
        <v>24033</v>
      </c>
      <c r="C1165" s="54" t="s">
        <v>10</v>
      </c>
      <c r="D1165" s="53">
        <v>29.071729851178901</v>
      </c>
      <c r="E1165" s="53">
        <f>SUMIFS('Ratios_MARAMA-VA'!T:T, 'Ratios_MARAMA-VA'!AA:AA, V1165)</f>
        <v>29.071729851145101</v>
      </c>
      <c r="F1165" s="53">
        <f>SUMIFS('Ratios_MARAMA-VA'!J:J, 'Ratios_MARAMA-VA'!AA:AA, V1165)</f>
        <v>2.92033344883861E-2</v>
      </c>
      <c r="G1165" s="53"/>
      <c r="H1165" s="53">
        <f t="shared" si="9"/>
        <v>1.0045268939246081E-3</v>
      </c>
      <c r="I1165" s="53">
        <v>25.535655269153001</v>
      </c>
      <c r="J1165" s="53">
        <v>2.5651252471851817E-2</v>
      </c>
      <c r="K1165" s="53">
        <v>25.5139643324198</v>
      </c>
      <c r="L1165" s="53">
        <v>2.5629463342548901E-2</v>
      </c>
      <c r="M1165" s="43" t="s">
        <v>448</v>
      </c>
      <c r="N1165" s="43" t="s">
        <v>449</v>
      </c>
      <c r="O1165" s="43" t="s">
        <v>436</v>
      </c>
      <c r="P1165" s="43" t="s">
        <v>444</v>
      </c>
      <c r="Q1165" s="43" t="s">
        <v>209</v>
      </c>
      <c r="R1165" s="43" t="s">
        <v>437</v>
      </c>
      <c r="S1165" s="43" t="s">
        <v>330</v>
      </c>
      <c r="V1165" s="42" t="s">
        <v>1673</v>
      </c>
      <c r="W1165"/>
    </row>
    <row r="1166" spans="1:23" s="39" customFormat="1" x14ac:dyDescent="0.35">
      <c r="A1166" s="43" t="s">
        <v>497</v>
      </c>
      <c r="B1166" s="54">
        <v>24033</v>
      </c>
      <c r="C1166" s="54" t="s">
        <v>12</v>
      </c>
      <c r="D1166" s="53">
        <v>1.13177267784766</v>
      </c>
      <c r="E1166" s="53">
        <f>SUMIFS('Ratios_MARAMA-VA'!T:T, 'Ratios_MARAMA-VA'!AA:AA, V1166)</f>
        <v>1.1317726778463399</v>
      </c>
      <c r="F1166" s="53">
        <f>SUMIFS('Ratios_MARAMA-VA'!J:J, 'Ratios_MARAMA-VA'!AA:AA, V1166)</f>
        <v>1.1368960927057199E-3</v>
      </c>
      <c r="G1166" s="53"/>
      <c r="H1166" s="53">
        <f t="shared" si="9"/>
        <v>1.0045268939246081E-3</v>
      </c>
      <c r="I1166" s="53">
        <v>0.99411204948961696</v>
      </c>
      <c r="J1166" s="53">
        <v>9.9861228928683132E-4</v>
      </c>
      <c r="K1166" s="53">
        <v>0.99326761368627103</v>
      </c>
      <c r="L1166" s="53">
        <v>9.977640308121774E-4</v>
      </c>
      <c r="M1166" s="43" t="s">
        <v>448</v>
      </c>
      <c r="N1166" s="43" t="s">
        <v>449</v>
      </c>
      <c r="O1166" s="43" t="s">
        <v>436</v>
      </c>
      <c r="P1166" s="43" t="s">
        <v>444</v>
      </c>
      <c r="Q1166" s="43" t="s">
        <v>209</v>
      </c>
      <c r="R1166" s="43" t="s">
        <v>437</v>
      </c>
      <c r="S1166" s="43" t="s">
        <v>330</v>
      </c>
      <c r="V1166" s="42" t="s">
        <v>1688</v>
      </c>
      <c r="W1166"/>
    </row>
    <row r="1167" spans="1:23" s="39" customFormat="1" x14ac:dyDescent="0.35">
      <c r="A1167" s="43" t="s">
        <v>811</v>
      </c>
      <c r="B1167" s="54">
        <v>51013</v>
      </c>
      <c r="C1167" s="54" t="s">
        <v>10</v>
      </c>
      <c r="D1167" s="53">
        <v>8.6276710277822009</v>
      </c>
      <c r="E1167" s="53">
        <f>SUMIFS('Ratios_MARAMA-VA'!T:T, 'Ratios_MARAMA-VA'!AA:AA, V1167)</f>
        <v>8.6276710277722106</v>
      </c>
      <c r="F1167" s="53">
        <f>SUMIFS('Ratios_MARAMA-VA'!J:J, 'Ratios_MARAMA-VA'!AA:AA, V1167)</f>
        <v>8.6667275793312903E-3</v>
      </c>
      <c r="G1167" s="53"/>
      <c r="H1167" s="53">
        <f t="shared" si="9"/>
        <v>1.0045268939246012E-3</v>
      </c>
      <c r="I1167" s="53">
        <v>7.5782636351159898</v>
      </c>
      <c r="J1167" s="53">
        <v>7.6125696307248227E-3</v>
      </c>
      <c r="K1167" s="53">
        <v>7.57182637571049</v>
      </c>
      <c r="L1167" s="53">
        <v>7.606103230528829E-3</v>
      </c>
      <c r="M1167" s="43" t="s">
        <v>448</v>
      </c>
      <c r="N1167" s="43" t="s">
        <v>449</v>
      </c>
      <c r="O1167" s="43" t="s">
        <v>436</v>
      </c>
      <c r="P1167" s="43" t="s">
        <v>444</v>
      </c>
      <c r="Q1167" s="43" t="s">
        <v>209</v>
      </c>
      <c r="R1167" s="43" t="s">
        <v>437</v>
      </c>
      <c r="S1167" s="43" t="s">
        <v>330</v>
      </c>
      <c r="V1167" s="42" t="s">
        <v>1675</v>
      </c>
      <c r="W1167"/>
    </row>
    <row r="1168" spans="1:23" s="39" customFormat="1" x14ac:dyDescent="0.35">
      <c r="A1168" s="43" t="s">
        <v>811</v>
      </c>
      <c r="B1168" s="54">
        <v>51013</v>
      </c>
      <c r="C1168" s="54" t="s">
        <v>12</v>
      </c>
      <c r="D1168" s="53">
        <v>0.33587826325334802</v>
      </c>
      <c r="E1168" s="53">
        <f>SUMIFS('Ratios_MARAMA-VA'!T:T, 'Ratios_MARAMA-VA'!AA:AA, V1168)</f>
        <v>0.335878263252958</v>
      </c>
      <c r="F1168" s="53">
        <f>SUMIFS('Ratios_MARAMA-VA'!J:J, 'Ratios_MARAMA-VA'!AA:AA, V1168)</f>
        <v>3.3739874852228499E-4</v>
      </c>
      <c r="G1168" s="53"/>
      <c r="H1168" s="53">
        <f t="shared" si="9"/>
        <v>1.0045268939246059E-3</v>
      </c>
      <c r="I1168" s="53">
        <v>0.29502446489236001</v>
      </c>
      <c r="J1168" s="53">
        <v>2.9636000935009135E-4</v>
      </c>
      <c r="K1168" s="53">
        <v>0.294773860122861</v>
      </c>
      <c r="L1168" s="53">
        <v>2.9610827011938384E-4</v>
      </c>
      <c r="M1168" s="43" t="s">
        <v>448</v>
      </c>
      <c r="N1168" s="43" t="s">
        <v>449</v>
      </c>
      <c r="O1168" s="43" t="s">
        <v>436</v>
      </c>
      <c r="P1168" s="43" t="s">
        <v>444</v>
      </c>
      <c r="Q1168" s="43" t="s">
        <v>209</v>
      </c>
      <c r="R1168" s="43" t="s">
        <v>437</v>
      </c>
      <c r="S1168" s="43" t="s">
        <v>330</v>
      </c>
      <c r="V1168" s="42" t="s">
        <v>1690</v>
      </c>
      <c r="W1168"/>
    </row>
    <row r="1169" spans="1:23" s="39" customFormat="1" x14ac:dyDescent="0.35">
      <c r="A1169" s="43" t="s">
        <v>811</v>
      </c>
      <c r="B1169" s="54">
        <v>51059</v>
      </c>
      <c r="C1169" s="54" t="s">
        <v>10</v>
      </c>
      <c r="D1169" s="53">
        <v>44.044887846779297</v>
      </c>
      <c r="E1169" s="53">
        <f>SUMIFS('Ratios_MARAMA-VA'!T:T, 'Ratios_MARAMA-VA'!AA:AA, V1169)</f>
        <v>44.044887846728301</v>
      </c>
      <c r="F1169" s="53">
        <f>SUMIFS('Ratios_MARAMA-VA'!J:J, 'Ratios_MARAMA-VA'!AA:AA, V1169)</f>
        <v>4.42442743819315E-2</v>
      </c>
      <c r="G1169" s="53"/>
      <c r="H1169" s="53">
        <f t="shared" si="9"/>
        <v>1.0045268939246036E-3</v>
      </c>
      <c r="I1169" s="53">
        <v>38.687586813078902</v>
      </c>
      <c r="J1169" s="53">
        <v>3.8862721414780602E-2</v>
      </c>
      <c r="K1169" s="53">
        <v>38.654724135811499</v>
      </c>
      <c r="L1169" s="53">
        <v>3.8829709971659132E-2</v>
      </c>
      <c r="M1169" s="43" t="s">
        <v>448</v>
      </c>
      <c r="N1169" s="43" t="s">
        <v>449</v>
      </c>
      <c r="O1169" s="43" t="s">
        <v>436</v>
      </c>
      <c r="P1169" s="43" t="s">
        <v>444</v>
      </c>
      <c r="Q1169" s="43" t="s">
        <v>209</v>
      </c>
      <c r="R1169" s="43" t="s">
        <v>437</v>
      </c>
      <c r="S1169" s="43" t="s">
        <v>330</v>
      </c>
      <c r="V1169" s="42" t="s">
        <v>1676</v>
      </c>
      <c r="W1169"/>
    </row>
    <row r="1170" spans="1:23" s="39" customFormat="1" x14ac:dyDescent="0.35">
      <c r="A1170" s="43" t="s">
        <v>811</v>
      </c>
      <c r="B1170" s="54">
        <v>51059</v>
      </c>
      <c r="C1170" s="54" t="s">
        <v>12</v>
      </c>
      <c r="D1170" s="53">
        <v>1.71468283681441</v>
      </c>
      <c r="E1170" s="53">
        <f>SUMIFS('Ratios_MARAMA-VA'!T:T, 'Ratios_MARAMA-VA'!AA:AA, V1170)</f>
        <v>1.7146828368124201</v>
      </c>
      <c r="F1170" s="53">
        <f>SUMIFS('Ratios_MARAMA-VA'!J:J, 'Ratios_MARAMA-VA'!AA:AA, V1170)</f>
        <v>1.722445024129E-3</v>
      </c>
      <c r="G1170" s="53"/>
      <c r="H1170" s="53">
        <f t="shared" si="9"/>
        <v>1.0045268939245988E-3</v>
      </c>
      <c r="I1170" s="53">
        <v>1.50612124015216</v>
      </c>
      <c r="J1170" s="53">
        <v>1.512939291243914E-3</v>
      </c>
      <c r="K1170" s="53">
        <v>1.5048418846710401</v>
      </c>
      <c r="L1170" s="53">
        <v>1.5116541442562392E-3</v>
      </c>
      <c r="M1170" s="43" t="s">
        <v>448</v>
      </c>
      <c r="N1170" s="43" t="s">
        <v>449</v>
      </c>
      <c r="O1170" s="43" t="s">
        <v>436</v>
      </c>
      <c r="P1170" s="43" t="s">
        <v>444</v>
      </c>
      <c r="Q1170" s="43" t="s">
        <v>209</v>
      </c>
      <c r="R1170" s="43" t="s">
        <v>437</v>
      </c>
      <c r="S1170" s="43" t="s">
        <v>330</v>
      </c>
      <c r="V1170" s="42" t="s">
        <v>1691</v>
      </c>
      <c r="W1170"/>
    </row>
    <row r="1171" spans="1:23" s="39" customFormat="1" x14ac:dyDescent="0.35">
      <c r="A1171" s="43" t="s">
        <v>811</v>
      </c>
      <c r="B1171" s="54">
        <v>51107</v>
      </c>
      <c r="C1171" s="54" t="s">
        <v>10</v>
      </c>
      <c r="D1171" s="53">
        <v>66.004809956951505</v>
      </c>
      <c r="E1171" s="53">
        <f>SUMIFS('Ratios_MARAMA-VA'!T:T, 'Ratios_MARAMA-VA'!AA:AA, V1171)</f>
        <v>66.004809956874894</v>
      </c>
      <c r="F1171" s="53">
        <f>SUMIFS('Ratios_MARAMA-VA'!J:J, 'Ratios_MARAMA-VA'!AA:AA, V1171)</f>
        <v>6.63036067300634E-2</v>
      </c>
      <c r="G1171" s="53"/>
      <c r="H1171" s="53">
        <f t="shared" si="9"/>
        <v>1.0045268939246053E-3</v>
      </c>
      <c r="I1171" s="53">
        <v>57.976463106763497</v>
      </c>
      <c r="J1171" s="53">
        <v>5.8238916405371606E-2</v>
      </c>
      <c r="K1171" s="53">
        <v>57.927215739503602</v>
      </c>
      <c r="L1171" s="53">
        <v>5.8189446100504062E-2</v>
      </c>
      <c r="M1171" s="43" t="s">
        <v>448</v>
      </c>
      <c r="N1171" s="43" t="s">
        <v>449</v>
      </c>
      <c r="O1171" s="43" t="s">
        <v>436</v>
      </c>
      <c r="P1171" s="43" t="s">
        <v>444</v>
      </c>
      <c r="Q1171" s="43" t="s">
        <v>209</v>
      </c>
      <c r="R1171" s="43" t="s">
        <v>437</v>
      </c>
      <c r="S1171" s="43" t="s">
        <v>330</v>
      </c>
      <c r="V1171" s="42" t="s">
        <v>1679</v>
      </c>
      <c r="W1171"/>
    </row>
    <row r="1172" spans="1:23" s="39" customFormat="1" x14ac:dyDescent="0.35">
      <c r="A1172" s="43" t="s">
        <v>811</v>
      </c>
      <c r="B1172" s="54">
        <v>51107</v>
      </c>
      <c r="C1172" s="54" t="s">
        <v>12</v>
      </c>
      <c r="D1172" s="53">
        <v>2.56959055026307</v>
      </c>
      <c r="E1172" s="53">
        <f>SUMIFS('Ratios_MARAMA-VA'!T:T, 'Ratios_MARAMA-VA'!AA:AA, V1172)</f>
        <v>2.56959055026008</v>
      </c>
      <c r="F1172" s="53">
        <f>SUMIFS('Ratios_MARAMA-VA'!J:J, 'Ratios_MARAMA-VA'!AA:AA, V1172)</f>
        <v>2.5812228141107799E-3</v>
      </c>
      <c r="G1172" s="53"/>
      <c r="H1172" s="53">
        <f t="shared" si="9"/>
        <v>1.004526893924607E-3</v>
      </c>
      <c r="I1172" s="53">
        <v>2.2570441735076199</v>
      </c>
      <c r="J1172" s="53">
        <v>2.267261573064241E-3</v>
      </c>
      <c r="K1172" s="53">
        <v>2.2551269561166598</v>
      </c>
      <c r="L1172" s="53">
        <v>2.265335676633522E-3</v>
      </c>
      <c r="M1172" s="43" t="s">
        <v>448</v>
      </c>
      <c r="N1172" s="43" t="s">
        <v>449</v>
      </c>
      <c r="O1172" s="43" t="s">
        <v>436</v>
      </c>
      <c r="P1172" s="43" t="s">
        <v>444</v>
      </c>
      <c r="Q1172" s="43" t="s">
        <v>209</v>
      </c>
      <c r="R1172" s="43" t="s">
        <v>437</v>
      </c>
      <c r="S1172" s="43" t="s">
        <v>330</v>
      </c>
      <c r="V1172" s="42" t="s">
        <v>1694</v>
      </c>
      <c r="W1172"/>
    </row>
    <row r="1173" spans="1:23" s="39" customFormat="1" x14ac:dyDescent="0.35">
      <c r="A1173" s="43" t="s">
        <v>811</v>
      </c>
      <c r="B1173" s="54">
        <v>51153</v>
      </c>
      <c r="C1173" s="54" t="s">
        <v>10</v>
      </c>
      <c r="D1173" s="53">
        <v>30.618851805644098</v>
      </c>
      <c r="E1173" s="53">
        <f>SUMIFS('Ratios_MARAMA-VA'!T:T, 'Ratios_MARAMA-VA'!AA:AA, V1173)</f>
        <v>30.618851805608699</v>
      </c>
      <c r="F1173" s="53">
        <f>SUMIFS('Ratios_MARAMA-VA'!J:J, 'Ratios_MARAMA-VA'!AA:AA, V1173)</f>
        <v>3.0757460099825801E-2</v>
      </c>
      <c r="G1173" s="53"/>
      <c r="H1173" s="53">
        <f t="shared" si="9"/>
        <v>1.004526893924602E-3</v>
      </c>
      <c r="I1173" s="53">
        <v>26.894596518634899</v>
      </c>
      <c r="J1173" s="53">
        <v>2.7016345504219729E-2</v>
      </c>
      <c r="K1173" s="53">
        <v>26.8717512465868</v>
      </c>
      <c r="L1173" s="53">
        <v>2.6993396814048391E-2</v>
      </c>
      <c r="M1173" s="43" t="s">
        <v>448</v>
      </c>
      <c r="N1173" s="43" t="s">
        <v>449</v>
      </c>
      <c r="O1173" s="43" t="s">
        <v>436</v>
      </c>
      <c r="P1173" s="43" t="s">
        <v>444</v>
      </c>
      <c r="Q1173" s="43" t="s">
        <v>209</v>
      </c>
      <c r="R1173" s="43" t="s">
        <v>437</v>
      </c>
      <c r="S1173" s="43" t="s">
        <v>330</v>
      </c>
      <c r="V1173" s="42" t="s">
        <v>1682</v>
      </c>
      <c r="W1173"/>
    </row>
    <row r="1174" spans="1:23" s="39" customFormat="1" x14ac:dyDescent="0.35">
      <c r="A1174" s="43" t="s">
        <v>811</v>
      </c>
      <c r="B1174" s="54">
        <v>51153</v>
      </c>
      <c r="C1174" s="54" t="s">
        <v>12</v>
      </c>
      <c r="D1174" s="53">
        <v>1.19200271723533</v>
      </c>
      <c r="E1174" s="53">
        <f>SUMIFS('Ratios_MARAMA-VA'!T:T, 'Ratios_MARAMA-VA'!AA:AA, V1174)</f>
        <v>1.19200271723394</v>
      </c>
      <c r="F1174" s="53">
        <f>SUMIFS('Ratios_MARAMA-VA'!J:J, 'Ratios_MARAMA-VA'!AA:AA, V1174)</f>
        <v>1.1973987870927E-3</v>
      </c>
      <c r="G1174" s="53"/>
      <c r="H1174" s="53">
        <f t="shared" si="9"/>
        <v>1.0045268939246057E-3</v>
      </c>
      <c r="I1174" s="53">
        <v>1.0470161432784699</v>
      </c>
      <c r="J1174" s="53">
        <v>1.0517558742964414E-3</v>
      </c>
      <c r="K1174" s="53">
        <v>1.0461267687672999</v>
      </c>
      <c r="L1174" s="53">
        <v>1.0508624736812E-3</v>
      </c>
      <c r="M1174" s="43" t="s">
        <v>448</v>
      </c>
      <c r="N1174" s="43" t="s">
        <v>449</v>
      </c>
      <c r="O1174" s="43" t="s">
        <v>436</v>
      </c>
      <c r="P1174" s="43" t="s">
        <v>444</v>
      </c>
      <c r="Q1174" s="43" t="s">
        <v>209</v>
      </c>
      <c r="R1174" s="43" t="s">
        <v>437</v>
      </c>
      <c r="S1174" s="43" t="s">
        <v>330</v>
      </c>
      <c r="V1174" s="42" t="s">
        <v>1697</v>
      </c>
      <c r="W1174"/>
    </row>
    <row r="1175" spans="1:23" s="39" customFormat="1" x14ac:dyDescent="0.35">
      <c r="A1175" s="43" t="s">
        <v>811</v>
      </c>
      <c r="B1175" s="54">
        <v>51510</v>
      </c>
      <c r="C1175" s="54" t="s">
        <v>10</v>
      </c>
      <c r="D1175" s="53">
        <v>5.8533749934231496</v>
      </c>
      <c r="E1175" s="53">
        <f>SUMIFS('Ratios_MARAMA-VA'!T:T, 'Ratios_MARAMA-VA'!AA:AA, V1175)</f>
        <v>5.8533749934163302</v>
      </c>
      <c r="F1175" s="53">
        <f>SUMIFS('Ratios_MARAMA-VA'!J:J, 'Ratios_MARAMA-VA'!AA:AA, V1175)</f>
        <v>5.8798726011124701E-3</v>
      </c>
      <c r="G1175" s="53"/>
      <c r="H1175" s="53">
        <f t="shared" si="9"/>
        <v>1.0045268939246066E-3</v>
      </c>
      <c r="I1175" s="53">
        <v>5.1414128694193497</v>
      </c>
      <c r="J1175" s="53">
        <v>5.1646875001018187E-3</v>
      </c>
      <c r="K1175" s="53">
        <v>5.1370455618216297</v>
      </c>
      <c r="L1175" s="53">
        <v>5.160300422165867E-3</v>
      </c>
      <c r="M1175" s="43" t="s">
        <v>448</v>
      </c>
      <c r="N1175" s="43" t="s">
        <v>449</v>
      </c>
      <c r="O1175" s="43" t="s">
        <v>436</v>
      </c>
      <c r="P1175" s="43" t="s">
        <v>444</v>
      </c>
      <c r="Q1175" s="43" t="s">
        <v>209</v>
      </c>
      <c r="R1175" s="43" t="s">
        <v>437</v>
      </c>
      <c r="S1175" s="43" t="s">
        <v>330</v>
      </c>
      <c r="V1175" s="42" t="s">
        <v>1674</v>
      </c>
      <c r="W1175"/>
    </row>
    <row r="1176" spans="1:23" s="39" customFormat="1" x14ac:dyDescent="0.35">
      <c r="A1176" s="43" t="s">
        <v>811</v>
      </c>
      <c r="B1176" s="54">
        <v>51510</v>
      </c>
      <c r="C1176" s="54" t="s">
        <v>12</v>
      </c>
      <c r="D1176" s="53">
        <v>0.227873929906728</v>
      </c>
      <c r="E1176" s="53">
        <f>SUMIFS('Ratios_MARAMA-VA'!T:T, 'Ratios_MARAMA-VA'!AA:AA, V1176)</f>
        <v>0.22787392990646199</v>
      </c>
      <c r="F1176" s="53">
        <f>SUMIFS('Ratios_MARAMA-VA'!J:J, 'Ratios_MARAMA-VA'!AA:AA, V1176)</f>
        <v>2.28905491015333E-4</v>
      </c>
      <c r="G1176" s="53"/>
      <c r="H1176" s="53">
        <f t="shared" si="9"/>
        <v>1.004526893924612E-3</v>
      </c>
      <c r="I1176" s="53">
        <v>0.20015699611660301</v>
      </c>
      <c r="J1176" s="53">
        <v>2.0106308560629185E-4</v>
      </c>
      <c r="K1176" s="53">
        <v>0.199986975308689</v>
      </c>
      <c r="L1176" s="53">
        <v>2.0089229513221545E-4</v>
      </c>
      <c r="M1176" s="43" t="s">
        <v>448</v>
      </c>
      <c r="N1176" s="43" t="s">
        <v>449</v>
      </c>
      <c r="O1176" s="43" t="s">
        <v>436</v>
      </c>
      <c r="P1176" s="43" t="s">
        <v>444</v>
      </c>
      <c r="Q1176" s="43" t="s">
        <v>209</v>
      </c>
      <c r="R1176" s="43" t="s">
        <v>437</v>
      </c>
      <c r="S1176" s="43" t="s">
        <v>330</v>
      </c>
      <c r="V1176" s="42" t="s">
        <v>1689</v>
      </c>
      <c r="W1176"/>
    </row>
    <row r="1177" spans="1:23" s="39" customFormat="1" x14ac:dyDescent="0.35">
      <c r="A1177" s="43" t="s">
        <v>811</v>
      </c>
      <c r="B1177" s="54">
        <v>51600</v>
      </c>
      <c r="C1177" s="54" t="s">
        <v>10</v>
      </c>
      <c r="D1177" s="53">
        <v>0.96123509646045902</v>
      </c>
      <c r="E1177" s="53">
        <f>SUMIFS('Ratios_MARAMA-VA'!T:T, 'Ratios_MARAMA-VA'!AA:AA, V1177)</f>
        <v>0.96123509645934502</v>
      </c>
      <c r="F1177" s="53">
        <f>SUMIFS('Ratios_MARAMA-VA'!J:J, 'Ratios_MARAMA-VA'!AA:AA, V1177)</f>
        <v>9.6558650577762101E-4</v>
      </c>
      <c r="G1177" s="53"/>
      <c r="H1177" s="53">
        <f t="shared" si="9"/>
        <v>1.004526893924602E-3</v>
      </c>
      <c r="I1177" s="53">
        <v>0.84431742388490505</v>
      </c>
      <c r="J1177" s="53">
        <v>8.4813955930152527E-4</v>
      </c>
      <c r="K1177" s="53">
        <v>0.84360022921607103</v>
      </c>
      <c r="L1177" s="53">
        <v>8.4741911796850213E-4</v>
      </c>
      <c r="M1177" s="43" t="s">
        <v>448</v>
      </c>
      <c r="N1177" s="43" t="s">
        <v>449</v>
      </c>
      <c r="O1177" s="43" t="s">
        <v>436</v>
      </c>
      <c r="P1177" s="43" t="s">
        <v>444</v>
      </c>
      <c r="Q1177" s="43" t="s">
        <v>209</v>
      </c>
      <c r="R1177" s="43" t="s">
        <v>437</v>
      </c>
      <c r="S1177" s="43" t="s">
        <v>330</v>
      </c>
      <c r="V1177" s="42" t="s">
        <v>1677</v>
      </c>
      <c r="W1177"/>
    </row>
    <row r="1178" spans="1:23" s="39" customFormat="1" x14ac:dyDescent="0.35">
      <c r="A1178" s="43" t="s">
        <v>811</v>
      </c>
      <c r="B1178" s="54">
        <v>51600</v>
      </c>
      <c r="C1178" s="54" t="s">
        <v>12</v>
      </c>
      <c r="D1178" s="53">
        <v>3.7421213889110301E-2</v>
      </c>
      <c r="E1178" s="53">
        <f>SUMIFS('Ratios_MARAMA-VA'!T:T, 'Ratios_MARAMA-VA'!AA:AA, V1178)</f>
        <v>3.7421213889066898E-2</v>
      </c>
      <c r="F1178" s="53">
        <f>SUMIFS('Ratios_MARAMA-VA'!J:J, 'Ratios_MARAMA-VA'!AA:AA, V1178)</f>
        <v>3.7590615754872598E-5</v>
      </c>
      <c r="G1178" s="53"/>
      <c r="H1178" s="53">
        <f t="shared" si="9"/>
        <v>1.0045268939246033E-3</v>
      </c>
      <c r="I1178" s="53">
        <v>3.2869568564280298E-2</v>
      </c>
      <c r="J1178" s="53">
        <v>3.3018365614518269E-5</v>
      </c>
      <c r="K1178" s="53">
        <v>3.2841647928421903E-2</v>
      </c>
      <c r="L1178" s="53">
        <v>3.2990318584903041E-5</v>
      </c>
      <c r="M1178" s="43" t="s">
        <v>448</v>
      </c>
      <c r="N1178" s="43" t="s">
        <v>449</v>
      </c>
      <c r="O1178" s="43" t="s">
        <v>436</v>
      </c>
      <c r="P1178" s="43" t="s">
        <v>444</v>
      </c>
      <c r="Q1178" s="43" t="s">
        <v>209</v>
      </c>
      <c r="R1178" s="43" t="s">
        <v>437</v>
      </c>
      <c r="S1178" s="43" t="s">
        <v>330</v>
      </c>
      <c r="V1178" s="42" t="s">
        <v>1692</v>
      </c>
      <c r="W1178"/>
    </row>
    <row r="1179" spans="1:23" s="39" customFormat="1" x14ac:dyDescent="0.35">
      <c r="A1179" s="43" t="s">
        <v>811</v>
      </c>
      <c r="B1179" s="54">
        <v>51610</v>
      </c>
      <c r="C1179" s="54" t="s">
        <v>10</v>
      </c>
      <c r="D1179" s="53">
        <v>0.23444761999760799</v>
      </c>
      <c r="E1179" s="53">
        <f>SUMIFS('Ratios_MARAMA-VA'!T:T, 'Ratios_MARAMA-VA'!AA:AA, V1179)</f>
        <v>0.23444761999733499</v>
      </c>
      <c r="F1179" s="53">
        <f>SUMIFS('Ratios_MARAMA-VA'!J:J, 'Ratios_MARAMA-VA'!AA:AA, V1179)</f>
        <v>2.35508939503939E-4</v>
      </c>
      <c r="G1179" s="53"/>
      <c r="H1179" s="53">
        <f t="shared" si="9"/>
        <v>1.0045268939246049E-3</v>
      </c>
      <c r="I1179" s="53">
        <v>0.205931110174014</v>
      </c>
      <c r="J1179" s="53">
        <v>2.0686333846554788E-4</v>
      </c>
      <c r="K1179" s="53">
        <v>0.205756184618547</v>
      </c>
      <c r="L1179" s="53">
        <v>2.0668762104064658E-4</v>
      </c>
      <c r="M1179" s="43" t="s">
        <v>448</v>
      </c>
      <c r="N1179" s="43" t="s">
        <v>449</v>
      </c>
      <c r="O1179" s="43" t="s">
        <v>436</v>
      </c>
      <c r="P1179" s="43" t="s">
        <v>444</v>
      </c>
      <c r="Q1179" s="43" t="s">
        <v>209</v>
      </c>
      <c r="R1179" s="43" t="s">
        <v>437</v>
      </c>
      <c r="S1179" s="43" t="s">
        <v>330</v>
      </c>
      <c r="V1179" s="42" t="s">
        <v>1678</v>
      </c>
      <c r="W1179"/>
    </row>
    <row r="1180" spans="1:23" s="39" customFormat="1" x14ac:dyDescent="0.35">
      <c r="A1180" s="43" t="s">
        <v>811</v>
      </c>
      <c r="B1180" s="54">
        <v>51610</v>
      </c>
      <c r="C1180" s="54" t="s">
        <v>12</v>
      </c>
      <c r="D1180" s="53">
        <v>9.1271257210618004E-3</v>
      </c>
      <c r="E1180" s="53">
        <f>SUMIFS('Ratios_MARAMA-VA'!T:T, 'Ratios_MARAMA-VA'!AA:AA, V1180)</f>
        <v>9.1271257210512793E-3</v>
      </c>
      <c r="F1180" s="53">
        <f>SUMIFS('Ratios_MARAMA-VA'!J:J, 'Ratios_MARAMA-VA'!AA:AA, V1180)</f>
        <v>9.1684432510270107E-6</v>
      </c>
      <c r="G1180" s="53"/>
      <c r="H1180" s="53">
        <f t="shared" si="9"/>
        <v>1.0045268939246049E-3</v>
      </c>
      <c r="I1180" s="53">
        <v>8.0169682782670997E-3</v>
      </c>
      <c r="J1180" s="53">
        <v>8.0532602432597362E-6</v>
      </c>
      <c r="K1180" s="53">
        <v>8.0101583667970006E-3</v>
      </c>
      <c r="L1180" s="53">
        <v>8.0464195040427762E-6</v>
      </c>
      <c r="M1180" s="43" t="s">
        <v>448</v>
      </c>
      <c r="N1180" s="43" t="s">
        <v>449</v>
      </c>
      <c r="O1180" s="43" t="s">
        <v>436</v>
      </c>
      <c r="P1180" s="43" t="s">
        <v>444</v>
      </c>
      <c r="Q1180" s="43" t="s">
        <v>209</v>
      </c>
      <c r="R1180" s="43" t="s">
        <v>437</v>
      </c>
      <c r="S1180" s="43" t="s">
        <v>330</v>
      </c>
      <c r="V1180" s="42" t="s">
        <v>1693</v>
      </c>
      <c r="W1180"/>
    </row>
    <row r="1181" spans="1:23" s="39" customFormat="1" x14ac:dyDescent="0.35">
      <c r="A1181" s="43" t="s">
        <v>811</v>
      </c>
      <c r="B1181" s="54">
        <v>51683</v>
      </c>
      <c r="C1181" s="54" t="s">
        <v>10</v>
      </c>
      <c r="D1181" s="53">
        <v>0.70334274804687502</v>
      </c>
      <c r="E1181" s="53">
        <f>SUMIFS('Ratios_MARAMA-VA'!T:T, 'Ratios_MARAMA-VA'!AA:AA, V1181)</f>
        <v>0.70334274804605801</v>
      </c>
      <c r="F1181" s="53">
        <f>SUMIFS('Ratios_MARAMA-VA'!J:J, 'Ratios_MARAMA-VA'!AA:AA, V1181)</f>
        <v>7.0652670605910297E-4</v>
      </c>
      <c r="G1181" s="53"/>
      <c r="H1181" s="53">
        <f t="shared" si="9"/>
        <v>1.0045268939246053E-3</v>
      </c>
      <c r="I1181" s="53">
        <v>0.61779323219238602</v>
      </c>
      <c r="J1181" s="53">
        <v>6.2058991662185996E-4</v>
      </c>
      <c r="K1181" s="53">
        <v>0.61726845560950905</v>
      </c>
      <c r="L1181" s="53">
        <v>6.2006276443105828E-4</v>
      </c>
      <c r="M1181" s="43" t="s">
        <v>448</v>
      </c>
      <c r="N1181" s="43" t="s">
        <v>449</v>
      </c>
      <c r="O1181" s="43" t="s">
        <v>436</v>
      </c>
      <c r="P1181" s="43" t="s">
        <v>444</v>
      </c>
      <c r="Q1181" s="43" t="s">
        <v>209</v>
      </c>
      <c r="R1181" s="43" t="s">
        <v>437</v>
      </c>
      <c r="S1181" s="43" t="s">
        <v>330</v>
      </c>
      <c r="V1181" s="42" t="s">
        <v>1680</v>
      </c>
      <c r="W1181"/>
    </row>
    <row r="1182" spans="1:23" s="39" customFormat="1" x14ac:dyDescent="0.35">
      <c r="A1182" s="43" t="s">
        <v>811</v>
      </c>
      <c r="B1182" s="54">
        <v>51683</v>
      </c>
      <c r="C1182" s="54" t="s">
        <v>12</v>
      </c>
      <c r="D1182" s="53">
        <v>2.73813749242665E-2</v>
      </c>
      <c r="E1182" s="53">
        <f>SUMIFS('Ratios_MARAMA-VA'!T:T, 'Ratios_MARAMA-VA'!AA:AA, V1182)</f>
        <v>2.7381374924234699E-2</v>
      </c>
      <c r="F1182" s="53">
        <f>SUMIFS('Ratios_MARAMA-VA'!J:J, 'Ratios_MARAMA-VA'!AA:AA, V1182)</f>
        <v>2.7505327504026599E-5</v>
      </c>
      <c r="G1182" s="53"/>
      <c r="H1182" s="53">
        <f t="shared" si="9"/>
        <v>1.0045268939246068E-3</v>
      </c>
      <c r="I1182" s="53">
        <v>2.40509028682084E-2</v>
      </c>
      <c r="J1182" s="53">
        <v>2.41597787542838E-5</v>
      </c>
      <c r="K1182" s="53">
        <v>2.40304731354684E-2</v>
      </c>
      <c r="L1182" s="53">
        <v>2.4139256538310781E-5</v>
      </c>
      <c r="M1182" s="43" t="s">
        <v>448</v>
      </c>
      <c r="N1182" s="43" t="s">
        <v>449</v>
      </c>
      <c r="O1182" s="43" t="s">
        <v>436</v>
      </c>
      <c r="P1182" s="43" t="s">
        <v>444</v>
      </c>
      <c r="Q1182" s="43" t="s">
        <v>209</v>
      </c>
      <c r="R1182" s="43" t="s">
        <v>437</v>
      </c>
      <c r="S1182" s="43" t="s">
        <v>330</v>
      </c>
      <c r="V1182" s="42" t="s">
        <v>1695</v>
      </c>
      <c r="W1182"/>
    </row>
    <row r="1183" spans="1:23" s="39" customFormat="1" x14ac:dyDescent="0.35">
      <c r="A1183" s="43" t="s">
        <v>811</v>
      </c>
      <c r="B1183" s="54">
        <v>51685</v>
      </c>
      <c r="C1183" s="54" t="s">
        <v>10</v>
      </c>
      <c r="D1183" s="53">
        <v>0.55485931881776096</v>
      </c>
      <c r="E1183" s="53">
        <f>SUMIFS('Ratios_MARAMA-VA'!T:T, 'Ratios_MARAMA-VA'!AA:AA, V1183)</f>
        <v>0.55485931881711603</v>
      </c>
      <c r="F1183" s="53">
        <f>SUMIFS('Ratios_MARAMA-VA'!J:J, 'Ratios_MARAMA-VA'!AA:AA, V1183)</f>
        <v>5.5737110809648096E-4</v>
      </c>
      <c r="G1183" s="53"/>
      <c r="H1183" s="53">
        <f t="shared" si="9"/>
        <v>1.0045268939246072E-3</v>
      </c>
      <c r="I1183" s="53">
        <v>0.487370251468982</v>
      </c>
      <c r="J1183" s="53">
        <v>4.8957652489939124E-4</v>
      </c>
      <c r="K1183" s="53">
        <v>0.48695626102390399</v>
      </c>
      <c r="L1183" s="53">
        <v>4.8916066036348252E-4</v>
      </c>
      <c r="M1183" s="43" t="s">
        <v>448</v>
      </c>
      <c r="N1183" s="43" t="s">
        <v>449</v>
      </c>
      <c r="O1183" s="43" t="s">
        <v>436</v>
      </c>
      <c r="P1183" s="43" t="s">
        <v>444</v>
      </c>
      <c r="Q1183" s="43" t="s">
        <v>209</v>
      </c>
      <c r="R1183" s="43" t="s">
        <v>437</v>
      </c>
      <c r="S1183" s="43" t="s">
        <v>330</v>
      </c>
      <c r="V1183" s="42" t="s">
        <v>1681</v>
      </c>
      <c r="W1183"/>
    </row>
    <row r="1184" spans="1:23" s="39" customFormat="1" x14ac:dyDescent="0.35">
      <c r="A1184" s="43" t="s">
        <v>811</v>
      </c>
      <c r="B1184" s="54">
        <v>51685</v>
      </c>
      <c r="C1184" s="54" t="s">
        <v>12</v>
      </c>
      <c r="D1184" s="53">
        <v>2.1600866669323902E-2</v>
      </c>
      <c r="E1184" s="53">
        <f>SUMIFS('Ratios_MARAMA-VA'!T:T, 'Ratios_MARAMA-VA'!AA:AA, V1184)</f>
        <v>2.16008666692988E-2</v>
      </c>
      <c r="F1184" s="53">
        <f>SUMIFS('Ratios_MARAMA-VA'!J:J, 'Ratios_MARAMA-VA'!AA:AA, V1184)</f>
        <v>2.1698651501390401E-5</v>
      </c>
      <c r="G1184" s="53"/>
      <c r="H1184" s="53">
        <f t="shared" si="9"/>
        <v>1.004526893924612E-3</v>
      </c>
      <c r="I1184" s="53">
        <v>1.8973493755151401E-2</v>
      </c>
      <c r="J1184" s="53">
        <v>1.9059384748760258E-5</v>
      </c>
      <c r="K1184" s="53">
        <v>1.89573769628344E-2</v>
      </c>
      <c r="L1184" s="53">
        <v>1.9043194997434036E-5</v>
      </c>
      <c r="M1184" s="43" t="s">
        <v>448</v>
      </c>
      <c r="N1184" s="43" t="s">
        <v>449</v>
      </c>
      <c r="O1184" s="43" t="s">
        <v>436</v>
      </c>
      <c r="P1184" s="43" t="s">
        <v>444</v>
      </c>
      <c r="Q1184" s="43" t="s">
        <v>209</v>
      </c>
      <c r="R1184" s="43" t="s">
        <v>437</v>
      </c>
      <c r="S1184" s="43" t="s">
        <v>330</v>
      </c>
      <c r="V1184" s="42" t="s">
        <v>1696</v>
      </c>
      <c r="W1184"/>
    </row>
    <row r="1185" spans="1:23" s="39" customFormat="1" x14ac:dyDescent="0.35">
      <c r="A1185" s="43" t="s">
        <v>9</v>
      </c>
      <c r="B1185" s="54">
        <v>11001</v>
      </c>
      <c r="C1185" s="54" t="s">
        <v>10</v>
      </c>
      <c r="D1185" s="53">
        <v>2.7603050000000001E-2</v>
      </c>
      <c r="E1185" s="53">
        <f>SUMIFS('Ratios_MARAMA-VA'!T:T, 'Ratios_MARAMA-VA'!AA:AA, V1185)</f>
        <v>2.7603049999967901E-2</v>
      </c>
      <c r="F1185" s="53">
        <f>SUMIFS('Ratios_MARAMA-VA'!J:J, 'Ratios_MARAMA-VA'!AA:AA, V1185)</f>
        <v>2.7728006079313301E-5</v>
      </c>
      <c r="G1185" s="53"/>
      <c r="H1185" s="53">
        <f t="shared" si="9"/>
        <v>1.0045268939246042E-3</v>
      </c>
      <c r="I1185" s="53">
        <v>2.7603050000000001E-2</v>
      </c>
      <c r="J1185" s="53">
        <v>2.7728006079345546E-5</v>
      </c>
      <c r="K1185" s="53">
        <v>2.7603050000000001E-2</v>
      </c>
      <c r="L1185" s="53">
        <v>2.7728006079345546E-5</v>
      </c>
      <c r="M1185" s="43" t="s">
        <v>452</v>
      </c>
      <c r="N1185" s="43" t="s">
        <v>446</v>
      </c>
      <c r="O1185" s="43" t="s">
        <v>436</v>
      </c>
      <c r="P1185" s="43" t="s">
        <v>444</v>
      </c>
      <c r="Q1185" s="43" t="s">
        <v>453</v>
      </c>
      <c r="R1185" s="43" t="s">
        <v>454</v>
      </c>
      <c r="S1185" s="43" t="s">
        <v>330</v>
      </c>
      <c r="V1185" s="42" t="s">
        <v>1698</v>
      </c>
      <c r="W1185"/>
    </row>
    <row r="1186" spans="1:23" s="39" customFormat="1" x14ac:dyDescent="0.35">
      <c r="A1186" s="43" t="s">
        <v>9</v>
      </c>
      <c r="B1186" s="54">
        <v>11001</v>
      </c>
      <c r="C1186" s="54" t="s">
        <v>12</v>
      </c>
      <c r="D1186" s="53">
        <v>0.2006529</v>
      </c>
      <c r="E1186" s="53">
        <f>SUMIFS('Ratios_MARAMA-VA'!T:T, 'Ratios_MARAMA-VA'!AA:AA, V1186)</f>
        <v>0.20065289999976699</v>
      </c>
      <c r="F1186" s="53">
        <f>SUMIFS('Ratios_MARAMA-VA'!J:J, 'Ratios_MARAMA-VA'!AA:AA, V1186)</f>
        <v>2.0156123439372999E-4</v>
      </c>
      <c r="G1186" s="53"/>
      <c r="H1186" s="53">
        <f t="shared" si="9"/>
        <v>1.0045268939246033E-3</v>
      </c>
      <c r="I1186" s="53">
        <v>0.2006529</v>
      </c>
      <c r="J1186" s="53">
        <v>2.0156123439396404E-4</v>
      </c>
      <c r="K1186" s="53">
        <v>0.2006529</v>
      </c>
      <c r="L1186" s="53">
        <v>2.0156123439396404E-4</v>
      </c>
      <c r="M1186" s="43" t="s">
        <v>452</v>
      </c>
      <c r="N1186" s="43" t="s">
        <v>446</v>
      </c>
      <c r="O1186" s="43" t="s">
        <v>436</v>
      </c>
      <c r="P1186" s="43" t="s">
        <v>444</v>
      </c>
      <c r="Q1186" s="43" t="s">
        <v>453</v>
      </c>
      <c r="R1186" s="43" t="s">
        <v>454</v>
      </c>
      <c r="S1186" s="43" t="s">
        <v>330</v>
      </c>
      <c r="V1186" s="42" t="s">
        <v>1713</v>
      </c>
      <c r="W1186"/>
    </row>
    <row r="1187" spans="1:23" s="39" customFormat="1" x14ac:dyDescent="0.35">
      <c r="A1187" s="43" t="s">
        <v>497</v>
      </c>
      <c r="B1187" s="54">
        <v>24009</v>
      </c>
      <c r="C1187" s="54" t="s">
        <v>10</v>
      </c>
      <c r="D1187" s="53">
        <v>1.04877908443416</v>
      </c>
      <c r="E1187" s="53">
        <f>SUMIFS('Ratios_MARAMA-VA'!T:T, 'Ratios_MARAMA-VA'!AA:AA, V1187)</f>
        <v>1.0487790844329401</v>
      </c>
      <c r="F1187" s="53">
        <f>SUMIFS('Ratios_MARAMA-VA'!J:J, 'Ratios_MARAMA-VA'!AA:AA, V1187)</f>
        <v>1.05352679609851E-3</v>
      </c>
      <c r="G1187" s="53"/>
      <c r="H1187" s="53">
        <f t="shared" si="9"/>
        <v>1.0045268939246027E-3</v>
      </c>
      <c r="I1187" s="53">
        <v>1.04877908443416</v>
      </c>
      <c r="J1187" s="53">
        <v>1.0535267960997353E-3</v>
      </c>
      <c r="K1187" s="53">
        <v>1.04877908443416</v>
      </c>
      <c r="L1187" s="53">
        <v>1.0535267960997353E-3</v>
      </c>
      <c r="M1187" s="43" t="s">
        <v>452</v>
      </c>
      <c r="N1187" s="43" t="s">
        <v>446</v>
      </c>
      <c r="O1187" s="43" t="s">
        <v>436</v>
      </c>
      <c r="P1187" s="43" t="s">
        <v>444</v>
      </c>
      <c r="Q1187" s="43" t="s">
        <v>453</v>
      </c>
      <c r="R1187" s="43" t="s">
        <v>454</v>
      </c>
      <c r="S1187" s="43" t="s">
        <v>330</v>
      </c>
      <c r="V1187" s="42" t="s">
        <v>1699</v>
      </c>
      <c r="W1187"/>
    </row>
    <row r="1188" spans="1:23" s="39" customFormat="1" x14ac:dyDescent="0.35">
      <c r="A1188" s="43" t="s">
        <v>497</v>
      </c>
      <c r="B1188" s="54">
        <v>24009</v>
      </c>
      <c r="C1188" s="54" t="s">
        <v>12</v>
      </c>
      <c r="D1188" s="53">
        <v>7.6238153043612797</v>
      </c>
      <c r="E1188" s="53">
        <f>SUMIFS('Ratios_MARAMA-VA'!T:T, 'Ratios_MARAMA-VA'!AA:AA, V1188)</f>
        <v>7.6238153043524504</v>
      </c>
      <c r="F1188" s="53">
        <f>SUMIFS('Ratios_MARAMA-VA'!J:J, 'Ratios_MARAMA-VA'!AA:AA, V1188)</f>
        <v>7.6583275075360301E-3</v>
      </c>
      <c r="G1188" s="53"/>
      <c r="H1188" s="53">
        <f t="shared" si="9"/>
        <v>1.0045268939246044E-3</v>
      </c>
      <c r="I1188" s="53">
        <v>7.6238153043612797</v>
      </c>
      <c r="J1188" s="53">
        <v>7.6583275075448988E-3</v>
      </c>
      <c r="K1188" s="53">
        <v>7.6238153043612797</v>
      </c>
      <c r="L1188" s="53">
        <v>7.6583275075448988E-3</v>
      </c>
      <c r="M1188" s="43" t="s">
        <v>452</v>
      </c>
      <c r="N1188" s="43" t="s">
        <v>446</v>
      </c>
      <c r="O1188" s="43" t="s">
        <v>436</v>
      </c>
      <c r="P1188" s="43" t="s">
        <v>444</v>
      </c>
      <c r="Q1188" s="43" t="s">
        <v>453</v>
      </c>
      <c r="R1188" s="43" t="s">
        <v>454</v>
      </c>
      <c r="S1188" s="43" t="s">
        <v>330</v>
      </c>
      <c r="V1188" s="42" t="s">
        <v>1714</v>
      </c>
      <c r="W1188"/>
    </row>
    <row r="1189" spans="1:23" s="39" customFormat="1" x14ac:dyDescent="0.35">
      <c r="A1189" s="43" t="s">
        <v>497</v>
      </c>
      <c r="B1189" s="54">
        <v>24017</v>
      </c>
      <c r="C1189" s="54" t="s">
        <v>10</v>
      </c>
      <c r="D1189" s="53">
        <v>2.9304114395521901</v>
      </c>
      <c r="E1189" s="53">
        <f>SUMIFS('Ratios_MARAMA-VA'!T:T, 'Ratios_MARAMA-VA'!AA:AA, V1189)</f>
        <v>2.9304114395487901</v>
      </c>
      <c r="F1189" s="53">
        <f>SUMIFS('Ratios_MARAMA-VA'!J:J, 'Ratios_MARAMA-VA'!AA:AA, V1189)</f>
        <v>2.9436771012910702E-3</v>
      </c>
      <c r="G1189" s="53"/>
      <c r="H1189" s="53">
        <f t="shared" si="9"/>
        <v>1.0045268939246029E-3</v>
      </c>
      <c r="I1189" s="53">
        <v>2.9304114395521901</v>
      </c>
      <c r="J1189" s="53">
        <v>2.9436771012944858E-3</v>
      </c>
      <c r="K1189" s="53">
        <v>2.9304114395521901</v>
      </c>
      <c r="L1189" s="53">
        <v>2.9436771012944858E-3</v>
      </c>
      <c r="M1189" s="43" t="s">
        <v>452</v>
      </c>
      <c r="N1189" s="43" t="s">
        <v>446</v>
      </c>
      <c r="O1189" s="43" t="s">
        <v>436</v>
      </c>
      <c r="P1189" s="43" t="s">
        <v>444</v>
      </c>
      <c r="Q1189" s="43" t="s">
        <v>453</v>
      </c>
      <c r="R1189" s="43" t="s">
        <v>454</v>
      </c>
      <c r="S1189" s="43" t="s">
        <v>330</v>
      </c>
      <c r="V1189" s="42" t="s">
        <v>1700</v>
      </c>
      <c r="W1189"/>
    </row>
    <row r="1190" spans="1:23" s="39" customFormat="1" x14ac:dyDescent="0.35">
      <c r="A1190" s="43" t="s">
        <v>497</v>
      </c>
      <c r="B1190" s="54">
        <v>24017</v>
      </c>
      <c r="C1190" s="54" t="s">
        <v>12</v>
      </c>
      <c r="D1190" s="53">
        <v>21.3018356996139</v>
      </c>
      <c r="E1190" s="53">
        <f>SUMIFS('Ratios_MARAMA-VA'!T:T, 'Ratios_MARAMA-VA'!AA:AA, V1190)</f>
        <v>21.301835699589098</v>
      </c>
      <c r="F1190" s="53">
        <f>SUMIFS('Ratios_MARAMA-VA'!J:J, 'Ratios_MARAMA-VA'!AA:AA, V1190)</f>
        <v>2.1398266850200499E-2</v>
      </c>
      <c r="G1190" s="53"/>
      <c r="H1190" s="53">
        <f t="shared" si="9"/>
        <v>1.0045268939246049E-3</v>
      </c>
      <c r="I1190" s="53">
        <v>21.3018356996139</v>
      </c>
      <c r="J1190" s="53">
        <v>2.1398266850225413E-2</v>
      </c>
      <c r="K1190" s="53">
        <v>21.3018356996139</v>
      </c>
      <c r="L1190" s="53">
        <v>2.1398266850225413E-2</v>
      </c>
      <c r="M1190" s="43" t="s">
        <v>452</v>
      </c>
      <c r="N1190" s="43" t="s">
        <v>446</v>
      </c>
      <c r="O1190" s="43" t="s">
        <v>436</v>
      </c>
      <c r="P1190" s="43" t="s">
        <v>444</v>
      </c>
      <c r="Q1190" s="43" t="s">
        <v>453</v>
      </c>
      <c r="R1190" s="43" t="s">
        <v>454</v>
      </c>
      <c r="S1190" s="43" t="s">
        <v>330</v>
      </c>
      <c r="V1190" s="42" t="s">
        <v>1715</v>
      </c>
      <c r="W1190"/>
    </row>
    <row r="1191" spans="1:23" s="39" customFormat="1" x14ac:dyDescent="0.35">
      <c r="A1191" s="43" t="s">
        <v>497</v>
      </c>
      <c r="B1191" s="54">
        <v>24021</v>
      </c>
      <c r="C1191" s="54" t="s">
        <v>10</v>
      </c>
      <c r="D1191" s="53">
        <v>3.8206808505476602</v>
      </c>
      <c r="E1191" s="53">
        <f>SUMIFS('Ratios_MARAMA-VA'!T:T, 'Ratios_MARAMA-VA'!AA:AA, V1191)</f>
        <v>3.8206808505432202</v>
      </c>
      <c r="F1191" s="53">
        <f>SUMIFS('Ratios_MARAMA-VA'!J:J, 'Ratios_MARAMA-VA'!AA:AA, V1191)</f>
        <v>3.8379766674733998E-3</v>
      </c>
      <c r="G1191" s="53"/>
      <c r="H1191" s="53">
        <f t="shared" si="9"/>
        <v>1.0045268939246053E-3</v>
      </c>
      <c r="I1191" s="53">
        <v>3.8206808505476602</v>
      </c>
      <c r="J1191" s="53">
        <v>3.8379766674778602E-3</v>
      </c>
      <c r="K1191" s="53">
        <v>3.8206808505476602</v>
      </c>
      <c r="L1191" s="53">
        <v>3.8379766674778602E-3</v>
      </c>
      <c r="M1191" s="43" t="s">
        <v>452</v>
      </c>
      <c r="N1191" s="43" t="s">
        <v>446</v>
      </c>
      <c r="O1191" s="43" t="s">
        <v>436</v>
      </c>
      <c r="P1191" s="43" t="s">
        <v>444</v>
      </c>
      <c r="Q1191" s="43" t="s">
        <v>453</v>
      </c>
      <c r="R1191" s="43" t="s">
        <v>454</v>
      </c>
      <c r="S1191" s="43" t="s">
        <v>330</v>
      </c>
      <c r="V1191" s="42" t="s">
        <v>1701</v>
      </c>
      <c r="W1191"/>
    </row>
    <row r="1192" spans="1:23" s="39" customFormat="1" x14ac:dyDescent="0.35">
      <c r="A1192" s="43" t="s">
        <v>497</v>
      </c>
      <c r="B1192" s="54">
        <v>24021</v>
      </c>
      <c r="C1192" s="54" t="s">
        <v>12</v>
      </c>
      <c r="D1192" s="53">
        <v>27.773403733036702</v>
      </c>
      <c r="E1192" s="53">
        <f>SUMIFS('Ratios_MARAMA-VA'!T:T, 'Ratios_MARAMA-VA'!AA:AA, V1192)</f>
        <v>27.773403733004599</v>
      </c>
      <c r="F1192" s="53">
        <f>SUMIFS('Ratios_MARAMA-VA'!J:J, 'Ratios_MARAMA-VA'!AA:AA, V1192)</f>
        <v>2.7899130985629E-2</v>
      </c>
      <c r="G1192" s="53"/>
      <c r="H1192" s="53">
        <f t="shared" si="9"/>
        <v>1.0045268939245999E-3</v>
      </c>
      <c r="I1192" s="53">
        <v>27.773403733036702</v>
      </c>
      <c r="J1192" s="53">
        <v>2.7899130985661245E-2</v>
      </c>
      <c r="K1192" s="53">
        <v>27.773403733036702</v>
      </c>
      <c r="L1192" s="53">
        <v>2.7899130985661245E-2</v>
      </c>
      <c r="M1192" s="43" t="s">
        <v>452</v>
      </c>
      <c r="N1192" s="43" t="s">
        <v>446</v>
      </c>
      <c r="O1192" s="43" t="s">
        <v>436</v>
      </c>
      <c r="P1192" s="43" t="s">
        <v>444</v>
      </c>
      <c r="Q1192" s="43" t="s">
        <v>453</v>
      </c>
      <c r="R1192" s="43" t="s">
        <v>454</v>
      </c>
      <c r="S1192" s="43" t="s">
        <v>330</v>
      </c>
      <c r="V1192" s="42" t="s">
        <v>1716</v>
      </c>
      <c r="W1192"/>
    </row>
    <row r="1193" spans="1:23" s="39" customFormat="1" x14ac:dyDescent="0.35">
      <c r="A1193" s="43" t="s">
        <v>497</v>
      </c>
      <c r="B1193" s="54">
        <v>24031</v>
      </c>
      <c r="C1193" s="54" t="s">
        <v>10</v>
      </c>
      <c r="D1193" s="53">
        <v>10.360622493564399</v>
      </c>
      <c r="E1193" s="53">
        <f>SUMIFS('Ratios_MARAMA-VA'!T:T, 'Ratios_MARAMA-VA'!AA:AA, V1193)</f>
        <v>10.3606224935524</v>
      </c>
      <c r="F1193" s="53">
        <f>SUMIFS('Ratios_MARAMA-VA'!J:J, 'Ratios_MARAMA-VA'!AA:AA, V1193)</f>
        <v>1.04075239325736E-2</v>
      </c>
      <c r="G1193" s="53"/>
      <c r="H1193" s="53">
        <f t="shared" si="9"/>
        <v>1.0045268939246062E-3</v>
      </c>
      <c r="I1193" s="53">
        <v>10.360622493564399</v>
      </c>
      <c r="J1193" s="53">
        <v>1.0407523932585655E-2</v>
      </c>
      <c r="K1193" s="53">
        <v>10.360622493564399</v>
      </c>
      <c r="L1193" s="53">
        <v>1.0407523932585655E-2</v>
      </c>
      <c r="M1193" s="43" t="s">
        <v>452</v>
      </c>
      <c r="N1193" s="43" t="s">
        <v>446</v>
      </c>
      <c r="O1193" s="43" t="s">
        <v>436</v>
      </c>
      <c r="P1193" s="43" t="s">
        <v>444</v>
      </c>
      <c r="Q1193" s="43" t="s">
        <v>453</v>
      </c>
      <c r="R1193" s="43" t="s">
        <v>454</v>
      </c>
      <c r="S1193" s="43" t="s">
        <v>330</v>
      </c>
      <c r="V1193" s="42" t="s">
        <v>1702</v>
      </c>
      <c r="W1193"/>
    </row>
    <row r="1194" spans="1:23" s="39" customFormat="1" x14ac:dyDescent="0.35">
      <c r="A1194" s="43" t="s">
        <v>497</v>
      </c>
      <c r="B1194" s="54">
        <v>24031</v>
      </c>
      <c r="C1194" s="54" t="s">
        <v>12</v>
      </c>
      <c r="D1194" s="53">
        <v>75.313741413877096</v>
      </c>
      <c r="E1194" s="53">
        <f>SUMIFS('Ratios_MARAMA-VA'!T:T, 'Ratios_MARAMA-VA'!AA:AA, V1194)</f>
        <v>75.3137414137897</v>
      </c>
      <c r="F1194" s="53">
        <f>SUMIFS('Ratios_MARAMA-VA'!J:J, 'Ratios_MARAMA-VA'!AA:AA, V1194)</f>
        <v>7.5654678732234998E-2</v>
      </c>
      <c r="G1194" s="53"/>
      <c r="H1194" s="53">
        <f t="shared" si="9"/>
        <v>1.0045268939246042E-3</v>
      </c>
      <c r="I1194" s="53">
        <v>75.313741413877096</v>
      </c>
      <c r="J1194" s="53">
        <v>7.5654678732322789E-2</v>
      </c>
      <c r="K1194" s="53">
        <v>75.313741413877096</v>
      </c>
      <c r="L1194" s="53">
        <v>7.5654678732322789E-2</v>
      </c>
      <c r="M1194" s="43" t="s">
        <v>452</v>
      </c>
      <c r="N1194" s="43" t="s">
        <v>446</v>
      </c>
      <c r="O1194" s="43" t="s">
        <v>436</v>
      </c>
      <c r="P1194" s="43" t="s">
        <v>444</v>
      </c>
      <c r="Q1194" s="43" t="s">
        <v>453</v>
      </c>
      <c r="R1194" s="43" t="s">
        <v>454</v>
      </c>
      <c r="S1194" s="43" t="s">
        <v>330</v>
      </c>
      <c r="V1194" s="42" t="s">
        <v>1717</v>
      </c>
      <c r="W1194"/>
    </row>
    <row r="1195" spans="1:23" s="39" customFormat="1" x14ac:dyDescent="0.35">
      <c r="A1195" s="43" t="s">
        <v>497</v>
      </c>
      <c r="B1195" s="54">
        <v>24033</v>
      </c>
      <c r="C1195" s="54" t="s">
        <v>10</v>
      </c>
      <c r="D1195" s="53">
        <v>10.7227415284644</v>
      </c>
      <c r="E1195" s="53">
        <f>SUMIFS('Ratios_MARAMA-VA'!T:T, 'Ratios_MARAMA-VA'!AA:AA, V1195)</f>
        <v>10.7227415284519</v>
      </c>
      <c r="F1195" s="53">
        <f>SUMIFS('Ratios_MARAMA-VA'!J:J, 'Ratios_MARAMA-VA'!AA:AA, V1195)</f>
        <v>1.07712822419322E-2</v>
      </c>
      <c r="G1195" s="53"/>
      <c r="H1195" s="53">
        <f t="shared" si="9"/>
        <v>1.0045268939246088E-3</v>
      </c>
      <c r="I1195" s="53">
        <v>10.7227415284644</v>
      </c>
      <c r="J1195" s="53">
        <v>1.0771282241944756E-2</v>
      </c>
      <c r="K1195" s="53">
        <v>10.7227415284644</v>
      </c>
      <c r="L1195" s="53">
        <v>1.0771282241944756E-2</v>
      </c>
      <c r="M1195" s="43" t="s">
        <v>452</v>
      </c>
      <c r="N1195" s="43" t="s">
        <v>446</v>
      </c>
      <c r="O1195" s="43" t="s">
        <v>436</v>
      </c>
      <c r="P1195" s="43" t="s">
        <v>444</v>
      </c>
      <c r="Q1195" s="43" t="s">
        <v>453</v>
      </c>
      <c r="R1195" s="43" t="s">
        <v>454</v>
      </c>
      <c r="S1195" s="43" t="s">
        <v>330</v>
      </c>
      <c r="V1195" s="42" t="s">
        <v>1703</v>
      </c>
      <c r="W1195"/>
    </row>
    <row r="1196" spans="1:23" s="39" customFormat="1" x14ac:dyDescent="0.35">
      <c r="A1196" s="43" t="s">
        <v>497</v>
      </c>
      <c r="B1196" s="54">
        <v>24033</v>
      </c>
      <c r="C1196" s="54" t="s">
        <v>12</v>
      </c>
      <c r="D1196" s="53">
        <v>77.946111115704397</v>
      </c>
      <c r="E1196" s="53">
        <f>SUMIFS('Ratios_MARAMA-VA'!T:T, 'Ratios_MARAMA-VA'!AA:AA, V1196)</f>
        <v>77.946111115613704</v>
      </c>
      <c r="F1196" s="53">
        <f>SUMIFS('Ratios_MARAMA-VA'!J:J, 'Ratios_MARAMA-VA'!AA:AA, V1196)</f>
        <v>7.8298964892469902E-2</v>
      </c>
      <c r="G1196" s="53"/>
      <c r="H1196" s="53">
        <f t="shared" si="9"/>
        <v>1.0045268939246094E-3</v>
      </c>
      <c r="I1196" s="53">
        <v>77.946111115704397</v>
      </c>
      <c r="J1196" s="53">
        <v>7.829896489256101E-2</v>
      </c>
      <c r="K1196" s="53">
        <v>77.946111115704397</v>
      </c>
      <c r="L1196" s="53">
        <v>7.829896489256101E-2</v>
      </c>
      <c r="M1196" s="43" t="s">
        <v>452</v>
      </c>
      <c r="N1196" s="43" t="s">
        <v>446</v>
      </c>
      <c r="O1196" s="43" t="s">
        <v>436</v>
      </c>
      <c r="P1196" s="43" t="s">
        <v>444</v>
      </c>
      <c r="Q1196" s="43" t="s">
        <v>453</v>
      </c>
      <c r="R1196" s="43" t="s">
        <v>454</v>
      </c>
      <c r="S1196" s="43" t="s">
        <v>330</v>
      </c>
      <c r="V1196" s="42" t="s">
        <v>1718</v>
      </c>
      <c r="W1196"/>
    </row>
    <row r="1197" spans="1:23" s="39" customFormat="1" x14ac:dyDescent="0.35">
      <c r="A1197" s="43" t="s">
        <v>811</v>
      </c>
      <c r="B1197" s="54">
        <v>51013</v>
      </c>
      <c r="C1197" s="54" t="s">
        <v>10</v>
      </c>
      <c r="D1197" s="53">
        <v>0.28237962808537598</v>
      </c>
      <c r="E1197" s="53">
        <f>SUMIFS('Ratios_MARAMA-VA'!T:T, 'Ratios_MARAMA-VA'!AA:AA, V1197)</f>
        <v>0.28237962808504802</v>
      </c>
      <c r="F1197" s="53">
        <f>SUMIFS('Ratios_MARAMA-VA'!J:J, 'Ratios_MARAMA-VA'!AA:AA, V1197)</f>
        <v>2.8365793070785902E-4</v>
      </c>
      <c r="G1197" s="53"/>
      <c r="H1197" s="53">
        <f t="shared" si="9"/>
        <v>1.004526893924607E-3</v>
      </c>
      <c r="I1197" s="53">
        <v>0.28237962808537598</v>
      </c>
      <c r="J1197" s="53">
        <v>2.8365793070818845E-4</v>
      </c>
      <c r="K1197" s="53">
        <v>0.28237962808537598</v>
      </c>
      <c r="L1197" s="53">
        <v>2.8365793070818845E-4</v>
      </c>
      <c r="M1197" s="43" t="s">
        <v>452</v>
      </c>
      <c r="N1197" s="43" t="s">
        <v>446</v>
      </c>
      <c r="O1197" s="43" t="s">
        <v>436</v>
      </c>
      <c r="P1197" s="43" t="s">
        <v>444</v>
      </c>
      <c r="Q1197" s="43" t="s">
        <v>453</v>
      </c>
      <c r="R1197" s="43" t="s">
        <v>454</v>
      </c>
      <c r="S1197" s="43" t="s">
        <v>330</v>
      </c>
      <c r="V1197" s="42" t="s">
        <v>1705</v>
      </c>
      <c r="W1197"/>
    </row>
    <row r="1198" spans="1:23" s="39" customFormat="1" x14ac:dyDescent="0.35">
      <c r="A1198" s="43" t="s">
        <v>811</v>
      </c>
      <c r="B1198" s="54">
        <v>51013</v>
      </c>
      <c r="C1198" s="54" t="s">
        <v>12</v>
      </c>
      <c r="D1198" s="53">
        <v>2.0526820188419199</v>
      </c>
      <c r="E1198" s="53">
        <f>SUMIFS('Ratios_MARAMA-VA'!T:T, 'Ratios_MARAMA-VA'!AA:AA, V1198)</f>
        <v>2.0526820188395498</v>
      </c>
      <c r="F1198" s="53">
        <f>SUMIFS('Ratios_MARAMA-VA'!J:J, 'Ratios_MARAMA-VA'!AA:AA, V1198)</f>
        <v>2.0619742925997598E-3</v>
      </c>
      <c r="G1198" s="53"/>
      <c r="H1198" s="53">
        <f t="shared" si="9"/>
        <v>1.0045268939245949E-3</v>
      </c>
      <c r="I1198" s="53">
        <v>2.0526820188419199</v>
      </c>
      <c r="J1198" s="53">
        <v>2.0619742926021407E-3</v>
      </c>
      <c r="K1198" s="53">
        <v>2.0526820188419199</v>
      </c>
      <c r="L1198" s="53">
        <v>2.0619742926021407E-3</v>
      </c>
      <c r="M1198" s="43" t="s">
        <v>452</v>
      </c>
      <c r="N1198" s="43" t="s">
        <v>446</v>
      </c>
      <c r="O1198" s="43" t="s">
        <v>436</v>
      </c>
      <c r="P1198" s="43" t="s">
        <v>444</v>
      </c>
      <c r="Q1198" s="43" t="s">
        <v>453</v>
      </c>
      <c r="R1198" s="43" t="s">
        <v>454</v>
      </c>
      <c r="S1198" s="43" t="s">
        <v>330</v>
      </c>
      <c r="V1198" s="42" t="s">
        <v>1720</v>
      </c>
      <c r="W1198"/>
    </row>
    <row r="1199" spans="1:23" s="39" customFormat="1" x14ac:dyDescent="0.35">
      <c r="A1199" s="43" t="s">
        <v>811</v>
      </c>
      <c r="B1199" s="54">
        <v>51059</v>
      </c>
      <c r="C1199" s="54" t="s">
        <v>10</v>
      </c>
      <c r="D1199" s="53">
        <v>11.742902568774401</v>
      </c>
      <c r="E1199" s="53">
        <f>SUMIFS('Ratios_MARAMA-VA'!T:T, 'Ratios_MARAMA-VA'!AA:AA, V1199)</f>
        <v>11.7429025687607</v>
      </c>
      <c r="F1199" s="53">
        <f>SUMIFS('Ratios_MARAMA-VA'!J:J, 'Ratios_MARAMA-VA'!AA:AA, V1199)</f>
        <v>1.17960614430565E-2</v>
      </c>
      <c r="G1199" s="53"/>
      <c r="H1199" s="53">
        <f t="shared" si="9"/>
        <v>1.0045268939246092E-3</v>
      </c>
      <c r="I1199" s="53">
        <v>11.742902568774401</v>
      </c>
      <c r="J1199" s="53">
        <v>1.1796061443070263E-2</v>
      </c>
      <c r="K1199" s="53">
        <v>11.742902568774401</v>
      </c>
      <c r="L1199" s="53">
        <v>1.1796061443070263E-2</v>
      </c>
      <c r="M1199" s="43" t="s">
        <v>452</v>
      </c>
      <c r="N1199" s="43" t="s">
        <v>446</v>
      </c>
      <c r="O1199" s="43" t="s">
        <v>436</v>
      </c>
      <c r="P1199" s="43" t="s">
        <v>444</v>
      </c>
      <c r="Q1199" s="43" t="s">
        <v>453</v>
      </c>
      <c r="R1199" s="43" t="s">
        <v>454</v>
      </c>
      <c r="S1199" s="43" t="s">
        <v>330</v>
      </c>
      <c r="V1199" s="42" t="s">
        <v>1706</v>
      </c>
      <c r="W1199"/>
    </row>
    <row r="1200" spans="1:23" s="39" customFormat="1" x14ac:dyDescent="0.35">
      <c r="A1200" s="43" t="s">
        <v>811</v>
      </c>
      <c r="B1200" s="54">
        <v>51059</v>
      </c>
      <c r="C1200" s="54" t="s">
        <v>12</v>
      </c>
      <c r="D1200" s="53">
        <v>85.361881466291194</v>
      </c>
      <c r="E1200" s="53">
        <f>SUMIFS('Ratios_MARAMA-VA'!T:T, 'Ratios_MARAMA-VA'!AA:AA, V1200)</f>
        <v>85.361881466192102</v>
      </c>
      <c r="F1200" s="53">
        <f>SUMIFS('Ratios_MARAMA-VA'!J:J, 'Ratios_MARAMA-VA'!AA:AA, V1200)</f>
        <v>8.5748305648794099E-2</v>
      </c>
      <c r="G1200" s="53"/>
      <c r="H1200" s="53">
        <f t="shared" si="9"/>
        <v>1.0045268939246031E-3</v>
      </c>
      <c r="I1200" s="53">
        <v>85.361881466291194</v>
      </c>
      <c r="J1200" s="53">
        <v>8.5748305648893644E-2</v>
      </c>
      <c r="K1200" s="53">
        <v>85.361881466291194</v>
      </c>
      <c r="L1200" s="53">
        <v>8.5748305648893644E-2</v>
      </c>
      <c r="M1200" s="43" t="s">
        <v>452</v>
      </c>
      <c r="N1200" s="43" t="s">
        <v>446</v>
      </c>
      <c r="O1200" s="43" t="s">
        <v>436</v>
      </c>
      <c r="P1200" s="43" t="s">
        <v>444</v>
      </c>
      <c r="Q1200" s="43" t="s">
        <v>453</v>
      </c>
      <c r="R1200" s="43" t="s">
        <v>454</v>
      </c>
      <c r="S1200" s="43" t="s">
        <v>330</v>
      </c>
      <c r="V1200" s="42" t="s">
        <v>1721</v>
      </c>
      <c r="W1200"/>
    </row>
    <row r="1201" spans="1:23" s="39" customFormat="1" x14ac:dyDescent="0.35">
      <c r="A1201" s="43" t="s">
        <v>811</v>
      </c>
      <c r="B1201" s="54">
        <v>51107</v>
      </c>
      <c r="C1201" s="54" t="s">
        <v>10</v>
      </c>
      <c r="D1201" s="53">
        <v>8.06521139433376</v>
      </c>
      <c r="E1201" s="53">
        <f>SUMIFS('Ratios_MARAMA-VA'!T:T, 'Ratios_MARAMA-VA'!AA:AA, V1201)</f>
        <v>8.0652113943244199</v>
      </c>
      <c r="F1201" s="53">
        <f>SUMIFS('Ratios_MARAMA-VA'!J:J, 'Ratios_MARAMA-VA'!AA:AA, V1201)</f>
        <v>8.1017217507860194E-3</v>
      </c>
      <c r="G1201" s="53"/>
      <c r="H1201" s="53">
        <f t="shared" si="9"/>
        <v>1.0045268939246023E-3</v>
      </c>
      <c r="I1201" s="53">
        <v>8.06521139433376</v>
      </c>
      <c r="J1201" s="53">
        <v>8.1017217507954025E-3</v>
      </c>
      <c r="K1201" s="53">
        <v>8.06521139433376</v>
      </c>
      <c r="L1201" s="53">
        <v>8.1017217507954025E-3</v>
      </c>
      <c r="M1201" s="43" t="s">
        <v>452</v>
      </c>
      <c r="N1201" s="43" t="s">
        <v>446</v>
      </c>
      <c r="O1201" s="43" t="s">
        <v>436</v>
      </c>
      <c r="P1201" s="43" t="s">
        <v>444</v>
      </c>
      <c r="Q1201" s="43" t="s">
        <v>453</v>
      </c>
      <c r="R1201" s="43" t="s">
        <v>454</v>
      </c>
      <c r="S1201" s="43" t="s">
        <v>330</v>
      </c>
      <c r="V1201" s="42" t="s">
        <v>1709</v>
      </c>
      <c r="W1201"/>
    </row>
    <row r="1202" spans="1:23" s="39" customFormat="1" x14ac:dyDescent="0.35">
      <c r="A1202" s="43" t="s">
        <v>811</v>
      </c>
      <c r="B1202" s="54">
        <v>51107</v>
      </c>
      <c r="C1202" s="54" t="s">
        <v>12</v>
      </c>
      <c r="D1202" s="53">
        <v>58.627883542959999</v>
      </c>
      <c r="E1202" s="53">
        <f>SUMIFS('Ratios_MARAMA-VA'!T:T, 'Ratios_MARAMA-VA'!AA:AA, V1202)</f>
        <v>58.627883542892</v>
      </c>
      <c r="F1202" s="53">
        <f>SUMIFS('Ratios_MARAMA-VA'!J:J, 'Ratios_MARAMA-VA'!AA:AA, V1202)</f>
        <v>5.88932857527147E-2</v>
      </c>
      <c r="G1202" s="53"/>
      <c r="H1202" s="53">
        <f t="shared" si="9"/>
        <v>1.0045268939246038E-3</v>
      </c>
      <c r="I1202" s="53">
        <v>58.627883542959999</v>
      </c>
      <c r="J1202" s="53">
        <v>5.8893285752782999E-2</v>
      </c>
      <c r="K1202" s="53">
        <v>58.627883542959999</v>
      </c>
      <c r="L1202" s="53">
        <v>5.8893285752782999E-2</v>
      </c>
      <c r="M1202" s="43" t="s">
        <v>452</v>
      </c>
      <c r="N1202" s="43" t="s">
        <v>446</v>
      </c>
      <c r="O1202" s="43" t="s">
        <v>436</v>
      </c>
      <c r="P1202" s="43" t="s">
        <v>444</v>
      </c>
      <c r="Q1202" s="43" t="s">
        <v>453</v>
      </c>
      <c r="R1202" s="43" t="s">
        <v>454</v>
      </c>
      <c r="S1202" s="43" t="s">
        <v>330</v>
      </c>
      <c r="V1202" s="42" t="s">
        <v>1724</v>
      </c>
      <c r="W1202"/>
    </row>
    <row r="1203" spans="1:23" s="39" customFormat="1" x14ac:dyDescent="0.35">
      <c r="A1203" s="43" t="s">
        <v>811</v>
      </c>
      <c r="B1203" s="54">
        <v>51153</v>
      </c>
      <c r="C1203" s="54" t="s">
        <v>10</v>
      </c>
      <c r="D1203" s="53">
        <v>7.9874827527068799</v>
      </c>
      <c r="E1203" s="53">
        <f>SUMIFS('Ratios_MARAMA-VA'!T:T, 'Ratios_MARAMA-VA'!AA:AA, V1203)</f>
        <v>7.9874827526975798</v>
      </c>
      <c r="F1203" s="53">
        <f>SUMIFS('Ratios_MARAMA-VA'!J:J, 'Ratios_MARAMA-VA'!AA:AA, V1203)</f>
        <v>8.0236412398436898E-3</v>
      </c>
      <c r="G1203" s="53"/>
      <c r="H1203" s="53">
        <f t="shared" si="9"/>
        <v>1.0045268939246096E-3</v>
      </c>
      <c r="I1203" s="53">
        <v>7.9874827527068799</v>
      </c>
      <c r="J1203" s="53">
        <v>8.023641239853033E-3</v>
      </c>
      <c r="K1203" s="53">
        <v>7.9874827527068799</v>
      </c>
      <c r="L1203" s="53">
        <v>8.023641239853033E-3</v>
      </c>
      <c r="M1203" s="43" t="s">
        <v>452</v>
      </c>
      <c r="N1203" s="43" t="s">
        <v>446</v>
      </c>
      <c r="O1203" s="43" t="s">
        <v>436</v>
      </c>
      <c r="P1203" s="43" t="s">
        <v>444</v>
      </c>
      <c r="Q1203" s="43" t="s">
        <v>453</v>
      </c>
      <c r="R1203" s="43" t="s">
        <v>454</v>
      </c>
      <c r="S1203" s="43" t="s">
        <v>330</v>
      </c>
      <c r="V1203" s="42" t="s">
        <v>1712</v>
      </c>
      <c r="W1203"/>
    </row>
    <row r="1204" spans="1:23" s="39" customFormat="1" x14ac:dyDescent="0.35">
      <c r="A1204" s="43" t="s">
        <v>811</v>
      </c>
      <c r="B1204" s="54">
        <v>51153</v>
      </c>
      <c r="C1204" s="54" t="s">
        <v>12</v>
      </c>
      <c r="D1204" s="53">
        <v>58.062851142793598</v>
      </c>
      <c r="E1204" s="53">
        <f>SUMIFS('Ratios_MARAMA-VA'!T:T, 'Ratios_MARAMA-VA'!AA:AA, V1204)</f>
        <v>58.062851142726203</v>
      </c>
      <c r="F1204" s="53">
        <f>SUMIFS('Ratios_MARAMA-VA'!J:J, 'Ratios_MARAMA-VA'!AA:AA, V1204)</f>
        <v>5.8325695510809399E-2</v>
      </c>
      <c r="G1204" s="53"/>
      <c r="H1204" s="53">
        <f t="shared" si="9"/>
        <v>1.004526893924604E-3</v>
      </c>
      <c r="I1204" s="53">
        <v>58.062851142793598</v>
      </c>
      <c r="J1204" s="53">
        <v>5.8325695510877094E-2</v>
      </c>
      <c r="K1204" s="53">
        <v>58.062851142793598</v>
      </c>
      <c r="L1204" s="53">
        <v>5.8325695510877094E-2</v>
      </c>
      <c r="M1204" s="43" t="s">
        <v>452</v>
      </c>
      <c r="N1204" s="43" t="s">
        <v>446</v>
      </c>
      <c r="O1204" s="43" t="s">
        <v>436</v>
      </c>
      <c r="P1204" s="43" t="s">
        <v>444</v>
      </c>
      <c r="Q1204" s="43" t="s">
        <v>453</v>
      </c>
      <c r="R1204" s="43" t="s">
        <v>454</v>
      </c>
      <c r="S1204" s="43" t="s">
        <v>330</v>
      </c>
      <c r="V1204" s="42" t="s">
        <v>1727</v>
      </c>
      <c r="W1204"/>
    </row>
    <row r="1205" spans="1:23" s="39" customFormat="1" x14ac:dyDescent="0.35">
      <c r="A1205" s="43" t="s">
        <v>811</v>
      </c>
      <c r="B1205" s="54">
        <v>51510</v>
      </c>
      <c r="C1205" s="54" t="s">
        <v>10</v>
      </c>
      <c r="D1205" s="53">
        <v>0.12599412483494399</v>
      </c>
      <c r="E1205" s="53">
        <f>SUMIFS('Ratios_MARAMA-VA'!T:T, 'Ratios_MARAMA-VA'!AA:AA, V1205)</f>
        <v>0.12599412483479699</v>
      </c>
      <c r="F1205" s="53">
        <f>SUMIFS('Ratios_MARAMA-VA'!J:J, 'Ratios_MARAMA-VA'!AA:AA, V1205)</f>
        <v>1.26564486873048E-4</v>
      </c>
      <c r="G1205" s="53"/>
      <c r="H1205" s="53">
        <f t="shared" si="9"/>
        <v>1.0045268939246085E-3</v>
      </c>
      <c r="I1205" s="53">
        <v>0.12599412483494399</v>
      </c>
      <c r="J1205" s="53">
        <v>1.2656448687319567E-4</v>
      </c>
      <c r="K1205" s="53">
        <v>0.12599412483494399</v>
      </c>
      <c r="L1205" s="53">
        <v>1.2656448687319567E-4</v>
      </c>
      <c r="M1205" s="43" t="s">
        <v>452</v>
      </c>
      <c r="N1205" s="43" t="s">
        <v>446</v>
      </c>
      <c r="O1205" s="43" t="s">
        <v>436</v>
      </c>
      <c r="P1205" s="43" t="s">
        <v>444</v>
      </c>
      <c r="Q1205" s="43" t="s">
        <v>453</v>
      </c>
      <c r="R1205" s="43" t="s">
        <v>454</v>
      </c>
      <c r="S1205" s="43" t="s">
        <v>330</v>
      </c>
      <c r="V1205" s="42" t="s">
        <v>1704</v>
      </c>
      <c r="W1205"/>
    </row>
    <row r="1206" spans="1:23" s="39" customFormat="1" x14ac:dyDescent="0.35">
      <c r="A1206" s="43" t="s">
        <v>811</v>
      </c>
      <c r="B1206" s="54">
        <v>51510</v>
      </c>
      <c r="C1206" s="54" t="s">
        <v>12</v>
      </c>
      <c r="D1206" s="53">
        <v>0.91588018838150398</v>
      </c>
      <c r="E1206" s="53">
        <f>SUMIFS('Ratios_MARAMA-VA'!T:T, 'Ratios_MARAMA-VA'!AA:AA, V1206)</f>
        <v>0.91588018838044105</v>
      </c>
      <c r="F1206" s="53">
        <f>SUMIFS('Ratios_MARAMA-VA'!J:J, 'Ratios_MARAMA-VA'!AA:AA, V1206)</f>
        <v>9.2002628084088896E-4</v>
      </c>
      <c r="G1206" s="53"/>
      <c r="H1206" s="53">
        <f t="shared" si="9"/>
        <v>1.0045268939246077E-3</v>
      </c>
      <c r="I1206" s="53">
        <v>0.91588018838150398</v>
      </c>
      <c r="J1206" s="53">
        <v>9.2002628084195679E-4</v>
      </c>
      <c r="K1206" s="53">
        <v>0.91588018838150398</v>
      </c>
      <c r="L1206" s="53">
        <v>9.2002628084195679E-4</v>
      </c>
      <c r="M1206" s="43" t="s">
        <v>452</v>
      </c>
      <c r="N1206" s="43" t="s">
        <v>446</v>
      </c>
      <c r="O1206" s="43" t="s">
        <v>436</v>
      </c>
      <c r="P1206" s="43" t="s">
        <v>444</v>
      </c>
      <c r="Q1206" s="43" t="s">
        <v>453</v>
      </c>
      <c r="R1206" s="43" t="s">
        <v>454</v>
      </c>
      <c r="S1206" s="43" t="s">
        <v>330</v>
      </c>
      <c r="V1206" s="42" t="s">
        <v>1719</v>
      </c>
      <c r="W1206"/>
    </row>
    <row r="1207" spans="1:23" s="39" customFormat="1" x14ac:dyDescent="0.35">
      <c r="A1207" s="43" t="s">
        <v>811</v>
      </c>
      <c r="B1207" s="54">
        <v>51600</v>
      </c>
      <c r="C1207" s="54" t="s">
        <v>10</v>
      </c>
      <c r="D1207" s="53">
        <v>0.232109001849088</v>
      </c>
      <c r="E1207" s="53">
        <f>SUMIFS('Ratios_MARAMA-VA'!T:T, 'Ratios_MARAMA-VA'!AA:AA, V1207)</f>
        <v>0.232109001848818</v>
      </c>
      <c r="F1207" s="53">
        <f>SUMIFS('Ratios_MARAMA-VA'!J:J, 'Ratios_MARAMA-VA'!AA:AA, V1207)</f>
        <v>2.33159734679134E-4</v>
      </c>
      <c r="G1207" s="53"/>
      <c r="H1207" s="53">
        <f t="shared" si="9"/>
        <v>1.004526893924607E-3</v>
      </c>
      <c r="I1207" s="53">
        <v>0.232109001849088</v>
      </c>
      <c r="J1207" s="53">
        <v>2.3315973467940524E-4</v>
      </c>
      <c r="K1207" s="53">
        <v>0.232109001849088</v>
      </c>
      <c r="L1207" s="53">
        <v>2.3315973467940524E-4</v>
      </c>
      <c r="M1207" s="43" t="s">
        <v>452</v>
      </c>
      <c r="N1207" s="43" t="s">
        <v>446</v>
      </c>
      <c r="O1207" s="43" t="s">
        <v>436</v>
      </c>
      <c r="P1207" s="43" t="s">
        <v>444</v>
      </c>
      <c r="Q1207" s="43" t="s">
        <v>453</v>
      </c>
      <c r="R1207" s="43" t="s">
        <v>454</v>
      </c>
      <c r="S1207" s="43" t="s">
        <v>330</v>
      </c>
      <c r="V1207" s="42" t="s">
        <v>1707</v>
      </c>
      <c r="W1207"/>
    </row>
    <row r="1208" spans="1:23" s="39" customFormat="1" x14ac:dyDescent="0.35">
      <c r="A1208" s="43" t="s">
        <v>811</v>
      </c>
      <c r="B1208" s="54">
        <v>51600</v>
      </c>
      <c r="C1208" s="54" t="s">
        <v>12</v>
      </c>
      <c r="D1208" s="53">
        <v>1.68725311540928</v>
      </c>
      <c r="E1208" s="53">
        <f>SUMIFS('Ratios_MARAMA-VA'!T:T, 'Ratios_MARAMA-VA'!AA:AA, V1208)</f>
        <v>1.68725311540732</v>
      </c>
      <c r="F1208" s="53">
        <f>SUMIFS('Ratios_MARAMA-VA'!J:J, 'Ratios_MARAMA-VA'!AA:AA, V1208)</f>
        <v>1.6948911312847201E-3</v>
      </c>
      <c r="G1208" s="53"/>
      <c r="H1208" s="53">
        <f t="shared" si="9"/>
        <v>1.0045268939246001E-3</v>
      </c>
      <c r="I1208" s="53">
        <v>1.68725311540928</v>
      </c>
      <c r="J1208" s="53">
        <v>1.6948911312866888E-3</v>
      </c>
      <c r="K1208" s="53">
        <v>1.68725311540928</v>
      </c>
      <c r="L1208" s="53">
        <v>1.6948911312866888E-3</v>
      </c>
      <c r="M1208" s="43" t="s">
        <v>452</v>
      </c>
      <c r="N1208" s="43" t="s">
        <v>446</v>
      </c>
      <c r="O1208" s="43" t="s">
        <v>436</v>
      </c>
      <c r="P1208" s="43" t="s">
        <v>444</v>
      </c>
      <c r="Q1208" s="43" t="s">
        <v>453</v>
      </c>
      <c r="R1208" s="43" t="s">
        <v>454</v>
      </c>
      <c r="S1208" s="43" t="s">
        <v>330</v>
      </c>
      <c r="V1208" s="42" t="s">
        <v>1722</v>
      </c>
      <c r="W1208"/>
    </row>
    <row r="1209" spans="1:23" s="39" customFormat="1" x14ac:dyDescent="0.35">
      <c r="A1209" s="43" t="s">
        <v>811</v>
      </c>
      <c r="B1209" s="54">
        <v>51610</v>
      </c>
      <c r="C1209" s="54" t="s">
        <v>10</v>
      </c>
      <c r="D1209" s="53">
        <v>4.53854282645536E-2</v>
      </c>
      <c r="E1209" s="53">
        <f>SUMIFS('Ratios_MARAMA-VA'!T:T, 'Ratios_MARAMA-VA'!AA:AA, V1209)</f>
        <v>4.5385428264500899E-2</v>
      </c>
      <c r="F1209" s="53">
        <f>SUMIFS('Ratios_MARAMA-VA'!J:J, 'Ratios_MARAMA-VA'!AA:AA, V1209)</f>
        <v>4.5590883283977002E-5</v>
      </c>
      <c r="G1209" s="53"/>
      <c r="H1209" s="53">
        <f t="shared" si="9"/>
        <v>1.0045268939246036E-3</v>
      </c>
      <c r="I1209" s="53">
        <v>4.53854282645536E-2</v>
      </c>
      <c r="J1209" s="53">
        <v>4.5590883284029938E-5</v>
      </c>
      <c r="K1209" s="53">
        <v>4.53854282645536E-2</v>
      </c>
      <c r="L1209" s="53">
        <v>4.5590883284029938E-5</v>
      </c>
      <c r="M1209" s="43" t="s">
        <v>452</v>
      </c>
      <c r="N1209" s="43" t="s">
        <v>446</v>
      </c>
      <c r="O1209" s="43" t="s">
        <v>436</v>
      </c>
      <c r="P1209" s="43" t="s">
        <v>444</v>
      </c>
      <c r="Q1209" s="43" t="s">
        <v>453</v>
      </c>
      <c r="R1209" s="43" t="s">
        <v>454</v>
      </c>
      <c r="S1209" s="43" t="s">
        <v>330</v>
      </c>
      <c r="V1209" s="42" t="s">
        <v>1708</v>
      </c>
      <c r="W1209"/>
    </row>
    <row r="1210" spans="1:23" s="39" customFormat="1" x14ac:dyDescent="0.35">
      <c r="A1210" s="43" t="s">
        <v>811</v>
      </c>
      <c r="B1210" s="54">
        <v>51610</v>
      </c>
      <c r="C1210" s="54" t="s">
        <v>12</v>
      </c>
      <c r="D1210" s="53">
        <v>0.32991715123913601</v>
      </c>
      <c r="E1210" s="53">
        <f>SUMIFS('Ratios_MARAMA-VA'!T:T, 'Ratios_MARAMA-VA'!AA:AA, V1210)</f>
        <v>0.32991715123875298</v>
      </c>
      <c r="F1210" s="53">
        <f>SUMIFS('Ratios_MARAMA-VA'!J:J, 'Ratios_MARAMA-VA'!AA:AA, V1210)</f>
        <v>3.31410651186318E-4</v>
      </c>
      <c r="G1210" s="53"/>
      <c r="H1210" s="53">
        <f t="shared" si="9"/>
        <v>1.0045268939246029E-3</v>
      </c>
      <c r="I1210" s="53">
        <v>0.32991715123913601</v>
      </c>
      <c r="J1210" s="53">
        <v>3.3141065118670273E-4</v>
      </c>
      <c r="K1210" s="53">
        <v>0.32991715123913601</v>
      </c>
      <c r="L1210" s="53">
        <v>3.3141065118670273E-4</v>
      </c>
      <c r="M1210" s="43" t="s">
        <v>452</v>
      </c>
      <c r="N1210" s="43" t="s">
        <v>446</v>
      </c>
      <c r="O1210" s="43" t="s">
        <v>436</v>
      </c>
      <c r="P1210" s="43" t="s">
        <v>444</v>
      </c>
      <c r="Q1210" s="43" t="s">
        <v>453</v>
      </c>
      <c r="R1210" s="43" t="s">
        <v>454</v>
      </c>
      <c r="S1210" s="43" t="s">
        <v>330</v>
      </c>
      <c r="V1210" s="42" t="s">
        <v>1723</v>
      </c>
      <c r="W1210"/>
    </row>
    <row r="1211" spans="1:23" s="39" customFormat="1" x14ac:dyDescent="0.35">
      <c r="A1211" s="43" t="s">
        <v>811</v>
      </c>
      <c r="B1211" s="54">
        <v>51683</v>
      </c>
      <c r="C1211" s="54" t="s">
        <v>10</v>
      </c>
      <c r="D1211" s="53">
        <v>0.21247423355734399</v>
      </c>
      <c r="E1211" s="53">
        <f>SUMIFS('Ratios_MARAMA-VA'!T:T, 'Ratios_MARAMA-VA'!AA:AA, V1211)</f>
        <v>0.21247423355709799</v>
      </c>
      <c r="F1211" s="53">
        <f>SUMIFS('Ratios_MARAMA-VA'!J:J, 'Ratios_MARAMA-VA'!AA:AA, V1211)</f>
        <v>2.1343608187412099E-4</v>
      </c>
      <c r="G1211" s="53"/>
      <c r="H1211" s="53">
        <f t="shared" si="9"/>
        <v>1.0045268939245968E-3</v>
      </c>
      <c r="I1211" s="53">
        <v>0.21247423355734399</v>
      </c>
      <c r="J1211" s="53">
        <v>2.1343608187436811E-4</v>
      </c>
      <c r="K1211" s="53">
        <v>0.21247423355734399</v>
      </c>
      <c r="L1211" s="53">
        <v>2.1343608187436811E-4</v>
      </c>
      <c r="M1211" s="43" t="s">
        <v>452</v>
      </c>
      <c r="N1211" s="43" t="s">
        <v>446</v>
      </c>
      <c r="O1211" s="43" t="s">
        <v>436</v>
      </c>
      <c r="P1211" s="43" t="s">
        <v>444</v>
      </c>
      <c r="Q1211" s="43" t="s">
        <v>453</v>
      </c>
      <c r="R1211" s="43" t="s">
        <v>454</v>
      </c>
      <c r="S1211" s="43" t="s">
        <v>330</v>
      </c>
      <c r="V1211" s="42" t="s">
        <v>1710</v>
      </c>
      <c r="W1211"/>
    </row>
    <row r="1212" spans="1:23" s="39" customFormat="1" x14ac:dyDescent="0.35">
      <c r="A1212" s="43" t="s">
        <v>811</v>
      </c>
      <c r="B1212" s="54">
        <v>51683</v>
      </c>
      <c r="C1212" s="54" t="s">
        <v>12</v>
      </c>
      <c r="D1212" s="53">
        <v>1.54452461627936</v>
      </c>
      <c r="E1212" s="53">
        <f>SUMIFS('Ratios_MARAMA-VA'!T:T, 'Ratios_MARAMA-VA'!AA:AA, V1212)</f>
        <v>1.5445246162775701</v>
      </c>
      <c r="F1212" s="53">
        <f>SUMIFS('Ratios_MARAMA-VA'!J:J, 'Ratios_MARAMA-VA'!AA:AA, V1212)</f>
        <v>1.55151651537939E-3</v>
      </c>
      <c r="G1212" s="53"/>
      <c r="H1212" s="53">
        <f t="shared" si="9"/>
        <v>1.0045268939245986E-3</v>
      </c>
      <c r="I1212" s="53">
        <v>1.54452461627936</v>
      </c>
      <c r="J1212" s="53">
        <v>1.551516515381188E-3</v>
      </c>
      <c r="K1212" s="53">
        <v>1.54452461627936</v>
      </c>
      <c r="L1212" s="53">
        <v>1.551516515381188E-3</v>
      </c>
      <c r="M1212" s="43" t="s">
        <v>452</v>
      </c>
      <c r="N1212" s="43" t="s">
        <v>446</v>
      </c>
      <c r="O1212" s="43" t="s">
        <v>436</v>
      </c>
      <c r="P1212" s="43" t="s">
        <v>444</v>
      </c>
      <c r="Q1212" s="43" t="s">
        <v>453</v>
      </c>
      <c r="R1212" s="43" t="s">
        <v>454</v>
      </c>
      <c r="S1212" s="43" t="s">
        <v>330</v>
      </c>
      <c r="V1212" s="42" t="s">
        <v>1725</v>
      </c>
      <c r="W1212"/>
    </row>
    <row r="1213" spans="1:23" s="39" customFormat="1" x14ac:dyDescent="0.35">
      <c r="A1213" s="43" t="s">
        <v>811</v>
      </c>
      <c r="B1213" s="54">
        <v>51685</v>
      </c>
      <c r="C1213" s="54" t="s">
        <v>10</v>
      </c>
      <c r="D1213" s="53">
        <v>7.6773009399699194E-2</v>
      </c>
      <c r="E1213" s="53">
        <f>SUMIFS('Ratios_MARAMA-VA'!T:T, 'Ratios_MARAMA-VA'!AA:AA, V1213)</f>
        <v>7.6773009399610001E-2</v>
      </c>
      <c r="F1213" s="53">
        <f>SUMIFS('Ratios_MARAMA-VA'!J:J, 'Ratios_MARAMA-VA'!AA:AA, V1213)</f>
        <v>7.7120552669434896E-5</v>
      </c>
      <c r="G1213" s="53"/>
      <c r="H1213" s="53">
        <f t="shared" si="9"/>
        <v>1.004526893924607E-3</v>
      </c>
      <c r="I1213" s="53">
        <v>7.6773009399699194E-2</v>
      </c>
      <c r="J1213" s="53">
        <v>7.7120552669524491E-5</v>
      </c>
      <c r="K1213" s="53">
        <v>7.6773009399699194E-2</v>
      </c>
      <c r="L1213" s="53">
        <v>7.7120552669524491E-5</v>
      </c>
      <c r="M1213" s="43" t="s">
        <v>452</v>
      </c>
      <c r="N1213" s="43" t="s">
        <v>446</v>
      </c>
      <c r="O1213" s="43" t="s">
        <v>436</v>
      </c>
      <c r="P1213" s="43" t="s">
        <v>444</v>
      </c>
      <c r="Q1213" s="43" t="s">
        <v>453</v>
      </c>
      <c r="R1213" s="43" t="s">
        <v>454</v>
      </c>
      <c r="S1213" s="43" t="s">
        <v>330</v>
      </c>
      <c r="V1213" s="42" t="s">
        <v>1711</v>
      </c>
      <c r="W1213"/>
    </row>
    <row r="1214" spans="1:23" s="39" customFormat="1" x14ac:dyDescent="0.35">
      <c r="A1214" s="43" t="s">
        <v>811</v>
      </c>
      <c r="B1214" s="54">
        <v>51685</v>
      </c>
      <c r="C1214" s="54" t="s">
        <v>12</v>
      </c>
      <c r="D1214" s="53">
        <v>0.55808072894764804</v>
      </c>
      <c r="E1214" s="53">
        <f>SUMIFS('Ratios_MARAMA-VA'!T:T, 'Ratios_MARAMA-VA'!AA:AA, V1214)</f>
        <v>0.558080728947002</v>
      </c>
      <c r="F1214" s="53">
        <f>SUMIFS('Ratios_MARAMA-VA'!J:J, 'Ratios_MARAMA-VA'!AA:AA, V1214)</f>
        <v>5.6060710120830895E-4</v>
      </c>
      <c r="G1214" s="53"/>
      <c r="H1214" s="53">
        <f t="shared" si="9"/>
        <v>1.0045268939246007E-3</v>
      </c>
      <c r="I1214" s="53">
        <v>0.55808072894764804</v>
      </c>
      <c r="J1214" s="53">
        <v>5.6060710120895785E-4</v>
      </c>
      <c r="K1214" s="53">
        <v>0.55808072894764804</v>
      </c>
      <c r="L1214" s="53">
        <v>5.6060710120895785E-4</v>
      </c>
      <c r="M1214" s="43" t="s">
        <v>452</v>
      </c>
      <c r="N1214" s="43" t="s">
        <v>446</v>
      </c>
      <c r="O1214" s="43" t="s">
        <v>436</v>
      </c>
      <c r="P1214" s="43" t="s">
        <v>444</v>
      </c>
      <c r="Q1214" s="43" t="s">
        <v>453</v>
      </c>
      <c r="R1214" s="43" t="s">
        <v>454</v>
      </c>
      <c r="S1214" s="43" t="s">
        <v>330</v>
      </c>
      <c r="V1214" s="42" t="s">
        <v>1726</v>
      </c>
      <c r="W1214"/>
    </row>
    <row r="1215" spans="1:23" s="39" customFormat="1" x14ac:dyDescent="0.35">
      <c r="A1215" s="43" t="s">
        <v>9</v>
      </c>
      <c r="B1215" s="54">
        <v>11001</v>
      </c>
      <c r="C1215" s="54" t="s">
        <v>10</v>
      </c>
      <c r="D1215" s="53">
        <v>2.9274459999999999E-2</v>
      </c>
      <c r="E1215" s="53">
        <f>SUMIFS('Ratios_MARAMA-VA'!T:T, 'Ratios_MARAMA-VA'!AA:AA, V1215)</f>
        <v>2.9274459999966002E-2</v>
      </c>
      <c r="F1215" s="53">
        <f>SUMIFS('Ratios_MARAMA-VA'!J:J, 'Ratios_MARAMA-VA'!AA:AA, V1215)</f>
        <v>2.94069823750859E-5</v>
      </c>
      <c r="G1215" s="53"/>
      <c r="H1215" s="53">
        <f t="shared" si="9"/>
        <v>1.0045268939246036E-3</v>
      </c>
      <c r="I1215" s="53">
        <v>2.9274459999999999E-2</v>
      </c>
      <c r="J1215" s="53">
        <v>2.9406982375120049E-5</v>
      </c>
      <c r="K1215" s="53">
        <v>2.9274459999999999E-2</v>
      </c>
      <c r="L1215" s="53">
        <v>2.9406982375120049E-5</v>
      </c>
      <c r="M1215" s="43" t="s">
        <v>459</v>
      </c>
      <c r="N1215" s="43" t="s">
        <v>446</v>
      </c>
      <c r="O1215" s="43" t="s">
        <v>436</v>
      </c>
      <c r="P1215" s="43" t="s">
        <v>444</v>
      </c>
      <c r="Q1215" s="43" t="s">
        <v>453</v>
      </c>
      <c r="R1215" s="43" t="s">
        <v>460</v>
      </c>
      <c r="S1215" s="43" t="s">
        <v>330</v>
      </c>
      <c r="V1215" s="42" t="s">
        <v>1728</v>
      </c>
      <c r="W1215"/>
    </row>
    <row r="1216" spans="1:23" s="39" customFormat="1" x14ac:dyDescent="0.35">
      <c r="A1216" s="43" t="s">
        <v>9</v>
      </c>
      <c r="B1216" s="54">
        <v>11001</v>
      </c>
      <c r="C1216" s="54" t="s">
        <v>12</v>
      </c>
      <c r="D1216" s="53">
        <v>0.55412360000000005</v>
      </c>
      <c r="E1216" s="53">
        <f>SUMIFS('Ratios_MARAMA-VA'!T:T, 'Ratios_MARAMA-VA'!AA:AA, V1216)</f>
        <v>0.55412359999935701</v>
      </c>
      <c r="F1216" s="53">
        <f>SUMIFS('Ratios_MARAMA-VA'!J:J, 'Ratios_MARAMA-VA'!AA:AA, V1216)</f>
        <v>5.5663205875767401E-4</v>
      </c>
      <c r="G1216" s="53"/>
      <c r="H1216" s="53">
        <f t="shared" si="9"/>
        <v>1.0045268939246044E-3</v>
      </c>
      <c r="I1216" s="53">
        <v>0.55412360000000005</v>
      </c>
      <c r="J1216" s="53">
        <v>5.5663205875831998E-4</v>
      </c>
      <c r="K1216" s="53">
        <v>0.55412360000000005</v>
      </c>
      <c r="L1216" s="53">
        <v>5.5663205875831998E-4</v>
      </c>
      <c r="M1216" s="43" t="s">
        <v>459</v>
      </c>
      <c r="N1216" s="43" t="s">
        <v>446</v>
      </c>
      <c r="O1216" s="43" t="s">
        <v>436</v>
      </c>
      <c r="P1216" s="43" t="s">
        <v>444</v>
      </c>
      <c r="Q1216" s="43" t="s">
        <v>453</v>
      </c>
      <c r="R1216" s="43" t="s">
        <v>460</v>
      </c>
      <c r="S1216" s="43" t="s">
        <v>330</v>
      </c>
      <c r="V1216" s="42" t="s">
        <v>1743</v>
      </c>
      <c r="W1216"/>
    </row>
    <row r="1217" spans="1:23" s="39" customFormat="1" x14ac:dyDescent="0.35">
      <c r="A1217" s="43" t="s">
        <v>497</v>
      </c>
      <c r="B1217" s="54">
        <v>24009</v>
      </c>
      <c r="C1217" s="54" t="s">
        <v>10</v>
      </c>
      <c r="D1217" s="53">
        <v>0.69190943349993095</v>
      </c>
      <c r="E1217" s="53">
        <f>SUMIFS('Ratios_MARAMA-VA'!T:T, 'Ratios_MARAMA-VA'!AA:AA, V1217)</f>
        <v>0.69190943349912803</v>
      </c>
      <c r="F1217" s="53">
        <f>SUMIFS('Ratios_MARAMA-VA'!J:J, 'Ratios_MARAMA-VA'!AA:AA, V1217)</f>
        <v>6.9504163411001198E-4</v>
      </c>
      <c r="G1217" s="53"/>
      <c r="H1217" s="53">
        <f t="shared" si="9"/>
        <v>1.0045268939246049E-3</v>
      </c>
      <c r="I1217" s="53">
        <v>0.69190943349993095</v>
      </c>
      <c r="J1217" s="53">
        <v>6.9504163411081862E-4</v>
      </c>
      <c r="K1217" s="53">
        <v>0.69190943349993095</v>
      </c>
      <c r="L1217" s="53">
        <v>6.9504163411081862E-4</v>
      </c>
      <c r="M1217" s="43" t="s">
        <v>459</v>
      </c>
      <c r="N1217" s="43" t="s">
        <v>446</v>
      </c>
      <c r="O1217" s="43" t="s">
        <v>436</v>
      </c>
      <c r="P1217" s="43" t="s">
        <v>444</v>
      </c>
      <c r="Q1217" s="43" t="s">
        <v>453</v>
      </c>
      <c r="R1217" s="43" t="s">
        <v>460</v>
      </c>
      <c r="S1217" s="43" t="s">
        <v>330</v>
      </c>
      <c r="V1217" s="42" t="s">
        <v>1729</v>
      </c>
      <c r="W1217"/>
    </row>
    <row r="1218" spans="1:23" s="39" customFormat="1" x14ac:dyDescent="0.35">
      <c r="A1218" s="43" t="s">
        <v>497</v>
      </c>
      <c r="B1218" s="54">
        <v>24009</v>
      </c>
      <c r="C1218" s="54" t="s">
        <v>12</v>
      </c>
      <c r="D1218" s="53">
        <v>13.0968598729636</v>
      </c>
      <c r="E1218" s="53">
        <f>SUMIFS('Ratios_MARAMA-VA'!T:T, 'Ratios_MARAMA-VA'!AA:AA, V1218)</f>
        <v>13.0968598729484</v>
      </c>
      <c r="F1218" s="53">
        <f>SUMIFS('Ratios_MARAMA-VA'!J:J, 'Ratios_MARAMA-VA'!AA:AA, V1218)</f>
        <v>1.31561479683386E-2</v>
      </c>
      <c r="G1218" s="53"/>
      <c r="H1218" s="53">
        <f t="shared" si="9"/>
        <v>1.004526893924601E-3</v>
      </c>
      <c r="I1218" s="53">
        <v>13.0968598729636</v>
      </c>
      <c r="J1218" s="53">
        <v>1.3156147968353869E-2</v>
      </c>
      <c r="K1218" s="53">
        <v>13.0968598729636</v>
      </c>
      <c r="L1218" s="53">
        <v>1.3156147968353869E-2</v>
      </c>
      <c r="M1218" s="43" t="s">
        <v>459</v>
      </c>
      <c r="N1218" s="43" t="s">
        <v>446</v>
      </c>
      <c r="O1218" s="43" t="s">
        <v>436</v>
      </c>
      <c r="P1218" s="43" t="s">
        <v>444</v>
      </c>
      <c r="Q1218" s="43" t="s">
        <v>453</v>
      </c>
      <c r="R1218" s="43" t="s">
        <v>460</v>
      </c>
      <c r="S1218" s="43" t="s">
        <v>330</v>
      </c>
      <c r="V1218" s="42" t="s">
        <v>1744</v>
      </c>
      <c r="W1218"/>
    </row>
    <row r="1219" spans="1:23" s="39" customFormat="1" x14ac:dyDescent="0.35">
      <c r="A1219" s="43" t="s">
        <v>497</v>
      </c>
      <c r="B1219" s="54">
        <v>24017</v>
      </c>
      <c r="C1219" s="54" t="s">
        <v>10</v>
      </c>
      <c r="D1219" s="53">
        <v>1.2899905426317899</v>
      </c>
      <c r="E1219" s="53">
        <f>SUMIFS('Ratios_MARAMA-VA'!T:T, 'Ratios_MARAMA-VA'!AA:AA, V1219)</f>
        <v>1.28999054263029</v>
      </c>
      <c r="F1219" s="53">
        <f>SUMIFS('Ratios_MARAMA-VA'!J:J, 'Ratios_MARAMA-VA'!AA:AA, V1219)</f>
        <v>1.29583019298052E-3</v>
      </c>
      <c r="G1219" s="53"/>
      <c r="H1219" s="53">
        <f t="shared" ref="H1219:H1282" si="10">F1219/E1219</f>
        <v>1.0045268939246042E-3</v>
      </c>
      <c r="I1219" s="53">
        <v>1.2899905426317899</v>
      </c>
      <c r="J1219" s="53">
        <v>1.2958301929820266E-3</v>
      </c>
      <c r="K1219" s="53">
        <v>1.2899905426317899</v>
      </c>
      <c r="L1219" s="53">
        <v>1.2958301929820266E-3</v>
      </c>
      <c r="M1219" s="43" t="s">
        <v>459</v>
      </c>
      <c r="N1219" s="43" t="s">
        <v>446</v>
      </c>
      <c r="O1219" s="43" t="s">
        <v>436</v>
      </c>
      <c r="P1219" s="43" t="s">
        <v>444</v>
      </c>
      <c r="Q1219" s="43" t="s">
        <v>453</v>
      </c>
      <c r="R1219" s="43" t="s">
        <v>460</v>
      </c>
      <c r="S1219" s="43" t="s">
        <v>330</v>
      </c>
      <c r="V1219" s="42" t="s">
        <v>1730</v>
      </c>
      <c r="W1219"/>
    </row>
    <row r="1220" spans="1:23" s="39" customFormat="1" x14ac:dyDescent="0.35">
      <c r="A1220" s="43" t="s">
        <v>497</v>
      </c>
      <c r="B1220" s="54">
        <v>24017</v>
      </c>
      <c r="C1220" s="54" t="s">
        <v>12</v>
      </c>
      <c r="D1220" s="53">
        <v>24.4176698481198</v>
      </c>
      <c r="E1220" s="53">
        <f>SUMIFS('Ratios_MARAMA-VA'!T:T, 'Ratios_MARAMA-VA'!AA:AA, V1220)</f>
        <v>24.417669848091499</v>
      </c>
      <c r="F1220" s="53">
        <f>SUMIFS('Ratios_MARAMA-VA'!J:J, 'Ratios_MARAMA-VA'!AA:AA, V1220)</f>
        <v>2.4528206049379799E-2</v>
      </c>
      <c r="G1220" s="53"/>
      <c r="H1220" s="53">
        <f t="shared" si="10"/>
        <v>1.0045268939246036E-3</v>
      </c>
      <c r="I1220" s="53">
        <v>24.4176698481198</v>
      </c>
      <c r="J1220" s="53">
        <v>2.4528206049408228E-2</v>
      </c>
      <c r="K1220" s="53">
        <v>24.4176698481198</v>
      </c>
      <c r="L1220" s="53">
        <v>2.4528206049408228E-2</v>
      </c>
      <c r="M1220" s="43" t="s">
        <v>459</v>
      </c>
      <c r="N1220" s="43" t="s">
        <v>446</v>
      </c>
      <c r="O1220" s="43" t="s">
        <v>436</v>
      </c>
      <c r="P1220" s="43" t="s">
        <v>444</v>
      </c>
      <c r="Q1220" s="43" t="s">
        <v>453</v>
      </c>
      <c r="R1220" s="43" t="s">
        <v>460</v>
      </c>
      <c r="S1220" s="43" t="s">
        <v>330</v>
      </c>
      <c r="V1220" s="42" t="s">
        <v>1745</v>
      </c>
      <c r="W1220"/>
    </row>
    <row r="1221" spans="1:23" s="39" customFormat="1" x14ac:dyDescent="0.35">
      <c r="A1221" s="43" t="s">
        <v>497</v>
      </c>
      <c r="B1221" s="54">
        <v>24021</v>
      </c>
      <c r="C1221" s="54" t="s">
        <v>10</v>
      </c>
      <c r="D1221" s="53">
        <v>1.3376191517875899</v>
      </c>
      <c r="E1221" s="53">
        <f>SUMIFS('Ratios_MARAMA-VA'!T:T, 'Ratios_MARAMA-VA'!AA:AA, V1221)</f>
        <v>1.3376191517860301</v>
      </c>
      <c r="F1221" s="53">
        <f>SUMIFS('Ratios_MARAMA-VA'!J:J, 'Ratios_MARAMA-VA'!AA:AA, V1221)</f>
        <v>1.3436744117976799E-3</v>
      </c>
      <c r="G1221" s="53"/>
      <c r="H1221" s="53">
        <f t="shared" si="10"/>
        <v>1.0045268939246007E-3</v>
      </c>
      <c r="I1221" s="53">
        <v>1.3376191517875899</v>
      </c>
      <c r="J1221" s="53">
        <v>1.3436744117992468E-3</v>
      </c>
      <c r="K1221" s="53">
        <v>1.3376191517875899</v>
      </c>
      <c r="L1221" s="53">
        <v>1.3436744117992468E-3</v>
      </c>
      <c r="M1221" s="43" t="s">
        <v>459</v>
      </c>
      <c r="N1221" s="43" t="s">
        <v>446</v>
      </c>
      <c r="O1221" s="43" t="s">
        <v>436</v>
      </c>
      <c r="P1221" s="43" t="s">
        <v>444</v>
      </c>
      <c r="Q1221" s="43" t="s">
        <v>453</v>
      </c>
      <c r="R1221" s="43" t="s">
        <v>460</v>
      </c>
      <c r="S1221" s="43" t="s">
        <v>330</v>
      </c>
      <c r="V1221" s="42" t="s">
        <v>1731</v>
      </c>
      <c r="W1221"/>
    </row>
    <row r="1222" spans="1:23" s="39" customFormat="1" x14ac:dyDescent="0.35">
      <c r="A1222" s="43" t="s">
        <v>497</v>
      </c>
      <c r="B1222" s="54">
        <v>24021</v>
      </c>
      <c r="C1222" s="54" t="s">
        <v>12</v>
      </c>
      <c r="D1222" s="53">
        <v>25.3192177480054</v>
      </c>
      <c r="E1222" s="53">
        <f>SUMIFS('Ratios_MARAMA-VA'!T:T, 'Ratios_MARAMA-VA'!AA:AA, V1222)</f>
        <v>25.319217747976101</v>
      </c>
      <c r="F1222" s="53">
        <f>SUMIFS('Ratios_MARAMA-VA'!J:J, 'Ratios_MARAMA-VA'!AA:AA, V1222)</f>
        <v>2.54338351609751E-2</v>
      </c>
      <c r="G1222" s="53"/>
      <c r="H1222" s="53">
        <f t="shared" si="10"/>
        <v>1.0045268939246025E-3</v>
      </c>
      <c r="I1222" s="53">
        <v>25.3192177480054</v>
      </c>
      <c r="J1222" s="53">
        <v>2.5433835161004531E-2</v>
      </c>
      <c r="K1222" s="53">
        <v>25.3192177480054</v>
      </c>
      <c r="L1222" s="53">
        <v>2.5433835161004531E-2</v>
      </c>
      <c r="M1222" s="43" t="s">
        <v>459</v>
      </c>
      <c r="N1222" s="43" t="s">
        <v>446</v>
      </c>
      <c r="O1222" s="43" t="s">
        <v>436</v>
      </c>
      <c r="P1222" s="43" t="s">
        <v>444</v>
      </c>
      <c r="Q1222" s="43" t="s">
        <v>453</v>
      </c>
      <c r="R1222" s="43" t="s">
        <v>460</v>
      </c>
      <c r="S1222" s="43" t="s">
        <v>330</v>
      </c>
      <c r="V1222" s="42" t="s">
        <v>1746</v>
      </c>
      <c r="W1222"/>
    </row>
    <row r="1223" spans="1:23" s="39" customFormat="1" x14ac:dyDescent="0.35">
      <c r="A1223" s="43" t="s">
        <v>497</v>
      </c>
      <c r="B1223" s="54">
        <v>24031</v>
      </c>
      <c r="C1223" s="54" t="s">
        <v>10</v>
      </c>
      <c r="D1223" s="53">
        <v>3.3617735121507399</v>
      </c>
      <c r="E1223" s="53">
        <f>SUMIFS('Ratios_MARAMA-VA'!T:T, 'Ratios_MARAMA-VA'!AA:AA, V1223)</f>
        <v>3.36177351214682</v>
      </c>
      <c r="F1223" s="53">
        <f>SUMIFS('Ratios_MARAMA-VA'!J:J, 'Ratios_MARAMA-VA'!AA:AA, V1223)</f>
        <v>3.3769919042348699E-3</v>
      </c>
      <c r="G1223" s="53"/>
      <c r="H1223" s="53">
        <f t="shared" si="10"/>
        <v>1.0045268939246094E-3</v>
      </c>
      <c r="I1223" s="53">
        <v>3.3617735121507399</v>
      </c>
      <c r="J1223" s="53">
        <v>3.3769919042388082E-3</v>
      </c>
      <c r="K1223" s="53">
        <v>3.3617735121507399</v>
      </c>
      <c r="L1223" s="53">
        <v>3.3769919042388082E-3</v>
      </c>
      <c r="M1223" s="43" t="s">
        <v>459</v>
      </c>
      <c r="N1223" s="43" t="s">
        <v>446</v>
      </c>
      <c r="O1223" s="43" t="s">
        <v>436</v>
      </c>
      <c r="P1223" s="43" t="s">
        <v>444</v>
      </c>
      <c r="Q1223" s="43" t="s">
        <v>453</v>
      </c>
      <c r="R1223" s="43" t="s">
        <v>460</v>
      </c>
      <c r="S1223" s="43" t="s">
        <v>330</v>
      </c>
      <c r="V1223" s="42" t="s">
        <v>1732</v>
      </c>
      <c r="W1223"/>
    </row>
    <row r="1224" spans="1:23" s="39" customFormat="1" x14ac:dyDescent="0.35">
      <c r="A1224" s="43" t="s">
        <v>497</v>
      </c>
      <c r="B1224" s="54">
        <v>24031</v>
      </c>
      <c r="C1224" s="54" t="s">
        <v>12</v>
      </c>
      <c r="D1224" s="53">
        <v>63.633567822121897</v>
      </c>
      <c r="E1224" s="53">
        <f>SUMIFS('Ratios_MARAMA-VA'!T:T, 'Ratios_MARAMA-VA'!AA:AA, V1224)</f>
        <v>63.633567822048299</v>
      </c>
      <c r="F1224" s="53">
        <f>SUMIFS('Ratios_MARAMA-VA'!J:J, 'Ratios_MARAMA-VA'!AA:AA, V1224)</f>
        <v>6.3921630233622601E-2</v>
      </c>
      <c r="G1224" s="53"/>
      <c r="H1224" s="53">
        <f t="shared" si="10"/>
        <v>1.0045268939246007E-3</v>
      </c>
      <c r="I1224" s="53">
        <v>63.633567822121897</v>
      </c>
      <c r="J1224" s="53">
        <v>6.3921630233696528E-2</v>
      </c>
      <c r="K1224" s="53">
        <v>63.633567822121897</v>
      </c>
      <c r="L1224" s="53">
        <v>6.3921630233696528E-2</v>
      </c>
      <c r="M1224" s="43" t="s">
        <v>459</v>
      </c>
      <c r="N1224" s="43" t="s">
        <v>446</v>
      </c>
      <c r="O1224" s="43" t="s">
        <v>436</v>
      </c>
      <c r="P1224" s="43" t="s">
        <v>444</v>
      </c>
      <c r="Q1224" s="43" t="s">
        <v>453</v>
      </c>
      <c r="R1224" s="43" t="s">
        <v>460</v>
      </c>
      <c r="S1224" s="43" t="s">
        <v>330</v>
      </c>
      <c r="V1224" s="42" t="s">
        <v>1747</v>
      </c>
      <c r="W1224"/>
    </row>
    <row r="1225" spans="1:23" s="39" customFormat="1" x14ac:dyDescent="0.35">
      <c r="A1225" s="43" t="s">
        <v>497</v>
      </c>
      <c r="B1225" s="54">
        <v>24033</v>
      </c>
      <c r="C1225" s="54" t="s">
        <v>10</v>
      </c>
      <c r="D1225" s="53">
        <v>3.5321457518217199</v>
      </c>
      <c r="E1225" s="53">
        <f>SUMIFS('Ratios_MARAMA-VA'!T:T, 'Ratios_MARAMA-VA'!AA:AA, V1225)</f>
        <v>3.5321457518176098</v>
      </c>
      <c r="F1225" s="53">
        <f>SUMIFS('Ratios_MARAMA-VA'!J:J, 'Ratios_MARAMA-VA'!AA:AA, V1225)</f>
        <v>3.5481354009623302E-3</v>
      </c>
      <c r="G1225" s="53"/>
      <c r="H1225" s="53">
        <f t="shared" si="10"/>
        <v>1.0045268939246044E-3</v>
      </c>
      <c r="I1225" s="53">
        <v>3.5321457518217199</v>
      </c>
      <c r="J1225" s="53">
        <v>3.5481354009664588E-3</v>
      </c>
      <c r="K1225" s="53">
        <v>3.5321457518217199</v>
      </c>
      <c r="L1225" s="53">
        <v>3.5481354009664588E-3</v>
      </c>
      <c r="M1225" s="43" t="s">
        <v>459</v>
      </c>
      <c r="N1225" s="43" t="s">
        <v>446</v>
      </c>
      <c r="O1225" s="43" t="s">
        <v>436</v>
      </c>
      <c r="P1225" s="43" t="s">
        <v>444</v>
      </c>
      <c r="Q1225" s="43" t="s">
        <v>453</v>
      </c>
      <c r="R1225" s="43" t="s">
        <v>460</v>
      </c>
      <c r="S1225" s="43" t="s">
        <v>330</v>
      </c>
      <c r="V1225" s="42" t="s">
        <v>1733</v>
      </c>
      <c r="W1225"/>
    </row>
    <row r="1226" spans="1:23" s="39" customFormat="1" x14ac:dyDescent="0.35">
      <c r="A1226" s="43" t="s">
        <v>497</v>
      </c>
      <c r="B1226" s="54">
        <v>24033</v>
      </c>
      <c r="C1226" s="54" t="s">
        <v>12</v>
      </c>
      <c r="D1226" s="53">
        <v>66.858477299616396</v>
      </c>
      <c r="E1226" s="53">
        <f>SUMIFS('Ratios_MARAMA-VA'!T:T, 'Ratios_MARAMA-VA'!AA:AA, V1226)</f>
        <v>66.858477299539004</v>
      </c>
      <c r="F1226" s="53">
        <f>SUMIFS('Ratios_MARAMA-VA'!J:J, 'Ratios_MARAMA-VA'!AA:AA, V1226)</f>
        <v>6.7161138534234499E-2</v>
      </c>
      <c r="G1226" s="53"/>
      <c r="H1226" s="53">
        <f t="shared" si="10"/>
        <v>1.0045268939246031E-3</v>
      </c>
      <c r="I1226" s="53">
        <v>66.858477299616396</v>
      </c>
      <c r="J1226" s="53">
        <v>6.7161138534312242E-2</v>
      </c>
      <c r="K1226" s="53">
        <v>66.858477299616396</v>
      </c>
      <c r="L1226" s="53">
        <v>6.7161138534312242E-2</v>
      </c>
      <c r="M1226" s="43" t="s">
        <v>459</v>
      </c>
      <c r="N1226" s="43" t="s">
        <v>446</v>
      </c>
      <c r="O1226" s="43" t="s">
        <v>436</v>
      </c>
      <c r="P1226" s="43" t="s">
        <v>444</v>
      </c>
      <c r="Q1226" s="43" t="s">
        <v>453</v>
      </c>
      <c r="R1226" s="43" t="s">
        <v>460</v>
      </c>
      <c r="S1226" s="43" t="s">
        <v>330</v>
      </c>
      <c r="V1226" s="42" t="s">
        <v>1748</v>
      </c>
      <c r="W1226"/>
    </row>
    <row r="1227" spans="1:23" s="39" customFormat="1" x14ac:dyDescent="0.35">
      <c r="A1227" s="43" t="s">
        <v>811</v>
      </c>
      <c r="B1227" s="54">
        <v>51013</v>
      </c>
      <c r="C1227" s="54" t="s">
        <v>10</v>
      </c>
      <c r="D1227" s="53">
        <v>0.42227709535782398</v>
      </c>
      <c r="E1227" s="53">
        <f>SUMIFS('Ratios_MARAMA-VA'!T:T, 'Ratios_MARAMA-VA'!AA:AA, V1227)</f>
        <v>0.42227709535733499</v>
      </c>
      <c r="F1227" s="53">
        <f>SUMIFS('Ratios_MARAMA-VA'!J:J, 'Ratios_MARAMA-VA'!AA:AA, V1227)</f>
        <v>4.2418869897480603E-4</v>
      </c>
      <c r="G1227" s="53"/>
      <c r="H1227" s="53">
        <f t="shared" si="10"/>
        <v>1.0045268939246005E-3</v>
      </c>
      <c r="I1227" s="53">
        <v>0.42227709535782398</v>
      </c>
      <c r="J1227" s="53">
        <v>4.2418869897529728E-4</v>
      </c>
      <c r="K1227" s="53">
        <v>0.42227709535782398</v>
      </c>
      <c r="L1227" s="53">
        <v>4.2418869897529728E-4</v>
      </c>
      <c r="M1227" s="43" t="s">
        <v>459</v>
      </c>
      <c r="N1227" s="43" t="s">
        <v>446</v>
      </c>
      <c r="O1227" s="43" t="s">
        <v>436</v>
      </c>
      <c r="P1227" s="43" t="s">
        <v>444</v>
      </c>
      <c r="Q1227" s="43" t="s">
        <v>453</v>
      </c>
      <c r="R1227" s="43" t="s">
        <v>460</v>
      </c>
      <c r="S1227" s="43" t="s">
        <v>330</v>
      </c>
      <c r="V1227" s="42" t="s">
        <v>1735</v>
      </c>
      <c r="W1227"/>
    </row>
    <row r="1228" spans="1:23" s="39" customFormat="1" x14ac:dyDescent="0.35">
      <c r="A1228" s="43" t="s">
        <v>811</v>
      </c>
      <c r="B1228" s="54">
        <v>51013</v>
      </c>
      <c r="C1228" s="54" t="s">
        <v>12</v>
      </c>
      <c r="D1228" s="53">
        <v>7.9931021621302403</v>
      </c>
      <c r="E1228" s="53">
        <f>SUMIFS('Ratios_MARAMA-VA'!T:T, 'Ratios_MARAMA-VA'!AA:AA, V1228)</f>
        <v>7.9931021621209704</v>
      </c>
      <c r="F1228" s="53">
        <f>SUMIFS('Ratios_MARAMA-VA'!J:J, 'Ratios_MARAMA-VA'!AA:AA, V1228)</f>
        <v>8.0292860877374198E-3</v>
      </c>
      <c r="G1228" s="53"/>
      <c r="H1228" s="53">
        <f t="shared" si="10"/>
        <v>1.0045268939246046E-3</v>
      </c>
      <c r="I1228" s="53">
        <v>7.9931021621302403</v>
      </c>
      <c r="J1228" s="53">
        <v>8.0292860877467318E-3</v>
      </c>
      <c r="K1228" s="53">
        <v>7.9931021621302403</v>
      </c>
      <c r="L1228" s="53">
        <v>8.0292860877467318E-3</v>
      </c>
      <c r="M1228" s="43" t="s">
        <v>459</v>
      </c>
      <c r="N1228" s="43" t="s">
        <v>446</v>
      </c>
      <c r="O1228" s="43" t="s">
        <v>436</v>
      </c>
      <c r="P1228" s="43" t="s">
        <v>444</v>
      </c>
      <c r="Q1228" s="43" t="s">
        <v>453</v>
      </c>
      <c r="R1228" s="43" t="s">
        <v>460</v>
      </c>
      <c r="S1228" s="43" t="s">
        <v>330</v>
      </c>
      <c r="V1228" s="42" t="s">
        <v>1750</v>
      </c>
      <c r="W1228"/>
    </row>
    <row r="1229" spans="1:23" s="39" customFormat="1" x14ac:dyDescent="0.35">
      <c r="A1229" s="43" t="s">
        <v>811</v>
      </c>
      <c r="B1229" s="54">
        <v>51059</v>
      </c>
      <c r="C1229" s="54" t="s">
        <v>10</v>
      </c>
      <c r="D1229" s="53">
        <v>4.4354270548604804</v>
      </c>
      <c r="E1229" s="53">
        <f>SUMIFS('Ratios_MARAMA-VA'!T:T, 'Ratios_MARAMA-VA'!AA:AA, V1229)</f>
        <v>4.4354270548553298</v>
      </c>
      <c r="F1229" s="53">
        <f>SUMIFS('Ratios_MARAMA-VA'!J:J, 'Ratios_MARAMA-VA'!AA:AA, V1229)</f>
        <v>4.4555057626429698E-3</v>
      </c>
      <c r="G1229" s="53"/>
      <c r="H1229" s="53">
        <f t="shared" si="10"/>
        <v>1.004526893924602E-3</v>
      </c>
      <c r="I1229" s="53">
        <v>4.4354270548604804</v>
      </c>
      <c r="J1229" s="53">
        <v>4.4555057626481437E-3</v>
      </c>
      <c r="K1229" s="53">
        <v>4.4354270548604804</v>
      </c>
      <c r="L1229" s="53">
        <v>4.4555057626481437E-3</v>
      </c>
      <c r="M1229" s="43" t="s">
        <v>459</v>
      </c>
      <c r="N1229" s="43" t="s">
        <v>446</v>
      </c>
      <c r="O1229" s="43" t="s">
        <v>436</v>
      </c>
      <c r="P1229" s="43" t="s">
        <v>444</v>
      </c>
      <c r="Q1229" s="43" t="s">
        <v>453</v>
      </c>
      <c r="R1229" s="43" t="s">
        <v>460</v>
      </c>
      <c r="S1229" s="43" t="s">
        <v>330</v>
      </c>
      <c r="V1229" s="42" t="s">
        <v>1736</v>
      </c>
      <c r="W1229"/>
    </row>
    <row r="1230" spans="1:23" s="39" customFormat="1" x14ac:dyDescent="0.35">
      <c r="A1230" s="43" t="s">
        <v>811</v>
      </c>
      <c r="B1230" s="54">
        <v>51059</v>
      </c>
      <c r="C1230" s="54" t="s">
        <v>12</v>
      </c>
      <c r="D1230" s="53">
        <v>83.956295378371195</v>
      </c>
      <c r="E1230" s="53">
        <f>SUMIFS('Ratios_MARAMA-VA'!T:T, 'Ratios_MARAMA-VA'!AA:AA, V1230)</f>
        <v>83.956295378273396</v>
      </c>
      <c r="F1230" s="53">
        <f>SUMIFS('Ratios_MARAMA-VA'!J:J, 'Ratios_MARAMA-VA'!AA:AA, V1230)</f>
        <v>8.43363566217539E-2</v>
      </c>
      <c r="G1230" s="53"/>
      <c r="H1230" s="53">
        <f t="shared" si="10"/>
        <v>1.0045268939246081E-3</v>
      </c>
      <c r="I1230" s="53">
        <v>83.956295378371195</v>
      </c>
      <c r="J1230" s="53">
        <v>8.433635662185214E-2</v>
      </c>
      <c r="K1230" s="53">
        <v>83.956295378371195</v>
      </c>
      <c r="L1230" s="53">
        <v>8.433635662185214E-2</v>
      </c>
      <c r="M1230" s="43" t="s">
        <v>459</v>
      </c>
      <c r="N1230" s="43" t="s">
        <v>446</v>
      </c>
      <c r="O1230" s="43" t="s">
        <v>436</v>
      </c>
      <c r="P1230" s="43" t="s">
        <v>444</v>
      </c>
      <c r="Q1230" s="43" t="s">
        <v>453</v>
      </c>
      <c r="R1230" s="43" t="s">
        <v>460</v>
      </c>
      <c r="S1230" s="43" t="s">
        <v>330</v>
      </c>
      <c r="V1230" s="42" t="s">
        <v>1751</v>
      </c>
      <c r="W1230"/>
    </row>
    <row r="1231" spans="1:23" s="39" customFormat="1" x14ac:dyDescent="0.35">
      <c r="A1231" s="43" t="s">
        <v>811</v>
      </c>
      <c r="B1231" s="54">
        <v>51107</v>
      </c>
      <c r="C1231" s="54" t="s">
        <v>10</v>
      </c>
      <c r="D1231" s="53">
        <v>1.5871779295539199</v>
      </c>
      <c r="E1231" s="53">
        <f>SUMIFS('Ratios_MARAMA-VA'!T:T, 'Ratios_MARAMA-VA'!AA:AA, V1231)</f>
        <v>1.58717792955208</v>
      </c>
      <c r="F1231" s="53">
        <f>SUMIFS('Ratios_MARAMA-VA'!J:J, 'Ratios_MARAMA-VA'!AA:AA, V1231)</f>
        <v>1.5943629156786299E-3</v>
      </c>
      <c r="G1231" s="53"/>
      <c r="H1231" s="53">
        <f t="shared" si="10"/>
        <v>1.004526893924601E-3</v>
      </c>
      <c r="I1231" s="53">
        <v>1.5871779295539199</v>
      </c>
      <c r="J1231" s="53">
        <v>1.5943629156804783E-3</v>
      </c>
      <c r="K1231" s="53">
        <v>1.5871779295539199</v>
      </c>
      <c r="L1231" s="53">
        <v>1.5943629156804783E-3</v>
      </c>
      <c r="M1231" s="43" t="s">
        <v>459</v>
      </c>
      <c r="N1231" s="43" t="s">
        <v>446</v>
      </c>
      <c r="O1231" s="43" t="s">
        <v>436</v>
      </c>
      <c r="P1231" s="43" t="s">
        <v>444</v>
      </c>
      <c r="Q1231" s="43" t="s">
        <v>453</v>
      </c>
      <c r="R1231" s="43" t="s">
        <v>460</v>
      </c>
      <c r="S1231" s="43" t="s">
        <v>330</v>
      </c>
      <c r="V1231" s="42" t="s">
        <v>1739</v>
      </c>
      <c r="W1231"/>
    </row>
    <row r="1232" spans="1:23" s="39" customFormat="1" x14ac:dyDescent="0.35">
      <c r="A1232" s="43" t="s">
        <v>811</v>
      </c>
      <c r="B1232" s="54">
        <v>51107</v>
      </c>
      <c r="C1232" s="54" t="s">
        <v>12</v>
      </c>
      <c r="D1232" s="53">
        <v>30.043012206998402</v>
      </c>
      <c r="E1232" s="53">
        <f>SUMIFS('Ratios_MARAMA-VA'!T:T, 'Ratios_MARAMA-VA'!AA:AA, V1232)</f>
        <v>30.0430122069635</v>
      </c>
      <c r="F1232" s="53">
        <f>SUMIFS('Ratios_MARAMA-VA'!J:J, 'Ratios_MARAMA-VA'!AA:AA, V1232)</f>
        <v>3.0179013736400102E-2</v>
      </c>
      <c r="G1232" s="53"/>
      <c r="H1232" s="53">
        <f t="shared" si="10"/>
        <v>1.0045268939246072E-3</v>
      </c>
      <c r="I1232" s="53">
        <v>30.043012206998402</v>
      </c>
      <c r="J1232" s="53">
        <v>3.0179013736435164E-2</v>
      </c>
      <c r="K1232" s="53">
        <v>30.043012206998402</v>
      </c>
      <c r="L1232" s="53">
        <v>3.0179013736435164E-2</v>
      </c>
      <c r="M1232" s="43" t="s">
        <v>459</v>
      </c>
      <c r="N1232" s="43" t="s">
        <v>446</v>
      </c>
      <c r="O1232" s="43" t="s">
        <v>436</v>
      </c>
      <c r="P1232" s="43" t="s">
        <v>444</v>
      </c>
      <c r="Q1232" s="43" t="s">
        <v>453</v>
      </c>
      <c r="R1232" s="43" t="s">
        <v>460</v>
      </c>
      <c r="S1232" s="43" t="s">
        <v>330</v>
      </c>
      <c r="V1232" s="42" t="s">
        <v>1754</v>
      </c>
      <c r="W1232"/>
    </row>
    <row r="1233" spans="1:23" s="39" customFormat="1" x14ac:dyDescent="0.35">
      <c r="A1233" s="43" t="s">
        <v>811</v>
      </c>
      <c r="B1233" s="54">
        <v>51153</v>
      </c>
      <c r="C1233" s="54" t="s">
        <v>10</v>
      </c>
      <c r="D1233" s="53">
        <v>2.3035577350166401</v>
      </c>
      <c r="E1233" s="53">
        <f>SUMIFS('Ratios_MARAMA-VA'!T:T, 'Ratios_MARAMA-VA'!AA:AA, V1233)</f>
        <v>2.30355773501396</v>
      </c>
      <c r="F1233" s="53">
        <f>SUMIFS('Ratios_MARAMA-VA'!J:J, 'Ratios_MARAMA-VA'!AA:AA, V1233)</f>
        <v>2.3139856965295699E-3</v>
      </c>
      <c r="G1233" s="53"/>
      <c r="H1233" s="53">
        <f t="shared" si="10"/>
        <v>1.0045268939246042E-3</v>
      </c>
      <c r="I1233" s="53">
        <v>2.3035577350166401</v>
      </c>
      <c r="J1233" s="53">
        <v>2.3139856965322617E-3</v>
      </c>
      <c r="K1233" s="53">
        <v>2.3035577350166401</v>
      </c>
      <c r="L1233" s="53">
        <v>2.3139856965322617E-3</v>
      </c>
      <c r="M1233" s="43" t="s">
        <v>459</v>
      </c>
      <c r="N1233" s="43" t="s">
        <v>446</v>
      </c>
      <c r="O1233" s="43" t="s">
        <v>436</v>
      </c>
      <c r="P1233" s="43" t="s">
        <v>444</v>
      </c>
      <c r="Q1233" s="43" t="s">
        <v>453</v>
      </c>
      <c r="R1233" s="43" t="s">
        <v>460</v>
      </c>
      <c r="S1233" s="43" t="s">
        <v>330</v>
      </c>
      <c r="V1233" s="42" t="s">
        <v>1742</v>
      </c>
      <c r="W1233"/>
    </row>
    <row r="1234" spans="1:23" s="39" customFormat="1" x14ac:dyDescent="0.35">
      <c r="A1234" s="43" t="s">
        <v>811</v>
      </c>
      <c r="B1234" s="54">
        <v>51153</v>
      </c>
      <c r="C1234" s="54" t="s">
        <v>12</v>
      </c>
      <c r="D1234" s="53">
        <v>43.603065862006403</v>
      </c>
      <c r="E1234" s="53">
        <f>SUMIFS('Ratios_MARAMA-VA'!T:T, 'Ratios_MARAMA-VA'!AA:AA, V1234)</f>
        <v>43.603065861955699</v>
      </c>
      <c r="F1234" s="53">
        <f>SUMIFS('Ratios_MARAMA-VA'!J:J, 'Ratios_MARAMA-VA'!AA:AA, V1234)</f>
        <v>4.38004523159004E-2</v>
      </c>
      <c r="G1234" s="53"/>
      <c r="H1234" s="53">
        <f t="shared" si="10"/>
        <v>1.0045268939246064E-3</v>
      </c>
      <c r="I1234" s="53">
        <v>43.603065862006403</v>
      </c>
      <c r="J1234" s="53">
        <v>4.3800452315951331E-2</v>
      </c>
      <c r="K1234" s="53">
        <v>43.603065862006403</v>
      </c>
      <c r="L1234" s="53">
        <v>4.3800452315951331E-2</v>
      </c>
      <c r="M1234" s="43" t="s">
        <v>459</v>
      </c>
      <c r="N1234" s="43" t="s">
        <v>446</v>
      </c>
      <c r="O1234" s="43" t="s">
        <v>436</v>
      </c>
      <c r="P1234" s="43" t="s">
        <v>444</v>
      </c>
      <c r="Q1234" s="43" t="s">
        <v>453</v>
      </c>
      <c r="R1234" s="43" t="s">
        <v>460</v>
      </c>
      <c r="S1234" s="43" t="s">
        <v>330</v>
      </c>
      <c r="V1234" s="42" t="s">
        <v>1757</v>
      </c>
      <c r="W1234"/>
    </row>
    <row r="1235" spans="1:23" s="39" customFormat="1" x14ac:dyDescent="0.35">
      <c r="A1235" s="43" t="s">
        <v>811</v>
      </c>
      <c r="B1235" s="54">
        <v>51510</v>
      </c>
      <c r="C1235" s="54" t="s">
        <v>10</v>
      </c>
      <c r="D1235" s="53">
        <v>0.154400806889504</v>
      </c>
      <c r="E1235" s="53">
        <f>SUMIFS('Ratios_MARAMA-VA'!T:T, 'Ratios_MARAMA-VA'!AA:AA, V1235)</f>
        <v>0.154400806889324</v>
      </c>
      <c r="F1235" s="53">
        <f>SUMIFS('Ratios_MARAMA-VA'!J:J, 'Ratios_MARAMA-VA'!AA:AA, V1235)</f>
        <v>1.55099762963986E-4</v>
      </c>
      <c r="G1235" s="53"/>
      <c r="H1235" s="53">
        <f t="shared" si="10"/>
        <v>1.004526893924609E-3</v>
      </c>
      <c r="I1235" s="53">
        <v>0.154400806889504</v>
      </c>
      <c r="J1235" s="53">
        <v>1.5509976296416682E-4</v>
      </c>
      <c r="K1235" s="53">
        <v>0.154400806889504</v>
      </c>
      <c r="L1235" s="53">
        <v>1.5509976296416682E-4</v>
      </c>
      <c r="M1235" s="43" t="s">
        <v>459</v>
      </c>
      <c r="N1235" s="43" t="s">
        <v>446</v>
      </c>
      <c r="O1235" s="43" t="s">
        <v>436</v>
      </c>
      <c r="P1235" s="43" t="s">
        <v>444</v>
      </c>
      <c r="Q1235" s="43" t="s">
        <v>453</v>
      </c>
      <c r="R1235" s="43" t="s">
        <v>460</v>
      </c>
      <c r="S1235" s="43" t="s">
        <v>330</v>
      </c>
      <c r="V1235" s="42" t="s">
        <v>1734</v>
      </c>
      <c r="W1235"/>
    </row>
    <row r="1236" spans="1:23" s="39" customFormat="1" x14ac:dyDescent="0.35">
      <c r="A1236" s="43" t="s">
        <v>811</v>
      </c>
      <c r="B1236" s="54">
        <v>51510</v>
      </c>
      <c r="C1236" s="54" t="s">
        <v>12</v>
      </c>
      <c r="D1236" s="53">
        <v>2.92258596810496</v>
      </c>
      <c r="E1236" s="53">
        <f>SUMIFS('Ratios_MARAMA-VA'!T:T, 'Ratios_MARAMA-VA'!AA:AA, V1236)</f>
        <v>2.9225859681015698</v>
      </c>
      <c r="F1236" s="53">
        <f>SUMIFS('Ratios_MARAMA-VA'!J:J, 'Ratios_MARAMA-VA'!AA:AA, V1236)</f>
        <v>2.9358162047646999E-3</v>
      </c>
      <c r="G1236" s="53"/>
      <c r="H1236" s="53">
        <f t="shared" si="10"/>
        <v>1.0045268939246033E-3</v>
      </c>
      <c r="I1236" s="53">
        <v>2.92258596810496</v>
      </c>
      <c r="J1236" s="53">
        <v>2.9358162047681052E-3</v>
      </c>
      <c r="K1236" s="53">
        <v>2.92258596810496</v>
      </c>
      <c r="L1236" s="53">
        <v>2.9358162047681052E-3</v>
      </c>
      <c r="M1236" s="43" t="s">
        <v>459</v>
      </c>
      <c r="N1236" s="43" t="s">
        <v>446</v>
      </c>
      <c r="O1236" s="43" t="s">
        <v>436</v>
      </c>
      <c r="P1236" s="43" t="s">
        <v>444</v>
      </c>
      <c r="Q1236" s="43" t="s">
        <v>453</v>
      </c>
      <c r="R1236" s="43" t="s">
        <v>460</v>
      </c>
      <c r="S1236" s="43" t="s">
        <v>330</v>
      </c>
      <c r="V1236" s="42" t="s">
        <v>1749</v>
      </c>
      <c r="W1236"/>
    </row>
    <row r="1237" spans="1:23" s="39" customFormat="1" x14ac:dyDescent="0.35">
      <c r="A1237" s="43" t="s">
        <v>811</v>
      </c>
      <c r="B1237" s="54">
        <v>51600</v>
      </c>
      <c r="C1237" s="54" t="s">
        <v>10</v>
      </c>
      <c r="D1237" s="53">
        <v>0.112679137694656</v>
      </c>
      <c r="E1237" s="53">
        <f>SUMIFS('Ratios_MARAMA-VA'!T:T, 'Ratios_MARAMA-VA'!AA:AA, V1237)</f>
        <v>0.11267913769452501</v>
      </c>
      <c r="F1237" s="53">
        <f>SUMIFS('Ratios_MARAMA-VA'!J:J, 'Ratios_MARAMA-VA'!AA:AA, V1237)</f>
        <v>1.13189224198384E-4</v>
      </c>
      <c r="G1237" s="53"/>
      <c r="H1237" s="53">
        <f t="shared" si="10"/>
        <v>1.0045268939246042E-3</v>
      </c>
      <c r="I1237" s="53">
        <v>0.112679137694656</v>
      </c>
      <c r="J1237" s="53">
        <v>1.1318922419851558E-4</v>
      </c>
      <c r="K1237" s="53">
        <v>0.112679137694656</v>
      </c>
      <c r="L1237" s="53">
        <v>1.1318922419851558E-4</v>
      </c>
      <c r="M1237" s="43" t="s">
        <v>459</v>
      </c>
      <c r="N1237" s="43" t="s">
        <v>446</v>
      </c>
      <c r="O1237" s="43" t="s">
        <v>436</v>
      </c>
      <c r="P1237" s="43" t="s">
        <v>444</v>
      </c>
      <c r="Q1237" s="43" t="s">
        <v>453</v>
      </c>
      <c r="R1237" s="43" t="s">
        <v>460</v>
      </c>
      <c r="S1237" s="43" t="s">
        <v>330</v>
      </c>
      <c r="V1237" s="42" t="s">
        <v>1737</v>
      </c>
      <c r="W1237"/>
    </row>
    <row r="1238" spans="1:23" s="39" customFormat="1" x14ac:dyDescent="0.35">
      <c r="A1238" s="43" t="s">
        <v>811</v>
      </c>
      <c r="B1238" s="54">
        <v>51600</v>
      </c>
      <c r="C1238" s="54" t="s">
        <v>12</v>
      </c>
      <c r="D1238" s="53">
        <v>2.1328544774499201</v>
      </c>
      <c r="E1238" s="53">
        <f>SUMIFS('Ratios_MARAMA-VA'!T:T, 'Ratios_MARAMA-VA'!AA:AA, V1238)</f>
        <v>2.1328544774474398</v>
      </c>
      <c r="F1238" s="53">
        <f>SUMIFS('Ratios_MARAMA-VA'!J:J, 'Ratios_MARAMA-VA'!AA:AA, V1238)</f>
        <v>2.1425096834234701E-3</v>
      </c>
      <c r="G1238" s="53"/>
      <c r="H1238" s="53">
        <f t="shared" si="10"/>
        <v>1.0045268939246081E-3</v>
      </c>
      <c r="I1238" s="53">
        <v>2.1328544774499201</v>
      </c>
      <c r="J1238" s="53">
        <v>2.1425096834259611E-3</v>
      </c>
      <c r="K1238" s="53">
        <v>2.1328544774499201</v>
      </c>
      <c r="L1238" s="53">
        <v>2.1425096834259611E-3</v>
      </c>
      <c r="M1238" s="43" t="s">
        <v>459</v>
      </c>
      <c r="N1238" s="43" t="s">
        <v>446</v>
      </c>
      <c r="O1238" s="43" t="s">
        <v>436</v>
      </c>
      <c r="P1238" s="43" t="s">
        <v>444</v>
      </c>
      <c r="Q1238" s="43" t="s">
        <v>453</v>
      </c>
      <c r="R1238" s="43" t="s">
        <v>460</v>
      </c>
      <c r="S1238" s="43" t="s">
        <v>330</v>
      </c>
      <c r="V1238" s="42" t="s">
        <v>1752</v>
      </c>
      <c r="W1238"/>
    </row>
    <row r="1239" spans="1:23" s="39" customFormat="1" x14ac:dyDescent="0.35">
      <c r="A1239" s="43" t="s">
        <v>811</v>
      </c>
      <c r="B1239" s="54">
        <v>51610</v>
      </c>
      <c r="C1239" s="54" t="s">
        <v>10</v>
      </c>
      <c r="D1239" s="53">
        <v>4.1873532169219199E-2</v>
      </c>
      <c r="E1239" s="53">
        <f>SUMIFS('Ratios_MARAMA-VA'!T:T, 'Ratios_MARAMA-VA'!AA:AA, V1239)</f>
        <v>4.1873532169170398E-2</v>
      </c>
      <c r="F1239" s="53">
        <f>SUMIFS('Ratios_MARAMA-VA'!J:J, 'Ratios_MARAMA-VA'!AA:AA, V1239)</f>
        <v>4.20630892075489E-5</v>
      </c>
      <c r="G1239" s="53"/>
      <c r="H1239" s="53">
        <f t="shared" si="10"/>
        <v>1.0045268939246081E-3</v>
      </c>
      <c r="I1239" s="53">
        <v>4.1873532169219199E-2</v>
      </c>
      <c r="J1239" s="53">
        <v>4.206308920759792E-5</v>
      </c>
      <c r="K1239" s="53">
        <v>4.1873532169219199E-2</v>
      </c>
      <c r="L1239" s="53">
        <v>4.206308920759792E-5</v>
      </c>
      <c r="M1239" s="43" t="s">
        <v>459</v>
      </c>
      <c r="N1239" s="43" t="s">
        <v>446</v>
      </c>
      <c r="O1239" s="43" t="s">
        <v>436</v>
      </c>
      <c r="P1239" s="43" t="s">
        <v>444</v>
      </c>
      <c r="Q1239" s="43" t="s">
        <v>453</v>
      </c>
      <c r="R1239" s="43" t="s">
        <v>460</v>
      </c>
      <c r="S1239" s="43" t="s">
        <v>330</v>
      </c>
      <c r="V1239" s="42" t="s">
        <v>1738</v>
      </c>
      <c r="W1239"/>
    </row>
    <row r="1240" spans="1:23" s="39" customFormat="1" x14ac:dyDescent="0.35">
      <c r="A1240" s="43" t="s">
        <v>811</v>
      </c>
      <c r="B1240" s="54">
        <v>51610</v>
      </c>
      <c r="C1240" s="54" t="s">
        <v>12</v>
      </c>
      <c r="D1240" s="53">
        <v>0.79260615511353605</v>
      </c>
      <c r="E1240" s="53">
        <f>SUMIFS('Ratios_MARAMA-VA'!T:T, 'Ratios_MARAMA-VA'!AA:AA, V1240)</f>
        <v>0.79260615511261301</v>
      </c>
      <c r="F1240" s="53">
        <f>SUMIFS('Ratios_MARAMA-VA'!J:J, 'Ratios_MARAMA-VA'!AA:AA, V1240)</f>
        <v>7.9619419910080004E-4</v>
      </c>
      <c r="G1240" s="53"/>
      <c r="H1240" s="53">
        <f t="shared" si="10"/>
        <v>1.004526893924609E-3</v>
      </c>
      <c r="I1240" s="53">
        <v>0.79260615511353605</v>
      </c>
      <c r="J1240" s="53">
        <v>7.9619419910172714E-4</v>
      </c>
      <c r="K1240" s="53">
        <v>0.79260615511353605</v>
      </c>
      <c r="L1240" s="53">
        <v>7.9619419910172714E-4</v>
      </c>
      <c r="M1240" s="43" t="s">
        <v>459</v>
      </c>
      <c r="N1240" s="43" t="s">
        <v>446</v>
      </c>
      <c r="O1240" s="43" t="s">
        <v>436</v>
      </c>
      <c r="P1240" s="43" t="s">
        <v>444</v>
      </c>
      <c r="Q1240" s="43" t="s">
        <v>453</v>
      </c>
      <c r="R1240" s="43" t="s">
        <v>460</v>
      </c>
      <c r="S1240" s="43" t="s">
        <v>330</v>
      </c>
      <c r="V1240" s="42" t="s">
        <v>1753</v>
      </c>
      <c r="W1240"/>
    </row>
    <row r="1241" spans="1:23" s="39" customFormat="1" x14ac:dyDescent="0.35">
      <c r="A1241" s="43" t="s">
        <v>811</v>
      </c>
      <c r="B1241" s="54">
        <v>51683</v>
      </c>
      <c r="C1241" s="54" t="s">
        <v>10</v>
      </c>
      <c r="D1241" s="53">
        <v>0.14063051453584</v>
      </c>
      <c r="E1241" s="53">
        <f>SUMIFS('Ratios_MARAMA-VA'!T:T, 'Ratios_MARAMA-VA'!AA:AA, V1241)</f>
        <v>0.14063051453567599</v>
      </c>
      <c r="F1241" s="53">
        <f>SUMIFS('Ratios_MARAMA-VA'!J:J, 'Ratios_MARAMA-VA'!AA:AA, V1241)</f>
        <v>1.4126713395754199E-4</v>
      </c>
      <c r="G1241" s="53"/>
      <c r="H1241" s="53">
        <f t="shared" si="10"/>
        <v>1.0045268939246077E-3</v>
      </c>
      <c r="I1241" s="53">
        <v>0.14063051453584</v>
      </c>
      <c r="J1241" s="53">
        <v>1.4126713395770673E-4</v>
      </c>
      <c r="K1241" s="53">
        <v>0.14063051453584</v>
      </c>
      <c r="L1241" s="53">
        <v>1.4126713395770673E-4</v>
      </c>
      <c r="M1241" s="43" t="s">
        <v>459</v>
      </c>
      <c r="N1241" s="43" t="s">
        <v>446</v>
      </c>
      <c r="O1241" s="43" t="s">
        <v>436</v>
      </c>
      <c r="P1241" s="43" t="s">
        <v>444</v>
      </c>
      <c r="Q1241" s="43" t="s">
        <v>453</v>
      </c>
      <c r="R1241" s="43" t="s">
        <v>460</v>
      </c>
      <c r="S1241" s="43" t="s">
        <v>330</v>
      </c>
      <c r="V1241" s="42" t="s">
        <v>1740</v>
      </c>
      <c r="W1241"/>
    </row>
    <row r="1242" spans="1:23" s="39" customFormat="1" x14ac:dyDescent="0.35">
      <c r="A1242" s="43" t="s">
        <v>811</v>
      </c>
      <c r="B1242" s="54">
        <v>51683</v>
      </c>
      <c r="C1242" s="54" t="s">
        <v>12</v>
      </c>
      <c r="D1242" s="53">
        <v>2.66193498400576</v>
      </c>
      <c r="E1242" s="53">
        <f>SUMIFS('Ratios_MARAMA-VA'!T:T, 'Ratios_MARAMA-VA'!AA:AA, V1242)</f>
        <v>2.66193498400267</v>
      </c>
      <c r="F1242" s="53">
        <f>SUMIFS('Ratios_MARAMA-VA'!J:J, 'Ratios_MARAMA-VA'!AA:AA, V1242)</f>
        <v>2.67398528130944E-3</v>
      </c>
      <c r="G1242" s="53"/>
      <c r="H1242" s="53">
        <f t="shared" si="10"/>
        <v>1.0045268939246031E-3</v>
      </c>
      <c r="I1242" s="53">
        <v>2.66193498400576</v>
      </c>
      <c r="J1242" s="53">
        <v>2.6739852813125443E-3</v>
      </c>
      <c r="K1242" s="53">
        <v>2.66193498400576</v>
      </c>
      <c r="L1242" s="53">
        <v>2.6739852813125443E-3</v>
      </c>
      <c r="M1242" s="43" t="s">
        <v>459</v>
      </c>
      <c r="N1242" s="43" t="s">
        <v>446</v>
      </c>
      <c r="O1242" s="43" t="s">
        <v>436</v>
      </c>
      <c r="P1242" s="43" t="s">
        <v>444</v>
      </c>
      <c r="Q1242" s="43" t="s">
        <v>453</v>
      </c>
      <c r="R1242" s="43" t="s">
        <v>460</v>
      </c>
      <c r="S1242" s="43" t="s">
        <v>330</v>
      </c>
      <c r="V1242" s="42" t="s">
        <v>1755</v>
      </c>
      <c r="W1242"/>
    </row>
    <row r="1243" spans="1:23" s="39" customFormat="1" x14ac:dyDescent="0.35">
      <c r="A1243" s="43" t="s">
        <v>811</v>
      </c>
      <c r="B1243" s="54">
        <v>51685</v>
      </c>
      <c r="C1243" s="54" t="s">
        <v>10</v>
      </c>
      <c r="D1243" s="53">
        <v>5.1677200416742397E-2</v>
      </c>
      <c r="E1243" s="53">
        <f>SUMIFS('Ratios_MARAMA-VA'!T:T, 'Ratios_MARAMA-VA'!AA:AA, V1243)</f>
        <v>5.1677200416682403E-2</v>
      </c>
      <c r="F1243" s="53">
        <f>SUMIFS('Ratios_MARAMA-VA'!J:J, 'Ratios_MARAMA-VA'!AA:AA, V1243)</f>
        <v>5.1911137621289302E-5</v>
      </c>
      <c r="G1243" s="53"/>
      <c r="H1243" s="53">
        <f t="shared" si="10"/>
        <v>1.0045268939246055E-3</v>
      </c>
      <c r="I1243" s="53">
        <v>5.1677200416742397E-2</v>
      </c>
      <c r="J1243" s="53">
        <v>5.191113762134957E-5</v>
      </c>
      <c r="K1243" s="53">
        <v>5.1677200416742397E-2</v>
      </c>
      <c r="L1243" s="53">
        <v>5.191113762134957E-5</v>
      </c>
      <c r="M1243" s="43" t="s">
        <v>459</v>
      </c>
      <c r="N1243" s="43" t="s">
        <v>446</v>
      </c>
      <c r="O1243" s="43" t="s">
        <v>436</v>
      </c>
      <c r="P1243" s="43" t="s">
        <v>444</v>
      </c>
      <c r="Q1243" s="43" t="s">
        <v>453</v>
      </c>
      <c r="R1243" s="43" t="s">
        <v>460</v>
      </c>
      <c r="S1243" s="43" t="s">
        <v>330</v>
      </c>
      <c r="V1243" s="42" t="s">
        <v>1741</v>
      </c>
      <c r="W1243"/>
    </row>
    <row r="1244" spans="1:23" s="39" customFormat="1" x14ac:dyDescent="0.35">
      <c r="A1244" s="43" t="s">
        <v>811</v>
      </c>
      <c r="B1244" s="54">
        <v>51685</v>
      </c>
      <c r="C1244" s="54" t="s">
        <v>12</v>
      </c>
      <c r="D1244" s="53">
        <v>0.97817550943766396</v>
      </c>
      <c r="E1244" s="53">
        <f>SUMIFS('Ratios_MARAMA-VA'!T:T, 'Ratios_MARAMA-VA'!AA:AA, V1244)</f>
        <v>0.97817550943652998</v>
      </c>
      <c r="F1244" s="53">
        <f>SUMIFS('Ratios_MARAMA-VA'!J:J, 'Ratios_MARAMA-VA'!AA:AA, V1244)</f>
        <v>9.8260360620739404E-4</v>
      </c>
      <c r="G1244" s="53"/>
      <c r="H1244" s="53">
        <f t="shared" si="10"/>
        <v>1.0045268939246033E-3</v>
      </c>
      <c r="I1244" s="53">
        <v>0.97817550943766396</v>
      </c>
      <c r="J1244" s="53">
        <v>9.826036062085331E-4</v>
      </c>
      <c r="K1244" s="53">
        <v>0.97817550943766396</v>
      </c>
      <c r="L1244" s="53">
        <v>9.826036062085331E-4</v>
      </c>
      <c r="M1244" s="43" t="s">
        <v>459</v>
      </c>
      <c r="N1244" s="43" t="s">
        <v>446</v>
      </c>
      <c r="O1244" s="43" t="s">
        <v>436</v>
      </c>
      <c r="P1244" s="43" t="s">
        <v>444</v>
      </c>
      <c r="Q1244" s="43" t="s">
        <v>453</v>
      </c>
      <c r="R1244" s="43" t="s">
        <v>460</v>
      </c>
      <c r="S1244" s="43" t="s">
        <v>330</v>
      </c>
      <c r="V1244" s="42" t="s">
        <v>1756</v>
      </c>
      <c r="W1244"/>
    </row>
    <row r="1245" spans="1:23" s="39" customFormat="1" x14ac:dyDescent="0.35">
      <c r="A1245" s="43" t="s">
        <v>9</v>
      </c>
      <c r="B1245" s="54">
        <v>11001</v>
      </c>
      <c r="C1245" s="54" t="s">
        <v>10</v>
      </c>
      <c r="D1245" s="53">
        <v>2.332383E-2</v>
      </c>
      <c r="E1245" s="53">
        <f>SUMIFS('Ratios_MARAMA-VA'!T:T, 'Ratios_MARAMA-VA'!AA:AA, V1245)</f>
        <v>2.33238299999729E-2</v>
      </c>
      <c r="F1245" s="53">
        <f>SUMIFS('Ratios_MARAMA-VA'!J:J, 'Ratios_MARAMA-VA'!AA:AA, V1245)</f>
        <v>2.34294145042982E-5</v>
      </c>
      <c r="G1245" s="53"/>
      <c r="H1245" s="53">
        <f t="shared" si="10"/>
        <v>1.0045268939246007E-3</v>
      </c>
      <c r="I1245" s="53">
        <v>2.332383E-2</v>
      </c>
      <c r="J1245" s="53">
        <v>2.3429414504325421E-5</v>
      </c>
      <c r="K1245" s="53">
        <v>2.332383E-2</v>
      </c>
      <c r="L1245" s="53">
        <v>2.3429414504325421E-5</v>
      </c>
      <c r="M1245" s="43" t="s">
        <v>457</v>
      </c>
      <c r="N1245" s="43" t="s">
        <v>446</v>
      </c>
      <c r="O1245" s="43" t="s">
        <v>436</v>
      </c>
      <c r="P1245" s="43" t="s">
        <v>444</v>
      </c>
      <c r="Q1245" s="43" t="s">
        <v>453</v>
      </c>
      <c r="R1245" s="43" t="s">
        <v>458</v>
      </c>
      <c r="S1245" s="43" t="s">
        <v>330</v>
      </c>
      <c r="V1245" s="42" t="s">
        <v>1758</v>
      </c>
      <c r="W1245"/>
    </row>
    <row r="1246" spans="1:23" s="39" customFormat="1" x14ac:dyDescent="0.35">
      <c r="A1246" s="43" t="s">
        <v>9</v>
      </c>
      <c r="B1246" s="54">
        <v>11001</v>
      </c>
      <c r="C1246" s="54" t="s">
        <v>12</v>
      </c>
      <c r="D1246" s="53">
        <v>0.16593359999999999</v>
      </c>
      <c r="E1246" s="53">
        <f>SUMIFS('Ratios_MARAMA-VA'!T:T, 'Ratios_MARAMA-VA'!AA:AA, V1246)</f>
        <v>0.165933599999807</v>
      </c>
      <c r="F1246" s="53">
        <f>SUMIFS('Ratios_MARAMA-VA'!J:J, 'Ratios_MARAMA-VA'!AA:AA, V1246)</f>
        <v>1.6668476380553399E-4</v>
      </c>
      <c r="G1246" s="53"/>
      <c r="H1246" s="53">
        <f t="shared" si="10"/>
        <v>1.0045268939246051E-3</v>
      </c>
      <c r="I1246" s="53">
        <v>0.16593359999999999</v>
      </c>
      <c r="J1246" s="53">
        <v>1.6668476380572785E-4</v>
      </c>
      <c r="K1246" s="53">
        <v>0.16593359999999999</v>
      </c>
      <c r="L1246" s="53">
        <v>1.6668476380572785E-4</v>
      </c>
      <c r="M1246" s="43" t="s">
        <v>457</v>
      </c>
      <c r="N1246" s="43" t="s">
        <v>446</v>
      </c>
      <c r="O1246" s="43" t="s">
        <v>436</v>
      </c>
      <c r="P1246" s="43" t="s">
        <v>444</v>
      </c>
      <c r="Q1246" s="43" t="s">
        <v>453</v>
      </c>
      <c r="R1246" s="43" t="s">
        <v>458</v>
      </c>
      <c r="S1246" s="43" t="s">
        <v>330</v>
      </c>
      <c r="V1246" s="42" t="s">
        <v>1773</v>
      </c>
      <c r="W1246"/>
    </row>
    <row r="1247" spans="1:23" s="39" customFormat="1" x14ac:dyDescent="0.35">
      <c r="A1247" s="43" t="s">
        <v>497</v>
      </c>
      <c r="B1247" s="54">
        <v>24009</v>
      </c>
      <c r="C1247" s="54" t="s">
        <v>10</v>
      </c>
      <c r="D1247" s="53">
        <v>0.55126476875611197</v>
      </c>
      <c r="E1247" s="53">
        <f>SUMIFS('Ratios_MARAMA-VA'!T:T, 'Ratios_MARAMA-VA'!AA:AA, V1247)</f>
        <v>0.55126476875547603</v>
      </c>
      <c r="F1247" s="53">
        <f>SUMIFS('Ratios_MARAMA-VA'!J:J, 'Ratios_MARAMA-VA'!AA:AA, V1247)</f>
        <v>5.5376028588800005E-4</v>
      </c>
      <c r="G1247" s="53"/>
      <c r="H1247" s="53">
        <f t="shared" si="10"/>
        <v>1.0045268939245979E-3</v>
      </c>
      <c r="I1247" s="53">
        <v>0.55126476875611197</v>
      </c>
      <c r="J1247" s="53">
        <v>5.5376028588863886E-4</v>
      </c>
      <c r="K1247" s="53">
        <v>0.55126476875611197</v>
      </c>
      <c r="L1247" s="53">
        <v>5.5376028588863886E-4</v>
      </c>
      <c r="M1247" s="43" t="s">
        <v>457</v>
      </c>
      <c r="N1247" s="43" t="s">
        <v>446</v>
      </c>
      <c r="O1247" s="43" t="s">
        <v>436</v>
      </c>
      <c r="P1247" s="43" t="s">
        <v>444</v>
      </c>
      <c r="Q1247" s="43" t="s">
        <v>453</v>
      </c>
      <c r="R1247" s="43" t="s">
        <v>458</v>
      </c>
      <c r="S1247" s="43" t="s">
        <v>330</v>
      </c>
      <c r="V1247" s="42" t="s">
        <v>1759</v>
      </c>
      <c r="W1247"/>
    </row>
    <row r="1248" spans="1:23" s="39" customFormat="1" x14ac:dyDescent="0.35">
      <c r="A1248" s="43" t="s">
        <v>497</v>
      </c>
      <c r="B1248" s="54">
        <v>24009</v>
      </c>
      <c r="C1248" s="54" t="s">
        <v>12</v>
      </c>
      <c r="D1248" s="53">
        <v>3.92188317365297</v>
      </c>
      <c r="E1248" s="53">
        <f>SUMIFS('Ratios_MARAMA-VA'!T:T, 'Ratios_MARAMA-VA'!AA:AA, V1248)</f>
        <v>3.9218831736484101</v>
      </c>
      <c r="F1248" s="53">
        <f>SUMIFS('Ratios_MARAMA-VA'!J:J, 'Ratios_MARAMA-VA'!AA:AA, V1248)</f>
        <v>3.9396371227602197E-3</v>
      </c>
      <c r="G1248" s="53"/>
      <c r="H1248" s="53">
        <f t="shared" si="10"/>
        <v>1.0045268939246075E-3</v>
      </c>
      <c r="I1248" s="53">
        <v>3.92188317365297</v>
      </c>
      <c r="J1248" s="53">
        <v>3.9396371227648002E-3</v>
      </c>
      <c r="K1248" s="53">
        <v>3.92188317365297</v>
      </c>
      <c r="L1248" s="53">
        <v>3.9396371227648002E-3</v>
      </c>
      <c r="M1248" s="43" t="s">
        <v>457</v>
      </c>
      <c r="N1248" s="43" t="s">
        <v>446</v>
      </c>
      <c r="O1248" s="43" t="s">
        <v>436</v>
      </c>
      <c r="P1248" s="43" t="s">
        <v>444</v>
      </c>
      <c r="Q1248" s="43" t="s">
        <v>453</v>
      </c>
      <c r="R1248" s="43" t="s">
        <v>458</v>
      </c>
      <c r="S1248" s="43" t="s">
        <v>330</v>
      </c>
      <c r="V1248" s="42" t="s">
        <v>1774</v>
      </c>
      <c r="W1248"/>
    </row>
    <row r="1249" spans="1:23" s="39" customFormat="1" x14ac:dyDescent="0.35">
      <c r="A1249" s="43" t="s">
        <v>497</v>
      </c>
      <c r="B1249" s="54">
        <v>24017</v>
      </c>
      <c r="C1249" s="54" t="s">
        <v>10</v>
      </c>
      <c r="D1249" s="53">
        <v>1.02777370142521</v>
      </c>
      <c r="E1249" s="53">
        <f>SUMIFS('Ratios_MARAMA-VA'!T:T, 'Ratios_MARAMA-VA'!AA:AA, V1249)</f>
        <v>1.02777370142401</v>
      </c>
      <c r="F1249" s="53">
        <f>SUMIFS('Ratios_MARAMA-VA'!J:J, 'Ratios_MARAMA-VA'!AA:AA, V1249)</f>
        <v>1.0324263239488601E-3</v>
      </c>
      <c r="G1249" s="53"/>
      <c r="H1249" s="53">
        <f t="shared" si="10"/>
        <v>1.0045268939246098E-3</v>
      </c>
      <c r="I1249" s="53">
        <v>1.02777370142521</v>
      </c>
      <c r="J1249" s="53">
        <v>1.0324263239500655E-3</v>
      </c>
      <c r="K1249" s="53">
        <v>1.02777370142521</v>
      </c>
      <c r="L1249" s="53">
        <v>1.0324263239500655E-3</v>
      </c>
      <c r="M1249" s="43" t="s">
        <v>457</v>
      </c>
      <c r="N1249" s="43" t="s">
        <v>446</v>
      </c>
      <c r="O1249" s="43" t="s">
        <v>436</v>
      </c>
      <c r="P1249" s="43" t="s">
        <v>444</v>
      </c>
      <c r="Q1249" s="43" t="s">
        <v>453</v>
      </c>
      <c r="R1249" s="43" t="s">
        <v>458</v>
      </c>
      <c r="S1249" s="43" t="s">
        <v>330</v>
      </c>
      <c r="V1249" s="42" t="s">
        <v>1760</v>
      </c>
      <c r="W1249"/>
    </row>
    <row r="1250" spans="1:23" s="39" customFormat="1" x14ac:dyDescent="0.35">
      <c r="A1250" s="43" t="s">
        <v>497</v>
      </c>
      <c r="B1250" s="54">
        <v>24017</v>
      </c>
      <c r="C1250" s="54" t="s">
        <v>12</v>
      </c>
      <c r="D1250" s="53">
        <v>7.31192513744094</v>
      </c>
      <c r="E1250" s="53">
        <f>SUMIFS('Ratios_MARAMA-VA'!T:T, 'Ratios_MARAMA-VA'!AA:AA, V1250)</f>
        <v>7.3119251374324401</v>
      </c>
      <c r="F1250" s="53">
        <f>SUMIFS('Ratios_MARAMA-VA'!J:J, 'Ratios_MARAMA-VA'!AA:AA, V1250)</f>
        <v>7.3450254469142598E-3</v>
      </c>
      <c r="G1250" s="53"/>
      <c r="H1250" s="53">
        <f t="shared" si="10"/>
        <v>1.0045268939246064E-3</v>
      </c>
      <c r="I1250" s="53">
        <v>7.31192513744094</v>
      </c>
      <c r="J1250" s="53">
        <v>7.3450254469227981E-3</v>
      </c>
      <c r="K1250" s="53">
        <v>7.31192513744094</v>
      </c>
      <c r="L1250" s="53">
        <v>7.3450254469227981E-3</v>
      </c>
      <c r="M1250" s="43" t="s">
        <v>457</v>
      </c>
      <c r="N1250" s="43" t="s">
        <v>446</v>
      </c>
      <c r="O1250" s="43" t="s">
        <v>436</v>
      </c>
      <c r="P1250" s="43" t="s">
        <v>444</v>
      </c>
      <c r="Q1250" s="43" t="s">
        <v>453</v>
      </c>
      <c r="R1250" s="43" t="s">
        <v>458</v>
      </c>
      <c r="S1250" s="43" t="s">
        <v>330</v>
      </c>
      <c r="V1250" s="42" t="s">
        <v>1775</v>
      </c>
      <c r="W1250"/>
    </row>
    <row r="1251" spans="1:23" s="39" customFormat="1" x14ac:dyDescent="0.35">
      <c r="A1251" s="43" t="s">
        <v>497</v>
      </c>
      <c r="B1251" s="54">
        <v>24021</v>
      </c>
      <c r="C1251" s="54" t="s">
        <v>10</v>
      </c>
      <c r="D1251" s="53">
        <v>1.06572089424002</v>
      </c>
      <c r="E1251" s="53">
        <f>SUMIFS('Ratios_MARAMA-VA'!T:T, 'Ratios_MARAMA-VA'!AA:AA, V1251)</f>
        <v>1.0657208942387899</v>
      </c>
      <c r="F1251" s="53">
        <f>SUMIFS('Ratios_MARAMA-VA'!J:J, 'Ratios_MARAMA-VA'!AA:AA, V1251)</f>
        <v>1.07054529968024E-3</v>
      </c>
      <c r="G1251" s="53"/>
      <c r="H1251" s="53">
        <f t="shared" si="10"/>
        <v>1.0045268939246012E-3</v>
      </c>
      <c r="I1251" s="53">
        <v>1.06572089424002</v>
      </c>
      <c r="J1251" s="53">
        <v>1.0705452996814756E-3</v>
      </c>
      <c r="K1251" s="53">
        <v>1.06572089424002</v>
      </c>
      <c r="L1251" s="53">
        <v>1.0705452996814756E-3</v>
      </c>
      <c r="M1251" s="43" t="s">
        <v>457</v>
      </c>
      <c r="N1251" s="43" t="s">
        <v>446</v>
      </c>
      <c r="O1251" s="43" t="s">
        <v>436</v>
      </c>
      <c r="P1251" s="43" t="s">
        <v>444</v>
      </c>
      <c r="Q1251" s="43" t="s">
        <v>453</v>
      </c>
      <c r="R1251" s="43" t="s">
        <v>458</v>
      </c>
      <c r="S1251" s="43" t="s">
        <v>330</v>
      </c>
      <c r="V1251" s="42" t="s">
        <v>1761</v>
      </c>
      <c r="W1251"/>
    </row>
    <row r="1252" spans="1:23" s="39" customFormat="1" x14ac:dyDescent="0.35">
      <c r="A1252" s="43" t="s">
        <v>497</v>
      </c>
      <c r="B1252" s="54">
        <v>24021</v>
      </c>
      <c r="C1252" s="54" t="s">
        <v>12</v>
      </c>
      <c r="D1252" s="53">
        <v>7.5818954938989496</v>
      </c>
      <c r="E1252" s="53">
        <f>SUMIFS('Ratios_MARAMA-VA'!T:T, 'Ratios_MARAMA-VA'!AA:AA, V1252)</f>
        <v>7.5818954938901504</v>
      </c>
      <c r="F1252" s="53">
        <f>SUMIFS('Ratios_MARAMA-VA'!J:J, 'Ratios_MARAMA-VA'!AA:AA, V1252)</f>
        <v>7.6162179305384204E-3</v>
      </c>
      <c r="G1252" s="53"/>
      <c r="H1252" s="53">
        <f t="shared" si="10"/>
        <v>1.0045268939246036E-3</v>
      </c>
      <c r="I1252" s="53">
        <v>7.5818954938989496</v>
      </c>
      <c r="J1252" s="53">
        <v>7.6162179305472597E-3</v>
      </c>
      <c r="K1252" s="53">
        <v>7.5818954938989496</v>
      </c>
      <c r="L1252" s="53">
        <v>7.6162179305472597E-3</v>
      </c>
      <c r="M1252" s="43" t="s">
        <v>457</v>
      </c>
      <c r="N1252" s="43" t="s">
        <v>446</v>
      </c>
      <c r="O1252" s="43" t="s">
        <v>436</v>
      </c>
      <c r="P1252" s="43" t="s">
        <v>444</v>
      </c>
      <c r="Q1252" s="43" t="s">
        <v>453</v>
      </c>
      <c r="R1252" s="43" t="s">
        <v>458</v>
      </c>
      <c r="S1252" s="43" t="s">
        <v>330</v>
      </c>
      <c r="V1252" s="42" t="s">
        <v>1776</v>
      </c>
      <c r="W1252"/>
    </row>
    <row r="1253" spans="1:23" s="39" customFormat="1" x14ac:dyDescent="0.35">
      <c r="A1253" s="43" t="s">
        <v>497</v>
      </c>
      <c r="B1253" s="54">
        <v>24031</v>
      </c>
      <c r="C1253" s="54" t="s">
        <v>10</v>
      </c>
      <c r="D1253" s="53">
        <v>2.67842442318338</v>
      </c>
      <c r="E1253" s="53">
        <f>SUMIFS('Ratios_MARAMA-VA'!T:T, 'Ratios_MARAMA-VA'!AA:AA, V1253)</f>
        <v>2.6784244231802599</v>
      </c>
      <c r="F1253" s="53">
        <f>SUMIFS('Ratios_MARAMA-VA'!J:J, 'Ratios_MARAMA-VA'!AA:AA, V1253)</f>
        <v>2.6905493664290802E-3</v>
      </c>
      <c r="G1253" s="53"/>
      <c r="H1253" s="53">
        <f t="shared" si="10"/>
        <v>1.0045268939246094E-3</v>
      </c>
      <c r="I1253" s="53">
        <v>2.67842442318338</v>
      </c>
      <c r="J1253" s="53">
        <v>2.6905493664322144E-3</v>
      </c>
      <c r="K1253" s="53">
        <v>2.67842442318338</v>
      </c>
      <c r="L1253" s="53">
        <v>2.6905493664322144E-3</v>
      </c>
      <c r="M1253" s="43" t="s">
        <v>457</v>
      </c>
      <c r="N1253" s="43" t="s">
        <v>446</v>
      </c>
      <c r="O1253" s="43" t="s">
        <v>436</v>
      </c>
      <c r="P1253" s="43" t="s">
        <v>444</v>
      </c>
      <c r="Q1253" s="43" t="s">
        <v>453</v>
      </c>
      <c r="R1253" s="43" t="s">
        <v>458</v>
      </c>
      <c r="S1253" s="43" t="s">
        <v>330</v>
      </c>
      <c r="V1253" s="42" t="s">
        <v>1762</v>
      </c>
      <c r="W1253"/>
    </row>
    <row r="1254" spans="1:23" s="39" customFormat="1" x14ac:dyDescent="0.35">
      <c r="A1254" s="43" t="s">
        <v>497</v>
      </c>
      <c r="B1254" s="54">
        <v>24031</v>
      </c>
      <c r="C1254" s="54" t="s">
        <v>12</v>
      </c>
      <c r="D1254" s="53">
        <v>19.055215642711001</v>
      </c>
      <c r="E1254" s="53">
        <f>SUMIFS('Ratios_MARAMA-VA'!T:T, 'Ratios_MARAMA-VA'!AA:AA, V1254)</f>
        <v>19.0552156426888</v>
      </c>
      <c r="F1254" s="53">
        <f>SUMIFS('Ratios_MARAMA-VA'!J:J, 'Ratios_MARAMA-VA'!AA:AA, V1254)</f>
        <v>1.9141476582613701E-2</v>
      </c>
      <c r="G1254" s="53"/>
      <c r="H1254" s="53">
        <f t="shared" si="10"/>
        <v>1.0045268939246038E-3</v>
      </c>
      <c r="I1254" s="53">
        <v>19.055215642711001</v>
      </c>
      <c r="J1254" s="53">
        <v>1.9141476582636003E-2</v>
      </c>
      <c r="K1254" s="53">
        <v>19.055215642711001</v>
      </c>
      <c r="L1254" s="53">
        <v>1.9141476582636003E-2</v>
      </c>
      <c r="M1254" s="43" t="s">
        <v>457</v>
      </c>
      <c r="N1254" s="43" t="s">
        <v>446</v>
      </c>
      <c r="O1254" s="43" t="s">
        <v>436</v>
      </c>
      <c r="P1254" s="43" t="s">
        <v>444</v>
      </c>
      <c r="Q1254" s="43" t="s">
        <v>453</v>
      </c>
      <c r="R1254" s="43" t="s">
        <v>458</v>
      </c>
      <c r="S1254" s="43" t="s">
        <v>330</v>
      </c>
      <c r="V1254" s="42" t="s">
        <v>1777</v>
      </c>
      <c r="W1254"/>
    </row>
    <row r="1255" spans="1:23" s="39" customFormat="1" x14ac:dyDescent="0.35">
      <c r="A1255" s="43" t="s">
        <v>497</v>
      </c>
      <c r="B1255" s="54">
        <v>24033</v>
      </c>
      <c r="C1255" s="54" t="s">
        <v>10</v>
      </c>
      <c r="D1255" s="53">
        <v>2.8141657809331702</v>
      </c>
      <c r="E1255" s="53">
        <f>SUMIFS('Ratios_MARAMA-VA'!T:T, 'Ratios_MARAMA-VA'!AA:AA, V1255)</f>
        <v>2.8141657809299101</v>
      </c>
      <c r="F1255" s="53">
        <f>SUMIFS('Ratios_MARAMA-VA'!J:J, 'Ratios_MARAMA-VA'!AA:AA, V1255)</f>
        <v>2.8269052109064301E-3</v>
      </c>
      <c r="G1255" s="53"/>
      <c r="H1255" s="53">
        <f t="shared" si="10"/>
        <v>1.004526893924604E-3</v>
      </c>
      <c r="I1255" s="53">
        <v>2.8141657809331702</v>
      </c>
      <c r="J1255" s="53">
        <v>2.8269052109097048E-3</v>
      </c>
      <c r="K1255" s="53">
        <v>2.8141657809331702</v>
      </c>
      <c r="L1255" s="53">
        <v>2.8269052109097048E-3</v>
      </c>
      <c r="M1255" s="43" t="s">
        <v>457</v>
      </c>
      <c r="N1255" s="43" t="s">
        <v>446</v>
      </c>
      <c r="O1255" s="43" t="s">
        <v>436</v>
      </c>
      <c r="P1255" s="43" t="s">
        <v>444</v>
      </c>
      <c r="Q1255" s="43" t="s">
        <v>453</v>
      </c>
      <c r="R1255" s="43" t="s">
        <v>458</v>
      </c>
      <c r="S1255" s="43" t="s">
        <v>330</v>
      </c>
      <c r="V1255" s="42" t="s">
        <v>1763</v>
      </c>
      <c r="W1255"/>
    </row>
    <row r="1256" spans="1:23" s="39" customFormat="1" x14ac:dyDescent="0.35">
      <c r="A1256" s="43" t="s">
        <v>497</v>
      </c>
      <c r="B1256" s="54">
        <v>24033</v>
      </c>
      <c r="C1256" s="54" t="s">
        <v>12</v>
      </c>
      <c r="D1256" s="53">
        <v>20.020922878116</v>
      </c>
      <c r="E1256" s="53">
        <f>SUMIFS('Ratios_MARAMA-VA'!T:T, 'Ratios_MARAMA-VA'!AA:AA, V1256)</f>
        <v>20.020922878092598</v>
      </c>
      <c r="F1256" s="53">
        <f>SUMIFS('Ratios_MARAMA-VA'!J:J, 'Ratios_MARAMA-VA'!AA:AA, V1256)</f>
        <v>2.0111555472234598E-2</v>
      </c>
      <c r="G1256" s="53"/>
      <c r="H1256" s="53">
        <f t="shared" si="10"/>
        <v>1.004526893924614E-3</v>
      </c>
      <c r="I1256" s="53">
        <v>20.020922878116</v>
      </c>
      <c r="J1256" s="53">
        <v>2.0111555472258107E-2</v>
      </c>
      <c r="K1256" s="53">
        <v>20.020922878116</v>
      </c>
      <c r="L1256" s="53">
        <v>2.0111555472258107E-2</v>
      </c>
      <c r="M1256" s="43" t="s">
        <v>457</v>
      </c>
      <c r="N1256" s="43" t="s">
        <v>446</v>
      </c>
      <c r="O1256" s="43" t="s">
        <v>436</v>
      </c>
      <c r="P1256" s="43" t="s">
        <v>444</v>
      </c>
      <c r="Q1256" s="43" t="s">
        <v>453</v>
      </c>
      <c r="R1256" s="43" t="s">
        <v>458</v>
      </c>
      <c r="S1256" s="43" t="s">
        <v>330</v>
      </c>
      <c r="V1256" s="42" t="s">
        <v>1778</v>
      </c>
      <c r="W1256"/>
    </row>
    <row r="1257" spans="1:23" s="39" customFormat="1" x14ac:dyDescent="0.35">
      <c r="A1257" s="43" t="s">
        <v>811</v>
      </c>
      <c r="B1257" s="54">
        <v>51013</v>
      </c>
      <c r="C1257" s="54" t="s">
        <v>10</v>
      </c>
      <c r="D1257" s="53">
        <v>0.33644071424694399</v>
      </c>
      <c r="E1257" s="53">
        <f>SUMIFS('Ratios_MARAMA-VA'!T:T, 'Ratios_MARAMA-VA'!AA:AA, V1257)</f>
        <v>0.33644071424655297</v>
      </c>
      <c r="F1257" s="53">
        <f>SUMIFS('Ratios_MARAMA-VA'!J:J, 'Ratios_MARAMA-VA'!AA:AA, V1257)</f>
        <v>3.3796374567186599E-4</v>
      </c>
      <c r="G1257" s="53"/>
      <c r="H1257" s="53">
        <f t="shared" si="10"/>
        <v>1.0045268939246066E-3</v>
      </c>
      <c r="I1257" s="53">
        <v>0.33644071424694399</v>
      </c>
      <c r="J1257" s="53">
        <v>3.3796374567225879E-4</v>
      </c>
      <c r="K1257" s="53">
        <v>0.33644071424694399</v>
      </c>
      <c r="L1257" s="53">
        <v>3.3796374567225879E-4</v>
      </c>
      <c r="M1257" s="43" t="s">
        <v>457</v>
      </c>
      <c r="N1257" s="43" t="s">
        <v>446</v>
      </c>
      <c r="O1257" s="43" t="s">
        <v>436</v>
      </c>
      <c r="P1257" s="43" t="s">
        <v>444</v>
      </c>
      <c r="Q1257" s="43" t="s">
        <v>453</v>
      </c>
      <c r="R1257" s="43" t="s">
        <v>458</v>
      </c>
      <c r="S1257" s="43" t="s">
        <v>330</v>
      </c>
      <c r="V1257" s="42" t="s">
        <v>1765</v>
      </c>
      <c r="W1257"/>
    </row>
    <row r="1258" spans="1:23" s="39" customFormat="1" x14ac:dyDescent="0.35">
      <c r="A1258" s="43" t="s">
        <v>811</v>
      </c>
      <c r="B1258" s="54">
        <v>51013</v>
      </c>
      <c r="C1258" s="54" t="s">
        <v>12</v>
      </c>
      <c r="D1258" s="53">
        <v>2.3935524204022398</v>
      </c>
      <c r="E1258" s="53">
        <f>SUMIFS('Ratios_MARAMA-VA'!T:T, 'Ratios_MARAMA-VA'!AA:AA, V1258)</f>
        <v>2.39355242039945</v>
      </c>
      <c r="F1258" s="53">
        <f>SUMIFS('Ratios_MARAMA-VA'!J:J, 'Ratios_MARAMA-VA'!AA:AA, V1258)</f>
        <v>2.40438777830959E-3</v>
      </c>
      <c r="G1258" s="53"/>
      <c r="H1258" s="53">
        <f t="shared" si="10"/>
        <v>1.0045268939246092E-3</v>
      </c>
      <c r="I1258" s="53">
        <v>2.3935524204022398</v>
      </c>
      <c r="J1258" s="53">
        <v>2.4043877783123924E-3</v>
      </c>
      <c r="K1258" s="53">
        <v>2.3935524204022398</v>
      </c>
      <c r="L1258" s="53">
        <v>2.4043877783123924E-3</v>
      </c>
      <c r="M1258" s="43" t="s">
        <v>457</v>
      </c>
      <c r="N1258" s="43" t="s">
        <v>446</v>
      </c>
      <c r="O1258" s="43" t="s">
        <v>436</v>
      </c>
      <c r="P1258" s="43" t="s">
        <v>444</v>
      </c>
      <c r="Q1258" s="43" t="s">
        <v>453</v>
      </c>
      <c r="R1258" s="43" t="s">
        <v>458</v>
      </c>
      <c r="S1258" s="43" t="s">
        <v>330</v>
      </c>
      <c r="V1258" s="42" t="s">
        <v>1780</v>
      </c>
      <c r="W1258"/>
    </row>
    <row r="1259" spans="1:23" s="39" customFormat="1" x14ac:dyDescent="0.35">
      <c r="A1259" s="43" t="s">
        <v>811</v>
      </c>
      <c r="B1259" s="54">
        <v>51059</v>
      </c>
      <c r="C1259" s="54" t="s">
        <v>10</v>
      </c>
      <c r="D1259" s="53">
        <v>3.53383664114528</v>
      </c>
      <c r="E1259" s="53">
        <f>SUMIFS('Ratios_MARAMA-VA'!T:T, 'Ratios_MARAMA-VA'!AA:AA, V1259)</f>
        <v>3.5338366411411699</v>
      </c>
      <c r="F1259" s="53">
        <f>SUMIFS('Ratios_MARAMA-VA'!J:J, 'Ratios_MARAMA-VA'!AA:AA, V1259)</f>
        <v>3.54983394476252E-3</v>
      </c>
      <c r="G1259" s="53"/>
      <c r="H1259" s="53">
        <f t="shared" si="10"/>
        <v>1.0045268939246111E-3</v>
      </c>
      <c r="I1259" s="53">
        <v>3.53383664114528</v>
      </c>
      <c r="J1259" s="53">
        <v>3.5498339447666487E-3</v>
      </c>
      <c r="K1259" s="53">
        <v>3.53383664114528</v>
      </c>
      <c r="L1259" s="53">
        <v>3.5498339447666487E-3</v>
      </c>
      <c r="M1259" s="43" t="s">
        <v>457</v>
      </c>
      <c r="N1259" s="43" t="s">
        <v>446</v>
      </c>
      <c r="O1259" s="43" t="s">
        <v>436</v>
      </c>
      <c r="P1259" s="43" t="s">
        <v>444</v>
      </c>
      <c r="Q1259" s="43" t="s">
        <v>453</v>
      </c>
      <c r="R1259" s="43" t="s">
        <v>458</v>
      </c>
      <c r="S1259" s="43" t="s">
        <v>330</v>
      </c>
      <c r="V1259" s="42" t="s">
        <v>1766</v>
      </c>
      <c r="W1259"/>
    </row>
    <row r="1260" spans="1:23" s="39" customFormat="1" x14ac:dyDescent="0.35">
      <c r="A1260" s="43" t="s">
        <v>811</v>
      </c>
      <c r="B1260" s="54">
        <v>51059</v>
      </c>
      <c r="C1260" s="54" t="s">
        <v>12</v>
      </c>
      <c r="D1260" s="53">
        <v>25.1408992650464</v>
      </c>
      <c r="E1260" s="53">
        <f>SUMIFS('Ratios_MARAMA-VA'!T:T, 'Ratios_MARAMA-VA'!AA:AA, V1260)</f>
        <v>25.1408992650172</v>
      </c>
      <c r="F1260" s="53">
        <f>SUMIFS('Ratios_MARAMA-VA'!J:J, 'Ratios_MARAMA-VA'!AA:AA, V1260)</f>
        <v>2.52547094491592E-2</v>
      </c>
      <c r="G1260" s="53"/>
      <c r="H1260" s="53">
        <f t="shared" si="10"/>
        <v>1.0045268939246085E-3</v>
      </c>
      <c r="I1260" s="53">
        <v>25.1408992650464</v>
      </c>
      <c r="J1260" s="53">
        <v>2.5254709449188534E-2</v>
      </c>
      <c r="K1260" s="53">
        <v>25.1408992650464</v>
      </c>
      <c r="L1260" s="53">
        <v>2.5254709449188534E-2</v>
      </c>
      <c r="M1260" s="43" t="s">
        <v>457</v>
      </c>
      <c r="N1260" s="43" t="s">
        <v>446</v>
      </c>
      <c r="O1260" s="43" t="s">
        <v>436</v>
      </c>
      <c r="P1260" s="43" t="s">
        <v>444</v>
      </c>
      <c r="Q1260" s="43" t="s">
        <v>453</v>
      </c>
      <c r="R1260" s="43" t="s">
        <v>458</v>
      </c>
      <c r="S1260" s="43" t="s">
        <v>330</v>
      </c>
      <c r="V1260" s="42" t="s">
        <v>1781</v>
      </c>
      <c r="W1260"/>
    </row>
    <row r="1261" spans="1:23" s="39" customFormat="1" x14ac:dyDescent="0.35">
      <c r="A1261" s="43" t="s">
        <v>811</v>
      </c>
      <c r="B1261" s="54">
        <v>51107</v>
      </c>
      <c r="C1261" s="54" t="s">
        <v>10</v>
      </c>
      <c r="D1261" s="53">
        <v>1.2645520207401599</v>
      </c>
      <c r="E1261" s="53">
        <f>SUMIFS('Ratios_MARAMA-VA'!T:T, 'Ratios_MARAMA-VA'!AA:AA, V1261)</f>
        <v>1.26455202073869</v>
      </c>
      <c r="F1261" s="53">
        <f>SUMIFS('Ratios_MARAMA-VA'!J:J, 'Ratios_MARAMA-VA'!AA:AA, V1261)</f>
        <v>1.2702765135987201E-3</v>
      </c>
      <c r="G1261" s="53"/>
      <c r="H1261" s="53">
        <f t="shared" si="10"/>
        <v>1.0045268939246059E-3</v>
      </c>
      <c r="I1261" s="53">
        <v>1.2645520207401599</v>
      </c>
      <c r="J1261" s="53">
        <v>1.2702765136001967E-3</v>
      </c>
      <c r="K1261" s="53">
        <v>1.2645520207401599</v>
      </c>
      <c r="L1261" s="53">
        <v>1.2702765136001967E-3</v>
      </c>
      <c r="M1261" s="43" t="s">
        <v>457</v>
      </c>
      <c r="N1261" s="43" t="s">
        <v>446</v>
      </c>
      <c r="O1261" s="43" t="s">
        <v>436</v>
      </c>
      <c r="P1261" s="43" t="s">
        <v>444</v>
      </c>
      <c r="Q1261" s="43" t="s">
        <v>453</v>
      </c>
      <c r="R1261" s="43" t="s">
        <v>458</v>
      </c>
      <c r="S1261" s="43" t="s">
        <v>330</v>
      </c>
      <c r="V1261" s="42" t="s">
        <v>1769</v>
      </c>
      <c r="W1261"/>
    </row>
    <row r="1262" spans="1:23" s="39" customFormat="1" x14ac:dyDescent="0.35">
      <c r="A1262" s="43" t="s">
        <v>811</v>
      </c>
      <c r="B1262" s="54">
        <v>51107</v>
      </c>
      <c r="C1262" s="54" t="s">
        <v>12</v>
      </c>
      <c r="D1262" s="53">
        <v>8.9964455623904005</v>
      </c>
      <c r="E1262" s="53">
        <f>SUMIFS('Ratios_MARAMA-VA'!T:T, 'Ratios_MARAMA-VA'!AA:AA, V1262)</f>
        <v>8.9964455623799608</v>
      </c>
      <c r="F1262" s="53">
        <f>SUMIFS('Ratios_MARAMA-VA'!J:J, 'Ratios_MARAMA-VA'!AA:AA, V1262)</f>
        <v>9.0371715171393505E-3</v>
      </c>
      <c r="G1262" s="53"/>
      <c r="H1262" s="53">
        <f t="shared" si="10"/>
        <v>1.0045268939246064E-3</v>
      </c>
      <c r="I1262" s="53">
        <v>8.9964455623904005</v>
      </c>
      <c r="J1262" s="53">
        <v>9.0371715171498369E-3</v>
      </c>
      <c r="K1262" s="53">
        <v>8.9964455623904005</v>
      </c>
      <c r="L1262" s="53">
        <v>9.0371715171498369E-3</v>
      </c>
      <c r="M1262" s="43" t="s">
        <v>457</v>
      </c>
      <c r="N1262" s="43" t="s">
        <v>446</v>
      </c>
      <c r="O1262" s="43" t="s">
        <v>436</v>
      </c>
      <c r="P1262" s="43" t="s">
        <v>444</v>
      </c>
      <c r="Q1262" s="43" t="s">
        <v>453</v>
      </c>
      <c r="R1262" s="43" t="s">
        <v>458</v>
      </c>
      <c r="S1262" s="43" t="s">
        <v>330</v>
      </c>
      <c r="V1262" s="42" t="s">
        <v>1784</v>
      </c>
      <c r="W1262"/>
    </row>
    <row r="1263" spans="1:23" s="39" customFormat="1" x14ac:dyDescent="0.35">
      <c r="A1263" s="43" t="s">
        <v>811</v>
      </c>
      <c r="B1263" s="54">
        <v>51153</v>
      </c>
      <c r="C1263" s="54" t="s">
        <v>10</v>
      </c>
      <c r="D1263" s="53">
        <v>1.8353134009872001</v>
      </c>
      <c r="E1263" s="53">
        <f>SUMIFS('Ratios_MARAMA-VA'!T:T, 'Ratios_MARAMA-VA'!AA:AA, V1263)</f>
        <v>1.83531340098507</v>
      </c>
      <c r="F1263" s="53">
        <f>SUMIFS('Ratios_MARAMA-VA'!J:J, 'Ratios_MARAMA-VA'!AA:AA, V1263)</f>
        <v>1.8436216700697401E-3</v>
      </c>
      <c r="G1263" s="53"/>
      <c r="H1263" s="53">
        <f t="shared" si="10"/>
        <v>1.0045268939246075E-3</v>
      </c>
      <c r="I1263" s="53">
        <v>1.8353134009872001</v>
      </c>
      <c r="J1263" s="53">
        <v>1.8436216700718796E-3</v>
      </c>
      <c r="K1263" s="53">
        <v>1.8353134009872001</v>
      </c>
      <c r="L1263" s="53">
        <v>1.8436216700718796E-3</v>
      </c>
      <c r="M1263" s="43" t="s">
        <v>457</v>
      </c>
      <c r="N1263" s="43" t="s">
        <v>446</v>
      </c>
      <c r="O1263" s="43" t="s">
        <v>436</v>
      </c>
      <c r="P1263" s="43" t="s">
        <v>444</v>
      </c>
      <c r="Q1263" s="43" t="s">
        <v>453</v>
      </c>
      <c r="R1263" s="43" t="s">
        <v>458</v>
      </c>
      <c r="S1263" s="43" t="s">
        <v>330</v>
      </c>
      <c r="V1263" s="42" t="s">
        <v>1772</v>
      </c>
      <c r="W1263"/>
    </row>
    <row r="1264" spans="1:23" s="39" customFormat="1" x14ac:dyDescent="0.35">
      <c r="A1264" s="43" t="s">
        <v>811</v>
      </c>
      <c r="B1264" s="54">
        <v>51153</v>
      </c>
      <c r="C1264" s="54" t="s">
        <v>12</v>
      </c>
      <c r="D1264" s="53">
        <v>13.0570362902432</v>
      </c>
      <c r="E1264" s="53">
        <f>SUMIFS('Ratios_MARAMA-VA'!T:T, 'Ratios_MARAMA-VA'!AA:AA, V1264)</f>
        <v>13.057036290228</v>
      </c>
      <c r="F1264" s="53">
        <f>SUMIFS('Ratios_MARAMA-VA'!J:J, 'Ratios_MARAMA-VA'!AA:AA, V1264)</f>
        <v>1.31161441084836E-2</v>
      </c>
      <c r="G1264" s="53"/>
      <c r="H1264" s="53">
        <f t="shared" si="10"/>
        <v>1.0045268939246066E-3</v>
      </c>
      <c r="I1264" s="53">
        <v>13.0570362902432</v>
      </c>
      <c r="J1264" s="53">
        <v>1.3116144108498869E-2</v>
      </c>
      <c r="K1264" s="53">
        <v>13.0570362902432</v>
      </c>
      <c r="L1264" s="53">
        <v>1.3116144108498869E-2</v>
      </c>
      <c r="M1264" s="43" t="s">
        <v>457</v>
      </c>
      <c r="N1264" s="43" t="s">
        <v>446</v>
      </c>
      <c r="O1264" s="43" t="s">
        <v>436</v>
      </c>
      <c r="P1264" s="43" t="s">
        <v>444</v>
      </c>
      <c r="Q1264" s="43" t="s">
        <v>453</v>
      </c>
      <c r="R1264" s="43" t="s">
        <v>458</v>
      </c>
      <c r="S1264" s="43" t="s">
        <v>330</v>
      </c>
      <c r="V1264" s="42" t="s">
        <v>1787</v>
      </c>
      <c r="W1264"/>
    </row>
    <row r="1265" spans="1:23" s="39" customFormat="1" x14ac:dyDescent="0.35">
      <c r="A1265" s="43" t="s">
        <v>811</v>
      </c>
      <c r="B1265" s="54">
        <v>51510</v>
      </c>
      <c r="C1265" s="54" t="s">
        <v>10</v>
      </c>
      <c r="D1265" s="53">
        <v>0.123015661744864</v>
      </c>
      <c r="E1265" s="53">
        <f>SUMIFS('Ratios_MARAMA-VA'!T:T, 'Ratios_MARAMA-VA'!AA:AA, V1265)</f>
        <v>0.12301566174472101</v>
      </c>
      <c r="F1265" s="53">
        <f>SUMIFS('Ratios_MARAMA-VA'!J:J, 'Ratios_MARAMA-VA'!AA:AA, V1265)</f>
        <v>1.2357254059650399E-4</v>
      </c>
      <c r="G1265" s="53"/>
      <c r="H1265" s="53">
        <f t="shared" si="10"/>
        <v>1.0045268939246014E-3</v>
      </c>
      <c r="I1265" s="53">
        <v>0.123015661744864</v>
      </c>
      <c r="J1265" s="53">
        <v>1.2357254059664765E-4</v>
      </c>
      <c r="K1265" s="53">
        <v>0.123015661744864</v>
      </c>
      <c r="L1265" s="53">
        <v>1.2357254059664765E-4</v>
      </c>
      <c r="M1265" s="43" t="s">
        <v>457</v>
      </c>
      <c r="N1265" s="43" t="s">
        <v>446</v>
      </c>
      <c r="O1265" s="43" t="s">
        <v>436</v>
      </c>
      <c r="P1265" s="43" t="s">
        <v>444</v>
      </c>
      <c r="Q1265" s="43" t="s">
        <v>453</v>
      </c>
      <c r="R1265" s="43" t="s">
        <v>458</v>
      </c>
      <c r="S1265" s="43" t="s">
        <v>330</v>
      </c>
      <c r="V1265" s="42" t="s">
        <v>1764</v>
      </c>
      <c r="W1265"/>
    </row>
    <row r="1266" spans="1:23" s="39" customFormat="1" x14ac:dyDescent="0.35">
      <c r="A1266" s="43" t="s">
        <v>811</v>
      </c>
      <c r="B1266" s="54">
        <v>51510</v>
      </c>
      <c r="C1266" s="54" t="s">
        <v>12</v>
      </c>
      <c r="D1266" s="53">
        <v>0.87517488486387196</v>
      </c>
      <c r="E1266" s="53">
        <f>SUMIFS('Ratios_MARAMA-VA'!T:T, 'Ratios_MARAMA-VA'!AA:AA, V1266)</f>
        <v>0.875174884862852</v>
      </c>
      <c r="F1266" s="53">
        <f>SUMIFS('Ratios_MARAMA-VA'!J:J, 'Ratios_MARAMA-VA'!AA:AA, V1266)</f>
        <v>8.7913670873211096E-4</v>
      </c>
      <c r="G1266" s="53"/>
      <c r="H1266" s="53">
        <f t="shared" si="10"/>
        <v>1.0045268939246124E-3</v>
      </c>
      <c r="I1266" s="53">
        <v>0.87517488486387196</v>
      </c>
      <c r="J1266" s="53">
        <v>8.7913670873313564E-4</v>
      </c>
      <c r="K1266" s="53">
        <v>0.87517488486387196</v>
      </c>
      <c r="L1266" s="53">
        <v>8.7913670873313564E-4</v>
      </c>
      <c r="M1266" s="43" t="s">
        <v>457</v>
      </c>
      <c r="N1266" s="43" t="s">
        <v>446</v>
      </c>
      <c r="O1266" s="43" t="s">
        <v>436</v>
      </c>
      <c r="P1266" s="43" t="s">
        <v>444</v>
      </c>
      <c r="Q1266" s="43" t="s">
        <v>453</v>
      </c>
      <c r="R1266" s="43" t="s">
        <v>458</v>
      </c>
      <c r="S1266" s="43" t="s">
        <v>330</v>
      </c>
      <c r="V1266" s="42" t="s">
        <v>1779</v>
      </c>
      <c r="W1266"/>
    </row>
    <row r="1267" spans="1:23" s="39" customFormat="1" x14ac:dyDescent="0.35">
      <c r="A1267" s="43" t="s">
        <v>811</v>
      </c>
      <c r="B1267" s="54">
        <v>51600</v>
      </c>
      <c r="C1267" s="54" t="s">
        <v>10</v>
      </c>
      <c r="D1267" s="53">
        <v>8.9774780989676797E-2</v>
      </c>
      <c r="E1267" s="53">
        <f>SUMIFS('Ratios_MARAMA-VA'!T:T, 'Ratios_MARAMA-VA'!AA:AA, V1267)</f>
        <v>8.97747809895727E-2</v>
      </c>
      <c r="F1267" s="53">
        <f>SUMIFS('Ratios_MARAMA-VA'!J:J, 'Ratios_MARAMA-VA'!AA:AA, V1267)</f>
        <v>9.0181181900217093E-5</v>
      </c>
      <c r="G1267" s="53"/>
      <c r="H1267" s="53">
        <f t="shared" si="10"/>
        <v>1.0045268939246044E-3</v>
      </c>
      <c r="I1267" s="53">
        <v>8.9774780989676797E-2</v>
      </c>
      <c r="J1267" s="53">
        <v>9.0181181900321651E-5</v>
      </c>
      <c r="K1267" s="53">
        <v>8.9774780989676797E-2</v>
      </c>
      <c r="L1267" s="53">
        <v>9.0181181900321651E-5</v>
      </c>
      <c r="M1267" s="43" t="s">
        <v>457</v>
      </c>
      <c r="N1267" s="43" t="s">
        <v>446</v>
      </c>
      <c r="O1267" s="43" t="s">
        <v>436</v>
      </c>
      <c r="P1267" s="43" t="s">
        <v>444</v>
      </c>
      <c r="Q1267" s="43" t="s">
        <v>453</v>
      </c>
      <c r="R1267" s="43" t="s">
        <v>458</v>
      </c>
      <c r="S1267" s="43" t="s">
        <v>330</v>
      </c>
      <c r="V1267" s="42" t="s">
        <v>1767</v>
      </c>
      <c r="W1267"/>
    </row>
    <row r="1268" spans="1:23" s="39" customFormat="1" x14ac:dyDescent="0.35">
      <c r="A1268" s="43" t="s">
        <v>811</v>
      </c>
      <c r="B1268" s="54">
        <v>51600</v>
      </c>
      <c r="C1268" s="54" t="s">
        <v>12</v>
      </c>
      <c r="D1268" s="53">
        <v>0.63868794827078401</v>
      </c>
      <c r="E1268" s="53">
        <f>SUMIFS('Ratios_MARAMA-VA'!T:T, 'Ratios_MARAMA-VA'!AA:AA, V1268)</f>
        <v>0.63868794827004205</v>
      </c>
      <c r="F1268" s="53">
        <f>SUMIFS('Ratios_MARAMA-VA'!J:J, 'Ratios_MARAMA-VA'!AA:AA, V1268)</f>
        <v>6.4157922086278496E-4</v>
      </c>
      <c r="G1268" s="53"/>
      <c r="H1268" s="53">
        <f t="shared" si="10"/>
        <v>1.0045268939246064E-3</v>
      </c>
      <c r="I1268" s="53">
        <v>0.63868794827078401</v>
      </c>
      <c r="J1268" s="53">
        <v>6.4157922086353035E-4</v>
      </c>
      <c r="K1268" s="53">
        <v>0.63868794827078401</v>
      </c>
      <c r="L1268" s="53">
        <v>6.4157922086353035E-4</v>
      </c>
      <c r="M1268" s="43" t="s">
        <v>457</v>
      </c>
      <c r="N1268" s="43" t="s">
        <v>446</v>
      </c>
      <c r="O1268" s="43" t="s">
        <v>436</v>
      </c>
      <c r="P1268" s="43" t="s">
        <v>444</v>
      </c>
      <c r="Q1268" s="43" t="s">
        <v>453</v>
      </c>
      <c r="R1268" s="43" t="s">
        <v>458</v>
      </c>
      <c r="S1268" s="43" t="s">
        <v>330</v>
      </c>
      <c r="V1268" s="42" t="s">
        <v>1782</v>
      </c>
      <c r="W1268"/>
    </row>
    <row r="1269" spans="1:23" s="39" customFormat="1" x14ac:dyDescent="0.35">
      <c r="A1269" s="43" t="s">
        <v>811</v>
      </c>
      <c r="B1269" s="54">
        <v>51610</v>
      </c>
      <c r="C1269" s="54" t="s">
        <v>10</v>
      </c>
      <c r="D1269" s="53">
        <v>3.3361887849820797E-2</v>
      </c>
      <c r="E1269" s="53">
        <f>SUMIFS('Ratios_MARAMA-VA'!T:T, 'Ratios_MARAMA-VA'!AA:AA, V1269)</f>
        <v>3.3361887849782002E-2</v>
      </c>
      <c r="F1269" s="53">
        <f>SUMIFS('Ratios_MARAMA-VA'!J:J, 'Ratios_MARAMA-VA'!AA:AA, V1269)</f>
        <v>3.3512913577202502E-5</v>
      </c>
      <c r="G1269" s="53"/>
      <c r="H1269" s="53">
        <f t="shared" si="10"/>
        <v>1.004526893924604E-3</v>
      </c>
      <c r="I1269" s="53">
        <v>3.3361887849820797E-2</v>
      </c>
      <c r="J1269" s="53">
        <v>3.3512913577241472E-5</v>
      </c>
      <c r="K1269" s="53">
        <v>3.3361887849820797E-2</v>
      </c>
      <c r="L1269" s="53">
        <v>3.3512913577241472E-5</v>
      </c>
      <c r="M1269" s="43" t="s">
        <v>457</v>
      </c>
      <c r="N1269" s="43" t="s">
        <v>446</v>
      </c>
      <c r="O1269" s="43" t="s">
        <v>436</v>
      </c>
      <c r="P1269" s="43" t="s">
        <v>444</v>
      </c>
      <c r="Q1269" s="43" t="s">
        <v>453</v>
      </c>
      <c r="R1269" s="43" t="s">
        <v>458</v>
      </c>
      <c r="S1269" s="43" t="s">
        <v>330</v>
      </c>
      <c r="V1269" s="42" t="s">
        <v>1768</v>
      </c>
      <c r="W1269"/>
    </row>
    <row r="1270" spans="1:23" s="39" customFormat="1" x14ac:dyDescent="0.35">
      <c r="A1270" s="43" t="s">
        <v>811</v>
      </c>
      <c r="B1270" s="54">
        <v>51610</v>
      </c>
      <c r="C1270" s="54" t="s">
        <v>12</v>
      </c>
      <c r="D1270" s="53">
        <v>0.23734765323840001</v>
      </c>
      <c r="E1270" s="53">
        <f>SUMIFS('Ratios_MARAMA-VA'!T:T, 'Ratios_MARAMA-VA'!AA:AA, V1270)</f>
        <v>0.23734765323812401</v>
      </c>
      <c r="F1270" s="53">
        <f>SUMIFS('Ratios_MARAMA-VA'!J:J, 'Ratios_MARAMA-VA'!AA:AA, V1270)</f>
        <v>2.3842210088758601E-4</v>
      </c>
      <c r="G1270" s="53"/>
      <c r="H1270" s="53">
        <f t="shared" si="10"/>
        <v>1.0045268939246012E-3</v>
      </c>
      <c r="I1270" s="53">
        <v>0.23734765323840001</v>
      </c>
      <c r="J1270" s="53">
        <v>2.3842210088786326E-4</v>
      </c>
      <c r="K1270" s="53">
        <v>0.23734765323840001</v>
      </c>
      <c r="L1270" s="53">
        <v>2.3842210088786326E-4</v>
      </c>
      <c r="M1270" s="43" t="s">
        <v>457</v>
      </c>
      <c r="N1270" s="43" t="s">
        <v>446</v>
      </c>
      <c r="O1270" s="43" t="s">
        <v>436</v>
      </c>
      <c r="P1270" s="43" t="s">
        <v>444</v>
      </c>
      <c r="Q1270" s="43" t="s">
        <v>453</v>
      </c>
      <c r="R1270" s="43" t="s">
        <v>458</v>
      </c>
      <c r="S1270" s="43" t="s">
        <v>330</v>
      </c>
      <c r="V1270" s="42" t="s">
        <v>1783</v>
      </c>
      <c r="W1270"/>
    </row>
    <row r="1271" spans="1:23" s="39" customFormat="1" x14ac:dyDescent="0.35">
      <c r="A1271" s="43" t="s">
        <v>811</v>
      </c>
      <c r="B1271" s="54">
        <v>51683</v>
      </c>
      <c r="C1271" s="54" t="s">
        <v>10</v>
      </c>
      <c r="D1271" s="53">
        <v>0.112044508360928</v>
      </c>
      <c r="E1271" s="53">
        <f>SUMIFS('Ratios_MARAMA-VA'!T:T, 'Ratios_MARAMA-VA'!AA:AA, V1271)</f>
        <v>0.112044508360797</v>
      </c>
      <c r="F1271" s="53">
        <f>SUMIFS('Ratios_MARAMA-VA'!J:J, 'Ratios_MARAMA-VA'!AA:AA, V1271)</f>
        <v>1.12551721964981E-4</v>
      </c>
      <c r="G1271" s="53"/>
      <c r="H1271" s="53">
        <f t="shared" si="10"/>
        <v>1.0045268939246064E-3</v>
      </c>
      <c r="I1271" s="53">
        <v>0.112044508360928</v>
      </c>
      <c r="J1271" s="53">
        <v>1.1255172196511259E-4</v>
      </c>
      <c r="K1271" s="53">
        <v>0.112044508360928</v>
      </c>
      <c r="L1271" s="53">
        <v>1.1255172196511259E-4</v>
      </c>
      <c r="M1271" s="43" t="s">
        <v>457</v>
      </c>
      <c r="N1271" s="43" t="s">
        <v>446</v>
      </c>
      <c r="O1271" s="43" t="s">
        <v>436</v>
      </c>
      <c r="P1271" s="43" t="s">
        <v>444</v>
      </c>
      <c r="Q1271" s="43" t="s">
        <v>453</v>
      </c>
      <c r="R1271" s="43" t="s">
        <v>458</v>
      </c>
      <c r="S1271" s="43" t="s">
        <v>330</v>
      </c>
      <c r="V1271" s="42" t="s">
        <v>1770</v>
      </c>
      <c r="W1271"/>
    </row>
    <row r="1272" spans="1:23" s="39" customFormat="1" x14ac:dyDescent="0.35">
      <c r="A1272" s="43" t="s">
        <v>811</v>
      </c>
      <c r="B1272" s="54">
        <v>51683</v>
      </c>
      <c r="C1272" s="54" t="s">
        <v>12</v>
      </c>
      <c r="D1272" s="53">
        <v>0.797122324981408</v>
      </c>
      <c r="E1272" s="53">
        <f>SUMIFS('Ratios_MARAMA-VA'!T:T, 'Ratios_MARAMA-VA'!AA:AA, V1272)</f>
        <v>0.79712232498048397</v>
      </c>
      <c r="F1272" s="53">
        <f>SUMIFS('Ratios_MARAMA-VA'!J:J, 'Ratios_MARAMA-VA'!AA:AA, V1272)</f>
        <v>8.0073081319060701E-4</v>
      </c>
      <c r="G1272" s="53"/>
      <c r="H1272" s="53">
        <f t="shared" si="10"/>
        <v>1.0045268939246075E-3</v>
      </c>
      <c r="I1272" s="53">
        <v>0.797122324981408</v>
      </c>
      <c r="J1272" s="53">
        <v>8.0073081319153531E-4</v>
      </c>
      <c r="K1272" s="53">
        <v>0.797122324981408</v>
      </c>
      <c r="L1272" s="53">
        <v>8.0073081319153531E-4</v>
      </c>
      <c r="M1272" s="43" t="s">
        <v>457</v>
      </c>
      <c r="N1272" s="43" t="s">
        <v>446</v>
      </c>
      <c r="O1272" s="43" t="s">
        <v>436</v>
      </c>
      <c r="P1272" s="43" t="s">
        <v>444</v>
      </c>
      <c r="Q1272" s="43" t="s">
        <v>453</v>
      </c>
      <c r="R1272" s="43" t="s">
        <v>458</v>
      </c>
      <c r="S1272" s="43" t="s">
        <v>330</v>
      </c>
      <c r="V1272" s="42" t="s">
        <v>1785</v>
      </c>
      <c r="W1272"/>
    </row>
    <row r="1273" spans="1:23" s="39" customFormat="1" x14ac:dyDescent="0.35">
      <c r="A1273" s="43" t="s">
        <v>811</v>
      </c>
      <c r="B1273" s="54">
        <v>51685</v>
      </c>
      <c r="C1273" s="54" t="s">
        <v>10</v>
      </c>
      <c r="D1273" s="53">
        <v>4.1172759334252698E-2</v>
      </c>
      <c r="E1273" s="53">
        <f>SUMIFS('Ratios_MARAMA-VA'!T:T, 'Ratios_MARAMA-VA'!AA:AA, V1273)</f>
        <v>4.1172759334205E-2</v>
      </c>
      <c r="F1273" s="53">
        <f>SUMIFS('Ratios_MARAMA-VA'!J:J, 'Ratios_MARAMA-VA'!AA:AA, V1273)</f>
        <v>4.1359144048294202E-5</v>
      </c>
      <c r="G1273" s="53"/>
      <c r="H1273" s="53">
        <f t="shared" si="10"/>
        <v>1.0045268939246042E-3</v>
      </c>
      <c r="I1273" s="53">
        <v>4.1172759334252698E-2</v>
      </c>
      <c r="J1273" s="53">
        <v>4.1359144048342117E-5</v>
      </c>
      <c r="K1273" s="53">
        <v>4.1172759334252698E-2</v>
      </c>
      <c r="L1273" s="53">
        <v>4.1359144048342117E-5</v>
      </c>
      <c r="M1273" s="43" t="s">
        <v>457</v>
      </c>
      <c r="N1273" s="43" t="s">
        <v>446</v>
      </c>
      <c r="O1273" s="43" t="s">
        <v>436</v>
      </c>
      <c r="P1273" s="43" t="s">
        <v>444</v>
      </c>
      <c r="Q1273" s="43" t="s">
        <v>453</v>
      </c>
      <c r="R1273" s="43" t="s">
        <v>458</v>
      </c>
      <c r="S1273" s="43" t="s">
        <v>330</v>
      </c>
      <c r="V1273" s="42" t="s">
        <v>1771</v>
      </c>
      <c r="W1273"/>
    </row>
    <row r="1274" spans="1:23" s="39" customFormat="1" x14ac:dyDescent="0.35">
      <c r="A1274" s="43" t="s">
        <v>811</v>
      </c>
      <c r="B1274" s="54">
        <v>51685</v>
      </c>
      <c r="C1274" s="54" t="s">
        <v>12</v>
      </c>
      <c r="D1274" s="53">
        <v>0.29291680340172799</v>
      </c>
      <c r="E1274" s="53">
        <f>SUMIFS('Ratios_MARAMA-VA'!T:T, 'Ratios_MARAMA-VA'!AA:AA, V1274)</f>
        <v>0.29291680340138898</v>
      </c>
      <c r="F1274" s="53">
        <f>SUMIFS('Ratios_MARAMA-VA'!J:J, 'Ratios_MARAMA-VA'!AA:AA, V1274)</f>
        <v>2.9424280669912E-4</v>
      </c>
      <c r="G1274" s="53"/>
      <c r="H1274" s="53">
        <f t="shared" si="10"/>
        <v>1.0045268939246001E-3</v>
      </c>
      <c r="I1274" s="53">
        <v>0.29291680340172799</v>
      </c>
      <c r="J1274" s="53">
        <v>2.9424280669946055E-4</v>
      </c>
      <c r="K1274" s="53">
        <v>0.29291680340172799</v>
      </c>
      <c r="L1274" s="53">
        <v>2.9424280669946055E-4</v>
      </c>
      <c r="M1274" s="43" t="s">
        <v>457</v>
      </c>
      <c r="N1274" s="43" t="s">
        <v>446</v>
      </c>
      <c r="O1274" s="43" t="s">
        <v>436</v>
      </c>
      <c r="P1274" s="43" t="s">
        <v>444</v>
      </c>
      <c r="Q1274" s="43" t="s">
        <v>453</v>
      </c>
      <c r="R1274" s="43" t="s">
        <v>458</v>
      </c>
      <c r="S1274" s="43" t="s">
        <v>330</v>
      </c>
      <c r="V1274" s="42" t="s">
        <v>1786</v>
      </c>
      <c r="W1274"/>
    </row>
    <row r="1275" spans="1:23" s="39" customFormat="1" x14ac:dyDescent="0.35">
      <c r="A1275" s="43" t="s">
        <v>9</v>
      </c>
      <c r="B1275" s="54">
        <v>11001</v>
      </c>
      <c r="C1275" s="54" t="s">
        <v>10</v>
      </c>
      <c r="D1275" s="53">
        <v>1.8886750000000001E-2</v>
      </c>
      <c r="E1275" s="53">
        <f>SUMIFS('Ratios_MARAMA-VA'!T:T, 'Ratios_MARAMA-VA'!AA:AA, V1275)</f>
        <v>1.8886749999978001E-2</v>
      </c>
      <c r="F1275" s="53">
        <f>SUMIFS('Ratios_MARAMA-VA'!J:J, 'Ratios_MARAMA-VA'!AA:AA, V1275)</f>
        <v>1.8972248313808501E-5</v>
      </c>
      <c r="G1275" s="53"/>
      <c r="H1275" s="53">
        <f t="shared" si="10"/>
        <v>1.0045268939246085E-3</v>
      </c>
      <c r="I1275" s="53">
        <v>1.8886750000000001E-2</v>
      </c>
      <c r="J1275" s="53">
        <v>1.8972248313830602E-5</v>
      </c>
      <c r="K1275" s="53">
        <v>1.8886750000000001E-2</v>
      </c>
      <c r="L1275" s="53">
        <v>1.8972248313830602E-5</v>
      </c>
      <c r="M1275" s="43" t="s">
        <v>455</v>
      </c>
      <c r="N1275" s="43" t="s">
        <v>446</v>
      </c>
      <c r="O1275" s="43" t="s">
        <v>436</v>
      </c>
      <c r="P1275" s="43" t="s">
        <v>444</v>
      </c>
      <c r="Q1275" s="43" t="s">
        <v>453</v>
      </c>
      <c r="R1275" s="43" t="s">
        <v>456</v>
      </c>
      <c r="S1275" s="43" t="s">
        <v>330</v>
      </c>
      <c r="V1275" s="42" t="s">
        <v>1788</v>
      </c>
      <c r="W1275"/>
    </row>
    <row r="1276" spans="1:23" s="39" customFormat="1" x14ac:dyDescent="0.35">
      <c r="A1276" s="43" t="s">
        <v>9</v>
      </c>
      <c r="B1276" s="54">
        <v>11001</v>
      </c>
      <c r="C1276" s="54" t="s">
        <v>12</v>
      </c>
      <c r="D1276" s="53">
        <v>0.14165059999999999</v>
      </c>
      <c r="E1276" s="53">
        <f>SUMIFS('Ratios_MARAMA-VA'!T:T, 'Ratios_MARAMA-VA'!AA:AA, V1276)</f>
        <v>0.14165059999983501</v>
      </c>
      <c r="F1276" s="53">
        <f>SUMIFS('Ratios_MARAMA-VA'!J:J, 'Ratios_MARAMA-VA'!AA:AA, V1276)</f>
        <v>1.4229183724039101E-4</v>
      </c>
      <c r="G1276" s="53"/>
      <c r="H1276" s="53">
        <f t="shared" si="10"/>
        <v>1.0045268939246057E-3</v>
      </c>
      <c r="I1276" s="53">
        <v>0.14165059999999999</v>
      </c>
      <c r="J1276" s="53">
        <v>1.4229183724055673E-4</v>
      </c>
      <c r="K1276" s="53">
        <v>0.14165059999999999</v>
      </c>
      <c r="L1276" s="53">
        <v>1.4229183724055673E-4</v>
      </c>
      <c r="M1276" s="43" t="s">
        <v>455</v>
      </c>
      <c r="N1276" s="43" t="s">
        <v>446</v>
      </c>
      <c r="O1276" s="43" t="s">
        <v>436</v>
      </c>
      <c r="P1276" s="43" t="s">
        <v>444</v>
      </c>
      <c r="Q1276" s="43" t="s">
        <v>453</v>
      </c>
      <c r="R1276" s="43" t="s">
        <v>456</v>
      </c>
      <c r="S1276" s="43" t="s">
        <v>330</v>
      </c>
      <c r="V1276" s="42" t="s">
        <v>1803</v>
      </c>
      <c r="W1276"/>
    </row>
    <row r="1277" spans="1:23" s="39" customFormat="1" x14ac:dyDescent="0.35">
      <c r="A1277" s="43" t="s">
        <v>497</v>
      </c>
      <c r="B1277" s="54">
        <v>24009</v>
      </c>
      <c r="C1277" s="54" t="s">
        <v>10</v>
      </c>
      <c r="D1277" s="53">
        <v>0.44639319153274098</v>
      </c>
      <c r="E1277" s="53">
        <f>SUMIFS('Ratios_MARAMA-VA'!T:T, 'Ratios_MARAMA-VA'!AA:AA, V1277)</f>
        <v>0.44639319153222501</v>
      </c>
      <c r="F1277" s="53">
        <f>SUMIFS('Ratios_MARAMA-VA'!J:J, 'Ratios_MARAMA-VA'!AA:AA, V1277)</f>
        <v>4.4841396615895399E-4</v>
      </c>
      <c r="G1277" s="53"/>
      <c r="H1277" s="53">
        <f t="shared" si="10"/>
        <v>1.0045268939245977E-3</v>
      </c>
      <c r="I1277" s="53">
        <v>0.44639319153274098</v>
      </c>
      <c r="J1277" s="53">
        <v>4.4841396615947235E-4</v>
      </c>
      <c r="K1277" s="53">
        <v>0.44639319153274098</v>
      </c>
      <c r="L1277" s="53">
        <v>4.4841396615947235E-4</v>
      </c>
      <c r="M1277" s="43" t="s">
        <v>455</v>
      </c>
      <c r="N1277" s="43" t="s">
        <v>446</v>
      </c>
      <c r="O1277" s="43" t="s">
        <v>436</v>
      </c>
      <c r="P1277" s="43" t="s">
        <v>444</v>
      </c>
      <c r="Q1277" s="43" t="s">
        <v>453</v>
      </c>
      <c r="R1277" s="43" t="s">
        <v>456</v>
      </c>
      <c r="S1277" s="43" t="s">
        <v>330</v>
      </c>
      <c r="V1277" s="42" t="s">
        <v>1789</v>
      </c>
      <c r="W1277"/>
    </row>
    <row r="1278" spans="1:23" s="39" customFormat="1" x14ac:dyDescent="0.35">
      <c r="A1278" s="43" t="s">
        <v>497</v>
      </c>
      <c r="B1278" s="54">
        <v>24009</v>
      </c>
      <c r="C1278" s="54" t="s">
        <v>12</v>
      </c>
      <c r="D1278" s="53">
        <v>3.3479491594258399</v>
      </c>
      <c r="E1278" s="53">
        <f>SUMIFS('Ratios_MARAMA-VA'!T:T, 'Ratios_MARAMA-VA'!AA:AA, V1278)</f>
        <v>3.3479491594219599</v>
      </c>
      <c r="F1278" s="53">
        <f>SUMIFS('Ratios_MARAMA-VA'!J:J, 'Ratios_MARAMA-VA'!AA:AA, V1278)</f>
        <v>3.36310497013161E-3</v>
      </c>
      <c r="G1278" s="53"/>
      <c r="H1278" s="53">
        <f t="shared" si="10"/>
        <v>1.0045268939245979E-3</v>
      </c>
      <c r="I1278" s="53">
        <v>3.3479491594258399</v>
      </c>
      <c r="J1278" s="53">
        <v>3.3631049701355075E-3</v>
      </c>
      <c r="K1278" s="53">
        <v>3.3479491594258399</v>
      </c>
      <c r="L1278" s="53">
        <v>3.3631049701355075E-3</v>
      </c>
      <c r="M1278" s="43" t="s">
        <v>455</v>
      </c>
      <c r="N1278" s="43" t="s">
        <v>446</v>
      </c>
      <c r="O1278" s="43" t="s">
        <v>436</v>
      </c>
      <c r="P1278" s="43" t="s">
        <v>444</v>
      </c>
      <c r="Q1278" s="43" t="s">
        <v>453</v>
      </c>
      <c r="R1278" s="43" t="s">
        <v>456</v>
      </c>
      <c r="S1278" s="43" t="s">
        <v>330</v>
      </c>
      <c r="V1278" s="42" t="s">
        <v>1804</v>
      </c>
      <c r="W1278"/>
    </row>
    <row r="1279" spans="1:23" s="39" customFormat="1" x14ac:dyDescent="0.35">
      <c r="A1279" s="43" t="s">
        <v>497</v>
      </c>
      <c r="B1279" s="54">
        <v>24017</v>
      </c>
      <c r="C1279" s="54" t="s">
        <v>10</v>
      </c>
      <c r="D1279" s="53">
        <v>0.83225171560754996</v>
      </c>
      <c r="E1279" s="53">
        <f>SUMIFS('Ratios_MARAMA-VA'!T:T, 'Ratios_MARAMA-VA'!AA:AA, V1279)</f>
        <v>0.83225171560658295</v>
      </c>
      <c r="F1279" s="53">
        <f>SUMIFS('Ratios_MARAMA-VA'!J:J, 'Ratios_MARAMA-VA'!AA:AA, V1279)</f>
        <v>8.3601923084170699E-4</v>
      </c>
      <c r="G1279" s="53"/>
      <c r="H1279" s="53">
        <f t="shared" si="10"/>
        <v>1.0045268939246081E-3</v>
      </c>
      <c r="I1279" s="53">
        <v>0.83225171560754996</v>
      </c>
      <c r="J1279" s="53">
        <v>8.3601923084267843E-4</v>
      </c>
      <c r="K1279" s="53">
        <v>0.83225171560754996</v>
      </c>
      <c r="L1279" s="53">
        <v>8.3601923084267843E-4</v>
      </c>
      <c r="M1279" s="43" t="s">
        <v>455</v>
      </c>
      <c r="N1279" s="43" t="s">
        <v>446</v>
      </c>
      <c r="O1279" s="43" t="s">
        <v>436</v>
      </c>
      <c r="P1279" s="43" t="s">
        <v>444</v>
      </c>
      <c r="Q1279" s="43" t="s">
        <v>453</v>
      </c>
      <c r="R1279" s="43" t="s">
        <v>456</v>
      </c>
      <c r="S1279" s="43" t="s">
        <v>330</v>
      </c>
      <c r="V1279" s="42" t="s">
        <v>1790</v>
      </c>
      <c r="W1279"/>
    </row>
    <row r="1280" spans="1:23" s="39" customFormat="1" x14ac:dyDescent="0.35">
      <c r="A1280" s="43" t="s">
        <v>497</v>
      </c>
      <c r="B1280" s="54">
        <v>24017</v>
      </c>
      <c r="C1280" s="54" t="s">
        <v>12</v>
      </c>
      <c r="D1280" s="53">
        <v>6.2418874211960604</v>
      </c>
      <c r="E1280" s="53">
        <f>SUMIFS('Ratios_MARAMA-VA'!T:T, 'Ratios_MARAMA-VA'!AA:AA, V1280)</f>
        <v>6.2418874211888298</v>
      </c>
      <c r="F1280" s="53">
        <f>SUMIFS('Ratios_MARAMA-VA'!J:J, 'Ratios_MARAMA-VA'!AA:AA, V1280)</f>
        <v>6.2701437834338696E-3</v>
      </c>
      <c r="G1280" s="53"/>
      <c r="H1280" s="53">
        <f t="shared" si="10"/>
        <v>1.0045268939246038E-3</v>
      </c>
      <c r="I1280" s="53">
        <v>6.2418874211960604</v>
      </c>
      <c r="J1280" s="53">
        <v>6.2701437834411337E-3</v>
      </c>
      <c r="K1280" s="53">
        <v>6.2418874211960604</v>
      </c>
      <c r="L1280" s="53">
        <v>6.2701437834411337E-3</v>
      </c>
      <c r="M1280" s="43" t="s">
        <v>455</v>
      </c>
      <c r="N1280" s="43" t="s">
        <v>446</v>
      </c>
      <c r="O1280" s="43" t="s">
        <v>436</v>
      </c>
      <c r="P1280" s="43" t="s">
        <v>444</v>
      </c>
      <c r="Q1280" s="43" t="s">
        <v>453</v>
      </c>
      <c r="R1280" s="43" t="s">
        <v>456</v>
      </c>
      <c r="S1280" s="43" t="s">
        <v>330</v>
      </c>
      <c r="V1280" s="42" t="s">
        <v>1805</v>
      </c>
      <c r="W1280"/>
    </row>
    <row r="1281" spans="1:23" s="39" customFormat="1" x14ac:dyDescent="0.35">
      <c r="A1281" s="43" t="s">
        <v>497</v>
      </c>
      <c r="B1281" s="54">
        <v>24021</v>
      </c>
      <c r="C1281" s="54" t="s">
        <v>10</v>
      </c>
      <c r="D1281" s="53">
        <v>0.86297997999016396</v>
      </c>
      <c r="E1281" s="53">
        <f>SUMIFS('Ratios_MARAMA-VA'!T:T, 'Ratios_MARAMA-VA'!AA:AA, V1281)</f>
        <v>0.86297997998916198</v>
      </c>
      <c r="F1281" s="53">
        <f>SUMIFS('Ratios_MARAMA-VA'!J:J, 'Ratios_MARAMA-VA'!AA:AA, V1281)</f>
        <v>8.6688659881763099E-4</v>
      </c>
      <c r="G1281" s="53"/>
      <c r="H1281" s="53">
        <f t="shared" si="10"/>
        <v>1.0045268939246053E-3</v>
      </c>
      <c r="I1281" s="53">
        <v>0.86297997999016396</v>
      </c>
      <c r="J1281" s="53">
        <v>8.6688659881863745E-4</v>
      </c>
      <c r="K1281" s="53">
        <v>0.86297997999016396</v>
      </c>
      <c r="L1281" s="53">
        <v>8.6688659881863745E-4</v>
      </c>
      <c r="M1281" s="43" t="s">
        <v>455</v>
      </c>
      <c r="N1281" s="43" t="s">
        <v>446</v>
      </c>
      <c r="O1281" s="43" t="s">
        <v>436</v>
      </c>
      <c r="P1281" s="43" t="s">
        <v>444</v>
      </c>
      <c r="Q1281" s="43" t="s">
        <v>453</v>
      </c>
      <c r="R1281" s="43" t="s">
        <v>456</v>
      </c>
      <c r="S1281" s="43" t="s">
        <v>330</v>
      </c>
      <c r="V1281" s="42" t="s">
        <v>1791</v>
      </c>
      <c r="W1281"/>
    </row>
    <row r="1282" spans="1:23" s="39" customFormat="1" x14ac:dyDescent="0.35">
      <c r="A1282" s="43" t="s">
        <v>497</v>
      </c>
      <c r="B1282" s="54">
        <v>24021</v>
      </c>
      <c r="C1282" s="54" t="s">
        <v>12</v>
      </c>
      <c r="D1282" s="53">
        <v>6.4723500728565098</v>
      </c>
      <c r="E1282" s="53">
        <f>SUMIFS('Ratios_MARAMA-VA'!T:T, 'Ratios_MARAMA-VA'!AA:AA, V1282)</f>
        <v>6.4723500728489904</v>
      </c>
      <c r="F1282" s="53">
        <f>SUMIFS('Ratios_MARAMA-VA'!J:J, 'Ratios_MARAMA-VA'!AA:AA, V1282)</f>
        <v>6.5016497150716702E-3</v>
      </c>
      <c r="G1282" s="53"/>
      <c r="H1282" s="53">
        <f t="shared" si="10"/>
        <v>1.0045268939246025E-3</v>
      </c>
      <c r="I1282" s="53">
        <v>6.4723500728565098</v>
      </c>
      <c r="J1282" s="53">
        <v>6.5016497150792241E-3</v>
      </c>
      <c r="K1282" s="53">
        <v>6.4723500728565098</v>
      </c>
      <c r="L1282" s="53">
        <v>6.5016497150792241E-3</v>
      </c>
      <c r="M1282" s="43" t="s">
        <v>455</v>
      </c>
      <c r="N1282" s="43" t="s">
        <v>446</v>
      </c>
      <c r="O1282" s="43" t="s">
        <v>436</v>
      </c>
      <c r="P1282" s="43" t="s">
        <v>444</v>
      </c>
      <c r="Q1282" s="43" t="s">
        <v>453</v>
      </c>
      <c r="R1282" s="43" t="s">
        <v>456</v>
      </c>
      <c r="S1282" s="43" t="s">
        <v>330</v>
      </c>
      <c r="V1282" s="42" t="s">
        <v>1806</v>
      </c>
      <c r="W1282"/>
    </row>
    <row r="1283" spans="1:23" s="39" customFormat="1" x14ac:dyDescent="0.35">
      <c r="A1283" s="43" t="s">
        <v>497</v>
      </c>
      <c r="B1283" s="54">
        <v>24031</v>
      </c>
      <c r="C1283" s="54" t="s">
        <v>10</v>
      </c>
      <c r="D1283" s="53">
        <v>2.1688860505758498</v>
      </c>
      <c r="E1283" s="53">
        <f>SUMIFS('Ratios_MARAMA-VA'!T:T, 'Ratios_MARAMA-VA'!AA:AA, V1283)</f>
        <v>2.1688860505733301</v>
      </c>
      <c r="F1283" s="53">
        <f>SUMIFS('Ratios_MARAMA-VA'!J:J, 'Ratios_MARAMA-VA'!AA:AA, V1283)</f>
        <v>2.1787043676588301E-3</v>
      </c>
      <c r="G1283" s="53"/>
      <c r="H1283" s="53">
        <f t="shared" ref="H1283:H1346" si="11">F1283/E1283</f>
        <v>1.0045268939246046E-3</v>
      </c>
      <c r="I1283" s="53">
        <v>2.1688860505758498</v>
      </c>
      <c r="J1283" s="53">
        <v>2.1787043676613615E-3</v>
      </c>
      <c r="K1283" s="53">
        <v>2.1688860505758498</v>
      </c>
      <c r="L1283" s="53">
        <v>2.1787043676613615E-3</v>
      </c>
      <c r="M1283" s="43" t="s">
        <v>455</v>
      </c>
      <c r="N1283" s="43" t="s">
        <v>446</v>
      </c>
      <c r="O1283" s="43" t="s">
        <v>436</v>
      </c>
      <c r="P1283" s="43" t="s">
        <v>444</v>
      </c>
      <c r="Q1283" s="43" t="s">
        <v>453</v>
      </c>
      <c r="R1283" s="43" t="s">
        <v>456</v>
      </c>
      <c r="S1283" s="43" t="s">
        <v>330</v>
      </c>
      <c r="V1283" s="42" t="s">
        <v>1792</v>
      </c>
      <c r="W1283"/>
    </row>
    <row r="1284" spans="1:23" s="39" customFormat="1" x14ac:dyDescent="0.35">
      <c r="A1284" s="43" t="s">
        <v>497</v>
      </c>
      <c r="B1284" s="54">
        <v>24031</v>
      </c>
      <c r="C1284" s="54" t="s">
        <v>12</v>
      </c>
      <c r="D1284" s="53">
        <v>16.266643150016002</v>
      </c>
      <c r="E1284" s="53">
        <f>SUMIFS('Ratios_MARAMA-VA'!T:T, 'Ratios_MARAMA-VA'!AA:AA, V1284)</f>
        <v>16.266643149997101</v>
      </c>
      <c r="F1284" s="53">
        <f>SUMIFS('Ratios_MARAMA-VA'!J:J, 'Ratios_MARAMA-VA'!AA:AA, V1284)</f>
        <v>1.63402805180465E-2</v>
      </c>
      <c r="G1284" s="53"/>
      <c r="H1284" s="53">
        <f t="shared" si="11"/>
        <v>1.0045268939246025E-3</v>
      </c>
      <c r="I1284" s="53">
        <v>16.266643150016002</v>
      </c>
      <c r="J1284" s="53">
        <v>1.6340280518065485E-2</v>
      </c>
      <c r="K1284" s="53">
        <v>16.266643150016002</v>
      </c>
      <c r="L1284" s="53">
        <v>1.6340280518065485E-2</v>
      </c>
      <c r="M1284" s="43" t="s">
        <v>455</v>
      </c>
      <c r="N1284" s="43" t="s">
        <v>446</v>
      </c>
      <c r="O1284" s="43" t="s">
        <v>436</v>
      </c>
      <c r="P1284" s="43" t="s">
        <v>444</v>
      </c>
      <c r="Q1284" s="43" t="s">
        <v>453</v>
      </c>
      <c r="R1284" s="43" t="s">
        <v>456</v>
      </c>
      <c r="S1284" s="43" t="s">
        <v>330</v>
      </c>
      <c r="V1284" s="42" t="s">
        <v>1807</v>
      </c>
      <c r="W1284"/>
    </row>
    <row r="1285" spans="1:23" s="39" customFormat="1" x14ac:dyDescent="0.35">
      <c r="A1285" s="43" t="s">
        <v>497</v>
      </c>
      <c r="B1285" s="54">
        <v>24033</v>
      </c>
      <c r="C1285" s="54" t="s">
        <v>10</v>
      </c>
      <c r="D1285" s="53">
        <v>2.2788040560351002</v>
      </c>
      <c r="E1285" s="53">
        <f>SUMIFS('Ratios_MARAMA-VA'!T:T, 'Ratios_MARAMA-VA'!AA:AA, V1285)</f>
        <v>2.2788040560324401</v>
      </c>
      <c r="F1285" s="53">
        <f>SUMIFS('Ratios_MARAMA-VA'!J:J, 'Ratios_MARAMA-VA'!AA:AA, V1285)</f>
        <v>2.28911996026907E-3</v>
      </c>
      <c r="G1285" s="53"/>
      <c r="H1285" s="53">
        <f t="shared" si="11"/>
        <v>1.0045268939246101E-3</v>
      </c>
      <c r="I1285" s="53">
        <v>2.2788040560351002</v>
      </c>
      <c r="J1285" s="53">
        <v>2.2891199602717424E-3</v>
      </c>
      <c r="K1285" s="53">
        <v>2.2788040560351002</v>
      </c>
      <c r="L1285" s="53">
        <v>2.2891199602717424E-3</v>
      </c>
      <c r="M1285" s="43" t="s">
        <v>455</v>
      </c>
      <c r="N1285" s="43" t="s">
        <v>446</v>
      </c>
      <c r="O1285" s="43" t="s">
        <v>436</v>
      </c>
      <c r="P1285" s="43" t="s">
        <v>444</v>
      </c>
      <c r="Q1285" s="43" t="s">
        <v>453</v>
      </c>
      <c r="R1285" s="43" t="s">
        <v>456</v>
      </c>
      <c r="S1285" s="43" t="s">
        <v>330</v>
      </c>
      <c r="V1285" s="42" t="s">
        <v>1793</v>
      </c>
      <c r="W1285"/>
    </row>
    <row r="1286" spans="1:23" s="39" customFormat="1" x14ac:dyDescent="0.35">
      <c r="A1286" s="43" t="s">
        <v>497</v>
      </c>
      <c r="B1286" s="54">
        <v>24033</v>
      </c>
      <c r="C1286" s="54" t="s">
        <v>12</v>
      </c>
      <c r="D1286" s="53">
        <v>17.091030420263198</v>
      </c>
      <c r="E1286" s="53">
        <f>SUMIFS('Ratios_MARAMA-VA'!T:T, 'Ratios_MARAMA-VA'!AA:AA, V1286)</f>
        <v>17.091030420243399</v>
      </c>
      <c r="F1286" s="53">
        <f>SUMIFS('Ratios_MARAMA-VA'!J:J, 'Ratios_MARAMA-VA'!AA:AA, V1286)</f>
        <v>1.71683997020179E-2</v>
      </c>
      <c r="G1286" s="53"/>
      <c r="H1286" s="53">
        <f t="shared" si="11"/>
        <v>1.0045268939245968E-3</v>
      </c>
      <c r="I1286" s="53">
        <v>17.091030420263198</v>
      </c>
      <c r="J1286" s="53">
        <v>1.7168399702037786E-2</v>
      </c>
      <c r="K1286" s="53">
        <v>17.091030420263198</v>
      </c>
      <c r="L1286" s="53">
        <v>1.7168399702037786E-2</v>
      </c>
      <c r="M1286" s="43" t="s">
        <v>455</v>
      </c>
      <c r="N1286" s="43" t="s">
        <v>446</v>
      </c>
      <c r="O1286" s="43" t="s">
        <v>436</v>
      </c>
      <c r="P1286" s="43" t="s">
        <v>444</v>
      </c>
      <c r="Q1286" s="43" t="s">
        <v>453</v>
      </c>
      <c r="R1286" s="43" t="s">
        <v>456</v>
      </c>
      <c r="S1286" s="43" t="s">
        <v>330</v>
      </c>
      <c r="V1286" s="42" t="s">
        <v>1808</v>
      </c>
      <c r="W1286"/>
    </row>
    <row r="1287" spans="1:23" s="39" customFormat="1" x14ac:dyDescent="0.35">
      <c r="A1287" s="43" t="s">
        <v>811</v>
      </c>
      <c r="B1287" s="54">
        <v>51013</v>
      </c>
      <c r="C1287" s="54" t="s">
        <v>10</v>
      </c>
      <c r="D1287" s="53">
        <v>0.27243677575382402</v>
      </c>
      <c r="E1287" s="53">
        <f>SUMIFS('Ratios_MARAMA-VA'!T:T, 'Ratios_MARAMA-VA'!AA:AA, V1287)</f>
        <v>0.272436775753508</v>
      </c>
      <c r="F1287" s="53">
        <f>SUMIFS('Ratios_MARAMA-VA'!J:J, 'Ratios_MARAMA-VA'!AA:AA, V1287)</f>
        <v>2.7367006813850498E-4</v>
      </c>
      <c r="G1287" s="53"/>
      <c r="H1287" s="53">
        <f t="shared" si="11"/>
        <v>1.0045268939246029E-3</v>
      </c>
      <c r="I1287" s="53">
        <v>0.27243677575382402</v>
      </c>
      <c r="J1287" s="53">
        <v>2.7367006813882244E-4</v>
      </c>
      <c r="K1287" s="53">
        <v>0.27243677575382402</v>
      </c>
      <c r="L1287" s="53">
        <v>2.7367006813882244E-4</v>
      </c>
      <c r="M1287" s="43" t="s">
        <v>455</v>
      </c>
      <c r="N1287" s="43" t="s">
        <v>446</v>
      </c>
      <c r="O1287" s="43" t="s">
        <v>436</v>
      </c>
      <c r="P1287" s="43" t="s">
        <v>444</v>
      </c>
      <c r="Q1287" s="43" t="s">
        <v>453</v>
      </c>
      <c r="R1287" s="43" t="s">
        <v>456</v>
      </c>
      <c r="S1287" s="43" t="s">
        <v>330</v>
      </c>
      <c r="V1287" s="42" t="s">
        <v>1795</v>
      </c>
      <c r="W1287"/>
    </row>
    <row r="1288" spans="1:23" s="39" customFormat="1" x14ac:dyDescent="0.35">
      <c r="A1288" s="43" t="s">
        <v>811</v>
      </c>
      <c r="B1288" s="54">
        <v>51013</v>
      </c>
      <c r="C1288" s="54" t="s">
        <v>12</v>
      </c>
      <c r="D1288" s="53">
        <v>2.0432765518857599</v>
      </c>
      <c r="E1288" s="53">
        <f>SUMIFS('Ratios_MARAMA-VA'!T:T, 'Ratios_MARAMA-VA'!AA:AA, V1288)</f>
        <v>2.04327655188338</v>
      </c>
      <c r="F1288" s="53">
        <f>SUMIFS('Ratios_MARAMA-VA'!J:J, 'Ratios_MARAMA-VA'!AA:AA, V1288)</f>
        <v>2.0525262480923902E-3</v>
      </c>
      <c r="G1288" s="53"/>
      <c r="H1288" s="53">
        <f t="shared" si="11"/>
        <v>1.0045268939246057E-3</v>
      </c>
      <c r="I1288" s="53">
        <v>2.0432765518857599</v>
      </c>
      <c r="J1288" s="53">
        <v>2.0525262480947807E-3</v>
      </c>
      <c r="K1288" s="53">
        <v>2.0432765518857599</v>
      </c>
      <c r="L1288" s="53">
        <v>2.0525262480947807E-3</v>
      </c>
      <c r="M1288" s="43" t="s">
        <v>455</v>
      </c>
      <c r="N1288" s="43" t="s">
        <v>446</v>
      </c>
      <c r="O1288" s="43" t="s">
        <v>436</v>
      </c>
      <c r="P1288" s="43" t="s">
        <v>444</v>
      </c>
      <c r="Q1288" s="43" t="s">
        <v>453</v>
      </c>
      <c r="R1288" s="43" t="s">
        <v>456</v>
      </c>
      <c r="S1288" s="43" t="s">
        <v>330</v>
      </c>
      <c r="V1288" s="42" t="s">
        <v>1810</v>
      </c>
      <c r="W1288"/>
    </row>
    <row r="1289" spans="1:23" s="39" customFormat="1" x14ac:dyDescent="0.35">
      <c r="A1289" s="43" t="s">
        <v>811</v>
      </c>
      <c r="B1289" s="54">
        <v>51059</v>
      </c>
      <c r="C1289" s="54" t="s">
        <v>10</v>
      </c>
      <c r="D1289" s="53">
        <v>2.8615658734038401</v>
      </c>
      <c r="E1289" s="53">
        <f>SUMIFS('Ratios_MARAMA-VA'!T:T, 'Ratios_MARAMA-VA'!AA:AA, V1289)</f>
        <v>2.86156587340054</v>
      </c>
      <c r="F1289" s="53">
        <f>SUMIFS('Ratios_MARAMA-VA'!J:J, 'Ratios_MARAMA-VA'!AA:AA, V1289)</f>
        <v>2.8745198785676699E-3</v>
      </c>
      <c r="G1289" s="53"/>
      <c r="H1289" s="53">
        <f t="shared" si="11"/>
        <v>1.0045268939245966E-3</v>
      </c>
      <c r="I1289" s="53">
        <v>2.8615658734038401</v>
      </c>
      <c r="J1289" s="53">
        <v>2.8745198785709849E-3</v>
      </c>
      <c r="K1289" s="53">
        <v>2.8615658734038401</v>
      </c>
      <c r="L1289" s="53">
        <v>2.8745198785709849E-3</v>
      </c>
      <c r="M1289" s="43" t="s">
        <v>455</v>
      </c>
      <c r="N1289" s="43" t="s">
        <v>446</v>
      </c>
      <c r="O1289" s="43" t="s">
        <v>436</v>
      </c>
      <c r="P1289" s="43" t="s">
        <v>444</v>
      </c>
      <c r="Q1289" s="43" t="s">
        <v>453</v>
      </c>
      <c r="R1289" s="43" t="s">
        <v>456</v>
      </c>
      <c r="S1289" s="43" t="s">
        <v>330</v>
      </c>
      <c r="V1289" s="42" t="s">
        <v>1796</v>
      </c>
      <c r="W1289"/>
    </row>
    <row r="1290" spans="1:23" s="39" customFormat="1" x14ac:dyDescent="0.35">
      <c r="A1290" s="43" t="s">
        <v>811</v>
      </c>
      <c r="B1290" s="54">
        <v>51059</v>
      </c>
      <c r="C1290" s="54" t="s">
        <v>12</v>
      </c>
      <c r="D1290" s="53">
        <v>21.461741604755201</v>
      </c>
      <c r="E1290" s="53">
        <f>SUMIFS('Ratios_MARAMA-VA'!T:T, 'Ratios_MARAMA-VA'!AA:AA, V1290)</f>
        <v>21.4617416047303</v>
      </c>
      <c r="F1290" s="53">
        <f>SUMIFS('Ratios_MARAMA-VA'!J:J, 'Ratios_MARAMA-VA'!AA:AA, V1290)</f>
        <v>2.1558896632412099E-2</v>
      </c>
      <c r="G1290" s="53"/>
      <c r="H1290" s="53">
        <f t="shared" si="11"/>
        <v>1.0045268939246005E-3</v>
      </c>
      <c r="I1290" s="53">
        <v>21.461741604755201</v>
      </c>
      <c r="J1290" s="53">
        <v>2.1558896632437114E-2</v>
      </c>
      <c r="K1290" s="53">
        <v>21.461741604755201</v>
      </c>
      <c r="L1290" s="53">
        <v>2.1558896632437114E-2</v>
      </c>
      <c r="M1290" s="43" t="s">
        <v>455</v>
      </c>
      <c r="N1290" s="43" t="s">
        <v>446</v>
      </c>
      <c r="O1290" s="43" t="s">
        <v>436</v>
      </c>
      <c r="P1290" s="43" t="s">
        <v>444</v>
      </c>
      <c r="Q1290" s="43" t="s">
        <v>453</v>
      </c>
      <c r="R1290" s="43" t="s">
        <v>456</v>
      </c>
      <c r="S1290" s="43" t="s">
        <v>330</v>
      </c>
      <c r="V1290" s="42" t="s">
        <v>1811</v>
      </c>
      <c r="W1290"/>
    </row>
    <row r="1291" spans="1:23" s="39" customFormat="1" x14ac:dyDescent="0.35">
      <c r="A1291" s="43" t="s">
        <v>811</v>
      </c>
      <c r="B1291" s="54">
        <v>51107</v>
      </c>
      <c r="C1291" s="54" t="s">
        <v>10</v>
      </c>
      <c r="D1291" s="53">
        <v>1.0239857294441601</v>
      </c>
      <c r="E1291" s="53">
        <f>SUMIFS('Ratios_MARAMA-VA'!T:T, 'Ratios_MARAMA-VA'!AA:AA, V1291)</f>
        <v>1.02398572944296</v>
      </c>
      <c r="F1291" s="53">
        <f>SUMIFS('Ratios_MARAMA-VA'!J:J, 'Ratios_MARAMA-VA'!AA:AA, V1291)</f>
        <v>1.0286212042204599E-3</v>
      </c>
      <c r="G1291" s="53"/>
      <c r="H1291" s="53">
        <f t="shared" si="11"/>
        <v>1.0045268939246075E-3</v>
      </c>
      <c r="I1291" s="53">
        <v>1.0239857294441601</v>
      </c>
      <c r="J1291" s="53">
        <v>1.0286212042216656E-3</v>
      </c>
      <c r="K1291" s="53">
        <v>1.0239857294441601</v>
      </c>
      <c r="L1291" s="53">
        <v>1.0286212042216656E-3</v>
      </c>
      <c r="M1291" s="43" t="s">
        <v>455</v>
      </c>
      <c r="N1291" s="43" t="s">
        <v>446</v>
      </c>
      <c r="O1291" s="43" t="s">
        <v>436</v>
      </c>
      <c r="P1291" s="43" t="s">
        <v>444</v>
      </c>
      <c r="Q1291" s="43" t="s">
        <v>453</v>
      </c>
      <c r="R1291" s="43" t="s">
        <v>456</v>
      </c>
      <c r="S1291" s="43" t="s">
        <v>330</v>
      </c>
      <c r="V1291" s="42" t="s">
        <v>1799</v>
      </c>
      <c r="W1291"/>
    </row>
    <row r="1292" spans="1:23" s="39" customFormat="1" x14ac:dyDescent="0.35">
      <c r="A1292" s="43" t="s">
        <v>811</v>
      </c>
      <c r="B1292" s="54">
        <v>51107</v>
      </c>
      <c r="C1292" s="54" t="s">
        <v>12</v>
      </c>
      <c r="D1292" s="53">
        <v>7.6798924816764798</v>
      </c>
      <c r="E1292" s="53">
        <f>SUMIFS('Ratios_MARAMA-VA'!T:T, 'Ratios_MARAMA-VA'!AA:AA, V1292)</f>
        <v>7.6798924816675802</v>
      </c>
      <c r="F1292" s="53">
        <f>SUMIFS('Ratios_MARAMA-VA'!J:J, 'Ratios_MARAMA-VA'!AA:AA, V1292)</f>
        <v>7.7146585402844397E-3</v>
      </c>
      <c r="G1292" s="53"/>
      <c r="H1292" s="53">
        <f t="shared" si="11"/>
        <v>1.0045268939246023E-3</v>
      </c>
      <c r="I1292" s="53">
        <v>7.6798924816764798</v>
      </c>
      <c r="J1292" s="53">
        <v>7.7146585402933796E-3</v>
      </c>
      <c r="K1292" s="53">
        <v>7.6798924816764798</v>
      </c>
      <c r="L1292" s="53">
        <v>7.7146585402933796E-3</v>
      </c>
      <c r="M1292" s="43" t="s">
        <v>455</v>
      </c>
      <c r="N1292" s="43" t="s">
        <v>446</v>
      </c>
      <c r="O1292" s="43" t="s">
        <v>436</v>
      </c>
      <c r="P1292" s="43" t="s">
        <v>444</v>
      </c>
      <c r="Q1292" s="43" t="s">
        <v>453</v>
      </c>
      <c r="R1292" s="43" t="s">
        <v>456</v>
      </c>
      <c r="S1292" s="43" t="s">
        <v>330</v>
      </c>
      <c r="V1292" s="42" t="s">
        <v>1814</v>
      </c>
      <c r="W1292"/>
    </row>
    <row r="1293" spans="1:23" s="39" customFormat="1" x14ac:dyDescent="0.35">
      <c r="A1293" s="43" t="s">
        <v>811</v>
      </c>
      <c r="B1293" s="54">
        <v>51153</v>
      </c>
      <c r="C1293" s="54" t="s">
        <v>10</v>
      </c>
      <c r="D1293" s="53">
        <v>1.48616650156448</v>
      </c>
      <c r="E1293" s="53">
        <f>SUMIFS('Ratios_MARAMA-VA'!T:T, 'Ratios_MARAMA-VA'!AA:AA, V1293)</f>
        <v>1.4861665015627501</v>
      </c>
      <c r="F1293" s="53">
        <f>SUMIFS('Ratios_MARAMA-VA'!J:J, 'Ratios_MARAMA-VA'!AA:AA, V1293)</f>
        <v>1.49289421966963E-3</v>
      </c>
      <c r="G1293" s="53"/>
      <c r="H1293" s="53">
        <f t="shared" si="11"/>
        <v>1.0045268939246077E-3</v>
      </c>
      <c r="I1293" s="53">
        <v>1.48616650156448</v>
      </c>
      <c r="J1293" s="53">
        <v>1.4928942196713677E-3</v>
      </c>
      <c r="K1293" s="53">
        <v>1.48616650156448</v>
      </c>
      <c r="L1293" s="53">
        <v>1.4928942196713677E-3</v>
      </c>
      <c r="M1293" s="43" t="s">
        <v>455</v>
      </c>
      <c r="N1293" s="43" t="s">
        <v>446</v>
      </c>
      <c r="O1293" s="43" t="s">
        <v>436</v>
      </c>
      <c r="P1293" s="43" t="s">
        <v>444</v>
      </c>
      <c r="Q1293" s="43" t="s">
        <v>453</v>
      </c>
      <c r="R1293" s="43" t="s">
        <v>456</v>
      </c>
      <c r="S1293" s="43" t="s">
        <v>330</v>
      </c>
      <c r="V1293" s="42" t="s">
        <v>1802</v>
      </c>
      <c r="W1293"/>
    </row>
    <row r="1294" spans="1:23" s="39" customFormat="1" x14ac:dyDescent="0.35">
      <c r="A1294" s="43" t="s">
        <v>811</v>
      </c>
      <c r="B1294" s="54">
        <v>51153</v>
      </c>
      <c r="C1294" s="54" t="s">
        <v>12</v>
      </c>
      <c r="D1294" s="53">
        <v>11.1462512075072</v>
      </c>
      <c r="E1294" s="53">
        <f>SUMIFS('Ratios_MARAMA-VA'!T:T, 'Ratios_MARAMA-VA'!AA:AA, V1294)</f>
        <v>11.1462512074943</v>
      </c>
      <c r="F1294" s="53">
        <f>SUMIFS('Ratios_MARAMA-VA'!J:J, 'Ratios_MARAMA-VA'!AA:AA, V1294)</f>
        <v>1.1196709104367601E-2</v>
      </c>
      <c r="G1294" s="53"/>
      <c r="H1294" s="53">
        <f t="shared" si="11"/>
        <v>1.0045268939246027E-3</v>
      </c>
      <c r="I1294" s="53">
        <v>11.1462512075072</v>
      </c>
      <c r="J1294" s="53">
        <v>1.1196709104380561E-2</v>
      </c>
      <c r="K1294" s="53">
        <v>11.1462512075072</v>
      </c>
      <c r="L1294" s="53">
        <v>1.1196709104380561E-2</v>
      </c>
      <c r="M1294" s="43" t="s">
        <v>455</v>
      </c>
      <c r="N1294" s="43" t="s">
        <v>446</v>
      </c>
      <c r="O1294" s="43" t="s">
        <v>436</v>
      </c>
      <c r="P1294" s="43" t="s">
        <v>444</v>
      </c>
      <c r="Q1294" s="43" t="s">
        <v>453</v>
      </c>
      <c r="R1294" s="43" t="s">
        <v>456</v>
      </c>
      <c r="S1294" s="43" t="s">
        <v>330</v>
      </c>
      <c r="V1294" s="42" t="s">
        <v>1817</v>
      </c>
      <c r="W1294"/>
    </row>
    <row r="1295" spans="1:23" s="39" customFormat="1" x14ac:dyDescent="0.35">
      <c r="A1295" s="43" t="s">
        <v>811</v>
      </c>
      <c r="B1295" s="54">
        <v>51510</v>
      </c>
      <c r="C1295" s="54" t="s">
        <v>10</v>
      </c>
      <c r="D1295" s="53">
        <v>9.9613423799679995E-2</v>
      </c>
      <c r="E1295" s="53">
        <f>SUMIFS('Ratios_MARAMA-VA'!T:T, 'Ratios_MARAMA-VA'!AA:AA, V1295)</f>
        <v>9.9613423799564199E-2</v>
      </c>
      <c r="F1295" s="53">
        <f>SUMIFS('Ratios_MARAMA-VA'!J:J, 'Ratios_MARAMA-VA'!AA:AA, V1295)</f>
        <v>1.00064363202572E-4</v>
      </c>
      <c r="G1295" s="53"/>
      <c r="H1295" s="53">
        <f t="shared" si="11"/>
        <v>1.0045268939246096E-3</v>
      </c>
      <c r="I1295" s="53">
        <v>9.9613423799679995E-2</v>
      </c>
      <c r="J1295" s="53">
        <v>1.0006436320268833E-4</v>
      </c>
      <c r="K1295" s="53">
        <v>9.9613423799679995E-2</v>
      </c>
      <c r="L1295" s="53">
        <v>1.0006436320268833E-4</v>
      </c>
      <c r="M1295" s="43" t="s">
        <v>455</v>
      </c>
      <c r="N1295" s="43" t="s">
        <v>446</v>
      </c>
      <c r="O1295" s="43" t="s">
        <v>436</v>
      </c>
      <c r="P1295" s="43" t="s">
        <v>444</v>
      </c>
      <c r="Q1295" s="43" t="s">
        <v>453</v>
      </c>
      <c r="R1295" s="43" t="s">
        <v>456</v>
      </c>
      <c r="S1295" s="43" t="s">
        <v>330</v>
      </c>
      <c r="V1295" s="42" t="s">
        <v>1794</v>
      </c>
      <c r="W1295"/>
    </row>
    <row r="1296" spans="1:23" s="39" customFormat="1" x14ac:dyDescent="0.35">
      <c r="A1296" s="43" t="s">
        <v>811</v>
      </c>
      <c r="B1296" s="54">
        <v>51510</v>
      </c>
      <c r="C1296" s="54" t="s">
        <v>12</v>
      </c>
      <c r="D1296" s="53">
        <v>0.74710048283571195</v>
      </c>
      <c r="E1296" s="53">
        <f>SUMIFS('Ratios_MARAMA-VA'!T:T, 'Ratios_MARAMA-VA'!AA:AA, V1296)</f>
        <v>0.74710048283484298</v>
      </c>
      <c r="F1296" s="53">
        <f>SUMIFS('Ratios_MARAMA-VA'!J:J, 'Ratios_MARAMA-VA'!AA:AA, V1296)</f>
        <v>7.5048252747166001E-4</v>
      </c>
      <c r="G1296" s="53"/>
      <c r="H1296" s="53">
        <f t="shared" si="11"/>
        <v>1.0045268939246083E-3</v>
      </c>
      <c r="I1296" s="53">
        <v>0.74710048283571195</v>
      </c>
      <c r="J1296" s="53">
        <v>7.504825274725329E-4</v>
      </c>
      <c r="K1296" s="53">
        <v>0.74710048283571195</v>
      </c>
      <c r="L1296" s="53">
        <v>7.504825274725329E-4</v>
      </c>
      <c r="M1296" s="43" t="s">
        <v>455</v>
      </c>
      <c r="N1296" s="43" t="s">
        <v>446</v>
      </c>
      <c r="O1296" s="43" t="s">
        <v>436</v>
      </c>
      <c r="P1296" s="43" t="s">
        <v>444</v>
      </c>
      <c r="Q1296" s="43" t="s">
        <v>453</v>
      </c>
      <c r="R1296" s="43" t="s">
        <v>456</v>
      </c>
      <c r="S1296" s="43" t="s">
        <v>330</v>
      </c>
      <c r="V1296" s="42" t="s">
        <v>1809</v>
      </c>
      <c r="W1296"/>
    </row>
    <row r="1297" spans="1:23" s="39" customFormat="1" x14ac:dyDescent="0.35">
      <c r="A1297" s="43" t="s">
        <v>811</v>
      </c>
      <c r="B1297" s="54">
        <v>51600</v>
      </c>
      <c r="C1297" s="54" t="s">
        <v>10</v>
      </c>
      <c r="D1297" s="53">
        <v>7.2696188518236796E-2</v>
      </c>
      <c r="E1297" s="53">
        <f>SUMIFS('Ratios_MARAMA-VA'!T:T, 'Ratios_MARAMA-VA'!AA:AA, V1297)</f>
        <v>7.2696188518152294E-2</v>
      </c>
      <c r="F1297" s="53">
        <f>SUMIFS('Ratios_MARAMA-VA'!J:J, 'Ratios_MARAMA-VA'!AA:AA, V1297)</f>
        <v>7.3025276452296994E-5</v>
      </c>
      <c r="G1297" s="53"/>
      <c r="H1297" s="53">
        <f t="shared" si="11"/>
        <v>1.0045268939246042E-3</v>
      </c>
      <c r="I1297" s="53">
        <v>7.2696188518236796E-2</v>
      </c>
      <c r="J1297" s="53">
        <v>7.3025276452381887E-5</v>
      </c>
      <c r="K1297" s="53">
        <v>7.2696188518236796E-2</v>
      </c>
      <c r="L1297" s="53">
        <v>7.3025276452381887E-5</v>
      </c>
      <c r="M1297" s="43" t="s">
        <v>455</v>
      </c>
      <c r="N1297" s="43" t="s">
        <v>446</v>
      </c>
      <c r="O1297" s="43" t="s">
        <v>436</v>
      </c>
      <c r="P1297" s="43" t="s">
        <v>444</v>
      </c>
      <c r="Q1297" s="43" t="s">
        <v>453</v>
      </c>
      <c r="R1297" s="43" t="s">
        <v>456</v>
      </c>
      <c r="S1297" s="43" t="s">
        <v>330</v>
      </c>
      <c r="V1297" s="42" t="s">
        <v>1797</v>
      </c>
      <c r="W1297"/>
    </row>
    <row r="1298" spans="1:23" s="39" customFormat="1" x14ac:dyDescent="0.35">
      <c r="A1298" s="43" t="s">
        <v>811</v>
      </c>
      <c r="B1298" s="54">
        <v>51600</v>
      </c>
      <c r="C1298" s="54" t="s">
        <v>12</v>
      </c>
      <c r="D1298" s="53">
        <v>0.54522143834451198</v>
      </c>
      <c r="E1298" s="53">
        <f>SUMIFS('Ratios_MARAMA-VA'!T:T, 'Ratios_MARAMA-VA'!AA:AA, V1298)</f>
        <v>0.54522143834387904</v>
      </c>
      <c r="F1298" s="53">
        <f>SUMIFS('Ratios_MARAMA-VA'!J:J, 'Ratios_MARAMA-VA'!AA:AA, V1298)</f>
        <v>5.47689597960683E-4</v>
      </c>
      <c r="G1298" s="53"/>
      <c r="H1298" s="53">
        <f t="shared" si="11"/>
        <v>1.0045268939246062E-3</v>
      </c>
      <c r="I1298" s="53">
        <v>0.54522143834451198</v>
      </c>
      <c r="J1298" s="53">
        <v>5.4768959796131877E-4</v>
      </c>
      <c r="K1298" s="53">
        <v>0.54522143834451198</v>
      </c>
      <c r="L1298" s="53">
        <v>5.4768959796131877E-4</v>
      </c>
      <c r="M1298" s="43" t="s">
        <v>455</v>
      </c>
      <c r="N1298" s="43" t="s">
        <v>446</v>
      </c>
      <c r="O1298" s="43" t="s">
        <v>436</v>
      </c>
      <c r="P1298" s="43" t="s">
        <v>444</v>
      </c>
      <c r="Q1298" s="43" t="s">
        <v>453</v>
      </c>
      <c r="R1298" s="43" t="s">
        <v>456</v>
      </c>
      <c r="S1298" s="43" t="s">
        <v>330</v>
      </c>
      <c r="V1298" s="42" t="s">
        <v>1812</v>
      </c>
      <c r="W1298"/>
    </row>
    <row r="1299" spans="1:23" s="39" customFormat="1" x14ac:dyDescent="0.35">
      <c r="A1299" s="43" t="s">
        <v>811</v>
      </c>
      <c r="B1299" s="54">
        <v>51610</v>
      </c>
      <c r="C1299" s="54" t="s">
        <v>10</v>
      </c>
      <c r="D1299" s="53">
        <v>2.7015183622575999E-2</v>
      </c>
      <c r="E1299" s="53">
        <f>SUMIFS('Ratios_MARAMA-VA'!T:T, 'Ratios_MARAMA-VA'!AA:AA, V1299)</f>
        <v>2.7015183622544701E-2</v>
      </c>
      <c r="F1299" s="53">
        <f>SUMIFS('Ratios_MARAMA-VA'!J:J, 'Ratios_MARAMA-VA'!AA:AA, V1299)</f>
        <v>2.7137478493157698E-5</v>
      </c>
      <c r="G1299" s="53"/>
      <c r="H1299" s="53">
        <f t="shared" si="11"/>
        <v>1.0045268939246055E-3</v>
      </c>
      <c r="I1299" s="53">
        <v>2.7015183622575999E-2</v>
      </c>
      <c r="J1299" s="53">
        <v>2.713747849318914E-5</v>
      </c>
      <c r="K1299" s="53">
        <v>2.7015183622575999E-2</v>
      </c>
      <c r="L1299" s="53">
        <v>2.713747849318914E-5</v>
      </c>
      <c r="M1299" s="43" t="s">
        <v>455</v>
      </c>
      <c r="N1299" s="43" t="s">
        <v>446</v>
      </c>
      <c r="O1299" s="43" t="s">
        <v>436</v>
      </c>
      <c r="P1299" s="43" t="s">
        <v>444</v>
      </c>
      <c r="Q1299" s="43" t="s">
        <v>453</v>
      </c>
      <c r="R1299" s="43" t="s">
        <v>456</v>
      </c>
      <c r="S1299" s="43" t="s">
        <v>330</v>
      </c>
      <c r="V1299" s="42" t="s">
        <v>1798</v>
      </c>
      <c r="W1299"/>
    </row>
    <row r="1300" spans="1:23" s="39" customFormat="1" x14ac:dyDescent="0.35">
      <c r="A1300" s="43" t="s">
        <v>811</v>
      </c>
      <c r="B1300" s="54">
        <v>51610</v>
      </c>
      <c r="C1300" s="54" t="s">
        <v>12</v>
      </c>
      <c r="D1300" s="53">
        <v>0.202613852711584</v>
      </c>
      <c r="E1300" s="53">
        <f>SUMIFS('Ratios_MARAMA-VA'!T:T, 'Ratios_MARAMA-VA'!AA:AA, V1300)</f>
        <v>0.20261385271134899</v>
      </c>
      <c r="F1300" s="53">
        <f>SUMIFS('Ratios_MARAMA-VA'!J:J, 'Ratios_MARAMA-VA'!AA:AA, V1300)</f>
        <v>2.03531064130228E-4</v>
      </c>
      <c r="G1300" s="53"/>
      <c r="H1300" s="53">
        <f t="shared" si="11"/>
        <v>1.004526893924601E-3</v>
      </c>
      <c r="I1300" s="53">
        <v>0.202613852711584</v>
      </c>
      <c r="J1300" s="53">
        <v>2.0353106413046405E-4</v>
      </c>
      <c r="K1300" s="53">
        <v>0.202613852711584</v>
      </c>
      <c r="L1300" s="53">
        <v>2.0353106413046405E-4</v>
      </c>
      <c r="M1300" s="43" t="s">
        <v>455</v>
      </c>
      <c r="N1300" s="43" t="s">
        <v>446</v>
      </c>
      <c r="O1300" s="43" t="s">
        <v>436</v>
      </c>
      <c r="P1300" s="43" t="s">
        <v>444</v>
      </c>
      <c r="Q1300" s="43" t="s">
        <v>453</v>
      </c>
      <c r="R1300" s="43" t="s">
        <v>456</v>
      </c>
      <c r="S1300" s="43" t="s">
        <v>330</v>
      </c>
      <c r="V1300" s="42" t="s">
        <v>1813</v>
      </c>
      <c r="W1300"/>
    </row>
    <row r="1301" spans="1:23" s="39" customFormat="1" x14ac:dyDescent="0.35">
      <c r="A1301" s="43" t="s">
        <v>811</v>
      </c>
      <c r="B1301" s="54">
        <v>51683</v>
      </c>
      <c r="C1301" s="54" t="s">
        <v>10</v>
      </c>
      <c r="D1301" s="53">
        <v>9.0729366425756797E-2</v>
      </c>
      <c r="E1301" s="53">
        <f>SUMIFS('Ratios_MARAMA-VA'!T:T, 'Ratios_MARAMA-VA'!AA:AA, V1301)</f>
        <v>9.0729366425651603E-2</v>
      </c>
      <c r="F1301" s="53">
        <f>SUMIFS('Ratios_MARAMA-VA'!J:J, 'Ratios_MARAMA-VA'!AA:AA, V1301)</f>
        <v>9.1140088643307197E-5</v>
      </c>
      <c r="G1301" s="53"/>
      <c r="H1301" s="53">
        <f t="shared" si="11"/>
        <v>1.0045268939246055E-3</v>
      </c>
      <c r="I1301" s="53">
        <v>9.0729366425756797E-2</v>
      </c>
      <c r="J1301" s="53">
        <v>9.1140088643412866E-5</v>
      </c>
      <c r="K1301" s="53">
        <v>9.0729366425756797E-2</v>
      </c>
      <c r="L1301" s="53">
        <v>9.1140088643412866E-5</v>
      </c>
      <c r="M1301" s="43" t="s">
        <v>455</v>
      </c>
      <c r="N1301" s="43" t="s">
        <v>446</v>
      </c>
      <c r="O1301" s="43" t="s">
        <v>436</v>
      </c>
      <c r="P1301" s="43" t="s">
        <v>444</v>
      </c>
      <c r="Q1301" s="43" t="s">
        <v>453</v>
      </c>
      <c r="R1301" s="43" t="s">
        <v>456</v>
      </c>
      <c r="S1301" s="43" t="s">
        <v>330</v>
      </c>
      <c r="V1301" s="42" t="s">
        <v>1800</v>
      </c>
      <c r="W1301"/>
    </row>
    <row r="1302" spans="1:23" s="39" customFormat="1" x14ac:dyDescent="0.35">
      <c r="A1302" s="43" t="s">
        <v>811</v>
      </c>
      <c r="B1302" s="54">
        <v>51683</v>
      </c>
      <c r="C1302" s="54" t="s">
        <v>12</v>
      </c>
      <c r="D1302" s="53">
        <v>0.68047027265091198</v>
      </c>
      <c r="E1302" s="53">
        <f>SUMIFS('Ratios_MARAMA-VA'!T:T, 'Ratios_MARAMA-VA'!AA:AA, V1302)</f>
        <v>0.68047027265012605</v>
      </c>
      <c r="F1302" s="53">
        <f>SUMIFS('Ratios_MARAMA-VA'!J:J, 'Ratios_MARAMA-VA'!AA:AA, V1302)</f>
        <v>6.8355068939325602E-4</v>
      </c>
      <c r="G1302" s="53"/>
      <c r="H1302" s="53">
        <f t="shared" si="11"/>
        <v>1.0045268939245988E-3</v>
      </c>
      <c r="I1302" s="53">
        <v>0.68047027265091198</v>
      </c>
      <c r="J1302" s="53">
        <v>6.8355068939404543E-4</v>
      </c>
      <c r="K1302" s="53">
        <v>0.68047027265091198</v>
      </c>
      <c r="L1302" s="53">
        <v>6.8355068939404543E-4</v>
      </c>
      <c r="M1302" s="43" t="s">
        <v>455</v>
      </c>
      <c r="N1302" s="43" t="s">
        <v>446</v>
      </c>
      <c r="O1302" s="43" t="s">
        <v>436</v>
      </c>
      <c r="P1302" s="43" t="s">
        <v>444</v>
      </c>
      <c r="Q1302" s="43" t="s">
        <v>453</v>
      </c>
      <c r="R1302" s="43" t="s">
        <v>456</v>
      </c>
      <c r="S1302" s="43" t="s">
        <v>330</v>
      </c>
      <c r="V1302" s="42" t="s">
        <v>1815</v>
      </c>
      <c r="W1302"/>
    </row>
    <row r="1303" spans="1:23" s="39" customFormat="1" x14ac:dyDescent="0.35">
      <c r="A1303" s="43" t="s">
        <v>811</v>
      </c>
      <c r="B1303" s="54">
        <v>51685</v>
      </c>
      <c r="C1303" s="54" t="s">
        <v>10</v>
      </c>
      <c r="D1303" s="53">
        <v>3.3340130247875098E-2</v>
      </c>
      <c r="E1303" s="53">
        <f>SUMIFS('Ratios_MARAMA-VA'!T:T, 'Ratios_MARAMA-VA'!AA:AA, V1303)</f>
        <v>3.3340130247836303E-2</v>
      </c>
      <c r="F1303" s="53">
        <f>SUMIFS('Ratios_MARAMA-VA'!J:J, 'Ratios_MARAMA-VA'!AA:AA, V1303)</f>
        <v>3.3491057480901097E-5</v>
      </c>
      <c r="G1303" s="53"/>
      <c r="H1303" s="53">
        <f t="shared" si="11"/>
        <v>1.0045268939246148E-3</v>
      </c>
      <c r="I1303" s="53">
        <v>3.3340130247875098E-2</v>
      </c>
      <c r="J1303" s="53">
        <v>3.3491057480940074E-5</v>
      </c>
      <c r="K1303" s="53">
        <v>3.3340130247875098E-2</v>
      </c>
      <c r="L1303" s="53">
        <v>3.3491057480940074E-5</v>
      </c>
      <c r="M1303" s="43" t="s">
        <v>455</v>
      </c>
      <c r="N1303" s="43" t="s">
        <v>446</v>
      </c>
      <c r="O1303" s="43" t="s">
        <v>436</v>
      </c>
      <c r="P1303" s="43" t="s">
        <v>444</v>
      </c>
      <c r="Q1303" s="43" t="s">
        <v>453</v>
      </c>
      <c r="R1303" s="43" t="s">
        <v>456</v>
      </c>
      <c r="S1303" s="43" t="s">
        <v>330</v>
      </c>
      <c r="V1303" s="42" t="s">
        <v>1801</v>
      </c>
      <c r="W1303"/>
    </row>
    <row r="1304" spans="1:23" s="39" customFormat="1" x14ac:dyDescent="0.35">
      <c r="A1304" s="43" t="s">
        <v>811</v>
      </c>
      <c r="B1304" s="54">
        <v>51685</v>
      </c>
      <c r="C1304" s="54" t="s">
        <v>12</v>
      </c>
      <c r="D1304" s="53">
        <v>0.25005090348585601</v>
      </c>
      <c r="E1304" s="53">
        <f>SUMIFS('Ratios_MARAMA-VA'!T:T, 'Ratios_MARAMA-VA'!AA:AA, V1304)</f>
        <v>0.25005090348556502</v>
      </c>
      <c r="F1304" s="53">
        <f>SUMIFS('Ratios_MARAMA-VA'!J:J, 'Ratios_MARAMA-VA'!AA:AA, V1304)</f>
        <v>2.5118285740139697E-4</v>
      </c>
      <c r="G1304" s="53"/>
      <c r="H1304" s="53">
        <f t="shared" si="11"/>
        <v>1.0045268939246096E-3</v>
      </c>
      <c r="I1304" s="53">
        <v>0.25005090348585601</v>
      </c>
      <c r="J1304" s="53">
        <v>2.5118285740168927E-4</v>
      </c>
      <c r="K1304" s="53">
        <v>0.25005090348585601</v>
      </c>
      <c r="L1304" s="53">
        <v>2.5118285740168927E-4</v>
      </c>
      <c r="M1304" s="43" t="s">
        <v>455</v>
      </c>
      <c r="N1304" s="43" t="s">
        <v>446</v>
      </c>
      <c r="O1304" s="43" t="s">
        <v>436</v>
      </c>
      <c r="P1304" s="43" t="s">
        <v>444</v>
      </c>
      <c r="Q1304" s="43" t="s">
        <v>453</v>
      </c>
      <c r="R1304" s="43" t="s">
        <v>456</v>
      </c>
      <c r="S1304" s="43" t="s">
        <v>330</v>
      </c>
      <c r="V1304" s="42" t="s">
        <v>1816</v>
      </c>
      <c r="W1304"/>
    </row>
    <row r="1305" spans="1:23" s="39" customFormat="1" x14ac:dyDescent="0.35">
      <c r="A1305" s="43" t="s">
        <v>9</v>
      </c>
      <c r="B1305" s="54">
        <v>11001</v>
      </c>
      <c r="C1305" s="54" t="s">
        <v>10</v>
      </c>
      <c r="D1305" s="53">
        <v>1.7643929999999999E-2</v>
      </c>
      <c r="E1305" s="53">
        <f>SUMIFS('Ratios_MARAMA-VA'!T:T, 'Ratios_MARAMA-VA'!AA:AA, V1305)</f>
        <v>1.7643929999979501E-2</v>
      </c>
      <c r="F1305" s="53">
        <f>SUMIFS('Ratios_MARAMA-VA'!J:J, 'Ratios_MARAMA-VA'!AA:AA, V1305)</f>
        <v>1.77238021995025E-5</v>
      </c>
      <c r="G1305" s="53"/>
      <c r="H1305" s="53">
        <f t="shared" si="11"/>
        <v>1.0045268939246014E-3</v>
      </c>
      <c r="I1305" s="53">
        <v>1.7643929999999999E-2</v>
      </c>
      <c r="J1305" s="53">
        <v>1.772380219952309E-5</v>
      </c>
      <c r="K1305" s="53">
        <v>1.7643929999999999E-2</v>
      </c>
      <c r="L1305" s="53">
        <v>1.772380219952309E-5</v>
      </c>
      <c r="M1305" s="43" t="s">
        <v>465</v>
      </c>
      <c r="N1305" s="43" t="s">
        <v>446</v>
      </c>
      <c r="O1305" s="43" t="s">
        <v>436</v>
      </c>
      <c r="P1305" s="43" t="s">
        <v>444</v>
      </c>
      <c r="Q1305" s="43" t="s">
        <v>453</v>
      </c>
      <c r="R1305" s="43" t="s">
        <v>466</v>
      </c>
      <c r="S1305" s="43" t="s">
        <v>330</v>
      </c>
      <c r="V1305" s="42" t="s">
        <v>1818</v>
      </c>
      <c r="W1305"/>
    </row>
    <row r="1306" spans="1:23" s="39" customFormat="1" x14ac:dyDescent="0.35">
      <c r="A1306" s="43" t="s">
        <v>9</v>
      </c>
      <c r="B1306" s="54">
        <v>11001</v>
      </c>
      <c r="C1306" s="54" t="s">
        <v>12</v>
      </c>
      <c r="D1306" s="53">
        <v>0.3339744</v>
      </c>
      <c r="E1306" s="53">
        <f>SUMIFS('Ratios_MARAMA-VA'!T:T, 'Ratios_MARAMA-VA'!AA:AA, V1306)</f>
        <v>0.33397439999961398</v>
      </c>
      <c r="F1306" s="53">
        <f>SUMIFS('Ratios_MARAMA-VA'!J:J, 'Ratios_MARAMA-VA'!AA:AA, V1306)</f>
        <v>3.3548626668194402E-4</v>
      </c>
      <c r="G1306" s="53"/>
      <c r="H1306" s="53">
        <f t="shared" si="11"/>
        <v>1.0045268939245997E-3</v>
      </c>
      <c r="I1306" s="53">
        <v>0.3339744</v>
      </c>
      <c r="J1306" s="53">
        <v>3.3548626668233184E-4</v>
      </c>
      <c r="K1306" s="53">
        <v>0.3339744</v>
      </c>
      <c r="L1306" s="53">
        <v>3.3548626668233184E-4</v>
      </c>
      <c r="M1306" s="43" t="s">
        <v>465</v>
      </c>
      <c r="N1306" s="43" t="s">
        <v>446</v>
      </c>
      <c r="O1306" s="43" t="s">
        <v>436</v>
      </c>
      <c r="P1306" s="43" t="s">
        <v>444</v>
      </c>
      <c r="Q1306" s="43" t="s">
        <v>453</v>
      </c>
      <c r="R1306" s="43" t="s">
        <v>466</v>
      </c>
      <c r="S1306" s="43" t="s">
        <v>330</v>
      </c>
      <c r="V1306" s="42" t="s">
        <v>1833</v>
      </c>
      <c r="W1306"/>
    </row>
    <row r="1307" spans="1:23" s="39" customFormat="1" x14ac:dyDescent="0.35">
      <c r="A1307" s="43" t="s">
        <v>497</v>
      </c>
      <c r="B1307" s="54">
        <v>24009</v>
      </c>
      <c r="C1307" s="54" t="s">
        <v>10</v>
      </c>
      <c r="D1307" s="53">
        <v>2.2853590980837799</v>
      </c>
      <c r="E1307" s="53">
        <f>SUMIFS('Ratios_MARAMA-VA'!T:T, 'Ratios_MARAMA-VA'!AA:AA, V1307)</f>
        <v>2.28535909808113</v>
      </c>
      <c r="F1307" s="53">
        <f>SUMIFS('Ratios_MARAMA-VA'!J:J, 'Ratios_MARAMA-VA'!AA:AA, V1307)</f>
        <v>2.2957046762977699E-3</v>
      </c>
      <c r="G1307" s="53"/>
      <c r="H1307" s="53">
        <f t="shared" si="11"/>
        <v>1.0045268939246031E-3</v>
      </c>
      <c r="I1307" s="53">
        <v>2.2853590980837799</v>
      </c>
      <c r="J1307" s="53">
        <v>2.2957046763004319E-3</v>
      </c>
      <c r="K1307" s="53">
        <v>2.2853590980837799</v>
      </c>
      <c r="L1307" s="53">
        <v>2.2957046763004319E-3</v>
      </c>
      <c r="M1307" s="43" t="s">
        <v>465</v>
      </c>
      <c r="N1307" s="43" t="s">
        <v>446</v>
      </c>
      <c r="O1307" s="43" t="s">
        <v>436</v>
      </c>
      <c r="P1307" s="43" t="s">
        <v>444</v>
      </c>
      <c r="Q1307" s="43" t="s">
        <v>453</v>
      </c>
      <c r="R1307" s="43" t="s">
        <v>466</v>
      </c>
      <c r="S1307" s="43" t="s">
        <v>330</v>
      </c>
      <c r="V1307" s="42" t="s">
        <v>1819</v>
      </c>
      <c r="W1307"/>
    </row>
    <row r="1308" spans="1:23" s="39" customFormat="1" x14ac:dyDescent="0.35">
      <c r="A1308" s="43" t="s">
        <v>497</v>
      </c>
      <c r="B1308" s="54">
        <v>24009</v>
      </c>
      <c r="C1308" s="54" t="s">
        <v>12</v>
      </c>
      <c r="D1308" s="53">
        <v>43.258578150936899</v>
      </c>
      <c r="E1308" s="53">
        <f>SUMIFS('Ratios_MARAMA-VA'!T:T, 'Ratios_MARAMA-VA'!AA:AA, V1308)</f>
        <v>43.258578150886599</v>
      </c>
      <c r="F1308" s="53">
        <f>SUMIFS('Ratios_MARAMA-VA'!J:J, 'Ratios_MARAMA-VA'!AA:AA, V1308)</f>
        <v>4.3454405145504998E-2</v>
      </c>
      <c r="G1308" s="53"/>
      <c r="H1308" s="53">
        <f t="shared" si="11"/>
        <v>1.0045268939246072E-3</v>
      </c>
      <c r="I1308" s="53">
        <v>43.258578150936899</v>
      </c>
      <c r="J1308" s="53">
        <v>4.3454405145555521E-2</v>
      </c>
      <c r="K1308" s="53">
        <v>43.258578150936899</v>
      </c>
      <c r="L1308" s="53">
        <v>4.3454405145555521E-2</v>
      </c>
      <c r="M1308" s="43" t="s">
        <v>465</v>
      </c>
      <c r="N1308" s="43" t="s">
        <v>446</v>
      </c>
      <c r="O1308" s="43" t="s">
        <v>436</v>
      </c>
      <c r="P1308" s="43" t="s">
        <v>444</v>
      </c>
      <c r="Q1308" s="43" t="s">
        <v>453</v>
      </c>
      <c r="R1308" s="43" t="s">
        <v>466</v>
      </c>
      <c r="S1308" s="43" t="s">
        <v>330</v>
      </c>
      <c r="V1308" s="42" t="s">
        <v>1834</v>
      </c>
      <c r="W1308"/>
    </row>
    <row r="1309" spans="1:23" s="39" customFormat="1" x14ac:dyDescent="0.35">
      <c r="A1309" s="43" t="s">
        <v>497</v>
      </c>
      <c r="B1309" s="54">
        <v>24017</v>
      </c>
      <c r="C1309" s="54" t="s">
        <v>10</v>
      </c>
      <c r="D1309" s="53">
        <v>3.1757203563559502</v>
      </c>
      <c r="E1309" s="53">
        <f>SUMIFS('Ratios_MARAMA-VA'!T:T, 'Ratios_MARAMA-VA'!AA:AA, V1309)</f>
        <v>3.17572035635227</v>
      </c>
      <c r="F1309" s="53">
        <f>SUMIFS('Ratios_MARAMA-VA'!J:J, 'Ratios_MARAMA-VA'!AA:AA, V1309)</f>
        <v>3.1900965055396799E-3</v>
      </c>
      <c r="G1309" s="53"/>
      <c r="H1309" s="53">
        <f t="shared" si="11"/>
        <v>1.0045268939246031E-3</v>
      </c>
      <c r="I1309" s="53">
        <v>3.1757203563559502</v>
      </c>
      <c r="J1309" s="53">
        <v>3.1900965055433766E-3</v>
      </c>
      <c r="K1309" s="53">
        <v>3.1757203563559502</v>
      </c>
      <c r="L1309" s="53">
        <v>3.1900965055433766E-3</v>
      </c>
      <c r="M1309" s="43" t="s">
        <v>465</v>
      </c>
      <c r="N1309" s="43" t="s">
        <v>446</v>
      </c>
      <c r="O1309" s="43" t="s">
        <v>436</v>
      </c>
      <c r="P1309" s="43" t="s">
        <v>444</v>
      </c>
      <c r="Q1309" s="43" t="s">
        <v>453</v>
      </c>
      <c r="R1309" s="43" t="s">
        <v>466</v>
      </c>
      <c r="S1309" s="43" t="s">
        <v>330</v>
      </c>
      <c r="V1309" s="42" t="s">
        <v>1820</v>
      </c>
      <c r="W1309"/>
    </row>
    <row r="1310" spans="1:23" s="39" customFormat="1" x14ac:dyDescent="0.35">
      <c r="A1310" s="43" t="s">
        <v>497</v>
      </c>
      <c r="B1310" s="54">
        <v>24017</v>
      </c>
      <c r="C1310" s="54" t="s">
        <v>12</v>
      </c>
      <c r="D1310" s="53">
        <v>60.111848965508301</v>
      </c>
      <c r="E1310" s="53">
        <f>SUMIFS('Ratios_MARAMA-VA'!T:T, 'Ratios_MARAMA-VA'!AA:AA, V1310)</f>
        <v>60.111848965438597</v>
      </c>
      <c r="F1310" s="53">
        <f>SUMIFS('Ratios_MARAMA-VA'!J:J, 'Ratios_MARAMA-VA'!AA:AA, V1310)</f>
        <v>6.0383968929317099E-2</v>
      </c>
      <c r="G1310" s="53"/>
      <c r="H1310" s="53">
        <f t="shared" si="11"/>
        <v>1.0045268939246064E-3</v>
      </c>
      <c r="I1310" s="53">
        <v>60.111848965508301</v>
      </c>
      <c r="J1310" s="53">
        <v>6.0383968929387119E-2</v>
      </c>
      <c r="K1310" s="53">
        <v>60.111848965508301</v>
      </c>
      <c r="L1310" s="53">
        <v>6.0383968929387119E-2</v>
      </c>
      <c r="M1310" s="43" t="s">
        <v>465</v>
      </c>
      <c r="N1310" s="43" t="s">
        <v>446</v>
      </c>
      <c r="O1310" s="43" t="s">
        <v>436</v>
      </c>
      <c r="P1310" s="43" t="s">
        <v>444</v>
      </c>
      <c r="Q1310" s="43" t="s">
        <v>453</v>
      </c>
      <c r="R1310" s="43" t="s">
        <v>466</v>
      </c>
      <c r="S1310" s="43" t="s">
        <v>330</v>
      </c>
      <c r="V1310" s="42" t="s">
        <v>1835</v>
      </c>
      <c r="W1310"/>
    </row>
    <row r="1311" spans="1:23" s="39" customFormat="1" x14ac:dyDescent="0.35">
      <c r="A1311" s="43" t="s">
        <v>497</v>
      </c>
      <c r="B1311" s="54">
        <v>24021</v>
      </c>
      <c r="C1311" s="54" t="s">
        <v>10</v>
      </c>
      <c r="D1311" s="53">
        <v>4.3120183031095296</v>
      </c>
      <c r="E1311" s="53">
        <f>SUMIFS('Ratios_MARAMA-VA'!T:T, 'Ratios_MARAMA-VA'!AA:AA, V1311)</f>
        <v>4.3120183031045096</v>
      </c>
      <c r="F1311" s="53">
        <f>SUMIFS('Ratios_MARAMA-VA'!J:J, 'Ratios_MARAMA-VA'!AA:AA, V1311)</f>
        <v>4.3315383525636304E-3</v>
      </c>
      <c r="G1311" s="53"/>
      <c r="H1311" s="53">
        <f t="shared" si="11"/>
        <v>1.0045268939246077E-3</v>
      </c>
      <c r="I1311" s="53">
        <v>4.3120183031095296</v>
      </c>
      <c r="J1311" s="53">
        <v>4.3315383525686733E-3</v>
      </c>
      <c r="K1311" s="53">
        <v>4.3120183031095296</v>
      </c>
      <c r="L1311" s="53">
        <v>4.3315383525686733E-3</v>
      </c>
      <c r="M1311" s="43" t="s">
        <v>465</v>
      </c>
      <c r="N1311" s="43" t="s">
        <v>446</v>
      </c>
      <c r="O1311" s="43" t="s">
        <v>436</v>
      </c>
      <c r="P1311" s="43" t="s">
        <v>444</v>
      </c>
      <c r="Q1311" s="43" t="s">
        <v>453</v>
      </c>
      <c r="R1311" s="43" t="s">
        <v>466</v>
      </c>
      <c r="S1311" s="43" t="s">
        <v>330</v>
      </c>
      <c r="V1311" s="42" t="s">
        <v>1821</v>
      </c>
      <c r="W1311"/>
    </row>
    <row r="1312" spans="1:23" s="39" customFormat="1" x14ac:dyDescent="0.35">
      <c r="A1312" s="43" t="s">
        <v>497</v>
      </c>
      <c r="B1312" s="54">
        <v>24021</v>
      </c>
      <c r="C1312" s="54" t="s">
        <v>12</v>
      </c>
      <c r="D1312" s="53">
        <v>81.620349954906203</v>
      </c>
      <c r="E1312" s="53">
        <f>SUMIFS('Ratios_MARAMA-VA'!T:T, 'Ratios_MARAMA-VA'!AA:AA, V1312)</f>
        <v>81.620349954811601</v>
      </c>
      <c r="F1312" s="53">
        <f>SUMIFS('Ratios_MARAMA-VA'!J:J, 'Ratios_MARAMA-VA'!AA:AA, V1312)</f>
        <v>8.1989836621145895E-2</v>
      </c>
      <c r="G1312" s="53"/>
      <c r="H1312" s="53">
        <f t="shared" si="11"/>
        <v>1.0045268939246016E-3</v>
      </c>
      <c r="I1312" s="53">
        <v>81.620349954906203</v>
      </c>
      <c r="J1312" s="53">
        <v>8.198983662124093E-2</v>
      </c>
      <c r="K1312" s="53">
        <v>81.620349954906203</v>
      </c>
      <c r="L1312" s="53">
        <v>8.198983662124093E-2</v>
      </c>
      <c r="M1312" s="43" t="s">
        <v>465</v>
      </c>
      <c r="N1312" s="43" t="s">
        <v>446</v>
      </c>
      <c r="O1312" s="43" t="s">
        <v>436</v>
      </c>
      <c r="P1312" s="43" t="s">
        <v>444</v>
      </c>
      <c r="Q1312" s="43" t="s">
        <v>453</v>
      </c>
      <c r="R1312" s="43" t="s">
        <v>466</v>
      </c>
      <c r="S1312" s="43" t="s">
        <v>330</v>
      </c>
      <c r="V1312" s="42" t="s">
        <v>1836</v>
      </c>
      <c r="W1312"/>
    </row>
    <row r="1313" spans="1:23" s="39" customFormat="1" x14ac:dyDescent="0.35">
      <c r="A1313" s="43" t="s">
        <v>497</v>
      </c>
      <c r="B1313" s="54">
        <v>24031</v>
      </c>
      <c r="C1313" s="54" t="s">
        <v>10</v>
      </c>
      <c r="D1313" s="53">
        <v>6.1631377444985596</v>
      </c>
      <c r="E1313" s="53">
        <f>SUMIFS('Ratios_MARAMA-VA'!T:T, 'Ratios_MARAMA-VA'!AA:AA, V1313)</f>
        <v>6.1631377444913999</v>
      </c>
      <c r="F1313" s="53">
        <f>SUMIFS('Ratios_MARAMA-VA'!J:J, 'Ratios_MARAMA-VA'!AA:AA, V1313)</f>
        <v>6.1910376153034496E-3</v>
      </c>
      <c r="G1313" s="53"/>
      <c r="H1313" s="53">
        <f t="shared" si="11"/>
        <v>1.0045268939246062E-3</v>
      </c>
      <c r="I1313" s="53">
        <v>6.1631377444985596</v>
      </c>
      <c r="J1313" s="53">
        <v>6.1910376153106409E-3</v>
      </c>
      <c r="K1313" s="53">
        <v>6.1631377444985596</v>
      </c>
      <c r="L1313" s="53">
        <v>6.1910376153106409E-3</v>
      </c>
      <c r="M1313" s="43" t="s">
        <v>465</v>
      </c>
      <c r="N1313" s="43" t="s">
        <v>446</v>
      </c>
      <c r="O1313" s="43" t="s">
        <v>436</v>
      </c>
      <c r="P1313" s="43" t="s">
        <v>444</v>
      </c>
      <c r="Q1313" s="43" t="s">
        <v>453</v>
      </c>
      <c r="R1313" s="43" t="s">
        <v>466</v>
      </c>
      <c r="S1313" s="43" t="s">
        <v>330</v>
      </c>
      <c r="V1313" s="42" t="s">
        <v>1822</v>
      </c>
      <c r="W1313"/>
    </row>
    <row r="1314" spans="1:23" s="39" customFormat="1" x14ac:dyDescent="0.35">
      <c r="A1314" s="43" t="s">
        <v>497</v>
      </c>
      <c r="B1314" s="54">
        <v>24031</v>
      </c>
      <c r="C1314" s="54" t="s">
        <v>12</v>
      </c>
      <c r="D1314" s="53">
        <v>116.659417224725</v>
      </c>
      <c r="E1314" s="53">
        <f>SUMIFS('Ratios_MARAMA-VA'!T:T, 'Ratios_MARAMA-VA'!AA:AA, V1314)</f>
        <v>116.65941722458901</v>
      </c>
      <c r="F1314" s="53">
        <f>SUMIFS('Ratios_MARAMA-VA'!J:J, 'Ratios_MARAMA-VA'!AA:AA, V1314)</f>
        <v>0.117187522031671</v>
      </c>
      <c r="G1314" s="53"/>
      <c r="H1314" s="53">
        <f t="shared" si="11"/>
        <v>1.0045268939246053E-3</v>
      </c>
      <c r="I1314" s="53">
        <v>116.659417224725</v>
      </c>
      <c r="J1314" s="53">
        <v>0.1171875220318076</v>
      </c>
      <c r="K1314" s="53">
        <v>116.659417224725</v>
      </c>
      <c r="L1314" s="53">
        <v>0.1171875220318076</v>
      </c>
      <c r="M1314" s="43" t="s">
        <v>465</v>
      </c>
      <c r="N1314" s="43" t="s">
        <v>446</v>
      </c>
      <c r="O1314" s="43" t="s">
        <v>436</v>
      </c>
      <c r="P1314" s="43" t="s">
        <v>444</v>
      </c>
      <c r="Q1314" s="43" t="s">
        <v>453</v>
      </c>
      <c r="R1314" s="43" t="s">
        <v>466</v>
      </c>
      <c r="S1314" s="43" t="s">
        <v>330</v>
      </c>
      <c r="V1314" s="42" t="s">
        <v>1837</v>
      </c>
      <c r="W1314"/>
    </row>
    <row r="1315" spans="1:23" s="39" customFormat="1" x14ac:dyDescent="0.35">
      <c r="A1315" s="43" t="s">
        <v>497</v>
      </c>
      <c r="B1315" s="54">
        <v>24033</v>
      </c>
      <c r="C1315" s="54" t="s">
        <v>10</v>
      </c>
      <c r="D1315" s="53">
        <v>5.4404771293829004</v>
      </c>
      <c r="E1315" s="53">
        <f>SUMIFS('Ratios_MARAMA-VA'!T:T, 'Ratios_MARAMA-VA'!AA:AA, V1315)</f>
        <v>5.4404771293766201</v>
      </c>
      <c r="F1315" s="53">
        <f>SUMIFS('Ratios_MARAMA-VA'!J:J, 'Ratios_MARAMA-VA'!AA:AA, V1315)</f>
        <v>5.4651055922405002E-3</v>
      </c>
      <c r="G1315" s="53"/>
      <c r="H1315" s="53">
        <f t="shared" si="11"/>
        <v>1.0045268939245964E-3</v>
      </c>
      <c r="I1315" s="53">
        <v>5.4404771293829004</v>
      </c>
      <c r="J1315" s="53">
        <v>5.4651055922468094E-3</v>
      </c>
      <c r="K1315" s="53">
        <v>5.4404771293829004</v>
      </c>
      <c r="L1315" s="53">
        <v>5.4651055922468094E-3</v>
      </c>
      <c r="M1315" s="43" t="s">
        <v>465</v>
      </c>
      <c r="N1315" s="43" t="s">
        <v>446</v>
      </c>
      <c r="O1315" s="43" t="s">
        <v>436</v>
      </c>
      <c r="P1315" s="43" t="s">
        <v>444</v>
      </c>
      <c r="Q1315" s="43" t="s">
        <v>453</v>
      </c>
      <c r="R1315" s="43" t="s">
        <v>466</v>
      </c>
      <c r="S1315" s="43" t="s">
        <v>330</v>
      </c>
      <c r="V1315" s="42" t="s">
        <v>1823</v>
      </c>
      <c r="W1315"/>
    </row>
    <row r="1316" spans="1:23" s="39" customFormat="1" x14ac:dyDescent="0.35">
      <c r="A1316" s="43" t="s">
        <v>497</v>
      </c>
      <c r="B1316" s="54">
        <v>24033</v>
      </c>
      <c r="C1316" s="54" t="s">
        <v>12</v>
      </c>
      <c r="D1316" s="53">
        <v>102.980504216618</v>
      </c>
      <c r="E1316" s="53">
        <f>SUMIFS('Ratios_MARAMA-VA'!T:T, 'Ratios_MARAMA-VA'!AA:AA, V1316)</f>
        <v>102.98050421649801</v>
      </c>
      <c r="F1316" s="53">
        <f>SUMIFS('Ratios_MARAMA-VA'!J:J, 'Ratios_MARAMA-VA'!AA:AA, V1316)</f>
        <v>0.10344668603538899</v>
      </c>
      <c r="G1316" s="53"/>
      <c r="H1316" s="53">
        <f t="shared" si="11"/>
        <v>1.0045268939246105E-3</v>
      </c>
      <c r="I1316" s="53">
        <v>102.980504216618</v>
      </c>
      <c r="J1316" s="53">
        <v>0.10344668603550954</v>
      </c>
      <c r="K1316" s="53">
        <v>102.980504216618</v>
      </c>
      <c r="L1316" s="53">
        <v>0.10344668603550954</v>
      </c>
      <c r="M1316" s="43" t="s">
        <v>465</v>
      </c>
      <c r="N1316" s="43" t="s">
        <v>446</v>
      </c>
      <c r="O1316" s="43" t="s">
        <v>436</v>
      </c>
      <c r="P1316" s="43" t="s">
        <v>444</v>
      </c>
      <c r="Q1316" s="43" t="s">
        <v>453</v>
      </c>
      <c r="R1316" s="43" t="s">
        <v>466</v>
      </c>
      <c r="S1316" s="43" t="s">
        <v>330</v>
      </c>
      <c r="V1316" s="42" t="s">
        <v>1838</v>
      </c>
      <c r="W1316"/>
    </row>
    <row r="1317" spans="1:23" s="39" customFormat="1" x14ac:dyDescent="0.35">
      <c r="A1317" s="43" t="s">
        <v>811</v>
      </c>
      <c r="B1317" s="54">
        <v>51013</v>
      </c>
      <c r="C1317" s="54" t="s">
        <v>10</v>
      </c>
      <c r="D1317" s="53">
        <v>0.28960933484697599</v>
      </c>
      <c r="E1317" s="53">
        <f>SUMIFS('Ratios_MARAMA-VA'!T:T, 'Ratios_MARAMA-VA'!AA:AA, V1317)</f>
        <v>0.28960933484663998</v>
      </c>
      <c r="F1317" s="53">
        <f>SUMIFS('Ratios_MARAMA-VA'!J:J, 'Ratios_MARAMA-VA'!AA:AA, V1317)</f>
        <v>2.9092036558506598E-4</v>
      </c>
      <c r="G1317" s="53"/>
      <c r="H1317" s="53">
        <f t="shared" si="11"/>
        <v>1.0045268939246044E-3</v>
      </c>
      <c r="I1317" s="53">
        <v>0.28960933484697599</v>
      </c>
      <c r="J1317" s="53">
        <v>2.9092036558540349E-4</v>
      </c>
      <c r="K1317" s="53">
        <v>0.28960933484697599</v>
      </c>
      <c r="L1317" s="53">
        <v>2.9092036558540349E-4</v>
      </c>
      <c r="M1317" s="43" t="s">
        <v>465</v>
      </c>
      <c r="N1317" s="43" t="s">
        <v>446</v>
      </c>
      <c r="O1317" s="43" t="s">
        <v>436</v>
      </c>
      <c r="P1317" s="43" t="s">
        <v>444</v>
      </c>
      <c r="Q1317" s="43" t="s">
        <v>453</v>
      </c>
      <c r="R1317" s="43" t="s">
        <v>466</v>
      </c>
      <c r="S1317" s="43" t="s">
        <v>330</v>
      </c>
      <c r="V1317" s="42" t="s">
        <v>1825</v>
      </c>
      <c r="W1317"/>
    </row>
    <row r="1318" spans="1:23" s="39" customFormat="1" x14ac:dyDescent="0.35">
      <c r="A1318" s="43" t="s">
        <v>811</v>
      </c>
      <c r="B1318" s="54">
        <v>51013</v>
      </c>
      <c r="C1318" s="54" t="s">
        <v>12</v>
      </c>
      <c r="D1318" s="53">
        <v>5.4818914003075196</v>
      </c>
      <c r="E1318" s="53">
        <f>SUMIFS('Ratios_MARAMA-VA'!T:T, 'Ratios_MARAMA-VA'!AA:AA, V1318)</f>
        <v>5.4818914003011301</v>
      </c>
      <c r="F1318" s="53">
        <f>SUMIFS('Ratios_MARAMA-VA'!J:J, 'Ratios_MARAMA-VA'!AA:AA, V1318)</f>
        <v>5.5067073411765198E-3</v>
      </c>
      <c r="G1318" s="53"/>
      <c r="H1318" s="53">
        <f t="shared" si="11"/>
        <v>1.004526893924609E-3</v>
      </c>
      <c r="I1318" s="53">
        <v>5.4818914003075196</v>
      </c>
      <c r="J1318" s="53">
        <v>5.5067073411829382E-3</v>
      </c>
      <c r="K1318" s="53">
        <v>5.4818914003075196</v>
      </c>
      <c r="L1318" s="53">
        <v>5.5067073411829382E-3</v>
      </c>
      <c r="M1318" s="43" t="s">
        <v>465</v>
      </c>
      <c r="N1318" s="43" t="s">
        <v>446</v>
      </c>
      <c r="O1318" s="43" t="s">
        <v>436</v>
      </c>
      <c r="P1318" s="43" t="s">
        <v>444</v>
      </c>
      <c r="Q1318" s="43" t="s">
        <v>453</v>
      </c>
      <c r="R1318" s="43" t="s">
        <v>466</v>
      </c>
      <c r="S1318" s="43" t="s">
        <v>330</v>
      </c>
      <c r="V1318" s="42" t="s">
        <v>1840</v>
      </c>
      <c r="W1318"/>
    </row>
    <row r="1319" spans="1:23" s="39" customFormat="1" x14ac:dyDescent="0.35">
      <c r="A1319" s="43" t="s">
        <v>811</v>
      </c>
      <c r="B1319" s="54">
        <v>51059</v>
      </c>
      <c r="C1319" s="54" t="s">
        <v>10</v>
      </c>
      <c r="D1319" s="53">
        <v>6.4318582375212801</v>
      </c>
      <c r="E1319" s="53">
        <f>SUMIFS('Ratios_MARAMA-VA'!T:T, 'Ratios_MARAMA-VA'!AA:AA, V1319)</f>
        <v>6.4318582375137998</v>
      </c>
      <c r="F1319" s="53">
        <f>SUMIFS('Ratios_MARAMA-VA'!J:J, 'Ratios_MARAMA-VA'!AA:AA, V1319)</f>
        <v>6.4609745774931197E-3</v>
      </c>
      <c r="G1319" s="53"/>
      <c r="H1319" s="53">
        <f t="shared" si="11"/>
        <v>1.0045268939246046E-3</v>
      </c>
      <c r="I1319" s="53">
        <v>6.4318582375212801</v>
      </c>
      <c r="J1319" s="53">
        <v>6.4609745775006337E-3</v>
      </c>
      <c r="K1319" s="53">
        <v>6.4318582375212801</v>
      </c>
      <c r="L1319" s="53">
        <v>6.4609745775006337E-3</v>
      </c>
      <c r="M1319" s="43" t="s">
        <v>465</v>
      </c>
      <c r="N1319" s="43" t="s">
        <v>446</v>
      </c>
      <c r="O1319" s="43" t="s">
        <v>436</v>
      </c>
      <c r="P1319" s="43" t="s">
        <v>444</v>
      </c>
      <c r="Q1319" s="43" t="s">
        <v>453</v>
      </c>
      <c r="R1319" s="43" t="s">
        <v>466</v>
      </c>
      <c r="S1319" s="43" t="s">
        <v>330</v>
      </c>
      <c r="V1319" s="42" t="s">
        <v>1826</v>
      </c>
      <c r="W1319"/>
    </row>
    <row r="1320" spans="1:23" s="39" customFormat="1" x14ac:dyDescent="0.35">
      <c r="A1320" s="43" t="s">
        <v>811</v>
      </c>
      <c r="B1320" s="54">
        <v>51059</v>
      </c>
      <c r="C1320" s="54" t="s">
        <v>12</v>
      </c>
      <c r="D1320" s="53">
        <v>121.745913922688</v>
      </c>
      <c r="E1320" s="53">
        <f>SUMIFS('Ratios_MARAMA-VA'!T:T, 'Ratios_MARAMA-VA'!AA:AA, V1320)</f>
        <v>121.74591392254599</v>
      </c>
      <c r="F1320" s="53">
        <f>SUMIFS('Ratios_MARAMA-VA'!J:J, 'Ratios_MARAMA-VA'!AA:AA, V1320)</f>
        <v>0.122297044760628</v>
      </c>
      <c r="G1320" s="53"/>
      <c r="H1320" s="53">
        <f t="shared" si="11"/>
        <v>1.0045268939246094E-3</v>
      </c>
      <c r="I1320" s="53">
        <v>121.745913922688</v>
      </c>
      <c r="J1320" s="53">
        <v>0.12229704476077063</v>
      </c>
      <c r="K1320" s="53">
        <v>121.745913922688</v>
      </c>
      <c r="L1320" s="53">
        <v>0.12229704476077063</v>
      </c>
      <c r="M1320" s="43" t="s">
        <v>465</v>
      </c>
      <c r="N1320" s="43" t="s">
        <v>446</v>
      </c>
      <c r="O1320" s="43" t="s">
        <v>436</v>
      </c>
      <c r="P1320" s="43" t="s">
        <v>444</v>
      </c>
      <c r="Q1320" s="43" t="s">
        <v>453</v>
      </c>
      <c r="R1320" s="43" t="s">
        <v>466</v>
      </c>
      <c r="S1320" s="43" t="s">
        <v>330</v>
      </c>
      <c r="V1320" s="42" t="s">
        <v>1841</v>
      </c>
      <c r="W1320"/>
    </row>
    <row r="1321" spans="1:23" s="39" customFormat="1" x14ac:dyDescent="0.35">
      <c r="A1321" s="43" t="s">
        <v>811</v>
      </c>
      <c r="B1321" s="54">
        <v>51107</v>
      </c>
      <c r="C1321" s="54" t="s">
        <v>10</v>
      </c>
      <c r="D1321" s="53">
        <v>3.9965359172688002</v>
      </c>
      <c r="E1321" s="53">
        <f>SUMIFS('Ratios_MARAMA-VA'!T:T, 'Ratios_MARAMA-VA'!AA:AA, V1321)</f>
        <v>3.9965359172641599</v>
      </c>
      <c r="F1321" s="53">
        <f>SUMIFS('Ratios_MARAMA-VA'!J:J, 'Ratios_MARAMA-VA'!AA:AA, V1321)</f>
        <v>4.0146278114274901E-3</v>
      </c>
      <c r="G1321" s="53"/>
      <c r="H1321" s="53">
        <f t="shared" si="11"/>
        <v>1.0045268939246053E-3</v>
      </c>
      <c r="I1321" s="53">
        <v>3.9965359172688002</v>
      </c>
      <c r="J1321" s="53">
        <v>4.0146278114321513E-3</v>
      </c>
      <c r="K1321" s="53">
        <v>3.9965359172688002</v>
      </c>
      <c r="L1321" s="53">
        <v>4.0146278114321513E-3</v>
      </c>
      <c r="M1321" s="43" t="s">
        <v>465</v>
      </c>
      <c r="N1321" s="43" t="s">
        <v>446</v>
      </c>
      <c r="O1321" s="43" t="s">
        <v>436</v>
      </c>
      <c r="P1321" s="43" t="s">
        <v>444</v>
      </c>
      <c r="Q1321" s="43" t="s">
        <v>453</v>
      </c>
      <c r="R1321" s="43" t="s">
        <v>466</v>
      </c>
      <c r="S1321" s="43" t="s">
        <v>330</v>
      </c>
      <c r="V1321" s="42" t="s">
        <v>1829</v>
      </c>
      <c r="W1321"/>
    </row>
    <row r="1322" spans="1:23" s="39" customFormat="1" x14ac:dyDescent="0.35">
      <c r="A1322" s="43" t="s">
        <v>811</v>
      </c>
      <c r="B1322" s="54">
        <v>51107</v>
      </c>
      <c r="C1322" s="54" t="s">
        <v>12</v>
      </c>
      <c r="D1322" s="53">
        <v>75.648716625062406</v>
      </c>
      <c r="E1322" s="53">
        <f>SUMIFS('Ratios_MARAMA-VA'!T:T, 'Ratios_MARAMA-VA'!AA:AA, V1322)</f>
        <v>75.648716624974796</v>
      </c>
      <c r="F1322" s="53">
        <f>SUMIFS('Ratios_MARAMA-VA'!J:J, 'Ratios_MARAMA-VA'!AA:AA, V1322)</f>
        <v>7.5991170340668102E-2</v>
      </c>
      <c r="G1322" s="53"/>
      <c r="H1322" s="53">
        <f t="shared" si="11"/>
        <v>1.004526893924599E-3</v>
      </c>
      <c r="I1322" s="53">
        <v>75.648716625062406</v>
      </c>
      <c r="J1322" s="53">
        <v>7.5991170340756115E-2</v>
      </c>
      <c r="K1322" s="53">
        <v>75.648716625062406</v>
      </c>
      <c r="L1322" s="53">
        <v>7.5991170340756115E-2</v>
      </c>
      <c r="M1322" s="43" t="s">
        <v>465</v>
      </c>
      <c r="N1322" s="43" t="s">
        <v>446</v>
      </c>
      <c r="O1322" s="43" t="s">
        <v>436</v>
      </c>
      <c r="P1322" s="43" t="s">
        <v>444</v>
      </c>
      <c r="Q1322" s="43" t="s">
        <v>453</v>
      </c>
      <c r="R1322" s="43" t="s">
        <v>466</v>
      </c>
      <c r="S1322" s="43" t="s">
        <v>330</v>
      </c>
      <c r="V1322" s="42" t="s">
        <v>1844</v>
      </c>
      <c r="W1322"/>
    </row>
    <row r="1323" spans="1:23" s="39" customFormat="1" x14ac:dyDescent="0.35">
      <c r="A1323" s="43" t="s">
        <v>811</v>
      </c>
      <c r="B1323" s="54">
        <v>51153</v>
      </c>
      <c r="C1323" s="54" t="s">
        <v>10</v>
      </c>
      <c r="D1323" s="53">
        <v>4.0202432899283203</v>
      </c>
      <c r="E1323" s="53">
        <f>SUMIFS('Ratios_MARAMA-VA'!T:T, 'Ratios_MARAMA-VA'!AA:AA, V1323)</f>
        <v>4.02024328992366</v>
      </c>
      <c r="F1323" s="53">
        <f>SUMIFS('Ratios_MARAMA-VA'!J:J, 'Ratios_MARAMA-VA'!AA:AA, V1323)</f>
        <v>4.0384425048482402E-3</v>
      </c>
      <c r="G1323" s="53"/>
      <c r="H1323" s="53">
        <f t="shared" si="11"/>
        <v>1.0045268939246027E-3</v>
      </c>
      <c r="I1323" s="53">
        <v>4.0202432899283203</v>
      </c>
      <c r="J1323" s="53">
        <v>4.0384425048529213E-3</v>
      </c>
      <c r="K1323" s="53">
        <v>4.0202432899283203</v>
      </c>
      <c r="L1323" s="53">
        <v>4.0384425048529213E-3</v>
      </c>
      <c r="M1323" s="43" t="s">
        <v>465</v>
      </c>
      <c r="N1323" s="43" t="s">
        <v>446</v>
      </c>
      <c r="O1323" s="43" t="s">
        <v>436</v>
      </c>
      <c r="P1323" s="43" t="s">
        <v>444</v>
      </c>
      <c r="Q1323" s="43" t="s">
        <v>453</v>
      </c>
      <c r="R1323" s="43" t="s">
        <v>466</v>
      </c>
      <c r="S1323" s="43" t="s">
        <v>330</v>
      </c>
      <c r="V1323" s="42" t="s">
        <v>1832</v>
      </c>
      <c r="W1323"/>
    </row>
    <row r="1324" spans="1:23" s="39" customFormat="1" x14ac:dyDescent="0.35">
      <c r="A1324" s="43" t="s">
        <v>811</v>
      </c>
      <c r="B1324" s="54">
        <v>51153</v>
      </c>
      <c r="C1324" s="54" t="s">
        <v>12</v>
      </c>
      <c r="D1324" s="53">
        <v>76.097467165190395</v>
      </c>
      <c r="E1324" s="53">
        <f>SUMIFS('Ratios_MARAMA-VA'!T:T, 'Ratios_MARAMA-VA'!AA:AA, V1324)</f>
        <v>76.097467165102003</v>
      </c>
      <c r="F1324" s="53">
        <f>SUMIFS('Ratios_MARAMA-VA'!J:J, 'Ratios_MARAMA-VA'!AA:AA, V1324)</f>
        <v>7.6441952326889703E-2</v>
      </c>
      <c r="G1324" s="53"/>
      <c r="H1324" s="53">
        <f t="shared" si="11"/>
        <v>1.0045268939246072E-3</v>
      </c>
      <c r="I1324" s="53">
        <v>76.097467165190395</v>
      </c>
      <c r="J1324" s="53">
        <v>7.6441952326978493E-2</v>
      </c>
      <c r="K1324" s="53">
        <v>76.097467165190395</v>
      </c>
      <c r="L1324" s="53">
        <v>7.6441952326978493E-2</v>
      </c>
      <c r="M1324" s="43" t="s">
        <v>465</v>
      </c>
      <c r="N1324" s="43" t="s">
        <v>446</v>
      </c>
      <c r="O1324" s="43" t="s">
        <v>436</v>
      </c>
      <c r="P1324" s="43" t="s">
        <v>444</v>
      </c>
      <c r="Q1324" s="43" t="s">
        <v>453</v>
      </c>
      <c r="R1324" s="43" t="s">
        <v>466</v>
      </c>
      <c r="S1324" s="43" t="s">
        <v>330</v>
      </c>
      <c r="V1324" s="42" t="s">
        <v>1847</v>
      </c>
      <c r="W1324"/>
    </row>
    <row r="1325" spans="1:23" s="39" customFormat="1" x14ac:dyDescent="0.35">
      <c r="A1325" s="43" t="s">
        <v>811</v>
      </c>
      <c r="B1325" s="54">
        <v>51510</v>
      </c>
      <c r="C1325" s="54" t="s">
        <v>10</v>
      </c>
      <c r="D1325" s="53">
        <v>9.9209675493791893E-2</v>
      </c>
      <c r="E1325" s="53">
        <f>SUMIFS('Ratios_MARAMA-VA'!T:T, 'Ratios_MARAMA-VA'!AA:AA, V1325)</f>
        <v>9.9209675493677402E-2</v>
      </c>
      <c r="F1325" s="53">
        <f>SUMIFS('Ratios_MARAMA-VA'!J:J, 'Ratios_MARAMA-VA'!AA:AA, V1325)</f>
        <v>9.9658787170930896E-5</v>
      </c>
      <c r="G1325" s="53"/>
      <c r="H1325" s="53">
        <f t="shared" si="11"/>
        <v>1.0045268939245962E-3</v>
      </c>
      <c r="I1325" s="53">
        <v>9.9209675493791893E-2</v>
      </c>
      <c r="J1325" s="53">
        <v>9.9658787171045903E-5</v>
      </c>
      <c r="K1325" s="53">
        <v>9.9209675493791893E-2</v>
      </c>
      <c r="L1325" s="53">
        <v>9.9658787171045903E-5</v>
      </c>
      <c r="M1325" s="43" t="s">
        <v>465</v>
      </c>
      <c r="N1325" s="43" t="s">
        <v>446</v>
      </c>
      <c r="O1325" s="43" t="s">
        <v>436</v>
      </c>
      <c r="P1325" s="43" t="s">
        <v>444</v>
      </c>
      <c r="Q1325" s="43" t="s">
        <v>453</v>
      </c>
      <c r="R1325" s="43" t="s">
        <v>466</v>
      </c>
      <c r="S1325" s="43" t="s">
        <v>330</v>
      </c>
      <c r="V1325" s="42" t="s">
        <v>1824</v>
      </c>
      <c r="W1325"/>
    </row>
    <row r="1326" spans="1:23" s="39" customFormat="1" x14ac:dyDescent="0.35">
      <c r="A1326" s="43" t="s">
        <v>811</v>
      </c>
      <c r="B1326" s="54">
        <v>51510</v>
      </c>
      <c r="C1326" s="54" t="s">
        <v>12</v>
      </c>
      <c r="D1326" s="53">
        <v>1.87789725429152</v>
      </c>
      <c r="E1326" s="53">
        <f>SUMIFS('Ratios_MARAMA-VA'!T:T, 'Ratios_MARAMA-VA'!AA:AA, V1326)</f>
        <v>1.87789725428933</v>
      </c>
      <c r="F1326" s="53">
        <f>SUMIFS('Ratios_MARAMA-VA'!J:J, 'Ratios_MARAMA-VA'!AA:AA, V1326)</f>
        <v>1.8863982959608E-3</v>
      </c>
      <c r="G1326" s="53"/>
      <c r="H1326" s="53">
        <f t="shared" si="11"/>
        <v>1.0045268939246025E-3</v>
      </c>
      <c r="I1326" s="53">
        <v>1.87789725429152</v>
      </c>
      <c r="J1326" s="53">
        <v>1.8863982959629998E-3</v>
      </c>
      <c r="K1326" s="53">
        <v>1.87789725429152</v>
      </c>
      <c r="L1326" s="53">
        <v>1.8863982959629998E-3</v>
      </c>
      <c r="M1326" s="43" t="s">
        <v>465</v>
      </c>
      <c r="N1326" s="43" t="s">
        <v>446</v>
      </c>
      <c r="O1326" s="43" t="s">
        <v>436</v>
      </c>
      <c r="P1326" s="43" t="s">
        <v>444</v>
      </c>
      <c r="Q1326" s="43" t="s">
        <v>453</v>
      </c>
      <c r="R1326" s="43" t="s">
        <v>466</v>
      </c>
      <c r="S1326" s="43" t="s">
        <v>330</v>
      </c>
      <c r="V1326" s="42" t="s">
        <v>1839</v>
      </c>
      <c r="W1326"/>
    </row>
    <row r="1327" spans="1:23" s="39" customFormat="1" x14ac:dyDescent="0.35">
      <c r="A1327" s="43" t="s">
        <v>811</v>
      </c>
      <c r="B1327" s="54">
        <v>51600</v>
      </c>
      <c r="C1327" s="54" t="s">
        <v>10</v>
      </c>
      <c r="D1327" s="53">
        <v>0.11760336042995199</v>
      </c>
      <c r="E1327" s="53">
        <f>SUMIFS('Ratios_MARAMA-VA'!T:T, 'Ratios_MARAMA-VA'!AA:AA, V1327)</f>
        <v>0.11760336042981499</v>
      </c>
      <c r="F1327" s="53">
        <f>SUMIFS('Ratios_MARAMA-VA'!J:J, 'Ratios_MARAMA-VA'!AA:AA, V1327)</f>
        <v>1.18135738367658E-4</v>
      </c>
      <c r="G1327" s="53"/>
      <c r="H1327" s="53">
        <f t="shared" si="11"/>
        <v>1.0045268939246062E-3</v>
      </c>
      <c r="I1327" s="53">
        <v>0.11760336042995199</v>
      </c>
      <c r="J1327" s="53">
        <v>1.1813573836779561E-4</v>
      </c>
      <c r="K1327" s="53">
        <v>0.11760336042995199</v>
      </c>
      <c r="L1327" s="53">
        <v>1.1813573836779561E-4</v>
      </c>
      <c r="M1327" s="43" t="s">
        <v>465</v>
      </c>
      <c r="N1327" s="43" t="s">
        <v>446</v>
      </c>
      <c r="O1327" s="43" t="s">
        <v>436</v>
      </c>
      <c r="P1327" s="43" t="s">
        <v>444</v>
      </c>
      <c r="Q1327" s="43" t="s">
        <v>453</v>
      </c>
      <c r="R1327" s="43" t="s">
        <v>466</v>
      </c>
      <c r="S1327" s="43" t="s">
        <v>330</v>
      </c>
      <c r="V1327" s="42" t="s">
        <v>1827</v>
      </c>
      <c r="W1327"/>
    </row>
    <row r="1328" spans="1:23" s="39" customFormat="1" x14ac:dyDescent="0.35">
      <c r="A1328" s="43" t="s">
        <v>811</v>
      </c>
      <c r="B1328" s="54">
        <v>51600</v>
      </c>
      <c r="C1328" s="54" t="s">
        <v>12</v>
      </c>
      <c r="D1328" s="53">
        <v>2.2260638876553598</v>
      </c>
      <c r="E1328" s="53">
        <f>SUMIFS('Ratios_MARAMA-VA'!T:T, 'Ratios_MARAMA-VA'!AA:AA, V1328)</f>
        <v>2.2260638876527801</v>
      </c>
      <c r="F1328" s="53">
        <f>SUMIFS('Ratios_MARAMA-VA'!J:J, 'Ratios_MARAMA-VA'!AA:AA, V1328)</f>
        <v>2.2361410427415699E-3</v>
      </c>
      <c r="G1328" s="53"/>
      <c r="H1328" s="53">
        <f t="shared" si="11"/>
        <v>1.0045268939246014E-3</v>
      </c>
      <c r="I1328" s="53">
        <v>2.2260638876553598</v>
      </c>
      <c r="J1328" s="53">
        <v>2.2361410427441612E-3</v>
      </c>
      <c r="K1328" s="53">
        <v>2.2260638876553598</v>
      </c>
      <c r="L1328" s="53">
        <v>2.2361410427441612E-3</v>
      </c>
      <c r="M1328" s="43" t="s">
        <v>465</v>
      </c>
      <c r="N1328" s="43" t="s">
        <v>446</v>
      </c>
      <c r="O1328" s="43" t="s">
        <v>436</v>
      </c>
      <c r="P1328" s="43" t="s">
        <v>444</v>
      </c>
      <c r="Q1328" s="43" t="s">
        <v>453</v>
      </c>
      <c r="R1328" s="43" t="s">
        <v>466</v>
      </c>
      <c r="S1328" s="43" t="s">
        <v>330</v>
      </c>
      <c r="V1328" s="42" t="s">
        <v>1842</v>
      </c>
      <c r="W1328"/>
    </row>
    <row r="1329" spans="1:23" s="39" customFormat="1" x14ac:dyDescent="0.35">
      <c r="A1329" s="43" t="s">
        <v>811</v>
      </c>
      <c r="B1329" s="54">
        <v>51610</v>
      </c>
      <c r="C1329" s="54" t="s">
        <v>10</v>
      </c>
      <c r="D1329" s="53">
        <v>3.1609246488060801E-2</v>
      </c>
      <c r="E1329" s="53">
        <f>SUMIFS('Ratios_MARAMA-VA'!T:T, 'Ratios_MARAMA-VA'!AA:AA, V1329)</f>
        <v>3.1609246488024302E-2</v>
      </c>
      <c r="F1329" s="53">
        <f>SUMIFS('Ratios_MARAMA-VA'!J:J, 'Ratios_MARAMA-VA'!AA:AA, V1329)</f>
        <v>3.1752338193912101E-5</v>
      </c>
      <c r="G1329" s="53"/>
      <c r="H1329" s="53">
        <f t="shared" si="11"/>
        <v>1.0045268939245992E-3</v>
      </c>
      <c r="I1329" s="53">
        <v>3.1609246488060801E-2</v>
      </c>
      <c r="J1329" s="53">
        <v>3.1752338193948761E-5</v>
      </c>
      <c r="K1329" s="53">
        <v>3.1609246488060801E-2</v>
      </c>
      <c r="L1329" s="53">
        <v>3.1752338193948761E-5</v>
      </c>
      <c r="M1329" s="43" t="s">
        <v>465</v>
      </c>
      <c r="N1329" s="43" t="s">
        <v>446</v>
      </c>
      <c r="O1329" s="43" t="s">
        <v>436</v>
      </c>
      <c r="P1329" s="43" t="s">
        <v>444</v>
      </c>
      <c r="Q1329" s="43" t="s">
        <v>453</v>
      </c>
      <c r="R1329" s="43" t="s">
        <v>466</v>
      </c>
      <c r="S1329" s="43" t="s">
        <v>330</v>
      </c>
      <c r="V1329" s="42" t="s">
        <v>1828</v>
      </c>
      <c r="W1329"/>
    </row>
    <row r="1330" spans="1:23" s="39" customFormat="1" x14ac:dyDescent="0.35">
      <c r="A1330" s="43" t="s">
        <v>811</v>
      </c>
      <c r="B1330" s="54">
        <v>51610</v>
      </c>
      <c r="C1330" s="54" t="s">
        <v>12</v>
      </c>
      <c r="D1330" s="53">
        <v>0.59831791139823998</v>
      </c>
      <c r="E1330" s="53">
        <f>SUMIFS('Ratios_MARAMA-VA'!T:T, 'Ratios_MARAMA-VA'!AA:AA, V1330)</f>
        <v>0.59831791139754198</v>
      </c>
      <c r="F1330" s="53">
        <f>SUMIFS('Ratios_MARAMA-VA'!J:J, 'Ratios_MARAMA-VA'!AA:AA, V1330)</f>
        <v>6.0102643311563499E-4</v>
      </c>
      <c r="G1330" s="53"/>
      <c r="H1330" s="53">
        <f t="shared" si="11"/>
        <v>1.0045268939246135E-3</v>
      </c>
      <c r="I1330" s="53">
        <v>0.59831791139823998</v>
      </c>
      <c r="J1330" s="53">
        <v>6.0102643311633615E-4</v>
      </c>
      <c r="K1330" s="53">
        <v>0.59831791139823998</v>
      </c>
      <c r="L1330" s="53">
        <v>6.0102643311633615E-4</v>
      </c>
      <c r="M1330" s="43" t="s">
        <v>465</v>
      </c>
      <c r="N1330" s="43" t="s">
        <v>446</v>
      </c>
      <c r="O1330" s="43" t="s">
        <v>436</v>
      </c>
      <c r="P1330" s="43" t="s">
        <v>444</v>
      </c>
      <c r="Q1330" s="43" t="s">
        <v>453</v>
      </c>
      <c r="R1330" s="43" t="s">
        <v>466</v>
      </c>
      <c r="S1330" s="43" t="s">
        <v>330</v>
      </c>
      <c r="V1330" s="42" t="s">
        <v>1843</v>
      </c>
      <c r="W1330"/>
    </row>
    <row r="1331" spans="1:23" s="39" customFormat="1" x14ac:dyDescent="0.35">
      <c r="A1331" s="43" t="s">
        <v>811</v>
      </c>
      <c r="B1331" s="54">
        <v>51683</v>
      </c>
      <c r="C1331" s="54" t="s">
        <v>10</v>
      </c>
      <c r="D1331" s="53">
        <v>0.16093170721811201</v>
      </c>
      <c r="E1331" s="53">
        <f>SUMIFS('Ratios_MARAMA-VA'!T:T, 'Ratios_MARAMA-VA'!AA:AA, V1331)</f>
        <v>0.16093170721792499</v>
      </c>
      <c r="F1331" s="53">
        <f>SUMIFS('Ratios_MARAMA-VA'!J:J, 'Ratios_MARAMA-VA'!AA:AA, V1331)</f>
        <v>1.61660227985606E-4</v>
      </c>
      <c r="G1331" s="53"/>
      <c r="H1331" s="53">
        <f t="shared" si="11"/>
        <v>1.0045268939246042E-3</v>
      </c>
      <c r="I1331" s="53">
        <v>0.16093170721811201</v>
      </c>
      <c r="J1331" s="53">
        <v>1.6166022798579387E-4</v>
      </c>
      <c r="K1331" s="53">
        <v>0.16093170721811201</v>
      </c>
      <c r="L1331" s="53">
        <v>1.6166022798579387E-4</v>
      </c>
      <c r="M1331" s="43" t="s">
        <v>465</v>
      </c>
      <c r="N1331" s="43" t="s">
        <v>446</v>
      </c>
      <c r="O1331" s="43" t="s">
        <v>436</v>
      </c>
      <c r="P1331" s="43" t="s">
        <v>444</v>
      </c>
      <c r="Q1331" s="43" t="s">
        <v>453</v>
      </c>
      <c r="R1331" s="43" t="s">
        <v>466</v>
      </c>
      <c r="S1331" s="43" t="s">
        <v>330</v>
      </c>
      <c r="V1331" s="42" t="s">
        <v>1830</v>
      </c>
      <c r="W1331"/>
    </row>
    <row r="1332" spans="1:23" s="39" customFormat="1" x14ac:dyDescent="0.35">
      <c r="A1332" s="43" t="s">
        <v>811</v>
      </c>
      <c r="B1332" s="54">
        <v>51683</v>
      </c>
      <c r="C1332" s="54" t="s">
        <v>12</v>
      </c>
      <c r="D1332" s="53">
        <v>3.0462071055622402</v>
      </c>
      <c r="E1332" s="53">
        <f>SUMIFS('Ratios_MARAMA-VA'!T:T, 'Ratios_MARAMA-VA'!AA:AA, V1332)</f>
        <v>3.0462071055586999</v>
      </c>
      <c r="F1332" s="53">
        <f>SUMIFS('Ratios_MARAMA-VA'!J:J, 'Ratios_MARAMA-VA'!AA:AA, V1332)</f>
        <v>3.0599969619979398E-3</v>
      </c>
      <c r="G1332" s="53"/>
      <c r="H1332" s="53">
        <f t="shared" si="11"/>
        <v>1.0045268939246042E-3</v>
      </c>
      <c r="I1332" s="53">
        <v>3.0462071055622402</v>
      </c>
      <c r="J1332" s="53">
        <v>3.059996962001496E-3</v>
      </c>
      <c r="K1332" s="53">
        <v>3.0462071055622402</v>
      </c>
      <c r="L1332" s="53">
        <v>3.059996962001496E-3</v>
      </c>
      <c r="M1332" s="43" t="s">
        <v>465</v>
      </c>
      <c r="N1332" s="43" t="s">
        <v>446</v>
      </c>
      <c r="O1332" s="43" t="s">
        <v>436</v>
      </c>
      <c r="P1332" s="43" t="s">
        <v>444</v>
      </c>
      <c r="Q1332" s="43" t="s">
        <v>453</v>
      </c>
      <c r="R1332" s="43" t="s">
        <v>466</v>
      </c>
      <c r="S1332" s="43" t="s">
        <v>330</v>
      </c>
      <c r="V1332" s="42" t="s">
        <v>1845</v>
      </c>
      <c r="W1332"/>
    </row>
    <row r="1333" spans="1:23" s="39" customFormat="1" x14ac:dyDescent="0.35">
      <c r="A1333" s="43" t="s">
        <v>811</v>
      </c>
      <c r="B1333" s="54">
        <v>51685</v>
      </c>
      <c r="C1333" s="54" t="s">
        <v>10</v>
      </c>
      <c r="D1333" s="53">
        <v>3.94294119121728E-2</v>
      </c>
      <c r="E1333" s="53">
        <f>SUMIFS('Ratios_MARAMA-VA'!T:T, 'Ratios_MARAMA-VA'!AA:AA, V1333)</f>
        <v>3.9429411912126899E-2</v>
      </c>
      <c r="F1333" s="53">
        <f>SUMIFS('Ratios_MARAMA-VA'!J:J, 'Ratios_MARAMA-VA'!AA:AA, V1333)</f>
        <v>3.9607904677362797E-5</v>
      </c>
      <c r="G1333" s="53"/>
      <c r="H1333" s="53">
        <f t="shared" si="11"/>
        <v>1.0045268939246085E-3</v>
      </c>
      <c r="I1333" s="53">
        <v>3.94294119121728E-2</v>
      </c>
      <c r="J1333" s="53">
        <v>3.9607904677408902E-5</v>
      </c>
      <c r="K1333" s="53">
        <v>3.94294119121728E-2</v>
      </c>
      <c r="L1333" s="53">
        <v>3.9607904677408902E-5</v>
      </c>
      <c r="M1333" s="43" t="s">
        <v>465</v>
      </c>
      <c r="N1333" s="43" t="s">
        <v>446</v>
      </c>
      <c r="O1333" s="43" t="s">
        <v>436</v>
      </c>
      <c r="P1333" s="43" t="s">
        <v>444</v>
      </c>
      <c r="Q1333" s="43" t="s">
        <v>453</v>
      </c>
      <c r="R1333" s="43" t="s">
        <v>466</v>
      </c>
      <c r="S1333" s="43" t="s">
        <v>330</v>
      </c>
      <c r="V1333" s="42" t="s">
        <v>1831</v>
      </c>
      <c r="W1333"/>
    </row>
    <row r="1334" spans="1:23" s="39" customFormat="1" x14ac:dyDescent="0.35">
      <c r="A1334" s="43" t="s">
        <v>811</v>
      </c>
      <c r="B1334" s="54">
        <v>51685</v>
      </c>
      <c r="C1334" s="54" t="s">
        <v>12</v>
      </c>
      <c r="D1334" s="53">
        <v>0.74634239085065601</v>
      </c>
      <c r="E1334" s="53">
        <f>SUMIFS('Ratios_MARAMA-VA'!T:T, 'Ratios_MARAMA-VA'!AA:AA, V1334)</f>
        <v>0.74634239084978604</v>
      </c>
      <c r="F1334" s="53">
        <f>SUMIFS('Ratios_MARAMA-VA'!J:J, 'Ratios_MARAMA-VA'!AA:AA, V1334)</f>
        <v>7.4972100368460195E-4</v>
      </c>
      <c r="G1334" s="53"/>
      <c r="H1334" s="53">
        <f t="shared" si="11"/>
        <v>1.0045268939246088E-3</v>
      </c>
      <c r="I1334" s="53">
        <v>0.74634239085065601</v>
      </c>
      <c r="J1334" s="53">
        <v>7.4972100368547582E-4</v>
      </c>
      <c r="K1334" s="53">
        <v>0.74634239085065601</v>
      </c>
      <c r="L1334" s="53">
        <v>7.4972100368547582E-4</v>
      </c>
      <c r="M1334" s="43" t="s">
        <v>465</v>
      </c>
      <c r="N1334" s="43" t="s">
        <v>446</v>
      </c>
      <c r="O1334" s="43" t="s">
        <v>436</v>
      </c>
      <c r="P1334" s="43" t="s">
        <v>444</v>
      </c>
      <c r="Q1334" s="43" t="s">
        <v>453</v>
      </c>
      <c r="R1334" s="43" t="s">
        <v>466</v>
      </c>
      <c r="S1334" s="43" t="s">
        <v>330</v>
      </c>
      <c r="V1334" s="42" t="s">
        <v>1846</v>
      </c>
      <c r="W1334"/>
    </row>
    <row r="1335" spans="1:23" s="39" customFormat="1" x14ac:dyDescent="0.35">
      <c r="A1335" s="43" t="s">
        <v>9</v>
      </c>
      <c r="B1335" s="54">
        <v>11001</v>
      </c>
      <c r="C1335" s="54" t="s">
        <v>10</v>
      </c>
      <c r="D1335" s="53">
        <v>1.4057439999999999E-2</v>
      </c>
      <c r="E1335" s="53">
        <f>SUMIFS('Ratios_MARAMA-VA'!T:T, 'Ratios_MARAMA-VA'!AA:AA, V1335)</f>
        <v>1.40574399999837E-2</v>
      </c>
      <c r="F1335" s="53">
        <f>SUMIFS('Ratios_MARAMA-VA'!J:J, 'Ratios_MARAMA-VA'!AA:AA, V1335)</f>
        <v>1.4121076539715E-5</v>
      </c>
      <c r="G1335" s="53"/>
      <c r="H1335" s="53">
        <f t="shared" si="11"/>
        <v>1.0045268939245962E-3</v>
      </c>
      <c r="I1335" s="53">
        <v>1.4057439999999999E-2</v>
      </c>
      <c r="J1335" s="53">
        <v>1.4121076539731375E-5</v>
      </c>
      <c r="K1335" s="53">
        <v>1.4057439999999999E-2</v>
      </c>
      <c r="L1335" s="53">
        <v>1.4121076539731375E-5</v>
      </c>
      <c r="M1335" s="43" t="s">
        <v>463</v>
      </c>
      <c r="N1335" s="43" t="s">
        <v>446</v>
      </c>
      <c r="O1335" s="43" t="s">
        <v>436</v>
      </c>
      <c r="P1335" s="43" t="s">
        <v>444</v>
      </c>
      <c r="Q1335" s="43" t="s">
        <v>453</v>
      </c>
      <c r="R1335" s="43" t="s">
        <v>464</v>
      </c>
      <c r="S1335" s="43" t="s">
        <v>330</v>
      </c>
      <c r="V1335" s="42" t="s">
        <v>1848</v>
      </c>
      <c r="W1335"/>
    </row>
    <row r="1336" spans="1:23" s="39" customFormat="1" x14ac:dyDescent="0.35">
      <c r="A1336" s="43" t="s">
        <v>9</v>
      </c>
      <c r="B1336" s="54">
        <v>11001</v>
      </c>
      <c r="C1336" s="54" t="s">
        <v>12</v>
      </c>
      <c r="D1336" s="53">
        <v>0.1000094</v>
      </c>
      <c r="E1336" s="53">
        <f>SUMIFS('Ratios_MARAMA-VA'!T:T, 'Ratios_MARAMA-VA'!AA:AA, V1336)</f>
        <v>0.10000939999988399</v>
      </c>
      <c r="F1336" s="53">
        <f>SUMIFS('Ratios_MARAMA-VA'!J:J, 'Ratios_MARAMA-VA'!AA:AA, V1336)</f>
        <v>1.00462131945146E-4</v>
      </c>
      <c r="G1336" s="53"/>
      <c r="H1336" s="53">
        <f t="shared" si="11"/>
        <v>1.0045268939245964E-3</v>
      </c>
      <c r="I1336" s="53">
        <v>0.1000094</v>
      </c>
      <c r="J1336" s="53">
        <v>1.0046213194526252E-4</v>
      </c>
      <c r="K1336" s="53">
        <v>0.1000094</v>
      </c>
      <c r="L1336" s="53">
        <v>1.0046213194526252E-4</v>
      </c>
      <c r="M1336" s="43" t="s">
        <v>463</v>
      </c>
      <c r="N1336" s="43" t="s">
        <v>446</v>
      </c>
      <c r="O1336" s="43" t="s">
        <v>436</v>
      </c>
      <c r="P1336" s="43" t="s">
        <v>444</v>
      </c>
      <c r="Q1336" s="43" t="s">
        <v>453</v>
      </c>
      <c r="R1336" s="43" t="s">
        <v>464</v>
      </c>
      <c r="S1336" s="43" t="s">
        <v>330</v>
      </c>
      <c r="V1336" s="42" t="s">
        <v>1863</v>
      </c>
      <c r="W1336"/>
    </row>
    <row r="1337" spans="1:23" s="39" customFormat="1" x14ac:dyDescent="0.35">
      <c r="A1337" s="43" t="s">
        <v>497</v>
      </c>
      <c r="B1337" s="54">
        <v>24009</v>
      </c>
      <c r="C1337" s="54" t="s">
        <v>10</v>
      </c>
      <c r="D1337" s="53">
        <v>1.8208134069629001</v>
      </c>
      <c r="E1337" s="53">
        <f>SUMIFS('Ratios_MARAMA-VA'!T:T, 'Ratios_MARAMA-VA'!AA:AA, V1337)</f>
        <v>1.82081340696078</v>
      </c>
      <c r="F1337" s="53">
        <f>SUMIFS('Ratios_MARAMA-VA'!J:J, 'Ratios_MARAMA-VA'!AA:AA, V1337)</f>
        <v>1.8290560361105899E-3</v>
      </c>
      <c r="G1337" s="53"/>
      <c r="H1337" s="53">
        <f t="shared" si="11"/>
        <v>1.0045268939246049E-3</v>
      </c>
      <c r="I1337" s="53">
        <v>1.8208134069629001</v>
      </c>
      <c r="J1337" s="53">
        <v>1.8290560361127195E-3</v>
      </c>
      <c r="K1337" s="53">
        <v>1.8208134069629001</v>
      </c>
      <c r="L1337" s="53">
        <v>1.8290560361127195E-3</v>
      </c>
      <c r="M1337" s="43" t="s">
        <v>463</v>
      </c>
      <c r="N1337" s="43" t="s">
        <v>446</v>
      </c>
      <c r="O1337" s="43" t="s">
        <v>436</v>
      </c>
      <c r="P1337" s="43" t="s">
        <v>444</v>
      </c>
      <c r="Q1337" s="43" t="s">
        <v>453</v>
      </c>
      <c r="R1337" s="43" t="s">
        <v>464</v>
      </c>
      <c r="S1337" s="43" t="s">
        <v>330</v>
      </c>
      <c r="V1337" s="42" t="s">
        <v>1849</v>
      </c>
      <c r="W1337"/>
    </row>
    <row r="1338" spans="1:23" s="39" customFormat="1" x14ac:dyDescent="0.35">
      <c r="A1338" s="43" t="s">
        <v>497</v>
      </c>
      <c r="B1338" s="54">
        <v>24009</v>
      </c>
      <c r="C1338" s="54" t="s">
        <v>12</v>
      </c>
      <c r="D1338" s="53">
        <v>12.953881306498401</v>
      </c>
      <c r="E1338" s="53">
        <f>SUMIFS('Ratios_MARAMA-VA'!T:T, 'Ratios_MARAMA-VA'!AA:AA, V1338)</f>
        <v>12.9538813064833</v>
      </c>
      <c r="F1338" s="53">
        <f>SUMIFS('Ratios_MARAMA-VA'!J:J, 'Ratios_MARAMA-VA'!AA:AA, V1338)</f>
        <v>1.30125221530697E-2</v>
      </c>
      <c r="G1338" s="53"/>
      <c r="H1338" s="53">
        <f t="shared" si="11"/>
        <v>1.004526893924607E-3</v>
      </c>
      <c r="I1338" s="53">
        <v>12.953881306498401</v>
      </c>
      <c r="J1338" s="53">
        <v>1.301252215308487E-2</v>
      </c>
      <c r="K1338" s="53">
        <v>12.953881306498401</v>
      </c>
      <c r="L1338" s="53">
        <v>1.301252215308487E-2</v>
      </c>
      <c r="M1338" s="43" t="s">
        <v>463</v>
      </c>
      <c r="N1338" s="43" t="s">
        <v>446</v>
      </c>
      <c r="O1338" s="43" t="s">
        <v>436</v>
      </c>
      <c r="P1338" s="43" t="s">
        <v>444</v>
      </c>
      <c r="Q1338" s="43" t="s">
        <v>453</v>
      </c>
      <c r="R1338" s="43" t="s">
        <v>464</v>
      </c>
      <c r="S1338" s="43" t="s">
        <v>330</v>
      </c>
      <c r="V1338" s="42" t="s">
        <v>1864</v>
      </c>
      <c r="W1338"/>
    </row>
    <row r="1339" spans="1:23" s="39" customFormat="1" x14ac:dyDescent="0.35">
      <c r="A1339" s="43" t="s">
        <v>497</v>
      </c>
      <c r="B1339" s="54">
        <v>24017</v>
      </c>
      <c r="C1339" s="54" t="s">
        <v>10</v>
      </c>
      <c r="D1339" s="53">
        <v>2.5301909440813901</v>
      </c>
      <c r="E1339" s="53">
        <f>SUMIFS('Ratios_MARAMA-VA'!T:T, 'Ratios_MARAMA-VA'!AA:AA, V1339)</f>
        <v>2.53019094407846</v>
      </c>
      <c r="F1339" s="53">
        <f>SUMIFS('Ratios_MARAMA-VA'!J:J, 'Ratios_MARAMA-VA'!AA:AA, V1339)</f>
        <v>2.5416448500912899E-3</v>
      </c>
      <c r="G1339" s="53"/>
      <c r="H1339" s="53">
        <f t="shared" si="11"/>
        <v>1.0045268939246012E-3</v>
      </c>
      <c r="I1339" s="53">
        <v>2.5301909440813901</v>
      </c>
      <c r="J1339" s="53">
        <v>2.5416448500942329E-3</v>
      </c>
      <c r="K1339" s="53">
        <v>2.5301909440813901</v>
      </c>
      <c r="L1339" s="53">
        <v>2.5416448500942329E-3</v>
      </c>
      <c r="M1339" s="43" t="s">
        <v>463</v>
      </c>
      <c r="N1339" s="43" t="s">
        <v>446</v>
      </c>
      <c r="O1339" s="43" t="s">
        <v>436</v>
      </c>
      <c r="P1339" s="43" t="s">
        <v>444</v>
      </c>
      <c r="Q1339" s="43" t="s">
        <v>453</v>
      </c>
      <c r="R1339" s="43" t="s">
        <v>464</v>
      </c>
      <c r="S1339" s="43" t="s">
        <v>330</v>
      </c>
      <c r="V1339" s="42" t="s">
        <v>1850</v>
      </c>
      <c r="W1339"/>
    </row>
    <row r="1340" spans="1:23" s="39" customFormat="1" x14ac:dyDescent="0.35">
      <c r="A1340" s="43" t="s">
        <v>497</v>
      </c>
      <c r="B1340" s="54">
        <v>24017</v>
      </c>
      <c r="C1340" s="54" t="s">
        <v>12</v>
      </c>
      <c r="D1340" s="53">
        <v>18.0006305619799</v>
      </c>
      <c r="E1340" s="53">
        <f>SUMIFS('Ratios_MARAMA-VA'!T:T, 'Ratios_MARAMA-VA'!AA:AA, V1340)</f>
        <v>18.0006305619589</v>
      </c>
      <c r="F1340" s="53">
        <f>SUMIFS('Ratios_MARAMA-VA'!J:J, 'Ratios_MARAMA-VA'!AA:AA, V1340)</f>
        <v>1.8082117507089001E-2</v>
      </c>
      <c r="G1340" s="53"/>
      <c r="H1340" s="53">
        <f t="shared" si="11"/>
        <v>1.0045268939246111E-3</v>
      </c>
      <c r="I1340" s="53">
        <v>18.0006305619799</v>
      </c>
      <c r="J1340" s="53">
        <v>1.8082117507110095E-2</v>
      </c>
      <c r="K1340" s="53">
        <v>18.0006305619799</v>
      </c>
      <c r="L1340" s="53">
        <v>1.8082117507110095E-2</v>
      </c>
      <c r="M1340" s="43" t="s">
        <v>463</v>
      </c>
      <c r="N1340" s="43" t="s">
        <v>446</v>
      </c>
      <c r="O1340" s="43" t="s">
        <v>436</v>
      </c>
      <c r="P1340" s="43" t="s">
        <v>444</v>
      </c>
      <c r="Q1340" s="43" t="s">
        <v>453</v>
      </c>
      <c r="R1340" s="43" t="s">
        <v>464</v>
      </c>
      <c r="S1340" s="43" t="s">
        <v>330</v>
      </c>
      <c r="V1340" s="42" t="s">
        <v>1865</v>
      </c>
      <c r="W1340"/>
    </row>
    <row r="1341" spans="1:23" s="39" customFormat="1" x14ac:dyDescent="0.35">
      <c r="A1341" s="43" t="s">
        <v>497</v>
      </c>
      <c r="B1341" s="54">
        <v>24021</v>
      </c>
      <c r="C1341" s="54" t="s">
        <v>10</v>
      </c>
      <c r="D1341" s="53">
        <v>3.4355126078019098</v>
      </c>
      <c r="E1341" s="53">
        <f>SUMIFS('Ratios_MARAMA-VA'!T:T, 'Ratios_MARAMA-VA'!AA:AA, V1341)</f>
        <v>3.4355126077979001</v>
      </c>
      <c r="F1341" s="53">
        <f>SUMIFS('Ratios_MARAMA-VA'!J:J, 'Ratios_MARAMA-VA'!AA:AA, V1341)</f>
        <v>3.4510648089500699E-3</v>
      </c>
      <c r="G1341" s="53"/>
      <c r="H1341" s="53">
        <f t="shared" si="11"/>
        <v>1.0045268939246124E-3</v>
      </c>
      <c r="I1341" s="53">
        <v>3.4355126078019098</v>
      </c>
      <c r="J1341" s="53">
        <v>3.4510648089540979E-3</v>
      </c>
      <c r="K1341" s="53">
        <v>3.4355126078019098</v>
      </c>
      <c r="L1341" s="53">
        <v>3.4510648089540979E-3</v>
      </c>
      <c r="M1341" s="43" t="s">
        <v>463</v>
      </c>
      <c r="N1341" s="43" t="s">
        <v>446</v>
      </c>
      <c r="O1341" s="43" t="s">
        <v>436</v>
      </c>
      <c r="P1341" s="43" t="s">
        <v>444</v>
      </c>
      <c r="Q1341" s="43" t="s">
        <v>453</v>
      </c>
      <c r="R1341" s="43" t="s">
        <v>464</v>
      </c>
      <c r="S1341" s="43" t="s">
        <v>330</v>
      </c>
      <c r="V1341" s="42" t="s">
        <v>1851</v>
      </c>
      <c r="W1341"/>
    </row>
    <row r="1342" spans="1:23" s="39" customFormat="1" x14ac:dyDescent="0.35">
      <c r="A1342" s="43" t="s">
        <v>497</v>
      </c>
      <c r="B1342" s="54">
        <v>24021</v>
      </c>
      <c r="C1342" s="54" t="s">
        <v>12</v>
      </c>
      <c r="D1342" s="53">
        <v>24.4413985474689</v>
      </c>
      <c r="E1342" s="53">
        <f>SUMIFS('Ratios_MARAMA-VA'!T:T, 'Ratios_MARAMA-VA'!AA:AA, V1342)</f>
        <v>24.4413985474405</v>
      </c>
      <c r="F1342" s="53">
        <f>SUMIFS('Ratios_MARAMA-VA'!J:J, 'Ratios_MARAMA-VA'!AA:AA, V1342)</f>
        <v>2.4552042166033801E-2</v>
      </c>
      <c r="G1342" s="53"/>
      <c r="H1342" s="53">
        <f t="shared" si="11"/>
        <v>1.0045268939246068E-3</v>
      </c>
      <c r="I1342" s="53">
        <v>24.4413985474689</v>
      </c>
      <c r="J1342" s="53">
        <v>2.455204216606233E-2</v>
      </c>
      <c r="K1342" s="53">
        <v>24.4413985474689</v>
      </c>
      <c r="L1342" s="53">
        <v>2.455204216606233E-2</v>
      </c>
      <c r="M1342" s="43" t="s">
        <v>463</v>
      </c>
      <c r="N1342" s="43" t="s">
        <v>446</v>
      </c>
      <c r="O1342" s="43" t="s">
        <v>436</v>
      </c>
      <c r="P1342" s="43" t="s">
        <v>444</v>
      </c>
      <c r="Q1342" s="43" t="s">
        <v>453</v>
      </c>
      <c r="R1342" s="43" t="s">
        <v>464</v>
      </c>
      <c r="S1342" s="43" t="s">
        <v>330</v>
      </c>
      <c r="V1342" s="42" t="s">
        <v>1866</v>
      </c>
      <c r="W1342"/>
    </row>
    <row r="1343" spans="1:23" s="39" customFormat="1" x14ac:dyDescent="0.35">
      <c r="A1343" s="43" t="s">
        <v>497</v>
      </c>
      <c r="B1343" s="54">
        <v>24031</v>
      </c>
      <c r="C1343" s="54" t="s">
        <v>10</v>
      </c>
      <c r="D1343" s="53">
        <v>4.9103551578623303</v>
      </c>
      <c r="E1343" s="53">
        <f>SUMIFS('Ratios_MARAMA-VA'!T:T, 'Ratios_MARAMA-VA'!AA:AA, V1343)</f>
        <v>4.9103551578565998</v>
      </c>
      <c r="F1343" s="53">
        <f>SUMIFS('Ratios_MARAMA-VA'!J:J, 'Ratios_MARAMA-VA'!AA:AA, V1343)</f>
        <v>4.9325838147883903E-3</v>
      </c>
      <c r="G1343" s="53"/>
      <c r="H1343" s="53">
        <f t="shared" si="11"/>
        <v>1.0045268939246124E-3</v>
      </c>
      <c r="I1343" s="53">
        <v>4.9103551578623303</v>
      </c>
      <c r="J1343" s="53">
        <v>4.932583814794147E-3</v>
      </c>
      <c r="K1343" s="53">
        <v>4.9103551578623303</v>
      </c>
      <c r="L1343" s="53">
        <v>4.932583814794147E-3</v>
      </c>
      <c r="M1343" s="43" t="s">
        <v>463</v>
      </c>
      <c r="N1343" s="43" t="s">
        <v>446</v>
      </c>
      <c r="O1343" s="43" t="s">
        <v>436</v>
      </c>
      <c r="P1343" s="43" t="s">
        <v>444</v>
      </c>
      <c r="Q1343" s="43" t="s">
        <v>453</v>
      </c>
      <c r="R1343" s="43" t="s">
        <v>464</v>
      </c>
      <c r="S1343" s="43" t="s">
        <v>330</v>
      </c>
      <c r="V1343" s="42" t="s">
        <v>1852</v>
      </c>
      <c r="W1343"/>
    </row>
    <row r="1344" spans="1:23" s="39" customFormat="1" x14ac:dyDescent="0.35">
      <c r="A1344" s="43" t="s">
        <v>497</v>
      </c>
      <c r="B1344" s="54">
        <v>24031</v>
      </c>
      <c r="C1344" s="54" t="s">
        <v>12</v>
      </c>
      <c r="D1344" s="53">
        <v>34.9339155138154</v>
      </c>
      <c r="E1344" s="53">
        <f>SUMIFS('Ratios_MARAMA-VA'!T:T, 'Ratios_MARAMA-VA'!AA:AA, V1344)</f>
        <v>34.933915513774799</v>
      </c>
      <c r="F1344" s="53">
        <f>SUMIFS('Ratios_MARAMA-VA'!J:J, 'Ratios_MARAMA-VA'!AA:AA, V1344)</f>
        <v>3.5092057643676802E-2</v>
      </c>
      <c r="G1344" s="53"/>
      <c r="H1344" s="53">
        <f t="shared" si="11"/>
        <v>1.0045268939246059E-3</v>
      </c>
      <c r="I1344" s="53">
        <v>34.9339155138154</v>
      </c>
      <c r="J1344" s="53">
        <v>3.5092057643717589E-2</v>
      </c>
      <c r="K1344" s="53">
        <v>34.9339155138154</v>
      </c>
      <c r="L1344" s="53">
        <v>3.5092057643717589E-2</v>
      </c>
      <c r="M1344" s="43" t="s">
        <v>463</v>
      </c>
      <c r="N1344" s="43" t="s">
        <v>446</v>
      </c>
      <c r="O1344" s="43" t="s">
        <v>436</v>
      </c>
      <c r="P1344" s="43" t="s">
        <v>444</v>
      </c>
      <c r="Q1344" s="43" t="s">
        <v>453</v>
      </c>
      <c r="R1344" s="43" t="s">
        <v>464</v>
      </c>
      <c r="S1344" s="43" t="s">
        <v>330</v>
      </c>
      <c r="V1344" s="42" t="s">
        <v>1867</v>
      </c>
      <c r="W1344"/>
    </row>
    <row r="1345" spans="1:23" s="39" customFormat="1" x14ac:dyDescent="0.35">
      <c r="A1345" s="43" t="s">
        <v>497</v>
      </c>
      <c r="B1345" s="54">
        <v>24033</v>
      </c>
      <c r="C1345" s="54" t="s">
        <v>10</v>
      </c>
      <c r="D1345" s="53">
        <v>4.3345895484280197</v>
      </c>
      <c r="E1345" s="53">
        <f>SUMIFS('Ratios_MARAMA-VA'!T:T, 'Ratios_MARAMA-VA'!AA:AA, V1345)</f>
        <v>4.3345895484229899</v>
      </c>
      <c r="F1345" s="53">
        <f>SUMIFS('Ratios_MARAMA-VA'!J:J, 'Ratios_MARAMA-VA'!AA:AA, V1345)</f>
        <v>4.3542117755154004E-3</v>
      </c>
      <c r="G1345" s="53"/>
      <c r="H1345" s="53">
        <f t="shared" si="11"/>
        <v>1.0045268939246046E-3</v>
      </c>
      <c r="I1345" s="53">
        <v>4.3345895484280197</v>
      </c>
      <c r="J1345" s="53">
        <v>4.3542117755204536E-3</v>
      </c>
      <c r="K1345" s="53">
        <v>4.3345895484280197</v>
      </c>
      <c r="L1345" s="53">
        <v>4.3542117755204536E-3</v>
      </c>
      <c r="M1345" s="43" t="s">
        <v>463</v>
      </c>
      <c r="N1345" s="43" t="s">
        <v>446</v>
      </c>
      <c r="O1345" s="43" t="s">
        <v>436</v>
      </c>
      <c r="P1345" s="43" t="s">
        <v>444</v>
      </c>
      <c r="Q1345" s="43" t="s">
        <v>453</v>
      </c>
      <c r="R1345" s="43" t="s">
        <v>464</v>
      </c>
      <c r="S1345" s="43" t="s">
        <v>330</v>
      </c>
      <c r="V1345" s="42" t="s">
        <v>1853</v>
      </c>
      <c r="W1345"/>
    </row>
    <row r="1346" spans="1:23" s="39" customFormat="1" x14ac:dyDescent="0.35">
      <c r="A1346" s="43" t="s">
        <v>497</v>
      </c>
      <c r="B1346" s="54">
        <v>24033</v>
      </c>
      <c r="C1346" s="54" t="s">
        <v>12</v>
      </c>
      <c r="D1346" s="53">
        <v>30.8377320689006</v>
      </c>
      <c r="E1346" s="53">
        <f>SUMIFS('Ratios_MARAMA-VA'!T:T, 'Ratios_MARAMA-VA'!AA:AA, V1346)</f>
        <v>30.837732068864799</v>
      </c>
      <c r="F1346" s="53">
        <f>SUMIFS('Ratios_MARAMA-VA'!J:J, 'Ratios_MARAMA-VA'!AA:AA, V1346)</f>
        <v>3.09773312108159E-2</v>
      </c>
      <c r="G1346" s="53"/>
      <c r="H1346" s="53">
        <f t="shared" si="11"/>
        <v>1.0045268939246038E-3</v>
      </c>
      <c r="I1346" s="53">
        <v>30.8377320689006</v>
      </c>
      <c r="J1346" s="53">
        <v>3.0977331210851864E-2</v>
      </c>
      <c r="K1346" s="53">
        <v>30.8377320689006</v>
      </c>
      <c r="L1346" s="53">
        <v>3.0977331210851864E-2</v>
      </c>
      <c r="M1346" s="43" t="s">
        <v>463</v>
      </c>
      <c r="N1346" s="43" t="s">
        <v>446</v>
      </c>
      <c r="O1346" s="43" t="s">
        <v>436</v>
      </c>
      <c r="P1346" s="43" t="s">
        <v>444</v>
      </c>
      <c r="Q1346" s="43" t="s">
        <v>453</v>
      </c>
      <c r="R1346" s="43" t="s">
        <v>464</v>
      </c>
      <c r="S1346" s="43" t="s">
        <v>330</v>
      </c>
      <c r="V1346" s="42" t="s">
        <v>1868</v>
      </c>
      <c r="W1346"/>
    </row>
    <row r="1347" spans="1:23" s="39" customFormat="1" x14ac:dyDescent="0.35">
      <c r="A1347" s="43" t="s">
        <v>811</v>
      </c>
      <c r="B1347" s="54">
        <v>51013</v>
      </c>
      <c r="C1347" s="54" t="s">
        <v>10</v>
      </c>
      <c r="D1347" s="53">
        <v>0.23074034694252801</v>
      </c>
      <c r="E1347" s="53">
        <f>SUMIFS('Ratios_MARAMA-VA'!T:T, 'Ratios_MARAMA-VA'!AA:AA, V1347)</f>
        <v>0.23074034694225901</v>
      </c>
      <c r="F1347" s="53">
        <f>SUMIFS('Ratios_MARAMA-VA'!J:J, 'Ratios_MARAMA-VA'!AA:AA, V1347)</f>
        <v>2.3178488401699501E-4</v>
      </c>
      <c r="G1347" s="53"/>
      <c r="H1347" s="53">
        <f t="shared" ref="H1347:H1410" si="12">F1347/E1347</f>
        <v>1.0045268939246131E-3</v>
      </c>
      <c r="I1347" s="53">
        <v>0.23074034694252801</v>
      </c>
      <c r="J1347" s="53">
        <v>2.3178488401726525E-4</v>
      </c>
      <c r="K1347" s="53">
        <v>0.23074034694252801</v>
      </c>
      <c r="L1347" s="53">
        <v>2.3178488401726525E-4</v>
      </c>
      <c r="M1347" s="43" t="s">
        <v>463</v>
      </c>
      <c r="N1347" s="43" t="s">
        <v>446</v>
      </c>
      <c r="O1347" s="43" t="s">
        <v>436</v>
      </c>
      <c r="P1347" s="43" t="s">
        <v>444</v>
      </c>
      <c r="Q1347" s="43" t="s">
        <v>453</v>
      </c>
      <c r="R1347" s="43" t="s">
        <v>464</v>
      </c>
      <c r="S1347" s="43" t="s">
        <v>330</v>
      </c>
      <c r="V1347" s="42" t="s">
        <v>1855</v>
      </c>
      <c r="W1347"/>
    </row>
    <row r="1348" spans="1:23" s="39" customFormat="1" x14ac:dyDescent="0.35">
      <c r="A1348" s="43" t="s">
        <v>811</v>
      </c>
      <c r="B1348" s="54">
        <v>51013</v>
      </c>
      <c r="C1348" s="54" t="s">
        <v>12</v>
      </c>
      <c r="D1348" s="53">
        <v>1.6415650862518401</v>
      </c>
      <c r="E1348" s="53">
        <f>SUMIFS('Ratios_MARAMA-VA'!T:T, 'Ratios_MARAMA-VA'!AA:AA, V1348)</f>
        <v>1.64156508624993</v>
      </c>
      <c r="F1348" s="53">
        <f>SUMIFS('Ratios_MARAMA-VA'!J:J, 'Ratios_MARAMA-VA'!AA:AA, V1348)</f>
        <v>1.6489962772657199E-3</v>
      </c>
      <c r="G1348" s="53"/>
      <c r="H1348" s="53">
        <f t="shared" si="12"/>
        <v>1.0045268939246059E-3</v>
      </c>
      <c r="I1348" s="53">
        <v>1.6415650862518401</v>
      </c>
      <c r="J1348" s="53">
        <v>1.6489962772676388E-3</v>
      </c>
      <c r="K1348" s="53">
        <v>1.6415650862518401</v>
      </c>
      <c r="L1348" s="53">
        <v>1.6489962772676388E-3</v>
      </c>
      <c r="M1348" s="43" t="s">
        <v>463</v>
      </c>
      <c r="N1348" s="43" t="s">
        <v>446</v>
      </c>
      <c r="O1348" s="43" t="s">
        <v>436</v>
      </c>
      <c r="P1348" s="43" t="s">
        <v>444</v>
      </c>
      <c r="Q1348" s="43" t="s">
        <v>453</v>
      </c>
      <c r="R1348" s="43" t="s">
        <v>464</v>
      </c>
      <c r="S1348" s="43" t="s">
        <v>330</v>
      </c>
      <c r="V1348" s="42" t="s">
        <v>1870</v>
      </c>
      <c r="W1348"/>
    </row>
    <row r="1349" spans="1:23" s="39" customFormat="1" x14ac:dyDescent="0.35">
      <c r="A1349" s="43" t="s">
        <v>811</v>
      </c>
      <c r="B1349" s="54">
        <v>51059</v>
      </c>
      <c r="C1349" s="54" t="s">
        <v>10</v>
      </c>
      <c r="D1349" s="53">
        <v>5.1244523500713601</v>
      </c>
      <c r="E1349" s="53">
        <f>SUMIFS('Ratios_MARAMA-VA'!T:T, 'Ratios_MARAMA-VA'!AA:AA, V1349)</f>
        <v>5.1244523500653996</v>
      </c>
      <c r="F1349" s="53">
        <f>SUMIFS('Ratios_MARAMA-VA'!J:J, 'Ratios_MARAMA-VA'!AA:AA, V1349)</f>
        <v>5.1476502022758403E-3</v>
      </c>
      <c r="G1349" s="53"/>
      <c r="H1349" s="53">
        <f t="shared" si="12"/>
        <v>1.0045268939246053E-3</v>
      </c>
      <c r="I1349" s="53">
        <v>5.1244523500713601</v>
      </c>
      <c r="J1349" s="53">
        <v>5.1476502022818277E-3</v>
      </c>
      <c r="K1349" s="53">
        <v>5.1244523500713601</v>
      </c>
      <c r="L1349" s="53">
        <v>5.1476502022818277E-3</v>
      </c>
      <c r="M1349" s="43" t="s">
        <v>463</v>
      </c>
      <c r="N1349" s="43" t="s">
        <v>446</v>
      </c>
      <c r="O1349" s="43" t="s">
        <v>436</v>
      </c>
      <c r="P1349" s="43" t="s">
        <v>444</v>
      </c>
      <c r="Q1349" s="43" t="s">
        <v>453</v>
      </c>
      <c r="R1349" s="43" t="s">
        <v>464</v>
      </c>
      <c r="S1349" s="43" t="s">
        <v>330</v>
      </c>
      <c r="V1349" s="42" t="s">
        <v>1856</v>
      </c>
      <c r="W1349"/>
    </row>
    <row r="1350" spans="1:23" s="39" customFormat="1" x14ac:dyDescent="0.35">
      <c r="A1350" s="43" t="s">
        <v>811</v>
      </c>
      <c r="B1350" s="54">
        <v>51059</v>
      </c>
      <c r="C1350" s="54" t="s">
        <v>12</v>
      </c>
      <c r="D1350" s="53">
        <v>36.457082822281599</v>
      </c>
      <c r="E1350" s="53">
        <f>SUMIFS('Ratios_MARAMA-VA'!T:T, 'Ratios_MARAMA-VA'!AA:AA, V1350)</f>
        <v>36.457082822239201</v>
      </c>
      <c r="F1350" s="53">
        <f>SUMIFS('Ratios_MARAMA-VA'!J:J, 'Ratios_MARAMA-VA'!AA:AA, V1350)</f>
        <v>3.6622120168976202E-2</v>
      </c>
      <c r="G1350" s="53"/>
      <c r="H1350" s="53">
        <f t="shared" si="12"/>
        <v>1.0045268939246101E-3</v>
      </c>
      <c r="I1350" s="53">
        <v>36.457082822281599</v>
      </c>
      <c r="J1350" s="53">
        <v>3.6622120169018793E-2</v>
      </c>
      <c r="K1350" s="53">
        <v>36.457082822281599</v>
      </c>
      <c r="L1350" s="53">
        <v>3.6622120169018793E-2</v>
      </c>
      <c r="M1350" s="43" t="s">
        <v>463</v>
      </c>
      <c r="N1350" s="43" t="s">
        <v>446</v>
      </c>
      <c r="O1350" s="43" t="s">
        <v>436</v>
      </c>
      <c r="P1350" s="43" t="s">
        <v>444</v>
      </c>
      <c r="Q1350" s="43" t="s">
        <v>453</v>
      </c>
      <c r="R1350" s="43" t="s">
        <v>464</v>
      </c>
      <c r="S1350" s="43" t="s">
        <v>330</v>
      </c>
      <c r="V1350" s="42" t="s">
        <v>1871</v>
      </c>
      <c r="W1350"/>
    </row>
    <row r="1351" spans="1:23" s="39" customFormat="1" x14ac:dyDescent="0.35">
      <c r="A1351" s="43" t="s">
        <v>811</v>
      </c>
      <c r="B1351" s="54">
        <v>51107</v>
      </c>
      <c r="C1351" s="54" t="s">
        <v>10</v>
      </c>
      <c r="D1351" s="53">
        <v>3.18415851969664</v>
      </c>
      <c r="E1351" s="53">
        <f>SUMIFS('Ratios_MARAMA-VA'!T:T, 'Ratios_MARAMA-VA'!AA:AA, V1351)</f>
        <v>3.1841585196929598</v>
      </c>
      <c r="F1351" s="53">
        <f>SUMIFS('Ratios_MARAMA-VA'!J:J, 'Ratios_MARAMA-VA'!AA:AA, V1351)</f>
        <v>3.1985728675507199E-3</v>
      </c>
      <c r="G1351" s="53"/>
      <c r="H1351" s="53">
        <f t="shared" si="12"/>
        <v>1.0045268939245997E-3</v>
      </c>
      <c r="I1351" s="53">
        <v>3.18415851969664</v>
      </c>
      <c r="J1351" s="53">
        <v>3.198572867554417E-3</v>
      </c>
      <c r="K1351" s="53">
        <v>3.18415851969664</v>
      </c>
      <c r="L1351" s="53">
        <v>3.198572867554417E-3</v>
      </c>
      <c r="M1351" s="43" t="s">
        <v>463</v>
      </c>
      <c r="N1351" s="43" t="s">
        <v>446</v>
      </c>
      <c r="O1351" s="43" t="s">
        <v>436</v>
      </c>
      <c r="P1351" s="43" t="s">
        <v>444</v>
      </c>
      <c r="Q1351" s="43" t="s">
        <v>453</v>
      </c>
      <c r="R1351" s="43" t="s">
        <v>464</v>
      </c>
      <c r="S1351" s="43" t="s">
        <v>330</v>
      </c>
      <c r="V1351" s="42" t="s">
        <v>1859</v>
      </c>
      <c r="W1351"/>
    </row>
    <row r="1352" spans="1:23" s="39" customFormat="1" x14ac:dyDescent="0.35">
      <c r="A1352" s="43" t="s">
        <v>811</v>
      </c>
      <c r="B1352" s="54">
        <v>51107</v>
      </c>
      <c r="C1352" s="54" t="s">
        <v>12</v>
      </c>
      <c r="D1352" s="53">
        <v>22.653175756259198</v>
      </c>
      <c r="E1352" s="53">
        <f>SUMIFS('Ratios_MARAMA-VA'!T:T, 'Ratios_MARAMA-VA'!AA:AA, V1352)</f>
        <v>22.653175756232901</v>
      </c>
      <c r="F1352" s="53">
        <f>SUMIFS('Ratios_MARAMA-VA'!J:J, 'Ratios_MARAMA-VA'!AA:AA, V1352)</f>
        <v>2.27557242799367E-2</v>
      </c>
      <c r="G1352" s="53"/>
      <c r="H1352" s="53">
        <f t="shared" si="12"/>
        <v>1.0045268939246005E-3</v>
      </c>
      <c r="I1352" s="53">
        <v>22.653175756259198</v>
      </c>
      <c r="J1352" s="53">
        <v>2.2755724279963117E-2</v>
      </c>
      <c r="K1352" s="53">
        <v>22.653175756259198</v>
      </c>
      <c r="L1352" s="53">
        <v>2.2755724279963117E-2</v>
      </c>
      <c r="M1352" s="43" t="s">
        <v>463</v>
      </c>
      <c r="N1352" s="43" t="s">
        <v>446</v>
      </c>
      <c r="O1352" s="43" t="s">
        <v>436</v>
      </c>
      <c r="P1352" s="43" t="s">
        <v>444</v>
      </c>
      <c r="Q1352" s="43" t="s">
        <v>453</v>
      </c>
      <c r="R1352" s="43" t="s">
        <v>464</v>
      </c>
      <c r="S1352" s="43" t="s">
        <v>330</v>
      </c>
      <c r="V1352" s="42" t="s">
        <v>1874</v>
      </c>
      <c r="W1352"/>
    </row>
    <row r="1353" spans="1:23" s="39" customFormat="1" x14ac:dyDescent="0.35">
      <c r="A1353" s="43" t="s">
        <v>811</v>
      </c>
      <c r="B1353" s="54">
        <v>51153</v>
      </c>
      <c r="C1353" s="54" t="s">
        <v>10</v>
      </c>
      <c r="D1353" s="53">
        <v>3.2030467400547198</v>
      </c>
      <c r="E1353" s="53">
        <f>SUMIFS('Ratios_MARAMA-VA'!T:T, 'Ratios_MARAMA-VA'!AA:AA, V1353)</f>
        <v>3.2030467400509899</v>
      </c>
      <c r="F1353" s="53">
        <f>SUMIFS('Ratios_MARAMA-VA'!J:J, 'Ratios_MARAMA-VA'!AA:AA, V1353)</f>
        <v>3.2175465928787699E-3</v>
      </c>
      <c r="G1353" s="53"/>
      <c r="H1353" s="53">
        <f t="shared" si="12"/>
        <v>1.0045268939246105E-3</v>
      </c>
      <c r="I1353" s="53">
        <v>3.2030467400547198</v>
      </c>
      <c r="J1353" s="53">
        <v>3.2175465928825169E-3</v>
      </c>
      <c r="K1353" s="53">
        <v>3.2030467400547198</v>
      </c>
      <c r="L1353" s="53">
        <v>3.2175465928825169E-3</v>
      </c>
      <c r="M1353" s="43" t="s">
        <v>463</v>
      </c>
      <c r="N1353" s="43" t="s">
        <v>446</v>
      </c>
      <c r="O1353" s="43" t="s">
        <v>436</v>
      </c>
      <c r="P1353" s="43" t="s">
        <v>444</v>
      </c>
      <c r="Q1353" s="43" t="s">
        <v>453</v>
      </c>
      <c r="R1353" s="43" t="s">
        <v>464</v>
      </c>
      <c r="S1353" s="43" t="s">
        <v>330</v>
      </c>
      <c r="V1353" s="42" t="s">
        <v>1862</v>
      </c>
      <c r="W1353"/>
    </row>
    <row r="1354" spans="1:23" s="39" customFormat="1" x14ac:dyDescent="0.35">
      <c r="A1354" s="43" t="s">
        <v>811</v>
      </c>
      <c r="B1354" s="54">
        <v>51153</v>
      </c>
      <c r="C1354" s="54" t="s">
        <v>12</v>
      </c>
      <c r="D1354" s="53">
        <v>22.787556340937599</v>
      </c>
      <c r="E1354" s="53">
        <f>SUMIFS('Ratios_MARAMA-VA'!T:T, 'Ratios_MARAMA-VA'!AA:AA, V1354)</f>
        <v>22.787556340910999</v>
      </c>
      <c r="F1354" s="53">
        <f>SUMIFS('Ratios_MARAMA-VA'!J:J, 'Ratios_MARAMA-VA'!AA:AA, V1354)</f>
        <v>2.2890713191267401E-2</v>
      </c>
      <c r="G1354" s="53"/>
      <c r="H1354" s="53">
        <f t="shared" si="12"/>
        <v>1.0045268939246111E-3</v>
      </c>
      <c r="I1354" s="53">
        <v>22.787556340937599</v>
      </c>
      <c r="J1354" s="53">
        <v>2.2890713191294123E-2</v>
      </c>
      <c r="K1354" s="53">
        <v>22.787556340937599</v>
      </c>
      <c r="L1354" s="53">
        <v>2.2890713191294123E-2</v>
      </c>
      <c r="M1354" s="43" t="s">
        <v>463</v>
      </c>
      <c r="N1354" s="43" t="s">
        <v>446</v>
      </c>
      <c r="O1354" s="43" t="s">
        <v>436</v>
      </c>
      <c r="P1354" s="43" t="s">
        <v>444</v>
      </c>
      <c r="Q1354" s="43" t="s">
        <v>453</v>
      </c>
      <c r="R1354" s="43" t="s">
        <v>464</v>
      </c>
      <c r="S1354" s="43" t="s">
        <v>330</v>
      </c>
      <c r="V1354" s="42" t="s">
        <v>1877</v>
      </c>
      <c r="W1354"/>
    </row>
    <row r="1355" spans="1:23" s="39" customFormat="1" x14ac:dyDescent="0.35">
      <c r="A1355" s="43" t="s">
        <v>811</v>
      </c>
      <c r="B1355" s="54">
        <v>51510</v>
      </c>
      <c r="C1355" s="54" t="s">
        <v>10</v>
      </c>
      <c r="D1355" s="53">
        <v>7.9043293852351995E-2</v>
      </c>
      <c r="E1355" s="53">
        <f>SUMIFS('Ratios_MARAMA-VA'!T:T, 'Ratios_MARAMA-VA'!AA:AA, V1355)</f>
        <v>7.9043293852260096E-2</v>
      </c>
      <c r="F1355" s="53">
        <f>SUMIFS('Ratios_MARAMA-VA'!J:J, 'Ratios_MARAMA-VA'!AA:AA, V1355)</f>
        <v>7.9401114458980794E-5</v>
      </c>
      <c r="G1355" s="53"/>
      <c r="H1355" s="53">
        <f t="shared" si="12"/>
        <v>1.0045268939246066E-3</v>
      </c>
      <c r="I1355" s="53">
        <v>7.9043293852351995E-2</v>
      </c>
      <c r="J1355" s="53">
        <v>7.94011144590731E-5</v>
      </c>
      <c r="K1355" s="53">
        <v>7.9043293852351995E-2</v>
      </c>
      <c r="L1355" s="53">
        <v>7.94011144590731E-5</v>
      </c>
      <c r="M1355" s="43" t="s">
        <v>463</v>
      </c>
      <c r="N1355" s="43" t="s">
        <v>446</v>
      </c>
      <c r="O1355" s="43" t="s">
        <v>436</v>
      </c>
      <c r="P1355" s="43" t="s">
        <v>444</v>
      </c>
      <c r="Q1355" s="43" t="s">
        <v>453</v>
      </c>
      <c r="R1355" s="43" t="s">
        <v>464</v>
      </c>
      <c r="S1355" s="43" t="s">
        <v>330</v>
      </c>
      <c r="V1355" s="42" t="s">
        <v>1854</v>
      </c>
      <c r="W1355"/>
    </row>
    <row r="1356" spans="1:23" s="39" customFormat="1" x14ac:dyDescent="0.35">
      <c r="A1356" s="43" t="s">
        <v>811</v>
      </c>
      <c r="B1356" s="54">
        <v>51510</v>
      </c>
      <c r="C1356" s="54" t="s">
        <v>12</v>
      </c>
      <c r="D1356" s="53">
        <v>0.56234058174224</v>
      </c>
      <c r="E1356" s="53">
        <f>SUMIFS('Ratios_MARAMA-VA'!T:T, 'Ratios_MARAMA-VA'!AA:AA, V1356)</f>
        <v>0.56234058174158696</v>
      </c>
      <c r="F1356" s="53">
        <f>SUMIFS('Ratios_MARAMA-VA'!J:J, 'Ratios_MARAMA-VA'!AA:AA, V1356)</f>
        <v>5.6488623790463296E-4</v>
      </c>
      <c r="G1356" s="53"/>
      <c r="H1356" s="53">
        <f t="shared" si="12"/>
        <v>1.004526893924607E-3</v>
      </c>
      <c r="I1356" s="53">
        <v>0.56234058174224</v>
      </c>
      <c r="J1356" s="53">
        <v>5.6488623790528891E-4</v>
      </c>
      <c r="K1356" s="53">
        <v>0.56234058174224</v>
      </c>
      <c r="L1356" s="53">
        <v>5.6488623790528891E-4</v>
      </c>
      <c r="M1356" s="43" t="s">
        <v>463</v>
      </c>
      <c r="N1356" s="43" t="s">
        <v>446</v>
      </c>
      <c r="O1356" s="43" t="s">
        <v>436</v>
      </c>
      <c r="P1356" s="43" t="s">
        <v>444</v>
      </c>
      <c r="Q1356" s="43" t="s">
        <v>453</v>
      </c>
      <c r="R1356" s="43" t="s">
        <v>464</v>
      </c>
      <c r="S1356" s="43" t="s">
        <v>330</v>
      </c>
      <c r="V1356" s="42" t="s">
        <v>1869</v>
      </c>
      <c r="W1356"/>
    </row>
    <row r="1357" spans="1:23" s="39" customFormat="1" x14ac:dyDescent="0.35">
      <c r="A1357" s="43" t="s">
        <v>811</v>
      </c>
      <c r="B1357" s="54">
        <v>51600</v>
      </c>
      <c r="C1357" s="54" t="s">
        <v>10</v>
      </c>
      <c r="D1357" s="53">
        <v>9.3698085553814398E-2</v>
      </c>
      <c r="E1357" s="53">
        <f>SUMIFS('Ratios_MARAMA-VA'!T:T, 'Ratios_MARAMA-VA'!AA:AA, V1357)</f>
        <v>9.3698085553705998E-2</v>
      </c>
      <c r="F1357" s="53">
        <f>SUMIFS('Ratios_MARAMA-VA'!J:J, 'Ratios_MARAMA-VA'!AA:AA, V1357)</f>
        <v>9.4122246847945694E-5</v>
      </c>
      <c r="G1357" s="53"/>
      <c r="H1357" s="53">
        <f t="shared" si="12"/>
        <v>1.0045268939245997E-3</v>
      </c>
      <c r="I1357" s="53">
        <v>9.3698085553814398E-2</v>
      </c>
      <c r="J1357" s="53">
        <v>9.4122246848054575E-5</v>
      </c>
      <c r="K1357" s="53">
        <v>9.3698085553814398E-2</v>
      </c>
      <c r="L1357" s="53">
        <v>9.4122246848054575E-5</v>
      </c>
      <c r="M1357" s="43" t="s">
        <v>463</v>
      </c>
      <c r="N1357" s="43" t="s">
        <v>446</v>
      </c>
      <c r="O1357" s="43" t="s">
        <v>436</v>
      </c>
      <c r="P1357" s="43" t="s">
        <v>444</v>
      </c>
      <c r="Q1357" s="43" t="s">
        <v>453</v>
      </c>
      <c r="R1357" s="43" t="s">
        <v>464</v>
      </c>
      <c r="S1357" s="43" t="s">
        <v>330</v>
      </c>
      <c r="V1357" s="42" t="s">
        <v>1857</v>
      </c>
      <c r="W1357"/>
    </row>
    <row r="1358" spans="1:23" s="39" customFormat="1" x14ac:dyDescent="0.35">
      <c r="A1358" s="43" t="s">
        <v>811</v>
      </c>
      <c r="B1358" s="54">
        <v>51600</v>
      </c>
      <c r="C1358" s="54" t="s">
        <v>12</v>
      </c>
      <c r="D1358" s="53">
        <v>0.66659970357964804</v>
      </c>
      <c r="E1358" s="53">
        <f>SUMIFS('Ratios_MARAMA-VA'!T:T, 'Ratios_MARAMA-VA'!AA:AA, V1358)</f>
        <v>0.66659970357887299</v>
      </c>
      <c r="F1358" s="53">
        <f>SUMIFS('Ratios_MARAMA-VA'!J:J, 'Ratios_MARAMA-VA'!AA:AA, V1358)</f>
        <v>6.6961732972714799E-4</v>
      </c>
      <c r="G1358" s="53"/>
      <c r="H1358" s="53">
        <f t="shared" si="12"/>
        <v>1.0045268939246055E-3</v>
      </c>
      <c r="I1358" s="53">
        <v>0.66659970357964804</v>
      </c>
      <c r="J1358" s="53">
        <v>6.6961732972792656E-4</v>
      </c>
      <c r="K1358" s="53">
        <v>0.66659970357964804</v>
      </c>
      <c r="L1358" s="53">
        <v>6.6961732972792656E-4</v>
      </c>
      <c r="M1358" s="43" t="s">
        <v>463</v>
      </c>
      <c r="N1358" s="43" t="s">
        <v>446</v>
      </c>
      <c r="O1358" s="43" t="s">
        <v>436</v>
      </c>
      <c r="P1358" s="43" t="s">
        <v>444</v>
      </c>
      <c r="Q1358" s="43" t="s">
        <v>453</v>
      </c>
      <c r="R1358" s="43" t="s">
        <v>464</v>
      </c>
      <c r="S1358" s="43" t="s">
        <v>330</v>
      </c>
      <c r="V1358" s="42" t="s">
        <v>1872</v>
      </c>
      <c r="W1358"/>
    </row>
    <row r="1359" spans="1:23" s="39" customFormat="1" x14ac:dyDescent="0.35">
      <c r="A1359" s="43" t="s">
        <v>811</v>
      </c>
      <c r="B1359" s="54">
        <v>51610</v>
      </c>
      <c r="C1359" s="54" t="s">
        <v>10</v>
      </c>
      <c r="D1359" s="53">
        <v>2.5184023145161601E-2</v>
      </c>
      <c r="E1359" s="53">
        <f>SUMIFS('Ratios_MARAMA-VA'!T:T, 'Ratios_MARAMA-VA'!AA:AA, V1359)</f>
        <v>2.5184023145132399E-2</v>
      </c>
      <c r="F1359" s="53">
        <f>SUMIFS('Ratios_MARAMA-VA'!J:J, 'Ratios_MARAMA-VA'!AA:AA, V1359)</f>
        <v>2.5298028546505201E-5</v>
      </c>
      <c r="G1359" s="53"/>
      <c r="H1359" s="53">
        <f t="shared" si="12"/>
        <v>1.0045268939246046E-3</v>
      </c>
      <c r="I1359" s="53">
        <v>2.5184023145161601E-2</v>
      </c>
      <c r="J1359" s="53">
        <v>2.5298028546534535E-5</v>
      </c>
      <c r="K1359" s="53">
        <v>2.5184023145161601E-2</v>
      </c>
      <c r="L1359" s="53">
        <v>2.5298028546534535E-5</v>
      </c>
      <c r="M1359" s="43" t="s">
        <v>463</v>
      </c>
      <c r="N1359" s="43" t="s">
        <v>446</v>
      </c>
      <c r="O1359" s="43" t="s">
        <v>436</v>
      </c>
      <c r="P1359" s="43" t="s">
        <v>444</v>
      </c>
      <c r="Q1359" s="43" t="s">
        <v>453</v>
      </c>
      <c r="R1359" s="43" t="s">
        <v>464</v>
      </c>
      <c r="S1359" s="43" t="s">
        <v>330</v>
      </c>
      <c r="V1359" s="42" t="s">
        <v>1858</v>
      </c>
      <c r="W1359"/>
    </row>
    <row r="1360" spans="1:23" s="39" customFormat="1" x14ac:dyDescent="0.35">
      <c r="A1360" s="43" t="s">
        <v>811</v>
      </c>
      <c r="B1360" s="54">
        <v>51610</v>
      </c>
      <c r="C1360" s="54" t="s">
        <v>12</v>
      </c>
      <c r="D1360" s="53">
        <v>0.1791675908416</v>
      </c>
      <c r="E1360" s="53">
        <f>SUMIFS('Ratios_MARAMA-VA'!T:T, 'Ratios_MARAMA-VA'!AA:AA, V1360)</f>
        <v>0.179167590841391</v>
      </c>
      <c r="F1360" s="53">
        <f>SUMIFS('Ratios_MARAMA-VA'!J:J, 'Ratios_MARAMA-VA'!AA:AA, V1360)</f>
        <v>1.79978663519858E-4</v>
      </c>
      <c r="G1360" s="53"/>
      <c r="H1360" s="53">
        <f t="shared" si="12"/>
        <v>1.0045268939246105E-3</v>
      </c>
      <c r="I1360" s="53">
        <v>0.1791675908416</v>
      </c>
      <c r="J1360" s="53">
        <v>1.7997866352006793E-4</v>
      </c>
      <c r="K1360" s="53">
        <v>0.1791675908416</v>
      </c>
      <c r="L1360" s="53">
        <v>1.7997866352006793E-4</v>
      </c>
      <c r="M1360" s="43" t="s">
        <v>463</v>
      </c>
      <c r="N1360" s="43" t="s">
        <v>446</v>
      </c>
      <c r="O1360" s="43" t="s">
        <v>436</v>
      </c>
      <c r="P1360" s="43" t="s">
        <v>444</v>
      </c>
      <c r="Q1360" s="43" t="s">
        <v>453</v>
      </c>
      <c r="R1360" s="43" t="s">
        <v>464</v>
      </c>
      <c r="S1360" s="43" t="s">
        <v>330</v>
      </c>
      <c r="V1360" s="42" t="s">
        <v>1873</v>
      </c>
      <c r="W1360"/>
    </row>
    <row r="1361" spans="1:23" s="39" customFormat="1" x14ac:dyDescent="0.35">
      <c r="A1361" s="43" t="s">
        <v>811</v>
      </c>
      <c r="B1361" s="54">
        <v>51683</v>
      </c>
      <c r="C1361" s="54" t="s">
        <v>10</v>
      </c>
      <c r="D1361" s="53">
        <v>0.128218996163392</v>
      </c>
      <c r="E1361" s="53">
        <f>SUMIFS('Ratios_MARAMA-VA'!T:T, 'Ratios_MARAMA-VA'!AA:AA, V1361)</f>
        <v>0.128218996163242</v>
      </c>
      <c r="F1361" s="53">
        <f>SUMIFS('Ratios_MARAMA-VA'!J:J, 'Ratios_MARAMA-VA'!AA:AA, V1361)</f>
        <v>1.2879942995799301E-4</v>
      </c>
      <c r="G1361" s="53"/>
      <c r="H1361" s="53">
        <f t="shared" si="12"/>
        <v>1.0045268939246103E-3</v>
      </c>
      <c r="I1361" s="53">
        <v>0.128218996163392</v>
      </c>
      <c r="J1361" s="53">
        <v>1.2879942995814368E-4</v>
      </c>
      <c r="K1361" s="53">
        <v>0.128218996163392</v>
      </c>
      <c r="L1361" s="53">
        <v>1.2879942995814368E-4</v>
      </c>
      <c r="M1361" s="43" t="s">
        <v>463</v>
      </c>
      <c r="N1361" s="43" t="s">
        <v>446</v>
      </c>
      <c r="O1361" s="43" t="s">
        <v>436</v>
      </c>
      <c r="P1361" s="43" t="s">
        <v>444</v>
      </c>
      <c r="Q1361" s="43" t="s">
        <v>453</v>
      </c>
      <c r="R1361" s="43" t="s">
        <v>464</v>
      </c>
      <c r="S1361" s="43" t="s">
        <v>330</v>
      </c>
      <c r="V1361" s="42" t="s">
        <v>1860</v>
      </c>
      <c r="W1361"/>
    </row>
    <row r="1362" spans="1:23" s="39" customFormat="1" x14ac:dyDescent="0.35">
      <c r="A1362" s="43" t="s">
        <v>811</v>
      </c>
      <c r="B1362" s="54">
        <v>51683</v>
      </c>
      <c r="C1362" s="54" t="s">
        <v>12</v>
      </c>
      <c r="D1362" s="53">
        <v>0.91219333142591996</v>
      </c>
      <c r="E1362" s="53">
        <f>SUMIFS('Ratios_MARAMA-VA'!T:T, 'Ratios_MARAMA-VA'!AA:AA, V1362)</f>
        <v>0.91219333142486203</v>
      </c>
      <c r="F1362" s="53">
        <f>SUMIFS('Ratios_MARAMA-VA'!J:J, 'Ratios_MARAMA-VA'!AA:AA, V1362)</f>
        <v>9.1632273387495496E-4</v>
      </c>
      <c r="G1362" s="53"/>
      <c r="H1362" s="53">
        <f t="shared" si="12"/>
        <v>1.0045268939246055E-3</v>
      </c>
      <c r="I1362" s="53">
        <v>0.91219333142591996</v>
      </c>
      <c r="J1362" s="53">
        <v>9.1632273387601759E-4</v>
      </c>
      <c r="K1362" s="53">
        <v>0.91219333142591996</v>
      </c>
      <c r="L1362" s="53">
        <v>9.1632273387601759E-4</v>
      </c>
      <c r="M1362" s="43" t="s">
        <v>463</v>
      </c>
      <c r="N1362" s="43" t="s">
        <v>446</v>
      </c>
      <c r="O1362" s="43" t="s">
        <v>436</v>
      </c>
      <c r="P1362" s="43" t="s">
        <v>444</v>
      </c>
      <c r="Q1362" s="43" t="s">
        <v>453</v>
      </c>
      <c r="R1362" s="43" t="s">
        <v>464</v>
      </c>
      <c r="S1362" s="43" t="s">
        <v>330</v>
      </c>
      <c r="V1362" s="42" t="s">
        <v>1875</v>
      </c>
      <c r="W1362"/>
    </row>
    <row r="1363" spans="1:23" s="39" customFormat="1" x14ac:dyDescent="0.35">
      <c r="A1363" s="43" t="s">
        <v>811</v>
      </c>
      <c r="B1363" s="54">
        <v>51685</v>
      </c>
      <c r="C1363" s="54" t="s">
        <v>10</v>
      </c>
      <c r="D1363" s="53">
        <v>3.1414582475689602E-2</v>
      </c>
      <c r="E1363" s="53">
        <f>SUMIFS('Ratios_MARAMA-VA'!T:T, 'Ratios_MARAMA-VA'!AA:AA, V1363)</f>
        <v>3.1414582475653097E-2</v>
      </c>
      <c r="F1363" s="53">
        <f>SUMIFS('Ratios_MARAMA-VA'!J:J, 'Ratios_MARAMA-VA'!AA:AA, V1363)</f>
        <v>3.1556792958206097E-5</v>
      </c>
      <c r="G1363" s="53"/>
      <c r="H1363" s="53">
        <f t="shared" si="12"/>
        <v>1.0045268939246038E-3</v>
      </c>
      <c r="I1363" s="53">
        <v>3.1414582475689602E-2</v>
      </c>
      <c r="J1363" s="53">
        <v>3.1556792958242763E-5</v>
      </c>
      <c r="K1363" s="53">
        <v>3.1414582475689602E-2</v>
      </c>
      <c r="L1363" s="53">
        <v>3.1556792958242763E-5</v>
      </c>
      <c r="M1363" s="43" t="s">
        <v>463</v>
      </c>
      <c r="N1363" s="43" t="s">
        <v>446</v>
      </c>
      <c r="O1363" s="43" t="s">
        <v>436</v>
      </c>
      <c r="P1363" s="43" t="s">
        <v>444</v>
      </c>
      <c r="Q1363" s="43" t="s">
        <v>453</v>
      </c>
      <c r="R1363" s="43" t="s">
        <v>464</v>
      </c>
      <c r="S1363" s="43" t="s">
        <v>330</v>
      </c>
      <c r="V1363" s="42" t="s">
        <v>1861</v>
      </c>
      <c r="W1363"/>
    </row>
    <row r="1364" spans="1:23" s="39" customFormat="1" x14ac:dyDescent="0.35">
      <c r="A1364" s="43" t="s">
        <v>811</v>
      </c>
      <c r="B1364" s="54">
        <v>51685</v>
      </c>
      <c r="C1364" s="54" t="s">
        <v>12</v>
      </c>
      <c r="D1364" s="53">
        <v>0.223493911089504</v>
      </c>
      <c r="E1364" s="53">
        <f>SUMIFS('Ratios_MARAMA-VA'!T:T, 'Ratios_MARAMA-VA'!AA:AA, V1364)</f>
        <v>0.22349391108924399</v>
      </c>
      <c r="F1364" s="53">
        <f>SUMIFS('Ratios_MARAMA-VA'!J:J, 'Ratios_MARAMA-VA'!AA:AA, V1364)</f>
        <v>2.2450564431754E-4</v>
      </c>
      <c r="G1364" s="53"/>
      <c r="H1364" s="53">
        <f t="shared" si="12"/>
        <v>1.0045268939246046E-3</v>
      </c>
      <c r="I1364" s="53">
        <v>0.223493911089504</v>
      </c>
      <c r="J1364" s="53">
        <v>2.2450564431780121E-4</v>
      </c>
      <c r="K1364" s="53">
        <v>0.223493911089504</v>
      </c>
      <c r="L1364" s="53">
        <v>2.2450564431780121E-4</v>
      </c>
      <c r="M1364" s="43" t="s">
        <v>463</v>
      </c>
      <c r="N1364" s="43" t="s">
        <v>446</v>
      </c>
      <c r="O1364" s="43" t="s">
        <v>436</v>
      </c>
      <c r="P1364" s="43" t="s">
        <v>444</v>
      </c>
      <c r="Q1364" s="43" t="s">
        <v>453</v>
      </c>
      <c r="R1364" s="43" t="s">
        <v>464</v>
      </c>
      <c r="S1364" s="43" t="s">
        <v>330</v>
      </c>
      <c r="V1364" s="42" t="s">
        <v>1876</v>
      </c>
      <c r="W1364"/>
    </row>
    <row r="1365" spans="1:23" s="39" customFormat="1" x14ac:dyDescent="0.35">
      <c r="A1365" s="43" t="s">
        <v>9</v>
      </c>
      <c r="B1365" s="54">
        <v>11001</v>
      </c>
      <c r="C1365" s="54" t="s">
        <v>10</v>
      </c>
      <c r="D1365" s="53">
        <v>1.138318E-2</v>
      </c>
      <c r="E1365" s="53">
        <f>SUMIFS('Ratios_MARAMA-VA'!T:T, 'Ratios_MARAMA-VA'!AA:AA, V1365)</f>
        <v>1.13831799999867E-2</v>
      </c>
      <c r="F1365" s="53">
        <f>SUMIFS('Ratios_MARAMA-VA'!J:J, 'Ratios_MARAMA-VA'!AA:AA, V1365)</f>
        <v>1.14347104483714E-5</v>
      </c>
      <c r="G1365" s="53"/>
      <c r="H1365" s="53">
        <f t="shared" si="12"/>
        <v>1.0045268939246116E-3</v>
      </c>
      <c r="I1365" s="53">
        <v>1.138318E-2</v>
      </c>
      <c r="J1365" s="53">
        <v>1.1434710448384759E-5</v>
      </c>
      <c r="K1365" s="53">
        <v>1.138318E-2</v>
      </c>
      <c r="L1365" s="53">
        <v>1.1434710448384759E-5</v>
      </c>
      <c r="M1365" s="43" t="s">
        <v>461</v>
      </c>
      <c r="N1365" s="43" t="s">
        <v>446</v>
      </c>
      <c r="O1365" s="43" t="s">
        <v>436</v>
      </c>
      <c r="P1365" s="43" t="s">
        <v>444</v>
      </c>
      <c r="Q1365" s="43" t="s">
        <v>453</v>
      </c>
      <c r="R1365" s="43" t="s">
        <v>462</v>
      </c>
      <c r="S1365" s="43" t="s">
        <v>330</v>
      </c>
      <c r="V1365" s="42" t="s">
        <v>1878</v>
      </c>
      <c r="W1365"/>
    </row>
    <row r="1366" spans="1:23" s="39" customFormat="1" x14ac:dyDescent="0.35">
      <c r="A1366" s="43" t="s">
        <v>9</v>
      </c>
      <c r="B1366" s="54">
        <v>11001</v>
      </c>
      <c r="C1366" s="54" t="s">
        <v>12</v>
      </c>
      <c r="D1366" s="53">
        <v>8.5373859999999996E-2</v>
      </c>
      <c r="E1366" s="53">
        <f>SUMIFS('Ratios_MARAMA-VA'!T:T, 'Ratios_MARAMA-VA'!AA:AA, V1366)</f>
        <v>8.5373859999901103E-2</v>
      </c>
      <c r="F1366" s="53">
        <f>SUMIFS('Ratios_MARAMA-VA'!J:J, 'Ratios_MARAMA-VA'!AA:AA, V1366)</f>
        <v>8.5760338408054501E-5</v>
      </c>
      <c r="G1366" s="53"/>
      <c r="H1366" s="53">
        <f t="shared" si="12"/>
        <v>1.0045268939246023E-3</v>
      </c>
      <c r="I1366" s="53">
        <v>8.5373859999999996E-2</v>
      </c>
      <c r="J1366" s="53">
        <v>8.5760338408153841E-5</v>
      </c>
      <c r="K1366" s="53">
        <v>8.5373859999999996E-2</v>
      </c>
      <c r="L1366" s="53">
        <v>8.5760338408153841E-5</v>
      </c>
      <c r="M1366" s="43" t="s">
        <v>461</v>
      </c>
      <c r="N1366" s="43" t="s">
        <v>446</v>
      </c>
      <c r="O1366" s="43" t="s">
        <v>436</v>
      </c>
      <c r="P1366" s="43" t="s">
        <v>444</v>
      </c>
      <c r="Q1366" s="43" t="s">
        <v>453</v>
      </c>
      <c r="R1366" s="43" t="s">
        <v>462</v>
      </c>
      <c r="S1366" s="43" t="s">
        <v>330</v>
      </c>
      <c r="V1366" s="42" t="s">
        <v>1893</v>
      </c>
      <c r="W1366"/>
    </row>
    <row r="1367" spans="1:23" s="39" customFormat="1" x14ac:dyDescent="0.35">
      <c r="A1367" s="43" t="s">
        <v>497</v>
      </c>
      <c r="B1367" s="54">
        <v>24009</v>
      </c>
      <c r="C1367" s="54" t="s">
        <v>10</v>
      </c>
      <c r="D1367" s="53">
        <v>1.4744252245701801</v>
      </c>
      <c r="E1367" s="53">
        <f>SUMIFS('Ratios_MARAMA-VA'!T:T, 'Ratios_MARAMA-VA'!AA:AA, V1367)</f>
        <v>1.4744252245684699</v>
      </c>
      <c r="F1367" s="53">
        <f>SUMIFS('Ratios_MARAMA-VA'!J:J, 'Ratios_MARAMA-VA'!AA:AA, V1367)</f>
        <v>1.4810997911598499E-3</v>
      </c>
      <c r="G1367" s="53"/>
      <c r="H1367" s="53">
        <f t="shared" si="12"/>
        <v>1.0045268939246027E-3</v>
      </c>
      <c r="I1367" s="53">
        <v>1.4744252245701801</v>
      </c>
      <c r="J1367" s="53">
        <v>1.4810997911615677E-3</v>
      </c>
      <c r="K1367" s="53">
        <v>1.4744252245701801</v>
      </c>
      <c r="L1367" s="53">
        <v>1.4810997911615677E-3</v>
      </c>
      <c r="M1367" s="43" t="s">
        <v>461</v>
      </c>
      <c r="N1367" s="43" t="s">
        <v>446</v>
      </c>
      <c r="O1367" s="43" t="s">
        <v>436</v>
      </c>
      <c r="P1367" s="43" t="s">
        <v>444</v>
      </c>
      <c r="Q1367" s="43" t="s">
        <v>453</v>
      </c>
      <c r="R1367" s="43" t="s">
        <v>462</v>
      </c>
      <c r="S1367" s="43" t="s">
        <v>330</v>
      </c>
      <c r="V1367" s="42" t="s">
        <v>1879</v>
      </c>
      <c r="W1367"/>
    </row>
    <row r="1368" spans="1:23" s="39" customFormat="1" x14ac:dyDescent="0.35">
      <c r="A1368" s="43" t="s">
        <v>497</v>
      </c>
      <c r="B1368" s="54">
        <v>24009</v>
      </c>
      <c r="C1368" s="54" t="s">
        <v>12</v>
      </c>
      <c r="D1368" s="53">
        <v>11.0581891842763</v>
      </c>
      <c r="E1368" s="53">
        <f>SUMIFS('Ratios_MARAMA-VA'!T:T, 'Ratios_MARAMA-VA'!AA:AA, V1368)</f>
        <v>11.058189184263499</v>
      </c>
      <c r="F1368" s="53">
        <f>SUMIFS('Ratios_MARAMA-VA'!J:J, 'Ratios_MARAMA-VA'!AA:AA, V1368)</f>
        <v>1.1108248433698901E-2</v>
      </c>
      <c r="G1368" s="53"/>
      <c r="H1368" s="53">
        <f t="shared" si="12"/>
        <v>1.0045268939246075E-3</v>
      </c>
      <c r="I1368" s="53">
        <v>11.0581891842763</v>
      </c>
      <c r="J1368" s="53">
        <v>1.110824843371176E-2</v>
      </c>
      <c r="K1368" s="53">
        <v>11.0581891842763</v>
      </c>
      <c r="L1368" s="53">
        <v>1.110824843371176E-2</v>
      </c>
      <c r="M1368" s="43" t="s">
        <v>461</v>
      </c>
      <c r="N1368" s="43" t="s">
        <v>446</v>
      </c>
      <c r="O1368" s="43" t="s">
        <v>436</v>
      </c>
      <c r="P1368" s="43" t="s">
        <v>444</v>
      </c>
      <c r="Q1368" s="43" t="s">
        <v>453</v>
      </c>
      <c r="R1368" s="43" t="s">
        <v>462</v>
      </c>
      <c r="S1368" s="43" t="s">
        <v>330</v>
      </c>
      <c r="V1368" s="42" t="s">
        <v>1894</v>
      </c>
      <c r="W1368"/>
    </row>
    <row r="1369" spans="1:23" s="39" customFormat="1" x14ac:dyDescent="0.35">
      <c r="A1369" s="43" t="s">
        <v>497</v>
      </c>
      <c r="B1369" s="54">
        <v>24017</v>
      </c>
      <c r="C1369" s="54" t="s">
        <v>10</v>
      </c>
      <c r="D1369" s="53">
        <v>2.0488514688627202</v>
      </c>
      <c r="E1369" s="53">
        <f>SUMIFS('Ratios_MARAMA-VA'!T:T, 'Ratios_MARAMA-VA'!AA:AA, V1369)</f>
        <v>2.0488514688603399</v>
      </c>
      <c r="F1369" s="53">
        <f>SUMIFS('Ratios_MARAMA-VA'!J:J, 'Ratios_MARAMA-VA'!AA:AA, V1369)</f>
        <v>2.0581264021271401E-3</v>
      </c>
      <c r="G1369" s="53"/>
      <c r="H1369" s="53">
        <f t="shared" si="12"/>
        <v>1.0045268939246042E-3</v>
      </c>
      <c r="I1369" s="53">
        <v>2.0488514688627202</v>
      </c>
      <c r="J1369" s="53">
        <v>2.058126402129531E-3</v>
      </c>
      <c r="K1369" s="53">
        <v>2.0488514688627202</v>
      </c>
      <c r="L1369" s="53">
        <v>2.058126402129531E-3</v>
      </c>
      <c r="M1369" s="43" t="s">
        <v>461</v>
      </c>
      <c r="N1369" s="43" t="s">
        <v>446</v>
      </c>
      <c r="O1369" s="43" t="s">
        <v>436</v>
      </c>
      <c r="P1369" s="43" t="s">
        <v>444</v>
      </c>
      <c r="Q1369" s="43" t="s">
        <v>453</v>
      </c>
      <c r="R1369" s="43" t="s">
        <v>462</v>
      </c>
      <c r="S1369" s="43" t="s">
        <v>330</v>
      </c>
      <c r="V1369" s="42" t="s">
        <v>1880</v>
      </c>
      <c r="W1369"/>
    </row>
    <row r="1370" spans="1:23" s="39" customFormat="1" x14ac:dyDescent="0.35">
      <c r="A1370" s="43" t="s">
        <v>497</v>
      </c>
      <c r="B1370" s="54">
        <v>24017</v>
      </c>
      <c r="C1370" s="54" t="s">
        <v>12</v>
      </c>
      <c r="D1370" s="53">
        <v>15.3663882457732</v>
      </c>
      <c r="E1370" s="53">
        <f>SUMIFS('Ratios_MARAMA-VA'!T:T, 'Ratios_MARAMA-VA'!AA:AA, V1370)</f>
        <v>15.366388245755299</v>
      </c>
      <c r="F1370" s="53">
        <f>SUMIFS('Ratios_MARAMA-VA'!J:J, 'Ratios_MARAMA-VA'!AA:AA, V1370)</f>
        <v>1.54359502553482E-2</v>
      </c>
      <c r="G1370" s="53"/>
      <c r="H1370" s="53">
        <f t="shared" si="12"/>
        <v>1.0045268939246094E-3</v>
      </c>
      <c r="I1370" s="53">
        <v>15.3663882457732</v>
      </c>
      <c r="J1370" s="53">
        <v>1.543595025536618E-2</v>
      </c>
      <c r="K1370" s="53">
        <v>15.3663882457732</v>
      </c>
      <c r="L1370" s="53">
        <v>1.543595025536618E-2</v>
      </c>
      <c r="M1370" s="43" t="s">
        <v>461</v>
      </c>
      <c r="N1370" s="43" t="s">
        <v>446</v>
      </c>
      <c r="O1370" s="43" t="s">
        <v>436</v>
      </c>
      <c r="P1370" s="43" t="s">
        <v>444</v>
      </c>
      <c r="Q1370" s="43" t="s">
        <v>453</v>
      </c>
      <c r="R1370" s="43" t="s">
        <v>462</v>
      </c>
      <c r="S1370" s="43" t="s">
        <v>330</v>
      </c>
      <c r="V1370" s="42" t="s">
        <v>1895</v>
      </c>
      <c r="W1370"/>
    </row>
    <row r="1371" spans="1:23" s="39" customFormat="1" x14ac:dyDescent="0.35">
      <c r="A1371" s="43" t="s">
        <v>497</v>
      </c>
      <c r="B1371" s="54">
        <v>24021</v>
      </c>
      <c r="C1371" s="54" t="s">
        <v>10</v>
      </c>
      <c r="D1371" s="53">
        <v>2.7819470046767498</v>
      </c>
      <c r="E1371" s="53">
        <f>SUMIFS('Ratios_MARAMA-VA'!T:T, 'Ratios_MARAMA-VA'!AA:AA, V1371)</f>
        <v>2.78194700467352</v>
      </c>
      <c r="F1371" s="53">
        <f>SUMIFS('Ratios_MARAMA-VA'!J:J, 'Ratios_MARAMA-VA'!AA:AA, V1371)</f>
        <v>2.7945405836675499E-3</v>
      </c>
      <c r="G1371" s="53"/>
      <c r="H1371" s="53">
        <f t="shared" si="12"/>
        <v>1.0045268939246051E-3</v>
      </c>
      <c r="I1371" s="53">
        <v>2.7819470046767498</v>
      </c>
      <c r="J1371" s="53">
        <v>2.7945405836707943E-3</v>
      </c>
      <c r="K1371" s="53">
        <v>2.7819470046767498</v>
      </c>
      <c r="L1371" s="53">
        <v>2.7945405836707943E-3</v>
      </c>
      <c r="M1371" s="43" t="s">
        <v>461</v>
      </c>
      <c r="N1371" s="43" t="s">
        <v>446</v>
      </c>
      <c r="O1371" s="43" t="s">
        <v>436</v>
      </c>
      <c r="P1371" s="43" t="s">
        <v>444</v>
      </c>
      <c r="Q1371" s="43" t="s">
        <v>453</v>
      </c>
      <c r="R1371" s="43" t="s">
        <v>462</v>
      </c>
      <c r="S1371" s="43" t="s">
        <v>330</v>
      </c>
      <c r="V1371" s="42" t="s">
        <v>1881</v>
      </c>
      <c r="W1371"/>
    </row>
    <row r="1372" spans="1:23" s="39" customFormat="1" x14ac:dyDescent="0.35">
      <c r="A1372" s="43" t="s">
        <v>497</v>
      </c>
      <c r="B1372" s="54">
        <v>24021</v>
      </c>
      <c r="C1372" s="54" t="s">
        <v>12</v>
      </c>
      <c r="D1372" s="53">
        <v>20.864606993681299</v>
      </c>
      <c r="E1372" s="53">
        <f>SUMIFS('Ratios_MARAMA-VA'!T:T, 'Ratios_MARAMA-VA'!AA:AA, V1372)</f>
        <v>20.864606993656999</v>
      </c>
      <c r="F1372" s="53">
        <f>SUMIFS('Ratios_MARAMA-VA'!J:J, 'Ratios_MARAMA-VA'!AA:AA, V1372)</f>
        <v>2.0959058856295901E-2</v>
      </c>
      <c r="G1372" s="53"/>
      <c r="H1372" s="53">
        <f t="shared" si="12"/>
        <v>1.0045268939246072E-3</v>
      </c>
      <c r="I1372" s="53">
        <v>20.864606993681299</v>
      </c>
      <c r="J1372" s="53">
        <v>2.0959058856320312E-2</v>
      </c>
      <c r="K1372" s="53">
        <v>20.864606993681299</v>
      </c>
      <c r="L1372" s="53">
        <v>2.0959058856320312E-2</v>
      </c>
      <c r="M1372" s="43" t="s">
        <v>461</v>
      </c>
      <c r="N1372" s="43" t="s">
        <v>446</v>
      </c>
      <c r="O1372" s="43" t="s">
        <v>436</v>
      </c>
      <c r="P1372" s="43" t="s">
        <v>444</v>
      </c>
      <c r="Q1372" s="43" t="s">
        <v>453</v>
      </c>
      <c r="R1372" s="43" t="s">
        <v>462</v>
      </c>
      <c r="S1372" s="43" t="s">
        <v>330</v>
      </c>
      <c r="V1372" s="42" t="s">
        <v>1896</v>
      </c>
      <c r="W1372"/>
    </row>
    <row r="1373" spans="1:23" s="39" customFormat="1" x14ac:dyDescent="0.35">
      <c r="A1373" s="43" t="s">
        <v>497</v>
      </c>
      <c r="B1373" s="54">
        <v>24031</v>
      </c>
      <c r="C1373" s="54" t="s">
        <v>10</v>
      </c>
      <c r="D1373" s="53">
        <v>3.9762184174500499</v>
      </c>
      <c r="E1373" s="53">
        <f>SUMIFS('Ratios_MARAMA-VA'!T:T, 'Ratios_MARAMA-VA'!AA:AA, V1373)</f>
        <v>3.97621841744545</v>
      </c>
      <c r="F1373" s="53">
        <f>SUMIFS('Ratios_MARAMA-VA'!J:J, 'Ratios_MARAMA-VA'!AA:AA, V1373)</f>
        <v>3.9942183364422802E-3</v>
      </c>
      <c r="G1373" s="53"/>
      <c r="H1373" s="53">
        <f t="shared" si="12"/>
        <v>1.0045268939246036E-3</v>
      </c>
      <c r="I1373" s="53">
        <v>3.9762184174500499</v>
      </c>
      <c r="J1373" s="53">
        <v>3.9942183364469015E-3</v>
      </c>
      <c r="K1373" s="53">
        <v>3.9762184174500499</v>
      </c>
      <c r="L1373" s="53">
        <v>3.9942183364469015E-3</v>
      </c>
      <c r="M1373" s="43" t="s">
        <v>461</v>
      </c>
      <c r="N1373" s="43" t="s">
        <v>446</v>
      </c>
      <c r="O1373" s="43" t="s">
        <v>436</v>
      </c>
      <c r="P1373" s="43" t="s">
        <v>444</v>
      </c>
      <c r="Q1373" s="43" t="s">
        <v>453</v>
      </c>
      <c r="R1373" s="43" t="s">
        <v>462</v>
      </c>
      <c r="S1373" s="43" t="s">
        <v>330</v>
      </c>
      <c r="V1373" s="42" t="s">
        <v>1882</v>
      </c>
      <c r="W1373"/>
    </row>
    <row r="1374" spans="1:23" s="39" customFormat="1" x14ac:dyDescent="0.35">
      <c r="A1374" s="43" t="s">
        <v>497</v>
      </c>
      <c r="B1374" s="54">
        <v>24031</v>
      </c>
      <c r="C1374" s="54" t="s">
        <v>12</v>
      </c>
      <c r="D1374" s="53">
        <v>29.821633672269702</v>
      </c>
      <c r="E1374" s="53">
        <f>SUMIFS('Ratios_MARAMA-VA'!T:T, 'Ratios_MARAMA-VA'!AA:AA, V1374)</f>
        <v>29.821633672234999</v>
      </c>
      <c r="F1374" s="53">
        <f>SUMIFS('Ratios_MARAMA-VA'!J:J, 'Ratios_MARAMA-VA'!AA:AA, V1374)</f>
        <v>2.9956633044527701E-2</v>
      </c>
      <c r="G1374" s="53"/>
      <c r="H1374" s="53">
        <f t="shared" si="12"/>
        <v>1.0045268939246072E-3</v>
      </c>
      <c r="I1374" s="53">
        <v>29.821633672269702</v>
      </c>
      <c r="J1374" s="53">
        <v>2.9956633044562562E-2</v>
      </c>
      <c r="K1374" s="53">
        <v>29.821633672269702</v>
      </c>
      <c r="L1374" s="53">
        <v>2.9956633044562562E-2</v>
      </c>
      <c r="M1374" s="43" t="s">
        <v>461</v>
      </c>
      <c r="N1374" s="43" t="s">
        <v>446</v>
      </c>
      <c r="O1374" s="43" t="s">
        <v>436</v>
      </c>
      <c r="P1374" s="43" t="s">
        <v>444</v>
      </c>
      <c r="Q1374" s="43" t="s">
        <v>453</v>
      </c>
      <c r="R1374" s="43" t="s">
        <v>462</v>
      </c>
      <c r="S1374" s="43" t="s">
        <v>330</v>
      </c>
      <c r="V1374" s="42" t="s">
        <v>1897</v>
      </c>
      <c r="W1374"/>
    </row>
    <row r="1375" spans="1:23" s="39" customFormat="1" x14ac:dyDescent="0.35">
      <c r="A1375" s="43" t="s">
        <v>497</v>
      </c>
      <c r="B1375" s="54">
        <v>24033</v>
      </c>
      <c r="C1375" s="54" t="s">
        <v>10</v>
      </c>
      <c r="D1375" s="53">
        <v>3.5099855899455399</v>
      </c>
      <c r="E1375" s="53">
        <f>SUMIFS('Ratios_MARAMA-VA'!T:T, 'Ratios_MARAMA-VA'!AA:AA, V1375)</f>
        <v>3.5099855899414698</v>
      </c>
      <c r="F1375" s="53">
        <f>SUMIFS('Ratios_MARAMA-VA'!J:J, 'Ratios_MARAMA-VA'!AA:AA, V1375)</f>
        <v>3.5258749223840299E-3</v>
      </c>
      <c r="G1375" s="53"/>
      <c r="H1375" s="53">
        <f t="shared" si="12"/>
        <v>1.0045268939246057E-3</v>
      </c>
      <c r="I1375" s="53">
        <v>3.5099855899455399</v>
      </c>
      <c r="J1375" s="53">
        <v>3.5258749223881182E-3</v>
      </c>
      <c r="K1375" s="53">
        <v>3.5099855899455399</v>
      </c>
      <c r="L1375" s="53">
        <v>3.5258749223881182E-3</v>
      </c>
      <c r="M1375" s="43" t="s">
        <v>461</v>
      </c>
      <c r="N1375" s="43" t="s">
        <v>446</v>
      </c>
      <c r="O1375" s="43" t="s">
        <v>436</v>
      </c>
      <c r="P1375" s="43" t="s">
        <v>444</v>
      </c>
      <c r="Q1375" s="43" t="s">
        <v>453</v>
      </c>
      <c r="R1375" s="43" t="s">
        <v>462</v>
      </c>
      <c r="S1375" s="43" t="s">
        <v>330</v>
      </c>
      <c r="V1375" s="42" t="s">
        <v>1883</v>
      </c>
      <c r="W1375"/>
    </row>
    <row r="1376" spans="1:23" s="39" customFormat="1" x14ac:dyDescent="0.35">
      <c r="A1376" s="43" t="s">
        <v>497</v>
      </c>
      <c r="B1376" s="54">
        <v>24033</v>
      </c>
      <c r="C1376" s="54" t="s">
        <v>12</v>
      </c>
      <c r="D1376" s="53">
        <v>26.324891924591501</v>
      </c>
      <c r="E1376" s="53">
        <f>SUMIFS('Ratios_MARAMA-VA'!T:T, 'Ratios_MARAMA-VA'!AA:AA, V1376)</f>
        <v>26.324891924561001</v>
      </c>
      <c r="F1376" s="53">
        <f>SUMIFS('Ratios_MARAMA-VA'!J:J, 'Ratios_MARAMA-VA'!AA:AA, V1376)</f>
        <v>2.64440619178802E-2</v>
      </c>
      <c r="G1376" s="53"/>
      <c r="H1376" s="53">
        <f t="shared" si="12"/>
        <v>1.0045268939246057E-3</v>
      </c>
      <c r="I1376" s="53">
        <v>26.324891924591501</v>
      </c>
      <c r="J1376" s="53">
        <v>2.6444061917910835E-2</v>
      </c>
      <c r="K1376" s="53">
        <v>26.324891924591501</v>
      </c>
      <c r="L1376" s="53">
        <v>2.6444061917910835E-2</v>
      </c>
      <c r="M1376" s="43" t="s">
        <v>461</v>
      </c>
      <c r="N1376" s="43" t="s">
        <v>446</v>
      </c>
      <c r="O1376" s="43" t="s">
        <v>436</v>
      </c>
      <c r="P1376" s="43" t="s">
        <v>444</v>
      </c>
      <c r="Q1376" s="43" t="s">
        <v>453</v>
      </c>
      <c r="R1376" s="43" t="s">
        <v>462</v>
      </c>
      <c r="S1376" s="43" t="s">
        <v>330</v>
      </c>
      <c r="V1376" s="42" t="s">
        <v>1898</v>
      </c>
      <c r="W1376"/>
    </row>
    <row r="1377" spans="1:23" s="39" customFormat="1" x14ac:dyDescent="0.35">
      <c r="A1377" s="43" t="s">
        <v>811</v>
      </c>
      <c r="B1377" s="54">
        <v>51013</v>
      </c>
      <c r="C1377" s="54" t="s">
        <v>10</v>
      </c>
      <c r="D1377" s="53">
        <v>0.18684477634105601</v>
      </c>
      <c r="E1377" s="53">
        <f>SUMIFS('Ratios_MARAMA-VA'!T:T, 'Ratios_MARAMA-VA'!AA:AA, V1377)</f>
        <v>0.18684477634083901</v>
      </c>
      <c r="F1377" s="53">
        <f>SUMIFS('Ratios_MARAMA-VA'!J:J, 'Ratios_MARAMA-VA'!AA:AA, V1377)</f>
        <v>1.8769060282370099E-4</v>
      </c>
      <c r="G1377" s="53"/>
      <c r="H1377" s="53">
        <f t="shared" si="12"/>
        <v>1.0045268939246075E-3</v>
      </c>
      <c r="I1377" s="53">
        <v>0.18684477634105601</v>
      </c>
      <c r="J1377" s="53">
        <v>1.8769060282391897E-4</v>
      </c>
      <c r="K1377" s="53">
        <v>0.18684477634105601</v>
      </c>
      <c r="L1377" s="53">
        <v>1.8769060282391897E-4</v>
      </c>
      <c r="M1377" s="43" t="s">
        <v>461</v>
      </c>
      <c r="N1377" s="43" t="s">
        <v>446</v>
      </c>
      <c r="O1377" s="43" t="s">
        <v>436</v>
      </c>
      <c r="P1377" s="43" t="s">
        <v>444</v>
      </c>
      <c r="Q1377" s="43" t="s">
        <v>453</v>
      </c>
      <c r="R1377" s="43" t="s">
        <v>462</v>
      </c>
      <c r="S1377" s="43" t="s">
        <v>330</v>
      </c>
      <c r="V1377" s="42" t="s">
        <v>1885</v>
      </c>
      <c r="W1377"/>
    </row>
    <row r="1378" spans="1:23" s="39" customFormat="1" x14ac:dyDescent="0.35">
      <c r="A1378" s="43" t="s">
        <v>811</v>
      </c>
      <c r="B1378" s="54">
        <v>51013</v>
      </c>
      <c r="C1378" s="54" t="s">
        <v>12</v>
      </c>
      <c r="D1378" s="53">
        <v>1.4013353334031999</v>
      </c>
      <c r="E1378" s="53">
        <f>SUMIFS('Ratios_MARAMA-VA'!T:T, 'Ratios_MARAMA-VA'!AA:AA, V1378)</f>
        <v>1.4013353334015699</v>
      </c>
      <c r="F1378" s="53">
        <f>SUMIFS('Ratios_MARAMA-VA'!J:J, 'Ratios_MARAMA-VA'!AA:AA, V1378)</f>
        <v>1.4076790298086701E-3</v>
      </c>
      <c r="G1378" s="53"/>
      <c r="H1378" s="53">
        <f t="shared" si="12"/>
        <v>1.0045268939245981E-3</v>
      </c>
      <c r="I1378" s="53">
        <v>1.4013353334031999</v>
      </c>
      <c r="J1378" s="53">
        <v>1.4076790298103077E-3</v>
      </c>
      <c r="K1378" s="53">
        <v>1.4013353334031999</v>
      </c>
      <c r="L1378" s="53">
        <v>1.4076790298103077E-3</v>
      </c>
      <c r="M1378" s="43" t="s">
        <v>461</v>
      </c>
      <c r="N1378" s="43" t="s">
        <v>446</v>
      </c>
      <c r="O1378" s="43" t="s">
        <v>436</v>
      </c>
      <c r="P1378" s="43" t="s">
        <v>444</v>
      </c>
      <c r="Q1378" s="43" t="s">
        <v>453</v>
      </c>
      <c r="R1378" s="43" t="s">
        <v>462</v>
      </c>
      <c r="S1378" s="43" t="s">
        <v>330</v>
      </c>
      <c r="V1378" s="42" t="s">
        <v>1900</v>
      </c>
      <c r="W1378"/>
    </row>
    <row r="1379" spans="1:23" s="39" customFormat="1" x14ac:dyDescent="0.35">
      <c r="A1379" s="43" t="s">
        <v>811</v>
      </c>
      <c r="B1379" s="54">
        <v>51059</v>
      </c>
      <c r="C1379" s="54" t="s">
        <v>10</v>
      </c>
      <c r="D1379" s="53">
        <v>4.1495865593001602</v>
      </c>
      <c r="E1379" s="53">
        <f>SUMIFS('Ratios_MARAMA-VA'!T:T, 'Ratios_MARAMA-VA'!AA:AA, V1379)</f>
        <v>4.1495865592953596</v>
      </c>
      <c r="F1379" s="53">
        <f>SUMIFS('Ratios_MARAMA-VA'!J:J, 'Ratios_MARAMA-VA'!AA:AA, V1379)</f>
        <v>4.1683712974802398E-3</v>
      </c>
      <c r="G1379" s="53"/>
      <c r="H1379" s="53">
        <f t="shared" si="12"/>
        <v>1.004526893924601E-3</v>
      </c>
      <c r="I1379" s="53">
        <v>4.1495865593001602</v>
      </c>
      <c r="J1379" s="53">
        <v>4.1683712974850615E-3</v>
      </c>
      <c r="K1379" s="53">
        <v>4.1495865593001602</v>
      </c>
      <c r="L1379" s="53">
        <v>4.1683712974850615E-3</v>
      </c>
      <c r="M1379" s="43" t="s">
        <v>461</v>
      </c>
      <c r="N1379" s="43" t="s">
        <v>446</v>
      </c>
      <c r="O1379" s="43" t="s">
        <v>436</v>
      </c>
      <c r="P1379" s="43" t="s">
        <v>444</v>
      </c>
      <c r="Q1379" s="43" t="s">
        <v>453</v>
      </c>
      <c r="R1379" s="43" t="s">
        <v>462</v>
      </c>
      <c r="S1379" s="43" t="s">
        <v>330</v>
      </c>
      <c r="V1379" s="42" t="s">
        <v>1886</v>
      </c>
      <c r="W1379"/>
    </row>
    <row r="1380" spans="1:23" s="39" customFormat="1" x14ac:dyDescent="0.35">
      <c r="A1380" s="43" t="s">
        <v>811</v>
      </c>
      <c r="B1380" s="54">
        <v>51059</v>
      </c>
      <c r="C1380" s="54" t="s">
        <v>12</v>
      </c>
      <c r="D1380" s="53">
        <v>31.121901640524801</v>
      </c>
      <c r="E1380" s="53">
        <f>SUMIFS('Ratios_MARAMA-VA'!T:T, 'Ratios_MARAMA-VA'!AA:AA, V1380)</f>
        <v>31.121901640488701</v>
      </c>
      <c r="F1380" s="53">
        <f>SUMIFS('Ratios_MARAMA-VA'!J:J, 'Ratios_MARAMA-VA'!AA:AA, V1380)</f>
        <v>3.1262787187947103E-2</v>
      </c>
      <c r="G1380" s="53"/>
      <c r="H1380" s="53">
        <f t="shared" si="12"/>
        <v>1.0045268939246025E-3</v>
      </c>
      <c r="I1380" s="53">
        <v>31.121901640524801</v>
      </c>
      <c r="J1380" s="53">
        <v>3.1262787187983365E-2</v>
      </c>
      <c r="K1380" s="53">
        <v>31.121901640524801</v>
      </c>
      <c r="L1380" s="53">
        <v>3.1262787187983365E-2</v>
      </c>
      <c r="M1380" s="43" t="s">
        <v>461</v>
      </c>
      <c r="N1380" s="43" t="s">
        <v>446</v>
      </c>
      <c r="O1380" s="43" t="s">
        <v>436</v>
      </c>
      <c r="P1380" s="43" t="s">
        <v>444</v>
      </c>
      <c r="Q1380" s="43" t="s">
        <v>453</v>
      </c>
      <c r="R1380" s="43" t="s">
        <v>462</v>
      </c>
      <c r="S1380" s="43" t="s">
        <v>330</v>
      </c>
      <c r="V1380" s="42" t="s">
        <v>1901</v>
      </c>
      <c r="W1380"/>
    </row>
    <row r="1381" spans="1:23" s="39" customFormat="1" x14ac:dyDescent="0.35">
      <c r="A1381" s="43" t="s">
        <v>811</v>
      </c>
      <c r="B1381" s="54">
        <v>51107</v>
      </c>
      <c r="C1381" s="54" t="s">
        <v>10</v>
      </c>
      <c r="D1381" s="53">
        <v>2.57840985894688</v>
      </c>
      <c r="E1381" s="53">
        <f>SUMIFS('Ratios_MARAMA-VA'!T:T, 'Ratios_MARAMA-VA'!AA:AA, V1381)</f>
        <v>2.57840985894389</v>
      </c>
      <c r="F1381" s="53">
        <f>SUMIFS('Ratios_MARAMA-VA'!J:J, 'Ratios_MARAMA-VA'!AA:AA, V1381)</f>
        <v>2.5900820468694801E-3</v>
      </c>
      <c r="G1381" s="53"/>
      <c r="H1381" s="53">
        <f t="shared" si="12"/>
        <v>1.0045268939246033E-3</v>
      </c>
      <c r="I1381" s="53">
        <v>2.57840985894688</v>
      </c>
      <c r="J1381" s="53">
        <v>2.5900820468724838E-3</v>
      </c>
      <c r="K1381" s="53">
        <v>2.57840985894688</v>
      </c>
      <c r="L1381" s="53">
        <v>2.5900820468724838E-3</v>
      </c>
      <c r="M1381" s="43" t="s">
        <v>461</v>
      </c>
      <c r="N1381" s="43" t="s">
        <v>446</v>
      </c>
      <c r="O1381" s="43" t="s">
        <v>436</v>
      </c>
      <c r="P1381" s="43" t="s">
        <v>444</v>
      </c>
      <c r="Q1381" s="43" t="s">
        <v>453</v>
      </c>
      <c r="R1381" s="43" t="s">
        <v>462</v>
      </c>
      <c r="S1381" s="43" t="s">
        <v>330</v>
      </c>
      <c r="V1381" s="42" t="s">
        <v>1889</v>
      </c>
      <c r="W1381"/>
    </row>
    <row r="1382" spans="1:23" s="39" customFormat="1" x14ac:dyDescent="0.35">
      <c r="A1382" s="43" t="s">
        <v>811</v>
      </c>
      <c r="B1382" s="54">
        <v>51107</v>
      </c>
      <c r="C1382" s="54" t="s">
        <v>12</v>
      </c>
      <c r="D1382" s="53">
        <v>19.338076387875201</v>
      </c>
      <c r="E1382" s="53">
        <f>SUMIFS('Ratios_MARAMA-VA'!T:T, 'Ratios_MARAMA-VA'!AA:AA, V1382)</f>
        <v>19.338076387852698</v>
      </c>
      <c r="F1382" s="53">
        <f>SUMIFS('Ratios_MARAMA-VA'!J:J, 'Ratios_MARAMA-VA'!AA:AA, V1382)</f>
        <v>1.9425617808366501E-2</v>
      </c>
      <c r="G1382" s="53"/>
      <c r="H1382" s="53">
        <f t="shared" si="12"/>
        <v>1.0045268939246094E-3</v>
      </c>
      <c r="I1382" s="53">
        <v>19.338076387875201</v>
      </c>
      <c r="J1382" s="53">
        <v>1.9425617808389105E-2</v>
      </c>
      <c r="K1382" s="53">
        <v>19.338076387875201</v>
      </c>
      <c r="L1382" s="53">
        <v>1.9425617808389105E-2</v>
      </c>
      <c r="M1382" s="43" t="s">
        <v>461</v>
      </c>
      <c r="N1382" s="43" t="s">
        <v>446</v>
      </c>
      <c r="O1382" s="43" t="s">
        <v>436</v>
      </c>
      <c r="P1382" s="43" t="s">
        <v>444</v>
      </c>
      <c r="Q1382" s="43" t="s">
        <v>453</v>
      </c>
      <c r="R1382" s="43" t="s">
        <v>462</v>
      </c>
      <c r="S1382" s="43" t="s">
        <v>330</v>
      </c>
      <c r="V1382" s="42" t="s">
        <v>1904</v>
      </c>
      <c r="W1382"/>
    </row>
    <row r="1383" spans="1:23" s="39" customFormat="1" x14ac:dyDescent="0.35">
      <c r="A1383" s="43" t="s">
        <v>811</v>
      </c>
      <c r="B1383" s="54">
        <v>51153</v>
      </c>
      <c r="C1383" s="54" t="s">
        <v>10</v>
      </c>
      <c r="D1383" s="53">
        <v>2.59370572704128</v>
      </c>
      <c r="E1383" s="53">
        <f>SUMIFS('Ratios_MARAMA-VA'!T:T, 'Ratios_MARAMA-VA'!AA:AA, V1383)</f>
        <v>2.5937057270382602</v>
      </c>
      <c r="F1383" s="53">
        <f>SUMIFS('Ratios_MARAMA-VA'!J:J, 'Ratios_MARAMA-VA'!AA:AA, V1383)</f>
        <v>2.6054471577362098E-3</v>
      </c>
      <c r="G1383" s="53"/>
      <c r="H1383" s="53">
        <f t="shared" si="12"/>
        <v>1.0045268939246077E-3</v>
      </c>
      <c r="I1383" s="53">
        <v>2.59370572704128</v>
      </c>
      <c r="J1383" s="53">
        <v>2.6054471577392434E-3</v>
      </c>
      <c r="K1383" s="53">
        <v>2.59370572704128</v>
      </c>
      <c r="L1383" s="53">
        <v>2.6054471577392434E-3</v>
      </c>
      <c r="M1383" s="43" t="s">
        <v>461</v>
      </c>
      <c r="N1383" s="43" t="s">
        <v>446</v>
      </c>
      <c r="O1383" s="43" t="s">
        <v>436</v>
      </c>
      <c r="P1383" s="43" t="s">
        <v>444</v>
      </c>
      <c r="Q1383" s="43" t="s">
        <v>453</v>
      </c>
      <c r="R1383" s="43" t="s">
        <v>462</v>
      </c>
      <c r="S1383" s="43" t="s">
        <v>330</v>
      </c>
      <c r="V1383" s="42" t="s">
        <v>1892</v>
      </c>
      <c r="W1383"/>
    </row>
    <row r="1384" spans="1:23" s="39" customFormat="1" x14ac:dyDescent="0.35">
      <c r="A1384" s="43" t="s">
        <v>811</v>
      </c>
      <c r="B1384" s="54">
        <v>51153</v>
      </c>
      <c r="C1384" s="54" t="s">
        <v>12</v>
      </c>
      <c r="D1384" s="53">
        <v>19.452792952809599</v>
      </c>
      <c r="E1384" s="53">
        <f>SUMIFS('Ratios_MARAMA-VA'!T:T, 'Ratios_MARAMA-VA'!AA:AA, V1384)</f>
        <v>19.452792952787</v>
      </c>
      <c r="F1384" s="53">
        <f>SUMIFS('Ratios_MARAMA-VA'!J:J, 'Ratios_MARAMA-VA'!AA:AA, V1384)</f>
        <v>1.9540853683021601E-2</v>
      </c>
      <c r="G1384" s="53"/>
      <c r="H1384" s="53">
        <f t="shared" si="12"/>
        <v>1.0045268939246066E-3</v>
      </c>
      <c r="I1384" s="53">
        <v>19.452792952809599</v>
      </c>
      <c r="J1384" s="53">
        <v>1.9540853683044302E-2</v>
      </c>
      <c r="K1384" s="53">
        <v>19.452792952809599</v>
      </c>
      <c r="L1384" s="53">
        <v>1.9540853683044302E-2</v>
      </c>
      <c r="M1384" s="43" t="s">
        <v>461</v>
      </c>
      <c r="N1384" s="43" t="s">
        <v>446</v>
      </c>
      <c r="O1384" s="43" t="s">
        <v>436</v>
      </c>
      <c r="P1384" s="43" t="s">
        <v>444</v>
      </c>
      <c r="Q1384" s="43" t="s">
        <v>453</v>
      </c>
      <c r="R1384" s="43" t="s">
        <v>462</v>
      </c>
      <c r="S1384" s="43" t="s">
        <v>330</v>
      </c>
      <c r="V1384" s="42" t="s">
        <v>1907</v>
      </c>
      <c r="W1384"/>
    </row>
    <row r="1385" spans="1:23" s="39" customFormat="1" x14ac:dyDescent="0.35">
      <c r="A1385" s="43" t="s">
        <v>811</v>
      </c>
      <c r="B1385" s="54">
        <v>51510</v>
      </c>
      <c r="C1385" s="54" t="s">
        <v>10</v>
      </c>
      <c r="D1385" s="53">
        <v>6.4006247303398406E-2</v>
      </c>
      <c r="E1385" s="53">
        <f>SUMIFS('Ratios_MARAMA-VA'!T:T, 'Ratios_MARAMA-VA'!AA:AA, V1385)</f>
        <v>6.4006247303323993E-2</v>
      </c>
      <c r="F1385" s="53">
        <f>SUMIFS('Ratios_MARAMA-VA'!J:J, 'Ratios_MARAMA-VA'!AA:AA, V1385)</f>
        <v>6.4295996795378098E-5</v>
      </c>
      <c r="G1385" s="53"/>
      <c r="H1385" s="53">
        <f t="shared" si="12"/>
        <v>1.0045268939246038E-3</v>
      </c>
      <c r="I1385" s="53">
        <v>6.4006247303398406E-2</v>
      </c>
      <c r="J1385" s="53">
        <v>6.429599679545284E-5</v>
      </c>
      <c r="K1385" s="53">
        <v>6.4006247303398406E-2</v>
      </c>
      <c r="L1385" s="53">
        <v>6.429599679545284E-5</v>
      </c>
      <c r="M1385" s="43" t="s">
        <v>461</v>
      </c>
      <c r="N1385" s="43" t="s">
        <v>446</v>
      </c>
      <c r="O1385" s="43" t="s">
        <v>436</v>
      </c>
      <c r="P1385" s="43" t="s">
        <v>444</v>
      </c>
      <c r="Q1385" s="43" t="s">
        <v>453</v>
      </c>
      <c r="R1385" s="43" t="s">
        <v>462</v>
      </c>
      <c r="S1385" s="43" t="s">
        <v>330</v>
      </c>
      <c r="V1385" s="42" t="s">
        <v>1884</v>
      </c>
      <c r="W1385"/>
    </row>
    <row r="1386" spans="1:23" s="39" customFormat="1" x14ac:dyDescent="0.35">
      <c r="A1386" s="43" t="s">
        <v>811</v>
      </c>
      <c r="B1386" s="54">
        <v>51510</v>
      </c>
      <c r="C1386" s="54" t="s">
        <v>12</v>
      </c>
      <c r="D1386" s="53">
        <v>0.48004685477548797</v>
      </c>
      <c r="E1386" s="53">
        <f>SUMIFS('Ratios_MARAMA-VA'!T:T, 'Ratios_MARAMA-VA'!AA:AA, V1386)</f>
        <v>0.48004685477493098</v>
      </c>
      <c r="F1386" s="53">
        <f>SUMIFS('Ratios_MARAMA-VA'!J:J, 'Ratios_MARAMA-VA'!AA:AA, V1386)</f>
        <v>4.8221997596533501E-4</v>
      </c>
      <c r="G1386" s="53"/>
      <c r="H1386" s="53">
        <f t="shared" si="12"/>
        <v>1.0045268939246001E-3</v>
      </c>
      <c r="I1386" s="53">
        <v>0.48004685477548797</v>
      </c>
      <c r="J1386" s="53">
        <v>4.8221997596589451E-4</v>
      </c>
      <c r="K1386" s="53">
        <v>0.48004685477548797</v>
      </c>
      <c r="L1386" s="53">
        <v>4.8221997596589451E-4</v>
      </c>
      <c r="M1386" s="43" t="s">
        <v>461</v>
      </c>
      <c r="N1386" s="43" t="s">
        <v>446</v>
      </c>
      <c r="O1386" s="43" t="s">
        <v>436</v>
      </c>
      <c r="P1386" s="43" t="s">
        <v>444</v>
      </c>
      <c r="Q1386" s="43" t="s">
        <v>453</v>
      </c>
      <c r="R1386" s="43" t="s">
        <v>462</v>
      </c>
      <c r="S1386" s="43" t="s">
        <v>330</v>
      </c>
      <c r="V1386" s="42" t="s">
        <v>1899</v>
      </c>
      <c r="W1386"/>
    </row>
    <row r="1387" spans="1:23" s="39" customFormat="1" x14ac:dyDescent="0.35">
      <c r="A1387" s="43" t="s">
        <v>811</v>
      </c>
      <c r="B1387" s="54">
        <v>51600</v>
      </c>
      <c r="C1387" s="54" t="s">
        <v>10</v>
      </c>
      <c r="D1387" s="53">
        <v>7.58731408105984E-2</v>
      </c>
      <c r="E1387" s="53">
        <f>SUMIFS('Ratios_MARAMA-VA'!T:T, 'Ratios_MARAMA-VA'!AA:AA, V1387)</f>
        <v>7.5873140810510706E-2</v>
      </c>
      <c r="F1387" s="53">
        <f>SUMIFS('Ratios_MARAMA-VA'!J:J, 'Ratios_MARAMA-VA'!AA:AA, V1387)</f>
        <v>7.6216610470686294E-5</v>
      </c>
      <c r="G1387" s="53"/>
      <c r="H1387" s="53">
        <f t="shared" si="12"/>
        <v>1.0045268939246023E-3</v>
      </c>
      <c r="I1387" s="53">
        <v>7.58731408105984E-2</v>
      </c>
      <c r="J1387" s="53">
        <v>7.6216610470774385E-5</v>
      </c>
      <c r="K1387" s="53">
        <v>7.58731408105984E-2</v>
      </c>
      <c r="L1387" s="53">
        <v>7.6216610470774385E-5</v>
      </c>
      <c r="M1387" s="43" t="s">
        <v>461</v>
      </c>
      <c r="N1387" s="43" t="s">
        <v>446</v>
      </c>
      <c r="O1387" s="43" t="s">
        <v>436</v>
      </c>
      <c r="P1387" s="43" t="s">
        <v>444</v>
      </c>
      <c r="Q1387" s="43" t="s">
        <v>453</v>
      </c>
      <c r="R1387" s="43" t="s">
        <v>462</v>
      </c>
      <c r="S1387" s="43" t="s">
        <v>330</v>
      </c>
      <c r="V1387" s="42" t="s">
        <v>1887</v>
      </c>
      <c r="W1387"/>
    </row>
    <row r="1388" spans="1:23" s="39" customFormat="1" x14ac:dyDescent="0.35">
      <c r="A1388" s="43" t="s">
        <v>811</v>
      </c>
      <c r="B1388" s="54">
        <v>51600</v>
      </c>
      <c r="C1388" s="54" t="s">
        <v>12</v>
      </c>
      <c r="D1388" s="53">
        <v>0.56904855607948801</v>
      </c>
      <c r="E1388" s="53">
        <f>SUMIFS('Ratios_MARAMA-VA'!T:T, 'Ratios_MARAMA-VA'!AA:AA, V1388)</f>
        <v>0.56904855607882698</v>
      </c>
      <c r="F1388" s="53">
        <f>SUMIFS('Ratios_MARAMA-VA'!J:J, 'Ratios_MARAMA-VA'!AA:AA, V1388)</f>
        <v>5.7162457853014497E-4</v>
      </c>
      <c r="G1388" s="53"/>
      <c r="H1388" s="53">
        <f t="shared" si="12"/>
        <v>1.0045268939246042E-3</v>
      </c>
      <c r="I1388" s="53">
        <v>0.56904855607948801</v>
      </c>
      <c r="J1388" s="53">
        <v>5.7162457853080905E-4</v>
      </c>
      <c r="K1388" s="53">
        <v>0.56904855607948801</v>
      </c>
      <c r="L1388" s="53">
        <v>5.7162457853080905E-4</v>
      </c>
      <c r="M1388" s="43" t="s">
        <v>461</v>
      </c>
      <c r="N1388" s="43" t="s">
        <v>446</v>
      </c>
      <c r="O1388" s="43" t="s">
        <v>436</v>
      </c>
      <c r="P1388" s="43" t="s">
        <v>444</v>
      </c>
      <c r="Q1388" s="43" t="s">
        <v>453</v>
      </c>
      <c r="R1388" s="43" t="s">
        <v>462</v>
      </c>
      <c r="S1388" s="43" t="s">
        <v>330</v>
      </c>
      <c r="V1388" s="42" t="s">
        <v>1902</v>
      </c>
      <c r="W1388"/>
    </row>
    <row r="1389" spans="1:23" s="39" customFormat="1" x14ac:dyDescent="0.35">
      <c r="A1389" s="43" t="s">
        <v>811</v>
      </c>
      <c r="B1389" s="54">
        <v>51610</v>
      </c>
      <c r="C1389" s="54" t="s">
        <v>10</v>
      </c>
      <c r="D1389" s="53">
        <v>2.03930657217824E-2</v>
      </c>
      <c r="E1389" s="53">
        <f>SUMIFS('Ratios_MARAMA-VA'!T:T, 'Ratios_MARAMA-VA'!AA:AA, V1389)</f>
        <v>2.03930657217587E-2</v>
      </c>
      <c r="F1389" s="53">
        <f>SUMIFS('Ratios_MARAMA-VA'!J:J, 'Ratios_MARAMA-VA'!AA:AA, V1389)</f>
        <v>2.0485382967078501E-5</v>
      </c>
      <c r="G1389" s="53"/>
      <c r="H1389" s="53">
        <f t="shared" si="12"/>
        <v>1.0045268939246001E-3</v>
      </c>
      <c r="I1389" s="53">
        <v>2.03930657217824E-2</v>
      </c>
      <c r="J1389" s="53">
        <v>2.0485382967102306E-5</v>
      </c>
      <c r="K1389" s="53">
        <v>2.03930657217824E-2</v>
      </c>
      <c r="L1389" s="53">
        <v>2.0485382967102306E-5</v>
      </c>
      <c r="M1389" s="43" t="s">
        <v>461</v>
      </c>
      <c r="N1389" s="43" t="s">
        <v>446</v>
      </c>
      <c r="O1389" s="43" t="s">
        <v>436</v>
      </c>
      <c r="P1389" s="43" t="s">
        <v>444</v>
      </c>
      <c r="Q1389" s="43" t="s">
        <v>453</v>
      </c>
      <c r="R1389" s="43" t="s">
        <v>462</v>
      </c>
      <c r="S1389" s="43" t="s">
        <v>330</v>
      </c>
      <c r="V1389" s="42" t="s">
        <v>1888</v>
      </c>
      <c r="W1389"/>
    </row>
    <row r="1390" spans="1:23" s="39" customFormat="1" x14ac:dyDescent="0.35">
      <c r="A1390" s="43" t="s">
        <v>811</v>
      </c>
      <c r="B1390" s="54">
        <v>51610</v>
      </c>
      <c r="C1390" s="54" t="s">
        <v>12</v>
      </c>
      <c r="D1390" s="53">
        <v>0.15294791954015999</v>
      </c>
      <c r="E1390" s="53">
        <f>SUMIFS('Ratios_MARAMA-VA'!T:T, 'Ratios_MARAMA-VA'!AA:AA, V1390)</f>
        <v>0.15294791953998199</v>
      </c>
      <c r="F1390" s="53">
        <f>SUMIFS('Ratios_MARAMA-VA'!J:J, 'Ratios_MARAMA-VA'!AA:AA, V1390)</f>
        <v>1.5364029854772899E-4</v>
      </c>
      <c r="G1390" s="53"/>
      <c r="H1390" s="53">
        <f t="shared" si="12"/>
        <v>1.0045268939246081E-3</v>
      </c>
      <c r="I1390" s="53">
        <v>0.15294791954015999</v>
      </c>
      <c r="J1390" s="53">
        <v>1.5364029854790778E-4</v>
      </c>
      <c r="K1390" s="53">
        <v>0.15294791954015999</v>
      </c>
      <c r="L1390" s="53">
        <v>1.5364029854790778E-4</v>
      </c>
      <c r="M1390" s="43" t="s">
        <v>461</v>
      </c>
      <c r="N1390" s="43" t="s">
        <v>446</v>
      </c>
      <c r="O1390" s="43" t="s">
        <v>436</v>
      </c>
      <c r="P1390" s="43" t="s">
        <v>444</v>
      </c>
      <c r="Q1390" s="43" t="s">
        <v>453</v>
      </c>
      <c r="R1390" s="43" t="s">
        <v>462</v>
      </c>
      <c r="S1390" s="43" t="s">
        <v>330</v>
      </c>
      <c r="V1390" s="42" t="s">
        <v>1903</v>
      </c>
      <c r="W1390"/>
    </row>
    <row r="1391" spans="1:23" s="39" customFormat="1" x14ac:dyDescent="0.35">
      <c r="A1391" s="43" t="s">
        <v>811</v>
      </c>
      <c r="B1391" s="54">
        <v>51683</v>
      </c>
      <c r="C1391" s="54" t="s">
        <v>10</v>
      </c>
      <c r="D1391" s="53">
        <v>0.10382690472681599</v>
      </c>
      <c r="E1391" s="53">
        <f>SUMIFS('Ratios_MARAMA-VA'!T:T, 'Ratios_MARAMA-VA'!AA:AA, V1391)</f>
        <v>0.10382690472669399</v>
      </c>
      <c r="F1391" s="53">
        <f>SUMIFS('Ratios_MARAMA-VA'!J:J, 'Ratios_MARAMA-VA'!AA:AA, V1391)</f>
        <v>1.04296918110913E-4</v>
      </c>
      <c r="G1391" s="53"/>
      <c r="H1391" s="53">
        <f t="shared" si="12"/>
        <v>1.0045268939246166E-3</v>
      </c>
      <c r="I1391" s="53">
        <v>0.10382690472681599</v>
      </c>
      <c r="J1391" s="53">
        <v>1.0429691811103555E-4</v>
      </c>
      <c r="K1391" s="53">
        <v>0.10382690472681599</v>
      </c>
      <c r="L1391" s="53">
        <v>1.0429691811103555E-4</v>
      </c>
      <c r="M1391" s="43" t="s">
        <v>461</v>
      </c>
      <c r="N1391" s="43" t="s">
        <v>446</v>
      </c>
      <c r="O1391" s="43" t="s">
        <v>436</v>
      </c>
      <c r="P1391" s="43" t="s">
        <v>444</v>
      </c>
      <c r="Q1391" s="43" t="s">
        <v>453</v>
      </c>
      <c r="R1391" s="43" t="s">
        <v>462</v>
      </c>
      <c r="S1391" s="43" t="s">
        <v>330</v>
      </c>
      <c r="V1391" s="42" t="s">
        <v>1890</v>
      </c>
      <c r="W1391"/>
    </row>
    <row r="1392" spans="1:23" s="39" customFormat="1" x14ac:dyDescent="0.35">
      <c r="A1392" s="43" t="s">
        <v>811</v>
      </c>
      <c r="B1392" s="54">
        <v>51683</v>
      </c>
      <c r="C1392" s="54" t="s">
        <v>12</v>
      </c>
      <c r="D1392" s="53">
        <v>0.77870163870470399</v>
      </c>
      <c r="E1392" s="53">
        <f>SUMIFS('Ratios_MARAMA-VA'!T:T, 'Ratios_MARAMA-VA'!AA:AA, V1392)</f>
        <v>0.77870163870380604</v>
      </c>
      <c r="F1392" s="53">
        <f>SUMIFS('Ratios_MARAMA-VA'!J:J, 'Ratios_MARAMA-VA'!AA:AA, V1392)</f>
        <v>7.8222673842112905E-4</v>
      </c>
      <c r="G1392" s="53"/>
      <c r="H1392" s="53">
        <f t="shared" si="12"/>
        <v>1.0045268939245983E-3</v>
      </c>
      <c r="I1392" s="53">
        <v>0.77870163870470399</v>
      </c>
      <c r="J1392" s="53">
        <v>7.8222673842203111E-4</v>
      </c>
      <c r="K1392" s="53">
        <v>0.77870163870470399</v>
      </c>
      <c r="L1392" s="53">
        <v>7.8222673842203111E-4</v>
      </c>
      <c r="M1392" s="43" t="s">
        <v>461</v>
      </c>
      <c r="N1392" s="43" t="s">
        <v>446</v>
      </c>
      <c r="O1392" s="43" t="s">
        <v>436</v>
      </c>
      <c r="P1392" s="43" t="s">
        <v>444</v>
      </c>
      <c r="Q1392" s="43" t="s">
        <v>453</v>
      </c>
      <c r="R1392" s="43" t="s">
        <v>462</v>
      </c>
      <c r="S1392" s="43" t="s">
        <v>330</v>
      </c>
      <c r="V1392" s="42" t="s">
        <v>1905</v>
      </c>
      <c r="W1392"/>
    </row>
    <row r="1393" spans="1:23" s="39" customFormat="1" x14ac:dyDescent="0.35">
      <c r="A1393" s="43" t="s">
        <v>811</v>
      </c>
      <c r="B1393" s="54">
        <v>51685</v>
      </c>
      <c r="C1393" s="54" t="s">
        <v>10</v>
      </c>
      <c r="D1393" s="53">
        <v>2.54383249009952E-2</v>
      </c>
      <c r="E1393" s="53">
        <f>SUMIFS('Ratios_MARAMA-VA'!T:T, 'Ratios_MARAMA-VA'!AA:AA, V1393)</f>
        <v>2.5438324900965599E-2</v>
      </c>
      <c r="F1393" s="53">
        <f>SUMIFS('Ratios_MARAMA-VA'!J:J, 'Ratios_MARAMA-VA'!AA:AA, V1393)</f>
        <v>2.5553481499412001E-5</v>
      </c>
      <c r="G1393" s="53"/>
      <c r="H1393" s="53">
        <f t="shared" si="12"/>
        <v>1.0045268939246088E-3</v>
      </c>
      <c r="I1393" s="53">
        <v>2.54383249009952E-2</v>
      </c>
      <c r="J1393" s="53">
        <v>2.5553481499441739E-5</v>
      </c>
      <c r="K1393" s="53">
        <v>2.54383249009952E-2</v>
      </c>
      <c r="L1393" s="53">
        <v>2.5553481499441739E-5</v>
      </c>
      <c r="M1393" s="43" t="s">
        <v>461</v>
      </c>
      <c r="N1393" s="43" t="s">
        <v>446</v>
      </c>
      <c r="O1393" s="43" t="s">
        <v>436</v>
      </c>
      <c r="P1393" s="43" t="s">
        <v>444</v>
      </c>
      <c r="Q1393" s="43" t="s">
        <v>453</v>
      </c>
      <c r="R1393" s="43" t="s">
        <v>462</v>
      </c>
      <c r="S1393" s="43" t="s">
        <v>330</v>
      </c>
      <c r="V1393" s="42" t="s">
        <v>1891</v>
      </c>
      <c r="W1393"/>
    </row>
    <row r="1394" spans="1:23" s="39" customFormat="1" x14ac:dyDescent="0.35">
      <c r="A1394" s="43" t="s">
        <v>811</v>
      </c>
      <c r="B1394" s="54">
        <v>51685</v>
      </c>
      <c r="C1394" s="54" t="s">
        <v>12</v>
      </c>
      <c r="D1394" s="53">
        <v>0.19078746121519999</v>
      </c>
      <c r="E1394" s="53">
        <f>SUMIFS('Ratios_MARAMA-VA'!T:T, 'Ratios_MARAMA-VA'!AA:AA, V1394)</f>
        <v>0.190787461214978</v>
      </c>
      <c r="F1394" s="53">
        <f>SUMIFS('Ratios_MARAMA-VA'!J:J, 'Ratios_MARAMA-VA'!AA:AA, V1394)</f>
        <v>1.9165113581404299E-4</v>
      </c>
      <c r="G1394" s="53"/>
      <c r="H1394" s="53">
        <f t="shared" si="12"/>
        <v>1.0045268939246055E-3</v>
      </c>
      <c r="I1394" s="53">
        <v>0.19078746121519999</v>
      </c>
      <c r="J1394" s="53">
        <v>1.9165113581426599E-4</v>
      </c>
      <c r="K1394" s="53">
        <v>0.19078746121519999</v>
      </c>
      <c r="L1394" s="53">
        <v>1.9165113581426599E-4</v>
      </c>
      <c r="M1394" s="43" t="s">
        <v>461</v>
      </c>
      <c r="N1394" s="43" t="s">
        <v>446</v>
      </c>
      <c r="O1394" s="43" t="s">
        <v>436</v>
      </c>
      <c r="P1394" s="43" t="s">
        <v>444</v>
      </c>
      <c r="Q1394" s="43" t="s">
        <v>453</v>
      </c>
      <c r="R1394" s="43" t="s">
        <v>462</v>
      </c>
      <c r="S1394" s="43" t="s">
        <v>330</v>
      </c>
      <c r="V1394" s="42" t="s">
        <v>1906</v>
      </c>
      <c r="W1394"/>
    </row>
    <row r="1395" spans="1:23" s="39" customFormat="1" x14ac:dyDescent="0.35">
      <c r="A1395" s="43" t="s">
        <v>497</v>
      </c>
      <c r="B1395" s="54">
        <v>24009</v>
      </c>
      <c r="C1395" s="54" t="s">
        <v>10</v>
      </c>
      <c r="D1395" s="53">
        <v>0.79191239168134897</v>
      </c>
      <c r="E1395" s="53">
        <f>SUMIFS('Ratios_MARAMA-VA'!T:T, 'Ratios_MARAMA-VA'!AA:AA, V1395)</f>
        <v>0.79191239168043004</v>
      </c>
      <c r="F1395" s="53">
        <f>SUMIFS('Ratios_MARAMA-VA'!J:J, 'Ratios_MARAMA-VA'!AA:AA, V1395)</f>
        <v>7.9549729507515099E-4</v>
      </c>
      <c r="G1395" s="53"/>
      <c r="H1395" s="53">
        <f t="shared" si="12"/>
        <v>1.0045268939246092E-3</v>
      </c>
      <c r="I1395" s="53">
        <v>0.79191239168134897</v>
      </c>
      <c r="J1395" s="53">
        <v>7.9549729507607397E-4</v>
      </c>
      <c r="K1395" s="53">
        <v>0.79191239168134897</v>
      </c>
      <c r="L1395" s="53">
        <v>7.9549729507607397E-4</v>
      </c>
      <c r="M1395" s="43" t="s">
        <v>777</v>
      </c>
      <c r="N1395" s="43" t="s">
        <v>446</v>
      </c>
      <c r="O1395" s="43" t="s">
        <v>436</v>
      </c>
      <c r="P1395" s="43" t="s">
        <v>444</v>
      </c>
      <c r="Q1395" s="43" t="s">
        <v>453</v>
      </c>
      <c r="R1395" s="43" t="s">
        <v>778</v>
      </c>
      <c r="S1395" s="43" t="s">
        <v>330</v>
      </c>
      <c r="V1395" s="42" t="s">
        <v>1908</v>
      </c>
      <c r="W1395"/>
    </row>
    <row r="1396" spans="1:23" s="39" customFormat="1" x14ac:dyDescent="0.35">
      <c r="A1396" s="43" t="s">
        <v>497</v>
      </c>
      <c r="B1396" s="54">
        <v>24009</v>
      </c>
      <c r="C1396" s="54" t="s">
        <v>12</v>
      </c>
      <c r="D1396" s="53">
        <v>0.45805877656675997</v>
      </c>
      <c r="E1396" s="53">
        <f>SUMIFS('Ratios_MARAMA-VA'!T:T, 'Ratios_MARAMA-VA'!AA:AA, V1396)</f>
        <v>0.45805877656622901</v>
      </c>
      <c r="F1396" s="53">
        <f>SUMIFS('Ratios_MARAMA-VA'!J:J, 'Ratios_MARAMA-VA'!AA:AA, V1396)</f>
        <v>4.6013236005897898E-4</v>
      </c>
      <c r="G1396" s="53"/>
      <c r="H1396" s="53">
        <f t="shared" si="12"/>
        <v>1.0045268939246057E-3</v>
      </c>
      <c r="I1396" s="53">
        <v>0.45805877656675997</v>
      </c>
      <c r="J1396" s="53">
        <v>4.6013236005951235E-4</v>
      </c>
      <c r="K1396" s="53">
        <v>0.45805877656675997</v>
      </c>
      <c r="L1396" s="53">
        <v>4.6013236005951235E-4</v>
      </c>
      <c r="M1396" s="43" t="s">
        <v>777</v>
      </c>
      <c r="N1396" s="43" t="s">
        <v>446</v>
      </c>
      <c r="O1396" s="43" t="s">
        <v>436</v>
      </c>
      <c r="P1396" s="43" t="s">
        <v>444</v>
      </c>
      <c r="Q1396" s="43" t="s">
        <v>453</v>
      </c>
      <c r="R1396" s="43" t="s">
        <v>778</v>
      </c>
      <c r="S1396" s="43" t="s">
        <v>330</v>
      </c>
      <c r="V1396" s="42" t="s">
        <v>1918</v>
      </c>
      <c r="W1396"/>
    </row>
    <row r="1397" spans="1:23" s="39" customFormat="1" x14ac:dyDescent="0.35">
      <c r="A1397" s="43" t="s">
        <v>497</v>
      </c>
      <c r="B1397" s="54">
        <v>24017</v>
      </c>
      <c r="C1397" s="54" t="s">
        <v>10</v>
      </c>
      <c r="D1397" s="53">
        <v>1.1204645463160301</v>
      </c>
      <c r="E1397" s="53">
        <f>SUMIFS('Ratios_MARAMA-VA'!T:T, 'Ratios_MARAMA-VA'!AA:AA, V1397)</f>
        <v>1.12046454631472</v>
      </c>
      <c r="F1397" s="53">
        <f>SUMIFS('Ratios_MARAMA-VA'!J:J, 'Ratios_MARAMA-VA'!AA:AA, V1397)</f>
        <v>1.1255367704621701E-3</v>
      </c>
      <c r="G1397" s="53"/>
      <c r="H1397" s="53">
        <f t="shared" si="12"/>
        <v>1.0045268939246075E-3</v>
      </c>
      <c r="I1397" s="53">
        <v>1.1204645463160301</v>
      </c>
      <c r="J1397" s="53">
        <v>1.1255367704634861E-3</v>
      </c>
      <c r="K1397" s="53">
        <v>1.1204645463160301</v>
      </c>
      <c r="L1397" s="53">
        <v>1.1255367704634861E-3</v>
      </c>
      <c r="M1397" s="43" t="s">
        <v>777</v>
      </c>
      <c r="N1397" s="43" t="s">
        <v>446</v>
      </c>
      <c r="O1397" s="43" t="s">
        <v>436</v>
      </c>
      <c r="P1397" s="43" t="s">
        <v>444</v>
      </c>
      <c r="Q1397" s="43" t="s">
        <v>453</v>
      </c>
      <c r="R1397" s="43" t="s">
        <v>778</v>
      </c>
      <c r="S1397" s="43" t="s">
        <v>330</v>
      </c>
      <c r="V1397" s="42" t="s">
        <v>1909</v>
      </c>
      <c r="W1397"/>
    </row>
    <row r="1398" spans="1:23" s="39" customFormat="1" x14ac:dyDescent="0.35">
      <c r="A1398" s="43" t="s">
        <v>497</v>
      </c>
      <c r="B1398" s="54">
        <v>24017</v>
      </c>
      <c r="C1398" s="54" t="s">
        <v>12</v>
      </c>
      <c r="D1398" s="53">
        <v>0.64810042264522805</v>
      </c>
      <c r="E1398" s="53">
        <f>SUMIFS('Ratios_MARAMA-VA'!T:T, 'Ratios_MARAMA-VA'!AA:AA, V1398)</f>
        <v>0.64810042264447498</v>
      </c>
      <c r="F1398" s="53">
        <f>SUMIFS('Ratios_MARAMA-VA'!J:J, 'Ratios_MARAMA-VA'!AA:AA, V1398)</f>
        <v>6.5103430451027798E-4</v>
      </c>
      <c r="G1398" s="53"/>
      <c r="H1398" s="53">
        <f t="shared" si="12"/>
        <v>1.0045268939246046E-3</v>
      </c>
      <c r="I1398" s="53">
        <v>0.64810042264522805</v>
      </c>
      <c r="J1398" s="53">
        <v>6.5103430451103443E-4</v>
      </c>
      <c r="K1398" s="53">
        <v>0.64810042264522805</v>
      </c>
      <c r="L1398" s="53">
        <v>6.5103430451103443E-4</v>
      </c>
      <c r="M1398" s="43" t="s">
        <v>777</v>
      </c>
      <c r="N1398" s="43" t="s">
        <v>446</v>
      </c>
      <c r="O1398" s="43" t="s">
        <v>436</v>
      </c>
      <c r="P1398" s="43" t="s">
        <v>444</v>
      </c>
      <c r="Q1398" s="43" t="s">
        <v>453</v>
      </c>
      <c r="R1398" s="43" t="s">
        <v>778</v>
      </c>
      <c r="S1398" s="43" t="s">
        <v>330</v>
      </c>
      <c r="V1398" s="42" t="s">
        <v>1919</v>
      </c>
      <c r="W1398"/>
    </row>
    <row r="1399" spans="1:23" s="39" customFormat="1" x14ac:dyDescent="0.35">
      <c r="A1399" s="43" t="s">
        <v>497</v>
      </c>
      <c r="B1399" s="54">
        <v>24021</v>
      </c>
      <c r="C1399" s="54" t="s">
        <v>10</v>
      </c>
      <c r="D1399" s="53">
        <v>1.5798730319897001</v>
      </c>
      <c r="E1399" s="53">
        <f>SUMIFS('Ratios_MARAMA-VA'!T:T, 'Ratios_MARAMA-VA'!AA:AA, V1399)</f>
        <v>1.57987303198786</v>
      </c>
      <c r="F1399" s="53">
        <f>SUMIFS('Ratios_MARAMA-VA'!J:J, 'Ratios_MARAMA-VA'!AA:AA, V1399)</f>
        <v>1.5870249496180099E-3</v>
      </c>
      <c r="G1399" s="53"/>
      <c r="H1399" s="53">
        <f t="shared" si="12"/>
        <v>1.0045268939246029E-3</v>
      </c>
      <c r="I1399" s="53">
        <v>1.5798730319897001</v>
      </c>
      <c r="J1399" s="53">
        <v>1.5870249496198583E-3</v>
      </c>
      <c r="K1399" s="53">
        <v>1.5798730319897001</v>
      </c>
      <c r="L1399" s="53">
        <v>1.5870249496198583E-3</v>
      </c>
      <c r="M1399" s="43" t="s">
        <v>777</v>
      </c>
      <c r="N1399" s="43" t="s">
        <v>446</v>
      </c>
      <c r="O1399" s="43" t="s">
        <v>436</v>
      </c>
      <c r="P1399" s="43" t="s">
        <v>444</v>
      </c>
      <c r="Q1399" s="43" t="s">
        <v>453</v>
      </c>
      <c r="R1399" s="43" t="s">
        <v>778</v>
      </c>
      <c r="S1399" s="43" t="s">
        <v>330</v>
      </c>
      <c r="V1399" s="42" t="s">
        <v>1910</v>
      </c>
      <c r="W1399"/>
    </row>
    <row r="1400" spans="1:23" s="39" customFormat="1" x14ac:dyDescent="0.35">
      <c r="A1400" s="43" t="s">
        <v>497</v>
      </c>
      <c r="B1400" s="54">
        <v>24021</v>
      </c>
      <c r="C1400" s="54" t="s">
        <v>12</v>
      </c>
      <c r="D1400" s="53">
        <v>0.91383225021386805</v>
      </c>
      <c r="E1400" s="53">
        <f>SUMIFS('Ratios_MARAMA-VA'!T:T, 'Ratios_MARAMA-VA'!AA:AA, V1400)</f>
        <v>0.91383225021280901</v>
      </c>
      <c r="F1400" s="53">
        <f>SUMIFS('Ratios_MARAMA-VA'!J:J, 'Ratios_MARAMA-VA'!AA:AA, V1400)</f>
        <v>9.1796907187440295E-4</v>
      </c>
      <c r="G1400" s="53"/>
      <c r="H1400" s="53">
        <f t="shared" si="12"/>
        <v>1.0045268939246023E-3</v>
      </c>
      <c r="I1400" s="53">
        <v>0.91383225021386805</v>
      </c>
      <c r="J1400" s="53">
        <v>9.1796907187546677E-4</v>
      </c>
      <c r="K1400" s="53">
        <v>0.91383225021386805</v>
      </c>
      <c r="L1400" s="53">
        <v>9.1796907187546677E-4</v>
      </c>
      <c r="M1400" s="43" t="s">
        <v>777</v>
      </c>
      <c r="N1400" s="43" t="s">
        <v>446</v>
      </c>
      <c r="O1400" s="43" t="s">
        <v>436</v>
      </c>
      <c r="P1400" s="43" t="s">
        <v>444</v>
      </c>
      <c r="Q1400" s="43" t="s">
        <v>453</v>
      </c>
      <c r="R1400" s="43" t="s">
        <v>778</v>
      </c>
      <c r="S1400" s="43" t="s">
        <v>330</v>
      </c>
      <c r="V1400" s="42" t="s">
        <v>1920</v>
      </c>
      <c r="W1400"/>
    </row>
    <row r="1401" spans="1:23" s="39" customFormat="1" x14ac:dyDescent="0.35">
      <c r="A1401" s="43" t="s">
        <v>497</v>
      </c>
      <c r="B1401" s="54">
        <v>24031</v>
      </c>
      <c r="C1401" s="54" t="s">
        <v>10</v>
      </c>
      <c r="D1401" s="53">
        <v>7.6032263551214498</v>
      </c>
      <c r="E1401" s="53">
        <f>SUMIFS('Ratios_MARAMA-VA'!T:T, 'Ratios_MARAMA-VA'!AA:AA, V1401)</f>
        <v>7.6032263551126196</v>
      </c>
      <c r="F1401" s="53">
        <f>SUMIFS('Ratios_MARAMA-VA'!J:J, 'Ratios_MARAMA-VA'!AA:AA, V1401)</f>
        <v>7.6376453543069702E-3</v>
      </c>
      <c r="G1401" s="53"/>
      <c r="H1401" s="53">
        <f t="shared" si="12"/>
        <v>1.0045268939246042E-3</v>
      </c>
      <c r="I1401" s="53">
        <v>7.6032263551214498</v>
      </c>
      <c r="J1401" s="53">
        <v>7.6376453543158399E-3</v>
      </c>
      <c r="K1401" s="53">
        <v>7.6032263551214498</v>
      </c>
      <c r="L1401" s="53">
        <v>7.6376453543158399E-3</v>
      </c>
      <c r="M1401" s="43" t="s">
        <v>777</v>
      </c>
      <c r="N1401" s="43" t="s">
        <v>446</v>
      </c>
      <c r="O1401" s="43" t="s">
        <v>436</v>
      </c>
      <c r="P1401" s="43" t="s">
        <v>444</v>
      </c>
      <c r="Q1401" s="43" t="s">
        <v>453</v>
      </c>
      <c r="R1401" s="43" t="s">
        <v>778</v>
      </c>
      <c r="S1401" s="43" t="s">
        <v>330</v>
      </c>
      <c r="V1401" s="42" t="s">
        <v>1911</v>
      </c>
      <c r="W1401"/>
    </row>
    <row r="1402" spans="1:23" s="39" customFormat="1" x14ac:dyDescent="0.35">
      <c r="A1402" s="43" t="s">
        <v>497</v>
      </c>
      <c r="B1402" s="54">
        <v>24031</v>
      </c>
      <c r="C1402" s="54" t="s">
        <v>12</v>
      </c>
      <c r="D1402" s="53">
        <v>4.3978660800257101</v>
      </c>
      <c r="E1402" s="53">
        <f>SUMIFS('Ratios_MARAMA-VA'!T:T, 'Ratios_MARAMA-VA'!AA:AA, V1402)</f>
        <v>4.39786608002058</v>
      </c>
      <c r="F1402" s="53">
        <f>SUMIFS('Ratios_MARAMA-VA'!J:J, 'Ratios_MARAMA-VA'!AA:AA, V1402)</f>
        <v>4.4177747532594498E-3</v>
      </c>
      <c r="G1402" s="53"/>
      <c r="H1402" s="53">
        <f t="shared" si="12"/>
        <v>1.0045268939246046E-3</v>
      </c>
      <c r="I1402" s="53">
        <v>4.3978660800257101</v>
      </c>
      <c r="J1402" s="53">
        <v>4.4177747532646037E-3</v>
      </c>
      <c r="K1402" s="53">
        <v>4.3978660800257101</v>
      </c>
      <c r="L1402" s="53">
        <v>4.4177747532646037E-3</v>
      </c>
      <c r="M1402" s="43" t="s">
        <v>777</v>
      </c>
      <c r="N1402" s="43" t="s">
        <v>446</v>
      </c>
      <c r="O1402" s="43" t="s">
        <v>436</v>
      </c>
      <c r="P1402" s="43" t="s">
        <v>444</v>
      </c>
      <c r="Q1402" s="43" t="s">
        <v>453</v>
      </c>
      <c r="R1402" s="43" t="s">
        <v>778</v>
      </c>
      <c r="S1402" s="43" t="s">
        <v>330</v>
      </c>
      <c r="V1402" s="42" t="s">
        <v>1921</v>
      </c>
      <c r="W1402"/>
    </row>
    <row r="1403" spans="1:23" s="39" customFormat="1" x14ac:dyDescent="0.35">
      <c r="A1403" s="43" t="s">
        <v>497</v>
      </c>
      <c r="B1403" s="54">
        <v>24033</v>
      </c>
      <c r="C1403" s="54" t="s">
        <v>10</v>
      </c>
      <c r="D1403" s="53">
        <v>5.5963267986818401</v>
      </c>
      <c r="E1403" s="53">
        <f>SUMIFS('Ratios_MARAMA-VA'!T:T, 'Ratios_MARAMA-VA'!AA:AA, V1403)</f>
        <v>5.5963267986753298</v>
      </c>
      <c r="F1403" s="53">
        <f>SUMIFS('Ratios_MARAMA-VA'!J:J, 'Ratios_MARAMA-VA'!AA:AA, V1403)</f>
        <v>5.6216607764603696E-3</v>
      </c>
      <c r="G1403" s="53"/>
      <c r="H1403" s="53">
        <f t="shared" si="12"/>
        <v>1.0045268939246072E-3</v>
      </c>
      <c r="I1403" s="53">
        <v>5.5963267986818401</v>
      </c>
      <c r="J1403" s="53">
        <v>5.6216607764669095E-3</v>
      </c>
      <c r="K1403" s="53">
        <v>5.5963267986818401</v>
      </c>
      <c r="L1403" s="53">
        <v>5.6216607764669095E-3</v>
      </c>
      <c r="M1403" s="43" t="s">
        <v>777</v>
      </c>
      <c r="N1403" s="43" t="s">
        <v>446</v>
      </c>
      <c r="O1403" s="43" t="s">
        <v>436</v>
      </c>
      <c r="P1403" s="43" t="s">
        <v>444</v>
      </c>
      <c r="Q1403" s="43" t="s">
        <v>453</v>
      </c>
      <c r="R1403" s="43" t="s">
        <v>778</v>
      </c>
      <c r="S1403" s="43" t="s">
        <v>330</v>
      </c>
      <c r="V1403" s="42" t="s">
        <v>1912</v>
      </c>
      <c r="W1403"/>
    </row>
    <row r="1404" spans="1:23" s="39" customFormat="1" x14ac:dyDescent="0.35">
      <c r="A1404" s="43" t="s">
        <v>497</v>
      </c>
      <c r="B1404" s="54">
        <v>24033</v>
      </c>
      <c r="C1404" s="54" t="s">
        <v>12</v>
      </c>
      <c r="D1404" s="53">
        <v>3.2370333180187698</v>
      </c>
      <c r="E1404" s="53">
        <f>SUMIFS('Ratios_MARAMA-VA'!T:T, 'Ratios_MARAMA-VA'!AA:AA, V1404)</f>
        <v>3.2370333180150199</v>
      </c>
      <c r="F1404" s="53">
        <f>SUMIFS('Ratios_MARAMA-VA'!J:J, 'Ratios_MARAMA-VA'!AA:AA, V1404)</f>
        <v>3.2516870244760701E-3</v>
      </c>
      <c r="G1404" s="53"/>
      <c r="H1404" s="53">
        <f t="shared" si="12"/>
        <v>1.0045268939246001E-3</v>
      </c>
      <c r="I1404" s="53">
        <v>3.2370333180187698</v>
      </c>
      <c r="J1404" s="53">
        <v>3.2516870244798371E-3</v>
      </c>
      <c r="K1404" s="53">
        <v>3.2370333180187698</v>
      </c>
      <c r="L1404" s="53">
        <v>3.2516870244798371E-3</v>
      </c>
      <c r="M1404" s="43" t="s">
        <v>777</v>
      </c>
      <c r="N1404" s="43" t="s">
        <v>446</v>
      </c>
      <c r="O1404" s="43" t="s">
        <v>436</v>
      </c>
      <c r="P1404" s="43" t="s">
        <v>444</v>
      </c>
      <c r="Q1404" s="43" t="s">
        <v>453</v>
      </c>
      <c r="R1404" s="43" t="s">
        <v>778</v>
      </c>
      <c r="S1404" s="43" t="s">
        <v>330</v>
      </c>
      <c r="V1404" s="42" t="s">
        <v>1922</v>
      </c>
      <c r="W1404"/>
    </row>
    <row r="1405" spans="1:23" s="39" customFormat="1" x14ac:dyDescent="0.35">
      <c r="A1405" s="43" t="s">
        <v>811</v>
      </c>
      <c r="B1405" s="54">
        <v>51059</v>
      </c>
      <c r="C1405" s="54" t="s">
        <v>10</v>
      </c>
      <c r="D1405" s="53">
        <v>13.5696117382368</v>
      </c>
      <c r="E1405" s="53">
        <f>SUMIFS('Ratios_MARAMA-VA'!T:T, 'Ratios_MARAMA-VA'!AA:AA, V1405)</f>
        <v>13.569611738221001</v>
      </c>
      <c r="F1405" s="53">
        <f>SUMIFS('Ratios_MARAMA-VA'!J:J, 'Ratios_MARAMA-VA'!AA:AA, V1405)</f>
        <v>1.3631039931158001E-2</v>
      </c>
      <c r="G1405" s="53"/>
      <c r="H1405" s="53">
        <f t="shared" si="12"/>
        <v>1.0045268939246049E-3</v>
      </c>
      <c r="I1405" s="53">
        <v>13.5696117382368</v>
      </c>
      <c r="J1405" s="53">
        <v>1.363103993117387E-2</v>
      </c>
      <c r="K1405" s="53">
        <v>13.5696117382368</v>
      </c>
      <c r="L1405" s="53">
        <v>1.363103993117387E-2</v>
      </c>
      <c r="M1405" s="43" t="s">
        <v>777</v>
      </c>
      <c r="N1405" s="43" t="s">
        <v>446</v>
      </c>
      <c r="O1405" s="43" t="s">
        <v>436</v>
      </c>
      <c r="P1405" s="43" t="s">
        <v>444</v>
      </c>
      <c r="Q1405" s="43" t="s">
        <v>453</v>
      </c>
      <c r="R1405" s="43" t="s">
        <v>778</v>
      </c>
      <c r="S1405" s="43" t="s">
        <v>330</v>
      </c>
      <c r="V1405" s="42" t="s">
        <v>1913</v>
      </c>
      <c r="W1405"/>
    </row>
    <row r="1406" spans="1:23" s="39" customFormat="1" x14ac:dyDescent="0.35">
      <c r="A1406" s="43" t="s">
        <v>811</v>
      </c>
      <c r="B1406" s="54">
        <v>51059</v>
      </c>
      <c r="C1406" s="54" t="s">
        <v>12</v>
      </c>
      <c r="D1406" s="53">
        <v>7.8489502227651204</v>
      </c>
      <c r="E1406" s="53">
        <f>SUMIFS('Ratios_MARAMA-VA'!T:T, 'Ratios_MARAMA-VA'!AA:AA, V1406)</f>
        <v>7.84895022275599</v>
      </c>
      <c r="F1406" s="53">
        <f>SUMIFS('Ratios_MARAMA-VA'!J:J, 'Ratios_MARAMA-VA'!AA:AA, V1406)</f>
        <v>7.8844815878339695E-3</v>
      </c>
      <c r="G1406" s="53"/>
      <c r="H1406" s="53">
        <f t="shared" si="12"/>
        <v>1.0045268939246124E-3</v>
      </c>
      <c r="I1406" s="53">
        <v>7.8489502227651204</v>
      </c>
      <c r="J1406" s="53">
        <v>7.884481587843141E-3</v>
      </c>
      <c r="K1406" s="53">
        <v>7.8489502227651204</v>
      </c>
      <c r="L1406" s="53">
        <v>7.884481587843141E-3</v>
      </c>
      <c r="M1406" s="43" t="s">
        <v>777</v>
      </c>
      <c r="N1406" s="43" t="s">
        <v>446</v>
      </c>
      <c r="O1406" s="43" t="s">
        <v>436</v>
      </c>
      <c r="P1406" s="43" t="s">
        <v>444</v>
      </c>
      <c r="Q1406" s="43" t="s">
        <v>453</v>
      </c>
      <c r="R1406" s="43" t="s">
        <v>778</v>
      </c>
      <c r="S1406" s="43" t="s">
        <v>330</v>
      </c>
      <c r="V1406" s="42" t="s">
        <v>1923</v>
      </c>
      <c r="W1406"/>
    </row>
    <row r="1407" spans="1:23" s="39" customFormat="1" x14ac:dyDescent="0.35">
      <c r="A1407" s="43" t="s">
        <v>811</v>
      </c>
      <c r="B1407" s="54">
        <v>51107</v>
      </c>
      <c r="C1407" s="54" t="s">
        <v>10</v>
      </c>
      <c r="D1407" s="53">
        <v>1.7511259604374401</v>
      </c>
      <c r="E1407" s="53">
        <f>SUMIFS('Ratios_MARAMA-VA'!T:T, 'Ratios_MARAMA-VA'!AA:AA, V1407)</f>
        <v>1.7511259604353999</v>
      </c>
      <c r="F1407" s="53">
        <f>SUMIFS('Ratios_MARAMA-VA'!J:J, 'Ratios_MARAMA-VA'!AA:AA, V1407)</f>
        <v>1.7590531219069199E-3</v>
      </c>
      <c r="G1407" s="53"/>
      <c r="H1407" s="53">
        <f t="shared" si="12"/>
        <v>1.004526893924609E-3</v>
      </c>
      <c r="I1407" s="53">
        <v>1.7511259604374401</v>
      </c>
      <c r="J1407" s="53">
        <v>1.7590531219089695E-3</v>
      </c>
      <c r="K1407" s="53">
        <v>1.7511259604374401</v>
      </c>
      <c r="L1407" s="53">
        <v>1.7590531219089695E-3</v>
      </c>
      <c r="M1407" s="43" t="s">
        <v>777</v>
      </c>
      <c r="N1407" s="43" t="s">
        <v>446</v>
      </c>
      <c r="O1407" s="43" t="s">
        <v>436</v>
      </c>
      <c r="P1407" s="43" t="s">
        <v>444</v>
      </c>
      <c r="Q1407" s="43" t="s">
        <v>453</v>
      </c>
      <c r="R1407" s="43" t="s">
        <v>778</v>
      </c>
      <c r="S1407" s="43" t="s">
        <v>330</v>
      </c>
      <c r="V1407" s="42" t="s">
        <v>1915</v>
      </c>
      <c r="W1407"/>
    </row>
    <row r="1408" spans="1:23" s="39" customFormat="1" x14ac:dyDescent="0.35">
      <c r="A1408" s="43" t="s">
        <v>811</v>
      </c>
      <c r="B1408" s="54">
        <v>51107</v>
      </c>
      <c r="C1408" s="54" t="s">
        <v>12</v>
      </c>
      <c r="D1408" s="53">
        <v>1.01288876546624</v>
      </c>
      <c r="E1408" s="53">
        <f>SUMIFS('Ratios_MARAMA-VA'!T:T, 'Ratios_MARAMA-VA'!AA:AA, V1408)</f>
        <v>1.01288876546506</v>
      </c>
      <c r="F1408" s="53">
        <f>SUMIFS('Ratios_MARAMA-VA'!J:J, 'Ratios_MARAMA-VA'!AA:AA, V1408)</f>
        <v>1.0174740054637399E-3</v>
      </c>
      <c r="G1408" s="53"/>
      <c r="H1408" s="53">
        <f t="shared" si="12"/>
        <v>1.0045268939246005E-3</v>
      </c>
      <c r="I1408" s="53">
        <v>1.01288876546624</v>
      </c>
      <c r="J1408" s="53">
        <v>1.0174740054649252E-3</v>
      </c>
      <c r="K1408" s="53">
        <v>1.01288876546624</v>
      </c>
      <c r="L1408" s="53">
        <v>1.0174740054649252E-3</v>
      </c>
      <c r="M1408" s="43" t="s">
        <v>777</v>
      </c>
      <c r="N1408" s="43" t="s">
        <v>446</v>
      </c>
      <c r="O1408" s="43" t="s">
        <v>436</v>
      </c>
      <c r="P1408" s="43" t="s">
        <v>444</v>
      </c>
      <c r="Q1408" s="43" t="s">
        <v>453</v>
      </c>
      <c r="R1408" s="43" t="s">
        <v>778</v>
      </c>
      <c r="S1408" s="43" t="s">
        <v>330</v>
      </c>
      <c r="V1408" s="42" t="s">
        <v>1925</v>
      </c>
      <c r="W1408"/>
    </row>
    <row r="1409" spans="1:23" s="39" customFormat="1" x14ac:dyDescent="0.35">
      <c r="A1409" s="43" t="s">
        <v>811</v>
      </c>
      <c r="B1409" s="54">
        <v>51153</v>
      </c>
      <c r="C1409" s="54" t="s">
        <v>10</v>
      </c>
      <c r="D1409" s="53">
        <v>2.89072536457248</v>
      </c>
      <c r="E1409" s="53">
        <f>SUMIFS('Ratios_MARAMA-VA'!T:T, 'Ratios_MARAMA-VA'!AA:AA, V1409)</f>
        <v>2.89072536456912</v>
      </c>
      <c r="F1409" s="53">
        <f>SUMIFS('Ratios_MARAMA-VA'!J:J, 'Ratios_MARAMA-VA'!AA:AA, V1409)</f>
        <v>2.9038113716596801E-3</v>
      </c>
      <c r="G1409" s="53"/>
      <c r="H1409" s="53">
        <f t="shared" si="12"/>
        <v>1.0045268939246018E-3</v>
      </c>
      <c r="I1409" s="53">
        <v>2.89072536457248</v>
      </c>
      <c r="J1409" s="53">
        <v>2.9038113716630554E-3</v>
      </c>
      <c r="K1409" s="53">
        <v>2.89072536457248</v>
      </c>
      <c r="L1409" s="53">
        <v>2.9038113716630554E-3</v>
      </c>
      <c r="M1409" s="43" t="s">
        <v>777</v>
      </c>
      <c r="N1409" s="43" t="s">
        <v>446</v>
      </c>
      <c r="O1409" s="43" t="s">
        <v>436</v>
      </c>
      <c r="P1409" s="43" t="s">
        <v>444</v>
      </c>
      <c r="Q1409" s="43" t="s">
        <v>453</v>
      </c>
      <c r="R1409" s="43" t="s">
        <v>778</v>
      </c>
      <c r="S1409" s="43" t="s">
        <v>330</v>
      </c>
      <c r="V1409" s="42" t="s">
        <v>1917</v>
      </c>
      <c r="W1409"/>
    </row>
    <row r="1410" spans="1:23" s="39" customFormat="1" x14ac:dyDescent="0.35">
      <c r="A1410" s="43" t="s">
        <v>811</v>
      </c>
      <c r="B1410" s="54">
        <v>51153</v>
      </c>
      <c r="C1410" s="54" t="s">
        <v>12</v>
      </c>
      <c r="D1410" s="53">
        <v>1.6720570348777599</v>
      </c>
      <c r="E1410" s="53">
        <f>SUMIFS('Ratios_MARAMA-VA'!T:T, 'Ratios_MARAMA-VA'!AA:AA, V1410)</f>
        <v>1.6720570348758199</v>
      </c>
      <c r="F1410" s="53">
        <f>SUMIFS('Ratios_MARAMA-VA'!J:J, 'Ratios_MARAMA-VA'!AA:AA, V1410)</f>
        <v>1.67962625970858E-3</v>
      </c>
      <c r="G1410" s="53"/>
      <c r="H1410" s="53">
        <f t="shared" si="12"/>
        <v>1.0045268939245977E-3</v>
      </c>
      <c r="I1410" s="53">
        <v>1.6720570348777599</v>
      </c>
      <c r="J1410" s="53">
        <v>1.6796262597105289E-3</v>
      </c>
      <c r="K1410" s="53">
        <v>1.6720570348777599</v>
      </c>
      <c r="L1410" s="53">
        <v>1.6796262597105289E-3</v>
      </c>
      <c r="M1410" s="43" t="s">
        <v>777</v>
      </c>
      <c r="N1410" s="43" t="s">
        <v>446</v>
      </c>
      <c r="O1410" s="43" t="s">
        <v>436</v>
      </c>
      <c r="P1410" s="43" t="s">
        <v>444</v>
      </c>
      <c r="Q1410" s="43" t="s">
        <v>453</v>
      </c>
      <c r="R1410" s="43" t="s">
        <v>778</v>
      </c>
      <c r="S1410" s="43" t="s">
        <v>330</v>
      </c>
      <c r="V1410" s="42" t="s">
        <v>1927</v>
      </c>
      <c r="W1410"/>
    </row>
    <row r="1411" spans="1:23" s="39" customFormat="1" x14ac:dyDescent="0.35">
      <c r="A1411" s="43" t="s">
        <v>811</v>
      </c>
      <c r="B1411" s="54">
        <v>51600</v>
      </c>
      <c r="C1411" s="54" t="s">
        <v>10</v>
      </c>
      <c r="D1411" s="53">
        <v>0.60687606454841603</v>
      </c>
      <c r="E1411" s="53">
        <f>SUMIFS('Ratios_MARAMA-VA'!T:T, 'Ratios_MARAMA-VA'!AA:AA, V1411)</f>
        <v>0.60687606454771303</v>
      </c>
      <c r="F1411" s="53">
        <f>SUMIFS('Ratios_MARAMA-VA'!J:J, 'Ratios_MARAMA-VA'!AA:AA, V1411)</f>
        <v>6.0962332811729798E-4</v>
      </c>
      <c r="G1411" s="53"/>
      <c r="H1411" s="53">
        <f t="shared" ref="H1411:H1431" si="13">F1411/E1411</f>
        <v>1.0045268939245979E-3</v>
      </c>
      <c r="I1411" s="53">
        <v>0.60687606454841603</v>
      </c>
      <c r="J1411" s="53">
        <v>6.0962332811800412E-4</v>
      </c>
      <c r="K1411" s="53">
        <v>0.60687606454841603</v>
      </c>
      <c r="L1411" s="53">
        <v>6.0962332811800412E-4</v>
      </c>
      <c r="M1411" s="43" t="s">
        <v>777</v>
      </c>
      <c r="N1411" s="43" t="s">
        <v>446</v>
      </c>
      <c r="O1411" s="43" t="s">
        <v>436</v>
      </c>
      <c r="P1411" s="43" t="s">
        <v>444</v>
      </c>
      <c r="Q1411" s="43" t="s">
        <v>453</v>
      </c>
      <c r="R1411" s="43" t="s">
        <v>778</v>
      </c>
      <c r="S1411" s="43" t="s">
        <v>330</v>
      </c>
      <c r="V1411" s="42" t="s">
        <v>1914</v>
      </c>
      <c r="W1411"/>
    </row>
    <row r="1412" spans="1:23" s="39" customFormat="1" x14ac:dyDescent="0.35">
      <c r="A1412" s="43" t="s">
        <v>811</v>
      </c>
      <c r="B1412" s="54">
        <v>51600</v>
      </c>
      <c r="C1412" s="54" t="s">
        <v>12</v>
      </c>
      <c r="D1412" s="53">
        <v>0.35102985160188799</v>
      </c>
      <c r="E1412" s="53">
        <f>SUMIFS('Ratios_MARAMA-VA'!T:T, 'Ratios_MARAMA-VA'!AA:AA, V1412)</f>
        <v>0.35102985160147998</v>
      </c>
      <c r="F1412" s="53">
        <f>SUMIFS('Ratios_MARAMA-VA'!J:J, 'Ratios_MARAMA-VA'!AA:AA, V1412)</f>
        <v>3.5261892650404998E-4</v>
      </c>
      <c r="G1412" s="53"/>
      <c r="H1412" s="53">
        <f t="shared" si="13"/>
        <v>1.0045268939246057E-3</v>
      </c>
      <c r="I1412" s="53">
        <v>0.35102985160188799</v>
      </c>
      <c r="J1412" s="53">
        <v>3.5261892650445981E-4</v>
      </c>
      <c r="K1412" s="53">
        <v>0.35102985160188799</v>
      </c>
      <c r="L1412" s="53">
        <v>3.5261892650445981E-4</v>
      </c>
      <c r="M1412" s="43" t="s">
        <v>777</v>
      </c>
      <c r="N1412" s="43" t="s">
        <v>446</v>
      </c>
      <c r="O1412" s="43" t="s">
        <v>436</v>
      </c>
      <c r="P1412" s="43" t="s">
        <v>444</v>
      </c>
      <c r="Q1412" s="43" t="s">
        <v>453</v>
      </c>
      <c r="R1412" s="43" t="s">
        <v>778</v>
      </c>
      <c r="S1412" s="43" t="s">
        <v>330</v>
      </c>
      <c r="V1412" s="42" t="s">
        <v>1924</v>
      </c>
      <c r="W1412"/>
    </row>
    <row r="1413" spans="1:23" s="39" customFormat="1" x14ac:dyDescent="0.35">
      <c r="A1413" s="43" t="s">
        <v>811</v>
      </c>
      <c r="B1413" s="54">
        <v>51683</v>
      </c>
      <c r="C1413" s="54" t="s">
        <v>10</v>
      </c>
      <c r="D1413" s="53">
        <v>0.927739059751296</v>
      </c>
      <c r="E1413" s="53">
        <f>SUMIFS('Ratios_MARAMA-VA'!T:T, 'Ratios_MARAMA-VA'!AA:AA, V1413)</f>
        <v>0.92773905975021997</v>
      </c>
      <c r="F1413" s="53">
        <f>SUMIFS('Ratios_MARAMA-VA'!J:J, 'Ratios_MARAMA-VA'!AA:AA, V1413)</f>
        <v>9.3193883606342096E-4</v>
      </c>
      <c r="G1413" s="53"/>
      <c r="H1413" s="53">
        <f t="shared" si="13"/>
        <v>1.004526893924604E-3</v>
      </c>
      <c r="I1413" s="53">
        <v>0.927739059751296</v>
      </c>
      <c r="J1413" s="53">
        <v>9.3193883606450191E-4</v>
      </c>
      <c r="K1413" s="53">
        <v>0.927739059751296</v>
      </c>
      <c r="L1413" s="53">
        <v>9.3193883606450191E-4</v>
      </c>
      <c r="M1413" s="43" t="s">
        <v>777</v>
      </c>
      <c r="N1413" s="43" t="s">
        <v>446</v>
      </c>
      <c r="O1413" s="43" t="s">
        <v>436</v>
      </c>
      <c r="P1413" s="43" t="s">
        <v>444</v>
      </c>
      <c r="Q1413" s="43" t="s">
        <v>453</v>
      </c>
      <c r="R1413" s="43" t="s">
        <v>778</v>
      </c>
      <c r="S1413" s="43" t="s">
        <v>330</v>
      </c>
      <c r="V1413" s="42" t="s">
        <v>1916</v>
      </c>
      <c r="W1413"/>
    </row>
    <row r="1414" spans="1:23" s="39" customFormat="1" x14ac:dyDescent="0.35">
      <c r="A1414" s="43" t="s">
        <v>811</v>
      </c>
      <c r="B1414" s="54">
        <v>51683</v>
      </c>
      <c r="C1414" s="54" t="s">
        <v>12</v>
      </c>
      <c r="D1414" s="53">
        <v>0.53662376149295998</v>
      </c>
      <c r="E1414" s="53">
        <f>SUMIFS('Ratios_MARAMA-VA'!T:T, 'Ratios_MARAMA-VA'!AA:AA, V1414)</f>
        <v>0.53662376149233604</v>
      </c>
      <c r="F1414" s="53">
        <f>SUMIFS('Ratios_MARAMA-VA'!J:J, 'Ratios_MARAMA-VA'!AA:AA, V1414)</f>
        <v>5.39053000338035E-4</v>
      </c>
      <c r="G1414" s="53"/>
      <c r="H1414" s="53">
        <f t="shared" si="13"/>
        <v>1.0045268939246062E-3</v>
      </c>
      <c r="I1414" s="53">
        <v>0.53662376149295998</v>
      </c>
      <c r="J1414" s="53">
        <v>5.3905300033866177E-4</v>
      </c>
      <c r="K1414" s="53">
        <v>0.53662376149295998</v>
      </c>
      <c r="L1414" s="53">
        <v>5.3905300033866177E-4</v>
      </c>
      <c r="M1414" s="43" t="s">
        <v>777</v>
      </c>
      <c r="N1414" s="43" t="s">
        <v>446</v>
      </c>
      <c r="O1414" s="43" t="s">
        <v>436</v>
      </c>
      <c r="P1414" s="43" t="s">
        <v>444</v>
      </c>
      <c r="Q1414" s="43" t="s">
        <v>453</v>
      </c>
      <c r="R1414" s="43" t="s">
        <v>778</v>
      </c>
      <c r="S1414" s="43" t="s">
        <v>330</v>
      </c>
      <c r="V1414" s="42" t="s">
        <v>1926</v>
      </c>
      <c r="W1414"/>
    </row>
    <row r="1415" spans="1:23" s="39" customFormat="1" x14ac:dyDescent="0.35">
      <c r="A1415" s="43" t="s">
        <v>497</v>
      </c>
      <c r="B1415" s="54">
        <v>24009</v>
      </c>
      <c r="C1415" s="54" t="s">
        <v>10</v>
      </c>
      <c r="D1415" s="53">
        <v>0.49938880267172397</v>
      </c>
      <c r="E1415" s="53">
        <f>SUMIFS('Ratios_MARAMA-VA'!T:T, 'Ratios_MARAMA-VA'!AA:AA, V1415)</f>
        <v>0.49938880267114499</v>
      </c>
      <c r="F1415" s="53">
        <f>SUMIFS('Ratios_MARAMA-VA'!J:J, 'Ratios_MARAMA-VA'!AA:AA, V1415)</f>
        <v>5.0164948280797303E-4</v>
      </c>
      <c r="G1415" s="53"/>
      <c r="H1415" s="53">
        <f t="shared" si="13"/>
        <v>1.0045268939246055E-3</v>
      </c>
      <c r="I1415" s="53">
        <v>0.49938880267172397</v>
      </c>
      <c r="J1415" s="53">
        <v>5.0164948280855459E-4</v>
      </c>
      <c r="K1415" s="53">
        <v>0.49938880267172397</v>
      </c>
      <c r="L1415" s="53">
        <v>5.0164948280855459E-4</v>
      </c>
      <c r="M1415" s="43" t="s">
        <v>765</v>
      </c>
      <c r="N1415" s="43" t="s">
        <v>446</v>
      </c>
      <c r="O1415" s="43" t="s">
        <v>436</v>
      </c>
      <c r="P1415" s="43" t="s">
        <v>444</v>
      </c>
      <c r="Q1415" s="43" t="s">
        <v>453</v>
      </c>
      <c r="R1415" s="43" t="s">
        <v>766</v>
      </c>
      <c r="S1415" s="43" t="s">
        <v>330</v>
      </c>
      <c r="V1415" s="42" t="s">
        <v>1928</v>
      </c>
      <c r="W1415"/>
    </row>
    <row r="1416" spans="1:23" s="39" customFormat="1" x14ac:dyDescent="0.35">
      <c r="A1416" s="43" t="s">
        <v>497</v>
      </c>
      <c r="B1416" s="54">
        <v>24009</v>
      </c>
      <c r="C1416" s="54" t="s">
        <v>12</v>
      </c>
      <c r="D1416" s="53">
        <v>3.2460272173662101</v>
      </c>
      <c r="E1416" s="53">
        <f>SUMIFS('Ratios_MARAMA-VA'!T:T, 'Ratios_MARAMA-VA'!AA:AA, V1416)</f>
        <v>3.2460272173624301</v>
      </c>
      <c r="F1416" s="53">
        <f>SUMIFS('Ratios_MARAMA-VA'!J:J, 'Ratios_MARAMA-VA'!AA:AA, V1416)</f>
        <v>3.2607216382518202E-3</v>
      </c>
      <c r="G1416" s="53"/>
      <c r="H1416" s="53">
        <f t="shared" si="13"/>
        <v>1.0045268939246079E-3</v>
      </c>
      <c r="I1416" s="53">
        <v>3.2460272173662101</v>
      </c>
      <c r="J1416" s="53">
        <v>3.260721638255617E-3</v>
      </c>
      <c r="K1416" s="53">
        <v>3.2460272173662101</v>
      </c>
      <c r="L1416" s="53">
        <v>3.260721638255617E-3</v>
      </c>
      <c r="M1416" s="43" t="s">
        <v>765</v>
      </c>
      <c r="N1416" s="43" t="s">
        <v>446</v>
      </c>
      <c r="O1416" s="43" t="s">
        <v>436</v>
      </c>
      <c r="P1416" s="43" t="s">
        <v>444</v>
      </c>
      <c r="Q1416" s="43" t="s">
        <v>453</v>
      </c>
      <c r="R1416" s="43" t="s">
        <v>766</v>
      </c>
      <c r="S1416" s="43" t="s">
        <v>330</v>
      </c>
      <c r="V1416" s="42" t="s">
        <v>1936</v>
      </c>
      <c r="W1416"/>
    </row>
    <row r="1417" spans="1:23" s="39" customFormat="1" x14ac:dyDescent="0.35">
      <c r="A1417" s="43" t="s">
        <v>497</v>
      </c>
      <c r="B1417" s="54">
        <v>24017</v>
      </c>
      <c r="C1417" s="54" t="s">
        <v>10</v>
      </c>
      <c r="D1417" s="53">
        <v>0.74991946008611299</v>
      </c>
      <c r="E1417" s="53">
        <f>SUMIFS('Ratios_MARAMA-VA'!T:T, 'Ratios_MARAMA-VA'!AA:AA, V1417)</f>
        <v>0.74991946008524502</v>
      </c>
      <c r="F1417" s="53">
        <f>SUMIFS('Ratios_MARAMA-VA'!J:J, 'Ratios_MARAMA-VA'!AA:AA, V1417)</f>
        <v>7.5331426593304603E-4</v>
      </c>
      <c r="G1417" s="53"/>
      <c r="H1417" s="53">
        <f t="shared" si="13"/>
        <v>1.0045268939246025E-3</v>
      </c>
      <c r="I1417" s="53">
        <v>0.74991946008611299</v>
      </c>
      <c r="J1417" s="53">
        <v>7.5331426593391794E-4</v>
      </c>
      <c r="K1417" s="53">
        <v>0.74991946008611299</v>
      </c>
      <c r="L1417" s="53">
        <v>7.5331426593391794E-4</v>
      </c>
      <c r="M1417" s="43" t="s">
        <v>765</v>
      </c>
      <c r="N1417" s="43" t="s">
        <v>446</v>
      </c>
      <c r="O1417" s="43" t="s">
        <v>436</v>
      </c>
      <c r="P1417" s="43" t="s">
        <v>444</v>
      </c>
      <c r="Q1417" s="43" t="s">
        <v>453</v>
      </c>
      <c r="R1417" s="43" t="s">
        <v>766</v>
      </c>
      <c r="S1417" s="43" t="s">
        <v>330</v>
      </c>
      <c r="V1417" s="42" t="s">
        <v>1929</v>
      </c>
      <c r="W1417"/>
    </row>
    <row r="1418" spans="1:23" s="39" customFormat="1" x14ac:dyDescent="0.35">
      <c r="A1418" s="43" t="s">
        <v>497</v>
      </c>
      <c r="B1418" s="54">
        <v>24017</v>
      </c>
      <c r="C1418" s="54" t="s">
        <v>12</v>
      </c>
      <c r="D1418" s="53">
        <v>4.8744767580760797</v>
      </c>
      <c r="E1418" s="53">
        <f>SUMIFS('Ratios_MARAMA-VA'!T:T, 'Ratios_MARAMA-VA'!AA:AA, V1418)</f>
        <v>4.8744767580704202</v>
      </c>
      <c r="F1418" s="53">
        <f>SUMIFS('Ratios_MARAMA-VA'!J:J, 'Ratios_MARAMA-VA'!AA:AA, V1418)</f>
        <v>4.8965429972921398E-3</v>
      </c>
      <c r="G1418" s="53"/>
      <c r="H1418" s="53">
        <f t="shared" si="13"/>
        <v>1.0045268939246014E-3</v>
      </c>
      <c r="I1418" s="53">
        <v>4.8744767580760797</v>
      </c>
      <c r="J1418" s="53">
        <v>4.8965429972978253E-3</v>
      </c>
      <c r="K1418" s="53">
        <v>4.8744767580760797</v>
      </c>
      <c r="L1418" s="53">
        <v>4.8965429972978253E-3</v>
      </c>
      <c r="M1418" s="43" t="s">
        <v>765</v>
      </c>
      <c r="N1418" s="43" t="s">
        <v>446</v>
      </c>
      <c r="O1418" s="43" t="s">
        <v>436</v>
      </c>
      <c r="P1418" s="43" t="s">
        <v>444</v>
      </c>
      <c r="Q1418" s="43" t="s">
        <v>453</v>
      </c>
      <c r="R1418" s="43" t="s">
        <v>766</v>
      </c>
      <c r="S1418" s="43" t="s">
        <v>330</v>
      </c>
      <c r="V1418" s="42" t="s">
        <v>1937</v>
      </c>
      <c r="W1418"/>
    </row>
    <row r="1419" spans="1:23" s="39" customFormat="1" x14ac:dyDescent="0.35">
      <c r="A1419" s="43" t="s">
        <v>497</v>
      </c>
      <c r="B1419" s="54">
        <v>24021</v>
      </c>
      <c r="C1419" s="54" t="s">
        <v>10</v>
      </c>
      <c r="D1419" s="53">
        <v>1.17057392366383</v>
      </c>
      <c r="E1419" s="53">
        <f>SUMIFS('Ratios_MARAMA-VA'!T:T, 'Ratios_MARAMA-VA'!AA:AA, V1419)</f>
        <v>1.1705739236624699</v>
      </c>
      <c r="F1419" s="53">
        <f>SUMIFS('Ratios_MARAMA-VA'!J:J, 'Ratios_MARAMA-VA'!AA:AA, V1419)</f>
        <v>1.1758729876457899E-3</v>
      </c>
      <c r="G1419" s="53"/>
      <c r="H1419" s="53">
        <f t="shared" si="13"/>
        <v>1.0045268939245975E-3</v>
      </c>
      <c r="I1419" s="53">
        <v>1.17057392366383</v>
      </c>
      <c r="J1419" s="53">
        <v>1.175872987647156E-3</v>
      </c>
      <c r="K1419" s="53">
        <v>1.17057392366383</v>
      </c>
      <c r="L1419" s="53">
        <v>1.175872987647156E-3</v>
      </c>
      <c r="M1419" s="43" t="s">
        <v>765</v>
      </c>
      <c r="N1419" s="43" t="s">
        <v>446</v>
      </c>
      <c r="O1419" s="43" t="s">
        <v>436</v>
      </c>
      <c r="P1419" s="43" t="s">
        <v>444</v>
      </c>
      <c r="Q1419" s="43" t="s">
        <v>453</v>
      </c>
      <c r="R1419" s="43" t="s">
        <v>766</v>
      </c>
      <c r="S1419" s="43" t="s">
        <v>330</v>
      </c>
      <c r="V1419" s="42" t="s">
        <v>1930</v>
      </c>
      <c r="W1419"/>
    </row>
    <row r="1420" spans="1:23" s="39" customFormat="1" x14ac:dyDescent="0.35">
      <c r="A1420" s="43" t="s">
        <v>497</v>
      </c>
      <c r="B1420" s="54">
        <v>24021</v>
      </c>
      <c r="C1420" s="54" t="s">
        <v>12</v>
      </c>
      <c r="D1420" s="53">
        <v>7.60873005795432</v>
      </c>
      <c r="E1420" s="53">
        <f>SUMIFS('Ratios_MARAMA-VA'!T:T, 'Ratios_MARAMA-VA'!AA:AA, V1420)</f>
        <v>7.6087300579455004</v>
      </c>
      <c r="F1420" s="53">
        <f>SUMIFS('Ratios_MARAMA-VA'!J:J, 'Ratios_MARAMA-VA'!AA:AA, V1420)</f>
        <v>7.6431739718187302E-3</v>
      </c>
      <c r="G1420" s="53"/>
      <c r="H1420" s="53">
        <f t="shared" si="13"/>
        <v>1.0045268939245994E-3</v>
      </c>
      <c r="I1420" s="53">
        <v>7.60873005795432</v>
      </c>
      <c r="J1420" s="53">
        <v>7.6431739718275903E-3</v>
      </c>
      <c r="K1420" s="53">
        <v>7.60873005795432</v>
      </c>
      <c r="L1420" s="53">
        <v>7.6431739718275903E-3</v>
      </c>
      <c r="M1420" s="43" t="s">
        <v>765</v>
      </c>
      <c r="N1420" s="43" t="s">
        <v>446</v>
      </c>
      <c r="O1420" s="43" t="s">
        <v>436</v>
      </c>
      <c r="P1420" s="43" t="s">
        <v>444</v>
      </c>
      <c r="Q1420" s="43" t="s">
        <v>453</v>
      </c>
      <c r="R1420" s="43" t="s">
        <v>766</v>
      </c>
      <c r="S1420" s="43" t="s">
        <v>330</v>
      </c>
      <c r="V1420" s="42" t="s">
        <v>1938</v>
      </c>
      <c r="W1420"/>
    </row>
    <row r="1421" spans="1:23" s="39" customFormat="1" x14ac:dyDescent="0.35">
      <c r="A1421" s="43" t="s">
        <v>497</v>
      </c>
      <c r="B1421" s="54">
        <v>24031</v>
      </c>
      <c r="C1421" s="54" t="s">
        <v>10</v>
      </c>
      <c r="D1421" s="53">
        <v>0.19756081701615</v>
      </c>
      <c r="E1421" s="53">
        <f>SUMIFS('Ratios_MARAMA-VA'!T:T, 'Ratios_MARAMA-VA'!AA:AA, V1421)</f>
        <v>0.19756081701591999</v>
      </c>
      <c r="F1421" s="53">
        <f>SUMIFS('Ratios_MARAMA-VA'!J:J, 'Ratios_MARAMA-VA'!AA:AA, V1421)</f>
        <v>1.98455153878209E-4</v>
      </c>
      <c r="G1421" s="53"/>
      <c r="H1421" s="53">
        <f t="shared" si="13"/>
        <v>1.0045268939246031E-3</v>
      </c>
      <c r="I1421" s="53">
        <v>0.19756081701615</v>
      </c>
      <c r="J1421" s="53">
        <v>1.9845515387844004E-4</v>
      </c>
      <c r="K1421" s="53">
        <v>0.19756081701615</v>
      </c>
      <c r="L1421" s="53">
        <v>1.9845515387844004E-4</v>
      </c>
      <c r="M1421" s="43" t="s">
        <v>765</v>
      </c>
      <c r="N1421" s="43" t="s">
        <v>446</v>
      </c>
      <c r="O1421" s="43" t="s">
        <v>436</v>
      </c>
      <c r="P1421" s="43" t="s">
        <v>444</v>
      </c>
      <c r="Q1421" s="43" t="s">
        <v>453</v>
      </c>
      <c r="R1421" s="43" t="s">
        <v>766</v>
      </c>
      <c r="S1421" s="43" t="s">
        <v>330</v>
      </c>
      <c r="V1421" s="42" t="s">
        <v>1931</v>
      </c>
      <c r="W1421"/>
    </row>
    <row r="1422" spans="1:23" s="39" customFormat="1" x14ac:dyDescent="0.35">
      <c r="A1422" s="43" t="s">
        <v>497</v>
      </c>
      <c r="B1422" s="54">
        <v>24031</v>
      </c>
      <c r="C1422" s="54" t="s">
        <v>12</v>
      </c>
      <c r="D1422" s="53">
        <v>1.2841453106049701</v>
      </c>
      <c r="E1422" s="53">
        <f>SUMIFS('Ratios_MARAMA-VA'!T:T, 'Ratios_MARAMA-VA'!AA:AA, V1422)</f>
        <v>1.2841453106034799</v>
      </c>
      <c r="F1422" s="53">
        <f>SUMIFS('Ratios_MARAMA-VA'!J:J, 'Ratios_MARAMA-VA'!AA:AA, V1422)</f>
        <v>1.2899585002083601E-3</v>
      </c>
      <c r="G1422" s="53"/>
      <c r="H1422" s="53">
        <f t="shared" si="13"/>
        <v>1.0045268939246044E-3</v>
      </c>
      <c r="I1422" s="53">
        <v>1.2841453106049701</v>
      </c>
      <c r="J1422" s="53">
        <v>1.2899585002098569E-3</v>
      </c>
      <c r="K1422" s="53">
        <v>1.2841453106049701</v>
      </c>
      <c r="L1422" s="53">
        <v>1.2899585002098569E-3</v>
      </c>
      <c r="M1422" s="43" t="s">
        <v>765</v>
      </c>
      <c r="N1422" s="43" t="s">
        <v>446</v>
      </c>
      <c r="O1422" s="43" t="s">
        <v>436</v>
      </c>
      <c r="P1422" s="43" t="s">
        <v>444</v>
      </c>
      <c r="Q1422" s="43" t="s">
        <v>453</v>
      </c>
      <c r="R1422" s="43" t="s">
        <v>766</v>
      </c>
      <c r="S1422" s="43" t="s">
        <v>330</v>
      </c>
      <c r="V1422" s="42" t="s">
        <v>1939</v>
      </c>
      <c r="W1422"/>
    </row>
    <row r="1423" spans="1:23" s="39" customFormat="1" x14ac:dyDescent="0.35">
      <c r="A1423" s="43" t="s">
        <v>497</v>
      </c>
      <c r="B1423" s="54">
        <v>24033</v>
      </c>
      <c r="C1423" s="54" t="s">
        <v>10</v>
      </c>
      <c r="D1423" s="53">
        <v>0.38769698553471499</v>
      </c>
      <c r="E1423" s="53">
        <f>SUMIFS('Ratios_MARAMA-VA'!T:T, 'Ratios_MARAMA-VA'!AA:AA, V1423)</f>
        <v>0.38769698553426601</v>
      </c>
      <c r="F1423" s="53">
        <f>SUMIFS('Ratios_MARAMA-VA'!J:J, 'Ratios_MARAMA-VA'!AA:AA, V1423)</f>
        <v>3.8945204866266801E-4</v>
      </c>
      <c r="G1423" s="53"/>
      <c r="H1423" s="53">
        <f t="shared" si="13"/>
        <v>1.0045268939246031E-3</v>
      </c>
      <c r="I1423" s="53">
        <v>0.38769698553471499</v>
      </c>
      <c r="J1423" s="53">
        <v>3.8945204866311904E-4</v>
      </c>
      <c r="K1423" s="53">
        <v>0.38769698553471499</v>
      </c>
      <c r="L1423" s="53">
        <v>3.8945204866311904E-4</v>
      </c>
      <c r="M1423" s="43" t="s">
        <v>765</v>
      </c>
      <c r="N1423" s="43" t="s">
        <v>446</v>
      </c>
      <c r="O1423" s="43" t="s">
        <v>436</v>
      </c>
      <c r="P1423" s="43" t="s">
        <v>444</v>
      </c>
      <c r="Q1423" s="43" t="s">
        <v>453</v>
      </c>
      <c r="R1423" s="43" t="s">
        <v>766</v>
      </c>
      <c r="S1423" s="43" t="s">
        <v>330</v>
      </c>
      <c r="V1423" s="42" t="s">
        <v>1932</v>
      </c>
      <c r="W1423"/>
    </row>
    <row r="1424" spans="1:23" s="39" customFormat="1" x14ac:dyDescent="0.35">
      <c r="A1424" s="43" t="s">
        <v>497</v>
      </c>
      <c r="B1424" s="54">
        <v>24033</v>
      </c>
      <c r="C1424" s="54" t="s">
        <v>12</v>
      </c>
      <c r="D1424" s="53">
        <v>2.5200306734919899</v>
      </c>
      <c r="E1424" s="53">
        <f>SUMIFS('Ratios_MARAMA-VA'!T:T, 'Ratios_MARAMA-VA'!AA:AA, V1424)</f>
        <v>2.5200306734890501</v>
      </c>
      <c r="F1424" s="53">
        <f>SUMIFS('Ratios_MARAMA-VA'!J:J, 'Ratios_MARAMA-VA'!AA:AA, V1424)</f>
        <v>2.5314385850346999E-3</v>
      </c>
      <c r="G1424" s="53"/>
      <c r="H1424" s="53">
        <f t="shared" si="13"/>
        <v>1.0045268939246105E-3</v>
      </c>
      <c r="I1424" s="53">
        <v>2.5200306734919899</v>
      </c>
      <c r="J1424" s="53">
        <v>2.5314385850376529E-3</v>
      </c>
      <c r="K1424" s="53">
        <v>2.5200306734919899</v>
      </c>
      <c r="L1424" s="53">
        <v>2.5314385850376529E-3</v>
      </c>
      <c r="M1424" s="43" t="s">
        <v>765</v>
      </c>
      <c r="N1424" s="43" t="s">
        <v>446</v>
      </c>
      <c r="O1424" s="43" t="s">
        <v>436</v>
      </c>
      <c r="P1424" s="43" t="s">
        <v>444</v>
      </c>
      <c r="Q1424" s="43" t="s">
        <v>453</v>
      </c>
      <c r="R1424" s="43" t="s">
        <v>766</v>
      </c>
      <c r="S1424" s="43" t="s">
        <v>330</v>
      </c>
      <c r="V1424" s="42" t="s">
        <v>1940</v>
      </c>
      <c r="W1424"/>
    </row>
    <row r="1425" spans="1:23" s="39" customFormat="1" x14ac:dyDescent="0.35">
      <c r="A1425" s="43" t="s">
        <v>811</v>
      </c>
      <c r="B1425" s="54">
        <v>51059</v>
      </c>
      <c r="C1425" s="54" t="s">
        <v>10</v>
      </c>
      <c r="D1425" s="53">
        <v>2.21336934436192E-2</v>
      </c>
      <c r="E1425" s="53">
        <f>SUMIFS('Ratios_MARAMA-VA'!T:T, 'Ratios_MARAMA-VA'!AA:AA, V1425)</f>
        <v>2.2133693443593401E-2</v>
      </c>
      <c r="F1425" s="53">
        <f>SUMIFS('Ratios_MARAMA-VA'!J:J, 'Ratios_MARAMA-VA'!AA:AA, V1425)</f>
        <v>2.22338903259724E-5</v>
      </c>
      <c r="G1425" s="53"/>
      <c r="H1425" s="53">
        <f t="shared" si="13"/>
        <v>1.0045268939246107E-3</v>
      </c>
      <c r="I1425" s="53">
        <v>2.21336934436192E-2</v>
      </c>
      <c r="J1425" s="53">
        <v>2.2233890325998316E-5</v>
      </c>
      <c r="K1425" s="53">
        <v>2.21336934436192E-2</v>
      </c>
      <c r="L1425" s="53">
        <v>2.2233890325998316E-5</v>
      </c>
      <c r="M1425" s="43" t="s">
        <v>765</v>
      </c>
      <c r="N1425" s="43" t="s">
        <v>446</v>
      </c>
      <c r="O1425" s="43" t="s">
        <v>436</v>
      </c>
      <c r="P1425" s="43" t="s">
        <v>444</v>
      </c>
      <c r="Q1425" s="43" t="s">
        <v>453</v>
      </c>
      <c r="R1425" s="43" t="s">
        <v>766</v>
      </c>
      <c r="S1425" s="43" t="s">
        <v>330</v>
      </c>
      <c r="V1425" s="42" t="s">
        <v>1933</v>
      </c>
      <c r="W1425"/>
    </row>
    <row r="1426" spans="1:23" s="39" customFormat="1" x14ac:dyDescent="0.35">
      <c r="A1426" s="43" t="s">
        <v>811</v>
      </c>
      <c r="B1426" s="54">
        <v>51059</v>
      </c>
      <c r="C1426" s="54" t="s">
        <v>12</v>
      </c>
      <c r="D1426" s="53">
        <v>0.14386901227507201</v>
      </c>
      <c r="E1426" s="53">
        <f>SUMIFS('Ratios_MARAMA-VA'!T:T, 'Ratios_MARAMA-VA'!AA:AA, V1426)</f>
        <v>0.14386901227490401</v>
      </c>
      <c r="F1426" s="53">
        <f>SUMIFS('Ratios_MARAMA-VA'!J:J, 'Ratios_MARAMA-VA'!AA:AA, V1426)</f>
        <v>1.44520292032511E-4</v>
      </c>
      <c r="G1426" s="53"/>
      <c r="H1426" s="53">
        <f t="shared" si="13"/>
        <v>1.0045268939246107E-3</v>
      </c>
      <c r="I1426" s="53">
        <v>0.14386901227507201</v>
      </c>
      <c r="J1426" s="53">
        <v>1.4452029203267978E-4</v>
      </c>
      <c r="K1426" s="53">
        <v>0.14386901227507201</v>
      </c>
      <c r="L1426" s="53">
        <v>1.4452029203267978E-4</v>
      </c>
      <c r="M1426" s="43" t="s">
        <v>765</v>
      </c>
      <c r="N1426" s="43" t="s">
        <v>446</v>
      </c>
      <c r="O1426" s="43" t="s">
        <v>436</v>
      </c>
      <c r="P1426" s="43" t="s">
        <v>444</v>
      </c>
      <c r="Q1426" s="43" t="s">
        <v>453</v>
      </c>
      <c r="R1426" s="43" t="s">
        <v>766</v>
      </c>
      <c r="S1426" s="43" t="s">
        <v>330</v>
      </c>
      <c r="V1426" s="42" t="s">
        <v>1941</v>
      </c>
      <c r="W1426"/>
    </row>
    <row r="1427" spans="1:23" s="39" customFormat="1" x14ac:dyDescent="0.35">
      <c r="A1427" s="43" t="s">
        <v>811</v>
      </c>
      <c r="B1427" s="54">
        <v>51107</v>
      </c>
      <c r="C1427" s="54" t="s">
        <v>10</v>
      </c>
      <c r="D1427" s="53">
        <v>1.17493300617952</v>
      </c>
      <c r="E1427" s="53">
        <f>SUMIFS('Ratios_MARAMA-VA'!T:T, 'Ratios_MARAMA-VA'!AA:AA, V1427)</f>
        <v>1.17493300617815</v>
      </c>
      <c r="F1427" s="53">
        <f>SUMIFS('Ratios_MARAMA-VA'!J:J, 'Ratios_MARAMA-VA'!AA:AA, V1427)</f>
        <v>1.18025180326564E-3</v>
      </c>
      <c r="G1427" s="53"/>
      <c r="H1427" s="53">
        <f t="shared" si="13"/>
        <v>1.0045268939246085E-3</v>
      </c>
      <c r="I1427" s="53">
        <v>1.17493300617952</v>
      </c>
      <c r="J1427" s="53">
        <v>1.1802518032670161E-3</v>
      </c>
      <c r="K1427" s="53">
        <v>1.17493300617952</v>
      </c>
      <c r="L1427" s="53">
        <v>1.1802518032670161E-3</v>
      </c>
      <c r="M1427" s="43" t="s">
        <v>765</v>
      </c>
      <c r="N1427" s="43" t="s">
        <v>446</v>
      </c>
      <c r="O1427" s="43" t="s">
        <v>436</v>
      </c>
      <c r="P1427" s="43" t="s">
        <v>444</v>
      </c>
      <c r="Q1427" s="43" t="s">
        <v>453</v>
      </c>
      <c r="R1427" s="43" t="s">
        <v>766</v>
      </c>
      <c r="S1427" s="43" t="s">
        <v>330</v>
      </c>
      <c r="V1427" s="42" t="s">
        <v>1934</v>
      </c>
      <c r="W1427"/>
    </row>
    <row r="1428" spans="1:23" s="39" customFormat="1" x14ac:dyDescent="0.35">
      <c r="A1428" s="43" t="s">
        <v>811</v>
      </c>
      <c r="B1428" s="54">
        <v>51107</v>
      </c>
      <c r="C1428" s="54" t="s">
        <v>12</v>
      </c>
      <c r="D1428" s="53">
        <v>7.6370660076310397</v>
      </c>
      <c r="E1428" s="53">
        <f>SUMIFS('Ratios_MARAMA-VA'!T:T, 'Ratios_MARAMA-VA'!AA:AA, V1428)</f>
        <v>7.6370660076221402</v>
      </c>
      <c r="F1428" s="53">
        <f>SUMIFS('Ratios_MARAMA-VA'!J:J, 'Ratios_MARAMA-VA'!AA:AA, V1428)</f>
        <v>7.6716381953339102E-3</v>
      </c>
      <c r="G1428" s="53"/>
      <c r="H1428" s="53">
        <f t="shared" si="13"/>
        <v>1.0045268939246127E-3</v>
      </c>
      <c r="I1428" s="53">
        <v>7.6370660076310397</v>
      </c>
      <c r="J1428" s="53">
        <v>7.6716381953428501E-3</v>
      </c>
      <c r="K1428" s="53">
        <v>7.6370660076310397</v>
      </c>
      <c r="L1428" s="53">
        <v>7.6716381953428501E-3</v>
      </c>
      <c r="M1428" s="43" t="s">
        <v>765</v>
      </c>
      <c r="N1428" s="43" t="s">
        <v>446</v>
      </c>
      <c r="O1428" s="43" t="s">
        <v>436</v>
      </c>
      <c r="P1428" s="43" t="s">
        <v>444</v>
      </c>
      <c r="Q1428" s="43" t="s">
        <v>453</v>
      </c>
      <c r="R1428" s="43" t="s">
        <v>766</v>
      </c>
      <c r="S1428" s="43" t="s">
        <v>330</v>
      </c>
      <c r="V1428" s="42" t="s">
        <v>1942</v>
      </c>
      <c r="W1428"/>
    </row>
    <row r="1429" spans="1:23" s="39" customFormat="1" x14ac:dyDescent="0.35">
      <c r="A1429" s="43" t="s">
        <v>811</v>
      </c>
      <c r="B1429" s="54">
        <v>51153</v>
      </c>
      <c r="C1429" s="54" t="s">
        <v>10</v>
      </c>
      <c r="D1429" s="53">
        <v>0.99858979469120002</v>
      </c>
      <c r="E1429" s="53">
        <f>SUMIFS('Ratios_MARAMA-VA'!T:T, 'Ratios_MARAMA-VA'!AA:AA, V1429)</f>
        <v>0.99858979469003895</v>
      </c>
      <c r="F1429" s="53">
        <f>SUMIFS('Ratios_MARAMA-VA'!J:J, 'Ratios_MARAMA-VA'!AA:AA, V1429)</f>
        <v>1.00311030476479E-3</v>
      </c>
      <c r="G1429" s="53"/>
      <c r="H1429" s="53">
        <f t="shared" si="13"/>
        <v>1.0045268939246012E-3</v>
      </c>
      <c r="I1429" s="53">
        <v>0.99858979469120002</v>
      </c>
      <c r="J1429" s="53">
        <v>1.0031103047659564E-3</v>
      </c>
      <c r="K1429" s="53">
        <v>0.99858979469120002</v>
      </c>
      <c r="L1429" s="53">
        <v>1.0031103047659564E-3</v>
      </c>
      <c r="M1429" s="43" t="s">
        <v>765</v>
      </c>
      <c r="N1429" s="43" t="s">
        <v>446</v>
      </c>
      <c r="O1429" s="43" t="s">
        <v>436</v>
      </c>
      <c r="P1429" s="43" t="s">
        <v>444</v>
      </c>
      <c r="Q1429" s="43" t="s">
        <v>453</v>
      </c>
      <c r="R1429" s="43" t="s">
        <v>766</v>
      </c>
      <c r="S1429" s="43" t="s">
        <v>330</v>
      </c>
      <c r="V1429" s="42" t="s">
        <v>1935</v>
      </c>
      <c r="W1429"/>
    </row>
    <row r="1430" spans="1:23" s="39" customFormat="1" x14ac:dyDescent="0.35">
      <c r="A1430" s="43" t="s">
        <v>811</v>
      </c>
      <c r="B1430" s="54">
        <v>51153</v>
      </c>
      <c r="C1430" s="54" t="s">
        <v>12</v>
      </c>
      <c r="D1430" s="53">
        <v>6.4908336654927998</v>
      </c>
      <c r="E1430" s="53">
        <f>SUMIFS('Ratios_MARAMA-VA'!T:T, 'Ratios_MARAMA-VA'!AA:AA, V1430)</f>
        <v>6.4908336654852503</v>
      </c>
      <c r="F1430" s="53">
        <f>SUMIFS('Ratios_MARAMA-VA'!J:J, 'Ratios_MARAMA-VA'!AA:AA, V1430)</f>
        <v>6.5202169809711798E-3</v>
      </c>
      <c r="G1430" s="53"/>
      <c r="H1430" s="53">
        <f t="shared" si="13"/>
        <v>1.0045268939246085E-3</v>
      </c>
      <c r="I1430" s="53">
        <v>6.4908336654927998</v>
      </c>
      <c r="J1430" s="53">
        <v>6.5202169809787641E-3</v>
      </c>
      <c r="K1430" s="53">
        <v>6.4908336654927998</v>
      </c>
      <c r="L1430" s="53">
        <v>6.5202169809787641E-3</v>
      </c>
      <c r="M1430" s="43" t="s">
        <v>765</v>
      </c>
      <c r="N1430" s="43" t="s">
        <v>446</v>
      </c>
      <c r="O1430" s="43" t="s">
        <v>436</v>
      </c>
      <c r="P1430" s="43" t="s">
        <v>444</v>
      </c>
      <c r="Q1430" s="43" t="s">
        <v>453</v>
      </c>
      <c r="R1430" s="43" t="s">
        <v>766</v>
      </c>
      <c r="S1430" s="43" t="s">
        <v>330</v>
      </c>
      <c r="V1430" s="42" t="s">
        <v>1944</v>
      </c>
      <c r="W1430"/>
    </row>
    <row r="1431" spans="1:23" s="39" customFormat="1" x14ac:dyDescent="0.35">
      <c r="A1431" s="43" t="s">
        <v>811</v>
      </c>
      <c r="B1431" s="54">
        <v>51683</v>
      </c>
      <c r="C1431" s="54" t="s">
        <v>12</v>
      </c>
      <c r="D1431" s="53">
        <v>4.2431305513340002E-4</v>
      </c>
      <c r="E1431" s="53">
        <f>SUMIFS('Ratios_MARAMA-VA'!T:T, 'Ratios_MARAMA-VA'!AA:AA, V1431)</f>
        <v>4.24313055132915E-4</v>
      </c>
      <c r="F1431" s="53">
        <f>SUMIFS('Ratios_MARAMA-VA'!J:J, 'Ratios_MARAMA-VA'!AA:AA, V1431)</f>
        <v>4.2623387532432802E-7</v>
      </c>
      <c r="G1431" s="53"/>
      <c r="H1431" s="53">
        <f t="shared" si="13"/>
        <v>1.0045268939246079E-3</v>
      </c>
      <c r="I1431" s="53">
        <v>4.2431305513340002E-4</v>
      </c>
      <c r="J1431" s="53">
        <v>4.2623387532481522E-7</v>
      </c>
      <c r="K1431" s="53">
        <v>4.2431305513340002E-4</v>
      </c>
      <c r="L1431" s="53">
        <v>4.2623387532481522E-7</v>
      </c>
      <c r="M1431" s="43" t="s">
        <v>765</v>
      </c>
      <c r="N1431" s="43" t="s">
        <v>446</v>
      </c>
      <c r="O1431" s="43" t="s">
        <v>436</v>
      </c>
      <c r="P1431" s="43" t="s">
        <v>444</v>
      </c>
      <c r="Q1431" s="43" t="s">
        <v>453</v>
      </c>
      <c r="R1431" s="43" t="s">
        <v>766</v>
      </c>
      <c r="S1431" s="43" t="s">
        <v>330</v>
      </c>
      <c r="V1431" s="42" t="s">
        <v>1943</v>
      </c>
      <c r="W1431"/>
    </row>
    <row r="1432" spans="1:23" s="39" customFormat="1" x14ac:dyDescent="0.35">
      <c r="A1432" s="43" t="s">
        <v>497</v>
      </c>
      <c r="B1432" s="54">
        <v>24009</v>
      </c>
      <c r="C1432" s="54" t="s">
        <v>10</v>
      </c>
      <c r="D1432" s="53">
        <v>8.5480976345327697E-2</v>
      </c>
      <c r="E1432" s="53">
        <f>SUMIFS('Ratios_MARAMA-VA'!T:T, 'Ratios_MARAMA-VA'!AA:AA, V1432)</f>
        <v>0</v>
      </c>
      <c r="F1432" s="53">
        <f>SUMIFS('Ratios_MARAMA-VA'!J:J, 'Ratios_MARAMA-VA'!AA:AA, V1432)</f>
        <v>0</v>
      </c>
      <c r="G1432" s="53" t="s">
        <v>963</v>
      </c>
      <c r="H1432" s="53" t="s">
        <v>963</v>
      </c>
      <c r="I1432" s="53">
        <v>8.5480976345327697E-2</v>
      </c>
      <c r="J1432" s="53" t="s">
        <v>964</v>
      </c>
      <c r="K1432" s="53">
        <v>8.5480976345327697E-2</v>
      </c>
      <c r="L1432" s="53" t="s">
        <v>964</v>
      </c>
      <c r="M1432" s="43" t="s">
        <v>767</v>
      </c>
      <c r="N1432" s="43" t="s">
        <v>446</v>
      </c>
      <c r="O1432" s="43" t="s">
        <v>436</v>
      </c>
      <c r="P1432" s="43" t="s">
        <v>444</v>
      </c>
      <c r="Q1432" s="43" t="s">
        <v>453</v>
      </c>
      <c r="R1432" s="43" t="s">
        <v>768</v>
      </c>
      <c r="S1432" s="43" t="s">
        <v>330</v>
      </c>
      <c r="V1432" s="42" t="s">
        <v>1251</v>
      </c>
      <c r="W1432"/>
    </row>
    <row r="1433" spans="1:23" s="39" customFormat="1" x14ac:dyDescent="0.35">
      <c r="A1433" s="43" t="s">
        <v>497</v>
      </c>
      <c r="B1433" s="54">
        <v>24009</v>
      </c>
      <c r="C1433" s="54" t="s">
        <v>12</v>
      </c>
      <c r="D1433" s="53">
        <v>4.944399287278E-2</v>
      </c>
      <c r="E1433" s="53">
        <f>SUMIFS('Ratios_MARAMA-VA'!T:T, 'Ratios_MARAMA-VA'!AA:AA, V1433)</f>
        <v>0</v>
      </c>
      <c r="F1433" s="53">
        <f>SUMIFS('Ratios_MARAMA-VA'!J:J, 'Ratios_MARAMA-VA'!AA:AA, V1433)</f>
        <v>0</v>
      </c>
      <c r="G1433" s="53" t="s">
        <v>963</v>
      </c>
      <c r="H1433" s="53" t="s">
        <v>963</v>
      </c>
      <c r="I1433" s="53">
        <v>4.944399287278E-2</v>
      </c>
      <c r="J1433" s="53" t="s">
        <v>964</v>
      </c>
      <c r="K1433" s="53">
        <v>4.944399287278E-2</v>
      </c>
      <c r="L1433" s="53" t="s">
        <v>964</v>
      </c>
      <c r="M1433" s="43" t="s">
        <v>767</v>
      </c>
      <c r="N1433" s="43" t="s">
        <v>446</v>
      </c>
      <c r="O1433" s="43" t="s">
        <v>436</v>
      </c>
      <c r="P1433" s="43" t="s">
        <v>444</v>
      </c>
      <c r="Q1433" s="43" t="s">
        <v>453</v>
      </c>
      <c r="R1433" s="43" t="s">
        <v>768</v>
      </c>
      <c r="S1433" s="43" t="s">
        <v>330</v>
      </c>
      <c r="V1433" s="42" t="s">
        <v>1259</v>
      </c>
      <c r="W1433"/>
    </row>
    <row r="1434" spans="1:23" s="39" customFormat="1" x14ac:dyDescent="0.35">
      <c r="A1434" s="43" t="s">
        <v>497</v>
      </c>
      <c r="B1434" s="54">
        <v>24017</v>
      </c>
      <c r="C1434" s="54" t="s">
        <v>10</v>
      </c>
      <c r="D1434" s="53">
        <v>0.128364594677049</v>
      </c>
      <c r="E1434" s="53">
        <f>SUMIFS('Ratios_MARAMA-VA'!T:T, 'Ratios_MARAMA-VA'!AA:AA, V1434)</f>
        <v>0</v>
      </c>
      <c r="F1434" s="53">
        <f>SUMIFS('Ratios_MARAMA-VA'!J:J, 'Ratios_MARAMA-VA'!AA:AA, V1434)</f>
        <v>0</v>
      </c>
      <c r="G1434" s="53" t="s">
        <v>963</v>
      </c>
      <c r="H1434" s="53" t="s">
        <v>963</v>
      </c>
      <c r="I1434" s="53">
        <v>0.128364594677049</v>
      </c>
      <c r="J1434" s="53" t="s">
        <v>964</v>
      </c>
      <c r="K1434" s="53">
        <v>0.128364594677049</v>
      </c>
      <c r="L1434" s="53" t="s">
        <v>964</v>
      </c>
      <c r="M1434" s="43" t="s">
        <v>767</v>
      </c>
      <c r="N1434" s="43" t="s">
        <v>446</v>
      </c>
      <c r="O1434" s="43" t="s">
        <v>436</v>
      </c>
      <c r="P1434" s="43" t="s">
        <v>444</v>
      </c>
      <c r="Q1434" s="43" t="s">
        <v>453</v>
      </c>
      <c r="R1434" s="43" t="s">
        <v>768</v>
      </c>
      <c r="S1434" s="43" t="s">
        <v>330</v>
      </c>
      <c r="V1434" s="42" t="s">
        <v>1252</v>
      </c>
      <c r="W1434"/>
    </row>
    <row r="1435" spans="1:23" s="39" customFormat="1" x14ac:dyDescent="0.35">
      <c r="A1435" s="43" t="s">
        <v>497</v>
      </c>
      <c r="B1435" s="54">
        <v>24017</v>
      </c>
      <c r="C1435" s="54" t="s">
        <v>12</v>
      </c>
      <c r="D1435" s="53">
        <v>7.4248785616369106E-2</v>
      </c>
      <c r="E1435" s="53">
        <f>SUMIFS('Ratios_MARAMA-VA'!T:T, 'Ratios_MARAMA-VA'!AA:AA, V1435)</f>
        <v>0</v>
      </c>
      <c r="F1435" s="53">
        <f>SUMIFS('Ratios_MARAMA-VA'!J:J, 'Ratios_MARAMA-VA'!AA:AA, V1435)</f>
        <v>0</v>
      </c>
      <c r="G1435" s="53" t="s">
        <v>963</v>
      </c>
      <c r="H1435" s="53" t="s">
        <v>963</v>
      </c>
      <c r="I1435" s="53">
        <v>7.4248785616369106E-2</v>
      </c>
      <c r="J1435" s="53" t="s">
        <v>964</v>
      </c>
      <c r="K1435" s="53">
        <v>7.4248785616369106E-2</v>
      </c>
      <c r="L1435" s="53" t="s">
        <v>964</v>
      </c>
      <c r="M1435" s="43" t="s">
        <v>767</v>
      </c>
      <c r="N1435" s="43" t="s">
        <v>446</v>
      </c>
      <c r="O1435" s="43" t="s">
        <v>436</v>
      </c>
      <c r="P1435" s="43" t="s">
        <v>444</v>
      </c>
      <c r="Q1435" s="43" t="s">
        <v>453</v>
      </c>
      <c r="R1435" s="43" t="s">
        <v>768</v>
      </c>
      <c r="S1435" s="43" t="s">
        <v>330</v>
      </c>
      <c r="V1435" s="42" t="s">
        <v>1260</v>
      </c>
      <c r="W1435"/>
    </row>
    <row r="1436" spans="1:23" s="39" customFormat="1" x14ac:dyDescent="0.35">
      <c r="A1436" s="43" t="s">
        <v>497</v>
      </c>
      <c r="B1436" s="54">
        <v>24021</v>
      </c>
      <c r="C1436" s="54" t="s">
        <v>10</v>
      </c>
      <c r="D1436" s="53">
        <v>0.200368490175514</v>
      </c>
      <c r="E1436" s="53">
        <f>SUMIFS('Ratios_MARAMA-VA'!T:T, 'Ratios_MARAMA-VA'!AA:AA, V1436)</f>
        <v>0</v>
      </c>
      <c r="F1436" s="53">
        <f>SUMIFS('Ratios_MARAMA-VA'!J:J, 'Ratios_MARAMA-VA'!AA:AA, V1436)</f>
        <v>0</v>
      </c>
      <c r="G1436" s="53" t="s">
        <v>963</v>
      </c>
      <c r="H1436" s="53" t="s">
        <v>963</v>
      </c>
      <c r="I1436" s="53">
        <v>0.200368490175514</v>
      </c>
      <c r="J1436" s="53" t="s">
        <v>964</v>
      </c>
      <c r="K1436" s="53">
        <v>0.200368490175514</v>
      </c>
      <c r="L1436" s="53" t="s">
        <v>964</v>
      </c>
      <c r="M1436" s="43" t="s">
        <v>767</v>
      </c>
      <c r="N1436" s="43" t="s">
        <v>446</v>
      </c>
      <c r="O1436" s="43" t="s">
        <v>436</v>
      </c>
      <c r="P1436" s="43" t="s">
        <v>444</v>
      </c>
      <c r="Q1436" s="43" t="s">
        <v>453</v>
      </c>
      <c r="R1436" s="43" t="s">
        <v>768</v>
      </c>
      <c r="S1436" s="43" t="s">
        <v>330</v>
      </c>
      <c r="V1436" s="42" t="s">
        <v>1253</v>
      </c>
      <c r="W1436"/>
    </row>
    <row r="1437" spans="1:23" s="39" customFormat="1" x14ac:dyDescent="0.35">
      <c r="A1437" s="43" t="s">
        <v>497</v>
      </c>
      <c r="B1437" s="54">
        <v>24021</v>
      </c>
      <c r="C1437" s="54" t="s">
        <v>12</v>
      </c>
      <c r="D1437" s="53">
        <v>0.11589735234446299</v>
      </c>
      <c r="E1437" s="53">
        <f>SUMIFS('Ratios_MARAMA-VA'!T:T, 'Ratios_MARAMA-VA'!AA:AA, V1437)</f>
        <v>0</v>
      </c>
      <c r="F1437" s="53">
        <f>SUMIFS('Ratios_MARAMA-VA'!J:J, 'Ratios_MARAMA-VA'!AA:AA, V1437)</f>
        <v>0</v>
      </c>
      <c r="G1437" s="53" t="s">
        <v>963</v>
      </c>
      <c r="H1437" s="53" t="s">
        <v>963</v>
      </c>
      <c r="I1437" s="53">
        <v>0.11589735234446299</v>
      </c>
      <c r="J1437" s="53" t="s">
        <v>964</v>
      </c>
      <c r="K1437" s="53">
        <v>0.11589735234446299</v>
      </c>
      <c r="L1437" s="53" t="s">
        <v>964</v>
      </c>
      <c r="M1437" s="43" t="s">
        <v>767</v>
      </c>
      <c r="N1437" s="43" t="s">
        <v>446</v>
      </c>
      <c r="O1437" s="43" t="s">
        <v>436</v>
      </c>
      <c r="P1437" s="43" t="s">
        <v>444</v>
      </c>
      <c r="Q1437" s="43" t="s">
        <v>453</v>
      </c>
      <c r="R1437" s="43" t="s">
        <v>768</v>
      </c>
      <c r="S1437" s="43" t="s">
        <v>330</v>
      </c>
      <c r="V1437" s="42" t="s">
        <v>1261</v>
      </c>
      <c r="W1437"/>
    </row>
    <row r="1438" spans="1:23" s="39" customFormat="1" x14ac:dyDescent="0.35">
      <c r="A1438" s="43" t="s">
        <v>497</v>
      </c>
      <c r="B1438" s="54">
        <v>24031</v>
      </c>
      <c r="C1438" s="54" t="s">
        <v>10</v>
      </c>
      <c r="D1438" s="53">
        <v>3.3816713775124997E-2</v>
      </c>
      <c r="E1438" s="53">
        <f>SUMIFS('Ratios_MARAMA-VA'!T:T, 'Ratios_MARAMA-VA'!AA:AA, V1438)</f>
        <v>0</v>
      </c>
      <c r="F1438" s="53">
        <f>SUMIFS('Ratios_MARAMA-VA'!J:J, 'Ratios_MARAMA-VA'!AA:AA, V1438)</f>
        <v>0</v>
      </c>
      <c r="G1438" s="53" t="s">
        <v>963</v>
      </c>
      <c r="H1438" s="53" t="s">
        <v>963</v>
      </c>
      <c r="I1438" s="53">
        <v>3.3816713775124997E-2</v>
      </c>
      <c r="J1438" s="53" t="s">
        <v>964</v>
      </c>
      <c r="K1438" s="53">
        <v>3.3816713775124997E-2</v>
      </c>
      <c r="L1438" s="53" t="s">
        <v>964</v>
      </c>
      <c r="M1438" s="43" t="s">
        <v>767</v>
      </c>
      <c r="N1438" s="43" t="s">
        <v>446</v>
      </c>
      <c r="O1438" s="43" t="s">
        <v>436</v>
      </c>
      <c r="P1438" s="43" t="s">
        <v>444</v>
      </c>
      <c r="Q1438" s="43" t="s">
        <v>453</v>
      </c>
      <c r="R1438" s="43" t="s">
        <v>768</v>
      </c>
      <c r="S1438" s="43" t="s">
        <v>330</v>
      </c>
      <c r="V1438" s="42" t="s">
        <v>1254</v>
      </c>
      <c r="W1438"/>
    </row>
    <row r="1439" spans="1:23" s="39" customFormat="1" x14ac:dyDescent="0.35">
      <c r="A1439" s="43" t="s">
        <v>497</v>
      </c>
      <c r="B1439" s="54">
        <v>24031</v>
      </c>
      <c r="C1439" s="54" t="s">
        <v>12</v>
      </c>
      <c r="D1439" s="53">
        <v>1.95602954096535E-2</v>
      </c>
      <c r="E1439" s="53">
        <f>SUMIFS('Ratios_MARAMA-VA'!T:T, 'Ratios_MARAMA-VA'!AA:AA, V1439)</f>
        <v>0</v>
      </c>
      <c r="F1439" s="53">
        <f>SUMIFS('Ratios_MARAMA-VA'!J:J, 'Ratios_MARAMA-VA'!AA:AA, V1439)</f>
        <v>0</v>
      </c>
      <c r="G1439" s="53" t="s">
        <v>963</v>
      </c>
      <c r="H1439" s="53" t="s">
        <v>963</v>
      </c>
      <c r="I1439" s="53">
        <v>1.95602954096535E-2</v>
      </c>
      <c r="J1439" s="53" t="s">
        <v>964</v>
      </c>
      <c r="K1439" s="53">
        <v>1.95602954096535E-2</v>
      </c>
      <c r="L1439" s="53" t="s">
        <v>964</v>
      </c>
      <c r="M1439" s="43" t="s">
        <v>767</v>
      </c>
      <c r="N1439" s="43" t="s">
        <v>446</v>
      </c>
      <c r="O1439" s="43" t="s">
        <v>436</v>
      </c>
      <c r="P1439" s="43" t="s">
        <v>444</v>
      </c>
      <c r="Q1439" s="43" t="s">
        <v>453</v>
      </c>
      <c r="R1439" s="43" t="s">
        <v>768</v>
      </c>
      <c r="S1439" s="43" t="s">
        <v>330</v>
      </c>
      <c r="V1439" s="42" t="s">
        <v>1262</v>
      </c>
      <c r="W1439"/>
    </row>
    <row r="1440" spans="1:23" s="39" customFormat="1" x14ac:dyDescent="0.35">
      <c r="A1440" s="43" t="s">
        <v>497</v>
      </c>
      <c r="B1440" s="54">
        <v>24033</v>
      </c>
      <c r="C1440" s="54" t="s">
        <v>10</v>
      </c>
      <c r="D1440" s="53">
        <v>6.63625465914984E-2</v>
      </c>
      <c r="E1440" s="53">
        <f>SUMIFS('Ratios_MARAMA-VA'!T:T, 'Ratios_MARAMA-VA'!AA:AA, V1440)</f>
        <v>0</v>
      </c>
      <c r="F1440" s="53">
        <f>SUMIFS('Ratios_MARAMA-VA'!J:J, 'Ratios_MARAMA-VA'!AA:AA, V1440)</f>
        <v>0</v>
      </c>
      <c r="G1440" s="53" t="s">
        <v>963</v>
      </c>
      <c r="H1440" s="53" t="s">
        <v>963</v>
      </c>
      <c r="I1440" s="53">
        <v>6.63625465914984E-2</v>
      </c>
      <c r="J1440" s="53" t="s">
        <v>964</v>
      </c>
      <c r="K1440" s="53">
        <v>6.63625465914984E-2</v>
      </c>
      <c r="L1440" s="53" t="s">
        <v>964</v>
      </c>
      <c r="M1440" s="43" t="s">
        <v>767</v>
      </c>
      <c r="N1440" s="43" t="s">
        <v>446</v>
      </c>
      <c r="O1440" s="43" t="s">
        <v>436</v>
      </c>
      <c r="P1440" s="43" t="s">
        <v>444</v>
      </c>
      <c r="Q1440" s="43" t="s">
        <v>453</v>
      </c>
      <c r="R1440" s="43" t="s">
        <v>768</v>
      </c>
      <c r="S1440" s="43" t="s">
        <v>330</v>
      </c>
      <c r="V1440" s="42" t="s">
        <v>1255</v>
      </c>
      <c r="W1440"/>
    </row>
    <row r="1441" spans="1:23" s="39" customFormat="1" x14ac:dyDescent="0.35">
      <c r="A1441" s="43" t="s">
        <v>497</v>
      </c>
      <c r="B1441" s="54">
        <v>24033</v>
      </c>
      <c r="C1441" s="54" t="s">
        <v>12</v>
      </c>
      <c r="D1441" s="53">
        <v>3.8385491586107101E-2</v>
      </c>
      <c r="E1441" s="53">
        <f>SUMIFS('Ratios_MARAMA-VA'!T:T, 'Ratios_MARAMA-VA'!AA:AA, V1441)</f>
        <v>0</v>
      </c>
      <c r="F1441" s="53">
        <f>SUMIFS('Ratios_MARAMA-VA'!J:J, 'Ratios_MARAMA-VA'!AA:AA, V1441)</f>
        <v>0</v>
      </c>
      <c r="G1441" s="53" t="s">
        <v>963</v>
      </c>
      <c r="H1441" s="53" t="s">
        <v>963</v>
      </c>
      <c r="I1441" s="53">
        <v>3.8385491586107101E-2</v>
      </c>
      <c r="J1441" s="53" t="s">
        <v>964</v>
      </c>
      <c r="K1441" s="53">
        <v>3.8385491586107101E-2</v>
      </c>
      <c r="L1441" s="53" t="s">
        <v>964</v>
      </c>
      <c r="M1441" s="43" t="s">
        <v>767</v>
      </c>
      <c r="N1441" s="43" t="s">
        <v>446</v>
      </c>
      <c r="O1441" s="43" t="s">
        <v>436</v>
      </c>
      <c r="P1441" s="43" t="s">
        <v>444</v>
      </c>
      <c r="Q1441" s="43" t="s">
        <v>453</v>
      </c>
      <c r="R1441" s="43" t="s">
        <v>768</v>
      </c>
      <c r="S1441" s="43" t="s">
        <v>330</v>
      </c>
      <c r="V1441" s="42" t="s">
        <v>1263</v>
      </c>
      <c r="W1441"/>
    </row>
    <row r="1442" spans="1:23" s="39" customFormat="1" x14ac:dyDescent="0.35">
      <c r="A1442" s="43" t="s">
        <v>811</v>
      </c>
      <c r="B1442" s="54">
        <v>51059</v>
      </c>
      <c r="C1442" s="54" t="s">
        <v>10</v>
      </c>
      <c r="D1442" s="53">
        <v>3.788650052816E-3</v>
      </c>
      <c r="E1442" s="53">
        <f>SUMIFS('Ratios_MARAMA-VA'!T:T, 'Ratios_MARAMA-VA'!AA:AA, V1442)</f>
        <v>0</v>
      </c>
      <c r="F1442" s="53">
        <f>SUMIFS('Ratios_MARAMA-VA'!J:J, 'Ratios_MARAMA-VA'!AA:AA, V1442)</f>
        <v>0</v>
      </c>
      <c r="G1442" s="53" t="s">
        <v>963</v>
      </c>
      <c r="H1442" s="53" t="s">
        <v>963</v>
      </c>
      <c r="I1442" s="53">
        <v>3.788650052816E-3</v>
      </c>
      <c r="J1442" s="53" t="s">
        <v>964</v>
      </c>
      <c r="K1442" s="53">
        <v>3.788650052816E-3</v>
      </c>
      <c r="L1442" s="53" t="s">
        <v>964</v>
      </c>
      <c r="M1442" s="43" t="s">
        <v>767</v>
      </c>
      <c r="N1442" s="43" t="s">
        <v>446</v>
      </c>
      <c r="O1442" s="43" t="s">
        <v>436</v>
      </c>
      <c r="P1442" s="43" t="s">
        <v>444</v>
      </c>
      <c r="Q1442" s="43" t="s">
        <v>453</v>
      </c>
      <c r="R1442" s="43" t="s">
        <v>768</v>
      </c>
      <c r="S1442" s="43" t="s">
        <v>330</v>
      </c>
      <c r="V1442" s="42" t="s">
        <v>1256</v>
      </c>
      <c r="W1442"/>
    </row>
    <row r="1443" spans="1:23" s="39" customFormat="1" x14ac:dyDescent="0.35">
      <c r="A1443" s="43" t="s">
        <v>811</v>
      </c>
      <c r="B1443" s="54">
        <v>51059</v>
      </c>
      <c r="C1443" s="54" t="s">
        <v>12</v>
      </c>
      <c r="D1443" s="53">
        <v>2.1914346684076E-3</v>
      </c>
      <c r="E1443" s="53">
        <f>SUMIFS('Ratios_MARAMA-VA'!T:T, 'Ratios_MARAMA-VA'!AA:AA, V1443)</f>
        <v>0</v>
      </c>
      <c r="F1443" s="53">
        <f>SUMIFS('Ratios_MARAMA-VA'!J:J, 'Ratios_MARAMA-VA'!AA:AA, V1443)</f>
        <v>0</v>
      </c>
      <c r="G1443" s="53" t="s">
        <v>963</v>
      </c>
      <c r="H1443" s="53" t="s">
        <v>963</v>
      </c>
      <c r="I1443" s="53">
        <v>2.1914346684076E-3</v>
      </c>
      <c r="J1443" s="53" t="s">
        <v>964</v>
      </c>
      <c r="K1443" s="53">
        <v>2.1914346684076E-3</v>
      </c>
      <c r="L1443" s="53" t="s">
        <v>964</v>
      </c>
      <c r="M1443" s="43" t="s">
        <v>767</v>
      </c>
      <c r="N1443" s="43" t="s">
        <v>446</v>
      </c>
      <c r="O1443" s="43" t="s">
        <v>436</v>
      </c>
      <c r="P1443" s="43" t="s">
        <v>444</v>
      </c>
      <c r="Q1443" s="43" t="s">
        <v>453</v>
      </c>
      <c r="R1443" s="43" t="s">
        <v>768</v>
      </c>
      <c r="S1443" s="43" t="s">
        <v>330</v>
      </c>
      <c r="V1443" s="42" t="s">
        <v>1264</v>
      </c>
      <c r="W1443"/>
    </row>
    <row r="1444" spans="1:23" s="39" customFormat="1" x14ac:dyDescent="0.35">
      <c r="A1444" s="43" t="s">
        <v>811</v>
      </c>
      <c r="B1444" s="54">
        <v>51107</v>
      </c>
      <c r="C1444" s="54" t="s">
        <v>10</v>
      </c>
      <c r="D1444" s="53">
        <v>0.20111469132572801</v>
      </c>
      <c r="E1444" s="53">
        <f>SUMIFS('Ratios_MARAMA-VA'!T:T, 'Ratios_MARAMA-VA'!AA:AA, V1444)</f>
        <v>0</v>
      </c>
      <c r="F1444" s="53">
        <f>SUMIFS('Ratios_MARAMA-VA'!J:J, 'Ratios_MARAMA-VA'!AA:AA, V1444)</f>
        <v>0</v>
      </c>
      <c r="G1444" s="53" t="s">
        <v>963</v>
      </c>
      <c r="H1444" s="53" t="s">
        <v>963</v>
      </c>
      <c r="I1444" s="53">
        <v>0.20111469132572801</v>
      </c>
      <c r="J1444" s="53" t="s">
        <v>964</v>
      </c>
      <c r="K1444" s="53">
        <v>0.20111469132572801</v>
      </c>
      <c r="L1444" s="53" t="s">
        <v>964</v>
      </c>
      <c r="M1444" s="43" t="s">
        <v>767</v>
      </c>
      <c r="N1444" s="43" t="s">
        <v>446</v>
      </c>
      <c r="O1444" s="43" t="s">
        <v>436</v>
      </c>
      <c r="P1444" s="43" t="s">
        <v>444</v>
      </c>
      <c r="Q1444" s="43" t="s">
        <v>453</v>
      </c>
      <c r="R1444" s="43" t="s">
        <v>768</v>
      </c>
      <c r="S1444" s="43" t="s">
        <v>330</v>
      </c>
      <c r="V1444" s="42" t="s">
        <v>1257</v>
      </c>
      <c r="W1444"/>
    </row>
    <row r="1445" spans="1:23" s="39" customFormat="1" x14ac:dyDescent="0.35">
      <c r="A1445" s="43" t="s">
        <v>811</v>
      </c>
      <c r="B1445" s="54">
        <v>51107</v>
      </c>
      <c r="C1445" s="54" t="s">
        <v>12</v>
      </c>
      <c r="D1445" s="53">
        <v>0.11632901455340799</v>
      </c>
      <c r="E1445" s="53">
        <f>SUMIFS('Ratios_MARAMA-VA'!T:T, 'Ratios_MARAMA-VA'!AA:AA, V1445)</f>
        <v>0</v>
      </c>
      <c r="F1445" s="53">
        <f>SUMIFS('Ratios_MARAMA-VA'!J:J, 'Ratios_MARAMA-VA'!AA:AA, V1445)</f>
        <v>0</v>
      </c>
      <c r="G1445" s="53" t="s">
        <v>963</v>
      </c>
      <c r="H1445" s="53" t="s">
        <v>963</v>
      </c>
      <c r="I1445" s="53">
        <v>0.11632901455340799</v>
      </c>
      <c r="J1445" s="53" t="s">
        <v>964</v>
      </c>
      <c r="K1445" s="53">
        <v>0.11632901455340799</v>
      </c>
      <c r="L1445" s="53" t="s">
        <v>964</v>
      </c>
      <c r="M1445" s="43" t="s">
        <v>767</v>
      </c>
      <c r="N1445" s="43" t="s">
        <v>446</v>
      </c>
      <c r="O1445" s="43" t="s">
        <v>436</v>
      </c>
      <c r="P1445" s="43" t="s">
        <v>444</v>
      </c>
      <c r="Q1445" s="43" t="s">
        <v>453</v>
      </c>
      <c r="R1445" s="43" t="s">
        <v>768</v>
      </c>
      <c r="S1445" s="43" t="s">
        <v>330</v>
      </c>
      <c r="V1445" s="42" t="s">
        <v>1265</v>
      </c>
      <c r="W1445"/>
    </row>
    <row r="1446" spans="1:23" s="39" customFormat="1" x14ac:dyDescent="0.35">
      <c r="A1446" s="43" t="s">
        <v>811</v>
      </c>
      <c r="B1446" s="54">
        <v>51153</v>
      </c>
      <c r="C1446" s="54" t="s">
        <v>10</v>
      </c>
      <c r="D1446" s="53">
        <v>0.17092973620207999</v>
      </c>
      <c r="E1446" s="53">
        <f>SUMIFS('Ratios_MARAMA-VA'!T:T, 'Ratios_MARAMA-VA'!AA:AA, V1446)</f>
        <v>0</v>
      </c>
      <c r="F1446" s="53">
        <f>SUMIFS('Ratios_MARAMA-VA'!J:J, 'Ratios_MARAMA-VA'!AA:AA, V1446)</f>
        <v>0</v>
      </c>
      <c r="G1446" s="53" t="s">
        <v>963</v>
      </c>
      <c r="H1446" s="53" t="s">
        <v>963</v>
      </c>
      <c r="I1446" s="53">
        <v>0.17092973620207999</v>
      </c>
      <c r="J1446" s="53" t="s">
        <v>964</v>
      </c>
      <c r="K1446" s="53">
        <v>0.17092973620207999</v>
      </c>
      <c r="L1446" s="53" t="s">
        <v>964</v>
      </c>
      <c r="M1446" s="43" t="s">
        <v>767</v>
      </c>
      <c r="N1446" s="43" t="s">
        <v>446</v>
      </c>
      <c r="O1446" s="43" t="s">
        <v>436</v>
      </c>
      <c r="P1446" s="43" t="s">
        <v>444</v>
      </c>
      <c r="Q1446" s="43" t="s">
        <v>453</v>
      </c>
      <c r="R1446" s="43" t="s">
        <v>768</v>
      </c>
      <c r="S1446" s="43" t="s">
        <v>330</v>
      </c>
      <c r="V1446" s="42" t="s">
        <v>1258</v>
      </c>
      <c r="W1446"/>
    </row>
    <row r="1447" spans="1:23" s="39" customFormat="1" x14ac:dyDescent="0.35">
      <c r="A1447" s="43" t="s">
        <v>811</v>
      </c>
      <c r="B1447" s="54">
        <v>51153</v>
      </c>
      <c r="C1447" s="54" t="s">
        <v>12</v>
      </c>
      <c r="D1447" s="53">
        <v>9.8869419470559994E-2</v>
      </c>
      <c r="E1447" s="53">
        <f>SUMIFS('Ratios_MARAMA-VA'!T:T, 'Ratios_MARAMA-VA'!AA:AA, V1447)</f>
        <v>0</v>
      </c>
      <c r="F1447" s="53">
        <f>SUMIFS('Ratios_MARAMA-VA'!J:J, 'Ratios_MARAMA-VA'!AA:AA, V1447)</f>
        <v>0</v>
      </c>
      <c r="G1447" s="53" t="s">
        <v>963</v>
      </c>
      <c r="H1447" s="53" t="s">
        <v>963</v>
      </c>
      <c r="I1447" s="53">
        <v>9.8869419470559994E-2</v>
      </c>
      <c r="J1447" s="53" t="s">
        <v>964</v>
      </c>
      <c r="K1447" s="53">
        <v>9.8869419470559994E-2</v>
      </c>
      <c r="L1447" s="53" t="s">
        <v>964</v>
      </c>
      <c r="M1447" s="43" t="s">
        <v>767</v>
      </c>
      <c r="N1447" s="43" t="s">
        <v>446</v>
      </c>
      <c r="O1447" s="43" t="s">
        <v>436</v>
      </c>
      <c r="P1447" s="43" t="s">
        <v>444</v>
      </c>
      <c r="Q1447" s="43" t="s">
        <v>453</v>
      </c>
      <c r="R1447" s="43" t="s">
        <v>768</v>
      </c>
      <c r="S1447" s="43" t="s">
        <v>330</v>
      </c>
      <c r="V1447" s="42" t="s">
        <v>1266</v>
      </c>
      <c r="W1447"/>
    </row>
    <row r="1448" spans="1:23" s="39" customFormat="1" x14ac:dyDescent="0.35">
      <c r="A1448" s="43" t="s">
        <v>497</v>
      </c>
      <c r="B1448" s="54">
        <v>24009</v>
      </c>
      <c r="C1448" s="54" t="s">
        <v>10</v>
      </c>
      <c r="D1448" s="53">
        <v>0.53987980836264804</v>
      </c>
      <c r="E1448" s="53">
        <f>SUMIFS('Ratios_MARAMA-VA'!T:T, 'Ratios_MARAMA-VA'!AA:AA, V1448)</f>
        <v>0.53987980836202198</v>
      </c>
      <c r="F1448" s="53">
        <f>SUMIFS('Ratios_MARAMA-VA'!J:J, 'Ratios_MARAMA-VA'!AA:AA, V1448)</f>
        <v>5.4232378698651203E-4</v>
      </c>
      <c r="G1448" s="53"/>
      <c r="H1448" s="53">
        <f t="shared" ref="H1448:H1465" si="14">F1448/E1448</f>
        <v>1.0045268939246033E-3</v>
      </c>
      <c r="I1448" s="53">
        <v>0.53987980836264804</v>
      </c>
      <c r="J1448" s="53">
        <v>5.4232378698714097E-4</v>
      </c>
      <c r="K1448" s="53">
        <v>0.53987980836264804</v>
      </c>
      <c r="L1448" s="53">
        <v>5.4232378698714097E-4</v>
      </c>
      <c r="M1448" s="43" t="s">
        <v>771</v>
      </c>
      <c r="N1448" s="43" t="s">
        <v>446</v>
      </c>
      <c r="O1448" s="43" t="s">
        <v>436</v>
      </c>
      <c r="P1448" s="43" t="s">
        <v>444</v>
      </c>
      <c r="Q1448" s="43" t="s">
        <v>453</v>
      </c>
      <c r="R1448" s="43" t="s">
        <v>772</v>
      </c>
      <c r="S1448" s="43" t="s">
        <v>330</v>
      </c>
      <c r="V1448" s="42" t="s">
        <v>1945</v>
      </c>
      <c r="W1448"/>
    </row>
    <row r="1449" spans="1:23" s="39" customFormat="1" x14ac:dyDescent="0.35">
      <c r="A1449" s="43" t="s">
        <v>497</v>
      </c>
      <c r="B1449" s="54">
        <v>24009</v>
      </c>
      <c r="C1449" s="54" t="s">
        <v>12</v>
      </c>
      <c r="D1449" s="53">
        <v>18.193946786402901</v>
      </c>
      <c r="E1449" s="53">
        <f>SUMIFS('Ratios_MARAMA-VA'!T:T, 'Ratios_MARAMA-VA'!AA:AA, V1449)</f>
        <v>18.193946786381701</v>
      </c>
      <c r="F1449" s="53">
        <f>SUMIFS('Ratios_MARAMA-VA'!J:J, 'Ratios_MARAMA-VA'!AA:AA, V1449)</f>
        <v>1.8276308853553701E-2</v>
      </c>
      <c r="G1449" s="53"/>
      <c r="H1449" s="53">
        <f t="shared" si="14"/>
        <v>1.0045268939246129E-3</v>
      </c>
      <c r="I1449" s="53">
        <v>18.193946786402901</v>
      </c>
      <c r="J1449" s="53">
        <v>1.8276308853574997E-2</v>
      </c>
      <c r="K1449" s="53">
        <v>18.193946786402901</v>
      </c>
      <c r="L1449" s="53">
        <v>1.8276308853574997E-2</v>
      </c>
      <c r="M1449" s="43" t="s">
        <v>771</v>
      </c>
      <c r="N1449" s="43" t="s">
        <v>446</v>
      </c>
      <c r="O1449" s="43" t="s">
        <v>436</v>
      </c>
      <c r="P1449" s="43" t="s">
        <v>444</v>
      </c>
      <c r="Q1449" s="43" t="s">
        <v>453</v>
      </c>
      <c r="R1449" s="43" t="s">
        <v>772</v>
      </c>
      <c r="S1449" s="43" t="s">
        <v>330</v>
      </c>
      <c r="V1449" s="42" t="s">
        <v>1953</v>
      </c>
      <c r="W1449"/>
    </row>
    <row r="1450" spans="1:23" s="39" customFormat="1" x14ac:dyDescent="0.35">
      <c r="A1450" s="43" t="s">
        <v>497</v>
      </c>
      <c r="B1450" s="54">
        <v>24017</v>
      </c>
      <c r="C1450" s="54" t="s">
        <v>10</v>
      </c>
      <c r="D1450" s="53">
        <v>0.81072369484255102</v>
      </c>
      <c r="E1450" s="53">
        <f>SUMIFS('Ratios_MARAMA-VA'!T:T, 'Ratios_MARAMA-VA'!AA:AA, V1450)</f>
        <v>0.810723694841611</v>
      </c>
      <c r="F1450" s="53">
        <f>SUMIFS('Ratios_MARAMA-VA'!J:J, 'Ratios_MARAMA-VA'!AA:AA, V1450)</f>
        <v>8.1439375501032602E-4</v>
      </c>
      <c r="G1450" s="53"/>
      <c r="H1450" s="53">
        <f t="shared" si="14"/>
        <v>1.004526893924609E-3</v>
      </c>
      <c r="I1450" s="53">
        <v>0.81072369484255102</v>
      </c>
      <c r="J1450" s="53">
        <v>8.1439375501127036E-4</v>
      </c>
      <c r="K1450" s="53">
        <v>0.81072369484255102</v>
      </c>
      <c r="L1450" s="53">
        <v>8.1439375501127036E-4</v>
      </c>
      <c r="M1450" s="43" t="s">
        <v>771</v>
      </c>
      <c r="N1450" s="43" t="s">
        <v>446</v>
      </c>
      <c r="O1450" s="43" t="s">
        <v>436</v>
      </c>
      <c r="P1450" s="43" t="s">
        <v>444</v>
      </c>
      <c r="Q1450" s="43" t="s">
        <v>453</v>
      </c>
      <c r="R1450" s="43" t="s">
        <v>772</v>
      </c>
      <c r="S1450" s="43" t="s">
        <v>330</v>
      </c>
      <c r="V1450" s="42" t="s">
        <v>1946</v>
      </c>
      <c r="W1450"/>
    </row>
    <row r="1451" spans="1:23" s="39" customFormat="1" x14ac:dyDescent="0.35">
      <c r="A1451" s="43" t="s">
        <v>497</v>
      </c>
      <c r="B1451" s="54">
        <v>24017</v>
      </c>
      <c r="C1451" s="54" t="s">
        <v>12</v>
      </c>
      <c r="D1451" s="53">
        <v>27.321390290718998</v>
      </c>
      <c r="E1451" s="53">
        <f>SUMIFS('Ratios_MARAMA-VA'!T:T, 'Ratios_MARAMA-VA'!AA:AA, V1451)</f>
        <v>27.3213902906874</v>
      </c>
      <c r="F1451" s="53">
        <f>SUMIFS('Ratios_MARAMA-VA'!J:J, 'Ratios_MARAMA-VA'!AA:AA, V1451)</f>
        <v>2.7445071326406001E-2</v>
      </c>
      <c r="G1451" s="53"/>
      <c r="H1451" s="53">
        <f t="shared" si="14"/>
        <v>1.0045268939246023E-3</v>
      </c>
      <c r="I1451" s="53">
        <v>27.321390290718998</v>
      </c>
      <c r="J1451" s="53">
        <v>2.7445071326437739E-2</v>
      </c>
      <c r="K1451" s="53">
        <v>27.321390290718998</v>
      </c>
      <c r="L1451" s="53">
        <v>2.7445071326437739E-2</v>
      </c>
      <c r="M1451" s="43" t="s">
        <v>771</v>
      </c>
      <c r="N1451" s="43" t="s">
        <v>446</v>
      </c>
      <c r="O1451" s="43" t="s">
        <v>436</v>
      </c>
      <c r="P1451" s="43" t="s">
        <v>444</v>
      </c>
      <c r="Q1451" s="43" t="s">
        <v>453</v>
      </c>
      <c r="R1451" s="43" t="s">
        <v>772</v>
      </c>
      <c r="S1451" s="43" t="s">
        <v>330</v>
      </c>
      <c r="V1451" s="42" t="s">
        <v>1954</v>
      </c>
      <c r="W1451"/>
    </row>
    <row r="1452" spans="1:23" s="39" customFormat="1" x14ac:dyDescent="0.35">
      <c r="A1452" s="43" t="s">
        <v>497</v>
      </c>
      <c r="B1452" s="54">
        <v>24021</v>
      </c>
      <c r="C1452" s="54" t="s">
        <v>10</v>
      </c>
      <c r="D1452" s="53">
        <v>1.2654851541758201</v>
      </c>
      <c r="E1452" s="53">
        <f>SUMIFS('Ratios_MARAMA-VA'!T:T, 'Ratios_MARAMA-VA'!AA:AA, V1452)</f>
        <v>1.2654851541743499</v>
      </c>
      <c r="F1452" s="53">
        <f>SUMIFS('Ratios_MARAMA-VA'!J:J, 'Ratios_MARAMA-VA'!AA:AA, V1452)</f>
        <v>1.2712138712304599E-3</v>
      </c>
      <c r="G1452" s="53"/>
      <c r="H1452" s="53">
        <f t="shared" si="14"/>
        <v>1.0045268939246053E-3</v>
      </c>
      <c r="I1452" s="53">
        <v>1.2654851541758201</v>
      </c>
      <c r="J1452" s="53">
        <v>1.2712138712319368E-3</v>
      </c>
      <c r="K1452" s="53">
        <v>1.2654851541758201</v>
      </c>
      <c r="L1452" s="53">
        <v>1.2712138712319368E-3</v>
      </c>
      <c r="M1452" s="43" t="s">
        <v>771</v>
      </c>
      <c r="N1452" s="43" t="s">
        <v>446</v>
      </c>
      <c r="O1452" s="43" t="s">
        <v>436</v>
      </c>
      <c r="P1452" s="43" t="s">
        <v>444</v>
      </c>
      <c r="Q1452" s="43" t="s">
        <v>453</v>
      </c>
      <c r="R1452" s="43" t="s">
        <v>772</v>
      </c>
      <c r="S1452" s="43" t="s">
        <v>330</v>
      </c>
      <c r="V1452" s="42" t="s">
        <v>1947</v>
      </c>
      <c r="W1452"/>
    </row>
    <row r="1453" spans="1:23" s="39" customFormat="1" x14ac:dyDescent="0.35">
      <c r="A1453" s="43" t="s">
        <v>497</v>
      </c>
      <c r="B1453" s="54">
        <v>24021</v>
      </c>
      <c r="C1453" s="54" t="s">
        <v>12</v>
      </c>
      <c r="D1453" s="53">
        <v>42.646848536487603</v>
      </c>
      <c r="E1453" s="53">
        <f>SUMIFS('Ratios_MARAMA-VA'!T:T, 'Ratios_MARAMA-VA'!AA:AA, V1453)</f>
        <v>42.646848536438</v>
      </c>
      <c r="F1453" s="53">
        <f>SUMIFS('Ratios_MARAMA-VA'!J:J, 'Ratios_MARAMA-VA'!AA:AA, V1453)</f>
        <v>4.2839906295981001E-2</v>
      </c>
      <c r="G1453" s="53"/>
      <c r="H1453" s="53">
        <f t="shared" si="14"/>
        <v>1.0045268939246014E-3</v>
      </c>
      <c r="I1453" s="53">
        <v>42.646848536487603</v>
      </c>
      <c r="J1453" s="53">
        <v>4.2839906296030822E-2</v>
      </c>
      <c r="K1453" s="53">
        <v>42.646848536487603</v>
      </c>
      <c r="L1453" s="53">
        <v>4.2839906296030822E-2</v>
      </c>
      <c r="M1453" s="43" t="s">
        <v>771</v>
      </c>
      <c r="N1453" s="43" t="s">
        <v>446</v>
      </c>
      <c r="O1453" s="43" t="s">
        <v>436</v>
      </c>
      <c r="P1453" s="43" t="s">
        <v>444</v>
      </c>
      <c r="Q1453" s="43" t="s">
        <v>453</v>
      </c>
      <c r="R1453" s="43" t="s">
        <v>772</v>
      </c>
      <c r="S1453" s="43" t="s">
        <v>330</v>
      </c>
      <c r="V1453" s="42" t="s">
        <v>1955</v>
      </c>
      <c r="W1453"/>
    </row>
    <row r="1454" spans="1:23" s="39" customFormat="1" x14ac:dyDescent="0.35">
      <c r="A1454" s="43" t="s">
        <v>497</v>
      </c>
      <c r="B1454" s="54">
        <v>24031</v>
      </c>
      <c r="C1454" s="54" t="s">
        <v>10</v>
      </c>
      <c r="D1454" s="53">
        <v>0.21357924958879501</v>
      </c>
      <c r="E1454" s="53">
        <f>SUMIFS('Ratios_MARAMA-VA'!T:T, 'Ratios_MARAMA-VA'!AA:AA, V1454)</f>
        <v>0.21357924958854699</v>
      </c>
      <c r="F1454" s="53">
        <f>SUMIFS('Ratios_MARAMA-VA'!J:J, 'Ratios_MARAMA-VA'!AA:AA, V1454)</f>
        <v>2.1454610019593101E-4</v>
      </c>
      <c r="G1454" s="53"/>
      <c r="H1454" s="53">
        <f t="shared" si="14"/>
        <v>1.0045268939246046E-3</v>
      </c>
      <c r="I1454" s="53">
        <v>0.21357924958879501</v>
      </c>
      <c r="J1454" s="53">
        <v>2.1454610019618016E-4</v>
      </c>
      <c r="K1454" s="53">
        <v>0.21357924958879501</v>
      </c>
      <c r="L1454" s="53">
        <v>2.1454610019618016E-4</v>
      </c>
      <c r="M1454" s="43" t="s">
        <v>771</v>
      </c>
      <c r="N1454" s="43" t="s">
        <v>446</v>
      </c>
      <c r="O1454" s="43" t="s">
        <v>436</v>
      </c>
      <c r="P1454" s="43" t="s">
        <v>444</v>
      </c>
      <c r="Q1454" s="43" t="s">
        <v>453</v>
      </c>
      <c r="R1454" s="43" t="s">
        <v>772</v>
      </c>
      <c r="S1454" s="43" t="s">
        <v>330</v>
      </c>
      <c r="V1454" s="42" t="s">
        <v>1948</v>
      </c>
      <c r="W1454"/>
    </row>
    <row r="1455" spans="1:23" s="39" customFormat="1" x14ac:dyDescent="0.35">
      <c r="A1455" s="43" t="s">
        <v>497</v>
      </c>
      <c r="B1455" s="54">
        <v>24031</v>
      </c>
      <c r="C1455" s="54" t="s">
        <v>12</v>
      </c>
      <c r="D1455" s="53">
        <v>7.1976207557284697</v>
      </c>
      <c r="E1455" s="53">
        <f>SUMIFS('Ratios_MARAMA-VA'!T:T, 'Ratios_MARAMA-VA'!AA:AA, V1455)</f>
        <v>7.1976207557201297</v>
      </c>
      <c r="F1455" s="53">
        <f>SUMIFS('Ratios_MARAMA-VA'!J:J, 'Ratios_MARAMA-VA'!AA:AA, V1455)</f>
        <v>7.2302036213907697E-3</v>
      </c>
      <c r="G1455" s="53"/>
      <c r="H1455" s="53">
        <f t="shared" si="14"/>
        <v>1.0045268939245994E-3</v>
      </c>
      <c r="I1455" s="53">
        <v>7.1976207557284697</v>
      </c>
      <c r="J1455" s="53">
        <v>7.2302036213991476E-3</v>
      </c>
      <c r="K1455" s="53">
        <v>7.1976207557284697</v>
      </c>
      <c r="L1455" s="53">
        <v>7.2302036213991476E-3</v>
      </c>
      <c r="M1455" s="43" t="s">
        <v>771</v>
      </c>
      <c r="N1455" s="43" t="s">
        <v>446</v>
      </c>
      <c r="O1455" s="43" t="s">
        <v>436</v>
      </c>
      <c r="P1455" s="43" t="s">
        <v>444</v>
      </c>
      <c r="Q1455" s="43" t="s">
        <v>453</v>
      </c>
      <c r="R1455" s="43" t="s">
        <v>772</v>
      </c>
      <c r="S1455" s="43" t="s">
        <v>330</v>
      </c>
      <c r="V1455" s="42" t="s">
        <v>1956</v>
      </c>
      <c r="W1455"/>
    </row>
    <row r="1456" spans="1:23" s="39" customFormat="1" x14ac:dyDescent="0.35">
      <c r="A1456" s="43" t="s">
        <v>497</v>
      </c>
      <c r="B1456" s="54">
        <v>24033</v>
      </c>
      <c r="C1456" s="54" t="s">
        <v>10</v>
      </c>
      <c r="D1456" s="53">
        <v>0.41913184974311801</v>
      </c>
      <c r="E1456" s="53">
        <f>SUMIFS('Ratios_MARAMA-VA'!T:T, 'Ratios_MARAMA-VA'!AA:AA, V1456)</f>
        <v>0.41913184974263101</v>
      </c>
      <c r="F1456" s="53">
        <f>SUMIFS('Ratios_MARAMA-VA'!J:J, 'Ratios_MARAMA-VA'!AA:AA, V1456)</f>
        <v>4.21029215166839E-4</v>
      </c>
      <c r="G1456" s="53"/>
      <c r="H1456" s="53">
        <f t="shared" si="14"/>
        <v>1.004526893924604E-3</v>
      </c>
      <c r="I1456" s="53">
        <v>0.41913184974311801</v>
      </c>
      <c r="J1456" s="53">
        <v>4.2102921516732814E-4</v>
      </c>
      <c r="K1456" s="53">
        <v>0.41913184974311801</v>
      </c>
      <c r="L1456" s="53">
        <v>4.2102921516732814E-4</v>
      </c>
      <c r="M1456" s="43" t="s">
        <v>771</v>
      </c>
      <c r="N1456" s="43" t="s">
        <v>446</v>
      </c>
      <c r="O1456" s="43" t="s">
        <v>436</v>
      </c>
      <c r="P1456" s="43" t="s">
        <v>444</v>
      </c>
      <c r="Q1456" s="43" t="s">
        <v>453</v>
      </c>
      <c r="R1456" s="43" t="s">
        <v>772</v>
      </c>
      <c r="S1456" s="43" t="s">
        <v>330</v>
      </c>
      <c r="V1456" s="42" t="s">
        <v>1949</v>
      </c>
      <c r="W1456"/>
    </row>
    <row r="1457" spans="1:23" s="39" customFormat="1" x14ac:dyDescent="0.35">
      <c r="A1457" s="43" t="s">
        <v>497</v>
      </c>
      <c r="B1457" s="54">
        <v>24033</v>
      </c>
      <c r="C1457" s="54" t="s">
        <v>12</v>
      </c>
      <c r="D1457" s="53">
        <v>14.1247468229727</v>
      </c>
      <c r="E1457" s="53">
        <f>SUMIFS('Ratios_MARAMA-VA'!T:T, 'Ratios_MARAMA-VA'!AA:AA, V1457)</f>
        <v>14.1247468229563</v>
      </c>
      <c r="F1457" s="53">
        <f>SUMIFS('Ratios_MARAMA-VA'!J:J, 'Ratios_MARAMA-VA'!AA:AA, V1457)</f>
        <v>1.41886880535357E-2</v>
      </c>
      <c r="G1457" s="53"/>
      <c r="H1457" s="53">
        <f t="shared" si="14"/>
        <v>1.0045268939246031E-3</v>
      </c>
      <c r="I1457" s="53">
        <v>14.1247468229727</v>
      </c>
      <c r="J1457" s="53">
        <v>1.4188688053552173E-2</v>
      </c>
      <c r="K1457" s="53">
        <v>14.1247468229727</v>
      </c>
      <c r="L1457" s="53">
        <v>1.4188688053552173E-2</v>
      </c>
      <c r="M1457" s="43" t="s">
        <v>771</v>
      </c>
      <c r="N1457" s="43" t="s">
        <v>446</v>
      </c>
      <c r="O1457" s="43" t="s">
        <v>436</v>
      </c>
      <c r="P1457" s="43" t="s">
        <v>444</v>
      </c>
      <c r="Q1457" s="43" t="s">
        <v>453</v>
      </c>
      <c r="R1457" s="43" t="s">
        <v>772</v>
      </c>
      <c r="S1457" s="43" t="s">
        <v>330</v>
      </c>
      <c r="V1457" s="42" t="s">
        <v>1957</v>
      </c>
      <c r="W1457"/>
    </row>
    <row r="1458" spans="1:23" s="39" customFormat="1" x14ac:dyDescent="0.35">
      <c r="A1458" s="43" t="s">
        <v>811</v>
      </c>
      <c r="B1458" s="54">
        <v>51059</v>
      </c>
      <c r="C1458" s="54" t="s">
        <v>10</v>
      </c>
      <c r="D1458" s="53">
        <v>2.3928314063449599E-2</v>
      </c>
      <c r="E1458" s="53">
        <f>SUMIFS('Ratios_MARAMA-VA'!T:T, 'Ratios_MARAMA-VA'!AA:AA, V1458)</f>
        <v>2.3928314063421701E-2</v>
      </c>
      <c r="F1458" s="53">
        <f>SUMIFS('Ratios_MARAMA-VA'!J:J, 'Ratios_MARAMA-VA'!AA:AA, V1458)</f>
        <v>2.4036635002981599E-5</v>
      </c>
      <c r="G1458" s="53"/>
      <c r="H1458" s="53">
        <f t="shared" si="14"/>
        <v>1.0045268939246114E-3</v>
      </c>
      <c r="I1458" s="53">
        <v>2.3928314063449599E-2</v>
      </c>
      <c r="J1458" s="53">
        <v>2.4036635003009622E-5</v>
      </c>
      <c r="K1458" s="53">
        <v>2.3928314063449599E-2</v>
      </c>
      <c r="L1458" s="53">
        <v>2.4036635003009622E-5</v>
      </c>
      <c r="M1458" s="43" t="s">
        <v>771</v>
      </c>
      <c r="N1458" s="43" t="s">
        <v>446</v>
      </c>
      <c r="O1458" s="43" t="s">
        <v>436</v>
      </c>
      <c r="P1458" s="43" t="s">
        <v>444</v>
      </c>
      <c r="Q1458" s="43" t="s">
        <v>453</v>
      </c>
      <c r="R1458" s="43" t="s">
        <v>772</v>
      </c>
      <c r="S1458" s="43" t="s">
        <v>330</v>
      </c>
      <c r="V1458" s="42" t="s">
        <v>1950</v>
      </c>
      <c r="W1458"/>
    </row>
    <row r="1459" spans="1:23" s="39" customFormat="1" x14ac:dyDescent="0.35">
      <c r="A1459" s="43" t="s">
        <v>811</v>
      </c>
      <c r="B1459" s="54">
        <v>51059</v>
      </c>
      <c r="C1459" s="54" t="s">
        <v>12</v>
      </c>
      <c r="D1459" s="53">
        <v>0.80638427394272005</v>
      </c>
      <c r="E1459" s="53">
        <f>SUMIFS('Ratios_MARAMA-VA'!T:T, 'Ratios_MARAMA-VA'!AA:AA, V1459)</f>
        <v>0.80638427394178303</v>
      </c>
      <c r="F1459" s="53">
        <f>SUMIFS('Ratios_MARAMA-VA'!J:J, 'Ratios_MARAMA-VA'!AA:AA, V1459)</f>
        <v>8.1003469001238897E-4</v>
      </c>
      <c r="G1459" s="53"/>
      <c r="H1459" s="53">
        <f t="shared" si="14"/>
        <v>1.0045268939246072E-3</v>
      </c>
      <c r="I1459" s="53">
        <v>0.80638427394272005</v>
      </c>
      <c r="J1459" s="53">
        <v>8.1003469001333017E-4</v>
      </c>
      <c r="K1459" s="53">
        <v>0.80638427394272005</v>
      </c>
      <c r="L1459" s="53">
        <v>8.1003469001333017E-4</v>
      </c>
      <c r="M1459" s="43" t="s">
        <v>771</v>
      </c>
      <c r="N1459" s="43" t="s">
        <v>446</v>
      </c>
      <c r="O1459" s="43" t="s">
        <v>436</v>
      </c>
      <c r="P1459" s="43" t="s">
        <v>444</v>
      </c>
      <c r="Q1459" s="43" t="s">
        <v>453</v>
      </c>
      <c r="R1459" s="43" t="s">
        <v>772</v>
      </c>
      <c r="S1459" s="43" t="s">
        <v>330</v>
      </c>
      <c r="V1459" s="42" t="s">
        <v>1958</v>
      </c>
      <c r="W1459"/>
    </row>
    <row r="1460" spans="1:23" s="39" customFormat="1" x14ac:dyDescent="0.35">
      <c r="A1460" s="43" t="s">
        <v>811</v>
      </c>
      <c r="B1460" s="54">
        <v>51107</v>
      </c>
      <c r="C1460" s="54" t="s">
        <v>10</v>
      </c>
      <c r="D1460" s="53">
        <v>1.2701978445183999</v>
      </c>
      <c r="E1460" s="53">
        <f>SUMIFS('Ratios_MARAMA-VA'!T:T, 'Ratios_MARAMA-VA'!AA:AA, V1460)</f>
        <v>1.27019784451692</v>
      </c>
      <c r="F1460" s="53">
        <f>SUMIFS('Ratios_MARAMA-VA'!J:J, 'Ratios_MARAMA-VA'!AA:AA, V1460)</f>
        <v>1.27594789542231E-3</v>
      </c>
      <c r="G1460" s="53"/>
      <c r="H1460" s="53">
        <f t="shared" si="14"/>
        <v>1.0045268939246051E-3</v>
      </c>
      <c r="I1460" s="53">
        <v>1.2701978445183999</v>
      </c>
      <c r="J1460" s="53">
        <v>1.2759478954237967E-3</v>
      </c>
      <c r="K1460" s="53">
        <v>1.2701978445183999</v>
      </c>
      <c r="L1460" s="53">
        <v>1.2759478954237967E-3</v>
      </c>
      <c r="M1460" s="43" t="s">
        <v>771</v>
      </c>
      <c r="N1460" s="43" t="s">
        <v>446</v>
      </c>
      <c r="O1460" s="43" t="s">
        <v>436</v>
      </c>
      <c r="P1460" s="43" t="s">
        <v>444</v>
      </c>
      <c r="Q1460" s="43" t="s">
        <v>453</v>
      </c>
      <c r="R1460" s="43" t="s">
        <v>772</v>
      </c>
      <c r="S1460" s="43" t="s">
        <v>330</v>
      </c>
      <c r="V1460" s="42" t="s">
        <v>1951</v>
      </c>
      <c r="W1460"/>
    </row>
    <row r="1461" spans="1:23" s="39" customFormat="1" x14ac:dyDescent="0.35">
      <c r="A1461" s="43" t="s">
        <v>811</v>
      </c>
      <c r="B1461" s="54">
        <v>51107</v>
      </c>
      <c r="C1461" s="54" t="s">
        <v>12</v>
      </c>
      <c r="D1461" s="53">
        <v>42.805675186745603</v>
      </c>
      <c r="E1461" s="53">
        <f>SUMIFS('Ratios_MARAMA-VA'!T:T, 'Ratios_MARAMA-VA'!AA:AA, V1461)</f>
        <v>42.8056751866959</v>
      </c>
      <c r="F1461" s="53">
        <f>SUMIFS('Ratios_MARAMA-VA'!J:J, 'Ratios_MARAMA-VA'!AA:AA, V1461)</f>
        <v>4.2999451937637101E-2</v>
      </c>
      <c r="G1461" s="53"/>
      <c r="H1461" s="53">
        <f t="shared" si="14"/>
        <v>1.0045268939246033E-3</v>
      </c>
      <c r="I1461" s="53">
        <v>42.805675186745603</v>
      </c>
      <c r="J1461" s="53">
        <v>4.2999451937687026E-2</v>
      </c>
      <c r="K1461" s="53">
        <v>42.805675186745603</v>
      </c>
      <c r="L1461" s="53">
        <v>4.2999451937687026E-2</v>
      </c>
      <c r="M1461" s="43" t="s">
        <v>771</v>
      </c>
      <c r="N1461" s="43" t="s">
        <v>446</v>
      </c>
      <c r="O1461" s="43" t="s">
        <v>436</v>
      </c>
      <c r="P1461" s="43" t="s">
        <v>444</v>
      </c>
      <c r="Q1461" s="43" t="s">
        <v>453</v>
      </c>
      <c r="R1461" s="43" t="s">
        <v>772</v>
      </c>
      <c r="S1461" s="43" t="s">
        <v>330</v>
      </c>
      <c r="V1461" s="42" t="s">
        <v>1960</v>
      </c>
      <c r="W1461"/>
    </row>
    <row r="1462" spans="1:23" s="39" customFormat="1" x14ac:dyDescent="0.35">
      <c r="A1462" s="43" t="s">
        <v>811</v>
      </c>
      <c r="B1462" s="54">
        <v>51153</v>
      </c>
      <c r="C1462" s="54" t="s">
        <v>10</v>
      </c>
      <c r="D1462" s="53">
        <v>1.0795566405644801</v>
      </c>
      <c r="E1462" s="53">
        <f>SUMIFS('Ratios_MARAMA-VA'!T:T, 'Ratios_MARAMA-VA'!AA:AA, V1462)</f>
        <v>1.07955664056322</v>
      </c>
      <c r="F1462" s="53">
        <f>SUMIFS('Ratios_MARAMA-VA'!J:J, 'Ratios_MARAMA-VA'!AA:AA, V1462)</f>
        <v>1.0844436789606499E-3</v>
      </c>
      <c r="G1462" s="53"/>
      <c r="H1462" s="53">
        <f t="shared" si="14"/>
        <v>1.0045268939246025E-3</v>
      </c>
      <c r="I1462" s="53">
        <v>1.0795566405644801</v>
      </c>
      <c r="J1462" s="53">
        <v>1.0844436789619156E-3</v>
      </c>
      <c r="K1462" s="53">
        <v>1.0795566405644801</v>
      </c>
      <c r="L1462" s="53">
        <v>1.0844436789619156E-3</v>
      </c>
      <c r="M1462" s="43" t="s">
        <v>771</v>
      </c>
      <c r="N1462" s="43" t="s">
        <v>446</v>
      </c>
      <c r="O1462" s="43" t="s">
        <v>436</v>
      </c>
      <c r="P1462" s="43" t="s">
        <v>444</v>
      </c>
      <c r="Q1462" s="43" t="s">
        <v>453</v>
      </c>
      <c r="R1462" s="43" t="s">
        <v>772</v>
      </c>
      <c r="S1462" s="43" t="s">
        <v>330</v>
      </c>
      <c r="V1462" s="42" t="s">
        <v>1952</v>
      </c>
      <c r="W1462"/>
    </row>
    <row r="1463" spans="1:23" s="39" customFormat="1" x14ac:dyDescent="0.35">
      <c r="A1463" s="43" t="s">
        <v>811</v>
      </c>
      <c r="B1463" s="54">
        <v>51153</v>
      </c>
      <c r="C1463" s="54" t="s">
        <v>12</v>
      </c>
      <c r="D1463" s="53">
        <v>36.3810486126048</v>
      </c>
      <c r="E1463" s="53">
        <f>SUMIFS('Ratios_MARAMA-VA'!T:T, 'Ratios_MARAMA-VA'!AA:AA, V1463)</f>
        <v>36.381048612562402</v>
      </c>
      <c r="F1463" s="53">
        <f>SUMIFS('Ratios_MARAMA-VA'!J:J, 'Ratios_MARAMA-VA'!AA:AA, V1463)</f>
        <v>3.6545741760497498E-2</v>
      </c>
      <c r="G1463" s="53"/>
      <c r="H1463" s="53">
        <f t="shared" si="14"/>
        <v>1.0045268939246085E-3</v>
      </c>
      <c r="I1463" s="53">
        <v>36.3810486126048</v>
      </c>
      <c r="J1463" s="53">
        <v>3.6545741760540089E-2</v>
      </c>
      <c r="K1463" s="53">
        <v>36.3810486126048</v>
      </c>
      <c r="L1463" s="53">
        <v>3.6545741760540089E-2</v>
      </c>
      <c r="M1463" s="43" t="s">
        <v>771</v>
      </c>
      <c r="N1463" s="43" t="s">
        <v>446</v>
      </c>
      <c r="O1463" s="43" t="s">
        <v>436</v>
      </c>
      <c r="P1463" s="43" t="s">
        <v>444</v>
      </c>
      <c r="Q1463" s="43" t="s">
        <v>453</v>
      </c>
      <c r="R1463" s="43" t="s">
        <v>772</v>
      </c>
      <c r="S1463" s="43" t="s">
        <v>330</v>
      </c>
      <c r="V1463" s="42" t="s">
        <v>1962</v>
      </c>
      <c r="W1463"/>
    </row>
    <row r="1464" spans="1:23" s="39" customFormat="1" x14ac:dyDescent="0.35">
      <c r="A1464" s="43" t="s">
        <v>811</v>
      </c>
      <c r="B1464" s="54">
        <v>51600</v>
      </c>
      <c r="C1464" s="54" t="s">
        <v>12</v>
      </c>
      <c r="D1464" s="53">
        <v>5.5160872284730001E-4</v>
      </c>
      <c r="E1464" s="53">
        <f>SUMIFS('Ratios_MARAMA-VA'!T:T, 'Ratios_MARAMA-VA'!AA:AA, V1464)</f>
        <v>5.5160872284669296E-4</v>
      </c>
      <c r="F1464" s="53">
        <f>SUMIFS('Ratios_MARAMA-VA'!J:J, 'Ratios_MARAMA-VA'!AA:AA, V1464)</f>
        <v>5.5410579702290195E-7</v>
      </c>
      <c r="G1464" s="53"/>
      <c r="H1464" s="53">
        <f t="shared" si="14"/>
        <v>1.0045268939245962E-3</v>
      </c>
      <c r="I1464" s="53">
        <v>5.5160872284730001E-4</v>
      </c>
      <c r="J1464" s="53">
        <v>5.5410579702351171E-7</v>
      </c>
      <c r="K1464" s="53">
        <v>5.5160872284730001E-4</v>
      </c>
      <c r="L1464" s="53">
        <v>5.5410579702351171E-7</v>
      </c>
      <c r="M1464" s="43" t="s">
        <v>771</v>
      </c>
      <c r="N1464" s="43" t="s">
        <v>446</v>
      </c>
      <c r="O1464" s="43" t="s">
        <v>436</v>
      </c>
      <c r="P1464" s="43" t="s">
        <v>444</v>
      </c>
      <c r="Q1464" s="43" t="s">
        <v>453</v>
      </c>
      <c r="R1464" s="43" t="s">
        <v>772</v>
      </c>
      <c r="S1464" s="43" t="s">
        <v>330</v>
      </c>
      <c r="V1464" s="42" t="s">
        <v>1959</v>
      </c>
      <c r="W1464"/>
    </row>
    <row r="1465" spans="1:23" s="39" customFormat="1" x14ac:dyDescent="0.35">
      <c r="A1465" s="43" t="s">
        <v>811</v>
      </c>
      <c r="B1465" s="54">
        <v>51683</v>
      </c>
      <c r="C1465" s="54" t="s">
        <v>12</v>
      </c>
      <c r="D1465" s="53">
        <v>2.3782702486400001E-3</v>
      </c>
      <c r="E1465" s="53">
        <f>SUMIFS('Ratios_MARAMA-VA'!T:T, 'Ratios_MARAMA-VA'!AA:AA, V1465)</f>
        <v>2.3782702486372302E-3</v>
      </c>
      <c r="F1465" s="53">
        <f>SUMIFS('Ratios_MARAMA-VA'!J:J, 'Ratios_MARAMA-VA'!AA:AA, V1465)</f>
        <v>2.3890364257768599E-6</v>
      </c>
      <c r="G1465" s="53"/>
      <c r="H1465" s="53">
        <f t="shared" si="14"/>
        <v>1.004526893924607E-3</v>
      </c>
      <c r="I1465" s="53">
        <v>2.3782702486400001E-3</v>
      </c>
      <c r="J1465" s="53">
        <v>2.389036425779642E-6</v>
      </c>
      <c r="K1465" s="53">
        <v>2.3782702486400001E-3</v>
      </c>
      <c r="L1465" s="53">
        <v>2.389036425779642E-6</v>
      </c>
      <c r="M1465" s="43" t="s">
        <v>771</v>
      </c>
      <c r="N1465" s="43" t="s">
        <v>446</v>
      </c>
      <c r="O1465" s="43" t="s">
        <v>436</v>
      </c>
      <c r="P1465" s="43" t="s">
        <v>444</v>
      </c>
      <c r="Q1465" s="43" t="s">
        <v>453</v>
      </c>
      <c r="R1465" s="43" t="s">
        <v>772</v>
      </c>
      <c r="S1465" s="43" t="s">
        <v>330</v>
      </c>
      <c r="V1465" s="42" t="s">
        <v>1961</v>
      </c>
      <c r="W1465"/>
    </row>
    <row r="1466" spans="1:23" s="39" customFormat="1" x14ac:dyDescent="0.35">
      <c r="A1466" s="43" t="s">
        <v>497</v>
      </c>
      <c r="B1466" s="54">
        <v>24009</v>
      </c>
      <c r="C1466" s="54" t="s">
        <v>10</v>
      </c>
      <c r="D1466" s="53">
        <v>0.34492326291542502</v>
      </c>
      <c r="E1466" s="53">
        <f>SUMIFS('Ratios_MARAMA-VA'!T:T, 'Ratios_MARAMA-VA'!AA:AA, V1466)</f>
        <v>0</v>
      </c>
      <c r="F1466" s="53">
        <f>SUMIFS('Ratios_MARAMA-VA'!J:J, 'Ratios_MARAMA-VA'!AA:AA, V1466)</f>
        <v>0</v>
      </c>
      <c r="G1466" s="53" t="s">
        <v>963</v>
      </c>
      <c r="H1466" s="53" t="s">
        <v>963</v>
      </c>
      <c r="I1466" s="53">
        <v>0.34492326291542502</v>
      </c>
      <c r="J1466" s="53" t="s">
        <v>964</v>
      </c>
      <c r="K1466" s="53">
        <v>0.34492326291542502</v>
      </c>
      <c r="L1466" s="53" t="s">
        <v>964</v>
      </c>
      <c r="M1466" s="43" t="s">
        <v>769</v>
      </c>
      <c r="N1466" s="43" t="s">
        <v>446</v>
      </c>
      <c r="O1466" s="43" t="s">
        <v>436</v>
      </c>
      <c r="P1466" s="43" t="s">
        <v>444</v>
      </c>
      <c r="Q1466" s="43" t="s">
        <v>453</v>
      </c>
      <c r="R1466" s="43" t="s">
        <v>770</v>
      </c>
      <c r="S1466" s="43" t="s">
        <v>330</v>
      </c>
      <c r="V1466" s="42" t="s">
        <v>1267</v>
      </c>
      <c r="W1466"/>
    </row>
    <row r="1467" spans="1:23" s="39" customFormat="1" x14ac:dyDescent="0.35">
      <c r="A1467" s="43" t="s">
        <v>497</v>
      </c>
      <c r="B1467" s="54">
        <v>24009</v>
      </c>
      <c r="C1467" s="54" t="s">
        <v>12</v>
      </c>
      <c r="D1467" s="53">
        <v>11.6239149054742</v>
      </c>
      <c r="E1467" s="53">
        <f>SUMIFS('Ratios_MARAMA-VA'!T:T, 'Ratios_MARAMA-VA'!AA:AA, V1467)</f>
        <v>0</v>
      </c>
      <c r="F1467" s="53">
        <f>SUMIFS('Ratios_MARAMA-VA'!J:J, 'Ratios_MARAMA-VA'!AA:AA, V1467)</f>
        <v>0</v>
      </c>
      <c r="G1467" s="53" t="s">
        <v>963</v>
      </c>
      <c r="H1467" s="53" t="s">
        <v>963</v>
      </c>
      <c r="I1467" s="53">
        <v>11.6239149054742</v>
      </c>
      <c r="J1467" s="53" t="s">
        <v>964</v>
      </c>
      <c r="K1467" s="53">
        <v>11.6239149054742</v>
      </c>
      <c r="L1467" s="53" t="s">
        <v>964</v>
      </c>
      <c r="M1467" s="43" t="s">
        <v>769</v>
      </c>
      <c r="N1467" s="43" t="s">
        <v>446</v>
      </c>
      <c r="O1467" s="43" t="s">
        <v>436</v>
      </c>
      <c r="P1467" s="43" t="s">
        <v>444</v>
      </c>
      <c r="Q1467" s="43" t="s">
        <v>453</v>
      </c>
      <c r="R1467" s="43" t="s">
        <v>770</v>
      </c>
      <c r="S1467" s="43" t="s">
        <v>330</v>
      </c>
      <c r="V1467" s="42" t="s">
        <v>1275</v>
      </c>
      <c r="W1467"/>
    </row>
    <row r="1468" spans="1:23" s="39" customFormat="1" x14ac:dyDescent="0.35">
      <c r="A1468" s="43" t="s">
        <v>497</v>
      </c>
      <c r="B1468" s="54">
        <v>24017</v>
      </c>
      <c r="C1468" s="54" t="s">
        <v>10</v>
      </c>
      <c r="D1468" s="53">
        <v>0.51796237297886805</v>
      </c>
      <c r="E1468" s="53">
        <f>SUMIFS('Ratios_MARAMA-VA'!T:T, 'Ratios_MARAMA-VA'!AA:AA, V1468)</f>
        <v>0</v>
      </c>
      <c r="F1468" s="53">
        <f>SUMIFS('Ratios_MARAMA-VA'!J:J, 'Ratios_MARAMA-VA'!AA:AA, V1468)</f>
        <v>0</v>
      </c>
      <c r="G1468" s="53" t="s">
        <v>963</v>
      </c>
      <c r="H1468" s="53" t="s">
        <v>963</v>
      </c>
      <c r="I1468" s="53">
        <v>0.51796237297886805</v>
      </c>
      <c r="J1468" s="53" t="s">
        <v>964</v>
      </c>
      <c r="K1468" s="53">
        <v>0.51796237297886805</v>
      </c>
      <c r="L1468" s="53" t="s">
        <v>964</v>
      </c>
      <c r="M1468" s="43" t="s">
        <v>769</v>
      </c>
      <c r="N1468" s="43" t="s">
        <v>446</v>
      </c>
      <c r="O1468" s="43" t="s">
        <v>436</v>
      </c>
      <c r="P1468" s="43" t="s">
        <v>444</v>
      </c>
      <c r="Q1468" s="43" t="s">
        <v>453</v>
      </c>
      <c r="R1468" s="43" t="s">
        <v>770</v>
      </c>
      <c r="S1468" s="43" t="s">
        <v>330</v>
      </c>
      <c r="V1468" s="42" t="s">
        <v>1268</v>
      </c>
      <c r="W1468"/>
    </row>
    <row r="1469" spans="1:23" s="39" customFormat="1" x14ac:dyDescent="0.35">
      <c r="A1469" s="43" t="s">
        <v>497</v>
      </c>
      <c r="B1469" s="54">
        <v>24017</v>
      </c>
      <c r="C1469" s="54" t="s">
        <v>12</v>
      </c>
      <c r="D1469" s="53">
        <v>17.455334171939</v>
      </c>
      <c r="E1469" s="53">
        <f>SUMIFS('Ratios_MARAMA-VA'!T:T, 'Ratios_MARAMA-VA'!AA:AA, V1469)</f>
        <v>0</v>
      </c>
      <c r="F1469" s="53">
        <f>SUMIFS('Ratios_MARAMA-VA'!J:J, 'Ratios_MARAMA-VA'!AA:AA, V1469)</f>
        <v>0</v>
      </c>
      <c r="G1469" s="53" t="s">
        <v>963</v>
      </c>
      <c r="H1469" s="53" t="s">
        <v>963</v>
      </c>
      <c r="I1469" s="53">
        <v>17.455334171939</v>
      </c>
      <c r="J1469" s="53" t="s">
        <v>964</v>
      </c>
      <c r="K1469" s="53">
        <v>17.455334171939</v>
      </c>
      <c r="L1469" s="53" t="s">
        <v>964</v>
      </c>
      <c r="M1469" s="43" t="s">
        <v>769</v>
      </c>
      <c r="N1469" s="43" t="s">
        <v>446</v>
      </c>
      <c r="O1469" s="43" t="s">
        <v>436</v>
      </c>
      <c r="P1469" s="43" t="s">
        <v>444</v>
      </c>
      <c r="Q1469" s="43" t="s">
        <v>453</v>
      </c>
      <c r="R1469" s="43" t="s">
        <v>770</v>
      </c>
      <c r="S1469" s="43" t="s">
        <v>330</v>
      </c>
      <c r="V1469" s="42" t="s">
        <v>1276</v>
      </c>
      <c r="W1469"/>
    </row>
    <row r="1470" spans="1:23" s="39" customFormat="1" x14ac:dyDescent="0.35">
      <c r="A1470" s="43" t="s">
        <v>497</v>
      </c>
      <c r="B1470" s="54">
        <v>24021</v>
      </c>
      <c r="C1470" s="54" t="s">
        <v>10</v>
      </c>
      <c r="D1470" s="53">
        <v>0.80850446845885404</v>
      </c>
      <c r="E1470" s="53">
        <f>SUMIFS('Ratios_MARAMA-VA'!T:T, 'Ratios_MARAMA-VA'!AA:AA, V1470)</f>
        <v>0</v>
      </c>
      <c r="F1470" s="53">
        <f>SUMIFS('Ratios_MARAMA-VA'!J:J, 'Ratios_MARAMA-VA'!AA:AA, V1470)</f>
        <v>0</v>
      </c>
      <c r="G1470" s="53" t="s">
        <v>963</v>
      </c>
      <c r="H1470" s="53" t="s">
        <v>963</v>
      </c>
      <c r="I1470" s="53">
        <v>0.80850446845885404</v>
      </c>
      <c r="J1470" s="53" t="s">
        <v>964</v>
      </c>
      <c r="K1470" s="53">
        <v>0.80850446845885404</v>
      </c>
      <c r="L1470" s="53" t="s">
        <v>964</v>
      </c>
      <c r="M1470" s="43" t="s">
        <v>769</v>
      </c>
      <c r="N1470" s="43" t="s">
        <v>446</v>
      </c>
      <c r="O1470" s="43" t="s">
        <v>436</v>
      </c>
      <c r="P1470" s="43" t="s">
        <v>444</v>
      </c>
      <c r="Q1470" s="43" t="s">
        <v>453</v>
      </c>
      <c r="R1470" s="43" t="s">
        <v>770</v>
      </c>
      <c r="S1470" s="43" t="s">
        <v>330</v>
      </c>
      <c r="V1470" s="42" t="s">
        <v>1269</v>
      </c>
      <c r="W1470"/>
    </row>
    <row r="1471" spans="1:23" s="39" customFormat="1" x14ac:dyDescent="0.35">
      <c r="A1471" s="43" t="s">
        <v>497</v>
      </c>
      <c r="B1471" s="54">
        <v>24021</v>
      </c>
      <c r="C1471" s="54" t="s">
        <v>12</v>
      </c>
      <c r="D1471" s="53">
        <v>27.246601639294301</v>
      </c>
      <c r="E1471" s="53">
        <f>SUMIFS('Ratios_MARAMA-VA'!T:T, 'Ratios_MARAMA-VA'!AA:AA, V1471)</f>
        <v>0</v>
      </c>
      <c r="F1471" s="53">
        <f>SUMIFS('Ratios_MARAMA-VA'!J:J, 'Ratios_MARAMA-VA'!AA:AA, V1471)</f>
        <v>0</v>
      </c>
      <c r="G1471" s="53" t="s">
        <v>963</v>
      </c>
      <c r="H1471" s="53" t="s">
        <v>963</v>
      </c>
      <c r="I1471" s="53">
        <v>27.246601639294301</v>
      </c>
      <c r="J1471" s="53" t="s">
        <v>964</v>
      </c>
      <c r="K1471" s="53">
        <v>27.246601639294301</v>
      </c>
      <c r="L1471" s="53" t="s">
        <v>964</v>
      </c>
      <c r="M1471" s="43" t="s">
        <v>769</v>
      </c>
      <c r="N1471" s="43" t="s">
        <v>446</v>
      </c>
      <c r="O1471" s="43" t="s">
        <v>436</v>
      </c>
      <c r="P1471" s="43" t="s">
        <v>444</v>
      </c>
      <c r="Q1471" s="43" t="s">
        <v>453</v>
      </c>
      <c r="R1471" s="43" t="s">
        <v>770</v>
      </c>
      <c r="S1471" s="43" t="s">
        <v>330</v>
      </c>
      <c r="V1471" s="42" t="s">
        <v>1277</v>
      </c>
      <c r="W1471"/>
    </row>
    <row r="1472" spans="1:23" s="39" customFormat="1" x14ac:dyDescent="0.35">
      <c r="A1472" s="43" t="s">
        <v>497</v>
      </c>
      <c r="B1472" s="54">
        <v>24031</v>
      </c>
      <c r="C1472" s="54" t="s">
        <v>10</v>
      </c>
      <c r="D1472" s="53">
        <v>0.136453397074492</v>
      </c>
      <c r="E1472" s="53">
        <f>SUMIFS('Ratios_MARAMA-VA'!T:T, 'Ratios_MARAMA-VA'!AA:AA, V1472)</f>
        <v>0</v>
      </c>
      <c r="F1472" s="53">
        <f>SUMIFS('Ratios_MARAMA-VA'!J:J, 'Ratios_MARAMA-VA'!AA:AA, V1472)</f>
        <v>0</v>
      </c>
      <c r="G1472" s="53" t="s">
        <v>963</v>
      </c>
      <c r="H1472" s="53" t="s">
        <v>963</v>
      </c>
      <c r="I1472" s="53">
        <v>0.136453397074492</v>
      </c>
      <c r="J1472" s="53" t="s">
        <v>964</v>
      </c>
      <c r="K1472" s="53">
        <v>0.136453397074492</v>
      </c>
      <c r="L1472" s="53" t="s">
        <v>964</v>
      </c>
      <c r="M1472" s="43" t="s">
        <v>769</v>
      </c>
      <c r="N1472" s="43" t="s">
        <v>446</v>
      </c>
      <c r="O1472" s="43" t="s">
        <v>436</v>
      </c>
      <c r="P1472" s="43" t="s">
        <v>444</v>
      </c>
      <c r="Q1472" s="43" t="s">
        <v>453</v>
      </c>
      <c r="R1472" s="43" t="s">
        <v>770</v>
      </c>
      <c r="S1472" s="43" t="s">
        <v>330</v>
      </c>
      <c r="V1472" s="42" t="s">
        <v>1270</v>
      </c>
      <c r="W1472"/>
    </row>
    <row r="1473" spans="1:23" s="39" customFormat="1" x14ac:dyDescent="0.35">
      <c r="A1473" s="43" t="s">
        <v>497</v>
      </c>
      <c r="B1473" s="54">
        <v>24031</v>
      </c>
      <c r="C1473" s="54" t="s">
        <v>12</v>
      </c>
      <c r="D1473" s="53">
        <v>4.59848015020125</v>
      </c>
      <c r="E1473" s="53">
        <f>SUMIFS('Ratios_MARAMA-VA'!T:T, 'Ratios_MARAMA-VA'!AA:AA, V1473)</f>
        <v>0</v>
      </c>
      <c r="F1473" s="53">
        <f>SUMIFS('Ratios_MARAMA-VA'!J:J, 'Ratios_MARAMA-VA'!AA:AA, V1473)</f>
        <v>0</v>
      </c>
      <c r="G1473" s="53" t="s">
        <v>963</v>
      </c>
      <c r="H1473" s="53" t="s">
        <v>963</v>
      </c>
      <c r="I1473" s="53">
        <v>4.59848015020125</v>
      </c>
      <c r="J1473" s="53" t="s">
        <v>964</v>
      </c>
      <c r="K1473" s="53">
        <v>4.59848015020125</v>
      </c>
      <c r="L1473" s="53" t="s">
        <v>964</v>
      </c>
      <c r="M1473" s="43" t="s">
        <v>769</v>
      </c>
      <c r="N1473" s="43" t="s">
        <v>446</v>
      </c>
      <c r="O1473" s="43" t="s">
        <v>436</v>
      </c>
      <c r="P1473" s="43" t="s">
        <v>444</v>
      </c>
      <c r="Q1473" s="43" t="s">
        <v>453</v>
      </c>
      <c r="R1473" s="43" t="s">
        <v>770</v>
      </c>
      <c r="S1473" s="43" t="s">
        <v>330</v>
      </c>
      <c r="V1473" s="42" t="s">
        <v>1278</v>
      </c>
      <c r="W1473"/>
    </row>
    <row r="1474" spans="1:23" s="39" customFormat="1" x14ac:dyDescent="0.35">
      <c r="A1474" s="43" t="s">
        <v>497</v>
      </c>
      <c r="B1474" s="54">
        <v>24033</v>
      </c>
      <c r="C1474" s="54" t="s">
        <v>10</v>
      </c>
      <c r="D1474" s="53">
        <v>0.26777868425732898</v>
      </c>
      <c r="E1474" s="53">
        <f>SUMIFS('Ratios_MARAMA-VA'!T:T, 'Ratios_MARAMA-VA'!AA:AA, V1474)</f>
        <v>0</v>
      </c>
      <c r="F1474" s="53">
        <f>SUMIFS('Ratios_MARAMA-VA'!J:J, 'Ratios_MARAMA-VA'!AA:AA, V1474)</f>
        <v>0</v>
      </c>
      <c r="G1474" s="53" t="s">
        <v>963</v>
      </c>
      <c r="H1474" s="53" t="s">
        <v>963</v>
      </c>
      <c r="I1474" s="53">
        <v>0.26777868425732898</v>
      </c>
      <c r="J1474" s="53" t="s">
        <v>964</v>
      </c>
      <c r="K1474" s="53">
        <v>0.26777868425732898</v>
      </c>
      <c r="L1474" s="53" t="s">
        <v>964</v>
      </c>
      <c r="M1474" s="43" t="s">
        <v>769</v>
      </c>
      <c r="N1474" s="43" t="s">
        <v>446</v>
      </c>
      <c r="O1474" s="43" t="s">
        <v>436</v>
      </c>
      <c r="P1474" s="43" t="s">
        <v>444</v>
      </c>
      <c r="Q1474" s="43" t="s">
        <v>453</v>
      </c>
      <c r="R1474" s="43" t="s">
        <v>770</v>
      </c>
      <c r="S1474" s="43" t="s">
        <v>330</v>
      </c>
      <c r="V1474" s="42" t="s">
        <v>1271</v>
      </c>
      <c r="W1474"/>
    </row>
    <row r="1475" spans="1:23" s="39" customFormat="1" x14ac:dyDescent="0.35">
      <c r="A1475" s="43" t="s">
        <v>497</v>
      </c>
      <c r="B1475" s="54">
        <v>24033</v>
      </c>
      <c r="C1475" s="54" t="s">
        <v>12</v>
      </c>
      <c r="D1475" s="53">
        <v>9.0241465282693607</v>
      </c>
      <c r="E1475" s="53">
        <f>SUMIFS('Ratios_MARAMA-VA'!T:T, 'Ratios_MARAMA-VA'!AA:AA, V1475)</f>
        <v>0</v>
      </c>
      <c r="F1475" s="53">
        <f>SUMIFS('Ratios_MARAMA-VA'!J:J, 'Ratios_MARAMA-VA'!AA:AA, V1475)</f>
        <v>0</v>
      </c>
      <c r="G1475" s="53" t="s">
        <v>963</v>
      </c>
      <c r="H1475" s="53" t="s">
        <v>963</v>
      </c>
      <c r="I1475" s="53">
        <v>9.0241465282693607</v>
      </c>
      <c r="J1475" s="53" t="s">
        <v>964</v>
      </c>
      <c r="K1475" s="53">
        <v>9.0241465282693607</v>
      </c>
      <c r="L1475" s="53" t="s">
        <v>964</v>
      </c>
      <c r="M1475" s="43" t="s">
        <v>769</v>
      </c>
      <c r="N1475" s="43" t="s">
        <v>446</v>
      </c>
      <c r="O1475" s="43" t="s">
        <v>436</v>
      </c>
      <c r="P1475" s="43" t="s">
        <v>444</v>
      </c>
      <c r="Q1475" s="43" t="s">
        <v>453</v>
      </c>
      <c r="R1475" s="43" t="s">
        <v>770</v>
      </c>
      <c r="S1475" s="43" t="s">
        <v>330</v>
      </c>
      <c r="V1475" s="42" t="s">
        <v>1279</v>
      </c>
      <c r="W1475"/>
    </row>
    <row r="1476" spans="1:23" s="39" customFormat="1" x14ac:dyDescent="0.35">
      <c r="A1476" s="43" t="s">
        <v>811</v>
      </c>
      <c r="B1476" s="54">
        <v>51059</v>
      </c>
      <c r="C1476" s="54" t="s">
        <v>10</v>
      </c>
      <c r="D1476" s="53">
        <v>1.52875328979712E-2</v>
      </c>
      <c r="E1476" s="53">
        <f>SUMIFS('Ratios_MARAMA-VA'!T:T, 'Ratios_MARAMA-VA'!AA:AA, V1476)</f>
        <v>0</v>
      </c>
      <c r="F1476" s="53">
        <f>SUMIFS('Ratios_MARAMA-VA'!J:J, 'Ratios_MARAMA-VA'!AA:AA, V1476)</f>
        <v>0</v>
      </c>
      <c r="G1476" s="53" t="s">
        <v>963</v>
      </c>
      <c r="H1476" s="53" t="s">
        <v>963</v>
      </c>
      <c r="I1476" s="53">
        <v>1.52875328979712E-2</v>
      </c>
      <c r="J1476" s="53" t="s">
        <v>964</v>
      </c>
      <c r="K1476" s="53">
        <v>1.52875328979712E-2</v>
      </c>
      <c r="L1476" s="53" t="s">
        <v>964</v>
      </c>
      <c r="M1476" s="43" t="s">
        <v>769</v>
      </c>
      <c r="N1476" s="43" t="s">
        <v>446</v>
      </c>
      <c r="O1476" s="43" t="s">
        <v>436</v>
      </c>
      <c r="P1476" s="43" t="s">
        <v>444</v>
      </c>
      <c r="Q1476" s="43" t="s">
        <v>453</v>
      </c>
      <c r="R1476" s="43" t="s">
        <v>770</v>
      </c>
      <c r="S1476" s="43" t="s">
        <v>330</v>
      </c>
      <c r="V1476" s="42" t="s">
        <v>1272</v>
      </c>
      <c r="W1476"/>
    </row>
    <row r="1477" spans="1:23" s="39" customFormat="1" x14ac:dyDescent="0.35">
      <c r="A1477" s="43" t="s">
        <v>811</v>
      </c>
      <c r="B1477" s="54">
        <v>51059</v>
      </c>
      <c r="C1477" s="54" t="s">
        <v>12</v>
      </c>
      <c r="D1477" s="53">
        <v>0.51518988214105599</v>
      </c>
      <c r="E1477" s="53">
        <f>SUMIFS('Ratios_MARAMA-VA'!T:T, 'Ratios_MARAMA-VA'!AA:AA, V1477)</f>
        <v>0</v>
      </c>
      <c r="F1477" s="53">
        <f>SUMIFS('Ratios_MARAMA-VA'!J:J, 'Ratios_MARAMA-VA'!AA:AA, V1477)</f>
        <v>0</v>
      </c>
      <c r="G1477" s="53" t="s">
        <v>963</v>
      </c>
      <c r="H1477" s="53" t="s">
        <v>963</v>
      </c>
      <c r="I1477" s="53">
        <v>0.51518988214105599</v>
      </c>
      <c r="J1477" s="53" t="s">
        <v>964</v>
      </c>
      <c r="K1477" s="53">
        <v>0.51518988214105599</v>
      </c>
      <c r="L1477" s="53" t="s">
        <v>964</v>
      </c>
      <c r="M1477" s="43" t="s">
        <v>769</v>
      </c>
      <c r="N1477" s="43" t="s">
        <v>446</v>
      </c>
      <c r="O1477" s="43" t="s">
        <v>436</v>
      </c>
      <c r="P1477" s="43" t="s">
        <v>444</v>
      </c>
      <c r="Q1477" s="43" t="s">
        <v>453</v>
      </c>
      <c r="R1477" s="43" t="s">
        <v>770</v>
      </c>
      <c r="S1477" s="43" t="s">
        <v>330</v>
      </c>
      <c r="V1477" s="42" t="s">
        <v>1280</v>
      </c>
      <c r="W1477"/>
    </row>
    <row r="1478" spans="1:23" s="39" customFormat="1" x14ac:dyDescent="0.35">
      <c r="A1478" s="43" t="s">
        <v>811</v>
      </c>
      <c r="B1478" s="54">
        <v>51107</v>
      </c>
      <c r="C1478" s="54" t="s">
        <v>10</v>
      </c>
      <c r="D1478" s="53">
        <v>0.81151550695551999</v>
      </c>
      <c r="E1478" s="53">
        <f>SUMIFS('Ratios_MARAMA-VA'!T:T, 'Ratios_MARAMA-VA'!AA:AA, V1478)</f>
        <v>0</v>
      </c>
      <c r="F1478" s="53">
        <f>SUMIFS('Ratios_MARAMA-VA'!J:J, 'Ratios_MARAMA-VA'!AA:AA, V1478)</f>
        <v>0</v>
      </c>
      <c r="G1478" s="53" t="s">
        <v>963</v>
      </c>
      <c r="H1478" s="53" t="s">
        <v>963</v>
      </c>
      <c r="I1478" s="53">
        <v>0.81151550695551999</v>
      </c>
      <c r="J1478" s="53" t="s">
        <v>964</v>
      </c>
      <c r="K1478" s="53">
        <v>0.81151550695551999</v>
      </c>
      <c r="L1478" s="53" t="s">
        <v>964</v>
      </c>
      <c r="M1478" s="43" t="s">
        <v>769</v>
      </c>
      <c r="N1478" s="43" t="s">
        <v>446</v>
      </c>
      <c r="O1478" s="43" t="s">
        <v>436</v>
      </c>
      <c r="P1478" s="43" t="s">
        <v>444</v>
      </c>
      <c r="Q1478" s="43" t="s">
        <v>453</v>
      </c>
      <c r="R1478" s="43" t="s">
        <v>770</v>
      </c>
      <c r="S1478" s="43" t="s">
        <v>330</v>
      </c>
      <c r="V1478" s="42" t="s">
        <v>1273</v>
      </c>
      <c r="W1478"/>
    </row>
    <row r="1479" spans="1:23" s="39" customFormat="1" x14ac:dyDescent="0.35">
      <c r="A1479" s="43" t="s">
        <v>811</v>
      </c>
      <c r="B1479" s="54">
        <v>51107</v>
      </c>
      <c r="C1479" s="54" t="s">
        <v>12</v>
      </c>
      <c r="D1479" s="53">
        <v>27.348072975724801</v>
      </c>
      <c r="E1479" s="53">
        <f>SUMIFS('Ratios_MARAMA-VA'!T:T, 'Ratios_MARAMA-VA'!AA:AA, V1479)</f>
        <v>0</v>
      </c>
      <c r="F1479" s="53">
        <f>SUMIFS('Ratios_MARAMA-VA'!J:J, 'Ratios_MARAMA-VA'!AA:AA, V1479)</f>
        <v>0</v>
      </c>
      <c r="G1479" s="53" t="s">
        <v>963</v>
      </c>
      <c r="H1479" s="53" t="s">
        <v>963</v>
      </c>
      <c r="I1479" s="53">
        <v>27.348072975724801</v>
      </c>
      <c r="J1479" s="53" t="s">
        <v>964</v>
      </c>
      <c r="K1479" s="53">
        <v>27.348072975724801</v>
      </c>
      <c r="L1479" s="53" t="s">
        <v>964</v>
      </c>
      <c r="M1479" s="43" t="s">
        <v>769</v>
      </c>
      <c r="N1479" s="43" t="s">
        <v>446</v>
      </c>
      <c r="O1479" s="43" t="s">
        <v>436</v>
      </c>
      <c r="P1479" s="43" t="s">
        <v>444</v>
      </c>
      <c r="Q1479" s="43" t="s">
        <v>453</v>
      </c>
      <c r="R1479" s="43" t="s">
        <v>770</v>
      </c>
      <c r="S1479" s="43" t="s">
        <v>330</v>
      </c>
      <c r="V1479" s="42" t="s">
        <v>1282</v>
      </c>
      <c r="W1479"/>
    </row>
    <row r="1480" spans="1:23" s="39" customFormat="1" x14ac:dyDescent="0.35">
      <c r="A1480" s="43" t="s">
        <v>811</v>
      </c>
      <c r="B1480" s="54">
        <v>51153</v>
      </c>
      <c r="C1480" s="54" t="s">
        <v>10</v>
      </c>
      <c r="D1480" s="53">
        <v>0.68971666649212804</v>
      </c>
      <c r="E1480" s="53">
        <f>SUMIFS('Ratios_MARAMA-VA'!T:T, 'Ratios_MARAMA-VA'!AA:AA, V1480)</f>
        <v>0</v>
      </c>
      <c r="F1480" s="53">
        <f>SUMIFS('Ratios_MARAMA-VA'!J:J, 'Ratios_MARAMA-VA'!AA:AA, V1480)</f>
        <v>0</v>
      </c>
      <c r="G1480" s="53" t="s">
        <v>963</v>
      </c>
      <c r="H1480" s="53" t="s">
        <v>963</v>
      </c>
      <c r="I1480" s="53">
        <v>0.68971666649212804</v>
      </c>
      <c r="J1480" s="53" t="s">
        <v>964</v>
      </c>
      <c r="K1480" s="53">
        <v>0.68971666649212804</v>
      </c>
      <c r="L1480" s="53" t="s">
        <v>964</v>
      </c>
      <c r="M1480" s="43" t="s">
        <v>769</v>
      </c>
      <c r="N1480" s="43" t="s">
        <v>446</v>
      </c>
      <c r="O1480" s="43" t="s">
        <v>436</v>
      </c>
      <c r="P1480" s="43" t="s">
        <v>444</v>
      </c>
      <c r="Q1480" s="43" t="s">
        <v>453</v>
      </c>
      <c r="R1480" s="43" t="s">
        <v>770</v>
      </c>
      <c r="S1480" s="43" t="s">
        <v>330</v>
      </c>
      <c r="V1480" s="42" t="s">
        <v>1274</v>
      </c>
      <c r="W1480"/>
    </row>
    <row r="1481" spans="1:23" s="39" customFormat="1" x14ac:dyDescent="0.35">
      <c r="A1481" s="43" t="s">
        <v>811</v>
      </c>
      <c r="B1481" s="54">
        <v>51153</v>
      </c>
      <c r="C1481" s="54" t="s">
        <v>12</v>
      </c>
      <c r="D1481" s="53">
        <v>23.243448539977599</v>
      </c>
      <c r="E1481" s="53">
        <f>SUMIFS('Ratios_MARAMA-VA'!T:T, 'Ratios_MARAMA-VA'!AA:AA, V1481)</f>
        <v>0</v>
      </c>
      <c r="F1481" s="53">
        <f>SUMIFS('Ratios_MARAMA-VA'!J:J, 'Ratios_MARAMA-VA'!AA:AA, V1481)</f>
        <v>0</v>
      </c>
      <c r="G1481" s="53" t="s">
        <v>963</v>
      </c>
      <c r="H1481" s="53" t="s">
        <v>963</v>
      </c>
      <c r="I1481" s="53">
        <v>23.243448539977599</v>
      </c>
      <c r="J1481" s="53" t="s">
        <v>964</v>
      </c>
      <c r="K1481" s="53">
        <v>23.243448539977599</v>
      </c>
      <c r="L1481" s="53" t="s">
        <v>964</v>
      </c>
      <c r="M1481" s="43" t="s">
        <v>769</v>
      </c>
      <c r="N1481" s="43" t="s">
        <v>446</v>
      </c>
      <c r="O1481" s="43" t="s">
        <v>436</v>
      </c>
      <c r="P1481" s="43" t="s">
        <v>444</v>
      </c>
      <c r="Q1481" s="43" t="s">
        <v>453</v>
      </c>
      <c r="R1481" s="43" t="s">
        <v>770</v>
      </c>
      <c r="S1481" s="43" t="s">
        <v>330</v>
      </c>
      <c r="V1481" s="42" t="s">
        <v>1284</v>
      </c>
      <c r="W1481"/>
    </row>
    <row r="1482" spans="1:23" s="39" customFormat="1" x14ac:dyDescent="0.35">
      <c r="A1482" s="43" t="s">
        <v>811</v>
      </c>
      <c r="B1482" s="54">
        <v>51600</v>
      </c>
      <c r="C1482" s="54" t="s">
        <v>12</v>
      </c>
      <c r="D1482" s="53">
        <v>3.5241670306400001E-4</v>
      </c>
      <c r="E1482" s="53">
        <f>SUMIFS('Ratios_MARAMA-VA'!T:T, 'Ratios_MARAMA-VA'!AA:AA, V1482)</f>
        <v>0</v>
      </c>
      <c r="F1482" s="53">
        <f>SUMIFS('Ratios_MARAMA-VA'!J:J, 'Ratios_MARAMA-VA'!AA:AA, V1482)</f>
        <v>0</v>
      </c>
      <c r="G1482" s="53" t="s">
        <v>963</v>
      </c>
      <c r="H1482" s="53" t="s">
        <v>963</v>
      </c>
      <c r="I1482" s="53">
        <v>3.5241670306400001E-4</v>
      </c>
      <c r="J1482" s="53" t="s">
        <v>964</v>
      </c>
      <c r="K1482" s="53">
        <v>3.5241670306400001E-4</v>
      </c>
      <c r="L1482" s="53" t="s">
        <v>964</v>
      </c>
      <c r="M1482" s="43" t="s">
        <v>769</v>
      </c>
      <c r="N1482" s="43" t="s">
        <v>446</v>
      </c>
      <c r="O1482" s="43" t="s">
        <v>436</v>
      </c>
      <c r="P1482" s="43" t="s">
        <v>444</v>
      </c>
      <c r="Q1482" s="43" t="s">
        <v>453</v>
      </c>
      <c r="R1482" s="43" t="s">
        <v>770</v>
      </c>
      <c r="S1482" s="43" t="s">
        <v>330</v>
      </c>
      <c r="V1482" s="42" t="s">
        <v>1281</v>
      </c>
      <c r="W1482"/>
    </row>
    <row r="1483" spans="1:23" s="39" customFormat="1" x14ac:dyDescent="0.35">
      <c r="A1483" s="43" t="s">
        <v>811</v>
      </c>
      <c r="B1483" s="54">
        <v>51683</v>
      </c>
      <c r="C1483" s="54" t="s">
        <v>12</v>
      </c>
      <c r="D1483" s="53">
        <v>1.5194505453321001E-3</v>
      </c>
      <c r="E1483" s="53">
        <f>SUMIFS('Ratios_MARAMA-VA'!T:T, 'Ratios_MARAMA-VA'!AA:AA, V1483)</f>
        <v>0</v>
      </c>
      <c r="F1483" s="53">
        <f>SUMIFS('Ratios_MARAMA-VA'!J:J, 'Ratios_MARAMA-VA'!AA:AA, V1483)</f>
        <v>0</v>
      </c>
      <c r="G1483" s="53" t="s">
        <v>963</v>
      </c>
      <c r="H1483" s="53" t="s">
        <v>963</v>
      </c>
      <c r="I1483" s="53">
        <v>1.5194505453321001E-3</v>
      </c>
      <c r="J1483" s="53" t="s">
        <v>964</v>
      </c>
      <c r="K1483" s="53">
        <v>1.5194505453321001E-3</v>
      </c>
      <c r="L1483" s="53" t="s">
        <v>964</v>
      </c>
      <c r="M1483" s="43" t="s">
        <v>769</v>
      </c>
      <c r="N1483" s="43" t="s">
        <v>446</v>
      </c>
      <c r="O1483" s="43" t="s">
        <v>436</v>
      </c>
      <c r="P1483" s="43" t="s">
        <v>444</v>
      </c>
      <c r="Q1483" s="43" t="s">
        <v>453</v>
      </c>
      <c r="R1483" s="43" t="s">
        <v>770</v>
      </c>
      <c r="S1483" s="43" t="s">
        <v>330</v>
      </c>
      <c r="V1483" s="42" t="s">
        <v>1283</v>
      </c>
      <c r="W1483"/>
    </row>
    <row r="1484" spans="1:23" s="39" customFormat="1" x14ac:dyDescent="0.35">
      <c r="A1484" s="43" t="s">
        <v>497</v>
      </c>
      <c r="B1484" s="54">
        <v>24009</v>
      </c>
      <c r="C1484" s="54" t="s">
        <v>10</v>
      </c>
      <c r="D1484" s="53">
        <v>2.84936558093721E-2</v>
      </c>
      <c r="E1484" s="53">
        <f>SUMIFS('Ratios_MARAMA-VA'!T:T, 'Ratios_MARAMA-VA'!AA:AA, V1484)</f>
        <v>0</v>
      </c>
      <c r="F1484" s="53">
        <f>SUMIFS('Ratios_MARAMA-VA'!J:J, 'Ratios_MARAMA-VA'!AA:AA, V1484)</f>
        <v>0</v>
      </c>
      <c r="G1484" s="53" t="s">
        <v>963</v>
      </c>
      <c r="H1484" s="53" t="s">
        <v>963</v>
      </c>
      <c r="I1484" s="53">
        <v>2.84936558093721E-2</v>
      </c>
      <c r="J1484" s="53" t="s">
        <v>964</v>
      </c>
      <c r="K1484" s="53">
        <v>2.84936558093721E-2</v>
      </c>
      <c r="L1484" s="53" t="s">
        <v>964</v>
      </c>
      <c r="M1484" s="43" t="s">
        <v>773</v>
      </c>
      <c r="N1484" s="43" t="s">
        <v>446</v>
      </c>
      <c r="O1484" s="43" t="s">
        <v>436</v>
      </c>
      <c r="P1484" s="43" t="s">
        <v>444</v>
      </c>
      <c r="Q1484" s="43" t="s">
        <v>453</v>
      </c>
      <c r="R1484" s="43" t="s">
        <v>774</v>
      </c>
      <c r="S1484" s="43" t="s">
        <v>330</v>
      </c>
      <c r="V1484" s="42" t="s">
        <v>1285</v>
      </c>
      <c r="W1484"/>
    </row>
    <row r="1485" spans="1:23" s="39" customFormat="1" x14ac:dyDescent="0.35">
      <c r="A1485" s="43" t="s">
        <v>497</v>
      </c>
      <c r="B1485" s="54">
        <v>24009</v>
      </c>
      <c r="C1485" s="54" t="s">
        <v>12</v>
      </c>
      <c r="D1485" s="53">
        <v>1.6481333929997101E-2</v>
      </c>
      <c r="E1485" s="53">
        <f>SUMIFS('Ratios_MARAMA-VA'!T:T, 'Ratios_MARAMA-VA'!AA:AA, V1485)</f>
        <v>0</v>
      </c>
      <c r="F1485" s="53">
        <f>SUMIFS('Ratios_MARAMA-VA'!J:J, 'Ratios_MARAMA-VA'!AA:AA, V1485)</f>
        <v>0</v>
      </c>
      <c r="G1485" s="53" t="s">
        <v>963</v>
      </c>
      <c r="H1485" s="53" t="s">
        <v>963</v>
      </c>
      <c r="I1485" s="53">
        <v>1.6481333929997101E-2</v>
      </c>
      <c r="J1485" s="53" t="s">
        <v>964</v>
      </c>
      <c r="K1485" s="53">
        <v>1.6481333929997101E-2</v>
      </c>
      <c r="L1485" s="53" t="s">
        <v>964</v>
      </c>
      <c r="M1485" s="43" t="s">
        <v>773</v>
      </c>
      <c r="N1485" s="43" t="s">
        <v>446</v>
      </c>
      <c r="O1485" s="43" t="s">
        <v>436</v>
      </c>
      <c r="P1485" s="43" t="s">
        <v>444</v>
      </c>
      <c r="Q1485" s="43" t="s">
        <v>453</v>
      </c>
      <c r="R1485" s="43" t="s">
        <v>774</v>
      </c>
      <c r="S1485" s="43" t="s">
        <v>330</v>
      </c>
      <c r="V1485" s="42" t="s">
        <v>1293</v>
      </c>
      <c r="W1485"/>
    </row>
    <row r="1486" spans="1:23" s="39" customFormat="1" x14ac:dyDescent="0.35">
      <c r="A1486" s="43" t="s">
        <v>497</v>
      </c>
      <c r="B1486" s="54">
        <v>24017</v>
      </c>
      <c r="C1486" s="54" t="s">
        <v>10</v>
      </c>
      <c r="D1486" s="53">
        <v>4.2788195253279301E-2</v>
      </c>
      <c r="E1486" s="53">
        <f>SUMIFS('Ratios_MARAMA-VA'!T:T, 'Ratios_MARAMA-VA'!AA:AA, V1486)</f>
        <v>0</v>
      </c>
      <c r="F1486" s="53">
        <f>SUMIFS('Ratios_MARAMA-VA'!J:J, 'Ratios_MARAMA-VA'!AA:AA, V1486)</f>
        <v>0</v>
      </c>
      <c r="G1486" s="53" t="s">
        <v>963</v>
      </c>
      <c r="H1486" s="53" t="s">
        <v>963</v>
      </c>
      <c r="I1486" s="53">
        <v>4.2788195253279301E-2</v>
      </c>
      <c r="J1486" s="53" t="s">
        <v>964</v>
      </c>
      <c r="K1486" s="53">
        <v>4.2788195253279301E-2</v>
      </c>
      <c r="L1486" s="53" t="s">
        <v>964</v>
      </c>
      <c r="M1486" s="43" t="s">
        <v>773</v>
      </c>
      <c r="N1486" s="43" t="s">
        <v>446</v>
      </c>
      <c r="O1486" s="43" t="s">
        <v>436</v>
      </c>
      <c r="P1486" s="43" t="s">
        <v>444</v>
      </c>
      <c r="Q1486" s="43" t="s">
        <v>453</v>
      </c>
      <c r="R1486" s="43" t="s">
        <v>774</v>
      </c>
      <c r="S1486" s="43" t="s">
        <v>330</v>
      </c>
      <c r="V1486" s="42" t="s">
        <v>1286</v>
      </c>
      <c r="W1486"/>
    </row>
    <row r="1487" spans="1:23" s="39" customFormat="1" x14ac:dyDescent="0.35">
      <c r="A1487" s="43" t="s">
        <v>497</v>
      </c>
      <c r="B1487" s="54">
        <v>24017</v>
      </c>
      <c r="C1487" s="54" t="s">
        <v>12</v>
      </c>
      <c r="D1487" s="53">
        <v>2.4749595205456301E-2</v>
      </c>
      <c r="E1487" s="53">
        <f>SUMIFS('Ratios_MARAMA-VA'!T:T, 'Ratios_MARAMA-VA'!AA:AA, V1487)</f>
        <v>0</v>
      </c>
      <c r="F1487" s="53">
        <f>SUMIFS('Ratios_MARAMA-VA'!J:J, 'Ratios_MARAMA-VA'!AA:AA, V1487)</f>
        <v>0</v>
      </c>
      <c r="G1487" s="53" t="s">
        <v>963</v>
      </c>
      <c r="H1487" s="53" t="s">
        <v>963</v>
      </c>
      <c r="I1487" s="53">
        <v>2.4749595205456301E-2</v>
      </c>
      <c r="J1487" s="53" t="s">
        <v>964</v>
      </c>
      <c r="K1487" s="53">
        <v>2.4749595205456301E-2</v>
      </c>
      <c r="L1487" s="53" t="s">
        <v>964</v>
      </c>
      <c r="M1487" s="43" t="s">
        <v>773</v>
      </c>
      <c r="N1487" s="43" t="s">
        <v>446</v>
      </c>
      <c r="O1487" s="43" t="s">
        <v>436</v>
      </c>
      <c r="P1487" s="43" t="s">
        <v>444</v>
      </c>
      <c r="Q1487" s="43" t="s">
        <v>453</v>
      </c>
      <c r="R1487" s="43" t="s">
        <v>774</v>
      </c>
      <c r="S1487" s="43" t="s">
        <v>330</v>
      </c>
      <c r="V1487" s="42" t="s">
        <v>1294</v>
      </c>
      <c r="W1487"/>
    </row>
    <row r="1488" spans="1:23" s="39" customFormat="1" x14ac:dyDescent="0.35">
      <c r="A1488" s="43" t="s">
        <v>497</v>
      </c>
      <c r="B1488" s="54">
        <v>24021</v>
      </c>
      <c r="C1488" s="54" t="s">
        <v>10</v>
      </c>
      <c r="D1488" s="53">
        <v>6.6789502669978795E-2</v>
      </c>
      <c r="E1488" s="53">
        <f>SUMIFS('Ratios_MARAMA-VA'!T:T, 'Ratios_MARAMA-VA'!AA:AA, V1488)</f>
        <v>0</v>
      </c>
      <c r="F1488" s="53">
        <f>SUMIFS('Ratios_MARAMA-VA'!J:J, 'Ratios_MARAMA-VA'!AA:AA, V1488)</f>
        <v>0</v>
      </c>
      <c r="G1488" s="53" t="s">
        <v>963</v>
      </c>
      <c r="H1488" s="53" t="s">
        <v>963</v>
      </c>
      <c r="I1488" s="53">
        <v>6.6789502669978795E-2</v>
      </c>
      <c r="J1488" s="53" t="s">
        <v>964</v>
      </c>
      <c r="K1488" s="53">
        <v>6.6789502669978795E-2</v>
      </c>
      <c r="L1488" s="53" t="s">
        <v>964</v>
      </c>
      <c r="M1488" s="43" t="s">
        <v>773</v>
      </c>
      <c r="N1488" s="43" t="s">
        <v>446</v>
      </c>
      <c r="O1488" s="43" t="s">
        <v>436</v>
      </c>
      <c r="P1488" s="43" t="s">
        <v>444</v>
      </c>
      <c r="Q1488" s="43" t="s">
        <v>453</v>
      </c>
      <c r="R1488" s="43" t="s">
        <v>774</v>
      </c>
      <c r="S1488" s="43" t="s">
        <v>330</v>
      </c>
      <c r="V1488" s="42" t="s">
        <v>1287</v>
      </c>
      <c r="W1488"/>
    </row>
    <row r="1489" spans="1:23" s="39" customFormat="1" x14ac:dyDescent="0.35">
      <c r="A1489" s="43" t="s">
        <v>497</v>
      </c>
      <c r="B1489" s="54">
        <v>24021</v>
      </c>
      <c r="C1489" s="54" t="s">
        <v>12</v>
      </c>
      <c r="D1489" s="53">
        <v>3.8632453753891502E-2</v>
      </c>
      <c r="E1489" s="53">
        <f>SUMIFS('Ratios_MARAMA-VA'!T:T, 'Ratios_MARAMA-VA'!AA:AA, V1489)</f>
        <v>0</v>
      </c>
      <c r="F1489" s="53">
        <f>SUMIFS('Ratios_MARAMA-VA'!J:J, 'Ratios_MARAMA-VA'!AA:AA, V1489)</f>
        <v>0</v>
      </c>
      <c r="G1489" s="53" t="s">
        <v>963</v>
      </c>
      <c r="H1489" s="53" t="s">
        <v>963</v>
      </c>
      <c r="I1489" s="53">
        <v>3.8632453753891502E-2</v>
      </c>
      <c r="J1489" s="53" t="s">
        <v>964</v>
      </c>
      <c r="K1489" s="53">
        <v>3.8632453753891502E-2</v>
      </c>
      <c r="L1489" s="53" t="s">
        <v>964</v>
      </c>
      <c r="M1489" s="43" t="s">
        <v>773</v>
      </c>
      <c r="N1489" s="43" t="s">
        <v>446</v>
      </c>
      <c r="O1489" s="43" t="s">
        <v>436</v>
      </c>
      <c r="P1489" s="43" t="s">
        <v>444</v>
      </c>
      <c r="Q1489" s="43" t="s">
        <v>453</v>
      </c>
      <c r="R1489" s="43" t="s">
        <v>774</v>
      </c>
      <c r="S1489" s="43" t="s">
        <v>330</v>
      </c>
      <c r="V1489" s="42" t="s">
        <v>1295</v>
      </c>
      <c r="W1489"/>
    </row>
    <row r="1490" spans="1:23" s="39" customFormat="1" x14ac:dyDescent="0.35">
      <c r="A1490" s="43" t="s">
        <v>497</v>
      </c>
      <c r="B1490" s="54">
        <v>24031</v>
      </c>
      <c r="C1490" s="54" t="s">
        <v>10</v>
      </c>
      <c r="D1490" s="53">
        <v>1.12722379250416E-2</v>
      </c>
      <c r="E1490" s="53">
        <f>SUMIFS('Ratios_MARAMA-VA'!T:T, 'Ratios_MARAMA-VA'!AA:AA, V1490)</f>
        <v>0</v>
      </c>
      <c r="F1490" s="53">
        <f>SUMIFS('Ratios_MARAMA-VA'!J:J, 'Ratios_MARAMA-VA'!AA:AA, V1490)</f>
        <v>0</v>
      </c>
      <c r="G1490" s="53" t="s">
        <v>963</v>
      </c>
      <c r="H1490" s="53" t="s">
        <v>963</v>
      </c>
      <c r="I1490" s="53">
        <v>1.12722379250416E-2</v>
      </c>
      <c r="J1490" s="53" t="s">
        <v>964</v>
      </c>
      <c r="K1490" s="53">
        <v>1.12722379250416E-2</v>
      </c>
      <c r="L1490" s="53" t="s">
        <v>964</v>
      </c>
      <c r="M1490" s="43" t="s">
        <v>773</v>
      </c>
      <c r="N1490" s="43" t="s">
        <v>446</v>
      </c>
      <c r="O1490" s="43" t="s">
        <v>436</v>
      </c>
      <c r="P1490" s="43" t="s">
        <v>444</v>
      </c>
      <c r="Q1490" s="43" t="s">
        <v>453</v>
      </c>
      <c r="R1490" s="43" t="s">
        <v>774</v>
      </c>
      <c r="S1490" s="43" t="s">
        <v>330</v>
      </c>
      <c r="V1490" s="42" t="s">
        <v>1288</v>
      </c>
      <c r="W1490"/>
    </row>
    <row r="1491" spans="1:23" s="39" customFormat="1" x14ac:dyDescent="0.35">
      <c r="A1491" s="43" t="s">
        <v>497</v>
      </c>
      <c r="B1491" s="54">
        <v>24031</v>
      </c>
      <c r="C1491" s="54" t="s">
        <v>12</v>
      </c>
      <c r="D1491" s="53">
        <v>6.5200999560863001E-3</v>
      </c>
      <c r="E1491" s="53">
        <f>SUMIFS('Ratios_MARAMA-VA'!T:T, 'Ratios_MARAMA-VA'!AA:AA, V1491)</f>
        <v>0</v>
      </c>
      <c r="F1491" s="53">
        <f>SUMIFS('Ratios_MARAMA-VA'!J:J, 'Ratios_MARAMA-VA'!AA:AA, V1491)</f>
        <v>0</v>
      </c>
      <c r="G1491" s="53" t="s">
        <v>963</v>
      </c>
      <c r="H1491" s="53" t="s">
        <v>963</v>
      </c>
      <c r="I1491" s="53">
        <v>6.5200999560863001E-3</v>
      </c>
      <c r="J1491" s="53" t="s">
        <v>964</v>
      </c>
      <c r="K1491" s="53">
        <v>6.5200999560863001E-3</v>
      </c>
      <c r="L1491" s="53" t="s">
        <v>964</v>
      </c>
      <c r="M1491" s="43" t="s">
        <v>773</v>
      </c>
      <c r="N1491" s="43" t="s">
        <v>446</v>
      </c>
      <c r="O1491" s="43" t="s">
        <v>436</v>
      </c>
      <c r="P1491" s="43" t="s">
        <v>444</v>
      </c>
      <c r="Q1491" s="43" t="s">
        <v>453</v>
      </c>
      <c r="R1491" s="43" t="s">
        <v>774</v>
      </c>
      <c r="S1491" s="43" t="s">
        <v>330</v>
      </c>
      <c r="V1491" s="42" t="s">
        <v>1296</v>
      </c>
      <c r="W1491"/>
    </row>
    <row r="1492" spans="1:23" s="39" customFormat="1" x14ac:dyDescent="0.35">
      <c r="A1492" s="43" t="s">
        <v>497</v>
      </c>
      <c r="B1492" s="54">
        <v>24033</v>
      </c>
      <c r="C1492" s="54" t="s">
        <v>10</v>
      </c>
      <c r="D1492" s="53">
        <v>2.2120845891429E-2</v>
      </c>
      <c r="E1492" s="53">
        <f>SUMIFS('Ratios_MARAMA-VA'!T:T, 'Ratios_MARAMA-VA'!AA:AA, V1492)</f>
        <v>0</v>
      </c>
      <c r="F1492" s="53">
        <f>SUMIFS('Ratios_MARAMA-VA'!J:J, 'Ratios_MARAMA-VA'!AA:AA, V1492)</f>
        <v>0</v>
      </c>
      <c r="G1492" s="53" t="s">
        <v>963</v>
      </c>
      <c r="H1492" s="53" t="s">
        <v>963</v>
      </c>
      <c r="I1492" s="53">
        <v>2.2120845891429E-2</v>
      </c>
      <c r="J1492" s="53" t="s">
        <v>964</v>
      </c>
      <c r="K1492" s="53">
        <v>2.2120845891429E-2</v>
      </c>
      <c r="L1492" s="53" t="s">
        <v>964</v>
      </c>
      <c r="M1492" s="43" t="s">
        <v>773</v>
      </c>
      <c r="N1492" s="43" t="s">
        <v>446</v>
      </c>
      <c r="O1492" s="43" t="s">
        <v>436</v>
      </c>
      <c r="P1492" s="43" t="s">
        <v>444</v>
      </c>
      <c r="Q1492" s="43" t="s">
        <v>453</v>
      </c>
      <c r="R1492" s="43" t="s">
        <v>774</v>
      </c>
      <c r="S1492" s="43" t="s">
        <v>330</v>
      </c>
      <c r="V1492" s="42" t="s">
        <v>1289</v>
      </c>
      <c r="W1492"/>
    </row>
    <row r="1493" spans="1:23" s="39" customFormat="1" x14ac:dyDescent="0.35">
      <c r="A1493" s="43" t="s">
        <v>497</v>
      </c>
      <c r="B1493" s="54">
        <v>24033</v>
      </c>
      <c r="C1493" s="54" t="s">
        <v>12</v>
      </c>
      <c r="D1493" s="53">
        <v>1.27951638620357E-2</v>
      </c>
      <c r="E1493" s="53">
        <f>SUMIFS('Ratios_MARAMA-VA'!T:T, 'Ratios_MARAMA-VA'!AA:AA, V1493)</f>
        <v>0</v>
      </c>
      <c r="F1493" s="53">
        <f>SUMIFS('Ratios_MARAMA-VA'!J:J, 'Ratios_MARAMA-VA'!AA:AA, V1493)</f>
        <v>0</v>
      </c>
      <c r="G1493" s="53" t="s">
        <v>963</v>
      </c>
      <c r="H1493" s="53" t="s">
        <v>963</v>
      </c>
      <c r="I1493" s="53">
        <v>1.27951638620357E-2</v>
      </c>
      <c r="J1493" s="53" t="s">
        <v>964</v>
      </c>
      <c r="K1493" s="53">
        <v>1.27951638620357E-2</v>
      </c>
      <c r="L1493" s="53" t="s">
        <v>964</v>
      </c>
      <c r="M1493" s="43" t="s">
        <v>773</v>
      </c>
      <c r="N1493" s="43" t="s">
        <v>446</v>
      </c>
      <c r="O1493" s="43" t="s">
        <v>436</v>
      </c>
      <c r="P1493" s="43" t="s">
        <v>444</v>
      </c>
      <c r="Q1493" s="43" t="s">
        <v>453</v>
      </c>
      <c r="R1493" s="43" t="s">
        <v>774</v>
      </c>
      <c r="S1493" s="43" t="s">
        <v>330</v>
      </c>
      <c r="V1493" s="42" t="s">
        <v>1297</v>
      </c>
      <c r="W1493"/>
    </row>
    <row r="1494" spans="1:23" s="39" customFormat="1" x14ac:dyDescent="0.35">
      <c r="A1494" s="43" t="s">
        <v>811</v>
      </c>
      <c r="B1494" s="54">
        <v>51059</v>
      </c>
      <c r="C1494" s="54" t="s">
        <v>10</v>
      </c>
      <c r="D1494" s="53">
        <v>1.2628830248355E-3</v>
      </c>
      <c r="E1494" s="53">
        <f>SUMIFS('Ratios_MARAMA-VA'!T:T, 'Ratios_MARAMA-VA'!AA:AA, V1494)</f>
        <v>0</v>
      </c>
      <c r="F1494" s="53">
        <f>SUMIFS('Ratios_MARAMA-VA'!J:J, 'Ratios_MARAMA-VA'!AA:AA, V1494)</f>
        <v>0</v>
      </c>
      <c r="G1494" s="53" t="s">
        <v>963</v>
      </c>
      <c r="H1494" s="53" t="s">
        <v>963</v>
      </c>
      <c r="I1494" s="53">
        <v>1.2628830248355E-3</v>
      </c>
      <c r="J1494" s="53" t="s">
        <v>964</v>
      </c>
      <c r="K1494" s="53">
        <v>1.2628830248355E-3</v>
      </c>
      <c r="L1494" s="53" t="s">
        <v>964</v>
      </c>
      <c r="M1494" s="43" t="s">
        <v>773</v>
      </c>
      <c r="N1494" s="43" t="s">
        <v>446</v>
      </c>
      <c r="O1494" s="43" t="s">
        <v>436</v>
      </c>
      <c r="P1494" s="43" t="s">
        <v>444</v>
      </c>
      <c r="Q1494" s="43" t="s">
        <v>453</v>
      </c>
      <c r="R1494" s="43" t="s">
        <v>774</v>
      </c>
      <c r="S1494" s="43" t="s">
        <v>330</v>
      </c>
      <c r="V1494" s="42" t="s">
        <v>1290</v>
      </c>
      <c r="W1494"/>
    </row>
    <row r="1495" spans="1:23" s="39" customFormat="1" x14ac:dyDescent="0.35">
      <c r="A1495" s="43" t="s">
        <v>811</v>
      </c>
      <c r="B1495" s="54">
        <v>51059</v>
      </c>
      <c r="C1495" s="54" t="s">
        <v>12</v>
      </c>
      <c r="D1495" s="53">
        <v>7.3047832063350001E-4</v>
      </c>
      <c r="E1495" s="53">
        <f>SUMIFS('Ratios_MARAMA-VA'!T:T, 'Ratios_MARAMA-VA'!AA:AA, V1495)</f>
        <v>0</v>
      </c>
      <c r="F1495" s="53">
        <f>SUMIFS('Ratios_MARAMA-VA'!J:J, 'Ratios_MARAMA-VA'!AA:AA, V1495)</f>
        <v>0</v>
      </c>
      <c r="G1495" s="53" t="s">
        <v>963</v>
      </c>
      <c r="H1495" s="53" t="s">
        <v>963</v>
      </c>
      <c r="I1495" s="53">
        <v>7.3047832063350001E-4</v>
      </c>
      <c r="J1495" s="53" t="s">
        <v>964</v>
      </c>
      <c r="K1495" s="53">
        <v>7.3047832063350001E-4</v>
      </c>
      <c r="L1495" s="53" t="s">
        <v>964</v>
      </c>
      <c r="M1495" s="43" t="s">
        <v>773</v>
      </c>
      <c r="N1495" s="43" t="s">
        <v>446</v>
      </c>
      <c r="O1495" s="43" t="s">
        <v>436</v>
      </c>
      <c r="P1495" s="43" t="s">
        <v>444</v>
      </c>
      <c r="Q1495" s="43" t="s">
        <v>453</v>
      </c>
      <c r="R1495" s="43" t="s">
        <v>774</v>
      </c>
      <c r="S1495" s="43" t="s">
        <v>330</v>
      </c>
      <c r="V1495" s="42" t="s">
        <v>1298</v>
      </c>
      <c r="W1495"/>
    </row>
    <row r="1496" spans="1:23" s="39" customFormat="1" x14ac:dyDescent="0.35">
      <c r="A1496" s="43" t="s">
        <v>811</v>
      </c>
      <c r="B1496" s="54">
        <v>51107</v>
      </c>
      <c r="C1496" s="54" t="s">
        <v>10</v>
      </c>
      <c r="D1496" s="53">
        <v>6.7038233702940805E-2</v>
      </c>
      <c r="E1496" s="53">
        <f>SUMIFS('Ratios_MARAMA-VA'!T:T, 'Ratios_MARAMA-VA'!AA:AA, V1496)</f>
        <v>0</v>
      </c>
      <c r="F1496" s="53">
        <f>SUMIFS('Ratios_MARAMA-VA'!J:J, 'Ratios_MARAMA-VA'!AA:AA, V1496)</f>
        <v>0</v>
      </c>
      <c r="G1496" s="53" t="s">
        <v>963</v>
      </c>
      <c r="H1496" s="53" t="s">
        <v>963</v>
      </c>
      <c r="I1496" s="53">
        <v>6.7038233702940805E-2</v>
      </c>
      <c r="J1496" s="53" t="s">
        <v>964</v>
      </c>
      <c r="K1496" s="53">
        <v>6.7038233702940805E-2</v>
      </c>
      <c r="L1496" s="53" t="s">
        <v>964</v>
      </c>
      <c r="M1496" s="43" t="s">
        <v>773</v>
      </c>
      <c r="N1496" s="43" t="s">
        <v>446</v>
      </c>
      <c r="O1496" s="43" t="s">
        <v>436</v>
      </c>
      <c r="P1496" s="43" t="s">
        <v>444</v>
      </c>
      <c r="Q1496" s="43" t="s">
        <v>453</v>
      </c>
      <c r="R1496" s="43" t="s">
        <v>774</v>
      </c>
      <c r="S1496" s="43" t="s">
        <v>330</v>
      </c>
      <c r="V1496" s="42" t="s">
        <v>1291</v>
      </c>
      <c r="W1496"/>
    </row>
    <row r="1497" spans="1:23" s="39" customFormat="1" x14ac:dyDescent="0.35">
      <c r="A1497" s="43" t="s">
        <v>811</v>
      </c>
      <c r="B1497" s="54">
        <v>51107</v>
      </c>
      <c r="C1497" s="54" t="s">
        <v>12</v>
      </c>
      <c r="D1497" s="53">
        <v>3.8776321879312001E-2</v>
      </c>
      <c r="E1497" s="53">
        <f>SUMIFS('Ratios_MARAMA-VA'!T:T, 'Ratios_MARAMA-VA'!AA:AA, V1497)</f>
        <v>0</v>
      </c>
      <c r="F1497" s="53">
        <f>SUMIFS('Ratios_MARAMA-VA'!J:J, 'Ratios_MARAMA-VA'!AA:AA, V1497)</f>
        <v>0</v>
      </c>
      <c r="G1497" s="53" t="s">
        <v>963</v>
      </c>
      <c r="H1497" s="53" t="s">
        <v>963</v>
      </c>
      <c r="I1497" s="53">
        <v>3.8776321879312001E-2</v>
      </c>
      <c r="J1497" s="53" t="s">
        <v>964</v>
      </c>
      <c r="K1497" s="53">
        <v>3.8776321879312001E-2</v>
      </c>
      <c r="L1497" s="53" t="s">
        <v>964</v>
      </c>
      <c r="M1497" s="43" t="s">
        <v>773</v>
      </c>
      <c r="N1497" s="43" t="s">
        <v>446</v>
      </c>
      <c r="O1497" s="43" t="s">
        <v>436</v>
      </c>
      <c r="P1497" s="43" t="s">
        <v>444</v>
      </c>
      <c r="Q1497" s="43" t="s">
        <v>453</v>
      </c>
      <c r="R1497" s="43" t="s">
        <v>774</v>
      </c>
      <c r="S1497" s="43" t="s">
        <v>330</v>
      </c>
      <c r="V1497" s="42" t="s">
        <v>1299</v>
      </c>
      <c r="W1497"/>
    </row>
    <row r="1498" spans="1:23" s="39" customFormat="1" x14ac:dyDescent="0.35">
      <c r="A1498" s="43" t="s">
        <v>811</v>
      </c>
      <c r="B1498" s="54">
        <v>51153</v>
      </c>
      <c r="C1498" s="54" t="s">
        <v>10</v>
      </c>
      <c r="D1498" s="53">
        <v>5.6976595039184001E-2</v>
      </c>
      <c r="E1498" s="53">
        <f>SUMIFS('Ratios_MARAMA-VA'!T:T, 'Ratios_MARAMA-VA'!AA:AA, V1498)</f>
        <v>0</v>
      </c>
      <c r="F1498" s="53">
        <f>SUMIFS('Ratios_MARAMA-VA'!J:J, 'Ratios_MARAMA-VA'!AA:AA, V1498)</f>
        <v>0</v>
      </c>
      <c r="G1498" s="53" t="s">
        <v>963</v>
      </c>
      <c r="H1498" s="53" t="s">
        <v>963</v>
      </c>
      <c r="I1498" s="53">
        <v>5.6976595039184001E-2</v>
      </c>
      <c r="J1498" s="53" t="s">
        <v>964</v>
      </c>
      <c r="K1498" s="53">
        <v>5.6976595039184001E-2</v>
      </c>
      <c r="L1498" s="53" t="s">
        <v>964</v>
      </c>
      <c r="M1498" s="43" t="s">
        <v>773</v>
      </c>
      <c r="N1498" s="43" t="s">
        <v>446</v>
      </c>
      <c r="O1498" s="43" t="s">
        <v>436</v>
      </c>
      <c r="P1498" s="43" t="s">
        <v>444</v>
      </c>
      <c r="Q1498" s="43" t="s">
        <v>453</v>
      </c>
      <c r="R1498" s="43" t="s">
        <v>774</v>
      </c>
      <c r="S1498" s="43" t="s">
        <v>330</v>
      </c>
      <c r="V1498" s="42" t="s">
        <v>1292</v>
      </c>
      <c r="W1498"/>
    </row>
    <row r="1499" spans="1:23" s="39" customFormat="1" x14ac:dyDescent="0.35">
      <c r="A1499" s="43" t="s">
        <v>811</v>
      </c>
      <c r="B1499" s="54">
        <v>51153</v>
      </c>
      <c r="C1499" s="54" t="s">
        <v>12</v>
      </c>
      <c r="D1499" s="53">
        <v>3.2956456851696E-2</v>
      </c>
      <c r="E1499" s="53">
        <f>SUMIFS('Ratios_MARAMA-VA'!T:T, 'Ratios_MARAMA-VA'!AA:AA, V1499)</f>
        <v>0</v>
      </c>
      <c r="F1499" s="53">
        <f>SUMIFS('Ratios_MARAMA-VA'!J:J, 'Ratios_MARAMA-VA'!AA:AA, V1499)</f>
        <v>0</v>
      </c>
      <c r="G1499" s="53" t="s">
        <v>963</v>
      </c>
      <c r="H1499" s="53" t="s">
        <v>963</v>
      </c>
      <c r="I1499" s="53">
        <v>3.2956456851696E-2</v>
      </c>
      <c r="J1499" s="53" t="s">
        <v>964</v>
      </c>
      <c r="K1499" s="53">
        <v>3.2956456851696E-2</v>
      </c>
      <c r="L1499" s="53" t="s">
        <v>964</v>
      </c>
      <c r="M1499" s="43" t="s">
        <v>773</v>
      </c>
      <c r="N1499" s="43" t="s">
        <v>446</v>
      </c>
      <c r="O1499" s="43" t="s">
        <v>436</v>
      </c>
      <c r="P1499" s="43" t="s">
        <v>444</v>
      </c>
      <c r="Q1499" s="43" t="s">
        <v>453</v>
      </c>
      <c r="R1499" s="43" t="s">
        <v>774</v>
      </c>
      <c r="S1499" s="43" t="s">
        <v>330</v>
      </c>
      <c r="V1499" s="42" t="s">
        <v>1300</v>
      </c>
      <c r="W1499"/>
    </row>
    <row r="1500" spans="1:23" s="39" customFormat="1" x14ac:dyDescent="0.35">
      <c r="A1500" s="43" t="s">
        <v>497</v>
      </c>
      <c r="B1500" s="54">
        <v>24009</v>
      </c>
      <c r="C1500" s="54" t="s">
        <v>10</v>
      </c>
      <c r="D1500" s="53">
        <v>3.6880609999999998</v>
      </c>
      <c r="E1500" s="53">
        <f>SUMIFS('Ratios_MARAMA-VA'!T:T, 'Ratios_MARAMA-VA'!AA:AA, V1500)</f>
        <v>3.6880609999957401</v>
      </c>
      <c r="F1500" s="53">
        <f>SUMIFS('Ratios_MARAMA-VA'!J:J, 'Ratios_MARAMA-VA'!AA:AA, V1500)</f>
        <v>3.70475646093015E-3</v>
      </c>
      <c r="G1500" s="53"/>
      <c r="H1500" s="53">
        <f t="shared" ref="H1500:H1538" si="15">F1500/E1500</f>
        <v>1.0045268939245931E-3</v>
      </c>
      <c r="I1500" s="53">
        <v>3.6880609999999998</v>
      </c>
      <c r="J1500" s="53">
        <v>3.7047564609344287E-3</v>
      </c>
      <c r="K1500" s="53">
        <v>3.6880609999999998</v>
      </c>
      <c r="L1500" s="53">
        <v>3.7047564609344287E-3</v>
      </c>
      <c r="M1500" s="43" t="s">
        <v>775</v>
      </c>
      <c r="N1500" s="43" t="s">
        <v>446</v>
      </c>
      <c r="O1500" s="43" t="s">
        <v>436</v>
      </c>
      <c r="P1500" s="43" t="s">
        <v>444</v>
      </c>
      <c r="Q1500" s="43" t="s">
        <v>453</v>
      </c>
      <c r="R1500" s="43" t="s">
        <v>776</v>
      </c>
      <c r="S1500" s="43" t="s">
        <v>330</v>
      </c>
      <c r="V1500" s="42" t="s">
        <v>1963</v>
      </c>
      <c r="W1500"/>
    </row>
    <row r="1501" spans="1:23" s="39" customFormat="1" x14ac:dyDescent="0.35">
      <c r="A1501" s="43" t="s">
        <v>497</v>
      </c>
      <c r="B1501" s="54">
        <v>24009</v>
      </c>
      <c r="C1501" s="54" t="s">
        <v>12</v>
      </c>
      <c r="D1501" s="53">
        <v>26.809370000000001</v>
      </c>
      <c r="E1501" s="53">
        <f>SUMIFS('Ratios_MARAMA-VA'!T:T, 'Ratios_MARAMA-VA'!AA:AA, V1501)</f>
        <v>26.809369999968698</v>
      </c>
      <c r="F1501" s="53">
        <f>SUMIFS('Ratios_MARAMA-VA'!J:J, 'Ratios_MARAMA-VA'!AA:AA, V1501)</f>
        <v>2.6930733174144201E-2</v>
      </c>
      <c r="G1501" s="53"/>
      <c r="H1501" s="53">
        <f t="shared" si="15"/>
        <v>1.0045268939246109E-3</v>
      </c>
      <c r="I1501" s="53">
        <v>26.809370000000001</v>
      </c>
      <c r="J1501" s="53">
        <v>2.6930733174175648E-2</v>
      </c>
      <c r="K1501" s="53">
        <v>26.809370000000001</v>
      </c>
      <c r="L1501" s="53">
        <v>2.6930733174175648E-2</v>
      </c>
      <c r="M1501" s="43" t="s">
        <v>775</v>
      </c>
      <c r="N1501" s="43" t="s">
        <v>446</v>
      </c>
      <c r="O1501" s="43" t="s">
        <v>436</v>
      </c>
      <c r="P1501" s="43" t="s">
        <v>444</v>
      </c>
      <c r="Q1501" s="43" t="s">
        <v>453</v>
      </c>
      <c r="R1501" s="43" t="s">
        <v>776</v>
      </c>
      <c r="S1501" s="43" t="s">
        <v>330</v>
      </c>
      <c r="V1501" s="42" t="s">
        <v>1972</v>
      </c>
      <c r="W1501"/>
    </row>
    <row r="1502" spans="1:23" s="39" customFormat="1" x14ac:dyDescent="0.35">
      <c r="A1502" s="43" t="s">
        <v>497</v>
      </c>
      <c r="B1502" s="54">
        <v>24017</v>
      </c>
      <c r="C1502" s="54" t="s">
        <v>10</v>
      </c>
      <c r="D1502" s="53">
        <v>5.7566579999999998</v>
      </c>
      <c r="E1502" s="53">
        <f>SUMIFS('Ratios_MARAMA-VA'!T:T, 'Ratios_MARAMA-VA'!AA:AA, V1502)</f>
        <v>5.7566579999933101</v>
      </c>
      <c r="F1502" s="53">
        <f>SUMIFS('Ratios_MARAMA-VA'!J:J, 'Ratios_MARAMA-VA'!AA:AA, V1502)</f>
        <v>5.7827177801195199E-3</v>
      </c>
      <c r="G1502" s="53"/>
      <c r="H1502" s="53">
        <f t="shared" si="15"/>
        <v>1.004526893924607E-3</v>
      </c>
      <c r="I1502" s="53">
        <v>5.7566579999999998</v>
      </c>
      <c r="J1502" s="53">
        <v>5.7827177801262402E-3</v>
      </c>
      <c r="K1502" s="53">
        <v>5.7566579999999998</v>
      </c>
      <c r="L1502" s="53">
        <v>5.7827177801262402E-3</v>
      </c>
      <c r="M1502" s="43" t="s">
        <v>775</v>
      </c>
      <c r="N1502" s="43" t="s">
        <v>446</v>
      </c>
      <c r="O1502" s="43" t="s">
        <v>436</v>
      </c>
      <c r="P1502" s="43" t="s">
        <v>444</v>
      </c>
      <c r="Q1502" s="43" t="s">
        <v>453</v>
      </c>
      <c r="R1502" s="43" t="s">
        <v>776</v>
      </c>
      <c r="S1502" s="43" t="s">
        <v>330</v>
      </c>
      <c r="V1502" s="42" t="s">
        <v>1964</v>
      </c>
      <c r="W1502"/>
    </row>
    <row r="1503" spans="1:23" s="39" customFormat="1" x14ac:dyDescent="0.35">
      <c r="A1503" s="43" t="s">
        <v>497</v>
      </c>
      <c r="B1503" s="54">
        <v>24017</v>
      </c>
      <c r="C1503" s="54" t="s">
        <v>12</v>
      </c>
      <c r="D1503" s="53">
        <v>41.846469999999997</v>
      </c>
      <c r="E1503" s="53">
        <f>SUMIFS('Ratios_MARAMA-VA'!T:T, 'Ratios_MARAMA-VA'!AA:AA, V1503)</f>
        <v>41.846469999951097</v>
      </c>
      <c r="F1503" s="53">
        <f>SUMIFS('Ratios_MARAMA-VA'!J:J, 'Ratios_MARAMA-VA'!AA:AA, V1503)</f>
        <v>4.20359045307604E-2</v>
      </c>
      <c r="G1503" s="53"/>
      <c r="H1503" s="53">
        <f t="shared" si="15"/>
        <v>1.0045268939246135E-3</v>
      </c>
      <c r="I1503" s="53">
        <v>41.846469999999997</v>
      </c>
      <c r="J1503" s="53">
        <v>4.203590453080952E-2</v>
      </c>
      <c r="K1503" s="53">
        <v>41.846469999999997</v>
      </c>
      <c r="L1503" s="53">
        <v>4.203590453080952E-2</v>
      </c>
      <c r="M1503" s="43" t="s">
        <v>775</v>
      </c>
      <c r="N1503" s="43" t="s">
        <v>446</v>
      </c>
      <c r="O1503" s="43" t="s">
        <v>436</v>
      </c>
      <c r="P1503" s="43" t="s">
        <v>444</v>
      </c>
      <c r="Q1503" s="43" t="s">
        <v>453</v>
      </c>
      <c r="R1503" s="43" t="s">
        <v>776</v>
      </c>
      <c r="S1503" s="43" t="s">
        <v>330</v>
      </c>
      <c r="V1503" s="42" t="s">
        <v>1973</v>
      </c>
      <c r="W1503"/>
    </row>
    <row r="1504" spans="1:23" s="39" customFormat="1" x14ac:dyDescent="0.35">
      <c r="A1504" s="43" t="s">
        <v>497</v>
      </c>
      <c r="B1504" s="54">
        <v>24021</v>
      </c>
      <c r="C1504" s="54" t="s">
        <v>10</v>
      </c>
      <c r="D1504" s="53">
        <v>7.9994870000000002</v>
      </c>
      <c r="E1504" s="53">
        <f>SUMIFS('Ratios_MARAMA-VA'!T:T, 'Ratios_MARAMA-VA'!AA:AA, V1504)</f>
        <v>7.9994869999907001</v>
      </c>
      <c r="F1504" s="53">
        <f>SUMIFS('Ratios_MARAMA-VA'!J:J, 'Ratios_MARAMA-VA'!AA:AA, V1504)</f>
        <v>8.0356998290909594E-3</v>
      </c>
      <c r="G1504" s="53"/>
      <c r="H1504" s="53">
        <f t="shared" si="15"/>
        <v>1.0045268939246105E-3</v>
      </c>
      <c r="I1504" s="53">
        <v>7.9994870000000002</v>
      </c>
      <c r="J1504" s="53">
        <v>8.0356998291003009E-3</v>
      </c>
      <c r="K1504" s="53">
        <v>7.9994870000000002</v>
      </c>
      <c r="L1504" s="53">
        <v>8.0356998291003009E-3</v>
      </c>
      <c r="M1504" s="43" t="s">
        <v>775</v>
      </c>
      <c r="N1504" s="43" t="s">
        <v>446</v>
      </c>
      <c r="O1504" s="43" t="s">
        <v>436</v>
      </c>
      <c r="P1504" s="43" t="s">
        <v>444</v>
      </c>
      <c r="Q1504" s="43" t="s">
        <v>453</v>
      </c>
      <c r="R1504" s="43" t="s">
        <v>776</v>
      </c>
      <c r="S1504" s="43" t="s">
        <v>330</v>
      </c>
      <c r="V1504" s="42" t="s">
        <v>1965</v>
      </c>
      <c r="W1504"/>
    </row>
    <row r="1505" spans="1:23" s="39" customFormat="1" x14ac:dyDescent="0.35">
      <c r="A1505" s="43" t="s">
        <v>497</v>
      </c>
      <c r="B1505" s="54">
        <v>24021</v>
      </c>
      <c r="C1505" s="54" t="s">
        <v>12</v>
      </c>
      <c r="D1505" s="53">
        <v>58.150120000000001</v>
      </c>
      <c r="E1505" s="53">
        <f>SUMIFS('Ratios_MARAMA-VA'!T:T, 'Ratios_MARAMA-VA'!AA:AA, V1505)</f>
        <v>58.150119999932599</v>
      </c>
      <c r="F1505" s="53">
        <f>SUMIFS('Ratios_MARAMA-VA'!J:J, 'Ratios_MARAMA-VA'!AA:AA, V1505)</f>
        <v>5.84133594248753E-2</v>
      </c>
      <c r="G1505" s="53"/>
      <c r="H1505" s="53">
        <f t="shared" si="15"/>
        <v>1.0045268939246042E-3</v>
      </c>
      <c r="I1505" s="53">
        <v>58.150120000000001</v>
      </c>
      <c r="J1505" s="53">
        <v>5.8413359424943009E-2</v>
      </c>
      <c r="K1505" s="53">
        <v>58.150120000000001</v>
      </c>
      <c r="L1505" s="53">
        <v>5.8413359424943009E-2</v>
      </c>
      <c r="M1505" s="43" t="s">
        <v>775</v>
      </c>
      <c r="N1505" s="43" t="s">
        <v>446</v>
      </c>
      <c r="O1505" s="43" t="s">
        <v>436</v>
      </c>
      <c r="P1505" s="43" t="s">
        <v>444</v>
      </c>
      <c r="Q1505" s="43" t="s">
        <v>453</v>
      </c>
      <c r="R1505" s="43" t="s">
        <v>776</v>
      </c>
      <c r="S1505" s="43" t="s">
        <v>330</v>
      </c>
      <c r="V1505" s="42" t="s">
        <v>1974</v>
      </c>
      <c r="W1505"/>
    </row>
    <row r="1506" spans="1:23" s="39" customFormat="1" x14ac:dyDescent="0.35">
      <c r="A1506" s="43" t="s">
        <v>497</v>
      </c>
      <c r="B1506" s="54">
        <v>24031</v>
      </c>
      <c r="C1506" s="54" t="s">
        <v>10</v>
      </c>
      <c r="D1506" s="53">
        <v>23.603200000000001</v>
      </c>
      <c r="E1506" s="53">
        <f>SUMIFS('Ratios_MARAMA-VA'!T:T, 'Ratios_MARAMA-VA'!AA:AA, V1506)</f>
        <v>23.6031999999725</v>
      </c>
      <c r="F1506" s="53">
        <f>SUMIFS('Ratios_MARAMA-VA'!J:J, 'Ratios_MARAMA-VA'!AA:AA, V1506)</f>
        <v>2.3710049182653702E-2</v>
      </c>
      <c r="G1506" s="53"/>
      <c r="H1506" s="53">
        <f t="shared" si="15"/>
        <v>1.0045268939246088E-3</v>
      </c>
      <c r="I1506" s="53">
        <v>23.603200000000001</v>
      </c>
      <c r="J1506" s="53">
        <v>2.3710049182681325E-2</v>
      </c>
      <c r="K1506" s="53">
        <v>23.603200000000001</v>
      </c>
      <c r="L1506" s="53">
        <v>2.3710049182681325E-2</v>
      </c>
      <c r="M1506" s="43" t="s">
        <v>775</v>
      </c>
      <c r="N1506" s="43" t="s">
        <v>446</v>
      </c>
      <c r="O1506" s="43" t="s">
        <v>436</v>
      </c>
      <c r="P1506" s="43" t="s">
        <v>444</v>
      </c>
      <c r="Q1506" s="43" t="s">
        <v>453</v>
      </c>
      <c r="R1506" s="43" t="s">
        <v>776</v>
      </c>
      <c r="S1506" s="43" t="s">
        <v>330</v>
      </c>
      <c r="V1506" s="42" t="s">
        <v>1966</v>
      </c>
      <c r="W1506"/>
    </row>
    <row r="1507" spans="1:23" s="39" customFormat="1" x14ac:dyDescent="0.35">
      <c r="A1507" s="43" t="s">
        <v>497</v>
      </c>
      <c r="B1507" s="54">
        <v>24031</v>
      </c>
      <c r="C1507" s="54" t="s">
        <v>12</v>
      </c>
      <c r="D1507" s="53">
        <v>171.5771</v>
      </c>
      <c r="E1507" s="53">
        <f>SUMIFS('Ratios_MARAMA-VA'!T:T, 'Ratios_MARAMA-VA'!AA:AA, V1507)</f>
        <v>171.57709999980099</v>
      </c>
      <c r="F1507" s="53">
        <f>SUMIFS('Ratios_MARAMA-VA'!J:J, 'Ratios_MARAMA-VA'!AA:AA, V1507)</f>
        <v>0.17235381133139099</v>
      </c>
      <c r="G1507" s="53"/>
      <c r="H1507" s="53">
        <f t="shared" si="15"/>
        <v>1.0045268939246025E-3</v>
      </c>
      <c r="I1507" s="53">
        <v>171.5771</v>
      </c>
      <c r="J1507" s="53">
        <v>0.17235381133159092</v>
      </c>
      <c r="K1507" s="53">
        <v>171.5771</v>
      </c>
      <c r="L1507" s="53">
        <v>0.17235381133159092</v>
      </c>
      <c r="M1507" s="43" t="s">
        <v>775</v>
      </c>
      <c r="N1507" s="43" t="s">
        <v>446</v>
      </c>
      <c r="O1507" s="43" t="s">
        <v>436</v>
      </c>
      <c r="P1507" s="43" t="s">
        <v>444</v>
      </c>
      <c r="Q1507" s="43" t="s">
        <v>453</v>
      </c>
      <c r="R1507" s="43" t="s">
        <v>776</v>
      </c>
      <c r="S1507" s="43" t="s">
        <v>330</v>
      </c>
      <c r="V1507" s="42" t="s">
        <v>1975</v>
      </c>
      <c r="W1507"/>
    </row>
    <row r="1508" spans="1:23" s="39" customFormat="1" x14ac:dyDescent="0.35">
      <c r="A1508" s="43" t="s">
        <v>497</v>
      </c>
      <c r="B1508" s="54">
        <v>24033</v>
      </c>
      <c r="C1508" s="54" t="s">
        <v>10</v>
      </c>
      <c r="D1508" s="53">
        <v>21.613379999999999</v>
      </c>
      <c r="E1508" s="53">
        <f>SUMIFS('Ratios_MARAMA-VA'!T:T, 'Ratios_MARAMA-VA'!AA:AA, V1508)</f>
        <v>21.6133799999748</v>
      </c>
      <c r="F1508" s="53">
        <f>SUMIFS('Ratios_MARAMA-VA'!J:J, 'Ratios_MARAMA-VA'!AA:AA, V1508)</f>
        <v>2.1711221478586899E-2</v>
      </c>
      <c r="G1508" s="53"/>
      <c r="H1508" s="53">
        <f t="shared" si="15"/>
        <v>1.0045268939246066E-3</v>
      </c>
      <c r="I1508" s="53">
        <v>21.613379999999999</v>
      </c>
      <c r="J1508" s="53">
        <v>2.1711221478612212E-2</v>
      </c>
      <c r="K1508" s="53">
        <v>21.613379999999999</v>
      </c>
      <c r="L1508" s="53">
        <v>2.1711221478612212E-2</v>
      </c>
      <c r="M1508" s="43" t="s">
        <v>775</v>
      </c>
      <c r="N1508" s="43" t="s">
        <v>446</v>
      </c>
      <c r="O1508" s="43" t="s">
        <v>436</v>
      </c>
      <c r="P1508" s="43" t="s">
        <v>444</v>
      </c>
      <c r="Q1508" s="43" t="s">
        <v>453</v>
      </c>
      <c r="R1508" s="43" t="s">
        <v>776</v>
      </c>
      <c r="S1508" s="43" t="s">
        <v>330</v>
      </c>
      <c r="V1508" s="42" t="s">
        <v>1967</v>
      </c>
      <c r="W1508"/>
    </row>
    <row r="1509" spans="1:23" s="39" customFormat="1" x14ac:dyDescent="0.35">
      <c r="A1509" s="43" t="s">
        <v>497</v>
      </c>
      <c r="B1509" s="54">
        <v>24033</v>
      </c>
      <c r="C1509" s="54" t="s">
        <v>12</v>
      </c>
      <c r="D1509" s="53">
        <v>157.11269999999999</v>
      </c>
      <c r="E1509" s="53">
        <f>SUMIFS('Ratios_MARAMA-VA'!T:T, 'Ratios_MARAMA-VA'!AA:AA, V1509)</f>
        <v>157.11269999981701</v>
      </c>
      <c r="F1509" s="53">
        <f>SUMIFS('Ratios_MARAMA-VA'!J:J, 'Ratios_MARAMA-VA'!AA:AA, V1509)</f>
        <v>0.157823932526925</v>
      </c>
      <c r="G1509" s="53"/>
      <c r="H1509" s="53">
        <f t="shared" si="15"/>
        <v>1.0045268939246083E-3</v>
      </c>
      <c r="I1509" s="53">
        <v>157.11269999999999</v>
      </c>
      <c r="J1509" s="53">
        <v>0.1578239325271088</v>
      </c>
      <c r="K1509" s="53">
        <v>157.11269999999999</v>
      </c>
      <c r="L1509" s="53">
        <v>0.1578239325271088</v>
      </c>
      <c r="M1509" s="43" t="s">
        <v>775</v>
      </c>
      <c r="N1509" s="43" t="s">
        <v>446</v>
      </c>
      <c r="O1509" s="43" t="s">
        <v>436</v>
      </c>
      <c r="P1509" s="43" t="s">
        <v>444</v>
      </c>
      <c r="Q1509" s="43" t="s">
        <v>453</v>
      </c>
      <c r="R1509" s="43" t="s">
        <v>776</v>
      </c>
      <c r="S1509" s="43" t="s">
        <v>330</v>
      </c>
      <c r="V1509" s="42" t="s">
        <v>1976</v>
      </c>
      <c r="W1509"/>
    </row>
    <row r="1510" spans="1:23" s="39" customFormat="1" x14ac:dyDescent="0.35">
      <c r="A1510" s="43" t="s">
        <v>811</v>
      </c>
      <c r="B1510" s="54">
        <v>51059</v>
      </c>
      <c r="C1510" s="54" t="s">
        <v>10</v>
      </c>
      <c r="D1510" s="53">
        <v>0.14962780000000001</v>
      </c>
      <c r="E1510" s="53">
        <f>SUMIFS('Ratios_MARAMA-VA'!T:T, 'Ratios_MARAMA-VA'!AA:AA, V1510)</f>
        <v>0.14962779999982601</v>
      </c>
      <c r="F1510" s="53">
        <f>SUMIFS('Ratios_MARAMA-VA'!J:J, 'Ratios_MARAMA-VA'!AA:AA, V1510)</f>
        <v>1.5030514917859701E-4</v>
      </c>
      <c r="G1510" s="53"/>
      <c r="H1510" s="53">
        <f t="shared" si="15"/>
        <v>1.0045268939246036E-3</v>
      </c>
      <c r="I1510" s="53">
        <v>0.14962780000000001</v>
      </c>
      <c r="J1510" s="53">
        <v>1.5030514917877181E-4</v>
      </c>
      <c r="K1510" s="53">
        <v>0.14962780000000001</v>
      </c>
      <c r="L1510" s="53">
        <v>1.5030514917877181E-4</v>
      </c>
      <c r="M1510" s="43" t="s">
        <v>775</v>
      </c>
      <c r="N1510" s="43" t="s">
        <v>446</v>
      </c>
      <c r="O1510" s="43" t="s">
        <v>436</v>
      </c>
      <c r="P1510" s="43" t="s">
        <v>444</v>
      </c>
      <c r="Q1510" s="43" t="s">
        <v>453</v>
      </c>
      <c r="R1510" s="43" t="s">
        <v>776</v>
      </c>
      <c r="S1510" s="43" t="s">
        <v>330</v>
      </c>
      <c r="V1510" s="42" t="s">
        <v>1968</v>
      </c>
      <c r="W1510"/>
    </row>
    <row r="1511" spans="1:23" s="39" customFormat="1" x14ac:dyDescent="0.35">
      <c r="A1511" s="43" t="s">
        <v>811</v>
      </c>
      <c r="B1511" s="54">
        <v>51059</v>
      </c>
      <c r="C1511" s="54" t="s">
        <v>12</v>
      </c>
      <c r="D1511" s="53">
        <v>1.0876790000000001</v>
      </c>
      <c r="E1511" s="53">
        <f>SUMIFS('Ratios_MARAMA-VA'!T:T, 'Ratios_MARAMA-VA'!AA:AA, V1511)</f>
        <v>1.08767899999874</v>
      </c>
      <c r="F1511" s="53">
        <f>SUMIFS('Ratios_MARAMA-VA'!J:J, 'Ratios_MARAMA-VA'!AA:AA, V1511)</f>
        <v>1.0926028074557401E-3</v>
      </c>
      <c r="G1511" s="53"/>
      <c r="H1511" s="53">
        <f t="shared" si="15"/>
        <v>1.0045268939245916E-3</v>
      </c>
      <c r="I1511" s="53">
        <v>1.0876790000000001</v>
      </c>
      <c r="J1511" s="53">
        <v>1.092602807457006E-3</v>
      </c>
      <c r="K1511" s="53">
        <v>1.0876790000000001</v>
      </c>
      <c r="L1511" s="53">
        <v>1.092602807457006E-3</v>
      </c>
      <c r="M1511" s="43" t="s">
        <v>775</v>
      </c>
      <c r="N1511" s="43" t="s">
        <v>446</v>
      </c>
      <c r="O1511" s="43" t="s">
        <v>436</v>
      </c>
      <c r="P1511" s="43" t="s">
        <v>444</v>
      </c>
      <c r="Q1511" s="43" t="s">
        <v>453</v>
      </c>
      <c r="R1511" s="43" t="s">
        <v>776</v>
      </c>
      <c r="S1511" s="43" t="s">
        <v>330</v>
      </c>
      <c r="V1511" s="42" t="s">
        <v>1977</v>
      </c>
      <c r="W1511"/>
    </row>
    <row r="1512" spans="1:23" s="39" customFormat="1" x14ac:dyDescent="0.35">
      <c r="A1512" s="43" t="s">
        <v>811</v>
      </c>
      <c r="B1512" s="54">
        <v>51107</v>
      </c>
      <c r="C1512" s="54" t="s">
        <v>10</v>
      </c>
      <c r="D1512" s="53">
        <v>7.2919340000000004</v>
      </c>
      <c r="E1512" s="53">
        <f>SUMIFS('Ratios_MARAMA-VA'!T:T, 'Ratios_MARAMA-VA'!AA:AA, V1512)</f>
        <v>7.2919339999915502</v>
      </c>
      <c r="F1512" s="53">
        <f>SUMIFS('Ratios_MARAMA-VA'!J:J, 'Ratios_MARAMA-VA'!AA:AA, V1512)</f>
        <v>7.3249438117147202E-3</v>
      </c>
      <c r="G1512" s="53"/>
      <c r="H1512" s="53">
        <f t="shared" si="15"/>
        <v>1.0045268939246033E-3</v>
      </c>
      <c r="I1512" s="53">
        <v>7.2919340000000004</v>
      </c>
      <c r="J1512" s="53">
        <v>7.324943811723209E-3</v>
      </c>
      <c r="K1512" s="53">
        <v>7.2919340000000004</v>
      </c>
      <c r="L1512" s="53">
        <v>7.324943811723209E-3</v>
      </c>
      <c r="M1512" s="43" t="s">
        <v>775</v>
      </c>
      <c r="N1512" s="43" t="s">
        <v>446</v>
      </c>
      <c r="O1512" s="43" t="s">
        <v>436</v>
      </c>
      <c r="P1512" s="43" t="s">
        <v>444</v>
      </c>
      <c r="Q1512" s="43" t="s">
        <v>453</v>
      </c>
      <c r="R1512" s="43" t="s">
        <v>776</v>
      </c>
      <c r="S1512" s="43" t="s">
        <v>330</v>
      </c>
      <c r="V1512" s="42" t="s">
        <v>1969</v>
      </c>
      <c r="W1512"/>
    </row>
    <row r="1513" spans="1:23" s="39" customFormat="1" x14ac:dyDescent="0.35">
      <c r="A1513" s="43" t="s">
        <v>811</v>
      </c>
      <c r="B1513" s="54">
        <v>51107</v>
      </c>
      <c r="C1513" s="54" t="s">
        <v>12</v>
      </c>
      <c r="D1513" s="53">
        <v>53.006749999999997</v>
      </c>
      <c r="E1513" s="53">
        <f>SUMIFS('Ratios_MARAMA-VA'!T:T, 'Ratios_MARAMA-VA'!AA:AA, V1513)</f>
        <v>53.0067499999384</v>
      </c>
      <c r="F1513" s="53">
        <f>SUMIFS('Ratios_MARAMA-VA'!J:J, 'Ratios_MARAMA-VA'!AA:AA, V1513)</f>
        <v>5.32467059344763E-2</v>
      </c>
      <c r="G1513" s="53"/>
      <c r="H1513" s="53">
        <f t="shared" si="15"/>
        <v>1.0045268939246072E-3</v>
      </c>
      <c r="I1513" s="53">
        <v>53.006749999999997</v>
      </c>
      <c r="J1513" s="53">
        <v>5.3246705934538174E-2</v>
      </c>
      <c r="K1513" s="53">
        <v>53.006749999999997</v>
      </c>
      <c r="L1513" s="53">
        <v>5.3246705934538174E-2</v>
      </c>
      <c r="M1513" s="43" t="s">
        <v>775</v>
      </c>
      <c r="N1513" s="43" t="s">
        <v>446</v>
      </c>
      <c r="O1513" s="43" t="s">
        <v>436</v>
      </c>
      <c r="P1513" s="43" t="s">
        <v>444</v>
      </c>
      <c r="Q1513" s="43" t="s">
        <v>453</v>
      </c>
      <c r="R1513" s="43" t="s">
        <v>776</v>
      </c>
      <c r="S1513" s="43" t="s">
        <v>330</v>
      </c>
      <c r="V1513" s="42" t="s">
        <v>1979</v>
      </c>
      <c r="W1513"/>
    </row>
    <row r="1514" spans="1:23" s="39" customFormat="1" x14ac:dyDescent="0.35">
      <c r="A1514" s="43" t="s">
        <v>811</v>
      </c>
      <c r="B1514" s="54">
        <v>51153</v>
      </c>
      <c r="C1514" s="54" t="s">
        <v>10</v>
      </c>
      <c r="D1514" s="53">
        <v>8.275976</v>
      </c>
      <c r="E1514" s="53">
        <f>SUMIFS('Ratios_MARAMA-VA'!T:T, 'Ratios_MARAMA-VA'!AA:AA, V1514)</f>
        <v>8.2759759999903899</v>
      </c>
      <c r="F1514" s="53">
        <f>SUMIFS('Ratios_MARAMA-VA'!J:J, 'Ratios_MARAMA-VA'!AA:AA, V1514)</f>
        <v>8.3134404654649392E-3</v>
      </c>
      <c r="G1514" s="53"/>
      <c r="H1514" s="53">
        <f t="shared" si="15"/>
        <v>1.004526893924607E-3</v>
      </c>
      <c r="I1514" s="53">
        <v>8.275976</v>
      </c>
      <c r="J1514" s="53">
        <v>8.313440465474593E-3</v>
      </c>
      <c r="K1514" s="53">
        <v>8.275976</v>
      </c>
      <c r="L1514" s="53">
        <v>8.313440465474593E-3</v>
      </c>
      <c r="M1514" s="43" t="s">
        <v>775</v>
      </c>
      <c r="N1514" s="43" t="s">
        <v>446</v>
      </c>
      <c r="O1514" s="43" t="s">
        <v>436</v>
      </c>
      <c r="P1514" s="43" t="s">
        <v>444</v>
      </c>
      <c r="Q1514" s="43" t="s">
        <v>453</v>
      </c>
      <c r="R1514" s="43" t="s">
        <v>776</v>
      </c>
      <c r="S1514" s="43" t="s">
        <v>330</v>
      </c>
      <c r="V1514" s="42" t="s">
        <v>1971</v>
      </c>
      <c r="W1514"/>
    </row>
    <row r="1515" spans="1:23" s="39" customFormat="1" x14ac:dyDescent="0.35">
      <c r="A1515" s="43" t="s">
        <v>811</v>
      </c>
      <c r="B1515" s="54">
        <v>51153</v>
      </c>
      <c r="C1515" s="54" t="s">
        <v>12</v>
      </c>
      <c r="D1515" s="53">
        <v>60.159979999999997</v>
      </c>
      <c r="E1515" s="53">
        <f>SUMIFS('Ratios_MARAMA-VA'!T:T, 'Ratios_MARAMA-VA'!AA:AA, V1515)</f>
        <v>60.159979999930002</v>
      </c>
      <c r="F1515" s="53">
        <f>SUMIFS('Ratios_MARAMA-VA'!J:J, 'Ratios_MARAMA-VA'!AA:AA, V1515)</f>
        <v>6.0432317847896301E-2</v>
      </c>
      <c r="G1515" s="53"/>
      <c r="H1515" s="53">
        <f t="shared" si="15"/>
        <v>1.0045268939246092E-3</v>
      </c>
      <c r="I1515" s="53">
        <v>60.159979999999997</v>
      </c>
      <c r="J1515" s="53">
        <v>6.0432317847966606E-2</v>
      </c>
      <c r="K1515" s="53">
        <v>60.159979999999997</v>
      </c>
      <c r="L1515" s="53">
        <v>6.0432317847966606E-2</v>
      </c>
      <c r="M1515" s="43" t="s">
        <v>775</v>
      </c>
      <c r="N1515" s="43" t="s">
        <v>446</v>
      </c>
      <c r="O1515" s="43" t="s">
        <v>436</v>
      </c>
      <c r="P1515" s="43" t="s">
        <v>444</v>
      </c>
      <c r="Q1515" s="43" t="s">
        <v>453</v>
      </c>
      <c r="R1515" s="43" t="s">
        <v>776</v>
      </c>
      <c r="S1515" s="43" t="s">
        <v>330</v>
      </c>
      <c r="V1515" s="42" t="s">
        <v>1981</v>
      </c>
      <c r="W1515"/>
    </row>
    <row r="1516" spans="1:23" s="39" customFormat="1" x14ac:dyDescent="0.35">
      <c r="A1516" s="43" t="s">
        <v>811</v>
      </c>
      <c r="B1516" s="54">
        <v>51600</v>
      </c>
      <c r="C1516" s="54" t="s">
        <v>12</v>
      </c>
      <c r="D1516" s="53">
        <v>7.1455919999999999E-4</v>
      </c>
      <c r="E1516" s="53">
        <f>SUMIFS('Ratios_MARAMA-VA'!T:T, 'Ratios_MARAMA-VA'!AA:AA, V1516)</f>
        <v>7.1455919999917101E-4</v>
      </c>
      <c r="F1516" s="53">
        <f>SUMIFS('Ratios_MARAMA-VA'!J:J, 'Ratios_MARAMA-VA'!AA:AA, V1516)</f>
        <v>7.1779393370041805E-7</v>
      </c>
      <c r="G1516" s="53"/>
      <c r="H1516" s="53">
        <f t="shared" si="15"/>
        <v>1.0045268939246053E-3</v>
      </c>
      <c r="I1516" s="53">
        <v>7.1455919999999999E-4</v>
      </c>
      <c r="J1516" s="53">
        <v>7.1779393370125079E-7</v>
      </c>
      <c r="K1516" s="53">
        <v>7.1455919999999999E-4</v>
      </c>
      <c r="L1516" s="53">
        <v>7.1779393370125079E-7</v>
      </c>
      <c r="M1516" s="43" t="s">
        <v>775</v>
      </c>
      <c r="N1516" s="43" t="s">
        <v>446</v>
      </c>
      <c r="O1516" s="43" t="s">
        <v>436</v>
      </c>
      <c r="P1516" s="43" t="s">
        <v>444</v>
      </c>
      <c r="Q1516" s="43" t="s">
        <v>453</v>
      </c>
      <c r="R1516" s="43" t="s">
        <v>776</v>
      </c>
      <c r="S1516" s="43" t="s">
        <v>330</v>
      </c>
      <c r="V1516" s="42" t="s">
        <v>1978</v>
      </c>
      <c r="W1516"/>
    </row>
    <row r="1517" spans="1:23" s="39" customFormat="1" x14ac:dyDescent="0.35">
      <c r="A1517" s="43" t="s">
        <v>811</v>
      </c>
      <c r="B1517" s="54">
        <v>51683</v>
      </c>
      <c r="C1517" s="54" t="s">
        <v>10</v>
      </c>
      <c r="D1517" s="53">
        <v>3.1408590000000001E-4</v>
      </c>
      <c r="E1517" s="53">
        <f>SUMIFS('Ratios_MARAMA-VA'!T:T, 'Ratios_MARAMA-VA'!AA:AA, V1517)</f>
        <v>3.1408589999963501E-4</v>
      </c>
      <c r="F1517" s="53">
        <f>SUMIFS('Ratios_MARAMA-VA'!J:J, 'Ratios_MARAMA-VA'!AA:AA, V1517)</f>
        <v>3.1550773355214698E-7</v>
      </c>
      <c r="G1517" s="53"/>
      <c r="H1517" s="53">
        <f t="shared" si="15"/>
        <v>1.0045268939246036E-3</v>
      </c>
      <c r="I1517" s="53">
        <v>3.1408590000000001E-4</v>
      </c>
      <c r="J1517" s="53">
        <v>3.1550773355251364E-7</v>
      </c>
      <c r="K1517" s="53">
        <v>3.1408590000000001E-4</v>
      </c>
      <c r="L1517" s="53">
        <v>3.1550773355251364E-7</v>
      </c>
      <c r="M1517" s="43" t="s">
        <v>775</v>
      </c>
      <c r="N1517" s="43" t="s">
        <v>446</v>
      </c>
      <c r="O1517" s="43" t="s">
        <v>436</v>
      </c>
      <c r="P1517" s="43" t="s">
        <v>444</v>
      </c>
      <c r="Q1517" s="43" t="s">
        <v>453</v>
      </c>
      <c r="R1517" s="43" t="s">
        <v>776</v>
      </c>
      <c r="S1517" s="43" t="s">
        <v>330</v>
      </c>
      <c r="V1517" s="42" t="s">
        <v>1970</v>
      </c>
      <c r="W1517"/>
    </row>
    <row r="1518" spans="1:23" s="39" customFormat="1" x14ac:dyDescent="0.35">
      <c r="A1518" s="43" t="s">
        <v>811</v>
      </c>
      <c r="B1518" s="54">
        <v>51683</v>
      </c>
      <c r="C1518" s="54" t="s">
        <v>12</v>
      </c>
      <c r="D1518" s="53">
        <v>2.2831629999999999E-3</v>
      </c>
      <c r="E1518" s="53">
        <f>SUMIFS('Ratios_MARAMA-VA'!T:T, 'Ratios_MARAMA-VA'!AA:AA, V1518)</f>
        <v>2.2831629999973502E-3</v>
      </c>
      <c r="F1518" s="53">
        <f>SUMIFS('Ratios_MARAMA-VA'!J:J, 'Ratios_MARAMA-VA'!AA:AA, V1518)</f>
        <v>2.29349863671091E-6</v>
      </c>
      <c r="G1518" s="53"/>
      <c r="H1518" s="53">
        <f t="shared" si="15"/>
        <v>1.0045268939246001E-3</v>
      </c>
      <c r="I1518" s="53">
        <v>2.2831629999999999E-3</v>
      </c>
      <c r="J1518" s="53">
        <v>2.2934986367135718E-6</v>
      </c>
      <c r="K1518" s="53">
        <v>2.2831629999999999E-3</v>
      </c>
      <c r="L1518" s="53">
        <v>2.2934986367135718E-6</v>
      </c>
      <c r="M1518" s="43" t="s">
        <v>775</v>
      </c>
      <c r="N1518" s="43" t="s">
        <v>446</v>
      </c>
      <c r="O1518" s="43" t="s">
        <v>436</v>
      </c>
      <c r="P1518" s="43" t="s">
        <v>444</v>
      </c>
      <c r="Q1518" s="43" t="s">
        <v>453</v>
      </c>
      <c r="R1518" s="43" t="s">
        <v>776</v>
      </c>
      <c r="S1518" s="43" t="s">
        <v>330</v>
      </c>
      <c r="V1518" s="42" t="s">
        <v>1980</v>
      </c>
      <c r="W1518"/>
    </row>
    <row r="1519" spans="1:23" s="39" customFormat="1" x14ac:dyDescent="0.35">
      <c r="A1519" s="43" t="s">
        <v>9</v>
      </c>
      <c r="B1519" s="54">
        <v>11001</v>
      </c>
      <c r="C1519" s="54" t="s">
        <v>10</v>
      </c>
      <c r="D1519" s="53">
        <v>3.4733269999999998</v>
      </c>
      <c r="E1519" s="53">
        <f>SUMIFS('Ratios_MARAMA-VA'!T:T, 'Ratios_MARAMA-VA'!AA:AA, V1519)</f>
        <v>3.47332699999596</v>
      </c>
      <c r="F1519" s="53">
        <f>SUMIFS('Ratios_MARAMA-VA'!J:J, 'Ratios_MARAMA-VA'!AA:AA, V1519)</f>
        <v>3.4890503828904299E-3</v>
      </c>
      <c r="G1519" s="53"/>
      <c r="H1519" s="53">
        <f t="shared" si="15"/>
        <v>1.0045268939246114E-3</v>
      </c>
      <c r="I1519" s="53">
        <v>3.4733269999999998</v>
      </c>
      <c r="J1519" s="53">
        <v>3.4890503828944883E-3</v>
      </c>
      <c r="K1519" s="53">
        <v>3.4733269999999998</v>
      </c>
      <c r="L1519" s="53">
        <v>3.4890503828944883E-3</v>
      </c>
      <c r="M1519" s="43" t="s">
        <v>445</v>
      </c>
      <c r="N1519" s="43" t="s">
        <v>446</v>
      </c>
      <c r="O1519" s="43" t="s">
        <v>436</v>
      </c>
      <c r="P1519" s="43" t="s">
        <v>444</v>
      </c>
      <c r="Q1519" s="43" t="s">
        <v>447</v>
      </c>
      <c r="R1519" s="43" t="s">
        <v>437</v>
      </c>
      <c r="S1519" s="43" t="s">
        <v>330</v>
      </c>
      <c r="V1519" s="42" t="s">
        <v>1982</v>
      </c>
      <c r="W1519"/>
    </row>
    <row r="1520" spans="1:23" s="39" customFormat="1" x14ac:dyDescent="0.35">
      <c r="A1520" s="43" t="s">
        <v>9</v>
      </c>
      <c r="B1520" s="54">
        <v>11001</v>
      </c>
      <c r="C1520" s="54" t="s">
        <v>12</v>
      </c>
      <c r="D1520" s="53">
        <v>17.88194</v>
      </c>
      <c r="E1520" s="53">
        <f>SUMIFS('Ratios_MARAMA-VA'!T:T, 'Ratios_MARAMA-VA'!AA:AA, V1520)</f>
        <v>17.881939999979199</v>
      </c>
      <c r="F1520" s="53">
        <f>SUMIFS('Ratios_MARAMA-VA'!J:J, 'Ratios_MARAMA-VA'!AA:AA, V1520)</f>
        <v>1.7962889645525299E-2</v>
      </c>
      <c r="G1520" s="53"/>
      <c r="H1520" s="53">
        <f t="shared" si="15"/>
        <v>1.0045268939246075E-3</v>
      </c>
      <c r="I1520" s="53">
        <v>17.88194</v>
      </c>
      <c r="J1520" s="53">
        <v>1.7962889645546196E-2</v>
      </c>
      <c r="K1520" s="53">
        <v>17.88194</v>
      </c>
      <c r="L1520" s="53">
        <v>1.7962889645546196E-2</v>
      </c>
      <c r="M1520" s="43" t="s">
        <v>445</v>
      </c>
      <c r="N1520" s="43" t="s">
        <v>446</v>
      </c>
      <c r="O1520" s="43" t="s">
        <v>436</v>
      </c>
      <c r="P1520" s="43" t="s">
        <v>444</v>
      </c>
      <c r="Q1520" s="43" t="s">
        <v>447</v>
      </c>
      <c r="R1520" s="43" t="s">
        <v>437</v>
      </c>
      <c r="S1520" s="43" t="s">
        <v>330</v>
      </c>
      <c r="V1520" s="42" t="s">
        <v>1997</v>
      </c>
      <c r="W1520"/>
    </row>
    <row r="1521" spans="1:23" s="39" customFormat="1" x14ac:dyDescent="0.35">
      <c r="A1521" s="43" t="s">
        <v>497</v>
      </c>
      <c r="B1521" s="54">
        <v>24009</v>
      </c>
      <c r="C1521" s="54" t="s">
        <v>10</v>
      </c>
      <c r="D1521" s="53">
        <v>0.34976575452818098</v>
      </c>
      <c r="E1521" s="53">
        <f>SUMIFS('Ratios_MARAMA-VA'!T:T, 'Ratios_MARAMA-VA'!AA:AA, V1521)</f>
        <v>0.34976575452777597</v>
      </c>
      <c r="F1521" s="53">
        <f>SUMIFS('Ratios_MARAMA-VA'!J:J, 'Ratios_MARAMA-VA'!AA:AA, V1521)</f>
        <v>3.5134910699698098E-4</v>
      </c>
      <c r="G1521" s="53"/>
      <c r="H1521" s="53">
        <f t="shared" si="15"/>
        <v>1.0045268939246003E-3</v>
      </c>
      <c r="I1521" s="53">
        <v>0.34976575452818098</v>
      </c>
      <c r="J1521" s="53">
        <v>3.5134910699738782E-4</v>
      </c>
      <c r="K1521" s="53">
        <v>0.34976575452818098</v>
      </c>
      <c r="L1521" s="53">
        <v>3.5134910699738782E-4</v>
      </c>
      <c r="M1521" s="43" t="s">
        <v>445</v>
      </c>
      <c r="N1521" s="43" t="s">
        <v>446</v>
      </c>
      <c r="O1521" s="43" t="s">
        <v>436</v>
      </c>
      <c r="P1521" s="43" t="s">
        <v>444</v>
      </c>
      <c r="Q1521" s="43" t="s">
        <v>447</v>
      </c>
      <c r="R1521" s="43" t="s">
        <v>437</v>
      </c>
      <c r="S1521" s="43" t="s">
        <v>330</v>
      </c>
      <c r="V1521" s="42" t="s">
        <v>1983</v>
      </c>
      <c r="W1521"/>
    </row>
    <row r="1522" spans="1:23" s="39" customFormat="1" x14ac:dyDescent="0.35">
      <c r="A1522" s="43" t="s">
        <v>497</v>
      </c>
      <c r="B1522" s="54">
        <v>24009</v>
      </c>
      <c r="C1522" s="54" t="s">
        <v>12</v>
      </c>
      <c r="D1522" s="53">
        <v>1.8007202546730099</v>
      </c>
      <c r="E1522" s="53">
        <f>SUMIFS('Ratios_MARAMA-VA'!T:T, 'Ratios_MARAMA-VA'!AA:AA, V1522)</f>
        <v>1.80072025467091</v>
      </c>
      <c r="F1522" s="53">
        <f>SUMIFS('Ratios_MARAMA-VA'!J:J, 'Ratios_MARAMA-VA'!AA:AA, V1522)</f>
        <v>1.80887192425169E-3</v>
      </c>
      <c r="G1522" s="53"/>
      <c r="H1522" s="53">
        <f t="shared" si="15"/>
        <v>1.0045268939246033E-3</v>
      </c>
      <c r="I1522" s="53">
        <v>1.8007202546730099</v>
      </c>
      <c r="J1522" s="53">
        <v>1.8088719242537992E-3</v>
      </c>
      <c r="K1522" s="53">
        <v>1.8007202546730099</v>
      </c>
      <c r="L1522" s="53">
        <v>1.8088719242537992E-3</v>
      </c>
      <c r="M1522" s="43" t="s">
        <v>445</v>
      </c>
      <c r="N1522" s="43" t="s">
        <v>446</v>
      </c>
      <c r="O1522" s="43" t="s">
        <v>436</v>
      </c>
      <c r="P1522" s="43" t="s">
        <v>444</v>
      </c>
      <c r="Q1522" s="43" t="s">
        <v>447</v>
      </c>
      <c r="R1522" s="43" t="s">
        <v>437</v>
      </c>
      <c r="S1522" s="43" t="s">
        <v>330</v>
      </c>
      <c r="V1522" s="42" t="s">
        <v>1998</v>
      </c>
      <c r="W1522"/>
    </row>
    <row r="1523" spans="1:23" s="39" customFormat="1" x14ac:dyDescent="0.35">
      <c r="A1523" s="43" t="s">
        <v>497</v>
      </c>
      <c r="B1523" s="54">
        <v>24017</v>
      </c>
      <c r="C1523" s="54" t="s">
        <v>10</v>
      </c>
      <c r="D1523" s="53">
        <v>0.61651075564813596</v>
      </c>
      <c r="E1523" s="53">
        <f>SUMIFS('Ratios_MARAMA-VA'!T:T, 'Ratios_MARAMA-VA'!AA:AA, V1523)</f>
        <v>0.61651075564742097</v>
      </c>
      <c r="F1523" s="53">
        <f>SUMIFS('Ratios_MARAMA-VA'!J:J, 'Ratios_MARAMA-VA'!AA:AA, V1523)</f>
        <v>6.1930163444161399E-4</v>
      </c>
      <c r="G1523" s="53"/>
      <c r="H1523" s="53">
        <f t="shared" si="15"/>
        <v>1.0045268939246036E-3</v>
      </c>
      <c r="I1523" s="53">
        <v>0.61651075564813596</v>
      </c>
      <c r="J1523" s="53">
        <v>6.1930163444233227E-4</v>
      </c>
      <c r="K1523" s="53">
        <v>0.61651075564813596</v>
      </c>
      <c r="L1523" s="53">
        <v>6.1930163444233227E-4</v>
      </c>
      <c r="M1523" s="43" t="s">
        <v>445</v>
      </c>
      <c r="N1523" s="43" t="s">
        <v>446</v>
      </c>
      <c r="O1523" s="43" t="s">
        <v>436</v>
      </c>
      <c r="P1523" s="43" t="s">
        <v>444</v>
      </c>
      <c r="Q1523" s="43" t="s">
        <v>447</v>
      </c>
      <c r="R1523" s="43" t="s">
        <v>437</v>
      </c>
      <c r="S1523" s="43" t="s">
        <v>330</v>
      </c>
      <c r="V1523" s="42" t="s">
        <v>1984</v>
      </c>
      <c r="W1523"/>
    </row>
    <row r="1524" spans="1:23" s="39" customFormat="1" x14ac:dyDescent="0.35">
      <c r="A1524" s="43" t="s">
        <v>497</v>
      </c>
      <c r="B1524" s="54">
        <v>24017</v>
      </c>
      <c r="C1524" s="54" t="s">
        <v>12</v>
      </c>
      <c r="D1524" s="53">
        <v>3.1740198441553198</v>
      </c>
      <c r="E1524" s="53">
        <f>SUMIFS('Ratios_MARAMA-VA'!T:T, 'Ratios_MARAMA-VA'!AA:AA, V1524)</f>
        <v>3.1740198441516498</v>
      </c>
      <c r="F1524" s="53">
        <f>SUMIFS('Ratios_MARAMA-VA'!J:J, 'Ratios_MARAMA-VA'!AA:AA, V1524)</f>
        <v>3.1883882953007E-3</v>
      </c>
      <c r="G1524" s="53"/>
      <c r="H1524" s="53">
        <f t="shared" si="15"/>
        <v>1.0045268939246001E-3</v>
      </c>
      <c r="I1524" s="53">
        <v>3.1740198441553198</v>
      </c>
      <c r="J1524" s="53">
        <v>3.1883882953043867E-3</v>
      </c>
      <c r="K1524" s="53">
        <v>3.1740198441553198</v>
      </c>
      <c r="L1524" s="53">
        <v>3.1883882953043867E-3</v>
      </c>
      <c r="M1524" s="43" t="s">
        <v>445</v>
      </c>
      <c r="N1524" s="43" t="s">
        <v>446</v>
      </c>
      <c r="O1524" s="43" t="s">
        <v>436</v>
      </c>
      <c r="P1524" s="43" t="s">
        <v>444</v>
      </c>
      <c r="Q1524" s="43" t="s">
        <v>447</v>
      </c>
      <c r="R1524" s="43" t="s">
        <v>437</v>
      </c>
      <c r="S1524" s="43" t="s">
        <v>330</v>
      </c>
      <c r="V1524" s="42" t="s">
        <v>1999</v>
      </c>
      <c r="W1524"/>
    </row>
    <row r="1525" spans="1:23" s="39" customFormat="1" x14ac:dyDescent="0.35">
      <c r="A1525" s="43" t="s">
        <v>497</v>
      </c>
      <c r="B1525" s="54">
        <v>24021</v>
      </c>
      <c r="C1525" s="54" t="s">
        <v>10</v>
      </c>
      <c r="D1525" s="53">
        <v>1.01303979314465</v>
      </c>
      <c r="E1525" s="53">
        <f>SUMIFS('Ratios_MARAMA-VA'!T:T, 'Ratios_MARAMA-VA'!AA:AA, V1525)</f>
        <v>1.01303979314347</v>
      </c>
      <c r="F1525" s="53">
        <f>SUMIFS('Ratios_MARAMA-VA'!J:J, 'Ratios_MARAMA-VA'!AA:AA, V1525)</f>
        <v>1.01762571682843E-3</v>
      </c>
      <c r="G1525" s="53"/>
      <c r="H1525" s="53">
        <f t="shared" si="15"/>
        <v>1.0045268939246007E-3</v>
      </c>
      <c r="I1525" s="53">
        <v>1.01303979314465</v>
      </c>
      <c r="J1525" s="53">
        <v>1.0176257168296153E-3</v>
      </c>
      <c r="K1525" s="53">
        <v>1.01303979314465</v>
      </c>
      <c r="L1525" s="53">
        <v>1.0176257168296153E-3</v>
      </c>
      <c r="M1525" s="43" t="s">
        <v>445</v>
      </c>
      <c r="N1525" s="43" t="s">
        <v>446</v>
      </c>
      <c r="O1525" s="43" t="s">
        <v>436</v>
      </c>
      <c r="P1525" s="43" t="s">
        <v>444</v>
      </c>
      <c r="Q1525" s="43" t="s">
        <v>447</v>
      </c>
      <c r="R1525" s="43" t="s">
        <v>437</v>
      </c>
      <c r="S1525" s="43" t="s">
        <v>330</v>
      </c>
      <c r="V1525" s="42" t="s">
        <v>1985</v>
      </c>
      <c r="W1525"/>
    </row>
    <row r="1526" spans="1:23" s="39" customFormat="1" x14ac:dyDescent="0.35">
      <c r="A1526" s="43" t="s">
        <v>497</v>
      </c>
      <c r="B1526" s="54">
        <v>24021</v>
      </c>
      <c r="C1526" s="54" t="s">
        <v>12</v>
      </c>
      <c r="D1526" s="53">
        <v>5.2154958875270001</v>
      </c>
      <c r="E1526" s="53">
        <f>SUMIFS('Ratios_MARAMA-VA'!T:T, 'Ratios_MARAMA-VA'!AA:AA, V1526)</f>
        <v>5.2154958875209401</v>
      </c>
      <c r="F1526" s="53">
        <f>SUMIFS('Ratios_MARAMA-VA'!J:J, 'Ratios_MARAMA-VA'!AA:AA, V1526)</f>
        <v>5.2391058841679801E-3</v>
      </c>
      <c r="G1526" s="53"/>
      <c r="H1526" s="53">
        <f t="shared" si="15"/>
        <v>1.0045268939246088E-3</v>
      </c>
      <c r="I1526" s="53">
        <v>5.2154958875270001</v>
      </c>
      <c r="J1526" s="53">
        <v>5.2391058841740681E-3</v>
      </c>
      <c r="K1526" s="53">
        <v>5.2154958875270001</v>
      </c>
      <c r="L1526" s="53">
        <v>5.2391058841740681E-3</v>
      </c>
      <c r="M1526" s="43" t="s">
        <v>445</v>
      </c>
      <c r="N1526" s="43" t="s">
        <v>446</v>
      </c>
      <c r="O1526" s="43" t="s">
        <v>436</v>
      </c>
      <c r="P1526" s="43" t="s">
        <v>444</v>
      </c>
      <c r="Q1526" s="43" t="s">
        <v>447</v>
      </c>
      <c r="R1526" s="43" t="s">
        <v>437</v>
      </c>
      <c r="S1526" s="43" t="s">
        <v>330</v>
      </c>
      <c r="V1526" s="42" t="s">
        <v>2000</v>
      </c>
      <c r="W1526"/>
    </row>
    <row r="1527" spans="1:23" s="39" customFormat="1" x14ac:dyDescent="0.35">
      <c r="A1527" s="43" t="s">
        <v>497</v>
      </c>
      <c r="B1527" s="54">
        <v>24031</v>
      </c>
      <c r="C1527" s="54" t="s">
        <v>10</v>
      </c>
      <c r="D1527" s="53">
        <v>2.70351299726034</v>
      </c>
      <c r="E1527" s="53">
        <f>SUMIFS('Ratios_MARAMA-VA'!T:T, 'Ratios_MARAMA-VA'!AA:AA, V1527)</f>
        <v>2.7035129972571799</v>
      </c>
      <c r="F1527" s="53">
        <f>SUMIFS('Ratios_MARAMA-VA'!J:J, 'Ratios_MARAMA-VA'!AA:AA, V1527)</f>
        <v>2.71575151381957E-3</v>
      </c>
      <c r="G1527" s="53"/>
      <c r="H1527" s="53">
        <f t="shared" si="15"/>
        <v>1.0045268939246109E-3</v>
      </c>
      <c r="I1527" s="53">
        <v>2.70351299726034</v>
      </c>
      <c r="J1527" s="53">
        <v>2.7157515138227445E-3</v>
      </c>
      <c r="K1527" s="53">
        <v>2.70351299726034</v>
      </c>
      <c r="L1527" s="53">
        <v>2.7157515138227445E-3</v>
      </c>
      <c r="M1527" s="43" t="s">
        <v>445</v>
      </c>
      <c r="N1527" s="43" t="s">
        <v>446</v>
      </c>
      <c r="O1527" s="43" t="s">
        <v>436</v>
      </c>
      <c r="P1527" s="43" t="s">
        <v>444</v>
      </c>
      <c r="Q1527" s="43" t="s">
        <v>447</v>
      </c>
      <c r="R1527" s="43" t="s">
        <v>437</v>
      </c>
      <c r="S1527" s="43" t="s">
        <v>330</v>
      </c>
      <c r="V1527" s="42" t="s">
        <v>1986</v>
      </c>
      <c r="W1527"/>
    </row>
    <row r="1528" spans="1:23" s="39" customFormat="1" x14ac:dyDescent="0.35">
      <c r="A1528" s="43" t="s">
        <v>497</v>
      </c>
      <c r="B1528" s="54">
        <v>24031</v>
      </c>
      <c r="C1528" s="54" t="s">
        <v>12</v>
      </c>
      <c r="D1528" s="53">
        <v>13.9186611519251</v>
      </c>
      <c r="E1528" s="53">
        <f>SUMIFS('Ratios_MARAMA-VA'!T:T, 'Ratios_MARAMA-VA'!AA:AA, V1528)</f>
        <v>13.9186611519089</v>
      </c>
      <c r="F1528" s="53">
        <f>SUMIFS('Ratios_MARAMA-VA'!J:J, 'Ratios_MARAMA-VA'!AA:AA, V1528)</f>
        <v>1.39816694545161E-2</v>
      </c>
      <c r="G1528" s="53"/>
      <c r="H1528" s="53">
        <f t="shared" si="15"/>
        <v>1.0045268939246042E-3</v>
      </c>
      <c r="I1528" s="53">
        <v>13.9186611519251</v>
      </c>
      <c r="J1528" s="53">
        <v>1.3981669454532374E-2</v>
      </c>
      <c r="K1528" s="53">
        <v>13.9186611519251</v>
      </c>
      <c r="L1528" s="53">
        <v>1.3981669454532374E-2</v>
      </c>
      <c r="M1528" s="43" t="s">
        <v>445</v>
      </c>
      <c r="N1528" s="43" t="s">
        <v>446</v>
      </c>
      <c r="O1528" s="43" t="s">
        <v>436</v>
      </c>
      <c r="P1528" s="43" t="s">
        <v>444</v>
      </c>
      <c r="Q1528" s="43" t="s">
        <v>447</v>
      </c>
      <c r="R1528" s="43" t="s">
        <v>437</v>
      </c>
      <c r="S1528" s="43" t="s">
        <v>330</v>
      </c>
      <c r="V1528" s="42" t="s">
        <v>2001</v>
      </c>
      <c r="W1528"/>
    </row>
    <row r="1529" spans="1:23" s="39" customFormat="1" x14ac:dyDescent="0.35">
      <c r="A1529" s="43" t="s">
        <v>497</v>
      </c>
      <c r="B1529" s="54">
        <v>24033</v>
      </c>
      <c r="C1529" s="54" t="s">
        <v>10</v>
      </c>
      <c r="D1529" s="53">
        <v>3.3908097356834799</v>
      </c>
      <c r="E1529" s="53">
        <f>SUMIFS('Ratios_MARAMA-VA'!T:T, 'Ratios_MARAMA-VA'!AA:AA, V1529)</f>
        <v>3.3908097356795399</v>
      </c>
      <c r="F1529" s="53">
        <f>SUMIFS('Ratios_MARAMA-VA'!J:J, 'Ratios_MARAMA-VA'!AA:AA, V1529)</f>
        <v>3.4061595716714799E-3</v>
      </c>
      <c r="G1529" s="53"/>
      <c r="H1529" s="53">
        <f t="shared" si="15"/>
        <v>1.0045268939246053E-3</v>
      </c>
      <c r="I1529" s="53">
        <v>3.3908097356834799</v>
      </c>
      <c r="J1529" s="53">
        <v>3.4061595716754381E-3</v>
      </c>
      <c r="K1529" s="53">
        <v>3.3908097356834799</v>
      </c>
      <c r="L1529" s="53">
        <v>3.4061595716754381E-3</v>
      </c>
      <c r="M1529" s="43" t="s">
        <v>445</v>
      </c>
      <c r="N1529" s="43" t="s">
        <v>446</v>
      </c>
      <c r="O1529" s="43" t="s">
        <v>436</v>
      </c>
      <c r="P1529" s="43" t="s">
        <v>444</v>
      </c>
      <c r="Q1529" s="43" t="s">
        <v>447</v>
      </c>
      <c r="R1529" s="43" t="s">
        <v>437</v>
      </c>
      <c r="S1529" s="43" t="s">
        <v>330</v>
      </c>
      <c r="V1529" s="42" t="s">
        <v>1987</v>
      </c>
      <c r="W1529"/>
    </row>
    <row r="1530" spans="1:23" s="39" customFormat="1" x14ac:dyDescent="0.35">
      <c r="A1530" s="43" t="s">
        <v>497</v>
      </c>
      <c r="B1530" s="54">
        <v>24033</v>
      </c>
      <c r="C1530" s="54" t="s">
        <v>12</v>
      </c>
      <c r="D1530" s="53">
        <v>17.4571086969937</v>
      </c>
      <c r="E1530" s="53">
        <f>SUMIFS('Ratios_MARAMA-VA'!T:T, 'Ratios_MARAMA-VA'!AA:AA, V1530)</f>
        <v>17.4571086969734</v>
      </c>
      <c r="F1530" s="53">
        <f>SUMIFS('Ratios_MARAMA-VA'!J:J, 'Ratios_MARAMA-VA'!AA:AA, V1530)</f>
        <v>1.7536135176274899E-2</v>
      </c>
      <c r="G1530" s="53"/>
      <c r="H1530" s="53">
        <f t="shared" si="15"/>
        <v>1.0045268939246051E-3</v>
      </c>
      <c r="I1530" s="53">
        <v>17.4571086969937</v>
      </c>
      <c r="J1530" s="53">
        <v>1.7536135176295292E-2</v>
      </c>
      <c r="K1530" s="53">
        <v>17.4571086969937</v>
      </c>
      <c r="L1530" s="53">
        <v>1.7536135176295292E-2</v>
      </c>
      <c r="M1530" s="43" t="s">
        <v>445</v>
      </c>
      <c r="N1530" s="43" t="s">
        <v>446</v>
      </c>
      <c r="O1530" s="43" t="s">
        <v>436</v>
      </c>
      <c r="P1530" s="43" t="s">
        <v>444</v>
      </c>
      <c r="Q1530" s="43" t="s">
        <v>447</v>
      </c>
      <c r="R1530" s="43" t="s">
        <v>437</v>
      </c>
      <c r="S1530" s="43" t="s">
        <v>330</v>
      </c>
      <c r="V1530" s="42" t="s">
        <v>2002</v>
      </c>
      <c r="W1530"/>
    </row>
    <row r="1531" spans="1:23" s="39" customFormat="1" x14ac:dyDescent="0.35">
      <c r="A1531" s="43" t="s">
        <v>811</v>
      </c>
      <c r="B1531" s="54">
        <v>51013</v>
      </c>
      <c r="C1531" s="54" t="s">
        <v>10</v>
      </c>
      <c r="D1531" s="53">
        <v>0.41747672659763202</v>
      </c>
      <c r="E1531" s="53">
        <f>SUMIFS('Ratios_MARAMA-VA'!T:T, 'Ratios_MARAMA-VA'!AA:AA, V1531)</f>
        <v>0.41747672659714702</v>
      </c>
      <c r="F1531" s="53">
        <f>SUMIFS('Ratios_MARAMA-VA'!J:J, 'Ratios_MARAMA-VA'!AA:AA, V1531)</f>
        <v>4.1936659945444399E-4</v>
      </c>
      <c r="G1531" s="53"/>
      <c r="H1531" s="53">
        <f t="shared" si="15"/>
        <v>1.0045268939246059E-3</v>
      </c>
      <c r="I1531" s="53">
        <v>0.41747672659763202</v>
      </c>
      <c r="J1531" s="53">
        <v>4.1936659945493123E-4</v>
      </c>
      <c r="K1531" s="53">
        <v>0.41747672659763202</v>
      </c>
      <c r="L1531" s="53">
        <v>4.1936659945493123E-4</v>
      </c>
      <c r="M1531" s="43" t="s">
        <v>445</v>
      </c>
      <c r="N1531" s="43" t="s">
        <v>446</v>
      </c>
      <c r="O1531" s="43" t="s">
        <v>436</v>
      </c>
      <c r="P1531" s="43" t="s">
        <v>444</v>
      </c>
      <c r="Q1531" s="43" t="s">
        <v>447</v>
      </c>
      <c r="R1531" s="43" t="s">
        <v>437</v>
      </c>
      <c r="S1531" s="43" t="s">
        <v>330</v>
      </c>
      <c r="V1531" s="42" t="s">
        <v>1989</v>
      </c>
      <c r="W1531"/>
    </row>
    <row r="1532" spans="1:23" s="39" customFormat="1" x14ac:dyDescent="0.35">
      <c r="A1532" s="43" t="s">
        <v>811</v>
      </c>
      <c r="B1532" s="54">
        <v>51013</v>
      </c>
      <c r="C1532" s="54" t="s">
        <v>12</v>
      </c>
      <c r="D1532" s="53">
        <v>2.1493204036345599</v>
      </c>
      <c r="E1532" s="53">
        <f>SUMIFS('Ratios_MARAMA-VA'!T:T, 'Ratios_MARAMA-VA'!AA:AA, V1532)</f>
        <v>2.1493204036320699</v>
      </c>
      <c r="F1532" s="53">
        <f>SUMIFS('Ratios_MARAMA-VA'!J:J, 'Ratios_MARAMA-VA'!AA:AA, V1532)</f>
        <v>2.1590501491092901E-3</v>
      </c>
      <c r="G1532" s="53"/>
      <c r="H1532" s="53">
        <f t="shared" si="15"/>
        <v>1.0045268939245997E-3</v>
      </c>
      <c r="I1532" s="53">
        <v>2.1493204036345599</v>
      </c>
      <c r="J1532" s="53">
        <v>2.1590501491117911E-3</v>
      </c>
      <c r="K1532" s="53">
        <v>2.1493204036345599</v>
      </c>
      <c r="L1532" s="53">
        <v>2.1590501491117911E-3</v>
      </c>
      <c r="M1532" s="43" t="s">
        <v>445</v>
      </c>
      <c r="N1532" s="43" t="s">
        <v>446</v>
      </c>
      <c r="O1532" s="43" t="s">
        <v>436</v>
      </c>
      <c r="P1532" s="43" t="s">
        <v>444</v>
      </c>
      <c r="Q1532" s="43" t="s">
        <v>447</v>
      </c>
      <c r="R1532" s="43" t="s">
        <v>437</v>
      </c>
      <c r="S1532" s="43" t="s">
        <v>330</v>
      </c>
      <c r="V1532" s="42" t="s">
        <v>2004</v>
      </c>
      <c r="W1532"/>
    </row>
    <row r="1533" spans="1:23" s="39" customFormat="1" x14ac:dyDescent="0.35">
      <c r="A1533" s="43" t="s">
        <v>811</v>
      </c>
      <c r="B1533" s="54">
        <v>51059</v>
      </c>
      <c r="C1533" s="54" t="s">
        <v>10</v>
      </c>
      <c r="D1533" s="53">
        <v>3.9495702159827202</v>
      </c>
      <c r="E1533" s="53">
        <f>SUMIFS('Ratios_MARAMA-VA'!T:T, 'Ratios_MARAMA-VA'!AA:AA, V1533)</f>
        <v>3.9495702159781398</v>
      </c>
      <c r="F1533" s="53">
        <f>SUMIFS('Ratios_MARAMA-VA'!J:J, 'Ratios_MARAMA-VA'!AA:AA, V1533)</f>
        <v>3.9674495013936502E-3</v>
      </c>
      <c r="G1533" s="53"/>
      <c r="H1533" s="53">
        <f t="shared" si="15"/>
        <v>1.0045268939246044E-3</v>
      </c>
      <c r="I1533" s="53">
        <v>3.9495702159827202</v>
      </c>
      <c r="J1533" s="53">
        <v>3.9674495013982507E-3</v>
      </c>
      <c r="K1533" s="53">
        <v>3.9495702159827202</v>
      </c>
      <c r="L1533" s="53">
        <v>3.9674495013982507E-3</v>
      </c>
      <c r="M1533" s="43" t="s">
        <v>445</v>
      </c>
      <c r="N1533" s="43" t="s">
        <v>446</v>
      </c>
      <c r="O1533" s="43" t="s">
        <v>436</v>
      </c>
      <c r="P1533" s="43" t="s">
        <v>444</v>
      </c>
      <c r="Q1533" s="43" t="s">
        <v>447</v>
      </c>
      <c r="R1533" s="43" t="s">
        <v>437</v>
      </c>
      <c r="S1533" s="43" t="s">
        <v>330</v>
      </c>
      <c r="V1533" s="42" t="s">
        <v>1990</v>
      </c>
      <c r="W1533"/>
    </row>
    <row r="1534" spans="1:23" s="39" customFormat="1" x14ac:dyDescent="0.35">
      <c r="A1534" s="43" t="s">
        <v>811</v>
      </c>
      <c r="B1534" s="54">
        <v>51059</v>
      </c>
      <c r="C1534" s="54" t="s">
        <v>12</v>
      </c>
      <c r="D1534" s="53">
        <v>20.333809519001601</v>
      </c>
      <c r="E1534" s="53">
        <f>SUMIFS('Ratios_MARAMA-VA'!T:T, 'Ratios_MARAMA-VA'!AA:AA, V1534)</f>
        <v>20.333809518978001</v>
      </c>
      <c r="F1534" s="53">
        <f>SUMIFS('Ratios_MARAMA-VA'!J:J, 'Ratios_MARAMA-VA'!AA:AA, V1534)</f>
        <v>2.0425858517753501E-2</v>
      </c>
      <c r="G1534" s="53"/>
      <c r="H1534" s="53">
        <f t="shared" si="15"/>
        <v>1.0045268939246031E-3</v>
      </c>
      <c r="I1534" s="53">
        <v>20.333809519001601</v>
      </c>
      <c r="J1534" s="53">
        <v>2.0425858517777208E-2</v>
      </c>
      <c r="K1534" s="53">
        <v>20.333809519001601</v>
      </c>
      <c r="L1534" s="53">
        <v>2.0425858517777208E-2</v>
      </c>
      <c r="M1534" s="43" t="s">
        <v>445</v>
      </c>
      <c r="N1534" s="43" t="s">
        <v>446</v>
      </c>
      <c r="O1534" s="43" t="s">
        <v>436</v>
      </c>
      <c r="P1534" s="43" t="s">
        <v>444</v>
      </c>
      <c r="Q1534" s="43" t="s">
        <v>447</v>
      </c>
      <c r="R1534" s="43" t="s">
        <v>437</v>
      </c>
      <c r="S1534" s="43" t="s">
        <v>330</v>
      </c>
      <c r="V1534" s="42" t="s">
        <v>2005</v>
      </c>
      <c r="W1534"/>
    </row>
    <row r="1535" spans="1:23" s="39" customFormat="1" x14ac:dyDescent="0.35">
      <c r="A1535" s="43" t="s">
        <v>811</v>
      </c>
      <c r="B1535" s="54">
        <v>51107</v>
      </c>
      <c r="C1535" s="54" t="s">
        <v>10</v>
      </c>
      <c r="D1535" s="53">
        <v>1.31335987870176</v>
      </c>
      <c r="E1535" s="53">
        <f>SUMIFS('Ratios_MARAMA-VA'!T:T, 'Ratios_MARAMA-VA'!AA:AA, V1535)</f>
        <v>1.3133598787002301</v>
      </c>
      <c r="F1535" s="53">
        <f>SUMIFS('Ratios_MARAMA-VA'!J:J, 'Ratios_MARAMA-VA'!AA:AA, V1535)</f>
        <v>1.3193053195559401E-3</v>
      </c>
      <c r="G1535" s="53"/>
      <c r="H1535" s="53">
        <f t="shared" si="15"/>
        <v>1.0045268939246066E-3</v>
      </c>
      <c r="I1535" s="53">
        <v>1.31335987870176</v>
      </c>
      <c r="J1535" s="53">
        <v>1.3193053195574771E-3</v>
      </c>
      <c r="K1535" s="53">
        <v>1.31335987870176</v>
      </c>
      <c r="L1535" s="53">
        <v>1.3193053195574771E-3</v>
      </c>
      <c r="M1535" s="43" t="s">
        <v>445</v>
      </c>
      <c r="N1535" s="43" t="s">
        <v>446</v>
      </c>
      <c r="O1535" s="43" t="s">
        <v>436</v>
      </c>
      <c r="P1535" s="43" t="s">
        <v>444</v>
      </c>
      <c r="Q1535" s="43" t="s">
        <v>447</v>
      </c>
      <c r="R1535" s="43" t="s">
        <v>437</v>
      </c>
      <c r="S1535" s="43" t="s">
        <v>330</v>
      </c>
      <c r="V1535" s="42" t="s">
        <v>1993</v>
      </c>
      <c r="W1535"/>
    </row>
    <row r="1536" spans="1:23" s="39" customFormat="1" x14ac:dyDescent="0.35">
      <c r="A1536" s="43" t="s">
        <v>811</v>
      </c>
      <c r="B1536" s="54">
        <v>51107</v>
      </c>
      <c r="C1536" s="54" t="s">
        <v>12</v>
      </c>
      <c r="D1536" s="53">
        <v>6.7616483063641599</v>
      </c>
      <c r="E1536" s="53">
        <f>SUMIFS('Ratios_MARAMA-VA'!T:T, 'Ratios_MARAMA-VA'!AA:AA, V1536)</f>
        <v>6.76164830635632</v>
      </c>
      <c r="F1536" s="53">
        <f>SUMIFS('Ratios_MARAMA-VA'!J:J, 'Ratios_MARAMA-VA'!AA:AA, V1536)</f>
        <v>6.7922575709946902E-3</v>
      </c>
      <c r="G1536" s="53"/>
      <c r="H1536" s="53">
        <f t="shared" si="15"/>
        <v>1.0045268939246066E-3</v>
      </c>
      <c r="I1536" s="53">
        <v>6.7616483063641599</v>
      </c>
      <c r="J1536" s="53">
        <v>6.7922575710025659E-3</v>
      </c>
      <c r="K1536" s="53">
        <v>6.7616483063641599</v>
      </c>
      <c r="L1536" s="53">
        <v>6.7922575710025659E-3</v>
      </c>
      <c r="M1536" s="43" t="s">
        <v>445</v>
      </c>
      <c r="N1536" s="43" t="s">
        <v>446</v>
      </c>
      <c r="O1536" s="43" t="s">
        <v>436</v>
      </c>
      <c r="P1536" s="43" t="s">
        <v>444</v>
      </c>
      <c r="Q1536" s="43" t="s">
        <v>447</v>
      </c>
      <c r="R1536" s="43" t="s">
        <v>437</v>
      </c>
      <c r="S1536" s="43" t="s">
        <v>330</v>
      </c>
      <c r="V1536" s="42" t="s">
        <v>2008</v>
      </c>
      <c r="W1536"/>
    </row>
    <row r="1537" spans="1:23" s="39" customFormat="1" x14ac:dyDescent="0.35">
      <c r="A1537" s="43" t="s">
        <v>811</v>
      </c>
      <c r="B1537" s="54">
        <v>51153</v>
      </c>
      <c r="C1537" s="54" t="s">
        <v>10</v>
      </c>
      <c r="D1537" s="53">
        <v>1.4282241683615999</v>
      </c>
      <c r="E1537" s="53">
        <f>SUMIFS('Ratios_MARAMA-VA'!T:T, 'Ratios_MARAMA-VA'!AA:AA, V1537)</f>
        <v>1.4282241683599399</v>
      </c>
      <c r="F1537" s="53">
        <f>SUMIFS('Ratios_MARAMA-VA'!J:J, 'Ratios_MARAMA-VA'!AA:AA, V1537)</f>
        <v>1.43468958767066E-3</v>
      </c>
      <c r="G1537" s="53"/>
      <c r="H1537" s="53">
        <f t="shared" si="15"/>
        <v>1.0045268939246031E-3</v>
      </c>
      <c r="I1537" s="53">
        <v>1.4282241683615999</v>
      </c>
      <c r="J1537" s="53">
        <v>1.4346895876723273E-3</v>
      </c>
      <c r="K1537" s="53">
        <v>1.4282241683615999</v>
      </c>
      <c r="L1537" s="53">
        <v>1.4346895876723273E-3</v>
      </c>
      <c r="M1537" s="43" t="s">
        <v>445</v>
      </c>
      <c r="N1537" s="43" t="s">
        <v>446</v>
      </c>
      <c r="O1537" s="43" t="s">
        <v>436</v>
      </c>
      <c r="P1537" s="43" t="s">
        <v>444</v>
      </c>
      <c r="Q1537" s="43" t="s">
        <v>447</v>
      </c>
      <c r="R1537" s="43" t="s">
        <v>437</v>
      </c>
      <c r="S1537" s="43" t="s">
        <v>330</v>
      </c>
      <c r="V1537" s="42" t="s">
        <v>1996</v>
      </c>
      <c r="W1537"/>
    </row>
    <row r="1538" spans="1:23" s="39" customFormat="1" x14ac:dyDescent="0.35">
      <c r="A1538" s="43" t="s">
        <v>811</v>
      </c>
      <c r="B1538" s="54">
        <v>51153</v>
      </c>
      <c r="C1538" s="54" t="s">
        <v>12</v>
      </c>
      <c r="D1538" s="53">
        <v>7.3530148400364803</v>
      </c>
      <c r="E1538" s="53">
        <f>SUMIFS('Ratios_MARAMA-VA'!T:T, 'Ratios_MARAMA-VA'!AA:AA, V1538)</f>
        <v>7.3530148400279103</v>
      </c>
      <c r="F1538" s="53">
        <f>SUMIFS('Ratios_MARAMA-VA'!J:J, 'Ratios_MARAMA-VA'!AA:AA, V1538)</f>
        <v>7.3863011582348198E-3</v>
      </c>
      <c r="G1538" s="53"/>
      <c r="H1538" s="53">
        <f t="shared" si="15"/>
        <v>1.0045268939246127E-3</v>
      </c>
      <c r="I1538" s="53">
        <v>7.3530148400364803</v>
      </c>
      <c r="J1538" s="53">
        <v>7.3863011582434284E-3</v>
      </c>
      <c r="K1538" s="53">
        <v>7.3530148400364803</v>
      </c>
      <c r="L1538" s="53">
        <v>7.3863011582434284E-3</v>
      </c>
      <c r="M1538" s="43" t="s">
        <v>445</v>
      </c>
      <c r="N1538" s="43" t="s">
        <v>446</v>
      </c>
      <c r="O1538" s="43" t="s">
        <v>436</v>
      </c>
      <c r="P1538" s="43" t="s">
        <v>444</v>
      </c>
      <c r="Q1538" s="43" t="s">
        <v>447</v>
      </c>
      <c r="R1538" s="43" t="s">
        <v>437</v>
      </c>
      <c r="S1538" s="43" t="s">
        <v>330</v>
      </c>
      <c r="V1538" s="42" t="s">
        <v>2011</v>
      </c>
      <c r="W1538"/>
    </row>
    <row r="1539" spans="1:23" s="39" customFormat="1" x14ac:dyDescent="0.35">
      <c r="A1539" s="43" t="s">
        <v>811</v>
      </c>
      <c r="B1539" s="54">
        <v>51510</v>
      </c>
      <c r="C1539" s="54" t="s">
        <v>10</v>
      </c>
      <c r="D1539" s="53">
        <v>1.7325507991001601</v>
      </c>
      <c r="E1539" s="53">
        <f>SUMIFS('Ratios_MARAMA-VA'!T:T, 'Ratios_MARAMA-VA'!AA:AA, V1539)</f>
        <v>1.7325507990981399</v>
      </c>
      <c r="F1539" s="53">
        <f>SUMIFS('Ratios_MARAMA-VA'!J:J, 'Ratios_MARAMA-VA'!AA:AA, V1539)</f>
        <v>1.7403938727846499E-3</v>
      </c>
      <c r="G1539" s="53"/>
      <c r="H1539" s="53">
        <f t="shared" ref="H1539:H1602" si="16">F1539/E1539</f>
        <v>1.0045268939246068E-3</v>
      </c>
      <c r="I1539" s="53">
        <v>1.7325507991001601</v>
      </c>
      <c r="J1539" s="53">
        <v>1.7403938727866793E-3</v>
      </c>
      <c r="K1539" s="53">
        <v>1.7325507991001601</v>
      </c>
      <c r="L1539" s="53">
        <v>1.7403938727866793E-3</v>
      </c>
      <c r="M1539" s="43" t="s">
        <v>445</v>
      </c>
      <c r="N1539" s="43" t="s">
        <v>446</v>
      </c>
      <c r="O1539" s="43" t="s">
        <v>436</v>
      </c>
      <c r="P1539" s="43" t="s">
        <v>444</v>
      </c>
      <c r="Q1539" s="43" t="s">
        <v>447</v>
      </c>
      <c r="R1539" s="43" t="s">
        <v>437</v>
      </c>
      <c r="S1539" s="43" t="s">
        <v>330</v>
      </c>
      <c r="V1539" s="42" t="s">
        <v>1988</v>
      </c>
      <c r="W1539"/>
    </row>
    <row r="1540" spans="1:23" s="39" customFormat="1" x14ac:dyDescent="0.35">
      <c r="A1540" s="43" t="s">
        <v>811</v>
      </c>
      <c r="B1540" s="54">
        <v>51510</v>
      </c>
      <c r="C1540" s="54" t="s">
        <v>12</v>
      </c>
      <c r="D1540" s="53">
        <v>8.9197940394569599</v>
      </c>
      <c r="E1540" s="53">
        <f>SUMIFS('Ratios_MARAMA-VA'!T:T, 'Ratios_MARAMA-VA'!AA:AA, V1540)</f>
        <v>8.9197940394466109</v>
      </c>
      <c r="F1540" s="53">
        <f>SUMIFS('Ratios_MARAMA-VA'!J:J, 'Ratios_MARAMA-VA'!AA:AA, V1540)</f>
        <v>8.9601730008925101E-3</v>
      </c>
      <c r="G1540" s="53"/>
      <c r="H1540" s="53">
        <f t="shared" si="16"/>
        <v>1.0045268939246051E-3</v>
      </c>
      <c r="I1540" s="53">
        <v>8.9197940394569599</v>
      </c>
      <c r="J1540" s="53">
        <v>8.9601730009029063E-3</v>
      </c>
      <c r="K1540" s="53">
        <v>8.9197940394569599</v>
      </c>
      <c r="L1540" s="53">
        <v>8.9601730009029063E-3</v>
      </c>
      <c r="M1540" s="43" t="s">
        <v>445</v>
      </c>
      <c r="N1540" s="43" t="s">
        <v>446</v>
      </c>
      <c r="O1540" s="43" t="s">
        <v>436</v>
      </c>
      <c r="P1540" s="43" t="s">
        <v>444</v>
      </c>
      <c r="Q1540" s="43" t="s">
        <v>447</v>
      </c>
      <c r="R1540" s="43" t="s">
        <v>437</v>
      </c>
      <c r="S1540" s="43" t="s">
        <v>330</v>
      </c>
      <c r="V1540" s="42" t="s">
        <v>2003</v>
      </c>
      <c r="W1540"/>
    </row>
    <row r="1541" spans="1:23" s="39" customFormat="1" x14ac:dyDescent="0.35">
      <c r="A1541" s="43" t="s">
        <v>811</v>
      </c>
      <c r="B1541" s="54">
        <v>51600</v>
      </c>
      <c r="C1541" s="54" t="s">
        <v>10</v>
      </c>
      <c r="D1541" s="53">
        <v>8.6698672834390395E-2</v>
      </c>
      <c r="E1541" s="53">
        <f>SUMIFS('Ratios_MARAMA-VA'!T:T, 'Ratios_MARAMA-VA'!AA:AA, V1541)</f>
        <v>8.6698672834290197E-2</v>
      </c>
      <c r="F1541" s="53">
        <f>SUMIFS('Ratios_MARAMA-VA'!J:J, 'Ratios_MARAMA-VA'!AA:AA, V1541)</f>
        <v>8.7091148529614603E-5</v>
      </c>
      <c r="G1541" s="53"/>
      <c r="H1541" s="53">
        <f t="shared" si="16"/>
        <v>1.0045268939245997E-3</v>
      </c>
      <c r="I1541" s="53">
        <v>8.6698672834390395E-2</v>
      </c>
      <c r="J1541" s="53">
        <v>8.7091148529715244E-5</v>
      </c>
      <c r="K1541" s="53">
        <v>8.6698672834390395E-2</v>
      </c>
      <c r="L1541" s="53">
        <v>8.7091148529715244E-5</v>
      </c>
      <c r="M1541" s="43" t="s">
        <v>445</v>
      </c>
      <c r="N1541" s="43" t="s">
        <v>446</v>
      </c>
      <c r="O1541" s="43" t="s">
        <v>436</v>
      </c>
      <c r="P1541" s="43" t="s">
        <v>444</v>
      </c>
      <c r="Q1541" s="43" t="s">
        <v>447</v>
      </c>
      <c r="R1541" s="43" t="s">
        <v>437</v>
      </c>
      <c r="S1541" s="43" t="s">
        <v>330</v>
      </c>
      <c r="V1541" s="42" t="s">
        <v>1991</v>
      </c>
      <c r="W1541"/>
    </row>
    <row r="1542" spans="1:23" s="39" customFormat="1" x14ac:dyDescent="0.35">
      <c r="A1542" s="43" t="s">
        <v>811</v>
      </c>
      <c r="B1542" s="54">
        <v>51600</v>
      </c>
      <c r="C1542" s="54" t="s">
        <v>12</v>
      </c>
      <c r="D1542" s="53">
        <v>0.446356029942656</v>
      </c>
      <c r="E1542" s="53">
        <f>SUMIFS('Ratios_MARAMA-VA'!T:T, 'Ratios_MARAMA-VA'!AA:AA, V1542)</f>
        <v>0.44635602994213802</v>
      </c>
      <c r="F1542" s="53">
        <f>SUMIFS('Ratios_MARAMA-VA'!J:J, 'Ratios_MARAMA-VA'!AA:AA, V1542)</f>
        <v>4.4837663634229299E-4</v>
      </c>
      <c r="G1542" s="53"/>
      <c r="H1542" s="53">
        <f t="shared" si="16"/>
        <v>1.0045268939246029E-3</v>
      </c>
      <c r="I1542" s="53">
        <v>0.446356029942656</v>
      </c>
      <c r="J1542" s="53">
        <v>4.483766363428133E-4</v>
      </c>
      <c r="K1542" s="53">
        <v>0.446356029942656</v>
      </c>
      <c r="L1542" s="53">
        <v>4.483766363428133E-4</v>
      </c>
      <c r="M1542" s="43" t="s">
        <v>445</v>
      </c>
      <c r="N1542" s="43" t="s">
        <v>446</v>
      </c>
      <c r="O1542" s="43" t="s">
        <v>436</v>
      </c>
      <c r="P1542" s="43" t="s">
        <v>444</v>
      </c>
      <c r="Q1542" s="43" t="s">
        <v>447</v>
      </c>
      <c r="R1542" s="43" t="s">
        <v>437</v>
      </c>
      <c r="S1542" s="43" t="s">
        <v>330</v>
      </c>
      <c r="V1542" s="42" t="s">
        <v>2006</v>
      </c>
      <c r="W1542"/>
    </row>
    <row r="1543" spans="1:23" s="39" customFormat="1" x14ac:dyDescent="0.35">
      <c r="A1543" s="43" t="s">
        <v>811</v>
      </c>
      <c r="B1543" s="54">
        <v>51610</v>
      </c>
      <c r="C1543" s="54" t="s">
        <v>10</v>
      </c>
      <c r="D1543" s="53">
        <v>5.5787939286489598E-2</v>
      </c>
      <c r="E1543" s="53">
        <f>SUMIFS('Ratios_MARAMA-VA'!T:T, 'Ratios_MARAMA-VA'!AA:AA, V1543)</f>
        <v>5.5787939286424698E-2</v>
      </c>
      <c r="F1543" s="53">
        <f>SUMIFS('Ratios_MARAMA-VA'!J:J, 'Ratios_MARAMA-VA'!AA:AA, V1543)</f>
        <v>5.6040485369847001E-5</v>
      </c>
      <c r="G1543" s="53"/>
      <c r="H1543" s="53">
        <f t="shared" si="16"/>
        <v>1.0045268939246114E-3</v>
      </c>
      <c r="I1543" s="53">
        <v>5.5787939286489598E-2</v>
      </c>
      <c r="J1543" s="53">
        <v>5.6040485369912196E-5</v>
      </c>
      <c r="K1543" s="53">
        <v>5.5787939286489598E-2</v>
      </c>
      <c r="L1543" s="53">
        <v>5.6040485369912196E-5</v>
      </c>
      <c r="M1543" s="43" t="s">
        <v>445</v>
      </c>
      <c r="N1543" s="43" t="s">
        <v>446</v>
      </c>
      <c r="O1543" s="43" t="s">
        <v>436</v>
      </c>
      <c r="P1543" s="43" t="s">
        <v>444</v>
      </c>
      <c r="Q1543" s="43" t="s">
        <v>447</v>
      </c>
      <c r="R1543" s="43" t="s">
        <v>437</v>
      </c>
      <c r="S1543" s="43" t="s">
        <v>330</v>
      </c>
      <c r="V1543" s="42" t="s">
        <v>1992</v>
      </c>
      <c r="W1543"/>
    </row>
    <row r="1544" spans="1:23" s="39" customFormat="1" x14ac:dyDescent="0.35">
      <c r="A1544" s="43" t="s">
        <v>811</v>
      </c>
      <c r="B1544" s="54">
        <v>51610</v>
      </c>
      <c r="C1544" s="54" t="s">
        <v>12</v>
      </c>
      <c r="D1544" s="53">
        <v>0.28721638995673598</v>
      </c>
      <c r="E1544" s="53">
        <f>SUMIFS('Ratios_MARAMA-VA'!T:T, 'Ratios_MARAMA-VA'!AA:AA, V1544)</f>
        <v>0.28721638995640097</v>
      </c>
      <c r="F1544" s="53">
        <f>SUMIFS('Ratios_MARAMA-VA'!J:J, 'Ratios_MARAMA-VA'!AA:AA, V1544)</f>
        <v>2.88516588087143E-4</v>
      </c>
      <c r="G1544" s="53"/>
      <c r="H1544" s="53">
        <f t="shared" si="16"/>
        <v>1.0045268939246098E-3</v>
      </c>
      <c r="I1544" s="53">
        <v>0.28721638995673598</v>
      </c>
      <c r="J1544" s="53">
        <v>2.8851658808747948E-4</v>
      </c>
      <c r="K1544" s="53">
        <v>0.28721638995673598</v>
      </c>
      <c r="L1544" s="53">
        <v>2.8851658808747948E-4</v>
      </c>
      <c r="M1544" s="43" t="s">
        <v>445</v>
      </c>
      <c r="N1544" s="43" t="s">
        <v>446</v>
      </c>
      <c r="O1544" s="43" t="s">
        <v>436</v>
      </c>
      <c r="P1544" s="43" t="s">
        <v>444</v>
      </c>
      <c r="Q1544" s="43" t="s">
        <v>447</v>
      </c>
      <c r="R1544" s="43" t="s">
        <v>437</v>
      </c>
      <c r="S1544" s="43" t="s">
        <v>330</v>
      </c>
      <c r="V1544" s="42" t="s">
        <v>2007</v>
      </c>
      <c r="W1544"/>
    </row>
    <row r="1545" spans="1:23" s="39" customFormat="1" x14ac:dyDescent="0.35">
      <c r="A1545" s="43" t="s">
        <v>811</v>
      </c>
      <c r="B1545" s="54">
        <v>51683</v>
      </c>
      <c r="C1545" s="54" t="s">
        <v>10</v>
      </c>
      <c r="D1545" s="53">
        <v>0.12944863329852799</v>
      </c>
      <c r="E1545" s="53">
        <f>SUMIFS('Ratios_MARAMA-VA'!T:T, 'Ratios_MARAMA-VA'!AA:AA, V1545)</f>
        <v>0.129448633298377</v>
      </c>
      <c r="F1545" s="53">
        <f>SUMIFS('Ratios_MARAMA-VA'!J:J, 'Ratios_MARAMA-VA'!AA:AA, V1545)</f>
        <v>1.3003463353000399E-4</v>
      </c>
      <c r="G1545" s="53"/>
      <c r="H1545" s="53">
        <f t="shared" si="16"/>
        <v>1.0045268939246062E-3</v>
      </c>
      <c r="I1545" s="53">
        <v>0.12944863329852799</v>
      </c>
      <c r="J1545" s="53">
        <v>1.3003463353015567E-4</v>
      </c>
      <c r="K1545" s="53">
        <v>0.12944863329852799</v>
      </c>
      <c r="L1545" s="53">
        <v>1.3003463353015567E-4</v>
      </c>
      <c r="M1545" s="43" t="s">
        <v>445</v>
      </c>
      <c r="N1545" s="43" t="s">
        <v>446</v>
      </c>
      <c r="O1545" s="43" t="s">
        <v>436</v>
      </c>
      <c r="P1545" s="43" t="s">
        <v>444</v>
      </c>
      <c r="Q1545" s="43" t="s">
        <v>447</v>
      </c>
      <c r="R1545" s="43" t="s">
        <v>437</v>
      </c>
      <c r="S1545" s="43" t="s">
        <v>330</v>
      </c>
      <c r="V1545" s="42" t="s">
        <v>1994</v>
      </c>
      <c r="W1545"/>
    </row>
    <row r="1546" spans="1:23" s="39" customFormat="1" x14ac:dyDescent="0.35">
      <c r="A1546" s="43" t="s">
        <v>811</v>
      </c>
      <c r="B1546" s="54">
        <v>51683</v>
      </c>
      <c r="C1546" s="54" t="s">
        <v>12</v>
      </c>
      <c r="D1546" s="53">
        <v>0.66644806561644798</v>
      </c>
      <c r="E1546" s="53">
        <f>SUMIFS('Ratios_MARAMA-VA'!T:T, 'Ratios_MARAMA-VA'!AA:AA, V1546)</f>
        <v>0.66644806561567405</v>
      </c>
      <c r="F1546" s="53">
        <f>SUMIFS('Ratios_MARAMA-VA'!J:J, 'Ratios_MARAMA-VA'!AA:AA, V1546)</f>
        <v>6.6946500531497605E-4</v>
      </c>
      <c r="G1546" s="53"/>
      <c r="H1546" s="53">
        <f t="shared" si="16"/>
        <v>1.0045268939246075E-3</v>
      </c>
      <c r="I1546" s="53">
        <v>0.66644806561644798</v>
      </c>
      <c r="J1546" s="53">
        <v>6.6946500531575343E-4</v>
      </c>
      <c r="K1546" s="53">
        <v>0.66644806561644798</v>
      </c>
      <c r="L1546" s="53">
        <v>6.6946500531575343E-4</v>
      </c>
      <c r="M1546" s="43" t="s">
        <v>445</v>
      </c>
      <c r="N1546" s="43" t="s">
        <v>446</v>
      </c>
      <c r="O1546" s="43" t="s">
        <v>436</v>
      </c>
      <c r="P1546" s="43" t="s">
        <v>444</v>
      </c>
      <c r="Q1546" s="43" t="s">
        <v>447</v>
      </c>
      <c r="R1546" s="43" t="s">
        <v>437</v>
      </c>
      <c r="S1546" s="43" t="s">
        <v>330</v>
      </c>
      <c r="V1546" s="42" t="s">
        <v>2009</v>
      </c>
      <c r="W1546"/>
    </row>
    <row r="1547" spans="1:23" s="39" customFormat="1" x14ac:dyDescent="0.35">
      <c r="A1547" s="43" t="s">
        <v>811</v>
      </c>
      <c r="B1547" s="54">
        <v>51685</v>
      </c>
      <c r="C1547" s="54" t="s">
        <v>10</v>
      </c>
      <c r="D1547" s="53">
        <v>4.5533896505168002E-2</v>
      </c>
      <c r="E1547" s="53">
        <f>SUMIFS('Ratios_MARAMA-VA'!T:T, 'Ratios_MARAMA-VA'!AA:AA, V1547)</f>
        <v>4.55338965051151E-2</v>
      </c>
      <c r="F1547" s="53">
        <f>SUMIFS('Ratios_MARAMA-VA'!J:J, 'Ratios_MARAMA-VA'!AA:AA, V1547)</f>
        <v>4.5740023624567701E-5</v>
      </c>
      <c r="G1547" s="53"/>
      <c r="H1547" s="53">
        <f t="shared" si="16"/>
        <v>1.0045268939246051E-3</v>
      </c>
      <c r="I1547" s="53">
        <v>4.5533896505168002E-2</v>
      </c>
      <c r="J1547" s="53">
        <v>4.5740023624620841E-5</v>
      </c>
      <c r="K1547" s="53">
        <v>4.5533896505168002E-2</v>
      </c>
      <c r="L1547" s="53">
        <v>4.5740023624620841E-5</v>
      </c>
      <c r="M1547" s="43" t="s">
        <v>445</v>
      </c>
      <c r="N1547" s="43" t="s">
        <v>446</v>
      </c>
      <c r="O1547" s="43" t="s">
        <v>436</v>
      </c>
      <c r="P1547" s="43" t="s">
        <v>444</v>
      </c>
      <c r="Q1547" s="43" t="s">
        <v>447</v>
      </c>
      <c r="R1547" s="43" t="s">
        <v>437</v>
      </c>
      <c r="S1547" s="43" t="s">
        <v>330</v>
      </c>
      <c r="V1547" s="42" t="s">
        <v>1995</v>
      </c>
      <c r="W1547"/>
    </row>
    <row r="1548" spans="1:23" s="39" customFormat="1" x14ac:dyDescent="0.35">
      <c r="A1548" s="43" t="s">
        <v>811</v>
      </c>
      <c r="B1548" s="54">
        <v>51685</v>
      </c>
      <c r="C1548" s="54" t="s">
        <v>12</v>
      </c>
      <c r="D1548" s="53">
        <v>0.23442485595545601</v>
      </c>
      <c r="E1548" s="53">
        <f>SUMIFS('Ratios_MARAMA-VA'!T:T, 'Ratios_MARAMA-VA'!AA:AA, V1548)</f>
        <v>0.234424855955183</v>
      </c>
      <c r="F1548" s="53">
        <f>SUMIFS('Ratios_MARAMA-VA'!J:J, 'Ratios_MARAMA-VA'!AA:AA, V1548)</f>
        <v>2.3548607241138399E-4</v>
      </c>
      <c r="G1548" s="53"/>
      <c r="H1548" s="53">
        <f t="shared" si="16"/>
        <v>1.0045268939246096E-3</v>
      </c>
      <c r="I1548" s="53">
        <v>0.23442485595545601</v>
      </c>
      <c r="J1548" s="53">
        <v>2.3548607241165824E-4</v>
      </c>
      <c r="K1548" s="53">
        <v>0.23442485595545601</v>
      </c>
      <c r="L1548" s="53">
        <v>2.3548607241165824E-4</v>
      </c>
      <c r="M1548" s="43" t="s">
        <v>445</v>
      </c>
      <c r="N1548" s="43" t="s">
        <v>446</v>
      </c>
      <c r="O1548" s="43" t="s">
        <v>436</v>
      </c>
      <c r="P1548" s="43" t="s">
        <v>444</v>
      </c>
      <c r="Q1548" s="43" t="s">
        <v>447</v>
      </c>
      <c r="R1548" s="43" t="s">
        <v>437</v>
      </c>
      <c r="S1548" s="43" t="s">
        <v>330</v>
      </c>
      <c r="V1548" s="42" t="s">
        <v>2010</v>
      </c>
      <c r="W1548"/>
    </row>
    <row r="1549" spans="1:23" s="39" customFormat="1" x14ac:dyDescent="0.35">
      <c r="A1549" s="43" t="s">
        <v>497</v>
      </c>
      <c r="B1549" s="54">
        <v>24009</v>
      </c>
      <c r="C1549" s="54" t="s">
        <v>10</v>
      </c>
      <c r="D1549" s="53">
        <v>0.205565733333333</v>
      </c>
      <c r="E1549" s="53">
        <f>SUMIFS('Ratios_MARAMA-VA'!T:T, 'Ratios_MARAMA-VA'!AA:AA, V1549)</f>
        <v>0.20556573333304401</v>
      </c>
      <c r="F1549" s="53">
        <f>SUMIFS('Ratios_MARAMA-VA'!J:J, 'Ratios_MARAMA-VA'!AA:AA, V1549)</f>
        <v>5.5981953522071099E-4</v>
      </c>
      <c r="G1549" s="53"/>
      <c r="H1549" s="53">
        <f t="shared" si="16"/>
        <v>2.7233115468409726E-3</v>
      </c>
      <c r="I1549" s="53">
        <v>0.11597388480095699</v>
      </c>
      <c r="J1549" s="53">
        <v>3.1583301961045097E-4</v>
      </c>
      <c r="K1549" s="53">
        <v>8.9972558864098801E-2</v>
      </c>
      <c r="L1549" s="53">
        <v>2.4502330845342939E-4</v>
      </c>
      <c r="M1549" s="43" t="s">
        <v>763</v>
      </c>
      <c r="N1549" s="43" t="s">
        <v>443</v>
      </c>
      <c r="O1549" s="43" t="s">
        <v>436</v>
      </c>
      <c r="P1549" s="43" t="s">
        <v>444</v>
      </c>
      <c r="Q1549" s="43" t="s">
        <v>752</v>
      </c>
      <c r="R1549" s="43" t="s">
        <v>764</v>
      </c>
      <c r="S1549" s="43" t="s">
        <v>330</v>
      </c>
      <c r="V1549" s="42" t="s">
        <v>2012</v>
      </c>
      <c r="W1549"/>
    </row>
    <row r="1550" spans="1:23" s="39" customFormat="1" x14ac:dyDescent="0.35">
      <c r="A1550" s="43" t="s">
        <v>497</v>
      </c>
      <c r="B1550" s="54">
        <v>24009</v>
      </c>
      <c r="C1550" s="54" t="s">
        <v>12</v>
      </c>
      <c r="D1550" s="53">
        <v>8.0083238666666008E-3</v>
      </c>
      <c r="E1550" s="53">
        <f>SUMIFS('Ratios_MARAMA-VA'!T:T, 'Ratios_MARAMA-VA'!AA:AA, V1550)</f>
        <v>8.0083238666554604E-3</v>
      </c>
      <c r="F1550" s="53">
        <f>SUMIFS('Ratios_MARAMA-VA'!J:J, 'Ratios_MARAMA-VA'!AA:AA, V1550)</f>
        <v>2.1809160856904701E-5</v>
      </c>
      <c r="G1550" s="53"/>
      <c r="H1550" s="53">
        <f t="shared" si="16"/>
        <v>2.7233115468409401E-3</v>
      </c>
      <c r="I1550" s="53">
        <v>4.5180508176211002E-3</v>
      </c>
      <c r="J1550" s="53">
        <v>1.2304059960841692E-5</v>
      </c>
      <c r="K1550" s="53">
        <v>3.5051045658862998E-3</v>
      </c>
      <c r="L1550" s="53">
        <v>9.5454917371630609E-6</v>
      </c>
      <c r="M1550" s="43" t="s">
        <v>763</v>
      </c>
      <c r="N1550" s="43" t="s">
        <v>443</v>
      </c>
      <c r="O1550" s="43" t="s">
        <v>436</v>
      </c>
      <c r="P1550" s="43" t="s">
        <v>444</v>
      </c>
      <c r="Q1550" s="43" t="s">
        <v>752</v>
      </c>
      <c r="R1550" s="43" t="s">
        <v>764</v>
      </c>
      <c r="S1550" s="43" t="s">
        <v>330</v>
      </c>
      <c r="V1550" s="42" t="s">
        <v>2025</v>
      </c>
      <c r="W1550"/>
    </row>
    <row r="1551" spans="1:23" s="39" customFormat="1" x14ac:dyDescent="0.35">
      <c r="A1551" s="43" t="s">
        <v>497</v>
      </c>
      <c r="B1551" s="54">
        <v>24017</v>
      </c>
      <c r="C1551" s="54" t="s">
        <v>10</v>
      </c>
      <c r="D1551" s="53">
        <v>0.44395390666666601</v>
      </c>
      <c r="E1551" s="53">
        <f>SUMIFS('Ratios_MARAMA-VA'!T:T, 'Ratios_MARAMA-VA'!AA:AA, V1551)</f>
        <v>0.44395390666604501</v>
      </c>
      <c r="F1551" s="53">
        <f>SUMIFS('Ratios_MARAMA-VA'!J:J, 'Ratios_MARAMA-VA'!AA:AA, V1551)</f>
        <v>1.2090248002887801E-3</v>
      </c>
      <c r="G1551" s="53"/>
      <c r="H1551" s="53">
        <f t="shared" si="16"/>
        <v>2.723311546840928E-3</v>
      </c>
      <c r="I1551" s="53">
        <v>0.25046518402561901</v>
      </c>
      <c r="J1551" s="53">
        <v>6.820947277386062E-4</v>
      </c>
      <c r="K1551" s="53">
        <v>0.19431093087748699</v>
      </c>
      <c r="L1551" s="53">
        <v>5.291692017360697E-4</v>
      </c>
      <c r="M1551" s="43" t="s">
        <v>763</v>
      </c>
      <c r="N1551" s="43" t="s">
        <v>443</v>
      </c>
      <c r="O1551" s="43" t="s">
        <v>436</v>
      </c>
      <c r="P1551" s="43" t="s">
        <v>444</v>
      </c>
      <c r="Q1551" s="43" t="s">
        <v>752</v>
      </c>
      <c r="R1551" s="43" t="s">
        <v>764</v>
      </c>
      <c r="S1551" s="43" t="s">
        <v>330</v>
      </c>
      <c r="V1551" s="42" t="s">
        <v>2013</v>
      </c>
      <c r="W1551"/>
    </row>
    <row r="1552" spans="1:23" s="39" customFormat="1" x14ac:dyDescent="0.35">
      <c r="A1552" s="43" t="s">
        <v>497</v>
      </c>
      <c r="B1552" s="54">
        <v>24017</v>
      </c>
      <c r="C1552" s="54" t="s">
        <v>12</v>
      </c>
      <c r="D1552" s="53">
        <v>1.7295319999999899E-2</v>
      </c>
      <c r="E1552" s="53">
        <f>SUMIFS('Ratios_MARAMA-VA'!T:T, 'Ratios_MARAMA-VA'!AA:AA, V1552)</f>
        <v>1.72953199999758E-2</v>
      </c>
      <c r="F1552" s="53">
        <f>SUMIFS('Ratios_MARAMA-VA'!J:J, 'Ratios_MARAMA-VA'!AA:AA, V1552)</f>
        <v>4.71005446622434E-5</v>
      </c>
      <c r="G1552" s="53"/>
      <c r="H1552" s="53">
        <f t="shared" si="16"/>
        <v>2.7233115468409549E-3</v>
      </c>
      <c r="I1552" s="53">
        <v>9.7574893283559998E-3</v>
      </c>
      <c r="J1552" s="53">
        <v>2.6572683356089287E-5</v>
      </c>
      <c r="K1552" s="53">
        <v>7.5698618224960997E-3</v>
      </c>
      <c r="L1552" s="53">
        <v>2.0615092109194144E-5</v>
      </c>
      <c r="M1552" s="43" t="s">
        <v>763</v>
      </c>
      <c r="N1552" s="43" t="s">
        <v>443</v>
      </c>
      <c r="O1552" s="43" t="s">
        <v>436</v>
      </c>
      <c r="P1552" s="43" t="s">
        <v>444</v>
      </c>
      <c r="Q1552" s="43" t="s">
        <v>752</v>
      </c>
      <c r="R1552" s="43" t="s">
        <v>764</v>
      </c>
      <c r="S1552" s="43" t="s">
        <v>330</v>
      </c>
      <c r="V1552" s="42" t="s">
        <v>2026</v>
      </c>
      <c r="W1552"/>
    </row>
    <row r="1553" spans="1:23" s="39" customFormat="1" x14ac:dyDescent="0.35">
      <c r="A1553" s="43" t="s">
        <v>497</v>
      </c>
      <c r="B1553" s="54">
        <v>24021</v>
      </c>
      <c r="C1553" s="54" t="s">
        <v>10</v>
      </c>
      <c r="D1553" s="53">
        <v>0.57745809333333298</v>
      </c>
      <c r="E1553" s="53">
        <f>SUMIFS('Ratios_MARAMA-VA'!T:T, 'Ratios_MARAMA-VA'!AA:AA, V1553)</f>
        <v>0.57745809333252496</v>
      </c>
      <c r="F1553" s="53">
        <f>SUMIFS('Ratios_MARAMA-VA'!J:J, 'Ratios_MARAMA-VA'!AA:AA, V1553)</f>
        <v>1.57259829338922E-3</v>
      </c>
      <c r="G1553" s="53"/>
      <c r="H1553" s="53">
        <f t="shared" si="16"/>
        <v>2.7233115468409427E-3</v>
      </c>
      <c r="I1553" s="53">
        <v>0.32578415335899102</v>
      </c>
      <c r="J1553" s="53">
        <v>8.872117466203408E-4</v>
      </c>
      <c r="K1553" s="53">
        <v>0.25274339964888898</v>
      </c>
      <c r="L1553" s="53">
        <v>6.882990186516544E-4</v>
      </c>
      <c r="M1553" s="43" t="s">
        <v>763</v>
      </c>
      <c r="N1553" s="43" t="s">
        <v>443</v>
      </c>
      <c r="O1553" s="43" t="s">
        <v>436</v>
      </c>
      <c r="P1553" s="43" t="s">
        <v>444</v>
      </c>
      <c r="Q1553" s="43" t="s">
        <v>752</v>
      </c>
      <c r="R1553" s="43" t="s">
        <v>764</v>
      </c>
      <c r="S1553" s="43" t="s">
        <v>330</v>
      </c>
      <c r="V1553" s="42" t="s">
        <v>2014</v>
      </c>
      <c r="W1553"/>
    </row>
    <row r="1554" spans="1:23" s="39" customFormat="1" x14ac:dyDescent="0.35">
      <c r="A1554" s="43" t="s">
        <v>497</v>
      </c>
      <c r="B1554" s="54">
        <v>24021</v>
      </c>
      <c r="C1554" s="54" t="s">
        <v>12</v>
      </c>
      <c r="D1554" s="53">
        <v>2.2496310666666599E-2</v>
      </c>
      <c r="E1554" s="53">
        <f>SUMIFS('Ratios_MARAMA-VA'!T:T, 'Ratios_MARAMA-VA'!AA:AA, V1554)</f>
        <v>2.2496310666634999E-2</v>
      </c>
      <c r="F1554" s="53">
        <f>SUMIFS('Ratios_MARAMA-VA'!J:J, 'Ratios_MARAMA-VA'!AA:AA, V1554)</f>
        <v>6.1264462599768999E-5</v>
      </c>
      <c r="G1554" s="53"/>
      <c r="H1554" s="53">
        <f t="shared" si="16"/>
        <v>2.72331154684098E-3</v>
      </c>
      <c r="I1554" s="53">
        <v>1.26917288178179E-2</v>
      </c>
      <c r="J1554" s="53">
        <v>3.4563531638937904E-5</v>
      </c>
      <c r="K1554" s="53">
        <v>9.8462453000356005E-3</v>
      </c>
      <c r="L1554" s="53">
        <v>2.6814393518615681E-5</v>
      </c>
      <c r="M1554" s="43" t="s">
        <v>763</v>
      </c>
      <c r="N1554" s="43" t="s">
        <v>443</v>
      </c>
      <c r="O1554" s="43" t="s">
        <v>436</v>
      </c>
      <c r="P1554" s="43" t="s">
        <v>444</v>
      </c>
      <c r="Q1554" s="43" t="s">
        <v>752</v>
      </c>
      <c r="R1554" s="43" t="s">
        <v>764</v>
      </c>
      <c r="S1554" s="43" t="s">
        <v>330</v>
      </c>
      <c r="V1554" s="42" t="s">
        <v>2027</v>
      </c>
      <c r="W1554"/>
    </row>
    <row r="1555" spans="1:23" s="39" customFormat="1" x14ac:dyDescent="0.35">
      <c r="A1555" s="43" t="s">
        <v>497</v>
      </c>
      <c r="B1555" s="54">
        <v>24031</v>
      </c>
      <c r="C1555" s="54" t="s">
        <v>10</v>
      </c>
      <c r="D1555" s="53">
        <v>0.65991155999999995</v>
      </c>
      <c r="E1555" s="53">
        <f>SUMIFS('Ratios_MARAMA-VA'!T:T, 'Ratios_MARAMA-VA'!AA:AA, V1555)</f>
        <v>0.65991155999907603</v>
      </c>
      <c r="F1555" s="53">
        <f>SUMIFS('Ratios_MARAMA-VA'!J:J, 'Ratios_MARAMA-VA'!AA:AA, V1555)</f>
        <v>1.7971447712392999E-3</v>
      </c>
      <c r="G1555" s="53"/>
      <c r="H1555" s="53">
        <f t="shared" si="16"/>
        <v>2.7233115468409375E-3</v>
      </c>
      <c r="I1555" s="53">
        <v>0.37230187150968003</v>
      </c>
      <c r="J1555" s="53">
        <v>1.0138939855928028E-3</v>
      </c>
      <c r="K1555" s="53">
        <v>0.28883185302543601</v>
      </c>
      <c r="L1555" s="53">
        <v>7.8657912043963443E-4</v>
      </c>
      <c r="M1555" s="43" t="s">
        <v>763</v>
      </c>
      <c r="N1555" s="43" t="s">
        <v>443</v>
      </c>
      <c r="O1555" s="43" t="s">
        <v>436</v>
      </c>
      <c r="P1555" s="43" t="s">
        <v>444</v>
      </c>
      <c r="Q1555" s="43" t="s">
        <v>752</v>
      </c>
      <c r="R1555" s="43" t="s">
        <v>764</v>
      </c>
      <c r="S1555" s="43" t="s">
        <v>330</v>
      </c>
      <c r="V1555" s="42" t="s">
        <v>2015</v>
      </c>
      <c r="W1555"/>
    </row>
    <row r="1556" spans="1:23" s="39" customFormat="1" x14ac:dyDescent="0.35">
      <c r="A1556" s="43" t="s">
        <v>497</v>
      </c>
      <c r="B1556" s="54">
        <v>24031</v>
      </c>
      <c r="C1556" s="54" t="s">
        <v>12</v>
      </c>
      <c r="D1556" s="53">
        <v>2.5708489333333299E-2</v>
      </c>
      <c r="E1556" s="53">
        <f>SUMIFS('Ratios_MARAMA-VA'!T:T, 'Ratios_MARAMA-VA'!AA:AA, V1556)</f>
        <v>2.57084893332972E-2</v>
      </c>
      <c r="F1556" s="53">
        <f>SUMIFS('Ratios_MARAMA-VA'!J:J, 'Ratios_MARAMA-VA'!AA:AA, V1556)</f>
        <v>7.0012225853206098E-5</v>
      </c>
      <c r="G1556" s="53"/>
      <c r="H1556" s="53">
        <f t="shared" si="16"/>
        <v>2.723311546840967E-3</v>
      </c>
      <c r="I1556" s="53">
        <v>1.45039415470864E-2</v>
      </c>
      <c r="J1556" s="53">
        <v>3.9498751489886833E-5</v>
      </c>
      <c r="K1556" s="53">
        <v>1.12521602328519E-2</v>
      </c>
      <c r="L1556" s="53">
        <v>3.0643137889030324E-5</v>
      </c>
      <c r="M1556" s="43" t="s">
        <v>763</v>
      </c>
      <c r="N1556" s="43" t="s">
        <v>443</v>
      </c>
      <c r="O1556" s="43" t="s">
        <v>436</v>
      </c>
      <c r="P1556" s="43" t="s">
        <v>444</v>
      </c>
      <c r="Q1556" s="43" t="s">
        <v>752</v>
      </c>
      <c r="R1556" s="43" t="s">
        <v>764</v>
      </c>
      <c r="S1556" s="43" t="s">
        <v>330</v>
      </c>
      <c r="V1556" s="42" t="s">
        <v>2028</v>
      </c>
      <c r="W1556"/>
    </row>
    <row r="1557" spans="1:23" s="39" customFormat="1" x14ac:dyDescent="0.35">
      <c r="A1557" s="43" t="s">
        <v>497</v>
      </c>
      <c r="B1557" s="54">
        <v>24033</v>
      </c>
      <c r="C1557" s="54" t="s">
        <v>10</v>
      </c>
      <c r="D1557" s="53">
        <v>0.66871345333333299</v>
      </c>
      <c r="E1557" s="53">
        <f>SUMIFS('Ratios_MARAMA-VA'!T:T, 'Ratios_MARAMA-VA'!AA:AA, V1557)</f>
        <v>0.66871345333239396</v>
      </c>
      <c r="F1557" s="53">
        <f>SUMIFS('Ratios_MARAMA-VA'!J:J, 'Ratios_MARAMA-VA'!AA:AA, V1557)</f>
        <v>1.8211150689880001E-3</v>
      </c>
      <c r="G1557" s="53"/>
      <c r="H1557" s="53">
        <f t="shared" si="16"/>
        <v>2.7233115468409575E-3</v>
      </c>
      <c r="I1557" s="53">
        <v>0.37726762989225499</v>
      </c>
      <c r="J1557" s="53">
        <v>1.0274172927348987E-3</v>
      </c>
      <c r="K1557" s="53">
        <v>0.29268428919369899</v>
      </c>
      <c r="L1557" s="53">
        <v>7.9707050434013854E-4</v>
      </c>
      <c r="M1557" s="43" t="s">
        <v>763</v>
      </c>
      <c r="N1557" s="43" t="s">
        <v>443</v>
      </c>
      <c r="O1557" s="43" t="s">
        <v>436</v>
      </c>
      <c r="P1557" s="43" t="s">
        <v>444</v>
      </c>
      <c r="Q1557" s="43" t="s">
        <v>752</v>
      </c>
      <c r="R1557" s="43" t="s">
        <v>764</v>
      </c>
      <c r="S1557" s="43" t="s">
        <v>330</v>
      </c>
      <c r="V1557" s="42" t="s">
        <v>2016</v>
      </c>
      <c r="W1557"/>
    </row>
    <row r="1558" spans="1:23" s="39" customFormat="1" x14ac:dyDescent="0.35">
      <c r="A1558" s="43" t="s">
        <v>497</v>
      </c>
      <c r="B1558" s="54">
        <v>24033</v>
      </c>
      <c r="C1558" s="54" t="s">
        <v>12</v>
      </c>
      <c r="D1558" s="53">
        <v>2.60513866666666E-2</v>
      </c>
      <c r="E1558" s="53">
        <f>SUMIFS('Ratios_MARAMA-VA'!T:T, 'Ratios_MARAMA-VA'!AA:AA, V1558)</f>
        <v>2.6051386666630202E-2</v>
      </c>
      <c r="F1558" s="53">
        <f>SUMIFS('Ratios_MARAMA-VA'!J:J, 'Ratios_MARAMA-VA'!AA:AA, V1558)</f>
        <v>7.0946042120452398E-5</v>
      </c>
      <c r="G1558" s="53"/>
      <c r="H1558" s="53">
        <f t="shared" si="16"/>
        <v>2.7233115468409501E-3</v>
      </c>
      <c r="I1558" s="53">
        <v>1.4697393710487901E-2</v>
      </c>
      <c r="J1558" s="53">
        <v>4.0025582000239259E-5</v>
      </c>
      <c r="K1558" s="53">
        <v>1.1402240452971399E-2</v>
      </c>
      <c r="L1558" s="53">
        <v>3.1051853085433998E-5</v>
      </c>
      <c r="M1558" s="43" t="s">
        <v>763</v>
      </c>
      <c r="N1558" s="43" t="s">
        <v>443</v>
      </c>
      <c r="O1558" s="43" t="s">
        <v>436</v>
      </c>
      <c r="P1558" s="43" t="s">
        <v>444</v>
      </c>
      <c r="Q1558" s="43" t="s">
        <v>752</v>
      </c>
      <c r="R1558" s="43" t="s">
        <v>764</v>
      </c>
      <c r="S1558" s="43" t="s">
        <v>330</v>
      </c>
      <c r="V1558" s="42" t="s">
        <v>2029</v>
      </c>
      <c r="W1558"/>
    </row>
    <row r="1559" spans="1:23" s="39" customFormat="1" x14ac:dyDescent="0.35">
      <c r="A1559" s="43" t="s">
        <v>811</v>
      </c>
      <c r="B1559" s="54">
        <v>51013</v>
      </c>
      <c r="C1559" s="54" t="s">
        <v>10</v>
      </c>
      <c r="D1559" s="53">
        <v>0.162955471084337</v>
      </c>
      <c r="E1559" s="53">
        <f>SUMIFS('Ratios_MARAMA-VA'!T:T, 'Ratios_MARAMA-VA'!AA:AA, V1559)</f>
        <v>0.16295547108410799</v>
      </c>
      <c r="F1559" s="53">
        <f>SUMIFS('Ratios_MARAMA-VA'!J:J, 'Ratios_MARAMA-VA'!AA:AA, V1559)</f>
        <v>4.4377851602426301E-4</v>
      </c>
      <c r="G1559" s="53"/>
      <c r="H1559" s="53">
        <f t="shared" si="16"/>
        <v>2.7233115468409817E-3</v>
      </c>
      <c r="I1559" s="53">
        <v>9.1934481125683296E-2</v>
      </c>
      <c r="J1559" s="53">
        <v>2.5036623400240764E-4</v>
      </c>
      <c r="K1559" s="53">
        <v>7.1322785547084502E-2</v>
      </c>
      <c r="L1559" s="53">
        <v>1.9423416543323831E-4</v>
      </c>
      <c r="M1559" s="43" t="s">
        <v>763</v>
      </c>
      <c r="N1559" s="43" t="s">
        <v>443</v>
      </c>
      <c r="O1559" s="43" t="s">
        <v>436</v>
      </c>
      <c r="P1559" s="43" t="s">
        <v>444</v>
      </c>
      <c r="Q1559" s="43" t="s">
        <v>752</v>
      </c>
      <c r="R1559" s="43" t="s">
        <v>764</v>
      </c>
      <c r="S1559" s="43" t="s">
        <v>330</v>
      </c>
      <c r="V1559" s="42" t="s">
        <v>2018</v>
      </c>
      <c r="W1559"/>
    </row>
    <row r="1560" spans="1:23" s="39" customFormat="1" x14ac:dyDescent="0.35">
      <c r="A1560" s="43" t="s">
        <v>811</v>
      </c>
      <c r="B1560" s="54">
        <v>51013</v>
      </c>
      <c r="C1560" s="54" t="s">
        <v>12</v>
      </c>
      <c r="D1560" s="53">
        <v>6.3483341927710003E-3</v>
      </c>
      <c r="E1560" s="53">
        <f>SUMIFS('Ratios_MARAMA-VA'!T:T, 'Ratios_MARAMA-VA'!AA:AA, V1560)</f>
        <v>6.3483341927621601E-3</v>
      </c>
      <c r="F1560" s="53">
        <f>SUMIFS('Ratios_MARAMA-VA'!J:J, 'Ratios_MARAMA-VA'!AA:AA, V1560)</f>
        <v>1.7288491810354501E-5</v>
      </c>
      <c r="G1560" s="53"/>
      <c r="H1560" s="53">
        <f t="shared" si="16"/>
        <v>2.723311546840964E-3</v>
      </c>
      <c r="I1560" s="53">
        <v>3.5815355332426001E-3</v>
      </c>
      <c r="J1560" s="53">
        <v>9.7536370731007819E-6</v>
      </c>
      <c r="K1560" s="53">
        <v>2.7785558545493001E-3</v>
      </c>
      <c r="L1560" s="53">
        <v>7.5668732422366708E-6</v>
      </c>
      <c r="M1560" s="43" t="s">
        <v>763</v>
      </c>
      <c r="N1560" s="43" t="s">
        <v>443</v>
      </c>
      <c r="O1560" s="43" t="s">
        <v>436</v>
      </c>
      <c r="P1560" s="43" t="s">
        <v>444</v>
      </c>
      <c r="Q1560" s="43" t="s">
        <v>752</v>
      </c>
      <c r="R1560" s="43" t="s">
        <v>764</v>
      </c>
      <c r="S1560" s="43" t="s">
        <v>330</v>
      </c>
      <c r="V1560" s="42" t="s">
        <v>2031</v>
      </c>
      <c r="W1560"/>
    </row>
    <row r="1561" spans="1:23" s="39" customFormat="1" x14ac:dyDescent="0.35">
      <c r="A1561" s="43" t="s">
        <v>811</v>
      </c>
      <c r="B1561" s="54">
        <v>51059</v>
      </c>
      <c r="C1561" s="54" t="s">
        <v>10</v>
      </c>
      <c r="D1561" s="53">
        <v>1.2435204939758999</v>
      </c>
      <c r="E1561" s="53">
        <f>SUMIFS('Ratios_MARAMA-VA'!T:T, 'Ratios_MARAMA-VA'!AA:AA, V1561)</f>
        <v>1.24352049397416</v>
      </c>
      <c r="F1561" s="53">
        <f>SUMIFS('Ratios_MARAMA-VA'!J:J, 'Ratios_MARAMA-VA'!AA:AA, V1561)</f>
        <v>3.3864937199732099E-3</v>
      </c>
      <c r="G1561" s="53"/>
      <c r="H1561" s="53">
        <f t="shared" si="16"/>
        <v>2.7233115468409644E-3</v>
      </c>
      <c r="I1561" s="53">
        <v>0.70155614059536997</v>
      </c>
      <c r="J1561" s="53">
        <v>1.9105559384405542E-3</v>
      </c>
      <c r="K1561" s="53">
        <v>0.54426736902466999</v>
      </c>
      <c r="L1561" s="53">
        <v>1.4822096106336361E-3</v>
      </c>
      <c r="M1561" s="43" t="s">
        <v>763</v>
      </c>
      <c r="N1561" s="43" t="s">
        <v>443</v>
      </c>
      <c r="O1561" s="43" t="s">
        <v>436</v>
      </c>
      <c r="P1561" s="43" t="s">
        <v>444</v>
      </c>
      <c r="Q1561" s="43" t="s">
        <v>752</v>
      </c>
      <c r="R1561" s="43" t="s">
        <v>764</v>
      </c>
      <c r="S1561" s="43" t="s">
        <v>330</v>
      </c>
      <c r="V1561" s="42" t="s">
        <v>2019</v>
      </c>
      <c r="W1561"/>
    </row>
    <row r="1562" spans="1:23" s="39" customFormat="1" x14ac:dyDescent="0.35">
      <c r="A1562" s="43" t="s">
        <v>811</v>
      </c>
      <c r="B1562" s="54">
        <v>51059</v>
      </c>
      <c r="C1562" s="54" t="s">
        <v>12</v>
      </c>
      <c r="D1562" s="53">
        <v>4.8444426144578299E-2</v>
      </c>
      <c r="E1562" s="53">
        <f>SUMIFS('Ratios_MARAMA-VA'!T:T, 'Ratios_MARAMA-VA'!AA:AA, V1562)</f>
        <v>4.8444426144510201E-2</v>
      </c>
      <c r="F1562" s="53">
        <f>SUMIFS('Ratios_MARAMA-VA'!J:J, 'Ratios_MARAMA-VA'!AA:AA, V1562)</f>
        <v>1.3192926509942901E-4</v>
      </c>
      <c r="G1562" s="53"/>
      <c r="H1562" s="53">
        <f t="shared" si="16"/>
        <v>2.7233115468409661E-3</v>
      </c>
      <c r="I1562" s="53">
        <v>2.7330860089553401E-2</v>
      </c>
      <c r="J1562" s="53">
        <v>7.4430446866975705E-5</v>
      </c>
      <c r="K1562" s="53">
        <v>2.12032857434599E-2</v>
      </c>
      <c r="L1562" s="53">
        <v>5.7743152896132786E-5</v>
      </c>
      <c r="M1562" s="43" t="s">
        <v>763</v>
      </c>
      <c r="N1562" s="43" t="s">
        <v>443</v>
      </c>
      <c r="O1562" s="43" t="s">
        <v>436</v>
      </c>
      <c r="P1562" s="43" t="s">
        <v>444</v>
      </c>
      <c r="Q1562" s="43" t="s">
        <v>752</v>
      </c>
      <c r="R1562" s="43" t="s">
        <v>764</v>
      </c>
      <c r="S1562" s="43" t="s">
        <v>330</v>
      </c>
      <c r="V1562" s="42" t="s">
        <v>2032</v>
      </c>
      <c r="W1562"/>
    </row>
    <row r="1563" spans="1:23" s="39" customFormat="1" x14ac:dyDescent="0.35">
      <c r="A1563" s="43" t="s">
        <v>811</v>
      </c>
      <c r="B1563" s="54">
        <v>51107</v>
      </c>
      <c r="C1563" s="54" t="s">
        <v>10</v>
      </c>
      <c r="D1563" s="53">
        <v>0.53927448795180699</v>
      </c>
      <c r="E1563" s="53">
        <f>SUMIFS('Ratios_MARAMA-VA'!T:T, 'Ratios_MARAMA-VA'!AA:AA, V1563)</f>
        <v>0.53927448795104904</v>
      </c>
      <c r="F1563" s="53">
        <f>SUMIFS('Ratios_MARAMA-VA'!J:J, 'Ratios_MARAMA-VA'!AA:AA, V1563)</f>
        <v>1.4686124399538401E-3</v>
      </c>
      <c r="G1563" s="53"/>
      <c r="H1563" s="53">
        <f t="shared" si="16"/>
        <v>2.723311546840964E-3</v>
      </c>
      <c r="I1563" s="53">
        <v>0.30424213378211101</v>
      </c>
      <c r="J1563" s="53">
        <v>8.2854611596435627E-4</v>
      </c>
      <c r="K1563" s="53">
        <v>0.23603109732531999</v>
      </c>
      <c r="L1563" s="53">
        <v>6.427862127595873E-4</v>
      </c>
      <c r="M1563" s="43" t="s">
        <v>763</v>
      </c>
      <c r="N1563" s="43" t="s">
        <v>443</v>
      </c>
      <c r="O1563" s="43" t="s">
        <v>436</v>
      </c>
      <c r="P1563" s="43" t="s">
        <v>444</v>
      </c>
      <c r="Q1563" s="43" t="s">
        <v>752</v>
      </c>
      <c r="R1563" s="43" t="s">
        <v>764</v>
      </c>
      <c r="S1563" s="43" t="s">
        <v>330</v>
      </c>
      <c r="V1563" s="42" t="s">
        <v>2022</v>
      </c>
      <c r="W1563"/>
    </row>
    <row r="1564" spans="1:23" s="39" customFormat="1" x14ac:dyDescent="0.35">
      <c r="A1564" s="43" t="s">
        <v>811</v>
      </c>
      <c r="B1564" s="54">
        <v>51107</v>
      </c>
      <c r="C1564" s="54" t="s">
        <v>12</v>
      </c>
      <c r="D1564" s="53">
        <v>2.1008770843373398E-2</v>
      </c>
      <c r="E1564" s="53">
        <f>SUMIFS('Ratios_MARAMA-VA'!T:T, 'Ratios_MARAMA-VA'!AA:AA, V1564)</f>
        <v>2.1008770843343998E-2</v>
      </c>
      <c r="F1564" s="53">
        <f>SUMIFS('Ratios_MARAMA-VA'!J:J, 'Ratios_MARAMA-VA'!AA:AA, V1564)</f>
        <v>5.7213428222614597E-5</v>
      </c>
      <c r="G1564" s="53"/>
      <c r="H1564" s="53">
        <f t="shared" si="16"/>
        <v>2.7233115468409692E-3</v>
      </c>
      <c r="I1564" s="53">
        <v>1.18525044524238E-2</v>
      </c>
      <c r="J1564" s="53">
        <v>3.2278062234269731E-5</v>
      </c>
      <c r="K1564" s="53">
        <v>9.1951748996158007E-3</v>
      </c>
      <c r="L1564" s="53">
        <v>2.504132597934596E-5</v>
      </c>
      <c r="M1564" s="43" t="s">
        <v>763</v>
      </c>
      <c r="N1564" s="43" t="s">
        <v>443</v>
      </c>
      <c r="O1564" s="43" t="s">
        <v>436</v>
      </c>
      <c r="P1564" s="43" t="s">
        <v>444</v>
      </c>
      <c r="Q1564" s="43" t="s">
        <v>752</v>
      </c>
      <c r="R1564" s="43" t="s">
        <v>764</v>
      </c>
      <c r="S1564" s="43" t="s">
        <v>330</v>
      </c>
      <c r="V1564" s="42" t="s">
        <v>2035</v>
      </c>
      <c r="W1564"/>
    </row>
    <row r="1565" spans="1:23" s="39" customFormat="1" x14ac:dyDescent="0.35">
      <c r="A1565" s="43" t="s">
        <v>811</v>
      </c>
      <c r="B1565" s="54">
        <v>51153</v>
      </c>
      <c r="C1565" s="54" t="s">
        <v>10</v>
      </c>
      <c r="D1565" s="53">
        <v>0.50847970481927696</v>
      </c>
      <c r="E1565" s="53">
        <f>SUMIFS('Ratios_MARAMA-VA'!T:T, 'Ratios_MARAMA-VA'!AA:AA, V1565)</f>
        <v>0.50847970481856197</v>
      </c>
      <c r="F1565" s="53">
        <f>SUMIFS('Ratios_MARAMA-VA'!J:J, 'Ratios_MARAMA-VA'!AA:AA, V1565)</f>
        <v>1.38474865146668E-3</v>
      </c>
      <c r="G1565" s="53"/>
      <c r="H1565" s="53">
        <f t="shared" si="16"/>
        <v>2.7233115468409744E-3</v>
      </c>
      <c r="I1565" s="53">
        <v>0.28686866120197402</v>
      </c>
      <c r="J1565" s="53">
        <v>7.8123273747814732E-4</v>
      </c>
      <c r="K1565" s="53">
        <v>0.22255275444603301</v>
      </c>
      <c r="L1565" s="53">
        <v>6.0608048596414571E-4</v>
      </c>
      <c r="M1565" s="43" t="s">
        <v>763</v>
      </c>
      <c r="N1565" s="43" t="s">
        <v>443</v>
      </c>
      <c r="O1565" s="43" t="s">
        <v>436</v>
      </c>
      <c r="P1565" s="43" t="s">
        <v>444</v>
      </c>
      <c r="Q1565" s="43" t="s">
        <v>752</v>
      </c>
      <c r="R1565" s="43" t="s">
        <v>764</v>
      </c>
      <c r="S1565" s="43" t="s">
        <v>330</v>
      </c>
      <c r="V1565" s="42" t="s">
        <v>2024</v>
      </c>
      <c r="W1565"/>
    </row>
    <row r="1566" spans="1:23" s="39" customFormat="1" x14ac:dyDescent="0.35">
      <c r="A1566" s="43" t="s">
        <v>811</v>
      </c>
      <c r="B1566" s="54">
        <v>51153</v>
      </c>
      <c r="C1566" s="54" t="s">
        <v>12</v>
      </c>
      <c r="D1566" s="53">
        <v>1.9809085301204801E-2</v>
      </c>
      <c r="E1566" s="53">
        <f>SUMIFS('Ratios_MARAMA-VA'!T:T, 'Ratios_MARAMA-VA'!AA:AA, V1566)</f>
        <v>1.9809085301177101E-2</v>
      </c>
      <c r="F1566" s="53">
        <f>SUMIFS('Ratios_MARAMA-VA'!J:J, 'Ratios_MARAMA-VA'!AA:AA, V1566)</f>
        <v>5.3946310733052998E-5</v>
      </c>
      <c r="G1566" s="53"/>
      <c r="H1566" s="53">
        <f t="shared" si="16"/>
        <v>2.7233115468409531E-3</v>
      </c>
      <c r="I1566" s="53">
        <v>1.1175678647807601E-2</v>
      </c>
      <c r="J1566" s="53">
        <v>3.0434854705358328E-5</v>
      </c>
      <c r="K1566" s="53">
        <v>8.6700933293028994E-3</v>
      </c>
      <c r="L1566" s="53">
        <v>2.3611365275879308E-5</v>
      </c>
      <c r="M1566" s="43" t="s">
        <v>763</v>
      </c>
      <c r="N1566" s="43" t="s">
        <v>443</v>
      </c>
      <c r="O1566" s="43" t="s">
        <v>436</v>
      </c>
      <c r="P1566" s="43" t="s">
        <v>444</v>
      </c>
      <c r="Q1566" s="43" t="s">
        <v>752</v>
      </c>
      <c r="R1566" s="43" t="s">
        <v>764</v>
      </c>
      <c r="S1566" s="43" t="s">
        <v>330</v>
      </c>
      <c r="V1566" s="42" t="s">
        <v>2037</v>
      </c>
      <c r="W1566"/>
    </row>
    <row r="1567" spans="1:23" s="39" customFormat="1" x14ac:dyDescent="0.35">
      <c r="A1567" s="43" t="s">
        <v>811</v>
      </c>
      <c r="B1567" s="54">
        <v>51510</v>
      </c>
      <c r="C1567" s="54" t="s">
        <v>10</v>
      </c>
      <c r="D1567" s="53">
        <v>0.116213457831325</v>
      </c>
      <c r="E1567" s="53">
        <f>SUMIFS('Ratios_MARAMA-VA'!T:T, 'Ratios_MARAMA-VA'!AA:AA, V1567)</f>
        <v>0.11621345783116099</v>
      </c>
      <c r="F1567" s="53">
        <f>SUMIFS('Ratios_MARAMA-VA'!J:J, 'Ratios_MARAMA-VA'!AA:AA, V1567)</f>
        <v>3.1648545160992001E-4</v>
      </c>
      <c r="G1567" s="53"/>
      <c r="H1567" s="53">
        <f t="shared" si="16"/>
        <v>2.7233115468409969E-3</v>
      </c>
      <c r="I1567" s="53">
        <v>6.5564070199366706E-2</v>
      </c>
      <c r="J1567" s="53">
        <v>1.7855138943182906E-4</v>
      </c>
      <c r="K1567" s="53">
        <v>5.0864616422108197E-2</v>
      </c>
      <c r="L1567" s="53">
        <v>1.3852019722796545E-4</v>
      </c>
      <c r="M1567" s="43" t="s">
        <v>763</v>
      </c>
      <c r="N1567" s="43" t="s">
        <v>443</v>
      </c>
      <c r="O1567" s="43" t="s">
        <v>436</v>
      </c>
      <c r="P1567" s="43" t="s">
        <v>444</v>
      </c>
      <c r="Q1567" s="43" t="s">
        <v>752</v>
      </c>
      <c r="R1567" s="43" t="s">
        <v>764</v>
      </c>
      <c r="S1567" s="43" t="s">
        <v>330</v>
      </c>
      <c r="V1567" s="42" t="s">
        <v>2017</v>
      </c>
      <c r="W1567"/>
    </row>
    <row r="1568" spans="1:23" s="39" customFormat="1" x14ac:dyDescent="0.35">
      <c r="A1568" s="43" t="s">
        <v>811</v>
      </c>
      <c r="B1568" s="54">
        <v>51510</v>
      </c>
      <c r="C1568" s="54" t="s">
        <v>12</v>
      </c>
      <c r="D1568" s="53">
        <v>4.5273834578313001E-3</v>
      </c>
      <c r="E1568" s="53">
        <f>SUMIFS('Ratios_MARAMA-VA'!T:T, 'Ratios_MARAMA-VA'!AA:AA, V1568)</f>
        <v>4.5273834578249796E-3</v>
      </c>
      <c r="F1568" s="53">
        <f>SUMIFS('Ratios_MARAMA-VA'!J:J, 'Ratios_MARAMA-VA'!AA:AA, V1568)</f>
        <v>1.2329475647671499E-5</v>
      </c>
      <c r="G1568" s="53"/>
      <c r="H1568" s="53">
        <f t="shared" si="16"/>
        <v>2.7233115468409557E-3</v>
      </c>
      <c r="I1568" s="53">
        <v>2.5542109527412001E-3</v>
      </c>
      <c r="J1568" s="53">
        <v>6.9559121806677486E-6</v>
      </c>
      <c r="K1568" s="53">
        <v>1.9815572763752002E-3</v>
      </c>
      <c r="L1568" s="53">
        <v>5.3963978114792973E-6</v>
      </c>
      <c r="M1568" s="43" t="s">
        <v>763</v>
      </c>
      <c r="N1568" s="43" t="s">
        <v>443</v>
      </c>
      <c r="O1568" s="43" t="s">
        <v>436</v>
      </c>
      <c r="P1568" s="43" t="s">
        <v>444</v>
      </c>
      <c r="Q1568" s="43" t="s">
        <v>752</v>
      </c>
      <c r="R1568" s="43" t="s">
        <v>764</v>
      </c>
      <c r="S1568" s="43" t="s">
        <v>330</v>
      </c>
      <c r="V1568" s="42" t="s">
        <v>2030</v>
      </c>
      <c r="W1568"/>
    </row>
    <row r="1569" spans="1:23" s="39" customFormat="1" x14ac:dyDescent="0.35">
      <c r="A1569" s="43" t="s">
        <v>811</v>
      </c>
      <c r="B1569" s="54">
        <v>51600</v>
      </c>
      <c r="C1569" s="54" t="s">
        <v>10</v>
      </c>
      <c r="D1569" s="53">
        <v>0.11749660843373499</v>
      </c>
      <c r="E1569" s="53">
        <f>SUMIFS('Ratios_MARAMA-VA'!T:T, 'Ratios_MARAMA-VA'!AA:AA, V1569)</f>
        <v>0.11749660843357</v>
      </c>
      <c r="F1569" s="53">
        <f>SUMIFS('Ratios_MARAMA-VA'!J:J, 'Ratios_MARAMA-VA'!AA:AA, V1569)</f>
        <v>3.1997987046179202E-4</v>
      </c>
      <c r="G1569" s="53"/>
      <c r="H1569" s="53">
        <f t="shared" si="16"/>
        <v>2.7233115468409592E-3</v>
      </c>
      <c r="I1569" s="53">
        <v>6.6287984432216202E-2</v>
      </c>
      <c r="J1569" s="53">
        <v>1.8052283342106812E-4</v>
      </c>
      <c r="K1569" s="53">
        <v>5.1426229202773399E-2</v>
      </c>
      <c r="L1569" s="53">
        <v>1.4004964379840253E-4</v>
      </c>
      <c r="M1569" s="43" t="s">
        <v>763</v>
      </c>
      <c r="N1569" s="43" t="s">
        <v>443</v>
      </c>
      <c r="O1569" s="43" t="s">
        <v>436</v>
      </c>
      <c r="P1569" s="43" t="s">
        <v>444</v>
      </c>
      <c r="Q1569" s="43" t="s">
        <v>752</v>
      </c>
      <c r="R1569" s="43" t="s">
        <v>764</v>
      </c>
      <c r="S1569" s="43" t="s">
        <v>330</v>
      </c>
      <c r="V1569" s="42" t="s">
        <v>2020</v>
      </c>
      <c r="W1569"/>
    </row>
    <row r="1570" spans="1:23" s="39" customFormat="1" x14ac:dyDescent="0.35">
      <c r="A1570" s="43" t="s">
        <v>811</v>
      </c>
      <c r="B1570" s="54">
        <v>51600</v>
      </c>
      <c r="C1570" s="54" t="s">
        <v>12</v>
      </c>
      <c r="D1570" s="53">
        <v>4.5773702168673998E-3</v>
      </c>
      <c r="E1570" s="53">
        <f>SUMIFS('Ratios_MARAMA-VA'!T:T, 'Ratios_MARAMA-VA'!AA:AA, V1570)</f>
        <v>4.5773702168610403E-3</v>
      </c>
      <c r="F1570" s="53">
        <f>SUMIFS('Ratios_MARAMA-VA'!J:J, 'Ratios_MARAMA-VA'!AA:AA, V1570)</f>
        <v>1.2465605165743601E-5</v>
      </c>
      <c r="G1570" s="53"/>
      <c r="H1570" s="53">
        <f t="shared" si="16"/>
        <v>2.7233115468409644E-3</v>
      </c>
      <c r="I1570" s="53">
        <v>2.5824119497654999E-3</v>
      </c>
      <c r="J1570" s="53">
        <v>7.0327122814964744E-6</v>
      </c>
      <c r="K1570" s="53">
        <v>2.0034356144953999E-3</v>
      </c>
      <c r="L1570" s="53">
        <v>5.4559793423077455E-6</v>
      </c>
      <c r="M1570" s="43" t="s">
        <v>763</v>
      </c>
      <c r="N1570" s="43" t="s">
        <v>443</v>
      </c>
      <c r="O1570" s="43" t="s">
        <v>436</v>
      </c>
      <c r="P1570" s="43" t="s">
        <v>444</v>
      </c>
      <c r="Q1570" s="43" t="s">
        <v>752</v>
      </c>
      <c r="R1570" s="43" t="s">
        <v>764</v>
      </c>
      <c r="S1570" s="43" t="s">
        <v>330</v>
      </c>
      <c r="V1570" s="42" t="s">
        <v>2033</v>
      </c>
      <c r="W1570"/>
    </row>
    <row r="1571" spans="1:23" s="39" customFormat="1" x14ac:dyDescent="0.35">
      <c r="A1571" s="43" t="s">
        <v>811</v>
      </c>
      <c r="B1571" s="54">
        <v>51610</v>
      </c>
      <c r="C1571" s="54" t="s">
        <v>10</v>
      </c>
      <c r="D1571" s="53">
        <v>1.06315116867469E-2</v>
      </c>
      <c r="E1571" s="53">
        <f>SUMIFS('Ratios_MARAMA-VA'!T:T, 'Ratios_MARAMA-VA'!AA:AA, V1571)</f>
        <v>1.0631511686732001E-2</v>
      </c>
      <c r="F1571" s="53">
        <f>SUMIFS('Ratios_MARAMA-VA'!J:J, 'Ratios_MARAMA-VA'!AA:AA, V1571)</f>
        <v>2.8952918536852099E-5</v>
      </c>
      <c r="G1571" s="53"/>
      <c r="H1571" s="53">
        <f t="shared" si="16"/>
        <v>2.7233115468409817E-3</v>
      </c>
      <c r="I1571" s="53">
        <v>5.9979729677002002E-3</v>
      </c>
      <c r="J1571" s="53">
        <v>1.6334349040578026E-5</v>
      </c>
      <c r="K1571" s="53">
        <v>4.6532284128265001E-3</v>
      </c>
      <c r="L1571" s="53">
        <v>1.2672190666738942E-5</v>
      </c>
      <c r="M1571" s="43" t="s">
        <v>763</v>
      </c>
      <c r="N1571" s="43" t="s">
        <v>443</v>
      </c>
      <c r="O1571" s="43" t="s">
        <v>436</v>
      </c>
      <c r="P1571" s="43" t="s">
        <v>444</v>
      </c>
      <c r="Q1571" s="43" t="s">
        <v>752</v>
      </c>
      <c r="R1571" s="43" t="s">
        <v>764</v>
      </c>
      <c r="S1571" s="43" t="s">
        <v>330</v>
      </c>
      <c r="V1571" s="42" t="s">
        <v>2021</v>
      </c>
      <c r="W1571"/>
    </row>
    <row r="1572" spans="1:23" s="39" customFormat="1" x14ac:dyDescent="0.35">
      <c r="A1572" s="43" t="s">
        <v>811</v>
      </c>
      <c r="B1572" s="54">
        <v>51610</v>
      </c>
      <c r="C1572" s="54" t="s">
        <v>12</v>
      </c>
      <c r="D1572" s="53">
        <v>4.1417698915659999E-4</v>
      </c>
      <c r="E1572" s="53">
        <f>SUMIFS('Ratios_MARAMA-VA'!T:T, 'Ratios_MARAMA-VA'!AA:AA, V1572)</f>
        <v>4.1417698915604601E-4</v>
      </c>
      <c r="F1572" s="53">
        <f>SUMIFS('Ratios_MARAMA-VA'!J:J, 'Ratios_MARAMA-VA'!AA:AA, V1572)</f>
        <v>1.1279329770044801E-6</v>
      </c>
      <c r="G1572" s="53"/>
      <c r="H1572" s="53">
        <f t="shared" si="16"/>
        <v>2.7233115468409527E-3</v>
      </c>
      <c r="I1572" s="55" t="s">
        <v>14</v>
      </c>
      <c r="J1572" s="53" t="s">
        <v>964</v>
      </c>
      <c r="K1572" s="55" t="s">
        <v>14</v>
      </c>
      <c r="L1572" s="53" t="s">
        <v>964</v>
      </c>
      <c r="M1572" s="43" t="s">
        <v>763</v>
      </c>
      <c r="N1572" s="43" t="s">
        <v>443</v>
      </c>
      <c r="O1572" s="43" t="s">
        <v>436</v>
      </c>
      <c r="P1572" s="43" t="s">
        <v>444</v>
      </c>
      <c r="Q1572" s="43" t="s">
        <v>752</v>
      </c>
      <c r="R1572" s="43" t="s">
        <v>764</v>
      </c>
      <c r="S1572" s="43" t="s">
        <v>330</v>
      </c>
      <c r="V1572" s="42" t="s">
        <v>2034</v>
      </c>
      <c r="W1572"/>
    </row>
    <row r="1573" spans="1:23" s="39" customFormat="1" x14ac:dyDescent="0.35">
      <c r="A1573" s="43" t="s">
        <v>811</v>
      </c>
      <c r="B1573" s="54">
        <v>51683</v>
      </c>
      <c r="C1573" s="54" t="s">
        <v>10</v>
      </c>
      <c r="D1573" s="53">
        <v>2.5478973253011999E-2</v>
      </c>
      <c r="E1573" s="53">
        <f>SUMIFS('Ratios_MARAMA-VA'!T:T, 'Ratios_MARAMA-VA'!AA:AA, V1573)</f>
        <v>2.5478973252976399E-2</v>
      </c>
      <c r="F1573" s="53">
        <f>SUMIFS('Ratios_MARAMA-VA'!J:J, 'Ratios_MARAMA-VA'!AA:AA, V1573)</f>
        <v>6.9387182061482201E-5</v>
      </c>
      <c r="G1573" s="53"/>
      <c r="H1573" s="53">
        <f t="shared" si="16"/>
        <v>2.723311546840944E-3</v>
      </c>
      <c r="I1573" s="53">
        <v>1.4374455610751E-2</v>
      </c>
      <c r="J1573" s="53">
        <v>3.9146120944310794E-5</v>
      </c>
      <c r="K1573" s="53">
        <v>1.11517050221896E-2</v>
      </c>
      <c r="L1573" s="53">
        <v>3.0369567053893086E-5</v>
      </c>
      <c r="M1573" s="43" t="s">
        <v>763</v>
      </c>
      <c r="N1573" s="43" t="s">
        <v>443</v>
      </c>
      <c r="O1573" s="43" t="s">
        <v>436</v>
      </c>
      <c r="P1573" s="43" t="s">
        <v>444</v>
      </c>
      <c r="Q1573" s="43" t="s">
        <v>752</v>
      </c>
      <c r="R1573" s="43" t="s">
        <v>764</v>
      </c>
      <c r="S1573" s="43" t="s">
        <v>330</v>
      </c>
      <c r="V1573" s="42" t="s">
        <v>2023</v>
      </c>
      <c r="W1573"/>
    </row>
    <row r="1574" spans="1:23" s="39" customFormat="1" x14ac:dyDescent="0.35">
      <c r="A1574" s="43" t="s">
        <v>811</v>
      </c>
      <c r="B1574" s="54">
        <v>51683</v>
      </c>
      <c r="C1574" s="54" t="s">
        <v>12</v>
      </c>
      <c r="D1574" s="53">
        <v>9.9259659036140006E-4</v>
      </c>
      <c r="E1574" s="53">
        <f>SUMIFS('Ratios_MARAMA-VA'!T:T, 'Ratios_MARAMA-VA'!AA:AA, V1574)</f>
        <v>9.9259659036005391E-4</v>
      </c>
      <c r="F1574" s="53">
        <f>SUMIFS('Ratios_MARAMA-VA'!J:J, 'Ratios_MARAMA-VA'!AA:AA, V1574)</f>
        <v>2.7031497558825098E-6</v>
      </c>
      <c r="G1574" s="53"/>
      <c r="H1574" s="53">
        <f t="shared" si="16"/>
        <v>2.7233115468409687E-3</v>
      </c>
      <c r="I1574" s="53">
        <v>5.5999256664890004E-4</v>
      </c>
      <c r="J1574" s="53">
        <v>1.5250342229000602E-6</v>
      </c>
      <c r="K1574" s="53">
        <v>4.344423251213E-4</v>
      </c>
      <c r="L1574" s="53">
        <v>1.1831218004392745E-6</v>
      </c>
      <c r="M1574" s="43" t="s">
        <v>763</v>
      </c>
      <c r="N1574" s="43" t="s">
        <v>443</v>
      </c>
      <c r="O1574" s="43" t="s">
        <v>436</v>
      </c>
      <c r="P1574" s="43" t="s">
        <v>444</v>
      </c>
      <c r="Q1574" s="43" t="s">
        <v>752</v>
      </c>
      <c r="R1574" s="43" t="s">
        <v>764</v>
      </c>
      <c r="S1574" s="43" t="s">
        <v>330</v>
      </c>
      <c r="V1574" s="42" t="s">
        <v>2036</v>
      </c>
      <c r="W1574"/>
    </row>
    <row r="1575" spans="1:23" s="39" customFormat="1" x14ac:dyDescent="0.35">
      <c r="A1575" s="43" t="s">
        <v>9</v>
      </c>
      <c r="B1575" s="54">
        <v>11001</v>
      </c>
      <c r="C1575" s="54" t="s">
        <v>12</v>
      </c>
      <c r="D1575" s="53">
        <v>16.76755</v>
      </c>
      <c r="E1575" s="53">
        <f>SUMIFS('Ratios_MARAMA-VA'!T:T, 'Ratios_MARAMA-VA'!AA:AA, V1575)</f>
        <v>16.767549999976598</v>
      </c>
      <c r="F1575" s="53">
        <f>SUMIFS('Ratios_MARAMA-VA'!J:J, 'Ratios_MARAMA-VA'!AA:AA, V1575)</f>
        <v>4.5663262527169103E-2</v>
      </c>
      <c r="G1575" s="53"/>
      <c r="H1575" s="53">
        <f t="shared" si="16"/>
        <v>2.7233115468409418E-3</v>
      </c>
      <c r="I1575" s="53">
        <v>17.8622647005839</v>
      </c>
      <c r="J1575" s="53">
        <v>4.8644511711829493E-2</v>
      </c>
      <c r="K1575" s="53">
        <v>18.374029265730499</v>
      </c>
      <c r="L1575" s="53">
        <v>5.0038206061357261E-2</v>
      </c>
      <c r="M1575" s="43" t="s">
        <v>325</v>
      </c>
      <c r="N1575" s="43" t="s">
        <v>326</v>
      </c>
      <c r="O1575" s="43" t="s">
        <v>235</v>
      </c>
      <c r="P1575" s="43" t="s">
        <v>327</v>
      </c>
      <c r="Q1575" s="43" t="s">
        <v>328</v>
      </c>
      <c r="R1575" s="43" t="s">
        <v>329</v>
      </c>
      <c r="S1575" s="43" t="s">
        <v>330</v>
      </c>
      <c r="V1575" s="42" t="s">
        <v>2038</v>
      </c>
      <c r="W1575"/>
    </row>
    <row r="1576" spans="1:23" s="39" customFormat="1" x14ac:dyDescent="0.35">
      <c r="A1576" s="43" t="s">
        <v>497</v>
      </c>
      <c r="B1576" s="54">
        <v>24009</v>
      </c>
      <c r="C1576" s="54" t="s">
        <v>12</v>
      </c>
      <c r="D1576" s="53">
        <v>0.99945550000000005</v>
      </c>
      <c r="E1576" s="53">
        <f>SUMIFS('Ratios_MARAMA-VA'!T:T, 'Ratios_MARAMA-VA'!AA:AA, V1576)</f>
        <v>0.99945549999860095</v>
      </c>
      <c r="F1576" s="53">
        <f>SUMIFS('Ratios_MARAMA-VA'!J:J, 'Ratios_MARAMA-VA'!AA:AA, V1576)</f>
        <v>2.7218287036998899E-3</v>
      </c>
      <c r="G1576" s="53"/>
      <c r="H1576" s="53">
        <f t="shared" si="16"/>
        <v>2.7233115468409549E-3</v>
      </c>
      <c r="I1576" s="53">
        <v>1.15413582615147</v>
      </c>
      <c r="J1576" s="53">
        <v>3.1430714219811231E-3</v>
      </c>
      <c r="K1576" s="53">
        <v>1.2460365063089001</v>
      </c>
      <c r="L1576" s="53">
        <v>3.3933456054163896E-3</v>
      </c>
      <c r="M1576" s="43" t="s">
        <v>325</v>
      </c>
      <c r="N1576" s="43" t="s">
        <v>326</v>
      </c>
      <c r="O1576" s="43" t="s">
        <v>235</v>
      </c>
      <c r="P1576" s="43" t="s">
        <v>327</v>
      </c>
      <c r="Q1576" s="43" t="s">
        <v>328</v>
      </c>
      <c r="R1576" s="43" t="s">
        <v>329</v>
      </c>
      <c r="S1576" s="43" t="s">
        <v>330</v>
      </c>
      <c r="V1576" s="42" t="s">
        <v>2039</v>
      </c>
      <c r="W1576"/>
    </row>
    <row r="1577" spans="1:23" s="39" customFormat="1" x14ac:dyDescent="0.35">
      <c r="A1577" s="43" t="s">
        <v>497</v>
      </c>
      <c r="B1577" s="54">
        <v>24017</v>
      </c>
      <c r="C1577" s="54" t="s">
        <v>12</v>
      </c>
      <c r="D1577" s="53">
        <v>2.0035419999999999</v>
      </c>
      <c r="E1577" s="53">
        <f>SUMIFS('Ratios_MARAMA-VA'!T:T, 'Ratios_MARAMA-VA'!AA:AA, V1577)</f>
        <v>2.0035419999971902</v>
      </c>
      <c r="F1577" s="53">
        <f>SUMIFS('Ratios_MARAMA-VA'!J:J, 'Ratios_MARAMA-VA'!AA:AA, V1577)</f>
        <v>5.4562690631731799E-3</v>
      </c>
      <c r="G1577" s="53"/>
      <c r="H1577" s="53">
        <f t="shared" si="16"/>
        <v>2.7233115468409605E-3</v>
      </c>
      <c r="I1577" s="53">
        <v>2.32924173868436</v>
      </c>
      <c r="J1577" s="53">
        <v>6.3432509223430326E-3</v>
      </c>
      <c r="K1577" s="53">
        <v>2.5242821928594399</v>
      </c>
      <c r="L1577" s="53">
        <v>6.8744068432991332E-3</v>
      </c>
      <c r="M1577" s="43" t="s">
        <v>325</v>
      </c>
      <c r="N1577" s="43" t="s">
        <v>326</v>
      </c>
      <c r="O1577" s="43" t="s">
        <v>235</v>
      </c>
      <c r="P1577" s="43" t="s">
        <v>327</v>
      </c>
      <c r="Q1577" s="43" t="s">
        <v>328</v>
      </c>
      <c r="R1577" s="43" t="s">
        <v>329</v>
      </c>
      <c r="S1577" s="43" t="s">
        <v>330</v>
      </c>
      <c r="V1577" s="42" t="s">
        <v>2040</v>
      </c>
      <c r="W1577"/>
    </row>
    <row r="1578" spans="1:23" s="39" customFormat="1" x14ac:dyDescent="0.35">
      <c r="A1578" s="43" t="s">
        <v>497</v>
      </c>
      <c r="B1578" s="54">
        <v>24021</v>
      </c>
      <c r="C1578" s="54" t="s">
        <v>12</v>
      </c>
      <c r="D1578" s="53">
        <v>4.3197770000000002</v>
      </c>
      <c r="E1578" s="53">
        <f>SUMIFS('Ratios_MARAMA-VA'!T:T, 'Ratios_MARAMA-VA'!AA:AA, V1578)</f>
        <v>4.3197769999939597</v>
      </c>
      <c r="F1578" s="53">
        <f>SUMIFS('Ratios_MARAMA-VA'!J:J, 'Ratios_MARAMA-VA'!AA:AA, V1578)</f>
        <v>1.17640985838615E-2</v>
      </c>
      <c r="G1578" s="53"/>
      <c r="H1578" s="53">
        <f t="shared" si="16"/>
        <v>2.7233115468409479E-3</v>
      </c>
      <c r="I1578" s="53">
        <v>4.96314568202631</v>
      </c>
      <c r="J1578" s="53">
        <v>1.3516191944516042E-2</v>
      </c>
      <c r="K1578" s="53">
        <v>5.3432107423813298</v>
      </c>
      <c r="L1578" s="53">
        <v>1.4551227511931669E-2</v>
      </c>
      <c r="M1578" s="43" t="s">
        <v>325</v>
      </c>
      <c r="N1578" s="43" t="s">
        <v>326</v>
      </c>
      <c r="O1578" s="43" t="s">
        <v>235</v>
      </c>
      <c r="P1578" s="43" t="s">
        <v>327</v>
      </c>
      <c r="Q1578" s="43" t="s">
        <v>328</v>
      </c>
      <c r="R1578" s="43" t="s">
        <v>329</v>
      </c>
      <c r="S1578" s="43" t="s">
        <v>330</v>
      </c>
      <c r="V1578" s="42" t="s">
        <v>2041</v>
      </c>
      <c r="W1578"/>
    </row>
    <row r="1579" spans="1:23" s="39" customFormat="1" x14ac:dyDescent="0.35">
      <c r="A1579" s="43" t="s">
        <v>497</v>
      </c>
      <c r="B1579" s="54">
        <v>24031</v>
      </c>
      <c r="C1579" s="54" t="s">
        <v>12</v>
      </c>
      <c r="D1579" s="53">
        <v>17.685770000000002</v>
      </c>
      <c r="E1579" s="53">
        <f>SUMIFS('Ratios_MARAMA-VA'!T:T, 'Ratios_MARAMA-VA'!AA:AA, V1579)</f>
        <v>17.6857699999752</v>
      </c>
      <c r="F1579" s="53">
        <f>SUMIFS('Ratios_MARAMA-VA'!J:J, 'Ratios_MARAMA-VA'!AA:AA, V1579)</f>
        <v>4.8163861655705797E-2</v>
      </c>
      <c r="G1579" s="53"/>
      <c r="H1579" s="53">
        <f t="shared" si="16"/>
        <v>2.723311546840954E-3</v>
      </c>
      <c r="I1579" s="53">
        <v>19.5767356177446</v>
      </c>
      <c r="J1579" s="53">
        <v>5.3313550157256445E-2</v>
      </c>
      <c r="K1579" s="53">
        <v>20.612150254477299</v>
      </c>
      <c r="L1579" s="53">
        <v>5.6133306793238739E-2</v>
      </c>
      <c r="M1579" s="43" t="s">
        <v>325</v>
      </c>
      <c r="N1579" s="43" t="s">
        <v>326</v>
      </c>
      <c r="O1579" s="43" t="s">
        <v>235</v>
      </c>
      <c r="P1579" s="43" t="s">
        <v>327</v>
      </c>
      <c r="Q1579" s="43" t="s">
        <v>328</v>
      </c>
      <c r="R1579" s="43" t="s">
        <v>329</v>
      </c>
      <c r="S1579" s="43" t="s">
        <v>330</v>
      </c>
      <c r="V1579" s="42" t="s">
        <v>2042</v>
      </c>
      <c r="W1579"/>
    </row>
    <row r="1580" spans="1:23" s="39" customFormat="1" x14ac:dyDescent="0.35">
      <c r="A1580" s="43" t="s">
        <v>497</v>
      </c>
      <c r="B1580" s="54">
        <v>24033</v>
      </c>
      <c r="C1580" s="54" t="s">
        <v>12</v>
      </c>
      <c r="D1580" s="53">
        <v>12.96916</v>
      </c>
      <c r="E1580" s="53">
        <f>SUMIFS('Ratios_MARAMA-VA'!T:T, 'Ratios_MARAMA-VA'!AA:AA, V1580)</f>
        <v>12.9691599999817</v>
      </c>
      <c r="F1580" s="53">
        <f>SUMIFS('Ratios_MARAMA-VA'!J:J, 'Ratios_MARAMA-VA'!AA:AA, V1580)</f>
        <v>3.5319063180778397E-2</v>
      </c>
      <c r="G1580" s="53"/>
      <c r="H1580" s="53">
        <f t="shared" si="16"/>
        <v>2.7233115468409852E-3</v>
      </c>
      <c r="I1580" s="53">
        <v>13.975825763484</v>
      </c>
      <c r="J1580" s="53">
        <v>3.8060527678333705E-2</v>
      </c>
      <c r="K1580" s="53">
        <v>14.484291460274701</v>
      </c>
      <c r="L1580" s="53">
        <v>3.9445238181576366E-2</v>
      </c>
      <c r="M1580" s="43" t="s">
        <v>325</v>
      </c>
      <c r="N1580" s="43" t="s">
        <v>326</v>
      </c>
      <c r="O1580" s="43" t="s">
        <v>235</v>
      </c>
      <c r="P1580" s="43" t="s">
        <v>327</v>
      </c>
      <c r="Q1580" s="43" t="s">
        <v>328</v>
      </c>
      <c r="R1580" s="43" t="s">
        <v>329</v>
      </c>
      <c r="S1580" s="43" t="s">
        <v>330</v>
      </c>
      <c r="V1580" s="42" t="s">
        <v>2043</v>
      </c>
      <c r="W1580"/>
    </row>
    <row r="1581" spans="1:23" s="39" customFormat="1" x14ac:dyDescent="0.35">
      <c r="A1581" s="43" t="s">
        <v>811</v>
      </c>
      <c r="B1581" s="54">
        <v>51013</v>
      </c>
      <c r="C1581" s="54" t="s">
        <v>12</v>
      </c>
      <c r="D1581" s="53">
        <v>5.2424419999999996</v>
      </c>
      <c r="E1581" s="53">
        <f>SUMIFS('Ratios_MARAMA-VA'!T:T, 'Ratios_MARAMA-VA'!AA:AA, V1581)</f>
        <v>5.2424419999926597</v>
      </c>
      <c r="F1581" s="53">
        <f>SUMIFS('Ratios_MARAMA-VA'!J:J, 'Ratios_MARAMA-VA'!AA:AA, V1581)</f>
        <v>1.4276802832224E-2</v>
      </c>
      <c r="G1581" s="53"/>
      <c r="H1581" s="53">
        <f t="shared" si="16"/>
        <v>2.7233115468409549E-3</v>
      </c>
      <c r="I1581" s="53">
        <v>5.5479367259012404</v>
      </c>
      <c r="J1581" s="53">
        <v>1.510876014678985E-2</v>
      </c>
      <c r="K1581" s="53">
        <v>5.6864533811150704</v>
      </c>
      <c r="L1581" s="53">
        <v>1.548598415336346E-2</v>
      </c>
      <c r="M1581" s="43" t="s">
        <v>325</v>
      </c>
      <c r="N1581" s="43" t="s">
        <v>326</v>
      </c>
      <c r="O1581" s="43" t="s">
        <v>235</v>
      </c>
      <c r="P1581" s="43" t="s">
        <v>327</v>
      </c>
      <c r="Q1581" s="43" t="s">
        <v>328</v>
      </c>
      <c r="R1581" s="43" t="s">
        <v>329</v>
      </c>
      <c r="S1581" s="43" t="s">
        <v>330</v>
      </c>
      <c r="V1581" s="42" t="s">
        <v>2045</v>
      </c>
      <c r="W1581"/>
    </row>
    <row r="1582" spans="1:23" s="39" customFormat="1" x14ac:dyDescent="0.35">
      <c r="A1582" s="43" t="s">
        <v>811</v>
      </c>
      <c r="B1582" s="54">
        <v>51059</v>
      </c>
      <c r="C1582" s="54" t="s">
        <v>12</v>
      </c>
      <c r="D1582" s="53">
        <v>21.981179999999998</v>
      </c>
      <c r="E1582" s="53">
        <f>SUMIFS('Ratios_MARAMA-VA'!T:T, 'Ratios_MARAMA-VA'!AA:AA, V1582)</f>
        <v>21.9811799999691</v>
      </c>
      <c r="F1582" s="53">
        <f>SUMIFS('Ratios_MARAMA-VA'!J:J, 'Ratios_MARAMA-VA'!AA:AA, V1582)</f>
        <v>5.98616013071058E-2</v>
      </c>
      <c r="G1582" s="53"/>
      <c r="H1582" s="53">
        <f t="shared" si="16"/>
        <v>2.723311546840977E-3</v>
      </c>
      <c r="I1582" s="53">
        <v>25.9310119166425</v>
      </c>
      <c r="J1582" s="53">
        <v>7.06182241738635E-2</v>
      </c>
      <c r="K1582" s="53">
        <v>28.370376274911699</v>
      </c>
      <c r="L1582" s="53">
        <v>7.7261373297690339E-2</v>
      </c>
      <c r="M1582" s="43" t="s">
        <v>325</v>
      </c>
      <c r="N1582" s="43" t="s">
        <v>326</v>
      </c>
      <c r="O1582" s="43" t="s">
        <v>235</v>
      </c>
      <c r="P1582" s="43" t="s">
        <v>327</v>
      </c>
      <c r="Q1582" s="43" t="s">
        <v>328</v>
      </c>
      <c r="R1582" s="43" t="s">
        <v>329</v>
      </c>
      <c r="S1582" s="43" t="s">
        <v>330</v>
      </c>
      <c r="V1582" s="42" t="s">
        <v>2046</v>
      </c>
      <c r="W1582"/>
    </row>
    <row r="1583" spans="1:23" s="39" customFormat="1" x14ac:dyDescent="0.35">
      <c r="A1583" s="43" t="s">
        <v>811</v>
      </c>
      <c r="B1583" s="54">
        <v>51107</v>
      </c>
      <c r="C1583" s="54" t="s">
        <v>12</v>
      </c>
      <c r="D1583" s="53">
        <v>6.919562</v>
      </c>
      <c r="E1583" s="53">
        <f>SUMIFS('Ratios_MARAMA-VA'!T:T, 'Ratios_MARAMA-VA'!AA:AA, V1583)</f>
        <v>6.9195619999903402</v>
      </c>
      <c r="F1583" s="53">
        <f>SUMIFS('Ratios_MARAMA-VA'!J:J, 'Ratios_MARAMA-VA'!AA:AA, V1583)</f>
        <v>1.8844123093655501E-2</v>
      </c>
      <c r="G1583" s="53"/>
      <c r="H1583" s="53">
        <f t="shared" si="16"/>
        <v>2.7233115468409427E-3</v>
      </c>
      <c r="I1583" s="53">
        <v>9.2227612198511402</v>
      </c>
      <c r="J1583" s="53">
        <v>2.5116452123777468E-2</v>
      </c>
      <c r="K1583" s="53">
        <v>10.855980806515401</v>
      </c>
      <c r="L1583" s="53">
        <v>2.956421788266704E-2</v>
      </c>
      <c r="M1583" s="43" t="s">
        <v>325</v>
      </c>
      <c r="N1583" s="43" t="s">
        <v>326</v>
      </c>
      <c r="O1583" s="43" t="s">
        <v>235</v>
      </c>
      <c r="P1583" s="43" t="s">
        <v>327</v>
      </c>
      <c r="Q1583" s="43" t="s">
        <v>328</v>
      </c>
      <c r="R1583" s="43" t="s">
        <v>329</v>
      </c>
      <c r="S1583" s="43" t="s">
        <v>330</v>
      </c>
      <c r="V1583" s="42" t="s">
        <v>2049</v>
      </c>
      <c r="W1583"/>
    </row>
    <row r="1584" spans="1:23" s="39" customFormat="1" x14ac:dyDescent="0.35">
      <c r="A1584" s="43" t="s">
        <v>811</v>
      </c>
      <c r="B1584" s="54">
        <v>51153</v>
      </c>
      <c r="C1584" s="54" t="s">
        <v>12</v>
      </c>
      <c r="D1584" s="53">
        <v>7.2260689999999999</v>
      </c>
      <c r="E1584" s="53">
        <f>SUMIFS('Ratios_MARAMA-VA'!T:T, 'Ratios_MARAMA-VA'!AA:AA, V1584)</f>
        <v>7.2260689999898702</v>
      </c>
      <c r="F1584" s="53">
        <f>SUMIFS('Ratios_MARAMA-VA'!J:J, 'Ratios_MARAMA-VA'!AA:AA, V1584)</f>
        <v>1.9678837145941899E-2</v>
      </c>
      <c r="G1584" s="53"/>
      <c r="H1584" s="53">
        <f t="shared" si="16"/>
        <v>2.7233115468409566E-3</v>
      </c>
      <c r="I1584" s="53">
        <v>8.6523201887151799</v>
      </c>
      <c r="J1584" s="53">
        <v>2.3562963476893174E-2</v>
      </c>
      <c r="K1584" s="53">
        <v>9.5578343329598408</v>
      </c>
      <c r="L1584" s="53">
        <v>2.6028960601742465E-2</v>
      </c>
      <c r="M1584" s="43" t="s">
        <v>325</v>
      </c>
      <c r="N1584" s="43" t="s">
        <v>326</v>
      </c>
      <c r="O1584" s="43" t="s">
        <v>235</v>
      </c>
      <c r="P1584" s="43" t="s">
        <v>327</v>
      </c>
      <c r="Q1584" s="43" t="s">
        <v>328</v>
      </c>
      <c r="R1584" s="43" t="s">
        <v>329</v>
      </c>
      <c r="S1584" s="43" t="s">
        <v>330</v>
      </c>
      <c r="V1584" s="42" t="s">
        <v>2052</v>
      </c>
      <c r="W1584"/>
    </row>
    <row r="1585" spans="1:23" s="39" customFormat="1" x14ac:dyDescent="0.35">
      <c r="A1585" s="43" t="s">
        <v>811</v>
      </c>
      <c r="B1585" s="54">
        <v>51510</v>
      </c>
      <c r="C1585" s="54" t="s">
        <v>12</v>
      </c>
      <c r="D1585" s="53">
        <v>3.5239720000000001</v>
      </c>
      <c r="E1585" s="53">
        <f>SUMIFS('Ratios_MARAMA-VA'!T:T, 'Ratios_MARAMA-VA'!AA:AA, V1585)</f>
        <v>3.5239719999950401</v>
      </c>
      <c r="F1585" s="53">
        <f>SUMIFS('Ratios_MARAMA-VA'!J:J, 'Ratios_MARAMA-VA'!AA:AA, V1585)</f>
        <v>9.5968736383307898E-3</v>
      </c>
      <c r="G1585" s="53"/>
      <c r="H1585" s="53">
        <f t="shared" si="16"/>
        <v>2.7233115468409787E-3</v>
      </c>
      <c r="I1585" s="53">
        <v>3.77915924055926</v>
      </c>
      <c r="J1585" s="53">
        <v>1.0291827997165817E-2</v>
      </c>
      <c r="K1585" s="53">
        <v>3.90650872623756</v>
      </c>
      <c r="L1585" s="53">
        <v>1.0638640321997791E-2</v>
      </c>
      <c r="M1585" s="43" t="s">
        <v>325</v>
      </c>
      <c r="N1585" s="43" t="s">
        <v>326</v>
      </c>
      <c r="O1585" s="43" t="s">
        <v>235</v>
      </c>
      <c r="P1585" s="43" t="s">
        <v>327</v>
      </c>
      <c r="Q1585" s="43" t="s">
        <v>328</v>
      </c>
      <c r="R1585" s="43" t="s">
        <v>329</v>
      </c>
      <c r="S1585" s="43" t="s">
        <v>330</v>
      </c>
      <c r="V1585" s="42" t="s">
        <v>2044</v>
      </c>
      <c r="W1585"/>
    </row>
    <row r="1586" spans="1:23" s="39" customFormat="1" x14ac:dyDescent="0.35">
      <c r="A1586" s="43" t="s">
        <v>811</v>
      </c>
      <c r="B1586" s="54">
        <v>51600</v>
      </c>
      <c r="C1586" s="54" t="s">
        <v>12</v>
      </c>
      <c r="D1586" s="53">
        <v>1.4773590000000001</v>
      </c>
      <c r="E1586" s="53">
        <f>SUMIFS('Ratios_MARAMA-VA'!T:T, 'Ratios_MARAMA-VA'!AA:AA, V1586)</f>
        <v>1.47735899999792</v>
      </c>
      <c r="F1586" s="53">
        <f>SUMIFS('Ratios_MARAMA-VA'!J:J, 'Ratios_MARAMA-VA'!AA:AA, V1586)</f>
        <v>4.0233088235237698E-3</v>
      </c>
      <c r="G1586" s="53"/>
      <c r="H1586" s="53">
        <f t="shared" si="16"/>
        <v>2.7233115468409739E-3</v>
      </c>
      <c r="I1586" s="53">
        <v>1.7266500319089999</v>
      </c>
      <c r="J1586" s="53">
        <v>4.7022059692511152E-3</v>
      </c>
      <c r="K1586" s="53">
        <v>1.87123773918824</v>
      </c>
      <c r="L1586" s="53">
        <v>5.0959633420159332E-3</v>
      </c>
      <c r="M1586" s="43" t="s">
        <v>325</v>
      </c>
      <c r="N1586" s="43" t="s">
        <v>326</v>
      </c>
      <c r="O1586" s="43" t="s">
        <v>235</v>
      </c>
      <c r="P1586" s="43" t="s">
        <v>327</v>
      </c>
      <c r="Q1586" s="43" t="s">
        <v>328</v>
      </c>
      <c r="R1586" s="43" t="s">
        <v>329</v>
      </c>
      <c r="S1586" s="43" t="s">
        <v>330</v>
      </c>
      <c r="V1586" s="42" t="s">
        <v>2047</v>
      </c>
      <c r="W1586"/>
    </row>
    <row r="1587" spans="1:23" s="39" customFormat="1" x14ac:dyDescent="0.35">
      <c r="A1587" s="43" t="s">
        <v>811</v>
      </c>
      <c r="B1587" s="54">
        <v>51610</v>
      </c>
      <c r="C1587" s="54" t="s">
        <v>12</v>
      </c>
      <c r="D1587" s="53">
        <v>0.54961409999999999</v>
      </c>
      <c r="E1587" s="53">
        <f>SUMIFS('Ratios_MARAMA-VA'!T:T, 'Ratios_MARAMA-VA'!AA:AA, V1587)</f>
        <v>0.54961409999922906</v>
      </c>
      <c r="F1587" s="53">
        <f>SUMIFS('Ratios_MARAMA-VA'!J:J, 'Ratios_MARAMA-VA'!AA:AA, V1587)</f>
        <v>1.4967704248345E-3</v>
      </c>
      <c r="G1587" s="53"/>
      <c r="H1587" s="53">
        <f t="shared" si="16"/>
        <v>2.7233115468409553E-3</v>
      </c>
      <c r="I1587" s="53">
        <v>0.59788640505220103</v>
      </c>
      <c r="J1587" s="53">
        <v>1.6282309505778875E-3</v>
      </c>
      <c r="K1587" s="53">
        <v>0.624771229977367</v>
      </c>
      <c r="L1587" s="53">
        <v>1.7014467047313895E-3</v>
      </c>
      <c r="M1587" s="43" t="s">
        <v>325</v>
      </c>
      <c r="N1587" s="43" t="s">
        <v>326</v>
      </c>
      <c r="O1587" s="43" t="s">
        <v>235</v>
      </c>
      <c r="P1587" s="43" t="s">
        <v>327</v>
      </c>
      <c r="Q1587" s="43" t="s">
        <v>328</v>
      </c>
      <c r="R1587" s="43" t="s">
        <v>329</v>
      </c>
      <c r="S1587" s="43" t="s">
        <v>330</v>
      </c>
      <c r="V1587" s="42" t="s">
        <v>2048</v>
      </c>
      <c r="W1587"/>
    </row>
    <row r="1588" spans="1:23" s="39" customFormat="1" x14ac:dyDescent="0.35">
      <c r="A1588" s="43" t="s">
        <v>811</v>
      </c>
      <c r="B1588" s="54">
        <v>51683</v>
      </c>
      <c r="C1588" s="54" t="s">
        <v>12</v>
      </c>
      <c r="D1588" s="53">
        <v>1.145659</v>
      </c>
      <c r="E1588" s="53">
        <f>SUMIFS('Ratios_MARAMA-VA'!T:T, 'Ratios_MARAMA-VA'!AA:AA, V1588)</f>
        <v>1.1456589999983899</v>
      </c>
      <c r="F1588" s="53">
        <f>SUMIFS('Ratios_MARAMA-VA'!J:J, 'Ratios_MARAMA-VA'!AA:AA, V1588)</f>
        <v>3.1199863834378999E-3</v>
      </c>
      <c r="G1588" s="53"/>
      <c r="H1588" s="53">
        <f t="shared" si="16"/>
        <v>2.7233115468409748E-3</v>
      </c>
      <c r="I1588" s="53">
        <v>1.4050455413202001</v>
      </c>
      <c r="J1588" s="53">
        <v>3.8263767465147288E-3</v>
      </c>
      <c r="K1588" s="53">
        <v>1.5647454485055301</v>
      </c>
      <c r="L1588" s="53">
        <v>4.2612893477819705E-3</v>
      </c>
      <c r="M1588" s="43" t="s">
        <v>325</v>
      </c>
      <c r="N1588" s="43" t="s">
        <v>326</v>
      </c>
      <c r="O1588" s="43" t="s">
        <v>235</v>
      </c>
      <c r="P1588" s="43" t="s">
        <v>327</v>
      </c>
      <c r="Q1588" s="43" t="s">
        <v>328</v>
      </c>
      <c r="R1588" s="43" t="s">
        <v>329</v>
      </c>
      <c r="S1588" s="43" t="s">
        <v>330</v>
      </c>
      <c r="V1588" s="42" t="s">
        <v>2050</v>
      </c>
      <c r="W1588"/>
    </row>
    <row r="1589" spans="1:23" s="39" customFormat="1" x14ac:dyDescent="0.35">
      <c r="A1589" s="43" t="s">
        <v>811</v>
      </c>
      <c r="B1589" s="54">
        <v>51685</v>
      </c>
      <c r="C1589" s="54" t="s">
        <v>12</v>
      </c>
      <c r="D1589" s="53">
        <v>0.35824450000000002</v>
      </c>
      <c r="E1589" s="53">
        <f>SUMIFS('Ratios_MARAMA-VA'!T:T, 'Ratios_MARAMA-VA'!AA:AA, V1589)</f>
        <v>0.35824449999949898</v>
      </c>
      <c r="F1589" s="53">
        <f>SUMIFS('Ratios_MARAMA-VA'!J:J, 'Ratios_MARAMA-VA'!AA:AA, V1589)</f>
        <v>9.7561138344089799E-4</v>
      </c>
      <c r="G1589" s="53"/>
      <c r="H1589" s="53">
        <f t="shared" si="16"/>
        <v>2.7233115468409492E-3</v>
      </c>
      <c r="I1589" s="53">
        <v>0.44772015684975103</v>
      </c>
      <c r="J1589" s="53">
        <v>1.2192814729023679E-3</v>
      </c>
      <c r="K1589" s="53">
        <v>0.50479388829392402</v>
      </c>
      <c r="L1589" s="53">
        <v>1.3747110247655835E-3</v>
      </c>
      <c r="M1589" s="43" t="s">
        <v>325</v>
      </c>
      <c r="N1589" s="43" t="s">
        <v>326</v>
      </c>
      <c r="O1589" s="43" t="s">
        <v>235</v>
      </c>
      <c r="P1589" s="43" t="s">
        <v>327</v>
      </c>
      <c r="Q1589" s="43" t="s">
        <v>328</v>
      </c>
      <c r="R1589" s="43" t="s">
        <v>329</v>
      </c>
      <c r="S1589" s="43" t="s">
        <v>330</v>
      </c>
      <c r="V1589" s="42" t="s">
        <v>2051</v>
      </c>
      <c r="W1589"/>
    </row>
    <row r="1590" spans="1:23" s="39" customFormat="1" x14ac:dyDescent="0.35">
      <c r="A1590" s="43" t="s">
        <v>9</v>
      </c>
      <c r="B1590" s="54">
        <v>11001</v>
      </c>
      <c r="C1590" s="54" t="s">
        <v>12</v>
      </c>
      <c r="D1590" s="53">
        <v>62.954250000000002</v>
      </c>
      <c r="E1590" s="53">
        <f>SUMIFS('Ratios_MARAMA-VA'!T:T, 'Ratios_MARAMA-VA'!AA:AA, V1590)</f>
        <v>62.954249999911802</v>
      </c>
      <c r="F1590" s="53">
        <f>SUMIFS('Ratios_MARAMA-VA'!J:J, 'Ratios_MARAMA-VA'!AA:AA, V1590)</f>
        <v>0.17144403594747201</v>
      </c>
      <c r="G1590" s="53"/>
      <c r="H1590" s="53">
        <f t="shared" si="16"/>
        <v>2.7233115468409553E-3</v>
      </c>
      <c r="I1590" s="53">
        <v>67.064387911575096</v>
      </c>
      <c r="J1590" s="53">
        <v>0.18263722198141344</v>
      </c>
      <c r="K1590" s="53">
        <v>68.985822729147202</v>
      </c>
      <c r="L1590" s="53">
        <v>0.1878698876066098</v>
      </c>
      <c r="M1590" s="43" t="s">
        <v>331</v>
      </c>
      <c r="N1590" s="43" t="s">
        <v>326</v>
      </c>
      <c r="O1590" s="43" t="s">
        <v>235</v>
      </c>
      <c r="P1590" s="43" t="s">
        <v>327</v>
      </c>
      <c r="Q1590" s="43" t="s">
        <v>328</v>
      </c>
      <c r="R1590" s="43" t="s">
        <v>332</v>
      </c>
      <c r="S1590" s="43" t="s">
        <v>330</v>
      </c>
      <c r="V1590" s="42" t="s">
        <v>2053</v>
      </c>
      <c r="W1590"/>
    </row>
    <row r="1591" spans="1:23" s="39" customFormat="1" x14ac:dyDescent="0.35">
      <c r="A1591" s="43" t="s">
        <v>497</v>
      </c>
      <c r="B1591" s="54">
        <v>24009</v>
      </c>
      <c r="C1591" s="54" t="s">
        <v>12</v>
      </c>
      <c r="D1591" s="53">
        <v>3.8244530000000001</v>
      </c>
      <c r="E1591" s="53">
        <f>SUMIFS('Ratios_MARAMA-VA'!T:T, 'Ratios_MARAMA-VA'!AA:AA, V1591)</f>
        <v>3.8244529999946102</v>
      </c>
      <c r="F1591" s="53">
        <f>SUMIFS('Ratios_MARAMA-VA'!J:J, 'Ratios_MARAMA-VA'!AA:AA, V1591)</f>
        <v>1.0415177015235901E-2</v>
      </c>
      <c r="G1591" s="53"/>
      <c r="H1591" s="53">
        <f t="shared" si="16"/>
        <v>2.7233115468409674E-3</v>
      </c>
      <c r="I1591" s="53">
        <v>4.4163429214532099</v>
      </c>
      <c r="J1591" s="53">
        <v>1.2027077672802899E-2</v>
      </c>
      <c r="K1591" s="53">
        <v>4.7680042329674404</v>
      </c>
      <c r="L1591" s="53">
        <v>1.298476098302684E-2</v>
      </c>
      <c r="M1591" s="43" t="s">
        <v>331</v>
      </c>
      <c r="N1591" s="43" t="s">
        <v>326</v>
      </c>
      <c r="O1591" s="43" t="s">
        <v>235</v>
      </c>
      <c r="P1591" s="43" t="s">
        <v>327</v>
      </c>
      <c r="Q1591" s="43" t="s">
        <v>328</v>
      </c>
      <c r="R1591" s="43" t="s">
        <v>332</v>
      </c>
      <c r="S1591" s="43" t="s">
        <v>330</v>
      </c>
      <c r="V1591" s="42" t="s">
        <v>2054</v>
      </c>
      <c r="W1591"/>
    </row>
    <row r="1592" spans="1:23" s="39" customFormat="1" x14ac:dyDescent="0.35">
      <c r="A1592" s="43" t="s">
        <v>497</v>
      </c>
      <c r="B1592" s="54">
        <v>24017</v>
      </c>
      <c r="C1592" s="54" t="s">
        <v>12</v>
      </c>
      <c r="D1592" s="53">
        <v>8.0992119999999996</v>
      </c>
      <c r="E1592" s="53">
        <f>SUMIFS('Ratios_MARAMA-VA'!T:T, 'Ratios_MARAMA-VA'!AA:AA, V1592)</f>
        <v>8.0992119999886505</v>
      </c>
      <c r="F1592" s="53">
        <f>SUMIFS('Ratios_MARAMA-VA'!J:J, 'Ratios_MARAMA-VA'!AA:AA, V1592)</f>
        <v>2.2056677559881901E-2</v>
      </c>
      <c r="G1592" s="53"/>
      <c r="H1592" s="53">
        <f t="shared" si="16"/>
        <v>2.7233115468409531E-3</v>
      </c>
      <c r="I1592" s="53">
        <v>9.4158358750918101</v>
      </c>
      <c r="J1592" s="53">
        <v>2.5642254561796817E-2</v>
      </c>
      <c r="K1592" s="53">
        <v>10.2042765401441</v>
      </c>
      <c r="L1592" s="53">
        <v>2.7789424128932681E-2</v>
      </c>
      <c r="M1592" s="43" t="s">
        <v>331</v>
      </c>
      <c r="N1592" s="43" t="s">
        <v>326</v>
      </c>
      <c r="O1592" s="43" t="s">
        <v>235</v>
      </c>
      <c r="P1592" s="43" t="s">
        <v>327</v>
      </c>
      <c r="Q1592" s="43" t="s">
        <v>328</v>
      </c>
      <c r="R1592" s="43" t="s">
        <v>332</v>
      </c>
      <c r="S1592" s="43" t="s">
        <v>330</v>
      </c>
      <c r="V1592" s="42" t="s">
        <v>2055</v>
      </c>
      <c r="W1592"/>
    </row>
    <row r="1593" spans="1:23" s="39" customFormat="1" x14ac:dyDescent="0.35">
      <c r="A1593" s="43" t="s">
        <v>497</v>
      </c>
      <c r="B1593" s="54">
        <v>24021</v>
      </c>
      <c r="C1593" s="54" t="s">
        <v>12</v>
      </c>
      <c r="D1593" s="53">
        <v>14.701560000000001</v>
      </c>
      <c r="E1593" s="53">
        <f>SUMIFS('Ratios_MARAMA-VA'!T:T, 'Ratios_MARAMA-VA'!AA:AA, V1593)</f>
        <v>14.701559999979301</v>
      </c>
      <c r="F1593" s="53">
        <f>SUMIFS('Ratios_MARAMA-VA'!J:J, 'Ratios_MARAMA-VA'!AA:AA, V1593)</f>
        <v>4.0036928104519198E-2</v>
      </c>
      <c r="G1593" s="53"/>
      <c r="H1593" s="53">
        <f t="shared" si="16"/>
        <v>2.7233115468409861E-3</v>
      </c>
      <c r="I1593" s="53">
        <v>16.891146008937699</v>
      </c>
      <c r="J1593" s="53">
        <v>4.5999852965517077E-2</v>
      </c>
      <c r="K1593" s="53">
        <v>18.1846269661058</v>
      </c>
      <c r="L1593" s="53">
        <v>4.9522404591791892E-2</v>
      </c>
      <c r="M1593" s="43" t="s">
        <v>331</v>
      </c>
      <c r="N1593" s="43" t="s">
        <v>326</v>
      </c>
      <c r="O1593" s="43" t="s">
        <v>235</v>
      </c>
      <c r="P1593" s="43" t="s">
        <v>327</v>
      </c>
      <c r="Q1593" s="43" t="s">
        <v>328</v>
      </c>
      <c r="R1593" s="43" t="s">
        <v>332</v>
      </c>
      <c r="S1593" s="43" t="s">
        <v>330</v>
      </c>
      <c r="V1593" s="42" t="s">
        <v>2056</v>
      </c>
      <c r="W1593"/>
    </row>
    <row r="1594" spans="1:23" s="39" customFormat="1" x14ac:dyDescent="0.35">
      <c r="A1594" s="43" t="s">
        <v>497</v>
      </c>
      <c r="B1594" s="54">
        <v>24031</v>
      </c>
      <c r="C1594" s="54" t="s">
        <v>12</v>
      </c>
      <c r="D1594" s="53">
        <v>63.928199999999997</v>
      </c>
      <c r="E1594" s="53">
        <f>SUMIFS('Ratios_MARAMA-VA'!T:T, 'Ratios_MARAMA-VA'!AA:AA, V1594)</f>
        <v>63.928199999910603</v>
      </c>
      <c r="F1594" s="53">
        <f>SUMIFS('Ratios_MARAMA-VA'!J:J, 'Ratios_MARAMA-VA'!AA:AA, V1594)</f>
        <v>0.174096405228514</v>
      </c>
      <c r="G1594" s="53"/>
      <c r="H1594" s="53">
        <f t="shared" si="16"/>
        <v>2.7233115468409475E-3</v>
      </c>
      <c r="I1594" s="53">
        <v>70.763414310957401</v>
      </c>
      <c r="J1594" s="53">
        <v>0.19271082328692024</v>
      </c>
      <c r="K1594" s="53">
        <v>74.506095233528001</v>
      </c>
      <c r="L1594" s="53">
        <v>0.20290330945949808</v>
      </c>
      <c r="M1594" s="43" t="s">
        <v>331</v>
      </c>
      <c r="N1594" s="43" t="s">
        <v>326</v>
      </c>
      <c r="O1594" s="43" t="s">
        <v>235</v>
      </c>
      <c r="P1594" s="43" t="s">
        <v>327</v>
      </c>
      <c r="Q1594" s="43" t="s">
        <v>328</v>
      </c>
      <c r="R1594" s="43" t="s">
        <v>332</v>
      </c>
      <c r="S1594" s="43" t="s">
        <v>330</v>
      </c>
      <c r="V1594" s="42" t="s">
        <v>2057</v>
      </c>
      <c r="W1594"/>
    </row>
    <row r="1595" spans="1:23" s="39" customFormat="1" x14ac:dyDescent="0.35">
      <c r="A1595" s="43" t="s">
        <v>497</v>
      </c>
      <c r="B1595" s="54">
        <v>24033</v>
      </c>
      <c r="C1595" s="54" t="s">
        <v>12</v>
      </c>
      <c r="D1595" s="53">
        <v>44.816429999999997</v>
      </c>
      <c r="E1595" s="53">
        <f>SUMIFS('Ratios_MARAMA-VA'!T:T, 'Ratios_MARAMA-VA'!AA:AA, V1595)</f>
        <v>44.816429999937</v>
      </c>
      <c r="F1595" s="53">
        <f>SUMIFS('Ratios_MARAMA-VA'!J:J, 'Ratios_MARAMA-VA'!AA:AA, V1595)</f>
        <v>0.122049101307018</v>
      </c>
      <c r="G1595" s="53"/>
      <c r="H1595" s="53">
        <f t="shared" si="16"/>
        <v>2.7233115468409592E-3</v>
      </c>
      <c r="I1595" s="53">
        <v>48.295079790933201</v>
      </c>
      <c r="J1595" s="53">
        <v>0.13152254845025385</v>
      </c>
      <c r="K1595" s="53">
        <v>50.052141721514701</v>
      </c>
      <c r="L1595" s="53">
        <v>0.1363075754943211</v>
      </c>
      <c r="M1595" s="43" t="s">
        <v>331</v>
      </c>
      <c r="N1595" s="43" t="s">
        <v>326</v>
      </c>
      <c r="O1595" s="43" t="s">
        <v>235</v>
      </c>
      <c r="P1595" s="43" t="s">
        <v>327</v>
      </c>
      <c r="Q1595" s="43" t="s">
        <v>328</v>
      </c>
      <c r="R1595" s="43" t="s">
        <v>332</v>
      </c>
      <c r="S1595" s="43" t="s">
        <v>330</v>
      </c>
      <c r="V1595" s="42" t="s">
        <v>2058</v>
      </c>
      <c r="W1595"/>
    </row>
    <row r="1596" spans="1:23" s="39" customFormat="1" x14ac:dyDescent="0.35">
      <c r="A1596" s="43" t="s">
        <v>811</v>
      </c>
      <c r="B1596" s="54">
        <v>51013</v>
      </c>
      <c r="C1596" s="54" t="s">
        <v>12</v>
      </c>
      <c r="D1596" s="53">
        <v>17.976800000000001</v>
      </c>
      <c r="E1596" s="53">
        <f>SUMIFS('Ratios_MARAMA-VA'!T:T, 'Ratios_MARAMA-VA'!AA:AA, V1596)</f>
        <v>17.976799999974698</v>
      </c>
      <c r="F1596" s="53">
        <f>SUMIFS('Ratios_MARAMA-VA'!J:J, 'Ratios_MARAMA-VA'!AA:AA, V1596)</f>
        <v>4.8956427015181998E-2</v>
      </c>
      <c r="G1596" s="53"/>
      <c r="H1596" s="53">
        <f t="shared" si="16"/>
        <v>2.7233115468409787E-3</v>
      </c>
      <c r="I1596" s="53">
        <v>19.024368592763</v>
      </c>
      <c r="J1596" s="53">
        <v>5.1809282660030341E-2</v>
      </c>
      <c r="K1596" s="53">
        <v>19.499354526312199</v>
      </c>
      <c r="L1596" s="53">
        <v>5.3102817337451917E-2</v>
      </c>
      <c r="M1596" s="43" t="s">
        <v>331</v>
      </c>
      <c r="N1596" s="43" t="s">
        <v>326</v>
      </c>
      <c r="O1596" s="43" t="s">
        <v>235</v>
      </c>
      <c r="P1596" s="43" t="s">
        <v>327</v>
      </c>
      <c r="Q1596" s="43" t="s">
        <v>328</v>
      </c>
      <c r="R1596" s="43" t="s">
        <v>332</v>
      </c>
      <c r="S1596" s="43" t="s">
        <v>330</v>
      </c>
      <c r="V1596" s="42" t="s">
        <v>2060</v>
      </c>
      <c r="W1596"/>
    </row>
    <row r="1597" spans="1:23" s="39" customFormat="1" x14ac:dyDescent="0.35">
      <c r="A1597" s="43" t="s">
        <v>811</v>
      </c>
      <c r="B1597" s="54">
        <v>51059</v>
      </c>
      <c r="C1597" s="54" t="s">
        <v>12</v>
      </c>
      <c r="D1597" s="53">
        <v>80.394310000000004</v>
      </c>
      <c r="E1597" s="53">
        <f>SUMIFS('Ratios_MARAMA-VA'!T:T, 'Ratios_MARAMA-VA'!AA:AA, V1597)</f>
        <v>80.394309999887795</v>
      </c>
      <c r="F1597" s="53">
        <f>SUMIFS('Ratios_MARAMA-VA'!J:J, 'Ratios_MARAMA-VA'!AA:AA, V1597)</f>
        <v>0.218938752723005</v>
      </c>
      <c r="G1597" s="53"/>
      <c r="H1597" s="53">
        <f t="shared" si="16"/>
        <v>2.7233115468409466E-3</v>
      </c>
      <c r="I1597" s="53">
        <v>94.840486754589705</v>
      </c>
      <c r="J1597" s="53">
        <v>0.25828019268678998</v>
      </c>
      <c r="K1597" s="53">
        <v>103.76225594176</v>
      </c>
      <c r="L1597" s="53">
        <v>0.28257694973246061</v>
      </c>
      <c r="M1597" s="43" t="s">
        <v>331</v>
      </c>
      <c r="N1597" s="43" t="s">
        <v>326</v>
      </c>
      <c r="O1597" s="43" t="s">
        <v>235</v>
      </c>
      <c r="P1597" s="43" t="s">
        <v>327</v>
      </c>
      <c r="Q1597" s="43" t="s">
        <v>328</v>
      </c>
      <c r="R1597" s="43" t="s">
        <v>332</v>
      </c>
      <c r="S1597" s="43" t="s">
        <v>330</v>
      </c>
      <c r="V1597" s="42" t="s">
        <v>2061</v>
      </c>
      <c r="W1597"/>
    </row>
    <row r="1598" spans="1:23" s="39" customFormat="1" x14ac:dyDescent="0.35">
      <c r="A1598" s="43" t="s">
        <v>811</v>
      </c>
      <c r="B1598" s="54">
        <v>51107</v>
      </c>
      <c r="C1598" s="54" t="s">
        <v>12</v>
      </c>
      <c r="D1598" s="53">
        <v>24.992319999999999</v>
      </c>
      <c r="E1598" s="53">
        <f>SUMIFS('Ratios_MARAMA-VA'!T:T, 'Ratios_MARAMA-VA'!AA:AA, V1598)</f>
        <v>24.992319999964899</v>
      </c>
      <c r="F1598" s="53">
        <f>SUMIFS('Ratios_MARAMA-VA'!J:J, 'Ratios_MARAMA-VA'!AA:AA, V1598)</f>
        <v>6.8061873638249004E-2</v>
      </c>
      <c r="G1598" s="53"/>
      <c r="H1598" s="53">
        <f t="shared" si="16"/>
        <v>2.7233115468409735E-3</v>
      </c>
      <c r="I1598" s="53">
        <v>33.311096813658096</v>
      </c>
      <c r="J1598" s="53">
        <v>9.0716494590572655E-2</v>
      </c>
      <c r="K1598" s="53">
        <v>39.210017372529101</v>
      </c>
      <c r="L1598" s="53">
        <v>0.10678109306244367</v>
      </c>
      <c r="M1598" s="43" t="s">
        <v>331</v>
      </c>
      <c r="N1598" s="43" t="s">
        <v>326</v>
      </c>
      <c r="O1598" s="43" t="s">
        <v>235</v>
      </c>
      <c r="P1598" s="43" t="s">
        <v>327</v>
      </c>
      <c r="Q1598" s="43" t="s">
        <v>328</v>
      </c>
      <c r="R1598" s="43" t="s">
        <v>332</v>
      </c>
      <c r="S1598" s="43" t="s">
        <v>330</v>
      </c>
      <c r="V1598" s="42" t="s">
        <v>2064</v>
      </c>
      <c r="W1598"/>
    </row>
    <row r="1599" spans="1:23" s="39" customFormat="1" x14ac:dyDescent="0.35">
      <c r="A1599" s="43" t="s">
        <v>811</v>
      </c>
      <c r="B1599" s="54">
        <v>51153</v>
      </c>
      <c r="C1599" s="54" t="s">
        <v>12</v>
      </c>
      <c r="D1599" s="53">
        <v>25.94087</v>
      </c>
      <c r="E1599" s="53">
        <f>SUMIFS('Ratios_MARAMA-VA'!T:T, 'Ratios_MARAMA-VA'!AA:AA, V1599)</f>
        <v>25.940869999963699</v>
      </c>
      <c r="F1599" s="53">
        <f>SUMIFS('Ratios_MARAMA-VA'!J:J, 'Ratios_MARAMA-VA'!AA:AA, V1599)</f>
        <v>7.0645070806001298E-2</v>
      </c>
      <c r="G1599" s="53"/>
      <c r="H1599" s="53">
        <f t="shared" si="16"/>
        <v>2.7233115468409562E-3</v>
      </c>
      <c r="I1599" s="53">
        <v>31.0609701088982</v>
      </c>
      <c r="J1599" s="53">
        <v>8.4588698553644259E-2</v>
      </c>
      <c r="K1599" s="53">
        <v>34.311675948963099</v>
      </c>
      <c r="L1599" s="53">
        <v>9.3441383303276324E-2</v>
      </c>
      <c r="M1599" s="43" t="s">
        <v>331</v>
      </c>
      <c r="N1599" s="43" t="s">
        <v>326</v>
      </c>
      <c r="O1599" s="43" t="s">
        <v>235</v>
      </c>
      <c r="P1599" s="43" t="s">
        <v>327</v>
      </c>
      <c r="Q1599" s="43" t="s">
        <v>328</v>
      </c>
      <c r="R1599" s="43" t="s">
        <v>332</v>
      </c>
      <c r="S1599" s="43" t="s">
        <v>330</v>
      </c>
      <c r="V1599" s="42" t="s">
        <v>2067</v>
      </c>
      <c r="W1599"/>
    </row>
    <row r="1600" spans="1:23" s="39" customFormat="1" x14ac:dyDescent="0.35">
      <c r="A1600" s="43" t="s">
        <v>811</v>
      </c>
      <c r="B1600" s="54">
        <v>51510</v>
      </c>
      <c r="C1600" s="54" t="s">
        <v>12</v>
      </c>
      <c r="D1600" s="53">
        <v>12.52183</v>
      </c>
      <c r="E1600" s="53">
        <f>SUMIFS('Ratios_MARAMA-VA'!T:T, 'Ratios_MARAMA-VA'!AA:AA, V1600)</f>
        <v>12.521829999982501</v>
      </c>
      <c r="F1600" s="53">
        <f>SUMIFS('Ratios_MARAMA-VA'!J:J, 'Ratios_MARAMA-VA'!AA:AA, V1600)</f>
        <v>3.4100844226531701E-2</v>
      </c>
      <c r="G1600" s="53"/>
      <c r="H1600" s="53">
        <f t="shared" si="16"/>
        <v>2.7233115468409458E-3</v>
      </c>
      <c r="I1600" s="53">
        <v>13.428594084519499</v>
      </c>
      <c r="J1600" s="53">
        <v>3.6570245328211973E-2</v>
      </c>
      <c r="K1600" s="53">
        <v>13.8811086363522</v>
      </c>
      <c r="L1600" s="53">
        <v>3.7802583432331525E-2</v>
      </c>
      <c r="M1600" s="43" t="s">
        <v>331</v>
      </c>
      <c r="N1600" s="43" t="s">
        <v>326</v>
      </c>
      <c r="O1600" s="43" t="s">
        <v>235</v>
      </c>
      <c r="P1600" s="43" t="s">
        <v>327</v>
      </c>
      <c r="Q1600" s="43" t="s">
        <v>328</v>
      </c>
      <c r="R1600" s="43" t="s">
        <v>332</v>
      </c>
      <c r="S1600" s="43" t="s">
        <v>330</v>
      </c>
      <c r="V1600" s="42" t="s">
        <v>2059</v>
      </c>
      <c r="W1600"/>
    </row>
    <row r="1601" spans="1:23" s="39" customFormat="1" x14ac:dyDescent="0.35">
      <c r="A1601" s="43" t="s">
        <v>811</v>
      </c>
      <c r="B1601" s="54">
        <v>51600</v>
      </c>
      <c r="C1601" s="54" t="s">
        <v>12</v>
      </c>
      <c r="D1601" s="53">
        <v>5.3636629999999998</v>
      </c>
      <c r="E1601" s="53">
        <f>SUMIFS('Ratios_MARAMA-VA'!T:T, 'Ratios_MARAMA-VA'!AA:AA, V1601)</f>
        <v>5.3636629999924503</v>
      </c>
      <c r="F1601" s="53">
        <f>SUMIFS('Ratios_MARAMA-VA'!J:J, 'Ratios_MARAMA-VA'!AA:AA, V1601)</f>
        <v>1.4606925381243099E-2</v>
      </c>
      <c r="G1601" s="53"/>
      <c r="H1601" s="53">
        <f t="shared" si="16"/>
        <v>2.7233115468409666E-3</v>
      </c>
      <c r="I1601" s="53">
        <v>6.2687328469919104</v>
      </c>
      <c r="J1601" s="53">
        <v>1.7071712546274317E-2</v>
      </c>
      <c r="K1601" s="53">
        <v>6.7936693964619401</v>
      </c>
      <c r="L1601" s="53">
        <v>1.8501278312804903E-2</v>
      </c>
      <c r="M1601" s="43" t="s">
        <v>331</v>
      </c>
      <c r="N1601" s="43" t="s">
        <v>326</v>
      </c>
      <c r="O1601" s="43" t="s">
        <v>235</v>
      </c>
      <c r="P1601" s="43" t="s">
        <v>327</v>
      </c>
      <c r="Q1601" s="43" t="s">
        <v>328</v>
      </c>
      <c r="R1601" s="43" t="s">
        <v>332</v>
      </c>
      <c r="S1601" s="43" t="s">
        <v>330</v>
      </c>
      <c r="V1601" s="42" t="s">
        <v>2062</v>
      </c>
      <c r="W1601"/>
    </row>
    <row r="1602" spans="1:23" s="39" customFormat="1" x14ac:dyDescent="0.35">
      <c r="A1602" s="43" t="s">
        <v>811</v>
      </c>
      <c r="B1602" s="54">
        <v>51610</v>
      </c>
      <c r="C1602" s="54" t="s">
        <v>12</v>
      </c>
      <c r="D1602" s="53">
        <v>2.2821669999999998</v>
      </c>
      <c r="E1602" s="53">
        <f>SUMIFS('Ratios_MARAMA-VA'!T:T, 'Ratios_MARAMA-VA'!AA:AA, V1602)</f>
        <v>2.28216699999679</v>
      </c>
      <c r="F1602" s="53">
        <f>SUMIFS('Ratios_MARAMA-VA'!J:J, 'Ratios_MARAMA-VA'!AA:AA, V1602)</f>
        <v>6.2150517429106801E-3</v>
      </c>
      <c r="G1602" s="53"/>
      <c r="H1602" s="53">
        <f t="shared" si="16"/>
        <v>2.7233115468409726E-3</v>
      </c>
      <c r="I1602" s="53">
        <v>2.48260847630868</v>
      </c>
      <c r="J1602" s="53">
        <v>6.7609163298167014E-3</v>
      </c>
      <c r="K1602" s="53">
        <v>2.5942425487333001</v>
      </c>
      <c r="L1602" s="53">
        <v>7.0649306882715505E-3</v>
      </c>
      <c r="M1602" s="43" t="s">
        <v>331</v>
      </c>
      <c r="N1602" s="43" t="s">
        <v>326</v>
      </c>
      <c r="O1602" s="43" t="s">
        <v>235</v>
      </c>
      <c r="P1602" s="43" t="s">
        <v>327</v>
      </c>
      <c r="Q1602" s="43" t="s">
        <v>328</v>
      </c>
      <c r="R1602" s="43" t="s">
        <v>332</v>
      </c>
      <c r="S1602" s="43" t="s">
        <v>330</v>
      </c>
      <c r="V1602" s="42" t="s">
        <v>2063</v>
      </c>
      <c r="W1602"/>
    </row>
    <row r="1603" spans="1:23" s="39" customFormat="1" x14ac:dyDescent="0.35">
      <c r="A1603" s="43" t="s">
        <v>811</v>
      </c>
      <c r="B1603" s="54">
        <v>51683</v>
      </c>
      <c r="C1603" s="54" t="s">
        <v>12</v>
      </c>
      <c r="D1603" s="53">
        <v>3.8507310000000001</v>
      </c>
      <c r="E1603" s="53">
        <f>SUMIFS('Ratios_MARAMA-VA'!T:T, 'Ratios_MARAMA-VA'!AA:AA, V1603)</f>
        <v>3.8507309999946</v>
      </c>
      <c r="F1603" s="53">
        <f>SUMIFS('Ratios_MARAMA-VA'!J:J, 'Ratios_MARAMA-VA'!AA:AA, V1603)</f>
        <v>1.04867401960637E-2</v>
      </c>
      <c r="G1603" s="53"/>
      <c r="H1603" s="53">
        <f t="shared" ref="H1603:H1634" si="17">F1603/E1603</f>
        <v>2.7233115468409518E-3</v>
      </c>
      <c r="I1603" s="53">
        <v>4.7225679040390602</v>
      </c>
      <c r="J1603" s="53">
        <v>1.2861023703810044E-2</v>
      </c>
      <c r="K1603" s="53">
        <v>5.2593431428279596</v>
      </c>
      <c r="L1603" s="53">
        <v>1.4322829909662164E-2</v>
      </c>
      <c r="M1603" s="43" t="s">
        <v>331</v>
      </c>
      <c r="N1603" s="43" t="s">
        <v>326</v>
      </c>
      <c r="O1603" s="43" t="s">
        <v>235</v>
      </c>
      <c r="P1603" s="43" t="s">
        <v>327</v>
      </c>
      <c r="Q1603" s="43" t="s">
        <v>328</v>
      </c>
      <c r="R1603" s="43" t="s">
        <v>332</v>
      </c>
      <c r="S1603" s="43" t="s">
        <v>330</v>
      </c>
      <c r="V1603" s="42" t="s">
        <v>2065</v>
      </c>
      <c r="W1603"/>
    </row>
    <row r="1604" spans="1:23" s="39" customFormat="1" x14ac:dyDescent="0.35">
      <c r="A1604" s="43" t="s">
        <v>811</v>
      </c>
      <c r="B1604" s="54">
        <v>51685</v>
      </c>
      <c r="C1604" s="54" t="s">
        <v>12</v>
      </c>
      <c r="D1604" s="53">
        <v>1.2754399999999999</v>
      </c>
      <c r="E1604" s="53">
        <f>SUMIFS('Ratios_MARAMA-VA'!T:T, 'Ratios_MARAMA-VA'!AA:AA, V1604)</f>
        <v>1.27543999999821</v>
      </c>
      <c r="F1604" s="53">
        <f>SUMIFS('Ratios_MARAMA-VA'!J:J, 'Ratios_MARAMA-VA'!AA:AA, V1604)</f>
        <v>3.4734204792979599E-3</v>
      </c>
      <c r="G1604" s="53"/>
      <c r="H1604" s="53">
        <f t="shared" si="17"/>
        <v>2.7233115468409605E-3</v>
      </c>
      <c r="I1604" s="53">
        <v>1.5939957120135699</v>
      </c>
      <c r="J1604" s="53">
        <v>4.3409469281415333E-3</v>
      </c>
      <c r="K1604" s="53">
        <v>1.7971924673947599</v>
      </c>
      <c r="L1604" s="53">
        <v>4.8943149983517462E-3</v>
      </c>
      <c r="M1604" s="43" t="s">
        <v>331</v>
      </c>
      <c r="N1604" s="43" t="s">
        <v>326</v>
      </c>
      <c r="O1604" s="43" t="s">
        <v>235</v>
      </c>
      <c r="P1604" s="43" t="s">
        <v>327</v>
      </c>
      <c r="Q1604" s="43" t="s">
        <v>328</v>
      </c>
      <c r="R1604" s="43" t="s">
        <v>332</v>
      </c>
      <c r="S1604" s="43" t="s">
        <v>330</v>
      </c>
      <c r="V1604" s="42" t="s">
        <v>2066</v>
      </c>
      <c r="W1604"/>
    </row>
    <row r="1605" spans="1:23" s="39" customFormat="1" x14ac:dyDescent="0.35">
      <c r="A1605" s="43" t="s">
        <v>9</v>
      </c>
      <c r="B1605" s="54">
        <v>11001</v>
      </c>
      <c r="C1605" s="54" t="s">
        <v>12</v>
      </c>
      <c r="D1605" s="53">
        <v>10.585279999999999</v>
      </c>
      <c r="E1605" s="53">
        <f>SUMIFS('Ratios_MARAMA-VA'!T:T, 'Ratios_MARAMA-VA'!AA:AA, V1605)</f>
        <v>10.5852799999852</v>
      </c>
      <c r="F1605" s="53">
        <f>SUMIFS('Ratios_MARAMA-VA'!J:J, 'Ratios_MARAMA-VA'!AA:AA, V1605)</f>
        <v>2.8827015250504202E-2</v>
      </c>
      <c r="G1605" s="53"/>
      <c r="H1605" s="53">
        <f t="shared" si="17"/>
        <v>2.723311546840944E-3</v>
      </c>
      <c r="I1605" s="53">
        <v>11.276368538623499</v>
      </c>
      <c r="J1605" s="53">
        <v>3.0709064647667317E-2</v>
      </c>
      <c r="K1605" s="53">
        <v>11.599443240422801</v>
      </c>
      <c r="L1605" s="53">
        <v>3.1588897713569548E-2</v>
      </c>
      <c r="M1605" s="43" t="s">
        <v>336</v>
      </c>
      <c r="N1605" s="43" t="s">
        <v>326</v>
      </c>
      <c r="O1605" s="43" t="s">
        <v>235</v>
      </c>
      <c r="P1605" s="43" t="s">
        <v>327</v>
      </c>
      <c r="Q1605" s="43" t="s">
        <v>334</v>
      </c>
      <c r="R1605" s="43" t="s">
        <v>337</v>
      </c>
      <c r="S1605" s="43" t="s">
        <v>330</v>
      </c>
      <c r="V1605" s="42" t="s">
        <v>2068</v>
      </c>
      <c r="W1605"/>
    </row>
    <row r="1606" spans="1:23" s="39" customFormat="1" x14ac:dyDescent="0.35">
      <c r="A1606" s="43" t="s">
        <v>497</v>
      </c>
      <c r="B1606" s="54">
        <v>24009</v>
      </c>
      <c r="C1606" s="54" t="s">
        <v>12</v>
      </c>
      <c r="D1606" s="53">
        <v>0.6991887</v>
      </c>
      <c r="E1606" s="53">
        <f>SUMIFS('Ratios_MARAMA-VA'!T:T, 'Ratios_MARAMA-VA'!AA:AA, V1606)</f>
        <v>0.699188699999022</v>
      </c>
      <c r="F1606" s="53">
        <f>SUMIFS('Ratios_MARAMA-VA'!J:J, 'Ratios_MARAMA-VA'!AA:AA, V1606)</f>
        <v>1.9041086601280499E-3</v>
      </c>
      <c r="G1606" s="53"/>
      <c r="H1606" s="53">
        <f t="shared" si="17"/>
        <v>2.7233115468409505E-3</v>
      </c>
      <c r="I1606" s="53">
        <v>0.807398356315288</v>
      </c>
      <c r="J1606" s="53">
        <v>2.1987972666538281E-3</v>
      </c>
      <c r="K1606" s="53">
        <v>0.871689279811519</v>
      </c>
      <c r="L1606" s="53">
        <v>2.3738814809681819E-3</v>
      </c>
      <c r="M1606" s="43" t="s">
        <v>336</v>
      </c>
      <c r="N1606" s="43" t="s">
        <v>326</v>
      </c>
      <c r="O1606" s="43" t="s">
        <v>235</v>
      </c>
      <c r="P1606" s="43" t="s">
        <v>327</v>
      </c>
      <c r="Q1606" s="43" t="s">
        <v>334</v>
      </c>
      <c r="R1606" s="43" t="s">
        <v>337</v>
      </c>
      <c r="S1606" s="43" t="s">
        <v>330</v>
      </c>
      <c r="V1606" s="42" t="s">
        <v>2069</v>
      </c>
      <c r="W1606"/>
    </row>
    <row r="1607" spans="1:23" s="39" customFormat="1" x14ac:dyDescent="0.35">
      <c r="A1607" s="43" t="s">
        <v>497</v>
      </c>
      <c r="B1607" s="54">
        <v>24017</v>
      </c>
      <c r="C1607" s="54" t="s">
        <v>12</v>
      </c>
      <c r="D1607" s="53">
        <v>1.479805</v>
      </c>
      <c r="E1607" s="53">
        <f>SUMIFS('Ratios_MARAMA-VA'!T:T, 'Ratios_MARAMA-VA'!AA:AA, V1607)</f>
        <v>1.4798049999979199</v>
      </c>
      <c r="F1607" s="53">
        <f>SUMIFS('Ratios_MARAMA-VA'!J:J, 'Ratios_MARAMA-VA'!AA:AA, V1607)</f>
        <v>4.0299700435673302E-3</v>
      </c>
      <c r="G1607" s="53"/>
      <c r="H1607" s="53">
        <f t="shared" si="17"/>
        <v>2.7233115468409653E-3</v>
      </c>
      <c r="I1607" s="53">
        <v>1.7203650191080599</v>
      </c>
      <c r="J1607" s="53">
        <v>4.6850899213182577E-3</v>
      </c>
      <c r="K1607" s="53">
        <v>1.86442081593716</v>
      </c>
      <c r="L1607" s="53">
        <v>5.0773987362123215E-3</v>
      </c>
      <c r="M1607" s="43" t="s">
        <v>336</v>
      </c>
      <c r="N1607" s="43" t="s">
        <v>326</v>
      </c>
      <c r="O1607" s="43" t="s">
        <v>235</v>
      </c>
      <c r="P1607" s="43" t="s">
        <v>327</v>
      </c>
      <c r="Q1607" s="43" t="s">
        <v>334</v>
      </c>
      <c r="R1607" s="43" t="s">
        <v>337</v>
      </c>
      <c r="S1607" s="43" t="s">
        <v>330</v>
      </c>
      <c r="V1607" s="42" t="s">
        <v>2070</v>
      </c>
      <c r="W1607"/>
    </row>
    <row r="1608" spans="1:23" s="39" customFormat="1" x14ac:dyDescent="0.35">
      <c r="A1608" s="43" t="s">
        <v>497</v>
      </c>
      <c r="B1608" s="54">
        <v>24021</v>
      </c>
      <c r="C1608" s="54" t="s">
        <v>12</v>
      </c>
      <c r="D1608" s="53">
        <v>2.7769819999999998</v>
      </c>
      <c r="E1608" s="53">
        <f>SUMIFS('Ratios_MARAMA-VA'!T:T, 'Ratios_MARAMA-VA'!AA:AA, V1608)</f>
        <v>2.7769819999960998</v>
      </c>
      <c r="F1608" s="53">
        <f>SUMIFS('Ratios_MARAMA-VA'!J:J, 'Ratios_MARAMA-VA'!AA:AA, V1608)</f>
        <v>7.5625871459589098E-3</v>
      </c>
      <c r="G1608" s="53"/>
      <c r="H1608" s="53">
        <f t="shared" si="17"/>
        <v>2.72331154684097E-3</v>
      </c>
      <c r="I1608" s="53">
        <v>3.1905735463577898</v>
      </c>
      <c r="J1608" s="53">
        <v>8.6889257798415127E-3</v>
      </c>
      <c r="K1608" s="53">
        <v>3.4348995454625499</v>
      </c>
      <c r="L1608" s="53">
        <v>9.3543015943969611E-3</v>
      </c>
      <c r="M1608" s="43" t="s">
        <v>336</v>
      </c>
      <c r="N1608" s="43" t="s">
        <v>326</v>
      </c>
      <c r="O1608" s="43" t="s">
        <v>235</v>
      </c>
      <c r="P1608" s="43" t="s">
        <v>327</v>
      </c>
      <c r="Q1608" s="43" t="s">
        <v>334</v>
      </c>
      <c r="R1608" s="43" t="s">
        <v>337</v>
      </c>
      <c r="S1608" s="43" t="s">
        <v>330</v>
      </c>
      <c r="V1608" s="42" t="s">
        <v>2071</v>
      </c>
      <c r="W1608"/>
    </row>
    <row r="1609" spans="1:23" s="39" customFormat="1" x14ac:dyDescent="0.35">
      <c r="A1609" s="43" t="s">
        <v>497</v>
      </c>
      <c r="B1609" s="54">
        <v>24031</v>
      </c>
      <c r="C1609" s="54" t="s">
        <v>12</v>
      </c>
      <c r="D1609" s="53">
        <v>11.349460000000001</v>
      </c>
      <c r="E1609" s="53">
        <f>SUMIFS('Ratios_MARAMA-VA'!T:T, 'Ratios_MARAMA-VA'!AA:AA, V1609)</f>
        <v>11.349459999983999</v>
      </c>
      <c r="F1609" s="53">
        <f>SUMIFS('Ratios_MARAMA-VA'!J:J, 'Ratios_MARAMA-VA'!AA:AA, V1609)</f>
        <v>3.09081154683663E-2</v>
      </c>
      <c r="G1609" s="53"/>
      <c r="H1609" s="53">
        <f t="shared" si="17"/>
        <v>2.7233115468409843E-3</v>
      </c>
      <c r="I1609" s="53">
        <v>12.562946245719999</v>
      </c>
      <c r="J1609" s="53">
        <v>3.421281657331187E-2</v>
      </c>
      <c r="K1609" s="53">
        <v>13.2274011720824</v>
      </c>
      <c r="L1609" s="53">
        <v>3.6022334346629971E-2</v>
      </c>
      <c r="M1609" s="43" t="s">
        <v>336</v>
      </c>
      <c r="N1609" s="43" t="s">
        <v>326</v>
      </c>
      <c r="O1609" s="43" t="s">
        <v>235</v>
      </c>
      <c r="P1609" s="43" t="s">
        <v>327</v>
      </c>
      <c r="Q1609" s="43" t="s">
        <v>334</v>
      </c>
      <c r="R1609" s="43" t="s">
        <v>337</v>
      </c>
      <c r="S1609" s="43" t="s">
        <v>330</v>
      </c>
      <c r="V1609" s="42" t="s">
        <v>2072</v>
      </c>
      <c r="W1609"/>
    </row>
    <row r="1610" spans="1:23" s="39" customFormat="1" x14ac:dyDescent="0.35">
      <c r="A1610" s="43" t="s">
        <v>497</v>
      </c>
      <c r="B1610" s="54">
        <v>24033</v>
      </c>
      <c r="C1610" s="54" t="s">
        <v>12</v>
      </c>
      <c r="D1610" s="53">
        <v>8.6367010000000004</v>
      </c>
      <c r="E1610" s="53">
        <f>SUMIFS('Ratios_MARAMA-VA'!T:T, 'Ratios_MARAMA-VA'!AA:AA, V1610)</f>
        <v>8.6367009999879105</v>
      </c>
      <c r="F1610" s="53">
        <f>SUMIFS('Ratios_MARAMA-VA'!J:J, 'Ratios_MARAMA-VA'!AA:AA, V1610)</f>
        <v>2.3520427559879899E-2</v>
      </c>
      <c r="G1610" s="53"/>
      <c r="H1610" s="53">
        <f t="shared" si="17"/>
        <v>2.7233115468409549E-3</v>
      </c>
      <c r="I1610" s="53">
        <v>9.3070814414586795</v>
      </c>
      <c r="J1610" s="53">
        <v>2.5346082356913581E-2</v>
      </c>
      <c r="K1610" s="53">
        <v>9.6456898163987503</v>
      </c>
      <c r="L1610" s="53">
        <v>2.6268218454244926E-2</v>
      </c>
      <c r="M1610" s="43" t="s">
        <v>336</v>
      </c>
      <c r="N1610" s="43" t="s">
        <v>326</v>
      </c>
      <c r="O1610" s="43" t="s">
        <v>235</v>
      </c>
      <c r="P1610" s="43" t="s">
        <v>327</v>
      </c>
      <c r="Q1610" s="43" t="s">
        <v>334</v>
      </c>
      <c r="R1610" s="43" t="s">
        <v>337</v>
      </c>
      <c r="S1610" s="43" t="s">
        <v>330</v>
      </c>
      <c r="V1610" s="42" t="s">
        <v>2073</v>
      </c>
      <c r="W1610"/>
    </row>
    <row r="1611" spans="1:23" s="39" customFormat="1" x14ac:dyDescent="0.35">
      <c r="A1611" s="43" t="s">
        <v>811</v>
      </c>
      <c r="B1611" s="54">
        <v>51013</v>
      </c>
      <c r="C1611" s="54" t="s">
        <v>12</v>
      </c>
      <c r="D1611" s="53">
        <v>3.3011309999999998</v>
      </c>
      <c r="E1611" s="53">
        <f>SUMIFS('Ratios_MARAMA-VA'!T:T, 'Ratios_MARAMA-VA'!AA:AA, V1611)</f>
        <v>3.3011309999953999</v>
      </c>
      <c r="F1611" s="53">
        <f>SUMIFS('Ratios_MARAMA-VA'!J:J, 'Ratios_MARAMA-VA'!AA:AA, V1611)</f>
        <v>8.9900081699220407E-3</v>
      </c>
      <c r="G1611" s="53"/>
      <c r="H1611" s="53">
        <f t="shared" si="17"/>
        <v>2.7233115468409366E-3</v>
      </c>
      <c r="I1611" s="53">
        <v>3.4934990052176298</v>
      </c>
      <c r="J1611" s="53">
        <v>9.5138861797864974E-3</v>
      </c>
      <c r="K1611" s="53">
        <v>3.5807220254327601</v>
      </c>
      <c r="L1611" s="53">
        <v>9.7514216378887016E-3</v>
      </c>
      <c r="M1611" s="43" t="s">
        <v>336</v>
      </c>
      <c r="N1611" s="43" t="s">
        <v>326</v>
      </c>
      <c r="O1611" s="43" t="s">
        <v>235</v>
      </c>
      <c r="P1611" s="43" t="s">
        <v>327</v>
      </c>
      <c r="Q1611" s="43" t="s">
        <v>334</v>
      </c>
      <c r="R1611" s="43" t="s">
        <v>337</v>
      </c>
      <c r="S1611" s="43" t="s">
        <v>330</v>
      </c>
      <c r="V1611" s="42" t="s">
        <v>2075</v>
      </c>
      <c r="W1611"/>
    </row>
    <row r="1612" spans="1:23" s="39" customFormat="1" x14ac:dyDescent="0.35">
      <c r="A1612" s="43" t="s">
        <v>811</v>
      </c>
      <c r="B1612" s="54">
        <v>51059</v>
      </c>
      <c r="C1612" s="54" t="s">
        <v>12</v>
      </c>
      <c r="D1612" s="53">
        <v>14.028219999999999</v>
      </c>
      <c r="E1612" s="53">
        <f>SUMIFS('Ratios_MARAMA-VA'!T:T, 'Ratios_MARAMA-VA'!AA:AA, V1612)</f>
        <v>14.028219999980401</v>
      </c>
      <c r="F1612" s="53">
        <f>SUMIFS('Ratios_MARAMA-VA'!J:J, 'Ratios_MARAMA-VA'!AA:AA, V1612)</f>
        <v>3.8203213507571603E-2</v>
      </c>
      <c r="G1612" s="53"/>
      <c r="H1612" s="53">
        <f t="shared" si="17"/>
        <v>2.7233115468409375E-3</v>
      </c>
      <c r="I1612" s="53">
        <v>16.548972347675701</v>
      </c>
      <c r="J1612" s="53">
        <v>4.5068007482776611E-2</v>
      </c>
      <c r="K1612" s="53">
        <v>18.105755917891699</v>
      </c>
      <c r="L1612" s="53">
        <v>4.9307614155478102E-2</v>
      </c>
      <c r="M1612" s="43" t="s">
        <v>336</v>
      </c>
      <c r="N1612" s="43" t="s">
        <v>326</v>
      </c>
      <c r="O1612" s="43" t="s">
        <v>235</v>
      </c>
      <c r="P1612" s="43" t="s">
        <v>327</v>
      </c>
      <c r="Q1612" s="43" t="s">
        <v>334</v>
      </c>
      <c r="R1612" s="43" t="s">
        <v>337</v>
      </c>
      <c r="S1612" s="43" t="s">
        <v>330</v>
      </c>
      <c r="V1612" s="42" t="s">
        <v>2076</v>
      </c>
      <c r="W1612"/>
    </row>
    <row r="1613" spans="1:23" s="39" customFormat="1" x14ac:dyDescent="0.35">
      <c r="A1613" s="43" t="s">
        <v>811</v>
      </c>
      <c r="B1613" s="54">
        <v>51107</v>
      </c>
      <c r="C1613" s="54" t="s">
        <v>12</v>
      </c>
      <c r="D1613" s="53">
        <v>4.5301939999999998</v>
      </c>
      <c r="E1613" s="53">
        <f>SUMIFS('Ratios_MARAMA-VA'!T:T, 'Ratios_MARAMA-VA'!AA:AA, V1613)</f>
        <v>4.5301939999936698</v>
      </c>
      <c r="F1613" s="53">
        <f>SUMIFS('Ratios_MARAMA-VA'!J:J, 'Ratios_MARAMA-VA'!AA:AA, V1613)</f>
        <v>1.23371296296123E-2</v>
      </c>
      <c r="G1613" s="53"/>
      <c r="H1613" s="53">
        <f t="shared" si="17"/>
        <v>2.7233115468409388E-3</v>
      </c>
      <c r="I1613" s="53">
        <v>6.0380841361927704</v>
      </c>
      <c r="J1613" s="53">
        <v>1.6443584248890867E-2</v>
      </c>
      <c r="K1613" s="53">
        <v>7.1073427933432001</v>
      </c>
      <c r="L1613" s="53">
        <v>1.9355508696468269E-2</v>
      </c>
      <c r="M1613" s="43" t="s">
        <v>336</v>
      </c>
      <c r="N1613" s="43" t="s">
        <v>326</v>
      </c>
      <c r="O1613" s="43" t="s">
        <v>235</v>
      </c>
      <c r="P1613" s="43" t="s">
        <v>327</v>
      </c>
      <c r="Q1613" s="43" t="s">
        <v>334</v>
      </c>
      <c r="R1613" s="43" t="s">
        <v>337</v>
      </c>
      <c r="S1613" s="43" t="s">
        <v>330</v>
      </c>
      <c r="V1613" s="42" t="s">
        <v>2079</v>
      </c>
      <c r="W1613"/>
    </row>
    <row r="1614" spans="1:23" s="39" customFormat="1" x14ac:dyDescent="0.35">
      <c r="A1614" s="43" t="s">
        <v>811</v>
      </c>
      <c r="B1614" s="54">
        <v>51153</v>
      </c>
      <c r="C1614" s="54" t="s">
        <v>12</v>
      </c>
      <c r="D1614" s="53">
        <v>4.7389929999999998</v>
      </c>
      <c r="E1614" s="53">
        <f>SUMIFS('Ratios_MARAMA-VA'!T:T, 'Ratios_MARAMA-VA'!AA:AA, V1614)</f>
        <v>4.7389929999933598</v>
      </c>
      <c r="F1614" s="53">
        <f>SUMIFS('Ratios_MARAMA-VA'!J:J, 'Ratios_MARAMA-VA'!AA:AA, V1614)</f>
        <v>1.2905754357280299E-2</v>
      </c>
      <c r="G1614" s="53"/>
      <c r="H1614" s="53">
        <f t="shared" si="17"/>
        <v>2.7233115468409392E-3</v>
      </c>
      <c r="I1614" s="53">
        <v>5.6743555601364903</v>
      </c>
      <c r="J1614" s="53">
        <v>1.5453038017800789E-2</v>
      </c>
      <c r="K1614" s="53">
        <v>6.2682088974041603</v>
      </c>
      <c r="L1614" s="53">
        <v>1.7070285668311862E-2</v>
      </c>
      <c r="M1614" s="43" t="s">
        <v>336</v>
      </c>
      <c r="N1614" s="43" t="s">
        <v>326</v>
      </c>
      <c r="O1614" s="43" t="s">
        <v>235</v>
      </c>
      <c r="P1614" s="43" t="s">
        <v>327</v>
      </c>
      <c r="Q1614" s="43" t="s">
        <v>334</v>
      </c>
      <c r="R1614" s="43" t="s">
        <v>337</v>
      </c>
      <c r="S1614" s="43" t="s">
        <v>330</v>
      </c>
      <c r="V1614" s="42" t="s">
        <v>2082</v>
      </c>
      <c r="W1614"/>
    </row>
    <row r="1615" spans="1:23" s="39" customFormat="1" x14ac:dyDescent="0.35">
      <c r="A1615" s="43" t="s">
        <v>811</v>
      </c>
      <c r="B1615" s="54">
        <v>51510</v>
      </c>
      <c r="C1615" s="54" t="s">
        <v>12</v>
      </c>
      <c r="D1615" s="53">
        <v>2.2571979999999998</v>
      </c>
      <c r="E1615" s="53">
        <f>SUMIFS('Ratios_MARAMA-VA'!T:T, 'Ratios_MARAMA-VA'!AA:AA, V1615)</f>
        <v>2.2571979999968401</v>
      </c>
      <c r="F1615" s="53">
        <f>SUMIFS('Ratios_MARAMA-VA'!J:J, 'Ratios_MARAMA-VA'!AA:AA, V1615)</f>
        <v>6.1470533768977001E-3</v>
      </c>
      <c r="G1615" s="53"/>
      <c r="H1615" s="53">
        <f t="shared" si="17"/>
        <v>2.7233115468409531E-3</v>
      </c>
      <c r="I1615" s="53">
        <v>2.4206522297770499</v>
      </c>
      <c r="J1615" s="53">
        <v>6.5921901682381399E-3</v>
      </c>
      <c r="K1615" s="53">
        <v>2.5022229699458398</v>
      </c>
      <c r="L1615" s="53">
        <v>6.8143327068241688E-3</v>
      </c>
      <c r="M1615" s="43" t="s">
        <v>336</v>
      </c>
      <c r="N1615" s="43" t="s">
        <v>326</v>
      </c>
      <c r="O1615" s="43" t="s">
        <v>235</v>
      </c>
      <c r="P1615" s="43" t="s">
        <v>327</v>
      </c>
      <c r="Q1615" s="43" t="s">
        <v>334</v>
      </c>
      <c r="R1615" s="43" t="s">
        <v>337</v>
      </c>
      <c r="S1615" s="43" t="s">
        <v>330</v>
      </c>
      <c r="V1615" s="42" t="s">
        <v>2074</v>
      </c>
      <c r="W1615"/>
    </row>
    <row r="1616" spans="1:23" s="39" customFormat="1" x14ac:dyDescent="0.35">
      <c r="A1616" s="43" t="s">
        <v>811</v>
      </c>
      <c r="B1616" s="54">
        <v>51600</v>
      </c>
      <c r="C1616" s="54" t="s">
        <v>12</v>
      </c>
      <c r="D1616" s="53">
        <v>0.93404010000000004</v>
      </c>
      <c r="E1616" s="53">
        <f>SUMIFS('Ratios_MARAMA-VA'!T:T, 'Ratios_MARAMA-VA'!AA:AA, V1616)</f>
        <v>0.93404009999869697</v>
      </c>
      <c r="F1616" s="53">
        <f>SUMIFS('Ratios_MARAMA-VA'!J:J, 'Ratios_MARAMA-VA'!AA:AA, V1616)</f>
        <v>2.54368218953891E-3</v>
      </c>
      <c r="G1616" s="53"/>
      <c r="H1616" s="53">
        <f t="shared" si="17"/>
        <v>2.7233115468409319E-3</v>
      </c>
      <c r="I1616" s="53">
        <v>1.09165095854785</v>
      </c>
      <c r="J1616" s="53">
        <v>2.9729056605333312E-3</v>
      </c>
      <c r="K1616" s="53">
        <v>1.18306456659157</v>
      </c>
      <c r="L1616" s="53">
        <v>3.2218533948571854E-3</v>
      </c>
      <c r="M1616" s="43" t="s">
        <v>336</v>
      </c>
      <c r="N1616" s="43" t="s">
        <v>326</v>
      </c>
      <c r="O1616" s="43" t="s">
        <v>235</v>
      </c>
      <c r="P1616" s="43" t="s">
        <v>327</v>
      </c>
      <c r="Q1616" s="43" t="s">
        <v>334</v>
      </c>
      <c r="R1616" s="43" t="s">
        <v>337</v>
      </c>
      <c r="S1616" s="43" t="s">
        <v>330</v>
      </c>
      <c r="V1616" s="42" t="s">
        <v>2077</v>
      </c>
      <c r="W1616"/>
    </row>
    <row r="1617" spans="1:23" s="39" customFormat="1" x14ac:dyDescent="0.35">
      <c r="A1617" s="43" t="s">
        <v>811</v>
      </c>
      <c r="B1617" s="54">
        <v>51610</v>
      </c>
      <c r="C1617" s="54" t="s">
        <v>12</v>
      </c>
      <c r="D1617" s="53">
        <v>0.36588890000000002</v>
      </c>
      <c r="E1617" s="53">
        <f>SUMIFS('Ratios_MARAMA-VA'!T:T, 'Ratios_MARAMA-VA'!AA:AA, V1617)</f>
        <v>0.36588889999948498</v>
      </c>
      <c r="F1617" s="53">
        <f>SUMIFS('Ratios_MARAMA-VA'!J:J, 'Ratios_MARAMA-VA'!AA:AA, V1617)</f>
        <v>9.9642946622954007E-4</v>
      </c>
      <c r="G1617" s="53"/>
      <c r="H1617" s="53">
        <f t="shared" si="17"/>
        <v>2.7233115468409744E-3</v>
      </c>
      <c r="I1617" s="53">
        <v>0.39802472147185503</v>
      </c>
      <c r="J1617" s="53">
        <v>1.0839453199124654E-3</v>
      </c>
      <c r="K1617" s="53">
        <v>0.415922477403811</v>
      </c>
      <c r="L1617" s="53">
        <v>1.1326864853045027E-3</v>
      </c>
      <c r="M1617" s="43" t="s">
        <v>336</v>
      </c>
      <c r="N1617" s="43" t="s">
        <v>326</v>
      </c>
      <c r="O1617" s="43" t="s">
        <v>235</v>
      </c>
      <c r="P1617" s="43" t="s">
        <v>327</v>
      </c>
      <c r="Q1617" s="43" t="s">
        <v>334</v>
      </c>
      <c r="R1617" s="43" t="s">
        <v>337</v>
      </c>
      <c r="S1617" s="43" t="s">
        <v>330</v>
      </c>
      <c r="V1617" s="42" t="s">
        <v>2078</v>
      </c>
      <c r="W1617"/>
    </row>
    <row r="1618" spans="1:23" s="39" customFormat="1" x14ac:dyDescent="0.35">
      <c r="A1618" s="43" t="s">
        <v>811</v>
      </c>
      <c r="B1618" s="54">
        <v>51683</v>
      </c>
      <c r="C1618" s="54" t="s">
        <v>12</v>
      </c>
      <c r="D1618" s="53">
        <v>0.71898329999999999</v>
      </c>
      <c r="E1618" s="53">
        <f>SUMIFS('Ratios_MARAMA-VA'!T:T, 'Ratios_MARAMA-VA'!AA:AA, V1618)</f>
        <v>0.71898329999899702</v>
      </c>
      <c r="F1618" s="53">
        <f>SUMIFS('Ratios_MARAMA-VA'!J:J, 'Ratios_MARAMA-VA'!AA:AA, V1618)</f>
        <v>1.9580155228730699E-3</v>
      </c>
      <c r="G1618" s="53"/>
      <c r="H1618" s="53">
        <f t="shared" si="17"/>
        <v>2.7233115468409371E-3</v>
      </c>
      <c r="I1618" s="53">
        <v>0.88176698297546297</v>
      </c>
      <c r="J1618" s="53">
        <v>2.4013262063601742E-3</v>
      </c>
      <c r="K1618" s="53">
        <v>0.981990143861728</v>
      </c>
      <c r="L1618" s="53">
        <v>2.674265097662637E-3</v>
      </c>
      <c r="M1618" s="43" t="s">
        <v>336</v>
      </c>
      <c r="N1618" s="43" t="s">
        <v>326</v>
      </c>
      <c r="O1618" s="43" t="s">
        <v>235</v>
      </c>
      <c r="P1618" s="43" t="s">
        <v>327</v>
      </c>
      <c r="Q1618" s="43" t="s">
        <v>334</v>
      </c>
      <c r="R1618" s="43" t="s">
        <v>337</v>
      </c>
      <c r="S1618" s="43" t="s">
        <v>330</v>
      </c>
      <c r="V1618" s="42" t="s">
        <v>2080</v>
      </c>
      <c r="W1618"/>
    </row>
    <row r="1619" spans="1:23" s="39" customFormat="1" x14ac:dyDescent="0.35">
      <c r="A1619" s="43" t="s">
        <v>811</v>
      </c>
      <c r="B1619" s="54">
        <v>51685</v>
      </c>
      <c r="C1619" s="54" t="s">
        <v>12</v>
      </c>
      <c r="D1619" s="53">
        <v>0.22710040000000001</v>
      </c>
      <c r="E1619" s="53">
        <f>SUMIFS('Ratios_MARAMA-VA'!T:T, 'Ratios_MARAMA-VA'!AA:AA, V1619)</f>
        <v>0.22710039999968101</v>
      </c>
      <c r="F1619" s="53">
        <f>SUMIFS('Ratios_MARAMA-VA'!J:J, 'Ratios_MARAMA-VA'!AA:AA, V1619)</f>
        <v>6.1846514161133497E-4</v>
      </c>
      <c r="G1619" s="53"/>
      <c r="H1619" s="53">
        <f t="shared" si="17"/>
        <v>2.7233115468409731E-3</v>
      </c>
      <c r="I1619" s="53">
        <v>0.28382131954193601</v>
      </c>
      <c r="J1619" s="53">
        <v>7.7293387674819581E-4</v>
      </c>
      <c r="K1619" s="53">
        <v>0.32000182542678401</v>
      </c>
      <c r="L1619" s="53">
        <v>8.7146466619495019E-4</v>
      </c>
      <c r="M1619" s="43" t="s">
        <v>336</v>
      </c>
      <c r="N1619" s="43" t="s">
        <v>326</v>
      </c>
      <c r="O1619" s="43" t="s">
        <v>235</v>
      </c>
      <c r="P1619" s="43" t="s">
        <v>327</v>
      </c>
      <c r="Q1619" s="43" t="s">
        <v>334</v>
      </c>
      <c r="R1619" s="43" t="s">
        <v>337</v>
      </c>
      <c r="S1619" s="43" t="s">
        <v>330</v>
      </c>
      <c r="V1619" s="42" t="s">
        <v>2081</v>
      </c>
      <c r="W1619"/>
    </row>
    <row r="1620" spans="1:23" s="39" customFormat="1" x14ac:dyDescent="0.35">
      <c r="A1620" s="43" t="s">
        <v>9</v>
      </c>
      <c r="B1620" s="54">
        <v>11001</v>
      </c>
      <c r="C1620" s="54" t="s">
        <v>12</v>
      </c>
      <c r="D1620" s="53">
        <v>8.3731050000000007</v>
      </c>
      <c r="E1620" s="53">
        <f>SUMIFS('Ratios_MARAMA-VA'!T:T, 'Ratios_MARAMA-VA'!AA:AA, V1620)</f>
        <v>8.3731049999883105</v>
      </c>
      <c r="F1620" s="53">
        <f>SUMIFS('Ratios_MARAMA-VA'!J:J, 'Ratios_MARAMA-VA'!AA:AA, V1620)</f>
        <v>2.28025735293798E-2</v>
      </c>
      <c r="G1620" s="53"/>
      <c r="H1620" s="53">
        <f t="shared" si="17"/>
        <v>2.7233115468409431E-3</v>
      </c>
      <c r="I1620" s="53">
        <v>8.91976573057973</v>
      </c>
      <c r="J1620" s="53">
        <v>2.429130100920392E-2</v>
      </c>
      <c r="K1620" s="53">
        <v>9.1753223527011496</v>
      </c>
      <c r="L1620" s="53">
        <v>2.4987261309098851E-2</v>
      </c>
      <c r="M1620" s="43" t="s">
        <v>338</v>
      </c>
      <c r="N1620" s="43" t="s">
        <v>326</v>
      </c>
      <c r="O1620" s="43" t="s">
        <v>235</v>
      </c>
      <c r="P1620" s="43" t="s">
        <v>327</v>
      </c>
      <c r="Q1620" s="43" t="s">
        <v>334</v>
      </c>
      <c r="R1620" s="43" t="s">
        <v>339</v>
      </c>
      <c r="S1620" s="43" t="s">
        <v>330</v>
      </c>
      <c r="V1620" s="42" t="s">
        <v>2083</v>
      </c>
      <c r="W1620"/>
    </row>
    <row r="1621" spans="1:23" s="39" customFormat="1" x14ac:dyDescent="0.35">
      <c r="A1621" s="43" t="s">
        <v>497</v>
      </c>
      <c r="B1621" s="54">
        <v>24009</v>
      </c>
      <c r="C1621" s="54" t="s">
        <v>12</v>
      </c>
      <c r="D1621" s="53">
        <v>0.48180139999999999</v>
      </c>
      <c r="E1621" s="53">
        <f>SUMIFS('Ratios_MARAMA-VA'!T:T, 'Ratios_MARAMA-VA'!AA:AA, V1621)</f>
        <v>0.48180139999932398</v>
      </c>
      <c r="F1621" s="53">
        <f>SUMIFS('Ratios_MARAMA-VA'!J:J, 'Ratios_MARAMA-VA'!AA:AA, V1621)</f>
        <v>1.3120953159022901E-3</v>
      </c>
      <c r="G1621" s="53"/>
      <c r="H1621" s="53">
        <f t="shared" si="17"/>
        <v>2.7233115468409414E-3</v>
      </c>
      <c r="I1621" s="53">
        <v>0.556367198769666</v>
      </c>
      <c r="J1621" s="53">
        <v>1.5151612166929807E-3</v>
      </c>
      <c r="K1621" s="53">
        <v>0.60066919756881298</v>
      </c>
      <c r="L1621" s="53">
        <v>1.6358093615708312E-3</v>
      </c>
      <c r="M1621" s="43" t="s">
        <v>338</v>
      </c>
      <c r="N1621" s="43" t="s">
        <v>326</v>
      </c>
      <c r="O1621" s="43" t="s">
        <v>235</v>
      </c>
      <c r="P1621" s="43" t="s">
        <v>327</v>
      </c>
      <c r="Q1621" s="43" t="s">
        <v>334</v>
      </c>
      <c r="R1621" s="43" t="s">
        <v>339</v>
      </c>
      <c r="S1621" s="43" t="s">
        <v>330</v>
      </c>
      <c r="V1621" s="42" t="s">
        <v>2084</v>
      </c>
      <c r="W1621"/>
    </row>
    <row r="1622" spans="1:23" s="39" customFormat="1" x14ac:dyDescent="0.35">
      <c r="A1622" s="43" t="s">
        <v>497</v>
      </c>
      <c r="B1622" s="54">
        <v>24017</v>
      </c>
      <c r="C1622" s="54" t="s">
        <v>12</v>
      </c>
      <c r="D1622" s="53">
        <v>1.0052300000000001</v>
      </c>
      <c r="E1622" s="53">
        <f>SUMIFS('Ratios_MARAMA-VA'!T:T, 'Ratios_MARAMA-VA'!AA:AA, V1622)</f>
        <v>1.0052299999985901</v>
      </c>
      <c r="F1622" s="53">
        <f>SUMIFS('Ratios_MARAMA-VA'!J:J, 'Ratios_MARAMA-VA'!AA:AA, V1622)</f>
        <v>2.73755446622709E-3</v>
      </c>
      <c r="G1622" s="53"/>
      <c r="H1622" s="53">
        <f t="shared" si="17"/>
        <v>2.7233115468409514E-3</v>
      </c>
      <c r="I1622" s="53">
        <v>1.1686421712036399</v>
      </c>
      <c r="J1622" s="53">
        <v>3.1825767189641524E-3</v>
      </c>
      <c r="K1622" s="53">
        <v>1.2664991244147099</v>
      </c>
      <c r="L1622" s="53">
        <v>3.449071689582534E-3</v>
      </c>
      <c r="M1622" s="43" t="s">
        <v>338</v>
      </c>
      <c r="N1622" s="43" t="s">
        <v>326</v>
      </c>
      <c r="O1622" s="43" t="s">
        <v>235</v>
      </c>
      <c r="P1622" s="43" t="s">
        <v>327</v>
      </c>
      <c r="Q1622" s="43" t="s">
        <v>334</v>
      </c>
      <c r="R1622" s="43" t="s">
        <v>339</v>
      </c>
      <c r="S1622" s="43" t="s">
        <v>330</v>
      </c>
      <c r="V1622" s="42" t="s">
        <v>2085</v>
      </c>
      <c r="W1622"/>
    </row>
    <row r="1623" spans="1:23" s="39" customFormat="1" x14ac:dyDescent="0.35">
      <c r="A1623" s="43" t="s">
        <v>497</v>
      </c>
      <c r="B1623" s="54">
        <v>24021</v>
      </c>
      <c r="C1623" s="54" t="s">
        <v>12</v>
      </c>
      <c r="D1623" s="53">
        <v>1.915683</v>
      </c>
      <c r="E1623" s="53">
        <f>SUMIFS('Ratios_MARAMA-VA'!T:T, 'Ratios_MARAMA-VA'!AA:AA, V1623)</f>
        <v>1.9156829999973199</v>
      </c>
      <c r="F1623" s="53">
        <f>SUMIFS('Ratios_MARAMA-VA'!J:J, 'Ratios_MARAMA-VA'!AA:AA, V1623)</f>
        <v>5.2170016339796099E-3</v>
      </c>
      <c r="G1623" s="53"/>
      <c r="H1623" s="53">
        <f t="shared" si="17"/>
        <v>2.7233115468409484E-3</v>
      </c>
      <c r="I1623" s="53">
        <v>2.2009964425435</v>
      </c>
      <c r="J1623" s="53">
        <v>5.9939990265345635E-3</v>
      </c>
      <c r="K1623" s="53">
        <v>2.3695431464627199</v>
      </c>
      <c r="L1623" s="53">
        <v>6.4530042114997578E-3</v>
      </c>
      <c r="M1623" s="43" t="s">
        <v>338</v>
      </c>
      <c r="N1623" s="43" t="s">
        <v>326</v>
      </c>
      <c r="O1623" s="43" t="s">
        <v>235</v>
      </c>
      <c r="P1623" s="43" t="s">
        <v>327</v>
      </c>
      <c r="Q1623" s="43" t="s">
        <v>334</v>
      </c>
      <c r="R1623" s="43" t="s">
        <v>339</v>
      </c>
      <c r="S1623" s="43" t="s">
        <v>330</v>
      </c>
      <c r="V1623" s="42" t="s">
        <v>2086</v>
      </c>
      <c r="W1623"/>
    </row>
    <row r="1624" spans="1:23" s="39" customFormat="1" x14ac:dyDescent="0.35">
      <c r="A1624" s="43" t="s">
        <v>497</v>
      </c>
      <c r="B1624" s="54">
        <v>24031</v>
      </c>
      <c r="C1624" s="54" t="s">
        <v>12</v>
      </c>
      <c r="D1624" s="53">
        <v>8.3319609999999997</v>
      </c>
      <c r="E1624" s="53">
        <f>SUMIFS('Ratios_MARAMA-VA'!T:T, 'Ratios_MARAMA-VA'!AA:AA, V1624)</f>
        <v>8.3319609999883699</v>
      </c>
      <c r="F1624" s="53">
        <f>SUMIFS('Ratios_MARAMA-VA'!J:J, 'Ratios_MARAMA-VA'!AA:AA, V1624)</f>
        <v>2.26905255990968E-2</v>
      </c>
      <c r="G1624" s="53"/>
      <c r="H1624" s="53">
        <f t="shared" si="17"/>
        <v>2.7233115468409505E-3</v>
      </c>
      <c r="I1624" s="53">
        <v>9.22281572554426</v>
      </c>
      <c r="J1624" s="53">
        <v>2.5116600559760983E-2</v>
      </c>
      <c r="K1624" s="53">
        <v>9.7106109627369701</v>
      </c>
      <c r="L1624" s="53">
        <v>2.644501896170191E-2</v>
      </c>
      <c r="M1624" s="43" t="s">
        <v>338</v>
      </c>
      <c r="N1624" s="43" t="s">
        <v>326</v>
      </c>
      <c r="O1624" s="43" t="s">
        <v>235</v>
      </c>
      <c r="P1624" s="43" t="s">
        <v>327</v>
      </c>
      <c r="Q1624" s="43" t="s">
        <v>334</v>
      </c>
      <c r="R1624" s="43" t="s">
        <v>339</v>
      </c>
      <c r="S1624" s="43" t="s">
        <v>330</v>
      </c>
      <c r="V1624" s="42" t="s">
        <v>2087</v>
      </c>
      <c r="W1624"/>
    </row>
    <row r="1625" spans="1:23" s="39" customFormat="1" x14ac:dyDescent="0.35">
      <c r="A1625" s="43" t="s">
        <v>497</v>
      </c>
      <c r="B1625" s="54">
        <v>24033</v>
      </c>
      <c r="C1625" s="54" t="s">
        <v>12</v>
      </c>
      <c r="D1625" s="53">
        <v>5.6970239999999999</v>
      </c>
      <c r="E1625" s="53">
        <f>SUMIFS('Ratios_MARAMA-VA'!T:T, 'Ratios_MARAMA-VA'!AA:AA, V1625)</f>
        <v>5.69702399999204</v>
      </c>
      <c r="F1625" s="53">
        <f>SUMIFS('Ratios_MARAMA-VA'!J:J, 'Ratios_MARAMA-VA'!AA:AA, V1625)</f>
        <v>1.5514771241808299E-2</v>
      </c>
      <c r="G1625" s="53"/>
      <c r="H1625" s="53">
        <f t="shared" si="17"/>
        <v>2.7233115468409431E-3</v>
      </c>
      <c r="I1625" s="53">
        <v>6.1392268114809898</v>
      </c>
      <c r="J1625" s="53">
        <v>1.6719027264381684E-2</v>
      </c>
      <c r="K1625" s="53">
        <v>6.3625829330642896</v>
      </c>
      <c r="L1625" s="53">
        <v>1.7327295569347097E-2</v>
      </c>
      <c r="M1625" s="43" t="s">
        <v>338</v>
      </c>
      <c r="N1625" s="43" t="s">
        <v>326</v>
      </c>
      <c r="O1625" s="43" t="s">
        <v>235</v>
      </c>
      <c r="P1625" s="43" t="s">
        <v>327</v>
      </c>
      <c r="Q1625" s="43" t="s">
        <v>334</v>
      </c>
      <c r="R1625" s="43" t="s">
        <v>339</v>
      </c>
      <c r="S1625" s="43" t="s">
        <v>330</v>
      </c>
      <c r="V1625" s="42" t="s">
        <v>2088</v>
      </c>
      <c r="W1625"/>
    </row>
    <row r="1626" spans="1:23" s="39" customFormat="1" x14ac:dyDescent="0.35">
      <c r="A1626" s="43" t="s">
        <v>811</v>
      </c>
      <c r="B1626" s="54">
        <v>51013</v>
      </c>
      <c r="C1626" s="54" t="s">
        <v>12</v>
      </c>
      <c r="D1626" s="53">
        <v>2.3590369999999998</v>
      </c>
      <c r="E1626" s="53">
        <f>SUMIFS('Ratios_MARAMA-VA'!T:T, 'Ratios_MARAMA-VA'!AA:AA, V1626)</f>
        <v>2.35903699999669</v>
      </c>
      <c r="F1626" s="53">
        <f>SUMIFS('Ratios_MARAMA-VA'!J:J, 'Ratios_MARAMA-VA'!AA:AA, V1626)</f>
        <v>6.4243927015160598E-3</v>
      </c>
      <c r="G1626" s="53"/>
      <c r="H1626" s="53">
        <f t="shared" si="17"/>
        <v>2.723311546840967E-3</v>
      </c>
      <c r="I1626" s="53">
        <v>2.4965060195343902</v>
      </c>
      <c r="J1626" s="53">
        <v>6.7987636697559852E-3</v>
      </c>
      <c r="K1626" s="53">
        <v>2.5588368788487399</v>
      </c>
      <c r="L1626" s="53">
        <v>6.9685100186512739E-3</v>
      </c>
      <c r="M1626" s="43" t="s">
        <v>338</v>
      </c>
      <c r="N1626" s="43" t="s">
        <v>326</v>
      </c>
      <c r="O1626" s="43" t="s">
        <v>235</v>
      </c>
      <c r="P1626" s="43" t="s">
        <v>327</v>
      </c>
      <c r="Q1626" s="43" t="s">
        <v>334</v>
      </c>
      <c r="R1626" s="43" t="s">
        <v>339</v>
      </c>
      <c r="S1626" s="43" t="s">
        <v>330</v>
      </c>
      <c r="V1626" s="42" t="s">
        <v>2090</v>
      </c>
      <c r="W1626"/>
    </row>
    <row r="1627" spans="1:23" s="39" customFormat="1" x14ac:dyDescent="0.35">
      <c r="A1627" s="43" t="s">
        <v>811</v>
      </c>
      <c r="B1627" s="54">
        <v>51059</v>
      </c>
      <c r="C1627" s="54" t="s">
        <v>12</v>
      </c>
      <c r="D1627" s="53">
        <v>10.551209999999999</v>
      </c>
      <c r="E1627" s="53">
        <f>SUMIFS('Ratios_MARAMA-VA'!T:T, 'Ratios_MARAMA-VA'!AA:AA, V1627)</f>
        <v>10.551209999985099</v>
      </c>
      <c r="F1627" s="53">
        <f>SUMIFS('Ratios_MARAMA-VA'!J:J, 'Ratios_MARAMA-VA'!AA:AA, V1627)</f>
        <v>2.87342320261035E-2</v>
      </c>
      <c r="G1627" s="53"/>
      <c r="H1627" s="53">
        <f t="shared" si="17"/>
        <v>2.7233115468409861E-3</v>
      </c>
      <c r="I1627" s="53">
        <v>12.4471730928457</v>
      </c>
      <c r="J1627" s="53">
        <v>3.3897530209275127E-2</v>
      </c>
      <c r="K1627" s="53">
        <v>13.618095018357099</v>
      </c>
      <c r="L1627" s="53">
        <v>3.7086315409469599E-2</v>
      </c>
      <c r="M1627" s="43" t="s">
        <v>338</v>
      </c>
      <c r="N1627" s="43" t="s">
        <v>326</v>
      </c>
      <c r="O1627" s="43" t="s">
        <v>235</v>
      </c>
      <c r="P1627" s="43" t="s">
        <v>327</v>
      </c>
      <c r="Q1627" s="43" t="s">
        <v>334</v>
      </c>
      <c r="R1627" s="43" t="s">
        <v>339</v>
      </c>
      <c r="S1627" s="43" t="s">
        <v>330</v>
      </c>
      <c r="V1627" s="42" t="s">
        <v>2091</v>
      </c>
      <c r="W1627"/>
    </row>
    <row r="1628" spans="1:23" s="39" customFormat="1" x14ac:dyDescent="0.35">
      <c r="A1628" s="43" t="s">
        <v>811</v>
      </c>
      <c r="B1628" s="54">
        <v>51107</v>
      </c>
      <c r="C1628" s="54" t="s">
        <v>12</v>
      </c>
      <c r="D1628" s="53">
        <v>3.24282</v>
      </c>
      <c r="E1628" s="53">
        <f>SUMIFS('Ratios_MARAMA-VA'!T:T, 'Ratios_MARAMA-VA'!AA:AA, V1628)</f>
        <v>3.2428199999954401</v>
      </c>
      <c r="F1628" s="53">
        <f>SUMIFS('Ratios_MARAMA-VA'!J:J, 'Ratios_MARAMA-VA'!AA:AA, V1628)</f>
        <v>8.8312091503143994E-3</v>
      </c>
      <c r="G1628" s="53"/>
      <c r="H1628" s="53">
        <f t="shared" si="17"/>
        <v>2.7233115468409648E-3</v>
      </c>
      <c r="I1628" s="53">
        <v>4.3222034196612</v>
      </c>
      <c r="J1628" s="53">
        <v>1.177070648055885E-2</v>
      </c>
      <c r="K1628" s="53">
        <v>5.0876040534045996</v>
      </c>
      <c r="L1628" s="53">
        <v>1.3855130864391644E-2</v>
      </c>
      <c r="M1628" s="43" t="s">
        <v>338</v>
      </c>
      <c r="N1628" s="43" t="s">
        <v>326</v>
      </c>
      <c r="O1628" s="43" t="s">
        <v>235</v>
      </c>
      <c r="P1628" s="43" t="s">
        <v>327</v>
      </c>
      <c r="Q1628" s="43" t="s">
        <v>334</v>
      </c>
      <c r="R1628" s="43" t="s">
        <v>339</v>
      </c>
      <c r="S1628" s="43" t="s">
        <v>330</v>
      </c>
      <c r="V1628" s="42" t="s">
        <v>2094</v>
      </c>
      <c r="W1628"/>
    </row>
    <row r="1629" spans="1:23" s="39" customFormat="1" x14ac:dyDescent="0.35">
      <c r="A1629" s="43" t="s">
        <v>811</v>
      </c>
      <c r="B1629" s="54">
        <v>51153</v>
      </c>
      <c r="C1629" s="54" t="s">
        <v>12</v>
      </c>
      <c r="D1629" s="53">
        <v>3.3583919999999998</v>
      </c>
      <c r="E1629" s="53">
        <f>SUMIFS('Ratios_MARAMA-VA'!T:T, 'Ratios_MARAMA-VA'!AA:AA, V1629)</f>
        <v>3.3583919999952898</v>
      </c>
      <c r="F1629" s="53">
        <f>SUMIFS('Ratios_MARAMA-VA'!J:J, 'Ratios_MARAMA-VA'!AA:AA, V1629)</f>
        <v>9.1459477124054608E-3</v>
      </c>
      <c r="G1629" s="53"/>
      <c r="H1629" s="53">
        <f t="shared" si="17"/>
        <v>2.7233115468409549E-3</v>
      </c>
      <c r="I1629" s="53">
        <v>4.0212573258322797</v>
      </c>
      <c r="J1629" s="53">
        <v>1.0951136508257827E-2</v>
      </c>
      <c r="K1629" s="53">
        <v>4.4421046022585298</v>
      </c>
      <c r="L1629" s="53">
        <v>1.2097234755606001E-2</v>
      </c>
      <c r="M1629" s="43" t="s">
        <v>338</v>
      </c>
      <c r="N1629" s="43" t="s">
        <v>326</v>
      </c>
      <c r="O1629" s="43" t="s">
        <v>235</v>
      </c>
      <c r="P1629" s="43" t="s">
        <v>327</v>
      </c>
      <c r="Q1629" s="43" t="s">
        <v>334</v>
      </c>
      <c r="R1629" s="43" t="s">
        <v>339</v>
      </c>
      <c r="S1629" s="43" t="s">
        <v>330</v>
      </c>
      <c r="V1629" s="42" t="s">
        <v>2097</v>
      </c>
      <c r="W1629"/>
    </row>
    <row r="1630" spans="1:23" s="39" customFormat="1" x14ac:dyDescent="0.35">
      <c r="A1630" s="43" t="s">
        <v>811</v>
      </c>
      <c r="B1630" s="54">
        <v>51510</v>
      </c>
      <c r="C1630" s="54" t="s">
        <v>12</v>
      </c>
      <c r="D1630" s="53">
        <v>1.6377470000000001</v>
      </c>
      <c r="E1630" s="53">
        <f>SUMIFS('Ratios_MARAMA-VA'!T:T, 'Ratios_MARAMA-VA'!AA:AA, V1630)</f>
        <v>1.6377469999976999</v>
      </c>
      <c r="F1630" s="53">
        <f>SUMIFS('Ratios_MARAMA-VA'!J:J, 'Ratios_MARAMA-VA'!AA:AA, V1630)</f>
        <v>4.4600953158978902E-3</v>
      </c>
      <c r="G1630" s="53"/>
      <c r="H1630" s="53">
        <f t="shared" si="17"/>
        <v>2.7233115468409674E-3</v>
      </c>
      <c r="I1630" s="53">
        <v>1.7563438951127299</v>
      </c>
      <c r="J1630" s="53">
        <v>4.783071609784138E-3</v>
      </c>
      <c r="K1630" s="53">
        <v>1.8155288824285201</v>
      </c>
      <c r="L1630" s="53">
        <v>4.9442507691408654E-3</v>
      </c>
      <c r="M1630" s="43" t="s">
        <v>338</v>
      </c>
      <c r="N1630" s="43" t="s">
        <v>326</v>
      </c>
      <c r="O1630" s="43" t="s">
        <v>235</v>
      </c>
      <c r="P1630" s="43" t="s">
        <v>327</v>
      </c>
      <c r="Q1630" s="43" t="s">
        <v>334</v>
      </c>
      <c r="R1630" s="43" t="s">
        <v>339</v>
      </c>
      <c r="S1630" s="43" t="s">
        <v>330</v>
      </c>
      <c r="V1630" s="42" t="s">
        <v>2089</v>
      </c>
      <c r="W1630"/>
    </row>
    <row r="1631" spans="1:23" s="39" customFormat="1" x14ac:dyDescent="0.35">
      <c r="A1631" s="43" t="s">
        <v>811</v>
      </c>
      <c r="B1631" s="54">
        <v>51600</v>
      </c>
      <c r="C1631" s="54" t="s">
        <v>12</v>
      </c>
      <c r="D1631" s="53">
        <v>0.70905220000000002</v>
      </c>
      <c r="E1631" s="53">
        <f>SUMIFS('Ratios_MARAMA-VA'!T:T, 'Ratios_MARAMA-VA'!AA:AA, V1631)</f>
        <v>0.70905219999900904</v>
      </c>
      <c r="F1631" s="53">
        <f>SUMIFS('Ratios_MARAMA-VA'!J:J, 'Ratios_MARAMA-VA'!AA:AA, V1631)</f>
        <v>1.9309700435702799E-3</v>
      </c>
      <c r="G1631" s="53"/>
      <c r="H1631" s="53">
        <f t="shared" si="17"/>
        <v>2.7233115468409501E-3</v>
      </c>
      <c r="I1631" s="53">
        <v>0.828698375787569</v>
      </c>
      <c r="J1631" s="53">
        <v>2.2568038556306275E-3</v>
      </c>
      <c r="K1631" s="53">
        <v>0.89809263401410799</v>
      </c>
      <c r="L1631" s="53">
        <v>2.4457860403434236E-3</v>
      </c>
      <c r="M1631" s="43" t="s">
        <v>338</v>
      </c>
      <c r="N1631" s="43" t="s">
        <v>326</v>
      </c>
      <c r="O1631" s="43" t="s">
        <v>235</v>
      </c>
      <c r="P1631" s="43" t="s">
        <v>327</v>
      </c>
      <c r="Q1631" s="43" t="s">
        <v>334</v>
      </c>
      <c r="R1631" s="43" t="s">
        <v>339</v>
      </c>
      <c r="S1631" s="43" t="s">
        <v>330</v>
      </c>
      <c r="V1631" s="42" t="s">
        <v>2092</v>
      </c>
      <c r="W1631"/>
    </row>
    <row r="1632" spans="1:23" s="39" customFormat="1" x14ac:dyDescent="0.35">
      <c r="A1632" s="43" t="s">
        <v>811</v>
      </c>
      <c r="B1632" s="54">
        <v>51610</v>
      </c>
      <c r="C1632" s="54" t="s">
        <v>12</v>
      </c>
      <c r="D1632" s="53">
        <v>0.29671199999999998</v>
      </c>
      <c r="E1632" s="53">
        <f>SUMIFS('Ratios_MARAMA-VA'!T:T, 'Ratios_MARAMA-VA'!AA:AA, V1632)</f>
        <v>0.29671199999958298</v>
      </c>
      <c r="F1632" s="53">
        <f>SUMIFS('Ratios_MARAMA-VA'!J:J, 'Ratios_MARAMA-VA'!AA:AA, V1632)</f>
        <v>8.0803921568514301E-4</v>
      </c>
      <c r="G1632" s="53"/>
      <c r="H1632" s="53">
        <f t="shared" si="17"/>
        <v>2.7233115468409726E-3</v>
      </c>
      <c r="I1632" s="53">
        <v>0.32277205227422101</v>
      </c>
      <c r="J1632" s="53">
        <v>8.7900885695594406E-4</v>
      </c>
      <c r="K1632" s="53">
        <v>0.33728596334963901</v>
      </c>
      <c r="L1632" s="53">
        <v>9.1853475857745295E-4</v>
      </c>
      <c r="M1632" s="43" t="s">
        <v>338</v>
      </c>
      <c r="N1632" s="43" t="s">
        <v>326</v>
      </c>
      <c r="O1632" s="43" t="s">
        <v>235</v>
      </c>
      <c r="P1632" s="43" t="s">
        <v>327</v>
      </c>
      <c r="Q1632" s="43" t="s">
        <v>334</v>
      </c>
      <c r="R1632" s="43" t="s">
        <v>339</v>
      </c>
      <c r="S1632" s="43" t="s">
        <v>330</v>
      </c>
      <c r="V1632" s="42" t="s">
        <v>2093</v>
      </c>
      <c r="W1632"/>
    </row>
    <row r="1633" spans="1:23" s="39" customFormat="1" x14ac:dyDescent="0.35">
      <c r="A1633" s="43" t="s">
        <v>811</v>
      </c>
      <c r="B1633" s="54">
        <v>51683</v>
      </c>
      <c r="C1633" s="54" t="s">
        <v>12</v>
      </c>
      <c r="D1633" s="53">
        <v>0.50613030000000003</v>
      </c>
      <c r="E1633" s="53">
        <f>SUMIFS('Ratios_MARAMA-VA'!T:T, 'Ratios_MARAMA-VA'!AA:AA, V1633)</f>
        <v>0.50613029999928905</v>
      </c>
      <c r="F1633" s="53">
        <f>SUMIFS('Ratios_MARAMA-VA'!J:J, 'Ratios_MARAMA-VA'!AA:AA, V1633)</f>
        <v>1.37835049019414E-3</v>
      </c>
      <c r="G1633" s="53"/>
      <c r="H1633" s="53">
        <f t="shared" si="17"/>
        <v>2.723311546840954E-3</v>
      </c>
      <c r="I1633" s="53">
        <v>0.62072232779741299</v>
      </c>
      <c r="J1633" s="53">
        <v>1.6904202826726904E-3</v>
      </c>
      <c r="K1633" s="53">
        <v>0.69127470152614101</v>
      </c>
      <c r="L1633" s="53">
        <v>1.8825563767051739E-3</v>
      </c>
      <c r="M1633" s="43" t="s">
        <v>338</v>
      </c>
      <c r="N1633" s="43" t="s">
        <v>326</v>
      </c>
      <c r="O1633" s="43" t="s">
        <v>235</v>
      </c>
      <c r="P1633" s="43" t="s">
        <v>327</v>
      </c>
      <c r="Q1633" s="43" t="s">
        <v>334</v>
      </c>
      <c r="R1633" s="43" t="s">
        <v>339</v>
      </c>
      <c r="S1633" s="43" t="s">
        <v>330</v>
      </c>
      <c r="V1633" s="42" t="s">
        <v>2095</v>
      </c>
      <c r="W1633"/>
    </row>
    <row r="1634" spans="1:23" s="39" customFormat="1" x14ac:dyDescent="0.35">
      <c r="A1634" s="43" t="s">
        <v>811</v>
      </c>
      <c r="B1634" s="54">
        <v>51685</v>
      </c>
      <c r="C1634" s="54" t="s">
        <v>12</v>
      </c>
      <c r="D1634" s="53">
        <v>0.17023949999999999</v>
      </c>
      <c r="E1634" s="53">
        <f>SUMIFS('Ratios_MARAMA-VA'!T:T, 'Ratios_MARAMA-VA'!AA:AA, V1634)</f>
        <v>0.17023949999976101</v>
      </c>
      <c r="F1634" s="53">
        <f>SUMIFS('Ratios_MARAMA-VA'!J:J, 'Ratios_MARAMA-VA'!AA:AA, V1634)</f>
        <v>4.6361519607778298E-4</v>
      </c>
      <c r="G1634" s="53"/>
      <c r="H1634" s="53">
        <f t="shared" si="17"/>
        <v>2.7233115468409731E-3</v>
      </c>
      <c r="I1634" s="53">
        <v>0.21275876012618</v>
      </c>
      <c r="J1634" s="53">
        <v>5.7940838814319478E-4</v>
      </c>
      <c r="K1634" s="53">
        <v>0.239880470310678</v>
      </c>
      <c r="L1634" s="53">
        <v>6.5326925465871257E-4</v>
      </c>
      <c r="M1634" s="43" t="s">
        <v>338</v>
      </c>
      <c r="N1634" s="43" t="s">
        <v>326</v>
      </c>
      <c r="O1634" s="43" t="s">
        <v>235</v>
      </c>
      <c r="P1634" s="43" t="s">
        <v>327</v>
      </c>
      <c r="Q1634" s="43" t="s">
        <v>334</v>
      </c>
      <c r="R1634" s="43" t="s">
        <v>339</v>
      </c>
      <c r="S1634" s="43" t="s">
        <v>330</v>
      </c>
      <c r="V1634" s="42" t="s">
        <v>2096</v>
      </c>
      <c r="W1634"/>
    </row>
    <row r="1635" spans="1:23" s="39" customFormat="1" x14ac:dyDescent="0.35">
      <c r="A1635" s="43" t="s">
        <v>9</v>
      </c>
      <c r="B1635" s="54">
        <v>11001</v>
      </c>
      <c r="C1635" s="54" t="s">
        <v>12</v>
      </c>
      <c r="D1635" s="53">
        <v>0.35029460000000001</v>
      </c>
      <c r="E1635" s="53">
        <f>SUMIFS('Ratios_MARAMA-VA'!T:T, 'Ratios_MARAMA-VA'!AA:AA, V1635)</f>
        <v>0.35029459999951001</v>
      </c>
      <c r="F1635" s="53">
        <f>SUMIFS('Ratios_MARAMA-VA'!J:J, 'Ratios_MARAMA-VA'!AA:AA, V1635)</f>
        <v>9.5396132897470004E-4</v>
      </c>
      <c r="G1635" s="53"/>
      <c r="H1635" s="53">
        <f t="shared" ref="H1635:H1663" si="18">F1635/E1635</f>
        <v>2.7233115468409575E-3</v>
      </c>
      <c r="I1635" s="53">
        <v>0.373164527219847</v>
      </c>
      <c r="J1635" s="53">
        <v>1.016243265849256E-3</v>
      </c>
      <c r="K1635" s="53">
        <v>0.38385591407375302</v>
      </c>
      <c r="L1635" s="53">
        <v>1.0453592431202421E-3</v>
      </c>
      <c r="M1635" s="43" t="s">
        <v>333</v>
      </c>
      <c r="N1635" s="43" t="s">
        <v>326</v>
      </c>
      <c r="O1635" s="43" t="s">
        <v>235</v>
      </c>
      <c r="P1635" s="43" t="s">
        <v>327</v>
      </c>
      <c r="Q1635" s="43" t="s">
        <v>334</v>
      </c>
      <c r="R1635" s="43" t="s">
        <v>335</v>
      </c>
      <c r="S1635" s="43" t="s">
        <v>330</v>
      </c>
      <c r="V1635" s="42" t="s">
        <v>2098</v>
      </c>
      <c r="W1635"/>
    </row>
    <row r="1636" spans="1:23" s="39" customFormat="1" x14ac:dyDescent="0.35">
      <c r="A1636" s="43" t="s">
        <v>497</v>
      </c>
      <c r="B1636" s="54">
        <v>24009</v>
      </c>
      <c r="C1636" s="54" t="s">
        <v>12</v>
      </c>
      <c r="D1636" s="53">
        <v>2.354233E-2</v>
      </c>
      <c r="E1636" s="53">
        <f>SUMIFS('Ratios_MARAMA-VA'!T:T, 'Ratios_MARAMA-VA'!AA:AA, V1636)</f>
        <v>2.3542329999966999E-2</v>
      </c>
      <c r="F1636" s="53">
        <f>SUMIFS('Ratios_MARAMA-VA'!J:J, 'Ratios_MARAMA-VA'!AA:AA, V1636)</f>
        <v>6.4113099128450498E-5</v>
      </c>
      <c r="G1636" s="53"/>
      <c r="H1636" s="53">
        <f t="shared" si="18"/>
        <v>2.7233115468409614E-3</v>
      </c>
      <c r="I1636" s="53">
        <v>2.7185849178958499E-2</v>
      </c>
      <c r="J1636" s="53">
        <v>7.4035536979734555E-5</v>
      </c>
      <c r="K1636" s="53">
        <v>2.9350584016568201E-2</v>
      </c>
      <c r="L1636" s="53">
        <v>7.9930784358845942E-5</v>
      </c>
      <c r="M1636" s="43" t="s">
        <v>333</v>
      </c>
      <c r="N1636" s="43" t="s">
        <v>326</v>
      </c>
      <c r="O1636" s="43" t="s">
        <v>235</v>
      </c>
      <c r="P1636" s="43" t="s">
        <v>327</v>
      </c>
      <c r="Q1636" s="43" t="s">
        <v>334</v>
      </c>
      <c r="R1636" s="43" t="s">
        <v>335</v>
      </c>
      <c r="S1636" s="43" t="s">
        <v>330</v>
      </c>
      <c r="V1636" s="42" t="s">
        <v>2099</v>
      </c>
      <c r="W1636"/>
    </row>
    <row r="1637" spans="1:23" s="39" customFormat="1" x14ac:dyDescent="0.35">
      <c r="A1637" s="43" t="s">
        <v>497</v>
      </c>
      <c r="B1637" s="54">
        <v>24017</v>
      </c>
      <c r="C1637" s="54" t="s">
        <v>12</v>
      </c>
      <c r="D1637" s="53">
        <v>4.7155820000000001E-2</v>
      </c>
      <c r="E1637" s="53">
        <f>SUMIFS('Ratios_MARAMA-VA'!T:T, 'Ratios_MARAMA-VA'!AA:AA, V1637)</f>
        <v>4.7155819999933603E-2</v>
      </c>
      <c r="F1637" s="53">
        <f>SUMIFS('Ratios_MARAMA-VA'!J:J, 'Ratios_MARAMA-VA'!AA:AA, V1637)</f>
        <v>1.2841998910657399E-4</v>
      </c>
      <c r="G1637" s="53"/>
      <c r="H1637" s="53">
        <f t="shared" si="18"/>
        <v>2.72331154684098E-3</v>
      </c>
      <c r="I1637" s="53">
        <v>5.48215630947025E-2</v>
      </c>
      <c r="J1637" s="53">
        <v>1.4929619579167464E-4</v>
      </c>
      <c r="K1637" s="53">
        <v>5.9412079564932899E-2</v>
      </c>
      <c r="L1637" s="53">
        <v>1.617976023010168E-4</v>
      </c>
      <c r="M1637" s="43" t="s">
        <v>333</v>
      </c>
      <c r="N1637" s="43" t="s">
        <v>326</v>
      </c>
      <c r="O1637" s="43" t="s">
        <v>235</v>
      </c>
      <c r="P1637" s="43" t="s">
        <v>327</v>
      </c>
      <c r="Q1637" s="43" t="s">
        <v>334</v>
      </c>
      <c r="R1637" s="43" t="s">
        <v>335</v>
      </c>
      <c r="S1637" s="43" t="s">
        <v>330</v>
      </c>
      <c r="V1637" s="42" t="s">
        <v>2100</v>
      </c>
      <c r="W1637"/>
    </row>
    <row r="1638" spans="1:23" s="39" customFormat="1" x14ac:dyDescent="0.35">
      <c r="A1638" s="43" t="s">
        <v>497</v>
      </c>
      <c r="B1638" s="54">
        <v>24021</v>
      </c>
      <c r="C1638" s="54" t="s">
        <v>12</v>
      </c>
      <c r="D1638" s="53">
        <v>9.6001160000000002E-2</v>
      </c>
      <c r="E1638" s="53">
        <f>SUMIFS('Ratios_MARAMA-VA'!T:T, 'Ratios_MARAMA-VA'!AA:AA, V1638)</f>
        <v>9.6001159999865304E-2</v>
      </c>
      <c r="F1638" s="53">
        <f>SUMIFS('Ratios_MARAMA-VA'!J:J, 'Ratios_MARAMA-VA'!AA:AA, V1638)</f>
        <v>2.6144106753776E-4</v>
      </c>
      <c r="G1638" s="53"/>
      <c r="H1638" s="53">
        <f t="shared" si="18"/>
        <v>2.7233115468409635E-3</v>
      </c>
      <c r="I1638" s="53">
        <v>0.110299152646888</v>
      </c>
      <c r="J1638" s="53">
        <v>3.0037895601004409E-4</v>
      </c>
      <c r="K1638" s="53">
        <v>0.118745580939263</v>
      </c>
      <c r="L1638" s="53">
        <v>3.2338121170823316E-4</v>
      </c>
      <c r="M1638" s="43" t="s">
        <v>333</v>
      </c>
      <c r="N1638" s="43" t="s">
        <v>326</v>
      </c>
      <c r="O1638" s="43" t="s">
        <v>235</v>
      </c>
      <c r="P1638" s="43" t="s">
        <v>327</v>
      </c>
      <c r="Q1638" s="43" t="s">
        <v>334</v>
      </c>
      <c r="R1638" s="43" t="s">
        <v>335</v>
      </c>
      <c r="S1638" s="43" t="s">
        <v>330</v>
      </c>
      <c r="V1638" s="42" t="s">
        <v>2101</v>
      </c>
      <c r="W1638"/>
    </row>
    <row r="1639" spans="1:23" s="39" customFormat="1" x14ac:dyDescent="0.35">
      <c r="A1639" s="43" t="s">
        <v>497</v>
      </c>
      <c r="B1639" s="54">
        <v>24031</v>
      </c>
      <c r="C1639" s="54" t="s">
        <v>12</v>
      </c>
      <c r="D1639" s="53">
        <v>0.4047502</v>
      </c>
      <c r="E1639" s="53">
        <f>SUMIFS('Ratios_MARAMA-VA'!T:T, 'Ratios_MARAMA-VA'!AA:AA, V1639)</f>
        <v>0.40475019999943401</v>
      </c>
      <c r="F1639" s="53">
        <f>SUMIFS('Ratios_MARAMA-VA'!J:J, 'Ratios_MARAMA-VA'!AA:AA, V1639)</f>
        <v>1.10226089324464E-3</v>
      </c>
      <c r="G1639" s="53"/>
      <c r="H1639" s="53">
        <f t="shared" si="18"/>
        <v>2.723311546840944E-3</v>
      </c>
      <c r="I1639" s="53">
        <v>0.448026162085635</v>
      </c>
      <c r="J1639" s="53">
        <v>1.2201148204946421E-3</v>
      </c>
      <c r="K1639" s="53">
        <v>0.47172229074163702</v>
      </c>
      <c r="L1639" s="53">
        <v>1.2846467612789611E-3</v>
      </c>
      <c r="M1639" s="43" t="s">
        <v>333</v>
      </c>
      <c r="N1639" s="43" t="s">
        <v>326</v>
      </c>
      <c r="O1639" s="43" t="s">
        <v>235</v>
      </c>
      <c r="P1639" s="43" t="s">
        <v>327</v>
      </c>
      <c r="Q1639" s="43" t="s">
        <v>334</v>
      </c>
      <c r="R1639" s="43" t="s">
        <v>335</v>
      </c>
      <c r="S1639" s="43" t="s">
        <v>330</v>
      </c>
      <c r="V1639" s="42" t="s">
        <v>2102</v>
      </c>
      <c r="W1639"/>
    </row>
    <row r="1640" spans="1:23" s="39" customFormat="1" x14ac:dyDescent="0.35">
      <c r="A1640" s="43" t="s">
        <v>497</v>
      </c>
      <c r="B1640" s="54">
        <v>24033</v>
      </c>
      <c r="C1640" s="54" t="s">
        <v>12</v>
      </c>
      <c r="D1640" s="53">
        <v>0.30995790000000001</v>
      </c>
      <c r="E1640" s="53">
        <f>SUMIFS('Ratios_MARAMA-VA'!T:T, 'Ratios_MARAMA-VA'!AA:AA, V1640)</f>
        <v>0.30995789999956502</v>
      </c>
      <c r="F1640" s="53">
        <f>SUMIFS('Ratios_MARAMA-VA'!J:J, 'Ratios_MARAMA-VA'!AA:AA, V1640)</f>
        <v>8.4411192810339398E-4</v>
      </c>
      <c r="G1640" s="53"/>
      <c r="H1640" s="53">
        <f t="shared" si="18"/>
        <v>2.7233115468409696E-3</v>
      </c>
      <c r="I1640" s="53">
        <v>0.33401682178455699</v>
      </c>
      <c r="J1640" s="53">
        <v>9.0963186760500633E-4</v>
      </c>
      <c r="K1640" s="53">
        <v>0.34616895496814598</v>
      </c>
      <c r="L1640" s="53">
        <v>9.4272591222262355E-4</v>
      </c>
      <c r="M1640" s="43" t="s">
        <v>333</v>
      </c>
      <c r="N1640" s="43" t="s">
        <v>326</v>
      </c>
      <c r="O1640" s="43" t="s">
        <v>235</v>
      </c>
      <c r="P1640" s="43" t="s">
        <v>327</v>
      </c>
      <c r="Q1640" s="43" t="s">
        <v>334</v>
      </c>
      <c r="R1640" s="43" t="s">
        <v>335</v>
      </c>
      <c r="S1640" s="43" t="s">
        <v>330</v>
      </c>
      <c r="V1640" s="42" t="s">
        <v>2103</v>
      </c>
      <c r="W1640"/>
    </row>
    <row r="1641" spans="1:23" s="39" customFormat="1" x14ac:dyDescent="0.35">
      <c r="A1641" s="43" t="s">
        <v>811</v>
      </c>
      <c r="B1641" s="54">
        <v>51013</v>
      </c>
      <c r="C1641" s="54" t="s">
        <v>12</v>
      </c>
      <c r="D1641" s="53">
        <v>0.11772870000000001</v>
      </c>
      <c r="E1641" s="53">
        <f>SUMIFS('Ratios_MARAMA-VA'!T:T, 'Ratios_MARAMA-VA'!AA:AA, V1641)</f>
        <v>0.117728699999834</v>
      </c>
      <c r="F1641" s="53">
        <f>SUMIFS('Ratios_MARAMA-VA'!J:J, 'Ratios_MARAMA-VA'!AA:AA, V1641)</f>
        <v>3.2061192810412599E-4</v>
      </c>
      <c r="G1641" s="53"/>
      <c r="H1641" s="53">
        <f t="shared" si="18"/>
        <v>2.723311546840983E-3</v>
      </c>
      <c r="I1641" s="53">
        <v>0.124589147275756</v>
      </c>
      <c r="J1641" s="53">
        <v>3.3929506338713813E-4</v>
      </c>
      <c r="K1641" s="53">
        <v>0.12769979413587801</v>
      </c>
      <c r="L1641" s="53">
        <v>3.4776632389945305E-4</v>
      </c>
      <c r="M1641" s="43" t="s">
        <v>333</v>
      </c>
      <c r="N1641" s="43" t="s">
        <v>326</v>
      </c>
      <c r="O1641" s="43" t="s">
        <v>235</v>
      </c>
      <c r="P1641" s="43" t="s">
        <v>327</v>
      </c>
      <c r="Q1641" s="43" t="s">
        <v>334</v>
      </c>
      <c r="R1641" s="43" t="s">
        <v>335</v>
      </c>
      <c r="S1641" s="43" t="s">
        <v>330</v>
      </c>
      <c r="V1641" s="42" t="s">
        <v>2105</v>
      </c>
      <c r="W1641"/>
    </row>
    <row r="1642" spans="1:23" s="39" customFormat="1" x14ac:dyDescent="0.35">
      <c r="A1642" s="43" t="s">
        <v>811</v>
      </c>
      <c r="B1642" s="54">
        <v>51059</v>
      </c>
      <c r="C1642" s="54" t="s">
        <v>12</v>
      </c>
      <c r="D1642" s="53">
        <v>0.48880750000000001</v>
      </c>
      <c r="E1642" s="53">
        <f>SUMIFS('Ratios_MARAMA-VA'!T:T, 'Ratios_MARAMA-VA'!AA:AA, V1642)</f>
        <v>0.488807499999313</v>
      </c>
      <c r="F1642" s="53">
        <f>SUMIFS('Ratios_MARAMA-VA'!J:J, 'Ratios_MARAMA-VA'!AA:AA, V1642)</f>
        <v>1.33117510893059E-3</v>
      </c>
      <c r="G1642" s="53"/>
      <c r="H1642" s="53">
        <f t="shared" si="18"/>
        <v>2.7233115468409566E-3</v>
      </c>
      <c r="I1642" s="53">
        <v>0.57664206868986201</v>
      </c>
      <c r="J1642" s="53">
        <v>1.5703760040573572E-3</v>
      </c>
      <c r="K1642" s="53">
        <v>0.63088754566401495</v>
      </c>
      <c r="L1642" s="53">
        <v>1.7181033378649631E-3</v>
      </c>
      <c r="M1642" s="43" t="s">
        <v>333</v>
      </c>
      <c r="N1642" s="43" t="s">
        <v>326</v>
      </c>
      <c r="O1642" s="43" t="s">
        <v>235</v>
      </c>
      <c r="P1642" s="43" t="s">
        <v>327</v>
      </c>
      <c r="Q1642" s="43" t="s">
        <v>334</v>
      </c>
      <c r="R1642" s="43" t="s">
        <v>335</v>
      </c>
      <c r="S1642" s="43" t="s">
        <v>330</v>
      </c>
      <c r="V1642" s="42" t="s">
        <v>2106</v>
      </c>
      <c r="W1642"/>
    </row>
    <row r="1643" spans="1:23" s="39" customFormat="1" x14ac:dyDescent="0.35">
      <c r="A1643" s="43" t="s">
        <v>811</v>
      </c>
      <c r="B1643" s="54">
        <v>51107</v>
      </c>
      <c r="C1643" s="54" t="s">
        <v>12</v>
      </c>
      <c r="D1643" s="53">
        <v>0.15506490000000001</v>
      </c>
      <c r="E1643" s="53">
        <f>SUMIFS('Ratios_MARAMA-VA'!T:T, 'Ratios_MARAMA-VA'!AA:AA, V1643)</f>
        <v>0.15506489999978201</v>
      </c>
      <c r="F1643" s="53">
        <f>SUMIFS('Ratios_MARAMA-VA'!J:J, 'Ratios_MARAMA-VA'!AA:AA, V1643)</f>
        <v>4.2229003267914701E-4</v>
      </c>
      <c r="G1643" s="53"/>
      <c r="H1643" s="53">
        <f t="shared" si="18"/>
        <v>2.7233115468409722E-3</v>
      </c>
      <c r="I1643" s="53">
        <v>0.20667876756940601</v>
      </c>
      <c r="J1643" s="53">
        <v>5.6285067420862485E-4</v>
      </c>
      <c r="K1643" s="53">
        <v>0.243278632110564</v>
      </c>
      <c r="L1643" s="53">
        <v>6.625235079263758E-4</v>
      </c>
      <c r="M1643" s="43" t="s">
        <v>333</v>
      </c>
      <c r="N1643" s="43" t="s">
        <v>326</v>
      </c>
      <c r="O1643" s="43" t="s">
        <v>235</v>
      </c>
      <c r="P1643" s="43" t="s">
        <v>327</v>
      </c>
      <c r="Q1643" s="43" t="s">
        <v>334</v>
      </c>
      <c r="R1643" s="43" t="s">
        <v>335</v>
      </c>
      <c r="S1643" s="43" t="s">
        <v>330</v>
      </c>
      <c r="V1643" s="42" t="s">
        <v>2109</v>
      </c>
      <c r="W1643"/>
    </row>
    <row r="1644" spans="1:23" s="39" customFormat="1" x14ac:dyDescent="0.35">
      <c r="A1644" s="43" t="s">
        <v>811</v>
      </c>
      <c r="B1644" s="54">
        <v>51153</v>
      </c>
      <c r="C1644" s="54" t="s">
        <v>12</v>
      </c>
      <c r="D1644" s="53">
        <v>0.16333010000000001</v>
      </c>
      <c r="E1644" s="53">
        <f>SUMIFS('Ratios_MARAMA-VA'!T:T, 'Ratios_MARAMA-VA'!AA:AA, V1644)</f>
        <v>0.16333009999977099</v>
      </c>
      <c r="F1644" s="53">
        <f>SUMIFS('Ratios_MARAMA-VA'!J:J, 'Ratios_MARAMA-VA'!AA:AA, V1644)</f>
        <v>4.4479874727606399E-4</v>
      </c>
      <c r="G1644" s="53"/>
      <c r="H1644" s="53">
        <f t="shared" si="18"/>
        <v>2.7233115468409536E-3</v>
      </c>
      <c r="I1644" s="53">
        <v>0.19556751003275299</v>
      </c>
      <c r="J1644" s="53">
        <v>5.3259125825913024E-4</v>
      </c>
      <c r="K1644" s="53">
        <v>0.216034753804007</v>
      </c>
      <c r="L1644" s="53">
        <v>5.8832993955339489E-4</v>
      </c>
      <c r="M1644" s="43" t="s">
        <v>333</v>
      </c>
      <c r="N1644" s="43" t="s">
        <v>326</v>
      </c>
      <c r="O1644" s="43" t="s">
        <v>235</v>
      </c>
      <c r="P1644" s="43" t="s">
        <v>327</v>
      </c>
      <c r="Q1644" s="43" t="s">
        <v>334</v>
      </c>
      <c r="R1644" s="43" t="s">
        <v>335</v>
      </c>
      <c r="S1644" s="43" t="s">
        <v>330</v>
      </c>
      <c r="V1644" s="42" t="s">
        <v>2112</v>
      </c>
      <c r="W1644"/>
    </row>
    <row r="1645" spans="1:23" s="39" customFormat="1" x14ac:dyDescent="0.35">
      <c r="A1645" s="43" t="s">
        <v>811</v>
      </c>
      <c r="B1645" s="54">
        <v>51510</v>
      </c>
      <c r="C1645" s="54" t="s">
        <v>12</v>
      </c>
      <c r="D1645" s="53">
        <v>7.8388739999999998E-2</v>
      </c>
      <c r="E1645" s="53">
        <f>SUMIFS('Ratios_MARAMA-VA'!T:T, 'Ratios_MARAMA-VA'!AA:AA, V1645)</f>
        <v>7.83887399998901E-2</v>
      </c>
      <c r="F1645" s="53">
        <f>SUMIFS('Ratios_MARAMA-VA'!J:J, 'Ratios_MARAMA-VA'!AA:AA, V1645)</f>
        <v>2.13476960784015E-4</v>
      </c>
      <c r="G1645" s="53"/>
      <c r="H1645" s="53">
        <f t="shared" si="18"/>
        <v>2.7233115468409657E-3</v>
      </c>
      <c r="I1645" s="53">
        <v>8.4065234095729899E-2</v>
      </c>
      <c r="J1645" s="53">
        <v>2.2893582270079008E-4</v>
      </c>
      <c r="K1645" s="53">
        <v>8.6898050509132102E-2</v>
      </c>
      <c r="L1645" s="53">
        <v>2.3665046434948891E-4</v>
      </c>
      <c r="M1645" s="43" t="s">
        <v>333</v>
      </c>
      <c r="N1645" s="43" t="s">
        <v>326</v>
      </c>
      <c r="O1645" s="43" t="s">
        <v>235</v>
      </c>
      <c r="P1645" s="43" t="s">
        <v>327</v>
      </c>
      <c r="Q1645" s="43" t="s">
        <v>334</v>
      </c>
      <c r="R1645" s="43" t="s">
        <v>335</v>
      </c>
      <c r="S1645" s="43" t="s">
        <v>330</v>
      </c>
      <c r="V1645" s="42" t="s">
        <v>2104</v>
      </c>
      <c r="W1645"/>
    </row>
    <row r="1646" spans="1:23" s="39" customFormat="1" x14ac:dyDescent="0.35">
      <c r="A1646" s="43" t="s">
        <v>811</v>
      </c>
      <c r="B1646" s="54">
        <v>51600</v>
      </c>
      <c r="C1646" s="54" t="s">
        <v>12</v>
      </c>
      <c r="D1646" s="53">
        <v>3.1855479999999999E-2</v>
      </c>
      <c r="E1646" s="53">
        <f>SUMIFS('Ratios_MARAMA-VA'!T:T, 'Ratios_MARAMA-VA'!AA:AA, V1646)</f>
        <v>3.1855479999955201E-2</v>
      </c>
      <c r="F1646" s="53">
        <f>SUMIFS('Ratios_MARAMA-VA'!J:J, 'Ratios_MARAMA-VA'!AA:AA, V1646)</f>
        <v>8.6752396514039402E-5</v>
      </c>
      <c r="G1646" s="53"/>
      <c r="H1646" s="53">
        <f t="shared" si="18"/>
        <v>2.7233115468409644E-3</v>
      </c>
      <c r="I1646" s="53">
        <v>3.7230805483620698E-2</v>
      </c>
      <c r="J1646" s="53">
        <v>1.0139108247173415E-4</v>
      </c>
      <c r="K1646" s="53">
        <v>4.0348470734571699E-2</v>
      </c>
      <c r="L1646" s="53">
        <v>1.0988145624883384E-4</v>
      </c>
      <c r="M1646" s="43" t="s">
        <v>333</v>
      </c>
      <c r="N1646" s="43" t="s">
        <v>326</v>
      </c>
      <c r="O1646" s="43" t="s">
        <v>235</v>
      </c>
      <c r="P1646" s="43" t="s">
        <v>327</v>
      </c>
      <c r="Q1646" s="43" t="s">
        <v>334</v>
      </c>
      <c r="R1646" s="43" t="s">
        <v>335</v>
      </c>
      <c r="S1646" s="43" t="s">
        <v>330</v>
      </c>
      <c r="V1646" s="42" t="s">
        <v>2107</v>
      </c>
      <c r="W1646"/>
    </row>
    <row r="1647" spans="1:23" s="39" customFormat="1" x14ac:dyDescent="0.35">
      <c r="A1647" s="43" t="s">
        <v>811</v>
      </c>
      <c r="B1647" s="54">
        <v>51610</v>
      </c>
      <c r="C1647" s="54" t="s">
        <v>12</v>
      </c>
      <c r="D1647" s="53">
        <v>1.243991E-2</v>
      </c>
      <c r="E1647" s="53">
        <f>SUMIFS('Ratios_MARAMA-VA'!T:T, 'Ratios_MARAMA-VA'!AA:AA, V1647)</f>
        <v>1.24399099999824E-2</v>
      </c>
      <c r="F1647" s="53">
        <f>SUMIFS('Ratios_MARAMA-VA'!J:J, 'Ratios_MARAMA-VA'!AA:AA, V1647)</f>
        <v>3.3877750544614903E-5</v>
      </c>
      <c r="G1647" s="53"/>
      <c r="H1647" s="53">
        <f t="shared" si="18"/>
        <v>2.7233115468410008E-3</v>
      </c>
      <c r="I1647" s="53">
        <v>1.3532500474556401E-2</v>
      </c>
      <c r="J1647" s="53">
        <v>3.685321479999077E-5</v>
      </c>
      <c r="K1647" s="53">
        <v>1.41410088851573E-2</v>
      </c>
      <c r="L1647" s="53">
        <v>3.8510372780930062E-5</v>
      </c>
      <c r="M1647" s="43" t="s">
        <v>333</v>
      </c>
      <c r="N1647" s="43" t="s">
        <v>326</v>
      </c>
      <c r="O1647" s="43" t="s">
        <v>235</v>
      </c>
      <c r="P1647" s="43" t="s">
        <v>327</v>
      </c>
      <c r="Q1647" s="43" t="s">
        <v>334</v>
      </c>
      <c r="R1647" s="43" t="s">
        <v>335</v>
      </c>
      <c r="S1647" s="43" t="s">
        <v>330</v>
      </c>
      <c r="V1647" s="42" t="s">
        <v>2108</v>
      </c>
      <c r="W1647"/>
    </row>
    <row r="1648" spans="1:23" s="39" customFormat="1" x14ac:dyDescent="0.35">
      <c r="A1648" s="43" t="s">
        <v>811</v>
      </c>
      <c r="B1648" s="54">
        <v>51683</v>
      </c>
      <c r="C1648" s="54" t="s">
        <v>12</v>
      </c>
      <c r="D1648" s="53">
        <v>2.550786E-2</v>
      </c>
      <c r="E1648" s="53">
        <f>SUMIFS('Ratios_MARAMA-VA'!T:T, 'Ratios_MARAMA-VA'!AA:AA, V1648)</f>
        <v>2.5507859999964199E-2</v>
      </c>
      <c r="F1648" s="53">
        <f>SUMIFS('Ratios_MARAMA-VA'!J:J, 'Ratios_MARAMA-VA'!AA:AA, V1648)</f>
        <v>6.9465849673105298E-5</v>
      </c>
      <c r="G1648" s="53"/>
      <c r="H1648" s="53">
        <f t="shared" si="18"/>
        <v>2.7233115468409657E-3</v>
      </c>
      <c r="I1648" s="53">
        <v>3.1283047539992198E-2</v>
      </c>
      <c r="J1648" s="53">
        <v>8.5193484586035614E-5</v>
      </c>
      <c r="K1648" s="53">
        <v>3.4838732848182702E-2</v>
      </c>
      <c r="L1648" s="53">
        <v>9.4876723442763599E-5</v>
      </c>
      <c r="M1648" s="43" t="s">
        <v>333</v>
      </c>
      <c r="N1648" s="43" t="s">
        <v>326</v>
      </c>
      <c r="O1648" s="43" t="s">
        <v>235</v>
      </c>
      <c r="P1648" s="43" t="s">
        <v>327</v>
      </c>
      <c r="Q1648" s="43" t="s">
        <v>334</v>
      </c>
      <c r="R1648" s="43" t="s">
        <v>335</v>
      </c>
      <c r="S1648" s="43" t="s">
        <v>330</v>
      </c>
      <c r="V1648" s="42" t="s">
        <v>2110</v>
      </c>
      <c r="W1648"/>
    </row>
    <row r="1649" spans="1:23" s="39" customFormat="1" x14ac:dyDescent="0.35">
      <c r="A1649" s="43" t="s">
        <v>811</v>
      </c>
      <c r="B1649" s="54">
        <v>51685</v>
      </c>
      <c r="C1649" s="54" t="s">
        <v>12</v>
      </c>
      <c r="D1649" s="53">
        <v>7.1124370000000001E-3</v>
      </c>
      <c r="E1649" s="53">
        <f>SUMIFS('Ratios_MARAMA-VA'!T:T, 'Ratios_MARAMA-VA'!AA:AA, V1649)</f>
        <v>7.1124369999900896E-3</v>
      </c>
      <c r="F1649" s="53">
        <f>SUMIFS('Ratios_MARAMA-VA'!J:J, 'Ratios_MARAMA-VA'!AA:AA, V1649)</f>
        <v>1.9369381808251699E-5</v>
      </c>
      <c r="G1649" s="53"/>
      <c r="H1649" s="53">
        <f t="shared" si="18"/>
        <v>2.7233115468409336E-3</v>
      </c>
      <c r="I1649" s="53">
        <v>8.8888494009648992E-3</v>
      </c>
      <c r="J1649" s="53">
        <v>2.4207106211777824E-5</v>
      </c>
      <c r="K1649" s="53">
        <v>1.0021967478846301E-2</v>
      </c>
      <c r="L1649" s="53">
        <v>2.7292939757206453E-5</v>
      </c>
      <c r="M1649" s="43" t="s">
        <v>333</v>
      </c>
      <c r="N1649" s="43" t="s">
        <v>326</v>
      </c>
      <c r="O1649" s="43" t="s">
        <v>235</v>
      </c>
      <c r="P1649" s="43" t="s">
        <v>327</v>
      </c>
      <c r="Q1649" s="43" t="s">
        <v>334</v>
      </c>
      <c r="R1649" s="43" t="s">
        <v>335</v>
      </c>
      <c r="S1649" s="43" t="s">
        <v>330</v>
      </c>
      <c r="V1649" s="42" t="s">
        <v>2111</v>
      </c>
      <c r="W1649"/>
    </row>
    <row r="1650" spans="1:23" s="39" customFormat="1" x14ac:dyDescent="0.35">
      <c r="A1650" s="43" t="s">
        <v>811</v>
      </c>
      <c r="B1650" s="54">
        <v>51013</v>
      </c>
      <c r="C1650" s="54" t="s">
        <v>12</v>
      </c>
      <c r="D1650" s="53">
        <v>36.989669999999997</v>
      </c>
      <c r="E1650" s="53">
        <f>SUMIFS('Ratios_MARAMA-VA'!T:T, 'Ratios_MARAMA-VA'!AA:AA, V1650)</f>
        <v>36.989669999948099</v>
      </c>
      <c r="F1650" s="53">
        <f>SUMIFS('Ratios_MARAMA-VA'!J:J, 'Ratios_MARAMA-VA'!AA:AA, V1650)</f>
        <v>0.10073439542469501</v>
      </c>
      <c r="G1650" s="53"/>
      <c r="H1650" s="53">
        <f t="shared" si="18"/>
        <v>2.7233115468409518E-3</v>
      </c>
      <c r="I1650" s="53">
        <v>39.854743439133102</v>
      </c>
      <c r="J1650" s="53">
        <v>0.10853688300417484</v>
      </c>
      <c r="K1650" s="53">
        <v>42.766305951232397</v>
      </c>
      <c r="L1650" s="53">
        <v>0.1164659748127241</v>
      </c>
      <c r="M1650" s="43" t="s">
        <v>904</v>
      </c>
      <c r="N1650" s="43" t="s">
        <v>240</v>
      </c>
      <c r="O1650" s="43" t="s">
        <v>235</v>
      </c>
      <c r="P1650" s="43" t="s">
        <v>327</v>
      </c>
      <c r="Q1650" s="43" t="s">
        <v>905</v>
      </c>
      <c r="R1650" s="43" t="s">
        <v>348</v>
      </c>
      <c r="S1650" s="43" t="s">
        <v>330</v>
      </c>
      <c r="V1650" s="42" t="s">
        <v>2114</v>
      </c>
      <c r="W1650"/>
    </row>
    <row r="1651" spans="1:23" s="39" customFormat="1" x14ac:dyDescent="0.35">
      <c r="A1651" s="43" t="s">
        <v>811</v>
      </c>
      <c r="B1651" s="54">
        <v>51059</v>
      </c>
      <c r="C1651" s="54" t="s">
        <v>12</v>
      </c>
      <c r="D1651" s="53">
        <v>178.2979</v>
      </c>
      <c r="E1651" s="53">
        <f>SUMIFS('Ratios_MARAMA-VA'!T:T, 'Ratios_MARAMA-VA'!AA:AA, V1651)</f>
        <v>178.29789999974901</v>
      </c>
      <c r="F1651" s="53">
        <f>SUMIFS('Ratios_MARAMA-VA'!J:J, 'Ratios_MARAMA-VA'!AA:AA, V1651)</f>
        <v>0.48556072984681597</v>
      </c>
      <c r="G1651" s="53"/>
      <c r="H1651" s="53">
        <f t="shared" si="18"/>
        <v>2.7233115468409865E-3</v>
      </c>
      <c r="I1651" s="53">
        <v>192.10814966005901</v>
      </c>
      <c r="J1651" s="53">
        <v>0.52317034221149505</v>
      </c>
      <c r="K1651" s="53">
        <v>206.14248631745701</v>
      </c>
      <c r="L1651" s="53">
        <v>0.56139021328284078</v>
      </c>
      <c r="M1651" s="43" t="s">
        <v>904</v>
      </c>
      <c r="N1651" s="43" t="s">
        <v>240</v>
      </c>
      <c r="O1651" s="43" t="s">
        <v>235</v>
      </c>
      <c r="P1651" s="43" t="s">
        <v>327</v>
      </c>
      <c r="Q1651" s="43" t="s">
        <v>905</v>
      </c>
      <c r="R1651" s="43" t="s">
        <v>348</v>
      </c>
      <c r="S1651" s="43" t="s">
        <v>330</v>
      </c>
      <c r="V1651" s="42" t="s">
        <v>2115</v>
      </c>
      <c r="W1651"/>
    </row>
    <row r="1652" spans="1:23" s="39" customFormat="1" x14ac:dyDescent="0.35">
      <c r="A1652" s="43" t="s">
        <v>811</v>
      </c>
      <c r="B1652" s="54">
        <v>51107</v>
      </c>
      <c r="C1652" s="54" t="s">
        <v>12</v>
      </c>
      <c r="D1652" s="53">
        <v>65.248649999999998</v>
      </c>
      <c r="E1652" s="53">
        <f>SUMIFS('Ratios_MARAMA-VA'!T:T, 'Ratios_MARAMA-VA'!AA:AA, V1652)</f>
        <v>65.248649999908594</v>
      </c>
      <c r="F1652" s="53">
        <f>SUMIFS('Ratios_MARAMA-VA'!J:J, 'Ratios_MARAMA-VA'!AA:AA, V1652)</f>
        <v>0.17769240196053501</v>
      </c>
      <c r="G1652" s="53"/>
      <c r="H1652" s="53">
        <f t="shared" si="18"/>
        <v>2.7233115468409527E-3</v>
      </c>
      <c r="I1652" s="53">
        <v>70.302552185509896</v>
      </c>
      <c r="J1652" s="53">
        <v>0.19145575213918775</v>
      </c>
      <c r="K1652" s="53">
        <v>75.438459678198697</v>
      </c>
      <c r="L1652" s="53">
        <v>0.20544242831753412</v>
      </c>
      <c r="M1652" s="43" t="s">
        <v>904</v>
      </c>
      <c r="N1652" s="43" t="s">
        <v>240</v>
      </c>
      <c r="O1652" s="43" t="s">
        <v>235</v>
      </c>
      <c r="P1652" s="43" t="s">
        <v>327</v>
      </c>
      <c r="Q1652" s="43" t="s">
        <v>905</v>
      </c>
      <c r="R1652" s="43" t="s">
        <v>348</v>
      </c>
      <c r="S1652" s="43" t="s">
        <v>330</v>
      </c>
      <c r="V1652" s="42" t="s">
        <v>2118</v>
      </c>
      <c r="W1652"/>
    </row>
    <row r="1653" spans="1:23" s="39" customFormat="1" x14ac:dyDescent="0.35">
      <c r="A1653" s="43" t="s">
        <v>811</v>
      </c>
      <c r="B1653" s="54">
        <v>51153</v>
      </c>
      <c r="C1653" s="54" t="s">
        <v>12</v>
      </c>
      <c r="D1653" s="53">
        <v>74.741619999999998</v>
      </c>
      <c r="E1653" s="53">
        <f>SUMIFS('Ratios_MARAMA-VA'!T:T, 'Ratios_MARAMA-VA'!AA:AA, V1653)</f>
        <v>74.741619999894894</v>
      </c>
      <c r="F1653" s="53">
        <f>SUMIFS('Ratios_MARAMA-VA'!J:J, 'Ratios_MARAMA-VA'!AA:AA, V1653)</f>
        <v>0.20354471677531399</v>
      </c>
      <c r="G1653" s="53"/>
      <c r="H1653" s="53">
        <f t="shared" si="18"/>
        <v>2.7233115468409735E-3</v>
      </c>
      <c r="I1653" s="53">
        <v>80.530810070086503</v>
      </c>
      <c r="J1653" s="53">
        <v>0.21931048494032393</v>
      </c>
      <c r="K1653" s="53">
        <v>86.413936329000705</v>
      </c>
      <c r="L1653" s="53">
        <v>0.2353320706127483</v>
      </c>
      <c r="M1653" s="43" t="s">
        <v>904</v>
      </c>
      <c r="N1653" s="43" t="s">
        <v>240</v>
      </c>
      <c r="O1653" s="43" t="s">
        <v>235</v>
      </c>
      <c r="P1653" s="43" t="s">
        <v>327</v>
      </c>
      <c r="Q1653" s="43" t="s">
        <v>905</v>
      </c>
      <c r="R1653" s="43" t="s">
        <v>348</v>
      </c>
      <c r="S1653" s="43" t="s">
        <v>330</v>
      </c>
      <c r="V1653" s="42" t="s">
        <v>2121</v>
      </c>
      <c r="W1653"/>
    </row>
    <row r="1654" spans="1:23" s="39" customFormat="1" x14ac:dyDescent="0.35">
      <c r="A1654" s="43" t="s">
        <v>811</v>
      </c>
      <c r="B1654" s="54">
        <v>51510</v>
      </c>
      <c r="C1654" s="54" t="s">
        <v>12</v>
      </c>
      <c r="D1654" s="53">
        <v>24.717390000000002</v>
      </c>
      <c r="E1654" s="53">
        <f>SUMIFS('Ratios_MARAMA-VA'!T:T, 'Ratios_MARAMA-VA'!AA:AA, V1654)</f>
        <v>24.717389999965398</v>
      </c>
      <c r="F1654" s="53">
        <f>SUMIFS('Ratios_MARAMA-VA'!J:J, 'Ratios_MARAMA-VA'!AA:AA, V1654)</f>
        <v>6.7313153594677197E-2</v>
      </c>
      <c r="G1654" s="53"/>
      <c r="H1654" s="53">
        <f t="shared" si="18"/>
        <v>2.7233115468409661E-3</v>
      </c>
      <c r="I1654" s="53">
        <v>26.6319012020111</v>
      </c>
      <c r="J1654" s="53">
        <v>7.252696405776464E-2</v>
      </c>
      <c r="K1654" s="53">
        <v>28.5774775242907</v>
      </c>
      <c r="L1654" s="53">
        <v>7.7825374521489049E-2</v>
      </c>
      <c r="M1654" s="43" t="s">
        <v>904</v>
      </c>
      <c r="N1654" s="43" t="s">
        <v>240</v>
      </c>
      <c r="O1654" s="43" t="s">
        <v>235</v>
      </c>
      <c r="P1654" s="43" t="s">
        <v>327</v>
      </c>
      <c r="Q1654" s="43" t="s">
        <v>905</v>
      </c>
      <c r="R1654" s="43" t="s">
        <v>348</v>
      </c>
      <c r="S1654" s="43" t="s">
        <v>330</v>
      </c>
      <c r="V1654" s="42" t="s">
        <v>2113</v>
      </c>
      <c r="W1654"/>
    </row>
    <row r="1655" spans="1:23" s="39" customFormat="1" x14ac:dyDescent="0.35">
      <c r="A1655" s="43" t="s">
        <v>811</v>
      </c>
      <c r="B1655" s="54">
        <v>51600</v>
      </c>
      <c r="C1655" s="54" t="s">
        <v>12</v>
      </c>
      <c r="D1655" s="53">
        <v>3.7426300000000001</v>
      </c>
      <c r="E1655" s="53">
        <f>SUMIFS('Ratios_MARAMA-VA'!T:T, 'Ratios_MARAMA-VA'!AA:AA, V1655)</f>
        <v>3.7426299999947799</v>
      </c>
      <c r="F1655" s="53">
        <f>SUMIFS('Ratios_MARAMA-VA'!J:J, 'Ratios_MARAMA-VA'!AA:AA, V1655)</f>
        <v>1.0192347494538999E-2</v>
      </c>
      <c r="G1655" s="53"/>
      <c r="H1655" s="53">
        <f t="shared" si="18"/>
        <v>2.7233115468409154E-3</v>
      </c>
      <c r="I1655" s="53">
        <v>4.03251930708229</v>
      </c>
      <c r="J1655" s="53">
        <v>1.0981806391836128E-2</v>
      </c>
      <c r="K1655" s="53">
        <v>4.3271123976575296</v>
      </c>
      <c r="L1655" s="53">
        <v>1.1784075157019229E-2</v>
      </c>
      <c r="M1655" s="43" t="s">
        <v>904</v>
      </c>
      <c r="N1655" s="43" t="s">
        <v>240</v>
      </c>
      <c r="O1655" s="43" t="s">
        <v>235</v>
      </c>
      <c r="P1655" s="43" t="s">
        <v>327</v>
      </c>
      <c r="Q1655" s="43" t="s">
        <v>905</v>
      </c>
      <c r="R1655" s="43" t="s">
        <v>348</v>
      </c>
      <c r="S1655" s="43" t="s">
        <v>330</v>
      </c>
      <c r="V1655" s="42" t="s">
        <v>2116</v>
      </c>
      <c r="W1655"/>
    </row>
    <row r="1656" spans="1:23" s="39" customFormat="1" x14ac:dyDescent="0.35">
      <c r="A1656" s="43" t="s">
        <v>811</v>
      </c>
      <c r="B1656" s="54">
        <v>51610</v>
      </c>
      <c r="C1656" s="54" t="s">
        <v>12</v>
      </c>
      <c r="D1656" s="53">
        <v>2.2719900000000002</v>
      </c>
      <c r="E1656" s="53">
        <f>SUMIFS('Ratios_MARAMA-VA'!T:T, 'Ratios_MARAMA-VA'!AA:AA, V1656)</f>
        <v>2.2719899999968201</v>
      </c>
      <c r="F1656" s="53">
        <f>SUMIFS('Ratios_MARAMA-VA'!J:J, 'Ratios_MARAMA-VA'!AA:AA, V1656)</f>
        <v>6.1873366012985404E-3</v>
      </c>
      <c r="G1656" s="53"/>
      <c r="H1656" s="53">
        <f t="shared" si="18"/>
        <v>2.7233115468409635E-3</v>
      </c>
      <c r="I1656" s="53">
        <v>2.447969353235</v>
      </c>
      <c r="J1656" s="53">
        <v>6.6665832059776805E-3</v>
      </c>
      <c r="K1656" s="53">
        <v>2.6268041714927501</v>
      </c>
      <c r="L1656" s="53">
        <v>7.153606131516217E-3</v>
      </c>
      <c r="M1656" s="43" t="s">
        <v>904</v>
      </c>
      <c r="N1656" s="43" t="s">
        <v>240</v>
      </c>
      <c r="O1656" s="43" t="s">
        <v>235</v>
      </c>
      <c r="P1656" s="43" t="s">
        <v>327</v>
      </c>
      <c r="Q1656" s="43" t="s">
        <v>905</v>
      </c>
      <c r="R1656" s="43" t="s">
        <v>348</v>
      </c>
      <c r="S1656" s="43" t="s">
        <v>330</v>
      </c>
      <c r="V1656" s="42" t="s">
        <v>2117</v>
      </c>
      <c r="W1656"/>
    </row>
    <row r="1657" spans="1:23" s="39" customFormat="1" x14ac:dyDescent="0.35">
      <c r="A1657" s="43" t="s">
        <v>811</v>
      </c>
      <c r="B1657" s="54">
        <v>51683</v>
      </c>
      <c r="C1657" s="54" t="s">
        <v>12</v>
      </c>
      <c r="D1657" s="53">
        <v>6.6296600000000003</v>
      </c>
      <c r="E1657" s="53">
        <f>SUMIFS('Ratios_MARAMA-VA'!T:T, 'Ratios_MARAMA-VA'!AA:AA, V1657)</f>
        <v>6.6296599999907002</v>
      </c>
      <c r="F1657" s="53">
        <f>SUMIFS('Ratios_MARAMA-VA'!J:J, 'Ratios_MARAMA-VA'!AA:AA, V1657)</f>
        <v>1.8054629629604298E-2</v>
      </c>
      <c r="G1657" s="53"/>
      <c r="H1657" s="53">
        <f t="shared" si="18"/>
        <v>2.7233115468409579E-3</v>
      </c>
      <c r="I1657" s="53">
        <v>7.1431672244895097</v>
      </c>
      <c r="J1657" s="53">
        <v>1.9453069783468158E-2</v>
      </c>
      <c r="K1657" s="53">
        <v>7.6650066873439799</v>
      </c>
      <c r="L1657" s="53">
        <v>2.0874201218257022E-2</v>
      </c>
      <c r="M1657" s="43" t="s">
        <v>904</v>
      </c>
      <c r="N1657" s="43" t="s">
        <v>240</v>
      </c>
      <c r="O1657" s="43" t="s">
        <v>235</v>
      </c>
      <c r="P1657" s="43" t="s">
        <v>327</v>
      </c>
      <c r="Q1657" s="43" t="s">
        <v>905</v>
      </c>
      <c r="R1657" s="43" t="s">
        <v>348</v>
      </c>
      <c r="S1657" s="43" t="s">
        <v>330</v>
      </c>
      <c r="V1657" s="42" t="s">
        <v>2119</v>
      </c>
      <c r="W1657"/>
    </row>
    <row r="1658" spans="1:23" s="39" customFormat="1" x14ac:dyDescent="0.35">
      <c r="A1658" s="43" t="s">
        <v>811</v>
      </c>
      <c r="B1658" s="54">
        <v>51685</v>
      </c>
      <c r="C1658" s="54" t="s">
        <v>12</v>
      </c>
      <c r="D1658" s="53">
        <v>2.6689449999999999</v>
      </c>
      <c r="E1658" s="53">
        <f>SUMIFS('Ratios_MARAMA-VA'!T:T, 'Ratios_MARAMA-VA'!AA:AA, V1658)</f>
        <v>2.6689449999962598</v>
      </c>
      <c r="F1658" s="53">
        <f>SUMIFS('Ratios_MARAMA-VA'!J:J, 'Ratios_MARAMA-VA'!AA:AA, V1658)</f>
        <v>7.26836873637326E-3</v>
      </c>
      <c r="G1658" s="53"/>
      <c r="H1658" s="53">
        <f t="shared" si="18"/>
        <v>2.7233115468409601E-3</v>
      </c>
      <c r="I1658" s="53">
        <v>2.875670916452</v>
      </c>
      <c r="J1658" s="53">
        <v>7.8313478116884567E-3</v>
      </c>
      <c r="K1658" s="53">
        <v>3.0857511958612198</v>
      </c>
      <c r="L1658" s="53">
        <v>8.4034618623671613E-3</v>
      </c>
      <c r="M1658" s="43" t="s">
        <v>904</v>
      </c>
      <c r="N1658" s="43" t="s">
        <v>240</v>
      </c>
      <c r="O1658" s="43" t="s">
        <v>235</v>
      </c>
      <c r="P1658" s="43" t="s">
        <v>327</v>
      </c>
      <c r="Q1658" s="43" t="s">
        <v>905</v>
      </c>
      <c r="R1658" s="43" t="s">
        <v>348</v>
      </c>
      <c r="S1658" s="43" t="s">
        <v>330</v>
      </c>
      <c r="V1658" s="42" t="s">
        <v>2120</v>
      </c>
      <c r="W1658"/>
    </row>
    <row r="1659" spans="1:23" s="39" customFormat="1" x14ac:dyDescent="0.35">
      <c r="A1659" s="43" t="s">
        <v>811</v>
      </c>
      <c r="B1659" s="54">
        <v>51059</v>
      </c>
      <c r="C1659" s="54" t="s">
        <v>12</v>
      </c>
      <c r="D1659" s="53">
        <v>3.7771689999999997E-2</v>
      </c>
      <c r="E1659" s="53">
        <f>SUMIFS('Ratios_MARAMA-VA'!T:T, 'Ratios_MARAMA-VA'!AA:AA, V1659)</f>
        <v>3.7771689999947199E-2</v>
      </c>
      <c r="F1659" s="53">
        <f>SUMIFS('Ratios_MARAMA-VA'!J:J, 'Ratios_MARAMA-VA'!AA:AA, V1659)</f>
        <v>1.0286407952055299E-4</v>
      </c>
      <c r="G1659" s="53"/>
      <c r="H1659" s="53">
        <f t="shared" si="18"/>
        <v>2.7233115468409488E-3</v>
      </c>
      <c r="I1659" s="53">
        <v>3.05571537351862E-2</v>
      </c>
      <c r="J1659" s="53">
        <v>8.3216649605626612E-5</v>
      </c>
      <c r="K1659" s="53">
        <v>2.82111938406036E-2</v>
      </c>
      <c r="L1659" s="53">
        <v>7.6827869936284035E-5</v>
      </c>
      <c r="M1659" s="43" t="s">
        <v>906</v>
      </c>
      <c r="N1659" s="43" t="s">
        <v>240</v>
      </c>
      <c r="O1659" s="43" t="s">
        <v>235</v>
      </c>
      <c r="P1659" s="43" t="s">
        <v>327</v>
      </c>
      <c r="Q1659" s="43" t="s">
        <v>907</v>
      </c>
      <c r="R1659" s="43" t="s">
        <v>908</v>
      </c>
      <c r="S1659" s="43" t="s">
        <v>330</v>
      </c>
      <c r="V1659" s="42" t="s">
        <v>2123</v>
      </c>
      <c r="W1659"/>
    </row>
    <row r="1660" spans="1:23" s="39" customFormat="1" x14ac:dyDescent="0.35">
      <c r="A1660" s="43" t="s">
        <v>811</v>
      </c>
      <c r="B1660" s="54">
        <v>51107</v>
      </c>
      <c r="C1660" s="54" t="s">
        <v>12</v>
      </c>
      <c r="D1660" s="53">
        <v>0.67044760000000003</v>
      </c>
      <c r="E1660" s="53">
        <f>SUMIFS('Ratios_MARAMA-VA'!T:T, 'Ratios_MARAMA-VA'!AA:AA, V1660)</f>
        <v>0.67044759999905801</v>
      </c>
      <c r="F1660" s="53">
        <f>SUMIFS('Ratios_MARAMA-VA'!J:J, 'Ratios_MARAMA-VA'!AA:AA, V1660)</f>
        <v>1.8258376906292401E-3</v>
      </c>
      <c r="G1660" s="53"/>
      <c r="H1660" s="53">
        <f t="shared" si="18"/>
        <v>2.7233115468409544E-3</v>
      </c>
      <c r="I1660" s="53">
        <v>0.54238956172166597</v>
      </c>
      <c r="J1660" s="53">
        <v>1.4770957563226175E-3</v>
      </c>
      <c r="K1660" s="53">
        <v>0.50074876722665895</v>
      </c>
      <c r="L1660" s="53">
        <v>1.3636948998547336E-3</v>
      </c>
      <c r="M1660" s="43" t="s">
        <v>906</v>
      </c>
      <c r="N1660" s="43" t="s">
        <v>240</v>
      </c>
      <c r="O1660" s="43" t="s">
        <v>235</v>
      </c>
      <c r="P1660" s="43" t="s">
        <v>327</v>
      </c>
      <c r="Q1660" s="43" t="s">
        <v>907</v>
      </c>
      <c r="R1660" s="43" t="s">
        <v>908</v>
      </c>
      <c r="S1660" s="43" t="s">
        <v>330</v>
      </c>
      <c r="V1660" s="42" t="s">
        <v>2124</v>
      </c>
      <c r="W1660"/>
    </row>
    <row r="1661" spans="1:23" s="39" customFormat="1" x14ac:dyDescent="0.35">
      <c r="A1661" s="43" t="s">
        <v>811</v>
      </c>
      <c r="B1661" s="54">
        <v>51153</v>
      </c>
      <c r="C1661" s="54" t="s">
        <v>12</v>
      </c>
      <c r="D1661" s="53">
        <v>7.5543390000000002E-2</v>
      </c>
      <c r="E1661" s="53">
        <f>SUMIFS('Ratios_MARAMA-VA'!T:T, 'Ratios_MARAMA-VA'!AA:AA, V1661)</f>
        <v>7.5543389999893601E-2</v>
      </c>
      <c r="F1661" s="53">
        <f>SUMIFS('Ratios_MARAMA-VA'!J:J, 'Ratios_MARAMA-VA'!AA:AA, V1661)</f>
        <v>2.05728186274221E-4</v>
      </c>
      <c r="G1661" s="53"/>
      <c r="H1661" s="53">
        <f t="shared" si="18"/>
        <v>2.7233115468409713E-3</v>
      </c>
      <c r="I1661" s="53">
        <v>6.1114315560334399E-2</v>
      </c>
      <c r="J1661" s="53">
        <v>1.6643332124274151E-4</v>
      </c>
      <c r="K1661" s="53">
        <v>5.64223951500799E-2</v>
      </c>
      <c r="L1661" s="53">
        <v>1.5365576021263662E-4</v>
      </c>
      <c r="M1661" s="43" t="s">
        <v>906</v>
      </c>
      <c r="N1661" s="43" t="s">
        <v>240</v>
      </c>
      <c r="O1661" s="43" t="s">
        <v>235</v>
      </c>
      <c r="P1661" s="43" t="s">
        <v>327</v>
      </c>
      <c r="Q1661" s="43" t="s">
        <v>907</v>
      </c>
      <c r="R1661" s="43" t="s">
        <v>908</v>
      </c>
      <c r="S1661" s="43" t="s">
        <v>330</v>
      </c>
      <c r="V1661" s="42" t="s">
        <v>2125</v>
      </c>
      <c r="W1661"/>
    </row>
    <row r="1662" spans="1:23" s="39" customFormat="1" x14ac:dyDescent="0.35">
      <c r="A1662" s="43" t="s">
        <v>811</v>
      </c>
      <c r="B1662" s="54">
        <v>51510</v>
      </c>
      <c r="C1662" s="54" t="s">
        <v>12</v>
      </c>
      <c r="D1662" s="53">
        <v>9.4429230000000006E-3</v>
      </c>
      <c r="E1662" s="53">
        <f>SUMIFS('Ratios_MARAMA-VA'!T:T, 'Ratios_MARAMA-VA'!AA:AA, V1662)</f>
        <v>9.4429229999867404E-3</v>
      </c>
      <c r="F1662" s="53">
        <f>SUMIFS('Ratios_MARAMA-VA'!J:J, 'Ratios_MARAMA-VA'!AA:AA, V1662)</f>
        <v>2.5716021241794001E-5</v>
      </c>
      <c r="G1662" s="53"/>
      <c r="H1662" s="53">
        <f t="shared" si="18"/>
        <v>2.7233115468409635E-3</v>
      </c>
      <c r="I1662" s="53">
        <v>7.6392888382945997E-3</v>
      </c>
      <c r="J1662" s="53">
        <v>2.0804163502980973E-5</v>
      </c>
      <c r="K1662" s="53">
        <v>7.0527988335944997E-3</v>
      </c>
      <c r="L1662" s="53">
        <v>1.9206968501074381E-5</v>
      </c>
      <c r="M1662" s="43" t="s">
        <v>906</v>
      </c>
      <c r="N1662" s="43" t="s">
        <v>240</v>
      </c>
      <c r="O1662" s="43" t="s">
        <v>235</v>
      </c>
      <c r="P1662" s="43" t="s">
        <v>327</v>
      </c>
      <c r="Q1662" s="43" t="s">
        <v>907</v>
      </c>
      <c r="R1662" s="43" t="s">
        <v>908</v>
      </c>
      <c r="S1662" s="43" t="s">
        <v>330</v>
      </c>
      <c r="V1662" s="42" t="s">
        <v>2122</v>
      </c>
      <c r="W1662"/>
    </row>
    <row r="1663" spans="1:23" s="39" customFormat="1" x14ac:dyDescent="0.35">
      <c r="A1663" s="43" t="s">
        <v>811</v>
      </c>
      <c r="B1663" s="54">
        <v>51107</v>
      </c>
      <c r="C1663" s="54" t="s">
        <v>12</v>
      </c>
      <c r="D1663" s="53">
        <v>5.6499300000000002E-2</v>
      </c>
      <c r="E1663" s="53">
        <f>SUMIFS('Ratios_MARAMA-VA'!T:T, 'Ratios_MARAMA-VA'!AA:AA, V1663)</f>
        <v>5.6499299999920601E-2</v>
      </c>
      <c r="F1663" s="53">
        <f>SUMIFS('Ratios_MARAMA-VA'!J:J, 'Ratios_MARAMA-VA'!AA:AA, V1663)</f>
        <v>1.5386519607821499E-4</v>
      </c>
      <c r="G1663" s="53"/>
      <c r="H1663" s="53">
        <f t="shared" si="18"/>
        <v>2.7233115468409557E-3</v>
      </c>
      <c r="I1663" s="53">
        <v>4.5707719088830902E-2</v>
      </c>
      <c r="J1663" s="53">
        <v>1.2447635917437597E-4</v>
      </c>
      <c r="K1663" s="53">
        <v>4.21986070561952E-2</v>
      </c>
      <c r="L1663" s="53">
        <v>1.1491995385674062E-4</v>
      </c>
      <c r="M1663" s="43" t="s">
        <v>921</v>
      </c>
      <c r="N1663" s="43" t="s">
        <v>240</v>
      </c>
      <c r="O1663" s="43" t="s">
        <v>235</v>
      </c>
      <c r="P1663" s="43" t="s">
        <v>327</v>
      </c>
      <c r="Q1663" s="43" t="s">
        <v>907</v>
      </c>
      <c r="R1663" s="43" t="s">
        <v>922</v>
      </c>
      <c r="S1663" s="43" t="s">
        <v>330</v>
      </c>
      <c r="V1663" s="42" t="s">
        <v>2126</v>
      </c>
      <c r="W1663"/>
    </row>
    <row r="1664" spans="1:23" s="39" customFormat="1" x14ac:dyDescent="0.35">
      <c r="A1664" s="43" t="s">
        <v>811</v>
      </c>
      <c r="B1664" s="54">
        <v>51153</v>
      </c>
      <c r="C1664" s="54" t="s">
        <v>12</v>
      </c>
      <c r="D1664" s="53">
        <v>0.32340000000000002</v>
      </c>
      <c r="E1664" s="53">
        <f>SUMIFS('Ratios_MARAMA-VA'!T:T, 'Ratios_MARAMA-VA'!AA:AA, V1664)</f>
        <v>0</v>
      </c>
      <c r="F1664" s="53">
        <f>SUMIFS('Ratios_MARAMA-VA'!J:J, 'Ratios_MARAMA-VA'!AA:AA, V1664)</f>
        <v>0</v>
      </c>
      <c r="G1664" s="53" t="s">
        <v>963</v>
      </c>
      <c r="H1664" s="53" t="s">
        <v>963</v>
      </c>
      <c r="I1664" s="53">
        <v>0.32340000000000002</v>
      </c>
      <c r="J1664" s="53" t="s">
        <v>964</v>
      </c>
      <c r="K1664" s="53">
        <v>0.32340000000000002</v>
      </c>
      <c r="L1664" s="53" t="s">
        <v>964</v>
      </c>
      <c r="M1664" s="43" t="s">
        <v>929</v>
      </c>
      <c r="N1664" s="43" t="s">
        <v>270</v>
      </c>
      <c r="O1664" s="43" t="s">
        <v>235</v>
      </c>
      <c r="P1664" s="43" t="s">
        <v>795</v>
      </c>
      <c r="Q1664" s="43" t="s">
        <v>930</v>
      </c>
      <c r="R1664" s="43" t="s">
        <v>797</v>
      </c>
      <c r="S1664" s="43" t="s">
        <v>330</v>
      </c>
      <c r="V1664" s="42" t="s">
        <v>2194</v>
      </c>
      <c r="W1664"/>
    </row>
    <row r="1665" spans="1:23" s="39" customFormat="1" x14ac:dyDescent="0.35">
      <c r="A1665" s="43" t="s">
        <v>497</v>
      </c>
      <c r="B1665" s="54">
        <v>24017</v>
      </c>
      <c r="C1665" s="54" t="s">
        <v>12</v>
      </c>
      <c r="D1665" s="53">
        <v>1.41E-2</v>
      </c>
      <c r="E1665" s="53">
        <f>SUMIFS('Ratios_MARAMA-VA'!T:T, 'Ratios_MARAMA-VA'!AA:AA, V1665)</f>
        <v>0</v>
      </c>
      <c r="F1665" s="53">
        <f>SUMIFS('Ratios_MARAMA-VA'!J:J, 'Ratios_MARAMA-VA'!AA:AA, V1665)</f>
        <v>0</v>
      </c>
      <c r="G1665" s="53" t="s">
        <v>963</v>
      </c>
      <c r="H1665" s="53" t="s">
        <v>963</v>
      </c>
      <c r="I1665" s="53">
        <v>1.41E-2</v>
      </c>
      <c r="J1665" s="53" t="s">
        <v>964</v>
      </c>
      <c r="K1665" s="53">
        <v>1.41E-2</v>
      </c>
      <c r="L1665" s="53" t="s">
        <v>964</v>
      </c>
      <c r="M1665" s="43" t="s">
        <v>794</v>
      </c>
      <c r="N1665" s="43" t="s">
        <v>270</v>
      </c>
      <c r="O1665" s="43" t="s">
        <v>235</v>
      </c>
      <c r="P1665" s="43" t="s">
        <v>795</v>
      </c>
      <c r="Q1665" s="43" t="s">
        <v>796</v>
      </c>
      <c r="R1665" s="43" t="s">
        <v>797</v>
      </c>
      <c r="S1665" s="43" t="s">
        <v>330</v>
      </c>
      <c r="V1665" s="42" t="s">
        <v>2195</v>
      </c>
      <c r="W1665"/>
    </row>
    <row r="1666" spans="1:23" s="39" customFormat="1" x14ac:dyDescent="0.35">
      <c r="A1666" s="43" t="s">
        <v>9</v>
      </c>
      <c r="B1666" s="54">
        <v>11001</v>
      </c>
      <c r="C1666" s="54" t="s">
        <v>12</v>
      </c>
      <c r="D1666" s="53">
        <v>444.5149523</v>
      </c>
      <c r="E1666" s="53">
        <f>SUMIFS('Ratios_MARAMA-VA'!T:T, 'Ratios_MARAMA-VA'!AA:AA, V1666)</f>
        <v>444.51495229964399</v>
      </c>
      <c r="F1666" s="53">
        <f>SUMIFS('Ratios_MARAMA-VA'!J:J, 'Ratios_MARAMA-VA'!AA:AA, V1666)</f>
        <v>1.22436681726267</v>
      </c>
      <c r="G1666" s="53"/>
      <c r="H1666" s="53">
        <f>F1666/E1666</f>
        <v>2.7543883753033669E-3</v>
      </c>
      <c r="I1666" s="53">
        <v>473.53630920140398</v>
      </c>
      <c r="J1666" s="53">
        <v>1.3043029053484079</v>
      </c>
      <c r="K1666" s="53">
        <v>487.10340763051198</v>
      </c>
      <c r="L1666" s="53">
        <v>1.3416719635481396</v>
      </c>
      <c r="M1666" s="43" t="s">
        <v>422</v>
      </c>
      <c r="N1666" s="43" t="s">
        <v>423</v>
      </c>
      <c r="O1666" s="43" t="s">
        <v>382</v>
      </c>
      <c r="P1666" s="43" t="s">
        <v>420</v>
      </c>
      <c r="Q1666" s="43" t="s">
        <v>424</v>
      </c>
      <c r="R1666" s="43" t="s">
        <v>385</v>
      </c>
      <c r="S1666" s="43" t="s">
        <v>330</v>
      </c>
      <c r="V1666" s="42" t="s">
        <v>2127</v>
      </c>
      <c r="W1666"/>
    </row>
    <row r="1667" spans="1:23" s="39" customFormat="1" x14ac:dyDescent="0.35">
      <c r="A1667" s="43" t="s">
        <v>497</v>
      </c>
      <c r="B1667" s="54">
        <v>24009</v>
      </c>
      <c r="C1667" s="54" t="s">
        <v>12</v>
      </c>
      <c r="D1667" s="53">
        <v>58.040077160000003</v>
      </c>
      <c r="E1667" s="53">
        <f>SUMIFS('Ratios_MARAMA-VA'!T:T, 'Ratios_MARAMA-VA'!AA:AA, V1667)</f>
        <v>58.040077159953498</v>
      </c>
      <c r="F1667" s="53">
        <f>SUMIFS('Ratios_MARAMA-VA'!J:J, 'Ratios_MARAMA-VA'!AA:AA, V1667)</f>
        <v>0.159864913831086</v>
      </c>
      <c r="G1667" s="53"/>
      <c r="H1667" s="53">
        <f t="shared" ref="H1667:H1730" si="19">F1667/E1667</f>
        <v>2.7543883753033604E-3</v>
      </c>
      <c r="I1667" s="53">
        <v>67.022626222930199</v>
      </c>
      <c r="J1667" s="53">
        <v>0.1846063425507411</v>
      </c>
      <c r="K1667" s="53">
        <v>72.359454693426002</v>
      </c>
      <c r="L1667" s="53">
        <v>0.19930604085086276</v>
      </c>
      <c r="M1667" s="43" t="s">
        <v>422</v>
      </c>
      <c r="N1667" s="43" t="s">
        <v>423</v>
      </c>
      <c r="O1667" s="43" t="s">
        <v>382</v>
      </c>
      <c r="P1667" s="43" t="s">
        <v>420</v>
      </c>
      <c r="Q1667" s="43" t="s">
        <v>424</v>
      </c>
      <c r="R1667" s="43" t="s">
        <v>385</v>
      </c>
      <c r="S1667" s="43" t="s">
        <v>330</v>
      </c>
      <c r="V1667" s="42" t="s">
        <v>2128</v>
      </c>
      <c r="W1667"/>
    </row>
    <row r="1668" spans="1:23" s="39" customFormat="1" x14ac:dyDescent="0.35">
      <c r="A1668" s="43" t="s">
        <v>497</v>
      </c>
      <c r="B1668" s="54">
        <v>24017</v>
      </c>
      <c r="C1668" s="54" t="s">
        <v>12</v>
      </c>
      <c r="D1668" s="53">
        <v>102.54295740000001</v>
      </c>
      <c r="E1668" s="53">
        <f>SUMIFS('Ratios_MARAMA-VA'!T:T, 'Ratios_MARAMA-VA'!AA:AA, V1668)</f>
        <v>102.542957399918</v>
      </c>
      <c r="F1668" s="53">
        <f>SUMIFS('Ratios_MARAMA-VA'!J:J, 'Ratios_MARAMA-VA'!AA:AA, V1668)</f>
        <v>0.282443129831562</v>
      </c>
      <c r="G1668" s="53"/>
      <c r="H1668" s="53">
        <f t="shared" si="19"/>
        <v>2.7543883753033621E-3</v>
      </c>
      <c r="I1668" s="53">
        <v>119.21254277884501</v>
      </c>
      <c r="J1668" s="53">
        <v>0.32835764202040546</v>
      </c>
      <c r="K1668" s="53">
        <v>129.19487655759801</v>
      </c>
      <c r="L1668" s="53">
        <v>0.3558528661390008</v>
      </c>
      <c r="M1668" s="43" t="s">
        <v>422</v>
      </c>
      <c r="N1668" s="43" t="s">
        <v>423</v>
      </c>
      <c r="O1668" s="43" t="s">
        <v>382</v>
      </c>
      <c r="P1668" s="43" t="s">
        <v>420</v>
      </c>
      <c r="Q1668" s="43" t="s">
        <v>424</v>
      </c>
      <c r="R1668" s="43" t="s">
        <v>385</v>
      </c>
      <c r="S1668" s="43" t="s">
        <v>330</v>
      </c>
      <c r="V1668" s="42" t="s">
        <v>2129</v>
      </c>
      <c r="W1668"/>
    </row>
    <row r="1669" spans="1:23" s="39" customFormat="1" x14ac:dyDescent="0.35">
      <c r="A1669" s="43" t="s">
        <v>497</v>
      </c>
      <c r="B1669" s="54">
        <v>24021</v>
      </c>
      <c r="C1669" s="54" t="s">
        <v>12</v>
      </c>
      <c r="D1669" s="53">
        <v>165.35544669999999</v>
      </c>
      <c r="E1669" s="53">
        <f>SUMIFS('Ratios_MARAMA-VA'!T:T, 'Ratios_MARAMA-VA'!AA:AA, V1669)</f>
        <v>165.355446699868</v>
      </c>
      <c r="F1669" s="53">
        <f>SUMIFS('Ratios_MARAMA-VA'!J:J, 'Ratios_MARAMA-VA'!AA:AA, V1669)</f>
        <v>0.45545312018321099</v>
      </c>
      <c r="G1669" s="53"/>
      <c r="H1669" s="53">
        <f t="shared" si="19"/>
        <v>2.7543883753033613E-3</v>
      </c>
      <c r="I1669" s="53">
        <v>189.98276329742001</v>
      </c>
      <c r="J1669" s="53">
        <v>0.52328631473442377</v>
      </c>
      <c r="K1669" s="53">
        <v>204.53115962205999</v>
      </c>
      <c r="L1669" s="53">
        <v>0.56335824845031823</v>
      </c>
      <c r="M1669" s="43" t="s">
        <v>422</v>
      </c>
      <c r="N1669" s="43" t="s">
        <v>423</v>
      </c>
      <c r="O1669" s="43" t="s">
        <v>382</v>
      </c>
      <c r="P1669" s="43" t="s">
        <v>420</v>
      </c>
      <c r="Q1669" s="43" t="s">
        <v>424</v>
      </c>
      <c r="R1669" s="43" t="s">
        <v>385</v>
      </c>
      <c r="S1669" s="43" t="s">
        <v>330</v>
      </c>
      <c r="V1669" s="42" t="s">
        <v>2130</v>
      </c>
      <c r="W1669"/>
    </row>
    <row r="1670" spans="1:23" s="39" customFormat="1" x14ac:dyDescent="0.35">
      <c r="A1670" s="43" t="s">
        <v>497</v>
      </c>
      <c r="B1670" s="54">
        <v>24031</v>
      </c>
      <c r="C1670" s="54" t="s">
        <v>12</v>
      </c>
      <c r="D1670" s="53">
        <v>655.91672889999995</v>
      </c>
      <c r="E1670" s="53">
        <f>SUMIFS('Ratios_MARAMA-VA'!T:T, 'Ratios_MARAMA-VA'!AA:AA, V1670)</f>
        <v>655.91672889947495</v>
      </c>
      <c r="F1670" s="53">
        <f>SUMIFS('Ratios_MARAMA-VA'!J:J, 'Ratios_MARAMA-VA'!AA:AA, V1670)</f>
        <v>1.80664941324772</v>
      </c>
      <c r="G1670" s="53"/>
      <c r="H1670" s="53">
        <f t="shared" si="19"/>
        <v>2.7543883753033613E-3</v>
      </c>
      <c r="I1670" s="53">
        <v>726.04746012931105</v>
      </c>
      <c r="J1670" s="53">
        <v>1.9998166840987051</v>
      </c>
      <c r="K1670" s="53">
        <v>764.44815071733001</v>
      </c>
      <c r="L1670" s="53">
        <v>2.1055870998579658</v>
      </c>
      <c r="M1670" s="43" t="s">
        <v>422</v>
      </c>
      <c r="N1670" s="43" t="s">
        <v>423</v>
      </c>
      <c r="O1670" s="43" t="s">
        <v>382</v>
      </c>
      <c r="P1670" s="43" t="s">
        <v>420</v>
      </c>
      <c r="Q1670" s="43" t="s">
        <v>424</v>
      </c>
      <c r="R1670" s="43" t="s">
        <v>385</v>
      </c>
      <c r="S1670" s="43" t="s">
        <v>330</v>
      </c>
      <c r="V1670" s="42" t="s">
        <v>2131</v>
      </c>
      <c r="W1670"/>
    </row>
    <row r="1671" spans="1:23" s="39" customFormat="1" x14ac:dyDescent="0.35">
      <c r="A1671" s="43" t="s">
        <v>497</v>
      </c>
      <c r="B1671" s="54">
        <v>24033</v>
      </c>
      <c r="C1671" s="54" t="s">
        <v>12</v>
      </c>
      <c r="D1671" s="53">
        <v>567.2377371</v>
      </c>
      <c r="E1671" s="53">
        <f>SUMIFS('Ratios_MARAMA-VA'!T:T, 'Ratios_MARAMA-VA'!AA:AA, V1671)</f>
        <v>567.23773709954799</v>
      </c>
      <c r="F1671" s="53">
        <f>SUMIFS('Ratios_MARAMA-VA'!J:J, 'Ratios_MARAMA-VA'!AA:AA, V1671)</f>
        <v>1.56239302910037</v>
      </c>
      <c r="G1671" s="53"/>
      <c r="H1671" s="53">
        <f t="shared" si="19"/>
        <v>2.7543883753033452E-3</v>
      </c>
      <c r="I1671" s="53">
        <v>611.266711196605</v>
      </c>
      <c r="J1671" s="53">
        <v>1.6836659235298359</v>
      </c>
      <c r="K1671" s="53">
        <v>633.50569438753803</v>
      </c>
      <c r="L1671" s="53">
        <v>1.7449207203095085</v>
      </c>
      <c r="M1671" s="43" t="s">
        <v>422</v>
      </c>
      <c r="N1671" s="43" t="s">
        <v>423</v>
      </c>
      <c r="O1671" s="43" t="s">
        <v>382</v>
      </c>
      <c r="P1671" s="43" t="s">
        <v>420</v>
      </c>
      <c r="Q1671" s="43" t="s">
        <v>424</v>
      </c>
      <c r="R1671" s="43" t="s">
        <v>385</v>
      </c>
      <c r="S1671" s="43" t="s">
        <v>330</v>
      </c>
      <c r="V1671" s="42" t="s">
        <v>2132</v>
      </c>
      <c r="W1671"/>
    </row>
    <row r="1672" spans="1:23" s="39" customFormat="1" x14ac:dyDescent="0.35">
      <c r="A1672" s="43" t="s">
        <v>811</v>
      </c>
      <c r="B1672" s="54">
        <v>51013</v>
      </c>
      <c r="C1672" s="54" t="s">
        <v>12</v>
      </c>
      <c r="D1672" s="53">
        <v>230.79657560000001</v>
      </c>
      <c r="E1672" s="53">
        <f>SUMIFS('Ratios_MARAMA-VA'!T:T, 'Ratios_MARAMA-VA'!AA:AA, V1672)</f>
        <v>230.79657559981499</v>
      </c>
      <c r="F1672" s="53">
        <f>SUMIFS('Ratios_MARAMA-VA'!J:J, 'Ratios_MARAMA-VA'!AA:AA, V1672)</f>
        <v>0.63570340489195498</v>
      </c>
      <c r="G1672" s="53"/>
      <c r="H1672" s="53">
        <f t="shared" si="19"/>
        <v>2.7543883753033665E-3</v>
      </c>
      <c r="I1672" s="53">
        <v>244.245868239168</v>
      </c>
      <c r="J1672" s="53">
        <v>0.67274798019384208</v>
      </c>
      <c r="K1672" s="53">
        <v>250.34401289902701</v>
      </c>
      <c r="L1672" s="53">
        <v>0.68954463895587603</v>
      </c>
      <c r="M1672" s="43" t="s">
        <v>422</v>
      </c>
      <c r="N1672" s="43" t="s">
        <v>423</v>
      </c>
      <c r="O1672" s="43" t="s">
        <v>382</v>
      </c>
      <c r="P1672" s="43" t="s">
        <v>420</v>
      </c>
      <c r="Q1672" s="43" t="s">
        <v>424</v>
      </c>
      <c r="R1672" s="43" t="s">
        <v>385</v>
      </c>
      <c r="S1672" s="43" t="s">
        <v>330</v>
      </c>
      <c r="V1672" s="42" t="s">
        <v>2134</v>
      </c>
      <c r="W1672"/>
    </row>
    <row r="1673" spans="1:23" s="39" customFormat="1" x14ac:dyDescent="0.35">
      <c r="A1673" s="43" t="s">
        <v>811</v>
      </c>
      <c r="B1673" s="54">
        <v>51059</v>
      </c>
      <c r="C1673" s="54" t="s">
        <v>12</v>
      </c>
      <c r="D1673" s="53">
        <v>1112.48767</v>
      </c>
      <c r="E1673" s="53">
        <f>SUMIFS('Ratios_MARAMA-VA'!T:T, 'Ratios_MARAMA-VA'!AA:AA, V1673)</f>
        <v>1112.4876699991</v>
      </c>
      <c r="F1673" s="53">
        <f>SUMIFS('Ratios_MARAMA-VA'!J:J, 'Ratios_MARAMA-VA'!AA:AA, V1673)</f>
        <v>3.06422310591388</v>
      </c>
      <c r="G1673" s="53"/>
      <c r="H1673" s="53">
        <f t="shared" si="19"/>
        <v>2.7543883753033947E-3</v>
      </c>
      <c r="I1673" s="53">
        <v>1312.3922841215899</v>
      </c>
      <c r="J1673" s="53">
        <v>3.6148380512223772</v>
      </c>
      <c r="K1673" s="53">
        <v>1435.85075046471</v>
      </c>
      <c r="L1673" s="53">
        <v>3.9548906157506525</v>
      </c>
      <c r="M1673" s="43" t="s">
        <v>422</v>
      </c>
      <c r="N1673" s="43" t="s">
        <v>423</v>
      </c>
      <c r="O1673" s="43" t="s">
        <v>382</v>
      </c>
      <c r="P1673" s="43" t="s">
        <v>420</v>
      </c>
      <c r="Q1673" s="43" t="s">
        <v>424</v>
      </c>
      <c r="R1673" s="43" t="s">
        <v>385</v>
      </c>
      <c r="S1673" s="43" t="s">
        <v>330</v>
      </c>
      <c r="V1673" s="42" t="s">
        <v>2135</v>
      </c>
      <c r="W1673"/>
    </row>
    <row r="1674" spans="1:23" s="39" customFormat="1" x14ac:dyDescent="0.35">
      <c r="A1674" s="43" t="s">
        <v>811</v>
      </c>
      <c r="B1674" s="54">
        <v>51107</v>
      </c>
      <c r="C1674" s="54" t="s">
        <v>12</v>
      </c>
      <c r="D1674" s="53">
        <v>407.11818879999998</v>
      </c>
      <c r="E1674" s="53">
        <f>SUMIFS('Ratios_MARAMA-VA'!T:T, 'Ratios_MARAMA-VA'!AA:AA, V1674)</f>
        <v>407.11818879967302</v>
      </c>
      <c r="F1674" s="53">
        <f>SUMIFS('Ratios_MARAMA-VA'!J:J, 'Ratios_MARAMA-VA'!AA:AA, V1674)</f>
        <v>1.1213616066043799</v>
      </c>
      <c r="G1674" s="53"/>
      <c r="H1674" s="53">
        <f t="shared" si="19"/>
        <v>2.7543883753033647E-3</v>
      </c>
      <c r="I1674" s="53">
        <v>542.62883164580001</v>
      </c>
      <c r="J1674" s="53">
        <v>1.4946105459896382</v>
      </c>
      <c r="K1674" s="53">
        <v>638.72066520917497</v>
      </c>
      <c r="L1674" s="53">
        <v>1.7592847753181837</v>
      </c>
      <c r="M1674" s="43" t="s">
        <v>422</v>
      </c>
      <c r="N1674" s="43" t="s">
        <v>423</v>
      </c>
      <c r="O1674" s="43" t="s">
        <v>382</v>
      </c>
      <c r="P1674" s="43" t="s">
        <v>420</v>
      </c>
      <c r="Q1674" s="43" t="s">
        <v>424</v>
      </c>
      <c r="R1674" s="43" t="s">
        <v>385</v>
      </c>
      <c r="S1674" s="43" t="s">
        <v>330</v>
      </c>
      <c r="V1674" s="42" t="s">
        <v>2138</v>
      </c>
      <c r="W1674"/>
    </row>
    <row r="1675" spans="1:23" s="39" customFormat="1" x14ac:dyDescent="0.35">
      <c r="A1675" s="43" t="s">
        <v>811</v>
      </c>
      <c r="B1675" s="54">
        <v>51153</v>
      </c>
      <c r="C1675" s="54" t="s">
        <v>12</v>
      </c>
      <c r="D1675" s="53">
        <v>466.3495279</v>
      </c>
      <c r="E1675" s="53">
        <f>SUMIFS('Ratios_MARAMA-VA'!T:T, 'Ratios_MARAMA-VA'!AA:AA, V1675)</f>
        <v>466.34952789962801</v>
      </c>
      <c r="F1675" s="53">
        <f>SUMIFS('Ratios_MARAMA-VA'!J:J, 'Ratios_MARAMA-VA'!AA:AA, V1675)</f>
        <v>1.2845077184749401</v>
      </c>
      <c r="G1675" s="53"/>
      <c r="H1675" s="53">
        <f t="shared" si="19"/>
        <v>2.7543883753033487E-3</v>
      </c>
      <c r="I1675" s="53">
        <v>558.39564156486199</v>
      </c>
      <c r="J1675" s="53">
        <v>1.5380384639463112</v>
      </c>
      <c r="K1675" s="53">
        <v>616.83489722036097</v>
      </c>
      <c r="L1675" s="53">
        <v>1.699002870385198</v>
      </c>
      <c r="M1675" s="43" t="s">
        <v>422</v>
      </c>
      <c r="N1675" s="43" t="s">
        <v>423</v>
      </c>
      <c r="O1675" s="43" t="s">
        <v>382</v>
      </c>
      <c r="P1675" s="43" t="s">
        <v>420</v>
      </c>
      <c r="Q1675" s="43" t="s">
        <v>424</v>
      </c>
      <c r="R1675" s="43" t="s">
        <v>385</v>
      </c>
      <c r="S1675" s="43" t="s">
        <v>330</v>
      </c>
      <c r="V1675" s="42" t="s">
        <v>2141</v>
      </c>
      <c r="W1675"/>
    </row>
    <row r="1676" spans="1:23" s="39" customFormat="1" x14ac:dyDescent="0.35">
      <c r="A1676" s="43" t="s">
        <v>811</v>
      </c>
      <c r="B1676" s="54">
        <v>51510</v>
      </c>
      <c r="C1676" s="54" t="s">
        <v>12</v>
      </c>
      <c r="D1676" s="53">
        <v>154.22381730000001</v>
      </c>
      <c r="E1676" s="53">
        <f>SUMIFS('Ratios_MARAMA-VA'!T:T, 'Ratios_MARAMA-VA'!AA:AA, V1676)</f>
        <v>154.223817299876</v>
      </c>
      <c r="F1676" s="53">
        <f>SUMIFS('Ratios_MARAMA-VA'!J:J, 'Ratios_MARAMA-VA'!AA:AA, V1676)</f>
        <v>0.42479228956568998</v>
      </c>
      <c r="G1676" s="53"/>
      <c r="H1676" s="53">
        <f t="shared" si="19"/>
        <v>2.7543883753033747E-3</v>
      </c>
      <c r="I1676" s="53">
        <v>165.391882870698</v>
      </c>
      <c r="J1676" s="53">
        <v>0.45555347954858794</v>
      </c>
      <c r="K1676" s="53">
        <v>170.965231300396</v>
      </c>
      <c r="L1676" s="53">
        <v>0.4709046456748634</v>
      </c>
      <c r="M1676" s="43" t="s">
        <v>422</v>
      </c>
      <c r="N1676" s="43" t="s">
        <v>423</v>
      </c>
      <c r="O1676" s="43" t="s">
        <v>382</v>
      </c>
      <c r="P1676" s="43" t="s">
        <v>420</v>
      </c>
      <c r="Q1676" s="43" t="s">
        <v>424</v>
      </c>
      <c r="R1676" s="43" t="s">
        <v>385</v>
      </c>
      <c r="S1676" s="43" t="s">
        <v>330</v>
      </c>
      <c r="V1676" s="42" t="s">
        <v>2133</v>
      </c>
      <c r="W1676"/>
    </row>
    <row r="1677" spans="1:23" s="39" customFormat="1" x14ac:dyDescent="0.35">
      <c r="A1677" s="43" t="s">
        <v>811</v>
      </c>
      <c r="B1677" s="54">
        <v>51600</v>
      </c>
      <c r="C1677" s="54" t="s">
        <v>12</v>
      </c>
      <c r="D1677" s="53">
        <v>23.352095330000001</v>
      </c>
      <c r="E1677" s="53">
        <f>SUMIFS('Ratios_MARAMA-VA'!T:T, 'Ratios_MARAMA-VA'!AA:AA, V1677)</f>
        <v>23.3520953299812</v>
      </c>
      <c r="F1677" s="53">
        <f>SUMIFS('Ratios_MARAMA-VA'!J:J, 'Ratios_MARAMA-VA'!AA:AA, V1677)</f>
        <v>6.4320739915876501E-2</v>
      </c>
      <c r="G1677" s="53"/>
      <c r="H1677" s="53">
        <f t="shared" si="19"/>
        <v>2.7543883753033773E-3</v>
      </c>
      <c r="I1677" s="53">
        <v>27.292551198920901</v>
      </c>
      <c r="J1677" s="53">
        <v>7.5174285754679979E-2</v>
      </c>
      <c r="K1677" s="53">
        <v>29.577998354237199</v>
      </c>
      <c r="L1677" s="53">
        <v>8.1469294831653369E-2</v>
      </c>
      <c r="M1677" s="43" t="s">
        <v>422</v>
      </c>
      <c r="N1677" s="43" t="s">
        <v>423</v>
      </c>
      <c r="O1677" s="43" t="s">
        <v>382</v>
      </c>
      <c r="P1677" s="43" t="s">
        <v>420</v>
      </c>
      <c r="Q1677" s="43" t="s">
        <v>424</v>
      </c>
      <c r="R1677" s="43" t="s">
        <v>385</v>
      </c>
      <c r="S1677" s="43" t="s">
        <v>330</v>
      </c>
      <c r="V1677" s="42" t="s">
        <v>2136</v>
      </c>
      <c r="W1677"/>
    </row>
    <row r="1678" spans="1:23" s="39" customFormat="1" x14ac:dyDescent="0.35">
      <c r="A1678" s="43" t="s">
        <v>811</v>
      </c>
      <c r="B1678" s="54">
        <v>51610</v>
      </c>
      <c r="C1678" s="54" t="s">
        <v>12</v>
      </c>
      <c r="D1678" s="53">
        <v>14.176052589999999</v>
      </c>
      <c r="E1678" s="53">
        <f>SUMIFS('Ratios_MARAMA-VA'!T:T, 'Ratios_MARAMA-VA'!AA:AA, V1678)</f>
        <v>14.1760525899887</v>
      </c>
      <c r="F1678" s="53">
        <f>SUMIFS('Ratios_MARAMA-VA'!J:J, 'Ratios_MARAMA-VA'!AA:AA, V1678)</f>
        <v>3.9046354461554002E-2</v>
      </c>
      <c r="G1678" s="53"/>
      <c r="H1678" s="53">
        <f t="shared" si="19"/>
        <v>2.7543883753033626E-3</v>
      </c>
      <c r="I1678" s="53">
        <v>15.4211275163174</v>
      </c>
      <c r="J1678" s="53">
        <v>4.2475774365015463E-2</v>
      </c>
      <c r="K1678" s="53">
        <v>16.114560767051199</v>
      </c>
      <c r="L1678" s="53">
        <v>4.4385758849885458E-2</v>
      </c>
      <c r="M1678" s="43" t="s">
        <v>422</v>
      </c>
      <c r="N1678" s="43" t="s">
        <v>423</v>
      </c>
      <c r="O1678" s="43" t="s">
        <v>382</v>
      </c>
      <c r="P1678" s="43" t="s">
        <v>420</v>
      </c>
      <c r="Q1678" s="43" t="s">
        <v>424</v>
      </c>
      <c r="R1678" s="43" t="s">
        <v>385</v>
      </c>
      <c r="S1678" s="43" t="s">
        <v>330</v>
      </c>
      <c r="V1678" s="42" t="s">
        <v>2137</v>
      </c>
      <c r="W1678"/>
    </row>
    <row r="1679" spans="1:23" s="39" customFormat="1" x14ac:dyDescent="0.35">
      <c r="A1679" s="43" t="s">
        <v>811</v>
      </c>
      <c r="B1679" s="54">
        <v>51683</v>
      </c>
      <c r="C1679" s="54" t="s">
        <v>12</v>
      </c>
      <c r="D1679" s="53">
        <v>41.36568853</v>
      </c>
      <c r="E1679" s="53">
        <f>SUMIFS('Ratios_MARAMA-VA'!T:T, 'Ratios_MARAMA-VA'!AA:AA, V1679)</f>
        <v>41.365688529966803</v>
      </c>
      <c r="F1679" s="53">
        <f>SUMIFS('Ratios_MARAMA-VA'!J:J, 'Ratios_MARAMA-VA'!AA:AA, V1679)</f>
        <v>0.11393717162336101</v>
      </c>
      <c r="G1679" s="53"/>
      <c r="H1679" s="53">
        <f t="shared" si="19"/>
        <v>2.7543883753033821E-3</v>
      </c>
      <c r="I1679" s="53">
        <v>50.731217781832797</v>
      </c>
      <c r="J1679" s="53">
        <v>0.13973347652326448</v>
      </c>
      <c r="K1679" s="53">
        <v>56.497415768230098</v>
      </c>
      <c r="L1679" s="53">
        <v>0.15561582522669498</v>
      </c>
      <c r="M1679" s="43" t="s">
        <v>422</v>
      </c>
      <c r="N1679" s="43" t="s">
        <v>423</v>
      </c>
      <c r="O1679" s="43" t="s">
        <v>382</v>
      </c>
      <c r="P1679" s="43" t="s">
        <v>420</v>
      </c>
      <c r="Q1679" s="43" t="s">
        <v>424</v>
      </c>
      <c r="R1679" s="43" t="s">
        <v>385</v>
      </c>
      <c r="S1679" s="43" t="s">
        <v>330</v>
      </c>
      <c r="V1679" s="42" t="s">
        <v>2139</v>
      </c>
      <c r="W1679"/>
    </row>
    <row r="1680" spans="1:23" s="39" customFormat="1" x14ac:dyDescent="0.35">
      <c r="A1680" s="43" t="s">
        <v>811</v>
      </c>
      <c r="B1680" s="54">
        <v>51685</v>
      </c>
      <c r="C1680" s="54" t="s">
        <v>12</v>
      </c>
      <c r="D1680" s="53">
        <v>16.652853499999999</v>
      </c>
      <c r="E1680" s="53">
        <f>SUMIFS('Ratios_MARAMA-VA'!T:T, 'Ratios_MARAMA-VA'!AA:AA, V1680)</f>
        <v>16.652853499986701</v>
      </c>
      <c r="F1680" s="53">
        <f>SUMIFS('Ratios_MARAMA-VA'!J:J, 'Ratios_MARAMA-VA'!AA:AA, V1680)</f>
        <v>4.5868426095993203E-2</v>
      </c>
      <c r="G1680" s="53"/>
      <c r="H1680" s="53">
        <f t="shared" si="19"/>
        <v>2.7543883753033578E-3</v>
      </c>
      <c r="I1680" s="53">
        <v>20.812093921932998</v>
      </c>
      <c r="J1680" s="53">
        <v>5.7324589564293919E-2</v>
      </c>
      <c r="K1680" s="53">
        <v>23.465143692238399</v>
      </c>
      <c r="L1680" s="53">
        <v>6.4632119010724354E-2</v>
      </c>
      <c r="M1680" s="43" t="s">
        <v>422</v>
      </c>
      <c r="N1680" s="43" t="s">
        <v>423</v>
      </c>
      <c r="O1680" s="43" t="s">
        <v>382</v>
      </c>
      <c r="P1680" s="43" t="s">
        <v>420</v>
      </c>
      <c r="Q1680" s="43" t="s">
        <v>424</v>
      </c>
      <c r="R1680" s="43" t="s">
        <v>385</v>
      </c>
      <c r="S1680" s="43" t="s">
        <v>330</v>
      </c>
      <c r="V1680" s="42" t="s">
        <v>2140</v>
      </c>
      <c r="W1680"/>
    </row>
    <row r="1681" spans="1:23" s="39" customFormat="1" x14ac:dyDescent="0.35">
      <c r="A1681" s="43" t="s">
        <v>9</v>
      </c>
      <c r="B1681" s="54">
        <v>11001</v>
      </c>
      <c r="C1681" s="54" t="s">
        <v>12</v>
      </c>
      <c r="D1681" s="53">
        <v>2.691379747</v>
      </c>
      <c r="E1681" s="53">
        <f>SUMIFS('Ratios_MARAMA-VA'!T:T, 'Ratios_MARAMA-VA'!AA:AA, V1681)</f>
        <v>2.69137974699622</v>
      </c>
      <c r="F1681" s="53">
        <f>SUMIFS('Ratios_MARAMA-VA'!J:J, 'Ratios_MARAMA-VA'!AA:AA, V1681)</f>
        <v>7.3294655419287201E-3</v>
      </c>
      <c r="G1681" s="53"/>
      <c r="H1681" s="53">
        <f t="shared" si="19"/>
        <v>2.7233115468409648E-3</v>
      </c>
      <c r="I1681" s="53">
        <v>2.8670937287024301</v>
      </c>
      <c r="J1681" s="53">
        <v>7.807989457250644E-3</v>
      </c>
      <c r="K1681" s="53">
        <v>2.9492376785262202</v>
      </c>
      <c r="L1681" s="53">
        <v>8.0316930243088964E-3</v>
      </c>
      <c r="M1681" s="43" t="s">
        <v>425</v>
      </c>
      <c r="N1681" s="43" t="s">
        <v>136</v>
      </c>
      <c r="O1681" s="43" t="s">
        <v>382</v>
      </c>
      <c r="P1681" s="43" t="s">
        <v>420</v>
      </c>
      <c r="Q1681" s="43" t="s">
        <v>426</v>
      </c>
      <c r="R1681" s="43" t="s">
        <v>385</v>
      </c>
      <c r="S1681" s="43" t="s">
        <v>330</v>
      </c>
      <c r="V1681" s="42" t="s">
        <v>2142</v>
      </c>
      <c r="W1681"/>
    </row>
    <row r="1682" spans="1:23" s="39" customFormat="1" x14ac:dyDescent="0.35">
      <c r="A1682" s="43" t="s">
        <v>497</v>
      </c>
      <c r="B1682" s="54">
        <v>24009</v>
      </c>
      <c r="C1682" s="54" t="s">
        <v>12</v>
      </c>
      <c r="D1682" s="53">
        <v>4.126122627</v>
      </c>
      <c r="E1682" s="53">
        <f>SUMIFS('Ratios_MARAMA-VA'!T:T, 'Ratios_MARAMA-VA'!AA:AA, V1682)</f>
        <v>4.1261226269942197</v>
      </c>
      <c r="F1682" s="53">
        <f>SUMIFS('Ratios_MARAMA-VA'!J:J, 'Ratios_MARAMA-VA'!AA:AA, V1682)</f>
        <v>1.12367173937751E-2</v>
      </c>
      <c r="G1682" s="53"/>
      <c r="H1682" s="53">
        <f t="shared" si="19"/>
        <v>2.7233115468409566E-3</v>
      </c>
      <c r="I1682" s="53">
        <v>4.7647003262425702</v>
      </c>
      <c r="J1682" s="53">
        <v>1.2975763415693264E-2</v>
      </c>
      <c r="K1682" s="53">
        <v>5.1441003854090397</v>
      </c>
      <c r="L1682" s="53">
        <v>1.4008987977693453E-2</v>
      </c>
      <c r="M1682" s="43" t="s">
        <v>425</v>
      </c>
      <c r="N1682" s="43" t="s">
        <v>136</v>
      </c>
      <c r="O1682" s="43" t="s">
        <v>382</v>
      </c>
      <c r="P1682" s="43" t="s">
        <v>420</v>
      </c>
      <c r="Q1682" s="43" t="s">
        <v>426</v>
      </c>
      <c r="R1682" s="43" t="s">
        <v>385</v>
      </c>
      <c r="S1682" s="43" t="s">
        <v>330</v>
      </c>
      <c r="V1682" s="42" t="s">
        <v>2143</v>
      </c>
      <c r="W1682"/>
    </row>
    <row r="1683" spans="1:23" s="39" customFormat="1" x14ac:dyDescent="0.35">
      <c r="A1683" s="43" t="s">
        <v>497</v>
      </c>
      <c r="B1683" s="54">
        <v>24017</v>
      </c>
      <c r="C1683" s="54" t="s">
        <v>12</v>
      </c>
      <c r="D1683" s="53">
        <v>17.019018989999999</v>
      </c>
      <c r="E1683" s="53">
        <f>SUMIFS('Ratios_MARAMA-VA'!T:T, 'Ratios_MARAMA-VA'!AA:AA, V1683)</f>
        <v>17.019018989976001</v>
      </c>
      <c r="F1683" s="53">
        <f>SUMIFS('Ratios_MARAMA-VA'!J:J, 'Ratios_MARAMA-VA'!AA:AA, V1683)</f>
        <v>4.6348090931307602E-2</v>
      </c>
      <c r="G1683" s="53"/>
      <c r="H1683" s="53">
        <f t="shared" si="19"/>
        <v>2.7233115468409826E-3</v>
      </c>
      <c r="I1683" s="53">
        <v>19.785664280044902</v>
      </c>
      <c r="J1683" s="53">
        <v>5.3882527995765456E-2</v>
      </c>
      <c r="K1683" s="53">
        <v>21.442428746886101</v>
      </c>
      <c r="L1683" s="53">
        <v>5.8394413798709938E-2</v>
      </c>
      <c r="M1683" s="43" t="s">
        <v>425</v>
      </c>
      <c r="N1683" s="43" t="s">
        <v>136</v>
      </c>
      <c r="O1683" s="43" t="s">
        <v>382</v>
      </c>
      <c r="P1683" s="43" t="s">
        <v>420</v>
      </c>
      <c r="Q1683" s="43" t="s">
        <v>426</v>
      </c>
      <c r="R1683" s="43" t="s">
        <v>385</v>
      </c>
      <c r="S1683" s="43" t="s">
        <v>330</v>
      </c>
      <c r="V1683" s="42" t="s">
        <v>2144</v>
      </c>
      <c r="W1683"/>
    </row>
    <row r="1684" spans="1:23" s="39" customFormat="1" x14ac:dyDescent="0.35">
      <c r="A1684" s="43" t="s">
        <v>497</v>
      </c>
      <c r="B1684" s="54">
        <v>24021</v>
      </c>
      <c r="C1684" s="54" t="s">
        <v>12</v>
      </c>
      <c r="D1684" s="53">
        <v>29.462692409999999</v>
      </c>
      <c r="E1684" s="53">
        <f>SUMIFS('Ratios_MARAMA-VA'!T:T, 'Ratios_MARAMA-VA'!AA:AA, V1684)</f>
        <v>29.462692409958699</v>
      </c>
      <c r="F1684" s="53">
        <f>SUMIFS('Ratios_MARAMA-VA'!J:J, 'Ratios_MARAMA-VA'!AA:AA, V1684)</f>
        <v>8.0236090441064001E-2</v>
      </c>
      <c r="G1684" s="53"/>
      <c r="H1684" s="53">
        <f t="shared" si="19"/>
        <v>2.7233115468409588E-3</v>
      </c>
      <c r="I1684" s="53">
        <v>33.850736881918003</v>
      </c>
      <c r="J1684" s="53">
        <v>9.2186102619602403E-2</v>
      </c>
      <c r="K1684" s="53">
        <v>36.442940129684601</v>
      </c>
      <c r="L1684" s="53">
        <v>9.9245479656003818E-2</v>
      </c>
      <c r="M1684" s="43" t="s">
        <v>425</v>
      </c>
      <c r="N1684" s="43" t="s">
        <v>136</v>
      </c>
      <c r="O1684" s="43" t="s">
        <v>382</v>
      </c>
      <c r="P1684" s="43" t="s">
        <v>420</v>
      </c>
      <c r="Q1684" s="43" t="s">
        <v>426</v>
      </c>
      <c r="R1684" s="43" t="s">
        <v>385</v>
      </c>
      <c r="S1684" s="43" t="s">
        <v>330</v>
      </c>
      <c r="V1684" s="42" t="s">
        <v>2145</v>
      </c>
      <c r="W1684"/>
    </row>
    <row r="1685" spans="1:23" s="39" customFormat="1" x14ac:dyDescent="0.35">
      <c r="A1685" s="43" t="s">
        <v>497</v>
      </c>
      <c r="B1685" s="54">
        <v>24031</v>
      </c>
      <c r="C1685" s="54" t="s">
        <v>12</v>
      </c>
      <c r="D1685" s="53">
        <v>107.86102219999999</v>
      </c>
      <c r="E1685" s="53">
        <f>SUMIFS('Ratios_MARAMA-VA'!T:T, 'Ratios_MARAMA-VA'!AA:AA, V1685)</f>
        <v>107.861022199849</v>
      </c>
      <c r="F1685" s="53">
        <f>SUMIFS('Ratios_MARAMA-VA'!J:J, 'Ratios_MARAMA-VA'!AA:AA, V1685)</f>
        <v>0.29373916721091797</v>
      </c>
      <c r="G1685" s="53"/>
      <c r="H1685" s="53">
        <f t="shared" si="19"/>
        <v>2.7233115468409605E-3</v>
      </c>
      <c r="I1685" s="53">
        <v>119.393541534753</v>
      </c>
      <c r="J1685" s="53">
        <v>0.32514581027982864</v>
      </c>
      <c r="K1685" s="53">
        <v>125.708272593611</v>
      </c>
      <c r="L1685" s="53">
        <v>0.34234279028761189</v>
      </c>
      <c r="M1685" s="43" t="s">
        <v>425</v>
      </c>
      <c r="N1685" s="43" t="s">
        <v>136</v>
      </c>
      <c r="O1685" s="43" t="s">
        <v>382</v>
      </c>
      <c r="P1685" s="43" t="s">
        <v>420</v>
      </c>
      <c r="Q1685" s="43" t="s">
        <v>426</v>
      </c>
      <c r="R1685" s="43" t="s">
        <v>385</v>
      </c>
      <c r="S1685" s="43" t="s">
        <v>330</v>
      </c>
      <c r="V1685" s="42" t="s">
        <v>2146</v>
      </c>
      <c r="W1685"/>
    </row>
    <row r="1686" spans="1:23" s="39" customFormat="1" x14ac:dyDescent="0.35">
      <c r="A1686" s="43" t="s">
        <v>497</v>
      </c>
      <c r="B1686" s="54">
        <v>24033</v>
      </c>
      <c r="C1686" s="54" t="s">
        <v>12</v>
      </c>
      <c r="D1686" s="53">
        <v>71.669859489999993</v>
      </c>
      <c r="E1686" s="53">
        <f>SUMIFS('Ratios_MARAMA-VA'!T:T, 'Ratios_MARAMA-VA'!AA:AA, V1686)</f>
        <v>71.669859489899494</v>
      </c>
      <c r="F1686" s="53">
        <f>SUMIFS('Ratios_MARAMA-VA'!J:J, 'Ratios_MARAMA-VA'!AA:AA, V1686)</f>
        <v>0.19517935590931201</v>
      </c>
      <c r="G1686" s="53"/>
      <c r="H1686" s="53">
        <f t="shared" si="19"/>
        <v>2.723311546840954E-3</v>
      </c>
      <c r="I1686" s="53">
        <v>77.232871575770702</v>
      </c>
      <c r="J1686" s="53">
        <v>0.21032917095798084</v>
      </c>
      <c r="K1686" s="53">
        <v>80.042742457498804</v>
      </c>
      <c r="L1686" s="53">
        <v>0.21798132477532317</v>
      </c>
      <c r="M1686" s="43" t="s">
        <v>425</v>
      </c>
      <c r="N1686" s="43" t="s">
        <v>136</v>
      </c>
      <c r="O1686" s="43" t="s">
        <v>382</v>
      </c>
      <c r="P1686" s="43" t="s">
        <v>420</v>
      </c>
      <c r="Q1686" s="43" t="s">
        <v>426</v>
      </c>
      <c r="R1686" s="43" t="s">
        <v>385</v>
      </c>
      <c r="S1686" s="43" t="s">
        <v>330</v>
      </c>
      <c r="V1686" s="42" t="s">
        <v>2147</v>
      </c>
      <c r="W1686"/>
    </row>
    <row r="1687" spans="1:23" s="39" customFormat="1" x14ac:dyDescent="0.35">
      <c r="A1687" s="43" t="s">
        <v>811</v>
      </c>
      <c r="B1687" s="54">
        <v>51013</v>
      </c>
      <c r="C1687" s="54" t="s">
        <v>12</v>
      </c>
      <c r="D1687" s="53">
        <v>18.00016329</v>
      </c>
      <c r="E1687" s="53">
        <f>SUMIFS('Ratios_MARAMA-VA'!T:T, 'Ratios_MARAMA-VA'!AA:AA, V1687)</f>
        <v>18.0001632899748</v>
      </c>
      <c r="F1687" s="53">
        <f>SUMIFS('Ratios_MARAMA-VA'!J:J, 'Ratios_MARAMA-VA'!AA:AA, V1687)</f>
        <v>4.9020052532610901E-2</v>
      </c>
      <c r="G1687" s="53"/>
      <c r="H1687" s="53">
        <f t="shared" si="19"/>
        <v>2.7233115468409471E-3</v>
      </c>
      <c r="I1687" s="53">
        <v>19.049093340243001</v>
      </c>
      <c r="J1687" s="53">
        <v>5.1876615850334748E-2</v>
      </c>
      <c r="K1687" s="53">
        <v>19.524696582440701</v>
      </c>
      <c r="L1687" s="53">
        <v>5.3171831651526738E-2</v>
      </c>
      <c r="M1687" s="43" t="s">
        <v>425</v>
      </c>
      <c r="N1687" s="43" t="s">
        <v>136</v>
      </c>
      <c r="O1687" s="43" t="s">
        <v>382</v>
      </c>
      <c r="P1687" s="43" t="s">
        <v>420</v>
      </c>
      <c r="Q1687" s="43" t="s">
        <v>426</v>
      </c>
      <c r="R1687" s="43" t="s">
        <v>385</v>
      </c>
      <c r="S1687" s="43" t="s">
        <v>330</v>
      </c>
      <c r="V1687" s="42" t="s">
        <v>2149</v>
      </c>
      <c r="W1687"/>
    </row>
    <row r="1688" spans="1:23" s="39" customFormat="1" x14ac:dyDescent="0.35">
      <c r="A1688" s="43" t="s">
        <v>811</v>
      </c>
      <c r="B1688" s="54">
        <v>51059</v>
      </c>
      <c r="C1688" s="54" t="s">
        <v>12</v>
      </c>
      <c r="D1688" s="53">
        <v>133.8634557</v>
      </c>
      <c r="E1688" s="53">
        <f>SUMIFS('Ratios_MARAMA-VA'!T:T, 'Ratios_MARAMA-VA'!AA:AA, V1688)</f>
        <v>133.86345569981199</v>
      </c>
      <c r="F1688" s="53">
        <f>SUMIFS('Ratios_MARAMA-VA'!J:J, 'Ratios_MARAMA-VA'!AA:AA, V1688)</f>
        <v>0.36455189460733101</v>
      </c>
      <c r="G1688" s="53"/>
      <c r="H1688" s="53">
        <f t="shared" si="19"/>
        <v>2.7233115468409575E-3</v>
      </c>
      <c r="I1688" s="53">
        <v>157.91758517784999</v>
      </c>
      <c r="J1688" s="53">
        <v>0.43005878316407931</v>
      </c>
      <c r="K1688" s="53">
        <v>172.773099882217</v>
      </c>
      <c r="L1688" s="53">
        <v>0.4705149778927476</v>
      </c>
      <c r="M1688" s="43" t="s">
        <v>425</v>
      </c>
      <c r="N1688" s="43" t="s">
        <v>136</v>
      </c>
      <c r="O1688" s="43" t="s">
        <v>382</v>
      </c>
      <c r="P1688" s="43" t="s">
        <v>420</v>
      </c>
      <c r="Q1688" s="43" t="s">
        <v>426</v>
      </c>
      <c r="R1688" s="43" t="s">
        <v>385</v>
      </c>
      <c r="S1688" s="43" t="s">
        <v>330</v>
      </c>
      <c r="V1688" s="42" t="s">
        <v>2150</v>
      </c>
      <c r="W1688"/>
    </row>
    <row r="1689" spans="1:23" s="39" customFormat="1" x14ac:dyDescent="0.35">
      <c r="A1689" s="43" t="s">
        <v>811</v>
      </c>
      <c r="B1689" s="54">
        <v>51107</v>
      </c>
      <c r="C1689" s="54" t="s">
        <v>12</v>
      </c>
      <c r="D1689" s="53">
        <v>45.83640475</v>
      </c>
      <c r="E1689" s="53">
        <f>SUMIFS('Ratios_MARAMA-VA'!T:T, 'Ratios_MARAMA-VA'!AA:AA, V1689)</f>
        <v>45.836404749935703</v>
      </c>
      <c r="F1689" s="53">
        <f>SUMIFS('Ratios_MARAMA-VA'!J:J, 'Ratios_MARAMA-VA'!AA:AA, V1689)</f>
        <v>0.124826810321176</v>
      </c>
      <c r="G1689" s="53"/>
      <c r="H1689" s="53">
        <f t="shared" si="19"/>
        <v>2.7233115468409661E-3</v>
      </c>
      <c r="I1689" s="53">
        <v>61.093204481107399</v>
      </c>
      <c r="J1689" s="53">
        <v>0.16637582919691604</v>
      </c>
      <c r="K1689" s="53">
        <v>71.911940409764895</v>
      </c>
      <c r="L1689" s="53">
        <v>0.19583861767365221</v>
      </c>
      <c r="M1689" s="43" t="s">
        <v>425</v>
      </c>
      <c r="N1689" s="43" t="s">
        <v>136</v>
      </c>
      <c r="O1689" s="43" t="s">
        <v>382</v>
      </c>
      <c r="P1689" s="43" t="s">
        <v>420</v>
      </c>
      <c r="Q1689" s="43" t="s">
        <v>426</v>
      </c>
      <c r="R1689" s="43" t="s">
        <v>385</v>
      </c>
      <c r="S1689" s="43" t="s">
        <v>330</v>
      </c>
      <c r="V1689" s="42" t="s">
        <v>2153</v>
      </c>
      <c r="W1689"/>
    </row>
    <row r="1690" spans="1:23" s="39" customFormat="1" x14ac:dyDescent="0.35">
      <c r="A1690" s="43" t="s">
        <v>811</v>
      </c>
      <c r="B1690" s="54">
        <v>51153</v>
      </c>
      <c r="C1690" s="54" t="s">
        <v>12</v>
      </c>
      <c r="D1690" s="53">
        <v>56.13735475</v>
      </c>
      <c r="E1690" s="53">
        <f>SUMIFS('Ratios_MARAMA-VA'!T:T, 'Ratios_MARAMA-VA'!AA:AA, V1690)</f>
        <v>56.137354749921698</v>
      </c>
      <c r="F1690" s="53">
        <f>SUMIFS('Ratios_MARAMA-VA'!J:J, 'Ratios_MARAMA-VA'!AA:AA, V1690)</f>
        <v>0.15287950639956699</v>
      </c>
      <c r="G1690" s="53"/>
      <c r="H1690" s="53">
        <f t="shared" si="19"/>
        <v>2.7233115468409245E-3</v>
      </c>
      <c r="I1690" s="53">
        <v>67.217510356528706</v>
      </c>
      <c r="J1690" s="53">
        <v>0.18305422210383404</v>
      </c>
      <c r="K1690" s="53">
        <v>74.252202212724001</v>
      </c>
      <c r="L1690" s="53">
        <v>0.2022118796642785</v>
      </c>
      <c r="M1690" s="43" t="s">
        <v>425</v>
      </c>
      <c r="N1690" s="43" t="s">
        <v>136</v>
      </c>
      <c r="O1690" s="43" t="s">
        <v>382</v>
      </c>
      <c r="P1690" s="43" t="s">
        <v>420</v>
      </c>
      <c r="Q1690" s="43" t="s">
        <v>426</v>
      </c>
      <c r="R1690" s="43" t="s">
        <v>385</v>
      </c>
      <c r="S1690" s="43" t="s">
        <v>330</v>
      </c>
      <c r="V1690" s="42" t="s">
        <v>2156</v>
      </c>
      <c r="W1690"/>
    </row>
    <row r="1691" spans="1:23" s="39" customFormat="1" x14ac:dyDescent="0.35">
      <c r="A1691" s="43" t="s">
        <v>811</v>
      </c>
      <c r="B1691" s="54">
        <v>51510</v>
      </c>
      <c r="C1691" s="54" t="s">
        <v>12</v>
      </c>
      <c r="D1691" s="53">
        <v>34.263116770000003</v>
      </c>
      <c r="E1691" s="53">
        <f>SUMIFS('Ratios_MARAMA-VA'!T:T, 'Ratios_MARAMA-VA'!AA:AA, V1691)</f>
        <v>34.263116769951999</v>
      </c>
      <c r="F1691" s="53">
        <f>SUMIFS('Ratios_MARAMA-VA'!J:J, 'Ratios_MARAMA-VA'!AA:AA, V1691)</f>
        <v>9.3309141530370093E-2</v>
      </c>
      <c r="G1691" s="53"/>
      <c r="H1691" s="53">
        <f t="shared" si="19"/>
        <v>2.7233115468409505E-3</v>
      </c>
      <c r="I1691" s="53">
        <v>36.744268782983099</v>
      </c>
      <c r="J1691" s="53">
        <v>0.10006609145692535</v>
      </c>
      <c r="K1691" s="53">
        <v>37.982471100820803</v>
      </c>
      <c r="L1691" s="53">
        <v>0.10343810212641801</v>
      </c>
      <c r="M1691" s="43" t="s">
        <v>425</v>
      </c>
      <c r="N1691" s="43" t="s">
        <v>136</v>
      </c>
      <c r="O1691" s="43" t="s">
        <v>382</v>
      </c>
      <c r="P1691" s="43" t="s">
        <v>420</v>
      </c>
      <c r="Q1691" s="43" t="s">
        <v>426</v>
      </c>
      <c r="R1691" s="43" t="s">
        <v>385</v>
      </c>
      <c r="S1691" s="43" t="s">
        <v>330</v>
      </c>
      <c r="V1691" s="42" t="s">
        <v>2148</v>
      </c>
      <c r="W1691"/>
    </row>
    <row r="1692" spans="1:23" s="39" customFormat="1" x14ac:dyDescent="0.35">
      <c r="A1692" s="43" t="s">
        <v>811</v>
      </c>
      <c r="B1692" s="54">
        <v>51600</v>
      </c>
      <c r="C1692" s="54" t="s">
        <v>12</v>
      </c>
      <c r="D1692" s="53">
        <v>31.131239239999999</v>
      </c>
      <c r="E1692" s="53">
        <f>SUMIFS('Ratios_MARAMA-VA'!T:T, 'Ratios_MARAMA-VA'!AA:AA, V1692)</f>
        <v>31.131239239956201</v>
      </c>
      <c r="F1692" s="53">
        <f>SUMIFS('Ratios_MARAMA-VA'!J:J, 'Ratios_MARAMA-VA'!AA:AA, V1692)</f>
        <v>8.4780063289641799E-2</v>
      </c>
      <c r="G1692" s="53"/>
      <c r="H1692" s="53">
        <f t="shared" si="19"/>
        <v>2.7233115468409822E-3</v>
      </c>
      <c r="I1692" s="53">
        <v>36.384355615062198</v>
      </c>
      <c r="J1692" s="53">
        <v>9.9085935770867412E-2</v>
      </c>
      <c r="K1692" s="53">
        <v>39.431140117998297</v>
      </c>
      <c r="L1692" s="53">
        <v>0.10738327918844945</v>
      </c>
      <c r="M1692" s="43" t="s">
        <v>425</v>
      </c>
      <c r="N1692" s="43" t="s">
        <v>136</v>
      </c>
      <c r="O1692" s="43" t="s">
        <v>382</v>
      </c>
      <c r="P1692" s="43" t="s">
        <v>420</v>
      </c>
      <c r="Q1692" s="43" t="s">
        <v>426</v>
      </c>
      <c r="R1692" s="43" t="s">
        <v>385</v>
      </c>
      <c r="S1692" s="43" t="s">
        <v>330</v>
      </c>
      <c r="V1692" s="42" t="s">
        <v>2151</v>
      </c>
      <c r="W1692"/>
    </row>
    <row r="1693" spans="1:23" s="39" customFormat="1" x14ac:dyDescent="0.35">
      <c r="A1693" s="43" t="s">
        <v>811</v>
      </c>
      <c r="B1693" s="54">
        <v>51610</v>
      </c>
      <c r="C1693" s="54" t="s">
        <v>12</v>
      </c>
      <c r="D1693" s="53">
        <v>10.4966943</v>
      </c>
      <c r="E1693" s="53">
        <f>SUMIFS('Ratios_MARAMA-VA'!T:T, 'Ratios_MARAMA-VA'!AA:AA, V1693)</f>
        <v>10.4966942999853</v>
      </c>
      <c r="F1693" s="53">
        <f>SUMIFS('Ratios_MARAMA-VA'!J:J, 'Ratios_MARAMA-VA'!AA:AA, V1693)</f>
        <v>2.8585768790809599E-2</v>
      </c>
      <c r="G1693" s="53"/>
      <c r="H1693" s="53">
        <f t="shared" si="19"/>
        <v>2.7233115468409544E-3</v>
      </c>
      <c r="I1693" s="53">
        <v>11.4186132050814</v>
      </c>
      <c r="J1693" s="53">
        <v>3.1096441190308775E-2</v>
      </c>
      <c r="K1693" s="53">
        <v>11.932067624370299</v>
      </c>
      <c r="L1693" s="53">
        <v>3.2494737539134753E-2</v>
      </c>
      <c r="M1693" s="43" t="s">
        <v>425</v>
      </c>
      <c r="N1693" s="43" t="s">
        <v>136</v>
      </c>
      <c r="O1693" s="43" t="s">
        <v>382</v>
      </c>
      <c r="P1693" s="43" t="s">
        <v>420</v>
      </c>
      <c r="Q1693" s="43" t="s">
        <v>426</v>
      </c>
      <c r="R1693" s="43" t="s">
        <v>385</v>
      </c>
      <c r="S1693" s="43" t="s">
        <v>330</v>
      </c>
      <c r="V1693" s="42" t="s">
        <v>2152</v>
      </c>
      <c r="W1693"/>
    </row>
    <row r="1694" spans="1:23" s="39" customFormat="1" x14ac:dyDescent="0.35">
      <c r="A1694" s="43" t="s">
        <v>811</v>
      </c>
      <c r="B1694" s="54">
        <v>51683</v>
      </c>
      <c r="C1694" s="54" t="s">
        <v>12</v>
      </c>
      <c r="D1694" s="53">
        <v>16.76045981</v>
      </c>
      <c r="E1694" s="53">
        <f>SUMIFS('Ratios_MARAMA-VA'!T:T, 'Ratios_MARAMA-VA'!AA:AA, V1694)</f>
        <v>16.7604598099764</v>
      </c>
      <c r="F1694" s="53">
        <f>SUMIFS('Ratios_MARAMA-VA'!J:J, 'Ratios_MARAMA-VA'!AA:AA, V1694)</f>
        <v>4.5643953730872801E-2</v>
      </c>
      <c r="G1694" s="53"/>
      <c r="H1694" s="53">
        <f t="shared" si="19"/>
        <v>2.7233115468409735E-3</v>
      </c>
      <c r="I1694" s="53">
        <v>20.5551646052769</v>
      </c>
      <c r="J1694" s="53">
        <v>5.5978117116767465E-2</v>
      </c>
      <c r="K1694" s="53">
        <v>22.8915001781135</v>
      </c>
      <c r="L1694" s="53">
        <v>6.2340686759568692E-2</v>
      </c>
      <c r="M1694" s="43" t="s">
        <v>425</v>
      </c>
      <c r="N1694" s="43" t="s">
        <v>136</v>
      </c>
      <c r="O1694" s="43" t="s">
        <v>382</v>
      </c>
      <c r="P1694" s="43" t="s">
        <v>420</v>
      </c>
      <c r="Q1694" s="43" t="s">
        <v>426</v>
      </c>
      <c r="R1694" s="43" t="s">
        <v>385</v>
      </c>
      <c r="S1694" s="43" t="s">
        <v>330</v>
      </c>
      <c r="V1694" s="42" t="s">
        <v>2154</v>
      </c>
      <c r="W1694"/>
    </row>
    <row r="1695" spans="1:23" s="39" customFormat="1" x14ac:dyDescent="0.35">
      <c r="A1695" s="43" t="s">
        <v>811</v>
      </c>
      <c r="B1695" s="54">
        <v>51685</v>
      </c>
      <c r="C1695" s="54" t="s">
        <v>12</v>
      </c>
      <c r="D1695" s="53">
        <v>2.2265726579999998</v>
      </c>
      <c r="E1695" s="53">
        <f>SUMIFS('Ratios_MARAMA-VA'!T:T, 'Ratios_MARAMA-VA'!AA:AA, V1695)</f>
        <v>2.2265726579968801</v>
      </c>
      <c r="F1695" s="53">
        <f>SUMIFS('Ratios_MARAMA-VA'!J:J, 'Ratios_MARAMA-VA'!AA:AA, V1695)</f>
        <v>6.0636510294032704E-3</v>
      </c>
      <c r="G1695" s="53"/>
      <c r="H1695" s="53">
        <f t="shared" si="19"/>
        <v>2.7233115468409596E-3</v>
      </c>
      <c r="I1695" s="53">
        <v>2.7826846181228899</v>
      </c>
      <c r="J1695" s="53">
        <v>7.5781171517507922E-3</v>
      </c>
      <c r="K1695" s="53">
        <v>3.1374110966135098</v>
      </c>
      <c r="L1695" s="53">
        <v>8.544147866594529E-3</v>
      </c>
      <c r="M1695" s="43" t="s">
        <v>425</v>
      </c>
      <c r="N1695" s="43" t="s">
        <v>136</v>
      </c>
      <c r="O1695" s="43" t="s">
        <v>382</v>
      </c>
      <c r="P1695" s="43" t="s">
        <v>420</v>
      </c>
      <c r="Q1695" s="43" t="s">
        <v>426</v>
      </c>
      <c r="R1695" s="43" t="s">
        <v>385</v>
      </c>
      <c r="S1695" s="43" t="s">
        <v>330</v>
      </c>
      <c r="V1695" s="42" t="s">
        <v>2155</v>
      </c>
      <c r="W1695"/>
    </row>
    <row r="1696" spans="1:23" s="39" customFormat="1" x14ac:dyDescent="0.35">
      <c r="A1696" s="43" t="s">
        <v>9</v>
      </c>
      <c r="B1696" s="54">
        <v>11001</v>
      </c>
      <c r="C1696" s="54" t="s">
        <v>12</v>
      </c>
      <c r="D1696" s="53">
        <v>57.383962359999998</v>
      </c>
      <c r="E1696" s="53">
        <f>SUMIFS('Ratios_MARAMA-VA'!T:T, 'Ratios_MARAMA-VA'!AA:AA, V1696)</f>
        <v>57.3839623599196</v>
      </c>
      <c r="F1696" s="53">
        <f>SUMIFS('Ratios_MARAMA-VA'!J:J, 'Ratios_MARAMA-VA'!AA:AA, V1696)</f>
        <v>0.15627440729825501</v>
      </c>
      <c r="G1696" s="53"/>
      <c r="H1696" s="53">
        <f t="shared" si="19"/>
        <v>2.7233115468409414E-3</v>
      </c>
      <c r="I1696" s="53">
        <v>62.933491967262</v>
      </c>
      <c r="J1696" s="53">
        <v>0.17138750535746625</v>
      </c>
      <c r="K1696" s="53">
        <v>66.691817557978098</v>
      </c>
      <c r="L1696" s="53">
        <v>0.18162259683545118</v>
      </c>
      <c r="M1696" s="43" t="s">
        <v>431</v>
      </c>
      <c r="N1696" s="43" t="s">
        <v>136</v>
      </c>
      <c r="O1696" s="43" t="s">
        <v>382</v>
      </c>
      <c r="P1696" s="43" t="s">
        <v>420</v>
      </c>
      <c r="Q1696" s="43" t="s">
        <v>432</v>
      </c>
      <c r="R1696" s="43" t="s">
        <v>385</v>
      </c>
      <c r="S1696" s="43" t="s">
        <v>330</v>
      </c>
      <c r="V1696" s="42" t="s">
        <v>2157</v>
      </c>
      <c r="W1696"/>
    </row>
    <row r="1697" spans="1:23" s="39" customFormat="1" x14ac:dyDescent="0.35">
      <c r="A1697" s="43" t="s">
        <v>497</v>
      </c>
      <c r="B1697" s="54">
        <v>24009</v>
      </c>
      <c r="C1697" s="54" t="s">
        <v>12</v>
      </c>
      <c r="D1697" s="53">
        <v>12.18299099</v>
      </c>
      <c r="E1697" s="53">
        <f>SUMIFS('Ratios_MARAMA-VA'!T:T, 'Ratios_MARAMA-VA'!AA:AA, V1697)</f>
        <v>12.182990989982899</v>
      </c>
      <c r="F1697" s="53">
        <f>SUMIFS('Ratios_MARAMA-VA'!J:J, 'Ratios_MARAMA-VA'!AA:AA, V1697)</f>
        <v>3.3178080038079802E-2</v>
      </c>
      <c r="G1697" s="53"/>
      <c r="H1697" s="53">
        <f t="shared" si="19"/>
        <v>2.7233115468409596E-3</v>
      </c>
      <c r="I1697" s="53">
        <v>13.5429404321006</v>
      </c>
      <c r="J1697" s="53">
        <v>3.6881646056918863E-2</v>
      </c>
      <c r="K1697" s="53">
        <v>13.8475270467102</v>
      </c>
      <c r="L1697" s="53">
        <v>3.7711130301498377E-2</v>
      </c>
      <c r="M1697" s="43" t="s">
        <v>431</v>
      </c>
      <c r="N1697" s="43" t="s">
        <v>136</v>
      </c>
      <c r="O1697" s="43" t="s">
        <v>382</v>
      </c>
      <c r="P1697" s="43" t="s">
        <v>420</v>
      </c>
      <c r="Q1697" s="43" t="s">
        <v>432</v>
      </c>
      <c r="R1697" s="43" t="s">
        <v>385</v>
      </c>
      <c r="S1697" s="43" t="s">
        <v>330</v>
      </c>
      <c r="V1697" s="42" t="s">
        <v>2158</v>
      </c>
      <c r="W1697"/>
    </row>
    <row r="1698" spans="1:23" s="39" customFormat="1" x14ac:dyDescent="0.35">
      <c r="A1698" s="43" t="s">
        <v>497</v>
      </c>
      <c r="B1698" s="54">
        <v>24017</v>
      </c>
      <c r="C1698" s="54" t="s">
        <v>12</v>
      </c>
      <c r="D1698" s="53">
        <v>20.411931129999999</v>
      </c>
      <c r="E1698" s="53">
        <f>SUMIFS('Ratios_MARAMA-VA'!T:T, 'Ratios_MARAMA-VA'!AA:AA, V1698)</f>
        <v>20.4119311299713</v>
      </c>
      <c r="F1698" s="53">
        <f>SUMIFS('Ratios_MARAMA-VA'!J:J, 'Ratios_MARAMA-VA'!AA:AA, V1698)</f>
        <v>5.5588047739573501E-2</v>
      </c>
      <c r="G1698" s="53"/>
      <c r="H1698" s="53">
        <f t="shared" si="19"/>
        <v>2.7233115468409705E-3</v>
      </c>
      <c r="I1698" s="53">
        <v>22.469564021672198</v>
      </c>
      <c r="J1698" s="53">
        <v>6.119162315270233E-2</v>
      </c>
      <c r="K1698" s="53">
        <v>22.893147292683299</v>
      </c>
      <c r="L1698" s="53">
        <v>6.2345172365695527E-2</v>
      </c>
      <c r="M1698" s="43" t="s">
        <v>431</v>
      </c>
      <c r="N1698" s="43" t="s">
        <v>136</v>
      </c>
      <c r="O1698" s="43" t="s">
        <v>382</v>
      </c>
      <c r="P1698" s="43" t="s">
        <v>420</v>
      </c>
      <c r="Q1698" s="43" t="s">
        <v>432</v>
      </c>
      <c r="R1698" s="43" t="s">
        <v>385</v>
      </c>
      <c r="S1698" s="43" t="s">
        <v>330</v>
      </c>
      <c r="V1698" s="42" t="s">
        <v>2159</v>
      </c>
      <c r="W1698"/>
    </row>
    <row r="1699" spans="1:23" s="39" customFormat="1" x14ac:dyDescent="0.35">
      <c r="A1699" s="43" t="s">
        <v>497</v>
      </c>
      <c r="B1699" s="54">
        <v>24021</v>
      </c>
      <c r="C1699" s="54" t="s">
        <v>12</v>
      </c>
      <c r="D1699" s="53">
        <v>51.895448250000001</v>
      </c>
      <c r="E1699" s="53">
        <f>SUMIFS('Ratios_MARAMA-VA'!T:T, 'Ratios_MARAMA-VA'!AA:AA, V1699)</f>
        <v>51.895448249927597</v>
      </c>
      <c r="F1699" s="53">
        <f>SUMIFS('Ratios_MARAMA-VA'!J:J, 'Ratios_MARAMA-VA'!AA:AA, V1699)</f>
        <v>0.14132747344751401</v>
      </c>
      <c r="G1699" s="53"/>
      <c r="H1699" s="53">
        <f t="shared" si="19"/>
        <v>2.7233115468409349E-3</v>
      </c>
      <c r="I1699" s="53">
        <v>59.565998400302398</v>
      </c>
      <c r="J1699" s="53">
        <v>0.16221677124265219</v>
      </c>
      <c r="K1699" s="53">
        <v>61.528834790190103</v>
      </c>
      <c r="L1699" s="53">
        <v>0.16756218624779295</v>
      </c>
      <c r="M1699" s="43" t="s">
        <v>431</v>
      </c>
      <c r="N1699" s="43" t="s">
        <v>136</v>
      </c>
      <c r="O1699" s="43" t="s">
        <v>382</v>
      </c>
      <c r="P1699" s="43" t="s">
        <v>420</v>
      </c>
      <c r="Q1699" s="43" t="s">
        <v>432</v>
      </c>
      <c r="R1699" s="43" t="s">
        <v>385</v>
      </c>
      <c r="S1699" s="43" t="s">
        <v>330</v>
      </c>
      <c r="V1699" s="42" t="s">
        <v>2160</v>
      </c>
      <c r="W1699"/>
    </row>
    <row r="1700" spans="1:23" s="39" customFormat="1" x14ac:dyDescent="0.35">
      <c r="A1700" s="43" t="s">
        <v>497</v>
      </c>
      <c r="B1700" s="54">
        <v>24031</v>
      </c>
      <c r="C1700" s="54" t="s">
        <v>12</v>
      </c>
      <c r="D1700" s="53">
        <v>122.9200881</v>
      </c>
      <c r="E1700" s="53">
        <f>SUMIFS('Ratios_MARAMA-VA'!T:T, 'Ratios_MARAMA-VA'!AA:AA, V1700)</f>
        <v>122.920088099829</v>
      </c>
      <c r="F1700" s="53">
        <f>SUMIFS('Ratios_MARAMA-VA'!J:J, 'Ratios_MARAMA-VA'!AA:AA, V1700)</f>
        <v>0.33474969526096898</v>
      </c>
      <c r="G1700" s="53"/>
      <c r="H1700" s="53">
        <f t="shared" si="19"/>
        <v>2.7233115468409323E-3</v>
      </c>
      <c r="I1700" s="53">
        <v>140.86869702937099</v>
      </c>
      <c r="J1700" s="53">
        <v>0.38362934920852299</v>
      </c>
      <c r="K1700" s="53">
        <v>149.018465599536</v>
      </c>
      <c r="L1700" s="53">
        <v>0.40582370805973467</v>
      </c>
      <c r="M1700" s="43" t="s">
        <v>431</v>
      </c>
      <c r="N1700" s="43" t="s">
        <v>136</v>
      </c>
      <c r="O1700" s="43" t="s">
        <v>382</v>
      </c>
      <c r="P1700" s="43" t="s">
        <v>420</v>
      </c>
      <c r="Q1700" s="43" t="s">
        <v>432</v>
      </c>
      <c r="R1700" s="43" t="s">
        <v>385</v>
      </c>
      <c r="S1700" s="43" t="s">
        <v>330</v>
      </c>
      <c r="V1700" s="42" t="s">
        <v>2161</v>
      </c>
      <c r="W1700"/>
    </row>
    <row r="1701" spans="1:23" s="39" customFormat="1" x14ac:dyDescent="0.35">
      <c r="A1701" s="43" t="s">
        <v>497</v>
      </c>
      <c r="B1701" s="54">
        <v>24033</v>
      </c>
      <c r="C1701" s="54" t="s">
        <v>12</v>
      </c>
      <c r="D1701" s="53">
        <v>149.9950671</v>
      </c>
      <c r="E1701" s="53">
        <f>SUMIFS('Ratios_MARAMA-VA'!T:T, 'Ratios_MARAMA-VA'!AA:AA, V1701)</f>
        <v>149.99506709978999</v>
      </c>
      <c r="F1701" s="53">
        <f>SUMIFS('Ratios_MARAMA-VA'!J:J, 'Ratios_MARAMA-VA'!AA:AA, V1701)</f>
        <v>0.40848329820204299</v>
      </c>
      <c r="G1701" s="53"/>
      <c r="H1701" s="53">
        <f t="shared" si="19"/>
        <v>2.7233115468409622E-3</v>
      </c>
      <c r="I1701" s="53">
        <v>160.40871265137301</v>
      </c>
      <c r="J1701" s="53">
        <v>0.43684289937737808</v>
      </c>
      <c r="K1701" s="53">
        <v>163.87607385908899</v>
      </c>
      <c r="L1701" s="53">
        <v>0.44628560419141944</v>
      </c>
      <c r="M1701" s="43" t="s">
        <v>431</v>
      </c>
      <c r="N1701" s="43" t="s">
        <v>136</v>
      </c>
      <c r="O1701" s="43" t="s">
        <v>382</v>
      </c>
      <c r="P1701" s="43" t="s">
        <v>420</v>
      </c>
      <c r="Q1701" s="43" t="s">
        <v>432</v>
      </c>
      <c r="R1701" s="43" t="s">
        <v>385</v>
      </c>
      <c r="S1701" s="43" t="s">
        <v>330</v>
      </c>
      <c r="V1701" s="42" t="s">
        <v>2162</v>
      </c>
      <c r="W1701"/>
    </row>
    <row r="1702" spans="1:23" s="39" customFormat="1" x14ac:dyDescent="0.35">
      <c r="A1702" s="43" t="s">
        <v>811</v>
      </c>
      <c r="B1702" s="54">
        <v>51013</v>
      </c>
      <c r="C1702" s="54" t="s">
        <v>12</v>
      </c>
      <c r="D1702" s="53">
        <v>4.4040335539999997</v>
      </c>
      <c r="E1702" s="53">
        <f>SUMIFS('Ratios_MARAMA-VA'!T:T, 'Ratios_MARAMA-VA'!AA:AA, V1702)</f>
        <v>4.4040335539938296</v>
      </c>
      <c r="F1702" s="53">
        <f>SUMIFS('Ratios_MARAMA-VA'!J:J, 'Ratios_MARAMA-VA'!AA:AA, V1702)</f>
        <v>1.19935554302663E-2</v>
      </c>
      <c r="G1702" s="53"/>
      <c r="H1702" s="53">
        <f t="shared" si="19"/>
        <v>2.723311546840931E-3</v>
      </c>
      <c r="I1702" s="53">
        <v>4.9350399842753099</v>
      </c>
      <c r="J1702" s="53">
        <v>1.3439651373298637E-2</v>
      </c>
      <c r="K1702" s="53">
        <v>5.2509601225586202</v>
      </c>
      <c r="L1702" s="53">
        <v>1.430000033376516E-2</v>
      </c>
      <c r="M1702" s="43" t="s">
        <v>431</v>
      </c>
      <c r="N1702" s="43" t="s">
        <v>136</v>
      </c>
      <c r="O1702" s="43" t="s">
        <v>382</v>
      </c>
      <c r="P1702" s="43" t="s">
        <v>420</v>
      </c>
      <c r="Q1702" s="43" t="s">
        <v>432</v>
      </c>
      <c r="R1702" s="43" t="s">
        <v>385</v>
      </c>
      <c r="S1702" s="43" t="s">
        <v>330</v>
      </c>
      <c r="V1702" s="42" t="s">
        <v>2164</v>
      </c>
      <c r="W1702"/>
    </row>
    <row r="1703" spans="1:23" s="39" customFormat="1" x14ac:dyDescent="0.35">
      <c r="A1703" s="43" t="s">
        <v>811</v>
      </c>
      <c r="B1703" s="54">
        <v>51059</v>
      </c>
      <c r="C1703" s="54" t="s">
        <v>12</v>
      </c>
      <c r="D1703" s="53">
        <v>27.78482322</v>
      </c>
      <c r="E1703" s="53">
        <f>SUMIFS('Ratios_MARAMA-VA'!T:T, 'Ratios_MARAMA-VA'!AA:AA, V1703)</f>
        <v>27.784823219960899</v>
      </c>
      <c r="F1703" s="53">
        <f>SUMIFS('Ratios_MARAMA-VA'!J:J, 'Ratios_MARAMA-VA'!AA:AA, V1703)</f>
        <v>7.5666729901854801E-2</v>
      </c>
      <c r="G1703" s="53"/>
      <c r="H1703" s="53">
        <f t="shared" si="19"/>
        <v>2.7233115468409765E-3</v>
      </c>
      <c r="I1703" s="53">
        <v>32.649243181493297</v>
      </c>
      <c r="J1703" s="53">
        <v>8.8914060951779714E-2</v>
      </c>
      <c r="K1703" s="53">
        <v>34.696591210103499</v>
      </c>
      <c r="L1703" s="53">
        <v>9.4489627478495986E-2</v>
      </c>
      <c r="M1703" s="43" t="s">
        <v>431</v>
      </c>
      <c r="N1703" s="43" t="s">
        <v>136</v>
      </c>
      <c r="O1703" s="43" t="s">
        <v>382</v>
      </c>
      <c r="P1703" s="43" t="s">
        <v>420</v>
      </c>
      <c r="Q1703" s="43" t="s">
        <v>432</v>
      </c>
      <c r="R1703" s="43" t="s">
        <v>385</v>
      </c>
      <c r="S1703" s="43" t="s">
        <v>330</v>
      </c>
      <c r="V1703" s="42" t="s">
        <v>2165</v>
      </c>
      <c r="W1703"/>
    </row>
    <row r="1704" spans="1:23" s="39" customFormat="1" x14ac:dyDescent="0.35">
      <c r="A1704" s="43" t="s">
        <v>811</v>
      </c>
      <c r="B1704" s="54">
        <v>51107</v>
      </c>
      <c r="C1704" s="54" t="s">
        <v>12</v>
      </c>
      <c r="D1704" s="53">
        <v>13.390973369999999</v>
      </c>
      <c r="E1704" s="53">
        <f>SUMIFS('Ratios_MARAMA-VA'!T:T, 'Ratios_MARAMA-VA'!AA:AA, V1704)</f>
        <v>13.3909733699812</v>
      </c>
      <c r="F1704" s="53">
        <f>SUMIFS('Ratios_MARAMA-VA'!J:J, 'Ratios_MARAMA-VA'!AA:AA, V1704)</f>
        <v>3.6467792401909699E-2</v>
      </c>
      <c r="G1704" s="53"/>
      <c r="H1704" s="53">
        <f t="shared" si="19"/>
        <v>2.723311546840967E-3</v>
      </c>
      <c r="I1704" s="53">
        <v>16.481349114951101</v>
      </c>
      <c r="J1704" s="53">
        <v>4.4883848352263486E-2</v>
      </c>
      <c r="K1704" s="53">
        <v>17.429812021157201</v>
      </c>
      <c r="L1704" s="53">
        <v>4.7466808336484895E-2</v>
      </c>
      <c r="M1704" s="43" t="s">
        <v>431</v>
      </c>
      <c r="N1704" s="43" t="s">
        <v>136</v>
      </c>
      <c r="O1704" s="43" t="s">
        <v>382</v>
      </c>
      <c r="P1704" s="43" t="s">
        <v>420</v>
      </c>
      <c r="Q1704" s="43" t="s">
        <v>432</v>
      </c>
      <c r="R1704" s="43" t="s">
        <v>385</v>
      </c>
      <c r="S1704" s="43" t="s">
        <v>330</v>
      </c>
      <c r="V1704" s="42" t="s">
        <v>2168</v>
      </c>
      <c r="W1704"/>
    </row>
    <row r="1705" spans="1:23" s="39" customFormat="1" x14ac:dyDescent="0.35">
      <c r="A1705" s="43" t="s">
        <v>811</v>
      </c>
      <c r="B1705" s="54">
        <v>51153</v>
      </c>
      <c r="C1705" s="54" t="s">
        <v>12</v>
      </c>
      <c r="D1705" s="53">
        <v>12.02793834</v>
      </c>
      <c r="E1705" s="53">
        <f>SUMIFS('Ratios_MARAMA-VA'!T:T, 'Ratios_MARAMA-VA'!AA:AA, V1705)</f>
        <v>12.0279383399831</v>
      </c>
      <c r="F1705" s="53">
        <f>SUMIFS('Ratios_MARAMA-VA'!J:J, 'Ratios_MARAMA-VA'!AA:AA, V1705)</f>
        <v>3.27558233659671E-2</v>
      </c>
      <c r="G1705" s="53"/>
      <c r="H1705" s="53">
        <f t="shared" si="19"/>
        <v>2.7233115468409631E-3</v>
      </c>
      <c r="I1705" s="53">
        <v>13.933539755557</v>
      </c>
      <c r="J1705" s="53">
        <v>3.7945369704675991E-2</v>
      </c>
      <c r="K1705" s="53">
        <v>14.693578317890999</v>
      </c>
      <c r="L1705" s="53">
        <v>4.0015191497524576E-2</v>
      </c>
      <c r="M1705" s="43" t="s">
        <v>431</v>
      </c>
      <c r="N1705" s="43" t="s">
        <v>136</v>
      </c>
      <c r="O1705" s="43" t="s">
        <v>382</v>
      </c>
      <c r="P1705" s="43" t="s">
        <v>420</v>
      </c>
      <c r="Q1705" s="43" t="s">
        <v>432</v>
      </c>
      <c r="R1705" s="43" t="s">
        <v>385</v>
      </c>
      <c r="S1705" s="43" t="s">
        <v>330</v>
      </c>
      <c r="V1705" s="42" t="s">
        <v>2171</v>
      </c>
      <c r="W1705"/>
    </row>
    <row r="1706" spans="1:23" s="39" customFormat="1" x14ac:dyDescent="0.35">
      <c r="A1706" s="43" t="s">
        <v>811</v>
      </c>
      <c r="B1706" s="54">
        <v>51510</v>
      </c>
      <c r="C1706" s="54" t="s">
        <v>12</v>
      </c>
      <c r="D1706" s="53">
        <v>1.96875019</v>
      </c>
      <c r="E1706" s="53">
        <f>SUMIFS('Ratios_MARAMA-VA'!T:T, 'Ratios_MARAMA-VA'!AA:AA, V1706)</f>
        <v>1.9687501899972399</v>
      </c>
      <c r="F1706" s="53">
        <f>SUMIFS('Ratios_MARAMA-VA'!J:J, 'Ratios_MARAMA-VA'!AA:AA, V1706)</f>
        <v>5.36152012526482E-3</v>
      </c>
      <c r="G1706" s="53"/>
      <c r="H1706" s="53">
        <f t="shared" si="19"/>
        <v>2.7233115468409614E-3</v>
      </c>
      <c r="I1706" s="53">
        <v>2.2275518301198498</v>
      </c>
      <c r="J1706" s="53">
        <v>6.0663176201521023E-3</v>
      </c>
      <c r="K1706" s="53">
        <v>2.3754338584802102</v>
      </c>
      <c r="L1706" s="53">
        <v>6.4690464555561345E-3</v>
      </c>
      <c r="M1706" s="43" t="s">
        <v>431</v>
      </c>
      <c r="N1706" s="43" t="s">
        <v>136</v>
      </c>
      <c r="O1706" s="43" t="s">
        <v>382</v>
      </c>
      <c r="P1706" s="43" t="s">
        <v>420</v>
      </c>
      <c r="Q1706" s="43" t="s">
        <v>432</v>
      </c>
      <c r="R1706" s="43" t="s">
        <v>385</v>
      </c>
      <c r="S1706" s="43" t="s">
        <v>330</v>
      </c>
      <c r="V1706" s="42" t="s">
        <v>2163</v>
      </c>
      <c r="W1706"/>
    </row>
    <row r="1707" spans="1:23" s="39" customFormat="1" x14ac:dyDescent="0.35">
      <c r="A1707" s="43" t="s">
        <v>811</v>
      </c>
      <c r="B1707" s="54">
        <v>51600</v>
      </c>
      <c r="C1707" s="54" t="s">
        <v>12</v>
      </c>
      <c r="D1707" s="53">
        <v>0.61986123699999995</v>
      </c>
      <c r="E1707" s="53">
        <f>SUMIFS('Ratios_MARAMA-VA'!T:T, 'Ratios_MARAMA-VA'!AA:AA, V1707)</f>
        <v>0.61986123699913298</v>
      </c>
      <c r="F1707" s="53">
        <f>SUMIFS('Ratios_MARAMA-VA'!J:J, 'Ratios_MARAMA-VA'!AA:AA, V1707)</f>
        <v>1.68807526415885E-3</v>
      </c>
      <c r="G1707" s="53"/>
      <c r="H1707" s="53">
        <f t="shared" si="19"/>
        <v>2.7233115468409444E-3</v>
      </c>
      <c r="I1707" s="53">
        <v>0.72684724433895698</v>
      </c>
      <c r="J1707" s="53">
        <v>1.979431493297803E-3</v>
      </c>
      <c r="K1707" s="53">
        <v>0.77106805596964501</v>
      </c>
      <c r="L1707" s="53">
        <v>2.0998585402223339E-3</v>
      </c>
      <c r="M1707" s="43" t="s">
        <v>431</v>
      </c>
      <c r="N1707" s="43" t="s">
        <v>136</v>
      </c>
      <c r="O1707" s="43" t="s">
        <v>382</v>
      </c>
      <c r="P1707" s="43" t="s">
        <v>420</v>
      </c>
      <c r="Q1707" s="43" t="s">
        <v>432</v>
      </c>
      <c r="R1707" s="43" t="s">
        <v>385</v>
      </c>
      <c r="S1707" s="43" t="s">
        <v>330</v>
      </c>
      <c r="V1707" s="42" t="s">
        <v>2166</v>
      </c>
      <c r="W1707"/>
    </row>
    <row r="1708" spans="1:23" s="39" customFormat="1" x14ac:dyDescent="0.35">
      <c r="A1708" s="43" t="s">
        <v>811</v>
      </c>
      <c r="B1708" s="54">
        <v>51610</v>
      </c>
      <c r="C1708" s="54" t="s">
        <v>12</v>
      </c>
      <c r="D1708" s="53">
        <v>0.276249193</v>
      </c>
      <c r="E1708" s="53">
        <f>SUMIFS('Ratios_MARAMA-VA'!T:T, 'Ratios_MARAMA-VA'!AA:AA, V1708)</f>
        <v>0.27624919299961298</v>
      </c>
      <c r="F1708" s="53">
        <f>SUMIFS('Ratios_MARAMA-VA'!J:J, 'Ratios_MARAMA-VA'!AA:AA, V1708)</f>
        <v>7.5231261710133996E-4</v>
      </c>
      <c r="G1708" s="53"/>
      <c r="H1708" s="53">
        <f t="shared" si="19"/>
        <v>2.7233115468409492E-3</v>
      </c>
      <c r="I1708" s="53">
        <v>0.31356547368037102</v>
      </c>
      <c r="J1708" s="53">
        <v>8.539364751644061E-4</v>
      </c>
      <c r="K1708" s="53">
        <v>0.33271698479144102</v>
      </c>
      <c r="L1708" s="53">
        <v>9.0609200651263586E-4</v>
      </c>
      <c r="M1708" s="43" t="s">
        <v>431</v>
      </c>
      <c r="N1708" s="43" t="s">
        <v>136</v>
      </c>
      <c r="O1708" s="43" t="s">
        <v>382</v>
      </c>
      <c r="P1708" s="43" t="s">
        <v>420</v>
      </c>
      <c r="Q1708" s="43" t="s">
        <v>432</v>
      </c>
      <c r="R1708" s="43" t="s">
        <v>385</v>
      </c>
      <c r="S1708" s="43" t="s">
        <v>330</v>
      </c>
      <c r="V1708" s="42" t="s">
        <v>2167</v>
      </c>
      <c r="W1708"/>
    </row>
    <row r="1709" spans="1:23" s="39" customFormat="1" x14ac:dyDescent="0.35">
      <c r="A1709" s="43" t="s">
        <v>811</v>
      </c>
      <c r="B1709" s="54">
        <v>51683</v>
      </c>
      <c r="C1709" s="54" t="s">
        <v>12</v>
      </c>
      <c r="D1709" s="53">
        <v>0.88692928100000001</v>
      </c>
      <c r="E1709" s="53">
        <f>SUMIFS('Ratios_MARAMA-VA'!T:T, 'Ratios_MARAMA-VA'!AA:AA, V1709)</f>
        <v>0.88692928099876001</v>
      </c>
      <c r="F1709" s="53">
        <f>SUMIFS('Ratios_MARAMA-VA'!J:J, 'Ratios_MARAMA-VA'!AA:AA, V1709)</f>
        <v>2.41538475217526E-3</v>
      </c>
      <c r="G1709" s="53"/>
      <c r="H1709" s="53">
        <f t="shared" si="19"/>
        <v>2.7233115468409449E-3</v>
      </c>
      <c r="I1709" s="53">
        <v>1.0031362494518701</v>
      </c>
      <c r="J1709" s="53">
        <v>2.7318525311869962E-3</v>
      </c>
      <c r="K1709" s="53">
        <v>1.02576143676922</v>
      </c>
      <c r="L1709" s="53">
        <v>2.7934679650577746E-3</v>
      </c>
      <c r="M1709" s="43" t="s">
        <v>431</v>
      </c>
      <c r="N1709" s="43" t="s">
        <v>136</v>
      </c>
      <c r="O1709" s="43" t="s">
        <v>382</v>
      </c>
      <c r="P1709" s="43" t="s">
        <v>420</v>
      </c>
      <c r="Q1709" s="43" t="s">
        <v>432</v>
      </c>
      <c r="R1709" s="43" t="s">
        <v>385</v>
      </c>
      <c r="S1709" s="43" t="s">
        <v>330</v>
      </c>
      <c r="V1709" s="42" t="s">
        <v>2169</v>
      </c>
      <c r="W1709"/>
    </row>
    <row r="1710" spans="1:23" s="39" customFormat="1" x14ac:dyDescent="0.35">
      <c r="A1710" s="43" t="s">
        <v>811</v>
      </c>
      <c r="B1710" s="54">
        <v>51685</v>
      </c>
      <c r="C1710" s="54" t="s">
        <v>12</v>
      </c>
      <c r="D1710" s="53">
        <v>0.187324509</v>
      </c>
      <c r="E1710" s="53">
        <f>SUMIFS('Ratios_MARAMA-VA'!T:T, 'Ratios_MARAMA-VA'!AA:AA, V1710)</f>
        <v>0.18732450899973699</v>
      </c>
      <c r="F1710" s="53">
        <f>SUMIFS('Ratios_MARAMA-VA'!J:J, 'Ratios_MARAMA-VA'!AA:AA, V1710)</f>
        <v>5.1014299836529896E-4</v>
      </c>
      <c r="G1710" s="53"/>
      <c r="H1710" s="53">
        <f t="shared" si="19"/>
        <v>2.72331154684097E-3</v>
      </c>
      <c r="I1710" s="53">
        <v>0.213113204148421</v>
      </c>
      <c r="J1710" s="53">
        <v>5.8037364964167186E-4</v>
      </c>
      <c r="K1710" s="53">
        <v>0.21776718281303301</v>
      </c>
      <c r="L1710" s="53">
        <v>5.9304788347776119E-4</v>
      </c>
      <c r="M1710" s="43" t="s">
        <v>431</v>
      </c>
      <c r="N1710" s="43" t="s">
        <v>136</v>
      </c>
      <c r="O1710" s="43" t="s">
        <v>382</v>
      </c>
      <c r="P1710" s="43" t="s">
        <v>420</v>
      </c>
      <c r="Q1710" s="43" t="s">
        <v>432</v>
      </c>
      <c r="R1710" s="43" t="s">
        <v>385</v>
      </c>
      <c r="S1710" s="43" t="s">
        <v>330</v>
      </c>
      <c r="V1710" s="42" t="s">
        <v>2170</v>
      </c>
      <c r="W1710"/>
    </row>
    <row r="1711" spans="1:23" s="39" customFormat="1" x14ac:dyDescent="0.35">
      <c r="A1711" s="43" t="s">
        <v>497</v>
      </c>
      <c r="B1711" s="54">
        <v>24009</v>
      </c>
      <c r="C1711" s="54" t="s">
        <v>12</v>
      </c>
      <c r="D1711" s="53">
        <v>0.44365338599999998</v>
      </c>
      <c r="E1711" s="53">
        <f>SUMIFS('Ratios_MARAMA-VA'!T:T, 'Ratios_MARAMA-VA'!AA:AA, V1711)</f>
        <v>0.44365338599964199</v>
      </c>
      <c r="F1711" s="53">
        <f>SUMIFS('Ratios_MARAMA-VA'!J:J, 'Ratios_MARAMA-VA'!AA:AA, V1711)</f>
        <v>1.2299106952752101E-3</v>
      </c>
      <c r="G1711" s="53"/>
      <c r="H1711" s="53">
        <f t="shared" si="19"/>
        <v>2.7722333111556657E-3</v>
      </c>
      <c r="I1711" s="53">
        <v>0.40577785986820802</v>
      </c>
      <c r="J1711" s="53">
        <v>1.1249109000561021E-3</v>
      </c>
      <c r="K1711" s="53">
        <v>0.40886606545651499</v>
      </c>
      <c r="L1711" s="53">
        <v>1.1334721264597038E-3</v>
      </c>
      <c r="M1711" s="43" t="s">
        <v>735</v>
      </c>
      <c r="N1711" s="43" t="s">
        <v>136</v>
      </c>
      <c r="O1711" s="43" t="s">
        <v>382</v>
      </c>
      <c r="P1711" s="43" t="s">
        <v>420</v>
      </c>
      <c r="Q1711" s="43" t="s">
        <v>736</v>
      </c>
      <c r="R1711" s="43" t="s">
        <v>385</v>
      </c>
      <c r="S1711" s="43" t="s">
        <v>330</v>
      </c>
      <c r="V1711" s="42" t="s">
        <v>2172</v>
      </c>
      <c r="W1711"/>
    </row>
    <row r="1712" spans="1:23" s="39" customFormat="1" x14ac:dyDescent="0.35">
      <c r="A1712" s="43" t="s">
        <v>497</v>
      </c>
      <c r="B1712" s="54">
        <v>24017</v>
      </c>
      <c r="C1712" s="54" t="s">
        <v>12</v>
      </c>
      <c r="D1712" s="53">
        <v>9.3729589000000002E-2</v>
      </c>
      <c r="E1712" s="53">
        <f>SUMIFS('Ratios_MARAMA-VA'!T:T, 'Ratios_MARAMA-VA'!AA:AA, V1712)</f>
        <v>9.3729588999924895E-2</v>
      </c>
      <c r="F1712" s="53">
        <f>SUMIFS('Ratios_MARAMA-VA'!J:J, 'Ratios_MARAMA-VA'!AA:AA, V1712)</f>
        <v>2.5984028886652099E-4</v>
      </c>
      <c r="G1712" s="53"/>
      <c r="H1712" s="53">
        <f t="shared" si="19"/>
        <v>2.7722333111556605E-3</v>
      </c>
      <c r="I1712" s="53">
        <v>8.5727717247145604E-2</v>
      </c>
      <c r="J1712" s="53">
        <v>2.3765723344187068E-4</v>
      </c>
      <c r="K1712" s="53">
        <v>8.6380155050335194E-2</v>
      </c>
      <c r="L1712" s="53">
        <v>2.3946594325333008E-4</v>
      </c>
      <c r="M1712" s="43" t="s">
        <v>735</v>
      </c>
      <c r="N1712" s="43" t="s">
        <v>136</v>
      </c>
      <c r="O1712" s="43" t="s">
        <v>382</v>
      </c>
      <c r="P1712" s="43" t="s">
        <v>420</v>
      </c>
      <c r="Q1712" s="43" t="s">
        <v>736</v>
      </c>
      <c r="R1712" s="43" t="s">
        <v>385</v>
      </c>
      <c r="S1712" s="43" t="s">
        <v>330</v>
      </c>
      <c r="V1712" s="42" t="s">
        <v>2173</v>
      </c>
      <c r="W1712"/>
    </row>
    <row r="1713" spans="1:23" s="39" customFormat="1" x14ac:dyDescent="0.35">
      <c r="A1713" s="43" t="s">
        <v>497</v>
      </c>
      <c r="B1713" s="54">
        <v>24021</v>
      </c>
      <c r="C1713" s="54" t="s">
        <v>12</v>
      </c>
      <c r="D1713" s="53">
        <v>2.9056172469999999</v>
      </c>
      <c r="E1713" s="53">
        <f>SUMIFS('Ratios_MARAMA-VA'!T:T, 'Ratios_MARAMA-VA'!AA:AA, V1713)</f>
        <v>2.90561724699768</v>
      </c>
      <c r="F1713" s="53">
        <f>SUMIFS('Ratios_MARAMA-VA'!J:J, 'Ratios_MARAMA-VA'!AA:AA, V1713)</f>
        <v>8.0550489215953196E-3</v>
      </c>
      <c r="G1713" s="53"/>
      <c r="H1713" s="53">
        <f t="shared" si="19"/>
        <v>2.7722333111556423E-3</v>
      </c>
      <c r="I1713" s="53">
        <v>2.65755922368598</v>
      </c>
      <c r="J1713" s="53">
        <v>7.3673742062712027E-3</v>
      </c>
      <c r="K1713" s="53">
        <v>2.6777847955013199</v>
      </c>
      <c r="L1713" s="53">
        <v>7.4234442101948584E-3</v>
      </c>
      <c r="M1713" s="43" t="s">
        <v>735</v>
      </c>
      <c r="N1713" s="43" t="s">
        <v>136</v>
      </c>
      <c r="O1713" s="43" t="s">
        <v>382</v>
      </c>
      <c r="P1713" s="43" t="s">
        <v>420</v>
      </c>
      <c r="Q1713" s="43" t="s">
        <v>736</v>
      </c>
      <c r="R1713" s="43" t="s">
        <v>385</v>
      </c>
      <c r="S1713" s="43" t="s">
        <v>330</v>
      </c>
      <c r="V1713" s="42" t="s">
        <v>2174</v>
      </c>
      <c r="W1713"/>
    </row>
    <row r="1714" spans="1:23" s="39" customFormat="1" x14ac:dyDescent="0.35">
      <c r="A1714" s="43" t="s">
        <v>497</v>
      </c>
      <c r="B1714" s="54">
        <v>24031</v>
      </c>
      <c r="C1714" s="54" t="s">
        <v>12</v>
      </c>
      <c r="D1714" s="53">
        <v>0.17183757899999999</v>
      </c>
      <c r="E1714" s="53">
        <f>SUMIFS('Ratios_MARAMA-VA'!T:T, 'Ratios_MARAMA-VA'!AA:AA, V1714)</f>
        <v>0.17183757899986199</v>
      </c>
      <c r="F1714" s="53">
        <f>SUMIFS('Ratios_MARAMA-VA'!J:J, 'Ratios_MARAMA-VA'!AA:AA, V1714)</f>
        <v>4.7637386061176001E-4</v>
      </c>
      <c r="G1714" s="53"/>
      <c r="H1714" s="53">
        <f t="shared" si="19"/>
        <v>2.7722333111556618E-3</v>
      </c>
      <c r="I1714" s="53">
        <v>0.15716748085757701</v>
      </c>
      <c r="J1714" s="53">
        <v>4.3570492586379479E-4</v>
      </c>
      <c r="K1714" s="53">
        <v>0.15836361682429001</v>
      </c>
      <c r="L1714" s="53">
        <v>4.3902089383538796E-4</v>
      </c>
      <c r="M1714" s="43" t="s">
        <v>735</v>
      </c>
      <c r="N1714" s="43" t="s">
        <v>136</v>
      </c>
      <c r="O1714" s="43" t="s">
        <v>382</v>
      </c>
      <c r="P1714" s="43" t="s">
        <v>420</v>
      </c>
      <c r="Q1714" s="43" t="s">
        <v>736</v>
      </c>
      <c r="R1714" s="43" t="s">
        <v>385</v>
      </c>
      <c r="S1714" s="43" t="s">
        <v>330</v>
      </c>
      <c r="V1714" s="42" t="s">
        <v>2175</v>
      </c>
      <c r="W1714"/>
    </row>
    <row r="1715" spans="1:23" s="39" customFormat="1" x14ac:dyDescent="0.35">
      <c r="A1715" s="43" t="s">
        <v>497</v>
      </c>
      <c r="B1715" s="54">
        <v>24033</v>
      </c>
      <c r="C1715" s="54" t="s">
        <v>12</v>
      </c>
      <c r="D1715" s="53">
        <v>1.5621598E-2</v>
      </c>
      <c r="E1715" s="53">
        <f>SUMIFS('Ratios_MARAMA-VA'!T:T, 'Ratios_MARAMA-VA'!AA:AA, V1715)</f>
        <v>1.5621597999987399E-2</v>
      </c>
      <c r="F1715" s="53">
        <f>SUMIFS('Ratios_MARAMA-VA'!J:J, 'Ratios_MARAMA-VA'!AA:AA, V1715)</f>
        <v>4.33067143490479E-5</v>
      </c>
      <c r="G1715" s="53"/>
      <c r="H1715" s="53">
        <f t="shared" si="19"/>
        <v>2.7722333111556727E-3</v>
      </c>
      <c r="I1715" s="53">
        <v>1.4287952722086199E-2</v>
      </c>
      <c r="J1715" s="53">
        <v>3.9609538484384734E-5</v>
      </c>
      <c r="K1715" s="53">
        <v>1.4396692354791E-2</v>
      </c>
      <c r="L1715" s="53">
        <v>3.9910990116411808E-5</v>
      </c>
      <c r="M1715" s="43" t="s">
        <v>735</v>
      </c>
      <c r="N1715" s="43" t="s">
        <v>136</v>
      </c>
      <c r="O1715" s="43" t="s">
        <v>382</v>
      </c>
      <c r="P1715" s="43" t="s">
        <v>420</v>
      </c>
      <c r="Q1715" s="43" t="s">
        <v>736</v>
      </c>
      <c r="R1715" s="43" t="s">
        <v>385</v>
      </c>
      <c r="S1715" s="43" t="s">
        <v>330</v>
      </c>
      <c r="V1715" s="42" t="s">
        <v>2176</v>
      </c>
      <c r="W1715"/>
    </row>
    <row r="1716" spans="1:23" s="39" customFormat="1" x14ac:dyDescent="0.35">
      <c r="A1716" s="43" t="s">
        <v>811</v>
      </c>
      <c r="B1716" s="54">
        <v>51013</v>
      </c>
      <c r="C1716" s="54" t="s">
        <v>12</v>
      </c>
      <c r="D1716" s="53">
        <v>3.5230348000000002E-2</v>
      </c>
      <c r="E1716" s="53">
        <f>SUMIFS('Ratios_MARAMA-VA'!T:T, 'Ratios_MARAMA-VA'!AA:AA, V1716)</f>
        <v>3.5230347999971802E-2</v>
      </c>
      <c r="F1716" s="53">
        <f>SUMIFS('Ratios_MARAMA-VA'!J:J, 'Ratios_MARAMA-VA'!AA:AA, V1716)</f>
        <v>9.7666744289127695E-5</v>
      </c>
      <c r="G1716" s="53"/>
      <c r="H1716" s="53">
        <f t="shared" si="19"/>
        <v>2.772233311155651E-3</v>
      </c>
      <c r="I1716" s="53">
        <v>3.2222666759613598E-2</v>
      </c>
      <c r="J1716" s="53">
        <v>8.932875016526874E-5</v>
      </c>
      <c r="K1716" s="53">
        <v>3.2467900000257802E-2</v>
      </c>
      <c r="L1716" s="53">
        <v>9.0008593923985252E-5</v>
      </c>
      <c r="M1716" s="43" t="s">
        <v>735</v>
      </c>
      <c r="N1716" s="43" t="s">
        <v>136</v>
      </c>
      <c r="O1716" s="43" t="s">
        <v>382</v>
      </c>
      <c r="P1716" s="43" t="s">
        <v>420</v>
      </c>
      <c r="Q1716" s="43" t="s">
        <v>736</v>
      </c>
      <c r="R1716" s="43" t="s">
        <v>385</v>
      </c>
      <c r="S1716" s="43" t="s">
        <v>330</v>
      </c>
      <c r="V1716" s="42" t="s">
        <v>2178</v>
      </c>
      <c r="W1716"/>
    </row>
    <row r="1717" spans="1:23" s="39" customFormat="1" x14ac:dyDescent="0.35">
      <c r="A1717" s="43" t="s">
        <v>811</v>
      </c>
      <c r="B1717" s="54">
        <v>51059</v>
      </c>
      <c r="C1717" s="54" t="s">
        <v>12</v>
      </c>
      <c r="D1717" s="53">
        <v>8.8075870000000001E-2</v>
      </c>
      <c r="E1717" s="53">
        <f>SUMIFS('Ratios_MARAMA-VA'!T:T, 'Ratios_MARAMA-VA'!AA:AA, V1717)</f>
        <v>8.8075869999929599E-2</v>
      </c>
      <c r="F1717" s="53">
        <f>SUMIFS('Ratios_MARAMA-VA'!J:J, 'Ratios_MARAMA-VA'!AA:AA, V1717)</f>
        <v>2.4416686072281901E-4</v>
      </c>
      <c r="G1717" s="53"/>
      <c r="H1717" s="53">
        <f t="shared" si="19"/>
        <v>2.7722333111556453E-3</v>
      </c>
      <c r="I1717" s="53">
        <v>8.0556666899033902E-2</v>
      </c>
      <c r="J1717" s="53">
        <v>2.2332187541317114E-4</v>
      </c>
      <c r="K1717" s="53">
        <v>8.1169750000644594E-2</v>
      </c>
      <c r="L1717" s="53">
        <v>2.250214848099629E-4</v>
      </c>
      <c r="M1717" s="43" t="s">
        <v>735</v>
      </c>
      <c r="N1717" s="43" t="s">
        <v>136</v>
      </c>
      <c r="O1717" s="43" t="s">
        <v>382</v>
      </c>
      <c r="P1717" s="43" t="s">
        <v>420</v>
      </c>
      <c r="Q1717" s="43" t="s">
        <v>736</v>
      </c>
      <c r="R1717" s="43" t="s">
        <v>385</v>
      </c>
      <c r="S1717" s="43" t="s">
        <v>330</v>
      </c>
      <c r="V1717" s="42" t="s">
        <v>2179</v>
      </c>
      <c r="W1717"/>
    </row>
    <row r="1718" spans="1:23" s="39" customFormat="1" x14ac:dyDescent="0.35">
      <c r="A1718" s="43" t="s">
        <v>811</v>
      </c>
      <c r="B1718" s="54">
        <v>51107</v>
      </c>
      <c r="C1718" s="54" t="s">
        <v>12</v>
      </c>
      <c r="D1718" s="53">
        <v>2.8008126739999999</v>
      </c>
      <c r="E1718" s="53">
        <f>SUMIFS('Ratios_MARAMA-VA'!T:T, 'Ratios_MARAMA-VA'!AA:AA, V1718)</f>
        <v>2.8008126739977501</v>
      </c>
      <c r="F1718" s="53">
        <f>SUMIFS('Ratios_MARAMA-VA'!J:J, 'Ratios_MARAMA-VA'!AA:AA, V1718)</f>
        <v>7.7645061931635303E-3</v>
      </c>
      <c r="G1718" s="53"/>
      <c r="H1718" s="53">
        <f t="shared" si="19"/>
        <v>2.7722333111556636E-3</v>
      </c>
      <c r="I1718" s="53">
        <v>2.5617020147063099</v>
      </c>
      <c r="J1718" s="53">
        <v>7.101635658423408E-3</v>
      </c>
      <c r="K1718" s="53">
        <v>2.5811980573932098</v>
      </c>
      <c r="L1718" s="53">
        <v>7.1556832373957449E-3</v>
      </c>
      <c r="M1718" s="43" t="s">
        <v>735</v>
      </c>
      <c r="N1718" s="43" t="s">
        <v>136</v>
      </c>
      <c r="O1718" s="43" t="s">
        <v>382</v>
      </c>
      <c r="P1718" s="43" t="s">
        <v>420</v>
      </c>
      <c r="Q1718" s="43" t="s">
        <v>736</v>
      </c>
      <c r="R1718" s="43" t="s">
        <v>385</v>
      </c>
      <c r="S1718" s="43" t="s">
        <v>330</v>
      </c>
      <c r="V1718" s="42" t="s">
        <v>2180</v>
      </c>
      <c r="W1718"/>
    </row>
    <row r="1719" spans="1:23" s="39" customFormat="1" x14ac:dyDescent="0.35">
      <c r="A1719" s="43" t="s">
        <v>811</v>
      </c>
      <c r="B1719" s="54">
        <v>51153</v>
      </c>
      <c r="C1719" s="54" t="s">
        <v>12</v>
      </c>
      <c r="D1719" s="53">
        <v>1.2448053699999999</v>
      </c>
      <c r="E1719" s="53">
        <f>SUMIFS('Ratios_MARAMA-VA'!T:T, 'Ratios_MARAMA-VA'!AA:AA, V1719)</f>
        <v>1.244805369999</v>
      </c>
      <c r="F1719" s="53">
        <f>SUMIFS('Ratios_MARAMA-VA'!J:J, 'Ratios_MARAMA-VA'!AA:AA, V1719)</f>
        <v>3.45089091261668E-3</v>
      </c>
      <c r="G1719" s="53"/>
      <c r="H1719" s="53">
        <f t="shared" si="19"/>
        <v>2.7722333111556644E-3</v>
      </c>
      <c r="I1719" s="53">
        <v>1.1385339883127901</v>
      </c>
      <c r="J1719" s="53">
        <v>3.1562818482836303E-3</v>
      </c>
      <c r="K1719" s="53">
        <v>1.1471988943437099</v>
      </c>
      <c r="L1719" s="53">
        <v>3.1803029894205801E-3</v>
      </c>
      <c r="M1719" s="43" t="s">
        <v>735</v>
      </c>
      <c r="N1719" s="43" t="s">
        <v>136</v>
      </c>
      <c r="O1719" s="43" t="s">
        <v>382</v>
      </c>
      <c r="P1719" s="43" t="s">
        <v>420</v>
      </c>
      <c r="Q1719" s="43" t="s">
        <v>736</v>
      </c>
      <c r="R1719" s="43" t="s">
        <v>385</v>
      </c>
      <c r="S1719" s="43" t="s">
        <v>330</v>
      </c>
      <c r="V1719" s="42" t="s">
        <v>2181</v>
      </c>
      <c r="W1719"/>
    </row>
    <row r="1720" spans="1:23" s="39" customFormat="1" x14ac:dyDescent="0.35">
      <c r="A1720" s="43" t="s">
        <v>811</v>
      </c>
      <c r="B1720" s="54">
        <v>51510</v>
      </c>
      <c r="C1720" s="54" t="s">
        <v>12</v>
      </c>
      <c r="D1720" s="53">
        <v>0.123306218</v>
      </c>
      <c r="E1720" s="53">
        <f>SUMIFS('Ratios_MARAMA-VA'!T:T, 'Ratios_MARAMA-VA'!AA:AA, V1720)</f>
        <v>0.123306217999901</v>
      </c>
      <c r="F1720" s="53">
        <f>SUMIFS('Ratios_MARAMA-VA'!J:J, 'Ratios_MARAMA-VA'!AA:AA, V1720)</f>
        <v>3.41833605011947E-4</v>
      </c>
      <c r="G1720" s="53"/>
      <c r="H1720" s="53">
        <f t="shared" si="19"/>
        <v>2.7722333111556583E-3</v>
      </c>
      <c r="I1720" s="53">
        <v>0.11277933365864699</v>
      </c>
      <c r="J1720" s="53">
        <v>3.1265062557843973E-4</v>
      </c>
      <c r="K1720" s="53">
        <v>0.11363765000090199</v>
      </c>
      <c r="L1720" s="53">
        <v>3.1503007873394834E-4</v>
      </c>
      <c r="M1720" s="43" t="s">
        <v>735</v>
      </c>
      <c r="N1720" s="43" t="s">
        <v>136</v>
      </c>
      <c r="O1720" s="43" t="s">
        <v>382</v>
      </c>
      <c r="P1720" s="43" t="s">
        <v>420</v>
      </c>
      <c r="Q1720" s="43" t="s">
        <v>736</v>
      </c>
      <c r="R1720" s="43" t="s">
        <v>385</v>
      </c>
      <c r="S1720" s="43" t="s">
        <v>330</v>
      </c>
      <c r="V1720" s="42" t="s">
        <v>2177</v>
      </c>
      <c r="W1720"/>
    </row>
    <row r="1721" spans="1:23" s="39" customFormat="1" x14ac:dyDescent="0.35">
      <c r="A1721" s="43" t="s">
        <v>9</v>
      </c>
      <c r="B1721" s="54">
        <v>11001</v>
      </c>
      <c r="C1721" s="54" t="s">
        <v>12</v>
      </c>
      <c r="D1721" s="53">
        <v>1.1673362199999999</v>
      </c>
      <c r="E1721" s="53">
        <f>SUMIFS('Ratios_MARAMA-VA'!T:T, 'Ratios_MARAMA-VA'!AA:AA, V1721)</f>
        <v>1.16733621999906</v>
      </c>
      <c r="F1721" s="53">
        <f>SUMIFS('Ratios_MARAMA-VA'!J:J, 'Ratios_MARAMA-VA'!AA:AA, V1721)</f>
        <v>3.1847481713059901E-3</v>
      </c>
      <c r="G1721" s="53"/>
      <c r="H1721" s="53">
        <f t="shared" si="19"/>
        <v>2.7282184144929167E-3</v>
      </c>
      <c r="I1721" s="53">
        <v>1.1778589148946299</v>
      </c>
      <c r="J1721" s="53">
        <v>3.2134563812901743E-3</v>
      </c>
      <c r="K1721" s="53">
        <v>1.25681490844809</v>
      </c>
      <c r="L1721" s="53">
        <v>3.4288655768373081E-3</v>
      </c>
      <c r="M1721" s="43" t="s">
        <v>433</v>
      </c>
      <c r="N1721" s="43" t="s">
        <v>136</v>
      </c>
      <c r="O1721" s="43" t="s">
        <v>382</v>
      </c>
      <c r="P1721" s="43" t="s">
        <v>420</v>
      </c>
      <c r="Q1721" s="43" t="s">
        <v>434</v>
      </c>
      <c r="R1721" s="43" t="s">
        <v>385</v>
      </c>
      <c r="S1721" s="43" t="s">
        <v>330</v>
      </c>
      <c r="V1721" s="42" t="s">
        <v>2182</v>
      </c>
      <c r="W1721"/>
    </row>
    <row r="1722" spans="1:23" s="39" customFormat="1" x14ac:dyDescent="0.35">
      <c r="A1722" s="43" t="s">
        <v>497</v>
      </c>
      <c r="B1722" s="54">
        <v>24009</v>
      </c>
      <c r="C1722" s="54" t="s">
        <v>12</v>
      </c>
      <c r="D1722" s="53">
        <v>2.2259559059999998</v>
      </c>
      <c r="E1722" s="53">
        <f>SUMIFS('Ratios_MARAMA-VA'!T:T, 'Ratios_MARAMA-VA'!AA:AA, V1722)</f>
        <v>2.2259559059981999</v>
      </c>
      <c r="F1722" s="53">
        <f>SUMIFS('Ratios_MARAMA-VA'!J:J, 'Ratios_MARAMA-VA'!AA:AA, V1722)</f>
        <v>6.0728938925935904E-3</v>
      </c>
      <c r="G1722" s="53"/>
      <c r="H1722" s="53">
        <f t="shared" si="19"/>
        <v>2.7282184144929336E-3</v>
      </c>
      <c r="I1722" s="53">
        <v>2.2460212945713698</v>
      </c>
      <c r="J1722" s="53">
        <v>6.1276366551928684E-3</v>
      </c>
      <c r="K1722" s="53">
        <v>2.3965799401040302</v>
      </c>
      <c r="L1722" s="53">
        <v>6.538393524396187E-3</v>
      </c>
      <c r="M1722" s="43" t="s">
        <v>433</v>
      </c>
      <c r="N1722" s="43" t="s">
        <v>136</v>
      </c>
      <c r="O1722" s="43" t="s">
        <v>382</v>
      </c>
      <c r="P1722" s="43" t="s">
        <v>420</v>
      </c>
      <c r="Q1722" s="43" t="s">
        <v>434</v>
      </c>
      <c r="R1722" s="43" t="s">
        <v>385</v>
      </c>
      <c r="S1722" s="43" t="s">
        <v>330</v>
      </c>
      <c r="V1722" s="42" t="s">
        <v>2183</v>
      </c>
      <c r="W1722"/>
    </row>
    <row r="1723" spans="1:23" s="39" customFormat="1" x14ac:dyDescent="0.35">
      <c r="A1723" s="43" t="s">
        <v>497</v>
      </c>
      <c r="B1723" s="54">
        <v>24017</v>
      </c>
      <c r="C1723" s="54" t="s">
        <v>12</v>
      </c>
      <c r="D1723" s="53">
        <v>0.68494952799999997</v>
      </c>
      <c r="E1723" s="53">
        <f>SUMIFS('Ratios_MARAMA-VA'!T:T, 'Ratios_MARAMA-VA'!AA:AA, V1723)</f>
        <v>0.68494952799945497</v>
      </c>
      <c r="F1723" s="53">
        <f>SUMIFS('Ratios_MARAMA-VA'!J:J, 'Ratios_MARAMA-VA'!AA:AA, V1723)</f>
        <v>1.86869191528633E-3</v>
      </c>
      <c r="G1723" s="53"/>
      <c r="H1723" s="53">
        <f t="shared" si="19"/>
        <v>2.7282184144928954E-3</v>
      </c>
      <c r="I1723" s="53">
        <v>0.69112385445186297</v>
      </c>
      <c r="J1723" s="53">
        <v>1.8855368264108802E-3</v>
      </c>
      <c r="K1723" s="53">
        <v>0.73745229829747005</v>
      </c>
      <c r="L1723" s="53">
        <v>2.0119309400252654E-3</v>
      </c>
      <c r="M1723" s="43" t="s">
        <v>433</v>
      </c>
      <c r="N1723" s="43" t="s">
        <v>136</v>
      </c>
      <c r="O1723" s="43" t="s">
        <v>382</v>
      </c>
      <c r="P1723" s="43" t="s">
        <v>420</v>
      </c>
      <c r="Q1723" s="43" t="s">
        <v>434</v>
      </c>
      <c r="R1723" s="43" t="s">
        <v>385</v>
      </c>
      <c r="S1723" s="43" t="s">
        <v>330</v>
      </c>
      <c r="V1723" s="42" t="s">
        <v>2184</v>
      </c>
      <c r="W1723"/>
    </row>
    <row r="1724" spans="1:23" s="39" customFormat="1" x14ac:dyDescent="0.35">
      <c r="A1724" s="43" t="s">
        <v>497</v>
      </c>
      <c r="B1724" s="54">
        <v>24021</v>
      </c>
      <c r="C1724" s="54" t="s">
        <v>12</v>
      </c>
      <c r="D1724" s="53">
        <v>6.6208188979999996</v>
      </c>
      <c r="E1724" s="53">
        <f>SUMIFS('Ratios_MARAMA-VA'!T:T, 'Ratios_MARAMA-VA'!AA:AA, V1724)</f>
        <v>6.62081889799473</v>
      </c>
      <c r="F1724" s="53">
        <f>SUMIFS('Ratios_MARAMA-VA'!J:J, 'Ratios_MARAMA-VA'!AA:AA, V1724)</f>
        <v>1.8063040036531801E-2</v>
      </c>
      <c r="G1724" s="53"/>
      <c r="H1724" s="53">
        <f t="shared" si="19"/>
        <v>2.7282184144928985E-3</v>
      </c>
      <c r="I1724" s="53">
        <v>6.6805008097085601</v>
      </c>
      <c r="J1724" s="53">
        <v>1.8225865327081613E-2</v>
      </c>
      <c r="K1724" s="53">
        <v>7.12831809257254</v>
      </c>
      <c r="L1724" s="53">
        <v>1.9447608684519297E-2</v>
      </c>
      <c r="M1724" s="43" t="s">
        <v>433</v>
      </c>
      <c r="N1724" s="43" t="s">
        <v>136</v>
      </c>
      <c r="O1724" s="43" t="s">
        <v>382</v>
      </c>
      <c r="P1724" s="43" t="s">
        <v>420</v>
      </c>
      <c r="Q1724" s="43" t="s">
        <v>434</v>
      </c>
      <c r="R1724" s="43" t="s">
        <v>385</v>
      </c>
      <c r="S1724" s="43" t="s">
        <v>330</v>
      </c>
      <c r="V1724" s="42" t="s">
        <v>2185</v>
      </c>
      <c r="W1724"/>
    </row>
    <row r="1725" spans="1:23" s="39" customFormat="1" x14ac:dyDescent="0.35">
      <c r="A1725" s="43" t="s">
        <v>497</v>
      </c>
      <c r="B1725" s="54">
        <v>24031</v>
      </c>
      <c r="C1725" s="54" t="s">
        <v>12</v>
      </c>
      <c r="D1725" s="53">
        <v>5.6163661420000004</v>
      </c>
      <c r="E1725" s="53">
        <f>SUMIFS('Ratios_MARAMA-VA'!T:T, 'Ratios_MARAMA-VA'!AA:AA, V1725)</f>
        <v>5.6163661419954796</v>
      </c>
      <c r="F1725" s="53">
        <f>SUMIFS('Ratios_MARAMA-VA'!J:J, 'Ratios_MARAMA-VA'!AA:AA, V1725)</f>
        <v>1.5322673531126599E-2</v>
      </c>
      <c r="G1725" s="53"/>
      <c r="H1725" s="53">
        <f t="shared" si="19"/>
        <v>2.7282184144929154E-3</v>
      </c>
      <c r="I1725" s="53">
        <v>5.6669936358755697</v>
      </c>
      <c r="J1725" s="53">
        <v>1.5460796392209888E-2</v>
      </c>
      <c r="K1725" s="53">
        <v>6.0468719959436097</v>
      </c>
      <c r="L1725" s="53">
        <v>1.6497187529414887E-2</v>
      </c>
      <c r="M1725" s="43" t="s">
        <v>433</v>
      </c>
      <c r="N1725" s="43" t="s">
        <v>136</v>
      </c>
      <c r="O1725" s="43" t="s">
        <v>382</v>
      </c>
      <c r="P1725" s="43" t="s">
        <v>420</v>
      </c>
      <c r="Q1725" s="43" t="s">
        <v>434</v>
      </c>
      <c r="R1725" s="43" t="s">
        <v>385</v>
      </c>
      <c r="S1725" s="43" t="s">
        <v>330</v>
      </c>
      <c r="V1725" s="42" t="s">
        <v>2186</v>
      </c>
      <c r="W1725"/>
    </row>
    <row r="1726" spans="1:23" s="39" customFormat="1" x14ac:dyDescent="0.35">
      <c r="A1726" s="43" t="s">
        <v>497</v>
      </c>
      <c r="B1726" s="54">
        <v>24033</v>
      </c>
      <c r="C1726" s="54" t="s">
        <v>12</v>
      </c>
      <c r="D1726" s="53">
        <v>9.5703070869999998</v>
      </c>
      <c r="E1726" s="53">
        <f>SUMIFS('Ratios_MARAMA-VA'!T:T, 'Ratios_MARAMA-VA'!AA:AA, V1726)</f>
        <v>9.5703070869923295</v>
      </c>
      <c r="F1726" s="53">
        <f>SUMIFS('Ratios_MARAMA-VA'!J:J, 'Ratios_MARAMA-VA'!AA:AA, V1726)</f>
        <v>2.6109888027084499E-2</v>
      </c>
      <c r="G1726" s="53"/>
      <c r="H1726" s="53">
        <f t="shared" si="19"/>
        <v>2.7282184144929128E-3</v>
      </c>
      <c r="I1726" s="53">
        <v>9.6565765094671594</v>
      </c>
      <c r="J1726" s="53">
        <v>2.6345249854087999E-2</v>
      </c>
      <c r="K1726" s="53">
        <v>10.3038905323849</v>
      </c>
      <c r="L1726" s="53">
        <v>2.8111263891371665E-2</v>
      </c>
      <c r="M1726" s="43" t="s">
        <v>433</v>
      </c>
      <c r="N1726" s="43" t="s">
        <v>136</v>
      </c>
      <c r="O1726" s="43" t="s">
        <v>382</v>
      </c>
      <c r="P1726" s="43" t="s">
        <v>420</v>
      </c>
      <c r="Q1726" s="43" t="s">
        <v>434</v>
      </c>
      <c r="R1726" s="43" t="s">
        <v>385</v>
      </c>
      <c r="S1726" s="43" t="s">
        <v>330</v>
      </c>
      <c r="V1726" s="42" t="s">
        <v>2187</v>
      </c>
      <c r="W1726"/>
    </row>
    <row r="1727" spans="1:23" s="39" customFormat="1" x14ac:dyDescent="0.35">
      <c r="A1727" s="43" t="s">
        <v>811</v>
      </c>
      <c r="B1727" s="54">
        <v>51013</v>
      </c>
      <c r="C1727" s="54" t="s">
        <v>12</v>
      </c>
      <c r="D1727" s="53">
        <v>2.4086614169999998</v>
      </c>
      <c r="E1727" s="53">
        <f>SUMIFS('Ratios_MARAMA-VA'!T:T, 'Ratios_MARAMA-VA'!AA:AA, V1727)</f>
        <v>2.4086614169980698</v>
      </c>
      <c r="F1727" s="53">
        <f>SUMIFS('Ratios_MARAMA-VA'!J:J, 'Ratios_MARAMA-VA'!AA:AA, V1727)</f>
        <v>6.5713544321327304E-3</v>
      </c>
      <c r="G1727" s="53"/>
      <c r="H1727" s="53">
        <f t="shared" si="19"/>
        <v>2.7282184144929145E-3</v>
      </c>
      <c r="I1727" s="53">
        <v>2.4303737641038601</v>
      </c>
      <c r="J1727" s="53">
        <v>6.6305904573286095E-3</v>
      </c>
      <c r="K1727" s="53">
        <v>2.5932901990219199</v>
      </c>
      <c r="L1727" s="53">
        <v>7.0750620750955973E-3</v>
      </c>
      <c r="M1727" s="43" t="s">
        <v>433</v>
      </c>
      <c r="N1727" s="43" t="s">
        <v>136</v>
      </c>
      <c r="O1727" s="43" t="s">
        <v>382</v>
      </c>
      <c r="P1727" s="43" t="s">
        <v>420</v>
      </c>
      <c r="Q1727" s="43" t="s">
        <v>434</v>
      </c>
      <c r="R1727" s="43" t="s">
        <v>385</v>
      </c>
      <c r="S1727" s="43" t="s">
        <v>330</v>
      </c>
      <c r="V1727" s="42" t="s">
        <v>2189</v>
      </c>
      <c r="W1727"/>
    </row>
    <row r="1728" spans="1:23" s="39" customFormat="1" x14ac:dyDescent="0.35">
      <c r="A1728" s="43" t="s">
        <v>811</v>
      </c>
      <c r="B1728" s="54">
        <v>51059</v>
      </c>
      <c r="C1728" s="54" t="s">
        <v>12</v>
      </c>
      <c r="D1728" s="53">
        <v>30.56706299</v>
      </c>
      <c r="E1728" s="53">
        <f>SUMIFS('Ratios_MARAMA-VA'!T:T, 'Ratios_MARAMA-VA'!AA:AA, V1728)</f>
        <v>30.567062989975401</v>
      </c>
      <c r="F1728" s="53">
        <f>SUMIFS('Ratios_MARAMA-VA'!J:J, 'Ratios_MARAMA-VA'!AA:AA, V1728)</f>
        <v>8.3393624126216301E-2</v>
      </c>
      <c r="G1728" s="53"/>
      <c r="H1728" s="53">
        <f t="shared" si="19"/>
        <v>2.7282184144929332E-3</v>
      </c>
      <c r="I1728" s="53">
        <v>30.842603037638199</v>
      </c>
      <c r="J1728" s="53">
        <v>8.4145357558180214E-2</v>
      </c>
      <c r="K1728" s="53">
        <v>32.9100903536633</v>
      </c>
      <c r="L1728" s="53">
        <v>8.9785914525490465E-2</v>
      </c>
      <c r="M1728" s="43" t="s">
        <v>433</v>
      </c>
      <c r="N1728" s="43" t="s">
        <v>136</v>
      </c>
      <c r="O1728" s="43" t="s">
        <v>382</v>
      </c>
      <c r="P1728" s="43" t="s">
        <v>420</v>
      </c>
      <c r="Q1728" s="43" t="s">
        <v>434</v>
      </c>
      <c r="R1728" s="43" t="s">
        <v>385</v>
      </c>
      <c r="S1728" s="43" t="s">
        <v>330</v>
      </c>
      <c r="V1728" s="42" t="s">
        <v>2190</v>
      </c>
      <c r="W1728"/>
    </row>
    <row r="1729" spans="1:23" s="39" customFormat="1" x14ac:dyDescent="0.35">
      <c r="A1729" s="43" t="s">
        <v>811</v>
      </c>
      <c r="B1729" s="54">
        <v>51107</v>
      </c>
      <c r="C1729" s="54" t="s">
        <v>12</v>
      </c>
      <c r="D1729" s="53">
        <v>18.237007869999999</v>
      </c>
      <c r="E1729" s="53">
        <f>SUMIFS('Ratios_MARAMA-VA'!T:T, 'Ratios_MARAMA-VA'!AA:AA, V1729)</f>
        <v>18.237007869985401</v>
      </c>
      <c r="F1729" s="53">
        <f>SUMIFS('Ratios_MARAMA-VA'!J:J, 'Ratios_MARAMA-VA'!AA:AA, V1729)</f>
        <v>4.9754540696146501E-2</v>
      </c>
      <c r="G1729" s="53"/>
      <c r="H1729" s="53">
        <f t="shared" si="19"/>
        <v>2.7282184144929215E-3</v>
      </c>
      <c r="I1729" s="53">
        <v>18.4014013552008</v>
      </c>
      <c r="J1729" s="53">
        <v>5.0203042029733823E-2</v>
      </c>
      <c r="K1729" s="53">
        <v>19.634911505188398</v>
      </c>
      <c r="L1729" s="53">
        <v>5.3568327135393917E-2</v>
      </c>
      <c r="M1729" s="43" t="s">
        <v>433</v>
      </c>
      <c r="N1729" s="43" t="s">
        <v>136</v>
      </c>
      <c r="O1729" s="43" t="s">
        <v>382</v>
      </c>
      <c r="P1729" s="43" t="s">
        <v>420</v>
      </c>
      <c r="Q1729" s="43" t="s">
        <v>434</v>
      </c>
      <c r="R1729" s="43" t="s">
        <v>385</v>
      </c>
      <c r="S1729" s="43" t="s">
        <v>330</v>
      </c>
      <c r="V1729" s="42" t="s">
        <v>2191</v>
      </c>
      <c r="W1729"/>
    </row>
    <row r="1730" spans="1:23" s="39" customFormat="1" x14ac:dyDescent="0.35">
      <c r="A1730" s="43" t="s">
        <v>811</v>
      </c>
      <c r="B1730" s="54">
        <v>51153</v>
      </c>
      <c r="C1730" s="54" t="s">
        <v>12</v>
      </c>
      <c r="D1730" s="53">
        <v>35.556433069999997</v>
      </c>
      <c r="E1730" s="53">
        <f>SUMIFS('Ratios_MARAMA-VA'!T:T, 'Ratios_MARAMA-VA'!AA:AA, V1730)</f>
        <v>35.556433069971497</v>
      </c>
      <c r="F1730" s="53">
        <f>SUMIFS('Ratios_MARAMA-VA'!J:J, 'Ratios_MARAMA-VA'!AA:AA, V1730)</f>
        <v>9.7005715455181399E-2</v>
      </c>
      <c r="G1730" s="53"/>
      <c r="H1730" s="53">
        <f t="shared" si="19"/>
        <v>2.7282184144929236E-3</v>
      </c>
      <c r="I1730" s="53">
        <v>35.876948693799299</v>
      </c>
      <c r="J1730" s="53">
        <v>9.7880152082241087E-2</v>
      </c>
      <c r="K1730" s="53">
        <v>38.281905767999397</v>
      </c>
      <c r="L1730" s="53">
        <v>0.10444140025813882</v>
      </c>
      <c r="M1730" s="43" t="s">
        <v>433</v>
      </c>
      <c r="N1730" s="43" t="s">
        <v>136</v>
      </c>
      <c r="O1730" s="43" t="s">
        <v>382</v>
      </c>
      <c r="P1730" s="43" t="s">
        <v>420</v>
      </c>
      <c r="Q1730" s="43" t="s">
        <v>434</v>
      </c>
      <c r="R1730" s="43" t="s">
        <v>385</v>
      </c>
      <c r="S1730" s="43" t="s">
        <v>330</v>
      </c>
      <c r="V1730" s="42" t="s">
        <v>2346</v>
      </c>
      <c r="W1730"/>
    </row>
    <row r="1731" spans="1:23" s="39" customFormat="1" x14ac:dyDescent="0.35">
      <c r="A1731" s="43" t="s">
        <v>811</v>
      </c>
      <c r="B1731" s="54">
        <v>51510</v>
      </c>
      <c r="C1731" s="54" t="s">
        <v>12</v>
      </c>
      <c r="D1731" s="53">
        <v>0.34409448799999998</v>
      </c>
      <c r="E1731" s="53">
        <f>SUMIFS('Ratios_MARAMA-VA'!T:T, 'Ratios_MARAMA-VA'!AA:AA, V1731)</f>
        <v>0.34409448799972397</v>
      </c>
      <c r="F1731" s="53">
        <f>SUMIFS('Ratios_MARAMA-VA'!J:J, 'Ratios_MARAMA-VA'!AA:AA, V1731)</f>
        <v>9.38764918486361E-4</v>
      </c>
      <c r="G1731" s="53"/>
      <c r="H1731" s="53">
        <f t="shared" ref="H1731:H1794" si="20">F1731/E1731</f>
        <v>2.7282184144929228E-3</v>
      </c>
      <c r="I1731" s="53">
        <v>0.34719625187069297</v>
      </c>
      <c r="J1731" s="53">
        <v>9.4722720779654747E-4</v>
      </c>
      <c r="K1731" s="53">
        <v>0.37047002827789499</v>
      </c>
      <c r="L1731" s="53">
        <v>1.0107231531654669E-3</v>
      </c>
      <c r="M1731" s="43" t="s">
        <v>433</v>
      </c>
      <c r="N1731" s="43" t="s">
        <v>136</v>
      </c>
      <c r="O1731" s="43" t="s">
        <v>382</v>
      </c>
      <c r="P1731" s="43" t="s">
        <v>420</v>
      </c>
      <c r="Q1731" s="43" t="s">
        <v>434</v>
      </c>
      <c r="R1731" s="43" t="s">
        <v>385</v>
      </c>
      <c r="S1731" s="43" t="s">
        <v>330</v>
      </c>
      <c r="V1731" s="42" t="s">
        <v>2188</v>
      </c>
      <c r="W1731"/>
    </row>
    <row r="1732" spans="1:23" s="39" customFormat="1" x14ac:dyDescent="0.35">
      <c r="A1732" s="43" t="s">
        <v>811</v>
      </c>
      <c r="B1732" s="54">
        <v>51683</v>
      </c>
      <c r="C1732" s="54" t="s">
        <v>12</v>
      </c>
      <c r="D1732" s="53">
        <v>7.7134511809999999</v>
      </c>
      <c r="E1732" s="53">
        <f>SUMIFS('Ratios_MARAMA-VA'!T:T, 'Ratios_MARAMA-VA'!AA:AA, V1732)</f>
        <v>7.7134511809938102</v>
      </c>
      <c r="F1732" s="53">
        <f>SUMIFS('Ratios_MARAMA-VA'!J:J, 'Ratios_MARAMA-VA'!AA:AA, V1732)</f>
        <v>2.1043979551279499E-2</v>
      </c>
      <c r="G1732" s="53"/>
      <c r="H1732" s="53">
        <f t="shared" si="20"/>
        <v>2.7282184144929232E-3</v>
      </c>
      <c r="I1732" s="53">
        <v>7.7829823854393396</v>
      </c>
      <c r="J1732" s="53">
        <v>2.1233675863629665E-2</v>
      </c>
      <c r="K1732" s="53">
        <v>8.3047028557610503</v>
      </c>
      <c r="L1732" s="53">
        <v>2.2657043257979265E-2</v>
      </c>
      <c r="M1732" s="43" t="s">
        <v>433</v>
      </c>
      <c r="N1732" s="43" t="s">
        <v>136</v>
      </c>
      <c r="O1732" s="43" t="s">
        <v>382</v>
      </c>
      <c r="P1732" s="43" t="s">
        <v>420</v>
      </c>
      <c r="Q1732" s="43" t="s">
        <v>434</v>
      </c>
      <c r="R1732" s="43" t="s">
        <v>385</v>
      </c>
      <c r="S1732" s="43" t="s">
        <v>330</v>
      </c>
      <c r="V1732" s="42" t="s">
        <v>2192</v>
      </c>
      <c r="W1732"/>
    </row>
    <row r="1733" spans="1:23" s="39" customFormat="1" x14ac:dyDescent="0.35">
      <c r="A1733" s="43" t="s">
        <v>811</v>
      </c>
      <c r="B1733" s="54">
        <v>51685</v>
      </c>
      <c r="C1733" s="54" t="s">
        <v>12</v>
      </c>
      <c r="D1733" s="53">
        <v>2.4086614169999998</v>
      </c>
      <c r="E1733" s="53">
        <f>SUMIFS('Ratios_MARAMA-VA'!T:T, 'Ratios_MARAMA-VA'!AA:AA, V1733)</f>
        <v>2.40866141699806</v>
      </c>
      <c r="F1733" s="53">
        <f>SUMIFS('Ratios_MARAMA-VA'!J:J, 'Ratios_MARAMA-VA'!AA:AA, V1733)</f>
        <v>6.5713544321327399E-3</v>
      </c>
      <c r="G1733" s="53"/>
      <c r="H1733" s="53">
        <f t="shared" si="20"/>
        <v>2.7282184144929293E-3</v>
      </c>
      <c r="I1733" s="53">
        <v>2.4303737641038601</v>
      </c>
      <c r="J1733" s="53">
        <v>6.6305904573286459E-3</v>
      </c>
      <c r="K1733" s="53">
        <v>2.5932901990219199</v>
      </c>
      <c r="L1733" s="53">
        <v>7.0750620750956355E-3</v>
      </c>
      <c r="M1733" s="43" t="s">
        <v>433</v>
      </c>
      <c r="N1733" s="43" t="s">
        <v>136</v>
      </c>
      <c r="O1733" s="43" t="s">
        <v>382</v>
      </c>
      <c r="P1733" s="43" t="s">
        <v>420</v>
      </c>
      <c r="Q1733" s="43" t="s">
        <v>434</v>
      </c>
      <c r="R1733" s="43" t="s">
        <v>385</v>
      </c>
      <c r="S1733" s="43" t="s">
        <v>330</v>
      </c>
      <c r="V1733" s="42" t="s">
        <v>2193</v>
      </c>
      <c r="W1733"/>
    </row>
    <row r="1734" spans="1:23" s="39" customFormat="1" x14ac:dyDescent="0.35">
      <c r="A1734" s="43" t="s">
        <v>497</v>
      </c>
      <c r="B1734" s="54">
        <v>24009</v>
      </c>
      <c r="C1734" s="54" t="s">
        <v>12</v>
      </c>
      <c r="D1734" s="53">
        <v>5.5473685579999996</v>
      </c>
      <c r="E1734" s="53">
        <f>SUMIFS('Ratios_MARAMA-VA'!T:T, 'Ratios_MARAMA-VA'!AA:AA, V1734)</f>
        <v>5.5473685579955596</v>
      </c>
      <c r="F1734" s="53">
        <f>SUMIFS('Ratios_MARAMA-VA'!J:J, 'Ratios_MARAMA-VA'!AA:AA, V1734)</f>
        <v>1.5134433051902501E-2</v>
      </c>
      <c r="G1734" s="53"/>
      <c r="H1734" s="53">
        <f t="shared" si="20"/>
        <v>2.7282184144929163E-3</v>
      </c>
      <c r="I1734" s="53">
        <v>5.5973740883722902</v>
      </c>
      <c r="J1734" s="53">
        <v>1.5270859060702783E-2</v>
      </c>
      <c r="K1734" s="53">
        <v>5.9725856072131203</v>
      </c>
      <c r="L1734" s="53">
        <v>1.6294518035734191E-2</v>
      </c>
      <c r="M1734" s="43" t="s">
        <v>741</v>
      </c>
      <c r="N1734" s="43" t="s">
        <v>136</v>
      </c>
      <c r="O1734" s="43" t="s">
        <v>382</v>
      </c>
      <c r="P1734" s="43" t="s">
        <v>420</v>
      </c>
      <c r="Q1734" s="43" t="s">
        <v>742</v>
      </c>
      <c r="R1734" s="43" t="s">
        <v>385</v>
      </c>
      <c r="S1734" s="43" t="s">
        <v>330</v>
      </c>
      <c r="V1734" s="42" t="s">
        <v>2347</v>
      </c>
      <c r="W1734"/>
    </row>
    <row r="1735" spans="1:23" s="39" customFormat="1" x14ac:dyDescent="0.35">
      <c r="A1735" s="43" t="s">
        <v>497</v>
      </c>
      <c r="B1735" s="54">
        <v>24033</v>
      </c>
      <c r="C1735" s="54" t="s">
        <v>12</v>
      </c>
      <c r="D1735" s="53">
        <v>1.053949013</v>
      </c>
      <c r="E1735" s="53">
        <f>SUMIFS('Ratios_MARAMA-VA'!T:T, 'Ratios_MARAMA-VA'!AA:AA, V1735)</f>
        <v>1.05394901299915</v>
      </c>
      <c r="F1735" s="53">
        <f>SUMIFS('Ratios_MARAMA-VA'!J:J, 'Ratios_MARAMA-VA'!AA:AA, V1735)</f>
        <v>2.8754031052009299E-3</v>
      </c>
      <c r="G1735" s="53"/>
      <c r="H1735" s="53">
        <f t="shared" si="20"/>
        <v>2.7282184144929306E-3</v>
      </c>
      <c r="I1735" s="53">
        <v>1.06344960392512</v>
      </c>
      <c r="J1735" s="53">
        <v>2.9013227923137259E-3</v>
      </c>
      <c r="K1735" s="53">
        <v>1.1347363420990599</v>
      </c>
      <c r="L1735" s="53">
        <v>3.0958085841090049E-3</v>
      </c>
      <c r="M1735" s="43" t="s">
        <v>741</v>
      </c>
      <c r="N1735" s="43" t="s">
        <v>136</v>
      </c>
      <c r="O1735" s="43" t="s">
        <v>382</v>
      </c>
      <c r="P1735" s="43" t="s">
        <v>420</v>
      </c>
      <c r="Q1735" s="43" t="s">
        <v>742</v>
      </c>
      <c r="R1735" s="43" t="s">
        <v>385</v>
      </c>
      <c r="S1735" s="43" t="s">
        <v>330</v>
      </c>
      <c r="V1735" s="42" t="s">
        <v>2348</v>
      </c>
      <c r="W1735"/>
    </row>
    <row r="1736" spans="1:23" s="39" customFormat="1" x14ac:dyDescent="0.35">
      <c r="A1736" s="43" t="s">
        <v>811</v>
      </c>
      <c r="B1736" s="54">
        <v>51059</v>
      </c>
      <c r="C1736" s="54" t="s">
        <v>12</v>
      </c>
      <c r="D1736" s="53">
        <v>0.42326541600000001</v>
      </c>
      <c r="E1736" s="53">
        <f>SUMIFS('Ratios_MARAMA-VA'!T:T, 'Ratios_MARAMA-VA'!AA:AA, V1736)</f>
        <v>0.423265415999661</v>
      </c>
      <c r="F1736" s="53">
        <f>SUMIFS('Ratios_MARAMA-VA'!J:J, 'Ratios_MARAMA-VA'!AA:AA, V1736)</f>
        <v>1.1547605021482801E-3</v>
      </c>
      <c r="G1736" s="53"/>
      <c r="H1736" s="53">
        <f t="shared" si="20"/>
        <v>2.7282184144929171E-3</v>
      </c>
      <c r="I1736" s="53">
        <v>0.42708084873969099</v>
      </c>
      <c r="J1736" s="53">
        <v>1.165169836008889E-3</v>
      </c>
      <c r="K1736" s="53">
        <v>0.45570956845602001</v>
      </c>
      <c r="L1736" s="53">
        <v>1.2432752363223344E-3</v>
      </c>
      <c r="M1736" s="43" t="s">
        <v>741</v>
      </c>
      <c r="N1736" s="43" t="s">
        <v>136</v>
      </c>
      <c r="O1736" s="43" t="s">
        <v>382</v>
      </c>
      <c r="P1736" s="43" t="s">
        <v>420</v>
      </c>
      <c r="Q1736" s="43" t="s">
        <v>742</v>
      </c>
      <c r="R1736" s="43" t="s">
        <v>385</v>
      </c>
      <c r="S1736" s="43" t="s">
        <v>330</v>
      </c>
      <c r="V1736" s="42" t="s">
        <v>2349</v>
      </c>
      <c r="W1736"/>
    </row>
    <row r="1737" spans="1:23" s="39" customFormat="1" x14ac:dyDescent="0.35">
      <c r="A1737" s="43" t="s">
        <v>811</v>
      </c>
      <c r="B1737" s="54">
        <v>51107</v>
      </c>
      <c r="C1737" s="54" t="s">
        <v>12</v>
      </c>
      <c r="D1737" s="53">
        <v>6.3489812329999999</v>
      </c>
      <c r="E1737" s="53">
        <f>SUMIFS('Ratios_MARAMA-VA'!T:T, 'Ratios_MARAMA-VA'!AA:AA, V1737)</f>
        <v>6.3489812329949</v>
      </c>
      <c r="F1737" s="53">
        <f>SUMIFS('Ratios_MARAMA-VA'!J:J, 'Ratios_MARAMA-VA'!AA:AA, V1737)</f>
        <v>1.7321407513126701E-2</v>
      </c>
      <c r="G1737" s="53"/>
      <c r="H1737" s="53">
        <f t="shared" si="20"/>
        <v>2.728218414492928E-3</v>
      </c>
      <c r="I1737" s="53">
        <v>6.4062127240322697</v>
      </c>
      <c r="J1737" s="53">
        <v>1.7477547520863741E-2</v>
      </c>
      <c r="K1737" s="53">
        <v>6.8356435193037397</v>
      </c>
      <c r="L1737" s="53">
        <v>1.8649128524273705E-2</v>
      </c>
      <c r="M1737" s="43" t="s">
        <v>741</v>
      </c>
      <c r="N1737" s="43" t="s">
        <v>136</v>
      </c>
      <c r="O1737" s="43" t="s">
        <v>382</v>
      </c>
      <c r="P1737" s="43" t="s">
        <v>420</v>
      </c>
      <c r="Q1737" s="43" t="s">
        <v>742</v>
      </c>
      <c r="R1737" s="43" t="s">
        <v>385</v>
      </c>
      <c r="S1737" s="43" t="s">
        <v>330</v>
      </c>
      <c r="V1737" s="42" t="s">
        <v>2350</v>
      </c>
      <c r="W1737"/>
    </row>
    <row r="1738" spans="1:23" s="39" customFormat="1" x14ac:dyDescent="0.35">
      <c r="A1738" s="43" t="s">
        <v>811</v>
      </c>
      <c r="B1738" s="54">
        <v>51153</v>
      </c>
      <c r="C1738" s="54" t="s">
        <v>12</v>
      </c>
      <c r="D1738" s="53">
        <v>0.42326541600000001</v>
      </c>
      <c r="E1738" s="53">
        <f>SUMIFS('Ratios_MARAMA-VA'!T:T, 'Ratios_MARAMA-VA'!AA:AA, V1738)</f>
        <v>0.42326541599966</v>
      </c>
      <c r="F1738" s="53">
        <f>SUMIFS('Ratios_MARAMA-VA'!J:J, 'Ratios_MARAMA-VA'!AA:AA, V1738)</f>
        <v>1.1547605021482699E-3</v>
      </c>
      <c r="G1738" s="53"/>
      <c r="H1738" s="53">
        <f t="shared" si="20"/>
        <v>2.7282184144928993E-3</v>
      </c>
      <c r="I1738" s="53">
        <v>0.42708084873969099</v>
      </c>
      <c r="J1738" s="53">
        <v>1.1651698360088814E-3</v>
      </c>
      <c r="K1738" s="53">
        <v>0.45570956845602001</v>
      </c>
      <c r="L1738" s="53">
        <v>1.2432752363223264E-3</v>
      </c>
      <c r="M1738" s="43" t="s">
        <v>741</v>
      </c>
      <c r="N1738" s="43" t="s">
        <v>136</v>
      </c>
      <c r="O1738" s="43" t="s">
        <v>382</v>
      </c>
      <c r="P1738" s="43" t="s">
        <v>420</v>
      </c>
      <c r="Q1738" s="43" t="s">
        <v>742</v>
      </c>
      <c r="R1738" s="43" t="s">
        <v>385</v>
      </c>
      <c r="S1738" s="43" t="s">
        <v>330</v>
      </c>
      <c r="V1738" s="42" t="s">
        <v>2352</v>
      </c>
      <c r="W1738"/>
    </row>
    <row r="1739" spans="1:23" s="39" customFormat="1" x14ac:dyDescent="0.35">
      <c r="A1739" s="43" t="s">
        <v>811</v>
      </c>
      <c r="B1739" s="54">
        <v>51683</v>
      </c>
      <c r="C1739" s="54" t="s">
        <v>12</v>
      </c>
      <c r="D1739" s="53">
        <v>0.42326541600000001</v>
      </c>
      <c r="E1739" s="53">
        <f>SUMIFS('Ratios_MARAMA-VA'!T:T, 'Ratios_MARAMA-VA'!AA:AA, V1739)</f>
        <v>0.423265415999662</v>
      </c>
      <c r="F1739" s="53">
        <f>SUMIFS('Ratios_MARAMA-VA'!J:J, 'Ratios_MARAMA-VA'!AA:AA, V1739)</f>
        <v>1.1547605021482801E-3</v>
      </c>
      <c r="G1739" s="53"/>
      <c r="H1739" s="53">
        <f t="shared" si="20"/>
        <v>2.7282184144929106E-3</v>
      </c>
      <c r="I1739" s="53">
        <v>0.42708084873969099</v>
      </c>
      <c r="J1739" s="53">
        <v>1.1651698360088864E-3</v>
      </c>
      <c r="K1739" s="53">
        <v>0.45570956845602001</v>
      </c>
      <c r="L1739" s="53">
        <v>1.2432752363223313E-3</v>
      </c>
      <c r="M1739" s="43" t="s">
        <v>741</v>
      </c>
      <c r="N1739" s="43" t="s">
        <v>136</v>
      </c>
      <c r="O1739" s="43" t="s">
        <v>382</v>
      </c>
      <c r="P1739" s="43" t="s">
        <v>420</v>
      </c>
      <c r="Q1739" s="43" t="s">
        <v>742</v>
      </c>
      <c r="R1739" s="43" t="s">
        <v>385</v>
      </c>
      <c r="S1739" s="43" t="s">
        <v>330</v>
      </c>
      <c r="V1739" s="42" t="s">
        <v>2351</v>
      </c>
      <c r="W1739"/>
    </row>
    <row r="1740" spans="1:23" s="39" customFormat="1" x14ac:dyDescent="0.35">
      <c r="A1740" s="43" t="s">
        <v>811</v>
      </c>
      <c r="B1740" s="54">
        <v>51107</v>
      </c>
      <c r="C1740" s="54" t="s">
        <v>12</v>
      </c>
      <c r="D1740" s="53">
        <v>2.3884130429999999</v>
      </c>
      <c r="E1740" s="53">
        <f>SUMIFS('Ratios_MARAMA-VA'!T:T, 'Ratios_MARAMA-VA'!AA:AA, V1740)</f>
        <v>2.3884130429980801</v>
      </c>
      <c r="F1740" s="53">
        <f>SUMIFS('Ratios_MARAMA-VA'!J:J, 'Ratios_MARAMA-VA'!AA:AA, V1740)</f>
        <v>6.5317386142560397E-3</v>
      </c>
      <c r="G1740" s="53"/>
      <c r="H1740" s="53">
        <f t="shared" si="20"/>
        <v>2.7347609046955326E-3</v>
      </c>
      <c r="I1740" s="53">
        <v>2.4666827494298902</v>
      </c>
      <c r="J1740" s="53">
        <v>6.7457875474277503E-3</v>
      </c>
      <c r="K1740" s="53">
        <v>2.74420116940651</v>
      </c>
      <c r="L1740" s="53">
        <v>7.5047340727126856E-3</v>
      </c>
      <c r="M1740" s="43" t="s">
        <v>925</v>
      </c>
      <c r="N1740" s="43" t="s">
        <v>136</v>
      </c>
      <c r="O1740" s="43" t="s">
        <v>382</v>
      </c>
      <c r="P1740" s="43" t="s">
        <v>420</v>
      </c>
      <c r="Q1740" s="43" t="s">
        <v>926</v>
      </c>
      <c r="R1740" s="43" t="s">
        <v>385</v>
      </c>
      <c r="S1740" s="43" t="s">
        <v>330</v>
      </c>
      <c r="V1740" s="42" t="s">
        <v>2363</v>
      </c>
      <c r="W1740"/>
    </row>
    <row r="1741" spans="1:23" s="39" customFormat="1" x14ac:dyDescent="0.35">
      <c r="A1741" s="43" t="s">
        <v>497</v>
      </c>
      <c r="B1741" s="54">
        <v>24009</v>
      </c>
      <c r="C1741" s="54" t="s">
        <v>12</v>
      </c>
      <c r="D1741" s="53">
        <v>6.8139134000000004E-2</v>
      </c>
      <c r="E1741" s="53">
        <f>SUMIFS('Ratios_MARAMA-VA'!T:T, 'Ratios_MARAMA-VA'!AA:AA, V1741)</f>
        <v>6.8139133999945201E-2</v>
      </c>
      <c r="F1741" s="53">
        <f>SUMIFS('Ratios_MARAMA-VA'!J:J, 'Ratios_MARAMA-VA'!AA:AA, V1741)</f>
        <v>1.86344239742861E-4</v>
      </c>
      <c r="G1741" s="53"/>
      <c r="H1741" s="53">
        <f t="shared" si="20"/>
        <v>2.7347609046955434E-3</v>
      </c>
      <c r="I1741" s="53">
        <v>6.768492440078E-2</v>
      </c>
      <c r="J1741" s="53">
        <v>1.8510208508852659E-4</v>
      </c>
      <c r="K1741" s="53">
        <v>7.2527209916140201E-2</v>
      </c>
      <c r="L1741" s="53">
        <v>1.9834457820530716E-4</v>
      </c>
      <c r="M1741" s="43" t="s">
        <v>737</v>
      </c>
      <c r="N1741" s="43" t="s">
        <v>136</v>
      </c>
      <c r="O1741" s="43" t="s">
        <v>382</v>
      </c>
      <c r="P1741" s="43" t="s">
        <v>420</v>
      </c>
      <c r="Q1741" s="43" t="s">
        <v>738</v>
      </c>
      <c r="R1741" s="43" t="s">
        <v>385</v>
      </c>
      <c r="S1741" s="43" t="s">
        <v>330</v>
      </c>
      <c r="V1741" s="42" t="s">
        <v>2364</v>
      </c>
      <c r="W1741"/>
    </row>
    <row r="1742" spans="1:23" s="39" customFormat="1" x14ac:dyDescent="0.35">
      <c r="A1742" s="43" t="s">
        <v>497</v>
      </c>
      <c r="B1742" s="54">
        <v>24017</v>
      </c>
      <c r="C1742" s="54" t="s">
        <v>12</v>
      </c>
      <c r="D1742" s="53">
        <v>6.8139134000000004E-2</v>
      </c>
      <c r="E1742" s="53">
        <f>SUMIFS('Ratios_MARAMA-VA'!T:T, 'Ratios_MARAMA-VA'!AA:AA, V1742)</f>
        <v>6.8139133999945603E-2</v>
      </c>
      <c r="F1742" s="53">
        <f>SUMIFS('Ratios_MARAMA-VA'!J:J, 'Ratios_MARAMA-VA'!AA:AA, V1742)</f>
        <v>1.86344239742861E-4</v>
      </c>
      <c r="G1742" s="53"/>
      <c r="H1742" s="53">
        <f t="shared" si="20"/>
        <v>2.7347609046955274E-3</v>
      </c>
      <c r="I1742" s="53">
        <v>6.768492440078E-2</v>
      </c>
      <c r="J1742" s="53">
        <v>1.851020850885255E-4</v>
      </c>
      <c r="K1742" s="53">
        <v>7.2527209916140201E-2</v>
      </c>
      <c r="L1742" s="53">
        <v>1.9834457820530599E-4</v>
      </c>
      <c r="M1742" s="43" t="s">
        <v>737</v>
      </c>
      <c r="N1742" s="43" t="s">
        <v>136</v>
      </c>
      <c r="O1742" s="43" t="s">
        <v>382</v>
      </c>
      <c r="P1742" s="43" t="s">
        <v>420</v>
      </c>
      <c r="Q1742" s="43" t="s">
        <v>738</v>
      </c>
      <c r="R1742" s="43" t="s">
        <v>385</v>
      </c>
      <c r="S1742" s="43" t="s">
        <v>330</v>
      </c>
      <c r="V1742" s="42" t="s">
        <v>2365</v>
      </c>
      <c r="W1742"/>
    </row>
    <row r="1743" spans="1:23" s="39" customFormat="1" x14ac:dyDescent="0.35">
      <c r="A1743" s="43" t="s">
        <v>497</v>
      </c>
      <c r="B1743" s="54">
        <v>24031</v>
      </c>
      <c r="C1743" s="54" t="s">
        <v>12</v>
      </c>
      <c r="D1743" s="53">
        <v>0.10206372800000001</v>
      </c>
      <c r="E1743" s="53">
        <f>SUMIFS('Ratios_MARAMA-VA'!T:T, 'Ratios_MARAMA-VA'!AA:AA, V1743)</f>
        <v>0.102063727999918</v>
      </c>
      <c r="F1743" s="53">
        <f>SUMIFS('Ratios_MARAMA-VA'!J:J, 'Ratios_MARAMA-VA'!AA:AA, V1743)</f>
        <v>2.7911989312165501E-4</v>
      </c>
      <c r="G1743" s="53"/>
      <c r="H1743" s="53">
        <f t="shared" si="20"/>
        <v>2.7347609046955374E-3</v>
      </c>
      <c r="I1743" s="53">
        <v>0.101383379978703</v>
      </c>
      <c r="J1743" s="53">
        <v>2.7725930395164925E-4</v>
      </c>
      <c r="K1743" s="53">
        <v>0.108636505792396</v>
      </c>
      <c r="L1743" s="53">
        <v>2.970948688637749E-4</v>
      </c>
      <c r="M1743" s="43" t="s">
        <v>737</v>
      </c>
      <c r="N1743" s="43" t="s">
        <v>136</v>
      </c>
      <c r="O1743" s="43" t="s">
        <v>382</v>
      </c>
      <c r="P1743" s="43" t="s">
        <v>420</v>
      </c>
      <c r="Q1743" s="43" t="s">
        <v>738</v>
      </c>
      <c r="R1743" s="43" t="s">
        <v>385</v>
      </c>
      <c r="S1743" s="43" t="s">
        <v>330</v>
      </c>
      <c r="V1743" s="42" t="s">
        <v>2366</v>
      </c>
      <c r="W1743"/>
    </row>
    <row r="1744" spans="1:23" s="39" customFormat="1" x14ac:dyDescent="0.35">
      <c r="A1744" s="43" t="s">
        <v>497</v>
      </c>
      <c r="B1744" s="54">
        <v>24033</v>
      </c>
      <c r="C1744" s="54" t="s">
        <v>12</v>
      </c>
      <c r="D1744" s="53">
        <v>0.65877496999999996</v>
      </c>
      <c r="E1744" s="53">
        <f>SUMIFS('Ratios_MARAMA-VA'!T:T, 'Ratios_MARAMA-VA'!AA:AA, V1744)</f>
        <v>0.65877496999947405</v>
      </c>
      <c r="F1744" s="53">
        <f>SUMIFS('Ratios_MARAMA-VA'!J:J, 'Ratios_MARAMA-VA'!AA:AA, V1744)</f>
        <v>1.8015920329465199E-3</v>
      </c>
      <c r="G1744" s="53"/>
      <c r="H1744" s="53">
        <f t="shared" si="20"/>
        <v>2.7347609046955114E-3</v>
      </c>
      <c r="I1744" s="53">
        <v>0.65438363278253797</v>
      </c>
      <c r="J1744" s="53">
        <v>1.7895827756063088E-3</v>
      </c>
      <c r="K1744" s="53">
        <v>0.70119926291826695</v>
      </c>
      <c r="L1744" s="53">
        <v>1.9176123306301855E-3</v>
      </c>
      <c r="M1744" s="43" t="s">
        <v>737</v>
      </c>
      <c r="N1744" s="43" t="s">
        <v>136</v>
      </c>
      <c r="O1744" s="43" t="s">
        <v>382</v>
      </c>
      <c r="P1744" s="43" t="s">
        <v>420</v>
      </c>
      <c r="Q1744" s="43" t="s">
        <v>738</v>
      </c>
      <c r="R1744" s="43" t="s">
        <v>385</v>
      </c>
      <c r="S1744" s="43" t="s">
        <v>330</v>
      </c>
      <c r="V1744" s="42" t="s">
        <v>2367</v>
      </c>
      <c r="W1744"/>
    </row>
    <row r="1745" spans="1:23" s="39" customFormat="1" x14ac:dyDescent="0.35">
      <c r="A1745" s="43" t="s">
        <v>811</v>
      </c>
      <c r="B1745" s="54">
        <v>51013</v>
      </c>
      <c r="C1745" s="54" t="s">
        <v>12</v>
      </c>
      <c r="D1745" s="53">
        <v>0.24239053299999999</v>
      </c>
      <c r="E1745" s="53">
        <f>SUMIFS('Ratios_MARAMA-VA'!T:T, 'Ratios_MARAMA-VA'!AA:AA, V1745)</f>
        <v>0.24239053299980601</v>
      </c>
      <c r="F1745" s="53">
        <f>SUMIFS('Ratios_MARAMA-VA'!J:J, 'Ratios_MARAMA-VA'!AA:AA, V1745)</f>
        <v>6.6288015331618204E-4</v>
      </c>
      <c r="G1745" s="53"/>
      <c r="H1745" s="53">
        <f t="shared" si="20"/>
        <v>2.7347609046955335E-3</v>
      </c>
      <c r="I1745" s="53">
        <v>0.240774778581274</v>
      </c>
      <c r="J1745" s="53">
        <v>6.584614513007916E-4</v>
      </c>
      <c r="K1745" s="53">
        <v>0.25800018339793002</v>
      </c>
      <c r="L1745" s="53">
        <v>7.0556881496093668E-4</v>
      </c>
      <c r="M1745" s="43" t="s">
        <v>737</v>
      </c>
      <c r="N1745" s="43" t="s">
        <v>136</v>
      </c>
      <c r="O1745" s="43" t="s">
        <v>382</v>
      </c>
      <c r="P1745" s="43" t="s">
        <v>420</v>
      </c>
      <c r="Q1745" s="43" t="s">
        <v>738</v>
      </c>
      <c r="R1745" s="43" t="s">
        <v>385</v>
      </c>
      <c r="S1745" s="43" t="s">
        <v>330</v>
      </c>
      <c r="V1745" s="42" t="s">
        <v>2369</v>
      </c>
      <c r="W1745"/>
    </row>
    <row r="1746" spans="1:23" s="39" customFormat="1" x14ac:dyDescent="0.35">
      <c r="A1746" s="43" t="s">
        <v>811</v>
      </c>
      <c r="B1746" s="54">
        <v>51059</v>
      </c>
      <c r="C1746" s="54" t="s">
        <v>12</v>
      </c>
      <c r="D1746" s="53">
        <v>0.24239053299999999</v>
      </c>
      <c r="E1746" s="53">
        <f>SUMIFS('Ratios_MARAMA-VA'!T:T, 'Ratios_MARAMA-VA'!AA:AA, V1746)</f>
        <v>0.24239053299980501</v>
      </c>
      <c r="F1746" s="53">
        <f>SUMIFS('Ratios_MARAMA-VA'!J:J, 'Ratios_MARAMA-VA'!AA:AA, V1746)</f>
        <v>6.6288015331617998E-4</v>
      </c>
      <c r="G1746" s="53"/>
      <c r="H1746" s="53">
        <f t="shared" si="20"/>
        <v>2.7347609046955361E-3</v>
      </c>
      <c r="I1746" s="53">
        <v>0.240774778581274</v>
      </c>
      <c r="J1746" s="53">
        <v>6.5846145130079225E-4</v>
      </c>
      <c r="K1746" s="53">
        <v>0.25800018339793002</v>
      </c>
      <c r="L1746" s="53">
        <v>7.0556881496093733E-4</v>
      </c>
      <c r="M1746" s="43" t="s">
        <v>737</v>
      </c>
      <c r="N1746" s="43" t="s">
        <v>136</v>
      </c>
      <c r="O1746" s="43" t="s">
        <v>382</v>
      </c>
      <c r="P1746" s="43" t="s">
        <v>420</v>
      </c>
      <c r="Q1746" s="43" t="s">
        <v>738</v>
      </c>
      <c r="R1746" s="43" t="s">
        <v>385</v>
      </c>
      <c r="S1746" s="43" t="s">
        <v>330</v>
      </c>
      <c r="V1746" s="42" t="s">
        <v>2370</v>
      </c>
      <c r="W1746"/>
    </row>
    <row r="1747" spans="1:23" s="39" customFormat="1" x14ac:dyDescent="0.35">
      <c r="A1747" s="43" t="s">
        <v>811</v>
      </c>
      <c r="B1747" s="54">
        <v>51107</v>
      </c>
      <c r="C1747" s="54" t="s">
        <v>12</v>
      </c>
      <c r="D1747" s="53">
        <v>2.61435503</v>
      </c>
      <c r="E1747" s="53">
        <f>SUMIFS('Ratios_MARAMA-VA'!T:T, 'Ratios_MARAMA-VA'!AA:AA, V1747)</f>
        <v>2.6143550299979101</v>
      </c>
      <c r="F1747" s="53">
        <f>SUMIFS('Ratios_MARAMA-VA'!J:J, 'Ratios_MARAMA-VA'!AA:AA, V1747)</f>
        <v>7.1496359270323802E-3</v>
      </c>
      <c r="G1747" s="53"/>
      <c r="H1747" s="53">
        <f t="shared" si="20"/>
        <v>2.7347609046955248E-3</v>
      </c>
      <c r="I1747" s="53">
        <v>2.59692796451374</v>
      </c>
      <c r="J1747" s="53">
        <v>7.1019770696627033E-3</v>
      </c>
      <c r="K1747" s="53">
        <v>2.7827162590021599</v>
      </c>
      <c r="L1747" s="53">
        <v>7.6100636339796928E-3</v>
      </c>
      <c r="M1747" s="43" t="s">
        <v>737</v>
      </c>
      <c r="N1747" s="43" t="s">
        <v>136</v>
      </c>
      <c r="O1747" s="43" t="s">
        <v>382</v>
      </c>
      <c r="P1747" s="43" t="s">
        <v>420</v>
      </c>
      <c r="Q1747" s="43" t="s">
        <v>738</v>
      </c>
      <c r="R1747" s="43" t="s">
        <v>385</v>
      </c>
      <c r="S1747" s="43" t="s">
        <v>330</v>
      </c>
      <c r="V1747" s="42" t="s">
        <v>2371</v>
      </c>
      <c r="W1747"/>
    </row>
    <row r="1748" spans="1:23" s="39" customFormat="1" x14ac:dyDescent="0.35">
      <c r="A1748" s="43" t="s">
        <v>811</v>
      </c>
      <c r="B1748" s="54">
        <v>51153</v>
      </c>
      <c r="C1748" s="54" t="s">
        <v>12</v>
      </c>
      <c r="D1748" s="53">
        <v>2.61435503</v>
      </c>
      <c r="E1748" s="53">
        <f>SUMIFS('Ratios_MARAMA-VA'!T:T, 'Ratios_MARAMA-VA'!AA:AA, V1748)</f>
        <v>2.6143550299978999</v>
      </c>
      <c r="F1748" s="53">
        <f>SUMIFS('Ratios_MARAMA-VA'!J:J, 'Ratios_MARAMA-VA'!AA:AA, V1748)</f>
        <v>7.1496359270323898E-3</v>
      </c>
      <c r="G1748" s="53"/>
      <c r="H1748" s="53">
        <f t="shared" si="20"/>
        <v>2.7347609046955391E-3</v>
      </c>
      <c r="I1748" s="53">
        <v>2.59692796451374</v>
      </c>
      <c r="J1748" s="53">
        <v>7.1019770696627406E-3</v>
      </c>
      <c r="K1748" s="53">
        <v>2.7827162590021599</v>
      </c>
      <c r="L1748" s="53">
        <v>7.6100636339797327E-3</v>
      </c>
      <c r="M1748" s="43" t="s">
        <v>737</v>
      </c>
      <c r="N1748" s="43" t="s">
        <v>136</v>
      </c>
      <c r="O1748" s="43" t="s">
        <v>382</v>
      </c>
      <c r="P1748" s="43" t="s">
        <v>420</v>
      </c>
      <c r="Q1748" s="43" t="s">
        <v>738</v>
      </c>
      <c r="R1748" s="43" t="s">
        <v>385</v>
      </c>
      <c r="S1748" s="43" t="s">
        <v>330</v>
      </c>
      <c r="V1748" s="42" t="s">
        <v>2373</v>
      </c>
      <c r="W1748"/>
    </row>
    <row r="1749" spans="1:23" s="39" customFormat="1" x14ac:dyDescent="0.35">
      <c r="A1749" s="43" t="s">
        <v>811</v>
      </c>
      <c r="B1749" s="54">
        <v>51510</v>
      </c>
      <c r="C1749" s="54" t="s">
        <v>12</v>
      </c>
      <c r="D1749" s="53">
        <v>0.51940828400000005</v>
      </c>
      <c r="E1749" s="53">
        <f>SUMIFS('Ratios_MARAMA-VA'!T:T, 'Ratios_MARAMA-VA'!AA:AA, V1749)</f>
        <v>0.51940828399958305</v>
      </c>
      <c r="F1749" s="53">
        <f>SUMIFS('Ratios_MARAMA-VA'!J:J, 'Ratios_MARAMA-VA'!AA:AA, V1749)</f>
        <v>1.42045746865705E-3</v>
      </c>
      <c r="G1749" s="53"/>
      <c r="H1749" s="53">
        <f t="shared" si="20"/>
        <v>2.7347609046955252E-3</v>
      </c>
      <c r="I1749" s="53">
        <v>0.51594595310939695</v>
      </c>
      <c r="J1749" s="53">
        <v>1.4109888214994494E-3</v>
      </c>
      <c r="K1749" s="53">
        <v>0.55285753478830801</v>
      </c>
      <c r="L1749" s="53">
        <v>1.511933172005411E-3</v>
      </c>
      <c r="M1749" s="43" t="s">
        <v>737</v>
      </c>
      <c r="N1749" s="43" t="s">
        <v>136</v>
      </c>
      <c r="O1749" s="43" t="s">
        <v>382</v>
      </c>
      <c r="P1749" s="43" t="s">
        <v>420</v>
      </c>
      <c r="Q1749" s="43" t="s">
        <v>738</v>
      </c>
      <c r="R1749" s="43" t="s">
        <v>385</v>
      </c>
      <c r="S1749" s="43" t="s">
        <v>330</v>
      </c>
      <c r="V1749" s="42" t="s">
        <v>2368</v>
      </c>
      <c r="W1749"/>
    </row>
    <row r="1750" spans="1:23" s="39" customFormat="1" x14ac:dyDescent="0.35">
      <c r="A1750" s="43" t="s">
        <v>811</v>
      </c>
      <c r="B1750" s="54">
        <v>51685</v>
      </c>
      <c r="C1750" s="54" t="s">
        <v>12</v>
      </c>
      <c r="D1750" s="53">
        <v>3.4627219000000001E-2</v>
      </c>
      <c r="E1750" s="53">
        <f>SUMIFS('Ratios_MARAMA-VA'!T:T, 'Ratios_MARAMA-VA'!AA:AA, V1750)</f>
        <v>3.4627218999972398E-2</v>
      </c>
      <c r="F1750" s="53">
        <f>SUMIFS('Ratios_MARAMA-VA'!J:J, 'Ratios_MARAMA-VA'!AA:AA, V1750)</f>
        <v>9.4697164759454606E-5</v>
      </c>
      <c r="G1750" s="53"/>
      <c r="H1750" s="53">
        <f t="shared" si="20"/>
        <v>2.7347609046955257E-3</v>
      </c>
      <c r="I1750" s="53">
        <v>3.4396396940181997E-2</v>
      </c>
      <c r="J1750" s="53">
        <v>9.4065921614398527E-5</v>
      </c>
      <c r="K1750" s="53">
        <v>3.6857169056847099E-2</v>
      </c>
      <c r="L1750" s="53">
        <v>1.007955449944191E-4</v>
      </c>
      <c r="M1750" s="43" t="s">
        <v>737</v>
      </c>
      <c r="N1750" s="43" t="s">
        <v>136</v>
      </c>
      <c r="O1750" s="43" t="s">
        <v>382</v>
      </c>
      <c r="P1750" s="43" t="s">
        <v>420</v>
      </c>
      <c r="Q1750" s="43" t="s">
        <v>738</v>
      </c>
      <c r="R1750" s="43" t="s">
        <v>385</v>
      </c>
      <c r="S1750" s="43" t="s">
        <v>330</v>
      </c>
      <c r="V1750" s="42" t="s">
        <v>2372</v>
      </c>
      <c r="W1750"/>
    </row>
    <row r="1751" spans="1:23" s="39" customFormat="1" x14ac:dyDescent="0.35">
      <c r="A1751" s="43" t="s">
        <v>497</v>
      </c>
      <c r="B1751" s="54">
        <v>24021</v>
      </c>
      <c r="C1751" s="54" t="s">
        <v>12</v>
      </c>
      <c r="D1751" s="53">
        <v>0.198023215</v>
      </c>
      <c r="E1751" s="53">
        <f>SUMIFS('Ratios_MARAMA-VA'!T:T, 'Ratios_MARAMA-VA'!AA:AA, V1751)</f>
        <v>0.19802321499984099</v>
      </c>
      <c r="F1751" s="53">
        <f>SUMIFS('Ratios_MARAMA-VA'!J:J, 'Ratios_MARAMA-VA'!AA:AA, V1751)</f>
        <v>5.4154614660368401E-4</v>
      </c>
      <c r="G1751" s="53"/>
      <c r="H1751" s="53">
        <f t="shared" si="20"/>
        <v>2.7347609046955369E-3</v>
      </c>
      <c r="I1751" s="53">
        <v>0.202308815942735</v>
      </c>
      <c r="J1751" s="53">
        <v>5.5326624051543684E-4</v>
      </c>
      <c r="K1751" s="53">
        <v>0.222026204535098</v>
      </c>
      <c r="L1751" s="53">
        <v>6.0718858398052088E-4</v>
      </c>
      <c r="M1751" s="43" t="s">
        <v>805</v>
      </c>
      <c r="N1751" s="43" t="s">
        <v>136</v>
      </c>
      <c r="O1751" s="43" t="s">
        <v>382</v>
      </c>
      <c r="P1751" s="43" t="s">
        <v>420</v>
      </c>
      <c r="Q1751" s="43" t="s">
        <v>806</v>
      </c>
      <c r="R1751" s="43" t="s">
        <v>385</v>
      </c>
      <c r="S1751" s="43" t="s">
        <v>330</v>
      </c>
      <c r="V1751" s="42" t="s">
        <v>2374</v>
      </c>
      <c r="W1751"/>
    </row>
    <row r="1752" spans="1:23" s="39" customFormat="1" x14ac:dyDescent="0.35">
      <c r="A1752" s="43" t="s">
        <v>497</v>
      </c>
      <c r="B1752" s="54">
        <v>24033</v>
      </c>
      <c r="C1752" s="54" t="s">
        <v>12</v>
      </c>
      <c r="D1752" s="53">
        <v>3.1946411000000001E-2</v>
      </c>
      <c r="E1752" s="53">
        <f>SUMIFS('Ratios_MARAMA-VA'!T:T, 'Ratios_MARAMA-VA'!AA:AA, V1752)</f>
        <v>3.1946410999974403E-2</v>
      </c>
      <c r="F1752" s="53">
        <f>SUMIFS('Ratios_MARAMA-VA'!J:J, 'Ratios_MARAMA-VA'!AA:AA, V1752)</f>
        <v>8.7365795848065402E-5</v>
      </c>
      <c r="G1752" s="53"/>
      <c r="H1752" s="53">
        <f t="shared" si="20"/>
        <v>2.7347609046955352E-3</v>
      </c>
      <c r="I1752" s="53">
        <v>3.2637792407470799E-2</v>
      </c>
      <c r="J1752" s="53">
        <v>8.9256558691519914E-5</v>
      </c>
      <c r="K1752" s="53">
        <v>3.5818731570681203E-2</v>
      </c>
      <c r="L1752" s="53">
        <v>9.7955666755282652E-5</v>
      </c>
      <c r="M1752" s="43" t="s">
        <v>805</v>
      </c>
      <c r="N1752" s="43" t="s">
        <v>136</v>
      </c>
      <c r="O1752" s="43" t="s">
        <v>382</v>
      </c>
      <c r="P1752" s="43" t="s">
        <v>420</v>
      </c>
      <c r="Q1752" s="43" t="s">
        <v>806</v>
      </c>
      <c r="R1752" s="43" t="s">
        <v>385</v>
      </c>
      <c r="S1752" s="43" t="s">
        <v>330</v>
      </c>
      <c r="V1752" s="42" t="s">
        <v>2375</v>
      </c>
      <c r="W1752"/>
    </row>
    <row r="1753" spans="1:23" s="39" customFormat="1" x14ac:dyDescent="0.35">
      <c r="A1753" s="43" t="s">
        <v>811</v>
      </c>
      <c r="B1753" s="54">
        <v>51107</v>
      </c>
      <c r="C1753" s="54" t="s">
        <v>12</v>
      </c>
      <c r="D1753" s="53">
        <v>1.4673425</v>
      </c>
      <c r="E1753" s="53">
        <f>SUMIFS('Ratios_MARAMA-VA'!T:T, 'Ratios_MARAMA-VA'!AA:AA, V1753)</f>
        <v>1.46734249999882</v>
      </c>
      <c r="F1753" s="53">
        <f>SUMIFS('Ratios_MARAMA-VA'!J:J, 'Ratios_MARAMA-VA'!AA:AA, V1753)</f>
        <v>4.0128309027949796E-3</v>
      </c>
      <c r="G1753" s="53"/>
      <c r="H1753" s="53">
        <f t="shared" si="20"/>
        <v>2.7347609046955339E-3</v>
      </c>
      <c r="I1753" s="53">
        <v>1.4990985968864901</v>
      </c>
      <c r="J1753" s="53">
        <v>4.0996762350491035E-3</v>
      </c>
      <c r="K1753" s="53">
        <v>1.64520349812542</v>
      </c>
      <c r="L1753" s="53">
        <v>4.4992382069417311E-3</v>
      </c>
      <c r="M1753" s="43" t="s">
        <v>805</v>
      </c>
      <c r="N1753" s="43" t="s">
        <v>136</v>
      </c>
      <c r="O1753" s="43" t="s">
        <v>382</v>
      </c>
      <c r="P1753" s="43" t="s">
        <v>420</v>
      </c>
      <c r="Q1753" s="43" t="s">
        <v>806</v>
      </c>
      <c r="R1753" s="43" t="s">
        <v>385</v>
      </c>
      <c r="S1753" s="43" t="s">
        <v>330</v>
      </c>
      <c r="V1753" s="42" t="s">
        <v>2377</v>
      </c>
      <c r="W1753"/>
    </row>
    <row r="1754" spans="1:23" s="39" customFormat="1" x14ac:dyDescent="0.35">
      <c r="A1754" s="43" t="s">
        <v>811</v>
      </c>
      <c r="B1754" s="54">
        <v>51153</v>
      </c>
      <c r="C1754" s="54" t="s">
        <v>12</v>
      </c>
      <c r="D1754" s="53">
        <v>1.9435000000000001E-2</v>
      </c>
      <c r="E1754" s="53">
        <f>SUMIFS('Ratios_MARAMA-VA'!T:T, 'Ratios_MARAMA-VA'!AA:AA, V1754)</f>
        <v>1.9434999999984399E-2</v>
      </c>
      <c r="F1754" s="53">
        <f>SUMIFS('Ratios_MARAMA-VA'!J:J, 'Ratios_MARAMA-VA'!AA:AA, V1754)</f>
        <v>5.3150078182715203E-5</v>
      </c>
      <c r="G1754" s="53"/>
      <c r="H1754" s="53">
        <f t="shared" si="20"/>
        <v>2.7347609046955426E-3</v>
      </c>
      <c r="I1754" s="53">
        <v>1.9855610554787999E-2</v>
      </c>
      <c r="J1754" s="53">
        <v>5.4300347484094394E-5</v>
      </c>
      <c r="K1754" s="53">
        <v>2.1790774809608102E-2</v>
      </c>
      <c r="L1754" s="53">
        <v>5.9592559032340691E-5</v>
      </c>
      <c r="M1754" s="43" t="s">
        <v>805</v>
      </c>
      <c r="N1754" s="43" t="s">
        <v>136</v>
      </c>
      <c r="O1754" s="43" t="s">
        <v>382</v>
      </c>
      <c r="P1754" s="43" t="s">
        <v>420</v>
      </c>
      <c r="Q1754" s="43" t="s">
        <v>806</v>
      </c>
      <c r="R1754" s="43" t="s">
        <v>385</v>
      </c>
      <c r="S1754" s="43" t="s">
        <v>330</v>
      </c>
      <c r="V1754" s="42" t="s">
        <v>2378</v>
      </c>
      <c r="W1754"/>
    </row>
    <row r="1755" spans="1:23" s="39" customFormat="1" x14ac:dyDescent="0.35">
      <c r="A1755" s="43" t="s">
        <v>811</v>
      </c>
      <c r="B1755" s="54">
        <v>51510</v>
      </c>
      <c r="C1755" s="54" t="s">
        <v>12</v>
      </c>
      <c r="D1755" s="53">
        <v>1.9435000000000001E-2</v>
      </c>
      <c r="E1755" s="53">
        <f>SUMIFS('Ratios_MARAMA-VA'!T:T, 'Ratios_MARAMA-VA'!AA:AA, V1755)</f>
        <v>1.9434999999984399E-2</v>
      </c>
      <c r="F1755" s="53">
        <f>SUMIFS('Ratios_MARAMA-VA'!J:J, 'Ratios_MARAMA-VA'!AA:AA, V1755)</f>
        <v>5.3150078182715101E-5</v>
      </c>
      <c r="G1755" s="53"/>
      <c r="H1755" s="53">
        <f t="shared" si="20"/>
        <v>2.7347609046955374E-3</v>
      </c>
      <c r="I1755" s="53">
        <v>1.9855610554787999E-2</v>
      </c>
      <c r="J1755" s="53">
        <v>5.4300347484094292E-5</v>
      </c>
      <c r="K1755" s="53">
        <v>2.1790774809608102E-2</v>
      </c>
      <c r="L1755" s="53">
        <v>5.9592559032340576E-5</v>
      </c>
      <c r="M1755" s="43" t="s">
        <v>805</v>
      </c>
      <c r="N1755" s="43" t="s">
        <v>136</v>
      </c>
      <c r="O1755" s="43" t="s">
        <v>382</v>
      </c>
      <c r="P1755" s="43" t="s">
        <v>420</v>
      </c>
      <c r="Q1755" s="43" t="s">
        <v>806</v>
      </c>
      <c r="R1755" s="43" t="s">
        <v>385</v>
      </c>
      <c r="S1755" s="43" t="s">
        <v>330</v>
      </c>
      <c r="V1755" s="42" t="s">
        <v>2376</v>
      </c>
      <c r="W1755"/>
    </row>
    <row r="1756" spans="1:23" s="39" customFormat="1" x14ac:dyDescent="0.35">
      <c r="A1756" s="43" t="s">
        <v>497</v>
      </c>
      <c r="B1756" s="54">
        <v>24009</v>
      </c>
      <c r="C1756" s="54" t="s">
        <v>12</v>
      </c>
      <c r="D1756" s="53">
        <v>0.117771243</v>
      </c>
      <c r="E1756" s="53">
        <f>SUMIFS('Ratios_MARAMA-VA'!T:T, 'Ratios_MARAMA-VA'!AA:AA, V1756)</f>
        <v>0.117771242999905</v>
      </c>
      <c r="F1756" s="53">
        <f>SUMIFS('Ratios_MARAMA-VA'!J:J, 'Ratios_MARAMA-VA'!AA:AA, V1756)</f>
        <v>3.29010845884827E-4</v>
      </c>
      <c r="G1756" s="53"/>
      <c r="H1756" s="53">
        <f t="shared" si="20"/>
        <v>2.793643316519062E-3</v>
      </c>
      <c r="I1756" s="53">
        <v>0.119484071987914</v>
      </c>
      <c r="J1756" s="53">
        <v>3.3379587913951841E-4</v>
      </c>
      <c r="K1756" s="53">
        <v>0.12579581972224699</v>
      </c>
      <c r="L1756" s="53">
        <v>3.514286510130921E-4</v>
      </c>
      <c r="M1756" s="43" t="s">
        <v>745</v>
      </c>
      <c r="N1756" s="43" t="s">
        <v>136</v>
      </c>
      <c r="O1756" s="43" t="s">
        <v>382</v>
      </c>
      <c r="P1756" s="43" t="s">
        <v>420</v>
      </c>
      <c r="Q1756" s="43" t="s">
        <v>746</v>
      </c>
      <c r="R1756" s="43" t="s">
        <v>385</v>
      </c>
      <c r="S1756" s="43" t="s">
        <v>330</v>
      </c>
      <c r="V1756" s="42" t="s">
        <v>2379</v>
      </c>
      <c r="W1756"/>
    </row>
    <row r="1757" spans="1:23" s="39" customFormat="1" x14ac:dyDescent="0.35">
      <c r="A1757" s="43" t="s">
        <v>497</v>
      </c>
      <c r="B1757" s="54">
        <v>24031</v>
      </c>
      <c r="C1757" s="54" t="s">
        <v>12</v>
      </c>
      <c r="D1757" s="53">
        <v>0.24567340800000001</v>
      </c>
      <c r="E1757" s="53">
        <f>SUMIFS('Ratios_MARAMA-VA'!T:T, 'Ratios_MARAMA-VA'!AA:AA, V1757)</f>
        <v>0.245673407999803</v>
      </c>
      <c r="F1757" s="53">
        <f>SUMIFS('Ratios_MARAMA-VA'!J:J, 'Ratios_MARAMA-VA'!AA:AA, V1757)</f>
        <v>6.8632387430511005E-4</v>
      </c>
      <c r="G1757" s="53"/>
      <c r="H1757" s="53">
        <f t="shared" si="20"/>
        <v>2.7936433165190611E-3</v>
      </c>
      <c r="I1757" s="53">
        <v>0.24924640701115899</v>
      </c>
      <c r="J1757" s="53">
        <v>6.9630555911311402E-4</v>
      </c>
      <c r="K1757" s="53">
        <v>0.262412851865018</v>
      </c>
      <c r="L1757" s="53">
        <v>7.3308790978141405E-4</v>
      </c>
      <c r="M1757" s="43" t="s">
        <v>745</v>
      </c>
      <c r="N1757" s="43" t="s">
        <v>136</v>
      </c>
      <c r="O1757" s="43" t="s">
        <v>382</v>
      </c>
      <c r="P1757" s="43" t="s">
        <v>420</v>
      </c>
      <c r="Q1757" s="43" t="s">
        <v>746</v>
      </c>
      <c r="R1757" s="43" t="s">
        <v>385</v>
      </c>
      <c r="S1757" s="43" t="s">
        <v>330</v>
      </c>
      <c r="V1757" s="42" t="s">
        <v>2380</v>
      </c>
      <c r="W1757"/>
    </row>
    <row r="1758" spans="1:23" s="39" customFormat="1" x14ac:dyDescent="0.35">
      <c r="A1758" s="43" t="s">
        <v>497</v>
      </c>
      <c r="B1758" s="54">
        <v>24033</v>
      </c>
      <c r="C1758" s="54" t="s">
        <v>12</v>
      </c>
      <c r="D1758" s="53">
        <v>0.49340483299999999</v>
      </c>
      <c r="E1758" s="53">
        <f>SUMIFS('Ratios_MARAMA-VA'!T:T, 'Ratios_MARAMA-VA'!AA:AA, V1758)</f>
        <v>0.49340483299960503</v>
      </c>
      <c r="F1758" s="53">
        <f>SUMIFS('Ratios_MARAMA-VA'!J:J, 'Ratios_MARAMA-VA'!AA:AA, V1758)</f>
        <v>1.37839711404754E-3</v>
      </c>
      <c r="G1758" s="53"/>
      <c r="H1758" s="53">
        <f t="shared" si="20"/>
        <v>2.7936433165190407E-3</v>
      </c>
      <c r="I1758" s="53">
        <v>0.50058076219299596</v>
      </c>
      <c r="J1758" s="53">
        <v>1.3984441006784705E-3</v>
      </c>
      <c r="K1758" s="53">
        <v>0.52702394779134099</v>
      </c>
      <c r="L1758" s="53">
        <v>1.4723169293927596E-3</v>
      </c>
      <c r="M1758" s="43" t="s">
        <v>745</v>
      </c>
      <c r="N1758" s="43" t="s">
        <v>136</v>
      </c>
      <c r="O1758" s="43" t="s">
        <v>382</v>
      </c>
      <c r="P1758" s="43" t="s">
        <v>420</v>
      </c>
      <c r="Q1758" s="43" t="s">
        <v>746</v>
      </c>
      <c r="R1758" s="43" t="s">
        <v>385</v>
      </c>
      <c r="S1758" s="43" t="s">
        <v>330</v>
      </c>
      <c r="V1758" s="42" t="s">
        <v>2381</v>
      </c>
      <c r="W1758"/>
    </row>
    <row r="1759" spans="1:23" s="39" customFormat="1" x14ac:dyDescent="0.35">
      <c r="A1759" s="43" t="s">
        <v>811</v>
      </c>
      <c r="B1759" s="54">
        <v>51013</v>
      </c>
      <c r="C1759" s="54" t="s">
        <v>12</v>
      </c>
      <c r="D1759" s="53">
        <v>0.46169928399999999</v>
      </c>
      <c r="E1759" s="53">
        <f>SUMIFS('Ratios_MARAMA-VA'!T:T, 'Ratios_MARAMA-VA'!AA:AA, V1759)</f>
        <v>0.46169928399962801</v>
      </c>
      <c r="F1759" s="53">
        <f>SUMIFS('Ratios_MARAMA-VA'!J:J, 'Ratios_MARAMA-VA'!AA:AA, V1759)</f>
        <v>1.2898231189871899E-3</v>
      </c>
      <c r="G1759" s="53"/>
      <c r="H1759" s="53">
        <f t="shared" si="20"/>
        <v>2.7936433165190464E-3</v>
      </c>
      <c r="I1759" s="53">
        <v>0.46841409737200601</v>
      </c>
      <c r="J1759" s="53">
        <v>1.3085819124866063E-3</v>
      </c>
      <c r="K1759" s="53">
        <v>0.49315807846194198</v>
      </c>
      <c r="L1759" s="53">
        <v>1.3777077698825797E-3</v>
      </c>
      <c r="M1759" s="43" t="s">
        <v>745</v>
      </c>
      <c r="N1759" s="43" t="s">
        <v>136</v>
      </c>
      <c r="O1759" s="43" t="s">
        <v>382</v>
      </c>
      <c r="P1759" s="43" t="s">
        <v>420</v>
      </c>
      <c r="Q1759" s="43" t="s">
        <v>746</v>
      </c>
      <c r="R1759" s="43" t="s">
        <v>385</v>
      </c>
      <c r="S1759" s="43" t="s">
        <v>330</v>
      </c>
      <c r="V1759" s="42" t="s">
        <v>2383</v>
      </c>
      <c r="W1759"/>
    </row>
    <row r="1760" spans="1:23" s="39" customFormat="1" x14ac:dyDescent="0.35">
      <c r="A1760" s="43" t="s">
        <v>811</v>
      </c>
      <c r="B1760" s="54">
        <v>51059</v>
      </c>
      <c r="C1760" s="54" t="s">
        <v>12</v>
      </c>
      <c r="D1760" s="53">
        <v>2.2205536989999999</v>
      </c>
      <c r="E1760" s="53">
        <f>SUMIFS('Ratios_MARAMA-VA'!T:T, 'Ratios_MARAMA-VA'!AA:AA, V1760)</f>
        <v>2.22055369899822</v>
      </c>
      <c r="F1760" s="53">
        <f>SUMIFS('Ratios_MARAMA-VA'!J:J, 'Ratios_MARAMA-VA'!AA:AA, V1760)</f>
        <v>6.2034350001780097E-3</v>
      </c>
      <c r="G1760" s="53"/>
      <c r="H1760" s="53">
        <f t="shared" si="20"/>
        <v>2.7936433165190403E-3</v>
      </c>
      <c r="I1760" s="53">
        <v>2.25284875378571</v>
      </c>
      <c r="J1760" s="53">
        <v>6.2936558641416979E-3</v>
      </c>
      <c r="K1760" s="53">
        <v>2.3718555199673999</v>
      </c>
      <c r="L1760" s="53">
        <v>6.6261183211057196E-3</v>
      </c>
      <c r="M1760" s="43" t="s">
        <v>745</v>
      </c>
      <c r="N1760" s="43" t="s">
        <v>136</v>
      </c>
      <c r="O1760" s="43" t="s">
        <v>382</v>
      </c>
      <c r="P1760" s="43" t="s">
        <v>420</v>
      </c>
      <c r="Q1760" s="43" t="s">
        <v>746</v>
      </c>
      <c r="R1760" s="43" t="s">
        <v>385</v>
      </c>
      <c r="S1760" s="43" t="s">
        <v>330</v>
      </c>
      <c r="V1760" s="42" t="s">
        <v>2384</v>
      </c>
      <c r="W1760"/>
    </row>
    <row r="1761" spans="1:23" s="39" customFormat="1" x14ac:dyDescent="0.35">
      <c r="A1761" s="43" t="s">
        <v>811</v>
      </c>
      <c r="B1761" s="54">
        <v>51153</v>
      </c>
      <c r="C1761" s="54" t="s">
        <v>12</v>
      </c>
      <c r="D1761" s="53">
        <v>0.13191408099999999</v>
      </c>
      <c r="E1761" s="53">
        <f>SUMIFS('Ratios_MARAMA-VA'!T:T, 'Ratios_MARAMA-VA'!AA:AA, V1761)</f>
        <v>0.13191408099989399</v>
      </c>
      <c r="F1761" s="53">
        <f>SUMIFS('Ratios_MARAMA-VA'!J:J, 'Ratios_MARAMA-VA'!AA:AA, V1761)</f>
        <v>3.68520890740107E-4</v>
      </c>
      <c r="G1761" s="53"/>
      <c r="H1761" s="53">
        <f t="shared" si="20"/>
        <v>2.7936433165190542E-3</v>
      </c>
      <c r="I1761" s="53">
        <v>0.13383259910421</v>
      </c>
      <c r="J1761" s="53">
        <v>3.738805460198502E-4</v>
      </c>
      <c r="K1761" s="53">
        <v>0.14090230797939199</v>
      </c>
      <c r="L1761" s="53">
        <v>3.9363079096873784E-4</v>
      </c>
      <c r="M1761" s="43" t="s">
        <v>745</v>
      </c>
      <c r="N1761" s="43" t="s">
        <v>136</v>
      </c>
      <c r="O1761" s="43" t="s">
        <v>382</v>
      </c>
      <c r="P1761" s="43" t="s">
        <v>420</v>
      </c>
      <c r="Q1761" s="43" t="s">
        <v>746</v>
      </c>
      <c r="R1761" s="43" t="s">
        <v>385</v>
      </c>
      <c r="S1761" s="43" t="s">
        <v>330</v>
      </c>
      <c r="V1761" s="42" t="s">
        <v>2386</v>
      </c>
      <c r="W1761"/>
    </row>
    <row r="1762" spans="1:23" s="39" customFormat="1" x14ac:dyDescent="0.35">
      <c r="A1762" s="43" t="s">
        <v>811</v>
      </c>
      <c r="B1762" s="54">
        <v>51510</v>
      </c>
      <c r="C1762" s="54" t="s">
        <v>12</v>
      </c>
      <c r="D1762" s="53">
        <v>0.13191408099999999</v>
      </c>
      <c r="E1762" s="53">
        <f>SUMIFS('Ratios_MARAMA-VA'!T:T, 'Ratios_MARAMA-VA'!AA:AA, V1762)</f>
        <v>0.13191408099989399</v>
      </c>
      <c r="F1762" s="53">
        <f>SUMIFS('Ratios_MARAMA-VA'!J:J, 'Ratios_MARAMA-VA'!AA:AA, V1762)</f>
        <v>3.68520890740107E-4</v>
      </c>
      <c r="G1762" s="53"/>
      <c r="H1762" s="53">
        <f t="shared" si="20"/>
        <v>2.7936433165190542E-3</v>
      </c>
      <c r="I1762" s="53">
        <v>0.13383259910421</v>
      </c>
      <c r="J1762" s="53">
        <v>3.738805460198502E-4</v>
      </c>
      <c r="K1762" s="53">
        <v>0.14090230797939199</v>
      </c>
      <c r="L1762" s="53">
        <v>3.9363079096873784E-4</v>
      </c>
      <c r="M1762" s="43" t="s">
        <v>745</v>
      </c>
      <c r="N1762" s="43" t="s">
        <v>136</v>
      </c>
      <c r="O1762" s="43" t="s">
        <v>382</v>
      </c>
      <c r="P1762" s="43" t="s">
        <v>420</v>
      </c>
      <c r="Q1762" s="43" t="s">
        <v>746</v>
      </c>
      <c r="R1762" s="43" t="s">
        <v>385</v>
      </c>
      <c r="S1762" s="43" t="s">
        <v>330</v>
      </c>
      <c r="V1762" s="42" t="s">
        <v>2382</v>
      </c>
      <c r="W1762"/>
    </row>
    <row r="1763" spans="1:23" s="39" customFormat="1" x14ac:dyDescent="0.35">
      <c r="A1763" s="43" t="s">
        <v>811</v>
      </c>
      <c r="B1763" s="54">
        <v>51683</v>
      </c>
      <c r="C1763" s="54" t="s">
        <v>12</v>
      </c>
      <c r="D1763" s="53">
        <v>0.92339856799999998</v>
      </c>
      <c r="E1763" s="53">
        <f>SUMIFS('Ratios_MARAMA-VA'!T:T, 'Ratios_MARAMA-VA'!AA:AA, V1763)</f>
        <v>0.92339856799925701</v>
      </c>
      <c r="F1763" s="53">
        <f>SUMIFS('Ratios_MARAMA-VA'!J:J, 'Ratios_MARAMA-VA'!AA:AA, V1763)</f>
        <v>2.5796462379743998E-3</v>
      </c>
      <c r="G1763" s="53"/>
      <c r="H1763" s="53">
        <f t="shared" si="20"/>
        <v>2.793643316519065E-3</v>
      </c>
      <c r="I1763" s="53">
        <v>0.93682819474401202</v>
      </c>
      <c r="J1763" s="53">
        <v>2.6171638249732304E-3</v>
      </c>
      <c r="K1763" s="53">
        <v>0.98631615692388397</v>
      </c>
      <c r="L1763" s="53">
        <v>2.7554155397651776E-3</v>
      </c>
      <c r="M1763" s="43" t="s">
        <v>745</v>
      </c>
      <c r="N1763" s="43" t="s">
        <v>136</v>
      </c>
      <c r="O1763" s="43" t="s">
        <v>382</v>
      </c>
      <c r="P1763" s="43" t="s">
        <v>420</v>
      </c>
      <c r="Q1763" s="43" t="s">
        <v>746</v>
      </c>
      <c r="R1763" s="43" t="s">
        <v>385</v>
      </c>
      <c r="S1763" s="43" t="s">
        <v>330</v>
      </c>
      <c r="V1763" s="42" t="s">
        <v>2385</v>
      </c>
      <c r="W1763"/>
    </row>
    <row r="1764" spans="1:23" s="39" customFormat="1" x14ac:dyDescent="0.35">
      <c r="A1764" s="43" t="s">
        <v>9</v>
      </c>
      <c r="B1764" s="54">
        <v>11001</v>
      </c>
      <c r="C1764" s="54" t="s">
        <v>12</v>
      </c>
      <c r="D1764" s="53">
        <v>6.1622400000000003E-3</v>
      </c>
      <c r="E1764" s="53">
        <f>SUMIFS('Ratios_MARAMA-VA'!T:T, 'Ratios_MARAMA-VA'!AA:AA, V1764)</f>
        <v>6.1622399999950702E-3</v>
      </c>
      <c r="F1764" s="53">
        <f>SUMIFS('Ratios_MARAMA-VA'!J:J, 'Ratios_MARAMA-VA'!AA:AA, V1764)</f>
        <v>1.7163558373435201E-5</v>
      </c>
      <c r="G1764" s="53"/>
      <c r="H1764" s="53">
        <f t="shared" si="20"/>
        <v>2.785279114972629E-3</v>
      </c>
      <c r="I1764" s="53">
        <v>6.2518617364579997E-3</v>
      </c>
      <c r="J1764" s="53">
        <v>1.7413179924252981E-5</v>
      </c>
      <c r="K1764" s="53">
        <v>6.5821164180564001E-3</v>
      </c>
      <c r="L1764" s="53">
        <v>1.8333031391530941E-5</v>
      </c>
      <c r="M1764" s="43" t="s">
        <v>419</v>
      </c>
      <c r="N1764" s="43" t="s">
        <v>136</v>
      </c>
      <c r="O1764" s="43" t="s">
        <v>382</v>
      </c>
      <c r="P1764" s="43" t="s">
        <v>420</v>
      </c>
      <c r="Q1764" s="43" t="s">
        <v>421</v>
      </c>
      <c r="R1764" s="43" t="s">
        <v>385</v>
      </c>
      <c r="S1764" s="43" t="s">
        <v>330</v>
      </c>
      <c r="V1764" s="42" t="s">
        <v>2387</v>
      </c>
      <c r="W1764"/>
    </row>
    <row r="1765" spans="1:23" s="39" customFormat="1" x14ac:dyDescent="0.35">
      <c r="A1765" s="43" t="s">
        <v>497</v>
      </c>
      <c r="B1765" s="54">
        <v>24021</v>
      </c>
      <c r="C1765" s="54" t="s">
        <v>12</v>
      </c>
      <c r="D1765" s="53">
        <v>0.258763982</v>
      </c>
      <c r="E1765" s="53">
        <f>SUMIFS('Ratios_MARAMA-VA'!T:T, 'Ratios_MARAMA-VA'!AA:AA, V1765)</f>
        <v>0.258763981999792</v>
      </c>
      <c r="F1765" s="53">
        <f>SUMIFS('Ratios_MARAMA-VA'!J:J, 'Ratios_MARAMA-VA'!AA:AA, V1765)</f>
        <v>7.2072991477117995E-4</v>
      </c>
      <c r="G1765" s="53"/>
      <c r="H1765" s="53">
        <f t="shared" si="20"/>
        <v>2.7852791149726519E-3</v>
      </c>
      <c r="I1765" s="53">
        <v>0.26252736632122597</v>
      </c>
      <c r="J1765" s="53">
        <v>7.3121199052328552E-4</v>
      </c>
      <c r="K1765" s="53">
        <v>0.27639537803199299</v>
      </c>
      <c r="L1765" s="53">
        <v>7.6983827390748102E-4</v>
      </c>
      <c r="M1765" s="43" t="s">
        <v>419</v>
      </c>
      <c r="N1765" s="43" t="s">
        <v>136</v>
      </c>
      <c r="O1765" s="43" t="s">
        <v>382</v>
      </c>
      <c r="P1765" s="43" t="s">
        <v>420</v>
      </c>
      <c r="Q1765" s="43" t="s">
        <v>421</v>
      </c>
      <c r="R1765" s="43" t="s">
        <v>385</v>
      </c>
      <c r="S1765" s="43" t="s">
        <v>330</v>
      </c>
      <c r="V1765" s="42" t="s">
        <v>2388</v>
      </c>
      <c r="W1765"/>
    </row>
    <row r="1766" spans="1:23" s="39" customFormat="1" x14ac:dyDescent="0.35">
      <c r="A1766" s="43" t="s">
        <v>497</v>
      </c>
      <c r="B1766" s="54">
        <v>24031</v>
      </c>
      <c r="C1766" s="54" t="s">
        <v>12</v>
      </c>
      <c r="D1766" s="53">
        <v>1.4786514000000001E-2</v>
      </c>
      <c r="E1766" s="53">
        <f>SUMIFS('Ratios_MARAMA-VA'!T:T, 'Ratios_MARAMA-VA'!AA:AA, V1766)</f>
        <v>1.4786513999988199E-2</v>
      </c>
      <c r="F1766" s="53">
        <f>SUMIFS('Ratios_MARAMA-VA'!J:J, 'Ratios_MARAMA-VA'!AA:AA, V1766)</f>
        <v>4.1184568627417597E-5</v>
      </c>
      <c r="G1766" s="53"/>
      <c r="H1766" s="53">
        <f t="shared" si="20"/>
        <v>2.7852791149726342E-3</v>
      </c>
      <c r="I1766" s="53">
        <v>1.50015645434454E-2</v>
      </c>
      <c r="J1766" s="53">
        <v>4.1783544414772455E-5</v>
      </c>
      <c r="K1766" s="53">
        <v>1.57940223953013E-2</v>
      </c>
      <c r="L1766" s="53">
        <v>4.3990760719042769E-5</v>
      </c>
      <c r="M1766" s="43" t="s">
        <v>419</v>
      </c>
      <c r="N1766" s="43" t="s">
        <v>136</v>
      </c>
      <c r="O1766" s="43" t="s">
        <v>382</v>
      </c>
      <c r="P1766" s="43" t="s">
        <v>420</v>
      </c>
      <c r="Q1766" s="43" t="s">
        <v>421</v>
      </c>
      <c r="R1766" s="43" t="s">
        <v>385</v>
      </c>
      <c r="S1766" s="43" t="s">
        <v>330</v>
      </c>
      <c r="V1766" s="42" t="s">
        <v>2389</v>
      </c>
      <c r="W1766"/>
    </row>
    <row r="1767" spans="1:23" s="39" customFormat="1" x14ac:dyDescent="0.35">
      <c r="A1767" s="43" t="s">
        <v>497</v>
      </c>
      <c r="B1767" s="54">
        <v>24033</v>
      </c>
      <c r="C1767" s="54" t="s">
        <v>12</v>
      </c>
      <c r="D1767" s="53">
        <v>1.1089883840000001</v>
      </c>
      <c r="E1767" s="53">
        <f>SUMIFS('Ratios_MARAMA-VA'!T:T, 'Ratios_MARAMA-VA'!AA:AA, V1767)</f>
        <v>1.1089883839991099</v>
      </c>
      <c r="F1767" s="53">
        <f>SUMIFS('Ratios_MARAMA-VA'!J:J, 'Ratios_MARAMA-VA'!AA:AA, V1767)</f>
        <v>3.0888421847000001E-3</v>
      </c>
      <c r="G1767" s="53"/>
      <c r="H1767" s="53">
        <f t="shared" si="20"/>
        <v>2.7852791149726589E-3</v>
      </c>
      <c r="I1767" s="53">
        <v>1.12511717234415</v>
      </c>
      <c r="J1767" s="53">
        <v>3.1337653620272547E-3</v>
      </c>
      <c r="K1767" s="53">
        <v>1.18455150233686</v>
      </c>
      <c r="L1767" s="53">
        <v>3.2993065600683429E-3</v>
      </c>
      <c r="M1767" s="43" t="s">
        <v>419</v>
      </c>
      <c r="N1767" s="43" t="s">
        <v>136</v>
      </c>
      <c r="O1767" s="43" t="s">
        <v>382</v>
      </c>
      <c r="P1767" s="43" t="s">
        <v>420</v>
      </c>
      <c r="Q1767" s="43" t="s">
        <v>421</v>
      </c>
      <c r="R1767" s="43" t="s">
        <v>385</v>
      </c>
      <c r="S1767" s="43" t="s">
        <v>330</v>
      </c>
      <c r="V1767" s="42" t="s">
        <v>2390</v>
      </c>
      <c r="W1767"/>
    </row>
    <row r="1768" spans="1:23" s="39" customFormat="1" x14ac:dyDescent="0.35">
      <c r="A1768" s="43" t="s">
        <v>811</v>
      </c>
      <c r="B1768" s="54">
        <v>51013</v>
      </c>
      <c r="C1768" s="54" t="s">
        <v>12</v>
      </c>
      <c r="D1768" s="53">
        <v>0.153664</v>
      </c>
      <c r="E1768" s="53">
        <f>SUMIFS('Ratios_MARAMA-VA'!T:T, 'Ratios_MARAMA-VA'!AA:AA, V1768)</f>
        <v>0.15366399999987701</v>
      </c>
      <c r="F1768" s="53">
        <f>SUMIFS('Ratios_MARAMA-VA'!J:J, 'Ratios_MARAMA-VA'!AA:AA, V1768)</f>
        <v>4.2799712992281502E-4</v>
      </c>
      <c r="G1768" s="53"/>
      <c r="H1768" s="53">
        <f t="shared" si="20"/>
        <v>2.7852791149726519E-3</v>
      </c>
      <c r="I1768" s="53">
        <v>0.15589884228317699</v>
      </c>
      <c r="J1768" s="53">
        <v>4.3422178945974827E-4</v>
      </c>
      <c r="K1768" s="53">
        <v>0.164134200755607</v>
      </c>
      <c r="L1768" s="53">
        <v>4.5715956141732062E-4</v>
      </c>
      <c r="M1768" s="43" t="s">
        <v>419</v>
      </c>
      <c r="N1768" s="43" t="s">
        <v>136</v>
      </c>
      <c r="O1768" s="43" t="s">
        <v>382</v>
      </c>
      <c r="P1768" s="43" t="s">
        <v>420</v>
      </c>
      <c r="Q1768" s="43" t="s">
        <v>421</v>
      </c>
      <c r="R1768" s="43" t="s">
        <v>385</v>
      </c>
      <c r="S1768" s="43" t="s">
        <v>330</v>
      </c>
      <c r="V1768" s="42" t="s">
        <v>2391</v>
      </c>
      <c r="W1768"/>
    </row>
    <row r="1769" spans="1:23" s="39" customFormat="1" x14ac:dyDescent="0.35">
      <c r="A1769" s="43" t="s">
        <v>811</v>
      </c>
      <c r="B1769" s="54">
        <v>51059</v>
      </c>
      <c r="C1769" s="54" t="s">
        <v>12</v>
      </c>
      <c r="D1769" s="53">
        <v>0.16464000000000001</v>
      </c>
      <c r="E1769" s="53">
        <f>SUMIFS('Ratios_MARAMA-VA'!T:T, 'Ratios_MARAMA-VA'!AA:AA, V1769)</f>
        <v>0.164639999999868</v>
      </c>
      <c r="F1769" s="53">
        <f>SUMIFS('Ratios_MARAMA-VA'!J:J, 'Ratios_MARAMA-VA'!AA:AA, V1769)</f>
        <v>4.5856835348872897E-4</v>
      </c>
      <c r="G1769" s="53"/>
      <c r="H1769" s="53">
        <f t="shared" si="20"/>
        <v>2.7852791149726472E-3</v>
      </c>
      <c r="I1769" s="53">
        <v>0.167034473874833</v>
      </c>
      <c r="J1769" s="53">
        <v>4.652376315640166E-4</v>
      </c>
      <c r="K1769" s="53">
        <v>0.17585807223815</v>
      </c>
      <c r="L1769" s="53">
        <v>4.8981381580427024E-4</v>
      </c>
      <c r="M1769" s="43" t="s">
        <v>419</v>
      </c>
      <c r="N1769" s="43" t="s">
        <v>136</v>
      </c>
      <c r="O1769" s="43" t="s">
        <v>382</v>
      </c>
      <c r="P1769" s="43" t="s">
        <v>420</v>
      </c>
      <c r="Q1769" s="43" t="s">
        <v>421</v>
      </c>
      <c r="R1769" s="43" t="s">
        <v>385</v>
      </c>
      <c r="S1769" s="43" t="s">
        <v>330</v>
      </c>
      <c r="V1769" s="42" t="s">
        <v>2392</v>
      </c>
      <c r="W1769"/>
    </row>
    <row r="1770" spans="1:23" s="39" customFormat="1" x14ac:dyDescent="0.35">
      <c r="A1770" s="43" t="s">
        <v>811</v>
      </c>
      <c r="B1770" s="54">
        <v>51107</v>
      </c>
      <c r="C1770" s="54" t="s">
        <v>12</v>
      </c>
      <c r="D1770" s="53">
        <v>1.0976E-2</v>
      </c>
      <c r="E1770" s="53">
        <f>SUMIFS('Ratios_MARAMA-VA'!T:T, 'Ratios_MARAMA-VA'!AA:AA, V1770)</f>
        <v>1.0975999999991199E-2</v>
      </c>
      <c r="F1770" s="53">
        <f>SUMIFS('Ratios_MARAMA-VA'!J:J, 'Ratios_MARAMA-VA'!AA:AA, V1770)</f>
        <v>3.05712235659152E-5</v>
      </c>
      <c r="G1770" s="53"/>
      <c r="H1770" s="53">
        <f t="shared" si="20"/>
        <v>2.7852791149726415E-3</v>
      </c>
      <c r="I1770" s="53">
        <v>1.1135631591655501E-2</v>
      </c>
      <c r="J1770" s="53">
        <v>3.1015842104267618E-5</v>
      </c>
      <c r="K1770" s="53">
        <v>1.1723871482543301E-2</v>
      </c>
      <c r="L1770" s="53">
        <v>3.2654254386951197E-5</v>
      </c>
      <c r="M1770" s="43" t="s">
        <v>419</v>
      </c>
      <c r="N1770" s="43" t="s">
        <v>136</v>
      </c>
      <c r="O1770" s="43" t="s">
        <v>382</v>
      </c>
      <c r="P1770" s="43" t="s">
        <v>420</v>
      </c>
      <c r="Q1770" s="43" t="s">
        <v>421</v>
      </c>
      <c r="R1770" s="43" t="s">
        <v>385</v>
      </c>
      <c r="S1770" s="43" t="s">
        <v>330</v>
      </c>
      <c r="V1770" s="42" t="s">
        <v>2393</v>
      </c>
      <c r="W1770"/>
    </row>
    <row r="1771" spans="1:23" s="39" customFormat="1" x14ac:dyDescent="0.35">
      <c r="A1771" s="43" t="s">
        <v>811</v>
      </c>
      <c r="B1771" s="54">
        <v>51683</v>
      </c>
      <c r="C1771" s="54" t="s">
        <v>12</v>
      </c>
      <c r="D1771" s="53">
        <v>1.909824</v>
      </c>
      <c r="E1771" s="53">
        <f>SUMIFS('Ratios_MARAMA-VA'!T:T, 'Ratios_MARAMA-VA'!AA:AA, V1771)</f>
        <v>1.9098239999984701</v>
      </c>
      <c r="F1771" s="53">
        <f>SUMIFS('Ratios_MARAMA-VA'!J:J, 'Ratios_MARAMA-VA'!AA:AA, V1771)</f>
        <v>5.3193929004692504E-3</v>
      </c>
      <c r="G1771" s="53"/>
      <c r="H1771" s="53">
        <f t="shared" si="20"/>
        <v>2.7852791149726424E-3</v>
      </c>
      <c r="I1771" s="53">
        <v>1.9375998969480599</v>
      </c>
      <c r="J1771" s="53">
        <v>5.3967565261425756E-3</v>
      </c>
      <c r="K1771" s="53">
        <v>2.0399536379625398</v>
      </c>
      <c r="L1771" s="53">
        <v>5.6818402633295254E-3</v>
      </c>
      <c r="M1771" s="43" t="s">
        <v>419</v>
      </c>
      <c r="N1771" s="43" t="s">
        <v>136</v>
      </c>
      <c r="O1771" s="43" t="s">
        <v>382</v>
      </c>
      <c r="P1771" s="43" t="s">
        <v>420</v>
      </c>
      <c r="Q1771" s="43" t="s">
        <v>421</v>
      </c>
      <c r="R1771" s="43" t="s">
        <v>385</v>
      </c>
      <c r="S1771" s="43" t="s">
        <v>330</v>
      </c>
      <c r="V1771" s="42" t="s">
        <v>2394</v>
      </c>
      <c r="W1771"/>
    </row>
    <row r="1772" spans="1:23" s="39" customFormat="1" x14ac:dyDescent="0.35">
      <c r="A1772" s="43" t="s">
        <v>497</v>
      </c>
      <c r="B1772" s="54">
        <v>24009</v>
      </c>
      <c r="C1772" s="54" t="s">
        <v>12</v>
      </c>
      <c r="D1772" s="53">
        <v>0.55078970599999999</v>
      </c>
      <c r="E1772" s="53">
        <f>SUMIFS('Ratios_MARAMA-VA'!T:T, 'Ratios_MARAMA-VA'!AA:AA, V1772)</f>
        <v>0.55078970599955601</v>
      </c>
      <c r="F1772" s="53">
        <f>SUMIFS('Ratios_MARAMA-VA'!J:J, 'Ratios_MARAMA-VA'!AA:AA, V1772)</f>
        <v>1.5062781546763401E-3</v>
      </c>
      <c r="G1772" s="53"/>
      <c r="H1772" s="53">
        <f t="shared" si="20"/>
        <v>2.7347609046955469E-3</v>
      </c>
      <c r="I1772" s="53">
        <v>0.55880022325913403</v>
      </c>
      <c r="J1772" s="53">
        <v>1.5281850041042231E-3</v>
      </c>
      <c r="K1772" s="53">
        <v>0.58831885268329298</v>
      </c>
      <c r="L1772" s="53">
        <v>1.6089113978136084E-3</v>
      </c>
      <c r="M1772" s="43" t="s">
        <v>739</v>
      </c>
      <c r="N1772" s="43" t="s">
        <v>136</v>
      </c>
      <c r="O1772" s="43" t="s">
        <v>382</v>
      </c>
      <c r="P1772" s="43" t="s">
        <v>420</v>
      </c>
      <c r="Q1772" s="43" t="s">
        <v>740</v>
      </c>
      <c r="R1772" s="43" t="s">
        <v>385</v>
      </c>
      <c r="S1772" s="43" t="s">
        <v>330</v>
      </c>
      <c r="V1772" s="42" t="s">
        <v>2395</v>
      </c>
      <c r="W1772"/>
    </row>
    <row r="1773" spans="1:23" s="39" customFormat="1" x14ac:dyDescent="0.35">
      <c r="A1773" s="43" t="s">
        <v>497</v>
      </c>
      <c r="B1773" s="54">
        <v>24031</v>
      </c>
      <c r="C1773" s="54" t="s">
        <v>12</v>
      </c>
      <c r="D1773" s="53">
        <v>0.55078970599999999</v>
      </c>
      <c r="E1773" s="53">
        <f>SUMIFS('Ratios_MARAMA-VA'!T:T, 'Ratios_MARAMA-VA'!AA:AA, V1773)</f>
        <v>0.55078970599955701</v>
      </c>
      <c r="F1773" s="53">
        <f>SUMIFS('Ratios_MARAMA-VA'!J:J, 'Ratios_MARAMA-VA'!AA:AA, V1773)</f>
        <v>1.5062781546763401E-3</v>
      </c>
      <c r="G1773" s="53"/>
      <c r="H1773" s="53">
        <f t="shared" si="20"/>
        <v>2.7347609046955421E-3</v>
      </c>
      <c r="I1773" s="53">
        <v>0.55880022325913403</v>
      </c>
      <c r="J1773" s="53">
        <v>1.5281850041042203E-3</v>
      </c>
      <c r="K1773" s="53">
        <v>0.58831885268329298</v>
      </c>
      <c r="L1773" s="53">
        <v>1.6089113978136056E-3</v>
      </c>
      <c r="M1773" s="43" t="s">
        <v>739</v>
      </c>
      <c r="N1773" s="43" t="s">
        <v>136</v>
      </c>
      <c r="O1773" s="43" t="s">
        <v>382</v>
      </c>
      <c r="P1773" s="43" t="s">
        <v>420</v>
      </c>
      <c r="Q1773" s="43" t="s">
        <v>740</v>
      </c>
      <c r="R1773" s="43" t="s">
        <v>385</v>
      </c>
      <c r="S1773" s="43" t="s">
        <v>330</v>
      </c>
      <c r="V1773" s="42" t="s">
        <v>2396</v>
      </c>
      <c r="W1773"/>
    </row>
    <row r="1774" spans="1:23" s="39" customFormat="1" x14ac:dyDescent="0.35">
      <c r="A1774" s="43" t="s">
        <v>811</v>
      </c>
      <c r="B1774" s="54">
        <v>51013</v>
      </c>
      <c r="C1774" s="54" t="s">
        <v>12</v>
      </c>
      <c r="D1774" s="53">
        <v>1.8656992610000001</v>
      </c>
      <c r="E1774" s="53">
        <f>SUMIFS('Ratios_MARAMA-VA'!T:T, 'Ratios_MARAMA-VA'!AA:AA, V1774)</f>
        <v>1.8656992609985099</v>
      </c>
      <c r="F1774" s="53">
        <f>SUMIFS('Ratios_MARAMA-VA'!J:J, 'Ratios_MARAMA-VA'!AA:AA, V1774)</f>
        <v>5.10224139889804E-3</v>
      </c>
      <c r="G1774" s="53"/>
      <c r="H1774" s="53">
        <f t="shared" si="20"/>
        <v>2.7347609046955157E-3</v>
      </c>
      <c r="I1774" s="53">
        <v>1.89283342122084</v>
      </c>
      <c r="J1774" s="53">
        <v>5.1764468394558125E-3</v>
      </c>
      <c r="K1774" s="53">
        <v>1.99282237254374</v>
      </c>
      <c r="L1774" s="53">
        <v>5.4498927144351825E-3</v>
      </c>
      <c r="M1774" s="43" t="s">
        <v>739</v>
      </c>
      <c r="N1774" s="43" t="s">
        <v>136</v>
      </c>
      <c r="O1774" s="43" t="s">
        <v>382</v>
      </c>
      <c r="P1774" s="43" t="s">
        <v>420</v>
      </c>
      <c r="Q1774" s="43" t="s">
        <v>740</v>
      </c>
      <c r="R1774" s="43" t="s">
        <v>385</v>
      </c>
      <c r="S1774" s="43" t="s">
        <v>330</v>
      </c>
      <c r="V1774" s="42" t="s">
        <v>2397</v>
      </c>
      <c r="W1774"/>
    </row>
    <row r="1775" spans="1:23" s="39" customFormat="1" x14ac:dyDescent="0.35">
      <c r="A1775" s="43" t="s">
        <v>811</v>
      </c>
      <c r="B1775" s="54">
        <v>51059</v>
      </c>
      <c r="C1775" s="54" t="s">
        <v>12</v>
      </c>
      <c r="D1775" s="53">
        <v>0.124379951</v>
      </c>
      <c r="E1775" s="53">
        <f>SUMIFS('Ratios_MARAMA-VA'!T:T, 'Ratios_MARAMA-VA'!AA:AA, V1775)</f>
        <v>0.1243799509999</v>
      </c>
      <c r="F1775" s="53">
        <f>SUMIFS('Ratios_MARAMA-VA'!J:J, 'Ratios_MARAMA-VA'!AA:AA, V1775)</f>
        <v>3.4014942732247302E-4</v>
      </c>
      <c r="G1775" s="53"/>
      <c r="H1775" s="53">
        <f t="shared" si="20"/>
        <v>2.7347609046955365E-3</v>
      </c>
      <c r="I1775" s="53">
        <v>0.126188895018601</v>
      </c>
      <c r="J1775" s="53">
        <v>3.4509645670359934E-4</v>
      </c>
      <c r="K1775" s="53">
        <v>0.13285482512108601</v>
      </c>
      <c r="L1775" s="53">
        <v>3.633261817413085E-4</v>
      </c>
      <c r="M1775" s="43" t="s">
        <v>739</v>
      </c>
      <c r="N1775" s="43" t="s">
        <v>136</v>
      </c>
      <c r="O1775" s="43" t="s">
        <v>382</v>
      </c>
      <c r="P1775" s="43" t="s">
        <v>420</v>
      </c>
      <c r="Q1775" s="43" t="s">
        <v>740</v>
      </c>
      <c r="R1775" s="43" t="s">
        <v>385</v>
      </c>
      <c r="S1775" s="43" t="s">
        <v>330</v>
      </c>
      <c r="V1775" s="42" t="s">
        <v>2398</v>
      </c>
      <c r="W1775"/>
    </row>
    <row r="1776" spans="1:23" s="39" customFormat="1" x14ac:dyDescent="0.35">
      <c r="A1776" s="43" t="s">
        <v>811</v>
      </c>
      <c r="B1776" s="54">
        <v>51153</v>
      </c>
      <c r="C1776" s="54" t="s">
        <v>12</v>
      </c>
      <c r="D1776" s="53">
        <v>0.124379951</v>
      </c>
      <c r="E1776" s="53">
        <f>SUMIFS('Ratios_MARAMA-VA'!T:T, 'Ratios_MARAMA-VA'!AA:AA, V1776)</f>
        <v>0.1243799509999</v>
      </c>
      <c r="F1776" s="53">
        <f>SUMIFS('Ratios_MARAMA-VA'!J:J, 'Ratios_MARAMA-VA'!AA:AA, V1776)</f>
        <v>3.4014942732247199E-4</v>
      </c>
      <c r="G1776" s="53"/>
      <c r="H1776" s="53">
        <f t="shared" si="20"/>
        <v>2.7347609046955283E-3</v>
      </c>
      <c r="I1776" s="53">
        <v>0.126188895018601</v>
      </c>
      <c r="J1776" s="53">
        <v>3.4509645670359831E-4</v>
      </c>
      <c r="K1776" s="53">
        <v>0.13285482512108601</v>
      </c>
      <c r="L1776" s="53">
        <v>3.6332618174130736E-4</v>
      </c>
      <c r="M1776" s="43" t="s">
        <v>739</v>
      </c>
      <c r="N1776" s="43" t="s">
        <v>136</v>
      </c>
      <c r="O1776" s="43" t="s">
        <v>382</v>
      </c>
      <c r="P1776" s="43" t="s">
        <v>420</v>
      </c>
      <c r="Q1776" s="43" t="s">
        <v>740</v>
      </c>
      <c r="R1776" s="43" t="s">
        <v>385</v>
      </c>
      <c r="S1776" s="43" t="s">
        <v>330</v>
      </c>
      <c r="V1776" s="42" t="s">
        <v>2399</v>
      </c>
      <c r="W1776"/>
    </row>
    <row r="1777" spans="1:23" s="39" customFormat="1" x14ac:dyDescent="0.35">
      <c r="A1777" s="43" t="s">
        <v>811</v>
      </c>
      <c r="B1777" s="54">
        <v>51107</v>
      </c>
      <c r="C1777" s="54" t="s">
        <v>12</v>
      </c>
      <c r="D1777" s="53">
        <v>0.16330766999999999</v>
      </c>
      <c r="E1777" s="53">
        <f>SUMIFS('Ratios_MARAMA-VA'!T:T, 'Ratios_MARAMA-VA'!AA:AA, V1777)</f>
        <v>0.16330766999986901</v>
      </c>
      <c r="F1777" s="53">
        <f>SUMIFS('Ratios_MARAMA-VA'!J:J, 'Ratios_MARAMA-VA'!AA:AA, V1777)</f>
        <v>4.5485744256548E-4</v>
      </c>
      <c r="G1777" s="53"/>
      <c r="H1777" s="53">
        <f t="shared" si="20"/>
        <v>2.7852791149726454E-3</v>
      </c>
      <c r="I1777" s="53">
        <v>0.16568276687424</v>
      </c>
      <c r="J1777" s="53">
        <v>4.6147275028570232E-4</v>
      </c>
      <c r="K1777" s="53">
        <v>0.17443496129679301</v>
      </c>
      <c r="L1777" s="53">
        <v>4.8585005462101926E-4</v>
      </c>
      <c r="M1777" s="43" t="s">
        <v>927</v>
      </c>
      <c r="N1777" s="43" t="s">
        <v>136</v>
      </c>
      <c r="O1777" s="43" t="s">
        <v>382</v>
      </c>
      <c r="P1777" s="43" t="s">
        <v>420</v>
      </c>
      <c r="Q1777" s="43" t="s">
        <v>928</v>
      </c>
      <c r="R1777" s="43" t="s">
        <v>385</v>
      </c>
      <c r="S1777" s="43" t="s">
        <v>330</v>
      </c>
      <c r="V1777" s="42" t="s">
        <v>2400</v>
      </c>
      <c r="W1777"/>
    </row>
    <row r="1778" spans="1:23" s="39" customFormat="1" x14ac:dyDescent="0.35">
      <c r="A1778" s="43" t="s">
        <v>497</v>
      </c>
      <c r="B1778" s="54">
        <v>24009</v>
      </c>
      <c r="C1778" s="54" t="s">
        <v>12</v>
      </c>
      <c r="D1778" s="53">
        <v>0.25077069299999999</v>
      </c>
      <c r="E1778" s="53">
        <f>SUMIFS('Ratios_MARAMA-VA'!T:T, 'Ratios_MARAMA-VA'!AA:AA, V1778)</f>
        <v>0.25077069299979798</v>
      </c>
      <c r="F1778" s="53">
        <f>SUMIFS('Ratios_MARAMA-VA'!J:J, 'Ratios_MARAMA-VA'!AA:AA, V1778)</f>
        <v>6.8822705066780504E-4</v>
      </c>
      <c r="G1778" s="53"/>
      <c r="H1778" s="53">
        <f t="shared" si="20"/>
        <v>2.7444476961602507E-3</v>
      </c>
      <c r="I1778" s="53">
        <v>0.24133106602332499</v>
      </c>
      <c r="J1778" s="53">
        <v>6.6232048815961157E-4</v>
      </c>
      <c r="K1778" s="53">
        <v>0.26610385562005801</v>
      </c>
      <c r="L1778" s="53">
        <v>7.3030811349582812E-4</v>
      </c>
      <c r="M1778" s="43" t="s">
        <v>743</v>
      </c>
      <c r="N1778" s="43" t="s">
        <v>136</v>
      </c>
      <c r="O1778" s="43" t="s">
        <v>382</v>
      </c>
      <c r="P1778" s="43" t="s">
        <v>420</v>
      </c>
      <c r="Q1778" s="43" t="s">
        <v>744</v>
      </c>
      <c r="R1778" s="43" t="s">
        <v>385</v>
      </c>
      <c r="S1778" s="43" t="s">
        <v>330</v>
      </c>
      <c r="V1778" s="42" t="s">
        <v>2401</v>
      </c>
      <c r="W1778"/>
    </row>
    <row r="1779" spans="1:23" s="39" customFormat="1" x14ac:dyDescent="0.35">
      <c r="A1779" s="43" t="s">
        <v>497</v>
      </c>
      <c r="B1779" s="54">
        <v>24021</v>
      </c>
      <c r="C1779" s="54" t="s">
        <v>12</v>
      </c>
      <c r="D1779" s="53">
        <v>2.5415185710000001</v>
      </c>
      <c r="E1779" s="53">
        <f>SUMIFS('Ratios_MARAMA-VA'!T:T, 'Ratios_MARAMA-VA'!AA:AA, V1779)</f>
        <v>2.5415185709979502</v>
      </c>
      <c r="F1779" s="53">
        <f>SUMIFS('Ratios_MARAMA-VA'!J:J, 'Ratios_MARAMA-VA'!AA:AA, V1779)</f>
        <v>6.9750647869238199E-3</v>
      </c>
      <c r="G1779" s="53"/>
      <c r="H1779" s="53">
        <f t="shared" si="20"/>
        <v>2.744447696160252E-3</v>
      </c>
      <c r="I1779" s="53">
        <v>2.4458495477280899</v>
      </c>
      <c r="J1779" s="53">
        <v>6.7125061564169506E-3</v>
      </c>
      <c r="K1779" s="53">
        <v>2.6969175814858102</v>
      </c>
      <c r="L1779" s="53">
        <v>7.4015492432428099E-3</v>
      </c>
      <c r="M1779" s="43" t="s">
        <v>743</v>
      </c>
      <c r="N1779" s="43" t="s">
        <v>136</v>
      </c>
      <c r="O1779" s="43" t="s">
        <v>382</v>
      </c>
      <c r="P1779" s="43" t="s">
        <v>420</v>
      </c>
      <c r="Q1779" s="43" t="s">
        <v>744</v>
      </c>
      <c r="R1779" s="43" t="s">
        <v>385</v>
      </c>
      <c r="S1779" s="43" t="s">
        <v>330</v>
      </c>
      <c r="V1779" s="42" t="s">
        <v>2402</v>
      </c>
      <c r="W1779"/>
    </row>
    <row r="1780" spans="1:23" s="39" customFormat="1" x14ac:dyDescent="0.35">
      <c r="A1780" s="43" t="s">
        <v>497</v>
      </c>
      <c r="B1780" s="54">
        <v>24031</v>
      </c>
      <c r="C1780" s="54" t="s">
        <v>12</v>
      </c>
      <c r="D1780" s="53">
        <v>4.4091496430000001</v>
      </c>
      <c r="E1780" s="53">
        <f>SUMIFS('Ratios_MARAMA-VA'!T:T, 'Ratios_MARAMA-VA'!AA:AA, V1780)</f>
        <v>4.40914964299649</v>
      </c>
      <c r="F1780" s="53">
        <f>SUMIFS('Ratios_MARAMA-VA'!J:J, 'Ratios_MARAMA-VA'!AA:AA, V1780)</f>
        <v>1.21006805797473E-2</v>
      </c>
      <c r="G1780" s="53"/>
      <c r="H1780" s="53">
        <f t="shared" si="20"/>
        <v>2.7444476961602034E-3</v>
      </c>
      <c r="I1780" s="53">
        <v>4.2431783828964198</v>
      </c>
      <c r="J1780" s="53">
        <v>1.1645181137336856E-2</v>
      </c>
      <c r="K1780" s="53">
        <v>4.6787433809424597</v>
      </c>
      <c r="L1780" s="53">
        <v>1.2840566492752335E-2</v>
      </c>
      <c r="M1780" s="43" t="s">
        <v>743</v>
      </c>
      <c r="N1780" s="43" t="s">
        <v>136</v>
      </c>
      <c r="O1780" s="43" t="s">
        <v>382</v>
      </c>
      <c r="P1780" s="43" t="s">
        <v>420</v>
      </c>
      <c r="Q1780" s="43" t="s">
        <v>744</v>
      </c>
      <c r="R1780" s="43" t="s">
        <v>385</v>
      </c>
      <c r="S1780" s="43" t="s">
        <v>330</v>
      </c>
      <c r="V1780" s="42" t="s">
        <v>2403</v>
      </c>
      <c r="W1780"/>
    </row>
    <row r="1781" spans="1:23" s="39" customFormat="1" x14ac:dyDescent="0.35">
      <c r="A1781" s="43" t="s">
        <v>497</v>
      </c>
      <c r="B1781" s="54">
        <v>24033</v>
      </c>
      <c r="C1781" s="54" t="s">
        <v>12</v>
      </c>
      <c r="D1781" s="53">
        <v>5.1022910709999998</v>
      </c>
      <c r="E1781" s="53">
        <f>SUMIFS('Ratios_MARAMA-VA'!T:T, 'Ratios_MARAMA-VA'!AA:AA, V1781)</f>
        <v>5.1022910709959204</v>
      </c>
      <c r="F1781" s="53">
        <f>SUMIFS('Ratios_MARAMA-VA'!J:J, 'Ratios_MARAMA-VA'!AA:AA, V1781)</f>
        <v>1.4002970974933601E-2</v>
      </c>
      <c r="G1781" s="53"/>
      <c r="H1781" s="53">
        <f t="shared" si="20"/>
        <v>2.7444476961602173E-3</v>
      </c>
      <c r="I1781" s="53">
        <v>4.9102282591120998</v>
      </c>
      <c r="J1781" s="53">
        <v>1.3475864633340997E-2</v>
      </c>
      <c r="K1781" s="53">
        <v>5.4142663572289704</v>
      </c>
      <c r="L1781" s="53">
        <v>1.485917083049482E-2</v>
      </c>
      <c r="M1781" s="43" t="s">
        <v>743</v>
      </c>
      <c r="N1781" s="43" t="s">
        <v>136</v>
      </c>
      <c r="O1781" s="43" t="s">
        <v>382</v>
      </c>
      <c r="P1781" s="43" t="s">
        <v>420</v>
      </c>
      <c r="Q1781" s="43" t="s">
        <v>744</v>
      </c>
      <c r="R1781" s="43" t="s">
        <v>385</v>
      </c>
      <c r="S1781" s="43" t="s">
        <v>330</v>
      </c>
      <c r="V1781" s="42" t="s">
        <v>2404</v>
      </c>
      <c r="W1781"/>
    </row>
    <row r="1782" spans="1:23" s="39" customFormat="1" x14ac:dyDescent="0.35">
      <c r="A1782" s="43" t="s">
        <v>811</v>
      </c>
      <c r="B1782" s="54">
        <v>51013</v>
      </c>
      <c r="C1782" s="54" t="s">
        <v>12</v>
      </c>
      <c r="D1782" s="53">
        <v>4.9232857140000004</v>
      </c>
      <c r="E1782" s="53">
        <f>SUMIFS('Ratios_MARAMA-VA'!T:T, 'Ratios_MARAMA-VA'!AA:AA, V1782)</f>
        <v>4.9232857139960702</v>
      </c>
      <c r="F1782" s="53">
        <f>SUMIFS('Ratios_MARAMA-VA'!J:J, 'Ratios_MARAMA-VA'!AA:AA, V1782)</f>
        <v>1.3511700135315E-2</v>
      </c>
      <c r="G1782" s="53"/>
      <c r="H1782" s="53">
        <f t="shared" si="20"/>
        <v>2.7444476961602121E-3</v>
      </c>
      <c r="I1782" s="53">
        <v>4.7379611049566703</v>
      </c>
      <c r="J1782" s="53">
        <v>1.3003086438995027E-2</v>
      </c>
      <c r="K1782" s="53">
        <v>5.2243158685793896</v>
      </c>
      <c r="L1782" s="53">
        <v>1.4337861649535943E-2</v>
      </c>
      <c r="M1782" s="43" t="s">
        <v>743</v>
      </c>
      <c r="N1782" s="43" t="s">
        <v>136</v>
      </c>
      <c r="O1782" s="43" t="s">
        <v>382</v>
      </c>
      <c r="P1782" s="43" t="s">
        <v>420</v>
      </c>
      <c r="Q1782" s="43" t="s">
        <v>744</v>
      </c>
      <c r="R1782" s="43" t="s">
        <v>385</v>
      </c>
      <c r="S1782" s="43" t="s">
        <v>330</v>
      </c>
      <c r="V1782" s="42" t="s">
        <v>2406</v>
      </c>
      <c r="W1782"/>
    </row>
    <row r="1783" spans="1:23" s="39" customFormat="1" x14ac:dyDescent="0.35">
      <c r="A1783" s="43" t="s">
        <v>811</v>
      </c>
      <c r="B1783" s="54">
        <v>51059</v>
      </c>
      <c r="C1783" s="54" t="s">
        <v>12</v>
      </c>
      <c r="D1783" s="53">
        <v>23.75842857</v>
      </c>
      <c r="E1783" s="53">
        <f>SUMIFS('Ratios_MARAMA-VA'!T:T, 'Ratios_MARAMA-VA'!AA:AA, V1783)</f>
        <v>23.7584285699809</v>
      </c>
      <c r="F1783" s="53">
        <f>SUMIFS('Ratios_MARAMA-VA'!J:J, 'Ratios_MARAMA-VA'!AA:AA, V1783)</f>
        <v>6.5203764553271898E-2</v>
      </c>
      <c r="G1783" s="53"/>
      <c r="H1783" s="53">
        <f t="shared" si="20"/>
        <v>2.7444476961602481E-3</v>
      </c>
      <c r="I1783" s="53">
        <v>22.8641027595562</v>
      </c>
      <c r="J1783" s="53">
        <v>6.2749334143235178E-2</v>
      </c>
      <c r="K1783" s="53">
        <v>25.211117656203701</v>
      </c>
      <c r="L1783" s="53">
        <v>6.9190593769193204E-2</v>
      </c>
      <c r="M1783" s="43" t="s">
        <v>743</v>
      </c>
      <c r="N1783" s="43" t="s">
        <v>136</v>
      </c>
      <c r="O1783" s="43" t="s">
        <v>382</v>
      </c>
      <c r="P1783" s="43" t="s">
        <v>420</v>
      </c>
      <c r="Q1783" s="43" t="s">
        <v>744</v>
      </c>
      <c r="R1783" s="43" t="s">
        <v>385</v>
      </c>
      <c r="S1783" s="43" t="s">
        <v>330</v>
      </c>
      <c r="V1783" s="42" t="s">
        <v>2407</v>
      </c>
      <c r="W1783"/>
    </row>
    <row r="1784" spans="1:23" s="39" customFormat="1" x14ac:dyDescent="0.35">
      <c r="A1784" s="43" t="s">
        <v>811</v>
      </c>
      <c r="B1784" s="54">
        <v>51107</v>
      </c>
      <c r="C1784" s="54" t="s">
        <v>12</v>
      </c>
      <c r="D1784" s="53">
        <v>13.298999999999999</v>
      </c>
      <c r="E1784" s="53">
        <f>SUMIFS('Ratios_MARAMA-VA'!T:T, 'Ratios_MARAMA-VA'!AA:AA, V1784)</f>
        <v>13.2989999999894</v>
      </c>
      <c r="F1784" s="53">
        <f>SUMIFS('Ratios_MARAMA-VA'!J:J, 'Ratios_MARAMA-VA'!AA:AA, V1784)</f>
        <v>3.6498409911205801E-2</v>
      </c>
      <c r="G1784" s="53"/>
      <c r="H1784" s="53">
        <f t="shared" si="20"/>
        <v>2.7444476961602294E-3</v>
      </c>
      <c r="I1784" s="53">
        <v>12.7983928610199</v>
      </c>
      <c r="J1784" s="53">
        <v>3.5124519801979594E-2</v>
      </c>
      <c r="K1784" s="53">
        <v>14.112156143745</v>
      </c>
      <c r="L1784" s="53">
        <v>3.8730074416554391E-2</v>
      </c>
      <c r="M1784" s="43" t="s">
        <v>743</v>
      </c>
      <c r="N1784" s="43" t="s">
        <v>136</v>
      </c>
      <c r="O1784" s="43" t="s">
        <v>382</v>
      </c>
      <c r="P1784" s="43" t="s">
        <v>420</v>
      </c>
      <c r="Q1784" s="43" t="s">
        <v>744</v>
      </c>
      <c r="R1784" s="43" t="s">
        <v>385</v>
      </c>
      <c r="S1784" s="43" t="s">
        <v>330</v>
      </c>
      <c r="V1784" s="42" t="s">
        <v>2410</v>
      </c>
      <c r="W1784"/>
    </row>
    <row r="1785" spans="1:23" s="39" customFormat="1" x14ac:dyDescent="0.35">
      <c r="A1785" s="43" t="s">
        <v>811</v>
      </c>
      <c r="B1785" s="54">
        <v>51153</v>
      </c>
      <c r="C1785" s="54" t="s">
        <v>12</v>
      </c>
      <c r="D1785" s="53">
        <v>5.5667857139999999</v>
      </c>
      <c r="E1785" s="53">
        <f>SUMIFS('Ratios_MARAMA-VA'!T:T, 'Ratios_MARAMA-VA'!AA:AA, V1785)</f>
        <v>5.5667857139955501</v>
      </c>
      <c r="F1785" s="53">
        <f>SUMIFS('Ratios_MARAMA-VA'!J:J, 'Ratios_MARAMA-VA'!AA:AA, V1785)</f>
        <v>1.52777522277927E-2</v>
      </c>
      <c r="G1785" s="53"/>
      <c r="H1785" s="53">
        <f t="shared" si="20"/>
        <v>2.7444476961602177E-3</v>
      </c>
      <c r="I1785" s="53">
        <v>5.3572381788769796</v>
      </c>
      <c r="J1785" s="53">
        <v>1.4702659977800486E-2</v>
      </c>
      <c r="K1785" s="53">
        <v>5.9071621335993099</v>
      </c>
      <c r="L1785" s="53">
        <v>1.6211897508401501E-2</v>
      </c>
      <c r="M1785" s="43" t="s">
        <v>743</v>
      </c>
      <c r="N1785" s="43" t="s">
        <v>136</v>
      </c>
      <c r="O1785" s="43" t="s">
        <v>382</v>
      </c>
      <c r="P1785" s="43" t="s">
        <v>420</v>
      </c>
      <c r="Q1785" s="43" t="s">
        <v>744</v>
      </c>
      <c r="R1785" s="43" t="s">
        <v>385</v>
      </c>
      <c r="S1785" s="43" t="s">
        <v>330</v>
      </c>
      <c r="V1785" s="42" t="s">
        <v>2413</v>
      </c>
      <c r="W1785"/>
    </row>
    <row r="1786" spans="1:23" s="39" customFormat="1" x14ac:dyDescent="0.35">
      <c r="A1786" s="43" t="s">
        <v>811</v>
      </c>
      <c r="B1786" s="54">
        <v>51510</v>
      </c>
      <c r="C1786" s="54" t="s">
        <v>12</v>
      </c>
      <c r="D1786" s="53">
        <v>1.634285714</v>
      </c>
      <c r="E1786" s="53">
        <f>SUMIFS('Ratios_MARAMA-VA'!T:T, 'Ratios_MARAMA-VA'!AA:AA, V1786)</f>
        <v>1.6342857139986799</v>
      </c>
      <c r="F1786" s="53">
        <f>SUMIFS('Ratios_MARAMA-VA'!J:J, 'Ratios_MARAMA-VA'!AA:AA, V1786)</f>
        <v>4.48521166265129E-3</v>
      </c>
      <c r="G1786" s="53"/>
      <c r="H1786" s="53">
        <f t="shared" si="20"/>
        <v>2.7444476961602524E-3</v>
      </c>
      <c r="I1786" s="53">
        <v>1.57276717158616</v>
      </c>
      <c r="J1786" s="53">
        <v>4.3163772406561128E-3</v>
      </c>
      <c r="K1786" s="53">
        <v>1.7342127362553501</v>
      </c>
      <c r="L1786" s="53">
        <v>4.7594561486677626E-3</v>
      </c>
      <c r="M1786" s="43" t="s">
        <v>743</v>
      </c>
      <c r="N1786" s="43" t="s">
        <v>136</v>
      </c>
      <c r="O1786" s="43" t="s">
        <v>382</v>
      </c>
      <c r="P1786" s="43" t="s">
        <v>420</v>
      </c>
      <c r="Q1786" s="43" t="s">
        <v>744</v>
      </c>
      <c r="R1786" s="43" t="s">
        <v>385</v>
      </c>
      <c r="S1786" s="43" t="s">
        <v>330</v>
      </c>
      <c r="V1786" s="42" t="s">
        <v>2405</v>
      </c>
      <c r="W1786"/>
    </row>
    <row r="1787" spans="1:23" s="39" customFormat="1" x14ac:dyDescent="0.35">
      <c r="A1787" s="43" t="s">
        <v>811</v>
      </c>
      <c r="B1787" s="54">
        <v>51600</v>
      </c>
      <c r="C1787" s="54" t="s">
        <v>12</v>
      </c>
      <c r="D1787" s="53">
        <v>0.89885714299999997</v>
      </c>
      <c r="E1787" s="53">
        <f>SUMIFS('Ratios_MARAMA-VA'!T:T, 'Ratios_MARAMA-VA'!AA:AA, V1787)</f>
        <v>0.89885714299928399</v>
      </c>
      <c r="F1787" s="53">
        <f>SUMIFS('Ratios_MARAMA-VA'!J:J, 'Ratios_MARAMA-VA'!AA:AA, V1787)</f>
        <v>2.4668664152815399E-3</v>
      </c>
      <c r="G1787" s="53"/>
      <c r="H1787" s="53">
        <f t="shared" si="20"/>
        <v>2.7444476961602173E-3</v>
      </c>
      <c r="I1787" s="53">
        <v>0.86502194466109605</v>
      </c>
      <c r="J1787" s="53">
        <v>2.3740074831531759E-3</v>
      </c>
      <c r="K1787" s="53">
        <v>0.95381700525878399</v>
      </c>
      <c r="L1787" s="53">
        <v>2.6177008826409076E-3</v>
      </c>
      <c r="M1787" s="43" t="s">
        <v>743</v>
      </c>
      <c r="N1787" s="43" t="s">
        <v>136</v>
      </c>
      <c r="O1787" s="43" t="s">
        <v>382</v>
      </c>
      <c r="P1787" s="43" t="s">
        <v>420</v>
      </c>
      <c r="Q1787" s="43" t="s">
        <v>744</v>
      </c>
      <c r="R1787" s="43" t="s">
        <v>385</v>
      </c>
      <c r="S1787" s="43" t="s">
        <v>330</v>
      </c>
      <c r="V1787" s="42" t="s">
        <v>2408</v>
      </c>
      <c r="W1787"/>
    </row>
    <row r="1788" spans="1:23" s="39" customFormat="1" x14ac:dyDescent="0.35">
      <c r="A1788" s="43" t="s">
        <v>811</v>
      </c>
      <c r="B1788" s="54">
        <v>51610</v>
      </c>
      <c r="C1788" s="54" t="s">
        <v>12</v>
      </c>
      <c r="D1788" s="53">
        <v>0.15321428600000001</v>
      </c>
      <c r="E1788" s="53">
        <f>SUMIFS('Ratios_MARAMA-VA'!T:T, 'Ratios_MARAMA-VA'!AA:AA, V1788)</f>
        <v>0.15321428599987699</v>
      </c>
      <c r="F1788" s="53">
        <f>SUMIFS('Ratios_MARAMA-VA'!J:J, 'Ratios_MARAMA-VA'!AA:AA, V1788)</f>
        <v>4.204885942312E-4</v>
      </c>
      <c r="G1788" s="53"/>
      <c r="H1788" s="53">
        <f t="shared" si="20"/>
        <v>2.7444476961602498E-3</v>
      </c>
      <c r="I1788" s="53">
        <v>0.14744692263693901</v>
      </c>
      <c r="J1788" s="53">
        <v>4.0466036713686582E-4</v>
      </c>
      <c r="K1788" s="53">
        <v>0.162582444355546</v>
      </c>
      <c r="L1788" s="53">
        <v>4.4619901484768026E-4</v>
      </c>
      <c r="M1788" s="43" t="s">
        <v>743</v>
      </c>
      <c r="N1788" s="43" t="s">
        <v>136</v>
      </c>
      <c r="O1788" s="43" t="s">
        <v>382</v>
      </c>
      <c r="P1788" s="43" t="s">
        <v>420</v>
      </c>
      <c r="Q1788" s="43" t="s">
        <v>744</v>
      </c>
      <c r="R1788" s="43" t="s">
        <v>385</v>
      </c>
      <c r="S1788" s="43" t="s">
        <v>330</v>
      </c>
      <c r="V1788" s="42" t="s">
        <v>2409</v>
      </c>
      <c r="W1788"/>
    </row>
    <row r="1789" spans="1:23" s="39" customFormat="1" x14ac:dyDescent="0.35">
      <c r="A1789" s="43" t="s">
        <v>811</v>
      </c>
      <c r="B1789" s="54">
        <v>51683</v>
      </c>
      <c r="C1789" s="54" t="s">
        <v>12</v>
      </c>
      <c r="D1789" s="53">
        <v>1.920285714</v>
      </c>
      <c r="E1789" s="53">
        <f>SUMIFS('Ratios_MARAMA-VA'!T:T, 'Ratios_MARAMA-VA'!AA:AA, V1789)</f>
        <v>1.9202857139984699</v>
      </c>
      <c r="F1789" s="53">
        <f>SUMIFS('Ratios_MARAMA-VA'!J:J, 'Ratios_MARAMA-VA'!AA:AA, V1789)</f>
        <v>5.2701237037524997E-3</v>
      </c>
      <c r="G1789" s="53"/>
      <c r="H1789" s="53">
        <f t="shared" si="20"/>
        <v>2.7444476961602281E-3</v>
      </c>
      <c r="I1789" s="53">
        <v>1.8480014266618601</v>
      </c>
      <c r="J1789" s="53">
        <v>5.0717432579029569E-3</v>
      </c>
      <c r="K1789" s="53">
        <v>2.0376999651530898</v>
      </c>
      <c r="L1789" s="53">
        <v>5.5923609748301743E-3</v>
      </c>
      <c r="M1789" s="43" t="s">
        <v>743</v>
      </c>
      <c r="N1789" s="43" t="s">
        <v>136</v>
      </c>
      <c r="O1789" s="43" t="s">
        <v>382</v>
      </c>
      <c r="P1789" s="43" t="s">
        <v>420</v>
      </c>
      <c r="Q1789" s="43" t="s">
        <v>744</v>
      </c>
      <c r="R1789" s="43" t="s">
        <v>385</v>
      </c>
      <c r="S1789" s="43" t="s">
        <v>330</v>
      </c>
      <c r="V1789" s="42" t="s">
        <v>2411</v>
      </c>
      <c r="W1789"/>
    </row>
    <row r="1790" spans="1:23" s="39" customFormat="1" x14ac:dyDescent="0.35">
      <c r="A1790" s="43" t="s">
        <v>811</v>
      </c>
      <c r="B1790" s="54">
        <v>51685</v>
      </c>
      <c r="C1790" s="54" t="s">
        <v>12</v>
      </c>
      <c r="D1790" s="53">
        <v>3.2890000000000001</v>
      </c>
      <c r="E1790" s="53">
        <f>SUMIFS('Ratios_MARAMA-VA'!T:T, 'Ratios_MARAMA-VA'!AA:AA, V1790)</f>
        <v>3.2889999999973401</v>
      </c>
      <c r="F1790" s="53">
        <f>SUMIFS('Ratios_MARAMA-VA'!J:J, 'Ratios_MARAMA-VA'!AA:AA, V1790)</f>
        <v>9.0264884726637996E-3</v>
      </c>
      <c r="G1790" s="53"/>
      <c r="H1790" s="53">
        <f t="shared" si="20"/>
        <v>2.7444476961602615E-3</v>
      </c>
      <c r="I1790" s="53">
        <v>3.1651939333705101</v>
      </c>
      <c r="J1790" s="53">
        <v>8.6867091983391324E-3</v>
      </c>
      <c r="K1790" s="53">
        <v>3.4901031323240401</v>
      </c>
      <c r="L1790" s="53">
        <v>9.5784055008684248E-3</v>
      </c>
      <c r="M1790" s="43" t="s">
        <v>743</v>
      </c>
      <c r="N1790" s="43" t="s">
        <v>136</v>
      </c>
      <c r="O1790" s="43" t="s">
        <v>382</v>
      </c>
      <c r="P1790" s="43" t="s">
        <v>420</v>
      </c>
      <c r="Q1790" s="43" t="s">
        <v>744</v>
      </c>
      <c r="R1790" s="43" t="s">
        <v>385</v>
      </c>
      <c r="S1790" s="43" t="s">
        <v>330</v>
      </c>
      <c r="V1790" s="42" t="s">
        <v>2412</v>
      </c>
      <c r="W1790"/>
    </row>
    <row r="1791" spans="1:23" s="39" customFormat="1" x14ac:dyDescent="0.35">
      <c r="A1791" s="43" t="s">
        <v>9</v>
      </c>
      <c r="B1791" s="54">
        <v>11001</v>
      </c>
      <c r="C1791" s="54" t="s">
        <v>12</v>
      </c>
      <c r="D1791" s="53">
        <v>123.2827735</v>
      </c>
      <c r="E1791" s="53">
        <f>SUMIFS('Ratios_MARAMA-VA'!T:T, 'Ratios_MARAMA-VA'!AA:AA, V1791)</f>
        <v>123.2827734999</v>
      </c>
      <c r="F1791" s="53">
        <f>SUMIFS('Ratios_MARAMA-VA'!J:J, 'Ratios_MARAMA-VA'!AA:AA, V1791)</f>
        <v>0.33834312370804798</v>
      </c>
      <c r="G1791" s="53"/>
      <c r="H1791" s="53">
        <f t="shared" si="20"/>
        <v>2.7444476961602619E-3</v>
      </c>
      <c r="I1791" s="53">
        <v>131.331621690654</v>
      </c>
      <c r="J1791" s="53">
        <v>0.36043276658190648</v>
      </c>
      <c r="K1791" s="53">
        <v>135.09435118722899</v>
      </c>
      <c r="L1791" s="53">
        <v>0.37075938088005594</v>
      </c>
      <c r="M1791" s="43" t="s">
        <v>427</v>
      </c>
      <c r="N1791" s="43" t="s">
        <v>136</v>
      </c>
      <c r="O1791" s="43" t="s">
        <v>382</v>
      </c>
      <c r="P1791" s="43" t="s">
        <v>420</v>
      </c>
      <c r="Q1791" s="43" t="s">
        <v>428</v>
      </c>
      <c r="R1791" s="43" t="s">
        <v>385</v>
      </c>
      <c r="S1791" s="43" t="s">
        <v>330</v>
      </c>
      <c r="V1791" s="42" t="s">
        <v>2414</v>
      </c>
      <c r="W1791"/>
    </row>
    <row r="1792" spans="1:23" s="39" customFormat="1" x14ac:dyDescent="0.35">
      <c r="A1792" s="43" t="s">
        <v>497</v>
      </c>
      <c r="B1792" s="54">
        <v>24009</v>
      </c>
      <c r="C1792" s="54" t="s">
        <v>12</v>
      </c>
      <c r="D1792" s="53">
        <v>16.096970599999999</v>
      </c>
      <c r="E1792" s="53">
        <f>SUMIFS('Ratios_MARAMA-VA'!T:T, 'Ratios_MARAMA-VA'!AA:AA, V1792)</f>
        <v>16.096970599987099</v>
      </c>
      <c r="F1792" s="53">
        <f>SUMIFS('Ratios_MARAMA-VA'!J:J, 'Ratios_MARAMA-VA'!AA:AA, V1792)</f>
        <v>4.41772938782935E-2</v>
      </c>
      <c r="G1792" s="53"/>
      <c r="H1792" s="53">
        <f t="shared" si="20"/>
        <v>2.7444476961602268E-3</v>
      </c>
      <c r="I1792" s="53">
        <v>18.588211743261201</v>
      </c>
      <c r="J1792" s="53">
        <v>5.1014374894531679E-2</v>
      </c>
      <c r="K1792" s="53">
        <v>20.068340219830802</v>
      </c>
      <c r="L1792" s="53">
        <v>5.5076510082074266E-2</v>
      </c>
      <c r="M1792" s="43" t="s">
        <v>427</v>
      </c>
      <c r="N1792" s="43" t="s">
        <v>136</v>
      </c>
      <c r="O1792" s="43" t="s">
        <v>382</v>
      </c>
      <c r="P1792" s="43" t="s">
        <v>420</v>
      </c>
      <c r="Q1792" s="43" t="s">
        <v>428</v>
      </c>
      <c r="R1792" s="43" t="s">
        <v>385</v>
      </c>
      <c r="S1792" s="43" t="s">
        <v>330</v>
      </c>
      <c r="V1792" s="42" t="s">
        <v>2415</v>
      </c>
      <c r="W1792"/>
    </row>
    <row r="1793" spans="1:23" s="39" customFormat="1" x14ac:dyDescent="0.35">
      <c r="A1793" s="43" t="s">
        <v>497</v>
      </c>
      <c r="B1793" s="54">
        <v>24017</v>
      </c>
      <c r="C1793" s="54" t="s">
        <v>12</v>
      </c>
      <c r="D1793" s="53">
        <v>28.439503370000001</v>
      </c>
      <c r="E1793" s="53">
        <f>SUMIFS('Ratios_MARAMA-VA'!T:T, 'Ratios_MARAMA-VA'!AA:AA, V1793)</f>
        <v>28.439503369977</v>
      </c>
      <c r="F1793" s="53">
        <f>SUMIFS('Ratios_MARAMA-VA'!J:J, 'Ratios_MARAMA-VA'!AA:AA, V1793)</f>
        <v>7.8050729503675198E-2</v>
      </c>
      <c r="G1793" s="53"/>
      <c r="H1793" s="53">
        <f t="shared" si="20"/>
        <v>2.7444476961602554E-3</v>
      </c>
      <c r="I1793" s="53">
        <v>33.0626851230762</v>
      </c>
      <c r="J1793" s="53">
        <v>9.0738810014898433E-2</v>
      </c>
      <c r="K1793" s="53">
        <v>35.831208894376601</v>
      </c>
      <c r="L1793" s="53">
        <v>9.8336878700808719E-2</v>
      </c>
      <c r="M1793" s="43" t="s">
        <v>427</v>
      </c>
      <c r="N1793" s="43" t="s">
        <v>136</v>
      </c>
      <c r="O1793" s="43" t="s">
        <v>382</v>
      </c>
      <c r="P1793" s="43" t="s">
        <v>420</v>
      </c>
      <c r="Q1793" s="43" t="s">
        <v>428</v>
      </c>
      <c r="R1793" s="43" t="s">
        <v>385</v>
      </c>
      <c r="S1793" s="43" t="s">
        <v>330</v>
      </c>
      <c r="V1793" s="42" t="s">
        <v>2416</v>
      </c>
      <c r="W1793"/>
    </row>
    <row r="1794" spans="1:23" s="39" customFormat="1" x14ac:dyDescent="0.35">
      <c r="A1794" s="43" t="s">
        <v>497</v>
      </c>
      <c r="B1794" s="54">
        <v>24021</v>
      </c>
      <c r="C1794" s="54" t="s">
        <v>12</v>
      </c>
      <c r="D1794" s="53">
        <v>45.860068920000003</v>
      </c>
      <c r="E1794" s="53">
        <f>SUMIFS('Ratios_MARAMA-VA'!T:T, 'Ratios_MARAMA-VA'!AA:AA, V1794)</f>
        <v>45.860068919963403</v>
      </c>
      <c r="F1794" s="53">
        <f>SUMIFS('Ratios_MARAMA-VA'!J:J, 'Ratios_MARAMA-VA'!AA:AA, V1794)</f>
        <v>0.12586056049314301</v>
      </c>
      <c r="G1794" s="53"/>
      <c r="H1794" s="53">
        <f t="shared" si="20"/>
        <v>2.7444476961602316E-3</v>
      </c>
      <c r="I1794" s="53">
        <v>52.690266890565702</v>
      </c>
      <c r="J1794" s="53">
        <v>0.14460568157788076</v>
      </c>
      <c r="K1794" s="53">
        <v>56.725153381688898</v>
      </c>
      <c r="L1794" s="53">
        <v>0.15567921651271185</v>
      </c>
      <c r="M1794" s="43" t="s">
        <v>427</v>
      </c>
      <c r="N1794" s="43" t="s">
        <v>136</v>
      </c>
      <c r="O1794" s="43" t="s">
        <v>382</v>
      </c>
      <c r="P1794" s="43" t="s">
        <v>420</v>
      </c>
      <c r="Q1794" s="43" t="s">
        <v>428</v>
      </c>
      <c r="R1794" s="43" t="s">
        <v>385</v>
      </c>
      <c r="S1794" s="43" t="s">
        <v>330</v>
      </c>
      <c r="V1794" s="42" t="s">
        <v>2417</v>
      </c>
      <c r="W1794"/>
    </row>
    <row r="1795" spans="1:23" s="39" customFormat="1" x14ac:dyDescent="0.35">
      <c r="A1795" s="43" t="s">
        <v>497</v>
      </c>
      <c r="B1795" s="54">
        <v>24031</v>
      </c>
      <c r="C1795" s="54" t="s">
        <v>12</v>
      </c>
      <c r="D1795" s="53">
        <v>181.91343610000001</v>
      </c>
      <c r="E1795" s="53">
        <f>SUMIFS('Ratios_MARAMA-VA'!T:T, 'Ratios_MARAMA-VA'!AA:AA, V1795)</f>
        <v>181.91343609985401</v>
      </c>
      <c r="F1795" s="53">
        <f>SUMIFS('Ratios_MARAMA-VA'!J:J, 'Ratios_MARAMA-VA'!AA:AA, V1795)</f>
        <v>0.49925191060483798</v>
      </c>
      <c r="G1795" s="53"/>
      <c r="H1795" s="53">
        <f t="shared" ref="H1795:H1858" si="21">F1795/E1795</f>
        <v>2.7444476961602433E-3</v>
      </c>
      <c r="I1795" s="53">
        <v>201.363652464392</v>
      </c>
      <c r="J1795" s="53">
        <v>0.55263201209631252</v>
      </c>
      <c r="K1795" s="53">
        <v>212.013787253902</v>
      </c>
      <c r="L1795" s="53">
        <v>0.58186074998317927</v>
      </c>
      <c r="M1795" s="43" t="s">
        <v>427</v>
      </c>
      <c r="N1795" s="43" t="s">
        <v>136</v>
      </c>
      <c r="O1795" s="43" t="s">
        <v>382</v>
      </c>
      <c r="P1795" s="43" t="s">
        <v>420</v>
      </c>
      <c r="Q1795" s="43" t="s">
        <v>428</v>
      </c>
      <c r="R1795" s="43" t="s">
        <v>385</v>
      </c>
      <c r="S1795" s="43" t="s">
        <v>330</v>
      </c>
      <c r="V1795" s="42" t="s">
        <v>2418</v>
      </c>
      <c r="W1795"/>
    </row>
    <row r="1796" spans="1:23" s="39" customFormat="1" x14ac:dyDescent="0.35">
      <c r="A1796" s="43" t="s">
        <v>497</v>
      </c>
      <c r="B1796" s="54">
        <v>24033</v>
      </c>
      <c r="C1796" s="54" t="s">
        <v>12</v>
      </c>
      <c r="D1796" s="53">
        <v>157.3190602</v>
      </c>
      <c r="E1796" s="53">
        <f>SUMIFS('Ratios_MARAMA-VA'!T:T, 'Ratios_MARAMA-VA'!AA:AA, V1796)</f>
        <v>157.319060199874</v>
      </c>
      <c r="F1796" s="53">
        <f>SUMIFS('Ratios_MARAMA-VA'!J:J, 'Ratios_MARAMA-VA'!AA:AA, V1796)</f>
        <v>0.43175393232763698</v>
      </c>
      <c r="G1796" s="53"/>
      <c r="H1796" s="53">
        <f t="shared" si="21"/>
        <v>2.7444476961602316E-3</v>
      </c>
      <c r="I1796" s="53">
        <v>169.53016036738401</v>
      </c>
      <c r="J1796" s="53">
        <v>0.46526665804994166</v>
      </c>
      <c r="K1796" s="53">
        <v>175.69797274405599</v>
      </c>
      <c r="L1796" s="53">
        <v>0.4821938965174476</v>
      </c>
      <c r="M1796" s="43" t="s">
        <v>427</v>
      </c>
      <c r="N1796" s="43" t="s">
        <v>136</v>
      </c>
      <c r="O1796" s="43" t="s">
        <v>382</v>
      </c>
      <c r="P1796" s="43" t="s">
        <v>420</v>
      </c>
      <c r="Q1796" s="43" t="s">
        <v>428</v>
      </c>
      <c r="R1796" s="43" t="s">
        <v>385</v>
      </c>
      <c r="S1796" s="43" t="s">
        <v>330</v>
      </c>
      <c r="V1796" s="42" t="s">
        <v>2419</v>
      </c>
      <c r="W1796"/>
    </row>
    <row r="1797" spans="1:23" s="39" customFormat="1" x14ac:dyDescent="0.35">
      <c r="A1797" s="43" t="s">
        <v>811</v>
      </c>
      <c r="B1797" s="54">
        <v>51013</v>
      </c>
      <c r="C1797" s="54" t="s">
        <v>12</v>
      </c>
      <c r="D1797" s="53">
        <v>12.94495012</v>
      </c>
      <c r="E1797" s="53">
        <f>SUMIFS('Ratios_MARAMA-VA'!T:T, 'Ratios_MARAMA-VA'!AA:AA, V1797)</f>
        <v>12.944950119989601</v>
      </c>
      <c r="F1797" s="53">
        <f>SUMIFS('Ratios_MARAMA-VA'!J:J, 'Ratios_MARAMA-VA'!AA:AA, V1797)</f>
        <v>3.55267385337147E-2</v>
      </c>
      <c r="G1797" s="53"/>
      <c r="H1797" s="53">
        <f t="shared" si="21"/>
        <v>2.7444476961602411E-3</v>
      </c>
      <c r="I1797" s="53">
        <v>13.6992958979246</v>
      </c>
      <c r="J1797" s="53">
        <v>3.7597001066076607E-2</v>
      </c>
      <c r="K1797" s="53">
        <v>14.0413294755078</v>
      </c>
      <c r="L1797" s="53">
        <v>3.8535694330084268E-2</v>
      </c>
      <c r="M1797" s="43" t="s">
        <v>427</v>
      </c>
      <c r="N1797" s="43" t="s">
        <v>136</v>
      </c>
      <c r="O1797" s="43" t="s">
        <v>382</v>
      </c>
      <c r="P1797" s="43" t="s">
        <v>420</v>
      </c>
      <c r="Q1797" s="43" t="s">
        <v>428</v>
      </c>
      <c r="R1797" s="43" t="s">
        <v>385</v>
      </c>
      <c r="S1797" s="43" t="s">
        <v>330</v>
      </c>
      <c r="V1797" s="42" t="s">
        <v>2421</v>
      </c>
      <c r="W1797"/>
    </row>
    <row r="1798" spans="1:23" s="39" customFormat="1" x14ac:dyDescent="0.35">
      <c r="A1798" s="43" t="s">
        <v>811</v>
      </c>
      <c r="B1798" s="54">
        <v>51059</v>
      </c>
      <c r="C1798" s="54" t="s">
        <v>12</v>
      </c>
      <c r="D1798" s="53">
        <v>62.397332890000001</v>
      </c>
      <c r="E1798" s="53">
        <f>SUMIFS('Ratios_MARAMA-VA'!T:T, 'Ratios_MARAMA-VA'!AA:AA, V1798)</f>
        <v>62.397332889949901</v>
      </c>
      <c r="F1798" s="53">
        <f>SUMIFS('Ratios_MARAMA-VA'!J:J, 'Ratios_MARAMA-VA'!AA:AA, V1798)</f>
        <v>0.17124621649636701</v>
      </c>
      <c r="G1798" s="53"/>
      <c r="H1798" s="53">
        <f t="shared" si="21"/>
        <v>2.7444476961602468E-3</v>
      </c>
      <c r="I1798" s="53">
        <v>73.609605250368702</v>
      </c>
      <c r="J1798" s="53">
        <v>0.2020177115446396</v>
      </c>
      <c r="K1798" s="53">
        <v>80.534157522035997</v>
      </c>
      <c r="L1798" s="53">
        <v>0.2210217830735581</v>
      </c>
      <c r="M1798" s="43" t="s">
        <v>427</v>
      </c>
      <c r="N1798" s="43" t="s">
        <v>136</v>
      </c>
      <c r="O1798" s="43" t="s">
        <v>382</v>
      </c>
      <c r="P1798" s="43" t="s">
        <v>420</v>
      </c>
      <c r="Q1798" s="43" t="s">
        <v>428</v>
      </c>
      <c r="R1798" s="43" t="s">
        <v>385</v>
      </c>
      <c r="S1798" s="43" t="s">
        <v>330</v>
      </c>
      <c r="V1798" s="42" t="s">
        <v>2422</v>
      </c>
      <c r="W1798"/>
    </row>
    <row r="1799" spans="1:23" s="39" customFormat="1" x14ac:dyDescent="0.35">
      <c r="A1799" s="43" t="s">
        <v>811</v>
      </c>
      <c r="B1799" s="54">
        <v>51107</v>
      </c>
      <c r="C1799" s="54" t="s">
        <v>12</v>
      </c>
      <c r="D1799" s="53">
        <v>22.83449169</v>
      </c>
      <c r="E1799" s="53">
        <f>SUMIFS('Ratios_MARAMA-VA'!T:T, 'Ratios_MARAMA-VA'!AA:AA, V1799)</f>
        <v>22.8344916899817</v>
      </c>
      <c r="F1799" s="53">
        <f>SUMIFS('Ratios_MARAMA-VA'!J:J, 'Ratios_MARAMA-VA'!AA:AA, V1799)</f>
        <v>6.2668068111560393E-2</v>
      </c>
      <c r="G1799" s="53"/>
      <c r="H1799" s="53">
        <f t="shared" si="21"/>
        <v>2.7444476961602389E-3</v>
      </c>
      <c r="I1799" s="53">
        <v>30.435028175706101</v>
      </c>
      <c r="J1799" s="53">
        <v>8.3527342959388573E-2</v>
      </c>
      <c r="K1799" s="53">
        <v>35.824637963093103</v>
      </c>
      <c r="L1799" s="53">
        <v>9.8318845123585505E-2</v>
      </c>
      <c r="M1799" s="43" t="s">
        <v>427</v>
      </c>
      <c r="N1799" s="43" t="s">
        <v>136</v>
      </c>
      <c r="O1799" s="43" t="s">
        <v>382</v>
      </c>
      <c r="P1799" s="43" t="s">
        <v>420</v>
      </c>
      <c r="Q1799" s="43" t="s">
        <v>428</v>
      </c>
      <c r="R1799" s="43" t="s">
        <v>385</v>
      </c>
      <c r="S1799" s="43" t="s">
        <v>330</v>
      </c>
      <c r="V1799" s="42" t="s">
        <v>2425</v>
      </c>
      <c r="W1799"/>
    </row>
    <row r="1800" spans="1:23" s="39" customFormat="1" x14ac:dyDescent="0.35">
      <c r="A1800" s="43" t="s">
        <v>811</v>
      </c>
      <c r="B1800" s="54">
        <v>51153</v>
      </c>
      <c r="C1800" s="54" t="s">
        <v>12</v>
      </c>
      <c r="D1800" s="53">
        <v>26.1566653</v>
      </c>
      <c r="E1800" s="53">
        <f>SUMIFS('Ratios_MARAMA-VA'!T:T, 'Ratios_MARAMA-VA'!AA:AA, V1800)</f>
        <v>26.1566652999791</v>
      </c>
      <c r="F1800" s="53">
        <f>SUMIFS('Ratios_MARAMA-VA'!J:J, 'Ratios_MARAMA-VA'!AA:AA, V1800)</f>
        <v>7.1785599821761997E-2</v>
      </c>
      <c r="G1800" s="53"/>
      <c r="H1800" s="53">
        <f t="shared" si="21"/>
        <v>2.7444476961602346E-3</v>
      </c>
      <c r="I1800" s="53">
        <v>31.3193581800362</v>
      </c>
      <c r="J1800" s="53">
        <v>8.5954340402417548E-2</v>
      </c>
      <c r="K1800" s="53">
        <v>34.597105790171597</v>
      </c>
      <c r="L1800" s="53">
        <v>9.4949947279648353E-2</v>
      </c>
      <c r="M1800" s="43" t="s">
        <v>427</v>
      </c>
      <c r="N1800" s="43" t="s">
        <v>136</v>
      </c>
      <c r="O1800" s="43" t="s">
        <v>382</v>
      </c>
      <c r="P1800" s="43" t="s">
        <v>420</v>
      </c>
      <c r="Q1800" s="43" t="s">
        <v>428</v>
      </c>
      <c r="R1800" s="43" t="s">
        <v>385</v>
      </c>
      <c r="S1800" s="43" t="s">
        <v>330</v>
      </c>
      <c r="V1800" s="42" t="s">
        <v>2428</v>
      </c>
      <c r="W1800"/>
    </row>
    <row r="1801" spans="1:23" s="39" customFormat="1" x14ac:dyDescent="0.35">
      <c r="A1801" s="43" t="s">
        <v>811</v>
      </c>
      <c r="B1801" s="54">
        <v>51510</v>
      </c>
      <c r="C1801" s="54" t="s">
        <v>12</v>
      </c>
      <c r="D1801" s="53">
        <v>8.6501248919999991</v>
      </c>
      <c r="E1801" s="53">
        <f>SUMIFS('Ratios_MARAMA-VA'!T:T, 'Ratios_MARAMA-VA'!AA:AA, V1801)</f>
        <v>8.6501248919930696</v>
      </c>
      <c r="F1801" s="53">
        <f>SUMIFS('Ratios_MARAMA-VA'!J:J, 'Ratios_MARAMA-VA'!AA:AA, V1801)</f>
        <v>2.3739815331328702E-2</v>
      </c>
      <c r="G1801" s="53"/>
      <c r="H1801" s="53">
        <f t="shared" si="21"/>
        <v>2.7444476961602372E-3</v>
      </c>
      <c r="I1801" s="53">
        <v>9.2765207605490403</v>
      </c>
      <c r="J1801" s="53">
        <v>2.5458926029671425E-2</v>
      </c>
      <c r="K1801" s="53">
        <v>9.5891194293379005</v>
      </c>
      <c r="L1801" s="53">
        <v>2.631683672605177E-2</v>
      </c>
      <c r="M1801" s="43" t="s">
        <v>427</v>
      </c>
      <c r="N1801" s="43" t="s">
        <v>136</v>
      </c>
      <c r="O1801" s="43" t="s">
        <v>382</v>
      </c>
      <c r="P1801" s="43" t="s">
        <v>420</v>
      </c>
      <c r="Q1801" s="43" t="s">
        <v>428</v>
      </c>
      <c r="R1801" s="43" t="s">
        <v>385</v>
      </c>
      <c r="S1801" s="43" t="s">
        <v>330</v>
      </c>
      <c r="V1801" s="42" t="s">
        <v>2420</v>
      </c>
      <c r="W1801"/>
    </row>
    <row r="1802" spans="1:23" s="39" customFormat="1" x14ac:dyDescent="0.35">
      <c r="A1802" s="43" t="s">
        <v>811</v>
      </c>
      <c r="B1802" s="54">
        <v>51600</v>
      </c>
      <c r="C1802" s="54" t="s">
        <v>12</v>
      </c>
      <c r="D1802" s="53">
        <v>1.3097755659999999</v>
      </c>
      <c r="E1802" s="53">
        <f>SUMIFS('Ratios_MARAMA-VA'!T:T, 'Ratios_MARAMA-VA'!AA:AA, V1802)</f>
        <v>1.3097755659989501</v>
      </c>
      <c r="F1802" s="53">
        <f>SUMIFS('Ratios_MARAMA-VA'!J:J, 'Ratios_MARAMA-VA'!AA:AA, V1802)</f>
        <v>3.59461053459279E-3</v>
      </c>
      <c r="G1802" s="53"/>
      <c r="H1802" s="53">
        <f t="shared" si="21"/>
        <v>2.7444476961602376E-3</v>
      </c>
      <c r="I1802" s="53">
        <v>1.5307884020251901</v>
      </c>
      <c r="J1802" s="53">
        <v>4.2011687032468444E-3</v>
      </c>
      <c r="K1802" s="53">
        <v>1.6589748794746799</v>
      </c>
      <c r="L1802" s="53">
        <v>4.552969785961993E-3</v>
      </c>
      <c r="M1802" s="43" t="s">
        <v>427</v>
      </c>
      <c r="N1802" s="43" t="s">
        <v>136</v>
      </c>
      <c r="O1802" s="43" t="s">
        <v>382</v>
      </c>
      <c r="P1802" s="43" t="s">
        <v>420</v>
      </c>
      <c r="Q1802" s="43" t="s">
        <v>428</v>
      </c>
      <c r="R1802" s="43" t="s">
        <v>385</v>
      </c>
      <c r="S1802" s="43" t="s">
        <v>330</v>
      </c>
      <c r="V1802" s="42" t="s">
        <v>2423</v>
      </c>
      <c r="W1802"/>
    </row>
    <row r="1803" spans="1:23" s="39" customFormat="1" x14ac:dyDescent="0.35">
      <c r="A1803" s="43" t="s">
        <v>811</v>
      </c>
      <c r="B1803" s="54">
        <v>51610</v>
      </c>
      <c r="C1803" s="54" t="s">
        <v>12</v>
      </c>
      <c r="D1803" s="53">
        <v>0.79510819899999996</v>
      </c>
      <c r="E1803" s="53">
        <f>SUMIFS('Ratios_MARAMA-VA'!T:T, 'Ratios_MARAMA-VA'!AA:AA, V1803)</f>
        <v>0.79510819899936502</v>
      </c>
      <c r="F1803" s="53">
        <f>SUMIFS('Ratios_MARAMA-VA'!J:J, 'Ratios_MARAMA-VA'!AA:AA, V1803)</f>
        <v>2.18213286494191E-3</v>
      </c>
      <c r="G1803" s="53"/>
      <c r="H1803" s="53">
        <f t="shared" si="21"/>
        <v>2.7444476961602212E-3</v>
      </c>
      <c r="I1803" s="53">
        <v>0.86494211616412398</v>
      </c>
      <c r="J1803" s="53">
        <v>2.3737883980185764E-3</v>
      </c>
      <c r="K1803" s="53">
        <v>0.90383548648828205</v>
      </c>
      <c r="L1803" s="53">
        <v>2.4805292186006185E-3</v>
      </c>
      <c r="M1803" s="43" t="s">
        <v>427</v>
      </c>
      <c r="N1803" s="43" t="s">
        <v>136</v>
      </c>
      <c r="O1803" s="43" t="s">
        <v>382</v>
      </c>
      <c r="P1803" s="43" t="s">
        <v>420</v>
      </c>
      <c r="Q1803" s="43" t="s">
        <v>428</v>
      </c>
      <c r="R1803" s="43" t="s">
        <v>385</v>
      </c>
      <c r="S1803" s="43" t="s">
        <v>330</v>
      </c>
      <c r="V1803" s="42" t="s">
        <v>2424</v>
      </c>
      <c r="W1803"/>
    </row>
    <row r="1804" spans="1:23" s="39" customFormat="1" x14ac:dyDescent="0.35">
      <c r="A1804" s="43" t="s">
        <v>811</v>
      </c>
      <c r="B1804" s="54">
        <v>51683</v>
      </c>
      <c r="C1804" s="54" t="s">
        <v>12</v>
      </c>
      <c r="D1804" s="53">
        <v>2.3201233370000001</v>
      </c>
      <c r="E1804" s="53">
        <f>SUMIFS('Ratios_MARAMA-VA'!T:T, 'Ratios_MARAMA-VA'!AA:AA, V1804)</f>
        <v>2.3201233369981402</v>
      </c>
      <c r="F1804" s="53">
        <f>SUMIFS('Ratios_MARAMA-VA'!J:J, 'Ratios_MARAMA-VA'!AA:AA, V1804)</f>
        <v>6.3674571470321399E-3</v>
      </c>
      <c r="G1804" s="53"/>
      <c r="H1804" s="53">
        <f t="shared" si="21"/>
        <v>2.7444476961602337E-3</v>
      </c>
      <c r="I1804" s="53">
        <v>2.8454181828666298</v>
      </c>
      <c r="J1804" s="53">
        <v>7.8091013765807611E-3</v>
      </c>
      <c r="K1804" s="53">
        <v>3.16883333657066</v>
      </c>
      <c r="L1804" s="53">
        <v>8.6966973500670949E-3</v>
      </c>
      <c r="M1804" s="43" t="s">
        <v>427</v>
      </c>
      <c r="N1804" s="43" t="s">
        <v>136</v>
      </c>
      <c r="O1804" s="43" t="s">
        <v>382</v>
      </c>
      <c r="P1804" s="43" t="s">
        <v>420</v>
      </c>
      <c r="Q1804" s="43" t="s">
        <v>428</v>
      </c>
      <c r="R1804" s="43" t="s">
        <v>385</v>
      </c>
      <c r="S1804" s="43" t="s">
        <v>330</v>
      </c>
      <c r="V1804" s="42" t="s">
        <v>2426</v>
      </c>
      <c r="W1804"/>
    </row>
    <row r="1805" spans="1:23" s="39" customFormat="1" x14ac:dyDescent="0.35">
      <c r="A1805" s="43" t="s">
        <v>811</v>
      </c>
      <c r="B1805" s="54">
        <v>51685</v>
      </c>
      <c r="C1805" s="54" t="s">
        <v>12</v>
      </c>
      <c r="D1805" s="53">
        <v>0.93402707299999999</v>
      </c>
      <c r="E1805" s="53">
        <f>SUMIFS('Ratios_MARAMA-VA'!T:T, 'Ratios_MARAMA-VA'!AA:AA, V1805)</f>
        <v>0.93402707299925503</v>
      </c>
      <c r="F1805" s="53">
        <f>SUMIFS('Ratios_MARAMA-VA'!J:J, 'Ratios_MARAMA-VA'!AA:AA, V1805)</f>
        <v>2.56338844864409E-3</v>
      </c>
      <c r="G1805" s="53"/>
      <c r="H1805" s="53">
        <f t="shared" si="21"/>
        <v>2.7444476961602316E-3</v>
      </c>
      <c r="I1805" s="53">
        <v>1.16731100582277</v>
      </c>
      <c r="J1805" s="53">
        <v>3.2036240006327837E-3</v>
      </c>
      <c r="K1805" s="53">
        <v>1.3161155522316801</v>
      </c>
      <c r="L1805" s="53">
        <v>3.6120102952028853E-3</v>
      </c>
      <c r="M1805" s="43" t="s">
        <v>427</v>
      </c>
      <c r="N1805" s="43" t="s">
        <v>136</v>
      </c>
      <c r="O1805" s="43" t="s">
        <v>382</v>
      </c>
      <c r="P1805" s="43" t="s">
        <v>420</v>
      </c>
      <c r="Q1805" s="43" t="s">
        <v>428</v>
      </c>
      <c r="R1805" s="43" t="s">
        <v>385</v>
      </c>
      <c r="S1805" s="43" t="s">
        <v>330</v>
      </c>
      <c r="V1805" s="42" t="s">
        <v>2427</v>
      </c>
      <c r="W1805"/>
    </row>
    <row r="1806" spans="1:23" s="39" customFormat="1" x14ac:dyDescent="0.35">
      <c r="A1806" s="43" t="s">
        <v>9</v>
      </c>
      <c r="B1806" s="54">
        <v>11001</v>
      </c>
      <c r="C1806" s="54" t="s">
        <v>12</v>
      </c>
      <c r="D1806" s="53">
        <v>77.669695379999993</v>
      </c>
      <c r="E1806" s="53">
        <f>SUMIFS('Ratios_MARAMA-VA'!T:T, 'Ratios_MARAMA-VA'!AA:AA, V1806)</f>
        <v>77.669695379937394</v>
      </c>
      <c r="F1806" s="53">
        <f>SUMIFS('Ratios_MARAMA-VA'!J:J, 'Ratios_MARAMA-VA'!AA:AA, V1806)</f>
        <v>0.21316041654693699</v>
      </c>
      <c r="G1806" s="53"/>
      <c r="H1806" s="53">
        <f t="shared" si="21"/>
        <v>2.744447696160242E-3</v>
      </c>
      <c r="I1806" s="53">
        <v>82.740570810361405</v>
      </c>
      <c r="J1806" s="53">
        <v>0.22707716893947971</v>
      </c>
      <c r="K1806" s="53">
        <v>85.1111376422012</v>
      </c>
      <c r="L1806" s="53">
        <v>0.23358306561971634</v>
      </c>
      <c r="M1806" s="43" t="s">
        <v>429</v>
      </c>
      <c r="N1806" s="43" t="s">
        <v>136</v>
      </c>
      <c r="O1806" s="43" t="s">
        <v>382</v>
      </c>
      <c r="P1806" s="43" t="s">
        <v>420</v>
      </c>
      <c r="Q1806" s="43" t="s">
        <v>430</v>
      </c>
      <c r="R1806" s="43" t="s">
        <v>385</v>
      </c>
      <c r="S1806" s="43" t="s">
        <v>330</v>
      </c>
      <c r="V1806" s="42" t="s">
        <v>2429</v>
      </c>
      <c r="W1806"/>
    </row>
    <row r="1807" spans="1:23" s="39" customFormat="1" x14ac:dyDescent="0.35">
      <c r="A1807" s="43" t="s">
        <v>497</v>
      </c>
      <c r="B1807" s="54">
        <v>24009</v>
      </c>
      <c r="C1807" s="54" t="s">
        <v>12</v>
      </c>
      <c r="D1807" s="53">
        <v>10.14842769</v>
      </c>
      <c r="E1807" s="53">
        <f>SUMIFS('Ratios_MARAMA-VA'!T:T, 'Ratios_MARAMA-VA'!AA:AA, V1807)</f>
        <v>10.1484276899918</v>
      </c>
      <c r="F1807" s="53">
        <f>SUMIFS('Ratios_MARAMA-VA'!J:J, 'Ratios_MARAMA-VA'!AA:AA, V1807)</f>
        <v>2.78518289934469E-2</v>
      </c>
      <c r="G1807" s="53"/>
      <c r="H1807" s="53">
        <f t="shared" si="21"/>
        <v>2.7444476961602515E-3</v>
      </c>
      <c r="I1807" s="53">
        <v>11.719044996137001</v>
      </c>
      <c r="J1807" s="53">
        <v>3.2162306040846515E-2</v>
      </c>
      <c r="K1807" s="53">
        <v>12.6522005065519</v>
      </c>
      <c r="L1807" s="53">
        <v>3.4723302531563929E-2</v>
      </c>
      <c r="M1807" s="43" t="s">
        <v>429</v>
      </c>
      <c r="N1807" s="43" t="s">
        <v>136</v>
      </c>
      <c r="O1807" s="43" t="s">
        <v>382</v>
      </c>
      <c r="P1807" s="43" t="s">
        <v>420</v>
      </c>
      <c r="Q1807" s="43" t="s">
        <v>430</v>
      </c>
      <c r="R1807" s="43" t="s">
        <v>385</v>
      </c>
      <c r="S1807" s="43" t="s">
        <v>330</v>
      </c>
      <c r="V1807" s="42" t="s">
        <v>2430</v>
      </c>
      <c r="W1807"/>
    </row>
    <row r="1808" spans="1:23" s="39" customFormat="1" x14ac:dyDescent="0.35">
      <c r="A1808" s="43" t="s">
        <v>497</v>
      </c>
      <c r="B1808" s="54">
        <v>24017</v>
      </c>
      <c r="C1808" s="54" t="s">
        <v>12</v>
      </c>
      <c r="D1808" s="53">
        <v>17.908040769999999</v>
      </c>
      <c r="E1808" s="53">
        <f>SUMIFS('Ratios_MARAMA-VA'!T:T, 'Ratios_MARAMA-VA'!AA:AA, V1808)</f>
        <v>17.9080407699857</v>
      </c>
      <c r="F1808" s="53">
        <f>SUMIFS('Ratios_MARAMA-VA'!J:J, 'Ratios_MARAMA-VA'!AA:AA, V1808)</f>
        <v>4.9147681233930797E-2</v>
      </c>
      <c r="G1808" s="53"/>
      <c r="H1808" s="53">
        <f t="shared" si="21"/>
        <v>2.7444476961602342E-3</v>
      </c>
      <c r="I1808" s="53">
        <v>20.819207193832298</v>
      </c>
      <c r="J1808" s="53">
        <v>5.7137225218995627E-2</v>
      </c>
      <c r="K1808" s="53">
        <v>22.562515996526098</v>
      </c>
      <c r="L1808" s="53">
        <v>6.1921645046244478E-2</v>
      </c>
      <c r="M1808" s="43" t="s">
        <v>429</v>
      </c>
      <c r="N1808" s="43" t="s">
        <v>136</v>
      </c>
      <c r="O1808" s="43" t="s">
        <v>382</v>
      </c>
      <c r="P1808" s="43" t="s">
        <v>420</v>
      </c>
      <c r="Q1808" s="43" t="s">
        <v>430</v>
      </c>
      <c r="R1808" s="43" t="s">
        <v>385</v>
      </c>
      <c r="S1808" s="43" t="s">
        <v>330</v>
      </c>
      <c r="V1808" s="42" t="s">
        <v>2437</v>
      </c>
      <c r="W1808"/>
    </row>
    <row r="1809" spans="1:23" s="39" customFormat="1" x14ac:dyDescent="0.35">
      <c r="A1809" s="43" t="s">
        <v>497</v>
      </c>
      <c r="B1809" s="54">
        <v>24021</v>
      </c>
      <c r="C1809" s="54" t="s">
        <v>12</v>
      </c>
      <c r="D1809" s="53">
        <v>28.912742309999999</v>
      </c>
      <c r="E1809" s="53">
        <f>SUMIFS('Ratios_MARAMA-VA'!T:T, 'Ratios_MARAMA-VA'!AA:AA, V1809)</f>
        <v>28.9127423099768</v>
      </c>
      <c r="F1809" s="53">
        <f>SUMIFS('Ratios_MARAMA-VA'!J:J, 'Ratios_MARAMA-VA'!AA:AA, V1809)</f>
        <v>7.9349509022290404E-2</v>
      </c>
      <c r="G1809" s="53"/>
      <c r="H1809" s="53">
        <f t="shared" si="21"/>
        <v>2.7444476961602359E-3</v>
      </c>
      <c r="I1809" s="53">
        <v>33.2188796207341</v>
      </c>
      <c r="J1809" s="53">
        <v>9.1167477644147912E-2</v>
      </c>
      <c r="K1809" s="53">
        <v>35.762696848123198</v>
      </c>
      <c r="L1809" s="53">
        <v>9.8148850973308638E-2</v>
      </c>
      <c r="M1809" s="43" t="s">
        <v>429</v>
      </c>
      <c r="N1809" s="43" t="s">
        <v>136</v>
      </c>
      <c r="O1809" s="43" t="s">
        <v>382</v>
      </c>
      <c r="P1809" s="43" t="s">
        <v>420</v>
      </c>
      <c r="Q1809" s="43" t="s">
        <v>430</v>
      </c>
      <c r="R1809" s="43" t="s">
        <v>385</v>
      </c>
      <c r="S1809" s="43" t="s">
        <v>330</v>
      </c>
      <c r="V1809" s="42" t="s">
        <v>2438</v>
      </c>
      <c r="W1809"/>
    </row>
    <row r="1810" spans="1:23" s="39" customFormat="1" x14ac:dyDescent="0.35">
      <c r="A1810" s="43" t="s">
        <v>497</v>
      </c>
      <c r="B1810" s="54">
        <v>24031</v>
      </c>
      <c r="C1810" s="54" t="s">
        <v>12</v>
      </c>
      <c r="D1810" s="53">
        <v>114.6884192</v>
      </c>
      <c r="E1810" s="53">
        <f>SUMIFS('Ratios_MARAMA-VA'!T:T, 'Ratios_MARAMA-VA'!AA:AA, V1810)</f>
        <v>114.688419199908</v>
      </c>
      <c r="F1810" s="53">
        <f>SUMIFS('Ratios_MARAMA-VA'!J:J, 'Ratios_MARAMA-VA'!AA:AA, V1810)</f>
        <v>0.31475636784944699</v>
      </c>
      <c r="G1810" s="53"/>
      <c r="H1810" s="53">
        <f t="shared" si="21"/>
        <v>2.7444476961602368E-3</v>
      </c>
      <c r="I1810" s="53">
        <v>126.9509250146</v>
      </c>
      <c r="J1810" s="53">
        <v>0.34841017368172994</v>
      </c>
      <c r="K1810" s="53">
        <v>133.665366506455</v>
      </c>
      <c r="L1810" s="53">
        <v>0.36683760716505409</v>
      </c>
      <c r="M1810" s="43" t="s">
        <v>429</v>
      </c>
      <c r="N1810" s="43" t="s">
        <v>136</v>
      </c>
      <c r="O1810" s="43" t="s">
        <v>382</v>
      </c>
      <c r="P1810" s="43" t="s">
        <v>420</v>
      </c>
      <c r="Q1810" s="43" t="s">
        <v>430</v>
      </c>
      <c r="R1810" s="43" t="s">
        <v>385</v>
      </c>
      <c r="S1810" s="43" t="s">
        <v>330</v>
      </c>
      <c r="V1810" s="42" t="s">
        <v>2439</v>
      </c>
      <c r="W1810"/>
    </row>
    <row r="1811" spans="1:23" s="39" customFormat="1" x14ac:dyDescent="0.35">
      <c r="A1811" s="43" t="s">
        <v>497</v>
      </c>
      <c r="B1811" s="54">
        <v>24033</v>
      </c>
      <c r="C1811" s="54" t="s">
        <v>12</v>
      </c>
      <c r="D1811" s="53">
        <v>99.182693080000007</v>
      </c>
      <c r="E1811" s="53">
        <f>SUMIFS('Ratios_MARAMA-VA'!T:T, 'Ratios_MARAMA-VA'!AA:AA, V1811)</f>
        <v>99.182693079920497</v>
      </c>
      <c r="F1811" s="53">
        <f>SUMIFS('Ratios_MARAMA-VA'!J:J, 'Ratios_MARAMA-VA'!AA:AA, V1811)</f>
        <v>0.272201713522155</v>
      </c>
      <c r="G1811" s="53"/>
      <c r="H1811" s="53">
        <f t="shared" si="21"/>
        <v>2.7444476961602298E-3</v>
      </c>
      <c r="I1811" s="53">
        <v>106.881250384697</v>
      </c>
      <c r="J1811" s="53">
        <v>0.29333000138100634</v>
      </c>
      <c r="K1811" s="53">
        <v>110.769782652515</v>
      </c>
      <c r="L1811" s="53">
        <v>0.30400187480486418</v>
      </c>
      <c r="M1811" s="43" t="s">
        <v>429</v>
      </c>
      <c r="N1811" s="43" t="s">
        <v>136</v>
      </c>
      <c r="O1811" s="43" t="s">
        <v>382</v>
      </c>
      <c r="P1811" s="43" t="s">
        <v>420</v>
      </c>
      <c r="Q1811" s="43" t="s">
        <v>430</v>
      </c>
      <c r="R1811" s="43" t="s">
        <v>385</v>
      </c>
      <c r="S1811" s="43" t="s">
        <v>330</v>
      </c>
      <c r="V1811" s="42" t="s">
        <v>2440</v>
      </c>
      <c r="W1811"/>
    </row>
    <row r="1812" spans="1:23" s="39" customFormat="1" x14ac:dyDescent="0.35">
      <c r="A1812" s="43" t="s">
        <v>811</v>
      </c>
      <c r="B1812" s="54">
        <v>51013</v>
      </c>
      <c r="C1812" s="54" t="s">
        <v>12</v>
      </c>
      <c r="D1812" s="53">
        <v>0.51299065399999999</v>
      </c>
      <c r="E1812" s="53">
        <f>SUMIFS('Ratios_MARAMA-VA'!T:T, 'Ratios_MARAMA-VA'!AA:AA, V1812)</f>
        <v>0.51299065399959098</v>
      </c>
      <c r="F1812" s="53">
        <f>SUMIFS('Ratios_MARAMA-VA'!J:J, 'Ratios_MARAMA-VA'!AA:AA, V1812)</f>
        <v>1.4078760185209001E-3</v>
      </c>
      <c r="G1812" s="53"/>
      <c r="H1812" s="53">
        <f t="shared" si="21"/>
        <v>2.744447696160216E-3</v>
      </c>
      <c r="I1812" s="53">
        <v>0.54288434461853796</v>
      </c>
      <c r="J1812" s="53">
        <v>1.4899176888697953E-3</v>
      </c>
      <c r="K1812" s="53">
        <v>0.55643866711710499</v>
      </c>
      <c r="L1812" s="53">
        <v>1.5271168180240001E-3</v>
      </c>
      <c r="M1812" s="43" t="s">
        <v>429</v>
      </c>
      <c r="N1812" s="43" t="s">
        <v>136</v>
      </c>
      <c r="O1812" s="43" t="s">
        <v>382</v>
      </c>
      <c r="P1812" s="43" t="s">
        <v>420</v>
      </c>
      <c r="Q1812" s="43" t="s">
        <v>430</v>
      </c>
      <c r="R1812" s="43" t="s">
        <v>385</v>
      </c>
      <c r="S1812" s="43" t="s">
        <v>330</v>
      </c>
      <c r="V1812" s="42" t="s">
        <v>2442</v>
      </c>
      <c r="W1812"/>
    </row>
    <row r="1813" spans="1:23" s="39" customFormat="1" x14ac:dyDescent="0.35">
      <c r="A1813" s="43" t="s">
        <v>811</v>
      </c>
      <c r="B1813" s="54">
        <v>51059</v>
      </c>
      <c r="C1813" s="54" t="s">
        <v>12</v>
      </c>
      <c r="D1813" s="53">
        <v>2.4727223079999998</v>
      </c>
      <c r="E1813" s="53">
        <f>SUMIFS('Ratios_MARAMA-VA'!T:T, 'Ratios_MARAMA-VA'!AA:AA, V1813)</f>
        <v>2.4727223079980098</v>
      </c>
      <c r="F1813" s="53">
        <f>SUMIFS('Ratios_MARAMA-VA'!J:J, 'Ratios_MARAMA-VA'!AA:AA, V1813)</f>
        <v>6.7862570414291799E-3</v>
      </c>
      <c r="G1813" s="53"/>
      <c r="H1813" s="53">
        <f t="shared" si="21"/>
        <v>2.7444476961602442E-3</v>
      </c>
      <c r="I1813" s="53">
        <v>2.9170495685534501</v>
      </c>
      <c r="J1813" s="53">
        <v>8.0056899680017498E-3</v>
      </c>
      <c r="K1813" s="53">
        <v>3.1914602537865702</v>
      </c>
      <c r="L1813" s="53">
        <v>8.7587957408915406E-3</v>
      </c>
      <c r="M1813" s="43" t="s">
        <v>429</v>
      </c>
      <c r="N1813" s="43" t="s">
        <v>136</v>
      </c>
      <c r="O1813" s="43" t="s">
        <v>382</v>
      </c>
      <c r="P1813" s="43" t="s">
        <v>420</v>
      </c>
      <c r="Q1813" s="43" t="s">
        <v>430</v>
      </c>
      <c r="R1813" s="43" t="s">
        <v>385</v>
      </c>
      <c r="S1813" s="43" t="s">
        <v>330</v>
      </c>
      <c r="V1813" s="42" t="s">
        <v>2443</v>
      </c>
      <c r="W1813"/>
    </row>
    <row r="1814" spans="1:23" s="39" customFormat="1" x14ac:dyDescent="0.35">
      <c r="A1814" s="43" t="s">
        <v>811</v>
      </c>
      <c r="B1814" s="54">
        <v>51107</v>
      </c>
      <c r="C1814" s="54" t="s">
        <v>12</v>
      </c>
      <c r="D1814" s="53">
        <v>0.90489991199999997</v>
      </c>
      <c r="E1814" s="53">
        <f>SUMIFS('Ratios_MARAMA-VA'!T:T, 'Ratios_MARAMA-VA'!AA:AA, V1814)</f>
        <v>0.904899911999271</v>
      </c>
      <c r="F1814" s="53">
        <f>SUMIFS('Ratios_MARAMA-VA'!J:J, 'Ratios_MARAMA-VA'!AA:AA, V1814)</f>
        <v>2.4834504787420099E-3</v>
      </c>
      <c r="G1814" s="53"/>
      <c r="H1814" s="53">
        <f t="shared" si="21"/>
        <v>2.7444476961602472E-3</v>
      </c>
      <c r="I1814" s="53">
        <v>1.2060988565808499</v>
      </c>
      <c r="J1814" s="53">
        <v>3.310075228284822E-3</v>
      </c>
      <c r="K1814" s="53">
        <v>1.41968177703871</v>
      </c>
      <c r="L1814" s="53">
        <v>3.8962423822745734E-3</v>
      </c>
      <c r="M1814" s="43" t="s">
        <v>429</v>
      </c>
      <c r="N1814" s="43" t="s">
        <v>136</v>
      </c>
      <c r="O1814" s="43" t="s">
        <v>382</v>
      </c>
      <c r="P1814" s="43" t="s">
        <v>420</v>
      </c>
      <c r="Q1814" s="43" t="s">
        <v>430</v>
      </c>
      <c r="R1814" s="43" t="s">
        <v>385</v>
      </c>
      <c r="S1814" s="43" t="s">
        <v>330</v>
      </c>
      <c r="V1814" s="42" t="s">
        <v>2446</v>
      </c>
      <c r="W1814"/>
    </row>
    <row r="1815" spans="1:23" s="39" customFormat="1" x14ac:dyDescent="0.35">
      <c r="A1815" s="43" t="s">
        <v>811</v>
      </c>
      <c r="B1815" s="54">
        <v>51153</v>
      </c>
      <c r="C1815" s="54" t="s">
        <v>12</v>
      </c>
      <c r="D1815" s="53">
        <v>1.036553158</v>
      </c>
      <c r="E1815" s="53">
        <f>SUMIFS('Ratios_MARAMA-VA'!T:T, 'Ratios_MARAMA-VA'!AA:AA, V1815)</f>
        <v>1.03655315799917</v>
      </c>
      <c r="F1815" s="53">
        <f>SUMIFS('Ratios_MARAMA-VA'!J:J, 'Ratios_MARAMA-VA'!AA:AA, V1815)</f>
        <v>2.8447659264184402E-3</v>
      </c>
      <c r="G1815" s="53"/>
      <c r="H1815" s="53">
        <f t="shared" si="21"/>
        <v>2.7444476961602368E-3</v>
      </c>
      <c r="I1815" s="53">
        <v>1.24114367239503</v>
      </c>
      <c r="J1815" s="53">
        <v>3.4062538923083957E-3</v>
      </c>
      <c r="K1815" s="53">
        <v>1.37103636312777</v>
      </c>
      <c r="L1815" s="53">
        <v>3.7627375881379181E-3</v>
      </c>
      <c r="M1815" s="43" t="s">
        <v>429</v>
      </c>
      <c r="N1815" s="43" t="s">
        <v>136</v>
      </c>
      <c r="O1815" s="43" t="s">
        <v>382</v>
      </c>
      <c r="P1815" s="43" t="s">
        <v>420</v>
      </c>
      <c r="Q1815" s="43" t="s">
        <v>430</v>
      </c>
      <c r="R1815" s="43" t="s">
        <v>385</v>
      </c>
      <c r="S1815" s="43" t="s">
        <v>330</v>
      </c>
      <c r="V1815" s="42" t="s">
        <v>2449</v>
      </c>
      <c r="W1815"/>
    </row>
    <row r="1816" spans="1:23" s="39" customFormat="1" x14ac:dyDescent="0.35">
      <c r="A1816" s="43" t="s">
        <v>811</v>
      </c>
      <c r="B1816" s="54">
        <v>51510</v>
      </c>
      <c r="C1816" s="54" t="s">
        <v>12</v>
      </c>
      <c r="D1816" s="53">
        <v>0.34279272700000002</v>
      </c>
      <c r="E1816" s="53">
        <f>SUMIFS('Ratios_MARAMA-VA'!T:T, 'Ratios_MARAMA-VA'!AA:AA, V1816)</f>
        <v>0.34279272699972702</v>
      </c>
      <c r="F1816" s="53">
        <f>SUMIFS('Ratios_MARAMA-VA'!J:J, 'Ratios_MARAMA-VA'!AA:AA, V1816)</f>
        <v>9.4077670987488201E-4</v>
      </c>
      <c r="G1816" s="53"/>
      <c r="H1816" s="53">
        <f t="shared" si="21"/>
        <v>2.7444476961602259E-3</v>
      </c>
      <c r="I1816" s="53">
        <v>0.36761594639190098</v>
      </c>
      <c r="J1816" s="53">
        <v>1.0089027371470137E-3</v>
      </c>
      <c r="K1816" s="53">
        <v>0.38000380800876699</v>
      </c>
      <c r="L1816" s="53">
        <v>1.0429005754217734E-3</v>
      </c>
      <c r="M1816" s="43" t="s">
        <v>429</v>
      </c>
      <c r="N1816" s="43" t="s">
        <v>136</v>
      </c>
      <c r="O1816" s="43" t="s">
        <v>382</v>
      </c>
      <c r="P1816" s="43" t="s">
        <v>420</v>
      </c>
      <c r="Q1816" s="43" t="s">
        <v>430</v>
      </c>
      <c r="R1816" s="43" t="s">
        <v>385</v>
      </c>
      <c r="S1816" s="43" t="s">
        <v>330</v>
      </c>
      <c r="V1816" s="42" t="s">
        <v>2441</v>
      </c>
      <c r="W1816"/>
    </row>
    <row r="1817" spans="1:23" s="39" customFormat="1" x14ac:dyDescent="0.35">
      <c r="A1817" s="43" t="s">
        <v>811</v>
      </c>
      <c r="B1817" s="54">
        <v>51600</v>
      </c>
      <c r="C1817" s="54" t="s">
        <v>12</v>
      </c>
      <c r="D1817" s="53">
        <v>5.1904613000000002E-2</v>
      </c>
      <c r="E1817" s="53">
        <f>SUMIFS('Ratios_MARAMA-VA'!T:T, 'Ratios_MARAMA-VA'!AA:AA, V1817)</f>
        <v>5.1904612999958299E-2</v>
      </c>
      <c r="F1817" s="53">
        <f>SUMIFS('Ratios_MARAMA-VA'!J:J, 'Ratios_MARAMA-VA'!AA:AA, V1817)</f>
        <v>1.42449495567824E-4</v>
      </c>
      <c r="G1817" s="53"/>
      <c r="H1817" s="53">
        <f t="shared" si="21"/>
        <v>2.7444476961602324E-3</v>
      </c>
      <c r="I1817" s="53">
        <v>6.0663049192968201E-2</v>
      </c>
      <c r="J1817" s="53">
        <v>1.6648656559969642E-4</v>
      </c>
      <c r="K1817" s="53">
        <v>6.5742903846363998E-2</v>
      </c>
      <c r="L1817" s="53">
        <v>1.8042796100003737E-4</v>
      </c>
      <c r="M1817" s="43" t="s">
        <v>429</v>
      </c>
      <c r="N1817" s="43" t="s">
        <v>136</v>
      </c>
      <c r="O1817" s="43" t="s">
        <v>382</v>
      </c>
      <c r="P1817" s="43" t="s">
        <v>420</v>
      </c>
      <c r="Q1817" s="43" t="s">
        <v>430</v>
      </c>
      <c r="R1817" s="43" t="s">
        <v>385</v>
      </c>
      <c r="S1817" s="43" t="s">
        <v>330</v>
      </c>
      <c r="V1817" s="42" t="s">
        <v>2444</v>
      </c>
      <c r="W1817"/>
    </row>
    <row r="1818" spans="1:23" s="39" customFormat="1" x14ac:dyDescent="0.35">
      <c r="A1818" s="43" t="s">
        <v>811</v>
      </c>
      <c r="B1818" s="54">
        <v>51610</v>
      </c>
      <c r="C1818" s="54" t="s">
        <v>12</v>
      </c>
      <c r="D1818" s="53">
        <v>3.1509061999999997E-2</v>
      </c>
      <c r="E1818" s="53">
        <f>SUMIFS('Ratios_MARAMA-VA'!T:T, 'Ratios_MARAMA-VA'!AA:AA, V1818)</f>
        <v>3.1509061999974698E-2</v>
      </c>
      <c r="F1818" s="53">
        <f>SUMIFS('Ratios_MARAMA-VA'!J:J, 'Ratios_MARAMA-VA'!AA:AA, V1818)</f>
        <v>8.6474972614000907E-5</v>
      </c>
      <c r="G1818" s="53"/>
      <c r="H1818" s="53">
        <f t="shared" si="21"/>
        <v>2.7444476961602459E-3</v>
      </c>
      <c r="I1818" s="53">
        <v>3.4276485639191001E-2</v>
      </c>
      <c r="J1818" s="53">
        <v>9.4070022044947491E-5</v>
      </c>
      <c r="K1818" s="53">
        <v>3.5817777275315703E-2</v>
      </c>
      <c r="L1818" s="53">
        <v>9.8300016324820989E-5</v>
      </c>
      <c r="M1818" s="43" t="s">
        <v>429</v>
      </c>
      <c r="N1818" s="43" t="s">
        <v>136</v>
      </c>
      <c r="O1818" s="43" t="s">
        <v>382</v>
      </c>
      <c r="P1818" s="43" t="s">
        <v>420</v>
      </c>
      <c r="Q1818" s="43" t="s">
        <v>430</v>
      </c>
      <c r="R1818" s="43" t="s">
        <v>385</v>
      </c>
      <c r="S1818" s="43" t="s">
        <v>330</v>
      </c>
      <c r="V1818" s="42" t="s">
        <v>2445</v>
      </c>
      <c r="W1818"/>
    </row>
    <row r="1819" spans="1:23" s="39" customFormat="1" x14ac:dyDescent="0.35">
      <c r="A1819" s="43" t="s">
        <v>811</v>
      </c>
      <c r="B1819" s="54">
        <v>51683</v>
      </c>
      <c r="C1819" s="54" t="s">
        <v>12</v>
      </c>
      <c r="D1819" s="53">
        <v>9.1943348999999994E-2</v>
      </c>
      <c r="E1819" s="53">
        <f>SUMIFS('Ratios_MARAMA-VA'!T:T, 'Ratios_MARAMA-VA'!AA:AA, V1819)</f>
        <v>9.1943348999925803E-2</v>
      </c>
      <c r="F1819" s="53">
        <f>SUMIFS('Ratios_MARAMA-VA'!J:J, 'Ratios_MARAMA-VA'!AA:AA, V1819)</f>
        <v>2.5233371234010399E-4</v>
      </c>
      <c r="G1819" s="53"/>
      <c r="H1819" s="53">
        <f t="shared" si="21"/>
        <v>2.7444476961602476E-3</v>
      </c>
      <c r="I1819" s="53">
        <v>0.112760073081517</v>
      </c>
      <c r="J1819" s="53">
        <v>3.0946412278743047E-4</v>
      </c>
      <c r="K1819" s="53">
        <v>0.125576578081353</v>
      </c>
      <c r="L1819" s="53">
        <v>3.446383504070567E-4</v>
      </c>
      <c r="M1819" s="43" t="s">
        <v>429</v>
      </c>
      <c r="N1819" s="43" t="s">
        <v>136</v>
      </c>
      <c r="O1819" s="43" t="s">
        <v>382</v>
      </c>
      <c r="P1819" s="43" t="s">
        <v>420</v>
      </c>
      <c r="Q1819" s="43" t="s">
        <v>430</v>
      </c>
      <c r="R1819" s="43" t="s">
        <v>385</v>
      </c>
      <c r="S1819" s="43" t="s">
        <v>330</v>
      </c>
      <c r="V1819" s="42" t="s">
        <v>2447</v>
      </c>
      <c r="W1819"/>
    </row>
    <row r="1820" spans="1:23" s="39" customFormat="1" x14ac:dyDescent="0.35">
      <c r="A1820" s="43" t="s">
        <v>811</v>
      </c>
      <c r="B1820" s="54">
        <v>51685</v>
      </c>
      <c r="C1820" s="54" t="s">
        <v>12</v>
      </c>
      <c r="D1820" s="53">
        <v>3.7014226999999997E-2</v>
      </c>
      <c r="E1820" s="53">
        <f>SUMIFS('Ratios_MARAMA-VA'!T:T, 'Ratios_MARAMA-VA'!AA:AA, V1820)</f>
        <v>3.7014226999970298E-2</v>
      </c>
      <c r="F1820" s="53">
        <f>SUMIFS('Ratios_MARAMA-VA'!J:J, 'Ratios_MARAMA-VA'!AA:AA, V1820)</f>
        <v>1.0158361001522E-4</v>
      </c>
      <c r="G1820" s="53"/>
      <c r="H1820" s="53">
        <f t="shared" si="21"/>
        <v>2.7444476961602229E-3</v>
      </c>
      <c r="I1820" s="53">
        <v>4.6258953084031301E-2</v>
      </c>
      <c r="J1820" s="53">
        <v>1.2695527721825355E-4</v>
      </c>
      <c r="K1820" s="53">
        <v>5.2155875580850303E-2</v>
      </c>
      <c r="L1820" s="53">
        <v>1.4313907257908383E-4</v>
      </c>
      <c r="M1820" s="43" t="s">
        <v>429</v>
      </c>
      <c r="N1820" s="43" t="s">
        <v>136</v>
      </c>
      <c r="O1820" s="43" t="s">
        <v>382</v>
      </c>
      <c r="P1820" s="43" t="s">
        <v>420</v>
      </c>
      <c r="Q1820" s="43" t="s">
        <v>430</v>
      </c>
      <c r="R1820" s="43" t="s">
        <v>385</v>
      </c>
      <c r="S1820" s="43" t="s">
        <v>330</v>
      </c>
      <c r="V1820" s="42" t="s">
        <v>2448</v>
      </c>
      <c r="W1820"/>
    </row>
    <row r="1821" spans="1:23" s="39" customFormat="1" x14ac:dyDescent="0.35">
      <c r="A1821" s="43" t="s">
        <v>9</v>
      </c>
      <c r="B1821" s="54">
        <v>11001</v>
      </c>
      <c r="C1821" s="54" t="s">
        <v>12</v>
      </c>
      <c r="D1821" s="53">
        <v>12.90405339</v>
      </c>
      <c r="E1821" s="53">
        <f>SUMIFS('Ratios_MARAMA-VA'!T:T, 'Ratios_MARAMA-VA'!AA:AA, V1821)</f>
        <v>12.9040533899897</v>
      </c>
      <c r="F1821" s="53">
        <f>SUMIFS('Ratios_MARAMA-VA'!J:J, 'Ratios_MARAMA-VA'!AA:AA, V1821)</f>
        <v>3.5289500723047498E-2</v>
      </c>
      <c r="G1821" s="53"/>
      <c r="H1821" s="53">
        <f t="shared" si="21"/>
        <v>2.7347609046955179E-3</v>
      </c>
      <c r="I1821" s="53">
        <v>12.418313014872901</v>
      </c>
      <c r="J1821" s="53">
        <v>3.3961116935345939E-2</v>
      </c>
      <c r="K1821" s="53">
        <v>13.6930608562225</v>
      </c>
      <c r="L1821" s="53">
        <v>3.7447247495213824E-2</v>
      </c>
      <c r="M1821" s="43" t="s">
        <v>381</v>
      </c>
      <c r="N1821" s="43" t="s">
        <v>125</v>
      </c>
      <c r="O1821" s="43" t="s">
        <v>382</v>
      </c>
      <c r="P1821" s="43" t="s">
        <v>383</v>
      </c>
      <c r="Q1821" s="43" t="s">
        <v>384</v>
      </c>
      <c r="R1821" s="43" t="s">
        <v>385</v>
      </c>
      <c r="S1821" s="43" t="s">
        <v>330</v>
      </c>
      <c r="V1821" s="42" t="s">
        <v>2450</v>
      </c>
      <c r="W1821"/>
    </row>
    <row r="1822" spans="1:23" s="39" customFormat="1" x14ac:dyDescent="0.35">
      <c r="A1822" s="43" t="s">
        <v>497</v>
      </c>
      <c r="B1822" s="54">
        <v>24009</v>
      </c>
      <c r="C1822" s="54" t="s">
        <v>12</v>
      </c>
      <c r="D1822" s="53">
        <v>4.864353565</v>
      </c>
      <c r="E1822" s="53">
        <f>SUMIFS('Ratios_MARAMA-VA'!T:T, 'Ratios_MARAMA-VA'!AA:AA, V1822)</f>
        <v>4.8643535649961196</v>
      </c>
      <c r="F1822" s="53">
        <f>SUMIFS('Ratios_MARAMA-VA'!J:J, 'Ratios_MARAMA-VA'!AA:AA, V1822)</f>
        <v>1.3302843956167701E-2</v>
      </c>
      <c r="G1822" s="53"/>
      <c r="H1822" s="53">
        <f t="shared" si="21"/>
        <v>2.734760904695527E-3</v>
      </c>
      <c r="I1822" s="53">
        <v>4.6812473072992402</v>
      </c>
      <c r="J1822" s="53">
        <v>1.2802092121213169E-2</v>
      </c>
      <c r="K1822" s="53">
        <v>5.1617803630094601</v>
      </c>
      <c r="L1822" s="53">
        <v>1.4116235135383357E-2</v>
      </c>
      <c r="M1822" s="43" t="s">
        <v>381</v>
      </c>
      <c r="N1822" s="43" t="s">
        <v>125</v>
      </c>
      <c r="O1822" s="43" t="s">
        <v>382</v>
      </c>
      <c r="P1822" s="43" t="s">
        <v>383</v>
      </c>
      <c r="Q1822" s="43" t="s">
        <v>384</v>
      </c>
      <c r="R1822" s="43" t="s">
        <v>385</v>
      </c>
      <c r="S1822" s="43" t="s">
        <v>330</v>
      </c>
      <c r="V1822" s="42" t="s">
        <v>2451</v>
      </c>
      <c r="W1822"/>
    </row>
    <row r="1823" spans="1:23" s="39" customFormat="1" x14ac:dyDescent="0.35">
      <c r="A1823" s="43" t="s">
        <v>497</v>
      </c>
      <c r="B1823" s="54">
        <v>24017</v>
      </c>
      <c r="C1823" s="54" t="s">
        <v>12</v>
      </c>
      <c r="D1823" s="53">
        <v>10.36917332</v>
      </c>
      <c r="E1823" s="53">
        <f>SUMIFS('Ratios_MARAMA-VA'!T:T, 'Ratios_MARAMA-VA'!AA:AA, V1823)</f>
        <v>10.369173319991701</v>
      </c>
      <c r="F1823" s="53">
        <f>SUMIFS('Ratios_MARAMA-VA'!J:J, 'Ratios_MARAMA-VA'!AA:AA, V1823)</f>
        <v>2.8357209809525299E-2</v>
      </c>
      <c r="G1823" s="53"/>
      <c r="H1823" s="53">
        <f t="shared" si="21"/>
        <v>2.7347609046955343E-3</v>
      </c>
      <c r="I1823" s="53">
        <v>9.9788520786048291</v>
      </c>
      <c r="J1823" s="53">
        <v>2.7289774538308255E-2</v>
      </c>
      <c r="K1823" s="53">
        <v>11.003187681283899</v>
      </c>
      <c r="L1823" s="53">
        <v>3.0091087497802715E-2</v>
      </c>
      <c r="M1823" s="43" t="s">
        <v>381</v>
      </c>
      <c r="N1823" s="43" t="s">
        <v>125</v>
      </c>
      <c r="O1823" s="43" t="s">
        <v>382</v>
      </c>
      <c r="P1823" s="43" t="s">
        <v>383</v>
      </c>
      <c r="Q1823" s="43" t="s">
        <v>384</v>
      </c>
      <c r="R1823" s="43" t="s">
        <v>385</v>
      </c>
      <c r="S1823" s="43" t="s">
        <v>330</v>
      </c>
      <c r="V1823" s="42" t="s">
        <v>2452</v>
      </c>
      <c r="W1823"/>
    </row>
    <row r="1824" spans="1:23" s="39" customFormat="1" x14ac:dyDescent="0.35">
      <c r="A1824" s="43" t="s">
        <v>497</v>
      </c>
      <c r="B1824" s="54">
        <v>24021</v>
      </c>
      <c r="C1824" s="54" t="s">
        <v>12</v>
      </c>
      <c r="D1824" s="53">
        <v>25.569766170000001</v>
      </c>
      <c r="E1824" s="53">
        <f>SUMIFS('Ratios_MARAMA-VA'!T:T, 'Ratios_MARAMA-VA'!AA:AA, V1824)</f>
        <v>25.569766169979498</v>
      </c>
      <c r="F1824" s="53">
        <f>SUMIFS('Ratios_MARAMA-VA'!J:J, 'Ratios_MARAMA-VA'!AA:AA, V1824)</f>
        <v>6.9927196863866406E-2</v>
      </c>
      <c r="G1824" s="53"/>
      <c r="H1824" s="53">
        <f t="shared" si="21"/>
        <v>2.7347609046955343E-3</v>
      </c>
      <c r="I1824" s="53">
        <v>24.6072571477611</v>
      </c>
      <c r="J1824" s="53">
        <v>6.7294964819486797E-2</v>
      </c>
      <c r="K1824" s="53">
        <v>27.133207966771199</v>
      </c>
      <c r="L1824" s="53">
        <v>7.4202836366499283E-2</v>
      </c>
      <c r="M1824" s="43" t="s">
        <v>381</v>
      </c>
      <c r="N1824" s="43" t="s">
        <v>125</v>
      </c>
      <c r="O1824" s="43" t="s">
        <v>382</v>
      </c>
      <c r="P1824" s="43" t="s">
        <v>383</v>
      </c>
      <c r="Q1824" s="43" t="s">
        <v>384</v>
      </c>
      <c r="R1824" s="43" t="s">
        <v>385</v>
      </c>
      <c r="S1824" s="43" t="s">
        <v>330</v>
      </c>
      <c r="V1824" s="42" t="s">
        <v>2453</v>
      </c>
      <c r="W1824"/>
    </row>
    <row r="1825" spans="1:23" s="39" customFormat="1" x14ac:dyDescent="0.35">
      <c r="A1825" s="43" t="s">
        <v>497</v>
      </c>
      <c r="B1825" s="54">
        <v>24031</v>
      </c>
      <c r="C1825" s="54" t="s">
        <v>12</v>
      </c>
      <c r="D1825" s="53">
        <v>58.089074920000002</v>
      </c>
      <c r="E1825" s="53">
        <f>SUMIFS('Ratios_MARAMA-VA'!T:T, 'Ratios_MARAMA-VA'!AA:AA, V1825)</f>
        <v>58.089074919953198</v>
      </c>
      <c r="F1825" s="53">
        <f>SUMIFS('Ratios_MARAMA-VA'!J:J, 'Ratios_MARAMA-VA'!AA:AA, V1825)</f>
        <v>0.158859731081018</v>
      </c>
      <c r="G1825" s="53"/>
      <c r="H1825" s="53">
        <f t="shared" si="21"/>
        <v>2.7347609046955365E-3</v>
      </c>
      <c r="I1825" s="53">
        <v>55.902458963785001</v>
      </c>
      <c r="J1825" s="53">
        <v>0.15287985925050576</v>
      </c>
      <c r="K1825" s="53">
        <v>61.640882436028598</v>
      </c>
      <c r="L1825" s="53">
        <v>0.16857307541698477</v>
      </c>
      <c r="M1825" s="43" t="s">
        <v>381</v>
      </c>
      <c r="N1825" s="43" t="s">
        <v>125</v>
      </c>
      <c r="O1825" s="43" t="s">
        <v>382</v>
      </c>
      <c r="P1825" s="43" t="s">
        <v>383</v>
      </c>
      <c r="Q1825" s="43" t="s">
        <v>384</v>
      </c>
      <c r="R1825" s="43" t="s">
        <v>385</v>
      </c>
      <c r="S1825" s="43" t="s">
        <v>330</v>
      </c>
      <c r="V1825" s="42" t="s">
        <v>2454</v>
      </c>
      <c r="W1825"/>
    </row>
    <row r="1826" spans="1:23" s="39" customFormat="1" x14ac:dyDescent="0.35">
      <c r="A1826" s="43" t="s">
        <v>497</v>
      </c>
      <c r="B1826" s="54">
        <v>24033</v>
      </c>
      <c r="C1826" s="54" t="s">
        <v>12</v>
      </c>
      <c r="D1826" s="53">
        <v>61.924225509999999</v>
      </c>
      <c r="E1826" s="53">
        <f>SUMIFS('Ratios_MARAMA-VA'!T:T, 'Ratios_MARAMA-VA'!AA:AA, V1826)</f>
        <v>61.924225509950602</v>
      </c>
      <c r="F1826" s="53">
        <f>SUMIFS('Ratios_MARAMA-VA'!J:J, 'Ratios_MARAMA-VA'!AA:AA, V1826)</f>
        <v>0.16934795097816099</v>
      </c>
      <c r="G1826" s="53"/>
      <c r="H1826" s="53">
        <f t="shared" si="21"/>
        <v>2.7347609046955053E-3</v>
      </c>
      <c r="I1826" s="53">
        <v>59.593245032812099</v>
      </c>
      <c r="J1826" s="53">
        <v>0.16297327669967415</v>
      </c>
      <c r="K1826" s="53">
        <v>65.710530075765107</v>
      </c>
      <c r="L1826" s="53">
        <v>0.17970258867802058</v>
      </c>
      <c r="M1826" s="43" t="s">
        <v>381</v>
      </c>
      <c r="N1826" s="43" t="s">
        <v>125</v>
      </c>
      <c r="O1826" s="43" t="s">
        <v>382</v>
      </c>
      <c r="P1826" s="43" t="s">
        <v>383</v>
      </c>
      <c r="Q1826" s="43" t="s">
        <v>384</v>
      </c>
      <c r="R1826" s="43" t="s">
        <v>385</v>
      </c>
      <c r="S1826" s="43" t="s">
        <v>330</v>
      </c>
      <c r="V1826" s="42" t="s">
        <v>2455</v>
      </c>
      <c r="W1826"/>
    </row>
    <row r="1827" spans="1:23" s="39" customFormat="1" x14ac:dyDescent="0.35">
      <c r="A1827" s="43" t="s">
        <v>811</v>
      </c>
      <c r="B1827" s="54">
        <v>51013</v>
      </c>
      <c r="C1827" s="54" t="s">
        <v>12</v>
      </c>
      <c r="D1827" s="53">
        <v>19.3947298</v>
      </c>
      <c r="E1827" s="53">
        <f>SUMIFS('Ratios_MARAMA-VA'!T:T, 'Ratios_MARAMA-VA'!AA:AA, V1827)</f>
        <v>19.3947297999845</v>
      </c>
      <c r="F1827" s="53">
        <f>SUMIFS('Ratios_MARAMA-VA'!J:J, 'Ratios_MARAMA-VA'!AA:AA, V1827)</f>
        <v>5.3039948814130898E-2</v>
      </c>
      <c r="G1827" s="53"/>
      <c r="H1827" s="53">
        <f t="shared" si="21"/>
        <v>2.7347609046955265E-3</v>
      </c>
      <c r="I1827" s="53">
        <v>18.664664366774101</v>
      </c>
      <c r="J1827" s="53">
        <v>5.1043394409517495E-2</v>
      </c>
      <c r="K1827" s="53">
        <v>20.580604203575099</v>
      </c>
      <c r="L1827" s="53">
        <v>5.6283031770949593E-2</v>
      </c>
      <c r="M1827" s="43" t="s">
        <v>381</v>
      </c>
      <c r="N1827" s="43" t="s">
        <v>125</v>
      </c>
      <c r="O1827" s="43" t="s">
        <v>382</v>
      </c>
      <c r="P1827" s="43" t="s">
        <v>383</v>
      </c>
      <c r="Q1827" s="43" t="s">
        <v>384</v>
      </c>
      <c r="R1827" s="43" t="s">
        <v>385</v>
      </c>
      <c r="S1827" s="43" t="s">
        <v>330</v>
      </c>
      <c r="V1827" s="42" t="s">
        <v>2457</v>
      </c>
      <c r="W1827"/>
    </row>
    <row r="1828" spans="1:23" s="39" customFormat="1" x14ac:dyDescent="0.35">
      <c r="A1828" s="43" t="s">
        <v>811</v>
      </c>
      <c r="B1828" s="54">
        <v>51059</v>
      </c>
      <c r="C1828" s="54" t="s">
        <v>12</v>
      </c>
      <c r="D1828" s="53">
        <v>92.139434410000007</v>
      </c>
      <c r="E1828" s="53">
        <f>SUMIFS('Ratios_MARAMA-VA'!T:T, 'Ratios_MARAMA-VA'!AA:AA, V1828)</f>
        <v>92.139434409925798</v>
      </c>
      <c r="F1828" s="53">
        <f>SUMIFS('Ratios_MARAMA-VA'!J:J, 'Ratios_MARAMA-VA'!AA:AA, V1828)</f>
        <v>0.25197932300502401</v>
      </c>
      <c r="G1828" s="53"/>
      <c r="H1828" s="53">
        <f t="shared" si="21"/>
        <v>2.7347609046955395E-3</v>
      </c>
      <c r="I1828" s="53">
        <v>88.6710789962668</v>
      </c>
      <c r="J1828" s="53">
        <v>0.24249420021616025</v>
      </c>
      <c r="K1828" s="53">
        <v>97.773222452084696</v>
      </c>
      <c r="L1828" s="53">
        <v>0.26738638628806138</v>
      </c>
      <c r="M1828" s="43" t="s">
        <v>381</v>
      </c>
      <c r="N1828" s="43" t="s">
        <v>125</v>
      </c>
      <c r="O1828" s="43" t="s">
        <v>382</v>
      </c>
      <c r="P1828" s="43" t="s">
        <v>383</v>
      </c>
      <c r="Q1828" s="43" t="s">
        <v>384</v>
      </c>
      <c r="R1828" s="43" t="s">
        <v>385</v>
      </c>
      <c r="S1828" s="43" t="s">
        <v>330</v>
      </c>
      <c r="V1828" s="42" t="s">
        <v>2458</v>
      </c>
      <c r="W1828"/>
    </row>
    <row r="1829" spans="1:23" s="39" customFormat="1" x14ac:dyDescent="0.35">
      <c r="A1829" s="43" t="s">
        <v>811</v>
      </c>
      <c r="B1829" s="54">
        <v>51107</v>
      </c>
      <c r="C1829" s="54" t="s">
        <v>12</v>
      </c>
      <c r="D1829" s="53">
        <v>92.360381509999996</v>
      </c>
      <c r="E1829" s="53">
        <f>SUMIFS('Ratios_MARAMA-VA'!T:T, 'Ratios_MARAMA-VA'!AA:AA, V1829)</f>
        <v>92.360381509925901</v>
      </c>
      <c r="F1829" s="53">
        <f>SUMIFS('Ratios_MARAMA-VA'!J:J, 'Ratios_MARAMA-VA'!AA:AA, V1829)</f>
        <v>0.25258356049610903</v>
      </c>
      <c r="G1829" s="53"/>
      <c r="H1829" s="53">
        <f t="shared" si="21"/>
        <v>2.7347609046955274E-3</v>
      </c>
      <c r="I1829" s="53">
        <v>88.883709102839006</v>
      </c>
      <c r="J1829" s="53">
        <v>0.24307569271877408</v>
      </c>
      <c r="K1829" s="53">
        <v>98.007679176252495</v>
      </c>
      <c r="L1829" s="53">
        <v>0.26802756937115729</v>
      </c>
      <c r="M1829" s="43" t="s">
        <v>381</v>
      </c>
      <c r="N1829" s="43" t="s">
        <v>125</v>
      </c>
      <c r="O1829" s="43" t="s">
        <v>382</v>
      </c>
      <c r="P1829" s="43" t="s">
        <v>383</v>
      </c>
      <c r="Q1829" s="43" t="s">
        <v>384</v>
      </c>
      <c r="R1829" s="43" t="s">
        <v>385</v>
      </c>
      <c r="S1829" s="43" t="s">
        <v>330</v>
      </c>
      <c r="V1829" s="42" t="s">
        <v>2461</v>
      </c>
      <c r="W1829"/>
    </row>
    <row r="1830" spans="1:23" s="39" customFormat="1" x14ac:dyDescent="0.35">
      <c r="A1830" s="43" t="s">
        <v>811</v>
      </c>
      <c r="B1830" s="54">
        <v>51153</v>
      </c>
      <c r="C1830" s="54" t="s">
        <v>12</v>
      </c>
      <c r="D1830" s="53">
        <v>41.083634699999998</v>
      </c>
      <c r="E1830" s="53">
        <f>SUMIFS('Ratios_MARAMA-VA'!T:T, 'Ratios_MARAMA-VA'!AA:AA, V1830)</f>
        <v>41.083634699967398</v>
      </c>
      <c r="F1830" s="53">
        <f>SUMIFS('Ratios_MARAMA-VA'!J:J, 'Ratios_MARAMA-VA'!AA:AA, V1830)</f>
        <v>0.112353918000262</v>
      </c>
      <c r="G1830" s="53"/>
      <c r="H1830" s="53">
        <f t="shared" si="21"/>
        <v>2.7347609046954931E-3</v>
      </c>
      <c r="I1830" s="53">
        <v>39.537145428169701</v>
      </c>
      <c r="J1830" s="53">
        <v>0.10812463960021865</v>
      </c>
      <c r="K1830" s="53">
        <v>43.595658909615899</v>
      </c>
      <c r="L1830" s="53">
        <v>0.11922370360045731</v>
      </c>
      <c r="M1830" s="43" t="s">
        <v>381</v>
      </c>
      <c r="N1830" s="43" t="s">
        <v>125</v>
      </c>
      <c r="O1830" s="43" t="s">
        <v>382</v>
      </c>
      <c r="P1830" s="43" t="s">
        <v>383</v>
      </c>
      <c r="Q1830" s="43" t="s">
        <v>384</v>
      </c>
      <c r="R1830" s="43" t="s">
        <v>385</v>
      </c>
      <c r="S1830" s="43" t="s">
        <v>330</v>
      </c>
      <c r="V1830" s="42" t="s">
        <v>2464</v>
      </c>
      <c r="W1830"/>
    </row>
    <row r="1831" spans="1:23" s="39" customFormat="1" x14ac:dyDescent="0.35">
      <c r="A1831" s="43" t="s">
        <v>811</v>
      </c>
      <c r="B1831" s="54">
        <v>51510</v>
      </c>
      <c r="C1831" s="54" t="s">
        <v>12</v>
      </c>
      <c r="D1831" s="53">
        <v>22.751439640000001</v>
      </c>
      <c r="E1831" s="53">
        <f>SUMIFS('Ratios_MARAMA-VA'!T:T, 'Ratios_MARAMA-VA'!AA:AA, V1831)</f>
        <v>22.7514396399819</v>
      </c>
      <c r="F1831" s="53">
        <f>SUMIFS('Ratios_MARAMA-VA'!J:J, 'Ratios_MARAMA-VA'!AA:AA, V1831)</f>
        <v>6.2219747652962197E-2</v>
      </c>
      <c r="G1831" s="53"/>
      <c r="H1831" s="53">
        <f t="shared" si="21"/>
        <v>2.7347609046955105E-3</v>
      </c>
      <c r="I1831" s="53">
        <v>21.895019374877801</v>
      </c>
      <c r="J1831" s="53">
        <v>5.987764299396655E-2</v>
      </c>
      <c r="K1831" s="53">
        <v>24.1425572369855</v>
      </c>
      <c r="L1831" s="53">
        <v>6.6024121671081612E-2</v>
      </c>
      <c r="M1831" s="43" t="s">
        <v>381</v>
      </c>
      <c r="N1831" s="43" t="s">
        <v>125</v>
      </c>
      <c r="O1831" s="43" t="s">
        <v>382</v>
      </c>
      <c r="P1831" s="43" t="s">
        <v>383</v>
      </c>
      <c r="Q1831" s="43" t="s">
        <v>384</v>
      </c>
      <c r="R1831" s="43" t="s">
        <v>385</v>
      </c>
      <c r="S1831" s="43" t="s">
        <v>330</v>
      </c>
      <c r="V1831" s="42" t="s">
        <v>2456</v>
      </c>
      <c r="W1831"/>
    </row>
    <row r="1832" spans="1:23" s="39" customFormat="1" x14ac:dyDescent="0.35">
      <c r="A1832" s="43" t="s">
        <v>811</v>
      </c>
      <c r="B1832" s="54">
        <v>51600</v>
      </c>
      <c r="C1832" s="54" t="s">
        <v>12</v>
      </c>
      <c r="D1832" s="53">
        <v>9.2362305980000006</v>
      </c>
      <c r="E1832" s="53">
        <f>SUMIFS('Ratios_MARAMA-VA'!T:T, 'Ratios_MARAMA-VA'!AA:AA, V1832)</f>
        <v>9.2362305979926091</v>
      </c>
      <c r="F1832" s="53">
        <f>SUMIFS('Ratios_MARAMA-VA'!J:J, 'Ratios_MARAMA-VA'!AA:AA, V1832)</f>
        <v>2.5258882346142798E-2</v>
      </c>
      <c r="G1832" s="53"/>
      <c r="H1832" s="53">
        <f t="shared" si="21"/>
        <v>2.7347609046955296E-3</v>
      </c>
      <c r="I1832" s="53">
        <v>8.8885561131044799</v>
      </c>
      <c r="J1832" s="53">
        <v>2.4308075757310588E-2</v>
      </c>
      <c r="K1832" s="53">
        <v>9.8009721316348308</v>
      </c>
      <c r="L1832" s="53">
        <v>2.6803315413605342E-2</v>
      </c>
      <c r="M1832" s="43" t="s">
        <v>381</v>
      </c>
      <c r="N1832" s="43" t="s">
        <v>125</v>
      </c>
      <c r="O1832" s="43" t="s">
        <v>382</v>
      </c>
      <c r="P1832" s="43" t="s">
        <v>383</v>
      </c>
      <c r="Q1832" s="43" t="s">
        <v>384</v>
      </c>
      <c r="R1832" s="43" t="s">
        <v>385</v>
      </c>
      <c r="S1832" s="43" t="s">
        <v>330</v>
      </c>
      <c r="V1832" s="42" t="s">
        <v>2459</v>
      </c>
      <c r="W1832"/>
    </row>
    <row r="1833" spans="1:23" s="39" customFormat="1" x14ac:dyDescent="0.35">
      <c r="A1833" s="43" t="s">
        <v>811</v>
      </c>
      <c r="B1833" s="54">
        <v>51610</v>
      </c>
      <c r="C1833" s="54" t="s">
        <v>12</v>
      </c>
      <c r="D1833" s="53">
        <v>3.531554973</v>
      </c>
      <c r="E1833" s="53">
        <f>SUMIFS('Ratios_MARAMA-VA'!T:T, 'Ratios_MARAMA-VA'!AA:AA, V1833)</f>
        <v>3.53155497299718</v>
      </c>
      <c r="F1833" s="53">
        <f>SUMIFS('Ratios_MARAMA-VA'!J:J, 'Ratios_MARAMA-VA'!AA:AA, V1833)</f>
        <v>9.6579584729357595E-3</v>
      </c>
      <c r="G1833" s="53"/>
      <c r="H1833" s="53">
        <f t="shared" si="21"/>
        <v>2.7347609046955283E-3</v>
      </c>
      <c r="I1833" s="53">
        <v>3.3986185393444899</v>
      </c>
      <c r="J1833" s="53">
        <v>9.2944091113727322E-3</v>
      </c>
      <c r="K1833" s="53">
        <v>3.74748892467067</v>
      </c>
      <c r="L1833" s="53">
        <v>1.0248486201968833E-2</v>
      </c>
      <c r="M1833" s="43" t="s">
        <v>381</v>
      </c>
      <c r="N1833" s="43" t="s">
        <v>125</v>
      </c>
      <c r="O1833" s="43" t="s">
        <v>382</v>
      </c>
      <c r="P1833" s="43" t="s">
        <v>383</v>
      </c>
      <c r="Q1833" s="43" t="s">
        <v>384</v>
      </c>
      <c r="R1833" s="43" t="s">
        <v>385</v>
      </c>
      <c r="S1833" s="43" t="s">
        <v>330</v>
      </c>
      <c r="V1833" s="42" t="s">
        <v>2460</v>
      </c>
      <c r="W1833"/>
    </row>
    <row r="1834" spans="1:23" s="39" customFormat="1" x14ac:dyDescent="0.35">
      <c r="A1834" s="43" t="s">
        <v>811</v>
      </c>
      <c r="B1834" s="54">
        <v>51683</v>
      </c>
      <c r="C1834" s="54" t="s">
        <v>12</v>
      </c>
      <c r="D1834" s="53">
        <v>21.817633399999998</v>
      </c>
      <c r="E1834" s="53">
        <f>SUMIFS('Ratios_MARAMA-VA'!T:T, 'Ratios_MARAMA-VA'!AA:AA, V1834)</f>
        <v>21.817633399982601</v>
      </c>
      <c r="F1834" s="53">
        <f>SUMIFS('Ratios_MARAMA-VA'!J:J, 'Ratios_MARAMA-VA'!AA:AA, V1834)</f>
        <v>5.9666010855251597E-2</v>
      </c>
      <c r="G1834" s="53"/>
      <c r="H1834" s="53">
        <f t="shared" si="21"/>
        <v>2.7347609046955192E-3</v>
      </c>
      <c r="I1834" s="53">
        <v>20.9963639033693</v>
      </c>
      <c r="J1834" s="53">
        <v>5.7420035143694571E-2</v>
      </c>
      <c r="K1834" s="53">
        <v>23.151654201653301</v>
      </c>
      <c r="L1834" s="53">
        <v>6.3314238789711194E-2</v>
      </c>
      <c r="M1834" s="43" t="s">
        <v>381</v>
      </c>
      <c r="N1834" s="43" t="s">
        <v>125</v>
      </c>
      <c r="O1834" s="43" t="s">
        <v>382</v>
      </c>
      <c r="P1834" s="43" t="s">
        <v>383</v>
      </c>
      <c r="Q1834" s="43" t="s">
        <v>384</v>
      </c>
      <c r="R1834" s="43" t="s">
        <v>385</v>
      </c>
      <c r="S1834" s="43" t="s">
        <v>330</v>
      </c>
      <c r="V1834" s="42" t="s">
        <v>2462</v>
      </c>
      <c r="W1834"/>
    </row>
    <row r="1835" spans="1:23" s="39" customFormat="1" x14ac:dyDescent="0.35">
      <c r="A1835" s="43" t="s">
        <v>811</v>
      </c>
      <c r="B1835" s="54">
        <v>51685</v>
      </c>
      <c r="C1835" s="54" t="s">
        <v>12</v>
      </c>
      <c r="D1835" s="53">
        <v>1.7119781030000001</v>
      </c>
      <c r="E1835" s="53">
        <f>SUMIFS('Ratios_MARAMA-VA'!T:T, 'Ratios_MARAMA-VA'!AA:AA, V1835)</f>
        <v>1.7119781029986201</v>
      </c>
      <c r="F1835" s="53">
        <f>SUMIFS('Ratios_MARAMA-VA'!J:J, 'Ratios_MARAMA-VA'!AA:AA, V1835)</f>
        <v>4.6818507857754703E-3</v>
      </c>
      <c r="G1835" s="53"/>
      <c r="H1835" s="53">
        <f t="shared" si="21"/>
        <v>2.7347609046955456E-3</v>
      </c>
      <c r="I1835" s="53">
        <v>1.64753502757031</v>
      </c>
      <c r="J1835" s="53">
        <v>4.5056143825157819E-3</v>
      </c>
      <c r="K1835" s="53">
        <v>1.81665556088491</v>
      </c>
      <c r="L1835" s="53">
        <v>4.9681186052058105E-3</v>
      </c>
      <c r="M1835" s="43" t="s">
        <v>381</v>
      </c>
      <c r="N1835" s="43" t="s">
        <v>125</v>
      </c>
      <c r="O1835" s="43" t="s">
        <v>382</v>
      </c>
      <c r="P1835" s="43" t="s">
        <v>383</v>
      </c>
      <c r="Q1835" s="43" t="s">
        <v>384</v>
      </c>
      <c r="R1835" s="43" t="s">
        <v>385</v>
      </c>
      <c r="S1835" s="43" t="s">
        <v>330</v>
      </c>
      <c r="V1835" s="42" t="s">
        <v>2463</v>
      </c>
      <c r="W1835"/>
    </row>
    <row r="1836" spans="1:23" s="39" customFormat="1" x14ac:dyDescent="0.35">
      <c r="A1836" s="43" t="s">
        <v>9</v>
      </c>
      <c r="B1836" s="54">
        <v>11001</v>
      </c>
      <c r="C1836" s="54" t="s">
        <v>12</v>
      </c>
      <c r="D1836" s="53">
        <v>3.0786781649999999</v>
      </c>
      <c r="E1836" s="53">
        <f>SUMIFS('Ratios_MARAMA-VA'!T:T, 'Ratios_MARAMA-VA'!AA:AA, V1836)</f>
        <v>3.0786781649975499</v>
      </c>
      <c r="F1836" s="53">
        <f>SUMIFS('Ratios_MARAMA-VA'!J:J, 'Ratios_MARAMA-VA'!AA:AA, V1836)</f>
        <v>8.4798753489695108E-3</v>
      </c>
      <c r="G1836" s="53"/>
      <c r="H1836" s="53">
        <f t="shared" si="21"/>
        <v>2.7543883753033535E-3</v>
      </c>
      <c r="I1836" s="53">
        <v>3.2796779679284001</v>
      </c>
      <c r="J1836" s="53">
        <v>9.0335068696005098E-3</v>
      </c>
      <c r="K1836" s="53">
        <v>3.3736427029276999</v>
      </c>
      <c r="L1836" s="53">
        <v>9.2923222433710408E-3</v>
      </c>
      <c r="M1836" s="43" t="s">
        <v>386</v>
      </c>
      <c r="N1836" s="43" t="s">
        <v>387</v>
      </c>
      <c r="O1836" s="43" t="s">
        <v>382</v>
      </c>
      <c r="P1836" s="43" t="s">
        <v>388</v>
      </c>
      <c r="Q1836" s="43" t="s">
        <v>389</v>
      </c>
      <c r="R1836" s="43" t="s">
        <v>385</v>
      </c>
      <c r="S1836" s="43" t="s">
        <v>330</v>
      </c>
      <c r="V1836" s="42" t="s">
        <v>2465</v>
      </c>
      <c r="W1836"/>
    </row>
    <row r="1837" spans="1:23" s="39" customFormat="1" x14ac:dyDescent="0.35">
      <c r="A1837" s="43" t="s">
        <v>497</v>
      </c>
      <c r="B1837" s="54">
        <v>24009</v>
      </c>
      <c r="C1837" s="54" t="s">
        <v>12</v>
      </c>
      <c r="D1837" s="53">
        <v>0.20059376100000001</v>
      </c>
      <c r="E1837" s="53">
        <f>SUMIFS('Ratios_MARAMA-VA'!T:T, 'Ratios_MARAMA-VA'!AA:AA, V1837)</f>
        <v>0.200593760999839</v>
      </c>
      <c r="F1837" s="53">
        <f>SUMIFS('Ratios_MARAMA-VA'!J:J, 'Ratios_MARAMA-VA'!AA:AA, V1837)</f>
        <v>5.5251312345633904E-4</v>
      </c>
      <c r="G1837" s="53"/>
      <c r="H1837" s="53">
        <f t="shared" si="21"/>
        <v>2.75438837530337E-3</v>
      </c>
      <c r="I1837" s="53">
        <v>0.23163857327571499</v>
      </c>
      <c r="J1837" s="53">
        <v>6.380225935024872E-4</v>
      </c>
      <c r="K1837" s="53">
        <v>0.25008331951127599</v>
      </c>
      <c r="L1837" s="53">
        <v>6.8882658811913707E-4</v>
      </c>
      <c r="M1837" s="43" t="s">
        <v>386</v>
      </c>
      <c r="N1837" s="43" t="s">
        <v>387</v>
      </c>
      <c r="O1837" s="43" t="s">
        <v>382</v>
      </c>
      <c r="P1837" s="43" t="s">
        <v>388</v>
      </c>
      <c r="Q1837" s="43" t="s">
        <v>389</v>
      </c>
      <c r="R1837" s="43" t="s">
        <v>385</v>
      </c>
      <c r="S1837" s="43" t="s">
        <v>330</v>
      </c>
      <c r="V1837" s="42" t="s">
        <v>2466</v>
      </c>
      <c r="W1837"/>
    </row>
    <row r="1838" spans="1:23" s="39" customFormat="1" x14ac:dyDescent="0.35">
      <c r="A1838" s="43" t="s">
        <v>497</v>
      </c>
      <c r="B1838" s="54">
        <v>24017</v>
      </c>
      <c r="C1838" s="54" t="s">
        <v>12</v>
      </c>
      <c r="D1838" s="53">
        <v>0.37502311900000002</v>
      </c>
      <c r="E1838" s="53">
        <f>SUMIFS('Ratios_MARAMA-VA'!T:T, 'Ratios_MARAMA-VA'!AA:AA, V1838)</f>
        <v>0.37502311899969998</v>
      </c>
      <c r="F1838" s="53">
        <f>SUMIFS('Ratios_MARAMA-VA'!J:J, 'Ratios_MARAMA-VA'!AA:AA, V1838)</f>
        <v>1.0329593194427799E-3</v>
      </c>
      <c r="G1838" s="53"/>
      <c r="H1838" s="53">
        <f t="shared" si="21"/>
        <v>2.7543883753033539E-3</v>
      </c>
      <c r="I1838" s="53">
        <v>0.43598761680383502</v>
      </c>
      <c r="J1838" s="53">
        <v>1.2008792235006964E-3</v>
      </c>
      <c r="K1838" s="53">
        <v>0.47249530142233398</v>
      </c>
      <c r="L1838" s="53">
        <v>1.3014355656231309E-3</v>
      </c>
      <c r="M1838" s="43" t="s">
        <v>386</v>
      </c>
      <c r="N1838" s="43" t="s">
        <v>387</v>
      </c>
      <c r="O1838" s="43" t="s">
        <v>382</v>
      </c>
      <c r="P1838" s="43" t="s">
        <v>388</v>
      </c>
      <c r="Q1838" s="43" t="s">
        <v>389</v>
      </c>
      <c r="R1838" s="43" t="s">
        <v>385</v>
      </c>
      <c r="S1838" s="43" t="s">
        <v>330</v>
      </c>
      <c r="V1838" s="42" t="s">
        <v>2467</v>
      </c>
      <c r="W1838"/>
    </row>
    <row r="1839" spans="1:23" s="39" customFormat="1" x14ac:dyDescent="0.35">
      <c r="A1839" s="43" t="s">
        <v>497</v>
      </c>
      <c r="B1839" s="54">
        <v>24021</v>
      </c>
      <c r="C1839" s="54" t="s">
        <v>12</v>
      </c>
      <c r="D1839" s="53">
        <v>0.34885871600000001</v>
      </c>
      <c r="E1839" s="53">
        <f>SUMIFS('Ratios_MARAMA-VA'!T:T, 'Ratios_MARAMA-VA'!AA:AA, V1839)</f>
        <v>0.34885871599972001</v>
      </c>
      <c r="F1839" s="53">
        <f>SUMIFS('Ratios_MARAMA-VA'!J:J, 'Ratios_MARAMA-VA'!AA:AA, V1839)</f>
        <v>9.6089239197288804E-4</v>
      </c>
      <c r="G1839" s="53"/>
      <c r="H1839" s="53">
        <f t="shared" si="21"/>
        <v>2.7543883753033687E-3</v>
      </c>
      <c r="I1839" s="53">
        <v>0.40081620647376998</v>
      </c>
      <c r="J1839" s="53">
        <v>1.1040034997445468E-3</v>
      </c>
      <c r="K1839" s="53">
        <v>0.43150969110316501</v>
      </c>
      <c r="L1839" s="53">
        <v>1.188545277005305E-3</v>
      </c>
      <c r="M1839" s="43" t="s">
        <v>386</v>
      </c>
      <c r="N1839" s="43" t="s">
        <v>387</v>
      </c>
      <c r="O1839" s="43" t="s">
        <v>382</v>
      </c>
      <c r="P1839" s="43" t="s">
        <v>388</v>
      </c>
      <c r="Q1839" s="43" t="s">
        <v>389</v>
      </c>
      <c r="R1839" s="43" t="s">
        <v>385</v>
      </c>
      <c r="S1839" s="43" t="s">
        <v>330</v>
      </c>
      <c r="V1839" s="42" t="s">
        <v>2468</v>
      </c>
      <c r="W1839"/>
    </row>
    <row r="1840" spans="1:23" s="39" customFormat="1" x14ac:dyDescent="0.35">
      <c r="A1840" s="43" t="s">
        <v>497</v>
      </c>
      <c r="B1840" s="54">
        <v>24031</v>
      </c>
      <c r="C1840" s="54" t="s">
        <v>12</v>
      </c>
      <c r="D1840" s="53">
        <v>5.3985886240000003</v>
      </c>
      <c r="E1840" s="53">
        <f>SUMIFS('Ratios_MARAMA-VA'!T:T, 'Ratios_MARAMA-VA'!AA:AA, V1840)</f>
        <v>5.3985886239956802</v>
      </c>
      <c r="F1840" s="53">
        <f>SUMIFS('Ratios_MARAMA-VA'!J:J, 'Ratios_MARAMA-VA'!AA:AA, V1840)</f>
        <v>1.48698097489787E-2</v>
      </c>
      <c r="G1840" s="53"/>
      <c r="H1840" s="53">
        <f t="shared" si="21"/>
        <v>2.7543883753033669E-3</v>
      </c>
      <c r="I1840" s="53">
        <v>5.9758066627017996</v>
      </c>
      <c r="J1840" s="53">
        <v>1.6459692404806246E-2</v>
      </c>
      <c r="K1840" s="53">
        <v>6.2918674097876197</v>
      </c>
      <c r="L1840" s="53">
        <v>1.7330246452469125E-2</v>
      </c>
      <c r="M1840" s="43" t="s">
        <v>386</v>
      </c>
      <c r="N1840" s="43" t="s">
        <v>387</v>
      </c>
      <c r="O1840" s="43" t="s">
        <v>382</v>
      </c>
      <c r="P1840" s="43" t="s">
        <v>388</v>
      </c>
      <c r="Q1840" s="43" t="s">
        <v>389</v>
      </c>
      <c r="R1840" s="43" t="s">
        <v>385</v>
      </c>
      <c r="S1840" s="43" t="s">
        <v>330</v>
      </c>
      <c r="V1840" s="42" t="s">
        <v>2469</v>
      </c>
      <c r="W1840"/>
    </row>
    <row r="1841" spans="1:23" s="39" customFormat="1" x14ac:dyDescent="0.35">
      <c r="A1841" s="43" t="s">
        <v>497</v>
      </c>
      <c r="B1841" s="54">
        <v>24033</v>
      </c>
      <c r="C1841" s="54" t="s">
        <v>12</v>
      </c>
      <c r="D1841" s="53">
        <v>4.8316932110000002</v>
      </c>
      <c r="E1841" s="53">
        <f>SUMIFS('Ratios_MARAMA-VA'!T:T, 'Ratios_MARAMA-VA'!AA:AA, V1841)</f>
        <v>4.8316932109961304</v>
      </c>
      <c r="F1841" s="53">
        <f>SUMIFS('Ratios_MARAMA-VA'!J:J, 'Ratios_MARAMA-VA'!AA:AA, V1841)</f>
        <v>1.3308359613399901E-2</v>
      </c>
      <c r="G1841" s="53"/>
      <c r="H1841" s="53">
        <f t="shared" si="21"/>
        <v>2.7543883753033591E-3</v>
      </c>
      <c r="I1841" s="53">
        <v>5.2067290757107401</v>
      </c>
      <c r="J1841" s="53">
        <v>1.4341354039491666E-2</v>
      </c>
      <c r="K1841" s="53">
        <v>5.3961592512355896</v>
      </c>
      <c r="L1841" s="53">
        <v>1.4863118312888987E-2</v>
      </c>
      <c r="M1841" s="43" t="s">
        <v>386</v>
      </c>
      <c r="N1841" s="43" t="s">
        <v>387</v>
      </c>
      <c r="O1841" s="43" t="s">
        <v>382</v>
      </c>
      <c r="P1841" s="43" t="s">
        <v>388</v>
      </c>
      <c r="Q1841" s="43" t="s">
        <v>389</v>
      </c>
      <c r="R1841" s="43" t="s">
        <v>385</v>
      </c>
      <c r="S1841" s="43" t="s">
        <v>330</v>
      </c>
      <c r="V1841" s="42" t="s">
        <v>2470</v>
      </c>
      <c r="W1841"/>
    </row>
    <row r="1842" spans="1:23" s="39" customFormat="1" x14ac:dyDescent="0.35">
      <c r="A1842" s="43" t="s">
        <v>811</v>
      </c>
      <c r="B1842" s="54">
        <v>51013</v>
      </c>
      <c r="C1842" s="54" t="s">
        <v>12</v>
      </c>
      <c r="D1842" s="53">
        <v>2.4507324769999999</v>
      </c>
      <c r="E1842" s="53">
        <f>SUMIFS('Ratios_MARAMA-VA'!T:T, 'Ratios_MARAMA-VA'!AA:AA, V1842)</f>
        <v>2.4507324769980401</v>
      </c>
      <c r="F1842" s="53">
        <f>SUMIFS('Ratios_MARAMA-VA'!J:J, 'Ratios_MARAMA-VA'!AA:AA, V1842)</f>
        <v>6.7502690456218203E-3</v>
      </c>
      <c r="G1842" s="53"/>
      <c r="H1842" s="53">
        <f t="shared" si="21"/>
        <v>2.7543883753033639E-3</v>
      </c>
      <c r="I1842" s="53">
        <v>2.5935449003550701</v>
      </c>
      <c r="J1842" s="53">
        <v>7.1436299243653268E-3</v>
      </c>
      <c r="K1842" s="53">
        <v>2.6582985524770999</v>
      </c>
      <c r="L1842" s="53">
        <v>7.3219866310286832E-3</v>
      </c>
      <c r="M1842" s="43" t="s">
        <v>386</v>
      </c>
      <c r="N1842" s="43" t="s">
        <v>387</v>
      </c>
      <c r="O1842" s="43" t="s">
        <v>382</v>
      </c>
      <c r="P1842" s="43" t="s">
        <v>388</v>
      </c>
      <c r="Q1842" s="43" t="s">
        <v>389</v>
      </c>
      <c r="R1842" s="43" t="s">
        <v>385</v>
      </c>
      <c r="S1842" s="43" t="s">
        <v>330</v>
      </c>
      <c r="V1842" s="42" t="s">
        <v>2472</v>
      </c>
      <c r="W1842"/>
    </row>
    <row r="1843" spans="1:23" s="39" customFormat="1" x14ac:dyDescent="0.35">
      <c r="A1843" s="43" t="s">
        <v>811</v>
      </c>
      <c r="B1843" s="54">
        <v>51059</v>
      </c>
      <c r="C1843" s="54" t="s">
        <v>12</v>
      </c>
      <c r="D1843" s="53">
        <v>6.9335669720000004</v>
      </c>
      <c r="E1843" s="53">
        <f>SUMIFS('Ratios_MARAMA-VA'!T:T, 'Ratios_MARAMA-VA'!AA:AA, V1843)</f>
        <v>6.9335669719944697</v>
      </c>
      <c r="F1843" s="53">
        <f>SUMIFS('Ratios_MARAMA-VA'!J:J, 'Ratios_MARAMA-VA'!AA:AA, V1843)</f>
        <v>1.9097736267048901E-2</v>
      </c>
      <c r="G1843" s="53"/>
      <c r="H1843" s="53">
        <f t="shared" si="21"/>
        <v>2.7543883753033621E-3</v>
      </c>
      <c r="I1843" s="53">
        <v>8.1794702457179707</v>
      </c>
      <c r="J1843" s="53">
        <v>2.2529437760945313E-2</v>
      </c>
      <c r="K1843" s="53">
        <v>8.9489237576390597</v>
      </c>
      <c r="L1843" s="53">
        <v>2.4648811569517107E-2</v>
      </c>
      <c r="M1843" s="43" t="s">
        <v>386</v>
      </c>
      <c r="N1843" s="43" t="s">
        <v>387</v>
      </c>
      <c r="O1843" s="43" t="s">
        <v>382</v>
      </c>
      <c r="P1843" s="43" t="s">
        <v>388</v>
      </c>
      <c r="Q1843" s="43" t="s">
        <v>389</v>
      </c>
      <c r="R1843" s="43" t="s">
        <v>385</v>
      </c>
      <c r="S1843" s="43" t="s">
        <v>330</v>
      </c>
      <c r="V1843" s="42" t="s">
        <v>2473</v>
      </c>
      <c r="W1843"/>
    </row>
    <row r="1844" spans="1:23" s="39" customFormat="1" x14ac:dyDescent="0.35">
      <c r="A1844" s="43" t="s">
        <v>811</v>
      </c>
      <c r="B1844" s="54">
        <v>51107</v>
      </c>
      <c r="C1844" s="54" t="s">
        <v>12</v>
      </c>
      <c r="D1844" s="53">
        <v>2.4332895410000002</v>
      </c>
      <c r="E1844" s="53">
        <f>SUMIFS('Ratios_MARAMA-VA'!T:T, 'Ratios_MARAMA-VA'!AA:AA, V1844)</f>
        <v>2.4332895409980302</v>
      </c>
      <c r="F1844" s="53">
        <f>SUMIFS('Ratios_MARAMA-VA'!J:J, 'Ratios_MARAMA-VA'!AA:AA, V1844)</f>
        <v>6.7022244254723203E-3</v>
      </c>
      <c r="G1844" s="53"/>
      <c r="H1844" s="53">
        <f t="shared" si="21"/>
        <v>2.7543883753033999E-3</v>
      </c>
      <c r="I1844" s="53">
        <v>3.2432180556232</v>
      </c>
      <c r="J1844" s="53">
        <v>8.9330821109826382E-3</v>
      </c>
      <c r="K1844" s="53">
        <v>3.8175457570567</v>
      </c>
      <c r="L1844" s="53">
        <v>1.0515003655425792E-2</v>
      </c>
      <c r="M1844" s="43" t="s">
        <v>386</v>
      </c>
      <c r="N1844" s="43" t="s">
        <v>387</v>
      </c>
      <c r="O1844" s="43" t="s">
        <v>382</v>
      </c>
      <c r="P1844" s="43" t="s">
        <v>388</v>
      </c>
      <c r="Q1844" s="43" t="s">
        <v>389</v>
      </c>
      <c r="R1844" s="43" t="s">
        <v>385</v>
      </c>
      <c r="S1844" s="43" t="s">
        <v>330</v>
      </c>
      <c r="V1844" s="42" t="s">
        <v>2476</v>
      </c>
      <c r="W1844"/>
    </row>
    <row r="1845" spans="1:23" s="39" customFormat="1" x14ac:dyDescent="0.35">
      <c r="A1845" s="43" t="s">
        <v>811</v>
      </c>
      <c r="B1845" s="54">
        <v>51153</v>
      </c>
      <c r="C1845" s="54" t="s">
        <v>12</v>
      </c>
      <c r="D1845" s="53">
        <v>1.8751155960000001</v>
      </c>
      <c r="E1845" s="53">
        <f>SUMIFS('Ratios_MARAMA-VA'!T:T, 'Ratios_MARAMA-VA'!AA:AA, V1845)</f>
        <v>1.87511559599849</v>
      </c>
      <c r="F1845" s="53">
        <f>SUMIFS('Ratios_MARAMA-VA'!J:J, 'Ratios_MARAMA-VA'!AA:AA, V1845)</f>
        <v>5.1647965999683304E-3</v>
      </c>
      <c r="G1845" s="53"/>
      <c r="H1845" s="53">
        <f t="shared" si="21"/>
        <v>2.7543883753033908E-3</v>
      </c>
      <c r="I1845" s="53">
        <v>2.2452180469693102</v>
      </c>
      <c r="J1845" s="53">
        <v>6.1842024885936505E-3</v>
      </c>
      <c r="K1845" s="53">
        <v>2.4801927883220101</v>
      </c>
      <c r="L1845" s="53">
        <v>6.8314141846654479E-3</v>
      </c>
      <c r="M1845" s="43" t="s">
        <v>386</v>
      </c>
      <c r="N1845" s="43" t="s">
        <v>387</v>
      </c>
      <c r="O1845" s="43" t="s">
        <v>382</v>
      </c>
      <c r="P1845" s="43" t="s">
        <v>388</v>
      </c>
      <c r="Q1845" s="43" t="s">
        <v>389</v>
      </c>
      <c r="R1845" s="43" t="s">
        <v>385</v>
      </c>
      <c r="S1845" s="43" t="s">
        <v>330</v>
      </c>
      <c r="V1845" s="42" t="s">
        <v>2478</v>
      </c>
      <c r="W1845"/>
    </row>
    <row r="1846" spans="1:23" s="39" customFormat="1" x14ac:dyDescent="0.35">
      <c r="A1846" s="43" t="s">
        <v>811</v>
      </c>
      <c r="B1846" s="54">
        <v>51510</v>
      </c>
      <c r="C1846" s="54" t="s">
        <v>12</v>
      </c>
      <c r="D1846" s="53">
        <v>1.1773981650000001</v>
      </c>
      <c r="E1846" s="53">
        <f>SUMIFS('Ratios_MARAMA-VA'!T:T, 'Ratios_MARAMA-VA'!AA:AA, V1846)</f>
        <v>1.1773981649990499</v>
      </c>
      <c r="F1846" s="53">
        <f>SUMIFS('Ratios_MARAMA-VA'!J:J, 'Ratios_MARAMA-VA'!AA:AA, V1846)</f>
        <v>3.24301181877692E-3</v>
      </c>
      <c r="G1846" s="53"/>
      <c r="H1846" s="53">
        <f t="shared" si="21"/>
        <v>2.7543883753033851E-3</v>
      </c>
      <c r="I1846" s="53">
        <v>1.2626590549179399</v>
      </c>
      <c r="J1846" s="53">
        <v>3.4778534228375323E-3</v>
      </c>
      <c r="K1846" s="53">
        <v>1.30520793179645</v>
      </c>
      <c r="L1846" s="53">
        <v>3.5950495546939153E-3</v>
      </c>
      <c r="M1846" s="43" t="s">
        <v>386</v>
      </c>
      <c r="N1846" s="43" t="s">
        <v>387</v>
      </c>
      <c r="O1846" s="43" t="s">
        <v>382</v>
      </c>
      <c r="P1846" s="43" t="s">
        <v>388</v>
      </c>
      <c r="Q1846" s="43" t="s">
        <v>389</v>
      </c>
      <c r="R1846" s="43" t="s">
        <v>385</v>
      </c>
      <c r="S1846" s="43" t="s">
        <v>330</v>
      </c>
      <c r="V1846" s="42" t="s">
        <v>2471</v>
      </c>
      <c r="W1846"/>
    </row>
    <row r="1847" spans="1:23" s="39" customFormat="1" x14ac:dyDescent="0.35">
      <c r="A1847" s="43" t="s">
        <v>811</v>
      </c>
      <c r="B1847" s="54">
        <v>51600</v>
      </c>
      <c r="C1847" s="54" t="s">
        <v>12</v>
      </c>
      <c r="D1847" s="53">
        <v>0.30525137600000002</v>
      </c>
      <c r="E1847" s="53">
        <f>SUMIFS('Ratios_MARAMA-VA'!T:T, 'Ratios_MARAMA-VA'!AA:AA, V1847)</f>
        <v>0.30525137599975399</v>
      </c>
      <c r="F1847" s="53">
        <f>SUMIFS('Ratios_MARAMA-VA'!J:J, 'Ratios_MARAMA-VA'!AA:AA, V1847)</f>
        <v>8.4078084159908703E-4</v>
      </c>
      <c r="G1847" s="53"/>
      <c r="H1847" s="53">
        <f t="shared" si="21"/>
        <v>2.7543883753033912E-3</v>
      </c>
      <c r="I1847" s="53">
        <v>0.35675979779502898</v>
      </c>
      <c r="J1847" s="53">
        <v>9.826550398222163E-4</v>
      </c>
      <c r="K1847" s="53">
        <v>0.38663445696701998</v>
      </c>
      <c r="L1847" s="53">
        <v>1.064941453761699E-3</v>
      </c>
      <c r="M1847" s="43" t="s">
        <v>386</v>
      </c>
      <c r="N1847" s="43" t="s">
        <v>387</v>
      </c>
      <c r="O1847" s="43" t="s">
        <v>382</v>
      </c>
      <c r="P1847" s="43" t="s">
        <v>388</v>
      </c>
      <c r="Q1847" s="43" t="s">
        <v>389</v>
      </c>
      <c r="R1847" s="43" t="s">
        <v>385</v>
      </c>
      <c r="S1847" s="43" t="s">
        <v>330</v>
      </c>
      <c r="V1847" s="42" t="s">
        <v>2474</v>
      </c>
      <c r="W1847"/>
    </row>
    <row r="1848" spans="1:23" s="39" customFormat="1" x14ac:dyDescent="0.35">
      <c r="A1848" s="43" t="s">
        <v>811</v>
      </c>
      <c r="B1848" s="54">
        <v>51610</v>
      </c>
      <c r="C1848" s="54" t="s">
        <v>12</v>
      </c>
      <c r="D1848" s="53">
        <v>0.148264954</v>
      </c>
      <c r="E1848" s="53">
        <f>SUMIFS('Ratios_MARAMA-VA'!T:T, 'Ratios_MARAMA-VA'!AA:AA, V1848)</f>
        <v>0.14826495399988099</v>
      </c>
      <c r="F1848" s="53">
        <f>SUMIFS('Ratios_MARAMA-VA'!J:J, 'Ratios_MARAMA-VA'!AA:AA, V1848)</f>
        <v>4.0837926576216201E-4</v>
      </c>
      <c r="G1848" s="53"/>
      <c r="H1848" s="53">
        <f t="shared" si="21"/>
        <v>2.754388375303376E-3</v>
      </c>
      <c r="I1848" s="53">
        <v>0.16128698361685001</v>
      </c>
      <c r="J1848" s="53">
        <v>4.4424699276199775E-4</v>
      </c>
      <c r="K1848" s="53">
        <v>0.16853948556472201</v>
      </c>
      <c r="L1848" s="53">
        <v>4.6422319981908146E-4</v>
      </c>
      <c r="M1848" s="43" t="s">
        <v>386</v>
      </c>
      <c r="N1848" s="43" t="s">
        <v>387</v>
      </c>
      <c r="O1848" s="43" t="s">
        <v>382</v>
      </c>
      <c r="P1848" s="43" t="s">
        <v>388</v>
      </c>
      <c r="Q1848" s="43" t="s">
        <v>389</v>
      </c>
      <c r="R1848" s="43" t="s">
        <v>385</v>
      </c>
      <c r="S1848" s="43" t="s">
        <v>330</v>
      </c>
      <c r="V1848" s="42" t="s">
        <v>2475</v>
      </c>
      <c r="W1848"/>
    </row>
    <row r="1849" spans="1:23" s="39" customFormat="1" x14ac:dyDescent="0.35">
      <c r="A1849" s="43" t="s">
        <v>811</v>
      </c>
      <c r="B1849" s="54">
        <v>51685</v>
      </c>
      <c r="C1849" s="54" t="s">
        <v>12</v>
      </c>
      <c r="D1849" s="53">
        <v>4.9945300999999998E-2</v>
      </c>
      <c r="E1849" s="53">
        <f>SUMIFS('Ratios_MARAMA-VA'!T:T, 'Ratios_MARAMA-VA'!AA:AA, V1849)</f>
        <v>4.9945300999960002E-2</v>
      </c>
      <c r="F1849" s="53">
        <f>SUMIFS('Ratios_MARAMA-VA'!J:J, 'Ratios_MARAMA-VA'!AA:AA, V1849)</f>
        <v>1.3756875647531701E-4</v>
      </c>
      <c r="G1849" s="53"/>
      <c r="H1849" s="53">
        <f t="shared" si="21"/>
        <v>2.7543883753033578E-3</v>
      </c>
      <c r="I1849" s="53">
        <v>6.2419710554183001E-2</v>
      </c>
      <c r="J1849" s="53">
        <v>1.7192812514024198E-4</v>
      </c>
      <c r="K1849" s="53">
        <v>7.0376747427526198E-2</v>
      </c>
      <c r="L1849" s="53">
        <v>1.9384489500603866E-4</v>
      </c>
      <c r="M1849" s="43" t="s">
        <v>386</v>
      </c>
      <c r="N1849" s="43" t="s">
        <v>387</v>
      </c>
      <c r="O1849" s="43" t="s">
        <v>382</v>
      </c>
      <c r="P1849" s="43" t="s">
        <v>388</v>
      </c>
      <c r="Q1849" s="43" t="s">
        <v>389</v>
      </c>
      <c r="R1849" s="43" t="s">
        <v>385</v>
      </c>
      <c r="S1849" s="43" t="s">
        <v>330</v>
      </c>
      <c r="V1849" s="42" t="s">
        <v>2477</v>
      </c>
      <c r="W1849"/>
    </row>
    <row r="1850" spans="1:23" s="39" customFormat="1" x14ac:dyDescent="0.35">
      <c r="A1850" s="43" t="s">
        <v>9</v>
      </c>
      <c r="B1850" s="54">
        <v>11001</v>
      </c>
      <c r="C1850" s="54" t="s">
        <v>12</v>
      </c>
      <c r="D1850" s="53">
        <v>53.77174084</v>
      </c>
      <c r="E1850" s="53">
        <f>SUMIFS('Ratios_MARAMA-VA'!T:T, 'Ratios_MARAMA-VA'!AA:AA, V1850)</f>
        <v>53.771740839956998</v>
      </c>
      <c r="F1850" s="53">
        <f>SUMIFS('Ratios_MARAMA-VA'!J:J, 'Ratios_MARAMA-VA'!AA:AA, V1850)</f>
        <v>0.147052854626534</v>
      </c>
      <c r="G1850" s="53"/>
      <c r="H1850" s="53">
        <f t="shared" si="21"/>
        <v>2.7347609046955231E-3</v>
      </c>
      <c r="I1850" s="53">
        <v>57.282373888568998</v>
      </c>
      <c r="J1850" s="53">
        <v>0.15665359663861017</v>
      </c>
      <c r="K1850" s="53">
        <v>58.9235481548249</v>
      </c>
      <c r="L1850" s="53">
        <v>0.16114181585975917</v>
      </c>
      <c r="M1850" s="43" t="s">
        <v>390</v>
      </c>
      <c r="N1850" s="43" t="s">
        <v>159</v>
      </c>
      <c r="O1850" s="43" t="s">
        <v>382</v>
      </c>
      <c r="P1850" s="43" t="s">
        <v>391</v>
      </c>
      <c r="Q1850" s="43" t="s">
        <v>389</v>
      </c>
      <c r="R1850" s="43" t="s">
        <v>385</v>
      </c>
      <c r="S1850" s="43" t="s">
        <v>330</v>
      </c>
      <c r="V1850" s="42" t="s">
        <v>2479</v>
      </c>
      <c r="W1850"/>
    </row>
    <row r="1851" spans="1:23" s="39" customFormat="1" x14ac:dyDescent="0.35">
      <c r="A1851" s="43" t="s">
        <v>497</v>
      </c>
      <c r="B1851" s="54">
        <v>24009</v>
      </c>
      <c r="C1851" s="54" t="s">
        <v>12</v>
      </c>
      <c r="D1851" s="53">
        <v>19.750436709999999</v>
      </c>
      <c r="E1851" s="53">
        <f>SUMIFS('Ratios_MARAMA-VA'!T:T, 'Ratios_MARAMA-VA'!AA:AA, V1851)</f>
        <v>19.750436709984101</v>
      </c>
      <c r="F1851" s="53">
        <f>SUMIFS('Ratios_MARAMA-VA'!J:J, 'Ratios_MARAMA-VA'!AA:AA, V1851)</f>
        <v>5.4012722165128202E-2</v>
      </c>
      <c r="G1851" s="53"/>
      <c r="H1851" s="53">
        <f t="shared" si="21"/>
        <v>2.7347609046955439E-3</v>
      </c>
      <c r="I1851" s="53">
        <v>22.807105057852201</v>
      </c>
      <c r="J1851" s="53">
        <v>6.2371979261498199E-2</v>
      </c>
      <c r="K1851" s="53">
        <v>24.623172473615298</v>
      </c>
      <c r="L1851" s="53">
        <v>6.7338489430418591E-2</v>
      </c>
      <c r="M1851" s="43" t="s">
        <v>390</v>
      </c>
      <c r="N1851" s="43" t="s">
        <v>159</v>
      </c>
      <c r="O1851" s="43" t="s">
        <v>382</v>
      </c>
      <c r="P1851" s="43" t="s">
        <v>391</v>
      </c>
      <c r="Q1851" s="43" t="s">
        <v>389</v>
      </c>
      <c r="R1851" s="43" t="s">
        <v>385</v>
      </c>
      <c r="S1851" s="43" t="s">
        <v>330</v>
      </c>
      <c r="V1851" s="42" t="s">
        <v>2480</v>
      </c>
      <c r="W1851"/>
    </row>
    <row r="1852" spans="1:23" s="39" customFormat="1" x14ac:dyDescent="0.35">
      <c r="A1852" s="43" t="s">
        <v>497</v>
      </c>
      <c r="B1852" s="54">
        <v>24017</v>
      </c>
      <c r="C1852" s="54" t="s">
        <v>12</v>
      </c>
      <c r="D1852" s="53">
        <v>45.597461269999997</v>
      </c>
      <c r="E1852" s="53">
        <f>SUMIFS('Ratios_MARAMA-VA'!T:T, 'Ratios_MARAMA-VA'!AA:AA, V1852)</f>
        <v>45.597461269963397</v>
      </c>
      <c r="F1852" s="53">
        <f>SUMIFS('Ratios_MARAMA-VA'!J:J, 'Ratios_MARAMA-VA'!AA:AA, V1852)</f>
        <v>0.124698154434464</v>
      </c>
      <c r="G1852" s="53"/>
      <c r="H1852" s="53">
        <f t="shared" si="21"/>
        <v>2.7347609046955192E-3</v>
      </c>
      <c r="I1852" s="53">
        <v>53.009874496330703</v>
      </c>
      <c r="J1852" s="53">
        <v>0.14496933233538128</v>
      </c>
      <c r="K1852" s="53">
        <v>57.448688135042303</v>
      </c>
      <c r="L1852" s="53">
        <v>0.15710842633775904</v>
      </c>
      <c r="M1852" s="43" t="s">
        <v>390</v>
      </c>
      <c r="N1852" s="43" t="s">
        <v>159</v>
      </c>
      <c r="O1852" s="43" t="s">
        <v>382</v>
      </c>
      <c r="P1852" s="43" t="s">
        <v>391</v>
      </c>
      <c r="Q1852" s="43" t="s">
        <v>389</v>
      </c>
      <c r="R1852" s="43" t="s">
        <v>385</v>
      </c>
      <c r="S1852" s="43" t="s">
        <v>330</v>
      </c>
      <c r="V1852" s="42" t="s">
        <v>2481</v>
      </c>
      <c r="W1852"/>
    </row>
    <row r="1853" spans="1:23" s="39" customFormat="1" x14ac:dyDescent="0.35">
      <c r="A1853" s="43" t="s">
        <v>497</v>
      </c>
      <c r="B1853" s="54">
        <v>24021</v>
      </c>
      <c r="C1853" s="54" t="s">
        <v>12</v>
      </c>
      <c r="D1853" s="53">
        <v>245.70882280000001</v>
      </c>
      <c r="E1853" s="53">
        <f>SUMIFS('Ratios_MARAMA-VA'!T:T, 'Ratios_MARAMA-VA'!AA:AA, V1853)</f>
        <v>245.70882279980199</v>
      </c>
      <c r="F1853" s="53">
        <f>SUMIFS('Ratios_MARAMA-VA'!J:J, 'Ratios_MARAMA-VA'!AA:AA, V1853)</f>
        <v>0.67195488253166502</v>
      </c>
      <c r="G1853" s="53"/>
      <c r="H1853" s="53">
        <f t="shared" si="21"/>
        <v>2.73476090469555E-3</v>
      </c>
      <c r="I1853" s="53">
        <v>282.30361958860101</v>
      </c>
      <c r="J1853" s="53">
        <v>0.7720329021049509</v>
      </c>
      <c r="K1853" s="53">
        <v>303.92171204273501</v>
      </c>
      <c r="L1853" s="53">
        <v>0.8311532161826104</v>
      </c>
      <c r="M1853" s="43" t="s">
        <v>390</v>
      </c>
      <c r="N1853" s="43" t="s">
        <v>159</v>
      </c>
      <c r="O1853" s="43" t="s">
        <v>382</v>
      </c>
      <c r="P1853" s="43" t="s">
        <v>391</v>
      </c>
      <c r="Q1853" s="43" t="s">
        <v>389</v>
      </c>
      <c r="R1853" s="43" t="s">
        <v>385</v>
      </c>
      <c r="S1853" s="43" t="s">
        <v>330</v>
      </c>
      <c r="V1853" s="42" t="s">
        <v>2482</v>
      </c>
      <c r="W1853"/>
    </row>
    <row r="1854" spans="1:23" s="39" customFormat="1" x14ac:dyDescent="0.35">
      <c r="A1854" s="43" t="s">
        <v>497</v>
      </c>
      <c r="B1854" s="54">
        <v>24031</v>
      </c>
      <c r="C1854" s="54" t="s">
        <v>12</v>
      </c>
      <c r="D1854" s="53">
        <v>148.0299565</v>
      </c>
      <c r="E1854" s="53">
        <f>SUMIFS('Ratios_MARAMA-VA'!T:T, 'Ratios_MARAMA-VA'!AA:AA, V1854)</f>
        <v>148.029956499881</v>
      </c>
      <c r="F1854" s="53">
        <f>SUMIFS('Ratios_MARAMA-VA'!J:J, 'Ratios_MARAMA-VA'!AA:AA, V1854)</f>
        <v>0.40482653775965699</v>
      </c>
      <c r="G1854" s="53"/>
      <c r="H1854" s="53">
        <f t="shared" si="21"/>
        <v>2.7347609046955469E-3</v>
      </c>
      <c r="I1854" s="53">
        <v>163.857345306805</v>
      </c>
      <c r="J1854" s="53">
        <v>0.44811066189224869</v>
      </c>
      <c r="K1854" s="53">
        <v>172.52376942263399</v>
      </c>
      <c r="L1854" s="53">
        <v>0.47181125974772847</v>
      </c>
      <c r="M1854" s="43" t="s">
        <v>390</v>
      </c>
      <c r="N1854" s="43" t="s">
        <v>159</v>
      </c>
      <c r="O1854" s="43" t="s">
        <v>382</v>
      </c>
      <c r="P1854" s="43" t="s">
        <v>391</v>
      </c>
      <c r="Q1854" s="43" t="s">
        <v>389</v>
      </c>
      <c r="R1854" s="43" t="s">
        <v>385</v>
      </c>
      <c r="S1854" s="43" t="s">
        <v>330</v>
      </c>
      <c r="V1854" s="42" t="s">
        <v>2483</v>
      </c>
      <c r="W1854"/>
    </row>
    <row r="1855" spans="1:23" s="39" customFormat="1" x14ac:dyDescent="0.35">
      <c r="A1855" s="43" t="s">
        <v>497</v>
      </c>
      <c r="B1855" s="54">
        <v>24033</v>
      </c>
      <c r="C1855" s="54" t="s">
        <v>12</v>
      </c>
      <c r="D1855" s="53">
        <v>751.46625949999998</v>
      </c>
      <c r="E1855" s="53">
        <f>SUMIFS('Ratios_MARAMA-VA'!T:T, 'Ratios_MARAMA-VA'!AA:AA, V1855)</f>
        <v>751.46625949940199</v>
      </c>
      <c r="F1855" s="53">
        <f>SUMIFS('Ratios_MARAMA-VA'!J:J, 'Ratios_MARAMA-VA'!AA:AA, V1855)</f>
        <v>2.0550805476767402</v>
      </c>
      <c r="G1855" s="53"/>
      <c r="H1855" s="53">
        <f t="shared" si="21"/>
        <v>2.7347609046955161E-3</v>
      </c>
      <c r="I1855" s="53">
        <v>809.79504531589396</v>
      </c>
      <c r="J1855" s="53">
        <v>2.2145958307460405</v>
      </c>
      <c r="K1855" s="53">
        <v>839.25684663929098</v>
      </c>
      <c r="L1855" s="53">
        <v>2.2951668131871736</v>
      </c>
      <c r="M1855" s="43" t="s">
        <v>390</v>
      </c>
      <c r="N1855" s="43" t="s">
        <v>159</v>
      </c>
      <c r="O1855" s="43" t="s">
        <v>382</v>
      </c>
      <c r="P1855" s="43" t="s">
        <v>391</v>
      </c>
      <c r="Q1855" s="43" t="s">
        <v>389</v>
      </c>
      <c r="R1855" s="43" t="s">
        <v>385</v>
      </c>
      <c r="S1855" s="43" t="s">
        <v>330</v>
      </c>
      <c r="V1855" s="42" t="s">
        <v>2484</v>
      </c>
      <c r="W1855"/>
    </row>
    <row r="1856" spans="1:23" s="39" customFormat="1" x14ac:dyDescent="0.35">
      <c r="A1856" s="43" t="s">
        <v>811</v>
      </c>
      <c r="B1856" s="54">
        <v>51013</v>
      </c>
      <c r="C1856" s="54" t="s">
        <v>12</v>
      </c>
      <c r="D1856" s="53">
        <v>3.3049092830000002</v>
      </c>
      <c r="E1856" s="53">
        <f>SUMIFS('Ratios_MARAMA-VA'!T:T, 'Ratios_MARAMA-VA'!AA:AA, V1856)</f>
        <v>3.3049092829973699</v>
      </c>
      <c r="F1856" s="53">
        <f>SUMIFS('Ratios_MARAMA-VA'!J:J, 'Ratios_MARAMA-VA'!AA:AA, V1856)</f>
        <v>9.0381367007064898E-3</v>
      </c>
      <c r="G1856" s="53"/>
      <c r="H1856" s="53">
        <f t="shared" si="21"/>
        <v>2.734760904695514E-3</v>
      </c>
      <c r="I1856" s="53">
        <v>3.4974974614745702</v>
      </c>
      <c r="J1856" s="53">
        <v>9.5648193219124589E-3</v>
      </c>
      <c r="K1856" s="53">
        <v>3.58482031209767</v>
      </c>
      <c r="L1856" s="53">
        <v>9.8036264398830789E-3</v>
      </c>
      <c r="M1856" s="43" t="s">
        <v>390</v>
      </c>
      <c r="N1856" s="43" t="s">
        <v>159</v>
      </c>
      <c r="O1856" s="43" t="s">
        <v>382</v>
      </c>
      <c r="P1856" s="43" t="s">
        <v>391</v>
      </c>
      <c r="Q1856" s="43" t="s">
        <v>389</v>
      </c>
      <c r="R1856" s="43" t="s">
        <v>385</v>
      </c>
      <c r="S1856" s="43" t="s">
        <v>330</v>
      </c>
      <c r="V1856" s="42" t="s">
        <v>2486</v>
      </c>
      <c r="W1856"/>
    </row>
    <row r="1857" spans="1:23" s="39" customFormat="1" x14ac:dyDescent="0.35">
      <c r="A1857" s="43" t="s">
        <v>811</v>
      </c>
      <c r="B1857" s="54">
        <v>51059</v>
      </c>
      <c r="C1857" s="54" t="s">
        <v>12</v>
      </c>
      <c r="D1857" s="53">
        <v>37.958326999999997</v>
      </c>
      <c r="E1857" s="53">
        <f>SUMIFS('Ratios_MARAMA-VA'!T:T, 'Ratios_MARAMA-VA'!AA:AA, V1857)</f>
        <v>37.9583269999696</v>
      </c>
      <c r="F1857" s="53">
        <f>SUMIFS('Ratios_MARAMA-VA'!J:J, 'Ratios_MARAMA-VA'!AA:AA, V1857)</f>
        <v>0.103806948687165</v>
      </c>
      <c r="G1857" s="53"/>
      <c r="H1857" s="53">
        <f t="shared" si="21"/>
        <v>2.7347609046955135E-3</v>
      </c>
      <c r="I1857" s="53">
        <v>44.779116943349401</v>
      </c>
      <c r="J1857" s="53">
        <v>0.1224601783634604</v>
      </c>
      <c r="K1857" s="53">
        <v>48.991547303472402</v>
      </c>
      <c r="L1857" s="53">
        <v>0.13398016822607722</v>
      </c>
      <c r="M1857" s="43" t="s">
        <v>390</v>
      </c>
      <c r="N1857" s="43" t="s">
        <v>159</v>
      </c>
      <c r="O1857" s="43" t="s">
        <v>382</v>
      </c>
      <c r="P1857" s="43" t="s">
        <v>391</v>
      </c>
      <c r="Q1857" s="43" t="s">
        <v>389</v>
      </c>
      <c r="R1857" s="43" t="s">
        <v>385</v>
      </c>
      <c r="S1857" s="43" t="s">
        <v>330</v>
      </c>
      <c r="V1857" s="42" t="s">
        <v>2487</v>
      </c>
      <c r="W1857"/>
    </row>
    <row r="1858" spans="1:23" s="39" customFormat="1" x14ac:dyDescent="0.35">
      <c r="A1858" s="43" t="s">
        <v>811</v>
      </c>
      <c r="B1858" s="54">
        <v>51107</v>
      </c>
      <c r="C1858" s="54" t="s">
        <v>12</v>
      </c>
      <c r="D1858" s="53">
        <v>21.882991560000001</v>
      </c>
      <c r="E1858" s="53">
        <f>SUMIFS('Ratios_MARAMA-VA'!T:T, 'Ratios_MARAMA-VA'!AA:AA, V1858)</f>
        <v>21.8829915599825</v>
      </c>
      <c r="F1858" s="53">
        <f>SUMIFS('Ratios_MARAMA-VA'!J:J, 'Ratios_MARAMA-VA'!AA:AA, V1858)</f>
        <v>5.9844749796022403E-2</v>
      </c>
      <c r="G1858" s="53"/>
      <c r="H1858" s="53">
        <f t="shared" si="21"/>
        <v>2.7347609046955309E-3</v>
      </c>
      <c r="I1858" s="53">
        <v>29.166818063614102</v>
      </c>
      <c r="J1858" s="53">
        <v>7.9764273754739254E-2</v>
      </c>
      <c r="K1858" s="53">
        <v>34.331845912284599</v>
      </c>
      <c r="L1858" s="53">
        <v>9.3889389986947E-2</v>
      </c>
      <c r="M1858" s="43" t="s">
        <v>390</v>
      </c>
      <c r="N1858" s="43" t="s">
        <v>159</v>
      </c>
      <c r="O1858" s="43" t="s">
        <v>382</v>
      </c>
      <c r="P1858" s="43" t="s">
        <v>391</v>
      </c>
      <c r="Q1858" s="43" t="s">
        <v>389</v>
      </c>
      <c r="R1858" s="43" t="s">
        <v>385</v>
      </c>
      <c r="S1858" s="43" t="s">
        <v>330</v>
      </c>
      <c r="V1858" s="42" t="s">
        <v>2490</v>
      </c>
      <c r="W1858"/>
    </row>
    <row r="1859" spans="1:23" s="39" customFormat="1" x14ac:dyDescent="0.35">
      <c r="A1859" s="43" t="s">
        <v>811</v>
      </c>
      <c r="B1859" s="54">
        <v>51153</v>
      </c>
      <c r="C1859" s="54" t="s">
        <v>12</v>
      </c>
      <c r="D1859" s="53">
        <v>3.1444767929999999</v>
      </c>
      <c r="E1859" s="53">
        <f>SUMIFS('Ratios_MARAMA-VA'!T:T, 'Ratios_MARAMA-VA'!AA:AA, V1859)</f>
        <v>3.1444767929974802</v>
      </c>
      <c r="F1859" s="53">
        <f>SUMIFS('Ratios_MARAMA-VA'!J:J, 'Ratios_MARAMA-VA'!AA:AA, V1859)</f>
        <v>8.5993921992118891E-3</v>
      </c>
      <c r="G1859" s="53"/>
      <c r="H1859" s="53">
        <f t="shared" ref="H1859:H1922" si="22">F1859/E1859</f>
        <v>2.7347609046955304E-3</v>
      </c>
      <c r="I1859" s="53">
        <v>3.7651204325644101</v>
      </c>
      <c r="J1859" s="53">
        <v>1.0296704160447473E-2</v>
      </c>
      <c r="K1859" s="53">
        <v>4.1591615373906397</v>
      </c>
      <c r="L1859" s="53">
        <v>1.1374312368769278E-2</v>
      </c>
      <c r="M1859" s="43" t="s">
        <v>390</v>
      </c>
      <c r="N1859" s="43" t="s">
        <v>159</v>
      </c>
      <c r="O1859" s="43" t="s">
        <v>382</v>
      </c>
      <c r="P1859" s="43" t="s">
        <v>391</v>
      </c>
      <c r="Q1859" s="43" t="s">
        <v>389</v>
      </c>
      <c r="R1859" s="43" t="s">
        <v>385</v>
      </c>
      <c r="S1859" s="43" t="s">
        <v>330</v>
      </c>
      <c r="V1859" s="42" t="s">
        <v>2492</v>
      </c>
      <c r="W1859"/>
    </row>
    <row r="1860" spans="1:23" s="39" customFormat="1" x14ac:dyDescent="0.35">
      <c r="A1860" s="43" t="s">
        <v>811</v>
      </c>
      <c r="B1860" s="54">
        <v>51510</v>
      </c>
      <c r="C1860" s="54" t="s">
        <v>12</v>
      </c>
      <c r="D1860" s="53">
        <v>25.508765820000001</v>
      </c>
      <c r="E1860" s="53">
        <f>SUMIFS('Ratios_MARAMA-VA'!T:T, 'Ratios_MARAMA-VA'!AA:AA, V1860)</f>
        <v>25.508765819979502</v>
      </c>
      <c r="F1860" s="53">
        <f>SUMIFS('Ratios_MARAMA-VA'!J:J, 'Ratios_MARAMA-VA'!AA:AA, V1860)</f>
        <v>6.9760375491513996E-2</v>
      </c>
      <c r="G1860" s="53"/>
      <c r="H1860" s="53">
        <f t="shared" si="22"/>
        <v>2.7347609046955474E-3</v>
      </c>
      <c r="I1860" s="53">
        <v>27.355974469693699</v>
      </c>
      <c r="J1860" s="53">
        <v>7.4812049489567836E-2</v>
      </c>
      <c r="K1860" s="53">
        <v>28.277811591970799</v>
      </c>
      <c r="L1860" s="53">
        <v>7.7333053612068298E-2</v>
      </c>
      <c r="M1860" s="43" t="s">
        <v>390</v>
      </c>
      <c r="N1860" s="43" t="s">
        <v>159</v>
      </c>
      <c r="O1860" s="43" t="s">
        <v>382</v>
      </c>
      <c r="P1860" s="43" t="s">
        <v>391</v>
      </c>
      <c r="Q1860" s="43" t="s">
        <v>389</v>
      </c>
      <c r="R1860" s="43" t="s">
        <v>385</v>
      </c>
      <c r="S1860" s="43" t="s">
        <v>330</v>
      </c>
      <c r="V1860" s="42" t="s">
        <v>2485</v>
      </c>
      <c r="W1860"/>
    </row>
    <row r="1861" spans="1:23" s="39" customFormat="1" x14ac:dyDescent="0.35">
      <c r="A1861" s="43" t="s">
        <v>811</v>
      </c>
      <c r="B1861" s="54">
        <v>51600</v>
      </c>
      <c r="C1861" s="54" t="s">
        <v>12</v>
      </c>
      <c r="D1861" s="53">
        <v>0.77007594899999998</v>
      </c>
      <c r="E1861" s="53">
        <f>SUMIFS('Ratios_MARAMA-VA'!T:T, 'Ratios_MARAMA-VA'!AA:AA, V1861)</f>
        <v>0.77007594899938103</v>
      </c>
      <c r="F1861" s="53">
        <f>SUMIFS('Ratios_MARAMA-VA'!J:J, 'Ratios_MARAMA-VA'!AA:AA, V1861)</f>
        <v>2.1059735989698201E-3</v>
      </c>
      <c r="G1861" s="53"/>
      <c r="H1861" s="53">
        <f t="shared" si="22"/>
        <v>2.7347609046955352E-3</v>
      </c>
      <c r="I1861" s="53">
        <v>0.90001933308911597</v>
      </c>
      <c r="J1861" s="53">
        <v>2.461337685602263E-3</v>
      </c>
      <c r="K1861" s="53">
        <v>0.97538592705632099</v>
      </c>
      <c r="L1861" s="53">
        <v>2.6674473003038377E-3</v>
      </c>
      <c r="M1861" s="43" t="s">
        <v>390</v>
      </c>
      <c r="N1861" s="43" t="s">
        <v>159</v>
      </c>
      <c r="O1861" s="43" t="s">
        <v>382</v>
      </c>
      <c r="P1861" s="43" t="s">
        <v>391</v>
      </c>
      <c r="Q1861" s="43" t="s">
        <v>389</v>
      </c>
      <c r="R1861" s="43" t="s">
        <v>385</v>
      </c>
      <c r="S1861" s="43" t="s">
        <v>330</v>
      </c>
      <c r="V1861" s="42" t="s">
        <v>2488</v>
      </c>
      <c r="W1861"/>
    </row>
    <row r="1862" spans="1:23" s="39" customFormat="1" x14ac:dyDescent="0.35">
      <c r="A1862" s="43" t="s">
        <v>811</v>
      </c>
      <c r="B1862" s="54">
        <v>51610</v>
      </c>
      <c r="C1862" s="54" t="s">
        <v>12</v>
      </c>
      <c r="D1862" s="53">
        <v>0.22460548499999999</v>
      </c>
      <c r="E1862" s="53">
        <f>SUMIFS('Ratios_MARAMA-VA'!T:T, 'Ratios_MARAMA-VA'!AA:AA, V1862)</f>
        <v>0.22460548499982</v>
      </c>
      <c r="F1862" s="53">
        <f>SUMIFS('Ratios_MARAMA-VA'!J:J, 'Ratios_MARAMA-VA'!AA:AA, V1862)</f>
        <v>6.1424229935768803E-4</v>
      </c>
      <c r="G1862" s="53"/>
      <c r="H1862" s="53">
        <f t="shared" si="22"/>
        <v>2.7347609046955391E-3</v>
      </c>
      <c r="I1862" s="53">
        <v>0.24433246159743</v>
      </c>
      <c r="J1862" s="53">
        <v>6.681908637246757E-4</v>
      </c>
      <c r="K1862" s="53">
        <v>0.25531922329342199</v>
      </c>
      <c r="L1862" s="53">
        <v>6.982370300800811E-4</v>
      </c>
      <c r="M1862" s="43" t="s">
        <v>390</v>
      </c>
      <c r="N1862" s="43" t="s">
        <v>159</v>
      </c>
      <c r="O1862" s="43" t="s">
        <v>382</v>
      </c>
      <c r="P1862" s="43" t="s">
        <v>391</v>
      </c>
      <c r="Q1862" s="43" t="s">
        <v>389</v>
      </c>
      <c r="R1862" s="43" t="s">
        <v>385</v>
      </c>
      <c r="S1862" s="43" t="s">
        <v>330</v>
      </c>
      <c r="V1862" s="42" t="s">
        <v>2489</v>
      </c>
      <c r="W1862"/>
    </row>
    <row r="1863" spans="1:23" s="39" customFormat="1" x14ac:dyDescent="0.35">
      <c r="A1863" s="43" t="s">
        <v>811</v>
      </c>
      <c r="B1863" s="54">
        <v>51683</v>
      </c>
      <c r="C1863" s="54" t="s">
        <v>12</v>
      </c>
      <c r="D1863" s="53">
        <v>4.0749852320000004</v>
      </c>
      <c r="E1863" s="53">
        <f>SUMIFS('Ratios_MARAMA-VA'!T:T, 'Ratios_MARAMA-VA'!AA:AA, V1863)</f>
        <v>4.0749852319967399</v>
      </c>
      <c r="F1863" s="53">
        <f>SUMIFS('Ratios_MARAMA-VA'!J:J, 'Ratios_MARAMA-VA'!AA:AA, V1863)</f>
        <v>1.1144110299676199E-2</v>
      </c>
      <c r="G1863" s="53"/>
      <c r="H1863" s="53">
        <f t="shared" si="22"/>
        <v>2.7347609046954983E-3</v>
      </c>
      <c r="I1863" s="53">
        <v>4.9975951231276303</v>
      </c>
      <c r="J1863" s="53">
        <v>1.3667227760226329E-2</v>
      </c>
      <c r="K1863" s="53">
        <v>5.5656304314802503</v>
      </c>
      <c r="L1863" s="53">
        <v>1.5220668513995726E-2</v>
      </c>
      <c r="M1863" s="43" t="s">
        <v>390</v>
      </c>
      <c r="N1863" s="43" t="s">
        <v>159</v>
      </c>
      <c r="O1863" s="43" t="s">
        <v>382</v>
      </c>
      <c r="P1863" s="43" t="s">
        <v>391</v>
      </c>
      <c r="Q1863" s="43" t="s">
        <v>389</v>
      </c>
      <c r="R1863" s="43" t="s">
        <v>385</v>
      </c>
      <c r="S1863" s="43" t="s">
        <v>330</v>
      </c>
      <c r="V1863" s="42" t="s">
        <v>2491</v>
      </c>
      <c r="W1863"/>
    </row>
    <row r="1864" spans="1:23" s="39" customFormat="1" x14ac:dyDescent="0.35">
      <c r="A1864" s="43" t="s">
        <v>9</v>
      </c>
      <c r="B1864" s="54">
        <v>11001</v>
      </c>
      <c r="C1864" s="54" t="s">
        <v>12</v>
      </c>
      <c r="D1864" s="53">
        <v>14.256320000000001</v>
      </c>
      <c r="E1864" s="53">
        <f>SUMIFS('Ratios_MARAMA-VA'!T:T, 'Ratios_MARAMA-VA'!AA:AA, V1864)</f>
        <v>14.256319999979899</v>
      </c>
      <c r="F1864" s="53">
        <f>SUMIFS('Ratios_MARAMA-VA'!J:J, 'Ratios_MARAMA-VA'!AA:AA, V1864)</f>
        <v>3.8824400871405401E-2</v>
      </c>
      <c r="G1864" s="53"/>
      <c r="H1864" s="53">
        <f t="shared" si="22"/>
        <v>2.72331154684099E-3</v>
      </c>
      <c r="I1864" s="53">
        <v>15.187082280728401</v>
      </c>
      <c r="J1864" s="53">
        <v>4.1359156537931853E-2</v>
      </c>
      <c r="K1864" s="53">
        <v>15.622201269811001</v>
      </c>
      <c r="L1864" s="53">
        <v>4.2544121105150275E-2</v>
      </c>
      <c r="M1864" s="43" t="s">
        <v>414</v>
      </c>
      <c r="N1864" s="43" t="s">
        <v>393</v>
      </c>
      <c r="O1864" s="43" t="s">
        <v>382</v>
      </c>
      <c r="P1864" s="43" t="s">
        <v>402</v>
      </c>
      <c r="Q1864" s="43" t="s">
        <v>415</v>
      </c>
      <c r="R1864" s="43" t="s">
        <v>416</v>
      </c>
      <c r="S1864" s="43" t="s">
        <v>330</v>
      </c>
      <c r="V1864" s="42" t="s">
        <v>2493</v>
      </c>
      <c r="W1864"/>
    </row>
    <row r="1865" spans="1:23" s="39" customFormat="1" x14ac:dyDescent="0.35">
      <c r="A1865" s="43" t="s">
        <v>497</v>
      </c>
      <c r="B1865" s="54">
        <v>24009</v>
      </c>
      <c r="C1865" s="54" t="s">
        <v>12</v>
      </c>
      <c r="D1865" s="53">
        <v>1.86144</v>
      </c>
      <c r="E1865" s="53">
        <f>SUMIFS('Ratios_MARAMA-VA'!T:T, 'Ratios_MARAMA-VA'!AA:AA, V1865)</f>
        <v>1.8614399999973801</v>
      </c>
      <c r="F1865" s="53">
        <f>SUMIFS('Ratios_MARAMA-VA'!J:J, 'Ratios_MARAMA-VA'!AA:AA, V1865)</f>
        <v>5.0692810457445298E-3</v>
      </c>
      <c r="G1865" s="53"/>
      <c r="H1865" s="53">
        <f t="shared" si="22"/>
        <v>2.7233115468409752E-3</v>
      </c>
      <c r="I1865" s="53">
        <v>2.1495250085985802</v>
      </c>
      <c r="J1865" s="53">
        <v>5.8538262761399602E-3</v>
      </c>
      <c r="K1865" s="53">
        <v>2.3206858077259498</v>
      </c>
      <c r="L1865" s="53">
        <v>6.3199504567700545E-3</v>
      </c>
      <c r="M1865" s="43" t="s">
        <v>414</v>
      </c>
      <c r="N1865" s="43" t="s">
        <v>393</v>
      </c>
      <c r="O1865" s="43" t="s">
        <v>382</v>
      </c>
      <c r="P1865" s="43" t="s">
        <v>402</v>
      </c>
      <c r="Q1865" s="43" t="s">
        <v>415</v>
      </c>
      <c r="R1865" s="43" t="s">
        <v>416</v>
      </c>
      <c r="S1865" s="43" t="s">
        <v>330</v>
      </c>
      <c r="V1865" s="42" t="s">
        <v>2494</v>
      </c>
      <c r="W1865"/>
    </row>
    <row r="1866" spans="1:23" s="39" customFormat="1" x14ac:dyDescent="0.35">
      <c r="A1866" s="43" t="s">
        <v>497</v>
      </c>
      <c r="B1866" s="54">
        <v>24017</v>
      </c>
      <c r="C1866" s="54" t="s">
        <v>12</v>
      </c>
      <c r="D1866" s="53">
        <v>3.2887200000000001</v>
      </c>
      <c r="E1866" s="53">
        <f>SUMIFS('Ratios_MARAMA-VA'!T:T, 'Ratios_MARAMA-VA'!AA:AA, V1866)</f>
        <v>3.28871999999539</v>
      </c>
      <c r="F1866" s="53">
        <f>SUMIFS('Ratios_MARAMA-VA'!J:J, 'Ratios_MARAMA-VA'!AA:AA, V1866)</f>
        <v>8.9562091503142607E-3</v>
      </c>
      <c r="G1866" s="53"/>
      <c r="H1866" s="53">
        <f t="shared" si="22"/>
        <v>2.723311546840964E-3</v>
      </c>
      <c r="I1866" s="53">
        <v>3.8233408088505301</v>
      </c>
      <c r="J1866" s="53">
        <v>1.041214817225092E-2</v>
      </c>
      <c r="K1866" s="53">
        <v>4.1434905448953403</v>
      </c>
      <c r="L1866" s="53">
        <v>1.1284015645139837E-2</v>
      </c>
      <c r="M1866" s="43" t="s">
        <v>414</v>
      </c>
      <c r="N1866" s="43" t="s">
        <v>393</v>
      </c>
      <c r="O1866" s="43" t="s">
        <v>382</v>
      </c>
      <c r="P1866" s="43" t="s">
        <v>402</v>
      </c>
      <c r="Q1866" s="43" t="s">
        <v>415</v>
      </c>
      <c r="R1866" s="43" t="s">
        <v>416</v>
      </c>
      <c r="S1866" s="43" t="s">
        <v>330</v>
      </c>
      <c r="V1866" s="42" t="s">
        <v>2495</v>
      </c>
      <c r="W1866"/>
    </row>
    <row r="1867" spans="1:23" s="39" customFormat="1" x14ac:dyDescent="0.35">
      <c r="A1867" s="43" t="s">
        <v>497</v>
      </c>
      <c r="B1867" s="54">
        <v>24021</v>
      </c>
      <c r="C1867" s="54" t="s">
        <v>12</v>
      </c>
      <c r="D1867" s="53">
        <v>5.3032199999999996</v>
      </c>
      <c r="E1867" s="53">
        <f>SUMIFS('Ratios_MARAMA-VA'!T:T, 'Ratios_MARAMA-VA'!AA:AA, V1867)</f>
        <v>5.30321999999257</v>
      </c>
      <c r="F1867" s="53">
        <f>SUMIFS('Ratios_MARAMA-VA'!J:J, 'Ratios_MARAMA-VA'!AA:AA, V1867)</f>
        <v>1.44423202614177E-2</v>
      </c>
      <c r="G1867" s="53"/>
      <c r="H1867" s="53">
        <f t="shared" si="22"/>
        <v>2.7233115468409635E-3</v>
      </c>
      <c r="I1867" s="53">
        <v>6.0930583786699097</v>
      </c>
      <c r="J1867" s="53">
        <v>1.6593296238207846E-2</v>
      </c>
      <c r="K1867" s="53">
        <v>6.5596492766204104</v>
      </c>
      <c r="L1867" s="53">
        <v>1.7863968618247336E-2</v>
      </c>
      <c r="M1867" s="43" t="s">
        <v>414</v>
      </c>
      <c r="N1867" s="43" t="s">
        <v>393</v>
      </c>
      <c r="O1867" s="43" t="s">
        <v>382</v>
      </c>
      <c r="P1867" s="43" t="s">
        <v>402</v>
      </c>
      <c r="Q1867" s="43" t="s">
        <v>415</v>
      </c>
      <c r="R1867" s="43" t="s">
        <v>416</v>
      </c>
      <c r="S1867" s="43" t="s">
        <v>330</v>
      </c>
      <c r="V1867" s="42" t="s">
        <v>2496</v>
      </c>
      <c r="W1867"/>
    </row>
    <row r="1868" spans="1:23" s="39" customFormat="1" x14ac:dyDescent="0.35">
      <c r="A1868" s="43" t="s">
        <v>497</v>
      </c>
      <c r="B1868" s="54">
        <v>24031</v>
      </c>
      <c r="C1868" s="54" t="s">
        <v>12</v>
      </c>
      <c r="D1868" s="53">
        <v>21.03632</v>
      </c>
      <c r="E1868" s="53">
        <f>SUMIFS('Ratios_MARAMA-VA'!T:T, 'Ratios_MARAMA-VA'!AA:AA, V1868)</f>
        <v>21.036319999970601</v>
      </c>
      <c r="F1868" s="53">
        <f>SUMIFS('Ratios_MARAMA-VA'!J:J, 'Ratios_MARAMA-VA'!AA:AA, V1868)</f>
        <v>5.7288453158961097E-2</v>
      </c>
      <c r="G1868" s="53"/>
      <c r="H1868" s="53">
        <f t="shared" si="22"/>
        <v>2.7233115468409475E-3</v>
      </c>
      <c r="I1868" s="53">
        <v>23.285527009017599</v>
      </c>
      <c r="J1868" s="53">
        <v>6.3413744577934375E-2</v>
      </c>
      <c r="K1868" s="53">
        <v>24.517099828917001</v>
      </c>
      <c r="L1868" s="53">
        <v>6.6767701059141885E-2</v>
      </c>
      <c r="M1868" s="43" t="s">
        <v>414</v>
      </c>
      <c r="N1868" s="43" t="s">
        <v>393</v>
      </c>
      <c r="O1868" s="43" t="s">
        <v>382</v>
      </c>
      <c r="P1868" s="43" t="s">
        <v>402</v>
      </c>
      <c r="Q1868" s="43" t="s">
        <v>415</v>
      </c>
      <c r="R1868" s="43" t="s">
        <v>416</v>
      </c>
      <c r="S1868" s="43" t="s">
        <v>330</v>
      </c>
      <c r="V1868" s="42" t="s">
        <v>2497</v>
      </c>
      <c r="W1868"/>
    </row>
    <row r="1869" spans="1:23" s="39" customFormat="1" x14ac:dyDescent="0.35">
      <c r="A1869" s="43" t="s">
        <v>497</v>
      </c>
      <c r="B1869" s="54">
        <v>24033</v>
      </c>
      <c r="C1869" s="54" t="s">
        <v>12</v>
      </c>
      <c r="D1869" s="53">
        <v>18.192240000000002</v>
      </c>
      <c r="E1869" s="53">
        <f>SUMIFS('Ratios_MARAMA-VA'!T:T, 'Ratios_MARAMA-VA'!AA:AA, V1869)</f>
        <v>18.1922399999746</v>
      </c>
      <c r="F1869" s="53">
        <f>SUMIFS('Ratios_MARAMA-VA'!J:J, 'Ratios_MARAMA-VA'!AA:AA, V1869)</f>
        <v>4.95431372548326E-2</v>
      </c>
      <c r="G1869" s="53"/>
      <c r="H1869" s="53">
        <f t="shared" si="22"/>
        <v>2.7233115468409484E-3</v>
      </c>
      <c r="I1869" s="53">
        <v>19.604321057607802</v>
      </c>
      <c r="J1869" s="53">
        <v>5.338867390416048E-2</v>
      </c>
      <c r="K1869" s="53">
        <v>20.3175615440991</v>
      </c>
      <c r="L1869" s="53">
        <v>5.5331049956696687E-2</v>
      </c>
      <c r="M1869" s="43" t="s">
        <v>414</v>
      </c>
      <c r="N1869" s="43" t="s">
        <v>393</v>
      </c>
      <c r="O1869" s="43" t="s">
        <v>382</v>
      </c>
      <c r="P1869" s="43" t="s">
        <v>402</v>
      </c>
      <c r="Q1869" s="43" t="s">
        <v>415</v>
      </c>
      <c r="R1869" s="43" t="s">
        <v>416</v>
      </c>
      <c r="S1869" s="43" t="s">
        <v>330</v>
      </c>
      <c r="V1869" s="42" t="s">
        <v>2498</v>
      </c>
      <c r="W1869"/>
    </row>
    <row r="1870" spans="1:23" s="39" customFormat="1" x14ac:dyDescent="0.35">
      <c r="A1870" s="43" t="s">
        <v>811</v>
      </c>
      <c r="B1870" s="54">
        <v>51013</v>
      </c>
      <c r="C1870" s="54" t="s">
        <v>12</v>
      </c>
      <c r="D1870" s="53">
        <v>4.8023800000000003</v>
      </c>
      <c r="E1870" s="53">
        <f>SUMIFS('Ratios_MARAMA-VA'!T:T, 'Ratios_MARAMA-VA'!AA:AA, V1870)</f>
        <v>4.8023799999932999</v>
      </c>
      <c r="F1870" s="53">
        <f>SUMIFS('Ratios_MARAMA-VA'!J:J, 'Ratios_MARAMA-VA'!AA:AA, V1870)</f>
        <v>1.3078376906299699E-2</v>
      </c>
      <c r="G1870" s="53"/>
      <c r="H1870" s="53">
        <f t="shared" si="22"/>
        <v>2.7233115468409301E-3</v>
      </c>
      <c r="I1870" s="53">
        <v>5.0822308332135302</v>
      </c>
      <c r="J1870" s="53">
        <v>1.3840497911801409E-2</v>
      </c>
      <c r="K1870" s="53">
        <v>5.2091200986867197</v>
      </c>
      <c r="L1870" s="53">
        <v>1.4186056913634709E-2</v>
      </c>
      <c r="M1870" s="43" t="s">
        <v>414</v>
      </c>
      <c r="N1870" s="43" t="s">
        <v>393</v>
      </c>
      <c r="O1870" s="43" t="s">
        <v>382</v>
      </c>
      <c r="P1870" s="43" t="s">
        <v>402</v>
      </c>
      <c r="Q1870" s="43" t="s">
        <v>415</v>
      </c>
      <c r="R1870" s="43" t="s">
        <v>416</v>
      </c>
      <c r="S1870" s="43" t="s">
        <v>330</v>
      </c>
      <c r="V1870" s="42" t="s">
        <v>2500</v>
      </c>
      <c r="W1870"/>
    </row>
    <row r="1871" spans="1:23" s="39" customFormat="1" x14ac:dyDescent="0.35">
      <c r="A1871" s="43" t="s">
        <v>811</v>
      </c>
      <c r="B1871" s="54">
        <v>51059</v>
      </c>
      <c r="C1871" s="54" t="s">
        <v>12</v>
      </c>
      <c r="D1871" s="53">
        <v>23.016940000000002</v>
      </c>
      <c r="E1871" s="53">
        <f>SUMIFS('Ratios_MARAMA-VA'!T:T, 'Ratios_MARAMA-VA'!AA:AA, V1871)</f>
        <v>23.0169399999677</v>
      </c>
      <c r="F1871" s="53">
        <f>SUMIFS('Ratios_MARAMA-VA'!J:J, 'Ratios_MARAMA-VA'!AA:AA, V1871)</f>
        <v>6.2682298474857595E-2</v>
      </c>
      <c r="G1871" s="53"/>
      <c r="H1871" s="53">
        <f t="shared" si="22"/>
        <v>2.7233115468409596E-3</v>
      </c>
      <c r="I1871" s="53">
        <v>27.152889218169602</v>
      </c>
      <c r="J1871" s="53">
        <v>7.3945776737934676E-2</v>
      </c>
      <c r="K1871" s="53">
        <v>29.7071971794538</v>
      </c>
      <c r="L1871" s="53">
        <v>8.0901953103087718E-2</v>
      </c>
      <c r="M1871" s="43" t="s">
        <v>414</v>
      </c>
      <c r="N1871" s="43" t="s">
        <v>393</v>
      </c>
      <c r="O1871" s="43" t="s">
        <v>382</v>
      </c>
      <c r="P1871" s="43" t="s">
        <v>402</v>
      </c>
      <c r="Q1871" s="43" t="s">
        <v>415</v>
      </c>
      <c r="R1871" s="43" t="s">
        <v>416</v>
      </c>
      <c r="S1871" s="43" t="s">
        <v>330</v>
      </c>
      <c r="V1871" s="42" t="s">
        <v>2501</v>
      </c>
      <c r="W1871"/>
    </row>
    <row r="1872" spans="1:23" s="39" customFormat="1" x14ac:dyDescent="0.35">
      <c r="A1872" s="43" t="s">
        <v>811</v>
      </c>
      <c r="B1872" s="54">
        <v>51107</v>
      </c>
      <c r="C1872" s="54" t="s">
        <v>12</v>
      </c>
      <c r="D1872" s="53">
        <v>8.4556799999999992</v>
      </c>
      <c r="E1872" s="53">
        <f>SUMIFS('Ratios_MARAMA-VA'!T:T, 'Ratios_MARAMA-VA'!AA:AA, V1872)</f>
        <v>8.4556799999881491</v>
      </c>
      <c r="F1872" s="53">
        <f>SUMIFS('Ratios_MARAMA-VA'!J:J, 'Ratios_MARAMA-VA'!AA:AA, V1872)</f>
        <v>2.3027450980359899E-2</v>
      </c>
      <c r="G1872" s="53"/>
      <c r="H1872" s="53">
        <f t="shared" si="22"/>
        <v>2.7233115468409605E-3</v>
      </c>
      <c r="I1872" s="53">
        <v>11.2701812038783</v>
      </c>
      <c r="J1872" s="53">
        <v>3.0692214607511731E-2</v>
      </c>
      <c r="K1872" s="53">
        <v>13.265969693751799</v>
      </c>
      <c r="L1872" s="53">
        <v>3.6127368447036512E-2</v>
      </c>
      <c r="M1872" s="43" t="s">
        <v>414</v>
      </c>
      <c r="N1872" s="43" t="s">
        <v>393</v>
      </c>
      <c r="O1872" s="43" t="s">
        <v>382</v>
      </c>
      <c r="P1872" s="43" t="s">
        <v>402</v>
      </c>
      <c r="Q1872" s="43" t="s">
        <v>415</v>
      </c>
      <c r="R1872" s="43" t="s">
        <v>416</v>
      </c>
      <c r="S1872" s="43" t="s">
        <v>330</v>
      </c>
      <c r="V1872" s="42" t="s">
        <v>2504</v>
      </c>
      <c r="W1872"/>
    </row>
    <row r="1873" spans="1:23" s="39" customFormat="1" x14ac:dyDescent="0.35">
      <c r="A1873" s="43" t="s">
        <v>811</v>
      </c>
      <c r="B1873" s="54">
        <v>51153</v>
      </c>
      <c r="C1873" s="54" t="s">
        <v>12</v>
      </c>
      <c r="D1873" s="53">
        <v>9.5106599999999997</v>
      </c>
      <c r="E1873" s="53">
        <f>SUMIFS('Ratios_MARAMA-VA'!T:T, 'Ratios_MARAMA-VA'!AA:AA, V1873)</f>
        <v>9.5106599999866699</v>
      </c>
      <c r="F1873" s="53">
        <f>SUMIFS('Ratios_MARAMA-VA'!J:J, 'Ratios_MARAMA-VA'!AA:AA, V1873)</f>
        <v>2.5900490196042E-2</v>
      </c>
      <c r="G1873" s="53"/>
      <c r="H1873" s="53">
        <f t="shared" si="22"/>
        <v>2.7233115468409449E-3</v>
      </c>
      <c r="I1873" s="53">
        <v>11.387834177338499</v>
      </c>
      <c r="J1873" s="53">
        <v>3.1012620308655887E-2</v>
      </c>
      <c r="K1873" s="53">
        <v>12.5796353006189</v>
      </c>
      <c r="L1873" s="53">
        <v>3.4258266069223414E-2</v>
      </c>
      <c r="M1873" s="43" t="s">
        <v>414</v>
      </c>
      <c r="N1873" s="43" t="s">
        <v>393</v>
      </c>
      <c r="O1873" s="43" t="s">
        <v>382</v>
      </c>
      <c r="P1873" s="43" t="s">
        <v>402</v>
      </c>
      <c r="Q1873" s="43" t="s">
        <v>415</v>
      </c>
      <c r="R1873" s="43" t="s">
        <v>416</v>
      </c>
      <c r="S1873" s="43" t="s">
        <v>330</v>
      </c>
      <c r="V1873" s="42" t="s">
        <v>2507</v>
      </c>
      <c r="W1873"/>
    </row>
    <row r="1874" spans="1:23" s="39" customFormat="1" x14ac:dyDescent="0.35">
      <c r="A1874" s="43" t="s">
        <v>811</v>
      </c>
      <c r="B1874" s="54">
        <v>51510</v>
      </c>
      <c r="C1874" s="54" t="s">
        <v>12</v>
      </c>
      <c r="D1874" s="53">
        <v>3.1745199999999998</v>
      </c>
      <c r="E1874" s="53">
        <f>SUMIFS('Ratios_MARAMA-VA'!T:T, 'Ratios_MARAMA-VA'!AA:AA, V1874)</f>
        <v>3.1745199999955598</v>
      </c>
      <c r="F1874" s="53">
        <f>SUMIFS('Ratios_MARAMA-VA'!J:J, 'Ratios_MARAMA-VA'!AA:AA, V1874)</f>
        <v>8.6452069716654607E-3</v>
      </c>
      <c r="G1874" s="53"/>
      <c r="H1874" s="53">
        <f t="shared" si="22"/>
        <v>2.7233115468409562E-3</v>
      </c>
      <c r="I1874" s="53">
        <v>3.4044017921652601</v>
      </c>
      <c r="J1874" s="53">
        <v>9.2712467106896984E-3</v>
      </c>
      <c r="K1874" s="53">
        <v>3.5191227630683999</v>
      </c>
      <c r="L1874" s="53">
        <v>9.5836676554150232E-3</v>
      </c>
      <c r="M1874" s="43" t="s">
        <v>414</v>
      </c>
      <c r="N1874" s="43" t="s">
        <v>393</v>
      </c>
      <c r="O1874" s="43" t="s">
        <v>382</v>
      </c>
      <c r="P1874" s="43" t="s">
        <v>402</v>
      </c>
      <c r="Q1874" s="43" t="s">
        <v>415</v>
      </c>
      <c r="R1874" s="43" t="s">
        <v>416</v>
      </c>
      <c r="S1874" s="43" t="s">
        <v>330</v>
      </c>
      <c r="V1874" s="42" t="s">
        <v>2499</v>
      </c>
      <c r="W1874"/>
    </row>
    <row r="1875" spans="1:23" s="39" customFormat="1" x14ac:dyDescent="0.35">
      <c r="A1875" s="43" t="s">
        <v>811</v>
      </c>
      <c r="B1875" s="54">
        <v>51600</v>
      </c>
      <c r="C1875" s="54" t="s">
        <v>12</v>
      </c>
      <c r="D1875" s="53">
        <v>0.46858</v>
      </c>
      <c r="E1875" s="53">
        <f>SUMIFS('Ratios_MARAMA-VA'!T:T, 'Ratios_MARAMA-VA'!AA:AA, V1875)</f>
        <v>0.46857999999934202</v>
      </c>
      <c r="F1875" s="53">
        <f>SUMIFS('Ratios_MARAMA-VA'!J:J, 'Ratios_MARAMA-VA'!AA:AA, V1875)</f>
        <v>1.2760893246169501E-3</v>
      </c>
      <c r="G1875" s="53"/>
      <c r="H1875" s="53">
        <f t="shared" si="22"/>
        <v>2.7233115468409705E-3</v>
      </c>
      <c r="I1875" s="53">
        <v>0.54764865679358898</v>
      </c>
      <c r="J1875" s="53">
        <v>1.4914179106579285E-3</v>
      </c>
      <c r="K1875" s="53">
        <v>0.59350813162462601</v>
      </c>
      <c r="L1875" s="53">
        <v>1.6163075479973545E-3</v>
      </c>
      <c r="M1875" s="43" t="s">
        <v>414</v>
      </c>
      <c r="N1875" s="43" t="s">
        <v>393</v>
      </c>
      <c r="O1875" s="43" t="s">
        <v>382</v>
      </c>
      <c r="P1875" s="43" t="s">
        <v>402</v>
      </c>
      <c r="Q1875" s="43" t="s">
        <v>415</v>
      </c>
      <c r="R1875" s="43" t="s">
        <v>416</v>
      </c>
      <c r="S1875" s="43" t="s">
        <v>330</v>
      </c>
      <c r="V1875" s="42" t="s">
        <v>2502</v>
      </c>
      <c r="W1875"/>
    </row>
    <row r="1876" spans="1:23" s="39" customFormat="1" x14ac:dyDescent="0.35">
      <c r="A1876" s="43" t="s">
        <v>811</v>
      </c>
      <c r="B1876" s="54">
        <v>51610</v>
      </c>
      <c r="C1876" s="54" t="s">
        <v>12</v>
      </c>
      <c r="D1876" s="53">
        <v>0.29261999999999999</v>
      </c>
      <c r="E1876" s="53">
        <f>SUMIFS('Ratios_MARAMA-VA'!T:T, 'Ratios_MARAMA-VA'!AA:AA, V1876)</f>
        <v>0.29261999999959099</v>
      </c>
      <c r="F1876" s="53">
        <f>SUMIFS('Ratios_MARAMA-VA'!J:J, 'Ratios_MARAMA-VA'!AA:AA, V1876)</f>
        <v>7.9689542483548498E-4</v>
      </c>
      <c r="G1876" s="53"/>
      <c r="H1876" s="53">
        <f t="shared" si="22"/>
        <v>2.7233115468409501E-3</v>
      </c>
      <c r="I1876" s="53">
        <v>0.318320654157845</v>
      </c>
      <c r="J1876" s="53">
        <v>8.6688631306602393E-4</v>
      </c>
      <c r="K1876" s="53">
        <v>0.33263440169380099</v>
      </c>
      <c r="L1876" s="53">
        <v>9.0586710700925907E-4</v>
      </c>
      <c r="M1876" s="43" t="s">
        <v>414</v>
      </c>
      <c r="N1876" s="43" t="s">
        <v>393</v>
      </c>
      <c r="O1876" s="43" t="s">
        <v>382</v>
      </c>
      <c r="P1876" s="43" t="s">
        <v>402</v>
      </c>
      <c r="Q1876" s="43" t="s">
        <v>415</v>
      </c>
      <c r="R1876" s="43" t="s">
        <v>416</v>
      </c>
      <c r="S1876" s="43" t="s">
        <v>330</v>
      </c>
      <c r="V1876" s="42" t="s">
        <v>2503</v>
      </c>
      <c r="W1876"/>
    </row>
    <row r="1877" spans="1:23" s="39" customFormat="1" x14ac:dyDescent="0.35">
      <c r="A1877" s="43" t="s">
        <v>811</v>
      </c>
      <c r="B1877" s="54">
        <v>51683</v>
      </c>
      <c r="C1877" s="54" t="s">
        <v>12</v>
      </c>
      <c r="D1877" s="53">
        <v>0.81738</v>
      </c>
      <c r="E1877" s="53">
        <f>SUMIFS('Ratios_MARAMA-VA'!T:T, 'Ratios_MARAMA-VA'!AA:AA, V1877)</f>
        <v>0.81737999999886002</v>
      </c>
      <c r="F1877" s="53">
        <f>SUMIFS('Ratios_MARAMA-VA'!J:J, 'Ratios_MARAMA-VA'!AA:AA, V1877)</f>
        <v>2.2259803921537398E-3</v>
      </c>
      <c r="G1877" s="53"/>
      <c r="H1877" s="53">
        <f t="shared" si="22"/>
        <v>2.7233115468409362E-3</v>
      </c>
      <c r="I1877" s="53">
        <v>1.00244149835536</v>
      </c>
      <c r="J1877" s="53">
        <v>2.7299605075036815E-3</v>
      </c>
      <c r="K1877" s="53">
        <v>1.11638073344638</v>
      </c>
      <c r="L1877" s="53">
        <v>3.04025254206528E-3</v>
      </c>
      <c r="M1877" s="43" t="s">
        <v>414</v>
      </c>
      <c r="N1877" s="43" t="s">
        <v>393</v>
      </c>
      <c r="O1877" s="43" t="s">
        <v>382</v>
      </c>
      <c r="P1877" s="43" t="s">
        <v>402</v>
      </c>
      <c r="Q1877" s="43" t="s">
        <v>415</v>
      </c>
      <c r="R1877" s="43" t="s">
        <v>416</v>
      </c>
      <c r="S1877" s="43" t="s">
        <v>330</v>
      </c>
      <c r="V1877" s="42" t="s">
        <v>2505</v>
      </c>
      <c r="W1877"/>
    </row>
    <row r="1878" spans="1:23" s="39" customFormat="1" x14ac:dyDescent="0.35">
      <c r="A1878" s="43" t="s">
        <v>811</v>
      </c>
      <c r="B1878" s="54">
        <v>51685</v>
      </c>
      <c r="C1878" s="54" t="s">
        <v>12</v>
      </c>
      <c r="D1878" s="53">
        <v>0.36008000000000001</v>
      </c>
      <c r="E1878" s="53">
        <f>SUMIFS('Ratios_MARAMA-VA'!T:T, 'Ratios_MARAMA-VA'!AA:AA, V1878)</f>
        <v>0.36007999999949503</v>
      </c>
      <c r="F1878" s="53">
        <f>SUMIFS('Ratios_MARAMA-VA'!J:J, 'Ratios_MARAMA-VA'!AA:AA, V1878)</f>
        <v>9.8061002178511801E-4</v>
      </c>
      <c r="G1878" s="53"/>
      <c r="H1878" s="53">
        <f t="shared" si="22"/>
        <v>2.7233115468409609E-3</v>
      </c>
      <c r="I1878" s="53">
        <v>0.45001409394549902</v>
      </c>
      <c r="J1878" s="53">
        <v>1.2255285782829504E-3</v>
      </c>
      <c r="K1878" s="53">
        <v>0.50738024811790905</v>
      </c>
      <c r="L1878" s="53">
        <v>1.3817544883385335E-3</v>
      </c>
      <c r="M1878" s="43" t="s">
        <v>414</v>
      </c>
      <c r="N1878" s="43" t="s">
        <v>393</v>
      </c>
      <c r="O1878" s="43" t="s">
        <v>382</v>
      </c>
      <c r="P1878" s="43" t="s">
        <v>402</v>
      </c>
      <c r="Q1878" s="43" t="s">
        <v>415</v>
      </c>
      <c r="R1878" s="43" t="s">
        <v>416</v>
      </c>
      <c r="S1878" s="43" t="s">
        <v>330</v>
      </c>
      <c r="V1878" s="42" t="s">
        <v>2506</v>
      </c>
      <c r="W1878"/>
    </row>
    <row r="1879" spans="1:23" s="39" customFormat="1" x14ac:dyDescent="0.35">
      <c r="A1879" s="43" t="s">
        <v>9</v>
      </c>
      <c r="B1879" s="54">
        <v>11001</v>
      </c>
      <c r="C1879" s="54" t="s">
        <v>12</v>
      </c>
      <c r="D1879" s="53">
        <v>990.10795780000001</v>
      </c>
      <c r="E1879" s="53">
        <f>SUMIFS('Ratios_MARAMA-VA'!T:T, 'Ratios_MARAMA-VA'!AA:AA, V1879)</f>
        <v>990.10795779861098</v>
      </c>
      <c r="F1879" s="53">
        <f>SUMIFS('Ratios_MARAMA-VA'!J:J, 'Ratios_MARAMA-VA'!AA:AA, V1879)</f>
        <v>2.6963724340920798</v>
      </c>
      <c r="G1879" s="53"/>
      <c r="H1879" s="53">
        <f t="shared" si="22"/>
        <v>2.7233115468409605E-3</v>
      </c>
      <c r="I1879" s="53">
        <v>1054.7498247733299</v>
      </c>
      <c r="J1879" s="53">
        <v>2.8724123768336893</v>
      </c>
      <c r="K1879" s="53">
        <v>1084.9690379840699</v>
      </c>
      <c r="L1879" s="53">
        <v>2.9547087091069462</v>
      </c>
      <c r="M1879" s="43" t="s">
        <v>412</v>
      </c>
      <c r="N1879" s="43" t="s">
        <v>393</v>
      </c>
      <c r="O1879" s="43" t="s">
        <v>382</v>
      </c>
      <c r="P1879" s="43" t="s">
        <v>402</v>
      </c>
      <c r="Q1879" s="43" t="s">
        <v>413</v>
      </c>
      <c r="R1879" s="43" t="s">
        <v>385</v>
      </c>
      <c r="S1879" s="43" t="s">
        <v>330</v>
      </c>
      <c r="V1879" s="42" t="s">
        <v>2508</v>
      </c>
      <c r="W1879"/>
    </row>
    <row r="1880" spans="1:23" s="39" customFormat="1" x14ac:dyDescent="0.35">
      <c r="A1880" s="43" t="s">
        <v>497</v>
      </c>
      <c r="B1880" s="54">
        <v>24009</v>
      </c>
      <c r="C1880" s="54" t="s">
        <v>12</v>
      </c>
      <c r="D1880" s="53">
        <v>129.27778620000001</v>
      </c>
      <c r="E1880" s="53">
        <f>SUMIFS('Ratios_MARAMA-VA'!T:T, 'Ratios_MARAMA-VA'!AA:AA, V1880)</f>
        <v>129.27778619981899</v>
      </c>
      <c r="F1880" s="53">
        <f>SUMIFS('Ratios_MARAMA-VA'!J:J, 'Ratios_MARAMA-VA'!AA:AA, V1880)</f>
        <v>0.35206368790800402</v>
      </c>
      <c r="G1880" s="53"/>
      <c r="H1880" s="53">
        <f t="shared" si="22"/>
        <v>2.7233115468409605E-3</v>
      </c>
      <c r="I1880" s="53">
        <v>149.28541048497999</v>
      </c>
      <c r="J1880" s="53">
        <v>0.4065506821486386</v>
      </c>
      <c r="K1880" s="53">
        <v>161.17259954044701</v>
      </c>
      <c r="L1880" s="53">
        <v>0.43892320136287344</v>
      </c>
      <c r="M1880" s="43" t="s">
        <v>412</v>
      </c>
      <c r="N1880" s="43" t="s">
        <v>393</v>
      </c>
      <c r="O1880" s="43" t="s">
        <v>382</v>
      </c>
      <c r="P1880" s="43" t="s">
        <v>402</v>
      </c>
      <c r="Q1880" s="43" t="s">
        <v>413</v>
      </c>
      <c r="R1880" s="43" t="s">
        <v>385</v>
      </c>
      <c r="S1880" s="43" t="s">
        <v>330</v>
      </c>
      <c r="V1880" s="42" t="s">
        <v>2509</v>
      </c>
      <c r="W1880"/>
    </row>
    <row r="1881" spans="1:23" s="39" customFormat="1" x14ac:dyDescent="0.35">
      <c r="A1881" s="43" t="s">
        <v>497</v>
      </c>
      <c r="B1881" s="54">
        <v>24017</v>
      </c>
      <c r="C1881" s="54" t="s">
        <v>12</v>
      </c>
      <c r="D1881" s="53">
        <v>228.4030285</v>
      </c>
      <c r="E1881" s="53">
        <f>SUMIFS('Ratios_MARAMA-VA'!T:T, 'Ratios_MARAMA-VA'!AA:AA, V1881)</f>
        <v>228.40302849968</v>
      </c>
      <c r="F1881" s="53">
        <f>SUMIFS('Ratios_MARAMA-VA'!J:J, 'Ratios_MARAMA-VA'!AA:AA, V1881)</f>
        <v>0.62201260484662302</v>
      </c>
      <c r="G1881" s="53"/>
      <c r="H1881" s="53">
        <f t="shared" si="22"/>
        <v>2.7233115468409583E-3</v>
      </c>
      <c r="I1881" s="53">
        <v>265.53267524419903</v>
      </c>
      <c r="J1881" s="53">
        <v>0.7231282005560975</v>
      </c>
      <c r="K1881" s="53">
        <v>287.767213084486</v>
      </c>
      <c r="L1881" s="53">
        <v>0.78367977419522328</v>
      </c>
      <c r="M1881" s="43" t="s">
        <v>412</v>
      </c>
      <c r="N1881" s="43" t="s">
        <v>393</v>
      </c>
      <c r="O1881" s="43" t="s">
        <v>382</v>
      </c>
      <c r="P1881" s="43" t="s">
        <v>402</v>
      </c>
      <c r="Q1881" s="43" t="s">
        <v>413</v>
      </c>
      <c r="R1881" s="43" t="s">
        <v>385</v>
      </c>
      <c r="S1881" s="43" t="s">
        <v>330</v>
      </c>
      <c r="V1881" s="42" t="s">
        <v>2510</v>
      </c>
      <c r="W1881"/>
    </row>
    <row r="1882" spans="1:23" s="39" customFormat="1" x14ac:dyDescent="0.35">
      <c r="A1882" s="43" t="s">
        <v>497</v>
      </c>
      <c r="B1882" s="54">
        <v>24021</v>
      </c>
      <c r="C1882" s="54" t="s">
        <v>12</v>
      </c>
      <c r="D1882" s="53">
        <v>368.31093809999999</v>
      </c>
      <c r="E1882" s="53">
        <f>SUMIFS('Ratios_MARAMA-VA'!T:T, 'Ratios_MARAMA-VA'!AA:AA, V1882)</f>
        <v>368.31093809948197</v>
      </c>
      <c r="F1882" s="53">
        <f>SUMIFS('Ratios_MARAMA-VA'!J:J, 'Ratios_MARAMA-VA'!AA:AA, V1882)</f>
        <v>1.0030254305541499</v>
      </c>
      <c r="G1882" s="53"/>
      <c r="H1882" s="53">
        <f t="shared" si="22"/>
        <v>2.7233115468409726E-3</v>
      </c>
      <c r="I1882" s="53">
        <v>423.16555740587398</v>
      </c>
      <c r="J1882" s="53">
        <v>1.1524116487088132</v>
      </c>
      <c r="K1882" s="53">
        <v>455.57049842907702</v>
      </c>
      <c r="L1882" s="53">
        <v>1.2406603987720026</v>
      </c>
      <c r="M1882" s="43" t="s">
        <v>412</v>
      </c>
      <c r="N1882" s="43" t="s">
        <v>393</v>
      </c>
      <c r="O1882" s="43" t="s">
        <v>382</v>
      </c>
      <c r="P1882" s="43" t="s">
        <v>402</v>
      </c>
      <c r="Q1882" s="43" t="s">
        <v>413</v>
      </c>
      <c r="R1882" s="43" t="s">
        <v>385</v>
      </c>
      <c r="S1882" s="43" t="s">
        <v>330</v>
      </c>
      <c r="V1882" s="42" t="s">
        <v>2511</v>
      </c>
      <c r="W1882"/>
    </row>
    <row r="1883" spans="1:23" s="39" customFormat="1" x14ac:dyDescent="0.35">
      <c r="A1883" s="43" t="s">
        <v>497</v>
      </c>
      <c r="B1883" s="54">
        <v>24031</v>
      </c>
      <c r="C1883" s="54" t="s">
        <v>12</v>
      </c>
      <c r="D1883" s="53">
        <v>1460.981935</v>
      </c>
      <c r="E1883" s="53">
        <f>SUMIFS('Ratios_MARAMA-VA'!T:T, 'Ratios_MARAMA-VA'!AA:AA, V1883)</f>
        <v>1460.98193499795</v>
      </c>
      <c r="F1883" s="53">
        <f>SUMIFS('Ratios_MARAMA-VA'!J:J, 'Ratios_MARAMA-VA'!AA:AA, V1883)</f>
        <v>3.9787089733059702</v>
      </c>
      <c r="G1883" s="53"/>
      <c r="H1883" s="53">
        <f t="shared" si="22"/>
        <v>2.7233115468409627E-3</v>
      </c>
      <c r="I1883" s="53">
        <v>1617.19037869405</v>
      </c>
      <c r="J1883" s="53">
        <v>4.4041132317376155</v>
      </c>
      <c r="K1883" s="53">
        <v>1702.7236678582201</v>
      </c>
      <c r="L1883" s="53">
        <v>4.6370470257576866</v>
      </c>
      <c r="M1883" s="43" t="s">
        <v>412</v>
      </c>
      <c r="N1883" s="43" t="s">
        <v>393</v>
      </c>
      <c r="O1883" s="43" t="s">
        <v>382</v>
      </c>
      <c r="P1883" s="43" t="s">
        <v>402</v>
      </c>
      <c r="Q1883" s="43" t="s">
        <v>413</v>
      </c>
      <c r="R1883" s="43" t="s">
        <v>385</v>
      </c>
      <c r="S1883" s="43" t="s">
        <v>330</v>
      </c>
      <c r="V1883" s="42" t="s">
        <v>2512</v>
      </c>
      <c r="W1883"/>
    </row>
    <row r="1884" spans="1:23" s="39" customFormat="1" x14ac:dyDescent="0.35">
      <c r="A1884" s="43" t="s">
        <v>497</v>
      </c>
      <c r="B1884" s="54">
        <v>24033</v>
      </c>
      <c r="C1884" s="54" t="s">
        <v>12</v>
      </c>
      <c r="D1884" s="53">
        <v>1263.4590169999999</v>
      </c>
      <c r="E1884" s="53">
        <f>SUMIFS('Ratios_MARAMA-VA'!T:T, 'Ratios_MARAMA-VA'!AA:AA, V1884)</f>
        <v>1263.45901699822</v>
      </c>
      <c r="F1884" s="53">
        <f>SUMIFS('Ratios_MARAMA-VA'!J:J, 'Ratios_MARAMA-VA'!AA:AA, V1884)</f>
        <v>3.4407925299516</v>
      </c>
      <c r="G1884" s="53"/>
      <c r="H1884" s="53">
        <f t="shared" si="22"/>
        <v>2.7233115468409748E-3</v>
      </c>
      <c r="I1884" s="53">
        <v>1361.52866345197</v>
      </c>
      <c r="J1884" s="53">
        <v>3.7078667305337096</v>
      </c>
      <c r="K1884" s="53">
        <v>1411.06352688533</v>
      </c>
      <c r="L1884" s="53">
        <v>3.8427655960929696</v>
      </c>
      <c r="M1884" s="43" t="s">
        <v>412</v>
      </c>
      <c r="N1884" s="43" t="s">
        <v>393</v>
      </c>
      <c r="O1884" s="43" t="s">
        <v>382</v>
      </c>
      <c r="P1884" s="43" t="s">
        <v>402</v>
      </c>
      <c r="Q1884" s="43" t="s">
        <v>413</v>
      </c>
      <c r="R1884" s="43" t="s">
        <v>385</v>
      </c>
      <c r="S1884" s="43" t="s">
        <v>330</v>
      </c>
      <c r="V1884" s="42" t="s">
        <v>2513</v>
      </c>
      <c r="W1884"/>
    </row>
    <row r="1885" spans="1:23" s="39" customFormat="1" x14ac:dyDescent="0.35">
      <c r="A1885" s="43" t="s">
        <v>811</v>
      </c>
      <c r="B1885" s="54">
        <v>51013</v>
      </c>
      <c r="C1885" s="54" t="s">
        <v>12</v>
      </c>
      <c r="D1885" s="53">
        <v>196.3185885</v>
      </c>
      <c r="E1885" s="53">
        <f>SUMIFS('Ratios_MARAMA-VA'!T:T, 'Ratios_MARAMA-VA'!AA:AA, V1885)</f>
        <v>196.318588499724</v>
      </c>
      <c r="F1885" s="53">
        <f>SUMIFS('Ratios_MARAMA-VA'!J:J, 'Ratios_MARAMA-VA'!AA:AA, V1885)</f>
        <v>0.53463667892082001</v>
      </c>
      <c r="G1885" s="53"/>
      <c r="H1885" s="53">
        <f t="shared" si="22"/>
        <v>2.7233115468409739E-3</v>
      </c>
      <c r="I1885" s="53">
        <v>207.75873287987599</v>
      </c>
      <c r="J1885" s="53">
        <v>0.56579175620881583</v>
      </c>
      <c r="K1885" s="53">
        <v>212.94589455669001</v>
      </c>
      <c r="L1885" s="53">
        <v>0.57991801349861438</v>
      </c>
      <c r="M1885" s="43" t="s">
        <v>412</v>
      </c>
      <c r="N1885" s="43" t="s">
        <v>393</v>
      </c>
      <c r="O1885" s="43" t="s">
        <v>382</v>
      </c>
      <c r="P1885" s="43" t="s">
        <v>402</v>
      </c>
      <c r="Q1885" s="43" t="s">
        <v>413</v>
      </c>
      <c r="R1885" s="43" t="s">
        <v>385</v>
      </c>
      <c r="S1885" s="43" t="s">
        <v>330</v>
      </c>
      <c r="V1885" s="42" t="s">
        <v>2515</v>
      </c>
      <c r="W1885"/>
    </row>
    <row r="1886" spans="1:23" s="39" customFormat="1" x14ac:dyDescent="0.35">
      <c r="A1886" s="43" t="s">
        <v>811</v>
      </c>
      <c r="B1886" s="54">
        <v>51059</v>
      </c>
      <c r="C1886" s="54" t="s">
        <v>12</v>
      </c>
      <c r="D1886" s="53">
        <v>946.29637100000002</v>
      </c>
      <c r="E1886" s="53">
        <f>SUMIFS('Ratios_MARAMA-VA'!T:T, 'Ratios_MARAMA-VA'!AA:AA, V1886)</f>
        <v>946.29637099866898</v>
      </c>
      <c r="F1886" s="53">
        <f>SUMIFS('Ratios_MARAMA-VA'!J:J, 'Ratios_MARAMA-VA'!AA:AA, V1886)</f>
        <v>2.5770598338743702</v>
      </c>
      <c r="G1886" s="53"/>
      <c r="H1886" s="53">
        <f t="shared" si="22"/>
        <v>2.7233115468409579E-3</v>
      </c>
      <c r="I1886" s="53">
        <v>1116.33781594421</v>
      </c>
      <c r="J1886" s="53">
        <v>3.0401356643360828</v>
      </c>
      <c r="K1886" s="53">
        <v>1221.35318089627</v>
      </c>
      <c r="L1886" s="53">
        <v>3.3261252203057454</v>
      </c>
      <c r="M1886" s="43" t="s">
        <v>412</v>
      </c>
      <c r="N1886" s="43" t="s">
        <v>393</v>
      </c>
      <c r="O1886" s="43" t="s">
        <v>382</v>
      </c>
      <c r="P1886" s="43" t="s">
        <v>402</v>
      </c>
      <c r="Q1886" s="43" t="s">
        <v>413</v>
      </c>
      <c r="R1886" s="43" t="s">
        <v>385</v>
      </c>
      <c r="S1886" s="43" t="s">
        <v>330</v>
      </c>
      <c r="V1886" s="42" t="s">
        <v>2516</v>
      </c>
      <c r="W1886"/>
    </row>
    <row r="1887" spans="1:23" s="39" customFormat="1" x14ac:dyDescent="0.35">
      <c r="A1887" s="43" t="s">
        <v>811</v>
      </c>
      <c r="B1887" s="54">
        <v>51107</v>
      </c>
      <c r="C1887" s="54" t="s">
        <v>12</v>
      </c>
      <c r="D1887" s="53">
        <v>346.29994190000002</v>
      </c>
      <c r="E1887" s="53">
        <f>SUMIFS('Ratios_MARAMA-VA'!T:T, 'Ratios_MARAMA-VA'!AA:AA, V1887)</f>
        <v>346.29994189951299</v>
      </c>
      <c r="F1887" s="53">
        <f>SUMIFS('Ratios_MARAMA-VA'!J:J, 'Ratios_MARAMA-VA'!AA:AA, V1887)</f>
        <v>0.94308263044530105</v>
      </c>
      <c r="G1887" s="53"/>
      <c r="H1887" s="53">
        <f t="shared" si="22"/>
        <v>2.7233115468409709E-3</v>
      </c>
      <c r="I1887" s="53">
        <v>461.56702903912401</v>
      </c>
      <c r="J1887" s="53">
        <v>1.2569908198233282</v>
      </c>
      <c r="K1887" s="53">
        <v>543.303972500545</v>
      </c>
      <c r="L1887" s="53">
        <v>1.4795859817553034</v>
      </c>
      <c r="M1887" s="43" t="s">
        <v>412</v>
      </c>
      <c r="N1887" s="43" t="s">
        <v>393</v>
      </c>
      <c r="O1887" s="43" t="s">
        <v>382</v>
      </c>
      <c r="P1887" s="43" t="s">
        <v>402</v>
      </c>
      <c r="Q1887" s="43" t="s">
        <v>413</v>
      </c>
      <c r="R1887" s="43" t="s">
        <v>385</v>
      </c>
      <c r="S1887" s="43" t="s">
        <v>330</v>
      </c>
      <c r="V1887" s="42" t="s">
        <v>2519</v>
      </c>
      <c r="W1887"/>
    </row>
    <row r="1888" spans="1:23" s="39" customFormat="1" x14ac:dyDescent="0.35">
      <c r="A1888" s="43" t="s">
        <v>811</v>
      </c>
      <c r="B1888" s="54">
        <v>51153</v>
      </c>
      <c r="C1888" s="54" t="s">
        <v>12</v>
      </c>
      <c r="D1888" s="53">
        <v>396.68290969999998</v>
      </c>
      <c r="E1888" s="53">
        <f>SUMIFS('Ratios_MARAMA-VA'!T:T, 'Ratios_MARAMA-VA'!AA:AA, V1888)</f>
        <v>396.68290969944599</v>
      </c>
      <c r="F1888" s="53">
        <f>SUMIFS('Ratios_MARAMA-VA'!J:J, 'Ratios_MARAMA-VA'!AA:AA, V1888)</f>
        <v>1.0802911484189599</v>
      </c>
      <c r="G1888" s="53"/>
      <c r="H1888" s="53">
        <f t="shared" si="22"/>
        <v>2.7233115468409319E-3</v>
      </c>
      <c r="I1888" s="53">
        <v>474.97851848848802</v>
      </c>
      <c r="J1888" s="53">
        <v>1.2935144839010986</v>
      </c>
      <c r="K1888" s="53">
        <v>524.68770138080197</v>
      </c>
      <c r="L1888" s="53">
        <v>1.4288880756557647</v>
      </c>
      <c r="M1888" s="43" t="s">
        <v>412</v>
      </c>
      <c r="N1888" s="43" t="s">
        <v>393</v>
      </c>
      <c r="O1888" s="43" t="s">
        <v>382</v>
      </c>
      <c r="P1888" s="43" t="s">
        <v>402</v>
      </c>
      <c r="Q1888" s="43" t="s">
        <v>413</v>
      </c>
      <c r="R1888" s="43" t="s">
        <v>385</v>
      </c>
      <c r="S1888" s="43" t="s">
        <v>330</v>
      </c>
      <c r="V1888" s="42" t="s">
        <v>2538</v>
      </c>
      <c r="W1888"/>
    </row>
    <row r="1889" spans="1:23" s="39" customFormat="1" x14ac:dyDescent="0.35">
      <c r="A1889" s="43" t="s">
        <v>811</v>
      </c>
      <c r="B1889" s="54">
        <v>51510</v>
      </c>
      <c r="C1889" s="54" t="s">
        <v>12</v>
      </c>
      <c r="D1889" s="53">
        <v>131.18473879999999</v>
      </c>
      <c r="E1889" s="53">
        <f>SUMIFS('Ratios_MARAMA-VA'!T:T, 'Ratios_MARAMA-VA'!AA:AA, V1889)</f>
        <v>131.18473879981499</v>
      </c>
      <c r="F1889" s="53">
        <f>SUMIFS('Ratios_MARAMA-VA'!J:J, 'Ratios_MARAMA-VA'!AA:AA, V1889)</f>
        <v>0.35725691394285503</v>
      </c>
      <c r="G1889" s="53"/>
      <c r="H1889" s="53">
        <f t="shared" si="22"/>
        <v>2.7233115468409869E-3</v>
      </c>
      <c r="I1889" s="53">
        <v>140.68443729302399</v>
      </c>
      <c r="J1889" s="53">
        <v>0.38312755254091901</v>
      </c>
      <c r="K1889" s="53">
        <v>145.42519829084799</v>
      </c>
      <c r="L1889" s="53">
        <v>0.39603812170710651</v>
      </c>
      <c r="M1889" s="43" t="s">
        <v>412</v>
      </c>
      <c r="N1889" s="43" t="s">
        <v>393</v>
      </c>
      <c r="O1889" s="43" t="s">
        <v>382</v>
      </c>
      <c r="P1889" s="43" t="s">
        <v>402</v>
      </c>
      <c r="Q1889" s="43" t="s">
        <v>413</v>
      </c>
      <c r="R1889" s="43" t="s">
        <v>385</v>
      </c>
      <c r="S1889" s="43" t="s">
        <v>330</v>
      </c>
      <c r="V1889" s="42" t="s">
        <v>2514</v>
      </c>
      <c r="W1889"/>
    </row>
    <row r="1890" spans="1:23" s="39" customFormat="1" x14ac:dyDescent="0.35">
      <c r="A1890" s="43" t="s">
        <v>811</v>
      </c>
      <c r="B1890" s="54">
        <v>51600</v>
      </c>
      <c r="C1890" s="54" t="s">
        <v>12</v>
      </c>
      <c r="D1890" s="53">
        <v>19.863598339999999</v>
      </c>
      <c r="E1890" s="53">
        <f>SUMIFS('Ratios_MARAMA-VA'!T:T, 'Ratios_MARAMA-VA'!AA:AA, V1890)</f>
        <v>19.863598339972199</v>
      </c>
      <c r="F1890" s="53">
        <f>SUMIFS('Ratios_MARAMA-VA'!J:J, 'Ratios_MARAMA-VA'!AA:AA, V1890)</f>
        <v>5.4094766721057203E-2</v>
      </c>
      <c r="G1890" s="53"/>
      <c r="H1890" s="53">
        <f t="shared" si="22"/>
        <v>2.7233115468409592E-3</v>
      </c>
      <c r="I1890" s="53">
        <v>23.2154017456749</v>
      </c>
      <c r="J1890" s="53">
        <v>6.3222771638548211E-2</v>
      </c>
      <c r="K1890" s="53">
        <v>25.159433049032</v>
      </c>
      <c r="L1890" s="53">
        <v>6.8516974534400879E-2</v>
      </c>
      <c r="M1890" s="43" t="s">
        <v>412</v>
      </c>
      <c r="N1890" s="43" t="s">
        <v>393</v>
      </c>
      <c r="O1890" s="43" t="s">
        <v>382</v>
      </c>
      <c r="P1890" s="43" t="s">
        <v>402</v>
      </c>
      <c r="Q1890" s="43" t="s">
        <v>413</v>
      </c>
      <c r="R1890" s="43" t="s">
        <v>385</v>
      </c>
      <c r="S1890" s="43" t="s">
        <v>330</v>
      </c>
      <c r="V1890" s="42" t="s">
        <v>2517</v>
      </c>
      <c r="W1890"/>
    </row>
    <row r="1891" spans="1:23" s="39" customFormat="1" x14ac:dyDescent="0.35">
      <c r="A1891" s="43" t="s">
        <v>811</v>
      </c>
      <c r="B1891" s="54">
        <v>51610</v>
      </c>
      <c r="C1891" s="54" t="s">
        <v>12</v>
      </c>
      <c r="D1891" s="53">
        <v>12.058337379999999</v>
      </c>
      <c r="E1891" s="53">
        <f>SUMIFS('Ratios_MARAMA-VA'!T:T, 'Ratios_MARAMA-VA'!AA:AA, V1891)</f>
        <v>12.058337379983101</v>
      </c>
      <c r="F1891" s="53">
        <f>SUMIFS('Ratios_MARAMA-VA'!J:J, 'Ratios_MARAMA-VA'!AA:AA, V1891)</f>
        <v>3.2838609422611902E-2</v>
      </c>
      <c r="G1891" s="53"/>
      <c r="H1891" s="53">
        <f t="shared" si="22"/>
        <v>2.7233115468409562E-3</v>
      </c>
      <c r="I1891" s="53">
        <v>13.1174145405563</v>
      </c>
      <c r="J1891" s="53">
        <v>3.572280648299643E-2</v>
      </c>
      <c r="K1891" s="53">
        <v>13.707258013185401</v>
      </c>
      <c r="L1891" s="53">
        <v>3.7329134022836025E-2</v>
      </c>
      <c r="M1891" s="43" t="s">
        <v>412</v>
      </c>
      <c r="N1891" s="43" t="s">
        <v>393</v>
      </c>
      <c r="O1891" s="43" t="s">
        <v>382</v>
      </c>
      <c r="P1891" s="43" t="s">
        <v>402</v>
      </c>
      <c r="Q1891" s="43" t="s">
        <v>413</v>
      </c>
      <c r="R1891" s="43" t="s">
        <v>385</v>
      </c>
      <c r="S1891" s="43" t="s">
        <v>330</v>
      </c>
      <c r="V1891" s="42" t="s">
        <v>2518</v>
      </c>
      <c r="W1891"/>
    </row>
    <row r="1892" spans="1:23" s="39" customFormat="1" x14ac:dyDescent="0.35">
      <c r="A1892" s="43" t="s">
        <v>811</v>
      </c>
      <c r="B1892" s="54">
        <v>51683</v>
      </c>
      <c r="C1892" s="54" t="s">
        <v>12</v>
      </c>
      <c r="D1892" s="53">
        <v>35.186184609999998</v>
      </c>
      <c r="E1892" s="53">
        <f>SUMIFS('Ratios_MARAMA-VA'!T:T, 'Ratios_MARAMA-VA'!AA:AA, V1892)</f>
        <v>35.1861846099508</v>
      </c>
      <c r="F1892" s="53">
        <f>SUMIFS('Ratios_MARAMA-VA'!J:J, 'Ratios_MARAMA-VA'!AA:AA, V1892)</f>
        <v>9.5822942837556102E-2</v>
      </c>
      <c r="G1892" s="53"/>
      <c r="H1892" s="53">
        <f t="shared" si="22"/>
        <v>2.7233115468409431E-3</v>
      </c>
      <c r="I1892" s="53">
        <v>43.152623775792001</v>
      </c>
      <c r="J1892" s="53">
        <v>0.11751803860509738</v>
      </c>
      <c r="K1892" s="53">
        <v>48.057425655254001</v>
      </c>
      <c r="L1892" s="53">
        <v>0.13087534219840341</v>
      </c>
      <c r="M1892" s="43" t="s">
        <v>412</v>
      </c>
      <c r="N1892" s="43" t="s">
        <v>393</v>
      </c>
      <c r="O1892" s="43" t="s">
        <v>382</v>
      </c>
      <c r="P1892" s="43" t="s">
        <v>402</v>
      </c>
      <c r="Q1892" s="43" t="s">
        <v>413</v>
      </c>
      <c r="R1892" s="43" t="s">
        <v>385</v>
      </c>
      <c r="S1892" s="43" t="s">
        <v>330</v>
      </c>
      <c r="V1892" s="42" t="s">
        <v>2520</v>
      </c>
      <c r="W1892"/>
    </row>
    <row r="1893" spans="1:23" s="39" customFormat="1" x14ac:dyDescent="0.35">
      <c r="A1893" s="43" t="s">
        <v>811</v>
      </c>
      <c r="B1893" s="54">
        <v>51685</v>
      </c>
      <c r="C1893" s="54" t="s">
        <v>12</v>
      </c>
      <c r="D1893" s="53">
        <v>14.16513112</v>
      </c>
      <c r="E1893" s="53">
        <f>SUMIFS('Ratios_MARAMA-VA'!T:T, 'Ratios_MARAMA-VA'!AA:AA, V1893)</f>
        <v>14.165131119980099</v>
      </c>
      <c r="F1893" s="53">
        <f>SUMIFS('Ratios_MARAMA-VA'!J:J, 'Ratios_MARAMA-VA'!AA:AA, V1893)</f>
        <v>3.8576065141558098E-2</v>
      </c>
      <c r="G1893" s="53"/>
      <c r="H1893" s="53">
        <f t="shared" si="22"/>
        <v>2.7233115468409653E-3</v>
      </c>
      <c r="I1893" s="53">
        <v>17.7030344550822</v>
      </c>
      <c r="J1893" s="53">
        <v>4.8210878145648811E-2</v>
      </c>
      <c r="K1893" s="53">
        <v>19.9597526724292</v>
      </c>
      <c r="L1893" s="53">
        <v>5.4356624924916254E-2</v>
      </c>
      <c r="M1893" s="43" t="s">
        <v>412</v>
      </c>
      <c r="N1893" s="43" t="s">
        <v>393</v>
      </c>
      <c r="O1893" s="43" t="s">
        <v>382</v>
      </c>
      <c r="P1893" s="43" t="s">
        <v>402</v>
      </c>
      <c r="Q1893" s="43" t="s">
        <v>413</v>
      </c>
      <c r="R1893" s="43" t="s">
        <v>385</v>
      </c>
      <c r="S1893" s="43" t="s">
        <v>330</v>
      </c>
      <c r="V1893" s="42" t="s">
        <v>2521</v>
      </c>
      <c r="W1893"/>
    </row>
    <row r="1894" spans="1:23" s="39" customFormat="1" x14ac:dyDescent="0.35">
      <c r="A1894" s="43" t="s">
        <v>9</v>
      </c>
      <c r="B1894" s="54">
        <v>11001</v>
      </c>
      <c r="C1894" s="54" t="s">
        <v>12</v>
      </c>
      <c r="D1894" s="53">
        <v>615.2605264</v>
      </c>
      <c r="E1894" s="53">
        <f>SUMIFS('Ratios_MARAMA-VA'!T:T, 'Ratios_MARAMA-VA'!AA:AA, V1894)</f>
        <v>615.26052639914099</v>
      </c>
      <c r="F1894" s="53">
        <f>SUMIFS('Ratios_MARAMA-VA'!J:J, 'Ratios_MARAMA-VA'!AA:AA, V1894)</f>
        <v>1.67554609585822</v>
      </c>
      <c r="G1894" s="53"/>
      <c r="H1894" s="53">
        <f t="shared" si="22"/>
        <v>2.7233115468409471E-3</v>
      </c>
      <c r="I1894" s="53">
        <v>655.42946837059401</v>
      </c>
      <c r="J1894" s="53">
        <v>1.7849386393534619</v>
      </c>
      <c r="K1894" s="53">
        <v>674.20791458038502</v>
      </c>
      <c r="L1894" s="53">
        <v>1.8360781987483175</v>
      </c>
      <c r="M1894" s="43" t="s">
        <v>410</v>
      </c>
      <c r="N1894" s="43" t="s">
        <v>393</v>
      </c>
      <c r="O1894" s="43" t="s">
        <v>382</v>
      </c>
      <c r="P1894" s="43" t="s">
        <v>402</v>
      </c>
      <c r="Q1894" s="43" t="s">
        <v>411</v>
      </c>
      <c r="R1894" s="43" t="s">
        <v>385</v>
      </c>
      <c r="S1894" s="43" t="s">
        <v>330</v>
      </c>
      <c r="V1894" s="42" t="s">
        <v>2539</v>
      </c>
      <c r="W1894"/>
    </row>
    <row r="1895" spans="1:23" s="39" customFormat="1" x14ac:dyDescent="0.35">
      <c r="A1895" s="43" t="s">
        <v>497</v>
      </c>
      <c r="B1895" s="54">
        <v>24009</v>
      </c>
      <c r="C1895" s="54" t="s">
        <v>12</v>
      </c>
      <c r="D1895" s="53">
        <v>80.334236779999998</v>
      </c>
      <c r="E1895" s="53">
        <f>SUMIFS('Ratios_MARAMA-VA'!T:T, 'Ratios_MARAMA-VA'!AA:AA, V1895)</f>
        <v>80.334236779887405</v>
      </c>
      <c r="F1895" s="53">
        <f>SUMIFS('Ratios_MARAMA-VA'!J:J, 'Ratios_MARAMA-VA'!AA:AA, V1895)</f>
        <v>0.21877515462932301</v>
      </c>
      <c r="G1895" s="53"/>
      <c r="H1895" s="53">
        <f t="shared" si="22"/>
        <v>2.7233115468409588E-3</v>
      </c>
      <c r="I1895" s="53">
        <v>92.767132437945804</v>
      </c>
      <c r="J1895" s="53">
        <v>0.2526338029355823</v>
      </c>
      <c r="K1895" s="53">
        <v>100.15392554680299</v>
      </c>
      <c r="L1895" s="53">
        <v>0.2727503419030583</v>
      </c>
      <c r="M1895" s="43" t="s">
        <v>410</v>
      </c>
      <c r="N1895" s="43" t="s">
        <v>393</v>
      </c>
      <c r="O1895" s="43" t="s">
        <v>382</v>
      </c>
      <c r="P1895" s="43" t="s">
        <v>402</v>
      </c>
      <c r="Q1895" s="43" t="s">
        <v>411</v>
      </c>
      <c r="R1895" s="43" t="s">
        <v>385</v>
      </c>
      <c r="S1895" s="43" t="s">
        <v>330</v>
      </c>
      <c r="V1895" s="42" t="s">
        <v>2540</v>
      </c>
      <c r="W1895"/>
    </row>
    <row r="1896" spans="1:23" s="39" customFormat="1" x14ac:dyDescent="0.35">
      <c r="A1896" s="43" t="s">
        <v>497</v>
      </c>
      <c r="B1896" s="54">
        <v>24017</v>
      </c>
      <c r="C1896" s="54" t="s">
        <v>12</v>
      </c>
      <c r="D1896" s="53">
        <v>141.9313966</v>
      </c>
      <c r="E1896" s="53">
        <f>SUMIFS('Ratios_MARAMA-VA'!T:T, 'Ratios_MARAMA-VA'!AA:AA, V1896)</f>
        <v>141.93139659980099</v>
      </c>
      <c r="F1896" s="53">
        <f>SUMIFS('Ratios_MARAMA-VA'!J:J, 'Ratios_MARAMA-VA'!AA:AA, V1896)</f>
        <v>0.38652341121950301</v>
      </c>
      <c r="G1896" s="53"/>
      <c r="H1896" s="53">
        <f t="shared" si="22"/>
        <v>2.7233115468409683E-3</v>
      </c>
      <c r="I1896" s="53">
        <v>165.004044332728</v>
      </c>
      <c r="J1896" s="53">
        <v>0.44935741920677719</v>
      </c>
      <c r="K1896" s="53">
        <v>178.82075696194599</v>
      </c>
      <c r="L1896" s="53">
        <v>0.48698463224930999</v>
      </c>
      <c r="M1896" s="43" t="s">
        <v>410</v>
      </c>
      <c r="N1896" s="43" t="s">
        <v>393</v>
      </c>
      <c r="O1896" s="43" t="s">
        <v>382</v>
      </c>
      <c r="P1896" s="43" t="s">
        <v>402</v>
      </c>
      <c r="Q1896" s="43" t="s">
        <v>411</v>
      </c>
      <c r="R1896" s="43" t="s">
        <v>385</v>
      </c>
      <c r="S1896" s="43" t="s">
        <v>330</v>
      </c>
      <c r="V1896" s="42" t="s">
        <v>2541</v>
      </c>
      <c r="W1896"/>
    </row>
    <row r="1897" spans="1:23" s="39" customFormat="1" x14ac:dyDescent="0.35">
      <c r="A1897" s="43" t="s">
        <v>497</v>
      </c>
      <c r="B1897" s="54">
        <v>24021</v>
      </c>
      <c r="C1897" s="54" t="s">
        <v>12</v>
      </c>
      <c r="D1897" s="53">
        <v>228.87127129999999</v>
      </c>
      <c r="E1897" s="53">
        <f>SUMIFS('Ratios_MARAMA-VA'!T:T, 'Ratios_MARAMA-VA'!AA:AA, V1897)</f>
        <v>228.871271299678</v>
      </c>
      <c r="F1897" s="53">
        <f>SUMIFS('Ratios_MARAMA-VA'!J:J, 'Ratios_MARAMA-VA'!AA:AA, V1897)</f>
        <v>0.62328777587058504</v>
      </c>
      <c r="G1897" s="53"/>
      <c r="H1897" s="53">
        <f t="shared" si="22"/>
        <v>2.7233115468409683E-3</v>
      </c>
      <c r="I1897" s="53">
        <v>262.95835685325102</v>
      </c>
      <c r="J1897" s="53">
        <v>0.71611752955678631</v>
      </c>
      <c r="K1897" s="53">
        <v>283.09503833939402</v>
      </c>
      <c r="L1897" s="53">
        <v>0.77095598676305832</v>
      </c>
      <c r="M1897" s="43" t="s">
        <v>410</v>
      </c>
      <c r="N1897" s="43" t="s">
        <v>393</v>
      </c>
      <c r="O1897" s="43" t="s">
        <v>382</v>
      </c>
      <c r="P1897" s="43" t="s">
        <v>402</v>
      </c>
      <c r="Q1897" s="43" t="s">
        <v>411</v>
      </c>
      <c r="R1897" s="43" t="s">
        <v>385</v>
      </c>
      <c r="S1897" s="43" t="s">
        <v>330</v>
      </c>
      <c r="V1897" s="42" t="s">
        <v>2542</v>
      </c>
      <c r="W1897"/>
    </row>
    <row r="1898" spans="1:23" s="39" customFormat="1" x14ac:dyDescent="0.35">
      <c r="A1898" s="43" t="s">
        <v>497</v>
      </c>
      <c r="B1898" s="54">
        <v>24031</v>
      </c>
      <c r="C1898" s="54" t="s">
        <v>12</v>
      </c>
      <c r="D1898" s="53">
        <v>907.86533059999999</v>
      </c>
      <c r="E1898" s="53">
        <f>SUMIFS('Ratios_MARAMA-VA'!T:T, 'Ratios_MARAMA-VA'!AA:AA, V1898)</f>
        <v>907.86533059872602</v>
      </c>
      <c r="F1898" s="53">
        <f>SUMIFS('Ratios_MARAMA-VA'!J:J, 'Ratios_MARAMA-VA'!AA:AA, V1898)</f>
        <v>2.4724001377960998</v>
      </c>
      <c r="G1898" s="53"/>
      <c r="H1898" s="53">
        <f t="shared" si="22"/>
        <v>2.723311546840964E-3</v>
      </c>
      <c r="I1898" s="53">
        <v>1004.93445033338</v>
      </c>
      <c r="J1898" s="53">
        <v>2.7367495924111709</v>
      </c>
      <c r="K1898" s="53">
        <v>1058.0854893599701</v>
      </c>
      <c r="L1898" s="53">
        <v>2.8814964307188786</v>
      </c>
      <c r="M1898" s="43" t="s">
        <v>410</v>
      </c>
      <c r="N1898" s="43" t="s">
        <v>393</v>
      </c>
      <c r="O1898" s="43" t="s">
        <v>382</v>
      </c>
      <c r="P1898" s="43" t="s">
        <v>402</v>
      </c>
      <c r="Q1898" s="43" t="s">
        <v>411</v>
      </c>
      <c r="R1898" s="43" t="s">
        <v>385</v>
      </c>
      <c r="S1898" s="43" t="s">
        <v>330</v>
      </c>
      <c r="V1898" s="42" t="s">
        <v>2543</v>
      </c>
      <c r="W1898"/>
    </row>
    <row r="1899" spans="1:23" s="39" customFormat="1" x14ac:dyDescent="0.35">
      <c r="A1899" s="43" t="s">
        <v>497</v>
      </c>
      <c r="B1899" s="54">
        <v>24033</v>
      </c>
      <c r="C1899" s="54" t="s">
        <v>12</v>
      </c>
      <c r="D1899" s="53">
        <v>785.12315799999999</v>
      </c>
      <c r="E1899" s="53">
        <f>SUMIFS('Ratios_MARAMA-VA'!T:T, 'Ratios_MARAMA-VA'!AA:AA, V1899)</f>
        <v>785.12315799889905</v>
      </c>
      <c r="F1899" s="53">
        <f>SUMIFS('Ratios_MARAMA-VA'!J:J, 'Ratios_MARAMA-VA'!AA:AA, V1899)</f>
        <v>2.13813496187064</v>
      </c>
      <c r="G1899" s="53"/>
      <c r="H1899" s="53">
        <f t="shared" si="22"/>
        <v>2.7233115468409583E-3</v>
      </c>
      <c r="I1899" s="53">
        <v>846.06439114671605</v>
      </c>
      <c r="J1899" s="53">
        <v>2.3040969257808168</v>
      </c>
      <c r="K1899" s="53">
        <v>876.84573655374004</v>
      </c>
      <c r="L1899" s="53">
        <v>2.3879241191550653</v>
      </c>
      <c r="M1899" s="43" t="s">
        <v>410</v>
      </c>
      <c r="N1899" s="43" t="s">
        <v>393</v>
      </c>
      <c r="O1899" s="43" t="s">
        <v>382</v>
      </c>
      <c r="P1899" s="43" t="s">
        <v>402</v>
      </c>
      <c r="Q1899" s="43" t="s">
        <v>411</v>
      </c>
      <c r="R1899" s="43" t="s">
        <v>385</v>
      </c>
      <c r="S1899" s="43" t="s">
        <v>330</v>
      </c>
      <c r="V1899" s="42" t="s">
        <v>2544</v>
      </c>
      <c r="W1899"/>
    </row>
    <row r="1900" spans="1:23" s="39" customFormat="1" x14ac:dyDescent="0.35">
      <c r="A1900" s="43" t="s">
        <v>811</v>
      </c>
      <c r="B1900" s="54">
        <v>51013</v>
      </c>
      <c r="C1900" s="54" t="s">
        <v>12</v>
      </c>
      <c r="D1900" s="53">
        <v>191.5119368</v>
      </c>
      <c r="E1900" s="53">
        <f>SUMIFS('Ratios_MARAMA-VA'!T:T, 'Ratios_MARAMA-VA'!AA:AA, V1900)</f>
        <v>191.51193679973201</v>
      </c>
      <c r="F1900" s="53">
        <f>SUMIFS('Ratios_MARAMA-VA'!J:J, 'Ratios_MARAMA-VA'!AA:AA, V1900)</f>
        <v>0.521546668844584</v>
      </c>
      <c r="G1900" s="53"/>
      <c r="H1900" s="53">
        <f t="shared" si="22"/>
        <v>2.7233115468409479E-3</v>
      </c>
      <c r="I1900" s="53">
        <v>202.671981420338</v>
      </c>
      <c r="J1900" s="53">
        <v>0.55193894722314052</v>
      </c>
      <c r="K1900" s="53">
        <v>207.73214096412599</v>
      </c>
      <c r="L1900" s="53">
        <v>0.56571933813759578</v>
      </c>
      <c r="M1900" s="43" t="s">
        <v>410</v>
      </c>
      <c r="N1900" s="43" t="s">
        <v>393</v>
      </c>
      <c r="O1900" s="43" t="s">
        <v>382</v>
      </c>
      <c r="P1900" s="43" t="s">
        <v>402</v>
      </c>
      <c r="Q1900" s="43" t="s">
        <v>411</v>
      </c>
      <c r="R1900" s="43" t="s">
        <v>385</v>
      </c>
      <c r="S1900" s="43" t="s">
        <v>330</v>
      </c>
      <c r="V1900" s="42" t="s">
        <v>2546</v>
      </c>
      <c r="W1900"/>
    </row>
    <row r="1901" spans="1:23" s="39" customFormat="1" x14ac:dyDescent="0.35">
      <c r="A1901" s="43" t="s">
        <v>811</v>
      </c>
      <c r="B1901" s="54">
        <v>51059</v>
      </c>
      <c r="C1901" s="54" t="s">
        <v>12</v>
      </c>
      <c r="D1901" s="53">
        <v>923.12774119999995</v>
      </c>
      <c r="E1901" s="53">
        <f>SUMIFS('Ratios_MARAMA-VA'!T:T, 'Ratios_MARAMA-VA'!AA:AA, V1901)</f>
        <v>923.12774119870596</v>
      </c>
      <c r="F1901" s="53">
        <f>SUMIFS('Ratios_MARAMA-VA'!J:J, 'Ratios_MARAMA-VA'!AA:AA, V1901)</f>
        <v>2.51396443681565</v>
      </c>
      <c r="G1901" s="53"/>
      <c r="H1901" s="53">
        <f t="shared" si="22"/>
        <v>2.7233115468409605E-3</v>
      </c>
      <c r="I1901" s="53">
        <v>1089.0059795534401</v>
      </c>
      <c r="J1901" s="53">
        <v>2.965702558696734</v>
      </c>
      <c r="K1901" s="53">
        <v>1191.4502027485901</v>
      </c>
      <c r="L1901" s="53">
        <v>3.2446900946312387</v>
      </c>
      <c r="M1901" s="43" t="s">
        <v>410</v>
      </c>
      <c r="N1901" s="43" t="s">
        <v>393</v>
      </c>
      <c r="O1901" s="43" t="s">
        <v>382</v>
      </c>
      <c r="P1901" s="43" t="s">
        <v>402</v>
      </c>
      <c r="Q1901" s="43" t="s">
        <v>411</v>
      </c>
      <c r="R1901" s="43" t="s">
        <v>385</v>
      </c>
      <c r="S1901" s="43" t="s">
        <v>330</v>
      </c>
      <c r="V1901" s="42" t="s">
        <v>2547</v>
      </c>
      <c r="W1901"/>
    </row>
    <row r="1902" spans="1:23" s="39" customFormat="1" x14ac:dyDescent="0.35">
      <c r="A1902" s="43" t="s">
        <v>811</v>
      </c>
      <c r="B1902" s="54">
        <v>51107</v>
      </c>
      <c r="C1902" s="54" t="s">
        <v>12</v>
      </c>
      <c r="D1902" s="53">
        <v>337.82132209999997</v>
      </c>
      <c r="E1902" s="53">
        <f>SUMIFS('Ratios_MARAMA-VA'!T:T, 'Ratios_MARAMA-VA'!AA:AA, V1902)</f>
        <v>337.82132209952698</v>
      </c>
      <c r="F1902" s="53">
        <f>SUMIFS('Ratios_MARAMA-VA'!J:J, 'Ratios_MARAMA-VA'!AA:AA, V1902)</f>
        <v>0.91999270724271898</v>
      </c>
      <c r="G1902" s="53"/>
      <c r="H1902" s="53">
        <f t="shared" si="22"/>
        <v>2.723311546840954E-3</v>
      </c>
      <c r="I1902" s="53">
        <v>450.26627244653901</v>
      </c>
      <c r="J1902" s="53">
        <v>1.2262153389066945</v>
      </c>
      <c r="K1902" s="53">
        <v>530.00201295244904</v>
      </c>
      <c r="L1902" s="53">
        <v>1.4433606017223533</v>
      </c>
      <c r="M1902" s="43" t="s">
        <v>410</v>
      </c>
      <c r="N1902" s="43" t="s">
        <v>393</v>
      </c>
      <c r="O1902" s="43" t="s">
        <v>382</v>
      </c>
      <c r="P1902" s="43" t="s">
        <v>402</v>
      </c>
      <c r="Q1902" s="43" t="s">
        <v>411</v>
      </c>
      <c r="R1902" s="43" t="s">
        <v>385</v>
      </c>
      <c r="S1902" s="43" t="s">
        <v>330</v>
      </c>
      <c r="V1902" s="42" t="s">
        <v>2550</v>
      </c>
      <c r="W1902"/>
    </row>
    <row r="1903" spans="1:23" s="39" customFormat="1" x14ac:dyDescent="0.35">
      <c r="A1903" s="43" t="s">
        <v>811</v>
      </c>
      <c r="B1903" s="54">
        <v>51153</v>
      </c>
      <c r="C1903" s="54" t="s">
        <v>12</v>
      </c>
      <c r="D1903" s="53">
        <v>386.97063889999998</v>
      </c>
      <c r="E1903" s="53">
        <f>SUMIFS('Ratios_MARAMA-VA'!T:T, 'Ratios_MARAMA-VA'!AA:AA, V1903)</f>
        <v>386.970638899459</v>
      </c>
      <c r="F1903" s="53">
        <f>SUMIFS('Ratios_MARAMA-VA'!J:J, 'Ratios_MARAMA-VA'!AA:AA, V1903)</f>
        <v>1.05384160920331</v>
      </c>
      <c r="G1903" s="53"/>
      <c r="H1903" s="53">
        <f t="shared" si="22"/>
        <v>2.7233115468409336E-3</v>
      </c>
      <c r="I1903" s="53">
        <v>463.349280417123</v>
      </c>
      <c r="J1903" s="53">
        <v>1.2618444455803888</v>
      </c>
      <c r="K1903" s="53">
        <v>511.84139790608498</v>
      </c>
      <c r="L1903" s="53">
        <v>1.393903589068846</v>
      </c>
      <c r="M1903" s="43" t="s">
        <v>410</v>
      </c>
      <c r="N1903" s="43" t="s">
        <v>393</v>
      </c>
      <c r="O1903" s="43" t="s">
        <v>382</v>
      </c>
      <c r="P1903" s="43" t="s">
        <v>402</v>
      </c>
      <c r="Q1903" s="43" t="s">
        <v>411</v>
      </c>
      <c r="R1903" s="43" t="s">
        <v>385</v>
      </c>
      <c r="S1903" s="43" t="s">
        <v>330</v>
      </c>
      <c r="V1903" s="42" t="s">
        <v>2553</v>
      </c>
      <c r="W1903"/>
    </row>
    <row r="1904" spans="1:23" s="39" customFormat="1" x14ac:dyDescent="0.35">
      <c r="A1904" s="43" t="s">
        <v>811</v>
      </c>
      <c r="B1904" s="54">
        <v>51510</v>
      </c>
      <c r="C1904" s="54" t="s">
        <v>12</v>
      </c>
      <c r="D1904" s="53">
        <v>127.97289240000001</v>
      </c>
      <c r="E1904" s="53">
        <f>SUMIFS('Ratios_MARAMA-VA'!T:T, 'Ratios_MARAMA-VA'!AA:AA, V1904)</f>
        <v>127.97289239982</v>
      </c>
      <c r="F1904" s="53">
        <f>SUMIFS('Ratios_MARAMA-VA'!J:J, 'Ratios_MARAMA-VA'!AA:AA, V1904)</f>
        <v>0.34851005555506798</v>
      </c>
      <c r="G1904" s="53"/>
      <c r="H1904" s="53">
        <f t="shared" si="22"/>
        <v>2.7233115468409791E-3</v>
      </c>
      <c r="I1904" s="53">
        <v>137.24000612222699</v>
      </c>
      <c r="J1904" s="53">
        <v>0.37374729336118745</v>
      </c>
      <c r="K1904" s="53">
        <v>141.86469724573899</v>
      </c>
      <c r="L1904" s="53">
        <v>0.38634176809842063</v>
      </c>
      <c r="M1904" s="43" t="s">
        <v>410</v>
      </c>
      <c r="N1904" s="43" t="s">
        <v>393</v>
      </c>
      <c r="O1904" s="43" t="s">
        <v>382</v>
      </c>
      <c r="P1904" s="43" t="s">
        <v>402</v>
      </c>
      <c r="Q1904" s="43" t="s">
        <v>411</v>
      </c>
      <c r="R1904" s="43" t="s">
        <v>385</v>
      </c>
      <c r="S1904" s="43" t="s">
        <v>330</v>
      </c>
      <c r="V1904" s="42" t="s">
        <v>2545</v>
      </c>
      <c r="W1904"/>
    </row>
    <row r="1905" spans="1:23" s="39" customFormat="1" x14ac:dyDescent="0.35">
      <c r="A1905" s="43" t="s">
        <v>811</v>
      </c>
      <c r="B1905" s="54">
        <v>51600</v>
      </c>
      <c r="C1905" s="54" t="s">
        <v>12</v>
      </c>
      <c r="D1905" s="53">
        <v>19.377267159999999</v>
      </c>
      <c r="E1905" s="53">
        <f>SUMIFS('Ratios_MARAMA-VA'!T:T, 'Ratios_MARAMA-VA'!AA:AA, V1905)</f>
        <v>19.377267159972799</v>
      </c>
      <c r="F1905" s="53">
        <f>SUMIFS('Ratios_MARAMA-VA'!J:J, 'Ratios_MARAMA-VA'!AA:AA, V1905)</f>
        <v>5.2770335402976098E-2</v>
      </c>
      <c r="G1905" s="53"/>
      <c r="H1905" s="53">
        <f t="shared" si="22"/>
        <v>2.7233115468409618E-3</v>
      </c>
      <c r="I1905" s="53">
        <v>22.647006557054301</v>
      </c>
      <c r="J1905" s="53">
        <v>6.1674854458208951E-2</v>
      </c>
      <c r="K1905" s="53">
        <v>24.5434410946323</v>
      </c>
      <c r="L1905" s="53">
        <v>6.6839436532223115E-2</v>
      </c>
      <c r="M1905" s="43" t="s">
        <v>410</v>
      </c>
      <c r="N1905" s="43" t="s">
        <v>393</v>
      </c>
      <c r="O1905" s="43" t="s">
        <v>382</v>
      </c>
      <c r="P1905" s="43" t="s">
        <v>402</v>
      </c>
      <c r="Q1905" s="43" t="s">
        <v>411</v>
      </c>
      <c r="R1905" s="43" t="s">
        <v>385</v>
      </c>
      <c r="S1905" s="43" t="s">
        <v>330</v>
      </c>
      <c r="V1905" s="42" t="s">
        <v>2548</v>
      </c>
      <c r="W1905"/>
    </row>
    <row r="1906" spans="1:23" s="39" customFormat="1" x14ac:dyDescent="0.35">
      <c r="A1906" s="43" t="s">
        <v>811</v>
      </c>
      <c r="B1906" s="54">
        <v>51610</v>
      </c>
      <c r="C1906" s="54" t="s">
        <v>12</v>
      </c>
      <c r="D1906" s="53">
        <v>11.76310782</v>
      </c>
      <c r="E1906" s="53">
        <f>SUMIFS('Ratios_MARAMA-VA'!T:T, 'Ratios_MARAMA-VA'!AA:AA, V1906)</f>
        <v>11.7631078199835</v>
      </c>
      <c r="F1906" s="53">
        <f>SUMIFS('Ratios_MARAMA-VA'!J:J, 'Ratios_MARAMA-VA'!AA:AA, V1906)</f>
        <v>3.2034607352896198E-2</v>
      </c>
      <c r="G1906" s="53"/>
      <c r="H1906" s="53">
        <f t="shared" si="22"/>
        <v>2.7233115468409549E-3</v>
      </c>
      <c r="I1906" s="53">
        <v>12.796255130174499</v>
      </c>
      <c r="J1906" s="53">
        <v>3.4848189352327016E-2</v>
      </c>
      <c r="K1906" s="53">
        <v>13.371657206497799</v>
      </c>
      <c r="L1906" s="53">
        <v>3.6415188470854523E-2</v>
      </c>
      <c r="M1906" s="43" t="s">
        <v>410</v>
      </c>
      <c r="N1906" s="43" t="s">
        <v>393</v>
      </c>
      <c r="O1906" s="43" t="s">
        <v>382</v>
      </c>
      <c r="P1906" s="43" t="s">
        <v>402</v>
      </c>
      <c r="Q1906" s="43" t="s">
        <v>411</v>
      </c>
      <c r="R1906" s="43" t="s">
        <v>385</v>
      </c>
      <c r="S1906" s="43" t="s">
        <v>330</v>
      </c>
      <c r="V1906" s="42" t="s">
        <v>2549</v>
      </c>
      <c r="W1906"/>
    </row>
    <row r="1907" spans="1:23" s="39" customFormat="1" x14ac:dyDescent="0.35">
      <c r="A1907" s="43" t="s">
        <v>811</v>
      </c>
      <c r="B1907" s="54">
        <v>51683</v>
      </c>
      <c r="C1907" s="54" t="s">
        <v>12</v>
      </c>
      <c r="D1907" s="53">
        <v>34.324705100000003</v>
      </c>
      <c r="E1907" s="53">
        <f>SUMIFS('Ratios_MARAMA-VA'!T:T, 'Ratios_MARAMA-VA'!AA:AA, V1907)</f>
        <v>34.3247050999518</v>
      </c>
      <c r="F1907" s="53">
        <f>SUMIFS('Ratios_MARAMA-VA'!J:J, 'Ratios_MARAMA-VA'!AA:AA, V1907)</f>
        <v>9.3476865740609802E-2</v>
      </c>
      <c r="G1907" s="53"/>
      <c r="H1907" s="53">
        <f t="shared" si="22"/>
        <v>2.7233115468409683E-3</v>
      </c>
      <c r="I1907" s="53">
        <v>42.096098278707601</v>
      </c>
      <c r="J1907" s="53">
        <v>0.11464079051935662</v>
      </c>
      <c r="K1907" s="53">
        <v>46.880813642208899</v>
      </c>
      <c r="L1907" s="53">
        <v>0.12767106111712709</v>
      </c>
      <c r="M1907" s="43" t="s">
        <v>410</v>
      </c>
      <c r="N1907" s="43" t="s">
        <v>393</v>
      </c>
      <c r="O1907" s="43" t="s">
        <v>382</v>
      </c>
      <c r="P1907" s="43" t="s">
        <v>402</v>
      </c>
      <c r="Q1907" s="43" t="s">
        <v>411</v>
      </c>
      <c r="R1907" s="43" t="s">
        <v>385</v>
      </c>
      <c r="S1907" s="43" t="s">
        <v>330</v>
      </c>
      <c r="V1907" s="42" t="s">
        <v>2551</v>
      </c>
      <c r="W1907"/>
    </row>
    <row r="1908" spans="1:23" s="39" customFormat="1" x14ac:dyDescent="0.35">
      <c r="A1908" s="43" t="s">
        <v>811</v>
      </c>
      <c r="B1908" s="54">
        <v>51685</v>
      </c>
      <c r="C1908" s="54" t="s">
        <v>12</v>
      </c>
      <c r="D1908" s="53">
        <v>13.8183197</v>
      </c>
      <c r="E1908" s="53">
        <f>SUMIFS('Ratios_MARAMA-VA'!T:T, 'Ratios_MARAMA-VA'!AA:AA, V1908)</f>
        <v>13.818319699980499</v>
      </c>
      <c r="F1908" s="53">
        <f>SUMIFS('Ratios_MARAMA-VA'!J:J, 'Ratios_MARAMA-VA'!AA:AA, V1908)</f>
        <v>3.7631589596897101E-2</v>
      </c>
      <c r="G1908" s="53"/>
      <c r="H1908" s="53">
        <f t="shared" si="22"/>
        <v>2.7233115468409817E-3</v>
      </c>
      <c r="I1908" s="53">
        <v>17.269602920586401</v>
      </c>
      <c r="J1908" s="53">
        <v>4.7030509042991685E-2</v>
      </c>
      <c r="K1908" s="53">
        <v>19.471068867914301</v>
      </c>
      <c r="L1908" s="53">
        <v>5.3025786677326978E-2</v>
      </c>
      <c r="M1908" s="43" t="s">
        <v>410</v>
      </c>
      <c r="N1908" s="43" t="s">
        <v>393</v>
      </c>
      <c r="O1908" s="43" t="s">
        <v>382</v>
      </c>
      <c r="P1908" s="43" t="s">
        <v>402</v>
      </c>
      <c r="Q1908" s="43" t="s">
        <v>411</v>
      </c>
      <c r="R1908" s="43" t="s">
        <v>385</v>
      </c>
      <c r="S1908" s="43" t="s">
        <v>330</v>
      </c>
      <c r="V1908" s="42" t="s">
        <v>2552</v>
      </c>
      <c r="W1908"/>
    </row>
    <row r="1909" spans="1:23" s="39" customFormat="1" x14ac:dyDescent="0.35">
      <c r="A1909" s="43" t="s">
        <v>9</v>
      </c>
      <c r="B1909" s="54">
        <v>11001</v>
      </c>
      <c r="C1909" s="54" t="s">
        <v>12</v>
      </c>
      <c r="D1909" s="53">
        <v>25.449670770000001</v>
      </c>
      <c r="E1909" s="53">
        <f>SUMIFS('Ratios_MARAMA-VA'!T:T, 'Ratios_MARAMA-VA'!AA:AA, V1909)</f>
        <v>25.449670769964399</v>
      </c>
      <c r="F1909" s="53">
        <f>SUMIFS('Ratios_MARAMA-VA'!J:J, 'Ratios_MARAMA-VA'!AA:AA, V1909)</f>
        <v>6.9307382271144705E-2</v>
      </c>
      <c r="G1909" s="53"/>
      <c r="H1909" s="53">
        <f t="shared" si="22"/>
        <v>2.7233115468409518E-3</v>
      </c>
      <c r="I1909" s="53">
        <v>27.111221128695099</v>
      </c>
      <c r="J1909" s="53">
        <v>7.3832301548733742E-2</v>
      </c>
      <c r="K1909" s="53">
        <v>27.887973826300499</v>
      </c>
      <c r="L1909" s="53">
        <v>7.5947641139162386E-2</v>
      </c>
      <c r="M1909" s="43" t="s">
        <v>404</v>
      </c>
      <c r="N1909" s="43" t="s">
        <v>393</v>
      </c>
      <c r="O1909" s="43" t="s">
        <v>382</v>
      </c>
      <c r="P1909" s="43" t="s">
        <v>402</v>
      </c>
      <c r="Q1909" s="43" t="s">
        <v>405</v>
      </c>
      <c r="R1909" s="43" t="s">
        <v>385</v>
      </c>
      <c r="S1909" s="43" t="s">
        <v>330</v>
      </c>
      <c r="V1909" s="42" t="s">
        <v>2554</v>
      </c>
      <c r="W1909"/>
    </row>
    <row r="1910" spans="1:23" s="39" customFormat="1" x14ac:dyDescent="0.35">
      <c r="A1910" s="43" t="s">
        <v>497</v>
      </c>
      <c r="B1910" s="54">
        <v>24009</v>
      </c>
      <c r="C1910" s="54" t="s">
        <v>12</v>
      </c>
      <c r="D1910" s="53">
        <v>3.322949763</v>
      </c>
      <c r="E1910" s="53">
        <f>SUMIFS('Ratios_MARAMA-VA'!T:T, 'Ratios_MARAMA-VA'!AA:AA, V1910)</f>
        <v>3.32294976299533</v>
      </c>
      <c r="F1910" s="53">
        <f>SUMIFS('Ratios_MARAMA-VA'!J:J, 'Ratios_MARAMA-VA'!AA:AA, V1910)</f>
        <v>9.0494274591376399E-3</v>
      </c>
      <c r="G1910" s="53"/>
      <c r="H1910" s="53">
        <f t="shared" si="22"/>
        <v>2.7233115468409679E-3</v>
      </c>
      <c r="I1910" s="53">
        <v>3.8372247388501499</v>
      </c>
      <c r="J1910" s="53">
        <v>1.0449958439134431E-2</v>
      </c>
      <c r="K1910" s="53">
        <v>4.1427724529291297</v>
      </c>
      <c r="L1910" s="53">
        <v>1.1282060056996579E-2</v>
      </c>
      <c r="M1910" s="43" t="s">
        <v>404</v>
      </c>
      <c r="N1910" s="43" t="s">
        <v>393</v>
      </c>
      <c r="O1910" s="43" t="s">
        <v>382</v>
      </c>
      <c r="P1910" s="43" t="s">
        <v>402</v>
      </c>
      <c r="Q1910" s="43" t="s">
        <v>405</v>
      </c>
      <c r="R1910" s="43" t="s">
        <v>385</v>
      </c>
      <c r="S1910" s="43" t="s">
        <v>330</v>
      </c>
      <c r="V1910" s="42" t="s">
        <v>2555</v>
      </c>
      <c r="W1910"/>
    </row>
    <row r="1911" spans="1:23" s="39" customFormat="1" x14ac:dyDescent="0.35">
      <c r="A1911" s="43" t="s">
        <v>497</v>
      </c>
      <c r="B1911" s="54">
        <v>24017</v>
      </c>
      <c r="C1911" s="54" t="s">
        <v>12</v>
      </c>
      <c r="D1911" s="53">
        <v>5.8708587679999997</v>
      </c>
      <c r="E1911" s="53">
        <f>SUMIFS('Ratios_MARAMA-VA'!T:T, 'Ratios_MARAMA-VA'!AA:AA, V1911)</f>
        <v>5.8708587679917903</v>
      </c>
      <c r="F1911" s="53">
        <f>SUMIFS('Ratios_MARAMA-VA'!J:J, 'Ratios_MARAMA-VA'!AA:AA, V1911)</f>
        <v>1.5988177472744499E-2</v>
      </c>
      <c r="G1911" s="53"/>
      <c r="H1911" s="53">
        <f t="shared" si="22"/>
        <v>2.723311546840954E-3</v>
      </c>
      <c r="I1911" s="53">
        <v>6.8252371471856401</v>
      </c>
      <c r="J1911" s="53">
        <v>1.8587247132858465E-2</v>
      </c>
      <c r="K1911" s="53">
        <v>7.3967524737964601</v>
      </c>
      <c r="L1911" s="53">
        <v>2.014366142101429E-2</v>
      </c>
      <c r="M1911" s="43" t="s">
        <v>404</v>
      </c>
      <c r="N1911" s="43" t="s">
        <v>393</v>
      </c>
      <c r="O1911" s="43" t="s">
        <v>382</v>
      </c>
      <c r="P1911" s="43" t="s">
        <v>402</v>
      </c>
      <c r="Q1911" s="43" t="s">
        <v>405</v>
      </c>
      <c r="R1911" s="43" t="s">
        <v>385</v>
      </c>
      <c r="S1911" s="43" t="s">
        <v>330</v>
      </c>
      <c r="V1911" s="42" t="s">
        <v>2556</v>
      </c>
      <c r="W1911"/>
    </row>
    <row r="1912" spans="1:23" s="39" customFormat="1" x14ac:dyDescent="0.35">
      <c r="A1912" s="43" t="s">
        <v>497</v>
      </c>
      <c r="B1912" s="54">
        <v>24021</v>
      </c>
      <c r="C1912" s="54" t="s">
        <v>12</v>
      </c>
      <c r="D1912" s="53">
        <v>9.4670436020000004</v>
      </c>
      <c r="E1912" s="53">
        <f>SUMIFS('Ratios_MARAMA-VA'!T:T, 'Ratios_MARAMA-VA'!AA:AA, V1912)</f>
        <v>9.4670436019866795</v>
      </c>
      <c r="F1912" s="53">
        <f>SUMIFS('Ratios_MARAMA-VA'!J:J, 'Ratios_MARAMA-VA'!AA:AA, V1912)</f>
        <v>2.5781709155737301E-2</v>
      </c>
      <c r="G1912" s="53"/>
      <c r="H1912" s="53">
        <f t="shared" si="22"/>
        <v>2.7233115468409752E-3</v>
      </c>
      <c r="I1912" s="53">
        <v>10.877023646086601</v>
      </c>
      <c r="J1912" s="53">
        <v>2.9621524090649963E-2</v>
      </c>
      <c r="K1912" s="53">
        <v>11.7099584244277</v>
      </c>
      <c r="L1912" s="53">
        <v>3.1889864990271709E-2</v>
      </c>
      <c r="M1912" s="43" t="s">
        <v>404</v>
      </c>
      <c r="N1912" s="43" t="s">
        <v>393</v>
      </c>
      <c r="O1912" s="43" t="s">
        <v>382</v>
      </c>
      <c r="P1912" s="43" t="s">
        <v>402</v>
      </c>
      <c r="Q1912" s="43" t="s">
        <v>405</v>
      </c>
      <c r="R1912" s="43" t="s">
        <v>385</v>
      </c>
      <c r="S1912" s="43" t="s">
        <v>330</v>
      </c>
      <c r="V1912" s="42" t="s">
        <v>2557</v>
      </c>
      <c r="W1912"/>
    </row>
    <row r="1913" spans="1:23" s="39" customFormat="1" x14ac:dyDescent="0.35">
      <c r="A1913" s="43" t="s">
        <v>497</v>
      </c>
      <c r="B1913" s="54">
        <v>24031</v>
      </c>
      <c r="C1913" s="54" t="s">
        <v>12</v>
      </c>
      <c r="D1913" s="53">
        <v>37.552988310000003</v>
      </c>
      <c r="E1913" s="53">
        <f>SUMIFS('Ratios_MARAMA-VA'!T:T, 'Ratios_MARAMA-VA'!AA:AA, V1913)</f>
        <v>37.552988309947203</v>
      </c>
      <c r="F1913" s="53">
        <f>SUMIFS('Ratios_MARAMA-VA'!J:J, 'Ratios_MARAMA-VA'!AA:AA, V1913)</f>
        <v>0.10226848668286299</v>
      </c>
      <c r="G1913" s="53"/>
      <c r="H1913" s="53">
        <f t="shared" si="22"/>
        <v>2.7233115468409648E-3</v>
      </c>
      <c r="I1913" s="53">
        <v>41.568160379849097</v>
      </c>
      <c r="J1913" s="53">
        <v>0.11320305114338015</v>
      </c>
      <c r="K1913" s="53">
        <v>43.7667026965944</v>
      </c>
      <c r="L1913" s="53">
        <v>0.11919036682079112</v>
      </c>
      <c r="M1913" s="43" t="s">
        <v>404</v>
      </c>
      <c r="N1913" s="43" t="s">
        <v>393</v>
      </c>
      <c r="O1913" s="43" t="s">
        <v>382</v>
      </c>
      <c r="P1913" s="43" t="s">
        <v>402</v>
      </c>
      <c r="Q1913" s="43" t="s">
        <v>405</v>
      </c>
      <c r="R1913" s="43" t="s">
        <v>385</v>
      </c>
      <c r="S1913" s="43" t="s">
        <v>330</v>
      </c>
      <c r="V1913" s="42" t="s">
        <v>2558</v>
      </c>
      <c r="W1913"/>
    </row>
    <row r="1914" spans="1:23" s="39" customFormat="1" x14ac:dyDescent="0.35">
      <c r="A1914" s="43" t="s">
        <v>497</v>
      </c>
      <c r="B1914" s="54">
        <v>24033</v>
      </c>
      <c r="C1914" s="54" t="s">
        <v>12</v>
      </c>
      <c r="D1914" s="53">
        <v>32.47587867</v>
      </c>
      <c r="E1914" s="53">
        <f>SUMIFS('Ratios_MARAMA-VA'!T:T, 'Ratios_MARAMA-VA'!AA:AA, V1914)</f>
        <v>32.475878669954497</v>
      </c>
      <c r="F1914" s="53">
        <f>SUMIFS('Ratios_MARAMA-VA'!J:J, 'Ratios_MARAMA-VA'!AA:AA, V1914)</f>
        <v>8.8441935375693295E-2</v>
      </c>
      <c r="G1914" s="53"/>
      <c r="H1914" s="53">
        <f t="shared" si="22"/>
        <v>2.7233115468409653E-3</v>
      </c>
      <c r="I1914" s="53">
        <v>34.996655281295602</v>
      </c>
      <c r="J1914" s="53">
        <v>9.5306795428365162E-2</v>
      </c>
      <c r="K1914" s="53">
        <v>36.269896591976497</v>
      </c>
      <c r="L1914" s="53">
        <v>9.8774228191657376E-2</v>
      </c>
      <c r="M1914" s="43" t="s">
        <v>404</v>
      </c>
      <c r="N1914" s="43" t="s">
        <v>393</v>
      </c>
      <c r="O1914" s="43" t="s">
        <v>382</v>
      </c>
      <c r="P1914" s="43" t="s">
        <v>402</v>
      </c>
      <c r="Q1914" s="43" t="s">
        <v>405</v>
      </c>
      <c r="R1914" s="43" t="s">
        <v>385</v>
      </c>
      <c r="S1914" s="43" t="s">
        <v>330</v>
      </c>
      <c r="V1914" s="42" t="s">
        <v>2559</v>
      </c>
      <c r="W1914"/>
    </row>
    <row r="1915" spans="1:23" s="39" customFormat="1" x14ac:dyDescent="0.35">
      <c r="A1915" s="43" t="s">
        <v>811</v>
      </c>
      <c r="B1915" s="54">
        <v>51013</v>
      </c>
      <c r="C1915" s="54" t="s">
        <v>12</v>
      </c>
      <c r="D1915" s="53">
        <v>121.814357</v>
      </c>
      <c r="E1915" s="53">
        <f>SUMIFS('Ratios_MARAMA-VA'!T:T, 'Ratios_MARAMA-VA'!AA:AA, V1915)</f>
        <v>121.81435699983</v>
      </c>
      <c r="F1915" s="53">
        <f>SUMIFS('Ratios_MARAMA-VA'!J:J, 'Ratios_MARAMA-VA'!AA:AA, V1915)</f>
        <v>0.33173844498864202</v>
      </c>
      <c r="G1915" s="53"/>
      <c r="H1915" s="53">
        <f t="shared" si="22"/>
        <v>2.723311546840944E-3</v>
      </c>
      <c r="I1915" s="53">
        <v>128.912889249389</v>
      </c>
      <c r="J1915" s="53">
        <v>0.35106995982948885</v>
      </c>
      <c r="K1915" s="53">
        <v>132.131488003302</v>
      </c>
      <c r="L1915" s="53">
        <v>0.35983520698066801</v>
      </c>
      <c r="M1915" s="43" t="s">
        <v>404</v>
      </c>
      <c r="N1915" s="43" t="s">
        <v>393</v>
      </c>
      <c r="O1915" s="43" t="s">
        <v>382</v>
      </c>
      <c r="P1915" s="43" t="s">
        <v>402</v>
      </c>
      <c r="Q1915" s="43" t="s">
        <v>405</v>
      </c>
      <c r="R1915" s="43" t="s">
        <v>385</v>
      </c>
      <c r="S1915" s="43" t="s">
        <v>330</v>
      </c>
      <c r="V1915" s="42" t="s">
        <v>2561</v>
      </c>
      <c r="W1915"/>
    </row>
    <row r="1916" spans="1:23" s="39" customFormat="1" x14ac:dyDescent="0.35">
      <c r="A1916" s="43" t="s">
        <v>811</v>
      </c>
      <c r="B1916" s="54">
        <v>51059</v>
      </c>
      <c r="C1916" s="54" t="s">
        <v>12</v>
      </c>
      <c r="D1916" s="53">
        <v>587.17040359999999</v>
      </c>
      <c r="E1916" s="53">
        <f>SUMIFS('Ratios_MARAMA-VA'!T:T, 'Ratios_MARAMA-VA'!AA:AA, V1916)</f>
        <v>587.17040359917496</v>
      </c>
      <c r="F1916" s="53">
        <f>SUMIFS('Ratios_MARAMA-VA'!J:J, 'Ratios_MARAMA-VA'!AA:AA, V1916)</f>
        <v>1.59904794008491</v>
      </c>
      <c r="G1916" s="53"/>
      <c r="H1916" s="53">
        <f t="shared" si="22"/>
        <v>2.723311546840977E-3</v>
      </c>
      <c r="I1916" s="53">
        <v>692.67995316226802</v>
      </c>
      <c r="J1916" s="53">
        <v>1.8863833147120717</v>
      </c>
      <c r="K1916" s="53">
        <v>757.84126637531699</v>
      </c>
      <c r="L1916" s="53">
        <v>2.0638378713924892</v>
      </c>
      <c r="M1916" s="43" t="s">
        <v>404</v>
      </c>
      <c r="N1916" s="43" t="s">
        <v>393</v>
      </c>
      <c r="O1916" s="43" t="s">
        <v>382</v>
      </c>
      <c r="P1916" s="43" t="s">
        <v>402</v>
      </c>
      <c r="Q1916" s="43" t="s">
        <v>405</v>
      </c>
      <c r="R1916" s="43" t="s">
        <v>385</v>
      </c>
      <c r="S1916" s="43" t="s">
        <v>330</v>
      </c>
      <c r="V1916" s="42" t="s">
        <v>2562</v>
      </c>
      <c r="W1916"/>
    </row>
    <row r="1917" spans="1:23" s="39" customFormat="1" x14ac:dyDescent="0.35">
      <c r="A1917" s="43" t="s">
        <v>811</v>
      </c>
      <c r="B1917" s="54">
        <v>51107</v>
      </c>
      <c r="C1917" s="54" t="s">
        <v>12</v>
      </c>
      <c r="D1917" s="53">
        <v>214.87672989999999</v>
      </c>
      <c r="E1917" s="53">
        <f>SUMIFS('Ratios_MARAMA-VA'!T:T, 'Ratios_MARAMA-VA'!AA:AA, V1917)</f>
        <v>214.876729899699</v>
      </c>
      <c r="F1917" s="53">
        <f>SUMIFS('Ratios_MARAMA-VA'!J:J, 'Ratios_MARAMA-VA'!AA:AA, V1917)</f>
        <v>0.58517627968327701</v>
      </c>
      <c r="G1917" s="53"/>
      <c r="H1917" s="53">
        <f t="shared" si="22"/>
        <v>2.7233115468409627E-3</v>
      </c>
      <c r="I1917" s="53">
        <v>286.399163931207</v>
      </c>
      <c r="J1917" s="53">
        <v>0.77995415013945379</v>
      </c>
      <c r="K1917" s="53">
        <v>337.11637464353998</v>
      </c>
      <c r="L1917" s="53">
        <v>0.91807291569591631</v>
      </c>
      <c r="M1917" s="43" t="s">
        <v>404</v>
      </c>
      <c r="N1917" s="43" t="s">
        <v>393</v>
      </c>
      <c r="O1917" s="43" t="s">
        <v>382</v>
      </c>
      <c r="P1917" s="43" t="s">
        <v>402</v>
      </c>
      <c r="Q1917" s="43" t="s">
        <v>405</v>
      </c>
      <c r="R1917" s="43" t="s">
        <v>385</v>
      </c>
      <c r="S1917" s="43" t="s">
        <v>330</v>
      </c>
      <c r="V1917" s="42" t="s">
        <v>2565</v>
      </c>
      <c r="W1917"/>
    </row>
    <row r="1918" spans="1:23" s="39" customFormat="1" x14ac:dyDescent="0.35">
      <c r="A1918" s="43" t="s">
        <v>811</v>
      </c>
      <c r="B1918" s="54">
        <v>51153</v>
      </c>
      <c r="C1918" s="54" t="s">
        <v>12</v>
      </c>
      <c r="D1918" s="53">
        <v>246.1389921</v>
      </c>
      <c r="E1918" s="53">
        <f>SUMIFS('Ratios_MARAMA-VA'!T:T, 'Ratios_MARAMA-VA'!AA:AA, V1918)</f>
        <v>246.13899209965501</v>
      </c>
      <c r="F1918" s="53">
        <f>SUMIFS('Ratios_MARAMA-VA'!J:J, 'Ratios_MARAMA-VA'!AA:AA, V1918)</f>
        <v>0.67031315931278501</v>
      </c>
      <c r="G1918" s="53"/>
      <c r="H1918" s="53">
        <f t="shared" si="22"/>
        <v>2.7233115468409549E-3</v>
      </c>
      <c r="I1918" s="53">
        <v>294.72087390486303</v>
      </c>
      <c r="J1918" s="53">
        <v>0.80261675900017049</v>
      </c>
      <c r="K1918" s="53">
        <v>325.56507685900999</v>
      </c>
      <c r="L1918" s="53">
        <v>0.88661513305830486</v>
      </c>
      <c r="M1918" s="43" t="s">
        <v>404</v>
      </c>
      <c r="N1918" s="43" t="s">
        <v>393</v>
      </c>
      <c r="O1918" s="43" t="s">
        <v>382</v>
      </c>
      <c r="P1918" s="43" t="s">
        <v>402</v>
      </c>
      <c r="Q1918" s="43" t="s">
        <v>405</v>
      </c>
      <c r="R1918" s="43" t="s">
        <v>385</v>
      </c>
      <c r="S1918" s="43" t="s">
        <v>330</v>
      </c>
      <c r="V1918" s="42" t="s">
        <v>2568</v>
      </c>
      <c r="W1918"/>
    </row>
    <row r="1919" spans="1:23" s="39" customFormat="1" x14ac:dyDescent="0.35">
      <c r="A1919" s="43" t="s">
        <v>811</v>
      </c>
      <c r="B1919" s="54">
        <v>51510</v>
      </c>
      <c r="C1919" s="54" t="s">
        <v>12</v>
      </c>
      <c r="D1919" s="53">
        <v>81.399264380000005</v>
      </c>
      <c r="E1919" s="53">
        <f>SUMIFS('Ratios_MARAMA-VA'!T:T, 'Ratios_MARAMA-VA'!AA:AA, V1919)</f>
        <v>81.399264379885906</v>
      </c>
      <c r="F1919" s="53">
        <f>SUMIFS('Ratios_MARAMA-VA'!J:J, 'Ratios_MARAMA-VA'!AA:AA, V1919)</f>
        <v>0.22167555659010399</v>
      </c>
      <c r="G1919" s="53"/>
      <c r="H1919" s="53">
        <f t="shared" si="22"/>
        <v>2.7233115468409679E-3</v>
      </c>
      <c r="I1919" s="53">
        <v>87.293764580536902</v>
      </c>
      <c r="J1919" s="53">
        <v>0.23772811704939323</v>
      </c>
      <c r="K1919" s="53">
        <v>90.235375482492003</v>
      </c>
      <c r="L1919" s="53">
        <v>0.24573903998500085</v>
      </c>
      <c r="M1919" s="43" t="s">
        <v>404</v>
      </c>
      <c r="N1919" s="43" t="s">
        <v>393</v>
      </c>
      <c r="O1919" s="43" t="s">
        <v>382</v>
      </c>
      <c r="P1919" s="43" t="s">
        <v>402</v>
      </c>
      <c r="Q1919" s="43" t="s">
        <v>405</v>
      </c>
      <c r="R1919" s="43" t="s">
        <v>385</v>
      </c>
      <c r="S1919" s="43" t="s">
        <v>330</v>
      </c>
      <c r="V1919" s="42" t="s">
        <v>2560</v>
      </c>
      <c r="W1919"/>
    </row>
    <row r="1920" spans="1:23" s="39" customFormat="1" x14ac:dyDescent="0.35">
      <c r="A1920" s="43" t="s">
        <v>811</v>
      </c>
      <c r="B1920" s="54">
        <v>51600</v>
      </c>
      <c r="C1920" s="54" t="s">
        <v>12</v>
      </c>
      <c r="D1920" s="53">
        <v>12.32522062</v>
      </c>
      <c r="E1920" s="53">
        <f>SUMIFS('Ratios_MARAMA-VA'!T:T, 'Ratios_MARAMA-VA'!AA:AA, V1920)</f>
        <v>12.3252206199827</v>
      </c>
      <c r="F1920" s="53">
        <f>SUMIFS('Ratios_MARAMA-VA'!J:J, 'Ratios_MARAMA-VA'!AA:AA, V1920)</f>
        <v>3.3565415631761297E-2</v>
      </c>
      <c r="G1920" s="53"/>
      <c r="H1920" s="53">
        <f t="shared" si="22"/>
        <v>2.7233115468409692E-3</v>
      </c>
      <c r="I1920" s="53">
        <v>14.4049906466935</v>
      </c>
      <c r="J1920" s="53">
        <v>3.9229277360276572E-2</v>
      </c>
      <c r="K1920" s="53">
        <v>15.6112481583455</v>
      </c>
      <c r="L1920" s="53">
        <v>4.2514292370222112E-2</v>
      </c>
      <c r="M1920" s="43" t="s">
        <v>404</v>
      </c>
      <c r="N1920" s="43" t="s">
        <v>393</v>
      </c>
      <c r="O1920" s="43" t="s">
        <v>382</v>
      </c>
      <c r="P1920" s="43" t="s">
        <v>402</v>
      </c>
      <c r="Q1920" s="43" t="s">
        <v>405</v>
      </c>
      <c r="R1920" s="43" t="s">
        <v>385</v>
      </c>
      <c r="S1920" s="43" t="s">
        <v>330</v>
      </c>
      <c r="V1920" s="42" t="s">
        <v>2563</v>
      </c>
      <c r="W1920"/>
    </row>
    <row r="1921" spans="1:23" s="39" customFormat="1" x14ac:dyDescent="0.35">
      <c r="A1921" s="43" t="s">
        <v>811</v>
      </c>
      <c r="B1921" s="54">
        <v>51610</v>
      </c>
      <c r="C1921" s="54" t="s">
        <v>12</v>
      </c>
      <c r="D1921" s="53">
        <v>7.4821147000000003</v>
      </c>
      <c r="E1921" s="53">
        <f>SUMIFS('Ratios_MARAMA-VA'!T:T, 'Ratios_MARAMA-VA'!AA:AA, V1921)</f>
        <v>7.4821146999895802</v>
      </c>
      <c r="F1921" s="53">
        <f>SUMIFS('Ratios_MARAMA-VA'!J:J, 'Ratios_MARAMA-VA'!AA:AA, V1921)</f>
        <v>2.0376129357270002E-2</v>
      </c>
      <c r="G1921" s="53"/>
      <c r="H1921" s="53">
        <f t="shared" si="22"/>
        <v>2.7233115468409458E-3</v>
      </c>
      <c r="I1921" s="53">
        <v>8.1392647316930695</v>
      </c>
      <c r="J1921" s="53">
        <v>2.216575362661501E-2</v>
      </c>
      <c r="K1921" s="53">
        <v>8.5052585149302793</v>
      </c>
      <c r="L1921" s="53">
        <v>2.3162468722576903E-2</v>
      </c>
      <c r="M1921" s="43" t="s">
        <v>404</v>
      </c>
      <c r="N1921" s="43" t="s">
        <v>393</v>
      </c>
      <c r="O1921" s="43" t="s">
        <v>382</v>
      </c>
      <c r="P1921" s="43" t="s">
        <v>402</v>
      </c>
      <c r="Q1921" s="43" t="s">
        <v>405</v>
      </c>
      <c r="R1921" s="43" t="s">
        <v>385</v>
      </c>
      <c r="S1921" s="43" t="s">
        <v>330</v>
      </c>
      <c r="V1921" s="42" t="s">
        <v>2564</v>
      </c>
      <c r="W1921"/>
    </row>
    <row r="1922" spans="1:23" s="39" customFormat="1" x14ac:dyDescent="0.35">
      <c r="A1922" s="43" t="s">
        <v>811</v>
      </c>
      <c r="B1922" s="54">
        <v>51683</v>
      </c>
      <c r="C1922" s="54" t="s">
        <v>12</v>
      </c>
      <c r="D1922" s="53">
        <v>21.832787119999999</v>
      </c>
      <c r="E1922" s="53">
        <f>SUMIFS('Ratios_MARAMA-VA'!T:T, 'Ratios_MARAMA-VA'!AA:AA, V1922)</f>
        <v>21.8327871199693</v>
      </c>
      <c r="F1922" s="53">
        <f>SUMIFS('Ratios_MARAMA-VA'!J:J, 'Ratios_MARAMA-VA'!AA:AA, V1922)</f>
        <v>5.9457481263533202E-2</v>
      </c>
      <c r="G1922" s="53"/>
      <c r="H1922" s="53">
        <f t="shared" si="22"/>
        <v>2.72331154684097E-3</v>
      </c>
      <c r="I1922" s="53">
        <v>26.775908186946701</v>
      </c>
      <c r="J1922" s="53">
        <v>7.291913994266562E-2</v>
      </c>
      <c r="K1922" s="53">
        <v>29.819304238180901</v>
      </c>
      <c r="L1922" s="53">
        <v>8.1207255550601931E-2</v>
      </c>
      <c r="M1922" s="43" t="s">
        <v>404</v>
      </c>
      <c r="N1922" s="43" t="s">
        <v>393</v>
      </c>
      <c r="O1922" s="43" t="s">
        <v>382</v>
      </c>
      <c r="P1922" s="43" t="s">
        <v>402</v>
      </c>
      <c r="Q1922" s="43" t="s">
        <v>405</v>
      </c>
      <c r="R1922" s="43" t="s">
        <v>385</v>
      </c>
      <c r="S1922" s="43" t="s">
        <v>330</v>
      </c>
      <c r="V1922" s="42" t="s">
        <v>2566</v>
      </c>
      <c r="W1922"/>
    </row>
    <row r="1923" spans="1:23" s="39" customFormat="1" x14ac:dyDescent="0.35">
      <c r="A1923" s="43" t="s">
        <v>811</v>
      </c>
      <c r="B1923" s="54">
        <v>51685</v>
      </c>
      <c r="C1923" s="54" t="s">
        <v>12</v>
      </c>
      <c r="D1923" s="53">
        <v>8.7893667139999998</v>
      </c>
      <c r="E1923" s="53">
        <f>SUMIFS('Ratios_MARAMA-VA'!T:T, 'Ratios_MARAMA-VA'!AA:AA, V1923)</f>
        <v>8.7893667139877607</v>
      </c>
      <c r="F1923" s="53">
        <f>SUMIFS('Ratios_MARAMA-VA'!J:J, 'Ratios_MARAMA-VA'!AA:AA, V1923)</f>
        <v>2.39361838616222E-2</v>
      </c>
      <c r="G1923" s="53"/>
      <c r="H1923" s="53">
        <f t="shared" ref="H1923:H1986" si="23">F1923/E1923</f>
        <v>2.723311546840931E-3</v>
      </c>
      <c r="I1923" s="53">
        <v>10.984611470105101</v>
      </c>
      <c r="J1923" s="53">
        <v>2.9914519254098555E-2</v>
      </c>
      <c r="K1923" s="53">
        <v>12.3848896471579</v>
      </c>
      <c r="L1923" s="53">
        <v>3.372791298245581E-2</v>
      </c>
      <c r="M1923" s="43" t="s">
        <v>404</v>
      </c>
      <c r="N1923" s="43" t="s">
        <v>393</v>
      </c>
      <c r="O1923" s="43" t="s">
        <v>382</v>
      </c>
      <c r="P1923" s="43" t="s">
        <v>402</v>
      </c>
      <c r="Q1923" s="43" t="s">
        <v>405</v>
      </c>
      <c r="R1923" s="43" t="s">
        <v>385</v>
      </c>
      <c r="S1923" s="43" t="s">
        <v>330</v>
      </c>
      <c r="V1923" s="42" t="s">
        <v>2567</v>
      </c>
      <c r="W1923"/>
    </row>
    <row r="1924" spans="1:23" s="39" customFormat="1" x14ac:dyDescent="0.35">
      <c r="A1924" s="43" t="s">
        <v>9</v>
      </c>
      <c r="B1924" s="54">
        <v>11001</v>
      </c>
      <c r="C1924" s="54" t="s">
        <v>12</v>
      </c>
      <c r="D1924" s="53">
        <v>472.0438221</v>
      </c>
      <c r="E1924" s="53">
        <f>SUMIFS('Ratios_MARAMA-VA'!T:T, 'Ratios_MARAMA-VA'!AA:AA, V1924)</f>
        <v>472.04382209933698</v>
      </c>
      <c r="F1924" s="53">
        <f>SUMIFS('Ratios_MARAMA-VA'!J:J, 'Ratios_MARAMA-VA'!AA:AA, V1924)</f>
        <v>1.28552239133806</v>
      </c>
      <c r="G1924" s="53"/>
      <c r="H1924" s="53">
        <f t="shared" si="23"/>
        <v>2.723311546840951E-3</v>
      </c>
      <c r="I1924" s="53">
        <v>502.86247547349001</v>
      </c>
      <c r="J1924" s="53">
        <v>1.3694511859299798</v>
      </c>
      <c r="K1924" s="53">
        <v>517.26978610307799</v>
      </c>
      <c r="L1924" s="53">
        <v>1.4086867813264612</v>
      </c>
      <c r="M1924" s="43" t="s">
        <v>406</v>
      </c>
      <c r="N1924" s="43" t="s">
        <v>393</v>
      </c>
      <c r="O1924" s="43" t="s">
        <v>382</v>
      </c>
      <c r="P1924" s="43" t="s">
        <v>402</v>
      </c>
      <c r="Q1924" s="43" t="s">
        <v>407</v>
      </c>
      <c r="R1924" s="43" t="s">
        <v>385</v>
      </c>
      <c r="S1924" s="43" t="s">
        <v>330</v>
      </c>
      <c r="V1924" s="42" t="s">
        <v>2569</v>
      </c>
      <c r="W1924"/>
    </row>
    <row r="1925" spans="1:23" s="39" customFormat="1" x14ac:dyDescent="0.35">
      <c r="A1925" s="43" t="s">
        <v>497</v>
      </c>
      <c r="B1925" s="54">
        <v>24009</v>
      </c>
      <c r="C1925" s="54" t="s">
        <v>12</v>
      </c>
      <c r="D1925" s="53">
        <v>61.634506819999999</v>
      </c>
      <c r="E1925" s="53">
        <f>SUMIFS('Ratios_MARAMA-VA'!T:T, 'Ratios_MARAMA-VA'!AA:AA, V1925)</f>
        <v>61.634506819913497</v>
      </c>
      <c r="F1925" s="53">
        <f>SUMIFS('Ratios_MARAMA-VA'!J:J, 'Ratios_MARAMA-VA'!AA:AA, V1925)</f>
        <v>0.16784996410651801</v>
      </c>
      <c r="G1925" s="53"/>
      <c r="H1925" s="53">
        <f t="shared" si="23"/>
        <v>2.7233115468409549E-3</v>
      </c>
      <c r="I1925" s="53">
        <v>71.173346335218795</v>
      </c>
      <c r="J1925" s="53">
        <v>0.1938271959020117</v>
      </c>
      <c r="K1925" s="53">
        <v>76.840685299210307</v>
      </c>
      <c r="L1925" s="53">
        <v>0.20926112554251144</v>
      </c>
      <c r="M1925" s="43" t="s">
        <v>406</v>
      </c>
      <c r="N1925" s="43" t="s">
        <v>393</v>
      </c>
      <c r="O1925" s="43" t="s">
        <v>382</v>
      </c>
      <c r="P1925" s="43" t="s">
        <v>402</v>
      </c>
      <c r="Q1925" s="43" t="s">
        <v>407</v>
      </c>
      <c r="R1925" s="43" t="s">
        <v>385</v>
      </c>
      <c r="S1925" s="43" t="s">
        <v>330</v>
      </c>
      <c r="V1925" s="42" t="s">
        <v>2570</v>
      </c>
      <c r="W1925"/>
    </row>
    <row r="1926" spans="1:23" s="39" customFormat="1" x14ac:dyDescent="0.35">
      <c r="A1926" s="43" t="s">
        <v>497</v>
      </c>
      <c r="B1926" s="54">
        <v>24017</v>
      </c>
      <c r="C1926" s="54" t="s">
        <v>12</v>
      </c>
      <c r="D1926" s="53">
        <v>108.8934563</v>
      </c>
      <c r="E1926" s="53">
        <f>SUMIFS('Ratios_MARAMA-VA'!T:T, 'Ratios_MARAMA-VA'!AA:AA, V1926)</f>
        <v>108.893456299847</v>
      </c>
      <c r="F1926" s="53">
        <f>SUMIFS('Ratios_MARAMA-VA'!J:J, 'Ratios_MARAMA-VA'!AA:AA, V1926)</f>
        <v>0.29655080691679597</v>
      </c>
      <c r="G1926" s="53"/>
      <c r="H1926" s="53">
        <f t="shared" si="23"/>
        <v>2.7233115468409705E-3</v>
      </c>
      <c r="I1926" s="53">
        <v>126.595391303781</v>
      </c>
      <c r="J1926" s="53">
        <v>0.34475869091443778</v>
      </c>
      <c r="K1926" s="53">
        <v>137.19593233234301</v>
      </c>
      <c r="L1926" s="53">
        <v>0.37362726670028212</v>
      </c>
      <c r="M1926" s="43" t="s">
        <v>406</v>
      </c>
      <c r="N1926" s="43" t="s">
        <v>393</v>
      </c>
      <c r="O1926" s="43" t="s">
        <v>382</v>
      </c>
      <c r="P1926" s="43" t="s">
        <v>402</v>
      </c>
      <c r="Q1926" s="43" t="s">
        <v>407</v>
      </c>
      <c r="R1926" s="43" t="s">
        <v>385</v>
      </c>
      <c r="S1926" s="43" t="s">
        <v>330</v>
      </c>
      <c r="V1926" s="42" t="s">
        <v>2571</v>
      </c>
      <c r="W1926"/>
    </row>
    <row r="1927" spans="1:23" s="39" customFormat="1" x14ac:dyDescent="0.35">
      <c r="A1927" s="43" t="s">
        <v>497</v>
      </c>
      <c r="B1927" s="54">
        <v>24021</v>
      </c>
      <c r="C1927" s="54" t="s">
        <v>12</v>
      </c>
      <c r="D1927" s="53">
        <v>175.59596289999999</v>
      </c>
      <c r="E1927" s="53">
        <f>SUMIFS('Ratios_MARAMA-VA'!T:T, 'Ratios_MARAMA-VA'!AA:AA, V1927)</f>
        <v>175.59596289975201</v>
      </c>
      <c r="F1927" s="53">
        <f>SUMIFS('Ratios_MARAMA-VA'!J:J, 'Ratios_MARAMA-VA'!AA:AA, V1927)</f>
        <v>0.47820251334355601</v>
      </c>
      <c r="G1927" s="53"/>
      <c r="H1927" s="53">
        <f t="shared" si="23"/>
        <v>2.7233115468409861E-3</v>
      </c>
      <c r="I1927" s="53">
        <v>201.74845716535501</v>
      </c>
      <c r="J1927" s="53">
        <v>0.54942390295576538</v>
      </c>
      <c r="K1927" s="53">
        <v>217.19784037140599</v>
      </c>
      <c r="L1927" s="53">
        <v>0.59149738663237517</v>
      </c>
      <c r="M1927" s="43" t="s">
        <v>406</v>
      </c>
      <c r="N1927" s="43" t="s">
        <v>393</v>
      </c>
      <c r="O1927" s="43" t="s">
        <v>382</v>
      </c>
      <c r="P1927" s="43" t="s">
        <v>402</v>
      </c>
      <c r="Q1927" s="43" t="s">
        <v>407</v>
      </c>
      <c r="R1927" s="43" t="s">
        <v>385</v>
      </c>
      <c r="S1927" s="43" t="s">
        <v>330</v>
      </c>
      <c r="V1927" s="42" t="s">
        <v>2572</v>
      </c>
      <c r="W1927"/>
    </row>
    <row r="1928" spans="1:23" s="39" customFormat="1" x14ac:dyDescent="0.35">
      <c r="A1928" s="43" t="s">
        <v>497</v>
      </c>
      <c r="B1928" s="54">
        <v>24031</v>
      </c>
      <c r="C1928" s="54" t="s">
        <v>12</v>
      </c>
      <c r="D1928" s="53">
        <v>696.53773880000006</v>
      </c>
      <c r="E1928" s="53">
        <f>SUMIFS('Ratios_MARAMA-VA'!T:T, 'Ratios_MARAMA-VA'!AA:AA, V1928)</f>
        <v>696.53773879902894</v>
      </c>
      <c r="F1928" s="53">
        <f>SUMIFS('Ratios_MARAMA-VA'!J:J, 'Ratios_MARAMA-VA'!AA:AA, V1928)</f>
        <v>1.89688926688187</v>
      </c>
      <c r="G1928" s="53"/>
      <c r="H1928" s="53">
        <f t="shared" si="23"/>
        <v>2.723311546840934E-3</v>
      </c>
      <c r="I1928" s="53">
        <v>771.01167550348396</v>
      </c>
      <c r="J1928" s="53">
        <v>2.0997049986478133</v>
      </c>
      <c r="K1928" s="53">
        <v>811.79052594596897</v>
      </c>
      <c r="L1928" s="53">
        <v>2.2107585129247322</v>
      </c>
      <c r="M1928" s="43" t="s">
        <v>406</v>
      </c>
      <c r="N1928" s="43" t="s">
        <v>393</v>
      </c>
      <c r="O1928" s="43" t="s">
        <v>382</v>
      </c>
      <c r="P1928" s="43" t="s">
        <v>402</v>
      </c>
      <c r="Q1928" s="43" t="s">
        <v>407</v>
      </c>
      <c r="R1928" s="43" t="s">
        <v>385</v>
      </c>
      <c r="S1928" s="43" t="s">
        <v>330</v>
      </c>
      <c r="V1928" s="42" t="s">
        <v>2573</v>
      </c>
      <c r="W1928"/>
    </row>
    <row r="1929" spans="1:23" s="39" customFormat="1" x14ac:dyDescent="0.35">
      <c r="A1929" s="43" t="s">
        <v>497</v>
      </c>
      <c r="B1929" s="54">
        <v>24033</v>
      </c>
      <c r="C1929" s="54" t="s">
        <v>12</v>
      </c>
      <c r="D1929" s="53">
        <v>602.36684519999994</v>
      </c>
      <c r="E1929" s="53">
        <f>SUMIFS('Ratios_MARAMA-VA'!T:T, 'Ratios_MARAMA-VA'!AA:AA, V1929)</f>
        <v>602.366845199159</v>
      </c>
      <c r="F1929" s="53">
        <f>SUMIFS('Ratios_MARAMA-VA'!J:J, 'Ratios_MARAMA-VA'!AA:AA, V1929)</f>
        <v>1.6404325849650201</v>
      </c>
      <c r="G1929" s="53"/>
      <c r="H1929" s="53">
        <f t="shared" si="23"/>
        <v>2.7233115468409423E-3</v>
      </c>
      <c r="I1929" s="53">
        <v>649.12253948711805</v>
      </c>
      <c r="J1929" s="53">
        <v>1.7677629070999841</v>
      </c>
      <c r="K1929" s="53">
        <v>672.73878584911995</v>
      </c>
      <c r="L1929" s="53">
        <v>1.8320773035106643</v>
      </c>
      <c r="M1929" s="43" t="s">
        <v>406</v>
      </c>
      <c r="N1929" s="43" t="s">
        <v>393</v>
      </c>
      <c r="O1929" s="43" t="s">
        <v>382</v>
      </c>
      <c r="P1929" s="43" t="s">
        <v>402</v>
      </c>
      <c r="Q1929" s="43" t="s">
        <v>407</v>
      </c>
      <c r="R1929" s="43" t="s">
        <v>385</v>
      </c>
      <c r="S1929" s="43" t="s">
        <v>330</v>
      </c>
      <c r="V1929" s="42" t="s">
        <v>2574</v>
      </c>
      <c r="W1929"/>
    </row>
    <row r="1930" spans="1:23" s="39" customFormat="1" x14ac:dyDescent="0.35">
      <c r="A1930" s="43" t="s">
        <v>811</v>
      </c>
      <c r="B1930" s="54">
        <v>51013</v>
      </c>
      <c r="C1930" s="54" t="s">
        <v>12</v>
      </c>
      <c r="D1930" s="53">
        <v>90.18724761</v>
      </c>
      <c r="E1930" s="53">
        <f>SUMIFS('Ratios_MARAMA-VA'!T:T, 'Ratios_MARAMA-VA'!AA:AA, V1930)</f>
        <v>90.187247609873594</v>
      </c>
      <c r="F1930" s="53">
        <f>SUMIFS('Ratios_MARAMA-VA'!J:J, 'Ratios_MARAMA-VA'!AA:AA, V1930)</f>
        <v>0.245607972793773</v>
      </c>
      <c r="G1930" s="53"/>
      <c r="H1930" s="53">
        <f t="shared" si="23"/>
        <v>2.723311546840954E-3</v>
      </c>
      <c r="I1930" s="53">
        <v>95.442761831884496</v>
      </c>
      <c r="J1930" s="53">
        <v>0.25992037535916213</v>
      </c>
      <c r="K1930" s="53">
        <v>97.825703957305805</v>
      </c>
      <c r="L1930" s="53">
        <v>0.26640986916477571</v>
      </c>
      <c r="M1930" s="43" t="s">
        <v>406</v>
      </c>
      <c r="N1930" s="43" t="s">
        <v>393</v>
      </c>
      <c r="O1930" s="43" t="s">
        <v>382</v>
      </c>
      <c r="P1930" s="43" t="s">
        <v>402</v>
      </c>
      <c r="Q1930" s="43" t="s">
        <v>407</v>
      </c>
      <c r="R1930" s="43" t="s">
        <v>385</v>
      </c>
      <c r="S1930" s="43" t="s">
        <v>330</v>
      </c>
      <c r="V1930" s="42" t="s">
        <v>2576</v>
      </c>
      <c r="W1930"/>
    </row>
    <row r="1931" spans="1:23" s="39" customFormat="1" x14ac:dyDescent="0.35">
      <c r="A1931" s="43" t="s">
        <v>811</v>
      </c>
      <c r="B1931" s="54">
        <v>51059</v>
      </c>
      <c r="C1931" s="54" t="s">
        <v>12</v>
      </c>
      <c r="D1931" s="53">
        <v>434.72135370000001</v>
      </c>
      <c r="E1931" s="53">
        <f>SUMIFS('Ratios_MARAMA-VA'!T:T, 'Ratios_MARAMA-VA'!AA:AA, V1931)</f>
        <v>434.721353699394</v>
      </c>
      <c r="F1931" s="53">
        <f>SUMIFS('Ratios_MARAMA-VA'!J:J, 'Ratios_MARAMA-VA'!AA:AA, V1931)</f>
        <v>1.1838816821878799</v>
      </c>
      <c r="G1931" s="53"/>
      <c r="H1931" s="53">
        <f t="shared" si="23"/>
        <v>2.7233115468409306E-3</v>
      </c>
      <c r="I1931" s="53">
        <v>512.83709988333896</v>
      </c>
      <c r="J1931" s="53">
        <v>1.3966151957607127</v>
      </c>
      <c r="K1931" s="53">
        <v>561.08035961709095</v>
      </c>
      <c r="L1931" s="53">
        <v>1.5279966220508856</v>
      </c>
      <c r="M1931" s="43" t="s">
        <v>406</v>
      </c>
      <c r="N1931" s="43" t="s">
        <v>393</v>
      </c>
      <c r="O1931" s="43" t="s">
        <v>382</v>
      </c>
      <c r="P1931" s="43" t="s">
        <v>402</v>
      </c>
      <c r="Q1931" s="43" t="s">
        <v>407</v>
      </c>
      <c r="R1931" s="43" t="s">
        <v>385</v>
      </c>
      <c r="S1931" s="43" t="s">
        <v>330</v>
      </c>
      <c r="V1931" s="42" t="s">
        <v>2577</v>
      </c>
      <c r="W1931"/>
    </row>
    <row r="1932" spans="1:23" s="39" customFormat="1" x14ac:dyDescent="0.35">
      <c r="A1932" s="43" t="s">
        <v>811</v>
      </c>
      <c r="B1932" s="54">
        <v>51107</v>
      </c>
      <c r="C1932" s="54" t="s">
        <v>12</v>
      </c>
      <c r="D1932" s="53">
        <v>159.0875715</v>
      </c>
      <c r="E1932" s="53">
        <f>SUMIFS('Ratios_MARAMA-VA'!T:T, 'Ratios_MARAMA-VA'!AA:AA, V1932)</f>
        <v>159.08757149977799</v>
      </c>
      <c r="F1932" s="53">
        <f>SUMIFS('Ratios_MARAMA-VA'!J:J, 'Ratios_MARAMA-VA'!AA:AA, V1932)</f>
        <v>0.43324502042422902</v>
      </c>
      <c r="G1932" s="53"/>
      <c r="H1932" s="53">
        <f t="shared" si="23"/>
        <v>2.7233115468409397E-3</v>
      </c>
      <c r="I1932" s="53">
        <v>212.04039865391701</v>
      </c>
      <c r="J1932" s="53">
        <v>0.57745206605096822</v>
      </c>
      <c r="K1932" s="53">
        <v>249.589731656303</v>
      </c>
      <c r="L1932" s="53">
        <v>0.67971059819254154</v>
      </c>
      <c r="M1932" s="43" t="s">
        <v>406</v>
      </c>
      <c r="N1932" s="43" t="s">
        <v>393</v>
      </c>
      <c r="O1932" s="43" t="s">
        <v>382</v>
      </c>
      <c r="P1932" s="43" t="s">
        <v>402</v>
      </c>
      <c r="Q1932" s="43" t="s">
        <v>407</v>
      </c>
      <c r="R1932" s="43" t="s">
        <v>385</v>
      </c>
      <c r="S1932" s="43" t="s">
        <v>330</v>
      </c>
      <c r="V1932" s="42" t="s">
        <v>2580</v>
      </c>
      <c r="W1932"/>
    </row>
    <row r="1933" spans="1:23" s="39" customFormat="1" x14ac:dyDescent="0.35">
      <c r="A1933" s="43" t="s">
        <v>811</v>
      </c>
      <c r="B1933" s="54">
        <v>51153</v>
      </c>
      <c r="C1933" s="54" t="s">
        <v>12</v>
      </c>
      <c r="D1933" s="53">
        <v>182.2330551</v>
      </c>
      <c r="E1933" s="53">
        <f>SUMIFS('Ratios_MARAMA-VA'!T:T, 'Ratios_MARAMA-VA'!AA:AA, V1933)</f>
        <v>182.23305509974401</v>
      </c>
      <c r="F1933" s="53">
        <f>SUMIFS('Ratios_MARAMA-VA'!J:J, 'Ratios_MARAMA-VA'!AA:AA, V1933)</f>
        <v>0.49627738316924103</v>
      </c>
      <c r="G1933" s="53"/>
      <c r="H1933" s="53">
        <f t="shared" si="23"/>
        <v>2.7233115468409778E-3</v>
      </c>
      <c r="I1933" s="53">
        <v>218.201451119962</v>
      </c>
      <c r="J1933" s="53">
        <v>0.59423053137244974</v>
      </c>
      <c r="K1933" s="53">
        <v>241.03746457928099</v>
      </c>
      <c r="L1933" s="53">
        <v>0.65642011051002913</v>
      </c>
      <c r="M1933" s="43" t="s">
        <v>406</v>
      </c>
      <c r="N1933" s="43" t="s">
        <v>393</v>
      </c>
      <c r="O1933" s="43" t="s">
        <v>382</v>
      </c>
      <c r="P1933" s="43" t="s">
        <v>402</v>
      </c>
      <c r="Q1933" s="43" t="s">
        <v>407</v>
      </c>
      <c r="R1933" s="43" t="s">
        <v>385</v>
      </c>
      <c r="S1933" s="43" t="s">
        <v>330</v>
      </c>
      <c r="V1933" s="42" t="s">
        <v>2583</v>
      </c>
      <c r="W1933"/>
    </row>
    <row r="1934" spans="1:23" s="39" customFormat="1" x14ac:dyDescent="0.35">
      <c r="A1934" s="43" t="s">
        <v>811</v>
      </c>
      <c r="B1934" s="54">
        <v>51510</v>
      </c>
      <c r="C1934" s="54" t="s">
        <v>12</v>
      </c>
      <c r="D1934" s="53">
        <v>60.265292590000001</v>
      </c>
      <c r="E1934" s="53">
        <f>SUMIFS('Ratios_MARAMA-VA'!T:T, 'Ratios_MARAMA-VA'!AA:AA, V1934)</f>
        <v>60.265292589915397</v>
      </c>
      <c r="F1934" s="53">
        <f>SUMIFS('Ratios_MARAMA-VA'!J:J, 'Ratios_MARAMA-VA'!AA:AA, V1934)</f>
        <v>0.16412116718386499</v>
      </c>
      <c r="G1934" s="53"/>
      <c r="H1934" s="53">
        <f t="shared" si="23"/>
        <v>2.723311546840951E-3</v>
      </c>
      <c r="I1934" s="53">
        <v>64.629383370953605</v>
      </c>
      <c r="J1934" s="53">
        <v>0.17600594599932851</v>
      </c>
      <c r="K1934" s="53">
        <v>66.807253687627195</v>
      </c>
      <c r="L1934" s="53">
        <v>0.18193696538024784</v>
      </c>
      <c r="M1934" s="43" t="s">
        <v>406</v>
      </c>
      <c r="N1934" s="43" t="s">
        <v>393</v>
      </c>
      <c r="O1934" s="43" t="s">
        <v>382</v>
      </c>
      <c r="P1934" s="43" t="s">
        <v>402</v>
      </c>
      <c r="Q1934" s="43" t="s">
        <v>407</v>
      </c>
      <c r="R1934" s="43" t="s">
        <v>385</v>
      </c>
      <c r="S1934" s="43" t="s">
        <v>330</v>
      </c>
      <c r="V1934" s="42" t="s">
        <v>2575</v>
      </c>
      <c r="W1934"/>
    </row>
    <row r="1935" spans="1:23" s="39" customFormat="1" x14ac:dyDescent="0.35">
      <c r="A1935" s="43" t="s">
        <v>811</v>
      </c>
      <c r="B1935" s="54">
        <v>51600</v>
      </c>
      <c r="C1935" s="54" t="s">
        <v>12</v>
      </c>
      <c r="D1935" s="53">
        <v>9.125183882</v>
      </c>
      <c r="E1935" s="53">
        <f>SUMIFS('Ratios_MARAMA-VA'!T:T, 'Ratios_MARAMA-VA'!AA:AA, V1935)</f>
        <v>9.1251838819871995</v>
      </c>
      <c r="F1935" s="53">
        <f>SUMIFS('Ratios_MARAMA-VA'!J:J, 'Ratios_MARAMA-VA'!AA:AA, V1935)</f>
        <v>2.4850718632862898E-2</v>
      </c>
      <c r="G1935" s="53"/>
      <c r="H1935" s="53">
        <f t="shared" si="23"/>
        <v>2.7233115468409757E-3</v>
      </c>
      <c r="I1935" s="53">
        <v>10.664976516223099</v>
      </c>
      <c r="J1935" s="53">
        <v>2.9044053693418209E-2</v>
      </c>
      <c r="K1935" s="53">
        <v>11.558049503898999</v>
      </c>
      <c r="L1935" s="53">
        <v>3.1476169672927753E-2</v>
      </c>
      <c r="M1935" s="43" t="s">
        <v>406</v>
      </c>
      <c r="N1935" s="43" t="s">
        <v>393</v>
      </c>
      <c r="O1935" s="43" t="s">
        <v>382</v>
      </c>
      <c r="P1935" s="43" t="s">
        <v>402</v>
      </c>
      <c r="Q1935" s="43" t="s">
        <v>407</v>
      </c>
      <c r="R1935" s="43" t="s">
        <v>385</v>
      </c>
      <c r="S1935" s="43" t="s">
        <v>330</v>
      </c>
      <c r="V1935" s="42" t="s">
        <v>2578</v>
      </c>
      <c r="W1935"/>
    </row>
    <row r="1936" spans="1:23" s="39" customFormat="1" x14ac:dyDescent="0.35">
      <c r="A1936" s="43" t="s">
        <v>811</v>
      </c>
      <c r="B1936" s="54">
        <v>51610</v>
      </c>
      <c r="C1936" s="54" t="s">
        <v>12</v>
      </c>
      <c r="D1936" s="53">
        <v>5.5395080129999998</v>
      </c>
      <c r="E1936" s="53">
        <f>SUMIFS('Ratios_MARAMA-VA'!T:T, 'Ratios_MARAMA-VA'!AA:AA, V1936)</f>
        <v>5.5395080129922496</v>
      </c>
      <c r="F1936" s="53">
        <f>SUMIFS('Ratios_MARAMA-VA'!J:J, 'Ratios_MARAMA-VA'!AA:AA, V1936)</f>
        <v>1.50858061355997E-2</v>
      </c>
      <c r="G1936" s="53"/>
      <c r="H1936" s="53">
        <f t="shared" si="23"/>
        <v>2.7233115468409392E-3</v>
      </c>
      <c r="I1936" s="53">
        <v>6.0260399644958804</v>
      </c>
      <c r="J1936" s="53">
        <v>1.6410784217036595E-2</v>
      </c>
      <c r="K1936" s="53">
        <v>6.2970095467920002</v>
      </c>
      <c r="L1936" s="53">
        <v>1.7148718809346285E-2</v>
      </c>
      <c r="M1936" s="43" t="s">
        <v>406</v>
      </c>
      <c r="N1936" s="43" t="s">
        <v>393</v>
      </c>
      <c r="O1936" s="43" t="s">
        <v>382</v>
      </c>
      <c r="P1936" s="43" t="s">
        <v>402</v>
      </c>
      <c r="Q1936" s="43" t="s">
        <v>407</v>
      </c>
      <c r="R1936" s="43" t="s">
        <v>385</v>
      </c>
      <c r="S1936" s="43" t="s">
        <v>330</v>
      </c>
      <c r="V1936" s="42" t="s">
        <v>2579</v>
      </c>
      <c r="W1936"/>
    </row>
    <row r="1937" spans="1:23" s="39" customFormat="1" x14ac:dyDescent="0.35">
      <c r="A1937" s="43" t="s">
        <v>811</v>
      </c>
      <c r="B1937" s="54">
        <v>51683</v>
      </c>
      <c r="C1937" s="54" t="s">
        <v>12</v>
      </c>
      <c r="D1937" s="53">
        <v>16.164262059999999</v>
      </c>
      <c r="E1937" s="53">
        <f>SUMIFS('Ratios_MARAMA-VA'!T:T, 'Ratios_MARAMA-VA'!AA:AA, V1937)</f>
        <v>16.164262059977201</v>
      </c>
      <c r="F1937" s="53">
        <f>SUMIFS('Ratios_MARAMA-VA'!J:J, 'Ratios_MARAMA-VA'!AA:AA, V1937)</f>
        <v>4.40203215140995E-2</v>
      </c>
      <c r="G1937" s="53"/>
      <c r="H1937" s="53">
        <f t="shared" si="23"/>
        <v>2.7233115468409813E-3</v>
      </c>
      <c r="I1937" s="53">
        <v>19.823982822230999</v>
      </c>
      <c r="J1937" s="53">
        <v>5.3986881324158943E-2</v>
      </c>
      <c r="K1937" s="53">
        <v>22.077211008542299</v>
      </c>
      <c r="L1937" s="53">
        <v>6.0123123661608067E-2</v>
      </c>
      <c r="M1937" s="43" t="s">
        <v>406</v>
      </c>
      <c r="N1937" s="43" t="s">
        <v>393</v>
      </c>
      <c r="O1937" s="43" t="s">
        <v>382</v>
      </c>
      <c r="P1937" s="43" t="s">
        <v>402</v>
      </c>
      <c r="Q1937" s="43" t="s">
        <v>407</v>
      </c>
      <c r="R1937" s="43" t="s">
        <v>385</v>
      </c>
      <c r="S1937" s="43" t="s">
        <v>330</v>
      </c>
      <c r="V1937" s="42" t="s">
        <v>2581</v>
      </c>
      <c r="W1937"/>
    </row>
    <row r="1938" spans="1:23" s="39" customFormat="1" x14ac:dyDescent="0.35">
      <c r="A1938" s="43" t="s">
        <v>811</v>
      </c>
      <c r="B1938" s="54">
        <v>51685</v>
      </c>
      <c r="C1938" s="54" t="s">
        <v>12</v>
      </c>
      <c r="D1938" s="53">
        <v>6.5073530359999996</v>
      </c>
      <c r="E1938" s="53">
        <f>SUMIFS('Ratios_MARAMA-VA'!T:T, 'Ratios_MARAMA-VA'!AA:AA, V1938)</f>
        <v>6.5073530359908798</v>
      </c>
      <c r="F1938" s="53">
        <f>SUMIFS('Ratios_MARAMA-VA'!J:J, 'Ratios_MARAMA-VA'!AA:AA, V1938)</f>
        <v>1.7721549662284501E-2</v>
      </c>
      <c r="G1938" s="53"/>
      <c r="H1938" s="53">
        <f t="shared" si="23"/>
        <v>2.723311546840954E-3</v>
      </c>
      <c r="I1938" s="53">
        <v>8.1326388038186792</v>
      </c>
      <c r="J1938" s="53">
        <v>2.2147709160726212E-2</v>
      </c>
      <c r="K1938" s="53">
        <v>9.1693579148981001</v>
      </c>
      <c r="L1938" s="53">
        <v>2.4971018286759489E-2</v>
      </c>
      <c r="M1938" s="43" t="s">
        <v>406</v>
      </c>
      <c r="N1938" s="43" t="s">
        <v>393</v>
      </c>
      <c r="O1938" s="43" t="s">
        <v>382</v>
      </c>
      <c r="P1938" s="43" t="s">
        <v>402</v>
      </c>
      <c r="Q1938" s="43" t="s">
        <v>407</v>
      </c>
      <c r="R1938" s="43" t="s">
        <v>385</v>
      </c>
      <c r="S1938" s="43" t="s">
        <v>330</v>
      </c>
      <c r="V1938" s="42" t="s">
        <v>2582</v>
      </c>
      <c r="W1938"/>
    </row>
    <row r="1939" spans="1:23" s="39" customFormat="1" x14ac:dyDescent="0.35">
      <c r="A1939" s="43" t="s">
        <v>9</v>
      </c>
      <c r="B1939" s="54">
        <v>11001</v>
      </c>
      <c r="C1939" s="54" t="s">
        <v>12</v>
      </c>
      <c r="D1939" s="53">
        <v>559.89625939999996</v>
      </c>
      <c r="E1939" s="53">
        <f>SUMIFS('Ratios_MARAMA-VA'!T:T, 'Ratios_MARAMA-VA'!AA:AA, V1939)</f>
        <v>559.89625939921905</v>
      </c>
      <c r="F1939" s="53">
        <f>SUMIFS('Ratios_MARAMA-VA'!J:J, 'Ratios_MARAMA-VA'!AA:AA, V1939)</f>
        <v>1.52477194825494</v>
      </c>
      <c r="G1939" s="53"/>
      <c r="H1939" s="53">
        <f t="shared" si="23"/>
        <v>2.723311546840934E-3</v>
      </c>
      <c r="I1939" s="53">
        <v>596.45059595883504</v>
      </c>
      <c r="J1939" s="53">
        <v>1.6243207950948519</v>
      </c>
      <c r="K1939" s="53">
        <v>613.53926220518895</v>
      </c>
      <c r="L1939" s="53">
        <v>1.6708585572036585</v>
      </c>
      <c r="M1939" s="43" t="s">
        <v>401</v>
      </c>
      <c r="N1939" s="43" t="s">
        <v>393</v>
      </c>
      <c r="O1939" s="43" t="s">
        <v>382</v>
      </c>
      <c r="P1939" s="43" t="s">
        <v>402</v>
      </c>
      <c r="Q1939" s="43" t="s">
        <v>403</v>
      </c>
      <c r="R1939" s="43" t="s">
        <v>385</v>
      </c>
      <c r="S1939" s="43" t="s">
        <v>330</v>
      </c>
      <c r="V1939" s="42" t="s">
        <v>2584</v>
      </c>
      <c r="W1939"/>
    </row>
    <row r="1940" spans="1:23" s="39" customFormat="1" x14ac:dyDescent="0.35">
      <c r="A1940" s="43" t="s">
        <v>497</v>
      </c>
      <c r="B1940" s="54">
        <v>24009</v>
      </c>
      <c r="C1940" s="54" t="s">
        <v>12</v>
      </c>
      <c r="D1940" s="53">
        <v>73.105358260000003</v>
      </c>
      <c r="E1940" s="53">
        <f>SUMIFS('Ratios_MARAMA-VA'!T:T, 'Ratios_MARAMA-VA'!AA:AA, V1940)</f>
        <v>73.105358259897898</v>
      </c>
      <c r="F1940" s="53">
        <f>SUMIFS('Ratios_MARAMA-VA'!J:J, 'Ratios_MARAMA-VA'!AA:AA, V1940)</f>
        <v>0.19908866628512301</v>
      </c>
      <c r="G1940" s="53"/>
      <c r="H1940" s="53">
        <f t="shared" si="23"/>
        <v>2.7233115468409314E-3</v>
      </c>
      <c r="I1940" s="53">
        <v>84.419479458069404</v>
      </c>
      <c r="J1940" s="53">
        <v>0.22990054318646122</v>
      </c>
      <c r="K1940" s="53">
        <v>91.141571784587597</v>
      </c>
      <c r="L1940" s="53">
        <v>0.24820689483819905</v>
      </c>
      <c r="M1940" s="43" t="s">
        <v>401</v>
      </c>
      <c r="N1940" s="43" t="s">
        <v>393</v>
      </c>
      <c r="O1940" s="43" t="s">
        <v>382</v>
      </c>
      <c r="P1940" s="43" t="s">
        <v>402</v>
      </c>
      <c r="Q1940" s="43" t="s">
        <v>403</v>
      </c>
      <c r="R1940" s="43" t="s">
        <v>385</v>
      </c>
      <c r="S1940" s="43" t="s">
        <v>330</v>
      </c>
      <c r="V1940" s="42" t="s">
        <v>2585</v>
      </c>
      <c r="W1940"/>
    </row>
    <row r="1941" spans="1:23" s="39" customFormat="1" x14ac:dyDescent="0.35">
      <c r="A1941" s="43" t="s">
        <v>497</v>
      </c>
      <c r="B1941" s="54">
        <v>24017</v>
      </c>
      <c r="C1941" s="54" t="s">
        <v>12</v>
      </c>
      <c r="D1941" s="53">
        <v>129.15966449999999</v>
      </c>
      <c r="E1941" s="53">
        <f>SUMIFS('Ratios_MARAMA-VA'!T:T, 'Ratios_MARAMA-VA'!AA:AA, V1941)</f>
        <v>129.159664499819</v>
      </c>
      <c r="F1941" s="53">
        <f>SUMIFS('Ratios_MARAMA-VA'!J:J, 'Ratios_MARAMA-VA'!AA:AA, V1941)</f>
        <v>0.35174200571846098</v>
      </c>
      <c r="G1941" s="53"/>
      <c r="H1941" s="53">
        <f t="shared" si="23"/>
        <v>2.7233115468409557E-3</v>
      </c>
      <c r="I1941" s="53">
        <v>150.156114275552</v>
      </c>
      <c r="J1941" s="53">
        <v>0.40892187983538081</v>
      </c>
      <c r="K1941" s="53">
        <v>162.72952657496</v>
      </c>
      <c r="L1941" s="53">
        <v>0.44316319873355076</v>
      </c>
      <c r="M1941" s="43" t="s">
        <v>401</v>
      </c>
      <c r="N1941" s="43" t="s">
        <v>393</v>
      </c>
      <c r="O1941" s="43" t="s">
        <v>382</v>
      </c>
      <c r="P1941" s="43" t="s">
        <v>402</v>
      </c>
      <c r="Q1941" s="43" t="s">
        <v>403</v>
      </c>
      <c r="R1941" s="43" t="s">
        <v>385</v>
      </c>
      <c r="S1941" s="43" t="s">
        <v>330</v>
      </c>
      <c r="V1941" s="42" t="s">
        <v>2586</v>
      </c>
      <c r="W1941"/>
    </row>
    <row r="1942" spans="1:23" s="39" customFormat="1" x14ac:dyDescent="0.35">
      <c r="A1942" s="43" t="s">
        <v>497</v>
      </c>
      <c r="B1942" s="54">
        <v>24021</v>
      </c>
      <c r="C1942" s="54" t="s">
        <v>12</v>
      </c>
      <c r="D1942" s="53">
        <v>208.276321</v>
      </c>
      <c r="E1942" s="53">
        <f>SUMIFS('Ratios_MARAMA-VA'!T:T, 'Ratios_MARAMA-VA'!AA:AA, V1942)</f>
        <v>208.27632099970799</v>
      </c>
      <c r="F1942" s="53">
        <f>SUMIFS('Ratios_MARAMA-VA'!J:J, 'Ratios_MARAMA-VA'!AA:AA, V1942)</f>
        <v>0.56720130991206097</v>
      </c>
      <c r="G1942" s="53"/>
      <c r="H1942" s="53">
        <f t="shared" si="23"/>
        <v>2.7233115468409692E-3</v>
      </c>
      <c r="I1942" s="53">
        <v>239.29608478388499</v>
      </c>
      <c r="J1942" s="53">
        <v>0.65167779080578958</v>
      </c>
      <c r="K1942" s="53">
        <v>257.62076971817299</v>
      </c>
      <c r="L1942" s="53">
        <v>0.70158161687955878</v>
      </c>
      <c r="M1942" s="43" t="s">
        <v>401</v>
      </c>
      <c r="N1942" s="43" t="s">
        <v>393</v>
      </c>
      <c r="O1942" s="43" t="s">
        <v>382</v>
      </c>
      <c r="P1942" s="43" t="s">
        <v>402</v>
      </c>
      <c r="Q1942" s="43" t="s">
        <v>403</v>
      </c>
      <c r="R1942" s="43" t="s">
        <v>385</v>
      </c>
      <c r="S1942" s="43" t="s">
        <v>330</v>
      </c>
      <c r="V1942" s="42" t="s">
        <v>2589</v>
      </c>
      <c r="W1942"/>
    </row>
    <row r="1943" spans="1:23" s="39" customFormat="1" x14ac:dyDescent="0.35">
      <c r="A1943" s="43" t="s">
        <v>497</v>
      </c>
      <c r="B1943" s="54">
        <v>24031</v>
      </c>
      <c r="C1943" s="54" t="s">
        <v>12</v>
      </c>
      <c r="D1943" s="53">
        <v>826.1709333</v>
      </c>
      <c r="E1943" s="53">
        <f>SUMIFS('Ratios_MARAMA-VA'!T:T, 'Ratios_MARAMA-VA'!AA:AA, V1943)</f>
        <v>826.17093329884005</v>
      </c>
      <c r="F1943" s="53">
        <f>SUMIFS('Ratios_MARAMA-VA'!J:J, 'Ratios_MARAMA-VA'!AA:AA, V1943)</f>
        <v>2.2499208423171102</v>
      </c>
      <c r="G1943" s="53"/>
      <c r="H1943" s="53">
        <f t="shared" si="23"/>
        <v>2.7233115468409679E-3</v>
      </c>
      <c r="I1943" s="53">
        <v>914.50527380370795</v>
      </c>
      <c r="J1943" s="53">
        <v>2.4904827717965987</v>
      </c>
      <c r="K1943" s="53">
        <v>962.87350864911798</v>
      </c>
      <c r="L1943" s="53">
        <v>2.6222045442514195</v>
      </c>
      <c r="M1943" s="43" t="s">
        <v>401</v>
      </c>
      <c r="N1943" s="43" t="s">
        <v>393</v>
      </c>
      <c r="O1943" s="43" t="s">
        <v>382</v>
      </c>
      <c r="P1943" s="43" t="s">
        <v>402</v>
      </c>
      <c r="Q1943" s="43" t="s">
        <v>403</v>
      </c>
      <c r="R1943" s="43" t="s">
        <v>385</v>
      </c>
      <c r="S1943" s="43" t="s">
        <v>330</v>
      </c>
      <c r="V1943" s="42" t="s">
        <v>2591</v>
      </c>
      <c r="W1943"/>
    </row>
    <row r="1944" spans="1:23" s="39" customFormat="1" x14ac:dyDescent="0.35">
      <c r="A1944" s="43" t="s">
        <v>497</v>
      </c>
      <c r="B1944" s="54">
        <v>24033</v>
      </c>
      <c r="C1944" s="54" t="s">
        <v>12</v>
      </c>
      <c r="D1944" s="53">
        <v>714.47388409999996</v>
      </c>
      <c r="E1944" s="53">
        <f>SUMIFS('Ratios_MARAMA-VA'!T:T, 'Ratios_MARAMA-VA'!AA:AA, V1944)</f>
        <v>714.47388409899497</v>
      </c>
      <c r="F1944" s="53">
        <f>SUMIFS('Ratios_MARAMA-VA'!J:J, 'Ratios_MARAMA-VA'!AA:AA, V1944)</f>
        <v>1.9457349784831099</v>
      </c>
      <c r="G1944" s="53"/>
      <c r="H1944" s="53">
        <f t="shared" si="23"/>
        <v>2.72331154684097E-3</v>
      </c>
      <c r="I1944" s="53">
        <v>769.93132298015303</v>
      </c>
      <c r="J1944" s="53">
        <v>2.0967628621463952</v>
      </c>
      <c r="K1944" s="53">
        <v>797.94281033304605</v>
      </c>
      <c r="L1944" s="53">
        <v>2.1730468690987186</v>
      </c>
      <c r="M1944" s="43" t="s">
        <v>401</v>
      </c>
      <c r="N1944" s="43" t="s">
        <v>393</v>
      </c>
      <c r="O1944" s="43" t="s">
        <v>382</v>
      </c>
      <c r="P1944" s="43" t="s">
        <v>402</v>
      </c>
      <c r="Q1944" s="43" t="s">
        <v>403</v>
      </c>
      <c r="R1944" s="43" t="s">
        <v>385</v>
      </c>
      <c r="S1944" s="43" t="s">
        <v>330</v>
      </c>
      <c r="V1944" s="42" t="s">
        <v>2592</v>
      </c>
      <c r="W1944"/>
    </row>
    <row r="1945" spans="1:23" s="39" customFormat="1" x14ac:dyDescent="0.35">
      <c r="A1945" s="43" t="s">
        <v>811</v>
      </c>
      <c r="B1945" s="54">
        <v>51013</v>
      </c>
      <c r="C1945" s="54" t="s">
        <v>12</v>
      </c>
      <c r="D1945" s="53">
        <v>67.561314859999996</v>
      </c>
      <c r="E1945" s="53">
        <f>SUMIFS('Ratios_MARAMA-VA'!T:T, 'Ratios_MARAMA-VA'!AA:AA, V1945)</f>
        <v>67.561314859905494</v>
      </c>
      <c r="F1945" s="53">
        <f>SUMIFS('Ratios_MARAMA-VA'!J:J, 'Ratios_MARAMA-VA'!AA:AA, V1945)</f>
        <v>0.18399050887773799</v>
      </c>
      <c r="G1945" s="53"/>
      <c r="H1945" s="53">
        <f t="shared" si="23"/>
        <v>2.7233115468409544E-3</v>
      </c>
      <c r="I1945" s="53">
        <v>71.498339888542702</v>
      </c>
      <c r="J1945" s="53">
        <v>0.19471225459842753</v>
      </c>
      <c r="K1945" s="53">
        <v>73.283455938706894</v>
      </c>
      <c r="L1945" s="53">
        <v>0.1995736817502908</v>
      </c>
      <c r="M1945" s="43" t="s">
        <v>401</v>
      </c>
      <c r="N1945" s="43" t="s">
        <v>393</v>
      </c>
      <c r="O1945" s="43" t="s">
        <v>382</v>
      </c>
      <c r="P1945" s="43" t="s">
        <v>402</v>
      </c>
      <c r="Q1945" s="43" t="s">
        <v>403</v>
      </c>
      <c r="R1945" s="43" t="s">
        <v>385</v>
      </c>
      <c r="S1945" s="43" t="s">
        <v>330</v>
      </c>
      <c r="V1945" s="42" t="s">
        <v>2594</v>
      </c>
      <c r="W1945"/>
    </row>
    <row r="1946" spans="1:23" s="39" customFormat="1" x14ac:dyDescent="0.35">
      <c r="A1946" s="43" t="s">
        <v>811</v>
      </c>
      <c r="B1946" s="54">
        <v>51059</v>
      </c>
      <c r="C1946" s="54" t="s">
        <v>12</v>
      </c>
      <c r="D1946" s="53">
        <v>325.65958990000001</v>
      </c>
      <c r="E1946" s="53">
        <f>SUMIFS('Ratios_MARAMA-VA'!T:T, 'Ratios_MARAMA-VA'!AA:AA, V1946)</f>
        <v>325.65958989954203</v>
      </c>
      <c r="F1946" s="53">
        <f>SUMIFS('Ratios_MARAMA-VA'!J:J, 'Ratios_MARAMA-VA'!AA:AA, V1946)</f>
        <v>0.88687252151291796</v>
      </c>
      <c r="G1946" s="53"/>
      <c r="H1946" s="53">
        <f t="shared" si="23"/>
        <v>2.7233115468409709E-3</v>
      </c>
      <c r="I1946" s="53">
        <v>384.177860627401</v>
      </c>
      <c r="J1946" s="53">
        <v>1.0462360038872625</v>
      </c>
      <c r="K1946" s="53">
        <v>420.31797669626701</v>
      </c>
      <c r="L1946" s="53">
        <v>1.144656799281778</v>
      </c>
      <c r="M1946" s="43" t="s">
        <v>401</v>
      </c>
      <c r="N1946" s="43" t="s">
        <v>393</v>
      </c>
      <c r="O1946" s="43" t="s">
        <v>382</v>
      </c>
      <c r="P1946" s="43" t="s">
        <v>402</v>
      </c>
      <c r="Q1946" s="43" t="s">
        <v>403</v>
      </c>
      <c r="R1946" s="43" t="s">
        <v>385</v>
      </c>
      <c r="S1946" s="43" t="s">
        <v>330</v>
      </c>
      <c r="V1946" s="42" t="s">
        <v>2595</v>
      </c>
      <c r="W1946"/>
    </row>
    <row r="1947" spans="1:23" s="39" customFormat="1" x14ac:dyDescent="0.35">
      <c r="A1947" s="43" t="s">
        <v>811</v>
      </c>
      <c r="B1947" s="54">
        <v>51107</v>
      </c>
      <c r="C1947" s="54" t="s">
        <v>12</v>
      </c>
      <c r="D1947" s="53">
        <v>119.17615069999999</v>
      </c>
      <c r="E1947" s="53">
        <f>SUMIFS('Ratios_MARAMA-VA'!T:T, 'Ratios_MARAMA-VA'!AA:AA, V1947)</f>
        <v>119.176150699833</v>
      </c>
      <c r="F1947" s="53">
        <f>SUMIFS('Ratios_MARAMA-VA'!J:J, 'Ratios_MARAMA-VA'!AA:AA, V1947)</f>
        <v>0.32455378730891299</v>
      </c>
      <c r="G1947" s="53"/>
      <c r="H1947" s="53">
        <f t="shared" si="23"/>
        <v>2.7233115468409553E-3</v>
      </c>
      <c r="I1947" s="53">
        <v>158.844328731659</v>
      </c>
      <c r="J1947" s="53">
        <v>0.43258259458512749</v>
      </c>
      <c r="K1947" s="53">
        <v>186.97339580071599</v>
      </c>
      <c r="L1947" s="53">
        <v>0.50918680773615399</v>
      </c>
      <c r="M1947" s="43" t="s">
        <v>401</v>
      </c>
      <c r="N1947" s="43" t="s">
        <v>393</v>
      </c>
      <c r="O1947" s="43" t="s">
        <v>382</v>
      </c>
      <c r="P1947" s="43" t="s">
        <v>402</v>
      </c>
      <c r="Q1947" s="43" t="s">
        <v>403</v>
      </c>
      <c r="R1947" s="43" t="s">
        <v>385</v>
      </c>
      <c r="S1947" s="43" t="s">
        <v>330</v>
      </c>
      <c r="V1947" s="42" t="s">
        <v>2598</v>
      </c>
      <c r="W1947"/>
    </row>
    <row r="1948" spans="1:23" s="39" customFormat="1" x14ac:dyDescent="0.35">
      <c r="A1948" s="43" t="s">
        <v>811</v>
      </c>
      <c r="B1948" s="54">
        <v>51153</v>
      </c>
      <c r="C1948" s="54" t="s">
        <v>12</v>
      </c>
      <c r="D1948" s="53">
        <v>136.51498040000001</v>
      </c>
      <c r="E1948" s="53">
        <f>SUMIFS('Ratios_MARAMA-VA'!T:T, 'Ratios_MARAMA-VA'!AA:AA, V1948)</f>
        <v>136.51498039980899</v>
      </c>
      <c r="F1948" s="53">
        <f>SUMIFS('Ratios_MARAMA-VA'!J:J, 'Ratios_MARAMA-VA'!AA:AA, V1948)</f>
        <v>0.371772822439566</v>
      </c>
      <c r="G1948" s="53"/>
      <c r="H1948" s="53">
        <f t="shared" si="23"/>
        <v>2.7233115468409514E-3</v>
      </c>
      <c r="I1948" s="53">
        <v>163.459734604939</v>
      </c>
      <c r="J1948" s="53">
        <v>0.44515178269318784</v>
      </c>
      <c r="K1948" s="53">
        <v>180.56671845099501</v>
      </c>
      <c r="L1948" s="53">
        <v>0.49173942933277376</v>
      </c>
      <c r="M1948" s="43" t="s">
        <v>401</v>
      </c>
      <c r="N1948" s="43" t="s">
        <v>393</v>
      </c>
      <c r="O1948" s="43" t="s">
        <v>382</v>
      </c>
      <c r="P1948" s="43" t="s">
        <v>402</v>
      </c>
      <c r="Q1948" s="43" t="s">
        <v>403</v>
      </c>
      <c r="R1948" s="43" t="s">
        <v>385</v>
      </c>
      <c r="S1948" s="43" t="s">
        <v>330</v>
      </c>
      <c r="V1948" s="42" t="s">
        <v>2601</v>
      </c>
      <c r="W1948"/>
    </row>
    <row r="1949" spans="1:23" s="39" customFormat="1" x14ac:dyDescent="0.35">
      <c r="A1949" s="43" t="s">
        <v>811</v>
      </c>
      <c r="B1949" s="54">
        <v>51510</v>
      </c>
      <c r="C1949" s="54" t="s">
        <v>12</v>
      </c>
      <c r="D1949" s="53">
        <v>45.146098189999996</v>
      </c>
      <c r="E1949" s="53">
        <f>SUMIFS('Ratios_MARAMA-VA'!T:T, 'Ratios_MARAMA-VA'!AA:AA, V1949)</f>
        <v>45.146098189936602</v>
      </c>
      <c r="F1949" s="53">
        <f>SUMIFS('Ratios_MARAMA-VA'!J:J, 'Ratios_MARAMA-VA'!AA:AA, V1949)</f>
        <v>0.12294689049547</v>
      </c>
      <c r="G1949" s="53"/>
      <c r="H1949" s="53">
        <f t="shared" si="23"/>
        <v>2.7233115468409575E-3</v>
      </c>
      <c r="I1949" s="53">
        <v>48.415337621846703</v>
      </c>
      <c r="J1949" s="53">
        <v>0.13185004798977853</v>
      </c>
      <c r="K1949" s="53">
        <v>50.0468296952453</v>
      </c>
      <c r="L1949" s="53">
        <v>0.13629310919184445</v>
      </c>
      <c r="M1949" s="43" t="s">
        <v>401</v>
      </c>
      <c r="N1949" s="43" t="s">
        <v>393</v>
      </c>
      <c r="O1949" s="43" t="s">
        <v>382</v>
      </c>
      <c r="P1949" s="43" t="s">
        <v>402</v>
      </c>
      <c r="Q1949" s="43" t="s">
        <v>403</v>
      </c>
      <c r="R1949" s="43" t="s">
        <v>385</v>
      </c>
      <c r="S1949" s="43" t="s">
        <v>330</v>
      </c>
      <c r="V1949" s="42" t="s">
        <v>2593</v>
      </c>
      <c r="W1949"/>
    </row>
    <row r="1950" spans="1:23" s="39" customFormat="1" x14ac:dyDescent="0.35">
      <c r="A1950" s="43" t="s">
        <v>811</v>
      </c>
      <c r="B1950" s="54">
        <v>51600</v>
      </c>
      <c r="C1950" s="54" t="s">
        <v>12</v>
      </c>
      <c r="D1950" s="53">
        <v>6.8358821880000002</v>
      </c>
      <c r="E1950" s="53">
        <f>SUMIFS('Ratios_MARAMA-VA'!T:T, 'Ratios_MARAMA-VA'!AA:AA, V1950)</f>
        <v>6.8358821879904399</v>
      </c>
      <c r="F1950" s="53">
        <f>SUMIFS('Ratios_MARAMA-VA'!J:J, 'Ratios_MARAMA-VA'!AA:AA, V1950)</f>
        <v>1.8616236895398802E-2</v>
      </c>
      <c r="G1950" s="53"/>
      <c r="H1950" s="53">
        <f t="shared" si="23"/>
        <v>2.7233115468409588E-3</v>
      </c>
      <c r="I1950" s="53">
        <v>7.9893757698950401</v>
      </c>
      <c r="J1950" s="53">
        <v>2.1757559286206537E-2</v>
      </c>
      <c r="K1950" s="53">
        <v>8.6583969981773503</v>
      </c>
      <c r="L1950" s="53">
        <v>2.3579512522269475E-2</v>
      </c>
      <c r="M1950" s="43" t="s">
        <v>401</v>
      </c>
      <c r="N1950" s="43" t="s">
        <v>393</v>
      </c>
      <c r="O1950" s="43" t="s">
        <v>382</v>
      </c>
      <c r="P1950" s="43" t="s">
        <v>402</v>
      </c>
      <c r="Q1950" s="43" t="s">
        <v>403</v>
      </c>
      <c r="R1950" s="43" t="s">
        <v>385</v>
      </c>
      <c r="S1950" s="43" t="s">
        <v>330</v>
      </c>
      <c r="V1950" s="42" t="s">
        <v>2596</v>
      </c>
      <c r="W1950"/>
    </row>
    <row r="1951" spans="1:23" s="39" customFormat="1" x14ac:dyDescent="0.35">
      <c r="A1951" s="43" t="s">
        <v>811</v>
      </c>
      <c r="B1951" s="54">
        <v>51610</v>
      </c>
      <c r="C1951" s="54" t="s">
        <v>12</v>
      </c>
      <c r="D1951" s="53">
        <v>4.1497709350000003</v>
      </c>
      <c r="E1951" s="53">
        <f>SUMIFS('Ratios_MARAMA-VA'!T:T, 'Ratios_MARAMA-VA'!AA:AA, V1951)</f>
        <v>4.14977093499418</v>
      </c>
      <c r="F1951" s="53">
        <f>SUMIFS('Ratios_MARAMA-VA'!J:J, 'Ratios_MARAMA-VA'!AA:AA, V1951)</f>
        <v>1.1301119104014601E-2</v>
      </c>
      <c r="G1951" s="53"/>
      <c r="H1951" s="53">
        <f t="shared" si="23"/>
        <v>2.7233115468409462E-3</v>
      </c>
      <c r="I1951" s="53">
        <v>4.5142430409213699</v>
      </c>
      <c r="J1951" s="53">
        <v>1.2293690198587552E-2</v>
      </c>
      <c r="K1951" s="53">
        <v>4.71723249309703</v>
      </c>
      <c r="L1951" s="53">
        <v>1.2846493717584445E-2</v>
      </c>
      <c r="M1951" s="43" t="s">
        <v>401</v>
      </c>
      <c r="N1951" s="43" t="s">
        <v>393</v>
      </c>
      <c r="O1951" s="43" t="s">
        <v>382</v>
      </c>
      <c r="P1951" s="43" t="s">
        <v>402</v>
      </c>
      <c r="Q1951" s="43" t="s">
        <v>403</v>
      </c>
      <c r="R1951" s="43" t="s">
        <v>385</v>
      </c>
      <c r="S1951" s="43" t="s">
        <v>330</v>
      </c>
      <c r="V1951" s="42" t="s">
        <v>2597</v>
      </c>
      <c r="W1951"/>
    </row>
    <row r="1952" spans="1:23" s="39" customFormat="1" x14ac:dyDescent="0.35">
      <c r="A1952" s="43" t="s">
        <v>811</v>
      </c>
      <c r="B1952" s="54">
        <v>51683</v>
      </c>
      <c r="C1952" s="54" t="s">
        <v>12</v>
      </c>
      <c r="D1952" s="53">
        <v>12.10902196</v>
      </c>
      <c r="E1952" s="53">
        <f>SUMIFS('Ratios_MARAMA-VA'!T:T, 'Ratios_MARAMA-VA'!AA:AA, V1952)</f>
        <v>12.109021959983099</v>
      </c>
      <c r="F1952" s="53">
        <f>SUMIFS('Ratios_MARAMA-VA'!J:J, 'Ratios_MARAMA-VA'!AA:AA, V1952)</f>
        <v>3.2976639324572503E-2</v>
      </c>
      <c r="G1952" s="53"/>
      <c r="H1952" s="53">
        <f t="shared" si="23"/>
        <v>2.7233115468409414E-3</v>
      </c>
      <c r="I1952" s="53">
        <v>14.850603290024701</v>
      </c>
      <c r="J1952" s="53">
        <v>4.0442819417278342E-2</v>
      </c>
      <c r="K1952" s="53">
        <v>16.538548553944501</v>
      </c>
      <c r="L1952" s="53">
        <v>4.5039620244946614E-2</v>
      </c>
      <c r="M1952" s="43" t="s">
        <v>401</v>
      </c>
      <c r="N1952" s="43" t="s">
        <v>393</v>
      </c>
      <c r="O1952" s="43" t="s">
        <v>382</v>
      </c>
      <c r="P1952" s="43" t="s">
        <v>402</v>
      </c>
      <c r="Q1952" s="43" t="s">
        <v>403</v>
      </c>
      <c r="R1952" s="43" t="s">
        <v>385</v>
      </c>
      <c r="S1952" s="43" t="s">
        <v>330</v>
      </c>
      <c r="V1952" s="42" t="s">
        <v>2599</v>
      </c>
      <c r="W1952"/>
    </row>
    <row r="1953" spans="1:23" s="39" customFormat="1" x14ac:dyDescent="0.35">
      <c r="A1953" s="43" t="s">
        <v>811</v>
      </c>
      <c r="B1953" s="54">
        <v>51685</v>
      </c>
      <c r="C1953" s="54" t="s">
        <v>12</v>
      </c>
      <c r="D1953" s="53">
        <v>4.874805565</v>
      </c>
      <c r="E1953" s="53">
        <f>SUMIFS('Ratios_MARAMA-VA'!T:T, 'Ratios_MARAMA-VA'!AA:AA, V1953)</f>
        <v>4.8748055649931903</v>
      </c>
      <c r="F1953" s="53">
        <f>SUMIFS('Ratios_MARAMA-VA'!J:J, 'Ratios_MARAMA-VA'!AA:AA, V1953)</f>
        <v>1.32756142837504E-2</v>
      </c>
      <c r="G1953" s="53"/>
      <c r="H1953" s="53">
        <f t="shared" si="23"/>
        <v>2.7233115468409345E-3</v>
      </c>
      <c r="I1953" s="53">
        <v>6.0923439499387699</v>
      </c>
      <c r="J1953" s="53">
        <v>1.659135062619476E-2</v>
      </c>
      <c r="K1953" s="53">
        <v>6.8689737199962897</v>
      </c>
      <c r="L1953" s="53">
        <v>1.8706355446612824E-2</v>
      </c>
      <c r="M1953" s="43" t="s">
        <v>401</v>
      </c>
      <c r="N1953" s="43" t="s">
        <v>393</v>
      </c>
      <c r="O1953" s="43" t="s">
        <v>382</v>
      </c>
      <c r="P1953" s="43" t="s">
        <v>402</v>
      </c>
      <c r="Q1953" s="43" t="s">
        <v>403</v>
      </c>
      <c r="R1953" s="43" t="s">
        <v>385</v>
      </c>
      <c r="S1953" s="43" t="s">
        <v>330</v>
      </c>
      <c r="V1953" s="42" t="s">
        <v>2600</v>
      </c>
      <c r="W1953"/>
    </row>
    <row r="1954" spans="1:23" s="39" customFormat="1" x14ac:dyDescent="0.35">
      <c r="A1954" s="43" t="s">
        <v>9</v>
      </c>
      <c r="B1954" s="54">
        <v>11001</v>
      </c>
      <c r="C1954" s="54" t="s">
        <v>12</v>
      </c>
      <c r="D1954" s="53">
        <v>34.716065729999997</v>
      </c>
      <c r="E1954" s="53">
        <f>SUMIFS('Ratios_MARAMA-VA'!T:T, 'Ratios_MARAMA-VA'!AA:AA, V1954)</f>
        <v>34.716065729951197</v>
      </c>
      <c r="F1954" s="53">
        <f>SUMIFS('Ratios_MARAMA-VA'!J:J, 'Ratios_MARAMA-VA'!AA:AA, V1954)</f>
        <v>9.4542662663265997E-2</v>
      </c>
      <c r="G1954" s="53"/>
      <c r="H1954" s="53">
        <f t="shared" si="23"/>
        <v>2.7233115468409648E-3</v>
      </c>
      <c r="I1954" s="53">
        <v>36.982597662277897</v>
      </c>
      <c r="J1954" s="53">
        <v>0.10071513524585507</v>
      </c>
      <c r="K1954" s="53">
        <v>38.042171200565498</v>
      </c>
      <c r="L1954" s="53">
        <v>0.10360068409740084</v>
      </c>
      <c r="M1954" s="43" t="s">
        <v>408</v>
      </c>
      <c r="N1954" s="43" t="s">
        <v>393</v>
      </c>
      <c r="O1954" s="43" t="s">
        <v>382</v>
      </c>
      <c r="P1954" s="43" t="s">
        <v>402</v>
      </c>
      <c r="Q1954" s="43" t="s">
        <v>409</v>
      </c>
      <c r="R1954" s="43" t="s">
        <v>385</v>
      </c>
      <c r="S1954" s="43" t="s">
        <v>330</v>
      </c>
      <c r="V1954" s="42" t="s">
        <v>2602</v>
      </c>
      <c r="W1954"/>
    </row>
    <row r="1955" spans="1:23" s="39" customFormat="1" x14ac:dyDescent="0.35">
      <c r="A1955" s="43" t="s">
        <v>497</v>
      </c>
      <c r="B1955" s="54">
        <v>24009</v>
      </c>
      <c r="C1955" s="54" t="s">
        <v>12</v>
      </c>
      <c r="D1955" s="53">
        <v>4.532857946</v>
      </c>
      <c r="E1955" s="53">
        <f>SUMIFS('Ratios_MARAMA-VA'!T:T, 'Ratios_MARAMA-VA'!AA:AA, V1955)</f>
        <v>4.5328579459936797</v>
      </c>
      <c r="F1955" s="53">
        <f>SUMIFS('Ratios_MARAMA-VA'!J:J, 'Ratios_MARAMA-VA'!AA:AA, V1955)</f>
        <v>1.2344384384514301E-2</v>
      </c>
      <c r="G1955" s="53"/>
      <c r="H1955" s="53">
        <f t="shared" si="23"/>
        <v>2.7233115468409414E-3</v>
      </c>
      <c r="I1955" s="53">
        <v>5.2343838723524696</v>
      </c>
      <c r="J1955" s="53">
        <v>1.4254858040175481E-2</v>
      </c>
      <c r="K1955" s="53">
        <v>5.6511835480702999</v>
      </c>
      <c r="L1955" s="53">
        <v>1.5389933409777408E-2</v>
      </c>
      <c r="M1955" s="43" t="s">
        <v>408</v>
      </c>
      <c r="N1955" s="43" t="s">
        <v>393</v>
      </c>
      <c r="O1955" s="43" t="s">
        <v>382</v>
      </c>
      <c r="P1955" s="43" t="s">
        <v>402</v>
      </c>
      <c r="Q1955" s="43" t="s">
        <v>409</v>
      </c>
      <c r="R1955" s="43" t="s">
        <v>385</v>
      </c>
      <c r="S1955" s="43" t="s">
        <v>330</v>
      </c>
      <c r="V1955" s="42" t="s">
        <v>2603</v>
      </c>
      <c r="W1955"/>
    </row>
    <row r="1956" spans="1:23" s="39" customFormat="1" x14ac:dyDescent="0.35">
      <c r="A1956" s="43" t="s">
        <v>497</v>
      </c>
      <c r="B1956" s="54">
        <v>24017</v>
      </c>
      <c r="C1956" s="54" t="s">
        <v>12</v>
      </c>
      <c r="D1956" s="53">
        <v>8.0084776219999991</v>
      </c>
      <c r="E1956" s="53">
        <f>SUMIFS('Ratios_MARAMA-VA'!T:T, 'Ratios_MARAMA-VA'!AA:AA, V1956)</f>
        <v>8.0084776219887708</v>
      </c>
      <c r="F1956" s="53">
        <f>SUMIFS('Ratios_MARAMA-VA'!J:J, 'Ratios_MARAMA-VA'!AA:AA, V1956)</f>
        <v>2.18095795805795E-2</v>
      </c>
      <c r="G1956" s="53"/>
      <c r="H1956" s="53">
        <f t="shared" si="23"/>
        <v>2.7233115468409661E-3</v>
      </c>
      <c r="I1956" s="53">
        <v>9.3103515376678008</v>
      </c>
      <c r="J1956" s="53">
        <v>2.5354987847679266E-2</v>
      </c>
      <c r="K1956" s="53">
        <v>10.0899594084516</v>
      </c>
      <c r="L1956" s="53">
        <v>2.7478102964192886E-2</v>
      </c>
      <c r="M1956" s="43" t="s">
        <v>408</v>
      </c>
      <c r="N1956" s="43" t="s">
        <v>393</v>
      </c>
      <c r="O1956" s="43" t="s">
        <v>382</v>
      </c>
      <c r="P1956" s="43" t="s">
        <v>402</v>
      </c>
      <c r="Q1956" s="43" t="s">
        <v>409</v>
      </c>
      <c r="R1956" s="43" t="s">
        <v>385</v>
      </c>
      <c r="S1956" s="43" t="s">
        <v>330</v>
      </c>
      <c r="V1956" s="42" t="s">
        <v>2604</v>
      </c>
      <c r="W1956"/>
    </row>
    <row r="1957" spans="1:23" s="39" customFormat="1" x14ac:dyDescent="0.35">
      <c r="A1957" s="43" t="s">
        <v>497</v>
      </c>
      <c r="B1957" s="54">
        <v>24021</v>
      </c>
      <c r="C1957" s="54" t="s">
        <v>12</v>
      </c>
      <c r="D1957" s="53">
        <v>12.91405735</v>
      </c>
      <c r="E1957" s="53">
        <f>SUMIFS('Ratios_MARAMA-VA'!T:T, 'Ratios_MARAMA-VA'!AA:AA, V1957)</f>
        <v>12.914057349982</v>
      </c>
      <c r="F1957" s="53">
        <f>SUMIFS('Ratios_MARAMA-VA'!J:J, 'Ratios_MARAMA-VA'!AA:AA, V1957)</f>
        <v>3.5169001497772197E-2</v>
      </c>
      <c r="G1957" s="53"/>
      <c r="H1957" s="53">
        <f t="shared" si="23"/>
        <v>2.7233115468409479E-3</v>
      </c>
      <c r="I1957" s="53">
        <v>14.837420536775999</v>
      </c>
      <c r="J1957" s="53">
        <v>4.0406918673137095E-2</v>
      </c>
      <c r="K1957" s="53">
        <v>15.9736324259906</v>
      </c>
      <c r="L1957" s="53">
        <v>4.350117763069318E-2</v>
      </c>
      <c r="M1957" s="43" t="s">
        <v>408</v>
      </c>
      <c r="N1957" s="43" t="s">
        <v>393</v>
      </c>
      <c r="O1957" s="43" t="s">
        <v>382</v>
      </c>
      <c r="P1957" s="43" t="s">
        <v>402</v>
      </c>
      <c r="Q1957" s="43" t="s">
        <v>409</v>
      </c>
      <c r="R1957" s="43" t="s">
        <v>385</v>
      </c>
      <c r="S1957" s="43" t="s">
        <v>330</v>
      </c>
      <c r="V1957" s="42" t="s">
        <v>2605</v>
      </c>
      <c r="W1957"/>
    </row>
    <row r="1958" spans="1:23" s="39" customFormat="1" x14ac:dyDescent="0.35">
      <c r="A1958" s="43" t="s">
        <v>497</v>
      </c>
      <c r="B1958" s="54">
        <v>24031</v>
      </c>
      <c r="C1958" s="54" t="s">
        <v>12</v>
      </c>
      <c r="D1958" s="53">
        <v>51.226281950000001</v>
      </c>
      <c r="E1958" s="53">
        <f>SUMIFS('Ratios_MARAMA-VA'!T:T, 'Ratios_MARAMA-VA'!AA:AA, V1958)</f>
        <v>51.226281949928598</v>
      </c>
      <c r="F1958" s="53">
        <f>SUMIFS('Ratios_MARAMA-VA'!J:J, 'Ratios_MARAMA-VA'!AA:AA, V1958)</f>
        <v>0.13950512513596999</v>
      </c>
      <c r="G1958" s="53"/>
      <c r="H1958" s="53">
        <f t="shared" si="23"/>
        <v>2.7233115468409366E-3</v>
      </c>
      <c r="I1958" s="53">
        <v>56.703404964284402</v>
      </c>
      <c r="J1958" s="53">
        <v>0.15442103748443339</v>
      </c>
      <c r="K1958" s="53">
        <v>59.702451209736203</v>
      </c>
      <c r="L1958" s="53">
        <v>0.16258837475418225</v>
      </c>
      <c r="M1958" s="43" t="s">
        <v>408</v>
      </c>
      <c r="N1958" s="43" t="s">
        <v>393</v>
      </c>
      <c r="O1958" s="43" t="s">
        <v>382</v>
      </c>
      <c r="P1958" s="43" t="s">
        <v>402</v>
      </c>
      <c r="Q1958" s="43" t="s">
        <v>409</v>
      </c>
      <c r="R1958" s="43" t="s">
        <v>385</v>
      </c>
      <c r="S1958" s="43" t="s">
        <v>330</v>
      </c>
      <c r="V1958" s="42" t="s">
        <v>2606</v>
      </c>
      <c r="W1958"/>
    </row>
    <row r="1959" spans="1:23" s="39" customFormat="1" x14ac:dyDescent="0.35">
      <c r="A1959" s="43" t="s">
        <v>497</v>
      </c>
      <c r="B1959" s="54">
        <v>24033</v>
      </c>
      <c r="C1959" s="54" t="s">
        <v>12</v>
      </c>
      <c r="D1959" s="53">
        <v>44.300562810000002</v>
      </c>
      <c r="E1959" s="53">
        <f>SUMIFS('Ratios_MARAMA-VA'!T:T, 'Ratios_MARAMA-VA'!AA:AA, V1959)</f>
        <v>44.300562809937901</v>
      </c>
      <c r="F1959" s="53">
        <f>SUMIFS('Ratios_MARAMA-VA'!J:J, 'Ratios_MARAMA-VA'!AA:AA, V1959)</f>
        <v>0.12064423423185699</v>
      </c>
      <c r="G1959" s="53"/>
      <c r="H1959" s="53">
        <f t="shared" si="23"/>
        <v>2.7233115468409579E-3</v>
      </c>
      <c r="I1959" s="53">
        <v>47.739171006976598</v>
      </c>
      <c r="J1959" s="53">
        <v>0.13000863563991444</v>
      </c>
      <c r="K1959" s="53">
        <v>49.476007975400599</v>
      </c>
      <c r="L1959" s="53">
        <v>0.13473858381100379</v>
      </c>
      <c r="M1959" s="43" t="s">
        <v>408</v>
      </c>
      <c r="N1959" s="43" t="s">
        <v>393</v>
      </c>
      <c r="O1959" s="43" t="s">
        <v>382</v>
      </c>
      <c r="P1959" s="43" t="s">
        <v>402</v>
      </c>
      <c r="Q1959" s="43" t="s">
        <v>409</v>
      </c>
      <c r="R1959" s="43" t="s">
        <v>385</v>
      </c>
      <c r="S1959" s="43" t="s">
        <v>330</v>
      </c>
      <c r="V1959" s="42" t="s">
        <v>2607</v>
      </c>
      <c r="W1959"/>
    </row>
    <row r="1960" spans="1:23" s="39" customFormat="1" x14ac:dyDescent="0.35">
      <c r="A1960" s="43" t="s">
        <v>811</v>
      </c>
      <c r="B1960" s="54">
        <v>51013</v>
      </c>
      <c r="C1960" s="54" t="s">
        <v>12</v>
      </c>
      <c r="D1960" s="53">
        <v>217.4842323</v>
      </c>
      <c r="E1960" s="53">
        <f>SUMIFS('Ratios_MARAMA-VA'!T:T, 'Ratios_MARAMA-VA'!AA:AA, V1960)</f>
        <v>217.48423229969501</v>
      </c>
      <c r="F1960" s="53">
        <f>SUMIFS('Ratios_MARAMA-VA'!J:J, 'Ratios_MARAMA-VA'!AA:AA, V1960)</f>
        <v>0.592277321077602</v>
      </c>
      <c r="G1960" s="53"/>
      <c r="H1960" s="53">
        <f t="shared" si="23"/>
        <v>2.7233115468409644E-3</v>
      </c>
      <c r="I1960" s="53">
        <v>230.157769925086</v>
      </c>
      <c r="J1960" s="53">
        <v>0.6267913124321528</v>
      </c>
      <c r="K1960" s="53">
        <v>235.90417368500201</v>
      </c>
      <c r="L1960" s="53">
        <v>0.64244056014434237</v>
      </c>
      <c r="M1960" s="43" t="s">
        <v>408</v>
      </c>
      <c r="N1960" s="43" t="s">
        <v>393</v>
      </c>
      <c r="O1960" s="43" t="s">
        <v>382</v>
      </c>
      <c r="P1960" s="43" t="s">
        <v>402</v>
      </c>
      <c r="Q1960" s="43" t="s">
        <v>409</v>
      </c>
      <c r="R1960" s="43" t="s">
        <v>385</v>
      </c>
      <c r="S1960" s="43" t="s">
        <v>330</v>
      </c>
      <c r="V1960" s="42" t="s">
        <v>2609</v>
      </c>
      <c r="W1960"/>
    </row>
    <row r="1961" spans="1:23" s="39" customFormat="1" x14ac:dyDescent="0.35">
      <c r="A1961" s="43" t="s">
        <v>811</v>
      </c>
      <c r="B1961" s="54">
        <v>51059</v>
      </c>
      <c r="C1961" s="54" t="s">
        <v>12</v>
      </c>
      <c r="D1961" s="53">
        <v>1048.319344</v>
      </c>
      <c r="E1961" s="53">
        <f>SUMIFS('Ratios_MARAMA-VA'!T:T, 'Ratios_MARAMA-VA'!AA:AA, V1961)</f>
        <v>1048.31934399853</v>
      </c>
      <c r="F1961" s="53">
        <f>SUMIFS('Ratios_MARAMA-VA'!J:J, 'Ratios_MARAMA-VA'!AA:AA, V1961)</f>
        <v>2.8549001742879399</v>
      </c>
      <c r="G1961" s="53"/>
      <c r="H1961" s="53">
        <f t="shared" si="23"/>
        <v>2.7233115468409627E-3</v>
      </c>
      <c r="I1961" s="53">
        <v>1236.6934532955399</v>
      </c>
      <c r="J1961" s="53">
        <v>3.3679015612623688</v>
      </c>
      <c r="K1961" s="53">
        <v>1353.03083117233</v>
      </c>
      <c r="L1961" s="53">
        <v>3.6847244857634314</v>
      </c>
      <c r="M1961" s="43" t="s">
        <v>408</v>
      </c>
      <c r="N1961" s="43" t="s">
        <v>393</v>
      </c>
      <c r="O1961" s="43" t="s">
        <v>382</v>
      </c>
      <c r="P1961" s="43" t="s">
        <v>402</v>
      </c>
      <c r="Q1961" s="43" t="s">
        <v>409</v>
      </c>
      <c r="R1961" s="43" t="s">
        <v>385</v>
      </c>
      <c r="S1961" s="43" t="s">
        <v>330</v>
      </c>
      <c r="V1961" s="42" t="s">
        <v>2610</v>
      </c>
      <c r="W1961"/>
    </row>
    <row r="1962" spans="1:23" s="39" customFormat="1" x14ac:dyDescent="0.35">
      <c r="A1962" s="43" t="s">
        <v>811</v>
      </c>
      <c r="B1962" s="54">
        <v>51107</v>
      </c>
      <c r="C1962" s="54" t="s">
        <v>12</v>
      </c>
      <c r="D1962" s="53">
        <v>383.6355724</v>
      </c>
      <c r="E1962" s="53">
        <f>SUMIFS('Ratios_MARAMA-VA'!T:T, 'Ratios_MARAMA-VA'!AA:AA, V1962)</f>
        <v>383.63557239946402</v>
      </c>
      <c r="F1962" s="53">
        <f>SUMIFS('Ratios_MARAMA-VA'!J:J, 'Ratios_MARAMA-VA'!AA:AA, V1962)</f>
        <v>1.0447591840943899</v>
      </c>
      <c r="G1962" s="53"/>
      <c r="H1962" s="53">
        <f t="shared" si="23"/>
        <v>2.7233115468409301E-3</v>
      </c>
      <c r="I1962" s="53">
        <v>511.329948295299</v>
      </c>
      <c r="J1962" s="53">
        <v>1.3925107524381635</v>
      </c>
      <c r="K1962" s="53">
        <v>601.87919562986303</v>
      </c>
      <c r="L1962" s="53">
        <v>1.639104563262137</v>
      </c>
      <c r="M1962" s="43" t="s">
        <v>408</v>
      </c>
      <c r="N1962" s="43" t="s">
        <v>393</v>
      </c>
      <c r="O1962" s="43" t="s">
        <v>382</v>
      </c>
      <c r="P1962" s="43" t="s">
        <v>402</v>
      </c>
      <c r="Q1962" s="43" t="s">
        <v>409</v>
      </c>
      <c r="R1962" s="43" t="s">
        <v>385</v>
      </c>
      <c r="S1962" s="43" t="s">
        <v>330</v>
      </c>
      <c r="V1962" s="42" t="s">
        <v>2613</v>
      </c>
      <c r="W1962"/>
    </row>
    <row r="1963" spans="1:23" s="39" customFormat="1" x14ac:dyDescent="0.35">
      <c r="A1963" s="43" t="s">
        <v>811</v>
      </c>
      <c r="B1963" s="54">
        <v>51153</v>
      </c>
      <c r="C1963" s="54" t="s">
        <v>12</v>
      </c>
      <c r="D1963" s="53">
        <v>439.45045260000001</v>
      </c>
      <c r="E1963" s="53">
        <f>SUMIFS('Ratios_MARAMA-VA'!T:T, 'Ratios_MARAMA-VA'!AA:AA, V1963)</f>
        <v>439.45045259938303</v>
      </c>
      <c r="F1963" s="53">
        <f>SUMIFS('Ratios_MARAMA-VA'!J:J, 'Ratios_MARAMA-VA'!AA:AA, V1963)</f>
        <v>1.1967604918283901</v>
      </c>
      <c r="G1963" s="53"/>
      <c r="H1963" s="53">
        <f t="shared" si="23"/>
        <v>2.7233115468409696E-3</v>
      </c>
      <c r="I1963" s="53">
        <v>526.18733961314297</v>
      </c>
      <c r="J1963" s="53">
        <v>1.4329720577700029</v>
      </c>
      <c r="K1963" s="53">
        <v>581.25581467531299</v>
      </c>
      <c r="L1963" s="53">
        <v>1.5829406717737347</v>
      </c>
      <c r="M1963" s="43" t="s">
        <v>408</v>
      </c>
      <c r="N1963" s="43" t="s">
        <v>393</v>
      </c>
      <c r="O1963" s="43" t="s">
        <v>382</v>
      </c>
      <c r="P1963" s="43" t="s">
        <v>402</v>
      </c>
      <c r="Q1963" s="43" t="s">
        <v>409</v>
      </c>
      <c r="R1963" s="43" t="s">
        <v>385</v>
      </c>
      <c r="S1963" s="43" t="s">
        <v>330</v>
      </c>
      <c r="V1963" s="42" t="s">
        <v>2616</v>
      </c>
      <c r="W1963"/>
    </row>
    <row r="1964" spans="1:23" s="39" customFormat="1" x14ac:dyDescent="0.35">
      <c r="A1964" s="43" t="s">
        <v>811</v>
      </c>
      <c r="B1964" s="54">
        <v>51510</v>
      </c>
      <c r="C1964" s="54" t="s">
        <v>12</v>
      </c>
      <c r="D1964" s="53">
        <v>145.3282561</v>
      </c>
      <c r="E1964" s="53">
        <f>SUMIFS('Ratios_MARAMA-VA'!T:T, 'Ratios_MARAMA-VA'!AA:AA, V1964)</f>
        <v>145.32825609979699</v>
      </c>
      <c r="F1964" s="53">
        <f>SUMIFS('Ratios_MARAMA-VA'!J:J, 'Ratios_MARAMA-VA'!AA:AA, V1964)</f>
        <v>0.39577411791883399</v>
      </c>
      <c r="G1964" s="53"/>
      <c r="H1964" s="53">
        <f t="shared" si="23"/>
        <v>2.7233115468409371E-3</v>
      </c>
      <c r="I1964" s="53">
        <v>155.852152614912</v>
      </c>
      <c r="J1964" s="53">
        <v>0.42443396681620582</v>
      </c>
      <c r="K1964" s="53">
        <v>161.1040327856</v>
      </c>
      <c r="L1964" s="53">
        <v>0.43873647272766536</v>
      </c>
      <c r="M1964" s="43" t="s">
        <v>408</v>
      </c>
      <c r="N1964" s="43" t="s">
        <v>393</v>
      </c>
      <c r="O1964" s="43" t="s">
        <v>382</v>
      </c>
      <c r="P1964" s="43" t="s">
        <v>402</v>
      </c>
      <c r="Q1964" s="43" t="s">
        <v>409</v>
      </c>
      <c r="R1964" s="43" t="s">
        <v>385</v>
      </c>
      <c r="S1964" s="43" t="s">
        <v>330</v>
      </c>
      <c r="V1964" s="42" t="s">
        <v>2608</v>
      </c>
      <c r="W1964"/>
    </row>
    <row r="1965" spans="1:23" s="39" customFormat="1" x14ac:dyDescent="0.35">
      <c r="A1965" s="43" t="s">
        <v>811</v>
      </c>
      <c r="B1965" s="54">
        <v>51600</v>
      </c>
      <c r="C1965" s="54" t="s">
        <v>12</v>
      </c>
      <c r="D1965" s="53">
        <v>22.005147350000001</v>
      </c>
      <c r="E1965" s="53">
        <f>SUMIFS('Ratios_MARAMA-VA'!T:T, 'Ratios_MARAMA-VA'!AA:AA, V1965)</f>
        <v>22.0051473499691</v>
      </c>
      <c r="F1965" s="53">
        <f>SUMIFS('Ratios_MARAMA-VA'!J:J, 'Ratios_MARAMA-VA'!AA:AA, V1965)</f>
        <v>5.9926871868107801E-2</v>
      </c>
      <c r="G1965" s="53"/>
      <c r="H1965" s="53">
        <f t="shared" si="23"/>
        <v>2.7233115468409692E-3</v>
      </c>
      <c r="I1965" s="53">
        <v>25.7183178726631</v>
      </c>
      <c r="J1965" s="53">
        <v>7.0038992027949887E-2</v>
      </c>
      <c r="K1965" s="53">
        <v>27.871940522051901</v>
      </c>
      <c r="L1965" s="53">
        <v>7.5903977456568655E-2</v>
      </c>
      <c r="M1965" s="43" t="s">
        <v>408</v>
      </c>
      <c r="N1965" s="43" t="s">
        <v>393</v>
      </c>
      <c r="O1965" s="43" t="s">
        <v>382</v>
      </c>
      <c r="P1965" s="43" t="s">
        <v>402</v>
      </c>
      <c r="Q1965" s="43" t="s">
        <v>409</v>
      </c>
      <c r="R1965" s="43" t="s">
        <v>385</v>
      </c>
      <c r="S1965" s="43" t="s">
        <v>330</v>
      </c>
      <c r="V1965" s="42" t="s">
        <v>2611</v>
      </c>
      <c r="W1965"/>
    </row>
    <row r="1966" spans="1:23" s="39" customFormat="1" x14ac:dyDescent="0.35">
      <c r="A1966" s="43" t="s">
        <v>811</v>
      </c>
      <c r="B1966" s="54">
        <v>51610</v>
      </c>
      <c r="C1966" s="54" t="s">
        <v>12</v>
      </c>
      <c r="D1966" s="53">
        <v>13.358384279999999</v>
      </c>
      <c r="E1966" s="53">
        <f>SUMIFS('Ratios_MARAMA-VA'!T:T, 'Ratios_MARAMA-VA'!AA:AA, V1966)</f>
        <v>13.3583842799812</v>
      </c>
      <c r="F1966" s="53">
        <f>SUMIFS('Ratios_MARAMA-VA'!J:J, 'Ratios_MARAMA-VA'!AA:AA, V1966)</f>
        <v>3.63790421568118E-2</v>
      </c>
      <c r="G1966" s="53"/>
      <c r="H1966" s="53">
        <f t="shared" si="23"/>
        <v>2.7233115468409774E-3</v>
      </c>
      <c r="I1966" s="53">
        <v>14.5316438469738</v>
      </c>
      <c r="J1966" s="53">
        <v>3.957419348304439E-2</v>
      </c>
      <c r="K1966" s="53">
        <v>15.1850801810323</v>
      </c>
      <c r="L1966" s="53">
        <v>4.135370419671134E-2</v>
      </c>
      <c r="M1966" s="43" t="s">
        <v>408</v>
      </c>
      <c r="N1966" s="43" t="s">
        <v>393</v>
      </c>
      <c r="O1966" s="43" t="s">
        <v>382</v>
      </c>
      <c r="P1966" s="43" t="s">
        <v>402</v>
      </c>
      <c r="Q1966" s="43" t="s">
        <v>409</v>
      </c>
      <c r="R1966" s="43" t="s">
        <v>385</v>
      </c>
      <c r="S1966" s="43" t="s">
        <v>330</v>
      </c>
      <c r="V1966" s="42" t="s">
        <v>2612</v>
      </c>
      <c r="W1966"/>
    </row>
    <row r="1967" spans="1:23" s="39" customFormat="1" x14ac:dyDescent="0.35">
      <c r="A1967" s="43" t="s">
        <v>811</v>
      </c>
      <c r="B1967" s="54">
        <v>51683</v>
      </c>
      <c r="C1967" s="54" t="s">
        <v>12</v>
      </c>
      <c r="D1967" s="53">
        <v>38.979707310000002</v>
      </c>
      <c r="E1967" s="53">
        <f>SUMIFS('Ratios_MARAMA-VA'!T:T, 'Ratios_MARAMA-VA'!AA:AA, V1967)</f>
        <v>38.979707309945397</v>
      </c>
      <c r="F1967" s="53">
        <f>SUMIFS('Ratios_MARAMA-VA'!J:J, 'Ratios_MARAMA-VA'!AA:AA, V1967)</f>
        <v>0.106153887009655</v>
      </c>
      <c r="G1967" s="53"/>
      <c r="H1967" s="53">
        <f t="shared" si="23"/>
        <v>2.7233115468409531E-3</v>
      </c>
      <c r="I1967" s="53">
        <v>47.805030954133898</v>
      </c>
      <c r="J1967" s="53">
        <v>0.13018799279448204</v>
      </c>
      <c r="K1967" s="53">
        <v>53.238633482912498</v>
      </c>
      <c r="L1967" s="53">
        <v>0.14498538530204899</v>
      </c>
      <c r="M1967" s="43" t="s">
        <v>408</v>
      </c>
      <c r="N1967" s="43" t="s">
        <v>393</v>
      </c>
      <c r="O1967" s="43" t="s">
        <v>382</v>
      </c>
      <c r="P1967" s="43" t="s">
        <v>402</v>
      </c>
      <c r="Q1967" s="43" t="s">
        <v>409</v>
      </c>
      <c r="R1967" s="43" t="s">
        <v>385</v>
      </c>
      <c r="S1967" s="43" t="s">
        <v>330</v>
      </c>
      <c r="V1967" s="42" t="s">
        <v>2614</v>
      </c>
      <c r="W1967"/>
    </row>
    <row r="1968" spans="1:23" s="39" customFormat="1" x14ac:dyDescent="0.35">
      <c r="A1968" s="43" t="s">
        <v>811</v>
      </c>
      <c r="B1968" s="54">
        <v>51685</v>
      </c>
      <c r="C1968" s="54" t="s">
        <v>12</v>
      </c>
      <c r="D1968" s="53">
        <v>15.692315199999999</v>
      </c>
      <c r="E1968" s="53">
        <f>SUMIFS('Ratios_MARAMA-VA'!T:T, 'Ratios_MARAMA-VA'!AA:AA, V1968)</f>
        <v>15.692315199977999</v>
      </c>
      <c r="F1968" s="53">
        <f>SUMIFS('Ratios_MARAMA-VA'!J:J, 'Ratios_MARAMA-VA'!AA:AA, V1968)</f>
        <v>4.2735063180767897E-2</v>
      </c>
      <c r="G1968" s="53"/>
      <c r="H1968" s="53">
        <f t="shared" si="23"/>
        <v>2.723311546840954E-3</v>
      </c>
      <c r="I1968" s="53">
        <v>19.6116502072739</v>
      </c>
      <c r="J1968" s="53">
        <v>5.3408633462074799E-2</v>
      </c>
      <c r="K1968" s="53">
        <v>22.1116717943802</v>
      </c>
      <c r="L1968" s="53">
        <v>6.0216971117593034E-2</v>
      </c>
      <c r="M1968" s="43" t="s">
        <v>408</v>
      </c>
      <c r="N1968" s="43" t="s">
        <v>393</v>
      </c>
      <c r="O1968" s="43" t="s">
        <v>382</v>
      </c>
      <c r="P1968" s="43" t="s">
        <v>402</v>
      </c>
      <c r="Q1968" s="43" t="s">
        <v>409</v>
      </c>
      <c r="R1968" s="43" t="s">
        <v>385</v>
      </c>
      <c r="S1968" s="43" t="s">
        <v>330</v>
      </c>
      <c r="V1968" s="42" t="s">
        <v>2615</v>
      </c>
      <c r="W1968"/>
    </row>
    <row r="1969" spans="1:23" s="39" customFormat="1" x14ac:dyDescent="0.35">
      <c r="A1969" s="43" t="s">
        <v>9</v>
      </c>
      <c r="B1969" s="54">
        <v>11001</v>
      </c>
      <c r="C1969" s="54" t="s">
        <v>12</v>
      </c>
      <c r="D1969" s="53">
        <v>14.256320000000001</v>
      </c>
      <c r="E1969" s="53">
        <f>SUMIFS('Ratios_MARAMA-VA'!T:T, 'Ratios_MARAMA-VA'!AA:AA, V1969)</f>
        <v>14.256319999979899</v>
      </c>
      <c r="F1969" s="53">
        <f>SUMIFS('Ratios_MARAMA-VA'!J:J, 'Ratios_MARAMA-VA'!AA:AA, V1969)</f>
        <v>3.8824400871405401E-2</v>
      </c>
      <c r="G1969" s="53"/>
      <c r="H1969" s="53">
        <f t="shared" si="23"/>
        <v>2.72331154684099E-3</v>
      </c>
      <c r="I1969" s="53">
        <v>15.187082280728401</v>
      </c>
      <c r="J1969" s="53">
        <v>4.1359156537931853E-2</v>
      </c>
      <c r="K1969" s="53">
        <v>15.622201269811001</v>
      </c>
      <c r="L1969" s="53">
        <v>4.2544121105150275E-2</v>
      </c>
      <c r="M1969" s="43" t="s">
        <v>417</v>
      </c>
      <c r="N1969" s="43" t="s">
        <v>393</v>
      </c>
      <c r="O1969" s="43" t="s">
        <v>382</v>
      </c>
      <c r="P1969" s="43" t="s">
        <v>402</v>
      </c>
      <c r="Q1969" s="43" t="s">
        <v>418</v>
      </c>
      <c r="R1969" s="43" t="s">
        <v>385</v>
      </c>
      <c r="S1969" s="43" t="s">
        <v>330</v>
      </c>
      <c r="V1969" s="42" t="s">
        <v>2617</v>
      </c>
      <c r="W1969"/>
    </row>
    <row r="1970" spans="1:23" s="39" customFormat="1" x14ac:dyDescent="0.35">
      <c r="A1970" s="43" t="s">
        <v>497</v>
      </c>
      <c r="B1970" s="54">
        <v>24009</v>
      </c>
      <c r="C1970" s="54" t="s">
        <v>12</v>
      </c>
      <c r="D1970" s="53">
        <v>1.86144</v>
      </c>
      <c r="E1970" s="53">
        <f>SUMIFS('Ratios_MARAMA-VA'!T:T, 'Ratios_MARAMA-VA'!AA:AA, V1970)</f>
        <v>1.8614399999973901</v>
      </c>
      <c r="F1970" s="53">
        <f>SUMIFS('Ratios_MARAMA-VA'!J:J, 'Ratios_MARAMA-VA'!AA:AA, V1970)</f>
        <v>5.0692810457445298E-3</v>
      </c>
      <c r="G1970" s="53"/>
      <c r="H1970" s="53">
        <f t="shared" si="23"/>
        <v>2.7233115468409605E-3</v>
      </c>
      <c r="I1970" s="53">
        <v>2.1495250085985802</v>
      </c>
      <c r="J1970" s="53">
        <v>5.8538262761399281E-3</v>
      </c>
      <c r="K1970" s="53">
        <v>2.3206858077259498</v>
      </c>
      <c r="L1970" s="53">
        <v>6.3199504567700198E-3</v>
      </c>
      <c r="M1970" s="43" t="s">
        <v>417</v>
      </c>
      <c r="N1970" s="43" t="s">
        <v>393</v>
      </c>
      <c r="O1970" s="43" t="s">
        <v>382</v>
      </c>
      <c r="P1970" s="43" t="s">
        <v>402</v>
      </c>
      <c r="Q1970" s="43" t="s">
        <v>418</v>
      </c>
      <c r="R1970" s="43" t="s">
        <v>385</v>
      </c>
      <c r="S1970" s="43" t="s">
        <v>330</v>
      </c>
      <c r="V1970" s="42" t="s">
        <v>2618</v>
      </c>
      <c r="W1970"/>
    </row>
    <row r="1971" spans="1:23" s="39" customFormat="1" x14ac:dyDescent="0.35">
      <c r="A1971" s="43" t="s">
        <v>497</v>
      </c>
      <c r="B1971" s="54">
        <v>24017</v>
      </c>
      <c r="C1971" s="54" t="s">
        <v>12</v>
      </c>
      <c r="D1971" s="53">
        <v>3.2887200000000001</v>
      </c>
      <c r="E1971" s="53">
        <f>SUMIFS('Ratios_MARAMA-VA'!T:T, 'Ratios_MARAMA-VA'!AA:AA, V1971)</f>
        <v>3.28871999999539</v>
      </c>
      <c r="F1971" s="53">
        <f>SUMIFS('Ratios_MARAMA-VA'!J:J, 'Ratios_MARAMA-VA'!AA:AA, V1971)</f>
        <v>8.9562091503142399E-3</v>
      </c>
      <c r="G1971" s="53"/>
      <c r="H1971" s="53">
        <f t="shared" si="23"/>
        <v>2.7233115468409579E-3</v>
      </c>
      <c r="I1971" s="53">
        <v>3.8233408088505301</v>
      </c>
      <c r="J1971" s="53">
        <v>1.0412148172250895E-2</v>
      </c>
      <c r="K1971" s="53">
        <v>4.1434905448953403</v>
      </c>
      <c r="L1971" s="53">
        <v>1.1284015645139813E-2</v>
      </c>
      <c r="M1971" s="43" t="s">
        <v>417</v>
      </c>
      <c r="N1971" s="43" t="s">
        <v>393</v>
      </c>
      <c r="O1971" s="43" t="s">
        <v>382</v>
      </c>
      <c r="P1971" s="43" t="s">
        <v>402</v>
      </c>
      <c r="Q1971" s="43" t="s">
        <v>418</v>
      </c>
      <c r="R1971" s="43" t="s">
        <v>385</v>
      </c>
      <c r="S1971" s="43" t="s">
        <v>330</v>
      </c>
      <c r="V1971" s="42" t="s">
        <v>2619</v>
      </c>
      <c r="W1971"/>
    </row>
    <row r="1972" spans="1:23" s="39" customFormat="1" x14ac:dyDescent="0.35">
      <c r="A1972" s="43" t="s">
        <v>497</v>
      </c>
      <c r="B1972" s="54">
        <v>24021</v>
      </c>
      <c r="C1972" s="54" t="s">
        <v>12</v>
      </c>
      <c r="D1972" s="53">
        <v>5.3032199999999996</v>
      </c>
      <c r="E1972" s="53">
        <f>SUMIFS('Ratios_MARAMA-VA'!T:T, 'Ratios_MARAMA-VA'!AA:AA, V1972)</f>
        <v>5.30321999999257</v>
      </c>
      <c r="F1972" s="53">
        <f>SUMIFS('Ratios_MARAMA-VA'!J:J, 'Ratios_MARAMA-VA'!AA:AA, V1972)</f>
        <v>1.44423202614177E-2</v>
      </c>
      <c r="G1972" s="53"/>
      <c r="H1972" s="53">
        <f t="shared" si="23"/>
        <v>2.7233115468409635E-3</v>
      </c>
      <c r="I1972" s="53">
        <v>6.0930583786699097</v>
      </c>
      <c r="J1972" s="53">
        <v>1.6593296238207846E-2</v>
      </c>
      <c r="K1972" s="53">
        <v>6.5596492766204104</v>
      </c>
      <c r="L1972" s="53">
        <v>1.7863968618247336E-2</v>
      </c>
      <c r="M1972" s="43" t="s">
        <v>417</v>
      </c>
      <c r="N1972" s="43" t="s">
        <v>393</v>
      </c>
      <c r="O1972" s="43" t="s">
        <v>382</v>
      </c>
      <c r="P1972" s="43" t="s">
        <v>402</v>
      </c>
      <c r="Q1972" s="43" t="s">
        <v>418</v>
      </c>
      <c r="R1972" s="43" t="s">
        <v>385</v>
      </c>
      <c r="S1972" s="43" t="s">
        <v>330</v>
      </c>
      <c r="V1972" s="42" t="s">
        <v>2620</v>
      </c>
      <c r="W1972"/>
    </row>
    <row r="1973" spans="1:23" s="39" customFormat="1" x14ac:dyDescent="0.35">
      <c r="A1973" s="43" t="s">
        <v>497</v>
      </c>
      <c r="B1973" s="54">
        <v>24031</v>
      </c>
      <c r="C1973" s="54" t="s">
        <v>12</v>
      </c>
      <c r="D1973" s="53">
        <v>21.03632</v>
      </c>
      <c r="E1973" s="53">
        <f>SUMIFS('Ratios_MARAMA-VA'!T:T, 'Ratios_MARAMA-VA'!AA:AA, V1973)</f>
        <v>21.036319999970502</v>
      </c>
      <c r="F1973" s="53">
        <f>SUMIFS('Ratios_MARAMA-VA'!J:J, 'Ratios_MARAMA-VA'!AA:AA, V1973)</f>
        <v>5.7288453158961E-2</v>
      </c>
      <c r="G1973" s="53"/>
      <c r="H1973" s="53">
        <f t="shared" si="23"/>
        <v>2.7233115468409557E-3</v>
      </c>
      <c r="I1973" s="53">
        <v>23.285527009017599</v>
      </c>
      <c r="J1973" s="53">
        <v>6.3413744577934569E-2</v>
      </c>
      <c r="K1973" s="53">
        <v>24.517099828917001</v>
      </c>
      <c r="L1973" s="53">
        <v>6.6767701059142093E-2</v>
      </c>
      <c r="M1973" s="43" t="s">
        <v>417</v>
      </c>
      <c r="N1973" s="43" t="s">
        <v>393</v>
      </c>
      <c r="O1973" s="43" t="s">
        <v>382</v>
      </c>
      <c r="P1973" s="43" t="s">
        <v>402</v>
      </c>
      <c r="Q1973" s="43" t="s">
        <v>418</v>
      </c>
      <c r="R1973" s="43" t="s">
        <v>385</v>
      </c>
      <c r="S1973" s="43" t="s">
        <v>330</v>
      </c>
      <c r="V1973" s="42" t="s">
        <v>2624</v>
      </c>
      <c r="W1973"/>
    </row>
    <row r="1974" spans="1:23" s="39" customFormat="1" x14ac:dyDescent="0.35">
      <c r="A1974" s="43" t="s">
        <v>497</v>
      </c>
      <c r="B1974" s="54">
        <v>24033</v>
      </c>
      <c r="C1974" s="54" t="s">
        <v>12</v>
      </c>
      <c r="D1974" s="53">
        <v>18.192240000000002</v>
      </c>
      <c r="E1974" s="53">
        <f>SUMIFS('Ratios_MARAMA-VA'!T:T, 'Ratios_MARAMA-VA'!AA:AA, V1974)</f>
        <v>18.1922399999746</v>
      </c>
      <c r="F1974" s="53">
        <f>SUMIFS('Ratios_MARAMA-VA'!J:J, 'Ratios_MARAMA-VA'!AA:AA, V1974)</f>
        <v>4.95431372548326E-2</v>
      </c>
      <c r="G1974" s="53"/>
      <c r="H1974" s="53">
        <f t="shared" si="23"/>
        <v>2.7233115468409484E-3</v>
      </c>
      <c r="I1974" s="53">
        <v>19.604321057607802</v>
      </c>
      <c r="J1974" s="53">
        <v>5.338867390416048E-2</v>
      </c>
      <c r="K1974" s="53">
        <v>20.3175615440991</v>
      </c>
      <c r="L1974" s="53">
        <v>5.5331049956696687E-2</v>
      </c>
      <c r="M1974" s="43" t="s">
        <v>417</v>
      </c>
      <c r="N1974" s="43" t="s">
        <v>393</v>
      </c>
      <c r="O1974" s="43" t="s">
        <v>382</v>
      </c>
      <c r="P1974" s="43" t="s">
        <v>402</v>
      </c>
      <c r="Q1974" s="43" t="s">
        <v>418</v>
      </c>
      <c r="R1974" s="43" t="s">
        <v>385</v>
      </c>
      <c r="S1974" s="43" t="s">
        <v>330</v>
      </c>
      <c r="V1974" s="42" t="s">
        <v>2625</v>
      </c>
      <c r="W1974"/>
    </row>
    <row r="1975" spans="1:23" s="39" customFormat="1" x14ac:dyDescent="0.35">
      <c r="A1975" s="43" t="s">
        <v>811</v>
      </c>
      <c r="B1975" s="54">
        <v>51013</v>
      </c>
      <c r="C1975" s="54" t="s">
        <v>12</v>
      </c>
      <c r="D1975" s="53">
        <v>7.024457</v>
      </c>
      <c r="E1975" s="53">
        <f>SUMIFS('Ratios_MARAMA-VA'!T:T, 'Ratios_MARAMA-VA'!AA:AA, V1975)</f>
        <v>7.0244569999901403</v>
      </c>
      <c r="F1975" s="53">
        <f>SUMIFS('Ratios_MARAMA-VA'!J:J, 'Ratios_MARAMA-VA'!AA:AA, V1975)</f>
        <v>1.91297848583609E-2</v>
      </c>
      <c r="G1975" s="53"/>
      <c r="H1975" s="53">
        <f t="shared" si="23"/>
        <v>2.7233115468409518E-3</v>
      </c>
      <c r="I1975" s="53">
        <v>7.4337957329454598</v>
      </c>
      <c r="J1975" s="53">
        <v>2.0244541756387367E-2</v>
      </c>
      <c r="K1975" s="53">
        <v>7.6193970783362799</v>
      </c>
      <c r="L1975" s="53">
        <v>2.0749992043399404E-2</v>
      </c>
      <c r="M1975" s="43" t="s">
        <v>417</v>
      </c>
      <c r="N1975" s="43" t="s">
        <v>393</v>
      </c>
      <c r="O1975" s="43" t="s">
        <v>382</v>
      </c>
      <c r="P1975" s="43" t="s">
        <v>402</v>
      </c>
      <c r="Q1975" s="43" t="s">
        <v>418</v>
      </c>
      <c r="R1975" s="43" t="s">
        <v>385</v>
      </c>
      <c r="S1975" s="43" t="s">
        <v>330</v>
      </c>
      <c r="V1975" s="42" t="s">
        <v>2627</v>
      </c>
      <c r="W1975"/>
    </row>
    <row r="1976" spans="1:23" s="39" customFormat="1" x14ac:dyDescent="0.35">
      <c r="A1976" s="43" t="s">
        <v>811</v>
      </c>
      <c r="B1976" s="54">
        <v>51059</v>
      </c>
      <c r="C1976" s="54" t="s">
        <v>12</v>
      </c>
      <c r="D1976" s="53">
        <v>33.859349999999999</v>
      </c>
      <c r="E1976" s="53">
        <f>SUMIFS('Ratios_MARAMA-VA'!T:T, 'Ratios_MARAMA-VA'!AA:AA, V1976)</f>
        <v>33.859349999952499</v>
      </c>
      <c r="F1976" s="53">
        <f>SUMIFS('Ratios_MARAMA-VA'!J:J, 'Ratios_MARAMA-VA'!AA:AA, V1976)</f>
        <v>9.2209558823400498E-2</v>
      </c>
      <c r="G1976" s="53"/>
      <c r="H1976" s="53">
        <f t="shared" si="23"/>
        <v>2.7233115468409718E-3</v>
      </c>
      <c r="I1976" s="53">
        <v>39.943588485230102</v>
      </c>
      <c r="J1976" s="53">
        <v>0.10877883574409121</v>
      </c>
      <c r="K1976" s="53">
        <v>43.701134330546999</v>
      </c>
      <c r="L1976" s="53">
        <v>0.11901180373242705</v>
      </c>
      <c r="M1976" s="43" t="s">
        <v>417</v>
      </c>
      <c r="N1976" s="43" t="s">
        <v>393</v>
      </c>
      <c r="O1976" s="43" t="s">
        <v>382</v>
      </c>
      <c r="P1976" s="43" t="s">
        <v>402</v>
      </c>
      <c r="Q1976" s="43" t="s">
        <v>418</v>
      </c>
      <c r="R1976" s="43" t="s">
        <v>385</v>
      </c>
      <c r="S1976" s="43" t="s">
        <v>330</v>
      </c>
      <c r="V1976" s="42" t="s">
        <v>2628</v>
      </c>
      <c r="W1976"/>
    </row>
    <row r="1977" spans="1:23" s="39" customFormat="1" x14ac:dyDescent="0.35">
      <c r="A1977" s="43" t="s">
        <v>811</v>
      </c>
      <c r="B1977" s="54">
        <v>51107</v>
      </c>
      <c r="C1977" s="54" t="s">
        <v>12</v>
      </c>
      <c r="D1977" s="53">
        <v>12.390930000000001</v>
      </c>
      <c r="E1977" s="53">
        <f>SUMIFS('Ratios_MARAMA-VA'!T:T, 'Ratios_MARAMA-VA'!AA:AA, V1977)</f>
        <v>12.3909299999825</v>
      </c>
      <c r="F1977" s="53">
        <f>SUMIFS('Ratios_MARAMA-VA'!J:J, 'Ratios_MARAMA-VA'!AA:AA, V1977)</f>
        <v>3.3744362745050702E-2</v>
      </c>
      <c r="G1977" s="53"/>
      <c r="H1977" s="53">
        <f t="shared" si="23"/>
        <v>2.7233115468409843E-3</v>
      </c>
      <c r="I1977" s="53">
        <v>16.5152922514301</v>
      </c>
      <c r="J1977" s="53">
        <v>4.4976286087773029E-2</v>
      </c>
      <c r="K1977" s="53">
        <v>19.439915164410198</v>
      </c>
      <c r="L1977" s="53">
        <v>5.2940945436847443E-2</v>
      </c>
      <c r="M1977" s="43" t="s">
        <v>417</v>
      </c>
      <c r="N1977" s="43" t="s">
        <v>393</v>
      </c>
      <c r="O1977" s="43" t="s">
        <v>382</v>
      </c>
      <c r="P1977" s="43" t="s">
        <v>402</v>
      </c>
      <c r="Q1977" s="43" t="s">
        <v>418</v>
      </c>
      <c r="R1977" s="43" t="s">
        <v>385</v>
      </c>
      <c r="S1977" s="43" t="s">
        <v>330</v>
      </c>
      <c r="V1977" s="42" t="s">
        <v>2631</v>
      </c>
      <c r="W1977"/>
    </row>
    <row r="1978" spans="1:23" s="39" customFormat="1" x14ac:dyDescent="0.35">
      <c r="A1978" s="43" t="s">
        <v>811</v>
      </c>
      <c r="B1978" s="54">
        <v>51153</v>
      </c>
      <c r="C1978" s="54" t="s">
        <v>12</v>
      </c>
      <c r="D1978" s="53">
        <v>14.193669999999999</v>
      </c>
      <c r="E1978" s="53">
        <f>SUMIFS('Ratios_MARAMA-VA'!T:T, 'Ratios_MARAMA-VA'!AA:AA, V1978)</f>
        <v>14.193669999979999</v>
      </c>
      <c r="F1978" s="53">
        <f>SUMIFS('Ratios_MARAMA-VA'!J:J, 'Ratios_MARAMA-VA'!AA:AA, V1978)</f>
        <v>3.8653785402996001E-2</v>
      </c>
      <c r="G1978" s="53"/>
      <c r="H1978" s="53">
        <f t="shared" si="23"/>
        <v>2.7233115468409839E-3</v>
      </c>
      <c r="I1978" s="53">
        <v>16.995157047761499</v>
      </c>
      <c r="J1978" s="53">
        <v>4.6283107428544815E-2</v>
      </c>
      <c r="K1978" s="53">
        <v>18.7737961589769</v>
      </c>
      <c r="L1978" s="53">
        <v>5.1126895857780706E-2</v>
      </c>
      <c r="M1978" s="43" t="s">
        <v>417</v>
      </c>
      <c r="N1978" s="43" t="s">
        <v>393</v>
      </c>
      <c r="O1978" s="43" t="s">
        <v>382</v>
      </c>
      <c r="P1978" s="43" t="s">
        <v>402</v>
      </c>
      <c r="Q1978" s="43" t="s">
        <v>418</v>
      </c>
      <c r="R1978" s="43" t="s">
        <v>385</v>
      </c>
      <c r="S1978" s="43" t="s">
        <v>330</v>
      </c>
      <c r="V1978" s="42" t="s">
        <v>2634</v>
      </c>
      <c r="W1978"/>
    </row>
    <row r="1979" spans="1:23" s="39" customFormat="1" x14ac:dyDescent="0.35">
      <c r="A1979" s="43" t="s">
        <v>811</v>
      </c>
      <c r="B1979" s="54">
        <v>51510</v>
      </c>
      <c r="C1979" s="54" t="s">
        <v>12</v>
      </c>
      <c r="D1979" s="53">
        <v>4.6939109999999999</v>
      </c>
      <c r="E1979" s="53">
        <f>SUMIFS('Ratios_MARAMA-VA'!T:T, 'Ratios_MARAMA-VA'!AA:AA, V1979)</f>
        <v>4.6939109999934301</v>
      </c>
      <c r="F1979" s="53">
        <f>SUMIFS('Ratios_MARAMA-VA'!J:J, 'Ratios_MARAMA-VA'!AA:AA, V1979)</f>
        <v>1.27829820261259E-2</v>
      </c>
      <c r="G1979" s="53"/>
      <c r="H1979" s="53">
        <f t="shared" si="23"/>
        <v>2.7233115468409588E-3</v>
      </c>
      <c r="I1979" s="53">
        <v>5.0338189775664404</v>
      </c>
      <c r="J1979" s="53">
        <v>1.3708657346313836E-2</v>
      </c>
      <c r="K1979" s="53">
        <v>5.2034477804257504</v>
      </c>
      <c r="L1979" s="53">
        <v>1.4170609423817404E-2</v>
      </c>
      <c r="M1979" s="43" t="s">
        <v>417</v>
      </c>
      <c r="N1979" s="43" t="s">
        <v>393</v>
      </c>
      <c r="O1979" s="43" t="s">
        <v>382</v>
      </c>
      <c r="P1979" s="43" t="s">
        <v>402</v>
      </c>
      <c r="Q1979" s="43" t="s">
        <v>418</v>
      </c>
      <c r="R1979" s="43" t="s">
        <v>385</v>
      </c>
      <c r="S1979" s="43" t="s">
        <v>330</v>
      </c>
      <c r="V1979" s="42" t="s">
        <v>2626</v>
      </c>
      <c r="W1979"/>
    </row>
    <row r="1980" spans="1:23" s="39" customFormat="1" x14ac:dyDescent="0.35">
      <c r="A1980" s="43" t="s">
        <v>811</v>
      </c>
      <c r="B1980" s="54">
        <v>51600</v>
      </c>
      <c r="C1980" s="54" t="s">
        <v>12</v>
      </c>
      <c r="D1980" s="53">
        <v>0.71073750000000002</v>
      </c>
      <c r="E1980" s="53">
        <f>SUMIFS('Ratios_MARAMA-VA'!T:T, 'Ratios_MARAMA-VA'!AA:AA, V1980)</f>
        <v>0.71073749999900304</v>
      </c>
      <c r="F1980" s="53">
        <f>SUMIFS('Ratios_MARAMA-VA'!J:J, 'Ratios_MARAMA-VA'!AA:AA, V1980)</f>
        <v>1.93555964052016E-3</v>
      </c>
      <c r="G1980" s="53"/>
      <c r="H1980" s="53">
        <f t="shared" si="23"/>
        <v>2.7233115468409575E-3</v>
      </c>
      <c r="I1980" s="53">
        <v>0.83066805499132101</v>
      </c>
      <c r="J1980" s="53">
        <v>2.262167905749784E-3</v>
      </c>
      <c r="K1980" s="53">
        <v>0.900227251911216</v>
      </c>
      <c r="L1980" s="53">
        <v>2.451599269910718E-3</v>
      </c>
      <c r="M1980" s="43" t="s">
        <v>417</v>
      </c>
      <c r="N1980" s="43" t="s">
        <v>393</v>
      </c>
      <c r="O1980" s="43" t="s">
        <v>382</v>
      </c>
      <c r="P1980" s="43" t="s">
        <v>402</v>
      </c>
      <c r="Q1980" s="43" t="s">
        <v>418</v>
      </c>
      <c r="R1980" s="43" t="s">
        <v>385</v>
      </c>
      <c r="S1980" s="43" t="s">
        <v>330</v>
      </c>
      <c r="V1980" s="42" t="s">
        <v>2629</v>
      </c>
      <c r="W1980"/>
    </row>
    <row r="1981" spans="1:23" s="39" customFormat="1" x14ac:dyDescent="0.35">
      <c r="A1981" s="43" t="s">
        <v>811</v>
      </c>
      <c r="B1981" s="54">
        <v>51610</v>
      </c>
      <c r="C1981" s="54" t="s">
        <v>12</v>
      </c>
      <c r="D1981" s="53">
        <v>0.43145820000000001</v>
      </c>
      <c r="E1981" s="53">
        <f>SUMIFS('Ratios_MARAMA-VA'!T:T, 'Ratios_MARAMA-VA'!AA:AA, V1981)</f>
        <v>0.431458199999397</v>
      </c>
      <c r="F1981" s="53">
        <f>SUMIFS('Ratios_MARAMA-VA'!J:J, 'Ratios_MARAMA-VA'!AA:AA, V1981)</f>
        <v>1.1749950980375699E-3</v>
      </c>
      <c r="G1981" s="53"/>
      <c r="H1981" s="53">
        <f t="shared" si="23"/>
        <v>2.7233115468409501E-3</v>
      </c>
      <c r="I1981" s="53">
        <v>0.46935293713951998</v>
      </c>
      <c r="J1981" s="53">
        <v>1.2781942732557694E-3</v>
      </c>
      <c r="K1981" s="53">
        <v>0.490458069212236</v>
      </c>
      <c r="L1981" s="53">
        <v>1.3356701231270001E-3</v>
      </c>
      <c r="M1981" s="43" t="s">
        <v>417</v>
      </c>
      <c r="N1981" s="43" t="s">
        <v>393</v>
      </c>
      <c r="O1981" s="43" t="s">
        <v>382</v>
      </c>
      <c r="P1981" s="43" t="s">
        <v>402</v>
      </c>
      <c r="Q1981" s="43" t="s">
        <v>418</v>
      </c>
      <c r="R1981" s="43" t="s">
        <v>385</v>
      </c>
      <c r="S1981" s="43" t="s">
        <v>330</v>
      </c>
      <c r="V1981" s="42" t="s">
        <v>2630</v>
      </c>
      <c r="W1981"/>
    </row>
    <row r="1982" spans="1:23" s="39" customFormat="1" x14ac:dyDescent="0.35">
      <c r="A1982" s="43" t="s">
        <v>811</v>
      </c>
      <c r="B1982" s="54">
        <v>51683</v>
      </c>
      <c r="C1982" s="54" t="s">
        <v>12</v>
      </c>
      <c r="D1982" s="53">
        <v>1.2589939999999999</v>
      </c>
      <c r="E1982" s="53">
        <f>SUMIFS('Ratios_MARAMA-VA'!T:T, 'Ratios_MARAMA-VA'!AA:AA, V1982)</f>
        <v>1.25899399999824</v>
      </c>
      <c r="F1982" s="53">
        <f>SUMIFS('Ratios_MARAMA-VA'!J:J, 'Ratios_MARAMA-VA'!AA:AA, V1982)</f>
        <v>3.4286328975986899E-3</v>
      </c>
      <c r="G1982" s="53"/>
      <c r="H1982" s="53">
        <f t="shared" si="23"/>
        <v>2.7233115468409562E-3</v>
      </c>
      <c r="I1982" s="53">
        <v>1.5440405096533001</v>
      </c>
      <c r="J1982" s="53">
        <v>4.2049033487290268E-3</v>
      </c>
      <c r="K1982" s="53">
        <v>1.7195388254234201</v>
      </c>
      <c r="L1982" s="53">
        <v>4.6828399385169346E-3</v>
      </c>
      <c r="M1982" s="43" t="s">
        <v>417</v>
      </c>
      <c r="N1982" s="43" t="s">
        <v>393</v>
      </c>
      <c r="O1982" s="43" t="s">
        <v>382</v>
      </c>
      <c r="P1982" s="43" t="s">
        <v>402</v>
      </c>
      <c r="Q1982" s="43" t="s">
        <v>418</v>
      </c>
      <c r="R1982" s="43" t="s">
        <v>385</v>
      </c>
      <c r="S1982" s="43" t="s">
        <v>330</v>
      </c>
      <c r="V1982" s="42" t="s">
        <v>2632</v>
      </c>
      <c r="W1982"/>
    </row>
    <row r="1983" spans="1:23" s="39" customFormat="1" x14ac:dyDescent="0.35">
      <c r="A1983" s="43" t="s">
        <v>811</v>
      </c>
      <c r="B1983" s="54">
        <v>51685</v>
      </c>
      <c r="C1983" s="54" t="s">
        <v>12</v>
      </c>
      <c r="D1983" s="53">
        <v>0.50684130000000005</v>
      </c>
      <c r="E1983" s="53">
        <f>SUMIFS('Ratios_MARAMA-VA'!T:T, 'Ratios_MARAMA-VA'!AA:AA, V1983)</f>
        <v>0.50684129999929095</v>
      </c>
      <c r="F1983" s="53">
        <f>SUMIFS('Ratios_MARAMA-VA'!J:J, 'Ratios_MARAMA-VA'!AA:AA, V1983)</f>
        <v>1.38028676470394E-3</v>
      </c>
      <c r="G1983" s="53"/>
      <c r="H1983" s="53">
        <f t="shared" si="23"/>
        <v>2.7233115468409362E-3</v>
      </c>
      <c r="I1983" s="53">
        <v>0.63343070538118995</v>
      </c>
      <c r="J1983" s="53">
        <v>1.7250291540881937E-3</v>
      </c>
      <c r="K1983" s="53">
        <v>0.71417813972007205</v>
      </c>
      <c r="L1983" s="53">
        <v>1.9449295744010517E-3</v>
      </c>
      <c r="M1983" s="43" t="s">
        <v>417</v>
      </c>
      <c r="N1983" s="43" t="s">
        <v>393</v>
      </c>
      <c r="O1983" s="43" t="s">
        <v>382</v>
      </c>
      <c r="P1983" s="43" t="s">
        <v>402</v>
      </c>
      <c r="Q1983" s="43" t="s">
        <v>418</v>
      </c>
      <c r="R1983" s="43" t="s">
        <v>385</v>
      </c>
      <c r="S1983" s="43" t="s">
        <v>330</v>
      </c>
      <c r="V1983" s="42" t="s">
        <v>2633</v>
      </c>
      <c r="W1983"/>
    </row>
    <row r="1984" spans="1:23" s="39" customFormat="1" x14ac:dyDescent="0.35">
      <c r="A1984" s="43" t="s">
        <v>9</v>
      </c>
      <c r="B1984" s="54">
        <v>11001</v>
      </c>
      <c r="C1984" s="54" t="s">
        <v>12</v>
      </c>
      <c r="D1984" s="53">
        <v>33.36242</v>
      </c>
      <c r="E1984" s="53">
        <f>SUMIFS('Ratios_MARAMA-VA'!T:T, 'Ratios_MARAMA-VA'!AA:AA, V1984)</f>
        <v>33.362419999963301</v>
      </c>
      <c r="F1984" s="53">
        <f>SUMIFS('Ratios_MARAMA-VA'!J:J, 'Ratios_MARAMA-VA'!AA:AA, V1984)</f>
        <v>9.1182693306086804E-2</v>
      </c>
      <c r="G1984" s="53"/>
      <c r="H1984" s="53">
        <f t="shared" si="23"/>
        <v>2.7330958997035318E-3</v>
      </c>
      <c r="I1984" s="53">
        <v>33.36242</v>
      </c>
      <c r="J1984" s="53">
        <v>9.1182693306187099E-2</v>
      </c>
      <c r="K1984" s="53">
        <v>33.36242</v>
      </c>
      <c r="L1984" s="53">
        <v>9.1182693306187099E-2</v>
      </c>
      <c r="M1984" s="43" t="s">
        <v>397</v>
      </c>
      <c r="N1984" s="43" t="s">
        <v>393</v>
      </c>
      <c r="O1984" s="43" t="s">
        <v>382</v>
      </c>
      <c r="P1984" s="43" t="s">
        <v>394</v>
      </c>
      <c r="Q1984" s="43" t="s">
        <v>398</v>
      </c>
      <c r="R1984" s="43" t="s">
        <v>385</v>
      </c>
      <c r="S1984" s="43" t="s">
        <v>330</v>
      </c>
      <c r="V1984" s="42" t="s">
        <v>2635</v>
      </c>
      <c r="W1984"/>
    </row>
    <row r="1985" spans="1:23" s="39" customFormat="1" x14ac:dyDescent="0.35">
      <c r="A1985" s="43" t="s">
        <v>497</v>
      </c>
      <c r="B1985" s="54">
        <v>24009</v>
      </c>
      <c r="C1985" s="54" t="s">
        <v>12</v>
      </c>
      <c r="D1985" s="53">
        <v>1.900755</v>
      </c>
      <c r="E1985" s="53">
        <f>SUMIFS('Ratios_MARAMA-VA'!T:T, 'Ratios_MARAMA-VA'!AA:AA, V1985)</f>
        <v>1.9007549999979201</v>
      </c>
      <c r="F1985" s="53">
        <f>SUMIFS('Ratios_MARAMA-VA'!J:J, 'Ratios_MARAMA-VA'!AA:AA, V1985)</f>
        <v>5.1949456968352799E-3</v>
      </c>
      <c r="G1985" s="53"/>
      <c r="H1985" s="53">
        <f t="shared" si="23"/>
        <v>2.7330958997035201E-3</v>
      </c>
      <c r="I1985" s="53">
        <v>1.900755</v>
      </c>
      <c r="J1985" s="53">
        <v>5.1949456968409646E-3</v>
      </c>
      <c r="K1985" s="53">
        <v>1.900755</v>
      </c>
      <c r="L1985" s="53">
        <v>5.1949456968409646E-3</v>
      </c>
      <c r="M1985" s="43" t="s">
        <v>397</v>
      </c>
      <c r="N1985" s="43" t="s">
        <v>393</v>
      </c>
      <c r="O1985" s="43" t="s">
        <v>382</v>
      </c>
      <c r="P1985" s="43" t="s">
        <v>394</v>
      </c>
      <c r="Q1985" s="43" t="s">
        <v>398</v>
      </c>
      <c r="R1985" s="43" t="s">
        <v>385</v>
      </c>
      <c r="S1985" s="43" t="s">
        <v>330</v>
      </c>
      <c r="V1985" s="42" t="s">
        <v>2636</v>
      </c>
      <c r="W1985"/>
    </row>
    <row r="1986" spans="1:23" s="39" customFormat="1" x14ac:dyDescent="0.35">
      <c r="A1986" s="43" t="s">
        <v>497</v>
      </c>
      <c r="B1986" s="54">
        <v>24017</v>
      </c>
      <c r="C1986" s="54" t="s">
        <v>12</v>
      </c>
      <c r="D1986" s="53">
        <v>3.340497</v>
      </c>
      <c r="E1986" s="53">
        <f>SUMIFS('Ratios_MARAMA-VA'!T:T, 'Ratios_MARAMA-VA'!AA:AA, V1986)</f>
        <v>3.3404969999963301</v>
      </c>
      <c r="F1986" s="53">
        <f>SUMIFS('Ratios_MARAMA-VA'!J:J, 'Ratios_MARAMA-VA'!AA:AA, V1986)</f>
        <v>9.1298986536619501E-3</v>
      </c>
      <c r="G1986" s="53"/>
      <c r="H1986" s="53">
        <f t="shared" si="23"/>
        <v>2.7330958997035413E-3</v>
      </c>
      <c r="I1986" s="53">
        <v>3.340497</v>
      </c>
      <c r="J1986" s="53">
        <v>9.1298986536719803E-3</v>
      </c>
      <c r="K1986" s="53">
        <v>3.340497</v>
      </c>
      <c r="L1986" s="53">
        <v>9.1298986536719803E-3</v>
      </c>
      <c r="M1986" s="43" t="s">
        <v>397</v>
      </c>
      <c r="N1986" s="43" t="s">
        <v>393</v>
      </c>
      <c r="O1986" s="43" t="s">
        <v>382</v>
      </c>
      <c r="P1986" s="43" t="s">
        <v>394</v>
      </c>
      <c r="Q1986" s="43" t="s">
        <v>398</v>
      </c>
      <c r="R1986" s="43" t="s">
        <v>385</v>
      </c>
      <c r="S1986" s="43" t="s">
        <v>330</v>
      </c>
      <c r="V1986" s="42" t="s">
        <v>2637</v>
      </c>
      <c r="W1986"/>
    </row>
    <row r="1987" spans="1:23" s="39" customFormat="1" x14ac:dyDescent="0.35">
      <c r="A1987" s="43" t="s">
        <v>497</v>
      </c>
      <c r="B1987" s="54">
        <v>24021</v>
      </c>
      <c r="C1987" s="54" t="s">
        <v>12</v>
      </c>
      <c r="D1987" s="53">
        <v>9.7898320000000005</v>
      </c>
      <c r="E1987" s="53">
        <f>SUMIFS('Ratios_MARAMA-VA'!T:T, 'Ratios_MARAMA-VA'!AA:AA, V1987)</f>
        <v>9.7898319999892092</v>
      </c>
      <c r="F1987" s="53">
        <f>SUMIFS('Ratios_MARAMA-VA'!J:J, 'Ratios_MARAMA-VA'!AA:AA, V1987)</f>
        <v>2.6756549697957099E-2</v>
      </c>
      <c r="G1987" s="53"/>
      <c r="H1987" s="53">
        <f t="shared" ref="H1987:H2050" si="24">F1987/E1987</f>
        <v>2.7330958997035487E-3</v>
      </c>
      <c r="I1987" s="53">
        <v>9.7898320000000005</v>
      </c>
      <c r="J1987" s="53">
        <v>2.6756549697986593E-2</v>
      </c>
      <c r="K1987" s="53">
        <v>9.7898320000000005</v>
      </c>
      <c r="L1987" s="53">
        <v>2.6756549697986593E-2</v>
      </c>
      <c r="M1987" s="43" t="s">
        <v>397</v>
      </c>
      <c r="N1987" s="43" t="s">
        <v>393</v>
      </c>
      <c r="O1987" s="43" t="s">
        <v>382</v>
      </c>
      <c r="P1987" s="43" t="s">
        <v>394</v>
      </c>
      <c r="Q1987" s="43" t="s">
        <v>398</v>
      </c>
      <c r="R1987" s="43" t="s">
        <v>385</v>
      </c>
      <c r="S1987" s="43" t="s">
        <v>330</v>
      </c>
      <c r="V1987" s="42" t="s">
        <v>2638</v>
      </c>
      <c r="W1987"/>
    </row>
    <row r="1988" spans="1:23" s="39" customFormat="1" x14ac:dyDescent="0.35">
      <c r="A1988" s="43" t="s">
        <v>497</v>
      </c>
      <c r="B1988" s="54">
        <v>24031</v>
      </c>
      <c r="C1988" s="54" t="s">
        <v>12</v>
      </c>
      <c r="D1988" s="53">
        <v>22.726209999999998</v>
      </c>
      <c r="E1988" s="53">
        <f>SUMIFS('Ratios_MARAMA-VA'!T:T, 'Ratios_MARAMA-VA'!AA:AA, V1988)</f>
        <v>22.726209999975001</v>
      </c>
      <c r="F1988" s="53">
        <f>SUMIFS('Ratios_MARAMA-VA'!J:J, 'Ratios_MARAMA-VA'!AA:AA, V1988)</f>
        <v>6.2112911366733102E-2</v>
      </c>
      <c r="G1988" s="53"/>
      <c r="H1988" s="53">
        <f t="shared" si="24"/>
        <v>2.7330958997035331E-3</v>
      </c>
      <c r="I1988" s="53">
        <v>22.726209999999998</v>
      </c>
      <c r="J1988" s="53">
        <v>6.2112911366801422E-2</v>
      </c>
      <c r="K1988" s="53">
        <v>22.726209999999998</v>
      </c>
      <c r="L1988" s="53">
        <v>6.2112911366801422E-2</v>
      </c>
      <c r="M1988" s="43" t="s">
        <v>397</v>
      </c>
      <c r="N1988" s="43" t="s">
        <v>393</v>
      </c>
      <c r="O1988" s="43" t="s">
        <v>382</v>
      </c>
      <c r="P1988" s="43" t="s">
        <v>394</v>
      </c>
      <c r="Q1988" s="43" t="s">
        <v>398</v>
      </c>
      <c r="R1988" s="43" t="s">
        <v>385</v>
      </c>
      <c r="S1988" s="43" t="s">
        <v>330</v>
      </c>
      <c r="V1988" s="42" t="s">
        <v>2639</v>
      </c>
      <c r="W1988"/>
    </row>
    <row r="1989" spans="1:23" s="39" customFormat="1" x14ac:dyDescent="0.35">
      <c r="A1989" s="43" t="s">
        <v>497</v>
      </c>
      <c r="B1989" s="54">
        <v>24033</v>
      </c>
      <c r="C1989" s="54" t="s">
        <v>12</v>
      </c>
      <c r="D1989" s="53">
        <v>28.056509999999999</v>
      </c>
      <c r="E1989" s="53">
        <f>SUMIFS('Ratios_MARAMA-VA'!T:T, 'Ratios_MARAMA-VA'!AA:AA, V1989)</f>
        <v>28.056509999969201</v>
      </c>
      <c r="F1989" s="53">
        <f>SUMIFS('Ratios_MARAMA-VA'!J:J, 'Ratios_MARAMA-VA'!AA:AA, V1989)</f>
        <v>7.6681132440907296E-2</v>
      </c>
      <c r="G1989" s="53"/>
      <c r="H1989" s="53">
        <f t="shared" si="24"/>
        <v>2.7330958997035439E-3</v>
      </c>
      <c r="I1989" s="53">
        <v>28.056509999999999</v>
      </c>
      <c r="J1989" s="53">
        <v>7.6681132440991479E-2</v>
      </c>
      <c r="K1989" s="53">
        <v>28.056509999999999</v>
      </c>
      <c r="L1989" s="53">
        <v>7.6681132440991479E-2</v>
      </c>
      <c r="M1989" s="43" t="s">
        <v>397</v>
      </c>
      <c r="N1989" s="43" t="s">
        <v>393</v>
      </c>
      <c r="O1989" s="43" t="s">
        <v>382</v>
      </c>
      <c r="P1989" s="43" t="s">
        <v>394</v>
      </c>
      <c r="Q1989" s="43" t="s">
        <v>398</v>
      </c>
      <c r="R1989" s="43" t="s">
        <v>385</v>
      </c>
      <c r="S1989" s="43" t="s">
        <v>330</v>
      </c>
      <c r="V1989" s="42" t="s">
        <v>2640</v>
      </c>
      <c r="W1989"/>
    </row>
    <row r="1990" spans="1:23" s="39" customFormat="1" x14ac:dyDescent="0.35">
      <c r="A1990" s="43" t="s">
        <v>811</v>
      </c>
      <c r="B1990" s="54">
        <v>51013</v>
      </c>
      <c r="C1990" s="54" t="s">
        <v>12</v>
      </c>
      <c r="D1990" s="53">
        <v>4.316287</v>
      </c>
      <c r="E1990" s="53">
        <f>SUMIFS('Ratios_MARAMA-VA'!T:T, 'Ratios_MARAMA-VA'!AA:AA, V1990)</f>
        <v>4.3162869999952598</v>
      </c>
      <c r="F1990" s="53">
        <f>SUMIFS('Ratios_MARAMA-VA'!J:J, 'Ratios_MARAMA-VA'!AA:AA, V1990)</f>
        <v>1.1796826301630699E-2</v>
      </c>
      <c r="G1990" s="53"/>
      <c r="H1990" s="53">
        <f t="shared" si="24"/>
        <v>2.7330958997035309E-3</v>
      </c>
      <c r="I1990" s="53">
        <v>4.316287</v>
      </c>
      <c r="J1990" s="53">
        <v>1.1796826301643654E-2</v>
      </c>
      <c r="K1990" s="53">
        <v>4.316287</v>
      </c>
      <c r="L1990" s="53">
        <v>1.1796826301643654E-2</v>
      </c>
      <c r="M1990" s="43" t="s">
        <v>397</v>
      </c>
      <c r="N1990" s="43" t="s">
        <v>393</v>
      </c>
      <c r="O1990" s="43" t="s">
        <v>382</v>
      </c>
      <c r="P1990" s="43" t="s">
        <v>394</v>
      </c>
      <c r="Q1990" s="43" t="s">
        <v>398</v>
      </c>
      <c r="R1990" s="43" t="s">
        <v>385</v>
      </c>
      <c r="S1990" s="43" t="s">
        <v>330</v>
      </c>
      <c r="V1990" s="42" t="s">
        <v>2642</v>
      </c>
      <c r="W1990"/>
    </row>
    <row r="1991" spans="1:23" s="39" customFormat="1" x14ac:dyDescent="0.35">
      <c r="A1991" s="43" t="s">
        <v>811</v>
      </c>
      <c r="B1991" s="54">
        <v>51059</v>
      </c>
      <c r="C1991" s="54" t="s">
        <v>12</v>
      </c>
      <c r="D1991" s="53">
        <v>27.618390000000002</v>
      </c>
      <c r="E1991" s="53">
        <f>SUMIFS('Ratios_MARAMA-VA'!T:T, 'Ratios_MARAMA-VA'!AA:AA, V1991)</f>
        <v>27.618389999969601</v>
      </c>
      <c r="F1991" s="53">
        <f>SUMIFS('Ratios_MARAMA-VA'!J:J, 'Ratios_MARAMA-VA'!AA:AA, V1991)</f>
        <v>7.5483708465330299E-2</v>
      </c>
      <c r="G1991" s="53"/>
      <c r="H1991" s="53">
        <f t="shared" si="24"/>
        <v>2.7330958997035448E-3</v>
      </c>
      <c r="I1991" s="53">
        <v>27.618390000000002</v>
      </c>
      <c r="J1991" s="53">
        <v>7.5483708465413385E-2</v>
      </c>
      <c r="K1991" s="53">
        <v>27.618390000000002</v>
      </c>
      <c r="L1991" s="53">
        <v>7.5483708465413385E-2</v>
      </c>
      <c r="M1991" s="43" t="s">
        <v>397</v>
      </c>
      <c r="N1991" s="43" t="s">
        <v>393</v>
      </c>
      <c r="O1991" s="43" t="s">
        <v>382</v>
      </c>
      <c r="P1991" s="43" t="s">
        <v>394</v>
      </c>
      <c r="Q1991" s="43" t="s">
        <v>398</v>
      </c>
      <c r="R1991" s="43" t="s">
        <v>385</v>
      </c>
      <c r="S1991" s="43" t="s">
        <v>330</v>
      </c>
      <c r="V1991" s="42" t="s">
        <v>2643</v>
      </c>
      <c r="W1991"/>
    </row>
    <row r="1992" spans="1:23" s="39" customFormat="1" x14ac:dyDescent="0.35">
      <c r="A1992" s="43" t="s">
        <v>811</v>
      </c>
      <c r="B1992" s="54">
        <v>51107</v>
      </c>
      <c r="C1992" s="54" t="s">
        <v>12</v>
      </c>
      <c r="D1992" s="53">
        <v>7.8815920000000004</v>
      </c>
      <c r="E1992" s="53">
        <f>SUMIFS('Ratios_MARAMA-VA'!T:T, 'Ratios_MARAMA-VA'!AA:AA, V1992)</f>
        <v>7.8815919999913699</v>
      </c>
      <c r="F1992" s="53">
        <f>SUMIFS('Ratios_MARAMA-VA'!J:J, 'Ratios_MARAMA-VA'!AA:AA, V1992)</f>
        <v>2.1541146778312401E-2</v>
      </c>
      <c r="G1992" s="53"/>
      <c r="H1992" s="53">
        <f t="shared" si="24"/>
        <v>2.7330958997035101E-3</v>
      </c>
      <c r="I1992" s="53">
        <v>7.8815920000000004</v>
      </c>
      <c r="J1992" s="53">
        <v>2.154114677833599E-2</v>
      </c>
      <c r="K1992" s="53">
        <v>7.8815920000000004</v>
      </c>
      <c r="L1992" s="53">
        <v>2.154114677833599E-2</v>
      </c>
      <c r="M1992" s="43" t="s">
        <v>397</v>
      </c>
      <c r="N1992" s="43" t="s">
        <v>393</v>
      </c>
      <c r="O1992" s="43" t="s">
        <v>382</v>
      </c>
      <c r="P1992" s="43" t="s">
        <v>394</v>
      </c>
      <c r="Q1992" s="43" t="s">
        <v>398</v>
      </c>
      <c r="R1992" s="43" t="s">
        <v>385</v>
      </c>
      <c r="S1992" s="43" t="s">
        <v>330</v>
      </c>
      <c r="V1992" s="42" t="s">
        <v>2646</v>
      </c>
      <c r="W1992"/>
    </row>
    <row r="1993" spans="1:23" s="39" customFormat="1" x14ac:dyDescent="0.35">
      <c r="A1993" s="43" t="s">
        <v>811</v>
      </c>
      <c r="B1993" s="54">
        <v>51153</v>
      </c>
      <c r="C1993" s="54" t="s">
        <v>12</v>
      </c>
      <c r="D1993" s="53">
        <v>9.8463480000000008</v>
      </c>
      <c r="E1993" s="53">
        <f>SUMIFS('Ratios_MARAMA-VA'!T:T, 'Ratios_MARAMA-VA'!AA:AA, V1993)</f>
        <v>9.8463479999891597</v>
      </c>
      <c r="F1993" s="53">
        <f>SUMIFS('Ratios_MARAMA-VA'!J:J, 'Ratios_MARAMA-VA'!AA:AA, V1993)</f>
        <v>2.6911013345824498E-2</v>
      </c>
      <c r="G1993" s="53"/>
      <c r="H1993" s="53">
        <f t="shared" si="24"/>
        <v>2.7330958997035374E-3</v>
      </c>
      <c r="I1993" s="53">
        <v>9.8463480000000008</v>
      </c>
      <c r="J1993" s="53">
        <v>2.6911013345854128E-2</v>
      </c>
      <c r="K1993" s="53">
        <v>9.8463480000000008</v>
      </c>
      <c r="L1993" s="53">
        <v>2.6911013345854128E-2</v>
      </c>
      <c r="M1993" s="43" t="s">
        <v>397</v>
      </c>
      <c r="N1993" s="43" t="s">
        <v>393</v>
      </c>
      <c r="O1993" s="43" t="s">
        <v>382</v>
      </c>
      <c r="P1993" s="43" t="s">
        <v>394</v>
      </c>
      <c r="Q1993" s="43" t="s">
        <v>398</v>
      </c>
      <c r="R1993" s="43" t="s">
        <v>385</v>
      </c>
      <c r="S1993" s="43" t="s">
        <v>330</v>
      </c>
      <c r="V1993" s="42" t="s">
        <v>2649</v>
      </c>
      <c r="W1993"/>
    </row>
    <row r="1994" spans="1:23" s="39" customFormat="1" x14ac:dyDescent="0.35">
      <c r="A1994" s="43" t="s">
        <v>811</v>
      </c>
      <c r="B1994" s="54">
        <v>51510</v>
      </c>
      <c r="C1994" s="54" t="s">
        <v>12</v>
      </c>
      <c r="D1994" s="53">
        <v>2.676971</v>
      </c>
      <c r="E1994" s="53">
        <f>SUMIFS('Ratios_MARAMA-VA'!T:T, 'Ratios_MARAMA-VA'!AA:AA, V1994)</f>
        <v>2.6769709999970499</v>
      </c>
      <c r="F1994" s="53">
        <f>SUMIFS('Ratios_MARAMA-VA'!J:J, 'Ratios_MARAMA-VA'!AA:AA, V1994)</f>
        <v>7.3164184637172303E-3</v>
      </c>
      <c r="G1994" s="53"/>
      <c r="H1994" s="53">
        <f t="shared" si="24"/>
        <v>2.7330958997035431E-3</v>
      </c>
      <c r="I1994" s="53">
        <v>2.676971</v>
      </c>
      <c r="J1994" s="53">
        <v>7.3164184637252933E-3</v>
      </c>
      <c r="K1994" s="53">
        <v>2.676971</v>
      </c>
      <c r="L1994" s="53">
        <v>7.3164184637252933E-3</v>
      </c>
      <c r="M1994" s="43" t="s">
        <v>397</v>
      </c>
      <c r="N1994" s="43" t="s">
        <v>393</v>
      </c>
      <c r="O1994" s="43" t="s">
        <v>382</v>
      </c>
      <c r="P1994" s="43" t="s">
        <v>394</v>
      </c>
      <c r="Q1994" s="43" t="s">
        <v>398</v>
      </c>
      <c r="R1994" s="43" t="s">
        <v>385</v>
      </c>
      <c r="S1994" s="43" t="s">
        <v>330</v>
      </c>
      <c r="V1994" s="42" t="s">
        <v>2641</v>
      </c>
      <c r="W1994"/>
    </row>
    <row r="1995" spans="1:23" s="39" customFormat="1" x14ac:dyDescent="0.35">
      <c r="A1995" s="43" t="s">
        <v>811</v>
      </c>
      <c r="B1995" s="54">
        <v>51600</v>
      </c>
      <c r="C1995" s="54" t="s">
        <v>12</v>
      </c>
      <c r="D1995" s="53">
        <v>0.48248970000000002</v>
      </c>
      <c r="E1995" s="53">
        <f>SUMIFS('Ratios_MARAMA-VA'!T:T, 'Ratios_MARAMA-VA'!AA:AA, V1995)</f>
        <v>0.482489699999469</v>
      </c>
      <c r="F1995" s="53">
        <f>SUMIFS('Ratios_MARAMA-VA'!J:J, 'Ratios_MARAMA-VA'!AA:AA, V1995)</f>
        <v>1.31869062071773E-3</v>
      </c>
      <c r="G1995" s="53"/>
      <c r="H1995" s="53">
        <f t="shared" si="24"/>
        <v>2.7330958997035196E-3</v>
      </c>
      <c r="I1995" s="53">
        <v>0.48248970000000002</v>
      </c>
      <c r="J1995" s="53">
        <v>1.3186906207191813E-3</v>
      </c>
      <c r="K1995" s="53">
        <v>0.48248970000000002</v>
      </c>
      <c r="L1995" s="53">
        <v>1.3186906207191813E-3</v>
      </c>
      <c r="M1995" s="43" t="s">
        <v>397</v>
      </c>
      <c r="N1995" s="43" t="s">
        <v>393</v>
      </c>
      <c r="O1995" s="43" t="s">
        <v>382</v>
      </c>
      <c r="P1995" s="43" t="s">
        <v>394</v>
      </c>
      <c r="Q1995" s="43" t="s">
        <v>398</v>
      </c>
      <c r="R1995" s="43" t="s">
        <v>385</v>
      </c>
      <c r="S1995" s="43" t="s">
        <v>330</v>
      </c>
      <c r="V1995" s="42" t="s">
        <v>2644</v>
      </c>
      <c r="W1995"/>
    </row>
    <row r="1996" spans="1:23" s="39" customFormat="1" x14ac:dyDescent="0.35">
      <c r="A1996" s="43" t="s">
        <v>811</v>
      </c>
      <c r="B1996" s="54">
        <v>51610</v>
      </c>
      <c r="C1996" s="54" t="s">
        <v>12</v>
      </c>
      <c r="D1996" s="53">
        <v>0.1362604</v>
      </c>
      <c r="E1996" s="53">
        <f>SUMIFS('Ratios_MARAMA-VA'!T:T, 'Ratios_MARAMA-VA'!AA:AA, V1996)</f>
        <v>0.13626039999984901</v>
      </c>
      <c r="F1996" s="53">
        <f>SUMIFS('Ratios_MARAMA-VA'!J:J, 'Ratios_MARAMA-VA'!AA:AA, V1996)</f>
        <v>3.7241274053155499E-4</v>
      </c>
      <c r="G1996" s="53"/>
      <c r="H1996" s="53">
        <f t="shared" si="24"/>
        <v>2.7330958997035652E-3</v>
      </c>
      <c r="I1996" s="53">
        <v>0.1362604</v>
      </c>
      <c r="J1996" s="53">
        <v>3.7241274053196769E-4</v>
      </c>
      <c r="K1996" s="53">
        <v>0.1362604</v>
      </c>
      <c r="L1996" s="53">
        <v>3.7241274053196769E-4</v>
      </c>
      <c r="M1996" s="43" t="s">
        <v>397</v>
      </c>
      <c r="N1996" s="43" t="s">
        <v>393</v>
      </c>
      <c r="O1996" s="43" t="s">
        <v>382</v>
      </c>
      <c r="P1996" s="43" t="s">
        <v>394</v>
      </c>
      <c r="Q1996" s="43" t="s">
        <v>398</v>
      </c>
      <c r="R1996" s="43" t="s">
        <v>385</v>
      </c>
      <c r="S1996" s="43" t="s">
        <v>330</v>
      </c>
      <c r="V1996" s="42" t="s">
        <v>2645</v>
      </c>
      <c r="W1996"/>
    </row>
    <row r="1997" spans="1:23" s="39" customFormat="1" x14ac:dyDescent="0.35">
      <c r="A1997" s="43" t="s">
        <v>811</v>
      </c>
      <c r="B1997" s="54">
        <v>51683</v>
      </c>
      <c r="C1997" s="54" t="s">
        <v>12</v>
      </c>
      <c r="D1997" s="53">
        <v>0.48371730000000002</v>
      </c>
      <c r="E1997" s="53">
        <f>SUMIFS('Ratios_MARAMA-VA'!T:T, 'Ratios_MARAMA-VA'!AA:AA, V1997)</f>
        <v>0.483717299999468</v>
      </c>
      <c r="F1997" s="53">
        <f>SUMIFS('Ratios_MARAMA-VA'!J:J, 'Ratios_MARAMA-VA'!AA:AA, V1997)</f>
        <v>1.32204576924421E-3</v>
      </c>
      <c r="G1997" s="53"/>
      <c r="H1997" s="53">
        <f t="shared" si="24"/>
        <v>2.7330958997035335E-3</v>
      </c>
      <c r="I1997" s="53">
        <v>0.48371730000000002</v>
      </c>
      <c r="J1997" s="53">
        <v>1.3220457692456641E-3</v>
      </c>
      <c r="K1997" s="53">
        <v>0.48371730000000002</v>
      </c>
      <c r="L1997" s="53">
        <v>1.3220457692456641E-3</v>
      </c>
      <c r="M1997" s="43" t="s">
        <v>397</v>
      </c>
      <c r="N1997" s="43" t="s">
        <v>393</v>
      </c>
      <c r="O1997" s="43" t="s">
        <v>382</v>
      </c>
      <c r="P1997" s="43" t="s">
        <v>394</v>
      </c>
      <c r="Q1997" s="43" t="s">
        <v>398</v>
      </c>
      <c r="R1997" s="43" t="s">
        <v>385</v>
      </c>
      <c r="S1997" s="43" t="s">
        <v>330</v>
      </c>
      <c r="V1997" s="42" t="s">
        <v>2647</v>
      </c>
      <c r="W1997"/>
    </row>
    <row r="1998" spans="1:23" s="39" customFormat="1" x14ac:dyDescent="0.35">
      <c r="A1998" s="43" t="s">
        <v>811</v>
      </c>
      <c r="B1998" s="54">
        <v>51685</v>
      </c>
      <c r="C1998" s="54" t="s">
        <v>12</v>
      </c>
      <c r="D1998" s="53">
        <v>0.23698900000000001</v>
      </c>
      <c r="E1998" s="53">
        <f>SUMIFS('Ratios_MARAMA-VA'!T:T, 'Ratios_MARAMA-VA'!AA:AA, V1998)</f>
        <v>0.23698899999973899</v>
      </c>
      <c r="F1998" s="53">
        <f>SUMIFS('Ratios_MARAMA-VA'!J:J, 'Ratios_MARAMA-VA'!AA:AA, V1998)</f>
        <v>6.4771366417412798E-4</v>
      </c>
      <c r="G1998" s="53"/>
      <c r="H1998" s="53">
        <f t="shared" si="24"/>
        <v>2.7330958997035361E-3</v>
      </c>
      <c r="I1998" s="53">
        <v>0.23698900000000001</v>
      </c>
      <c r="J1998" s="53">
        <v>6.4771366417484138E-4</v>
      </c>
      <c r="K1998" s="53">
        <v>0.23698900000000001</v>
      </c>
      <c r="L1998" s="53">
        <v>6.4771366417484138E-4</v>
      </c>
      <c r="M1998" s="43" t="s">
        <v>397</v>
      </c>
      <c r="N1998" s="43" t="s">
        <v>393</v>
      </c>
      <c r="O1998" s="43" t="s">
        <v>382</v>
      </c>
      <c r="P1998" s="43" t="s">
        <v>394</v>
      </c>
      <c r="Q1998" s="43" t="s">
        <v>398</v>
      </c>
      <c r="R1998" s="43" t="s">
        <v>385</v>
      </c>
      <c r="S1998" s="43" t="s">
        <v>330</v>
      </c>
      <c r="V1998" s="42" t="s">
        <v>2648</v>
      </c>
      <c r="W1998"/>
    </row>
    <row r="1999" spans="1:23" s="39" customFormat="1" x14ac:dyDescent="0.35">
      <c r="A1999" s="43" t="s">
        <v>9</v>
      </c>
      <c r="B1999" s="54">
        <v>11001</v>
      </c>
      <c r="C1999" s="54" t="s">
        <v>12</v>
      </c>
      <c r="D1999" s="53">
        <v>260.10860000000002</v>
      </c>
      <c r="E1999" s="53">
        <f>SUMIFS('Ratios_MARAMA-VA'!T:T, 'Ratios_MARAMA-VA'!AA:AA, V1999)</f>
        <v>260.10859999971501</v>
      </c>
      <c r="F1999" s="53">
        <f>SUMIFS('Ratios_MARAMA-VA'!J:J, 'Ratios_MARAMA-VA'!AA:AA, V1999)</f>
        <v>0.71090174813684404</v>
      </c>
      <c r="G1999" s="53"/>
      <c r="H1999" s="53">
        <f t="shared" si="24"/>
        <v>2.7330958997035196E-3</v>
      </c>
      <c r="I1999" s="53">
        <v>285.26337003396497</v>
      </c>
      <c r="J1999" s="53">
        <v>0.7796521469754375</v>
      </c>
      <c r="K1999" s="53">
        <v>302.29901496925999</v>
      </c>
      <c r="L1999" s="53">
        <v>0.8262121982968974</v>
      </c>
      <c r="M1999" s="43" t="s">
        <v>399</v>
      </c>
      <c r="N1999" s="43" t="s">
        <v>393</v>
      </c>
      <c r="O1999" s="43" t="s">
        <v>382</v>
      </c>
      <c r="P1999" s="43" t="s">
        <v>394</v>
      </c>
      <c r="Q1999" s="43" t="s">
        <v>400</v>
      </c>
      <c r="R1999" s="43" t="s">
        <v>385</v>
      </c>
      <c r="S1999" s="43" t="s">
        <v>330</v>
      </c>
      <c r="V1999" s="42" t="s">
        <v>2650</v>
      </c>
      <c r="W1999"/>
    </row>
    <row r="2000" spans="1:23" s="39" customFormat="1" x14ac:dyDescent="0.35">
      <c r="A2000" s="43" t="s">
        <v>497</v>
      </c>
      <c r="B2000" s="54">
        <v>24009</v>
      </c>
      <c r="C2000" s="54" t="s">
        <v>12</v>
      </c>
      <c r="D2000" s="53">
        <v>14.819140000000001</v>
      </c>
      <c r="E2000" s="53">
        <f>SUMIFS('Ratios_MARAMA-VA'!T:T, 'Ratios_MARAMA-VA'!AA:AA, V2000)</f>
        <v>14.819139999983699</v>
      </c>
      <c r="F2000" s="53">
        <f>SUMIFS('Ratios_MARAMA-VA'!J:J, 'Ratios_MARAMA-VA'!AA:AA, V2000)</f>
        <v>4.05021307710881E-2</v>
      </c>
      <c r="G2000" s="53"/>
      <c r="H2000" s="53">
        <f t="shared" si="24"/>
        <v>2.7330958997035357E-3</v>
      </c>
      <c r="I2000" s="53">
        <v>16.473354567830899</v>
      </c>
      <c r="J2000" s="53">
        <v>4.5023257823701139E-2</v>
      </c>
      <c r="K2000" s="53">
        <v>16.843847469592902</v>
      </c>
      <c r="L2000" s="53">
        <v>4.6035850454376137E-2</v>
      </c>
      <c r="M2000" s="43" t="s">
        <v>399</v>
      </c>
      <c r="N2000" s="43" t="s">
        <v>393</v>
      </c>
      <c r="O2000" s="43" t="s">
        <v>382</v>
      </c>
      <c r="P2000" s="43" t="s">
        <v>394</v>
      </c>
      <c r="Q2000" s="43" t="s">
        <v>400</v>
      </c>
      <c r="R2000" s="43" t="s">
        <v>385</v>
      </c>
      <c r="S2000" s="43" t="s">
        <v>330</v>
      </c>
      <c r="V2000" s="42" t="s">
        <v>2651</v>
      </c>
      <c r="W2000"/>
    </row>
    <row r="2001" spans="1:23" s="39" customFormat="1" x14ac:dyDescent="0.35">
      <c r="A2001" s="43" t="s">
        <v>497</v>
      </c>
      <c r="B2001" s="54">
        <v>24017</v>
      </c>
      <c r="C2001" s="54" t="s">
        <v>12</v>
      </c>
      <c r="D2001" s="53">
        <v>26.044029999999999</v>
      </c>
      <c r="E2001" s="53">
        <f>SUMIFS('Ratios_MARAMA-VA'!T:T, 'Ratios_MARAMA-VA'!AA:AA, V2001)</f>
        <v>26.044029999971301</v>
      </c>
      <c r="F2001" s="53">
        <f>SUMIFS('Ratios_MARAMA-VA'!J:J, 'Ratios_MARAMA-VA'!AA:AA, V2001)</f>
        <v>7.1180831604677794E-2</v>
      </c>
      <c r="G2001" s="53"/>
      <c r="H2001" s="53">
        <f t="shared" si="24"/>
        <v>2.7330958997035496E-3</v>
      </c>
      <c r="I2001" s="53">
        <v>28.669408873679298</v>
      </c>
      <c r="J2001" s="53">
        <v>7.8356243839577455E-2</v>
      </c>
      <c r="K2001" s="53">
        <v>29.209868046672401</v>
      </c>
      <c r="L2001" s="53">
        <v>7.9833370589242073E-2</v>
      </c>
      <c r="M2001" s="43" t="s">
        <v>399</v>
      </c>
      <c r="N2001" s="43" t="s">
        <v>393</v>
      </c>
      <c r="O2001" s="43" t="s">
        <v>382</v>
      </c>
      <c r="P2001" s="43" t="s">
        <v>394</v>
      </c>
      <c r="Q2001" s="43" t="s">
        <v>400</v>
      </c>
      <c r="R2001" s="43" t="s">
        <v>385</v>
      </c>
      <c r="S2001" s="43" t="s">
        <v>330</v>
      </c>
      <c r="V2001" s="42" t="s">
        <v>2652</v>
      </c>
      <c r="W2001"/>
    </row>
    <row r="2002" spans="1:23" s="39" customFormat="1" x14ac:dyDescent="0.35">
      <c r="A2002" s="43" t="s">
        <v>497</v>
      </c>
      <c r="B2002" s="54">
        <v>24021</v>
      </c>
      <c r="C2002" s="54" t="s">
        <v>12</v>
      </c>
      <c r="D2002" s="53">
        <v>76.325959999999995</v>
      </c>
      <c r="E2002" s="53">
        <f>SUMIFS('Ratios_MARAMA-VA'!T:T, 'Ratios_MARAMA-VA'!AA:AA, V2002)</f>
        <v>76.325959999915995</v>
      </c>
      <c r="F2002" s="53">
        <f>SUMIFS('Ratios_MARAMA-VA'!J:J, 'Ratios_MARAMA-VA'!AA:AA, V2002)</f>
        <v>0.208606168316706</v>
      </c>
      <c r="G2002" s="53"/>
      <c r="H2002" s="53">
        <f t="shared" si="24"/>
        <v>2.7330958997035296E-3</v>
      </c>
      <c r="I2002" s="53">
        <v>87.607529457297801</v>
      </c>
      <c r="J2002" s="53">
        <v>0.2394397795428968</v>
      </c>
      <c r="K2002" s="53">
        <v>90.494398669013407</v>
      </c>
      <c r="L2002" s="53">
        <v>0.2473298699484171</v>
      </c>
      <c r="M2002" s="43" t="s">
        <v>399</v>
      </c>
      <c r="N2002" s="43" t="s">
        <v>393</v>
      </c>
      <c r="O2002" s="43" t="s">
        <v>382</v>
      </c>
      <c r="P2002" s="43" t="s">
        <v>394</v>
      </c>
      <c r="Q2002" s="43" t="s">
        <v>400</v>
      </c>
      <c r="R2002" s="43" t="s">
        <v>385</v>
      </c>
      <c r="S2002" s="43" t="s">
        <v>330</v>
      </c>
      <c r="V2002" s="42" t="s">
        <v>2653</v>
      </c>
      <c r="W2002"/>
    </row>
    <row r="2003" spans="1:23" s="39" customFormat="1" x14ac:dyDescent="0.35">
      <c r="A2003" s="43" t="s">
        <v>497</v>
      </c>
      <c r="B2003" s="54">
        <v>24031</v>
      </c>
      <c r="C2003" s="54" t="s">
        <v>12</v>
      </c>
      <c r="D2003" s="53">
        <v>177.18379999999999</v>
      </c>
      <c r="E2003" s="53">
        <f>SUMIFS('Ratios_MARAMA-VA'!T:T, 'Ratios_MARAMA-VA'!AA:AA, V2003)</f>
        <v>177.18379999980399</v>
      </c>
      <c r="F2003" s="53">
        <f>SUMIFS('Ratios_MARAMA-VA'!J:J, 'Ratios_MARAMA-VA'!AA:AA, V2003)</f>
        <v>0.484260317273359</v>
      </c>
      <c r="G2003" s="53"/>
      <c r="H2003" s="53">
        <f t="shared" si="24"/>
        <v>2.7330958997035548E-3</v>
      </c>
      <c r="I2003" s="53">
        <v>203.05591564827901</v>
      </c>
      <c r="J2003" s="53">
        <v>0.55497129046886229</v>
      </c>
      <c r="K2003" s="53">
        <v>214.80344192085801</v>
      </c>
      <c r="L2003" s="53">
        <v>0.58707840635610764</v>
      </c>
      <c r="M2003" s="43" t="s">
        <v>399</v>
      </c>
      <c r="N2003" s="43" t="s">
        <v>393</v>
      </c>
      <c r="O2003" s="43" t="s">
        <v>382</v>
      </c>
      <c r="P2003" s="43" t="s">
        <v>394</v>
      </c>
      <c r="Q2003" s="43" t="s">
        <v>400</v>
      </c>
      <c r="R2003" s="43" t="s">
        <v>385</v>
      </c>
      <c r="S2003" s="43" t="s">
        <v>330</v>
      </c>
      <c r="V2003" s="42" t="s">
        <v>2654</v>
      </c>
      <c r="W2003"/>
    </row>
    <row r="2004" spans="1:23" s="39" customFormat="1" x14ac:dyDescent="0.35">
      <c r="A2004" s="43" t="s">
        <v>497</v>
      </c>
      <c r="B2004" s="54">
        <v>24033</v>
      </c>
      <c r="C2004" s="54" t="s">
        <v>12</v>
      </c>
      <c r="D2004" s="53">
        <v>218.74119999999999</v>
      </c>
      <c r="E2004" s="53">
        <f>SUMIFS('Ratios_MARAMA-VA'!T:T, 'Ratios_MARAMA-VA'!AA:AA, V2004)</f>
        <v>218.741199999759</v>
      </c>
      <c r="F2004" s="53">
        <f>SUMIFS('Ratios_MARAMA-VA'!J:J, 'Ratios_MARAMA-VA'!AA:AA, V2004)</f>
        <v>0.59784067681557496</v>
      </c>
      <c r="G2004" s="53"/>
      <c r="H2004" s="53">
        <f t="shared" si="24"/>
        <v>2.7330958997035474E-3</v>
      </c>
      <c r="I2004" s="53">
        <v>233.927654916969</v>
      </c>
      <c r="J2004" s="53">
        <v>0.63934671448083435</v>
      </c>
      <c r="K2004" s="53">
        <v>238.98418621545301</v>
      </c>
      <c r="L2004" s="53">
        <v>0.65316669943944361</v>
      </c>
      <c r="M2004" s="43" t="s">
        <v>399</v>
      </c>
      <c r="N2004" s="43" t="s">
        <v>393</v>
      </c>
      <c r="O2004" s="43" t="s">
        <v>382</v>
      </c>
      <c r="P2004" s="43" t="s">
        <v>394</v>
      </c>
      <c r="Q2004" s="43" t="s">
        <v>400</v>
      </c>
      <c r="R2004" s="43" t="s">
        <v>385</v>
      </c>
      <c r="S2004" s="43" t="s">
        <v>330</v>
      </c>
      <c r="V2004" s="42" t="s">
        <v>2655</v>
      </c>
      <c r="W2004"/>
    </row>
    <row r="2005" spans="1:23" s="39" customFormat="1" x14ac:dyDescent="0.35">
      <c r="A2005" s="43" t="s">
        <v>811</v>
      </c>
      <c r="B2005" s="54">
        <v>51013</v>
      </c>
      <c r="C2005" s="54" t="s">
        <v>12</v>
      </c>
      <c r="D2005" s="53">
        <v>63.824509999999997</v>
      </c>
      <c r="E2005" s="53">
        <f>SUMIFS('Ratios_MARAMA-VA'!T:T, 'Ratios_MARAMA-VA'!AA:AA, V2005)</f>
        <v>63.824509999929802</v>
      </c>
      <c r="F2005" s="53">
        <f>SUMIFS('Ratios_MARAMA-VA'!J:J, 'Ratios_MARAMA-VA'!AA:AA, V2005)</f>
        <v>0.17443850658139501</v>
      </c>
      <c r="G2005" s="53"/>
      <c r="H2005" s="53">
        <f t="shared" si="24"/>
        <v>2.7330958997035287E-3</v>
      </c>
      <c r="I2005" s="53">
        <v>71.520006595022295</v>
      </c>
      <c r="J2005" s="53">
        <v>0.19547103677162478</v>
      </c>
      <c r="K2005" s="53">
        <v>76.098411318290303</v>
      </c>
      <c r="L2005" s="53">
        <v>0.20798425594797182</v>
      </c>
      <c r="M2005" s="43" t="s">
        <v>399</v>
      </c>
      <c r="N2005" s="43" t="s">
        <v>393</v>
      </c>
      <c r="O2005" s="43" t="s">
        <v>382</v>
      </c>
      <c r="P2005" s="43" t="s">
        <v>394</v>
      </c>
      <c r="Q2005" s="43" t="s">
        <v>400</v>
      </c>
      <c r="R2005" s="43" t="s">
        <v>385</v>
      </c>
      <c r="S2005" s="43" t="s">
        <v>330</v>
      </c>
      <c r="V2005" s="42" t="s">
        <v>2657</v>
      </c>
      <c r="W2005"/>
    </row>
    <row r="2006" spans="1:23" s="39" customFormat="1" x14ac:dyDescent="0.35">
      <c r="A2006" s="43" t="s">
        <v>811</v>
      </c>
      <c r="B2006" s="54">
        <v>51059</v>
      </c>
      <c r="C2006" s="54" t="s">
        <v>12</v>
      </c>
      <c r="D2006" s="53">
        <v>408.3904</v>
      </c>
      <c r="E2006" s="53">
        <f>SUMIFS('Ratios_MARAMA-VA'!T:T, 'Ratios_MARAMA-VA'!AA:AA, V2006)</f>
        <v>408.390399999549</v>
      </c>
      <c r="F2006" s="53">
        <f>SUMIFS('Ratios_MARAMA-VA'!J:J, 'Ratios_MARAMA-VA'!AA:AA, V2006)</f>
        <v>1.1161701277170499</v>
      </c>
      <c r="G2006" s="53"/>
      <c r="H2006" s="53">
        <f t="shared" si="24"/>
        <v>2.7330958997035253E-3</v>
      </c>
      <c r="I2006" s="53">
        <v>479.88923222622998</v>
      </c>
      <c r="J2006" s="53">
        <v>1.311583292909382</v>
      </c>
      <c r="K2006" s="53">
        <v>509.98182175695899</v>
      </c>
      <c r="L2006" s="53">
        <v>1.3938292259672787</v>
      </c>
      <c r="M2006" s="43" t="s">
        <v>399</v>
      </c>
      <c r="N2006" s="43" t="s">
        <v>393</v>
      </c>
      <c r="O2006" s="43" t="s">
        <v>382</v>
      </c>
      <c r="P2006" s="43" t="s">
        <v>394</v>
      </c>
      <c r="Q2006" s="43" t="s">
        <v>400</v>
      </c>
      <c r="R2006" s="43" t="s">
        <v>385</v>
      </c>
      <c r="S2006" s="43" t="s">
        <v>330</v>
      </c>
      <c r="V2006" s="42" t="s">
        <v>2658</v>
      </c>
      <c r="W2006"/>
    </row>
    <row r="2007" spans="1:23" s="39" customFormat="1" x14ac:dyDescent="0.35">
      <c r="A2007" s="43" t="s">
        <v>811</v>
      </c>
      <c r="B2007" s="54">
        <v>51107</v>
      </c>
      <c r="C2007" s="54" t="s">
        <v>12</v>
      </c>
      <c r="D2007" s="53">
        <v>116.54430000000001</v>
      </c>
      <c r="E2007" s="53">
        <f>SUMIFS('Ratios_MARAMA-VA'!T:T, 'Ratios_MARAMA-VA'!AA:AA, V2007)</f>
        <v>116.544299999871</v>
      </c>
      <c r="F2007" s="53">
        <f>SUMIFS('Ratios_MARAMA-VA'!J:J, 'Ratios_MARAMA-VA'!AA:AA, V2007)</f>
        <v>0.31852674846346801</v>
      </c>
      <c r="G2007" s="53"/>
      <c r="H2007" s="53">
        <f t="shared" si="24"/>
        <v>2.7330958997035513E-3</v>
      </c>
      <c r="I2007" s="53">
        <v>143.44045369852</v>
      </c>
      <c r="J2007" s="53">
        <v>0.39203651585504212</v>
      </c>
      <c r="K2007" s="53">
        <v>151.695114687347</v>
      </c>
      <c r="L2007" s="53">
        <v>0.41459729595704803</v>
      </c>
      <c r="M2007" s="43" t="s">
        <v>399</v>
      </c>
      <c r="N2007" s="43" t="s">
        <v>393</v>
      </c>
      <c r="O2007" s="43" t="s">
        <v>382</v>
      </c>
      <c r="P2007" s="43" t="s">
        <v>394</v>
      </c>
      <c r="Q2007" s="43" t="s">
        <v>400</v>
      </c>
      <c r="R2007" s="43" t="s">
        <v>385</v>
      </c>
      <c r="S2007" s="43" t="s">
        <v>330</v>
      </c>
      <c r="V2007" s="42" t="s">
        <v>2661</v>
      </c>
      <c r="W2007"/>
    </row>
    <row r="2008" spans="1:23" s="39" customFormat="1" x14ac:dyDescent="0.35">
      <c r="A2008" s="43" t="s">
        <v>811</v>
      </c>
      <c r="B2008" s="54">
        <v>51153</v>
      </c>
      <c r="C2008" s="54" t="s">
        <v>12</v>
      </c>
      <c r="D2008" s="53">
        <v>145.59700000000001</v>
      </c>
      <c r="E2008" s="53">
        <f>SUMIFS('Ratios_MARAMA-VA'!T:T, 'Ratios_MARAMA-VA'!AA:AA, V2008)</f>
        <v>145.596999999839</v>
      </c>
      <c r="F2008" s="53">
        <f>SUMIFS('Ratios_MARAMA-VA'!J:J, 'Ratios_MARAMA-VA'!AA:AA, V2008)</f>
        <v>0.397930563708698</v>
      </c>
      <c r="G2008" s="53"/>
      <c r="H2008" s="53">
        <f t="shared" si="24"/>
        <v>2.7330958997035517E-3</v>
      </c>
      <c r="I2008" s="53">
        <v>168.664116030863</v>
      </c>
      <c r="J2008" s="53">
        <v>0.46097520395107577</v>
      </c>
      <c r="K2008" s="53">
        <v>177.864307404653</v>
      </c>
      <c r="L2008" s="53">
        <v>0.4861202092712692</v>
      </c>
      <c r="M2008" s="43" t="s">
        <v>399</v>
      </c>
      <c r="N2008" s="43" t="s">
        <v>393</v>
      </c>
      <c r="O2008" s="43" t="s">
        <v>382</v>
      </c>
      <c r="P2008" s="43" t="s">
        <v>394</v>
      </c>
      <c r="Q2008" s="43" t="s">
        <v>400</v>
      </c>
      <c r="R2008" s="43" t="s">
        <v>385</v>
      </c>
      <c r="S2008" s="43" t="s">
        <v>330</v>
      </c>
      <c r="V2008" s="42" t="s">
        <v>2665</v>
      </c>
      <c r="W2008"/>
    </row>
    <row r="2009" spans="1:23" s="39" customFormat="1" x14ac:dyDescent="0.35">
      <c r="A2009" s="43" t="s">
        <v>811</v>
      </c>
      <c r="B2009" s="54">
        <v>51510</v>
      </c>
      <c r="C2009" s="54" t="s">
        <v>12</v>
      </c>
      <c r="D2009" s="53">
        <v>39.584099999999999</v>
      </c>
      <c r="E2009" s="53">
        <f>SUMIFS('Ratios_MARAMA-VA'!T:T, 'Ratios_MARAMA-VA'!AA:AA, V2009)</f>
        <v>39.5840999999564</v>
      </c>
      <c r="F2009" s="53">
        <f>SUMIFS('Ratios_MARAMA-VA'!J:J, 'Ratios_MARAMA-VA'!AA:AA, V2009)</f>
        <v>0.108187141403335</v>
      </c>
      <c r="G2009" s="53"/>
      <c r="H2009" s="53">
        <f t="shared" si="24"/>
        <v>2.7330958997035214E-3</v>
      </c>
      <c r="I2009" s="53">
        <v>44.787619499174397</v>
      </c>
      <c r="J2009" s="53">
        <v>0.12240885921067503</v>
      </c>
      <c r="K2009" s="53">
        <v>47.760966259242103</v>
      </c>
      <c r="L2009" s="53">
        <v>0.13053530104901281</v>
      </c>
      <c r="M2009" s="43" t="s">
        <v>399</v>
      </c>
      <c r="N2009" s="43" t="s">
        <v>393</v>
      </c>
      <c r="O2009" s="43" t="s">
        <v>382</v>
      </c>
      <c r="P2009" s="43" t="s">
        <v>394</v>
      </c>
      <c r="Q2009" s="43" t="s">
        <v>400</v>
      </c>
      <c r="R2009" s="43" t="s">
        <v>385</v>
      </c>
      <c r="S2009" s="43" t="s">
        <v>330</v>
      </c>
      <c r="V2009" s="42" t="s">
        <v>2656</v>
      </c>
      <c r="W2009"/>
    </row>
    <row r="2010" spans="1:23" s="39" customFormat="1" x14ac:dyDescent="0.35">
      <c r="A2010" s="43" t="s">
        <v>811</v>
      </c>
      <c r="B2010" s="54">
        <v>51600</v>
      </c>
      <c r="C2010" s="54" t="s">
        <v>12</v>
      </c>
      <c r="D2010" s="53">
        <v>7.1345270000000003</v>
      </c>
      <c r="E2010" s="53">
        <f>SUMIFS('Ratios_MARAMA-VA'!T:T, 'Ratios_MARAMA-VA'!AA:AA, V2010)</f>
        <v>7.1345269999921799</v>
      </c>
      <c r="F2010" s="53">
        <f>SUMIFS('Ratios_MARAMA-VA'!J:J, 'Ratios_MARAMA-VA'!AA:AA, V2010)</f>
        <v>1.9499346490002602E-2</v>
      </c>
      <c r="G2010" s="53"/>
      <c r="H2010" s="53">
        <f t="shared" si="24"/>
        <v>2.7330958997035088E-3</v>
      </c>
      <c r="I2010" s="53">
        <v>8.3659228551048894</v>
      </c>
      <c r="J2010" s="53">
        <v>2.2864869452523046E-2</v>
      </c>
      <c r="K2010" s="53">
        <v>8.8748989867113508</v>
      </c>
      <c r="L2010" s="53">
        <v>2.4255950030863619E-2</v>
      </c>
      <c r="M2010" s="43" t="s">
        <v>399</v>
      </c>
      <c r="N2010" s="43" t="s">
        <v>393</v>
      </c>
      <c r="O2010" s="43" t="s">
        <v>382</v>
      </c>
      <c r="P2010" s="43" t="s">
        <v>394</v>
      </c>
      <c r="Q2010" s="43" t="s">
        <v>400</v>
      </c>
      <c r="R2010" s="43" t="s">
        <v>385</v>
      </c>
      <c r="S2010" s="43" t="s">
        <v>330</v>
      </c>
      <c r="V2010" s="42" t="s">
        <v>2659</v>
      </c>
      <c r="W2010"/>
    </row>
    <row r="2011" spans="1:23" s="39" customFormat="1" x14ac:dyDescent="0.35">
      <c r="A2011" s="43" t="s">
        <v>811</v>
      </c>
      <c r="B2011" s="54">
        <v>51610</v>
      </c>
      <c r="C2011" s="54" t="s">
        <v>12</v>
      </c>
      <c r="D2011" s="53">
        <v>2.014869</v>
      </c>
      <c r="E2011" s="53">
        <f>SUMIFS('Ratios_MARAMA-VA'!T:T, 'Ratios_MARAMA-VA'!AA:AA, V2011)</f>
        <v>2.01486899999778</v>
      </c>
      <c r="F2011" s="53">
        <f>SUMIFS('Ratios_MARAMA-VA'!J:J, 'Ratios_MARAMA-VA'!AA:AA, V2011)</f>
        <v>5.50683020233372E-3</v>
      </c>
      <c r="G2011" s="53"/>
      <c r="H2011" s="53">
        <f t="shared" si="24"/>
        <v>2.7330958997035478E-3</v>
      </c>
      <c r="I2011" s="53">
        <v>2.28704144083743</v>
      </c>
      <c r="J2011" s="53">
        <v>6.2507035844048741E-3</v>
      </c>
      <c r="K2011" s="53">
        <v>2.4267261422542798</v>
      </c>
      <c r="L2011" s="53">
        <v>6.6324752690985807E-3</v>
      </c>
      <c r="M2011" s="43" t="s">
        <v>399</v>
      </c>
      <c r="N2011" s="43" t="s">
        <v>393</v>
      </c>
      <c r="O2011" s="43" t="s">
        <v>382</v>
      </c>
      <c r="P2011" s="43" t="s">
        <v>394</v>
      </c>
      <c r="Q2011" s="43" t="s">
        <v>400</v>
      </c>
      <c r="R2011" s="43" t="s">
        <v>385</v>
      </c>
      <c r="S2011" s="43" t="s">
        <v>330</v>
      </c>
      <c r="V2011" s="42" t="s">
        <v>2660</v>
      </c>
      <c r="W2011"/>
    </row>
    <row r="2012" spans="1:23" s="39" customFormat="1" x14ac:dyDescent="0.35">
      <c r="A2012" s="43" t="s">
        <v>811</v>
      </c>
      <c r="B2012" s="54">
        <v>51683</v>
      </c>
      <c r="C2012" s="54" t="s">
        <v>12</v>
      </c>
      <c r="D2012" s="53">
        <v>7.152679</v>
      </c>
      <c r="E2012" s="53">
        <f>SUMIFS('Ratios_MARAMA-VA'!T:T, 'Ratios_MARAMA-VA'!AA:AA, V2012)</f>
        <v>7.1526789999921396</v>
      </c>
      <c r="F2012" s="53">
        <f>SUMIFS('Ratios_MARAMA-VA'!J:J, 'Ratios_MARAMA-VA'!AA:AA, V2012)</f>
        <v>1.9548957646774098E-2</v>
      </c>
      <c r="G2012" s="53"/>
      <c r="H2012" s="53">
        <f t="shared" si="24"/>
        <v>2.7330958997035353E-3</v>
      </c>
      <c r="I2012" s="53">
        <v>8.0898350514522406</v>
      </c>
      <c r="J2012" s="53">
        <v>2.2110295008402055E-2</v>
      </c>
      <c r="K2012" s="53">
        <v>8.2722968391761196</v>
      </c>
      <c r="L2012" s="53">
        <v>2.2608980572282767E-2</v>
      </c>
      <c r="M2012" s="43" t="s">
        <v>399</v>
      </c>
      <c r="N2012" s="43" t="s">
        <v>393</v>
      </c>
      <c r="O2012" s="43" t="s">
        <v>382</v>
      </c>
      <c r="P2012" s="43" t="s">
        <v>394</v>
      </c>
      <c r="Q2012" s="43" t="s">
        <v>400</v>
      </c>
      <c r="R2012" s="43" t="s">
        <v>385</v>
      </c>
      <c r="S2012" s="43" t="s">
        <v>330</v>
      </c>
      <c r="V2012" s="42" t="s">
        <v>2662</v>
      </c>
      <c r="W2012"/>
    </row>
    <row r="2013" spans="1:23" s="39" customFormat="1" x14ac:dyDescent="0.35">
      <c r="A2013" s="43" t="s">
        <v>811</v>
      </c>
      <c r="B2013" s="54">
        <v>51685</v>
      </c>
      <c r="C2013" s="54" t="s">
        <v>12</v>
      </c>
      <c r="D2013" s="53">
        <v>3.5043329999999999</v>
      </c>
      <c r="E2013" s="53">
        <f>SUMIFS('Ratios_MARAMA-VA'!T:T, 'Ratios_MARAMA-VA'!AA:AA, V2013)</f>
        <v>3.5043329999961501</v>
      </c>
      <c r="F2013" s="53">
        <f>SUMIFS('Ratios_MARAMA-VA'!J:J, 'Ratios_MARAMA-VA'!AA:AA, V2013)</f>
        <v>9.5776781534852602E-3</v>
      </c>
      <c r="G2013" s="53"/>
      <c r="H2013" s="53">
        <f t="shared" si="24"/>
        <v>2.7330958997035335E-3</v>
      </c>
      <c r="I2013" s="53">
        <v>3.9867694730380898</v>
      </c>
      <c r="J2013" s="53">
        <v>1.0896223299823621E-2</v>
      </c>
      <c r="K2013" s="53">
        <v>4.0738327788636903</v>
      </c>
      <c r="L2013" s="53">
        <v>1.1134175663990204E-2</v>
      </c>
      <c r="M2013" s="43" t="s">
        <v>399</v>
      </c>
      <c r="N2013" s="43" t="s">
        <v>393</v>
      </c>
      <c r="O2013" s="43" t="s">
        <v>382</v>
      </c>
      <c r="P2013" s="43" t="s">
        <v>394</v>
      </c>
      <c r="Q2013" s="43" t="s">
        <v>400</v>
      </c>
      <c r="R2013" s="43" t="s">
        <v>385</v>
      </c>
      <c r="S2013" s="43" t="s">
        <v>330</v>
      </c>
      <c r="V2013" s="42" t="s">
        <v>2664</v>
      </c>
      <c r="W2013"/>
    </row>
    <row r="2014" spans="1:23" s="39" customFormat="1" x14ac:dyDescent="0.35">
      <c r="A2014" s="43" t="s">
        <v>9</v>
      </c>
      <c r="B2014" s="54">
        <v>11001</v>
      </c>
      <c r="C2014" s="54" t="s">
        <v>12</v>
      </c>
      <c r="D2014" s="53">
        <v>239.65389999999999</v>
      </c>
      <c r="E2014" s="53">
        <f>SUMIFS('Ratios_MARAMA-VA'!T:T, 'Ratios_MARAMA-VA'!AA:AA, V2014)</f>
        <v>239.65389999976</v>
      </c>
      <c r="F2014" s="53">
        <f>SUMIFS('Ratios_MARAMA-VA'!J:J, 'Ratios_MARAMA-VA'!AA:AA, V2014)</f>
        <v>0.82311403184688803</v>
      </c>
      <c r="G2014" s="53"/>
      <c r="H2014" s="53">
        <f t="shared" si="24"/>
        <v>3.4345947712418295E-3</v>
      </c>
      <c r="I2014" s="53">
        <v>262.83052215798602</v>
      </c>
      <c r="J2014" s="53">
        <v>0.90271633712657862</v>
      </c>
      <c r="K2014" s="53">
        <v>278.52649971412598</v>
      </c>
      <c r="L2014" s="53">
        <v>0.956625659570426</v>
      </c>
      <c r="M2014" s="43" t="s">
        <v>392</v>
      </c>
      <c r="N2014" s="43" t="s">
        <v>393</v>
      </c>
      <c r="O2014" s="43" t="s">
        <v>382</v>
      </c>
      <c r="P2014" s="43" t="s">
        <v>394</v>
      </c>
      <c r="Q2014" s="43" t="s">
        <v>395</v>
      </c>
      <c r="R2014" s="43" t="s">
        <v>396</v>
      </c>
      <c r="S2014" s="43" t="s">
        <v>330</v>
      </c>
      <c r="V2014" s="42" t="s">
        <v>2666</v>
      </c>
      <c r="W2014"/>
    </row>
    <row r="2015" spans="1:23" s="39" customFormat="1" x14ac:dyDescent="0.35">
      <c r="A2015" s="43" t="s">
        <v>497</v>
      </c>
      <c r="B2015" s="54">
        <v>24009</v>
      </c>
      <c r="C2015" s="54" t="s">
        <v>12</v>
      </c>
      <c r="D2015" s="53">
        <v>10.186159999999999</v>
      </c>
      <c r="E2015" s="53">
        <f>SUMIFS('Ratios_MARAMA-VA'!T:T, 'Ratios_MARAMA-VA'!AA:AA, V2015)</f>
        <v>10.1861599999897</v>
      </c>
      <c r="F2015" s="53">
        <f>SUMIFS('Ratios_MARAMA-VA'!J:J, 'Ratios_MARAMA-VA'!AA:AA, V2015)</f>
        <v>3.49853318749975E-2</v>
      </c>
      <c r="G2015" s="53"/>
      <c r="H2015" s="53">
        <f t="shared" si="24"/>
        <v>3.4345947712418495E-3</v>
      </c>
      <c r="I2015" s="53">
        <v>11.3232094011297</v>
      </c>
      <c r="J2015" s="53">
        <v>3.8890635802796621E-2</v>
      </c>
      <c r="K2015" s="53">
        <v>11.577873300398601</v>
      </c>
      <c r="L2015" s="53">
        <v>3.9765303099649651E-2</v>
      </c>
      <c r="M2015" s="43" t="s">
        <v>392</v>
      </c>
      <c r="N2015" s="43" t="s">
        <v>393</v>
      </c>
      <c r="O2015" s="43" t="s">
        <v>382</v>
      </c>
      <c r="P2015" s="43" t="s">
        <v>394</v>
      </c>
      <c r="Q2015" s="43" t="s">
        <v>395</v>
      </c>
      <c r="R2015" s="43" t="s">
        <v>396</v>
      </c>
      <c r="S2015" s="43" t="s">
        <v>330</v>
      </c>
      <c r="V2015" s="42" t="s">
        <v>2667</v>
      </c>
      <c r="W2015"/>
    </row>
    <row r="2016" spans="1:23" s="39" customFormat="1" x14ac:dyDescent="0.35">
      <c r="A2016" s="43" t="s">
        <v>497</v>
      </c>
      <c r="B2016" s="54">
        <v>24017</v>
      </c>
      <c r="C2016" s="54" t="s">
        <v>12</v>
      </c>
      <c r="D2016" s="53">
        <v>17.90174</v>
      </c>
      <c r="E2016" s="53">
        <f>SUMIFS('Ratios_MARAMA-VA'!T:T, 'Ratios_MARAMA-VA'!AA:AA, V2016)</f>
        <v>17.901739999981999</v>
      </c>
      <c r="F2016" s="53">
        <f>SUMIFS('Ratios_MARAMA-VA'!J:J, 'Ratios_MARAMA-VA'!AA:AA, V2016)</f>
        <v>6.1485222600069202E-2</v>
      </c>
      <c r="G2016" s="53"/>
      <c r="H2016" s="53">
        <f t="shared" si="24"/>
        <v>3.4345947712418473E-3</v>
      </c>
      <c r="I2016" s="53">
        <v>19.7063320695875</v>
      </c>
      <c r="J2016" s="53">
        <v>6.7683265086560765E-2</v>
      </c>
      <c r="K2016" s="53">
        <v>20.077824484376499</v>
      </c>
      <c r="L2016" s="53">
        <v>6.8959190991951066E-2</v>
      </c>
      <c r="M2016" s="43" t="s">
        <v>392</v>
      </c>
      <c r="N2016" s="43" t="s">
        <v>393</v>
      </c>
      <c r="O2016" s="43" t="s">
        <v>382</v>
      </c>
      <c r="P2016" s="43" t="s">
        <v>394</v>
      </c>
      <c r="Q2016" s="43" t="s">
        <v>395</v>
      </c>
      <c r="R2016" s="43" t="s">
        <v>396</v>
      </c>
      <c r="S2016" s="43" t="s">
        <v>330</v>
      </c>
      <c r="V2016" s="42" t="s">
        <v>2668</v>
      </c>
      <c r="W2016"/>
    </row>
    <row r="2017" spans="1:23" s="39" customFormat="1" x14ac:dyDescent="0.35">
      <c r="A2017" s="43" t="s">
        <v>497</v>
      </c>
      <c r="B2017" s="54">
        <v>24021</v>
      </c>
      <c r="C2017" s="54" t="s">
        <v>12</v>
      </c>
      <c r="D2017" s="53">
        <v>52.463769999999997</v>
      </c>
      <c r="E2017" s="53">
        <f>SUMIFS('Ratios_MARAMA-VA'!T:T, 'Ratios_MARAMA-VA'!AA:AA, V2017)</f>
        <v>52.463769999947402</v>
      </c>
      <c r="F2017" s="53">
        <f>SUMIFS('Ratios_MARAMA-VA'!J:J, 'Ratios_MARAMA-VA'!AA:AA, V2017)</f>
        <v>0.180191790121453</v>
      </c>
      <c r="G2017" s="53"/>
      <c r="H2017" s="53">
        <f t="shared" si="24"/>
        <v>3.4345947712418239E-3</v>
      </c>
      <c r="I2017" s="53">
        <v>60.218322517212997</v>
      </c>
      <c r="J2017" s="53">
        <v>0.20682553565057354</v>
      </c>
      <c r="K2017" s="53">
        <v>62.202654484259703</v>
      </c>
      <c r="L2017" s="53">
        <v>0.21364091184900016</v>
      </c>
      <c r="M2017" s="43" t="s">
        <v>392</v>
      </c>
      <c r="N2017" s="43" t="s">
        <v>393</v>
      </c>
      <c r="O2017" s="43" t="s">
        <v>382</v>
      </c>
      <c r="P2017" s="43" t="s">
        <v>394</v>
      </c>
      <c r="Q2017" s="43" t="s">
        <v>395</v>
      </c>
      <c r="R2017" s="43" t="s">
        <v>396</v>
      </c>
      <c r="S2017" s="43" t="s">
        <v>330</v>
      </c>
      <c r="V2017" s="42" t="s">
        <v>2669</v>
      </c>
      <c r="W2017"/>
    </row>
    <row r="2018" spans="1:23" s="39" customFormat="1" x14ac:dyDescent="0.35">
      <c r="A2018" s="43" t="s">
        <v>497</v>
      </c>
      <c r="B2018" s="54">
        <v>24031</v>
      </c>
      <c r="C2018" s="54" t="s">
        <v>12</v>
      </c>
      <c r="D2018" s="53">
        <v>121.7899</v>
      </c>
      <c r="E2018" s="53">
        <f>SUMIFS('Ratios_MARAMA-VA'!T:T, 'Ratios_MARAMA-VA'!AA:AA, V2018)</f>
        <v>121.78989999987699</v>
      </c>
      <c r="F2018" s="53">
        <f>SUMIFS('Ratios_MARAMA-VA'!J:J, 'Ratios_MARAMA-VA'!AA:AA, V2018)</f>
        <v>0.41829895372964598</v>
      </c>
      <c r="G2018" s="53"/>
      <c r="H2018" s="53">
        <f t="shared" si="24"/>
        <v>3.4345947712418556E-3</v>
      </c>
      <c r="I2018" s="53">
        <v>139.57348053948701</v>
      </c>
      <c r="J2018" s="53">
        <v>0.47937834646494898</v>
      </c>
      <c r="K2018" s="53">
        <v>147.64831610563201</v>
      </c>
      <c r="L2018" s="53">
        <v>0.50711213447906833</v>
      </c>
      <c r="M2018" s="43" t="s">
        <v>392</v>
      </c>
      <c r="N2018" s="43" t="s">
        <v>393</v>
      </c>
      <c r="O2018" s="43" t="s">
        <v>382</v>
      </c>
      <c r="P2018" s="43" t="s">
        <v>394</v>
      </c>
      <c r="Q2018" s="43" t="s">
        <v>395</v>
      </c>
      <c r="R2018" s="43" t="s">
        <v>396</v>
      </c>
      <c r="S2018" s="43" t="s">
        <v>330</v>
      </c>
      <c r="V2018" s="42" t="s">
        <v>2670</v>
      </c>
      <c r="W2018"/>
    </row>
    <row r="2019" spans="1:23" s="39" customFormat="1" x14ac:dyDescent="0.35">
      <c r="A2019" s="43" t="s">
        <v>497</v>
      </c>
      <c r="B2019" s="54">
        <v>24033</v>
      </c>
      <c r="C2019" s="54" t="s">
        <v>12</v>
      </c>
      <c r="D2019" s="53">
        <v>150.35499999999999</v>
      </c>
      <c r="E2019" s="53">
        <f>SUMIFS('Ratios_MARAMA-VA'!T:T, 'Ratios_MARAMA-VA'!AA:AA, V2019)</f>
        <v>150.35499999985001</v>
      </c>
      <c r="F2019" s="53">
        <f>SUMIFS('Ratios_MARAMA-VA'!J:J, 'Ratios_MARAMA-VA'!AA:AA, V2019)</f>
        <v>0.51640849682954804</v>
      </c>
      <c r="G2019" s="53"/>
      <c r="H2019" s="53">
        <f t="shared" si="24"/>
        <v>3.4345947712418157E-3</v>
      </c>
      <c r="I2019" s="53">
        <v>160.79363446411099</v>
      </c>
      <c r="J2019" s="53">
        <v>0.5522609761794034</v>
      </c>
      <c r="K2019" s="53">
        <v>164.269316061284</v>
      </c>
      <c r="L2019" s="53">
        <v>0.56419853401955522</v>
      </c>
      <c r="M2019" s="43" t="s">
        <v>392</v>
      </c>
      <c r="N2019" s="43" t="s">
        <v>393</v>
      </c>
      <c r="O2019" s="43" t="s">
        <v>382</v>
      </c>
      <c r="P2019" s="43" t="s">
        <v>394</v>
      </c>
      <c r="Q2019" s="43" t="s">
        <v>395</v>
      </c>
      <c r="R2019" s="43" t="s">
        <v>396</v>
      </c>
      <c r="S2019" s="43" t="s">
        <v>330</v>
      </c>
      <c r="V2019" s="42" t="s">
        <v>2671</v>
      </c>
      <c r="W2019"/>
    </row>
    <row r="2020" spans="1:23" s="39" customFormat="1" x14ac:dyDescent="0.35">
      <c r="A2020" s="43" t="s">
        <v>811</v>
      </c>
      <c r="B2020" s="54">
        <v>51013</v>
      </c>
      <c r="C2020" s="54" t="s">
        <v>12</v>
      </c>
      <c r="D2020" s="53">
        <v>15.491059999999999</v>
      </c>
      <c r="E2020" s="53">
        <f>SUMIFS('Ratios_MARAMA-VA'!T:T, 'Ratios_MARAMA-VA'!AA:AA, V2020)</f>
        <v>15.4910599999845</v>
      </c>
      <c r="F2020" s="53">
        <f>SUMIFS('Ratios_MARAMA-VA'!J:J, 'Ratios_MARAMA-VA'!AA:AA, V2020)</f>
        <v>5.3205513676940298E-2</v>
      </c>
      <c r="G2020" s="53"/>
      <c r="H2020" s="53">
        <f t="shared" si="24"/>
        <v>3.4345947712418347E-3</v>
      </c>
      <c r="I2020" s="53">
        <v>17.358859682023201</v>
      </c>
      <c r="J2020" s="53">
        <v>5.9620648698597588E-2</v>
      </c>
      <c r="K2020" s="53">
        <v>18.470099584568899</v>
      </c>
      <c r="L2020" s="53">
        <v>6.3437307457476319E-2</v>
      </c>
      <c r="M2020" s="43" t="s">
        <v>392</v>
      </c>
      <c r="N2020" s="43" t="s">
        <v>393</v>
      </c>
      <c r="O2020" s="43" t="s">
        <v>382</v>
      </c>
      <c r="P2020" s="43" t="s">
        <v>394</v>
      </c>
      <c r="Q2020" s="43" t="s">
        <v>395</v>
      </c>
      <c r="R2020" s="43" t="s">
        <v>396</v>
      </c>
      <c r="S2020" s="43" t="s">
        <v>330</v>
      </c>
      <c r="V2020" s="42" t="s">
        <v>2673</v>
      </c>
      <c r="W2020"/>
    </row>
    <row r="2021" spans="1:23" s="39" customFormat="1" x14ac:dyDescent="0.35">
      <c r="A2021" s="43" t="s">
        <v>811</v>
      </c>
      <c r="B2021" s="54">
        <v>51059</v>
      </c>
      <c r="C2021" s="54" t="s">
        <v>12</v>
      </c>
      <c r="D2021" s="53">
        <v>114.28440000000001</v>
      </c>
      <c r="E2021" s="53">
        <f>SUMIFS('Ratios_MARAMA-VA'!T:T, 'Ratios_MARAMA-VA'!AA:AA, V2021)</f>
        <v>114.28439999988601</v>
      </c>
      <c r="F2021" s="53">
        <f>SUMIFS('Ratios_MARAMA-VA'!J:J, 'Ratios_MARAMA-VA'!AA:AA, V2021)</f>
        <v>0.39252060267411698</v>
      </c>
      <c r="G2021" s="53"/>
      <c r="H2021" s="53">
        <f t="shared" si="24"/>
        <v>3.4345947712418187E-3</v>
      </c>
      <c r="I2021" s="53">
        <v>134.29270857354999</v>
      </c>
      <c r="J2021" s="53">
        <v>0.46124103468261612</v>
      </c>
      <c r="K2021" s="53">
        <v>142.71385054692999</v>
      </c>
      <c r="L2021" s="53">
        <v>0.49016424487227211</v>
      </c>
      <c r="M2021" s="43" t="s">
        <v>392</v>
      </c>
      <c r="N2021" s="43" t="s">
        <v>393</v>
      </c>
      <c r="O2021" s="43" t="s">
        <v>382</v>
      </c>
      <c r="P2021" s="43" t="s">
        <v>394</v>
      </c>
      <c r="Q2021" s="43" t="s">
        <v>395</v>
      </c>
      <c r="R2021" s="43" t="s">
        <v>396</v>
      </c>
      <c r="S2021" s="43" t="s">
        <v>330</v>
      </c>
      <c r="V2021" s="42" t="s">
        <v>2674</v>
      </c>
      <c r="W2021"/>
    </row>
    <row r="2022" spans="1:23" s="39" customFormat="1" x14ac:dyDescent="0.35">
      <c r="A2022" s="43" t="s">
        <v>811</v>
      </c>
      <c r="B2022" s="54">
        <v>51107</v>
      </c>
      <c r="C2022" s="54" t="s">
        <v>12</v>
      </c>
      <c r="D2022" s="53">
        <v>25.583760000000002</v>
      </c>
      <c r="E2022" s="53">
        <f>SUMIFS('Ratios_MARAMA-VA'!T:T, 'Ratios_MARAMA-VA'!AA:AA, V2022)</f>
        <v>25.583759999974301</v>
      </c>
      <c r="F2022" s="53">
        <f>SUMIFS('Ratios_MARAMA-VA'!J:J, 'Ratios_MARAMA-VA'!AA:AA, V2022)</f>
        <v>8.7869848324618194E-2</v>
      </c>
      <c r="G2022" s="53"/>
      <c r="H2022" s="53">
        <f t="shared" si="24"/>
        <v>3.4345947712418525E-3</v>
      </c>
      <c r="I2022" s="53">
        <v>31.487993335701798</v>
      </c>
      <c r="J2022" s="53">
        <v>0.10814849726769969</v>
      </c>
      <c r="K2022" s="53">
        <v>33.3000533473842</v>
      </c>
      <c r="L2022" s="53">
        <v>0.11437218910900052</v>
      </c>
      <c r="M2022" s="43" t="s">
        <v>392</v>
      </c>
      <c r="N2022" s="43" t="s">
        <v>393</v>
      </c>
      <c r="O2022" s="43" t="s">
        <v>382</v>
      </c>
      <c r="P2022" s="43" t="s">
        <v>394</v>
      </c>
      <c r="Q2022" s="43" t="s">
        <v>395</v>
      </c>
      <c r="R2022" s="43" t="s">
        <v>396</v>
      </c>
      <c r="S2022" s="43" t="s">
        <v>330</v>
      </c>
      <c r="V2022" s="42" t="s">
        <v>2677</v>
      </c>
      <c r="W2022"/>
    </row>
    <row r="2023" spans="1:23" s="39" customFormat="1" x14ac:dyDescent="0.35">
      <c r="A2023" s="43" t="s">
        <v>811</v>
      </c>
      <c r="B2023" s="54">
        <v>51153</v>
      </c>
      <c r="C2023" s="54" t="s">
        <v>12</v>
      </c>
      <c r="D2023" s="53">
        <v>42.902790000000003</v>
      </c>
      <c r="E2023" s="53">
        <f>SUMIFS('Ratios_MARAMA-VA'!T:T, 'Ratios_MARAMA-VA'!AA:AA, V2023)</f>
        <v>42.9027899999572</v>
      </c>
      <c r="F2023" s="53">
        <f>SUMIFS('Ratios_MARAMA-VA'!J:J, 'Ratios_MARAMA-VA'!AA:AA, V2023)</f>
        <v>0.14735369820553901</v>
      </c>
      <c r="G2023" s="53"/>
      <c r="H2023" s="53">
        <f t="shared" si="24"/>
        <v>3.4345947712418239E-3</v>
      </c>
      <c r="I2023" s="53">
        <v>49.699933038508703</v>
      </c>
      <c r="J2023" s="53">
        <v>0.17069913014513077</v>
      </c>
      <c r="K2023" s="53">
        <v>52.410935864593903</v>
      </c>
      <c r="L2023" s="53">
        <v>0.1800103262764248</v>
      </c>
      <c r="M2023" s="43" t="s">
        <v>392</v>
      </c>
      <c r="N2023" s="43" t="s">
        <v>393</v>
      </c>
      <c r="O2023" s="43" t="s">
        <v>382</v>
      </c>
      <c r="P2023" s="43" t="s">
        <v>394</v>
      </c>
      <c r="Q2023" s="43" t="s">
        <v>395</v>
      </c>
      <c r="R2023" s="43" t="s">
        <v>396</v>
      </c>
      <c r="S2023" s="43" t="s">
        <v>330</v>
      </c>
      <c r="V2023" s="42" t="s">
        <v>2680</v>
      </c>
      <c r="W2023"/>
    </row>
    <row r="2024" spans="1:23" s="39" customFormat="1" x14ac:dyDescent="0.35">
      <c r="A2024" s="43" t="s">
        <v>811</v>
      </c>
      <c r="B2024" s="54">
        <v>51510</v>
      </c>
      <c r="C2024" s="54" t="s">
        <v>12</v>
      </c>
      <c r="D2024" s="53">
        <v>7.5191559999999997</v>
      </c>
      <c r="E2024" s="53">
        <f>SUMIFS('Ratios_MARAMA-VA'!T:T, 'Ratios_MARAMA-VA'!AA:AA, V2024)</f>
        <v>7.5191559999924404</v>
      </c>
      <c r="F2024" s="53">
        <f>SUMIFS('Ratios_MARAMA-VA'!J:J, 'Ratios_MARAMA-VA'!AA:AA, V2024)</f>
        <v>2.5825253881725799E-2</v>
      </c>
      <c r="G2024" s="53"/>
      <c r="H2024" s="53">
        <f t="shared" si="24"/>
        <v>3.4345947712418473E-3</v>
      </c>
      <c r="I2024" s="53">
        <v>8.5075850627634395</v>
      </c>
      <c r="J2024" s="53">
        <v>2.9220107172462553E-2</v>
      </c>
      <c r="K2024" s="53">
        <v>9.0723840131259195</v>
      </c>
      <c r="L2024" s="53">
        <v>3.115996269418041E-2</v>
      </c>
      <c r="M2024" s="43" t="s">
        <v>392</v>
      </c>
      <c r="N2024" s="43" t="s">
        <v>393</v>
      </c>
      <c r="O2024" s="43" t="s">
        <v>382</v>
      </c>
      <c r="P2024" s="43" t="s">
        <v>394</v>
      </c>
      <c r="Q2024" s="43" t="s">
        <v>395</v>
      </c>
      <c r="R2024" s="43" t="s">
        <v>396</v>
      </c>
      <c r="S2024" s="43" t="s">
        <v>330</v>
      </c>
      <c r="V2024" s="42" t="s">
        <v>2672</v>
      </c>
      <c r="W2024"/>
    </row>
    <row r="2025" spans="1:23" s="39" customFormat="1" x14ac:dyDescent="0.35">
      <c r="A2025" s="43" t="s">
        <v>811</v>
      </c>
      <c r="B2025" s="54">
        <v>51600</v>
      </c>
      <c r="C2025" s="54" t="s">
        <v>12</v>
      </c>
      <c r="D2025" s="53">
        <v>1.4625809999999999</v>
      </c>
      <c r="E2025" s="53">
        <f>SUMIFS('Ratios_MARAMA-VA'!T:T, 'Ratios_MARAMA-VA'!AA:AA, V2025)</f>
        <v>1.46258099999852</v>
      </c>
      <c r="F2025" s="53">
        <f>SUMIFS('Ratios_MARAMA-VA'!J:J, 'Ratios_MARAMA-VA'!AA:AA, V2025)</f>
        <v>5.0233730551126196E-3</v>
      </c>
      <c r="G2025" s="53"/>
      <c r="H2025" s="53">
        <f t="shared" si="24"/>
        <v>3.4345947712418681E-3</v>
      </c>
      <c r="I2025" s="53">
        <v>1.71501766204573</v>
      </c>
      <c r="J2025" s="53">
        <v>5.8903906946497176E-3</v>
      </c>
      <c r="K2025" s="53">
        <v>1.81935798054773</v>
      </c>
      <c r="L2025" s="53">
        <v>6.248757407006398E-3</v>
      </c>
      <c r="M2025" s="43" t="s">
        <v>392</v>
      </c>
      <c r="N2025" s="43" t="s">
        <v>393</v>
      </c>
      <c r="O2025" s="43" t="s">
        <v>382</v>
      </c>
      <c r="P2025" s="43" t="s">
        <v>394</v>
      </c>
      <c r="Q2025" s="43" t="s">
        <v>395</v>
      </c>
      <c r="R2025" s="43" t="s">
        <v>396</v>
      </c>
      <c r="S2025" s="43" t="s">
        <v>330</v>
      </c>
      <c r="V2025" s="42" t="s">
        <v>2675</v>
      </c>
      <c r="W2025"/>
    </row>
    <row r="2026" spans="1:23" s="39" customFormat="1" x14ac:dyDescent="0.35">
      <c r="A2026" s="43" t="s">
        <v>811</v>
      </c>
      <c r="B2026" s="54">
        <v>51610</v>
      </c>
      <c r="C2026" s="54" t="s">
        <v>12</v>
      </c>
      <c r="D2026" s="53">
        <v>0.42899500000000002</v>
      </c>
      <c r="E2026" s="53">
        <f>SUMIFS('Ratios_MARAMA-VA'!T:T, 'Ratios_MARAMA-VA'!AA:AA, V2026)</f>
        <v>0.42899499999956903</v>
      </c>
      <c r="F2026" s="53">
        <f>SUMIFS('Ratios_MARAMA-VA'!J:J, 'Ratios_MARAMA-VA'!AA:AA, V2026)</f>
        <v>1.4734239838874101E-3</v>
      </c>
      <c r="G2026" s="53"/>
      <c r="H2026" s="53">
        <f t="shared" si="24"/>
        <v>3.4345947712418334E-3</v>
      </c>
      <c r="I2026" s="53">
        <v>0.486944482699397</v>
      </c>
      <c r="J2026" s="53">
        <v>1.6724569741644083E-3</v>
      </c>
      <c r="K2026" s="53">
        <v>0.51668539314286599</v>
      </c>
      <c r="L2026" s="53">
        <v>1.7746049496655187E-3</v>
      </c>
      <c r="M2026" s="43" t="s">
        <v>392</v>
      </c>
      <c r="N2026" s="43" t="s">
        <v>393</v>
      </c>
      <c r="O2026" s="43" t="s">
        <v>382</v>
      </c>
      <c r="P2026" s="43" t="s">
        <v>394</v>
      </c>
      <c r="Q2026" s="43" t="s">
        <v>395</v>
      </c>
      <c r="R2026" s="43" t="s">
        <v>396</v>
      </c>
      <c r="S2026" s="43" t="s">
        <v>330</v>
      </c>
      <c r="V2026" s="42" t="s">
        <v>2676</v>
      </c>
      <c r="W2026"/>
    </row>
    <row r="2027" spans="1:23" s="39" customFormat="1" x14ac:dyDescent="0.35">
      <c r="A2027" s="43" t="s">
        <v>811</v>
      </c>
      <c r="B2027" s="54">
        <v>51683</v>
      </c>
      <c r="C2027" s="54" t="s">
        <v>12</v>
      </c>
      <c r="D2027" s="53">
        <v>1.3823399999999999</v>
      </c>
      <c r="E2027" s="53">
        <f>SUMIFS('Ratios_MARAMA-VA'!T:T, 'Ratios_MARAMA-VA'!AA:AA, V2027)</f>
        <v>1.3823399999986199</v>
      </c>
      <c r="F2027" s="53">
        <f>SUMIFS('Ratios_MARAMA-VA'!J:J, 'Ratios_MARAMA-VA'!AA:AA, V2027)</f>
        <v>4.7477777360736802E-3</v>
      </c>
      <c r="G2027" s="53"/>
      <c r="H2027" s="53">
        <f t="shared" si="24"/>
        <v>3.4345947712418222E-3</v>
      </c>
      <c r="I2027" s="53">
        <v>1.5634565153873801</v>
      </c>
      <c r="J2027" s="53">
        <v>5.369839572813455E-3</v>
      </c>
      <c r="K2027" s="53">
        <v>1.5987194186495299</v>
      </c>
      <c r="L2027" s="53">
        <v>5.4909533559764408E-3</v>
      </c>
      <c r="M2027" s="43" t="s">
        <v>392</v>
      </c>
      <c r="N2027" s="43" t="s">
        <v>393</v>
      </c>
      <c r="O2027" s="43" t="s">
        <v>382</v>
      </c>
      <c r="P2027" s="43" t="s">
        <v>394</v>
      </c>
      <c r="Q2027" s="43" t="s">
        <v>395</v>
      </c>
      <c r="R2027" s="43" t="s">
        <v>396</v>
      </c>
      <c r="S2027" s="43" t="s">
        <v>330</v>
      </c>
      <c r="V2027" s="42" t="s">
        <v>2678</v>
      </c>
      <c r="W2027"/>
    </row>
    <row r="2028" spans="1:23" s="39" customFormat="1" x14ac:dyDescent="0.35">
      <c r="A2028" s="43" t="s">
        <v>811</v>
      </c>
      <c r="B2028" s="54">
        <v>51685</v>
      </c>
      <c r="C2028" s="54" t="s">
        <v>12</v>
      </c>
      <c r="D2028" s="53">
        <v>0.21700150000000001</v>
      </c>
      <c r="E2028" s="53">
        <f>SUMIFS('Ratios_MARAMA-VA'!T:T, 'Ratios_MARAMA-VA'!AA:AA, V2028)</f>
        <v>0.21700149999978199</v>
      </c>
      <c r="F2028" s="53">
        <f>SUMIFS('Ratios_MARAMA-VA'!J:J, 'Ratios_MARAMA-VA'!AA:AA, V2028)</f>
        <v>7.4531221725088897E-4</v>
      </c>
      <c r="G2028" s="53"/>
      <c r="H2028" s="53">
        <f t="shared" si="24"/>
        <v>3.4345947712418473E-3</v>
      </c>
      <c r="I2028" s="53">
        <v>0.2468757837236</v>
      </c>
      <c r="J2028" s="53">
        <v>8.4791827592330972E-4</v>
      </c>
      <c r="K2028" s="53">
        <v>0.252267071583262</v>
      </c>
      <c r="L2028" s="53">
        <v>8.6643516501636443E-4</v>
      </c>
      <c r="M2028" s="43" t="s">
        <v>392</v>
      </c>
      <c r="N2028" s="43" t="s">
        <v>393</v>
      </c>
      <c r="O2028" s="43" t="s">
        <v>382</v>
      </c>
      <c r="P2028" s="43" t="s">
        <v>394</v>
      </c>
      <c r="Q2028" s="43" t="s">
        <v>395</v>
      </c>
      <c r="R2028" s="43" t="s">
        <v>396</v>
      </c>
      <c r="S2028" s="43" t="s">
        <v>330</v>
      </c>
      <c r="V2028" s="42" t="s">
        <v>2679</v>
      </c>
      <c r="W2028"/>
    </row>
    <row r="2029" spans="1:23" s="39" customFormat="1" x14ac:dyDescent="0.35">
      <c r="A2029" s="43" t="s">
        <v>497</v>
      </c>
      <c r="B2029" s="54">
        <v>24009</v>
      </c>
      <c r="C2029" s="54" t="s">
        <v>12</v>
      </c>
      <c r="D2029" s="53">
        <v>2.184088</v>
      </c>
      <c r="E2029" s="53">
        <f>SUMIFS('Ratios_MARAMA-VA'!T:T, 'Ratios_MARAMA-VA'!AA:AA, V2029)</f>
        <v>2.1840879999978</v>
      </c>
      <c r="F2029" s="53">
        <f>SUMIFS('Ratios_MARAMA-VA'!J:J, 'Ratios_MARAMA-VA'!AA:AA, V2029)</f>
        <v>7.5014572247245103E-3</v>
      </c>
      <c r="G2029" s="53"/>
      <c r="H2029" s="53">
        <f t="shared" si="24"/>
        <v>3.4345947712418486E-3</v>
      </c>
      <c r="I2029" s="53">
        <v>2.4278909593501798</v>
      </c>
      <c r="J2029" s="53">
        <v>8.3388215941294832E-3</v>
      </c>
      <c r="K2029" s="53">
        <v>2.4824952819238</v>
      </c>
      <c r="L2029" s="53">
        <v>8.526365314928043E-3</v>
      </c>
      <c r="M2029" s="43" t="s">
        <v>731</v>
      </c>
      <c r="N2029" s="43" t="s">
        <v>393</v>
      </c>
      <c r="O2029" s="43" t="s">
        <v>382</v>
      </c>
      <c r="P2029" s="43" t="s">
        <v>394</v>
      </c>
      <c r="Q2029" s="43" t="s">
        <v>395</v>
      </c>
      <c r="R2029" s="43" t="s">
        <v>732</v>
      </c>
      <c r="S2029" s="43" t="s">
        <v>330</v>
      </c>
      <c r="V2029" s="42" t="s">
        <v>2681</v>
      </c>
      <c r="W2029"/>
    </row>
    <row r="2030" spans="1:23" s="39" customFormat="1" x14ac:dyDescent="0.35">
      <c r="A2030" s="43" t="s">
        <v>497</v>
      </c>
      <c r="B2030" s="54">
        <v>24017</v>
      </c>
      <c r="C2030" s="54" t="s">
        <v>12</v>
      </c>
      <c r="D2030" s="53">
        <v>3.8384429999999998</v>
      </c>
      <c r="E2030" s="53">
        <f>SUMIFS('Ratios_MARAMA-VA'!T:T, 'Ratios_MARAMA-VA'!AA:AA, V2030)</f>
        <v>3.83844299999617</v>
      </c>
      <c r="F2030" s="53">
        <f>SUMIFS('Ratios_MARAMA-VA'!J:J, 'Ratios_MARAMA-VA'!AA:AA, V2030)</f>
        <v>1.31834962574966E-2</v>
      </c>
      <c r="G2030" s="53"/>
      <c r="H2030" s="53">
        <f t="shared" si="24"/>
        <v>3.434594771241817E-3</v>
      </c>
      <c r="I2030" s="53">
        <v>4.2253787837486003</v>
      </c>
      <c r="J2030" s="53">
        <v>1.4512463877179051E-2</v>
      </c>
      <c r="K2030" s="53">
        <v>4.3050331893594498</v>
      </c>
      <c r="L2030" s="53">
        <v>1.4786044482196449E-2</v>
      </c>
      <c r="M2030" s="43" t="s">
        <v>731</v>
      </c>
      <c r="N2030" s="43" t="s">
        <v>393</v>
      </c>
      <c r="O2030" s="43" t="s">
        <v>382</v>
      </c>
      <c r="P2030" s="43" t="s">
        <v>394</v>
      </c>
      <c r="Q2030" s="43" t="s">
        <v>395</v>
      </c>
      <c r="R2030" s="43" t="s">
        <v>732</v>
      </c>
      <c r="S2030" s="43" t="s">
        <v>330</v>
      </c>
      <c r="V2030" s="42" t="s">
        <v>2682</v>
      </c>
      <c r="W2030"/>
    </row>
    <row r="2031" spans="1:23" s="39" customFormat="1" x14ac:dyDescent="0.35">
      <c r="A2031" s="43" t="s">
        <v>497</v>
      </c>
      <c r="B2031" s="54">
        <v>24021</v>
      </c>
      <c r="C2031" s="54" t="s">
        <v>12</v>
      </c>
      <c r="D2031" s="53">
        <v>11.249140000000001</v>
      </c>
      <c r="E2031" s="53">
        <f>SUMIFS('Ratios_MARAMA-VA'!T:T, 'Ratios_MARAMA-VA'!AA:AA, V2031)</f>
        <v>11.249139999988699</v>
      </c>
      <c r="F2031" s="53">
        <f>SUMIFS('Ratios_MARAMA-VA'!J:J, 'Ratios_MARAMA-VA'!AA:AA, V2031)</f>
        <v>3.86362374249287E-2</v>
      </c>
      <c r="G2031" s="53"/>
      <c r="H2031" s="53">
        <f t="shared" si="24"/>
        <v>3.4345947712418473E-3</v>
      </c>
      <c r="I2031" s="53">
        <v>12.9118502265712</v>
      </c>
      <c r="J2031" s="53">
        <v>4.4346973275239308E-2</v>
      </c>
      <c r="K2031" s="53">
        <v>13.337325332607</v>
      </c>
      <c r="L2031" s="53">
        <v>4.580830784972343E-2</v>
      </c>
      <c r="M2031" s="43" t="s">
        <v>731</v>
      </c>
      <c r="N2031" s="43" t="s">
        <v>393</v>
      </c>
      <c r="O2031" s="43" t="s">
        <v>382</v>
      </c>
      <c r="P2031" s="43" t="s">
        <v>394</v>
      </c>
      <c r="Q2031" s="43" t="s">
        <v>395</v>
      </c>
      <c r="R2031" s="43" t="s">
        <v>732</v>
      </c>
      <c r="S2031" s="43" t="s">
        <v>330</v>
      </c>
      <c r="V2031" s="42" t="s">
        <v>2683</v>
      </c>
      <c r="W2031"/>
    </row>
    <row r="2032" spans="1:23" s="39" customFormat="1" x14ac:dyDescent="0.35">
      <c r="A2032" s="43" t="s">
        <v>497</v>
      </c>
      <c r="B2032" s="54">
        <v>24031</v>
      </c>
      <c r="C2032" s="54" t="s">
        <v>12</v>
      </c>
      <c r="D2032" s="53">
        <v>26.113849999999999</v>
      </c>
      <c r="E2032" s="53">
        <f>SUMIFS('Ratios_MARAMA-VA'!T:T, 'Ratios_MARAMA-VA'!AA:AA, V2032)</f>
        <v>26.113849999973699</v>
      </c>
      <c r="F2032" s="53">
        <f>SUMIFS('Ratios_MARAMA-VA'!J:J, 'Ratios_MARAMA-VA'!AA:AA, V2032)</f>
        <v>8.9690492666903807E-2</v>
      </c>
      <c r="G2032" s="53"/>
      <c r="H2032" s="53">
        <f t="shared" si="24"/>
        <v>3.434594771241856E-3</v>
      </c>
      <c r="I2032" s="53">
        <v>29.926955640706499</v>
      </c>
      <c r="J2032" s="53">
        <v>0.10278696536275751</v>
      </c>
      <c r="K2032" s="53">
        <v>31.658339316602301</v>
      </c>
      <c r="L2032" s="53">
        <v>0.10873356668300274</v>
      </c>
      <c r="M2032" s="43" t="s">
        <v>731</v>
      </c>
      <c r="N2032" s="43" t="s">
        <v>393</v>
      </c>
      <c r="O2032" s="43" t="s">
        <v>382</v>
      </c>
      <c r="P2032" s="43" t="s">
        <v>394</v>
      </c>
      <c r="Q2032" s="43" t="s">
        <v>395</v>
      </c>
      <c r="R2032" s="43" t="s">
        <v>732</v>
      </c>
      <c r="S2032" s="43" t="s">
        <v>330</v>
      </c>
      <c r="V2032" s="42" t="s">
        <v>2684</v>
      </c>
      <c r="W2032"/>
    </row>
    <row r="2033" spans="1:23" s="39" customFormat="1" x14ac:dyDescent="0.35">
      <c r="A2033" s="43" t="s">
        <v>497</v>
      </c>
      <c r="B2033" s="54">
        <v>24033</v>
      </c>
      <c r="C2033" s="54" t="s">
        <v>12</v>
      </c>
      <c r="D2033" s="53">
        <v>32.238709999999998</v>
      </c>
      <c r="E2033" s="53">
        <f>SUMIFS('Ratios_MARAMA-VA'!T:T, 'Ratios_MARAMA-VA'!AA:AA, V2033)</f>
        <v>32.238709999967597</v>
      </c>
      <c r="F2033" s="53">
        <f>SUMIFS('Ratios_MARAMA-VA'!J:J, 'Ratios_MARAMA-VA'!AA:AA, V2033)</f>
        <v>0.11072690479747101</v>
      </c>
      <c r="G2033" s="53"/>
      <c r="H2033" s="53">
        <f t="shared" si="24"/>
        <v>3.4345947712418486E-3</v>
      </c>
      <c r="I2033" s="53">
        <v>34.476933599377901</v>
      </c>
      <c r="J2033" s="53">
        <v>0.11841429586887575</v>
      </c>
      <c r="K2033" s="53">
        <v>35.222179790482897</v>
      </c>
      <c r="L2033" s="53">
        <v>0.12097391454013287</v>
      </c>
      <c r="M2033" s="43" t="s">
        <v>731</v>
      </c>
      <c r="N2033" s="43" t="s">
        <v>393</v>
      </c>
      <c r="O2033" s="43" t="s">
        <v>382</v>
      </c>
      <c r="P2033" s="43" t="s">
        <v>394</v>
      </c>
      <c r="Q2033" s="43" t="s">
        <v>395</v>
      </c>
      <c r="R2033" s="43" t="s">
        <v>732</v>
      </c>
      <c r="S2033" s="43" t="s">
        <v>330</v>
      </c>
      <c r="V2033" s="42" t="s">
        <v>2685</v>
      </c>
      <c r="W2033"/>
    </row>
    <row r="2034" spans="1:23" s="39" customFormat="1" x14ac:dyDescent="0.35">
      <c r="A2034" s="43" t="s">
        <v>811</v>
      </c>
      <c r="B2034" s="54">
        <v>51013</v>
      </c>
      <c r="C2034" s="54" t="s">
        <v>12</v>
      </c>
      <c r="D2034" s="53">
        <v>18.701029999999999</v>
      </c>
      <c r="E2034" s="53">
        <f>SUMIFS('Ratios_MARAMA-VA'!T:T, 'Ratios_MARAMA-VA'!AA:AA, V2034)</f>
        <v>18.701029999981198</v>
      </c>
      <c r="F2034" s="53">
        <f>SUMIFS('Ratios_MARAMA-VA'!J:J, 'Ratios_MARAMA-VA'!AA:AA, V2034)</f>
        <v>6.4230459854772298E-2</v>
      </c>
      <c r="G2034" s="53"/>
      <c r="H2034" s="53">
        <f t="shared" si="24"/>
        <v>3.4345947712418447E-3</v>
      </c>
      <c r="I2034" s="53">
        <v>20.955864587659299</v>
      </c>
      <c r="J2034" s="53">
        <v>7.1974902939626759E-2</v>
      </c>
      <c r="K2034" s="53">
        <v>22.297369349419</v>
      </c>
      <c r="L2034" s="53">
        <v>7.6582428179962664E-2</v>
      </c>
      <c r="M2034" s="43" t="s">
        <v>731</v>
      </c>
      <c r="N2034" s="43" t="s">
        <v>393</v>
      </c>
      <c r="O2034" s="43" t="s">
        <v>382</v>
      </c>
      <c r="P2034" s="43" t="s">
        <v>394</v>
      </c>
      <c r="Q2034" s="43" t="s">
        <v>395</v>
      </c>
      <c r="R2034" s="43" t="s">
        <v>732</v>
      </c>
      <c r="S2034" s="43" t="s">
        <v>330</v>
      </c>
      <c r="V2034" s="42" t="s">
        <v>2687</v>
      </c>
      <c r="W2034"/>
    </row>
    <row r="2035" spans="1:23" s="39" customFormat="1" x14ac:dyDescent="0.35">
      <c r="A2035" s="43" t="s">
        <v>811</v>
      </c>
      <c r="B2035" s="54">
        <v>51059</v>
      </c>
      <c r="C2035" s="54" t="s">
        <v>12</v>
      </c>
      <c r="D2035" s="53">
        <v>137.9657</v>
      </c>
      <c r="E2035" s="53">
        <f>SUMIFS('Ratios_MARAMA-VA'!T:T, 'Ratios_MARAMA-VA'!AA:AA, V2035)</f>
        <v>137.96569999986201</v>
      </c>
      <c r="F2035" s="53">
        <f>SUMIFS('Ratios_MARAMA-VA'!J:J, 'Ratios_MARAMA-VA'!AA:AA, V2035)</f>
        <v>0.47385627183024498</v>
      </c>
      <c r="G2035" s="53"/>
      <c r="H2035" s="53">
        <f t="shared" si="24"/>
        <v>3.43459477124183E-3</v>
      </c>
      <c r="I2035" s="53">
        <v>162.120005383462</v>
      </c>
      <c r="J2035" s="53">
        <v>0.55681652280373595</v>
      </c>
      <c r="K2035" s="53">
        <v>172.28612383144699</v>
      </c>
      <c r="L2035" s="53">
        <v>0.5917330200690103</v>
      </c>
      <c r="M2035" s="43" t="s">
        <v>731</v>
      </c>
      <c r="N2035" s="43" t="s">
        <v>393</v>
      </c>
      <c r="O2035" s="43" t="s">
        <v>382</v>
      </c>
      <c r="P2035" s="43" t="s">
        <v>394</v>
      </c>
      <c r="Q2035" s="43" t="s">
        <v>395</v>
      </c>
      <c r="R2035" s="43" t="s">
        <v>732</v>
      </c>
      <c r="S2035" s="43" t="s">
        <v>330</v>
      </c>
      <c r="V2035" s="42" t="s">
        <v>2688</v>
      </c>
      <c r="W2035"/>
    </row>
    <row r="2036" spans="1:23" s="39" customFormat="1" x14ac:dyDescent="0.35">
      <c r="A2036" s="43" t="s">
        <v>811</v>
      </c>
      <c r="B2036" s="54">
        <v>51107</v>
      </c>
      <c r="C2036" s="54" t="s">
        <v>12</v>
      </c>
      <c r="D2036" s="53">
        <v>30.885069999999999</v>
      </c>
      <c r="E2036" s="53">
        <f>SUMIFS('Ratios_MARAMA-VA'!T:T, 'Ratios_MARAMA-VA'!AA:AA, V2036)</f>
        <v>30.8850699999692</v>
      </c>
      <c r="F2036" s="53">
        <f>SUMIFS('Ratios_MARAMA-VA'!J:J, 'Ratios_MARAMA-VA'!AA:AA, V2036)</f>
        <v>0.106077699931331</v>
      </c>
      <c r="G2036" s="53"/>
      <c r="H2036" s="53">
        <f t="shared" si="24"/>
        <v>3.4345947712417935E-3</v>
      </c>
      <c r="I2036" s="53">
        <v>38.012742393326299</v>
      </c>
      <c r="J2036" s="53">
        <v>0.13055836626467976</v>
      </c>
      <c r="K2036" s="53">
        <v>40.200286378456397</v>
      </c>
      <c r="L2036" s="53">
        <v>0.13807169339786904</v>
      </c>
      <c r="M2036" s="43" t="s">
        <v>731</v>
      </c>
      <c r="N2036" s="43" t="s">
        <v>393</v>
      </c>
      <c r="O2036" s="43" t="s">
        <v>382</v>
      </c>
      <c r="P2036" s="43" t="s">
        <v>394</v>
      </c>
      <c r="Q2036" s="43" t="s">
        <v>395</v>
      </c>
      <c r="R2036" s="43" t="s">
        <v>732</v>
      </c>
      <c r="S2036" s="43" t="s">
        <v>330</v>
      </c>
      <c r="V2036" s="42" t="s">
        <v>2694</v>
      </c>
      <c r="W2036"/>
    </row>
    <row r="2037" spans="1:23" s="39" customFormat="1" x14ac:dyDescent="0.35">
      <c r="A2037" s="43" t="s">
        <v>811</v>
      </c>
      <c r="B2037" s="54">
        <v>51153</v>
      </c>
      <c r="C2037" s="54" t="s">
        <v>12</v>
      </c>
      <c r="D2037" s="53">
        <v>51.792839999999998</v>
      </c>
      <c r="E2037" s="53">
        <f>SUMIFS('Ratios_MARAMA-VA'!T:T, 'Ratios_MARAMA-VA'!AA:AA, V2037)</f>
        <v>51.7928399999482</v>
      </c>
      <c r="F2037" s="53">
        <f>SUMIFS('Ratios_MARAMA-VA'!J:J, 'Ratios_MARAMA-VA'!AA:AA, V2037)</f>
        <v>0.17788741745158701</v>
      </c>
      <c r="G2037" s="53"/>
      <c r="H2037" s="53">
        <f t="shared" si="24"/>
        <v>3.4345947712418343E-3</v>
      </c>
      <c r="I2037" s="53">
        <v>59.998444853451097</v>
      </c>
      <c r="J2037" s="53">
        <v>0.20607034497630469</v>
      </c>
      <c r="K2037" s="53">
        <v>63.271204867682798</v>
      </c>
      <c r="L2037" s="53">
        <v>0.21731094940871423</v>
      </c>
      <c r="M2037" s="43" t="s">
        <v>731</v>
      </c>
      <c r="N2037" s="43" t="s">
        <v>393</v>
      </c>
      <c r="O2037" s="43" t="s">
        <v>382</v>
      </c>
      <c r="P2037" s="43" t="s">
        <v>394</v>
      </c>
      <c r="Q2037" s="43" t="s">
        <v>395</v>
      </c>
      <c r="R2037" s="43" t="s">
        <v>732</v>
      </c>
      <c r="S2037" s="43" t="s">
        <v>330</v>
      </c>
      <c r="V2037" s="42" t="s">
        <v>2697</v>
      </c>
      <c r="W2037"/>
    </row>
    <row r="2038" spans="1:23" s="39" customFormat="1" x14ac:dyDescent="0.35">
      <c r="A2038" s="43" t="s">
        <v>811</v>
      </c>
      <c r="B2038" s="54">
        <v>51510</v>
      </c>
      <c r="C2038" s="54" t="s">
        <v>12</v>
      </c>
      <c r="D2038" s="53">
        <v>9.0772300000000001</v>
      </c>
      <c r="E2038" s="53">
        <f>SUMIFS('Ratios_MARAMA-VA'!T:T, 'Ratios_MARAMA-VA'!AA:AA, V2038)</f>
        <v>9.0772299999909496</v>
      </c>
      <c r="F2038" s="53">
        <f>SUMIFS('Ratios_MARAMA-VA'!J:J, 'Ratios_MARAMA-VA'!AA:AA, V2038)</f>
        <v>3.1176606695328301E-2</v>
      </c>
      <c r="G2038" s="53"/>
      <c r="H2038" s="53">
        <f t="shared" si="24"/>
        <v>3.43459477124182E-3</v>
      </c>
      <c r="I2038" s="53">
        <v>10.270475351125601</v>
      </c>
      <c r="J2038" s="53">
        <v>3.5274920939143986E-2</v>
      </c>
      <c r="K2038" s="53">
        <v>10.952308521789799</v>
      </c>
      <c r="L2038" s="53">
        <v>3.761674158196647E-2</v>
      </c>
      <c r="M2038" s="43" t="s">
        <v>731</v>
      </c>
      <c r="N2038" s="43" t="s">
        <v>393</v>
      </c>
      <c r="O2038" s="43" t="s">
        <v>382</v>
      </c>
      <c r="P2038" s="43" t="s">
        <v>394</v>
      </c>
      <c r="Q2038" s="43" t="s">
        <v>395</v>
      </c>
      <c r="R2038" s="43" t="s">
        <v>732</v>
      </c>
      <c r="S2038" s="43" t="s">
        <v>330</v>
      </c>
      <c r="V2038" s="42" t="s">
        <v>2686</v>
      </c>
      <c r="W2038"/>
    </row>
    <row r="2039" spans="1:23" s="39" customFormat="1" x14ac:dyDescent="0.35">
      <c r="A2039" s="43" t="s">
        <v>811</v>
      </c>
      <c r="B2039" s="54">
        <v>51600</v>
      </c>
      <c r="C2039" s="54" t="s">
        <v>12</v>
      </c>
      <c r="D2039" s="53">
        <v>1.7656480000000001</v>
      </c>
      <c r="E2039" s="53">
        <f>SUMIFS('Ratios_MARAMA-VA'!T:T, 'Ratios_MARAMA-VA'!AA:AA, V2039)</f>
        <v>1.76564799999824</v>
      </c>
      <c r="F2039" s="53">
        <f>SUMIFS('Ratios_MARAMA-VA'!J:J, 'Ratios_MARAMA-VA'!AA:AA, V2039)</f>
        <v>6.0642853886475299E-3</v>
      </c>
      <c r="G2039" s="53"/>
      <c r="H2039" s="53">
        <f t="shared" si="24"/>
        <v>3.4345947712418187E-3</v>
      </c>
      <c r="I2039" s="53">
        <v>2.07039302777468</v>
      </c>
      <c r="J2039" s="53">
        <v>7.1109610676104336E-3</v>
      </c>
      <c r="K2039" s="53">
        <v>2.1963541025339102</v>
      </c>
      <c r="L2039" s="53">
        <v>7.5435863163584851E-3</v>
      </c>
      <c r="M2039" s="43" t="s">
        <v>731</v>
      </c>
      <c r="N2039" s="43" t="s">
        <v>393</v>
      </c>
      <c r="O2039" s="43" t="s">
        <v>382</v>
      </c>
      <c r="P2039" s="43" t="s">
        <v>394</v>
      </c>
      <c r="Q2039" s="43" t="s">
        <v>395</v>
      </c>
      <c r="R2039" s="43" t="s">
        <v>732</v>
      </c>
      <c r="S2039" s="43" t="s">
        <v>330</v>
      </c>
      <c r="V2039" s="42" t="s">
        <v>2689</v>
      </c>
      <c r="W2039"/>
    </row>
    <row r="2040" spans="1:23" s="39" customFormat="1" x14ac:dyDescent="0.35">
      <c r="A2040" s="43" t="s">
        <v>811</v>
      </c>
      <c r="B2040" s="54">
        <v>51610</v>
      </c>
      <c r="C2040" s="54" t="s">
        <v>12</v>
      </c>
      <c r="D2040" s="53">
        <v>0.51788880000000004</v>
      </c>
      <c r="E2040" s="53">
        <f>SUMIFS('Ratios_MARAMA-VA'!T:T, 'Ratios_MARAMA-VA'!AA:AA, V2040)</f>
        <v>0.51788879999948201</v>
      </c>
      <c r="F2040" s="53">
        <f>SUMIFS('Ratios_MARAMA-VA'!J:J, 'Ratios_MARAMA-VA'!AA:AA, V2040)</f>
        <v>1.7787381645629199E-3</v>
      </c>
      <c r="G2040" s="53"/>
      <c r="H2040" s="53">
        <f t="shared" si="24"/>
        <v>3.434594771241817E-3</v>
      </c>
      <c r="I2040" s="53">
        <v>0.58784623086938403</v>
      </c>
      <c r="J2040" s="53">
        <v>2.0190135908381966E-3</v>
      </c>
      <c r="K2040" s="53">
        <v>0.62374987641414703</v>
      </c>
      <c r="L2040" s="53">
        <v>2.1423280640947588E-3</v>
      </c>
      <c r="M2040" s="43" t="s">
        <v>731</v>
      </c>
      <c r="N2040" s="43" t="s">
        <v>393</v>
      </c>
      <c r="O2040" s="43" t="s">
        <v>382</v>
      </c>
      <c r="P2040" s="43" t="s">
        <v>394</v>
      </c>
      <c r="Q2040" s="43" t="s">
        <v>395</v>
      </c>
      <c r="R2040" s="43" t="s">
        <v>732</v>
      </c>
      <c r="S2040" s="43" t="s">
        <v>330</v>
      </c>
      <c r="V2040" s="42" t="s">
        <v>2693</v>
      </c>
      <c r="W2040"/>
    </row>
    <row r="2041" spans="1:23" s="39" customFormat="1" x14ac:dyDescent="0.35">
      <c r="A2041" s="43" t="s">
        <v>811</v>
      </c>
      <c r="B2041" s="54">
        <v>51683</v>
      </c>
      <c r="C2041" s="54" t="s">
        <v>12</v>
      </c>
      <c r="D2041" s="53">
        <v>1.6687799999999999</v>
      </c>
      <c r="E2041" s="53">
        <f>SUMIFS('Ratios_MARAMA-VA'!T:T, 'Ratios_MARAMA-VA'!AA:AA, V2041)</f>
        <v>1.6687799999983299</v>
      </c>
      <c r="F2041" s="53">
        <f>SUMIFS('Ratios_MARAMA-VA'!J:J, 'Ratios_MARAMA-VA'!AA:AA, V2041)</f>
        <v>5.7315830623472204E-3</v>
      </c>
      <c r="G2041" s="53"/>
      <c r="H2041" s="53">
        <f t="shared" si="24"/>
        <v>3.4345947712418391E-3</v>
      </c>
      <c r="I2041" s="53">
        <v>1.8874263667029501</v>
      </c>
      <c r="J2041" s="53">
        <v>6.4825447301819338E-3</v>
      </c>
      <c r="K2041" s="53">
        <v>1.9299962320803601</v>
      </c>
      <c r="L2041" s="53">
        <v>6.6287549672196557E-3</v>
      </c>
      <c r="M2041" s="43" t="s">
        <v>731</v>
      </c>
      <c r="N2041" s="43" t="s">
        <v>393</v>
      </c>
      <c r="O2041" s="43" t="s">
        <v>382</v>
      </c>
      <c r="P2041" s="43" t="s">
        <v>394</v>
      </c>
      <c r="Q2041" s="43" t="s">
        <v>395</v>
      </c>
      <c r="R2041" s="43" t="s">
        <v>732</v>
      </c>
      <c r="S2041" s="43" t="s">
        <v>330</v>
      </c>
      <c r="V2041" s="42" t="s">
        <v>2695</v>
      </c>
      <c r="W2041"/>
    </row>
    <row r="2042" spans="1:23" s="39" customFormat="1" x14ac:dyDescent="0.35">
      <c r="A2042" s="43" t="s">
        <v>811</v>
      </c>
      <c r="B2042" s="54">
        <v>51685</v>
      </c>
      <c r="C2042" s="54" t="s">
        <v>12</v>
      </c>
      <c r="D2042" s="53">
        <v>0.26196720000000001</v>
      </c>
      <c r="E2042" s="53">
        <f>SUMIFS('Ratios_MARAMA-VA'!T:T, 'Ratios_MARAMA-VA'!AA:AA, V2042)</f>
        <v>0.261967199999738</v>
      </c>
      <c r="F2042" s="53">
        <f>SUMIFS('Ratios_MARAMA-VA'!J:J, 'Ratios_MARAMA-VA'!AA:AA, V2042)</f>
        <v>8.99751175355963E-4</v>
      </c>
      <c r="G2042" s="53"/>
      <c r="H2042" s="53">
        <f t="shared" si="24"/>
        <v>3.4345947712418304E-3</v>
      </c>
      <c r="I2042" s="53">
        <v>0.29803184682998501</v>
      </c>
      <c r="J2042" s="53">
        <v>1.0236186227858125E-3</v>
      </c>
      <c r="K2042" s="53">
        <v>0.30454028379926801</v>
      </c>
      <c r="L2042" s="53">
        <v>1.0459724663694689E-3</v>
      </c>
      <c r="M2042" s="43" t="s">
        <v>731</v>
      </c>
      <c r="N2042" s="43" t="s">
        <v>393</v>
      </c>
      <c r="O2042" s="43" t="s">
        <v>382</v>
      </c>
      <c r="P2042" s="43" t="s">
        <v>394</v>
      </c>
      <c r="Q2042" s="43" t="s">
        <v>395</v>
      </c>
      <c r="R2042" s="43" t="s">
        <v>732</v>
      </c>
      <c r="S2042" s="43" t="s">
        <v>330</v>
      </c>
      <c r="V2042" s="42" t="s">
        <v>2696</v>
      </c>
      <c r="W2042"/>
    </row>
    <row r="2043" spans="1:23" s="39" customFormat="1" x14ac:dyDescent="0.35">
      <c r="A2043" s="43" t="s">
        <v>497</v>
      </c>
      <c r="B2043" s="54">
        <v>24009</v>
      </c>
      <c r="C2043" s="54" t="s">
        <v>12</v>
      </c>
      <c r="D2043" s="53">
        <v>4.8124306710000004</v>
      </c>
      <c r="E2043" s="53">
        <f>SUMIFS('Ratios_MARAMA-VA'!T:T, 'Ratios_MARAMA-VA'!AA:AA, V2043)</f>
        <v>4.8124306709947202</v>
      </c>
      <c r="F2043" s="53">
        <f>SUMIFS('Ratios_MARAMA-VA'!J:J, 'Ratios_MARAMA-VA'!AA:AA, V2043)</f>
        <v>1.31528345345031E-2</v>
      </c>
      <c r="G2043" s="53"/>
      <c r="H2043" s="53">
        <f t="shared" si="24"/>
        <v>2.733095899703514E-3</v>
      </c>
      <c r="I2043" s="53">
        <v>5.1387064930060102</v>
      </c>
      <c r="J2043" s="53">
        <v>1.404457764581455E-2</v>
      </c>
      <c r="K2043" s="53">
        <v>5.2255644574348104</v>
      </c>
      <c r="L2043" s="53">
        <v>1.4281968792251498E-2</v>
      </c>
      <c r="M2043" s="43" t="s">
        <v>733</v>
      </c>
      <c r="N2043" s="43" t="s">
        <v>393</v>
      </c>
      <c r="O2043" s="43" t="s">
        <v>382</v>
      </c>
      <c r="P2043" s="43" t="s">
        <v>394</v>
      </c>
      <c r="Q2043" s="43" t="s">
        <v>734</v>
      </c>
      <c r="R2043" s="43" t="s">
        <v>389</v>
      </c>
      <c r="S2043" s="43" t="s">
        <v>330</v>
      </c>
      <c r="V2043" s="42" t="s">
        <v>2698</v>
      </c>
      <c r="W2043"/>
    </row>
    <row r="2044" spans="1:23" s="39" customFormat="1" x14ac:dyDescent="0.35">
      <c r="A2044" s="43" t="s">
        <v>497</v>
      </c>
      <c r="B2044" s="54">
        <v>24017</v>
      </c>
      <c r="C2044" s="54" t="s">
        <v>12</v>
      </c>
      <c r="D2044" s="53">
        <v>9.8118088609999994</v>
      </c>
      <c r="E2044" s="53">
        <f>SUMIFS('Ratios_MARAMA-VA'!T:T, 'Ratios_MARAMA-VA'!AA:AA, V2044)</f>
        <v>9.8118088609891707</v>
      </c>
      <c r="F2044" s="53">
        <f>SUMIFS('Ratios_MARAMA-VA'!J:J, 'Ratios_MARAMA-VA'!AA:AA, V2044)</f>
        <v>2.6816614566644401E-2</v>
      </c>
      <c r="G2044" s="53"/>
      <c r="H2044" s="53">
        <f t="shared" si="24"/>
        <v>2.7330958997035439E-3</v>
      </c>
      <c r="I2044" s="53">
        <v>10.4770352757472</v>
      </c>
      <c r="J2044" s="53">
        <v>2.8634742153194063E-2</v>
      </c>
      <c r="K2044" s="53">
        <v>10.6541253583465</v>
      </c>
      <c r="L2044" s="53">
        <v>2.9118746331824368E-2</v>
      </c>
      <c r="M2044" s="43" t="s">
        <v>733</v>
      </c>
      <c r="N2044" s="43" t="s">
        <v>393</v>
      </c>
      <c r="O2044" s="43" t="s">
        <v>382</v>
      </c>
      <c r="P2044" s="43" t="s">
        <v>394</v>
      </c>
      <c r="Q2044" s="43" t="s">
        <v>734</v>
      </c>
      <c r="R2044" s="43" t="s">
        <v>389</v>
      </c>
      <c r="S2044" s="43" t="s">
        <v>330</v>
      </c>
      <c r="V2044" s="42" t="s">
        <v>2699</v>
      </c>
      <c r="W2044"/>
    </row>
    <row r="2045" spans="1:23" s="39" customFormat="1" x14ac:dyDescent="0.35">
      <c r="A2045" s="43" t="s">
        <v>497</v>
      </c>
      <c r="B2045" s="54">
        <v>24021</v>
      </c>
      <c r="C2045" s="54" t="s">
        <v>12</v>
      </c>
      <c r="D2045" s="53">
        <v>72.880816719999999</v>
      </c>
      <c r="E2045" s="53">
        <f>SUMIFS('Ratios_MARAMA-VA'!T:T, 'Ratios_MARAMA-VA'!AA:AA, V2045)</f>
        <v>72.880816719920105</v>
      </c>
      <c r="F2045" s="53">
        <f>SUMIFS('Ratios_MARAMA-VA'!J:J, 'Ratios_MARAMA-VA'!AA:AA, V2045)</f>
        <v>0.19919026134425799</v>
      </c>
      <c r="G2045" s="53"/>
      <c r="H2045" s="53">
        <f t="shared" si="24"/>
        <v>2.7330958997035283E-3</v>
      </c>
      <c r="I2045" s="53">
        <v>77.8220304245595</v>
      </c>
      <c r="J2045" s="53">
        <v>0.21269507225996681</v>
      </c>
      <c r="K2045" s="53">
        <v>79.137432103871703</v>
      </c>
      <c r="L2045" s="53">
        <v>0.21629019119615811</v>
      </c>
      <c r="M2045" s="43" t="s">
        <v>733</v>
      </c>
      <c r="N2045" s="43" t="s">
        <v>393</v>
      </c>
      <c r="O2045" s="43" t="s">
        <v>382</v>
      </c>
      <c r="P2045" s="43" t="s">
        <v>394</v>
      </c>
      <c r="Q2045" s="43" t="s">
        <v>734</v>
      </c>
      <c r="R2045" s="43" t="s">
        <v>389</v>
      </c>
      <c r="S2045" s="43" t="s">
        <v>330</v>
      </c>
      <c r="V2045" s="42" t="s">
        <v>2700</v>
      </c>
      <c r="W2045"/>
    </row>
    <row r="2046" spans="1:23" s="39" customFormat="1" x14ac:dyDescent="0.35">
      <c r="A2046" s="43" t="s">
        <v>497</v>
      </c>
      <c r="B2046" s="54">
        <v>24031</v>
      </c>
      <c r="C2046" s="54" t="s">
        <v>12</v>
      </c>
      <c r="D2046" s="53">
        <v>25.047406079999998</v>
      </c>
      <c r="E2046" s="53">
        <f>SUMIFS('Ratios_MARAMA-VA'!T:T, 'Ratios_MARAMA-VA'!AA:AA, V2046)</f>
        <v>25.047406079972401</v>
      </c>
      <c r="F2046" s="53">
        <f>SUMIFS('Ratios_MARAMA-VA'!J:J, 'Ratios_MARAMA-VA'!AA:AA, V2046)</f>
        <v>6.8456962855382095E-2</v>
      </c>
      <c r="G2046" s="53"/>
      <c r="H2046" s="53">
        <f t="shared" si="24"/>
        <v>2.7330958997035405E-3</v>
      </c>
      <c r="I2046" s="53">
        <v>26.7455838962785</v>
      </c>
      <c r="J2046" s="53">
        <v>7.3098245682095817E-2</v>
      </c>
      <c r="K2046" s="53">
        <v>27.1976562179517</v>
      </c>
      <c r="L2046" s="53">
        <v>7.4333802690830286E-2</v>
      </c>
      <c r="M2046" s="43" t="s">
        <v>733</v>
      </c>
      <c r="N2046" s="43" t="s">
        <v>393</v>
      </c>
      <c r="O2046" s="43" t="s">
        <v>382</v>
      </c>
      <c r="P2046" s="43" t="s">
        <v>394</v>
      </c>
      <c r="Q2046" s="43" t="s">
        <v>734</v>
      </c>
      <c r="R2046" s="43" t="s">
        <v>389</v>
      </c>
      <c r="S2046" s="43" t="s">
        <v>330</v>
      </c>
      <c r="V2046" s="42" t="s">
        <v>2701</v>
      </c>
      <c r="W2046"/>
    </row>
    <row r="2047" spans="1:23" s="39" customFormat="1" x14ac:dyDescent="0.35">
      <c r="A2047" s="43" t="s">
        <v>497</v>
      </c>
      <c r="B2047" s="54">
        <v>24033</v>
      </c>
      <c r="C2047" s="54" t="s">
        <v>12</v>
      </c>
      <c r="D2047" s="53">
        <v>5.691339181</v>
      </c>
      <c r="E2047" s="53">
        <f>SUMIFS('Ratios_MARAMA-VA'!T:T, 'Ratios_MARAMA-VA'!AA:AA, V2047)</f>
        <v>5.6913391809937304</v>
      </c>
      <c r="F2047" s="53">
        <f>SUMIFS('Ratios_MARAMA-VA'!J:J, 'Ratios_MARAMA-VA'!AA:AA, V2047)</f>
        <v>1.5554975779396E-2</v>
      </c>
      <c r="G2047" s="53"/>
      <c r="H2047" s="53">
        <f t="shared" si="24"/>
        <v>2.7330958997035279E-3</v>
      </c>
      <c r="I2047" s="53">
        <v>6.07720372566469</v>
      </c>
      <c r="J2047" s="53">
        <v>1.6609580584277167E-2</v>
      </c>
      <c r="K2047" s="53">
        <v>6.1799248181708997</v>
      </c>
      <c r="L2047" s="53">
        <v>1.6890327181018957E-2</v>
      </c>
      <c r="M2047" s="43" t="s">
        <v>733</v>
      </c>
      <c r="N2047" s="43" t="s">
        <v>393</v>
      </c>
      <c r="O2047" s="43" t="s">
        <v>382</v>
      </c>
      <c r="P2047" s="43" t="s">
        <v>394</v>
      </c>
      <c r="Q2047" s="43" t="s">
        <v>734</v>
      </c>
      <c r="R2047" s="43" t="s">
        <v>389</v>
      </c>
      <c r="S2047" s="43" t="s">
        <v>330</v>
      </c>
      <c r="V2047" s="42" t="s">
        <v>2702</v>
      </c>
      <c r="W2047"/>
    </row>
    <row r="2048" spans="1:23" s="39" customFormat="1" x14ac:dyDescent="0.35">
      <c r="A2048" s="43" t="s">
        <v>811</v>
      </c>
      <c r="B2048" s="54">
        <v>51059</v>
      </c>
      <c r="C2048" s="54" t="s">
        <v>12</v>
      </c>
      <c r="D2048" s="53">
        <v>0.72049039299999995</v>
      </c>
      <c r="E2048" s="53">
        <f>SUMIFS('Ratios_MARAMA-VA'!T:T, 'Ratios_MARAMA-VA'!AA:AA, V2048)</f>
        <v>0.72049039299920603</v>
      </c>
      <c r="F2048" s="53">
        <f>SUMIFS('Ratios_MARAMA-VA'!J:J, 'Ratios_MARAMA-VA'!AA:AA, V2048)</f>
        <v>1.9691693388819301E-3</v>
      </c>
      <c r="G2048" s="53"/>
      <c r="H2048" s="53">
        <f t="shared" si="24"/>
        <v>2.7330958997035513E-3</v>
      </c>
      <c r="I2048" s="53">
        <v>0.76933859701467999</v>
      </c>
      <c r="J2048" s="53">
        <v>2.1026761649845047E-3</v>
      </c>
      <c r="K2048" s="53">
        <v>0.78234248906108295</v>
      </c>
      <c r="L2048" s="53">
        <v>2.1382170490167164E-3</v>
      </c>
      <c r="M2048" s="43" t="s">
        <v>733</v>
      </c>
      <c r="N2048" s="43" t="s">
        <v>393</v>
      </c>
      <c r="O2048" s="43" t="s">
        <v>382</v>
      </c>
      <c r="P2048" s="43" t="s">
        <v>394</v>
      </c>
      <c r="Q2048" s="43" t="s">
        <v>734</v>
      </c>
      <c r="R2048" s="43" t="s">
        <v>389</v>
      </c>
      <c r="S2048" s="43" t="s">
        <v>330</v>
      </c>
      <c r="V2048" s="42" t="s">
        <v>2703</v>
      </c>
      <c r="W2048"/>
    </row>
    <row r="2049" spans="1:23" s="39" customFormat="1" x14ac:dyDescent="0.35">
      <c r="A2049" s="43" t="s">
        <v>811</v>
      </c>
      <c r="B2049" s="54">
        <v>51107</v>
      </c>
      <c r="C2049" s="54" t="s">
        <v>12</v>
      </c>
      <c r="D2049" s="53">
        <v>18.006418679999999</v>
      </c>
      <c r="E2049" s="53">
        <f>SUMIFS('Ratios_MARAMA-VA'!T:T, 'Ratios_MARAMA-VA'!AA:AA, V2049)</f>
        <v>18.006418679980101</v>
      </c>
      <c r="F2049" s="53">
        <f>SUMIFS('Ratios_MARAMA-VA'!J:J, 'Ratios_MARAMA-VA'!AA:AA, V2049)</f>
        <v>4.9213269062598999E-2</v>
      </c>
      <c r="G2049" s="53"/>
      <c r="H2049" s="53">
        <f t="shared" si="24"/>
        <v>2.7330958997035487E-3</v>
      </c>
      <c r="I2049" s="53">
        <v>19.227227759205</v>
      </c>
      <c r="J2049" s="53">
        <v>5.2549857351349434E-2</v>
      </c>
      <c r="K2049" s="53">
        <v>19.552219635477002</v>
      </c>
      <c r="L2049" s="53">
        <v>5.3438091315825408E-2</v>
      </c>
      <c r="M2049" s="43" t="s">
        <v>733</v>
      </c>
      <c r="N2049" s="43" t="s">
        <v>393</v>
      </c>
      <c r="O2049" s="43" t="s">
        <v>382</v>
      </c>
      <c r="P2049" s="43" t="s">
        <v>394</v>
      </c>
      <c r="Q2049" s="43" t="s">
        <v>734</v>
      </c>
      <c r="R2049" s="43" t="s">
        <v>389</v>
      </c>
      <c r="S2049" s="43" t="s">
        <v>330</v>
      </c>
      <c r="V2049" s="42" t="s">
        <v>2704</v>
      </c>
      <c r="W2049"/>
    </row>
    <row r="2050" spans="1:23" s="39" customFormat="1" x14ac:dyDescent="0.35">
      <c r="A2050" s="43" t="s">
        <v>811</v>
      </c>
      <c r="B2050" s="54">
        <v>51153</v>
      </c>
      <c r="C2050" s="54" t="s">
        <v>12</v>
      </c>
      <c r="D2050" s="53">
        <v>5.4516061169999999</v>
      </c>
      <c r="E2050" s="53">
        <f>SUMIFS('Ratios_MARAMA-VA'!T:T, 'Ratios_MARAMA-VA'!AA:AA, V2050)</f>
        <v>5.4516061169940002</v>
      </c>
      <c r="F2050" s="53">
        <f>SUMIFS('Ratios_MARAMA-VA'!J:J, 'Ratios_MARAMA-VA'!AA:AA, V2050)</f>
        <v>1.4899762325155001E-2</v>
      </c>
      <c r="G2050" s="53"/>
      <c r="H2050" s="53">
        <f t="shared" si="24"/>
        <v>2.7330958997035331E-3</v>
      </c>
      <c r="I2050" s="53">
        <v>5.8212171075116999</v>
      </c>
      <c r="J2050" s="53">
        <v>1.5909944607824286E-2</v>
      </c>
      <c r="K2050" s="53">
        <v>5.9196113374885799</v>
      </c>
      <c r="L2050" s="53">
        <v>1.6178865474328584E-2</v>
      </c>
      <c r="M2050" s="43" t="s">
        <v>733</v>
      </c>
      <c r="N2050" s="43" t="s">
        <v>393</v>
      </c>
      <c r="O2050" s="43" t="s">
        <v>382</v>
      </c>
      <c r="P2050" s="43" t="s">
        <v>394</v>
      </c>
      <c r="Q2050" s="43" t="s">
        <v>734</v>
      </c>
      <c r="R2050" s="43" t="s">
        <v>389</v>
      </c>
      <c r="S2050" s="43" t="s">
        <v>330</v>
      </c>
      <c r="V2050" s="42" t="s">
        <v>2705</v>
      </c>
      <c r="W2050"/>
    </row>
    <row r="2051" spans="1:23" s="39" customFormat="1" x14ac:dyDescent="0.35">
      <c r="A2051" s="43" t="s">
        <v>9</v>
      </c>
      <c r="B2051" s="54">
        <v>11001</v>
      </c>
      <c r="C2051" s="54" t="s">
        <v>12</v>
      </c>
      <c r="D2051" s="53">
        <v>9.7279300000000006</v>
      </c>
      <c r="E2051" s="53">
        <f>SUMIFS('Ratios_MARAMA-VA'!T:T, 'Ratios_MARAMA-VA'!AA:AA, V2051)</f>
        <v>9.7279299999863795</v>
      </c>
      <c r="F2051" s="53">
        <f>SUMIFS('Ratios_MARAMA-VA'!J:J, 'Ratios_MARAMA-VA'!AA:AA, V2051)</f>
        <v>3.78050627097056E-2</v>
      </c>
      <c r="G2051" s="53"/>
      <c r="H2051" s="53">
        <f t="shared" ref="H2051:H2114" si="25">F2051/E2051</f>
        <v>3.8862391803557933E-3</v>
      </c>
      <c r="I2051" s="53">
        <v>9.7279300000000006</v>
      </c>
      <c r="J2051" s="53">
        <v>3.7805062709758537E-2</v>
      </c>
      <c r="K2051" s="53">
        <v>9.7279300000000006</v>
      </c>
      <c r="L2051" s="53">
        <v>3.7805062709758537E-2</v>
      </c>
      <c r="M2051" s="43" t="s">
        <v>487</v>
      </c>
      <c r="N2051" s="43" t="s">
        <v>341</v>
      </c>
      <c r="O2051" s="43" t="s">
        <v>468</v>
      </c>
      <c r="P2051" s="43" t="s">
        <v>469</v>
      </c>
      <c r="Q2051" s="43" t="s">
        <v>486</v>
      </c>
      <c r="R2051" s="43" t="s">
        <v>476</v>
      </c>
      <c r="S2051" s="43" t="s">
        <v>330</v>
      </c>
      <c r="V2051" s="42" t="s">
        <v>2706</v>
      </c>
      <c r="W2051"/>
    </row>
    <row r="2052" spans="1:23" s="39" customFormat="1" x14ac:dyDescent="0.35">
      <c r="A2052" s="43" t="s">
        <v>497</v>
      </c>
      <c r="B2052" s="54">
        <v>24009</v>
      </c>
      <c r="C2052" s="54" t="s">
        <v>12</v>
      </c>
      <c r="D2052" s="53">
        <v>0.8550468</v>
      </c>
      <c r="E2052" s="53">
        <f>SUMIFS('Ratios_MARAMA-VA'!T:T, 'Ratios_MARAMA-VA'!AA:AA, V2052)</f>
        <v>0.85504679999879696</v>
      </c>
      <c r="F2052" s="53">
        <f>SUMIFS('Ratios_MARAMA-VA'!J:J, 'Ratios_MARAMA-VA'!AA:AA, V2052)</f>
        <v>3.3229163751931998E-3</v>
      </c>
      <c r="G2052" s="53"/>
      <c r="H2052" s="53">
        <f t="shared" si="25"/>
        <v>3.8862391803558298E-3</v>
      </c>
      <c r="I2052" s="53">
        <v>0.8550468</v>
      </c>
      <c r="J2052" s="53">
        <v>3.3229163751978749E-3</v>
      </c>
      <c r="K2052" s="53">
        <v>0.8550468</v>
      </c>
      <c r="L2052" s="53">
        <v>3.3229163751978749E-3</v>
      </c>
      <c r="M2052" s="43" t="s">
        <v>487</v>
      </c>
      <c r="N2052" s="43" t="s">
        <v>341</v>
      </c>
      <c r="O2052" s="43" t="s">
        <v>468</v>
      </c>
      <c r="P2052" s="43" t="s">
        <v>469</v>
      </c>
      <c r="Q2052" s="43" t="s">
        <v>486</v>
      </c>
      <c r="R2052" s="43" t="s">
        <v>476</v>
      </c>
      <c r="S2052" s="43" t="s">
        <v>330</v>
      </c>
      <c r="V2052" s="42" t="s">
        <v>2707</v>
      </c>
      <c r="W2052"/>
    </row>
    <row r="2053" spans="1:23" s="39" customFormat="1" x14ac:dyDescent="0.35">
      <c r="A2053" s="43" t="s">
        <v>497</v>
      </c>
      <c r="B2053" s="54">
        <v>24017</v>
      </c>
      <c r="C2053" s="54" t="s">
        <v>12</v>
      </c>
      <c r="D2053" s="53">
        <v>1.401656</v>
      </c>
      <c r="E2053" s="53">
        <f>SUMIFS('Ratios_MARAMA-VA'!T:T, 'Ratios_MARAMA-VA'!AA:AA, V2053)</f>
        <v>1.40165599999803</v>
      </c>
      <c r="F2053" s="53">
        <f>SUMIFS('Ratios_MARAMA-VA'!J:J, 'Ratios_MARAMA-VA'!AA:AA, V2053)</f>
        <v>5.4471704645731598E-3</v>
      </c>
      <c r="G2053" s="53"/>
      <c r="H2053" s="53">
        <f t="shared" si="25"/>
        <v>3.8862391803558189E-3</v>
      </c>
      <c r="I2053" s="53">
        <v>1.401656</v>
      </c>
      <c r="J2053" s="53">
        <v>5.447170464580816E-3</v>
      </c>
      <c r="K2053" s="53">
        <v>1.401656</v>
      </c>
      <c r="L2053" s="53">
        <v>5.447170464580816E-3</v>
      </c>
      <c r="M2053" s="43" t="s">
        <v>487</v>
      </c>
      <c r="N2053" s="43" t="s">
        <v>341</v>
      </c>
      <c r="O2053" s="43" t="s">
        <v>468</v>
      </c>
      <c r="P2053" s="43" t="s">
        <v>469</v>
      </c>
      <c r="Q2053" s="43" t="s">
        <v>486</v>
      </c>
      <c r="R2053" s="43" t="s">
        <v>476</v>
      </c>
      <c r="S2053" s="43" t="s">
        <v>330</v>
      </c>
      <c r="V2053" s="42" t="s">
        <v>2708</v>
      </c>
      <c r="W2053"/>
    </row>
    <row r="2054" spans="1:23" s="39" customFormat="1" x14ac:dyDescent="0.35">
      <c r="A2054" s="43" t="s">
        <v>497</v>
      </c>
      <c r="B2054" s="54">
        <v>24021</v>
      </c>
      <c r="C2054" s="54" t="s">
        <v>12</v>
      </c>
      <c r="D2054" s="53">
        <v>5.1790820000000002</v>
      </c>
      <c r="E2054" s="53">
        <f>SUMIFS('Ratios_MARAMA-VA'!T:T, 'Ratios_MARAMA-VA'!AA:AA, V2054)</f>
        <v>5.17908199999275</v>
      </c>
      <c r="F2054" s="53">
        <f>SUMIFS('Ratios_MARAMA-VA'!J:J, 'Ratios_MARAMA-VA'!AA:AA, V2054)</f>
        <v>2.01271513866473E-2</v>
      </c>
      <c r="G2054" s="53"/>
      <c r="H2054" s="53">
        <f t="shared" si="25"/>
        <v>3.8862391803557998E-3</v>
      </c>
      <c r="I2054" s="53">
        <v>5.1790820000000002</v>
      </c>
      <c r="J2054" s="53">
        <v>2.0127151386675476E-2</v>
      </c>
      <c r="K2054" s="53">
        <v>5.1790820000000002</v>
      </c>
      <c r="L2054" s="53">
        <v>2.0127151386675476E-2</v>
      </c>
      <c r="M2054" s="43" t="s">
        <v>487</v>
      </c>
      <c r="N2054" s="43" t="s">
        <v>341</v>
      </c>
      <c r="O2054" s="43" t="s">
        <v>468</v>
      </c>
      <c r="P2054" s="43" t="s">
        <v>469</v>
      </c>
      <c r="Q2054" s="43" t="s">
        <v>486</v>
      </c>
      <c r="R2054" s="43" t="s">
        <v>476</v>
      </c>
      <c r="S2054" s="43" t="s">
        <v>330</v>
      </c>
      <c r="V2054" s="42" t="s">
        <v>2709</v>
      </c>
      <c r="W2054"/>
    </row>
    <row r="2055" spans="1:23" s="39" customFormat="1" x14ac:dyDescent="0.35">
      <c r="A2055" s="43" t="s">
        <v>497</v>
      </c>
      <c r="B2055" s="54">
        <v>24031</v>
      </c>
      <c r="C2055" s="54" t="s">
        <v>12</v>
      </c>
      <c r="D2055" s="53">
        <v>20.534800000000001</v>
      </c>
      <c r="E2055" s="53">
        <f>SUMIFS('Ratios_MARAMA-VA'!T:T, 'Ratios_MARAMA-VA'!AA:AA, V2055)</f>
        <v>20.534799999971298</v>
      </c>
      <c r="F2055" s="53">
        <f>SUMIFS('Ratios_MARAMA-VA'!J:J, 'Ratios_MARAMA-VA'!AA:AA, V2055)</f>
        <v>7.9803144320658603E-2</v>
      </c>
      <c r="G2055" s="53"/>
      <c r="H2055" s="53">
        <f t="shared" si="25"/>
        <v>3.8862391803557933E-3</v>
      </c>
      <c r="I2055" s="53">
        <v>20.534800000000001</v>
      </c>
      <c r="J2055" s="53">
        <v>7.9803144320770153E-2</v>
      </c>
      <c r="K2055" s="53">
        <v>20.534800000000001</v>
      </c>
      <c r="L2055" s="53">
        <v>7.9803144320770153E-2</v>
      </c>
      <c r="M2055" s="43" t="s">
        <v>487</v>
      </c>
      <c r="N2055" s="43" t="s">
        <v>341</v>
      </c>
      <c r="O2055" s="43" t="s">
        <v>468</v>
      </c>
      <c r="P2055" s="43" t="s">
        <v>469</v>
      </c>
      <c r="Q2055" s="43" t="s">
        <v>486</v>
      </c>
      <c r="R2055" s="43" t="s">
        <v>476</v>
      </c>
      <c r="S2055" s="43" t="s">
        <v>330</v>
      </c>
      <c r="V2055" s="42" t="s">
        <v>2710</v>
      </c>
      <c r="W2055"/>
    </row>
    <row r="2056" spans="1:23" s="39" customFormat="1" x14ac:dyDescent="0.35">
      <c r="A2056" s="43" t="s">
        <v>497</v>
      </c>
      <c r="B2056" s="54">
        <v>24033</v>
      </c>
      <c r="C2056" s="54" t="s">
        <v>12</v>
      </c>
      <c r="D2056" s="53">
        <v>11.888909999999999</v>
      </c>
      <c r="E2056" s="53">
        <f>SUMIFS('Ratios_MARAMA-VA'!T:T, 'Ratios_MARAMA-VA'!AA:AA, V2056)</f>
        <v>11.888909999983399</v>
      </c>
      <c r="F2056" s="53">
        <f>SUMIFS('Ratios_MARAMA-VA'!J:J, 'Ratios_MARAMA-VA'!AA:AA, V2056)</f>
        <v>4.6203147853659303E-2</v>
      </c>
      <c r="G2056" s="53"/>
      <c r="H2056" s="53">
        <f t="shared" si="25"/>
        <v>3.8862391803557951E-3</v>
      </c>
      <c r="I2056" s="53">
        <v>11.888909999999999</v>
      </c>
      <c r="J2056" s="53">
        <v>4.6203147853723814E-2</v>
      </c>
      <c r="K2056" s="53">
        <v>11.888909999999999</v>
      </c>
      <c r="L2056" s="53">
        <v>4.6203147853723814E-2</v>
      </c>
      <c r="M2056" s="43" t="s">
        <v>487</v>
      </c>
      <c r="N2056" s="43" t="s">
        <v>341</v>
      </c>
      <c r="O2056" s="43" t="s">
        <v>468</v>
      </c>
      <c r="P2056" s="43" t="s">
        <v>469</v>
      </c>
      <c r="Q2056" s="43" t="s">
        <v>486</v>
      </c>
      <c r="R2056" s="43" t="s">
        <v>476</v>
      </c>
      <c r="S2056" s="43" t="s">
        <v>330</v>
      </c>
      <c r="V2056" s="42" t="s">
        <v>2711</v>
      </c>
      <c r="W2056"/>
    </row>
    <row r="2057" spans="1:23" s="39" customFormat="1" x14ac:dyDescent="0.35">
      <c r="A2057" s="43" t="s">
        <v>811</v>
      </c>
      <c r="B2057" s="54">
        <v>51013</v>
      </c>
      <c r="C2057" s="54" t="s">
        <v>12</v>
      </c>
      <c r="D2057" s="53">
        <v>1.9191050000000001</v>
      </c>
      <c r="E2057" s="53">
        <f>SUMIFS('Ratios_MARAMA-VA'!T:T, 'Ratios_MARAMA-VA'!AA:AA, V2057)</f>
        <v>1.91910499999731</v>
      </c>
      <c r="F2057" s="53">
        <f>SUMIFS('Ratios_MARAMA-VA'!J:J, 'Ratios_MARAMA-VA'!AA:AA, V2057)</f>
        <v>7.4581010422062697E-3</v>
      </c>
      <c r="G2057" s="53"/>
      <c r="H2057" s="53">
        <f t="shared" si="25"/>
        <v>3.8862391803558033E-3</v>
      </c>
      <c r="I2057" s="53">
        <v>1.9191050000000001</v>
      </c>
      <c r="J2057" s="53">
        <v>7.458101042216724E-3</v>
      </c>
      <c r="K2057" s="53">
        <v>1.9191050000000001</v>
      </c>
      <c r="L2057" s="53">
        <v>7.458101042216724E-3</v>
      </c>
      <c r="M2057" s="43" t="s">
        <v>487</v>
      </c>
      <c r="N2057" s="43" t="s">
        <v>341</v>
      </c>
      <c r="O2057" s="43" t="s">
        <v>468</v>
      </c>
      <c r="P2057" s="43" t="s">
        <v>469</v>
      </c>
      <c r="Q2057" s="43" t="s">
        <v>486</v>
      </c>
      <c r="R2057" s="43" t="s">
        <v>476</v>
      </c>
      <c r="S2057" s="43" t="s">
        <v>330</v>
      </c>
      <c r="V2057" s="42" t="s">
        <v>2713</v>
      </c>
      <c r="W2057"/>
    </row>
    <row r="2058" spans="1:23" s="39" customFormat="1" x14ac:dyDescent="0.35">
      <c r="A2058" s="43" t="s">
        <v>811</v>
      </c>
      <c r="B2058" s="54">
        <v>51059</v>
      </c>
      <c r="C2058" s="54" t="s">
        <v>12</v>
      </c>
      <c r="D2058" s="53">
        <v>22.7028</v>
      </c>
      <c r="E2058" s="53">
        <f>SUMIFS('Ratios_MARAMA-VA'!T:T, 'Ratios_MARAMA-VA'!AA:AA, V2058)</f>
        <v>22.7027999999682</v>
      </c>
      <c r="F2058" s="53">
        <f>SUMIFS('Ratios_MARAMA-VA'!J:J, 'Ratios_MARAMA-VA'!AA:AA, V2058)</f>
        <v>8.8228510863658002E-2</v>
      </c>
      <c r="G2058" s="53"/>
      <c r="H2058" s="53">
        <f t="shared" si="25"/>
        <v>3.8862391803557968E-3</v>
      </c>
      <c r="I2058" s="53">
        <v>22.7028</v>
      </c>
      <c r="J2058" s="53">
        <v>8.8228510863781584E-2</v>
      </c>
      <c r="K2058" s="53">
        <v>22.7028</v>
      </c>
      <c r="L2058" s="53">
        <v>8.8228510863781584E-2</v>
      </c>
      <c r="M2058" s="43" t="s">
        <v>487</v>
      </c>
      <c r="N2058" s="43" t="s">
        <v>341</v>
      </c>
      <c r="O2058" s="43" t="s">
        <v>468</v>
      </c>
      <c r="P2058" s="43" t="s">
        <v>469</v>
      </c>
      <c r="Q2058" s="43" t="s">
        <v>486</v>
      </c>
      <c r="R2058" s="43" t="s">
        <v>476</v>
      </c>
      <c r="S2058" s="43" t="s">
        <v>330</v>
      </c>
      <c r="V2058" s="42" t="s">
        <v>2714</v>
      </c>
      <c r="W2058"/>
    </row>
    <row r="2059" spans="1:23" s="39" customFormat="1" x14ac:dyDescent="0.35">
      <c r="A2059" s="43" t="s">
        <v>811</v>
      </c>
      <c r="B2059" s="54">
        <v>51107</v>
      </c>
      <c r="C2059" s="54" t="s">
        <v>12</v>
      </c>
      <c r="D2059" s="53">
        <v>10.072900000000001</v>
      </c>
      <c r="E2059" s="53">
        <f>SUMIFS('Ratios_MARAMA-VA'!T:T, 'Ratios_MARAMA-VA'!AA:AA, V2059)</f>
        <v>10.0728999999859</v>
      </c>
      <c r="F2059" s="53">
        <f>SUMIFS('Ratios_MARAMA-VA'!J:J, 'Ratios_MARAMA-VA'!AA:AA, V2059)</f>
        <v>3.9145698639751099E-2</v>
      </c>
      <c r="G2059" s="53"/>
      <c r="H2059" s="53">
        <f t="shared" si="25"/>
        <v>3.8862391803557959E-3</v>
      </c>
      <c r="I2059" s="53">
        <v>10.072900000000001</v>
      </c>
      <c r="J2059" s="53">
        <v>3.9145698639805902E-2</v>
      </c>
      <c r="K2059" s="53">
        <v>10.072900000000001</v>
      </c>
      <c r="L2059" s="53">
        <v>3.9145698639805902E-2</v>
      </c>
      <c r="M2059" s="43" t="s">
        <v>487</v>
      </c>
      <c r="N2059" s="43" t="s">
        <v>341</v>
      </c>
      <c r="O2059" s="43" t="s">
        <v>468</v>
      </c>
      <c r="P2059" s="43" t="s">
        <v>469</v>
      </c>
      <c r="Q2059" s="43" t="s">
        <v>486</v>
      </c>
      <c r="R2059" s="43" t="s">
        <v>476</v>
      </c>
      <c r="S2059" s="43" t="s">
        <v>330</v>
      </c>
      <c r="V2059" s="42" t="s">
        <v>2717</v>
      </c>
      <c r="W2059"/>
    </row>
    <row r="2060" spans="1:23" s="39" customFormat="1" x14ac:dyDescent="0.35">
      <c r="A2060" s="43" t="s">
        <v>811</v>
      </c>
      <c r="B2060" s="54">
        <v>51153</v>
      </c>
      <c r="C2060" s="54" t="s">
        <v>12</v>
      </c>
      <c r="D2060" s="53">
        <v>6.0840990000000001</v>
      </c>
      <c r="E2060" s="53">
        <f>SUMIFS('Ratios_MARAMA-VA'!T:T, 'Ratios_MARAMA-VA'!AA:AA, V2060)</f>
        <v>6.0840989999914603</v>
      </c>
      <c r="F2060" s="53">
        <f>SUMIFS('Ratios_MARAMA-VA'!J:J, 'Ratios_MARAMA-VA'!AA:AA, V2060)</f>
        <v>2.3644263910930399E-2</v>
      </c>
      <c r="G2060" s="53"/>
      <c r="H2060" s="53">
        <f t="shared" si="25"/>
        <v>3.8862391803558072E-3</v>
      </c>
      <c r="I2060" s="53">
        <v>6.0840990000000001</v>
      </c>
      <c r="J2060" s="53">
        <v>2.3644263910963588E-2</v>
      </c>
      <c r="K2060" s="53">
        <v>6.0840990000000001</v>
      </c>
      <c r="L2060" s="53">
        <v>2.3644263910963588E-2</v>
      </c>
      <c r="M2060" s="43" t="s">
        <v>487</v>
      </c>
      <c r="N2060" s="43" t="s">
        <v>341</v>
      </c>
      <c r="O2060" s="43" t="s">
        <v>468</v>
      </c>
      <c r="P2060" s="43" t="s">
        <v>469</v>
      </c>
      <c r="Q2060" s="43" t="s">
        <v>486</v>
      </c>
      <c r="R2060" s="43" t="s">
        <v>476</v>
      </c>
      <c r="S2060" s="43" t="s">
        <v>330</v>
      </c>
      <c r="V2060" s="42" t="s">
        <v>2720</v>
      </c>
      <c r="W2060"/>
    </row>
    <row r="2061" spans="1:23" s="39" customFormat="1" x14ac:dyDescent="0.35">
      <c r="A2061" s="43" t="s">
        <v>811</v>
      </c>
      <c r="B2061" s="54">
        <v>51510</v>
      </c>
      <c r="C2061" s="54" t="s">
        <v>12</v>
      </c>
      <c r="D2061" s="53">
        <v>1.9387719999999999</v>
      </c>
      <c r="E2061" s="53">
        <f>SUMIFS('Ratios_MARAMA-VA'!T:T, 'Ratios_MARAMA-VA'!AA:AA, V2061)</f>
        <v>1.9387719999972799</v>
      </c>
      <c r="F2061" s="53">
        <f>SUMIFS('Ratios_MARAMA-VA'!J:J, 'Ratios_MARAMA-VA'!AA:AA, V2061)</f>
        <v>7.5345317081662198E-3</v>
      </c>
      <c r="G2061" s="53"/>
      <c r="H2061" s="53">
        <f t="shared" si="25"/>
        <v>3.8862391803558081E-3</v>
      </c>
      <c r="I2061" s="53">
        <v>1.9387719999999999</v>
      </c>
      <c r="J2061" s="53">
        <v>7.5345317081767903E-3</v>
      </c>
      <c r="K2061" s="53">
        <v>1.9387719999999999</v>
      </c>
      <c r="L2061" s="53">
        <v>7.5345317081767903E-3</v>
      </c>
      <c r="M2061" s="43" t="s">
        <v>487</v>
      </c>
      <c r="N2061" s="43" t="s">
        <v>341</v>
      </c>
      <c r="O2061" s="43" t="s">
        <v>468</v>
      </c>
      <c r="P2061" s="43" t="s">
        <v>469</v>
      </c>
      <c r="Q2061" s="43" t="s">
        <v>486</v>
      </c>
      <c r="R2061" s="43" t="s">
        <v>476</v>
      </c>
      <c r="S2061" s="43" t="s">
        <v>330</v>
      </c>
      <c r="V2061" s="42" t="s">
        <v>2712</v>
      </c>
      <c r="W2061"/>
    </row>
    <row r="2062" spans="1:23" s="39" customFormat="1" x14ac:dyDescent="0.35">
      <c r="A2062" s="43" t="s">
        <v>811</v>
      </c>
      <c r="B2062" s="54">
        <v>51600</v>
      </c>
      <c r="C2062" s="54" t="s">
        <v>12</v>
      </c>
      <c r="D2062" s="53">
        <v>0.8014445</v>
      </c>
      <c r="E2062" s="53">
        <f>SUMIFS('Ratios_MARAMA-VA'!T:T, 'Ratios_MARAMA-VA'!AA:AA, V2062)</f>
        <v>0.80144449999888001</v>
      </c>
      <c r="F2062" s="53">
        <f>SUMIFS('Ratios_MARAMA-VA'!J:J, 'Ratios_MARAMA-VA'!AA:AA, V2062)</f>
        <v>3.1146050167762999E-3</v>
      </c>
      <c r="G2062" s="53"/>
      <c r="H2062" s="53">
        <f t="shared" si="25"/>
        <v>3.8862391803557855E-3</v>
      </c>
      <c r="I2062" s="53">
        <v>0.8014445</v>
      </c>
      <c r="J2062" s="53">
        <v>3.1146050167806523E-3</v>
      </c>
      <c r="K2062" s="53">
        <v>0.8014445</v>
      </c>
      <c r="L2062" s="53">
        <v>3.1146050167806523E-3</v>
      </c>
      <c r="M2062" s="43" t="s">
        <v>487</v>
      </c>
      <c r="N2062" s="43" t="s">
        <v>341</v>
      </c>
      <c r="O2062" s="43" t="s">
        <v>468</v>
      </c>
      <c r="P2062" s="43" t="s">
        <v>469</v>
      </c>
      <c r="Q2062" s="43" t="s">
        <v>486</v>
      </c>
      <c r="R2062" s="43" t="s">
        <v>476</v>
      </c>
      <c r="S2062" s="43" t="s">
        <v>330</v>
      </c>
      <c r="V2062" s="42" t="s">
        <v>2715</v>
      </c>
      <c r="W2062"/>
    </row>
    <row r="2063" spans="1:23" s="39" customFormat="1" x14ac:dyDescent="0.35">
      <c r="A2063" s="43" t="s">
        <v>811</v>
      </c>
      <c r="B2063" s="54">
        <v>51610</v>
      </c>
      <c r="C2063" s="54" t="s">
        <v>12</v>
      </c>
      <c r="D2063" s="53">
        <v>0.48871219999999999</v>
      </c>
      <c r="E2063" s="53">
        <f>SUMIFS('Ratios_MARAMA-VA'!T:T, 'Ratios_MARAMA-VA'!AA:AA, V2063)</f>
        <v>0.48871219999931598</v>
      </c>
      <c r="F2063" s="53">
        <f>SUMIFS('Ratios_MARAMA-VA'!J:J, 'Ratios_MARAMA-VA'!AA:AA, V2063)</f>
        <v>1.8992524995552101E-3</v>
      </c>
      <c r="G2063" s="53"/>
      <c r="H2063" s="53">
        <f t="shared" si="25"/>
        <v>3.8862391803557764E-3</v>
      </c>
      <c r="I2063" s="53">
        <v>0.48871219999999999</v>
      </c>
      <c r="J2063" s="53">
        <v>1.8992524995578683E-3</v>
      </c>
      <c r="K2063" s="53">
        <v>0.48871219999999999</v>
      </c>
      <c r="L2063" s="53">
        <v>1.8992524995578683E-3</v>
      </c>
      <c r="M2063" s="43" t="s">
        <v>487</v>
      </c>
      <c r="N2063" s="43" t="s">
        <v>341</v>
      </c>
      <c r="O2063" s="43" t="s">
        <v>468</v>
      </c>
      <c r="P2063" s="43" t="s">
        <v>469</v>
      </c>
      <c r="Q2063" s="43" t="s">
        <v>486</v>
      </c>
      <c r="R2063" s="43" t="s">
        <v>476</v>
      </c>
      <c r="S2063" s="43" t="s">
        <v>330</v>
      </c>
      <c r="V2063" s="42" t="s">
        <v>2716</v>
      </c>
      <c r="W2063"/>
    </row>
    <row r="2064" spans="1:23" s="39" customFormat="1" x14ac:dyDescent="0.35">
      <c r="A2064" s="43" t="s">
        <v>811</v>
      </c>
      <c r="B2064" s="54">
        <v>51683</v>
      </c>
      <c r="C2064" s="54" t="s">
        <v>12</v>
      </c>
      <c r="D2064" s="53">
        <v>0.38338040000000001</v>
      </c>
      <c r="E2064" s="53">
        <f>SUMIFS('Ratios_MARAMA-VA'!T:T, 'Ratios_MARAMA-VA'!AA:AA, V2064)</f>
        <v>0.383380399999462</v>
      </c>
      <c r="F2064" s="53">
        <f>SUMIFS('Ratios_MARAMA-VA'!J:J, 'Ratios_MARAMA-VA'!AA:AA, V2064)</f>
        <v>1.48990793145839E-3</v>
      </c>
      <c r="G2064" s="53"/>
      <c r="H2064" s="53">
        <f t="shared" si="25"/>
        <v>3.8862391803558055E-3</v>
      </c>
      <c r="I2064" s="53">
        <v>0.38338040000000001</v>
      </c>
      <c r="J2064" s="53">
        <v>1.489907931460481E-3</v>
      </c>
      <c r="K2064" s="53">
        <v>0.38338040000000001</v>
      </c>
      <c r="L2064" s="53">
        <v>1.489907931460481E-3</v>
      </c>
      <c r="M2064" s="43" t="s">
        <v>487</v>
      </c>
      <c r="N2064" s="43" t="s">
        <v>341</v>
      </c>
      <c r="O2064" s="43" t="s">
        <v>468</v>
      </c>
      <c r="P2064" s="43" t="s">
        <v>469</v>
      </c>
      <c r="Q2064" s="43" t="s">
        <v>486</v>
      </c>
      <c r="R2064" s="43" t="s">
        <v>476</v>
      </c>
      <c r="S2064" s="43" t="s">
        <v>330</v>
      </c>
      <c r="V2064" s="42" t="s">
        <v>2718</v>
      </c>
      <c r="W2064"/>
    </row>
    <row r="2065" spans="1:23" s="39" customFormat="1" x14ac:dyDescent="0.35">
      <c r="A2065" s="43" t="s">
        <v>811</v>
      </c>
      <c r="B2065" s="54">
        <v>51685</v>
      </c>
      <c r="C2065" s="54" t="s">
        <v>12</v>
      </c>
      <c r="D2065" s="53">
        <v>0.4567928</v>
      </c>
      <c r="E2065" s="53">
        <f>SUMIFS('Ratios_MARAMA-VA'!T:T, 'Ratios_MARAMA-VA'!AA:AA, V2065)</f>
        <v>0.45679279999935901</v>
      </c>
      <c r="F2065" s="53">
        <f>SUMIFS('Ratios_MARAMA-VA'!J:J, 'Ratios_MARAMA-VA'!AA:AA, V2065)</f>
        <v>1.7752060766619399E-3</v>
      </c>
      <c r="G2065" s="53"/>
      <c r="H2065" s="53">
        <f t="shared" si="25"/>
        <v>3.8862391803558003E-3</v>
      </c>
      <c r="I2065" s="53">
        <v>0.4567928</v>
      </c>
      <c r="J2065" s="53">
        <v>1.775206076664431E-3</v>
      </c>
      <c r="K2065" s="53">
        <v>0.4567928</v>
      </c>
      <c r="L2065" s="53">
        <v>1.775206076664431E-3</v>
      </c>
      <c r="M2065" s="43" t="s">
        <v>487</v>
      </c>
      <c r="N2065" s="43" t="s">
        <v>341</v>
      </c>
      <c r="O2065" s="43" t="s">
        <v>468</v>
      </c>
      <c r="P2065" s="43" t="s">
        <v>469</v>
      </c>
      <c r="Q2065" s="43" t="s">
        <v>486</v>
      </c>
      <c r="R2065" s="43" t="s">
        <v>476</v>
      </c>
      <c r="S2065" s="43" t="s">
        <v>330</v>
      </c>
      <c r="V2065" s="42" t="s">
        <v>2719</v>
      </c>
      <c r="W2065"/>
    </row>
    <row r="2066" spans="1:23" s="39" customFormat="1" x14ac:dyDescent="0.35">
      <c r="A2066" s="43" t="s">
        <v>9</v>
      </c>
      <c r="B2066" s="54">
        <v>11001</v>
      </c>
      <c r="C2066" s="54" t="s">
        <v>12</v>
      </c>
      <c r="D2066" s="53">
        <v>10.915139999999999</v>
      </c>
      <c r="E2066" s="53">
        <f>SUMIFS('Ratios_MARAMA-VA'!T:T, 'Ratios_MARAMA-VA'!AA:AA, V2066)</f>
        <v>10.915139999984699</v>
      </c>
      <c r="F2066" s="53">
        <f>SUMIFS('Ratios_MARAMA-VA'!J:J, 'Ratios_MARAMA-VA'!AA:AA, V2066)</f>
        <v>4.2418844727009297E-2</v>
      </c>
      <c r="G2066" s="53"/>
      <c r="H2066" s="53">
        <f t="shared" si="25"/>
        <v>3.8862391803557955E-3</v>
      </c>
      <c r="I2066" s="53">
        <v>10.915139999999999</v>
      </c>
      <c r="J2066" s="53">
        <v>4.2418844727068757E-2</v>
      </c>
      <c r="K2066" s="53">
        <v>10.915139999999999</v>
      </c>
      <c r="L2066" s="53">
        <v>4.2418844727068757E-2</v>
      </c>
      <c r="M2066" s="43" t="s">
        <v>485</v>
      </c>
      <c r="N2066" s="43" t="s">
        <v>341</v>
      </c>
      <c r="O2066" s="43" t="s">
        <v>468</v>
      </c>
      <c r="P2066" s="43" t="s">
        <v>469</v>
      </c>
      <c r="Q2066" s="43" t="s">
        <v>486</v>
      </c>
      <c r="R2066" s="43" t="s">
        <v>474</v>
      </c>
      <c r="S2066" s="43" t="s">
        <v>330</v>
      </c>
      <c r="V2066" s="42" t="s">
        <v>2721</v>
      </c>
      <c r="W2066"/>
    </row>
    <row r="2067" spans="1:23" s="39" customFormat="1" x14ac:dyDescent="0.35">
      <c r="A2067" s="43" t="s">
        <v>497</v>
      </c>
      <c r="B2067" s="54">
        <v>24009</v>
      </c>
      <c r="C2067" s="54" t="s">
        <v>12</v>
      </c>
      <c r="D2067" s="53">
        <v>0.95939850000000004</v>
      </c>
      <c r="E2067" s="53">
        <f>SUMIFS('Ratios_MARAMA-VA'!T:T, 'Ratios_MARAMA-VA'!AA:AA, V2067)</f>
        <v>0.95939849999865801</v>
      </c>
      <c r="F2067" s="53">
        <f>SUMIFS('Ratios_MARAMA-VA'!J:J, 'Ratios_MARAMA-VA'!AA:AA, V2067)</f>
        <v>3.72845204026937E-3</v>
      </c>
      <c r="G2067" s="53"/>
      <c r="H2067" s="53">
        <f t="shared" si="25"/>
        <v>3.8862391803558016E-3</v>
      </c>
      <c r="I2067" s="53">
        <v>0.95939850000000004</v>
      </c>
      <c r="J2067" s="53">
        <v>3.7284520402745855E-3</v>
      </c>
      <c r="K2067" s="53">
        <v>0.95939850000000004</v>
      </c>
      <c r="L2067" s="53">
        <v>3.7284520402745855E-3</v>
      </c>
      <c r="M2067" s="43" t="s">
        <v>485</v>
      </c>
      <c r="N2067" s="43" t="s">
        <v>341</v>
      </c>
      <c r="O2067" s="43" t="s">
        <v>468</v>
      </c>
      <c r="P2067" s="43" t="s">
        <v>469</v>
      </c>
      <c r="Q2067" s="43" t="s">
        <v>486</v>
      </c>
      <c r="R2067" s="43" t="s">
        <v>474</v>
      </c>
      <c r="S2067" s="43" t="s">
        <v>330</v>
      </c>
      <c r="V2067" s="42" t="s">
        <v>2722</v>
      </c>
      <c r="W2067"/>
    </row>
    <row r="2068" spans="1:23" s="39" customFormat="1" x14ac:dyDescent="0.35">
      <c r="A2068" s="43" t="s">
        <v>497</v>
      </c>
      <c r="B2068" s="54">
        <v>24017</v>
      </c>
      <c r="C2068" s="54" t="s">
        <v>12</v>
      </c>
      <c r="D2068" s="53">
        <v>1.572716</v>
      </c>
      <c r="E2068" s="53">
        <f>SUMIFS('Ratios_MARAMA-VA'!T:T, 'Ratios_MARAMA-VA'!AA:AA, V2068)</f>
        <v>1.57271599999779</v>
      </c>
      <c r="F2068" s="53">
        <f>SUMIFS('Ratios_MARAMA-VA'!J:J, 'Ratios_MARAMA-VA'!AA:AA, V2068)</f>
        <v>6.1119505387638899E-3</v>
      </c>
      <c r="G2068" s="53"/>
      <c r="H2068" s="53">
        <f t="shared" si="25"/>
        <v>3.8862391803558168E-3</v>
      </c>
      <c r="I2068" s="53">
        <v>1.572716</v>
      </c>
      <c r="J2068" s="53">
        <v>6.1119505387724786E-3</v>
      </c>
      <c r="K2068" s="53">
        <v>1.572716</v>
      </c>
      <c r="L2068" s="53">
        <v>6.1119505387724786E-3</v>
      </c>
      <c r="M2068" s="43" t="s">
        <v>485</v>
      </c>
      <c r="N2068" s="43" t="s">
        <v>341</v>
      </c>
      <c r="O2068" s="43" t="s">
        <v>468</v>
      </c>
      <c r="P2068" s="43" t="s">
        <v>469</v>
      </c>
      <c r="Q2068" s="43" t="s">
        <v>486</v>
      </c>
      <c r="R2068" s="43" t="s">
        <v>474</v>
      </c>
      <c r="S2068" s="43" t="s">
        <v>330</v>
      </c>
      <c r="V2068" s="42" t="s">
        <v>2723</v>
      </c>
      <c r="W2068"/>
    </row>
    <row r="2069" spans="1:23" s="39" customFormat="1" x14ac:dyDescent="0.35">
      <c r="A2069" s="43" t="s">
        <v>497</v>
      </c>
      <c r="B2069" s="54">
        <v>24021</v>
      </c>
      <c r="C2069" s="54" t="s">
        <v>12</v>
      </c>
      <c r="D2069" s="53">
        <v>5.8111470000000001</v>
      </c>
      <c r="E2069" s="53">
        <f>SUMIFS('Ratios_MARAMA-VA'!T:T, 'Ratios_MARAMA-VA'!AA:AA, V2069)</f>
        <v>5.8111469999918599</v>
      </c>
      <c r="F2069" s="53">
        <f>SUMIFS('Ratios_MARAMA-VA'!J:J, 'Ratios_MARAMA-VA'!AA:AA, V2069)</f>
        <v>2.2583507154175501E-2</v>
      </c>
      <c r="G2069" s="53"/>
      <c r="H2069" s="53">
        <f t="shared" si="25"/>
        <v>3.886239180355812E-3</v>
      </c>
      <c r="I2069" s="53">
        <v>5.8111470000000001</v>
      </c>
      <c r="J2069" s="53">
        <v>2.2583507154207136E-2</v>
      </c>
      <c r="K2069" s="53">
        <v>5.8111470000000001</v>
      </c>
      <c r="L2069" s="53">
        <v>2.2583507154207136E-2</v>
      </c>
      <c r="M2069" s="43" t="s">
        <v>485</v>
      </c>
      <c r="N2069" s="43" t="s">
        <v>341</v>
      </c>
      <c r="O2069" s="43" t="s">
        <v>468</v>
      </c>
      <c r="P2069" s="43" t="s">
        <v>469</v>
      </c>
      <c r="Q2069" s="43" t="s">
        <v>486</v>
      </c>
      <c r="R2069" s="43" t="s">
        <v>474</v>
      </c>
      <c r="S2069" s="43" t="s">
        <v>330</v>
      </c>
      <c r="V2069" s="42" t="s">
        <v>2724</v>
      </c>
      <c r="W2069"/>
    </row>
    <row r="2070" spans="1:23" s="39" customFormat="1" x14ac:dyDescent="0.35">
      <c r="A2070" s="43" t="s">
        <v>497</v>
      </c>
      <c r="B2070" s="54">
        <v>24031</v>
      </c>
      <c r="C2070" s="54" t="s">
        <v>12</v>
      </c>
      <c r="D2070" s="53">
        <v>23.04091</v>
      </c>
      <c r="E2070" s="53">
        <f>SUMIFS('Ratios_MARAMA-VA'!T:T, 'Ratios_MARAMA-VA'!AA:AA, V2070)</f>
        <v>23.040909999967699</v>
      </c>
      <c r="F2070" s="53">
        <f>SUMIFS('Ratios_MARAMA-VA'!J:J, 'Ratios_MARAMA-VA'!AA:AA, V2070)</f>
        <v>8.9542487192926401E-2</v>
      </c>
      <c r="G2070" s="53"/>
      <c r="H2070" s="53">
        <f t="shared" si="25"/>
        <v>3.8862391803558076E-3</v>
      </c>
      <c r="I2070" s="53">
        <v>23.04091</v>
      </c>
      <c r="J2070" s="53">
        <v>8.9542487193051939E-2</v>
      </c>
      <c r="K2070" s="53">
        <v>23.04091</v>
      </c>
      <c r="L2070" s="53">
        <v>8.9542487193051939E-2</v>
      </c>
      <c r="M2070" s="43" t="s">
        <v>485</v>
      </c>
      <c r="N2070" s="43" t="s">
        <v>341</v>
      </c>
      <c r="O2070" s="43" t="s">
        <v>468</v>
      </c>
      <c r="P2070" s="43" t="s">
        <v>469</v>
      </c>
      <c r="Q2070" s="43" t="s">
        <v>486</v>
      </c>
      <c r="R2070" s="43" t="s">
        <v>474</v>
      </c>
      <c r="S2070" s="43" t="s">
        <v>330</v>
      </c>
      <c r="V2070" s="42" t="s">
        <v>2725</v>
      </c>
      <c r="W2070"/>
    </row>
    <row r="2071" spans="1:23" s="39" customFormat="1" x14ac:dyDescent="0.35">
      <c r="A2071" s="43" t="s">
        <v>497</v>
      </c>
      <c r="B2071" s="54">
        <v>24033</v>
      </c>
      <c r="C2071" s="54" t="s">
        <v>12</v>
      </c>
      <c r="D2071" s="53">
        <v>13.33986</v>
      </c>
      <c r="E2071" s="53">
        <f>SUMIFS('Ratios_MARAMA-VA'!T:T, 'Ratios_MARAMA-VA'!AA:AA, V2071)</f>
        <v>13.3398599999813</v>
      </c>
      <c r="F2071" s="53">
        <f>SUMIFS('Ratios_MARAMA-VA'!J:J, 'Ratios_MARAMA-VA'!AA:AA, V2071)</f>
        <v>5.1841886592388503E-2</v>
      </c>
      <c r="G2071" s="53"/>
      <c r="H2071" s="53">
        <f t="shared" si="25"/>
        <v>3.8862391803558042E-3</v>
      </c>
      <c r="I2071" s="53">
        <v>13.33986</v>
      </c>
      <c r="J2071" s="53">
        <v>5.1841886592461174E-2</v>
      </c>
      <c r="K2071" s="53">
        <v>13.33986</v>
      </c>
      <c r="L2071" s="53">
        <v>5.1841886592461174E-2</v>
      </c>
      <c r="M2071" s="43" t="s">
        <v>485</v>
      </c>
      <c r="N2071" s="43" t="s">
        <v>341</v>
      </c>
      <c r="O2071" s="43" t="s">
        <v>468</v>
      </c>
      <c r="P2071" s="43" t="s">
        <v>469</v>
      </c>
      <c r="Q2071" s="43" t="s">
        <v>486</v>
      </c>
      <c r="R2071" s="43" t="s">
        <v>474</v>
      </c>
      <c r="S2071" s="43" t="s">
        <v>330</v>
      </c>
      <c r="V2071" s="42" t="s">
        <v>2726</v>
      </c>
      <c r="W2071"/>
    </row>
    <row r="2072" spans="1:23" s="39" customFormat="1" x14ac:dyDescent="0.35">
      <c r="A2072" s="43" t="s">
        <v>811</v>
      </c>
      <c r="B2072" s="54">
        <v>51013</v>
      </c>
      <c r="C2072" s="54" t="s">
        <v>12</v>
      </c>
      <c r="D2072" s="53">
        <v>2.1533150000000001</v>
      </c>
      <c r="E2072" s="53">
        <f>SUMIFS('Ratios_MARAMA-VA'!T:T, 'Ratios_MARAMA-VA'!AA:AA, V2072)</f>
        <v>2.1533149999969701</v>
      </c>
      <c r="F2072" s="53">
        <f>SUMIFS('Ratios_MARAMA-VA'!J:J, 'Ratios_MARAMA-VA'!AA:AA, V2072)</f>
        <v>8.3682971206361194E-3</v>
      </c>
      <c r="G2072" s="53"/>
      <c r="H2072" s="53">
        <f t="shared" si="25"/>
        <v>3.8862391803558207E-3</v>
      </c>
      <c r="I2072" s="53">
        <v>2.1533150000000001</v>
      </c>
      <c r="J2072" s="53">
        <v>8.3682971206478947E-3</v>
      </c>
      <c r="K2072" s="53">
        <v>2.1533150000000001</v>
      </c>
      <c r="L2072" s="53">
        <v>8.3682971206478947E-3</v>
      </c>
      <c r="M2072" s="43" t="s">
        <v>485</v>
      </c>
      <c r="N2072" s="43" t="s">
        <v>341</v>
      </c>
      <c r="O2072" s="43" t="s">
        <v>468</v>
      </c>
      <c r="P2072" s="43" t="s">
        <v>469</v>
      </c>
      <c r="Q2072" s="43" t="s">
        <v>486</v>
      </c>
      <c r="R2072" s="43" t="s">
        <v>474</v>
      </c>
      <c r="S2072" s="43" t="s">
        <v>330</v>
      </c>
      <c r="V2072" s="42" t="s">
        <v>2728</v>
      </c>
      <c r="W2072"/>
    </row>
    <row r="2073" spans="1:23" s="39" customFormat="1" x14ac:dyDescent="0.35">
      <c r="A2073" s="43" t="s">
        <v>811</v>
      </c>
      <c r="B2073" s="54">
        <v>51059</v>
      </c>
      <c r="C2073" s="54" t="s">
        <v>12</v>
      </c>
      <c r="D2073" s="53">
        <v>25.473490000000002</v>
      </c>
      <c r="E2073" s="53">
        <f>SUMIFS('Ratios_MARAMA-VA'!T:T, 'Ratios_MARAMA-VA'!AA:AA, V2073)</f>
        <v>25.473489999964301</v>
      </c>
      <c r="F2073" s="53">
        <f>SUMIFS('Ratios_MARAMA-VA'!J:J, 'Ratios_MARAMA-VA'!AA:AA, V2073)</f>
        <v>9.8996074898263398E-2</v>
      </c>
      <c r="G2073" s="53"/>
      <c r="H2073" s="53">
        <f t="shared" si="25"/>
        <v>3.8862391803558185E-3</v>
      </c>
      <c r="I2073" s="53">
        <v>25.473490000000002</v>
      </c>
      <c r="J2073" s="53">
        <v>9.8996074898402148E-2</v>
      </c>
      <c r="K2073" s="53">
        <v>25.473490000000002</v>
      </c>
      <c r="L2073" s="53">
        <v>9.8996074898402148E-2</v>
      </c>
      <c r="M2073" s="43" t="s">
        <v>485</v>
      </c>
      <c r="N2073" s="43" t="s">
        <v>341</v>
      </c>
      <c r="O2073" s="43" t="s">
        <v>468</v>
      </c>
      <c r="P2073" s="43" t="s">
        <v>469</v>
      </c>
      <c r="Q2073" s="43" t="s">
        <v>486</v>
      </c>
      <c r="R2073" s="43" t="s">
        <v>474</v>
      </c>
      <c r="S2073" s="43" t="s">
        <v>330</v>
      </c>
      <c r="V2073" s="42" t="s">
        <v>2729</v>
      </c>
      <c r="W2073"/>
    </row>
    <row r="2074" spans="1:23" s="39" customFormat="1" x14ac:dyDescent="0.35">
      <c r="A2074" s="43" t="s">
        <v>811</v>
      </c>
      <c r="B2074" s="54">
        <v>51107</v>
      </c>
      <c r="C2074" s="54" t="s">
        <v>12</v>
      </c>
      <c r="D2074" s="53">
        <v>11.30222</v>
      </c>
      <c r="E2074" s="53">
        <f>SUMIFS('Ratios_MARAMA-VA'!T:T, 'Ratios_MARAMA-VA'!AA:AA, V2074)</f>
        <v>11.3022199999841</v>
      </c>
      <c r="F2074" s="53">
        <f>SUMIFS('Ratios_MARAMA-VA'!J:J, 'Ratios_MARAMA-VA'!AA:AA, V2074)</f>
        <v>4.3923130188939397E-2</v>
      </c>
      <c r="G2074" s="53"/>
      <c r="H2074" s="53">
        <f t="shared" si="25"/>
        <v>3.8862391803558228E-3</v>
      </c>
      <c r="I2074" s="53">
        <v>11.30222</v>
      </c>
      <c r="J2074" s="53">
        <v>4.3923130189001187E-2</v>
      </c>
      <c r="K2074" s="53">
        <v>11.30222</v>
      </c>
      <c r="L2074" s="53">
        <v>4.3923130189001187E-2</v>
      </c>
      <c r="M2074" s="43" t="s">
        <v>485</v>
      </c>
      <c r="N2074" s="43" t="s">
        <v>341</v>
      </c>
      <c r="O2074" s="43" t="s">
        <v>468</v>
      </c>
      <c r="P2074" s="43" t="s">
        <v>469</v>
      </c>
      <c r="Q2074" s="43" t="s">
        <v>486</v>
      </c>
      <c r="R2074" s="43" t="s">
        <v>474</v>
      </c>
      <c r="S2074" s="43" t="s">
        <v>330</v>
      </c>
      <c r="V2074" s="42" t="s">
        <v>2732</v>
      </c>
      <c r="W2074"/>
    </row>
    <row r="2075" spans="1:23" s="39" customFormat="1" x14ac:dyDescent="0.35">
      <c r="A2075" s="43" t="s">
        <v>811</v>
      </c>
      <c r="B2075" s="54">
        <v>51153</v>
      </c>
      <c r="C2075" s="54" t="s">
        <v>12</v>
      </c>
      <c r="D2075" s="53">
        <v>6.8266140000000002</v>
      </c>
      <c r="E2075" s="53">
        <f>SUMIFS('Ratios_MARAMA-VA'!T:T, 'Ratios_MARAMA-VA'!AA:AA, V2075)</f>
        <v>6.8266139999904398</v>
      </c>
      <c r="F2075" s="53">
        <f>SUMIFS('Ratios_MARAMA-VA'!J:J, 'Ratios_MARAMA-VA'!AA:AA, V2075)</f>
        <v>2.6529854795928301E-2</v>
      </c>
      <c r="G2075" s="53"/>
      <c r="H2075" s="53">
        <f t="shared" si="25"/>
        <v>3.8862391803558037E-3</v>
      </c>
      <c r="I2075" s="53">
        <v>6.8266140000000002</v>
      </c>
      <c r="J2075" s="53">
        <v>2.6529854795965455E-2</v>
      </c>
      <c r="K2075" s="53">
        <v>6.8266140000000002</v>
      </c>
      <c r="L2075" s="53">
        <v>2.6529854795965455E-2</v>
      </c>
      <c r="M2075" s="43" t="s">
        <v>485</v>
      </c>
      <c r="N2075" s="43" t="s">
        <v>341</v>
      </c>
      <c r="O2075" s="43" t="s">
        <v>468</v>
      </c>
      <c r="P2075" s="43" t="s">
        <v>469</v>
      </c>
      <c r="Q2075" s="43" t="s">
        <v>486</v>
      </c>
      <c r="R2075" s="43" t="s">
        <v>474</v>
      </c>
      <c r="S2075" s="43" t="s">
        <v>330</v>
      </c>
      <c r="V2075" s="42" t="s">
        <v>2735</v>
      </c>
      <c r="W2075"/>
    </row>
    <row r="2076" spans="1:23" s="39" customFormat="1" x14ac:dyDescent="0.35">
      <c r="A2076" s="43" t="s">
        <v>811</v>
      </c>
      <c r="B2076" s="54">
        <v>51510</v>
      </c>
      <c r="C2076" s="54" t="s">
        <v>12</v>
      </c>
      <c r="D2076" s="53">
        <v>2.1753830000000001</v>
      </c>
      <c r="E2076" s="53">
        <f>SUMIFS('Ratios_MARAMA-VA'!T:T, 'Ratios_MARAMA-VA'!AA:AA, V2076)</f>
        <v>2.1753829999969501</v>
      </c>
      <c r="F2076" s="53">
        <f>SUMIFS('Ratios_MARAMA-VA'!J:J, 'Ratios_MARAMA-VA'!AA:AA, V2076)</f>
        <v>8.4540586468680994E-3</v>
      </c>
      <c r="G2076" s="53"/>
      <c r="H2076" s="53">
        <f t="shared" si="25"/>
        <v>3.886239180355805E-3</v>
      </c>
      <c r="I2076" s="53">
        <v>2.1753830000000001</v>
      </c>
      <c r="J2076" s="53">
        <v>8.4540586468799528E-3</v>
      </c>
      <c r="K2076" s="53">
        <v>2.1753830000000001</v>
      </c>
      <c r="L2076" s="53">
        <v>8.4540586468799528E-3</v>
      </c>
      <c r="M2076" s="43" t="s">
        <v>485</v>
      </c>
      <c r="N2076" s="43" t="s">
        <v>341</v>
      </c>
      <c r="O2076" s="43" t="s">
        <v>468</v>
      </c>
      <c r="P2076" s="43" t="s">
        <v>469</v>
      </c>
      <c r="Q2076" s="43" t="s">
        <v>486</v>
      </c>
      <c r="R2076" s="43" t="s">
        <v>474</v>
      </c>
      <c r="S2076" s="43" t="s">
        <v>330</v>
      </c>
      <c r="V2076" s="42" t="s">
        <v>2727</v>
      </c>
      <c r="W2076"/>
    </row>
    <row r="2077" spans="1:23" s="39" customFormat="1" x14ac:dyDescent="0.35">
      <c r="A2077" s="43" t="s">
        <v>811</v>
      </c>
      <c r="B2077" s="54">
        <v>51600</v>
      </c>
      <c r="C2077" s="54" t="s">
        <v>12</v>
      </c>
      <c r="D2077" s="53">
        <v>0.89925390000000005</v>
      </c>
      <c r="E2077" s="53">
        <f>SUMIFS('Ratios_MARAMA-VA'!T:T, 'Ratios_MARAMA-VA'!AA:AA, V2077)</f>
        <v>0.89925389999874195</v>
      </c>
      <c r="F2077" s="53">
        <f>SUMIFS('Ratios_MARAMA-VA'!J:J, 'Ratios_MARAMA-VA'!AA:AA, V2077)</f>
        <v>3.49471573926285E-3</v>
      </c>
      <c r="G2077" s="53"/>
      <c r="H2077" s="53">
        <f t="shared" si="25"/>
        <v>3.8862391803557808E-3</v>
      </c>
      <c r="I2077" s="53">
        <v>0.89925390000000005</v>
      </c>
      <c r="J2077" s="53">
        <v>3.4947157392677393E-3</v>
      </c>
      <c r="K2077" s="53">
        <v>0.89925390000000005</v>
      </c>
      <c r="L2077" s="53">
        <v>3.4947157392677393E-3</v>
      </c>
      <c r="M2077" s="43" t="s">
        <v>485</v>
      </c>
      <c r="N2077" s="43" t="s">
        <v>341</v>
      </c>
      <c r="O2077" s="43" t="s">
        <v>468</v>
      </c>
      <c r="P2077" s="43" t="s">
        <v>469</v>
      </c>
      <c r="Q2077" s="43" t="s">
        <v>486</v>
      </c>
      <c r="R2077" s="43" t="s">
        <v>474</v>
      </c>
      <c r="S2077" s="43" t="s">
        <v>330</v>
      </c>
      <c r="V2077" s="42" t="s">
        <v>2730</v>
      </c>
      <c r="W2077"/>
    </row>
    <row r="2078" spans="1:23" s="39" customFormat="1" x14ac:dyDescent="0.35">
      <c r="A2078" s="43" t="s">
        <v>811</v>
      </c>
      <c r="B2078" s="54">
        <v>51610</v>
      </c>
      <c r="C2078" s="54" t="s">
        <v>12</v>
      </c>
      <c r="D2078" s="53">
        <v>0.54835560000000005</v>
      </c>
      <c r="E2078" s="53">
        <f>SUMIFS('Ratios_MARAMA-VA'!T:T, 'Ratios_MARAMA-VA'!AA:AA, V2078)</f>
        <v>0.548355599999233</v>
      </c>
      <c r="F2078" s="53">
        <f>SUMIFS('Ratios_MARAMA-VA'!J:J, 'Ratios_MARAMA-VA'!AA:AA, V2078)</f>
        <v>2.1310410174845301E-3</v>
      </c>
      <c r="G2078" s="53"/>
      <c r="H2078" s="53">
        <f t="shared" si="25"/>
        <v>3.8862391803557959E-3</v>
      </c>
      <c r="I2078" s="53">
        <v>0.54835560000000005</v>
      </c>
      <c r="J2078" s="53">
        <v>2.1310410174875108E-3</v>
      </c>
      <c r="K2078" s="53">
        <v>0.54835560000000005</v>
      </c>
      <c r="L2078" s="53">
        <v>2.1310410174875108E-3</v>
      </c>
      <c r="M2078" s="43" t="s">
        <v>485</v>
      </c>
      <c r="N2078" s="43" t="s">
        <v>341</v>
      </c>
      <c r="O2078" s="43" t="s">
        <v>468</v>
      </c>
      <c r="P2078" s="43" t="s">
        <v>469</v>
      </c>
      <c r="Q2078" s="43" t="s">
        <v>486</v>
      </c>
      <c r="R2078" s="43" t="s">
        <v>474</v>
      </c>
      <c r="S2078" s="43" t="s">
        <v>330</v>
      </c>
      <c r="V2078" s="42" t="s">
        <v>2731</v>
      </c>
      <c r="W2078"/>
    </row>
    <row r="2079" spans="1:23" s="39" customFormat="1" x14ac:dyDescent="0.35">
      <c r="A2079" s="43" t="s">
        <v>811</v>
      </c>
      <c r="B2079" s="54">
        <v>51683</v>
      </c>
      <c r="C2079" s="54" t="s">
        <v>12</v>
      </c>
      <c r="D2079" s="53">
        <v>0.43016890000000002</v>
      </c>
      <c r="E2079" s="53">
        <f>SUMIFS('Ratios_MARAMA-VA'!T:T, 'Ratios_MARAMA-VA'!AA:AA, V2079)</f>
        <v>0.430168899999397</v>
      </c>
      <c r="F2079" s="53">
        <f>SUMIFS('Ratios_MARAMA-VA'!J:J, 'Ratios_MARAMA-VA'!AA:AA, V2079)</f>
        <v>1.6717392333482101E-3</v>
      </c>
      <c r="G2079" s="53"/>
      <c r="H2079" s="53">
        <f t="shared" si="25"/>
        <v>3.8862391803557938E-3</v>
      </c>
      <c r="I2079" s="53">
        <v>0.43016890000000002</v>
      </c>
      <c r="J2079" s="53">
        <v>1.6717392333505535E-3</v>
      </c>
      <c r="K2079" s="53">
        <v>0.43016890000000002</v>
      </c>
      <c r="L2079" s="53">
        <v>1.6717392333505535E-3</v>
      </c>
      <c r="M2079" s="43" t="s">
        <v>485</v>
      </c>
      <c r="N2079" s="43" t="s">
        <v>341</v>
      </c>
      <c r="O2079" s="43" t="s">
        <v>468</v>
      </c>
      <c r="P2079" s="43" t="s">
        <v>469</v>
      </c>
      <c r="Q2079" s="43" t="s">
        <v>486</v>
      </c>
      <c r="R2079" s="43" t="s">
        <v>474</v>
      </c>
      <c r="S2079" s="43" t="s">
        <v>330</v>
      </c>
      <c r="V2079" s="42" t="s">
        <v>2733</v>
      </c>
      <c r="W2079"/>
    </row>
    <row r="2080" spans="1:23" s="39" customFormat="1" x14ac:dyDescent="0.35">
      <c r="A2080" s="43" t="s">
        <v>811</v>
      </c>
      <c r="B2080" s="54">
        <v>51685</v>
      </c>
      <c r="C2080" s="54" t="s">
        <v>12</v>
      </c>
      <c r="D2080" s="53">
        <v>0.51254069999999996</v>
      </c>
      <c r="E2080" s="53">
        <f>SUMIFS('Ratios_MARAMA-VA'!T:T, 'Ratios_MARAMA-VA'!AA:AA, V2080)</f>
        <v>0.51254069999928298</v>
      </c>
      <c r="F2080" s="53">
        <f>SUMIFS('Ratios_MARAMA-VA'!J:J, 'Ratios_MARAMA-VA'!AA:AA, V2080)</f>
        <v>1.9918557498642001E-3</v>
      </c>
      <c r="G2080" s="53"/>
      <c r="H2080" s="53">
        <f t="shared" si="25"/>
        <v>3.8862391803557972E-3</v>
      </c>
      <c r="I2080" s="53">
        <v>0.51254069999999996</v>
      </c>
      <c r="J2080" s="53">
        <v>1.9918557498669865E-3</v>
      </c>
      <c r="K2080" s="53">
        <v>0.51254069999999996</v>
      </c>
      <c r="L2080" s="53">
        <v>1.9918557498669865E-3</v>
      </c>
      <c r="M2080" s="43" t="s">
        <v>485</v>
      </c>
      <c r="N2080" s="43" t="s">
        <v>341</v>
      </c>
      <c r="O2080" s="43" t="s">
        <v>468</v>
      </c>
      <c r="P2080" s="43" t="s">
        <v>469</v>
      </c>
      <c r="Q2080" s="43" t="s">
        <v>486</v>
      </c>
      <c r="R2080" s="43" t="s">
        <v>474</v>
      </c>
      <c r="S2080" s="43" t="s">
        <v>330</v>
      </c>
      <c r="V2080" s="42" t="s">
        <v>2734</v>
      </c>
      <c r="W2080"/>
    </row>
    <row r="2081" spans="1:23" s="39" customFormat="1" x14ac:dyDescent="0.35">
      <c r="A2081" s="43" t="s">
        <v>9</v>
      </c>
      <c r="B2081" s="54">
        <v>11001</v>
      </c>
      <c r="C2081" s="54" t="s">
        <v>12</v>
      </c>
      <c r="D2081" s="53">
        <v>0.99147689999999999</v>
      </c>
      <c r="E2081" s="53">
        <f>SUMIFS('Ratios_MARAMA-VA'!T:T, 'Ratios_MARAMA-VA'!AA:AA, V2081)</f>
        <v>0.99206823150966505</v>
      </c>
      <c r="F2081" s="53">
        <f>SUMIFS('Ratios_MARAMA-VA'!J:J, 'Ratios_MARAMA-VA'!AA:AA, V2081)</f>
        <v>3.0378486022259398E-3</v>
      </c>
      <c r="G2081" s="53"/>
      <c r="H2081" s="53">
        <f t="shared" si="25"/>
        <v>3.0621367621087303E-3</v>
      </c>
      <c r="I2081" s="53">
        <v>0.99147689999999999</v>
      </c>
      <c r="J2081" s="53">
        <v>3.0360378642716014E-3</v>
      </c>
      <c r="K2081" s="53">
        <v>0.99147689999999999</v>
      </c>
      <c r="L2081" s="53">
        <v>3.0360378642716014E-3</v>
      </c>
      <c r="M2081" s="43" t="s">
        <v>488</v>
      </c>
      <c r="N2081" s="43" t="s">
        <v>341</v>
      </c>
      <c r="O2081" s="43" t="s">
        <v>468</v>
      </c>
      <c r="P2081" s="43" t="s">
        <v>469</v>
      </c>
      <c r="Q2081" s="43" t="s">
        <v>486</v>
      </c>
      <c r="R2081" s="43" t="s">
        <v>478</v>
      </c>
      <c r="S2081" s="43" t="s">
        <v>330</v>
      </c>
      <c r="V2081" s="42" t="s">
        <v>2736</v>
      </c>
      <c r="W2081"/>
    </row>
    <row r="2082" spans="1:23" s="39" customFormat="1" x14ac:dyDescent="0.35">
      <c r="A2082" s="43" t="s">
        <v>497</v>
      </c>
      <c r="B2082" s="54">
        <v>24009</v>
      </c>
      <c r="C2082" s="54" t="s">
        <v>12</v>
      </c>
      <c r="D2082" s="53">
        <v>0.25769629999999999</v>
      </c>
      <c r="E2082" s="53">
        <f>SUMIFS('Ratios_MARAMA-VA'!T:T, 'Ratios_MARAMA-VA'!AA:AA, V2082)</f>
        <v>0.257849993890512</v>
      </c>
      <c r="F2082" s="53">
        <f>SUMIFS('Ratios_MARAMA-VA'!J:J, 'Ratios_MARAMA-VA'!AA:AA, V2082)</f>
        <v>7.8957194540164898E-4</v>
      </c>
      <c r="G2082" s="53"/>
      <c r="H2082" s="53">
        <f t="shared" si="25"/>
        <v>3.0621367621087329E-3</v>
      </c>
      <c r="I2082" s="53">
        <v>0.25769629999999999</v>
      </c>
      <c r="J2082" s="53">
        <v>7.8910131368940069E-4</v>
      </c>
      <c r="K2082" s="53">
        <v>0.25769629999999999</v>
      </c>
      <c r="L2082" s="53">
        <v>7.8910131368940069E-4</v>
      </c>
      <c r="M2082" s="43" t="s">
        <v>488</v>
      </c>
      <c r="N2082" s="43" t="s">
        <v>341</v>
      </c>
      <c r="O2082" s="43" t="s">
        <v>468</v>
      </c>
      <c r="P2082" s="43" t="s">
        <v>469</v>
      </c>
      <c r="Q2082" s="43" t="s">
        <v>486</v>
      </c>
      <c r="R2082" s="43" t="s">
        <v>478</v>
      </c>
      <c r="S2082" s="43" t="s">
        <v>330</v>
      </c>
      <c r="V2082" s="42" t="s">
        <v>2737</v>
      </c>
      <c r="W2082"/>
    </row>
    <row r="2083" spans="1:23" s="39" customFormat="1" x14ac:dyDescent="0.35">
      <c r="A2083" s="43" t="s">
        <v>497</v>
      </c>
      <c r="B2083" s="54">
        <v>24017</v>
      </c>
      <c r="C2083" s="54" t="s">
        <v>12</v>
      </c>
      <c r="D2083" s="53">
        <v>0.4224347</v>
      </c>
      <c r="E2083" s="53">
        <f>SUMIFS('Ratios_MARAMA-VA'!T:T, 'Ratios_MARAMA-VA'!AA:AA, V2083)</f>
        <v>0.42268664631250402</v>
      </c>
      <c r="F2083" s="53">
        <f>SUMIFS('Ratios_MARAMA-VA'!J:J, 'Ratios_MARAMA-VA'!AA:AA, V2083)</f>
        <v>1.2943243185259601E-3</v>
      </c>
      <c r="G2083" s="53"/>
      <c r="H2083" s="53">
        <f t="shared" si="25"/>
        <v>3.0621367621087086E-3</v>
      </c>
      <c r="I2083" s="53">
        <v>0.4224347</v>
      </c>
      <c r="J2083" s="53">
        <v>1.2935528244603636E-3</v>
      </c>
      <c r="K2083" s="53">
        <v>0.4224347</v>
      </c>
      <c r="L2083" s="53">
        <v>1.2935528244603636E-3</v>
      </c>
      <c r="M2083" s="43" t="s">
        <v>488</v>
      </c>
      <c r="N2083" s="43" t="s">
        <v>341</v>
      </c>
      <c r="O2083" s="43" t="s">
        <v>468</v>
      </c>
      <c r="P2083" s="43" t="s">
        <v>469</v>
      </c>
      <c r="Q2083" s="43" t="s">
        <v>486</v>
      </c>
      <c r="R2083" s="43" t="s">
        <v>478</v>
      </c>
      <c r="S2083" s="43" t="s">
        <v>330</v>
      </c>
      <c r="V2083" s="42" t="s">
        <v>2738</v>
      </c>
      <c r="W2083"/>
    </row>
    <row r="2084" spans="1:23" s="39" customFormat="1" x14ac:dyDescent="0.35">
      <c r="A2084" s="43" t="s">
        <v>497</v>
      </c>
      <c r="B2084" s="54">
        <v>24021</v>
      </c>
      <c r="C2084" s="54" t="s">
        <v>12</v>
      </c>
      <c r="D2084" s="53">
        <v>1.5608850000000001</v>
      </c>
      <c r="E2084" s="53">
        <f>SUMIFS('Ratios_MARAMA-VA'!T:T, 'Ratios_MARAMA-VA'!AA:AA, V2084)</f>
        <v>1.56181593493501</v>
      </c>
      <c r="F2084" s="53">
        <f>SUMIFS('Ratios_MARAMA-VA'!J:J, 'Ratios_MARAMA-VA'!AA:AA, V2084)</f>
        <v>4.7824939900117103E-3</v>
      </c>
      <c r="G2084" s="53"/>
      <c r="H2084" s="53">
        <f t="shared" si="25"/>
        <v>3.0621367621087299E-3</v>
      </c>
      <c r="I2084" s="53">
        <v>1.5608850000000001</v>
      </c>
      <c r="J2084" s="53">
        <v>4.7796433399240855E-3</v>
      </c>
      <c r="K2084" s="53">
        <v>1.5608850000000001</v>
      </c>
      <c r="L2084" s="53">
        <v>4.7796433399240855E-3</v>
      </c>
      <c r="M2084" s="43" t="s">
        <v>488</v>
      </c>
      <c r="N2084" s="43" t="s">
        <v>341</v>
      </c>
      <c r="O2084" s="43" t="s">
        <v>468</v>
      </c>
      <c r="P2084" s="43" t="s">
        <v>469</v>
      </c>
      <c r="Q2084" s="43" t="s">
        <v>486</v>
      </c>
      <c r="R2084" s="43" t="s">
        <v>478</v>
      </c>
      <c r="S2084" s="43" t="s">
        <v>330</v>
      </c>
      <c r="V2084" s="42" t="s">
        <v>2739</v>
      </c>
      <c r="W2084"/>
    </row>
    <row r="2085" spans="1:23" s="39" customFormat="1" x14ac:dyDescent="0.35">
      <c r="A2085" s="43" t="s">
        <v>497</v>
      </c>
      <c r="B2085" s="54">
        <v>24031</v>
      </c>
      <c r="C2085" s="54" t="s">
        <v>12</v>
      </c>
      <c r="D2085" s="53">
        <v>6.1888339999999999</v>
      </c>
      <c r="E2085" s="53">
        <f>SUMIFS('Ratios_MARAMA-VA'!T:T, 'Ratios_MARAMA-VA'!AA:AA, V2085)</f>
        <v>6.1925251122713103</v>
      </c>
      <c r="F2085" s="53">
        <f>SUMIFS('Ratios_MARAMA-VA'!J:J, 'Ratios_MARAMA-VA'!AA:AA, V2085)</f>
        <v>1.8962358796567401E-2</v>
      </c>
      <c r="G2085" s="53"/>
      <c r="H2085" s="53">
        <f t="shared" si="25"/>
        <v>3.062136762108719E-3</v>
      </c>
      <c r="I2085" s="53">
        <v>6.1888339999999999</v>
      </c>
      <c r="J2085" s="53">
        <v>1.8951056105988351E-2</v>
      </c>
      <c r="K2085" s="53">
        <v>6.1888339999999999</v>
      </c>
      <c r="L2085" s="53">
        <v>1.8951056105988351E-2</v>
      </c>
      <c r="M2085" s="43" t="s">
        <v>488</v>
      </c>
      <c r="N2085" s="43" t="s">
        <v>341</v>
      </c>
      <c r="O2085" s="43" t="s">
        <v>468</v>
      </c>
      <c r="P2085" s="43" t="s">
        <v>469</v>
      </c>
      <c r="Q2085" s="43" t="s">
        <v>486</v>
      </c>
      <c r="R2085" s="43" t="s">
        <v>478</v>
      </c>
      <c r="S2085" s="43" t="s">
        <v>330</v>
      </c>
      <c r="V2085" s="42" t="s">
        <v>2740</v>
      </c>
      <c r="W2085"/>
    </row>
    <row r="2086" spans="1:23" s="39" customFormat="1" x14ac:dyDescent="0.35">
      <c r="A2086" s="43" t="s">
        <v>497</v>
      </c>
      <c r="B2086" s="54">
        <v>24033</v>
      </c>
      <c r="C2086" s="54" t="s">
        <v>12</v>
      </c>
      <c r="D2086" s="53">
        <v>3.5831110000000002</v>
      </c>
      <c r="E2086" s="53">
        <f>SUMIFS('Ratios_MARAMA-VA'!T:T, 'Ratios_MARAMA-VA'!AA:AA, V2086)</f>
        <v>3.5852480204761501</v>
      </c>
      <c r="F2086" s="53">
        <f>SUMIFS('Ratios_MARAMA-VA'!J:J, 'Ratios_MARAMA-VA'!AA:AA, V2086)</f>
        <v>1.0978519764777501E-2</v>
      </c>
      <c r="G2086" s="53"/>
      <c r="H2086" s="53">
        <f t="shared" si="25"/>
        <v>3.0621367621087104E-3</v>
      </c>
      <c r="I2086" s="53">
        <v>3.5831110000000002</v>
      </c>
      <c r="J2086" s="53">
        <v>1.0971975915816104E-2</v>
      </c>
      <c r="K2086" s="53">
        <v>3.5831110000000002</v>
      </c>
      <c r="L2086" s="53">
        <v>1.0971975915816104E-2</v>
      </c>
      <c r="M2086" s="43" t="s">
        <v>488</v>
      </c>
      <c r="N2086" s="43" t="s">
        <v>341</v>
      </c>
      <c r="O2086" s="43" t="s">
        <v>468</v>
      </c>
      <c r="P2086" s="43" t="s">
        <v>469</v>
      </c>
      <c r="Q2086" s="43" t="s">
        <v>486</v>
      </c>
      <c r="R2086" s="43" t="s">
        <v>478</v>
      </c>
      <c r="S2086" s="43" t="s">
        <v>330</v>
      </c>
      <c r="V2086" s="42" t="s">
        <v>2741</v>
      </c>
      <c r="W2086"/>
    </row>
    <row r="2087" spans="1:23" s="39" customFormat="1" x14ac:dyDescent="0.35">
      <c r="A2087" s="43" t="s">
        <v>811</v>
      </c>
      <c r="B2087" s="54">
        <v>51013</v>
      </c>
      <c r="C2087" s="54" t="s">
        <v>12</v>
      </c>
      <c r="D2087" s="53">
        <v>0.55459259999999999</v>
      </c>
      <c r="E2087" s="53">
        <f>SUMIFS('Ratios_MARAMA-VA'!T:T, 'Ratios_MARAMA-VA'!AA:AA, V2087)</f>
        <v>0.55492336724168501</v>
      </c>
      <c r="F2087" s="53">
        <f>SUMIFS('Ratios_MARAMA-VA'!J:J, 'Ratios_MARAMA-VA'!AA:AA, V2087)</f>
        <v>1.69925124298392E-3</v>
      </c>
      <c r="G2087" s="53"/>
      <c r="H2087" s="53">
        <f t="shared" si="25"/>
        <v>3.0621367621087173E-3</v>
      </c>
      <c r="I2087" s="53">
        <v>0.55459259999999999</v>
      </c>
      <c r="J2087" s="53">
        <v>1.6982383884534551E-3</v>
      </c>
      <c r="K2087" s="53">
        <v>0.55459259999999999</v>
      </c>
      <c r="L2087" s="53">
        <v>1.6982383884534551E-3</v>
      </c>
      <c r="M2087" s="43" t="s">
        <v>488</v>
      </c>
      <c r="N2087" s="43" t="s">
        <v>341</v>
      </c>
      <c r="O2087" s="43" t="s">
        <v>468</v>
      </c>
      <c r="P2087" s="43" t="s">
        <v>469</v>
      </c>
      <c r="Q2087" s="43" t="s">
        <v>486</v>
      </c>
      <c r="R2087" s="43" t="s">
        <v>478</v>
      </c>
      <c r="S2087" s="43" t="s">
        <v>330</v>
      </c>
      <c r="V2087" s="42" t="s">
        <v>2743</v>
      </c>
      <c r="W2087"/>
    </row>
    <row r="2088" spans="1:23" s="39" customFormat="1" x14ac:dyDescent="0.35">
      <c r="A2088" s="43" t="s">
        <v>811</v>
      </c>
      <c r="B2088" s="54">
        <v>51059</v>
      </c>
      <c r="C2088" s="54" t="s">
        <v>12</v>
      </c>
      <c r="D2088" s="53">
        <v>6.5607699999999998</v>
      </c>
      <c r="E2088" s="53">
        <f>SUMIFS('Ratios_MARAMA-VA'!T:T, 'Ratios_MARAMA-VA'!AA:AA, V2088)</f>
        <v>6.5646829404110898</v>
      </c>
      <c r="F2088" s="53">
        <f>SUMIFS('Ratios_MARAMA-VA'!J:J, 'Ratios_MARAMA-VA'!AA:AA, V2088)</f>
        <v>2.0101956963420899E-2</v>
      </c>
      <c r="G2088" s="53"/>
      <c r="H2088" s="53">
        <f t="shared" si="25"/>
        <v>3.0621367621087403E-3</v>
      </c>
      <c r="I2088" s="53">
        <v>6.5607699999999998</v>
      </c>
      <c r="J2088" s="53">
        <v>2.0089975004740159E-2</v>
      </c>
      <c r="K2088" s="53">
        <v>6.5607699999999998</v>
      </c>
      <c r="L2088" s="53">
        <v>2.0089975004740159E-2</v>
      </c>
      <c r="M2088" s="43" t="s">
        <v>488</v>
      </c>
      <c r="N2088" s="43" t="s">
        <v>341</v>
      </c>
      <c r="O2088" s="43" t="s">
        <v>468</v>
      </c>
      <c r="P2088" s="43" t="s">
        <v>469</v>
      </c>
      <c r="Q2088" s="43" t="s">
        <v>486</v>
      </c>
      <c r="R2088" s="43" t="s">
        <v>478</v>
      </c>
      <c r="S2088" s="43" t="s">
        <v>330</v>
      </c>
      <c r="V2088" s="42" t="s">
        <v>2744</v>
      </c>
      <c r="W2088"/>
    </row>
    <row r="2089" spans="1:23" s="39" customFormat="1" x14ac:dyDescent="0.35">
      <c r="A2089" s="43" t="s">
        <v>811</v>
      </c>
      <c r="B2089" s="54">
        <v>51107</v>
      </c>
      <c r="C2089" s="54" t="s">
        <v>12</v>
      </c>
      <c r="D2089" s="53">
        <v>2.9109189999999998</v>
      </c>
      <c r="E2089" s="53">
        <f>SUMIFS('Ratios_MARAMA-VA'!T:T, 'Ratios_MARAMA-VA'!AA:AA, V2089)</f>
        <v>2.9126551152103302</v>
      </c>
      <c r="F2089" s="53">
        <f>SUMIFS('Ratios_MARAMA-VA'!J:J, 'Ratios_MARAMA-VA'!AA:AA, V2089)</f>
        <v>8.9189483036296105E-3</v>
      </c>
      <c r="G2089" s="53"/>
      <c r="H2089" s="53">
        <f t="shared" si="25"/>
        <v>3.0621367621087368E-3</v>
      </c>
      <c r="I2089" s="53">
        <v>2.9109189999999998</v>
      </c>
      <c r="J2089" s="53">
        <v>8.9136320814208019E-3</v>
      </c>
      <c r="K2089" s="53">
        <v>2.9109189999999998</v>
      </c>
      <c r="L2089" s="53">
        <v>8.9136320814208019E-3</v>
      </c>
      <c r="M2089" s="43" t="s">
        <v>488</v>
      </c>
      <c r="N2089" s="43" t="s">
        <v>341</v>
      </c>
      <c r="O2089" s="43" t="s">
        <v>468</v>
      </c>
      <c r="P2089" s="43" t="s">
        <v>469</v>
      </c>
      <c r="Q2089" s="43" t="s">
        <v>486</v>
      </c>
      <c r="R2089" s="43" t="s">
        <v>478</v>
      </c>
      <c r="S2089" s="43" t="s">
        <v>330</v>
      </c>
      <c r="V2089" s="42" t="s">
        <v>2747</v>
      </c>
      <c r="W2089"/>
    </row>
    <row r="2090" spans="1:23" s="39" customFormat="1" x14ac:dyDescent="0.35">
      <c r="A2090" s="43" t="s">
        <v>811</v>
      </c>
      <c r="B2090" s="54">
        <v>51153</v>
      </c>
      <c r="C2090" s="54" t="s">
        <v>12</v>
      </c>
      <c r="D2090" s="53">
        <v>1.7582139999999999</v>
      </c>
      <c r="E2090" s="53">
        <f>SUMIFS('Ratios_MARAMA-VA'!T:T, 'Ratios_MARAMA-VA'!AA:AA, V2090)</f>
        <v>1.7592626248735901</v>
      </c>
      <c r="F2090" s="53">
        <f>SUMIFS('Ratios_MARAMA-VA'!J:J, 'Ratios_MARAMA-VA'!AA:AA, V2090)</f>
        <v>5.3871027578293396E-3</v>
      </c>
      <c r="G2090" s="53"/>
      <c r="H2090" s="53">
        <f t="shared" si="25"/>
        <v>3.0621367621087407E-3</v>
      </c>
      <c r="I2090" s="53">
        <v>1.7582139999999999</v>
      </c>
      <c r="J2090" s="53">
        <v>5.3838917250542571E-3</v>
      </c>
      <c r="K2090" s="53">
        <v>1.7582139999999999</v>
      </c>
      <c r="L2090" s="53">
        <v>5.3838917250542571E-3</v>
      </c>
      <c r="M2090" s="43" t="s">
        <v>488</v>
      </c>
      <c r="N2090" s="43" t="s">
        <v>341</v>
      </c>
      <c r="O2090" s="43" t="s">
        <v>468</v>
      </c>
      <c r="P2090" s="43" t="s">
        <v>469</v>
      </c>
      <c r="Q2090" s="43" t="s">
        <v>486</v>
      </c>
      <c r="R2090" s="43" t="s">
        <v>478</v>
      </c>
      <c r="S2090" s="43" t="s">
        <v>330</v>
      </c>
      <c r="V2090" s="42" t="s">
        <v>2750</v>
      </c>
      <c r="W2090"/>
    </row>
    <row r="2091" spans="1:23" s="39" customFormat="1" x14ac:dyDescent="0.35">
      <c r="A2091" s="43" t="s">
        <v>811</v>
      </c>
      <c r="B2091" s="54">
        <v>51510</v>
      </c>
      <c r="C2091" s="54" t="s">
        <v>12</v>
      </c>
      <c r="D2091" s="53">
        <v>0.5602762</v>
      </c>
      <c r="E2091" s="53">
        <f>SUMIFS('Ratios_MARAMA-VA'!T:T, 'Ratios_MARAMA-VA'!AA:AA, V2091)</f>
        <v>0.56061035702491502</v>
      </c>
      <c r="F2091" s="53">
        <f>SUMIFS('Ratios_MARAMA-VA'!J:J, 'Ratios_MARAMA-VA'!AA:AA, V2091)</f>
        <v>1.7166655834648899E-3</v>
      </c>
      <c r="G2091" s="53"/>
      <c r="H2091" s="53">
        <f t="shared" si="25"/>
        <v>3.0621367621087255E-3</v>
      </c>
      <c r="I2091" s="53">
        <v>0.5602762</v>
      </c>
      <c r="J2091" s="53">
        <v>1.7156423489545808E-3</v>
      </c>
      <c r="K2091" s="53">
        <v>0.5602762</v>
      </c>
      <c r="L2091" s="53">
        <v>1.7156423489545808E-3</v>
      </c>
      <c r="M2091" s="43" t="s">
        <v>488</v>
      </c>
      <c r="N2091" s="43" t="s">
        <v>341</v>
      </c>
      <c r="O2091" s="43" t="s">
        <v>468</v>
      </c>
      <c r="P2091" s="43" t="s">
        <v>469</v>
      </c>
      <c r="Q2091" s="43" t="s">
        <v>486</v>
      </c>
      <c r="R2091" s="43" t="s">
        <v>478</v>
      </c>
      <c r="S2091" s="43" t="s">
        <v>330</v>
      </c>
      <c r="V2091" s="42" t="s">
        <v>2742</v>
      </c>
      <c r="W2091"/>
    </row>
    <row r="2092" spans="1:23" s="39" customFormat="1" x14ac:dyDescent="0.35">
      <c r="A2092" s="43" t="s">
        <v>811</v>
      </c>
      <c r="B2092" s="54">
        <v>51600</v>
      </c>
      <c r="C2092" s="54" t="s">
        <v>12</v>
      </c>
      <c r="D2092" s="53">
        <v>0.23160549999999999</v>
      </c>
      <c r="E2092" s="53">
        <f>SUMIFS('Ratios_MARAMA-VA'!T:T, 'Ratios_MARAMA-VA'!AA:AA, V2092)</f>
        <v>0.23174363295091599</v>
      </c>
      <c r="F2092" s="53">
        <f>SUMIFS('Ratios_MARAMA-VA'!J:J, 'Ratios_MARAMA-VA'!AA:AA, V2092)</f>
        <v>7.09630697843632E-4</v>
      </c>
      <c r="G2092" s="53"/>
      <c r="H2092" s="53">
        <f t="shared" si="25"/>
        <v>3.0621367621087303E-3</v>
      </c>
      <c r="I2092" s="53">
        <v>0.23160549999999999</v>
      </c>
      <c r="J2092" s="53">
        <v>7.0920771585657356E-4</v>
      </c>
      <c r="K2092" s="53">
        <v>0.23160549999999999</v>
      </c>
      <c r="L2092" s="53">
        <v>7.0920771585657356E-4</v>
      </c>
      <c r="M2092" s="43" t="s">
        <v>488</v>
      </c>
      <c r="N2092" s="43" t="s">
        <v>341</v>
      </c>
      <c r="O2092" s="43" t="s">
        <v>468</v>
      </c>
      <c r="P2092" s="43" t="s">
        <v>469</v>
      </c>
      <c r="Q2092" s="43" t="s">
        <v>486</v>
      </c>
      <c r="R2092" s="43" t="s">
        <v>478</v>
      </c>
      <c r="S2092" s="43" t="s">
        <v>330</v>
      </c>
      <c r="V2092" s="42" t="s">
        <v>2745</v>
      </c>
      <c r="W2092"/>
    </row>
    <row r="2093" spans="1:23" s="39" customFormat="1" x14ac:dyDescent="0.35">
      <c r="A2093" s="43" t="s">
        <v>811</v>
      </c>
      <c r="B2093" s="54">
        <v>51610</v>
      </c>
      <c r="C2093" s="54" t="s">
        <v>12</v>
      </c>
      <c r="D2093" s="53">
        <v>0.14123060000000001</v>
      </c>
      <c r="E2093" s="53">
        <f>SUMIFS('Ratios_MARAMA-VA'!T:T, 'Ratios_MARAMA-VA'!AA:AA, V2093)</f>
        <v>0.14131483202185399</v>
      </c>
      <c r="F2093" s="53">
        <f>SUMIFS('Ratios_MARAMA-VA'!J:J, 'Ratios_MARAMA-VA'!AA:AA, V2093)</f>
        <v>4.32725342165341E-4</v>
      </c>
      <c r="G2093" s="53"/>
      <c r="H2093" s="53">
        <f t="shared" si="25"/>
        <v>3.0621367621087438E-3</v>
      </c>
      <c r="I2093" s="53">
        <v>0.14123060000000001</v>
      </c>
      <c r="J2093" s="53">
        <v>4.3246741219467517E-4</v>
      </c>
      <c r="K2093" s="53">
        <v>0.14123060000000001</v>
      </c>
      <c r="L2093" s="53">
        <v>4.3246741219467517E-4</v>
      </c>
      <c r="M2093" s="43" t="s">
        <v>488</v>
      </c>
      <c r="N2093" s="43" t="s">
        <v>341</v>
      </c>
      <c r="O2093" s="43" t="s">
        <v>468</v>
      </c>
      <c r="P2093" s="43" t="s">
        <v>469</v>
      </c>
      <c r="Q2093" s="43" t="s">
        <v>486</v>
      </c>
      <c r="R2093" s="43" t="s">
        <v>478</v>
      </c>
      <c r="S2093" s="43" t="s">
        <v>330</v>
      </c>
      <c r="V2093" s="42" t="s">
        <v>2746</v>
      </c>
      <c r="W2093"/>
    </row>
    <row r="2094" spans="1:23" s="39" customFormat="1" x14ac:dyDescent="0.35">
      <c r="A2094" s="43" t="s">
        <v>811</v>
      </c>
      <c r="B2094" s="54">
        <v>51683</v>
      </c>
      <c r="C2094" s="54" t="s">
        <v>12</v>
      </c>
      <c r="D2094" s="53">
        <v>0.11079120000000001</v>
      </c>
      <c r="E2094" s="53">
        <f>SUMIFS('Ratios_MARAMA-VA'!T:T, 'Ratios_MARAMA-VA'!AA:AA, V2094)</f>
        <v>0.110857277512803</v>
      </c>
      <c r="F2094" s="53">
        <f>SUMIFS('Ratios_MARAMA-VA'!J:J, 'Ratios_MARAMA-VA'!AA:AA, V2094)</f>
        <v>3.3946014481924398E-4</v>
      </c>
      <c r="G2094" s="53"/>
      <c r="H2094" s="53">
        <f t="shared" si="25"/>
        <v>3.0621367621087342E-3</v>
      </c>
      <c r="I2094" s="53">
        <v>0.11079120000000001</v>
      </c>
      <c r="J2094" s="53">
        <v>3.3925780643814124E-4</v>
      </c>
      <c r="K2094" s="53">
        <v>0.11079120000000001</v>
      </c>
      <c r="L2094" s="53">
        <v>3.3925780643814124E-4</v>
      </c>
      <c r="M2094" s="43" t="s">
        <v>488</v>
      </c>
      <c r="N2094" s="43" t="s">
        <v>341</v>
      </c>
      <c r="O2094" s="43" t="s">
        <v>468</v>
      </c>
      <c r="P2094" s="43" t="s">
        <v>469</v>
      </c>
      <c r="Q2094" s="43" t="s">
        <v>486</v>
      </c>
      <c r="R2094" s="43" t="s">
        <v>478</v>
      </c>
      <c r="S2094" s="43" t="s">
        <v>330</v>
      </c>
      <c r="V2094" s="42" t="s">
        <v>2748</v>
      </c>
      <c r="W2094"/>
    </row>
    <row r="2095" spans="1:23" s="39" customFormat="1" x14ac:dyDescent="0.35">
      <c r="A2095" s="43" t="s">
        <v>811</v>
      </c>
      <c r="B2095" s="54">
        <v>51685</v>
      </c>
      <c r="C2095" s="54" t="s">
        <v>12</v>
      </c>
      <c r="D2095" s="53">
        <v>0.13200629999999999</v>
      </c>
      <c r="E2095" s="53">
        <f>SUMIFS('Ratios_MARAMA-VA'!T:T, 'Ratios_MARAMA-VA'!AA:AA, V2095)</f>
        <v>0.13208503051269699</v>
      </c>
      <c r="F2095" s="53">
        <f>SUMIFS('Ratios_MARAMA-VA'!J:J, 'Ratios_MARAMA-VA'!AA:AA, V2095)</f>
        <v>4.0446242765718301E-4</v>
      </c>
      <c r="G2095" s="53"/>
      <c r="H2095" s="53">
        <f t="shared" si="25"/>
        <v>3.062136762108732E-3</v>
      </c>
      <c r="I2095" s="53">
        <v>0.13200629999999999</v>
      </c>
      <c r="J2095" s="53">
        <v>4.0422134405995389E-4</v>
      </c>
      <c r="K2095" s="53">
        <v>0.13200629999999999</v>
      </c>
      <c r="L2095" s="53">
        <v>4.0422134405995389E-4</v>
      </c>
      <c r="M2095" s="43" t="s">
        <v>488</v>
      </c>
      <c r="N2095" s="43" t="s">
        <v>341</v>
      </c>
      <c r="O2095" s="43" t="s">
        <v>468</v>
      </c>
      <c r="P2095" s="43" t="s">
        <v>469</v>
      </c>
      <c r="Q2095" s="43" t="s">
        <v>486</v>
      </c>
      <c r="R2095" s="43" t="s">
        <v>478</v>
      </c>
      <c r="S2095" s="43" t="s">
        <v>330</v>
      </c>
      <c r="V2095" s="42" t="s">
        <v>2749</v>
      </c>
      <c r="W2095"/>
    </row>
    <row r="2096" spans="1:23" s="39" customFormat="1" x14ac:dyDescent="0.35">
      <c r="A2096" s="43" t="s">
        <v>9</v>
      </c>
      <c r="B2096" s="54">
        <v>11001</v>
      </c>
      <c r="C2096" s="54" t="s">
        <v>12</v>
      </c>
      <c r="D2096" s="53">
        <v>0.63058639999999999</v>
      </c>
      <c r="E2096" s="53">
        <f>SUMIFS('Ratios_MARAMA-VA'!T:T, 'Ratios_MARAMA-VA'!AA:AA, V2096)</f>
        <v>0.63058639999911703</v>
      </c>
      <c r="F2096" s="53">
        <f>SUMIFS('Ratios_MARAMA-VA'!J:J, 'Ratios_MARAMA-VA'!AA:AA, V2096)</f>
        <v>2.4506095742760801E-3</v>
      </c>
      <c r="G2096" s="53"/>
      <c r="H2096" s="53">
        <f t="shared" si="25"/>
        <v>3.8862391803557951E-3</v>
      </c>
      <c r="I2096" s="53">
        <v>0.63058639999999999</v>
      </c>
      <c r="J2096" s="53">
        <v>2.4506095742795114E-3</v>
      </c>
      <c r="K2096" s="53">
        <v>0.63058639999999999</v>
      </c>
      <c r="L2096" s="53">
        <v>2.4506095742795114E-3</v>
      </c>
      <c r="M2096" s="43" t="s">
        <v>475</v>
      </c>
      <c r="N2096" s="43" t="s">
        <v>341</v>
      </c>
      <c r="O2096" s="43" t="s">
        <v>468</v>
      </c>
      <c r="P2096" s="43" t="s">
        <v>469</v>
      </c>
      <c r="Q2096" s="43" t="s">
        <v>473</v>
      </c>
      <c r="R2096" s="43" t="s">
        <v>476</v>
      </c>
      <c r="S2096" s="43" t="s">
        <v>330</v>
      </c>
      <c r="V2096" s="42" t="s">
        <v>2751</v>
      </c>
      <c r="W2096"/>
    </row>
    <row r="2097" spans="1:23" s="39" customFormat="1" x14ac:dyDescent="0.35">
      <c r="A2097" s="43" t="s">
        <v>497</v>
      </c>
      <c r="B2097" s="54">
        <v>24009</v>
      </c>
      <c r="C2097" s="54" t="s">
        <v>12</v>
      </c>
      <c r="D2097" s="53">
        <v>5.5426070000000001E-2</v>
      </c>
      <c r="E2097" s="53">
        <f>SUMIFS('Ratios_MARAMA-VA'!T:T, 'Ratios_MARAMA-VA'!AA:AA, V2097)</f>
        <v>5.5426069999922299E-2</v>
      </c>
      <c r="F2097" s="53">
        <f>SUMIFS('Ratios_MARAMA-VA'!J:J, 'Ratios_MARAMA-VA'!AA:AA, V2097)</f>
        <v>2.1539896484684101E-4</v>
      </c>
      <c r="G2097" s="53"/>
      <c r="H2097" s="53">
        <f t="shared" si="25"/>
        <v>3.8862391803557959E-3</v>
      </c>
      <c r="I2097" s="53">
        <v>5.5426070000000001E-2</v>
      </c>
      <c r="J2097" s="53">
        <v>2.1539896484714296E-4</v>
      </c>
      <c r="K2097" s="53">
        <v>5.5426070000000001E-2</v>
      </c>
      <c r="L2097" s="53">
        <v>2.1539896484714296E-4</v>
      </c>
      <c r="M2097" s="43" t="s">
        <v>475</v>
      </c>
      <c r="N2097" s="43" t="s">
        <v>341</v>
      </c>
      <c r="O2097" s="43" t="s">
        <v>468</v>
      </c>
      <c r="P2097" s="43" t="s">
        <v>469</v>
      </c>
      <c r="Q2097" s="43" t="s">
        <v>473</v>
      </c>
      <c r="R2097" s="43" t="s">
        <v>476</v>
      </c>
      <c r="S2097" s="43" t="s">
        <v>330</v>
      </c>
      <c r="V2097" s="42" t="s">
        <v>2752</v>
      </c>
      <c r="W2097"/>
    </row>
    <row r="2098" spans="1:23" s="39" customFormat="1" x14ac:dyDescent="0.35">
      <c r="A2098" s="43" t="s">
        <v>497</v>
      </c>
      <c r="B2098" s="54">
        <v>24017</v>
      </c>
      <c r="C2098" s="54" t="s">
        <v>12</v>
      </c>
      <c r="D2098" s="53">
        <v>9.0858460000000002E-2</v>
      </c>
      <c r="E2098" s="53">
        <f>SUMIFS('Ratios_MARAMA-VA'!T:T, 'Ratios_MARAMA-VA'!AA:AA, V2098)</f>
        <v>9.0858459999872895E-2</v>
      </c>
      <c r="F2098" s="53">
        <f>SUMIFS('Ratios_MARAMA-VA'!J:J, 'Ratios_MARAMA-VA'!AA:AA, V2098)</f>
        <v>3.5309770711829499E-4</v>
      </c>
      <c r="G2098" s="53"/>
      <c r="H2098" s="53">
        <f t="shared" si="25"/>
        <v>3.886239180355786E-3</v>
      </c>
      <c r="I2098" s="53">
        <v>9.0858460000000002E-2</v>
      </c>
      <c r="J2098" s="53">
        <v>3.5309770711878895E-4</v>
      </c>
      <c r="K2098" s="53">
        <v>9.0858460000000002E-2</v>
      </c>
      <c r="L2098" s="53">
        <v>3.5309770711878895E-4</v>
      </c>
      <c r="M2098" s="43" t="s">
        <v>475</v>
      </c>
      <c r="N2098" s="43" t="s">
        <v>341</v>
      </c>
      <c r="O2098" s="43" t="s">
        <v>468</v>
      </c>
      <c r="P2098" s="43" t="s">
        <v>469</v>
      </c>
      <c r="Q2098" s="43" t="s">
        <v>473</v>
      </c>
      <c r="R2098" s="43" t="s">
        <v>476</v>
      </c>
      <c r="S2098" s="43" t="s">
        <v>330</v>
      </c>
      <c r="V2098" s="42" t="s">
        <v>2753</v>
      </c>
      <c r="W2098"/>
    </row>
    <row r="2099" spans="1:23" s="39" customFormat="1" x14ac:dyDescent="0.35">
      <c r="A2099" s="43" t="s">
        <v>497</v>
      </c>
      <c r="B2099" s="54">
        <v>24021</v>
      </c>
      <c r="C2099" s="54" t="s">
        <v>12</v>
      </c>
      <c r="D2099" s="53">
        <v>0.33571970000000001</v>
      </c>
      <c r="E2099" s="53">
        <f>SUMIFS('Ratios_MARAMA-VA'!T:T, 'Ratios_MARAMA-VA'!AA:AA, V2099)</f>
        <v>0.335719699999529</v>
      </c>
      <c r="F2099" s="53">
        <f>SUMIFS('Ratios_MARAMA-VA'!J:J, 'Ratios_MARAMA-VA'!AA:AA, V2099)</f>
        <v>1.30468705175547E-3</v>
      </c>
      <c r="G2099" s="53"/>
      <c r="H2099" s="53">
        <f t="shared" si="25"/>
        <v>3.8862391803558159E-3</v>
      </c>
      <c r="I2099" s="53">
        <v>0.33571970000000001</v>
      </c>
      <c r="J2099" s="53">
        <v>1.3046870517573004E-3</v>
      </c>
      <c r="K2099" s="53">
        <v>0.33571970000000001</v>
      </c>
      <c r="L2099" s="53">
        <v>1.3046870517573004E-3</v>
      </c>
      <c r="M2099" s="43" t="s">
        <v>475</v>
      </c>
      <c r="N2099" s="43" t="s">
        <v>341</v>
      </c>
      <c r="O2099" s="43" t="s">
        <v>468</v>
      </c>
      <c r="P2099" s="43" t="s">
        <v>469</v>
      </c>
      <c r="Q2099" s="43" t="s">
        <v>473</v>
      </c>
      <c r="R2099" s="43" t="s">
        <v>476</v>
      </c>
      <c r="S2099" s="43" t="s">
        <v>330</v>
      </c>
      <c r="V2099" s="42" t="s">
        <v>2754</v>
      </c>
      <c r="W2099"/>
    </row>
    <row r="2100" spans="1:23" s="39" customFormat="1" x14ac:dyDescent="0.35">
      <c r="A2100" s="43" t="s">
        <v>497</v>
      </c>
      <c r="B2100" s="54">
        <v>24031</v>
      </c>
      <c r="C2100" s="54" t="s">
        <v>12</v>
      </c>
      <c r="D2100" s="53">
        <v>1.3311120000000001</v>
      </c>
      <c r="E2100" s="53">
        <f>SUMIFS('Ratios_MARAMA-VA'!T:T, 'Ratios_MARAMA-VA'!AA:AA, V2100)</f>
        <v>1.33111199999813</v>
      </c>
      <c r="F2100" s="53">
        <f>SUMIFS('Ratios_MARAMA-VA'!J:J, 'Ratios_MARAMA-VA'!AA:AA, V2100)</f>
        <v>5.1730196078345198E-3</v>
      </c>
      <c r="G2100" s="53"/>
      <c r="H2100" s="53">
        <f t="shared" si="25"/>
        <v>3.8862391803558128E-3</v>
      </c>
      <c r="I2100" s="53">
        <v>1.3311120000000001</v>
      </c>
      <c r="J2100" s="53">
        <v>5.1730196078417874E-3</v>
      </c>
      <c r="K2100" s="53">
        <v>1.3311120000000001</v>
      </c>
      <c r="L2100" s="53">
        <v>5.1730196078417874E-3</v>
      </c>
      <c r="M2100" s="43" t="s">
        <v>475</v>
      </c>
      <c r="N2100" s="43" t="s">
        <v>341</v>
      </c>
      <c r="O2100" s="43" t="s">
        <v>468</v>
      </c>
      <c r="P2100" s="43" t="s">
        <v>469</v>
      </c>
      <c r="Q2100" s="43" t="s">
        <v>473</v>
      </c>
      <c r="R2100" s="43" t="s">
        <v>476</v>
      </c>
      <c r="S2100" s="43" t="s">
        <v>330</v>
      </c>
      <c r="V2100" s="42" t="s">
        <v>2755</v>
      </c>
      <c r="W2100"/>
    </row>
    <row r="2101" spans="1:23" s="39" customFormat="1" x14ac:dyDescent="0.35">
      <c r="A2101" s="43" t="s">
        <v>497</v>
      </c>
      <c r="B2101" s="54">
        <v>24033</v>
      </c>
      <c r="C2101" s="54" t="s">
        <v>12</v>
      </c>
      <c r="D2101" s="53">
        <v>0.77066590000000001</v>
      </c>
      <c r="E2101" s="53">
        <f>SUMIFS('Ratios_MARAMA-VA'!T:T, 'Ratios_MARAMA-VA'!AA:AA, V2101)</f>
        <v>0.77066589999892399</v>
      </c>
      <c r="F2101" s="53">
        <f>SUMIFS('Ratios_MARAMA-VA'!J:J, 'Ratios_MARAMA-VA'!AA:AA, V2101)</f>
        <v>2.9949920155399701E-3</v>
      </c>
      <c r="G2101" s="53"/>
      <c r="H2101" s="53">
        <f t="shared" si="25"/>
        <v>3.8862391803557829E-3</v>
      </c>
      <c r="I2101" s="53">
        <v>0.77066590000000001</v>
      </c>
      <c r="J2101" s="53">
        <v>2.9949920155441516E-3</v>
      </c>
      <c r="K2101" s="53">
        <v>0.77066590000000001</v>
      </c>
      <c r="L2101" s="53">
        <v>2.9949920155441516E-3</v>
      </c>
      <c r="M2101" s="43" t="s">
        <v>475</v>
      </c>
      <c r="N2101" s="43" t="s">
        <v>341</v>
      </c>
      <c r="O2101" s="43" t="s">
        <v>468</v>
      </c>
      <c r="P2101" s="43" t="s">
        <v>469</v>
      </c>
      <c r="Q2101" s="43" t="s">
        <v>473</v>
      </c>
      <c r="R2101" s="43" t="s">
        <v>476</v>
      </c>
      <c r="S2101" s="43" t="s">
        <v>330</v>
      </c>
      <c r="V2101" s="42" t="s">
        <v>2756</v>
      </c>
      <c r="W2101"/>
    </row>
    <row r="2102" spans="1:23" s="39" customFormat="1" x14ac:dyDescent="0.35">
      <c r="A2102" s="43" t="s">
        <v>811</v>
      </c>
      <c r="B2102" s="54">
        <v>51013</v>
      </c>
      <c r="C2102" s="54" t="s">
        <v>12</v>
      </c>
      <c r="D2102" s="53">
        <v>0.1244006</v>
      </c>
      <c r="E2102" s="53">
        <f>SUMIFS('Ratios_MARAMA-VA'!T:T, 'Ratios_MARAMA-VA'!AA:AA, V2102)</f>
        <v>0.124400599999825</v>
      </c>
      <c r="F2102" s="53">
        <f>SUMIFS('Ratios_MARAMA-VA'!J:J, 'Ratios_MARAMA-VA'!AA:AA, V2102)</f>
        <v>4.8345048577909199E-4</v>
      </c>
      <c r="G2102" s="53"/>
      <c r="H2102" s="53">
        <f t="shared" si="25"/>
        <v>3.8862391803558189E-3</v>
      </c>
      <c r="I2102" s="53">
        <v>0.1244006</v>
      </c>
      <c r="J2102" s="53">
        <v>4.8345048577977211E-4</v>
      </c>
      <c r="K2102" s="53">
        <v>0.1244006</v>
      </c>
      <c r="L2102" s="53">
        <v>4.8345048577977211E-4</v>
      </c>
      <c r="M2102" s="43" t="s">
        <v>475</v>
      </c>
      <c r="N2102" s="43" t="s">
        <v>341</v>
      </c>
      <c r="O2102" s="43" t="s">
        <v>468</v>
      </c>
      <c r="P2102" s="43" t="s">
        <v>469</v>
      </c>
      <c r="Q2102" s="43" t="s">
        <v>473</v>
      </c>
      <c r="R2102" s="43" t="s">
        <v>476</v>
      </c>
      <c r="S2102" s="43" t="s">
        <v>330</v>
      </c>
      <c r="V2102" s="42" t="s">
        <v>2758</v>
      </c>
      <c r="W2102"/>
    </row>
    <row r="2103" spans="1:23" s="39" customFormat="1" x14ac:dyDescent="0.35">
      <c r="A2103" s="43" t="s">
        <v>811</v>
      </c>
      <c r="B2103" s="54">
        <v>51059</v>
      </c>
      <c r="C2103" s="54" t="s">
        <v>12</v>
      </c>
      <c r="D2103" s="53">
        <v>1.4716469999999999</v>
      </c>
      <c r="E2103" s="53">
        <f>SUMIFS('Ratios_MARAMA-VA'!T:T, 'Ratios_MARAMA-VA'!AA:AA, V2103)</f>
        <v>1.47164699999793</v>
      </c>
      <c r="F2103" s="53">
        <f>SUMIFS('Ratios_MARAMA-VA'!J:J, 'Ratios_MARAMA-VA'!AA:AA, V2103)</f>
        <v>5.7191722310450501E-3</v>
      </c>
      <c r="G2103" s="53"/>
      <c r="H2103" s="53">
        <f t="shared" si="25"/>
        <v>3.8862391803558155E-3</v>
      </c>
      <c r="I2103" s="53">
        <v>1.4716469999999999</v>
      </c>
      <c r="J2103" s="53">
        <v>5.7191722310530949E-3</v>
      </c>
      <c r="K2103" s="53">
        <v>1.4716469999999999</v>
      </c>
      <c r="L2103" s="53">
        <v>5.7191722310530949E-3</v>
      </c>
      <c r="M2103" s="43" t="s">
        <v>475</v>
      </c>
      <c r="N2103" s="43" t="s">
        <v>341</v>
      </c>
      <c r="O2103" s="43" t="s">
        <v>468</v>
      </c>
      <c r="P2103" s="43" t="s">
        <v>469</v>
      </c>
      <c r="Q2103" s="43" t="s">
        <v>473</v>
      </c>
      <c r="R2103" s="43" t="s">
        <v>476</v>
      </c>
      <c r="S2103" s="43" t="s">
        <v>330</v>
      </c>
      <c r="V2103" s="42" t="s">
        <v>2762</v>
      </c>
      <c r="W2103"/>
    </row>
    <row r="2104" spans="1:23" s="39" customFormat="1" x14ac:dyDescent="0.35">
      <c r="A2104" s="43" t="s">
        <v>811</v>
      </c>
      <c r="B2104" s="54">
        <v>51107</v>
      </c>
      <c r="C2104" s="54" t="s">
        <v>12</v>
      </c>
      <c r="D2104" s="53">
        <v>0.65294830000000004</v>
      </c>
      <c r="E2104" s="53">
        <f>SUMIFS('Ratios_MARAMA-VA'!T:T, 'Ratios_MARAMA-VA'!AA:AA, V2104)</f>
        <v>0.65294829999908599</v>
      </c>
      <c r="F2104" s="53">
        <f>SUMIFS('Ratios_MARAMA-VA'!J:J, 'Ratios_MARAMA-VA'!AA:AA, V2104)</f>
        <v>2.5375132662031601E-3</v>
      </c>
      <c r="G2104" s="53"/>
      <c r="H2104" s="53">
        <f t="shared" si="25"/>
        <v>3.8862391803557985E-3</v>
      </c>
      <c r="I2104" s="53">
        <v>0.65294830000000004</v>
      </c>
      <c r="J2104" s="53">
        <v>2.537513266206712E-3</v>
      </c>
      <c r="K2104" s="53">
        <v>0.65294830000000004</v>
      </c>
      <c r="L2104" s="53">
        <v>2.537513266206712E-3</v>
      </c>
      <c r="M2104" s="43" t="s">
        <v>475</v>
      </c>
      <c r="N2104" s="43" t="s">
        <v>341</v>
      </c>
      <c r="O2104" s="43" t="s">
        <v>468</v>
      </c>
      <c r="P2104" s="43" t="s">
        <v>469</v>
      </c>
      <c r="Q2104" s="43" t="s">
        <v>473</v>
      </c>
      <c r="R2104" s="43" t="s">
        <v>476</v>
      </c>
      <c r="S2104" s="43" t="s">
        <v>330</v>
      </c>
      <c r="V2104" s="42" t="s">
        <v>2765</v>
      </c>
      <c r="W2104"/>
    </row>
    <row r="2105" spans="1:23" s="39" customFormat="1" x14ac:dyDescent="0.35">
      <c r="A2105" s="43" t="s">
        <v>811</v>
      </c>
      <c r="B2105" s="54">
        <v>51153</v>
      </c>
      <c r="C2105" s="54" t="s">
        <v>12</v>
      </c>
      <c r="D2105" s="53">
        <v>0.39438499999999999</v>
      </c>
      <c r="E2105" s="53">
        <f>SUMIFS('Ratios_MARAMA-VA'!T:T, 'Ratios_MARAMA-VA'!AA:AA, V2105)</f>
        <v>0.39438499999944698</v>
      </c>
      <c r="F2105" s="53">
        <f>SUMIFS('Ratios_MARAMA-VA'!J:J, 'Ratios_MARAMA-VA'!AA:AA, V2105)</f>
        <v>1.5326744391424699E-3</v>
      </c>
      <c r="G2105" s="53"/>
      <c r="H2105" s="53">
        <f t="shared" si="25"/>
        <v>3.886239180355792E-3</v>
      </c>
      <c r="I2105" s="53">
        <v>0.39438499999999999</v>
      </c>
      <c r="J2105" s="53">
        <v>1.532674439144619E-3</v>
      </c>
      <c r="K2105" s="53">
        <v>0.39438499999999999</v>
      </c>
      <c r="L2105" s="53">
        <v>1.532674439144619E-3</v>
      </c>
      <c r="M2105" s="43" t="s">
        <v>475</v>
      </c>
      <c r="N2105" s="43" t="s">
        <v>341</v>
      </c>
      <c r="O2105" s="43" t="s">
        <v>468</v>
      </c>
      <c r="P2105" s="43" t="s">
        <v>469</v>
      </c>
      <c r="Q2105" s="43" t="s">
        <v>473</v>
      </c>
      <c r="R2105" s="43" t="s">
        <v>476</v>
      </c>
      <c r="S2105" s="43" t="s">
        <v>330</v>
      </c>
      <c r="V2105" s="42" t="s">
        <v>2768</v>
      </c>
      <c r="W2105"/>
    </row>
    <row r="2106" spans="1:23" s="39" customFormat="1" x14ac:dyDescent="0.35">
      <c r="A2106" s="43" t="s">
        <v>811</v>
      </c>
      <c r="B2106" s="54">
        <v>51510</v>
      </c>
      <c r="C2106" s="54" t="s">
        <v>12</v>
      </c>
      <c r="D2106" s="53">
        <v>0.1256756</v>
      </c>
      <c r="E2106" s="53">
        <f>SUMIFS('Ratios_MARAMA-VA'!T:T, 'Ratios_MARAMA-VA'!AA:AA, V2106)</f>
        <v>0.125675599999824</v>
      </c>
      <c r="F2106" s="53">
        <f>SUMIFS('Ratios_MARAMA-VA'!J:J, 'Ratios_MARAMA-VA'!AA:AA, V2106)</f>
        <v>4.8840544073403902E-4</v>
      </c>
      <c r="G2106" s="53"/>
      <c r="H2106" s="53">
        <f t="shared" si="25"/>
        <v>3.8862391803557968E-3</v>
      </c>
      <c r="I2106" s="53">
        <v>0.1256756</v>
      </c>
      <c r="J2106" s="53">
        <v>4.8840544073472294E-4</v>
      </c>
      <c r="K2106" s="53">
        <v>0.1256756</v>
      </c>
      <c r="L2106" s="53">
        <v>4.8840544073472294E-4</v>
      </c>
      <c r="M2106" s="43" t="s">
        <v>475</v>
      </c>
      <c r="N2106" s="43" t="s">
        <v>341</v>
      </c>
      <c r="O2106" s="43" t="s">
        <v>468</v>
      </c>
      <c r="P2106" s="43" t="s">
        <v>469</v>
      </c>
      <c r="Q2106" s="43" t="s">
        <v>473</v>
      </c>
      <c r="R2106" s="43" t="s">
        <v>476</v>
      </c>
      <c r="S2106" s="43" t="s">
        <v>330</v>
      </c>
      <c r="V2106" s="42" t="s">
        <v>2757</v>
      </c>
      <c r="W2106"/>
    </row>
    <row r="2107" spans="1:23" s="39" customFormat="1" x14ac:dyDescent="0.35">
      <c r="A2107" s="43" t="s">
        <v>811</v>
      </c>
      <c r="B2107" s="54">
        <v>51600</v>
      </c>
      <c r="C2107" s="54" t="s">
        <v>12</v>
      </c>
      <c r="D2107" s="53">
        <v>5.195143E-2</v>
      </c>
      <c r="E2107" s="53">
        <f>SUMIFS('Ratios_MARAMA-VA'!T:T, 'Ratios_MARAMA-VA'!AA:AA, V2107)</f>
        <v>5.19514299999271E-2</v>
      </c>
      <c r="F2107" s="53">
        <f>SUMIFS('Ratios_MARAMA-VA'!J:J, 'Ratios_MARAMA-VA'!AA:AA, V2107)</f>
        <v>2.0189568274122901E-4</v>
      </c>
      <c r="G2107" s="53"/>
      <c r="H2107" s="53">
        <f t="shared" si="25"/>
        <v>3.8862391803558115E-3</v>
      </c>
      <c r="I2107" s="53">
        <v>5.195143E-2</v>
      </c>
      <c r="J2107" s="53">
        <v>2.0189568274151231E-4</v>
      </c>
      <c r="K2107" s="53">
        <v>5.195143E-2</v>
      </c>
      <c r="L2107" s="53">
        <v>2.0189568274151231E-4</v>
      </c>
      <c r="M2107" s="43" t="s">
        <v>475</v>
      </c>
      <c r="N2107" s="43" t="s">
        <v>341</v>
      </c>
      <c r="O2107" s="43" t="s">
        <v>468</v>
      </c>
      <c r="P2107" s="43" t="s">
        <v>469</v>
      </c>
      <c r="Q2107" s="43" t="s">
        <v>473</v>
      </c>
      <c r="R2107" s="43" t="s">
        <v>476</v>
      </c>
      <c r="S2107" s="43" t="s">
        <v>330</v>
      </c>
      <c r="V2107" s="42" t="s">
        <v>2763</v>
      </c>
      <c r="W2107"/>
    </row>
    <row r="2108" spans="1:23" s="39" customFormat="1" x14ac:dyDescent="0.35">
      <c r="A2108" s="43" t="s">
        <v>811</v>
      </c>
      <c r="B2108" s="54">
        <v>51610</v>
      </c>
      <c r="C2108" s="54" t="s">
        <v>12</v>
      </c>
      <c r="D2108" s="53">
        <v>3.1679430000000001E-2</v>
      </c>
      <c r="E2108" s="53">
        <f>SUMIFS('Ratios_MARAMA-VA'!T:T, 'Ratios_MARAMA-VA'!AA:AA, V2108)</f>
        <v>3.1679429999955697E-2</v>
      </c>
      <c r="F2108" s="53">
        <f>SUMIFS('Ratios_MARAMA-VA'!J:J, 'Ratios_MARAMA-VA'!AA:AA, V2108)</f>
        <v>1.23113842077166E-4</v>
      </c>
      <c r="G2108" s="53"/>
      <c r="H2108" s="53">
        <f t="shared" si="25"/>
        <v>3.8862391803557756E-3</v>
      </c>
      <c r="I2108" s="53">
        <v>3.1679430000000001E-2</v>
      </c>
      <c r="J2108" s="53">
        <v>1.2311384207733817E-4</v>
      </c>
      <c r="K2108" s="53">
        <v>3.1679430000000001E-2</v>
      </c>
      <c r="L2108" s="53">
        <v>1.2311384207733817E-4</v>
      </c>
      <c r="M2108" s="43" t="s">
        <v>475</v>
      </c>
      <c r="N2108" s="43" t="s">
        <v>341</v>
      </c>
      <c r="O2108" s="43" t="s">
        <v>468</v>
      </c>
      <c r="P2108" s="43" t="s">
        <v>469</v>
      </c>
      <c r="Q2108" s="43" t="s">
        <v>473</v>
      </c>
      <c r="R2108" s="43" t="s">
        <v>476</v>
      </c>
      <c r="S2108" s="43" t="s">
        <v>330</v>
      </c>
      <c r="V2108" s="42" t="s">
        <v>2764</v>
      </c>
      <c r="W2108"/>
    </row>
    <row r="2109" spans="1:23" s="39" customFormat="1" x14ac:dyDescent="0.35">
      <c r="A2109" s="43" t="s">
        <v>811</v>
      </c>
      <c r="B2109" s="54">
        <v>51683</v>
      </c>
      <c r="C2109" s="54" t="s">
        <v>12</v>
      </c>
      <c r="D2109" s="53">
        <v>2.4851580000000002E-2</v>
      </c>
      <c r="E2109" s="53">
        <f>SUMIFS('Ratios_MARAMA-VA'!T:T, 'Ratios_MARAMA-VA'!AA:AA, V2109)</f>
        <v>2.4851579999965099E-2</v>
      </c>
      <c r="F2109" s="53">
        <f>SUMIFS('Ratios_MARAMA-VA'!J:J, 'Ratios_MARAMA-VA'!AA:AA, V2109)</f>
        <v>9.6579183889611503E-5</v>
      </c>
      <c r="G2109" s="53"/>
      <c r="H2109" s="53">
        <f t="shared" si="25"/>
        <v>3.886239180355822E-3</v>
      </c>
      <c r="I2109" s="53">
        <v>2.4851580000000002E-2</v>
      </c>
      <c r="J2109" s="53">
        <v>9.6579183889747151E-5</v>
      </c>
      <c r="K2109" s="53">
        <v>2.4851580000000002E-2</v>
      </c>
      <c r="L2109" s="53">
        <v>9.6579183889747151E-5</v>
      </c>
      <c r="M2109" s="43" t="s">
        <v>475</v>
      </c>
      <c r="N2109" s="43" t="s">
        <v>341</v>
      </c>
      <c r="O2109" s="43" t="s">
        <v>468</v>
      </c>
      <c r="P2109" s="43" t="s">
        <v>469</v>
      </c>
      <c r="Q2109" s="43" t="s">
        <v>473</v>
      </c>
      <c r="R2109" s="43" t="s">
        <v>476</v>
      </c>
      <c r="S2109" s="43" t="s">
        <v>330</v>
      </c>
      <c r="V2109" s="42" t="s">
        <v>2766</v>
      </c>
      <c r="W2109"/>
    </row>
    <row r="2110" spans="1:23" s="39" customFormat="1" x14ac:dyDescent="0.35">
      <c r="A2110" s="43" t="s">
        <v>811</v>
      </c>
      <c r="B2110" s="54">
        <v>51685</v>
      </c>
      <c r="C2110" s="54" t="s">
        <v>12</v>
      </c>
      <c r="D2110" s="53">
        <v>2.9610339999999999E-2</v>
      </c>
      <c r="E2110" s="53">
        <f>SUMIFS('Ratios_MARAMA-VA'!T:T, 'Ratios_MARAMA-VA'!AA:AA, V2110)</f>
        <v>2.9610339999958501E-2</v>
      </c>
      <c r="F2110" s="53">
        <f>SUMIFS('Ratios_MARAMA-VA'!J:J, 'Ratios_MARAMA-VA'!AA:AA, V2110)</f>
        <v>1.1507286345149499E-4</v>
      </c>
      <c r="G2110" s="53"/>
      <c r="H2110" s="53">
        <f t="shared" si="25"/>
        <v>3.8862391803557903E-3</v>
      </c>
      <c r="I2110" s="53">
        <v>2.9610339999999999E-2</v>
      </c>
      <c r="J2110" s="53">
        <v>1.1507286345165627E-4</v>
      </c>
      <c r="K2110" s="53">
        <v>2.9610339999999999E-2</v>
      </c>
      <c r="L2110" s="53">
        <v>1.1507286345165627E-4</v>
      </c>
      <c r="M2110" s="43" t="s">
        <v>475</v>
      </c>
      <c r="N2110" s="43" t="s">
        <v>341</v>
      </c>
      <c r="O2110" s="43" t="s">
        <v>468</v>
      </c>
      <c r="P2110" s="43" t="s">
        <v>469</v>
      </c>
      <c r="Q2110" s="43" t="s">
        <v>473</v>
      </c>
      <c r="R2110" s="43" t="s">
        <v>476</v>
      </c>
      <c r="S2110" s="43" t="s">
        <v>330</v>
      </c>
      <c r="V2110" s="42" t="s">
        <v>2767</v>
      </c>
      <c r="W2110"/>
    </row>
    <row r="2111" spans="1:23" s="39" customFormat="1" x14ac:dyDescent="0.35">
      <c r="A2111" s="43" t="s">
        <v>9</v>
      </c>
      <c r="B2111" s="54">
        <v>11001</v>
      </c>
      <c r="C2111" s="54" t="s">
        <v>12</v>
      </c>
      <c r="D2111" s="53">
        <v>0.51722060000000003</v>
      </c>
      <c r="E2111" s="53">
        <f>SUMIFS('Ratios_MARAMA-VA'!T:T, 'Ratios_MARAMA-VA'!AA:AA, V2111)</f>
        <v>0.51722059999927406</v>
      </c>
      <c r="F2111" s="53">
        <f>SUMIFS('Ratios_MARAMA-VA'!J:J, 'Ratios_MARAMA-VA'!AA:AA, V2111)</f>
        <v>2.0100429606043201E-3</v>
      </c>
      <c r="G2111" s="53"/>
      <c r="H2111" s="53">
        <f t="shared" si="25"/>
        <v>3.886239180355812E-3</v>
      </c>
      <c r="I2111" s="53">
        <v>0.51722060000000003</v>
      </c>
      <c r="J2111" s="53">
        <v>2.0100429606071412E-3</v>
      </c>
      <c r="K2111" s="53">
        <v>0.51722060000000003</v>
      </c>
      <c r="L2111" s="53">
        <v>2.0100429606071412E-3</v>
      </c>
      <c r="M2111" s="43" t="s">
        <v>472</v>
      </c>
      <c r="N2111" s="43" t="s">
        <v>341</v>
      </c>
      <c r="O2111" s="43" t="s">
        <v>468</v>
      </c>
      <c r="P2111" s="43" t="s">
        <v>469</v>
      </c>
      <c r="Q2111" s="43" t="s">
        <v>473</v>
      </c>
      <c r="R2111" s="43" t="s">
        <v>474</v>
      </c>
      <c r="S2111" s="43" t="s">
        <v>330</v>
      </c>
      <c r="V2111" s="42" t="s">
        <v>2769</v>
      </c>
      <c r="W2111"/>
    </row>
    <row r="2112" spans="1:23" s="39" customFormat="1" x14ac:dyDescent="0.35">
      <c r="A2112" s="43" t="s">
        <v>497</v>
      </c>
      <c r="B2112" s="54">
        <v>24009</v>
      </c>
      <c r="C2112" s="54" t="s">
        <v>12</v>
      </c>
      <c r="D2112" s="53">
        <v>4.5461660000000001E-2</v>
      </c>
      <c r="E2112" s="53">
        <f>SUMIFS('Ratios_MARAMA-VA'!T:T, 'Ratios_MARAMA-VA'!AA:AA, V2112)</f>
        <v>4.5461659999936503E-2</v>
      </c>
      <c r="F2112" s="53">
        <f>SUMIFS('Ratios_MARAMA-VA'!J:J, 'Ratios_MARAMA-VA'!AA:AA, V2112)</f>
        <v>1.7667488429576599E-4</v>
      </c>
      <c r="G2112" s="53"/>
      <c r="H2112" s="53">
        <f t="shared" si="25"/>
        <v>3.8862391803557712E-3</v>
      </c>
      <c r="I2112" s="53">
        <v>4.5461660000000001E-2</v>
      </c>
      <c r="J2112" s="53">
        <v>1.7667488429601275E-4</v>
      </c>
      <c r="K2112" s="53">
        <v>4.5461660000000001E-2</v>
      </c>
      <c r="L2112" s="53">
        <v>1.7667488429601275E-4</v>
      </c>
      <c r="M2112" s="43" t="s">
        <v>472</v>
      </c>
      <c r="N2112" s="43" t="s">
        <v>341</v>
      </c>
      <c r="O2112" s="43" t="s">
        <v>468</v>
      </c>
      <c r="P2112" s="43" t="s">
        <v>469</v>
      </c>
      <c r="Q2112" s="43" t="s">
        <v>473</v>
      </c>
      <c r="R2112" s="43" t="s">
        <v>474</v>
      </c>
      <c r="S2112" s="43" t="s">
        <v>330</v>
      </c>
      <c r="V2112" s="42" t="s">
        <v>2770</v>
      </c>
      <c r="W2112"/>
    </row>
    <row r="2113" spans="1:23" s="39" customFormat="1" x14ac:dyDescent="0.35">
      <c r="A2113" s="43" t="s">
        <v>497</v>
      </c>
      <c r="B2113" s="54">
        <v>24017</v>
      </c>
      <c r="C2113" s="54" t="s">
        <v>12</v>
      </c>
      <c r="D2113" s="53">
        <v>7.4524069999999998E-2</v>
      </c>
      <c r="E2113" s="53">
        <f>SUMIFS('Ratios_MARAMA-VA'!T:T, 'Ratios_MARAMA-VA'!AA:AA, V2113)</f>
        <v>7.4524069999895498E-2</v>
      </c>
      <c r="F2113" s="53">
        <f>SUMIFS('Ratios_MARAMA-VA'!J:J, 'Ratios_MARAMA-VA'!AA:AA, V2113)</f>
        <v>2.8961836071317299E-4</v>
      </c>
      <c r="G2113" s="53"/>
      <c r="H2113" s="53">
        <f t="shared" si="25"/>
        <v>3.8862391803558111E-3</v>
      </c>
      <c r="I2113" s="53">
        <v>7.4524069999999998E-2</v>
      </c>
      <c r="J2113" s="53">
        <v>2.8961836071357907E-4</v>
      </c>
      <c r="K2113" s="53">
        <v>7.4524069999999998E-2</v>
      </c>
      <c r="L2113" s="53">
        <v>2.8961836071357907E-4</v>
      </c>
      <c r="M2113" s="43" t="s">
        <v>472</v>
      </c>
      <c r="N2113" s="43" t="s">
        <v>341</v>
      </c>
      <c r="O2113" s="43" t="s">
        <v>468</v>
      </c>
      <c r="P2113" s="43" t="s">
        <v>469</v>
      </c>
      <c r="Q2113" s="43" t="s">
        <v>473</v>
      </c>
      <c r="R2113" s="43" t="s">
        <v>474</v>
      </c>
      <c r="S2113" s="43" t="s">
        <v>330</v>
      </c>
      <c r="V2113" s="42" t="s">
        <v>2778</v>
      </c>
      <c r="W2113"/>
    </row>
    <row r="2114" spans="1:23" s="39" customFormat="1" x14ac:dyDescent="0.35">
      <c r="A2114" s="43" t="s">
        <v>497</v>
      </c>
      <c r="B2114" s="54">
        <v>24021</v>
      </c>
      <c r="C2114" s="54" t="s">
        <v>12</v>
      </c>
      <c r="D2114" s="53">
        <v>0.27536460000000001</v>
      </c>
      <c r="E2114" s="53">
        <f>SUMIFS('Ratios_MARAMA-VA'!T:T, 'Ratios_MARAMA-VA'!AA:AA, V2114)</f>
        <v>0.27536459999961399</v>
      </c>
      <c r="F2114" s="53">
        <f>SUMIFS('Ratios_MARAMA-VA'!J:J, 'Ratios_MARAMA-VA'!AA:AA, V2114)</f>
        <v>1.0701326974014999E-3</v>
      </c>
      <c r="G2114" s="53"/>
      <c r="H2114" s="53">
        <f t="shared" si="25"/>
        <v>3.8862391803557903E-3</v>
      </c>
      <c r="I2114" s="53">
        <v>0.27536460000000001</v>
      </c>
      <c r="J2114" s="53">
        <v>1.070132697403E-3</v>
      </c>
      <c r="K2114" s="53">
        <v>0.27536460000000001</v>
      </c>
      <c r="L2114" s="53">
        <v>1.070132697403E-3</v>
      </c>
      <c r="M2114" s="43" t="s">
        <v>472</v>
      </c>
      <c r="N2114" s="43" t="s">
        <v>341</v>
      </c>
      <c r="O2114" s="43" t="s">
        <v>468</v>
      </c>
      <c r="P2114" s="43" t="s">
        <v>469</v>
      </c>
      <c r="Q2114" s="43" t="s">
        <v>473</v>
      </c>
      <c r="R2114" s="43" t="s">
        <v>474</v>
      </c>
      <c r="S2114" s="43" t="s">
        <v>330</v>
      </c>
      <c r="V2114" s="42" t="s">
        <v>2779</v>
      </c>
      <c r="W2114"/>
    </row>
    <row r="2115" spans="1:23" s="39" customFormat="1" x14ac:dyDescent="0.35">
      <c r="A2115" s="43" t="s">
        <v>497</v>
      </c>
      <c r="B2115" s="54">
        <v>24031</v>
      </c>
      <c r="C2115" s="54" t="s">
        <v>12</v>
      </c>
      <c r="D2115" s="53">
        <v>1.091807</v>
      </c>
      <c r="E2115" s="53">
        <f>SUMIFS('Ratios_MARAMA-VA'!T:T, 'Ratios_MARAMA-VA'!AA:AA, V2115)</f>
        <v>1.0918069999984701</v>
      </c>
      <c r="F2115" s="53">
        <f>SUMIFS('Ratios_MARAMA-VA'!J:J, 'Ratios_MARAMA-VA'!AA:AA, V2115)</f>
        <v>4.2430231407807797E-3</v>
      </c>
      <c r="G2115" s="53"/>
      <c r="H2115" s="53">
        <f t="shared" ref="H2115:H2140" si="26">F2115/E2115</f>
        <v>3.8862391803558003E-3</v>
      </c>
      <c r="I2115" s="53">
        <v>1.091807</v>
      </c>
      <c r="J2115" s="53">
        <v>4.2430231407867254E-3</v>
      </c>
      <c r="K2115" s="53">
        <v>1.091807</v>
      </c>
      <c r="L2115" s="53">
        <v>4.2430231407867254E-3</v>
      </c>
      <c r="M2115" s="43" t="s">
        <v>472</v>
      </c>
      <c r="N2115" s="43" t="s">
        <v>341</v>
      </c>
      <c r="O2115" s="43" t="s">
        <v>468</v>
      </c>
      <c r="P2115" s="43" t="s">
        <v>469</v>
      </c>
      <c r="Q2115" s="43" t="s">
        <v>473</v>
      </c>
      <c r="R2115" s="43" t="s">
        <v>474</v>
      </c>
      <c r="S2115" s="43" t="s">
        <v>330</v>
      </c>
      <c r="V2115" s="42" t="s">
        <v>2780</v>
      </c>
      <c r="W2115"/>
    </row>
    <row r="2116" spans="1:23" s="39" customFormat="1" x14ac:dyDescent="0.35">
      <c r="A2116" s="43" t="s">
        <v>497</v>
      </c>
      <c r="B2116" s="54">
        <v>24033</v>
      </c>
      <c r="C2116" s="54" t="s">
        <v>12</v>
      </c>
      <c r="D2116" s="53">
        <v>0.63211689999999998</v>
      </c>
      <c r="E2116" s="53">
        <f>SUMIFS('Ratios_MARAMA-VA'!T:T, 'Ratios_MARAMA-VA'!AA:AA, V2116)</f>
        <v>0.63211689999911502</v>
      </c>
      <c r="F2116" s="53">
        <f>SUMIFS('Ratios_MARAMA-VA'!J:J, 'Ratios_MARAMA-VA'!AA:AA, V2116)</f>
        <v>2.4565574633416101E-3</v>
      </c>
      <c r="G2116" s="53"/>
      <c r="H2116" s="53">
        <f t="shared" si="26"/>
        <v>3.8862391803558003E-3</v>
      </c>
      <c r="I2116" s="53">
        <v>0.63211689999999998</v>
      </c>
      <c r="J2116" s="53">
        <v>2.4565574633450492E-3</v>
      </c>
      <c r="K2116" s="53">
        <v>0.63211689999999998</v>
      </c>
      <c r="L2116" s="53">
        <v>2.4565574633450492E-3</v>
      </c>
      <c r="M2116" s="43" t="s">
        <v>472</v>
      </c>
      <c r="N2116" s="43" t="s">
        <v>341</v>
      </c>
      <c r="O2116" s="43" t="s">
        <v>468</v>
      </c>
      <c r="P2116" s="43" t="s">
        <v>469</v>
      </c>
      <c r="Q2116" s="43" t="s">
        <v>473</v>
      </c>
      <c r="R2116" s="43" t="s">
        <v>474</v>
      </c>
      <c r="S2116" s="43" t="s">
        <v>330</v>
      </c>
      <c r="V2116" s="42" t="s">
        <v>2781</v>
      </c>
      <c r="W2116"/>
    </row>
    <row r="2117" spans="1:23" s="39" customFormat="1" x14ac:dyDescent="0.35">
      <c r="A2117" s="43" t="s">
        <v>811</v>
      </c>
      <c r="B2117" s="54">
        <v>51013</v>
      </c>
      <c r="C2117" s="54" t="s">
        <v>12</v>
      </c>
      <c r="D2117" s="53">
        <v>0.1020361</v>
      </c>
      <c r="E2117" s="53">
        <f>SUMIFS('Ratios_MARAMA-VA'!T:T, 'Ratios_MARAMA-VA'!AA:AA, V2117)</f>
        <v>0.10203609999985599</v>
      </c>
      <c r="F2117" s="53">
        <f>SUMIFS('Ratios_MARAMA-VA'!J:J, 'Ratios_MARAMA-VA'!AA:AA, V2117)</f>
        <v>3.9653668963014603E-4</v>
      </c>
      <c r="G2117" s="53"/>
      <c r="H2117" s="53">
        <f t="shared" si="26"/>
        <v>3.8862391803558315E-3</v>
      </c>
      <c r="I2117" s="53">
        <v>0.1020361</v>
      </c>
      <c r="J2117" s="53">
        <v>3.9653668963070569E-4</v>
      </c>
      <c r="K2117" s="53">
        <v>0.1020361</v>
      </c>
      <c r="L2117" s="53">
        <v>3.9653668963070569E-4</v>
      </c>
      <c r="M2117" s="43" t="s">
        <v>472</v>
      </c>
      <c r="N2117" s="43" t="s">
        <v>341</v>
      </c>
      <c r="O2117" s="43" t="s">
        <v>468</v>
      </c>
      <c r="P2117" s="43" t="s">
        <v>469</v>
      </c>
      <c r="Q2117" s="43" t="s">
        <v>473</v>
      </c>
      <c r="R2117" s="43" t="s">
        <v>474</v>
      </c>
      <c r="S2117" s="43" t="s">
        <v>330</v>
      </c>
      <c r="V2117" s="42" t="s">
        <v>2783</v>
      </c>
      <c r="W2117"/>
    </row>
    <row r="2118" spans="1:23" s="39" customFormat="1" x14ac:dyDescent="0.35">
      <c r="A2118" s="43" t="s">
        <v>811</v>
      </c>
      <c r="B2118" s="54">
        <v>51059</v>
      </c>
      <c r="C2118" s="54" t="s">
        <v>12</v>
      </c>
      <c r="D2118" s="53">
        <v>1.207076</v>
      </c>
      <c r="E2118" s="53">
        <f>SUMIFS('Ratios_MARAMA-VA'!T:T, 'Ratios_MARAMA-VA'!AA:AA, V2118)</f>
        <v>1.2070759999983001</v>
      </c>
      <c r="F2118" s="53">
        <f>SUMIFS('Ratios_MARAMA-VA'!J:J, 'Ratios_MARAMA-VA'!AA:AA, V2118)</f>
        <v>4.6909860448605799E-3</v>
      </c>
      <c r="G2118" s="53"/>
      <c r="H2118" s="53">
        <f t="shared" si="26"/>
        <v>3.8862391803558237E-3</v>
      </c>
      <c r="I2118" s="53">
        <v>1.207076</v>
      </c>
      <c r="J2118" s="53">
        <v>4.6909860448671866E-3</v>
      </c>
      <c r="K2118" s="53">
        <v>1.207076</v>
      </c>
      <c r="L2118" s="53">
        <v>4.6909860448671866E-3</v>
      </c>
      <c r="M2118" s="43" t="s">
        <v>472</v>
      </c>
      <c r="N2118" s="43" t="s">
        <v>341</v>
      </c>
      <c r="O2118" s="43" t="s">
        <v>468</v>
      </c>
      <c r="P2118" s="43" t="s">
        <v>469</v>
      </c>
      <c r="Q2118" s="43" t="s">
        <v>473</v>
      </c>
      <c r="R2118" s="43" t="s">
        <v>474</v>
      </c>
      <c r="S2118" s="43" t="s">
        <v>330</v>
      </c>
      <c r="V2118" s="42" t="s">
        <v>2784</v>
      </c>
      <c r="W2118"/>
    </row>
    <row r="2119" spans="1:23" s="39" customFormat="1" x14ac:dyDescent="0.35">
      <c r="A2119" s="43" t="s">
        <v>811</v>
      </c>
      <c r="B2119" s="54">
        <v>51107</v>
      </c>
      <c r="C2119" s="54" t="s">
        <v>12</v>
      </c>
      <c r="D2119" s="53">
        <v>0.53556230000000005</v>
      </c>
      <c r="E2119" s="53">
        <f>SUMIFS('Ratios_MARAMA-VA'!T:T, 'Ratios_MARAMA-VA'!AA:AA, V2119)</f>
        <v>0.53556229999925098</v>
      </c>
      <c r="F2119" s="53">
        <f>SUMIFS('Ratios_MARAMA-VA'!J:J, 'Ratios_MARAMA-VA'!AA:AA, V2119)</f>
        <v>2.08132319377855E-3</v>
      </c>
      <c r="G2119" s="53"/>
      <c r="H2119" s="53">
        <f t="shared" si="26"/>
        <v>3.8862391803557886E-3</v>
      </c>
      <c r="I2119" s="53">
        <v>0.53556230000000005</v>
      </c>
      <c r="J2119" s="53">
        <v>2.0813231937814613E-3</v>
      </c>
      <c r="K2119" s="53">
        <v>0.53556230000000005</v>
      </c>
      <c r="L2119" s="53">
        <v>2.0813231937814613E-3</v>
      </c>
      <c r="M2119" s="43" t="s">
        <v>472</v>
      </c>
      <c r="N2119" s="43" t="s">
        <v>341</v>
      </c>
      <c r="O2119" s="43" t="s">
        <v>468</v>
      </c>
      <c r="P2119" s="43" t="s">
        <v>469</v>
      </c>
      <c r="Q2119" s="43" t="s">
        <v>473</v>
      </c>
      <c r="R2119" s="43" t="s">
        <v>474</v>
      </c>
      <c r="S2119" s="43" t="s">
        <v>330</v>
      </c>
      <c r="V2119" s="42" t="s">
        <v>2787</v>
      </c>
      <c r="W2119"/>
    </row>
    <row r="2120" spans="1:23" s="39" customFormat="1" x14ac:dyDescent="0.35">
      <c r="A2120" s="43" t="s">
        <v>811</v>
      </c>
      <c r="B2120" s="54">
        <v>51153</v>
      </c>
      <c r="C2120" s="54" t="s">
        <v>12</v>
      </c>
      <c r="D2120" s="53">
        <v>0.32348310000000002</v>
      </c>
      <c r="E2120" s="53">
        <f>SUMIFS('Ratios_MARAMA-VA'!T:T, 'Ratios_MARAMA-VA'!AA:AA, V2120)</f>
        <v>0.323483099999547</v>
      </c>
      <c r="F2120" s="53">
        <f>SUMIFS('Ratios_MARAMA-VA'!J:J, 'Ratios_MARAMA-VA'!AA:AA, V2120)</f>
        <v>1.25713269740119E-3</v>
      </c>
      <c r="G2120" s="53"/>
      <c r="H2120" s="53">
        <f t="shared" si="26"/>
        <v>3.8862391803557912E-3</v>
      </c>
      <c r="I2120" s="53">
        <v>0.32348310000000002</v>
      </c>
      <c r="J2120" s="53">
        <v>1.2571326974029505E-3</v>
      </c>
      <c r="K2120" s="53">
        <v>0.32348310000000002</v>
      </c>
      <c r="L2120" s="53">
        <v>1.2571326974029505E-3</v>
      </c>
      <c r="M2120" s="43" t="s">
        <v>472</v>
      </c>
      <c r="N2120" s="43" t="s">
        <v>341</v>
      </c>
      <c r="O2120" s="43" t="s">
        <v>468</v>
      </c>
      <c r="P2120" s="43" t="s">
        <v>469</v>
      </c>
      <c r="Q2120" s="43" t="s">
        <v>473</v>
      </c>
      <c r="R2120" s="43" t="s">
        <v>474</v>
      </c>
      <c r="S2120" s="43" t="s">
        <v>330</v>
      </c>
      <c r="V2120" s="42" t="s">
        <v>2790</v>
      </c>
      <c r="W2120"/>
    </row>
    <row r="2121" spans="1:23" s="39" customFormat="1" x14ac:dyDescent="0.35">
      <c r="A2121" s="43" t="s">
        <v>811</v>
      </c>
      <c r="B2121" s="54">
        <v>51510</v>
      </c>
      <c r="C2121" s="54" t="s">
        <v>12</v>
      </c>
      <c r="D2121" s="53">
        <v>0.1030819</v>
      </c>
      <c r="E2121" s="53">
        <f>SUMIFS('Ratios_MARAMA-VA'!T:T, 'Ratios_MARAMA-VA'!AA:AA, V2121)</f>
        <v>0.103081899999855</v>
      </c>
      <c r="F2121" s="53">
        <f>SUMIFS('Ratios_MARAMA-VA'!J:J, 'Ratios_MARAMA-VA'!AA:AA, V2121)</f>
        <v>4.0060091856495699E-4</v>
      </c>
      <c r="G2121" s="53"/>
      <c r="H2121" s="53">
        <f t="shared" si="26"/>
        <v>3.8862391803558189E-3</v>
      </c>
      <c r="I2121" s="53">
        <v>0.1030819</v>
      </c>
      <c r="J2121" s="53">
        <v>4.006009185655205E-4</v>
      </c>
      <c r="K2121" s="53">
        <v>0.1030819</v>
      </c>
      <c r="L2121" s="53">
        <v>4.006009185655205E-4</v>
      </c>
      <c r="M2121" s="43" t="s">
        <v>472</v>
      </c>
      <c r="N2121" s="43" t="s">
        <v>341</v>
      </c>
      <c r="O2121" s="43" t="s">
        <v>468</v>
      </c>
      <c r="P2121" s="43" t="s">
        <v>469</v>
      </c>
      <c r="Q2121" s="43" t="s">
        <v>473</v>
      </c>
      <c r="R2121" s="43" t="s">
        <v>474</v>
      </c>
      <c r="S2121" s="43" t="s">
        <v>330</v>
      </c>
      <c r="V2121" s="42" t="s">
        <v>2782</v>
      </c>
      <c r="W2121"/>
    </row>
    <row r="2122" spans="1:23" s="39" customFormat="1" x14ac:dyDescent="0.35">
      <c r="A2122" s="43" t="s">
        <v>811</v>
      </c>
      <c r="B2122" s="54">
        <v>51600</v>
      </c>
      <c r="C2122" s="54" t="s">
        <v>12</v>
      </c>
      <c r="D2122" s="53">
        <v>4.2611679999999999E-2</v>
      </c>
      <c r="E2122" s="53">
        <f>SUMIFS('Ratios_MARAMA-VA'!T:T, 'Ratios_MARAMA-VA'!AA:AA, V2122)</f>
        <v>4.2611679999940401E-2</v>
      </c>
      <c r="F2122" s="53">
        <f>SUMIFS('Ratios_MARAMA-VA'!J:J, 'Ratios_MARAMA-VA'!AA:AA, V2122)</f>
        <v>1.6559918035655201E-4</v>
      </c>
      <c r="G2122" s="53"/>
      <c r="H2122" s="53">
        <f t="shared" si="26"/>
        <v>3.8862391803557998E-3</v>
      </c>
      <c r="I2122" s="53">
        <v>4.2611679999999999E-2</v>
      </c>
      <c r="J2122" s="53">
        <v>1.6559918035678362E-4</v>
      </c>
      <c r="K2122" s="53">
        <v>4.2611679999999999E-2</v>
      </c>
      <c r="L2122" s="53">
        <v>1.6559918035678362E-4</v>
      </c>
      <c r="M2122" s="43" t="s">
        <v>472</v>
      </c>
      <c r="N2122" s="43" t="s">
        <v>341</v>
      </c>
      <c r="O2122" s="43" t="s">
        <v>468</v>
      </c>
      <c r="P2122" s="43" t="s">
        <v>469</v>
      </c>
      <c r="Q2122" s="43" t="s">
        <v>473</v>
      </c>
      <c r="R2122" s="43" t="s">
        <v>474</v>
      </c>
      <c r="S2122" s="43" t="s">
        <v>330</v>
      </c>
      <c r="V2122" s="42" t="s">
        <v>2785</v>
      </c>
      <c r="W2122"/>
    </row>
    <row r="2123" spans="1:23" s="39" customFormat="1" x14ac:dyDescent="0.35">
      <c r="A2123" s="43" t="s">
        <v>811</v>
      </c>
      <c r="B2123" s="54">
        <v>51610</v>
      </c>
      <c r="C2123" s="54" t="s">
        <v>12</v>
      </c>
      <c r="D2123" s="53">
        <v>2.5984159999999999E-2</v>
      </c>
      <c r="E2123" s="53">
        <f>SUMIFS('Ratios_MARAMA-VA'!T:T, 'Ratios_MARAMA-VA'!AA:AA, V2123)</f>
        <v>2.59841599999634E-2</v>
      </c>
      <c r="F2123" s="53">
        <f>SUMIFS('Ratios_MARAMA-VA'!J:J, 'Ratios_MARAMA-VA'!AA:AA, V2123)</f>
        <v>1.00980660660492E-4</v>
      </c>
      <c r="G2123" s="53"/>
      <c r="H2123" s="53">
        <f t="shared" si="26"/>
        <v>3.8862391803558102E-3</v>
      </c>
      <c r="I2123" s="53">
        <v>2.5984159999999999E-2</v>
      </c>
      <c r="J2123" s="53">
        <v>1.0098066066063423E-4</v>
      </c>
      <c r="K2123" s="53">
        <v>2.5984159999999999E-2</v>
      </c>
      <c r="L2123" s="53">
        <v>1.0098066066063423E-4</v>
      </c>
      <c r="M2123" s="43" t="s">
        <v>472</v>
      </c>
      <c r="N2123" s="43" t="s">
        <v>341</v>
      </c>
      <c r="O2123" s="43" t="s">
        <v>468</v>
      </c>
      <c r="P2123" s="43" t="s">
        <v>469</v>
      </c>
      <c r="Q2123" s="43" t="s">
        <v>473</v>
      </c>
      <c r="R2123" s="43" t="s">
        <v>474</v>
      </c>
      <c r="S2123" s="43" t="s">
        <v>330</v>
      </c>
      <c r="V2123" s="42" t="s">
        <v>2786</v>
      </c>
      <c r="W2123"/>
    </row>
    <row r="2124" spans="1:23" s="39" customFormat="1" x14ac:dyDescent="0.35">
      <c r="A2124" s="43" t="s">
        <v>811</v>
      </c>
      <c r="B2124" s="54">
        <v>51683</v>
      </c>
      <c r="C2124" s="54" t="s">
        <v>12</v>
      </c>
      <c r="D2124" s="53">
        <v>2.0383800000000001E-2</v>
      </c>
      <c r="E2124" s="53">
        <f>SUMIFS('Ratios_MARAMA-VA'!T:T, 'Ratios_MARAMA-VA'!AA:AA, V2124)</f>
        <v>2.0383799999971398E-2</v>
      </c>
      <c r="F2124" s="53">
        <f>SUMIFS('Ratios_MARAMA-VA'!J:J, 'Ratios_MARAMA-VA'!AA:AA, V2124)</f>
        <v>7.9216322204425895E-5</v>
      </c>
      <c r="G2124" s="53"/>
      <c r="H2124" s="53">
        <f t="shared" si="26"/>
        <v>3.8862391803558241E-3</v>
      </c>
      <c r="I2124" s="53">
        <v>2.0383800000000001E-2</v>
      </c>
      <c r="J2124" s="53">
        <v>7.9216322204537053E-5</v>
      </c>
      <c r="K2124" s="53">
        <v>2.0383800000000001E-2</v>
      </c>
      <c r="L2124" s="53">
        <v>7.9216322204537053E-5</v>
      </c>
      <c r="M2124" s="43" t="s">
        <v>472</v>
      </c>
      <c r="N2124" s="43" t="s">
        <v>341</v>
      </c>
      <c r="O2124" s="43" t="s">
        <v>468</v>
      </c>
      <c r="P2124" s="43" t="s">
        <v>469</v>
      </c>
      <c r="Q2124" s="43" t="s">
        <v>473</v>
      </c>
      <c r="R2124" s="43" t="s">
        <v>474</v>
      </c>
      <c r="S2124" s="43" t="s">
        <v>330</v>
      </c>
      <c r="V2124" s="42" t="s">
        <v>2788</v>
      </c>
      <c r="W2124"/>
    </row>
    <row r="2125" spans="1:23" s="39" customFormat="1" x14ac:dyDescent="0.35">
      <c r="A2125" s="43" t="s">
        <v>811</v>
      </c>
      <c r="B2125" s="54">
        <v>51685</v>
      </c>
      <c r="C2125" s="54" t="s">
        <v>12</v>
      </c>
      <c r="D2125" s="53">
        <v>2.4287039999999999E-2</v>
      </c>
      <c r="E2125" s="53">
        <f>SUMIFS('Ratios_MARAMA-VA'!T:T, 'Ratios_MARAMA-VA'!AA:AA, V2125)</f>
        <v>2.4287039999965999E-2</v>
      </c>
      <c r="F2125" s="53">
        <f>SUMIFS('Ratios_MARAMA-VA'!J:J, 'Ratios_MARAMA-VA'!AA:AA, V2125)</f>
        <v>9.4385246422736598E-5</v>
      </c>
      <c r="G2125" s="53"/>
      <c r="H2125" s="53">
        <f t="shared" si="26"/>
        <v>3.8862391803558085E-3</v>
      </c>
      <c r="I2125" s="53">
        <v>2.4287039999999999E-2</v>
      </c>
      <c r="J2125" s="53">
        <v>9.4385246422868735E-5</v>
      </c>
      <c r="K2125" s="53">
        <v>2.4287039999999999E-2</v>
      </c>
      <c r="L2125" s="53">
        <v>9.4385246422868735E-5</v>
      </c>
      <c r="M2125" s="43" t="s">
        <v>472</v>
      </c>
      <c r="N2125" s="43" t="s">
        <v>341</v>
      </c>
      <c r="O2125" s="43" t="s">
        <v>468</v>
      </c>
      <c r="P2125" s="43" t="s">
        <v>469</v>
      </c>
      <c r="Q2125" s="43" t="s">
        <v>473</v>
      </c>
      <c r="R2125" s="43" t="s">
        <v>474</v>
      </c>
      <c r="S2125" s="43" t="s">
        <v>330</v>
      </c>
      <c r="V2125" s="42" t="s">
        <v>2789</v>
      </c>
      <c r="W2125"/>
    </row>
    <row r="2126" spans="1:23" s="39" customFormat="1" x14ac:dyDescent="0.35">
      <c r="A2126" s="43" t="s">
        <v>9</v>
      </c>
      <c r="B2126" s="54">
        <v>11001</v>
      </c>
      <c r="C2126" s="54" t="s">
        <v>12</v>
      </c>
      <c r="D2126" s="53">
        <v>4.2374850000000004</v>
      </c>
      <c r="E2126" s="53">
        <f>SUMIFS('Ratios_MARAMA-VA'!T:T, 'Ratios_MARAMA-VA'!AA:AA, V2126)</f>
        <v>4.2361202586327202</v>
      </c>
      <c r="F2126" s="53">
        <f>SUMIFS('Ratios_MARAMA-VA'!J:J, 'Ratios_MARAMA-VA'!AA:AA, V2126)</f>
        <v>1.30553283575594E-2</v>
      </c>
      <c r="G2126" s="53"/>
      <c r="H2126" s="53">
        <f t="shared" si="26"/>
        <v>3.0819069243735843E-3</v>
      </c>
      <c r="I2126" s="53">
        <v>4.2374850000000004</v>
      </c>
      <c r="J2126" s="53">
        <v>1.3059534363429199E-2</v>
      </c>
      <c r="K2126" s="53">
        <v>4.2374850000000004</v>
      </c>
      <c r="L2126" s="53">
        <v>1.3059534363429199E-2</v>
      </c>
      <c r="M2126" s="43" t="s">
        <v>477</v>
      </c>
      <c r="N2126" s="43" t="s">
        <v>341</v>
      </c>
      <c r="O2126" s="43" t="s">
        <v>468</v>
      </c>
      <c r="P2126" s="43" t="s">
        <v>469</v>
      </c>
      <c r="Q2126" s="43" t="s">
        <v>473</v>
      </c>
      <c r="R2126" s="43" t="s">
        <v>478</v>
      </c>
      <c r="S2126" s="43" t="s">
        <v>330</v>
      </c>
      <c r="V2126" s="42" t="s">
        <v>2791</v>
      </c>
      <c r="W2126"/>
    </row>
    <row r="2127" spans="1:23" s="39" customFormat="1" x14ac:dyDescent="0.35">
      <c r="A2127" s="43" t="s">
        <v>497</v>
      </c>
      <c r="B2127" s="54">
        <v>24009</v>
      </c>
      <c r="C2127" s="54" t="s">
        <v>12</v>
      </c>
      <c r="D2127" s="53">
        <v>1.1013710000000001</v>
      </c>
      <c r="E2127" s="53">
        <f>SUMIFS('Ratios_MARAMA-VA'!T:T, 'Ratios_MARAMA-VA'!AA:AA, V2127)</f>
        <v>1.1010162880507099</v>
      </c>
      <c r="F2127" s="53">
        <f>SUMIFS('Ratios_MARAMA-VA'!J:J, 'Ratios_MARAMA-VA'!AA:AA, V2127)</f>
        <v>3.3932297219916E-3</v>
      </c>
      <c r="G2127" s="53"/>
      <c r="H2127" s="53">
        <f t="shared" si="26"/>
        <v>3.0819069243735991E-3</v>
      </c>
      <c r="I2127" s="53">
        <v>1.1013710000000001</v>
      </c>
      <c r="J2127" s="53">
        <v>3.3943229112042756E-3</v>
      </c>
      <c r="K2127" s="53">
        <v>1.1013710000000001</v>
      </c>
      <c r="L2127" s="53">
        <v>3.3943229112042756E-3</v>
      </c>
      <c r="M2127" s="43" t="s">
        <v>477</v>
      </c>
      <c r="N2127" s="43" t="s">
        <v>341</v>
      </c>
      <c r="O2127" s="43" t="s">
        <v>468</v>
      </c>
      <c r="P2127" s="43" t="s">
        <v>469</v>
      </c>
      <c r="Q2127" s="43" t="s">
        <v>473</v>
      </c>
      <c r="R2127" s="43" t="s">
        <v>478</v>
      </c>
      <c r="S2127" s="43" t="s">
        <v>330</v>
      </c>
      <c r="V2127" s="42" t="s">
        <v>2792</v>
      </c>
      <c r="W2127"/>
    </row>
    <row r="2128" spans="1:23" s="39" customFormat="1" x14ac:dyDescent="0.35">
      <c r="A2128" s="43" t="s">
        <v>497</v>
      </c>
      <c r="B2128" s="54">
        <v>24017</v>
      </c>
      <c r="C2128" s="54" t="s">
        <v>12</v>
      </c>
      <c r="D2128" s="53">
        <v>1.8054490000000001</v>
      </c>
      <c r="E2128" s="53">
        <f>SUMIFS('Ratios_MARAMA-VA'!T:T, 'Ratios_MARAMA-VA'!AA:AA, V2128)</f>
        <v>1.804867529874</v>
      </c>
      <c r="F2128" s="53">
        <f>SUMIFS('Ratios_MARAMA-VA'!J:J, 'Ratios_MARAMA-VA'!AA:AA, V2128)</f>
        <v>5.56243373789577E-3</v>
      </c>
      <c r="G2128" s="53"/>
      <c r="H2128" s="53">
        <f t="shared" si="26"/>
        <v>3.0819069243736077E-3</v>
      </c>
      <c r="I2128" s="53">
        <v>1.8054490000000001</v>
      </c>
      <c r="J2128" s="53">
        <v>5.5642257747034064E-3</v>
      </c>
      <c r="K2128" s="53">
        <v>1.8054490000000001</v>
      </c>
      <c r="L2128" s="53">
        <v>5.5642257747034064E-3</v>
      </c>
      <c r="M2128" s="43" t="s">
        <v>477</v>
      </c>
      <c r="N2128" s="43" t="s">
        <v>341</v>
      </c>
      <c r="O2128" s="43" t="s">
        <v>468</v>
      </c>
      <c r="P2128" s="43" t="s">
        <v>469</v>
      </c>
      <c r="Q2128" s="43" t="s">
        <v>473</v>
      </c>
      <c r="R2128" s="43" t="s">
        <v>478</v>
      </c>
      <c r="S2128" s="43" t="s">
        <v>330</v>
      </c>
      <c r="V2128" s="42" t="s">
        <v>2793</v>
      </c>
      <c r="W2128"/>
    </row>
    <row r="2129" spans="1:23" s="39" customFormat="1" x14ac:dyDescent="0.35">
      <c r="A2129" s="43" t="s">
        <v>497</v>
      </c>
      <c r="B2129" s="54">
        <v>24021</v>
      </c>
      <c r="C2129" s="54" t="s">
        <v>12</v>
      </c>
      <c r="D2129" s="53">
        <v>6.6710880000000001</v>
      </c>
      <c r="E2129" s="53">
        <f>SUMIFS('Ratios_MARAMA-VA'!T:T, 'Ratios_MARAMA-VA'!AA:AA, V2129)</f>
        <v>6.6689394827171498</v>
      </c>
      <c r="F2129" s="53">
        <f>SUMIFS('Ratios_MARAMA-VA'!J:J, 'Ratios_MARAMA-VA'!AA:AA, V2129)</f>
        <v>2.0553050770014299E-2</v>
      </c>
      <c r="G2129" s="53"/>
      <c r="H2129" s="53">
        <f t="shared" si="26"/>
        <v>3.0819069243735731E-3</v>
      </c>
      <c r="I2129" s="53">
        <v>6.6710880000000001</v>
      </c>
      <c r="J2129" s="53">
        <v>2.0559672300305452E-2</v>
      </c>
      <c r="K2129" s="53">
        <v>6.6710880000000001</v>
      </c>
      <c r="L2129" s="53">
        <v>2.0559672300305452E-2</v>
      </c>
      <c r="M2129" s="43" t="s">
        <v>477</v>
      </c>
      <c r="N2129" s="43" t="s">
        <v>341</v>
      </c>
      <c r="O2129" s="43" t="s">
        <v>468</v>
      </c>
      <c r="P2129" s="43" t="s">
        <v>469</v>
      </c>
      <c r="Q2129" s="43" t="s">
        <v>473</v>
      </c>
      <c r="R2129" s="43" t="s">
        <v>478</v>
      </c>
      <c r="S2129" s="43" t="s">
        <v>330</v>
      </c>
      <c r="V2129" s="42" t="s">
        <v>2794</v>
      </c>
      <c r="W2129"/>
    </row>
    <row r="2130" spans="1:23" s="39" customFormat="1" x14ac:dyDescent="0.35">
      <c r="A2130" s="43" t="s">
        <v>497</v>
      </c>
      <c r="B2130" s="54">
        <v>24031</v>
      </c>
      <c r="C2130" s="54" t="s">
        <v>12</v>
      </c>
      <c r="D2130" s="53">
        <v>26.45054</v>
      </c>
      <c r="E2130" s="53">
        <f>SUMIFS('Ratios_MARAMA-VA'!T:T, 'Ratios_MARAMA-VA'!AA:AA, V2130)</f>
        <v>26.442021233296401</v>
      </c>
      <c r="F2130" s="53">
        <f>SUMIFS('Ratios_MARAMA-VA'!J:J, 'Ratios_MARAMA-VA'!AA:AA, V2130)</f>
        <v>8.1491848333329606E-2</v>
      </c>
      <c r="G2130" s="53"/>
      <c r="H2130" s="53">
        <f t="shared" si="26"/>
        <v>3.0819069243735874E-3</v>
      </c>
      <c r="I2130" s="53">
        <v>26.45054</v>
      </c>
      <c r="J2130" s="53">
        <v>8.1518102379420546E-2</v>
      </c>
      <c r="K2130" s="53">
        <v>26.45054</v>
      </c>
      <c r="L2130" s="53">
        <v>8.1518102379420546E-2</v>
      </c>
      <c r="M2130" s="43" t="s">
        <v>477</v>
      </c>
      <c r="N2130" s="43" t="s">
        <v>341</v>
      </c>
      <c r="O2130" s="43" t="s">
        <v>468</v>
      </c>
      <c r="P2130" s="43" t="s">
        <v>469</v>
      </c>
      <c r="Q2130" s="43" t="s">
        <v>473</v>
      </c>
      <c r="R2130" s="43" t="s">
        <v>478</v>
      </c>
      <c r="S2130" s="43" t="s">
        <v>330</v>
      </c>
      <c r="V2130" s="42" t="s">
        <v>2795</v>
      </c>
      <c r="W2130"/>
    </row>
    <row r="2131" spans="1:23" s="39" customFormat="1" x14ac:dyDescent="0.35">
      <c r="A2131" s="43" t="s">
        <v>497</v>
      </c>
      <c r="B2131" s="54">
        <v>24033</v>
      </c>
      <c r="C2131" s="54" t="s">
        <v>12</v>
      </c>
      <c r="D2131" s="53">
        <v>15.3139</v>
      </c>
      <c r="E2131" s="53">
        <f>SUMIFS('Ratios_MARAMA-VA'!T:T, 'Ratios_MARAMA-VA'!AA:AA, V2131)</f>
        <v>15.3089679441167</v>
      </c>
      <c r="F2131" s="53">
        <f>SUMIFS('Ratios_MARAMA-VA'!J:J, 'Ratios_MARAMA-VA'!AA:AA, V2131)</f>
        <v>4.7180814311986799E-2</v>
      </c>
      <c r="G2131" s="53"/>
      <c r="H2131" s="53">
        <f t="shared" si="26"/>
        <v>3.0819069243736043E-3</v>
      </c>
      <c r="I2131" s="53">
        <v>15.3139</v>
      </c>
      <c r="J2131" s="53">
        <v>4.7196014449164943E-2</v>
      </c>
      <c r="K2131" s="53">
        <v>15.3139</v>
      </c>
      <c r="L2131" s="53">
        <v>4.7196014449164943E-2</v>
      </c>
      <c r="M2131" s="43" t="s">
        <v>477</v>
      </c>
      <c r="N2131" s="43" t="s">
        <v>341</v>
      </c>
      <c r="O2131" s="43" t="s">
        <v>468</v>
      </c>
      <c r="P2131" s="43" t="s">
        <v>469</v>
      </c>
      <c r="Q2131" s="43" t="s">
        <v>473</v>
      </c>
      <c r="R2131" s="43" t="s">
        <v>478</v>
      </c>
      <c r="S2131" s="43" t="s">
        <v>330</v>
      </c>
      <c r="V2131" s="42" t="s">
        <v>2796</v>
      </c>
      <c r="W2131"/>
    </row>
    <row r="2132" spans="1:23" s="39" customFormat="1" x14ac:dyDescent="0.35">
      <c r="A2132" s="43" t="s">
        <v>811</v>
      </c>
      <c r="B2132" s="54">
        <v>51013</v>
      </c>
      <c r="C2132" s="54" t="s">
        <v>12</v>
      </c>
      <c r="D2132" s="53">
        <v>2.3702800000000002</v>
      </c>
      <c r="E2132" s="53">
        <f>SUMIFS('Ratios_MARAMA-VA'!T:T, 'Ratios_MARAMA-VA'!AA:AA, V2132)</f>
        <v>2.36951661814305</v>
      </c>
      <c r="F2132" s="53">
        <f>SUMIFS('Ratios_MARAMA-VA'!J:J, 'Ratios_MARAMA-VA'!AA:AA, V2132)</f>
        <v>7.3026296728734104E-3</v>
      </c>
      <c r="G2132" s="53"/>
      <c r="H2132" s="53">
        <f t="shared" si="26"/>
        <v>3.0819069243736121E-3</v>
      </c>
      <c r="I2132" s="53">
        <v>2.3702800000000002</v>
      </c>
      <c r="J2132" s="53">
        <v>7.3049823447042857E-3</v>
      </c>
      <c r="K2132" s="53">
        <v>2.3702800000000002</v>
      </c>
      <c r="L2132" s="53">
        <v>7.3049823447042857E-3</v>
      </c>
      <c r="M2132" s="43" t="s">
        <v>477</v>
      </c>
      <c r="N2132" s="43" t="s">
        <v>341</v>
      </c>
      <c r="O2132" s="43" t="s">
        <v>468</v>
      </c>
      <c r="P2132" s="43" t="s">
        <v>469</v>
      </c>
      <c r="Q2132" s="43" t="s">
        <v>473</v>
      </c>
      <c r="R2132" s="43" t="s">
        <v>478</v>
      </c>
      <c r="S2132" s="43" t="s">
        <v>330</v>
      </c>
      <c r="V2132" s="42" t="s">
        <v>2798</v>
      </c>
      <c r="W2132"/>
    </row>
    <row r="2133" spans="1:23" s="39" customFormat="1" x14ac:dyDescent="0.35">
      <c r="A2133" s="43" t="s">
        <v>811</v>
      </c>
      <c r="B2133" s="54">
        <v>51059</v>
      </c>
      <c r="C2133" s="54" t="s">
        <v>12</v>
      </c>
      <c r="D2133" s="53">
        <v>28.040150000000001</v>
      </c>
      <c r="E2133" s="53">
        <f>SUMIFS('Ratios_MARAMA-VA'!T:T, 'Ratios_MARAMA-VA'!AA:AA, V2133)</f>
        <v>28.031119277142</v>
      </c>
      <c r="F2133" s="53">
        <f>SUMIFS('Ratios_MARAMA-VA'!J:J, 'Ratios_MARAMA-VA'!AA:AA, V2133)</f>
        <v>8.6389300598166199E-2</v>
      </c>
      <c r="G2133" s="53"/>
      <c r="H2133" s="53">
        <f t="shared" si="26"/>
        <v>3.0819069243735986E-3</v>
      </c>
      <c r="I2133" s="53">
        <v>28.040150000000001</v>
      </c>
      <c r="J2133" s="53">
        <v>8.6417132445474359E-2</v>
      </c>
      <c r="K2133" s="53">
        <v>28.040150000000001</v>
      </c>
      <c r="L2133" s="53">
        <v>8.6417132445474359E-2</v>
      </c>
      <c r="M2133" s="43" t="s">
        <v>477</v>
      </c>
      <c r="N2133" s="43" t="s">
        <v>341</v>
      </c>
      <c r="O2133" s="43" t="s">
        <v>468</v>
      </c>
      <c r="P2133" s="43" t="s">
        <v>469</v>
      </c>
      <c r="Q2133" s="43" t="s">
        <v>473</v>
      </c>
      <c r="R2133" s="43" t="s">
        <v>478</v>
      </c>
      <c r="S2133" s="43" t="s">
        <v>330</v>
      </c>
      <c r="V2133" s="42" t="s">
        <v>2799</v>
      </c>
      <c r="W2133"/>
    </row>
    <row r="2134" spans="1:23" s="39" customFormat="1" x14ac:dyDescent="0.35">
      <c r="A2134" s="43" t="s">
        <v>811</v>
      </c>
      <c r="B2134" s="54">
        <v>51107</v>
      </c>
      <c r="C2134" s="54" t="s">
        <v>12</v>
      </c>
      <c r="D2134" s="53">
        <v>12.44102</v>
      </c>
      <c r="E2134" s="53">
        <f>SUMIFS('Ratios_MARAMA-VA'!T:T, 'Ratios_MARAMA-VA'!AA:AA, V2134)</f>
        <v>12.4370131953398</v>
      </c>
      <c r="F2134" s="53">
        <f>SUMIFS('Ratios_MARAMA-VA'!J:J, 'Ratios_MARAMA-VA'!AA:AA, V2134)</f>
        <v>3.83297170852437E-2</v>
      </c>
      <c r="G2134" s="53"/>
      <c r="H2134" s="53">
        <f t="shared" si="26"/>
        <v>3.0819069243736112E-3</v>
      </c>
      <c r="I2134" s="53">
        <v>12.44102</v>
      </c>
      <c r="J2134" s="53">
        <v>3.8342065684270586E-2</v>
      </c>
      <c r="K2134" s="53">
        <v>12.44102</v>
      </c>
      <c r="L2134" s="53">
        <v>3.8342065684270586E-2</v>
      </c>
      <c r="M2134" s="43" t="s">
        <v>477</v>
      </c>
      <c r="N2134" s="43" t="s">
        <v>341</v>
      </c>
      <c r="O2134" s="43" t="s">
        <v>468</v>
      </c>
      <c r="P2134" s="43" t="s">
        <v>469</v>
      </c>
      <c r="Q2134" s="43" t="s">
        <v>473</v>
      </c>
      <c r="R2134" s="43" t="s">
        <v>478</v>
      </c>
      <c r="S2134" s="43" t="s">
        <v>330</v>
      </c>
      <c r="V2134" s="42" t="s">
        <v>2802</v>
      </c>
      <c r="W2134"/>
    </row>
    <row r="2135" spans="1:23" s="39" customFormat="1" x14ac:dyDescent="0.35">
      <c r="A2135" s="43" t="s">
        <v>811</v>
      </c>
      <c r="B2135" s="54">
        <v>51153</v>
      </c>
      <c r="C2135" s="54" t="s">
        <v>12</v>
      </c>
      <c r="D2135" s="53">
        <v>7.5144529999999996</v>
      </c>
      <c r="E2135" s="53">
        <f>SUMIFS('Ratios_MARAMA-VA'!T:T, 'Ratios_MARAMA-VA'!AA:AA, V2135)</f>
        <v>7.5120328652121398</v>
      </c>
      <c r="F2135" s="53">
        <f>SUMIFS('Ratios_MARAMA-VA'!J:J, 'Ratios_MARAMA-VA'!AA:AA, V2135)</f>
        <v>2.31513861034192E-2</v>
      </c>
      <c r="G2135" s="53"/>
      <c r="H2135" s="53">
        <f t="shared" si="26"/>
        <v>3.0819069243735804E-3</v>
      </c>
      <c r="I2135" s="53">
        <v>7.5144529999999996</v>
      </c>
      <c r="J2135" s="53">
        <v>2.3158844733579823E-2</v>
      </c>
      <c r="K2135" s="53">
        <v>7.5144529999999996</v>
      </c>
      <c r="L2135" s="53">
        <v>2.3158844733579823E-2</v>
      </c>
      <c r="M2135" s="43" t="s">
        <v>477</v>
      </c>
      <c r="N2135" s="43" t="s">
        <v>341</v>
      </c>
      <c r="O2135" s="43" t="s">
        <v>468</v>
      </c>
      <c r="P2135" s="43" t="s">
        <v>469</v>
      </c>
      <c r="Q2135" s="43" t="s">
        <v>473</v>
      </c>
      <c r="R2135" s="43" t="s">
        <v>478</v>
      </c>
      <c r="S2135" s="43" t="s">
        <v>330</v>
      </c>
      <c r="V2135" s="42" t="s">
        <v>2805</v>
      </c>
      <c r="W2135"/>
    </row>
    <row r="2136" spans="1:23" s="39" customFormat="1" x14ac:dyDescent="0.35">
      <c r="A2136" s="43" t="s">
        <v>811</v>
      </c>
      <c r="B2136" s="54">
        <v>51510</v>
      </c>
      <c r="C2136" s="54" t="s">
        <v>12</v>
      </c>
      <c r="D2136" s="53">
        <v>2.3945720000000001</v>
      </c>
      <c r="E2136" s="53">
        <f>SUMIFS('Ratios_MARAMA-VA'!T:T, 'Ratios_MARAMA-VA'!AA:AA, V2136)</f>
        <v>2.39380079456439</v>
      </c>
      <c r="F2136" s="53">
        <f>SUMIFS('Ratios_MARAMA-VA'!J:J, 'Ratios_MARAMA-VA'!AA:AA, V2136)</f>
        <v>7.3774712443389996E-3</v>
      </c>
      <c r="G2136" s="53"/>
      <c r="H2136" s="53">
        <f t="shared" si="26"/>
        <v>3.0819069243735917E-3</v>
      </c>
      <c r="I2136" s="53">
        <v>2.3945720000000001</v>
      </c>
      <c r="J2136" s="53">
        <v>7.3798480277111203E-3</v>
      </c>
      <c r="K2136" s="53">
        <v>2.3945720000000001</v>
      </c>
      <c r="L2136" s="53">
        <v>7.3798480277111203E-3</v>
      </c>
      <c r="M2136" s="43" t="s">
        <v>477</v>
      </c>
      <c r="N2136" s="43" t="s">
        <v>341</v>
      </c>
      <c r="O2136" s="43" t="s">
        <v>468</v>
      </c>
      <c r="P2136" s="43" t="s">
        <v>469</v>
      </c>
      <c r="Q2136" s="43" t="s">
        <v>473</v>
      </c>
      <c r="R2136" s="43" t="s">
        <v>478</v>
      </c>
      <c r="S2136" s="43" t="s">
        <v>330</v>
      </c>
      <c r="V2136" s="42" t="s">
        <v>2797</v>
      </c>
      <c r="W2136"/>
    </row>
    <row r="2137" spans="1:23" s="39" customFormat="1" x14ac:dyDescent="0.35">
      <c r="A2137" s="43" t="s">
        <v>811</v>
      </c>
      <c r="B2137" s="54">
        <v>51600</v>
      </c>
      <c r="C2137" s="54" t="s">
        <v>12</v>
      </c>
      <c r="D2137" s="53">
        <v>0.98986160000000001</v>
      </c>
      <c r="E2137" s="53">
        <f>SUMIFS('Ratios_MARAMA-VA'!T:T, 'Ratios_MARAMA-VA'!AA:AA, V2137)</f>
        <v>0.98954280121406701</v>
      </c>
      <c r="F2137" s="53">
        <f>SUMIFS('Ratios_MARAMA-VA'!J:J, 'Ratios_MARAMA-VA'!AA:AA, V2137)</f>
        <v>3.0496788110256699E-3</v>
      </c>
      <c r="G2137" s="53"/>
      <c r="H2137" s="53">
        <f t="shared" si="26"/>
        <v>3.0819069243735878E-3</v>
      </c>
      <c r="I2137" s="53">
        <v>0.98986160000000001</v>
      </c>
      <c r="J2137" s="53">
        <v>3.0506613192115188E-3</v>
      </c>
      <c r="K2137" s="53">
        <v>0.98986160000000001</v>
      </c>
      <c r="L2137" s="53">
        <v>3.0506613192115188E-3</v>
      </c>
      <c r="M2137" s="43" t="s">
        <v>477</v>
      </c>
      <c r="N2137" s="43" t="s">
        <v>341</v>
      </c>
      <c r="O2137" s="43" t="s">
        <v>468</v>
      </c>
      <c r="P2137" s="43" t="s">
        <v>469</v>
      </c>
      <c r="Q2137" s="43" t="s">
        <v>473</v>
      </c>
      <c r="R2137" s="43" t="s">
        <v>478</v>
      </c>
      <c r="S2137" s="43" t="s">
        <v>330</v>
      </c>
      <c r="V2137" s="42" t="s">
        <v>2800</v>
      </c>
      <c r="W2137"/>
    </row>
    <row r="2138" spans="1:23" s="39" customFormat="1" x14ac:dyDescent="0.35">
      <c r="A2138" s="43" t="s">
        <v>811</v>
      </c>
      <c r="B2138" s="54">
        <v>51610</v>
      </c>
      <c r="C2138" s="54" t="s">
        <v>12</v>
      </c>
      <c r="D2138" s="53">
        <v>0.60360709999999995</v>
      </c>
      <c r="E2138" s="53">
        <f>SUMIFS('Ratios_MARAMA-VA'!T:T, 'Ratios_MARAMA-VA'!AA:AA, V2138)</f>
        <v>0.60341269988319401</v>
      </c>
      <c r="F2138" s="53">
        <f>SUMIFS('Ratios_MARAMA-VA'!J:J, 'Ratios_MARAMA-VA'!AA:AA, V2138)</f>
        <v>1.85966177802498E-3</v>
      </c>
      <c r="G2138" s="53"/>
      <c r="H2138" s="53">
        <f t="shared" si="26"/>
        <v>3.0819069243735926E-3</v>
      </c>
      <c r="I2138" s="53">
        <v>0.60360709999999995</v>
      </c>
      <c r="J2138" s="53">
        <v>1.8602609010910634E-3</v>
      </c>
      <c r="K2138" s="53">
        <v>0.60360709999999995</v>
      </c>
      <c r="L2138" s="53">
        <v>1.8602609010910634E-3</v>
      </c>
      <c r="M2138" s="43" t="s">
        <v>477</v>
      </c>
      <c r="N2138" s="43" t="s">
        <v>341</v>
      </c>
      <c r="O2138" s="43" t="s">
        <v>468</v>
      </c>
      <c r="P2138" s="43" t="s">
        <v>469</v>
      </c>
      <c r="Q2138" s="43" t="s">
        <v>473</v>
      </c>
      <c r="R2138" s="43" t="s">
        <v>478</v>
      </c>
      <c r="S2138" s="43" t="s">
        <v>330</v>
      </c>
      <c r="V2138" s="42" t="s">
        <v>2801</v>
      </c>
      <c r="W2138"/>
    </row>
    <row r="2139" spans="1:23" s="39" customFormat="1" x14ac:dyDescent="0.35">
      <c r="A2139" s="43" t="s">
        <v>811</v>
      </c>
      <c r="B2139" s="54">
        <v>51683</v>
      </c>
      <c r="C2139" s="54" t="s">
        <v>12</v>
      </c>
      <c r="D2139" s="53">
        <v>0.47351209999999999</v>
      </c>
      <c r="E2139" s="53">
        <f>SUMIFS('Ratios_MARAMA-VA'!T:T, 'Ratios_MARAMA-VA'!AA:AA, V2139)</f>
        <v>0.47335959879922301</v>
      </c>
      <c r="F2139" s="53">
        <f>SUMIFS('Ratios_MARAMA-VA'!J:J, 'Ratios_MARAMA-VA'!AA:AA, V2139)</f>
        <v>1.45885022525802E-3</v>
      </c>
      <c r="G2139" s="53"/>
      <c r="H2139" s="53">
        <f t="shared" si="26"/>
        <v>3.0819069243735692E-3</v>
      </c>
      <c r="I2139" s="53">
        <v>0.47351209999999999</v>
      </c>
      <c r="J2139" s="53">
        <v>1.4593202197646698E-3</v>
      </c>
      <c r="K2139" s="53">
        <v>0.47351209999999999</v>
      </c>
      <c r="L2139" s="53">
        <v>1.4593202197646698E-3</v>
      </c>
      <c r="M2139" s="43" t="s">
        <v>477</v>
      </c>
      <c r="N2139" s="43" t="s">
        <v>341</v>
      </c>
      <c r="O2139" s="43" t="s">
        <v>468</v>
      </c>
      <c r="P2139" s="43" t="s">
        <v>469</v>
      </c>
      <c r="Q2139" s="43" t="s">
        <v>473</v>
      </c>
      <c r="R2139" s="43" t="s">
        <v>478</v>
      </c>
      <c r="S2139" s="43" t="s">
        <v>330</v>
      </c>
      <c r="V2139" s="42" t="s">
        <v>2803</v>
      </c>
      <c r="W2139"/>
    </row>
    <row r="2140" spans="1:23" s="39" customFormat="1" x14ac:dyDescent="0.35">
      <c r="A2140" s="43" t="s">
        <v>811</v>
      </c>
      <c r="B2140" s="54">
        <v>51685</v>
      </c>
      <c r="C2140" s="54" t="s">
        <v>12</v>
      </c>
      <c r="D2140" s="53">
        <v>0.56418360000000001</v>
      </c>
      <c r="E2140" s="53">
        <f>SUMIFS('Ratios_MARAMA-VA'!T:T, 'Ratios_MARAMA-VA'!AA:AA, V2140)</f>
        <v>0.56400189677328305</v>
      </c>
      <c r="F2140" s="53">
        <f>SUMIFS('Ratios_MARAMA-VA'!J:J, 'Ratios_MARAMA-VA'!AA:AA, V2140)</f>
        <v>1.7382013510254201E-3</v>
      </c>
      <c r="G2140" s="53"/>
      <c r="H2140" s="53">
        <f t="shared" si="26"/>
        <v>3.0819069243735904E-3</v>
      </c>
      <c r="I2140" s="53">
        <v>0.56418360000000001</v>
      </c>
      <c r="J2140" s="53">
        <v>1.73876134345802E-3</v>
      </c>
      <c r="K2140" s="53">
        <v>0.56418360000000001</v>
      </c>
      <c r="L2140" s="53">
        <v>1.73876134345802E-3</v>
      </c>
      <c r="M2140" s="43" t="s">
        <v>477</v>
      </c>
      <c r="N2140" s="43" t="s">
        <v>341</v>
      </c>
      <c r="O2140" s="43" t="s">
        <v>468</v>
      </c>
      <c r="P2140" s="43" t="s">
        <v>469</v>
      </c>
      <c r="Q2140" s="43" t="s">
        <v>473</v>
      </c>
      <c r="R2140" s="43" t="s">
        <v>478</v>
      </c>
      <c r="S2140" s="43" t="s">
        <v>330</v>
      </c>
      <c r="V2140" s="42" t="s">
        <v>2804</v>
      </c>
      <c r="W2140"/>
    </row>
    <row r="2141" spans="1:23" s="39" customFormat="1" x14ac:dyDescent="0.35">
      <c r="A2141" s="43" t="s">
        <v>9</v>
      </c>
      <c r="B2141" s="54">
        <v>11001</v>
      </c>
      <c r="C2141" s="54" t="s">
        <v>10</v>
      </c>
      <c r="D2141" s="53">
        <v>13.190934475000001</v>
      </c>
      <c r="E2141" s="53">
        <f>SUMIFS('Ratios_MARAMA-VA'!T:T, 'Ratios_MARAMA-VA'!AA:AA, V2141)</f>
        <v>0</v>
      </c>
      <c r="F2141" s="53">
        <f>SUMIFS('Ratios_MARAMA-VA'!J:J, 'Ratios_MARAMA-VA'!AA:AA, V2141)</f>
        <v>0</v>
      </c>
      <c r="G2141" s="53" t="s">
        <v>963</v>
      </c>
      <c r="H2141" s="53" t="s">
        <v>963</v>
      </c>
      <c r="I2141" s="53">
        <v>13.653362594000001</v>
      </c>
      <c r="J2141" s="53" t="s">
        <v>964</v>
      </c>
      <c r="K2141" s="53">
        <v>13.641936533999999</v>
      </c>
      <c r="L2141" s="53" t="s">
        <v>964</v>
      </c>
      <c r="M2141" s="43" t="s">
        <v>108</v>
      </c>
      <c r="N2141" s="43" t="s">
        <v>46</v>
      </c>
      <c r="O2141" s="43" t="s">
        <v>11</v>
      </c>
      <c r="P2141" s="43" t="s">
        <v>105</v>
      </c>
      <c r="Q2141" s="43" t="s">
        <v>109</v>
      </c>
      <c r="R2141" s="43" t="s">
        <v>110</v>
      </c>
      <c r="S2141" s="43" t="s">
        <v>20</v>
      </c>
      <c r="V2141" s="42" t="s">
        <v>3112</v>
      </c>
      <c r="W2141"/>
    </row>
    <row r="2142" spans="1:23" s="39" customFormat="1" x14ac:dyDescent="0.35">
      <c r="A2142" s="43" t="s">
        <v>497</v>
      </c>
      <c r="B2142" s="54">
        <v>24009</v>
      </c>
      <c r="C2142" s="54" t="s">
        <v>10</v>
      </c>
      <c r="D2142" s="53">
        <v>36.709955227999998</v>
      </c>
      <c r="E2142" s="53">
        <f>SUMIFS('Ratios_MARAMA-VA'!T:T, 'Ratios_MARAMA-VA'!AA:AA, V2142)</f>
        <v>0</v>
      </c>
      <c r="F2142" s="53">
        <f>SUMIFS('Ratios_MARAMA-VA'!J:J, 'Ratios_MARAMA-VA'!AA:AA, V2142)</f>
        <v>0</v>
      </c>
      <c r="G2142" s="53" t="s">
        <v>963</v>
      </c>
      <c r="H2142" s="53" t="s">
        <v>963</v>
      </c>
      <c r="I2142" s="53">
        <v>38.343008240000003</v>
      </c>
      <c r="J2142" s="53" t="s">
        <v>964</v>
      </c>
      <c r="K2142" s="53">
        <v>38.368354740999997</v>
      </c>
      <c r="L2142" s="53" t="s">
        <v>964</v>
      </c>
      <c r="M2142" s="43" t="s">
        <v>108</v>
      </c>
      <c r="N2142" s="43" t="s">
        <v>46</v>
      </c>
      <c r="O2142" s="43" t="s">
        <v>11</v>
      </c>
      <c r="P2142" s="43" t="s">
        <v>105</v>
      </c>
      <c r="Q2142" s="43" t="s">
        <v>109</v>
      </c>
      <c r="R2142" s="43" t="s">
        <v>110</v>
      </c>
      <c r="S2142" s="43" t="s">
        <v>20</v>
      </c>
      <c r="V2142" s="42" t="s">
        <v>3113</v>
      </c>
      <c r="W2142"/>
    </row>
    <row r="2143" spans="1:23" s="39" customFormat="1" x14ac:dyDescent="0.35">
      <c r="A2143" s="43" t="s">
        <v>497</v>
      </c>
      <c r="B2143" s="54">
        <v>24017</v>
      </c>
      <c r="C2143" s="54" t="s">
        <v>10</v>
      </c>
      <c r="D2143" s="53">
        <v>43.188201135</v>
      </c>
      <c r="E2143" s="53">
        <f>SUMIFS('Ratios_MARAMA-VA'!T:T, 'Ratios_MARAMA-VA'!AA:AA, V2143)</f>
        <v>0</v>
      </c>
      <c r="F2143" s="53">
        <f>SUMIFS('Ratios_MARAMA-VA'!J:J, 'Ratios_MARAMA-VA'!AA:AA, V2143)</f>
        <v>0</v>
      </c>
      <c r="G2143" s="53" t="s">
        <v>963</v>
      </c>
      <c r="H2143" s="53" t="s">
        <v>963</v>
      </c>
      <c r="I2143" s="53">
        <v>45.109355831000002</v>
      </c>
      <c r="J2143" s="53" t="s">
        <v>964</v>
      </c>
      <c r="K2143" s="53">
        <v>45.139218382999999</v>
      </c>
      <c r="L2143" s="53" t="s">
        <v>964</v>
      </c>
      <c r="M2143" s="43" t="s">
        <v>108</v>
      </c>
      <c r="N2143" s="43" t="s">
        <v>46</v>
      </c>
      <c r="O2143" s="43" t="s">
        <v>11</v>
      </c>
      <c r="P2143" s="43" t="s">
        <v>105</v>
      </c>
      <c r="Q2143" s="43" t="s">
        <v>109</v>
      </c>
      <c r="R2143" s="43" t="s">
        <v>110</v>
      </c>
      <c r="S2143" s="43" t="s">
        <v>20</v>
      </c>
      <c r="V2143" s="42" t="s">
        <v>3114</v>
      </c>
      <c r="W2143"/>
    </row>
    <row r="2144" spans="1:23" s="39" customFormat="1" x14ac:dyDescent="0.35">
      <c r="A2144" s="43" t="s">
        <v>497</v>
      </c>
      <c r="B2144" s="54">
        <v>24021</v>
      </c>
      <c r="C2144" s="54" t="s">
        <v>10</v>
      </c>
      <c r="D2144" s="53">
        <v>5.1825822954999996</v>
      </c>
      <c r="E2144" s="53">
        <f>SUMIFS('Ratios_MARAMA-VA'!T:T, 'Ratios_MARAMA-VA'!AA:AA, V2144)</f>
        <v>0</v>
      </c>
      <c r="F2144" s="53">
        <f>SUMIFS('Ratios_MARAMA-VA'!J:J, 'Ratios_MARAMA-VA'!AA:AA, V2144)</f>
        <v>0</v>
      </c>
      <c r="G2144" s="53" t="s">
        <v>963</v>
      </c>
      <c r="H2144" s="53" t="s">
        <v>963</v>
      </c>
      <c r="I2144" s="53">
        <v>5.4131265628999996</v>
      </c>
      <c r="J2144" s="53" t="s">
        <v>964</v>
      </c>
      <c r="K2144" s="53">
        <v>5.4167077030000002</v>
      </c>
      <c r="L2144" s="53" t="s">
        <v>964</v>
      </c>
      <c r="M2144" s="43" t="s">
        <v>108</v>
      </c>
      <c r="N2144" s="43" t="s">
        <v>46</v>
      </c>
      <c r="O2144" s="43" t="s">
        <v>11</v>
      </c>
      <c r="P2144" s="43" t="s">
        <v>105</v>
      </c>
      <c r="Q2144" s="43" t="s">
        <v>109</v>
      </c>
      <c r="R2144" s="43" t="s">
        <v>110</v>
      </c>
      <c r="S2144" s="43" t="s">
        <v>20</v>
      </c>
      <c r="V2144" s="42" t="s">
        <v>3115</v>
      </c>
      <c r="W2144"/>
    </row>
    <row r="2145" spans="1:23" s="39" customFormat="1" x14ac:dyDescent="0.35">
      <c r="A2145" s="43" t="s">
        <v>497</v>
      </c>
      <c r="B2145" s="54">
        <v>24031</v>
      </c>
      <c r="C2145" s="54" t="s">
        <v>10</v>
      </c>
      <c r="D2145" s="53">
        <v>12.95645975</v>
      </c>
      <c r="E2145" s="53">
        <f>SUMIFS('Ratios_MARAMA-VA'!T:T, 'Ratios_MARAMA-VA'!AA:AA, V2145)</f>
        <v>0</v>
      </c>
      <c r="F2145" s="53">
        <f>SUMIFS('Ratios_MARAMA-VA'!J:J, 'Ratios_MARAMA-VA'!AA:AA, V2145)</f>
        <v>0</v>
      </c>
      <c r="G2145" s="53" t="s">
        <v>963</v>
      </c>
      <c r="H2145" s="53" t="s">
        <v>963</v>
      </c>
      <c r="I2145" s="53">
        <v>13.532817348</v>
      </c>
      <c r="J2145" s="53" t="s">
        <v>964</v>
      </c>
      <c r="K2145" s="53">
        <v>13.541763189999999</v>
      </c>
      <c r="L2145" s="53" t="s">
        <v>964</v>
      </c>
      <c r="M2145" s="43" t="s">
        <v>108</v>
      </c>
      <c r="N2145" s="43" t="s">
        <v>46</v>
      </c>
      <c r="O2145" s="43" t="s">
        <v>11</v>
      </c>
      <c r="P2145" s="43" t="s">
        <v>105</v>
      </c>
      <c r="Q2145" s="43" t="s">
        <v>109</v>
      </c>
      <c r="R2145" s="43" t="s">
        <v>110</v>
      </c>
      <c r="S2145" s="43" t="s">
        <v>20</v>
      </c>
      <c r="V2145" s="42" t="s">
        <v>3116</v>
      </c>
      <c r="W2145"/>
    </row>
    <row r="2146" spans="1:23" s="39" customFormat="1" x14ac:dyDescent="0.35">
      <c r="A2146" s="43" t="s">
        <v>497</v>
      </c>
      <c r="B2146" s="54">
        <v>24033</v>
      </c>
      <c r="C2146" s="54" t="s">
        <v>10</v>
      </c>
      <c r="D2146" s="53">
        <v>14.683969676</v>
      </c>
      <c r="E2146" s="53">
        <f>SUMIFS('Ratios_MARAMA-VA'!T:T, 'Ratios_MARAMA-VA'!AA:AA, V2146)</f>
        <v>0</v>
      </c>
      <c r="F2146" s="53">
        <f>SUMIFS('Ratios_MARAMA-VA'!J:J, 'Ratios_MARAMA-VA'!AA:AA, V2146)</f>
        <v>0</v>
      </c>
      <c r="G2146" s="53" t="s">
        <v>963</v>
      </c>
      <c r="H2146" s="53" t="s">
        <v>963</v>
      </c>
      <c r="I2146" s="53">
        <v>15.337183426999999</v>
      </c>
      <c r="J2146" s="53" t="s">
        <v>964</v>
      </c>
      <c r="K2146" s="53">
        <v>15.347329973000001</v>
      </c>
      <c r="L2146" s="53" t="s">
        <v>964</v>
      </c>
      <c r="M2146" s="43" t="s">
        <v>108</v>
      </c>
      <c r="N2146" s="43" t="s">
        <v>46</v>
      </c>
      <c r="O2146" s="43" t="s">
        <v>11</v>
      </c>
      <c r="P2146" s="43" t="s">
        <v>105</v>
      </c>
      <c r="Q2146" s="43" t="s">
        <v>109</v>
      </c>
      <c r="R2146" s="43" t="s">
        <v>110</v>
      </c>
      <c r="S2146" s="43" t="s">
        <v>20</v>
      </c>
      <c r="V2146" s="42" t="s">
        <v>3117</v>
      </c>
      <c r="W2146"/>
    </row>
    <row r="2147" spans="1:23" s="39" customFormat="1" x14ac:dyDescent="0.35">
      <c r="A2147" s="43" t="s">
        <v>811</v>
      </c>
      <c r="B2147" s="54">
        <v>51059</v>
      </c>
      <c r="C2147" s="54" t="s">
        <v>10</v>
      </c>
      <c r="D2147" s="53">
        <v>10.732678861</v>
      </c>
      <c r="E2147" s="53">
        <f>SUMIFS('Ratios_MARAMA-VA'!T:T, 'Ratios_MARAMA-VA'!AA:AA, V2147)</f>
        <v>0</v>
      </c>
      <c r="F2147" s="53">
        <f>SUMIFS('Ratios_MARAMA-VA'!J:J, 'Ratios_MARAMA-VA'!AA:AA, V2147)</f>
        <v>0</v>
      </c>
      <c r="G2147" s="53" t="s">
        <v>963</v>
      </c>
      <c r="H2147" s="53" t="s">
        <v>963</v>
      </c>
      <c r="I2147" s="53">
        <v>11.189720403000001</v>
      </c>
      <c r="J2147" s="53" t="s">
        <v>964</v>
      </c>
      <c r="K2147" s="53">
        <v>11.202662753</v>
      </c>
      <c r="L2147" s="53" t="s">
        <v>964</v>
      </c>
      <c r="M2147" s="43" t="s">
        <v>108</v>
      </c>
      <c r="N2147" s="43" t="s">
        <v>46</v>
      </c>
      <c r="O2147" s="43" t="s">
        <v>11</v>
      </c>
      <c r="P2147" s="43" t="s">
        <v>105</v>
      </c>
      <c r="Q2147" s="43" t="s">
        <v>109</v>
      </c>
      <c r="R2147" s="43" t="s">
        <v>110</v>
      </c>
      <c r="S2147" s="43" t="s">
        <v>20</v>
      </c>
      <c r="V2147" s="42" t="s">
        <v>3118</v>
      </c>
      <c r="W2147"/>
    </row>
    <row r="2148" spans="1:23" s="39" customFormat="1" x14ac:dyDescent="0.35">
      <c r="A2148" s="43" t="s">
        <v>811</v>
      </c>
      <c r="B2148" s="54">
        <v>51107</v>
      </c>
      <c r="C2148" s="54" t="s">
        <v>10</v>
      </c>
      <c r="D2148" s="53">
        <v>1.3415847781000001</v>
      </c>
      <c r="E2148" s="53">
        <f>SUMIFS('Ratios_MARAMA-VA'!T:T, 'Ratios_MARAMA-VA'!AA:AA, V2148)</f>
        <v>0</v>
      </c>
      <c r="F2148" s="53">
        <f>SUMIFS('Ratios_MARAMA-VA'!J:J, 'Ratios_MARAMA-VA'!AA:AA, V2148)</f>
        <v>0</v>
      </c>
      <c r="G2148" s="53" t="s">
        <v>963</v>
      </c>
      <c r="H2148" s="53" t="s">
        <v>963</v>
      </c>
      <c r="I2148" s="53">
        <v>1.3987153472</v>
      </c>
      <c r="J2148" s="53" t="s">
        <v>964</v>
      </c>
      <c r="K2148" s="53">
        <v>1.4003326021</v>
      </c>
      <c r="L2148" s="53" t="s">
        <v>964</v>
      </c>
      <c r="M2148" s="43" t="s">
        <v>108</v>
      </c>
      <c r="N2148" s="43" t="s">
        <v>46</v>
      </c>
      <c r="O2148" s="43" t="s">
        <v>11</v>
      </c>
      <c r="P2148" s="43" t="s">
        <v>105</v>
      </c>
      <c r="Q2148" s="43" t="s">
        <v>109</v>
      </c>
      <c r="R2148" s="43" t="s">
        <v>110</v>
      </c>
      <c r="S2148" s="43" t="s">
        <v>20</v>
      </c>
      <c r="V2148" s="42" t="s">
        <v>3119</v>
      </c>
      <c r="W2148"/>
    </row>
    <row r="2149" spans="1:23" s="39" customFormat="1" x14ac:dyDescent="0.35">
      <c r="A2149" s="43" t="s">
        <v>811</v>
      </c>
      <c r="B2149" s="54">
        <v>51153</v>
      </c>
      <c r="C2149" s="54" t="s">
        <v>10</v>
      </c>
      <c r="D2149" s="53">
        <v>8.0495076379999997</v>
      </c>
      <c r="E2149" s="53">
        <f>SUMIFS('Ratios_MARAMA-VA'!T:T, 'Ratios_MARAMA-VA'!AA:AA, V2149)</f>
        <v>0</v>
      </c>
      <c r="F2149" s="53">
        <f>SUMIFS('Ratios_MARAMA-VA'!J:J, 'Ratios_MARAMA-VA'!AA:AA, V2149)</f>
        <v>0</v>
      </c>
      <c r="G2149" s="53" t="s">
        <v>963</v>
      </c>
      <c r="H2149" s="53" t="s">
        <v>963</v>
      </c>
      <c r="I2149" s="53">
        <v>8.3922942679000005</v>
      </c>
      <c r="J2149" s="53" t="s">
        <v>964</v>
      </c>
      <c r="K2149" s="53">
        <v>8.4019941882999998</v>
      </c>
      <c r="L2149" s="53" t="s">
        <v>964</v>
      </c>
      <c r="M2149" s="43" t="s">
        <v>108</v>
      </c>
      <c r="N2149" s="43" t="s">
        <v>46</v>
      </c>
      <c r="O2149" s="43" t="s">
        <v>11</v>
      </c>
      <c r="P2149" s="43" t="s">
        <v>105</v>
      </c>
      <c r="Q2149" s="43" t="s">
        <v>109</v>
      </c>
      <c r="R2149" s="43" t="s">
        <v>110</v>
      </c>
      <c r="S2149" s="43" t="s">
        <v>20</v>
      </c>
      <c r="V2149" s="42" t="s">
        <v>3120</v>
      </c>
      <c r="W2149"/>
    </row>
    <row r="2150" spans="1:23" s="39" customFormat="1" x14ac:dyDescent="0.35">
      <c r="A2150" s="43" t="s">
        <v>9</v>
      </c>
      <c r="B2150" s="54">
        <v>11001</v>
      </c>
      <c r="C2150" s="54" t="s">
        <v>12</v>
      </c>
      <c r="D2150" s="53">
        <v>42.097005811999999</v>
      </c>
      <c r="E2150" s="53">
        <f>SUMIFS('Ratios_MARAMA-VA'!T:T, 'Ratios_MARAMA-VA'!AA:AA, V2150)</f>
        <v>0</v>
      </c>
      <c r="F2150" s="53">
        <f>SUMIFS('Ratios_MARAMA-VA'!J:J, 'Ratios_MARAMA-VA'!AA:AA, V2150)</f>
        <v>0</v>
      </c>
      <c r="G2150" s="53" t="s">
        <v>963</v>
      </c>
      <c r="H2150" s="53" t="s">
        <v>963</v>
      </c>
      <c r="I2150" s="53">
        <v>23.207292079999998</v>
      </c>
      <c r="J2150" s="53" t="s">
        <v>964</v>
      </c>
      <c r="K2150" s="53">
        <v>20.798107467000001</v>
      </c>
      <c r="L2150" s="53" t="s">
        <v>964</v>
      </c>
      <c r="M2150" s="43" t="s">
        <v>108</v>
      </c>
      <c r="N2150" s="43" t="s">
        <v>46</v>
      </c>
      <c r="O2150" s="43" t="s">
        <v>11</v>
      </c>
      <c r="P2150" s="43" t="s">
        <v>105</v>
      </c>
      <c r="Q2150" s="43" t="s">
        <v>109</v>
      </c>
      <c r="R2150" s="43" t="s">
        <v>110</v>
      </c>
      <c r="S2150" s="43" t="s">
        <v>20</v>
      </c>
      <c r="V2150" s="42" t="s">
        <v>3121</v>
      </c>
      <c r="W2150"/>
    </row>
    <row r="2151" spans="1:23" s="39" customFormat="1" x14ac:dyDescent="0.35">
      <c r="A2151" s="43" t="s">
        <v>497</v>
      </c>
      <c r="B2151" s="54">
        <v>24009</v>
      </c>
      <c r="C2151" s="54" t="s">
        <v>12</v>
      </c>
      <c r="D2151" s="53">
        <v>110.75953676</v>
      </c>
      <c r="E2151" s="53">
        <f>SUMIFS('Ratios_MARAMA-VA'!T:T, 'Ratios_MARAMA-VA'!AA:AA, V2151)</f>
        <v>0</v>
      </c>
      <c r="F2151" s="53">
        <f>SUMIFS('Ratios_MARAMA-VA'!J:J, 'Ratios_MARAMA-VA'!AA:AA, V2151)</f>
        <v>0</v>
      </c>
      <c r="G2151" s="53" t="s">
        <v>963</v>
      </c>
      <c r="H2151" s="53" t="s">
        <v>963</v>
      </c>
      <c r="I2151" s="53">
        <v>64.196203471000004</v>
      </c>
      <c r="J2151" s="53" t="s">
        <v>964</v>
      </c>
      <c r="K2151" s="53">
        <v>58.985152863000003</v>
      </c>
      <c r="L2151" s="53" t="s">
        <v>964</v>
      </c>
      <c r="M2151" s="43" t="s">
        <v>108</v>
      </c>
      <c r="N2151" s="43" t="s">
        <v>46</v>
      </c>
      <c r="O2151" s="43" t="s">
        <v>11</v>
      </c>
      <c r="P2151" s="43" t="s">
        <v>105</v>
      </c>
      <c r="Q2151" s="43" t="s">
        <v>109</v>
      </c>
      <c r="R2151" s="43" t="s">
        <v>110</v>
      </c>
      <c r="S2151" s="43" t="s">
        <v>20</v>
      </c>
      <c r="V2151" s="42" t="s">
        <v>3122</v>
      </c>
      <c r="W2151"/>
    </row>
    <row r="2152" spans="1:23" s="39" customFormat="1" x14ac:dyDescent="0.35">
      <c r="A2152" s="43" t="s">
        <v>497</v>
      </c>
      <c r="B2152" s="54">
        <v>24017</v>
      </c>
      <c r="C2152" s="54" t="s">
        <v>12</v>
      </c>
      <c r="D2152" s="53">
        <v>132.16065137000001</v>
      </c>
      <c r="E2152" s="53">
        <f>SUMIFS('Ratios_MARAMA-VA'!T:T, 'Ratios_MARAMA-VA'!AA:AA, V2152)</f>
        <v>0</v>
      </c>
      <c r="F2152" s="53">
        <f>SUMIFS('Ratios_MARAMA-VA'!J:J, 'Ratios_MARAMA-VA'!AA:AA, V2152)</f>
        <v>0</v>
      </c>
      <c r="G2152" s="53" t="s">
        <v>963</v>
      </c>
      <c r="H2152" s="53" t="s">
        <v>963</v>
      </c>
      <c r="I2152" s="53">
        <v>76.936856986999999</v>
      </c>
      <c r="J2152" s="53" t="s">
        <v>964</v>
      </c>
      <c r="K2152" s="53">
        <v>70.740046061000001</v>
      </c>
      <c r="L2152" s="53" t="s">
        <v>964</v>
      </c>
      <c r="M2152" s="43" t="s">
        <v>108</v>
      </c>
      <c r="N2152" s="43" t="s">
        <v>46</v>
      </c>
      <c r="O2152" s="43" t="s">
        <v>11</v>
      </c>
      <c r="P2152" s="43" t="s">
        <v>105</v>
      </c>
      <c r="Q2152" s="43" t="s">
        <v>109</v>
      </c>
      <c r="R2152" s="43" t="s">
        <v>110</v>
      </c>
      <c r="S2152" s="43" t="s">
        <v>20</v>
      </c>
      <c r="V2152" s="42" t="s">
        <v>3123</v>
      </c>
      <c r="W2152"/>
    </row>
    <row r="2153" spans="1:23" s="39" customFormat="1" x14ac:dyDescent="0.35">
      <c r="A2153" s="43" t="s">
        <v>497</v>
      </c>
      <c r="B2153" s="54">
        <v>24021</v>
      </c>
      <c r="C2153" s="54" t="s">
        <v>12</v>
      </c>
      <c r="D2153" s="53">
        <v>15.485875064</v>
      </c>
      <c r="E2153" s="53">
        <f>SUMIFS('Ratios_MARAMA-VA'!T:T, 'Ratios_MARAMA-VA'!AA:AA, V2153)</f>
        <v>0</v>
      </c>
      <c r="F2153" s="53">
        <f>SUMIFS('Ratios_MARAMA-VA'!J:J, 'Ratios_MARAMA-VA'!AA:AA, V2153)</f>
        <v>0</v>
      </c>
      <c r="G2153" s="53" t="s">
        <v>963</v>
      </c>
      <c r="H2153" s="53" t="s">
        <v>963</v>
      </c>
      <c r="I2153" s="53">
        <v>9.0044778413</v>
      </c>
      <c r="J2153" s="53" t="s">
        <v>964</v>
      </c>
      <c r="K2153" s="53">
        <v>8.2827455898999993</v>
      </c>
      <c r="L2153" s="53" t="s">
        <v>964</v>
      </c>
      <c r="M2153" s="43" t="s">
        <v>108</v>
      </c>
      <c r="N2153" s="43" t="s">
        <v>46</v>
      </c>
      <c r="O2153" s="43" t="s">
        <v>11</v>
      </c>
      <c r="P2153" s="43" t="s">
        <v>105</v>
      </c>
      <c r="Q2153" s="43" t="s">
        <v>109</v>
      </c>
      <c r="R2153" s="43" t="s">
        <v>110</v>
      </c>
      <c r="S2153" s="43" t="s">
        <v>20</v>
      </c>
      <c r="V2153" s="42" t="s">
        <v>3124</v>
      </c>
      <c r="W2153"/>
    </row>
    <row r="2154" spans="1:23" s="39" customFormat="1" x14ac:dyDescent="0.35">
      <c r="A2154" s="43" t="s">
        <v>497</v>
      </c>
      <c r="B2154" s="54">
        <v>24031</v>
      </c>
      <c r="C2154" s="54" t="s">
        <v>12</v>
      </c>
      <c r="D2154" s="53">
        <v>39.233531972000002</v>
      </c>
      <c r="E2154" s="53">
        <f>SUMIFS('Ratios_MARAMA-VA'!T:T, 'Ratios_MARAMA-VA'!AA:AA, V2154)</f>
        <v>0</v>
      </c>
      <c r="F2154" s="53">
        <f>SUMIFS('Ratios_MARAMA-VA'!J:J, 'Ratios_MARAMA-VA'!AA:AA, V2154)</f>
        <v>0</v>
      </c>
      <c r="G2154" s="53" t="s">
        <v>963</v>
      </c>
      <c r="H2154" s="53" t="s">
        <v>963</v>
      </c>
      <c r="I2154" s="53">
        <v>22.843597058</v>
      </c>
      <c r="J2154" s="53" t="s">
        <v>964</v>
      </c>
      <c r="K2154" s="53">
        <v>21.011211993</v>
      </c>
      <c r="L2154" s="53" t="s">
        <v>964</v>
      </c>
      <c r="M2154" s="43" t="s">
        <v>108</v>
      </c>
      <c r="N2154" s="43" t="s">
        <v>46</v>
      </c>
      <c r="O2154" s="43" t="s">
        <v>11</v>
      </c>
      <c r="P2154" s="43" t="s">
        <v>105</v>
      </c>
      <c r="Q2154" s="43" t="s">
        <v>109</v>
      </c>
      <c r="R2154" s="43" t="s">
        <v>110</v>
      </c>
      <c r="S2154" s="43" t="s">
        <v>20</v>
      </c>
      <c r="V2154" s="42" t="s">
        <v>3125</v>
      </c>
      <c r="W2154"/>
    </row>
    <row r="2155" spans="1:23" s="39" customFormat="1" x14ac:dyDescent="0.35">
      <c r="A2155" s="43" t="s">
        <v>497</v>
      </c>
      <c r="B2155" s="54">
        <v>24033</v>
      </c>
      <c r="C2155" s="54" t="s">
        <v>12</v>
      </c>
      <c r="D2155" s="53">
        <v>44.904002724000001</v>
      </c>
      <c r="E2155" s="53">
        <f>SUMIFS('Ratios_MARAMA-VA'!T:T, 'Ratios_MARAMA-VA'!AA:AA, V2155)</f>
        <v>0</v>
      </c>
      <c r="F2155" s="53">
        <f>SUMIFS('Ratios_MARAMA-VA'!J:J, 'Ratios_MARAMA-VA'!AA:AA, V2155)</f>
        <v>0</v>
      </c>
      <c r="G2155" s="53" t="s">
        <v>963</v>
      </c>
      <c r="H2155" s="53" t="s">
        <v>963</v>
      </c>
      <c r="I2155" s="53">
        <v>26.161133323000001</v>
      </c>
      <c r="J2155" s="53" t="s">
        <v>964</v>
      </c>
      <c r="K2155" s="53">
        <v>24.059226016</v>
      </c>
      <c r="L2155" s="53" t="s">
        <v>964</v>
      </c>
      <c r="M2155" s="43" t="s">
        <v>108</v>
      </c>
      <c r="N2155" s="43" t="s">
        <v>46</v>
      </c>
      <c r="O2155" s="43" t="s">
        <v>11</v>
      </c>
      <c r="P2155" s="43" t="s">
        <v>105</v>
      </c>
      <c r="Q2155" s="43" t="s">
        <v>109</v>
      </c>
      <c r="R2155" s="43" t="s">
        <v>110</v>
      </c>
      <c r="S2155" s="43" t="s">
        <v>20</v>
      </c>
      <c r="V2155" s="42" t="s">
        <v>3126</v>
      </c>
      <c r="W2155"/>
    </row>
    <row r="2156" spans="1:23" s="39" customFormat="1" x14ac:dyDescent="0.35">
      <c r="A2156" s="43" t="s">
        <v>811</v>
      </c>
      <c r="B2156" s="54">
        <v>51059</v>
      </c>
      <c r="C2156" s="54" t="s">
        <v>12</v>
      </c>
      <c r="D2156" s="53">
        <v>32.692452348000003</v>
      </c>
      <c r="E2156" s="53">
        <f>SUMIFS('Ratios_MARAMA-VA'!T:T, 'Ratios_MARAMA-VA'!AA:AA, V2156)</f>
        <v>0</v>
      </c>
      <c r="F2156" s="53">
        <f>SUMIFS('Ratios_MARAMA-VA'!J:J, 'Ratios_MARAMA-VA'!AA:AA, V2156)</f>
        <v>0</v>
      </c>
      <c r="G2156" s="53" t="s">
        <v>963</v>
      </c>
      <c r="H2156" s="53" t="s">
        <v>963</v>
      </c>
      <c r="I2156" s="53">
        <v>19.126540640999998</v>
      </c>
      <c r="J2156" s="53" t="s">
        <v>964</v>
      </c>
      <c r="K2156" s="53">
        <v>17.565868877</v>
      </c>
      <c r="L2156" s="53" t="s">
        <v>964</v>
      </c>
      <c r="M2156" s="43" t="s">
        <v>108</v>
      </c>
      <c r="N2156" s="43" t="s">
        <v>46</v>
      </c>
      <c r="O2156" s="43" t="s">
        <v>11</v>
      </c>
      <c r="P2156" s="43" t="s">
        <v>105</v>
      </c>
      <c r="Q2156" s="43" t="s">
        <v>109</v>
      </c>
      <c r="R2156" s="43" t="s">
        <v>110</v>
      </c>
      <c r="S2156" s="43" t="s">
        <v>20</v>
      </c>
      <c r="V2156" s="42" t="s">
        <v>3127</v>
      </c>
      <c r="W2156"/>
    </row>
    <row r="2157" spans="1:23" s="39" customFormat="1" x14ac:dyDescent="0.35">
      <c r="A2157" s="43" t="s">
        <v>811</v>
      </c>
      <c r="B2157" s="54">
        <v>51107</v>
      </c>
      <c r="C2157" s="54" t="s">
        <v>12</v>
      </c>
      <c r="D2157" s="53">
        <v>4.0418887331000004</v>
      </c>
      <c r="E2157" s="53">
        <f>SUMIFS('Ratios_MARAMA-VA'!T:T, 'Ratios_MARAMA-VA'!AA:AA, V2157)</f>
        <v>0</v>
      </c>
      <c r="F2157" s="53">
        <f>SUMIFS('Ratios_MARAMA-VA'!J:J, 'Ratios_MARAMA-VA'!AA:AA, V2157)</f>
        <v>0</v>
      </c>
      <c r="G2157" s="53" t="s">
        <v>963</v>
      </c>
      <c r="H2157" s="53" t="s">
        <v>963</v>
      </c>
      <c r="I2157" s="53">
        <v>2.3644383945</v>
      </c>
      <c r="J2157" s="53" t="s">
        <v>964</v>
      </c>
      <c r="K2157" s="53">
        <v>2.1721593843</v>
      </c>
      <c r="L2157" s="53" t="s">
        <v>964</v>
      </c>
      <c r="M2157" s="43" t="s">
        <v>108</v>
      </c>
      <c r="N2157" s="43" t="s">
        <v>46</v>
      </c>
      <c r="O2157" s="43" t="s">
        <v>11</v>
      </c>
      <c r="P2157" s="43" t="s">
        <v>105</v>
      </c>
      <c r="Q2157" s="43" t="s">
        <v>109</v>
      </c>
      <c r="R2157" s="43" t="s">
        <v>110</v>
      </c>
      <c r="S2157" s="43" t="s">
        <v>20</v>
      </c>
      <c r="V2157" s="42" t="s">
        <v>3128</v>
      </c>
      <c r="W2157"/>
    </row>
    <row r="2158" spans="1:23" s="39" customFormat="1" x14ac:dyDescent="0.35">
      <c r="A2158" s="43" t="s">
        <v>811</v>
      </c>
      <c r="B2158" s="54">
        <v>51153</v>
      </c>
      <c r="C2158" s="54" t="s">
        <v>12</v>
      </c>
      <c r="D2158" s="53">
        <v>24.528115614000001</v>
      </c>
      <c r="E2158" s="53">
        <f>SUMIFS('Ratios_MARAMA-VA'!T:T, 'Ratios_MARAMA-VA'!AA:AA, V2158)</f>
        <v>0</v>
      </c>
      <c r="F2158" s="53">
        <f>SUMIFS('Ratios_MARAMA-VA'!J:J, 'Ratios_MARAMA-VA'!AA:AA, V2158)</f>
        <v>0</v>
      </c>
      <c r="G2158" s="53" t="s">
        <v>963</v>
      </c>
      <c r="H2158" s="53" t="s">
        <v>963</v>
      </c>
      <c r="I2158" s="53">
        <v>14.358374116</v>
      </c>
      <c r="J2158" s="53" t="s">
        <v>964</v>
      </c>
      <c r="K2158" s="53">
        <v>13.188627643</v>
      </c>
      <c r="L2158" s="53" t="s">
        <v>964</v>
      </c>
      <c r="M2158" s="43" t="s">
        <v>108</v>
      </c>
      <c r="N2158" s="43" t="s">
        <v>46</v>
      </c>
      <c r="O2158" s="43" t="s">
        <v>11</v>
      </c>
      <c r="P2158" s="43" t="s">
        <v>105</v>
      </c>
      <c r="Q2158" s="43" t="s">
        <v>109</v>
      </c>
      <c r="R2158" s="43" t="s">
        <v>110</v>
      </c>
      <c r="S2158" s="43" t="s">
        <v>20</v>
      </c>
      <c r="V2158" s="42" t="s">
        <v>3129</v>
      </c>
      <c r="W2158"/>
    </row>
    <row r="2159" spans="1:23" s="39" customFormat="1" x14ac:dyDescent="0.35">
      <c r="A2159" s="43" t="s">
        <v>9</v>
      </c>
      <c r="B2159" s="54">
        <v>11001</v>
      </c>
      <c r="C2159" s="54" t="s">
        <v>10</v>
      </c>
      <c r="D2159" s="53">
        <v>8.1548135810000009</v>
      </c>
      <c r="E2159" s="53">
        <f>SUMIFS('Ratios_MARAMA-VA'!T:T, 'Ratios_MARAMA-VA'!AA:AA, V2159)</f>
        <v>0</v>
      </c>
      <c r="F2159" s="53">
        <f>SUMIFS('Ratios_MARAMA-VA'!J:J, 'Ratios_MARAMA-VA'!AA:AA, V2159)</f>
        <v>0</v>
      </c>
      <c r="G2159" s="53" t="s">
        <v>963</v>
      </c>
      <c r="H2159" s="53" t="s">
        <v>963</v>
      </c>
      <c r="I2159" s="53">
        <v>3.8288823082999999</v>
      </c>
      <c r="J2159" s="53" t="s">
        <v>964</v>
      </c>
      <c r="K2159" s="53">
        <v>3.1601858732000001</v>
      </c>
      <c r="L2159" s="53" t="s">
        <v>964</v>
      </c>
      <c r="M2159" s="43" t="s">
        <v>111</v>
      </c>
      <c r="N2159" s="43" t="s">
        <v>46</v>
      </c>
      <c r="O2159" s="43" t="s">
        <v>11</v>
      </c>
      <c r="P2159" s="43" t="s">
        <v>105</v>
      </c>
      <c r="Q2159" s="43" t="s">
        <v>117</v>
      </c>
      <c r="R2159" s="43" t="s">
        <v>112</v>
      </c>
      <c r="S2159" s="43" t="s">
        <v>20</v>
      </c>
      <c r="V2159" s="42" t="s">
        <v>3130</v>
      </c>
      <c r="W2159"/>
    </row>
    <row r="2160" spans="1:23" s="39" customFormat="1" x14ac:dyDescent="0.35">
      <c r="A2160" s="43" t="s">
        <v>497</v>
      </c>
      <c r="B2160" s="54">
        <v>24009</v>
      </c>
      <c r="C2160" s="54" t="s">
        <v>10</v>
      </c>
      <c r="D2160" s="53">
        <v>22.153899779</v>
      </c>
      <c r="E2160" s="53">
        <f>SUMIFS('Ratios_MARAMA-VA'!T:T, 'Ratios_MARAMA-VA'!AA:AA, V2160)</f>
        <v>0</v>
      </c>
      <c r="F2160" s="53">
        <f>SUMIFS('Ratios_MARAMA-VA'!J:J, 'Ratios_MARAMA-VA'!AA:AA, V2160)</f>
        <v>0</v>
      </c>
      <c r="G2160" s="53" t="s">
        <v>963</v>
      </c>
      <c r="H2160" s="53" t="s">
        <v>963</v>
      </c>
      <c r="I2160" s="53">
        <v>11.372270463</v>
      </c>
      <c r="J2160" s="53" t="s">
        <v>964</v>
      </c>
      <c r="K2160" s="53">
        <v>9.5516417041999997</v>
      </c>
      <c r="L2160" s="53" t="s">
        <v>964</v>
      </c>
      <c r="M2160" s="43" t="s">
        <v>111</v>
      </c>
      <c r="N2160" s="43" t="s">
        <v>46</v>
      </c>
      <c r="O2160" s="43" t="s">
        <v>11</v>
      </c>
      <c r="P2160" s="43" t="s">
        <v>105</v>
      </c>
      <c r="Q2160" s="43" t="s">
        <v>117</v>
      </c>
      <c r="R2160" s="43" t="s">
        <v>112</v>
      </c>
      <c r="S2160" s="43" t="s">
        <v>20</v>
      </c>
      <c r="V2160" s="42" t="s">
        <v>3131</v>
      </c>
      <c r="W2160"/>
    </row>
    <row r="2161" spans="1:23" s="39" customFormat="1" x14ac:dyDescent="0.35">
      <c r="A2161" s="43" t="s">
        <v>497</v>
      </c>
      <c r="B2161" s="54">
        <v>24017</v>
      </c>
      <c r="C2161" s="54" t="s">
        <v>10</v>
      </c>
      <c r="D2161" s="53">
        <v>29.271838955</v>
      </c>
      <c r="E2161" s="53">
        <f>SUMIFS('Ratios_MARAMA-VA'!T:T, 'Ratios_MARAMA-VA'!AA:AA, V2161)</f>
        <v>0</v>
      </c>
      <c r="F2161" s="53">
        <f>SUMIFS('Ratios_MARAMA-VA'!J:J, 'Ratios_MARAMA-VA'!AA:AA, V2161)</f>
        <v>0</v>
      </c>
      <c r="G2161" s="53" t="s">
        <v>963</v>
      </c>
      <c r="H2161" s="53" t="s">
        <v>963</v>
      </c>
      <c r="I2161" s="53">
        <v>15.026116891999999</v>
      </c>
      <c r="J2161" s="53" t="s">
        <v>964</v>
      </c>
      <c r="K2161" s="53">
        <v>12.620542159999999</v>
      </c>
      <c r="L2161" s="53" t="s">
        <v>964</v>
      </c>
      <c r="M2161" s="43" t="s">
        <v>111</v>
      </c>
      <c r="N2161" s="43" t="s">
        <v>46</v>
      </c>
      <c r="O2161" s="43" t="s">
        <v>11</v>
      </c>
      <c r="P2161" s="43" t="s">
        <v>105</v>
      </c>
      <c r="Q2161" s="43" t="s">
        <v>117</v>
      </c>
      <c r="R2161" s="43" t="s">
        <v>112</v>
      </c>
      <c r="S2161" s="43" t="s">
        <v>20</v>
      </c>
      <c r="V2161" s="42" t="s">
        <v>3132</v>
      </c>
      <c r="W2161"/>
    </row>
    <row r="2162" spans="1:23" s="39" customFormat="1" x14ac:dyDescent="0.35">
      <c r="A2162" s="43" t="s">
        <v>497</v>
      </c>
      <c r="B2162" s="54">
        <v>24021</v>
      </c>
      <c r="C2162" s="54" t="s">
        <v>10</v>
      </c>
      <c r="D2162" s="53">
        <v>1.2061703931000001</v>
      </c>
      <c r="E2162" s="53">
        <f>SUMIFS('Ratios_MARAMA-VA'!T:T, 'Ratios_MARAMA-VA'!AA:AA, V2162)</f>
        <v>0</v>
      </c>
      <c r="F2162" s="53">
        <f>SUMIFS('Ratios_MARAMA-VA'!J:J, 'Ratios_MARAMA-VA'!AA:AA, V2162)</f>
        <v>0</v>
      </c>
      <c r="G2162" s="53" t="s">
        <v>963</v>
      </c>
      <c r="H2162" s="53" t="s">
        <v>963</v>
      </c>
      <c r="I2162" s="53">
        <v>0.61916377730000005</v>
      </c>
      <c r="J2162" s="53" t="s">
        <v>964</v>
      </c>
      <c r="K2162" s="53">
        <v>0.52003967549999996</v>
      </c>
      <c r="L2162" s="53" t="s">
        <v>964</v>
      </c>
      <c r="M2162" s="43" t="s">
        <v>111</v>
      </c>
      <c r="N2162" s="43" t="s">
        <v>46</v>
      </c>
      <c r="O2162" s="43" t="s">
        <v>11</v>
      </c>
      <c r="P2162" s="43" t="s">
        <v>105</v>
      </c>
      <c r="Q2162" s="43" t="s">
        <v>117</v>
      </c>
      <c r="R2162" s="43" t="s">
        <v>112</v>
      </c>
      <c r="S2162" s="43" t="s">
        <v>20</v>
      </c>
      <c r="V2162" s="42" t="s">
        <v>3133</v>
      </c>
      <c r="W2162"/>
    </row>
    <row r="2163" spans="1:23" s="39" customFormat="1" x14ac:dyDescent="0.35">
      <c r="A2163" s="43" t="s">
        <v>497</v>
      </c>
      <c r="B2163" s="54">
        <v>24031</v>
      </c>
      <c r="C2163" s="54" t="s">
        <v>10</v>
      </c>
      <c r="D2163" s="53">
        <v>2.9784006641</v>
      </c>
      <c r="E2163" s="53">
        <f>SUMIFS('Ratios_MARAMA-VA'!T:T, 'Ratios_MARAMA-VA'!AA:AA, V2163)</f>
        <v>0</v>
      </c>
      <c r="F2163" s="53">
        <f>SUMIFS('Ratios_MARAMA-VA'!J:J, 'Ratios_MARAMA-VA'!AA:AA, V2163)</f>
        <v>0</v>
      </c>
      <c r="G2163" s="53" t="s">
        <v>963</v>
      </c>
      <c r="H2163" s="53" t="s">
        <v>963</v>
      </c>
      <c r="I2163" s="53">
        <v>1.528903006</v>
      </c>
      <c r="J2163" s="53" t="s">
        <v>964</v>
      </c>
      <c r="K2163" s="53">
        <v>1.2841358312</v>
      </c>
      <c r="L2163" s="53" t="s">
        <v>964</v>
      </c>
      <c r="M2163" s="43" t="s">
        <v>111</v>
      </c>
      <c r="N2163" s="43" t="s">
        <v>46</v>
      </c>
      <c r="O2163" s="43" t="s">
        <v>11</v>
      </c>
      <c r="P2163" s="43" t="s">
        <v>105</v>
      </c>
      <c r="Q2163" s="43" t="s">
        <v>117</v>
      </c>
      <c r="R2163" s="43" t="s">
        <v>112</v>
      </c>
      <c r="S2163" s="43" t="s">
        <v>20</v>
      </c>
      <c r="V2163" s="42" t="s">
        <v>3134</v>
      </c>
      <c r="W2163"/>
    </row>
    <row r="2164" spans="1:23" s="39" customFormat="1" x14ac:dyDescent="0.35">
      <c r="A2164" s="43" t="s">
        <v>497</v>
      </c>
      <c r="B2164" s="54">
        <v>24033</v>
      </c>
      <c r="C2164" s="54" t="s">
        <v>10</v>
      </c>
      <c r="D2164" s="53">
        <v>3.3412732054999998</v>
      </c>
      <c r="E2164" s="53">
        <f>SUMIFS('Ratios_MARAMA-VA'!T:T, 'Ratios_MARAMA-VA'!AA:AA, V2164)</f>
        <v>0</v>
      </c>
      <c r="F2164" s="53">
        <f>SUMIFS('Ratios_MARAMA-VA'!J:J, 'Ratios_MARAMA-VA'!AA:AA, V2164)</f>
        <v>0</v>
      </c>
      <c r="G2164" s="53" t="s">
        <v>963</v>
      </c>
      <c r="H2164" s="53" t="s">
        <v>963</v>
      </c>
      <c r="I2164" s="53">
        <v>1.7151772644000001</v>
      </c>
      <c r="J2164" s="53" t="s">
        <v>964</v>
      </c>
      <c r="K2164" s="53">
        <v>1.4405876898000001</v>
      </c>
      <c r="L2164" s="53" t="s">
        <v>964</v>
      </c>
      <c r="M2164" s="43" t="s">
        <v>111</v>
      </c>
      <c r="N2164" s="43" t="s">
        <v>46</v>
      </c>
      <c r="O2164" s="43" t="s">
        <v>11</v>
      </c>
      <c r="P2164" s="43" t="s">
        <v>105</v>
      </c>
      <c r="Q2164" s="43" t="s">
        <v>117</v>
      </c>
      <c r="R2164" s="43" t="s">
        <v>112</v>
      </c>
      <c r="S2164" s="43" t="s">
        <v>20</v>
      </c>
      <c r="V2164" s="42" t="s">
        <v>3135</v>
      </c>
      <c r="W2164"/>
    </row>
    <row r="2165" spans="1:23" s="39" customFormat="1" x14ac:dyDescent="0.35">
      <c r="A2165" s="43" t="s">
        <v>811</v>
      </c>
      <c r="B2165" s="54">
        <v>51059</v>
      </c>
      <c r="C2165" s="54" t="s">
        <v>10</v>
      </c>
      <c r="D2165" s="53">
        <v>3.9924450562999998</v>
      </c>
      <c r="E2165" s="53">
        <f>SUMIFS('Ratios_MARAMA-VA'!T:T, 'Ratios_MARAMA-VA'!AA:AA, V2165)</f>
        <v>0</v>
      </c>
      <c r="F2165" s="53">
        <f>SUMIFS('Ratios_MARAMA-VA'!J:J, 'Ratios_MARAMA-VA'!AA:AA, V2165)</f>
        <v>0</v>
      </c>
      <c r="G2165" s="53" t="s">
        <v>963</v>
      </c>
      <c r="H2165" s="53" t="s">
        <v>963</v>
      </c>
      <c r="I2165" s="53">
        <v>2.0159782414</v>
      </c>
      <c r="J2165" s="53" t="s">
        <v>964</v>
      </c>
      <c r="K2165" s="53">
        <v>1.6843485036000001</v>
      </c>
      <c r="L2165" s="53" t="s">
        <v>964</v>
      </c>
      <c r="M2165" s="43" t="s">
        <v>111</v>
      </c>
      <c r="N2165" s="43" t="s">
        <v>46</v>
      </c>
      <c r="O2165" s="43" t="s">
        <v>11</v>
      </c>
      <c r="P2165" s="43" t="s">
        <v>105</v>
      </c>
      <c r="Q2165" s="43" t="s">
        <v>117</v>
      </c>
      <c r="R2165" s="43" t="s">
        <v>112</v>
      </c>
      <c r="S2165" s="43" t="s">
        <v>20</v>
      </c>
      <c r="V2165" s="42" t="s">
        <v>3136</v>
      </c>
      <c r="W2165"/>
    </row>
    <row r="2166" spans="1:23" s="39" customFormat="1" x14ac:dyDescent="0.35">
      <c r="A2166" s="43" t="s">
        <v>811</v>
      </c>
      <c r="B2166" s="54">
        <v>51107</v>
      </c>
      <c r="C2166" s="54" t="s">
        <v>10</v>
      </c>
      <c r="D2166" s="53">
        <v>0.36792822460000002</v>
      </c>
      <c r="E2166" s="53">
        <f>SUMIFS('Ratios_MARAMA-VA'!T:T, 'Ratios_MARAMA-VA'!AA:AA, V2166)</f>
        <v>0</v>
      </c>
      <c r="F2166" s="53">
        <f>SUMIFS('Ratios_MARAMA-VA'!J:J, 'Ratios_MARAMA-VA'!AA:AA, V2166)</f>
        <v>0</v>
      </c>
      <c r="G2166" s="53" t="s">
        <v>963</v>
      </c>
      <c r="H2166" s="53" t="s">
        <v>963</v>
      </c>
      <c r="I2166" s="53">
        <v>0.18578464950000001</v>
      </c>
      <c r="J2166" s="53" t="s">
        <v>964</v>
      </c>
      <c r="K2166" s="53">
        <v>0.15522289859999999</v>
      </c>
      <c r="L2166" s="53" t="s">
        <v>964</v>
      </c>
      <c r="M2166" s="43" t="s">
        <v>111</v>
      </c>
      <c r="N2166" s="43" t="s">
        <v>46</v>
      </c>
      <c r="O2166" s="43" t="s">
        <v>11</v>
      </c>
      <c r="P2166" s="43" t="s">
        <v>105</v>
      </c>
      <c r="Q2166" s="43" t="s">
        <v>117</v>
      </c>
      <c r="R2166" s="43" t="s">
        <v>112</v>
      </c>
      <c r="S2166" s="43" t="s">
        <v>20</v>
      </c>
      <c r="V2166" s="42" t="s">
        <v>3137</v>
      </c>
      <c r="W2166"/>
    </row>
    <row r="2167" spans="1:23" s="39" customFormat="1" x14ac:dyDescent="0.35">
      <c r="A2167" s="43" t="s">
        <v>811</v>
      </c>
      <c r="B2167" s="54">
        <v>51153</v>
      </c>
      <c r="C2167" s="54" t="s">
        <v>10</v>
      </c>
      <c r="D2167" s="53">
        <v>3.3945276329</v>
      </c>
      <c r="E2167" s="53">
        <f>SUMIFS('Ratios_MARAMA-VA'!T:T, 'Ratios_MARAMA-VA'!AA:AA, V2167)</f>
        <v>0</v>
      </c>
      <c r="F2167" s="53">
        <f>SUMIFS('Ratios_MARAMA-VA'!J:J, 'Ratios_MARAMA-VA'!AA:AA, V2167)</f>
        <v>0</v>
      </c>
      <c r="G2167" s="53" t="s">
        <v>963</v>
      </c>
      <c r="H2167" s="53" t="s">
        <v>963</v>
      </c>
      <c r="I2167" s="53">
        <v>1.7140598660999999</v>
      </c>
      <c r="J2167" s="53" t="s">
        <v>964</v>
      </c>
      <c r="K2167" s="53">
        <v>1.4320956599000001</v>
      </c>
      <c r="L2167" s="53" t="s">
        <v>964</v>
      </c>
      <c r="M2167" s="43" t="s">
        <v>111</v>
      </c>
      <c r="N2167" s="43" t="s">
        <v>46</v>
      </c>
      <c r="O2167" s="43" t="s">
        <v>11</v>
      </c>
      <c r="P2167" s="43" t="s">
        <v>105</v>
      </c>
      <c r="Q2167" s="43" t="s">
        <v>117</v>
      </c>
      <c r="R2167" s="43" t="s">
        <v>112</v>
      </c>
      <c r="S2167" s="43" t="s">
        <v>20</v>
      </c>
      <c r="V2167" s="42" t="s">
        <v>3138</v>
      </c>
      <c r="W2167"/>
    </row>
    <row r="2168" spans="1:23" s="39" customFormat="1" x14ac:dyDescent="0.35">
      <c r="A2168" s="43" t="s">
        <v>9</v>
      </c>
      <c r="B2168" s="54">
        <v>11001</v>
      </c>
      <c r="C2168" s="54" t="s">
        <v>12</v>
      </c>
      <c r="D2168" s="53">
        <v>7.0861722050999996</v>
      </c>
      <c r="E2168" s="53">
        <f>SUMIFS('Ratios_MARAMA-VA'!T:T, 'Ratios_MARAMA-VA'!AA:AA, V2168)</f>
        <v>0</v>
      </c>
      <c r="F2168" s="53">
        <f>SUMIFS('Ratios_MARAMA-VA'!J:J, 'Ratios_MARAMA-VA'!AA:AA, V2168)</f>
        <v>0</v>
      </c>
      <c r="G2168" s="53" t="s">
        <v>963</v>
      </c>
      <c r="H2168" s="53" t="s">
        <v>963</v>
      </c>
      <c r="I2168" s="53">
        <v>4.4318198988999997</v>
      </c>
      <c r="J2168" s="53" t="s">
        <v>964</v>
      </c>
      <c r="K2168" s="53">
        <v>4.0508453526999997</v>
      </c>
      <c r="L2168" s="53" t="s">
        <v>964</v>
      </c>
      <c r="M2168" s="43" t="s">
        <v>111</v>
      </c>
      <c r="N2168" s="43" t="s">
        <v>46</v>
      </c>
      <c r="O2168" s="43" t="s">
        <v>11</v>
      </c>
      <c r="P2168" s="43" t="s">
        <v>105</v>
      </c>
      <c r="Q2168" s="43" t="s">
        <v>117</v>
      </c>
      <c r="R2168" s="43" t="s">
        <v>112</v>
      </c>
      <c r="S2168" s="43" t="s">
        <v>20</v>
      </c>
      <c r="V2168" s="42" t="s">
        <v>3139</v>
      </c>
      <c r="W2168"/>
    </row>
    <row r="2169" spans="1:23" s="39" customFormat="1" x14ac:dyDescent="0.35">
      <c r="A2169" s="43" t="s">
        <v>497</v>
      </c>
      <c r="B2169" s="54">
        <v>24009</v>
      </c>
      <c r="C2169" s="54" t="s">
        <v>12</v>
      </c>
      <c r="D2169" s="53">
        <v>20.475113702000002</v>
      </c>
      <c r="E2169" s="53">
        <f>SUMIFS('Ratios_MARAMA-VA'!T:T, 'Ratios_MARAMA-VA'!AA:AA, V2169)</f>
        <v>0</v>
      </c>
      <c r="F2169" s="53">
        <f>SUMIFS('Ratios_MARAMA-VA'!J:J, 'Ratios_MARAMA-VA'!AA:AA, V2169)</f>
        <v>0</v>
      </c>
      <c r="G2169" s="53" t="s">
        <v>963</v>
      </c>
      <c r="H2169" s="53" t="s">
        <v>963</v>
      </c>
      <c r="I2169" s="53">
        <v>14.305792983</v>
      </c>
      <c r="J2169" s="53" t="s">
        <v>964</v>
      </c>
      <c r="K2169" s="53">
        <v>13.220447318</v>
      </c>
      <c r="L2169" s="53" t="s">
        <v>964</v>
      </c>
      <c r="M2169" s="43" t="s">
        <v>111</v>
      </c>
      <c r="N2169" s="43" t="s">
        <v>46</v>
      </c>
      <c r="O2169" s="43" t="s">
        <v>11</v>
      </c>
      <c r="P2169" s="43" t="s">
        <v>105</v>
      </c>
      <c r="Q2169" s="43" t="s">
        <v>117</v>
      </c>
      <c r="R2169" s="43" t="s">
        <v>112</v>
      </c>
      <c r="S2169" s="43" t="s">
        <v>20</v>
      </c>
      <c r="V2169" s="42" t="s">
        <v>3140</v>
      </c>
      <c r="W2169"/>
    </row>
    <row r="2170" spans="1:23" s="39" customFormat="1" x14ac:dyDescent="0.35">
      <c r="A2170" s="43" t="s">
        <v>497</v>
      </c>
      <c r="B2170" s="54">
        <v>24017</v>
      </c>
      <c r="C2170" s="54" t="s">
        <v>12</v>
      </c>
      <c r="D2170" s="53">
        <v>28.183589213000001</v>
      </c>
      <c r="E2170" s="53">
        <f>SUMIFS('Ratios_MARAMA-VA'!T:T, 'Ratios_MARAMA-VA'!AA:AA, V2170)</f>
        <v>0</v>
      </c>
      <c r="F2170" s="53">
        <f>SUMIFS('Ratios_MARAMA-VA'!J:J, 'Ratios_MARAMA-VA'!AA:AA, V2170)</f>
        <v>0</v>
      </c>
      <c r="G2170" s="53" t="s">
        <v>963</v>
      </c>
      <c r="H2170" s="53" t="s">
        <v>963</v>
      </c>
      <c r="I2170" s="53">
        <v>19.720222625000002</v>
      </c>
      <c r="J2170" s="53" t="s">
        <v>964</v>
      </c>
      <c r="K2170" s="53">
        <v>18.230194588</v>
      </c>
      <c r="L2170" s="53" t="s">
        <v>964</v>
      </c>
      <c r="M2170" s="43" t="s">
        <v>111</v>
      </c>
      <c r="N2170" s="43" t="s">
        <v>46</v>
      </c>
      <c r="O2170" s="43" t="s">
        <v>11</v>
      </c>
      <c r="P2170" s="43" t="s">
        <v>105</v>
      </c>
      <c r="Q2170" s="43" t="s">
        <v>117</v>
      </c>
      <c r="R2170" s="43" t="s">
        <v>112</v>
      </c>
      <c r="S2170" s="43" t="s">
        <v>20</v>
      </c>
      <c r="V2170" s="42" t="s">
        <v>3141</v>
      </c>
      <c r="W2170"/>
    </row>
    <row r="2171" spans="1:23" s="39" customFormat="1" x14ac:dyDescent="0.35">
      <c r="A2171" s="43" t="s">
        <v>497</v>
      </c>
      <c r="B2171" s="54">
        <v>24021</v>
      </c>
      <c r="C2171" s="54" t="s">
        <v>12</v>
      </c>
      <c r="D2171" s="53">
        <v>1.0775741320000001</v>
      </c>
      <c r="E2171" s="53">
        <f>SUMIFS('Ratios_MARAMA-VA'!T:T, 'Ratios_MARAMA-VA'!AA:AA, V2171)</f>
        <v>0</v>
      </c>
      <c r="F2171" s="53">
        <f>SUMIFS('Ratios_MARAMA-VA'!J:J, 'Ratios_MARAMA-VA'!AA:AA, V2171)</f>
        <v>0</v>
      </c>
      <c r="G2171" s="53" t="s">
        <v>963</v>
      </c>
      <c r="H2171" s="53" t="s">
        <v>963</v>
      </c>
      <c r="I2171" s="53">
        <v>0.75757443459999996</v>
      </c>
      <c r="J2171" s="53" t="s">
        <v>964</v>
      </c>
      <c r="K2171" s="53">
        <v>0.70126910860000002</v>
      </c>
      <c r="L2171" s="53" t="s">
        <v>964</v>
      </c>
      <c r="M2171" s="43" t="s">
        <v>111</v>
      </c>
      <c r="N2171" s="43" t="s">
        <v>46</v>
      </c>
      <c r="O2171" s="43" t="s">
        <v>11</v>
      </c>
      <c r="P2171" s="43" t="s">
        <v>105</v>
      </c>
      <c r="Q2171" s="43" t="s">
        <v>117</v>
      </c>
      <c r="R2171" s="43" t="s">
        <v>112</v>
      </c>
      <c r="S2171" s="43" t="s">
        <v>20</v>
      </c>
      <c r="V2171" s="42" t="s">
        <v>3142</v>
      </c>
      <c r="W2171"/>
    </row>
    <row r="2172" spans="1:23" s="39" customFormat="1" x14ac:dyDescent="0.35">
      <c r="A2172" s="43" t="s">
        <v>497</v>
      </c>
      <c r="B2172" s="54">
        <v>24031</v>
      </c>
      <c r="C2172" s="54" t="s">
        <v>12</v>
      </c>
      <c r="D2172" s="53">
        <v>2.7739895756999999</v>
      </c>
      <c r="E2172" s="53">
        <f>SUMIFS('Ratios_MARAMA-VA'!T:T, 'Ratios_MARAMA-VA'!AA:AA, V2172)</f>
        <v>0</v>
      </c>
      <c r="F2172" s="53">
        <f>SUMIFS('Ratios_MARAMA-VA'!J:J, 'Ratios_MARAMA-VA'!AA:AA, V2172)</f>
        <v>0</v>
      </c>
      <c r="G2172" s="53" t="s">
        <v>963</v>
      </c>
      <c r="H2172" s="53" t="s">
        <v>963</v>
      </c>
      <c r="I2172" s="53">
        <v>1.9464998946000001</v>
      </c>
      <c r="J2172" s="53" t="s">
        <v>964</v>
      </c>
      <c r="K2172" s="53">
        <v>1.8008406898</v>
      </c>
      <c r="L2172" s="53" t="s">
        <v>964</v>
      </c>
      <c r="M2172" s="43" t="s">
        <v>111</v>
      </c>
      <c r="N2172" s="43" t="s">
        <v>46</v>
      </c>
      <c r="O2172" s="43" t="s">
        <v>11</v>
      </c>
      <c r="P2172" s="43" t="s">
        <v>105</v>
      </c>
      <c r="Q2172" s="43" t="s">
        <v>117</v>
      </c>
      <c r="R2172" s="43" t="s">
        <v>112</v>
      </c>
      <c r="S2172" s="43" t="s">
        <v>20</v>
      </c>
      <c r="V2172" s="42" t="s">
        <v>3143</v>
      </c>
      <c r="W2172"/>
    </row>
    <row r="2173" spans="1:23" s="39" customFormat="1" x14ac:dyDescent="0.35">
      <c r="A2173" s="43" t="s">
        <v>497</v>
      </c>
      <c r="B2173" s="54">
        <v>24033</v>
      </c>
      <c r="C2173" s="54" t="s">
        <v>12</v>
      </c>
      <c r="D2173" s="53">
        <v>3.2078533937999998</v>
      </c>
      <c r="E2173" s="53">
        <f>SUMIFS('Ratios_MARAMA-VA'!T:T, 'Ratios_MARAMA-VA'!AA:AA, V2173)</f>
        <v>0</v>
      </c>
      <c r="F2173" s="53">
        <f>SUMIFS('Ratios_MARAMA-VA'!J:J, 'Ratios_MARAMA-VA'!AA:AA, V2173)</f>
        <v>0</v>
      </c>
      <c r="G2173" s="53" t="s">
        <v>963</v>
      </c>
      <c r="H2173" s="53" t="s">
        <v>963</v>
      </c>
      <c r="I2173" s="53">
        <v>2.2469207479</v>
      </c>
      <c r="J2173" s="53" t="s">
        <v>964</v>
      </c>
      <c r="K2173" s="53">
        <v>2.0777313647</v>
      </c>
      <c r="L2173" s="53" t="s">
        <v>964</v>
      </c>
      <c r="M2173" s="43" t="s">
        <v>111</v>
      </c>
      <c r="N2173" s="43" t="s">
        <v>46</v>
      </c>
      <c r="O2173" s="43" t="s">
        <v>11</v>
      </c>
      <c r="P2173" s="43" t="s">
        <v>105</v>
      </c>
      <c r="Q2173" s="43" t="s">
        <v>117</v>
      </c>
      <c r="R2173" s="43" t="s">
        <v>112</v>
      </c>
      <c r="S2173" s="43" t="s">
        <v>20</v>
      </c>
      <c r="V2173" s="42" t="s">
        <v>3144</v>
      </c>
      <c r="W2173"/>
    </row>
    <row r="2174" spans="1:23" s="39" customFormat="1" x14ac:dyDescent="0.35">
      <c r="A2174" s="43" t="s">
        <v>811</v>
      </c>
      <c r="B2174" s="54">
        <v>51059</v>
      </c>
      <c r="C2174" s="54" t="s">
        <v>12</v>
      </c>
      <c r="D2174" s="53">
        <v>3.7379093151</v>
      </c>
      <c r="E2174" s="53">
        <f>SUMIFS('Ratios_MARAMA-VA'!T:T, 'Ratios_MARAMA-VA'!AA:AA, V2174)</f>
        <v>0</v>
      </c>
      <c r="F2174" s="53">
        <f>SUMIFS('Ratios_MARAMA-VA'!J:J, 'Ratios_MARAMA-VA'!AA:AA, V2174)</f>
        <v>0</v>
      </c>
      <c r="G2174" s="53" t="s">
        <v>963</v>
      </c>
      <c r="H2174" s="53" t="s">
        <v>963</v>
      </c>
      <c r="I2174" s="53">
        <v>2.6021993995999999</v>
      </c>
      <c r="J2174" s="53" t="s">
        <v>964</v>
      </c>
      <c r="K2174" s="53">
        <v>2.4036227647000001</v>
      </c>
      <c r="L2174" s="53" t="s">
        <v>964</v>
      </c>
      <c r="M2174" s="43" t="s">
        <v>111</v>
      </c>
      <c r="N2174" s="43" t="s">
        <v>46</v>
      </c>
      <c r="O2174" s="43" t="s">
        <v>11</v>
      </c>
      <c r="P2174" s="43" t="s">
        <v>105</v>
      </c>
      <c r="Q2174" s="43" t="s">
        <v>117</v>
      </c>
      <c r="R2174" s="43" t="s">
        <v>112</v>
      </c>
      <c r="S2174" s="43" t="s">
        <v>20</v>
      </c>
      <c r="V2174" s="42" t="s">
        <v>3145</v>
      </c>
      <c r="W2174"/>
    </row>
    <row r="2175" spans="1:23" s="39" customFormat="1" x14ac:dyDescent="0.35">
      <c r="A2175" s="43" t="s">
        <v>811</v>
      </c>
      <c r="B2175" s="54">
        <v>51107</v>
      </c>
      <c r="C2175" s="54" t="s">
        <v>12</v>
      </c>
      <c r="D2175" s="53">
        <v>0.33269262119999998</v>
      </c>
      <c r="E2175" s="53">
        <f>SUMIFS('Ratios_MARAMA-VA'!T:T, 'Ratios_MARAMA-VA'!AA:AA, V2175)</f>
        <v>0</v>
      </c>
      <c r="F2175" s="53">
        <f>SUMIFS('Ratios_MARAMA-VA'!J:J, 'Ratios_MARAMA-VA'!AA:AA, V2175)</f>
        <v>0</v>
      </c>
      <c r="G2175" s="53" t="s">
        <v>963</v>
      </c>
      <c r="H2175" s="53" t="s">
        <v>963</v>
      </c>
      <c r="I2175" s="53">
        <v>0.2322057397</v>
      </c>
      <c r="J2175" s="53" t="s">
        <v>964</v>
      </c>
      <c r="K2175" s="53">
        <v>0.21464265369999999</v>
      </c>
      <c r="L2175" s="53" t="s">
        <v>964</v>
      </c>
      <c r="M2175" s="43" t="s">
        <v>111</v>
      </c>
      <c r="N2175" s="43" t="s">
        <v>46</v>
      </c>
      <c r="O2175" s="43" t="s">
        <v>11</v>
      </c>
      <c r="P2175" s="43" t="s">
        <v>105</v>
      </c>
      <c r="Q2175" s="43" t="s">
        <v>117</v>
      </c>
      <c r="R2175" s="43" t="s">
        <v>112</v>
      </c>
      <c r="S2175" s="43" t="s">
        <v>20</v>
      </c>
      <c r="V2175" s="42" t="s">
        <v>3146</v>
      </c>
      <c r="W2175"/>
    </row>
    <row r="2176" spans="1:23" s="39" customFormat="1" x14ac:dyDescent="0.35">
      <c r="A2176" s="43" t="s">
        <v>811</v>
      </c>
      <c r="B2176" s="54">
        <v>51153</v>
      </c>
      <c r="C2176" s="54" t="s">
        <v>12</v>
      </c>
      <c r="D2176" s="53">
        <v>3.1784627872</v>
      </c>
      <c r="E2176" s="53">
        <f>SUMIFS('Ratios_MARAMA-VA'!T:T, 'Ratios_MARAMA-VA'!AA:AA, V2176)</f>
        <v>0</v>
      </c>
      <c r="F2176" s="53">
        <f>SUMIFS('Ratios_MARAMA-VA'!J:J, 'Ratios_MARAMA-VA'!AA:AA, V2176)</f>
        <v>0</v>
      </c>
      <c r="G2176" s="53" t="s">
        <v>963</v>
      </c>
      <c r="H2176" s="53" t="s">
        <v>963</v>
      </c>
      <c r="I2176" s="53">
        <v>2.2139648912999998</v>
      </c>
      <c r="J2176" s="53" t="s">
        <v>964</v>
      </c>
      <c r="K2176" s="53">
        <v>2.0453159233</v>
      </c>
      <c r="L2176" s="53" t="s">
        <v>964</v>
      </c>
      <c r="M2176" s="43" t="s">
        <v>111</v>
      </c>
      <c r="N2176" s="43" t="s">
        <v>46</v>
      </c>
      <c r="O2176" s="43" t="s">
        <v>11</v>
      </c>
      <c r="P2176" s="43" t="s">
        <v>105</v>
      </c>
      <c r="Q2176" s="43" t="s">
        <v>117</v>
      </c>
      <c r="R2176" s="43" t="s">
        <v>112</v>
      </c>
      <c r="S2176" s="43" t="s">
        <v>20</v>
      </c>
      <c r="V2176" s="42" t="s">
        <v>3147</v>
      </c>
      <c r="W2176"/>
    </row>
    <row r="2177" spans="1:23" s="39" customFormat="1" x14ac:dyDescent="0.35">
      <c r="A2177" s="43" t="s">
        <v>9</v>
      </c>
      <c r="B2177" s="54">
        <v>11001</v>
      </c>
      <c r="C2177" s="54" t="s">
        <v>10</v>
      </c>
      <c r="D2177" s="53">
        <v>7.9449363967000002</v>
      </c>
      <c r="E2177" s="53">
        <f>SUMIFS('Ratios_MARAMA-VA'!T:T, 'Ratios_MARAMA-VA'!AA:AA, V2177)</f>
        <v>0</v>
      </c>
      <c r="F2177" s="53">
        <f>SUMIFS('Ratios_MARAMA-VA'!J:J, 'Ratios_MARAMA-VA'!AA:AA, V2177)</f>
        <v>0</v>
      </c>
      <c r="G2177" s="53" t="s">
        <v>963</v>
      </c>
      <c r="H2177" s="53" t="s">
        <v>963</v>
      </c>
      <c r="I2177" s="53">
        <v>8.3168389793999999</v>
      </c>
      <c r="J2177" s="53" t="s">
        <v>964</v>
      </c>
      <c r="K2177" s="53">
        <v>8.8675732809000003</v>
      </c>
      <c r="L2177" s="53" t="s">
        <v>964</v>
      </c>
      <c r="M2177" s="43" t="s">
        <v>104</v>
      </c>
      <c r="N2177" s="43" t="s">
        <v>27</v>
      </c>
      <c r="O2177" s="43" t="s">
        <v>11</v>
      </c>
      <c r="P2177" s="43" t="s">
        <v>105</v>
      </c>
      <c r="Q2177" s="43" t="s">
        <v>106</v>
      </c>
      <c r="R2177" s="43" t="s">
        <v>107</v>
      </c>
      <c r="S2177" s="43" t="s">
        <v>20</v>
      </c>
      <c r="V2177" s="42" t="s">
        <v>3148</v>
      </c>
      <c r="W2177"/>
    </row>
    <row r="2178" spans="1:23" s="39" customFormat="1" x14ac:dyDescent="0.35">
      <c r="A2178" s="43" t="s">
        <v>497</v>
      </c>
      <c r="B2178" s="54">
        <v>24009</v>
      </c>
      <c r="C2178" s="54" t="s">
        <v>10</v>
      </c>
      <c r="D2178" s="53">
        <v>23.931761349999999</v>
      </c>
      <c r="E2178" s="53">
        <f>SUMIFS('Ratios_MARAMA-VA'!T:T, 'Ratios_MARAMA-VA'!AA:AA, V2178)</f>
        <v>0</v>
      </c>
      <c r="F2178" s="53">
        <f>SUMIFS('Ratios_MARAMA-VA'!J:J, 'Ratios_MARAMA-VA'!AA:AA, V2178)</f>
        <v>0</v>
      </c>
      <c r="G2178" s="53" t="s">
        <v>963</v>
      </c>
      <c r="H2178" s="53" t="s">
        <v>963</v>
      </c>
      <c r="I2178" s="53">
        <v>24.307434010000001</v>
      </c>
      <c r="J2178" s="53" t="s">
        <v>964</v>
      </c>
      <c r="K2178" s="53">
        <v>25.720224543</v>
      </c>
      <c r="L2178" s="53" t="s">
        <v>964</v>
      </c>
      <c r="M2178" s="43" t="s">
        <v>104</v>
      </c>
      <c r="N2178" s="43" t="s">
        <v>27</v>
      </c>
      <c r="O2178" s="43" t="s">
        <v>11</v>
      </c>
      <c r="P2178" s="43" t="s">
        <v>105</v>
      </c>
      <c r="Q2178" s="43" t="s">
        <v>106</v>
      </c>
      <c r="R2178" s="43" t="s">
        <v>107</v>
      </c>
      <c r="S2178" s="43" t="s">
        <v>20</v>
      </c>
      <c r="V2178" s="42" t="s">
        <v>3149</v>
      </c>
      <c r="W2178"/>
    </row>
    <row r="2179" spans="1:23" s="39" customFormat="1" x14ac:dyDescent="0.35">
      <c r="A2179" s="43" t="s">
        <v>497</v>
      </c>
      <c r="B2179" s="54">
        <v>24017</v>
      </c>
      <c r="C2179" s="54" t="s">
        <v>10</v>
      </c>
      <c r="D2179" s="53">
        <v>31.654808134</v>
      </c>
      <c r="E2179" s="53">
        <f>SUMIFS('Ratios_MARAMA-VA'!T:T, 'Ratios_MARAMA-VA'!AA:AA, V2179)</f>
        <v>0</v>
      </c>
      <c r="F2179" s="53">
        <f>SUMIFS('Ratios_MARAMA-VA'!J:J, 'Ratios_MARAMA-VA'!AA:AA, V2179)</f>
        <v>0</v>
      </c>
      <c r="G2179" s="53" t="s">
        <v>963</v>
      </c>
      <c r="H2179" s="53" t="s">
        <v>963</v>
      </c>
      <c r="I2179" s="53">
        <v>32.152558165999999</v>
      </c>
      <c r="J2179" s="53" t="s">
        <v>964</v>
      </c>
      <c r="K2179" s="53">
        <v>34.021538079000003</v>
      </c>
      <c r="L2179" s="53" t="s">
        <v>964</v>
      </c>
      <c r="M2179" s="43" t="s">
        <v>104</v>
      </c>
      <c r="N2179" s="43" t="s">
        <v>27</v>
      </c>
      <c r="O2179" s="43" t="s">
        <v>11</v>
      </c>
      <c r="P2179" s="43" t="s">
        <v>105</v>
      </c>
      <c r="Q2179" s="43" t="s">
        <v>106</v>
      </c>
      <c r="R2179" s="43" t="s">
        <v>107</v>
      </c>
      <c r="S2179" s="43" t="s">
        <v>20</v>
      </c>
      <c r="V2179" s="42" t="s">
        <v>3150</v>
      </c>
      <c r="W2179"/>
    </row>
    <row r="2180" spans="1:23" s="39" customFormat="1" x14ac:dyDescent="0.35">
      <c r="A2180" s="43" t="s">
        <v>497</v>
      </c>
      <c r="B2180" s="54">
        <v>24021</v>
      </c>
      <c r="C2180" s="54" t="s">
        <v>10</v>
      </c>
      <c r="D2180" s="53">
        <v>1.2750099568</v>
      </c>
      <c r="E2180" s="53">
        <f>SUMIFS('Ratios_MARAMA-VA'!T:T, 'Ratios_MARAMA-VA'!AA:AA, V2180)</f>
        <v>0</v>
      </c>
      <c r="F2180" s="53">
        <f>SUMIFS('Ratios_MARAMA-VA'!J:J, 'Ratios_MARAMA-VA'!AA:AA, V2180)</f>
        <v>0</v>
      </c>
      <c r="G2180" s="53" t="s">
        <v>963</v>
      </c>
      <c r="H2180" s="53" t="s">
        <v>963</v>
      </c>
      <c r="I2180" s="53">
        <v>1.2945009553</v>
      </c>
      <c r="J2180" s="53" t="s">
        <v>964</v>
      </c>
      <c r="K2180" s="53">
        <v>1.3696043351</v>
      </c>
      <c r="L2180" s="53" t="s">
        <v>964</v>
      </c>
      <c r="M2180" s="43" t="s">
        <v>104</v>
      </c>
      <c r="N2180" s="43" t="s">
        <v>27</v>
      </c>
      <c r="O2180" s="43" t="s">
        <v>11</v>
      </c>
      <c r="P2180" s="43" t="s">
        <v>105</v>
      </c>
      <c r="Q2180" s="43" t="s">
        <v>106</v>
      </c>
      <c r="R2180" s="43" t="s">
        <v>107</v>
      </c>
      <c r="S2180" s="43" t="s">
        <v>20</v>
      </c>
      <c r="V2180" s="42" t="s">
        <v>3151</v>
      </c>
      <c r="W2180"/>
    </row>
    <row r="2181" spans="1:23" s="39" customFormat="1" x14ac:dyDescent="0.35">
      <c r="A2181" s="43" t="s">
        <v>497</v>
      </c>
      <c r="B2181" s="54">
        <v>24031</v>
      </c>
      <c r="C2181" s="54" t="s">
        <v>10</v>
      </c>
      <c r="D2181" s="53">
        <v>3.1875248152000002</v>
      </c>
      <c r="E2181" s="53">
        <f>SUMIFS('Ratios_MARAMA-VA'!T:T, 'Ratios_MARAMA-VA'!AA:AA, V2181)</f>
        <v>0</v>
      </c>
      <c r="F2181" s="53">
        <f>SUMIFS('Ratios_MARAMA-VA'!J:J, 'Ratios_MARAMA-VA'!AA:AA, V2181)</f>
        <v>0</v>
      </c>
      <c r="G2181" s="53" t="s">
        <v>963</v>
      </c>
      <c r="H2181" s="53" t="s">
        <v>963</v>
      </c>
      <c r="I2181" s="53">
        <v>3.2362514741999999</v>
      </c>
      <c r="J2181" s="53" t="s">
        <v>964</v>
      </c>
      <c r="K2181" s="53">
        <v>3.4240110673999999</v>
      </c>
      <c r="L2181" s="53" t="s">
        <v>964</v>
      </c>
      <c r="M2181" s="43" t="s">
        <v>104</v>
      </c>
      <c r="N2181" s="43" t="s">
        <v>27</v>
      </c>
      <c r="O2181" s="43" t="s">
        <v>11</v>
      </c>
      <c r="P2181" s="43" t="s">
        <v>105</v>
      </c>
      <c r="Q2181" s="43" t="s">
        <v>106</v>
      </c>
      <c r="R2181" s="43" t="s">
        <v>107</v>
      </c>
      <c r="S2181" s="43" t="s">
        <v>20</v>
      </c>
      <c r="V2181" s="42" t="s">
        <v>3152</v>
      </c>
      <c r="W2181"/>
    </row>
    <row r="2182" spans="1:23" s="39" customFormat="1" x14ac:dyDescent="0.35">
      <c r="A2182" s="43" t="s">
        <v>497</v>
      </c>
      <c r="B2182" s="54">
        <v>24033</v>
      </c>
      <c r="C2182" s="54" t="s">
        <v>10</v>
      </c>
      <c r="D2182" s="53">
        <v>3.6125292665000002</v>
      </c>
      <c r="E2182" s="53">
        <f>SUMIFS('Ratios_MARAMA-VA'!T:T, 'Ratios_MARAMA-VA'!AA:AA, V2182)</f>
        <v>0</v>
      </c>
      <c r="F2182" s="53">
        <f>SUMIFS('Ratios_MARAMA-VA'!J:J, 'Ratios_MARAMA-VA'!AA:AA, V2182)</f>
        <v>0</v>
      </c>
      <c r="G2182" s="53" t="s">
        <v>963</v>
      </c>
      <c r="H2182" s="53" t="s">
        <v>963</v>
      </c>
      <c r="I2182" s="53">
        <v>3.6677540384</v>
      </c>
      <c r="J2182" s="53" t="s">
        <v>964</v>
      </c>
      <c r="K2182" s="53">
        <v>3.8805454203999998</v>
      </c>
      <c r="L2182" s="53" t="s">
        <v>964</v>
      </c>
      <c r="M2182" s="43" t="s">
        <v>104</v>
      </c>
      <c r="N2182" s="43" t="s">
        <v>27</v>
      </c>
      <c r="O2182" s="43" t="s">
        <v>11</v>
      </c>
      <c r="P2182" s="43" t="s">
        <v>105</v>
      </c>
      <c r="Q2182" s="43" t="s">
        <v>106</v>
      </c>
      <c r="R2182" s="43" t="s">
        <v>107</v>
      </c>
      <c r="S2182" s="43" t="s">
        <v>20</v>
      </c>
      <c r="V2182" s="42" t="s">
        <v>3153</v>
      </c>
      <c r="W2182"/>
    </row>
    <row r="2183" spans="1:23" s="39" customFormat="1" x14ac:dyDescent="0.35">
      <c r="A2183" s="43" t="s">
        <v>811</v>
      </c>
      <c r="B2183" s="54">
        <v>51059</v>
      </c>
      <c r="C2183" s="54" t="s">
        <v>10</v>
      </c>
      <c r="D2183" s="53">
        <v>4.0306704437</v>
      </c>
      <c r="E2183" s="53">
        <f>SUMIFS('Ratios_MARAMA-VA'!T:T, 'Ratios_MARAMA-VA'!AA:AA, V2183)</f>
        <v>0</v>
      </c>
      <c r="F2183" s="53">
        <f>SUMIFS('Ratios_MARAMA-VA'!J:J, 'Ratios_MARAMA-VA'!AA:AA, V2183)</f>
        <v>0</v>
      </c>
      <c r="G2183" s="53" t="s">
        <v>963</v>
      </c>
      <c r="H2183" s="53" t="s">
        <v>963</v>
      </c>
      <c r="I2183" s="53">
        <v>4.0926545196999999</v>
      </c>
      <c r="J2183" s="53" t="s">
        <v>964</v>
      </c>
      <c r="K2183" s="53">
        <v>4.3289377165999996</v>
      </c>
      <c r="L2183" s="53" t="s">
        <v>964</v>
      </c>
      <c r="M2183" s="43" t="s">
        <v>104</v>
      </c>
      <c r="N2183" s="43" t="s">
        <v>27</v>
      </c>
      <c r="O2183" s="43" t="s">
        <v>11</v>
      </c>
      <c r="P2183" s="43" t="s">
        <v>105</v>
      </c>
      <c r="Q2183" s="43" t="s">
        <v>106</v>
      </c>
      <c r="R2183" s="43" t="s">
        <v>107</v>
      </c>
      <c r="S2183" s="43" t="s">
        <v>20</v>
      </c>
      <c r="V2183" s="42" t="s">
        <v>3154</v>
      </c>
      <c r="W2183"/>
    </row>
    <row r="2184" spans="1:23" s="39" customFormat="1" x14ac:dyDescent="0.35">
      <c r="A2184" s="43" t="s">
        <v>811</v>
      </c>
      <c r="B2184" s="54">
        <v>51107</v>
      </c>
      <c r="C2184" s="54" t="s">
        <v>10</v>
      </c>
      <c r="D2184" s="53">
        <v>0.36689325630000003</v>
      </c>
      <c r="E2184" s="53">
        <f>SUMIFS('Ratios_MARAMA-VA'!T:T, 'Ratios_MARAMA-VA'!AA:AA, V2184)</f>
        <v>0</v>
      </c>
      <c r="F2184" s="53">
        <f>SUMIFS('Ratios_MARAMA-VA'!J:J, 'Ratios_MARAMA-VA'!AA:AA, V2184)</f>
        <v>0</v>
      </c>
      <c r="G2184" s="53" t="s">
        <v>963</v>
      </c>
      <c r="H2184" s="53" t="s">
        <v>963</v>
      </c>
      <c r="I2184" s="53">
        <v>0.37247949359999999</v>
      </c>
      <c r="J2184" s="53" t="s">
        <v>964</v>
      </c>
      <c r="K2184" s="53">
        <v>0.39396891169999998</v>
      </c>
      <c r="L2184" s="53" t="s">
        <v>964</v>
      </c>
      <c r="M2184" s="43" t="s">
        <v>104</v>
      </c>
      <c r="N2184" s="43" t="s">
        <v>27</v>
      </c>
      <c r="O2184" s="43" t="s">
        <v>11</v>
      </c>
      <c r="P2184" s="43" t="s">
        <v>105</v>
      </c>
      <c r="Q2184" s="43" t="s">
        <v>106</v>
      </c>
      <c r="R2184" s="43" t="s">
        <v>107</v>
      </c>
      <c r="S2184" s="43" t="s">
        <v>20</v>
      </c>
      <c r="V2184" s="42" t="s">
        <v>3155</v>
      </c>
      <c r="W2184"/>
    </row>
    <row r="2185" spans="1:23" s="39" customFormat="1" x14ac:dyDescent="0.35">
      <c r="A2185" s="43" t="s">
        <v>811</v>
      </c>
      <c r="B2185" s="54">
        <v>51153</v>
      </c>
      <c r="C2185" s="54" t="s">
        <v>10</v>
      </c>
      <c r="D2185" s="53">
        <v>3.4186086225999999</v>
      </c>
      <c r="E2185" s="53">
        <f>SUMIFS('Ratios_MARAMA-VA'!T:T, 'Ratios_MARAMA-VA'!AA:AA, V2185)</f>
        <v>0</v>
      </c>
      <c r="F2185" s="53">
        <f>SUMIFS('Ratios_MARAMA-VA'!J:J, 'Ratios_MARAMA-VA'!AA:AA, V2185)</f>
        <v>0</v>
      </c>
      <c r="G2185" s="53" t="s">
        <v>963</v>
      </c>
      <c r="H2185" s="53" t="s">
        <v>963</v>
      </c>
      <c r="I2185" s="53">
        <v>3.4713442112999999</v>
      </c>
      <c r="J2185" s="53" t="s">
        <v>964</v>
      </c>
      <c r="K2185" s="53">
        <v>3.6717983823</v>
      </c>
      <c r="L2185" s="53" t="s">
        <v>964</v>
      </c>
      <c r="M2185" s="43" t="s">
        <v>104</v>
      </c>
      <c r="N2185" s="43" t="s">
        <v>27</v>
      </c>
      <c r="O2185" s="43" t="s">
        <v>11</v>
      </c>
      <c r="P2185" s="43" t="s">
        <v>105</v>
      </c>
      <c r="Q2185" s="43" t="s">
        <v>106</v>
      </c>
      <c r="R2185" s="43" t="s">
        <v>107</v>
      </c>
      <c r="S2185" s="43" t="s">
        <v>20</v>
      </c>
      <c r="V2185" s="42" t="s">
        <v>3156</v>
      </c>
      <c r="W2185"/>
    </row>
    <row r="2186" spans="1:23" s="39" customFormat="1" x14ac:dyDescent="0.35">
      <c r="A2186" s="43" t="s">
        <v>9</v>
      </c>
      <c r="B2186" s="54">
        <v>11001</v>
      </c>
      <c r="C2186" s="54" t="s">
        <v>12</v>
      </c>
      <c r="D2186" s="53">
        <v>0.52948724069999997</v>
      </c>
      <c r="E2186" s="53">
        <f>SUMIFS('Ratios_MARAMA-VA'!T:T, 'Ratios_MARAMA-VA'!AA:AA, V2186)</f>
        <v>0</v>
      </c>
      <c r="F2186" s="53">
        <f>SUMIFS('Ratios_MARAMA-VA'!J:J, 'Ratios_MARAMA-VA'!AA:AA, V2186)</f>
        <v>0</v>
      </c>
      <c r="G2186" s="53" t="s">
        <v>963</v>
      </c>
      <c r="H2186" s="53" t="s">
        <v>963</v>
      </c>
      <c r="I2186" s="53">
        <v>0.59880188830000003</v>
      </c>
      <c r="J2186" s="53" t="s">
        <v>964</v>
      </c>
      <c r="K2186" s="53">
        <v>0.64543085170000003</v>
      </c>
      <c r="L2186" s="53" t="s">
        <v>964</v>
      </c>
      <c r="M2186" s="43" t="s">
        <v>104</v>
      </c>
      <c r="N2186" s="43" t="s">
        <v>27</v>
      </c>
      <c r="O2186" s="43" t="s">
        <v>11</v>
      </c>
      <c r="P2186" s="43" t="s">
        <v>105</v>
      </c>
      <c r="Q2186" s="43" t="s">
        <v>106</v>
      </c>
      <c r="R2186" s="43" t="s">
        <v>107</v>
      </c>
      <c r="S2186" s="43" t="s">
        <v>20</v>
      </c>
      <c r="V2186" s="42" t="s">
        <v>3157</v>
      </c>
      <c r="W2186"/>
    </row>
    <row r="2187" spans="1:23" s="39" customFormat="1" x14ac:dyDescent="0.35">
      <c r="A2187" s="43" t="s">
        <v>497</v>
      </c>
      <c r="B2187" s="54">
        <v>24009</v>
      </c>
      <c r="C2187" s="54" t="s">
        <v>12</v>
      </c>
      <c r="D2187" s="53">
        <v>1.4612747684</v>
      </c>
      <c r="E2187" s="53">
        <f>SUMIFS('Ratios_MARAMA-VA'!T:T, 'Ratios_MARAMA-VA'!AA:AA, V2187)</f>
        <v>0</v>
      </c>
      <c r="F2187" s="53">
        <f>SUMIFS('Ratios_MARAMA-VA'!J:J, 'Ratios_MARAMA-VA'!AA:AA, V2187)</f>
        <v>0</v>
      </c>
      <c r="G2187" s="53" t="s">
        <v>963</v>
      </c>
      <c r="H2187" s="53" t="s">
        <v>963</v>
      </c>
      <c r="I2187" s="53">
        <v>1.7191203285000001</v>
      </c>
      <c r="J2187" s="53" t="s">
        <v>964</v>
      </c>
      <c r="K2187" s="53">
        <v>1.8599404500000001</v>
      </c>
      <c r="L2187" s="53" t="s">
        <v>964</v>
      </c>
      <c r="M2187" s="43" t="s">
        <v>104</v>
      </c>
      <c r="N2187" s="43" t="s">
        <v>27</v>
      </c>
      <c r="O2187" s="43" t="s">
        <v>11</v>
      </c>
      <c r="P2187" s="43" t="s">
        <v>105</v>
      </c>
      <c r="Q2187" s="43" t="s">
        <v>106</v>
      </c>
      <c r="R2187" s="43" t="s">
        <v>107</v>
      </c>
      <c r="S2187" s="43" t="s">
        <v>20</v>
      </c>
      <c r="V2187" s="42" t="s">
        <v>3158</v>
      </c>
      <c r="W2187"/>
    </row>
    <row r="2188" spans="1:23" s="39" customFormat="1" x14ac:dyDescent="0.35">
      <c r="A2188" s="43" t="s">
        <v>497</v>
      </c>
      <c r="B2188" s="54">
        <v>24017</v>
      </c>
      <c r="C2188" s="54" t="s">
        <v>12</v>
      </c>
      <c r="D2188" s="53">
        <v>1.9319672714</v>
      </c>
      <c r="E2188" s="53">
        <f>SUMIFS('Ratios_MARAMA-VA'!T:T, 'Ratios_MARAMA-VA'!AA:AA, V2188)</f>
        <v>0</v>
      </c>
      <c r="F2188" s="53">
        <f>SUMIFS('Ratios_MARAMA-VA'!J:J, 'Ratios_MARAMA-VA'!AA:AA, V2188)</f>
        <v>0</v>
      </c>
      <c r="G2188" s="53" t="s">
        <v>963</v>
      </c>
      <c r="H2188" s="53" t="s">
        <v>963</v>
      </c>
      <c r="I2188" s="53">
        <v>2.2731926994</v>
      </c>
      <c r="J2188" s="53" t="s">
        <v>964</v>
      </c>
      <c r="K2188" s="53">
        <v>2.4594372368999999</v>
      </c>
      <c r="L2188" s="53" t="s">
        <v>964</v>
      </c>
      <c r="M2188" s="43" t="s">
        <v>104</v>
      </c>
      <c r="N2188" s="43" t="s">
        <v>27</v>
      </c>
      <c r="O2188" s="43" t="s">
        <v>11</v>
      </c>
      <c r="P2188" s="43" t="s">
        <v>105</v>
      </c>
      <c r="Q2188" s="43" t="s">
        <v>106</v>
      </c>
      <c r="R2188" s="43" t="s">
        <v>107</v>
      </c>
      <c r="S2188" s="43" t="s">
        <v>20</v>
      </c>
      <c r="V2188" s="42" t="s">
        <v>3159</v>
      </c>
      <c r="W2188"/>
    </row>
    <row r="2189" spans="1:23" s="39" customFormat="1" x14ac:dyDescent="0.35">
      <c r="A2189" s="43" t="s">
        <v>497</v>
      </c>
      <c r="B2189" s="54">
        <v>24021</v>
      </c>
      <c r="C2189" s="54" t="s">
        <v>12</v>
      </c>
      <c r="D2189" s="53">
        <v>7.83780122E-2</v>
      </c>
      <c r="E2189" s="53">
        <f>SUMIFS('Ratios_MARAMA-VA'!T:T, 'Ratios_MARAMA-VA'!AA:AA, V2189)</f>
        <v>0</v>
      </c>
      <c r="F2189" s="53">
        <f>SUMIFS('Ratios_MARAMA-VA'!J:J, 'Ratios_MARAMA-VA'!AA:AA, V2189)</f>
        <v>0</v>
      </c>
      <c r="G2189" s="53" t="s">
        <v>963</v>
      </c>
      <c r="H2189" s="53" t="s">
        <v>963</v>
      </c>
      <c r="I2189" s="53">
        <v>9.2014295900000001E-2</v>
      </c>
      <c r="J2189" s="53" t="s">
        <v>964</v>
      </c>
      <c r="K2189" s="53">
        <v>9.9525941500000006E-2</v>
      </c>
      <c r="L2189" s="53" t="s">
        <v>964</v>
      </c>
      <c r="M2189" s="43" t="s">
        <v>104</v>
      </c>
      <c r="N2189" s="43" t="s">
        <v>27</v>
      </c>
      <c r="O2189" s="43" t="s">
        <v>11</v>
      </c>
      <c r="P2189" s="43" t="s">
        <v>105</v>
      </c>
      <c r="Q2189" s="43" t="s">
        <v>106</v>
      </c>
      <c r="R2189" s="43" t="s">
        <v>107</v>
      </c>
      <c r="S2189" s="43" t="s">
        <v>20</v>
      </c>
      <c r="V2189" s="42" t="s">
        <v>3160</v>
      </c>
      <c r="W2189"/>
    </row>
    <row r="2190" spans="1:23" s="39" customFormat="1" x14ac:dyDescent="0.35">
      <c r="A2190" s="43" t="s">
        <v>497</v>
      </c>
      <c r="B2190" s="54">
        <v>24031</v>
      </c>
      <c r="C2190" s="54" t="s">
        <v>12</v>
      </c>
      <c r="D2190" s="53">
        <v>0.19594499630000001</v>
      </c>
      <c r="E2190" s="53">
        <f>SUMIFS('Ratios_MARAMA-VA'!T:T, 'Ratios_MARAMA-VA'!AA:AA, V2190)</f>
        <v>0</v>
      </c>
      <c r="F2190" s="53">
        <f>SUMIFS('Ratios_MARAMA-VA'!J:J, 'Ratios_MARAMA-VA'!AA:AA, V2190)</f>
        <v>0</v>
      </c>
      <c r="G2190" s="53" t="s">
        <v>963</v>
      </c>
      <c r="H2190" s="53" t="s">
        <v>963</v>
      </c>
      <c r="I2190" s="53">
        <v>0.23003587449999999</v>
      </c>
      <c r="J2190" s="53" t="s">
        <v>964</v>
      </c>
      <c r="K2190" s="53">
        <v>0.24881499770000001</v>
      </c>
      <c r="L2190" s="53" t="s">
        <v>964</v>
      </c>
      <c r="M2190" s="43" t="s">
        <v>104</v>
      </c>
      <c r="N2190" s="43" t="s">
        <v>27</v>
      </c>
      <c r="O2190" s="43" t="s">
        <v>11</v>
      </c>
      <c r="P2190" s="43" t="s">
        <v>105</v>
      </c>
      <c r="Q2190" s="43" t="s">
        <v>106</v>
      </c>
      <c r="R2190" s="43" t="s">
        <v>107</v>
      </c>
      <c r="S2190" s="43" t="s">
        <v>20</v>
      </c>
      <c r="V2190" s="42" t="s">
        <v>3161</v>
      </c>
      <c r="W2190"/>
    </row>
    <row r="2191" spans="1:23" s="39" customFormat="1" x14ac:dyDescent="0.35">
      <c r="A2191" s="43" t="s">
        <v>497</v>
      </c>
      <c r="B2191" s="54">
        <v>24033</v>
      </c>
      <c r="C2191" s="54" t="s">
        <v>12</v>
      </c>
      <c r="D2191" s="53">
        <v>0.22207105620000001</v>
      </c>
      <c r="E2191" s="53">
        <f>SUMIFS('Ratios_MARAMA-VA'!T:T, 'Ratios_MARAMA-VA'!AA:AA, V2191)</f>
        <v>0</v>
      </c>
      <c r="F2191" s="53">
        <f>SUMIFS('Ratios_MARAMA-VA'!J:J, 'Ratios_MARAMA-VA'!AA:AA, V2191)</f>
        <v>0</v>
      </c>
      <c r="G2191" s="53" t="s">
        <v>963</v>
      </c>
      <c r="H2191" s="53" t="s">
        <v>963</v>
      </c>
      <c r="I2191" s="53">
        <v>0.26070735169999998</v>
      </c>
      <c r="J2191" s="53" t="s">
        <v>964</v>
      </c>
      <c r="K2191" s="53">
        <v>0.28199031229999999</v>
      </c>
      <c r="L2191" s="53" t="s">
        <v>964</v>
      </c>
      <c r="M2191" s="43" t="s">
        <v>104</v>
      </c>
      <c r="N2191" s="43" t="s">
        <v>27</v>
      </c>
      <c r="O2191" s="43" t="s">
        <v>11</v>
      </c>
      <c r="P2191" s="43" t="s">
        <v>105</v>
      </c>
      <c r="Q2191" s="43" t="s">
        <v>106</v>
      </c>
      <c r="R2191" s="43" t="s">
        <v>107</v>
      </c>
      <c r="S2191" s="43" t="s">
        <v>20</v>
      </c>
      <c r="V2191" s="42" t="s">
        <v>3162</v>
      </c>
      <c r="W2191"/>
    </row>
    <row r="2192" spans="1:23" s="39" customFormat="1" x14ac:dyDescent="0.35">
      <c r="A2192" s="43" t="s">
        <v>811</v>
      </c>
      <c r="B2192" s="54">
        <v>51059</v>
      </c>
      <c r="C2192" s="54" t="s">
        <v>12</v>
      </c>
      <c r="D2192" s="53">
        <v>0.2469533964</v>
      </c>
      <c r="E2192" s="53">
        <f>SUMIFS('Ratios_MARAMA-VA'!T:T, 'Ratios_MARAMA-VA'!AA:AA, V2192)</f>
        <v>0</v>
      </c>
      <c r="F2192" s="53">
        <f>SUMIFS('Ratios_MARAMA-VA'!J:J, 'Ratios_MARAMA-VA'!AA:AA, V2192)</f>
        <v>0</v>
      </c>
      <c r="G2192" s="53" t="s">
        <v>963</v>
      </c>
      <c r="H2192" s="53" t="s">
        <v>963</v>
      </c>
      <c r="I2192" s="53">
        <v>0.28988477709999999</v>
      </c>
      <c r="J2192" s="53" t="s">
        <v>964</v>
      </c>
      <c r="K2192" s="53">
        <v>0.31355790179999998</v>
      </c>
      <c r="L2192" s="53" t="s">
        <v>964</v>
      </c>
      <c r="M2192" s="43" t="s">
        <v>104</v>
      </c>
      <c r="N2192" s="43" t="s">
        <v>27</v>
      </c>
      <c r="O2192" s="43" t="s">
        <v>11</v>
      </c>
      <c r="P2192" s="43" t="s">
        <v>105</v>
      </c>
      <c r="Q2192" s="43" t="s">
        <v>106</v>
      </c>
      <c r="R2192" s="43" t="s">
        <v>107</v>
      </c>
      <c r="S2192" s="43" t="s">
        <v>20</v>
      </c>
      <c r="V2192" s="42" t="s">
        <v>3163</v>
      </c>
      <c r="W2192"/>
    </row>
    <row r="2193" spans="1:23" s="39" customFormat="1" x14ac:dyDescent="0.35">
      <c r="A2193" s="43" t="s">
        <v>811</v>
      </c>
      <c r="B2193" s="54">
        <v>51107</v>
      </c>
      <c r="C2193" s="54" t="s">
        <v>12</v>
      </c>
      <c r="D2193" s="53">
        <v>2.2535123099999999E-2</v>
      </c>
      <c r="E2193" s="53">
        <f>SUMIFS('Ratios_MARAMA-VA'!T:T, 'Ratios_MARAMA-VA'!AA:AA, V2193)</f>
        <v>0</v>
      </c>
      <c r="F2193" s="53">
        <f>SUMIFS('Ratios_MARAMA-VA'!J:J, 'Ratios_MARAMA-VA'!AA:AA, V2193)</f>
        <v>0</v>
      </c>
      <c r="G2193" s="53" t="s">
        <v>963</v>
      </c>
      <c r="H2193" s="53" t="s">
        <v>963</v>
      </c>
      <c r="I2193" s="53">
        <v>2.6433116600000001E-2</v>
      </c>
      <c r="J2193" s="53" t="s">
        <v>964</v>
      </c>
      <c r="K2193" s="53">
        <v>2.8589087900000001E-2</v>
      </c>
      <c r="L2193" s="53" t="s">
        <v>964</v>
      </c>
      <c r="M2193" s="43" t="s">
        <v>104</v>
      </c>
      <c r="N2193" s="43" t="s">
        <v>27</v>
      </c>
      <c r="O2193" s="43" t="s">
        <v>11</v>
      </c>
      <c r="P2193" s="43" t="s">
        <v>105</v>
      </c>
      <c r="Q2193" s="43" t="s">
        <v>106</v>
      </c>
      <c r="R2193" s="43" t="s">
        <v>107</v>
      </c>
      <c r="S2193" s="43" t="s">
        <v>20</v>
      </c>
      <c r="V2193" s="42" t="s">
        <v>3164</v>
      </c>
      <c r="W2193"/>
    </row>
    <row r="2194" spans="1:23" s="39" customFormat="1" x14ac:dyDescent="0.35">
      <c r="A2194" s="43" t="s">
        <v>811</v>
      </c>
      <c r="B2194" s="54">
        <v>51153</v>
      </c>
      <c r="C2194" s="54" t="s">
        <v>12</v>
      </c>
      <c r="D2194" s="53">
        <v>0.20929107669999999</v>
      </c>
      <c r="E2194" s="53">
        <f>SUMIFS('Ratios_MARAMA-VA'!T:T, 'Ratios_MARAMA-VA'!AA:AA, V2194)</f>
        <v>0</v>
      </c>
      <c r="F2194" s="53">
        <f>SUMIFS('Ratios_MARAMA-VA'!J:J, 'Ratios_MARAMA-VA'!AA:AA, V2194)</f>
        <v>0</v>
      </c>
      <c r="G2194" s="53" t="s">
        <v>963</v>
      </c>
      <c r="H2194" s="53" t="s">
        <v>963</v>
      </c>
      <c r="I2194" s="53">
        <v>0.2457317145</v>
      </c>
      <c r="J2194" s="53" t="s">
        <v>964</v>
      </c>
      <c r="K2194" s="53">
        <v>0.2658070541</v>
      </c>
      <c r="L2194" s="53" t="s">
        <v>964</v>
      </c>
      <c r="M2194" s="43" t="s">
        <v>104</v>
      </c>
      <c r="N2194" s="43" t="s">
        <v>27</v>
      </c>
      <c r="O2194" s="43" t="s">
        <v>11</v>
      </c>
      <c r="P2194" s="43" t="s">
        <v>105</v>
      </c>
      <c r="Q2194" s="43" t="s">
        <v>106</v>
      </c>
      <c r="R2194" s="43" t="s">
        <v>107</v>
      </c>
      <c r="S2194" s="43" t="s">
        <v>20</v>
      </c>
      <c r="V2194" s="42" t="s">
        <v>3165</v>
      </c>
      <c r="W2194"/>
    </row>
    <row r="2195" spans="1:23" s="39" customFormat="1" x14ac:dyDescent="0.35">
      <c r="A2195" s="43" t="s">
        <v>9</v>
      </c>
      <c r="B2195" s="54">
        <v>11001</v>
      </c>
      <c r="C2195" s="54" t="s">
        <v>10</v>
      </c>
      <c r="D2195" s="53">
        <v>0.54035006590000001</v>
      </c>
      <c r="E2195" s="53">
        <f>SUMIFS('Ratios_MARAMA-VA'!T:T, 'Ratios_MARAMA-VA'!AA:AA, V2195)</f>
        <v>0</v>
      </c>
      <c r="F2195" s="53">
        <f>SUMIFS('Ratios_MARAMA-VA'!J:J, 'Ratios_MARAMA-VA'!AA:AA, V2195)</f>
        <v>0</v>
      </c>
      <c r="G2195" s="53" t="s">
        <v>963</v>
      </c>
      <c r="H2195" s="53" t="s">
        <v>963</v>
      </c>
      <c r="I2195" s="53">
        <v>0.22294794449999999</v>
      </c>
      <c r="J2195" s="53" t="s">
        <v>964</v>
      </c>
      <c r="K2195" s="53">
        <v>0.14196983569999999</v>
      </c>
      <c r="L2195" s="53" t="s">
        <v>964</v>
      </c>
      <c r="M2195" s="43" t="s">
        <v>113</v>
      </c>
      <c r="N2195" s="43" t="s">
        <v>27</v>
      </c>
      <c r="O2195" s="43" t="s">
        <v>11</v>
      </c>
      <c r="P2195" s="43" t="s">
        <v>114</v>
      </c>
      <c r="Q2195" s="43" t="s">
        <v>106</v>
      </c>
      <c r="R2195" s="43" t="s">
        <v>115</v>
      </c>
      <c r="S2195" s="43" t="s">
        <v>20</v>
      </c>
      <c r="V2195" s="42" t="s">
        <v>3166</v>
      </c>
      <c r="W2195"/>
    </row>
    <row r="2196" spans="1:23" s="39" customFormat="1" x14ac:dyDescent="0.35">
      <c r="A2196" s="43" t="s">
        <v>497</v>
      </c>
      <c r="B2196" s="54">
        <v>24017</v>
      </c>
      <c r="C2196" s="54" t="s">
        <v>10</v>
      </c>
      <c r="D2196" s="53">
        <v>1.7149080099999998E-2</v>
      </c>
      <c r="E2196" s="53">
        <f>SUMIFS('Ratios_MARAMA-VA'!T:T, 'Ratios_MARAMA-VA'!AA:AA, V2196)</f>
        <v>0</v>
      </c>
      <c r="F2196" s="53">
        <f>SUMIFS('Ratios_MARAMA-VA'!J:J, 'Ratios_MARAMA-VA'!AA:AA, V2196)</f>
        <v>0</v>
      </c>
      <c r="G2196" s="53" t="s">
        <v>963</v>
      </c>
      <c r="H2196" s="53" t="s">
        <v>963</v>
      </c>
      <c r="I2196" s="53">
        <v>7.4390352999999998E-3</v>
      </c>
      <c r="J2196" s="53" t="s">
        <v>964</v>
      </c>
      <c r="K2196" s="53">
        <v>4.9595482000000003E-3</v>
      </c>
      <c r="L2196" s="53" t="s">
        <v>964</v>
      </c>
      <c r="M2196" s="43" t="s">
        <v>113</v>
      </c>
      <c r="N2196" s="43" t="s">
        <v>27</v>
      </c>
      <c r="O2196" s="43" t="s">
        <v>11</v>
      </c>
      <c r="P2196" s="43" t="s">
        <v>114</v>
      </c>
      <c r="Q2196" s="43" t="s">
        <v>106</v>
      </c>
      <c r="R2196" s="43" t="s">
        <v>115</v>
      </c>
      <c r="S2196" s="43" t="s">
        <v>20</v>
      </c>
      <c r="V2196" s="42" t="s">
        <v>3167</v>
      </c>
      <c r="W2196"/>
    </row>
    <row r="2197" spans="1:23" s="39" customFormat="1" x14ac:dyDescent="0.35">
      <c r="A2197" s="43" t="s">
        <v>497</v>
      </c>
      <c r="B2197" s="54">
        <v>24021</v>
      </c>
      <c r="C2197" s="54" t="s">
        <v>10</v>
      </c>
      <c r="D2197" s="53">
        <v>1.7432695807</v>
      </c>
      <c r="E2197" s="53">
        <f>SUMIFS('Ratios_MARAMA-VA'!T:T, 'Ratios_MARAMA-VA'!AA:AA, V2197)</f>
        <v>0</v>
      </c>
      <c r="F2197" s="53">
        <f>SUMIFS('Ratios_MARAMA-VA'!J:J, 'Ratios_MARAMA-VA'!AA:AA, V2197)</f>
        <v>0</v>
      </c>
      <c r="G2197" s="53" t="s">
        <v>963</v>
      </c>
      <c r="H2197" s="53" t="s">
        <v>963</v>
      </c>
      <c r="I2197" s="53">
        <v>0.75620604960000004</v>
      </c>
      <c r="J2197" s="53" t="s">
        <v>964</v>
      </c>
      <c r="K2197" s="53">
        <v>0.50415706360000001</v>
      </c>
      <c r="L2197" s="53" t="s">
        <v>964</v>
      </c>
      <c r="M2197" s="43" t="s">
        <v>113</v>
      </c>
      <c r="N2197" s="43" t="s">
        <v>27</v>
      </c>
      <c r="O2197" s="43" t="s">
        <v>11</v>
      </c>
      <c r="P2197" s="43" t="s">
        <v>114</v>
      </c>
      <c r="Q2197" s="43" t="s">
        <v>106</v>
      </c>
      <c r="R2197" s="43" t="s">
        <v>115</v>
      </c>
      <c r="S2197" s="43" t="s">
        <v>20</v>
      </c>
      <c r="V2197" s="42" t="s">
        <v>3168</v>
      </c>
      <c r="W2197"/>
    </row>
    <row r="2198" spans="1:23" s="39" customFormat="1" x14ac:dyDescent="0.35">
      <c r="A2198" s="43" t="s">
        <v>497</v>
      </c>
      <c r="B2198" s="54">
        <v>24031</v>
      </c>
      <c r="C2198" s="54" t="s">
        <v>10</v>
      </c>
      <c r="D2198" s="53">
        <v>1.1350502189</v>
      </c>
      <c r="E2198" s="53">
        <f>SUMIFS('Ratios_MARAMA-VA'!T:T, 'Ratios_MARAMA-VA'!AA:AA, V2198)</f>
        <v>0</v>
      </c>
      <c r="F2198" s="53">
        <f>SUMIFS('Ratios_MARAMA-VA'!J:J, 'Ratios_MARAMA-VA'!AA:AA, V2198)</f>
        <v>0</v>
      </c>
      <c r="G2198" s="53" t="s">
        <v>963</v>
      </c>
      <c r="H2198" s="53" t="s">
        <v>963</v>
      </c>
      <c r="I2198" s="53">
        <v>0.49236908750000002</v>
      </c>
      <c r="J2198" s="53" t="s">
        <v>964</v>
      </c>
      <c r="K2198" s="53">
        <v>0.32825891639999999</v>
      </c>
      <c r="L2198" s="53" t="s">
        <v>964</v>
      </c>
      <c r="M2198" s="43" t="s">
        <v>113</v>
      </c>
      <c r="N2198" s="43" t="s">
        <v>27</v>
      </c>
      <c r="O2198" s="43" t="s">
        <v>11</v>
      </c>
      <c r="P2198" s="43" t="s">
        <v>114</v>
      </c>
      <c r="Q2198" s="43" t="s">
        <v>106</v>
      </c>
      <c r="R2198" s="43" t="s">
        <v>115</v>
      </c>
      <c r="S2198" s="43" t="s">
        <v>20</v>
      </c>
      <c r="V2198" s="42" t="s">
        <v>3169</v>
      </c>
      <c r="W2198"/>
    </row>
    <row r="2199" spans="1:23" s="39" customFormat="1" x14ac:dyDescent="0.35">
      <c r="A2199" s="43" t="s">
        <v>497</v>
      </c>
      <c r="B2199" s="54">
        <v>24033</v>
      </c>
      <c r="C2199" s="54" t="s">
        <v>10</v>
      </c>
      <c r="D2199" s="53">
        <v>0.74273473079999996</v>
      </c>
      <c r="E2199" s="53">
        <f>SUMIFS('Ratios_MARAMA-VA'!T:T, 'Ratios_MARAMA-VA'!AA:AA, V2199)</f>
        <v>0</v>
      </c>
      <c r="F2199" s="53">
        <f>SUMIFS('Ratios_MARAMA-VA'!J:J, 'Ratios_MARAMA-VA'!AA:AA, V2199)</f>
        <v>0</v>
      </c>
      <c r="G2199" s="53" t="s">
        <v>963</v>
      </c>
      <c r="H2199" s="53" t="s">
        <v>963</v>
      </c>
      <c r="I2199" s="53">
        <v>0.32218804550000002</v>
      </c>
      <c r="J2199" s="53" t="s">
        <v>964</v>
      </c>
      <c r="K2199" s="53">
        <v>0.21480013889999999</v>
      </c>
      <c r="L2199" s="53" t="s">
        <v>964</v>
      </c>
      <c r="M2199" s="43" t="s">
        <v>113</v>
      </c>
      <c r="N2199" s="43" t="s">
        <v>27</v>
      </c>
      <c r="O2199" s="43" t="s">
        <v>11</v>
      </c>
      <c r="P2199" s="43" t="s">
        <v>114</v>
      </c>
      <c r="Q2199" s="43" t="s">
        <v>106</v>
      </c>
      <c r="R2199" s="43" t="s">
        <v>115</v>
      </c>
      <c r="S2199" s="43" t="s">
        <v>20</v>
      </c>
      <c r="V2199" s="42" t="s">
        <v>3170</v>
      </c>
      <c r="W2199"/>
    </row>
    <row r="2200" spans="1:23" s="39" customFormat="1" x14ac:dyDescent="0.35">
      <c r="A2200" s="43" t="s">
        <v>811</v>
      </c>
      <c r="B2200" s="54">
        <v>51510</v>
      </c>
      <c r="C2200" s="54" t="s">
        <v>10</v>
      </c>
      <c r="D2200" s="53">
        <v>0.71050515970000006</v>
      </c>
      <c r="E2200" s="53">
        <f>SUMIFS('Ratios_MARAMA-VA'!T:T, 'Ratios_MARAMA-VA'!AA:AA, V2200)</f>
        <v>0</v>
      </c>
      <c r="F2200" s="53">
        <f>SUMIFS('Ratios_MARAMA-VA'!J:J, 'Ratios_MARAMA-VA'!AA:AA, V2200)</f>
        <v>0</v>
      </c>
      <c r="G2200" s="53" t="s">
        <v>963</v>
      </c>
      <c r="H2200" s="53" t="s">
        <v>963</v>
      </c>
      <c r="I2200" s="53">
        <v>0.30361728910000002</v>
      </c>
      <c r="J2200" s="53" t="s">
        <v>964</v>
      </c>
      <c r="K2200" s="53">
        <v>0.19958769579999999</v>
      </c>
      <c r="L2200" s="53" t="s">
        <v>964</v>
      </c>
      <c r="M2200" s="43" t="s">
        <v>113</v>
      </c>
      <c r="N2200" s="43" t="s">
        <v>27</v>
      </c>
      <c r="O2200" s="43" t="s">
        <v>11</v>
      </c>
      <c r="P2200" s="43" t="s">
        <v>114</v>
      </c>
      <c r="Q2200" s="43" t="s">
        <v>106</v>
      </c>
      <c r="R2200" s="43" t="s">
        <v>115</v>
      </c>
      <c r="S2200" s="43" t="s">
        <v>20</v>
      </c>
      <c r="V2200" s="42" t="s">
        <v>3171</v>
      </c>
      <c r="W2200"/>
    </row>
    <row r="2201" spans="1:23" s="39" customFormat="1" x14ac:dyDescent="0.35">
      <c r="A2201" s="43" t="s">
        <v>811</v>
      </c>
      <c r="B2201" s="54">
        <v>51013</v>
      </c>
      <c r="C2201" s="54" t="s">
        <v>10</v>
      </c>
      <c r="D2201" s="53">
        <v>0.2129539023</v>
      </c>
      <c r="E2201" s="53">
        <f>SUMIFS('Ratios_MARAMA-VA'!T:T, 'Ratios_MARAMA-VA'!AA:AA, V2201)</f>
        <v>0</v>
      </c>
      <c r="F2201" s="53">
        <f>SUMIFS('Ratios_MARAMA-VA'!J:J, 'Ratios_MARAMA-VA'!AA:AA, V2201)</f>
        <v>0</v>
      </c>
      <c r="G2201" s="53" t="s">
        <v>963</v>
      </c>
      <c r="H2201" s="53" t="s">
        <v>963</v>
      </c>
      <c r="I2201" s="53">
        <v>9.1000715300000007E-2</v>
      </c>
      <c r="J2201" s="53" t="s">
        <v>964</v>
      </c>
      <c r="K2201" s="53">
        <v>5.9820838899999999E-2</v>
      </c>
      <c r="L2201" s="53" t="s">
        <v>964</v>
      </c>
      <c r="M2201" s="43" t="s">
        <v>113</v>
      </c>
      <c r="N2201" s="43" t="s">
        <v>27</v>
      </c>
      <c r="O2201" s="43" t="s">
        <v>11</v>
      </c>
      <c r="P2201" s="43" t="s">
        <v>114</v>
      </c>
      <c r="Q2201" s="43" t="s">
        <v>106</v>
      </c>
      <c r="R2201" s="43" t="s">
        <v>115</v>
      </c>
      <c r="S2201" s="43" t="s">
        <v>20</v>
      </c>
      <c r="V2201" s="42" t="s">
        <v>3172</v>
      </c>
      <c r="W2201"/>
    </row>
    <row r="2202" spans="1:23" s="39" customFormat="1" x14ac:dyDescent="0.35">
      <c r="A2202" s="43" t="s">
        <v>811</v>
      </c>
      <c r="B2202" s="54">
        <v>51059</v>
      </c>
      <c r="C2202" s="54" t="s">
        <v>10</v>
      </c>
      <c r="D2202" s="53">
        <v>1.3790188018</v>
      </c>
      <c r="E2202" s="53">
        <f>SUMIFS('Ratios_MARAMA-VA'!T:T, 'Ratios_MARAMA-VA'!AA:AA, V2202)</f>
        <v>0</v>
      </c>
      <c r="F2202" s="53">
        <f>SUMIFS('Ratios_MARAMA-VA'!J:J, 'Ratios_MARAMA-VA'!AA:AA, V2202)</f>
        <v>0</v>
      </c>
      <c r="G2202" s="53" t="s">
        <v>963</v>
      </c>
      <c r="H2202" s="53" t="s">
        <v>963</v>
      </c>
      <c r="I2202" s="53">
        <v>0.5892901639</v>
      </c>
      <c r="J2202" s="53" t="s">
        <v>964</v>
      </c>
      <c r="K2202" s="53">
        <v>0.387379588</v>
      </c>
      <c r="L2202" s="53" t="s">
        <v>964</v>
      </c>
      <c r="M2202" s="43" t="s">
        <v>113</v>
      </c>
      <c r="N2202" s="43" t="s">
        <v>27</v>
      </c>
      <c r="O2202" s="43" t="s">
        <v>11</v>
      </c>
      <c r="P2202" s="43" t="s">
        <v>114</v>
      </c>
      <c r="Q2202" s="43" t="s">
        <v>106</v>
      </c>
      <c r="R2202" s="43" t="s">
        <v>115</v>
      </c>
      <c r="S2202" s="43" t="s">
        <v>20</v>
      </c>
      <c r="V2202" s="42" t="s">
        <v>3173</v>
      </c>
      <c r="W2202"/>
    </row>
    <row r="2203" spans="1:23" s="39" customFormat="1" x14ac:dyDescent="0.35">
      <c r="A2203" s="43" t="s">
        <v>811</v>
      </c>
      <c r="B2203" s="54">
        <v>51683</v>
      </c>
      <c r="C2203" s="54" t="s">
        <v>10</v>
      </c>
      <c r="D2203" s="53">
        <v>0.32440958860000002</v>
      </c>
      <c r="E2203" s="53">
        <f>SUMIFS('Ratios_MARAMA-VA'!T:T, 'Ratios_MARAMA-VA'!AA:AA, V2203)</f>
        <v>0</v>
      </c>
      <c r="F2203" s="53">
        <f>SUMIFS('Ratios_MARAMA-VA'!J:J, 'Ratios_MARAMA-VA'!AA:AA, V2203)</f>
        <v>0</v>
      </c>
      <c r="G2203" s="53" t="s">
        <v>963</v>
      </c>
      <c r="H2203" s="53" t="s">
        <v>963</v>
      </c>
      <c r="I2203" s="53">
        <v>0.13862849690000001</v>
      </c>
      <c r="J2203" s="53" t="s">
        <v>964</v>
      </c>
      <c r="K2203" s="53">
        <v>9.1129740700000003E-2</v>
      </c>
      <c r="L2203" s="53" t="s">
        <v>964</v>
      </c>
      <c r="M2203" s="43" t="s">
        <v>113</v>
      </c>
      <c r="N2203" s="43" t="s">
        <v>27</v>
      </c>
      <c r="O2203" s="43" t="s">
        <v>11</v>
      </c>
      <c r="P2203" s="43" t="s">
        <v>114</v>
      </c>
      <c r="Q2203" s="43" t="s">
        <v>106</v>
      </c>
      <c r="R2203" s="43" t="s">
        <v>115</v>
      </c>
      <c r="S2203" s="43" t="s">
        <v>20</v>
      </c>
      <c r="V2203" s="42" t="s">
        <v>3174</v>
      </c>
      <c r="W2203"/>
    </row>
    <row r="2204" spans="1:23" s="39" customFormat="1" x14ac:dyDescent="0.35">
      <c r="A2204" s="43" t="s">
        <v>811</v>
      </c>
      <c r="B2204" s="54">
        <v>51685</v>
      </c>
      <c r="C2204" s="54" t="s">
        <v>10</v>
      </c>
      <c r="D2204" s="53">
        <v>0.16694798280000001</v>
      </c>
      <c r="E2204" s="53">
        <f>SUMIFS('Ratios_MARAMA-VA'!T:T, 'Ratios_MARAMA-VA'!AA:AA, V2204)</f>
        <v>0</v>
      </c>
      <c r="F2204" s="53">
        <f>SUMIFS('Ratios_MARAMA-VA'!J:J, 'Ratios_MARAMA-VA'!AA:AA, V2204)</f>
        <v>0</v>
      </c>
      <c r="G2204" s="53" t="s">
        <v>963</v>
      </c>
      <c r="H2204" s="53" t="s">
        <v>963</v>
      </c>
      <c r="I2204" s="53">
        <v>7.1341159799999998E-2</v>
      </c>
      <c r="J2204" s="53" t="s">
        <v>964</v>
      </c>
      <c r="K2204" s="53">
        <v>4.6897288000000002E-2</v>
      </c>
      <c r="L2204" s="53" t="s">
        <v>964</v>
      </c>
      <c r="M2204" s="43" t="s">
        <v>113</v>
      </c>
      <c r="N2204" s="43" t="s">
        <v>27</v>
      </c>
      <c r="O2204" s="43" t="s">
        <v>11</v>
      </c>
      <c r="P2204" s="43" t="s">
        <v>114</v>
      </c>
      <c r="Q2204" s="43" t="s">
        <v>106</v>
      </c>
      <c r="R2204" s="43" t="s">
        <v>115</v>
      </c>
      <c r="S2204" s="43" t="s">
        <v>20</v>
      </c>
      <c r="V2204" s="42" t="s">
        <v>3175</v>
      </c>
      <c r="W2204"/>
    </row>
    <row r="2205" spans="1:23" s="39" customFormat="1" x14ac:dyDescent="0.35">
      <c r="A2205" s="43" t="s">
        <v>811</v>
      </c>
      <c r="B2205" s="54">
        <v>51153</v>
      </c>
      <c r="C2205" s="54" t="s">
        <v>10</v>
      </c>
      <c r="D2205" s="53">
        <v>1.8562004625999999</v>
      </c>
      <c r="E2205" s="53">
        <f>SUMIFS('Ratios_MARAMA-VA'!T:T, 'Ratios_MARAMA-VA'!AA:AA, V2205)</f>
        <v>0</v>
      </c>
      <c r="F2205" s="53">
        <f>SUMIFS('Ratios_MARAMA-VA'!J:J, 'Ratios_MARAMA-VA'!AA:AA, V2205)</f>
        <v>0</v>
      </c>
      <c r="G2205" s="53" t="s">
        <v>963</v>
      </c>
      <c r="H2205" s="53" t="s">
        <v>963</v>
      </c>
      <c r="I2205" s="53">
        <v>0.79320252049999995</v>
      </c>
      <c r="J2205" s="53" t="s">
        <v>964</v>
      </c>
      <c r="K2205" s="53">
        <v>0.52142467150000005</v>
      </c>
      <c r="L2205" s="53" t="s">
        <v>964</v>
      </c>
      <c r="M2205" s="43" t="s">
        <v>113</v>
      </c>
      <c r="N2205" s="43" t="s">
        <v>27</v>
      </c>
      <c r="O2205" s="43" t="s">
        <v>11</v>
      </c>
      <c r="P2205" s="43" t="s">
        <v>114</v>
      </c>
      <c r="Q2205" s="43" t="s">
        <v>106</v>
      </c>
      <c r="R2205" s="43" t="s">
        <v>115</v>
      </c>
      <c r="S2205" s="43" t="s">
        <v>20</v>
      </c>
      <c r="V2205" s="42" t="s">
        <v>3176</v>
      </c>
      <c r="W2205"/>
    </row>
    <row r="2206" spans="1:23" s="39" customFormat="1" x14ac:dyDescent="0.35">
      <c r="A2206" s="43" t="s">
        <v>9</v>
      </c>
      <c r="B2206" s="54">
        <v>11001</v>
      </c>
      <c r="C2206" s="54" t="s">
        <v>12</v>
      </c>
      <c r="D2206" s="53">
        <v>8.3879230499999999E-2</v>
      </c>
      <c r="E2206" s="53">
        <f>SUMIFS('Ratios_MARAMA-VA'!T:T, 'Ratios_MARAMA-VA'!AA:AA, V2206)</f>
        <v>0</v>
      </c>
      <c r="F2206" s="53">
        <f>SUMIFS('Ratios_MARAMA-VA'!J:J, 'Ratios_MARAMA-VA'!AA:AA, V2206)</f>
        <v>0</v>
      </c>
      <c r="G2206" s="53" t="s">
        <v>963</v>
      </c>
      <c r="H2206" s="53" t="s">
        <v>963</v>
      </c>
      <c r="I2206" s="53">
        <v>2.64567655E-2</v>
      </c>
      <c r="J2206" s="53" t="s">
        <v>964</v>
      </c>
      <c r="K2206" s="53">
        <v>1.35085181E-2</v>
      </c>
      <c r="L2206" s="53" t="s">
        <v>964</v>
      </c>
      <c r="M2206" s="43" t="s">
        <v>113</v>
      </c>
      <c r="N2206" s="43" t="s">
        <v>27</v>
      </c>
      <c r="O2206" s="43" t="s">
        <v>11</v>
      </c>
      <c r="P2206" s="43" t="s">
        <v>114</v>
      </c>
      <c r="Q2206" s="43" t="s">
        <v>106</v>
      </c>
      <c r="R2206" s="43" t="s">
        <v>115</v>
      </c>
      <c r="S2206" s="43" t="s">
        <v>20</v>
      </c>
      <c r="V2206" s="42" t="s">
        <v>3177</v>
      </c>
      <c r="W2206"/>
    </row>
    <row r="2207" spans="1:23" s="39" customFormat="1" x14ac:dyDescent="0.35">
      <c r="A2207" s="43" t="s">
        <v>497</v>
      </c>
      <c r="B2207" s="54">
        <v>24017</v>
      </c>
      <c r="C2207" s="54" t="s">
        <v>12</v>
      </c>
      <c r="D2207" s="53">
        <v>2.5966598000000001E-3</v>
      </c>
      <c r="E2207" s="53">
        <f>SUMIFS('Ratios_MARAMA-VA'!T:T, 'Ratios_MARAMA-VA'!AA:AA, V2207)</f>
        <v>0</v>
      </c>
      <c r="F2207" s="53">
        <f>SUMIFS('Ratios_MARAMA-VA'!J:J, 'Ratios_MARAMA-VA'!AA:AA, V2207)</f>
        <v>0</v>
      </c>
      <c r="G2207" s="53" t="s">
        <v>963</v>
      </c>
      <c r="H2207" s="53" t="s">
        <v>963</v>
      </c>
      <c r="I2207" s="53">
        <v>8.3517159999999999E-4</v>
      </c>
      <c r="J2207" s="53" t="s">
        <v>964</v>
      </c>
      <c r="K2207" s="53">
        <v>4.314675E-4</v>
      </c>
      <c r="L2207" s="53" t="s">
        <v>964</v>
      </c>
      <c r="M2207" s="43" t="s">
        <v>113</v>
      </c>
      <c r="N2207" s="43" t="s">
        <v>27</v>
      </c>
      <c r="O2207" s="43" t="s">
        <v>11</v>
      </c>
      <c r="P2207" s="43" t="s">
        <v>114</v>
      </c>
      <c r="Q2207" s="43" t="s">
        <v>106</v>
      </c>
      <c r="R2207" s="43" t="s">
        <v>115</v>
      </c>
      <c r="S2207" s="43" t="s">
        <v>20</v>
      </c>
      <c r="V2207" s="42" t="s">
        <v>3178</v>
      </c>
      <c r="W2207"/>
    </row>
    <row r="2208" spans="1:23" s="39" customFormat="1" x14ac:dyDescent="0.35">
      <c r="A2208" s="43" t="s">
        <v>497</v>
      </c>
      <c r="B2208" s="54">
        <v>24021</v>
      </c>
      <c r="C2208" s="54" t="s">
        <v>12</v>
      </c>
      <c r="D2208" s="53">
        <v>0.26396010520000002</v>
      </c>
      <c r="E2208" s="53">
        <f>SUMIFS('Ratios_MARAMA-VA'!T:T, 'Ratios_MARAMA-VA'!AA:AA, V2208)</f>
        <v>0</v>
      </c>
      <c r="F2208" s="53">
        <f>SUMIFS('Ratios_MARAMA-VA'!J:J, 'Ratios_MARAMA-VA'!AA:AA, V2208)</f>
        <v>0</v>
      </c>
      <c r="G2208" s="53" t="s">
        <v>963</v>
      </c>
      <c r="H2208" s="53" t="s">
        <v>963</v>
      </c>
      <c r="I2208" s="53">
        <v>8.4898356999999994E-2</v>
      </c>
      <c r="J2208" s="53" t="s">
        <v>964</v>
      </c>
      <c r="K2208" s="53">
        <v>4.3860336E-2</v>
      </c>
      <c r="L2208" s="53" t="s">
        <v>964</v>
      </c>
      <c r="M2208" s="43" t="s">
        <v>113</v>
      </c>
      <c r="N2208" s="43" t="s">
        <v>27</v>
      </c>
      <c r="O2208" s="43" t="s">
        <v>11</v>
      </c>
      <c r="P2208" s="43" t="s">
        <v>114</v>
      </c>
      <c r="Q2208" s="43" t="s">
        <v>106</v>
      </c>
      <c r="R2208" s="43" t="s">
        <v>115</v>
      </c>
      <c r="S2208" s="43" t="s">
        <v>20</v>
      </c>
      <c r="V2208" s="42" t="s">
        <v>3179</v>
      </c>
      <c r="W2208"/>
    </row>
    <row r="2209" spans="1:23" s="39" customFormat="1" x14ac:dyDescent="0.35">
      <c r="A2209" s="43" t="s">
        <v>497</v>
      </c>
      <c r="B2209" s="54">
        <v>24031</v>
      </c>
      <c r="C2209" s="54" t="s">
        <v>12</v>
      </c>
      <c r="D2209" s="53">
        <v>0.17186554070000001</v>
      </c>
      <c r="E2209" s="53">
        <f>SUMIFS('Ratios_MARAMA-VA'!T:T, 'Ratios_MARAMA-VA'!AA:AA, V2209)</f>
        <v>0</v>
      </c>
      <c r="F2209" s="53">
        <f>SUMIFS('Ratios_MARAMA-VA'!J:J, 'Ratios_MARAMA-VA'!AA:AA, V2209)</f>
        <v>0</v>
      </c>
      <c r="G2209" s="53" t="s">
        <v>963</v>
      </c>
      <c r="H2209" s="53" t="s">
        <v>963</v>
      </c>
      <c r="I2209" s="53">
        <v>5.5277679199999999E-2</v>
      </c>
      <c r="J2209" s="53" t="s">
        <v>964</v>
      </c>
      <c r="K2209" s="53">
        <v>2.8557616399999999E-2</v>
      </c>
      <c r="L2209" s="53" t="s">
        <v>964</v>
      </c>
      <c r="M2209" s="43" t="s">
        <v>113</v>
      </c>
      <c r="N2209" s="43" t="s">
        <v>27</v>
      </c>
      <c r="O2209" s="43" t="s">
        <v>11</v>
      </c>
      <c r="P2209" s="43" t="s">
        <v>114</v>
      </c>
      <c r="Q2209" s="43" t="s">
        <v>106</v>
      </c>
      <c r="R2209" s="43" t="s">
        <v>115</v>
      </c>
      <c r="S2209" s="43" t="s">
        <v>20</v>
      </c>
      <c r="V2209" s="42" t="s">
        <v>3180</v>
      </c>
      <c r="W2209"/>
    </row>
    <row r="2210" spans="1:23" s="39" customFormat="1" x14ac:dyDescent="0.35">
      <c r="A2210" s="43" t="s">
        <v>497</v>
      </c>
      <c r="B2210" s="54">
        <v>24033</v>
      </c>
      <c r="C2210" s="54" t="s">
        <v>12</v>
      </c>
      <c r="D2210" s="53">
        <v>0.1124624629</v>
      </c>
      <c r="E2210" s="53">
        <f>SUMIFS('Ratios_MARAMA-VA'!T:T, 'Ratios_MARAMA-VA'!AA:AA, V2210)</f>
        <v>0</v>
      </c>
      <c r="F2210" s="53">
        <f>SUMIFS('Ratios_MARAMA-VA'!J:J, 'Ratios_MARAMA-VA'!AA:AA, V2210)</f>
        <v>0</v>
      </c>
      <c r="G2210" s="53" t="s">
        <v>963</v>
      </c>
      <c r="H2210" s="53" t="s">
        <v>963</v>
      </c>
      <c r="I2210" s="53">
        <v>3.6171642599999998E-2</v>
      </c>
      <c r="J2210" s="53" t="s">
        <v>964</v>
      </c>
      <c r="K2210" s="53">
        <v>1.8687033299999999E-2</v>
      </c>
      <c r="L2210" s="53" t="s">
        <v>964</v>
      </c>
      <c r="M2210" s="43" t="s">
        <v>113</v>
      </c>
      <c r="N2210" s="43" t="s">
        <v>27</v>
      </c>
      <c r="O2210" s="43" t="s">
        <v>11</v>
      </c>
      <c r="P2210" s="43" t="s">
        <v>114</v>
      </c>
      <c r="Q2210" s="43" t="s">
        <v>106</v>
      </c>
      <c r="R2210" s="43" t="s">
        <v>115</v>
      </c>
      <c r="S2210" s="43" t="s">
        <v>20</v>
      </c>
      <c r="V2210" s="42" t="s">
        <v>3181</v>
      </c>
      <c r="W2210"/>
    </row>
    <row r="2211" spans="1:23" s="39" customFormat="1" x14ac:dyDescent="0.35">
      <c r="A2211" s="43" t="s">
        <v>811</v>
      </c>
      <c r="B2211" s="54">
        <v>51510</v>
      </c>
      <c r="C2211" s="54" t="s">
        <v>12</v>
      </c>
      <c r="D2211" s="53">
        <v>0.10831265969999999</v>
      </c>
      <c r="E2211" s="53">
        <f>SUMIFS('Ratios_MARAMA-VA'!T:T, 'Ratios_MARAMA-VA'!AA:AA, V2211)</f>
        <v>0</v>
      </c>
      <c r="F2211" s="53">
        <f>SUMIFS('Ratios_MARAMA-VA'!J:J, 'Ratios_MARAMA-VA'!AA:AA, V2211)</f>
        <v>0</v>
      </c>
      <c r="G2211" s="53" t="s">
        <v>963</v>
      </c>
      <c r="H2211" s="53" t="s">
        <v>963</v>
      </c>
      <c r="I2211" s="53">
        <v>3.4699683500000002E-2</v>
      </c>
      <c r="J2211" s="53" t="s">
        <v>964</v>
      </c>
      <c r="K2211" s="53">
        <v>1.78821235E-2</v>
      </c>
      <c r="L2211" s="53" t="s">
        <v>964</v>
      </c>
      <c r="M2211" s="43" t="s">
        <v>113</v>
      </c>
      <c r="N2211" s="43" t="s">
        <v>27</v>
      </c>
      <c r="O2211" s="43" t="s">
        <v>11</v>
      </c>
      <c r="P2211" s="43" t="s">
        <v>114</v>
      </c>
      <c r="Q2211" s="43" t="s">
        <v>106</v>
      </c>
      <c r="R2211" s="43" t="s">
        <v>115</v>
      </c>
      <c r="S2211" s="43" t="s">
        <v>20</v>
      </c>
      <c r="V2211" s="42" t="s">
        <v>3182</v>
      </c>
      <c r="W2211"/>
    </row>
    <row r="2212" spans="1:23" s="39" customFormat="1" x14ac:dyDescent="0.35">
      <c r="A2212" s="43" t="s">
        <v>811</v>
      </c>
      <c r="B2212" s="54">
        <v>51013</v>
      </c>
      <c r="C2212" s="54" t="s">
        <v>12</v>
      </c>
      <c r="D2212" s="53">
        <v>3.2463661999999997E-2</v>
      </c>
      <c r="E2212" s="53">
        <f>SUMIFS('Ratios_MARAMA-VA'!T:T, 'Ratios_MARAMA-VA'!AA:AA, V2212)</f>
        <v>0</v>
      </c>
      <c r="F2212" s="53">
        <f>SUMIFS('Ratios_MARAMA-VA'!J:J, 'Ratios_MARAMA-VA'!AA:AA, V2212)</f>
        <v>0</v>
      </c>
      <c r="G2212" s="53" t="s">
        <v>963</v>
      </c>
      <c r="H2212" s="53" t="s">
        <v>963</v>
      </c>
      <c r="I2212" s="53">
        <v>1.0400255799999999E-2</v>
      </c>
      <c r="J2212" s="53" t="s">
        <v>964</v>
      </c>
      <c r="K2212" s="53">
        <v>5.3596603000000001E-3</v>
      </c>
      <c r="L2212" s="53" t="s">
        <v>964</v>
      </c>
      <c r="M2212" s="43" t="s">
        <v>113</v>
      </c>
      <c r="N2212" s="43" t="s">
        <v>27</v>
      </c>
      <c r="O2212" s="43" t="s">
        <v>11</v>
      </c>
      <c r="P2212" s="43" t="s">
        <v>114</v>
      </c>
      <c r="Q2212" s="43" t="s">
        <v>106</v>
      </c>
      <c r="R2212" s="43" t="s">
        <v>115</v>
      </c>
      <c r="S2212" s="43" t="s">
        <v>20</v>
      </c>
      <c r="V2212" s="42" t="s">
        <v>3183</v>
      </c>
      <c r="W2212"/>
    </row>
    <row r="2213" spans="1:23" s="39" customFormat="1" x14ac:dyDescent="0.35">
      <c r="A2213" s="43" t="s">
        <v>811</v>
      </c>
      <c r="B2213" s="54">
        <v>51059</v>
      </c>
      <c r="C2213" s="54" t="s">
        <v>12</v>
      </c>
      <c r="D2213" s="53">
        <v>0.21022381079999999</v>
      </c>
      <c r="E2213" s="53">
        <f>SUMIFS('Ratios_MARAMA-VA'!T:T, 'Ratios_MARAMA-VA'!AA:AA, V2213)</f>
        <v>0</v>
      </c>
      <c r="F2213" s="53">
        <f>SUMIFS('Ratios_MARAMA-VA'!J:J, 'Ratios_MARAMA-VA'!AA:AA, V2213)</f>
        <v>0</v>
      </c>
      <c r="G2213" s="53" t="s">
        <v>963</v>
      </c>
      <c r="H2213" s="53" t="s">
        <v>963</v>
      </c>
      <c r="I2213" s="53">
        <v>6.7348569900000002E-2</v>
      </c>
      <c r="J2213" s="53" t="s">
        <v>964</v>
      </c>
      <c r="K2213" s="53">
        <v>3.4707365699999999E-2</v>
      </c>
      <c r="L2213" s="53" t="s">
        <v>964</v>
      </c>
      <c r="M2213" s="43" t="s">
        <v>113</v>
      </c>
      <c r="N2213" s="43" t="s">
        <v>27</v>
      </c>
      <c r="O2213" s="43" t="s">
        <v>11</v>
      </c>
      <c r="P2213" s="43" t="s">
        <v>114</v>
      </c>
      <c r="Q2213" s="43" t="s">
        <v>106</v>
      </c>
      <c r="R2213" s="43" t="s">
        <v>115</v>
      </c>
      <c r="S2213" s="43" t="s">
        <v>20</v>
      </c>
      <c r="V2213" s="42" t="s">
        <v>3184</v>
      </c>
      <c r="W2213"/>
    </row>
    <row r="2214" spans="1:23" s="39" customFormat="1" x14ac:dyDescent="0.35">
      <c r="A2214" s="43" t="s">
        <v>811</v>
      </c>
      <c r="B2214" s="54">
        <v>51683</v>
      </c>
      <c r="C2214" s="54" t="s">
        <v>12</v>
      </c>
      <c r="D2214" s="53">
        <v>4.9454471200000003E-2</v>
      </c>
      <c r="E2214" s="53">
        <f>SUMIFS('Ratios_MARAMA-VA'!T:T, 'Ratios_MARAMA-VA'!AA:AA, V2214)</f>
        <v>0</v>
      </c>
      <c r="F2214" s="53">
        <f>SUMIFS('Ratios_MARAMA-VA'!J:J, 'Ratios_MARAMA-VA'!AA:AA, V2214)</f>
        <v>0</v>
      </c>
      <c r="G2214" s="53" t="s">
        <v>963</v>
      </c>
      <c r="H2214" s="53" t="s">
        <v>963</v>
      </c>
      <c r="I2214" s="53">
        <v>1.5843517299999998E-2</v>
      </c>
      <c r="J2214" s="53" t="s">
        <v>964</v>
      </c>
      <c r="K2214" s="53">
        <v>8.1647890000000004E-3</v>
      </c>
      <c r="L2214" s="53" t="s">
        <v>964</v>
      </c>
      <c r="M2214" s="43" t="s">
        <v>113</v>
      </c>
      <c r="N2214" s="43" t="s">
        <v>27</v>
      </c>
      <c r="O2214" s="43" t="s">
        <v>11</v>
      </c>
      <c r="P2214" s="43" t="s">
        <v>114</v>
      </c>
      <c r="Q2214" s="43" t="s">
        <v>106</v>
      </c>
      <c r="R2214" s="43" t="s">
        <v>115</v>
      </c>
      <c r="S2214" s="43" t="s">
        <v>20</v>
      </c>
      <c r="V2214" s="42" t="s">
        <v>3185</v>
      </c>
      <c r="W2214"/>
    </row>
    <row r="2215" spans="1:23" s="39" customFormat="1" x14ac:dyDescent="0.35">
      <c r="A2215" s="43" t="s">
        <v>811</v>
      </c>
      <c r="B2215" s="54">
        <v>51685</v>
      </c>
      <c r="C2215" s="54" t="s">
        <v>12</v>
      </c>
      <c r="D2215" s="53">
        <v>2.5450315000000001E-2</v>
      </c>
      <c r="E2215" s="53">
        <f>SUMIFS('Ratios_MARAMA-VA'!T:T, 'Ratios_MARAMA-VA'!AA:AA, V2215)</f>
        <v>0</v>
      </c>
      <c r="F2215" s="53">
        <f>SUMIFS('Ratios_MARAMA-VA'!J:J, 'Ratios_MARAMA-VA'!AA:AA, V2215)</f>
        <v>0</v>
      </c>
      <c r="G2215" s="53" t="s">
        <v>963</v>
      </c>
      <c r="H2215" s="53" t="s">
        <v>963</v>
      </c>
      <c r="I2215" s="53">
        <v>8.1534150000000007E-3</v>
      </c>
      <c r="J2215" s="53" t="s">
        <v>964</v>
      </c>
      <c r="K2215" s="53">
        <v>4.2017766000000002E-3</v>
      </c>
      <c r="L2215" s="53" t="s">
        <v>964</v>
      </c>
      <c r="M2215" s="43" t="s">
        <v>113</v>
      </c>
      <c r="N2215" s="43" t="s">
        <v>27</v>
      </c>
      <c r="O2215" s="43" t="s">
        <v>11</v>
      </c>
      <c r="P2215" s="43" t="s">
        <v>114</v>
      </c>
      <c r="Q2215" s="43" t="s">
        <v>106</v>
      </c>
      <c r="R2215" s="43" t="s">
        <v>115</v>
      </c>
      <c r="S2215" s="43" t="s">
        <v>20</v>
      </c>
      <c r="V2215" s="42" t="s">
        <v>3186</v>
      </c>
      <c r="W2215"/>
    </row>
    <row r="2216" spans="1:23" s="39" customFormat="1" x14ac:dyDescent="0.35">
      <c r="A2216" s="43" t="s">
        <v>811</v>
      </c>
      <c r="B2216" s="54">
        <v>51153</v>
      </c>
      <c r="C2216" s="54" t="s">
        <v>12</v>
      </c>
      <c r="D2216" s="53">
        <v>0.28296772469999998</v>
      </c>
      <c r="E2216" s="53">
        <f>SUMIFS('Ratios_MARAMA-VA'!T:T, 'Ratios_MARAMA-VA'!AA:AA, V2216)</f>
        <v>0</v>
      </c>
      <c r="F2216" s="53">
        <f>SUMIFS('Ratios_MARAMA-VA'!J:J, 'Ratios_MARAMA-VA'!AA:AA, V2216)</f>
        <v>0</v>
      </c>
      <c r="G2216" s="53" t="s">
        <v>963</v>
      </c>
      <c r="H2216" s="53" t="s">
        <v>963</v>
      </c>
      <c r="I2216" s="53">
        <v>9.0653199099999998E-2</v>
      </c>
      <c r="J2216" s="53" t="s">
        <v>964</v>
      </c>
      <c r="K2216" s="53">
        <v>4.6717161899999998E-2</v>
      </c>
      <c r="L2216" s="53" t="s">
        <v>964</v>
      </c>
      <c r="M2216" s="43" t="s">
        <v>113</v>
      </c>
      <c r="N2216" s="43" t="s">
        <v>27</v>
      </c>
      <c r="O2216" s="43" t="s">
        <v>11</v>
      </c>
      <c r="P2216" s="43" t="s">
        <v>114</v>
      </c>
      <c r="Q2216" s="43" t="s">
        <v>106</v>
      </c>
      <c r="R2216" s="43" t="s">
        <v>115</v>
      </c>
      <c r="S2216" s="43" t="s">
        <v>20</v>
      </c>
      <c r="V2216" s="42" t="s">
        <v>3187</v>
      </c>
      <c r="W2216"/>
    </row>
    <row r="2217" spans="1:23" s="39" customFormat="1" x14ac:dyDescent="0.35">
      <c r="A2217" s="43" t="s">
        <v>9</v>
      </c>
      <c r="B2217" s="54">
        <v>11001</v>
      </c>
      <c r="C2217" s="54" t="s">
        <v>10</v>
      </c>
      <c r="D2217" s="53">
        <v>1.4575684300000001E-2</v>
      </c>
      <c r="E2217" s="53">
        <f>SUMIFS('Ratios_MARAMA-VA'!T:T, 'Ratios_MARAMA-VA'!AA:AA, V2217)</f>
        <v>0</v>
      </c>
      <c r="F2217" s="53">
        <f>SUMIFS('Ratios_MARAMA-VA'!J:J, 'Ratios_MARAMA-VA'!AA:AA, V2217)</f>
        <v>0</v>
      </c>
      <c r="G2217" s="53" t="s">
        <v>963</v>
      </c>
      <c r="H2217" s="53" t="s">
        <v>963</v>
      </c>
      <c r="I2217" s="53">
        <v>1.5572397199999999E-2</v>
      </c>
      <c r="J2217" s="53" t="s">
        <v>964</v>
      </c>
      <c r="K2217" s="53">
        <v>1.6190121799999999E-2</v>
      </c>
      <c r="L2217" s="53" t="s">
        <v>964</v>
      </c>
      <c r="M2217" s="43" t="s">
        <v>116</v>
      </c>
      <c r="N2217" s="43" t="s">
        <v>46</v>
      </c>
      <c r="O2217" s="43" t="s">
        <v>11</v>
      </c>
      <c r="P2217" s="43" t="s">
        <v>114</v>
      </c>
      <c r="Q2217" s="43" t="s">
        <v>117</v>
      </c>
      <c r="R2217" s="43" t="s">
        <v>115</v>
      </c>
      <c r="S2217" s="43" t="s">
        <v>20</v>
      </c>
      <c r="V2217" s="42" t="s">
        <v>3188</v>
      </c>
      <c r="W2217"/>
    </row>
    <row r="2218" spans="1:23" s="39" customFormat="1" x14ac:dyDescent="0.35">
      <c r="A2218" s="43" t="s">
        <v>497</v>
      </c>
      <c r="B2218" s="54">
        <v>24017</v>
      </c>
      <c r="C2218" s="54" t="s">
        <v>10</v>
      </c>
      <c r="D2218" s="53">
        <v>3.8852130000000001E-4</v>
      </c>
      <c r="E2218" s="53">
        <f>SUMIFS('Ratios_MARAMA-VA'!T:T, 'Ratios_MARAMA-VA'!AA:AA, V2218)</f>
        <v>0</v>
      </c>
      <c r="F2218" s="53">
        <f>SUMIFS('Ratios_MARAMA-VA'!J:J, 'Ratios_MARAMA-VA'!AA:AA, V2218)</f>
        <v>0</v>
      </c>
      <c r="G2218" s="53" t="s">
        <v>963</v>
      </c>
      <c r="H2218" s="53" t="s">
        <v>963</v>
      </c>
      <c r="I2218" s="53">
        <v>4.1008679999999999E-4</v>
      </c>
      <c r="J2218" s="53" t="s">
        <v>964</v>
      </c>
      <c r="K2218" s="53">
        <v>4.2628080000000002E-4</v>
      </c>
      <c r="L2218" s="53" t="s">
        <v>964</v>
      </c>
      <c r="M2218" s="43" t="s">
        <v>116</v>
      </c>
      <c r="N2218" s="43" t="s">
        <v>46</v>
      </c>
      <c r="O2218" s="43" t="s">
        <v>11</v>
      </c>
      <c r="P2218" s="43" t="s">
        <v>114</v>
      </c>
      <c r="Q2218" s="43" t="s">
        <v>117</v>
      </c>
      <c r="R2218" s="43" t="s">
        <v>115</v>
      </c>
      <c r="S2218" s="43" t="s">
        <v>20</v>
      </c>
      <c r="V2218" s="42" t="s">
        <v>3189</v>
      </c>
      <c r="W2218"/>
    </row>
    <row r="2219" spans="1:23" s="39" customFormat="1" x14ac:dyDescent="0.35">
      <c r="A2219" s="43" t="s">
        <v>497</v>
      </c>
      <c r="B2219" s="54">
        <v>24021</v>
      </c>
      <c r="C2219" s="54" t="s">
        <v>10</v>
      </c>
      <c r="D2219" s="53">
        <v>4.07424776E-2</v>
      </c>
      <c r="E2219" s="53">
        <f>SUMIFS('Ratios_MARAMA-VA'!T:T, 'Ratios_MARAMA-VA'!AA:AA, V2219)</f>
        <v>0</v>
      </c>
      <c r="F2219" s="53">
        <f>SUMIFS('Ratios_MARAMA-VA'!J:J, 'Ratios_MARAMA-VA'!AA:AA, V2219)</f>
        <v>0</v>
      </c>
      <c r="G2219" s="53" t="s">
        <v>963</v>
      </c>
      <c r="H2219" s="53" t="s">
        <v>963</v>
      </c>
      <c r="I2219" s="53">
        <v>4.3003906199999997E-2</v>
      </c>
      <c r="J2219" s="53" t="s">
        <v>964</v>
      </c>
      <c r="K2219" s="53">
        <v>4.4702124900000001E-2</v>
      </c>
      <c r="L2219" s="53" t="s">
        <v>964</v>
      </c>
      <c r="M2219" s="43" t="s">
        <v>116</v>
      </c>
      <c r="N2219" s="43" t="s">
        <v>46</v>
      </c>
      <c r="O2219" s="43" t="s">
        <v>11</v>
      </c>
      <c r="P2219" s="43" t="s">
        <v>114</v>
      </c>
      <c r="Q2219" s="43" t="s">
        <v>117</v>
      </c>
      <c r="R2219" s="43" t="s">
        <v>115</v>
      </c>
      <c r="S2219" s="43" t="s">
        <v>20</v>
      </c>
      <c r="V2219" s="42" t="s">
        <v>3190</v>
      </c>
      <c r="W2219"/>
    </row>
    <row r="2220" spans="1:23" s="39" customFormat="1" x14ac:dyDescent="0.35">
      <c r="A2220" s="43" t="s">
        <v>497</v>
      </c>
      <c r="B2220" s="54">
        <v>24031</v>
      </c>
      <c r="C2220" s="54" t="s">
        <v>10</v>
      </c>
      <c r="D2220" s="53">
        <v>2.6184643300000001E-2</v>
      </c>
      <c r="E2220" s="53">
        <f>SUMIFS('Ratios_MARAMA-VA'!T:T, 'Ratios_MARAMA-VA'!AA:AA, V2220)</f>
        <v>0</v>
      </c>
      <c r="F2220" s="53">
        <f>SUMIFS('Ratios_MARAMA-VA'!J:J, 'Ratios_MARAMA-VA'!AA:AA, V2220)</f>
        <v>0</v>
      </c>
      <c r="G2220" s="53" t="s">
        <v>963</v>
      </c>
      <c r="H2220" s="53" t="s">
        <v>963</v>
      </c>
      <c r="I2220" s="53">
        <v>2.7638033900000001E-2</v>
      </c>
      <c r="J2220" s="53" t="s">
        <v>964</v>
      </c>
      <c r="K2220" s="53">
        <v>2.8729477900000001E-2</v>
      </c>
      <c r="L2220" s="53" t="s">
        <v>964</v>
      </c>
      <c r="M2220" s="43" t="s">
        <v>116</v>
      </c>
      <c r="N2220" s="43" t="s">
        <v>46</v>
      </c>
      <c r="O2220" s="43" t="s">
        <v>11</v>
      </c>
      <c r="P2220" s="43" t="s">
        <v>114</v>
      </c>
      <c r="Q2220" s="43" t="s">
        <v>117</v>
      </c>
      <c r="R2220" s="43" t="s">
        <v>115</v>
      </c>
      <c r="S2220" s="43" t="s">
        <v>20</v>
      </c>
      <c r="V2220" s="42" t="s">
        <v>3191</v>
      </c>
      <c r="W2220"/>
    </row>
    <row r="2221" spans="1:23" s="39" customFormat="1" x14ac:dyDescent="0.35">
      <c r="A2221" s="43" t="s">
        <v>497</v>
      </c>
      <c r="B2221" s="54">
        <v>24033</v>
      </c>
      <c r="C2221" s="54" t="s">
        <v>10</v>
      </c>
      <c r="D2221" s="53">
        <v>1.6915372099999999E-2</v>
      </c>
      <c r="E2221" s="53">
        <f>SUMIFS('Ratios_MARAMA-VA'!T:T, 'Ratios_MARAMA-VA'!AA:AA, V2221)</f>
        <v>0</v>
      </c>
      <c r="F2221" s="53">
        <f>SUMIFS('Ratios_MARAMA-VA'!J:J, 'Ratios_MARAMA-VA'!AA:AA, V2221)</f>
        <v>0</v>
      </c>
      <c r="G2221" s="53" t="s">
        <v>963</v>
      </c>
      <c r="H2221" s="53" t="s">
        <v>963</v>
      </c>
      <c r="I2221" s="53">
        <v>1.78542652E-2</v>
      </c>
      <c r="J2221" s="53" t="s">
        <v>964</v>
      </c>
      <c r="K2221" s="53">
        <v>1.8559334800000001E-2</v>
      </c>
      <c r="L2221" s="53" t="s">
        <v>964</v>
      </c>
      <c r="M2221" s="43" t="s">
        <v>116</v>
      </c>
      <c r="N2221" s="43" t="s">
        <v>46</v>
      </c>
      <c r="O2221" s="43" t="s">
        <v>11</v>
      </c>
      <c r="P2221" s="43" t="s">
        <v>114</v>
      </c>
      <c r="Q2221" s="43" t="s">
        <v>117</v>
      </c>
      <c r="R2221" s="43" t="s">
        <v>115</v>
      </c>
      <c r="S2221" s="43" t="s">
        <v>20</v>
      </c>
      <c r="V2221" s="42" t="s">
        <v>3192</v>
      </c>
      <c r="W2221"/>
    </row>
    <row r="2222" spans="1:23" s="39" customFormat="1" x14ac:dyDescent="0.35">
      <c r="A2222" s="43" t="s">
        <v>811</v>
      </c>
      <c r="B2222" s="54">
        <v>51510</v>
      </c>
      <c r="C2222" s="54" t="s">
        <v>10</v>
      </c>
      <c r="D2222" s="53">
        <v>1.6664880600000001E-2</v>
      </c>
      <c r="E2222" s="53">
        <f>SUMIFS('Ratios_MARAMA-VA'!T:T, 'Ratios_MARAMA-VA'!AA:AA, V2222)</f>
        <v>0</v>
      </c>
      <c r="F2222" s="53">
        <f>SUMIFS('Ratios_MARAMA-VA'!J:J, 'Ratios_MARAMA-VA'!AA:AA, V2222)</f>
        <v>0</v>
      </c>
      <c r="G2222" s="53" t="s">
        <v>963</v>
      </c>
      <c r="H2222" s="53" t="s">
        <v>963</v>
      </c>
      <c r="I2222" s="53">
        <v>1.76030062E-2</v>
      </c>
      <c r="J2222" s="53" t="s">
        <v>964</v>
      </c>
      <c r="K2222" s="53">
        <v>1.8298304099999999E-2</v>
      </c>
      <c r="L2222" s="53" t="s">
        <v>964</v>
      </c>
      <c r="M2222" s="43" t="s">
        <v>116</v>
      </c>
      <c r="N2222" s="43" t="s">
        <v>46</v>
      </c>
      <c r="O2222" s="43" t="s">
        <v>11</v>
      </c>
      <c r="P2222" s="43" t="s">
        <v>114</v>
      </c>
      <c r="Q2222" s="43" t="s">
        <v>117</v>
      </c>
      <c r="R2222" s="43" t="s">
        <v>115</v>
      </c>
      <c r="S2222" s="43" t="s">
        <v>20</v>
      </c>
      <c r="V2222" s="42" t="s">
        <v>3193</v>
      </c>
      <c r="W2222"/>
    </row>
    <row r="2223" spans="1:23" s="39" customFormat="1" x14ac:dyDescent="0.35">
      <c r="A2223" s="43" t="s">
        <v>811</v>
      </c>
      <c r="B2223" s="54">
        <v>51013</v>
      </c>
      <c r="C2223" s="54" t="s">
        <v>10</v>
      </c>
      <c r="D2223" s="53">
        <v>4.9970976999999996E-3</v>
      </c>
      <c r="E2223" s="53">
        <f>SUMIFS('Ratios_MARAMA-VA'!T:T, 'Ratios_MARAMA-VA'!AA:AA, V2223)</f>
        <v>0</v>
      </c>
      <c r="F2223" s="53">
        <f>SUMIFS('Ratios_MARAMA-VA'!J:J, 'Ratios_MARAMA-VA'!AA:AA, V2223)</f>
        <v>0</v>
      </c>
      <c r="G2223" s="53" t="s">
        <v>963</v>
      </c>
      <c r="H2223" s="53" t="s">
        <v>963</v>
      </c>
      <c r="I2223" s="53">
        <v>5.2783962000000004E-3</v>
      </c>
      <c r="J2223" s="53" t="s">
        <v>964</v>
      </c>
      <c r="K2223" s="53">
        <v>5.4868940999999996E-3</v>
      </c>
      <c r="L2223" s="53" t="s">
        <v>964</v>
      </c>
      <c r="M2223" s="43" t="s">
        <v>116</v>
      </c>
      <c r="N2223" s="43" t="s">
        <v>46</v>
      </c>
      <c r="O2223" s="43" t="s">
        <v>11</v>
      </c>
      <c r="P2223" s="43" t="s">
        <v>114</v>
      </c>
      <c r="Q2223" s="43" t="s">
        <v>117</v>
      </c>
      <c r="R2223" s="43" t="s">
        <v>115</v>
      </c>
      <c r="S2223" s="43" t="s">
        <v>20</v>
      </c>
      <c r="V2223" s="42" t="s">
        <v>3194</v>
      </c>
      <c r="W2223"/>
    </row>
    <row r="2224" spans="1:23" s="39" customFormat="1" x14ac:dyDescent="0.35">
      <c r="A2224" s="43" t="s">
        <v>811</v>
      </c>
      <c r="B2224" s="54">
        <v>51059</v>
      </c>
      <c r="C2224" s="54" t="s">
        <v>10</v>
      </c>
      <c r="D2224" s="53">
        <v>3.2454084100000002E-2</v>
      </c>
      <c r="E2224" s="53">
        <f>SUMIFS('Ratios_MARAMA-VA'!T:T, 'Ratios_MARAMA-VA'!AA:AA, V2224)</f>
        <v>0</v>
      </c>
      <c r="F2224" s="53">
        <f>SUMIFS('Ratios_MARAMA-VA'!J:J, 'Ratios_MARAMA-VA'!AA:AA, V2224)</f>
        <v>0</v>
      </c>
      <c r="G2224" s="53" t="s">
        <v>963</v>
      </c>
      <c r="H2224" s="53" t="s">
        <v>963</v>
      </c>
      <c r="I2224" s="53">
        <v>3.4281018699999999E-2</v>
      </c>
      <c r="J2224" s="53" t="s">
        <v>964</v>
      </c>
      <c r="K2224" s="53">
        <v>3.5635071900000002E-2</v>
      </c>
      <c r="L2224" s="53" t="s">
        <v>964</v>
      </c>
      <c r="M2224" s="43" t="s">
        <v>116</v>
      </c>
      <c r="N2224" s="43" t="s">
        <v>46</v>
      </c>
      <c r="O2224" s="43" t="s">
        <v>11</v>
      </c>
      <c r="P2224" s="43" t="s">
        <v>114</v>
      </c>
      <c r="Q2224" s="43" t="s">
        <v>117</v>
      </c>
      <c r="R2224" s="43" t="s">
        <v>115</v>
      </c>
      <c r="S2224" s="43" t="s">
        <v>20</v>
      </c>
      <c r="V2224" s="42" t="s">
        <v>3195</v>
      </c>
      <c r="W2224"/>
    </row>
    <row r="2225" spans="1:23" s="39" customFormat="1" x14ac:dyDescent="0.35">
      <c r="A2225" s="43" t="s">
        <v>811</v>
      </c>
      <c r="B2225" s="54">
        <v>51683</v>
      </c>
      <c r="C2225" s="54" t="s">
        <v>10</v>
      </c>
      <c r="D2225" s="53">
        <v>7.6436537999999997E-3</v>
      </c>
      <c r="E2225" s="53">
        <f>SUMIFS('Ratios_MARAMA-VA'!T:T, 'Ratios_MARAMA-VA'!AA:AA, V2225)</f>
        <v>0</v>
      </c>
      <c r="F2225" s="53">
        <f>SUMIFS('Ratios_MARAMA-VA'!J:J, 'Ratios_MARAMA-VA'!AA:AA, V2225)</f>
        <v>0</v>
      </c>
      <c r="G2225" s="53" t="s">
        <v>963</v>
      </c>
      <c r="H2225" s="53" t="s">
        <v>963</v>
      </c>
      <c r="I2225" s="53">
        <v>8.0739431999999993E-3</v>
      </c>
      <c r="J2225" s="53" t="s">
        <v>964</v>
      </c>
      <c r="K2225" s="53">
        <v>8.3928575999999994E-3</v>
      </c>
      <c r="L2225" s="53" t="s">
        <v>964</v>
      </c>
      <c r="M2225" s="43" t="s">
        <v>116</v>
      </c>
      <c r="N2225" s="43" t="s">
        <v>46</v>
      </c>
      <c r="O2225" s="43" t="s">
        <v>11</v>
      </c>
      <c r="P2225" s="43" t="s">
        <v>114</v>
      </c>
      <c r="Q2225" s="43" t="s">
        <v>117</v>
      </c>
      <c r="R2225" s="43" t="s">
        <v>115</v>
      </c>
      <c r="S2225" s="43" t="s">
        <v>20</v>
      </c>
      <c r="V2225" s="42" t="s">
        <v>3196</v>
      </c>
      <c r="W2225"/>
    </row>
    <row r="2226" spans="1:23" s="39" customFormat="1" x14ac:dyDescent="0.35">
      <c r="A2226" s="43" t="s">
        <v>811</v>
      </c>
      <c r="B2226" s="54">
        <v>51685</v>
      </c>
      <c r="C2226" s="54" t="s">
        <v>10</v>
      </c>
      <c r="D2226" s="53">
        <v>3.9292028999999996E-3</v>
      </c>
      <c r="E2226" s="53">
        <f>SUMIFS('Ratios_MARAMA-VA'!T:T, 'Ratios_MARAMA-VA'!AA:AA, V2226)</f>
        <v>0</v>
      </c>
      <c r="F2226" s="53">
        <f>SUMIFS('Ratios_MARAMA-VA'!J:J, 'Ratios_MARAMA-VA'!AA:AA, V2226)</f>
        <v>0</v>
      </c>
      <c r="G2226" s="53" t="s">
        <v>963</v>
      </c>
      <c r="H2226" s="53" t="s">
        <v>963</v>
      </c>
      <c r="I2226" s="53">
        <v>4.1503887999999999E-3</v>
      </c>
      <c r="J2226" s="53" t="s">
        <v>964</v>
      </c>
      <c r="K2226" s="53">
        <v>4.3143254000000001E-3</v>
      </c>
      <c r="L2226" s="53" t="s">
        <v>964</v>
      </c>
      <c r="M2226" s="43" t="s">
        <v>116</v>
      </c>
      <c r="N2226" s="43" t="s">
        <v>46</v>
      </c>
      <c r="O2226" s="43" t="s">
        <v>11</v>
      </c>
      <c r="P2226" s="43" t="s">
        <v>114</v>
      </c>
      <c r="Q2226" s="43" t="s">
        <v>117</v>
      </c>
      <c r="R2226" s="43" t="s">
        <v>115</v>
      </c>
      <c r="S2226" s="43" t="s">
        <v>20</v>
      </c>
      <c r="V2226" s="42" t="s">
        <v>3197</v>
      </c>
      <c r="W2226"/>
    </row>
    <row r="2227" spans="1:23" s="39" customFormat="1" x14ac:dyDescent="0.35">
      <c r="A2227" s="43" t="s">
        <v>811</v>
      </c>
      <c r="B2227" s="54">
        <v>51153</v>
      </c>
      <c r="C2227" s="54" t="s">
        <v>10</v>
      </c>
      <c r="D2227" s="53">
        <v>4.3678522499999997E-2</v>
      </c>
      <c r="E2227" s="53">
        <f>SUMIFS('Ratios_MARAMA-VA'!T:T, 'Ratios_MARAMA-VA'!AA:AA, V2227)</f>
        <v>0</v>
      </c>
      <c r="F2227" s="53">
        <f>SUMIFS('Ratios_MARAMA-VA'!J:J, 'Ratios_MARAMA-VA'!AA:AA, V2227)</f>
        <v>0</v>
      </c>
      <c r="G2227" s="53" t="s">
        <v>963</v>
      </c>
      <c r="H2227" s="53" t="s">
        <v>963</v>
      </c>
      <c r="I2227" s="53">
        <v>4.61373572E-2</v>
      </c>
      <c r="J2227" s="53" t="s">
        <v>964</v>
      </c>
      <c r="K2227" s="53">
        <v>4.7959701899999999E-2</v>
      </c>
      <c r="L2227" s="53" t="s">
        <v>964</v>
      </c>
      <c r="M2227" s="43" t="s">
        <v>116</v>
      </c>
      <c r="N2227" s="43" t="s">
        <v>46</v>
      </c>
      <c r="O2227" s="43" t="s">
        <v>11</v>
      </c>
      <c r="P2227" s="43" t="s">
        <v>114</v>
      </c>
      <c r="Q2227" s="43" t="s">
        <v>117</v>
      </c>
      <c r="R2227" s="43" t="s">
        <v>115</v>
      </c>
      <c r="S2227" s="43" t="s">
        <v>20</v>
      </c>
      <c r="V2227" s="42" t="s">
        <v>3198</v>
      </c>
      <c r="W2227"/>
    </row>
    <row r="2228" spans="1:23" s="39" customFormat="1" x14ac:dyDescent="0.35">
      <c r="A2228" s="43" t="s">
        <v>9</v>
      </c>
      <c r="B2228" s="54">
        <v>11001</v>
      </c>
      <c r="C2228" s="54" t="s">
        <v>12</v>
      </c>
      <c r="D2228" s="53">
        <v>3.6994594800000002E-2</v>
      </c>
      <c r="E2228" s="53">
        <f>SUMIFS('Ratios_MARAMA-VA'!T:T, 'Ratios_MARAMA-VA'!AA:AA, V2228)</f>
        <v>0</v>
      </c>
      <c r="F2228" s="53">
        <f>SUMIFS('Ratios_MARAMA-VA'!J:J, 'Ratios_MARAMA-VA'!AA:AA, V2228)</f>
        <v>0</v>
      </c>
      <c r="G2228" s="53" t="s">
        <v>963</v>
      </c>
      <c r="H2228" s="53" t="s">
        <v>963</v>
      </c>
      <c r="I2228" s="53">
        <v>3.95785242E-2</v>
      </c>
      <c r="J2228" s="53" t="s">
        <v>964</v>
      </c>
      <c r="K2228" s="53">
        <v>4.1137339699999997E-2</v>
      </c>
      <c r="L2228" s="53" t="s">
        <v>964</v>
      </c>
      <c r="M2228" s="43" t="s">
        <v>116</v>
      </c>
      <c r="N2228" s="43" t="s">
        <v>46</v>
      </c>
      <c r="O2228" s="43" t="s">
        <v>11</v>
      </c>
      <c r="P2228" s="43" t="s">
        <v>114</v>
      </c>
      <c r="Q2228" s="43" t="s">
        <v>117</v>
      </c>
      <c r="R2228" s="43" t="s">
        <v>115</v>
      </c>
      <c r="S2228" s="43" t="s">
        <v>20</v>
      </c>
      <c r="V2228" s="42" t="s">
        <v>3199</v>
      </c>
      <c r="W2228"/>
    </row>
    <row r="2229" spans="1:23" s="39" customFormat="1" x14ac:dyDescent="0.35">
      <c r="A2229" s="43" t="s">
        <v>497</v>
      </c>
      <c r="B2229" s="54">
        <v>24017</v>
      </c>
      <c r="C2229" s="54" t="s">
        <v>12</v>
      </c>
      <c r="D2229" s="53">
        <v>1.0260282000000001E-3</v>
      </c>
      <c r="E2229" s="53">
        <f>SUMIFS('Ratios_MARAMA-VA'!T:T, 'Ratios_MARAMA-VA'!AA:AA, V2229)</f>
        <v>0</v>
      </c>
      <c r="F2229" s="53">
        <f>SUMIFS('Ratios_MARAMA-VA'!J:J, 'Ratios_MARAMA-VA'!AA:AA, V2229)</f>
        <v>0</v>
      </c>
      <c r="G2229" s="53" t="s">
        <v>963</v>
      </c>
      <c r="H2229" s="53" t="s">
        <v>963</v>
      </c>
      <c r="I2229" s="53">
        <v>1.0949288000000001E-3</v>
      </c>
      <c r="J2229" s="53" t="s">
        <v>964</v>
      </c>
      <c r="K2229" s="53">
        <v>1.1380364E-3</v>
      </c>
      <c r="L2229" s="53" t="s">
        <v>964</v>
      </c>
      <c r="M2229" s="43" t="s">
        <v>116</v>
      </c>
      <c r="N2229" s="43" t="s">
        <v>46</v>
      </c>
      <c r="O2229" s="43" t="s">
        <v>11</v>
      </c>
      <c r="P2229" s="43" t="s">
        <v>114</v>
      </c>
      <c r="Q2229" s="43" t="s">
        <v>117</v>
      </c>
      <c r="R2229" s="43" t="s">
        <v>115</v>
      </c>
      <c r="S2229" s="43" t="s">
        <v>20</v>
      </c>
      <c r="V2229" s="42" t="s">
        <v>3200</v>
      </c>
      <c r="W2229"/>
    </row>
    <row r="2230" spans="1:23" s="39" customFormat="1" x14ac:dyDescent="0.35">
      <c r="A2230" s="43" t="s">
        <v>497</v>
      </c>
      <c r="B2230" s="54">
        <v>24021</v>
      </c>
      <c r="C2230" s="54" t="s">
        <v>12</v>
      </c>
      <c r="D2230" s="53">
        <v>0.1035525096</v>
      </c>
      <c r="E2230" s="53">
        <f>SUMIFS('Ratios_MARAMA-VA'!T:T, 'Ratios_MARAMA-VA'!AA:AA, V2230)</f>
        <v>0</v>
      </c>
      <c r="F2230" s="53">
        <f>SUMIFS('Ratios_MARAMA-VA'!J:J, 'Ratios_MARAMA-VA'!AA:AA, V2230)</f>
        <v>0</v>
      </c>
      <c r="G2230" s="53" t="s">
        <v>963</v>
      </c>
      <c r="H2230" s="53" t="s">
        <v>963</v>
      </c>
      <c r="I2230" s="53">
        <v>0.1105105651</v>
      </c>
      <c r="J2230" s="53" t="s">
        <v>964</v>
      </c>
      <c r="K2230" s="53">
        <v>0.11486009379999999</v>
      </c>
      <c r="L2230" s="53" t="s">
        <v>964</v>
      </c>
      <c r="M2230" s="43" t="s">
        <v>116</v>
      </c>
      <c r="N2230" s="43" t="s">
        <v>46</v>
      </c>
      <c r="O2230" s="43" t="s">
        <v>11</v>
      </c>
      <c r="P2230" s="43" t="s">
        <v>114</v>
      </c>
      <c r="Q2230" s="43" t="s">
        <v>117</v>
      </c>
      <c r="R2230" s="43" t="s">
        <v>115</v>
      </c>
      <c r="S2230" s="43" t="s">
        <v>20</v>
      </c>
      <c r="V2230" s="42" t="s">
        <v>3201</v>
      </c>
      <c r="W2230"/>
    </row>
    <row r="2231" spans="1:23" s="39" customFormat="1" x14ac:dyDescent="0.35">
      <c r="A2231" s="43" t="s">
        <v>497</v>
      </c>
      <c r="B2231" s="54">
        <v>24031</v>
      </c>
      <c r="C2231" s="54" t="s">
        <v>12</v>
      </c>
      <c r="D2231" s="53">
        <v>6.7914687400000007E-2</v>
      </c>
      <c r="E2231" s="53">
        <f>SUMIFS('Ratios_MARAMA-VA'!T:T, 'Ratios_MARAMA-VA'!AA:AA, V2231)</f>
        <v>0</v>
      </c>
      <c r="F2231" s="53">
        <f>SUMIFS('Ratios_MARAMA-VA'!J:J, 'Ratios_MARAMA-VA'!AA:AA, V2231)</f>
        <v>0</v>
      </c>
      <c r="G2231" s="53" t="s">
        <v>963</v>
      </c>
      <c r="H2231" s="53" t="s">
        <v>963</v>
      </c>
      <c r="I2231" s="53">
        <v>7.2475699099999999E-2</v>
      </c>
      <c r="J2231" s="53" t="s">
        <v>964</v>
      </c>
      <c r="K2231" s="53">
        <v>7.5328863400000001E-2</v>
      </c>
      <c r="L2231" s="53" t="s">
        <v>964</v>
      </c>
      <c r="M2231" s="43" t="s">
        <v>116</v>
      </c>
      <c r="N2231" s="43" t="s">
        <v>46</v>
      </c>
      <c r="O2231" s="43" t="s">
        <v>11</v>
      </c>
      <c r="P2231" s="43" t="s">
        <v>114</v>
      </c>
      <c r="Q2231" s="43" t="s">
        <v>117</v>
      </c>
      <c r="R2231" s="43" t="s">
        <v>115</v>
      </c>
      <c r="S2231" s="43" t="s">
        <v>20</v>
      </c>
      <c r="V2231" s="42" t="s">
        <v>3202</v>
      </c>
      <c r="W2231"/>
    </row>
    <row r="2232" spans="1:23" s="39" customFormat="1" x14ac:dyDescent="0.35">
      <c r="A2232" s="43" t="s">
        <v>497</v>
      </c>
      <c r="B2232" s="54">
        <v>24033</v>
      </c>
      <c r="C2232" s="54" t="s">
        <v>12</v>
      </c>
      <c r="D2232" s="53">
        <v>4.4595492299999998E-2</v>
      </c>
      <c r="E2232" s="53">
        <f>SUMIFS('Ratios_MARAMA-VA'!T:T, 'Ratios_MARAMA-VA'!AA:AA, V2232)</f>
        <v>0</v>
      </c>
      <c r="F2232" s="53">
        <f>SUMIFS('Ratios_MARAMA-VA'!J:J, 'Ratios_MARAMA-VA'!AA:AA, V2232)</f>
        <v>0</v>
      </c>
      <c r="G2232" s="53" t="s">
        <v>963</v>
      </c>
      <c r="H2232" s="53" t="s">
        <v>963</v>
      </c>
      <c r="I2232" s="53">
        <v>4.7589619899999998E-2</v>
      </c>
      <c r="J2232" s="53" t="s">
        <v>964</v>
      </c>
      <c r="K2232" s="53">
        <v>4.94633103E-2</v>
      </c>
      <c r="L2232" s="53" t="s">
        <v>964</v>
      </c>
      <c r="M2232" s="43" t="s">
        <v>116</v>
      </c>
      <c r="N2232" s="43" t="s">
        <v>46</v>
      </c>
      <c r="O2232" s="43" t="s">
        <v>11</v>
      </c>
      <c r="P2232" s="43" t="s">
        <v>114</v>
      </c>
      <c r="Q2232" s="43" t="s">
        <v>117</v>
      </c>
      <c r="R2232" s="43" t="s">
        <v>115</v>
      </c>
      <c r="S2232" s="43" t="s">
        <v>20</v>
      </c>
      <c r="V2232" s="42" t="s">
        <v>3203</v>
      </c>
      <c r="W2232"/>
    </row>
    <row r="2233" spans="1:23" s="39" customFormat="1" x14ac:dyDescent="0.35">
      <c r="A2233" s="43" t="s">
        <v>811</v>
      </c>
      <c r="B2233" s="54">
        <v>51510</v>
      </c>
      <c r="C2233" s="54" t="s">
        <v>12</v>
      </c>
      <c r="D2233" s="53">
        <v>4.4116271899999997E-2</v>
      </c>
      <c r="E2233" s="53">
        <f>SUMIFS('Ratios_MARAMA-VA'!T:T, 'Ratios_MARAMA-VA'!AA:AA, V2233)</f>
        <v>0</v>
      </c>
      <c r="F2233" s="53">
        <f>SUMIFS('Ratios_MARAMA-VA'!J:J, 'Ratios_MARAMA-VA'!AA:AA, V2233)</f>
        <v>0</v>
      </c>
      <c r="G2233" s="53" t="s">
        <v>963</v>
      </c>
      <c r="H2233" s="53" t="s">
        <v>963</v>
      </c>
      <c r="I2233" s="53">
        <v>4.7086164399999998E-2</v>
      </c>
      <c r="J2233" s="53" t="s">
        <v>964</v>
      </c>
      <c r="K2233" s="53">
        <v>4.8940196399999997E-2</v>
      </c>
      <c r="L2233" s="53" t="s">
        <v>964</v>
      </c>
      <c r="M2233" s="43" t="s">
        <v>116</v>
      </c>
      <c r="N2233" s="43" t="s">
        <v>46</v>
      </c>
      <c r="O2233" s="43" t="s">
        <v>11</v>
      </c>
      <c r="P2233" s="43" t="s">
        <v>114</v>
      </c>
      <c r="Q2233" s="43" t="s">
        <v>117</v>
      </c>
      <c r="R2233" s="43" t="s">
        <v>115</v>
      </c>
      <c r="S2233" s="43" t="s">
        <v>20</v>
      </c>
      <c r="V2233" s="42" t="s">
        <v>3204</v>
      </c>
      <c r="W2233"/>
    </row>
    <row r="2234" spans="1:23" s="39" customFormat="1" x14ac:dyDescent="0.35">
      <c r="A2234" s="43" t="s">
        <v>811</v>
      </c>
      <c r="B2234" s="54">
        <v>51013</v>
      </c>
      <c r="C2234" s="54" t="s">
        <v>12</v>
      </c>
      <c r="D2234" s="53">
        <v>1.3222487200000001E-2</v>
      </c>
      <c r="E2234" s="53">
        <f>SUMIFS('Ratios_MARAMA-VA'!T:T, 'Ratios_MARAMA-VA'!AA:AA, V2234)</f>
        <v>0</v>
      </c>
      <c r="F2234" s="53">
        <f>SUMIFS('Ratios_MARAMA-VA'!J:J, 'Ratios_MARAMA-VA'!AA:AA, V2234)</f>
        <v>0</v>
      </c>
      <c r="G2234" s="53" t="s">
        <v>963</v>
      </c>
      <c r="H2234" s="53" t="s">
        <v>963</v>
      </c>
      <c r="I2234" s="53">
        <v>1.4112623100000001E-2</v>
      </c>
      <c r="J2234" s="53" t="s">
        <v>964</v>
      </c>
      <c r="K2234" s="53">
        <v>1.4668310299999999E-2</v>
      </c>
      <c r="L2234" s="53" t="s">
        <v>964</v>
      </c>
      <c r="M2234" s="43" t="s">
        <v>116</v>
      </c>
      <c r="N2234" s="43" t="s">
        <v>46</v>
      </c>
      <c r="O2234" s="43" t="s">
        <v>11</v>
      </c>
      <c r="P2234" s="43" t="s">
        <v>114</v>
      </c>
      <c r="Q2234" s="43" t="s">
        <v>117</v>
      </c>
      <c r="R2234" s="43" t="s">
        <v>115</v>
      </c>
      <c r="S2234" s="43" t="s">
        <v>20</v>
      </c>
      <c r="V2234" s="42" t="s">
        <v>3205</v>
      </c>
      <c r="W2234"/>
    </row>
    <row r="2235" spans="1:23" s="39" customFormat="1" x14ac:dyDescent="0.35">
      <c r="A2235" s="43" t="s">
        <v>811</v>
      </c>
      <c r="B2235" s="54">
        <v>51059</v>
      </c>
      <c r="C2235" s="54" t="s">
        <v>12</v>
      </c>
      <c r="D2235" s="53">
        <v>8.5449300300000003E-2</v>
      </c>
      <c r="E2235" s="53">
        <f>SUMIFS('Ratios_MARAMA-VA'!T:T, 'Ratios_MARAMA-VA'!AA:AA, V2235)</f>
        <v>0</v>
      </c>
      <c r="F2235" s="53">
        <f>SUMIFS('Ratios_MARAMA-VA'!J:J, 'Ratios_MARAMA-VA'!AA:AA, V2235)</f>
        <v>0</v>
      </c>
      <c r="G2235" s="53" t="s">
        <v>963</v>
      </c>
      <c r="H2235" s="53" t="s">
        <v>963</v>
      </c>
      <c r="I2235" s="53">
        <v>9.1202485599999994E-2</v>
      </c>
      <c r="J2235" s="53" t="s">
        <v>964</v>
      </c>
      <c r="K2235" s="53">
        <v>9.4793401999999999E-2</v>
      </c>
      <c r="L2235" s="53" t="s">
        <v>964</v>
      </c>
      <c r="M2235" s="43" t="s">
        <v>116</v>
      </c>
      <c r="N2235" s="43" t="s">
        <v>46</v>
      </c>
      <c r="O2235" s="43" t="s">
        <v>11</v>
      </c>
      <c r="P2235" s="43" t="s">
        <v>114</v>
      </c>
      <c r="Q2235" s="43" t="s">
        <v>117</v>
      </c>
      <c r="R2235" s="43" t="s">
        <v>115</v>
      </c>
      <c r="S2235" s="43" t="s">
        <v>20</v>
      </c>
      <c r="V2235" s="42" t="s">
        <v>3206</v>
      </c>
      <c r="W2235"/>
    </row>
    <row r="2236" spans="1:23" s="39" customFormat="1" x14ac:dyDescent="0.35">
      <c r="A2236" s="43" t="s">
        <v>811</v>
      </c>
      <c r="B2236" s="54">
        <v>51683</v>
      </c>
      <c r="C2236" s="54" t="s">
        <v>12</v>
      </c>
      <c r="D2236" s="53">
        <v>2.02319093E-2</v>
      </c>
      <c r="E2236" s="53">
        <f>SUMIFS('Ratios_MARAMA-VA'!T:T, 'Ratios_MARAMA-VA'!AA:AA, V2236)</f>
        <v>0</v>
      </c>
      <c r="F2236" s="53">
        <f>SUMIFS('Ratios_MARAMA-VA'!J:J, 'Ratios_MARAMA-VA'!AA:AA, V2236)</f>
        <v>0</v>
      </c>
      <c r="G2236" s="53" t="s">
        <v>963</v>
      </c>
      <c r="H2236" s="53" t="s">
        <v>963</v>
      </c>
      <c r="I2236" s="53">
        <v>2.15935773E-2</v>
      </c>
      <c r="J2236" s="53" t="s">
        <v>964</v>
      </c>
      <c r="K2236" s="53">
        <v>2.2443901499999998E-2</v>
      </c>
      <c r="L2236" s="53" t="s">
        <v>964</v>
      </c>
      <c r="M2236" s="43" t="s">
        <v>116</v>
      </c>
      <c r="N2236" s="43" t="s">
        <v>46</v>
      </c>
      <c r="O2236" s="43" t="s">
        <v>11</v>
      </c>
      <c r="P2236" s="43" t="s">
        <v>114</v>
      </c>
      <c r="Q2236" s="43" t="s">
        <v>117</v>
      </c>
      <c r="R2236" s="43" t="s">
        <v>115</v>
      </c>
      <c r="S2236" s="43" t="s">
        <v>20</v>
      </c>
      <c r="V2236" s="42" t="s">
        <v>3207</v>
      </c>
      <c r="W2236"/>
    </row>
    <row r="2237" spans="1:23" s="39" customFormat="1" x14ac:dyDescent="0.35">
      <c r="A2237" s="43" t="s">
        <v>811</v>
      </c>
      <c r="B2237" s="54">
        <v>51685</v>
      </c>
      <c r="C2237" s="54" t="s">
        <v>12</v>
      </c>
      <c r="D2237" s="53">
        <v>1.0408694899999999E-2</v>
      </c>
      <c r="E2237" s="53">
        <f>SUMIFS('Ratios_MARAMA-VA'!T:T, 'Ratios_MARAMA-VA'!AA:AA, V2237)</f>
        <v>0</v>
      </c>
      <c r="F2237" s="53">
        <f>SUMIFS('Ratios_MARAMA-VA'!J:J, 'Ratios_MARAMA-VA'!AA:AA, V2237)</f>
        <v>0</v>
      </c>
      <c r="G2237" s="53" t="s">
        <v>963</v>
      </c>
      <c r="H2237" s="53" t="s">
        <v>963</v>
      </c>
      <c r="I2237" s="53">
        <v>1.11092372E-2</v>
      </c>
      <c r="J2237" s="53" t="s">
        <v>964</v>
      </c>
      <c r="K2237" s="53">
        <v>1.15467044E-2</v>
      </c>
      <c r="L2237" s="53" t="s">
        <v>964</v>
      </c>
      <c r="M2237" s="43" t="s">
        <v>116</v>
      </c>
      <c r="N2237" s="43" t="s">
        <v>46</v>
      </c>
      <c r="O2237" s="43" t="s">
        <v>11</v>
      </c>
      <c r="P2237" s="43" t="s">
        <v>114</v>
      </c>
      <c r="Q2237" s="43" t="s">
        <v>117</v>
      </c>
      <c r="R2237" s="43" t="s">
        <v>115</v>
      </c>
      <c r="S2237" s="43" t="s">
        <v>20</v>
      </c>
      <c r="V2237" s="42" t="s">
        <v>3208</v>
      </c>
      <c r="W2237"/>
    </row>
    <row r="2238" spans="1:23" s="39" customFormat="1" x14ac:dyDescent="0.35">
      <c r="A2238" s="43" t="s">
        <v>811</v>
      </c>
      <c r="B2238" s="54">
        <v>51153</v>
      </c>
      <c r="C2238" s="54" t="s">
        <v>12</v>
      </c>
      <c r="D2238" s="53">
        <v>0.1152839455</v>
      </c>
      <c r="E2238" s="53">
        <f>SUMIFS('Ratios_MARAMA-VA'!T:T, 'Ratios_MARAMA-VA'!AA:AA, V2238)</f>
        <v>0</v>
      </c>
      <c r="F2238" s="53">
        <f>SUMIFS('Ratios_MARAMA-VA'!J:J, 'Ratios_MARAMA-VA'!AA:AA, V2238)</f>
        <v>0</v>
      </c>
      <c r="G2238" s="53" t="s">
        <v>963</v>
      </c>
      <c r="H2238" s="53" t="s">
        <v>963</v>
      </c>
      <c r="I2238" s="53">
        <v>0.1230447201</v>
      </c>
      <c r="J2238" s="53" t="s">
        <v>964</v>
      </c>
      <c r="K2238" s="53">
        <v>0.12788968549999999</v>
      </c>
      <c r="L2238" s="53" t="s">
        <v>964</v>
      </c>
      <c r="M2238" s="43" t="s">
        <v>116</v>
      </c>
      <c r="N2238" s="43" t="s">
        <v>46</v>
      </c>
      <c r="O2238" s="43" t="s">
        <v>11</v>
      </c>
      <c r="P2238" s="43" t="s">
        <v>114</v>
      </c>
      <c r="Q2238" s="43" t="s">
        <v>117</v>
      </c>
      <c r="R2238" s="43" t="s">
        <v>115</v>
      </c>
      <c r="S2238" s="43" t="s">
        <v>20</v>
      </c>
      <c r="V2238" s="42" t="s">
        <v>3209</v>
      </c>
      <c r="W2238"/>
    </row>
    <row r="2239" spans="1:23" s="39" customFormat="1" x14ac:dyDescent="0.35">
      <c r="A2239" s="43" t="s">
        <v>497</v>
      </c>
      <c r="B2239" s="54">
        <v>24021</v>
      </c>
      <c r="C2239" s="54" t="s">
        <v>10</v>
      </c>
      <c r="D2239" s="53">
        <v>1.4269775E-3</v>
      </c>
      <c r="E2239" s="53">
        <f>SUMIFS('Ratios_MARAMA-VA'!T:T, 'Ratios_MARAMA-VA'!AA:AA, V2239)</f>
        <v>0</v>
      </c>
      <c r="F2239" s="53">
        <f>SUMIFS('Ratios_MARAMA-VA'!J:J, 'Ratios_MARAMA-VA'!AA:AA, V2239)</f>
        <v>0</v>
      </c>
      <c r="G2239" s="53" t="s">
        <v>963</v>
      </c>
      <c r="H2239" s="53" t="s">
        <v>963</v>
      </c>
      <c r="I2239" s="53">
        <v>1.0376532E-3</v>
      </c>
      <c r="J2239" s="53" t="s">
        <v>964</v>
      </c>
      <c r="K2239" s="53">
        <v>1.0735068E-3</v>
      </c>
      <c r="L2239" s="53" t="s">
        <v>964</v>
      </c>
      <c r="M2239" s="43" t="s">
        <v>522</v>
      </c>
      <c r="N2239" s="43" t="s">
        <v>16</v>
      </c>
      <c r="O2239" s="43" t="s">
        <v>11</v>
      </c>
      <c r="P2239" s="43" t="s">
        <v>114</v>
      </c>
      <c r="Q2239" s="43" t="s">
        <v>523</v>
      </c>
      <c r="R2239" s="43" t="s">
        <v>115</v>
      </c>
      <c r="S2239" s="43" t="s">
        <v>20</v>
      </c>
      <c r="V2239" s="42" t="s">
        <v>3210</v>
      </c>
      <c r="W2239"/>
    </row>
    <row r="2240" spans="1:23" s="39" customFormat="1" x14ac:dyDescent="0.35">
      <c r="A2240" s="43" t="s">
        <v>497</v>
      </c>
      <c r="B2240" s="54">
        <v>24031</v>
      </c>
      <c r="C2240" s="54" t="s">
        <v>10</v>
      </c>
      <c r="D2240" s="53">
        <v>9.2910979999999996E-4</v>
      </c>
      <c r="E2240" s="53">
        <f>SUMIFS('Ratios_MARAMA-VA'!T:T, 'Ratios_MARAMA-VA'!AA:AA, V2240)</f>
        <v>0</v>
      </c>
      <c r="F2240" s="53">
        <f>SUMIFS('Ratios_MARAMA-VA'!J:J, 'Ratios_MARAMA-VA'!AA:AA, V2240)</f>
        <v>0</v>
      </c>
      <c r="G2240" s="53" t="s">
        <v>963</v>
      </c>
      <c r="H2240" s="53" t="s">
        <v>963</v>
      </c>
      <c r="I2240" s="53">
        <v>6.7561949999999998E-4</v>
      </c>
      <c r="J2240" s="53" t="s">
        <v>964</v>
      </c>
      <c r="K2240" s="53">
        <v>6.9896339999999996E-4</v>
      </c>
      <c r="L2240" s="53" t="s">
        <v>964</v>
      </c>
      <c r="M2240" s="43" t="s">
        <v>522</v>
      </c>
      <c r="N2240" s="43" t="s">
        <v>16</v>
      </c>
      <c r="O2240" s="43" t="s">
        <v>11</v>
      </c>
      <c r="P2240" s="43" t="s">
        <v>114</v>
      </c>
      <c r="Q2240" s="43" t="s">
        <v>523</v>
      </c>
      <c r="R2240" s="43" t="s">
        <v>115</v>
      </c>
      <c r="S2240" s="43" t="s">
        <v>20</v>
      </c>
      <c r="V2240" s="42" t="s">
        <v>3211</v>
      </c>
      <c r="W2240"/>
    </row>
    <row r="2241" spans="1:23" s="39" customFormat="1" x14ac:dyDescent="0.35">
      <c r="A2241" s="43" t="s">
        <v>497</v>
      </c>
      <c r="B2241" s="54">
        <v>24033</v>
      </c>
      <c r="C2241" s="54" t="s">
        <v>10</v>
      </c>
      <c r="D2241" s="53">
        <v>6.0797650000000004E-4</v>
      </c>
      <c r="E2241" s="53">
        <f>SUMIFS('Ratios_MARAMA-VA'!T:T, 'Ratios_MARAMA-VA'!AA:AA, V2241)</f>
        <v>0</v>
      </c>
      <c r="F2241" s="53">
        <f>SUMIFS('Ratios_MARAMA-VA'!J:J, 'Ratios_MARAMA-VA'!AA:AA, V2241)</f>
        <v>0</v>
      </c>
      <c r="G2241" s="53" t="s">
        <v>963</v>
      </c>
      <c r="H2241" s="53" t="s">
        <v>963</v>
      </c>
      <c r="I2241" s="53">
        <v>4.4210009999999999E-4</v>
      </c>
      <c r="J2241" s="53" t="s">
        <v>964</v>
      </c>
      <c r="K2241" s="53">
        <v>4.5737650000000001E-4</v>
      </c>
      <c r="L2241" s="53" t="s">
        <v>964</v>
      </c>
      <c r="M2241" s="43" t="s">
        <v>522</v>
      </c>
      <c r="N2241" s="43" t="s">
        <v>16</v>
      </c>
      <c r="O2241" s="43" t="s">
        <v>11</v>
      </c>
      <c r="P2241" s="43" t="s">
        <v>114</v>
      </c>
      <c r="Q2241" s="43" t="s">
        <v>523</v>
      </c>
      <c r="R2241" s="43" t="s">
        <v>115</v>
      </c>
      <c r="S2241" s="43" t="s">
        <v>20</v>
      </c>
      <c r="V2241" s="42" t="s">
        <v>3212</v>
      </c>
      <c r="W2241"/>
    </row>
    <row r="2242" spans="1:23" s="39" customFormat="1" x14ac:dyDescent="0.35">
      <c r="A2242" s="43" t="s">
        <v>811</v>
      </c>
      <c r="B2242" s="54">
        <v>51510</v>
      </c>
      <c r="C2242" s="54" t="s">
        <v>10</v>
      </c>
      <c r="D2242" s="53">
        <v>5.6529699999999998E-4</v>
      </c>
      <c r="E2242" s="53">
        <f>SUMIFS('Ratios_MARAMA-VA'!T:T, 'Ratios_MARAMA-VA'!AA:AA, V2242)</f>
        <v>0</v>
      </c>
      <c r="F2242" s="53">
        <f>SUMIFS('Ratios_MARAMA-VA'!J:J, 'Ratios_MARAMA-VA'!AA:AA, V2242)</f>
        <v>0</v>
      </c>
      <c r="G2242" s="53" t="s">
        <v>963</v>
      </c>
      <c r="H2242" s="53" t="s">
        <v>963</v>
      </c>
      <c r="I2242" s="53">
        <v>4.1106649999999998E-4</v>
      </c>
      <c r="J2242" s="53" t="s">
        <v>964</v>
      </c>
      <c r="K2242" s="53">
        <v>4.2527E-4</v>
      </c>
      <c r="L2242" s="53" t="s">
        <v>964</v>
      </c>
      <c r="M2242" s="43" t="s">
        <v>522</v>
      </c>
      <c r="N2242" s="43" t="s">
        <v>16</v>
      </c>
      <c r="O2242" s="43" t="s">
        <v>11</v>
      </c>
      <c r="P2242" s="43" t="s">
        <v>114</v>
      </c>
      <c r="Q2242" s="43" t="s">
        <v>523</v>
      </c>
      <c r="R2242" s="43" t="s">
        <v>115</v>
      </c>
      <c r="S2242" s="43" t="s">
        <v>20</v>
      </c>
      <c r="V2242" s="42" t="s">
        <v>3213</v>
      </c>
      <c r="W2242"/>
    </row>
    <row r="2243" spans="1:23" s="39" customFormat="1" x14ac:dyDescent="0.35">
      <c r="A2243" s="43" t="s">
        <v>811</v>
      </c>
      <c r="B2243" s="54">
        <v>51059</v>
      </c>
      <c r="C2243" s="54" t="s">
        <v>10</v>
      </c>
      <c r="D2243" s="53">
        <v>1.0971853E-3</v>
      </c>
      <c r="E2243" s="53">
        <f>SUMIFS('Ratios_MARAMA-VA'!T:T, 'Ratios_MARAMA-VA'!AA:AA, V2243)</f>
        <v>0</v>
      </c>
      <c r="F2243" s="53">
        <f>SUMIFS('Ratios_MARAMA-VA'!J:J, 'Ratios_MARAMA-VA'!AA:AA, V2243)</f>
        <v>0</v>
      </c>
      <c r="G2243" s="53" t="s">
        <v>963</v>
      </c>
      <c r="H2243" s="53" t="s">
        <v>963</v>
      </c>
      <c r="I2243" s="53">
        <v>7.9783809999999997E-4</v>
      </c>
      <c r="J2243" s="53" t="s">
        <v>964</v>
      </c>
      <c r="K2243" s="53">
        <v>8.254057E-4</v>
      </c>
      <c r="L2243" s="53" t="s">
        <v>964</v>
      </c>
      <c r="M2243" s="43" t="s">
        <v>522</v>
      </c>
      <c r="N2243" s="43" t="s">
        <v>16</v>
      </c>
      <c r="O2243" s="43" t="s">
        <v>11</v>
      </c>
      <c r="P2243" s="43" t="s">
        <v>114</v>
      </c>
      <c r="Q2243" s="43" t="s">
        <v>523</v>
      </c>
      <c r="R2243" s="43" t="s">
        <v>115</v>
      </c>
      <c r="S2243" s="43" t="s">
        <v>20</v>
      </c>
      <c r="V2243" s="42" t="s">
        <v>3214</v>
      </c>
      <c r="W2243"/>
    </row>
    <row r="2244" spans="1:23" s="39" customFormat="1" x14ac:dyDescent="0.35">
      <c r="A2244" s="43" t="s">
        <v>811</v>
      </c>
      <c r="B2244" s="54">
        <v>51153</v>
      </c>
      <c r="C2244" s="54" t="s">
        <v>10</v>
      </c>
      <c r="D2244" s="53">
        <v>1.4768466E-3</v>
      </c>
      <c r="E2244" s="53">
        <f>SUMIFS('Ratios_MARAMA-VA'!T:T, 'Ratios_MARAMA-VA'!AA:AA, V2244)</f>
        <v>0</v>
      </c>
      <c r="F2244" s="53">
        <f>SUMIFS('Ratios_MARAMA-VA'!J:J, 'Ratios_MARAMA-VA'!AA:AA, V2244)</f>
        <v>0</v>
      </c>
      <c r="G2244" s="53" t="s">
        <v>963</v>
      </c>
      <c r="H2244" s="53" t="s">
        <v>963</v>
      </c>
      <c r="I2244" s="53">
        <v>1.0739147000000001E-3</v>
      </c>
      <c r="J2244" s="53" t="s">
        <v>964</v>
      </c>
      <c r="K2244" s="53">
        <v>1.1110216E-3</v>
      </c>
      <c r="L2244" s="53" t="s">
        <v>964</v>
      </c>
      <c r="M2244" s="43" t="s">
        <v>522</v>
      </c>
      <c r="N2244" s="43" t="s">
        <v>16</v>
      </c>
      <c r="O2244" s="43" t="s">
        <v>11</v>
      </c>
      <c r="P2244" s="43" t="s">
        <v>114</v>
      </c>
      <c r="Q2244" s="43" t="s">
        <v>523</v>
      </c>
      <c r="R2244" s="43" t="s">
        <v>115</v>
      </c>
      <c r="S2244" s="43" t="s">
        <v>20</v>
      </c>
      <c r="V2244" s="42" t="s">
        <v>3215</v>
      </c>
      <c r="W2244"/>
    </row>
    <row r="2245" spans="1:23" s="39" customFormat="1" x14ac:dyDescent="0.35">
      <c r="A2245" s="43" t="s">
        <v>811</v>
      </c>
      <c r="B2245" s="54">
        <v>51013</v>
      </c>
      <c r="C2245" s="54" t="s">
        <v>12</v>
      </c>
      <c r="D2245" s="53">
        <v>2.1094318085000001</v>
      </c>
      <c r="E2245" s="53">
        <f>SUMIFS('Ratios_MARAMA-VA'!T:T, 'Ratios_MARAMA-VA'!AA:AA, V2245)</f>
        <v>2.1094318084970398</v>
      </c>
      <c r="F2245" s="53">
        <f>SUMIFS('Ratios_MARAMA-VA'!J:J, 'Ratios_MARAMA-VA'!AA:AA, V2245)</f>
        <v>5.7446400013535896E-3</v>
      </c>
      <c r="G2245" s="53"/>
      <c r="H2245" s="53">
        <f t="shared" ref="H2245:H2276" si="27">F2245/E2245</f>
        <v>2.7233115468409566E-3</v>
      </c>
      <c r="I2245" s="53">
        <v>1.1293425731753</v>
      </c>
      <c r="J2245" s="53">
        <v>3.0755516698673722E-3</v>
      </c>
      <c r="K2245" s="53">
        <v>1.07549983298148</v>
      </c>
      <c r="L2245" s="53">
        <v>2.928921113783985E-3</v>
      </c>
      <c r="M2245" s="43" t="s">
        <v>919</v>
      </c>
      <c r="N2245" s="43" t="s">
        <v>143</v>
      </c>
      <c r="O2245" s="43" t="s">
        <v>468</v>
      </c>
      <c r="P2245" s="43" t="s">
        <v>469</v>
      </c>
      <c r="Q2245" s="43" t="s">
        <v>920</v>
      </c>
      <c r="R2245" s="43" t="s">
        <v>109</v>
      </c>
      <c r="S2245" s="43" t="s">
        <v>330</v>
      </c>
      <c r="V2245" s="42" t="s">
        <v>2806</v>
      </c>
      <c r="W2245"/>
    </row>
    <row r="2246" spans="1:23" s="39" customFormat="1" x14ac:dyDescent="0.35">
      <c r="A2246" s="43" t="s">
        <v>811</v>
      </c>
      <c r="B2246" s="54">
        <v>51610</v>
      </c>
      <c r="C2246" s="54" t="s">
        <v>12</v>
      </c>
      <c r="D2246" s="53">
        <v>2.1094318085000001</v>
      </c>
      <c r="E2246" s="53">
        <f>SUMIFS('Ratios_MARAMA-VA'!T:T, 'Ratios_MARAMA-VA'!AA:AA, V2246)</f>
        <v>2.1094318084970398</v>
      </c>
      <c r="F2246" s="53">
        <f>SUMIFS('Ratios_MARAMA-VA'!J:J, 'Ratios_MARAMA-VA'!AA:AA, V2246)</f>
        <v>5.7446400013535896E-3</v>
      </c>
      <c r="G2246" s="53"/>
      <c r="H2246" s="53">
        <f t="shared" si="27"/>
        <v>2.7233115468409566E-3</v>
      </c>
      <c r="I2246" s="53">
        <v>1.1293425731753</v>
      </c>
      <c r="J2246" s="53">
        <v>3.0755516698673722E-3</v>
      </c>
      <c r="K2246" s="53">
        <v>1.07549983298148</v>
      </c>
      <c r="L2246" s="53">
        <v>2.928921113783985E-3</v>
      </c>
      <c r="M2246" s="43" t="s">
        <v>919</v>
      </c>
      <c r="N2246" s="43" t="s">
        <v>143</v>
      </c>
      <c r="O2246" s="43" t="s">
        <v>468</v>
      </c>
      <c r="P2246" s="43" t="s">
        <v>469</v>
      </c>
      <c r="Q2246" s="43" t="s">
        <v>920</v>
      </c>
      <c r="R2246" s="43" t="s">
        <v>109</v>
      </c>
      <c r="S2246" s="43" t="s">
        <v>330</v>
      </c>
      <c r="V2246" s="42" t="s">
        <v>2807</v>
      </c>
      <c r="W2246"/>
    </row>
    <row r="2247" spans="1:23" s="39" customFormat="1" x14ac:dyDescent="0.35">
      <c r="A2247" s="43" t="s">
        <v>811</v>
      </c>
      <c r="B2247" s="54">
        <v>51685</v>
      </c>
      <c r="C2247" s="54" t="s">
        <v>12</v>
      </c>
      <c r="D2247" s="53">
        <v>12.656586485</v>
      </c>
      <c r="E2247" s="53">
        <f>SUMIFS('Ratios_MARAMA-VA'!T:T, 'Ratios_MARAMA-VA'!AA:AA, V2247)</f>
        <v>12.6565864849823</v>
      </c>
      <c r="F2247" s="53">
        <f>SUMIFS('Ratios_MARAMA-VA'!J:J, 'Ratios_MARAMA-VA'!AA:AA, V2247)</f>
        <v>3.4467828118143397E-2</v>
      </c>
      <c r="G2247" s="53"/>
      <c r="H2247" s="53">
        <f t="shared" si="27"/>
        <v>2.7233115468409488E-3</v>
      </c>
      <c r="I2247" s="53">
        <v>6.77605310159315</v>
      </c>
      <c r="J2247" s="53">
        <v>1.8453303653576052E-2</v>
      </c>
      <c r="K2247" s="53">
        <v>6.4529967718713097</v>
      </c>
      <c r="L2247" s="53">
        <v>1.7573520620564505E-2</v>
      </c>
      <c r="M2247" s="43" t="s">
        <v>919</v>
      </c>
      <c r="N2247" s="43" t="s">
        <v>143</v>
      </c>
      <c r="O2247" s="43" t="s">
        <v>468</v>
      </c>
      <c r="P2247" s="43" t="s">
        <v>469</v>
      </c>
      <c r="Q2247" s="43" t="s">
        <v>920</v>
      </c>
      <c r="R2247" s="43" t="s">
        <v>109</v>
      </c>
      <c r="S2247" s="43" t="s">
        <v>330</v>
      </c>
      <c r="V2247" s="42" t="s">
        <v>2808</v>
      </c>
      <c r="W2247"/>
    </row>
    <row r="2248" spans="1:23" s="39" customFormat="1" x14ac:dyDescent="0.35">
      <c r="A2248" s="43" t="s">
        <v>497</v>
      </c>
      <c r="B2248" s="54">
        <v>24031</v>
      </c>
      <c r="C2248" s="54" t="s">
        <v>12</v>
      </c>
      <c r="D2248" s="53">
        <v>4.5937545729999897E-2</v>
      </c>
      <c r="E2248" s="53">
        <f>SUMIFS('Ratios_MARAMA-VA'!T:T, 'Ratios_MARAMA-VA'!AA:AA, V2248)</f>
        <v>4.59375457299359E-2</v>
      </c>
      <c r="F2248" s="53">
        <f>SUMIFS('Ratios_MARAMA-VA'!J:J, 'Ratios_MARAMA-VA'!AA:AA, V2248)</f>
        <v>1.2510224871986801E-4</v>
      </c>
      <c r="G2248" s="53"/>
      <c r="H2248" s="53">
        <f t="shared" si="27"/>
        <v>2.7233115468409366E-3</v>
      </c>
      <c r="I2248" s="53">
        <v>2.45939337270955E-2</v>
      </c>
      <c r="J2248" s="53">
        <v>6.6976943701239932E-5</v>
      </c>
      <c r="K2248" s="53">
        <v>2.3421388907246099E-2</v>
      </c>
      <c r="L2248" s="53">
        <v>6.3783738854155533E-5</v>
      </c>
      <c r="M2248" s="43" t="s">
        <v>807</v>
      </c>
      <c r="N2248" s="43" t="s">
        <v>143</v>
      </c>
      <c r="O2248" s="43" t="s">
        <v>468</v>
      </c>
      <c r="P2248" s="43" t="s">
        <v>469</v>
      </c>
      <c r="Q2248" s="43" t="s">
        <v>808</v>
      </c>
      <c r="R2248" s="43" t="s">
        <v>109</v>
      </c>
      <c r="S2248" s="43" t="s">
        <v>330</v>
      </c>
      <c r="V2248" s="42" t="s">
        <v>2809</v>
      </c>
      <c r="W2248"/>
    </row>
    <row r="2249" spans="1:23" s="39" customFormat="1" x14ac:dyDescent="0.35">
      <c r="A2249" s="43" t="s">
        <v>497</v>
      </c>
      <c r="B2249" s="54">
        <v>24033</v>
      </c>
      <c r="C2249" s="54" t="s">
        <v>12</v>
      </c>
      <c r="D2249" s="53">
        <v>4.5178658524999998E-2</v>
      </c>
      <c r="E2249" s="53">
        <f>SUMIFS('Ratios_MARAMA-VA'!T:T, 'Ratios_MARAMA-VA'!AA:AA, V2249)</f>
        <v>4.5178658524936501E-2</v>
      </c>
      <c r="F2249" s="53">
        <f>SUMIFS('Ratios_MARAMA-VA'!J:J, 'Ratios_MARAMA-VA'!AA:AA, V2249)</f>
        <v>1.2303556243174399E-4</v>
      </c>
      <c r="G2249" s="53"/>
      <c r="H2249" s="53">
        <f t="shared" si="27"/>
        <v>2.7233115468409523E-3</v>
      </c>
      <c r="I2249" s="53">
        <v>2.4187642504316501E-2</v>
      </c>
      <c r="J2249" s="53">
        <v>6.5870486122866128E-5</v>
      </c>
      <c r="K2249" s="53">
        <v>2.3034468098078201E-2</v>
      </c>
      <c r="L2249" s="53">
        <v>6.273003294683591E-5</v>
      </c>
      <c r="M2249" s="43" t="s">
        <v>807</v>
      </c>
      <c r="N2249" s="43" t="s">
        <v>143</v>
      </c>
      <c r="O2249" s="43" t="s">
        <v>468</v>
      </c>
      <c r="P2249" s="43" t="s">
        <v>469</v>
      </c>
      <c r="Q2249" s="43" t="s">
        <v>808</v>
      </c>
      <c r="R2249" s="43" t="s">
        <v>109</v>
      </c>
      <c r="S2249" s="43" t="s">
        <v>330</v>
      </c>
      <c r="V2249" s="42" t="s">
        <v>2810</v>
      </c>
      <c r="W2249"/>
    </row>
    <row r="2250" spans="1:23" s="39" customFormat="1" x14ac:dyDescent="0.35">
      <c r="A2250" s="43" t="s">
        <v>811</v>
      </c>
      <c r="B2250" s="54">
        <v>51013</v>
      </c>
      <c r="C2250" s="54" t="s">
        <v>12</v>
      </c>
      <c r="D2250" s="53">
        <v>5.1906839164999998E-3</v>
      </c>
      <c r="E2250" s="53">
        <f>SUMIFS('Ratios_MARAMA-VA'!T:T, 'Ratios_MARAMA-VA'!AA:AA, V2250)</f>
        <v>5.1906839164927001E-3</v>
      </c>
      <c r="F2250" s="53">
        <f>SUMIFS('Ratios_MARAMA-VA'!J:J, 'Ratios_MARAMA-VA'!AA:AA, V2250)</f>
        <v>1.41358494457863E-5</v>
      </c>
      <c r="G2250" s="53"/>
      <c r="H2250" s="53">
        <f t="shared" si="27"/>
        <v>2.7233115468409739E-3</v>
      </c>
      <c r="I2250" s="53">
        <v>2.7789759816734998E-3</v>
      </c>
      <c r="J2250" s="53">
        <v>7.568017379285173E-6</v>
      </c>
      <c r="K2250" s="53">
        <v>2.6464850215873999E-3</v>
      </c>
      <c r="L2250" s="53">
        <v>7.20720321783065E-6</v>
      </c>
      <c r="M2250" s="43" t="s">
        <v>807</v>
      </c>
      <c r="N2250" s="43" t="s">
        <v>143</v>
      </c>
      <c r="O2250" s="43" t="s">
        <v>468</v>
      </c>
      <c r="P2250" s="43" t="s">
        <v>469</v>
      </c>
      <c r="Q2250" s="43" t="s">
        <v>808</v>
      </c>
      <c r="R2250" s="43" t="s">
        <v>109</v>
      </c>
      <c r="S2250" s="43" t="s">
        <v>330</v>
      </c>
      <c r="V2250" s="42" t="s">
        <v>2811</v>
      </c>
      <c r="W2250"/>
    </row>
    <row r="2251" spans="1:23" s="39" customFormat="1" x14ac:dyDescent="0.35">
      <c r="A2251" s="43" t="s">
        <v>811</v>
      </c>
      <c r="B2251" s="54">
        <v>51610</v>
      </c>
      <c r="C2251" s="54" t="s">
        <v>12</v>
      </c>
      <c r="D2251" s="53">
        <v>5.1906839164999998E-3</v>
      </c>
      <c r="E2251" s="53">
        <f>SUMIFS('Ratios_MARAMA-VA'!T:T, 'Ratios_MARAMA-VA'!AA:AA, V2251)</f>
        <v>5.1906839164927001E-3</v>
      </c>
      <c r="F2251" s="53">
        <f>SUMIFS('Ratios_MARAMA-VA'!J:J, 'Ratios_MARAMA-VA'!AA:AA, V2251)</f>
        <v>1.41358494457863E-5</v>
      </c>
      <c r="G2251" s="53"/>
      <c r="H2251" s="53">
        <f t="shared" si="27"/>
        <v>2.7233115468409739E-3</v>
      </c>
      <c r="I2251" s="53">
        <v>2.7789759816734998E-3</v>
      </c>
      <c r="J2251" s="53">
        <v>7.568017379285173E-6</v>
      </c>
      <c r="K2251" s="53">
        <v>2.6464850215873999E-3</v>
      </c>
      <c r="L2251" s="53">
        <v>7.20720321783065E-6</v>
      </c>
      <c r="M2251" s="43" t="s">
        <v>807</v>
      </c>
      <c r="N2251" s="43" t="s">
        <v>143</v>
      </c>
      <c r="O2251" s="43" t="s">
        <v>468</v>
      </c>
      <c r="P2251" s="43" t="s">
        <v>469</v>
      </c>
      <c r="Q2251" s="43" t="s">
        <v>808</v>
      </c>
      <c r="R2251" s="43" t="s">
        <v>109</v>
      </c>
      <c r="S2251" s="43" t="s">
        <v>330</v>
      </c>
      <c r="V2251" s="42" t="s">
        <v>2812</v>
      </c>
      <c r="W2251"/>
    </row>
    <row r="2252" spans="1:23" s="39" customFormat="1" x14ac:dyDescent="0.35">
      <c r="A2252" s="43" t="s">
        <v>811</v>
      </c>
      <c r="B2252" s="54">
        <v>51685</v>
      </c>
      <c r="C2252" s="54" t="s">
        <v>12</v>
      </c>
      <c r="D2252" s="53">
        <v>3.1144096949999998E-2</v>
      </c>
      <c r="E2252" s="53">
        <f>SUMIFS('Ratios_MARAMA-VA'!T:T, 'Ratios_MARAMA-VA'!AA:AA, V2252)</f>
        <v>3.1144096949956498E-2</v>
      </c>
      <c r="F2252" s="53">
        <f>SUMIFS('Ratios_MARAMA-VA'!J:J, 'Ratios_MARAMA-VA'!AA:AA, V2252)</f>
        <v>8.4815078839750301E-5</v>
      </c>
      <c r="G2252" s="53"/>
      <c r="H2252" s="53">
        <f t="shared" si="27"/>
        <v>2.7233115468409423E-3</v>
      </c>
      <c r="I2252" s="53">
        <v>1.66738523838535E-2</v>
      </c>
      <c r="J2252" s="53">
        <v>4.540809472726961E-5</v>
      </c>
      <c r="K2252" s="53">
        <v>1.5878906790498401E-2</v>
      </c>
      <c r="L2252" s="53">
        <v>4.3243210213775341E-5</v>
      </c>
      <c r="M2252" s="43" t="s">
        <v>807</v>
      </c>
      <c r="N2252" s="43" t="s">
        <v>143</v>
      </c>
      <c r="O2252" s="43" t="s">
        <v>468</v>
      </c>
      <c r="P2252" s="43" t="s">
        <v>469</v>
      </c>
      <c r="Q2252" s="43" t="s">
        <v>808</v>
      </c>
      <c r="R2252" s="43" t="s">
        <v>109</v>
      </c>
      <c r="S2252" s="43" t="s">
        <v>330</v>
      </c>
      <c r="V2252" s="42" t="s">
        <v>2813</v>
      </c>
      <c r="W2252"/>
    </row>
    <row r="2253" spans="1:23" s="39" customFormat="1" x14ac:dyDescent="0.35">
      <c r="A2253" s="43" t="s">
        <v>9</v>
      </c>
      <c r="B2253" s="54">
        <v>11001</v>
      </c>
      <c r="C2253" s="54" t="s">
        <v>12</v>
      </c>
      <c r="D2253" s="53">
        <v>18.907867800776199</v>
      </c>
      <c r="E2253" s="53">
        <f>SUMIFS('Ratios_MARAMA-VA'!T:T, 'Ratios_MARAMA-VA'!AA:AA, V2253)</f>
        <v>18.907867800749699</v>
      </c>
      <c r="F2253" s="53">
        <f>SUMIFS('Ratios_MARAMA-VA'!J:J, 'Ratios_MARAMA-VA'!AA:AA, V2253)</f>
        <v>5.1492014707924201E-2</v>
      </c>
      <c r="G2253" s="53"/>
      <c r="H2253" s="53">
        <f t="shared" si="27"/>
        <v>2.7233115468409683E-3</v>
      </c>
      <c r="I2253" s="53">
        <v>17.0131919170441</v>
      </c>
      <c r="J2253" s="53">
        <v>4.6332221996307626E-2</v>
      </c>
      <c r="K2253" s="53">
        <v>16.202067910905299</v>
      </c>
      <c r="L2253" s="53">
        <v>4.4123278624469929E-2</v>
      </c>
      <c r="M2253" s="43" t="s">
        <v>482</v>
      </c>
      <c r="N2253" s="43" t="s">
        <v>13</v>
      </c>
      <c r="O2253" s="43" t="s">
        <v>468</v>
      </c>
      <c r="P2253" s="43" t="s">
        <v>469</v>
      </c>
      <c r="Q2253" s="43" t="s">
        <v>480</v>
      </c>
      <c r="R2253" s="43" t="s">
        <v>483</v>
      </c>
      <c r="S2253" s="43" t="s">
        <v>330</v>
      </c>
      <c r="V2253" s="42" t="s">
        <v>2814</v>
      </c>
      <c r="W2253"/>
    </row>
    <row r="2254" spans="1:23" s="39" customFormat="1" x14ac:dyDescent="0.35">
      <c r="A2254" s="43" t="s">
        <v>9</v>
      </c>
      <c r="B2254" s="54">
        <v>11001</v>
      </c>
      <c r="C2254" s="54" t="s">
        <v>12</v>
      </c>
      <c r="D2254" s="53">
        <v>33.085393777490403</v>
      </c>
      <c r="E2254" s="53">
        <f>SUMIFS('Ratios_MARAMA-VA'!T:T, 'Ratios_MARAMA-VA'!AA:AA, V2254)</f>
        <v>33.085393777443898</v>
      </c>
      <c r="F2254" s="53">
        <f>SUMIFS('Ratios_MARAMA-VA'!J:J, 'Ratios_MARAMA-VA'!AA:AA, V2254)</f>
        <v>9.0101834905893394E-2</v>
      </c>
      <c r="G2254" s="53"/>
      <c r="H2254" s="53">
        <f t="shared" si="27"/>
        <v>2.7233115468409713E-3</v>
      </c>
      <c r="I2254" s="53">
        <v>29.7700491625138</v>
      </c>
      <c r="J2254" s="53">
        <v>8.1073118634297225E-2</v>
      </c>
      <c r="K2254" s="53">
        <v>28.350726929661299</v>
      </c>
      <c r="L2254" s="53">
        <v>7.7207862008881897E-2</v>
      </c>
      <c r="M2254" s="43" t="s">
        <v>479</v>
      </c>
      <c r="N2254" s="43" t="s">
        <v>13</v>
      </c>
      <c r="O2254" s="43" t="s">
        <v>468</v>
      </c>
      <c r="P2254" s="43" t="s">
        <v>469</v>
      </c>
      <c r="Q2254" s="43" t="s">
        <v>480</v>
      </c>
      <c r="R2254" s="43" t="s">
        <v>481</v>
      </c>
      <c r="S2254" s="43" t="s">
        <v>330</v>
      </c>
      <c r="V2254" s="42" t="s">
        <v>2815</v>
      </c>
      <c r="W2254"/>
    </row>
    <row r="2255" spans="1:23" s="39" customFormat="1" x14ac:dyDescent="0.35">
      <c r="A2255" s="43" t="s">
        <v>497</v>
      </c>
      <c r="B2255" s="54">
        <v>24009</v>
      </c>
      <c r="C2255" s="54" t="s">
        <v>12</v>
      </c>
      <c r="D2255" s="53">
        <v>9.8726933831572303</v>
      </c>
      <c r="E2255" s="53">
        <f>SUMIFS('Ratios_MARAMA-VA'!T:T, 'Ratios_MARAMA-VA'!AA:AA, V2255)</f>
        <v>9.8726933831434298</v>
      </c>
      <c r="F2255" s="53">
        <f>SUMIFS('Ratios_MARAMA-VA'!J:J, 'Ratios_MARAMA-VA'!AA:AA, V2255)</f>
        <v>2.6886419888734799E-2</v>
      </c>
      <c r="G2255" s="53"/>
      <c r="H2255" s="53">
        <f t="shared" si="27"/>
        <v>2.7233115468409553E-3</v>
      </c>
      <c r="I2255" s="53">
        <v>8.8833933596092596</v>
      </c>
      <c r="J2255" s="53">
        <v>2.4192247711354163E-2</v>
      </c>
      <c r="K2255" s="53">
        <v>8.4598670956908109</v>
      </c>
      <c r="L2255" s="53">
        <v>2.3038853746434641E-2</v>
      </c>
      <c r="M2255" s="43" t="s">
        <v>479</v>
      </c>
      <c r="N2255" s="43" t="s">
        <v>13</v>
      </c>
      <c r="O2255" s="43" t="s">
        <v>468</v>
      </c>
      <c r="P2255" s="43" t="s">
        <v>469</v>
      </c>
      <c r="Q2255" s="43" t="s">
        <v>480</v>
      </c>
      <c r="R2255" s="43" t="s">
        <v>481</v>
      </c>
      <c r="S2255" s="43" t="s">
        <v>330</v>
      </c>
      <c r="V2255" s="42" t="s">
        <v>2816</v>
      </c>
      <c r="W2255"/>
    </row>
    <row r="2256" spans="1:23" s="39" customFormat="1" x14ac:dyDescent="0.35">
      <c r="A2256" s="43" t="s">
        <v>497</v>
      </c>
      <c r="B2256" s="54">
        <v>24017</v>
      </c>
      <c r="C2256" s="54" t="s">
        <v>12</v>
      </c>
      <c r="D2256" s="53">
        <v>17.001263985650699</v>
      </c>
      <c r="E2256" s="53">
        <f>SUMIFS('Ratios_MARAMA-VA'!T:T, 'Ratios_MARAMA-VA'!AA:AA, V2256)</f>
        <v>17.0012639856268</v>
      </c>
      <c r="F2256" s="53">
        <f>SUMIFS('Ratios_MARAMA-VA'!J:J, 'Ratios_MARAMA-VA'!AA:AA, V2256)</f>
        <v>4.6299738522948899E-2</v>
      </c>
      <c r="G2256" s="53"/>
      <c r="H2256" s="53">
        <f t="shared" si="27"/>
        <v>2.7233115468409644E-3</v>
      </c>
      <c r="I2256" s="53">
        <v>15.2976406471559</v>
      </c>
      <c r="J2256" s="53">
        <v>4.1660241413823344E-2</v>
      </c>
      <c r="K2256" s="53">
        <v>14.568307572757201</v>
      </c>
      <c r="L2256" s="53">
        <v>3.967404023082035E-2</v>
      </c>
      <c r="M2256" s="43" t="s">
        <v>479</v>
      </c>
      <c r="N2256" s="43" t="s">
        <v>13</v>
      </c>
      <c r="O2256" s="43" t="s">
        <v>468</v>
      </c>
      <c r="P2256" s="43" t="s">
        <v>469</v>
      </c>
      <c r="Q2256" s="43" t="s">
        <v>480</v>
      </c>
      <c r="R2256" s="43" t="s">
        <v>481</v>
      </c>
      <c r="S2256" s="43" t="s">
        <v>330</v>
      </c>
      <c r="V2256" s="42" t="s">
        <v>2817</v>
      </c>
      <c r="W2256"/>
    </row>
    <row r="2257" spans="1:23" s="39" customFormat="1" x14ac:dyDescent="0.35">
      <c r="A2257" s="43" t="s">
        <v>497</v>
      </c>
      <c r="B2257" s="54">
        <v>24021</v>
      </c>
      <c r="C2257" s="54" t="s">
        <v>12</v>
      </c>
      <c r="D2257" s="53">
        <v>43.470406109423102</v>
      </c>
      <c r="E2257" s="53">
        <f>SUMIFS('Ratios_MARAMA-VA'!T:T, 'Ratios_MARAMA-VA'!AA:AA, V2257)</f>
        <v>43.470406109362301</v>
      </c>
      <c r="F2257" s="53">
        <f>SUMIFS('Ratios_MARAMA-VA'!J:J, 'Ratios_MARAMA-VA'!AA:AA, V2257)</f>
        <v>0.118383458903491</v>
      </c>
      <c r="G2257" s="53"/>
      <c r="H2257" s="53">
        <f t="shared" si="27"/>
        <v>2.7233115468409332E-3</v>
      </c>
      <c r="I2257" s="53">
        <v>39.114424198644898</v>
      </c>
      <c r="J2257" s="53">
        <v>0.10652076306820406</v>
      </c>
      <c r="K2257" s="53">
        <v>37.249597856326801</v>
      </c>
      <c r="L2257" s="53">
        <v>0.10144225995731605</v>
      </c>
      <c r="M2257" s="43" t="s">
        <v>479</v>
      </c>
      <c r="N2257" s="43" t="s">
        <v>13</v>
      </c>
      <c r="O2257" s="43" t="s">
        <v>468</v>
      </c>
      <c r="P2257" s="43" t="s">
        <v>469</v>
      </c>
      <c r="Q2257" s="43" t="s">
        <v>480</v>
      </c>
      <c r="R2257" s="43" t="s">
        <v>481</v>
      </c>
      <c r="S2257" s="43" t="s">
        <v>330</v>
      </c>
      <c r="V2257" s="42" t="s">
        <v>2818</v>
      </c>
      <c r="W2257"/>
    </row>
    <row r="2258" spans="1:23" s="39" customFormat="1" x14ac:dyDescent="0.35">
      <c r="A2258" s="43" t="s">
        <v>497</v>
      </c>
      <c r="B2258" s="54">
        <v>24031</v>
      </c>
      <c r="C2258" s="54" t="s">
        <v>12</v>
      </c>
      <c r="D2258" s="53">
        <v>108.600377815459</v>
      </c>
      <c r="E2258" s="53">
        <f>SUMIFS('Ratios_MARAMA-VA'!T:T, 'Ratios_MARAMA-VA'!AA:AA, V2258)</f>
        <v>108.600377815306</v>
      </c>
      <c r="F2258" s="53">
        <f>SUMIFS('Ratios_MARAMA-VA'!J:J, 'Ratios_MARAMA-VA'!AA:AA, V2258)</f>
        <v>0.295752662895716</v>
      </c>
      <c r="G2258" s="53"/>
      <c r="H2258" s="53">
        <f t="shared" si="27"/>
        <v>2.7233115468409813E-3</v>
      </c>
      <c r="I2258" s="53">
        <v>97.718002341969296</v>
      </c>
      <c r="J2258" s="53">
        <v>0.26611656411211904</v>
      </c>
      <c r="K2258" s="53">
        <v>93.059181239028902</v>
      </c>
      <c r="L2258" s="53">
        <v>0.25342914280781503</v>
      </c>
      <c r="M2258" s="43" t="s">
        <v>479</v>
      </c>
      <c r="N2258" s="43" t="s">
        <v>13</v>
      </c>
      <c r="O2258" s="43" t="s">
        <v>468</v>
      </c>
      <c r="P2258" s="43" t="s">
        <v>469</v>
      </c>
      <c r="Q2258" s="43" t="s">
        <v>480</v>
      </c>
      <c r="R2258" s="43" t="s">
        <v>481</v>
      </c>
      <c r="S2258" s="43" t="s">
        <v>330</v>
      </c>
      <c r="V2258" s="42" t="s">
        <v>2819</v>
      </c>
      <c r="W2258"/>
    </row>
    <row r="2259" spans="1:23" s="39" customFormat="1" x14ac:dyDescent="0.35">
      <c r="A2259" s="43" t="s">
        <v>497</v>
      </c>
      <c r="B2259" s="54">
        <v>24033</v>
      </c>
      <c r="C2259" s="54" t="s">
        <v>12</v>
      </c>
      <c r="D2259" s="53">
        <v>119.992397302648</v>
      </c>
      <c r="E2259" s="53">
        <f>SUMIFS('Ratios_MARAMA-VA'!T:T, 'Ratios_MARAMA-VA'!AA:AA, V2259)</f>
        <v>119.99239730248</v>
      </c>
      <c r="F2259" s="53">
        <f>SUMIFS('Ratios_MARAMA-VA'!J:J, 'Ratios_MARAMA-VA'!AA:AA, V2259)</f>
        <v>0.326776681106972</v>
      </c>
      <c r="G2259" s="53"/>
      <c r="H2259" s="53">
        <f t="shared" si="27"/>
        <v>2.7233115468409614E-3</v>
      </c>
      <c r="I2259" s="53">
        <v>107.96847668949501</v>
      </c>
      <c r="J2259" s="53">
        <v>0.29403179926333095</v>
      </c>
      <c r="K2259" s="53">
        <v>102.820952122905</v>
      </c>
      <c r="L2259" s="53">
        <v>0.28001348617348887</v>
      </c>
      <c r="M2259" s="43" t="s">
        <v>479</v>
      </c>
      <c r="N2259" s="43" t="s">
        <v>13</v>
      </c>
      <c r="O2259" s="43" t="s">
        <v>468</v>
      </c>
      <c r="P2259" s="43" t="s">
        <v>469</v>
      </c>
      <c r="Q2259" s="43" t="s">
        <v>480</v>
      </c>
      <c r="R2259" s="43" t="s">
        <v>481</v>
      </c>
      <c r="S2259" s="43" t="s">
        <v>330</v>
      </c>
      <c r="V2259" s="42" t="s">
        <v>2820</v>
      </c>
      <c r="W2259"/>
    </row>
    <row r="2260" spans="1:23" s="39" customFormat="1" x14ac:dyDescent="0.35">
      <c r="A2260" s="43" t="s">
        <v>811</v>
      </c>
      <c r="B2260" s="54">
        <v>51013</v>
      </c>
      <c r="C2260" s="54" t="s">
        <v>12</v>
      </c>
      <c r="D2260" s="53">
        <v>20.9289502020494</v>
      </c>
      <c r="E2260" s="53">
        <f>SUMIFS('Ratios_MARAMA-VA'!T:T, 'Ratios_MARAMA-VA'!AA:AA, V2260)</f>
        <v>20.928950202020001</v>
      </c>
      <c r="F2260" s="53">
        <f>SUMIFS('Ratios_MARAMA-VA'!J:J, 'Ratios_MARAMA-VA'!AA:AA, V2260)</f>
        <v>5.6996051748420699E-2</v>
      </c>
      <c r="G2260" s="53"/>
      <c r="H2260" s="53">
        <f t="shared" si="27"/>
        <v>2.7233115468409692E-3</v>
      </c>
      <c r="I2260" s="53">
        <v>18.831750367701801</v>
      </c>
      <c r="J2260" s="53">
        <v>5.1284723223588985E-2</v>
      </c>
      <c r="K2260" s="53">
        <v>17.933924440895399</v>
      </c>
      <c r="L2260" s="53">
        <v>4.8839663510063913E-2</v>
      </c>
      <c r="M2260" s="43" t="s">
        <v>479</v>
      </c>
      <c r="N2260" s="43" t="s">
        <v>13</v>
      </c>
      <c r="O2260" s="43" t="s">
        <v>468</v>
      </c>
      <c r="P2260" s="43" t="s">
        <v>469</v>
      </c>
      <c r="Q2260" s="43" t="s">
        <v>480</v>
      </c>
      <c r="R2260" s="43" t="s">
        <v>481</v>
      </c>
      <c r="S2260" s="43" t="s">
        <v>330</v>
      </c>
      <c r="V2260" s="42" t="s">
        <v>2822</v>
      </c>
      <c r="W2260"/>
    </row>
    <row r="2261" spans="1:23" s="39" customFormat="1" x14ac:dyDescent="0.35">
      <c r="A2261" s="43" t="s">
        <v>811</v>
      </c>
      <c r="B2261" s="54">
        <v>51059</v>
      </c>
      <c r="C2261" s="54" t="s">
        <v>12</v>
      </c>
      <c r="D2261" s="53">
        <v>250.87727189003499</v>
      </c>
      <c r="E2261" s="53">
        <f>SUMIFS('Ratios_MARAMA-VA'!T:T, 'Ratios_MARAMA-VA'!AA:AA, V2261)</f>
        <v>250.87727188968299</v>
      </c>
      <c r="F2261" s="53">
        <f>SUMIFS('Ratios_MARAMA-VA'!J:J, 'Ratios_MARAMA-VA'!AA:AA, V2261)</f>
        <v>0.683216971377132</v>
      </c>
      <c r="G2261" s="53"/>
      <c r="H2261" s="53">
        <f t="shared" si="27"/>
        <v>2.7233115468409575E-3</v>
      </c>
      <c r="I2261" s="53">
        <v>225.73794249367401</v>
      </c>
      <c r="J2261" s="53">
        <v>0.61475474535314245</v>
      </c>
      <c r="K2261" s="53">
        <v>214.975619635871</v>
      </c>
      <c r="L2261" s="53">
        <v>0.58544558724365714</v>
      </c>
      <c r="M2261" s="43" t="s">
        <v>479</v>
      </c>
      <c r="N2261" s="43" t="s">
        <v>13</v>
      </c>
      <c r="O2261" s="43" t="s">
        <v>468</v>
      </c>
      <c r="P2261" s="43" t="s">
        <v>469</v>
      </c>
      <c r="Q2261" s="43" t="s">
        <v>480</v>
      </c>
      <c r="R2261" s="43" t="s">
        <v>481</v>
      </c>
      <c r="S2261" s="43" t="s">
        <v>330</v>
      </c>
      <c r="V2261" s="42" t="s">
        <v>2823</v>
      </c>
      <c r="W2261"/>
    </row>
    <row r="2262" spans="1:23" s="39" customFormat="1" x14ac:dyDescent="0.35">
      <c r="A2262" s="43" t="s">
        <v>811</v>
      </c>
      <c r="B2262" s="54">
        <v>51107</v>
      </c>
      <c r="C2262" s="54" t="s">
        <v>12</v>
      </c>
      <c r="D2262" s="53">
        <v>46.672851055236798</v>
      </c>
      <c r="E2262" s="53">
        <f>SUMIFS('Ratios_MARAMA-VA'!T:T, 'Ratios_MARAMA-VA'!AA:AA, V2262)</f>
        <v>46.672851055171499</v>
      </c>
      <c r="F2262" s="53">
        <f>SUMIFS('Ratios_MARAMA-VA'!J:J, 'Ratios_MARAMA-VA'!AA:AA, V2262)</f>
        <v>0.127104714202536</v>
      </c>
      <c r="G2262" s="53"/>
      <c r="H2262" s="53">
        <f t="shared" si="27"/>
        <v>2.7233115468409423E-3</v>
      </c>
      <c r="I2262" s="53">
        <v>41.995965948405903</v>
      </c>
      <c r="J2262" s="53">
        <v>0.11436809898803282</v>
      </c>
      <c r="K2262" s="53">
        <v>39.993758701944699</v>
      </c>
      <c r="L2262" s="53">
        <v>0.10891546487457641</v>
      </c>
      <c r="M2262" s="43" t="s">
        <v>479</v>
      </c>
      <c r="N2262" s="43" t="s">
        <v>13</v>
      </c>
      <c r="O2262" s="43" t="s">
        <v>468</v>
      </c>
      <c r="P2262" s="43" t="s">
        <v>469</v>
      </c>
      <c r="Q2262" s="43" t="s">
        <v>480</v>
      </c>
      <c r="R2262" s="43" t="s">
        <v>481</v>
      </c>
      <c r="S2262" s="43" t="s">
        <v>330</v>
      </c>
      <c r="V2262" s="42" t="s">
        <v>2826</v>
      </c>
      <c r="W2262"/>
    </row>
    <row r="2263" spans="1:23" s="39" customFormat="1" x14ac:dyDescent="0.35">
      <c r="A2263" s="43" t="s">
        <v>811</v>
      </c>
      <c r="B2263" s="54">
        <v>51153</v>
      </c>
      <c r="C2263" s="54" t="s">
        <v>12</v>
      </c>
      <c r="D2263" s="53">
        <v>76.866607989567896</v>
      </c>
      <c r="E2263" s="53">
        <f>SUMIFS('Ratios_MARAMA-VA'!T:T, 'Ratios_MARAMA-VA'!AA:AA, V2263)</f>
        <v>76.866607989459894</v>
      </c>
      <c r="F2263" s="53">
        <f>SUMIFS('Ratios_MARAMA-VA'!J:J, 'Ratios_MARAMA-VA'!AA:AA, V2263)</f>
        <v>0.20933172110419401</v>
      </c>
      <c r="G2263" s="53"/>
      <c r="H2263" s="53">
        <f t="shared" si="27"/>
        <v>2.723311546840964E-3</v>
      </c>
      <c r="I2263" s="53">
        <v>69.164136724344303</v>
      </c>
      <c r="J2263" s="53">
        <v>0.18835549216869402</v>
      </c>
      <c r="K2263" s="53">
        <v>65.866654868233496</v>
      </c>
      <c r="L2263" s="53">
        <v>0.17937542175444887</v>
      </c>
      <c r="M2263" s="43" t="s">
        <v>479</v>
      </c>
      <c r="N2263" s="43" t="s">
        <v>13</v>
      </c>
      <c r="O2263" s="43" t="s">
        <v>468</v>
      </c>
      <c r="P2263" s="43" t="s">
        <v>469</v>
      </c>
      <c r="Q2263" s="43" t="s">
        <v>480</v>
      </c>
      <c r="R2263" s="43" t="s">
        <v>481</v>
      </c>
      <c r="S2263" s="43" t="s">
        <v>330</v>
      </c>
      <c r="V2263" s="42" t="s">
        <v>2832</v>
      </c>
      <c r="W2263"/>
    </row>
    <row r="2264" spans="1:23" s="39" customFormat="1" x14ac:dyDescent="0.35">
      <c r="A2264" s="43" t="s">
        <v>811</v>
      </c>
      <c r="B2264" s="54">
        <v>51510</v>
      </c>
      <c r="C2264" s="54" t="s">
        <v>12</v>
      </c>
      <c r="D2264" s="53">
        <v>19.159201766399899</v>
      </c>
      <c r="E2264" s="53">
        <f>SUMIFS('Ratios_MARAMA-VA'!T:T, 'Ratios_MARAMA-VA'!AA:AA, V2264)</f>
        <v>19.159201766373101</v>
      </c>
      <c r="F2264" s="53">
        <f>SUMIFS('Ratios_MARAMA-VA'!J:J, 'Ratios_MARAMA-VA'!AA:AA, V2264)</f>
        <v>5.2176475398619498E-2</v>
      </c>
      <c r="G2264" s="53"/>
      <c r="H2264" s="53">
        <f t="shared" si="27"/>
        <v>2.7233115468409557E-3</v>
      </c>
      <c r="I2264" s="53">
        <v>17.239340789962</v>
      </c>
      <c r="J2264" s="53">
        <v>4.69480958332298E-2</v>
      </c>
      <c r="K2264" s="53">
        <v>16.4174348693724</v>
      </c>
      <c r="L2264" s="53">
        <v>4.4709789949271196E-2</v>
      </c>
      <c r="M2264" s="43" t="s">
        <v>479</v>
      </c>
      <c r="N2264" s="43" t="s">
        <v>13</v>
      </c>
      <c r="O2264" s="43" t="s">
        <v>468</v>
      </c>
      <c r="P2264" s="43" t="s">
        <v>469</v>
      </c>
      <c r="Q2264" s="43" t="s">
        <v>480</v>
      </c>
      <c r="R2264" s="43" t="s">
        <v>481</v>
      </c>
      <c r="S2264" s="43" t="s">
        <v>330</v>
      </c>
      <c r="V2264" s="42" t="s">
        <v>2821</v>
      </c>
      <c r="W2264"/>
    </row>
    <row r="2265" spans="1:23" s="39" customFormat="1" x14ac:dyDescent="0.35">
      <c r="A2265" s="43" t="s">
        <v>811</v>
      </c>
      <c r="B2265" s="54">
        <v>51600</v>
      </c>
      <c r="C2265" s="54" t="s">
        <v>12</v>
      </c>
      <c r="D2265" s="53">
        <v>9.6285964291612594</v>
      </c>
      <c r="E2265" s="53">
        <f>SUMIFS('Ratios_MARAMA-VA'!T:T, 'Ratios_MARAMA-VA'!AA:AA, V2265)</f>
        <v>9.6285964291477608</v>
      </c>
      <c r="F2265" s="53">
        <f>SUMIFS('Ratios_MARAMA-VA'!J:J, 'Ratios_MARAMA-VA'!AA:AA, V2265)</f>
        <v>2.6221667835369701E-2</v>
      </c>
      <c r="G2265" s="53"/>
      <c r="H2265" s="53">
        <f t="shared" si="27"/>
        <v>2.7233115468409566E-3</v>
      </c>
      <c r="I2265" s="53">
        <v>8.6637563085966303</v>
      </c>
      <c r="J2265" s="53">
        <v>2.3594107594217387E-2</v>
      </c>
      <c r="K2265" s="53">
        <v>8.2507015003334505</v>
      </c>
      <c r="L2265" s="53">
        <v>2.2469230665396092E-2</v>
      </c>
      <c r="M2265" s="43" t="s">
        <v>479</v>
      </c>
      <c r="N2265" s="43" t="s">
        <v>13</v>
      </c>
      <c r="O2265" s="43" t="s">
        <v>468</v>
      </c>
      <c r="P2265" s="43" t="s">
        <v>469</v>
      </c>
      <c r="Q2265" s="43" t="s">
        <v>480</v>
      </c>
      <c r="R2265" s="43" t="s">
        <v>481</v>
      </c>
      <c r="S2265" s="43" t="s">
        <v>330</v>
      </c>
      <c r="V2265" s="42" t="s">
        <v>2824</v>
      </c>
      <c r="W2265"/>
    </row>
    <row r="2266" spans="1:23" s="39" customFormat="1" x14ac:dyDescent="0.35">
      <c r="A2266" s="43" t="s">
        <v>811</v>
      </c>
      <c r="B2266" s="54">
        <v>51610</v>
      </c>
      <c r="C2266" s="54" t="s">
        <v>12</v>
      </c>
      <c r="D2266" s="53">
        <v>2.0696014260732798</v>
      </c>
      <c r="E2266" s="53">
        <f>SUMIFS('Ratios_MARAMA-VA'!T:T, 'Ratios_MARAMA-VA'!AA:AA, V2266)</f>
        <v>2.0696014260703799</v>
      </c>
      <c r="F2266" s="53">
        <f>SUMIFS('Ratios_MARAMA-VA'!J:J, 'Ratios_MARAMA-VA'!AA:AA, V2266)</f>
        <v>5.6361694609759899E-3</v>
      </c>
      <c r="G2266" s="53"/>
      <c r="H2266" s="53">
        <f t="shared" si="27"/>
        <v>2.7233115468409635E-3</v>
      </c>
      <c r="I2266" s="53">
        <v>1.86221559324248</v>
      </c>
      <c r="J2266" s="53">
        <v>5.0713932277845408E-3</v>
      </c>
      <c r="K2266" s="53">
        <v>1.7734322667714599</v>
      </c>
      <c r="L2266" s="53">
        <v>4.8296085696390607E-3</v>
      </c>
      <c r="M2266" s="43" t="s">
        <v>479</v>
      </c>
      <c r="N2266" s="43" t="s">
        <v>13</v>
      </c>
      <c r="O2266" s="43" t="s">
        <v>468</v>
      </c>
      <c r="P2266" s="43" t="s">
        <v>469</v>
      </c>
      <c r="Q2266" s="43" t="s">
        <v>480</v>
      </c>
      <c r="R2266" s="43" t="s">
        <v>481</v>
      </c>
      <c r="S2266" s="43" t="s">
        <v>330</v>
      </c>
      <c r="V2266" s="42" t="s">
        <v>2825</v>
      </c>
      <c r="W2266"/>
    </row>
    <row r="2267" spans="1:23" s="39" customFormat="1" x14ac:dyDescent="0.35">
      <c r="A2267" s="43" t="s">
        <v>811</v>
      </c>
      <c r="B2267" s="54">
        <v>51683</v>
      </c>
      <c r="C2267" s="54" t="s">
        <v>12</v>
      </c>
      <c r="D2267" s="53">
        <v>11.1263115200546</v>
      </c>
      <c r="E2267" s="53">
        <f>SUMIFS('Ratios_MARAMA-VA'!T:T, 'Ratios_MARAMA-VA'!AA:AA, V2267)</f>
        <v>11.126311520039</v>
      </c>
      <c r="F2267" s="53">
        <f>SUMIFS('Ratios_MARAMA-VA'!J:J, 'Ratios_MARAMA-VA'!AA:AA, V2267)</f>
        <v>3.0300412636271801E-2</v>
      </c>
      <c r="G2267" s="53"/>
      <c r="H2267" s="53">
        <f t="shared" si="27"/>
        <v>2.7233115468409601E-3</v>
      </c>
      <c r="I2267" s="53">
        <v>10.011391829793499</v>
      </c>
      <c r="J2267" s="53">
        <v>2.7264138970025883E-2</v>
      </c>
      <c r="K2267" s="53">
        <v>9.5340869073778691</v>
      </c>
      <c r="L2267" s="53">
        <v>2.5964288963447369E-2</v>
      </c>
      <c r="M2267" s="43" t="s">
        <v>479</v>
      </c>
      <c r="N2267" s="43" t="s">
        <v>13</v>
      </c>
      <c r="O2267" s="43" t="s">
        <v>468</v>
      </c>
      <c r="P2267" s="43" t="s">
        <v>469</v>
      </c>
      <c r="Q2267" s="43" t="s">
        <v>480</v>
      </c>
      <c r="R2267" s="43" t="s">
        <v>481</v>
      </c>
      <c r="S2267" s="43" t="s">
        <v>330</v>
      </c>
      <c r="V2267" s="42" t="s">
        <v>2827</v>
      </c>
      <c r="W2267"/>
    </row>
    <row r="2268" spans="1:23" s="39" customFormat="1" x14ac:dyDescent="0.35">
      <c r="A2268" s="43" t="s">
        <v>811</v>
      </c>
      <c r="B2268" s="54">
        <v>51685</v>
      </c>
      <c r="C2268" s="54" t="s">
        <v>12</v>
      </c>
      <c r="D2268" s="53">
        <v>4.4754012821058504</v>
      </c>
      <c r="E2268" s="53">
        <f>SUMIFS('Ratios_MARAMA-VA'!T:T, 'Ratios_MARAMA-VA'!AA:AA, V2268)</f>
        <v>4.4754012820995399</v>
      </c>
      <c r="F2268" s="53">
        <f>SUMIFS('Ratios_MARAMA-VA'!J:J, 'Ratios_MARAMA-VA'!AA:AA, V2268)</f>
        <v>1.2187911988288599E-2</v>
      </c>
      <c r="G2268" s="53"/>
      <c r="H2268" s="53">
        <f t="shared" si="27"/>
        <v>2.7233115468409791E-3</v>
      </c>
      <c r="I2268" s="53">
        <v>4.0269406217831802</v>
      </c>
      <c r="J2268" s="53">
        <v>1.0966613893745127E-2</v>
      </c>
      <c r="K2268" s="53">
        <v>3.8349514744467701</v>
      </c>
      <c r="L2268" s="53">
        <v>1.0443767631935727E-2</v>
      </c>
      <c r="M2268" s="43" t="s">
        <v>479</v>
      </c>
      <c r="N2268" s="43" t="s">
        <v>13</v>
      </c>
      <c r="O2268" s="43" t="s">
        <v>468</v>
      </c>
      <c r="P2268" s="43" t="s">
        <v>469</v>
      </c>
      <c r="Q2268" s="43" t="s">
        <v>480</v>
      </c>
      <c r="R2268" s="43" t="s">
        <v>481</v>
      </c>
      <c r="S2268" s="43" t="s">
        <v>330</v>
      </c>
      <c r="V2268" s="42" t="s">
        <v>2830</v>
      </c>
      <c r="W2268"/>
    </row>
    <row r="2269" spans="1:23" s="39" customFormat="1" x14ac:dyDescent="0.35">
      <c r="A2269" s="43" t="s">
        <v>9</v>
      </c>
      <c r="B2269" s="54">
        <v>11001</v>
      </c>
      <c r="C2269" s="54" t="s">
        <v>12</v>
      </c>
      <c r="D2269" s="53">
        <v>49.858510000000003</v>
      </c>
      <c r="E2269" s="53">
        <f>SUMIFS('Ratios_MARAMA-VA'!T:T, 'Ratios_MARAMA-VA'!AA:AA, V2269)</f>
        <v>49.858509999930099</v>
      </c>
      <c r="F2269" s="53">
        <f>SUMIFS('Ratios_MARAMA-VA'!J:J, 'Ratios_MARAMA-VA'!AA:AA, V2269)</f>
        <v>0.135780255991095</v>
      </c>
      <c r="G2269" s="53"/>
      <c r="H2269" s="53">
        <f t="shared" si="27"/>
        <v>2.7233115468409579E-3</v>
      </c>
      <c r="I2269" s="53">
        <v>44.8624037498844</v>
      </c>
      <c r="J2269" s="53">
        <v>0.12217430215110128</v>
      </c>
      <c r="K2269" s="53">
        <v>42.7235356978425</v>
      </c>
      <c r="L2269" s="53">
        <v>0.11634949808780634</v>
      </c>
      <c r="M2269" s="43" t="s">
        <v>484</v>
      </c>
      <c r="N2269" s="43" t="s">
        <v>13</v>
      </c>
      <c r="O2269" s="43" t="s">
        <v>468</v>
      </c>
      <c r="P2269" s="43" t="s">
        <v>469</v>
      </c>
      <c r="Q2269" s="43" t="s">
        <v>480</v>
      </c>
      <c r="R2269" s="43" t="s">
        <v>183</v>
      </c>
      <c r="S2269" s="43" t="s">
        <v>330</v>
      </c>
      <c r="V2269" s="42" t="s">
        <v>2833</v>
      </c>
      <c r="W2269"/>
    </row>
    <row r="2270" spans="1:23" s="39" customFormat="1" x14ac:dyDescent="0.35">
      <c r="A2270" s="43" t="s">
        <v>497</v>
      </c>
      <c r="B2270" s="54">
        <v>24009</v>
      </c>
      <c r="C2270" s="54" t="s">
        <v>12</v>
      </c>
      <c r="D2270" s="53">
        <v>13.01962</v>
      </c>
      <c r="E2270" s="53">
        <f>SUMIFS('Ratios_MARAMA-VA'!T:T, 'Ratios_MARAMA-VA'!AA:AA, V2270)</f>
        <v>13.0196199999817</v>
      </c>
      <c r="F2270" s="53">
        <f>SUMIFS('Ratios_MARAMA-VA'!J:J, 'Ratios_MARAMA-VA'!AA:AA, V2270)</f>
        <v>3.5456481481431802E-2</v>
      </c>
      <c r="G2270" s="53"/>
      <c r="H2270" s="53">
        <f t="shared" si="27"/>
        <v>2.7233115468409709E-3</v>
      </c>
      <c r="I2270" s="53">
        <v>11.7149800326979</v>
      </c>
      <c r="J2270" s="53">
        <v>3.1903540394057607E-2</v>
      </c>
      <c r="K2270" s="53">
        <v>11.156454531881201</v>
      </c>
      <c r="L2270" s="53">
        <v>3.0382501448478351E-2</v>
      </c>
      <c r="M2270" s="43" t="s">
        <v>484</v>
      </c>
      <c r="N2270" s="43" t="s">
        <v>13</v>
      </c>
      <c r="O2270" s="43" t="s">
        <v>468</v>
      </c>
      <c r="P2270" s="43" t="s">
        <v>469</v>
      </c>
      <c r="Q2270" s="43" t="s">
        <v>480</v>
      </c>
      <c r="R2270" s="43" t="s">
        <v>183</v>
      </c>
      <c r="S2270" s="43" t="s">
        <v>330</v>
      </c>
      <c r="V2270" s="42" t="s">
        <v>2834</v>
      </c>
      <c r="W2270"/>
    </row>
    <row r="2271" spans="1:23" s="39" customFormat="1" x14ac:dyDescent="0.35">
      <c r="A2271" s="43" t="s">
        <v>497</v>
      </c>
      <c r="B2271" s="54">
        <v>24017</v>
      </c>
      <c r="C2271" s="54" t="s">
        <v>12</v>
      </c>
      <c r="D2271" s="53">
        <v>22.426179999999999</v>
      </c>
      <c r="E2271" s="53">
        <f>SUMIFS('Ratios_MARAMA-VA'!T:T, 'Ratios_MARAMA-VA'!AA:AA, V2271)</f>
        <v>22.4261799999686</v>
      </c>
      <c r="F2271" s="53">
        <f>SUMIFS('Ratios_MARAMA-VA'!J:J, 'Ratios_MARAMA-VA'!AA:AA, V2271)</f>
        <v>6.1073474945448097E-2</v>
      </c>
      <c r="G2271" s="53"/>
      <c r="H2271" s="53">
        <f t="shared" si="27"/>
        <v>2.7233115468409514E-3</v>
      </c>
      <c r="I2271" s="53">
        <v>20.178949225068799</v>
      </c>
      <c r="J2271" s="53">
        <v>5.4953565427747125E-2</v>
      </c>
      <c r="K2271" s="53">
        <v>19.216894002573301</v>
      </c>
      <c r="L2271" s="53">
        <v>5.2333589331626497E-2</v>
      </c>
      <c r="M2271" s="43" t="s">
        <v>484</v>
      </c>
      <c r="N2271" s="43" t="s">
        <v>13</v>
      </c>
      <c r="O2271" s="43" t="s">
        <v>468</v>
      </c>
      <c r="P2271" s="43" t="s">
        <v>469</v>
      </c>
      <c r="Q2271" s="43" t="s">
        <v>480</v>
      </c>
      <c r="R2271" s="43" t="s">
        <v>183</v>
      </c>
      <c r="S2271" s="43" t="s">
        <v>330</v>
      </c>
      <c r="V2271" s="42" t="s">
        <v>2835</v>
      </c>
      <c r="W2271"/>
    </row>
    <row r="2272" spans="1:23" s="39" customFormat="1" x14ac:dyDescent="0.35">
      <c r="A2272" s="43" t="s">
        <v>497</v>
      </c>
      <c r="B2272" s="54">
        <v>24021</v>
      </c>
      <c r="C2272" s="54" t="s">
        <v>12</v>
      </c>
      <c r="D2272" s="53">
        <v>57.287599999999998</v>
      </c>
      <c r="E2272" s="53">
        <f>SUMIFS('Ratios_MARAMA-VA'!T:T, 'Ratios_MARAMA-VA'!AA:AA, V2272)</f>
        <v>57.287599999919998</v>
      </c>
      <c r="F2272" s="53">
        <f>SUMIFS('Ratios_MARAMA-VA'!J:J, 'Ratios_MARAMA-VA'!AA:AA, V2272)</f>
        <v>0.15601198257058699</v>
      </c>
      <c r="G2272" s="53"/>
      <c r="H2272" s="53">
        <f t="shared" si="27"/>
        <v>2.7233115468409371E-3</v>
      </c>
      <c r="I2272" s="53">
        <v>51.547056682236999</v>
      </c>
      <c r="J2272" s="53">
        <v>0.14037869466840031</v>
      </c>
      <c r="K2272" s="53">
        <v>49.089489911425801</v>
      </c>
      <c r="L2272" s="53">
        <v>0.13368597470431756</v>
      </c>
      <c r="M2272" s="43" t="s">
        <v>484</v>
      </c>
      <c r="N2272" s="43" t="s">
        <v>13</v>
      </c>
      <c r="O2272" s="43" t="s">
        <v>468</v>
      </c>
      <c r="P2272" s="43" t="s">
        <v>469</v>
      </c>
      <c r="Q2272" s="43" t="s">
        <v>480</v>
      </c>
      <c r="R2272" s="43" t="s">
        <v>183</v>
      </c>
      <c r="S2272" s="43" t="s">
        <v>330</v>
      </c>
      <c r="V2272" s="42" t="s">
        <v>2836</v>
      </c>
      <c r="W2272"/>
    </row>
    <row r="2273" spans="1:23" s="39" customFormat="1" x14ac:dyDescent="0.35">
      <c r="A2273" s="43" t="s">
        <v>497</v>
      </c>
      <c r="B2273" s="54">
        <v>24031</v>
      </c>
      <c r="C2273" s="54" t="s">
        <v>12</v>
      </c>
      <c r="D2273" s="53">
        <v>143.1388</v>
      </c>
      <c r="E2273" s="53">
        <f>SUMIFS('Ratios_MARAMA-VA'!T:T, 'Ratios_MARAMA-VA'!AA:AA, V2273)</f>
        <v>143.1387999998</v>
      </c>
      <c r="F2273" s="53">
        <f>SUMIFS('Ratios_MARAMA-VA'!J:J, 'Ratios_MARAMA-VA'!AA:AA, V2273)</f>
        <v>0.38981154684041402</v>
      </c>
      <c r="G2273" s="53"/>
      <c r="H2273" s="53">
        <f t="shared" si="27"/>
        <v>2.7233115468409592E-3</v>
      </c>
      <c r="I2273" s="53">
        <v>128.79547820169401</v>
      </c>
      <c r="J2273" s="53">
        <v>0.35075021296757636</v>
      </c>
      <c r="K2273" s="53">
        <v>122.65500175489299</v>
      </c>
      <c r="L2273" s="53">
        <v>0.33402778255689819</v>
      </c>
      <c r="M2273" s="43" t="s">
        <v>484</v>
      </c>
      <c r="N2273" s="43" t="s">
        <v>13</v>
      </c>
      <c r="O2273" s="43" t="s">
        <v>468</v>
      </c>
      <c r="P2273" s="43" t="s">
        <v>469</v>
      </c>
      <c r="Q2273" s="43" t="s">
        <v>480</v>
      </c>
      <c r="R2273" s="43" t="s">
        <v>183</v>
      </c>
      <c r="S2273" s="43" t="s">
        <v>330</v>
      </c>
      <c r="V2273" s="42" t="s">
        <v>2837</v>
      </c>
      <c r="W2273"/>
    </row>
    <row r="2274" spans="1:23" s="39" customFormat="1" x14ac:dyDescent="0.35">
      <c r="A2274" s="43" t="s">
        <v>497</v>
      </c>
      <c r="B2274" s="54">
        <v>24033</v>
      </c>
      <c r="C2274" s="54" t="s">
        <v>12</v>
      </c>
      <c r="D2274" s="53">
        <v>158.06970000000001</v>
      </c>
      <c r="E2274" s="53">
        <f>SUMIFS('Ratios_MARAMA-VA'!T:T, 'Ratios_MARAMA-VA'!AA:AA, V2274)</f>
        <v>158.06969999977801</v>
      </c>
      <c r="F2274" s="53">
        <f>SUMIFS('Ratios_MARAMA-VA'!J:J, 'Ratios_MARAMA-VA'!AA:AA, V2274)</f>
        <v>0.43047303921508301</v>
      </c>
      <c r="G2274" s="53"/>
      <c r="H2274" s="53">
        <f t="shared" si="27"/>
        <v>2.7233115468409666E-3</v>
      </c>
      <c r="I2274" s="53">
        <v>142.230217108837</v>
      </c>
      <c r="J2274" s="53">
        <v>0.3873371925621934</v>
      </c>
      <c r="K2274" s="53">
        <v>135.44922362696499</v>
      </c>
      <c r="L2274" s="53">
        <v>0.36887043471395803</v>
      </c>
      <c r="M2274" s="43" t="s">
        <v>484</v>
      </c>
      <c r="N2274" s="43" t="s">
        <v>13</v>
      </c>
      <c r="O2274" s="43" t="s">
        <v>468</v>
      </c>
      <c r="P2274" s="43" t="s">
        <v>469</v>
      </c>
      <c r="Q2274" s="43" t="s">
        <v>480</v>
      </c>
      <c r="R2274" s="43" t="s">
        <v>183</v>
      </c>
      <c r="S2274" s="43" t="s">
        <v>330</v>
      </c>
      <c r="V2274" s="42" t="s">
        <v>2838</v>
      </c>
      <c r="W2274"/>
    </row>
    <row r="2275" spans="1:23" s="39" customFormat="1" x14ac:dyDescent="0.35">
      <c r="A2275" s="43" t="s">
        <v>811</v>
      </c>
      <c r="B2275" s="54">
        <v>51013</v>
      </c>
      <c r="C2275" s="54" t="s">
        <v>12</v>
      </c>
      <c r="D2275" s="53">
        <v>27.02309</v>
      </c>
      <c r="E2275" s="53">
        <f>SUMIFS('Ratios_MARAMA-VA'!T:T, 'Ratios_MARAMA-VA'!AA:AA, V2275)</f>
        <v>27.023089999962199</v>
      </c>
      <c r="F2275" s="53">
        <f>SUMIFS('Ratios_MARAMA-VA'!J:J, 'Ratios_MARAMA-VA'!AA:AA, V2275)</f>
        <v>7.3592293028219499E-2</v>
      </c>
      <c r="G2275" s="53"/>
      <c r="H2275" s="53">
        <f t="shared" si="27"/>
        <v>2.7233115468409588E-3</v>
      </c>
      <c r="I2275" s="53">
        <v>24.3152227001863</v>
      </c>
      <c r="J2275" s="53">
        <v>6.6217926743426747E-2</v>
      </c>
      <c r="K2275" s="53">
        <v>23.155965757520899</v>
      </c>
      <c r="L2275" s="53">
        <v>6.3060908925710521E-2</v>
      </c>
      <c r="M2275" s="43" t="s">
        <v>484</v>
      </c>
      <c r="N2275" s="43" t="s">
        <v>13</v>
      </c>
      <c r="O2275" s="43" t="s">
        <v>468</v>
      </c>
      <c r="P2275" s="43" t="s">
        <v>469</v>
      </c>
      <c r="Q2275" s="43" t="s">
        <v>480</v>
      </c>
      <c r="R2275" s="43" t="s">
        <v>183</v>
      </c>
      <c r="S2275" s="43" t="s">
        <v>330</v>
      </c>
      <c r="V2275" s="42" t="s">
        <v>2840</v>
      </c>
      <c r="W2275"/>
    </row>
    <row r="2276" spans="1:23" s="39" customFormat="1" x14ac:dyDescent="0.35">
      <c r="A2276" s="43" t="s">
        <v>811</v>
      </c>
      <c r="B2276" s="54">
        <v>51059</v>
      </c>
      <c r="C2276" s="54" t="s">
        <v>12</v>
      </c>
      <c r="D2276" s="53">
        <v>177.2079</v>
      </c>
      <c r="E2276" s="53">
        <f>SUMIFS('Ratios_MARAMA-VA'!T:T, 'Ratios_MARAMA-VA'!AA:AA, V2276)</f>
        <v>177.20789999975099</v>
      </c>
      <c r="F2276" s="53">
        <f>SUMIFS('Ratios_MARAMA-VA'!J:J, 'Ratios_MARAMA-VA'!AA:AA, V2276)</f>
        <v>0.48259232026076299</v>
      </c>
      <c r="G2276" s="53"/>
      <c r="H2276" s="53">
        <f t="shared" si="27"/>
        <v>2.7233115468409765E-3</v>
      </c>
      <c r="I2276" s="53">
        <v>159.45066062883001</v>
      </c>
      <c r="J2276" s="53">
        <v>0.43423382524191467</v>
      </c>
      <c r="K2276" s="53">
        <v>151.84866217602001</v>
      </c>
      <c r="L2276" s="53">
        <v>0.41353121507630997</v>
      </c>
      <c r="M2276" s="43" t="s">
        <v>484</v>
      </c>
      <c r="N2276" s="43" t="s">
        <v>13</v>
      </c>
      <c r="O2276" s="43" t="s">
        <v>468</v>
      </c>
      <c r="P2276" s="43" t="s">
        <v>469</v>
      </c>
      <c r="Q2276" s="43" t="s">
        <v>480</v>
      </c>
      <c r="R2276" s="43" t="s">
        <v>183</v>
      </c>
      <c r="S2276" s="43" t="s">
        <v>330</v>
      </c>
      <c r="V2276" s="42" t="s">
        <v>2841</v>
      </c>
      <c r="W2276"/>
    </row>
    <row r="2277" spans="1:23" s="39" customFormat="1" x14ac:dyDescent="0.35">
      <c r="A2277" s="43" t="s">
        <v>811</v>
      </c>
      <c r="B2277" s="54">
        <v>51107</v>
      </c>
      <c r="C2277" s="54" t="s">
        <v>12</v>
      </c>
      <c r="D2277" s="53">
        <v>60.263159999999999</v>
      </c>
      <c r="E2277" s="53">
        <f>SUMIFS('Ratios_MARAMA-VA'!T:T, 'Ratios_MARAMA-VA'!AA:AA, V2277)</f>
        <v>60.263159999915601</v>
      </c>
      <c r="F2277" s="53">
        <f>SUMIFS('Ratios_MARAMA-VA'!J:J, 'Ratios_MARAMA-VA'!AA:AA, V2277)</f>
        <v>0.16411535947689401</v>
      </c>
      <c r="G2277" s="53"/>
      <c r="H2277" s="53">
        <f t="shared" ref="H2277:H2306" si="28">F2277/E2277</f>
        <v>2.7233115468409531E-3</v>
      </c>
      <c r="I2277" s="53">
        <v>54.224448648062001</v>
      </c>
      <c r="J2277" s="53">
        <v>0.14767006712435155</v>
      </c>
      <c r="K2277" s="53">
        <v>51.639234055024801</v>
      </c>
      <c r="L2277" s="53">
        <v>0.14062972237207161</v>
      </c>
      <c r="M2277" s="43" t="s">
        <v>484</v>
      </c>
      <c r="N2277" s="43" t="s">
        <v>13</v>
      </c>
      <c r="O2277" s="43" t="s">
        <v>468</v>
      </c>
      <c r="P2277" s="43" t="s">
        <v>469</v>
      </c>
      <c r="Q2277" s="43" t="s">
        <v>480</v>
      </c>
      <c r="R2277" s="43" t="s">
        <v>183</v>
      </c>
      <c r="S2277" s="43" t="s">
        <v>330</v>
      </c>
      <c r="V2277" s="42" t="s">
        <v>2844</v>
      </c>
      <c r="W2277"/>
    </row>
    <row r="2278" spans="1:23" s="39" customFormat="1" x14ac:dyDescent="0.35">
      <c r="A2278" s="43" t="s">
        <v>811</v>
      </c>
      <c r="B2278" s="54">
        <v>51153</v>
      </c>
      <c r="C2278" s="54" t="s">
        <v>12</v>
      </c>
      <c r="D2278" s="53">
        <v>99.248810000000006</v>
      </c>
      <c r="E2278" s="53">
        <f>SUMIFS('Ratios_MARAMA-VA'!T:T, 'Ratios_MARAMA-VA'!AA:AA, V2278)</f>
        <v>99.248809999861194</v>
      </c>
      <c r="F2278" s="53">
        <f>SUMIFS('Ratios_MARAMA-VA'!J:J, 'Ratios_MARAMA-VA'!AA:AA, V2278)</f>
        <v>0.27028543028284502</v>
      </c>
      <c r="G2278" s="53"/>
      <c r="H2278" s="53">
        <f t="shared" si="28"/>
        <v>2.7233115468409449E-3</v>
      </c>
      <c r="I2278" s="53">
        <v>89.303514804505099</v>
      </c>
      <c r="J2278" s="53">
        <v>0.24320129304058999</v>
      </c>
      <c r="K2278" s="53">
        <v>85.045864326940205</v>
      </c>
      <c r="L2278" s="53">
        <v>0.23160638433262468</v>
      </c>
      <c r="M2278" s="43" t="s">
        <v>484</v>
      </c>
      <c r="N2278" s="43" t="s">
        <v>13</v>
      </c>
      <c r="O2278" s="43" t="s">
        <v>468</v>
      </c>
      <c r="P2278" s="43" t="s">
        <v>469</v>
      </c>
      <c r="Q2278" s="43" t="s">
        <v>480</v>
      </c>
      <c r="R2278" s="43" t="s">
        <v>183</v>
      </c>
      <c r="S2278" s="43" t="s">
        <v>330</v>
      </c>
      <c r="V2278" s="42" t="s">
        <v>2847</v>
      </c>
      <c r="W2278"/>
    </row>
    <row r="2279" spans="1:23" s="39" customFormat="1" x14ac:dyDescent="0.35">
      <c r="A2279" s="43" t="s">
        <v>811</v>
      </c>
      <c r="B2279" s="54">
        <v>51510</v>
      </c>
      <c r="C2279" s="54" t="s">
        <v>12</v>
      </c>
      <c r="D2279" s="53">
        <v>24.738019999999999</v>
      </c>
      <c r="E2279" s="53">
        <f>SUMIFS('Ratios_MARAMA-VA'!T:T, 'Ratios_MARAMA-VA'!AA:AA, V2279)</f>
        <v>24.738019999965399</v>
      </c>
      <c r="F2279" s="53">
        <f>SUMIFS('Ratios_MARAMA-VA'!J:J, 'Ratios_MARAMA-VA'!AA:AA, V2279)</f>
        <v>6.7369335511888007E-2</v>
      </c>
      <c r="G2279" s="53"/>
      <c r="H2279" s="53">
        <f t="shared" si="28"/>
        <v>2.7233115468409449E-3</v>
      </c>
      <c r="I2279" s="53">
        <v>22.259129709506301</v>
      </c>
      <c r="J2279" s="53">
        <v>6.0618544960528833E-2</v>
      </c>
      <c r="K2279" s="53">
        <v>21.197899427077601</v>
      </c>
      <c r="L2279" s="53">
        <v>5.7728484278533485E-2</v>
      </c>
      <c r="M2279" s="43" t="s">
        <v>484</v>
      </c>
      <c r="N2279" s="43" t="s">
        <v>13</v>
      </c>
      <c r="O2279" s="43" t="s">
        <v>468</v>
      </c>
      <c r="P2279" s="43" t="s">
        <v>469</v>
      </c>
      <c r="Q2279" s="43" t="s">
        <v>480</v>
      </c>
      <c r="R2279" s="43" t="s">
        <v>183</v>
      </c>
      <c r="S2279" s="43" t="s">
        <v>330</v>
      </c>
      <c r="V2279" s="42" t="s">
        <v>2839</v>
      </c>
      <c r="W2279"/>
    </row>
    <row r="2280" spans="1:23" s="39" customFormat="1" x14ac:dyDescent="0.35">
      <c r="A2280" s="43" t="s">
        <v>811</v>
      </c>
      <c r="B2280" s="54">
        <v>51600</v>
      </c>
      <c r="C2280" s="54" t="s">
        <v>12</v>
      </c>
      <c r="D2280" s="53">
        <v>12.432270000000001</v>
      </c>
      <c r="E2280" s="53">
        <f>SUMIFS('Ratios_MARAMA-VA'!T:T, 'Ratios_MARAMA-VA'!AA:AA, V2280)</f>
        <v>12.4322699999825</v>
      </c>
      <c r="F2280" s="53">
        <f>SUMIFS('Ratios_MARAMA-VA'!J:J, 'Ratios_MARAMA-VA'!AA:AA, V2280)</f>
        <v>3.3856944444396998E-2</v>
      </c>
      <c r="G2280" s="53"/>
      <c r="H2280" s="53">
        <f t="shared" si="28"/>
        <v>2.7233115468409757E-3</v>
      </c>
      <c r="I2280" s="53">
        <v>11.186485842990001</v>
      </c>
      <c r="J2280" s="53">
        <v>3.0464286064787776E-2</v>
      </c>
      <c r="K2280" s="53">
        <v>10.6531569264749</v>
      </c>
      <c r="L2280" s="53">
        <v>2.9011865268178012E-2</v>
      </c>
      <c r="M2280" s="43" t="s">
        <v>484</v>
      </c>
      <c r="N2280" s="43" t="s">
        <v>13</v>
      </c>
      <c r="O2280" s="43" t="s">
        <v>468</v>
      </c>
      <c r="P2280" s="43" t="s">
        <v>469</v>
      </c>
      <c r="Q2280" s="43" t="s">
        <v>480</v>
      </c>
      <c r="R2280" s="43" t="s">
        <v>183</v>
      </c>
      <c r="S2280" s="43" t="s">
        <v>330</v>
      </c>
      <c r="V2280" s="42" t="s">
        <v>2842</v>
      </c>
      <c r="W2280"/>
    </row>
    <row r="2281" spans="1:23" s="39" customFormat="1" x14ac:dyDescent="0.35">
      <c r="A2281" s="43" t="s">
        <v>811</v>
      </c>
      <c r="B2281" s="54">
        <v>51610</v>
      </c>
      <c r="C2281" s="54" t="s">
        <v>12</v>
      </c>
      <c r="D2281" s="53">
        <v>2.6722329999999999</v>
      </c>
      <c r="E2281" s="53">
        <f>SUMIFS('Ratios_MARAMA-VA'!T:T, 'Ratios_MARAMA-VA'!AA:AA, V2281)</f>
        <v>2.6722329999962602</v>
      </c>
      <c r="F2281" s="53">
        <f>SUMIFS('Ratios_MARAMA-VA'!J:J, 'Ratios_MARAMA-VA'!AA:AA, V2281)</f>
        <v>7.2773229847392703E-3</v>
      </c>
      <c r="G2281" s="53"/>
      <c r="H2281" s="53">
        <f t="shared" si="28"/>
        <v>2.7233115468409583E-3</v>
      </c>
      <c r="I2281" s="53">
        <v>2.40446005626251</v>
      </c>
      <c r="J2281" s="53">
        <v>6.5480938351375542E-3</v>
      </c>
      <c r="K2281" s="53">
        <v>2.2898245849796299</v>
      </c>
      <c r="L2281" s="53">
        <v>6.2359057325153313E-3</v>
      </c>
      <c r="M2281" s="43" t="s">
        <v>484</v>
      </c>
      <c r="N2281" s="43" t="s">
        <v>13</v>
      </c>
      <c r="O2281" s="43" t="s">
        <v>468</v>
      </c>
      <c r="P2281" s="43" t="s">
        <v>469</v>
      </c>
      <c r="Q2281" s="43" t="s">
        <v>480</v>
      </c>
      <c r="R2281" s="43" t="s">
        <v>183</v>
      </c>
      <c r="S2281" s="43" t="s">
        <v>330</v>
      </c>
      <c r="V2281" s="42" t="s">
        <v>2843</v>
      </c>
      <c r="W2281"/>
    </row>
    <row r="2282" spans="1:23" s="39" customFormat="1" x14ac:dyDescent="0.35">
      <c r="A2282" s="43" t="s">
        <v>811</v>
      </c>
      <c r="B2282" s="54">
        <v>51683</v>
      </c>
      <c r="C2282" s="54" t="s">
        <v>12</v>
      </c>
      <c r="D2282" s="53">
        <v>14.366099999999999</v>
      </c>
      <c r="E2282" s="53">
        <f>SUMIFS('Ratios_MARAMA-VA'!T:T, 'Ratios_MARAMA-VA'!AA:AA, V2282)</f>
        <v>14.3660999999798</v>
      </c>
      <c r="F2282" s="53">
        <f>SUMIFS('Ratios_MARAMA-VA'!J:J, 'Ratios_MARAMA-VA'!AA:AA, V2282)</f>
        <v>3.9123366013017101E-2</v>
      </c>
      <c r="G2282" s="53"/>
      <c r="H2282" s="53">
        <f t="shared" si="28"/>
        <v>2.7233115468409735E-3</v>
      </c>
      <c r="I2282" s="53">
        <v>12.9265350791914</v>
      </c>
      <c r="J2282" s="53">
        <v>3.5202982241806839E-2</v>
      </c>
      <c r="K2282" s="53">
        <v>12.310247261476</v>
      </c>
      <c r="L2282" s="53">
        <v>3.3524638511645062E-2</v>
      </c>
      <c r="M2282" s="43" t="s">
        <v>484</v>
      </c>
      <c r="N2282" s="43" t="s">
        <v>13</v>
      </c>
      <c r="O2282" s="43" t="s">
        <v>468</v>
      </c>
      <c r="P2282" s="43" t="s">
        <v>469</v>
      </c>
      <c r="Q2282" s="43" t="s">
        <v>480</v>
      </c>
      <c r="R2282" s="43" t="s">
        <v>183</v>
      </c>
      <c r="S2282" s="43" t="s">
        <v>330</v>
      </c>
      <c r="V2282" s="42" t="s">
        <v>2845</v>
      </c>
      <c r="W2282"/>
    </row>
    <row r="2283" spans="1:23" s="39" customFormat="1" x14ac:dyDescent="0.35">
      <c r="A2283" s="43" t="s">
        <v>811</v>
      </c>
      <c r="B2283" s="54">
        <v>51685</v>
      </c>
      <c r="C2283" s="54" t="s">
        <v>12</v>
      </c>
      <c r="D2283" s="53">
        <v>5.7785599999999997</v>
      </c>
      <c r="E2283" s="53">
        <f>SUMIFS('Ratios_MARAMA-VA'!T:T, 'Ratios_MARAMA-VA'!AA:AA, V2283)</f>
        <v>5.7785599999919004</v>
      </c>
      <c r="F2283" s="53">
        <f>SUMIFS('Ratios_MARAMA-VA'!J:J, 'Ratios_MARAMA-VA'!AA:AA, V2283)</f>
        <v>1.5736819172091299E-2</v>
      </c>
      <c r="G2283" s="53"/>
      <c r="H2283" s="53">
        <f t="shared" si="28"/>
        <v>2.72331154684097E-3</v>
      </c>
      <c r="I2283" s="53">
        <v>5.1995154250083297</v>
      </c>
      <c r="J2283" s="53">
        <v>1.4159900394902919E-2</v>
      </c>
      <c r="K2283" s="53">
        <v>4.95162238988138</v>
      </c>
      <c r="L2283" s="53">
        <v>1.3484810429960243E-2</v>
      </c>
      <c r="M2283" s="43" t="s">
        <v>484</v>
      </c>
      <c r="N2283" s="43" t="s">
        <v>13</v>
      </c>
      <c r="O2283" s="43" t="s">
        <v>468</v>
      </c>
      <c r="P2283" s="43" t="s">
        <v>469</v>
      </c>
      <c r="Q2283" s="43" t="s">
        <v>480</v>
      </c>
      <c r="R2283" s="43" t="s">
        <v>183</v>
      </c>
      <c r="S2283" s="43" t="s">
        <v>330</v>
      </c>
      <c r="V2283" s="42" t="s">
        <v>2846</v>
      </c>
      <c r="W2283"/>
    </row>
    <row r="2284" spans="1:23" s="39" customFormat="1" x14ac:dyDescent="0.35">
      <c r="A2284" s="43" t="s">
        <v>9</v>
      </c>
      <c r="B2284" s="54">
        <v>11001</v>
      </c>
      <c r="C2284" s="54" t="s">
        <v>12</v>
      </c>
      <c r="D2284" s="53">
        <v>0.14372960000000001</v>
      </c>
      <c r="E2284" s="53">
        <f>SUMIFS('Ratios_MARAMA-VA'!T:T, 'Ratios_MARAMA-VA'!AA:AA, V2284)</f>
        <v>0.14372959999979801</v>
      </c>
      <c r="F2284" s="53">
        <f>SUMIFS('Ratios_MARAMA-VA'!J:J, 'Ratios_MARAMA-VA'!AA:AA, V2284)</f>
        <v>3.9142047930228402E-4</v>
      </c>
      <c r="G2284" s="53"/>
      <c r="H2284" s="53">
        <f t="shared" si="28"/>
        <v>2.7233115468409718E-3</v>
      </c>
      <c r="I2284" s="53">
        <v>0.14677519309463699</v>
      </c>
      <c r="J2284" s="53">
        <v>3.9971457814443816E-4</v>
      </c>
      <c r="K2284" s="53">
        <v>0.14863837945841499</v>
      </c>
      <c r="L2284" s="53">
        <v>4.0478861508283146E-4</v>
      </c>
      <c r="M2284" s="43" t="s">
        <v>467</v>
      </c>
      <c r="N2284" s="43" t="s">
        <v>13</v>
      </c>
      <c r="O2284" s="43" t="s">
        <v>468</v>
      </c>
      <c r="P2284" s="43" t="s">
        <v>469</v>
      </c>
      <c r="Q2284" s="43" t="s">
        <v>470</v>
      </c>
      <c r="R2284" s="43" t="s">
        <v>471</v>
      </c>
      <c r="S2284" s="43" t="s">
        <v>330</v>
      </c>
      <c r="V2284" s="42" t="s">
        <v>2848</v>
      </c>
      <c r="W2284"/>
    </row>
    <row r="2285" spans="1:23" s="39" customFormat="1" x14ac:dyDescent="0.35">
      <c r="A2285" s="43" t="s">
        <v>497</v>
      </c>
      <c r="B2285" s="54">
        <v>24009</v>
      </c>
      <c r="C2285" s="54" t="s">
        <v>12</v>
      </c>
      <c r="D2285" s="53">
        <v>0.48599387619047701</v>
      </c>
      <c r="E2285" s="53">
        <f>SUMIFS('Ratios_MARAMA-VA'!T:T, 'Ratios_MARAMA-VA'!AA:AA, V2285)</f>
        <v>0.48599387618979401</v>
      </c>
      <c r="F2285" s="53">
        <f>SUMIFS('Ratios_MARAMA-VA'!J:J, 'Ratios_MARAMA-VA'!AA:AA, V2285)</f>
        <v>1.32351273472166E-3</v>
      </c>
      <c r="G2285" s="53"/>
      <c r="H2285" s="53">
        <f t="shared" si="28"/>
        <v>2.7233115468409562E-3</v>
      </c>
      <c r="I2285" s="53">
        <v>0.49629196088118499</v>
      </c>
      <c r="J2285" s="53">
        <v>1.3515576276720712E-3</v>
      </c>
      <c r="K2285" s="53">
        <v>0.50259196563314801</v>
      </c>
      <c r="L2285" s="53">
        <v>1.3687145033582449E-3</v>
      </c>
      <c r="M2285" s="43" t="s">
        <v>467</v>
      </c>
      <c r="N2285" s="43" t="s">
        <v>13</v>
      </c>
      <c r="O2285" s="43" t="s">
        <v>468</v>
      </c>
      <c r="P2285" s="43" t="s">
        <v>469</v>
      </c>
      <c r="Q2285" s="43" t="s">
        <v>470</v>
      </c>
      <c r="R2285" s="43" t="s">
        <v>471</v>
      </c>
      <c r="S2285" s="43" t="s">
        <v>330</v>
      </c>
      <c r="V2285" s="42" t="s">
        <v>2849</v>
      </c>
      <c r="W2285"/>
    </row>
    <row r="2286" spans="1:23" s="39" customFormat="1" x14ac:dyDescent="0.35">
      <c r="A2286" s="43" t="s">
        <v>497</v>
      </c>
      <c r="B2286" s="54">
        <v>24017</v>
      </c>
      <c r="C2286" s="54" t="s">
        <v>12</v>
      </c>
      <c r="D2286" s="53">
        <v>9.3634832380952506</v>
      </c>
      <c r="E2286" s="53">
        <f>SUMIFS('Ratios_MARAMA-VA'!T:T, 'Ratios_MARAMA-VA'!AA:AA, V2286)</f>
        <v>9.3634832380821695</v>
      </c>
      <c r="F2286" s="53">
        <f>SUMIFS('Ratios_MARAMA-VA'!J:J, 'Ratios_MARAMA-VA'!AA:AA, V2286)</f>
        <v>2.54996820209209E-2</v>
      </c>
      <c r="G2286" s="53"/>
      <c r="H2286" s="53">
        <f t="shared" si="28"/>
        <v>2.723311546840954E-3</v>
      </c>
      <c r="I2286" s="53">
        <v>9.5618930290617108</v>
      </c>
      <c r="J2286" s="53">
        <v>2.6040013695701782E-2</v>
      </c>
      <c r="K2286" s="53">
        <v>9.6832731364764797</v>
      </c>
      <c r="L2286" s="53">
        <v>2.6370569543781218E-2</v>
      </c>
      <c r="M2286" s="43" t="s">
        <v>467</v>
      </c>
      <c r="N2286" s="43" t="s">
        <v>13</v>
      </c>
      <c r="O2286" s="43" t="s">
        <v>468</v>
      </c>
      <c r="P2286" s="43" t="s">
        <v>469</v>
      </c>
      <c r="Q2286" s="43" t="s">
        <v>470</v>
      </c>
      <c r="R2286" s="43" t="s">
        <v>471</v>
      </c>
      <c r="S2286" s="43" t="s">
        <v>330</v>
      </c>
      <c r="V2286" s="42" t="s">
        <v>2850</v>
      </c>
      <c r="W2286"/>
    </row>
    <row r="2287" spans="1:23" s="39" customFormat="1" x14ac:dyDescent="0.35">
      <c r="A2287" s="43" t="s">
        <v>497</v>
      </c>
      <c r="B2287" s="54">
        <v>24021</v>
      </c>
      <c r="C2287" s="54" t="s">
        <v>12</v>
      </c>
      <c r="D2287" s="53">
        <v>35.973855952381001</v>
      </c>
      <c r="E2287" s="53">
        <f>SUMIFS('Ratios_MARAMA-VA'!T:T, 'Ratios_MARAMA-VA'!AA:AA, V2287)</f>
        <v>35.973855952330403</v>
      </c>
      <c r="F2287" s="53">
        <f>SUMIFS('Ratios_MARAMA-VA'!J:J, 'Ratios_MARAMA-VA'!AA:AA, V2287)</f>
        <v>9.7968017299375404E-2</v>
      </c>
      <c r="G2287" s="53"/>
      <c r="H2287" s="53">
        <f t="shared" si="28"/>
        <v>2.723311546840977E-3</v>
      </c>
      <c r="I2287" s="53">
        <v>36.736132666962</v>
      </c>
      <c r="J2287" s="53">
        <v>0.10004393427821963</v>
      </c>
      <c r="K2287" s="53">
        <v>37.202466657058601</v>
      </c>
      <c r="L2287" s="53">
        <v>0.10131390701813413</v>
      </c>
      <c r="M2287" s="43" t="s">
        <v>467</v>
      </c>
      <c r="N2287" s="43" t="s">
        <v>13</v>
      </c>
      <c r="O2287" s="43" t="s">
        <v>468</v>
      </c>
      <c r="P2287" s="43" t="s">
        <v>469</v>
      </c>
      <c r="Q2287" s="43" t="s">
        <v>470</v>
      </c>
      <c r="R2287" s="43" t="s">
        <v>471</v>
      </c>
      <c r="S2287" s="43" t="s">
        <v>330</v>
      </c>
      <c r="V2287" s="42" t="s">
        <v>2851</v>
      </c>
      <c r="W2287"/>
    </row>
    <row r="2288" spans="1:23" s="39" customFormat="1" x14ac:dyDescent="0.35">
      <c r="A2288" s="43" t="s">
        <v>497</v>
      </c>
      <c r="B2288" s="54">
        <v>24031</v>
      </c>
      <c r="C2288" s="54" t="s">
        <v>12</v>
      </c>
      <c r="D2288" s="53">
        <v>22.735679285714301</v>
      </c>
      <c r="E2288" s="53">
        <f>SUMIFS('Ratios_MARAMA-VA'!T:T, 'Ratios_MARAMA-VA'!AA:AA, V2288)</f>
        <v>22.735679285682401</v>
      </c>
      <c r="F2288" s="53">
        <f>SUMIFS('Ratios_MARAMA-VA'!J:J, 'Ratios_MARAMA-VA'!AA:AA, V2288)</f>
        <v>6.1916337923971797E-2</v>
      </c>
      <c r="G2288" s="53"/>
      <c r="H2288" s="53">
        <f t="shared" si="28"/>
        <v>2.7233115468409635E-3</v>
      </c>
      <c r="I2288" s="53">
        <v>23.2174424565188</v>
      </c>
      <c r="J2288" s="53">
        <v>6.322832912995327E-2</v>
      </c>
      <c r="K2288" s="53">
        <v>23.512168161010901</v>
      </c>
      <c r="L2288" s="53">
        <v>6.4030959044147448E-2</v>
      </c>
      <c r="M2288" s="43" t="s">
        <v>467</v>
      </c>
      <c r="N2288" s="43" t="s">
        <v>13</v>
      </c>
      <c r="O2288" s="43" t="s">
        <v>468</v>
      </c>
      <c r="P2288" s="43" t="s">
        <v>469</v>
      </c>
      <c r="Q2288" s="43" t="s">
        <v>470</v>
      </c>
      <c r="R2288" s="43" t="s">
        <v>471</v>
      </c>
      <c r="S2288" s="43" t="s">
        <v>330</v>
      </c>
      <c r="V2288" s="42" t="s">
        <v>2852</v>
      </c>
      <c r="W2288"/>
    </row>
    <row r="2289" spans="1:23" s="39" customFormat="1" x14ac:dyDescent="0.35">
      <c r="A2289" s="43" t="s">
        <v>497</v>
      </c>
      <c r="B2289" s="54">
        <v>24033</v>
      </c>
      <c r="C2289" s="54" t="s">
        <v>12</v>
      </c>
      <c r="D2289" s="53">
        <v>25.566220714285699</v>
      </c>
      <c r="E2289" s="53">
        <f>SUMIFS('Ratios_MARAMA-VA'!T:T, 'Ratios_MARAMA-VA'!AA:AA, V2289)</f>
        <v>25.566220714249901</v>
      </c>
      <c r="F2289" s="53">
        <f>SUMIFS('Ratios_MARAMA-VA'!J:J, 'Ratios_MARAMA-VA'!AA:AA, V2289)</f>
        <v>6.9624784080201105E-2</v>
      </c>
      <c r="G2289" s="53"/>
      <c r="H2289" s="53">
        <f t="shared" si="28"/>
        <v>2.7233115468409527E-3</v>
      </c>
      <c r="I2289" s="53">
        <v>26.1079623267538</v>
      </c>
      <c r="J2289" s="53">
        <v>7.1100115268937211E-2</v>
      </c>
      <c r="K2289" s="53">
        <v>26.439380724969599</v>
      </c>
      <c r="L2289" s="53">
        <v>7.2002670819633824E-2</v>
      </c>
      <c r="M2289" s="43" t="s">
        <v>467</v>
      </c>
      <c r="N2289" s="43" t="s">
        <v>13</v>
      </c>
      <c r="O2289" s="43" t="s">
        <v>468</v>
      </c>
      <c r="P2289" s="43" t="s">
        <v>469</v>
      </c>
      <c r="Q2289" s="43" t="s">
        <v>470</v>
      </c>
      <c r="R2289" s="43" t="s">
        <v>471</v>
      </c>
      <c r="S2289" s="43" t="s">
        <v>330</v>
      </c>
      <c r="V2289" s="42" t="s">
        <v>2853</v>
      </c>
      <c r="W2289"/>
    </row>
    <row r="2290" spans="1:23" s="39" customFormat="1" x14ac:dyDescent="0.35">
      <c r="A2290" s="43" t="s">
        <v>811</v>
      </c>
      <c r="B2290" s="54">
        <v>51013</v>
      </c>
      <c r="C2290" s="54" t="s">
        <v>12</v>
      </c>
      <c r="D2290" s="53">
        <v>2.15406939130435</v>
      </c>
      <c r="E2290" s="53">
        <f>SUMIFS('Ratios_MARAMA-VA'!T:T, 'Ratios_MARAMA-VA'!AA:AA, V2290)</f>
        <v>2.1540693913013298</v>
      </c>
      <c r="F2290" s="53">
        <f>SUMIFS('Ratios_MARAMA-VA'!J:J, 'Ratios_MARAMA-VA'!AA:AA, V2290)</f>
        <v>5.8662020460275898E-3</v>
      </c>
      <c r="G2290" s="53"/>
      <c r="H2290" s="53">
        <f t="shared" si="28"/>
        <v>2.7233115468409601E-3</v>
      </c>
      <c r="I2290" s="53">
        <v>2.19971356524991</v>
      </c>
      <c r="J2290" s="53">
        <v>5.9905053519877759E-3</v>
      </c>
      <c r="K2290" s="53">
        <v>2.2276370598989499</v>
      </c>
      <c r="L2290" s="53">
        <v>6.0665497273936575E-3</v>
      </c>
      <c r="M2290" s="43" t="s">
        <v>467</v>
      </c>
      <c r="N2290" s="43" t="s">
        <v>13</v>
      </c>
      <c r="O2290" s="43" t="s">
        <v>468</v>
      </c>
      <c r="P2290" s="43" t="s">
        <v>469</v>
      </c>
      <c r="Q2290" s="43" t="s">
        <v>470</v>
      </c>
      <c r="R2290" s="43" t="s">
        <v>471</v>
      </c>
      <c r="S2290" s="43" t="s">
        <v>330</v>
      </c>
      <c r="V2290" s="42" t="s">
        <v>2854</v>
      </c>
      <c r="W2290"/>
    </row>
    <row r="2291" spans="1:23" s="39" customFormat="1" x14ac:dyDescent="0.35">
      <c r="A2291" s="43" t="s">
        <v>811</v>
      </c>
      <c r="B2291" s="54">
        <v>51107</v>
      </c>
      <c r="C2291" s="54" t="s">
        <v>12</v>
      </c>
      <c r="D2291" s="53">
        <v>62.58276</v>
      </c>
      <c r="E2291" s="53">
        <f>SUMIFS('Ratios_MARAMA-VA'!T:T, 'Ratios_MARAMA-VA'!AA:AA, V2291)</f>
        <v>62.582759999912398</v>
      </c>
      <c r="F2291" s="53">
        <f>SUMIFS('Ratios_MARAMA-VA'!J:J, 'Ratios_MARAMA-VA'!AA:AA, V2291)</f>
        <v>0.170432352940937</v>
      </c>
      <c r="G2291" s="53"/>
      <c r="H2291" s="53">
        <f t="shared" si="28"/>
        <v>2.7233115468409444E-3</v>
      </c>
      <c r="I2291" s="53">
        <v>63.908872517528202</v>
      </c>
      <c r="J2291" s="53">
        <v>0.17404377047257044</v>
      </c>
      <c r="K2291" s="53">
        <v>64.720141351780796</v>
      </c>
      <c r="L2291" s="53">
        <v>0.17625310825648274</v>
      </c>
      <c r="M2291" s="43" t="s">
        <v>467</v>
      </c>
      <c r="N2291" s="43" t="s">
        <v>13</v>
      </c>
      <c r="O2291" s="43" t="s">
        <v>468</v>
      </c>
      <c r="P2291" s="43" t="s">
        <v>469</v>
      </c>
      <c r="Q2291" s="43" t="s">
        <v>470</v>
      </c>
      <c r="R2291" s="43" t="s">
        <v>471</v>
      </c>
      <c r="S2291" s="43" t="s">
        <v>330</v>
      </c>
      <c r="V2291" s="42" t="s">
        <v>2855</v>
      </c>
      <c r="W2291"/>
    </row>
    <row r="2292" spans="1:23" s="39" customFormat="1" x14ac:dyDescent="0.35">
      <c r="A2292" s="43" t="s">
        <v>811</v>
      </c>
      <c r="B2292" s="54">
        <v>51683</v>
      </c>
      <c r="C2292" s="54" t="s">
        <v>12</v>
      </c>
      <c r="D2292" s="53">
        <v>29.416511739130399</v>
      </c>
      <c r="E2292" s="53">
        <f>SUMIFS('Ratios_MARAMA-VA'!T:T, 'Ratios_MARAMA-VA'!AA:AA, V2292)</f>
        <v>29.416511739089099</v>
      </c>
      <c r="F2292" s="53">
        <f>SUMIFS('Ratios_MARAMA-VA'!J:J, 'Ratios_MARAMA-VA'!AA:AA, V2292)</f>
        <v>8.0110326086844097E-2</v>
      </c>
      <c r="G2292" s="53"/>
      <c r="H2292" s="53">
        <f t="shared" si="28"/>
        <v>2.7233115468409635E-3</v>
      </c>
      <c r="I2292" s="53">
        <v>30.039840023777501</v>
      </c>
      <c r="J2292" s="53">
        <v>8.1807843202008595E-2</v>
      </c>
      <c r="K2292" s="53">
        <v>30.421170268502699</v>
      </c>
      <c r="L2292" s="53">
        <v>8.2846324260628421E-2</v>
      </c>
      <c r="M2292" s="43" t="s">
        <v>467</v>
      </c>
      <c r="N2292" s="43" t="s">
        <v>13</v>
      </c>
      <c r="O2292" s="43" t="s">
        <v>468</v>
      </c>
      <c r="P2292" s="43" t="s">
        <v>469</v>
      </c>
      <c r="Q2292" s="43" t="s">
        <v>470</v>
      </c>
      <c r="R2292" s="43" t="s">
        <v>471</v>
      </c>
      <c r="S2292" s="43" t="s">
        <v>330</v>
      </c>
      <c r="V2292" s="42" t="s">
        <v>2856</v>
      </c>
      <c r="W2292"/>
    </row>
    <row r="2293" spans="1:23" s="39" customFormat="1" x14ac:dyDescent="0.35">
      <c r="A2293" s="43" t="s">
        <v>497</v>
      </c>
      <c r="B2293" s="54">
        <v>24009</v>
      </c>
      <c r="C2293" s="54" t="s">
        <v>12</v>
      </c>
      <c r="D2293" s="53">
        <v>1.2155173571428001E-3</v>
      </c>
      <c r="E2293" s="53">
        <f>SUMIFS('Ratios_MARAMA-VA'!T:T, 'Ratios_MARAMA-VA'!AA:AA, V2293)</f>
        <v>1.2155173571411499E-3</v>
      </c>
      <c r="F2293" s="53">
        <f>SUMIFS('Ratios_MARAMA-VA'!J:J, 'Ratios_MARAMA-VA'!AA:AA, V2293)</f>
        <v>3.3102324540881099E-6</v>
      </c>
      <c r="G2293" s="53"/>
      <c r="H2293" s="53">
        <f t="shared" si="28"/>
        <v>2.7233115468409674E-3</v>
      </c>
      <c r="I2293" s="53">
        <v>1.2412738559385999E-3</v>
      </c>
      <c r="J2293" s="53">
        <v>3.3803754246694009E-6</v>
      </c>
      <c r="K2293" s="53">
        <v>1.257030772849E-3</v>
      </c>
      <c r="L2293" s="53">
        <v>3.4232864184341069E-6</v>
      </c>
      <c r="M2293" s="43" t="s">
        <v>779</v>
      </c>
      <c r="N2293" s="43" t="s">
        <v>13</v>
      </c>
      <c r="O2293" s="43" t="s">
        <v>468</v>
      </c>
      <c r="P2293" s="43" t="s">
        <v>469</v>
      </c>
      <c r="Q2293" s="43" t="s">
        <v>470</v>
      </c>
      <c r="R2293" s="43" t="s">
        <v>780</v>
      </c>
      <c r="S2293" s="43" t="s">
        <v>330</v>
      </c>
      <c r="V2293" s="42" t="s">
        <v>2857</v>
      </c>
      <c r="W2293"/>
    </row>
    <row r="2294" spans="1:23" s="39" customFormat="1" x14ac:dyDescent="0.35">
      <c r="A2294" s="43" t="s">
        <v>497</v>
      </c>
      <c r="B2294" s="54">
        <v>24017</v>
      </c>
      <c r="C2294" s="54" t="s">
        <v>12</v>
      </c>
      <c r="D2294" s="53">
        <v>2.3418958571428498E-2</v>
      </c>
      <c r="E2294" s="53">
        <f>SUMIFS('Ratios_MARAMA-VA'!T:T, 'Ratios_MARAMA-VA'!AA:AA, V2294)</f>
        <v>2.3418958571395601E-2</v>
      </c>
      <c r="F2294" s="53">
        <f>SUMIFS('Ratios_MARAMA-VA'!J:J, 'Ratios_MARAMA-VA'!AA:AA, V2294)</f>
        <v>6.3777120292472295E-5</v>
      </c>
      <c r="G2294" s="53"/>
      <c r="H2294" s="53">
        <f t="shared" si="28"/>
        <v>2.7233115468409848E-3</v>
      </c>
      <c r="I2294" s="53">
        <v>2.3915200253787201E-2</v>
      </c>
      <c r="J2294" s="53">
        <v>6.5128540996153139E-5</v>
      </c>
      <c r="K2294" s="53">
        <v>2.4218783400641899E-2</v>
      </c>
      <c r="L2294" s="53">
        <v>6.5955292485408859E-5</v>
      </c>
      <c r="M2294" s="43" t="s">
        <v>779</v>
      </c>
      <c r="N2294" s="43" t="s">
        <v>13</v>
      </c>
      <c r="O2294" s="43" t="s">
        <v>468</v>
      </c>
      <c r="P2294" s="43" t="s">
        <v>469</v>
      </c>
      <c r="Q2294" s="43" t="s">
        <v>470</v>
      </c>
      <c r="R2294" s="43" t="s">
        <v>780</v>
      </c>
      <c r="S2294" s="43" t="s">
        <v>330</v>
      </c>
      <c r="V2294" s="42" t="s">
        <v>2858</v>
      </c>
      <c r="W2294"/>
    </row>
    <row r="2295" spans="1:23" s="39" customFormat="1" x14ac:dyDescent="0.35">
      <c r="A2295" s="43" t="s">
        <v>497</v>
      </c>
      <c r="B2295" s="54">
        <v>24021</v>
      </c>
      <c r="C2295" s="54" t="s">
        <v>12</v>
      </c>
      <c r="D2295" s="53">
        <v>8.9974024761904803E-2</v>
      </c>
      <c r="E2295" s="53">
        <f>SUMIFS('Ratios_MARAMA-VA'!T:T, 'Ratios_MARAMA-VA'!AA:AA, V2295)</f>
        <v>8.9974024761779195E-2</v>
      </c>
      <c r="F2295" s="53">
        <f>SUMIFS('Ratios_MARAMA-VA'!J:J, 'Ratios_MARAMA-VA'!AA:AA, V2295)</f>
        <v>2.4502730054950698E-4</v>
      </c>
      <c r="G2295" s="53"/>
      <c r="H2295" s="53">
        <f t="shared" si="28"/>
        <v>2.7233115468409514E-3</v>
      </c>
      <c r="I2295" s="53">
        <v>9.1880551103810507E-2</v>
      </c>
      <c r="J2295" s="53">
        <v>2.5021936575111726E-4</v>
      </c>
      <c r="K2295" s="53">
        <v>9.3046896630623294E-2</v>
      </c>
      <c r="L2295" s="53">
        <v>2.5339568799189285E-4</v>
      </c>
      <c r="M2295" s="43" t="s">
        <v>779</v>
      </c>
      <c r="N2295" s="43" t="s">
        <v>13</v>
      </c>
      <c r="O2295" s="43" t="s">
        <v>468</v>
      </c>
      <c r="P2295" s="43" t="s">
        <v>469</v>
      </c>
      <c r="Q2295" s="43" t="s">
        <v>470</v>
      </c>
      <c r="R2295" s="43" t="s">
        <v>780</v>
      </c>
      <c r="S2295" s="43" t="s">
        <v>330</v>
      </c>
      <c r="V2295" s="42" t="s">
        <v>2859</v>
      </c>
      <c r="W2295"/>
    </row>
    <row r="2296" spans="1:23" s="39" customFormat="1" x14ac:dyDescent="0.35">
      <c r="A2296" s="43" t="s">
        <v>497</v>
      </c>
      <c r="B2296" s="54">
        <v>24031</v>
      </c>
      <c r="C2296" s="54" t="s">
        <v>12</v>
      </c>
      <c r="D2296" s="53">
        <v>5.6864091428571399E-2</v>
      </c>
      <c r="E2296" s="53">
        <f>SUMIFS('Ratios_MARAMA-VA'!T:T, 'Ratios_MARAMA-VA'!AA:AA, V2296)</f>
        <v>5.6864091428491997E-2</v>
      </c>
      <c r="F2296" s="53">
        <f>SUMIFS('Ratios_MARAMA-VA'!J:J, 'Ratios_MARAMA-VA'!AA:AA, V2296)</f>
        <v>1.54858636787831E-4</v>
      </c>
      <c r="G2296" s="53"/>
      <c r="H2296" s="53">
        <f t="shared" si="28"/>
        <v>2.7233115468409371E-3</v>
      </c>
      <c r="I2296" s="53">
        <v>5.8069026836362697E-2</v>
      </c>
      <c r="J2296" s="53">
        <v>1.5814005129728277E-4</v>
      </c>
      <c r="K2296" s="53">
        <v>5.8806163791717297E-2</v>
      </c>
      <c r="L2296" s="53">
        <v>1.6014750487940315E-4</v>
      </c>
      <c r="M2296" s="43" t="s">
        <v>779</v>
      </c>
      <c r="N2296" s="43" t="s">
        <v>13</v>
      </c>
      <c r="O2296" s="43" t="s">
        <v>468</v>
      </c>
      <c r="P2296" s="43" t="s">
        <v>469</v>
      </c>
      <c r="Q2296" s="43" t="s">
        <v>470</v>
      </c>
      <c r="R2296" s="43" t="s">
        <v>780</v>
      </c>
      <c r="S2296" s="43" t="s">
        <v>330</v>
      </c>
      <c r="V2296" s="42" t="s">
        <v>2860</v>
      </c>
      <c r="W2296"/>
    </row>
    <row r="2297" spans="1:23" s="39" customFormat="1" x14ac:dyDescent="0.35">
      <c r="A2297" s="43" t="s">
        <v>497</v>
      </c>
      <c r="B2297" s="54">
        <v>24033</v>
      </c>
      <c r="C2297" s="54" t="s">
        <v>12</v>
      </c>
      <c r="D2297" s="53">
        <v>6.3943555952381007E-2</v>
      </c>
      <c r="E2297" s="53">
        <f>SUMIFS('Ratios_MARAMA-VA'!T:T, 'Ratios_MARAMA-VA'!AA:AA, V2297)</f>
        <v>6.3943555952291398E-2</v>
      </c>
      <c r="F2297" s="53">
        <f>SUMIFS('Ratios_MARAMA-VA'!J:J, 'Ratios_MARAMA-VA'!AA:AA, V2297)</f>
        <v>1.74138224270946E-4</v>
      </c>
      <c r="G2297" s="53"/>
      <c r="H2297" s="53">
        <f t="shared" si="28"/>
        <v>2.7233115468409575E-3</v>
      </c>
      <c r="I2297" s="53">
        <v>6.52985033846087E-2</v>
      </c>
      <c r="J2297" s="53">
        <v>1.7782816825873821E-4</v>
      </c>
      <c r="K2297" s="53">
        <v>6.6127412401971494E-2</v>
      </c>
      <c r="L2297" s="53">
        <v>1.800855457570029E-4</v>
      </c>
      <c r="M2297" s="43" t="s">
        <v>779</v>
      </c>
      <c r="N2297" s="43" t="s">
        <v>13</v>
      </c>
      <c r="O2297" s="43" t="s">
        <v>468</v>
      </c>
      <c r="P2297" s="43" t="s">
        <v>469</v>
      </c>
      <c r="Q2297" s="43" t="s">
        <v>470</v>
      </c>
      <c r="R2297" s="43" t="s">
        <v>780</v>
      </c>
      <c r="S2297" s="43" t="s">
        <v>330</v>
      </c>
      <c r="V2297" s="42" t="s">
        <v>2861</v>
      </c>
      <c r="W2297"/>
    </row>
    <row r="2298" spans="1:23" s="39" customFormat="1" x14ac:dyDescent="0.35">
      <c r="A2298" s="43" t="s">
        <v>811</v>
      </c>
      <c r="B2298" s="54">
        <v>51013</v>
      </c>
      <c r="C2298" s="54" t="s">
        <v>12</v>
      </c>
      <c r="D2298" s="53">
        <v>4.7293974782607997E-3</v>
      </c>
      <c r="E2298" s="53">
        <f>SUMIFS('Ratios_MARAMA-VA'!T:T, 'Ratios_MARAMA-VA'!AA:AA, V2298)</f>
        <v>4.7293974782542198E-3</v>
      </c>
      <c r="F2298" s="53">
        <f>SUMIFS('Ratios_MARAMA-VA'!J:J, 'Ratios_MARAMA-VA'!AA:AA, V2298)</f>
        <v>1.28796227621302E-5</v>
      </c>
      <c r="G2298" s="53"/>
      <c r="H2298" s="53">
        <f t="shared" si="28"/>
        <v>2.7233115468409527E-3</v>
      </c>
      <c r="I2298" s="53">
        <v>4.8296121890898996E-3</v>
      </c>
      <c r="J2298" s="53">
        <v>1.3152538641312335E-5</v>
      </c>
      <c r="K2298" s="53">
        <v>4.8909200121854002E-3</v>
      </c>
      <c r="L2298" s="53">
        <v>1.3319498943859994E-5</v>
      </c>
      <c r="M2298" s="43" t="s">
        <v>779</v>
      </c>
      <c r="N2298" s="43" t="s">
        <v>13</v>
      </c>
      <c r="O2298" s="43" t="s">
        <v>468</v>
      </c>
      <c r="P2298" s="43" t="s">
        <v>469</v>
      </c>
      <c r="Q2298" s="43" t="s">
        <v>470</v>
      </c>
      <c r="R2298" s="43" t="s">
        <v>780</v>
      </c>
      <c r="S2298" s="43" t="s">
        <v>330</v>
      </c>
      <c r="V2298" s="42" t="s">
        <v>2862</v>
      </c>
      <c r="W2298"/>
    </row>
    <row r="2299" spans="1:23" s="39" customFormat="1" x14ac:dyDescent="0.35">
      <c r="A2299" s="43" t="s">
        <v>811</v>
      </c>
      <c r="B2299" s="54">
        <v>51107</v>
      </c>
      <c r="C2299" s="54" t="s">
        <v>12</v>
      </c>
      <c r="D2299" s="53">
        <v>0.13740440869565201</v>
      </c>
      <c r="E2299" s="53">
        <f>SUMIFS('Ratios_MARAMA-VA'!T:T, 'Ratios_MARAMA-VA'!AA:AA, V2299)</f>
        <v>0.13740440869546</v>
      </c>
      <c r="F2299" s="53">
        <f>SUMIFS('Ratios_MARAMA-VA'!J:J, 'Ratios_MARAMA-VA'!AA:AA, V2299)</f>
        <v>3.7419501278719997E-4</v>
      </c>
      <c r="G2299" s="53"/>
      <c r="H2299" s="53">
        <f t="shared" si="28"/>
        <v>2.7233115468409553E-3</v>
      </c>
      <c r="I2299" s="53">
        <v>0.14031597262052301</v>
      </c>
      <c r="J2299" s="53">
        <v>3.8212410844368965E-4</v>
      </c>
      <c r="K2299" s="53">
        <v>0.14209716466868</v>
      </c>
      <c r="L2299" s="53">
        <v>3.8697484931557685E-4</v>
      </c>
      <c r="M2299" s="43" t="s">
        <v>779</v>
      </c>
      <c r="N2299" s="43" t="s">
        <v>13</v>
      </c>
      <c r="O2299" s="43" t="s">
        <v>468</v>
      </c>
      <c r="P2299" s="43" t="s">
        <v>469</v>
      </c>
      <c r="Q2299" s="43" t="s">
        <v>470</v>
      </c>
      <c r="R2299" s="43" t="s">
        <v>780</v>
      </c>
      <c r="S2299" s="43" t="s">
        <v>330</v>
      </c>
      <c r="V2299" s="42" t="s">
        <v>2869</v>
      </c>
      <c r="W2299"/>
    </row>
    <row r="2300" spans="1:23" s="39" customFormat="1" x14ac:dyDescent="0.35">
      <c r="A2300" s="43" t="s">
        <v>811</v>
      </c>
      <c r="B2300" s="54">
        <v>51683</v>
      </c>
      <c r="C2300" s="54" t="s">
        <v>12</v>
      </c>
      <c r="D2300" s="53">
        <v>6.4585831304347696E-2</v>
      </c>
      <c r="E2300" s="53">
        <f>SUMIFS('Ratios_MARAMA-VA'!T:T, 'Ratios_MARAMA-VA'!AA:AA, V2300)</f>
        <v>6.4585831304257296E-2</v>
      </c>
      <c r="F2300" s="53">
        <f>SUMIFS('Ratios_MARAMA-VA'!J:J, 'Ratios_MARAMA-VA'!AA:AA, V2300)</f>
        <v>1.7588734015320601E-4</v>
      </c>
      <c r="G2300" s="53"/>
      <c r="H2300" s="53">
        <f t="shared" si="28"/>
        <v>2.7233115468409566E-3</v>
      </c>
      <c r="I2300" s="53">
        <v>6.5954388385366006E-2</v>
      </c>
      <c r="J2300" s="53">
        <v>1.7961434745470032E-4</v>
      </c>
      <c r="K2300" s="53">
        <v>6.67916233055183E-2</v>
      </c>
      <c r="L2300" s="53">
        <v>1.8189439898016953E-4</v>
      </c>
      <c r="M2300" s="43" t="s">
        <v>779</v>
      </c>
      <c r="N2300" s="43" t="s">
        <v>13</v>
      </c>
      <c r="O2300" s="43" t="s">
        <v>468</v>
      </c>
      <c r="P2300" s="43" t="s">
        <v>469</v>
      </c>
      <c r="Q2300" s="43" t="s">
        <v>470</v>
      </c>
      <c r="R2300" s="43" t="s">
        <v>780</v>
      </c>
      <c r="S2300" s="43" t="s">
        <v>330</v>
      </c>
      <c r="V2300" s="42" t="s">
        <v>2870</v>
      </c>
      <c r="W2300"/>
    </row>
    <row r="2301" spans="1:23" s="39" customFormat="1" x14ac:dyDescent="0.35">
      <c r="A2301" s="43" t="s">
        <v>9</v>
      </c>
      <c r="B2301" s="54">
        <v>11001</v>
      </c>
      <c r="C2301" s="54" t="s">
        <v>12</v>
      </c>
      <c r="D2301" s="53">
        <v>3.2750219999999999</v>
      </c>
      <c r="E2301" s="53">
        <f>SUMIFS('Ratios_MARAMA-VA'!T:T, 'Ratios_MARAMA-VA'!AA:AA, V2301)</f>
        <v>3.2750219999954</v>
      </c>
      <c r="F2301" s="53">
        <f>SUMIFS('Ratios_MARAMA-VA'!J:J, 'Ratios_MARAMA-VA'!AA:AA, V2301)</f>
        <v>8.9189052287456608E-3</v>
      </c>
      <c r="G2301" s="53"/>
      <c r="H2301" s="53">
        <f t="shared" si="28"/>
        <v>2.723311546840964E-3</v>
      </c>
      <c r="I2301" s="53">
        <v>2.8499433987739602</v>
      </c>
      <c r="J2301" s="53">
        <v>7.7612837657243076E-3</v>
      </c>
      <c r="K2301" s="53">
        <v>2.70479210608387</v>
      </c>
      <c r="L2301" s="53">
        <v>7.3659915743024924E-3</v>
      </c>
      <c r="M2301" s="43" t="s">
        <v>489</v>
      </c>
      <c r="N2301" s="43" t="s">
        <v>119</v>
      </c>
      <c r="O2301" s="43" t="s">
        <v>468</v>
      </c>
      <c r="P2301" s="43" t="s">
        <v>490</v>
      </c>
      <c r="Q2301" s="43" t="s">
        <v>491</v>
      </c>
      <c r="R2301" s="43" t="s">
        <v>109</v>
      </c>
      <c r="S2301" s="43" t="s">
        <v>330</v>
      </c>
      <c r="V2301" s="42" t="s">
        <v>2871</v>
      </c>
      <c r="W2301"/>
    </row>
    <row r="2302" spans="1:23" s="39" customFormat="1" x14ac:dyDescent="0.35">
      <c r="A2302" s="43" t="s">
        <v>497</v>
      </c>
      <c r="B2302" s="54">
        <v>24009</v>
      </c>
      <c r="C2302" s="54" t="s">
        <v>12</v>
      </c>
      <c r="D2302" s="53">
        <v>0.85148330000000005</v>
      </c>
      <c r="E2302" s="53">
        <f>SUMIFS('Ratios_MARAMA-VA'!T:T, 'Ratios_MARAMA-VA'!AA:AA, V2302)</f>
        <v>0.85148329999880401</v>
      </c>
      <c r="F2302" s="53">
        <f>SUMIFS('Ratios_MARAMA-VA'!J:J, 'Ratios_MARAMA-VA'!AA:AA, V2302)</f>
        <v>2.3188543028289902E-3</v>
      </c>
      <c r="G2302" s="53"/>
      <c r="H2302" s="53">
        <f t="shared" si="28"/>
        <v>2.7233115468409622E-3</v>
      </c>
      <c r="I2302" s="53">
        <v>0.74096577366541805</v>
      </c>
      <c r="J2302" s="53">
        <v>2.0178806472369798E-3</v>
      </c>
      <c r="K2302" s="53">
        <v>0.70322743123626197</v>
      </c>
      <c r="L2302" s="53">
        <v>1.9151073835410211E-3</v>
      </c>
      <c r="M2302" s="43" t="s">
        <v>489</v>
      </c>
      <c r="N2302" s="43" t="s">
        <v>119</v>
      </c>
      <c r="O2302" s="43" t="s">
        <v>468</v>
      </c>
      <c r="P2302" s="43" t="s">
        <v>490</v>
      </c>
      <c r="Q2302" s="43" t="s">
        <v>491</v>
      </c>
      <c r="R2302" s="43" t="s">
        <v>109</v>
      </c>
      <c r="S2302" s="43" t="s">
        <v>330</v>
      </c>
      <c r="V2302" s="42" t="s">
        <v>2872</v>
      </c>
      <c r="W2302"/>
    </row>
    <row r="2303" spans="1:23" s="39" customFormat="1" x14ac:dyDescent="0.35">
      <c r="A2303" s="43" t="s">
        <v>497</v>
      </c>
      <c r="B2303" s="54">
        <v>24017</v>
      </c>
      <c r="C2303" s="54" t="s">
        <v>12</v>
      </c>
      <c r="D2303" s="53">
        <v>1.466672</v>
      </c>
      <c r="E2303" s="53">
        <f>SUMIFS('Ratios_MARAMA-VA'!T:T, 'Ratios_MARAMA-VA'!AA:AA, V2303)</f>
        <v>1.4666719999979401</v>
      </c>
      <c r="F2303" s="53">
        <f>SUMIFS('Ratios_MARAMA-VA'!J:J, 'Ratios_MARAMA-VA'!AA:AA, V2303)</f>
        <v>3.9942047930227199E-3</v>
      </c>
      <c r="G2303" s="53"/>
      <c r="H2303" s="53">
        <f t="shared" si="28"/>
        <v>2.7233115468409635E-3</v>
      </c>
      <c r="I2303" s="53">
        <v>1.2763065971973899</v>
      </c>
      <c r="J2303" s="53">
        <v>3.4757804934569506E-3</v>
      </c>
      <c r="K2303" s="53">
        <v>1.21130265623078</v>
      </c>
      <c r="L2303" s="53">
        <v>3.2987545104324134E-3</v>
      </c>
      <c r="M2303" s="43" t="s">
        <v>489</v>
      </c>
      <c r="N2303" s="43" t="s">
        <v>119</v>
      </c>
      <c r="O2303" s="43" t="s">
        <v>468</v>
      </c>
      <c r="P2303" s="43" t="s">
        <v>490</v>
      </c>
      <c r="Q2303" s="43" t="s">
        <v>491</v>
      </c>
      <c r="R2303" s="43" t="s">
        <v>109</v>
      </c>
      <c r="S2303" s="43" t="s">
        <v>330</v>
      </c>
      <c r="V2303" s="42" t="s">
        <v>2873</v>
      </c>
      <c r="W2303"/>
    </row>
    <row r="2304" spans="1:23" s="39" customFormat="1" x14ac:dyDescent="0.35">
      <c r="A2304" s="43" t="s">
        <v>497</v>
      </c>
      <c r="B2304" s="54">
        <v>24021</v>
      </c>
      <c r="C2304" s="54" t="s">
        <v>12</v>
      </c>
      <c r="D2304" s="53">
        <v>3.7466089999999999</v>
      </c>
      <c r="E2304" s="53">
        <f>SUMIFS('Ratios_MARAMA-VA'!T:T, 'Ratios_MARAMA-VA'!AA:AA, V2304)</f>
        <v>3.74660899999478</v>
      </c>
      <c r="F2304" s="53">
        <f>SUMIFS('Ratios_MARAMA-VA'!J:J, 'Ratios_MARAMA-VA'!AA:AA, V2304)</f>
        <v>1.02031835511839E-2</v>
      </c>
      <c r="G2304" s="53"/>
      <c r="H2304" s="53">
        <f t="shared" si="28"/>
        <v>2.723311546840921E-3</v>
      </c>
      <c r="I2304" s="53">
        <v>3.2603211787087498</v>
      </c>
      <c r="J2304" s="53">
        <v>8.87887031238754E-3</v>
      </c>
      <c r="K2304" s="53">
        <v>3.0942688164484902</v>
      </c>
      <c r="L2304" s="53">
        <v>8.4266579968639635E-3</v>
      </c>
      <c r="M2304" s="43" t="s">
        <v>489</v>
      </c>
      <c r="N2304" s="43" t="s">
        <v>119</v>
      </c>
      <c r="O2304" s="43" t="s">
        <v>468</v>
      </c>
      <c r="P2304" s="43" t="s">
        <v>490</v>
      </c>
      <c r="Q2304" s="43" t="s">
        <v>491</v>
      </c>
      <c r="R2304" s="43" t="s">
        <v>109</v>
      </c>
      <c r="S2304" s="43" t="s">
        <v>330</v>
      </c>
      <c r="V2304" s="42" t="s">
        <v>2874</v>
      </c>
      <c r="W2304"/>
    </row>
    <row r="2305" spans="1:23" s="39" customFormat="1" x14ac:dyDescent="0.35">
      <c r="A2305" s="43" t="s">
        <v>497</v>
      </c>
      <c r="B2305" s="54">
        <v>24031</v>
      </c>
      <c r="C2305" s="54" t="s">
        <v>12</v>
      </c>
      <c r="D2305" s="53">
        <v>9.3612769999999994</v>
      </c>
      <c r="E2305" s="53">
        <f>SUMIFS('Ratios_MARAMA-VA'!T:T, 'Ratios_MARAMA-VA'!AA:AA, V2305)</f>
        <v>9.3612769999869005</v>
      </c>
      <c r="F2305" s="53">
        <f>SUMIFS('Ratios_MARAMA-VA'!J:J, 'Ratios_MARAMA-VA'!AA:AA, V2305)</f>
        <v>2.5493673747240899E-2</v>
      </c>
      <c r="G2305" s="53"/>
      <c r="H2305" s="53">
        <f t="shared" si="28"/>
        <v>2.7233115468409462E-3</v>
      </c>
      <c r="I2305" s="53">
        <v>8.1462382818327601</v>
      </c>
      <c r="J2305" s="53">
        <v>2.2184744776232907E-2</v>
      </c>
      <c r="K2305" s="53">
        <v>7.7313398604542201</v>
      </c>
      <c r="L2305" s="53">
        <v>2.1054847114526647E-2</v>
      </c>
      <c r="M2305" s="43" t="s">
        <v>489</v>
      </c>
      <c r="N2305" s="43" t="s">
        <v>119</v>
      </c>
      <c r="O2305" s="43" t="s">
        <v>468</v>
      </c>
      <c r="P2305" s="43" t="s">
        <v>490</v>
      </c>
      <c r="Q2305" s="43" t="s">
        <v>491</v>
      </c>
      <c r="R2305" s="43" t="s">
        <v>109</v>
      </c>
      <c r="S2305" s="43" t="s">
        <v>330</v>
      </c>
      <c r="V2305" s="42" t="s">
        <v>2875</v>
      </c>
      <c r="W2305"/>
    </row>
    <row r="2306" spans="1:23" s="39" customFormat="1" x14ac:dyDescent="0.35">
      <c r="A2306" s="43" t="s">
        <v>497</v>
      </c>
      <c r="B2306" s="54">
        <v>24033</v>
      </c>
      <c r="C2306" s="54" t="s">
        <v>12</v>
      </c>
      <c r="D2306" s="53">
        <v>10.337759999999999</v>
      </c>
      <c r="E2306" s="53">
        <f>SUMIFS('Ratios_MARAMA-VA'!T:T, 'Ratios_MARAMA-VA'!AA:AA, V2306)</f>
        <v>10.337759999985501</v>
      </c>
      <c r="F2306" s="53">
        <f>SUMIFS('Ratios_MARAMA-VA'!J:J, 'Ratios_MARAMA-VA'!AA:AA, V2306)</f>
        <v>2.81529411764311E-2</v>
      </c>
      <c r="G2306" s="53"/>
      <c r="H2306" s="53">
        <f t="shared" si="28"/>
        <v>2.7233115468409583E-3</v>
      </c>
      <c r="I2306" s="53">
        <v>8.9959795293312403</v>
      </c>
      <c r="J2306" s="53">
        <v>2.4498854927372655E-2</v>
      </c>
      <c r="K2306" s="53">
        <v>8.5378026903604294</v>
      </c>
      <c r="L2306" s="53">
        <v>2.3251096651308357E-2</v>
      </c>
      <c r="M2306" s="43" t="s">
        <v>489</v>
      </c>
      <c r="N2306" s="43" t="s">
        <v>119</v>
      </c>
      <c r="O2306" s="43" t="s">
        <v>468</v>
      </c>
      <c r="P2306" s="43" t="s">
        <v>490</v>
      </c>
      <c r="Q2306" s="43" t="s">
        <v>491</v>
      </c>
      <c r="R2306" s="43" t="s">
        <v>109</v>
      </c>
      <c r="S2306" s="43" t="s">
        <v>330</v>
      </c>
      <c r="V2306" s="42" t="s">
        <v>2876</v>
      </c>
      <c r="W2306"/>
    </row>
    <row r="2307" spans="1:23" s="39" customFormat="1" x14ac:dyDescent="0.35">
      <c r="A2307" s="43" t="s">
        <v>811</v>
      </c>
      <c r="B2307" s="54">
        <v>51013</v>
      </c>
      <c r="C2307" s="54" t="s">
        <v>12</v>
      </c>
      <c r="D2307" s="53">
        <v>0.98047169999999995</v>
      </c>
      <c r="E2307" s="53">
        <f>SUMIFS('Ratios_MARAMA-VA'!T:T, 'Ratios_MARAMA-VA'!AA:AA, V2307)</f>
        <v>0.98047169999863204</v>
      </c>
      <c r="F2307" s="53">
        <f>SUMIFS('Ratios_MARAMA-VA'!J:J, 'Ratios_MARAMA-VA'!AA:AA, V2307)</f>
        <v>2.6701299019570401E-3</v>
      </c>
      <c r="G2307" s="53"/>
      <c r="H2307" s="53">
        <f t="shared" ref="H2307:H2370" si="29">F2307/E2307</f>
        <v>2.7233115468409392E-3</v>
      </c>
      <c r="I2307" s="53">
        <v>0.85321223768868704</v>
      </c>
      <c r="J2307" s="53">
        <v>2.3235627388035972E-3</v>
      </c>
      <c r="K2307" s="53">
        <v>0.809757038089708</v>
      </c>
      <c r="L2307" s="53">
        <v>2.2052206919654202E-3</v>
      </c>
      <c r="M2307" s="43" t="s">
        <v>489</v>
      </c>
      <c r="N2307" s="43" t="s">
        <v>119</v>
      </c>
      <c r="O2307" s="43" t="s">
        <v>468</v>
      </c>
      <c r="P2307" s="43" t="s">
        <v>490</v>
      </c>
      <c r="Q2307" s="43" t="s">
        <v>491</v>
      </c>
      <c r="R2307" s="43" t="s">
        <v>109</v>
      </c>
      <c r="S2307" s="43" t="s">
        <v>330</v>
      </c>
      <c r="V2307" s="42" t="s">
        <v>2878</v>
      </c>
      <c r="W2307"/>
    </row>
    <row r="2308" spans="1:23" s="39" customFormat="1" x14ac:dyDescent="0.35">
      <c r="A2308" s="43" t="s">
        <v>811</v>
      </c>
      <c r="B2308" s="54">
        <v>51059</v>
      </c>
      <c r="C2308" s="54" t="s">
        <v>12</v>
      </c>
      <c r="D2308" s="53">
        <v>6.4295879999999999</v>
      </c>
      <c r="E2308" s="53">
        <f>SUMIFS('Ratios_MARAMA-VA'!T:T, 'Ratios_MARAMA-VA'!AA:AA, V2308)</f>
        <v>6.4295879999909999</v>
      </c>
      <c r="F2308" s="53">
        <f>SUMIFS('Ratios_MARAMA-VA'!J:J, 'Ratios_MARAMA-VA'!AA:AA, V2308)</f>
        <v>1.75097712418055E-2</v>
      </c>
      <c r="G2308" s="53"/>
      <c r="H2308" s="53">
        <f t="shared" si="29"/>
        <v>2.7233115468409501E-3</v>
      </c>
      <c r="I2308" s="53">
        <v>5.5950652781679802</v>
      </c>
      <c r="J2308" s="53">
        <v>1.5237105877363733E-2</v>
      </c>
      <c r="K2308" s="53">
        <v>5.3101013879514598</v>
      </c>
      <c r="L2308" s="53">
        <v>1.4461060424704367E-2</v>
      </c>
      <c r="M2308" s="43" t="s">
        <v>489</v>
      </c>
      <c r="N2308" s="43" t="s">
        <v>119</v>
      </c>
      <c r="O2308" s="43" t="s">
        <v>468</v>
      </c>
      <c r="P2308" s="43" t="s">
        <v>490</v>
      </c>
      <c r="Q2308" s="43" t="s">
        <v>491</v>
      </c>
      <c r="R2308" s="43" t="s">
        <v>109</v>
      </c>
      <c r="S2308" s="43" t="s">
        <v>330</v>
      </c>
      <c r="V2308" s="42" t="s">
        <v>2879</v>
      </c>
      <c r="W2308"/>
    </row>
    <row r="2309" spans="1:23" s="39" customFormat="1" x14ac:dyDescent="0.35">
      <c r="A2309" s="43" t="s">
        <v>811</v>
      </c>
      <c r="B2309" s="54">
        <v>51107</v>
      </c>
      <c r="C2309" s="54" t="s">
        <v>12</v>
      </c>
      <c r="D2309" s="53">
        <v>2.1865130000000002</v>
      </c>
      <c r="E2309" s="53">
        <f>SUMIFS('Ratios_MARAMA-VA'!T:T, 'Ratios_MARAMA-VA'!AA:AA, V2309)</f>
        <v>2.1865129999969501</v>
      </c>
      <c r="F2309" s="53">
        <f>SUMIFS('Ratios_MARAMA-VA'!J:J, 'Ratios_MARAMA-VA'!AA:AA, V2309)</f>
        <v>5.9545561002095401E-3</v>
      </c>
      <c r="G2309" s="53"/>
      <c r="H2309" s="53">
        <f t="shared" si="29"/>
        <v>2.7233115468409497E-3</v>
      </c>
      <c r="I2309" s="53">
        <v>1.90271646745684</v>
      </c>
      <c r="J2309" s="53">
        <v>5.1816897261896342E-3</v>
      </c>
      <c r="K2309" s="53">
        <v>1.8058086639569899</v>
      </c>
      <c r="L2309" s="53">
        <v>4.9177795859394989E-3</v>
      </c>
      <c r="M2309" s="43" t="s">
        <v>489</v>
      </c>
      <c r="N2309" s="43" t="s">
        <v>119</v>
      </c>
      <c r="O2309" s="43" t="s">
        <v>468</v>
      </c>
      <c r="P2309" s="43" t="s">
        <v>490</v>
      </c>
      <c r="Q2309" s="43" t="s">
        <v>491</v>
      </c>
      <c r="R2309" s="43" t="s">
        <v>109</v>
      </c>
      <c r="S2309" s="43" t="s">
        <v>330</v>
      </c>
      <c r="V2309" s="42" t="s">
        <v>2882</v>
      </c>
      <c r="W2309"/>
    </row>
    <row r="2310" spans="1:23" s="39" customFormat="1" x14ac:dyDescent="0.35">
      <c r="A2310" s="43" t="s">
        <v>811</v>
      </c>
      <c r="B2310" s="54">
        <v>51153</v>
      </c>
      <c r="C2310" s="54" t="s">
        <v>12</v>
      </c>
      <c r="D2310" s="53">
        <v>3.601019</v>
      </c>
      <c r="E2310" s="53">
        <f>SUMIFS('Ratios_MARAMA-VA'!T:T, 'Ratios_MARAMA-VA'!AA:AA, V2310)</f>
        <v>3.6010189999949702</v>
      </c>
      <c r="F2310" s="53">
        <f>SUMIFS('Ratios_MARAMA-VA'!J:J, 'Ratios_MARAMA-VA'!AA:AA, V2310)</f>
        <v>9.8066966230799194E-3</v>
      </c>
      <c r="G2310" s="53"/>
      <c r="H2310" s="53">
        <f t="shared" si="29"/>
        <v>2.7233115468409405E-3</v>
      </c>
      <c r="I2310" s="53">
        <v>3.1336279047620401</v>
      </c>
      <c r="J2310" s="53">
        <v>8.5338450565414468E-3</v>
      </c>
      <c r="K2310" s="53">
        <v>2.9740281943321398</v>
      </c>
      <c r="L2310" s="53">
        <v>8.0992053222552294E-3</v>
      </c>
      <c r="M2310" s="43" t="s">
        <v>489</v>
      </c>
      <c r="N2310" s="43" t="s">
        <v>119</v>
      </c>
      <c r="O2310" s="43" t="s">
        <v>468</v>
      </c>
      <c r="P2310" s="43" t="s">
        <v>490</v>
      </c>
      <c r="Q2310" s="43" t="s">
        <v>491</v>
      </c>
      <c r="R2310" s="43" t="s">
        <v>109</v>
      </c>
      <c r="S2310" s="43" t="s">
        <v>330</v>
      </c>
      <c r="V2310" s="42" t="s">
        <v>2885</v>
      </c>
      <c r="W2310"/>
    </row>
    <row r="2311" spans="1:23" s="39" customFormat="1" x14ac:dyDescent="0.35">
      <c r="A2311" s="43" t="s">
        <v>811</v>
      </c>
      <c r="B2311" s="54">
        <v>51510</v>
      </c>
      <c r="C2311" s="54" t="s">
        <v>12</v>
      </c>
      <c r="D2311" s="53">
        <v>0.89756320000000001</v>
      </c>
      <c r="E2311" s="53">
        <f>SUMIFS('Ratios_MARAMA-VA'!T:T, 'Ratios_MARAMA-VA'!AA:AA, V2311)</f>
        <v>0.89756319999874901</v>
      </c>
      <c r="F2311" s="53">
        <f>SUMIFS('Ratios_MARAMA-VA'!J:J, 'Ratios_MARAMA-VA'!AA:AA, V2311)</f>
        <v>2.4443442265760901E-3</v>
      </c>
      <c r="G2311" s="53"/>
      <c r="H2311" s="53">
        <f t="shared" si="29"/>
        <v>2.7233115468409323E-3</v>
      </c>
      <c r="I2311" s="53">
        <v>0.78106477355646098</v>
      </c>
      <c r="J2311" s="53">
        <v>2.1270827166570082E-3</v>
      </c>
      <c r="K2311" s="53">
        <v>0.74128413734972698</v>
      </c>
      <c r="L2311" s="53">
        <v>2.0187476507345309E-3</v>
      </c>
      <c r="M2311" s="43" t="s">
        <v>489</v>
      </c>
      <c r="N2311" s="43" t="s">
        <v>119</v>
      </c>
      <c r="O2311" s="43" t="s">
        <v>468</v>
      </c>
      <c r="P2311" s="43" t="s">
        <v>490</v>
      </c>
      <c r="Q2311" s="43" t="s">
        <v>491</v>
      </c>
      <c r="R2311" s="43" t="s">
        <v>109</v>
      </c>
      <c r="S2311" s="43" t="s">
        <v>330</v>
      </c>
      <c r="V2311" s="42" t="s">
        <v>2877</v>
      </c>
      <c r="W2311"/>
    </row>
    <row r="2312" spans="1:23" s="39" customFormat="1" x14ac:dyDescent="0.35">
      <c r="A2312" s="43" t="s">
        <v>811</v>
      </c>
      <c r="B2312" s="54">
        <v>51600</v>
      </c>
      <c r="C2312" s="54" t="s">
        <v>12</v>
      </c>
      <c r="D2312" s="53">
        <v>0.45107700000000001</v>
      </c>
      <c r="E2312" s="53">
        <f>SUMIFS('Ratios_MARAMA-VA'!T:T, 'Ratios_MARAMA-VA'!AA:AA, V2312)</f>
        <v>0.45107699999936601</v>
      </c>
      <c r="F2312" s="53">
        <f>SUMIFS('Ratios_MARAMA-VA'!J:J, 'Ratios_MARAMA-VA'!AA:AA, V2312)</f>
        <v>1.2284232026126499E-3</v>
      </c>
      <c r="G2312" s="53"/>
      <c r="H2312" s="53">
        <f t="shared" si="29"/>
        <v>2.7233115468409527E-3</v>
      </c>
      <c r="I2312" s="53">
        <v>0.39252985735325202</v>
      </c>
      <c r="J2312" s="53">
        <v>1.0689810930099432E-3</v>
      </c>
      <c r="K2312" s="53">
        <v>0.37253780549748799</v>
      </c>
      <c r="L2312" s="53">
        <v>1.014536507346098E-3</v>
      </c>
      <c r="M2312" s="43" t="s">
        <v>489</v>
      </c>
      <c r="N2312" s="43" t="s">
        <v>119</v>
      </c>
      <c r="O2312" s="43" t="s">
        <v>468</v>
      </c>
      <c r="P2312" s="43" t="s">
        <v>490</v>
      </c>
      <c r="Q2312" s="43" t="s">
        <v>491</v>
      </c>
      <c r="R2312" s="43" t="s">
        <v>109</v>
      </c>
      <c r="S2312" s="43" t="s">
        <v>330</v>
      </c>
      <c r="V2312" s="42" t="s">
        <v>2880</v>
      </c>
      <c r="W2312"/>
    </row>
    <row r="2313" spans="1:23" s="39" customFormat="1" x14ac:dyDescent="0.35">
      <c r="A2313" s="43" t="s">
        <v>811</v>
      </c>
      <c r="B2313" s="54">
        <v>51610</v>
      </c>
      <c r="C2313" s="54" t="s">
        <v>12</v>
      </c>
      <c r="D2313" s="53">
        <v>9.6955959999999994E-2</v>
      </c>
      <c r="E2313" s="53">
        <f>SUMIFS('Ratios_MARAMA-VA'!T:T, 'Ratios_MARAMA-VA'!AA:AA, V2313)</f>
        <v>9.6955959999864699E-2</v>
      </c>
      <c r="F2313" s="53">
        <f>SUMIFS('Ratios_MARAMA-VA'!J:J, 'Ratios_MARAMA-VA'!AA:AA, V2313)</f>
        <v>2.6404128540268002E-4</v>
      </c>
      <c r="G2313" s="53"/>
      <c r="H2313" s="53">
        <f t="shared" si="29"/>
        <v>2.7233115468409418E-3</v>
      </c>
      <c r="I2313" s="53">
        <v>8.4371646411472004E-2</v>
      </c>
      <c r="J2313" s="53">
        <v>2.2977027889834283E-4</v>
      </c>
      <c r="K2313" s="53">
        <v>8.00744896509957E-2</v>
      </c>
      <c r="L2313" s="53">
        <v>2.1806778227395209E-4</v>
      </c>
      <c r="M2313" s="43" t="s">
        <v>489</v>
      </c>
      <c r="N2313" s="43" t="s">
        <v>119</v>
      </c>
      <c r="O2313" s="43" t="s">
        <v>468</v>
      </c>
      <c r="P2313" s="43" t="s">
        <v>490</v>
      </c>
      <c r="Q2313" s="43" t="s">
        <v>491</v>
      </c>
      <c r="R2313" s="43" t="s">
        <v>109</v>
      </c>
      <c r="S2313" s="43" t="s">
        <v>330</v>
      </c>
      <c r="V2313" s="42" t="s">
        <v>2881</v>
      </c>
      <c r="W2313"/>
    </row>
    <row r="2314" spans="1:23" s="39" customFormat="1" x14ac:dyDescent="0.35">
      <c r="A2314" s="43" t="s">
        <v>811</v>
      </c>
      <c r="B2314" s="54">
        <v>51683</v>
      </c>
      <c r="C2314" s="54" t="s">
        <v>12</v>
      </c>
      <c r="D2314" s="53">
        <v>0.52124150000000002</v>
      </c>
      <c r="E2314" s="53">
        <f>SUMIFS('Ratios_MARAMA-VA'!T:T, 'Ratios_MARAMA-VA'!AA:AA, V2314)</f>
        <v>0.52124149999927105</v>
      </c>
      <c r="F2314" s="53">
        <f>SUMIFS('Ratios_MARAMA-VA'!J:J, 'Ratios_MARAMA-VA'!AA:AA, V2314)</f>
        <v>1.4195029956407101E-3</v>
      </c>
      <c r="G2314" s="53"/>
      <c r="H2314" s="53">
        <f t="shared" si="29"/>
        <v>2.7233115468409466E-3</v>
      </c>
      <c r="I2314" s="53">
        <v>0.45358741776147998</v>
      </c>
      <c r="J2314" s="53">
        <v>1.2352598522916067E-3</v>
      </c>
      <c r="K2314" s="53">
        <v>0.43048562561207698</v>
      </c>
      <c r="L2314" s="53">
        <v>1.172346474978418E-3</v>
      </c>
      <c r="M2314" s="43" t="s">
        <v>489</v>
      </c>
      <c r="N2314" s="43" t="s">
        <v>119</v>
      </c>
      <c r="O2314" s="43" t="s">
        <v>468</v>
      </c>
      <c r="P2314" s="43" t="s">
        <v>490</v>
      </c>
      <c r="Q2314" s="43" t="s">
        <v>491</v>
      </c>
      <c r="R2314" s="43" t="s">
        <v>109</v>
      </c>
      <c r="S2314" s="43" t="s">
        <v>330</v>
      </c>
      <c r="V2314" s="42" t="s">
        <v>2883</v>
      </c>
      <c r="W2314"/>
    </row>
    <row r="2315" spans="1:23" s="39" customFormat="1" x14ac:dyDescent="0.35">
      <c r="A2315" s="43" t="s">
        <v>811</v>
      </c>
      <c r="B2315" s="54">
        <v>51685</v>
      </c>
      <c r="C2315" s="54" t="s">
        <v>12</v>
      </c>
      <c r="D2315" s="53">
        <v>0.20966199999999999</v>
      </c>
      <c r="E2315" s="53">
        <f>SUMIFS('Ratios_MARAMA-VA'!T:T, 'Ratios_MARAMA-VA'!AA:AA, V2315)</f>
        <v>0.209661999999706</v>
      </c>
      <c r="F2315" s="53">
        <f>SUMIFS('Ratios_MARAMA-VA'!J:J, 'Ratios_MARAMA-VA'!AA:AA, V2315)</f>
        <v>5.7097494553296998E-4</v>
      </c>
      <c r="G2315" s="53"/>
      <c r="H2315" s="53">
        <f t="shared" si="29"/>
        <v>2.7233115468409661E-3</v>
      </c>
      <c r="I2315" s="53">
        <v>0.18244910503616299</v>
      </c>
      <c r="J2315" s="53">
        <v>4.9686575445578298E-4</v>
      </c>
      <c r="K2315" s="53">
        <v>0.17315673682367799</v>
      </c>
      <c r="L2315" s="53">
        <v>4.7155974080522459E-4</v>
      </c>
      <c r="M2315" s="43" t="s">
        <v>489</v>
      </c>
      <c r="N2315" s="43" t="s">
        <v>119</v>
      </c>
      <c r="O2315" s="43" t="s">
        <v>468</v>
      </c>
      <c r="P2315" s="43" t="s">
        <v>490</v>
      </c>
      <c r="Q2315" s="43" t="s">
        <v>491</v>
      </c>
      <c r="R2315" s="43" t="s">
        <v>109</v>
      </c>
      <c r="S2315" s="43" t="s">
        <v>330</v>
      </c>
      <c r="V2315" s="42" t="s">
        <v>2884</v>
      </c>
      <c r="W2315"/>
    </row>
    <row r="2316" spans="1:23" s="39" customFormat="1" x14ac:dyDescent="0.35">
      <c r="A2316" s="43" t="s">
        <v>497</v>
      </c>
      <c r="B2316" s="54">
        <v>24031</v>
      </c>
      <c r="C2316" s="54" t="s">
        <v>12</v>
      </c>
      <c r="D2316" s="53">
        <v>112.1177885</v>
      </c>
      <c r="E2316" s="53">
        <f>SUMIFS('Ratios_MARAMA-VA'!T:T, 'Ratios_MARAMA-VA'!AA:AA, V2316)</f>
        <v>112.117788499843</v>
      </c>
      <c r="F2316" s="53">
        <f>SUMIFS('Ratios_MARAMA-VA'!J:J, 'Ratios_MARAMA-VA'!AA:AA, V2316)</f>
        <v>0.30533166802789502</v>
      </c>
      <c r="G2316" s="53"/>
      <c r="H2316" s="53">
        <f t="shared" si="29"/>
        <v>2.7233115468409596E-3</v>
      </c>
      <c r="I2316" s="53">
        <v>100.88294847221</v>
      </c>
      <c r="J2316" s="53">
        <v>0.27473569845373103</v>
      </c>
      <c r="K2316" s="53">
        <v>96.0732348267709</v>
      </c>
      <c r="L2316" s="53">
        <v>0.26163734974610819</v>
      </c>
      <c r="M2316" s="43" t="s">
        <v>809</v>
      </c>
      <c r="N2316" s="43" t="s">
        <v>119</v>
      </c>
      <c r="O2316" s="43" t="s">
        <v>468</v>
      </c>
      <c r="P2316" s="43" t="s">
        <v>490</v>
      </c>
      <c r="Q2316" s="43" t="s">
        <v>810</v>
      </c>
      <c r="R2316" s="43" t="s">
        <v>109</v>
      </c>
      <c r="S2316" s="43" t="s">
        <v>330</v>
      </c>
      <c r="V2316" s="42" t="s">
        <v>2886</v>
      </c>
      <c r="W2316"/>
    </row>
    <row r="2317" spans="1:23" s="39" customFormat="1" x14ac:dyDescent="0.35">
      <c r="A2317" s="43" t="s">
        <v>497</v>
      </c>
      <c r="B2317" s="54">
        <v>24033</v>
      </c>
      <c r="C2317" s="54" t="s">
        <v>12</v>
      </c>
      <c r="D2317" s="53">
        <v>110.26562215</v>
      </c>
      <c r="E2317" s="53">
        <f>SUMIFS('Ratios_MARAMA-VA'!T:T, 'Ratios_MARAMA-VA'!AA:AA, V2317)</f>
        <v>110.265622149845</v>
      </c>
      <c r="F2317" s="53">
        <f>SUMIFS('Ratios_MARAMA-VA'!J:J, 'Ratios_MARAMA-VA'!AA:AA, V2317)</f>
        <v>0.30028764202027602</v>
      </c>
      <c r="G2317" s="53"/>
      <c r="H2317" s="53">
        <f t="shared" si="29"/>
        <v>2.7233115468409674E-3</v>
      </c>
      <c r="I2317" s="53">
        <v>99.216379723852498</v>
      </c>
      <c r="J2317" s="53">
        <v>0.27019711253772555</v>
      </c>
      <c r="K2317" s="53">
        <v>94.486121710623493</v>
      </c>
      <c r="L2317" s="53">
        <v>0.25731514627076196</v>
      </c>
      <c r="M2317" s="43" t="s">
        <v>809</v>
      </c>
      <c r="N2317" s="43" t="s">
        <v>119</v>
      </c>
      <c r="O2317" s="43" t="s">
        <v>468</v>
      </c>
      <c r="P2317" s="43" t="s">
        <v>490</v>
      </c>
      <c r="Q2317" s="43" t="s">
        <v>810</v>
      </c>
      <c r="R2317" s="43" t="s">
        <v>109</v>
      </c>
      <c r="S2317" s="43" t="s">
        <v>330</v>
      </c>
      <c r="V2317" s="42" t="s">
        <v>2887</v>
      </c>
      <c r="W2317"/>
    </row>
    <row r="2318" spans="1:23" s="39" customFormat="1" x14ac:dyDescent="0.35">
      <c r="A2318" s="43" t="s">
        <v>811</v>
      </c>
      <c r="B2318" s="54">
        <v>51013</v>
      </c>
      <c r="C2318" s="54" t="s">
        <v>12</v>
      </c>
      <c r="D2318" s="53">
        <v>12.66866939</v>
      </c>
      <c r="E2318" s="53">
        <f>SUMIFS('Ratios_MARAMA-VA'!T:T, 'Ratios_MARAMA-VA'!AA:AA, V2318)</f>
        <v>12.668669389982201</v>
      </c>
      <c r="F2318" s="53">
        <f>SUMIFS('Ratios_MARAMA-VA'!J:J, 'Ratios_MARAMA-VA'!AA:AA, V2318)</f>
        <v>3.4500733632849202E-2</v>
      </c>
      <c r="G2318" s="53"/>
      <c r="H2318" s="53">
        <f t="shared" si="29"/>
        <v>2.7233115468409644E-3</v>
      </c>
      <c r="I2318" s="53">
        <v>11.399196669695501</v>
      </c>
      <c r="J2318" s="53">
        <v>3.1043563915292824E-2</v>
      </c>
      <c r="K2318" s="53">
        <v>10.855726513444299</v>
      </c>
      <c r="L2318" s="53">
        <v>2.9563525363410465E-2</v>
      </c>
      <c r="M2318" s="43" t="s">
        <v>809</v>
      </c>
      <c r="N2318" s="43" t="s">
        <v>119</v>
      </c>
      <c r="O2318" s="43" t="s">
        <v>468</v>
      </c>
      <c r="P2318" s="43" t="s">
        <v>490</v>
      </c>
      <c r="Q2318" s="43" t="s">
        <v>810</v>
      </c>
      <c r="R2318" s="43" t="s">
        <v>109</v>
      </c>
      <c r="S2318" s="43" t="s">
        <v>330</v>
      </c>
      <c r="V2318" s="42" t="s">
        <v>2888</v>
      </c>
      <c r="W2318"/>
    </row>
    <row r="2319" spans="1:23" s="39" customFormat="1" x14ac:dyDescent="0.35">
      <c r="A2319" s="43" t="s">
        <v>811</v>
      </c>
      <c r="B2319" s="54">
        <v>51059</v>
      </c>
      <c r="C2319" s="54" t="s">
        <v>12</v>
      </c>
      <c r="D2319" s="53">
        <v>12.66866939</v>
      </c>
      <c r="E2319" s="53">
        <f>SUMIFS('Ratios_MARAMA-VA'!T:T, 'Ratios_MARAMA-VA'!AA:AA, V2319)</f>
        <v>12.6686693899823</v>
      </c>
      <c r="F2319" s="53">
        <f>SUMIFS('Ratios_MARAMA-VA'!J:J, 'Ratios_MARAMA-VA'!AA:AA, V2319)</f>
        <v>3.4500733632849202E-2</v>
      </c>
      <c r="G2319" s="53"/>
      <c r="H2319" s="53">
        <f t="shared" si="29"/>
        <v>2.7233115468409427E-3</v>
      </c>
      <c r="I2319" s="53">
        <v>11.399196669695501</v>
      </c>
      <c r="J2319" s="53">
        <v>3.1043563915292578E-2</v>
      </c>
      <c r="K2319" s="53">
        <v>10.855726513444299</v>
      </c>
      <c r="L2319" s="53">
        <v>2.9563525363410229E-2</v>
      </c>
      <c r="M2319" s="43" t="s">
        <v>809</v>
      </c>
      <c r="N2319" s="43" t="s">
        <v>119</v>
      </c>
      <c r="O2319" s="43" t="s">
        <v>468</v>
      </c>
      <c r="P2319" s="43" t="s">
        <v>490</v>
      </c>
      <c r="Q2319" s="43" t="s">
        <v>810</v>
      </c>
      <c r="R2319" s="43" t="s">
        <v>109</v>
      </c>
      <c r="S2319" s="43" t="s">
        <v>330</v>
      </c>
      <c r="V2319" s="42" t="s">
        <v>2889</v>
      </c>
      <c r="W2319"/>
    </row>
    <row r="2320" spans="1:23" s="39" customFormat="1" x14ac:dyDescent="0.35">
      <c r="A2320" s="43" t="s">
        <v>811</v>
      </c>
      <c r="B2320" s="54">
        <v>51153</v>
      </c>
      <c r="C2320" s="54" t="s">
        <v>12</v>
      </c>
      <c r="D2320" s="53">
        <v>74.111747585000003</v>
      </c>
      <c r="E2320" s="53">
        <f>SUMIFS('Ratios_MARAMA-VA'!T:T, 'Ratios_MARAMA-VA'!AA:AA, V2320)</f>
        <v>74.111747584896193</v>
      </c>
      <c r="F2320" s="53">
        <f>SUMIFS('Ratios_MARAMA-VA'!J:J, 'Ratios_MARAMA-VA'!AA:AA, V2320)</f>
        <v>0.201829377954509</v>
      </c>
      <c r="G2320" s="53"/>
      <c r="H2320" s="53">
        <f t="shared" si="29"/>
        <v>2.7233115468409405E-3</v>
      </c>
      <c r="I2320" s="53">
        <v>66.685328999358205</v>
      </c>
      <c r="J2320" s="53">
        <v>0.18160492646883922</v>
      </c>
      <c r="K2320" s="53">
        <v>63.506027227392899</v>
      </c>
      <c r="L2320" s="53">
        <v>0.17294669724235423</v>
      </c>
      <c r="M2320" s="43" t="s">
        <v>809</v>
      </c>
      <c r="N2320" s="43" t="s">
        <v>119</v>
      </c>
      <c r="O2320" s="43" t="s">
        <v>468</v>
      </c>
      <c r="P2320" s="43" t="s">
        <v>490</v>
      </c>
      <c r="Q2320" s="43" t="s">
        <v>810</v>
      </c>
      <c r="R2320" s="43" t="s">
        <v>109</v>
      </c>
      <c r="S2320" s="43" t="s">
        <v>330</v>
      </c>
      <c r="V2320" s="42" t="s">
        <v>2893</v>
      </c>
      <c r="W2320"/>
    </row>
    <row r="2321" spans="1:23" s="39" customFormat="1" x14ac:dyDescent="0.35">
      <c r="A2321" s="43" t="s">
        <v>811</v>
      </c>
      <c r="B2321" s="54">
        <v>51600</v>
      </c>
      <c r="C2321" s="54" t="s">
        <v>12</v>
      </c>
      <c r="D2321" s="53">
        <v>36.105717585000001</v>
      </c>
      <c r="E2321" s="53">
        <f>SUMIFS('Ratios_MARAMA-VA'!T:T, 'Ratios_MARAMA-VA'!AA:AA, V2321)</f>
        <v>36.105717584949403</v>
      </c>
      <c r="F2321" s="53">
        <f>SUMIFS('Ratios_MARAMA-VA'!J:J, 'Ratios_MARAMA-VA'!AA:AA, V2321)</f>
        <v>9.8327117606071296E-2</v>
      </c>
      <c r="G2321" s="53"/>
      <c r="H2321" s="53">
        <f t="shared" si="29"/>
        <v>2.723311546840957E-3</v>
      </c>
      <c r="I2321" s="53">
        <v>32.487719347761697</v>
      </c>
      <c r="J2321" s="53">
        <v>8.8474181230287788E-2</v>
      </c>
      <c r="K2321" s="53">
        <v>30.9388289810299</v>
      </c>
      <c r="L2321" s="53">
        <v>8.4256070209776365E-2</v>
      </c>
      <c r="M2321" s="43" t="s">
        <v>809</v>
      </c>
      <c r="N2321" s="43" t="s">
        <v>119</v>
      </c>
      <c r="O2321" s="43" t="s">
        <v>468</v>
      </c>
      <c r="P2321" s="43" t="s">
        <v>490</v>
      </c>
      <c r="Q2321" s="43" t="s">
        <v>810</v>
      </c>
      <c r="R2321" s="43" t="s">
        <v>109</v>
      </c>
      <c r="S2321" s="43" t="s">
        <v>330</v>
      </c>
      <c r="V2321" s="42" t="s">
        <v>2890</v>
      </c>
      <c r="W2321"/>
    </row>
    <row r="2322" spans="1:23" s="39" customFormat="1" x14ac:dyDescent="0.35">
      <c r="A2322" s="43" t="s">
        <v>811</v>
      </c>
      <c r="B2322" s="54">
        <v>51610</v>
      </c>
      <c r="C2322" s="54" t="s">
        <v>12</v>
      </c>
      <c r="D2322" s="53">
        <v>12.66866939</v>
      </c>
      <c r="E2322" s="53">
        <f>SUMIFS('Ratios_MARAMA-VA'!T:T, 'Ratios_MARAMA-VA'!AA:AA, V2322)</f>
        <v>12.6686693899823</v>
      </c>
      <c r="F2322" s="53">
        <f>SUMIFS('Ratios_MARAMA-VA'!J:J, 'Ratios_MARAMA-VA'!AA:AA, V2322)</f>
        <v>3.4500733632849202E-2</v>
      </c>
      <c r="G2322" s="53"/>
      <c r="H2322" s="53">
        <f t="shared" si="29"/>
        <v>2.7233115468409427E-3</v>
      </c>
      <c r="I2322" s="53">
        <v>11.399196669695501</v>
      </c>
      <c r="J2322" s="53">
        <v>3.1043563915292578E-2</v>
      </c>
      <c r="K2322" s="53">
        <v>10.855726513444299</v>
      </c>
      <c r="L2322" s="53">
        <v>2.9563525363410229E-2</v>
      </c>
      <c r="M2322" s="43" t="s">
        <v>809</v>
      </c>
      <c r="N2322" s="43" t="s">
        <v>119</v>
      </c>
      <c r="O2322" s="43" t="s">
        <v>468</v>
      </c>
      <c r="P2322" s="43" t="s">
        <v>490</v>
      </c>
      <c r="Q2322" s="43" t="s">
        <v>810</v>
      </c>
      <c r="R2322" s="43" t="s">
        <v>109</v>
      </c>
      <c r="S2322" s="43" t="s">
        <v>330</v>
      </c>
      <c r="V2322" s="42" t="s">
        <v>2891</v>
      </c>
      <c r="W2322"/>
    </row>
    <row r="2323" spans="1:23" s="39" customFormat="1" x14ac:dyDescent="0.35">
      <c r="A2323" s="43" t="s">
        <v>811</v>
      </c>
      <c r="B2323" s="54">
        <v>51685</v>
      </c>
      <c r="C2323" s="54" t="s">
        <v>12</v>
      </c>
      <c r="D2323" s="53">
        <v>76.012038169999997</v>
      </c>
      <c r="E2323" s="53">
        <f>SUMIFS('Ratios_MARAMA-VA'!T:T, 'Ratios_MARAMA-VA'!AA:AA, V2323)</f>
        <v>76.012038169893799</v>
      </c>
      <c r="F2323" s="53">
        <f>SUMIFS('Ratios_MARAMA-VA'!J:J, 'Ratios_MARAMA-VA'!AA:AA, V2323)</f>
        <v>0.20700446124698599</v>
      </c>
      <c r="G2323" s="53"/>
      <c r="H2323" s="53">
        <f t="shared" si="29"/>
        <v>2.7233115468409392E-3</v>
      </c>
      <c r="I2323" s="53">
        <v>68.395199660683105</v>
      </c>
      <c r="J2323" s="53">
        <v>0.18626143698442979</v>
      </c>
      <c r="K2323" s="53">
        <v>65.134377786696007</v>
      </c>
      <c r="L2323" s="53">
        <v>0.17738120312280922</v>
      </c>
      <c r="M2323" s="43" t="s">
        <v>809</v>
      </c>
      <c r="N2323" s="43" t="s">
        <v>119</v>
      </c>
      <c r="O2323" s="43" t="s">
        <v>468</v>
      </c>
      <c r="P2323" s="43" t="s">
        <v>490</v>
      </c>
      <c r="Q2323" s="43" t="s">
        <v>810</v>
      </c>
      <c r="R2323" s="43" t="s">
        <v>109</v>
      </c>
      <c r="S2323" s="43" t="s">
        <v>330</v>
      </c>
      <c r="V2323" s="42" t="s">
        <v>2892</v>
      </c>
      <c r="W2323"/>
    </row>
    <row r="2324" spans="1:23" s="39" customFormat="1" x14ac:dyDescent="0.35">
      <c r="A2324" s="43" t="s">
        <v>811</v>
      </c>
      <c r="B2324" s="54">
        <v>51013</v>
      </c>
      <c r="C2324" s="54" t="s">
        <v>10</v>
      </c>
      <c r="D2324" s="53">
        <v>18.621310000000001</v>
      </c>
      <c r="E2324" s="53">
        <f>SUMIFS('Ratios_MARAMA-VA'!T:T, 'Ratios_MARAMA-VA'!AA:AA, V2324)</f>
        <v>18.621309999973899</v>
      </c>
      <c r="F2324" s="53">
        <f>SUMIFS('Ratios_MARAMA-VA'!J:J, 'Ratios_MARAMA-VA'!AA:AA, V2324)</f>
        <v>5.0711628540234102E-2</v>
      </c>
      <c r="G2324" s="53"/>
      <c r="H2324" s="53">
        <f t="shared" si="29"/>
        <v>2.7233115468409679E-3</v>
      </c>
      <c r="I2324" s="53">
        <v>19.706436357978198</v>
      </c>
      <c r="J2324" s="53">
        <v>5.3666765680768697E-2</v>
      </c>
      <c r="K2324" s="53">
        <v>20.1984516395779</v>
      </c>
      <c r="L2324" s="53">
        <v>5.5006676578371376E-2</v>
      </c>
      <c r="M2324" s="43" t="s">
        <v>917</v>
      </c>
      <c r="N2324" s="43" t="s">
        <v>316</v>
      </c>
      <c r="O2324" s="43" t="s">
        <v>493</v>
      </c>
      <c r="P2324" s="43" t="s">
        <v>918</v>
      </c>
      <c r="Q2324" s="43" t="s">
        <v>230</v>
      </c>
      <c r="R2324" s="43" t="s">
        <v>348</v>
      </c>
      <c r="S2324" s="43" t="s">
        <v>330</v>
      </c>
      <c r="V2324" s="42" t="s">
        <v>2895</v>
      </c>
      <c r="W2324"/>
    </row>
    <row r="2325" spans="1:23" s="39" customFormat="1" x14ac:dyDescent="0.35">
      <c r="A2325" s="43" t="s">
        <v>811</v>
      </c>
      <c r="B2325" s="54">
        <v>51013</v>
      </c>
      <c r="C2325" s="54" t="s">
        <v>12</v>
      </c>
      <c r="D2325" s="53">
        <v>38.273569999999999</v>
      </c>
      <c r="E2325" s="53">
        <f>SUMIFS('Ratios_MARAMA-VA'!T:T, 'Ratios_MARAMA-VA'!AA:AA, V2325)</f>
        <v>38.273569999946098</v>
      </c>
      <c r="F2325" s="53">
        <f>SUMIFS('Ratios_MARAMA-VA'!J:J, 'Ratios_MARAMA-VA'!AA:AA, V2325)</f>
        <v>0.104230855119679</v>
      </c>
      <c r="G2325" s="53"/>
      <c r="H2325" s="53">
        <f t="shared" si="29"/>
        <v>2.7233115468409609E-3</v>
      </c>
      <c r="I2325" s="53">
        <v>40.503899639586301</v>
      </c>
      <c r="J2325" s="53">
        <v>0.11030473758057281</v>
      </c>
      <c r="K2325" s="53">
        <v>41.515170131370901</v>
      </c>
      <c r="L2325" s="53">
        <v>0.11305874218782935</v>
      </c>
      <c r="M2325" s="43" t="s">
        <v>917</v>
      </c>
      <c r="N2325" s="43" t="s">
        <v>316</v>
      </c>
      <c r="O2325" s="43" t="s">
        <v>493</v>
      </c>
      <c r="P2325" s="43" t="s">
        <v>918</v>
      </c>
      <c r="Q2325" s="43" t="s">
        <v>230</v>
      </c>
      <c r="R2325" s="43" t="s">
        <v>348</v>
      </c>
      <c r="S2325" s="43" t="s">
        <v>330</v>
      </c>
      <c r="V2325" s="42" t="s">
        <v>2904</v>
      </c>
      <c r="W2325"/>
    </row>
    <row r="2326" spans="1:23" s="39" customFormat="1" x14ac:dyDescent="0.35">
      <c r="A2326" s="43" t="s">
        <v>811</v>
      </c>
      <c r="B2326" s="54">
        <v>51059</v>
      </c>
      <c r="C2326" s="54" t="s">
        <v>10</v>
      </c>
      <c r="D2326" s="53">
        <v>89.758619999999993</v>
      </c>
      <c r="E2326" s="53">
        <f>SUMIFS('Ratios_MARAMA-VA'!T:T, 'Ratios_MARAMA-VA'!AA:AA, V2326)</f>
        <v>89.7586199998739</v>
      </c>
      <c r="F2326" s="53">
        <f>SUMIFS('Ratios_MARAMA-VA'!J:J, 'Ratios_MARAMA-VA'!AA:AA, V2326)</f>
        <v>0.24444068627416701</v>
      </c>
      <c r="G2326" s="53"/>
      <c r="H2326" s="53">
        <f t="shared" si="29"/>
        <v>2.7233115468409653E-3</v>
      </c>
      <c r="I2326" s="53">
        <v>105.887483967712</v>
      </c>
      <c r="J2326" s="53">
        <v>0.28836460775520767</v>
      </c>
      <c r="K2326" s="53">
        <v>115.848458695885</v>
      </c>
      <c r="L2326" s="53">
        <v>0.31549144525023226</v>
      </c>
      <c r="M2326" s="43" t="s">
        <v>917</v>
      </c>
      <c r="N2326" s="43" t="s">
        <v>316</v>
      </c>
      <c r="O2326" s="43" t="s">
        <v>493</v>
      </c>
      <c r="P2326" s="43" t="s">
        <v>918</v>
      </c>
      <c r="Q2326" s="43" t="s">
        <v>230</v>
      </c>
      <c r="R2326" s="43" t="s">
        <v>348</v>
      </c>
      <c r="S2326" s="43" t="s">
        <v>330</v>
      </c>
      <c r="V2326" s="42" t="s">
        <v>2896</v>
      </c>
      <c r="W2326"/>
    </row>
    <row r="2327" spans="1:23" s="39" customFormat="1" x14ac:dyDescent="0.35">
      <c r="A2327" s="43" t="s">
        <v>811</v>
      </c>
      <c r="B2327" s="54">
        <v>51059</v>
      </c>
      <c r="C2327" s="54" t="s">
        <v>12</v>
      </c>
      <c r="D2327" s="53">
        <v>184.48660000000001</v>
      </c>
      <c r="E2327" s="53">
        <f>SUMIFS('Ratios_MARAMA-VA'!T:T, 'Ratios_MARAMA-VA'!AA:AA, V2327)</f>
        <v>184.486599999742</v>
      </c>
      <c r="F2327" s="53">
        <f>SUMIFS('Ratios_MARAMA-VA'!J:J, 'Ratios_MARAMA-VA'!AA:AA, V2327)</f>
        <v>0.50241448801672495</v>
      </c>
      <c r="G2327" s="53"/>
      <c r="H2327" s="53">
        <f t="shared" si="29"/>
        <v>2.7233115468409497E-3</v>
      </c>
      <c r="I2327" s="53">
        <v>217.63727984852801</v>
      </c>
      <c r="J2327" s="53">
        <v>0.59269411723455145</v>
      </c>
      <c r="K2327" s="53">
        <v>238.110704688244</v>
      </c>
      <c r="L2327" s="53">
        <v>0.64844963150393031</v>
      </c>
      <c r="M2327" s="43" t="s">
        <v>917</v>
      </c>
      <c r="N2327" s="43" t="s">
        <v>316</v>
      </c>
      <c r="O2327" s="43" t="s">
        <v>493</v>
      </c>
      <c r="P2327" s="43" t="s">
        <v>918</v>
      </c>
      <c r="Q2327" s="43" t="s">
        <v>230</v>
      </c>
      <c r="R2327" s="43" t="s">
        <v>348</v>
      </c>
      <c r="S2327" s="43" t="s">
        <v>330</v>
      </c>
      <c r="V2327" s="42" t="s">
        <v>2905</v>
      </c>
      <c r="W2327"/>
    </row>
    <row r="2328" spans="1:23" s="39" customFormat="1" x14ac:dyDescent="0.35">
      <c r="A2328" s="43" t="s">
        <v>811</v>
      </c>
      <c r="B2328" s="54">
        <v>51107</v>
      </c>
      <c r="C2328" s="54" t="s">
        <v>10</v>
      </c>
      <c r="D2328" s="53">
        <v>32.847430000000003</v>
      </c>
      <c r="E2328" s="53">
        <f>SUMIFS('Ratios_MARAMA-VA'!T:T, 'Ratios_MARAMA-VA'!AA:AA, V2328)</f>
        <v>32.847429999953903</v>
      </c>
      <c r="F2328" s="53">
        <f>SUMIFS('Ratios_MARAMA-VA'!J:J, 'Ratios_MARAMA-VA'!AA:AA, V2328)</f>
        <v>8.9453785402924896E-2</v>
      </c>
      <c r="G2328" s="53"/>
      <c r="H2328" s="53">
        <f t="shared" si="29"/>
        <v>2.7233115468409683E-3</v>
      </c>
      <c r="I2328" s="53">
        <v>43.7808062960885</v>
      </c>
      <c r="J2328" s="53">
        <v>0.11922877531614558</v>
      </c>
      <c r="K2328" s="53">
        <v>51.533763209775401</v>
      </c>
      <c r="L2328" s="53">
        <v>0.14034249240134963</v>
      </c>
      <c r="M2328" s="43" t="s">
        <v>917</v>
      </c>
      <c r="N2328" s="43" t="s">
        <v>316</v>
      </c>
      <c r="O2328" s="43" t="s">
        <v>493</v>
      </c>
      <c r="P2328" s="43" t="s">
        <v>918</v>
      </c>
      <c r="Q2328" s="43" t="s">
        <v>230</v>
      </c>
      <c r="R2328" s="43" t="s">
        <v>348</v>
      </c>
      <c r="S2328" s="43" t="s">
        <v>330</v>
      </c>
      <c r="V2328" s="42" t="s">
        <v>2899</v>
      </c>
      <c r="W2328"/>
    </row>
    <row r="2329" spans="1:23" s="39" customFormat="1" x14ac:dyDescent="0.35">
      <c r="A2329" s="43" t="s">
        <v>811</v>
      </c>
      <c r="B2329" s="54">
        <v>51107</v>
      </c>
      <c r="C2329" s="54" t="s">
        <v>12</v>
      </c>
      <c r="D2329" s="53">
        <v>67.513409999999993</v>
      </c>
      <c r="E2329" s="53">
        <f>SUMIFS('Ratios_MARAMA-VA'!T:T, 'Ratios_MARAMA-VA'!AA:AA, V2329)</f>
        <v>67.513409999905605</v>
      </c>
      <c r="F2329" s="53">
        <f>SUMIFS('Ratios_MARAMA-VA'!J:J, 'Ratios_MARAMA-VA'!AA:AA, V2329)</f>
        <v>0.18386004901934999</v>
      </c>
      <c r="G2329" s="53"/>
      <c r="H2329" s="53">
        <f t="shared" si="29"/>
        <v>2.7233115468409471E-3</v>
      </c>
      <c r="I2329" s="53">
        <v>89.985473006515406</v>
      </c>
      <c r="J2329" s="53">
        <v>0.24505847768658776</v>
      </c>
      <c r="K2329" s="53">
        <v>105.920617972988</v>
      </c>
      <c r="L2329" s="53">
        <v>0.28845484197436694</v>
      </c>
      <c r="M2329" s="43" t="s">
        <v>917</v>
      </c>
      <c r="N2329" s="43" t="s">
        <v>316</v>
      </c>
      <c r="O2329" s="43" t="s">
        <v>493</v>
      </c>
      <c r="P2329" s="43" t="s">
        <v>918</v>
      </c>
      <c r="Q2329" s="43" t="s">
        <v>230</v>
      </c>
      <c r="R2329" s="43" t="s">
        <v>348</v>
      </c>
      <c r="S2329" s="43" t="s">
        <v>330</v>
      </c>
      <c r="V2329" s="42" t="s">
        <v>2908</v>
      </c>
      <c r="W2329"/>
    </row>
    <row r="2330" spans="1:23" s="39" customFormat="1" x14ac:dyDescent="0.35">
      <c r="A2330" s="43" t="s">
        <v>811</v>
      </c>
      <c r="B2330" s="54">
        <v>51153</v>
      </c>
      <c r="C2330" s="54" t="s">
        <v>10</v>
      </c>
      <c r="D2330" s="53">
        <v>37.626379999999997</v>
      </c>
      <c r="E2330" s="53">
        <f>SUMIFS('Ratios_MARAMA-VA'!T:T, 'Ratios_MARAMA-VA'!AA:AA, V2330)</f>
        <v>37.626379999947297</v>
      </c>
      <c r="F2330" s="53">
        <f>SUMIFS('Ratios_MARAMA-VA'!J:J, 'Ratios_MARAMA-VA'!AA:AA, V2330)</f>
        <v>0.102468355119681</v>
      </c>
      <c r="G2330" s="53"/>
      <c r="H2330" s="53">
        <f t="shared" si="29"/>
        <v>2.7233115468409271E-3</v>
      </c>
      <c r="I2330" s="53">
        <v>45.052917056600101</v>
      </c>
      <c r="J2330" s="53">
        <v>0.12269312923910561</v>
      </c>
      <c r="K2330" s="53">
        <v>49.767959119819302</v>
      </c>
      <c r="L2330" s="53">
        <v>0.13553365773371112</v>
      </c>
      <c r="M2330" s="43" t="s">
        <v>917</v>
      </c>
      <c r="N2330" s="43" t="s">
        <v>316</v>
      </c>
      <c r="O2330" s="43" t="s">
        <v>493</v>
      </c>
      <c r="P2330" s="43" t="s">
        <v>918</v>
      </c>
      <c r="Q2330" s="43" t="s">
        <v>230</v>
      </c>
      <c r="R2330" s="43" t="s">
        <v>348</v>
      </c>
      <c r="S2330" s="43" t="s">
        <v>330</v>
      </c>
      <c r="V2330" s="42" t="s">
        <v>2902</v>
      </c>
      <c r="W2330"/>
    </row>
    <row r="2331" spans="1:23" s="39" customFormat="1" x14ac:dyDescent="0.35">
      <c r="A2331" s="43" t="s">
        <v>811</v>
      </c>
      <c r="B2331" s="54">
        <v>51153</v>
      </c>
      <c r="C2331" s="54" t="s">
        <v>12</v>
      </c>
      <c r="D2331" s="53">
        <v>77.335880000000003</v>
      </c>
      <c r="E2331" s="53">
        <f>SUMIFS('Ratios_MARAMA-VA'!T:T, 'Ratios_MARAMA-VA'!AA:AA, V2331)</f>
        <v>77.335879999891702</v>
      </c>
      <c r="F2331" s="53">
        <f>SUMIFS('Ratios_MARAMA-VA'!J:J, 'Ratios_MARAMA-VA'!AA:AA, V2331)</f>
        <v>0.21060969498881199</v>
      </c>
      <c r="G2331" s="53"/>
      <c r="H2331" s="53">
        <f t="shared" si="29"/>
        <v>2.7233115468409609E-3</v>
      </c>
      <c r="I2331" s="53">
        <v>92.600111600934696</v>
      </c>
      <c r="J2331" s="53">
        <v>0.25217895316158706</v>
      </c>
      <c r="K2331" s="53">
        <v>102.29123594497401</v>
      </c>
      <c r="L2331" s="53">
        <v>0.27857090398958084</v>
      </c>
      <c r="M2331" s="43" t="s">
        <v>917</v>
      </c>
      <c r="N2331" s="43" t="s">
        <v>316</v>
      </c>
      <c r="O2331" s="43" t="s">
        <v>493</v>
      </c>
      <c r="P2331" s="43" t="s">
        <v>918</v>
      </c>
      <c r="Q2331" s="43" t="s">
        <v>230</v>
      </c>
      <c r="R2331" s="43" t="s">
        <v>348</v>
      </c>
      <c r="S2331" s="43" t="s">
        <v>330</v>
      </c>
      <c r="V2331" s="42" t="s">
        <v>2912</v>
      </c>
      <c r="W2331"/>
    </row>
    <row r="2332" spans="1:23" s="39" customFormat="1" x14ac:dyDescent="0.35">
      <c r="A2332" s="43" t="s">
        <v>811</v>
      </c>
      <c r="B2332" s="54">
        <v>51510</v>
      </c>
      <c r="C2332" s="54" t="s">
        <v>10</v>
      </c>
      <c r="D2332" s="53">
        <v>12.443210000000001</v>
      </c>
      <c r="E2332" s="53">
        <f>SUMIFS('Ratios_MARAMA-VA'!T:T, 'Ratios_MARAMA-VA'!AA:AA, V2332)</f>
        <v>12.443209999982599</v>
      </c>
      <c r="F2332" s="53">
        <f>SUMIFS('Ratios_MARAMA-VA'!J:J, 'Ratios_MARAMA-VA'!AA:AA, V2332)</f>
        <v>3.3886737472719398E-2</v>
      </c>
      <c r="G2332" s="53"/>
      <c r="H2332" s="53">
        <f t="shared" si="29"/>
        <v>2.7233115468409505E-3</v>
      </c>
      <c r="I2332" s="53">
        <v>13.344280843809001</v>
      </c>
      <c r="J2332" s="53">
        <v>3.6340634106233553E-2</v>
      </c>
      <c r="K2332" s="53">
        <v>13.7939542219423</v>
      </c>
      <c r="L2332" s="53">
        <v>3.7565234809210944E-2</v>
      </c>
      <c r="M2332" s="43" t="s">
        <v>917</v>
      </c>
      <c r="N2332" s="43" t="s">
        <v>316</v>
      </c>
      <c r="O2332" s="43" t="s">
        <v>493</v>
      </c>
      <c r="P2332" s="43" t="s">
        <v>918</v>
      </c>
      <c r="Q2332" s="43" t="s">
        <v>230</v>
      </c>
      <c r="R2332" s="43" t="s">
        <v>348</v>
      </c>
      <c r="S2332" s="43" t="s">
        <v>330</v>
      </c>
      <c r="V2332" s="42" t="s">
        <v>2894</v>
      </c>
      <c r="W2332"/>
    </row>
    <row r="2333" spans="1:23" s="39" customFormat="1" x14ac:dyDescent="0.35">
      <c r="A2333" s="43" t="s">
        <v>811</v>
      </c>
      <c r="B2333" s="54">
        <v>51510</v>
      </c>
      <c r="C2333" s="54" t="s">
        <v>12</v>
      </c>
      <c r="D2333" s="53">
        <v>25.575320000000001</v>
      </c>
      <c r="E2333" s="53">
        <f>SUMIFS('Ratios_MARAMA-VA'!T:T, 'Ratios_MARAMA-VA'!AA:AA, V2333)</f>
        <v>25.575319999964101</v>
      </c>
      <c r="F2333" s="53">
        <f>SUMIFS('Ratios_MARAMA-VA'!J:J, 'Ratios_MARAMA-VA'!AA:AA, V2333)</f>
        <v>6.9649564270055003E-2</v>
      </c>
      <c r="G2333" s="53"/>
      <c r="H2333" s="53">
        <f t="shared" si="29"/>
        <v>2.7233115468409687E-3</v>
      </c>
      <c r="I2333" s="53">
        <v>27.4273481481295</v>
      </c>
      <c r="J2333" s="53">
        <v>7.4693213911028331E-2</v>
      </c>
      <c r="K2333" s="53">
        <v>28.351590408867601</v>
      </c>
      <c r="L2333" s="53">
        <v>7.7210213531774805E-2</v>
      </c>
      <c r="M2333" s="43" t="s">
        <v>917</v>
      </c>
      <c r="N2333" s="43" t="s">
        <v>316</v>
      </c>
      <c r="O2333" s="43" t="s">
        <v>493</v>
      </c>
      <c r="P2333" s="43" t="s">
        <v>918</v>
      </c>
      <c r="Q2333" s="43" t="s">
        <v>230</v>
      </c>
      <c r="R2333" s="43" t="s">
        <v>348</v>
      </c>
      <c r="S2333" s="43" t="s">
        <v>330</v>
      </c>
      <c r="V2333" s="42" t="s">
        <v>2903</v>
      </c>
      <c r="W2333"/>
    </row>
    <row r="2334" spans="1:23" s="39" customFormat="1" x14ac:dyDescent="0.35">
      <c r="A2334" s="43" t="s">
        <v>811</v>
      </c>
      <c r="B2334" s="54">
        <v>51600</v>
      </c>
      <c r="C2334" s="54" t="s">
        <v>10</v>
      </c>
      <c r="D2334" s="53">
        <v>1.884112</v>
      </c>
      <c r="E2334" s="53">
        <f>SUMIFS('Ratios_MARAMA-VA'!T:T, 'Ratios_MARAMA-VA'!AA:AA, V2334)</f>
        <v>1.8841119999973599</v>
      </c>
      <c r="F2334" s="53">
        <f>SUMIFS('Ratios_MARAMA-VA'!J:J, 'Ratios_MARAMA-VA'!AA:AA, V2334)</f>
        <v>5.1310239651343997E-3</v>
      </c>
      <c r="G2334" s="53"/>
      <c r="H2334" s="53">
        <f t="shared" si="29"/>
        <v>2.7233115468409466E-3</v>
      </c>
      <c r="I2334" s="53">
        <v>2.2020389390257402</v>
      </c>
      <c r="J2334" s="53">
        <v>5.9968380692421858E-3</v>
      </c>
      <c r="K2334" s="53">
        <v>2.38643517199099</v>
      </c>
      <c r="L2334" s="53">
        <v>6.4990064596704231E-3</v>
      </c>
      <c r="M2334" s="43" t="s">
        <v>917</v>
      </c>
      <c r="N2334" s="43" t="s">
        <v>316</v>
      </c>
      <c r="O2334" s="43" t="s">
        <v>493</v>
      </c>
      <c r="P2334" s="43" t="s">
        <v>918</v>
      </c>
      <c r="Q2334" s="43" t="s">
        <v>230</v>
      </c>
      <c r="R2334" s="43" t="s">
        <v>348</v>
      </c>
      <c r="S2334" s="43" t="s">
        <v>330</v>
      </c>
      <c r="V2334" s="42" t="s">
        <v>2897</v>
      </c>
      <c r="W2334"/>
    </row>
    <row r="2335" spans="1:23" s="39" customFormat="1" x14ac:dyDescent="0.35">
      <c r="A2335" s="43" t="s">
        <v>811</v>
      </c>
      <c r="B2335" s="54">
        <v>51600</v>
      </c>
      <c r="C2335" s="54" t="s">
        <v>12</v>
      </c>
      <c r="D2335" s="53">
        <v>3.8725360000000002</v>
      </c>
      <c r="E2335" s="53">
        <f>SUMIFS('Ratios_MARAMA-VA'!T:T, 'Ratios_MARAMA-VA'!AA:AA, V2335)</f>
        <v>3.8725359999945899</v>
      </c>
      <c r="F2335" s="53">
        <f>SUMIFS('Ratios_MARAMA-VA'!J:J, 'Ratios_MARAMA-VA'!AA:AA, V2335)</f>
        <v>1.05461220043425E-2</v>
      </c>
      <c r="G2335" s="53"/>
      <c r="H2335" s="53">
        <f t="shared" si="29"/>
        <v>2.7233115468409418E-3</v>
      </c>
      <c r="I2335" s="53">
        <v>4.5259915890238904</v>
      </c>
      <c r="J2335" s="53">
        <v>1.2325685155293743E-2</v>
      </c>
      <c r="K2335" s="53">
        <v>4.9049929702699702</v>
      </c>
      <c r="L2335" s="53">
        <v>1.3357823993109858E-2</v>
      </c>
      <c r="M2335" s="43" t="s">
        <v>917</v>
      </c>
      <c r="N2335" s="43" t="s">
        <v>316</v>
      </c>
      <c r="O2335" s="43" t="s">
        <v>493</v>
      </c>
      <c r="P2335" s="43" t="s">
        <v>918</v>
      </c>
      <c r="Q2335" s="43" t="s">
        <v>230</v>
      </c>
      <c r="R2335" s="43" t="s">
        <v>348</v>
      </c>
      <c r="S2335" s="43" t="s">
        <v>330</v>
      </c>
      <c r="V2335" s="42" t="s">
        <v>2906</v>
      </c>
      <c r="W2335"/>
    </row>
    <row r="2336" spans="1:23" s="39" customFormat="1" x14ac:dyDescent="0.35">
      <c r="A2336" s="43" t="s">
        <v>811</v>
      </c>
      <c r="B2336" s="54">
        <v>51610</v>
      </c>
      <c r="C2336" s="54" t="s">
        <v>10</v>
      </c>
      <c r="D2336" s="53">
        <v>1.143764</v>
      </c>
      <c r="E2336" s="53">
        <f>SUMIFS('Ratios_MARAMA-VA'!T:T, 'Ratios_MARAMA-VA'!AA:AA, V2336)</f>
        <v>1.1437639999983999</v>
      </c>
      <c r="F2336" s="53">
        <f>SUMIFS('Ratios_MARAMA-VA'!J:J, 'Ratios_MARAMA-VA'!AA:AA, V2336)</f>
        <v>3.1148257080566401E-3</v>
      </c>
      <c r="G2336" s="53"/>
      <c r="H2336" s="53">
        <f t="shared" si="29"/>
        <v>2.7233115468409544E-3</v>
      </c>
      <c r="I2336" s="53">
        <v>1.2442201649996301</v>
      </c>
      <c r="J2336" s="53">
        <v>3.3883991421558503E-3</v>
      </c>
      <c r="K2336" s="53">
        <v>1.30016832007009</v>
      </c>
      <c r="L2336" s="53">
        <v>3.5407633988836819E-3</v>
      </c>
      <c r="M2336" s="43" t="s">
        <v>917</v>
      </c>
      <c r="N2336" s="43" t="s">
        <v>316</v>
      </c>
      <c r="O2336" s="43" t="s">
        <v>493</v>
      </c>
      <c r="P2336" s="43" t="s">
        <v>918</v>
      </c>
      <c r="Q2336" s="43" t="s">
        <v>230</v>
      </c>
      <c r="R2336" s="43" t="s">
        <v>348</v>
      </c>
      <c r="S2336" s="43" t="s">
        <v>330</v>
      </c>
      <c r="V2336" s="42" t="s">
        <v>2898</v>
      </c>
      <c r="W2336"/>
    </row>
    <row r="2337" spans="1:23" s="39" customFormat="1" x14ac:dyDescent="0.35">
      <c r="A2337" s="43" t="s">
        <v>811</v>
      </c>
      <c r="B2337" s="54">
        <v>51610</v>
      </c>
      <c r="C2337" s="54" t="s">
        <v>12</v>
      </c>
      <c r="D2337" s="53">
        <v>2.3508499999999999</v>
      </c>
      <c r="E2337" s="53">
        <f>SUMIFS('Ratios_MARAMA-VA'!T:T, 'Ratios_MARAMA-VA'!AA:AA, V2337)</f>
        <v>2.3508499999967101</v>
      </c>
      <c r="F2337" s="53">
        <f>SUMIFS('Ratios_MARAMA-VA'!J:J, 'Ratios_MARAMA-VA'!AA:AA, V2337)</f>
        <v>6.4020969498821004E-3</v>
      </c>
      <c r="G2337" s="53"/>
      <c r="H2337" s="53">
        <f t="shared" si="29"/>
        <v>2.7233115468409553E-3</v>
      </c>
      <c r="I2337" s="53">
        <v>2.5573238665401199</v>
      </c>
      <c r="J2337" s="53">
        <v>6.9643896147606665E-3</v>
      </c>
      <c r="K2337" s="53">
        <v>2.6723176242972899</v>
      </c>
      <c r="L2337" s="53">
        <v>7.2775534430753993E-3</v>
      </c>
      <c r="M2337" s="43" t="s">
        <v>917</v>
      </c>
      <c r="N2337" s="43" t="s">
        <v>316</v>
      </c>
      <c r="O2337" s="43" t="s">
        <v>493</v>
      </c>
      <c r="P2337" s="43" t="s">
        <v>918</v>
      </c>
      <c r="Q2337" s="43" t="s">
        <v>230</v>
      </c>
      <c r="R2337" s="43" t="s">
        <v>348</v>
      </c>
      <c r="S2337" s="43" t="s">
        <v>330</v>
      </c>
      <c r="V2337" s="42" t="s">
        <v>2907</v>
      </c>
      <c r="W2337"/>
    </row>
    <row r="2338" spans="1:23" s="39" customFormat="1" x14ac:dyDescent="0.35">
      <c r="A2338" s="43" t="s">
        <v>811</v>
      </c>
      <c r="B2338" s="54">
        <v>51683</v>
      </c>
      <c r="C2338" s="54" t="s">
        <v>10</v>
      </c>
      <c r="D2338" s="53">
        <v>3.3374990000000002</v>
      </c>
      <c r="E2338" s="53">
        <f>SUMIFS('Ratios_MARAMA-VA'!T:T, 'Ratios_MARAMA-VA'!AA:AA, V2338)</f>
        <v>3.3374989999953302</v>
      </c>
      <c r="F2338" s="53">
        <f>SUMIFS('Ratios_MARAMA-VA'!J:J, 'Ratios_MARAMA-VA'!AA:AA, V2338)</f>
        <v>9.0890495642574395E-3</v>
      </c>
      <c r="G2338" s="53"/>
      <c r="H2338" s="53">
        <f t="shared" si="29"/>
        <v>2.7233115468409601E-3</v>
      </c>
      <c r="I2338" s="53">
        <v>4.0931359934418898</v>
      </c>
      <c r="J2338" s="53">
        <v>1.1146884513730642E-2</v>
      </c>
      <c r="K2338" s="53">
        <v>4.5583689122520301</v>
      </c>
      <c r="L2338" s="53">
        <v>1.2413858693496821E-2</v>
      </c>
      <c r="M2338" s="43" t="s">
        <v>917</v>
      </c>
      <c r="N2338" s="43" t="s">
        <v>316</v>
      </c>
      <c r="O2338" s="43" t="s">
        <v>493</v>
      </c>
      <c r="P2338" s="43" t="s">
        <v>918</v>
      </c>
      <c r="Q2338" s="43" t="s">
        <v>230</v>
      </c>
      <c r="R2338" s="43" t="s">
        <v>348</v>
      </c>
      <c r="S2338" s="43" t="s">
        <v>330</v>
      </c>
      <c r="V2338" s="42" t="s">
        <v>2900</v>
      </c>
      <c r="W2338"/>
    </row>
    <row r="2339" spans="1:23" s="39" customFormat="1" x14ac:dyDescent="0.35">
      <c r="A2339" s="43" t="s">
        <v>811</v>
      </c>
      <c r="B2339" s="54">
        <v>51683</v>
      </c>
      <c r="C2339" s="54" t="s">
        <v>12</v>
      </c>
      <c r="D2339" s="53">
        <v>6.8597739999999998</v>
      </c>
      <c r="E2339" s="53">
        <f>SUMIFS('Ratios_MARAMA-VA'!T:T, 'Ratios_MARAMA-VA'!AA:AA, V2339)</f>
        <v>6.8597739999904004</v>
      </c>
      <c r="F2339" s="53">
        <f>SUMIFS('Ratios_MARAMA-VA'!J:J, 'Ratios_MARAMA-VA'!AA:AA, V2339)</f>
        <v>1.8681301742893199E-2</v>
      </c>
      <c r="G2339" s="53"/>
      <c r="H2339" s="53">
        <f t="shared" si="29"/>
        <v>2.7233115468409514E-3</v>
      </c>
      <c r="I2339" s="53">
        <v>8.4128827802725397</v>
      </c>
      <c r="J2339" s="53">
        <v>2.2910900817735613E-2</v>
      </c>
      <c r="K2339" s="53">
        <v>9.3691055927431695</v>
      </c>
      <c r="L2339" s="53">
        <v>2.5514993444289608E-2</v>
      </c>
      <c r="M2339" s="43" t="s">
        <v>917</v>
      </c>
      <c r="N2339" s="43" t="s">
        <v>316</v>
      </c>
      <c r="O2339" s="43" t="s">
        <v>493</v>
      </c>
      <c r="P2339" s="43" t="s">
        <v>918</v>
      </c>
      <c r="Q2339" s="43" t="s">
        <v>230</v>
      </c>
      <c r="R2339" s="43" t="s">
        <v>348</v>
      </c>
      <c r="S2339" s="43" t="s">
        <v>330</v>
      </c>
      <c r="V2339" s="42" t="s">
        <v>2909</v>
      </c>
      <c r="W2339"/>
    </row>
    <row r="2340" spans="1:23" s="39" customFormat="1" x14ac:dyDescent="0.35">
      <c r="A2340" s="43" t="s">
        <v>811</v>
      </c>
      <c r="B2340" s="54">
        <v>51685</v>
      </c>
      <c r="C2340" s="54" t="s">
        <v>10</v>
      </c>
      <c r="D2340" s="53">
        <v>1.343599</v>
      </c>
      <c r="E2340" s="53">
        <f>SUMIFS('Ratios_MARAMA-VA'!T:T, 'Ratios_MARAMA-VA'!AA:AA, V2340)</f>
        <v>1.3435989999981099</v>
      </c>
      <c r="F2340" s="53">
        <f>SUMIFS('Ratios_MARAMA-VA'!J:J, 'Ratios_MARAMA-VA'!AA:AA, V2340)</f>
        <v>3.6590386710188402E-3</v>
      </c>
      <c r="G2340" s="53"/>
      <c r="H2340" s="53">
        <f t="shared" si="29"/>
        <v>2.7233115468409752E-3</v>
      </c>
      <c r="I2340" s="53">
        <v>1.67917820098611</v>
      </c>
      <c r="J2340" s="53">
        <v>4.5729253839491297E-3</v>
      </c>
      <c r="K2340" s="53">
        <v>1.8932337091506699</v>
      </c>
      <c r="L2340" s="53">
        <v>5.1558652209985883E-3</v>
      </c>
      <c r="M2340" s="43" t="s">
        <v>917</v>
      </c>
      <c r="N2340" s="43" t="s">
        <v>316</v>
      </c>
      <c r="O2340" s="43" t="s">
        <v>493</v>
      </c>
      <c r="P2340" s="43" t="s">
        <v>918</v>
      </c>
      <c r="Q2340" s="43" t="s">
        <v>230</v>
      </c>
      <c r="R2340" s="43" t="s">
        <v>348</v>
      </c>
      <c r="S2340" s="43" t="s">
        <v>330</v>
      </c>
      <c r="V2340" s="42" t="s">
        <v>2901</v>
      </c>
      <c r="W2340"/>
    </row>
    <row r="2341" spans="1:23" s="39" customFormat="1" x14ac:dyDescent="0.35">
      <c r="A2341" s="43" t="s">
        <v>811</v>
      </c>
      <c r="B2341" s="54">
        <v>51685</v>
      </c>
      <c r="C2341" s="54" t="s">
        <v>12</v>
      </c>
      <c r="D2341" s="53">
        <v>2.7615829999999999</v>
      </c>
      <c r="E2341" s="53">
        <f>SUMIFS('Ratios_MARAMA-VA'!T:T, 'Ratios_MARAMA-VA'!AA:AA, V2341)</f>
        <v>2.7615829999961399</v>
      </c>
      <c r="F2341" s="53">
        <f>SUMIFS('Ratios_MARAMA-VA'!J:J, 'Ratios_MARAMA-VA'!AA:AA, V2341)</f>
        <v>7.5206508714491596E-3</v>
      </c>
      <c r="G2341" s="53"/>
      <c r="H2341" s="53">
        <f t="shared" si="29"/>
        <v>2.7233115468409501E-3</v>
      </c>
      <c r="I2341" s="53">
        <v>3.4513199055773498</v>
      </c>
      <c r="J2341" s="53">
        <v>9.3990193507008137E-3</v>
      </c>
      <c r="K2341" s="53">
        <v>3.8912815700349901</v>
      </c>
      <c r="L2341" s="53">
        <v>1.059717203168567E-2</v>
      </c>
      <c r="M2341" s="43" t="s">
        <v>917</v>
      </c>
      <c r="N2341" s="43" t="s">
        <v>316</v>
      </c>
      <c r="O2341" s="43" t="s">
        <v>493</v>
      </c>
      <c r="P2341" s="43" t="s">
        <v>918</v>
      </c>
      <c r="Q2341" s="43" t="s">
        <v>230</v>
      </c>
      <c r="R2341" s="43" t="s">
        <v>348</v>
      </c>
      <c r="S2341" s="43" t="s">
        <v>330</v>
      </c>
      <c r="V2341" s="42" t="s">
        <v>2910</v>
      </c>
      <c r="W2341"/>
    </row>
    <row r="2342" spans="1:23" s="39" customFormat="1" x14ac:dyDescent="0.35">
      <c r="A2342" s="43" t="s">
        <v>497</v>
      </c>
      <c r="B2342" s="54">
        <v>24009</v>
      </c>
      <c r="C2342" s="54" t="s">
        <v>10</v>
      </c>
      <c r="D2342" s="53">
        <v>0.2018914</v>
      </c>
      <c r="E2342" s="53">
        <f>SUMIFS('Ratios_MARAMA-VA'!T:T, 'Ratios_MARAMA-VA'!AA:AA, V2342)</f>
        <v>0.201891399999718</v>
      </c>
      <c r="F2342" s="53">
        <f>SUMIFS('Ratios_MARAMA-VA'!J:J, 'Ratios_MARAMA-VA'!AA:AA, V2342)</f>
        <v>5.4981318082711502E-4</v>
      </c>
      <c r="G2342" s="53"/>
      <c r="H2342" s="53">
        <f t="shared" si="29"/>
        <v>2.7233115468409401E-3</v>
      </c>
      <c r="I2342" s="53">
        <v>0.2018914</v>
      </c>
      <c r="J2342" s="53">
        <v>5.4981318082788296E-4</v>
      </c>
      <c r="K2342" s="53">
        <v>0.2018914</v>
      </c>
      <c r="L2342" s="53">
        <v>5.4981318082788296E-4</v>
      </c>
      <c r="M2342" s="43" t="s">
        <v>790</v>
      </c>
      <c r="N2342" s="43" t="s">
        <v>316</v>
      </c>
      <c r="O2342" s="43" t="s">
        <v>493</v>
      </c>
      <c r="P2342" s="43" t="s">
        <v>785</v>
      </c>
      <c r="Q2342" s="43" t="s">
        <v>786</v>
      </c>
      <c r="R2342" s="43" t="s">
        <v>791</v>
      </c>
      <c r="S2342" s="43" t="s">
        <v>330</v>
      </c>
      <c r="V2342" s="42" t="s">
        <v>2913</v>
      </c>
      <c r="W2342"/>
    </row>
    <row r="2343" spans="1:23" s="39" customFormat="1" x14ac:dyDescent="0.35">
      <c r="A2343" s="43" t="s">
        <v>497</v>
      </c>
      <c r="B2343" s="54">
        <v>24009</v>
      </c>
      <c r="C2343" s="54" t="s">
        <v>12</v>
      </c>
      <c r="D2343" s="53">
        <v>0.91176769999999996</v>
      </c>
      <c r="E2343" s="53">
        <f>SUMIFS('Ratios_MARAMA-VA'!T:T, 'Ratios_MARAMA-VA'!AA:AA, V2343)</f>
        <v>0.91176769999871798</v>
      </c>
      <c r="F2343" s="53">
        <f>SUMIFS('Ratios_MARAMA-VA'!J:J, 'Ratios_MARAMA-VA'!AA:AA, V2343)</f>
        <v>2.4830275054431401E-3</v>
      </c>
      <c r="G2343" s="53"/>
      <c r="H2343" s="53">
        <f t="shared" si="29"/>
        <v>2.7233115468409679E-3</v>
      </c>
      <c r="I2343" s="53">
        <v>0.91176769999999996</v>
      </c>
      <c r="J2343" s="53">
        <v>2.4830275054466312E-3</v>
      </c>
      <c r="K2343" s="53">
        <v>0.91176769999999996</v>
      </c>
      <c r="L2343" s="53">
        <v>2.4830275054466312E-3</v>
      </c>
      <c r="M2343" s="43" t="s">
        <v>790</v>
      </c>
      <c r="N2343" s="43" t="s">
        <v>316</v>
      </c>
      <c r="O2343" s="43" t="s">
        <v>493</v>
      </c>
      <c r="P2343" s="43" t="s">
        <v>785</v>
      </c>
      <c r="Q2343" s="43" t="s">
        <v>786</v>
      </c>
      <c r="R2343" s="43" t="s">
        <v>791</v>
      </c>
      <c r="S2343" s="43" t="s">
        <v>330</v>
      </c>
      <c r="V2343" s="42" t="s">
        <v>2921</v>
      </c>
      <c r="W2343"/>
    </row>
    <row r="2344" spans="1:23" s="39" customFormat="1" x14ac:dyDescent="0.35">
      <c r="A2344" s="43" t="s">
        <v>497</v>
      </c>
      <c r="B2344" s="54">
        <v>24017</v>
      </c>
      <c r="C2344" s="54" t="s">
        <v>10</v>
      </c>
      <c r="D2344" s="53">
        <v>0.25413049999999998</v>
      </c>
      <c r="E2344" s="53">
        <f>SUMIFS('Ratios_MARAMA-VA'!T:T, 'Ratios_MARAMA-VA'!AA:AA, V2344)</f>
        <v>0.25413049999964199</v>
      </c>
      <c r="F2344" s="53">
        <f>SUMIFS('Ratios_MARAMA-VA'!J:J, 'Ratios_MARAMA-VA'!AA:AA, V2344)</f>
        <v>6.9207652505349701E-4</v>
      </c>
      <c r="G2344" s="53"/>
      <c r="H2344" s="53">
        <f t="shared" si="29"/>
        <v>2.7233115468409813E-3</v>
      </c>
      <c r="I2344" s="53">
        <v>0.25413049999999998</v>
      </c>
      <c r="J2344" s="53">
        <v>6.9207652505447192E-4</v>
      </c>
      <c r="K2344" s="53">
        <v>0.25413049999999998</v>
      </c>
      <c r="L2344" s="53">
        <v>6.9207652505447192E-4</v>
      </c>
      <c r="M2344" s="43" t="s">
        <v>790</v>
      </c>
      <c r="N2344" s="43" t="s">
        <v>316</v>
      </c>
      <c r="O2344" s="43" t="s">
        <v>493</v>
      </c>
      <c r="P2344" s="43" t="s">
        <v>785</v>
      </c>
      <c r="Q2344" s="43" t="s">
        <v>786</v>
      </c>
      <c r="R2344" s="43" t="s">
        <v>791</v>
      </c>
      <c r="S2344" s="43" t="s">
        <v>330</v>
      </c>
      <c r="V2344" s="42" t="s">
        <v>2914</v>
      </c>
      <c r="W2344"/>
    </row>
    <row r="2345" spans="1:23" s="39" customFormat="1" x14ac:dyDescent="0.35">
      <c r="A2345" s="43" t="s">
        <v>497</v>
      </c>
      <c r="B2345" s="54">
        <v>24017</v>
      </c>
      <c r="C2345" s="54" t="s">
        <v>12</v>
      </c>
      <c r="D2345" s="53">
        <v>1.147686</v>
      </c>
      <c r="E2345" s="53">
        <f>SUMIFS('Ratios_MARAMA-VA'!T:T, 'Ratios_MARAMA-VA'!AA:AA, V2345)</f>
        <v>1.1476859999983899</v>
      </c>
      <c r="F2345" s="53">
        <f>SUMIFS('Ratios_MARAMA-VA'!J:J, 'Ratios_MARAMA-VA'!AA:AA, V2345)</f>
        <v>3.1255065359433198E-3</v>
      </c>
      <c r="G2345" s="53"/>
      <c r="H2345" s="53">
        <f t="shared" si="29"/>
        <v>2.7233115468409518E-3</v>
      </c>
      <c r="I2345" s="53">
        <v>1.147686</v>
      </c>
      <c r="J2345" s="53">
        <v>3.1255065359477047E-3</v>
      </c>
      <c r="K2345" s="53">
        <v>1.147686</v>
      </c>
      <c r="L2345" s="53">
        <v>3.1255065359477047E-3</v>
      </c>
      <c r="M2345" s="43" t="s">
        <v>790</v>
      </c>
      <c r="N2345" s="43" t="s">
        <v>316</v>
      </c>
      <c r="O2345" s="43" t="s">
        <v>493</v>
      </c>
      <c r="P2345" s="43" t="s">
        <v>785</v>
      </c>
      <c r="Q2345" s="43" t="s">
        <v>786</v>
      </c>
      <c r="R2345" s="43" t="s">
        <v>791</v>
      </c>
      <c r="S2345" s="43" t="s">
        <v>330</v>
      </c>
      <c r="V2345" s="42" t="s">
        <v>2922</v>
      </c>
      <c r="W2345"/>
    </row>
    <row r="2346" spans="1:23" s="39" customFormat="1" x14ac:dyDescent="0.35">
      <c r="A2346" s="43" t="s">
        <v>497</v>
      </c>
      <c r="B2346" s="54">
        <v>24021</v>
      </c>
      <c r="C2346" s="54" t="s">
        <v>10</v>
      </c>
      <c r="D2346" s="53">
        <v>0.69155599999999995</v>
      </c>
      <c r="E2346" s="53">
        <f>SUMIFS('Ratios_MARAMA-VA'!T:T, 'Ratios_MARAMA-VA'!AA:AA, V2346)</f>
        <v>0.69155599999903605</v>
      </c>
      <c r="F2346" s="53">
        <f>SUMIFS('Ratios_MARAMA-VA'!J:J, 'Ratios_MARAMA-VA'!AA:AA, V2346)</f>
        <v>1.8833224400845001E-3</v>
      </c>
      <c r="G2346" s="53"/>
      <c r="H2346" s="53">
        <f t="shared" si="29"/>
        <v>2.7233115468409284E-3</v>
      </c>
      <c r="I2346" s="53">
        <v>0.69155599999999995</v>
      </c>
      <c r="J2346" s="53">
        <v>1.8833224400871249E-3</v>
      </c>
      <c r="K2346" s="53">
        <v>0.69155599999999995</v>
      </c>
      <c r="L2346" s="53">
        <v>1.8833224400871249E-3</v>
      </c>
      <c r="M2346" s="43" t="s">
        <v>790</v>
      </c>
      <c r="N2346" s="43" t="s">
        <v>316</v>
      </c>
      <c r="O2346" s="43" t="s">
        <v>493</v>
      </c>
      <c r="P2346" s="43" t="s">
        <v>785</v>
      </c>
      <c r="Q2346" s="43" t="s">
        <v>786</v>
      </c>
      <c r="R2346" s="43" t="s">
        <v>791</v>
      </c>
      <c r="S2346" s="43" t="s">
        <v>330</v>
      </c>
      <c r="V2346" s="42" t="s">
        <v>2915</v>
      </c>
      <c r="W2346"/>
    </row>
    <row r="2347" spans="1:23" s="39" customFormat="1" x14ac:dyDescent="0.35">
      <c r="A2347" s="43" t="s">
        <v>497</v>
      </c>
      <c r="B2347" s="54">
        <v>24021</v>
      </c>
      <c r="C2347" s="54" t="s">
        <v>12</v>
      </c>
      <c r="D2347" s="53">
        <v>3.1231559999999998</v>
      </c>
      <c r="E2347" s="53">
        <f>SUMIFS('Ratios_MARAMA-VA'!T:T, 'Ratios_MARAMA-VA'!AA:AA, V2347)</f>
        <v>3.12315599999561</v>
      </c>
      <c r="F2347" s="53">
        <f>SUMIFS('Ratios_MARAMA-VA'!J:J, 'Ratios_MARAMA-VA'!AA:AA, V2347)</f>
        <v>8.5053267973737093E-3</v>
      </c>
      <c r="G2347" s="53"/>
      <c r="H2347" s="53">
        <f t="shared" si="29"/>
        <v>2.7233115468409726E-3</v>
      </c>
      <c r="I2347" s="53">
        <v>3.1231559999999998</v>
      </c>
      <c r="J2347" s="53">
        <v>8.505326797385665E-3</v>
      </c>
      <c r="K2347" s="53">
        <v>3.1231559999999998</v>
      </c>
      <c r="L2347" s="53">
        <v>8.505326797385665E-3</v>
      </c>
      <c r="M2347" s="43" t="s">
        <v>790</v>
      </c>
      <c r="N2347" s="43" t="s">
        <v>316</v>
      </c>
      <c r="O2347" s="43" t="s">
        <v>493</v>
      </c>
      <c r="P2347" s="43" t="s">
        <v>785</v>
      </c>
      <c r="Q2347" s="43" t="s">
        <v>786</v>
      </c>
      <c r="R2347" s="43" t="s">
        <v>791</v>
      </c>
      <c r="S2347" s="43" t="s">
        <v>330</v>
      </c>
      <c r="V2347" s="42" t="s">
        <v>2923</v>
      </c>
      <c r="W2347"/>
    </row>
    <row r="2348" spans="1:23" s="39" customFormat="1" x14ac:dyDescent="0.35">
      <c r="A2348" s="43" t="s">
        <v>497</v>
      </c>
      <c r="B2348" s="54">
        <v>24031</v>
      </c>
      <c r="C2348" s="54" t="s">
        <v>10</v>
      </c>
      <c r="D2348" s="53">
        <v>0.27230359999999998</v>
      </c>
      <c r="E2348" s="53">
        <f>SUMIFS('Ratios_MARAMA-VA'!T:T, 'Ratios_MARAMA-VA'!AA:AA, V2348)</f>
        <v>0.27230359999962001</v>
      </c>
      <c r="F2348" s="53">
        <f>SUMIFS('Ratios_MARAMA-VA'!J:J, 'Ratios_MARAMA-VA'!AA:AA, V2348)</f>
        <v>7.4156753812532105E-4</v>
      </c>
      <c r="G2348" s="53"/>
      <c r="H2348" s="53">
        <f t="shared" si="29"/>
        <v>2.7233115468409375E-3</v>
      </c>
      <c r="I2348" s="53">
        <v>0.27230359999999998</v>
      </c>
      <c r="J2348" s="53">
        <v>7.4156753812635581E-4</v>
      </c>
      <c r="K2348" s="53">
        <v>0.27230359999999998</v>
      </c>
      <c r="L2348" s="53">
        <v>7.4156753812635581E-4</v>
      </c>
      <c r="M2348" s="43" t="s">
        <v>790</v>
      </c>
      <c r="N2348" s="43" t="s">
        <v>316</v>
      </c>
      <c r="O2348" s="43" t="s">
        <v>493</v>
      </c>
      <c r="P2348" s="43" t="s">
        <v>785</v>
      </c>
      <c r="Q2348" s="43" t="s">
        <v>786</v>
      </c>
      <c r="R2348" s="43" t="s">
        <v>791</v>
      </c>
      <c r="S2348" s="43" t="s">
        <v>330</v>
      </c>
      <c r="V2348" s="42" t="s">
        <v>2916</v>
      </c>
      <c r="W2348"/>
    </row>
    <row r="2349" spans="1:23" s="39" customFormat="1" x14ac:dyDescent="0.35">
      <c r="A2349" s="43" t="s">
        <v>497</v>
      </c>
      <c r="B2349" s="54">
        <v>24031</v>
      </c>
      <c r="C2349" s="54" t="s">
        <v>12</v>
      </c>
      <c r="D2349" s="53">
        <v>1.2297579999999999</v>
      </c>
      <c r="E2349" s="53">
        <f>SUMIFS('Ratios_MARAMA-VA'!T:T, 'Ratios_MARAMA-VA'!AA:AA, V2349)</f>
        <v>1.2297579999982799</v>
      </c>
      <c r="F2349" s="53">
        <f>SUMIFS('Ratios_MARAMA-VA'!J:J, 'Ratios_MARAMA-VA'!AA:AA, V2349)</f>
        <v>3.3490141612153501E-3</v>
      </c>
      <c r="G2349" s="53"/>
      <c r="H2349" s="53">
        <f t="shared" si="29"/>
        <v>2.723311546840951E-3</v>
      </c>
      <c r="I2349" s="53">
        <v>1.2297579999999999</v>
      </c>
      <c r="J2349" s="53">
        <v>3.3490141612200338E-3</v>
      </c>
      <c r="K2349" s="53">
        <v>1.2297579999999999</v>
      </c>
      <c r="L2349" s="53">
        <v>3.3490141612200338E-3</v>
      </c>
      <c r="M2349" s="43" t="s">
        <v>790</v>
      </c>
      <c r="N2349" s="43" t="s">
        <v>316</v>
      </c>
      <c r="O2349" s="43" t="s">
        <v>493</v>
      </c>
      <c r="P2349" s="43" t="s">
        <v>785</v>
      </c>
      <c r="Q2349" s="43" t="s">
        <v>786</v>
      </c>
      <c r="R2349" s="43" t="s">
        <v>791</v>
      </c>
      <c r="S2349" s="43" t="s">
        <v>330</v>
      </c>
      <c r="V2349" s="42" t="s">
        <v>2924</v>
      </c>
      <c r="W2349"/>
    </row>
    <row r="2350" spans="1:23" s="39" customFormat="1" x14ac:dyDescent="0.35">
      <c r="A2350" s="43" t="s">
        <v>497</v>
      </c>
      <c r="B2350" s="54">
        <v>24033</v>
      </c>
      <c r="C2350" s="54" t="s">
        <v>10</v>
      </c>
      <c r="D2350" s="53">
        <v>0.19961100000000001</v>
      </c>
      <c r="E2350" s="53">
        <f>SUMIFS('Ratios_MARAMA-VA'!T:T, 'Ratios_MARAMA-VA'!AA:AA, V2350)</f>
        <v>0.19961099999971901</v>
      </c>
      <c r="F2350" s="53">
        <f>SUMIFS('Ratios_MARAMA-VA'!J:J, 'Ratios_MARAMA-VA'!AA:AA, V2350)</f>
        <v>5.43602941175709E-4</v>
      </c>
      <c r="G2350" s="53"/>
      <c r="H2350" s="53">
        <f t="shared" si="29"/>
        <v>2.723311546840977E-3</v>
      </c>
      <c r="I2350" s="53">
        <v>0.19961100000000001</v>
      </c>
      <c r="J2350" s="53">
        <v>5.4360294117647423E-4</v>
      </c>
      <c r="K2350" s="53">
        <v>0.19961100000000001</v>
      </c>
      <c r="L2350" s="53">
        <v>5.4360294117647423E-4</v>
      </c>
      <c r="M2350" s="43" t="s">
        <v>790</v>
      </c>
      <c r="N2350" s="43" t="s">
        <v>316</v>
      </c>
      <c r="O2350" s="43" t="s">
        <v>493</v>
      </c>
      <c r="P2350" s="43" t="s">
        <v>785</v>
      </c>
      <c r="Q2350" s="43" t="s">
        <v>786</v>
      </c>
      <c r="R2350" s="43" t="s">
        <v>791</v>
      </c>
      <c r="S2350" s="43" t="s">
        <v>330</v>
      </c>
      <c r="V2350" s="42" t="s">
        <v>2917</v>
      </c>
      <c r="W2350"/>
    </row>
    <row r="2351" spans="1:23" s="39" customFormat="1" x14ac:dyDescent="0.35">
      <c r="A2351" s="43" t="s">
        <v>497</v>
      </c>
      <c r="B2351" s="54">
        <v>24033</v>
      </c>
      <c r="C2351" s="54" t="s">
        <v>12</v>
      </c>
      <c r="D2351" s="53">
        <v>0.90146879999999996</v>
      </c>
      <c r="E2351" s="53">
        <f>SUMIFS('Ratios_MARAMA-VA'!T:T, 'Ratios_MARAMA-VA'!AA:AA, V2351)</f>
        <v>0.90146879999873897</v>
      </c>
      <c r="F2351" s="53">
        <f>SUMIFS('Ratios_MARAMA-VA'!J:J, 'Ratios_MARAMA-VA'!AA:AA, V2351)</f>
        <v>2.4549803921534198E-3</v>
      </c>
      <c r="G2351" s="53"/>
      <c r="H2351" s="53">
        <f t="shared" si="29"/>
        <v>2.7233115468409488E-3</v>
      </c>
      <c r="I2351" s="53">
        <v>0.90146879999999996</v>
      </c>
      <c r="J2351" s="53">
        <v>2.4549803921568537E-3</v>
      </c>
      <c r="K2351" s="53">
        <v>0.90146879999999996</v>
      </c>
      <c r="L2351" s="53">
        <v>2.4549803921568537E-3</v>
      </c>
      <c r="M2351" s="43" t="s">
        <v>790</v>
      </c>
      <c r="N2351" s="43" t="s">
        <v>316</v>
      </c>
      <c r="O2351" s="43" t="s">
        <v>493</v>
      </c>
      <c r="P2351" s="43" t="s">
        <v>785</v>
      </c>
      <c r="Q2351" s="43" t="s">
        <v>786</v>
      </c>
      <c r="R2351" s="43" t="s">
        <v>791</v>
      </c>
      <c r="S2351" s="43" t="s">
        <v>330</v>
      </c>
      <c r="V2351" s="42" t="s">
        <v>2925</v>
      </c>
      <c r="W2351"/>
    </row>
    <row r="2352" spans="1:23" s="39" customFormat="1" x14ac:dyDescent="0.35">
      <c r="A2352" s="43" t="s">
        <v>811</v>
      </c>
      <c r="B2352" s="54">
        <v>51059</v>
      </c>
      <c r="C2352" s="54" t="s">
        <v>10</v>
      </c>
      <c r="D2352" s="53">
        <v>0.17725299999999999</v>
      </c>
      <c r="E2352" s="53">
        <f>SUMIFS('Ratios_MARAMA-VA'!T:T, 'Ratios_MARAMA-VA'!AA:AA, V2352)</f>
        <v>0.17725299999973301</v>
      </c>
      <c r="F2352" s="53">
        <f>SUMIFS('Ratios_MARAMA-VA'!J:J, 'Ratios_MARAMA-VA'!AA:AA, V2352)</f>
        <v>3.15537470194184E-4</v>
      </c>
      <c r="G2352" s="53"/>
      <c r="H2352" s="53">
        <f t="shared" si="29"/>
        <v>1.7801530591564558E-3</v>
      </c>
      <c r="I2352" s="53">
        <v>0.17725299999999999</v>
      </c>
      <c r="J2352" s="53">
        <v>3.1553747019465926E-4</v>
      </c>
      <c r="K2352" s="53">
        <v>0.17725299999999999</v>
      </c>
      <c r="L2352" s="53">
        <v>3.1553747019465926E-4</v>
      </c>
      <c r="M2352" s="43" t="s">
        <v>790</v>
      </c>
      <c r="N2352" s="43" t="s">
        <v>316</v>
      </c>
      <c r="O2352" s="43" t="s">
        <v>493</v>
      </c>
      <c r="P2352" s="43" t="s">
        <v>785</v>
      </c>
      <c r="Q2352" s="43" t="s">
        <v>786</v>
      </c>
      <c r="R2352" s="43" t="s">
        <v>791</v>
      </c>
      <c r="S2352" s="43" t="s">
        <v>330</v>
      </c>
      <c r="V2352" s="42" t="s">
        <v>2918</v>
      </c>
      <c r="W2352"/>
    </row>
    <row r="2353" spans="1:23" s="39" customFormat="1" x14ac:dyDescent="0.35">
      <c r="A2353" s="43" t="s">
        <v>811</v>
      </c>
      <c r="B2353" s="54">
        <v>51059</v>
      </c>
      <c r="C2353" s="54" t="s">
        <v>12</v>
      </c>
      <c r="D2353" s="53">
        <v>0.80049749999999997</v>
      </c>
      <c r="E2353" s="53">
        <f>SUMIFS('Ratios_MARAMA-VA'!T:T, 'Ratios_MARAMA-VA'!AA:AA, V2353)</f>
        <v>0.80049749999879705</v>
      </c>
      <c r="F2353" s="53">
        <f>SUMIFS('Ratios_MARAMA-VA'!J:J, 'Ratios_MARAMA-VA'!AA:AA, V2353)</f>
        <v>1.4250080734699499E-3</v>
      </c>
      <c r="G2353" s="53"/>
      <c r="H2353" s="53">
        <f t="shared" si="29"/>
        <v>1.7801530591564513E-3</v>
      </c>
      <c r="I2353" s="53">
        <v>0.80049749999999997</v>
      </c>
      <c r="J2353" s="53">
        <v>1.4250080734720912E-3</v>
      </c>
      <c r="K2353" s="53">
        <v>0.80049749999999997</v>
      </c>
      <c r="L2353" s="53">
        <v>1.4250080734720912E-3</v>
      </c>
      <c r="M2353" s="43" t="s">
        <v>790</v>
      </c>
      <c r="N2353" s="43" t="s">
        <v>316</v>
      </c>
      <c r="O2353" s="43" t="s">
        <v>493</v>
      </c>
      <c r="P2353" s="43" t="s">
        <v>785</v>
      </c>
      <c r="Q2353" s="43" t="s">
        <v>786</v>
      </c>
      <c r="R2353" s="43" t="s">
        <v>791</v>
      </c>
      <c r="S2353" s="43" t="s">
        <v>330</v>
      </c>
      <c r="V2353" s="42" t="s">
        <v>2926</v>
      </c>
      <c r="W2353"/>
    </row>
    <row r="2354" spans="1:23" s="39" customFormat="1" x14ac:dyDescent="0.35">
      <c r="A2354" s="43" t="s">
        <v>811</v>
      </c>
      <c r="B2354" s="54">
        <v>51107</v>
      </c>
      <c r="C2354" s="54" t="s">
        <v>10</v>
      </c>
      <c r="D2354" s="53">
        <v>0.46260469999999998</v>
      </c>
      <c r="E2354" s="53">
        <f>SUMIFS('Ratios_MARAMA-VA'!T:T, 'Ratios_MARAMA-VA'!AA:AA, V2354)</f>
        <v>0.46260469999930598</v>
      </c>
      <c r="F2354" s="53">
        <f>SUMIFS('Ratios_MARAMA-VA'!J:J, 'Ratios_MARAMA-VA'!AA:AA, V2354)</f>
        <v>8.2350717188391304E-4</v>
      </c>
      <c r="G2354" s="53"/>
      <c r="H2354" s="53">
        <f t="shared" si="29"/>
        <v>1.7801530591564428E-3</v>
      </c>
      <c r="I2354" s="53">
        <v>0.46260469999999998</v>
      </c>
      <c r="J2354" s="53">
        <v>8.2350717188514849E-4</v>
      </c>
      <c r="K2354" s="53">
        <v>0.46260469999999998</v>
      </c>
      <c r="L2354" s="53">
        <v>8.2350717188514849E-4</v>
      </c>
      <c r="M2354" s="43" t="s">
        <v>790</v>
      </c>
      <c r="N2354" s="43" t="s">
        <v>316</v>
      </c>
      <c r="O2354" s="43" t="s">
        <v>493</v>
      </c>
      <c r="P2354" s="43" t="s">
        <v>785</v>
      </c>
      <c r="Q2354" s="43" t="s">
        <v>786</v>
      </c>
      <c r="R2354" s="43" t="s">
        <v>791</v>
      </c>
      <c r="S2354" s="43" t="s">
        <v>330</v>
      </c>
      <c r="V2354" s="42" t="s">
        <v>2919</v>
      </c>
      <c r="W2354"/>
    </row>
    <row r="2355" spans="1:23" s="39" customFormat="1" x14ac:dyDescent="0.35">
      <c r="A2355" s="43" t="s">
        <v>811</v>
      </c>
      <c r="B2355" s="54">
        <v>51107</v>
      </c>
      <c r="C2355" s="54" t="s">
        <v>12</v>
      </c>
      <c r="D2355" s="53">
        <v>2.0891820000000001</v>
      </c>
      <c r="E2355" s="53">
        <f>SUMIFS('Ratios_MARAMA-VA'!T:T, 'Ratios_MARAMA-VA'!AA:AA, V2355)</f>
        <v>2.0891819999968599</v>
      </c>
      <c r="F2355" s="53">
        <f>SUMIFS('Ratios_MARAMA-VA'!J:J, 'Ratios_MARAMA-VA'!AA:AA, V2355)</f>
        <v>3.7190637284290002E-3</v>
      </c>
      <c r="G2355" s="53"/>
      <c r="H2355" s="53">
        <f t="shared" si="29"/>
        <v>1.7801530591564497E-3</v>
      </c>
      <c r="I2355" s="53">
        <v>2.0891820000000001</v>
      </c>
      <c r="J2355" s="53">
        <v>3.7190637284345903E-3</v>
      </c>
      <c r="K2355" s="53">
        <v>2.0891820000000001</v>
      </c>
      <c r="L2355" s="53">
        <v>3.7190637284345903E-3</v>
      </c>
      <c r="M2355" s="43" t="s">
        <v>790</v>
      </c>
      <c r="N2355" s="43" t="s">
        <v>316</v>
      </c>
      <c r="O2355" s="43" t="s">
        <v>493</v>
      </c>
      <c r="P2355" s="43" t="s">
        <v>785</v>
      </c>
      <c r="Q2355" s="43" t="s">
        <v>786</v>
      </c>
      <c r="R2355" s="43" t="s">
        <v>791</v>
      </c>
      <c r="S2355" s="43" t="s">
        <v>330</v>
      </c>
      <c r="V2355" s="42" t="s">
        <v>2927</v>
      </c>
      <c r="W2355"/>
    </row>
    <row r="2356" spans="1:23" s="39" customFormat="1" x14ac:dyDescent="0.35">
      <c r="A2356" s="43" t="s">
        <v>811</v>
      </c>
      <c r="B2356" s="54">
        <v>51153</v>
      </c>
      <c r="C2356" s="54" t="s">
        <v>10</v>
      </c>
      <c r="D2356" s="53">
        <v>0.19687209999999999</v>
      </c>
      <c r="E2356" s="53">
        <f>SUMIFS('Ratios_MARAMA-VA'!T:T, 'Ratios_MARAMA-VA'!AA:AA, V2356)</f>
        <v>0.19687209999970401</v>
      </c>
      <c r="F2356" s="53">
        <f>SUMIFS('Ratios_MARAMA-VA'!J:J, 'Ratios_MARAMA-VA'!AA:AA, V2356)</f>
        <v>3.5046247107702798E-4</v>
      </c>
      <c r="G2356" s="53"/>
      <c r="H2356" s="53">
        <f t="shared" si="29"/>
        <v>1.7801530591564517E-3</v>
      </c>
      <c r="I2356" s="53">
        <v>0.19687209999999999</v>
      </c>
      <c r="J2356" s="53">
        <v>3.5046247107755485E-4</v>
      </c>
      <c r="K2356" s="53">
        <v>0.19687209999999999</v>
      </c>
      <c r="L2356" s="53">
        <v>3.5046247107755485E-4</v>
      </c>
      <c r="M2356" s="43" t="s">
        <v>790</v>
      </c>
      <c r="N2356" s="43" t="s">
        <v>316</v>
      </c>
      <c r="O2356" s="43" t="s">
        <v>493</v>
      </c>
      <c r="P2356" s="43" t="s">
        <v>785</v>
      </c>
      <c r="Q2356" s="43" t="s">
        <v>786</v>
      </c>
      <c r="R2356" s="43" t="s">
        <v>791</v>
      </c>
      <c r="S2356" s="43" t="s">
        <v>330</v>
      </c>
      <c r="V2356" s="42" t="s">
        <v>2920</v>
      </c>
      <c r="W2356"/>
    </row>
    <row r="2357" spans="1:23" s="39" customFormat="1" x14ac:dyDescent="0.35">
      <c r="A2357" s="43" t="s">
        <v>811</v>
      </c>
      <c r="B2357" s="54">
        <v>51153</v>
      </c>
      <c r="C2357" s="54" t="s">
        <v>12</v>
      </c>
      <c r="D2357" s="53">
        <v>0.88909959999999999</v>
      </c>
      <c r="E2357" s="53">
        <f>SUMIFS('Ratios_MARAMA-VA'!T:T, 'Ratios_MARAMA-VA'!AA:AA, V2357)</f>
        <v>0.88909959999866395</v>
      </c>
      <c r="F2357" s="53">
        <f>SUMIFS('Ratios_MARAMA-VA'!J:J, 'Ratios_MARAMA-VA'!AA:AA, V2357)</f>
        <v>1.58273337283239E-3</v>
      </c>
      <c r="G2357" s="53"/>
      <c r="H2357" s="53">
        <f t="shared" si="29"/>
        <v>1.7801530591564413E-3</v>
      </c>
      <c r="I2357" s="53">
        <v>0.88909959999999999</v>
      </c>
      <c r="J2357" s="53">
        <v>1.5827333728347683E-3</v>
      </c>
      <c r="K2357" s="53">
        <v>0.88909959999999999</v>
      </c>
      <c r="L2357" s="53">
        <v>1.5827333728347683E-3</v>
      </c>
      <c r="M2357" s="43" t="s">
        <v>790</v>
      </c>
      <c r="N2357" s="43" t="s">
        <v>316</v>
      </c>
      <c r="O2357" s="43" t="s">
        <v>493</v>
      </c>
      <c r="P2357" s="43" t="s">
        <v>785</v>
      </c>
      <c r="Q2357" s="43" t="s">
        <v>786</v>
      </c>
      <c r="R2357" s="43" t="s">
        <v>791</v>
      </c>
      <c r="S2357" s="43" t="s">
        <v>330</v>
      </c>
      <c r="V2357" s="42" t="s">
        <v>2928</v>
      </c>
      <c r="W2357"/>
    </row>
    <row r="2358" spans="1:23" s="39" customFormat="1" x14ac:dyDescent="0.35">
      <c r="A2358" s="43" t="s">
        <v>497</v>
      </c>
      <c r="B2358" s="54">
        <v>24009</v>
      </c>
      <c r="C2358" s="54" t="s">
        <v>10</v>
      </c>
      <c r="D2358" s="53">
        <v>0.16281570000000001</v>
      </c>
      <c r="E2358" s="53">
        <f>SUMIFS('Ratios_MARAMA-VA'!T:T, 'Ratios_MARAMA-VA'!AA:AA, V2358)</f>
        <v>0.162815699999772</v>
      </c>
      <c r="F2358" s="53">
        <f>SUMIFS('Ratios_MARAMA-VA'!J:J, 'Ratios_MARAMA-VA'!AA:AA, V2358)</f>
        <v>4.4339787581637298E-4</v>
      </c>
      <c r="G2358" s="53"/>
      <c r="H2358" s="53">
        <f t="shared" si="29"/>
        <v>2.7233115468409614E-3</v>
      </c>
      <c r="I2358" s="53">
        <v>0.16281570000000001</v>
      </c>
      <c r="J2358" s="53">
        <v>4.4339787581699396E-4</v>
      </c>
      <c r="K2358" s="53">
        <v>0.16281570000000001</v>
      </c>
      <c r="L2358" s="53">
        <v>4.4339787581699396E-4</v>
      </c>
      <c r="M2358" s="43" t="s">
        <v>788</v>
      </c>
      <c r="N2358" s="43" t="s">
        <v>316</v>
      </c>
      <c r="O2358" s="43" t="s">
        <v>493</v>
      </c>
      <c r="P2358" s="43" t="s">
        <v>785</v>
      </c>
      <c r="Q2358" s="43" t="s">
        <v>786</v>
      </c>
      <c r="R2358" s="43" t="s">
        <v>789</v>
      </c>
      <c r="S2358" s="43" t="s">
        <v>330</v>
      </c>
      <c r="V2358" s="42" t="s">
        <v>2929</v>
      </c>
      <c r="W2358"/>
    </row>
    <row r="2359" spans="1:23" s="39" customFormat="1" x14ac:dyDescent="0.35">
      <c r="A2359" s="43" t="s">
        <v>497</v>
      </c>
      <c r="B2359" s="54">
        <v>24009</v>
      </c>
      <c r="C2359" s="54" t="s">
        <v>12</v>
      </c>
      <c r="D2359" s="53">
        <v>0.61869949999999996</v>
      </c>
      <c r="E2359" s="53">
        <f>SUMIFS('Ratios_MARAMA-VA'!T:T, 'Ratios_MARAMA-VA'!AA:AA, V2359)</f>
        <v>0.61869949999913598</v>
      </c>
      <c r="F2359" s="53">
        <f>SUMIFS('Ratios_MARAMA-VA'!J:J, 'Ratios_MARAMA-VA'!AA:AA, V2359)</f>
        <v>1.68491149237237E-3</v>
      </c>
      <c r="G2359" s="53"/>
      <c r="H2359" s="53">
        <f t="shared" si="29"/>
        <v>2.723311546840951E-3</v>
      </c>
      <c r="I2359" s="53">
        <v>0.61869949999999996</v>
      </c>
      <c r="J2359" s="53">
        <v>1.6849114923747229E-3</v>
      </c>
      <c r="K2359" s="53">
        <v>0.61869949999999996</v>
      </c>
      <c r="L2359" s="53">
        <v>1.6849114923747229E-3</v>
      </c>
      <c r="M2359" s="43" t="s">
        <v>788</v>
      </c>
      <c r="N2359" s="43" t="s">
        <v>316</v>
      </c>
      <c r="O2359" s="43" t="s">
        <v>493</v>
      </c>
      <c r="P2359" s="43" t="s">
        <v>785</v>
      </c>
      <c r="Q2359" s="43" t="s">
        <v>786</v>
      </c>
      <c r="R2359" s="43" t="s">
        <v>789</v>
      </c>
      <c r="S2359" s="43" t="s">
        <v>330</v>
      </c>
      <c r="V2359" s="42" t="s">
        <v>2937</v>
      </c>
      <c r="W2359"/>
    </row>
    <row r="2360" spans="1:23" s="39" customFormat="1" x14ac:dyDescent="0.35">
      <c r="A2360" s="43" t="s">
        <v>497</v>
      </c>
      <c r="B2360" s="54">
        <v>24017</v>
      </c>
      <c r="C2360" s="54" t="s">
        <v>10</v>
      </c>
      <c r="D2360" s="53">
        <v>0.20494390000000001</v>
      </c>
      <c r="E2360" s="53">
        <f>SUMIFS('Ratios_MARAMA-VA'!T:T, 'Ratios_MARAMA-VA'!AA:AA, V2360)</f>
        <v>0.20494389999971199</v>
      </c>
      <c r="F2360" s="53">
        <f>SUMIFS('Ratios_MARAMA-VA'!J:J, 'Ratios_MARAMA-VA'!AA:AA, V2360)</f>
        <v>5.5812608932383797E-4</v>
      </c>
      <c r="G2360" s="53"/>
      <c r="H2360" s="53">
        <f t="shared" si="29"/>
        <v>2.7233115468409761E-3</v>
      </c>
      <c r="I2360" s="53">
        <v>0.20494390000000001</v>
      </c>
      <c r="J2360" s="53">
        <v>5.5812608932462239E-4</v>
      </c>
      <c r="K2360" s="53">
        <v>0.20494390000000001</v>
      </c>
      <c r="L2360" s="53">
        <v>5.5812608932462239E-4</v>
      </c>
      <c r="M2360" s="43" t="s">
        <v>788</v>
      </c>
      <c r="N2360" s="43" t="s">
        <v>316</v>
      </c>
      <c r="O2360" s="43" t="s">
        <v>493</v>
      </c>
      <c r="P2360" s="43" t="s">
        <v>785</v>
      </c>
      <c r="Q2360" s="43" t="s">
        <v>786</v>
      </c>
      <c r="R2360" s="43" t="s">
        <v>789</v>
      </c>
      <c r="S2360" s="43" t="s">
        <v>330</v>
      </c>
      <c r="V2360" s="42" t="s">
        <v>2930</v>
      </c>
      <c r="W2360"/>
    </row>
    <row r="2361" spans="1:23" s="39" customFormat="1" x14ac:dyDescent="0.35">
      <c r="A2361" s="43" t="s">
        <v>497</v>
      </c>
      <c r="B2361" s="54">
        <v>24017</v>
      </c>
      <c r="C2361" s="54" t="s">
        <v>12</v>
      </c>
      <c r="D2361" s="53">
        <v>0.77878689999999995</v>
      </c>
      <c r="E2361" s="53">
        <f>SUMIFS('Ratios_MARAMA-VA'!T:T, 'Ratios_MARAMA-VA'!AA:AA, V2361)</f>
        <v>0.77878689999890804</v>
      </c>
      <c r="F2361" s="53">
        <f>SUMIFS('Ratios_MARAMA-VA'!J:J, 'Ratios_MARAMA-VA'!AA:AA, V2361)</f>
        <v>2.1208793572954901E-3</v>
      </c>
      <c r="G2361" s="53"/>
      <c r="H2361" s="53">
        <f t="shared" si="29"/>
        <v>2.7233115468409444E-3</v>
      </c>
      <c r="I2361" s="53">
        <v>0.77878689999999995</v>
      </c>
      <c r="J2361" s="53">
        <v>2.1208793572984638E-3</v>
      </c>
      <c r="K2361" s="53">
        <v>0.77878689999999995</v>
      </c>
      <c r="L2361" s="53">
        <v>2.1208793572984638E-3</v>
      </c>
      <c r="M2361" s="43" t="s">
        <v>788</v>
      </c>
      <c r="N2361" s="43" t="s">
        <v>316</v>
      </c>
      <c r="O2361" s="43" t="s">
        <v>493</v>
      </c>
      <c r="P2361" s="43" t="s">
        <v>785</v>
      </c>
      <c r="Q2361" s="43" t="s">
        <v>786</v>
      </c>
      <c r="R2361" s="43" t="s">
        <v>789</v>
      </c>
      <c r="S2361" s="43" t="s">
        <v>330</v>
      </c>
      <c r="V2361" s="42" t="s">
        <v>2938</v>
      </c>
      <c r="W2361"/>
    </row>
    <row r="2362" spans="1:23" s="39" customFormat="1" x14ac:dyDescent="0.35">
      <c r="A2362" s="43" t="s">
        <v>497</v>
      </c>
      <c r="B2362" s="54">
        <v>24021</v>
      </c>
      <c r="C2362" s="54" t="s">
        <v>10</v>
      </c>
      <c r="D2362" s="53">
        <v>0.55770640000000005</v>
      </c>
      <c r="E2362" s="53">
        <f>SUMIFS('Ratios_MARAMA-VA'!T:T, 'Ratios_MARAMA-VA'!AA:AA, V2362)</f>
        <v>0.557706399999219</v>
      </c>
      <c r="F2362" s="53">
        <f>SUMIFS('Ratios_MARAMA-VA'!J:J, 'Ratios_MARAMA-VA'!AA:AA, V2362)</f>
        <v>1.5188082788649699E-3</v>
      </c>
      <c r="G2362" s="53"/>
      <c r="H2362" s="53">
        <f t="shared" si="29"/>
        <v>2.7233115468409488E-3</v>
      </c>
      <c r="I2362" s="53">
        <v>0.55770640000000005</v>
      </c>
      <c r="J2362" s="53">
        <v>1.5188082788670971E-3</v>
      </c>
      <c r="K2362" s="53">
        <v>0.55770640000000005</v>
      </c>
      <c r="L2362" s="53">
        <v>1.5188082788670971E-3</v>
      </c>
      <c r="M2362" s="43" t="s">
        <v>788</v>
      </c>
      <c r="N2362" s="43" t="s">
        <v>316</v>
      </c>
      <c r="O2362" s="43" t="s">
        <v>493</v>
      </c>
      <c r="P2362" s="43" t="s">
        <v>785</v>
      </c>
      <c r="Q2362" s="43" t="s">
        <v>786</v>
      </c>
      <c r="R2362" s="43" t="s">
        <v>789</v>
      </c>
      <c r="S2362" s="43" t="s">
        <v>330</v>
      </c>
      <c r="V2362" s="42" t="s">
        <v>2931</v>
      </c>
      <c r="W2362"/>
    </row>
    <row r="2363" spans="1:23" s="39" customFormat="1" x14ac:dyDescent="0.35">
      <c r="A2363" s="43" t="s">
        <v>497</v>
      </c>
      <c r="B2363" s="54">
        <v>24021</v>
      </c>
      <c r="C2363" s="54" t="s">
        <v>12</v>
      </c>
      <c r="D2363" s="53">
        <v>2.1192839999999999</v>
      </c>
      <c r="E2363" s="53">
        <f>SUMIFS('Ratios_MARAMA-VA'!T:T, 'Ratios_MARAMA-VA'!AA:AA, V2363)</f>
        <v>2.1192839999970299</v>
      </c>
      <c r="F2363" s="53">
        <f>SUMIFS('Ratios_MARAMA-VA'!J:J, 'Ratios_MARAMA-VA'!AA:AA, V2363)</f>
        <v>5.7714705882272298E-3</v>
      </c>
      <c r="G2363" s="53"/>
      <c r="H2363" s="53">
        <f t="shared" si="29"/>
        <v>2.72331154684097E-3</v>
      </c>
      <c r="I2363" s="53">
        <v>2.1192839999999999</v>
      </c>
      <c r="J2363" s="53">
        <v>5.771470588235318E-3</v>
      </c>
      <c r="K2363" s="53">
        <v>2.1192839999999999</v>
      </c>
      <c r="L2363" s="53">
        <v>5.771470588235318E-3</v>
      </c>
      <c r="M2363" s="43" t="s">
        <v>788</v>
      </c>
      <c r="N2363" s="43" t="s">
        <v>316</v>
      </c>
      <c r="O2363" s="43" t="s">
        <v>493</v>
      </c>
      <c r="P2363" s="43" t="s">
        <v>785</v>
      </c>
      <c r="Q2363" s="43" t="s">
        <v>786</v>
      </c>
      <c r="R2363" s="43" t="s">
        <v>789</v>
      </c>
      <c r="S2363" s="43" t="s">
        <v>330</v>
      </c>
      <c r="V2363" s="42" t="s">
        <v>2944</v>
      </c>
      <c r="W2363"/>
    </row>
    <row r="2364" spans="1:23" s="39" customFormat="1" x14ac:dyDescent="0.35">
      <c r="A2364" s="43" t="s">
        <v>497</v>
      </c>
      <c r="B2364" s="54">
        <v>24031</v>
      </c>
      <c r="C2364" s="54" t="s">
        <v>10</v>
      </c>
      <c r="D2364" s="53">
        <v>0.21959970000000001</v>
      </c>
      <c r="E2364" s="53">
        <f>SUMIFS('Ratios_MARAMA-VA'!T:T, 'Ratios_MARAMA-VA'!AA:AA, V2364)</f>
        <v>0.21959969999969201</v>
      </c>
      <c r="F2364" s="53">
        <f>SUMIFS('Ratios_MARAMA-VA'!J:J, 'Ratios_MARAMA-VA'!AA:AA, V2364)</f>
        <v>5.9803839869197197E-4</v>
      </c>
      <c r="G2364" s="53"/>
      <c r="H2364" s="53">
        <f t="shared" si="29"/>
        <v>2.7233115468409601E-3</v>
      </c>
      <c r="I2364" s="53">
        <v>0.21959970000000001</v>
      </c>
      <c r="J2364" s="53">
        <v>5.9803839869281082E-4</v>
      </c>
      <c r="K2364" s="53">
        <v>0.21959970000000001</v>
      </c>
      <c r="L2364" s="53">
        <v>5.9803839869281082E-4</v>
      </c>
      <c r="M2364" s="43" t="s">
        <v>788</v>
      </c>
      <c r="N2364" s="43" t="s">
        <v>316</v>
      </c>
      <c r="O2364" s="43" t="s">
        <v>493</v>
      </c>
      <c r="P2364" s="43" t="s">
        <v>785</v>
      </c>
      <c r="Q2364" s="43" t="s">
        <v>786</v>
      </c>
      <c r="R2364" s="43" t="s">
        <v>789</v>
      </c>
      <c r="S2364" s="43" t="s">
        <v>330</v>
      </c>
      <c r="V2364" s="42" t="s">
        <v>2932</v>
      </c>
      <c r="W2364"/>
    </row>
    <row r="2365" spans="1:23" s="39" customFormat="1" x14ac:dyDescent="0.35">
      <c r="A2365" s="43" t="s">
        <v>497</v>
      </c>
      <c r="B2365" s="54">
        <v>24031</v>
      </c>
      <c r="C2365" s="54" t="s">
        <v>12</v>
      </c>
      <c r="D2365" s="53">
        <v>0.83447879999999997</v>
      </c>
      <c r="E2365" s="53">
        <f>SUMIFS('Ratios_MARAMA-VA'!T:T, 'Ratios_MARAMA-VA'!AA:AA, V2365)</f>
        <v>0.83447879999883401</v>
      </c>
      <c r="F2365" s="53">
        <f>SUMIFS('Ratios_MARAMA-VA'!J:J, 'Ratios_MARAMA-VA'!AA:AA, V2365)</f>
        <v>2.2725457516308001E-3</v>
      </c>
      <c r="G2365" s="53"/>
      <c r="H2365" s="53">
        <f t="shared" si="29"/>
        <v>2.7233115468409449E-3</v>
      </c>
      <c r="I2365" s="53">
        <v>0.83447879999999997</v>
      </c>
      <c r="J2365" s="53">
        <v>2.2725457516339755E-3</v>
      </c>
      <c r="K2365" s="53">
        <v>0.83447879999999997</v>
      </c>
      <c r="L2365" s="53">
        <v>2.2725457516339755E-3</v>
      </c>
      <c r="M2365" s="43" t="s">
        <v>788</v>
      </c>
      <c r="N2365" s="43" t="s">
        <v>316</v>
      </c>
      <c r="O2365" s="43" t="s">
        <v>493</v>
      </c>
      <c r="P2365" s="43" t="s">
        <v>785</v>
      </c>
      <c r="Q2365" s="43" t="s">
        <v>786</v>
      </c>
      <c r="R2365" s="43" t="s">
        <v>789</v>
      </c>
      <c r="S2365" s="43" t="s">
        <v>330</v>
      </c>
      <c r="V2365" s="42" t="s">
        <v>2945</v>
      </c>
      <c r="W2365"/>
    </row>
    <row r="2366" spans="1:23" s="39" customFormat="1" x14ac:dyDescent="0.35">
      <c r="A2366" s="43" t="s">
        <v>497</v>
      </c>
      <c r="B2366" s="54">
        <v>24033</v>
      </c>
      <c r="C2366" s="54" t="s">
        <v>10</v>
      </c>
      <c r="D2366" s="53">
        <v>0.1609766</v>
      </c>
      <c r="E2366" s="53">
        <f>SUMIFS('Ratios_MARAMA-VA'!T:T, 'Ratios_MARAMA-VA'!AA:AA, V2366)</f>
        <v>0.16097659999977501</v>
      </c>
      <c r="F2366" s="53">
        <f>SUMIFS('Ratios_MARAMA-VA'!J:J, 'Ratios_MARAMA-VA'!AA:AA, V2366)</f>
        <v>4.3838943355058299E-4</v>
      </c>
      <c r="G2366" s="53"/>
      <c r="H2366" s="53">
        <f t="shared" si="29"/>
        <v>2.7233115468409427E-3</v>
      </c>
      <c r="I2366" s="53">
        <v>0.1609766</v>
      </c>
      <c r="J2366" s="53">
        <v>4.3838943355119567E-4</v>
      </c>
      <c r="K2366" s="53">
        <v>0.1609766</v>
      </c>
      <c r="L2366" s="53">
        <v>4.3838943355119567E-4</v>
      </c>
      <c r="M2366" s="43" t="s">
        <v>788</v>
      </c>
      <c r="N2366" s="43" t="s">
        <v>316</v>
      </c>
      <c r="O2366" s="43" t="s">
        <v>493</v>
      </c>
      <c r="P2366" s="43" t="s">
        <v>785</v>
      </c>
      <c r="Q2366" s="43" t="s">
        <v>786</v>
      </c>
      <c r="R2366" s="43" t="s">
        <v>789</v>
      </c>
      <c r="S2366" s="43" t="s">
        <v>330</v>
      </c>
      <c r="V2366" s="42" t="s">
        <v>2933</v>
      </c>
      <c r="W2366"/>
    </row>
    <row r="2367" spans="1:23" s="39" customFormat="1" x14ac:dyDescent="0.35">
      <c r="A2367" s="43" t="s">
        <v>497</v>
      </c>
      <c r="B2367" s="54">
        <v>24033</v>
      </c>
      <c r="C2367" s="54" t="s">
        <v>12</v>
      </c>
      <c r="D2367" s="53">
        <v>0.611711</v>
      </c>
      <c r="E2367" s="53">
        <f>SUMIFS('Ratios_MARAMA-VA'!T:T, 'Ratios_MARAMA-VA'!AA:AA, V2367)</f>
        <v>0.61171099999914202</v>
      </c>
      <c r="F2367" s="53">
        <f>SUMIFS('Ratios_MARAMA-VA'!J:J, 'Ratios_MARAMA-VA'!AA:AA, V2367)</f>
        <v>1.6658796296272901E-3</v>
      </c>
      <c r="G2367" s="53"/>
      <c r="H2367" s="53">
        <f t="shared" si="29"/>
        <v>2.7233115468409536E-3</v>
      </c>
      <c r="I2367" s="53">
        <v>0.611711</v>
      </c>
      <c r="J2367" s="53">
        <v>1.6658796296296265E-3</v>
      </c>
      <c r="K2367" s="53">
        <v>0.611711</v>
      </c>
      <c r="L2367" s="53">
        <v>1.6658796296296265E-3</v>
      </c>
      <c r="M2367" s="43" t="s">
        <v>788</v>
      </c>
      <c r="N2367" s="43" t="s">
        <v>316</v>
      </c>
      <c r="O2367" s="43" t="s">
        <v>493</v>
      </c>
      <c r="P2367" s="43" t="s">
        <v>785</v>
      </c>
      <c r="Q2367" s="43" t="s">
        <v>786</v>
      </c>
      <c r="R2367" s="43" t="s">
        <v>789</v>
      </c>
      <c r="S2367" s="43" t="s">
        <v>330</v>
      </c>
      <c r="V2367" s="42" t="s">
        <v>2946</v>
      </c>
      <c r="W2367"/>
    </row>
    <row r="2368" spans="1:23" s="39" customFormat="1" x14ac:dyDescent="0.35">
      <c r="A2368" s="43" t="s">
        <v>811</v>
      </c>
      <c r="B2368" s="54">
        <v>51059</v>
      </c>
      <c r="C2368" s="54" t="s">
        <v>10</v>
      </c>
      <c r="D2368" s="53">
        <v>0.14294599999999999</v>
      </c>
      <c r="E2368" s="53">
        <f>SUMIFS('Ratios_MARAMA-VA'!T:T, 'Ratios_MARAMA-VA'!AA:AA, V2368)</f>
        <v>0.142945999999785</v>
      </c>
      <c r="F2368" s="53">
        <f>SUMIFS('Ratios_MARAMA-VA'!J:J, 'Ratios_MARAMA-VA'!AA:AA, V2368)</f>
        <v>2.5446575919379599E-4</v>
      </c>
      <c r="G2368" s="53"/>
      <c r="H2368" s="53">
        <f t="shared" si="29"/>
        <v>1.7801530591564558E-3</v>
      </c>
      <c r="I2368" s="53">
        <v>0.14294599999999999</v>
      </c>
      <c r="J2368" s="53">
        <v>2.5446575919417871E-4</v>
      </c>
      <c r="K2368" s="53">
        <v>0.14294599999999999</v>
      </c>
      <c r="L2368" s="53">
        <v>2.5446575919417871E-4</v>
      </c>
      <c r="M2368" s="43" t="s">
        <v>788</v>
      </c>
      <c r="N2368" s="43" t="s">
        <v>316</v>
      </c>
      <c r="O2368" s="43" t="s">
        <v>493</v>
      </c>
      <c r="P2368" s="43" t="s">
        <v>785</v>
      </c>
      <c r="Q2368" s="43" t="s">
        <v>786</v>
      </c>
      <c r="R2368" s="43" t="s">
        <v>789</v>
      </c>
      <c r="S2368" s="43" t="s">
        <v>330</v>
      </c>
      <c r="V2368" s="42" t="s">
        <v>2934</v>
      </c>
      <c r="W2368"/>
    </row>
    <row r="2369" spans="1:23" s="39" customFormat="1" x14ac:dyDescent="0.35">
      <c r="A2369" s="43" t="s">
        <v>811</v>
      </c>
      <c r="B2369" s="54">
        <v>51059</v>
      </c>
      <c r="C2369" s="54" t="s">
        <v>12</v>
      </c>
      <c r="D2369" s="53">
        <v>0.54319479999999998</v>
      </c>
      <c r="E2369" s="53">
        <f>SUMIFS('Ratios_MARAMA-VA'!T:T, 'Ratios_MARAMA-VA'!AA:AA, V2369)</f>
        <v>0.54319479999918696</v>
      </c>
      <c r="F2369" s="53">
        <f>SUMIFS('Ratios_MARAMA-VA'!J:J, 'Ratios_MARAMA-VA'!AA:AA, V2369)</f>
        <v>9.6696988493642398E-4</v>
      </c>
      <c r="G2369" s="53"/>
      <c r="H2369" s="53">
        <f t="shared" si="29"/>
        <v>1.7801530591564413E-3</v>
      </c>
      <c r="I2369" s="53">
        <v>0.54319479999999998</v>
      </c>
      <c r="J2369" s="53">
        <v>9.6696988493787128E-4</v>
      </c>
      <c r="K2369" s="53">
        <v>0.54319479999999998</v>
      </c>
      <c r="L2369" s="53">
        <v>9.6696988493787128E-4</v>
      </c>
      <c r="M2369" s="43" t="s">
        <v>788</v>
      </c>
      <c r="N2369" s="43" t="s">
        <v>316</v>
      </c>
      <c r="O2369" s="43" t="s">
        <v>493</v>
      </c>
      <c r="P2369" s="43" t="s">
        <v>785</v>
      </c>
      <c r="Q2369" s="43" t="s">
        <v>786</v>
      </c>
      <c r="R2369" s="43" t="s">
        <v>789</v>
      </c>
      <c r="S2369" s="43" t="s">
        <v>330</v>
      </c>
      <c r="V2369" s="42" t="s">
        <v>2947</v>
      </c>
      <c r="W2369"/>
    </row>
    <row r="2370" spans="1:23" s="39" customFormat="1" x14ac:dyDescent="0.35">
      <c r="A2370" s="43" t="s">
        <v>811</v>
      </c>
      <c r="B2370" s="54">
        <v>51107</v>
      </c>
      <c r="C2370" s="54" t="s">
        <v>10</v>
      </c>
      <c r="D2370" s="53">
        <v>0.37306830000000002</v>
      </c>
      <c r="E2370" s="53">
        <f>SUMIFS('Ratios_MARAMA-VA'!T:T, 'Ratios_MARAMA-VA'!AA:AA, V2370)</f>
        <v>0.37306829999943802</v>
      </c>
      <c r="F2370" s="53">
        <f>SUMIFS('Ratios_MARAMA-VA'!J:J, 'Ratios_MARAMA-VA'!AA:AA, V2370)</f>
        <v>6.6411867551829896E-4</v>
      </c>
      <c r="G2370" s="53"/>
      <c r="H2370" s="53">
        <f t="shared" si="29"/>
        <v>1.7801530591564584E-3</v>
      </c>
      <c r="I2370" s="53">
        <v>0.37306830000000002</v>
      </c>
      <c r="J2370" s="53">
        <v>6.6411867551929946E-4</v>
      </c>
      <c r="K2370" s="53">
        <v>0.37306830000000002</v>
      </c>
      <c r="L2370" s="53">
        <v>6.6411867551929946E-4</v>
      </c>
      <c r="M2370" s="43" t="s">
        <v>788</v>
      </c>
      <c r="N2370" s="43" t="s">
        <v>316</v>
      </c>
      <c r="O2370" s="43" t="s">
        <v>493</v>
      </c>
      <c r="P2370" s="43" t="s">
        <v>785</v>
      </c>
      <c r="Q2370" s="43" t="s">
        <v>786</v>
      </c>
      <c r="R2370" s="43" t="s">
        <v>789</v>
      </c>
      <c r="S2370" s="43" t="s">
        <v>330</v>
      </c>
      <c r="V2370" s="42" t="s">
        <v>2935</v>
      </c>
      <c r="W2370"/>
    </row>
    <row r="2371" spans="1:23" s="39" customFormat="1" x14ac:dyDescent="0.35">
      <c r="A2371" s="43" t="s">
        <v>811</v>
      </c>
      <c r="B2371" s="54">
        <v>51107</v>
      </c>
      <c r="C2371" s="54" t="s">
        <v>12</v>
      </c>
      <c r="D2371" s="53">
        <v>1.417659</v>
      </c>
      <c r="E2371" s="53">
        <f>SUMIFS('Ratios_MARAMA-VA'!T:T, 'Ratios_MARAMA-VA'!AA:AA, V2371)</f>
        <v>1.4176589999978699</v>
      </c>
      <c r="F2371" s="53">
        <f>SUMIFS('Ratios_MARAMA-VA'!J:J, 'Ratios_MARAMA-VA'!AA:AA, V2371)</f>
        <v>2.5236500056868799E-3</v>
      </c>
      <c r="G2371" s="53"/>
      <c r="H2371" s="53">
        <f t="shared" ref="H2371:H2402" si="30">F2371/E2371</f>
        <v>1.7801530591564487E-3</v>
      </c>
      <c r="I2371" s="53">
        <v>1.417659</v>
      </c>
      <c r="J2371" s="53">
        <v>2.523650005690672E-3</v>
      </c>
      <c r="K2371" s="53">
        <v>1.417659</v>
      </c>
      <c r="L2371" s="53">
        <v>2.523650005690672E-3</v>
      </c>
      <c r="M2371" s="43" t="s">
        <v>788</v>
      </c>
      <c r="N2371" s="43" t="s">
        <v>316</v>
      </c>
      <c r="O2371" s="43" t="s">
        <v>493</v>
      </c>
      <c r="P2371" s="43" t="s">
        <v>785</v>
      </c>
      <c r="Q2371" s="43" t="s">
        <v>786</v>
      </c>
      <c r="R2371" s="43" t="s">
        <v>789</v>
      </c>
      <c r="S2371" s="43" t="s">
        <v>330</v>
      </c>
      <c r="V2371" s="42" t="s">
        <v>2948</v>
      </c>
      <c r="W2371"/>
    </row>
    <row r="2372" spans="1:23" s="39" customFormat="1" x14ac:dyDescent="0.35">
      <c r="A2372" s="43" t="s">
        <v>811</v>
      </c>
      <c r="B2372" s="54">
        <v>51153</v>
      </c>
      <c r="C2372" s="54" t="s">
        <v>10</v>
      </c>
      <c r="D2372" s="53">
        <v>0.15876779999999999</v>
      </c>
      <c r="E2372" s="53">
        <f>SUMIFS('Ratios_MARAMA-VA'!T:T, 'Ratios_MARAMA-VA'!AA:AA, V2372)</f>
        <v>0.15876779999976201</v>
      </c>
      <c r="F2372" s="53">
        <f>SUMIFS('Ratios_MARAMA-VA'!J:J, 'Ratios_MARAMA-VA'!AA:AA, V2372)</f>
        <v>2.8263098486511402E-4</v>
      </c>
      <c r="G2372" s="53"/>
      <c r="H2372" s="53">
        <f t="shared" si="30"/>
        <v>1.7801530591564391E-3</v>
      </c>
      <c r="I2372" s="53">
        <v>0.15876779999999999</v>
      </c>
      <c r="J2372" s="53">
        <v>2.8263098486553767E-4</v>
      </c>
      <c r="K2372" s="53">
        <v>0.15876779999999999</v>
      </c>
      <c r="L2372" s="53">
        <v>2.8263098486553767E-4</v>
      </c>
      <c r="M2372" s="43" t="s">
        <v>788</v>
      </c>
      <c r="N2372" s="43" t="s">
        <v>316</v>
      </c>
      <c r="O2372" s="43" t="s">
        <v>493</v>
      </c>
      <c r="P2372" s="43" t="s">
        <v>785</v>
      </c>
      <c r="Q2372" s="43" t="s">
        <v>786</v>
      </c>
      <c r="R2372" s="43" t="s">
        <v>789</v>
      </c>
      <c r="S2372" s="43" t="s">
        <v>330</v>
      </c>
      <c r="V2372" s="42" t="s">
        <v>2936</v>
      </c>
      <c r="W2372"/>
    </row>
    <row r="2373" spans="1:23" s="39" customFormat="1" x14ac:dyDescent="0.35">
      <c r="A2373" s="43" t="s">
        <v>811</v>
      </c>
      <c r="B2373" s="54">
        <v>51153</v>
      </c>
      <c r="C2373" s="54" t="s">
        <v>12</v>
      </c>
      <c r="D2373" s="53">
        <v>0.60331760000000001</v>
      </c>
      <c r="E2373" s="53">
        <f>SUMIFS('Ratios_MARAMA-VA'!T:T, 'Ratios_MARAMA-VA'!AA:AA, V2373)</f>
        <v>0.60331759999909296</v>
      </c>
      <c r="F2373" s="53">
        <f>SUMIFS('Ratios_MARAMA-VA'!J:J, 'Ratios_MARAMA-VA'!AA:AA, V2373)</f>
        <v>1.07399767128131E-3</v>
      </c>
      <c r="G2373" s="53"/>
      <c r="H2373" s="53">
        <f t="shared" si="30"/>
        <v>1.7801530591564454E-3</v>
      </c>
      <c r="I2373" s="53">
        <v>0.60331760000000001</v>
      </c>
      <c r="J2373" s="53">
        <v>1.0739976712829246E-3</v>
      </c>
      <c r="K2373" s="53">
        <v>0.60331760000000001</v>
      </c>
      <c r="L2373" s="53">
        <v>1.0739976712829246E-3</v>
      </c>
      <c r="M2373" s="43" t="s">
        <v>788</v>
      </c>
      <c r="N2373" s="43" t="s">
        <v>316</v>
      </c>
      <c r="O2373" s="43" t="s">
        <v>493</v>
      </c>
      <c r="P2373" s="43" t="s">
        <v>785</v>
      </c>
      <c r="Q2373" s="43" t="s">
        <v>786</v>
      </c>
      <c r="R2373" s="43" t="s">
        <v>789</v>
      </c>
      <c r="S2373" s="43" t="s">
        <v>330</v>
      </c>
      <c r="V2373" s="42" t="s">
        <v>2949</v>
      </c>
      <c r="W2373"/>
    </row>
    <row r="2374" spans="1:23" s="39" customFormat="1" x14ac:dyDescent="0.35">
      <c r="A2374" s="43" t="s">
        <v>497</v>
      </c>
      <c r="B2374" s="54">
        <v>24009</v>
      </c>
      <c r="C2374" s="54" t="s">
        <v>10</v>
      </c>
      <c r="D2374" s="53">
        <v>8.5811440000000001</v>
      </c>
      <c r="E2374" s="53">
        <f>SUMIFS('Ratios_MARAMA-VA'!T:T, 'Ratios_MARAMA-VA'!AA:AA, V2374)</f>
        <v>8.5811439999879902</v>
      </c>
      <c r="F2374" s="53">
        <f>SUMIFS('Ratios_MARAMA-VA'!J:J, 'Ratios_MARAMA-VA'!AA:AA, V2374)</f>
        <v>2.3369128540272201E-2</v>
      </c>
      <c r="G2374" s="53"/>
      <c r="H2374" s="53">
        <f t="shared" si="30"/>
        <v>2.7233115468409466E-3</v>
      </c>
      <c r="I2374" s="53">
        <v>8.5811440000000001</v>
      </c>
      <c r="J2374" s="53">
        <v>2.3369128540304908E-2</v>
      </c>
      <c r="K2374" s="53">
        <v>8.5811440000000001</v>
      </c>
      <c r="L2374" s="53">
        <v>2.3369128540304908E-2</v>
      </c>
      <c r="M2374" s="43" t="s">
        <v>784</v>
      </c>
      <c r="N2374" s="43" t="s">
        <v>316</v>
      </c>
      <c r="O2374" s="43" t="s">
        <v>493</v>
      </c>
      <c r="P2374" s="43" t="s">
        <v>785</v>
      </c>
      <c r="Q2374" s="43" t="s">
        <v>786</v>
      </c>
      <c r="R2374" s="43" t="s">
        <v>787</v>
      </c>
      <c r="S2374" s="43" t="s">
        <v>330</v>
      </c>
      <c r="V2374" s="42" t="s">
        <v>2950</v>
      </c>
      <c r="W2374"/>
    </row>
    <row r="2375" spans="1:23" s="39" customFormat="1" x14ac:dyDescent="0.35">
      <c r="A2375" s="43" t="s">
        <v>497</v>
      </c>
      <c r="B2375" s="54">
        <v>24009</v>
      </c>
      <c r="C2375" s="54" t="s">
        <v>12</v>
      </c>
      <c r="D2375" s="53">
        <v>24.24173</v>
      </c>
      <c r="E2375" s="53">
        <f>SUMIFS('Ratios_MARAMA-VA'!T:T, 'Ratios_MARAMA-VA'!AA:AA, V2375)</f>
        <v>24.241729999965901</v>
      </c>
      <c r="F2375" s="53">
        <f>SUMIFS('Ratios_MARAMA-VA'!J:J, 'Ratios_MARAMA-VA'!AA:AA, V2375)</f>
        <v>6.6017783224308402E-2</v>
      </c>
      <c r="G2375" s="53"/>
      <c r="H2375" s="53">
        <f t="shared" si="30"/>
        <v>2.7233115468409748E-3</v>
      </c>
      <c r="I2375" s="53">
        <v>24.24173</v>
      </c>
      <c r="J2375" s="53">
        <v>6.6017783224401272E-2</v>
      </c>
      <c r="K2375" s="53">
        <v>24.24173</v>
      </c>
      <c r="L2375" s="53">
        <v>6.6017783224401272E-2</v>
      </c>
      <c r="M2375" s="43" t="s">
        <v>784</v>
      </c>
      <c r="N2375" s="43" t="s">
        <v>316</v>
      </c>
      <c r="O2375" s="43" t="s">
        <v>493</v>
      </c>
      <c r="P2375" s="43" t="s">
        <v>785</v>
      </c>
      <c r="Q2375" s="43" t="s">
        <v>786</v>
      </c>
      <c r="R2375" s="43" t="s">
        <v>787</v>
      </c>
      <c r="S2375" s="43" t="s">
        <v>330</v>
      </c>
      <c r="V2375" s="42" t="s">
        <v>2957</v>
      </c>
      <c r="W2375"/>
    </row>
    <row r="2376" spans="1:23" s="39" customFormat="1" x14ac:dyDescent="0.35">
      <c r="A2376" s="43" t="s">
        <v>497</v>
      </c>
      <c r="B2376" s="54">
        <v>24017</v>
      </c>
      <c r="C2376" s="54" t="s">
        <v>10</v>
      </c>
      <c r="D2376" s="53">
        <v>33.622309999999999</v>
      </c>
      <c r="E2376" s="53">
        <f>SUMIFS('Ratios_MARAMA-VA'!T:T, 'Ratios_MARAMA-VA'!AA:AA, V2376)</f>
        <v>33.622309999953103</v>
      </c>
      <c r="F2376" s="53">
        <f>SUMIFS('Ratios_MARAMA-VA'!J:J, 'Ratios_MARAMA-VA'!AA:AA, V2376)</f>
        <v>9.1564025054338194E-2</v>
      </c>
      <c r="G2376" s="53"/>
      <c r="H2376" s="53">
        <f t="shared" si="30"/>
        <v>2.7233115468409492E-3</v>
      </c>
      <c r="I2376" s="53">
        <v>33.622309999999999</v>
      </c>
      <c r="J2376" s="53">
        <v>9.1564025054465911E-2</v>
      </c>
      <c r="K2376" s="53">
        <v>33.622309999999999</v>
      </c>
      <c r="L2376" s="53">
        <v>9.1564025054465911E-2</v>
      </c>
      <c r="M2376" s="43" t="s">
        <v>784</v>
      </c>
      <c r="N2376" s="43" t="s">
        <v>316</v>
      </c>
      <c r="O2376" s="43" t="s">
        <v>493</v>
      </c>
      <c r="P2376" s="43" t="s">
        <v>785</v>
      </c>
      <c r="Q2376" s="43" t="s">
        <v>786</v>
      </c>
      <c r="R2376" s="43" t="s">
        <v>787</v>
      </c>
      <c r="S2376" s="43" t="s">
        <v>330</v>
      </c>
      <c r="V2376" s="42" t="s">
        <v>2951</v>
      </c>
      <c r="W2376"/>
    </row>
    <row r="2377" spans="1:23" s="39" customFormat="1" x14ac:dyDescent="0.35">
      <c r="A2377" s="43" t="s">
        <v>497</v>
      </c>
      <c r="B2377" s="54">
        <v>24017</v>
      </c>
      <c r="C2377" s="54" t="s">
        <v>12</v>
      </c>
      <c r="D2377" s="53">
        <v>94.983029999999999</v>
      </c>
      <c r="E2377" s="53">
        <f>SUMIFS('Ratios_MARAMA-VA'!T:T, 'Ratios_MARAMA-VA'!AA:AA, V2377)</f>
        <v>94.983029999866503</v>
      </c>
      <c r="F2377" s="53">
        <f>SUMIFS('Ratios_MARAMA-VA'!J:J, 'Ratios_MARAMA-VA'!AA:AA, V2377)</f>
        <v>0.258668382352578</v>
      </c>
      <c r="G2377" s="53"/>
      <c r="H2377" s="53">
        <f t="shared" si="30"/>
        <v>2.7233115468409627E-3</v>
      </c>
      <c r="I2377" s="53">
        <v>94.983029999999999</v>
      </c>
      <c r="J2377" s="53">
        <v>0.25866838235294154</v>
      </c>
      <c r="K2377" s="53">
        <v>94.983029999999999</v>
      </c>
      <c r="L2377" s="53">
        <v>0.25866838235294154</v>
      </c>
      <c r="M2377" s="43" t="s">
        <v>784</v>
      </c>
      <c r="N2377" s="43" t="s">
        <v>316</v>
      </c>
      <c r="O2377" s="43" t="s">
        <v>493</v>
      </c>
      <c r="P2377" s="43" t="s">
        <v>785</v>
      </c>
      <c r="Q2377" s="43" t="s">
        <v>786</v>
      </c>
      <c r="R2377" s="43" t="s">
        <v>787</v>
      </c>
      <c r="S2377" s="43" t="s">
        <v>330</v>
      </c>
      <c r="V2377" s="42" t="s">
        <v>2958</v>
      </c>
      <c r="W2377"/>
    </row>
    <row r="2378" spans="1:23" s="39" customFormat="1" x14ac:dyDescent="0.35">
      <c r="A2378" s="43" t="s">
        <v>497</v>
      </c>
      <c r="B2378" s="54">
        <v>24021</v>
      </c>
      <c r="C2378" s="54" t="s">
        <v>10</v>
      </c>
      <c r="D2378" s="53">
        <v>75.714219999999997</v>
      </c>
      <c r="E2378" s="53">
        <f>SUMIFS('Ratios_MARAMA-VA'!T:T, 'Ratios_MARAMA-VA'!AA:AA, V2378)</f>
        <v>75.7142199998937</v>
      </c>
      <c r="F2378" s="53">
        <f>SUMIFS('Ratios_MARAMA-VA'!J:J, 'Ratios_MARAMA-VA'!AA:AA, V2378)</f>
        <v>0.20619340958576801</v>
      </c>
      <c r="G2378" s="53"/>
      <c r="H2378" s="53">
        <f t="shared" si="30"/>
        <v>2.72331154684097E-3</v>
      </c>
      <c r="I2378" s="53">
        <v>75.714219999999997</v>
      </c>
      <c r="J2378" s="53">
        <v>0.2061934095860575</v>
      </c>
      <c r="K2378" s="53">
        <v>75.714219999999997</v>
      </c>
      <c r="L2378" s="53">
        <v>0.2061934095860575</v>
      </c>
      <c r="M2378" s="43" t="s">
        <v>784</v>
      </c>
      <c r="N2378" s="43" t="s">
        <v>316</v>
      </c>
      <c r="O2378" s="43" t="s">
        <v>493</v>
      </c>
      <c r="P2378" s="43" t="s">
        <v>785</v>
      </c>
      <c r="Q2378" s="43" t="s">
        <v>786</v>
      </c>
      <c r="R2378" s="43" t="s">
        <v>787</v>
      </c>
      <c r="S2378" s="43" t="s">
        <v>330</v>
      </c>
      <c r="V2378" s="42" t="s">
        <v>2952</v>
      </c>
      <c r="W2378"/>
    </row>
    <row r="2379" spans="1:23" s="39" customFormat="1" x14ac:dyDescent="0.35">
      <c r="A2379" s="43" t="s">
        <v>497</v>
      </c>
      <c r="B2379" s="54">
        <v>24021</v>
      </c>
      <c r="C2379" s="54" t="s">
        <v>12</v>
      </c>
      <c r="D2379" s="53">
        <v>213.89269999999999</v>
      </c>
      <c r="E2379" s="53">
        <f>SUMIFS('Ratios_MARAMA-VA'!T:T, 'Ratios_MARAMA-VA'!AA:AA, V2379)</f>
        <v>213.89269999970099</v>
      </c>
      <c r="F2379" s="53">
        <f>SUMIFS('Ratios_MARAMA-VA'!J:J, 'Ratios_MARAMA-VA'!AA:AA, V2379)</f>
        <v>0.58249645969417296</v>
      </c>
      <c r="G2379" s="53"/>
      <c r="H2379" s="53">
        <f t="shared" si="30"/>
        <v>2.7233115468409501E-3</v>
      </c>
      <c r="I2379" s="53">
        <v>213.89269999999999</v>
      </c>
      <c r="J2379" s="53">
        <v>0.58249645969498731</v>
      </c>
      <c r="K2379" s="53">
        <v>213.89269999999999</v>
      </c>
      <c r="L2379" s="53">
        <v>0.58249645969498731</v>
      </c>
      <c r="M2379" s="43" t="s">
        <v>784</v>
      </c>
      <c r="N2379" s="43" t="s">
        <v>316</v>
      </c>
      <c r="O2379" s="43" t="s">
        <v>493</v>
      </c>
      <c r="P2379" s="43" t="s">
        <v>785</v>
      </c>
      <c r="Q2379" s="43" t="s">
        <v>786</v>
      </c>
      <c r="R2379" s="43" t="s">
        <v>787</v>
      </c>
      <c r="S2379" s="43" t="s">
        <v>330</v>
      </c>
      <c r="V2379" s="42" t="s">
        <v>2959</v>
      </c>
      <c r="W2379"/>
    </row>
    <row r="2380" spans="1:23" s="39" customFormat="1" x14ac:dyDescent="0.35">
      <c r="A2380" s="43" t="s">
        <v>497</v>
      </c>
      <c r="B2380" s="54">
        <v>24031</v>
      </c>
      <c r="C2380" s="54" t="s">
        <v>10</v>
      </c>
      <c r="D2380" s="53">
        <v>127.1758</v>
      </c>
      <c r="E2380" s="53">
        <f>SUMIFS('Ratios_MARAMA-VA'!T:T, 'Ratios_MARAMA-VA'!AA:AA, V2380)</f>
        <v>127.175799999822</v>
      </c>
      <c r="F2380" s="53">
        <f>SUMIFS('Ratios_MARAMA-VA'!J:J, 'Ratios_MARAMA-VA'!AA:AA, V2380)</f>
        <v>0.34633932461825101</v>
      </c>
      <c r="G2380" s="53"/>
      <c r="H2380" s="53">
        <f t="shared" si="30"/>
        <v>2.7233115468409536E-3</v>
      </c>
      <c r="I2380" s="53">
        <v>127.1758</v>
      </c>
      <c r="J2380" s="53">
        <v>0.34633932461873573</v>
      </c>
      <c r="K2380" s="53">
        <v>127.1758</v>
      </c>
      <c r="L2380" s="53">
        <v>0.34633932461873573</v>
      </c>
      <c r="M2380" s="43" t="s">
        <v>784</v>
      </c>
      <c r="N2380" s="43" t="s">
        <v>316</v>
      </c>
      <c r="O2380" s="43" t="s">
        <v>493</v>
      </c>
      <c r="P2380" s="43" t="s">
        <v>785</v>
      </c>
      <c r="Q2380" s="43" t="s">
        <v>786</v>
      </c>
      <c r="R2380" s="43" t="s">
        <v>787</v>
      </c>
      <c r="S2380" s="43" t="s">
        <v>330</v>
      </c>
      <c r="V2380" s="42" t="s">
        <v>2953</v>
      </c>
      <c r="W2380"/>
    </row>
    <row r="2381" spans="1:23" s="39" customFormat="1" x14ac:dyDescent="0.35">
      <c r="A2381" s="43" t="s">
        <v>497</v>
      </c>
      <c r="B2381" s="54">
        <v>24031</v>
      </c>
      <c r="C2381" s="54" t="s">
        <v>12</v>
      </c>
      <c r="D2381" s="53">
        <v>359.27170000000001</v>
      </c>
      <c r="E2381" s="53">
        <f>SUMIFS('Ratios_MARAMA-VA'!T:T, 'Ratios_MARAMA-VA'!AA:AA, V2381)</f>
        <v>359.27169999949803</v>
      </c>
      <c r="F2381" s="53">
        <f>SUMIFS('Ratios_MARAMA-VA'!J:J, 'Ratios_MARAMA-VA'!AA:AA, V2381)</f>
        <v>0.97840876906181196</v>
      </c>
      <c r="G2381" s="53"/>
      <c r="H2381" s="53">
        <f t="shared" si="30"/>
        <v>2.7233115468409536E-3</v>
      </c>
      <c r="I2381" s="53">
        <v>359.27170000000001</v>
      </c>
      <c r="J2381" s="53">
        <v>0.97840876906317908</v>
      </c>
      <c r="K2381" s="53">
        <v>359.27170000000001</v>
      </c>
      <c r="L2381" s="53">
        <v>0.97840876906317908</v>
      </c>
      <c r="M2381" s="43" t="s">
        <v>784</v>
      </c>
      <c r="N2381" s="43" t="s">
        <v>316</v>
      </c>
      <c r="O2381" s="43" t="s">
        <v>493</v>
      </c>
      <c r="P2381" s="43" t="s">
        <v>785</v>
      </c>
      <c r="Q2381" s="43" t="s">
        <v>786</v>
      </c>
      <c r="R2381" s="43" t="s">
        <v>787</v>
      </c>
      <c r="S2381" s="43" t="s">
        <v>330</v>
      </c>
      <c r="V2381" s="42" t="s">
        <v>2960</v>
      </c>
      <c r="W2381"/>
    </row>
    <row r="2382" spans="1:23" s="39" customFormat="1" x14ac:dyDescent="0.35">
      <c r="A2382" s="43" t="s">
        <v>497</v>
      </c>
      <c r="B2382" s="54">
        <v>24033</v>
      </c>
      <c r="C2382" s="54" t="s">
        <v>10</v>
      </c>
      <c r="D2382" s="53">
        <v>85.505219999999994</v>
      </c>
      <c r="E2382" s="53">
        <f>SUMIFS('Ratios_MARAMA-VA'!T:T, 'Ratios_MARAMA-VA'!AA:AA, V2382)</f>
        <v>85.505219999880197</v>
      </c>
      <c r="F2382" s="53">
        <f>SUMIFS('Ratios_MARAMA-VA'!J:J, 'Ratios_MARAMA-VA'!AA:AA, V2382)</f>
        <v>0.232857352940849</v>
      </c>
      <c r="G2382" s="53"/>
      <c r="H2382" s="53">
        <f t="shared" si="30"/>
        <v>2.7233115468409444E-3</v>
      </c>
      <c r="I2382" s="53">
        <v>85.505219999999994</v>
      </c>
      <c r="J2382" s="53">
        <v>0.23285735294117524</v>
      </c>
      <c r="K2382" s="53">
        <v>85.505219999999994</v>
      </c>
      <c r="L2382" s="53">
        <v>0.23285735294117524</v>
      </c>
      <c r="M2382" s="43" t="s">
        <v>784</v>
      </c>
      <c r="N2382" s="43" t="s">
        <v>316</v>
      </c>
      <c r="O2382" s="43" t="s">
        <v>493</v>
      </c>
      <c r="P2382" s="43" t="s">
        <v>785</v>
      </c>
      <c r="Q2382" s="43" t="s">
        <v>786</v>
      </c>
      <c r="R2382" s="43" t="s">
        <v>787</v>
      </c>
      <c r="S2382" s="43" t="s">
        <v>330</v>
      </c>
      <c r="V2382" s="42" t="s">
        <v>2954</v>
      </c>
      <c r="W2382"/>
    </row>
    <row r="2383" spans="1:23" s="39" customFormat="1" x14ac:dyDescent="0.35">
      <c r="A2383" s="43" t="s">
        <v>497</v>
      </c>
      <c r="B2383" s="54">
        <v>24033</v>
      </c>
      <c r="C2383" s="54" t="s">
        <v>12</v>
      </c>
      <c r="D2383" s="53">
        <v>241.5523</v>
      </c>
      <c r="E2383" s="53">
        <f>SUMIFS('Ratios_MARAMA-VA'!T:T, 'Ratios_MARAMA-VA'!AA:AA, V2383)</f>
        <v>241.55229999966099</v>
      </c>
      <c r="F2383" s="53">
        <f>SUMIFS('Ratios_MARAMA-VA'!J:J, 'Ratios_MARAMA-VA'!AA:AA, V2383)</f>
        <v>0.65782216775506897</v>
      </c>
      <c r="G2383" s="53"/>
      <c r="H2383" s="53">
        <f t="shared" si="30"/>
        <v>2.7233115468409622E-3</v>
      </c>
      <c r="I2383" s="53">
        <v>241.5523</v>
      </c>
      <c r="J2383" s="53">
        <v>0.65782216775599212</v>
      </c>
      <c r="K2383" s="53">
        <v>241.5523</v>
      </c>
      <c r="L2383" s="53">
        <v>0.65782216775599212</v>
      </c>
      <c r="M2383" s="43" t="s">
        <v>784</v>
      </c>
      <c r="N2383" s="43" t="s">
        <v>316</v>
      </c>
      <c r="O2383" s="43" t="s">
        <v>493</v>
      </c>
      <c r="P2383" s="43" t="s">
        <v>785</v>
      </c>
      <c r="Q2383" s="43" t="s">
        <v>786</v>
      </c>
      <c r="R2383" s="43" t="s">
        <v>787</v>
      </c>
      <c r="S2383" s="43" t="s">
        <v>330</v>
      </c>
      <c r="V2383" s="42" t="s">
        <v>2961</v>
      </c>
      <c r="W2383"/>
    </row>
    <row r="2384" spans="1:23" s="39" customFormat="1" x14ac:dyDescent="0.35">
      <c r="A2384" s="43" t="s">
        <v>811</v>
      </c>
      <c r="B2384" s="54">
        <v>51107</v>
      </c>
      <c r="C2384" s="54" t="s">
        <v>10</v>
      </c>
      <c r="D2384" s="53">
        <v>83.636870000000002</v>
      </c>
      <c r="E2384" s="53">
        <f>SUMIFS('Ratios_MARAMA-VA'!T:T, 'Ratios_MARAMA-VA'!AA:AA, V2384)</f>
        <v>83.636869999874193</v>
      </c>
      <c r="F2384" s="53">
        <f>SUMIFS('Ratios_MARAMA-VA'!J:J, 'Ratios_MARAMA-VA'!AA:AA, V2384)</f>
        <v>0.14888642998854601</v>
      </c>
      <c r="G2384" s="53"/>
      <c r="H2384" s="53">
        <f t="shared" si="30"/>
        <v>1.7801530591564458E-3</v>
      </c>
      <c r="I2384" s="53">
        <v>83.636870000000002</v>
      </c>
      <c r="J2384" s="53">
        <v>0.14888642998876997</v>
      </c>
      <c r="K2384" s="53">
        <v>83.636870000000002</v>
      </c>
      <c r="L2384" s="53">
        <v>0.14888642998876997</v>
      </c>
      <c r="M2384" s="43" t="s">
        <v>784</v>
      </c>
      <c r="N2384" s="43" t="s">
        <v>316</v>
      </c>
      <c r="O2384" s="43" t="s">
        <v>493</v>
      </c>
      <c r="P2384" s="43" t="s">
        <v>785</v>
      </c>
      <c r="Q2384" s="43" t="s">
        <v>786</v>
      </c>
      <c r="R2384" s="43" t="s">
        <v>787</v>
      </c>
      <c r="S2384" s="43" t="s">
        <v>330</v>
      </c>
      <c r="V2384" s="42" t="s">
        <v>2955</v>
      </c>
      <c r="W2384"/>
    </row>
    <row r="2385" spans="1:23" s="39" customFormat="1" x14ac:dyDescent="0.35">
      <c r="A2385" s="43" t="s">
        <v>811</v>
      </c>
      <c r="B2385" s="54">
        <v>51107</v>
      </c>
      <c r="C2385" s="54" t="s">
        <v>12</v>
      </c>
      <c r="D2385" s="53">
        <v>236.27420000000001</v>
      </c>
      <c r="E2385" s="53">
        <f>SUMIFS('Ratios_MARAMA-VA'!T:T, 'Ratios_MARAMA-VA'!AA:AA, V2385)</f>
        <v>236.274199999644</v>
      </c>
      <c r="F2385" s="53">
        <f>SUMIFS('Ratios_MARAMA-VA'!J:J, 'Ratios_MARAMA-VA'!AA:AA, V2385)</f>
        <v>0.42060423992911</v>
      </c>
      <c r="G2385" s="53"/>
      <c r="H2385" s="53">
        <f t="shared" si="30"/>
        <v>1.7801530591564536E-3</v>
      </c>
      <c r="I2385" s="53">
        <v>236.27420000000001</v>
      </c>
      <c r="J2385" s="53">
        <v>0.42060423992974377</v>
      </c>
      <c r="K2385" s="53">
        <v>236.27420000000001</v>
      </c>
      <c r="L2385" s="53">
        <v>0.42060423992974377</v>
      </c>
      <c r="M2385" s="43" t="s">
        <v>784</v>
      </c>
      <c r="N2385" s="43" t="s">
        <v>316</v>
      </c>
      <c r="O2385" s="43" t="s">
        <v>493</v>
      </c>
      <c r="P2385" s="43" t="s">
        <v>785</v>
      </c>
      <c r="Q2385" s="43" t="s">
        <v>786</v>
      </c>
      <c r="R2385" s="43" t="s">
        <v>787</v>
      </c>
      <c r="S2385" s="43" t="s">
        <v>330</v>
      </c>
      <c r="V2385" s="42" t="s">
        <v>2962</v>
      </c>
      <c r="W2385"/>
    </row>
    <row r="2386" spans="1:23" s="39" customFormat="1" x14ac:dyDescent="0.35">
      <c r="A2386" s="43" t="s">
        <v>811</v>
      </c>
      <c r="B2386" s="54">
        <v>51153</v>
      </c>
      <c r="C2386" s="54" t="s">
        <v>10</v>
      </c>
      <c r="D2386" s="53">
        <v>42.953589999999998</v>
      </c>
      <c r="E2386" s="53">
        <f>SUMIFS('Ratios_MARAMA-VA'!T:T, 'Ratios_MARAMA-VA'!AA:AA, V2386)</f>
        <v>42.953589999935403</v>
      </c>
      <c r="F2386" s="53">
        <f>SUMIFS('Ratios_MARAMA-VA'!J:J, 'Ratios_MARAMA-VA'!AA:AA, V2386)</f>
        <v>7.6463964640137105E-2</v>
      </c>
      <c r="G2386" s="53"/>
      <c r="H2386" s="53">
        <f t="shared" si="30"/>
        <v>1.7801530591564547E-3</v>
      </c>
      <c r="I2386" s="53">
        <v>42.953589999999998</v>
      </c>
      <c r="J2386" s="53">
        <v>7.6463964640252097E-2</v>
      </c>
      <c r="K2386" s="53">
        <v>42.953589999999998</v>
      </c>
      <c r="L2386" s="53">
        <v>7.6463964640252097E-2</v>
      </c>
      <c r="M2386" s="43" t="s">
        <v>784</v>
      </c>
      <c r="N2386" s="43" t="s">
        <v>316</v>
      </c>
      <c r="O2386" s="43" t="s">
        <v>493</v>
      </c>
      <c r="P2386" s="43" t="s">
        <v>785</v>
      </c>
      <c r="Q2386" s="43" t="s">
        <v>786</v>
      </c>
      <c r="R2386" s="43" t="s">
        <v>787</v>
      </c>
      <c r="S2386" s="43" t="s">
        <v>330</v>
      </c>
      <c r="V2386" s="42" t="s">
        <v>2956</v>
      </c>
      <c r="W2386"/>
    </row>
    <row r="2387" spans="1:23" s="39" customFormat="1" x14ac:dyDescent="0.35">
      <c r="A2387" s="43" t="s">
        <v>811</v>
      </c>
      <c r="B2387" s="54">
        <v>51153</v>
      </c>
      <c r="C2387" s="54" t="s">
        <v>12</v>
      </c>
      <c r="D2387" s="53">
        <v>121.3439</v>
      </c>
      <c r="E2387" s="53">
        <f>SUMIFS('Ratios_MARAMA-VA'!T:T, 'Ratios_MARAMA-VA'!AA:AA, V2387)</f>
        <v>121.34389999981801</v>
      </c>
      <c r="F2387" s="53">
        <f>SUMIFS('Ratios_MARAMA-VA'!J:J, 'Ratios_MARAMA-VA'!AA:AA, V2387)</f>
        <v>0.21601071479464901</v>
      </c>
      <c r="G2387" s="53"/>
      <c r="H2387" s="53">
        <f t="shared" si="30"/>
        <v>1.7801530591564387E-3</v>
      </c>
      <c r="I2387" s="53">
        <v>121.3439</v>
      </c>
      <c r="J2387" s="53">
        <v>0.216010714794973</v>
      </c>
      <c r="K2387" s="53">
        <v>121.3439</v>
      </c>
      <c r="L2387" s="53">
        <v>0.216010714794973</v>
      </c>
      <c r="M2387" s="43" t="s">
        <v>784</v>
      </c>
      <c r="N2387" s="43" t="s">
        <v>316</v>
      </c>
      <c r="O2387" s="43" t="s">
        <v>493</v>
      </c>
      <c r="P2387" s="43" t="s">
        <v>785</v>
      </c>
      <c r="Q2387" s="43" t="s">
        <v>786</v>
      </c>
      <c r="R2387" s="43" t="s">
        <v>787</v>
      </c>
      <c r="S2387" s="43" t="s">
        <v>330</v>
      </c>
      <c r="V2387" s="42" t="s">
        <v>2963</v>
      </c>
      <c r="W2387"/>
    </row>
    <row r="2388" spans="1:23" s="39" customFormat="1" x14ac:dyDescent="0.35">
      <c r="A2388" s="43" t="s">
        <v>497</v>
      </c>
      <c r="B2388" s="54">
        <v>24009</v>
      </c>
      <c r="C2388" s="54" t="s">
        <v>10</v>
      </c>
      <c r="D2388" s="53">
        <v>10.25108</v>
      </c>
      <c r="E2388" s="53">
        <f>SUMIFS('Ratios_MARAMA-VA'!T:T, 'Ratios_MARAMA-VA'!AA:AA, V2388)</f>
        <v>10.251079999985601</v>
      </c>
      <c r="F2388" s="53">
        <f>SUMIFS('Ratios_MARAMA-VA'!J:J, 'Ratios_MARAMA-VA'!AA:AA, V2388)</f>
        <v>2.7916884531551299E-2</v>
      </c>
      <c r="G2388" s="53"/>
      <c r="H2388" s="53">
        <f t="shared" si="30"/>
        <v>2.7233115468409683E-3</v>
      </c>
      <c r="I2388" s="53">
        <v>10.25108</v>
      </c>
      <c r="J2388" s="53">
        <v>2.7916884531590514E-2</v>
      </c>
      <c r="K2388" s="53">
        <v>10.25108</v>
      </c>
      <c r="L2388" s="53">
        <v>2.7916884531590514E-2</v>
      </c>
      <c r="M2388" s="43" t="s">
        <v>792</v>
      </c>
      <c r="N2388" s="43" t="s">
        <v>316</v>
      </c>
      <c r="O2388" s="43" t="s">
        <v>493</v>
      </c>
      <c r="P2388" s="43" t="s">
        <v>785</v>
      </c>
      <c r="Q2388" s="43" t="s">
        <v>444</v>
      </c>
      <c r="R2388" s="43" t="s">
        <v>793</v>
      </c>
      <c r="S2388" s="43" t="s">
        <v>330</v>
      </c>
      <c r="V2388" s="42" t="s">
        <v>2964</v>
      </c>
      <c r="W2388"/>
    </row>
    <row r="2389" spans="1:23" s="39" customFormat="1" x14ac:dyDescent="0.35">
      <c r="A2389" s="43" t="s">
        <v>497</v>
      </c>
      <c r="B2389" s="54">
        <v>24009</v>
      </c>
      <c r="C2389" s="54" t="s">
        <v>12</v>
      </c>
      <c r="D2389" s="53">
        <v>10.68661</v>
      </c>
      <c r="E2389" s="53">
        <f>SUMIFS('Ratios_MARAMA-VA'!T:T, 'Ratios_MARAMA-VA'!AA:AA, V2389)</f>
        <v>10.686609999985</v>
      </c>
      <c r="F2389" s="53">
        <f>SUMIFS('Ratios_MARAMA-VA'!J:J, 'Ratios_MARAMA-VA'!AA:AA, V2389)</f>
        <v>2.91029684095452E-2</v>
      </c>
      <c r="G2389" s="53"/>
      <c r="H2389" s="53">
        <f t="shared" si="30"/>
        <v>2.7233115468409579E-3</v>
      </c>
      <c r="I2389" s="53">
        <v>10.68661</v>
      </c>
      <c r="J2389" s="53">
        <v>2.9102968409586049E-2</v>
      </c>
      <c r="K2389" s="53">
        <v>10.68661</v>
      </c>
      <c r="L2389" s="53">
        <v>2.9102968409586049E-2</v>
      </c>
      <c r="M2389" s="43" t="s">
        <v>792</v>
      </c>
      <c r="N2389" s="43" t="s">
        <v>316</v>
      </c>
      <c r="O2389" s="43" t="s">
        <v>493</v>
      </c>
      <c r="P2389" s="43" t="s">
        <v>785</v>
      </c>
      <c r="Q2389" s="43" t="s">
        <v>444</v>
      </c>
      <c r="R2389" s="43" t="s">
        <v>793</v>
      </c>
      <c r="S2389" s="43" t="s">
        <v>330</v>
      </c>
      <c r="V2389" s="42" t="s">
        <v>2972</v>
      </c>
      <c r="W2389"/>
    </row>
    <row r="2390" spans="1:23" s="39" customFormat="1" x14ac:dyDescent="0.35">
      <c r="A2390" s="43" t="s">
        <v>497</v>
      </c>
      <c r="B2390" s="54">
        <v>24017</v>
      </c>
      <c r="C2390" s="54" t="s">
        <v>10</v>
      </c>
      <c r="D2390" s="53">
        <v>12.90353</v>
      </c>
      <c r="E2390" s="53">
        <f>SUMIFS('Ratios_MARAMA-VA'!T:T, 'Ratios_MARAMA-VA'!AA:AA, V2390)</f>
        <v>12.903529999981901</v>
      </c>
      <c r="F2390" s="53">
        <f>SUMIFS('Ratios_MARAMA-VA'!J:J, 'Ratios_MARAMA-VA'!AA:AA, V2390)</f>
        <v>3.5140332243959398E-2</v>
      </c>
      <c r="G2390" s="53"/>
      <c r="H2390" s="53">
        <f t="shared" si="30"/>
        <v>2.7233115468409566E-3</v>
      </c>
      <c r="I2390" s="53">
        <v>12.90353</v>
      </c>
      <c r="J2390" s="53">
        <v>3.5140332244008692E-2</v>
      </c>
      <c r="K2390" s="53">
        <v>12.90353</v>
      </c>
      <c r="L2390" s="53">
        <v>3.5140332244008692E-2</v>
      </c>
      <c r="M2390" s="43" t="s">
        <v>792</v>
      </c>
      <c r="N2390" s="43" t="s">
        <v>316</v>
      </c>
      <c r="O2390" s="43" t="s">
        <v>493</v>
      </c>
      <c r="P2390" s="43" t="s">
        <v>785</v>
      </c>
      <c r="Q2390" s="43" t="s">
        <v>444</v>
      </c>
      <c r="R2390" s="43" t="s">
        <v>793</v>
      </c>
      <c r="S2390" s="43" t="s">
        <v>330</v>
      </c>
      <c r="V2390" s="42" t="s">
        <v>2965</v>
      </c>
      <c r="W2390"/>
    </row>
    <row r="2391" spans="1:23" s="39" customFormat="1" x14ac:dyDescent="0.35">
      <c r="A2391" s="43" t="s">
        <v>497</v>
      </c>
      <c r="B2391" s="54">
        <v>24017</v>
      </c>
      <c r="C2391" s="54" t="s">
        <v>12</v>
      </c>
      <c r="D2391" s="53">
        <v>13.451750000000001</v>
      </c>
      <c r="E2391" s="53">
        <f>SUMIFS('Ratios_MARAMA-VA'!T:T, 'Ratios_MARAMA-VA'!AA:AA, V2391)</f>
        <v>13.4517499999811</v>
      </c>
      <c r="F2391" s="53">
        <f>SUMIFS('Ratios_MARAMA-VA'!J:J, 'Ratios_MARAMA-VA'!AA:AA, V2391)</f>
        <v>3.6633306100166498E-2</v>
      </c>
      <c r="G2391" s="53"/>
      <c r="H2391" s="53">
        <f t="shared" si="30"/>
        <v>2.7233115468409661E-3</v>
      </c>
      <c r="I2391" s="53">
        <v>13.451750000000001</v>
      </c>
      <c r="J2391" s="53">
        <v>3.663330610021797E-2</v>
      </c>
      <c r="K2391" s="53">
        <v>13.451750000000001</v>
      </c>
      <c r="L2391" s="53">
        <v>3.663330610021797E-2</v>
      </c>
      <c r="M2391" s="43" t="s">
        <v>792</v>
      </c>
      <c r="N2391" s="43" t="s">
        <v>316</v>
      </c>
      <c r="O2391" s="43" t="s">
        <v>493</v>
      </c>
      <c r="P2391" s="43" t="s">
        <v>785</v>
      </c>
      <c r="Q2391" s="43" t="s">
        <v>444</v>
      </c>
      <c r="R2391" s="43" t="s">
        <v>793</v>
      </c>
      <c r="S2391" s="43" t="s">
        <v>330</v>
      </c>
      <c r="V2391" s="42" t="s">
        <v>2973</v>
      </c>
      <c r="W2391"/>
    </row>
    <row r="2392" spans="1:23" s="39" customFormat="1" x14ac:dyDescent="0.35">
      <c r="A2392" s="43" t="s">
        <v>497</v>
      </c>
      <c r="B2392" s="54">
        <v>24021</v>
      </c>
      <c r="C2392" s="54" t="s">
        <v>10</v>
      </c>
      <c r="D2392" s="53">
        <v>17.55696</v>
      </c>
      <c r="E2392" s="53">
        <f>SUMIFS('Ratios_MARAMA-VA'!T:T, 'Ratios_MARAMA-VA'!AA:AA, V2392)</f>
        <v>17.556959999975401</v>
      </c>
      <c r="F2392" s="53">
        <f>SUMIFS('Ratios_MARAMA-VA'!J:J, 'Ratios_MARAMA-VA'!AA:AA, V2392)</f>
        <v>4.7813071895357703E-2</v>
      </c>
      <c r="G2392" s="53"/>
      <c r="H2392" s="53">
        <f t="shared" si="30"/>
        <v>2.7233115468409505E-3</v>
      </c>
      <c r="I2392" s="53">
        <v>17.55696</v>
      </c>
      <c r="J2392" s="53">
        <v>4.7813071895424698E-2</v>
      </c>
      <c r="K2392" s="53">
        <v>17.55696</v>
      </c>
      <c r="L2392" s="53">
        <v>4.7813071895424698E-2</v>
      </c>
      <c r="M2392" s="43" t="s">
        <v>792</v>
      </c>
      <c r="N2392" s="43" t="s">
        <v>316</v>
      </c>
      <c r="O2392" s="43" t="s">
        <v>493</v>
      </c>
      <c r="P2392" s="43" t="s">
        <v>785</v>
      </c>
      <c r="Q2392" s="43" t="s">
        <v>444</v>
      </c>
      <c r="R2392" s="43" t="s">
        <v>793</v>
      </c>
      <c r="S2392" s="43" t="s">
        <v>330</v>
      </c>
      <c r="V2392" s="42" t="s">
        <v>2966</v>
      </c>
      <c r="W2392"/>
    </row>
    <row r="2393" spans="1:23" s="39" customFormat="1" x14ac:dyDescent="0.35">
      <c r="A2393" s="43" t="s">
        <v>497</v>
      </c>
      <c r="B2393" s="54">
        <v>24021</v>
      </c>
      <c r="C2393" s="54" t="s">
        <v>12</v>
      </c>
      <c r="D2393" s="53">
        <v>18.302869999999999</v>
      </c>
      <c r="E2393" s="53">
        <f>SUMIFS('Ratios_MARAMA-VA'!T:T, 'Ratios_MARAMA-VA'!AA:AA, V2393)</f>
        <v>18.302869999974401</v>
      </c>
      <c r="F2393" s="53">
        <f>SUMIFS('Ratios_MARAMA-VA'!J:J, 'Ratios_MARAMA-VA'!AA:AA, V2393)</f>
        <v>4.9844417211258998E-2</v>
      </c>
      <c r="G2393" s="53"/>
      <c r="H2393" s="53">
        <f t="shared" si="30"/>
        <v>2.723311546840944E-3</v>
      </c>
      <c r="I2393" s="53">
        <v>18.302869999999999</v>
      </c>
      <c r="J2393" s="53">
        <v>4.9844417211328707E-2</v>
      </c>
      <c r="K2393" s="53">
        <v>18.302869999999999</v>
      </c>
      <c r="L2393" s="53">
        <v>4.9844417211328707E-2</v>
      </c>
      <c r="M2393" s="43" t="s">
        <v>792</v>
      </c>
      <c r="N2393" s="43" t="s">
        <v>316</v>
      </c>
      <c r="O2393" s="43" t="s">
        <v>493</v>
      </c>
      <c r="P2393" s="43" t="s">
        <v>785</v>
      </c>
      <c r="Q2393" s="43" t="s">
        <v>444</v>
      </c>
      <c r="R2393" s="43" t="s">
        <v>793</v>
      </c>
      <c r="S2393" s="43" t="s">
        <v>330</v>
      </c>
      <c r="V2393" s="42" t="s">
        <v>2974</v>
      </c>
      <c r="W2393"/>
    </row>
    <row r="2394" spans="1:23" s="39" customFormat="1" x14ac:dyDescent="0.35">
      <c r="A2394" s="43" t="s">
        <v>497</v>
      </c>
      <c r="B2394" s="54">
        <v>24031</v>
      </c>
      <c r="C2394" s="54" t="s">
        <v>10</v>
      </c>
      <c r="D2394" s="53">
        <v>6.9131400000000003</v>
      </c>
      <c r="E2394" s="53">
        <f>SUMIFS('Ratios_MARAMA-VA'!T:T, 'Ratios_MARAMA-VA'!AA:AA, V2394)</f>
        <v>6.9131399999903396</v>
      </c>
      <c r="F2394" s="53">
        <f>SUMIFS('Ratios_MARAMA-VA'!J:J, 'Ratios_MARAMA-VA'!AA:AA, V2394)</f>
        <v>1.8826633986901601E-2</v>
      </c>
      <c r="G2394" s="53"/>
      <c r="H2394" s="53">
        <f t="shared" si="30"/>
        <v>2.7233115468409306E-3</v>
      </c>
      <c r="I2394" s="53">
        <v>6.9131400000000003</v>
      </c>
      <c r="J2394" s="53">
        <v>1.8826633986927913E-2</v>
      </c>
      <c r="K2394" s="53">
        <v>6.9131400000000003</v>
      </c>
      <c r="L2394" s="53">
        <v>1.8826633986927913E-2</v>
      </c>
      <c r="M2394" s="43" t="s">
        <v>792</v>
      </c>
      <c r="N2394" s="43" t="s">
        <v>316</v>
      </c>
      <c r="O2394" s="43" t="s">
        <v>493</v>
      </c>
      <c r="P2394" s="43" t="s">
        <v>785</v>
      </c>
      <c r="Q2394" s="43" t="s">
        <v>444</v>
      </c>
      <c r="R2394" s="43" t="s">
        <v>793</v>
      </c>
      <c r="S2394" s="43" t="s">
        <v>330</v>
      </c>
      <c r="V2394" s="42" t="s">
        <v>2967</v>
      </c>
      <c r="W2394"/>
    </row>
    <row r="2395" spans="1:23" s="39" customFormat="1" x14ac:dyDescent="0.35">
      <c r="A2395" s="43" t="s">
        <v>497</v>
      </c>
      <c r="B2395" s="54">
        <v>24031</v>
      </c>
      <c r="C2395" s="54" t="s">
        <v>12</v>
      </c>
      <c r="D2395" s="53">
        <v>7.2068479999999999</v>
      </c>
      <c r="E2395" s="53">
        <f>SUMIFS('Ratios_MARAMA-VA'!T:T, 'Ratios_MARAMA-VA'!AA:AA, V2395)</f>
        <v>7.2068479999899298</v>
      </c>
      <c r="F2395" s="53">
        <f>SUMIFS('Ratios_MARAMA-VA'!J:J, 'Ratios_MARAMA-VA'!AA:AA, V2395)</f>
        <v>1.96264923747002E-2</v>
      </c>
      <c r="G2395" s="53"/>
      <c r="H2395" s="53">
        <f t="shared" si="30"/>
        <v>2.7233115468409527E-3</v>
      </c>
      <c r="I2395" s="53">
        <v>7.2068479999999999</v>
      </c>
      <c r="J2395" s="53">
        <v>1.9626492374727626E-2</v>
      </c>
      <c r="K2395" s="53">
        <v>7.2068479999999999</v>
      </c>
      <c r="L2395" s="53">
        <v>1.9626492374727626E-2</v>
      </c>
      <c r="M2395" s="43" t="s">
        <v>792</v>
      </c>
      <c r="N2395" s="43" t="s">
        <v>316</v>
      </c>
      <c r="O2395" s="43" t="s">
        <v>493</v>
      </c>
      <c r="P2395" s="43" t="s">
        <v>785</v>
      </c>
      <c r="Q2395" s="43" t="s">
        <v>444</v>
      </c>
      <c r="R2395" s="43" t="s">
        <v>793</v>
      </c>
      <c r="S2395" s="43" t="s">
        <v>330</v>
      </c>
      <c r="V2395" s="42" t="s">
        <v>2975</v>
      </c>
      <c r="W2395"/>
    </row>
    <row r="2396" spans="1:23" s="39" customFormat="1" x14ac:dyDescent="0.35">
      <c r="A2396" s="43" t="s">
        <v>497</v>
      </c>
      <c r="B2396" s="54">
        <v>24033</v>
      </c>
      <c r="C2396" s="54" t="s">
        <v>10</v>
      </c>
      <c r="D2396" s="53">
        <v>5.067647</v>
      </c>
      <c r="E2396" s="53">
        <f>SUMIFS('Ratios_MARAMA-VA'!T:T, 'Ratios_MARAMA-VA'!AA:AA, V2396)</f>
        <v>5.0676469999928901</v>
      </c>
      <c r="F2396" s="53">
        <f>SUMIFS('Ratios_MARAMA-VA'!J:J, 'Ratios_MARAMA-VA'!AA:AA, V2396)</f>
        <v>1.3800781590394599E-2</v>
      </c>
      <c r="G2396" s="53"/>
      <c r="H2396" s="53">
        <f t="shared" si="30"/>
        <v>2.7233115468409622E-3</v>
      </c>
      <c r="I2396" s="53">
        <v>5.067647</v>
      </c>
      <c r="J2396" s="53">
        <v>1.3800781590413962E-2</v>
      </c>
      <c r="K2396" s="53">
        <v>5.067647</v>
      </c>
      <c r="L2396" s="53">
        <v>1.3800781590413962E-2</v>
      </c>
      <c r="M2396" s="43" t="s">
        <v>792</v>
      </c>
      <c r="N2396" s="43" t="s">
        <v>316</v>
      </c>
      <c r="O2396" s="43" t="s">
        <v>493</v>
      </c>
      <c r="P2396" s="43" t="s">
        <v>785</v>
      </c>
      <c r="Q2396" s="43" t="s">
        <v>444</v>
      </c>
      <c r="R2396" s="43" t="s">
        <v>793</v>
      </c>
      <c r="S2396" s="43" t="s">
        <v>330</v>
      </c>
      <c r="V2396" s="42" t="s">
        <v>2968</v>
      </c>
      <c r="W2396"/>
    </row>
    <row r="2397" spans="1:23" s="39" customFormat="1" x14ac:dyDescent="0.35">
      <c r="A2397" s="43" t="s">
        <v>497</v>
      </c>
      <c r="B2397" s="54">
        <v>24033</v>
      </c>
      <c r="C2397" s="54" t="s">
        <v>12</v>
      </c>
      <c r="D2397" s="53">
        <v>5.2829480000000002</v>
      </c>
      <c r="E2397" s="53">
        <f>SUMIFS('Ratios_MARAMA-VA'!T:T, 'Ratios_MARAMA-VA'!AA:AA, V2397)</f>
        <v>5.2829479999926301</v>
      </c>
      <c r="F2397" s="53">
        <f>SUMIFS('Ratios_MARAMA-VA'!J:J, 'Ratios_MARAMA-VA'!AA:AA, V2397)</f>
        <v>1.43871132897401E-2</v>
      </c>
      <c r="G2397" s="53"/>
      <c r="H2397" s="53">
        <f t="shared" si="30"/>
        <v>2.7233115468409249E-3</v>
      </c>
      <c r="I2397" s="53">
        <v>5.2829480000000002</v>
      </c>
      <c r="J2397" s="53">
        <v>1.4387113289760171E-2</v>
      </c>
      <c r="K2397" s="53">
        <v>5.2829480000000002</v>
      </c>
      <c r="L2397" s="53">
        <v>1.4387113289760171E-2</v>
      </c>
      <c r="M2397" s="43" t="s">
        <v>792</v>
      </c>
      <c r="N2397" s="43" t="s">
        <v>316</v>
      </c>
      <c r="O2397" s="43" t="s">
        <v>493</v>
      </c>
      <c r="P2397" s="43" t="s">
        <v>785</v>
      </c>
      <c r="Q2397" s="43" t="s">
        <v>444</v>
      </c>
      <c r="R2397" s="43" t="s">
        <v>793</v>
      </c>
      <c r="S2397" s="43" t="s">
        <v>330</v>
      </c>
      <c r="V2397" s="42" t="s">
        <v>2976</v>
      </c>
      <c r="W2397"/>
    </row>
    <row r="2398" spans="1:23" s="39" customFormat="1" x14ac:dyDescent="0.35">
      <c r="A2398" s="43" t="s">
        <v>811</v>
      </c>
      <c r="B2398" s="54">
        <v>51059</v>
      </c>
      <c r="C2398" s="54" t="s">
        <v>10</v>
      </c>
      <c r="D2398" s="53">
        <v>4.500032</v>
      </c>
      <c r="E2398" s="53">
        <f>SUMIFS('Ratios_MARAMA-VA'!T:T, 'Ratios_MARAMA-VA'!AA:AA, V2398)</f>
        <v>4.5000319999936904</v>
      </c>
      <c r="F2398" s="53">
        <f>SUMIFS('Ratios_MARAMA-VA'!J:J, 'Ratios_MARAMA-VA'!AA:AA, V2398)</f>
        <v>1.22549891067366E-2</v>
      </c>
      <c r="G2398" s="53"/>
      <c r="H2398" s="53">
        <f t="shared" si="30"/>
        <v>2.7233115468409518E-3</v>
      </c>
      <c r="I2398" s="53">
        <v>4.500032</v>
      </c>
      <c r="J2398" s="53">
        <v>1.2254989106753782E-2</v>
      </c>
      <c r="K2398" s="53">
        <v>4.500032</v>
      </c>
      <c r="L2398" s="53">
        <v>1.2254989106753782E-2</v>
      </c>
      <c r="M2398" s="43" t="s">
        <v>792</v>
      </c>
      <c r="N2398" s="43" t="s">
        <v>316</v>
      </c>
      <c r="O2398" s="43" t="s">
        <v>493</v>
      </c>
      <c r="P2398" s="43" t="s">
        <v>785</v>
      </c>
      <c r="Q2398" s="43" t="s">
        <v>444</v>
      </c>
      <c r="R2398" s="43" t="s">
        <v>793</v>
      </c>
      <c r="S2398" s="43" t="s">
        <v>330</v>
      </c>
      <c r="V2398" s="42" t="s">
        <v>2969</v>
      </c>
      <c r="W2398"/>
    </row>
    <row r="2399" spans="1:23" s="39" customFormat="1" x14ac:dyDescent="0.35">
      <c r="A2399" s="43" t="s">
        <v>811</v>
      </c>
      <c r="B2399" s="54">
        <v>51059</v>
      </c>
      <c r="C2399" s="54" t="s">
        <v>12</v>
      </c>
      <c r="D2399" s="53">
        <v>4.6912180000000001</v>
      </c>
      <c r="E2399" s="53">
        <f>SUMIFS('Ratios_MARAMA-VA'!T:T, 'Ratios_MARAMA-VA'!AA:AA, V2399)</f>
        <v>4.6912179999934196</v>
      </c>
      <c r="F2399" s="53">
        <f>SUMIFS('Ratios_MARAMA-VA'!J:J, 'Ratios_MARAMA-VA'!AA:AA, V2399)</f>
        <v>1.27756481481302E-2</v>
      </c>
      <c r="G2399" s="53"/>
      <c r="H2399" s="53">
        <f t="shared" si="30"/>
        <v>2.7233115468409527E-3</v>
      </c>
      <c r="I2399" s="53">
        <v>4.6912180000000001</v>
      </c>
      <c r="J2399" s="53">
        <v>1.2775648148148121E-2</v>
      </c>
      <c r="K2399" s="53">
        <v>4.6912180000000001</v>
      </c>
      <c r="L2399" s="53">
        <v>1.2775648148148121E-2</v>
      </c>
      <c r="M2399" s="43" t="s">
        <v>792</v>
      </c>
      <c r="N2399" s="43" t="s">
        <v>316</v>
      </c>
      <c r="O2399" s="43" t="s">
        <v>493</v>
      </c>
      <c r="P2399" s="43" t="s">
        <v>785</v>
      </c>
      <c r="Q2399" s="43" t="s">
        <v>444</v>
      </c>
      <c r="R2399" s="43" t="s">
        <v>793</v>
      </c>
      <c r="S2399" s="43" t="s">
        <v>330</v>
      </c>
      <c r="V2399" s="42" t="s">
        <v>2977</v>
      </c>
      <c r="W2399"/>
    </row>
    <row r="2400" spans="1:23" s="39" customFormat="1" x14ac:dyDescent="0.35">
      <c r="A2400" s="43" t="s">
        <v>811</v>
      </c>
      <c r="B2400" s="54">
        <v>51107</v>
      </c>
      <c r="C2400" s="54" t="s">
        <v>10</v>
      </c>
      <c r="D2400" s="53">
        <v>11.744429999999999</v>
      </c>
      <c r="E2400" s="53">
        <f>SUMIFS('Ratios_MARAMA-VA'!T:T, 'Ratios_MARAMA-VA'!AA:AA, V2400)</f>
        <v>11.744429999983399</v>
      </c>
      <c r="F2400" s="53">
        <f>SUMIFS('Ratios_MARAMA-VA'!J:J, 'Ratios_MARAMA-VA'!AA:AA, V2400)</f>
        <v>3.1983741830020597E-2</v>
      </c>
      <c r="G2400" s="53"/>
      <c r="H2400" s="53">
        <f t="shared" si="30"/>
        <v>2.7233115468409965E-3</v>
      </c>
      <c r="I2400" s="53">
        <v>11.744429999999999</v>
      </c>
      <c r="J2400" s="53">
        <v>3.1983741830065804E-2</v>
      </c>
      <c r="K2400" s="53">
        <v>11.744429999999999</v>
      </c>
      <c r="L2400" s="53">
        <v>3.1983741830065804E-2</v>
      </c>
      <c r="M2400" s="43" t="s">
        <v>792</v>
      </c>
      <c r="N2400" s="43" t="s">
        <v>316</v>
      </c>
      <c r="O2400" s="43" t="s">
        <v>493</v>
      </c>
      <c r="P2400" s="43" t="s">
        <v>785</v>
      </c>
      <c r="Q2400" s="43" t="s">
        <v>444</v>
      </c>
      <c r="R2400" s="43" t="s">
        <v>793</v>
      </c>
      <c r="S2400" s="43" t="s">
        <v>330</v>
      </c>
      <c r="V2400" s="42" t="s">
        <v>2970</v>
      </c>
      <c r="W2400"/>
    </row>
    <row r="2401" spans="1:23" s="39" customFormat="1" x14ac:dyDescent="0.35">
      <c r="A2401" s="43" t="s">
        <v>811</v>
      </c>
      <c r="B2401" s="54">
        <v>51107</v>
      </c>
      <c r="C2401" s="54" t="s">
        <v>12</v>
      </c>
      <c r="D2401" s="53">
        <v>12.243399999999999</v>
      </c>
      <c r="E2401" s="53">
        <f>SUMIFS('Ratios_MARAMA-VA'!T:T, 'Ratios_MARAMA-VA'!AA:AA, V2401)</f>
        <v>12.243399999982801</v>
      </c>
      <c r="F2401" s="53">
        <f>SUMIFS('Ratios_MARAMA-VA'!J:J, 'Ratios_MARAMA-VA'!AA:AA, V2401)</f>
        <v>3.3342592592545801E-2</v>
      </c>
      <c r="G2401" s="53"/>
      <c r="H2401" s="53">
        <f t="shared" si="30"/>
        <v>2.7233115468409627E-3</v>
      </c>
      <c r="I2401" s="53">
        <v>12.243399999999999</v>
      </c>
      <c r="J2401" s="53">
        <v>3.3342592592592639E-2</v>
      </c>
      <c r="K2401" s="53">
        <v>12.243399999999999</v>
      </c>
      <c r="L2401" s="53">
        <v>3.3342592592592639E-2</v>
      </c>
      <c r="M2401" s="43" t="s">
        <v>792</v>
      </c>
      <c r="N2401" s="43" t="s">
        <v>316</v>
      </c>
      <c r="O2401" s="43" t="s">
        <v>493</v>
      </c>
      <c r="P2401" s="43" t="s">
        <v>785</v>
      </c>
      <c r="Q2401" s="43" t="s">
        <v>444</v>
      </c>
      <c r="R2401" s="43" t="s">
        <v>793</v>
      </c>
      <c r="S2401" s="43" t="s">
        <v>330</v>
      </c>
      <c r="V2401" s="42" t="s">
        <v>2978</v>
      </c>
      <c r="W2401"/>
    </row>
    <row r="2402" spans="1:23" s="39" customFormat="1" x14ac:dyDescent="0.35">
      <c r="A2402" s="43" t="s">
        <v>811</v>
      </c>
      <c r="B2402" s="54">
        <v>51153</v>
      </c>
      <c r="C2402" s="54" t="s">
        <v>10</v>
      </c>
      <c r="D2402" s="53">
        <v>4.9981119999999999</v>
      </c>
      <c r="E2402" s="53">
        <f>SUMIFS('Ratios_MARAMA-VA'!T:T, 'Ratios_MARAMA-VA'!AA:AA, V2402)</f>
        <v>4.9981119999929797</v>
      </c>
      <c r="F2402" s="53">
        <f>SUMIFS('Ratios_MARAMA-VA'!J:J, 'Ratios_MARAMA-VA'!AA:AA, V2402)</f>
        <v>1.3611416121985199E-2</v>
      </c>
      <c r="G2402" s="53"/>
      <c r="H2402" s="53">
        <f t="shared" si="30"/>
        <v>2.7233115468409505E-3</v>
      </c>
      <c r="I2402" s="53">
        <v>4.9981119999999999</v>
      </c>
      <c r="J2402" s="53">
        <v>1.3611416122004316E-2</v>
      </c>
      <c r="K2402" s="53">
        <v>4.9981119999999999</v>
      </c>
      <c r="L2402" s="53">
        <v>1.3611416122004316E-2</v>
      </c>
      <c r="M2402" s="43" t="s">
        <v>792</v>
      </c>
      <c r="N2402" s="43" t="s">
        <v>316</v>
      </c>
      <c r="O2402" s="43" t="s">
        <v>493</v>
      </c>
      <c r="P2402" s="43" t="s">
        <v>785</v>
      </c>
      <c r="Q2402" s="43" t="s">
        <v>444</v>
      </c>
      <c r="R2402" s="43" t="s">
        <v>793</v>
      </c>
      <c r="S2402" s="43" t="s">
        <v>330</v>
      </c>
      <c r="V2402" s="42" t="s">
        <v>2971</v>
      </c>
      <c r="W2402"/>
    </row>
    <row r="2403" spans="1:23" s="39" customFormat="1" x14ac:dyDescent="0.35">
      <c r="A2403" s="43" t="s">
        <v>811</v>
      </c>
      <c r="B2403" s="54">
        <v>51153</v>
      </c>
      <c r="C2403" s="54" t="s">
        <v>12</v>
      </c>
      <c r="D2403" s="53">
        <v>5.2104590000000002</v>
      </c>
      <c r="E2403" s="53">
        <f>SUMIFS('Ratios_MARAMA-VA'!T:T, 'Ratios_MARAMA-VA'!AA:AA, V2403)</f>
        <v>5.2104589999927002</v>
      </c>
      <c r="F2403" s="53">
        <f>SUMIFS('Ratios_MARAMA-VA'!J:J, 'Ratios_MARAMA-VA'!AA:AA, V2403)</f>
        <v>1.4189703159021501E-2</v>
      </c>
      <c r="G2403" s="53"/>
      <c r="H2403" s="53">
        <f t="shared" ref="H2403:H2419" si="31">F2403/E2403</f>
        <v>2.7233115468409557E-3</v>
      </c>
      <c r="I2403" s="53">
        <v>5.2104590000000002</v>
      </c>
      <c r="J2403" s="53">
        <v>1.418970315904138E-2</v>
      </c>
      <c r="K2403" s="53">
        <v>5.2104590000000002</v>
      </c>
      <c r="L2403" s="53">
        <v>1.418970315904138E-2</v>
      </c>
      <c r="M2403" s="43" t="s">
        <v>792</v>
      </c>
      <c r="N2403" s="43" t="s">
        <v>316</v>
      </c>
      <c r="O2403" s="43" t="s">
        <v>493</v>
      </c>
      <c r="P2403" s="43" t="s">
        <v>785</v>
      </c>
      <c r="Q2403" s="43" t="s">
        <v>444</v>
      </c>
      <c r="R2403" s="43" t="s">
        <v>793</v>
      </c>
      <c r="S2403" s="43" t="s">
        <v>330</v>
      </c>
      <c r="V2403" s="42" t="s">
        <v>2979</v>
      </c>
      <c r="W2403"/>
    </row>
    <row r="2404" spans="1:23" s="39" customFormat="1" x14ac:dyDescent="0.35">
      <c r="A2404" s="43" t="s">
        <v>9</v>
      </c>
      <c r="B2404" s="54">
        <v>11001</v>
      </c>
      <c r="C2404" s="54" t="s">
        <v>12</v>
      </c>
      <c r="D2404" s="53">
        <v>18.020420000000001</v>
      </c>
      <c r="E2404" s="53">
        <f>SUMIFS('Ratios_MARAMA-VA'!T:T, 'Ratios_MARAMA-VA'!AA:AA, V2404)</f>
        <v>18.020419999974798</v>
      </c>
      <c r="F2404" s="53">
        <f>SUMIFS('Ratios_MARAMA-VA'!J:J, 'Ratios_MARAMA-VA'!AA:AA, V2404)</f>
        <v>4.90752178648549E-2</v>
      </c>
      <c r="G2404" s="53"/>
      <c r="H2404" s="53">
        <f t="shared" si="31"/>
        <v>2.7233115468409466E-3</v>
      </c>
      <c r="I2404" s="53">
        <v>19.1969316957871</v>
      </c>
      <c r="J2404" s="53">
        <v>5.2279225751053961E-2</v>
      </c>
      <c r="K2404" s="53">
        <v>19.7469352684653</v>
      </c>
      <c r="L2404" s="53">
        <v>5.3777056831332277E-2</v>
      </c>
      <c r="M2404" s="43" t="s">
        <v>492</v>
      </c>
      <c r="N2404" s="43" t="s">
        <v>316</v>
      </c>
      <c r="O2404" s="43" t="s">
        <v>493</v>
      </c>
      <c r="P2404" s="43" t="s">
        <v>494</v>
      </c>
      <c r="Q2404" s="43" t="s">
        <v>495</v>
      </c>
      <c r="R2404" s="43" t="s">
        <v>496</v>
      </c>
      <c r="S2404" s="43" t="s">
        <v>330</v>
      </c>
      <c r="V2404" s="42" t="s">
        <v>2980</v>
      </c>
      <c r="W2404"/>
    </row>
    <row r="2405" spans="1:23" s="39" customFormat="1" x14ac:dyDescent="0.35">
      <c r="A2405" s="43" t="s">
        <v>497</v>
      </c>
      <c r="B2405" s="54">
        <v>24009</v>
      </c>
      <c r="C2405" s="54" t="s">
        <v>12</v>
      </c>
      <c r="D2405" s="53">
        <v>0.26434999999999997</v>
      </c>
      <c r="E2405" s="53">
        <f>SUMIFS('Ratios_MARAMA-VA'!T:T, 'Ratios_MARAMA-VA'!AA:AA, V2405)</f>
        <v>0.26434999999962899</v>
      </c>
      <c r="F2405" s="53">
        <f>SUMIFS('Ratios_MARAMA-VA'!J:J, 'Ratios_MARAMA-VA'!AA:AA, V2405)</f>
        <v>7.19907407406398E-4</v>
      </c>
      <c r="G2405" s="53"/>
      <c r="H2405" s="53">
        <f t="shared" si="31"/>
        <v>2.7233115468409622E-3</v>
      </c>
      <c r="I2405" s="53">
        <v>0.30526202081347498</v>
      </c>
      <c r="J2405" s="53">
        <v>8.313235860933425E-4</v>
      </c>
      <c r="K2405" s="53">
        <v>0.32956920087263297</v>
      </c>
      <c r="L2405" s="53">
        <v>8.9751961021958986E-4</v>
      </c>
      <c r="M2405" s="43" t="s">
        <v>492</v>
      </c>
      <c r="N2405" s="43" t="s">
        <v>316</v>
      </c>
      <c r="O2405" s="43" t="s">
        <v>493</v>
      </c>
      <c r="P2405" s="43" t="s">
        <v>494</v>
      </c>
      <c r="Q2405" s="43" t="s">
        <v>495</v>
      </c>
      <c r="R2405" s="43" t="s">
        <v>496</v>
      </c>
      <c r="S2405" s="43" t="s">
        <v>330</v>
      </c>
      <c r="V2405" s="42" t="s">
        <v>2981</v>
      </c>
      <c r="W2405"/>
    </row>
    <row r="2406" spans="1:23" s="39" customFormat="1" x14ac:dyDescent="0.35">
      <c r="A2406" s="43" t="s">
        <v>497</v>
      </c>
      <c r="B2406" s="54">
        <v>24017</v>
      </c>
      <c r="C2406" s="54" t="s">
        <v>12</v>
      </c>
      <c r="D2406" s="53">
        <v>1.629875</v>
      </c>
      <c r="E2406" s="53">
        <f>SUMIFS('Ratios_MARAMA-VA'!T:T, 'Ratios_MARAMA-VA'!AA:AA, V2406)</f>
        <v>1.62987499999771</v>
      </c>
      <c r="F2406" s="53">
        <f>SUMIFS('Ratios_MARAMA-VA'!J:J, 'Ratios_MARAMA-VA'!AA:AA, V2406)</f>
        <v>4.43865740740118E-3</v>
      </c>
      <c r="G2406" s="53"/>
      <c r="H2406" s="53">
        <f t="shared" si="31"/>
        <v>2.723311546840964E-3</v>
      </c>
      <c r="I2406" s="53">
        <v>1.8948306942595501</v>
      </c>
      <c r="J2406" s="53">
        <v>5.1602143089857127E-3</v>
      </c>
      <c r="K2406" s="53">
        <v>2.0534954790499902</v>
      </c>
      <c r="L2406" s="53">
        <v>5.5923079494825554E-3</v>
      </c>
      <c r="M2406" s="43" t="s">
        <v>492</v>
      </c>
      <c r="N2406" s="43" t="s">
        <v>316</v>
      </c>
      <c r="O2406" s="43" t="s">
        <v>493</v>
      </c>
      <c r="P2406" s="43" t="s">
        <v>494</v>
      </c>
      <c r="Q2406" s="43" t="s">
        <v>495</v>
      </c>
      <c r="R2406" s="43" t="s">
        <v>496</v>
      </c>
      <c r="S2406" s="43" t="s">
        <v>330</v>
      </c>
      <c r="V2406" s="42" t="s">
        <v>2982</v>
      </c>
      <c r="W2406"/>
    </row>
    <row r="2407" spans="1:23" s="39" customFormat="1" x14ac:dyDescent="0.35">
      <c r="A2407" s="43" t="s">
        <v>497</v>
      </c>
      <c r="B2407" s="54">
        <v>24021</v>
      </c>
      <c r="C2407" s="54" t="s">
        <v>12</v>
      </c>
      <c r="D2407" s="53">
        <v>2.3357999999999999</v>
      </c>
      <c r="E2407" s="53">
        <f>SUMIFS('Ratios_MARAMA-VA'!T:T, 'Ratios_MARAMA-VA'!AA:AA, V2407)</f>
        <v>2.3357999999967198</v>
      </c>
      <c r="F2407" s="53">
        <f>SUMIFS('Ratios_MARAMA-VA'!J:J, 'Ratios_MARAMA-VA'!AA:AA, V2407)</f>
        <v>6.36111111110219E-3</v>
      </c>
      <c r="G2407" s="53"/>
      <c r="H2407" s="53">
        <f t="shared" si="31"/>
        <v>2.7233115468409635E-3</v>
      </c>
      <c r="I2407" s="53">
        <v>2.6836838299933201</v>
      </c>
      <c r="J2407" s="53">
        <v>7.3085071622911897E-3</v>
      </c>
      <c r="K2407" s="53">
        <v>2.8891935051402702</v>
      </c>
      <c r="L2407" s="53">
        <v>7.8681740336064149E-3</v>
      </c>
      <c r="M2407" s="43" t="s">
        <v>492</v>
      </c>
      <c r="N2407" s="43" t="s">
        <v>316</v>
      </c>
      <c r="O2407" s="43" t="s">
        <v>493</v>
      </c>
      <c r="P2407" s="43" t="s">
        <v>494</v>
      </c>
      <c r="Q2407" s="43" t="s">
        <v>495</v>
      </c>
      <c r="R2407" s="43" t="s">
        <v>496</v>
      </c>
      <c r="S2407" s="43" t="s">
        <v>330</v>
      </c>
      <c r="V2407" s="42" t="s">
        <v>2983</v>
      </c>
      <c r="W2407"/>
    </row>
    <row r="2408" spans="1:23" s="39" customFormat="1" x14ac:dyDescent="0.35">
      <c r="A2408" s="43" t="s">
        <v>497</v>
      </c>
      <c r="B2408" s="54">
        <v>24031</v>
      </c>
      <c r="C2408" s="54" t="s">
        <v>12</v>
      </c>
      <c r="D2408" s="53">
        <v>1.2605500000000001</v>
      </c>
      <c r="E2408" s="53">
        <f>SUMIFS('Ratios_MARAMA-VA'!T:T, 'Ratios_MARAMA-VA'!AA:AA, V2408)</f>
        <v>1.2605499999982299</v>
      </c>
      <c r="F2408" s="53">
        <f>SUMIFS('Ratios_MARAMA-VA'!J:J, 'Ratios_MARAMA-VA'!AA:AA, V2408)</f>
        <v>3.4328703703655501E-3</v>
      </c>
      <c r="G2408" s="53"/>
      <c r="H2408" s="53">
        <f t="shared" si="31"/>
        <v>2.7233115468409588E-3</v>
      </c>
      <c r="I2408" s="53">
        <v>1.39532822619247</v>
      </c>
      <c r="J2408" s="53">
        <v>3.7999134700230667E-3</v>
      </c>
      <c r="K2408" s="53">
        <v>1.46912721375893</v>
      </c>
      <c r="L2408" s="53">
        <v>4.0008911050079792E-3</v>
      </c>
      <c r="M2408" s="43" t="s">
        <v>492</v>
      </c>
      <c r="N2408" s="43" t="s">
        <v>316</v>
      </c>
      <c r="O2408" s="43" t="s">
        <v>493</v>
      </c>
      <c r="P2408" s="43" t="s">
        <v>494</v>
      </c>
      <c r="Q2408" s="43" t="s">
        <v>495</v>
      </c>
      <c r="R2408" s="43" t="s">
        <v>496</v>
      </c>
      <c r="S2408" s="43" t="s">
        <v>330</v>
      </c>
      <c r="V2408" s="42" t="s">
        <v>2984</v>
      </c>
      <c r="W2408"/>
    </row>
    <row r="2409" spans="1:23" s="39" customFormat="1" x14ac:dyDescent="0.35">
      <c r="A2409" s="43" t="s">
        <v>497</v>
      </c>
      <c r="B2409" s="54">
        <v>24033</v>
      </c>
      <c r="C2409" s="54" t="s">
        <v>12</v>
      </c>
      <c r="D2409" s="53">
        <v>7.0664749999999996</v>
      </c>
      <c r="E2409" s="53">
        <f>SUMIFS('Ratios_MARAMA-VA'!T:T, 'Ratios_MARAMA-VA'!AA:AA, V2409)</f>
        <v>7.0664749999901</v>
      </c>
      <c r="F2409" s="53">
        <f>SUMIFS('Ratios_MARAMA-VA'!J:J, 'Ratios_MARAMA-VA'!AA:AA, V2409)</f>
        <v>1.9244212962935998E-2</v>
      </c>
      <c r="G2409" s="53"/>
      <c r="H2409" s="53">
        <f t="shared" si="31"/>
        <v>2.7233115468409579E-3</v>
      </c>
      <c r="I2409" s="53">
        <v>7.6149745520924901</v>
      </c>
      <c r="J2409" s="53">
        <v>2.0737948126613531E-2</v>
      </c>
      <c r="K2409" s="53">
        <v>7.8920210327226004</v>
      </c>
      <c r="L2409" s="53">
        <v>2.1492432006325158E-2</v>
      </c>
      <c r="M2409" s="43" t="s">
        <v>492</v>
      </c>
      <c r="N2409" s="43" t="s">
        <v>316</v>
      </c>
      <c r="O2409" s="43" t="s">
        <v>493</v>
      </c>
      <c r="P2409" s="43" t="s">
        <v>494</v>
      </c>
      <c r="Q2409" s="43" t="s">
        <v>495</v>
      </c>
      <c r="R2409" s="43" t="s">
        <v>496</v>
      </c>
      <c r="S2409" s="43" t="s">
        <v>330</v>
      </c>
      <c r="V2409" s="42" t="s">
        <v>2985</v>
      </c>
      <c r="W2409"/>
    </row>
    <row r="2410" spans="1:23" s="39" customFormat="1" x14ac:dyDescent="0.35">
      <c r="A2410" s="43" t="s">
        <v>811</v>
      </c>
      <c r="B2410" s="54">
        <v>51013</v>
      </c>
      <c r="C2410" s="54" t="s">
        <v>12</v>
      </c>
      <c r="D2410" s="53">
        <v>3.779525</v>
      </c>
      <c r="E2410" s="53">
        <f>SUMIFS('Ratios_MARAMA-VA'!T:T, 'Ratios_MARAMA-VA'!AA:AA, V2410)</f>
        <v>3.77952499999473</v>
      </c>
      <c r="F2410" s="53">
        <f>SUMIFS('Ratios_MARAMA-VA'!J:J, 'Ratios_MARAMA-VA'!AA:AA, V2410)</f>
        <v>1.0292824074059599E-2</v>
      </c>
      <c r="G2410" s="53"/>
      <c r="H2410" s="53">
        <f t="shared" si="31"/>
        <v>2.7233115468409262E-3</v>
      </c>
      <c r="I2410" s="53">
        <v>3.9997706324575302</v>
      </c>
      <c r="J2410" s="53">
        <v>1.0892621548086826E-2</v>
      </c>
      <c r="K2410" s="53">
        <v>4.0996338567520496</v>
      </c>
      <c r="L2410" s="53">
        <v>1.1164580219912856E-2</v>
      </c>
      <c r="M2410" s="43" t="s">
        <v>492</v>
      </c>
      <c r="N2410" s="43" t="s">
        <v>316</v>
      </c>
      <c r="O2410" s="43" t="s">
        <v>493</v>
      </c>
      <c r="P2410" s="43" t="s">
        <v>494</v>
      </c>
      <c r="Q2410" s="43" t="s">
        <v>495</v>
      </c>
      <c r="R2410" s="43" t="s">
        <v>496</v>
      </c>
      <c r="S2410" s="43" t="s">
        <v>330</v>
      </c>
      <c r="V2410" s="42" t="s">
        <v>2987</v>
      </c>
      <c r="W2410"/>
    </row>
    <row r="2411" spans="1:23" s="39" customFormat="1" x14ac:dyDescent="0.35">
      <c r="A2411" s="43" t="s">
        <v>811</v>
      </c>
      <c r="B2411" s="54">
        <v>51059</v>
      </c>
      <c r="C2411" s="54" t="s">
        <v>12</v>
      </c>
      <c r="D2411" s="53">
        <v>4.4688749999999997</v>
      </c>
      <c r="E2411" s="53">
        <f>SUMIFS('Ratios_MARAMA-VA'!T:T, 'Ratios_MARAMA-VA'!AA:AA, V2411)</f>
        <v>4.4688749999937496</v>
      </c>
      <c r="F2411" s="53">
        <f>SUMIFS('Ratios_MARAMA-VA'!J:J, 'Ratios_MARAMA-VA'!AA:AA, V2411)</f>
        <v>1.21701388888718E-2</v>
      </c>
      <c r="G2411" s="53"/>
      <c r="H2411" s="53">
        <f t="shared" si="31"/>
        <v>2.7233115468409436E-3</v>
      </c>
      <c r="I2411" s="53">
        <v>5.2718939965454901</v>
      </c>
      <c r="J2411" s="53">
        <v>1.4357009794513783E-2</v>
      </c>
      <c r="K2411" s="53">
        <v>5.7678279908333501</v>
      </c>
      <c r="L2411" s="53">
        <v>1.5707592567628863E-2</v>
      </c>
      <c r="M2411" s="43" t="s">
        <v>492</v>
      </c>
      <c r="N2411" s="43" t="s">
        <v>316</v>
      </c>
      <c r="O2411" s="43" t="s">
        <v>493</v>
      </c>
      <c r="P2411" s="43" t="s">
        <v>494</v>
      </c>
      <c r="Q2411" s="43" t="s">
        <v>495</v>
      </c>
      <c r="R2411" s="43" t="s">
        <v>496</v>
      </c>
      <c r="S2411" s="43" t="s">
        <v>330</v>
      </c>
      <c r="V2411" s="42" t="s">
        <v>2988</v>
      </c>
      <c r="W2411"/>
    </row>
    <row r="2412" spans="1:23" s="39" customFormat="1" x14ac:dyDescent="0.35">
      <c r="A2412" s="43" t="s">
        <v>811</v>
      </c>
      <c r="B2412" s="54">
        <v>51107</v>
      </c>
      <c r="C2412" s="54" t="s">
        <v>12</v>
      </c>
      <c r="D2412" s="53">
        <v>2.0693250000000001</v>
      </c>
      <c r="E2412" s="53">
        <f>SUMIFS('Ratios_MARAMA-VA'!T:T, 'Ratios_MARAMA-VA'!AA:AA, V2412)</f>
        <v>2.0693249999971002</v>
      </c>
      <c r="F2412" s="53">
        <f>SUMIFS('Ratios_MARAMA-VA'!J:J, 'Ratios_MARAMA-VA'!AA:AA, V2412)</f>
        <v>5.6354166666587801E-3</v>
      </c>
      <c r="G2412" s="53"/>
      <c r="H2412" s="53">
        <f t="shared" si="31"/>
        <v>2.7233115468409635E-3</v>
      </c>
      <c r="I2412" s="53">
        <v>2.7581067069373</v>
      </c>
      <c r="J2412" s="53">
        <v>7.5111838424218548E-3</v>
      </c>
      <c r="K2412" s="53">
        <v>3.2465281014090999</v>
      </c>
      <c r="L2412" s="53">
        <v>8.8413074657110718E-3</v>
      </c>
      <c r="M2412" s="43" t="s">
        <v>492</v>
      </c>
      <c r="N2412" s="43" t="s">
        <v>316</v>
      </c>
      <c r="O2412" s="43" t="s">
        <v>493</v>
      </c>
      <c r="P2412" s="43" t="s">
        <v>494</v>
      </c>
      <c r="Q2412" s="43" t="s">
        <v>495</v>
      </c>
      <c r="R2412" s="43" t="s">
        <v>496</v>
      </c>
      <c r="S2412" s="43" t="s">
        <v>330</v>
      </c>
      <c r="V2412" s="42" t="s">
        <v>2989</v>
      </c>
      <c r="W2412"/>
    </row>
    <row r="2413" spans="1:23" s="39" customFormat="1" x14ac:dyDescent="0.35">
      <c r="A2413" s="43" t="s">
        <v>811</v>
      </c>
      <c r="B2413" s="54">
        <v>51153</v>
      </c>
      <c r="C2413" s="54" t="s">
        <v>12</v>
      </c>
      <c r="D2413" s="53">
        <v>8.8034499999999998</v>
      </c>
      <c r="E2413" s="53">
        <f>SUMIFS('Ratios_MARAMA-VA'!T:T, 'Ratios_MARAMA-VA'!AA:AA, V2413)</f>
        <v>8.8034499999876399</v>
      </c>
      <c r="F2413" s="53">
        <f>SUMIFS('Ratios_MARAMA-VA'!J:J, 'Ratios_MARAMA-VA'!AA:AA, V2413)</f>
        <v>2.3974537037003401E-2</v>
      </c>
      <c r="G2413" s="53"/>
      <c r="H2413" s="53">
        <f t="shared" si="31"/>
        <v>2.7233115468409614E-3</v>
      </c>
      <c r="I2413" s="53">
        <v>10.541038034005</v>
      </c>
      <c r="J2413" s="53">
        <v>2.8706530593695562E-2</v>
      </c>
      <c r="K2413" s="53">
        <v>11.644217161294099</v>
      </c>
      <c r="L2413" s="53">
        <v>3.1710831049275905E-2</v>
      </c>
      <c r="M2413" s="43" t="s">
        <v>492</v>
      </c>
      <c r="N2413" s="43" t="s">
        <v>316</v>
      </c>
      <c r="O2413" s="43" t="s">
        <v>493</v>
      </c>
      <c r="P2413" s="43" t="s">
        <v>494</v>
      </c>
      <c r="Q2413" s="43" t="s">
        <v>495</v>
      </c>
      <c r="R2413" s="43" t="s">
        <v>496</v>
      </c>
      <c r="S2413" s="43" t="s">
        <v>330</v>
      </c>
      <c r="V2413" s="42" t="s">
        <v>2990</v>
      </c>
      <c r="W2413"/>
    </row>
    <row r="2414" spans="1:23" s="39" customFormat="1" x14ac:dyDescent="0.35">
      <c r="A2414" s="43" t="s">
        <v>811</v>
      </c>
      <c r="B2414" s="54">
        <v>51510</v>
      </c>
      <c r="C2414" s="54" t="s">
        <v>12</v>
      </c>
      <c r="D2414" s="53">
        <v>6.1935250000000002</v>
      </c>
      <c r="E2414" s="53">
        <f>SUMIFS('Ratios_MARAMA-VA'!T:T, 'Ratios_MARAMA-VA'!AA:AA, V2414)</f>
        <v>6.1935249999913298</v>
      </c>
      <c r="F2414" s="53">
        <f>SUMIFS('Ratios_MARAMA-VA'!J:J, 'Ratios_MARAMA-VA'!AA:AA, V2414)</f>
        <v>1.68668981481245E-2</v>
      </c>
      <c r="G2414" s="53"/>
      <c r="H2414" s="53">
        <f t="shared" si="31"/>
        <v>2.7233115468409527E-3</v>
      </c>
      <c r="I2414" s="53">
        <v>6.6420270182012899</v>
      </c>
      <c r="J2414" s="53">
        <v>1.8088308873097154E-2</v>
      </c>
      <c r="K2414" s="53">
        <v>6.86584895074947</v>
      </c>
      <c r="L2414" s="53">
        <v>1.869784572644187E-2</v>
      </c>
      <c r="M2414" s="43" t="s">
        <v>492</v>
      </c>
      <c r="N2414" s="43" t="s">
        <v>316</v>
      </c>
      <c r="O2414" s="43" t="s">
        <v>493</v>
      </c>
      <c r="P2414" s="43" t="s">
        <v>494</v>
      </c>
      <c r="Q2414" s="43" t="s">
        <v>495</v>
      </c>
      <c r="R2414" s="43" t="s">
        <v>496</v>
      </c>
      <c r="S2414" s="43" t="s">
        <v>330</v>
      </c>
      <c r="V2414" s="42" t="s">
        <v>2986</v>
      </c>
      <c r="W2414"/>
    </row>
    <row r="2415" spans="1:23" s="39" customFormat="1" x14ac:dyDescent="0.35">
      <c r="A2415" s="43" t="s">
        <v>497</v>
      </c>
      <c r="B2415" s="54">
        <v>24009</v>
      </c>
      <c r="C2415" s="54" t="s">
        <v>12</v>
      </c>
      <c r="D2415" s="53">
        <v>24.568300000000001</v>
      </c>
      <c r="E2415" s="53">
        <f>SUMIFS('Ratios_MARAMA-VA'!T:T, 'Ratios_MARAMA-VA'!AA:AA, V2415)</f>
        <v>24.568299999965401</v>
      </c>
      <c r="F2415" s="53">
        <f>SUMIFS('Ratios_MARAMA-VA'!J:J, 'Ratios_MARAMA-VA'!AA:AA, V2415)</f>
        <v>6.6907135076159002E-2</v>
      </c>
      <c r="G2415" s="53"/>
      <c r="H2415" s="53">
        <f t="shared" si="31"/>
        <v>2.7233115468409791E-3</v>
      </c>
      <c r="I2415" s="53">
        <v>28.370603010976701</v>
      </c>
      <c r="J2415" s="53">
        <v>7.7261990770634295E-2</v>
      </c>
      <c r="K2415" s="53">
        <v>30.629676556834202</v>
      </c>
      <c r="L2415" s="53">
        <v>8.3414151843231032E-2</v>
      </c>
      <c r="M2415" s="43" t="s">
        <v>781</v>
      </c>
      <c r="N2415" s="43" t="s">
        <v>316</v>
      </c>
      <c r="O2415" s="43" t="s">
        <v>493</v>
      </c>
      <c r="P2415" s="43" t="s">
        <v>782</v>
      </c>
      <c r="Q2415" s="43" t="s">
        <v>783</v>
      </c>
      <c r="R2415" s="43" t="s">
        <v>389</v>
      </c>
      <c r="S2415" s="43" t="s">
        <v>330</v>
      </c>
      <c r="V2415" s="42" t="s">
        <v>2991</v>
      </c>
      <c r="W2415"/>
    </row>
    <row r="2416" spans="1:23" s="39" customFormat="1" x14ac:dyDescent="0.35">
      <c r="A2416" s="43" t="s">
        <v>497</v>
      </c>
      <c r="B2416" s="54">
        <v>24017</v>
      </c>
      <c r="C2416" s="54" t="s">
        <v>12</v>
      </c>
      <c r="D2416" s="53">
        <v>24.568300000000001</v>
      </c>
      <c r="E2416" s="53">
        <f>SUMIFS('Ratios_MARAMA-VA'!T:T, 'Ratios_MARAMA-VA'!AA:AA, V2416)</f>
        <v>24.568299999965401</v>
      </c>
      <c r="F2416" s="53">
        <f>SUMIFS('Ratios_MARAMA-VA'!J:J, 'Ratios_MARAMA-VA'!AA:AA, V2416)</f>
        <v>6.6907135076159197E-2</v>
      </c>
      <c r="G2416" s="53"/>
      <c r="H2416" s="53">
        <f t="shared" si="31"/>
        <v>2.7233115468409869E-3</v>
      </c>
      <c r="I2416" s="53">
        <v>28.562171298889101</v>
      </c>
      <c r="J2416" s="53">
        <v>7.7783690901114921E-2</v>
      </c>
      <c r="K2416" s="53">
        <v>30.953841845505899</v>
      </c>
      <c r="L2416" s="53">
        <v>8.4296954916955935E-2</v>
      </c>
      <c r="M2416" s="43" t="s">
        <v>781</v>
      </c>
      <c r="N2416" s="43" t="s">
        <v>316</v>
      </c>
      <c r="O2416" s="43" t="s">
        <v>493</v>
      </c>
      <c r="P2416" s="43" t="s">
        <v>782</v>
      </c>
      <c r="Q2416" s="43" t="s">
        <v>783</v>
      </c>
      <c r="R2416" s="43" t="s">
        <v>389</v>
      </c>
      <c r="S2416" s="43" t="s">
        <v>330</v>
      </c>
      <c r="V2416" s="42" t="s">
        <v>2992</v>
      </c>
      <c r="W2416"/>
    </row>
    <row r="2417" spans="1:23" s="39" customFormat="1" x14ac:dyDescent="0.35">
      <c r="A2417" s="43" t="s">
        <v>497</v>
      </c>
      <c r="B2417" s="54">
        <v>24031</v>
      </c>
      <c r="C2417" s="54" t="s">
        <v>12</v>
      </c>
      <c r="D2417" s="53">
        <v>87.224739999999997</v>
      </c>
      <c r="E2417" s="53">
        <f>SUMIFS('Ratios_MARAMA-VA'!T:T, 'Ratios_MARAMA-VA'!AA:AA, V2417)</f>
        <v>87.224739999877698</v>
      </c>
      <c r="F2417" s="53">
        <f>SUMIFS('Ratios_MARAMA-VA'!J:J, 'Ratios_MARAMA-VA'!AA:AA, V2417)</f>
        <v>0.23754014161186701</v>
      </c>
      <c r="G2417" s="53"/>
      <c r="H2417" s="53">
        <f t="shared" si="31"/>
        <v>2.7233115468409544E-3</v>
      </c>
      <c r="I2417" s="53">
        <v>96.550824437189505</v>
      </c>
      <c r="J2417" s="53">
        <v>0.26293797504681199</v>
      </c>
      <c r="K2417" s="53">
        <v>101.657402917018</v>
      </c>
      <c r="L2417" s="53">
        <v>0.27684477918577843</v>
      </c>
      <c r="M2417" s="43" t="s">
        <v>781</v>
      </c>
      <c r="N2417" s="43" t="s">
        <v>316</v>
      </c>
      <c r="O2417" s="43" t="s">
        <v>493</v>
      </c>
      <c r="P2417" s="43" t="s">
        <v>782</v>
      </c>
      <c r="Q2417" s="43" t="s">
        <v>783</v>
      </c>
      <c r="R2417" s="43" t="s">
        <v>389</v>
      </c>
      <c r="S2417" s="43" t="s">
        <v>330</v>
      </c>
      <c r="V2417" s="42" t="s">
        <v>2993</v>
      </c>
      <c r="W2417"/>
    </row>
    <row r="2418" spans="1:23" s="39" customFormat="1" x14ac:dyDescent="0.35">
      <c r="A2418" s="43" t="s">
        <v>811</v>
      </c>
      <c r="B2418" s="54">
        <v>51059</v>
      </c>
      <c r="C2418" s="54" t="s">
        <v>12</v>
      </c>
      <c r="D2418" s="53">
        <v>42.838299999999997</v>
      </c>
      <c r="E2418" s="53">
        <f>SUMIFS('Ratios_MARAMA-VA'!T:T, 'Ratios_MARAMA-VA'!AA:AA, V2418)</f>
        <v>42.838299999939998</v>
      </c>
      <c r="F2418" s="53">
        <f>SUMIFS('Ratios_MARAMA-VA'!J:J, 'Ratios_MARAMA-VA'!AA:AA, V2418)</f>
        <v>0.116662037036873</v>
      </c>
      <c r="G2418" s="53"/>
      <c r="H2418" s="53">
        <f t="shared" si="31"/>
        <v>2.723311546840944E-3</v>
      </c>
      <c r="I2418" s="53">
        <v>50.5359797694531</v>
      </c>
      <c r="J2418" s="53">
        <v>0.13762521723707197</v>
      </c>
      <c r="K2418" s="53">
        <v>55.289965778795903</v>
      </c>
      <c r="L2418" s="53">
        <v>0.15057180222983552</v>
      </c>
      <c r="M2418" s="43" t="s">
        <v>781</v>
      </c>
      <c r="N2418" s="43" t="s">
        <v>316</v>
      </c>
      <c r="O2418" s="43" t="s">
        <v>493</v>
      </c>
      <c r="P2418" s="43" t="s">
        <v>782</v>
      </c>
      <c r="Q2418" s="43" t="s">
        <v>783</v>
      </c>
      <c r="R2418" s="43" t="s">
        <v>389</v>
      </c>
      <c r="S2418" s="43" t="s">
        <v>330</v>
      </c>
      <c r="V2418" s="42" t="s">
        <v>2994</v>
      </c>
      <c r="W2418"/>
    </row>
    <row r="2419" spans="1:23" s="39" customFormat="1" x14ac:dyDescent="0.35">
      <c r="A2419" s="43" t="s">
        <v>811</v>
      </c>
      <c r="B2419" s="54">
        <v>51153</v>
      </c>
      <c r="C2419" s="54" t="s">
        <v>12</v>
      </c>
      <c r="D2419" s="53">
        <v>96.946809999999999</v>
      </c>
      <c r="E2419" s="53">
        <f>SUMIFS('Ratios_MARAMA-VA'!T:T, 'Ratios_MARAMA-VA'!AA:AA, V2419)</f>
        <v>96.946809999864001</v>
      </c>
      <c r="F2419" s="53">
        <f>SUMIFS('Ratios_MARAMA-VA'!J:J, 'Ratios_MARAMA-VA'!AA:AA, V2419)</f>
        <v>0.26401636710202597</v>
      </c>
      <c r="G2419" s="53"/>
      <c r="H2419" s="53">
        <f t="shared" si="31"/>
        <v>2.7233115468409566E-3</v>
      </c>
      <c r="I2419" s="53">
        <v>116.08176470423101</v>
      </c>
      <c r="J2419" s="53">
        <v>0.3161268101967073</v>
      </c>
      <c r="K2419" s="53">
        <v>128.23037658358001</v>
      </c>
      <c r="L2419" s="53">
        <v>0.34921126520582768</v>
      </c>
      <c r="M2419" s="43" t="s">
        <v>781</v>
      </c>
      <c r="N2419" s="43" t="s">
        <v>316</v>
      </c>
      <c r="O2419" s="43" t="s">
        <v>493</v>
      </c>
      <c r="P2419" s="43" t="s">
        <v>782</v>
      </c>
      <c r="Q2419" s="43" t="s">
        <v>783</v>
      </c>
      <c r="R2419" s="43" t="s">
        <v>389</v>
      </c>
      <c r="S2419" s="43" t="s">
        <v>330</v>
      </c>
      <c r="V2419" s="42" t="s">
        <v>2995</v>
      </c>
      <c r="W2419"/>
    </row>
    <row r="2420" spans="1:23" s="39" customFormat="1" x14ac:dyDescent="0.35">
      <c r="A2420" s="43" t="s">
        <v>497</v>
      </c>
      <c r="B2420" s="54">
        <v>24009</v>
      </c>
      <c r="C2420" s="54" t="s">
        <v>10</v>
      </c>
      <c r="D2420" s="53">
        <v>0.94875600000000004</v>
      </c>
      <c r="E2420" s="53">
        <f>SUMIFS('Ratios_MARAMA-VA'!T:T, 'Ratios_MARAMA-VA'!AA:AA, V2420)</f>
        <v>0</v>
      </c>
      <c r="F2420" s="53">
        <f>SUMIFS('Ratios_MARAMA-VA'!J:J, 'Ratios_MARAMA-VA'!AA:AA, V2420)</f>
        <v>0</v>
      </c>
      <c r="G2420" s="53" t="s">
        <v>963</v>
      </c>
      <c r="H2420" s="53" t="s">
        <v>963</v>
      </c>
      <c r="I2420" s="53">
        <v>0.94875600000000004</v>
      </c>
      <c r="J2420" s="53" t="s">
        <v>964</v>
      </c>
      <c r="K2420" s="53">
        <v>0.94875600000000004</v>
      </c>
      <c r="L2420" s="53" t="s">
        <v>964</v>
      </c>
      <c r="M2420" s="43" t="s">
        <v>651</v>
      </c>
      <c r="N2420" s="43" t="s">
        <v>652</v>
      </c>
      <c r="O2420" s="43" t="s">
        <v>342</v>
      </c>
      <c r="P2420" s="43" t="s">
        <v>653</v>
      </c>
      <c r="Q2420" s="43" t="s">
        <v>654</v>
      </c>
      <c r="R2420" s="43" t="s">
        <v>655</v>
      </c>
      <c r="S2420" s="43" t="s">
        <v>330</v>
      </c>
      <c r="V2420" s="42" t="s">
        <v>2196</v>
      </c>
      <c r="W2420"/>
    </row>
    <row r="2421" spans="1:23" s="39" customFormat="1" x14ac:dyDescent="0.35">
      <c r="A2421" s="43" t="s">
        <v>497</v>
      </c>
      <c r="B2421" s="54">
        <v>24009</v>
      </c>
      <c r="C2421" s="54" t="s">
        <v>12</v>
      </c>
      <c r="D2421" s="53">
        <v>2.7708680000000001</v>
      </c>
      <c r="E2421" s="53">
        <f>SUMIFS('Ratios_MARAMA-VA'!T:T, 'Ratios_MARAMA-VA'!AA:AA, V2421)</f>
        <v>0</v>
      </c>
      <c r="F2421" s="53">
        <f>SUMIFS('Ratios_MARAMA-VA'!J:J, 'Ratios_MARAMA-VA'!AA:AA, V2421)</f>
        <v>0</v>
      </c>
      <c r="G2421" s="53" t="s">
        <v>963</v>
      </c>
      <c r="H2421" s="53" t="s">
        <v>963</v>
      </c>
      <c r="I2421" s="53">
        <v>2.7708680000000001</v>
      </c>
      <c r="J2421" s="53" t="s">
        <v>964</v>
      </c>
      <c r="K2421" s="53">
        <v>2.7708680000000001</v>
      </c>
      <c r="L2421" s="53" t="s">
        <v>964</v>
      </c>
      <c r="M2421" s="43" t="s">
        <v>651</v>
      </c>
      <c r="N2421" s="43" t="s">
        <v>652</v>
      </c>
      <c r="O2421" s="43" t="s">
        <v>342</v>
      </c>
      <c r="P2421" s="43" t="s">
        <v>653</v>
      </c>
      <c r="Q2421" s="43" t="s">
        <v>654</v>
      </c>
      <c r="R2421" s="43" t="s">
        <v>655</v>
      </c>
      <c r="S2421" s="43" t="s">
        <v>330</v>
      </c>
      <c r="V2421" s="42" t="s">
        <v>2203</v>
      </c>
      <c r="W2421"/>
    </row>
    <row r="2422" spans="1:23" s="39" customFormat="1" x14ac:dyDescent="0.35">
      <c r="A2422" s="43" t="s">
        <v>497</v>
      </c>
      <c r="B2422" s="54">
        <v>24017</v>
      </c>
      <c r="C2422" s="54" t="s">
        <v>10</v>
      </c>
      <c r="D2422" s="53">
        <v>0.47437800000000002</v>
      </c>
      <c r="E2422" s="53">
        <f>SUMIFS('Ratios_MARAMA-VA'!T:T, 'Ratios_MARAMA-VA'!AA:AA, V2422)</f>
        <v>0</v>
      </c>
      <c r="F2422" s="53">
        <f>SUMIFS('Ratios_MARAMA-VA'!J:J, 'Ratios_MARAMA-VA'!AA:AA, V2422)</f>
        <v>0</v>
      </c>
      <c r="G2422" s="53" t="s">
        <v>963</v>
      </c>
      <c r="H2422" s="53" t="s">
        <v>963</v>
      </c>
      <c r="I2422" s="53">
        <v>0.47437800000000002</v>
      </c>
      <c r="J2422" s="53" t="s">
        <v>964</v>
      </c>
      <c r="K2422" s="53">
        <v>0.47437800000000002</v>
      </c>
      <c r="L2422" s="53" t="s">
        <v>964</v>
      </c>
      <c r="M2422" s="43" t="s">
        <v>651</v>
      </c>
      <c r="N2422" s="43" t="s">
        <v>652</v>
      </c>
      <c r="O2422" s="43" t="s">
        <v>342</v>
      </c>
      <c r="P2422" s="43" t="s">
        <v>653</v>
      </c>
      <c r="Q2422" s="43" t="s">
        <v>654</v>
      </c>
      <c r="R2422" s="43" t="s">
        <v>655</v>
      </c>
      <c r="S2422" s="43" t="s">
        <v>330</v>
      </c>
      <c r="V2422" s="42" t="s">
        <v>2197</v>
      </c>
      <c r="W2422"/>
    </row>
    <row r="2423" spans="1:23" s="39" customFormat="1" x14ac:dyDescent="0.35">
      <c r="A2423" s="43" t="s">
        <v>497</v>
      </c>
      <c r="B2423" s="54">
        <v>24017</v>
      </c>
      <c r="C2423" s="54" t="s">
        <v>12</v>
      </c>
      <c r="D2423" s="53">
        <v>1.3854340000000001</v>
      </c>
      <c r="E2423" s="53">
        <f>SUMIFS('Ratios_MARAMA-VA'!T:T, 'Ratios_MARAMA-VA'!AA:AA, V2423)</f>
        <v>0</v>
      </c>
      <c r="F2423" s="53">
        <f>SUMIFS('Ratios_MARAMA-VA'!J:J, 'Ratios_MARAMA-VA'!AA:AA, V2423)</f>
        <v>0</v>
      </c>
      <c r="G2423" s="53" t="s">
        <v>963</v>
      </c>
      <c r="H2423" s="53" t="s">
        <v>963</v>
      </c>
      <c r="I2423" s="53">
        <v>1.3854340000000001</v>
      </c>
      <c r="J2423" s="53" t="s">
        <v>964</v>
      </c>
      <c r="K2423" s="53">
        <v>1.3854340000000001</v>
      </c>
      <c r="L2423" s="53" t="s">
        <v>964</v>
      </c>
      <c r="M2423" s="43" t="s">
        <v>651</v>
      </c>
      <c r="N2423" s="43" t="s">
        <v>652</v>
      </c>
      <c r="O2423" s="43" t="s">
        <v>342</v>
      </c>
      <c r="P2423" s="43" t="s">
        <v>653</v>
      </c>
      <c r="Q2423" s="43" t="s">
        <v>654</v>
      </c>
      <c r="R2423" s="43" t="s">
        <v>655</v>
      </c>
      <c r="S2423" s="43" t="s">
        <v>330</v>
      </c>
      <c r="V2423" s="42" t="s">
        <v>2204</v>
      </c>
      <c r="W2423"/>
    </row>
    <row r="2424" spans="1:23" s="39" customFormat="1" x14ac:dyDescent="0.35">
      <c r="A2424" s="43" t="s">
        <v>497</v>
      </c>
      <c r="B2424" s="54">
        <v>24021</v>
      </c>
      <c r="C2424" s="54" t="s">
        <v>10</v>
      </c>
      <c r="D2424" s="53">
        <v>1.185945</v>
      </c>
      <c r="E2424" s="53">
        <f>SUMIFS('Ratios_MARAMA-VA'!T:T, 'Ratios_MARAMA-VA'!AA:AA, V2424)</f>
        <v>0</v>
      </c>
      <c r="F2424" s="53">
        <f>SUMIFS('Ratios_MARAMA-VA'!J:J, 'Ratios_MARAMA-VA'!AA:AA, V2424)</f>
        <v>0</v>
      </c>
      <c r="G2424" s="53" t="s">
        <v>963</v>
      </c>
      <c r="H2424" s="53" t="s">
        <v>963</v>
      </c>
      <c r="I2424" s="53">
        <v>1.185945</v>
      </c>
      <c r="J2424" s="53" t="s">
        <v>964</v>
      </c>
      <c r="K2424" s="53">
        <v>1.185945</v>
      </c>
      <c r="L2424" s="53" t="s">
        <v>964</v>
      </c>
      <c r="M2424" s="43" t="s">
        <v>651</v>
      </c>
      <c r="N2424" s="43" t="s">
        <v>652</v>
      </c>
      <c r="O2424" s="43" t="s">
        <v>342</v>
      </c>
      <c r="P2424" s="43" t="s">
        <v>653</v>
      </c>
      <c r="Q2424" s="43" t="s">
        <v>654</v>
      </c>
      <c r="R2424" s="43" t="s">
        <v>655</v>
      </c>
      <c r="S2424" s="43" t="s">
        <v>330</v>
      </c>
      <c r="V2424" s="42" t="s">
        <v>2198</v>
      </c>
      <c r="W2424"/>
    </row>
    <row r="2425" spans="1:23" s="39" customFormat="1" x14ac:dyDescent="0.35">
      <c r="A2425" s="43" t="s">
        <v>497</v>
      </c>
      <c r="B2425" s="54">
        <v>24021</v>
      </c>
      <c r="C2425" s="54" t="s">
        <v>12</v>
      </c>
      <c r="D2425" s="53">
        <v>3.4635850000000001</v>
      </c>
      <c r="E2425" s="53">
        <f>SUMIFS('Ratios_MARAMA-VA'!T:T, 'Ratios_MARAMA-VA'!AA:AA, V2425)</f>
        <v>0</v>
      </c>
      <c r="F2425" s="53">
        <f>SUMIFS('Ratios_MARAMA-VA'!J:J, 'Ratios_MARAMA-VA'!AA:AA, V2425)</f>
        <v>0</v>
      </c>
      <c r="G2425" s="53" t="s">
        <v>963</v>
      </c>
      <c r="H2425" s="53" t="s">
        <v>963</v>
      </c>
      <c r="I2425" s="53">
        <v>3.4635850000000001</v>
      </c>
      <c r="J2425" s="53" t="s">
        <v>964</v>
      </c>
      <c r="K2425" s="53">
        <v>3.4635850000000001</v>
      </c>
      <c r="L2425" s="53" t="s">
        <v>964</v>
      </c>
      <c r="M2425" s="43" t="s">
        <v>651</v>
      </c>
      <c r="N2425" s="43" t="s">
        <v>652</v>
      </c>
      <c r="O2425" s="43" t="s">
        <v>342</v>
      </c>
      <c r="P2425" s="43" t="s">
        <v>653</v>
      </c>
      <c r="Q2425" s="43" t="s">
        <v>654</v>
      </c>
      <c r="R2425" s="43" t="s">
        <v>655</v>
      </c>
      <c r="S2425" s="43" t="s">
        <v>330</v>
      </c>
      <c r="V2425" s="42" t="s">
        <v>2205</v>
      </c>
      <c r="W2425"/>
    </row>
    <row r="2426" spans="1:23" s="39" customFormat="1" x14ac:dyDescent="0.35">
      <c r="A2426" s="43" t="s">
        <v>497</v>
      </c>
      <c r="B2426" s="54">
        <v>24031</v>
      </c>
      <c r="C2426" s="54" t="s">
        <v>10</v>
      </c>
      <c r="D2426" s="53">
        <v>0.23718900000000001</v>
      </c>
      <c r="E2426" s="53">
        <f>SUMIFS('Ratios_MARAMA-VA'!T:T, 'Ratios_MARAMA-VA'!AA:AA, V2426)</f>
        <v>0</v>
      </c>
      <c r="F2426" s="53">
        <f>SUMIFS('Ratios_MARAMA-VA'!J:J, 'Ratios_MARAMA-VA'!AA:AA, V2426)</f>
        <v>0</v>
      </c>
      <c r="G2426" s="53" t="s">
        <v>963</v>
      </c>
      <c r="H2426" s="53" t="s">
        <v>963</v>
      </c>
      <c r="I2426" s="53">
        <v>0.23718900000000001</v>
      </c>
      <c r="J2426" s="53" t="s">
        <v>964</v>
      </c>
      <c r="K2426" s="53">
        <v>0.23718900000000001</v>
      </c>
      <c r="L2426" s="53" t="s">
        <v>964</v>
      </c>
      <c r="M2426" s="43" t="s">
        <v>651</v>
      </c>
      <c r="N2426" s="43" t="s">
        <v>652</v>
      </c>
      <c r="O2426" s="43" t="s">
        <v>342</v>
      </c>
      <c r="P2426" s="43" t="s">
        <v>653</v>
      </c>
      <c r="Q2426" s="43" t="s">
        <v>654</v>
      </c>
      <c r="R2426" s="43" t="s">
        <v>655</v>
      </c>
      <c r="S2426" s="43" t="s">
        <v>330</v>
      </c>
      <c r="V2426" s="42" t="s">
        <v>2199</v>
      </c>
      <c r="W2426"/>
    </row>
    <row r="2427" spans="1:23" s="39" customFormat="1" x14ac:dyDescent="0.35">
      <c r="A2427" s="43" t="s">
        <v>497</v>
      </c>
      <c r="B2427" s="54">
        <v>24031</v>
      </c>
      <c r="C2427" s="54" t="s">
        <v>12</v>
      </c>
      <c r="D2427" s="53">
        <v>0.69271700000000003</v>
      </c>
      <c r="E2427" s="53">
        <f>SUMIFS('Ratios_MARAMA-VA'!T:T, 'Ratios_MARAMA-VA'!AA:AA, V2427)</f>
        <v>0</v>
      </c>
      <c r="F2427" s="53">
        <f>SUMIFS('Ratios_MARAMA-VA'!J:J, 'Ratios_MARAMA-VA'!AA:AA, V2427)</f>
        <v>0</v>
      </c>
      <c r="G2427" s="53" t="s">
        <v>963</v>
      </c>
      <c r="H2427" s="53" t="s">
        <v>963</v>
      </c>
      <c r="I2427" s="53">
        <v>0.69271700000000003</v>
      </c>
      <c r="J2427" s="53" t="s">
        <v>964</v>
      </c>
      <c r="K2427" s="53">
        <v>0.69271700000000003</v>
      </c>
      <c r="L2427" s="53" t="s">
        <v>964</v>
      </c>
      <c r="M2427" s="43" t="s">
        <v>651</v>
      </c>
      <c r="N2427" s="43" t="s">
        <v>652</v>
      </c>
      <c r="O2427" s="43" t="s">
        <v>342</v>
      </c>
      <c r="P2427" s="43" t="s">
        <v>653</v>
      </c>
      <c r="Q2427" s="43" t="s">
        <v>654</v>
      </c>
      <c r="R2427" s="43" t="s">
        <v>655</v>
      </c>
      <c r="S2427" s="43" t="s">
        <v>330</v>
      </c>
      <c r="V2427" s="42" t="s">
        <v>2206</v>
      </c>
      <c r="W2427"/>
    </row>
    <row r="2428" spans="1:23" s="39" customFormat="1" x14ac:dyDescent="0.35">
      <c r="A2428" s="43" t="s">
        <v>497</v>
      </c>
      <c r="B2428" s="54">
        <v>24033</v>
      </c>
      <c r="C2428" s="54" t="s">
        <v>10</v>
      </c>
      <c r="D2428" s="53">
        <v>0.23718900000000001</v>
      </c>
      <c r="E2428" s="53">
        <f>SUMIFS('Ratios_MARAMA-VA'!T:T, 'Ratios_MARAMA-VA'!AA:AA, V2428)</f>
        <v>0</v>
      </c>
      <c r="F2428" s="53">
        <f>SUMIFS('Ratios_MARAMA-VA'!J:J, 'Ratios_MARAMA-VA'!AA:AA, V2428)</f>
        <v>0</v>
      </c>
      <c r="G2428" s="53" t="s">
        <v>963</v>
      </c>
      <c r="H2428" s="53" t="s">
        <v>963</v>
      </c>
      <c r="I2428" s="53">
        <v>0.23718900000000001</v>
      </c>
      <c r="J2428" s="53" t="s">
        <v>964</v>
      </c>
      <c r="K2428" s="53">
        <v>0.23718900000000001</v>
      </c>
      <c r="L2428" s="53" t="s">
        <v>964</v>
      </c>
      <c r="M2428" s="43" t="s">
        <v>651</v>
      </c>
      <c r="N2428" s="43" t="s">
        <v>652</v>
      </c>
      <c r="O2428" s="43" t="s">
        <v>342</v>
      </c>
      <c r="P2428" s="43" t="s">
        <v>653</v>
      </c>
      <c r="Q2428" s="43" t="s">
        <v>654</v>
      </c>
      <c r="R2428" s="43" t="s">
        <v>655</v>
      </c>
      <c r="S2428" s="43" t="s">
        <v>330</v>
      </c>
      <c r="V2428" s="42" t="s">
        <v>2200</v>
      </c>
      <c r="W2428"/>
    </row>
    <row r="2429" spans="1:23" s="39" customFormat="1" x14ac:dyDescent="0.35">
      <c r="A2429" s="43" t="s">
        <v>497</v>
      </c>
      <c r="B2429" s="54">
        <v>24033</v>
      </c>
      <c r="C2429" s="54" t="s">
        <v>12</v>
      </c>
      <c r="D2429" s="53">
        <v>0.69271700000000003</v>
      </c>
      <c r="E2429" s="53">
        <f>SUMIFS('Ratios_MARAMA-VA'!T:T, 'Ratios_MARAMA-VA'!AA:AA, V2429)</f>
        <v>0</v>
      </c>
      <c r="F2429" s="53">
        <f>SUMIFS('Ratios_MARAMA-VA'!J:J, 'Ratios_MARAMA-VA'!AA:AA, V2429)</f>
        <v>0</v>
      </c>
      <c r="G2429" s="53" t="s">
        <v>963</v>
      </c>
      <c r="H2429" s="53" t="s">
        <v>963</v>
      </c>
      <c r="I2429" s="53">
        <v>0.69271700000000003</v>
      </c>
      <c r="J2429" s="53" t="s">
        <v>964</v>
      </c>
      <c r="K2429" s="53">
        <v>0.69271700000000003</v>
      </c>
      <c r="L2429" s="53" t="s">
        <v>964</v>
      </c>
      <c r="M2429" s="43" t="s">
        <v>651</v>
      </c>
      <c r="N2429" s="43" t="s">
        <v>652</v>
      </c>
      <c r="O2429" s="43" t="s">
        <v>342</v>
      </c>
      <c r="P2429" s="43" t="s">
        <v>653</v>
      </c>
      <c r="Q2429" s="43" t="s">
        <v>654</v>
      </c>
      <c r="R2429" s="43" t="s">
        <v>655</v>
      </c>
      <c r="S2429" s="43" t="s">
        <v>330</v>
      </c>
      <c r="V2429" s="42" t="s">
        <v>2207</v>
      </c>
      <c r="W2429"/>
    </row>
    <row r="2430" spans="1:23" s="39" customFormat="1" x14ac:dyDescent="0.35">
      <c r="A2430" s="43" t="s">
        <v>811</v>
      </c>
      <c r="B2430" s="54">
        <v>51107</v>
      </c>
      <c r="C2430" s="54" t="s">
        <v>10</v>
      </c>
      <c r="D2430" s="53">
        <v>0.23718900000000001</v>
      </c>
      <c r="E2430" s="53">
        <f>SUMIFS('Ratios_MARAMA-VA'!T:T, 'Ratios_MARAMA-VA'!AA:AA, V2430)</f>
        <v>0</v>
      </c>
      <c r="F2430" s="53">
        <f>SUMIFS('Ratios_MARAMA-VA'!J:J, 'Ratios_MARAMA-VA'!AA:AA, V2430)</f>
        <v>0</v>
      </c>
      <c r="G2430" s="53" t="s">
        <v>963</v>
      </c>
      <c r="H2430" s="53" t="s">
        <v>963</v>
      </c>
      <c r="I2430" s="53">
        <v>0.23718900000000001</v>
      </c>
      <c r="J2430" s="53" t="s">
        <v>964</v>
      </c>
      <c r="K2430" s="53">
        <v>0.23718900000000001</v>
      </c>
      <c r="L2430" s="53" t="s">
        <v>964</v>
      </c>
      <c r="M2430" s="43" t="s">
        <v>651</v>
      </c>
      <c r="N2430" s="43" t="s">
        <v>652</v>
      </c>
      <c r="O2430" s="43" t="s">
        <v>342</v>
      </c>
      <c r="P2430" s="43" t="s">
        <v>653</v>
      </c>
      <c r="Q2430" s="43" t="s">
        <v>654</v>
      </c>
      <c r="R2430" s="43" t="s">
        <v>655</v>
      </c>
      <c r="S2430" s="43" t="s">
        <v>330</v>
      </c>
      <c r="V2430" s="42" t="s">
        <v>2201</v>
      </c>
      <c r="W2430"/>
    </row>
    <row r="2431" spans="1:23" s="39" customFormat="1" x14ac:dyDescent="0.35">
      <c r="A2431" s="43" t="s">
        <v>811</v>
      </c>
      <c r="B2431" s="54">
        <v>51107</v>
      </c>
      <c r="C2431" s="54" t="s">
        <v>12</v>
      </c>
      <c r="D2431" s="53">
        <v>0.69271700000000003</v>
      </c>
      <c r="E2431" s="53">
        <f>SUMIFS('Ratios_MARAMA-VA'!T:T, 'Ratios_MARAMA-VA'!AA:AA, V2431)</f>
        <v>0</v>
      </c>
      <c r="F2431" s="53">
        <f>SUMIFS('Ratios_MARAMA-VA'!J:J, 'Ratios_MARAMA-VA'!AA:AA, V2431)</f>
        <v>0</v>
      </c>
      <c r="G2431" s="53" t="s">
        <v>963</v>
      </c>
      <c r="H2431" s="53" t="s">
        <v>963</v>
      </c>
      <c r="I2431" s="53">
        <v>0.69271700000000003</v>
      </c>
      <c r="J2431" s="53" t="s">
        <v>964</v>
      </c>
      <c r="K2431" s="53">
        <v>0.69271700000000003</v>
      </c>
      <c r="L2431" s="53" t="s">
        <v>964</v>
      </c>
      <c r="M2431" s="43" t="s">
        <v>651</v>
      </c>
      <c r="N2431" s="43" t="s">
        <v>652</v>
      </c>
      <c r="O2431" s="43" t="s">
        <v>342</v>
      </c>
      <c r="P2431" s="43" t="s">
        <v>653</v>
      </c>
      <c r="Q2431" s="43" t="s">
        <v>654</v>
      </c>
      <c r="R2431" s="43" t="s">
        <v>655</v>
      </c>
      <c r="S2431" s="43" t="s">
        <v>330</v>
      </c>
      <c r="V2431" s="42" t="s">
        <v>2208</v>
      </c>
      <c r="W2431"/>
    </row>
    <row r="2432" spans="1:23" s="39" customFormat="1" x14ac:dyDescent="0.35">
      <c r="A2432" s="43" t="s">
        <v>811</v>
      </c>
      <c r="B2432" s="54">
        <v>51153</v>
      </c>
      <c r="C2432" s="54" t="s">
        <v>10</v>
      </c>
      <c r="D2432" s="53">
        <v>0.47437800000000002</v>
      </c>
      <c r="E2432" s="53">
        <f>SUMIFS('Ratios_MARAMA-VA'!T:T, 'Ratios_MARAMA-VA'!AA:AA, V2432)</f>
        <v>0</v>
      </c>
      <c r="F2432" s="53">
        <f>SUMIFS('Ratios_MARAMA-VA'!J:J, 'Ratios_MARAMA-VA'!AA:AA, V2432)</f>
        <v>0</v>
      </c>
      <c r="G2432" s="53" t="s">
        <v>963</v>
      </c>
      <c r="H2432" s="53" t="s">
        <v>963</v>
      </c>
      <c r="I2432" s="53">
        <v>0.47437800000000002</v>
      </c>
      <c r="J2432" s="53" t="s">
        <v>964</v>
      </c>
      <c r="K2432" s="53">
        <v>0.47437800000000002</v>
      </c>
      <c r="L2432" s="53" t="s">
        <v>964</v>
      </c>
      <c r="M2432" s="43" t="s">
        <v>651</v>
      </c>
      <c r="N2432" s="43" t="s">
        <v>652</v>
      </c>
      <c r="O2432" s="43" t="s">
        <v>342</v>
      </c>
      <c r="P2432" s="43" t="s">
        <v>653</v>
      </c>
      <c r="Q2432" s="43" t="s">
        <v>654</v>
      </c>
      <c r="R2432" s="43" t="s">
        <v>655</v>
      </c>
      <c r="S2432" s="43" t="s">
        <v>330</v>
      </c>
      <c r="V2432" s="42" t="s">
        <v>2202</v>
      </c>
      <c r="W2432"/>
    </row>
    <row r="2433" spans="1:23" s="39" customFormat="1" x14ac:dyDescent="0.35">
      <c r="A2433" s="43" t="s">
        <v>811</v>
      </c>
      <c r="B2433" s="54">
        <v>51153</v>
      </c>
      <c r="C2433" s="54" t="s">
        <v>12</v>
      </c>
      <c r="D2433" s="53">
        <v>1.3854340000000001</v>
      </c>
      <c r="E2433" s="53">
        <f>SUMIFS('Ratios_MARAMA-VA'!T:T, 'Ratios_MARAMA-VA'!AA:AA, V2433)</f>
        <v>0</v>
      </c>
      <c r="F2433" s="53">
        <f>SUMIFS('Ratios_MARAMA-VA'!J:J, 'Ratios_MARAMA-VA'!AA:AA, V2433)</f>
        <v>0</v>
      </c>
      <c r="G2433" s="53" t="s">
        <v>963</v>
      </c>
      <c r="H2433" s="53" t="s">
        <v>963</v>
      </c>
      <c r="I2433" s="53">
        <v>1.3854340000000001</v>
      </c>
      <c r="J2433" s="53" t="s">
        <v>964</v>
      </c>
      <c r="K2433" s="53">
        <v>1.3854340000000001</v>
      </c>
      <c r="L2433" s="53" t="s">
        <v>964</v>
      </c>
      <c r="M2433" s="43" t="s">
        <v>651</v>
      </c>
      <c r="N2433" s="43" t="s">
        <v>652</v>
      </c>
      <c r="O2433" s="43" t="s">
        <v>342</v>
      </c>
      <c r="P2433" s="43" t="s">
        <v>653</v>
      </c>
      <c r="Q2433" s="43" t="s">
        <v>654</v>
      </c>
      <c r="R2433" s="43" t="s">
        <v>655</v>
      </c>
      <c r="S2433" s="43" t="s">
        <v>330</v>
      </c>
      <c r="V2433" s="42" t="s">
        <v>2209</v>
      </c>
      <c r="W2433"/>
    </row>
    <row r="2434" spans="1:23" s="39" customFormat="1" x14ac:dyDescent="0.35">
      <c r="A2434" s="43" t="s">
        <v>497</v>
      </c>
      <c r="B2434" s="54">
        <v>24009</v>
      </c>
      <c r="C2434" s="54" t="s">
        <v>10</v>
      </c>
      <c r="D2434" s="53">
        <v>0.40069399999999999</v>
      </c>
      <c r="E2434" s="53">
        <f>SUMIFS('Ratios_MARAMA-VA'!T:T, 'Ratios_MARAMA-VA'!AA:AA, V2434)</f>
        <v>0</v>
      </c>
      <c r="F2434" s="53">
        <f>SUMIFS('Ratios_MARAMA-VA'!J:J, 'Ratios_MARAMA-VA'!AA:AA, V2434)</f>
        <v>0</v>
      </c>
      <c r="G2434" s="53" t="s">
        <v>963</v>
      </c>
      <c r="H2434" s="53" t="s">
        <v>963</v>
      </c>
      <c r="I2434" s="53">
        <v>0.40069399999999999</v>
      </c>
      <c r="J2434" s="53" t="s">
        <v>964</v>
      </c>
      <c r="K2434" s="53">
        <v>0.40069399999999999</v>
      </c>
      <c r="L2434" s="53" t="s">
        <v>964</v>
      </c>
      <c r="M2434" s="43" t="s">
        <v>656</v>
      </c>
      <c r="N2434" s="43" t="s">
        <v>652</v>
      </c>
      <c r="O2434" s="43" t="s">
        <v>342</v>
      </c>
      <c r="P2434" s="43" t="s">
        <v>653</v>
      </c>
      <c r="Q2434" s="43" t="s">
        <v>654</v>
      </c>
      <c r="R2434" s="43" t="s">
        <v>657</v>
      </c>
      <c r="S2434" s="43" t="s">
        <v>330</v>
      </c>
      <c r="V2434" s="42" t="s">
        <v>2210</v>
      </c>
      <c r="W2434"/>
    </row>
    <row r="2435" spans="1:23" s="39" customFormat="1" x14ac:dyDescent="0.35">
      <c r="A2435" s="43" t="s">
        <v>497</v>
      </c>
      <c r="B2435" s="54">
        <v>24009</v>
      </c>
      <c r="C2435" s="54" t="s">
        <v>12</v>
      </c>
      <c r="D2435" s="53">
        <v>1.1637649999999999</v>
      </c>
      <c r="E2435" s="53">
        <f>SUMIFS('Ratios_MARAMA-VA'!T:T, 'Ratios_MARAMA-VA'!AA:AA, V2435)</f>
        <v>0</v>
      </c>
      <c r="F2435" s="53">
        <f>SUMIFS('Ratios_MARAMA-VA'!J:J, 'Ratios_MARAMA-VA'!AA:AA, V2435)</f>
        <v>0</v>
      </c>
      <c r="G2435" s="53" t="s">
        <v>963</v>
      </c>
      <c r="H2435" s="53" t="s">
        <v>963</v>
      </c>
      <c r="I2435" s="53">
        <v>1.1637649999999999</v>
      </c>
      <c r="J2435" s="53" t="s">
        <v>964</v>
      </c>
      <c r="K2435" s="53">
        <v>1.1637649999999999</v>
      </c>
      <c r="L2435" s="53" t="s">
        <v>964</v>
      </c>
      <c r="M2435" s="43" t="s">
        <v>656</v>
      </c>
      <c r="N2435" s="43" t="s">
        <v>652</v>
      </c>
      <c r="O2435" s="43" t="s">
        <v>342</v>
      </c>
      <c r="P2435" s="43" t="s">
        <v>653</v>
      </c>
      <c r="Q2435" s="43" t="s">
        <v>654</v>
      </c>
      <c r="R2435" s="43" t="s">
        <v>657</v>
      </c>
      <c r="S2435" s="43" t="s">
        <v>330</v>
      </c>
      <c r="V2435" s="42" t="s">
        <v>2214</v>
      </c>
      <c r="W2435"/>
    </row>
    <row r="2436" spans="1:23" s="39" customFormat="1" x14ac:dyDescent="0.35">
      <c r="A2436" s="43" t="s">
        <v>497</v>
      </c>
      <c r="B2436" s="54">
        <v>24017</v>
      </c>
      <c r="C2436" s="54" t="s">
        <v>10</v>
      </c>
      <c r="D2436" s="53">
        <v>3.205552</v>
      </c>
      <c r="E2436" s="53">
        <f>SUMIFS('Ratios_MARAMA-VA'!T:T, 'Ratios_MARAMA-VA'!AA:AA, V2436)</f>
        <v>0</v>
      </c>
      <c r="F2436" s="53">
        <f>SUMIFS('Ratios_MARAMA-VA'!J:J, 'Ratios_MARAMA-VA'!AA:AA, V2436)</f>
        <v>0</v>
      </c>
      <c r="G2436" s="53" t="s">
        <v>963</v>
      </c>
      <c r="H2436" s="53" t="s">
        <v>963</v>
      </c>
      <c r="I2436" s="53">
        <v>3.205552</v>
      </c>
      <c r="J2436" s="53" t="s">
        <v>964</v>
      </c>
      <c r="K2436" s="53">
        <v>3.205552</v>
      </c>
      <c r="L2436" s="53" t="s">
        <v>964</v>
      </c>
      <c r="M2436" s="43" t="s">
        <v>656</v>
      </c>
      <c r="N2436" s="43" t="s">
        <v>652</v>
      </c>
      <c r="O2436" s="43" t="s">
        <v>342</v>
      </c>
      <c r="P2436" s="43" t="s">
        <v>653</v>
      </c>
      <c r="Q2436" s="43" t="s">
        <v>654</v>
      </c>
      <c r="R2436" s="43" t="s">
        <v>657</v>
      </c>
      <c r="S2436" s="43" t="s">
        <v>330</v>
      </c>
      <c r="V2436" s="42" t="s">
        <v>2211</v>
      </c>
      <c r="W2436"/>
    </row>
    <row r="2437" spans="1:23" s="39" customFormat="1" x14ac:dyDescent="0.35">
      <c r="A2437" s="43" t="s">
        <v>497</v>
      </c>
      <c r="B2437" s="54">
        <v>24017</v>
      </c>
      <c r="C2437" s="54" t="s">
        <v>12</v>
      </c>
      <c r="D2437" s="53">
        <v>9.3101199999999995</v>
      </c>
      <c r="E2437" s="53">
        <f>SUMIFS('Ratios_MARAMA-VA'!T:T, 'Ratios_MARAMA-VA'!AA:AA, V2437)</f>
        <v>0</v>
      </c>
      <c r="F2437" s="53">
        <f>SUMIFS('Ratios_MARAMA-VA'!J:J, 'Ratios_MARAMA-VA'!AA:AA, V2437)</f>
        <v>0</v>
      </c>
      <c r="G2437" s="53" t="s">
        <v>963</v>
      </c>
      <c r="H2437" s="53" t="s">
        <v>963</v>
      </c>
      <c r="I2437" s="53">
        <v>9.3101199999999995</v>
      </c>
      <c r="J2437" s="53" t="s">
        <v>964</v>
      </c>
      <c r="K2437" s="53">
        <v>9.3101199999999995</v>
      </c>
      <c r="L2437" s="53" t="s">
        <v>964</v>
      </c>
      <c r="M2437" s="43" t="s">
        <v>656</v>
      </c>
      <c r="N2437" s="43" t="s">
        <v>652</v>
      </c>
      <c r="O2437" s="43" t="s">
        <v>342</v>
      </c>
      <c r="P2437" s="43" t="s">
        <v>653</v>
      </c>
      <c r="Q2437" s="43" t="s">
        <v>654</v>
      </c>
      <c r="R2437" s="43" t="s">
        <v>657</v>
      </c>
      <c r="S2437" s="43" t="s">
        <v>330</v>
      </c>
      <c r="V2437" s="42" t="s">
        <v>2215</v>
      </c>
      <c r="W2437"/>
    </row>
    <row r="2438" spans="1:23" s="39" customFormat="1" x14ac:dyDescent="0.35">
      <c r="A2438" s="43" t="s">
        <v>811</v>
      </c>
      <c r="B2438" s="54">
        <v>51107</v>
      </c>
      <c r="C2438" s="54" t="s">
        <v>10</v>
      </c>
      <c r="D2438" s="53">
        <v>0.40069399999999999</v>
      </c>
      <c r="E2438" s="53">
        <f>SUMIFS('Ratios_MARAMA-VA'!T:T, 'Ratios_MARAMA-VA'!AA:AA, V2438)</f>
        <v>0</v>
      </c>
      <c r="F2438" s="53">
        <f>SUMIFS('Ratios_MARAMA-VA'!J:J, 'Ratios_MARAMA-VA'!AA:AA, V2438)</f>
        <v>0</v>
      </c>
      <c r="G2438" s="53" t="s">
        <v>963</v>
      </c>
      <c r="H2438" s="53" t="s">
        <v>963</v>
      </c>
      <c r="I2438" s="53">
        <v>0.40069399999999999</v>
      </c>
      <c r="J2438" s="53" t="s">
        <v>964</v>
      </c>
      <c r="K2438" s="53">
        <v>0.40069399999999999</v>
      </c>
      <c r="L2438" s="53" t="s">
        <v>964</v>
      </c>
      <c r="M2438" s="43" t="s">
        <v>656</v>
      </c>
      <c r="N2438" s="43" t="s">
        <v>652</v>
      </c>
      <c r="O2438" s="43" t="s">
        <v>342</v>
      </c>
      <c r="P2438" s="43" t="s">
        <v>653</v>
      </c>
      <c r="Q2438" s="43" t="s">
        <v>654</v>
      </c>
      <c r="R2438" s="43" t="s">
        <v>657</v>
      </c>
      <c r="S2438" s="43" t="s">
        <v>330</v>
      </c>
      <c r="V2438" s="42" t="s">
        <v>2212</v>
      </c>
      <c r="W2438"/>
    </row>
    <row r="2439" spans="1:23" s="39" customFormat="1" x14ac:dyDescent="0.35">
      <c r="A2439" s="43" t="s">
        <v>811</v>
      </c>
      <c r="B2439" s="54">
        <v>51107</v>
      </c>
      <c r="C2439" s="54" t="s">
        <v>12</v>
      </c>
      <c r="D2439" s="53">
        <v>1.1637649999999999</v>
      </c>
      <c r="E2439" s="53">
        <f>SUMIFS('Ratios_MARAMA-VA'!T:T, 'Ratios_MARAMA-VA'!AA:AA, V2439)</f>
        <v>0</v>
      </c>
      <c r="F2439" s="53">
        <f>SUMIFS('Ratios_MARAMA-VA'!J:J, 'Ratios_MARAMA-VA'!AA:AA, V2439)</f>
        <v>0</v>
      </c>
      <c r="G2439" s="53" t="s">
        <v>963</v>
      </c>
      <c r="H2439" s="53" t="s">
        <v>963</v>
      </c>
      <c r="I2439" s="53">
        <v>1.1637649999999999</v>
      </c>
      <c r="J2439" s="53" t="s">
        <v>964</v>
      </c>
      <c r="K2439" s="53">
        <v>1.1637649999999999</v>
      </c>
      <c r="L2439" s="53" t="s">
        <v>964</v>
      </c>
      <c r="M2439" s="43" t="s">
        <v>656</v>
      </c>
      <c r="N2439" s="43" t="s">
        <v>652</v>
      </c>
      <c r="O2439" s="43" t="s">
        <v>342</v>
      </c>
      <c r="P2439" s="43" t="s">
        <v>653</v>
      </c>
      <c r="Q2439" s="43" t="s">
        <v>654</v>
      </c>
      <c r="R2439" s="43" t="s">
        <v>657</v>
      </c>
      <c r="S2439" s="43" t="s">
        <v>330</v>
      </c>
      <c r="V2439" s="42" t="s">
        <v>2216</v>
      </c>
      <c r="W2439"/>
    </row>
    <row r="2440" spans="1:23" s="39" customFormat="1" x14ac:dyDescent="0.35">
      <c r="A2440" s="43" t="s">
        <v>811</v>
      </c>
      <c r="B2440" s="54">
        <v>51153</v>
      </c>
      <c r="C2440" s="54" t="s">
        <v>10</v>
      </c>
      <c r="D2440" s="53">
        <v>1.2020820000000001</v>
      </c>
      <c r="E2440" s="53">
        <f>SUMIFS('Ratios_MARAMA-VA'!T:T, 'Ratios_MARAMA-VA'!AA:AA, V2440)</f>
        <v>0</v>
      </c>
      <c r="F2440" s="53">
        <f>SUMIFS('Ratios_MARAMA-VA'!J:J, 'Ratios_MARAMA-VA'!AA:AA, V2440)</f>
        <v>0</v>
      </c>
      <c r="G2440" s="53" t="s">
        <v>963</v>
      </c>
      <c r="H2440" s="53" t="s">
        <v>963</v>
      </c>
      <c r="I2440" s="53">
        <v>1.2020820000000001</v>
      </c>
      <c r="J2440" s="53" t="s">
        <v>964</v>
      </c>
      <c r="K2440" s="53">
        <v>1.2020820000000001</v>
      </c>
      <c r="L2440" s="53" t="s">
        <v>964</v>
      </c>
      <c r="M2440" s="43" t="s">
        <v>656</v>
      </c>
      <c r="N2440" s="43" t="s">
        <v>652</v>
      </c>
      <c r="O2440" s="43" t="s">
        <v>342</v>
      </c>
      <c r="P2440" s="43" t="s">
        <v>653</v>
      </c>
      <c r="Q2440" s="43" t="s">
        <v>654</v>
      </c>
      <c r="R2440" s="43" t="s">
        <v>657</v>
      </c>
      <c r="S2440" s="43" t="s">
        <v>330</v>
      </c>
      <c r="V2440" s="42" t="s">
        <v>2213</v>
      </c>
      <c r="W2440"/>
    </row>
    <row r="2441" spans="1:23" s="39" customFormat="1" x14ac:dyDescent="0.35">
      <c r="A2441" s="43" t="s">
        <v>811</v>
      </c>
      <c r="B2441" s="54">
        <v>51153</v>
      </c>
      <c r="C2441" s="54" t="s">
        <v>12</v>
      </c>
      <c r="D2441" s="53">
        <v>3.491295</v>
      </c>
      <c r="E2441" s="53">
        <f>SUMIFS('Ratios_MARAMA-VA'!T:T, 'Ratios_MARAMA-VA'!AA:AA, V2441)</f>
        <v>0</v>
      </c>
      <c r="F2441" s="53">
        <f>SUMIFS('Ratios_MARAMA-VA'!J:J, 'Ratios_MARAMA-VA'!AA:AA, V2441)</f>
        <v>0</v>
      </c>
      <c r="G2441" s="53" t="s">
        <v>963</v>
      </c>
      <c r="H2441" s="53" t="s">
        <v>963</v>
      </c>
      <c r="I2441" s="53">
        <v>3.491295</v>
      </c>
      <c r="J2441" s="53" t="s">
        <v>964</v>
      </c>
      <c r="K2441" s="53">
        <v>3.491295</v>
      </c>
      <c r="L2441" s="53" t="s">
        <v>964</v>
      </c>
      <c r="M2441" s="43" t="s">
        <v>656</v>
      </c>
      <c r="N2441" s="43" t="s">
        <v>652</v>
      </c>
      <c r="O2441" s="43" t="s">
        <v>342</v>
      </c>
      <c r="P2441" s="43" t="s">
        <v>653</v>
      </c>
      <c r="Q2441" s="43" t="s">
        <v>654</v>
      </c>
      <c r="R2441" s="43" t="s">
        <v>657</v>
      </c>
      <c r="S2441" s="43" t="s">
        <v>330</v>
      </c>
      <c r="V2441" s="42" t="s">
        <v>2217</v>
      </c>
      <c r="W2441"/>
    </row>
    <row r="2442" spans="1:23" s="39" customFormat="1" x14ac:dyDescent="0.35">
      <c r="A2442" s="43" t="s">
        <v>497</v>
      </c>
      <c r="B2442" s="54">
        <v>24021</v>
      </c>
      <c r="C2442" s="54" t="s">
        <v>10</v>
      </c>
      <c r="D2442" s="53">
        <v>0.18299499999999999</v>
      </c>
      <c r="E2442" s="53">
        <f>SUMIFS('Ratios_MARAMA-VA'!T:T, 'Ratios_MARAMA-VA'!AA:AA, V2442)</f>
        <v>0</v>
      </c>
      <c r="F2442" s="53">
        <f>SUMIFS('Ratios_MARAMA-VA'!J:J, 'Ratios_MARAMA-VA'!AA:AA, V2442)</f>
        <v>0</v>
      </c>
      <c r="G2442" s="53" t="s">
        <v>963</v>
      </c>
      <c r="H2442" s="53" t="s">
        <v>963</v>
      </c>
      <c r="I2442" s="53">
        <v>0.18299499999999999</v>
      </c>
      <c r="J2442" s="53" t="s">
        <v>964</v>
      </c>
      <c r="K2442" s="53">
        <v>0.18299499999999999</v>
      </c>
      <c r="L2442" s="53" t="s">
        <v>964</v>
      </c>
      <c r="M2442" s="43" t="s">
        <v>801</v>
      </c>
      <c r="N2442" s="43" t="s">
        <v>652</v>
      </c>
      <c r="O2442" s="43" t="s">
        <v>342</v>
      </c>
      <c r="P2442" s="43" t="s">
        <v>653</v>
      </c>
      <c r="Q2442" s="43" t="s">
        <v>654</v>
      </c>
      <c r="R2442" s="43" t="s">
        <v>802</v>
      </c>
      <c r="S2442" s="43" t="s">
        <v>330</v>
      </c>
      <c r="V2442" s="42" t="s">
        <v>2218</v>
      </c>
      <c r="W2442"/>
    </row>
    <row r="2443" spans="1:23" s="39" customFormat="1" x14ac:dyDescent="0.35">
      <c r="A2443" s="43" t="s">
        <v>497</v>
      </c>
      <c r="B2443" s="54">
        <v>24021</v>
      </c>
      <c r="C2443" s="54" t="s">
        <v>12</v>
      </c>
      <c r="D2443" s="53">
        <v>0.60404899999999995</v>
      </c>
      <c r="E2443" s="53">
        <f>SUMIFS('Ratios_MARAMA-VA'!T:T, 'Ratios_MARAMA-VA'!AA:AA, V2443)</f>
        <v>0</v>
      </c>
      <c r="F2443" s="53">
        <f>SUMIFS('Ratios_MARAMA-VA'!J:J, 'Ratios_MARAMA-VA'!AA:AA, V2443)</f>
        <v>0</v>
      </c>
      <c r="G2443" s="53" t="s">
        <v>963</v>
      </c>
      <c r="H2443" s="53" t="s">
        <v>963</v>
      </c>
      <c r="I2443" s="53">
        <v>0.60404899999999995</v>
      </c>
      <c r="J2443" s="53" t="s">
        <v>964</v>
      </c>
      <c r="K2443" s="53">
        <v>0.60404899999999995</v>
      </c>
      <c r="L2443" s="53" t="s">
        <v>964</v>
      </c>
      <c r="M2443" s="43" t="s">
        <v>801</v>
      </c>
      <c r="N2443" s="43" t="s">
        <v>652</v>
      </c>
      <c r="O2443" s="43" t="s">
        <v>342</v>
      </c>
      <c r="P2443" s="43" t="s">
        <v>653</v>
      </c>
      <c r="Q2443" s="43" t="s">
        <v>654</v>
      </c>
      <c r="R2443" s="43" t="s">
        <v>802</v>
      </c>
      <c r="S2443" s="43" t="s">
        <v>330</v>
      </c>
      <c r="V2443" s="42" t="s">
        <v>2219</v>
      </c>
      <c r="W2443"/>
    </row>
    <row r="2444" spans="1:23" s="39" customFormat="1" x14ac:dyDescent="0.35">
      <c r="A2444" s="43" t="s">
        <v>811</v>
      </c>
      <c r="B2444" s="54">
        <v>51107</v>
      </c>
      <c r="C2444" s="54" t="s">
        <v>10</v>
      </c>
      <c r="D2444" s="53">
        <v>0.29217799999999999</v>
      </c>
      <c r="E2444" s="53">
        <f>SUMIFS('Ratios_MARAMA-VA'!T:T, 'Ratios_MARAMA-VA'!AA:AA, V2444)</f>
        <v>0</v>
      </c>
      <c r="F2444" s="53">
        <f>SUMIFS('Ratios_MARAMA-VA'!J:J, 'Ratios_MARAMA-VA'!AA:AA, V2444)</f>
        <v>0</v>
      </c>
      <c r="G2444" s="53" t="s">
        <v>963</v>
      </c>
      <c r="H2444" s="53" t="s">
        <v>963</v>
      </c>
      <c r="I2444" s="53">
        <v>0.29217799999999999</v>
      </c>
      <c r="J2444" s="53" t="s">
        <v>964</v>
      </c>
      <c r="K2444" s="53">
        <v>0.29217799999999999</v>
      </c>
      <c r="L2444" s="53" t="s">
        <v>964</v>
      </c>
      <c r="M2444" s="43" t="s">
        <v>923</v>
      </c>
      <c r="N2444" s="43" t="s">
        <v>652</v>
      </c>
      <c r="O2444" s="43" t="s">
        <v>342</v>
      </c>
      <c r="P2444" s="43" t="s">
        <v>653</v>
      </c>
      <c r="Q2444" s="43" t="s">
        <v>654</v>
      </c>
      <c r="R2444" s="43" t="s">
        <v>924</v>
      </c>
      <c r="S2444" s="43" t="s">
        <v>330</v>
      </c>
      <c r="V2444" s="42" t="s">
        <v>2220</v>
      </c>
      <c r="W2444"/>
    </row>
    <row r="2445" spans="1:23" s="39" customFormat="1" x14ac:dyDescent="0.35">
      <c r="A2445" s="43" t="s">
        <v>811</v>
      </c>
      <c r="B2445" s="54">
        <v>51107</v>
      </c>
      <c r="C2445" s="54" t="s">
        <v>12</v>
      </c>
      <c r="D2445" s="53">
        <v>1.2071620000000001</v>
      </c>
      <c r="E2445" s="53">
        <f>SUMIFS('Ratios_MARAMA-VA'!T:T, 'Ratios_MARAMA-VA'!AA:AA, V2445)</f>
        <v>0</v>
      </c>
      <c r="F2445" s="53">
        <f>SUMIFS('Ratios_MARAMA-VA'!J:J, 'Ratios_MARAMA-VA'!AA:AA, V2445)</f>
        <v>0</v>
      </c>
      <c r="G2445" s="53" t="s">
        <v>963</v>
      </c>
      <c r="H2445" s="53" t="s">
        <v>963</v>
      </c>
      <c r="I2445" s="53">
        <v>1.2071620000000001</v>
      </c>
      <c r="J2445" s="53" t="s">
        <v>964</v>
      </c>
      <c r="K2445" s="53">
        <v>1.2071620000000001</v>
      </c>
      <c r="L2445" s="53" t="s">
        <v>964</v>
      </c>
      <c r="M2445" s="43" t="s">
        <v>923</v>
      </c>
      <c r="N2445" s="43" t="s">
        <v>652</v>
      </c>
      <c r="O2445" s="43" t="s">
        <v>342</v>
      </c>
      <c r="P2445" s="43" t="s">
        <v>653</v>
      </c>
      <c r="Q2445" s="43" t="s">
        <v>654</v>
      </c>
      <c r="R2445" s="43" t="s">
        <v>924</v>
      </c>
      <c r="S2445" s="43" t="s">
        <v>330</v>
      </c>
      <c r="V2445" s="42" t="s">
        <v>2221</v>
      </c>
      <c r="W2445"/>
    </row>
    <row r="2446" spans="1:23" s="39" customFormat="1" x14ac:dyDescent="0.35">
      <c r="A2446" s="43" t="s">
        <v>497</v>
      </c>
      <c r="B2446" s="54">
        <v>24009</v>
      </c>
      <c r="C2446" s="54" t="s">
        <v>12</v>
      </c>
      <c r="D2446" s="53">
        <v>2.0314890000000001</v>
      </c>
      <c r="E2446" s="53">
        <f>SUMIFS('Ratios_MARAMA-VA'!T:T, 'Ratios_MARAMA-VA'!AA:AA, V2446)</f>
        <v>2.0314889999979702</v>
      </c>
      <c r="F2446" s="53">
        <f>SUMIFS('Ratios_MARAMA-VA'!J:J, 'Ratios_MARAMA-VA'!AA:AA, V2446)</f>
        <v>7.5293948621092998E-3</v>
      </c>
      <c r="G2446" s="53"/>
      <c r="H2446" s="53">
        <f t="shared" ref="H2446:H2477" si="32">F2446/E2446</f>
        <v>3.7063429150326795E-3</v>
      </c>
      <c r="I2446" s="53">
        <v>2.3636587335621502</v>
      </c>
      <c r="J2446" s="53">
        <v>8.7605298006931918E-3</v>
      </c>
      <c r="K2446" s="53">
        <v>2.35187855709423</v>
      </c>
      <c r="L2446" s="53">
        <v>8.7168684271034802E-3</v>
      </c>
      <c r="M2446" s="43" t="s">
        <v>649</v>
      </c>
      <c r="N2446" s="43" t="s">
        <v>341</v>
      </c>
      <c r="O2446" s="43" t="s">
        <v>342</v>
      </c>
      <c r="P2446" s="43" t="s">
        <v>644</v>
      </c>
      <c r="Q2446" s="43" t="s">
        <v>645</v>
      </c>
      <c r="R2446" s="43" t="s">
        <v>650</v>
      </c>
      <c r="S2446" s="43" t="s">
        <v>330</v>
      </c>
      <c r="V2446" s="42" t="s">
        <v>2996</v>
      </c>
      <c r="W2446"/>
    </row>
    <row r="2447" spans="1:23" s="39" customFormat="1" x14ac:dyDescent="0.35">
      <c r="A2447" s="43" t="s">
        <v>497</v>
      </c>
      <c r="B2447" s="54">
        <v>24017</v>
      </c>
      <c r="C2447" s="54" t="s">
        <v>12</v>
      </c>
      <c r="D2447" s="53">
        <v>3.553048</v>
      </c>
      <c r="E2447" s="53">
        <f>SUMIFS('Ratios_MARAMA-VA'!T:T, 'Ratios_MARAMA-VA'!AA:AA, V2447)</f>
        <v>3.55304800035174</v>
      </c>
      <c r="F2447" s="53">
        <f>SUMIFS('Ratios_MARAMA-VA'!J:J, 'Ratios_MARAMA-VA'!AA:AA, V2447)</f>
        <v>1.31459241204781E-2</v>
      </c>
      <c r="G2447" s="53"/>
      <c r="H2447" s="53">
        <f t="shared" si="32"/>
        <v>3.69990051335549E-3</v>
      </c>
      <c r="I2447" s="53">
        <v>4.1340085700515798</v>
      </c>
      <c r="J2447" s="53">
        <v>1.5295420430549836E-2</v>
      </c>
      <c r="K2447" s="53">
        <v>4.1134051936912099</v>
      </c>
      <c r="L2447" s="53">
        <v>1.5219189987777246E-2</v>
      </c>
      <c r="M2447" s="43" t="s">
        <v>649</v>
      </c>
      <c r="N2447" s="43" t="s">
        <v>341</v>
      </c>
      <c r="O2447" s="43" t="s">
        <v>342</v>
      </c>
      <c r="P2447" s="43" t="s">
        <v>644</v>
      </c>
      <c r="Q2447" s="43" t="s">
        <v>645</v>
      </c>
      <c r="R2447" s="43" t="s">
        <v>650</v>
      </c>
      <c r="S2447" s="43" t="s">
        <v>330</v>
      </c>
      <c r="V2447" s="42" t="s">
        <v>2997</v>
      </c>
      <c r="W2447"/>
    </row>
    <row r="2448" spans="1:23" s="39" customFormat="1" x14ac:dyDescent="0.35">
      <c r="A2448" s="43" t="s">
        <v>497</v>
      </c>
      <c r="B2448" s="54">
        <v>24021</v>
      </c>
      <c r="C2448" s="54" t="s">
        <v>12</v>
      </c>
      <c r="D2448" s="53">
        <v>155.14009999999999</v>
      </c>
      <c r="E2448" s="53">
        <f>SUMIFS('Ratios_MARAMA-VA'!T:T, 'Ratios_MARAMA-VA'!AA:AA, V2448)</f>
        <v>155.14009999984401</v>
      </c>
      <c r="F2448" s="53">
        <f>SUMIFS('Ratios_MARAMA-VA'!J:J, 'Ratios_MARAMA-VA'!AA:AA, V2448)</f>
        <v>0.62454663604356397</v>
      </c>
      <c r="G2448" s="53"/>
      <c r="H2448" s="53">
        <f t="shared" si="32"/>
        <v>4.0256944274510067E-3</v>
      </c>
      <c r="I2448" s="53">
        <v>180.50713161169199</v>
      </c>
      <c r="J2448" s="53">
        <v>0.72666655384435386</v>
      </c>
      <c r="K2448" s="53">
        <v>179.607506875723</v>
      </c>
      <c r="L2448" s="53">
        <v>0.72304493955796645</v>
      </c>
      <c r="M2448" s="43" t="s">
        <v>649</v>
      </c>
      <c r="N2448" s="43" t="s">
        <v>341</v>
      </c>
      <c r="O2448" s="43" t="s">
        <v>342</v>
      </c>
      <c r="P2448" s="43" t="s">
        <v>644</v>
      </c>
      <c r="Q2448" s="43" t="s">
        <v>645</v>
      </c>
      <c r="R2448" s="43" t="s">
        <v>650</v>
      </c>
      <c r="S2448" s="43" t="s">
        <v>330</v>
      </c>
      <c r="V2448" s="42" t="s">
        <v>2998</v>
      </c>
      <c r="W2448"/>
    </row>
    <row r="2449" spans="1:23" s="39" customFormat="1" x14ac:dyDescent="0.35">
      <c r="A2449" s="43" t="s">
        <v>497</v>
      </c>
      <c r="B2449" s="54">
        <v>24031</v>
      </c>
      <c r="C2449" s="54" t="s">
        <v>12</v>
      </c>
      <c r="D2449" s="53">
        <v>11.534179999999999</v>
      </c>
      <c r="E2449" s="53">
        <f>SUMIFS('Ratios_MARAMA-VA'!T:T, 'Ratios_MARAMA-VA'!AA:AA, V2449)</f>
        <v>11.534179999988501</v>
      </c>
      <c r="F2449" s="53">
        <f>SUMIFS('Ratios_MARAMA-VA'!J:J, 'Ratios_MARAMA-VA'!AA:AA, V2449)</f>
        <v>4.3117001370229502E-2</v>
      </c>
      <c r="G2449" s="53"/>
      <c r="H2449" s="53">
        <f t="shared" si="32"/>
        <v>3.73819390457514E-3</v>
      </c>
      <c r="I2449" s="53">
        <v>13.420139263110901</v>
      </c>
      <c r="J2449" s="53">
        <v>5.0167082791910678E-2</v>
      </c>
      <c r="K2449" s="53">
        <v>13.3532549847256</v>
      </c>
      <c r="L2449" s="53">
        <v>4.9917056390138846E-2</v>
      </c>
      <c r="M2449" s="43" t="s">
        <v>649</v>
      </c>
      <c r="N2449" s="43" t="s">
        <v>341</v>
      </c>
      <c r="O2449" s="43" t="s">
        <v>342</v>
      </c>
      <c r="P2449" s="43" t="s">
        <v>644</v>
      </c>
      <c r="Q2449" s="43" t="s">
        <v>645</v>
      </c>
      <c r="R2449" s="43" t="s">
        <v>650</v>
      </c>
      <c r="S2449" s="43" t="s">
        <v>330</v>
      </c>
      <c r="V2449" s="42" t="s">
        <v>2999</v>
      </c>
      <c r="W2449"/>
    </row>
    <row r="2450" spans="1:23" s="39" customFormat="1" x14ac:dyDescent="0.35">
      <c r="A2450" s="43" t="s">
        <v>497</v>
      </c>
      <c r="B2450" s="54">
        <v>24033</v>
      </c>
      <c r="C2450" s="54" t="s">
        <v>12</v>
      </c>
      <c r="D2450" s="53">
        <v>2.464909</v>
      </c>
      <c r="E2450" s="53">
        <f>SUMIFS('Ratios_MARAMA-VA'!T:T, 'Ratios_MARAMA-VA'!AA:AA, V2450)</f>
        <v>2.46490899999753</v>
      </c>
      <c r="F2450" s="53">
        <f>SUMIFS('Ratios_MARAMA-VA'!J:J, 'Ratios_MARAMA-VA'!AA:AA, V2450)</f>
        <v>9.1468710143234808E-3</v>
      </c>
      <c r="G2450" s="53"/>
      <c r="H2450" s="53">
        <f t="shared" si="32"/>
        <v>3.7108351725490259E-3</v>
      </c>
      <c r="I2450" s="53">
        <v>2.8679474441091899</v>
      </c>
      <c r="J2450" s="53">
        <v>1.0642480248622464E-2</v>
      </c>
      <c r="K2450" s="53">
        <v>2.8536539564273302</v>
      </c>
      <c r="L2450" s="53">
        <v>1.0589439471794223E-2</v>
      </c>
      <c r="M2450" s="43" t="s">
        <v>649</v>
      </c>
      <c r="N2450" s="43" t="s">
        <v>341</v>
      </c>
      <c r="O2450" s="43" t="s">
        <v>342</v>
      </c>
      <c r="P2450" s="43" t="s">
        <v>644</v>
      </c>
      <c r="Q2450" s="43" t="s">
        <v>645</v>
      </c>
      <c r="R2450" s="43" t="s">
        <v>650</v>
      </c>
      <c r="S2450" s="43" t="s">
        <v>330</v>
      </c>
      <c r="V2450" s="42" t="s">
        <v>3000</v>
      </c>
      <c r="W2450"/>
    </row>
    <row r="2451" spans="1:23" s="39" customFormat="1" x14ac:dyDescent="0.35">
      <c r="A2451" s="43" t="s">
        <v>811</v>
      </c>
      <c r="B2451" s="54">
        <v>51059</v>
      </c>
      <c r="C2451" s="54" t="s">
        <v>12</v>
      </c>
      <c r="D2451" s="53">
        <v>0.593916</v>
      </c>
      <c r="E2451" s="53">
        <f>SUMIFS('Ratios_MARAMA-VA'!T:T, 'Ratios_MARAMA-VA'!AA:AA, V2451)</f>
        <v>0.59391599999940803</v>
      </c>
      <c r="F2451" s="53">
        <f>SUMIFS('Ratios_MARAMA-VA'!J:J, 'Ratios_MARAMA-VA'!AA:AA, V2451)</f>
        <v>1.93240353095051E-3</v>
      </c>
      <c r="G2451" s="53"/>
      <c r="H2451" s="53">
        <f t="shared" si="32"/>
        <v>3.2536647117646874E-3</v>
      </c>
      <c r="I2451" s="53">
        <v>0.69102748791762902</v>
      </c>
      <c r="J2451" s="53">
        <v>2.2483717522969885E-3</v>
      </c>
      <c r="K2451" s="53">
        <v>0.68758349423264398</v>
      </c>
      <c r="L2451" s="53">
        <v>2.237166151576612E-3</v>
      </c>
      <c r="M2451" s="43" t="s">
        <v>649</v>
      </c>
      <c r="N2451" s="43" t="s">
        <v>341</v>
      </c>
      <c r="O2451" s="43" t="s">
        <v>342</v>
      </c>
      <c r="P2451" s="43" t="s">
        <v>644</v>
      </c>
      <c r="Q2451" s="43" t="s">
        <v>645</v>
      </c>
      <c r="R2451" s="43" t="s">
        <v>650</v>
      </c>
      <c r="S2451" s="43" t="s">
        <v>330</v>
      </c>
      <c r="V2451" s="42" t="s">
        <v>3001</v>
      </c>
      <c r="W2451"/>
    </row>
    <row r="2452" spans="1:23" s="39" customFormat="1" x14ac:dyDescent="0.35">
      <c r="A2452" s="43" t="s">
        <v>811</v>
      </c>
      <c r="B2452" s="54">
        <v>51107</v>
      </c>
      <c r="C2452" s="54" t="s">
        <v>12</v>
      </c>
      <c r="D2452" s="53">
        <v>13.40436</v>
      </c>
      <c r="E2452" s="53">
        <f>SUMIFS('Ratios_MARAMA-VA'!T:T, 'Ratios_MARAMA-VA'!AA:AA, V2452)</f>
        <v>13.4043599999865</v>
      </c>
      <c r="F2452" s="53">
        <f>SUMIFS('Ratios_MARAMA-VA'!J:J, 'Ratios_MARAMA-VA'!AA:AA, V2452)</f>
        <v>4.33694997149804E-2</v>
      </c>
      <c r="G2452" s="53"/>
      <c r="H2452" s="53">
        <f t="shared" si="32"/>
        <v>3.2354770921568863E-3</v>
      </c>
      <c r="I2452" s="53">
        <v>15.5961132852854</v>
      </c>
      <c r="J2452" s="53">
        <v>5.046086726122459E-2</v>
      </c>
      <c r="K2452" s="53">
        <v>15.5183842273188</v>
      </c>
      <c r="L2452" s="53">
        <v>5.0209376674778719E-2</v>
      </c>
      <c r="M2452" s="43" t="s">
        <v>649</v>
      </c>
      <c r="N2452" s="43" t="s">
        <v>341</v>
      </c>
      <c r="O2452" s="43" t="s">
        <v>342</v>
      </c>
      <c r="P2452" s="43" t="s">
        <v>644</v>
      </c>
      <c r="Q2452" s="43" t="s">
        <v>645</v>
      </c>
      <c r="R2452" s="43" t="s">
        <v>650</v>
      </c>
      <c r="S2452" s="43" t="s">
        <v>330</v>
      </c>
      <c r="V2452" s="42" t="s">
        <v>3002</v>
      </c>
      <c r="W2452"/>
    </row>
    <row r="2453" spans="1:23" s="39" customFormat="1" x14ac:dyDescent="0.35">
      <c r="A2453" s="43" t="s">
        <v>811</v>
      </c>
      <c r="B2453" s="54">
        <v>51153</v>
      </c>
      <c r="C2453" s="54" t="s">
        <v>12</v>
      </c>
      <c r="D2453" s="53">
        <v>5.0225</v>
      </c>
      <c r="E2453" s="53">
        <f>SUMIFS('Ratios_MARAMA-VA'!T:T, 'Ratios_MARAMA-VA'!AA:AA, V2453)</f>
        <v>5.0224999994927302</v>
      </c>
      <c r="F2453" s="53">
        <f>SUMIFS('Ratios_MARAMA-VA'!J:J, 'Ratios_MARAMA-VA'!AA:AA, V2453)</f>
        <v>1.6253926439362801E-2</v>
      </c>
      <c r="G2453" s="53"/>
      <c r="H2453" s="53">
        <f t="shared" si="32"/>
        <v>3.2362222879053141E-3</v>
      </c>
      <c r="I2453" s="53">
        <v>5.8437313661633796</v>
      </c>
      <c r="J2453" s="53">
        <v>1.8911613691709298E-2</v>
      </c>
      <c r="K2453" s="53">
        <v>5.8146069474192501</v>
      </c>
      <c r="L2453" s="53">
        <v>1.8817360598647262E-2</v>
      </c>
      <c r="M2453" s="43" t="s">
        <v>649</v>
      </c>
      <c r="N2453" s="43" t="s">
        <v>341</v>
      </c>
      <c r="O2453" s="43" t="s">
        <v>342</v>
      </c>
      <c r="P2453" s="43" t="s">
        <v>644</v>
      </c>
      <c r="Q2453" s="43" t="s">
        <v>645</v>
      </c>
      <c r="R2453" s="43" t="s">
        <v>650</v>
      </c>
      <c r="S2453" s="43" t="s">
        <v>330</v>
      </c>
      <c r="V2453" s="42" t="s">
        <v>3003</v>
      </c>
      <c r="W2453"/>
    </row>
    <row r="2454" spans="1:23" s="39" customFormat="1" x14ac:dyDescent="0.35">
      <c r="A2454" s="43" t="s">
        <v>497</v>
      </c>
      <c r="B2454" s="54">
        <v>24009</v>
      </c>
      <c r="C2454" s="54" t="s">
        <v>12</v>
      </c>
      <c r="D2454" s="53">
        <v>0.15216789999999999</v>
      </c>
      <c r="E2454" s="53">
        <f>SUMIFS('Ratios_MARAMA-VA'!T:T, 'Ratios_MARAMA-VA'!AA:AA, V2454)</f>
        <v>0.15216789999984701</v>
      </c>
      <c r="F2454" s="53">
        <f>SUMIFS('Ratios_MARAMA-VA'!J:J, 'Ratios_MARAMA-VA'!AA:AA, V2454)</f>
        <v>5.6398641805983701E-4</v>
      </c>
      <c r="G2454" s="53"/>
      <c r="H2454" s="53">
        <f t="shared" si="32"/>
        <v>3.7063429150326977E-3</v>
      </c>
      <c r="I2454" s="53">
        <v>0.17704894577465699</v>
      </c>
      <c r="J2454" s="53">
        <v>6.5620410578590821E-4</v>
      </c>
      <c r="K2454" s="53">
        <v>0.17616655619994001</v>
      </c>
      <c r="L2454" s="53">
        <v>6.5293366743735719E-4</v>
      </c>
      <c r="M2454" s="43" t="s">
        <v>647</v>
      </c>
      <c r="N2454" s="43" t="s">
        <v>341</v>
      </c>
      <c r="O2454" s="43" t="s">
        <v>342</v>
      </c>
      <c r="P2454" s="43" t="s">
        <v>644</v>
      </c>
      <c r="Q2454" s="43" t="s">
        <v>645</v>
      </c>
      <c r="R2454" s="43" t="s">
        <v>648</v>
      </c>
      <c r="S2454" s="43" t="s">
        <v>330</v>
      </c>
      <c r="V2454" s="42" t="s">
        <v>3004</v>
      </c>
      <c r="W2454"/>
    </row>
    <row r="2455" spans="1:23" s="39" customFormat="1" x14ac:dyDescent="0.35">
      <c r="A2455" s="43" t="s">
        <v>497</v>
      </c>
      <c r="B2455" s="54">
        <v>24017</v>
      </c>
      <c r="C2455" s="54" t="s">
        <v>12</v>
      </c>
      <c r="D2455" s="53">
        <v>0.26614369999999998</v>
      </c>
      <c r="E2455" s="53">
        <f>SUMIFS('Ratios_MARAMA-VA'!T:T, 'Ratios_MARAMA-VA'!AA:AA, V2455)</f>
        <v>0.26614370002634702</v>
      </c>
      <c r="F2455" s="53">
        <f>SUMIFS('Ratios_MARAMA-VA'!J:J, 'Ratios_MARAMA-VA'!AA:AA, V2455)</f>
        <v>9.8470521235381704E-4</v>
      </c>
      <c r="G2455" s="53"/>
      <c r="H2455" s="53">
        <f t="shared" si="32"/>
        <v>3.6999005133555134E-3</v>
      </c>
      <c r="I2455" s="53">
        <v>0.309660983095426</v>
      </c>
      <c r="J2455" s="53">
        <v>1.1457148303209395E-3</v>
      </c>
      <c r="K2455" s="53">
        <v>0.30811767188290001</v>
      </c>
      <c r="L2455" s="53">
        <v>1.1400047323734473E-3</v>
      </c>
      <c r="M2455" s="43" t="s">
        <v>647</v>
      </c>
      <c r="N2455" s="43" t="s">
        <v>341</v>
      </c>
      <c r="O2455" s="43" t="s">
        <v>342</v>
      </c>
      <c r="P2455" s="43" t="s">
        <v>644</v>
      </c>
      <c r="Q2455" s="43" t="s">
        <v>645</v>
      </c>
      <c r="R2455" s="43" t="s">
        <v>648</v>
      </c>
      <c r="S2455" s="43" t="s">
        <v>330</v>
      </c>
      <c r="V2455" s="42" t="s">
        <v>3006</v>
      </c>
      <c r="W2455"/>
    </row>
    <row r="2456" spans="1:23" s="39" customFormat="1" x14ac:dyDescent="0.35">
      <c r="A2456" s="43" t="s">
        <v>497</v>
      </c>
      <c r="B2456" s="54">
        <v>24021</v>
      </c>
      <c r="C2456" s="54" t="s">
        <v>12</v>
      </c>
      <c r="D2456" s="53">
        <v>11.621169999999999</v>
      </c>
      <c r="E2456" s="53">
        <f>SUMIFS('Ratios_MARAMA-VA'!T:T, 'Ratios_MARAMA-VA'!AA:AA, V2456)</f>
        <v>11.6211699999883</v>
      </c>
      <c r="F2456" s="53">
        <f>SUMIFS('Ratios_MARAMA-VA'!J:J, 'Ratios_MARAMA-VA'!AA:AA, V2456)</f>
        <v>4.6783279309413797E-2</v>
      </c>
      <c r="G2456" s="53"/>
      <c r="H2456" s="53">
        <f t="shared" si="32"/>
        <v>4.0256944274510136E-3</v>
      </c>
      <c r="I2456" s="53">
        <v>13.521353039426</v>
      </c>
      <c r="J2456" s="53">
        <v>5.4432835582415073E-2</v>
      </c>
      <c r="K2456" s="53">
        <v>13.4539643243684</v>
      </c>
      <c r="L2456" s="53">
        <v>5.4161549207734611E-2</v>
      </c>
      <c r="M2456" s="43" t="s">
        <v>647</v>
      </c>
      <c r="N2456" s="43" t="s">
        <v>341</v>
      </c>
      <c r="O2456" s="43" t="s">
        <v>342</v>
      </c>
      <c r="P2456" s="43" t="s">
        <v>644</v>
      </c>
      <c r="Q2456" s="43" t="s">
        <v>645</v>
      </c>
      <c r="R2456" s="43" t="s">
        <v>648</v>
      </c>
      <c r="S2456" s="43" t="s">
        <v>330</v>
      </c>
      <c r="V2456" s="42" t="s">
        <v>3007</v>
      </c>
      <c r="W2456"/>
    </row>
    <row r="2457" spans="1:23" s="39" customFormat="1" x14ac:dyDescent="0.35">
      <c r="A2457" s="43" t="s">
        <v>497</v>
      </c>
      <c r="B2457" s="54">
        <v>24031</v>
      </c>
      <c r="C2457" s="54" t="s">
        <v>12</v>
      </c>
      <c r="D2457" s="53">
        <v>0.86398399999999997</v>
      </c>
      <c r="E2457" s="53">
        <f>SUMIFS('Ratios_MARAMA-VA'!T:T, 'Ratios_MARAMA-VA'!AA:AA, V2457)</f>
        <v>0.863983999999133</v>
      </c>
      <c r="F2457" s="53">
        <f>SUMIFS('Ratios_MARAMA-VA'!J:J, 'Ratios_MARAMA-VA'!AA:AA, V2457)</f>
        <v>3.2297397224472302E-3</v>
      </c>
      <c r="G2457" s="53"/>
      <c r="H2457" s="53">
        <f t="shared" si="32"/>
        <v>3.7381939045751673E-3</v>
      </c>
      <c r="I2457" s="53">
        <v>1.00525443517438</v>
      </c>
      <c r="J2457" s="53">
        <v>3.7578360021160197E-3</v>
      </c>
      <c r="K2457" s="53">
        <v>1.0002443740884199</v>
      </c>
      <c r="L2457" s="53">
        <v>3.7391074223029346E-3</v>
      </c>
      <c r="M2457" s="43" t="s">
        <v>647</v>
      </c>
      <c r="N2457" s="43" t="s">
        <v>341</v>
      </c>
      <c r="O2457" s="43" t="s">
        <v>342</v>
      </c>
      <c r="P2457" s="43" t="s">
        <v>644</v>
      </c>
      <c r="Q2457" s="43" t="s">
        <v>645</v>
      </c>
      <c r="R2457" s="43" t="s">
        <v>648</v>
      </c>
      <c r="S2457" s="43" t="s">
        <v>330</v>
      </c>
      <c r="V2457" s="42" t="s">
        <v>3008</v>
      </c>
      <c r="W2457"/>
    </row>
    <row r="2458" spans="1:23" s="39" customFormat="1" x14ac:dyDescent="0.35">
      <c r="A2458" s="43" t="s">
        <v>497</v>
      </c>
      <c r="B2458" s="54">
        <v>24033</v>
      </c>
      <c r="C2458" s="54" t="s">
        <v>12</v>
      </c>
      <c r="D2458" s="53">
        <v>0.1846342</v>
      </c>
      <c r="E2458" s="53">
        <f>SUMIFS('Ratios_MARAMA-VA'!T:T, 'Ratios_MARAMA-VA'!AA:AA, V2458)</f>
        <v>0.18463419999981501</v>
      </c>
      <c r="F2458" s="53">
        <f>SUMIFS('Ratios_MARAMA-VA'!J:J, 'Ratios_MARAMA-VA'!AA:AA, V2458)</f>
        <v>6.8514708341476402E-4</v>
      </c>
      <c r="G2458" s="53"/>
      <c r="H2458" s="53">
        <f t="shared" si="32"/>
        <v>3.7108351725490211E-3</v>
      </c>
      <c r="I2458" s="53">
        <v>0.21482382594454599</v>
      </c>
      <c r="J2458" s="53">
        <v>7.9717580921657017E-4</v>
      </c>
      <c r="K2458" s="53">
        <v>0.213753171140109</v>
      </c>
      <c r="L2458" s="53">
        <v>7.9320278571060683E-4</v>
      </c>
      <c r="M2458" s="43" t="s">
        <v>647</v>
      </c>
      <c r="N2458" s="43" t="s">
        <v>341</v>
      </c>
      <c r="O2458" s="43" t="s">
        <v>342</v>
      </c>
      <c r="P2458" s="43" t="s">
        <v>644</v>
      </c>
      <c r="Q2458" s="43" t="s">
        <v>645</v>
      </c>
      <c r="R2458" s="43" t="s">
        <v>648</v>
      </c>
      <c r="S2458" s="43" t="s">
        <v>330</v>
      </c>
      <c r="V2458" s="42" t="s">
        <v>3011</v>
      </c>
      <c r="W2458"/>
    </row>
    <row r="2459" spans="1:23" s="39" customFormat="1" x14ac:dyDescent="0.35">
      <c r="A2459" s="43" t="s">
        <v>811</v>
      </c>
      <c r="B2459" s="54">
        <v>51059</v>
      </c>
      <c r="C2459" s="54" t="s">
        <v>12</v>
      </c>
      <c r="D2459" s="53">
        <v>4.4485690000000001E-2</v>
      </c>
      <c r="E2459" s="53">
        <f>SUMIFS('Ratios_MARAMA-VA'!T:T, 'Ratios_MARAMA-VA'!AA:AA, V2459)</f>
        <v>4.4485689999955398E-2</v>
      </c>
      <c r="F2459" s="53">
        <f>SUMIFS('Ratios_MARAMA-VA'!J:J, 'Ratios_MARAMA-VA'!AA:AA, V2459)</f>
        <v>1.4474151973135901E-4</v>
      </c>
      <c r="G2459" s="53"/>
      <c r="H2459" s="53">
        <f t="shared" si="32"/>
        <v>3.2536647117647074E-3</v>
      </c>
      <c r="I2459" s="53">
        <v>5.1759566351104201E-2</v>
      </c>
      <c r="J2459" s="53">
        <v>1.6840827453283171E-4</v>
      </c>
      <c r="K2459" s="53">
        <v>5.1501603212491601E-2</v>
      </c>
      <c r="L2459" s="53">
        <v>1.6756894897179182E-4</v>
      </c>
      <c r="M2459" s="43" t="s">
        <v>647</v>
      </c>
      <c r="N2459" s="43" t="s">
        <v>341</v>
      </c>
      <c r="O2459" s="43" t="s">
        <v>342</v>
      </c>
      <c r="P2459" s="43" t="s">
        <v>644</v>
      </c>
      <c r="Q2459" s="43" t="s">
        <v>645</v>
      </c>
      <c r="R2459" s="43" t="s">
        <v>648</v>
      </c>
      <c r="S2459" s="43" t="s">
        <v>330</v>
      </c>
      <c r="V2459" s="42" t="s">
        <v>3012</v>
      </c>
      <c r="W2459"/>
    </row>
    <row r="2460" spans="1:23" s="39" customFormat="1" x14ac:dyDescent="0.35">
      <c r="A2460" s="43" t="s">
        <v>811</v>
      </c>
      <c r="B2460" s="54">
        <v>51107</v>
      </c>
      <c r="C2460" s="54" t="s">
        <v>12</v>
      </c>
      <c r="D2460" s="53">
        <v>1.004003</v>
      </c>
      <c r="E2460" s="53">
        <f>SUMIFS('Ratios_MARAMA-VA'!T:T, 'Ratios_MARAMA-VA'!AA:AA, V2460)</f>
        <v>1.0040029999989899</v>
      </c>
      <c r="F2460" s="53">
        <f>SUMIFS('Ratios_MARAMA-VA'!J:J, 'Ratios_MARAMA-VA'!AA:AA, V2460)</f>
        <v>3.2484287069535099E-3</v>
      </c>
      <c r="G2460" s="53"/>
      <c r="H2460" s="53">
        <f t="shared" si="32"/>
        <v>3.2354770921568742E-3</v>
      </c>
      <c r="I2460" s="53">
        <v>1.16816800852606</v>
      </c>
      <c r="J2460" s="53">
        <v>3.7795808313765833E-3</v>
      </c>
      <c r="K2460" s="53">
        <v>1.1623460067754601</v>
      </c>
      <c r="L2460" s="53">
        <v>3.7607438780820198E-3</v>
      </c>
      <c r="M2460" s="43" t="s">
        <v>647</v>
      </c>
      <c r="N2460" s="43" t="s">
        <v>341</v>
      </c>
      <c r="O2460" s="43" t="s">
        <v>342</v>
      </c>
      <c r="P2460" s="43" t="s">
        <v>644</v>
      </c>
      <c r="Q2460" s="43" t="s">
        <v>645</v>
      </c>
      <c r="R2460" s="43" t="s">
        <v>648</v>
      </c>
      <c r="S2460" s="43" t="s">
        <v>330</v>
      </c>
      <c r="V2460" s="42" t="s">
        <v>3013</v>
      </c>
      <c r="W2460"/>
    </row>
    <row r="2461" spans="1:23" s="39" customFormat="1" x14ac:dyDescent="0.35">
      <c r="A2461" s="43" t="s">
        <v>811</v>
      </c>
      <c r="B2461" s="54">
        <v>51153</v>
      </c>
      <c r="C2461" s="54" t="s">
        <v>12</v>
      </c>
      <c r="D2461" s="53">
        <v>0.37619789999999997</v>
      </c>
      <c r="E2461" s="53">
        <f>SUMIFS('Ratios_MARAMA-VA'!T:T, 'Ratios_MARAMA-VA'!AA:AA, V2461)</f>
        <v>0.37619789996200398</v>
      </c>
      <c r="F2461" s="53">
        <f>SUMIFS('Ratios_MARAMA-VA'!J:J, 'Ratios_MARAMA-VA'!AA:AA, V2461)</f>
        <v>1.2174600285202099E-3</v>
      </c>
      <c r="G2461" s="53"/>
      <c r="H2461" s="53">
        <f t="shared" si="32"/>
        <v>3.2362222879053111E-3</v>
      </c>
      <c r="I2461" s="53">
        <v>0.43771019773316</v>
      </c>
      <c r="J2461" s="53">
        <v>1.4165274975474931E-3</v>
      </c>
      <c r="K2461" s="53">
        <v>0.43552870541454097</v>
      </c>
      <c r="L2461" s="53">
        <v>1.409467703485084E-3</v>
      </c>
      <c r="M2461" s="43" t="s">
        <v>647</v>
      </c>
      <c r="N2461" s="43" t="s">
        <v>341</v>
      </c>
      <c r="O2461" s="43" t="s">
        <v>342</v>
      </c>
      <c r="P2461" s="43" t="s">
        <v>644</v>
      </c>
      <c r="Q2461" s="43" t="s">
        <v>645</v>
      </c>
      <c r="R2461" s="43" t="s">
        <v>648</v>
      </c>
      <c r="S2461" s="43" t="s">
        <v>330</v>
      </c>
      <c r="V2461" s="42" t="s">
        <v>3014</v>
      </c>
      <c r="W2461"/>
    </row>
    <row r="2462" spans="1:23" s="39" customFormat="1" x14ac:dyDescent="0.35">
      <c r="A2462" s="43" t="s">
        <v>497</v>
      </c>
      <c r="B2462" s="54">
        <v>24009</v>
      </c>
      <c r="C2462" s="54" t="s">
        <v>12</v>
      </c>
      <c r="D2462" s="53">
        <v>1.48173</v>
      </c>
      <c r="E2462" s="53">
        <f>SUMIFS('Ratios_MARAMA-VA'!T:T, 'Ratios_MARAMA-VA'!AA:AA, V2462)</f>
        <v>1.4817299999985101</v>
      </c>
      <c r="F2462" s="53">
        <f>SUMIFS('Ratios_MARAMA-VA'!J:J, 'Ratios_MARAMA-VA'!AA:AA, V2462)</f>
        <v>5.4917994874858801E-3</v>
      </c>
      <c r="G2462" s="53"/>
      <c r="H2462" s="53">
        <f t="shared" si="32"/>
        <v>3.7063429150326998E-3</v>
      </c>
      <c r="I2462" s="53">
        <v>1.7240083777372399</v>
      </c>
      <c r="J2462" s="53">
        <v>6.389766236283438E-3</v>
      </c>
      <c r="K2462" s="53">
        <v>1.7154161378197199</v>
      </c>
      <c r="L2462" s="53">
        <v>6.3579204487408765E-3</v>
      </c>
      <c r="M2462" s="43" t="s">
        <v>643</v>
      </c>
      <c r="N2462" s="43" t="s">
        <v>341</v>
      </c>
      <c r="O2462" s="43" t="s">
        <v>342</v>
      </c>
      <c r="P2462" s="43" t="s">
        <v>644</v>
      </c>
      <c r="Q2462" s="43" t="s">
        <v>645</v>
      </c>
      <c r="R2462" s="43" t="s">
        <v>646</v>
      </c>
      <c r="S2462" s="43" t="s">
        <v>330</v>
      </c>
      <c r="V2462" s="42" t="s">
        <v>3015</v>
      </c>
      <c r="W2462"/>
    </row>
    <row r="2463" spans="1:23" s="39" customFormat="1" x14ac:dyDescent="0.35">
      <c r="A2463" s="43" t="s">
        <v>497</v>
      </c>
      <c r="B2463" s="54">
        <v>24017</v>
      </c>
      <c r="C2463" s="54" t="s">
        <v>12</v>
      </c>
      <c r="D2463" s="53">
        <v>2.5915569999999999</v>
      </c>
      <c r="E2463" s="53">
        <f>SUMIFS('Ratios_MARAMA-VA'!T:T, 'Ratios_MARAMA-VA'!AA:AA, V2463)</f>
        <v>2.59155700025656</v>
      </c>
      <c r="F2463" s="53">
        <f>SUMIFS('Ratios_MARAMA-VA'!J:J, 'Ratios_MARAMA-VA'!AA:AA, V2463)</f>
        <v>9.5885030756393298E-3</v>
      </c>
      <c r="G2463" s="53"/>
      <c r="H2463" s="53">
        <f t="shared" si="32"/>
        <v>3.6999005133555168E-3</v>
      </c>
      <c r="I2463" s="53">
        <v>3.01530371888507</v>
      </c>
      <c r="J2463" s="53">
        <v>1.115632377742567E-2</v>
      </c>
      <c r="K2463" s="53">
        <v>3.00027582614893</v>
      </c>
      <c r="L2463" s="53">
        <v>1.1100722069376573E-2</v>
      </c>
      <c r="M2463" s="43" t="s">
        <v>643</v>
      </c>
      <c r="N2463" s="43" t="s">
        <v>341</v>
      </c>
      <c r="O2463" s="43" t="s">
        <v>342</v>
      </c>
      <c r="P2463" s="43" t="s">
        <v>644</v>
      </c>
      <c r="Q2463" s="43" t="s">
        <v>645</v>
      </c>
      <c r="R2463" s="43" t="s">
        <v>646</v>
      </c>
      <c r="S2463" s="43" t="s">
        <v>330</v>
      </c>
      <c r="V2463" s="42" t="s">
        <v>3016</v>
      </c>
      <c r="W2463"/>
    </row>
    <row r="2464" spans="1:23" s="39" customFormat="1" x14ac:dyDescent="0.35">
      <c r="A2464" s="43" t="s">
        <v>497</v>
      </c>
      <c r="B2464" s="54">
        <v>24021</v>
      </c>
      <c r="C2464" s="54" t="s">
        <v>12</v>
      </c>
      <c r="D2464" s="53">
        <v>113.1598</v>
      </c>
      <c r="E2464" s="53">
        <f>SUMIFS('Ratios_MARAMA-VA'!T:T, 'Ratios_MARAMA-VA'!AA:AA, V2464)</f>
        <v>113.159799999886</v>
      </c>
      <c r="F2464" s="53">
        <f>SUMIFS('Ratios_MARAMA-VA'!J:J, 'Ratios_MARAMA-VA'!AA:AA, V2464)</f>
        <v>0.45554677627101098</v>
      </c>
      <c r="G2464" s="53"/>
      <c r="H2464" s="53">
        <f t="shared" si="32"/>
        <v>4.0256944274510023E-3</v>
      </c>
      <c r="I2464" s="53">
        <v>131.66261277228</v>
      </c>
      <c r="J2464" s="53">
        <v>0.53003344654100681</v>
      </c>
      <c r="K2464" s="53">
        <v>131.00642294645601</v>
      </c>
      <c r="L2464" s="53">
        <v>0.52739182681583707</v>
      </c>
      <c r="M2464" s="43" t="s">
        <v>643</v>
      </c>
      <c r="N2464" s="43" t="s">
        <v>341</v>
      </c>
      <c r="O2464" s="43" t="s">
        <v>342</v>
      </c>
      <c r="P2464" s="43" t="s">
        <v>644</v>
      </c>
      <c r="Q2464" s="43" t="s">
        <v>645</v>
      </c>
      <c r="R2464" s="43" t="s">
        <v>646</v>
      </c>
      <c r="S2464" s="43" t="s">
        <v>330</v>
      </c>
      <c r="V2464" s="42" t="s">
        <v>3017</v>
      </c>
      <c r="W2464"/>
    </row>
    <row r="2465" spans="1:23" s="39" customFormat="1" x14ac:dyDescent="0.35">
      <c r="A2465" s="43" t="s">
        <v>497</v>
      </c>
      <c r="B2465" s="54">
        <v>24031</v>
      </c>
      <c r="C2465" s="54" t="s">
        <v>12</v>
      </c>
      <c r="D2465" s="53">
        <v>8.4129729999999991</v>
      </c>
      <c r="E2465" s="53">
        <f>SUMIFS('Ratios_MARAMA-VA'!T:T, 'Ratios_MARAMA-VA'!AA:AA, V2465)</f>
        <v>8.4129729999915899</v>
      </c>
      <c r="F2465" s="53">
        <f>SUMIFS('Ratios_MARAMA-VA'!J:J, 'Ratios_MARAMA-VA'!AA:AA, V2465)</f>
        <v>3.1449324387923999E-2</v>
      </c>
      <c r="G2465" s="53"/>
      <c r="H2465" s="53">
        <f t="shared" si="32"/>
        <v>3.7381939045751647E-3</v>
      </c>
      <c r="I2465" s="53">
        <v>9.7885822205645905</v>
      </c>
      <c r="J2465" s="53">
        <v>3.6591618391347384E-2</v>
      </c>
      <c r="K2465" s="53">
        <v>9.7397971636138507</v>
      </c>
      <c r="L2465" s="53">
        <v>3.6409250388819772E-2</v>
      </c>
      <c r="M2465" s="43" t="s">
        <v>643</v>
      </c>
      <c r="N2465" s="43" t="s">
        <v>341</v>
      </c>
      <c r="O2465" s="43" t="s">
        <v>342</v>
      </c>
      <c r="P2465" s="43" t="s">
        <v>644</v>
      </c>
      <c r="Q2465" s="43" t="s">
        <v>645</v>
      </c>
      <c r="R2465" s="43" t="s">
        <v>646</v>
      </c>
      <c r="S2465" s="43" t="s">
        <v>330</v>
      </c>
      <c r="V2465" s="42" t="s">
        <v>3018</v>
      </c>
      <c r="W2465"/>
    </row>
    <row r="2466" spans="1:23" s="39" customFormat="1" x14ac:dyDescent="0.35">
      <c r="A2466" s="43" t="s">
        <v>497</v>
      </c>
      <c r="B2466" s="54">
        <v>24033</v>
      </c>
      <c r="C2466" s="54" t="s">
        <v>12</v>
      </c>
      <c r="D2466" s="53">
        <v>1.7978670000000001</v>
      </c>
      <c r="E2466" s="53">
        <f>SUMIFS('Ratios_MARAMA-VA'!T:T, 'Ratios_MARAMA-VA'!AA:AA, V2466)</f>
        <v>1.7978669999982</v>
      </c>
      <c r="F2466" s="53">
        <f>SUMIFS('Ratios_MARAMA-VA'!J:J, 'Ratios_MARAMA-VA'!AA:AA, V2466)</f>
        <v>6.6715880991585199E-3</v>
      </c>
      <c r="G2466" s="53"/>
      <c r="H2466" s="53">
        <f t="shared" si="32"/>
        <v>3.7108351725490259E-3</v>
      </c>
      <c r="I2466" s="53">
        <v>2.0918370891169902</v>
      </c>
      <c r="J2466" s="53">
        <v>7.7624626455378978E-3</v>
      </c>
      <c r="K2466" s="53">
        <v>2.08141163737896</v>
      </c>
      <c r="L2466" s="53">
        <v>7.7237755125387029E-3</v>
      </c>
      <c r="M2466" s="43" t="s">
        <v>643</v>
      </c>
      <c r="N2466" s="43" t="s">
        <v>341</v>
      </c>
      <c r="O2466" s="43" t="s">
        <v>342</v>
      </c>
      <c r="P2466" s="43" t="s">
        <v>644</v>
      </c>
      <c r="Q2466" s="43" t="s">
        <v>645</v>
      </c>
      <c r="R2466" s="43" t="s">
        <v>646</v>
      </c>
      <c r="S2466" s="43" t="s">
        <v>330</v>
      </c>
      <c r="V2466" s="42" t="s">
        <v>3019</v>
      </c>
      <c r="W2466"/>
    </row>
    <row r="2467" spans="1:23" s="39" customFormat="1" x14ac:dyDescent="0.35">
      <c r="A2467" s="43" t="s">
        <v>811</v>
      </c>
      <c r="B2467" s="54">
        <v>51059</v>
      </c>
      <c r="C2467" s="54" t="s">
        <v>12</v>
      </c>
      <c r="D2467" s="53">
        <v>0.43318060000000003</v>
      </c>
      <c r="E2467" s="53">
        <f>SUMIFS('Ratios_MARAMA-VA'!T:T, 'Ratios_MARAMA-VA'!AA:AA, V2467)</f>
        <v>0.43318059999956499</v>
      </c>
      <c r="F2467" s="53">
        <f>SUMIFS('Ratios_MARAMA-VA'!J:J, 'Ratios_MARAMA-VA'!AA:AA, V2467)</f>
        <v>1.40942443203965E-3</v>
      </c>
      <c r="G2467" s="53"/>
      <c r="H2467" s="53">
        <f t="shared" si="32"/>
        <v>3.253664711764713E-3</v>
      </c>
      <c r="I2467" s="53">
        <v>0.50401016613906902</v>
      </c>
      <c r="J2467" s="53">
        <v>1.639880091937359E-3</v>
      </c>
      <c r="K2467" s="53">
        <v>0.50149824315525005</v>
      </c>
      <c r="L2467" s="53">
        <v>1.6317071367662366E-3</v>
      </c>
      <c r="M2467" s="43" t="s">
        <v>643</v>
      </c>
      <c r="N2467" s="43" t="s">
        <v>341</v>
      </c>
      <c r="O2467" s="43" t="s">
        <v>342</v>
      </c>
      <c r="P2467" s="43" t="s">
        <v>644</v>
      </c>
      <c r="Q2467" s="43" t="s">
        <v>645</v>
      </c>
      <c r="R2467" s="43" t="s">
        <v>646</v>
      </c>
      <c r="S2467" s="43" t="s">
        <v>330</v>
      </c>
      <c r="V2467" s="42" t="s">
        <v>3034</v>
      </c>
      <c r="W2467"/>
    </row>
    <row r="2468" spans="1:23" s="39" customFormat="1" x14ac:dyDescent="0.35">
      <c r="A2468" s="43" t="s">
        <v>811</v>
      </c>
      <c r="B2468" s="54">
        <v>51107</v>
      </c>
      <c r="C2468" s="54" t="s">
        <v>12</v>
      </c>
      <c r="D2468" s="53">
        <v>9.7765319999999996</v>
      </c>
      <c r="E2468" s="53">
        <f>SUMIFS('Ratios_MARAMA-VA'!T:T, 'Ratios_MARAMA-VA'!AA:AA, V2468)</f>
        <v>9.7765319999902101</v>
      </c>
      <c r="F2468" s="53">
        <f>SUMIFS('Ratios_MARAMA-VA'!J:J, 'Ratios_MARAMA-VA'!AA:AA, V2468)</f>
        <v>3.1631745326706803E-2</v>
      </c>
      <c r="G2468" s="53"/>
      <c r="H2468" s="53">
        <f t="shared" si="32"/>
        <v>3.2354770921568586E-3</v>
      </c>
      <c r="I2468" s="53">
        <v>11.3750974018318</v>
      </c>
      <c r="J2468" s="53">
        <v>3.6803867064679786E-2</v>
      </c>
      <c r="K2468" s="53">
        <v>11.318405353681801</v>
      </c>
      <c r="L2468" s="53">
        <v>3.6620441241583014E-2</v>
      </c>
      <c r="M2468" s="43" t="s">
        <v>643</v>
      </c>
      <c r="N2468" s="43" t="s">
        <v>341</v>
      </c>
      <c r="O2468" s="43" t="s">
        <v>342</v>
      </c>
      <c r="P2468" s="43" t="s">
        <v>644</v>
      </c>
      <c r="Q2468" s="43" t="s">
        <v>645</v>
      </c>
      <c r="R2468" s="43" t="s">
        <v>646</v>
      </c>
      <c r="S2468" s="43" t="s">
        <v>330</v>
      </c>
      <c r="V2468" s="42" t="s">
        <v>3035</v>
      </c>
      <c r="W2468"/>
    </row>
    <row r="2469" spans="1:23" s="39" customFormat="1" x14ac:dyDescent="0.35">
      <c r="A2469" s="43" t="s">
        <v>811</v>
      </c>
      <c r="B2469" s="54">
        <v>51153</v>
      </c>
      <c r="C2469" s="54" t="s">
        <v>12</v>
      </c>
      <c r="D2469" s="53">
        <v>3.6632359999999999</v>
      </c>
      <c r="E2469" s="53">
        <f>SUMIFS('Ratios_MARAMA-VA'!T:T, 'Ratios_MARAMA-VA'!AA:AA, V2469)</f>
        <v>3.6632359996300101</v>
      </c>
      <c r="F2469" s="53">
        <f>SUMIFS('Ratios_MARAMA-VA'!J:J, 'Ratios_MARAMA-VA'!AA:AA, V2469)</f>
        <v>1.1855045987859801E-2</v>
      </c>
      <c r="G2469" s="53"/>
      <c r="H2469" s="53">
        <f t="shared" si="32"/>
        <v>3.2362222879053302E-3</v>
      </c>
      <c r="I2469" s="53">
        <v>4.2622134623910197</v>
      </c>
      <c r="J2469" s="53">
        <v>1.3793470202799965E-2</v>
      </c>
      <c r="K2469" s="53">
        <v>4.2409711290465504</v>
      </c>
      <c r="L2469" s="53">
        <v>1.3724725290183478E-2</v>
      </c>
      <c r="M2469" s="43" t="s">
        <v>643</v>
      </c>
      <c r="N2469" s="43" t="s">
        <v>341</v>
      </c>
      <c r="O2469" s="43" t="s">
        <v>342</v>
      </c>
      <c r="P2469" s="43" t="s">
        <v>644</v>
      </c>
      <c r="Q2469" s="43" t="s">
        <v>645</v>
      </c>
      <c r="R2469" s="43" t="s">
        <v>646</v>
      </c>
      <c r="S2469" s="43" t="s">
        <v>330</v>
      </c>
      <c r="V2469" s="42" t="s">
        <v>3036</v>
      </c>
      <c r="W2469"/>
    </row>
    <row r="2470" spans="1:23" s="39" customFormat="1" x14ac:dyDescent="0.35">
      <c r="A2470" s="43" t="s">
        <v>497</v>
      </c>
      <c r="B2470" s="54">
        <v>24009</v>
      </c>
      <c r="C2470" s="54" t="s">
        <v>12</v>
      </c>
      <c r="D2470" s="53">
        <v>0.60672504000000005</v>
      </c>
      <c r="E2470" s="53">
        <f>SUMIFS('Ratios_MARAMA-VA'!T:T, 'Ratios_MARAMA-VA'!AA:AA, V2470)</f>
        <v>0.60672495999939102</v>
      </c>
      <c r="F2470" s="53">
        <f>SUMIFS('Ratios_MARAMA-VA'!J:J, 'Ratios_MARAMA-VA'!AA:AA, V2470)</f>
        <v>2.2997863006513001E-3</v>
      </c>
      <c r="G2470" s="53"/>
      <c r="H2470" s="53">
        <f t="shared" si="32"/>
        <v>3.7904923190461926E-3</v>
      </c>
      <c r="I2470" s="53">
        <v>0.56504295524799997</v>
      </c>
      <c r="J2470" s="53">
        <v>2.1417909817987055E-3</v>
      </c>
      <c r="K2470" s="53">
        <v>0.53998521440000002</v>
      </c>
      <c r="L2470" s="53">
        <v>2.0468098075817117E-3</v>
      </c>
      <c r="M2470" s="43" t="s">
        <v>658</v>
      </c>
      <c r="N2470" s="43" t="s">
        <v>659</v>
      </c>
      <c r="O2470" s="43" t="s">
        <v>342</v>
      </c>
      <c r="P2470" s="43" t="s">
        <v>660</v>
      </c>
      <c r="Q2470" s="43" t="s">
        <v>661</v>
      </c>
      <c r="R2470" s="43" t="s">
        <v>662</v>
      </c>
      <c r="S2470" s="43" t="s">
        <v>330</v>
      </c>
      <c r="V2470" s="42" t="s">
        <v>3037</v>
      </c>
      <c r="W2470"/>
    </row>
    <row r="2471" spans="1:23" s="39" customFormat="1" x14ac:dyDescent="0.35">
      <c r="A2471" s="43" t="s">
        <v>497</v>
      </c>
      <c r="B2471" s="54">
        <v>24017</v>
      </c>
      <c r="C2471" s="54" t="s">
        <v>12</v>
      </c>
      <c r="D2471" s="53">
        <v>0.91957359999999999</v>
      </c>
      <c r="E2471" s="53">
        <f>SUMIFS('Ratios_MARAMA-VA'!T:T, 'Ratios_MARAMA-VA'!AA:AA, V2471)</f>
        <v>0.91957374399907799</v>
      </c>
      <c r="F2471" s="53">
        <f>SUMIFS('Ratios_MARAMA-VA'!J:J, 'Ratios_MARAMA-VA'!AA:AA, V2471)</f>
        <v>3.47893019607495E-3</v>
      </c>
      <c r="G2471" s="53"/>
      <c r="H2471" s="53">
        <f t="shared" si="32"/>
        <v>3.7831987035054342E-3</v>
      </c>
      <c r="I2471" s="53">
        <v>0.85639902778720001</v>
      </c>
      <c r="J2471" s="53">
        <v>3.2399276916078492E-3</v>
      </c>
      <c r="K2471" s="53">
        <v>0.81842063216000005</v>
      </c>
      <c r="L2471" s="53">
        <v>3.0962478745098099E-3</v>
      </c>
      <c r="M2471" s="43" t="s">
        <v>658</v>
      </c>
      <c r="N2471" s="43" t="s">
        <v>659</v>
      </c>
      <c r="O2471" s="43" t="s">
        <v>342</v>
      </c>
      <c r="P2471" s="43" t="s">
        <v>660</v>
      </c>
      <c r="Q2471" s="43" t="s">
        <v>661</v>
      </c>
      <c r="R2471" s="43" t="s">
        <v>662</v>
      </c>
      <c r="S2471" s="43" t="s">
        <v>330</v>
      </c>
      <c r="V2471" s="42" t="s">
        <v>3038</v>
      </c>
      <c r="W2471"/>
    </row>
    <row r="2472" spans="1:23" s="39" customFormat="1" x14ac:dyDescent="0.35">
      <c r="A2472" s="43" t="s">
        <v>497</v>
      </c>
      <c r="B2472" s="54">
        <v>24021</v>
      </c>
      <c r="C2472" s="54" t="s">
        <v>12</v>
      </c>
      <c r="D2472" s="53">
        <v>24.276679999999999</v>
      </c>
      <c r="E2472" s="53">
        <f>SUMIFS('Ratios_MARAMA-VA'!T:T, 'Ratios_MARAMA-VA'!AA:AA, V2472)</f>
        <v>24.2766855999756</v>
      </c>
      <c r="F2472" s="53">
        <f>SUMIFS('Ratios_MARAMA-VA'!J:J, 'Ratios_MARAMA-VA'!AA:AA, V2472)</f>
        <v>9.43053228757227E-2</v>
      </c>
      <c r="G2472" s="53"/>
      <c r="H2472" s="53">
        <f t="shared" si="32"/>
        <v>3.8846045308515049E-3</v>
      </c>
      <c r="I2472" s="53">
        <v>22.60887729928</v>
      </c>
      <c r="J2472" s="53">
        <v>8.7826547194248816E-2</v>
      </c>
      <c r="K2472" s="53">
        <v>21.606250184</v>
      </c>
      <c r="L2472" s="53">
        <v>8.3931737359477565E-2</v>
      </c>
      <c r="M2472" s="43" t="s">
        <v>658</v>
      </c>
      <c r="N2472" s="43" t="s">
        <v>659</v>
      </c>
      <c r="O2472" s="43" t="s">
        <v>342</v>
      </c>
      <c r="P2472" s="43" t="s">
        <v>660</v>
      </c>
      <c r="Q2472" s="43" t="s">
        <v>661</v>
      </c>
      <c r="R2472" s="43" t="s">
        <v>662</v>
      </c>
      <c r="S2472" s="43" t="s">
        <v>330</v>
      </c>
      <c r="V2472" s="42" t="s">
        <v>3039</v>
      </c>
      <c r="W2472"/>
    </row>
    <row r="2473" spans="1:23" s="39" customFormat="1" x14ac:dyDescent="0.35">
      <c r="A2473" s="43" t="s">
        <v>497</v>
      </c>
      <c r="B2473" s="54">
        <v>24031</v>
      </c>
      <c r="C2473" s="54" t="s">
        <v>12</v>
      </c>
      <c r="D2473" s="53">
        <v>2.0194648000000002</v>
      </c>
      <c r="E2473" s="53">
        <f>SUMIFS('Ratios_MARAMA-VA'!T:T, 'Ratios_MARAMA-VA'!AA:AA, V2473)</f>
        <v>2.0194642719979701</v>
      </c>
      <c r="F2473" s="53">
        <f>SUMIFS('Ratios_MARAMA-VA'!J:J, 'Ratios_MARAMA-VA'!AA:AA, V2473)</f>
        <v>7.78617934639746E-3</v>
      </c>
      <c r="G2473" s="53"/>
      <c r="H2473" s="53">
        <f t="shared" si="32"/>
        <v>3.8555667730106229E-3</v>
      </c>
      <c r="I2473" s="53">
        <v>1.8807270765135999</v>
      </c>
      <c r="J2473" s="53">
        <v>7.2512688253072435E-3</v>
      </c>
      <c r="K2473" s="53">
        <v>1.7973232020800001</v>
      </c>
      <c r="L2473" s="53">
        <v>6.9296996183007059E-3</v>
      </c>
      <c r="M2473" s="43" t="s">
        <v>658</v>
      </c>
      <c r="N2473" s="43" t="s">
        <v>659</v>
      </c>
      <c r="O2473" s="43" t="s">
        <v>342</v>
      </c>
      <c r="P2473" s="43" t="s">
        <v>660</v>
      </c>
      <c r="Q2473" s="43" t="s">
        <v>661</v>
      </c>
      <c r="R2473" s="43" t="s">
        <v>662</v>
      </c>
      <c r="S2473" s="43" t="s">
        <v>330</v>
      </c>
      <c r="V2473" s="42" t="s">
        <v>3040</v>
      </c>
      <c r="W2473"/>
    </row>
    <row r="2474" spans="1:23" s="39" customFormat="1" x14ac:dyDescent="0.35">
      <c r="A2474" s="43" t="s">
        <v>497</v>
      </c>
      <c r="B2474" s="54">
        <v>24033</v>
      </c>
      <c r="C2474" s="54" t="s">
        <v>12</v>
      </c>
      <c r="D2474" s="53">
        <v>1.0153080000000001</v>
      </c>
      <c r="E2474" s="53">
        <f>SUMIFS('Ratios_MARAMA-VA'!T:T, 'Ratios_MARAMA-VA'!AA:AA, V2474)</f>
        <v>1.0153082319989799</v>
      </c>
      <c r="F2474" s="53">
        <f>SUMIFS('Ratios_MARAMA-VA'!J:J, 'Ratios_MARAMA-VA'!AA:AA, V2474)</f>
        <v>3.8615869281007102E-3</v>
      </c>
      <c r="G2474" s="53"/>
      <c r="H2474" s="53">
        <f t="shared" si="32"/>
        <v>3.8033641473563763E-3</v>
      </c>
      <c r="I2474" s="53">
        <v>0.94555655646159997</v>
      </c>
      <c r="J2474" s="53">
        <v>3.5962959061438043E-3</v>
      </c>
      <c r="K2474" s="53">
        <v>0.90362432648000002</v>
      </c>
      <c r="L2474" s="53">
        <v>3.4368123660130849E-3</v>
      </c>
      <c r="M2474" s="43" t="s">
        <v>658</v>
      </c>
      <c r="N2474" s="43" t="s">
        <v>659</v>
      </c>
      <c r="O2474" s="43" t="s">
        <v>342</v>
      </c>
      <c r="P2474" s="43" t="s">
        <v>660</v>
      </c>
      <c r="Q2474" s="43" t="s">
        <v>661</v>
      </c>
      <c r="R2474" s="43" t="s">
        <v>662</v>
      </c>
      <c r="S2474" s="43" t="s">
        <v>330</v>
      </c>
      <c r="V2474" s="42" t="s">
        <v>3041</v>
      </c>
      <c r="W2474"/>
    </row>
    <row r="2475" spans="1:23" s="39" customFormat="1" x14ac:dyDescent="0.35">
      <c r="A2475" s="43" t="s">
        <v>811</v>
      </c>
      <c r="B2475" s="54">
        <v>51059</v>
      </c>
      <c r="C2475" s="54" t="s">
        <v>12</v>
      </c>
      <c r="D2475" s="53">
        <v>0.42879624</v>
      </c>
      <c r="E2475" s="53">
        <f>SUMIFS('Ratios_MARAMA-VA'!T:T, 'Ratios_MARAMA-VA'!AA:AA, V2475)</f>
        <v>0.428796247999569</v>
      </c>
      <c r="F2475" s="53">
        <f>SUMIFS('Ratios_MARAMA-VA'!J:J, 'Ratios_MARAMA-VA'!AA:AA, V2475)</f>
        <v>1.63838755555391E-3</v>
      </c>
      <c r="G2475" s="53"/>
      <c r="H2475" s="53">
        <f t="shared" si="32"/>
        <v>3.8208999337036101E-3</v>
      </c>
      <c r="I2475" s="53">
        <v>0.3993379457624</v>
      </c>
      <c r="J2475" s="53">
        <v>1.5258303304888901E-3</v>
      </c>
      <c r="K2475" s="53">
        <v>0.38162866072000001</v>
      </c>
      <c r="L2475" s="53">
        <v>1.4581649244444455E-3</v>
      </c>
      <c r="M2475" s="43" t="s">
        <v>658</v>
      </c>
      <c r="N2475" s="43" t="s">
        <v>659</v>
      </c>
      <c r="O2475" s="43" t="s">
        <v>342</v>
      </c>
      <c r="P2475" s="43" t="s">
        <v>660</v>
      </c>
      <c r="Q2475" s="43" t="s">
        <v>661</v>
      </c>
      <c r="R2475" s="43" t="s">
        <v>662</v>
      </c>
      <c r="S2475" s="43" t="s">
        <v>330</v>
      </c>
      <c r="V2475" s="42" t="s">
        <v>3042</v>
      </c>
      <c r="W2475"/>
    </row>
    <row r="2476" spans="1:23" s="39" customFormat="1" x14ac:dyDescent="0.35">
      <c r="A2476" s="43" t="s">
        <v>811</v>
      </c>
      <c r="B2476" s="54">
        <v>51107</v>
      </c>
      <c r="C2476" s="54" t="s">
        <v>12</v>
      </c>
      <c r="D2476" s="53">
        <v>9.1223679999999998</v>
      </c>
      <c r="E2476" s="53">
        <f>SUMIFS('Ratios_MARAMA-VA'!T:T, 'Ratios_MARAMA-VA'!AA:AA, V2476)</f>
        <v>9.1223657599908492</v>
      </c>
      <c r="F2476" s="53">
        <f>SUMIFS('Ratios_MARAMA-VA'!J:J, 'Ratios_MARAMA-VA'!AA:AA, V2476)</f>
        <v>3.5129108496696898E-2</v>
      </c>
      <c r="G2476" s="53"/>
      <c r="H2476" s="53">
        <f t="shared" si="32"/>
        <v>3.850877000653407E-3</v>
      </c>
      <c r="I2476" s="53">
        <v>8.4956592322880002</v>
      </c>
      <c r="J2476" s="53">
        <v>3.2715738743006643E-2</v>
      </c>
      <c r="K2476" s="53">
        <v>8.1189055264000007</v>
      </c>
      <c r="L2476" s="53">
        <v>3.1264906562091604E-2</v>
      </c>
      <c r="M2476" s="43" t="s">
        <v>658</v>
      </c>
      <c r="N2476" s="43" t="s">
        <v>659</v>
      </c>
      <c r="O2476" s="43" t="s">
        <v>342</v>
      </c>
      <c r="P2476" s="43" t="s">
        <v>660</v>
      </c>
      <c r="Q2476" s="43" t="s">
        <v>661</v>
      </c>
      <c r="R2476" s="43" t="s">
        <v>662</v>
      </c>
      <c r="S2476" s="43" t="s">
        <v>330</v>
      </c>
      <c r="V2476" s="42" t="s">
        <v>3043</v>
      </c>
      <c r="W2476"/>
    </row>
    <row r="2477" spans="1:23" s="39" customFormat="1" x14ac:dyDescent="0.35">
      <c r="A2477" s="43" t="s">
        <v>811</v>
      </c>
      <c r="B2477" s="54">
        <v>51153</v>
      </c>
      <c r="C2477" s="54" t="s">
        <v>12</v>
      </c>
      <c r="D2477" s="53">
        <v>1.1221768000000001</v>
      </c>
      <c r="E2477" s="53">
        <f>SUMIFS('Ratios_MARAMA-VA'!T:T, 'Ratios_MARAMA-VA'!AA:AA, V2477)</f>
        <v>1.1221771359988699</v>
      </c>
      <c r="F2477" s="53">
        <f>SUMIFS('Ratios_MARAMA-VA'!J:J, 'Ratios_MARAMA-VA'!AA:AA, V2477)</f>
        <v>4.2655053594728596E-3</v>
      </c>
      <c r="G2477" s="53"/>
      <c r="H2477" s="53">
        <f t="shared" si="32"/>
        <v>3.8010980821455223E-3</v>
      </c>
      <c r="I2477" s="53">
        <v>1.0450835667567999</v>
      </c>
      <c r="J2477" s="53">
        <v>3.9724651412810742E-3</v>
      </c>
      <c r="K2477" s="53">
        <v>0.99873765104000001</v>
      </c>
      <c r="L2477" s="53">
        <v>3.796299769934668E-3</v>
      </c>
      <c r="M2477" s="43" t="s">
        <v>658</v>
      </c>
      <c r="N2477" s="43" t="s">
        <v>659</v>
      </c>
      <c r="O2477" s="43" t="s">
        <v>342</v>
      </c>
      <c r="P2477" s="43" t="s">
        <v>660</v>
      </c>
      <c r="Q2477" s="43" t="s">
        <v>661</v>
      </c>
      <c r="R2477" s="43" t="s">
        <v>662</v>
      </c>
      <c r="S2477" s="43" t="s">
        <v>330</v>
      </c>
      <c r="V2477" s="42" t="s">
        <v>3044</v>
      </c>
      <c r="W2477"/>
    </row>
    <row r="2478" spans="1:23" s="39" customFormat="1" x14ac:dyDescent="0.35">
      <c r="A2478" s="43" t="s">
        <v>497</v>
      </c>
      <c r="B2478" s="54">
        <v>24009</v>
      </c>
      <c r="C2478" s="54" t="s">
        <v>12</v>
      </c>
      <c r="D2478" s="53">
        <v>4.8670103999999999E-2</v>
      </c>
      <c r="E2478" s="53">
        <f>SUMIFS('Ratios_MARAMA-VA'!T:T, 'Ratios_MARAMA-VA'!AA:AA, V2478)</f>
        <v>4.8670095999951403E-2</v>
      </c>
      <c r="F2478" s="53">
        <f>SUMIFS('Ratios_MARAMA-VA'!J:J, 'Ratios_MARAMA-VA'!AA:AA, V2478)</f>
        <v>1.4179112679724401E-4</v>
      </c>
      <c r="G2478" s="53"/>
      <c r="H2478" s="53">
        <f t="shared" ref="H2478:H2509" si="33">F2478/E2478</f>
        <v>2.9133110154002076E-3</v>
      </c>
      <c r="I2478" s="53">
        <v>4.8670096000000003E-2</v>
      </c>
      <c r="J2478" s="53">
        <v>1.417911267973856E-4</v>
      </c>
      <c r="K2478" s="53">
        <v>4.8670096000000003E-2</v>
      </c>
      <c r="L2478" s="53">
        <v>1.417911267973856E-4</v>
      </c>
      <c r="M2478" s="43" t="s">
        <v>674</v>
      </c>
      <c r="N2478" s="43" t="s">
        <v>659</v>
      </c>
      <c r="O2478" s="43" t="s">
        <v>342</v>
      </c>
      <c r="P2478" s="43" t="s">
        <v>660</v>
      </c>
      <c r="Q2478" s="43" t="s">
        <v>675</v>
      </c>
      <c r="R2478" s="43" t="s">
        <v>676</v>
      </c>
      <c r="S2478" s="43" t="s">
        <v>330</v>
      </c>
      <c r="V2478" s="42" t="s">
        <v>3045</v>
      </c>
      <c r="W2478"/>
    </row>
    <row r="2479" spans="1:23" s="39" customFormat="1" x14ac:dyDescent="0.35">
      <c r="A2479" s="43" t="s">
        <v>497</v>
      </c>
      <c r="B2479" s="54">
        <v>24017</v>
      </c>
      <c r="C2479" s="54" t="s">
        <v>12</v>
      </c>
      <c r="D2479" s="53">
        <v>7.0833463999999999E-2</v>
      </c>
      <c r="E2479" s="53">
        <f>SUMIFS('Ratios_MARAMA-VA'!T:T, 'Ratios_MARAMA-VA'!AA:AA, V2479)</f>
        <v>7.0833451999929201E-2</v>
      </c>
      <c r="F2479" s="53">
        <f>SUMIFS('Ratios_MARAMA-VA'!J:J, 'Ratios_MARAMA-VA'!AA:AA, V2479)</f>
        <v>2.0608383267953199E-4</v>
      </c>
      <c r="G2479" s="53"/>
      <c r="H2479" s="53">
        <f t="shared" si="33"/>
        <v>2.9094139401781233E-3</v>
      </c>
      <c r="I2479" s="53">
        <v>7.0833451999999894E-2</v>
      </c>
      <c r="J2479" s="53">
        <v>2.0608383267973766E-4</v>
      </c>
      <c r="K2479" s="53">
        <v>7.0833451999999894E-2</v>
      </c>
      <c r="L2479" s="53">
        <v>2.0608383267973766E-4</v>
      </c>
      <c r="M2479" s="43" t="s">
        <v>674</v>
      </c>
      <c r="N2479" s="43" t="s">
        <v>659</v>
      </c>
      <c r="O2479" s="43" t="s">
        <v>342</v>
      </c>
      <c r="P2479" s="43" t="s">
        <v>660</v>
      </c>
      <c r="Q2479" s="43" t="s">
        <v>675</v>
      </c>
      <c r="R2479" s="43" t="s">
        <v>676</v>
      </c>
      <c r="S2479" s="43" t="s">
        <v>330</v>
      </c>
      <c r="V2479" s="42" t="s">
        <v>3046</v>
      </c>
      <c r="W2479"/>
    </row>
    <row r="2480" spans="1:23" s="39" customFormat="1" x14ac:dyDescent="0.35">
      <c r="A2480" s="43" t="s">
        <v>497</v>
      </c>
      <c r="B2480" s="54">
        <v>24021</v>
      </c>
      <c r="C2480" s="54" t="s">
        <v>12</v>
      </c>
      <c r="D2480" s="53">
        <v>1.3784111999999999</v>
      </c>
      <c r="E2480" s="53">
        <f>SUMIFS('Ratios_MARAMA-VA'!T:T, 'Ratios_MARAMA-VA'!AA:AA, V2480)</f>
        <v>1.3784108959986101</v>
      </c>
      <c r="F2480" s="53">
        <f>SUMIFS('Ratios_MARAMA-VA'!J:J, 'Ratios_MARAMA-VA'!AA:AA, V2480)</f>
        <v>4.1303477124141601E-3</v>
      </c>
      <c r="G2480" s="53"/>
      <c r="H2480" s="53">
        <f t="shared" si="33"/>
        <v>2.9964560817127527E-3</v>
      </c>
      <c r="I2480" s="53">
        <v>1.3784108960000001</v>
      </c>
      <c r="J2480" s="53">
        <v>4.1303477124183252E-3</v>
      </c>
      <c r="K2480" s="53">
        <v>1.3784108960000001</v>
      </c>
      <c r="L2480" s="53">
        <v>4.1303477124183252E-3</v>
      </c>
      <c r="M2480" s="43" t="s">
        <v>674</v>
      </c>
      <c r="N2480" s="43" t="s">
        <v>659</v>
      </c>
      <c r="O2480" s="43" t="s">
        <v>342</v>
      </c>
      <c r="P2480" s="43" t="s">
        <v>660</v>
      </c>
      <c r="Q2480" s="43" t="s">
        <v>675</v>
      </c>
      <c r="R2480" s="43" t="s">
        <v>676</v>
      </c>
      <c r="S2480" s="43" t="s">
        <v>330</v>
      </c>
      <c r="V2480" s="42" t="s">
        <v>3047</v>
      </c>
      <c r="W2480"/>
    </row>
    <row r="2481" spans="1:23" s="39" customFormat="1" x14ac:dyDescent="0.35">
      <c r="A2481" s="43" t="s">
        <v>497</v>
      </c>
      <c r="B2481" s="54">
        <v>24031</v>
      </c>
      <c r="C2481" s="54" t="s">
        <v>12</v>
      </c>
      <c r="D2481" s="53">
        <v>0.10858464</v>
      </c>
      <c r="E2481" s="53">
        <f>SUMIFS('Ratios_MARAMA-VA'!T:T, 'Ratios_MARAMA-VA'!AA:AA, V2481)</f>
        <v>0.108584674399891</v>
      </c>
      <c r="F2481" s="53">
        <f>SUMIFS('Ratios_MARAMA-VA'!J:J, 'Ratios_MARAMA-VA'!AA:AA, V2481)</f>
        <v>3.1963325490164102E-4</v>
      </c>
      <c r="G2481" s="53"/>
      <c r="H2481" s="53">
        <f t="shared" si="33"/>
        <v>2.9436313795491004E-3</v>
      </c>
      <c r="I2481" s="53">
        <v>0.1085846744</v>
      </c>
      <c r="J2481" s="53">
        <v>3.1963325490196189E-4</v>
      </c>
      <c r="K2481" s="53">
        <v>0.1085846744</v>
      </c>
      <c r="L2481" s="53">
        <v>3.1963325490196189E-4</v>
      </c>
      <c r="M2481" s="43" t="s">
        <v>674</v>
      </c>
      <c r="N2481" s="43" t="s">
        <v>659</v>
      </c>
      <c r="O2481" s="43" t="s">
        <v>342</v>
      </c>
      <c r="P2481" s="43" t="s">
        <v>660</v>
      </c>
      <c r="Q2481" s="43" t="s">
        <v>675</v>
      </c>
      <c r="R2481" s="43" t="s">
        <v>676</v>
      </c>
      <c r="S2481" s="43" t="s">
        <v>330</v>
      </c>
      <c r="V2481" s="42" t="s">
        <v>3048</v>
      </c>
      <c r="W2481"/>
    </row>
    <row r="2482" spans="1:23" s="39" customFormat="1" x14ac:dyDescent="0.35">
      <c r="A2482" s="43" t="s">
        <v>497</v>
      </c>
      <c r="B2482" s="54">
        <v>24033</v>
      </c>
      <c r="C2482" s="54" t="s">
        <v>12</v>
      </c>
      <c r="D2482" s="53">
        <v>5.9823095999999999E-2</v>
      </c>
      <c r="E2482" s="53">
        <f>SUMIFS('Ratios_MARAMA-VA'!T:T, 'Ratios_MARAMA-VA'!AA:AA, V2482)</f>
        <v>5.9823095999939999E-2</v>
      </c>
      <c r="F2482" s="53">
        <f>SUMIFS('Ratios_MARAMA-VA'!J:J, 'Ratios_MARAMA-VA'!AA:AA, V2482)</f>
        <v>1.7489833202596899E-4</v>
      </c>
      <c r="G2482" s="53"/>
      <c r="H2482" s="53">
        <f t="shared" si="33"/>
        <v>2.9235921194406991E-3</v>
      </c>
      <c r="I2482" s="53">
        <v>5.9823095999999999E-2</v>
      </c>
      <c r="J2482" s="53">
        <v>1.7489833202614442E-4</v>
      </c>
      <c r="K2482" s="53">
        <v>5.9823095999999999E-2</v>
      </c>
      <c r="L2482" s="53">
        <v>1.7489833202614442E-4</v>
      </c>
      <c r="M2482" s="43" t="s">
        <v>674</v>
      </c>
      <c r="N2482" s="43" t="s">
        <v>659</v>
      </c>
      <c r="O2482" s="43" t="s">
        <v>342</v>
      </c>
      <c r="P2482" s="43" t="s">
        <v>660</v>
      </c>
      <c r="Q2482" s="43" t="s">
        <v>675</v>
      </c>
      <c r="R2482" s="43" t="s">
        <v>676</v>
      </c>
      <c r="S2482" s="43" t="s">
        <v>330</v>
      </c>
      <c r="V2482" s="42" t="s">
        <v>3049</v>
      </c>
      <c r="W2482"/>
    </row>
    <row r="2483" spans="1:23" s="39" customFormat="1" x14ac:dyDescent="0.35">
      <c r="A2483" s="43" t="s">
        <v>811</v>
      </c>
      <c r="B2483" s="54">
        <v>51059</v>
      </c>
      <c r="C2483" s="54" t="s">
        <v>12</v>
      </c>
      <c r="D2483" s="53">
        <v>8.2753600000000007E-3</v>
      </c>
      <c r="E2483" s="53">
        <f>SUMIFS('Ratios_MARAMA-VA'!T:T, 'Ratios_MARAMA-VA'!AA:AA, V2483)</f>
        <v>8.2753595999917207E-3</v>
      </c>
      <c r="F2483" s="53">
        <f>SUMIFS('Ratios_MARAMA-VA'!J:J, 'Ratios_MARAMA-VA'!AA:AA, V2483)</f>
        <v>2.4161530065335301E-5</v>
      </c>
      <c r="G2483" s="53"/>
      <c r="H2483" s="53">
        <f t="shared" si="33"/>
        <v>2.9196954855423411E-3</v>
      </c>
      <c r="I2483" s="53">
        <v>8.2753596000000006E-3</v>
      </c>
      <c r="J2483" s="53">
        <v>2.4161530065359476E-5</v>
      </c>
      <c r="K2483" s="53">
        <v>8.2753596000000006E-3</v>
      </c>
      <c r="L2483" s="53">
        <v>2.4161530065359476E-5</v>
      </c>
      <c r="M2483" s="43" t="s">
        <v>674</v>
      </c>
      <c r="N2483" s="43" t="s">
        <v>659</v>
      </c>
      <c r="O2483" s="43" t="s">
        <v>342</v>
      </c>
      <c r="P2483" s="43" t="s">
        <v>660</v>
      </c>
      <c r="Q2483" s="43" t="s">
        <v>675</v>
      </c>
      <c r="R2483" s="43" t="s">
        <v>676</v>
      </c>
      <c r="S2483" s="43" t="s">
        <v>330</v>
      </c>
      <c r="V2483" s="42" t="s">
        <v>3050</v>
      </c>
      <c r="W2483"/>
    </row>
    <row r="2484" spans="1:23" s="39" customFormat="1" x14ac:dyDescent="0.35">
      <c r="A2484" s="43" t="s">
        <v>811</v>
      </c>
      <c r="B2484" s="54">
        <v>51107</v>
      </c>
      <c r="C2484" s="54" t="s">
        <v>12</v>
      </c>
      <c r="D2484" s="53">
        <v>0.20940239999999999</v>
      </c>
      <c r="E2484" s="53">
        <f>SUMIFS('Ratios_MARAMA-VA'!T:T, 'Ratios_MARAMA-VA'!AA:AA, V2484)</f>
        <v>0.20940243999979</v>
      </c>
      <c r="F2484" s="53">
        <f>SUMIFS('Ratios_MARAMA-VA'!J:J, 'Ratios_MARAMA-VA'!AA:AA, V2484)</f>
        <v>6.2282849673140099E-4</v>
      </c>
      <c r="G2484" s="53"/>
      <c r="H2484" s="53">
        <f t="shared" si="33"/>
        <v>2.9743134642176358E-3</v>
      </c>
      <c r="I2484" s="53">
        <v>0.20940244</v>
      </c>
      <c r="J2484" s="53">
        <v>6.228284967320256E-4</v>
      </c>
      <c r="K2484" s="53">
        <v>0.20940244</v>
      </c>
      <c r="L2484" s="53">
        <v>6.228284967320256E-4</v>
      </c>
      <c r="M2484" s="43" t="s">
        <v>674</v>
      </c>
      <c r="N2484" s="43" t="s">
        <v>659</v>
      </c>
      <c r="O2484" s="43" t="s">
        <v>342</v>
      </c>
      <c r="P2484" s="43" t="s">
        <v>660</v>
      </c>
      <c r="Q2484" s="43" t="s">
        <v>675</v>
      </c>
      <c r="R2484" s="43" t="s">
        <v>676</v>
      </c>
      <c r="S2484" s="43" t="s">
        <v>330</v>
      </c>
      <c r="V2484" s="42" t="s">
        <v>3051</v>
      </c>
      <c r="W2484"/>
    </row>
    <row r="2485" spans="1:23" s="39" customFormat="1" x14ac:dyDescent="0.35">
      <c r="A2485" s="43" t="s">
        <v>811</v>
      </c>
      <c r="B2485" s="54">
        <v>51153</v>
      </c>
      <c r="C2485" s="54" t="s">
        <v>12</v>
      </c>
      <c r="D2485" s="53">
        <v>4.8065087999999999E-2</v>
      </c>
      <c r="E2485" s="53">
        <f>SUMIFS('Ratios_MARAMA-VA'!T:T, 'Ratios_MARAMA-VA'!AA:AA, V2485)</f>
        <v>4.8065071999951997E-2</v>
      </c>
      <c r="F2485" s="53">
        <f>SUMIFS('Ratios_MARAMA-VA'!J:J, 'Ratios_MARAMA-VA'!AA:AA, V2485)</f>
        <v>1.4001857254887899E-4</v>
      </c>
      <c r="G2485" s="53"/>
      <c r="H2485" s="53">
        <f t="shared" si="33"/>
        <v>2.9131043962447164E-3</v>
      </c>
      <c r="I2485" s="53">
        <v>4.8065072E-2</v>
      </c>
      <c r="J2485" s="53">
        <v>1.4001857254901883E-4</v>
      </c>
      <c r="K2485" s="53">
        <v>4.8065072E-2</v>
      </c>
      <c r="L2485" s="53">
        <v>1.4001857254901883E-4</v>
      </c>
      <c r="M2485" s="43" t="s">
        <v>674</v>
      </c>
      <c r="N2485" s="43" t="s">
        <v>659</v>
      </c>
      <c r="O2485" s="43" t="s">
        <v>342</v>
      </c>
      <c r="P2485" s="43" t="s">
        <v>660</v>
      </c>
      <c r="Q2485" s="43" t="s">
        <v>675</v>
      </c>
      <c r="R2485" s="43" t="s">
        <v>676</v>
      </c>
      <c r="S2485" s="43" t="s">
        <v>330</v>
      </c>
      <c r="V2485" s="42" t="s">
        <v>3052</v>
      </c>
      <c r="W2485"/>
    </row>
    <row r="2486" spans="1:23" s="39" customFormat="1" x14ac:dyDescent="0.35">
      <c r="A2486" s="43" t="s">
        <v>497</v>
      </c>
      <c r="B2486" s="54">
        <v>24009</v>
      </c>
      <c r="C2486" s="54" t="s">
        <v>12</v>
      </c>
      <c r="D2486" s="53">
        <v>9.4873040000000002E-3</v>
      </c>
      <c r="E2486" s="53">
        <f>SUMIFS('Ratios_MARAMA-VA'!T:T, 'Ratios_MARAMA-VA'!AA:AA, V2486)</f>
        <v>9.4873003999904806E-3</v>
      </c>
      <c r="F2486" s="53">
        <f>SUMIFS('Ratios_MARAMA-VA'!J:J, 'Ratios_MARAMA-VA'!AA:AA, V2486)</f>
        <v>2.96447163398395E-5</v>
      </c>
      <c r="G2486" s="53"/>
      <c r="H2486" s="53">
        <f t="shared" si="33"/>
        <v>3.1246735203903993E-3</v>
      </c>
      <c r="I2486" s="53">
        <v>9.4873003999999001E-3</v>
      </c>
      <c r="J2486" s="53">
        <v>2.9644716339868932E-5</v>
      </c>
      <c r="K2486" s="53">
        <v>9.4873003999999001E-3</v>
      </c>
      <c r="L2486" s="53">
        <v>2.9644716339868932E-5</v>
      </c>
      <c r="M2486" s="43" t="s">
        <v>669</v>
      </c>
      <c r="N2486" s="43" t="s">
        <v>659</v>
      </c>
      <c r="O2486" s="43" t="s">
        <v>342</v>
      </c>
      <c r="P2486" s="43" t="s">
        <v>660</v>
      </c>
      <c r="Q2486" s="43" t="s">
        <v>670</v>
      </c>
      <c r="R2486" s="43" t="s">
        <v>671</v>
      </c>
      <c r="S2486" s="43" t="s">
        <v>330</v>
      </c>
      <c r="V2486" s="42" t="s">
        <v>3053</v>
      </c>
      <c r="W2486"/>
    </row>
    <row r="2487" spans="1:23" s="39" customFormat="1" x14ac:dyDescent="0.35">
      <c r="A2487" s="43" t="s">
        <v>497</v>
      </c>
      <c r="B2487" s="54">
        <v>24017</v>
      </c>
      <c r="C2487" s="54" t="s">
        <v>12</v>
      </c>
      <c r="D2487" s="53">
        <v>8.582592E-2</v>
      </c>
      <c r="E2487" s="53">
        <f>SUMIFS('Ratios_MARAMA-VA'!T:T, 'Ratios_MARAMA-VA'!AA:AA, V2487)</f>
        <v>8.5825938399914301E-2</v>
      </c>
      <c r="F2487" s="53">
        <f>SUMIFS('Ratios_MARAMA-VA'!J:J, 'Ratios_MARAMA-VA'!AA:AA, V2487)</f>
        <v>2.68300392156594E-4</v>
      </c>
      <c r="G2487" s="53"/>
      <c r="H2487" s="53">
        <f t="shared" si="33"/>
        <v>3.1260991392418249E-3</v>
      </c>
      <c r="I2487" s="53">
        <v>8.5825938399999996E-2</v>
      </c>
      <c r="J2487" s="53">
        <v>2.6830039215686185E-4</v>
      </c>
      <c r="K2487" s="53">
        <v>8.5825938399999996E-2</v>
      </c>
      <c r="L2487" s="53">
        <v>2.6830039215686185E-4</v>
      </c>
      <c r="M2487" s="43" t="s">
        <v>669</v>
      </c>
      <c r="N2487" s="43" t="s">
        <v>659</v>
      </c>
      <c r="O2487" s="43" t="s">
        <v>342</v>
      </c>
      <c r="P2487" s="43" t="s">
        <v>660</v>
      </c>
      <c r="Q2487" s="43" t="s">
        <v>670</v>
      </c>
      <c r="R2487" s="43" t="s">
        <v>671</v>
      </c>
      <c r="S2487" s="43" t="s">
        <v>330</v>
      </c>
      <c r="V2487" s="42" t="s">
        <v>3054</v>
      </c>
      <c r="W2487"/>
    </row>
    <row r="2488" spans="1:23" s="39" customFormat="1" x14ac:dyDescent="0.35">
      <c r="A2488" s="43" t="s">
        <v>497</v>
      </c>
      <c r="B2488" s="54">
        <v>24021</v>
      </c>
      <c r="C2488" s="54" t="s">
        <v>12</v>
      </c>
      <c r="D2488" s="53">
        <v>1.5301568E-2</v>
      </c>
      <c r="E2488" s="53">
        <f>SUMIFS('Ratios_MARAMA-VA'!T:T, 'Ratios_MARAMA-VA'!AA:AA, V2488)</f>
        <v>1.53015746999846E-2</v>
      </c>
      <c r="F2488" s="53">
        <f>SUMIFS('Ratios_MARAMA-VA'!J:J, 'Ratios_MARAMA-VA'!AA:AA, V2488)</f>
        <v>4.9068047058774302E-5</v>
      </c>
      <c r="G2488" s="53"/>
      <c r="H2488" s="53">
        <f t="shared" si="33"/>
        <v>3.2067318573965912E-3</v>
      </c>
      <c r="I2488" s="53">
        <v>1.53015746999999E-2</v>
      </c>
      <c r="J2488" s="53">
        <v>4.9068047058823369E-5</v>
      </c>
      <c r="K2488" s="53">
        <v>1.53015746999999E-2</v>
      </c>
      <c r="L2488" s="53">
        <v>4.9068047058823369E-5</v>
      </c>
      <c r="M2488" s="43" t="s">
        <v>669</v>
      </c>
      <c r="N2488" s="43" t="s">
        <v>659</v>
      </c>
      <c r="O2488" s="43" t="s">
        <v>342</v>
      </c>
      <c r="P2488" s="43" t="s">
        <v>660</v>
      </c>
      <c r="Q2488" s="43" t="s">
        <v>670</v>
      </c>
      <c r="R2488" s="43" t="s">
        <v>671</v>
      </c>
      <c r="S2488" s="43" t="s">
        <v>330</v>
      </c>
      <c r="V2488" s="42" t="s">
        <v>3055</v>
      </c>
      <c r="W2488"/>
    </row>
    <row r="2489" spans="1:23" s="39" customFormat="1" x14ac:dyDescent="0.35">
      <c r="A2489" s="43" t="s">
        <v>497</v>
      </c>
      <c r="B2489" s="54">
        <v>24031</v>
      </c>
      <c r="C2489" s="54" t="s">
        <v>12</v>
      </c>
      <c r="D2489" s="53">
        <v>0.48109000000000002</v>
      </c>
      <c r="E2489" s="53">
        <f>SUMIFS('Ratios_MARAMA-VA'!T:T, 'Ratios_MARAMA-VA'!AA:AA, V2489)</f>
        <v>0.48109015199951899</v>
      </c>
      <c r="F2489" s="53">
        <f>SUMIFS('Ratios_MARAMA-VA'!J:J, 'Ratios_MARAMA-VA'!AA:AA, V2489)</f>
        <v>1.5283941960768999E-3</v>
      </c>
      <c r="G2489" s="53"/>
      <c r="H2489" s="53">
        <f t="shared" si="33"/>
        <v>3.1769392695413729E-3</v>
      </c>
      <c r="I2489" s="53">
        <v>0.48109015199999999</v>
      </c>
      <c r="J2489" s="53">
        <v>1.528394196078428E-3</v>
      </c>
      <c r="K2489" s="53">
        <v>0.48109015199999999</v>
      </c>
      <c r="L2489" s="53">
        <v>1.528394196078428E-3</v>
      </c>
      <c r="M2489" s="43" t="s">
        <v>669</v>
      </c>
      <c r="N2489" s="43" t="s">
        <v>659</v>
      </c>
      <c r="O2489" s="43" t="s">
        <v>342</v>
      </c>
      <c r="P2489" s="43" t="s">
        <v>660</v>
      </c>
      <c r="Q2489" s="43" t="s">
        <v>670</v>
      </c>
      <c r="R2489" s="43" t="s">
        <v>671</v>
      </c>
      <c r="S2489" s="43" t="s">
        <v>330</v>
      </c>
      <c r="V2489" s="42" t="s">
        <v>3056</v>
      </c>
      <c r="W2489"/>
    </row>
    <row r="2490" spans="1:23" s="39" customFormat="1" x14ac:dyDescent="0.35">
      <c r="A2490" s="43" t="s">
        <v>497</v>
      </c>
      <c r="B2490" s="54">
        <v>24033</v>
      </c>
      <c r="C2490" s="54" t="s">
        <v>12</v>
      </c>
      <c r="D2490" s="53">
        <v>5.8207080000000001E-2</v>
      </c>
      <c r="E2490" s="53">
        <f>SUMIFS('Ratios_MARAMA-VA'!T:T, 'Ratios_MARAMA-VA'!AA:AA, V2490)</f>
        <v>5.82071159999418E-2</v>
      </c>
      <c r="F2490" s="53">
        <f>SUMIFS('Ratios_MARAMA-VA'!J:J, 'Ratios_MARAMA-VA'!AA:AA, V2490)</f>
        <v>1.8317516862726701E-4</v>
      </c>
      <c r="G2490" s="53"/>
      <c r="H2490" s="53">
        <f t="shared" si="33"/>
        <v>3.1469548951274301E-3</v>
      </c>
      <c r="I2490" s="53">
        <v>5.8207116000000003E-2</v>
      </c>
      <c r="J2490" s="53">
        <v>1.8317516862745016E-4</v>
      </c>
      <c r="K2490" s="53">
        <v>5.8207116000000003E-2</v>
      </c>
      <c r="L2490" s="53">
        <v>1.8317516862745016E-4</v>
      </c>
      <c r="M2490" s="43" t="s">
        <v>669</v>
      </c>
      <c r="N2490" s="43" t="s">
        <v>659</v>
      </c>
      <c r="O2490" s="43" t="s">
        <v>342</v>
      </c>
      <c r="P2490" s="43" t="s">
        <v>660</v>
      </c>
      <c r="Q2490" s="43" t="s">
        <v>670</v>
      </c>
      <c r="R2490" s="43" t="s">
        <v>671</v>
      </c>
      <c r="S2490" s="43" t="s">
        <v>330</v>
      </c>
      <c r="V2490" s="42" t="s">
        <v>3057</v>
      </c>
      <c r="W2490"/>
    </row>
    <row r="2491" spans="1:23" s="39" customFormat="1" x14ac:dyDescent="0.35">
      <c r="A2491" s="43" t="s">
        <v>811</v>
      </c>
      <c r="B2491" s="54">
        <v>51107</v>
      </c>
      <c r="C2491" s="54" t="s">
        <v>12</v>
      </c>
      <c r="D2491" s="53">
        <v>5.6713359999999997E-2</v>
      </c>
      <c r="E2491" s="53">
        <f>SUMIFS('Ratios_MARAMA-VA'!T:T, 'Ratios_MARAMA-VA'!AA:AA, V2491)</f>
        <v>5.6713347199943399E-2</v>
      </c>
      <c r="F2491" s="53">
        <f>SUMIFS('Ratios_MARAMA-VA'!J:J, 'Ratios_MARAMA-VA'!AA:AA, V2491)</f>
        <v>1.79798394771061E-4</v>
      </c>
      <c r="G2491" s="53"/>
      <c r="H2491" s="53">
        <f t="shared" si="33"/>
        <v>3.1703012368002226E-3</v>
      </c>
      <c r="I2491" s="53">
        <v>5.67133472E-2</v>
      </c>
      <c r="J2491" s="53">
        <v>1.7979839477124044E-4</v>
      </c>
      <c r="K2491" s="53">
        <v>5.67133472E-2</v>
      </c>
      <c r="L2491" s="53">
        <v>1.7979839477124044E-4</v>
      </c>
      <c r="M2491" s="43" t="s">
        <v>669</v>
      </c>
      <c r="N2491" s="43" t="s">
        <v>659</v>
      </c>
      <c r="O2491" s="43" t="s">
        <v>342</v>
      </c>
      <c r="P2491" s="43" t="s">
        <v>660</v>
      </c>
      <c r="Q2491" s="43" t="s">
        <v>670</v>
      </c>
      <c r="R2491" s="43" t="s">
        <v>671</v>
      </c>
      <c r="S2491" s="43" t="s">
        <v>330</v>
      </c>
      <c r="V2491" s="42" t="s">
        <v>3058</v>
      </c>
      <c r="W2491"/>
    </row>
    <row r="2492" spans="1:23" s="39" customFormat="1" x14ac:dyDescent="0.35">
      <c r="A2492" s="43" t="s">
        <v>811</v>
      </c>
      <c r="B2492" s="54">
        <v>51153</v>
      </c>
      <c r="C2492" s="54" t="s">
        <v>12</v>
      </c>
      <c r="D2492" s="53">
        <v>1.6124719999999999E-2</v>
      </c>
      <c r="E2492" s="53">
        <f>SUMIFS('Ratios_MARAMA-VA'!T:T, 'Ratios_MARAMA-VA'!AA:AA, V2492)</f>
        <v>1.61247251999839E-2</v>
      </c>
      <c r="F2492" s="53">
        <f>SUMIFS('Ratios_MARAMA-VA'!J:J, 'Ratios_MARAMA-VA'!AA:AA, V2492)</f>
        <v>5.0611142483609499E-5</v>
      </c>
      <c r="G2492" s="53"/>
      <c r="H2492" s="53">
        <f t="shared" si="33"/>
        <v>3.1387289926441682E-3</v>
      </c>
      <c r="I2492" s="53">
        <v>1.6124725199999999E-2</v>
      </c>
      <c r="J2492" s="53">
        <v>5.061114248366003E-5</v>
      </c>
      <c r="K2492" s="53">
        <v>1.6124725199999999E-2</v>
      </c>
      <c r="L2492" s="53">
        <v>5.061114248366003E-5</v>
      </c>
      <c r="M2492" s="43" t="s">
        <v>669</v>
      </c>
      <c r="N2492" s="43" t="s">
        <v>659</v>
      </c>
      <c r="O2492" s="43" t="s">
        <v>342</v>
      </c>
      <c r="P2492" s="43" t="s">
        <v>660</v>
      </c>
      <c r="Q2492" s="43" t="s">
        <v>670</v>
      </c>
      <c r="R2492" s="43" t="s">
        <v>671</v>
      </c>
      <c r="S2492" s="43" t="s">
        <v>330</v>
      </c>
      <c r="V2492" s="42" t="s">
        <v>3059</v>
      </c>
      <c r="W2492"/>
    </row>
    <row r="2493" spans="1:23" s="39" customFormat="1" x14ac:dyDescent="0.35">
      <c r="A2493" s="43" t="s">
        <v>497</v>
      </c>
      <c r="B2493" s="54">
        <v>24009</v>
      </c>
      <c r="C2493" s="54" t="s">
        <v>12</v>
      </c>
      <c r="D2493" s="53">
        <v>1.7294319999999999E-3</v>
      </c>
      <c r="E2493" s="53">
        <f>SUMIFS('Ratios_MARAMA-VA'!T:T, 'Ratios_MARAMA-VA'!AA:AA, V2493)</f>
        <v>1.7294311999982699E-3</v>
      </c>
      <c r="F2493" s="53">
        <f>SUMIFS('Ratios_MARAMA-VA'!J:J, 'Ratios_MARAMA-VA'!AA:AA, V2493)</f>
        <v>5.4039078431318498E-6</v>
      </c>
      <c r="G2493" s="53"/>
      <c r="H2493" s="53">
        <f t="shared" si="33"/>
        <v>3.1246735014016491E-3</v>
      </c>
      <c r="I2493" s="53">
        <v>1.7294312000000001E-3</v>
      </c>
      <c r="J2493" s="53">
        <v>5.4039078431372556E-6</v>
      </c>
      <c r="K2493" s="53">
        <v>1.7294312000000001E-3</v>
      </c>
      <c r="L2493" s="53">
        <v>5.4039078431372556E-6</v>
      </c>
      <c r="M2493" s="43" t="s">
        <v>672</v>
      </c>
      <c r="N2493" s="43" t="s">
        <v>659</v>
      </c>
      <c r="O2493" s="43" t="s">
        <v>342</v>
      </c>
      <c r="P2493" s="43" t="s">
        <v>660</v>
      </c>
      <c r="Q2493" s="43" t="s">
        <v>673</v>
      </c>
      <c r="R2493" s="43" t="s">
        <v>671</v>
      </c>
      <c r="S2493" s="43" t="s">
        <v>330</v>
      </c>
      <c r="V2493" s="42" t="s">
        <v>3060</v>
      </c>
      <c r="W2493"/>
    </row>
    <row r="2494" spans="1:23" s="39" customFormat="1" x14ac:dyDescent="0.35">
      <c r="A2494" s="43" t="s">
        <v>497</v>
      </c>
      <c r="B2494" s="54">
        <v>24017</v>
      </c>
      <c r="C2494" s="54" t="s">
        <v>12</v>
      </c>
      <c r="D2494" s="53">
        <v>0.40327940000000001</v>
      </c>
      <c r="E2494" s="53">
        <f>SUMIFS('Ratios_MARAMA-VA'!T:T, 'Ratios_MARAMA-VA'!AA:AA, V2494)</f>
        <v>0.40327948639959599</v>
      </c>
      <c r="F2494" s="53">
        <f>SUMIFS('Ratios_MARAMA-VA'!J:J, 'Ratios_MARAMA-VA'!AA:AA, V2494)</f>
        <v>1.2606916555542901E-3</v>
      </c>
      <c r="G2494" s="53"/>
      <c r="H2494" s="53">
        <f t="shared" si="33"/>
        <v>3.1260991398533804E-3</v>
      </c>
      <c r="I2494" s="53">
        <v>0.4032794864</v>
      </c>
      <c r="J2494" s="53">
        <v>1.260691655555553E-3</v>
      </c>
      <c r="K2494" s="53">
        <v>0.4032794864</v>
      </c>
      <c r="L2494" s="53">
        <v>1.260691655555553E-3</v>
      </c>
      <c r="M2494" s="43" t="s">
        <v>672</v>
      </c>
      <c r="N2494" s="43" t="s">
        <v>659</v>
      </c>
      <c r="O2494" s="43" t="s">
        <v>342</v>
      </c>
      <c r="P2494" s="43" t="s">
        <v>660</v>
      </c>
      <c r="Q2494" s="43" t="s">
        <v>673</v>
      </c>
      <c r="R2494" s="43" t="s">
        <v>671</v>
      </c>
      <c r="S2494" s="43" t="s">
        <v>330</v>
      </c>
      <c r="V2494" s="42" t="s">
        <v>3061</v>
      </c>
      <c r="W2494"/>
    </row>
    <row r="2495" spans="1:23" s="39" customFormat="1" x14ac:dyDescent="0.35">
      <c r="A2495" s="43" t="s">
        <v>497</v>
      </c>
      <c r="B2495" s="54">
        <v>24021</v>
      </c>
      <c r="C2495" s="54" t="s">
        <v>12</v>
      </c>
      <c r="D2495" s="53">
        <v>0.40327940000000001</v>
      </c>
      <c r="E2495" s="53">
        <f>SUMIFS('Ratios_MARAMA-VA'!T:T, 'Ratios_MARAMA-VA'!AA:AA, V2495)</f>
        <v>0.40327957489959598</v>
      </c>
      <c r="F2495" s="53">
        <f>SUMIFS('Ratios_MARAMA-VA'!J:J, 'Ratios_MARAMA-VA'!AA:AA, V2495)</f>
        <v>1.29320946535818E-3</v>
      </c>
      <c r="G2495" s="53"/>
      <c r="H2495" s="53">
        <f t="shared" si="33"/>
        <v>3.2067318700188291E-3</v>
      </c>
      <c r="I2495" s="53">
        <v>0.40327957489999999</v>
      </c>
      <c r="J2495" s="53">
        <v>1.2932094653594754E-3</v>
      </c>
      <c r="K2495" s="53">
        <v>0.40327957489999999</v>
      </c>
      <c r="L2495" s="53">
        <v>1.2932094653594754E-3</v>
      </c>
      <c r="M2495" s="43" t="s">
        <v>672</v>
      </c>
      <c r="N2495" s="43" t="s">
        <v>659</v>
      </c>
      <c r="O2495" s="43" t="s">
        <v>342</v>
      </c>
      <c r="P2495" s="43" t="s">
        <v>660</v>
      </c>
      <c r="Q2495" s="43" t="s">
        <v>673</v>
      </c>
      <c r="R2495" s="43" t="s">
        <v>671</v>
      </c>
      <c r="S2495" s="43" t="s">
        <v>330</v>
      </c>
      <c r="V2495" s="42" t="s">
        <v>3062</v>
      </c>
      <c r="W2495"/>
    </row>
    <row r="2496" spans="1:23" s="39" customFormat="1" x14ac:dyDescent="0.35">
      <c r="A2496" s="43" t="s">
        <v>497</v>
      </c>
      <c r="B2496" s="54">
        <v>24031</v>
      </c>
      <c r="C2496" s="54" t="s">
        <v>12</v>
      </c>
      <c r="D2496" s="53">
        <v>2.5338190000000001E-3</v>
      </c>
      <c r="E2496" s="53">
        <f>SUMIFS('Ratios_MARAMA-VA'!T:T, 'Ratios_MARAMA-VA'!AA:AA, V2496)</f>
        <v>2.5338197999974698E-3</v>
      </c>
      <c r="F2496" s="53">
        <f>SUMIFS('Ratios_MARAMA-VA'!J:J, 'Ratios_MARAMA-VA'!AA:AA, V2496)</f>
        <v>8.0497921568547303E-6</v>
      </c>
      <c r="G2496" s="53"/>
      <c r="H2496" s="53">
        <f t="shared" si="33"/>
        <v>3.1769394796199667E-3</v>
      </c>
      <c r="I2496" s="53">
        <v>2.5338197999999999E-3</v>
      </c>
      <c r="J2496" s="53">
        <v>8.0497921568627686E-6</v>
      </c>
      <c r="K2496" s="53">
        <v>2.5338197999999999E-3</v>
      </c>
      <c r="L2496" s="53">
        <v>8.0497921568627686E-6</v>
      </c>
      <c r="M2496" s="43" t="s">
        <v>672</v>
      </c>
      <c r="N2496" s="43" t="s">
        <v>659</v>
      </c>
      <c r="O2496" s="43" t="s">
        <v>342</v>
      </c>
      <c r="P2496" s="43" t="s">
        <v>660</v>
      </c>
      <c r="Q2496" s="43" t="s">
        <v>673</v>
      </c>
      <c r="R2496" s="43" t="s">
        <v>671</v>
      </c>
      <c r="S2496" s="43" t="s">
        <v>330</v>
      </c>
      <c r="V2496" s="42" t="s">
        <v>3063</v>
      </c>
      <c r="W2496"/>
    </row>
    <row r="2497" spans="1:23" s="39" customFormat="1" x14ac:dyDescent="0.35">
      <c r="A2497" s="43" t="s">
        <v>497</v>
      </c>
      <c r="B2497" s="54">
        <v>24033</v>
      </c>
      <c r="C2497" s="54" t="s">
        <v>12</v>
      </c>
      <c r="D2497" s="53">
        <v>2.3689200000000001E-2</v>
      </c>
      <c r="E2497" s="53">
        <f>SUMIFS('Ratios_MARAMA-VA'!T:T, 'Ratios_MARAMA-VA'!AA:AA, V2497)</f>
        <v>2.3689214699976199E-2</v>
      </c>
      <c r="F2497" s="53">
        <f>SUMIFS('Ratios_MARAMA-VA'!J:J, 'Ratios_MARAMA-VA'!AA:AA, V2497)</f>
        <v>7.4548890849598698E-5</v>
      </c>
      <c r="G2497" s="53"/>
      <c r="H2497" s="53">
        <f t="shared" si="33"/>
        <v>3.1469549241610615E-3</v>
      </c>
      <c r="I2497" s="53">
        <v>2.3689214699999898E-2</v>
      </c>
      <c r="J2497" s="53">
        <v>7.4548890849673277E-5</v>
      </c>
      <c r="K2497" s="53">
        <v>2.3689214699999898E-2</v>
      </c>
      <c r="L2497" s="53">
        <v>7.4548890849673277E-5</v>
      </c>
      <c r="M2497" s="43" t="s">
        <v>672</v>
      </c>
      <c r="N2497" s="43" t="s">
        <v>659</v>
      </c>
      <c r="O2497" s="43" t="s">
        <v>342</v>
      </c>
      <c r="P2497" s="43" t="s">
        <v>660</v>
      </c>
      <c r="Q2497" s="43" t="s">
        <v>673</v>
      </c>
      <c r="R2497" s="43" t="s">
        <v>671</v>
      </c>
      <c r="S2497" s="43" t="s">
        <v>330</v>
      </c>
      <c r="V2497" s="42" t="s">
        <v>3064</v>
      </c>
      <c r="W2497"/>
    </row>
    <row r="2498" spans="1:23" s="39" customFormat="1" x14ac:dyDescent="0.35">
      <c r="A2498" s="43" t="s">
        <v>811</v>
      </c>
      <c r="B2498" s="54">
        <v>51059</v>
      </c>
      <c r="C2498" s="54" t="s">
        <v>12</v>
      </c>
      <c r="D2498" s="53">
        <v>1.3223099999999999E-3</v>
      </c>
      <c r="E2498" s="53">
        <f>SUMIFS('Ratios_MARAMA-VA'!T:T, 'Ratios_MARAMA-VA'!AA:AA, V2498)</f>
        <v>1.32230979999867E-3</v>
      </c>
      <c r="F2498" s="53">
        <f>SUMIFS('Ratios_MARAMA-VA'!J:J, 'Ratios_MARAMA-VA'!AA:AA, V2498)</f>
        <v>4.18594509803504E-6</v>
      </c>
      <c r="G2498" s="53"/>
      <c r="H2498" s="53">
        <f t="shared" si="33"/>
        <v>3.1656311539393039E-3</v>
      </c>
      <c r="I2498" s="53">
        <v>1.3223097999998999E-3</v>
      </c>
      <c r="J2498" s="53">
        <v>4.1859450980389329E-6</v>
      </c>
      <c r="K2498" s="53">
        <v>1.3223097999998999E-3</v>
      </c>
      <c r="L2498" s="53">
        <v>4.1859450980389329E-6</v>
      </c>
      <c r="M2498" s="43" t="s">
        <v>672</v>
      </c>
      <c r="N2498" s="43" t="s">
        <v>659</v>
      </c>
      <c r="O2498" s="43" t="s">
        <v>342</v>
      </c>
      <c r="P2498" s="43" t="s">
        <v>660</v>
      </c>
      <c r="Q2498" s="43" t="s">
        <v>673</v>
      </c>
      <c r="R2498" s="43" t="s">
        <v>671</v>
      </c>
      <c r="S2498" s="43" t="s">
        <v>330</v>
      </c>
      <c r="V2498" s="42" t="s">
        <v>3065</v>
      </c>
      <c r="W2498"/>
    </row>
    <row r="2499" spans="1:23" s="39" customFormat="1" x14ac:dyDescent="0.35">
      <c r="A2499" s="43" t="s">
        <v>811</v>
      </c>
      <c r="B2499" s="54">
        <v>51107</v>
      </c>
      <c r="C2499" s="54" t="s">
        <v>12</v>
      </c>
      <c r="D2499" s="53">
        <v>8.0578250000000004E-2</v>
      </c>
      <c r="E2499" s="53">
        <f>SUMIFS('Ratios_MARAMA-VA'!T:T, 'Ratios_MARAMA-VA'!AA:AA, V2499)</f>
        <v>8.0578231799919298E-2</v>
      </c>
      <c r="F2499" s="53">
        <f>SUMIFS('Ratios_MARAMA-VA'!J:J, 'Ratios_MARAMA-VA'!AA:AA, V2499)</f>
        <v>2.5545726797360002E-4</v>
      </c>
      <c r="G2499" s="53"/>
      <c r="H2499" s="53">
        <f t="shared" si="33"/>
        <v>3.1703012372859721E-3</v>
      </c>
      <c r="I2499" s="53">
        <v>8.0578231799999997E-2</v>
      </c>
      <c r="J2499" s="53">
        <v>2.5545726797385584E-4</v>
      </c>
      <c r="K2499" s="53">
        <v>8.0578231799999997E-2</v>
      </c>
      <c r="L2499" s="53">
        <v>2.5545726797385584E-4</v>
      </c>
      <c r="M2499" s="43" t="s">
        <v>672</v>
      </c>
      <c r="N2499" s="43" t="s">
        <v>659</v>
      </c>
      <c r="O2499" s="43" t="s">
        <v>342</v>
      </c>
      <c r="P2499" s="43" t="s">
        <v>660</v>
      </c>
      <c r="Q2499" s="43" t="s">
        <v>673</v>
      </c>
      <c r="R2499" s="43" t="s">
        <v>671</v>
      </c>
      <c r="S2499" s="43" t="s">
        <v>330</v>
      </c>
      <c r="V2499" s="42" t="s">
        <v>3066</v>
      </c>
      <c r="W2499"/>
    </row>
    <row r="2500" spans="1:23" s="39" customFormat="1" x14ac:dyDescent="0.35">
      <c r="A2500" s="43" t="s">
        <v>811</v>
      </c>
      <c r="B2500" s="54">
        <v>51153</v>
      </c>
      <c r="C2500" s="54" t="s">
        <v>12</v>
      </c>
      <c r="D2500" s="53">
        <v>0.27801559999999997</v>
      </c>
      <c r="E2500" s="53">
        <f>SUMIFS('Ratios_MARAMA-VA'!T:T, 'Ratios_MARAMA-VA'!AA:AA, V2500)</f>
        <v>0.27801568959972101</v>
      </c>
      <c r="F2500" s="53">
        <f>SUMIFS('Ratios_MARAMA-VA'!J:J, 'Ratios_MARAMA-VA'!AA:AA, V2500)</f>
        <v>8.7261590522788601E-4</v>
      </c>
      <c r="G2500" s="53"/>
      <c r="H2500" s="53">
        <f t="shared" si="33"/>
        <v>3.1387289921811726E-3</v>
      </c>
      <c r="I2500" s="53">
        <v>0.2780156896</v>
      </c>
      <c r="J2500" s="53">
        <v>8.7261590522876172E-4</v>
      </c>
      <c r="K2500" s="53">
        <v>0.2780156896</v>
      </c>
      <c r="L2500" s="53">
        <v>8.7261590522876172E-4</v>
      </c>
      <c r="M2500" s="43" t="s">
        <v>672</v>
      </c>
      <c r="N2500" s="43" t="s">
        <v>659</v>
      </c>
      <c r="O2500" s="43" t="s">
        <v>342</v>
      </c>
      <c r="P2500" s="43" t="s">
        <v>660</v>
      </c>
      <c r="Q2500" s="43" t="s">
        <v>673</v>
      </c>
      <c r="R2500" s="43" t="s">
        <v>671</v>
      </c>
      <c r="S2500" s="43" t="s">
        <v>330</v>
      </c>
      <c r="V2500" s="42" t="s">
        <v>3067</v>
      </c>
      <c r="W2500"/>
    </row>
    <row r="2501" spans="1:23" s="39" customFormat="1" x14ac:dyDescent="0.35">
      <c r="A2501" s="43" t="s">
        <v>497</v>
      </c>
      <c r="B2501" s="54">
        <v>24009</v>
      </c>
      <c r="C2501" s="54" t="s">
        <v>12</v>
      </c>
      <c r="D2501" s="53">
        <v>0.32344615999999998</v>
      </c>
      <c r="E2501" s="53">
        <f>SUMIFS('Ratios_MARAMA-VA'!T:T, 'Ratios_MARAMA-VA'!AA:AA, V2501)</f>
        <v>0.32344598879967701</v>
      </c>
      <c r="F2501" s="53">
        <f>SUMIFS('Ratios_MARAMA-VA'!J:J, 'Ratios_MARAMA-VA'!AA:AA, V2501)</f>
        <v>1.2259546666654401E-3</v>
      </c>
      <c r="G2501" s="53"/>
      <c r="H2501" s="53">
        <f t="shared" si="33"/>
        <v>3.7902917615859591E-3</v>
      </c>
      <c r="I2501" s="53">
        <v>0.32040559650528</v>
      </c>
      <c r="J2501" s="53">
        <v>1.2144306927999978E-3</v>
      </c>
      <c r="K2501" s="53">
        <v>0.31856195436911999</v>
      </c>
      <c r="L2501" s="53">
        <v>1.2074427511999978E-3</v>
      </c>
      <c r="M2501" s="43" t="s">
        <v>663</v>
      </c>
      <c r="N2501" s="43" t="s">
        <v>659</v>
      </c>
      <c r="O2501" s="43" t="s">
        <v>342</v>
      </c>
      <c r="P2501" s="43" t="s">
        <v>660</v>
      </c>
      <c r="Q2501" s="43" t="s">
        <v>664</v>
      </c>
      <c r="R2501" s="43" t="s">
        <v>662</v>
      </c>
      <c r="S2501" s="43" t="s">
        <v>330</v>
      </c>
      <c r="V2501" s="42" t="s">
        <v>3068</v>
      </c>
      <c r="W2501"/>
    </row>
    <row r="2502" spans="1:23" s="39" customFormat="1" x14ac:dyDescent="0.35">
      <c r="A2502" s="43" t="s">
        <v>497</v>
      </c>
      <c r="B2502" s="54">
        <v>24017</v>
      </c>
      <c r="C2502" s="54" t="s">
        <v>12</v>
      </c>
      <c r="D2502" s="53">
        <v>9.1041280000000002E-2</v>
      </c>
      <c r="E2502" s="53">
        <f>SUMIFS('Ratios_MARAMA-VA'!T:T, 'Ratios_MARAMA-VA'!AA:AA, V2502)</f>
        <v>9.10412967999088E-2</v>
      </c>
      <c r="F2502" s="53">
        <f>SUMIFS('Ratios_MARAMA-VA'!J:J, 'Ratios_MARAMA-VA'!AA:AA, V2502)</f>
        <v>3.44127738561746E-4</v>
      </c>
      <c r="G2502" s="53"/>
      <c r="H2502" s="53">
        <f t="shared" si="33"/>
        <v>3.779908136832369E-3</v>
      </c>
      <c r="I2502" s="53">
        <v>9.0185508610079998E-2</v>
      </c>
      <c r="J2502" s="53">
        <v>3.4089293781960705E-4</v>
      </c>
      <c r="K2502" s="53">
        <v>8.966657321832E-2</v>
      </c>
      <c r="L2502" s="53">
        <v>3.3893140970980314E-4</v>
      </c>
      <c r="M2502" s="43" t="s">
        <v>663</v>
      </c>
      <c r="N2502" s="43" t="s">
        <v>659</v>
      </c>
      <c r="O2502" s="43" t="s">
        <v>342</v>
      </c>
      <c r="P2502" s="43" t="s">
        <v>660</v>
      </c>
      <c r="Q2502" s="43" t="s">
        <v>664</v>
      </c>
      <c r="R2502" s="43" t="s">
        <v>662</v>
      </c>
      <c r="S2502" s="43" t="s">
        <v>330</v>
      </c>
      <c r="V2502" s="42" t="s">
        <v>3069</v>
      </c>
      <c r="W2502"/>
    </row>
    <row r="2503" spans="1:23" s="39" customFormat="1" x14ac:dyDescent="0.35">
      <c r="A2503" s="43" t="s">
        <v>497</v>
      </c>
      <c r="B2503" s="54">
        <v>24021</v>
      </c>
      <c r="C2503" s="54" t="s">
        <v>12</v>
      </c>
      <c r="D2503" s="53">
        <v>10.958959999999999</v>
      </c>
      <c r="E2503" s="53">
        <f>SUMIFS('Ratios_MARAMA-VA'!T:T, 'Ratios_MARAMA-VA'!AA:AA, V2503)</f>
        <v>10.958960479989001</v>
      </c>
      <c r="F2503" s="53">
        <f>SUMIFS('Ratios_MARAMA-VA'!J:J, 'Ratios_MARAMA-VA'!AA:AA, V2503)</f>
        <v>4.48942065359028E-2</v>
      </c>
      <c r="G2503" s="53"/>
      <c r="H2503" s="53">
        <f t="shared" si="33"/>
        <v>4.0965752744413454E-3</v>
      </c>
      <c r="I2503" s="53">
        <v>10.855946251488</v>
      </c>
      <c r="J2503" s="53">
        <v>4.447220099450995E-2</v>
      </c>
      <c r="K2503" s="53">
        <v>10.793480176752</v>
      </c>
      <c r="L2503" s="53">
        <v>4.4216304017255049E-2</v>
      </c>
      <c r="M2503" s="43" t="s">
        <v>663</v>
      </c>
      <c r="N2503" s="43" t="s">
        <v>659</v>
      </c>
      <c r="O2503" s="43" t="s">
        <v>342</v>
      </c>
      <c r="P2503" s="43" t="s">
        <v>660</v>
      </c>
      <c r="Q2503" s="43" t="s">
        <v>664</v>
      </c>
      <c r="R2503" s="43" t="s">
        <v>662</v>
      </c>
      <c r="S2503" s="43" t="s">
        <v>330</v>
      </c>
      <c r="V2503" s="42" t="s">
        <v>3070</v>
      </c>
      <c r="W2503"/>
    </row>
    <row r="2504" spans="1:23" s="39" customFormat="1" x14ac:dyDescent="0.35">
      <c r="A2504" s="43" t="s">
        <v>497</v>
      </c>
      <c r="B2504" s="54">
        <v>24031</v>
      </c>
      <c r="C2504" s="54" t="s">
        <v>12</v>
      </c>
      <c r="D2504" s="53">
        <v>0.20873464</v>
      </c>
      <c r="E2504" s="53">
        <f>SUMIFS('Ratios_MARAMA-VA'!T:T, 'Ratios_MARAMA-VA'!AA:AA, V2504)</f>
        <v>0.20873475279979101</v>
      </c>
      <c r="F2504" s="53">
        <f>SUMIFS('Ratios_MARAMA-VA'!J:J, 'Ratios_MARAMA-VA'!AA:AA, V2504)</f>
        <v>7.9338771241750595E-4</v>
      </c>
      <c r="G2504" s="53"/>
      <c r="H2504" s="53">
        <f t="shared" si="33"/>
        <v>3.8009373224902696E-3</v>
      </c>
      <c r="I2504" s="53">
        <v>0.20677264612367999</v>
      </c>
      <c r="J2504" s="53">
        <v>7.8592986792156826E-4</v>
      </c>
      <c r="K2504" s="53">
        <v>0.20558285803272</v>
      </c>
      <c r="L2504" s="53">
        <v>7.8140755796078393E-4</v>
      </c>
      <c r="M2504" s="43" t="s">
        <v>663</v>
      </c>
      <c r="N2504" s="43" t="s">
        <v>659</v>
      </c>
      <c r="O2504" s="43" t="s">
        <v>342</v>
      </c>
      <c r="P2504" s="43" t="s">
        <v>660</v>
      </c>
      <c r="Q2504" s="43" t="s">
        <v>664</v>
      </c>
      <c r="R2504" s="43" t="s">
        <v>662</v>
      </c>
      <c r="S2504" s="43" t="s">
        <v>330</v>
      </c>
      <c r="V2504" s="42" t="s">
        <v>3071</v>
      </c>
      <c r="W2504"/>
    </row>
    <row r="2505" spans="1:23" s="39" customFormat="1" x14ac:dyDescent="0.35">
      <c r="A2505" s="43" t="s">
        <v>497</v>
      </c>
      <c r="B2505" s="54">
        <v>24033</v>
      </c>
      <c r="C2505" s="54" t="s">
        <v>12</v>
      </c>
      <c r="D2505" s="53">
        <v>0.28190280000000001</v>
      </c>
      <c r="E2505" s="53">
        <f>SUMIFS('Ratios_MARAMA-VA'!T:T, 'Ratios_MARAMA-VA'!AA:AA, V2505)</f>
        <v>0.281902886399717</v>
      </c>
      <c r="F2505" s="53">
        <f>SUMIFS('Ratios_MARAMA-VA'!J:J, 'Ratios_MARAMA-VA'!AA:AA, V2505)</f>
        <v>1.06615142483553E-3</v>
      </c>
      <c r="G2505" s="53"/>
      <c r="H2505" s="53">
        <f t="shared" si="33"/>
        <v>3.7819812292514375E-3</v>
      </c>
      <c r="I2505" s="53">
        <v>0.27925299926783997</v>
      </c>
      <c r="J2505" s="53">
        <v>1.0561296014431362E-3</v>
      </c>
      <c r="K2505" s="53">
        <v>0.27764615281535998</v>
      </c>
      <c r="L2505" s="53">
        <v>1.0500525383215675E-3</v>
      </c>
      <c r="M2505" s="43" t="s">
        <v>663</v>
      </c>
      <c r="N2505" s="43" t="s">
        <v>659</v>
      </c>
      <c r="O2505" s="43" t="s">
        <v>342</v>
      </c>
      <c r="P2505" s="43" t="s">
        <v>660</v>
      </c>
      <c r="Q2505" s="43" t="s">
        <v>664</v>
      </c>
      <c r="R2505" s="43" t="s">
        <v>662</v>
      </c>
      <c r="S2505" s="43" t="s">
        <v>330</v>
      </c>
      <c r="V2505" s="42" t="s">
        <v>3072</v>
      </c>
      <c r="W2505"/>
    </row>
    <row r="2506" spans="1:23" s="39" customFormat="1" x14ac:dyDescent="0.35">
      <c r="A2506" s="43" t="s">
        <v>811</v>
      </c>
      <c r="B2506" s="54">
        <v>51059</v>
      </c>
      <c r="C2506" s="54" t="s">
        <v>12</v>
      </c>
      <c r="D2506" s="53">
        <v>0.10191928</v>
      </c>
      <c r="E2506" s="53">
        <f>SUMIFS('Ratios_MARAMA-VA'!T:T, 'Ratios_MARAMA-VA'!AA:AA, V2506)</f>
        <v>0.10191927759989799</v>
      </c>
      <c r="F2506" s="53">
        <f>SUMIFS('Ratios_MARAMA-VA'!J:J, 'Ratios_MARAMA-VA'!AA:AA, V2506)</f>
        <v>3.3547022222188698E-4</v>
      </c>
      <c r="G2506" s="53"/>
      <c r="H2506" s="53">
        <f t="shared" si="33"/>
        <v>3.2915286501424609E-3</v>
      </c>
      <c r="I2506" s="53">
        <v>0.10096123639056</v>
      </c>
      <c r="J2506" s="53">
        <v>3.3231680213333386E-4</v>
      </c>
      <c r="K2506" s="53">
        <v>0.10038029650824</v>
      </c>
      <c r="L2506" s="53">
        <v>3.3040462186666717E-4</v>
      </c>
      <c r="M2506" s="43" t="s">
        <v>663</v>
      </c>
      <c r="N2506" s="43" t="s">
        <v>659</v>
      </c>
      <c r="O2506" s="43" t="s">
        <v>342</v>
      </c>
      <c r="P2506" s="43" t="s">
        <v>660</v>
      </c>
      <c r="Q2506" s="43" t="s">
        <v>664</v>
      </c>
      <c r="R2506" s="43" t="s">
        <v>662</v>
      </c>
      <c r="S2506" s="43" t="s">
        <v>330</v>
      </c>
      <c r="V2506" s="42" t="s">
        <v>3073</v>
      </c>
      <c r="W2506"/>
    </row>
    <row r="2507" spans="1:23" s="39" customFormat="1" x14ac:dyDescent="0.35">
      <c r="A2507" s="43" t="s">
        <v>811</v>
      </c>
      <c r="B2507" s="54">
        <v>51107</v>
      </c>
      <c r="C2507" s="54" t="s">
        <v>12</v>
      </c>
      <c r="D2507" s="53">
        <v>0.44914616000000002</v>
      </c>
      <c r="E2507" s="53">
        <f>SUMIFS('Ratios_MARAMA-VA'!T:T, 'Ratios_MARAMA-VA'!AA:AA, V2507)</f>
        <v>0.44914616799954998</v>
      </c>
      <c r="F2507" s="53">
        <f>SUMIFS('Ratios_MARAMA-VA'!J:J, 'Ratios_MARAMA-VA'!AA:AA, V2507)</f>
        <v>1.4659880784299E-3</v>
      </c>
      <c r="G2507" s="53"/>
      <c r="H2507" s="53">
        <f t="shared" si="33"/>
        <v>3.2639443078391552E-3</v>
      </c>
      <c r="I2507" s="53">
        <v>0.44492419402080002</v>
      </c>
      <c r="J2507" s="53">
        <v>1.452207790494114E-3</v>
      </c>
      <c r="K2507" s="53">
        <v>0.44236406086320001</v>
      </c>
      <c r="L2507" s="53">
        <v>1.4438516584470552E-3</v>
      </c>
      <c r="M2507" s="43" t="s">
        <v>663</v>
      </c>
      <c r="N2507" s="43" t="s">
        <v>659</v>
      </c>
      <c r="O2507" s="43" t="s">
        <v>342</v>
      </c>
      <c r="P2507" s="43" t="s">
        <v>660</v>
      </c>
      <c r="Q2507" s="43" t="s">
        <v>664</v>
      </c>
      <c r="R2507" s="43" t="s">
        <v>662</v>
      </c>
      <c r="S2507" s="43" t="s">
        <v>330</v>
      </c>
      <c r="V2507" s="42" t="s">
        <v>3074</v>
      </c>
      <c r="W2507"/>
    </row>
    <row r="2508" spans="1:23" s="39" customFormat="1" x14ac:dyDescent="0.35">
      <c r="A2508" s="43" t="s">
        <v>811</v>
      </c>
      <c r="B2508" s="54">
        <v>51153</v>
      </c>
      <c r="C2508" s="54" t="s">
        <v>12</v>
      </c>
      <c r="D2508" s="53">
        <v>3.3842655999999999E-2</v>
      </c>
      <c r="E2508" s="53">
        <f>SUMIFS('Ratios_MARAMA-VA'!T:T, 'Ratios_MARAMA-VA'!AA:AA, V2508)</f>
        <v>3.38426767999662E-2</v>
      </c>
      <c r="F2508" s="53">
        <f>SUMIFS('Ratios_MARAMA-VA'!J:J, 'Ratios_MARAMA-VA'!AA:AA, V2508)</f>
        <v>1.10733845751523E-4</v>
      </c>
      <c r="G2508" s="53"/>
      <c r="H2508" s="53">
        <f t="shared" si="33"/>
        <v>3.2720179436761809E-3</v>
      </c>
      <c r="I2508" s="53">
        <v>3.3524555638080003E-2</v>
      </c>
      <c r="J2508" s="53">
        <v>1.0969294760156825E-4</v>
      </c>
      <c r="K2508" s="53">
        <v>3.3331652380320001E-2</v>
      </c>
      <c r="L2508" s="53">
        <v>1.0906176468078394E-4</v>
      </c>
      <c r="M2508" s="43" t="s">
        <v>663</v>
      </c>
      <c r="N2508" s="43" t="s">
        <v>659</v>
      </c>
      <c r="O2508" s="43" t="s">
        <v>342</v>
      </c>
      <c r="P2508" s="43" t="s">
        <v>660</v>
      </c>
      <c r="Q2508" s="43" t="s">
        <v>664</v>
      </c>
      <c r="R2508" s="43" t="s">
        <v>662</v>
      </c>
      <c r="S2508" s="43" t="s">
        <v>330</v>
      </c>
      <c r="V2508" s="42" t="s">
        <v>3075</v>
      </c>
      <c r="W2508"/>
    </row>
    <row r="2509" spans="1:23" s="39" customFormat="1" x14ac:dyDescent="0.35">
      <c r="A2509" s="43" t="s">
        <v>497</v>
      </c>
      <c r="B2509" s="54">
        <v>24009</v>
      </c>
      <c r="C2509" s="54" t="s">
        <v>12</v>
      </c>
      <c r="D2509" s="53">
        <v>9.3584799999999996E-2</v>
      </c>
      <c r="E2509" s="53">
        <f>SUMIFS('Ratios_MARAMA-VA'!T:T, 'Ratios_MARAMA-VA'!AA:AA, V2509)</f>
        <v>9.35848023999062E-2</v>
      </c>
      <c r="F2509" s="53">
        <f>SUMIFS('Ratios_MARAMA-VA'!J:J, 'Ratios_MARAMA-VA'!AA:AA, V2509)</f>
        <v>4.55516392156407E-4</v>
      </c>
      <c r="G2509" s="53"/>
      <c r="H2509" s="53">
        <f t="shared" si="33"/>
        <v>4.8674184320002751E-3</v>
      </c>
      <c r="I2509" s="53">
        <v>0.10240984926632</v>
      </c>
      <c r="J2509" s="53">
        <v>4.9847158793725585E-4</v>
      </c>
      <c r="K2509" s="53">
        <v>0.10770674908216001</v>
      </c>
      <c r="L2509" s="53">
        <v>5.2425381573333431E-4</v>
      </c>
      <c r="M2509" s="43" t="s">
        <v>679</v>
      </c>
      <c r="N2509" s="43" t="s">
        <v>659</v>
      </c>
      <c r="O2509" s="43" t="s">
        <v>342</v>
      </c>
      <c r="P2509" s="43" t="s">
        <v>660</v>
      </c>
      <c r="Q2509" s="43" t="s">
        <v>680</v>
      </c>
      <c r="R2509" s="43" t="s">
        <v>681</v>
      </c>
      <c r="S2509" s="43" t="s">
        <v>330</v>
      </c>
      <c r="V2509" s="42" t="s">
        <v>3076</v>
      </c>
      <c r="W2509"/>
    </row>
    <row r="2510" spans="1:23" s="39" customFormat="1" x14ac:dyDescent="0.35">
      <c r="A2510" s="43" t="s">
        <v>497</v>
      </c>
      <c r="B2510" s="54">
        <v>24017</v>
      </c>
      <c r="C2510" s="54" t="s">
        <v>12</v>
      </c>
      <c r="D2510" s="53">
        <v>0.30652256</v>
      </c>
      <c r="E2510" s="53">
        <f>SUMIFS('Ratios_MARAMA-VA'!T:T, 'Ratios_MARAMA-VA'!AA:AA, V2510)</f>
        <v>0.30652250879969201</v>
      </c>
      <c r="F2510" s="53">
        <f>SUMIFS('Ratios_MARAMA-VA'!J:J, 'Ratios_MARAMA-VA'!AA:AA, V2510)</f>
        <v>1.47722373856061E-3</v>
      </c>
      <c r="G2510" s="53"/>
      <c r="H2510" s="53">
        <f t="shared" ref="H2510:H2541" si="34">F2510/E2510</f>
        <v>4.8192993863493206E-3</v>
      </c>
      <c r="I2510" s="53">
        <v>0.33542758137984002</v>
      </c>
      <c r="J2510" s="53">
        <v>1.6165259371084999E-3</v>
      </c>
      <c r="K2510" s="53">
        <v>0.35277675537792003</v>
      </c>
      <c r="L2510" s="53">
        <v>1.7001368007111143E-3</v>
      </c>
      <c r="M2510" s="43" t="s">
        <v>679</v>
      </c>
      <c r="N2510" s="43" t="s">
        <v>659</v>
      </c>
      <c r="O2510" s="43" t="s">
        <v>342</v>
      </c>
      <c r="P2510" s="43" t="s">
        <v>660</v>
      </c>
      <c r="Q2510" s="43" t="s">
        <v>680</v>
      </c>
      <c r="R2510" s="43" t="s">
        <v>681</v>
      </c>
      <c r="S2510" s="43" t="s">
        <v>330</v>
      </c>
      <c r="V2510" s="42" t="s">
        <v>3077</v>
      </c>
      <c r="W2510"/>
    </row>
    <row r="2511" spans="1:23" s="39" customFormat="1" x14ac:dyDescent="0.35">
      <c r="A2511" s="43" t="s">
        <v>497</v>
      </c>
      <c r="B2511" s="54">
        <v>24021</v>
      </c>
      <c r="C2511" s="54" t="s">
        <v>12</v>
      </c>
      <c r="D2511" s="53">
        <v>2.5844824000000002</v>
      </c>
      <c r="E2511" s="53">
        <f>SUMIFS('Ratios_MARAMA-VA'!T:T, 'Ratios_MARAMA-VA'!AA:AA, V2511)</f>
        <v>2.5844826479974099</v>
      </c>
      <c r="F2511" s="53">
        <f>SUMIFS('Ratios_MARAMA-VA'!J:J, 'Ratios_MARAMA-VA'!AA:AA, V2511)</f>
        <v>1.2661277908484E-2</v>
      </c>
      <c r="G2511" s="53"/>
      <c r="H2511" s="53">
        <f t="shared" si="34"/>
        <v>4.8989603077020496E-3</v>
      </c>
      <c r="I2511" s="53">
        <v>2.8281993617064001</v>
      </c>
      <c r="J2511" s="53">
        <v>1.3855236415267926E-2</v>
      </c>
      <c r="K2511" s="53">
        <v>2.9744810795832</v>
      </c>
      <c r="L2511" s="53">
        <v>1.4571864744888838E-2</v>
      </c>
      <c r="M2511" s="43" t="s">
        <v>679</v>
      </c>
      <c r="N2511" s="43" t="s">
        <v>659</v>
      </c>
      <c r="O2511" s="43" t="s">
        <v>342</v>
      </c>
      <c r="P2511" s="43" t="s">
        <v>660</v>
      </c>
      <c r="Q2511" s="43" t="s">
        <v>680</v>
      </c>
      <c r="R2511" s="43" t="s">
        <v>681</v>
      </c>
      <c r="S2511" s="43" t="s">
        <v>330</v>
      </c>
      <c r="V2511" s="42" t="s">
        <v>3078</v>
      </c>
      <c r="W2511"/>
    </row>
    <row r="2512" spans="1:23" s="39" customFormat="1" x14ac:dyDescent="0.35">
      <c r="A2512" s="43" t="s">
        <v>497</v>
      </c>
      <c r="B2512" s="54">
        <v>24031</v>
      </c>
      <c r="C2512" s="54" t="s">
        <v>12</v>
      </c>
      <c r="D2512" s="53">
        <v>0.23535320000000001</v>
      </c>
      <c r="E2512" s="53">
        <f>SUMIFS('Ratios_MARAMA-VA'!T:T, 'Ratios_MARAMA-VA'!AA:AA, V2512)</f>
        <v>0.23535319679976399</v>
      </c>
      <c r="F2512" s="53">
        <f>SUMIFS('Ratios_MARAMA-VA'!J:J, 'Ratios_MARAMA-VA'!AA:AA, V2512)</f>
        <v>1.1461631895413301E-3</v>
      </c>
      <c r="G2512" s="53"/>
      <c r="H2512" s="53">
        <f t="shared" si="34"/>
        <v>4.8699707721262591E-3</v>
      </c>
      <c r="I2512" s="53">
        <v>0.25754700325823998</v>
      </c>
      <c r="J2512" s="53">
        <v>1.2542463783163352E-3</v>
      </c>
      <c r="K2512" s="53">
        <v>0.27086799419711999</v>
      </c>
      <c r="L2512" s="53">
        <v>1.3191192148444394E-3</v>
      </c>
      <c r="M2512" s="43" t="s">
        <v>679</v>
      </c>
      <c r="N2512" s="43" t="s">
        <v>659</v>
      </c>
      <c r="O2512" s="43" t="s">
        <v>342</v>
      </c>
      <c r="P2512" s="43" t="s">
        <v>660</v>
      </c>
      <c r="Q2512" s="43" t="s">
        <v>680</v>
      </c>
      <c r="R2512" s="43" t="s">
        <v>681</v>
      </c>
      <c r="S2512" s="43" t="s">
        <v>330</v>
      </c>
      <c r="V2512" s="42" t="s">
        <v>3079</v>
      </c>
      <c r="W2512"/>
    </row>
    <row r="2513" spans="1:23" s="39" customFormat="1" x14ac:dyDescent="0.35">
      <c r="A2513" s="43" t="s">
        <v>497</v>
      </c>
      <c r="B2513" s="54">
        <v>24033</v>
      </c>
      <c r="C2513" s="54" t="s">
        <v>12</v>
      </c>
      <c r="D2513" s="53">
        <v>0.22433016</v>
      </c>
      <c r="E2513" s="53">
        <f>SUMIFS('Ratios_MARAMA-VA'!T:T, 'Ratios_MARAMA-VA'!AA:AA, V2513)</f>
        <v>0.22433021199977499</v>
      </c>
      <c r="F2513" s="53">
        <f>SUMIFS('Ratios_MARAMA-VA'!J:J, 'Ratios_MARAMA-VA'!AA:AA, V2513)</f>
        <v>1.0833489673191699E-3</v>
      </c>
      <c r="G2513" s="53"/>
      <c r="H2513" s="53">
        <f t="shared" si="34"/>
        <v>4.8292602127093633E-3</v>
      </c>
      <c r="I2513" s="53">
        <v>0.24548455099159999</v>
      </c>
      <c r="J2513" s="53">
        <v>1.1855087749385567E-3</v>
      </c>
      <c r="K2513" s="53">
        <v>0.25818164099079999</v>
      </c>
      <c r="L2513" s="53">
        <v>1.2468263264888832E-3</v>
      </c>
      <c r="M2513" s="43" t="s">
        <v>679</v>
      </c>
      <c r="N2513" s="43" t="s">
        <v>659</v>
      </c>
      <c r="O2513" s="43" t="s">
        <v>342</v>
      </c>
      <c r="P2513" s="43" t="s">
        <v>660</v>
      </c>
      <c r="Q2513" s="43" t="s">
        <v>680</v>
      </c>
      <c r="R2513" s="43" t="s">
        <v>681</v>
      </c>
      <c r="S2513" s="43" t="s">
        <v>330</v>
      </c>
      <c r="V2513" s="42" t="s">
        <v>3080</v>
      </c>
      <c r="W2513"/>
    </row>
    <row r="2514" spans="1:23" s="39" customFormat="1" x14ac:dyDescent="0.35">
      <c r="A2514" s="43" t="s">
        <v>811</v>
      </c>
      <c r="B2514" s="54">
        <v>51059</v>
      </c>
      <c r="C2514" s="54" t="s">
        <v>12</v>
      </c>
      <c r="D2514" s="53">
        <v>0.11236072</v>
      </c>
      <c r="E2514" s="53">
        <f>SUMIFS('Ratios_MARAMA-VA'!T:T, 'Ratios_MARAMA-VA'!AA:AA, V2514)</f>
        <v>0.112360755999887</v>
      </c>
      <c r="F2514" s="53">
        <f>SUMIFS('Ratios_MARAMA-VA'!J:J, 'Ratios_MARAMA-VA'!AA:AA, V2514)</f>
        <v>5.4697171241775201E-4</v>
      </c>
      <c r="G2514" s="53"/>
      <c r="H2514" s="53">
        <f t="shared" si="34"/>
        <v>4.8679960147144444E-3</v>
      </c>
      <c r="I2514" s="53">
        <v>0.12509122965479999</v>
      </c>
      <c r="J2514" s="53">
        <v>6.0894360743529567E-4</v>
      </c>
      <c r="K2514" s="53">
        <v>0.13273176106279999</v>
      </c>
      <c r="L2514" s="53">
        <v>6.4613768387974024E-4</v>
      </c>
      <c r="M2514" s="43" t="s">
        <v>679</v>
      </c>
      <c r="N2514" s="43" t="s">
        <v>659</v>
      </c>
      <c r="O2514" s="43" t="s">
        <v>342</v>
      </c>
      <c r="P2514" s="43" t="s">
        <v>660</v>
      </c>
      <c r="Q2514" s="43" t="s">
        <v>680</v>
      </c>
      <c r="R2514" s="43" t="s">
        <v>681</v>
      </c>
      <c r="S2514" s="43" t="s">
        <v>330</v>
      </c>
      <c r="V2514" s="42" t="s">
        <v>3081</v>
      </c>
      <c r="W2514"/>
    </row>
    <row r="2515" spans="1:23" s="39" customFormat="1" x14ac:dyDescent="0.35">
      <c r="A2515" s="43" t="s">
        <v>811</v>
      </c>
      <c r="B2515" s="54">
        <v>51107</v>
      </c>
      <c r="C2515" s="54" t="s">
        <v>12</v>
      </c>
      <c r="D2515" s="53">
        <v>0.33634712</v>
      </c>
      <c r="E2515" s="53">
        <f>SUMIFS('Ratios_MARAMA-VA'!T:T, 'Ratios_MARAMA-VA'!AA:AA, V2515)</f>
        <v>0.33634698879966202</v>
      </c>
      <c r="F2515" s="53">
        <f>SUMIFS('Ratios_MARAMA-VA'!J:J, 'Ratios_MARAMA-VA'!AA:AA, V2515)</f>
        <v>1.6368346143774499E-3</v>
      </c>
      <c r="G2515" s="53"/>
      <c r="H2515" s="53">
        <f t="shared" si="34"/>
        <v>4.8665059265697664E-3</v>
      </c>
      <c r="I2515" s="53">
        <v>0.37445510263103998</v>
      </c>
      <c r="J2515" s="53">
        <v>1.8222879761882462E-3</v>
      </c>
      <c r="K2515" s="53">
        <v>0.39732669786944003</v>
      </c>
      <c r="L2515" s="53">
        <v>1.9335927299660249E-3</v>
      </c>
      <c r="M2515" s="43" t="s">
        <v>679</v>
      </c>
      <c r="N2515" s="43" t="s">
        <v>659</v>
      </c>
      <c r="O2515" s="43" t="s">
        <v>342</v>
      </c>
      <c r="P2515" s="43" t="s">
        <v>660</v>
      </c>
      <c r="Q2515" s="43" t="s">
        <v>680</v>
      </c>
      <c r="R2515" s="43" t="s">
        <v>681</v>
      </c>
      <c r="S2515" s="43" t="s">
        <v>330</v>
      </c>
      <c r="V2515" s="42" t="s">
        <v>3082</v>
      </c>
      <c r="W2515"/>
    </row>
    <row r="2516" spans="1:23" s="39" customFormat="1" x14ac:dyDescent="0.35">
      <c r="A2516" s="43" t="s">
        <v>811</v>
      </c>
      <c r="B2516" s="54">
        <v>51153</v>
      </c>
      <c r="C2516" s="54" t="s">
        <v>12</v>
      </c>
      <c r="D2516" s="53">
        <v>6.1231255999999998E-2</v>
      </c>
      <c r="E2516" s="53">
        <f>SUMIFS('Ratios_MARAMA-VA'!T:T, 'Ratios_MARAMA-VA'!AA:AA, V2516)</f>
        <v>6.1231254999938402E-2</v>
      </c>
      <c r="F2516" s="53">
        <f>SUMIFS('Ratios_MARAMA-VA'!J:J, 'Ratios_MARAMA-VA'!AA:AA, V2516)</f>
        <v>2.9561892810427999E-4</v>
      </c>
      <c r="G2516" s="53"/>
      <c r="H2516" s="53">
        <f t="shared" si="34"/>
        <v>4.8279090164749586E-3</v>
      </c>
      <c r="I2516" s="53">
        <v>6.8168756191499993E-2</v>
      </c>
      <c r="J2516" s="53">
        <v>3.2911255265882599E-4</v>
      </c>
      <c r="K2516" s="53">
        <v>7.2332481531500001E-2</v>
      </c>
      <c r="L2516" s="53">
        <v>3.4921463976993726E-4</v>
      </c>
      <c r="M2516" s="43" t="s">
        <v>679</v>
      </c>
      <c r="N2516" s="43" t="s">
        <v>659</v>
      </c>
      <c r="O2516" s="43" t="s">
        <v>342</v>
      </c>
      <c r="P2516" s="43" t="s">
        <v>660</v>
      </c>
      <c r="Q2516" s="43" t="s">
        <v>680</v>
      </c>
      <c r="R2516" s="43" t="s">
        <v>681</v>
      </c>
      <c r="S2516" s="43" t="s">
        <v>330</v>
      </c>
      <c r="V2516" s="42" t="s">
        <v>3085</v>
      </c>
      <c r="W2516"/>
    </row>
    <row r="2517" spans="1:23" s="39" customFormat="1" x14ac:dyDescent="0.35">
      <c r="A2517" s="43" t="s">
        <v>497</v>
      </c>
      <c r="B2517" s="54">
        <v>24009</v>
      </c>
      <c r="C2517" s="54" t="s">
        <v>12</v>
      </c>
      <c r="D2517" s="53">
        <v>0.4281843568</v>
      </c>
      <c r="E2517" s="53">
        <f>SUMIFS('Ratios_MARAMA-VA'!T:T, 'Ratios_MARAMA-VA'!AA:AA, V2517)</f>
        <v>0.42818412999957001</v>
      </c>
      <c r="F2517" s="53">
        <f>SUMIFS('Ratios_MARAMA-VA'!J:J, 'Ratios_MARAMA-VA'!AA:AA, V2517)</f>
        <v>1.6229427810441201E-3</v>
      </c>
      <c r="G2517" s="53"/>
      <c r="H2517" s="53">
        <f t="shared" si="34"/>
        <v>3.7902917631387925E-3</v>
      </c>
      <c r="I2517" s="53">
        <v>0.42818413</v>
      </c>
      <c r="J2517" s="53">
        <v>1.6229427810457498E-3</v>
      </c>
      <c r="K2517" s="53">
        <v>0.42818413</v>
      </c>
      <c r="L2517" s="53">
        <v>1.6229427810457498E-3</v>
      </c>
      <c r="M2517" s="43" t="s">
        <v>667</v>
      </c>
      <c r="N2517" s="43" t="s">
        <v>659</v>
      </c>
      <c r="O2517" s="43" t="s">
        <v>342</v>
      </c>
      <c r="P2517" s="43" t="s">
        <v>660</v>
      </c>
      <c r="Q2517" s="43" t="s">
        <v>668</v>
      </c>
      <c r="R2517" s="43" t="s">
        <v>662</v>
      </c>
      <c r="S2517" s="43" t="s">
        <v>330</v>
      </c>
      <c r="V2517" s="42" t="s">
        <v>3087</v>
      </c>
      <c r="W2517"/>
    </row>
    <row r="2518" spans="1:23" s="39" customFormat="1" x14ac:dyDescent="0.35">
      <c r="A2518" s="43" t="s">
        <v>497</v>
      </c>
      <c r="B2518" s="54">
        <v>24017</v>
      </c>
      <c r="C2518" s="54" t="s">
        <v>12</v>
      </c>
      <c r="D2518" s="53">
        <v>0.66476992000000001</v>
      </c>
      <c r="E2518" s="53">
        <f>SUMIFS('Ratios_MARAMA-VA'!T:T, 'Ratios_MARAMA-VA'!AA:AA, V2518)</f>
        <v>0.66477004259933303</v>
      </c>
      <c r="F2518" s="53">
        <f>SUMIFS('Ratios_MARAMA-VA'!J:J, 'Ratios_MARAMA-VA'!AA:AA, V2518)</f>
        <v>2.5127696928079401E-3</v>
      </c>
      <c r="G2518" s="53"/>
      <c r="H2518" s="53">
        <f t="shared" si="34"/>
        <v>3.7799081363274136E-3</v>
      </c>
      <c r="I2518" s="53">
        <v>0.66477004260000006</v>
      </c>
      <c r="J2518" s="53">
        <v>2.5127696928104615E-3</v>
      </c>
      <c r="K2518" s="53">
        <v>0.66477004260000006</v>
      </c>
      <c r="L2518" s="53">
        <v>2.5127696928104615E-3</v>
      </c>
      <c r="M2518" s="43" t="s">
        <v>667</v>
      </c>
      <c r="N2518" s="43" t="s">
        <v>659</v>
      </c>
      <c r="O2518" s="43" t="s">
        <v>342</v>
      </c>
      <c r="P2518" s="43" t="s">
        <v>660</v>
      </c>
      <c r="Q2518" s="43" t="s">
        <v>668</v>
      </c>
      <c r="R2518" s="43" t="s">
        <v>662</v>
      </c>
      <c r="S2518" s="43" t="s">
        <v>330</v>
      </c>
      <c r="V2518" s="42" t="s">
        <v>3088</v>
      </c>
      <c r="W2518"/>
    </row>
    <row r="2519" spans="1:23" s="39" customFormat="1" x14ac:dyDescent="0.35">
      <c r="A2519" s="43" t="s">
        <v>497</v>
      </c>
      <c r="B2519" s="54">
        <v>24021</v>
      </c>
      <c r="C2519" s="54" t="s">
        <v>12</v>
      </c>
      <c r="D2519" s="53">
        <v>3.2318235334000001</v>
      </c>
      <c r="E2519" s="53">
        <f>SUMIFS('Ratios_MARAMA-VA'!T:T, 'Ratios_MARAMA-VA'!AA:AA, V2519)</f>
        <v>3.2318236747967601</v>
      </c>
      <c r="F2519" s="53">
        <f>SUMIFS('Ratios_MARAMA-VA'!J:J, 'Ratios_MARAMA-VA'!AA:AA, V2519)</f>
        <v>1.3239408958156699E-2</v>
      </c>
      <c r="G2519" s="53"/>
      <c r="H2519" s="53">
        <f t="shared" si="34"/>
        <v>4.0965752746363205E-3</v>
      </c>
      <c r="I2519" s="53">
        <v>3.2318236748000002</v>
      </c>
      <c r="J2519" s="53">
        <v>1.3239408958169973E-2</v>
      </c>
      <c r="K2519" s="53">
        <v>3.2318236748000002</v>
      </c>
      <c r="L2519" s="53">
        <v>1.3239408958169973E-2</v>
      </c>
      <c r="M2519" s="43" t="s">
        <v>667</v>
      </c>
      <c r="N2519" s="43" t="s">
        <v>659</v>
      </c>
      <c r="O2519" s="43" t="s">
        <v>342</v>
      </c>
      <c r="P2519" s="43" t="s">
        <v>660</v>
      </c>
      <c r="Q2519" s="43" t="s">
        <v>668</v>
      </c>
      <c r="R2519" s="43" t="s">
        <v>662</v>
      </c>
      <c r="S2519" s="43" t="s">
        <v>330</v>
      </c>
      <c r="V2519" s="42" t="s">
        <v>3089</v>
      </c>
      <c r="W2519"/>
    </row>
    <row r="2520" spans="1:23" s="39" customFormat="1" x14ac:dyDescent="0.35">
      <c r="A2520" s="43" t="s">
        <v>497</v>
      </c>
      <c r="B2520" s="54">
        <v>24031</v>
      </c>
      <c r="C2520" s="54" t="s">
        <v>12</v>
      </c>
      <c r="D2520" s="53">
        <v>3.0284891140000001</v>
      </c>
      <c r="E2520" s="53">
        <f>SUMIFS('Ratios_MARAMA-VA'!T:T, 'Ratios_MARAMA-VA'!AA:AA, V2520)</f>
        <v>3.0284907505969598</v>
      </c>
      <c r="F2520" s="53">
        <f>SUMIFS('Ratios_MARAMA-VA'!J:J, 'Ratios_MARAMA-VA'!AA:AA, V2520)</f>
        <v>1.1511103524824999E-2</v>
      </c>
      <c r="G2520" s="53"/>
      <c r="H2520" s="53">
        <f t="shared" si="34"/>
        <v>3.800937322511549E-3</v>
      </c>
      <c r="I2520" s="53">
        <v>3.0284907506000001</v>
      </c>
      <c r="J2520" s="53">
        <v>1.1511103524836556E-2</v>
      </c>
      <c r="K2520" s="53">
        <v>3.0284907506000001</v>
      </c>
      <c r="L2520" s="53">
        <v>1.1511103524836556E-2</v>
      </c>
      <c r="M2520" s="43" t="s">
        <v>667</v>
      </c>
      <c r="N2520" s="43" t="s">
        <v>659</v>
      </c>
      <c r="O2520" s="43" t="s">
        <v>342</v>
      </c>
      <c r="P2520" s="43" t="s">
        <v>660</v>
      </c>
      <c r="Q2520" s="43" t="s">
        <v>668</v>
      </c>
      <c r="R2520" s="43" t="s">
        <v>662</v>
      </c>
      <c r="S2520" s="43" t="s">
        <v>330</v>
      </c>
      <c r="V2520" s="42" t="s">
        <v>3090</v>
      </c>
      <c r="W2520"/>
    </row>
    <row r="2521" spans="1:23" s="39" customFormat="1" x14ac:dyDescent="0.35">
      <c r="A2521" s="43" t="s">
        <v>497</v>
      </c>
      <c r="B2521" s="54">
        <v>24033</v>
      </c>
      <c r="C2521" s="54" t="s">
        <v>12</v>
      </c>
      <c r="D2521" s="53">
        <v>0.83054850930000002</v>
      </c>
      <c r="E2521" s="53">
        <f>SUMIFS('Ratios_MARAMA-VA'!T:T, 'Ratios_MARAMA-VA'!AA:AA, V2521)</f>
        <v>0.83054876369917296</v>
      </c>
      <c r="F2521" s="53">
        <f>SUMIFS('Ratios_MARAMA-VA'!J:J, 'Ratios_MARAMA-VA'!AA:AA, V2521)</f>
        <v>3.14111983463738E-3</v>
      </c>
      <c r="G2521" s="53"/>
      <c r="H2521" s="53">
        <f t="shared" si="34"/>
        <v>3.7819812296717862E-3</v>
      </c>
      <c r="I2521" s="53">
        <v>0.83054876369999997</v>
      </c>
      <c r="J2521" s="53">
        <v>3.1411198346405077E-3</v>
      </c>
      <c r="K2521" s="53">
        <v>0.83054876369999997</v>
      </c>
      <c r="L2521" s="53">
        <v>3.1411198346405077E-3</v>
      </c>
      <c r="M2521" s="43" t="s">
        <v>667</v>
      </c>
      <c r="N2521" s="43" t="s">
        <v>659</v>
      </c>
      <c r="O2521" s="43" t="s">
        <v>342</v>
      </c>
      <c r="P2521" s="43" t="s">
        <v>660</v>
      </c>
      <c r="Q2521" s="43" t="s">
        <v>668</v>
      </c>
      <c r="R2521" s="43" t="s">
        <v>662</v>
      </c>
      <c r="S2521" s="43" t="s">
        <v>330</v>
      </c>
      <c r="V2521" s="42" t="s">
        <v>3091</v>
      </c>
      <c r="W2521"/>
    </row>
    <row r="2522" spans="1:23" s="39" customFormat="1" x14ac:dyDescent="0.35">
      <c r="A2522" s="43" t="s">
        <v>811</v>
      </c>
      <c r="B2522" s="54">
        <v>51059</v>
      </c>
      <c r="C2522" s="54" t="s">
        <v>12</v>
      </c>
      <c r="D2522" s="53">
        <v>0.32060030639999998</v>
      </c>
      <c r="E2522" s="53">
        <f>SUMIFS('Ratios_MARAMA-VA'!T:T, 'Ratios_MARAMA-VA'!AA:AA, V2522)</f>
        <v>0.320600298899679</v>
      </c>
      <c r="F2522" s="53">
        <f>SUMIFS('Ratios_MARAMA-VA'!J:J, 'Ratios_MARAMA-VA'!AA:AA, V2522)</f>
        <v>1.0552650692799901E-3</v>
      </c>
      <c r="G2522" s="53"/>
      <c r="H2522" s="53">
        <f t="shared" si="34"/>
        <v>3.29152865078956E-3</v>
      </c>
      <c r="I2522" s="53">
        <v>0.32060029890000002</v>
      </c>
      <c r="J2522" s="53">
        <v>1.0552650692810467E-3</v>
      </c>
      <c r="K2522" s="53">
        <v>0.32060029890000002</v>
      </c>
      <c r="L2522" s="53">
        <v>1.0552650692810467E-3</v>
      </c>
      <c r="M2522" s="43" t="s">
        <v>667</v>
      </c>
      <c r="N2522" s="43" t="s">
        <v>659</v>
      </c>
      <c r="O2522" s="43" t="s">
        <v>342</v>
      </c>
      <c r="P2522" s="43" t="s">
        <v>660</v>
      </c>
      <c r="Q2522" s="43" t="s">
        <v>668</v>
      </c>
      <c r="R2522" s="43" t="s">
        <v>662</v>
      </c>
      <c r="S2522" s="43" t="s">
        <v>330</v>
      </c>
      <c r="V2522" s="42" t="s">
        <v>3092</v>
      </c>
      <c r="W2522"/>
    </row>
    <row r="2523" spans="1:23" s="39" customFormat="1" x14ac:dyDescent="0.35">
      <c r="A2523" s="43" t="s">
        <v>811</v>
      </c>
      <c r="B2523" s="54">
        <v>51107</v>
      </c>
      <c r="C2523" s="54" t="s">
        <v>12</v>
      </c>
      <c r="D2523" s="53">
        <v>4.1205527999999996</v>
      </c>
      <c r="E2523" s="53">
        <f>SUMIFS('Ratios_MARAMA-VA'!T:T, 'Ratios_MARAMA-VA'!AA:AA, V2523)</f>
        <v>4.1205528733958801</v>
      </c>
      <c r="F2523" s="53">
        <f>SUMIFS('Ratios_MARAMA-VA'!J:J, 'Ratios_MARAMA-VA'!AA:AA, V2523)</f>
        <v>1.3449255096064899E-2</v>
      </c>
      <c r="G2523" s="53"/>
      <c r="H2523" s="53">
        <f t="shared" si="34"/>
        <v>3.2639443077891964E-3</v>
      </c>
      <c r="I2523" s="53">
        <v>4.1205528734000003</v>
      </c>
      <c r="J2523" s="53">
        <v>1.3449255096078349E-2</v>
      </c>
      <c r="K2523" s="53">
        <v>4.1205528734000003</v>
      </c>
      <c r="L2523" s="53">
        <v>1.3449255096078349E-2</v>
      </c>
      <c r="M2523" s="43" t="s">
        <v>667</v>
      </c>
      <c r="N2523" s="43" t="s">
        <v>659</v>
      </c>
      <c r="O2523" s="43" t="s">
        <v>342</v>
      </c>
      <c r="P2523" s="43" t="s">
        <v>660</v>
      </c>
      <c r="Q2523" s="43" t="s">
        <v>668</v>
      </c>
      <c r="R2523" s="43" t="s">
        <v>662</v>
      </c>
      <c r="S2523" s="43" t="s">
        <v>330</v>
      </c>
      <c r="V2523" s="42" t="s">
        <v>3093</v>
      </c>
      <c r="W2523"/>
    </row>
    <row r="2524" spans="1:23" s="39" customFormat="1" x14ac:dyDescent="0.35">
      <c r="A2524" s="43" t="s">
        <v>811</v>
      </c>
      <c r="B2524" s="54">
        <v>51153</v>
      </c>
      <c r="C2524" s="54" t="s">
        <v>12</v>
      </c>
      <c r="D2524" s="53">
        <v>1.0575508551999999</v>
      </c>
      <c r="E2524" s="53">
        <f>SUMIFS('Ratios_MARAMA-VA'!T:T, 'Ratios_MARAMA-VA'!AA:AA, V2524)</f>
        <v>1.0575515052989299</v>
      </c>
      <c r="F2524" s="53">
        <f>SUMIFS('Ratios_MARAMA-VA'!J:J, 'Ratios_MARAMA-VA'!AA:AA, V2524)</f>
        <v>3.4603275013037199E-3</v>
      </c>
      <c r="G2524" s="53"/>
      <c r="H2524" s="53">
        <f t="shared" si="34"/>
        <v>3.2720179433016038E-3</v>
      </c>
      <c r="I2524" s="53">
        <v>1.0575515053</v>
      </c>
      <c r="J2524" s="53">
        <v>3.460327501307221E-3</v>
      </c>
      <c r="K2524" s="53">
        <v>1.0575515053</v>
      </c>
      <c r="L2524" s="53">
        <v>3.460327501307221E-3</v>
      </c>
      <c r="M2524" s="43" t="s">
        <v>667</v>
      </c>
      <c r="N2524" s="43" t="s">
        <v>659</v>
      </c>
      <c r="O2524" s="43" t="s">
        <v>342</v>
      </c>
      <c r="P2524" s="43" t="s">
        <v>660</v>
      </c>
      <c r="Q2524" s="43" t="s">
        <v>668</v>
      </c>
      <c r="R2524" s="43" t="s">
        <v>662</v>
      </c>
      <c r="S2524" s="43" t="s">
        <v>330</v>
      </c>
      <c r="V2524" s="42" t="s">
        <v>3094</v>
      </c>
      <c r="W2524"/>
    </row>
    <row r="2525" spans="1:23" s="39" customFormat="1" x14ac:dyDescent="0.35">
      <c r="A2525" s="43" t="s">
        <v>497</v>
      </c>
      <c r="B2525" s="54">
        <v>24009</v>
      </c>
      <c r="C2525" s="54" t="s">
        <v>12</v>
      </c>
      <c r="D2525" s="53">
        <v>5.0794487999999999E-2</v>
      </c>
      <c r="E2525" s="53">
        <f>SUMIFS('Ratios_MARAMA-VA'!T:T, 'Ratios_MARAMA-VA'!AA:AA, V2525)</f>
        <v>5.0794461299949002E-2</v>
      </c>
      <c r="F2525" s="53">
        <f>SUMIFS('Ratios_MARAMA-VA'!J:J, 'Ratios_MARAMA-VA'!AA:AA, V2525)</f>
        <v>1.92525828104382E-4</v>
      </c>
      <c r="G2525" s="53"/>
      <c r="H2525" s="53">
        <f t="shared" si="34"/>
        <v>3.7902917597154493E-3</v>
      </c>
      <c r="I2525" s="53">
        <v>5.0794461300000003E-2</v>
      </c>
      <c r="J2525" s="53">
        <v>1.9252582810457529E-4</v>
      </c>
      <c r="K2525" s="53">
        <v>5.0794461300000003E-2</v>
      </c>
      <c r="L2525" s="53">
        <v>1.9252582810457529E-4</v>
      </c>
      <c r="M2525" s="43" t="s">
        <v>677</v>
      </c>
      <c r="N2525" s="43" t="s">
        <v>659</v>
      </c>
      <c r="O2525" s="43" t="s">
        <v>342</v>
      </c>
      <c r="P2525" s="43" t="s">
        <v>660</v>
      </c>
      <c r="Q2525" s="43" t="s">
        <v>678</v>
      </c>
      <c r="R2525" s="43" t="s">
        <v>348</v>
      </c>
      <c r="S2525" s="43" t="s">
        <v>330</v>
      </c>
      <c r="V2525" s="42" t="s">
        <v>3095</v>
      </c>
      <c r="W2525"/>
    </row>
    <row r="2526" spans="1:23" s="39" customFormat="1" x14ac:dyDescent="0.35">
      <c r="A2526" s="43" t="s">
        <v>497</v>
      </c>
      <c r="B2526" s="54">
        <v>24017</v>
      </c>
      <c r="C2526" s="54" t="s">
        <v>12</v>
      </c>
      <c r="D2526" s="53">
        <v>8.6587488000000004E-2</v>
      </c>
      <c r="E2526" s="53">
        <f>SUMIFS('Ratios_MARAMA-VA'!T:T, 'Ratios_MARAMA-VA'!AA:AA, V2526)</f>
        <v>8.6587503899913307E-2</v>
      </c>
      <c r="F2526" s="53">
        <f>SUMIFS('Ratios_MARAMA-VA'!J:J, 'Ratios_MARAMA-VA'!AA:AA, V2526)</f>
        <v>3.2729281045718798E-4</v>
      </c>
      <c r="G2526" s="53"/>
      <c r="H2526" s="53">
        <f t="shared" si="34"/>
        <v>3.7799081358842091E-3</v>
      </c>
      <c r="I2526" s="53">
        <v>8.6587503899999904E-2</v>
      </c>
      <c r="J2526" s="53">
        <v>3.272928104575153E-4</v>
      </c>
      <c r="K2526" s="53">
        <v>8.6587503899999904E-2</v>
      </c>
      <c r="L2526" s="53">
        <v>3.272928104575153E-4</v>
      </c>
      <c r="M2526" s="43" t="s">
        <v>677</v>
      </c>
      <c r="N2526" s="43" t="s">
        <v>659</v>
      </c>
      <c r="O2526" s="43" t="s">
        <v>342</v>
      </c>
      <c r="P2526" s="43" t="s">
        <v>660</v>
      </c>
      <c r="Q2526" s="43" t="s">
        <v>678</v>
      </c>
      <c r="R2526" s="43" t="s">
        <v>348</v>
      </c>
      <c r="S2526" s="43" t="s">
        <v>330</v>
      </c>
      <c r="V2526" s="42" t="s">
        <v>3096</v>
      </c>
      <c r="W2526"/>
    </row>
    <row r="2527" spans="1:23" s="39" customFormat="1" x14ac:dyDescent="0.35">
      <c r="A2527" s="43" t="s">
        <v>497</v>
      </c>
      <c r="B2527" s="54">
        <v>24021</v>
      </c>
      <c r="C2527" s="54" t="s">
        <v>12</v>
      </c>
      <c r="D2527" s="53">
        <v>0.82183519999999999</v>
      </c>
      <c r="E2527" s="53">
        <f>SUMIFS('Ratios_MARAMA-VA'!T:T, 'Ratios_MARAMA-VA'!AA:AA, V2527)</f>
        <v>0.82183523589917995</v>
      </c>
      <c r="F2527" s="53">
        <f>SUMIFS('Ratios_MARAMA-VA'!J:J, 'Ratios_MARAMA-VA'!AA:AA, V2527)</f>
        <v>3.3667099071861802E-3</v>
      </c>
      <c r="G2527" s="53"/>
      <c r="H2527" s="53">
        <f t="shared" si="34"/>
        <v>4.0965752746079595E-3</v>
      </c>
      <c r="I2527" s="53">
        <v>0.82183523589999996</v>
      </c>
      <c r="J2527" s="53">
        <v>3.3667099071895395E-3</v>
      </c>
      <c r="K2527" s="53">
        <v>0.82183523589999996</v>
      </c>
      <c r="L2527" s="53">
        <v>3.3667099071895395E-3</v>
      </c>
      <c r="M2527" s="43" t="s">
        <v>677</v>
      </c>
      <c r="N2527" s="43" t="s">
        <v>659</v>
      </c>
      <c r="O2527" s="43" t="s">
        <v>342</v>
      </c>
      <c r="P2527" s="43" t="s">
        <v>660</v>
      </c>
      <c r="Q2527" s="43" t="s">
        <v>678</v>
      </c>
      <c r="R2527" s="43" t="s">
        <v>348</v>
      </c>
      <c r="S2527" s="43" t="s">
        <v>330</v>
      </c>
      <c r="V2527" s="42" t="s">
        <v>3097</v>
      </c>
      <c r="W2527"/>
    </row>
    <row r="2528" spans="1:23" s="39" customFormat="1" x14ac:dyDescent="0.35">
      <c r="A2528" s="43" t="s">
        <v>497</v>
      </c>
      <c r="B2528" s="54">
        <v>24031</v>
      </c>
      <c r="C2528" s="54" t="s">
        <v>12</v>
      </c>
      <c r="D2528" s="53">
        <v>0.21317891999999999</v>
      </c>
      <c r="E2528" s="53">
        <f>SUMIFS('Ratios_MARAMA-VA'!T:T, 'Ratios_MARAMA-VA'!AA:AA, V2528)</f>
        <v>0.213179035099786</v>
      </c>
      <c r="F2528" s="53">
        <f>SUMIFS('Ratios_MARAMA-VA'!J:J, 'Ratios_MARAMA-VA'!AA:AA, V2528)</f>
        <v>8.1028015097957999E-4</v>
      </c>
      <c r="G2528" s="53"/>
      <c r="H2528" s="53">
        <f t="shared" si="34"/>
        <v>3.8009373229421911E-3</v>
      </c>
      <c r="I2528" s="53">
        <v>0.2131790351</v>
      </c>
      <c r="J2528" s="53">
        <v>8.1028015098039336E-4</v>
      </c>
      <c r="K2528" s="53">
        <v>0.2131790351</v>
      </c>
      <c r="L2528" s="53">
        <v>8.1028015098039336E-4</v>
      </c>
      <c r="M2528" s="43" t="s">
        <v>677</v>
      </c>
      <c r="N2528" s="43" t="s">
        <v>659</v>
      </c>
      <c r="O2528" s="43" t="s">
        <v>342</v>
      </c>
      <c r="P2528" s="43" t="s">
        <v>660</v>
      </c>
      <c r="Q2528" s="43" t="s">
        <v>678</v>
      </c>
      <c r="R2528" s="43" t="s">
        <v>348</v>
      </c>
      <c r="S2528" s="43" t="s">
        <v>330</v>
      </c>
      <c r="V2528" s="42" t="s">
        <v>3098</v>
      </c>
      <c r="W2528"/>
    </row>
    <row r="2529" spans="1:23" s="39" customFormat="1" x14ac:dyDescent="0.35">
      <c r="A2529" s="43" t="s">
        <v>497</v>
      </c>
      <c r="B2529" s="54">
        <v>24033</v>
      </c>
      <c r="C2529" s="54" t="s">
        <v>12</v>
      </c>
      <c r="D2529" s="53">
        <v>9.8636930499999997E-2</v>
      </c>
      <c r="E2529" s="53">
        <f>SUMIFS('Ratios_MARAMA-VA'!T:T, 'Ratios_MARAMA-VA'!AA:AA, V2529)</f>
        <v>9.8636960799901599E-2</v>
      </c>
      <c r="F2529" s="53">
        <f>SUMIFS('Ratios_MARAMA-VA'!J:J, 'Ratios_MARAMA-VA'!AA:AA, V2529)</f>
        <v>3.73043134640149E-4</v>
      </c>
      <c r="G2529" s="53"/>
      <c r="H2529" s="53">
        <f t="shared" si="34"/>
        <v>3.7819812331496851E-3</v>
      </c>
      <c r="I2529" s="53">
        <v>9.8636960800000006E-2</v>
      </c>
      <c r="J2529" s="53">
        <v>3.7304313464052116E-4</v>
      </c>
      <c r="K2529" s="53">
        <v>9.8636960800000006E-2</v>
      </c>
      <c r="L2529" s="53">
        <v>3.7304313464052116E-4</v>
      </c>
      <c r="M2529" s="43" t="s">
        <v>677</v>
      </c>
      <c r="N2529" s="43" t="s">
        <v>659</v>
      </c>
      <c r="O2529" s="43" t="s">
        <v>342</v>
      </c>
      <c r="P2529" s="43" t="s">
        <v>660</v>
      </c>
      <c r="Q2529" s="43" t="s">
        <v>678</v>
      </c>
      <c r="R2529" s="43" t="s">
        <v>348</v>
      </c>
      <c r="S2529" s="43" t="s">
        <v>330</v>
      </c>
      <c r="V2529" s="42" t="s">
        <v>3099</v>
      </c>
      <c r="W2529"/>
    </row>
    <row r="2530" spans="1:23" s="39" customFormat="1" x14ac:dyDescent="0.35">
      <c r="A2530" s="43" t="s">
        <v>811</v>
      </c>
      <c r="B2530" s="54">
        <v>51059</v>
      </c>
      <c r="C2530" s="54" t="s">
        <v>12</v>
      </c>
      <c r="D2530" s="53">
        <v>4.7228208000000001E-2</v>
      </c>
      <c r="E2530" s="53">
        <f>SUMIFS('Ratios_MARAMA-VA'!T:T, 'Ratios_MARAMA-VA'!AA:AA, V2530)</f>
        <v>4.7228206899952697E-2</v>
      </c>
      <c r="F2530" s="53">
        <f>SUMIFS('Ratios_MARAMA-VA'!J:J, 'Ratios_MARAMA-VA'!AA:AA, V2530)</f>
        <v>1.5545299542468101E-4</v>
      </c>
      <c r="G2530" s="53"/>
      <c r="H2530" s="53">
        <f t="shared" si="34"/>
        <v>3.2915286357152957E-3</v>
      </c>
      <c r="I2530" s="53">
        <v>4.72282069E-2</v>
      </c>
      <c r="J2530" s="53">
        <v>1.554529954248367E-4</v>
      </c>
      <c r="K2530" s="53">
        <v>4.72282069E-2</v>
      </c>
      <c r="L2530" s="53">
        <v>1.554529954248367E-4</v>
      </c>
      <c r="M2530" s="43" t="s">
        <v>677</v>
      </c>
      <c r="N2530" s="43" t="s">
        <v>659</v>
      </c>
      <c r="O2530" s="43" t="s">
        <v>342</v>
      </c>
      <c r="P2530" s="43" t="s">
        <v>660</v>
      </c>
      <c r="Q2530" s="43" t="s">
        <v>678</v>
      </c>
      <c r="R2530" s="43" t="s">
        <v>348</v>
      </c>
      <c r="S2530" s="43" t="s">
        <v>330</v>
      </c>
      <c r="V2530" s="42" t="s">
        <v>3100</v>
      </c>
      <c r="W2530"/>
    </row>
    <row r="2531" spans="1:23" s="39" customFormat="1" x14ac:dyDescent="0.35">
      <c r="A2531" s="43" t="s">
        <v>811</v>
      </c>
      <c r="B2531" s="54">
        <v>51107</v>
      </c>
      <c r="C2531" s="54" t="s">
        <v>12</v>
      </c>
      <c r="D2531" s="53">
        <v>0.95841768000000005</v>
      </c>
      <c r="E2531" s="53">
        <f>SUMIFS('Ratios_MARAMA-VA'!T:T, 'Ratios_MARAMA-VA'!AA:AA, V2531)</f>
        <v>0.95841769729904103</v>
      </c>
      <c r="F2531" s="53">
        <f>SUMIFS('Ratios_MARAMA-VA'!J:J, 'Ratios_MARAMA-VA'!AA:AA, V2531)</f>
        <v>3.1282219875785602E-3</v>
      </c>
      <c r="G2531" s="53"/>
      <c r="H2531" s="53">
        <f t="shared" si="34"/>
        <v>3.2639443077839025E-3</v>
      </c>
      <c r="I2531" s="53">
        <v>0.95841769730000004</v>
      </c>
      <c r="J2531" s="53">
        <v>3.1282219875816905E-3</v>
      </c>
      <c r="K2531" s="53">
        <v>0.95841769730000004</v>
      </c>
      <c r="L2531" s="53">
        <v>3.1282219875816905E-3</v>
      </c>
      <c r="M2531" s="43" t="s">
        <v>677</v>
      </c>
      <c r="N2531" s="43" t="s">
        <v>659</v>
      </c>
      <c r="O2531" s="43" t="s">
        <v>342</v>
      </c>
      <c r="P2531" s="43" t="s">
        <v>660</v>
      </c>
      <c r="Q2531" s="43" t="s">
        <v>678</v>
      </c>
      <c r="R2531" s="43" t="s">
        <v>348</v>
      </c>
      <c r="S2531" s="43" t="s">
        <v>330</v>
      </c>
      <c r="V2531" s="42" t="s">
        <v>3101</v>
      </c>
      <c r="W2531"/>
    </row>
    <row r="2532" spans="1:23" s="39" customFormat="1" x14ac:dyDescent="0.35">
      <c r="A2532" s="43" t="s">
        <v>811</v>
      </c>
      <c r="B2532" s="54">
        <v>51153</v>
      </c>
      <c r="C2532" s="54" t="s">
        <v>12</v>
      </c>
      <c r="D2532" s="53">
        <v>0.23025182899999999</v>
      </c>
      <c r="E2532" s="53">
        <f>SUMIFS('Ratios_MARAMA-VA'!T:T, 'Ratios_MARAMA-VA'!AA:AA, V2532)</f>
        <v>0.230251970499769</v>
      </c>
      <c r="F2532" s="53">
        <f>SUMIFS('Ratios_MARAMA-VA'!J:J, 'Ratios_MARAMA-VA'!AA:AA, V2532)</f>
        <v>7.53388579084213E-4</v>
      </c>
      <c r="G2532" s="53"/>
      <c r="H2532" s="53">
        <f t="shared" si="34"/>
        <v>3.2720179438593287E-3</v>
      </c>
      <c r="I2532" s="53">
        <v>0.23025197050000001</v>
      </c>
      <c r="J2532" s="53">
        <v>7.5338857908496891E-4</v>
      </c>
      <c r="K2532" s="53">
        <v>0.23025197050000001</v>
      </c>
      <c r="L2532" s="53">
        <v>7.5338857908496891E-4</v>
      </c>
      <c r="M2532" s="43" t="s">
        <v>677</v>
      </c>
      <c r="N2532" s="43" t="s">
        <v>659</v>
      </c>
      <c r="O2532" s="43" t="s">
        <v>342</v>
      </c>
      <c r="P2532" s="43" t="s">
        <v>660</v>
      </c>
      <c r="Q2532" s="43" t="s">
        <v>678</v>
      </c>
      <c r="R2532" s="43" t="s">
        <v>348</v>
      </c>
      <c r="S2532" s="43" t="s">
        <v>330</v>
      </c>
      <c r="V2532" s="42" t="s">
        <v>3102</v>
      </c>
      <c r="W2532"/>
    </row>
    <row r="2533" spans="1:23" s="39" customFormat="1" x14ac:dyDescent="0.35">
      <c r="A2533" s="43" t="s">
        <v>497</v>
      </c>
      <c r="B2533" s="54">
        <v>24009</v>
      </c>
      <c r="C2533" s="54" t="s">
        <v>12</v>
      </c>
      <c r="D2533" s="53">
        <v>0.15497704000000001</v>
      </c>
      <c r="E2533" s="53">
        <f>SUMIFS('Ratios_MARAMA-VA'!T:T, 'Ratios_MARAMA-VA'!AA:AA, V2533)</f>
        <v>0.15497695799984401</v>
      </c>
      <c r="F2533" s="53">
        <f>SUMIFS('Ratios_MARAMA-VA'!J:J, 'Ratios_MARAMA-VA'!AA:AA, V2533)</f>
        <v>5.8740788758111101E-4</v>
      </c>
      <c r="G2533" s="53"/>
      <c r="H2533" s="53">
        <f t="shared" si="34"/>
        <v>3.7902917644163738E-3</v>
      </c>
      <c r="I2533" s="53">
        <v>0.154976958</v>
      </c>
      <c r="J2533" s="53">
        <v>5.8740788758170222E-4</v>
      </c>
      <c r="K2533" s="53">
        <v>0.154976958</v>
      </c>
      <c r="L2533" s="53">
        <v>5.8740788758170222E-4</v>
      </c>
      <c r="M2533" s="43" t="s">
        <v>665</v>
      </c>
      <c r="N2533" s="43" t="s">
        <v>659</v>
      </c>
      <c r="O2533" s="43" t="s">
        <v>342</v>
      </c>
      <c r="P2533" s="43" t="s">
        <v>660</v>
      </c>
      <c r="Q2533" s="43" t="s">
        <v>666</v>
      </c>
      <c r="R2533" s="43" t="s">
        <v>662</v>
      </c>
      <c r="S2533" s="43" t="s">
        <v>330</v>
      </c>
      <c r="V2533" s="42" t="s">
        <v>3103</v>
      </c>
      <c r="W2533"/>
    </row>
    <row r="2534" spans="1:23" s="39" customFormat="1" x14ac:dyDescent="0.35">
      <c r="A2534" s="43" t="s">
        <v>497</v>
      </c>
      <c r="B2534" s="54">
        <v>24017</v>
      </c>
      <c r="C2534" s="54" t="s">
        <v>12</v>
      </c>
      <c r="D2534" s="53">
        <v>0.21231855999999999</v>
      </c>
      <c r="E2534" s="53">
        <f>SUMIFS('Ratios_MARAMA-VA'!T:T, 'Ratios_MARAMA-VA'!AA:AA, V2534)</f>
        <v>0.21231859909978701</v>
      </c>
      <c r="F2534" s="53">
        <f>SUMIFS('Ratios_MARAMA-VA'!J:J, 'Ratios_MARAMA-VA'!AA:AA, V2534)</f>
        <v>8.0254480065279198E-4</v>
      </c>
      <c r="G2534" s="53"/>
      <c r="H2534" s="53">
        <f t="shared" si="34"/>
        <v>3.7799081383143745E-3</v>
      </c>
      <c r="I2534" s="53">
        <v>0.21231859910000001</v>
      </c>
      <c r="J2534" s="53">
        <v>8.02544800653597E-4</v>
      </c>
      <c r="K2534" s="53">
        <v>0.21231859910000001</v>
      </c>
      <c r="L2534" s="53">
        <v>8.02544800653597E-4</v>
      </c>
      <c r="M2534" s="43" t="s">
        <v>665</v>
      </c>
      <c r="N2534" s="43" t="s">
        <v>659</v>
      </c>
      <c r="O2534" s="43" t="s">
        <v>342</v>
      </c>
      <c r="P2534" s="43" t="s">
        <v>660</v>
      </c>
      <c r="Q2534" s="43" t="s">
        <v>666</v>
      </c>
      <c r="R2534" s="43" t="s">
        <v>662</v>
      </c>
      <c r="S2534" s="43" t="s">
        <v>330</v>
      </c>
      <c r="V2534" s="42" t="s">
        <v>3104</v>
      </c>
      <c r="W2534"/>
    </row>
    <row r="2535" spans="1:23" s="39" customFormat="1" x14ac:dyDescent="0.35">
      <c r="A2535" s="43" t="s">
        <v>497</v>
      </c>
      <c r="B2535" s="54">
        <v>24021</v>
      </c>
      <c r="C2535" s="54" t="s">
        <v>12</v>
      </c>
      <c r="D2535" s="53">
        <v>0.98149184160000003</v>
      </c>
      <c r="E2535" s="53">
        <f>SUMIFS('Ratios_MARAMA-VA'!T:T, 'Ratios_MARAMA-VA'!AA:AA, V2535)</f>
        <v>0.98149188449901703</v>
      </c>
      <c r="F2535" s="53">
        <f>SUMIFS('Ratios_MARAMA-VA'!J:J, 'Ratios_MARAMA-VA'!AA:AA, V2535)</f>
        <v>4.02075538627048E-3</v>
      </c>
      <c r="G2535" s="53"/>
      <c r="H2535" s="53">
        <f t="shared" si="34"/>
        <v>4.0965752746114602E-3</v>
      </c>
      <c r="I2535" s="53">
        <v>0.98149188450000002</v>
      </c>
      <c r="J2535" s="53">
        <v>4.0207553862745072E-3</v>
      </c>
      <c r="K2535" s="53">
        <v>0.98149188450000002</v>
      </c>
      <c r="L2535" s="53">
        <v>4.0207553862745072E-3</v>
      </c>
      <c r="M2535" s="43" t="s">
        <v>665</v>
      </c>
      <c r="N2535" s="43" t="s">
        <v>659</v>
      </c>
      <c r="O2535" s="43" t="s">
        <v>342</v>
      </c>
      <c r="P2535" s="43" t="s">
        <v>660</v>
      </c>
      <c r="Q2535" s="43" t="s">
        <v>666</v>
      </c>
      <c r="R2535" s="43" t="s">
        <v>662</v>
      </c>
      <c r="S2535" s="43" t="s">
        <v>330</v>
      </c>
      <c r="V2535" s="42" t="s">
        <v>3105</v>
      </c>
      <c r="W2535"/>
    </row>
    <row r="2536" spans="1:23" s="39" customFormat="1" x14ac:dyDescent="0.35">
      <c r="A2536" s="43" t="s">
        <v>497</v>
      </c>
      <c r="B2536" s="54">
        <v>24031</v>
      </c>
      <c r="C2536" s="54" t="s">
        <v>12</v>
      </c>
      <c r="D2536" s="53">
        <v>1.5079271999999999</v>
      </c>
      <c r="E2536" s="53">
        <f>SUMIFS('Ratios_MARAMA-VA'!T:T, 'Ratios_MARAMA-VA'!AA:AA, V2536)</f>
        <v>1.5079280148984799</v>
      </c>
      <c r="F2536" s="53">
        <f>SUMIFS('Ratios_MARAMA-VA'!J:J, 'Ratios_MARAMA-VA'!AA:AA, V2536)</f>
        <v>5.7315398712360901E-3</v>
      </c>
      <c r="G2536" s="53"/>
      <c r="H2536" s="53">
        <f t="shared" si="34"/>
        <v>3.8009373223442376E-3</v>
      </c>
      <c r="I2536" s="53">
        <v>1.5079280149000001</v>
      </c>
      <c r="J2536" s="53">
        <v>5.7315398712418676E-3</v>
      </c>
      <c r="K2536" s="53">
        <v>1.5079280149000001</v>
      </c>
      <c r="L2536" s="53">
        <v>5.7315398712418676E-3</v>
      </c>
      <c r="M2536" s="43" t="s">
        <v>665</v>
      </c>
      <c r="N2536" s="43" t="s">
        <v>659</v>
      </c>
      <c r="O2536" s="43" t="s">
        <v>342</v>
      </c>
      <c r="P2536" s="43" t="s">
        <v>660</v>
      </c>
      <c r="Q2536" s="43" t="s">
        <v>666</v>
      </c>
      <c r="R2536" s="43" t="s">
        <v>662</v>
      </c>
      <c r="S2536" s="43" t="s">
        <v>330</v>
      </c>
      <c r="V2536" s="42" t="s">
        <v>3106</v>
      </c>
      <c r="W2536"/>
    </row>
    <row r="2537" spans="1:23" s="39" customFormat="1" x14ac:dyDescent="0.35">
      <c r="A2537" s="43" t="s">
        <v>497</v>
      </c>
      <c r="B2537" s="54">
        <v>24033</v>
      </c>
      <c r="C2537" s="54" t="s">
        <v>12</v>
      </c>
      <c r="D2537" s="53">
        <v>0.16892504</v>
      </c>
      <c r="E2537" s="53">
        <f>SUMIFS('Ratios_MARAMA-VA'!T:T, 'Ratios_MARAMA-VA'!AA:AA, V2537)</f>
        <v>0.16892509179983101</v>
      </c>
      <c r="F2537" s="53">
        <f>SUMIFS('Ratios_MARAMA-VA'!J:J, 'Ratios_MARAMA-VA'!AA:AA, V2537)</f>
        <v>6.3887152679674702E-4</v>
      </c>
      <c r="G2537" s="53"/>
      <c r="H2537" s="53">
        <f t="shared" si="34"/>
        <v>3.7819812319757826E-3</v>
      </c>
      <c r="I2537" s="53">
        <v>0.16892509180000001</v>
      </c>
      <c r="J2537" s="53">
        <v>6.3887152679738615E-4</v>
      </c>
      <c r="K2537" s="53">
        <v>0.16892509180000001</v>
      </c>
      <c r="L2537" s="53">
        <v>6.3887152679738615E-4</v>
      </c>
      <c r="M2537" s="43" t="s">
        <v>665</v>
      </c>
      <c r="N2537" s="43" t="s">
        <v>659</v>
      </c>
      <c r="O2537" s="43" t="s">
        <v>342</v>
      </c>
      <c r="P2537" s="43" t="s">
        <v>660</v>
      </c>
      <c r="Q2537" s="43" t="s">
        <v>666</v>
      </c>
      <c r="R2537" s="43" t="s">
        <v>662</v>
      </c>
      <c r="S2537" s="43" t="s">
        <v>330</v>
      </c>
      <c r="V2537" s="42" t="s">
        <v>3107</v>
      </c>
      <c r="W2537"/>
    </row>
    <row r="2538" spans="1:23" s="39" customFormat="1" x14ac:dyDescent="0.35">
      <c r="A2538" s="43" t="s">
        <v>811</v>
      </c>
      <c r="B2538" s="54">
        <v>51013</v>
      </c>
      <c r="C2538" s="54" t="s">
        <v>12</v>
      </c>
      <c r="D2538" s="53">
        <v>0.1241274</v>
      </c>
      <c r="E2538" s="53">
        <f>SUMIFS('Ratios_MARAMA-VA'!T:T, 'Ratios_MARAMA-VA'!AA:AA, V2538)</f>
        <v>0.124127404499875</v>
      </c>
      <c r="F2538" s="53">
        <f>SUMIFS('Ratios_MARAMA-VA'!J:J, 'Ratios_MARAMA-VA'!AA:AA, V2538)</f>
        <v>4.04061219607439E-4</v>
      </c>
      <c r="G2538" s="53"/>
      <c r="H2538" s="53">
        <f t="shared" si="34"/>
        <v>3.2552136350184127E-3</v>
      </c>
      <c r="I2538" s="53">
        <v>0.1241274045</v>
      </c>
      <c r="J2538" s="53">
        <v>4.0406121960784584E-4</v>
      </c>
      <c r="K2538" s="53">
        <v>0.1241274045</v>
      </c>
      <c r="L2538" s="53">
        <v>4.0406121960784584E-4</v>
      </c>
      <c r="M2538" s="43" t="s">
        <v>665</v>
      </c>
      <c r="N2538" s="43" t="s">
        <v>659</v>
      </c>
      <c r="O2538" s="43" t="s">
        <v>342</v>
      </c>
      <c r="P2538" s="43" t="s">
        <v>660</v>
      </c>
      <c r="Q2538" s="43" t="s">
        <v>666</v>
      </c>
      <c r="R2538" s="43" t="s">
        <v>662</v>
      </c>
      <c r="S2538" s="43" t="s">
        <v>330</v>
      </c>
      <c r="V2538" s="42" t="s">
        <v>3108</v>
      </c>
      <c r="W2538"/>
    </row>
    <row r="2539" spans="1:23" s="39" customFormat="1" x14ac:dyDescent="0.35">
      <c r="A2539" s="43" t="s">
        <v>811</v>
      </c>
      <c r="B2539" s="54">
        <v>51059</v>
      </c>
      <c r="C2539" s="54" t="s">
        <v>12</v>
      </c>
      <c r="D2539" s="53">
        <v>0.26007639999999999</v>
      </c>
      <c r="E2539" s="53">
        <f>SUMIFS('Ratios_MARAMA-VA'!T:T, 'Ratios_MARAMA-VA'!AA:AA, V2539)</f>
        <v>0.26007639369973901</v>
      </c>
      <c r="F2539" s="53">
        <f>SUMIFS('Ratios_MARAMA-VA'!J:J, 'Ratios_MARAMA-VA'!AA:AA, V2539)</f>
        <v>8.5604890065273901E-4</v>
      </c>
      <c r="G2539" s="53"/>
      <c r="H2539" s="53">
        <f t="shared" si="34"/>
        <v>3.2915286484672527E-3</v>
      </c>
      <c r="I2539" s="53">
        <v>0.26007639370000002</v>
      </c>
      <c r="J2539" s="53">
        <v>8.5604890065359813E-4</v>
      </c>
      <c r="K2539" s="53">
        <v>0.26007639370000002</v>
      </c>
      <c r="L2539" s="53">
        <v>8.5604890065359813E-4</v>
      </c>
      <c r="M2539" s="43" t="s">
        <v>665</v>
      </c>
      <c r="N2539" s="43" t="s">
        <v>659</v>
      </c>
      <c r="O2539" s="43" t="s">
        <v>342</v>
      </c>
      <c r="P2539" s="43" t="s">
        <v>660</v>
      </c>
      <c r="Q2539" s="43" t="s">
        <v>666</v>
      </c>
      <c r="R2539" s="43" t="s">
        <v>662</v>
      </c>
      <c r="S2539" s="43" t="s">
        <v>330</v>
      </c>
      <c r="V2539" s="42" t="s">
        <v>3109</v>
      </c>
      <c r="W2539"/>
    </row>
    <row r="2540" spans="1:23" s="39" customFormat="1" x14ac:dyDescent="0.35">
      <c r="A2540" s="43" t="s">
        <v>811</v>
      </c>
      <c r="B2540" s="54">
        <v>51107</v>
      </c>
      <c r="C2540" s="54" t="s">
        <v>12</v>
      </c>
      <c r="D2540" s="53">
        <v>1.028484</v>
      </c>
      <c r="E2540" s="53">
        <f>SUMIFS('Ratios_MARAMA-VA'!T:T, 'Ratios_MARAMA-VA'!AA:AA, V2540)</f>
        <v>1.0284840181989701</v>
      </c>
      <c r="F2540" s="53">
        <f>SUMIFS('Ratios_MARAMA-VA'!J:J, 'Ratios_MARAMA-VA'!AA:AA, V2540)</f>
        <v>3.3569145568593801E-3</v>
      </c>
      <c r="G2540" s="53"/>
      <c r="H2540" s="53">
        <f t="shared" si="34"/>
        <v>3.2639443077957025E-3</v>
      </c>
      <c r="I2540" s="53">
        <v>1.0284840181999999</v>
      </c>
      <c r="J2540" s="53">
        <v>3.3569145568627416E-3</v>
      </c>
      <c r="K2540" s="53">
        <v>1.0284840181999999</v>
      </c>
      <c r="L2540" s="53">
        <v>3.3569145568627416E-3</v>
      </c>
      <c r="M2540" s="43" t="s">
        <v>665</v>
      </c>
      <c r="N2540" s="43" t="s">
        <v>659</v>
      </c>
      <c r="O2540" s="43" t="s">
        <v>342</v>
      </c>
      <c r="P2540" s="43" t="s">
        <v>660</v>
      </c>
      <c r="Q2540" s="43" t="s">
        <v>666</v>
      </c>
      <c r="R2540" s="43" t="s">
        <v>662</v>
      </c>
      <c r="S2540" s="43" t="s">
        <v>330</v>
      </c>
      <c r="V2540" s="42" t="s">
        <v>3110</v>
      </c>
      <c r="W2540"/>
    </row>
    <row r="2541" spans="1:23" s="39" customFormat="1" x14ac:dyDescent="0.35">
      <c r="A2541" s="43" t="s">
        <v>811</v>
      </c>
      <c r="B2541" s="54">
        <v>51153</v>
      </c>
      <c r="C2541" s="54" t="s">
        <v>12</v>
      </c>
      <c r="D2541" s="53">
        <v>0.14895288000000001</v>
      </c>
      <c r="E2541" s="53">
        <f>SUMIFS('Ratios_MARAMA-VA'!T:T, 'Ratios_MARAMA-VA'!AA:AA, V2541)</f>
        <v>0.14895297159985099</v>
      </c>
      <c r="F2541" s="53">
        <f>SUMIFS('Ratios_MARAMA-VA'!J:J, 'Ratios_MARAMA-VA'!AA:AA, V2541)</f>
        <v>4.87376796731537E-4</v>
      </c>
      <c r="G2541" s="53"/>
      <c r="H2541" s="53">
        <f t="shared" si="34"/>
        <v>3.2720179496709321E-3</v>
      </c>
      <c r="I2541" s="53">
        <v>0.14895297160000001</v>
      </c>
      <c r="J2541" s="53">
        <v>4.8737679673202462E-4</v>
      </c>
      <c r="K2541" s="53">
        <v>0.14895297160000001</v>
      </c>
      <c r="L2541" s="53">
        <v>4.8737679673202462E-4</v>
      </c>
      <c r="M2541" s="43" t="s">
        <v>665</v>
      </c>
      <c r="N2541" s="43" t="s">
        <v>659</v>
      </c>
      <c r="O2541" s="43" t="s">
        <v>342</v>
      </c>
      <c r="P2541" s="43" t="s">
        <v>660</v>
      </c>
      <c r="Q2541" s="43" t="s">
        <v>666</v>
      </c>
      <c r="R2541" s="43" t="s">
        <v>662</v>
      </c>
      <c r="S2541" s="43" t="s">
        <v>330</v>
      </c>
      <c r="V2541" s="42" t="s">
        <v>3111</v>
      </c>
      <c r="W2541"/>
    </row>
    <row r="2542" spans="1:23" s="39" customFormat="1" x14ac:dyDescent="0.35">
      <c r="A2542" s="43" t="s">
        <v>497</v>
      </c>
      <c r="B2542" s="54">
        <v>24009</v>
      </c>
      <c r="C2542" s="54" t="s">
        <v>10</v>
      </c>
      <c r="D2542" s="53">
        <v>4.64E-4</v>
      </c>
      <c r="E2542" s="53">
        <f>SUMIFS('Ratios_MARAMA-VA'!T:T, 'Ratios_MARAMA-VA'!AA:AA, V2542)</f>
        <v>0</v>
      </c>
      <c r="F2542" s="53">
        <f>SUMIFS('Ratios_MARAMA-VA'!J:J, 'Ratios_MARAMA-VA'!AA:AA, V2542)</f>
        <v>0</v>
      </c>
      <c r="G2542" s="53" t="s">
        <v>963</v>
      </c>
      <c r="H2542" s="53" t="s">
        <v>963</v>
      </c>
      <c r="I2542" s="53">
        <v>4.64E-4</v>
      </c>
      <c r="J2542" s="53" t="s">
        <v>964</v>
      </c>
      <c r="K2542" s="53">
        <v>4.64E-4</v>
      </c>
      <c r="L2542" s="53" t="s">
        <v>964</v>
      </c>
      <c r="M2542" s="43" t="s">
        <v>686</v>
      </c>
      <c r="N2542" s="43" t="s">
        <v>683</v>
      </c>
      <c r="O2542" s="43" t="s">
        <v>342</v>
      </c>
      <c r="P2542" s="43" t="s">
        <v>343</v>
      </c>
      <c r="Q2542" s="43" t="s">
        <v>684</v>
      </c>
      <c r="R2542" s="43" t="s">
        <v>687</v>
      </c>
      <c r="S2542" s="43" t="s">
        <v>330</v>
      </c>
      <c r="V2542" s="42" t="s">
        <v>3671</v>
      </c>
      <c r="W2542"/>
    </row>
    <row r="2543" spans="1:23" s="39" customFormat="1" x14ac:dyDescent="0.35">
      <c r="A2543" s="43" t="s">
        <v>497</v>
      </c>
      <c r="B2543" s="54">
        <v>24009</v>
      </c>
      <c r="C2543" s="54" t="s">
        <v>12</v>
      </c>
      <c r="D2543" s="53">
        <v>0.33698800000000001</v>
      </c>
      <c r="E2543" s="53">
        <f>SUMIFS('Ratios_MARAMA-VA'!T:T, 'Ratios_MARAMA-VA'!AA:AA, V2543)</f>
        <v>0</v>
      </c>
      <c r="F2543" s="53">
        <f>SUMIFS('Ratios_MARAMA-VA'!J:J, 'Ratios_MARAMA-VA'!AA:AA, V2543)</f>
        <v>0</v>
      </c>
      <c r="G2543" s="53" t="s">
        <v>963</v>
      </c>
      <c r="H2543" s="53" t="s">
        <v>963</v>
      </c>
      <c r="I2543" s="53">
        <v>0.33698800000000001</v>
      </c>
      <c r="J2543" s="53" t="s">
        <v>964</v>
      </c>
      <c r="K2543" s="53">
        <v>0.33698800000000001</v>
      </c>
      <c r="L2543" s="53" t="s">
        <v>964</v>
      </c>
      <c r="M2543" s="43" t="s">
        <v>686</v>
      </c>
      <c r="N2543" s="43" t="s">
        <v>683</v>
      </c>
      <c r="O2543" s="43" t="s">
        <v>342</v>
      </c>
      <c r="P2543" s="43" t="s">
        <v>343</v>
      </c>
      <c r="Q2543" s="43" t="s">
        <v>684</v>
      </c>
      <c r="R2543" s="43" t="s">
        <v>687</v>
      </c>
      <c r="S2543" s="43" t="s">
        <v>330</v>
      </c>
      <c r="V2543" s="42" t="s">
        <v>3675</v>
      </c>
      <c r="W2543"/>
    </row>
    <row r="2544" spans="1:23" s="39" customFormat="1" x14ac:dyDescent="0.35">
      <c r="A2544" s="43" t="s">
        <v>497</v>
      </c>
      <c r="B2544" s="54">
        <v>24017</v>
      </c>
      <c r="C2544" s="54" t="s">
        <v>10</v>
      </c>
      <c r="D2544" s="53">
        <v>2.8699999999999998E-4</v>
      </c>
      <c r="E2544" s="53">
        <f>SUMIFS('Ratios_MARAMA-VA'!T:T, 'Ratios_MARAMA-VA'!AA:AA, V2544)</f>
        <v>0</v>
      </c>
      <c r="F2544" s="53">
        <f>SUMIFS('Ratios_MARAMA-VA'!J:J, 'Ratios_MARAMA-VA'!AA:AA, V2544)</f>
        <v>0</v>
      </c>
      <c r="G2544" s="53" t="s">
        <v>963</v>
      </c>
      <c r="H2544" s="53" t="s">
        <v>963</v>
      </c>
      <c r="I2544" s="53">
        <v>2.8699999999999998E-4</v>
      </c>
      <c r="J2544" s="53" t="s">
        <v>964</v>
      </c>
      <c r="K2544" s="53">
        <v>2.8699999999999998E-4</v>
      </c>
      <c r="L2544" s="53" t="s">
        <v>964</v>
      </c>
      <c r="M2544" s="43" t="s">
        <v>686</v>
      </c>
      <c r="N2544" s="43" t="s">
        <v>683</v>
      </c>
      <c r="O2544" s="43" t="s">
        <v>342</v>
      </c>
      <c r="P2544" s="43" t="s">
        <v>343</v>
      </c>
      <c r="Q2544" s="43" t="s">
        <v>684</v>
      </c>
      <c r="R2544" s="43" t="s">
        <v>687</v>
      </c>
      <c r="S2544" s="43" t="s">
        <v>330</v>
      </c>
      <c r="V2544" s="42" t="s">
        <v>3672</v>
      </c>
      <c r="W2544"/>
    </row>
    <row r="2545" spans="1:23" s="39" customFormat="1" x14ac:dyDescent="0.35">
      <c r="A2545" s="43" t="s">
        <v>497</v>
      </c>
      <c r="B2545" s="54">
        <v>24017</v>
      </c>
      <c r="C2545" s="54" t="s">
        <v>12</v>
      </c>
      <c r="D2545" s="53">
        <v>0.26177499999999998</v>
      </c>
      <c r="E2545" s="53">
        <f>SUMIFS('Ratios_MARAMA-VA'!T:T, 'Ratios_MARAMA-VA'!AA:AA, V2545)</f>
        <v>0</v>
      </c>
      <c r="F2545" s="53">
        <f>SUMIFS('Ratios_MARAMA-VA'!J:J, 'Ratios_MARAMA-VA'!AA:AA, V2545)</f>
        <v>0</v>
      </c>
      <c r="G2545" s="53" t="s">
        <v>963</v>
      </c>
      <c r="H2545" s="53" t="s">
        <v>963</v>
      </c>
      <c r="I2545" s="53">
        <v>0.26177499999999998</v>
      </c>
      <c r="J2545" s="53" t="s">
        <v>964</v>
      </c>
      <c r="K2545" s="53">
        <v>0.26177499999999998</v>
      </c>
      <c r="L2545" s="53" t="s">
        <v>964</v>
      </c>
      <c r="M2545" s="43" t="s">
        <v>686</v>
      </c>
      <c r="N2545" s="43" t="s">
        <v>683</v>
      </c>
      <c r="O2545" s="43" t="s">
        <v>342</v>
      </c>
      <c r="P2545" s="43" t="s">
        <v>343</v>
      </c>
      <c r="Q2545" s="43" t="s">
        <v>684</v>
      </c>
      <c r="R2545" s="43" t="s">
        <v>687</v>
      </c>
      <c r="S2545" s="43" t="s">
        <v>330</v>
      </c>
      <c r="V2545" s="42" t="s">
        <v>3676</v>
      </c>
      <c r="W2545"/>
    </row>
    <row r="2546" spans="1:23" s="39" customFormat="1" x14ac:dyDescent="0.35">
      <c r="A2546" s="43" t="s">
        <v>497</v>
      </c>
      <c r="B2546" s="54">
        <v>24021</v>
      </c>
      <c r="C2546" s="54" t="s">
        <v>12</v>
      </c>
      <c r="D2546" s="53">
        <v>0.110462</v>
      </c>
      <c r="E2546" s="53">
        <f>SUMIFS('Ratios_MARAMA-VA'!T:T, 'Ratios_MARAMA-VA'!AA:AA, V2546)</f>
        <v>0</v>
      </c>
      <c r="F2546" s="53">
        <f>SUMIFS('Ratios_MARAMA-VA'!J:J, 'Ratios_MARAMA-VA'!AA:AA, V2546)</f>
        <v>0</v>
      </c>
      <c r="G2546" s="53" t="s">
        <v>963</v>
      </c>
      <c r="H2546" s="53" t="s">
        <v>963</v>
      </c>
      <c r="I2546" s="53">
        <v>0.110462</v>
      </c>
      <c r="J2546" s="53" t="s">
        <v>964</v>
      </c>
      <c r="K2546" s="53">
        <v>0.110462</v>
      </c>
      <c r="L2546" s="53" t="s">
        <v>964</v>
      </c>
      <c r="M2546" s="43" t="s">
        <v>686</v>
      </c>
      <c r="N2546" s="43" t="s">
        <v>683</v>
      </c>
      <c r="O2546" s="43" t="s">
        <v>342</v>
      </c>
      <c r="P2546" s="43" t="s">
        <v>343</v>
      </c>
      <c r="Q2546" s="43" t="s">
        <v>684</v>
      </c>
      <c r="R2546" s="43" t="s">
        <v>687</v>
      </c>
      <c r="S2546" s="43" t="s">
        <v>330</v>
      </c>
      <c r="V2546" s="42" t="s">
        <v>3677</v>
      </c>
      <c r="W2546"/>
    </row>
    <row r="2547" spans="1:23" s="39" customFormat="1" x14ac:dyDescent="0.35">
      <c r="A2547" s="43" t="s">
        <v>497</v>
      </c>
      <c r="B2547" s="54">
        <v>24033</v>
      </c>
      <c r="C2547" s="54" t="s">
        <v>10</v>
      </c>
      <c r="D2547" s="53">
        <v>4.4499999999999997E-4</v>
      </c>
      <c r="E2547" s="53">
        <f>SUMIFS('Ratios_MARAMA-VA'!T:T, 'Ratios_MARAMA-VA'!AA:AA, V2547)</f>
        <v>0</v>
      </c>
      <c r="F2547" s="53">
        <f>SUMIFS('Ratios_MARAMA-VA'!J:J, 'Ratios_MARAMA-VA'!AA:AA, V2547)</f>
        <v>0</v>
      </c>
      <c r="G2547" s="53" t="s">
        <v>963</v>
      </c>
      <c r="H2547" s="53" t="s">
        <v>963</v>
      </c>
      <c r="I2547" s="53">
        <v>4.4499999999999997E-4</v>
      </c>
      <c r="J2547" s="53" t="s">
        <v>964</v>
      </c>
      <c r="K2547" s="53">
        <v>4.4499999999999997E-4</v>
      </c>
      <c r="L2547" s="53" t="s">
        <v>964</v>
      </c>
      <c r="M2547" s="43" t="s">
        <v>686</v>
      </c>
      <c r="N2547" s="43" t="s">
        <v>683</v>
      </c>
      <c r="O2547" s="43" t="s">
        <v>342</v>
      </c>
      <c r="P2547" s="43" t="s">
        <v>343</v>
      </c>
      <c r="Q2547" s="43" t="s">
        <v>684</v>
      </c>
      <c r="R2547" s="43" t="s">
        <v>687</v>
      </c>
      <c r="S2547" s="43" t="s">
        <v>330</v>
      </c>
      <c r="V2547" s="42" t="s">
        <v>3673</v>
      </c>
      <c r="W2547"/>
    </row>
    <row r="2548" spans="1:23" s="39" customFormat="1" x14ac:dyDescent="0.35">
      <c r="A2548" s="43" t="s">
        <v>497</v>
      </c>
      <c r="B2548" s="54">
        <v>24033</v>
      </c>
      <c r="C2548" s="54" t="s">
        <v>12</v>
      </c>
      <c r="D2548" s="53">
        <v>0.332289</v>
      </c>
      <c r="E2548" s="53">
        <f>SUMIFS('Ratios_MARAMA-VA'!T:T, 'Ratios_MARAMA-VA'!AA:AA, V2548)</f>
        <v>0</v>
      </c>
      <c r="F2548" s="53">
        <f>SUMIFS('Ratios_MARAMA-VA'!J:J, 'Ratios_MARAMA-VA'!AA:AA, V2548)</f>
        <v>0</v>
      </c>
      <c r="G2548" s="53" t="s">
        <v>963</v>
      </c>
      <c r="H2548" s="53" t="s">
        <v>963</v>
      </c>
      <c r="I2548" s="53">
        <v>0.332289</v>
      </c>
      <c r="J2548" s="53" t="s">
        <v>964</v>
      </c>
      <c r="K2548" s="53">
        <v>0.332289</v>
      </c>
      <c r="L2548" s="53" t="s">
        <v>964</v>
      </c>
      <c r="M2548" s="43" t="s">
        <v>686</v>
      </c>
      <c r="N2548" s="43" t="s">
        <v>683</v>
      </c>
      <c r="O2548" s="43" t="s">
        <v>342</v>
      </c>
      <c r="P2548" s="43" t="s">
        <v>343</v>
      </c>
      <c r="Q2548" s="43" t="s">
        <v>684</v>
      </c>
      <c r="R2548" s="43" t="s">
        <v>687</v>
      </c>
      <c r="S2548" s="43" t="s">
        <v>330</v>
      </c>
      <c r="V2548" s="42" t="s">
        <v>3678</v>
      </c>
      <c r="W2548"/>
    </row>
    <row r="2549" spans="1:23" s="39" customFormat="1" x14ac:dyDescent="0.35">
      <c r="A2549" s="43" t="s">
        <v>811</v>
      </c>
      <c r="B2549" s="54">
        <v>51059</v>
      </c>
      <c r="C2549" s="54" t="s">
        <v>12</v>
      </c>
      <c r="D2549" s="53">
        <v>5.2985999999999998E-2</v>
      </c>
      <c r="E2549" s="53">
        <f>SUMIFS('Ratios_MARAMA-VA'!T:T, 'Ratios_MARAMA-VA'!AA:AA, V2549)</f>
        <v>0</v>
      </c>
      <c r="F2549" s="53">
        <f>SUMIFS('Ratios_MARAMA-VA'!J:J, 'Ratios_MARAMA-VA'!AA:AA, V2549)</f>
        <v>0</v>
      </c>
      <c r="G2549" s="53" t="s">
        <v>963</v>
      </c>
      <c r="H2549" s="53" t="s">
        <v>963</v>
      </c>
      <c r="I2549" s="53">
        <v>5.2985999999999998E-2</v>
      </c>
      <c r="J2549" s="53" t="s">
        <v>964</v>
      </c>
      <c r="K2549" s="53">
        <v>5.2985999999999998E-2</v>
      </c>
      <c r="L2549" s="53" t="s">
        <v>964</v>
      </c>
      <c r="M2549" s="43" t="s">
        <v>686</v>
      </c>
      <c r="N2549" s="43" t="s">
        <v>683</v>
      </c>
      <c r="O2549" s="43" t="s">
        <v>342</v>
      </c>
      <c r="P2549" s="43" t="s">
        <v>343</v>
      </c>
      <c r="Q2549" s="43" t="s">
        <v>684</v>
      </c>
      <c r="R2549" s="43" t="s">
        <v>687</v>
      </c>
      <c r="S2549" s="43" t="s">
        <v>330</v>
      </c>
      <c r="V2549" s="42" t="s">
        <v>3679</v>
      </c>
      <c r="W2549"/>
    </row>
    <row r="2550" spans="1:23" s="39" customFormat="1" x14ac:dyDescent="0.35">
      <c r="A2550" s="43" t="s">
        <v>811</v>
      </c>
      <c r="B2550" s="54">
        <v>51107</v>
      </c>
      <c r="C2550" s="54" t="s">
        <v>12</v>
      </c>
      <c r="D2550" s="53">
        <v>4.8445999999999899E-2</v>
      </c>
      <c r="E2550" s="53">
        <f>SUMIFS('Ratios_MARAMA-VA'!T:T, 'Ratios_MARAMA-VA'!AA:AA, V2550)</f>
        <v>0</v>
      </c>
      <c r="F2550" s="53">
        <f>SUMIFS('Ratios_MARAMA-VA'!J:J, 'Ratios_MARAMA-VA'!AA:AA, V2550)</f>
        <v>0</v>
      </c>
      <c r="G2550" s="53" t="s">
        <v>963</v>
      </c>
      <c r="H2550" s="53" t="s">
        <v>963</v>
      </c>
      <c r="I2550" s="53">
        <v>4.8445999999999899E-2</v>
      </c>
      <c r="J2550" s="53" t="s">
        <v>964</v>
      </c>
      <c r="K2550" s="53">
        <v>4.8445999999999899E-2</v>
      </c>
      <c r="L2550" s="53" t="s">
        <v>964</v>
      </c>
      <c r="M2550" s="43" t="s">
        <v>686</v>
      </c>
      <c r="N2550" s="43" t="s">
        <v>683</v>
      </c>
      <c r="O2550" s="43" t="s">
        <v>342</v>
      </c>
      <c r="P2550" s="43" t="s">
        <v>343</v>
      </c>
      <c r="Q2550" s="43" t="s">
        <v>684</v>
      </c>
      <c r="R2550" s="43" t="s">
        <v>687</v>
      </c>
      <c r="S2550" s="43" t="s">
        <v>330</v>
      </c>
      <c r="V2550" s="42" t="s">
        <v>3680</v>
      </c>
      <c r="W2550"/>
    </row>
    <row r="2551" spans="1:23" s="39" customFormat="1" x14ac:dyDescent="0.35">
      <c r="A2551" s="43" t="s">
        <v>811</v>
      </c>
      <c r="B2551" s="54">
        <v>51153</v>
      </c>
      <c r="C2551" s="54" t="s">
        <v>10</v>
      </c>
      <c r="D2551" s="53">
        <v>6.7150000000000001E-2</v>
      </c>
      <c r="E2551" s="53">
        <f>SUMIFS('Ratios_MARAMA-VA'!T:T, 'Ratios_MARAMA-VA'!AA:AA, V2551)</f>
        <v>0</v>
      </c>
      <c r="F2551" s="53">
        <f>SUMIFS('Ratios_MARAMA-VA'!J:J, 'Ratios_MARAMA-VA'!AA:AA, V2551)</f>
        <v>0</v>
      </c>
      <c r="G2551" s="53" t="s">
        <v>963</v>
      </c>
      <c r="H2551" s="53" t="s">
        <v>963</v>
      </c>
      <c r="I2551" s="53">
        <v>6.7150000000000001E-2</v>
      </c>
      <c r="J2551" s="53" t="s">
        <v>964</v>
      </c>
      <c r="K2551" s="53">
        <v>6.7150000000000001E-2</v>
      </c>
      <c r="L2551" s="53" t="s">
        <v>964</v>
      </c>
      <c r="M2551" s="43" t="s">
        <v>686</v>
      </c>
      <c r="N2551" s="43" t="s">
        <v>683</v>
      </c>
      <c r="O2551" s="43" t="s">
        <v>342</v>
      </c>
      <c r="P2551" s="43" t="s">
        <v>343</v>
      </c>
      <c r="Q2551" s="43" t="s">
        <v>684</v>
      </c>
      <c r="R2551" s="43" t="s">
        <v>687</v>
      </c>
      <c r="S2551" s="43" t="s">
        <v>330</v>
      </c>
      <c r="V2551" s="42" t="s">
        <v>3674</v>
      </c>
      <c r="W2551"/>
    </row>
    <row r="2552" spans="1:23" s="39" customFormat="1" x14ac:dyDescent="0.35">
      <c r="A2552" s="43" t="s">
        <v>811</v>
      </c>
      <c r="B2552" s="54">
        <v>51153</v>
      </c>
      <c r="C2552" s="54" t="s">
        <v>12</v>
      </c>
      <c r="D2552" s="53">
        <v>37.932259999999999</v>
      </c>
      <c r="E2552" s="53">
        <f>SUMIFS('Ratios_MARAMA-VA'!T:T, 'Ratios_MARAMA-VA'!AA:AA, V2552)</f>
        <v>0</v>
      </c>
      <c r="F2552" s="53">
        <f>SUMIFS('Ratios_MARAMA-VA'!J:J, 'Ratios_MARAMA-VA'!AA:AA, V2552)</f>
        <v>0</v>
      </c>
      <c r="G2552" s="53" t="s">
        <v>963</v>
      </c>
      <c r="H2552" s="53" t="s">
        <v>963</v>
      </c>
      <c r="I2552" s="53">
        <v>37.932259999999999</v>
      </c>
      <c r="J2552" s="53" t="s">
        <v>964</v>
      </c>
      <c r="K2552" s="53">
        <v>37.932259999999999</v>
      </c>
      <c r="L2552" s="53" t="s">
        <v>964</v>
      </c>
      <c r="M2552" s="43" t="s">
        <v>686</v>
      </c>
      <c r="N2552" s="43" t="s">
        <v>683</v>
      </c>
      <c r="O2552" s="43" t="s">
        <v>342</v>
      </c>
      <c r="P2552" s="43" t="s">
        <v>343</v>
      </c>
      <c r="Q2552" s="43" t="s">
        <v>684</v>
      </c>
      <c r="R2552" s="43" t="s">
        <v>687</v>
      </c>
      <c r="S2552" s="43" t="s">
        <v>330</v>
      </c>
      <c r="V2552" s="42" t="s">
        <v>3681</v>
      </c>
      <c r="W2552"/>
    </row>
    <row r="2553" spans="1:23" s="39" customFormat="1" x14ac:dyDescent="0.35">
      <c r="A2553" s="43" t="s">
        <v>497</v>
      </c>
      <c r="B2553" s="54">
        <v>24009</v>
      </c>
      <c r="C2553" s="54" t="s">
        <v>10</v>
      </c>
      <c r="D2553" s="53">
        <v>0.31874799999999998</v>
      </c>
      <c r="E2553" s="53">
        <f>SUMIFS('Ratios_MARAMA-VA'!T:T, 'Ratios_MARAMA-VA'!AA:AA, V2553)</f>
        <v>0</v>
      </c>
      <c r="F2553" s="53">
        <f>SUMIFS('Ratios_MARAMA-VA'!J:J, 'Ratios_MARAMA-VA'!AA:AA, V2553)</f>
        <v>0</v>
      </c>
      <c r="G2553" s="53" t="s">
        <v>963</v>
      </c>
      <c r="H2553" s="53" t="s">
        <v>963</v>
      </c>
      <c r="I2553" s="53">
        <v>0.31874799999999998</v>
      </c>
      <c r="J2553" s="53" t="s">
        <v>964</v>
      </c>
      <c r="K2553" s="53">
        <v>0.31874799999999998</v>
      </c>
      <c r="L2553" s="53" t="s">
        <v>964</v>
      </c>
      <c r="M2553" s="43" t="s">
        <v>682</v>
      </c>
      <c r="N2553" s="43" t="s">
        <v>683</v>
      </c>
      <c r="O2553" s="43" t="s">
        <v>342</v>
      </c>
      <c r="P2553" s="43" t="s">
        <v>343</v>
      </c>
      <c r="Q2553" s="43" t="s">
        <v>684</v>
      </c>
      <c r="R2553" s="43" t="s">
        <v>685</v>
      </c>
      <c r="S2553" s="43" t="s">
        <v>330</v>
      </c>
      <c r="V2553" s="42" t="s">
        <v>3682</v>
      </c>
      <c r="W2553"/>
    </row>
    <row r="2554" spans="1:23" s="39" customFormat="1" x14ac:dyDescent="0.35">
      <c r="A2554" s="43" t="s">
        <v>497</v>
      </c>
      <c r="B2554" s="54">
        <v>24009</v>
      </c>
      <c r="C2554" s="54" t="s">
        <v>12</v>
      </c>
      <c r="D2554" s="53">
        <v>2.507244</v>
      </c>
      <c r="E2554" s="53">
        <f>SUMIFS('Ratios_MARAMA-VA'!T:T, 'Ratios_MARAMA-VA'!AA:AA, V2554)</f>
        <v>0</v>
      </c>
      <c r="F2554" s="53">
        <f>SUMIFS('Ratios_MARAMA-VA'!J:J, 'Ratios_MARAMA-VA'!AA:AA, V2554)</f>
        <v>0</v>
      </c>
      <c r="G2554" s="53" t="s">
        <v>963</v>
      </c>
      <c r="H2554" s="53" t="s">
        <v>963</v>
      </c>
      <c r="I2554" s="53">
        <v>2.507244</v>
      </c>
      <c r="J2554" s="53" t="s">
        <v>964</v>
      </c>
      <c r="K2554" s="53">
        <v>2.507244</v>
      </c>
      <c r="L2554" s="53" t="s">
        <v>964</v>
      </c>
      <c r="M2554" s="43" t="s">
        <v>682</v>
      </c>
      <c r="N2554" s="43" t="s">
        <v>683</v>
      </c>
      <c r="O2554" s="43" t="s">
        <v>342</v>
      </c>
      <c r="P2554" s="43" t="s">
        <v>343</v>
      </c>
      <c r="Q2554" s="43" t="s">
        <v>684</v>
      </c>
      <c r="R2554" s="43" t="s">
        <v>685</v>
      </c>
      <c r="S2554" s="43" t="s">
        <v>330</v>
      </c>
      <c r="V2554" s="42" t="s">
        <v>3689</v>
      </c>
      <c r="W2554"/>
    </row>
    <row r="2555" spans="1:23" s="39" customFormat="1" x14ac:dyDescent="0.35">
      <c r="A2555" s="43" t="s">
        <v>497</v>
      </c>
      <c r="B2555" s="54">
        <v>24017</v>
      </c>
      <c r="C2555" s="54" t="s">
        <v>10</v>
      </c>
      <c r="D2555" s="53">
        <v>0.20661299999999999</v>
      </c>
      <c r="E2555" s="53">
        <f>SUMIFS('Ratios_MARAMA-VA'!T:T, 'Ratios_MARAMA-VA'!AA:AA, V2555)</f>
        <v>0</v>
      </c>
      <c r="F2555" s="53">
        <f>SUMIFS('Ratios_MARAMA-VA'!J:J, 'Ratios_MARAMA-VA'!AA:AA, V2555)</f>
        <v>0</v>
      </c>
      <c r="G2555" s="53" t="s">
        <v>963</v>
      </c>
      <c r="H2555" s="53" t="s">
        <v>963</v>
      </c>
      <c r="I2555" s="53">
        <v>0.20661299999999999</v>
      </c>
      <c r="J2555" s="53" t="s">
        <v>964</v>
      </c>
      <c r="K2555" s="53">
        <v>0.20661299999999999</v>
      </c>
      <c r="L2555" s="53" t="s">
        <v>964</v>
      </c>
      <c r="M2555" s="43" t="s">
        <v>682</v>
      </c>
      <c r="N2555" s="43" t="s">
        <v>683</v>
      </c>
      <c r="O2555" s="43" t="s">
        <v>342</v>
      </c>
      <c r="P2555" s="43" t="s">
        <v>343</v>
      </c>
      <c r="Q2555" s="43" t="s">
        <v>684</v>
      </c>
      <c r="R2555" s="43" t="s">
        <v>685</v>
      </c>
      <c r="S2555" s="43" t="s">
        <v>330</v>
      </c>
      <c r="V2555" s="42" t="s">
        <v>3683</v>
      </c>
      <c r="W2555"/>
    </row>
    <row r="2556" spans="1:23" s="39" customFormat="1" x14ac:dyDescent="0.35">
      <c r="A2556" s="43" t="s">
        <v>497</v>
      </c>
      <c r="B2556" s="54">
        <v>24017</v>
      </c>
      <c r="C2556" s="54" t="s">
        <v>12</v>
      </c>
      <c r="D2556" s="53">
        <v>2.0561720000000001</v>
      </c>
      <c r="E2556" s="53">
        <f>SUMIFS('Ratios_MARAMA-VA'!T:T, 'Ratios_MARAMA-VA'!AA:AA, V2556)</f>
        <v>0</v>
      </c>
      <c r="F2556" s="53">
        <f>SUMIFS('Ratios_MARAMA-VA'!J:J, 'Ratios_MARAMA-VA'!AA:AA, V2556)</f>
        <v>0</v>
      </c>
      <c r="G2556" s="53" t="s">
        <v>963</v>
      </c>
      <c r="H2556" s="53" t="s">
        <v>963</v>
      </c>
      <c r="I2556" s="53">
        <v>2.0561720000000001</v>
      </c>
      <c r="J2556" s="53" t="s">
        <v>964</v>
      </c>
      <c r="K2556" s="53">
        <v>2.0561720000000001</v>
      </c>
      <c r="L2556" s="53" t="s">
        <v>964</v>
      </c>
      <c r="M2556" s="43" t="s">
        <v>682</v>
      </c>
      <c r="N2556" s="43" t="s">
        <v>683</v>
      </c>
      <c r="O2556" s="43" t="s">
        <v>342</v>
      </c>
      <c r="P2556" s="43" t="s">
        <v>343</v>
      </c>
      <c r="Q2556" s="43" t="s">
        <v>684</v>
      </c>
      <c r="R2556" s="43" t="s">
        <v>685</v>
      </c>
      <c r="S2556" s="43" t="s">
        <v>330</v>
      </c>
      <c r="V2556" s="42" t="s">
        <v>3690</v>
      </c>
      <c r="W2556"/>
    </row>
    <row r="2557" spans="1:23" s="39" customFormat="1" x14ac:dyDescent="0.35">
      <c r="A2557" s="43" t="s">
        <v>497</v>
      </c>
      <c r="B2557" s="54">
        <v>24021</v>
      </c>
      <c r="C2557" s="54" t="s">
        <v>10</v>
      </c>
      <c r="D2557" s="53">
        <v>9.9079E-2</v>
      </c>
      <c r="E2557" s="53">
        <f>SUMIFS('Ratios_MARAMA-VA'!T:T, 'Ratios_MARAMA-VA'!AA:AA, V2557)</f>
        <v>0</v>
      </c>
      <c r="F2557" s="53">
        <f>SUMIFS('Ratios_MARAMA-VA'!J:J, 'Ratios_MARAMA-VA'!AA:AA, V2557)</f>
        <v>0</v>
      </c>
      <c r="G2557" s="53" t="s">
        <v>963</v>
      </c>
      <c r="H2557" s="53" t="s">
        <v>963</v>
      </c>
      <c r="I2557" s="53">
        <v>9.9079E-2</v>
      </c>
      <c r="J2557" s="53" t="s">
        <v>964</v>
      </c>
      <c r="K2557" s="53">
        <v>9.9079E-2</v>
      </c>
      <c r="L2557" s="53" t="s">
        <v>964</v>
      </c>
      <c r="M2557" s="43" t="s">
        <v>682</v>
      </c>
      <c r="N2557" s="43" t="s">
        <v>683</v>
      </c>
      <c r="O2557" s="43" t="s">
        <v>342</v>
      </c>
      <c r="P2557" s="43" t="s">
        <v>343</v>
      </c>
      <c r="Q2557" s="43" t="s">
        <v>684</v>
      </c>
      <c r="R2557" s="43" t="s">
        <v>685</v>
      </c>
      <c r="S2557" s="43" t="s">
        <v>330</v>
      </c>
      <c r="V2557" s="42" t="s">
        <v>3684</v>
      </c>
      <c r="W2557"/>
    </row>
    <row r="2558" spans="1:23" s="39" customFormat="1" x14ac:dyDescent="0.35">
      <c r="A2558" s="43" t="s">
        <v>497</v>
      </c>
      <c r="B2558" s="54">
        <v>24021</v>
      </c>
      <c r="C2558" s="54" t="s">
        <v>12</v>
      </c>
      <c r="D2558" s="53">
        <v>0.75405800000000001</v>
      </c>
      <c r="E2558" s="53">
        <f>SUMIFS('Ratios_MARAMA-VA'!T:T, 'Ratios_MARAMA-VA'!AA:AA, V2558)</f>
        <v>0</v>
      </c>
      <c r="F2558" s="53">
        <f>SUMIFS('Ratios_MARAMA-VA'!J:J, 'Ratios_MARAMA-VA'!AA:AA, V2558)</f>
        <v>0</v>
      </c>
      <c r="G2558" s="53" t="s">
        <v>963</v>
      </c>
      <c r="H2558" s="53" t="s">
        <v>963</v>
      </c>
      <c r="I2558" s="53">
        <v>0.75405800000000001</v>
      </c>
      <c r="J2558" s="53" t="s">
        <v>964</v>
      </c>
      <c r="K2558" s="53">
        <v>0.75405800000000001</v>
      </c>
      <c r="L2558" s="53" t="s">
        <v>964</v>
      </c>
      <c r="M2558" s="43" t="s">
        <v>682</v>
      </c>
      <c r="N2558" s="43" t="s">
        <v>683</v>
      </c>
      <c r="O2558" s="43" t="s">
        <v>342</v>
      </c>
      <c r="P2558" s="43" t="s">
        <v>343</v>
      </c>
      <c r="Q2558" s="43" t="s">
        <v>684</v>
      </c>
      <c r="R2558" s="43" t="s">
        <v>685</v>
      </c>
      <c r="S2558" s="43" t="s">
        <v>330</v>
      </c>
      <c r="V2558" s="42" t="s">
        <v>3691</v>
      </c>
      <c r="W2558"/>
    </row>
    <row r="2559" spans="1:23" s="39" customFormat="1" x14ac:dyDescent="0.35">
      <c r="A2559" s="43" t="s">
        <v>497</v>
      </c>
      <c r="B2559" s="54">
        <v>24033</v>
      </c>
      <c r="C2559" s="54" t="s">
        <v>10</v>
      </c>
      <c r="D2559" s="53">
        <v>0.31621899999999997</v>
      </c>
      <c r="E2559" s="53">
        <f>SUMIFS('Ratios_MARAMA-VA'!T:T, 'Ratios_MARAMA-VA'!AA:AA, V2559)</f>
        <v>0</v>
      </c>
      <c r="F2559" s="53">
        <f>SUMIFS('Ratios_MARAMA-VA'!J:J, 'Ratios_MARAMA-VA'!AA:AA, V2559)</f>
        <v>0</v>
      </c>
      <c r="G2559" s="53" t="s">
        <v>963</v>
      </c>
      <c r="H2559" s="53" t="s">
        <v>963</v>
      </c>
      <c r="I2559" s="53">
        <v>0.31621899999999997</v>
      </c>
      <c r="J2559" s="53" t="s">
        <v>964</v>
      </c>
      <c r="K2559" s="53">
        <v>0.31621899999999997</v>
      </c>
      <c r="L2559" s="53" t="s">
        <v>964</v>
      </c>
      <c r="M2559" s="43" t="s">
        <v>682</v>
      </c>
      <c r="N2559" s="43" t="s">
        <v>683</v>
      </c>
      <c r="O2559" s="43" t="s">
        <v>342</v>
      </c>
      <c r="P2559" s="43" t="s">
        <v>343</v>
      </c>
      <c r="Q2559" s="43" t="s">
        <v>684</v>
      </c>
      <c r="R2559" s="43" t="s">
        <v>685</v>
      </c>
      <c r="S2559" s="43" t="s">
        <v>330</v>
      </c>
      <c r="V2559" s="42" t="s">
        <v>3685</v>
      </c>
      <c r="W2559"/>
    </row>
    <row r="2560" spans="1:23" s="39" customFormat="1" x14ac:dyDescent="0.35">
      <c r="A2560" s="43" t="s">
        <v>497</v>
      </c>
      <c r="B2560" s="54">
        <v>24033</v>
      </c>
      <c r="C2560" s="54" t="s">
        <v>12</v>
      </c>
      <c r="D2560" s="53">
        <v>2.6221320000000001</v>
      </c>
      <c r="E2560" s="53">
        <f>SUMIFS('Ratios_MARAMA-VA'!T:T, 'Ratios_MARAMA-VA'!AA:AA, V2560)</f>
        <v>0</v>
      </c>
      <c r="F2560" s="53">
        <f>SUMIFS('Ratios_MARAMA-VA'!J:J, 'Ratios_MARAMA-VA'!AA:AA, V2560)</f>
        <v>0</v>
      </c>
      <c r="G2560" s="53" t="s">
        <v>963</v>
      </c>
      <c r="H2560" s="53" t="s">
        <v>963</v>
      </c>
      <c r="I2560" s="53">
        <v>2.6221320000000001</v>
      </c>
      <c r="J2560" s="53" t="s">
        <v>964</v>
      </c>
      <c r="K2560" s="53">
        <v>2.6221320000000001</v>
      </c>
      <c r="L2560" s="53" t="s">
        <v>964</v>
      </c>
      <c r="M2560" s="43" t="s">
        <v>682</v>
      </c>
      <c r="N2560" s="43" t="s">
        <v>683</v>
      </c>
      <c r="O2560" s="43" t="s">
        <v>342</v>
      </c>
      <c r="P2560" s="43" t="s">
        <v>343</v>
      </c>
      <c r="Q2560" s="43" t="s">
        <v>684</v>
      </c>
      <c r="R2560" s="43" t="s">
        <v>685</v>
      </c>
      <c r="S2560" s="43" t="s">
        <v>330</v>
      </c>
      <c r="V2560" s="42" t="s">
        <v>3692</v>
      </c>
      <c r="W2560"/>
    </row>
    <row r="2561" spans="1:23" s="39" customFormat="1" x14ac:dyDescent="0.35">
      <c r="A2561" s="43" t="s">
        <v>811</v>
      </c>
      <c r="B2561" s="54">
        <v>51059</v>
      </c>
      <c r="C2561" s="54" t="s">
        <v>10</v>
      </c>
      <c r="D2561" s="53">
        <v>5.0463999999999898E-2</v>
      </c>
      <c r="E2561" s="53">
        <f>SUMIFS('Ratios_MARAMA-VA'!T:T, 'Ratios_MARAMA-VA'!AA:AA, V2561)</f>
        <v>0</v>
      </c>
      <c r="F2561" s="53">
        <f>SUMIFS('Ratios_MARAMA-VA'!J:J, 'Ratios_MARAMA-VA'!AA:AA, V2561)</f>
        <v>0</v>
      </c>
      <c r="G2561" s="53" t="s">
        <v>963</v>
      </c>
      <c r="H2561" s="53" t="s">
        <v>963</v>
      </c>
      <c r="I2561" s="53">
        <v>5.0463999999999898E-2</v>
      </c>
      <c r="J2561" s="53" t="s">
        <v>964</v>
      </c>
      <c r="K2561" s="53">
        <v>5.0463999999999898E-2</v>
      </c>
      <c r="L2561" s="53" t="s">
        <v>964</v>
      </c>
      <c r="M2561" s="43" t="s">
        <v>682</v>
      </c>
      <c r="N2561" s="43" t="s">
        <v>683</v>
      </c>
      <c r="O2561" s="43" t="s">
        <v>342</v>
      </c>
      <c r="P2561" s="43" t="s">
        <v>343</v>
      </c>
      <c r="Q2561" s="43" t="s">
        <v>684</v>
      </c>
      <c r="R2561" s="43" t="s">
        <v>685</v>
      </c>
      <c r="S2561" s="43" t="s">
        <v>330</v>
      </c>
      <c r="V2561" s="42" t="s">
        <v>3686</v>
      </c>
      <c r="W2561"/>
    </row>
    <row r="2562" spans="1:23" s="39" customFormat="1" x14ac:dyDescent="0.35">
      <c r="A2562" s="43" t="s">
        <v>811</v>
      </c>
      <c r="B2562" s="54">
        <v>51059</v>
      </c>
      <c r="C2562" s="54" t="s">
        <v>12</v>
      </c>
      <c r="D2562" s="53">
        <v>0.38382899999999998</v>
      </c>
      <c r="E2562" s="53">
        <f>SUMIFS('Ratios_MARAMA-VA'!T:T, 'Ratios_MARAMA-VA'!AA:AA, V2562)</f>
        <v>0</v>
      </c>
      <c r="F2562" s="53">
        <f>SUMIFS('Ratios_MARAMA-VA'!J:J, 'Ratios_MARAMA-VA'!AA:AA, V2562)</f>
        <v>0</v>
      </c>
      <c r="G2562" s="53" t="s">
        <v>963</v>
      </c>
      <c r="H2562" s="53" t="s">
        <v>963</v>
      </c>
      <c r="I2562" s="53">
        <v>0.38382899999999998</v>
      </c>
      <c r="J2562" s="53" t="s">
        <v>964</v>
      </c>
      <c r="K2562" s="53">
        <v>0.38382899999999998</v>
      </c>
      <c r="L2562" s="53" t="s">
        <v>964</v>
      </c>
      <c r="M2562" s="43" t="s">
        <v>682</v>
      </c>
      <c r="N2562" s="43" t="s">
        <v>683</v>
      </c>
      <c r="O2562" s="43" t="s">
        <v>342</v>
      </c>
      <c r="P2562" s="43" t="s">
        <v>343</v>
      </c>
      <c r="Q2562" s="43" t="s">
        <v>684</v>
      </c>
      <c r="R2562" s="43" t="s">
        <v>685</v>
      </c>
      <c r="S2562" s="43" t="s">
        <v>330</v>
      </c>
      <c r="V2562" s="42" t="s">
        <v>3693</v>
      </c>
      <c r="W2562"/>
    </row>
    <row r="2563" spans="1:23" s="39" customFormat="1" x14ac:dyDescent="0.35">
      <c r="A2563" s="43" t="s">
        <v>811</v>
      </c>
      <c r="B2563" s="54">
        <v>51107</v>
      </c>
      <c r="C2563" s="54" t="s">
        <v>10</v>
      </c>
      <c r="D2563" s="53">
        <v>3.7178000000000003E-2</v>
      </c>
      <c r="E2563" s="53">
        <f>SUMIFS('Ratios_MARAMA-VA'!T:T, 'Ratios_MARAMA-VA'!AA:AA, V2563)</f>
        <v>0</v>
      </c>
      <c r="F2563" s="53">
        <f>SUMIFS('Ratios_MARAMA-VA'!J:J, 'Ratios_MARAMA-VA'!AA:AA, V2563)</f>
        <v>0</v>
      </c>
      <c r="G2563" s="53" t="s">
        <v>963</v>
      </c>
      <c r="H2563" s="53" t="s">
        <v>963</v>
      </c>
      <c r="I2563" s="53">
        <v>3.7178000000000003E-2</v>
      </c>
      <c r="J2563" s="53" t="s">
        <v>964</v>
      </c>
      <c r="K2563" s="53">
        <v>3.7178000000000003E-2</v>
      </c>
      <c r="L2563" s="53" t="s">
        <v>964</v>
      </c>
      <c r="M2563" s="43" t="s">
        <v>682</v>
      </c>
      <c r="N2563" s="43" t="s">
        <v>683</v>
      </c>
      <c r="O2563" s="43" t="s">
        <v>342</v>
      </c>
      <c r="P2563" s="43" t="s">
        <v>343</v>
      </c>
      <c r="Q2563" s="43" t="s">
        <v>684</v>
      </c>
      <c r="R2563" s="43" t="s">
        <v>685</v>
      </c>
      <c r="S2563" s="43" t="s">
        <v>330</v>
      </c>
      <c r="V2563" s="42" t="s">
        <v>3687</v>
      </c>
      <c r="W2563"/>
    </row>
    <row r="2564" spans="1:23" s="39" customFormat="1" x14ac:dyDescent="0.35">
      <c r="A2564" s="43" t="s">
        <v>811</v>
      </c>
      <c r="B2564" s="54">
        <v>51107</v>
      </c>
      <c r="C2564" s="54" t="s">
        <v>12</v>
      </c>
      <c r="D2564" s="53">
        <v>0.36754300000000001</v>
      </c>
      <c r="E2564" s="53">
        <f>SUMIFS('Ratios_MARAMA-VA'!T:T, 'Ratios_MARAMA-VA'!AA:AA, V2564)</f>
        <v>0</v>
      </c>
      <c r="F2564" s="53">
        <f>SUMIFS('Ratios_MARAMA-VA'!J:J, 'Ratios_MARAMA-VA'!AA:AA, V2564)</f>
        <v>0</v>
      </c>
      <c r="G2564" s="53" t="s">
        <v>963</v>
      </c>
      <c r="H2564" s="53" t="s">
        <v>963</v>
      </c>
      <c r="I2564" s="53">
        <v>0.36754300000000001</v>
      </c>
      <c r="J2564" s="53" t="s">
        <v>964</v>
      </c>
      <c r="K2564" s="53">
        <v>0.36754300000000001</v>
      </c>
      <c r="L2564" s="53" t="s">
        <v>964</v>
      </c>
      <c r="M2564" s="43" t="s">
        <v>682</v>
      </c>
      <c r="N2564" s="43" t="s">
        <v>683</v>
      </c>
      <c r="O2564" s="43" t="s">
        <v>342</v>
      </c>
      <c r="P2564" s="43" t="s">
        <v>343</v>
      </c>
      <c r="Q2564" s="43" t="s">
        <v>684</v>
      </c>
      <c r="R2564" s="43" t="s">
        <v>685</v>
      </c>
      <c r="S2564" s="43" t="s">
        <v>330</v>
      </c>
      <c r="V2564" s="42" t="s">
        <v>3694</v>
      </c>
      <c r="W2564"/>
    </row>
    <row r="2565" spans="1:23" s="39" customFormat="1" x14ac:dyDescent="0.35">
      <c r="A2565" s="43" t="s">
        <v>811</v>
      </c>
      <c r="B2565" s="54">
        <v>51153</v>
      </c>
      <c r="C2565" s="54" t="s">
        <v>10</v>
      </c>
      <c r="D2565" s="53">
        <v>34.754119000000003</v>
      </c>
      <c r="E2565" s="53">
        <f>SUMIFS('Ratios_MARAMA-VA'!T:T, 'Ratios_MARAMA-VA'!AA:AA, V2565)</f>
        <v>0</v>
      </c>
      <c r="F2565" s="53">
        <f>SUMIFS('Ratios_MARAMA-VA'!J:J, 'Ratios_MARAMA-VA'!AA:AA, V2565)</f>
        <v>0</v>
      </c>
      <c r="G2565" s="53" t="s">
        <v>963</v>
      </c>
      <c r="H2565" s="53" t="s">
        <v>963</v>
      </c>
      <c r="I2565" s="53">
        <v>34.754119000000003</v>
      </c>
      <c r="J2565" s="53" t="s">
        <v>964</v>
      </c>
      <c r="K2565" s="53">
        <v>34.754119000000003</v>
      </c>
      <c r="L2565" s="53" t="s">
        <v>964</v>
      </c>
      <c r="M2565" s="43" t="s">
        <v>682</v>
      </c>
      <c r="N2565" s="43" t="s">
        <v>683</v>
      </c>
      <c r="O2565" s="43" t="s">
        <v>342</v>
      </c>
      <c r="P2565" s="43" t="s">
        <v>343</v>
      </c>
      <c r="Q2565" s="43" t="s">
        <v>684</v>
      </c>
      <c r="R2565" s="43" t="s">
        <v>685</v>
      </c>
      <c r="S2565" s="43" t="s">
        <v>330</v>
      </c>
      <c r="V2565" s="42" t="s">
        <v>3688</v>
      </c>
      <c r="W2565"/>
    </row>
    <row r="2566" spans="1:23" s="39" customFormat="1" x14ac:dyDescent="0.35">
      <c r="A2566" s="43" t="s">
        <v>811</v>
      </c>
      <c r="B2566" s="54">
        <v>51153</v>
      </c>
      <c r="C2566" s="54" t="s">
        <v>12</v>
      </c>
      <c r="D2566" s="53">
        <v>281.07074899999998</v>
      </c>
      <c r="E2566" s="53">
        <f>SUMIFS('Ratios_MARAMA-VA'!T:T, 'Ratios_MARAMA-VA'!AA:AA, V2566)</f>
        <v>0</v>
      </c>
      <c r="F2566" s="53">
        <f>SUMIFS('Ratios_MARAMA-VA'!J:J, 'Ratios_MARAMA-VA'!AA:AA, V2566)</f>
        <v>0</v>
      </c>
      <c r="G2566" s="53" t="s">
        <v>963</v>
      </c>
      <c r="H2566" s="53" t="s">
        <v>963</v>
      </c>
      <c r="I2566" s="53">
        <v>281.07074899999998</v>
      </c>
      <c r="J2566" s="53" t="s">
        <v>964</v>
      </c>
      <c r="K2566" s="53">
        <v>281.07074899999998</v>
      </c>
      <c r="L2566" s="53" t="s">
        <v>964</v>
      </c>
      <c r="M2566" s="43" t="s">
        <v>682</v>
      </c>
      <c r="N2566" s="43" t="s">
        <v>683</v>
      </c>
      <c r="O2566" s="43" t="s">
        <v>342</v>
      </c>
      <c r="P2566" s="43" t="s">
        <v>343</v>
      </c>
      <c r="Q2566" s="43" t="s">
        <v>684</v>
      </c>
      <c r="R2566" s="43" t="s">
        <v>685</v>
      </c>
      <c r="S2566" s="43" t="s">
        <v>330</v>
      </c>
      <c r="V2566" s="42" t="s">
        <v>3695</v>
      </c>
      <c r="W2566"/>
    </row>
    <row r="2567" spans="1:23" s="39" customFormat="1" x14ac:dyDescent="0.35">
      <c r="A2567" s="43" t="s">
        <v>497</v>
      </c>
      <c r="B2567" s="54">
        <v>24017</v>
      </c>
      <c r="C2567" s="54" t="s">
        <v>10</v>
      </c>
      <c r="D2567" s="53">
        <v>9.1600000000000004E-4</v>
      </c>
      <c r="E2567" s="53">
        <f>SUMIFS('Ratios_MARAMA-VA'!T:T, 'Ratios_MARAMA-VA'!AA:AA, V2567)</f>
        <v>0</v>
      </c>
      <c r="F2567" s="53">
        <f>SUMIFS('Ratios_MARAMA-VA'!J:J, 'Ratios_MARAMA-VA'!AA:AA, V2567)</f>
        <v>0</v>
      </c>
      <c r="G2567" s="53" t="s">
        <v>963</v>
      </c>
      <c r="H2567" s="53" t="s">
        <v>963</v>
      </c>
      <c r="I2567" s="53">
        <v>9.1600000000000004E-4</v>
      </c>
      <c r="J2567" s="53" t="s">
        <v>964</v>
      </c>
      <c r="K2567" s="53">
        <v>9.1600000000000004E-4</v>
      </c>
      <c r="L2567" s="53" t="s">
        <v>964</v>
      </c>
      <c r="M2567" s="43" t="s">
        <v>798</v>
      </c>
      <c r="N2567" s="43" t="s">
        <v>316</v>
      </c>
      <c r="O2567" s="43" t="s">
        <v>342</v>
      </c>
      <c r="P2567" s="43" t="s">
        <v>343</v>
      </c>
      <c r="Q2567" s="43" t="s">
        <v>799</v>
      </c>
      <c r="R2567" s="43" t="s">
        <v>800</v>
      </c>
      <c r="S2567" s="43" t="s">
        <v>330</v>
      </c>
      <c r="V2567" s="42" t="s">
        <v>2222</v>
      </c>
      <c r="W2567"/>
    </row>
    <row r="2568" spans="1:23" s="39" customFormat="1" x14ac:dyDescent="0.35">
      <c r="A2568" s="43" t="s">
        <v>497</v>
      </c>
      <c r="B2568" s="54">
        <v>24017</v>
      </c>
      <c r="C2568" s="54" t="s">
        <v>12</v>
      </c>
      <c r="D2568" s="53">
        <v>4.0900000000000002E-4</v>
      </c>
      <c r="E2568" s="53">
        <f>SUMIFS('Ratios_MARAMA-VA'!T:T, 'Ratios_MARAMA-VA'!AA:AA, V2568)</f>
        <v>0</v>
      </c>
      <c r="F2568" s="53">
        <f>SUMIFS('Ratios_MARAMA-VA'!J:J, 'Ratios_MARAMA-VA'!AA:AA, V2568)</f>
        <v>0</v>
      </c>
      <c r="G2568" s="53" t="s">
        <v>963</v>
      </c>
      <c r="H2568" s="53" t="s">
        <v>963</v>
      </c>
      <c r="I2568" s="53">
        <v>4.0900000000000002E-4</v>
      </c>
      <c r="J2568" s="53" t="s">
        <v>964</v>
      </c>
      <c r="K2568" s="53">
        <v>4.0900000000000002E-4</v>
      </c>
      <c r="L2568" s="53" t="s">
        <v>964</v>
      </c>
      <c r="M2568" s="43" t="s">
        <v>798</v>
      </c>
      <c r="N2568" s="43" t="s">
        <v>316</v>
      </c>
      <c r="O2568" s="43" t="s">
        <v>342</v>
      </c>
      <c r="P2568" s="43" t="s">
        <v>343</v>
      </c>
      <c r="Q2568" s="43" t="s">
        <v>799</v>
      </c>
      <c r="R2568" s="43" t="s">
        <v>800</v>
      </c>
      <c r="S2568" s="43" t="s">
        <v>330</v>
      </c>
      <c r="V2568" s="42" t="s">
        <v>2223</v>
      </c>
      <c r="W2568"/>
    </row>
    <row r="2569" spans="1:23" s="39" customFormat="1" x14ac:dyDescent="0.35">
      <c r="A2569" s="43" t="s">
        <v>9</v>
      </c>
      <c r="B2569" s="54">
        <v>11001</v>
      </c>
      <c r="C2569" s="54" t="s">
        <v>10</v>
      </c>
      <c r="D2569" s="53">
        <v>2.479088</v>
      </c>
      <c r="E2569" s="53">
        <f>SUMIFS('Ratios_MARAMA-VA'!T:T, 'Ratios_MARAMA-VA'!AA:AA, V2569)</f>
        <v>0</v>
      </c>
      <c r="F2569" s="53">
        <f>SUMIFS('Ratios_MARAMA-VA'!J:J, 'Ratios_MARAMA-VA'!AA:AA, V2569)</f>
        <v>0</v>
      </c>
      <c r="G2569" s="53" t="s">
        <v>963</v>
      </c>
      <c r="H2569" s="53" t="s">
        <v>963</v>
      </c>
      <c r="I2569" s="53">
        <v>2.6409419427430398</v>
      </c>
      <c r="J2569" s="53" t="s">
        <v>964</v>
      </c>
      <c r="K2569" s="53">
        <v>2.7166065086623399</v>
      </c>
      <c r="L2569" s="53" t="s">
        <v>964</v>
      </c>
      <c r="M2569" s="43" t="s">
        <v>346</v>
      </c>
      <c r="N2569" s="43" t="s">
        <v>341</v>
      </c>
      <c r="O2569" s="43" t="s">
        <v>342</v>
      </c>
      <c r="P2569" s="43" t="s">
        <v>343</v>
      </c>
      <c r="Q2569" s="43" t="s">
        <v>347</v>
      </c>
      <c r="R2569" s="43" t="s">
        <v>348</v>
      </c>
      <c r="S2569" s="43" t="s">
        <v>330</v>
      </c>
      <c r="V2569" s="42" t="s">
        <v>2224</v>
      </c>
      <c r="W2569"/>
    </row>
    <row r="2570" spans="1:23" s="39" customFormat="1" x14ac:dyDescent="0.35">
      <c r="A2570" s="43" t="s">
        <v>9</v>
      </c>
      <c r="B2570" s="54">
        <v>11001</v>
      </c>
      <c r="C2570" s="54" t="s">
        <v>12</v>
      </c>
      <c r="D2570" s="53">
        <v>6.690696</v>
      </c>
      <c r="E2570" s="53">
        <f>SUMIFS('Ratios_MARAMA-VA'!T:T, 'Ratios_MARAMA-VA'!AA:AA, V2570)</f>
        <v>0</v>
      </c>
      <c r="F2570" s="53">
        <f>SUMIFS('Ratios_MARAMA-VA'!J:J, 'Ratios_MARAMA-VA'!AA:AA, V2570)</f>
        <v>0</v>
      </c>
      <c r="G2570" s="53" t="s">
        <v>963</v>
      </c>
      <c r="H2570" s="53" t="s">
        <v>963</v>
      </c>
      <c r="I2570" s="53">
        <v>7.1275161238903504</v>
      </c>
      <c r="J2570" s="53" t="s">
        <v>964</v>
      </c>
      <c r="K2570" s="53">
        <v>7.3317237230308399</v>
      </c>
      <c r="L2570" s="53" t="s">
        <v>964</v>
      </c>
      <c r="M2570" s="43" t="s">
        <v>346</v>
      </c>
      <c r="N2570" s="43" t="s">
        <v>341</v>
      </c>
      <c r="O2570" s="43" t="s">
        <v>342</v>
      </c>
      <c r="P2570" s="43" t="s">
        <v>343</v>
      </c>
      <c r="Q2570" s="43" t="s">
        <v>347</v>
      </c>
      <c r="R2570" s="43" t="s">
        <v>348</v>
      </c>
      <c r="S2570" s="43" t="s">
        <v>330</v>
      </c>
      <c r="V2570" s="42" t="s">
        <v>2239</v>
      </c>
      <c r="W2570"/>
    </row>
    <row r="2571" spans="1:23" s="39" customFormat="1" x14ac:dyDescent="0.35">
      <c r="A2571" s="43" t="s">
        <v>497</v>
      </c>
      <c r="B2571" s="54">
        <v>24009</v>
      </c>
      <c r="C2571" s="54" t="s">
        <v>10</v>
      </c>
      <c r="D2571" s="53">
        <v>0.5781752</v>
      </c>
      <c r="E2571" s="53">
        <f>SUMIFS('Ratios_MARAMA-VA'!T:T, 'Ratios_MARAMA-VA'!AA:AA, V2571)</f>
        <v>0</v>
      </c>
      <c r="F2571" s="53">
        <f>SUMIFS('Ratios_MARAMA-VA'!J:J, 'Ratios_MARAMA-VA'!AA:AA, V2571)</f>
        <v>0</v>
      </c>
      <c r="G2571" s="53" t="s">
        <v>963</v>
      </c>
      <c r="H2571" s="53" t="s">
        <v>963</v>
      </c>
      <c r="I2571" s="53">
        <v>0.66765625094092995</v>
      </c>
      <c r="J2571" s="53" t="s">
        <v>964</v>
      </c>
      <c r="K2571" s="53">
        <v>0.72081989267401103</v>
      </c>
      <c r="L2571" s="53" t="s">
        <v>964</v>
      </c>
      <c r="M2571" s="43" t="s">
        <v>346</v>
      </c>
      <c r="N2571" s="43" t="s">
        <v>341</v>
      </c>
      <c r="O2571" s="43" t="s">
        <v>342</v>
      </c>
      <c r="P2571" s="43" t="s">
        <v>343</v>
      </c>
      <c r="Q2571" s="43" t="s">
        <v>347</v>
      </c>
      <c r="R2571" s="43" t="s">
        <v>348</v>
      </c>
      <c r="S2571" s="43" t="s">
        <v>330</v>
      </c>
      <c r="V2571" s="42" t="s">
        <v>2225</v>
      </c>
      <c r="W2571"/>
    </row>
    <row r="2572" spans="1:23" s="39" customFormat="1" x14ac:dyDescent="0.35">
      <c r="A2572" s="43" t="s">
        <v>497</v>
      </c>
      <c r="B2572" s="54">
        <v>24009</v>
      </c>
      <c r="C2572" s="54" t="s">
        <v>12</v>
      </c>
      <c r="D2572" s="53">
        <v>1.5604100000000001</v>
      </c>
      <c r="E2572" s="53">
        <f>SUMIFS('Ratios_MARAMA-VA'!T:T, 'Ratios_MARAMA-VA'!AA:AA, V2572)</f>
        <v>0</v>
      </c>
      <c r="F2572" s="53">
        <f>SUMIFS('Ratios_MARAMA-VA'!J:J, 'Ratios_MARAMA-VA'!AA:AA, V2572)</f>
        <v>0</v>
      </c>
      <c r="G2572" s="53" t="s">
        <v>963</v>
      </c>
      <c r="H2572" s="53" t="s">
        <v>963</v>
      </c>
      <c r="I2572" s="53">
        <v>1.8019062224231299</v>
      </c>
      <c r="J2572" s="53" t="s">
        <v>964</v>
      </c>
      <c r="K2572" s="53">
        <v>1.9453870880789299</v>
      </c>
      <c r="L2572" s="53" t="s">
        <v>964</v>
      </c>
      <c r="M2572" s="43" t="s">
        <v>346</v>
      </c>
      <c r="N2572" s="43" t="s">
        <v>341</v>
      </c>
      <c r="O2572" s="43" t="s">
        <v>342</v>
      </c>
      <c r="P2572" s="43" t="s">
        <v>343</v>
      </c>
      <c r="Q2572" s="43" t="s">
        <v>347</v>
      </c>
      <c r="R2572" s="43" t="s">
        <v>348</v>
      </c>
      <c r="S2572" s="43" t="s">
        <v>330</v>
      </c>
      <c r="V2572" s="42" t="s">
        <v>2240</v>
      </c>
      <c r="W2572"/>
    </row>
    <row r="2573" spans="1:23" s="39" customFormat="1" x14ac:dyDescent="0.35">
      <c r="A2573" s="43" t="s">
        <v>497</v>
      </c>
      <c r="B2573" s="54">
        <v>24017</v>
      </c>
      <c r="C2573" s="54" t="s">
        <v>10</v>
      </c>
      <c r="D2573" s="53">
        <v>0.98448639999999998</v>
      </c>
      <c r="E2573" s="53">
        <f>SUMIFS('Ratios_MARAMA-VA'!T:T, 'Ratios_MARAMA-VA'!AA:AA, V2573)</f>
        <v>0</v>
      </c>
      <c r="F2573" s="53">
        <f>SUMIFS('Ratios_MARAMA-VA'!J:J, 'Ratios_MARAMA-VA'!AA:AA, V2573)</f>
        <v>0</v>
      </c>
      <c r="G2573" s="53" t="s">
        <v>963</v>
      </c>
      <c r="H2573" s="53" t="s">
        <v>963</v>
      </c>
      <c r="I2573" s="53">
        <v>1.1445264506794</v>
      </c>
      <c r="J2573" s="53" t="s">
        <v>964</v>
      </c>
      <c r="K2573" s="53">
        <v>1.2403640595666501</v>
      </c>
      <c r="L2573" s="53" t="s">
        <v>964</v>
      </c>
      <c r="M2573" s="43" t="s">
        <v>346</v>
      </c>
      <c r="N2573" s="43" t="s">
        <v>341</v>
      </c>
      <c r="O2573" s="43" t="s">
        <v>342</v>
      </c>
      <c r="P2573" s="43" t="s">
        <v>343</v>
      </c>
      <c r="Q2573" s="43" t="s">
        <v>347</v>
      </c>
      <c r="R2573" s="43" t="s">
        <v>348</v>
      </c>
      <c r="S2573" s="43" t="s">
        <v>330</v>
      </c>
      <c r="V2573" s="42" t="s">
        <v>2226</v>
      </c>
      <c r="W2573"/>
    </row>
    <row r="2574" spans="1:23" s="39" customFormat="1" x14ac:dyDescent="0.35">
      <c r="A2574" s="43" t="s">
        <v>497</v>
      </c>
      <c r="B2574" s="54">
        <v>24017</v>
      </c>
      <c r="C2574" s="54" t="s">
        <v>12</v>
      </c>
      <c r="D2574" s="53">
        <v>2.6569850000000002</v>
      </c>
      <c r="E2574" s="53">
        <f>SUMIFS('Ratios_MARAMA-VA'!T:T, 'Ratios_MARAMA-VA'!AA:AA, V2574)</f>
        <v>0</v>
      </c>
      <c r="F2574" s="53">
        <f>SUMIFS('Ratios_MARAMA-VA'!J:J, 'Ratios_MARAMA-VA'!AA:AA, V2574)</f>
        <v>0</v>
      </c>
      <c r="G2574" s="53" t="s">
        <v>963</v>
      </c>
      <c r="H2574" s="53" t="s">
        <v>963</v>
      </c>
      <c r="I2574" s="53">
        <v>3.0889097214125001</v>
      </c>
      <c r="J2574" s="53" t="s">
        <v>964</v>
      </c>
      <c r="K2574" s="53">
        <v>3.3475614298051299</v>
      </c>
      <c r="L2574" s="53" t="s">
        <v>964</v>
      </c>
      <c r="M2574" s="43" t="s">
        <v>346</v>
      </c>
      <c r="N2574" s="43" t="s">
        <v>341</v>
      </c>
      <c r="O2574" s="43" t="s">
        <v>342</v>
      </c>
      <c r="P2574" s="43" t="s">
        <v>343</v>
      </c>
      <c r="Q2574" s="43" t="s">
        <v>347</v>
      </c>
      <c r="R2574" s="43" t="s">
        <v>348</v>
      </c>
      <c r="S2574" s="43" t="s">
        <v>330</v>
      </c>
      <c r="V2574" s="42" t="s">
        <v>2241</v>
      </c>
      <c r="W2574"/>
    </row>
    <row r="2575" spans="1:23" s="39" customFormat="1" x14ac:dyDescent="0.35">
      <c r="A2575" s="43" t="s">
        <v>497</v>
      </c>
      <c r="B2575" s="54">
        <v>24021</v>
      </c>
      <c r="C2575" s="54" t="s">
        <v>10</v>
      </c>
      <c r="D2575" s="53">
        <v>1.510256</v>
      </c>
      <c r="E2575" s="53">
        <f>SUMIFS('Ratios_MARAMA-VA'!T:T, 'Ratios_MARAMA-VA'!AA:AA, V2575)</f>
        <v>0</v>
      </c>
      <c r="F2575" s="53">
        <f>SUMIFS('Ratios_MARAMA-VA'!J:J, 'Ratios_MARAMA-VA'!AA:AA, V2575)</f>
        <v>0</v>
      </c>
      <c r="G2575" s="53" t="s">
        <v>963</v>
      </c>
      <c r="H2575" s="53" t="s">
        <v>963</v>
      </c>
      <c r="I2575" s="53">
        <v>1.7351869194067999</v>
      </c>
      <c r="J2575" s="53" t="s">
        <v>964</v>
      </c>
      <c r="K2575" s="53">
        <v>1.86806311597702</v>
      </c>
      <c r="L2575" s="53" t="s">
        <v>964</v>
      </c>
      <c r="M2575" s="43" t="s">
        <v>346</v>
      </c>
      <c r="N2575" s="43" t="s">
        <v>341</v>
      </c>
      <c r="O2575" s="43" t="s">
        <v>342</v>
      </c>
      <c r="P2575" s="43" t="s">
        <v>343</v>
      </c>
      <c r="Q2575" s="43" t="s">
        <v>347</v>
      </c>
      <c r="R2575" s="43" t="s">
        <v>348</v>
      </c>
      <c r="S2575" s="43" t="s">
        <v>330</v>
      </c>
      <c r="V2575" s="42" t="s">
        <v>2227</v>
      </c>
      <c r="W2575"/>
    </row>
    <row r="2576" spans="1:23" s="39" customFormat="1" x14ac:dyDescent="0.35">
      <c r="A2576" s="43" t="s">
        <v>497</v>
      </c>
      <c r="B2576" s="54">
        <v>24021</v>
      </c>
      <c r="C2576" s="54" t="s">
        <v>12</v>
      </c>
      <c r="D2576" s="53">
        <v>4.0759610000000004</v>
      </c>
      <c r="E2576" s="53">
        <f>SUMIFS('Ratios_MARAMA-VA'!T:T, 'Ratios_MARAMA-VA'!AA:AA, V2576)</f>
        <v>0</v>
      </c>
      <c r="F2576" s="53">
        <f>SUMIFS('Ratios_MARAMA-VA'!J:J, 'Ratios_MARAMA-VA'!AA:AA, V2576)</f>
        <v>0</v>
      </c>
      <c r="G2576" s="53" t="s">
        <v>963</v>
      </c>
      <c r="H2576" s="53" t="s">
        <v>963</v>
      </c>
      <c r="I2576" s="53">
        <v>4.6830167939821097</v>
      </c>
      <c r="J2576" s="53" t="s">
        <v>964</v>
      </c>
      <c r="K2576" s="53">
        <v>5.0416302972878801</v>
      </c>
      <c r="L2576" s="53" t="s">
        <v>964</v>
      </c>
      <c r="M2576" s="43" t="s">
        <v>346</v>
      </c>
      <c r="N2576" s="43" t="s">
        <v>341</v>
      </c>
      <c r="O2576" s="43" t="s">
        <v>342</v>
      </c>
      <c r="P2576" s="43" t="s">
        <v>343</v>
      </c>
      <c r="Q2576" s="43" t="s">
        <v>347</v>
      </c>
      <c r="R2576" s="43" t="s">
        <v>348</v>
      </c>
      <c r="S2576" s="43" t="s">
        <v>330</v>
      </c>
      <c r="V2576" s="42" t="s">
        <v>2242</v>
      </c>
      <c r="W2576"/>
    </row>
    <row r="2577" spans="1:23" s="39" customFormat="1" x14ac:dyDescent="0.35">
      <c r="A2577" s="43" t="s">
        <v>497</v>
      </c>
      <c r="B2577" s="54">
        <v>24031</v>
      </c>
      <c r="C2577" s="54" t="s">
        <v>10</v>
      </c>
      <c r="D2577" s="53">
        <v>4.7051879999999997</v>
      </c>
      <c r="E2577" s="53">
        <f>SUMIFS('Ratios_MARAMA-VA'!T:T, 'Ratios_MARAMA-VA'!AA:AA, V2577)</f>
        <v>0</v>
      </c>
      <c r="F2577" s="53">
        <f>SUMIFS('Ratios_MARAMA-VA'!J:J, 'Ratios_MARAMA-VA'!AA:AA, V2577)</f>
        <v>0</v>
      </c>
      <c r="G2577" s="53" t="s">
        <v>963</v>
      </c>
      <c r="H2577" s="53" t="s">
        <v>963</v>
      </c>
      <c r="I2577" s="53">
        <v>5.2082675228607203</v>
      </c>
      <c r="J2577" s="53" t="s">
        <v>964</v>
      </c>
      <c r="K2577" s="53">
        <v>5.4837330821085697</v>
      </c>
      <c r="L2577" s="53" t="s">
        <v>964</v>
      </c>
      <c r="M2577" s="43" t="s">
        <v>346</v>
      </c>
      <c r="N2577" s="43" t="s">
        <v>341</v>
      </c>
      <c r="O2577" s="43" t="s">
        <v>342</v>
      </c>
      <c r="P2577" s="43" t="s">
        <v>343</v>
      </c>
      <c r="Q2577" s="43" t="s">
        <v>347</v>
      </c>
      <c r="R2577" s="43" t="s">
        <v>348</v>
      </c>
      <c r="S2577" s="43" t="s">
        <v>330</v>
      </c>
      <c r="V2577" s="42" t="s">
        <v>2228</v>
      </c>
      <c r="W2577"/>
    </row>
    <row r="2578" spans="1:23" s="39" customFormat="1" x14ac:dyDescent="0.35">
      <c r="A2578" s="43" t="s">
        <v>497</v>
      </c>
      <c r="B2578" s="54">
        <v>24031</v>
      </c>
      <c r="C2578" s="54" t="s">
        <v>12</v>
      </c>
      <c r="D2578" s="53">
        <v>12.69862</v>
      </c>
      <c r="E2578" s="53">
        <f>SUMIFS('Ratios_MARAMA-VA'!T:T, 'Ratios_MARAMA-VA'!AA:AA, V2578)</f>
        <v>0</v>
      </c>
      <c r="F2578" s="53">
        <f>SUMIFS('Ratios_MARAMA-VA'!J:J, 'Ratios_MARAMA-VA'!AA:AA, V2578)</f>
        <v>0</v>
      </c>
      <c r="G2578" s="53" t="s">
        <v>963</v>
      </c>
      <c r="H2578" s="53" t="s">
        <v>963</v>
      </c>
      <c r="I2578" s="53">
        <v>14.056358668590899</v>
      </c>
      <c r="J2578" s="53" t="s">
        <v>964</v>
      </c>
      <c r="K2578" s="53">
        <v>14.7998002611427</v>
      </c>
      <c r="L2578" s="53" t="s">
        <v>964</v>
      </c>
      <c r="M2578" s="43" t="s">
        <v>346</v>
      </c>
      <c r="N2578" s="43" t="s">
        <v>341</v>
      </c>
      <c r="O2578" s="43" t="s">
        <v>342</v>
      </c>
      <c r="P2578" s="43" t="s">
        <v>343</v>
      </c>
      <c r="Q2578" s="43" t="s">
        <v>347</v>
      </c>
      <c r="R2578" s="43" t="s">
        <v>348</v>
      </c>
      <c r="S2578" s="43" t="s">
        <v>330</v>
      </c>
      <c r="V2578" s="42" t="s">
        <v>2243</v>
      </c>
      <c r="W2578"/>
    </row>
    <row r="2579" spans="1:23" s="39" customFormat="1" x14ac:dyDescent="0.35">
      <c r="A2579" s="43" t="s">
        <v>497</v>
      </c>
      <c r="B2579" s="54">
        <v>24033</v>
      </c>
      <c r="C2579" s="54" t="s">
        <v>10</v>
      </c>
      <c r="D2579" s="53">
        <v>4.1097830000000002</v>
      </c>
      <c r="E2579" s="53">
        <f>SUMIFS('Ratios_MARAMA-VA'!T:T, 'Ratios_MARAMA-VA'!AA:AA, V2579)</f>
        <v>0</v>
      </c>
      <c r="F2579" s="53">
        <f>SUMIFS('Ratios_MARAMA-VA'!J:J, 'Ratios_MARAMA-VA'!AA:AA, V2579)</f>
        <v>0</v>
      </c>
      <c r="G2579" s="53" t="s">
        <v>963</v>
      </c>
      <c r="H2579" s="53" t="s">
        <v>963</v>
      </c>
      <c r="I2579" s="53">
        <v>4.4287842183864399</v>
      </c>
      <c r="J2579" s="53" t="s">
        <v>964</v>
      </c>
      <c r="K2579" s="53">
        <v>4.58991135975515</v>
      </c>
      <c r="L2579" s="53" t="s">
        <v>964</v>
      </c>
      <c r="M2579" s="43" t="s">
        <v>346</v>
      </c>
      <c r="N2579" s="43" t="s">
        <v>341</v>
      </c>
      <c r="O2579" s="43" t="s">
        <v>342</v>
      </c>
      <c r="P2579" s="43" t="s">
        <v>343</v>
      </c>
      <c r="Q2579" s="43" t="s">
        <v>347</v>
      </c>
      <c r="R2579" s="43" t="s">
        <v>348</v>
      </c>
      <c r="S2579" s="43" t="s">
        <v>330</v>
      </c>
      <c r="V2579" s="42" t="s">
        <v>2229</v>
      </c>
      <c r="W2579"/>
    </row>
    <row r="2580" spans="1:23" s="39" customFormat="1" x14ac:dyDescent="0.35">
      <c r="A2580" s="43" t="s">
        <v>497</v>
      </c>
      <c r="B2580" s="54">
        <v>24033</v>
      </c>
      <c r="C2580" s="54" t="s">
        <v>12</v>
      </c>
      <c r="D2580" s="53">
        <v>11.091699999999999</v>
      </c>
      <c r="E2580" s="53">
        <f>SUMIFS('Ratios_MARAMA-VA'!T:T, 'Ratios_MARAMA-VA'!AA:AA, V2580)</f>
        <v>0</v>
      </c>
      <c r="F2580" s="53">
        <f>SUMIFS('Ratios_MARAMA-VA'!J:J, 'Ratios_MARAMA-VA'!AA:AA, V2580)</f>
        <v>0</v>
      </c>
      <c r="G2580" s="53" t="s">
        <v>963</v>
      </c>
      <c r="H2580" s="53" t="s">
        <v>963</v>
      </c>
      <c r="I2580" s="53">
        <v>11.9526373813598</v>
      </c>
      <c r="J2580" s="53" t="s">
        <v>964</v>
      </c>
      <c r="K2580" s="53">
        <v>12.387495843210299</v>
      </c>
      <c r="L2580" s="53" t="s">
        <v>964</v>
      </c>
      <c r="M2580" s="43" t="s">
        <v>346</v>
      </c>
      <c r="N2580" s="43" t="s">
        <v>341</v>
      </c>
      <c r="O2580" s="43" t="s">
        <v>342</v>
      </c>
      <c r="P2580" s="43" t="s">
        <v>343</v>
      </c>
      <c r="Q2580" s="43" t="s">
        <v>347</v>
      </c>
      <c r="R2580" s="43" t="s">
        <v>348</v>
      </c>
      <c r="S2580" s="43" t="s">
        <v>330</v>
      </c>
      <c r="V2580" s="42" t="s">
        <v>2244</v>
      </c>
      <c r="W2580"/>
    </row>
    <row r="2581" spans="1:23" s="39" customFormat="1" x14ac:dyDescent="0.35">
      <c r="A2581" s="43" t="s">
        <v>811</v>
      </c>
      <c r="B2581" s="54">
        <v>51013</v>
      </c>
      <c r="C2581" s="54" t="s">
        <v>10</v>
      </c>
      <c r="D2581" s="53">
        <v>0.80621690000000001</v>
      </c>
      <c r="E2581" s="53">
        <f>SUMIFS('Ratios_MARAMA-VA'!T:T, 'Ratios_MARAMA-VA'!AA:AA, V2581)</f>
        <v>0</v>
      </c>
      <c r="F2581" s="53">
        <f>SUMIFS('Ratios_MARAMA-VA'!J:J, 'Ratios_MARAMA-VA'!AA:AA, V2581)</f>
        <v>0</v>
      </c>
      <c r="G2581" s="53" t="s">
        <v>963</v>
      </c>
      <c r="H2581" s="53" t="s">
        <v>963</v>
      </c>
      <c r="I2581" s="53">
        <v>0.85319787010562098</v>
      </c>
      <c r="J2581" s="53" t="s">
        <v>964</v>
      </c>
      <c r="K2581" s="53">
        <v>0.874499864169619</v>
      </c>
      <c r="L2581" s="53" t="s">
        <v>964</v>
      </c>
      <c r="M2581" s="43" t="s">
        <v>346</v>
      </c>
      <c r="N2581" s="43" t="s">
        <v>341</v>
      </c>
      <c r="O2581" s="43" t="s">
        <v>342</v>
      </c>
      <c r="P2581" s="43" t="s">
        <v>343</v>
      </c>
      <c r="Q2581" s="43" t="s">
        <v>347</v>
      </c>
      <c r="R2581" s="43" t="s">
        <v>348</v>
      </c>
      <c r="S2581" s="43" t="s">
        <v>330</v>
      </c>
      <c r="V2581" s="42" t="s">
        <v>2231</v>
      </c>
      <c r="W2581"/>
    </row>
    <row r="2582" spans="1:23" s="39" customFormat="1" x14ac:dyDescent="0.35">
      <c r="A2582" s="43" t="s">
        <v>811</v>
      </c>
      <c r="B2582" s="54">
        <v>51013</v>
      </c>
      <c r="C2582" s="54" t="s">
        <v>12</v>
      </c>
      <c r="D2582" s="53">
        <v>2.175862</v>
      </c>
      <c r="E2582" s="53">
        <f>SUMIFS('Ratios_MARAMA-VA'!T:T, 'Ratios_MARAMA-VA'!AA:AA, V2582)</f>
        <v>0</v>
      </c>
      <c r="F2582" s="53">
        <f>SUMIFS('Ratios_MARAMA-VA'!J:J, 'Ratios_MARAMA-VA'!AA:AA, V2582)</f>
        <v>0</v>
      </c>
      <c r="G2582" s="53" t="s">
        <v>963</v>
      </c>
      <c r="H2582" s="53" t="s">
        <v>963</v>
      </c>
      <c r="I2582" s="53">
        <v>2.3026567962588702</v>
      </c>
      <c r="J2582" s="53" t="s">
        <v>964</v>
      </c>
      <c r="K2582" s="53">
        <v>2.3601477759295699</v>
      </c>
      <c r="L2582" s="53" t="s">
        <v>964</v>
      </c>
      <c r="M2582" s="43" t="s">
        <v>346</v>
      </c>
      <c r="N2582" s="43" t="s">
        <v>341</v>
      </c>
      <c r="O2582" s="43" t="s">
        <v>342</v>
      </c>
      <c r="P2582" s="43" t="s">
        <v>343</v>
      </c>
      <c r="Q2582" s="43" t="s">
        <v>347</v>
      </c>
      <c r="R2582" s="43" t="s">
        <v>348</v>
      </c>
      <c r="S2582" s="43" t="s">
        <v>330</v>
      </c>
      <c r="V2582" s="42" t="s">
        <v>2246</v>
      </c>
      <c r="W2582"/>
    </row>
    <row r="2583" spans="1:23" s="39" customFormat="1" x14ac:dyDescent="0.35">
      <c r="A2583" s="43" t="s">
        <v>811</v>
      </c>
      <c r="B2583" s="54">
        <v>51059</v>
      </c>
      <c r="C2583" s="54" t="s">
        <v>10</v>
      </c>
      <c r="D2583" s="53">
        <v>5.3549100000000003</v>
      </c>
      <c r="E2583" s="53">
        <f>SUMIFS('Ratios_MARAMA-VA'!T:T, 'Ratios_MARAMA-VA'!AA:AA, V2583)</f>
        <v>0</v>
      </c>
      <c r="F2583" s="53">
        <f>SUMIFS('Ratios_MARAMA-VA'!J:J, 'Ratios_MARAMA-VA'!AA:AA, V2583)</f>
        <v>0</v>
      </c>
      <c r="G2583" s="53" t="s">
        <v>963</v>
      </c>
      <c r="H2583" s="53" t="s">
        <v>963</v>
      </c>
      <c r="I2583" s="53">
        <v>6.3171419833943396</v>
      </c>
      <c r="J2583" s="53" t="s">
        <v>964</v>
      </c>
      <c r="K2583" s="53">
        <v>6.9114038290159003</v>
      </c>
      <c r="L2583" s="53" t="s">
        <v>964</v>
      </c>
      <c r="M2583" s="43" t="s">
        <v>346</v>
      </c>
      <c r="N2583" s="43" t="s">
        <v>341</v>
      </c>
      <c r="O2583" s="43" t="s">
        <v>342</v>
      </c>
      <c r="P2583" s="43" t="s">
        <v>343</v>
      </c>
      <c r="Q2583" s="43" t="s">
        <v>347</v>
      </c>
      <c r="R2583" s="43" t="s">
        <v>348</v>
      </c>
      <c r="S2583" s="43" t="s">
        <v>330</v>
      </c>
      <c r="V2583" s="42" t="s">
        <v>2232</v>
      </c>
      <c r="W2583"/>
    </row>
    <row r="2584" spans="1:23" s="39" customFormat="1" x14ac:dyDescent="0.35">
      <c r="A2584" s="43" t="s">
        <v>811</v>
      </c>
      <c r="B2584" s="54">
        <v>51059</v>
      </c>
      <c r="C2584" s="54" t="s">
        <v>12</v>
      </c>
      <c r="D2584" s="53">
        <v>14.452120000000001</v>
      </c>
      <c r="E2584" s="53">
        <f>SUMIFS('Ratios_MARAMA-VA'!T:T, 'Ratios_MARAMA-VA'!AA:AA, V2584)</f>
        <v>0</v>
      </c>
      <c r="F2584" s="53">
        <f>SUMIFS('Ratios_MARAMA-VA'!J:J, 'Ratios_MARAMA-VA'!AA:AA, V2584)</f>
        <v>0</v>
      </c>
      <c r="G2584" s="53" t="s">
        <v>963</v>
      </c>
      <c r="H2584" s="53" t="s">
        <v>963</v>
      </c>
      <c r="I2584" s="53">
        <v>17.049043588230798</v>
      </c>
      <c r="J2584" s="53" t="s">
        <v>964</v>
      </c>
      <c r="K2584" s="53">
        <v>18.6528695170222</v>
      </c>
      <c r="L2584" s="53" t="s">
        <v>964</v>
      </c>
      <c r="M2584" s="43" t="s">
        <v>346</v>
      </c>
      <c r="N2584" s="43" t="s">
        <v>341</v>
      </c>
      <c r="O2584" s="43" t="s">
        <v>342</v>
      </c>
      <c r="P2584" s="43" t="s">
        <v>343</v>
      </c>
      <c r="Q2584" s="43" t="s">
        <v>347</v>
      </c>
      <c r="R2584" s="43" t="s">
        <v>348</v>
      </c>
      <c r="S2584" s="43" t="s">
        <v>330</v>
      </c>
      <c r="V2584" s="42" t="s">
        <v>2247</v>
      </c>
      <c r="W2584"/>
    </row>
    <row r="2585" spans="1:23" s="39" customFormat="1" x14ac:dyDescent="0.35">
      <c r="A2585" s="43" t="s">
        <v>811</v>
      </c>
      <c r="B2585" s="54">
        <v>51107</v>
      </c>
      <c r="C2585" s="54" t="s">
        <v>10</v>
      </c>
      <c r="D2585" s="53">
        <v>2.080854</v>
      </c>
      <c r="E2585" s="53">
        <f>SUMIFS('Ratios_MARAMA-VA'!T:T, 'Ratios_MARAMA-VA'!AA:AA, V2585)</f>
        <v>0</v>
      </c>
      <c r="F2585" s="53">
        <f>SUMIFS('Ratios_MARAMA-VA'!J:J, 'Ratios_MARAMA-VA'!AA:AA, V2585)</f>
        <v>0</v>
      </c>
      <c r="G2585" s="53" t="s">
        <v>963</v>
      </c>
      <c r="H2585" s="53" t="s">
        <v>963</v>
      </c>
      <c r="I2585" s="53">
        <v>2.7734731729222299</v>
      </c>
      <c r="J2585" s="53" t="s">
        <v>964</v>
      </c>
      <c r="K2585" s="53">
        <v>3.2646157495461301</v>
      </c>
      <c r="L2585" s="53" t="s">
        <v>964</v>
      </c>
      <c r="M2585" s="43" t="s">
        <v>346</v>
      </c>
      <c r="N2585" s="43" t="s">
        <v>341</v>
      </c>
      <c r="O2585" s="43" t="s">
        <v>342</v>
      </c>
      <c r="P2585" s="43" t="s">
        <v>343</v>
      </c>
      <c r="Q2585" s="43" t="s">
        <v>347</v>
      </c>
      <c r="R2585" s="43" t="s">
        <v>348</v>
      </c>
      <c r="S2585" s="43" t="s">
        <v>330</v>
      </c>
      <c r="V2585" s="42" t="s">
        <v>2235</v>
      </c>
      <c r="W2585"/>
    </row>
    <row r="2586" spans="1:23" s="39" customFormat="1" x14ac:dyDescent="0.35">
      <c r="A2586" s="43" t="s">
        <v>811</v>
      </c>
      <c r="B2586" s="54">
        <v>51107</v>
      </c>
      <c r="C2586" s="54" t="s">
        <v>12</v>
      </c>
      <c r="D2586" s="53">
        <v>5.6159220000000003</v>
      </c>
      <c r="E2586" s="53">
        <f>SUMIFS('Ratios_MARAMA-VA'!T:T, 'Ratios_MARAMA-VA'!AA:AA, V2586)</f>
        <v>0</v>
      </c>
      <c r="F2586" s="53">
        <f>SUMIFS('Ratios_MARAMA-VA'!J:J, 'Ratios_MARAMA-VA'!AA:AA, V2586)</f>
        <v>0</v>
      </c>
      <c r="G2586" s="53" t="s">
        <v>963</v>
      </c>
      <c r="H2586" s="53" t="s">
        <v>963</v>
      </c>
      <c r="I2586" s="53">
        <v>7.4852003111336902</v>
      </c>
      <c r="J2586" s="53" t="s">
        <v>964</v>
      </c>
      <c r="K2586" s="53">
        <v>8.8107226213000001</v>
      </c>
      <c r="L2586" s="53" t="s">
        <v>964</v>
      </c>
      <c r="M2586" s="43" t="s">
        <v>346</v>
      </c>
      <c r="N2586" s="43" t="s">
        <v>341</v>
      </c>
      <c r="O2586" s="43" t="s">
        <v>342</v>
      </c>
      <c r="P2586" s="43" t="s">
        <v>343</v>
      </c>
      <c r="Q2586" s="43" t="s">
        <v>347</v>
      </c>
      <c r="R2586" s="43" t="s">
        <v>348</v>
      </c>
      <c r="S2586" s="43" t="s">
        <v>330</v>
      </c>
      <c r="V2586" s="42" t="s">
        <v>2250</v>
      </c>
      <c r="W2586"/>
    </row>
    <row r="2587" spans="1:23" s="39" customFormat="1" x14ac:dyDescent="0.35">
      <c r="A2587" s="43" t="s">
        <v>811</v>
      </c>
      <c r="B2587" s="54">
        <v>51153</v>
      </c>
      <c r="C2587" s="54" t="s">
        <v>10</v>
      </c>
      <c r="D2587" s="53">
        <v>2.2369509999999999</v>
      </c>
      <c r="E2587" s="53">
        <f>SUMIFS('Ratios_MARAMA-VA'!T:T, 'Ratios_MARAMA-VA'!AA:AA, V2587)</f>
        <v>0</v>
      </c>
      <c r="F2587" s="53">
        <f>SUMIFS('Ratios_MARAMA-VA'!J:J, 'Ratios_MARAMA-VA'!AA:AA, V2587)</f>
        <v>0</v>
      </c>
      <c r="G2587" s="53" t="s">
        <v>963</v>
      </c>
      <c r="H2587" s="53" t="s">
        <v>963</v>
      </c>
      <c r="I2587" s="53">
        <v>2.6784710052542602</v>
      </c>
      <c r="J2587" s="53" t="s">
        <v>964</v>
      </c>
      <c r="K2587" s="53">
        <v>2.9587881141114001</v>
      </c>
      <c r="L2587" s="53" t="s">
        <v>964</v>
      </c>
      <c r="M2587" s="43" t="s">
        <v>346</v>
      </c>
      <c r="N2587" s="43" t="s">
        <v>341</v>
      </c>
      <c r="O2587" s="43" t="s">
        <v>342</v>
      </c>
      <c r="P2587" s="43" t="s">
        <v>343</v>
      </c>
      <c r="Q2587" s="43" t="s">
        <v>347</v>
      </c>
      <c r="R2587" s="43" t="s">
        <v>348</v>
      </c>
      <c r="S2587" s="43" t="s">
        <v>330</v>
      </c>
      <c r="V2587" s="42" t="s">
        <v>2238</v>
      </c>
      <c r="W2587"/>
    </row>
    <row r="2588" spans="1:23" s="39" customFormat="1" x14ac:dyDescent="0.35">
      <c r="A2588" s="43" t="s">
        <v>811</v>
      </c>
      <c r="B2588" s="54">
        <v>51153</v>
      </c>
      <c r="C2588" s="54" t="s">
        <v>12</v>
      </c>
      <c r="D2588" s="53">
        <v>6.037204</v>
      </c>
      <c r="E2588" s="53">
        <f>SUMIFS('Ratios_MARAMA-VA'!T:T, 'Ratios_MARAMA-VA'!AA:AA, V2588)</f>
        <v>0</v>
      </c>
      <c r="F2588" s="53">
        <f>SUMIFS('Ratios_MARAMA-VA'!J:J, 'Ratios_MARAMA-VA'!AA:AA, V2588)</f>
        <v>0</v>
      </c>
      <c r="G2588" s="53" t="s">
        <v>963</v>
      </c>
      <c r="H2588" s="53" t="s">
        <v>963</v>
      </c>
      <c r="I2588" s="53">
        <v>7.2288020018342003</v>
      </c>
      <c r="J2588" s="53" t="s">
        <v>964</v>
      </c>
      <c r="K2588" s="53">
        <v>7.98533693302437</v>
      </c>
      <c r="L2588" s="53" t="s">
        <v>964</v>
      </c>
      <c r="M2588" s="43" t="s">
        <v>346</v>
      </c>
      <c r="N2588" s="43" t="s">
        <v>341</v>
      </c>
      <c r="O2588" s="43" t="s">
        <v>342</v>
      </c>
      <c r="P2588" s="43" t="s">
        <v>343</v>
      </c>
      <c r="Q2588" s="43" t="s">
        <v>347</v>
      </c>
      <c r="R2588" s="43" t="s">
        <v>348</v>
      </c>
      <c r="S2588" s="43" t="s">
        <v>330</v>
      </c>
      <c r="V2588" s="42" t="s">
        <v>2253</v>
      </c>
      <c r="W2588"/>
    </row>
    <row r="2589" spans="1:23" s="39" customFormat="1" x14ac:dyDescent="0.35">
      <c r="A2589" s="43" t="s">
        <v>811</v>
      </c>
      <c r="B2589" s="54">
        <v>51510</v>
      </c>
      <c r="C2589" s="54" t="s">
        <v>10</v>
      </c>
      <c r="D2589" s="53">
        <v>0.52643779999999996</v>
      </c>
      <c r="E2589" s="53">
        <f>SUMIFS('Ratios_MARAMA-VA'!T:T, 'Ratios_MARAMA-VA'!AA:AA, V2589)</f>
        <v>0</v>
      </c>
      <c r="F2589" s="53">
        <f>SUMIFS('Ratios_MARAMA-VA'!J:J, 'Ratios_MARAMA-VA'!AA:AA, V2589)</f>
        <v>0</v>
      </c>
      <c r="G2589" s="53" t="s">
        <v>963</v>
      </c>
      <c r="H2589" s="53" t="s">
        <v>963</v>
      </c>
      <c r="I2589" s="53">
        <v>0.56455961524373299</v>
      </c>
      <c r="J2589" s="53" t="s">
        <v>964</v>
      </c>
      <c r="K2589" s="53">
        <v>0.58358405217785603</v>
      </c>
      <c r="L2589" s="53" t="s">
        <v>964</v>
      </c>
      <c r="M2589" s="43" t="s">
        <v>346</v>
      </c>
      <c r="N2589" s="43" t="s">
        <v>341</v>
      </c>
      <c r="O2589" s="43" t="s">
        <v>342</v>
      </c>
      <c r="P2589" s="43" t="s">
        <v>343</v>
      </c>
      <c r="Q2589" s="43" t="s">
        <v>347</v>
      </c>
      <c r="R2589" s="43" t="s">
        <v>348</v>
      </c>
      <c r="S2589" s="43" t="s">
        <v>330</v>
      </c>
      <c r="V2589" s="42" t="s">
        <v>2230</v>
      </c>
      <c r="W2589"/>
    </row>
    <row r="2590" spans="1:23" s="39" customFormat="1" x14ac:dyDescent="0.35">
      <c r="A2590" s="43" t="s">
        <v>811</v>
      </c>
      <c r="B2590" s="54">
        <v>51510</v>
      </c>
      <c r="C2590" s="54" t="s">
        <v>12</v>
      </c>
      <c r="D2590" s="53">
        <v>1.420779</v>
      </c>
      <c r="E2590" s="53">
        <f>SUMIFS('Ratios_MARAMA-VA'!T:T, 'Ratios_MARAMA-VA'!AA:AA, V2590)</f>
        <v>0</v>
      </c>
      <c r="F2590" s="53">
        <f>SUMIFS('Ratios_MARAMA-VA'!J:J, 'Ratios_MARAMA-VA'!AA:AA, V2590)</f>
        <v>0</v>
      </c>
      <c r="G2590" s="53" t="s">
        <v>963</v>
      </c>
      <c r="H2590" s="53" t="s">
        <v>963</v>
      </c>
      <c r="I2590" s="53">
        <v>1.52366423077214</v>
      </c>
      <c r="J2590" s="53" t="s">
        <v>964</v>
      </c>
      <c r="K2590" s="53">
        <v>1.5750084170802401</v>
      </c>
      <c r="L2590" s="53" t="s">
        <v>964</v>
      </c>
      <c r="M2590" s="43" t="s">
        <v>346</v>
      </c>
      <c r="N2590" s="43" t="s">
        <v>341</v>
      </c>
      <c r="O2590" s="43" t="s">
        <v>342</v>
      </c>
      <c r="P2590" s="43" t="s">
        <v>343</v>
      </c>
      <c r="Q2590" s="43" t="s">
        <v>347</v>
      </c>
      <c r="R2590" s="43" t="s">
        <v>348</v>
      </c>
      <c r="S2590" s="43" t="s">
        <v>330</v>
      </c>
      <c r="V2590" s="42" t="s">
        <v>2245</v>
      </c>
      <c r="W2590"/>
    </row>
    <row r="2591" spans="1:23" s="39" customFormat="1" x14ac:dyDescent="0.35">
      <c r="A2591" s="43" t="s">
        <v>811</v>
      </c>
      <c r="B2591" s="54">
        <v>51600</v>
      </c>
      <c r="C2591" s="54" t="s">
        <v>10</v>
      </c>
      <c r="D2591" s="53">
        <v>0.12685160000000001</v>
      </c>
      <c r="E2591" s="53">
        <f>SUMIFS('Ratios_MARAMA-VA'!T:T, 'Ratios_MARAMA-VA'!AA:AA, V2591)</f>
        <v>0</v>
      </c>
      <c r="F2591" s="53">
        <f>SUMIFS('Ratios_MARAMA-VA'!J:J, 'Ratios_MARAMA-VA'!AA:AA, V2591)</f>
        <v>0</v>
      </c>
      <c r="G2591" s="53" t="s">
        <v>963</v>
      </c>
      <c r="H2591" s="53" t="s">
        <v>963</v>
      </c>
      <c r="I2591" s="53">
        <v>0.14825666556856401</v>
      </c>
      <c r="J2591" s="53" t="s">
        <v>964</v>
      </c>
      <c r="K2591" s="53">
        <v>0.16067150990139201</v>
      </c>
      <c r="L2591" s="53" t="s">
        <v>964</v>
      </c>
      <c r="M2591" s="43" t="s">
        <v>346</v>
      </c>
      <c r="N2591" s="43" t="s">
        <v>341</v>
      </c>
      <c r="O2591" s="43" t="s">
        <v>342</v>
      </c>
      <c r="P2591" s="43" t="s">
        <v>343</v>
      </c>
      <c r="Q2591" s="43" t="s">
        <v>347</v>
      </c>
      <c r="R2591" s="43" t="s">
        <v>348</v>
      </c>
      <c r="S2591" s="43" t="s">
        <v>330</v>
      </c>
      <c r="V2591" s="42" t="s">
        <v>2233</v>
      </c>
      <c r="W2591"/>
    </row>
    <row r="2592" spans="1:23" s="39" customFormat="1" x14ac:dyDescent="0.35">
      <c r="A2592" s="43" t="s">
        <v>811</v>
      </c>
      <c r="B2592" s="54">
        <v>51600</v>
      </c>
      <c r="C2592" s="54" t="s">
        <v>12</v>
      </c>
      <c r="D2592" s="53">
        <v>0.34235399999999999</v>
      </c>
      <c r="E2592" s="53">
        <f>SUMIFS('Ratios_MARAMA-VA'!T:T, 'Ratios_MARAMA-VA'!AA:AA, V2592)</f>
        <v>0</v>
      </c>
      <c r="F2592" s="53">
        <f>SUMIFS('Ratios_MARAMA-VA'!J:J, 'Ratios_MARAMA-VA'!AA:AA, V2592)</f>
        <v>0</v>
      </c>
      <c r="G2592" s="53" t="s">
        <v>963</v>
      </c>
      <c r="H2592" s="53" t="s">
        <v>963</v>
      </c>
      <c r="I2592" s="53">
        <v>0.40012315559330802</v>
      </c>
      <c r="J2592" s="53" t="s">
        <v>964</v>
      </c>
      <c r="K2592" s="53">
        <v>0.43362901296303102</v>
      </c>
      <c r="L2592" s="53" t="s">
        <v>964</v>
      </c>
      <c r="M2592" s="43" t="s">
        <v>346</v>
      </c>
      <c r="N2592" s="43" t="s">
        <v>341</v>
      </c>
      <c r="O2592" s="43" t="s">
        <v>342</v>
      </c>
      <c r="P2592" s="43" t="s">
        <v>343</v>
      </c>
      <c r="Q2592" s="43" t="s">
        <v>347</v>
      </c>
      <c r="R2592" s="43" t="s">
        <v>348</v>
      </c>
      <c r="S2592" s="43" t="s">
        <v>330</v>
      </c>
      <c r="V2592" s="42" t="s">
        <v>2248</v>
      </c>
      <c r="W2592"/>
    </row>
    <row r="2593" spans="1:23" s="39" customFormat="1" x14ac:dyDescent="0.35">
      <c r="A2593" s="43" t="s">
        <v>811</v>
      </c>
      <c r="B2593" s="54">
        <v>51610</v>
      </c>
      <c r="C2593" s="54" t="s">
        <v>10</v>
      </c>
      <c r="D2593" s="53">
        <v>5.7161129999999997E-2</v>
      </c>
      <c r="E2593" s="53">
        <f>SUMIFS('Ratios_MARAMA-VA'!T:T, 'Ratios_MARAMA-VA'!AA:AA, V2593)</f>
        <v>0</v>
      </c>
      <c r="F2593" s="53">
        <f>SUMIFS('Ratios_MARAMA-VA'!J:J, 'Ratios_MARAMA-VA'!AA:AA, V2593)</f>
        <v>0</v>
      </c>
      <c r="G2593" s="53" t="s">
        <v>963</v>
      </c>
      <c r="H2593" s="53" t="s">
        <v>963</v>
      </c>
      <c r="I2593" s="53">
        <v>6.21815607067241E-2</v>
      </c>
      <c r="J2593" s="53" t="s">
        <v>964</v>
      </c>
      <c r="K2593" s="53">
        <v>6.4977644308972696E-2</v>
      </c>
      <c r="L2593" s="53" t="s">
        <v>964</v>
      </c>
      <c r="M2593" s="43" t="s">
        <v>346</v>
      </c>
      <c r="N2593" s="43" t="s">
        <v>341</v>
      </c>
      <c r="O2593" s="43" t="s">
        <v>342</v>
      </c>
      <c r="P2593" s="43" t="s">
        <v>343</v>
      </c>
      <c r="Q2593" s="43" t="s">
        <v>347</v>
      </c>
      <c r="R2593" s="43" t="s">
        <v>348</v>
      </c>
      <c r="S2593" s="43" t="s">
        <v>330</v>
      </c>
      <c r="V2593" s="42" t="s">
        <v>2234</v>
      </c>
      <c r="W2593"/>
    </row>
    <row r="2594" spans="1:23" s="39" customFormat="1" x14ac:dyDescent="0.35">
      <c r="A2594" s="43" t="s">
        <v>811</v>
      </c>
      <c r="B2594" s="54">
        <v>51610</v>
      </c>
      <c r="C2594" s="54" t="s">
        <v>12</v>
      </c>
      <c r="D2594" s="53">
        <v>0.1542695</v>
      </c>
      <c r="E2594" s="53">
        <f>SUMIFS('Ratios_MARAMA-VA'!T:T, 'Ratios_MARAMA-VA'!AA:AA, V2594)</f>
        <v>0</v>
      </c>
      <c r="F2594" s="53">
        <f>SUMIFS('Ratios_MARAMA-VA'!J:J, 'Ratios_MARAMA-VA'!AA:AA, V2594)</f>
        <v>0</v>
      </c>
      <c r="G2594" s="53" t="s">
        <v>963</v>
      </c>
      <c r="H2594" s="53" t="s">
        <v>963</v>
      </c>
      <c r="I2594" s="53">
        <v>0.16781890559976601</v>
      </c>
      <c r="J2594" s="53" t="s">
        <v>964</v>
      </c>
      <c r="K2594" s="53">
        <v>0.175365124844857</v>
      </c>
      <c r="L2594" s="53" t="s">
        <v>964</v>
      </c>
      <c r="M2594" s="43" t="s">
        <v>346</v>
      </c>
      <c r="N2594" s="43" t="s">
        <v>341</v>
      </c>
      <c r="O2594" s="43" t="s">
        <v>342</v>
      </c>
      <c r="P2594" s="43" t="s">
        <v>343</v>
      </c>
      <c r="Q2594" s="43" t="s">
        <v>347</v>
      </c>
      <c r="R2594" s="43" t="s">
        <v>348</v>
      </c>
      <c r="S2594" s="43" t="s">
        <v>330</v>
      </c>
      <c r="V2594" s="42" t="s">
        <v>2249</v>
      </c>
      <c r="W2594"/>
    </row>
    <row r="2595" spans="1:23" s="39" customFormat="1" x14ac:dyDescent="0.35">
      <c r="A2595" s="43" t="s">
        <v>811</v>
      </c>
      <c r="B2595" s="54">
        <v>51683</v>
      </c>
      <c r="C2595" s="54" t="s">
        <v>10</v>
      </c>
      <c r="D2595" s="53">
        <v>0.18879699999999999</v>
      </c>
      <c r="E2595" s="53">
        <f>SUMIFS('Ratios_MARAMA-VA'!T:T, 'Ratios_MARAMA-VA'!AA:AA, V2595)</f>
        <v>0</v>
      </c>
      <c r="F2595" s="53">
        <f>SUMIFS('Ratios_MARAMA-VA'!J:J, 'Ratios_MARAMA-VA'!AA:AA, V2595)</f>
        <v>0</v>
      </c>
      <c r="G2595" s="53" t="s">
        <v>963</v>
      </c>
      <c r="H2595" s="53" t="s">
        <v>963</v>
      </c>
      <c r="I2595" s="53">
        <v>0.23154218058307999</v>
      </c>
      <c r="J2595" s="53" t="s">
        <v>964</v>
      </c>
      <c r="K2595" s="53">
        <v>0.25785966543404099</v>
      </c>
      <c r="L2595" s="53" t="s">
        <v>964</v>
      </c>
      <c r="M2595" s="43" t="s">
        <v>346</v>
      </c>
      <c r="N2595" s="43" t="s">
        <v>341</v>
      </c>
      <c r="O2595" s="43" t="s">
        <v>342</v>
      </c>
      <c r="P2595" s="43" t="s">
        <v>343</v>
      </c>
      <c r="Q2595" s="43" t="s">
        <v>347</v>
      </c>
      <c r="R2595" s="43" t="s">
        <v>348</v>
      </c>
      <c r="S2595" s="43" t="s">
        <v>330</v>
      </c>
      <c r="V2595" s="42" t="s">
        <v>2236</v>
      </c>
      <c r="W2595"/>
    </row>
    <row r="2596" spans="1:23" s="39" customFormat="1" x14ac:dyDescent="0.35">
      <c r="A2596" s="43" t="s">
        <v>811</v>
      </c>
      <c r="B2596" s="54">
        <v>51683</v>
      </c>
      <c r="C2596" s="54" t="s">
        <v>12</v>
      </c>
      <c r="D2596" s="53">
        <v>0.50953550000000003</v>
      </c>
      <c r="E2596" s="53">
        <f>SUMIFS('Ratios_MARAMA-VA'!T:T, 'Ratios_MARAMA-VA'!AA:AA, V2596)</f>
        <v>0</v>
      </c>
      <c r="F2596" s="53">
        <f>SUMIFS('Ratios_MARAMA-VA'!J:J, 'Ratios_MARAMA-VA'!AA:AA, V2596)</f>
        <v>0</v>
      </c>
      <c r="G2596" s="53" t="s">
        <v>963</v>
      </c>
      <c r="H2596" s="53" t="s">
        <v>963</v>
      </c>
      <c r="I2596" s="53">
        <v>0.62489849284940802</v>
      </c>
      <c r="J2596" s="53" t="s">
        <v>964</v>
      </c>
      <c r="K2596" s="53">
        <v>0.69592553672339497</v>
      </c>
      <c r="L2596" s="53" t="s">
        <v>964</v>
      </c>
      <c r="M2596" s="43" t="s">
        <v>346</v>
      </c>
      <c r="N2596" s="43" t="s">
        <v>341</v>
      </c>
      <c r="O2596" s="43" t="s">
        <v>342</v>
      </c>
      <c r="P2596" s="43" t="s">
        <v>343</v>
      </c>
      <c r="Q2596" s="43" t="s">
        <v>347</v>
      </c>
      <c r="R2596" s="43" t="s">
        <v>348</v>
      </c>
      <c r="S2596" s="43" t="s">
        <v>330</v>
      </c>
      <c r="V2596" s="42" t="s">
        <v>2251</v>
      </c>
      <c r="W2596"/>
    </row>
    <row r="2597" spans="1:23" s="39" customFormat="1" x14ac:dyDescent="0.35">
      <c r="A2597" s="43" t="s">
        <v>811</v>
      </c>
      <c r="B2597" s="54">
        <v>51685</v>
      </c>
      <c r="C2597" s="54" t="s">
        <v>10</v>
      </c>
      <c r="D2597" s="53">
        <v>6.6016179999999994E-2</v>
      </c>
      <c r="E2597" s="53">
        <f>SUMIFS('Ratios_MARAMA-VA'!T:T, 'Ratios_MARAMA-VA'!AA:AA, V2597)</f>
        <v>0</v>
      </c>
      <c r="F2597" s="53">
        <f>SUMIFS('Ratios_MARAMA-VA'!J:J, 'Ratios_MARAMA-VA'!AA:AA, V2597)</f>
        <v>0</v>
      </c>
      <c r="G2597" s="53" t="s">
        <v>963</v>
      </c>
      <c r="H2597" s="53" t="s">
        <v>963</v>
      </c>
      <c r="I2597" s="53">
        <v>8.2504475195631394E-2</v>
      </c>
      <c r="J2597" s="53" t="s">
        <v>964</v>
      </c>
      <c r="K2597" s="53">
        <v>9.3021844557310898E-2</v>
      </c>
      <c r="L2597" s="53" t="s">
        <v>964</v>
      </c>
      <c r="M2597" s="43" t="s">
        <v>346</v>
      </c>
      <c r="N2597" s="43" t="s">
        <v>341</v>
      </c>
      <c r="O2597" s="43" t="s">
        <v>342</v>
      </c>
      <c r="P2597" s="43" t="s">
        <v>343</v>
      </c>
      <c r="Q2597" s="43" t="s">
        <v>347</v>
      </c>
      <c r="R2597" s="43" t="s">
        <v>348</v>
      </c>
      <c r="S2597" s="43" t="s">
        <v>330</v>
      </c>
      <c r="V2597" s="42" t="s">
        <v>2237</v>
      </c>
      <c r="W2597"/>
    </row>
    <row r="2598" spans="1:23" s="39" customFormat="1" x14ac:dyDescent="0.35">
      <c r="A2598" s="43" t="s">
        <v>811</v>
      </c>
      <c r="B2598" s="54">
        <v>51685</v>
      </c>
      <c r="C2598" s="54" t="s">
        <v>12</v>
      </c>
      <c r="D2598" s="53">
        <v>0.17816799999999999</v>
      </c>
      <c r="E2598" s="53">
        <f>SUMIFS('Ratios_MARAMA-VA'!T:T, 'Ratios_MARAMA-VA'!AA:AA, V2598)</f>
        <v>0</v>
      </c>
      <c r="F2598" s="53">
        <f>SUMIFS('Ratios_MARAMA-VA'!J:J, 'Ratios_MARAMA-VA'!AA:AA, V2598)</f>
        <v>0</v>
      </c>
      <c r="G2598" s="53" t="s">
        <v>963</v>
      </c>
      <c r="H2598" s="53" t="s">
        <v>963</v>
      </c>
      <c r="I2598" s="53">
        <v>0.222667493584986</v>
      </c>
      <c r="J2598" s="53" t="s">
        <v>964</v>
      </c>
      <c r="K2598" s="53">
        <v>0.25105233294454499</v>
      </c>
      <c r="L2598" s="53" t="s">
        <v>964</v>
      </c>
      <c r="M2598" s="43" t="s">
        <v>346</v>
      </c>
      <c r="N2598" s="43" t="s">
        <v>341</v>
      </c>
      <c r="O2598" s="43" t="s">
        <v>342</v>
      </c>
      <c r="P2598" s="43" t="s">
        <v>343</v>
      </c>
      <c r="Q2598" s="43" t="s">
        <v>347</v>
      </c>
      <c r="R2598" s="43" t="s">
        <v>348</v>
      </c>
      <c r="S2598" s="43" t="s">
        <v>330</v>
      </c>
      <c r="V2598" s="42" t="s">
        <v>2252</v>
      </c>
      <c r="W2598"/>
    </row>
    <row r="2599" spans="1:23" s="39" customFormat="1" x14ac:dyDescent="0.35">
      <c r="A2599" s="43" t="s">
        <v>9</v>
      </c>
      <c r="B2599" s="54">
        <v>11001</v>
      </c>
      <c r="C2599" s="54" t="s">
        <v>10</v>
      </c>
      <c r="D2599" s="53">
        <v>0.46619875316462001</v>
      </c>
      <c r="E2599" s="53">
        <f>SUMIFS('Ratios_MARAMA-VA'!T:T, 'Ratios_MARAMA-VA'!AA:AA, V2599)</f>
        <v>0</v>
      </c>
      <c r="F2599" s="53">
        <f>SUMIFS('Ratios_MARAMA-VA'!J:J, 'Ratios_MARAMA-VA'!AA:AA, V2599)</f>
        <v>0</v>
      </c>
      <c r="G2599" s="53" t="s">
        <v>963</v>
      </c>
      <c r="H2599" s="53" t="s">
        <v>963</v>
      </c>
      <c r="I2599" s="53">
        <v>0.49663579545661701</v>
      </c>
      <c r="J2599" s="53" t="s">
        <v>964</v>
      </c>
      <c r="K2599" s="53">
        <v>0.51086470798022299</v>
      </c>
      <c r="L2599" s="53" t="s">
        <v>964</v>
      </c>
      <c r="M2599" s="43" t="s">
        <v>340</v>
      </c>
      <c r="N2599" s="43" t="s">
        <v>341</v>
      </c>
      <c r="O2599" s="43" t="s">
        <v>342</v>
      </c>
      <c r="P2599" s="43" t="s">
        <v>343</v>
      </c>
      <c r="Q2599" s="43" t="s">
        <v>344</v>
      </c>
      <c r="R2599" s="43" t="s">
        <v>345</v>
      </c>
      <c r="S2599" s="43" t="s">
        <v>330</v>
      </c>
      <c r="V2599" s="42" t="s">
        <v>2254</v>
      </c>
      <c r="W2599"/>
    </row>
    <row r="2600" spans="1:23" s="39" customFormat="1" x14ac:dyDescent="0.35">
      <c r="A2600" s="43" t="s">
        <v>9</v>
      </c>
      <c r="B2600" s="54">
        <v>11001</v>
      </c>
      <c r="C2600" s="54" t="s">
        <v>12</v>
      </c>
      <c r="D2600" s="53">
        <v>3.9155455758612998E-2</v>
      </c>
      <c r="E2600" s="53">
        <f>SUMIFS('Ratios_MARAMA-VA'!T:T, 'Ratios_MARAMA-VA'!AA:AA, V2600)</f>
        <v>0</v>
      </c>
      <c r="F2600" s="53">
        <f>SUMIFS('Ratios_MARAMA-VA'!J:J, 'Ratios_MARAMA-VA'!AA:AA, V2600)</f>
        <v>0</v>
      </c>
      <c r="G2600" s="53" t="s">
        <v>963</v>
      </c>
      <c r="H2600" s="53" t="s">
        <v>963</v>
      </c>
      <c r="I2600" s="53">
        <v>4.1711825235788501E-2</v>
      </c>
      <c r="J2600" s="53" t="s">
        <v>964</v>
      </c>
      <c r="K2600" s="53">
        <v>4.2906893972093102E-2</v>
      </c>
      <c r="L2600" s="53" t="s">
        <v>964</v>
      </c>
      <c r="M2600" s="43" t="s">
        <v>340</v>
      </c>
      <c r="N2600" s="43" t="s">
        <v>341</v>
      </c>
      <c r="O2600" s="43" t="s">
        <v>342</v>
      </c>
      <c r="P2600" s="43" t="s">
        <v>343</v>
      </c>
      <c r="Q2600" s="43" t="s">
        <v>344</v>
      </c>
      <c r="R2600" s="43" t="s">
        <v>345</v>
      </c>
      <c r="S2600" s="43" t="s">
        <v>330</v>
      </c>
      <c r="V2600" s="42" t="s">
        <v>2269</v>
      </c>
      <c r="W2600"/>
    </row>
    <row r="2601" spans="1:23" s="39" customFormat="1" x14ac:dyDescent="0.35">
      <c r="A2601" s="43" t="s">
        <v>497</v>
      </c>
      <c r="B2601" s="54">
        <v>24009</v>
      </c>
      <c r="C2601" s="54" t="s">
        <v>10</v>
      </c>
      <c r="D2601" s="53">
        <v>6.9476633634298096E-2</v>
      </c>
      <c r="E2601" s="53">
        <f>SUMIFS('Ratios_MARAMA-VA'!T:T, 'Ratios_MARAMA-VA'!AA:AA, V2601)</f>
        <v>0</v>
      </c>
      <c r="F2601" s="53">
        <f>SUMIFS('Ratios_MARAMA-VA'!J:J, 'Ratios_MARAMA-VA'!AA:AA, V2601)</f>
        <v>0</v>
      </c>
      <c r="G2601" s="53" t="s">
        <v>963</v>
      </c>
      <c r="H2601" s="53" t="s">
        <v>963</v>
      </c>
      <c r="I2601" s="53">
        <v>8.02291567335853E-2</v>
      </c>
      <c r="J2601" s="53" t="s">
        <v>964</v>
      </c>
      <c r="K2601" s="53">
        <v>8.6617585118881499E-2</v>
      </c>
      <c r="L2601" s="53" t="s">
        <v>964</v>
      </c>
      <c r="M2601" s="43" t="s">
        <v>340</v>
      </c>
      <c r="N2601" s="43" t="s">
        <v>341</v>
      </c>
      <c r="O2601" s="43" t="s">
        <v>342</v>
      </c>
      <c r="P2601" s="43" t="s">
        <v>343</v>
      </c>
      <c r="Q2601" s="43" t="s">
        <v>344</v>
      </c>
      <c r="R2601" s="43" t="s">
        <v>345</v>
      </c>
      <c r="S2601" s="43" t="s">
        <v>330</v>
      </c>
      <c r="V2601" s="42" t="s">
        <v>2255</v>
      </c>
      <c r="W2601"/>
    </row>
    <row r="2602" spans="1:23" s="39" customFormat="1" x14ac:dyDescent="0.35">
      <c r="A2602" s="43" t="s">
        <v>497</v>
      </c>
      <c r="B2602" s="54">
        <v>24009</v>
      </c>
      <c r="C2602" s="54" t="s">
        <v>12</v>
      </c>
      <c r="D2602" s="53">
        <v>5.8352573070230996E-3</v>
      </c>
      <c r="E2602" s="53">
        <f>SUMIFS('Ratios_MARAMA-VA'!T:T, 'Ratios_MARAMA-VA'!AA:AA, V2602)</f>
        <v>0</v>
      </c>
      <c r="F2602" s="53">
        <f>SUMIFS('Ratios_MARAMA-VA'!J:J, 'Ratios_MARAMA-VA'!AA:AA, V2602)</f>
        <v>0</v>
      </c>
      <c r="G2602" s="53" t="s">
        <v>963</v>
      </c>
      <c r="H2602" s="53" t="s">
        <v>963</v>
      </c>
      <c r="I2602" s="53">
        <v>6.7383485436294998E-3</v>
      </c>
      <c r="J2602" s="53" t="s">
        <v>964</v>
      </c>
      <c r="K2602" s="53">
        <v>7.2749048139277E-3</v>
      </c>
      <c r="L2602" s="53" t="s">
        <v>964</v>
      </c>
      <c r="M2602" s="43" t="s">
        <v>340</v>
      </c>
      <c r="N2602" s="43" t="s">
        <v>341</v>
      </c>
      <c r="O2602" s="43" t="s">
        <v>342</v>
      </c>
      <c r="P2602" s="43" t="s">
        <v>343</v>
      </c>
      <c r="Q2602" s="43" t="s">
        <v>344</v>
      </c>
      <c r="R2602" s="43" t="s">
        <v>345</v>
      </c>
      <c r="S2602" s="43" t="s">
        <v>330</v>
      </c>
      <c r="V2602" s="42" t="s">
        <v>2270</v>
      </c>
      <c r="W2602"/>
    </row>
    <row r="2603" spans="1:23" s="39" customFormat="1" x14ac:dyDescent="0.35">
      <c r="A2603" s="43" t="s">
        <v>497</v>
      </c>
      <c r="B2603" s="54">
        <v>24017</v>
      </c>
      <c r="C2603" s="54" t="s">
        <v>10</v>
      </c>
      <c r="D2603" s="53">
        <v>0.119987223376782</v>
      </c>
      <c r="E2603" s="53">
        <f>SUMIFS('Ratios_MARAMA-VA'!T:T, 'Ratios_MARAMA-VA'!AA:AA, V2603)</f>
        <v>0</v>
      </c>
      <c r="F2603" s="53">
        <f>SUMIFS('Ratios_MARAMA-VA'!J:J, 'Ratios_MARAMA-VA'!AA:AA, V2603)</f>
        <v>0</v>
      </c>
      <c r="G2603" s="53" t="s">
        <v>963</v>
      </c>
      <c r="H2603" s="53" t="s">
        <v>963</v>
      </c>
      <c r="I2603" s="53">
        <v>0.13949258303446799</v>
      </c>
      <c r="J2603" s="53" t="s">
        <v>964</v>
      </c>
      <c r="K2603" s="53">
        <v>0.151173078148928</v>
      </c>
      <c r="L2603" s="53" t="s">
        <v>964</v>
      </c>
      <c r="M2603" s="43" t="s">
        <v>340</v>
      </c>
      <c r="N2603" s="43" t="s">
        <v>341</v>
      </c>
      <c r="O2603" s="43" t="s">
        <v>342</v>
      </c>
      <c r="P2603" s="43" t="s">
        <v>343</v>
      </c>
      <c r="Q2603" s="43" t="s">
        <v>344</v>
      </c>
      <c r="R2603" s="43" t="s">
        <v>345</v>
      </c>
      <c r="S2603" s="43" t="s">
        <v>330</v>
      </c>
      <c r="V2603" s="42" t="s">
        <v>2256</v>
      </c>
      <c r="W2603"/>
    </row>
    <row r="2604" spans="1:23" s="39" customFormat="1" x14ac:dyDescent="0.35">
      <c r="A2604" s="43" t="s">
        <v>497</v>
      </c>
      <c r="B2604" s="54">
        <v>24017</v>
      </c>
      <c r="C2604" s="54" t="s">
        <v>12</v>
      </c>
      <c r="D2604" s="53">
        <v>1.007757792351E-2</v>
      </c>
      <c r="E2604" s="53">
        <f>SUMIFS('Ratios_MARAMA-VA'!T:T, 'Ratios_MARAMA-VA'!AA:AA, V2604)</f>
        <v>0</v>
      </c>
      <c r="F2604" s="53">
        <f>SUMIFS('Ratios_MARAMA-VA'!J:J, 'Ratios_MARAMA-VA'!AA:AA, V2604)</f>
        <v>0</v>
      </c>
      <c r="G2604" s="53" t="s">
        <v>963</v>
      </c>
      <c r="H2604" s="53" t="s">
        <v>963</v>
      </c>
      <c r="I2604" s="53">
        <v>1.1715808864642499E-2</v>
      </c>
      <c r="J2604" s="53" t="s">
        <v>964</v>
      </c>
      <c r="K2604" s="53">
        <v>1.2696839147604499E-2</v>
      </c>
      <c r="L2604" s="53" t="s">
        <v>964</v>
      </c>
      <c r="M2604" s="43" t="s">
        <v>340</v>
      </c>
      <c r="N2604" s="43" t="s">
        <v>341</v>
      </c>
      <c r="O2604" s="43" t="s">
        <v>342</v>
      </c>
      <c r="P2604" s="43" t="s">
        <v>343</v>
      </c>
      <c r="Q2604" s="43" t="s">
        <v>344</v>
      </c>
      <c r="R2604" s="43" t="s">
        <v>345</v>
      </c>
      <c r="S2604" s="43" t="s">
        <v>330</v>
      </c>
      <c r="V2604" s="42" t="s">
        <v>2271</v>
      </c>
      <c r="W2604"/>
    </row>
    <row r="2605" spans="1:23" s="39" customFormat="1" x14ac:dyDescent="0.35">
      <c r="A2605" s="43" t="s">
        <v>497</v>
      </c>
      <c r="B2605" s="54">
        <v>24021</v>
      </c>
      <c r="C2605" s="54" t="s">
        <v>10</v>
      </c>
      <c r="D2605" s="53">
        <v>0.18109621250350799</v>
      </c>
      <c r="E2605" s="53">
        <f>SUMIFS('Ratios_MARAMA-VA'!T:T, 'Ratios_MARAMA-VA'!AA:AA, V2605)</f>
        <v>0</v>
      </c>
      <c r="F2605" s="53">
        <f>SUMIFS('Ratios_MARAMA-VA'!J:J, 'Ratios_MARAMA-VA'!AA:AA, V2605)</f>
        <v>0</v>
      </c>
      <c r="G2605" s="53" t="s">
        <v>963</v>
      </c>
      <c r="H2605" s="53" t="s">
        <v>963</v>
      </c>
      <c r="I2605" s="53">
        <v>0.208067889874433</v>
      </c>
      <c r="J2605" s="53" t="s">
        <v>964</v>
      </c>
      <c r="K2605" s="53">
        <v>0.22400119914831701</v>
      </c>
      <c r="L2605" s="53" t="s">
        <v>964</v>
      </c>
      <c r="M2605" s="43" t="s">
        <v>340</v>
      </c>
      <c r="N2605" s="43" t="s">
        <v>341</v>
      </c>
      <c r="O2605" s="43" t="s">
        <v>342</v>
      </c>
      <c r="P2605" s="43" t="s">
        <v>343</v>
      </c>
      <c r="Q2605" s="43" t="s">
        <v>344</v>
      </c>
      <c r="R2605" s="43" t="s">
        <v>345</v>
      </c>
      <c r="S2605" s="43" t="s">
        <v>330</v>
      </c>
      <c r="V2605" s="42" t="s">
        <v>2257</v>
      </c>
      <c r="W2605"/>
    </row>
    <row r="2606" spans="1:23" s="39" customFormat="1" x14ac:dyDescent="0.35">
      <c r="A2606" s="43" t="s">
        <v>497</v>
      </c>
      <c r="B2606" s="54">
        <v>24021</v>
      </c>
      <c r="C2606" s="54" t="s">
        <v>12</v>
      </c>
      <c r="D2606" s="53">
        <v>1.5210045855086E-2</v>
      </c>
      <c r="E2606" s="53">
        <f>SUMIFS('Ratios_MARAMA-VA'!T:T, 'Ratios_MARAMA-VA'!AA:AA, V2606)</f>
        <v>0</v>
      </c>
      <c r="F2606" s="53">
        <f>SUMIFS('Ratios_MARAMA-VA'!J:J, 'Ratios_MARAMA-VA'!AA:AA, V2606)</f>
        <v>0</v>
      </c>
      <c r="G2606" s="53" t="s">
        <v>963</v>
      </c>
      <c r="H2606" s="53" t="s">
        <v>963</v>
      </c>
      <c r="I2606" s="53">
        <v>1.7475363522027301E-2</v>
      </c>
      <c r="J2606" s="53" t="s">
        <v>964</v>
      </c>
      <c r="K2606" s="53">
        <v>1.8813582368952898E-2</v>
      </c>
      <c r="L2606" s="53" t="s">
        <v>964</v>
      </c>
      <c r="M2606" s="43" t="s">
        <v>340</v>
      </c>
      <c r="N2606" s="43" t="s">
        <v>341</v>
      </c>
      <c r="O2606" s="43" t="s">
        <v>342</v>
      </c>
      <c r="P2606" s="43" t="s">
        <v>343</v>
      </c>
      <c r="Q2606" s="43" t="s">
        <v>344</v>
      </c>
      <c r="R2606" s="43" t="s">
        <v>345</v>
      </c>
      <c r="S2606" s="43" t="s">
        <v>330</v>
      </c>
      <c r="V2606" s="42" t="s">
        <v>2272</v>
      </c>
      <c r="W2606"/>
    </row>
    <row r="2607" spans="1:23" s="39" customFormat="1" x14ac:dyDescent="0.35">
      <c r="A2607" s="43" t="s">
        <v>497</v>
      </c>
      <c r="B2607" s="54">
        <v>24031</v>
      </c>
      <c r="C2607" s="54" t="s">
        <v>10</v>
      </c>
      <c r="D2607" s="53">
        <v>0.564194604670192</v>
      </c>
      <c r="E2607" s="53">
        <f>SUMIFS('Ratios_MARAMA-VA'!T:T, 'Ratios_MARAMA-VA'!AA:AA, V2607)</f>
        <v>0</v>
      </c>
      <c r="F2607" s="53">
        <f>SUMIFS('Ratios_MARAMA-VA'!J:J, 'Ratios_MARAMA-VA'!AA:AA, V2607)</f>
        <v>0</v>
      </c>
      <c r="G2607" s="53" t="s">
        <v>963</v>
      </c>
      <c r="H2607" s="53" t="s">
        <v>963</v>
      </c>
      <c r="I2607" s="53">
        <v>0.62451839035486101</v>
      </c>
      <c r="J2607" s="53" t="s">
        <v>964</v>
      </c>
      <c r="K2607" s="53">
        <v>0.65754920279000595</v>
      </c>
      <c r="L2607" s="53" t="s">
        <v>964</v>
      </c>
      <c r="M2607" s="43" t="s">
        <v>340</v>
      </c>
      <c r="N2607" s="43" t="s">
        <v>341</v>
      </c>
      <c r="O2607" s="43" t="s">
        <v>342</v>
      </c>
      <c r="P2607" s="43" t="s">
        <v>343</v>
      </c>
      <c r="Q2607" s="43" t="s">
        <v>344</v>
      </c>
      <c r="R2607" s="43" t="s">
        <v>345</v>
      </c>
      <c r="S2607" s="43" t="s">
        <v>330</v>
      </c>
      <c r="V2607" s="42" t="s">
        <v>2258</v>
      </c>
      <c r="W2607"/>
    </row>
    <row r="2608" spans="1:23" s="39" customFormat="1" x14ac:dyDescent="0.35">
      <c r="A2608" s="43" t="s">
        <v>497</v>
      </c>
      <c r="B2608" s="54">
        <v>24031</v>
      </c>
      <c r="C2608" s="54" t="s">
        <v>12</v>
      </c>
      <c r="D2608" s="53">
        <v>4.73860100709948E-2</v>
      </c>
      <c r="E2608" s="53">
        <f>SUMIFS('Ratios_MARAMA-VA'!T:T, 'Ratios_MARAMA-VA'!AA:AA, V2608)</f>
        <v>0</v>
      </c>
      <c r="F2608" s="53">
        <f>SUMIFS('Ratios_MARAMA-VA'!J:J, 'Ratios_MARAMA-VA'!AA:AA, V2608)</f>
        <v>0</v>
      </c>
      <c r="G2608" s="53" t="s">
        <v>963</v>
      </c>
      <c r="H2608" s="53" t="s">
        <v>963</v>
      </c>
      <c r="I2608" s="53">
        <v>5.2452530545158603E-2</v>
      </c>
      <c r="J2608" s="53" t="s">
        <v>964</v>
      </c>
      <c r="K2608" s="53">
        <v>5.5226747805920698E-2</v>
      </c>
      <c r="L2608" s="53" t="s">
        <v>964</v>
      </c>
      <c r="M2608" s="43" t="s">
        <v>340</v>
      </c>
      <c r="N2608" s="43" t="s">
        <v>341</v>
      </c>
      <c r="O2608" s="43" t="s">
        <v>342</v>
      </c>
      <c r="P2608" s="43" t="s">
        <v>343</v>
      </c>
      <c r="Q2608" s="43" t="s">
        <v>344</v>
      </c>
      <c r="R2608" s="43" t="s">
        <v>345</v>
      </c>
      <c r="S2608" s="43" t="s">
        <v>330</v>
      </c>
      <c r="V2608" s="42" t="s">
        <v>2273</v>
      </c>
      <c r="W2608"/>
    </row>
    <row r="2609" spans="1:23" s="39" customFormat="1" x14ac:dyDescent="0.35">
      <c r="A2609" s="43" t="s">
        <v>497</v>
      </c>
      <c r="B2609" s="54">
        <v>24033</v>
      </c>
      <c r="C2609" s="54" t="s">
        <v>10</v>
      </c>
      <c r="D2609" s="53">
        <v>0.61628524019894304</v>
      </c>
      <c r="E2609" s="53">
        <f>SUMIFS('Ratios_MARAMA-VA'!T:T, 'Ratios_MARAMA-VA'!AA:AA, V2609)</f>
        <v>0</v>
      </c>
      <c r="F2609" s="53">
        <f>SUMIFS('Ratios_MARAMA-VA'!J:J, 'Ratios_MARAMA-VA'!AA:AA, V2609)</f>
        <v>0</v>
      </c>
      <c r="G2609" s="53" t="s">
        <v>963</v>
      </c>
      <c r="H2609" s="53" t="s">
        <v>963</v>
      </c>
      <c r="I2609" s="53">
        <v>0.66412127983827196</v>
      </c>
      <c r="J2609" s="53" t="s">
        <v>964</v>
      </c>
      <c r="K2609" s="53">
        <v>0.68828320737093895</v>
      </c>
      <c r="L2609" s="53" t="s">
        <v>964</v>
      </c>
      <c r="M2609" s="43" t="s">
        <v>340</v>
      </c>
      <c r="N2609" s="43" t="s">
        <v>341</v>
      </c>
      <c r="O2609" s="43" t="s">
        <v>342</v>
      </c>
      <c r="P2609" s="43" t="s">
        <v>343</v>
      </c>
      <c r="Q2609" s="43" t="s">
        <v>344</v>
      </c>
      <c r="R2609" s="43" t="s">
        <v>345</v>
      </c>
      <c r="S2609" s="43" t="s">
        <v>330</v>
      </c>
      <c r="V2609" s="42" t="s">
        <v>2259</v>
      </c>
      <c r="W2609"/>
    </row>
    <row r="2610" spans="1:23" s="39" customFormat="1" x14ac:dyDescent="0.35">
      <c r="A2610" s="43" t="s">
        <v>497</v>
      </c>
      <c r="B2610" s="54">
        <v>24033</v>
      </c>
      <c r="C2610" s="54" t="s">
        <v>12</v>
      </c>
      <c r="D2610" s="53">
        <v>5.1761040426522902E-2</v>
      </c>
      <c r="E2610" s="53">
        <f>SUMIFS('Ratios_MARAMA-VA'!T:T, 'Ratios_MARAMA-VA'!AA:AA, V2610)</f>
        <v>0</v>
      </c>
      <c r="F2610" s="53">
        <f>SUMIFS('Ratios_MARAMA-VA'!J:J, 'Ratios_MARAMA-VA'!AA:AA, V2610)</f>
        <v>0</v>
      </c>
      <c r="G2610" s="53" t="s">
        <v>963</v>
      </c>
      <c r="H2610" s="53" t="s">
        <v>963</v>
      </c>
      <c r="I2610" s="53">
        <v>5.5778730645449498E-2</v>
      </c>
      <c r="J2610" s="53" t="s">
        <v>964</v>
      </c>
      <c r="K2610" s="53">
        <v>5.7808061264169701E-2</v>
      </c>
      <c r="L2610" s="53" t="s">
        <v>964</v>
      </c>
      <c r="M2610" s="43" t="s">
        <v>340</v>
      </c>
      <c r="N2610" s="43" t="s">
        <v>341</v>
      </c>
      <c r="O2610" s="43" t="s">
        <v>342</v>
      </c>
      <c r="P2610" s="43" t="s">
        <v>343</v>
      </c>
      <c r="Q2610" s="43" t="s">
        <v>344</v>
      </c>
      <c r="R2610" s="43" t="s">
        <v>345</v>
      </c>
      <c r="S2610" s="43" t="s">
        <v>330</v>
      </c>
      <c r="V2610" s="42" t="s">
        <v>2274</v>
      </c>
      <c r="W2610"/>
    </row>
    <row r="2611" spans="1:23" s="39" customFormat="1" x14ac:dyDescent="0.35">
      <c r="A2611" s="43" t="s">
        <v>811</v>
      </c>
      <c r="B2611" s="54">
        <v>51013</v>
      </c>
      <c r="C2611" s="54" t="s">
        <v>10</v>
      </c>
      <c r="D2611" s="53">
        <v>8.7297578698337194E-2</v>
      </c>
      <c r="E2611" s="53">
        <f>SUMIFS('Ratios_MARAMA-VA'!T:T, 'Ratios_MARAMA-VA'!AA:AA, V2611)</f>
        <v>0</v>
      </c>
      <c r="F2611" s="53">
        <f>SUMIFS('Ratios_MARAMA-VA'!J:J, 'Ratios_MARAMA-VA'!AA:AA, V2611)</f>
        <v>0</v>
      </c>
      <c r="G2611" s="53" t="s">
        <v>963</v>
      </c>
      <c r="H2611" s="53" t="s">
        <v>963</v>
      </c>
      <c r="I2611" s="53">
        <v>9.2384702194656401E-2</v>
      </c>
      <c r="J2611" s="53" t="s">
        <v>964</v>
      </c>
      <c r="K2611" s="53">
        <v>9.4691293018085501E-2</v>
      </c>
      <c r="L2611" s="53" t="s">
        <v>964</v>
      </c>
      <c r="M2611" s="43" t="s">
        <v>340</v>
      </c>
      <c r="N2611" s="43" t="s">
        <v>341</v>
      </c>
      <c r="O2611" s="43" t="s">
        <v>342</v>
      </c>
      <c r="P2611" s="43" t="s">
        <v>343</v>
      </c>
      <c r="Q2611" s="43" t="s">
        <v>344</v>
      </c>
      <c r="R2611" s="43" t="s">
        <v>345</v>
      </c>
      <c r="S2611" s="43" t="s">
        <v>330</v>
      </c>
      <c r="V2611" s="42" t="s">
        <v>2261</v>
      </c>
      <c r="W2611"/>
    </row>
    <row r="2612" spans="1:23" s="39" customFormat="1" x14ac:dyDescent="0.35">
      <c r="A2612" s="43" t="s">
        <v>811</v>
      </c>
      <c r="B2612" s="54">
        <v>51013</v>
      </c>
      <c r="C2612" s="54" t="s">
        <v>12</v>
      </c>
      <c r="D2612" s="53">
        <v>7.3320161374128999E-3</v>
      </c>
      <c r="E2612" s="53">
        <f>SUMIFS('Ratios_MARAMA-VA'!T:T, 'Ratios_MARAMA-VA'!AA:AA, V2612)</f>
        <v>0</v>
      </c>
      <c r="F2612" s="53">
        <f>SUMIFS('Ratios_MARAMA-VA'!J:J, 'Ratios_MARAMA-VA'!AA:AA, V2612)</f>
        <v>0</v>
      </c>
      <c r="G2612" s="53" t="s">
        <v>963</v>
      </c>
      <c r="H2612" s="53" t="s">
        <v>963</v>
      </c>
      <c r="I2612" s="53">
        <v>7.7592773756301999E-3</v>
      </c>
      <c r="J2612" s="53" t="s">
        <v>964</v>
      </c>
      <c r="K2612" s="53">
        <v>7.9530050985746007E-3</v>
      </c>
      <c r="L2612" s="53" t="s">
        <v>964</v>
      </c>
      <c r="M2612" s="43" t="s">
        <v>340</v>
      </c>
      <c r="N2612" s="43" t="s">
        <v>341</v>
      </c>
      <c r="O2612" s="43" t="s">
        <v>342</v>
      </c>
      <c r="P2612" s="43" t="s">
        <v>343</v>
      </c>
      <c r="Q2612" s="43" t="s">
        <v>344</v>
      </c>
      <c r="R2612" s="43" t="s">
        <v>345</v>
      </c>
      <c r="S2612" s="43" t="s">
        <v>330</v>
      </c>
      <c r="V2612" s="42" t="s">
        <v>2276</v>
      </c>
      <c r="W2612"/>
    </row>
    <row r="2613" spans="1:23" s="39" customFormat="1" x14ac:dyDescent="0.35">
      <c r="A2613" s="43" t="s">
        <v>811</v>
      </c>
      <c r="B2613" s="54">
        <v>51059</v>
      </c>
      <c r="C2613" s="54" t="s">
        <v>10</v>
      </c>
      <c r="D2613" s="53">
        <v>0.46241769784050202</v>
      </c>
      <c r="E2613" s="53">
        <f>SUMIFS('Ratios_MARAMA-VA'!T:T, 'Ratios_MARAMA-VA'!AA:AA, V2613)</f>
        <v>0</v>
      </c>
      <c r="F2613" s="53">
        <f>SUMIFS('Ratios_MARAMA-VA'!J:J, 'Ratios_MARAMA-VA'!AA:AA, V2613)</f>
        <v>0</v>
      </c>
      <c r="G2613" s="53" t="s">
        <v>963</v>
      </c>
      <c r="H2613" s="53" t="s">
        <v>963</v>
      </c>
      <c r="I2613" s="53">
        <v>0.54551024254241398</v>
      </c>
      <c r="J2613" s="53" t="s">
        <v>964</v>
      </c>
      <c r="K2613" s="53">
        <v>0.59682710773095404</v>
      </c>
      <c r="L2613" s="53" t="s">
        <v>964</v>
      </c>
      <c r="M2613" s="43" t="s">
        <v>340</v>
      </c>
      <c r="N2613" s="43" t="s">
        <v>341</v>
      </c>
      <c r="O2613" s="43" t="s">
        <v>342</v>
      </c>
      <c r="P2613" s="43" t="s">
        <v>343</v>
      </c>
      <c r="Q2613" s="43" t="s">
        <v>344</v>
      </c>
      <c r="R2613" s="43" t="s">
        <v>345</v>
      </c>
      <c r="S2613" s="43" t="s">
        <v>330</v>
      </c>
      <c r="V2613" s="42" t="s">
        <v>2262</v>
      </c>
      <c r="W2613"/>
    </row>
    <row r="2614" spans="1:23" s="39" customFormat="1" x14ac:dyDescent="0.35">
      <c r="A2614" s="43" t="s">
        <v>811</v>
      </c>
      <c r="B2614" s="54">
        <v>51059</v>
      </c>
      <c r="C2614" s="54" t="s">
        <v>12</v>
      </c>
      <c r="D2614" s="53">
        <v>3.8837895635192098E-2</v>
      </c>
      <c r="E2614" s="53">
        <f>SUMIFS('Ratios_MARAMA-VA'!T:T, 'Ratios_MARAMA-VA'!AA:AA, V2614)</f>
        <v>0</v>
      </c>
      <c r="F2614" s="53">
        <f>SUMIFS('Ratios_MARAMA-VA'!J:J, 'Ratios_MARAMA-VA'!AA:AA, V2614)</f>
        <v>0</v>
      </c>
      <c r="G2614" s="53" t="s">
        <v>963</v>
      </c>
      <c r="H2614" s="53" t="s">
        <v>963</v>
      </c>
      <c r="I2614" s="53">
        <v>4.5816736614389397E-2</v>
      </c>
      <c r="J2614" s="53" t="s">
        <v>964</v>
      </c>
      <c r="K2614" s="53">
        <v>5.0126777220156203E-2</v>
      </c>
      <c r="L2614" s="53" t="s">
        <v>964</v>
      </c>
      <c r="M2614" s="43" t="s">
        <v>340</v>
      </c>
      <c r="N2614" s="43" t="s">
        <v>341</v>
      </c>
      <c r="O2614" s="43" t="s">
        <v>342</v>
      </c>
      <c r="P2614" s="43" t="s">
        <v>343</v>
      </c>
      <c r="Q2614" s="43" t="s">
        <v>344</v>
      </c>
      <c r="R2614" s="43" t="s">
        <v>345</v>
      </c>
      <c r="S2614" s="43" t="s">
        <v>330</v>
      </c>
      <c r="V2614" s="42" t="s">
        <v>2277</v>
      </c>
      <c r="W2614"/>
    </row>
    <row r="2615" spans="1:23" s="39" customFormat="1" x14ac:dyDescent="0.35">
      <c r="A2615" s="43" t="s">
        <v>811</v>
      </c>
      <c r="B2615" s="54">
        <v>51107</v>
      </c>
      <c r="C2615" s="54" t="s">
        <v>10</v>
      </c>
      <c r="D2615" s="53">
        <v>0.14875933574206601</v>
      </c>
      <c r="E2615" s="53">
        <f>SUMIFS('Ratios_MARAMA-VA'!T:T, 'Ratios_MARAMA-VA'!AA:AA, V2615)</f>
        <v>0</v>
      </c>
      <c r="F2615" s="53">
        <f>SUMIFS('Ratios_MARAMA-VA'!J:J, 'Ratios_MARAMA-VA'!AA:AA, V2615)</f>
        <v>0</v>
      </c>
      <c r="G2615" s="53" t="s">
        <v>963</v>
      </c>
      <c r="H2615" s="53" t="s">
        <v>963</v>
      </c>
      <c r="I2615" s="53">
        <v>0.198274375281664</v>
      </c>
      <c r="J2615" s="53" t="s">
        <v>964</v>
      </c>
      <c r="K2615" s="53">
        <v>0.23338594171218599</v>
      </c>
      <c r="L2615" s="53" t="s">
        <v>964</v>
      </c>
      <c r="M2615" s="43" t="s">
        <v>340</v>
      </c>
      <c r="N2615" s="43" t="s">
        <v>341</v>
      </c>
      <c r="O2615" s="43" t="s">
        <v>342</v>
      </c>
      <c r="P2615" s="43" t="s">
        <v>343</v>
      </c>
      <c r="Q2615" s="43" t="s">
        <v>344</v>
      </c>
      <c r="R2615" s="43" t="s">
        <v>345</v>
      </c>
      <c r="S2615" s="43" t="s">
        <v>330</v>
      </c>
      <c r="V2615" s="42" t="s">
        <v>2265</v>
      </c>
      <c r="W2615"/>
    </row>
    <row r="2616" spans="1:23" s="39" customFormat="1" x14ac:dyDescent="0.35">
      <c r="A2616" s="43" t="s">
        <v>811</v>
      </c>
      <c r="B2616" s="54">
        <v>51107</v>
      </c>
      <c r="C2616" s="54" t="s">
        <v>12</v>
      </c>
      <c r="D2616" s="53">
        <v>1.24941144494259E-2</v>
      </c>
      <c r="E2616" s="53">
        <f>SUMIFS('Ratios_MARAMA-VA'!T:T, 'Ratios_MARAMA-VA'!AA:AA, V2616)</f>
        <v>0</v>
      </c>
      <c r="F2616" s="53">
        <f>SUMIFS('Ratios_MARAMA-VA'!J:J, 'Ratios_MARAMA-VA'!AA:AA, V2616)</f>
        <v>0</v>
      </c>
      <c r="G2616" s="53" t="s">
        <v>963</v>
      </c>
      <c r="H2616" s="53" t="s">
        <v>963</v>
      </c>
      <c r="I2616" s="53">
        <v>1.66528219879447E-2</v>
      </c>
      <c r="J2616" s="53" t="s">
        <v>964</v>
      </c>
      <c r="K2616" s="53">
        <v>1.96017994574475E-2</v>
      </c>
      <c r="L2616" s="53" t="s">
        <v>964</v>
      </c>
      <c r="M2616" s="43" t="s">
        <v>340</v>
      </c>
      <c r="N2616" s="43" t="s">
        <v>341</v>
      </c>
      <c r="O2616" s="43" t="s">
        <v>342</v>
      </c>
      <c r="P2616" s="43" t="s">
        <v>343</v>
      </c>
      <c r="Q2616" s="43" t="s">
        <v>344</v>
      </c>
      <c r="R2616" s="43" t="s">
        <v>345</v>
      </c>
      <c r="S2616" s="43" t="s">
        <v>330</v>
      </c>
      <c r="V2616" s="42" t="s">
        <v>2280</v>
      </c>
      <c r="W2616"/>
    </row>
    <row r="2617" spans="1:23" s="39" customFormat="1" x14ac:dyDescent="0.35">
      <c r="A2617" s="43" t="s">
        <v>811</v>
      </c>
      <c r="B2617" s="54">
        <v>51153</v>
      </c>
      <c r="C2617" s="54" t="s">
        <v>10</v>
      </c>
      <c r="D2617" s="53">
        <v>0.19723143180039501</v>
      </c>
      <c r="E2617" s="53">
        <f>SUMIFS('Ratios_MARAMA-VA'!T:T, 'Ratios_MARAMA-VA'!AA:AA, V2617)</f>
        <v>0</v>
      </c>
      <c r="F2617" s="53">
        <f>SUMIFS('Ratios_MARAMA-VA'!J:J, 'Ratios_MARAMA-VA'!AA:AA, V2617)</f>
        <v>0</v>
      </c>
      <c r="G2617" s="53" t="s">
        <v>963</v>
      </c>
      <c r="H2617" s="53" t="s">
        <v>963</v>
      </c>
      <c r="I2617" s="53">
        <v>0.236160144501216</v>
      </c>
      <c r="J2617" s="53" t="s">
        <v>964</v>
      </c>
      <c r="K2617" s="53">
        <v>0.26087563658756202</v>
      </c>
      <c r="L2617" s="53" t="s">
        <v>964</v>
      </c>
      <c r="M2617" s="43" t="s">
        <v>340</v>
      </c>
      <c r="N2617" s="43" t="s">
        <v>341</v>
      </c>
      <c r="O2617" s="43" t="s">
        <v>342</v>
      </c>
      <c r="P2617" s="43" t="s">
        <v>343</v>
      </c>
      <c r="Q2617" s="43" t="s">
        <v>344</v>
      </c>
      <c r="R2617" s="43" t="s">
        <v>345</v>
      </c>
      <c r="S2617" s="43" t="s">
        <v>330</v>
      </c>
      <c r="V2617" s="42" t="s">
        <v>2268</v>
      </c>
      <c r="W2617"/>
    </row>
    <row r="2618" spans="1:23" s="39" customFormat="1" x14ac:dyDescent="0.35">
      <c r="A2618" s="43" t="s">
        <v>811</v>
      </c>
      <c r="B2618" s="54">
        <v>51153</v>
      </c>
      <c r="C2618" s="54" t="s">
        <v>12</v>
      </c>
      <c r="D2618" s="53">
        <v>1.6565226662415E-2</v>
      </c>
      <c r="E2618" s="53">
        <f>SUMIFS('Ratios_MARAMA-VA'!T:T, 'Ratios_MARAMA-VA'!AA:AA, V2618)</f>
        <v>0</v>
      </c>
      <c r="F2618" s="53">
        <f>SUMIFS('Ratios_MARAMA-VA'!J:J, 'Ratios_MARAMA-VA'!AA:AA, V2618)</f>
        <v>0</v>
      </c>
      <c r="G2618" s="53" t="s">
        <v>963</v>
      </c>
      <c r="H2618" s="53" t="s">
        <v>963</v>
      </c>
      <c r="I2618" s="53">
        <v>1.9834801616460701E-2</v>
      </c>
      <c r="J2618" s="53" t="s">
        <v>964</v>
      </c>
      <c r="K2618" s="53">
        <v>2.1910625559663499E-2</v>
      </c>
      <c r="L2618" s="53" t="s">
        <v>964</v>
      </c>
      <c r="M2618" s="43" t="s">
        <v>340</v>
      </c>
      <c r="N2618" s="43" t="s">
        <v>341</v>
      </c>
      <c r="O2618" s="43" t="s">
        <v>342</v>
      </c>
      <c r="P2618" s="43" t="s">
        <v>343</v>
      </c>
      <c r="Q2618" s="43" t="s">
        <v>344</v>
      </c>
      <c r="R2618" s="43" t="s">
        <v>345</v>
      </c>
      <c r="S2618" s="43" t="s">
        <v>330</v>
      </c>
      <c r="V2618" s="42" t="s">
        <v>2282</v>
      </c>
      <c r="W2618"/>
    </row>
    <row r="2619" spans="1:23" s="39" customFormat="1" x14ac:dyDescent="0.35">
      <c r="A2619" s="43" t="s">
        <v>811</v>
      </c>
      <c r="B2619" s="54">
        <v>51510</v>
      </c>
      <c r="C2619" s="54" t="s">
        <v>10</v>
      </c>
      <c r="D2619" s="53">
        <v>6.8472631870804199E-2</v>
      </c>
      <c r="E2619" s="53">
        <f>SUMIFS('Ratios_MARAMA-VA'!T:T, 'Ratios_MARAMA-VA'!AA:AA, V2619)</f>
        <v>0</v>
      </c>
      <c r="F2619" s="53">
        <f>SUMIFS('Ratios_MARAMA-VA'!J:J, 'Ratios_MARAMA-VA'!AA:AA, V2619)</f>
        <v>0</v>
      </c>
      <c r="G2619" s="53" t="s">
        <v>963</v>
      </c>
      <c r="H2619" s="53" t="s">
        <v>963</v>
      </c>
      <c r="I2619" s="53">
        <v>7.3431054350023894E-2</v>
      </c>
      <c r="J2619" s="53" t="s">
        <v>964</v>
      </c>
      <c r="K2619" s="53">
        <v>7.5905521925755601E-2</v>
      </c>
      <c r="L2619" s="53" t="s">
        <v>964</v>
      </c>
      <c r="M2619" s="43" t="s">
        <v>340</v>
      </c>
      <c r="N2619" s="43" t="s">
        <v>341</v>
      </c>
      <c r="O2619" s="43" t="s">
        <v>342</v>
      </c>
      <c r="P2619" s="43" t="s">
        <v>343</v>
      </c>
      <c r="Q2619" s="43" t="s">
        <v>344</v>
      </c>
      <c r="R2619" s="43" t="s">
        <v>345</v>
      </c>
      <c r="S2619" s="43" t="s">
        <v>330</v>
      </c>
      <c r="V2619" s="42" t="s">
        <v>2260</v>
      </c>
      <c r="W2619"/>
    </row>
    <row r="2620" spans="1:23" s="39" customFormat="1" x14ac:dyDescent="0.35">
      <c r="A2620" s="43" t="s">
        <v>811</v>
      </c>
      <c r="B2620" s="54">
        <v>51510</v>
      </c>
      <c r="C2620" s="54" t="s">
        <v>12</v>
      </c>
      <c r="D2620" s="53">
        <v>5.7509319835538E-3</v>
      </c>
      <c r="E2620" s="53">
        <f>SUMIFS('Ratios_MARAMA-VA'!T:T, 'Ratios_MARAMA-VA'!AA:AA, V2620)</f>
        <v>0</v>
      </c>
      <c r="F2620" s="53">
        <f>SUMIFS('Ratios_MARAMA-VA'!J:J, 'Ratios_MARAMA-VA'!AA:AA, V2620)</f>
        <v>0</v>
      </c>
      <c r="G2620" s="53" t="s">
        <v>963</v>
      </c>
      <c r="H2620" s="53" t="s">
        <v>963</v>
      </c>
      <c r="I2620" s="53">
        <v>6.1673837781557996E-3</v>
      </c>
      <c r="J2620" s="53" t="s">
        <v>964</v>
      </c>
      <c r="K2620" s="53">
        <v>6.3752112609725001E-3</v>
      </c>
      <c r="L2620" s="53" t="s">
        <v>964</v>
      </c>
      <c r="M2620" s="43" t="s">
        <v>340</v>
      </c>
      <c r="N2620" s="43" t="s">
        <v>341</v>
      </c>
      <c r="O2620" s="43" t="s">
        <v>342</v>
      </c>
      <c r="P2620" s="43" t="s">
        <v>343</v>
      </c>
      <c r="Q2620" s="43" t="s">
        <v>344</v>
      </c>
      <c r="R2620" s="43" t="s">
        <v>345</v>
      </c>
      <c r="S2620" s="43" t="s">
        <v>330</v>
      </c>
      <c r="V2620" s="42" t="s">
        <v>2275</v>
      </c>
      <c r="W2620"/>
    </row>
    <row r="2621" spans="1:23" s="39" customFormat="1" x14ac:dyDescent="0.35">
      <c r="A2621" s="43" t="s">
        <v>811</v>
      </c>
      <c r="B2621" s="54">
        <v>51600</v>
      </c>
      <c r="C2621" s="54" t="s">
        <v>10</v>
      </c>
      <c r="D2621" s="53">
        <v>2.07736709108804E-2</v>
      </c>
      <c r="E2621" s="53">
        <f>SUMIFS('Ratios_MARAMA-VA'!T:T, 'Ratios_MARAMA-VA'!AA:AA, V2621)</f>
        <v>0</v>
      </c>
      <c r="F2621" s="53">
        <f>SUMIFS('Ratios_MARAMA-VA'!J:J, 'Ratios_MARAMA-VA'!AA:AA, V2621)</f>
        <v>0</v>
      </c>
      <c r="G2621" s="53" t="s">
        <v>963</v>
      </c>
      <c r="H2621" s="53" t="s">
        <v>963</v>
      </c>
      <c r="I2621" s="53">
        <v>2.4279040870322399E-2</v>
      </c>
      <c r="J2621" s="53" t="s">
        <v>964</v>
      </c>
      <c r="K2621" s="53">
        <v>2.6312140102653699E-2</v>
      </c>
      <c r="L2621" s="53" t="s">
        <v>964</v>
      </c>
      <c r="M2621" s="43" t="s">
        <v>340</v>
      </c>
      <c r="N2621" s="43" t="s">
        <v>341</v>
      </c>
      <c r="O2621" s="43" t="s">
        <v>342</v>
      </c>
      <c r="P2621" s="43" t="s">
        <v>343</v>
      </c>
      <c r="Q2621" s="43" t="s">
        <v>344</v>
      </c>
      <c r="R2621" s="43" t="s">
        <v>345</v>
      </c>
      <c r="S2621" s="43" t="s">
        <v>330</v>
      </c>
      <c r="V2621" s="42" t="s">
        <v>2263</v>
      </c>
      <c r="W2621"/>
    </row>
    <row r="2622" spans="1:23" s="39" customFormat="1" x14ac:dyDescent="0.35">
      <c r="A2622" s="43" t="s">
        <v>811</v>
      </c>
      <c r="B2622" s="54">
        <v>51600</v>
      </c>
      <c r="C2622" s="54" t="s">
        <v>12</v>
      </c>
      <c r="D2622" s="53">
        <v>1.7447548510164999E-3</v>
      </c>
      <c r="E2622" s="53">
        <f>SUMIFS('Ratios_MARAMA-VA'!T:T, 'Ratios_MARAMA-VA'!AA:AA, V2622)</f>
        <v>0</v>
      </c>
      <c r="F2622" s="53">
        <f>SUMIFS('Ratios_MARAMA-VA'!J:J, 'Ratios_MARAMA-VA'!AA:AA, V2622)</f>
        <v>0</v>
      </c>
      <c r="G2622" s="53" t="s">
        <v>963</v>
      </c>
      <c r="H2622" s="53" t="s">
        <v>963</v>
      </c>
      <c r="I2622" s="53">
        <v>2.0391665256590001E-3</v>
      </c>
      <c r="J2622" s="53" t="s">
        <v>964</v>
      </c>
      <c r="K2622" s="53">
        <v>2.2099240082159E-3</v>
      </c>
      <c r="L2622" s="53" t="s">
        <v>964</v>
      </c>
      <c r="M2622" s="43" t="s">
        <v>340</v>
      </c>
      <c r="N2622" s="43" t="s">
        <v>341</v>
      </c>
      <c r="O2622" s="43" t="s">
        <v>342</v>
      </c>
      <c r="P2622" s="43" t="s">
        <v>343</v>
      </c>
      <c r="Q2622" s="43" t="s">
        <v>344</v>
      </c>
      <c r="R2622" s="43" t="s">
        <v>345</v>
      </c>
      <c r="S2622" s="43" t="s">
        <v>330</v>
      </c>
      <c r="V2622" s="42" t="s">
        <v>2278</v>
      </c>
      <c r="W2622"/>
    </row>
    <row r="2623" spans="1:23" s="39" customFormat="1" x14ac:dyDescent="0.35">
      <c r="A2623" s="43" t="s">
        <v>811</v>
      </c>
      <c r="B2623" s="54">
        <v>51610</v>
      </c>
      <c r="C2623" s="54" t="s">
        <v>10</v>
      </c>
      <c r="D2623" s="53">
        <v>7.9582243000000004E-3</v>
      </c>
      <c r="E2623" s="53">
        <f>SUMIFS('Ratios_MARAMA-VA'!T:T, 'Ratios_MARAMA-VA'!AA:AA, V2623)</f>
        <v>0</v>
      </c>
      <c r="F2623" s="53">
        <f>SUMIFS('Ratios_MARAMA-VA'!J:J, 'Ratios_MARAMA-VA'!AA:AA, V2623)</f>
        <v>0</v>
      </c>
      <c r="G2623" s="53" t="s">
        <v>963</v>
      </c>
      <c r="H2623" s="53" t="s">
        <v>963</v>
      </c>
      <c r="I2623" s="53">
        <v>8.6571907768123995E-3</v>
      </c>
      <c r="J2623" s="53" t="s">
        <v>964</v>
      </c>
      <c r="K2623" s="53">
        <v>9.0464738520112994E-3</v>
      </c>
      <c r="L2623" s="53" t="s">
        <v>964</v>
      </c>
      <c r="M2623" s="43" t="s">
        <v>340</v>
      </c>
      <c r="N2623" s="43" t="s">
        <v>341</v>
      </c>
      <c r="O2623" s="43" t="s">
        <v>342</v>
      </c>
      <c r="P2623" s="43" t="s">
        <v>343</v>
      </c>
      <c r="Q2623" s="43" t="s">
        <v>344</v>
      </c>
      <c r="R2623" s="43" t="s">
        <v>345</v>
      </c>
      <c r="S2623" s="43" t="s">
        <v>330</v>
      </c>
      <c r="V2623" s="42" t="s">
        <v>2264</v>
      </c>
      <c r="W2623"/>
    </row>
    <row r="2624" spans="1:23" s="39" customFormat="1" x14ac:dyDescent="0.35">
      <c r="A2624" s="43" t="s">
        <v>811</v>
      </c>
      <c r="B2624" s="54">
        <v>51610</v>
      </c>
      <c r="C2624" s="54" t="s">
        <v>12</v>
      </c>
      <c r="D2624" s="53">
        <v>6.6840137000000004E-4</v>
      </c>
      <c r="E2624" s="53">
        <f>SUMIFS('Ratios_MARAMA-VA'!T:T, 'Ratios_MARAMA-VA'!AA:AA, V2624)</f>
        <v>0</v>
      </c>
      <c r="F2624" s="53">
        <f>SUMIFS('Ratios_MARAMA-VA'!J:J, 'Ratios_MARAMA-VA'!AA:AA, V2624)</f>
        <v>0</v>
      </c>
      <c r="G2624" s="53" t="s">
        <v>963</v>
      </c>
      <c r="H2624" s="53" t="s">
        <v>963</v>
      </c>
      <c r="I2624" s="53">
        <v>7.2710669584579997E-4</v>
      </c>
      <c r="J2624" s="53" t="s">
        <v>964</v>
      </c>
      <c r="K2624" s="53">
        <v>7.598020976053E-4</v>
      </c>
      <c r="L2624" s="53" t="s">
        <v>964</v>
      </c>
      <c r="M2624" s="43" t="s">
        <v>340</v>
      </c>
      <c r="N2624" s="43" t="s">
        <v>341</v>
      </c>
      <c r="O2624" s="43" t="s">
        <v>342</v>
      </c>
      <c r="P2624" s="43" t="s">
        <v>343</v>
      </c>
      <c r="Q2624" s="43" t="s">
        <v>344</v>
      </c>
      <c r="R2624" s="43" t="s">
        <v>345</v>
      </c>
      <c r="S2624" s="43" t="s">
        <v>330</v>
      </c>
      <c r="V2624" s="42" t="s">
        <v>2279</v>
      </c>
      <c r="W2624"/>
    </row>
    <row r="2625" spans="1:23" s="39" customFormat="1" x14ac:dyDescent="0.35">
      <c r="A2625" s="43" t="s">
        <v>811</v>
      </c>
      <c r="B2625" s="54">
        <v>51683</v>
      </c>
      <c r="C2625" s="54" t="s">
        <v>10</v>
      </c>
      <c r="D2625" s="53">
        <v>2.05468264261165E-2</v>
      </c>
      <c r="E2625" s="53">
        <f>SUMIFS('Ratios_MARAMA-VA'!T:T, 'Ratios_MARAMA-VA'!AA:AA, V2625)</f>
        <v>0</v>
      </c>
      <c r="F2625" s="53">
        <f>SUMIFS('Ratios_MARAMA-VA'!J:J, 'Ratios_MARAMA-VA'!AA:AA, V2625)</f>
        <v>0</v>
      </c>
      <c r="G2625" s="53" t="s">
        <v>963</v>
      </c>
      <c r="H2625" s="53" t="s">
        <v>963</v>
      </c>
      <c r="I2625" s="53">
        <v>2.5198795503980801E-2</v>
      </c>
      <c r="J2625" s="53" t="s">
        <v>964</v>
      </c>
      <c r="K2625" s="53">
        <v>2.80629341990059E-2</v>
      </c>
      <c r="L2625" s="53" t="s">
        <v>964</v>
      </c>
      <c r="M2625" s="43" t="s">
        <v>340</v>
      </c>
      <c r="N2625" s="43" t="s">
        <v>341</v>
      </c>
      <c r="O2625" s="43" t="s">
        <v>342</v>
      </c>
      <c r="P2625" s="43" t="s">
        <v>343</v>
      </c>
      <c r="Q2625" s="43" t="s">
        <v>344</v>
      </c>
      <c r="R2625" s="43" t="s">
        <v>345</v>
      </c>
      <c r="S2625" s="43" t="s">
        <v>330</v>
      </c>
      <c r="V2625" s="42" t="s">
        <v>2266</v>
      </c>
      <c r="W2625"/>
    </row>
    <row r="2626" spans="1:23" s="39" customFormat="1" x14ac:dyDescent="0.35">
      <c r="A2626" s="43" t="s">
        <v>811</v>
      </c>
      <c r="B2626" s="54">
        <v>51683</v>
      </c>
      <c r="C2626" s="54" t="s">
        <v>12</v>
      </c>
      <c r="D2626" s="53">
        <v>1.7257026505463999E-3</v>
      </c>
      <c r="E2626" s="53">
        <f>SUMIFS('Ratios_MARAMA-VA'!T:T, 'Ratios_MARAMA-VA'!AA:AA, V2626)</f>
        <v>0</v>
      </c>
      <c r="F2626" s="53">
        <f>SUMIFS('Ratios_MARAMA-VA'!J:J, 'Ratios_MARAMA-VA'!AA:AA, V2626)</f>
        <v>0</v>
      </c>
      <c r="G2626" s="53" t="s">
        <v>963</v>
      </c>
      <c r="H2626" s="53" t="s">
        <v>963</v>
      </c>
      <c r="I2626" s="53">
        <v>2.1164158050471999E-3</v>
      </c>
      <c r="J2626" s="53" t="s">
        <v>964</v>
      </c>
      <c r="K2626" s="53">
        <v>2.3569712871947999E-3</v>
      </c>
      <c r="L2626" s="53" t="s">
        <v>964</v>
      </c>
      <c r="M2626" s="43" t="s">
        <v>340</v>
      </c>
      <c r="N2626" s="43" t="s">
        <v>341</v>
      </c>
      <c r="O2626" s="43" t="s">
        <v>342</v>
      </c>
      <c r="P2626" s="43" t="s">
        <v>343</v>
      </c>
      <c r="Q2626" s="43" t="s">
        <v>344</v>
      </c>
      <c r="R2626" s="43" t="s">
        <v>345</v>
      </c>
      <c r="S2626" s="43" t="s">
        <v>330</v>
      </c>
      <c r="V2626" s="42" t="s">
        <v>2281</v>
      </c>
      <c r="W2626"/>
    </row>
    <row r="2627" spans="1:23" s="39" customFormat="1" x14ac:dyDescent="0.35">
      <c r="A2627" s="43" t="s">
        <v>811</v>
      </c>
      <c r="B2627" s="54">
        <v>51685</v>
      </c>
      <c r="C2627" s="54" t="s">
        <v>10</v>
      </c>
      <c r="D2627" s="53">
        <v>1.26973938E-3</v>
      </c>
      <c r="E2627" s="53">
        <f>SUMIFS('Ratios_MARAMA-VA'!T:T, 'Ratios_MARAMA-VA'!AA:AA, V2627)</f>
        <v>0</v>
      </c>
      <c r="F2627" s="53">
        <f>SUMIFS('Ratios_MARAMA-VA'!J:J, 'Ratios_MARAMA-VA'!AA:AA, V2627)</f>
        <v>0</v>
      </c>
      <c r="G2627" s="53" t="s">
        <v>963</v>
      </c>
      <c r="H2627" s="53" t="s">
        <v>963</v>
      </c>
      <c r="I2627" s="53">
        <v>1.5868712970384001E-3</v>
      </c>
      <c r="J2627" s="53" t="s">
        <v>964</v>
      </c>
      <c r="K2627" s="53">
        <v>1.7891598580023001E-3</v>
      </c>
      <c r="L2627" s="53" t="s">
        <v>964</v>
      </c>
      <c r="M2627" s="43" t="s">
        <v>340</v>
      </c>
      <c r="N2627" s="43" t="s">
        <v>341</v>
      </c>
      <c r="O2627" s="43" t="s">
        <v>342</v>
      </c>
      <c r="P2627" s="43" t="s">
        <v>343</v>
      </c>
      <c r="Q2627" s="43" t="s">
        <v>344</v>
      </c>
      <c r="R2627" s="43" t="s">
        <v>345</v>
      </c>
      <c r="S2627" s="43" t="s">
        <v>330</v>
      </c>
      <c r="V2627" s="42" t="s">
        <v>2267</v>
      </c>
      <c r="W2627"/>
    </row>
    <row r="2628" spans="1:23" s="39" customFormat="1" x14ac:dyDescent="0.35">
      <c r="A2628" s="43" t="s">
        <v>497</v>
      </c>
      <c r="B2628" s="54">
        <v>24009</v>
      </c>
      <c r="C2628" s="54" t="s">
        <v>12</v>
      </c>
      <c r="D2628" s="53">
        <v>2.8197909999999999</v>
      </c>
      <c r="E2628" s="53">
        <f>SUMIFS('Ratios_MARAMA-VA'!T:T, 'Ratios_MARAMA-VA'!AA:AA, V2628)</f>
        <v>0</v>
      </c>
      <c r="F2628" s="53">
        <f>SUMIFS('Ratios_MARAMA-VA'!J:J, 'Ratios_MARAMA-VA'!AA:AA, V2628)</f>
        <v>0</v>
      </c>
      <c r="G2628" s="53" t="s">
        <v>963</v>
      </c>
      <c r="H2628" s="53" t="s">
        <v>963</v>
      </c>
      <c r="I2628" s="53">
        <v>2.8197909999999999</v>
      </c>
      <c r="J2628" s="53" t="s">
        <v>964</v>
      </c>
      <c r="K2628" s="53">
        <v>2.8197909999999999</v>
      </c>
      <c r="L2628" s="53" t="s">
        <v>964</v>
      </c>
      <c r="M2628" s="43" t="s">
        <v>692</v>
      </c>
      <c r="N2628" s="43" t="s">
        <v>689</v>
      </c>
      <c r="O2628" s="43" t="s">
        <v>342</v>
      </c>
      <c r="P2628" s="43" t="s">
        <v>690</v>
      </c>
      <c r="Q2628" s="43" t="s">
        <v>691</v>
      </c>
      <c r="R2628" s="43" t="s">
        <v>687</v>
      </c>
      <c r="S2628" s="43" t="s">
        <v>330</v>
      </c>
      <c r="V2628" s="42" t="s">
        <v>2286</v>
      </c>
      <c r="W2628"/>
    </row>
    <row r="2629" spans="1:23" s="39" customFormat="1" x14ac:dyDescent="0.35">
      <c r="A2629" s="43" t="s">
        <v>497</v>
      </c>
      <c r="B2629" s="54">
        <v>24017</v>
      </c>
      <c r="C2629" s="54" t="s">
        <v>10</v>
      </c>
      <c r="D2629" s="53">
        <v>4.8700000000000002E-4</v>
      </c>
      <c r="E2629" s="53">
        <f>SUMIFS('Ratios_MARAMA-VA'!T:T, 'Ratios_MARAMA-VA'!AA:AA, V2629)</f>
        <v>0</v>
      </c>
      <c r="F2629" s="53">
        <f>SUMIFS('Ratios_MARAMA-VA'!J:J, 'Ratios_MARAMA-VA'!AA:AA, V2629)</f>
        <v>0</v>
      </c>
      <c r="G2629" s="53" t="s">
        <v>963</v>
      </c>
      <c r="H2629" s="53" t="s">
        <v>963</v>
      </c>
      <c r="I2629" s="53">
        <v>4.8700000000000002E-4</v>
      </c>
      <c r="J2629" s="53" t="s">
        <v>964</v>
      </c>
      <c r="K2629" s="53">
        <v>4.8700000000000002E-4</v>
      </c>
      <c r="L2629" s="53" t="s">
        <v>964</v>
      </c>
      <c r="M2629" s="43" t="s">
        <v>692</v>
      </c>
      <c r="N2629" s="43" t="s">
        <v>689</v>
      </c>
      <c r="O2629" s="43" t="s">
        <v>342</v>
      </c>
      <c r="P2629" s="43" t="s">
        <v>690</v>
      </c>
      <c r="Q2629" s="43" t="s">
        <v>691</v>
      </c>
      <c r="R2629" s="43" t="s">
        <v>687</v>
      </c>
      <c r="S2629" s="43" t="s">
        <v>330</v>
      </c>
      <c r="V2629" s="42" t="s">
        <v>2283</v>
      </c>
      <c r="W2629"/>
    </row>
    <row r="2630" spans="1:23" s="39" customFormat="1" x14ac:dyDescent="0.35">
      <c r="A2630" s="43" t="s">
        <v>9</v>
      </c>
      <c r="B2630" s="54">
        <v>11001</v>
      </c>
      <c r="C2630" s="54" t="s">
        <v>10</v>
      </c>
      <c r="D2630" s="53">
        <v>85.326430889999997</v>
      </c>
      <c r="E2630" s="53">
        <f>SUMIFS('Ratios_MARAMA-VA'!T:T, 'Ratios_MARAMA-VA'!AA:AA, V2630)</f>
        <v>85.326430889914704</v>
      </c>
      <c r="F2630" s="53">
        <f>SUMIFS('Ratios_MARAMA-VA'!J:J, 'Ratios_MARAMA-VA'!AA:AA, V2630)</f>
        <v>0.23479268411086901</v>
      </c>
      <c r="G2630" s="53"/>
      <c r="H2630" s="53">
        <f t="shared" ref="H2630:H2661" si="35">F2630/E2630</f>
        <v>2.7516993464052264E-3</v>
      </c>
      <c r="I2630" s="53">
        <v>85.582410182670003</v>
      </c>
      <c r="J2630" s="53">
        <v>0.23549706216343705</v>
      </c>
      <c r="K2630" s="53">
        <v>91.555260344969994</v>
      </c>
      <c r="L2630" s="53">
        <v>0.25193255005121429</v>
      </c>
      <c r="M2630" s="43" t="s">
        <v>368</v>
      </c>
      <c r="N2630" s="43" t="s">
        <v>306</v>
      </c>
      <c r="O2630" s="43" t="s">
        <v>11</v>
      </c>
      <c r="P2630" s="43" t="s">
        <v>114</v>
      </c>
      <c r="Q2630" s="43" t="s">
        <v>106</v>
      </c>
      <c r="R2630" s="43" t="s">
        <v>369</v>
      </c>
      <c r="S2630" s="43" t="s">
        <v>933</v>
      </c>
      <c r="V2630" s="42" t="s">
        <v>3601</v>
      </c>
      <c r="W2630"/>
    </row>
    <row r="2631" spans="1:23" s="39" customFormat="1" x14ac:dyDescent="0.35">
      <c r="A2631" s="43" t="s">
        <v>497</v>
      </c>
      <c r="B2631" s="54">
        <v>24017</v>
      </c>
      <c r="C2631" s="54" t="s">
        <v>10</v>
      </c>
      <c r="D2631" s="53">
        <v>1.7039937000000001</v>
      </c>
      <c r="E2631" s="53">
        <f>SUMIFS('Ratios_MARAMA-VA'!T:T, 'Ratios_MARAMA-VA'!AA:AA, V2631)</f>
        <v>1.7039936999982901</v>
      </c>
      <c r="F2631" s="53">
        <f>SUMIFS('Ratios_MARAMA-VA'!J:J, 'Ratios_MARAMA-VA'!AA:AA, V2631)</f>
        <v>4.6888783505639299E-3</v>
      </c>
      <c r="G2631" s="53"/>
      <c r="H2631" s="53">
        <f t="shared" si="35"/>
        <v>2.7516993464052333E-3</v>
      </c>
      <c r="I2631" s="53">
        <v>1.7091056811000001</v>
      </c>
      <c r="J2631" s="53">
        <v>4.7029449856203411E-3</v>
      </c>
      <c r="K2631" s="53">
        <v>1.8283852401</v>
      </c>
      <c r="L2631" s="53">
        <v>5.0311664701601453E-3</v>
      </c>
      <c r="M2631" s="43" t="s">
        <v>368</v>
      </c>
      <c r="N2631" s="43" t="s">
        <v>306</v>
      </c>
      <c r="O2631" s="43" t="s">
        <v>11</v>
      </c>
      <c r="P2631" s="43" t="s">
        <v>114</v>
      </c>
      <c r="Q2631" s="43" t="s">
        <v>106</v>
      </c>
      <c r="R2631" s="43" t="s">
        <v>369</v>
      </c>
      <c r="S2631" s="43" t="s">
        <v>933</v>
      </c>
      <c r="V2631" s="42" t="s">
        <v>3602</v>
      </c>
      <c r="W2631"/>
    </row>
    <row r="2632" spans="1:23" s="39" customFormat="1" x14ac:dyDescent="0.35">
      <c r="A2632" s="43" t="s">
        <v>497</v>
      </c>
      <c r="B2632" s="54">
        <v>24021</v>
      </c>
      <c r="C2632" s="54" t="s">
        <v>10</v>
      </c>
      <c r="D2632" s="53">
        <v>185.04472179999999</v>
      </c>
      <c r="E2632" s="53">
        <f>SUMIFS('Ratios_MARAMA-VA'!T:T, 'Ratios_MARAMA-VA'!AA:AA, V2632)</f>
        <v>185.04472179981499</v>
      </c>
      <c r="F2632" s="53">
        <f>SUMIFS('Ratios_MARAMA-VA'!J:J, 'Ratios_MARAMA-VA'!AA:AA, V2632)</f>
        <v>0.509187440032287</v>
      </c>
      <c r="G2632" s="53"/>
      <c r="H2632" s="53">
        <f t="shared" si="35"/>
        <v>2.7516993464052216E-3</v>
      </c>
      <c r="I2632" s="53">
        <v>185.5998559654</v>
      </c>
      <c r="J2632" s="53">
        <v>0.51071500235289446</v>
      </c>
      <c r="K2632" s="53">
        <v>198.55298649139999</v>
      </c>
      <c r="L2632" s="53">
        <v>0.54635812315519017</v>
      </c>
      <c r="M2632" s="43" t="s">
        <v>368</v>
      </c>
      <c r="N2632" s="43" t="s">
        <v>306</v>
      </c>
      <c r="O2632" s="43" t="s">
        <v>11</v>
      </c>
      <c r="P2632" s="43" t="s">
        <v>114</v>
      </c>
      <c r="Q2632" s="43" t="s">
        <v>106</v>
      </c>
      <c r="R2632" s="43" t="s">
        <v>369</v>
      </c>
      <c r="S2632" s="43" t="s">
        <v>933</v>
      </c>
      <c r="V2632" s="42" t="s">
        <v>3603</v>
      </c>
      <c r="W2632"/>
    </row>
    <row r="2633" spans="1:23" s="39" customFormat="1" x14ac:dyDescent="0.35">
      <c r="A2633" s="43" t="s">
        <v>497</v>
      </c>
      <c r="B2633" s="54">
        <v>24031</v>
      </c>
      <c r="C2633" s="54" t="s">
        <v>10</v>
      </c>
      <c r="D2633" s="53">
        <v>159.67340239999999</v>
      </c>
      <c r="E2633" s="53">
        <f>SUMIFS('Ratios_MARAMA-VA'!T:T, 'Ratios_MARAMA-VA'!AA:AA, V2633)</f>
        <v>159.67340239983901</v>
      </c>
      <c r="F2633" s="53">
        <f>SUMIFS('Ratios_MARAMA-VA'!J:J, 'Ratios_MARAMA-VA'!AA:AA, V2633)</f>
        <v>0.43937319702194</v>
      </c>
      <c r="G2633" s="53"/>
      <c r="H2633" s="53">
        <f t="shared" si="35"/>
        <v>2.7516993464052533E-3</v>
      </c>
      <c r="I2633" s="53">
        <v>160.15242260720001</v>
      </c>
      <c r="J2633" s="53">
        <v>0.44069131661345018</v>
      </c>
      <c r="K2633" s="53">
        <v>171.32956077520001</v>
      </c>
      <c r="L2633" s="53">
        <v>0.47144744040501696</v>
      </c>
      <c r="M2633" s="43" t="s">
        <v>368</v>
      </c>
      <c r="N2633" s="43" t="s">
        <v>306</v>
      </c>
      <c r="O2633" s="43" t="s">
        <v>11</v>
      </c>
      <c r="P2633" s="43" t="s">
        <v>114</v>
      </c>
      <c r="Q2633" s="43" t="s">
        <v>106</v>
      </c>
      <c r="R2633" s="43" t="s">
        <v>369</v>
      </c>
      <c r="S2633" s="43" t="s">
        <v>933</v>
      </c>
      <c r="V2633" s="42" t="s">
        <v>3604</v>
      </c>
      <c r="W2633"/>
    </row>
    <row r="2634" spans="1:23" s="39" customFormat="1" x14ac:dyDescent="0.35">
      <c r="A2634" s="43" t="s">
        <v>497</v>
      </c>
      <c r="B2634" s="54">
        <v>24033</v>
      </c>
      <c r="C2634" s="54" t="s">
        <v>10</v>
      </c>
      <c r="D2634" s="53">
        <v>87.013839509999997</v>
      </c>
      <c r="E2634" s="53">
        <f>SUMIFS('Ratios_MARAMA-VA'!T:T, 'Ratios_MARAMA-VA'!AA:AA, V2634)</f>
        <v>87.013839509913097</v>
      </c>
      <c r="F2634" s="53">
        <f>SUMIFS('Ratios_MARAMA-VA'!J:J, 'Ratios_MARAMA-VA'!AA:AA, V2634)</f>
        <v>0.23943592530763599</v>
      </c>
      <c r="G2634" s="53"/>
      <c r="H2634" s="53">
        <f t="shared" si="35"/>
        <v>2.7516993464052134E-3</v>
      </c>
      <c r="I2634" s="53">
        <v>87.274881028530004</v>
      </c>
      <c r="J2634" s="53">
        <v>0.24015423308379877</v>
      </c>
      <c r="K2634" s="53">
        <v>93.365849794230002</v>
      </c>
      <c r="L2634" s="53">
        <v>0.25691474785535001</v>
      </c>
      <c r="M2634" s="43" t="s">
        <v>368</v>
      </c>
      <c r="N2634" s="43" t="s">
        <v>306</v>
      </c>
      <c r="O2634" s="43" t="s">
        <v>11</v>
      </c>
      <c r="P2634" s="43" t="s">
        <v>114</v>
      </c>
      <c r="Q2634" s="43" t="s">
        <v>106</v>
      </c>
      <c r="R2634" s="43" t="s">
        <v>369</v>
      </c>
      <c r="S2634" s="43" t="s">
        <v>933</v>
      </c>
      <c r="V2634" s="42" t="s">
        <v>3605</v>
      </c>
      <c r="W2634"/>
    </row>
    <row r="2635" spans="1:23" s="39" customFormat="1" x14ac:dyDescent="0.35">
      <c r="A2635" s="43" t="s">
        <v>811</v>
      </c>
      <c r="B2635" s="54">
        <v>51510</v>
      </c>
      <c r="C2635" s="54" t="s">
        <v>10</v>
      </c>
      <c r="D2635" s="53">
        <v>32.612917080000003</v>
      </c>
      <c r="E2635" s="53">
        <f>SUMIFS('Ratios_MARAMA-VA'!T:T, 'Ratios_MARAMA-VA'!AA:AA, V2635)</f>
        <v>32.612917079967502</v>
      </c>
      <c r="F2635" s="53">
        <f>SUMIFS('Ratios_MARAMA-VA'!J:J, 'Ratios_MARAMA-VA'!AA:AA, V2635)</f>
        <v>8.9740942613314195E-2</v>
      </c>
      <c r="G2635" s="53"/>
      <c r="H2635" s="53">
        <f t="shared" si="35"/>
        <v>2.7516993464052194E-3</v>
      </c>
      <c r="I2635" s="53">
        <v>32.71075583124</v>
      </c>
      <c r="J2635" s="53">
        <v>9.0010165441243822E-2</v>
      </c>
      <c r="K2635" s="53">
        <v>34.993660026839997</v>
      </c>
      <c r="L2635" s="53">
        <v>9.6292031424182079E-2</v>
      </c>
      <c r="M2635" s="43" t="s">
        <v>368</v>
      </c>
      <c r="N2635" s="43" t="s">
        <v>306</v>
      </c>
      <c r="O2635" s="43" t="s">
        <v>11</v>
      </c>
      <c r="P2635" s="43" t="s">
        <v>114</v>
      </c>
      <c r="Q2635" s="43" t="s">
        <v>106</v>
      </c>
      <c r="R2635" s="43" t="s">
        <v>369</v>
      </c>
      <c r="S2635" s="43" t="s">
        <v>933</v>
      </c>
      <c r="V2635" s="42" t="s">
        <v>3606</v>
      </c>
      <c r="W2635"/>
    </row>
    <row r="2636" spans="1:23" s="39" customFormat="1" x14ac:dyDescent="0.35">
      <c r="A2636" s="43" t="s">
        <v>811</v>
      </c>
      <c r="B2636" s="54">
        <v>51013</v>
      </c>
      <c r="C2636" s="54" t="s">
        <v>10</v>
      </c>
      <c r="D2636" s="53">
        <v>11.09444639</v>
      </c>
      <c r="E2636" s="53">
        <f>SUMIFS('Ratios_MARAMA-VA'!T:T, 'Ratios_MARAMA-VA'!AA:AA, V2636)</f>
        <v>11.094446389988899</v>
      </c>
      <c r="F2636" s="53">
        <f>SUMIFS('Ratios_MARAMA-VA'!J:J, 'Ratios_MARAMA-VA'!AA:AA, V2636)</f>
        <v>3.0528580880060299E-2</v>
      </c>
      <c r="G2636" s="53"/>
      <c r="H2636" s="53">
        <f t="shared" si="35"/>
        <v>2.7516993464052281E-3</v>
      </c>
      <c r="I2636" s="53">
        <v>11.127729729169999</v>
      </c>
      <c r="J2636" s="53">
        <v>3.0620166622731114E-2</v>
      </c>
      <c r="K2636" s="53">
        <v>11.904340976469999</v>
      </c>
      <c r="L2636" s="53">
        <v>3.2757167284337474E-2</v>
      </c>
      <c r="M2636" s="43" t="s">
        <v>368</v>
      </c>
      <c r="N2636" s="43" t="s">
        <v>306</v>
      </c>
      <c r="O2636" s="43" t="s">
        <v>11</v>
      </c>
      <c r="P2636" s="43" t="s">
        <v>114</v>
      </c>
      <c r="Q2636" s="43" t="s">
        <v>106</v>
      </c>
      <c r="R2636" s="43" t="s">
        <v>369</v>
      </c>
      <c r="S2636" s="43" t="s">
        <v>933</v>
      </c>
      <c r="V2636" s="42" t="s">
        <v>3607</v>
      </c>
      <c r="W2636"/>
    </row>
    <row r="2637" spans="1:23" s="39" customFormat="1" x14ac:dyDescent="0.35">
      <c r="A2637" s="43" t="s">
        <v>811</v>
      </c>
      <c r="B2637" s="54">
        <v>51059</v>
      </c>
      <c r="C2637" s="54" t="s">
        <v>10</v>
      </c>
      <c r="D2637" s="53">
        <v>82.538800539999997</v>
      </c>
      <c r="E2637" s="53">
        <f>SUMIFS('Ratios_MARAMA-VA'!T:T, 'Ratios_MARAMA-VA'!AA:AA, V2637)</f>
        <v>82.538800539917304</v>
      </c>
      <c r="F2637" s="53">
        <f>SUMIFS('Ratios_MARAMA-VA'!J:J, 'Ratios_MARAMA-VA'!AA:AA, V2637)</f>
        <v>0.22712196349876199</v>
      </c>
      <c r="G2637" s="53"/>
      <c r="H2637" s="53">
        <f t="shared" si="35"/>
        <v>2.7516993464052285E-3</v>
      </c>
      <c r="I2637" s="53">
        <v>82.786416941620004</v>
      </c>
      <c r="J2637" s="53">
        <v>0.2278033293894865</v>
      </c>
      <c r="K2637" s="53">
        <v>88.564132979419995</v>
      </c>
      <c r="L2637" s="53">
        <v>0.24370186683441575</v>
      </c>
      <c r="M2637" s="43" t="s">
        <v>368</v>
      </c>
      <c r="N2637" s="43" t="s">
        <v>306</v>
      </c>
      <c r="O2637" s="43" t="s">
        <v>11</v>
      </c>
      <c r="P2637" s="43" t="s">
        <v>114</v>
      </c>
      <c r="Q2637" s="43" t="s">
        <v>106</v>
      </c>
      <c r="R2637" s="43" t="s">
        <v>369</v>
      </c>
      <c r="S2637" s="43" t="s">
        <v>933</v>
      </c>
      <c r="V2637" s="42" t="s">
        <v>3608</v>
      </c>
      <c r="W2637"/>
    </row>
    <row r="2638" spans="1:23" s="39" customFormat="1" x14ac:dyDescent="0.35">
      <c r="A2638" s="43" t="s">
        <v>811</v>
      </c>
      <c r="B2638" s="54">
        <v>51683</v>
      </c>
      <c r="C2638" s="54" t="s">
        <v>10</v>
      </c>
      <c r="D2638" s="53">
        <v>7.0201376560000002</v>
      </c>
      <c r="E2638" s="53">
        <f>SUMIFS('Ratios_MARAMA-VA'!T:T, 'Ratios_MARAMA-VA'!AA:AA, V2638)</f>
        <v>7.02013765599298</v>
      </c>
      <c r="F2638" s="53">
        <f>SUMIFS('Ratios_MARAMA-VA'!J:J, 'Ratios_MARAMA-VA'!AA:AA, V2638)</f>
        <v>1.9317308199670601E-2</v>
      </c>
      <c r="G2638" s="53"/>
      <c r="H2638" s="53">
        <f t="shared" si="35"/>
        <v>2.7516993464052264E-3</v>
      </c>
      <c r="I2638" s="53">
        <v>7.0411980689679998</v>
      </c>
      <c r="J2638" s="53">
        <v>1.9375260124288987E-2</v>
      </c>
      <c r="K2638" s="53">
        <v>7.532607704888</v>
      </c>
      <c r="L2638" s="53">
        <v>2.0727471698267282E-2</v>
      </c>
      <c r="M2638" s="43" t="s">
        <v>368</v>
      </c>
      <c r="N2638" s="43" t="s">
        <v>306</v>
      </c>
      <c r="O2638" s="43" t="s">
        <v>11</v>
      </c>
      <c r="P2638" s="43" t="s">
        <v>114</v>
      </c>
      <c r="Q2638" s="43" t="s">
        <v>106</v>
      </c>
      <c r="R2638" s="43" t="s">
        <v>369</v>
      </c>
      <c r="S2638" s="43" t="s">
        <v>933</v>
      </c>
      <c r="V2638" s="42" t="s">
        <v>3609</v>
      </c>
      <c r="W2638"/>
    </row>
    <row r="2639" spans="1:23" s="39" customFormat="1" x14ac:dyDescent="0.35">
      <c r="A2639" s="43" t="s">
        <v>811</v>
      </c>
      <c r="B2639" s="54">
        <v>51685</v>
      </c>
      <c r="C2639" s="54" t="s">
        <v>10</v>
      </c>
      <c r="D2639" s="53">
        <v>0.67940838199999998</v>
      </c>
      <c r="E2639" s="53">
        <f>SUMIFS('Ratios_MARAMA-VA'!T:T, 'Ratios_MARAMA-VA'!AA:AA, V2639)</f>
        <v>0.67940838199931897</v>
      </c>
      <c r="F2639" s="53">
        <f>SUMIFS('Ratios_MARAMA-VA'!J:J, 'Ratios_MARAMA-VA'!AA:AA, V2639)</f>
        <v>1.86952760068976E-3</v>
      </c>
      <c r="G2639" s="53"/>
      <c r="H2639" s="53">
        <f t="shared" si="35"/>
        <v>2.751699346405229E-3</v>
      </c>
      <c r="I2639" s="53">
        <v>0.68144660714600003</v>
      </c>
      <c r="J2639" s="53">
        <v>1.8751361834937091E-3</v>
      </c>
      <c r="K2639" s="53">
        <v>0.72900519388600005</v>
      </c>
      <c r="L2639" s="53">
        <v>2.0060031155421237E-3</v>
      </c>
      <c r="M2639" s="43" t="s">
        <v>368</v>
      </c>
      <c r="N2639" s="43" t="s">
        <v>306</v>
      </c>
      <c r="O2639" s="43" t="s">
        <v>11</v>
      </c>
      <c r="P2639" s="43" t="s">
        <v>114</v>
      </c>
      <c r="Q2639" s="43" t="s">
        <v>106</v>
      </c>
      <c r="R2639" s="43" t="s">
        <v>369</v>
      </c>
      <c r="S2639" s="43" t="s">
        <v>933</v>
      </c>
      <c r="V2639" s="42" t="s">
        <v>3610</v>
      </c>
      <c r="W2639"/>
    </row>
    <row r="2640" spans="1:23" s="39" customFormat="1" x14ac:dyDescent="0.35">
      <c r="A2640" s="43" t="s">
        <v>811</v>
      </c>
      <c r="B2640" s="54">
        <v>51153</v>
      </c>
      <c r="C2640" s="54" t="s">
        <v>10</v>
      </c>
      <c r="D2640" s="53">
        <v>98.250851440000005</v>
      </c>
      <c r="E2640" s="53">
        <f>SUMIFS('Ratios_MARAMA-VA'!T:T, 'Ratios_MARAMA-VA'!AA:AA, V2640)</f>
        <v>98.250851439902306</v>
      </c>
      <c r="F2640" s="53">
        <f>SUMIFS('Ratios_MARAMA-VA'!J:J, 'Ratios_MARAMA-VA'!AA:AA, V2640)</f>
        <v>0.27035680369093401</v>
      </c>
      <c r="G2640" s="53"/>
      <c r="H2640" s="53">
        <f t="shared" si="35"/>
        <v>2.7516993464052042E-3</v>
      </c>
      <c r="I2640" s="53">
        <v>98.545603994320004</v>
      </c>
      <c r="J2640" s="53">
        <v>0.27116787410227644</v>
      </c>
      <c r="K2640" s="53">
        <v>105.42316359512</v>
      </c>
      <c r="L2640" s="53">
        <v>0.29009285036066063</v>
      </c>
      <c r="M2640" s="43" t="s">
        <v>368</v>
      </c>
      <c r="N2640" s="43" t="s">
        <v>306</v>
      </c>
      <c r="O2640" s="43" t="s">
        <v>11</v>
      </c>
      <c r="P2640" s="43" t="s">
        <v>114</v>
      </c>
      <c r="Q2640" s="43" t="s">
        <v>106</v>
      </c>
      <c r="R2640" s="43" t="s">
        <v>369</v>
      </c>
      <c r="S2640" s="43" t="s">
        <v>933</v>
      </c>
      <c r="V2640" s="42" t="s">
        <v>3611</v>
      </c>
      <c r="W2640"/>
    </row>
    <row r="2641" spans="1:23" s="39" customFormat="1" x14ac:dyDescent="0.35">
      <c r="A2641" s="43" t="s">
        <v>9</v>
      </c>
      <c r="B2641" s="54">
        <v>11001</v>
      </c>
      <c r="C2641" s="54" t="s">
        <v>12</v>
      </c>
      <c r="D2641" s="53">
        <v>3.4304118369999999</v>
      </c>
      <c r="E2641" s="53">
        <f>SUMIFS('Ratios_MARAMA-VA'!T:T, 'Ratios_MARAMA-VA'!AA:AA, V2641)</f>
        <v>3.4304118369965702</v>
      </c>
      <c r="F2641" s="53">
        <f>SUMIFS('Ratios_MARAMA-VA'!J:J, 'Ratios_MARAMA-VA'!AA:AA, V2641)</f>
        <v>9.4394620097642198E-3</v>
      </c>
      <c r="G2641" s="53"/>
      <c r="H2641" s="53">
        <f t="shared" si="35"/>
        <v>2.7516993464052281E-3</v>
      </c>
      <c r="I2641" s="53">
        <v>3.4407030725109999</v>
      </c>
      <c r="J2641" s="53">
        <v>9.4677803958029792E-3</v>
      </c>
      <c r="K2641" s="53">
        <v>3.680831901101</v>
      </c>
      <c r="L2641" s="53">
        <v>1.0128542736487134E-2</v>
      </c>
      <c r="M2641" s="43" t="s">
        <v>368</v>
      </c>
      <c r="N2641" s="43" t="s">
        <v>306</v>
      </c>
      <c r="O2641" s="43" t="s">
        <v>11</v>
      </c>
      <c r="P2641" s="43" t="s">
        <v>114</v>
      </c>
      <c r="Q2641" s="43" t="s">
        <v>106</v>
      </c>
      <c r="R2641" s="43" t="s">
        <v>369</v>
      </c>
      <c r="S2641" s="43" t="s">
        <v>933</v>
      </c>
      <c r="V2641" s="42" t="s">
        <v>3612</v>
      </c>
      <c r="W2641"/>
    </row>
    <row r="2642" spans="1:23" s="39" customFormat="1" x14ac:dyDescent="0.35">
      <c r="A2642" s="43" t="s">
        <v>497</v>
      </c>
      <c r="B2642" s="54">
        <v>24017</v>
      </c>
      <c r="C2642" s="54" t="s">
        <v>12</v>
      </c>
      <c r="D2642" s="53">
        <v>6.8506323999999993E-2</v>
      </c>
      <c r="E2642" s="53">
        <f>SUMIFS('Ratios_MARAMA-VA'!T:T, 'Ratios_MARAMA-VA'!AA:AA, V2642)</f>
        <v>6.8506323999931701E-2</v>
      </c>
      <c r="F2642" s="53">
        <f>SUMIFS('Ratios_MARAMA-VA'!J:J, 'Ratios_MARAMA-VA'!AA:AA, V2642)</f>
        <v>1.88508806975236E-4</v>
      </c>
      <c r="G2642" s="53"/>
      <c r="H2642" s="53">
        <f t="shared" si="35"/>
        <v>2.7516993464052155E-3</v>
      </c>
      <c r="I2642" s="53">
        <v>6.8711842971999906E-2</v>
      </c>
      <c r="J2642" s="53">
        <v>1.8907433339634996E-4</v>
      </c>
      <c r="K2642" s="53">
        <v>7.3507285651999904E-2</v>
      </c>
      <c r="L2642" s="53">
        <v>2.0226994988462962E-4</v>
      </c>
      <c r="M2642" s="43" t="s">
        <v>368</v>
      </c>
      <c r="N2642" s="43" t="s">
        <v>306</v>
      </c>
      <c r="O2642" s="43" t="s">
        <v>11</v>
      </c>
      <c r="P2642" s="43" t="s">
        <v>114</v>
      </c>
      <c r="Q2642" s="43" t="s">
        <v>106</v>
      </c>
      <c r="R2642" s="43" t="s">
        <v>369</v>
      </c>
      <c r="S2642" s="43" t="s">
        <v>933</v>
      </c>
      <c r="V2642" s="42" t="s">
        <v>3613</v>
      </c>
      <c r="W2642"/>
    </row>
    <row r="2643" spans="1:23" s="39" customFormat="1" x14ac:dyDescent="0.35">
      <c r="A2643" s="43" t="s">
        <v>497</v>
      </c>
      <c r="B2643" s="54">
        <v>24021</v>
      </c>
      <c r="C2643" s="54" t="s">
        <v>12</v>
      </c>
      <c r="D2643" s="53">
        <v>7.4394252429999996</v>
      </c>
      <c r="E2643" s="53">
        <f>SUMIFS('Ratios_MARAMA-VA'!T:T, 'Ratios_MARAMA-VA'!AA:AA, V2643)</f>
        <v>7.4394252429925496</v>
      </c>
      <c r="F2643" s="53">
        <f>SUMIFS('Ratios_MARAMA-VA'!J:J, 'Ratios_MARAMA-VA'!AA:AA, V2643)</f>
        <v>2.0471061578773202E-2</v>
      </c>
      <c r="G2643" s="53"/>
      <c r="H2643" s="53">
        <f t="shared" si="35"/>
        <v>2.7516993464052346E-3</v>
      </c>
      <c r="I2643" s="53">
        <v>7.4617435187290004</v>
      </c>
      <c r="J2643" s="53">
        <v>2.0532474763530085E-2</v>
      </c>
      <c r="K2643" s="53">
        <v>7.9825032857389999</v>
      </c>
      <c r="L2643" s="53">
        <v>2.1965449074045643E-2</v>
      </c>
      <c r="M2643" s="43" t="s">
        <v>368</v>
      </c>
      <c r="N2643" s="43" t="s">
        <v>306</v>
      </c>
      <c r="O2643" s="43" t="s">
        <v>11</v>
      </c>
      <c r="P2643" s="43" t="s">
        <v>114</v>
      </c>
      <c r="Q2643" s="43" t="s">
        <v>106</v>
      </c>
      <c r="R2643" s="43" t="s">
        <v>369</v>
      </c>
      <c r="S2643" s="43" t="s">
        <v>933</v>
      </c>
      <c r="V2643" s="42" t="s">
        <v>3614</v>
      </c>
      <c r="W2643"/>
    </row>
    <row r="2644" spans="1:23" s="39" customFormat="1" x14ac:dyDescent="0.35">
      <c r="A2644" s="43" t="s">
        <v>497</v>
      </c>
      <c r="B2644" s="54">
        <v>24031</v>
      </c>
      <c r="C2644" s="54" t="s">
        <v>12</v>
      </c>
      <c r="D2644" s="53">
        <v>6.4194121790000001</v>
      </c>
      <c r="E2644" s="53">
        <f>SUMIFS('Ratios_MARAMA-VA'!T:T, 'Ratios_MARAMA-VA'!AA:AA, V2644)</f>
        <v>6.4194121789936203</v>
      </c>
      <c r="F2644" s="53">
        <f>SUMIFS('Ratios_MARAMA-VA'!J:J, 'Ratios_MARAMA-VA'!AA:AA, V2644)</f>
        <v>1.7664292297242399E-2</v>
      </c>
      <c r="G2644" s="53"/>
      <c r="H2644" s="53">
        <f t="shared" si="35"/>
        <v>2.7516993464052116E-3</v>
      </c>
      <c r="I2644" s="53">
        <v>6.4386704155369996</v>
      </c>
      <c r="J2644" s="53">
        <v>1.7717285174151734E-2</v>
      </c>
      <c r="K2644" s="53">
        <v>6.8880292680670001</v>
      </c>
      <c r="L2644" s="53">
        <v>1.8953785634959933E-2</v>
      </c>
      <c r="M2644" s="43" t="s">
        <v>368</v>
      </c>
      <c r="N2644" s="43" t="s">
        <v>306</v>
      </c>
      <c r="O2644" s="43" t="s">
        <v>11</v>
      </c>
      <c r="P2644" s="43" t="s">
        <v>114</v>
      </c>
      <c r="Q2644" s="43" t="s">
        <v>106</v>
      </c>
      <c r="R2644" s="43" t="s">
        <v>369</v>
      </c>
      <c r="S2644" s="43" t="s">
        <v>933</v>
      </c>
      <c r="V2644" s="42" t="s">
        <v>3615</v>
      </c>
      <c r="W2644"/>
    </row>
    <row r="2645" spans="1:23" s="39" customFormat="1" x14ac:dyDescent="0.35">
      <c r="A2645" s="43" t="s">
        <v>497</v>
      </c>
      <c r="B2645" s="54">
        <v>24033</v>
      </c>
      <c r="C2645" s="54" t="s">
        <v>12</v>
      </c>
      <c r="D2645" s="53">
        <v>3.4982513850000001</v>
      </c>
      <c r="E2645" s="53">
        <f>SUMIFS('Ratios_MARAMA-VA'!T:T, 'Ratios_MARAMA-VA'!AA:AA, V2645)</f>
        <v>3.4982513849964998</v>
      </c>
      <c r="F2645" s="53">
        <f>SUMIFS('Ratios_MARAMA-VA'!J:J, 'Ratios_MARAMA-VA'!AA:AA, V2645)</f>
        <v>9.6261360496560505E-3</v>
      </c>
      <c r="G2645" s="53"/>
      <c r="H2645" s="53">
        <f t="shared" si="35"/>
        <v>2.7516993464052277E-3</v>
      </c>
      <c r="I2645" s="53">
        <v>3.5087461391549999</v>
      </c>
      <c r="J2645" s="53">
        <v>9.6550144578146785E-3</v>
      </c>
      <c r="K2645" s="53">
        <v>3.7536237361050002</v>
      </c>
      <c r="L2645" s="53">
        <v>1.0328843981291278E-2</v>
      </c>
      <c r="M2645" s="43" t="s">
        <v>368</v>
      </c>
      <c r="N2645" s="43" t="s">
        <v>306</v>
      </c>
      <c r="O2645" s="43" t="s">
        <v>11</v>
      </c>
      <c r="P2645" s="43" t="s">
        <v>114</v>
      </c>
      <c r="Q2645" s="43" t="s">
        <v>106</v>
      </c>
      <c r="R2645" s="43" t="s">
        <v>369</v>
      </c>
      <c r="S2645" s="43" t="s">
        <v>933</v>
      </c>
      <c r="V2645" s="42" t="s">
        <v>3616</v>
      </c>
      <c r="W2645"/>
    </row>
    <row r="2646" spans="1:23" s="39" customFormat="1" x14ac:dyDescent="0.35">
      <c r="A2646" s="43" t="s">
        <v>811</v>
      </c>
      <c r="B2646" s="54">
        <v>51510</v>
      </c>
      <c r="C2646" s="54" t="s">
        <v>12</v>
      </c>
      <c r="D2646" s="53">
        <v>1.311149847</v>
      </c>
      <c r="E2646" s="53">
        <f>SUMIFS('Ratios_MARAMA-VA'!T:T, 'Ratios_MARAMA-VA'!AA:AA, V2646)</f>
        <v>1.31114984699869</v>
      </c>
      <c r="F2646" s="53">
        <f>SUMIFS('Ratios_MARAMA-VA'!J:J, 'Ratios_MARAMA-VA'!AA:AA, V2646)</f>
        <v>3.6078901770256202E-3</v>
      </c>
      <c r="G2646" s="53"/>
      <c r="H2646" s="53">
        <f t="shared" si="35"/>
        <v>2.7516993464052359E-3</v>
      </c>
      <c r="I2646" s="53">
        <v>1.315083296541</v>
      </c>
      <c r="J2646" s="53">
        <v>3.6187138475603127E-3</v>
      </c>
      <c r="K2646" s="53">
        <v>1.406863785831</v>
      </c>
      <c r="L2646" s="53">
        <v>3.8712661599523586E-3</v>
      </c>
      <c r="M2646" s="43" t="s">
        <v>368</v>
      </c>
      <c r="N2646" s="43" t="s">
        <v>306</v>
      </c>
      <c r="O2646" s="43" t="s">
        <v>11</v>
      </c>
      <c r="P2646" s="43" t="s">
        <v>114</v>
      </c>
      <c r="Q2646" s="43" t="s">
        <v>106</v>
      </c>
      <c r="R2646" s="43" t="s">
        <v>369</v>
      </c>
      <c r="S2646" s="43" t="s">
        <v>933</v>
      </c>
      <c r="V2646" s="42" t="s">
        <v>3617</v>
      </c>
      <c r="W2646"/>
    </row>
    <row r="2647" spans="1:23" s="39" customFormat="1" x14ac:dyDescent="0.35">
      <c r="A2647" s="43" t="s">
        <v>811</v>
      </c>
      <c r="B2647" s="54">
        <v>51013</v>
      </c>
      <c r="C2647" s="54" t="s">
        <v>12</v>
      </c>
      <c r="D2647" s="53">
        <v>0.44603436299999999</v>
      </c>
      <c r="E2647" s="53">
        <f>SUMIFS('Ratios_MARAMA-VA'!T:T, 'Ratios_MARAMA-VA'!AA:AA, V2647)</f>
        <v>0.44603436299955301</v>
      </c>
      <c r="F2647" s="53">
        <f>SUMIFS('Ratios_MARAMA-VA'!J:J, 'Ratios_MARAMA-VA'!AA:AA, V2647)</f>
        <v>1.2273524651401401E-3</v>
      </c>
      <c r="G2647" s="53"/>
      <c r="H2647" s="53">
        <f t="shared" si="35"/>
        <v>2.7516993464052233E-3</v>
      </c>
      <c r="I2647" s="53">
        <v>0.447372466089</v>
      </c>
      <c r="J2647" s="53">
        <v>1.2310345225367942E-3</v>
      </c>
      <c r="K2647" s="53">
        <v>0.47859487149899999</v>
      </c>
      <c r="L2647" s="53">
        <v>1.3169491950966901E-3</v>
      </c>
      <c r="M2647" s="43" t="s">
        <v>368</v>
      </c>
      <c r="N2647" s="43" t="s">
        <v>306</v>
      </c>
      <c r="O2647" s="43" t="s">
        <v>11</v>
      </c>
      <c r="P2647" s="43" t="s">
        <v>114</v>
      </c>
      <c r="Q2647" s="43" t="s">
        <v>106</v>
      </c>
      <c r="R2647" s="43" t="s">
        <v>369</v>
      </c>
      <c r="S2647" s="43" t="s">
        <v>933</v>
      </c>
      <c r="V2647" s="42" t="s">
        <v>3618</v>
      </c>
      <c r="W2647"/>
    </row>
    <row r="2648" spans="1:23" s="39" customFormat="1" x14ac:dyDescent="0.35">
      <c r="A2648" s="43" t="s">
        <v>811</v>
      </c>
      <c r="B2648" s="54">
        <v>51059</v>
      </c>
      <c r="C2648" s="54" t="s">
        <v>12</v>
      </c>
      <c r="D2648" s="53">
        <v>3.318339645</v>
      </c>
      <c r="E2648" s="53">
        <f>SUMIFS('Ratios_MARAMA-VA'!T:T, 'Ratios_MARAMA-VA'!AA:AA, V2648)</f>
        <v>3.3183396449966902</v>
      </c>
      <c r="F2648" s="53">
        <f>SUMIFS('Ratios_MARAMA-VA'!J:J, 'Ratios_MARAMA-VA'!AA:AA, V2648)</f>
        <v>9.1310730322879292E-3</v>
      </c>
      <c r="G2648" s="53"/>
      <c r="H2648" s="53">
        <f t="shared" si="35"/>
        <v>2.751699346405222E-3</v>
      </c>
      <c r="I2648" s="53">
        <v>3.328294663935</v>
      </c>
      <c r="J2648" s="53">
        <v>9.158466251393927E-3</v>
      </c>
      <c r="K2648" s="53">
        <v>3.5605784390849999</v>
      </c>
      <c r="L2648" s="53">
        <v>9.7976413636547202E-3</v>
      </c>
      <c r="M2648" s="43" t="s">
        <v>368</v>
      </c>
      <c r="N2648" s="43" t="s">
        <v>306</v>
      </c>
      <c r="O2648" s="43" t="s">
        <v>11</v>
      </c>
      <c r="P2648" s="43" t="s">
        <v>114</v>
      </c>
      <c r="Q2648" s="43" t="s">
        <v>106</v>
      </c>
      <c r="R2648" s="43" t="s">
        <v>369</v>
      </c>
      <c r="S2648" s="43" t="s">
        <v>933</v>
      </c>
      <c r="V2648" s="42" t="s">
        <v>3619</v>
      </c>
      <c r="W2648"/>
    </row>
    <row r="2649" spans="1:23" s="39" customFormat="1" x14ac:dyDescent="0.35">
      <c r="A2649" s="43" t="s">
        <v>811</v>
      </c>
      <c r="B2649" s="54">
        <v>51683</v>
      </c>
      <c r="C2649" s="54" t="s">
        <v>12</v>
      </c>
      <c r="D2649" s="53">
        <v>0.28223333699999997</v>
      </c>
      <c r="E2649" s="53">
        <f>SUMIFS('Ratios_MARAMA-VA'!T:T, 'Ratios_MARAMA-VA'!AA:AA, V2649)</f>
        <v>0.28223333699971698</v>
      </c>
      <c r="F2649" s="53">
        <f>SUMIFS('Ratios_MARAMA-VA'!J:J, 'Ratios_MARAMA-VA'!AA:AA, V2649)</f>
        <v>7.7662128895588896E-4</v>
      </c>
      <c r="G2649" s="53"/>
      <c r="H2649" s="53">
        <f t="shared" si="35"/>
        <v>2.7516993464052324E-3</v>
      </c>
      <c r="I2649" s="53">
        <v>0.28308003701099999</v>
      </c>
      <c r="J2649" s="53">
        <v>7.7895115282353763E-4</v>
      </c>
      <c r="K2649" s="53">
        <v>0.30283637060099999</v>
      </c>
      <c r="L2649" s="53">
        <v>8.3331464305050438E-4</v>
      </c>
      <c r="M2649" s="43" t="s">
        <v>368</v>
      </c>
      <c r="N2649" s="43" t="s">
        <v>306</v>
      </c>
      <c r="O2649" s="43" t="s">
        <v>11</v>
      </c>
      <c r="P2649" s="43" t="s">
        <v>114</v>
      </c>
      <c r="Q2649" s="43" t="s">
        <v>106</v>
      </c>
      <c r="R2649" s="43" t="s">
        <v>369</v>
      </c>
      <c r="S2649" s="43" t="s">
        <v>933</v>
      </c>
      <c r="V2649" s="42" t="s">
        <v>3620</v>
      </c>
      <c r="W2649"/>
    </row>
    <row r="2650" spans="1:23" s="39" customFormat="1" x14ac:dyDescent="0.35">
      <c r="A2650" s="43" t="s">
        <v>811</v>
      </c>
      <c r="B2650" s="54">
        <v>51685</v>
      </c>
      <c r="C2650" s="54" t="s">
        <v>12</v>
      </c>
      <c r="D2650" s="53">
        <v>2.7314521000000001E-2</v>
      </c>
      <c r="E2650" s="53">
        <f>SUMIFS('Ratios_MARAMA-VA'!T:T, 'Ratios_MARAMA-VA'!AA:AA, V2650)</f>
        <v>2.73145209999726E-2</v>
      </c>
      <c r="F2650" s="53">
        <f>SUMIFS('Ratios_MARAMA-VA'!J:J, 'Ratios_MARAMA-VA'!AA:AA, V2650)</f>
        <v>7.5161349582996903E-5</v>
      </c>
      <c r="G2650" s="53"/>
      <c r="H2650" s="53">
        <f t="shared" si="35"/>
        <v>2.7516993464052437E-3</v>
      </c>
      <c r="I2650" s="53">
        <v>2.7396464563E-2</v>
      </c>
      <c r="J2650" s="53">
        <v>7.5386833631821518E-5</v>
      </c>
      <c r="K2650" s="53">
        <v>2.9308481032999999E-2</v>
      </c>
      <c r="L2650" s="53">
        <v>8.0648128102636576E-5</v>
      </c>
      <c r="M2650" s="43" t="s">
        <v>368</v>
      </c>
      <c r="N2650" s="43" t="s">
        <v>306</v>
      </c>
      <c r="O2650" s="43" t="s">
        <v>11</v>
      </c>
      <c r="P2650" s="43" t="s">
        <v>114</v>
      </c>
      <c r="Q2650" s="43" t="s">
        <v>106</v>
      </c>
      <c r="R2650" s="43" t="s">
        <v>369</v>
      </c>
      <c r="S2650" s="43" t="s">
        <v>933</v>
      </c>
      <c r="V2650" s="42" t="s">
        <v>3621</v>
      </c>
      <c r="W2650"/>
    </row>
    <row r="2651" spans="1:23" s="39" customFormat="1" x14ac:dyDescent="0.35">
      <c r="A2651" s="43" t="s">
        <v>811</v>
      </c>
      <c r="B2651" s="54">
        <v>51153</v>
      </c>
      <c r="C2651" s="54" t="s">
        <v>12</v>
      </c>
      <c r="D2651" s="53">
        <v>3.950017366</v>
      </c>
      <c r="E2651" s="53">
        <f>SUMIFS('Ratios_MARAMA-VA'!T:T, 'Ratios_MARAMA-VA'!AA:AA, V2651)</f>
        <v>3.95001736599604</v>
      </c>
      <c r="F2651" s="53">
        <f>SUMIFS('Ratios_MARAMA-VA'!J:J, 'Ratios_MARAMA-VA'!AA:AA, V2651)</f>
        <v>1.0869260204300599E-2</v>
      </c>
      <c r="G2651" s="53"/>
      <c r="H2651" s="53">
        <f t="shared" si="35"/>
        <v>2.7516993464052268E-3</v>
      </c>
      <c r="I2651" s="53">
        <v>3.961867418098</v>
      </c>
      <c r="J2651" s="53">
        <v>1.0901867984924429E-2</v>
      </c>
      <c r="K2651" s="53">
        <v>4.2383686337180002</v>
      </c>
      <c r="L2651" s="53">
        <v>1.1662716199226235E-2</v>
      </c>
      <c r="M2651" s="43" t="s">
        <v>368</v>
      </c>
      <c r="N2651" s="43" t="s">
        <v>306</v>
      </c>
      <c r="O2651" s="43" t="s">
        <v>11</v>
      </c>
      <c r="P2651" s="43" t="s">
        <v>114</v>
      </c>
      <c r="Q2651" s="43" t="s">
        <v>106</v>
      </c>
      <c r="R2651" s="43" t="s">
        <v>369</v>
      </c>
      <c r="S2651" s="43" t="s">
        <v>933</v>
      </c>
      <c r="V2651" s="42" t="s">
        <v>3622</v>
      </c>
      <c r="W2651"/>
    </row>
    <row r="2652" spans="1:23" s="39" customFormat="1" x14ac:dyDescent="0.35">
      <c r="A2652" s="43" t="s">
        <v>497</v>
      </c>
      <c r="B2652" s="54">
        <v>24021</v>
      </c>
      <c r="C2652" s="54" t="s">
        <v>10</v>
      </c>
      <c r="D2652" s="53">
        <v>19.9271882</v>
      </c>
      <c r="E2652" s="53">
        <f>SUMIFS('Ratios_MARAMA-VA'!T:T, 'Ratios_MARAMA-VA'!AA:AA, V2652)</f>
        <v>19.927188199980101</v>
      </c>
      <c r="F2652" s="53">
        <f>SUMIFS('Ratios_MARAMA-VA'!J:J, 'Ratios_MARAMA-VA'!AA:AA, V2652)</f>
        <v>5.4833630745579197E-2</v>
      </c>
      <c r="G2652" s="53"/>
      <c r="H2652" s="53">
        <f t="shared" si="35"/>
        <v>2.7516993464052272E-3</v>
      </c>
      <c r="I2652" s="53">
        <v>18.5123578378</v>
      </c>
      <c r="J2652" s="53">
        <v>5.0940442962693948E-2</v>
      </c>
      <c r="K2652" s="53">
        <v>18.970683166400001</v>
      </c>
      <c r="L2652" s="53">
        <v>5.2201616469843531E-2</v>
      </c>
      <c r="M2652" s="43" t="s">
        <v>803</v>
      </c>
      <c r="N2652" s="43" t="s">
        <v>306</v>
      </c>
      <c r="O2652" s="43" t="s">
        <v>11</v>
      </c>
      <c r="P2652" s="43" t="s">
        <v>114</v>
      </c>
      <c r="Q2652" s="43" t="s">
        <v>106</v>
      </c>
      <c r="R2652" s="43" t="s">
        <v>804</v>
      </c>
      <c r="S2652" s="43" t="s">
        <v>933</v>
      </c>
      <c r="V2652" s="42" t="s">
        <v>3623</v>
      </c>
      <c r="W2652"/>
    </row>
    <row r="2653" spans="1:23" s="39" customFormat="1" x14ac:dyDescent="0.35">
      <c r="A2653" s="43" t="s">
        <v>497</v>
      </c>
      <c r="B2653" s="54">
        <v>24021</v>
      </c>
      <c r="C2653" s="54" t="s">
        <v>12</v>
      </c>
      <c r="D2653" s="53">
        <v>0.94946240699999995</v>
      </c>
      <c r="E2653" s="53">
        <f>SUMIFS('Ratios_MARAMA-VA'!T:T, 'Ratios_MARAMA-VA'!AA:AA, V2653)</f>
        <v>0.94946240699905604</v>
      </c>
      <c r="F2653" s="53">
        <f>SUMIFS('Ratios_MARAMA-VA'!J:J, 'Ratios_MARAMA-VA'!AA:AA, V2653)</f>
        <v>2.61263508477562E-3</v>
      </c>
      <c r="G2653" s="53"/>
      <c r="H2653" s="53">
        <f t="shared" si="35"/>
        <v>2.7516993464052099E-3</v>
      </c>
      <c r="I2653" s="53">
        <v>0.88205057610299997</v>
      </c>
      <c r="J2653" s="53">
        <v>2.4271379937589638E-3</v>
      </c>
      <c r="K2653" s="53">
        <v>0.903888211464</v>
      </c>
      <c r="L2653" s="53">
        <v>2.487228600708863E-3</v>
      </c>
      <c r="M2653" s="43" t="s">
        <v>803</v>
      </c>
      <c r="N2653" s="43" t="s">
        <v>306</v>
      </c>
      <c r="O2653" s="43" t="s">
        <v>11</v>
      </c>
      <c r="P2653" s="43" t="s">
        <v>114</v>
      </c>
      <c r="Q2653" s="43" t="s">
        <v>106</v>
      </c>
      <c r="R2653" s="43" t="s">
        <v>804</v>
      </c>
      <c r="S2653" s="43" t="s">
        <v>933</v>
      </c>
      <c r="V2653" s="42" t="s">
        <v>3624</v>
      </c>
      <c r="W2653"/>
    </row>
    <row r="2654" spans="1:23" s="39" customFormat="1" x14ac:dyDescent="0.35">
      <c r="A2654" s="43" t="s">
        <v>9</v>
      </c>
      <c r="B2654" s="54">
        <v>11001</v>
      </c>
      <c r="C2654" s="54" t="s">
        <v>10</v>
      </c>
      <c r="D2654" s="53">
        <v>21.496673909999998</v>
      </c>
      <c r="E2654" s="53">
        <f>SUMIFS('Ratios_MARAMA-VA'!T:T, 'Ratios_MARAMA-VA'!AA:AA, V2654)</f>
        <v>21.4966739099698</v>
      </c>
      <c r="F2654" s="53">
        <f>SUMIFS('Ratios_MARAMA-VA'!J:J, 'Ratios_MARAMA-VA'!AA:AA, V2654)</f>
        <v>5.8542140277695803E-2</v>
      </c>
      <c r="G2654" s="53"/>
      <c r="H2654" s="53">
        <f t="shared" si="35"/>
        <v>2.7233115468409709E-3</v>
      </c>
      <c r="I2654" s="53">
        <v>25.043625105149999</v>
      </c>
      <c r="J2654" s="53">
        <v>6.8201593423611415E-2</v>
      </c>
      <c r="K2654" s="53">
        <v>26.677372322309999</v>
      </c>
      <c r="L2654" s="53">
        <v>7.2650796084722552E-2</v>
      </c>
      <c r="M2654" s="43" t="s">
        <v>372</v>
      </c>
      <c r="N2654" s="43" t="s">
        <v>306</v>
      </c>
      <c r="O2654" s="43" t="s">
        <v>11</v>
      </c>
      <c r="P2654" s="43" t="s">
        <v>114</v>
      </c>
      <c r="Q2654" s="43" t="s">
        <v>106</v>
      </c>
      <c r="R2654" s="43" t="s">
        <v>373</v>
      </c>
      <c r="S2654" s="43" t="s">
        <v>933</v>
      </c>
      <c r="V2654" s="42" t="s">
        <v>3625</v>
      </c>
      <c r="W2654"/>
    </row>
    <row r="2655" spans="1:23" s="39" customFormat="1" x14ac:dyDescent="0.35">
      <c r="A2655" s="43" t="s">
        <v>497</v>
      </c>
      <c r="B2655" s="54">
        <v>24021</v>
      </c>
      <c r="C2655" s="54" t="s">
        <v>10</v>
      </c>
      <c r="D2655" s="53">
        <v>4.4419947249999998</v>
      </c>
      <c r="E2655" s="53">
        <f>SUMIFS('Ratios_MARAMA-VA'!T:T, 'Ratios_MARAMA-VA'!AA:AA, V2655)</f>
        <v>4.4419947249938003</v>
      </c>
      <c r="F2655" s="53">
        <f>SUMIFS('Ratios_MARAMA-VA'!J:J, 'Ratios_MARAMA-VA'!AA:AA, V2655)</f>
        <v>1.20969355255821E-2</v>
      </c>
      <c r="G2655" s="53"/>
      <c r="H2655" s="53">
        <f t="shared" si="35"/>
        <v>2.7233115468409258E-3</v>
      </c>
      <c r="I2655" s="53">
        <v>5.1749238546249998</v>
      </c>
      <c r="J2655" s="53">
        <v>1.4092929887322815E-2</v>
      </c>
      <c r="K2655" s="53">
        <v>5.5125154537250003</v>
      </c>
      <c r="L2655" s="53">
        <v>1.5012296987268338E-2</v>
      </c>
      <c r="M2655" s="43" t="s">
        <v>372</v>
      </c>
      <c r="N2655" s="43" t="s">
        <v>306</v>
      </c>
      <c r="O2655" s="43" t="s">
        <v>11</v>
      </c>
      <c r="P2655" s="43" t="s">
        <v>114</v>
      </c>
      <c r="Q2655" s="43" t="s">
        <v>106</v>
      </c>
      <c r="R2655" s="43" t="s">
        <v>373</v>
      </c>
      <c r="S2655" s="43" t="s">
        <v>933</v>
      </c>
      <c r="V2655" s="42" t="s">
        <v>3626</v>
      </c>
      <c r="W2655"/>
    </row>
    <row r="2656" spans="1:23" s="39" customFormat="1" x14ac:dyDescent="0.35">
      <c r="A2656" s="43" t="s">
        <v>497</v>
      </c>
      <c r="B2656" s="54">
        <v>24031</v>
      </c>
      <c r="C2656" s="54" t="s">
        <v>10</v>
      </c>
      <c r="D2656" s="53">
        <v>8.1035029470000008</v>
      </c>
      <c r="E2656" s="53">
        <f>SUMIFS('Ratios_MARAMA-VA'!T:T, 'Ratios_MARAMA-VA'!AA:AA, V2656)</f>
        <v>8.1035029469886499</v>
      </c>
      <c r="F2656" s="53">
        <f>SUMIFS('Ratios_MARAMA-VA'!J:J, 'Ratios_MARAMA-VA'!AA:AA, V2656)</f>
        <v>2.2068363145393899E-2</v>
      </c>
      <c r="G2656" s="53"/>
      <c r="H2656" s="53">
        <f t="shared" si="35"/>
        <v>2.7233115468409553E-3</v>
      </c>
      <c r="I2656" s="53">
        <v>9.4405809332549993</v>
      </c>
      <c r="J2656" s="53">
        <v>2.5709643064419901E-2</v>
      </c>
      <c r="K2656" s="53">
        <v>10.056447157227</v>
      </c>
      <c r="L2656" s="53">
        <v>2.7386838663472187E-2</v>
      </c>
      <c r="M2656" s="43" t="s">
        <v>372</v>
      </c>
      <c r="N2656" s="43" t="s">
        <v>306</v>
      </c>
      <c r="O2656" s="43" t="s">
        <v>11</v>
      </c>
      <c r="P2656" s="43" t="s">
        <v>114</v>
      </c>
      <c r="Q2656" s="43" t="s">
        <v>106</v>
      </c>
      <c r="R2656" s="43" t="s">
        <v>373</v>
      </c>
      <c r="S2656" s="43" t="s">
        <v>933</v>
      </c>
      <c r="V2656" s="42" t="s">
        <v>3627</v>
      </c>
      <c r="W2656"/>
    </row>
    <row r="2657" spans="1:23" s="39" customFormat="1" x14ac:dyDescent="0.35">
      <c r="A2657" s="43" t="s">
        <v>497</v>
      </c>
      <c r="B2657" s="54">
        <v>24033</v>
      </c>
      <c r="C2657" s="54" t="s">
        <v>10</v>
      </c>
      <c r="D2657" s="53">
        <v>29.076821370000001</v>
      </c>
      <c r="E2657" s="53">
        <f>SUMIFS('Ratios_MARAMA-VA'!T:T, 'Ratios_MARAMA-VA'!AA:AA, V2657)</f>
        <v>29.076821369959202</v>
      </c>
      <c r="F2657" s="53">
        <f>SUMIFS('Ratios_MARAMA-VA'!J:J, 'Ratios_MARAMA-VA'!AA:AA, V2657)</f>
        <v>7.9185243382241893E-2</v>
      </c>
      <c r="G2657" s="53"/>
      <c r="H2657" s="53">
        <f t="shared" si="35"/>
        <v>2.7233115468409605E-3</v>
      </c>
      <c r="I2657" s="53">
        <v>33.874496896049997</v>
      </c>
      <c r="J2657" s="53">
        <v>9.2250808540441237E-2</v>
      </c>
      <c r="K2657" s="53">
        <v>36.084335320169998</v>
      </c>
      <c r="L2657" s="53">
        <v>9.8268887037500058E-2</v>
      </c>
      <c r="M2657" s="43" t="s">
        <v>372</v>
      </c>
      <c r="N2657" s="43" t="s">
        <v>306</v>
      </c>
      <c r="O2657" s="43" t="s">
        <v>11</v>
      </c>
      <c r="P2657" s="43" t="s">
        <v>114</v>
      </c>
      <c r="Q2657" s="43" t="s">
        <v>106</v>
      </c>
      <c r="R2657" s="43" t="s">
        <v>373</v>
      </c>
      <c r="S2657" s="43" t="s">
        <v>933</v>
      </c>
      <c r="V2657" s="42" t="s">
        <v>3628</v>
      </c>
      <c r="W2657"/>
    </row>
    <row r="2658" spans="1:23" s="39" customFormat="1" x14ac:dyDescent="0.35">
      <c r="A2658" s="43" t="s">
        <v>811</v>
      </c>
      <c r="B2658" s="54">
        <v>51510</v>
      </c>
      <c r="C2658" s="54" t="s">
        <v>10</v>
      </c>
      <c r="D2658" s="53">
        <v>15.45675483</v>
      </c>
      <c r="E2658" s="53">
        <f>SUMIFS('Ratios_MARAMA-VA'!T:T, 'Ratios_MARAMA-VA'!AA:AA, V2658)</f>
        <v>15.4567548299783</v>
      </c>
      <c r="F2658" s="53">
        <f>SUMIFS('Ratios_MARAMA-VA'!J:J, 'Ratios_MARAMA-VA'!AA:AA, V2658)</f>
        <v>4.2093558905169803E-2</v>
      </c>
      <c r="G2658" s="53"/>
      <c r="H2658" s="53">
        <f t="shared" si="35"/>
        <v>2.7233115468409679E-3</v>
      </c>
      <c r="I2658" s="53">
        <v>18.007119376950001</v>
      </c>
      <c r="J2658" s="53">
        <v>4.9038996124591672E-2</v>
      </c>
      <c r="K2658" s="53">
        <v>19.18183274403</v>
      </c>
      <c r="L2658" s="53">
        <v>5.223810660138907E-2</v>
      </c>
      <c r="M2658" s="43" t="s">
        <v>372</v>
      </c>
      <c r="N2658" s="43" t="s">
        <v>306</v>
      </c>
      <c r="O2658" s="43" t="s">
        <v>11</v>
      </c>
      <c r="P2658" s="43" t="s">
        <v>114</v>
      </c>
      <c r="Q2658" s="43" t="s">
        <v>106</v>
      </c>
      <c r="R2658" s="43" t="s">
        <v>373</v>
      </c>
      <c r="S2658" s="43" t="s">
        <v>933</v>
      </c>
      <c r="V2658" s="42" t="s">
        <v>3629</v>
      </c>
      <c r="W2658"/>
    </row>
    <row r="2659" spans="1:23" s="39" customFormat="1" x14ac:dyDescent="0.35">
      <c r="A2659" s="43" t="s">
        <v>811</v>
      </c>
      <c r="B2659" s="54">
        <v>51013</v>
      </c>
      <c r="C2659" s="54" t="s">
        <v>10</v>
      </c>
      <c r="D2659" s="53">
        <v>5.4611457259999998</v>
      </c>
      <c r="E2659" s="53">
        <f>SUMIFS('Ratios_MARAMA-VA'!T:T, 'Ratios_MARAMA-VA'!AA:AA, V2659)</f>
        <v>5.4611457259923304</v>
      </c>
      <c r="F2659" s="53">
        <f>SUMIFS('Ratios_MARAMA-VA'!J:J, 'Ratios_MARAMA-VA'!AA:AA, V2659)</f>
        <v>1.48724012145761E-2</v>
      </c>
      <c r="G2659" s="53"/>
      <c r="H2659" s="53">
        <f t="shared" si="35"/>
        <v>2.7233115468409653E-3</v>
      </c>
      <c r="I2659" s="53">
        <v>6.3622347707899998</v>
      </c>
      <c r="J2659" s="53">
        <v>1.7326347415005487E-2</v>
      </c>
      <c r="K2659" s="53">
        <v>6.7772818459659998</v>
      </c>
      <c r="L2659" s="53">
        <v>1.8456649907314861E-2</v>
      </c>
      <c r="M2659" s="43" t="s">
        <v>372</v>
      </c>
      <c r="N2659" s="43" t="s">
        <v>306</v>
      </c>
      <c r="O2659" s="43" t="s">
        <v>11</v>
      </c>
      <c r="P2659" s="43" t="s">
        <v>114</v>
      </c>
      <c r="Q2659" s="43" t="s">
        <v>106</v>
      </c>
      <c r="R2659" s="43" t="s">
        <v>373</v>
      </c>
      <c r="S2659" s="43" t="s">
        <v>933</v>
      </c>
      <c r="V2659" s="42" t="s">
        <v>3630</v>
      </c>
      <c r="W2659"/>
    </row>
    <row r="2660" spans="1:23" s="39" customFormat="1" x14ac:dyDescent="0.35">
      <c r="A2660" s="43" t="s">
        <v>811</v>
      </c>
      <c r="B2660" s="54">
        <v>51059</v>
      </c>
      <c r="C2660" s="54" t="s">
        <v>10</v>
      </c>
      <c r="D2660" s="53">
        <v>35.571645949999997</v>
      </c>
      <c r="E2660" s="53">
        <f>SUMIFS('Ratios_MARAMA-VA'!T:T, 'Ratios_MARAMA-VA'!AA:AA, V2660)</f>
        <v>35.571645949950103</v>
      </c>
      <c r="F2660" s="53">
        <f>SUMIFS('Ratios_MARAMA-VA'!J:J, 'Ratios_MARAMA-VA'!AA:AA, V2660)</f>
        <v>9.6872674155638105E-2</v>
      </c>
      <c r="G2660" s="53"/>
      <c r="H2660" s="53">
        <f t="shared" si="35"/>
        <v>2.7233115468409748E-3</v>
      </c>
      <c r="I2660" s="53">
        <v>41.440967531749997</v>
      </c>
      <c r="J2660" s="53">
        <v>0.11285666539147669</v>
      </c>
      <c r="K2660" s="53">
        <v>44.144412623949997</v>
      </c>
      <c r="L2660" s="53">
        <v>0.12021898862731552</v>
      </c>
      <c r="M2660" s="43" t="s">
        <v>372</v>
      </c>
      <c r="N2660" s="43" t="s">
        <v>306</v>
      </c>
      <c r="O2660" s="43" t="s">
        <v>11</v>
      </c>
      <c r="P2660" s="43" t="s">
        <v>114</v>
      </c>
      <c r="Q2660" s="43" t="s">
        <v>106</v>
      </c>
      <c r="R2660" s="43" t="s">
        <v>373</v>
      </c>
      <c r="S2660" s="43" t="s">
        <v>933</v>
      </c>
      <c r="V2660" s="42" t="s">
        <v>3631</v>
      </c>
      <c r="W2660"/>
    </row>
    <row r="2661" spans="1:23" s="39" customFormat="1" x14ac:dyDescent="0.35">
      <c r="A2661" s="43" t="s">
        <v>811</v>
      </c>
      <c r="B2661" s="54">
        <v>51683</v>
      </c>
      <c r="C2661" s="54" t="s">
        <v>10</v>
      </c>
      <c r="D2661" s="53">
        <v>3.9368166499999999</v>
      </c>
      <c r="E2661" s="53">
        <f>SUMIFS('Ratios_MARAMA-VA'!T:T, 'Ratios_MARAMA-VA'!AA:AA, V2661)</f>
        <v>3.9368166499944999</v>
      </c>
      <c r="F2661" s="53">
        <f>SUMIFS('Ratios_MARAMA-VA'!J:J, 'Ratios_MARAMA-VA'!AA:AA, V2661)</f>
        <v>1.0721178240725699E-2</v>
      </c>
      <c r="G2661" s="53"/>
      <c r="H2661" s="53">
        <f t="shared" si="35"/>
        <v>2.7233115468409427E-3</v>
      </c>
      <c r="I2661" s="53">
        <v>4.5863913972499999</v>
      </c>
      <c r="J2661" s="53">
        <v>1.2490172650462889E-2</v>
      </c>
      <c r="K2661" s="53">
        <v>4.8855894626499996</v>
      </c>
      <c r="L2661" s="53">
        <v>1.330498219675918E-2</v>
      </c>
      <c r="M2661" s="43" t="s">
        <v>372</v>
      </c>
      <c r="N2661" s="43" t="s">
        <v>306</v>
      </c>
      <c r="O2661" s="43" t="s">
        <v>11</v>
      </c>
      <c r="P2661" s="43" t="s">
        <v>114</v>
      </c>
      <c r="Q2661" s="43" t="s">
        <v>106</v>
      </c>
      <c r="R2661" s="43" t="s">
        <v>373</v>
      </c>
      <c r="S2661" s="43" t="s">
        <v>933</v>
      </c>
      <c r="V2661" s="42" t="s">
        <v>3632</v>
      </c>
      <c r="W2661"/>
    </row>
    <row r="2662" spans="1:23" s="39" customFormat="1" x14ac:dyDescent="0.35">
      <c r="A2662" s="43" t="s">
        <v>811</v>
      </c>
      <c r="B2662" s="54">
        <v>51685</v>
      </c>
      <c r="C2662" s="54" t="s">
        <v>10</v>
      </c>
      <c r="D2662" s="53">
        <v>1.105462411</v>
      </c>
      <c r="E2662" s="53">
        <f>SUMIFS('Ratios_MARAMA-VA'!T:T, 'Ratios_MARAMA-VA'!AA:AA, V2662)</f>
        <v>1.1054624109984501</v>
      </c>
      <c r="F2662" s="53">
        <f>SUMIFS('Ratios_MARAMA-VA'!J:J, 'Ratios_MARAMA-VA'!AA:AA, V2662)</f>
        <v>3.01051854847073E-3</v>
      </c>
      <c r="G2662" s="53"/>
      <c r="H2662" s="53">
        <f t="shared" ref="H2662:H2693" si="36">F2662/E2662</f>
        <v>2.7233115468409635E-3</v>
      </c>
      <c r="I2662" s="53">
        <v>1.287863708815</v>
      </c>
      <c r="J2662" s="53">
        <v>3.5072541089733178E-3</v>
      </c>
      <c r="K2662" s="53">
        <v>1.3718788520509999</v>
      </c>
      <c r="L2662" s="53">
        <v>3.7360535186574139E-3</v>
      </c>
      <c r="M2662" s="43" t="s">
        <v>372</v>
      </c>
      <c r="N2662" s="43" t="s">
        <v>306</v>
      </c>
      <c r="O2662" s="43" t="s">
        <v>11</v>
      </c>
      <c r="P2662" s="43" t="s">
        <v>114</v>
      </c>
      <c r="Q2662" s="43" t="s">
        <v>106</v>
      </c>
      <c r="R2662" s="43" t="s">
        <v>373</v>
      </c>
      <c r="S2662" s="43" t="s">
        <v>933</v>
      </c>
      <c r="V2662" s="42" t="s">
        <v>3633</v>
      </c>
      <c r="W2662"/>
    </row>
    <row r="2663" spans="1:23" s="39" customFormat="1" x14ac:dyDescent="0.35">
      <c r="A2663" s="43" t="s">
        <v>811</v>
      </c>
      <c r="B2663" s="54">
        <v>51153</v>
      </c>
      <c r="C2663" s="54" t="s">
        <v>10</v>
      </c>
      <c r="D2663" s="53">
        <v>28.90953661</v>
      </c>
      <c r="E2663" s="53">
        <f>SUMIFS('Ratios_MARAMA-VA'!T:T, 'Ratios_MARAMA-VA'!AA:AA, V2663)</f>
        <v>28.9095366099594</v>
      </c>
      <c r="F2663" s="53">
        <f>SUMIFS('Ratios_MARAMA-VA'!J:J, 'Ratios_MARAMA-VA'!AA:AA, V2663)</f>
        <v>7.87296748637243E-2</v>
      </c>
      <c r="G2663" s="53"/>
      <c r="H2663" s="53">
        <f t="shared" si="36"/>
        <v>2.7233115468409739E-3</v>
      </c>
      <c r="I2663" s="53">
        <v>33.679610150649999</v>
      </c>
      <c r="J2663" s="53">
        <v>9.1720071216367619E-2</v>
      </c>
      <c r="K2663" s="53">
        <v>35.876734933009999</v>
      </c>
      <c r="L2663" s="53">
        <v>9.7703526506019059E-2</v>
      </c>
      <c r="M2663" s="43" t="s">
        <v>372</v>
      </c>
      <c r="N2663" s="43" t="s">
        <v>306</v>
      </c>
      <c r="O2663" s="43" t="s">
        <v>11</v>
      </c>
      <c r="P2663" s="43" t="s">
        <v>114</v>
      </c>
      <c r="Q2663" s="43" t="s">
        <v>106</v>
      </c>
      <c r="R2663" s="43" t="s">
        <v>373</v>
      </c>
      <c r="S2663" s="43" t="s">
        <v>933</v>
      </c>
      <c r="V2663" s="42" t="s">
        <v>3634</v>
      </c>
      <c r="W2663"/>
    </row>
    <row r="2664" spans="1:23" s="39" customFormat="1" x14ac:dyDescent="0.35">
      <c r="A2664" s="43" t="s">
        <v>9</v>
      </c>
      <c r="B2664" s="54">
        <v>11001</v>
      </c>
      <c r="C2664" s="54" t="s">
        <v>12</v>
      </c>
      <c r="D2664" s="53">
        <v>1.1553546290000001</v>
      </c>
      <c r="E2664" s="53">
        <f>SUMIFS('Ratios_MARAMA-VA'!T:T, 'Ratios_MARAMA-VA'!AA:AA, V2664)</f>
        <v>1.15535462899838</v>
      </c>
      <c r="F2664" s="53">
        <f>SUMIFS('Ratios_MARAMA-VA'!J:J, 'Ratios_MARAMA-VA'!AA:AA, V2664)</f>
        <v>3.1463906018474402E-3</v>
      </c>
      <c r="G2664" s="53"/>
      <c r="H2664" s="53">
        <f t="shared" si="36"/>
        <v>2.7233115468409588E-3</v>
      </c>
      <c r="I2664" s="53">
        <v>1.345988142785</v>
      </c>
      <c r="J2664" s="53">
        <v>3.6655450511574078E-3</v>
      </c>
      <c r="K2664" s="53">
        <v>1.4337950945889999</v>
      </c>
      <c r="L2664" s="53">
        <v>3.9046707368981482E-3</v>
      </c>
      <c r="M2664" s="43" t="s">
        <v>372</v>
      </c>
      <c r="N2664" s="43" t="s">
        <v>306</v>
      </c>
      <c r="O2664" s="43" t="s">
        <v>11</v>
      </c>
      <c r="P2664" s="43" t="s">
        <v>114</v>
      </c>
      <c r="Q2664" s="43" t="s">
        <v>106</v>
      </c>
      <c r="R2664" s="43" t="s">
        <v>373</v>
      </c>
      <c r="S2664" s="43" t="s">
        <v>933</v>
      </c>
      <c r="V2664" s="42" t="s">
        <v>3635</v>
      </c>
      <c r="W2664"/>
    </row>
    <row r="2665" spans="1:23" s="39" customFormat="1" x14ac:dyDescent="0.35">
      <c r="A2665" s="43" t="s">
        <v>497</v>
      </c>
      <c r="B2665" s="54">
        <v>24021</v>
      </c>
      <c r="C2665" s="54" t="s">
        <v>12</v>
      </c>
      <c r="D2665" s="53">
        <v>0.23873828999999999</v>
      </c>
      <c r="E2665" s="53">
        <f>SUMIFS('Ratios_MARAMA-VA'!T:T, 'Ratios_MARAMA-VA'!AA:AA, V2665)</f>
        <v>0.23873828999966401</v>
      </c>
      <c r="F2665" s="53">
        <f>SUMIFS('Ratios_MARAMA-VA'!J:J, 'Ratios_MARAMA-VA'!AA:AA, V2665)</f>
        <v>6.5015874182915601E-4</v>
      </c>
      <c r="G2665" s="53"/>
      <c r="H2665" s="53">
        <f t="shared" si="36"/>
        <v>2.7233115468409822E-3</v>
      </c>
      <c r="I2665" s="53">
        <v>0.27813010784999997</v>
      </c>
      <c r="J2665" s="53">
        <v>7.5743493423203264E-4</v>
      </c>
      <c r="K2665" s="53">
        <v>0.29627421789000002</v>
      </c>
      <c r="L2665" s="53">
        <v>8.0684699861111812E-4</v>
      </c>
      <c r="M2665" s="43" t="s">
        <v>372</v>
      </c>
      <c r="N2665" s="43" t="s">
        <v>306</v>
      </c>
      <c r="O2665" s="43" t="s">
        <v>11</v>
      </c>
      <c r="P2665" s="43" t="s">
        <v>114</v>
      </c>
      <c r="Q2665" s="43" t="s">
        <v>106</v>
      </c>
      <c r="R2665" s="43" t="s">
        <v>373</v>
      </c>
      <c r="S2665" s="43" t="s">
        <v>933</v>
      </c>
      <c r="V2665" s="42" t="s">
        <v>3636</v>
      </c>
      <c r="W2665"/>
    </row>
    <row r="2666" spans="1:23" s="39" customFormat="1" x14ac:dyDescent="0.35">
      <c r="A2666" s="43" t="s">
        <v>497</v>
      </c>
      <c r="B2666" s="54">
        <v>24031</v>
      </c>
      <c r="C2666" s="54" t="s">
        <v>12</v>
      </c>
      <c r="D2666" s="53">
        <v>0.43552875600000002</v>
      </c>
      <c r="E2666" s="53">
        <f>SUMIFS('Ratios_MARAMA-VA'!T:T, 'Ratios_MARAMA-VA'!AA:AA, V2666)</f>
        <v>0.43552875599938901</v>
      </c>
      <c r="F2666" s="53">
        <f>SUMIFS('Ratios_MARAMA-VA'!J:J, 'Ratios_MARAMA-VA'!AA:AA, V2666)</f>
        <v>1.18608049019441E-3</v>
      </c>
      <c r="G2666" s="53"/>
      <c r="H2666" s="53">
        <f t="shared" si="36"/>
        <v>2.7233115468409484E-3</v>
      </c>
      <c r="I2666" s="53">
        <v>0.50739100073999999</v>
      </c>
      <c r="J2666" s="53">
        <v>1.3817837710784261E-3</v>
      </c>
      <c r="K2666" s="53">
        <v>0.54049118619600001</v>
      </c>
      <c r="L2666" s="53">
        <v>1.4719258883333277E-3</v>
      </c>
      <c r="M2666" s="43" t="s">
        <v>372</v>
      </c>
      <c r="N2666" s="43" t="s">
        <v>306</v>
      </c>
      <c r="O2666" s="43" t="s">
        <v>11</v>
      </c>
      <c r="P2666" s="43" t="s">
        <v>114</v>
      </c>
      <c r="Q2666" s="43" t="s">
        <v>106</v>
      </c>
      <c r="R2666" s="43" t="s">
        <v>373</v>
      </c>
      <c r="S2666" s="43" t="s">
        <v>933</v>
      </c>
      <c r="V2666" s="42" t="s">
        <v>3637</v>
      </c>
      <c r="W2666"/>
    </row>
    <row r="2667" spans="1:23" s="39" customFormat="1" x14ac:dyDescent="0.35">
      <c r="A2667" s="43" t="s">
        <v>497</v>
      </c>
      <c r="B2667" s="54">
        <v>24033</v>
      </c>
      <c r="C2667" s="54" t="s">
        <v>12</v>
      </c>
      <c r="D2667" s="53">
        <v>1.5627552570000001</v>
      </c>
      <c r="E2667" s="53">
        <f>SUMIFS('Ratios_MARAMA-VA'!T:T, 'Ratios_MARAMA-VA'!AA:AA, V2667)</f>
        <v>1.56275525699781</v>
      </c>
      <c r="F2667" s="53">
        <f>SUMIFS('Ratios_MARAMA-VA'!J:J, 'Ratios_MARAMA-VA'!AA:AA, V2667)</f>
        <v>4.2558694362685601E-3</v>
      </c>
      <c r="G2667" s="53"/>
      <c r="H2667" s="53">
        <f t="shared" si="36"/>
        <v>2.7233115468409679E-3</v>
      </c>
      <c r="I2667" s="53">
        <v>1.8206098744050001</v>
      </c>
      <c r="J2667" s="53">
        <v>4.9580878932598211E-3</v>
      </c>
      <c r="K2667" s="53">
        <v>1.9393792739369999</v>
      </c>
      <c r="L2667" s="53">
        <v>5.2815339704166842E-3</v>
      </c>
      <c r="M2667" s="43" t="s">
        <v>372</v>
      </c>
      <c r="N2667" s="43" t="s">
        <v>306</v>
      </c>
      <c r="O2667" s="43" t="s">
        <v>11</v>
      </c>
      <c r="P2667" s="43" t="s">
        <v>114</v>
      </c>
      <c r="Q2667" s="43" t="s">
        <v>106</v>
      </c>
      <c r="R2667" s="43" t="s">
        <v>373</v>
      </c>
      <c r="S2667" s="43" t="s">
        <v>933</v>
      </c>
      <c r="V2667" s="42" t="s">
        <v>3638</v>
      </c>
      <c r="W2667"/>
    </row>
    <row r="2668" spans="1:23" s="39" customFormat="1" x14ac:dyDescent="0.35">
      <c r="A2668" s="43" t="s">
        <v>811</v>
      </c>
      <c r="B2668" s="54">
        <v>51510</v>
      </c>
      <c r="C2668" s="54" t="s">
        <v>12</v>
      </c>
      <c r="D2668" s="53">
        <v>0.83073471399999999</v>
      </c>
      <c r="E2668" s="53">
        <f>SUMIFS('Ratios_MARAMA-VA'!T:T, 'Ratios_MARAMA-VA'!AA:AA, V2668)</f>
        <v>0.83073471399884002</v>
      </c>
      <c r="F2668" s="53">
        <f>SUMIFS('Ratios_MARAMA-VA'!J:J, 'Ratios_MARAMA-VA'!AA:AA, V2668)</f>
        <v>2.26234943899465E-3</v>
      </c>
      <c r="G2668" s="53"/>
      <c r="H2668" s="53">
        <f t="shared" si="36"/>
        <v>2.7233115468409436E-3</v>
      </c>
      <c r="I2668" s="53">
        <v>0.96780594181000001</v>
      </c>
      <c r="J2668" s="53">
        <v>2.6356370964324472E-3</v>
      </c>
      <c r="K2668" s="53">
        <v>1.0309417800739999</v>
      </c>
      <c r="L2668" s="53">
        <v>2.8075756537962807E-3</v>
      </c>
      <c r="M2668" s="43" t="s">
        <v>372</v>
      </c>
      <c r="N2668" s="43" t="s">
        <v>306</v>
      </c>
      <c r="O2668" s="43" t="s">
        <v>11</v>
      </c>
      <c r="P2668" s="43" t="s">
        <v>114</v>
      </c>
      <c r="Q2668" s="43" t="s">
        <v>106</v>
      </c>
      <c r="R2668" s="43" t="s">
        <v>373</v>
      </c>
      <c r="S2668" s="43" t="s">
        <v>933</v>
      </c>
      <c r="V2668" s="42" t="s">
        <v>3639</v>
      </c>
      <c r="W2668"/>
    </row>
    <row r="2669" spans="1:23" s="39" customFormat="1" x14ac:dyDescent="0.35">
      <c r="A2669" s="43" t="s">
        <v>811</v>
      </c>
      <c r="B2669" s="54">
        <v>51013</v>
      </c>
      <c r="C2669" s="54" t="s">
        <v>12</v>
      </c>
      <c r="D2669" s="53">
        <v>0.29351331400000003</v>
      </c>
      <c r="E2669" s="53">
        <f>SUMIFS('Ratios_MARAMA-VA'!T:T, 'Ratios_MARAMA-VA'!AA:AA, V2669)</f>
        <v>0.29351331399958802</v>
      </c>
      <c r="F2669" s="53">
        <f>SUMIFS('Ratios_MARAMA-VA'!J:J, 'Ratios_MARAMA-VA'!AA:AA, V2669)</f>
        <v>7.9932819716663499E-4</v>
      </c>
      <c r="G2669" s="53"/>
      <c r="H2669" s="53">
        <f t="shared" si="36"/>
        <v>2.7233115468409618E-3</v>
      </c>
      <c r="I2669" s="53">
        <v>0.34194301081</v>
      </c>
      <c r="J2669" s="53">
        <v>9.3121734970043682E-4</v>
      </c>
      <c r="K2669" s="53">
        <v>0.36425002267399997</v>
      </c>
      <c r="L2669" s="53">
        <v>9.9196629268518636E-4</v>
      </c>
      <c r="M2669" s="43" t="s">
        <v>372</v>
      </c>
      <c r="N2669" s="43" t="s">
        <v>306</v>
      </c>
      <c r="O2669" s="43" t="s">
        <v>11</v>
      </c>
      <c r="P2669" s="43" t="s">
        <v>114</v>
      </c>
      <c r="Q2669" s="43" t="s">
        <v>106</v>
      </c>
      <c r="R2669" s="43" t="s">
        <v>373</v>
      </c>
      <c r="S2669" s="43" t="s">
        <v>933</v>
      </c>
      <c r="V2669" s="42" t="s">
        <v>3640</v>
      </c>
      <c r="W2669"/>
    </row>
    <row r="2670" spans="1:23" s="39" customFormat="1" x14ac:dyDescent="0.35">
      <c r="A2670" s="43" t="s">
        <v>811</v>
      </c>
      <c r="B2670" s="54">
        <v>51059</v>
      </c>
      <c r="C2670" s="54" t="s">
        <v>12</v>
      </c>
      <c r="D2670" s="53">
        <v>1.9118244049999999</v>
      </c>
      <c r="E2670" s="53">
        <f>SUMIFS('Ratios_MARAMA-VA'!T:T, 'Ratios_MARAMA-VA'!AA:AA, V2670)</f>
        <v>1.9118244049973201</v>
      </c>
      <c r="F2670" s="53">
        <f>SUMIFS('Ratios_MARAMA-VA'!J:J, 'Ratios_MARAMA-VA'!AA:AA, V2670)</f>
        <v>5.2064934776615496E-3</v>
      </c>
      <c r="G2670" s="53"/>
      <c r="H2670" s="53">
        <f t="shared" si="36"/>
        <v>2.7233115468409601E-3</v>
      </c>
      <c r="I2670" s="53">
        <v>2.2272754318249999</v>
      </c>
      <c r="J2670" s="53">
        <v>6.0655649014842074E-3</v>
      </c>
      <c r="K2670" s="53">
        <v>2.3725740866049998</v>
      </c>
      <c r="L2670" s="53">
        <v>6.4612584057870404E-3</v>
      </c>
      <c r="M2670" s="43" t="s">
        <v>372</v>
      </c>
      <c r="N2670" s="43" t="s">
        <v>306</v>
      </c>
      <c r="O2670" s="43" t="s">
        <v>11</v>
      </c>
      <c r="P2670" s="43" t="s">
        <v>114</v>
      </c>
      <c r="Q2670" s="43" t="s">
        <v>106</v>
      </c>
      <c r="R2670" s="43" t="s">
        <v>373</v>
      </c>
      <c r="S2670" s="43" t="s">
        <v>933</v>
      </c>
      <c r="V2670" s="42" t="s">
        <v>3641</v>
      </c>
      <c r="W2670"/>
    </row>
    <row r="2671" spans="1:23" s="39" customFormat="1" x14ac:dyDescent="0.35">
      <c r="A2671" s="43" t="s">
        <v>811</v>
      </c>
      <c r="B2671" s="54">
        <v>51683</v>
      </c>
      <c r="C2671" s="54" t="s">
        <v>12</v>
      </c>
      <c r="D2671" s="53">
        <v>0.21158712099999999</v>
      </c>
      <c r="E2671" s="53">
        <f>SUMIFS('Ratios_MARAMA-VA'!T:T, 'Ratios_MARAMA-VA'!AA:AA, V2671)</f>
        <v>0.211587120999703</v>
      </c>
      <c r="F2671" s="53">
        <f>SUMIFS('Ratios_MARAMA-VA'!J:J, 'Ratios_MARAMA-VA'!AA:AA, V2671)</f>
        <v>5.7621764978133005E-4</v>
      </c>
      <c r="G2671" s="53"/>
      <c r="H2671" s="53">
        <f t="shared" si="36"/>
        <v>2.7233115468409765E-3</v>
      </c>
      <c r="I2671" s="53">
        <v>0.246498995965</v>
      </c>
      <c r="J2671" s="53">
        <v>6.7129356199619177E-4</v>
      </c>
      <c r="K2671" s="53">
        <v>0.26257961716099998</v>
      </c>
      <c r="L2671" s="53">
        <v>7.1508610337963426E-4</v>
      </c>
      <c r="M2671" s="43" t="s">
        <v>372</v>
      </c>
      <c r="N2671" s="43" t="s">
        <v>306</v>
      </c>
      <c r="O2671" s="43" t="s">
        <v>11</v>
      </c>
      <c r="P2671" s="43" t="s">
        <v>114</v>
      </c>
      <c r="Q2671" s="43" t="s">
        <v>106</v>
      </c>
      <c r="R2671" s="43" t="s">
        <v>373</v>
      </c>
      <c r="S2671" s="43" t="s">
        <v>933</v>
      </c>
      <c r="V2671" s="42" t="s">
        <v>3642</v>
      </c>
      <c r="W2671"/>
    </row>
    <row r="2672" spans="1:23" s="39" customFormat="1" x14ac:dyDescent="0.35">
      <c r="A2672" s="43" t="s">
        <v>811</v>
      </c>
      <c r="B2672" s="54">
        <v>51685</v>
      </c>
      <c r="C2672" s="54" t="s">
        <v>12</v>
      </c>
      <c r="D2672" s="53">
        <v>5.9413894000000002E-2</v>
      </c>
      <c r="E2672" s="53">
        <f>SUMIFS('Ratios_MARAMA-VA'!T:T, 'Ratios_MARAMA-VA'!AA:AA, V2672)</f>
        <v>5.9413893999916798E-2</v>
      </c>
      <c r="F2672" s="53">
        <f>SUMIFS('Ratios_MARAMA-VA'!J:J, 'Ratios_MARAMA-VA'!AA:AA, V2672)</f>
        <v>1.6180254357275699E-4</v>
      </c>
      <c r="G2672" s="53"/>
      <c r="H2672" s="53">
        <f t="shared" si="36"/>
        <v>2.7233115468409388E-3</v>
      </c>
      <c r="I2672" s="53">
        <v>6.9217186510000001E-2</v>
      </c>
      <c r="J2672" s="53">
        <v>1.8849996326252585E-4</v>
      </c>
      <c r="K2672" s="53">
        <v>7.3732642454000005E-2</v>
      </c>
      <c r="L2672" s="53">
        <v>2.0079695657407263E-4</v>
      </c>
      <c r="M2672" s="43" t="s">
        <v>372</v>
      </c>
      <c r="N2672" s="43" t="s">
        <v>306</v>
      </c>
      <c r="O2672" s="43" t="s">
        <v>11</v>
      </c>
      <c r="P2672" s="43" t="s">
        <v>114</v>
      </c>
      <c r="Q2672" s="43" t="s">
        <v>106</v>
      </c>
      <c r="R2672" s="43" t="s">
        <v>373</v>
      </c>
      <c r="S2672" s="43" t="s">
        <v>933</v>
      </c>
      <c r="V2672" s="42" t="s">
        <v>3643</v>
      </c>
      <c r="W2672"/>
    </row>
    <row r="2673" spans="1:23" s="39" customFormat="1" x14ac:dyDescent="0.35">
      <c r="A2673" s="43" t="s">
        <v>811</v>
      </c>
      <c r="B2673" s="54">
        <v>51153</v>
      </c>
      <c r="C2673" s="54" t="s">
        <v>12</v>
      </c>
      <c r="D2673" s="53">
        <v>1.553764414</v>
      </c>
      <c r="E2673" s="53">
        <f>SUMIFS('Ratios_MARAMA-VA'!T:T, 'Ratios_MARAMA-VA'!AA:AA, V2673)</f>
        <v>1.5537644139978199</v>
      </c>
      <c r="F2673" s="53">
        <f>SUMIFS('Ratios_MARAMA-VA'!J:J, 'Ratios_MARAMA-VA'!AA:AA, V2673)</f>
        <v>4.23138456971087E-3</v>
      </c>
      <c r="G2673" s="53"/>
      <c r="H2673" s="53">
        <f t="shared" si="36"/>
        <v>2.7233115468409787E-3</v>
      </c>
      <c r="I2673" s="53">
        <v>1.8101355423100001</v>
      </c>
      <c r="J2673" s="53">
        <v>4.9295630237200802E-3</v>
      </c>
      <c r="K2673" s="53">
        <v>1.928221637774</v>
      </c>
      <c r="L2673" s="53">
        <v>5.2511482510185573E-3</v>
      </c>
      <c r="M2673" s="43" t="s">
        <v>372</v>
      </c>
      <c r="N2673" s="43" t="s">
        <v>306</v>
      </c>
      <c r="O2673" s="43" t="s">
        <v>11</v>
      </c>
      <c r="P2673" s="43" t="s">
        <v>114</v>
      </c>
      <c r="Q2673" s="43" t="s">
        <v>106</v>
      </c>
      <c r="R2673" s="43" t="s">
        <v>373</v>
      </c>
      <c r="S2673" s="43" t="s">
        <v>933</v>
      </c>
      <c r="V2673" s="42" t="s">
        <v>3644</v>
      </c>
      <c r="W2673"/>
    </row>
    <row r="2674" spans="1:23" s="39" customFormat="1" x14ac:dyDescent="0.35">
      <c r="A2674" s="43" t="s">
        <v>9</v>
      </c>
      <c r="B2674" s="54">
        <v>11001</v>
      </c>
      <c r="C2674" s="54" t="s">
        <v>10</v>
      </c>
      <c r="D2674" s="53">
        <v>44.674406472999998</v>
      </c>
      <c r="E2674" s="53">
        <f>SUMIFS('Ratios_MARAMA-VA'!T:T, 'Ratios_MARAMA-VA'!AA:AA, V2674)</f>
        <v>44.674406472937221</v>
      </c>
      <c r="F2674" s="53">
        <f>SUMIFS('Ratios_MARAMA-VA'!J:J, 'Ratios_MARAMA-VA'!AA:AA, V2674)</f>
        <v>0.1216623269960169</v>
      </c>
      <c r="G2674" s="53"/>
      <c r="H2674" s="53">
        <f t="shared" si="36"/>
        <v>2.7233115468409696E-3</v>
      </c>
      <c r="I2674" s="53">
        <v>52.045683541045001</v>
      </c>
      <c r="J2674" s="53">
        <v>0.14173661095055898</v>
      </c>
      <c r="K2674" s="53">
        <v>55.440938432993001</v>
      </c>
      <c r="L2674" s="53">
        <v>0.15098294780226926</v>
      </c>
      <c r="M2674" s="43" t="s">
        <v>370</v>
      </c>
      <c r="N2674" s="43" t="s">
        <v>306</v>
      </c>
      <c r="O2674" s="43" t="s">
        <v>11</v>
      </c>
      <c r="P2674" s="43" t="s">
        <v>114</v>
      </c>
      <c r="Q2674" s="43" t="s">
        <v>106</v>
      </c>
      <c r="R2674" s="43" t="s">
        <v>371</v>
      </c>
      <c r="S2674" s="43" t="s">
        <v>933</v>
      </c>
      <c r="V2674" s="42" t="s">
        <v>3645</v>
      </c>
      <c r="W2674"/>
    </row>
    <row r="2675" spans="1:23" s="39" customFormat="1" x14ac:dyDescent="0.35">
      <c r="A2675" s="43" t="s">
        <v>497</v>
      </c>
      <c r="B2675" s="54">
        <v>24021</v>
      </c>
      <c r="C2675" s="54" t="s">
        <v>10</v>
      </c>
      <c r="D2675" s="53">
        <v>66.263391209999995</v>
      </c>
      <c r="E2675" s="53">
        <f>SUMIFS('Ratios_MARAMA-VA'!T:T, 'Ratios_MARAMA-VA'!AA:AA, V2675)</f>
        <v>66.263391209906899</v>
      </c>
      <c r="F2675" s="53">
        <f>SUMIFS('Ratios_MARAMA-VA'!J:J, 'Ratios_MARAMA-VA'!AA:AA, V2675)</f>
        <v>0.18045585841478001</v>
      </c>
      <c r="G2675" s="53"/>
      <c r="H2675" s="53">
        <f t="shared" si="36"/>
        <v>2.7233115468409718E-3</v>
      </c>
      <c r="I2675" s="53">
        <v>77.196850759650005</v>
      </c>
      <c r="J2675" s="53">
        <v>0.2102310750535141</v>
      </c>
      <c r="K2675" s="53">
        <v>82.232868491610006</v>
      </c>
      <c r="L2675" s="53">
        <v>0.22394572029305665</v>
      </c>
      <c r="M2675" s="43" t="s">
        <v>370</v>
      </c>
      <c r="N2675" s="43" t="s">
        <v>306</v>
      </c>
      <c r="O2675" s="43" t="s">
        <v>11</v>
      </c>
      <c r="P2675" s="43" t="s">
        <v>114</v>
      </c>
      <c r="Q2675" s="43" t="s">
        <v>106</v>
      </c>
      <c r="R2675" s="43" t="s">
        <v>371</v>
      </c>
      <c r="S2675" s="43" t="s">
        <v>933</v>
      </c>
      <c r="V2675" s="42" t="s">
        <v>3646</v>
      </c>
      <c r="W2675"/>
    </row>
    <row r="2676" spans="1:23" s="39" customFormat="1" x14ac:dyDescent="0.35">
      <c r="A2676" s="43" t="s">
        <v>497</v>
      </c>
      <c r="B2676" s="54">
        <v>24031</v>
      </c>
      <c r="C2676" s="54" t="s">
        <v>10</v>
      </c>
      <c r="D2676" s="53">
        <v>102.70822200000001</v>
      </c>
      <c r="E2676" s="53">
        <f>SUMIFS('Ratios_MARAMA-VA'!T:T, 'Ratios_MARAMA-VA'!AA:AA, V2676)</f>
        <v>102.708221999855</v>
      </c>
      <c r="F2676" s="53">
        <f>SUMIFS('Ratios_MARAMA-VA'!J:J, 'Ratios_MARAMA-VA'!AA:AA, V2676)</f>
        <v>0.27970648692771299</v>
      </c>
      <c r="G2676" s="53"/>
      <c r="H2676" s="53">
        <f t="shared" si="36"/>
        <v>2.7233115468409909E-3</v>
      </c>
      <c r="I2676" s="53">
        <v>119.65507863000001</v>
      </c>
      <c r="J2676" s="53">
        <v>0.32585805727124573</v>
      </c>
      <c r="K2676" s="53">
        <v>127.46090350199999</v>
      </c>
      <c r="L2676" s="53">
        <v>0.34711575027778185</v>
      </c>
      <c r="M2676" s="43" t="s">
        <v>370</v>
      </c>
      <c r="N2676" s="43" t="s">
        <v>306</v>
      </c>
      <c r="O2676" s="43" t="s">
        <v>11</v>
      </c>
      <c r="P2676" s="43" t="s">
        <v>114</v>
      </c>
      <c r="Q2676" s="43" t="s">
        <v>106</v>
      </c>
      <c r="R2676" s="43" t="s">
        <v>371</v>
      </c>
      <c r="S2676" s="43" t="s">
        <v>933</v>
      </c>
      <c r="V2676" s="42" t="s">
        <v>3647</v>
      </c>
      <c r="W2676"/>
    </row>
    <row r="2677" spans="1:23" s="39" customFormat="1" x14ac:dyDescent="0.35">
      <c r="A2677" s="43" t="s">
        <v>497</v>
      </c>
      <c r="B2677" s="54">
        <v>24033</v>
      </c>
      <c r="C2677" s="54" t="s">
        <v>10</v>
      </c>
      <c r="D2677" s="53">
        <v>99.395086809999995</v>
      </c>
      <c r="E2677" s="53">
        <f>SUMIFS('Ratios_MARAMA-VA'!T:T, 'Ratios_MARAMA-VA'!AA:AA, V2677)</f>
        <v>99.395086809860899</v>
      </c>
      <c r="F2677" s="53">
        <f>SUMIFS('Ratios_MARAMA-VA'!J:J, 'Ratios_MARAMA-VA'!AA:AA, V2677)</f>
        <v>0.27068378760855299</v>
      </c>
      <c r="G2677" s="53"/>
      <c r="H2677" s="53">
        <f t="shared" si="36"/>
        <v>2.7233115468409523E-3</v>
      </c>
      <c r="I2677" s="53">
        <v>115.79527613365001</v>
      </c>
      <c r="J2677" s="53">
        <v>0.3153466125644056</v>
      </c>
      <c r="K2677" s="53">
        <v>123.34930273121</v>
      </c>
      <c r="L2677" s="53">
        <v>0.33591858042268441</v>
      </c>
      <c r="M2677" s="43" t="s">
        <v>370</v>
      </c>
      <c r="N2677" s="43" t="s">
        <v>306</v>
      </c>
      <c r="O2677" s="43" t="s">
        <v>11</v>
      </c>
      <c r="P2677" s="43" t="s">
        <v>114</v>
      </c>
      <c r="Q2677" s="43" t="s">
        <v>106</v>
      </c>
      <c r="R2677" s="43" t="s">
        <v>371</v>
      </c>
      <c r="S2677" s="43" t="s">
        <v>933</v>
      </c>
      <c r="V2677" s="42" t="s">
        <v>3648</v>
      </c>
      <c r="W2677"/>
    </row>
    <row r="2678" spans="1:23" s="39" customFormat="1" x14ac:dyDescent="0.35">
      <c r="A2678" s="43" t="s">
        <v>811</v>
      </c>
      <c r="B2678" s="54">
        <v>51510</v>
      </c>
      <c r="C2678" s="54" t="s">
        <v>10</v>
      </c>
      <c r="D2678" s="53">
        <v>22.34306943</v>
      </c>
      <c r="E2678" s="53">
        <f>SUMIFS('Ratios_MARAMA-VA'!T:T, 'Ratios_MARAMA-VA'!AA:AA, V2678)</f>
        <v>22.343069429968601</v>
      </c>
      <c r="F2678" s="53">
        <f>SUMIFS('Ratios_MARAMA-VA'!J:J, 'Ratios_MARAMA-VA'!AA:AA, V2678)</f>
        <v>6.0847138970502999E-2</v>
      </c>
      <c r="G2678" s="53"/>
      <c r="H2678" s="53">
        <f t="shared" si="36"/>
        <v>2.7233115468409709E-3</v>
      </c>
      <c r="I2678" s="53">
        <v>26.029675885949999</v>
      </c>
      <c r="J2678" s="53">
        <v>7.0886916900735605E-2</v>
      </c>
      <c r="K2678" s="53">
        <v>27.727749162630001</v>
      </c>
      <c r="L2678" s="53">
        <v>7.5511299462500348E-2</v>
      </c>
      <c r="M2678" s="43" t="s">
        <v>370</v>
      </c>
      <c r="N2678" s="43" t="s">
        <v>306</v>
      </c>
      <c r="O2678" s="43" t="s">
        <v>11</v>
      </c>
      <c r="P2678" s="43" t="s">
        <v>114</v>
      </c>
      <c r="Q2678" s="43" t="s">
        <v>106</v>
      </c>
      <c r="R2678" s="43" t="s">
        <v>371</v>
      </c>
      <c r="S2678" s="43" t="s">
        <v>933</v>
      </c>
      <c r="V2678" s="42" t="s">
        <v>3649</v>
      </c>
      <c r="W2678"/>
    </row>
    <row r="2679" spans="1:23" s="39" customFormat="1" x14ac:dyDescent="0.35">
      <c r="A2679" s="43" t="s">
        <v>811</v>
      </c>
      <c r="B2679" s="54">
        <v>51013</v>
      </c>
      <c r="C2679" s="54" t="s">
        <v>10</v>
      </c>
      <c r="D2679" s="53">
        <v>5.1234683739999998</v>
      </c>
      <c r="E2679" s="53">
        <f>SUMIFS('Ratios_MARAMA-VA'!T:T, 'Ratios_MARAMA-VA'!AA:AA, V2679)</f>
        <v>5.1234683739928002</v>
      </c>
      <c r="F2679" s="53">
        <f>SUMIFS('Ratios_MARAMA-VA'!J:J, 'Ratios_MARAMA-VA'!AA:AA, V2679)</f>
        <v>1.39528005827691E-2</v>
      </c>
      <c r="G2679" s="53"/>
      <c r="H2679" s="53">
        <f t="shared" si="36"/>
        <v>2.7233115468409657E-3</v>
      </c>
      <c r="I2679" s="53">
        <v>5.9688406557100002</v>
      </c>
      <c r="J2679" s="53">
        <v>1.6255012678948844E-2</v>
      </c>
      <c r="K2679" s="53">
        <v>6.3582242521339998</v>
      </c>
      <c r="L2679" s="53">
        <v>1.7315425523240786E-2</v>
      </c>
      <c r="M2679" s="43" t="s">
        <v>370</v>
      </c>
      <c r="N2679" s="43" t="s">
        <v>306</v>
      </c>
      <c r="O2679" s="43" t="s">
        <v>11</v>
      </c>
      <c r="P2679" s="43" t="s">
        <v>114</v>
      </c>
      <c r="Q2679" s="43" t="s">
        <v>106</v>
      </c>
      <c r="R2679" s="43" t="s">
        <v>371</v>
      </c>
      <c r="S2679" s="43" t="s">
        <v>933</v>
      </c>
      <c r="V2679" s="42" t="s">
        <v>3650</v>
      </c>
      <c r="W2679"/>
    </row>
    <row r="2680" spans="1:23" s="39" customFormat="1" x14ac:dyDescent="0.35">
      <c r="A2680" s="43" t="s">
        <v>811</v>
      </c>
      <c r="B2680" s="54">
        <v>51059</v>
      </c>
      <c r="C2680" s="54" t="s">
        <v>10</v>
      </c>
      <c r="D2680" s="53">
        <v>65.663800050000006</v>
      </c>
      <c r="E2680" s="53">
        <f>SUMIFS('Ratios_MARAMA-VA'!T:T, 'Ratios_MARAMA-VA'!AA:AA, V2680)</f>
        <v>65.663800049907593</v>
      </c>
      <c r="F2680" s="53">
        <f>SUMIFS('Ratios_MARAMA-VA'!J:J, 'Ratios_MARAMA-VA'!AA:AA, V2680)</f>
        <v>0.17882298488536899</v>
      </c>
      <c r="G2680" s="53"/>
      <c r="H2680" s="53">
        <f t="shared" si="36"/>
        <v>2.7233115468409544E-3</v>
      </c>
      <c r="I2680" s="53">
        <v>76.498327058249998</v>
      </c>
      <c r="J2680" s="53">
        <v>0.20832877739174804</v>
      </c>
      <c r="K2680" s="53">
        <v>81.488775862050005</v>
      </c>
      <c r="L2680" s="53">
        <v>0.22191932424305522</v>
      </c>
      <c r="M2680" s="43" t="s">
        <v>370</v>
      </c>
      <c r="N2680" s="43" t="s">
        <v>306</v>
      </c>
      <c r="O2680" s="43" t="s">
        <v>11</v>
      </c>
      <c r="P2680" s="43" t="s">
        <v>114</v>
      </c>
      <c r="Q2680" s="43" t="s">
        <v>106</v>
      </c>
      <c r="R2680" s="43" t="s">
        <v>371</v>
      </c>
      <c r="S2680" s="43" t="s">
        <v>933</v>
      </c>
      <c r="V2680" s="42" t="s">
        <v>3651</v>
      </c>
      <c r="W2680"/>
    </row>
    <row r="2681" spans="1:23" s="39" customFormat="1" x14ac:dyDescent="0.35">
      <c r="A2681" s="43" t="s">
        <v>811</v>
      </c>
      <c r="B2681" s="54">
        <v>51683</v>
      </c>
      <c r="C2681" s="54" t="s">
        <v>10</v>
      </c>
      <c r="D2681" s="53">
        <v>10.612464170000001</v>
      </c>
      <c r="E2681" s="53">
        <f>SUMIFS('Ratios_MARAMA-VA'!T:T, 'Ratios_MARAMA-VA'!AA:AA, V2681)</f>
        <v>10.612464169985101</v>
      </c>
      <c r="F2681" s="53">
        <f>SUMIFS('Ratios_MARAMA-VA'!J:J, 'Ratios_MARAMA-VA'!AA:AA, V2681)</f>
        <v>2.8901046214556501E-2</v>
      </c>
      <c r="G2681" s="53"/>
      <c r="H2681" s="53">
        <f t="shared" si="36"/>
        <v>2.7233115468409705E-3</v>
      </c>
      <c r="I2681" s="53">
        <v>12.363520758050001</v>
      </c>
      <c r="J2681" s="53">
        <v>3.3669718840005594E-2</v>
      </c>
      <c r="K2681" s="53">
        <v>13.170068034970001</v>
      </c>
      <c r="L2681" s="53">
        <v>3.5866198352314971E-2</v>
      </c>
      <c r="M2681" s="43" t="s">
        <v>370</v>
      </c>
      <c r="N2681" s="43" t="s">
        <v>306</v>
      </c>
      <c r="O2681" s="43" t="s">
        <v>11</v>
      </c>
      <c r="P2681" s="43" t="s">
        <v>114</v>
      </c>
      <c r="Q2681" s="43" t="s">
        <v>106</v>
      </c>
      <c r="R2681" s="43" t="s">
        <v>371</v>
      </c>
      <c r="S2681" s="43" t="s">
        <v>933</v>
      </c>
      <c r="V2681" s="42" t="s">
        <v>3652</v>
      </c>
      <c r="W2681"/>
    </row>
    <row r="2682" spans="1:23" s="39" customFormat="1" x14ac:dyDescent="0.35">
      <c r="A2682" s="43" t="s">
        <v>811</v>
      </c>
      <c r="B2682" s="54">
        <v>51685</v>
      </c>
      <c r="C2682" s="54" t="s">
        <v>10</v>
      </c>
      <c r="D2682" s="53">
        <v>3.1389414819999999</v>
      </c>
      <c r="E2682" s="53">
        <f>SUMIFS('Ratios_MARAMA-VA'!T:T, 'Ratios_MARAMA-VA'!AA:AA, V2682)</f>
        <v>3.1389414819956198</v>
      </c>
      <c r="F2682" s="53">
        <f>SUMIFS('Ratios_MARAMA-VA'!J:J, 'Ratios_MARAMA-VA'!AA:AA, V2682)</f>
        <v>8.5483155827766992E-3</v>
      </c>
      <c r="G2682" s="53"/>
      <c r="H2682" s="53">
        <f t="shared" si="36"/>
        <v>2.7233115468409449E-3</v>
      </c>
      <c r="I2682" s="53">
        <v>3.6568668265299999</v>
      </c>
      <c r="J2682" s="53">
        <v>9.9587876539487512E-3</v>
      </c>
      <c r="K2682" s="53">
        <v>3.8954263791620001</v>
      </c>
      <c r="L2682" s="53">
        <v>1.0608459638240687E-2</v>
      </c>
      <c r="M2682" s="43" t="s">
        <v>370</v>
      </c>
      <c r="N2682" s="43" t="s">
        <v>306</v>
      </c>
      <c r="O2682" s="43" t="s">
        <v>11</v>
      </c>
      <c r="P2682" s="43" t="s">
        <v>114</v>
      </c>
      <c r="Q2682" s="43" t="s">
        <v>106</v>
      </c>
      <c r="R2682" s="43" t="s">
        <v>371</v>
      </c>
      <c r="S2682" s="43" t="s">
        <v>933</v>
      </c>
      <c r="V2682" s="42" t="s">
        <v>3653</v>
      </c>
      <c r="W2682"/>
    </row>
    <row r="2683" spans="1:23" s="39" customFormat="1" x14ac:dyDescent="0.35">
      <c r="A2683" s="43" t="s">
        <v>811</v>
      </c>
      <c r="B2683" s="54">
        <v>51153</v>
      </c>
      <c r="C2683" s="54" t="s">
        <v>10</v>
      </c>
      <c r="D2683" s="53">
        <v>29.891427289999999</v>
      </c>
      <c r="E2683" s="53">
        <f>SUMIFS('Ratios_MARAMA-VA'!T:T, 'Ratios_MARAMA-VA'!AA:AA, V2683)</f>
        <v>29.8914272899579</v>
      </c>
      <c r="F2683" s="53">
        <f>SUMIFS('Ratios_MARAMA-VA'!J:J, 'Ratios_MARAMA-VA'!AA:AA, V2683)</f>
        <v>8.1403669090299696E-2</v>
      </c>
      <c r="G2683" s="53"/>
      <c r="H2683" s="53">
        <f t="shared" si="36"/>
        <v>2.7233115468409722E-3</v>
      </c>
      <c r="I2683" s="53">
        <v>34.823512792850003</v>
      </c>
      <c r="J2683" s="53">
        <v>9.483527449033273E-2</v>
      </c>
      <c r="K2683" s="53">
        <v>37.095261266889999</v>
      </c>
      <c r="L2683" s="53">
        <v>0.1010219533412042</v>
      </c>
      <c r="M2683" s="43" t="s">
        <v>370</v>
      </c>
      <c r="N2683" s="43" t="s">
        <v>306</v>
      </c>
      <c r="O2683" s="43" t="s">
        <v>11</v>
      </c>
      <c r="P2683" s="43" t="s">
        <v>114</v>
      </c>
      <c r="Q2683" s="43" t="s">
        <v>106</v>
      </c>
      <c r="R2683" s="43" t="s">
        <v>371</v>
      </c>
      <c r="S2683" s="43" t="s">
        <v>933</v>
      </c>
      <c r="V2683" s="42" t="s">
        <v>3654</v>
      </c>
      <c r="W2683"/>
    </row>
    <row r="2684" spans="1:23" s="39" customFormat="1" x14ac:dyDescent="0.35">
      <c r="A2684" s="43" t="s">
        <v>9</v>
      </c>
      <c r="B2684" s="54">
        <v>11001</v>
      </c>
      <c r="C2684" s="54" t="s">
        <v>12</v>
      </c>
      <c r="D2684" s="53">
        <v>1.800028548</v>
      </c>
      <c r="E2684" s="53">
        <f>SUMIFS('Ratios_MARAMA-VA'!T:T, 'Ratios_MARAMA-VA'!AA:AA, V2684)</f>
        <v>1.8000285479974791</v>
      </c>
      <c r="F2684" s="53">
        <f>SUMIFS('Ratios_MARAMA-VA'!J:J, 'Ratios_MARAMA-VA'!AA:AA, V2684)</f>
        <v>4.9020385294048898E-3</v>
      </c>
      <c r="G2684" s="53"/>
      <c r="H2684" s="53">
        <f t="shared" si="36"/>
        <v>2.7233115468409531E-3</v>
      </c>
      <c r="I2684" s="53">
        <v>2.0970332584200002</v>
      </c>
      <c r="J2684" s="53">
        <v>5.7108748867647444E-3</v>
      </c>
      <c r="K2684" s="53">
        <v>2.2338354280680002</v>
      </c>
      <c r="L2684" s="53">
        <v>6.0834298150000401E-3</v>
      </c>
      <c r="M2684" s="43" t="s">
        <v>370</v>
      </c>
      <c r="N2684" s="43" t="s">
        <v>306</v>
      </c>
      <c r="O2684" s="43" t="s">
        <v>11</v>
      </c>
      <c r="P2684" s="43" t="s">
        <v>114</v>
      </c>
      <c r="Q2684" s="43" t="s">
        <v>106</v>
      </c>
      <c r="R2684" s="43" t="s">
        <v>371</v>
      </c>
      <c r="S2684" s="43" t="s">
        <v>933</v>
      </c>
      <c r="V2684" s="42" t="s">
        <v>3655</v>
      </c>
      <c r="W2684"/>
    </row>
    <row r="2685" spans="1:23" s="39" customFormat="1" x14ac:dyDescent="0.35">
      <c r="A2685" s="43" t="s">
        <v>497</v>
      </c>
      <c r="B2685" s="54">
        <v>24021</v>
      </c>
      <c r="C2685" s="54" t="s">
        <v>12</v>
      </c>
      <c r="D2685" s="53">
        <v>2.6698954779999999</v>
      </c>
      <c r="E2685" s="53">
        <f>SUMIFS('Ratios_MARAMA-VA'!T:T, 'Ratios_MARAMA-VA'!AA:AA, V2685)</f>
        <v>2.6698954779962598</v>
      </c>
      <c r="F2685" s="53">
        <f>SUMIFS('Ratios_MARAMA-VA'!J:J, 'Ratios_MARAMA-VA'!AA:AA, V2685)</f>
        <v>7.27095718408569E-3</v>
      </c>
      <c r="G2685" s="53"/>
      <c r="H2685" s="53">
        <f t="shared" si="36"/>
        <v>2.7233115468409644E-3</v>
      </c>
      <c r="I2685" s="53">
        <v>3.1104282318699998</v>
      </c>
      <c r="J2685" s="53">
        <v>8.4706651194716952E-3</v>
      </c>
      <c r="K2685" s="53">
        <v>3.3133402881979999</v>
      </c>
      <c r="L2685" s="53">
        <v>9.0232578654629823E-3</v>
      </c>
      <c r="M2685" s="43" t="s">
        <v>370</v>
      </c>
      <c r="N2685" s="43" t="s">
        <v>306</v>
      </c>
      <c r="O2685" s="43" t="s">
        <v>11</v>
      </c>
      <c r="P2685" s="43" t="s">
        <v>114</v>
      </c>
      <c r="Q2685" s="43" t="s">
        <v>106</v>
      </c>
      <c r="R2685" s="43" t="s">
        <v>371</v>
      </c>
      <c r="S2685" s="43" t="s">
        <v>933</v>
      </c>
      <c r="V2685" s="42" t="s">
        <v>3656</v>
      </c>
      <c r="W2685"/>
    </row>
    <row r="2686" spans="1:23" s="39" customFormat="1" x14ac:dyDescent="0.35">
      <c r="A2686" s="43" t="s">
        <v>497</v>
      </c>
      <c r="B2686" s="54">
        <v>24031</v>
      </c>
      <c r="C2686" s="54" t="s">
        <v>12</v>
      </c>
      <c r="D2686" s="53">
        <v>4.1383366090000004</v>
      </c>
      <c r="E2686" s="53">
        <f>SUMIFS('Ratios_MARAMA-VA'!T:T, 'Ratios_MARAMA-VA'!AA:AA, V2686)</f>
        <v>4.13833660899419</v>
      </c>
      <c r="F2686" s="53">
        <f>SUMIFS('Ratios_MARAMA-VA'!J:J, 'Ratios_MARAMA-VA'!AA:AA, V2686)</f>
        <v>1.12699798719885E-2</v>
      </c>
      <c r="G2686" s="53"/>
      <c r="H2686" s="53">
        <f t="shared" si="36"/>
        <v>2.7233115468409501E-3</v>
      </c>
      <c r="I2686" s="53">
        <v>4.8211621494849997</v>
      </c>
      <c r="J2686" s="53">
        <v>1.3129526550885035E-2</v>
      </c>
      <c r="K2686" s="53">
        <v>5.1356757317690001</v>
      </c>
      <c r="L2686" s="53">
        <v>1.3986045021157363E-2</v>
      </c>
      <c r="M2686" s="43" t="s">
        <v>370</v>
      </c>
      <c r="N2686" s="43" t="s">
        <v>306</v>
      </c>
      <c r="O2686" s="43" t="s">
        <v>11</v>
      </c>
      <c r="P2686" s="43" t="s">
        <v>114</v>
      </c>
      <c r="Q2686" s="43" t="s">
        <v>106</v>
      </c>
      <c r="R2686" s="43" t="s">
        <v>371</v>
      </c>
      <c r="S2686" s="43" t="s">
        <v>933</v>
      </c>
      <c r="V2686" s="42" t="s">
        <v>3657</v>
      </c>
      <c r="W2686"/>
    </row>
    <row r="2687" spans="1:23" s="39" customFormat="1" x14ac:dyDescent="0.35">
      <c r="A2687" s="43" t="s">
        <v>497</v>
      </c>
      <c r="B2687" s="54">
        <v>24033</v>
      </c>
      <c r="C2687" s="54" t="s">
        <v>12</v>
      </c>
      <c r="D2687" s="53">
        <v>4.0048432180000004</v>
      </c>
      <c r="E2687" s="53">
        <f>SUMIFS('Ratios_MARAMA-VA'!T:T, 'Ratios_MARAMA-VA'!AA:AA, V2687)</f>
        <v>4.0048432179943596</v>
      </c>
      <c r="F2687" s="53">
        <f>SUMIFS('Ratios_MARAMA-VA'!J:J, 'Ratios_MARAMA-VA'!AA:AA, V2687)</f>
        <v>1.09064357788518E-2</v>
      </c>
      <c r="G2687" s="53"/>
      <c r="H2687" s="53">
        <f t="shared" si="36"/>
        <v>2.7233115468409731E-3</v>
      </c>
      <c r="I2687" s="53">
        <v>4.6656423489699996</v>
      </c>
      <c r="J2687" s="53">
        <v>1.2705997682380241E-2</v>
      </c>
      <c r="K2687" s="53">
        <v>4.9700104335380004</v>
      </c>
      <c r="L2687" s="53">
        <v>1.3534886801574147E-2</v>
      </c>
      <c r="M2687" s="43" t="s">
        <v>370</v>
      </c>
      <c r="N2687" s="43" t="s">
        <v>306</v>
      </c>
      <c r="O2687" s="43" t="s">
        <v>11</v>
      </c>
      <c r="P2687" s="43" t="s">
        <v>114</v>
      </c>
      <c r="Q2687" s="43" t="s">
        <v>106</v>
      </c>
      <c r="R2687" s="43" t="s">
        <v>371</v>
      </c>
      <c r="S2687" s="43" t="s">
        <v>933</v>
      </c>
      <c r="V2687" s="42" t="s">
        <v>3658</v>
      </c>
      <c r="W2687"/>
    </row>
    <row r="2688" spans="1:23" s="39" customFormat="1" x14ac:dyDescent="0.35">
      <c r="A2688" s="43" t="s">
        <v>811</v>
      </c>
      <c r="B2688" s="54">
        <v>51510</v>
      </c>
      <c r="C2688" s="54" t="s">
        <v>12</v>
      </c>
      <c r="D2688" s="53">
        <v>0.90025063599999999</v>
      </c>
      <c r="E2688" s="53">
        <f>SUMIFS('Ratios_MARAMA-VA'!T:T, 'Ratios_MARAMA-VA'!AA:AA, V2688)</f>
        <v>0.900250635998736</v>
      </c>
      <c r="F2688" s="53">
        <f>SUMIFS('Ratios_MARAMA-VA'!J:J, 'Ratios_MARAMA-VA'!AA:AA, V2688)</f>
        <v>2.4516629520662699E-3</v>
      </c>
      <c r="G2688" s="53"/>
      <c r="H2688" s="53">
        <f t="shared" si="36"/>
        <v>2.7233115468409536E-3</v>
      </c>
      <c r="I2688" s="53">
        <v>1.0487919909400001</v>
      </c>
      <c r="J2688" s="53">
        <v>2.8561873391612148E-3</v>
      </c>
      <c r="K2688" s="53">
        <v>1.117211039276</v>
      </c>
      <c r="L2688" s="53">
        <v>3.0425137235185126E-3</v>
      </c>
      <c r="M2688" s="43" t="s">
        <v>370</v>
      </c>
      <c r="N2688" s="43" t="s">
        <v>306</v>
      </c>
      <c r="O2688" s="43" t="s">
        <v>11</v>
      </c>
      <c r="P2688" s="43" t="s">
        <v>114</v>
      </c>
      <c r="Q2688" s="43" t="s">
        <v>106</v>
      </c>
      <c r="R2688" s="43" t="s">
        <v>371</v>
      </c>
      <c r="S2688" s="43" t="s">
        <v>933</v>
      </c>
      <c r="V2688" s="42" t="s">
        <v>3659</v>
      </c>
      <c r="W2688"/>
    </row>
    <row r="2689" spans="1:23" s="39" customFormat="1" x14ac:dyDescent="0.35">
      <c r="A2689" s="43" t="s">
        <v>811</v>
      </c>
      <c r="B2689" s="54">
        <v>51013</v>
      </c>
      <c r="C2689" s="54" t="s">
        <v>12</v>
      </c>
      <c r="D2689" s="53">
        <v>0.20643563200000001</v>
      </c>
      <c r="E2689" s="53">
        <f>SUMIFS('Ratios_MARAMA-VA'!T:T, 'Ratios_MARAMA-VA'!AA:AA, V2689)</f>
        <v>0.20643563199970999</v>
      </c>
      <c r="F2689" s="53">
        <f>SUMIFS('Ratios_MARAMA-VA'!J:J, 'Ratios_MARAMA-VA'!AA:AA, V2689)</f>
        <v>5.6218854030422197E-4</v>
      </c>
      <c r="G2689" s="53"/>
      <c r="H2689" s="53">
        <f t="shared" si="36"/>
        <v>2.7233115468409627E-3</v>
      </c>
      <c r="I2689" s="53">
        <v>0.24049751127999999</v>
      </c>
      <c r="J2689" s="53">
        <v>6.5494964945533862E-4</v>
      </c>
      <c r="K2689" s="53">
        <v>0.25618661931199999</v>
      </c>
      <c r="L2689" s="53">
        <v>6.976759785185195E-4</v>
      </c>
      <c r="M2689" s="43" t="s">
        <v>370</v>
      </c>
      <c r="N2689" s="43" t="s">
        <v>306</v>
      </c>
      <c r="O2689" s="43" t="s">
        <v>11</v>
      </c>
      <c r="P2689" s="43" t="s">
        <v>114</v>
      </c>
      <c r="Q2689" s="43" t="s">
        <v>106</v>
      </c>
      <c r="R2689" s="43" t="s">
        <v>371</v>
      </c>
      <c r="S2689" s="43" t="s">
        <v>933</v>
      </c>
      <c r="V2689" s="42" t="s">
        <v>3660</v>
      </c>
      <c r="W2689"/>
    </row>
    <row r="2690" spans="1:23" s="39" customFormat="1" x14ac:dyDescent="0.35">
      <c r="A2690" s="43" t="s">
        <v>811</v>
      </c>
      <c r="B2690" s="54">
        <v>51059</v>
      </c>
      <c r="C2690" s="54" t="s">
        <v>12</v>
      </c>
      <c r="D2690" s="53">
        <v>2.6457366530000002</v>
      </c>
      <c r="E2690" s="53">
        <f>SUMIFS('Ratios_MARAMA-VA'!T:T, 'Ratios_MARAMA-VA'!AA:AA, V2690)</f>
        <v>2.64573665299628</v>
      </c>
      <c r="F2690" s="53">
        <f>SUMIFS('Ratios_MARAMA-VA'!J:J, 'Ratios_MARAMA-VA'!AA:AA, V2690)</f>
        <v>7.2051651770051704E-3</v>
      </c>
      <c r="G2690" s="53"/>
      <c r="H2690" s="53">
        <f t="shared" si="36"/>
        <v>2.7233115468409778E-3</v>
      </c>
      <c r="I2690" s="53">
        <v>3.0822832007450001</v>
      </c>
      <c r="J2690" s="53">
        <v>8.3940174312228267E-3</v>
      </c>
      <c r="K2690" s="53">
        <v>3.2833591863730001</v>
      </c>
      <c r="L2690" s="53">
        <v>8.9416099846759897E-3</v>
      </c>
      <c r="M2690" s="43" t="s">
        <v>370</v>
      </c>
      <c r="N2690" s="43" t="s">
        <v>306</v>
      </c>
      <c r="O2690" s="43" t="s">
        <v>11</v>
      </c>
      <c r="P2690" s="43" t="s">
        <v>114</v>
      </c>
      <c r="Q2690" s="43" t="s">
        <v>106</v>
      </c>
      <c r="R2690" s="43" t="s">
        <v>371</v>
      </c>
      <c r="S2690" s="43" t="s">
        <v>933</v>
      </c>
      <c r="V2690" s="42" t="s">
        <v>3661</v>
      </c>
      <c r="W2690"/>
    </row>
    <row r="2691" spans="1:23" s="39" customFormat="1" x14ac:dyDescent="0.35">
      <c r="A2691" s="43" t="s">
        <v>811</v>
      </c>
      <c r="B2691" s="54">
        <v>51683</v>
      </c>
      <c r="C2691" s="54" t="s">
        <v>12</v>
      </c>
      <c r="D2691" s="53">
        <v>0.42759915500000001</v>
      </c>
      <c r="E2691" s="53">
        <f>SUMIFS('Ratios_MARAMA-VA'!T:T, 'Ratios_MARAMA-VA'!AA:AA, V2691)</f>
        <v>0.42759915499939899</v>
      </c>
      <c r="F2691" s="53">
        <f>SUMIFS('Ratios_MARAMA-VA'!J:J, 'Ratios_MARAMA-VA'!AA:AA, V2691)</f>
        <v>1.1644857162293001E-3</v>
      </c>
      <c r="G2691" s="53"/>
      <c r="H2691" s="53">
        <f t="shared" si="36"/>
        <v>2.7233115468409588E-3</v>
      </c>
      <c r="I2691" s="53">
        <v>0.49815301557500002</v>
      </c>
      <c r="J2691" s="53">
        <v>1.3566258594090415E-3</v>
      </c>
      <c r="K2691" s="53">
        <v>0.53065055135500006</v>
      </c>
      <c r="L2691" s="53">
        <v>1.4451267738425928E-3</v>
      </c>
      <c r="M2691" s="43" t="s">
        <v>370</v>
      </c>
      <c r="N2691" s="43" t="s">
        <v>306</v>
      </c>
      <c r="O2691" s="43" t="s">
        <v>11</v>
      </c>
      <c r="P2691" s="43" t="s">
        <v>114</v>
      </c>
      <c r="Q2691" s="43" t="s">
        <v>106</v>
      </c>
      <c r="R2691" s="43" t="s">
        <v>371</v>
      </c>
      <c r="S2691" s="43" t="s">
        <v>933</v>
      </c>
      <c r="V2691" s="42" t="s">
        <v>3662</v>
      </c>
      <c r="W2691"/>
    </row>
    <row r="2692" spans="1:23" s="39" customFormat="1" x14ac:dyDescent="0.35">
      <c r="A2692" s="43" t="s">
        <v>811</v>
      </c>
      <c r="B2692" s="54">
        <v>51685</v>
      </c>
      <c r="C2692" s="54" t="s">
        <v>12</v>
      </c>
      <c r="D2692" s="53">
        <v>0.126474747</v>
      </c>
      <c r="E2692" s="53">
        <f>SUMIFS('Ratios_MARAMA-VA'!T:T, 'Ratios_MARAMA-VA'!AA:AA, V2692)</f>
        <v>0.126474746999822</v>
      </c>
      <c r="F2692" s="53">
        <f>SUMIFS('Ratios_MARAMA-VA'!J:J, 'Ratios_MARAMA-VA'!AA:AA, V2692)</f>
        <v>3.4443013888840599E-4</v>
      </c>
      <c r="G2692" s="53"/>
      <c r="H2692" s="53">
        <f t="shared" si="36"/>
        <v>2.7233115468409731E-3</v>
      </c>
      <c r="I2692" s="53">
        <v>0.14734308025500001</v>
      </c>
      <c r="J2692" s="53">
        <v>4.0126111180555768E-4</v>
      </c>
      <c r="K2692" s="53">
        <v>0.156955161027</v>
      </c>
      <c r="L2692" s="53">
        <v>4.2743780236111339E-4</v>
      </c>
      <c r="M2692" s="43" t="s">
        <v>370</v>
      </c>
      <c r="N2692" s="43" t="s">
        <v>306</v>
      </c>
      <c r="O2692" s="43" t="s">
        <v>11</v>
      </c>
      <c r="P2692" s="43" t="s">
        <v>114</v>
      </c>
      <c r="Q2692" s="43" t="s">
        <v>106</v>
      </c>
      <c r="R2692" s="43" t="s">
        <v>371</v>
      </c>
      <c r="S2692" s="43" t="s">
        <v>933</v>
      </c>
      <c r="V2692" s="42" t="s">
        <v>3663</v>
      </c>
      <c r="W2692"/>
    </row>
    <row r="2693" spans="1:23" s="39" customFormat="1" x14ac:dyDescent="0.35">
      <c r="A2693" s="43" t="s">
        <v>811</v>
      </c>
      <c r="B2693" s="54">
        <v>51153</v>
      </c>
      <c r="C2693" s="54" t="s">
        <v>12</v>
      </c>
      <c r="D2693" s="53">
        <v>1.2043903140000001</v>
      </c>
      <c r="E2693" s="53">
        <f>SUMIFS('Ratios_MARAMA-VA'!T:T, 'Ratios_MARAMA-VA'!AA:AA, V2693)</f>
        <v>1.2043903139983101</v>
      </c>
      <c r="F2693" s="53">
        <f>SUMIFS('Ratios_MARAMA-VA'!J:J, 'Ratios_MARAMA-VA'!AA:AA, V2693)</f>
        <v>3.2799300490150098E-3</v>
      </c>
      <c r="G2693" s="53"/>
      <c r="H2693" s="53">
        <f t="shared" si="36"/>
        <v>2.7233115468409622E-3</v>
      </c>
      <c r="I2693" s="53">
        <v>1.4031147158099999</v>
      </c>
      <c r="J2693" s="53">
        <v>3.821118507107848E-3</v>
      </c>
      <c r="K2693" s="53">
        <v>1.494648379674</v>
      </c>
      <c r="L2693" s="53">
        <v>4.070393190833339E-3</v>
      </c>
      <c r="M2693" s="43" t="s">
        <v>370</v>
      </c>
      <c r="N2693" s="43" t="s">
        <v>306</v>
      </c>
      <c r="O2693" s="43" t="s">
        <v>11</v>
      </c>
      <c r="P2693" s="43" t="s">
        <v>114</v>
      </c>
      <c r="Q2693" s="43" t="s">
        <v>106</v>
      </c>
      <c r="R2693" s="43" t="s">
        <v>371</v>
      </c>
      <c r="S2693" s="43" t="s">
        <v>933</v>
      </c>
      <c r="V2693" s="42" t="s">
        <v>3664</v>
      </c>
      <c r="W2693"/>
    </row>
    <row r="2694" spans="1:23" s="39" customFormat="1" x14ac:dyDescent="0.35">
      <c r="A2694" s="43" t="s">
        <v>9</v>
      </c>
      <c r="B2694" s="54">
        <v>11001</v>
      </c>
      <c r="C2694" s="54" t="s">
        <v>10</v>
      </c>
      <c r="D2694" s="53">
        <v>121.369622518</v>
      </c>
      <c r="E2694" s="53">
        <f>SUMIFS('Ratios_MARAMA-VA'!T:T, 'Ratios_MARAMA-VA'!AA:AA, V2694)</f>
        <v>121.36962251782977</v>
      </c>
      <c r="F2694" s="53">
        <f>SUMIFS('Ratios_MARAMA-VA'!J:J, 'Ratios_MARAMA-VA'!AA:AA, V2694)</f>
        <v>0.33052729443853479</v>
      </c>
      <c r="G2694" s="53"/>
      <c r="H2694" s="53">
        <f t="shared" ref="H2694:H2699" si="37">F2694/E2694</f>
        <v>2.7233115468409631E-3</v>
      </c>
      <c r="I2694" s="53">
        <v>112.752379319222</v>
      </c>
      <c r="J2694" s="53">
        <v>0.30705985653383006</v>
      </c>
      <c r="K2694" s="53">
        <v>115.543880637136</v>
      </c>
      <c r="L2694" s="53">
        <v>0.31466198430592707</v>
      </c>
      <c r="M2694" s="43" t="s">
        <v>305</v>
      </c>
      <c r="N2694" s="43" t="s">
        <v>306</v>
      </c>
      <c r="O2694" s="43" t="s">
        <v>281</v>
      </c>
      <c r="P2694" s="43" t="s">
        <v>114</v>
      </c>
      <c r="Q2694" s="43" t="s">
        <v>106</v>
      </c>
      <c r="R2694" s="43" t="s">
        <v>307</v>
      </c>
      <c r="S2694" s="43" t="s">
        <v>933</v>
      </c>
      <c r="V2694" s="42" t="s">
        <v>3665</v>
      </c>
      <c r="W2694"/>
    </row>
    <row r="2695" spans="1:23" s="39" customFormat="1" x14ac:dyDescent="0.35">
      <c r="A2695" s="43" t="s">
        <v>497</v>
      </c>
      <c r="B2695" s="54">
        <v>24021</v>
      </c>
      <c r="C2695" s="54" t="s">
        <v>10</v>
      </c>
      <c r="D2695" s="53">
        <v>31.41434207</v>
      </c>
      <c r="E2695" s="53">
        <f>SUMIFS('Ratios_MARAMA-VA'!T:T, 'Ratios_MARAMA-VA'!AA:AA, V2695)</f>
        <v>31.414342069956099</v>
      </c>
      <c r="F2695" s="53">
        <f>SUMIFS('Ratios_MARAMA-VA'!J:J, 'Ratios_MARAMA-VA'!AA:AA, V2695)</f>
        <v>8.5551040495522701E-2</v>
      </c>
      <c r="G2695" s="53"/>
      <c r="H2695" s="53">
        <f t="shared" si="37"/>
        <v>2.7233115468409444E-3</v>
      </c>
      <c r="I2695" s="53">
        <v>29.18392378303</v>
      </c>
      <c r="J2695" s="53">
        <v>7.9476916620451657E-2</v>
      </c>
      <c r="K2695" s="53">
        <v>29.90645365064</v>
      </c>
      <c r="L2695" s="53">
        <v>8.1444590551851423E-2</v>
      </c>
      <c r="M2695" s="43" t="s">
        <v>305</v>
      </c>
      <c r="N2695" s="43" t="s">
        <v>306</v>
      </c>
      <c r="O2695" s="43" t="s">
        <v>281</v>
      </c>
      <c r="P2695" s="43" t="s">
        <v>114</v>
      </c>
      <c r="Q2695" s="43" t="s">
        <v>106</v>
      </c>
      <c r="R2695" s="43" t="s">
        <v>307</v>
      </c>
      <c r="S2695" s="43" t="s">
        <v>933</v>
      </c>
      <c r="V2695" s="42" t="s">
        <v>3666</v>
      </c>
      <c r="W2695"/>
    </row>
    <row r="2696" spans="1:23" s="39" customFormat="1" x14ac:dyDescent="0.35">
      <c r="A2696" s="43" t="s">
        <v>811</v>
      </c>
      <c r="B2696" s="54">
        <v>51059</v>
      </c>
      <c r="C2696" s="54" t="s">
        <v>10</v>
      </c>
      <c r="D2696" s="53">
        <v>13.770470319999999</v>
      </c>
      <c r="E2696" s="53">
        <f>SUMIFS('Ratios_MARAMA-VA'!T:T, 'Ratios_MARAMA-VA'!AA:AA, V2696)</f>
        <v>13.7704703199806</v>
      </c>
      <c r="F2696" s="53">
        <f>SUMIFS('Ratios_MARAMA-VA'!J:J, 'Ratios_MARAMA-VA'!AA:AA, V2696)</f>
        <v>3.7501280827834098E-2</v>
      </c>
      <c r="G2696" s="53"/>
      <c r="H2696" s="53">
        <f t="shared" si="37"/>
        <v>2.7233115468409748E-3</v>
      </c>
      <c r="I2696" s="53">
        <v>12.792766927280001</v>
      </c>
      <c r="J2696" s="53">
        <v>3.4838689889106961E-2</v>
      </c>
      <c r="K2696" s="53">
        <v>13.109487744640001</v>
      </c>
      <c r="L2696" s="53">
        <v>3.5701219348148364E-2</v>
      </c>
      <c r="M2696" s="43" t="s">
        <v>305</v>
      </c>
      <c r="N2696" s="43" t="s">
        <v>306</v>
      </c>
      <c r="O2696" s="43" t="s">
        <v>281</v>
      </c>
      <c r="P2696" s="43" t="s">
        <v>114</v>
      </c>
      <c r="Q2696" s="43" t="s">
        <v>106</v>
      </c>
      <c r="R2696" s="43" t="s">
        <v>307</v>
      </c>
      <c r="S2696" s="43" t="s">
        <v>933</v>
      </c>
      <c r="V2696" s="42" t="s">
        <v>3667</v>
      </c>
      <c r="W2696"/>
    </row>
    <row r="2697" spans="1:23" s="39" customFormat="1" x14ac:dyDescent="0.35">
      <c r="A2697" s="43" t="s">
        <v>9</v>
      </c>
      <c r="B2697" s="54">
        <v>11001</v>
      </c>
      <c r="C2697" s="54" t="s">
        <v>12</v>
      </c>
      <c r="D2697" s="53">
        <v>8.4789475430000003</v>
      </c>
      <c r="E2697" s="53">
        <f>SUMIFS('Ratios_MARAMA-VA'!T:T, 'Ratios_MARAMA-VA'!AA:AA, V2697)</f>
        <v>8.4789475429881289</v>
      </c>
      <c r="F2697" s="53">
        <f>SUMIFS('Ratios_MARAMA-VA'!J:J, 'Ratios_MARAMA-VA'!AA:AA, V2697)</f>
        <v>2.3090815748878279E-2</v>
      </c>
      <c r="G2697" s="53"/>
      <c r="H2697" s="53">
        <f t="shared" si="37"/>
        <v>2.7233115468409505E-3</v>
      </c>
      <c r="I2697" s="53">
        <v>7.8769422674470002</v>
      </c>
      <c r="J2697" s="53">
        <v>2.1451367830737797E-2</v>
      </c>
      <c r="K2697" s="53">
        <v>8.0719580609359998</v>
      </c>
      <c r="L2697" s="53">
        <v>2.1982456592962735E-2</v>
      </c>
      <c r="M2697" s="43" t="s">
        <v>305</v>
      </c>
      <c r="N2697" s="43" t="s">
        <v>306</v>
      </c>
      <c r="O2697" s="43" t="s">
        <v>281</v>
      </c>
      <c r="P2697" s="43" t="s">
        <v>114</v>
      </c>
      <c r="Q2697" s="43" t="s">
        <v>106</v>
      </c>
      <c r="R2697" s="43" t="s">
        <v>307</v>
      </c>
      <c r="S2697" s="43" t="s">
        <v>933</v>
      </c>
      <c r="V2697" s="42" t="s">
        <v>3668</v>
      </c>
      <c r="W2697"/>
    </row>
    <row r="2698" spans="1:23" s="39" customFormat="1" x14ac:dyDescent="0.35">
      <c r="A2698" s="43" t="s">
        <v>497</v>
      </c>
      <c r="B2698" s="54">
        <v>24021</v>
      </c>
      <c r="C2698" s="54" t="s">
        <v>12</v>
      </c>
      <c r="D2698" s="53">
        <v>2.0399809709999999</v>
      </c>
      <c r="E2698" s="53">
        <f>SUMIFS('Ratios_MARAMA-VA'!T:T, 'Ratios_MARAMA-VA'!AA:AA, V2698)</f>
        <v>2.0399809709971399</v>
      </c>
      <c r="F2698" s="53">
        <f>SUMIFS('Ratios_MARAMA-VA'!J:J, 'Ratios_MARAMA-VA'!AA:AA, V2698)</f>
        <v>5.5555037336523496E-3</v>
      </c>
      <c r="G2698" s="53"/>
      <c r="H2698" s="53">
        <f t="shared" si="37"/>
        <v>2.7233115468409622E-3</v>
      </c>
      <c r="I2698" s="53">
        <v>1.895142322059</v>
      </c>
      <c r="J2698" s="53">
        <v>5.1610629685702684E-3</v>
      </c>
      <c r="K2698" s="53">
        <v>1.9420618843919999</v>
      </c>
      <c r="L2698" s="53">
        <v>5.2888395544444513E-3</v>
      </c>
      <c r="M2698" s="43" t="s">
        <v>305</v>
      </c>
      <c r="N2698" s="43" t="s">
        <v>306</v>
      </c>
      <c r="O2698" s="43" t="s">
        <v>281</v>
      </c>
      <c r="P2698" s="43" t="s">
        <v>114</v>
      </c>
      <c r="Q2698" s="43" t="s">
        <v>106</v>
      </c>
      <c r="R2698" s="43" t="s">
        <v>307</v>
      </c>
      <c r="S2698" s="43" t="s">
        <v>933</v>
      </c>
      <c r="V2698" s="42" t="s">
        <v>3669</v>
      </c>
      <c r="W2698"/>
    </row>
    <row r="2699" spans="1:23" s="39" customFormat="1" x14ac:dyDescent="0.35">
      <c r="A2699" s="43" t="s">
        <v>811</v>
      </c>
      <c r="B2699" s="54">
        <v>51059</v>
      </c>
      <c r="C2699" s="54" t="s">
        <v>12</v>
      </c>
      <c r="D2699" s="53">
        <v>0.89422523399999998</v>
      </c>
      <c r="E2699" s="53">
        <f>SUMIFS('Ratios_MARAMA-VA'!T:T, 'Ratios_MARAMA-VA'!AA:AA, V2699)</f>
        <v>0.89422523399875098</v>
      </c>
      <c r="F2699" s="53">
        <f>SUMIFS('Ratios_MARAMA-VA'!J:J, 'Ratios_MARAMA-VA'!AA:AA, V2699)</f>
        <v>2.43525390522535E-3</v>
      </c>
      <c r="G2699" s="53"/>
      <c r="H2699" s="53">
        <f t="shared" si="37"/>
        <v>2.723311546840951E-3</v>
      </c>
      <c r="I2699" s="53">
        <v>0.83073524238600005</v>
      </c>
      <c r="J2699" s="53">
        <v>2.2623508779575099E-3</v>
      </c>
      <c r="K2699" s="53">
        <v>0.85130242276799994</v>
      </c>
      <c r="L2699" s="53">
        <v>2.3183617177777709E-3</v>
      </c>
      <c r="M2699" s="43" t="s">
        <v>305</v>
      </c>
      <c r="N2699" s="43" t="s">
        <v>306</v>
      </c>
      <c r="O2699" s="43" t="s">
        <v>281</v>
      </c>
      <c r="P2699" s="43" t="s">
        <v>114</v>
      </c>
      <c r="Q2699" s="43" t="s">
        <v>106</v>
      </c>
      <c r="R2699" s="43" t="s">
        <v>307</v>
      </c>
      <c r="S2699" s="43" t="s">
        <v>933</v>
      </c>
      <c r="V2699" s="42" t="s">
        <v>3670</v>
      </c>
      <c r="W2699"/>
    </row>
    <row r="2700" spans="1:23" s="39" customFormat="1" x14ac:dyDescent="0.35">
      <c r="A2700" s="43" t="s">
        <v>497</v>
      </c>
      <c r="B2700" s="54">
        <v>24017</v>
      </c>
      <c r="C2700" s="54" t="s">
        <v>12</v>
      </c>
      <c r="D2700" s="53">
        <v>15.80091</v>
      </c>
      <c r="E2700" s="53">
        <f>SUMIFS('Ratios_MARAMA-VA'!T:T, 'Ratios_MARAMA-VA'!AA:AA, V2700)</f>
        <v>0</v>
      </c>
      <c r="F2700" s="53">
        <f>SUMIFS('Ratios_MARAMA-VA'!J:J, 'Ratios_MARAMA-VA'!AA:AA, V2700)</f>
        <v>0</v>
      </c>
      <c r="G2700" s="53" t="s">
        <v>963</v>
      </c>
      <c r="H2700" s="53" t="s">
        <v>963</v>
      </c>
      <c r="I2700" s="53">
        <v>15.80091</v>
      </c>
      <c r="J2700" s="53" t="s">
        <v>964</v>
      </c>
      <c r="K2700" s="53">
        <v>15.80091</v>
      </c>
      <c r="L2700" s="53" t="s">
        <v>964</v>
      </c>
      <c r="M2700" s="43" t="s">
        <v>692</v>
      </c>
      <c r="N2700" s="43" t="s">
        <v>689</v>
      </c>
      <c r="O2700" s="43" t="s">
        <v>342</v>
      </c>
      <c r="P2700" s="43" t="s">
        <v>690</v>
      </c>
      <c r="Q2700" s="43" t="s">
        <v>691</v>
      </c>
      <c r="R2700" s="43" t="s">
        <v>687</v>
      </c>
      <c r="S2700" s="43" t="s">
        <v>330</v>
      </c>
      <c r="V2700" s="42" t="s">
        <v>2287</v>
      </c>
      <c r="W2700"/>
    </row>
    <row r="2701" spans="1:23" s="39" customFormat="1" x14ac:dyDescent="0.35">
      <c r="A2701" s="43" t="s">
        <v>497</v>
      </c>
      <c r="B2701" s="54">
        <v>24021</v>
      </c>
      <c r="C2701" s="54" t="s">
        <v>12</v>
      </c>
      <c r="D2701" s="53">
        <v>2.1186029999999998</v>
      </c>
      <c r="E2701" s="53">
        <f>SUMIFS('Ratios_MARAMA-VA'!T:T, 'Ratios_MARAMA-VA'!AA:AA, V2701)</f>
        <v>0</v>
      </c>
      <c r="F2701" s="53">
        <f>SUMIFS('Ratios_MARAMA-VA'!J:J, 'Ratios_MARAMA-VA'!AA:AA, V2701)</f>
        <v>0</v>
      </c>
      <c r="G2701" s="53" t="s">
        <v>963</v>
      </c>
      <c r="H2701" s="53" t="s">
        <v>963</v>
      </c>
      <c r="I2701" s="53">
        <v>2.1186029999999998</v>
      </c>
      <c r="J2701" s="53" t="s">
        <v>964</v>
      </c>
      <c r="K2701" s="53">
        <v>2.1186029999999998</v>
      </c>
      <c r="L2701" s="53" t="s">
        <v>964</v>
      </c>
      <c r="M2701" s="43" t="s">
        <v>692</v>
      </c>
      <c r="N2701" s="43" t="s">
        <v>689</v>
      </c>
      <c r="O2701" s="43" t="s">
        <v>342</v>
      </c>
      <c r="P2701" s="43" t="s">
        <v>690</v>
      </c>
      <c r="Q2701" s="43" t="s">
        <v>691</v>
      </c>
      <c r="R2701" s="43" t="s">
        <v>687</v>
      </c>
      <c r="S2701" s="43" t="s">
        <v>330</v>
      </c>
      <c r="V2701" s="42" t="s">
        <v>2288</v>
      </c>
      <c r="W2701"/>
    </row>
    <row r="2702" spans="1:23" s="39" customFormat="1" x14ac:dyDescent="0.35">
      <c r="A2702" s="43" t="s">
        <v>497</v>
      </c>
      <c r="B2702" s="54">
        <v>24031</v>
      </c>
      <c r="C2702" s="54" t="s">
        <v>12</v>
      </c>
      <c r="D2702" s="53">
        <v>0.49487799999999998</v>
      </c>
      <c r="E2702" s="53">
        <f>SUMIFS('Ratios_MARAMA-VA'!T:T, 'Ratios_MARAMA-VA'!AA:AA, V2702)</f>
        <v>0</v>
      </c>
      <c r="F2702" s="53">
        <f>SUMIFS('Ratios_MARAMA-VA'!J:J, 'Ratios_MARAMA-VA'!AA:AA, V2702)</f>
        <v>0</v>
      </c>
      <c r="G2702" s="53" t="s">
        <v>963</v>
      </c>
      <c r="H2702" s="53" t="s">
        <v>963</v>
      </c>
      <c r="I2702" s="53">
        <v>0.49487799999999998</v>
      </c>
      <c r="J2702" s="53" t="s">
        <v>964</v>
      </c>
      <c r="K2702" s="53">
        <v>0.49487799999999998</v>
      </c>
      <c r="L2702" s="53" t="s">
        <v>964</v>
      </c>
      <c r="M2702" s="43" t="s">
        <v>692</v>
      </c>
      <c r="N2702" s="43" t="s">
        <v>689</v>
      </c>
      <c r="O2702" s="43" t="s">
        <v>342</v>
      </c>
      <c r="P2702" s="43" t="s">
        <v>690</v>
      </c>
      <c r="Q2702" s="43" t="s">
        <v>691</v>
      </c>
      <c r="R2702" s="43" t="s">
        <v>687</v>
      </c>
      <c r="S2702" s="43" t="s">
        <v>330</v>
      </c>
      <c r="V2702" s="42" t="s">
        <v>2289</v>
      </c>
      <c r="W2702"/>
    </row>
    <row r="2703" spans="1:23" s="39" customFormat="1" x14ac:dyDescent="0.35">
      <c r="A2703" s="43" t="s">
        <v>497</v>
      </c>
      <c r="B2703" s="54">
        <v>24033</v>
      </c>
      <c r="C2703" s="54" t="s">
        <v>10</v>
      </c>
      <c r="D2703" s="53">
        <v>1.823E-3</v>
      </c>
      <c r="E2703" s="53">
        <f>SUMIFS('Ratios_MARAMA-VA'!T:T, 'Ratios_MARAMA-VA'!AA:AA, V2703)</f>
        <v>0</v>
      </c>
      <c r="F2703" s="53">
        <f>SUMIFS('Ratios_MARAMA-VA'!J:J, 'Ratios_MARAMA-VA'!AA:AA, V2703)</f>
        <v>0</v>
      </c>
      <c r="G2703" s="53" t="s">
        <v>963</v>
      </c>
      <c r="H2703" s="53" t="s">
        <v>963</v>
      </c>
      <c r="I2703" s="53">
        <v>1.823E-3</v>
      </c>
      <c r="J2703" s="53" t="s">
        <v>964</v>
      </c>
      <c r="K2703" s="53">
        <v>1.823E-3</v>
      </c>
      <c r="L2703" s="53" t="s">
        <v>964</v>
      </c>
      <c r="M2703" s="43" t="s">
        <v>692</v>
      </c>
      <c r="N2703" s="43" t="s">
        <v>689</v>
      </c>
      <c r="O2703" s="43" t="s">
        <v>342</v>
      </c>
      <c r="P2703" s="43" t="s">
        <v>690</v>
      </c>
      <c r="Q2703" s="43" t="s">
        <v>691</v>
      </c>
      <c r="R2703" s="43" t="s">
        <v>687</v>
      </c>
      <c r="S2703" s="43" t="s">
        <v>330</v>
      </c>
      <c r="V2703" s="42" t="s">
        <v>2284</v>
      </c>
      <c r="W2703"/>
    </row>
    <row r="2704" spans="1:23" s="39" customFormat="1" x14ac:dyDescent="0.35">
      <c r="A2704" s="43" t="s">
        <v>497</v>
      </c>
      <c r="B2704" s="54">
        <v>24033</v>
      </c>
      <c r="C2704" s="54" t="s">
        <v>12</v>
      </c>
      <c r="D2704" s="53">
        <v>21.068881999999999</v>
      </c>
      <c r="E2704" s="53">
        <f>SUMIFS('Ratios_MARAMA-VA'!T:T, 'Ratios_MARAMA-VA'!AA:AA, V2704)</f>
        <v>0</v>
      </c>
      <c r="F2704" s="53">
        <f>SUMIFS('Ratios_MARAMA-VA'!J:J, 'Ratios_MARAMA-VA'!AA:AA, V2704)</f>
        <v>0</v>
      </c>
      <c r="G2704" s="53" t="s">
        <v>963</v>
      </c>
      <c r="H2704" s="53" t="s">
        <v>963</v>
      </c>
      <c r="I2704" s="53">
        <v>21.068881999999999</v>
      </c>
      <c r="J2704" s="53" t="s">
        <v>964</v>
      </c>
      <c r="K2704" s="53">
        <v>21.068881999999999</v>
      </c>
      <c r="L2704" s="53" t="s">
        <v>964</v>
      </c>
      <c r="M2704" s="43" t="s">
        <v>692</v>
      </c>
      <c r="N2704" s="43" t="s">
        <v>689</v>
      </c>
      <c r="O2704" s="43" t="s">
        <v>342</v>
      </c>
      <c r="P2704" s="43" t="s">
        <v>690</v>
      </c>
      <c r="Q2704" s="43" t="s">
        <v>691</v>
      </c>
      <c r="R2704" s="43" t="s">
        <v>687</v>
      </c>
      <c r="S2704" s="43" t="s">
        <v>330</v>
      </c>
      <c r="V2704" s="42" t="s">
        <v>2290</v>
      </c>
      <c r="W2704"/>
    </row>
    <row r="2705" spans="1:23" s="39" customFormat="1" x14ac:dyDescent="0.35">
      <c r="A2705" s="43" t="s">
        <v>811</v>
      </c>
      <c r="B2705" s="54">
        <v>51059</v>
      </c>
      <c r="C2705" s="54" t="s">
        <v>12</v>
      </c>
      <c r="D2705" s="53">
        <v>0.86587499999999995</v>
      </c>
      <c r="E2705" s="53">
        <f>SUMIFS('Ratios_MARAMA-VA'!T:T, 'Ratios_MARAMA-VA'!AA:AA, V2705)</f>
        <v>0</v>
      </c>
      <c r="F2705" s="53">
        <f>SUMIFS('Ratios_MARAMA-VA'!J:J, 'Ratios_MARAMA-VA'!AA:AA, V2705)</f>
        <v>0</v>
      </c>
      <c r="G2705" s="53" t="s">
        <v>963</v>
      </c>
      <c r="H2705" s="53" t="s">
        <v>963</v>
      </c>
      <c r="I2705" s="53">
        <v>0.86587499999999995</v>
      </c>
      <c r="J2705" s="53" t="s">
        <v>964</v>
      </c>
      <c r="K2705" s="53">
        <v>0.86587499999999995</v>
      </c>
      <c r="L2705" s="53" t="s">
        <v>964</v>
      </c>
      <c r="M2705" s="43" t="s">
        <v>692</v>
      </c>
      <c r="N2705" s="43" t="s">
        <v>689</v>
      </c>
      <c r="O2705" s="43" t="s">
        <v>342</v>
      </c>
      <c r="P2705" s="43" t="s">
        <v>690</v>
      </c>
      <c r="Q2705" s="43" t="s">
        <v>691</v>
      </c>
      <c r="R2705" s="43" t="s">
        <v>687</v>
      </c>
      <c r="S2705" s="43" t="s">
        <v>330</v>
      </c>
      <c r="V2705" s="42" t="s">
        <v>2291</v>
      </c>
      <c r="W2705"/>
    </row>
    <row r="2706" spans="1:23" s="39" customFormat="1" x14ac:dyDescent="0.35">
      <c r="A2706" s="43" t="s">
        <v>811</v>
      </c>
      <c r="B2706" s="54">
        <v>51107</v>
      </c>
      <c r="C2706" s="54" t="s">
        <v>12</v>
      </c>
      <c r="D2706" s="53">
        <v>15.477226999999999</v>
      </c>
      <c r="E2706" s="53">
        <f>SUMIFS('Ratios_MARAMA-VA'!T:T, 'Ratios_MARAMA-VA'!AA:AA, V2706)</f>
        <v>0</v>
      </c>
      <c r="F2706" s="53">
        <f>SUMIFS('Ratios_MARAMA-VA'!J:J, 'Ratios_MARAMA-VA'!AA:AA, V2706)</f>
        <v>0</v>
      </c>
      <c r="G2706" s="53" t="s">
        <v>963</v>
      </c>
      <c r="H2706" s="53" t="s">
        <v>963</v>
      </c>
      <c r="I2706" s="53">
        <v>15.477226999999999</v>
      </c>
      <c r="J2706" s="53" t="s">
        <v>964</v>
      </c>
      <c r="K2706" s="53">
        <v>15.477226999999999</v>
      </c>
      <c r="L2706" s="53" t="s">
        <v>964</v>
      </c>
      <c r="M2706" s="43" t="s">
        <v>692</v>
      </c>
      <c r="N2706" s="43" t="s">
        <v>689</v>
      </c>
      <c r="O2706" s="43" t="s">
        <v>342</v>
      </c>
      <c r="P2706" s="43" t="s">
        <v>690</v>
      </c>
      <c r="Q2706" s="43" t="s">
        <v>691</v>
      </c>
      <c r="R2706" s="43" t="s">
        <v>687</v>
      </c>
      <c r="S2706" s="43" t="s">
        <v>330</v>
      </c>
      <c r="V2706" s="42" t="s">
        <v>2292</v>
      </c>
      <c r="W2706"/>
    </row>
    <row r="2707" spans="1:23" s="39" customFormat="1" x14ac:dyDescent="0.35">
      <c r="A2707" s="43" t="s">
        <v>811</v>
      </c>
      <c r="B2707" s="54">
        <v>51153</v>
      </c>
      <c r="C2707" s="54" t="s">
        <v>10</v>
      </c>
      <c r="D2707" s="53">
        <v>1.5399999999999999E-3</v>
      </c>
      <c r="E2707" s="53">
        <f>SUMIFS('Ratios_MARAMA-VA'!T:T, 'Ratios_MARAMA-VA'!AA:AA, V2707)</f>
        <v>0</v>
      </c>
      <c r="F2707" s="53">
        <f>SUMIFS('Ratios_MARAMA-VA'!J:J, 'Ratios_MARAMA-VA'!AA:AA, V2707)</f>
        <v>0</v>
      </c>
      <c r="G2707" s="53" t="s">
        <v>963</v>
      </c>
      <c r="H2707" s="53" t="s">
        <v>963</v>
      </c>
      <c r="I2707" s="53">
        <v>1.5399999999999999E-3</v>
      </c>
      <c r="J2707" s="53" t="s">
        <v>964</v>
      </c>
      <c r="K2707" s="53">
        <v>1.5399999999999999E-3</v>
      </c>
      <c r="L2707" s="53" t="s">
        <v>964</v>
      </c>
      <c r="M2707" s="43" t="s">
        <v>692</v>
      </c>
      <c r="N2707" s="43" t="s">
        <v>689</v>
      </c>
      <c r="O2707" s="43" t="s">
        <v>342</v>
      </c>
      <c r="P2707" s="43" t="s">
        <v>690</v>
      </c>
      <c r="Q2707" s="43" t="s">
        <v>691</v>
      </c>
      <c r="R2707" s="43" t="s">
        <v>687</v>
      </c>
      <c r="S2707" s="43" t="s">
        <v>330</v>
      </c>
      <c r="V2707" s="42" t="s">
        <v>2285</v>
      </c>
      <c r="W2707"/>
    </row>
    <row r="2708" spans="1:23" s="39" customFormat="1" x14ac:dyDescent="0.35">
      <c r="A2708" s="43" t="s">
        <v>811</v>
      </c>
      <c r="B2708" s="54">
        <v>51153</v>
      </c>
      <c r="C2708" s="54" t="s">
        <v>12</v>
      </c>
      <c r="D2708" s="53">
        <v>15.506568</v>
      </c>
      <c r="E2708" s="53">
        <f>SUMIFS('Ratios_MARAMA-VA'!T:T, 'Ratios_MARAMA-VA'!AA:AA, V2708)</f>
        <v>0</v>
      </c>
      <c r="F2708" s="53">
        <f>SUMIFS('Ratios_MARAMA-VA'!J:J, 'Ratios_MARAMA-VA'!AA:AA, V2708)</f>
        <v>0</v>
      </c>
      <c r="G2708" s="53" t="s">
        <v>963</v>
      </c>
      <c r="H2708" s="53" t="s">
        <v>963</v>
      </c>
      <c r="I2708" s="53">
        <v>15.506568</v>
      </c>
      <c r="J2708" s="53" t="s">
        <v>964</v>
      </c>
      <c r="K2708" s="53">
        <v>15.506568</v>
      </c>
      <c r="L2708" s="53" t="s">
        <v>964</v>
      </c>
      <c r="M2708" s="43" t="s">
        <v>692</v>
      </c>
      <c r="N2708" s="43" t="s">
        <v>689</v>
      </c>
      <c r="O2708" s="43" t="s">
        <v>342</v>
      </c>
      <c r="P2708" s="43" t="s">
        <v>690</v>
      </c>
      <c r="Q2708" s="43" t="s">
        <v>691</v>
      </c>
      <c r="R2708" s="43" t="s">
        <v>687</v>
      </c>
      <c r="S2708" s="43" t="s">
        <v>330</v>
      </c>
      <c r="V2708" s="42" t="s">
        <v>2293</v>
      </c>
      <c r="W2708"/>
    </row>
    <row r="2709" spans="1:23" s="39" customFormat="1" x14ac:dyDescent="0.35">
      <c r="A2709" s="43" t="s">
        <v>497</v>
      </c>
      <c r="B2709" s="54">
        <v>24009</v>
      </c>
      <c r="C2709" s="54" t="s">
        <v>10</v>
      </c>
      <c r="D2709" s="53">
        <v>2.2547000000000001</v>
      </c>
      <c r="E2709" s="53">
        <f>SUMIFS('Ratios_MARAMA-VA'!T:T, 'Ratios_MARAMA-VA'!AA:AA, V2709)</f>
        <v>0</v>
      </c>
      <c r="F2709" s="53">
        <f>SUMIFS('Ratios_MARAMA-VA'!J:J, 'Ratios_MARAMA-VA'!AA:AA, V2709)</f>
        <v>0</v>
      </c>
      <c r="G2709" s="53" t="s">
        <v>963</v>
      </c>
      <c r="H2709" s="53" t="s">
        <v>963</v>
      </c>
      <c r="I2709" s="53">
        <v>2.2547000000000001</v>
      </c>
      <c r="J2709" s="53" t="s">
        <v>964</v>
      </c>
      <c r="K2709" s="53">
        <v>2.2547000000000001</v>
      </c>
      <c r="L2709" s="53" t="s">
        <v>964</v>
      </c>
      <c r="M2709" s="43" t="s">
        <v>688</v>
      </c>
      <c r="N2709" s="43" t="s">
        <v>689</v>
      </c>
      <c r="O2709" s="43" t="s">
        <v>342</v>
      </c>
      <c r="P2709" s="43" t="s">
        <v>690</v>
      </c>
      <c r="Q2709" s="43" t="s">
        <v>691</v>
      </c>
      <c r="R2709" s="43" t="s">
        <v>685</v>
      </c>
      <c r="S2709" s="43" t="s">
        <v>330</v>
      </c>
      <c r="V2709" s="42" t="s">
        <v>2294</v>
      </c>
      <c r="W2709"/>
    </row>
    <row r="2710" spans="1:23" s="39" customFormat="1" x14ac:dyDescent="0.35">
      <c r="A2710" s="43" t="s">
        <v>497</v>
      </c>
      <c r="B2710" s="54">
        <v>24009</v>
      </c>
      <c r="C2710" s="54" t="s">
        <v>12</v>
      </c>
      <c r="D2710" s="53">
        <v>28.353681999999999</v>
      </c>
      <c r="E2710" s="53">
        <f>SUMIFS('Ratios_MARAMA-VA'!T:T, 'Ratios_MARAMA-VA'!AA:AA, V2710)</f>
        <v>0</v>
      </c>
      <c r="F2710" s="53">
        <f>SUMIFS('Ratios_MARAMA-VA'!J:J, 'Ratios_MARAMA-VA'!AA:AA, V2710)</f>
        <v>0</v>
      </c>
      <c r="G2710" s="53" t="s">
        <v>963</v>
      </c>
      <c r="H2710" s="53" t="s">
        <v>963</v>
      </c>
      <c r="I2710" s="53">
        <v>28.353681999999999</v>
      </c>
      <c r="J2710" s="53" t="s">
        <v>964</v>
      </c>
      <c r="K2710" s="53">
        <v>28.353681999999999</v>
      </c>
      <c r="L2710" s="53" t="s">
        <v>964</v>
      </c>
      <c r="M2710" s="43" t="s">
        <v>688</v>
      </c>
      <c r="N2710" s="43" t="s">
        <v>689</v>
      </c>
      <c r="O2710" s="43" t="s">
        <v>342</v>
      </c>
      <c r="P2710" s="43" t="s">
        <v>690</v>
      </c>
      <c r="Q2710" s="43" t="s">
        <v>691</v>
      </c>
      <c r="R2710" s="43" t="s">
        <v>685</v>
      </c>
      <c r="S2710" s="43" t="s">
        <v>330</v>
      </c>
      <c r="V2710" s="42" t="s">
        <v>2302</v>
      </c>
      <c r="W2710"/>
    </row>
    <row r="2711" spans="1:23" s="39" customFormat="1" x14ac:dyDescent="0.35">
      <c r="A2711" s="43" t="s">
        <v>497</v>
      </c>
      <c r="B2711" s="54">
        <v>24017</v>
      </c>
      <c r="C2711" s="54" t="s">
        <v>10</v>
      </c>
      <c r="D2711" s="53">
        <v>9.8862699999999997</v>
      </c>
      <c r="E2711" s="53">
        <f>SUMIFS('Ratios_MARAMA-VA'!T:T, 'Ratios_MARAMA-VA'!AA:AA, V2711)</f>
        <v>0</v>
      </c>
      <c r="F2711" s="53">
        <f>SUMIFS('Ratios_MARAMA-VA'!J:J, 'Ratios_MARAMA-VA'!AA:AA, V2711)</f>
        <v>0</v>
      </c>
      <c r="G2711" s="53" t="s">
        <v>963</v>
      </c>
      <c r="H2711" s="53" t="s">
        <v>963</v>
      </c>
      <c r="I2711" s="53">
        <v>9.8862699999999997</v>
      </c>
      <c r="J2711" s="53" t="s">
        <v>964</v>
      </c>
      <c r="K2711" s="53">
        <v>9.8862699999999997</v>
      </c>
      <c r="L2711" s="53" t="s">
        <v>964</v>
      </c>
      <c r="M2711" s="43" t="s">
        <v>688</v>
      </c>
      <c r="N2711" s="43" t="s">
        <v>689</v>
      </c>
      <c r="O2711" s="43" t="s">
        <v>342</v>
      </c>
      <c r="P2711" s="43" t="s">
        <v>690</v>
      </c>
      <c r="Q2711" s="43" t="s">
        <v>691</v>
      </c>
      <c r="R2711" s="43" t="s">
        <v>685</v>
      </c>
      <c r="S2711" s="43" t="s">
        <v>330</v>
      </c>
      <c r="V2711" s="42" t="s">
        <v>2295</v>
      </c>
      <c r="W2711"/>
    </row>
    <row r="2712" spans="1:23" s="39" customFormat="1" x14ac:dyDescent="0.35">
      <c r="A2712" s="43" t="s">
        <v>497</v>
      </c>
      <c r="B2712" s="54">
        <v>24017</v>
      </c>
      <c r="C2712" s="54" t="s">
        <v>12</v>
      </c>
      <c r="D2712" s="53">
        <v>104.570894</v>
      </c>
      <c r="E2712" s="53">
        <f>SUMIFS('Ratios_MARAMA-VA'!T:T, 'Ratios_MARAMA-VA'!AA:AA, V2712)</f>
        <v>0</v>
      </c>
      <c r="F2712" s="53">
        <f>SUMIFS('Ratios_MARAMA-VA'!J:J, 'Ratios_MARAMA-VA'!AA:AA, V2712)</f>
        <v>0</v>
      </c>
      <c r="G2712" s="53" t="s">
        <v>963</v>
      </c>
      <c r="H2712" s="53" t="s">
        <v>963</v>
      </c>
      <c r="I2712" s="53">
        <v>104.570894</v>
      </c>
      <c r="J2712" s="53" t="s">
        <v>964</v>
      </c>
      <c r="K2712" s="53">
        <v>104.570894</v>
      </c>
      <c r="L2712" s="53" t="s">
        <v>964</v>
      </c>
      <c r="M2712" s="43" t="s">
        <v>688</v>
      </c>
      <c r="N2712" s="43" t="s">
        <v>689</v>
      </c>
      <c r="O2712" s="43" t="s">
        <v>342</v>
      </c>
      <c r="P2712" s="43" t="s">
        <v>690</v>
      </c>
      <c r="Q2712" s="43" t="s">
        <v>691</v>
      </c>
      <c r="R2712" s="43" t="s">
        <v>685</v>
      </c>
      <c r="S2712" s="43" t="s">
        <v>330</v>
      </c>
      <c r="V2712" s="42" t="s">
        <v>2303</v>
      </c>
      <c r="W2712"/>
    </row>
    <row r="2713" spans="1:23" s="39" customFormat="1" x14ac:dyDescent="0.35">
      <c r="A2713" s="43" t="s">
        <v>497</v>
      </c>
      <c r="B2713" s="54">
        <v>24021</v>
      </c>
      <c r="C2713" s="54" t="s">
        <v>10</v>
      </c>
      <c r="D2713" s="53">
        <v>3.4174530000000001</v>
      </c>
      <c r="E2713" s="53">
        <f>SUMIFS('Ratios_MARAMA-VA'!T:T, 'Ratios_MARAMA-VA'!AA:AA, V2713)</f>
        <v>0</v>
      </c>
      <c r="F2713" s="53">
        <f>SUMIFS('Ratios_MARAMA-VA'!J:J, 'Ratios_MARAMA-VA'!AA:AA, V2713)</f>
        <v>0</v>
      </c>
      <c r="G2713" s="53" t="s">
        <v>963</v>
      </c>
      <c r="H2713" s="53" t="s">
        <v>963</v>
      </c>
      <c r="I2713" s="53">
        <v>3.4174530000000001</v>
      </c>
      <c r="J2713" s="53" t="s">
        <v>964</v>
      </c>
      <c r="K2713" s="53">
        <v>3.4174530000000001</v>
      </c>
      <c r="L2713" s="53" t="s">
        <v>964</v>
      </c>
      <c r="M2713" s="43" t="s">
        <v>688</v>
      </c>
      <c r="N2713" s="43" t="s">
        <v>689</v>
      </c>
      <c r="O2713" s="43" t="s">
        <v>342</v>
      </c>
      <c r="P2713" s="43" t="s">
        <v>690</v>
      </c>
      <c r="Q2713" s="43" t="s">
        <v>691</v>
      </c>
      <c r="R2713" s="43" t="s">
        <v>685</v>
      </c>
      <c r="S2713" s="43" t="s">
        <v>330</v>
      </c>
      <c r="V2713" s="42" t="s">
        <v>2296</v>
      </c>
      <c r="W2713"/>
    </row>
    <row r="2714" spans="1:23" s="39" customFormat="1" x14ac:dyDescent="0.35">
      <c r="A2714" s="43" t="s">
        <v>497</v>
      </c>
      <c r="B2714" s="54">
        <v>24021</v>
      </c>
      <c r="C2714" s="54" t="s">
        <v>12</v>
      </c>
      <c r="D2714" s="53">
        <v>43.332048999999998</v>
      </c>
      <c r="E2714" s="53">
        <f>SUMIFS('Ratios_MARAMA-VA'!T:T, 'Ratios_MARAMA-VA'!AA:AA, V2714)</f>
        <v>0</v>
      </c>
      <c r="F2714" s="53">
        <f>SUMIFS('Ratios_MARAMA-VA'!J:J, 'Ratios_MARAMA-VA'!AA:AA, V2714)</f>
        <v>0</v>
      </c>
      <c r="G2714" s="53" t="s">
        <v>963</v>
      </c>
      <c r="H2714" s="53" t="s">
        <v>963</v>
      </c>
      <c r="I2714" s="53">
        <v>43.332048999999998</v>
      </c>
      <c r="J2714" s="53" t="s">
        <v>964</v>
      </c>
      <c r="K2714" s="53">
        <v>43.332048999999998</v>
      </c>
      <c r="L2714" s="53" t="s">
        <v>964</v>
      </c>
      <c r="M2714" s="43" t="s">
        <v>688</v>
      </c>
      <c r="N2714" s="43" t="s">
        <v>689</v>
      </c>
      <c r="O2714" s="43" t="s">
        <v>342</v>
      </c>
      <c r="P2714" s="43" t="s">
        <v>690</v>
      </c>
      <c r="Q2714" s="43" t="s">
        <v>691</v>
      </c>
      <c r="R2714" s="43" t="s">
        <v>685</v>
      </c>
      <c r="S2714" s="43" t="s">
        <v>330</v>
      </c>
      <c r="V2714" s="42" t="s">
        <v>2304</v>
      </c>
      <c r="W2714"/>
    </row>
    <row r="2715" spans="1:23" s="39" customFormat="1" x14ac:dyDescent="0.35">
      <c r="A2715" s="43" t="s">
        <v>497</v>
      </c>
      <c r="B2715" s="54">
        <v>24031</v>
      </c>
      <c r="C2715" s="54" t="s">
        <v>10</v>
      </c>
      <c r="D2715" s="53">
        <v>0.85299599999999998</v>
      </c>
      <c r="E2715" s="53">
        <f>SUMIFS('Ratios_MARAMA-VA'!T:T, 'Ratios_MARAMA-VA'!AA:AA, V2715)</f>
        <v>0</v>
      </c>
      <c r="F2715" s="53">
        <f>SUMIFS('Ratios_MARAMA-VA'!J:J, 'Ratios_MARAMA-VA'!AA:AA, V2715)</f>
        <v>0</v>
      </c>
      <c r="G2715" s="53" t="s">
        <v>963</v>
      </c>
      <c r="H2715" s="53" t="s">
        <v>963</v>
      </c>
      <c r="I2715" s="53">
        <v>0.85299599999999998</v>
      </c>
      <c r="J2715" s="53" t="s">
        <v>964</v>
      </c>
      <c r="K2715" s="53">
        <v>0.85299599999999998</v>
      </c>
      <c r="L2715" s="53" t="s">
        <v>964</v>
      </c>
      <c r="M2715" s="43" t="s">
        <v>688</v>
      </c>
      <c r="N2715" s="43" t="s">
        <v>689</v>
      </c>
      <c r="O2715" s="43" t="s">
        <v>342</v>
      </c>
      <c r="P2715" s="43" t="s">
        <v>690</v>
      </c>
      <c r="Q2715" s="43" t="s">
        <v>691</v>
      </c>
      <c r="R2715" s="43" t="s">
        <v>685</v>
      </c>
      <c r="S2715" s="43" t="s">
        <v>330</v>
      </c>
      <c r="V2715" s="42" t="s">
        <v>2297</v>
      </c>
      <c r="W2715"/>
    </row>
    <row r="2716" spans="1:23" s="39" customFormat="1" x14ac:dyDescent="0.35">
      <c r="A2716" s="43" t="s">
        <v>497</v>
      </c>
      <c r="B2716" s="54">
        <v>24031</v>
      </c>
      <c r="C2716" s="54" t="s">
        <v>12</v>
      </c>
      <c r="D2716" s="53">
        <v>10.644615</v>
      </c>
      <c r="E2716" s="53">
        <f>SUMIFS('Ratios_MARAMA-VA'!T:T, 'Ratios_MARAMA-VA'!AA:AA, V2716)</f>
        <v>0</v>
      </c>
      <c r="F2716" s="53">
        <f>SUMIFS('Ratios_MARAMA-VA'!J:J, 'Ratios_MARAMA-VA'!AA:AA, V2716)</f>
        <v>0</v>
      </c>
      <c r="G2716" s="53" t="s">
        <v>963</v>
      </c>
      <c r="H2716" s="53" t="s">
        <v>963</v>
      </c>
      <c r="I2716" s="53">
        <v>10.644615</v>
      </c>
      <c r="J2716" s="53" t="s">
        <v>964</v>
      </c>
      <c r="K2716" s="53">
        <v>10.644615</v>
      </c>
      <c r="L2716" s="53" t="s">
        <v>964</v>
      </c>
      <c r="M2716" s="43" t="s">
        <v>688</v>
      </c>
      <c r="N2716" s="43" t="s">
        <v>689</v>
      </c>
      <c r="O2716" s="43" t="s">
        <v>342</v>
      </c>
      <c r="P2716" s="43" t="s">
        <v>690</v>
      </c>
      <c r="Q2716" s="43" t="s">
        <v>691</v>
      </c>
      <c r="R2716" s="43" t="s">
        <v>685</v>
      </c>
      <c r="S2716" s="43" t="s">
        <v>330</v>
      </c>
      <c r="V2716" s="42" t="s">
        <v>2305</v>
      </c>
      <c r="W2716"/>
    </row>
    <row r="2717" spans="1:23" s="39" customFormat="1" x14ac:dyDescent="0.35">
      <c r="A2717" s="43" t="s">
        <v>497</v>
      </c>
      <c r="B2717" s="54">
        <v>24033</v>
      </c>
      <c r="C2717" s="54" t="s">
        <v>10</v>
      </c>
      <c r="D2717" s="53">
        <v>10.942919</v>
      </c>
      <c r="E2717" s="53">
        <f>SUMIFS('Ratios_MARAMA-VA'!T:T, 'Ratios_MARAMA-VA'!AA:AA, V2717)</f>
        <v>0</v>
      </c>
      <c r="F2717" s="53">
        <f>SUMIFS('Ratios_MARAMA-VA'!J:J, 'Ratios_MARAMA-VA'!AA:AA, V2717)</f>
        <v>0</v>
      </c>
      <c r="G2717" s="53" t="s">
        <v>963</v>
      </c>
      <c r="H2717" s="53" t="s">
        <v>963</v>
      </c>
      <c r="I2717" s="53">
        <v>10.942919</v>
      </c>
      <c r="J2717" s="53" t="s">
        <v>964</v>
      </c>
      <c r="K2717" s="53">
        <v>10.942919</v>
      </c>
      <c r="L2717" s="53" t="s">
        <v>964</v>
      </c>
      <c r="M2717" s="43" t="s">
        <v>688</v>
      </c>
      <c r="N2717" s="43" t="s">
        <v>689</v>
      </c>
      <c r="O2717" s="43" t="s">
        <v>342</v>
      </c>
      <c r="P2717" s="43" t="s">
        <v>690</v>
      </c>
      <c r="Q2717" s="43" t="s">
        <v>691</v>
      </c>
      <c r="R2717" s="43" t="s">
        <v>685</v>
      </c>
      <c r="S2717" s="43" t="s">
        <v>330</v>
      </c>
      <c r="V2717" s="42" t="s">
        <v>2298</v>
      </c>
      <c r="W2717"/>
    </row>
    <row r="2718" spans="1:23" s="39" customFormat="1" x14ac:dyDescent="0.35">
      <c r="A2718" s="43" t="s">
        <v>497</v>
      </c>
      <c r="B2718" s="54">
        <v>24033</v>
      </c>
      <c r="C2718" s="54" t="s">
        <v>12</v>
      </c>
      <c r="D2718" s="53">
        <v>117.974099</v>
      </c>
      <c r="E2718" s="53">
        <f>SUMIFS('Ratios_MARAMA-VA'!T:T, 'Ratios_MARAMA-VA'!AA:AA, V2718)</f>
        <v>0</v>
      </c>
      <c r="F2718" s="53">
        <f>SUMIFS('Ratios_MARAMA-VA'!J:J, 'Ratios_MARAMA-VA'!AA:AA, V2718)</f>
        <v>0</v>
      </c>
      <c r="G2718" s="53" t="s">
        <v>963</v>
      </c>
      <c r="H2718" s="53" t="s">
        <v>963</v>
      </c>
      <c r="I2718" s="53">
        <v>117.974099</v>
      </c>
      <c r="J2718" s="53" t="s">
        <v>964</v>
      </c>
      <c r="K2718" s="53">
        <v>117.974099</v>
      </c>
      <c r="L2718" s="53" t="s">
        <v>964</v>
      </c>
      <c r="M2718" s="43" t="s">
        <v>688</v>
      </c>
      <c r="N2718" s="43" t="s">
        <v>689</v>
      </c>
      <c r="O2718" s="43" t="s">
        <v>342</v>
      </c>
      <c r="P2718" s="43" t="s">
        <v>690</v>
      </c>
      <c r="Q2718" s="43" t="s">
        <v>691</v>
      </c>
      <c r="R2718" s="43" t="s">
        <v>685</v>
      </c>
      <c r="S2718" s="43" t="s">
        <v>330</v>
      </c>
      <c r="V2718" s="42" t="s">
        <v>2306</v>
      </c>
      <c r="W2718"/>
    </row>
    <row r="2719" spans="1:23" s="39" customFormat="1" x14ac:dyDescent="0.35">
      <c r="A2719" s="43" t="s">
        <v>811</v>
      </c>
      <c r="B2719" s="54">
        <v>51059</v>
      </c>
      <c r="C2719" s="54" t="s">
        <v>10</v>
      </c>
      <c r="D2719" s="53">
        <v>0.76719599999999999</v>
      </c>
      <c r="E2719" s="53">
        <f>SUMIFS('Ratios_MARAMA-VA'!T:T, 'Ratios_MARAMA-VA'!AA:AA, V2719)</f>
        <v>0</v>
      </c>
      <c r="F2719" s="53">
        <f>SUMIFS('Ratios_MARAMA-VA'!J:J, 'Ratios_MARAMA-VA'!AA:AA, V2719)</f>
        <v>0</v>
      </c>
      <c r="G2719" s="53" t="s">
        <v>963</v>
      </c>
      <c r="H2719" s="53" t="s">
        <v>963</v>
      </c>
      <c r="I2719" s="53">
        <v>0.76719599999999999</v>
      </c>
      <c r="J2719" s="53" t="s">
        <v>964</v>
      </c>
      <c r="K2719" s="53">
        <v>0.76719599999999999</v>
      </c>
      <c r="L2719" s="53" t="s">
        <v>964</v>
      </c>
      <c r="M2719" s="43" t="s">
        <v>688</v>
      </c>
      <c r="N2719" s="43" t="s">
        <v>689</v>
      </c>
      <c r="O2719" s="43" t="s">
        <v>342</v>
      </c>
      <c r="P2719" s="43" t="s">
        <v>690</v>
      </c>
      <c r="Q2719" s="43" t="s">
        <v>691</v>
      </c>
      <c r="R2719" s="43" t="s">
        <v>685</v>
      </c>
      <c r="S2719" s="43" t="s">
        <v>330</v>
      </c>
      <c r="V2719" s="42" t="s">
        <v>2299</v>
      </c>
      <c r="W2719"/>
    </row>
    <row r="2720" spans="1:23" s="39" customFormat="1" x14ac:dyDescent="0.35">
      <c r="A2720" s="43" t="s">
        <v>811</v>
      </c>
      <c r="B2720" s="54">
        <v>51059</v>
      </c>
      <c r="C2720" s="54" t="s">
        <v>12</v>
      </c>
      <c r="D2720" s="53">
        <v>6.8570289999999998</v>
      </c>
      <c r="E2720" s="53">
        <f>SUMIFS('Ratios_MARAMA-VA'!T:T, 'Ratios_MARAMA-VA'!AA:AA, V2720)</f>
        <v>0</v>
      </c>
      <c r="F2720" s="53">
        <f>SUMIFS('Ratios_MARAMA-VA'!J:J, 'Ratios_MARAMA-VA'!AA:AA, V2720)</f>
        <v>0</v>
      </c>
      <c r="G2720" s="53" t="s">
        <v>963</v>
      </c>
      <c r="H2720" s="53" t="s">
        <v>963</v>
      </c>
      <c r="I2720" s="53">
        <v>6.8570289999999998</v>
      </c>
      <c r="J2720" s="53" t="s">
        <v>964</v>
      </c>
      <c r="K2720" s="53">
        <v>6.8570289999999998</v>
      </c>
      <c r="L2720" s="53" t="s">
        <v>964</v>
      </c>
      <c r="M2720" s="43" t="s">
        <v>688</v>
      </c>
      <c r="N2720" s="43" t="s">
        <v>689</v>
      </c>
      <c r="O2720" s="43" t="s">
        <v>342</v>
      </c>
      <c r="P2720" s="43" t="s">
        <v>690</v>
      </c>
      <c r="Q2720" s="43" t="s">
        <v>691</v>
      </c>
      <c r="R2720" s="43" t="s">
        <v>685</v>
      </c>
      <c r="S2720" s="43" t="s">
        <v>330</v>
      </c>
      <c r="V2720" s="42" t="s">
        <v>2307</v>
      </c>
      <c r="W2720"/>
    </row>
    <row r="2721" spans="1:24" s="39" customFormat="1" x14ac:dyDescent="0.35">
      <c r="A2721" s="43" t="s">
        <v>811</v>
      </c>
      <c r="B2721" s="54">
        <v>51107</v>
      </c>
      <c r="C2721" s="54" t="s">
        <v>10</v>
      </c>
      <c r="D2721" s="53">
        <v>16.344079000000001</v>
      </c>
      <c r="E2721" s="53">
        <f>SUMIFS('Ratios_MARAMA-VA'!T:T, 'Ratios_MARAMA-VA'!AA:AA, V2721)</f>
        <v>0</v>
      </c>
      <c r="F2721" s="53">
        <f>SUMIFS('Ratios_MARAMA-VA'!J:J, 'Ratios_MARAMA-VA'!AA:AA, V2721)</f>
        <v>0</v>
      </c>
      <c r="G2721" s="53" t="s">
        <v>963</v>
      </c>
      <c r="H2721" s="53" t="s">
        <v>963</v>
      </c>
      <c r="I2721" s="53">
        <v>16.344079000000001</v>
      </c>
      <c r="J2721" s="53" t="s">
        <v>964</v>
      </c>
      <c r="K2721" s="53">
        <v>16.344079000000001</v>
      </c>
      <c r="L2721" s="53" t="s">
        <v>964</v>
      </c>
      <c r="M2721" s="43" t="s">
        <v>688</v>
      </c>
      <c r="N2721" s="43" t="s">
        <v>689</v>
      </c>
      <c r="O2721" s="43" t="s">
        <v>342</v>
      </c>
      <c r="P2721" s="43" t="s">
        <v>690</v>
      </c>
      <c r="Q2721" s="43" t="s">
        <v>691</v>
      </c>
      <c r="R2721" s="43" t="s">
        <v>685</v>
      </c>
      <c r="S2721" s="43" t="s">
        <v>330</v>
      </c>
      <c r="V2721" s="42" t="s">
        <v>2300</v>
      </c>
      <c r="W2721"/>
    </row>
    <row r="2722" spans="1:24" s="39" customFormat="1" x14ac:dyDescent="0.35">
      <c r="A2722" s="43" t="s">
        <v>811</v>
      </c>
      <c r="B2722" s="54">
        <v>51107</v>
      </c>
      <c r="C2722" s="54" t="s">
        <v>12</v>
      </c>
      <c r="D2722" s="53">
        <v>176.70438999999999</v>
      </c>
      <c r="E2722" s="53">
        <f>SUMIFS('Ratios_MARAMA-VA'!T:T, 'Ratios_MARAMA-VA'!AA:AA, V2722)</f>
        <v>0</v>
      </c>
      <c r="F2722" s="53">
        <f>SUMIFS('Ratios_MARAMA-VA'!J:J, 'Ratios_MARAMA-VA'!AA:AA, V2722)</f>
        <v>0</v>
      </c>
      <c r="G2722" s="53" t="s">
        <v>963</v>
      </c>
      <c r="H2722" s="53" t="s">
        <v>963</v>
      </c>
      <c r="I2722" s="53">
        <v>176.70438999999999</v>
      </c>
      <c r="J2722" s="53" t="s">
        <v>964</v>
      </c>
      <c r="K2722" s="53">
        <v>176.70438999999999</v>
      </c>
      <c r="L2722" s="53" t="s">
        <v>964</v>
      </c>
      <c r="M2722" s="43" t="s">
        <v>688</v>
      </c>
      <c r="N2722" s="43" t="s">
        <v>689</v>
      </c>
      <c r="O2722" s="43" t="s">
        <v>342</v>
      </c>
      <c r="P2722" s="43" t="s">
        <v>690</v>
      </c>
      <c r="Q2722" s="43" t="s">
        <v>691</v>
      </c>
      <c r="R2722" s="43" t="s">
        <v>685</v>
      </c>
      <c r="S2722" s="43" t="s">
        <v>330</v>
      </c>
      <c r="V2722" s="42" t="s">
        <v>2308</v>
      </c>
      <c r="W2722"/>
    </row>
    <row r="2723" spans="1:24" s="39" customFormat="1" x14ac:dyDescent="0.35">
      <c r="A2723" s="43" t="s">
        <v>811</v>
      </c>
      <c r="B2723" s="54">
        <v>51153</v>
      </c>
      <c r="C2723" s="54" t="s">
        <v>10</v>
      </c>
      <c r="D2723" s="53">
        <v>8.7011669999999999</v>
      </c>
      <c r="E2723" s="53">
        <f>SUMIFS('Ratios_MARAMA-VA'!T:T, 'Ratios_MARAMA-VA'!AA:AA, V2723)</f>
        <v>0</v>
      </c>
      <c r="F2723" s="53">
        <f>SUMIFS('Ratios_MARAMA-VA'!J:J, 'Ratios_MARAMA-VA'!AA:AA, V2723)</f>
        <v>0</v>
      </c>
      <c r="G2723" s="53" t="s">
        <v>963</v>
      </c>
      <c r="H2723" s="53" t="s">
        <v>963</v>
      </c>
      <c r="I2723" s="53">
        <v>8.7011669999999999</v>
      </c>
      <c r="J2723" s="53" t="s">
        <v>964</v>
      </c>
      <c r="K2723" s="53">
        <v>8.7011669999999999</v>
      </c>
      <c r="L2723" s="53" t="s">
        <v>964</v>
      </c>
      <c r="M2723" s="43" t="s">
        <v>688</v>
      </c>
      <c r="N2723" s="43" t="s">
        <v>689</v>
      </c>
      <c r="O2723" s="43" t="s">
        <v>342</v>
      </c>
      <c r="P2723" s="43" t="s">
        <v>690</v>
      </c>
      <c r="Q2723" s="43" t="s">
        <v>691</v>
      </c>
      <c r="R2723" s="43" t="s">
        <v>685</v>
      </c>
      <c r="S2723" s="43" t="s">
        <v>330</v>
      </c>
      <c r="V2723" s="42" t="s">
        <v>2301</v>
      </c>
      <c r="W2723"/>
    </row>
    <row r="2724" spans="1:24" s="39" customFormat="1" x14ac:dyDescent="0.35">
      <c r="A2724" s="43" t="s">
        <v>811</v>
      </c>
      <c r="B2724" s="54">
        <v>51153</v>
      </c>
      <c r="C2724" s="54" t="s">
        <v>12</v>
      </c>
      <c r="D2724" s="53">
        <v>86.394067000000007</v>
      </c>
      <c r="E2724" s="53">
        <f>SUMIFS('Ratios_MARAMA-VA'!T:T, 'Ratios_MARAMA-VA'!AA:AA, V2724)</f>
        <v>0</v>
      </c>
      <c r="F2724" s="53">
        <f>SUMIFS('Ratios_MARAMA-VA'!J:J, 'Ratios_MARAMA-VA'!AA:AA, V2724)</f>
        <v>0</v>
      </c>
      <c r="G2724" s="53" t="s">
        <v>963</v>
      </c>
      <c r="H2724" s="53" t="s">
        <v>963</v>
      </c>
      <c r="I2724" s="53">
        <v>86.394067000000007</v>
      </c>
      <c r="J2724" s="53" t="s">
        <v>964</v>
      </c>
      <c r="K2724" s="53">
        <v>86.394067000000007</v>
      </c>
      <c r="L2724" s="53" t="s">
        <v>964</v>
      </c>
      <c r="M2724" s="43" t="s">
        <v>688</v>
      </c>
      <c r="N2724" s="43" t="s">
        <v>689</v>
      </c>
      <c r="O2724" s="43" t="s">
        <v>342</v>
      </c>
      <c r="P2724" s="43" t="s">
        <v>690</v>
      </c>
      <c r="Q2724" s="43" t="s">
        <v>691</v>
      </c>
      <c r="R2724" s="43" t="s">
        <v>685</v>
      </c>
      <c r="S2724" s="43" t="s">
        <v>330</v>
      </c>
      <c r="V2724" s="42" t="s">
        <v>2309</v>
      </c>
      <c r="W2724"/>
    </row>
    <row r="2725" spans="1:24" s="48" customFormat="1" x14ac:dyDescent="0.35">
      <c r="A2725" s="44" t="s">
        <v>811</v>
      </c>
      <c r="B2725" s="44">
        <v>51610</v>
      </c>
      <c r="C2725" s="44" t="s">
        <v>12</v>
      </c>
      <c r="D2725" s="57" t="s">
        <v>3742</v>
      </c>
      <c r="E2725" s="46">
        <v>2.2333058084403101E-4</v>
      </c>
      <c r="F2725" s="46">
        <v>6.08506466920353E-7</v>
      </c>
      <c r="H2725" s="46">
        <v>2.7246894026811313E-3</v>
      </c>
      <c r="I2725" s="46"/>
      <c r="J2725" s="53"/>
      <c r="K2725" s="45"/>
      <c r="L2725" s="47"/>
      <c r="M2725" s="44" t="s">
        <v>912</v>
      </c>
      <c r="N2725" s="44"/>
      <c r="O2725" s="44" t="s">
        <v>436</v>
      </c>
      <c r="P2725" s="44" t="s">
        <v>232</v>
      </c>
      <c r="Q2725" s="44" t="s">
        <v>201</v>
      </c>
      <c r="R2725" s="48" t="s">
        <v>913</v>
      </c>
      <c r="S2725" s="44"/>
      <c r="U2725" s="49" t="s">
        <v>3696</v>
      </c>
      <c r="V2725" s="49" t="s">
        <v>3696</v>
      </c>
      <c r="W2725"/>
      <c r="X2725" s="50"/>
    </row>
    <row r="2726" spans="1:24" s="48" customFormat="1" x14ac:dyDescent="0.35">
      <c r="A2726" s="44" t="s">
        <v>9</v>
      </c>
      <c r="B2726" s="44">
        <v>11001</v>
      </c>
      <c r="C2726" s="44" t="s">
        <v>12</v>
      </c>
      <c r="D2726" s="57" t="s">
        <v>3742</v>
      </c>
      <c r="E2726" s="46">
        <v>7.2755204960213193E-5</v>
      </c>
      <c r="F2726" s="46">
        <v>1.9823533594498701E-7</v>
      </c>
      <c r="H2726" s="46">
        <v>2.7246894026811373E-3</v>
      </c>
      <c r="I2726" s="46"/>
      <c r="K2726" s="45"/>
      <c r="L2726" s="47"/>
      <c r="M2726" s="44" t="s">
        <v>440</v>
      </c>
      <c r="N2726" s="44"/>
      <c r="O2726" s="44" t="s">
        <v>436</v>
      </c>
      <c r="P2726" s="44" t="s">
        <v>232</v>
      </c>
      <c r="Q2726" s="44" t="s">
        <v>209</v>
      </c>
      <c r="R2726" s="44" t="s">
        <v>441</v>
      </c>
      <c r="S2726" s="44"/>
      <c r="U2726" s="49" t="s">
        <v>3697</v>
      </c>
      <c r="V2726" s="49" t="s">
        <v>3697</v>
      </c>
      <c r="W2726"/>
      <c r="X2726" s="50"/>
    </row>
    <row r="2727" spans="1:24" s="48" customFormat="1" x14ac:dyDescent="0.35">
      <c r="A2727" s="44" t="s">
        <v>497</v>
      </c>
      <c r="B2727" s="44">
        <v>24009</v>
      </c>
      <c r="C2727" s="44" t="s">
        <v>12</v>
      </c>
      <c r="D2727" s="57" t="s">
        <v>3742</v>
      </c>
      <c r="E2727" s="46">
        <v>4.0633513545531697E-5</v>
      </c>
      <c r="F2727" s="46">
        <v>1.1071370375121001E-7</v>
      </c>
      <c r="H2727" s="46">
        <v>2.7246894026811213E-3</v>
      </c>
      <c r="I2727" s="46"/>
      <c r="J2727" s="45"/>
      <c r="K2727" s="45"/>
      <c r="L2727" s="47"/>
      <c r="M2727" s="44" t="s">
        <v>760</v>
      </c>
      <c r="N2727" s="44"/>
      <c r="O2727" s="44" t="s">
        <v>436</v>
      </c>
      <c r="P2727" s="44" t="s">
        <v>232</v>
      </c>
      <c r="Q2727" s="44" t="s">
        <v>752</v>
      </c>
      <c r="R2727" s="44" t="s">
        <v>441</v>
      </c>
      <c r="S2727" s="44"/>
      <c r="U2727" s="49" t="s">
        <v>3698</v>
      </c>
      <c r="V2727" s="49" t="s">
        <v>3698</v>
      </c>
      <c r="W2727"/>
      <c r="X2727" s="50"/>
    </row>
    <row r="2728" spans="1:24" s="48" customFormat="1" x14ac:dyDescent="0.35">
      <c r="A2728" s="44" t="s">
        <v>497</v>
      </c>
      <c r="B2728" s="44">
        <v>24017</v>
      </c>
      <c r="C2728" s="44" t="s">
        <v>12</v>
      </c>
      <c r="D2728" s="57" t="s">
        <v>3742</v>
      </c>
      <c r="E2728" s="46">
        <v>5.9210973742476697E-5</v>
      </c>
      <c r="F2728" s="46">
        <v>1.6133151267855699E-7</v>
      </c>
      <c r="H2728" s="46">
        <v>2.7246894026811317E-3</v>
      </c>
      <c r="I2728" s="46"/>
      <c r="J2728" s="45"/>
      <c r="K2728" s="45"/>
      <c r="L2728" s="47"/>
      <c r="M2728" s="44" t="s">
        <v>760</v>
      </c>
      <c r="N2728" s="44"/>
      <c r="O2728" s="44" t="s">
        <v>436</v>
      </c>
      <c r="P2728" s="44" t="s">
        <v>232</v>
      </c>
      <c r="Q2728" s="44" t="s">
        <v>752</v>
      </c>
      <c r="R2728" s="44" t="s">
        <v>441</v>
      </c>
      <c r="S2728" s="44"/>
      <c r="U2728" s="49" t="s">
        <v>3699</v>
      </c>
      <c r="V2728" s="49" t="s">
        <v>3699</v>
      </c>
      <c r="W2728"/>
      <c r="X2728" s="50"/>
    </row>
    <row r="2729" spans="1:24" s="48" customFormat="1" x14ac:dyDescent="0.35">
      <c r="A2729" s="44" t="s">
        <v>497</v>
      </c>
      <c r="B2729" s="44">
        <v>24021</v>
      </c>
      <c r="C2729" s="44" t="s">
        <v>12</v>
      </c>
      <c r="D2729" s="57" t="s">
        <v>3742</v>
      </c>
      <c r="E2729" s="46">
        <v>2.4536047647570202E-4</v>
      </c>
      <c r="F2729" s="46">
        <v>6.6853109009013897E-7</v>
      </c>
      <c r="H2729" s="46">
        <v>2.7246894026811339E-3</v>
      </c>
      <c r="I2729" s="46"/>
      <c r="J2729" s="45"/>
      <c r="K2729" s="45"/>
      <c r="L2729" s="47"/>
      <c r="M2729" s="44" t="s">
        <v>760</v>
      </c>
      <c r="N2729" s="44"/>
      <c r="O2729" s="44" t="s">
        <v>436</v>
      </c>
      <c r="P2729" s="44" t="s">
        <v>232</v>
      </c>
      <c r="Q2729" s="44" t="s">
        <v>752</v>
      </c>
      <c r="R2729" s="44" t="s">
        <v>441</v>
      </c>
      <c r="S2729" s="44"/>
      <c r="U2729" s="49" t="s">
        <v>3700</v>
      </c>
      <c r="V2729" s="49" t="s">
        <v>3700</v>
      </c>
      <c r="W2729"/>
      <c r="X2729" s="50"/>
    </row>
    <row r="2730" spans="1:24" s="48" customFormat="1" x14ac:dyDescent="0.35">
      <c r="A2730" s="44" t="s">
        <v>811</v>
      </c>
      <c r="B2730" s="44">
        <v>51013</v>
      </c>
      <c r="C2730" s="44" t="s">
        <v>12</v>
      </c>
      <c r="D2730" s="57" t="s">
        <v>3742</v>
      </c>
      <c r="E2730" s="46">
        <v>2.9891314333129999E-5</v>
      </c>
      <c r="F2730" s="46">
        <v>8.1444547395689903E-8</v>
      </c>
      <c r="H2730" s="46">
        <v>2.7246894026811308E-3</v>
      </c>
      <c r="I2730" s="46"/>
      <c r="J2730" s="45"/>
      <c r="K2730" s="45"/>
      <c r="L2730" s="47"/>
      <c r="M2730" s="44" t="s">
        <v>760</v>
      </c>
      <c r="N2730" s="44"/>
      <c r="O2730" s="44" t="s">
        <v>436</v>
      </c>
      <c r="P2730" s="44" t="s">
        <v>232</v>
      </c>
      <c r="Q2730" s="44" t="s">
        <v>752</v>
      </c>
      <c r="R2730" s="44" t="s">
        <v>441</v>
      </c>
      <c r="S2730" s="44"/>
      <c r="U2730" s="49" t="s">
        <v>3701</v>
      </c>
      <c r="V2730" s="49" t="s">
        <v>3701</v>
      </c>
      <c r="W2730"/>
      <c r="X2730" s="50"/>
    </row>
    <row r="2731" spans="1:24" s="48" customFormat="1" x14ac:dyDescent="0.35">
      <c r="A2731" s="44" t="s">
        <v>811</v>
      </c>
      <c r="B2731" s="44">
        <v>51510</v>
      </c>
      <c r="C2731" s="44" t="s">
        <v>12</v>
      </c>
      <c r="D2731" s="57" t="s">
        <v>3742</v>
      </c>
      <c r="E2731" s="46">
        <v>6.3855083825197994E-5</v>
      </c>
      <c r="F2731" s="46">
        <v>1.73985270205832E-7</v>
      </c>
      <c r="H2731" s="46">
        <v>2.7246894026811269E-3</v>
      </c>
      <c r="I2731" s="46"/>
      <c r="J2731" s="45"/>
      <c r="K2731" s="45"/>
      <c r="L2731" s="47"/>
      <c r="M2731" s="44" t="s">
        <v>760</v>
      </c>
      <c r="N2731" s="44"/>
      <c r="O2731" s="44" t="s">
        <v>436</v>
      </c>
      <c r="P2731" s="44" t="s">
        <v>232</v>
      </c>
      <c r="Q2731" s="44" t="s">
        <v>752</v>
      </c>
      <c r="R2731" s="44" t="s">
        <v>441</v>
      </c>
      <c r="S2731" s="44"/>
      <c r="U2731" s="49" t="s">
        <v>3702</v>
      </c>
      <c r="V2731" s="49" t="s">
        <v>3702</v>
      </c>
      <c r="W2731"/>
      <c r="X2731" s="50"/>
    </row>
    <row r="2732" spans="1:24" s="48" customFormat="1" x14ac:dyDescent="0.35">
      <c r="A2732" s="44" t="s">
        <v>811</v>
      </c>
      <c r="B2732" s="44">
        <v>51600</v>
      </c>
      <c r="C2732" s="44" t="s">
        <v>12</v>
      </c>
      <c r="D2732" s="57" t="s">
        <v>3742</v>
      </c>
      <c r="E2732" s="46">
        <v>2.2821082876220501E-5</v>
      </c>
      <c r="F2732" s="46">
        <v>6.2180362670546295E-8</v>
      </c>
      <c r="H2732" s="46">
        <v>2.7246894026811516E-3</v>
      </c>
      <c r="I2732" s="46"/>
      <c r="J2732" s="45"/>
      <c r="K2732" s="45"/>
      <c r="L2732" s="47"/>
      <c r="M2732" s="44" t="s">
        <v>760</v>
      </c>
      <c r="N2732" s="44"/>
      <c r="O2732" s="44" t="s">
        <v>436</v>
      </c>
      <c r="P2732" s="44" t="s">
        <v>232</v>
      </c>
      <c r="Q2732" s="44" t="s">
        <v>752</v>
      </c>
      <c r="R2732" s="44" t="s">
        <v>441</v>
      </c>
      <c r="S2732" s="44"/>
      <c r="U2732" s="49" t="s">
        <v>3703</v>
      </c>
      <c r="V2732" s="49" t="s">
        <v>3703</v>
      </c>
      <c r="W2732"/>
      <c r="X2732" s="50"/>
    </row>
    <row r="2733" spans="1:24" s="48" customFormat="1" x14ac:dyDescent="0.35">
      <c r="A2733" s="44" t="s">
        <v>811</v>
      </c>
      <c r="B2733" s="44">
        <v>51610</v>
      </c>
      <c r="C2733" s="44" t="s">
        <v>12</v>
      </c>
      <c r="D2733" s="57" t="s">
        <v>3742</v>
      </c>
      <c r="E2733" s="46">
        <v>1.3839082494518101E-5</v>
      </c>
      <c r="F2733" s="46">
        <v>3.7707201415643497E-8</v>
      </c>
      <c r="H2733" s="46">
        <v>2.7246894026811365E-3</v>
      </c>
      <c r="I2733" s="46"/>
      <c r="J2733" s="45"/>
      <c r="K2733" s="45"/>
      <c r="L2733" s="47"/>
      <c r="M2733" s="44" t="s">
        <v>760</v>
      </c>
      <c r="N2733" s="44"/>
      <c r="O2733" s="44" t="s">
        <v>436</v>
      </c>
      <c r="P2733" s="44" t="s">
        <v>232</v>
      </c>
      <c r="Q2733" s="44" t="s">
        <v>752</v>
      </c>
      <c r="R2733" s="44" t="s">
        <v>441</v>
      </c>
      <c r="S2733" s="44"/>
      <c r="U2733" s="49" t="s">
        <v>3704</v>
      </c>
      <c r="V2733" s="49" t="s">
        <v>3704</v>
      </c>
      <c r="W2733"/>
      <c r="X2733" s="50"/>
    </row>
    <row r="2734" spans="1:24" s="48" customFormat="1" x14ac:dyDescent="0.35">
      <c r="A2734" s="44" t="s">
        <v>811</v>
      </c>
      <c r="B2734" s="44">
        <v>51683</v>
      </c>
      <c r="C2734" s="44" t="s">
        <v>12</v>
      </c>
      <c r="D2734" s="57" t="s">
        <v>3742</v>
      </c>
      <c r="E2734" s="46">
        <v>6.0213382094828001E-5</v>
      </c>
      <c r="F2734" s="46">
        <v>1.64062764093366E-7</v>
      </c>
      <c r="H2734" s="46">
        <v>2.7246894026811044E-3</v>
      </c>
      <c r="I2734" s="46"/>
      <c r="J2734" s="45"/>
      <c r="K2734" s="45"/>
      <c r="L2734" s="47"/>
      <c r="M2734" s="44" t="s">
        <v>760</v>
      </c>
      <c r="N2734" s="44"/>
      <c r="O2734" s="44" t="s">
        <v>436</v>
      </c>
      <c r="P2734" s="44" t="s">
        <v>232</v>
      </c>
      <c r="Q2734" s="44" t="s">
        <v>752</v>
      </c>
      <c r="R2734" s="44" t="s">
        <v>441</v>
      </c>
      <c r="S2734" s="44"/>
      <c r="U2734" s="49" t="s">
        <v>3705</v>
      </c>
      <c r="V2734" s="49" t="s">
        <v>3705</v>
      </c>
      <c r="W2734"/>
      <c r="X2734" s="50"/>
    </row>
    <row r="2735" spans="1:24" s="48" customFormat="1" x14ac:dyDescent="0.35">
      <c r="A2735" s="44" t="s">
        <v>811</v>
      </c>
      <c r="B2735" s="44">
        <v>51685</v>
      </c>
      <c r="C2735" s="44" t="s">
        <v>12</v>
      </c>
      <c r="D2735" s="57" t="s">
        <v>3742</v>
      </c>
      <c r="E2735" s="46">
        <v>2.6892458176977999E-5</v>
      </c>
      <c r="F2735" s="46">
        <v>7.3273595806857498E-8</v>
      </c>
      <c r="H2735" s="46">
        <v>2.7246894026811317E-3</v>
      </c>
      <c r="I2735" s="46"/>
      <c r="J2735" s="45"/>
      <c r="K2735" s="45"/>
      <c r="L2735" s="47"/>
      <c r="M2735" s="44" t="s">
        <v>760</v>
      </c>
      <c r="N2735" s="44"/>
      <c r="O2735" s="44" t="s">
        <v>436</v>
      </c>
      <c r="P2735" s="44" t="s">
        <v>232</v>
      </c>
      <c r="Q2735" s="44" t="s">
        <v>752</v>
      </c>
      <c r="R2735" s="44" t="s">
        <v>441</v>
      </c>
      <c r="S2735" s="44"/>
      <c r="U2735" s="49" t="s">
        <v>3706</v>
      </c>
      <c r="V2735" s="49" t="s">
        <v>3706</v>
      </c>
      <c r="W2735"/>
      <c r="X2735" s="50"/>
    </row>
    <row r="2736" spans="1:24" s="48" customFormat="1" x14ac:dyDescent="0.35">
      <c r="A2736" s="44" t="s">
        <v>811</v>
      </c>
      <c r="B2736" s="44">
        <v>51610</v>
      </c>
      <c r="C2736" s="44" t="s">
        <v>12</v>
      </c>
      <c r="D2736" s="57" t="s">
        <v>3742</v>
      </c>
      <c r="E2736" s="46">
        <v>1.63423588596749E-4</v>
      </c>
      <c r="F2736" s="46">
        <v>3.3809422851997501E-7</v>
      </c>
      <c r="H2736" s="46">
        <v>2.0688214683268849E-3</v>
      </c>
      <c r="I2736" s="46"/>
      <c r="J2736" s="45"/>
      <c r="K2736" s="45"/>
      <c r="L2736" s="47"/>
      <c r="M2736" s="44" t="s">
        <v>909</v>
      </c>
      <c r="N2736" s="44"/>
      <c r="O2736" s="44" t="s">
        <v>436</v>
      </c>
      <c r="P2736" s="44" t="s">
        <v>3738</v>
      </c>
      <c r="Q2736" s="44" t="s">
        <v>757</v>
      </c>
      <c r="R2736" s="48" t="s">
        <v>441</v>
      </c>
      <c r="S2736" s="44"/>
      <c r="U2736" s="49" t="s">
        <v>3707</v>
      </c>
      <c r="V2736" s="49" t="s">
        <v>3707</v>
      </c>
      <c r="W2736"/>
      <c r="X2736" s="50"/>
    </row>
    <row r="2737" spans="1:24" s="48" customFormat="1" x14ac:dyDescent="0.35">
      <c r="A2737" s="44" t="s">
        <v>811</v>
      </c>
      <c r="B2737" s="44">
        <v>51683</v>
      </c>
      <c r="C2737" s="44" t="s">
        <v>12</v>
      </c>
      <c r="D2737" s="57" t="s">
        <v>3742</v>
      </c>
      <c r="E2737" s="46">
        <v>2.3760380521244199E-4</v>
      </c>
      <c r="F2737" s="46">
        <v>4.9155985317965795E-7</v>
      </c>
      <c r="H2737" s="46">
        <v>2.0688214683268788E-3</v>
      </c>
      <c r="I2737" s="46"/>
      <c r="J2737" s="45"/>
      <c r="K2737" s="45"/>
      <c r="L2737" s="47"/>
      <c r="M2737" s="44" t="s">
        <v>909</v>
      </c>
      <c r="N2737" s="44"/>
      <c r="O2737" s="44" t="s">
        <v>436</v>
      </c>
      <c r="P2737" s="44" t="s">
        <v>3738</v>
      </c>
      <c r="Q2737" s="44" t="s">
        <v>757</v>
      </c>
      <c r="R2737" s="48" t="s">
        <v>441</v>
      </c>
      <c r="S2737" s="44"/>
      <c r="U2737" s="49" t="s">
        <v>3708</v>
      </c>
      <c r="V2737" s="49" t="s">
        <v>3708</v>
      </c>
      <c r="W2737"/>
      <c r="X2737" s="50"/>
    </row>
    <row r="2738" spans="1:24" s="48" customFormat="1" x14ac:dyDescent="0.35">
      <c r="A2738" s="44" t="s">
        <v>811</v>
      </c>
      <c r="B2738" s="44">
        <v>51685</v>
      </c>
      <c r="C2738" s="44" t="s">
        <v>12</v>
      </c>
      <c r="D2738" s="57" t="s">
        <v>3742</v>
      </c>
      <c r="E2738" s="46">
        <v>2.5348023438720002E-5</v>
      </c>
      <c r="F2738" s="46">
        <v>5.2440535069677103E-8</v>
      </c>
      <c r="H2738" s="46">
        <v>2.0688214683268888E-3</v>
      </c>
      <c r="I2738" s="46"/>
      <c r="J2738" s="45"/>
      <c r="K2738" s="45"/>
      <c r="L2738" s="47"/>
      <c r="M2738" s="44" t="s">
        <v>909</v>
      </c>
      <c r="N2738" s="44"/>
      <c r="O2738" s="44" t="s">
        <v>436</v>
      </c>
      <c r="P2738" s="44" t="s">
        <v>3738</v>
      </c>
      <c r="Q2738" s="44" t="s">
        <v>757</v>
      </c>
      <c r="R2738" s="48" t="s">
        <v>441</v>
      </c>
      <c r="S2738" s="44"/>
      <c r="U2738" s="49" t="s">
        <v>3709</v>
      </c>
      <c r="V2738" s="49" t="s">
        <v>3709</v>
      </c>
      <c r="W2738"/>
      <c r="X2738" s="50"/>
    </row>
    <row r="2739" spans="1:24" s="48" customFormat="1" x14ac:dyDescent="0.35">
      <c r="A2739" s="44" t="s">
        <v>811</v>
      </c>
      <c r="B2739" s="44">
        <v>51685</v>
      </c>
      <c r="C2739" s="44" t="s">
        <v>12</v>
      </c>
      <c r="D2739" s="57" t="s">
        <v>3742</v>
      </c>
      <c r="E2739" s="46">
        <v>1.09955626737579E-4</v>
      </c>
      <c r="F2739" s="46">
        <v>2.27478561158043E-7</v>
      </c>
      <c r="H2739" s="46">
        <v>2.0688214683269022E-3</v>
      </c>
      <c r="I2739" s="46"/>
      <c r="J2739" s="45"/>
      <c r="K2739" s="45"/>
      <c r="L2739" s="47"/>
      <c r="M2739" s="44" t="s">
        <v>911</v>
      </c>
      <c r="N2739" s="44"/>
      <c r="O2739" s="44" t="s">
        <v>436</v>
      </c>
      <c r="P2739" s="44" t="s">
        <v>3738</v>
      </c>
      <c r="Q2739" s="44" t="s">
        <v>759</v>
      </c>
      <c r="R2739" s="44" t="s">
        <v>441</v>
      </c>
      <c r="S2739" s="44"/>
      <c r="U2739" s="49" t="s">
        <v>3710</v>
      </c>
      <c r="V2739" s="49" t="s">
        <v>3710</v>
      </c>
      <c r="W2739"/>
      <c r="X2739" s="50"/>
    </row>
    <row r="2740" spans="1:24" s="48" customFormat="1" x14ac:dyDescent="0.35">
      <c r="A2740" s="44" t="s">
        <v>811</v>
      </c>
      <c r="B2740" s="44">
        <v>51610</v>
      </c>
      <c r="C2740" s="44" t="s">
        <v>12</v>
      </c>
      <c r="D2740" s="57" t="s">
        <v>3742</v>
      </c>
      <c r="E2740" s="46">
        <v>3.0368323778743402E-4</v>
      </c>
      <c r="F2740" s="46">
        <v>6.2826640190566104E-7</v>
      </c>
      <c r="H2740" s="46">
        <v>2.0688214683268827E-3</v>
      </c>
      <c r="I2740" s="46"/>
      <c r="J2740" s="45"/>
      <c r="K2740" s="45"/>
      <c r="L2740" s="47"/>
      <c r="M2740" s="44" t="s">
        <v>751</v>
      </c>
      <c r="N2740" s="44"/>
      <c r="O2740" s="44" t="s">
        <v>436</v>
      </c>
      <c r="P2740" s="44" t="s">
        <v>3738</v>
      </c>
      <c r="Q2740" s="44" t="s">
        <v>752</v>
      </c>
      <c r="R2740" s="48" t="s">
        <v>437</v>
      </c>
      <c r="S2740" s="44"/>
      <c r="U2740" s="49" t="s">
        <v>3711</v>
      </c>
      <c r="V2740" s="49" t="s">
        <v>3711</v>
      </c>
      <c r="W2740"/>
      <c r="X2740" s="50"/>
    </row>
    <row r="2741" spans="1:24" s="48" customFormat="1" x14ac:dyDescent="0.35">
      <c r="A2741" s="44" t="s">
        <v>811</v>
      </c>
      <c r="B2741" s="44">
        <v>51685</v>
      </c>
      <c r="C2741" s="44" t="s">
        <v>12</v>
      </c>
      <c r="D2741" s="57" t="s">
        <v>3742</v>
      </c>
      <c r="E2741" s="46">
        <v>4.7103173651359303E-5</v>
      </c>
      <c r="F2741" s="46">
        <v>9.7448056876261306E-8</v>
      </c>
      <c r="H2741" s="46">
        <v>2.0688214683268831E-3</v>
      </c>
      <c r="I2741" s="46"/>
      <c r="J2741" s="45"/>
      <c r="K2741" s="45"/>
      <c r="L2741" s="47"/>
      <c r="M2741" s="44" t="s">
        <v>751</v>
      </c>
      <c r="N2741" s="44"/>
      <c r="O2741" s="44" t="s">
        <v>436</v>
      </c>
      <c r="P2741" s="44" t="s">
        <v>3738</v>
      </c>
      <c r="Q2741" s="44" t="s">
        <v>752</v>
      </c>
      <c r="R2741" s="48" t="s">
        <v>437</v>
      </c>
      <c r="S2741" s="44"/>
      <c r="U2741" s="49" t="s">
        <v>3712</v>
      </c>
      <c r="V2741" s="49" t="s">
        <v>3712</v>
      </c>
      <c r="W2741"/>
      <c r="X2741" s="50"/>
    </row>
    <row r="2742" spans="1:24" s="48" customFormat="1" x14ac:dyDescent="0.35">
      <c r="A2742" s="44" t="s">
        <v>811</v>
      </c>
      <c r="B2742" s="44">
        <v>51013</v>
      </c>
      <c r="C2742" s="44" t="s">
        <v>955</v>
      </c>
      <c r="D2742" s="57" t="s">
        <v>3742</v>
      </c>
      <c r="E2742" s="46">
        <v>1.1280788321682901E-15</v>
      </c>
      <c r="F2742" s="46">
        <v>1.1331855253800999E-18</v>
      </c>
      <c r="H2742" s="46">
        <v>1.0045268939245977E-3</v>
      </c>
      <c r="I2742" s="46"/>
      <c r="J2742" s="45"/>
      <c r="K2742" s="45"/>
      <c r="L2742" s="47"/>
      <c r="M2742" s="44" t="s">
        <v>765</v>
      </c>
      <c r="N2742" s="44"/>
      <c r="O2742" s="44" t="s">
        <v>436</v>
      </c>
      <c r="P2742" s="44" t="s">
        <v>444</v>
      </c>
      <c r="Q2742" s="44" t="s">
        <v>453</v>
      </c>
      <c r="R2742" s="49" t="s">
        <v>3739</v>
      </c>
      <c r="S2742" s="44"/>
      <c r="U2742" s="49" t="s">
        <v>3713</v>
      </c>
      <c r="V2742" s="49" t="s">
        <v>3713</v>
      </c>
      <c r="W2742"/>
      <c r="X2742" s="50"/>
    </row>
    <row r="2743" spans="1:24" s="48" customFormat="1" x14ac:dyDescent="0.35">
      <c r="A2743" s="44" t="s">
        <v>811</v>
      </c>
      <c r="B2743" s="44">
        <v>51013</v>
      </c>
      <c r="C2743" s="44" t="s">
        <v>12</v>
      </c>
      <c r="D2743" s="57" t="s">
        <v>3742</v>
      </c>
      <c r="E2743" s="46">
        <v>7.3325114307844301E-15</v>
      </c>
      <c r="F2743" s="46">
        <v>7.3657049322325695E-18</v>
      </c>
      <c r="H2743" s="46">
        <v>1.0045268939246083E-3</v>
      </c>
      <c r="I2743" s="46"/>
      <c r="J2743" s="45"/>
      <c r="K2743" s="45"/>
      <c r="L2743" s="47"/>
      <c r="M2743" s="44" t="s">
        <v>765</v>
      </c>
      <c r="N2743" s="44"/>
      <c r="O2743" s="44" t="s">
        <v>436</v>
      </c>
      <c r="P2743" s="44" t="s">
        <v>444</v>
      </c>
      <c r="Q2743" s="44" t="s">
        <v>453</v>
      </c>
      <c r="R2743" s="49" t="s">
        <v>3739</v>
      </c>
      <c r="S2743" s="44"/>
      <c r="U2743" s="49" t="s">
        <v>3714</v>
      </c>
      <c r="V2743" s="49" t="s">
        <v>3714</v>
      </c>
      <c r="W2743"/>
      <c r="X2743" s="50"/>
    </row>
    <row r="2744" spans="1:24" s="48" customFormat="1" x14ac:dyDescent="0.35">
      <c r="A2744" s="44" t="s">
        <v>811</v>
      </c>
      <c r="B2744" s="44">
        <v>51600</v>
      </c>
      <c r="C2744" s="44" t="s">
        <v>955</v>
      </c>
      <c r="D2744" s="57" t="s">
        <v>3742</v>
      </c>
      <c r="E2744" s="46">
        <v>1.51405908200655E-5</v>
      </c>
      <c r="F2744" s="46">
        <v>1.5209130668664001E-8</v>
      </c>
      <c r="H2744" s="46">
        <v>1.0045268939246192E-3</v>
      </c>
      <c r="I2744" s="46"/>
      <c r="J2744" s="45"/>
      <c r="K2744" s="45"/>
      <c r="L2744" s="47"/>
      <c r="M2744" s="44" t="s">
        <v>765</v>
      </c>
      <c r="N2744" s="44"/>
      <c r="O2744" s="44" t="s">
        <v>436</v>
      </c>
      <c r="P2744" s="44" t="s">
        <v>444</v>
      </c>
      <c r="Q2744" s="44" t="s">
        <v>453</v>
      </c>
      <c r="R2744" s="49" t="s">
        <v>3739</v>
      </c>
      <c r="S2744" s="44"/>
      <c r="U2744" s="49" t="s">
        <v>3715</v>
      </c>
      <c r="V2744" s="49" t="s">
        <v>3715</v>
      </c>
      <c r="W2744"/>
      <c r="X2744" s="50"/>
    </row>
    <row r="2745" spans="1:24" s="48" customFormat="1" x14ac:dyDescent="0.35">
      <c r="A2745" s="44" t="s">
        <v>811</v>
      </c>
      <c r="B2745" s="44">
        <v>51600</v>
      </c>
      <c r="C2745" s="44" t="s">
        <v>12</v>
      </c>
      <c r="D2745" s="57" t="s">
        <v>3742</v>
      </c>
      <c r="E2745" s="46">
        <v>9.8413820764237995E-5</v>
      </c>
      <c r="F2745" s="46">
        <v>9.8859329691552904E-8</v>
      </c>
      <c r="H2745" s="46">
        <v>1.0045268939246062E-3</v>
      </c>
      <c r="I2745" s="46"/>
      <c r="J2745" s="45"/>
      <c r="K2745" s="45"/>
      <c r="L2745" s="47"/>
      <c r="M2745" s="44" t="s">
        <v>765</v>
      </c>
      <c r="N2745" s="44"/>
      <c r="O2745" s="44" t="s">
        <v>436</v>
      </c>
      <c r="P2745" s="44" t="s">
        <v>444</v>
      </c>
      <c r="Q2745" s="44" t="s">
        <v>453</v>
      </c>
      <c r="R2745" s="49" t="s">
        <v>3739</v>
      </c>
      <c r="S2745" s="44"/>
      <c r="U2745" s="49" t="s">
        <v>3716</v>
      </c>
      <c r="V2745" s="49" t="s">
        <v>3716</v>
      </c>
      <c r="W2745"/>
      <c r="X2745" s="50"/>
    </row>
    <row r="2746" spans="1:24" s="48" customFormat="1" x14ac:dyDescent="0.35">
      <c r="A2746" s="44" t="s">
        <v>811</v>
      </c>
      <c r="B2746" s="44">
        <v>51610</v>
      </c>
      <c r="C2746" s="44" t="s">
        <v>955</v>
      </c>
      <c r="D2746" s="57" t="s">
        <v>3742</v>
      </c>
      <c r="E2746" s="46">
        <v>2.33306452603377E-11</v>
      </c>
      <c r="F2746" s="46">
        <v>2.34362606166239E-14</v>
      </c>
      <c r="H2746" s="46">
        <v>1.0045268939246077E-3</v>
      </c>
      <c r="I2746" s="46"/>
      <c r="J2746" s="45"/>
      <c r="K2746" s="45"/>
      <c r="L2746" s="47"/>
      <c r="M2746" s="44" t="s">
        <v>765</v>
      </c>
      <c r="N2746" s="44"/>
      <c r="O2746" s="44" t="s">
        <v>436</v>
      </c>
      <c r="P2746" s="44" t="s">
        <v>444</v>
      </c>
      <c r="Q2746" s="44" t="s">
        <v>453</v>
      </c>
      <c r="R2746" s="49" t="s">
        <v>3739</v>
      </c>
      <c r="S2746" s="44"/>
      <c r="U2746" s="49" t="s">
        <v>3717</v>
      </c>
      <c r="V2746" s="49" t="s">
        <v>3717</v>
      </c>
      <c r="W2746"/>
      <c r="X2746" s="50"/>
    </row>
    <row r="2747" spans="1:24" s="48" customFormat="1" x14ac:dyDescent="0.35">
      <c r="A2747" s="44" t="s">
        <v>811</v>
      </c>
      <c r="B2747" s="44">
        <v>51610</v>
      </c>
      <c r="C2747" s="44" t="s">
        <v>12</v>
      </c>
      <c r="D2747" s="57" t="s">
        <v>3742</v>
      </c>
      <c r="E2747" s="46">
        <v>1.5164921375838301E-10</v>
      </c>
      <c r="F2747" s="46">
        <v>1.5233571366281799E-13</v>
      </c>
      <c r="H2747" s="46">
        <v>1.0045268939246118E-3</v>
      </c>
      <c r="I2747" s="46"/>
      <c r="J2747" s="45"/>
      <c r="K2747" s="45"/>
      <c r="L2747" s="47"/>
      <c r="M2747" s="44" t="s">
        <v>765</v>
      </c>
      <c r="N2747" s="44"/>
      <c r="O2747" s="44" t="s">
        <v>436</v>
      </c>
      <c r="P2747" s="44" t="s">
        <v>444</v>
      </c>
      <c r="Q2747" s="44" t="s">
        <v>453</v>
      </c>
      <c r="R2747" s="49" t="s">
        <v>3739</v>
      </c>
      <c r="S2747" s="44"/>
      <c r="U2747" s="49" t="s">
        <v>3718</v>
      </c>
      <c r="V2747" s="49" t="s">
        <v>3718</v>
      </c>
      <c r="W2747"/>
      <c r="X2747" s="50"/>
    </row>
    <row r="2748" spans="1:24" s="48" customFormat="1" x14ac:dyDescent="0.35">
      <c r="A2748" s="44" t="s">
        <v>811</v>
      </c>
      <c r="B2748" s="44">
        <v>51683</v>
      </c>
      <c r="C2748" s="44" t="s">
        <v>955</v>
      </c>
      <c r="D2748" s="57" t="s">
        <v>3742</v>
      </c>
      <c r="E2748" s="46">
        <v>6.5278920270724406E-5</v>
      </c>
      <c r="F2748" s="46">
        <v>6.5574431018302599E-8</v>
      </c>
      <c r="H2748" s="46">
        <v>1.0045268939246031E-3</v>
      </c>
      <c r="I2748" s="46"/>
      <c r="J2748" s="45"/>
      <c r="K2748" s="45"/>
      <c r="L2748" s="47"/>
      <c r="M2748" s="44" t="s">
        <v>765</v>
      </c>
      <c r="N2748" s="44"/>
      <c r="O2748" s="44" t="s">
        <v>436</v>
      </c>
      <c r="P2748" s="44" t="s">
        <v>444</v>
      </c>
      <c r="Q2748" s="44" t="s">
        <v>453</v>
      </c>
      <c r="R2748" s="49" t="s">
        <v>3739</v>
      </c>
      <c r="S2748" s="44"/>
      <c r="U2748" s="49" t="s">
        <v>3719</v>
      </c>
      <c r="V2748" s="49" t="s">
        <v>3719</v>
      </c>
      <c r="W2748"/>
      <c r="X2748" s="50"/>
    </row>
    <row r="2749" spans="1:24" s="48" customFormat="1" x14ac:dyDescent="0.35">
      <c r="A2749" s="44" t="s">
        <v>811</v>
      </c>
      <c r="B2749" s="44">
        <v>51685</v>
      </c>
      <c r="C2749" s="44" t="s">
        <v>955</v>
      </c>
      <c r="D2749" s="57" t="s">
        <v>3742</v>
      </c>
      <c r="E2749" s="46">
        <v>4.9137019955725302E-8</v>
      </c>
      <c r="F2749" s="46">
        <v>4.93594580328361E-11</v>
      </c>
      <c r="H2749" s="46">
        <v>1.0045268939246057E-3</v>
      </c>
      <c r="I2749" s="46"/>
      <c r="J2749" s="45"/>
      <c r="K2749" s="45"/>
      <c r="L2749" s="47"/>
      <c r="M2749" s="44" t="s">
        <v>765</v>
      </c>
      <c r="N2749" s="44"/>
      <c r="O2749" s="44" t="s">
        <v>436</v>
      </c>
      <c r="P2749" s="44" t="s">
        <v>444</v>
      </c>
      <c r="Q2749" s="44" t="s">
        <v>453</v>
      </c>
      <c r="R2749" s="49" t="s">
        <v>3739</v>
      </c>
      <c r="S2749" s="44"/>
      <c r="U2749" s="49" t="s">
        <v>3720</v>
      </c>
      <c r="V2749" s="49" t="s">
        <v>3720</v>
      </c>
      <c r="W2749"/>
      <c r="X2749" s="50"/>
    </row>
    <row r="2750" spans="1:24" s="48" customFormat="1" x14ac:dyDescent="0.35">
      <c r="A2750" s="44" t="s">
        <v>811</v>
      </c>
      <c r="B2750" s="44">
        <v>51685</v>
      </c>
      <c r="C2750" s="44" t="s">
        <v>12</v>
      </c>
      <c r="D2750" s="57" t="s">
        <v>3742</v>
      </c>
      <c r="E2750" s="46">
        <v>3.1939063949531003E-7</v>
      </c>
      <c r="F2750" s="46">
        <v>3.2083648704081598E-10</v>
      </c>
      <c r="H2750" s="46">
        <v>1.0045268939246016E-3</v>
      </c>
      <c r="I2750" s="46"/>
      <c r="J2750" s="45"/>
      <c r="K2750" s="45"/>
      <c r="L2750" s="47"/>
      <c r="M2750" s="44" t="s">
        <v>765</v>
      </c>
      <c r="N2750" s="44"/>
      <c r="O2750" s="44" t="s">
        <v>436</v>
      </c>
      <c r="P2750" s="44" t="s">
        <v>444</v>
      </c>
      <c r="Q2750" s="44" t="s">
        <v>453</v>
      </c>
      <c r="R2750" s="49" t="s">
        <v>3739</v>
      </c>
      <c r="S2750" s="44"/>
      <c r="U2750" s="49" t="s">
        <v>3721</v>
      </c>
      <c r="V2750" s="49" t="s">
        <v>3721</v>
      </c>
      <c r="W2750"/>
      <c r="X2750" s="50"/>
    </row>
    <row r="2751" spans="1:24" s="48" customFormat="1" x14ac:dyDescent="0.35">
      <c r="A2751" s="44" t="s">
        <v>811</v>
      </c>
      <c r="B2751" s="44">
        <v>51013</v>
      </c>
      <c r="C2751" s="44" t="s">
        <v>955</v>
      </c>
      <c r="D2751" s="57" t="s">
        <v>3742</v>
      </c>
      <c r="E2751" s="46">
        <v>1.2195448949515401E-15</v>
      </c>
      <c r="F2751" s="46">
        <v>1.2250656453272799E-18</v>
      </c>
      <c r="H2751" s="46">
        <v>1.0045268939246055E-3</v>
      </c>
      <c r="I2751" s="46"/>
      <c r="J2751" s="45"/>
      <c r="K2751" s="45"/>
      <c r="L2751" s="47"/>
      <c r="M2751" s="44" t="s">
        <v>771</v>
      </c>
      <c r="N2751" s="44"/>
      <c r="O2751" s="44" t="s">
        <v>436</v>
      </c>
      <c r="P2751" s="44" t="s">
        <v>444</v>
      </c>
      <c r="Q2751" s="44" t="s">
        <v>3740</v>
      </c>
      <c r="R2751" s="49" t="s">
        <v>772</v>
      </c>
      <c r="S2751" s="44"/>
      <c r="U2751" s="49" t="s">
        <v>3722</v>
      </c>
      <c r="V2751" s="49" t="s">
        <v>3722</v>
      </c>
      <c r="W2751"/>
      <c r="X2751" s="50"/>
    </row>
    <row r="2752" spans="1:24" s="48" customFormat="1" x14ac:dyDescent="0.35">
      <c r="A2752" s="44" t="s">
        <v>811</v>
      </c>
      <c r="B2752" s="44">
        <v>51013</v>
      </c>
      <c r="C2752" s="44" t="s">
        <v>12</v>
      </c>
      <c r="D2752" s="57" t="s">
        <v>3742</v>
      </c>
      <c r="E2752" s="46">
        <v>4.1098652394124999E-14</v>
      </c>
      <c r="F2752" s="46">
        <v>4.1284701633957498E-17</v>
      </c>
      <c r="H2752" s="46">
        <v>1.004526893924607E-3</v>
      </c>
      <c r="I2752" s="46"/>
      <c r="J2752" s="45"/>
      <c r="K2752" s="45"/>
      <c r="L2752" s="47"/>
      <c r="M2752" s="44" t="s">
        <v>771</v>
      </c>
      <c r="N2752" s="44"/>
      <c r="O2752" s="44" t="s">
        <v>436</v>
      </c>
      <c r="P2752" s="44" t="s">
        <v>444</v>
      </c>
      <c r="Q2752" s="44" t="s">
        <v>3740</v>
      </c>
      <c r="R2752" s="49" t="s">
        <v>772</v>
      </c>
      <c r="S2752" s="44"/>
      <c r="U2752" s="49" t="s">
        <v>3723</v>
      </c>
      <c r="V2752" s="49" t="s">
        <v>3723</v>
      </c>
      <c r="W2752"/>
      <c r="X2752" s="50"/>
    </row>
    <row r="2753" spans="1:24" s="48" customFormat="1" x14ac:dyDescent="0.35">
      <c r="A2753" s="44" t="s">
        <v>811</v>
      </c>
      <c r="B2753" s="44">
        <v>51600</v>
      </c>
      <c r="C2753" s="44" t="s">
        <v>955</v>
      </c>
      <c r="D2753" s="57" t="s">
        <v>3742</v>
      </c>
      <c r="E2753" s="46">
        <v>1.6368212637753701E-5</v>
      </c>
      <c r="F2753" s="46">
        <v>1.6442309800100299E-8</v>
      </c>
      <c r="H2753" s="46">
        <v>1.0045268939246116E-3</v>
      </c>
      <c r="I2753" s="46"/>
      <c r="J2753" s="45"/>
      <c r="K2753" s="45"/>
      <c r="L2753" s="47"/>
      <c r="M2753" s="44" t="s">
        <v>771</v>
      </c>
      <c r="N2753" s="44"/>
      <c r="O2753" s="44" t="s">
        <v>436</v>
      </c>
      <c r="P2753" s="44" t="s">
        <v>444</v>
      </c>
      <c r="Q2753" s="44" t="s">
        <v>3740</v>
      </c>
      <c r="R2753" s="49" t="s">
        <v>772</v>
      </c>
      <c r="S2753" s="44"/>
      <c r="U2753" s="49" t="s">
        <v>3724</v>
      </c>
      <c r="V2753" s="49" t="s">
        <v>3724</v>
      </c>
      <c r="W2753"/>
      <c r="X2753" s="50"/>
    </row>
    <row r="2754" spans="1:24" s="48" customFormat="1" x14ac:dyDescent="0.35">
      <c r="A2754" s="44" t="s">
        <v>811</v>
      </c>
      <c r="B2754" s="44">
        <v>51610</v>
      </c>
      <c r="C2754" s="44" t="s">
        <v>955</v>
      </c>
      <c r="D2754" s="57" t="s">
        <v>3742</v>
      </c>
      <c r="E2754" s="46">
        <v>2.5222323959708299E-11</v>
      </c>
      <c r="F2754" s="46">
        <v>2.5336502744805899E-14</v>
      </c>
      <c r="H2754" s="46">
        <v>1.0045268939246042E-3</v>
      </c>
      <c r="I2754" s="46"/>
      <c r="J2754" s="45"/>
      <c r="K2754" s="45"/>
      <c r="L2754" s="47"/>
      <c r="M2754" s="44" t="s">
        <v>771</v>
      </c>
      <c r="N2754" s="44"/>
      <c r="O2754" s="44" t="s">
        <v>436</v>
      </c>
      <c r="P2754" s="44" t="s">
        <v>444</v>
      </c>
      <c r="Q2754" s="44" t="s">
        <v>3740</v>
      </c>
      <c r="R2754" s="49" t="s">
        <v>772</v>
      </c>
      <c r="S2754" s="44"/>
      <c r="U2754" s="49" t="s">
        <v>3725</v>
      </c>
      <c r="V2754" s="49" t="s">
        <v>3725</v>
      </c>
      <c r="W2754"/>
      <c r="X2754" s="50"/>
    </row>
    <row r="2755" spans="1:24" s="48" customFormat="1" x14ac:dyDescent="0.35">
      <c r="A2755" s="44" t="s">
        <v>811</v>
      </c>
      <c r="B2755" s="44">
        <v>51610</v>
      </c>
      <c r="C2755" s="44" t="s">
        <v>12</v>
      </c>
      <c r="D2755" s="57" t="s">
        <v>3742</v>
      </c>
      <c r="E2755" s="46">
        <v>8.4999231939879001E-10</v>
      </c>
      <c r="F2755" s="46">
        <v>8.53840144465435E-13</v>
      </c>
      <c r="H2755" s="46">
        <v>1.0045268939246023E-3</v>
      </c>
      <c r="I2755" s="46"/>
      <c r="J2755" s="45"/>
      <c r="K2755" s="45"/>
      <c r="L2755" s="47"/>
      <c r="M2755" s="44" t="s">
        <v>771</v>
      </c>
      <c r="N2755" s="44"/>
      <c r="O2755" s="44" t="s">
        <v>436</v>
      </c>
      <c r="P2755" s="44" t="s">
        <v>444</v>
      </c>
      <c r="Q2755" s="44" t="s">
        <v>3740</v>
      </c>
      <c r="R2755" s="49" t="s">
        <v>772</v>
      </c>
      <c r="S2755" s="44"/>
      <c r="U2755" s="49" t="s">
        <v>3726</v>
      </c>
      <c r="V2755" s="49" t="s">
        <v>3726</v>
      </c>
      <c r="W2755"/>
      <c r="X2755" s="50"/>
    </row>
    <row r="2756" spans="1:24" s="48" customFormat="1" x14ac:dyDescent="0.35">
      <c r="A2756" s="44" t="s">
        <v>811</v>
      </c>
      <c r="B2756" s="44">
        <v>51683</v>
      </c>
      <c r="C2756" s="44" t="s">
        <v>955</v>
      </c>
      <c r="D2756" s="57" t="s">
        <v>3742</v>
      </c>
      <c r="E2756" s="46">
        <v>7.0571809135383396E-5</v>
      </c>
      <c r="F2756" s="46">
        <v>7.0891280229407206E-8</v>
      </c>
      <c r="H2756" s="46">
        <v>1.0045268939246116E-3</v>
      </c>
      <c r="I2756" s="46"/>
      <c r="J2756" s="45"/>
      <c r="K2756" s="45"/>
      <c r="L2756" s="47"/>
      <c r="M2756" s="44" t="s">
        <v>771</v>
      </c>
      <c r="N2756" s="44"/>
      <c r="O2756" s="44" t="s">
        <v>436</v>
      </c>
      <c r="P2756" s="44" t="s">
        <v>444</v>
      </c>
      <c r="Q2756" s="44" t="s">
        <v>3740</v>
      </c>
      <c r="R2756" s="49" t="s">
        <v>772</v>
      </c>
      <c r="S2756" s="44"/>
      <c r="U2756" s="49" t="s">
        <v>3727</v>
      </c>
      <c r="V2756" s="49" t="s">
        <v>3727</v>
      </c>
      <c r="W2756"/>
      <c r="X2756" s="50"/>
    </row>
    <row r="2757" spans="1:24" s="48" customFormat="1" x14ac:dyDescent="0.35">
      <c r="A2757" s="44" t="s">
        <v>811</v>
      </c>
      <c r="B2757" s="44">
        <v>51685</v>
      </c>
      <c r="C2757" s="44" t="s">
        <v>955</v>
      </c>
      <c r="D2757" s="57" t="s">
        <v>3742</v>
      </c>
      <c r="E2757" s="46">
        <v>5.31210971022711E-8</v>
      </c>
      <c r="F2757" s="46">
        <v>5.3361570674011797E-11</v>
      </c>
      <c r="H2757" s="46">
        <v>1.0045268939246064E-3</v>
      </c>
      <c r="I2757" s="46"/>
      <c r="J2757" s="45"/>
      <c r="K2757" s="45"/>
      <c r="L2757" s="47"/>
      <c r="M2757" s="44" t="s">
        <v>771</v>
      </c>
      <c r="N2757" s="44"/>
      <c r="O2757" s="44" t="s">
        <v>436</v>
      </c>
      <c r="P2757" s="44" t="s">
        <v>444</v>
      </c>
      <c r="Q2757" s="44" t="s">
        <v>3740</v>
      </c>
      <c r="R2757" s="49" t="s">
        <v>772</v>
      </c>
      <c r="S2757" s="44"/>
      <c r="U2757" s="49" t="s">
        <v>3728</v>
      </c>
      <c r="V2757" s="49" t="s">
        <v>3728</v>
      </c>
      <c r="W2757"/>
      <c r="X2757" s="50"/>
    </row>
    <row r="2758" spans="1:24" s="48" customFormat="1" x14ac:dyDescent="0.35">
      <c r="A2758" s="44" t="s">
        <v>811</v>
      </c>
      <c r="B2758" s="44">
        <v>51685</v>
      </c>
      <c r="C2758" s="44" t="s">
        <v>12</v>
      </c>
      <c r="D2758" s="57" t="s">
        <v>3742</v>
      </c>
      <c r="E2758" s="46">
        <v>1.79018105158959E-6</v>
      </c>
      <c r="F2758" s="46">
        <v>1.7982850113159799E-9</v>
      </c>
      <c r="H2758" s="46">
        <v>1.0045268939246083E-3</v>
      </c>
      <c r="I2758" s="46"/>
      <c r="J2758" s="45"/>
      <c r="K2758" s="45"/>
      <c r="L2758" s="47"/>
      <c r="M2758" s="44" t="s">
        <v>771</v>
      </c>
      <c r="N2758" s="44"/>
      <c r="O2758" s="44" t="s">
        <v>436</v>
      </c>
      <c r="P2758" s="44" t="s">
        <v>444</v>
      </c>
      <c r="Q2758" s="44" t="s">
        <v>3740</v>
      </c>
      <c r="R2758" s="49" t="s">
        <v>772</v>
      </c>
      <c r="S2758" s="44"/>
      <c r="U2758" s="49" t="s">
        <v>3729</v>
      </c>
      <c r="V2758" s="49" t="s">
        <v>3729</v>
      </c>
      <c r="W2758"/>
      <c r="X2758" s="50"/>
    </row>
    <row r="2759" spans="1:24" s="48" customFormat="1" x14ac:dyDescent="0.35">
      <c r="A2759" s="44" t="s">
        <v>811</v>
      </c>
      <c r="B2759" s="44">
        <v>51013</v>
      </c>
      <c r="C2759" s="44" t="s">
        <v>955</v>
      </c>
      <c r="D2759" s="57" t="s">
        <v>3742</v>
      </c>
      <c r="E2759" s="46">
        <v>3.55002099999588E-15</v>
      </c>
      <c r="F2759" s="46">
        <v>3.56609156849299E-18</v>
      </c>
      <c r="H2759" s="46">
        <v>1.0045268939246075E-3</v>
      </c>
      <c r="I2759" s="46"/>
      <c r="J2759" s="45"/>
      <c r="K2759" s="45"/>
      <c r="L2759" s="47"/>
      <c r="M2759" s="44" t="s">
        <v>775</v>
      </c>
      <c r="N2759" s="44"/>
      <c r="O2759" s="44" t="s">
        <v>436</v>
      </c>
      <c r="P2759" s="44" t="s">
        <v>444</v>
      </c>
      <c r="Q2759" s="44" t="s">
        <v>453</v>
      </c>
      <c r="R2759" s="49" t="s">
        <v>3741</v>
      </c>
      <c r="S2759" s="44"/>
      <c r="U2759" s="49" t="s">
        <v>3746</v>
      </c>
      <c r="V2759" s="49" t="s">
        <v>3746</v>
      </c>
      <c r="X2759" s="50"/>
    </row>
    <row r="2760" spans="1:24" s="48" customFormat="1" x14ac:dyDescent="0.35">
      <c r="A2760" s="44" t="s">
        <v>811</v>
      </c>
      <c r="B2760" s="44">
        <v>51013</v>
      </c>
      <c r="C2760" s="44" t="s">
        <v>12</v>
      </c>
      <c r="D2760" s="57" t="s">
        <v>3742</v>
      </c>
      <c r="E2760" s="46">
        <v>2.580591999997E-14</v>
      </c>
      <c r="F2760" s="46">
        <v>2.5922740662436701E-17</v>
      </c>
      <c r="H2760" s="46">
        <v>1.0045268939246049E-3</v>
      </c>
      <c r="I2760" s="46"/>
      <c r="J2760" s="45"/>
      <c r="K2760" s="45"/>
      <c r="L2760" s="47"/>
      <c r="M2760" s="44" t="s">
        <v>775</v>
      </c>
      <c r="N2760" s="44"/>
      <c r="O2760" s="44" t="s">
        <v>436</v>
      </c>
      <c r="P2760" s="44" t="s">
        <v>444</v>
      </c>
      <c r="Q2760" s="44" t="s">
        <v>453</v>
      </c>
      <c r="R2760" s="49" t="s">
        <v>3741</v>
      </c>
      <c r="S2760" s="44"/>
      <c r="U2760" s="49" t="s">
        <v>3730</v>
      </c>
      <c r="V2760" s="49" t="s">
        <v>3730</v>
      </c>
      <c r="X2760" s="50"/>
    </row>
    <row r="2761" spans="1:24" s="48" customFormat="1" x14ac:dyDescent="0.35">
      <c r="A2761" s="44" t="s">
        <v>811</v>
      </c>
      <c r="B2761" s="44">
        <v>51600</v>
      </c>
      <c r="C2761" s="44" t="s">
        <v>955</v>
      </c>
      <c r="D2761" s="57" t="s">
        <v>3742</v>
      </c>
      <c r="E2761" s="46">
        <v>9.8299149999885101E-5</v>
      </c>
      <c r="F2761" s="46">
        <v>9.8744139824813899E-8</v>
      </c>
      <c r="H2761" s="46">
        <v>1.0045268939246098E-3</v>
      </c>
      <c r="I2761" s="46"/>
      <c r="J2761" s="45"/>
      <c r="K2761" s="45"/>
      <c r="L2761" s="47"/>
      <c r="M2761" s="44" t="s">
        <v>775</v>
      </c>
      <c r="N2761" s="44"/>
      <c r="O2761" s="44" t="s">
        <v>436</v>
      </c>
      <c r="P2761" s="44" t="s">
        <v>444</v>
      </c>
      <c r="Q2761" s="44" t="s">
        <v>453</v>
      </c>
      <c r="R2761" s="49" t="s">
        <v>3741</v>
      </c>
      <c r="S2761" s="44"/>
      <c r="U2761" s="49" t="s">
        <v>3731</v>
      </c>
      <c r="V2761" s="49" t="s">
        <v>3731</v>
      </c>
      <c r="X2761" s="50"/>
    </row>
    <row r="2762" spans="1:24" s="48" customFormat="1" x14ac:dyDescent="0.35">
      <c r="A2762" s="44" t="s">
        <v>811</v>
      </c>
      <c r="B2762" s="44">
        <v>51610</v>
      </c>
      <c r="C2762" s="44" t="s">
        <v>955</v>
      </c>
      <c r="D2762" s="57" t="s">
        <v>3742</v>
      </c>
      <c r="E2762" s="46">
        <v>1.13854499999868E-10</v>
      </c>
      <c r="F2762" s="46">
        <v>1.1436990724420601E-13</v>
      </c>
      <c r="H2762" s="46">
        <v>1.004526893924602E-3</v>
      </c>
      <c r="I2762" s="46"/>
      <c r="J2762" s="45"/>
      <c r="K2762" s="45"/>
      <c r="L2762" s="47"/>
      <c r="M2762" s="44" t="s">
        <v>775</v>
      </c>
      <c r="N2762" s="44"/>
      <c r="O2762" s="44" t="s">
        <v>436</v>
      </c>
      <c r="P2762" s="44" t="s">
        <v>444</v>
      </c>
      <c r="Q2762" s="44" t="s">
        <v>453</v>
      </c>
      <c r="R2762" s="49" t="s">
        <v>3741</v>
      </c>
      <c r="S2762" s="44"/>
      <c r="U2762" s="49" t="s">
        <v>3732</v>
      </c>
      <c r="V2762" s="49" t="s">
        <v>3732</v>
      </c>
      <c r="X2762" s="50"/>
    </row>
    <row r="2763" spans="1:24" s="48" customFormat="1" x14ac:dyDescent="0.35">
      <c r="A2763" s="44" t="s">
        <v>811</v>
      </c>
      <c r="B2763" s="44">
        <v>51610</v>
      </c>
      <c r="C2763" s="44" t="s">
        <v>12</v>
      </c>
      <c r="D2763" s="57" t="s">
        <v>3742</v>
      </c>
      <c r="E2763" s="46">
        <v>8.2763439999903998E-10</v>
      </c>
      <c r="F2763" s="46">
        <v>8.3138101313618996E-13</v>
      </c>
      <c r="H2763" s="46">
        <v>1.0045268939246053E-3</v>
      </c>
      <c r="I2763" s="46"/>
      <c r="J2763" s="45"/>
      <c r="K2763" s="45"/>
      <c r="L2763" s="47"/>
      <c r="M2763" s="44" t="s">
        <v>775</v>
      </c>
      <c r="N2763" s="44"/>
      <c r="O2763" s="44" t="s">
        <v>436</v>
      </c>
      <c r="P2763" s="44" t="s">
        <v>444</v>
      </c>
      <c r="Q2763" s="44" t="s">
        <v>453</v>
      </c>
      <c r="R2763" s="49" t="s">
        <v>3741</v>
      </c>
      <c r="S2763" s="44"/>
      <c r="U2763" s="49" t="s">
        <v>3733</v>
      </c>
      <c r="V2763" s="49" t="s">
        <v>3733</v>
      </c>
      <c r="X2763" s="50"/>
    </row>
    <row r="2764" spans="1:24" s="48" customFormat="1" x14ac:dyDescent="0.35">
      <c r="A2764" s="44" t="s">
        <v>811</v>
      </c>
      <c r="B2764" s="44">
        <v>51685</v>
      </c>
      <c r="C2764" s="44" t="s">
        <v>955</v>
      </c>
      <c r="D2764" s="57" t="s">
        <v>3742</v>
      </c>
      <c r="E2764" s="46">
        <v>2.7620139999967802E-7</v>
      </c>
      <c r="F2764" s="46">
        <v>2.7745173443930501E-10</v>
      </c>
      <c r="H2764" s="46">
        <v>1.0045268939246088E-3</v>
      </c>
      <c r="I2764" s="46"/>
      <c r="J2764" s="45"/>
      <c r="K2764" s="45"/>
      <c r="L2764" s="47"/>
      <c r="M2764" s="44" t="s">
        <v>775</v>
      </c>
      <c r="N2764" s="44"/>
      <c r="O2764" s="44" t="s">
        <v>436</v>
      </c>
      <c r="P2764" s="44" t="s">
        <v>444</v>
      </c>
      <c r="Q2764" s="44" t="s">
        <v>453</v>
      </c>
      <c r="R2764" s="49" t="s">
        <v>3741</v>
      </c>
      <c r="S2764" s="44"/>
      <c r="U2764" s="49" t="s">
        <v>3734</v>
      </c>
      <c r="V2764" s="49" t="s">
        <v>3734</v>
      </c>
      <c r="X2764" s="50"/>
    </row>
    <row r="2765" spans="1:24" s="48" customFormat="1" x14ac:dyDescent="0.35">
      <c r="A2765" s="44" t="s">
        <v>811</v>
      </c>
      <c r="B2765" s="44">
        <v>51685</v>
      </c>
      <c r="C2765" s="44" t="s">
        <v>12</v>
      </c>
      <c r="D2765" s="57" t="s">
        <v>3742</v>
      </c>
      <c r="E2765" s="46">
        <v>2.0077719999976801E-6</v>
      </c>
      <c r="F2765" s="46">
        <v>2.0168609708664502E-9</v>
      </c>
      <c r="H2765" s="46">
        <v>1.0045268939245992E-3</v>
      </c>
      <c r="I2765" s="46"/>
      <c r="J2765" s="45"/>
      <c r="K2765" s="45"/>
      <c r="L2765" s="47"/>
      <c r="M2765" s="44" t="s">
        <v>775</v>
      </c>
      <c r="N2765" s="44"/>
      <c r="O2765" s="44" t="s">
        <v>436</v>
      </c>
      <c r="P2765" s="44" t="s">
        <v>444</v>
      </c>
      <c r="Q2765" s="44" t="s">
        <v>453</v>
      </c>
      <c r="R2765" s="49" t="s">
        <v>3741</v>
      </c>
      <c r="S2765" s="44"/>
      <c r="U2765" s="49" t="s">
        <v>3735</v>
      </c>
      <c r="V2765" s="49" t="s">
        <v>3735</v>
      </c>
      <c r="X2765" s="50"/>
    </row>
    <row r="2766" spans="1:24" s="48" customFormat="1" x14ac:dyDescent="0.35">
      <c r="A2766" s="44" t="s">
        <v>811</v>
      </c>
      <c r="B2766" s="44">
        <v>51059</v>
      </c>
      <c r="C2766" s="44" t="s">
        <v>12</v>
      </c>
      <c r="D2766" s="57" t="s">
        <v>3742</v>
      </c>
      <c r="E2766" s="46">
        <v>1.01103999999858E-4</v>
      </c>
      <c r="F2766" s="46">
        <v>2.75337690631423E-7</v>
      </c>
      <c r="H2766" s="46">
        <v>2.7233115468409731E-3</v>
      </c>
      <c r="I2766" s="46"/>
      <c r="J2766" s="45"/>
      <c r="K2766" s="45"/>
      <c r="L2766" s="47"/>
      <c r="M2766" s="44" t="s">
        <v>921</v>
      </c>
      <c r="N2766" s="44"/>
      <c r="O2766" s="44" t="s">
        <v>235</v>
      </c>
      <c r="P2766" s="44" t="s">
        <v>327</v>
      </c>
      <c r="Q2766" s="44" t="s">
        <v>907</v>
      </c>
      <c r="R2766" s="48" t="s">
        <v>922</v>
      </c>
      <c r="U2766" s="49" t="s">
        <v>3736</v>
      </c>
      <c r="V2766" s="49" t="s">
        <v>3736</v>
      </c>
      <c r="X2766" s="50"/>
    </row>
    <row r="2767" spans="1:24" s="48" customFormat="1" x14ac:dyDescent="0.35">
      <c r="A2767" s="44" t="s">
        <v>497</v>
      </c>
      <c r="B2767" s="44">
        <v>24017</v>
      </c>
      <c r="C2767" s="44" t="s">
        <v>955</v>
      </c>
      <c r="D2767" s="57" t="s">
        <v>3742</v>
      </c>
      <c r="E2767" s="46">
        <v>2.3694444746876701E-4</v>
      </c>
      <c r="F2767" s="46">
        <v>6.86394313767461E-7</v>
      </c>
      <c r="H2767" s="46">
        <v>2.896857559229948E-3</v>
      </c>
      <c r="I2767" s="46"/>
      <c r="J2767" s="45"/>
      <c r="K2767" s="45"/>
      <c r="L2767" s="47"/>
      <c r="M2767" s="44" t="s">
        <v>556</v>
      </c>
      <c r="N2767" s="44"/>
      <c r="O2767" s="44" t="s">
        <v>11</v>
      </c>
      <c r="P2767" s="44" t="s">
        <v>310</v>
      </c>
      <c r="Q2767" s="44" t="s">
        <v>536</v>
      </c>
      <c r="R2767" s="48" t="s">
        <v>312</v>
      </c>
      <c r="S2767" s="44"/>
      <c r="U2767" s="49" t="s">
        <v>3737</v>
      </c>
      <c r="V2767" s="49" t="s">
        <v>3737</v>
      </c>
      <c r="X2767" s="50"/>
    </row>
    <row r="2768" spans="1:24" s="48" customFormat="1" x14ac:dyDescent="0.35">
      <c r="A2768" s="44" t="s">
        <v>497</v>
      </c>
      <c r="B2768" s="44">
        <v>24021</v>
      </c>
      <c r="C2768" s="44" t="s">
        <v>10</v>
      </c>
      <c r="D2768" s="57" t="s">
        <v>3742</v>
      </c>
      <c r="E2768" s="46">
        <v>2.3800000000000001E-4</v>
      </c>
      <c r="F2768" s="46">
        <v>0</v>
      </c>
      <c r="G2768" s="46"/>
      <c r="H2768" s="84"/>
      <c r="I2768" s="46">
        <f>E2768</f>
        <v>2.3800000000000001E-4</v>
      </c>
      <c r="J2768" s="46">
        <f>F2768</f>
        <v>0</v>
      </c>
      <c r="K2768" s="46">
        <f>E2768</f>
        <v>2.3800000000000001E-4</v>
      </c>
      <c r="L2768" s="46">
        <f>F2768</f>
        <v>0</v>
      </c>
      <c r="M2768" s="44" t="s">
        <v>686</v>
      </c>
      <c r="N2768" s="44" t="s">
        <v>683</v>
      </c>
      <c r="O2768" s="44" t="s">
        <v>342</v>
      </c>
      <c r="P2768" s="44" t="s">
        <v>343</v>
      </c>
      <c r="Q2768" s="44" t="s">
        <v>684</v>
      </c>
      <c r="R2768" s="44" t="s">
        <v>687</v>
      </c>
      <c r="S2768" s="44"/>
      <c r="U2768" s="49" t="s">
        <v>3760</v>
      </c>
      <c r="V2768" s="49" t="s">
        <v>3760</v>
      </c>
    </row>
    <row r="2769" spans="1:22" s="48" customFormat="1" x14ac:dyDescent="0.35">
      <c r="A2769" s="44" t="s">
        <v>811</v>
      </c>
      <c r="B2769" s="44">
        <v>51059</v>
      </c>
      <c r="C2769" s="44" t="s">
        <v>10</v>
      </c>
      <c r="D2769" s="57" t="s">
        <v>3742</v>
      </c>
      <c r="E2769" s="46">
        <v>7.4999999999999993E-5</v>
      </c>
      <c r="F2769" s="46">
        <v>3.6000000000000001E-5</v>
      </c>
      <c r="G2769" s="46"/>
      <c r="H2769" s="84"/>
      <c r="I2769" s="46">
        <f>E2769</f>
        <v>7.4999999999999993E-5</v>
      </c>
      <c r="J2769" s="46">
        <f>F2769</f>
        <v>3.6000000000000001E-5</v>
      </c>
      <c r="K2769" s="46">
        <f>E2769</f>
        <v>7.4999999999999993E-5</v>
      </c>
      <c r="L2769" s="46">
        <f>F2769</f>
        <v>3.6000000000000001E-5</v>
      </c>
      <c r="M2769" s="44" t="s">
        <v>686</v>
      </c>
      <c r="N2769" s="44" t="s">
        <v>683</v>
      </c>
      <c r="O2769" s="44" t="s">
        <v>342</v>
      </c>
      <c r="P2769" s="44" t="s">
        <v>343</v>
      </c>
      <c r="Q2769" s="44" t="s">
        <v>684</v>
      </c>
      <c r="R2769" s="44" t="s">
        <v>687</v>
      </c>
      <c r="S2769" s="44"/>
      <c r="U2769" s="49" t="s">
        <v>3762</v>
      </c>
      <c r="V2769" s="49" t="s">
        <v>3762</v>
      </c>
    </row>
  </sheetData>
  <sortState xmlns:xlrd2="http://schemas.microsoft.com/office/spreadsheetml/2017/richdata2" ref="A2:S2724">
    <sortCondition ref="S1:S2724"/>
  </sortState>
  <pageMargins left="0.7" right="0.7" top="0.75" bottom="0.75" header="0.3" footer="0.3"/>
  <pageSetup orientation="portrait" horizontalDpi="4294967295" verticalDpi="4294967295"/>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47704-54FF-4E6A-A832-B4CA679C0BB8}">
  <sheetPr filterMode="1"/>
  <dimension ref="A1:T3967"/>
  <sheetViews>
    <sheetView zoomScale="60" zoomScaleNormal="60" workbookViewId="0">
      <selection activeCell="D2556" sqref="D2556:K2557"/>
    </sheetView>
  </sheetViews>
  <sheetFormatPr defaultRowHeight="17.399999999999999" x14ac:dyDescent="0.3"/>
  <cols>
    <col min="1" max="1" width="22.109375" style="1" bestFit="1" customWidth="1"/>
    <col min="2" max="2" width="10.21875" style="1" bestFit="1" customWidth="1"/>
    <col min="3" max="3" width="10.44140625" style="1" customWidth="1"/>
    <col min="4" max="4" width="45.33203125" style="6" bestFit="1" customWidth="1"/>
    <col min="5" max="5" width="38.44140625" style="6" bestFit="1" customWidth="1"/>
    <col min="6" max="6" width="41.77734375" style="6" bestFit="1" customWidth="1"/>
    <col min="7" max="7" width="25.88671875" style="6" bestFit="1" customWidth="1"/>
    <col min="8" max="8" width="32.6640625" style="6" bestFit="1" customWidth="1"/>
    <col min="9" max="9" width="28.109375" style="6" bestFit="1" customWidth="1"/>
    <col min="10" max="10" width="32.6640625" style="6" bestFit="1" customWidth="1"/>
    <col min="11" max="11" width="28.109375" style="2" bestFit="1" customWidth="1"/>
    <col min="12" max="12" width="14.21875" style="1" bestFit="1" customWidth="1"/>
    <col min="13" max="13" width="52.88671875" style="1" customWidth="1"/>
    <col min="14" max="14" width="17.77734375" style="1" customWidth="1"/>
    <col min="15" max="15" width="52" style="1" customWidth="1"/>
    <col min="16" max="16" width="32.6640625" style="1" customWidth="1"/>
    <col min="17" max="17" width="51.21875" style="1" customWidth="1"/>
    <col min="18" max="18" width="9.21875" style="1" customWidth="1"/>
    <col min="20" max="20" width="9.88671875" bestFit="1" customWidth="1"/>
  </cols>
  <sheetData>
    <row r="1" spans="1:20" x14ac:dyDescent="0.35">
      <c r="A1" s="3" t="s">
        <v>0</v>
      </c>
      <c r="B1" s="3" t="s">
        <v>956</v>
      </c>
      <c r="C1" s="3" t="s">
        <v>1</v>
      </c>
      <c r="D1" s="60" t="s">
        <v>959</v>
      </c>
      <c r="E1" s="60" t="s">
        <v>957</v>
      </c>
      <c r="F1" s="60" t="s">
        <v>958</v>
      </c>
      <c r="G1" s="60" t="s">
        <v>938</v>
      </c>
      <c r="H1" s="60" t="s">
        <v>960</v>
      </c>
      <c r="I1" s="60" t="s">
        <v>937</v>
      </c>
      <c r="J1" s="60" t="s">
        <v>961</v>
      </c>
      <c r="K1" s="60" t="s">
        <v>962</v>
      </c>
      <c r="L1" s="3" t="s">
        <v>2</v>
      </c>
      <c r="M1" s="3" t="s">
        <v>3</v>
      </c>
      <c r="N1" s="3" t="s">
        <v>4</v>
      </c>
      <c r="O1" s="3" t="s">
        <v>5</v>
      </c>
      <c r="P1" s="3" t="s">
        <v>6</v>
      </c>
      <c r="Q1" s="3" t="s">
        <v>7</v>
      </c>
      <c r="R1" s="3" t="s">
        <v>8</v>
      </c>
    </row>
    <row r="2" spans="1:20" s="3" customFormat="1" hidden="1" x14ac:dyDescent="0.35">
      <c r="A2" s="58" t="s">
        <v>811</v>
      </c>
      <c r="B2" s="58">
        <v>51153</v>
      </c>
      <c r="C2" s="58" t="s">
        <v>12</v>
      </c>
      <c r="D2" s="59">
        <v>3.15E-2</v>
      </c>
      <c r="E2" s="59" t="s">
        <v>963</v>
      </c>
      <c r="F2" s="59" t="s">
        <v>963</v>
      </c>
      <c r="G2" s="59" t="s">
        <v>963</v>
      </c>
      <c r="H2" s="59">
        <v>3.8429999999999999E-2</v>
      </c>
      <c r="I2" s="59" t="s">
        <v>964</v>
      </c>
      <c r="J2" s="59">
        <v>4.3145549999999998E-2</v>
      </c>
      <c r="K2" s="59" t="s">
        <v>964</v>
      </c>
      <c r="L2" s="58" t="s">
        <v>875</v>
      </c>
      <c r="M2" s="58" t="s">
        <v>125</v>
      </c>
      <c r="N2" s="58" t="s">
        <v>120</v>
      </c>
      <c r="O2" s="58" t="s">
        <v>126</v>
      </c>
      <c r="P2" s="58" t="s">
        <v>383</v>
      </c>
      <c r="Q2" s="58" t="s">
        <v>876</v>
      </c>
      <c r="R2" s="61" t="s">
        <v>932</v>
      </c>
      <c r="S2" s="39"/>
      <c r="T2"/>
    </row>
    <row r="3" spans="1:20" hidden="1" x14ac:dyDescent="0.3">
      <c r="A3" s="1" t="s">
        <v>497</v>
      </c>
      <c r="B3" s="1">
        <v>24033</v>
      </c>
      <c r="C3" s="1" t="s">
        <v>12</v>
      </c>
      <c r="D3" s="6">
        <v>1.32E-3</v>
      </c>
      <c r="E3" s="6" t="s">
        <v>963</v>
      </c>
      <c r="F3" s="6" t="s">
        <v>963</v>
      </c>
      <c r="G3" s="6" t="s">
        <v>963</v>
      </c>
      <c r="H3" s="5" t="s">
        <v>14</v>
      </c>
      <c r="I3" s="6" t="s">
        <v>964</v>
      </c>
      <c r="J3" s="5" t="s">
        <v>14</v>
      </c>
      <c r="K3" s="6" t="s">
        <v>964</v>
      </c>
      <c r="L3" s="1" t="s">
        <v>599</v>
      </c>
      <c r="M3" s="1" t="s">
        <v>288</v>
      </c>
      <c r="N3" s="1" t="s">
        <v>199</v>
      </c>
      <c r="O3" s="1" t="s">
        <v>525</v>
      </c>
      <c r="P3" s="1" t="s">
        <v>201</v>
      </c>
      <c r="Q3" s="1" t="s">
        <v>206</v>
      </c>
      <c r="R3" s="4" t="s">
        <v>932</v>
      </c>
    </row>
    <row r="4" spans="1:20" hidden="1" x14ac:dyDescent="0.3">
      <c r="A4" s="1" t="s">
        <v>497</v>
      </c>
      <c r="B4" s="1">
        <v>24031</v>
      </c>
      <c r="C4" s="1" t="s">
        <v>12</v>
      </c>
      <c r="D4" s="6">
        <v>1.5284599999999999</v>
      </c>
      <c r="E4" s="6" t="s">
        <v>963</v>
      </c>
      <c r="F4" s="6" t="s">
        <v>963</v>
      </c>
      <c r="G4" s="6" t="s">
        <v>963</v>
      </c>
      <c r="H4" s="6">
        <v>0.45959286535650801</v>
      </c>
      <c r="I4" s="6" t="s">
        <v>964</v>
      </c>
      <c r="J4" s="6">
        <v>0.448177712556727</v>
      </c>
      <c r="K4" s="6" t="s">
        <v>964</v>
      </c>
      <c r="L4" s="1" t="s">
        <v>599</v>
      </c>
      <c r="M4" s="1" t="s">
        <v>288</v>
      </c>
      <c r="N4" s="1" t="s">
        <v>199</v>
      </c>
      <c r="O4" s="1" t="s">
        <v>525</v>
      </c>
      <c r="P4" s="1" t="s">
        <v>201</v>
      </c>
      <c r="Q4" s="1" t="s">
        <v>206</v>
      </c>
      <c r="R4" s="4" t="s">
        <v>932</v>
      </c>
    </row>
    <row r="5" spans="1:20" hidden="1" x14ac:dyDescent="0.3">
      <c r="A5" s="1" t="s">
        <v>497</v>
      </c>
      <c r="B5" s="1">
        <v>24033</v>
      </c>
      <c r="C5" s="1" t="s">
        <v>10</v>
      </c>
      <c r="D5" s="6">
        <v>2.5933999999999999</v>
      </c>
      <c r="E5" s="6" t="s">
        <v>963</v>
      </c>
      <c r="F5" s="6" t="s">
        <v>963</v>
      </c>
      <c r="G5" s="6" t="s">
        <v>963</v>
      </c>
      <c r="H5" s="5" t="s">
        <v>14</v>
      </c>
      <c r="I5" s="6" t="s">
        <v>964</v>
      </c>
      <c r="J5" s="5" t="s">
        <v>14</v>
      </c>
      <c r="K5" s="6" t="s">
        <v>964</v>
      </c>
      <c r="L5" s="1" t="s">
        <v>599</v>
      </c>
      <c r="M5" s="1" t="s">
        <v>288</v>
      </c>
      <c r="N5" s="1" t="s">
        <v>199</v>
      </c>
      <c r="O5" s="1" t="s">
        <v>525</v>
      </c>
      <c r="P5" s="1" t="s">
        <v>201</v>
      </c>
      <c r="Q5" s="1" t="s">
        <v>206</v>
      </c>
      <c r="R5" s="4" t="s">
        <v>932</v>
      </c>
    </row>
    <row r="6" spans="1:20" hidden="1" x14ac:dyDescent="0.3">
      <c r="A6" s="1" t="s">
        <v>497</v>
      </c>
      <c r="B6" s="1">
        <v>24031</v>
      </c>
      <c r="C6" s="1" t="s">
        <v>10</v>
      </c>
      <c r="D6" s="6">
        <v>38.776499999999999</v>
      </c>
      <c r="E6" s="6" t="s">
        <v>963</v>
      </c>
      <c r="F6" s="6" t="s">
        <v>963</v>
      </c>
      <c r="G6" s="6" t="s">
        <v>963</v>
      </c>
      <c r="H6" s="6">
        <v>34.782631021823597</v>
      </c>
      <c r="I6" s="6" t="s">
        <v>964</v>
      </c>
      <c r="J6" s="6">
        <v>33.9187162881069</v>
      </c>
      <c r="K6" s="6" t="s">
        <v>964</v>
      </c>
      <c r="L6" s="1" t="s">
        <v>599</v>
      </c>
      <c r="M6" s="1" t="s">
        <v>288</v>
      </c>
      <c r="N6" s="1" t="s">
        <v>199</v>
      </c>
      <c r="O6" s="1" t="s">
        <v>525</v>
      </c>
      <c r="P6" s="1" t="s">
        <v>201</v>
      </c>
      <c r="Q6" s="1" t="s">
        <v>206</v>
      </c>
      <c r="R6" s="4" t="s">
        <v>932</v>
      </c>
    </row>
    <row r="7" spans="1:20" hidden="1" x14ac:dyDescent="0.3">
      <c r="A7" s="1" t="s">
        <v>497</v>
      </c>
      <c r="B7" s="1">
        <v>24017</v>
      </c>
      <c r="C7" s="1" t="s">
        <v>12</v>
      </c>
      <c r="D7" s="6">
        <v>3.5564999999999999E-2</v>
      </c>
      <c r="E7" s="6" t="s">
        <v>963</v>
      </c>
      <c r="F7" s="6" t="s">
        <v>963</v>
      </c>
      <c r="G7" s="6" t="s">
        <v>963</v>
      </c>
      <c r="H7" s="6">
        <v>1.38856041215124E-2</v>
      </c>
      <c r="I7" s="6" t="s">
        <v>964</v>
      </c>
      <c r="J7" s="6">
        <v>1.35407199757558E-2</v>
      </c>
      <c r="K7" s="6" t="s">
        <v>964</v>
      </c>
      <c r="L7" s="1" t="s">
        <v>524</v>
      </c>
      <c r="M7" s="1" t="s">
        <v>288</v>
      </c>
      <c r="N7" s="1" t="s">
        <v>199</v>
      </c>
      <c r="O7" s="1" t="s">
        <v>525</v>
      </c>
      <c r="P7" s="1" t="s">
        <v>201</v>
      </c>
      <c r="Q7" s="1" t="s">
        <v>526</v>
      </c>
      <c r="R7" s="4" t="s">
        <v>932</v>
      </c>
    </row>
    <row r="8" spans="1:20" hidden="1" x14ac:dyDescent="0.3">
      <c r="A8" s="1" t="s">
        <v>497</v>
      </c>
      <c r="B8" s="1">
        <v>24033</v>
      </c>
      <c r="C8" s="1" t="s">
        <v>12</v>
      </c>
      <c r="D8" s="6">
        <v>4.6594999999999998E-2</v>
      </c>
      <c r="E8" s="6" t="s">
        <v>963</v>
      </c>
      <c r="F8" s="6" t="s">
        <v>963</v>
      </c>
      <c r="G8" s="6" t="s">
        <v>963</v>
      </c>
      <c r="H8" s="6">
        <v>3.8185411334159203E-2</v>
      </c>
      <c r="I8" s="6" t="s">
        <v>964</v>
      </c>
      <c r="J8" s="6">
        <v>3.7236979933328397E-2</v>
      </c>
      <c r="K8" s="6" t="s">
        <v>964</v>
      </c>
      <c r="L8" s="1" t="s">
        <v>524</v>
      </c>
      <c r="M8" s="1" t="s">
        <v>288</v>
      </c>
      <c r="N8" s="1" t="s">
        <v>199</v>
      </c>
      <c r="O8" s="1" t="s">
        <v>525</v>
      </c>
      <c r="P8" s="1" t="s">
        <v>201</v>
      </c>
      <c r="Q8" s="1" t="s">
        <v>526</v>
      </c>
      <c r="R8" s="4" t="s">
        <v>932</v>
      </c>
    </row>
    <row r="9" spans="1:20" hidden="1" x14ac:dyDescent="0.3">
      <c r="A9" s="1" t="s">
        <v>497</v>
      </c>
      <c r="B9" s="1">
        <v>24009</v>
      </c>
      <c r="C9" s="1" t="s">
        <v>12</v>
      </c>
      <c r="D9" s="6">
        <v>0.19431499999999999</v>
      </c>
      <c r="E9" s="6" t="s">
        <v>963</v>
      </c>
      <c r="F9" s="6" t="s">
        <v>963</v>
      </c>
      <c r="G9" s="6" t="s">
        <v>963</v>
      </c>
      <c r="H9" s="6">
        <v>0.174301108841841</v>
      </c>
      <c r="I9" s="6" t="s">
        <v>964</v>
      </c>
      <c r="J9" s="6">
        <v>0.16997189935975399</v>
      </c>
      <c r="K9" s="6" t="s">
        <v>964</v>
      </c>
      <c r="L9" s="1" t="s">
        <v>524</v>
      </c>
      <c r="M9" s="1" t="s">
        <v>288</v>
      </c>
      <c r="N9" s="1" t="s">
        <v>199</v>
      </c>
      <c r="O9" s="1" t="s">
        <v>525</v>
      </c>
      <c r="P9" s="1" t="s">
        <v>201</v>
      </c>
      <c r="Q9" s="1" t="s">
        <v>526</v>
      </c>
      <c r="R9" s="4" t="s">
        <v>932</v>
      </c>
    </row>
    <row r="10" spans="1:20" hidden="1" x14ac:dyDescent="0.3">
      <c r="A10" s="1" t="s">
        <v>497</v>
      </c>
      <c r="B10" s="1">
        <v>24009</v>
      </c>
      <c r="C10" s="1" t="s">
        <v>10</v>
      </c>
      <c r="D10" s="6">
        <v>6.9143549999999996</v>
      </c>
      <c r="E10" s="6" t="s">
        <v>963</v>
      </c>
      <c r="F10" s="6" t="s">
        <v>963</v>
      </c>
      <c r="G10" s="6" t="s">
        <v>963</v>
      </c>
      <c r="H10" s="6">
        <v>6.20219614248066</v>
      </c>
      <c r="I10" s="6" t="s">
        <v>964</v>
      </c>
      <c r="J10" s="6">
        <v>6.0481488932795298</v>
      </c>
      <c r="K10" s="6" t="s">
        <v>964</v>
      </c>
      <c r="L10" s="1" t="s">
        <v>524</v>
      </c>
      <c r="M10" s="1" t="s">
        <v>288</v>
      </c>
      <c r="N10" s="1" t="s">
        <v>199</v>
      </c>
      <c r="O10" s="1" t="s">
        <v>525</v>
      </c>
      <c r="P10" s="1" t="s">
        <v>201</v>
      </c>
      <c r="Q10" s="1" t="s">
        <v>526</v>
      </c>
      <c r="R10" s="4" t="s">
        <v>932</v>
      </c>
    </row>
    <row r="11" spans="1:20" hidden="1" x14ac:dyDescent="0.3">
      <c r="A11" s="1" t="s">
        <v>497</v>
      </c>
      <c r="B11" s="1">
        <v>24033</v>
      </c>
      <c r="C11" s="1" t="s">
        <v>10</v>
      </c>
      <c r="D11" s="6">
        <v>13.17299</v>
      </c>
      <c r="E11" s="6" t="s">
        <v>963</v>
      </c>
      <c r="F11" s="6" t="s">
        <v>963</v>
      </c>
      <c r="G11" s="6" t="s">
        <v>963</v>
      </c>
      <c r="H11" s="6">
        <v>4.5977585393795497</v>
      </c>
      <c r="I11" s="6" t="s">
        <v>964</v>
      </c>
      <c r="J11" s="6">
        <v>4.48356156153306</v>
      </c>
      <c r="K11" s="6" t="s">
        <v>964</v>
      </c>
      <c r="L11" s="1" t="s">
        <v>524</v>
      </c>
      <c r="M11" s="1" t="s">
        <v>288</v>
      </c>
      <c r="N11" s="1" t="s">
        <v>199</v>
      </c>
      <c r="O11" s="1" t="s">
        <v>525</v>
      </c>
      <c r="P11" s="1" t="s">
        <v>201</v>
      </c>
      <c r="Q11" s="1" t="s">
        <v>526</v>
      </c>
      <c r="R11" s="4" t="s">
        <v>932</v>
      </c>
    </row>
    <row r="12" spans="1:20" hidden="1" x14ac:dyDescent="0.3">
      <c r="A12" s="1" t="s">
        <v>497</v>
      </c>
      <c r="B12" s="1">
        <v>24017</v>
      </c>
      <c r="C12" s="1" t="s">
        <v>10</v>
      </c>
      <c r="D12" s="6">
        <v>29.249659999999999</v>
      </c>
      <c r="E12" s="6" t="s">
        <v>963</v>
      </c>
      <c r="F12" s="6" t="s">
        <v>963</v>
      </c>
      <c r="G12" s="6" t="s">
        <v>963</v>
      </c>
      <c r="H12" s="6">
        <v>1.6670439170326901</v>
      </c>
      <c r="I12" s="6" t="s">
        <v>964</v>
      </c>
      <c r="J12" s="6">
        <v>1.6256386593115699</v>
      </c>
      <c r="K12" s="6" t="s">
        <v>964</v>
      </c>
      <c r="L12" s="1" t="s">
        <v>524</v>
      </c>
      <c r="M12" s="1" t="s">
        <v>288</v>
      </c>
      <c r="N12" s="1" t="s">
        <v>199</v>
      </c>
      <c r="O12" s="1" t="s">
        <v>525</v>
      </c>
      <c r="P12" s="1" t="s">
        <v>201</v>
      </c>
      <c r="Q12" s="1" t="s">
        <v>526</v>
      </c>
      <c r="R12" s="4" t="s">
        <v>932</v>
      </c>
    </row>
    <row r="13" spans="1:20" hidden="1" x14ac:dyDescent="0.3">
      <c r="A13" s="1" t="s">
        <v>811</v>
      </c>
      <c r="B13" s="1">
        <v>51153</v>
      </c>
      <c r="C13" s="1" t="s">
        <v>12</v>
      </c>
      <c r="D13" s="6">
        <v>0.14000000000000001</v>
      </c>
      <c r="E13" s="6" t="s">
        <v>963</v>
      </c>
      <c r="F13" s="6" t="s">
        <v>963</v>
      </c>
      <c r="G13" s="6" t="s">
        <v>963</v>
      </c>
      <c r="H13" s="6">
        <v>0.10920000000000001</v>
      </c>
      <c r="I13" s="6" t="s">
        <v>964</v>
      </c>
      <c r="J13" s="6">
        <v>0.103745164194425</v>
      </c>
      <c r="K13" s="6" t="s">
        <v>964</v>
      </c>
      <c r="L13" s="1" t="s">
        <v>600</v>
      </c>
      <c r="M13" s="1" t="s">
        <v>291</v>
      </c>
      <c r="N13" s="1" t="s">
        <v>199</v>
      </c>
      <c r="O13" s="1" t="s">
        <v>525</v>
      </c>
      <c r="P13" s="1" t="s">
        <v>213</v>
      </c>
      <c r="Q13" s="1" t="s">
        <v>601</v>
      </c>
      <c r="R13" s="4" t="s">
        <v>932</v>
      </c>
    </row>
    <row r="14" spans="1:20" hidden="1" x14ac:dyDescent="0.3">
      <c r="A14" s="1" t="s">
        <v>811</v>
      </c>
      <c r="B14" s="1">
        <v>51153</v>
      </c>
      <c r="C14" s="1" t="s">
        <v>10</v>
      </c>
      <c r="D14" s="6">
        <v>0.98</v>
      </c>
      <c r="E14" s="6" t="s">
        <v>963</v>
      </c>
      <c r="F14" s="6" t="s">
        <v>963</v>
      </c>
      <c r="G14" s="6" t="s">
        <v>963</v>
      </c>
      <c r="H14" s="6">
        <v>0.76439999999999997</v>
      </c>
      <c r="I14" s="6" t="s">
        <v>964</v>
      </c>
      <c r="J14" s="6">
        <v>0.72621614936097501</v>
      </c>
      <c r="K14" s="6" t="s">
        <v>964</v>
      </c>
      <c r="L14" s="1" t="s">
        <v>600</v>
      </c>
      <c r="M14" s="1" t="s">
        <v>291</v>
      </c>
      <c r="N14" s="1" t="s">
        <v>199</v>
      </c>
      <c r="O14" s="1" t="s">
        <v>525</v>
      </c>
      <c r="P14" s="1" t="s">
        <v>213</v>
      </c>
      <c r="Q14" s="1" t="s">
        <v>601</v>
      </c>
      <c r="R14" s="4" t="s">
        <v>932</v>
      </c>
    </row>
    <row r="15" spans="1:20" hidden="1" x14ac:dyDescent="0.3">
      <c r="A15" s="1" t="s">
        <v>497</v>
      </c>
      <c r="B15" s="1">
        <v>24031</v>
      </c>
      <c r="C15" s="1" t="s">
        <v>12</v>
      </c>
      <c r="D15" s="6">
        <v>2.0999400000000001</v>
      </c>
      <c r="E15" s="6" t="s">
        <v>963</v>
      </c>
      <c r="F15" s="6" t="s">
        <v>963</v>
      </c>
      <c r="G15" s="6" t="s">
        <v>963</v>
      </c>
      <c r="H15" s="6">
        <v>0.76985999999999999</v>
      </c>
      <c r="I15" s="6" t="s">
        <v>964</v>
      </c>
      <c r="J15" s="6">
        <v>0.731403407570697</v>
      </c>
      <c r="K15" s="6" t="s">
        <v>964</v>
      </c>
      <c r="L15" s="1" t="s">
        <v>600</v>
      </c>
      <c r="M15" s="1" t="s">
        <v>291</v>
      </c>
      <c r="N15" s="1" t="s">
        <v>199</v>
      </c>
      <c r="O15" s="1" t="s">
        <v>525</v>
      </c>
      <c r="P15" s="1" t="s">
        <v>213</v>
      </c>
      <c r="Q15" s="1" t="s">
        <v>601</v>
      </c>
      <c r="R15" s="4" t="s">
        <v>932</v>
      </c>
    </row>
    <row r="16" spans="1:20" hidden="1" x14ac:dyDescent="0.3">
      <c r="A16" s="1" t="s">
        <v>497</v>
      </c>
      <c r="B16" s="1">
        <v>24033</v>
      </c>
      <c r="C16" s="1" t="s">
        <v>12</v>
      </c>
      <c r="D16" s="6">
        <v>12.016159999999999</v>
      </c>
      <c r="E16" s="6" t="s">
        <v>963</v>
      </c>
      <c r="F16" s="6" t="s">
        <v>963</v>
      </c>
      <c r="G16" s="6" t="s">
        <v>963</v>
      </c>
      <c r="H16" s="6">
        <v>0.45019424000000002</v>
      </c>
      <c r="I16" s="6" t="s">
        <v>964</v>
      </c>
      <c r="J16" s="6">
        <v>6.2231549999999997E-2</v>
      </c>
      <c r="K16" s="6" t="s">
        <v>964</v>
      </c>
      <c r="L16" s="1" t="s">
        <v>600</v>
      </c>
      <c r="M16" s="1" t="s">
        <v>291</v>
      </c>
      <c r="N16" s="1" t="s">
        <v>199</v>
      </c>
      <c r="O16" s="1" t="s">
        <v>525</v>
      </c>
      <c r="P16" s="1" t="s">
        <v>213</v>
      </c>
      <c r="Q16" s="1" t="s">
        <v>601</v>
      </c>
      <c r="R16" s="4" t="s">
        <v>932</v>
      </c>
    </row>
    <row r="17" spans="1:18" hidden="1" x14ac:dyDescent="0.3">
      <c r="A17" s="1" t="s">
        <v>497</v>
      </c>
      <c r="B17" s="1">
        <v>24031</v>
      </c>
      <c r="C17" s="1" t="s">
        <v>10</v>
      </c>
      <c r="D17" s="6">
        <v>95.293899999999994</v>
      </c>
      <c r="E17" s="6" t="s">
        <v>963</v>
      </c>
      <c r="F17" s="6" t="s">
        <v>963</v>
      </c>
      <c r="G17" s="6" t="s">
        <v>963</v>
      </c>
      <c r="H17" s="6">
        <v>23.226839999999999</v>
      </c>
      <c r="I17" s="6" t="s">
        <v>964</v>
      </c>
      <c r="J17" s="6">
        <v>22.066596424154199</v>
      </c>
      <c r="K17" s="6" t="s">
        <v>964</v>
      </c>
      <c r="L17" s="1" t="s">
        <v>600</v>
      </c>
      <c r="M17" s="1" t="s">
        <v>291</v>
      </c>
      <c r="N17" s="1" t="s">
        <v>199</v>
      </c>
      <c r="O17" s="1" t="s">
        <v>525</v>
      </c>
      <c r="P17" s="1" t="s">
        <v>213</v>
      </c>
      <c r="Q17" s="1" t="s">
        <v>601</v>
      </c>
      <c r="R17" s="4" t="s">
        <v>932</v>
      </c>
    </row>
    <row r="18" spans="1:18" hidden="1" x14ac:dyDescent="0.3">
      <c r="A18" s="1" t="s">
        <v>497</v>
      </c>
      <c r="B18" s="1">
        <v>24033</v>
      </c>
      <c r="C18" s="1" t="s">
        <v>10</v>
      </c>
      <c r="D18" s="6">
        <v>224.30500000000001</v>
      </c>
      <c r="E18" s="6" t="s">
        <v>963</v>
      </c>
      <c r="F18" s="6" t="s">
        <v>963</v>
      </c>
      <c r="G18" s="6" t="s">
        <v>963</v>
      </c>
      <c r="H18" s="6">
        <v>22.02112683</v>
      </c>
      <c r="I18" s="6" t="s">
        <v>964</v>
      </c>
      <c r="J18" s="6">
        <v>3.04403903</v>
      </c>
      <c r="K18" s="6" t="s">
        <v>964</v>
      </c>
      <c r="L18" s="1" t="s">
        <v>600</v>
      </c>
      <c r="M18" s="1" t="s">
        <v>291</v>
      </c>
      <c r="N18" s="1" t="s">
        <v>199</v>
      </c>
      <c r="O18" s="1" t="s">
        <v>525</v>
      </c>
      <c r="P18" s="1" t="s">
        <v>213</v>
      </c>
      <c r="Q18" s="1" t="s">
        <v>601</v>
      </c>
      <c r="R18" s="4" t="s">
        <v>932</v>
      </c>
    </row>
    <row r="19" spans="1:18" hidden="1" x14ac:dyDescent="0.3">
      <c r="A19" s="1" t="s">
        <v>497</v>
      </c>
      <c r="B19" s="1">
        <v>24033</v>
      </c>
      <c r="C19" s="1" t="s">
        <v>12</v>
      </c>
      <c r="D19" s="6">
        <v>1.46205E-2</v>
      </c>
      <c r="E19" s="6" t="s">
        <v>963</v>
      </c>
      <c r="F19" s="6" t="s">
        <v>963</v>
      </c>
      <c r="G19" s="6" t="s">
        <v>963</v>
      </c>
      <c r="H19" s="6">
        <v>1.1403989999999999E-2</v>
      </c>
      <c r="I19" s="6" t="s">
        <v>964</v>
      </c>
      <c r="J19" s="6">
        <v>1.0834329807889899E-2</v>
      </c>
      <c r="K19" s="6" t="s">
        <v>964</v>
      </c>
      <c r="L19" s="1" t="s">
        <v>527</v>
      </c>
      <c r="M19" s="1" t="s">
        <v>291</v>
      </c>
      <c r="N19" s="1" t="s">
        <v>199</v>
      </c>
      <c r="O19" s="1" t="s">
        <v>525</v>
      </c>
      <c r="P19" s="1" t="s">
        <v>213</v>
      </c>
      <c r="Q19" s="1" t="s">
        <v>528</v>
      </c>
      <c r="R19" s="4" t="s">
        <v>932</v>
      </c>
    </row>
    <row r="20" spans="1:18" hidden="1" x14ac:dyDescent="0.3">
      <c r="A20" s="1" t="s">
        <v>497</v>
      </c>
      <c r="B20" s="1">
        <v>24017</v>
      </c>
      <c r="C20" s="1" t="s">
        <v>12</v>
      </c>
      <c r="D20" s="6">
        <v>4.5420500000000003E-2</v>
      </c>
      <c r="E20" s="6" t="s">
        <v>963</v>
      </c>
      <c r="F20" s="6" t="s">
        <v>963</v>
      </c>
      <c r="G20" s="6" t="s">
        <v>963</v>
      </c>
      <c r="H20" s="6">
        <v>3.5427989999999999E-2</v>
      </c>
      <c r="I20" s="6" t="s">
        <v>964</v>
      </c>
      <c r="J20" s="6">
        <v>3.3658265930663303E-2</v>
      </c>
      <c r="K20" s="6" t="s">
        <v>964</v>
      </c>
      <c r="L20" s="1" t="s">
        <v>527</v>
      </c>
      <c r="M20" s="1" t="s">
        <v>291</v>
      </c>
      <c r="N20" s="1" t="s">
        <v>199</v>
      </c>
      <c r="O20" s="1" t="s">
        <v>525</v>
      </c>
      <c r="P20" s="1" t="s">
        <v>213</v>
      </c>
      <c r="Q20" s="1" t="s">
        <v>528</v>
      </c>
      <c r="R20" s="4" t="s">
        <v>932</v>
      </c>
    </row>
    <row r="21" spans="1:18" hidden="1" x14ac:dyDescent="0.3">
      <c r="A21" s="1" t="s">
        <v>497</v>
      </c>
      <c r="B21" s="1">
        <v>24033</v>
      </c>
      <c r="C21" s="1" t="s">
        <v>10</v>
      </c>
      <c r="D21" s="6">
        <v>7.3097099999999998E-2</v>
      </c>
      <c r="E21" s="6" t="s">
        <v>963</v>
      </c>
      <c r="F21" s="6" t="s">
        <v>963</v>
      </c>
      <c r="G21" s="6" t="s">
        <v>963</v>
      </c>
      <c r="H21" s="6">
        <v>5.7015738000000003E-2</v>
      </c>
      <c r="I21" s="6" t="s">
        <v>964</v>
      </c>
      <c r="J21" s="6">
        <v>5.4167647440259301E-2</v>
      </c>
      <c r="K21" s="6" t="s">
        <v>964</v>
      </c>
      <c r="L21" s="1" t="s">
        <v>527</v>
      </c>
      <c r="M21" s="1" t="s">
        <v>291</v>
      </c>
      <c r="N21" s="1" t="s">
        <v>199</v>
      </c>
      <c r="O21" s="1" t="s">
        <v>525</v>
      </c>
      <c r="P21" s="1" t="s">
        <v>213</v>
      </c>
      <c r="Q21" s="1" t="s">
        <v>528</v>
      </c>
      <c r="R21" s="4" t="s">
        <v>932</v>
      </c>
    </row>
    <row r="22" spans="1:18" hidden="1" x14ac:dyDescent="0.3">
      <c r="A22" s="1" t="s">
        <v>811</v>
      </c>
      <c r="B22" s="1">
        <v>51153</v>
      </c>
      <c r="C22" s="1" t="s">
        <v>12</v>
      </c>
      <c r="D22" s="6">
        <v>8.0354999999999996E-2</v>
      </c>
      <c r="E22" s="6" t="s">
        <v>963</v>
      </c>
      <c r="F22" s="6" t="s">
        <v>963</v>
      </c>
      <c r="G22" s="6" t="s">
        <v>963</v>
      </c>
      <c r="H22" s="6">
        <v>6.2676899999999994E-2</v>
      </c>
      <c r="I22" s="6" t="s">
        <v>964</v>
      </c>
      <c r="J22" s="6">
        <v>5.9546019063164403E-2</v>
      </c>
      <c r="K22" s="6" t="s">
        <v>964</v>
      </c>
      <c r="L22" s="1" t="s">
        <v>527</v>
      </c>
      <c r="M22" s="1" t="s">
        <v>291</v>
      </c>
      <c r="N22" s="1" t="s">
        <v>199</v>
      </c>
      <c r="O22" s="1" t="s">
        <v>525</v>
      </c>
      <c r="P22" s="1" t="s">
        <v>213</v>
      </c>
      <c r="Q22" s="1" t="s">
        <v>528</v>
      </c>
      <c r="R22" s="4" t="s">
        <v>932</v>
      </c>
    </row>
    <row r="23" spans="1:18" hidden="1" x14ac:dyDescent="0.3">
      <c r="A23" s="1" t="s">
        <v>497</v>
      </c>
      <c r="B23" s="1">
        <v>24017</v>
      </c>
      <c r="C23" s="1" t="s">
        <v>10</v>
      </c>
      <c r="D23" s="6">
        <v>0.29227500000000001</v>
      </c>
      <c r="E23" s="6" t="s">
        <v>963</v>
      </c>
      <c r="F23" s="6" t="s">
        <v>963</v>
      </c>
      <c r="G23" s="6" t="s">
        <v>963</v>
      </c>
      <c r="H23" s="6">
        <v>0.2279745</v>
      </c>
      <c r="I23" s="6" t="s">
        <v>964</v>
      </c>
      <c r="J23" s="6">
        <v>0.21658655617804001</v>
      </c>
      <c r="K23" s="6" t="s">
        <v>964</v>
      </c>
      <c r="L23" s="1" t="s">
        <v>527</v>
      </c>
      <c r="M23" s="1" t="s">
        <v>291</v>
      </c>
      <c r="N23" s="1" t="s">
        <v>199</v>
      </c>
      <c r="O23" s="1" t="s">
        <v>525</v>
      </c>
      <c r="P23" s="1" t="s">
        <v>213</v>
      </c>
      <c r="Q23" s="1" t="s">
        <v>528</v>
      </c>
      <c r="R23" s="4" t="s">
        <v>932</v>
      </c>
    </row>
    <row r="24" spans="1:18" hidden="1" x14ac:dyDescent="0.3">
      <c r="A24" s="1" t="s">
        <v>497</v>
      </c>
      <c r="B24" s="1">
        <v>24009</v>
      </c>
      <c r="C24" s="1" t="s">
        <v>10</v>
      </c>
      <c r="D24" s="6">
        <v>0.60375000000000001</v>
      </c>
      <c r="E24" s="6" t="s">
        <v>963</v>
      </c>
      <c r="F24" s="6" t="s">
        <v>963</v>
      </c>
      <c r="G24" s="6" t="s">
        <v>963</v>
      </c>
      <c r="H24" s="5" t="s">
        <v>14</v>
      </c>
      <c r="I24" s="6" t="s">
        <v>964</v>
      </c>
      <c r="J24" s="5" t="s">
        <v>14</v>
      </c>
      <c r="K24" s="6" t="s">
        <v>964</v>
      </c>
      <c r="L24" s="1" t="s">
        <v>527</v>
      </c>
      <c r="M24" s="1" t="s">
        <v>291</v>
      </c>
      <c r="N24" s="1" t="s">
        <v>199</v>
      </c>
      <c r="O24" s="1" t="s">
        <v>525</v>
      </c>
      <c r="P24" s="1" t="s">
        <v>213</v>
      </c>
      <c r="Q24" s="1" t="s">
        <v>528</v>
      </c>
      <c r="R24" s="4" t="s">
        <v>932</v>
      </c>
    </row>
    <row r="25" spans="1:18" hidden="1" x14ac:dyDescent="0.3">
      <c r="A25" s="1" t="s">
        <v>497</v>
      </c>
      <c r="B25" s="1">
        <v>24009</v>
      </c>
      <c r="C25" s="1" t="s">
        <v>12</v>
      </c>
      <c r="D25" s="6">
        <v>0.65549999999999997</v>
      </c>
      <c r="E25" s="6" t="s">
        <v>963</v>
      </c>
      <c r="F25" s="6" t="s">
        <v>963</v>
      </c>
      <c r="G25" s="6" t="s">
        <v>963</v>
      </c>
      <c r="H25" s="5" t="s">
        <v>14</v>
      </c>
      <c r="I25" s="6" t="s">
        <v>964</v>
      </c>
      <c r="J25" s="5" t="s">
        <v>14</v>
      </c>
      <c r="K25" s="6" t="s">
        <v>964</v>
      </c>
      <c r="L25" s="1" t="s">
        <v>527</v>
      </c>
      <c r="M25" s="1" t="s">
        <v>291</v>
      </c>
      <c r="N25" s="1" t="s">
        <v>199</v>
      </c>
      <c r="O25" s="1" t="s">
        <v>525</v>
      </c>
      <c r="P25" s="1" t="s">
        <v>213</v>
      </c>
      <c r="Q25" s="1" t="s">
        <v>528</v>
      </c>
      <c r="R25" s="4" t="s">
        <v>932</v>
      </c>
    </row>
    <row r="26" spans="1:18" hidden="1" x14ac:dyDescent="0.3">
      <c r="A26" s="1" t="s">
        <v>811</v>
      </c>
      <c r="B26" s="1">
        <v>51153</v>
      </c>
      <c r="C26" s="1" t="s">
        <v>10</v>
      </c>
      <c r="D26" s="6">
        <v>1.1876675999999999</v>
      </c>
      <c r="E26" s="6" t="s">
        <v>963</v>
      </c>
      <c r="F26" s="6" t="s">
        <v>963</v>
      </c>
      <c r="G26" s="6" t="s">
        <v>963</v>
      </c>
      <c r="H26" s="6">
        <v>0.92638072800000004</v>
      </c>
      <c r="I26" s="6" t="s">
        <v>964</v>
      </c>
      <c r="J26" s="6">
        <v>0.88010550121713405</v>
      </c>
      <c r="K26" s="6" t="s">
        <v>964</v>
      </c>
      <c r="L26" s="1" t="s">
        <v>527</v>
      </c>
      <c r="M26" s="1" t="s">
        <v>291</v>
      </c>
      <c r="N26" s="1" t="s">
        <v>199</v>
      </c>
      <c r="O26" s="1" t="s">
        <v>525</v>
      </c>
      <c r="P26" s="1" t="s">
        <v>213</v>
      </c>
      <c r="Q26" s="1" t="s">
        <v>528</v>
      </c>
      <c r="R26" s="4" t="s">
        <v>932</v>
      </c>
    </row>
    <row r="27" spans="1:18" hidden="1" x14ac:dyDescent="0.3">
      <c r="A27" s="1" t="s">
        <v>811</v>
      </c>
      <c r="B27" s="1">
        <v>51107</v>
      </c>
      <c r="C27" s="1" t="s">
        <v>12</v>
      </c>
      <c r="D27" s="6">
        <v>4.5954999999999998E-3</v>
      </c>
      <c r="E27" s="6" t="s">
        <v>963</v>
      </c>
      <c r="F27" s="6" t="s">
        <v>963</v>
      </c>
      <c r="G27" s="6" t="s">
        <v>963</v>
      </c>
      <c r="H27" s="6">
        <v>5.6065099999998997E-3</v>
      </c>
      <c r="I27" s="6" t="s">
        <v>964</v>
      </c>
      <c r="J27" s="6">
        <v>6.2944563499999001E-3</v>
      </c>
      <c r="K27" s="6" t="s">
        <v>964</v>
      </c>
      <c r="L27" s="1" t="s">
        <v>868</v>
      </c>
      <c r="M27" s="1" t="s">
        <v>842</v>
      </c>
      <c r="N27" s="1" t="s">
        <v>199</v>
      </c>
      <c r="O27" s="1" t="s">
        <v>525</v>
      </c>
      <c r="P27" s="1" t="s">
        <v>814</v>
      </c>
      <c r="Q27" s="1" t="s">
        <v>869</v>
      </c>
      <c r="R27" s="4" t="s">
        <v>932</v>
      </c>
    </row>
    <row r="28" spans="1:18" hidden="1" x14ac:dyDescent="0.3">
      <c r="A28" s="1" t="s">
        <v>811</v>
      </c>
      <c r="B28" s="1">
        <v>51107</v>
      </c>
      <c r="C28" s="1" t="s">
        <v>10</v>
      </c>
      <c r="D28" s="6">
        <v>0.2238665</v>
      </c>
      <c r="E28" s="6" t="s">
        <v>963</v>
      </c>
      <c r="F28" s="6" t="s">
        <v>963</v>
      </c>
      <c r="G28" s="6" t="s">
        <v>963</v>
      </c>
      <c r="H28" s="6">
        <v>0.27311712999999999</v>
      </c>
      <c r="I28" s="6" t="s">
        <v>964</v>
      </c>
      <c r="J28" s="6">
        <v>0.30662994505000002</v>
      </c>
      <c r="K28" s="6" t="s">
        <v>964</v>
      </c>
      <c r="L28" s="1" t="s">
        <v>868</v>
      </c>
      <c r="M28" s="1" t="s">
        <v>842</v>
      </c>
      <c r="N28" s="1" t="s">
        <v>199</v>
      </c>
      <c r="O28" s="1" t="s">
        <v>525</v>
      </c>
      <c r="P28" s="1" t="s">
        <v>814</v>
      </c>
      <c r="Q28" s="1" t="s">
        <v>869</v>
      </c>
      <c r="R28" s="4" t="s">
        <v>932</v>
      </c>
    </row>
    <row r="29" spans="1:18" hidden="1" x14ac:dyDescent="0.3">
      <c r="A29" s="1" t="s">
        <v>811</v>
      </c>
      <c r="B29" s="1">
        <v>51683</v>
      </c>
      <c r="C29" s="1" t="s">
        <v>12</v>
      </c>
      <c r="D29" s="6">
        <v>1.3860000000000001E-3</v>
      </c>
      <c r="E29" s="6" t="s">
        <v>963</v>
      </c>
      <c r="F29" s="6" t="s">
        <v>963</v>
      </c>
      <c r="G29" s="6" t="s">
        <v>963</v>
      </c>
      <c r="H29" s="6">
        <v>1.6909200000000001E-3</v>
      </c>
      <c r="I29" s="6" t="s">
        <v>964</v>
      </c>
      <c r="J29" s="6">
        <v>1.8062832296578E-3</v>
      </c>
      <c r="K29" s="6" t="s">
        <v>964</v>
      </c>
      <c r="L29" s="1" t="s">
        <v>812</v>
      </c>
      <c r="M29" s="1" t="s">
        <v>221</v>
      </c>
      <c r="N29" s="1" t="s">
        <v>199</v>
      </c>
      <c r="O29" s="1" t="s">
        <v>222</v>
      </c>
      <c r="P29" s="1" t="s">
        <v>201</v>
      </c>
      <c r="Q29" s="1" t="s">
        <v>206</v>
      </c>
      <c r="R29" s="4" t="s">
        <v>932</v>
      </c>
    </row>
    <row r="30" spans="1:18" hidden="1" x14ac:dyDescent="0.3">
      <c r="A30" s="1" t="s">
        <v>811</v>
      </c>
      <c r="B30" s="1">
        <v>51510</v>
      </c>
      <c r="C30" s="1" t="s">
        <v>12</v>
      </c>
      <c r="D30" s="6">
        <v>8.4936600000000001E-3</v>
      </c>
      <c r="E30" s="6" t="s">
        <v>963</v>
      </c>
      <c r="F30" s="6" t="s">
        <v>963</v>
      </c>
      <c r="G30" s="6" t="s">
        <v>963</v>
      </c>
      <c r="H30" s="5" t="s">
        <v>14</v>
      </c>
      <c r="I30" s="6" t="s">
        <v>964</v>
      </c>
      <c r="J30" s="5" t="s">
        <v>14</v>
      </c>
      <c r="K30" s="6" t="s">
        <v>964</v>
      </c>
      <c r="L30" s="1" t="s">
        <v>812</v>
      </c>
      <c r="M30" s="1" t="s">
        <v>221</v>
      </c>
      <c r="N30" s="1" t="s">
        <v>199</v>
      </c>
      <c r="O30" s="1" t="s">
        <v>222</v>
      </c>
      <c r="P30" s="1" t="s">
        <v>201</v>
      </c>
      <c r="Q30" s="1" t="s">
        <v>206</v>
      </c>
      <c r="R30" s="4" t="s">
        <v>932</v>
      </c>
    </row>
    <row r="31" spans="1:18" hidden="1" x14ac:dyDescent="0.3">
      <c r="A31" s="1" t="s">
        <v>811</v>
      </c>
      <c r="B31" s="1">
        <v>51683</v>
      </c>
      <c r="C31" s="1" t="s">
        <v>10</v>
      </c>
      <c r="D31" s="6">
        <v>0.1188</v>
      </c>
      <c r="E31" s="6" t="s">
        <v>963</v>
      </c>
      <c r="F31" s="6" t="s">
        <v>963</v>
      </c>
      <c r="G31" s="6" t="s">
        <v>963</v>
      </c>
      <c r="H31" s="6">
        <v>0.14493600000000001</v>
      </c>
      <c r="I31" s="6" t="s">
        <v>964</v>
      </c>
      <c r="J31" s="6">
        <v>0.15482427682781499</v>
      </c>
      <c r="K31" s="6" t="s">
        <v>964</v>
      </c>
      <c r="L31" s="1" t="s">
        <v>812</v>
      </c>
      <c r="M31" s="1" t="s">
        <v>221</v>
      </c>
      <c r="N31" s="1" t="s">
        <v>199</v>
      </c>
      <c r="O31" s="1" t="s">
        <v>222</v>
      </c>
      <c r="P31" s="1" t="s">
        <v>201</v>
      </c>
      <c r="Q31" s="1" t="s">
        <v>206</v>
      </c>
      <c r="R31" s="4" t="s">
        <v>932</v>
      </c>
    </row>
    <row r="32" spans="1:18" hidden="1" x14ac:dyDescent="0.3">
      <c r="A32" s="1" t="s">
        <v>811</v>
      </c>
      <c r="B32" s="1">
        <v>51510</v>
      </c>
      <c r="C32" s="1" t="s">
        <v>10</v>
      </c>
      <c r="D32" s="6">
        <v>0.40445999999999999</v>
      </c>
      <c r="E32" s="6" t="s">
        <v>963</v>
      </c>
      <c r="F32" s="6" t="s">
        <v>963</v>
      </c>
      <c r="G32" s="6" t="s">
        <v>963</v>
      </c>
      <c r="H32" s="5" t="s">
        <v>14</v>
      </c>
      <c r="I32" s="6" t="s">
        <v>964</v>
      </c>
      <c r="J32" s="5" t="s">
        <v>14</v>
      </c>
      <c r="K32" s="6" t="s">
        <v>964</v>
      </c>
      <c r="L32" s="1" t="s">
        <v>812</v>
      </c>
      <c r="M32" s="1" t="s">
        <v>221</v>
      </c>
      <c r="N32" s="1" t="s">
        <v>199</v>
      </c>
      <c r="O32" s="1" t="s">
        <v>222</v>
      </c>
      <c r="P32" s="1" t="s">
        <v>201</v>
      </c>
      <c r="Q32" s="1" t="s">
        <v>206</v>
      </c>
      <c r="R32" s="4" t="s">
        <v>932</v>
      </c>
    </row>
    <row r="33" spans="1:18" hidden="1" x14ac:dyDescent="0.3">
      <c r="A33" s="1" t="s">
        <v>497</v>
      </c>
      <c r="B33" s="1">
        <v>24021</v>
      </c>
      <c r="C33" s="1" t="s">
        <v>12</v>
      </c>
      <c r="D33" s="6">
        <v>1.75E-3</v>
      </c>
      <c r="E33" s="6" t="s">
        <v>963</v>
      </c>
      <c r="F33" s="6" t="s">
        <v>963</v>
      </c>
      <c r="G33" s="6" t="s">
        <v>963</v>
      </c>
      <c r="H33" s="6">
        <v>1.5999586473072001E-3</v>
      </c>
      <c r="I33" s="6" t="s">
        <v>964</v>
      </c>
      <c r="J33" s="6">
        <v>1.6105432657766E-3</v>
      </c>
      <c r="K33" s="6" t="s">
        <v>964</v>
      </c>
      <c r="L33" s="1" t="s">
        <v>572</v>
      </c>
      <c r="M33" s="1" t="s">
        <v>221</v>
      </c>
      <c r="N33" s="1" t="s">
        <v>199</v>
      </c>
      <c r="O33" s="1" t="s">
        <v>222</v>
      </c>
      <c r="P33" s="1" t="s">
        <v>201</v>
      </c>
      <c r="Q33" s="1" t="s">
        <v>204</v>
      </c>
      <c r="R33" s="4" t="s">
        <v>932</v>
      </c>
    </row>
    <row r="34" spans="1:18" hidden="1" x14ac:dyDescent="0.3">
      <c r="A34" s="1" t="s">
        <v>497</v>
      </c>
      <c r="B34" s="1">
        <v>24021</v>
      </c>
      <c r="C34" s="1" t="s">
        <v>10</v>
      </c>
      <c r="D34" s="6">
        <v>0.17405000000000001</v>
      </c>
      <c r="E34" s="6" t="s">
        <v>963</v>
      </c>
      <c r="F34" s="6" t="s">
        <v>963</v>
      </c>
      <c r="G34" s="6" t="s">
        <v>963</v>
      </c>
      <c r="H34" s="6">
        <v>0.15912731575078101</v>
      </c>
      <c r="I34" s="6" t="s">
        <v>964</v>
      </c>
      <c r="J34" s="6">
        <v>0.16018003166195999</v>
      </c>
      <c r="K34" s="6" t="s">
        <v>964</v>
      </c>
      <c r="L34" s="1" t="s">
        <v>572</v>
      </c>
      <c r="M34" s="1" t="s">
        <v>221</v>
      </c>
      <c r="N34" s="1" t="s">
        <v>199</v>
      </c>
      <c r="O34" s="1" t="s">
        <v>222</v>
      </c>
      <c r="P34" s="1" t="s">
        <v>201</v>
      </c>
      <c r="Q34" s="1" t="s">
        <v>204</v>
      </c>
      <c r="R34" s="4" t="s">
        <v>932</v>
      </c>
    </row>
    <row r="35" spans="1:18" hidden="1" x14ac:dyDescent="0.3">
      <c r="A35" s="1" t="s">
        <v>497</v>
      </c>
      <c r="B35" s="1">
        <v>24021</v>
      </c>
      <c r="C35" s="1" t="s">
        <v>12</v>
      </c>
      <c r="D35" s="6">
        <v>4.0150000000000003E-3</v>
      </c>
      <c r="E35" s="6" t="s">
        <v>963</v>
      </c>
      <c r="F35" s="6" t="s">
        <v>963</v>
      </c>
      <c r="G35" s="6" t="s">
        <v>963</v>
      </c>
      <c r="H35" s="6">
        <v>3.4590266224147998E-3</v>
      </c>
      <c r="I35" s="6" t="s">
        <v>964</v>
      </c>
      <c r="J35" s="6">
        <v>2.9669835815020001E-3</v>
      </c>
      <c r="K35" s="6" t="s">
        <v>964</v>
      </c>
      <c r="L35" s="1" t="s">
        <v>571</v>
      </c>
      <c r="M35" s="1" t="s">
        <v>221</v>
      </c>
      <c r="N35" s="1" t="s">
        <v>199</v>
      </c>
      <c r="O35" s="1" t="s">
        <v>222</v>
      </c>
      <c r="P35" s="1" t="s">
        <v>201</v>
      </c>
      <c r="Q35" s="1" t="s">
        <v>202</v>
      </c>
      <c r="R35" s="4" t="s">
        <v>932</v>
      </c>
    </row>
    <row r="36" spans="1:18" hidden="1" x14ac:dyDescent="0.3">
      <c r="A36" s="1" t="s">
        <v>497</v>
      </c>
      <c r="B36" s="1">
        <v>24021</v>
      </c>
      <c r="C36" s="1" t="s">
        <v>10</v>
      </c>
      <c r="D36" s="6">
        <v>0.31860119999999997</v>
      </c>
      <c r="E36" s="6" t="s">
        <v>963</v>
      </c>
      <c r="F36" s="6" t="s">
        <v>963</v>
      </c>
      <c r="G36" s="6" t="s">
        <v>963</v>
      </c>
      <c r="H36" s="6">
        <v>0.27448319619758899</v>
      </c>
      <c r="I36" s="6" t="s">
        <v>964</v>
      </c>
      <c r="J36" s="6">
        <v>0.23543823896559499</v>
      </c>
      <c r="K36" s="6" t="s">
        <v>964</v>
      </c>
      <c r="L36" s="1" t="s">
        <v>571</v>
      </c>
      <c r="M36" s="1" t="s">
        <v>221</v>
      </c>
      <c r="N36" s="1" t="s">
        <v>199</v>
      </c>
      <c r="O36" s="1" t="s">
        <v>222</v>
      </c>
      <c r="P36" s="1" t="s">
        <v>201</v>
      </c>
      <c r="Q36" s="1" t="s">
        <v>202</v>
      </c>
      <c r="R36" s="4" t="s">
        <v>932</v>
      </c>
    </row>
    <row r="37" spans="1:18" hidden="1" x14ac:dyDescent="0.3">
      <c r="A37" s="1" t="s">
        <v>9</v>
      </c>
      <c r="B37" s="1">
        <v>11001</v>
      </c>
      <c r="C37" s="1" t="s">
        <v>10</v>
      </c>
      <c r="D37" s="6">
        <v>1.3191E-2</v>
      </c>
      <c r="E37" s="6" t="s">
        <v>963</v>
      </c>
      <c r="F37" s="6" t="s">
        <v>963</v>
      </c>
      <c r="G37" s="6" t="s">
        <v>963</v>
      </c>
      <c r="H37" s="6">
        <v>1.20600311523616E-2</v>
      </c>
      <c r="I37" s="6" t="s">
        <v>964</v>
      </c>
      <c r="J37" s="6">
        <v>1.21398149822058E-2</v>
      </c>
      <c r="K37" s="6" t="s">
        <v>964</v>
      </c>
      <c r="L37" s="1" t="s">
        <v>220</v>
      </c>
      <c r="M37" s="1" t="s">
        <v>221</v>
      </c>
      <c r="N37" s="1" t="s">
        <v>199</v>
      </c>
      <c r="O37" s="1" t="s">
        <v>222</v>
      </c>
      <c r="P37" s="1" t="s">
        <v>201</v>
      </c>
      <c r="Q37" s="1" t="s">
        <v>223</v>
      </c>
      <c r="R37" s="4" t="s">
        <v>932</v>
      </c>
    </row>
    <row r="38" spans="1:18" hidden="1" x14ac:dyDescent="0.3">
      <c r="A38" s="1" t="s">
        <v>9</v>
      </c>
      <c r="B38" s="1">
        <v>11001</v>
      </c>
      <c r="C38" s="1" t="s">
        <v>12</v>
      </c>
      <c r="D38" s="6">
        <v>1.4555E-2</v>
      </c>
      <c r="E38" s="6" t="s">
        <v>963</v>
      </c>
      <c r="F38" s="6" t="s">
        <v>963</v>
      </c>
      <c r="G38" s="6" t="s">
        <v>963</v>
      </c>
      <c r="H38" s="6">
        <v>1.33070846351773E-2</v>
      </c>
      <c r="I38" s="6" t="s">
        <v>964</v>
      </c>
      <c r="J38" s="6">
        <v>1.3395118419074E-2</v>
      </c>
      <c r="K38" s="6" t="s">
        <v>964</v>
      </c>
      <c r="L38" s="1" t="s">
        <v>220</v>
      </c>
      <c r="M38" s="1" t="s">
        <v>221</v>
      </c>
      <c r="N38" s="1" t="s">
        <v>199</v>
      </c>
      <c r="O38" s="1" t="s">
        <v>222</v>
      </c>
      <c r="P38" s="1" t="s">
        <v>201</v>
      </c>
      <c r="Q38" s="1" t="s">
        <v>223</v>
      </c>
      <c r="R38" s="4" t="s">
        <v>932</v>
      </c>
    </row>
    <row r="39" spans="1:18" hidden="1" x14ac:dyDescent="0.3">
      <c r="A39" s="1" t="s">
        <v>811</v>
      </c>
      <c r="B39" s="1">
        <v>51059</v>
      </c>
      <c r="C39" s="1" t="s">
        <v>12</v>
      </c>
      <c r="D39" s="6">
        <v>0.12199139000000001</v>
      </c>
      <c r="E39" s="6" t="s">
        <v>963</v>
      </c>
      <c r="F39" s="6" t="s">
        <v>963</v>
      </c>
      <c r="G39" s="6" t="s">
        <v>963</v>
      </c>
      <c r="H39" s="5" t="s">
        <v>14</v>
      </c>
      <c r="I39" s="6" t="s">
        <v>964</v>
      </c>
      <c r="J39" s="5" t="s">
        <v>14</v>
      </c>
      <c r="K39" s="6" t="s">
        <v>964</v>
      </c>
      <c r="L39" s="1" t="s">
        <v>840</v>
      </c>
      <c r="M39" s="1" t="s">
        <v>225</v>
      </c>
      <c r="N39" s="1" t="s">
        <v>199</v>
      </c>
      <c r="O39" s="1" t="s">
        <v>222</v>
      </c>
      <c r="P39" s="1" t="s">
        <v>213</v>
      </c>
      <c r="Q39" s="1" t="s">
        <v>215</v>
      </c>
      <c r="R39" s="4" t="s">
        <v>932</v>
      </c>
    </row>
    <row r="40" spans="1:18" hidden="1" x14ac:dyDescent="0.3">
      <c r="A40" s="1" t="s">
        <v>811</v>
      </c>
      <c r="B40" s="1">
        <v>51059</v>
      </c>
      <c r="C40" s="1" t="s">
        <v>10</v>
      </c>
      <c r="D40" s="6">
        <v>3.105235</v>
      </c>
      <c r="E40" s="6" t="s">
        <v>963</v>
      </c>
      <c r="F40" s="6" t="s">
        <v>963</v>
      </c>
      <c r="G40" s="6" t="s">
        <v>963</v>
      </c>
      <c r="H40" s="5" t="s">
        <v>14</v>
      </c>
      <c r="I40" s="6" t="s">
        <v>964</v>
      </c>
      <c r="J40" s="5" t="s">
        <v>14</v>
      </c>
      <c r="K40" s="6" t="s">
        <v>964</v>
      </c>
      <c r="L40" s="1" t="s">
        <v>840</v>
      </c>
      <c r="M40" s="1" t="s">
        <v>225</v>
      </c>
      <c r="N40" s="1" t="s">
        <v>199</v>
      </c>
      <c r="O40" s="1" t="s">
        <v>222</v>
      </c>
      <c r="P40" s="1" t="s">
        <v>213</v>
      </c>
      <c r="Q40" s="1" t="s">
        <v>215</v>
      </c>
      <c r="R40" s="4" t="s">
        <v>932</v>
      </c>
    </row>
    <row r="41" spans="1:18" hidden="1" x14ac:dyDescent="0.3">
      <c r="A41" s="1" t="s">
        <v>811</v>
      </c>
      <c r="B41" s="1">
        <v>51107</v>
      </c>
      <c r="C41" s="1" t="s">
        <v>12</v>
      </c>
      <c r="D41" s="6">
        <v>1.0054799999999999E-2</v>
      </c>
      <c r="E41" s="6" t="s">
        <v>963</v>
      </c>
      <c r="F41" s="6" t="s">
        <v>963</v>
      </c>
      <c r="G41" s="6" t="s">
        <v>963</v>
      </c>
      <c r="H41" s="6">
        <v>1.1007351004617799E-2</v>
      </c>
      <c r="I41" s="6" t="s">
        <v>964</v>
      </c>
      <c r="J41" s="6">
        <v>1.1371837227676601E-2</v>
      </c>
      <c r="K41" s="6" t="s">
        <v>964</v>
      </c>
      <c r="L41" s="1" t="s">
        <v>226</v>
      </c>
      <c r="M41" s="1" t="s">
        <v>225</v>
      </c>
      <c r="N41" s="1" t="s">
        <v>199</v>
      </c>
      <c r="O41" s="1" t="s">
        <v>222</v>
      </c>
      <c r="P41" s="1" t="s">
        <v>213</v>
      </c>
      <c r="Q41" s="1" t="s">
        <v>204</v>
      </c>
      <c r="R41" s="4" t="s">
        <v>932</v>
      </c>
    </row>
    <row r="42" spans="1:18" hidden="1" x14ac:dyDescent="0.3">
      <c r="A42" s="1" t="s">
        <v>811</v>
      </c>
      <c r="B42" s="1">
        <v>51107</v>
      </c>
      <c r="C42" s="1" t="s">
        <v>10</v>
      </c>
      <c r="D42" s="6">
        <v>5.5301400000000001E-2</v>
      </c>
      <c r="E42" s="6" t="s">
        <v>963</v>
      </c>
      <c r="F42" s="6" t="s">
        <v>963</v>
      </c>
      <c r="G42" s="6" t="s">
        <v>963</v>
      </c>
      <c r="H42" s="6">
        <v>6.0540430525397898E-2</v>
      </c>
      <c r="I42" s="6" t="s">
        <v>964</v>
      </c>
      <c r="J42" s="6">
        <v>6.2545104752221498E-2</v>
      </c>
      <c r="K42" s="6" t="s">
        <v>964</v>
      </c>
      <c r="L42" s="1" t="s">
        <v>226</v>
      </c>
      <c r="M42" s="1" t="s">
        <v>225</v>
      </c>
      <c r="N42" s="1" t="s">
        <v>199</v>
      </c>
      <c r="O42" s="1" t="s">
        <v>222</v>
      </c>
      <c r="P42" s="1" t="s">
        <v>213</v>
      </c>
      <c r="Q42" s="1" t="s">
        <v>204</v>
      </c>
      <c r="R42" s="4" t="s">
        <v>932</v>
      </c>
    </row>
    <row r="43" spans="1:18" hidden="1" x14ac:dyDescent="0.3">
      <c r="A43" s="1" t="s">
        <v>497</v>
      </c>
      <c r="B43" s="1">
        <v>24009</v>
      </c>
      <c r="C43" s="1" t="s">
        <v>12</v>
      </c>
      <c r="D43" s="6">
        <v>7.0059999999999997E-2</v>
      </c>
      <c r="E43" s="6" t="s">
        <v>963</v>
      </c>
      <c r="F43" s="6" t="s">
        <v>963</v>
      </c>
      <c r="G43" s="6" t="s">
        <v>963</v>
      </c>
      <c r="H43" s="6">
        <v>7.2496058992339907E-2</v>
      </c>
      <c r="I43" s="6" t="s">
        <v>964</v>
      </c>
      <c r="J43" s="6">
        <v>7.7687080358679897E-2</v>
      </c>
      <c r="K43" s="6" t="s">
        <v>964</v>
      </c>
      <c r="L43" s="1" t="s">
        <v>226</v>
      </c>
      <c r="M43" s="1" t="s">
        <v>225</v>
      </c>
      <c r="N43" s="1" t="s">
        <v>199</v>
      </c>
      <c r="O43" s="1" t="s">
        <v>222</v>
      </c>
      <c r="P43" s="1" t="s">
        <v>213</v>
      </c>
      <c r="Q43" s="1" t="s">
        <v>204</v>
      </c>
      <c r="R43" s="4" t="s">
        <v>932</v>
      </c>
    </row>
    <row r="44" spans="1:18" hidden="1" x14ac:dyDescent="0.3">
      <c r="A44" s="1" t="s">
        <v>9</v>
      </c>
      <c r="B44" s="1">
        <v>11001</v>
      </c>
      <c r="C44" s="1" t="s">
        <v>12</v>
      </c>
      <c r="D44" s="6">
        <v>0.102368</v>
      </c>
      <c r="E44" s="6" t="s">
        <v>963</v>
      </c>
      <c r="F44" s="6" t="s">
        <v>963</v>
      </c>
      <c r="G44" s="6" t="s">
        <v>963</v>
      </c>
      <c r="H44" s="6">
        <v>0.11206592947057301</v>
      </c>
      <c r="I44" s="6" t="s">
        <v>964</v>
      </c>
      <c r="J44" s="6">
        <v>0.115776766651032</v>
      </c>
      <c r="K44" s="6" t="s">
        <v>964</v>
      </c>
      <c r="L44" s="1" t="s">
        <v>226</v>
      </c>
      <c r="M44" s="1" t="s">
        <v>225</v>
      </c>
      <c r="N44" s="1" t="s">
        <v>199</v>
      </c>
      <c r="O44" s="1" t="s">
        <v>222</v>
      </c>
      <c r="P44" s="1" t="s">
        <v>213</v>
      </c>
      <c r="Q44" s="1" t="s">
        <v>204</v>
      </c>
      <c r="R44" s="4" t="s">
        <v>932</v>
      </c>
    </row>
    <row r="45" spans="1:18" hidden="1" x14ac:dyDescent="0.3">
      <c r="A45" s="1" t="s">
        <v>497</v>
      </c>
      <c r="B45" s="1">
        <v>24009</v>
      </c>
      <c r="C45" s="1" t="s">
        <v>10</v>
      </c>
      <c r="D45" s="6">
        <v>0.50573999999999997</v>
      </c>
      <c r="E45" s="6" t="s">
        <v>963</v>
      </c>
      <c r="F45" s="6" t="s">
        <v>963</v>
      </c>
      <c r="G45" s="6" t="s">
        <v>963</v>
      </c>
      <c r="H45" s="6">
        <v>0.52332510526386</v>
      </c>
      <c r="I45" s="6" t="s">
        <v>964</v>
      </c>
      <c r="J45" s="6">
        <v>0.56079737397371998</v>
      </c>
      <c r="K45" s="6" t="s">
        <v>964</v>
      </c>
      <c r="L45" s="1" t="s">
        <v>226</v>
      </c>
      <c r="M45" s="1" t="s">
        <v>225</v>
      </c>
      <c r="N45" s="1" t="s">
        <v>199</v>
      </c>
      <c r="O45" s="1" t="s">
        <v>222</v>
      </c>
      <c r="P45" s="1" t="s">
        <v>213</v>
      </c>
      <c r="Q45" s="1" t="s">
        <v>204</v>
      </c>
      <c r="R45" s="4" t="s">
        <v>932</v>
      </c>
    </row>
    <row r="46" spans="1:18" hidden="1" x14ac:dyDescent="0.3">
      <c r="A46" s="1" t="s">
        <v>497</v>
      </c>
      <c r="B46" s="1">
        <v>24033</v>
      </c>
      <c r="C46" s="1" t="s">
        <v>12</v>
      </c>
      <c r="D46" s="6">
        <v>0.61170000000000002</v>
      </c>
      <c r="E46" s="6" t="s">
        <v>963</v>
      </c>
      <c r="F46" s="6" t="s">
        <v>963</v>
      </c>
      <c r="G46" s="6" t="s">
        <v>963</v>
      </c>
      <c r="H46" s="6">
        <v>0.66964997906718304</v>
      </c>
      <c r="I46" s="6" t="s">
        <v>964</v>
      </c>
      <c r="J46" s="6">
        <v>0.69182408721902</v>
      </c>
      <c r="K46" s="6" t="s">
        <v>964</v>
      </c>
      <c r="L46" s="1" t="s">
        <v>226</v>
      </c>
      <c r="M46" s="1" t="s">
        <v>225</v>
      </c>
      <c r="N46" s="1" t="s">
        <v>199</v>
      </c>
      <c r="O46" s="1" t="s">
        <v>222</v>
      </c>
      <c r="P46" s="1" t="s">
        <v>213</v>
      </c>
      <c r="Q46" s="1" t="s">
        <v>204</v>
      </c>
      <c r="R46" s="4" t="s">
        <v>932</v>
      </c>
    </row>
    <row r="47" spans="1:18" hidden="1" x14ac:dyDescent="0.3">
      <c r="A47" s="1" t="s">
        <v>497</v>
      </c>
      <c r="B47" s="1">
        <v>24031</v>
      </c>
      <c r="C47" s="1" t="s">
        <v>12</v>
      </c>
      <c r="D47" s="6">
        <v>0.92313500000000004</v>
      </c>
      <c r="E47" s="6" t="s">
        <v>963</v>
      </c>
      <c r="F47" s="6" t="s">
        <v>963</v>
      </c>
      <c r="G47" s="6" t="s">
        <v>963</v>
      </c>
      <c r="H47" s="6">
        <v>1.01058906886739</v>
      </c>
      <c r="I47" s="6" t="s">
        <v>964</v>
      </c>
      <c r="J47" s="6">
        <v>1.0440526871913201</v>
      </c>
      <c r="K47" s="6" t="s">
        <v>964</v>
      </c>
      <c r="L47" s="1" t="s">
        <v>226</v>
      </c>
      <c r="M47" s="1" t="s">
        <v>225</v>
      </c>
      <c r="N47" s="1" t="s">
        <v>199</v>
      </c>
      <c r="O47" s="1" t="s">
        <v>222</v>
      </c>
      <c r="P47" s="1" t="s">
        <v>213</v>
      </c>
      <c r="Q47" s="1" t="s">
        <v>204</v>
      </c>
      <c r="R47" s="4" t="s">
        <v>932</v>
      </c>
    </row>
    <row r="48" spans="1:18" hidden="1" x14ac:dyDescent="0.3">
      <c r="A48" s="1" t="s">
        <v>497</v>
      </c>
      <c r="B48" s="1">
        <v>24021</v>
      </c>
      <c r="C48" s="1" t="s">
        <v>12</v>
      </c>
      <c r="D48" s="6">
        <v>1.3049200000000001</v>
      </c>
      <c r="E48" s="6" t="s">
        <v>963</v>
      </c>
      <c r="F48" s="6" t="s">
        <v>963</v>
      </c>
      <c r="G48" s="6" t="s">
        <v>963</v>
      </c>
      <c r="H48" s="6">
        <v>1.4162677126513901</v>
      </c>
      <c r="I48" s="6" t="s">
        <v>964</v>
      </c>
      <c r="J48" s="6">
        <v>1.4704901256832901</v>
      </c>
      <c r="K48" s="6" t="s">
        <v>964</v>
      </c>
      <c r="L48" s="1" t="s">
        <v>226</v>
      </c>
      <c r="M48" s="1" t="s">
        <v>225</v>
      </c>
      <c r="N48" s="1" t="s">
        <v>199</v>
      </c>
      <c r="O48" s="1" t="s">
        <v>222</v>
      </c>
      <c r="P48" s="1" t="s">
        <v>213</v>
      </c>
      <c r="Q48" s="1" t="s">
        <v>204</v>
      </c>
      <c r="R48" s="4" t="s">
        <v>932</v>
      </c>
    </row>
    <row r="49" spans="1:18" hidden="1" x14ac:dyDescent="0.3">
      <c r="A49" s="1" t="s">
        <v>811</v>
      </c>
      <c r="B49" s="1">
        <v>51683</v>
      </c>
      <c r="C49" s="1" t="s">
        <v>12</v>
      </c>
      <c r="D49" s="6">
        <v>1.331</v>
      </c>
      <c r="E49" s="6" t="s">
        <v>963</v>
      </c>
      <c r="F49" s="6" t="s">
        <v>963</v>
      </c>
      <c r="G49" s="6" t="s">
        <v>963</v>
      </c>
      <c r="H49" s="6">
        <v>1.62382</v>
      </c>
      <c r="I49" s="6" t="s">
        <v>964</v>
      </c>
      <c r="J49" s="6">
        <v>1.7346073690675401</v>
      </c>
      <c r="K49" s="6" t="s">
        <v>964</v>
      </c>
      <c r="L49" s="1" t="s">
        <v>226</v>
      </c>
      <c r="M49" s="1" t="s">
        <v>225</v>
      </c>
      <c r="N49" s="1" t="s">
        <v>199</v>
      </c>
      <c r="O49" s="1" t="s">
        <v>222</v>
      </c>
      <c r="P49" s="1" t="s">
        <v>213</v>
      </c>
      <c r="Q49" s="1" t="s">
        <v>204</v>
      </c>
      <c r="R49" s="4" t="s">
        <v>932</v>
      </c>
    </row>
    <row r="50" spans="1:18" hidden="1" x14ac:dyDescent="0.3">
      <c r="A50" s="1" t="s">
        <v>9</v>
      </c>
      <c r="B50" s="1">
        <v>11001</v>
      </c>
      <c r="C50" s="1" t="s">
        <v>10</v>
      </c>
      <c r="D50" s="6">
        <v>2.5385800000000001</v>
      </c>
      <c r="E50" s="6" t="s">
        <v>963</v>
      </c>
      <c r="F50" s="6" t="s">
        <v>963</v>
      </c>
      <c r="G50" s="6" t="s">
        <v>963</v>
      </c>
      <c r="H50" s="6">
        <v>2.7790747815275001</v>
      </c>
      <c r="I50" s="6" t="s">
        <v>964</v>
      </c>
      <c r="J50" s="6">
        <v>2.87109823660693</v>
      </c>
      <c r="K50" s="6" t="s">
        <v>964</v>
      </c>
      <c r="L50" s="1" t="s">
        <v>226</v>
      </c>
      <c r="M50" s="1" t="s">
        <v>225</v>
      </c>
      <c r="N50" s="1" t="s">
        <v>199</v>
      </c>
      <c r="O50" s="1" t="s">
        <v>222</v>
      </c>
      <c r="P50" s="1" t="s">
        <v>213</v>
      </c>
      <c r="Q50" s="1" t="s">
        <v>204</v>
      </c>
      <c r="R50" s="4" t="s">
        <v>932</v>
      </c>
    </row>
    <row r="51" spans="1:18" hidden="1" x14ac:dyDescent="0.3">
      <c r="A51" s="1" t="s">
        <v>497</v>
      </c>
      <c r="B51" s="1">
        <v>24031</v>
      </c>
      <c r="C51" s="1" t="s">
        <v>10</v>
      </c>
      <c r="D51" s="6">
        <v>3.7534399999999999</v>
      </c>
      <c r="E51" s="6" t="s">
        <v>963</v>
      </c>
      <c r="F51" s="6" t="s">
        <v>963</v>
      </c>
      <c r="G51" s="6" t="s">
        <v>963</v>
      </c>
      <c r="H51" s="6">
        <v>4.1090256946704704</v>
      </c>
      <c r="I51" s="6" t="s">
        <v>964</v>
      </c>
      <c r="J51" s="6">
        <v>4.2450877912887997</v>
      </c>
      <c r="K51" s="6" t="s">
        <v>964</v>
      </c>
      <c r="L51" s="1" t="s">
        <v>226</v>
      </c>
      <c r="M51" s="1" t="s">
        <v>225</v>
      </c>
      <c r="N51" s="1" t="s">
        <v>199</v>
      </c>
      <c r="O51" s="1" t="s">
        <v>222</v>
      </c>
      <c r="P51" s="1" t="s">
        <v>213</v>
      </c>
      <c r="Q51" s="1" t="s">
        <v>204</v>
      </c>
      <c r="R51" s="4" t="s">
        <v>932</v>
      </c>
    </row>
    <row r="52" spans="1:18" hidden="1" x14ac:dyDescent="0.3">
      <c r="A52" s="1" t="s">
        <v>497</v>
      </c>
      <c r="B52" s="1">
        <v>24021</v>
      </c>
      <c r="C52" s="1" t="s">
        <v>10</v>
      </c>
      <c r="D52" s="6">
        <v>6.3263999999999996</v>
      </c>
      <c r="E52" s="6" t="s">
        <v>963</v>
      </c>
      <c r="F52" s="6" t="s">
        <v>963</v>
      </c>
      <c r="G52" s="6" t="s">
        <v>963</v>
      </c>
      <c r="H52" s="6">
        <v>6.8918740810550903</v>
      </c>
      <c r="I52" s="6" t="s">
        <v>964</v>
      </c>
      <c r="J52" s="6">
        <v>7.1402936497718503</v>
      </c>
      <c r="K52" s="6" t="s">
        <v>964</v>
      </c>
      <c r="L52" s="1" t="s">
        <v>226</v>
      </c>
      <c r="M52" s="1" t="s">
        <v>225</v>
      </c>
      <c r="N52" s="1" t="s">
        <v>199</v>
      </c>
      <c r="O52" s="1" t="s">
        <v>222</v>
      </c>
      <c r="P52" s="1" t="s">
        <v>213</v>
      </c>
      <c r="Q52" s="1" t="s">
        <v>204</v>
      </c>
      <c r="R52" s="4" t="s">
        <v>932</v>
      </c>
    </row>
    <row r="53" spans="1:18" hidden="1" x14ac:dyDescent="0.3">
      <c r="A53" s="1" t="s">
        <v>811</v>
      </c>
      <c r="B53" s="1">
        <v>51683</v>
      </c>
      <c r="C53" s="1" t="s">
        <v>10</v>
      </c>
      <c r="D53" s="6">
        <v>7.3405149999999999</v>
      </c>
      <c r="E53" s="6" t="s">
        <v>963</v>
      </c>
      <c r="F53" s="6" t="s">
        <v>963</v>
      </c>
      <c r="G53" s="6" t="s">
        <v>963</v>
      </c>
      <c r="H53" s="6">
        <v>8.9554282999999995</v>
      </c>
      <c r="I53" s="6" t="s">
        <v>964</v>
      </c>
      <c r="J53" s="6">
        <v>9.5664248022169804</v>
      </c>
      <c r="K53" s="6" t="s">
        <v>964</v>
      </c>
      <c r="L53" s="1" t="s">
        <v>226</v>
      </c>
      <c r="M53" s="1" t="s">
        <v>225</v>
      </c>
      <c r="N53" s="1" t="s">
        <v>199</v>
      </c>
      <c r="O53" s="1" t="s">
        <v>222</v>
      </c>
      <c r="P53" s="1" t="s">
        <v>213</v>
      </c>
      <c r="Q53" s="1" t="s">
        <v>204</v>
      </c>
      <c r="R53" s="4" t="s">
        <v>932</v>
      </c>
    </row>
    <row r="54" spans="1:18" hidden="1" x14ac:dyDescent="0.3">
      <c r="A54" s="1" t="s">
        <v>497</v>
      </c>
      <c r="B54" s="1">
        <v>24033</v>
      </c>
      <c r="C54" s="1" t="s">
        <v>10</v>
      </c>
      <c r="D54" s="6">
        <v>8.37026</v>
      </c>
      <c r="E54" s="6" t="s">
        <v>963</v>
      </c>
      <c r="F54" s="6" t="s">
        <v>963</v>
      </c>
      <c r="G54" s="6" t="s">
        <v>963</v>
      </c>
      <c r="H54" s="6">
        <v>9.1632245116672895</v>
      </c>
      <c r="I54" s="6" t="s">
        <v>964</v>
      </c>
      <c r="J54" s="6">
        <v>9.4666462061237109</v>
      </c>
      <c r="K54" s="6" t="s">
        <v>964</v>
      </c>
      <c r="L54" s="1" t="s">
        <v>226</v>
      </c>
      <c r="M54" s="1" t="s">
        <v>225</v>
      </c>
      <c r="N54" s="1" t="s">
        <v>199</v>
      </c>
      <c r="O54" s="1" t="s">
        <v>222</v>
      </c>
      <c r="P54" s="1" t="s">
        <v>213</v>
      </c>
      <c r="Q54" s="1" t="s">
        <v>204</v>
      </c>
      <c r="R54" s="4" t="s">
        <v>932</v>
      </c>
    </row>
    <row r="55" spans="1:18" hidden="1" x14ac:dyDescent="0.3">
      <c r="A55" s="1" t="s">
        <v>497</v>
      </c>
      <c r="B55" s="1">
        <v>24021</v>
      </c>
      <c r="C55" s="1" t="s">
        <v>12</v>
      </c>
      <c r="D55" s="6">
        <v>4.0840000000000001E-2</v>
      </c>
      <c r="E55" s="6" t="s">
        <v>963</v>
      </c>
      <c r="F55" s="6" t="s">
        <v>963</v>
      </c>
      <c r="G55" s="6" t="s">
        <v>963</v>
      </c>
      <c r="H55" s="6">
        <v>4.0113192597394598E-2</v>
      </c>
      <c r="I55" s="6" t="s">
        <v>964</v>
      </c>
      <c r="J55" s="6">
        <v>4.1084792242940697E-2</v>
      </c>
      <c r="K55" s="6" t="s">
        <v>964</v>
      </c>
      <c r="L55" s="1" t="s">
        <v>224</v>
      </c>
      <c r="M55" s="1" t="s">
        <v>225</v>
      </c>
      <c r="N55" s="1" t="s">
        <v>199</v>
      </c>
      <c r="O55" s="1" t="s">
        <v>222</v>
      </c>
      <c r="P55" s="1" t="s">
        <v>213</v>
      </c>
      <c r="Q55" s="1" t="s">
        <v>202</v>
      </c>
      <c r="R55" s="4" t="s">
        <v>932</v>
      </c>
    </row>
    <row r="56" spans="1:18" hidden="1" x14ac:dyDescent="0.3">
      <c r="A56" s="1" t="s">
        <v>9</v>
      </c>
      <c r="B56" s="1">
        <v>11001</v>
      </c>
      <c r="C56" s="1" t="s">
        <v>12</v>
      </c>
      <c r="D56" s="6">
        <v>0.31446200000000002</v>
      </c>
      <c r="E56" s="6" t="s">
        <v>963</v>
      </c>
      <c r="F56" s="6" t="s">
        <v>963</v>
      </c>
      <c r="G56" s="6" t="s">
        <v>963</v>
      </c>
      <c r="H56" s="6">
        <v>0.34375375415474302</v>
      </c>
      <c r="I56" s="6" t="s">
        <v>964</v>
      </c>
      <c r="J56" s="6">
        <v>0.35425579471267699</v>
      </c>
      <c r="K56" s="6" t="s">
        <v>964</v>
      </c>
      <c r="L56" s="1" t="s">
        <v>224</v>
      </c>
      <c r="M56" s="1" t="s">
        <v>225</v>
      </c>
      <c r="N56" s="1" t="s">
        <v>199</v>
      </c>
      <c r="O56" s="1" t="s">
        <v>222</v>
      </c>
      <c r="P56" s="1" t="s">
        <v>213</v>
      </c>
      <c r="Q56" s="1" t="s">
        <v>202</v>
      </c>
      <c r="R56" s="4" t="s">
        <v>932</v>
      </c>
    </row>
    <row r="57" spans="1:18" hidden="1" x14ac:dyDescent="0.3">
      <c r="A57" s="1" t="s">
        <v>497</v>
      </c>
      <c r="B57" s="1">
        <v>24021</v>
      </c>
      <c r="C57" s="1" t="s">
        <v>10</v>
      </c>
      <c r="D57" s="6">
        <v>0.74956350000000005</v>
      </c>
      <c r="E57" s="6" t="s">
        <v>963</v>
      </c>
      <c r="F57" s="6" t="s">
        <v>963</v>
      </c>
      <c r="G57" s="6" t="s">
        <v>963</v>
      </c>
      <c r="H57" s="6">
        <v>0.73687617177458398</v>
      </c>
      <c r="I57" s="6" t="s">
        <v>964</v>
      </c>
      <c r="J57" s="6">
        <v>0.75328609238182598</v>
      </c>
      <c r="K57" s="6" t="s">
        <v>964</v>
      </c>
      <c r="L57" s="1" t="s">
        <v>224</v>
      </c>
      <c r="M57" s="1" t="s">
        <v>225</v>
      </c>
      <c r="N57" s="1" t="s">
        <v>199</v>
      </c>
      <c r="O57" s="1" t="s">
        <v>222</v>
      </c>
      <c r="P57" s="1" t="s">
        <v>213</v>
      </c>
      <c r="Q57" s="1" t="s">
        <v>202</v>
      </c>
      <c r="R57" s="4" t="s">
        <v>932</v>
      </c>
    </row>
    <row r="58" spans="1:18" hidden="1" x14ac:dyDescent="0.3">
      <c r="A58" s="1" t="s">
        <v>9</v>
      </c>
      <c r="B58" s="1">
        <v>11001</v>
      </c>
      <c r="C58" s="1" t="s">
        <v>10</v>
      </c>
      <c r="D58" s="6">
        <v>5.7751299999999999</v>
      </c>
      <c r="E58" s="6" t="s">
        <v>963</v>
      </c>
      <c r="F58" s="6" t="s">
        <v>963</v>
      </c>
      <c r="G58" s="6" t="s">
        <v>963</v>
      </c>
      <c r="H58" s="6">
        <v>6.3131548784849896</v>
      </c>
      <c r="I58" s="6" t="s">
        <v>964</v>
      </c>
      <c r="J58" s="6">
        <v>6.50616718205388</v>
      </c>
      <c r="K58" s="6" t="s">
        <v>964</v>
      </c>
      <c r="L58" s="1" t="s">
        <v>224</v>
      </c>
      <c r="M58" s="1" t="s">
        <v>225</v>
      </c>
      <c r="N58" s="1" t="s">
        <v>199</v>
      </c>
      <c r="O58" s="1" t="s">
        <v>222</v>
      </c>
      <c r="P58" s="1" t="s">
        <v>213</v>
      </c>
      <c r="Q58" s="1" t="s">
        <v>202</v>
      </c>
      <c r="R58" s="4" t="s">
        <v>932</v>
      </c>
    </row>
    <row r="59" spans="1:18" hidden="1" x14ac:dyDescent="0.3">
      <c r="A59" s="1" t="s">
        <v>497</v>
      </c>
      <c r="B59" s="1">
        <v>24031</v>
      </c>
      <c r="C59" s="1" t="s">
        <v>10</v>
      </c>
      <c r="D59" s="6">
        <v>6.0098000000000003</v>
      </c>
      <c r="E59" s="6" t="s">
        <v>963</v>
      </c>
      <c r="F59" s="6" t="s">
        <v>963</v>
      </c>
      <c r="G59" s="6" t="s">
        <v>963</v>
      </c>
      <c r="H59" s="6">
        <v>6.1895987277459996</v>
      </c>
      <c r="I59" s="6" t="s">
        <v>964</v>
      </c>
      <c r="J59" s="6">
        <v>5.7071963800295</v>
      </c>
      <c r="K59" s="6" t="s">
        <v>964</v>
      </c>
      <c r="L59" s="1" t="s">
        <v>224</v>
      </c>
      <c r="M59" s="1" t="s">
        <v>225</v>
      </c>
      <c r="N59" s="1" t="s">
        <v>199</v>
      </c>
      <c r="O59" s="1" t="s">
        <v>222</v>
      </c>
      <c r="P59" s="1" t="s">
        <v>213</v>
      </c>
      <c r="Q59" s="1" t="s">
        <v>202</v>
      </c>
      <c r="R59" s="4" t="s">
        <v>932</v>
      </c>
    </row>
    <row r="60" spans="1:18" hidden="1" x14ac:dyDescent="0.3">
      <c r="A60" s="1" t="s">
        <v>497</v>
      </c>
      <c r="B60" s="1">
        <v>24031</v>
      </c>
      <c r="C60" s="1" t="s">
        <v>12</v>
      </c>
      <c r="D60" s="6">
        <v>7.3829000000000002</v>
      </c>
      <c r="E60" s="6" t="s">
        <v>963</v>
      </c>
      <c r="F60" s="6" t="s">
        <v>963</v>
      </c>
      <c r="G60" s="6" t="s">
        <v>963</v>
      </c>
      <c r="H60" s="6">
        <v>7.6037785695157796</v>
      </c>
      <c r="I60" s="6" t="s">
        <v>964</v>
      </c>
      <c r="J60" s="6">
        <v>7.01115846685743</v>
      </c>
      <c r="K60" s="6" t="s">
        <v>964</v>
      </c>
      <c r="L60" s="1" t="s">
        <v>224</v>
      </c>
      <c r="M60" s="1" t="s">
        <v>225</v>
      </c>
      <c r="N60" s="1" t="s">
        <v>199</v>
      </c>
      <c r="O60" s="1" t="s">
        <v>222</v>
      </c>
      <c r="P60" s="1" t="s">
        <v>213</v>
      </c>
      <c r="Q60" s="1" t="s">
        <v>202</v>
      </c>
      <c r="R60" s="4" t="s">
        <v>932</v>
      </c>
    </row>
    <row r="61" spans="1:18" hidden="1" x14ac:dyDescent="0.3">
      <c r="A61" s="1" t="s">
        <v>9</v>
      </c>
      <c r="B61" s="1">
        <v>11001</v>
      </c>
      <c r="C61" s="1" t="s">
        <v>12</v>
      </c>
      <c r="D61" s="6">
        <v>0.47875600000000001</v>
      </c>
      <c r="E61" s="6" t="s">
        <v>963</v>
      </c>
      <c r="F61" s="6" t="s">
        <v>963</v>
      </c>
      <c r="G61" s="6" t="s">
        <v>963</v>
      </c>
      <c r="H61" s="6">
        <v>0.52411140326677796</v>
      </c>
      <c r="I61" s="6" t="s">
        <v>964</v>
      </c>
      <c r="J61" s="6">
        <v>0.54146629508031596</v>
      </c>
      <c r="K61" s="6" t="s">
        <v>964</v>
      </c>
      <c r="L61" s="1" t="s">
        <v>227</v>
      </c>
      <c r="M61" s="1" t="s">
        <v>225</v>
      </c>
      <c r="N61" s="1" t="s">
        <v>199</v>
      </c>
      <c r="O61" s="1" t="s">
        <v>222</v>
      </c>
      <c r="P61" s="1" t="s">
        <v>213</v>
      </c>
      <c r="Q61" s="1" t="s">
        <v>223</v>
      </c>
      <c r="R61" s="4" t="s">
        <v>932</v>
      </c>
    </row>
    <row r="62" spans="1:18" hidden="1" x14ac:dyDescent="0.3">
      <c r="A62" s="1" t="s">
        <v>9</v>
      </c>
      <c r="B62" s="1">
        <v>11001</v>
      </c>
      <c r="C62" s="1" t="s">
        <v>10</v>
      </c>
      <c r="D62" s="6">
        <v>4.7269189999999996</v>
      </c>
      <c r="E62" s="6" t="s">
        <v>963</v>
      </c>
      <c r="F62" s="6" t="s">
        <v>963</v>
      </c>
      <c r="G62" s="6" t="s">
        <v>963</v>
      </c>
      <c r="H62" s="6">
        <v>5.1747281500772804</v>
      </c>
      <c r="I62" s="6" t="s">
        <v>964</v>
      </c>
      <c r="J62" s="6">
        <v>5.3460788336328999</v>
      </c>
      <c r="K62" s="6" t="s">
        <v>964</v>
      </c>
      <c r="L62" s="1" t="s">
        <v>227</v>
      </c>
      <c r="M62" s="1" t="s">
        <v>225</v>
      </c>
      <c r="N62" s="1" t="s">
        <v>199</v>
      </c>
      <c r="O62" s="1" t="s">
        <v>222</v>
      </c>
      <c r="P62" s="1" t="s">
        <v>213</v>
      </c>
      <c r="Q62" s="1" t="s">
        <v>223</v>
      </c>
      <c r="R62" s="4" t="s">
        <v>932</v>
      </c>
    </row>
    <row r="63" spans="1:18" hidden="1" x14ac:dyDescent="0.3">
      <c r="A63" s="1" t="s">
        <v>497</v>
      </c>
      <c r="B63" s="1">
        <v>24021</v>
      </c>
      <c r="C63" s="1" t="s">
        <v>12</v>
      </c>
      <c r="D63" s="6">
        <v>1.567061</v>
      </c>
      <c r="E63" s="6" t="s">
        <v>963</v>
      </c>
      <c r="F63" s="6" t="s">
        <v>963</v>
      </c>
      <c r="G63" s="6" t="s">
        <v>963</v>
      </c>
      <c r="H63" s="6">
        <v>1.91181442</v>
      </c>
      <c r="I63" s="6" t="s">
        <v>964</v>
      </c>
      <c r="J63" s="6">
        <v>2.1468735699999999</v>
      </c>
      <c r="K63" s="6" t="s">
        <v>964</v>
      </c>
      <c r="L63" s="1" t="s">
        <v>573</v>
      </c>
      <c r="M63" s="1" t="s">
        <v>297</v>
      </c>
      <c r="N63" s="1" t="s">
        <v>199</v>
      </c>
      <c r="O63" s="1" t="s">
        <v>222</v>
      </c>
      <c r="P63" s="1" t="s">
        <v>209</v>
      </c>
      <c r="Q63" s="1" t="s">
        <v>210</v>
      </c>
      <c r="R63" s="4" t="s">
        <v>932</v>
      </c>
    </row>
    <row r="64" spans="1:18" hidden="1" x14ac:dyDescent="0.3">
      <c r="A64" s="1" t="s">
        <v>497</v>
      </c>
      <c r="B64" s="1">
        <v>24021</v>
      </c>
      <c r="C64" s="1" t="s">
        <v>10</v>
      </c>
      <c r="D64" s="6">
        <v>4.7776240000000003</v>
      </c>
      <c r="E64" s="6" t="s">
        <v>963</v>
      </c>
      <c r="F64" s="6" t="s">
        <v>963</v>
      </c>
      <c r="G64" s="6" t="s">
        <v>963</v>
      </c>
      <c r="H64" s="6">
        <v>5.8287012799999998</v>
      </c>
      <c r="I64" s="6" t="s">
        <v>964</v>
      </c>
      <c r="J64" s="6">
        <v>6.54534488</v>
      </c>
      <c r="K64" s="6" t="s">
        <v>964</v>
      </c>
      <c r="L64" s="1" t="s">
        <v>573</v>
      </c>
      <c r="M64" s="1" t="s">
        <v>297</v>
      </c>
      <c r="N64" s="1" t="s">
        <v>199</v>
      </c>
      <c r="O64" s="1" t="s">
        <v>222</v>
      </c>
      <c r="P64" s="1" t="s">
        <v>209</v>
      </c>
      <c r="Q64" s="1" t="s">
        <v>210</v>
      </c>
      <c r="R64" s="4" t="s">
        <v>932</v>
      </c>
    </row>
    <row r="65" spans="1:18" hidden="1" x14ac:dyDescent="0.3">
      <c r="A65" s="1" t="s">
        <v>811</v>
      </c>
      <c r="B65" s="1">
        <v>51510</v>
      </c>
      <c r="C65" s="1" t="s">
        <v>12</v>
      </c>
      <c r="D65" s="6">
        <v>0.18434550999999999</v>
      </c>
      <c r="E65" s="6" t="s">
        <v>963</v>
      </c>
      <c r="F65" s="6" t="s">
        <v>963</v>
      </c>
      <c r="G65" s="6" t="s">
        <v>963</v>
      </c>
      <c r="H65" s="5" t="s">
        <v>14</v>
      </c>
      <c r="I65" s="6" t="s">
        <v>964</v>
      </c>
      <c r="J65" s="5" t="s">
        <v>14</v>
      </c>
      <c r="K65" s="6" t="s">
        <v>964</v>
      </c>
      <c r="L65" s="1" t="s">
        <v>813</v>
      </c>
      <c r="M65" s="1" t="s">
        <v>297</v>
      </c>
      <c r="N65" s="1" t="s">
        <v>199</v>
      </c>
      <c r="O65" s="1" t="s">
        <v>222</v>
      </c>
      <c r="P65" s="1" t="s">
        <v>814</v>
      </c>
      <c r="Q65" s="1" t="s">
        <v>815</v>
      </c>
      <c r="R65" s="4" t="s">
        <v>932</v>
      </c>
    </row>
    <row r="66" spans="1:18" hidden="1" x14ac:dyDescent="0.3">
      <c r="A66" s="1" t="s">
        <v>811</v>
      </c>
      <c r="B66" s="1">
        <v>51059</v>
      </c>
      <c r="C66" s="1" t="s">
        <v>12</v>
      </c>
      <c r="D66" s="6">
        <v>5.6963284999999999</v>
      </c>
      <c r="E66" s="6" t="s">
        <v>963</v>
      </c>
      <c r="F66" s="6" t="s">
        <v>963</v>
      </c>
      <c r="G66" s="6" t="s">
        <v>963</v>
      </c>
      <c r="H66" s="5" t="s">
        <v>14</v>
      </c>
      <c r="I66" s="6" t="s">
        <v>964</v>
      </c>
      <c r="J66" s="5" t="s">
        <v>14</v>
      </c>
      <c r="K66" s="6" t="s">
        <v>964</v>
      </c>
      <c r="L66" s="1" t="s">
        <v>813</v>
      </c>
      <c r="M66" s="1" t="s">
        <v>297</v>
      </c>
      <c r="N66" s="1" t="s">
        <v>199</v>
      </c>
      <c r="O66" s="1" t="s">
        <v>222</v>
      </c>
      <c r="P66" s="1" t="s">
        <v>814</v>
      </c>
      <c r="Q66" s="1" t="s">
        <v>815</v>
      </c>
      <c r="R66" s="4" t="s">
        <v>932</v>
      </c>
    </row>
    <row r="67" spans="1:18" hidden="1" x14ac:dyDescent="0.3">
      <c r="A67" s="1" t="s">
        <v>811</v>
      </c>
      <c r="B67" s="1">
        <v>51510</v>
      </c>
      <c r="C67" s="1" t="s">
        <v>10</v>
      </c>
      <c r="D67" s="6">
        <v>275.14017999999999</v>
      </c>
      <c r="E67" s="6" t="s">
        <v>963</v>
      </c>
      <c r="F67" s="6" t="s">
        <v>963</v>
      </c>
      <c r="G67" s="6" t="s">
        <v>963</v>
      </c>
      <c r="H67" s="5" t="s">
        <v>14</v>
      </c>
      <c r="I67" s="6" t="s">
        <v>964</v>
      </c>
      <c r="J67" s="5" t="s">
        <v>14</v>
      </c>
      <c r="K67" s="6" t="s">
        <v>964</v>
      </c>
      <c r="L67" s="1" t="s">
        <v>813</v>
      </c>
      <c r="M67" s="1" t="s">
        <v>297</v>
      </c>
      <c r="N67" s="1" t="s">
        <v>199</v>
      </c>
      <c r="O67" s="1" t="s">
        <v>222</v>
      </c>
      <c r="P67" s="1" t="s">
        <v>814</v>
      </c>
      <c r="Q67" s="1" t="s">
        <v>815</v>
      </c>
      <c r="R67" s="4" t="s">
        <v>932</v>
      </c>
    </row>
    <row r="68" spans="1:18" hidden="1" x14ac:dyDescent="0.3">
      <c r="A68" s="1" t="s">
        <v>811</v>
      </c>
      <c r="B68" s="1">
        <v>51059</v>
      </c>
      <c r="C68" s="1" t="s">
        <v>10</v>
      </c>
      <c r="D68" s="6">
        <v>1027.0516</v>
      </c>
      <c r="E68" s="6" t="s">
        <v>963</v>
      </c>
      <c r="F68" s="6" t="s">
        <v>963</v>
      </c>
      <c r="G68" s="6" t="s">
        <v>963</v>
      </c>
      <c r="H68" s="5" t="s">
        <v>14</v>
      </c>
      <c r="I68" s="6" t="s">
        <v>964</v>
      </c>
      <c r="J68" s="5" t="s">
        <v>14</v>
      </c>
      <c r="K68" s="6" t="s">
        <v>964</v>
      </c>
      <c r="L68" s="1" t="s">
        <v>813</v>
      </c>
      <c r="M68" s="1" t="s">
        <v>297</v>
      </c>
      <c r="N68" s="1" t="s">
        <v>199</v>
      </c>
      <c r="O68" s="1" t="s">
        <v>222</v>
      </c>
      <c r="P68" s="1" t="s">
        <v>814</v>
      </c>
      <c r="Q68" s="1" t="s">
        <v>815</v>
      </c>
      <c r="R68" s="4" t="s">
        <v>932</v>
      </c>
    </row>
    <row r="69" spans="1:18" hidden="1" x14ac:dyDescent="0.3">
      <c r="A69" s="1" t="s">
        <v>811</v>
      </c>
      <c r="B69" s="1">
        <v>51059</v>
      </c>
      <c r="C69" s="1" t="s">
        <v>12</v>
      </c>
      <c r="D69" s="6">
        <v>1.0684239999999999E-2</v>
      </c>
      <c r="E69" s="6" t="s">
        <v>963</v>
      </c>
      <c r="F69" s="6" t="s">
        <v>963</v>
      </c>
      <c r="G69" s="6" t="s">
        <v>963</v>
      </c>
      <c r="H69" s="6">
        <v>1.11270636234908E-2</v>
      </c>
      <c r="I69" s="6" t="s">
        <v>964</v>
      </c>
      <c r="J69" s="6">
        <v>1.0972023258372101E-2</v>
      </c>
      <c r="K69" s="6" t="s">
        <v>964</v>
      </c>
      <c r="L69" s="1" t="s">
        <v>205</v>
      </c>
      <c r="M69" s="1" t="s">
        <v>198</v>
      </c>
      <c r="N69" s="1" t="s">
        <v>199</v>
      </c>
      <c r="O69" s="1" t="s">
        <v>200</v>
      </c>
      <c r="P69" s="1" t="s">
        <v>201</v>
      </c>
      <c r="Q69" s="1" t="s">
        <v>206</v>
      </c>
      <c r="R69" s="4" t="s">
        <v>932</v>
      </c>
    </row>
    <row r="70" spans="1:18" hidden="1" x14ac:dyDescent="0.3">
      <c r="A70" s="1" t="s">
        <v>497</v>
      </c>
      <c r="B70" s="1">
        <v>24033</v>
      </c>
      <c r="C70" s="1" t="s">
        <v>12</v>
      </c>
      <c r="D70" s="6">
        <v>1.0749999999999999E-2</v>
      </c>
      <c r="E70" s="6" t="s">
        <v>963</v>
      </c>
      <c r="F70" s="6" t="s">
        <v>963</v>
      </c>
      <c r="G70" s="6" t="s">
        <v>963</v>
      </c>
      <c r="H70" s="6">
        <v>1.11955491408397E-2</v>
      </c>
      <c r="I70" s="6" t="s">
        <v>964</v>
      </c>
      <c r="J70" s="6">
        <v>1.10395545239998E-2</v>
      </c>
      <c r="K70" s="6" t="s">
        <v>964</v>
      </c>
      <c r="L70" s="1" t="s">
        <v>205</v>
      </c>
      <c r="M70" s="1" t="s">
        <v>198</v>
      </c>
      <c r="N70" s="1" t="s">
        <v>199</v>
      </c>
      <c r="O70" s="1" t="s">
        <v>200</v>
      </c>
      <c r="P70" s="1" t="s">
        <v>201</v>
      </c>
      <c r="Q70" s="1" t="s">
        <v>206</v>
      </c>
      <c r="R70" s="4" t="s">
        <v>932</v>
      </c>
    </row>
    <row r="71" spans="1:18" hidden="1" x14ac:dyDescent="0.3">
      <c r="A71" s="1" t="s">
        <v>9</v>
      </c>
      <c r="B71" s="1">
        <v>11001</v>
      </c>
      <c r="C71" s="1" t="s">
        <v>12</v>
      </c>
      <c r="D71" s="6">
        <v>1.1819E-2</v>
      </c>
      <c r="E71" s="6" t="s">
        <v>963</v>
      </c>
      <c r="F71" s="6" t="s">
        <v>963</v>
      </c>
      <c r="G71" s="6" t="s">
        <v>963</v>
      </c>
      <c r="H71" s="6">
        <v>1.23088553763333E-2</v>
      </c>
      <c r="I71" s="6" t="s">
        <v>964</v>
      </c>
      <c r="J71" s="6">
        <v>1.21373483645725E-2</v>
      </c>
      <c r="K71" s="6" t="s">
        <v>964</v>
      </c>
      <c r="L71" s="1" t="s">
        <v>205</v>
      </c>
      <c r="M71" s="1" t="s">
        <v>198</v>
      </c>
      <c r="N71" s="1" t="s">
        <v>199</v>
      </c>
      <c r="O71" s="1" t="s">
        <v>200</v>
      </c>
      <c r="P71" s="1" t="s">
        <v>201</v>
      </c>
      <c r="Q71" s="1" t="s">
        <v>206</v>
      </c>
      <c r="R71" s="4" t="s">
        <v>932</v>
      </c>
    </row>
    <row r="72" spans="1:18" hidden="1" x14ac:dyDescent="0.3">
      <c r="A72" s="1" t="s">
        <v>497</v>
      </c>
      <c r="B72" s="1">
        <v>24031</v>
      </c>
      <c r="C72" s="1" t="s">
        <v>12</v>
      </c>
      <c r="D72" s="6">
        <v>1.261E-2</v>
      </c>
      <c r="E72" s="6" t="s">
        <v>963</v>
      </c>
      <c r="F72" s="6" t="s">
        <v>963</v>
      </c>
      <c r="G72" s="6" t="s">
        <v>963</v>
      </c>
      <c r="H72" s="6">
        <v>1.3132639503812899E-2</v>
      </c>
      <c r="I72" s="6" t="s">
        <v>964</v>
      </c>
      <c r="J72" s="6">
        <v>1.29496541904778E-2</v>
      </c>
      <c r="K72" s="6" t="s">
        <v>964</v>
      </c>
      <c r="L72" s="1" t="s">
        <v>205</v>
      </c>
      <c r="M72" s="1" t="s">
        <v>198</v>
      </c>
      <c r="N72" s="1" t="s">
        <v>199</v>
      </c>
      <c r="O72" s="1" t="s">
        <v>200</v>
      </c>
      <c r="P72" s="1" t="s">
        <v>201</v>
      </c>
      <c r="Q72" s="1" t="s">
        <v>206</v>
      </c>
      <c r="R72" s="4" t="s">
        <v>932</v>
      </c>
    </row>
    <row r="73" spans="1:18" hidden="1" x14ac:dyDescent="0.3">
      <c r="A73" s="1" t="s">
        <v>497</v>
      </c>
      <c r="B73" s="1">
        <v>24017</v>
      </c>
      <c r="C73" s="1" t="s">
        <v>12</v>
      </c>
      <c r="D73" s="6">
        <v>1.9125E-2</v>
      </c>
      <c r="E73" s="6" t="s">
        <v>963</v>
      </c>
      <c r="F73" s="6" t="s">
        <v>963</v>
      </c>
      <c r="G73" s="6" t="s">
        <v>963</v>
      </c>
      <c r="H73" s="6">
        <v>1.99176630063778E-2</v>
      </c>
      <c r="I73" s="6" t="s">
        <v>964</v>
      </c>
      <c r="J73" s="6">
        <v>1.9640137699674199E-2</v>
      </c>
      <c r="K73" s="6" t="s">
        <v>964</v>
      </c>
      <c r="L73" s="1" t="s">
        <v>205</v>
      </c>
      <c r="M73" s="1" t="s">
        <v>198</v>
      </c>
      <c r="N73" s="1" t="s">
        <v>199</v>
      </c>
      <c r="O73" s="1" t="s">
        <v>200</v>
      </c>
      <c r="P73" s="1" t="s">
        <v>201</v>
      </c>
      <c r="Q73" s="1" t="s">
        <v>206</v>
      </c>
      <c r="R73" s="4" t="s">
        <v>932</v>
      </c>
    </row>
    <row r="74" spans="1:18" hidden="1" x14ac:dyDescent="0.3">
      <c r="A74" s="1" t="s">
        <v>9</v>
      </c>
      <c r="B74" s="1">
        <v>11001</v>
      </c>
      <c r="C74" s="1" t="s">
        <v>10</v>
      </c>
      <c r="D74" s="6">
        <v>0.36336000000000002</v>
      </c>
      <c r="E74" s="6" t="s">
        <v>963</v>
      </c>
      <c r="F74" s="6" t="s">
        <v>963</v>
      </c>
      <c r="G74" s="6" t="s">
        <v>963</v>
      </c>
      <c r="H74" s="6">
        <v>0.37841997542470401</v>
      </c>
      <c r="I74" s="6" t="s">
        <v>964</v>
      </c>
      <c r="J74" s="6">
        <v>0.37314721226424302</v>
      </c>
      <c r="K74" s="6" t="s">
        <v>964</v>
      </c>
      <c r="L74" s="1" t="s">
        <v>205</v>
      </c>
      <c r="M74" s="1" t="s">
        <v>198</v>
      </c>
      <c r="N74" s="1" t="s">
        <v>199</v>
      </c>
      <c r="O74" s="1" t="s">
        <v>200</v>
      </c>
      <c r="P74" s="1" t="s">
        <v>201</v>
      </c>
      <c r="Q74" s="1" t="s">
        <v>206</v>
      </c>
      <c r="R74" s="4" t="s">
        <v>932</v>
      </c>
    </row>
    <row r="75" spans="1:18" hidden="1" x14ac:dyDescent="0.3">
      <c r="A75" s="1" t="s">
        <v>811</v>
      </c>
      <c r="B75" s="1">
        <v>51059</v>
      </c>
      <c r="C75" s="1" t="s">
        <v>10</v>
      </c>
      <c r="D75" s="6">
        <v>0.38157999999999997</v>
      </c>
      <c r="E75" s="6" t="s">
        <v>963</v>
      </c>
      <c r="F75" s="6" t="s">
        <v>963</v>
      </c>
      <c r="G75" s="6" t="s">
        <v>963</v>
      </c>
      <c r="H75" s="6">
        <v>0.39739512941038801</v>
      </c>
      <c r="I75" s="6" t="s">
        <v>964</v>
      </c>
      <c r="J75" s="6">
        <v>0.39185797351329199</v>
      </c>
      <c r="K75" s="6" t="s">
        <v>964</v>
      </c>
      <c r="L75" s="1" t="s">
        <v>205</v>
      </c>
      <c r="M75" s="1" t="s">
        <v>198</v>
      </c>
      <c r="N75" s="1" t="s">
        <v>199</v>
      </c>
      <c r="O75" s="1" t="s">
        <v>200</v>
      </c>
      <c r="P75" s="1" t="s">
        <v>201</v>
      </c>
      <c r="Q75" s="1" t="s">
        <v>206</v>
      </c>
      <c r="R75" s="4" t="s">
        <v>932</v>
      </c>
    </row>
    <row r="76" spans="1:18" hidden="1" x14ac:dyDescent="0.3">
      <c r="A76" s="1" t="s">
        <v>497</v>
      </c>
      <c r="B76" s="1">
        <v>24033</v>
      </c>
      <c r="C76" s="1" t="s">
        <v>10</v>
      </c>
      <c r="D76" s="6">
        <v>0.71750000000000003</v>
      </c>
      <c r="E76" s="6" t="s">
        <v>963</v>
      </c>
      <c r="F76" s="6" t="s">
        <v>963</v>
      </c>
      <c r="G76" s="6" t="s">
        <v>963</v>
      </c>
      <c r="H76" s="6">
        <v>0.74723781474907902</v>
      </c>
      <c r="I76" s="6" t="s">
        <v>964</v>
      </c>
      <c r="J76" s="6">
        <v>0.73682608102045999</v>
      </c>
      <c r="K76" s="6" t="s">
        <v>964</v>
      </c>
      <c r="L76" s="1" t="s">
        <v>205</v>
      </c>
      <c r="M76" s="1" t="s">
        <v>198</v>
      </c>
      <c r="N76" s="1" t="s">
        <v>199</v>
      </c>
      <c r="O76" s="1" t="s">
        <v>200</v>
      </c>
      <c r="P76" s="1" t="s">
        <v>201</v>
      </c>
      <c r="Q76" s="1" t="s">
        <v>206</v>
      </c>
      <c r="R76" s="4" t="s">
        <v>932</v>
      </c>
    </row>
    <row r="77" spans="1:18" hidden="1" x14ac:dyDescent="0.3">
      <c r="A77" s="1" t="s">
        <v>497</v>
      </c>
      <c r="B77" s="1">
        <v>24031</v>
      </c>
      <c r="C77" s="1" t="s">
        <v>10</v>
      </c>
      <c r="D77" s="6">
        <v>0.79157500000000003</v>
      </c>
      <c r="E77" s="6" t="s">
        <v>963</v>
      </c>
      <c r="F77" s="6" t="s">
        <v>963</v>
      </c>
      <c r="G77" s="6" t="s">
        <v>963</v>
      </c>
      <c r="H77" s="6">
        <v>0.82438295917770299</v>
      </c>
      <c r="I77" s="6" t="s">
        <v>964</v>
      </c>
      <c r="J77" s="6">
        <v>0.812896313705603</v>
      </c>
      <c r="K77" s="6" t="s">
        <v>964</v>
      </c>
      <c r="L77" s="1" t="s">
        <v>205</v>
      </c>
      <c r="M77" s="1" t="s">
        <v>198</v>
      </c>
      <c r="N77" s="1" t="s">
        <v>199</v>
      </c>
      <c r="O77" s="1" t="s">
        <v>200</v>
      </c>
      <c r="P77" s="1" t="s">
        <v>201</v>
      </c>
      <c r="Q77" s="1" t="s">
        <v>206</v>
      </c>
      <c r="R77" s="4" t="s">
        <v>932</v>
      </c>
    </row>
    <row r="78" spans="1:18" hidden="1" x14ac:dyDescent="0.3">
      <c r="A78" s="1" t="s">
        <v>497</v>
      </c>
      <c r="B78" s="1">
        <v>24017</v>
      </c>
      <c r="C78" s="1" t="s">
        <v>10</v>
      </c>
      <c r="D78" s="6">
        <v>2.2814999999999999</v>
      </c>
      <c r="E78" s="6" t="s">
        <v>963</v>
      </c>
      <c r="F78" s="6" t="s">
        <v>963</v>
      </c>
      <c r="G78" s="6" t="s">
        <v>963</v>
      </c>
      <c r="H78" s="6">
        <v>2.3760600339373101</v>
      </c>
      <c r="I78" s="6" t="s">
        <v>964</v>
      </c>
      <c r="J78" s="6">
        <v>2.3429528973493801</v>
      </c>
      <c r="K78" s="6" t="s">
        <v>964</v>
      </c>
      <c r="L78" s="1" t="s">
        <v>205</v>
      </c>
      <c r="M78" s="1" t="s">
        <v>198</v>
      </c>
      <c r="N78" s="1" t="s">
        <v>199</v>
      </c>
      <c r="O78" s="1" t="s">
        <v>200</v>
      </c>
      <c r="P78" s="1" t="s">
        <v>201</v>
      </c>
      <c r="Q78" s="1" t="s">
        <v>206</v>
      </c>
      <c r="R78" s="4" t="s">
        <v>932</v>
      </c>
    </row>
    <row r="79" spans="1:18" hidden="1" x14ac:dyDescent="0.3">
      <c r="A79" s="1" t="s">
        <v>811</v>
      </c>
      <c r="B79" s="1">
        <v>51059</v>
      </c>
      <c r="C79" s="1" t="s">
        <v>10</v>
      </c>
      <c r="D79" s="6">
        <v>6.0999999999999997E-4</v>
      </c>
      <c r="E79" s="6" t="s">
        <v>963</v>
      </c>
      <c r="F79" s="6" t="s">
        <v>963</v>
      </c>
      <c r="G79" s="6" t="s">
        <v>963</v>
      </c>
      <c r="H79" s="6">
        <v>6.3528232334059999E-4</v>
      </c>
      <c r="I79" s="6" t="s">
        <v>964</v>
      </c>
      <c r="J79" s="6">
        <v>6.2643053578039995E-4</v>
      </c>
      <c r="K79" s="6" t="s">
        <v>964</v>
      </c>
      <c r="L79" s="1" t="s">
        <v>203</v>
      </c>
      <c r="M79" s="1" t="s">
        <v>198</v>
      </c>
      <c r="N79" s="1" t="s">
        <v>199</v>
      </c>
      <c r="O79" s="1" t="s">
        <v>200</v>
      </c>
      <c r="P79" s="1" t="s">
        <v>201</v>
      </c>
      <c r="Q79" s="1" t="s">
        <v>204</v>
      </c>
      <c r="R79" s="4" t="s">
        <v>932</v>
      </c>
    </row>
    <row r="80" spans="1:18" hidden="1" x14ac:dyDescent="0.3">
      <c r="A80" s="1" t="s">
        <v>497</v>
      </c>
      <c r="B80" s="1">
        <v>24033</v>
      </c>
      <c r="C80" s="1" t="s">
        <v>12</v>
      </c>
      <c r="D80" s="6">
        <v>4.4250000000000001E-3</v>
      </c>
      <c r="E80" s="6" t="s">
        <v>963</v>
      </c>
      <c r="F80" s="6" t="s">
        <v>963</v>
      </c>
      <c r="G80" s="6" t="s">
        <v>963</v>
      </c>
      <c r="H80" s="6">
        <v>4.6084004602991004E-3</v>
      </c>
      <c r="I80" s="6" t="s">
        <v>964</v>
      </c>
      <c r="J80" s="6">
        <v>4.5441887226695997E-3</v>
      </c>
      <c r="K80" s="6" t="s">
        <v>964</v>
      </c>
      <c r="L80" s="1" t="s">
        <v>203</v>
      </c>
      <c r="M80" s="1" t="s">
        <v>198</v>
      </c>
      <c r="N80" s="1" t="s">
        <v>199</v>
      </c>
      <c r="O80" s="1" t="s">
        <v>200</v>
      </c>
      <c r="P80" s="1" t="s">
        <v>201</v>
      </c>
      <c r="Q80" s="1" t="s">
        <v>204</v>
      </c>
      <c r="R80" s="4" t="s">
        <v>932</v>
      </c>
    </row>
    <row r="81" spans="1:18" hidden="1" x14ac:dyDescent="0.3">
      <c r="A81" s="1" t="s">
        <v>497</v>
      </c>
      <c r="B81" s="1">
        <v>24021</v>
      </c>
      <c r="C81" s="1" t="s">
        <v>10</v>
      </c>
      <c r="D81" s="6">
        <v>6.1749999999999999E-3</v>
      </c>
      <c r="E81" s="6" t="s">
        <v>963</v>
      </c>
      <c r="F81" s="6" t="s">
        <v>963</v>
      </c>
      <c r="G81" s="6" t="s">
        <v>963</v>
      </c>
      <c r="H81" s="6">
        <v>4.8310693989668998E-3</v>
      </c>
      <c r="I81" s="6" t="s">
        <v>964</v>
      </c>
      <c r="J81" s="6">
        <v>5.1001926263365997E-3</v>
      </c>
      <c r="K81" s="6" t="s">
        <v>964</v>
      </c>
      <c r="L81" s="1" t="s">
        <v>203</v>
      </c>
      <c r="M81" s="1" t="s">
        <v>198</v>
      </c>
      <c r="N81" s="1" t="s">
        <v>199</v>
      </c>
      <c r="O81" s="1" t="s">
        <v>200</v>
      </c>
      <c r="P81" s="1" t="s">
        <v>201</v>
      </c>
      <c r="Q81" s="1" t="s">
        <v>204</v>
      </c>
      <c r="R81" s="4" t="s">
        <v>932</v>
      </c>
    </row>
    <row r="82" spans="1:18" hidden="1" x14ac:dyDescent="0.3">
      <c r="A82" s="1" t="s">
        <v>497</v>
      </c>
      <c r="B82" s="1">
        <v>24031</v>
      </c>
      <c r="C82" s="1" t="s">
        <v>12</v>
      </c>
      <c r="D82" s="6">
        <v>9.9065400000000001E-3</v>
      </c>
      <c r="E82" s="6" t="s">
        <v>963</v>
      </c>
      <c r="F82" s="6" t="s">
        <v>963</v>
      </c>
      <c r="G82" s="6" t="s">
        <v>963</v>
      </c>
      <c r="H82" s="6">
        <v>1.0317130733552501E-2</v>
      </c>
      <c r="I82" s="6" t="s">
        <v>964</v>
      </c>
      <c r="J82" s="6">
        <v>1.01733756720168E-2</v>
      </c>
      <c r="K82" s="6" t="s">
        <v>964</v>
      </c>
      <c r="L82" s="1" t="s">
        <v>203</v>
      </c>
      <c r="M82" s="1" t="s">
        <v>198</v>
      </c>
      <c r="N82" s="1" t="s">
        <v>199</v>
      </c>
      <c r="O82" s="1" t="s">
        <v>200</v>
      </c>
      <c r="P82" s="1" t="s">
        <v>201</v>
      </c>
      <c r="Q82" s="1" t="s">
        <v>204</v>
      </c>
      <c r="R82" s="4" t="s">
        <v>932</v>
      </c>
    </row>
    <row r="83" spans="1:18" hidden="1" x14ac:dyDescent="0.3">
      <c r="A83" s="1" t="s">
        <v>497</v>
      </c>
      <c r="B83" s="1">
        <v>24033</v>
      </c>
      <c r="C83" s="1" t="s">
        <v>10</v>
      </c>
      <c r="D83" s="6">
        <v>2.5649999999999999E-2</v>
      </c>
      <c r="E83" s="6" t="s">
        <v>963</v>
      </c>
      <c r="F83" s="6" t="s">
        <v>963</v>
      </c>
      <c r="G83" s="6" t="s">
        <v>963</v>
      </c>
      <c r="H83" s="6">
        <v>2.6713100973259501E-2</v>
      </c>
      <c r="I83" s="6" t="s">
        <v>964</v>
      </c>
      <c r="J83" s="6">
        <v>2.6340890561915801E-2</v>
      </c>
      <c r="K83" s="6" t="s">
        <v>964</v>
      </c>
      <c r="L83" s="1" t="s">
        <v>203</v>
      </c>
      <c r="M83" s="1" t="s">
        <v>198</v>
      </c>
      <c r="N83" s="1" t="s">
        <v>199</v>
      </c>
      <c r="O83" s="1" t="s">
        <v>200</v>
      </c>
      <c r="P83" s="1" t="s">
        <v>201</v>
      </c>
      <c r="Q83" s="1" t="s">
        <v>204</v>
      </c>
      <c r="R83" s="4" t="s">
        <v>932</v>
      </c>
    </row>
    <row r="84" spans="1:18" hidden="1" x14ac:dyDescent="0.3">
      <c r="A84" s="1" t="s">
        <v>9</v>
      </c>
      <c r="B84" s="1">
        <v>11001</v>
      </c>
      <c r="C84" s="1" t="s">
        <v>12</v>
      </c>
      <c r="D84" s="6">
        <v>1.2368300000000001</v>
      </c>
      <c r="E84" s="6" t="s">
        <v>963</v>
      </c>
      <c r="F84" s="6" t="s">
        <v>963</v>
      </c>
      <c r="G84" s="6" t="s">
        <v>963</v>
      </c>
      <c r="H84" s="6">
        <v>1.06750965914694</v>
      </c>
      <c r="I84" s="6" t="s">
        <v>964</v>
      </c>
      <c r="J84" s="6">
        <v>0.91710474071114301</v>
      </c>
      <c r="K84" s="6" t="s">
        <v>964</v>
      </c>
      <c r="L84" s="1" t="s">
        <v>203</v>
      </c>
      <c r="M84" s="1" t="s">
        <v>198</v>
      </c>
      <c r="N84" s="1" t="s">
        <v>199</v>
      </c>
      <c r="O84" s="1" t="s">
        <v>200</v>
      </c>
      <c r="P84" s="1" t="s">
        <v>201</v>
      </c>
      <c r="Q84" s="1" t="s">
        <v>204</v>
      </c>
      <c r="R84" s="4" t="s">
        <v>932</v>
      </c>
    </row>
    <row r="85" spans="1:18" hidden="1" x14ac:dyDescent="0.3">
      <c r="A85" s="1" t="s">
        <v>9</v>
      </c>
      <c r="B85" s="1">
        <v>11001</v>
      </c>
      <c r="C85" s="1" t="s">
        <v>10</v>
      </c>
      <c r="D85" s="6">
        <v>2.7574640000000001</v>
      </c>
      <c r="E85" s="6" t="s">
        <v>963</v>
      </c>
      <c r="F85" s="6" t="s">
        <v>963</v>
      </c>
      <c r="G85" s="6" t="s">
        <v>963</v>
      </c>
      <c r="H85" s="6">
        <v>2.52148361637038</v>
      </c>
      <c r="I85" s="6" t="s">
        <v>964</v>
      </c>
      <c r="J85" s="6">
        <v>2.2711383853669198</v>
      </c>
      <c r="K85" s="6" t="s">
        <v>964</v>
      </c>
      <c r="L85" s="1" t="s">
        <v>203</v>
      </c>
      <c r="M85" s="1" t="s">
        <v>198</v>
      </c>
      <c r="N85" s="1" t="s">
        <v>199</v>
      </c>
      <c r="O85" s="1" t="s">
        <v>200</v>
      </c>
      <c r="P85" s="1" t="s">
        <v>201</v>
      </c>
      <c r="Q85" s="1" t="s">
        <v>204</v>
      </c>
      <c r="R85" s="4" t="s">
        <v>932</v>
      </c>
    </row>
    <row r="86" spans="1:18" hidden="1" x14ac:dyDescent="0.3">
      <c r="A86" s="1" t="s">
        <v>497</v>
      </c>
      <c r="B86" s="1">
        <v>24031</v>
      </c>
      <c r="C86" s="1" t="s">
        <v>10</v>
      </c>
      <c r="D86" s="6">
        <v>6.7150819999999998</v>
      </c>
      <c r="E86" s="6" t="s">
        <v>963</v>
      </c>
      <c r="F86" s="6" t="s">
        <v>963</v>
      </c>
      <c r="G86" s="6" t="s">
        <v>963</v>
      </c>
      <c r="H86" s="6">
        <v>6.9933981875134101</v>
      </c>
      <c r="I86" s="6" t="s">
        <v>964</v>
      </c>
      <c r="J86" s="6">
        <v>6.8959547788028299</v>
      </c>
      <c r="K86" s="6" t="s">
        <v>964</v>
      </c>
      <c r="L86" s="1" t="s">
        <v>203</v>
      </c>
      <c r="M86" s="1" t="s">
        <v>198</v>
      </c>
      <c r="N86" s="1" t="s">
        <v>199</v>
      </c>
      <c r="O86" s="1" t="s">
        <v>200</v>
      </c>
      <c r="P86" s="1" t="s">
        <v>201</v>
      </c>
      <c r="Q86" s="1" t="s">
        <v>204</v>
      </c>
      <c r="R86" s="4" t="s">
        <v>932</v>
      </c>
    </row>
    <row r="87" spans="1:18" hidden="1" x14ac:dyDescent="0.3">
      <c r="A87" s="1" t="s">
        <v>497</v>
      </c>
      <c r="B87" s="1">
        <v>24017</v>
      </c>
      <c r="C87" s="1" t="s">
        <v>12</v>
      </c>
      <c r="D87" s="6">
        <v>4.01914E-3</v>
      </c>
      <c r="E87" s="6" t="s">
        <v>963</v>
      </c>
      <c r="F87" s="6" t="s">
        <v>963</v>
      </c>
      <c r="G87" s="6" t="s">
        <v>963</v>
      </c>
      <c r="H87" s="6">
        <v>3.6910597284231001E-3</v>
      </c>
      <c r="I87" s="6" t="s">
        <v>964</v>
      </c>
      <c r="J87" s="6">
        <v>3.4108464625467998E-3</v>
      </c>
      <c r="K87" s="6" t="s">
        <v>964</v>
      </c>
      <c r="L87" s="1" t="s">
        <v>197</v>
      </c>
      <c r="M87" s="1" t="s">
        <v>198</v>
      </c>
      <c r="N87" s="1" t="s">
        <v>199</v>
      </c>
      <c r="O87" s="1" t="s">
        <v>200</v>
      </c>
      <c r="P87" s="1" t="s">
        <v>201</v>
      </c>
      <c r="Q87" s="1" t="s">
        <v>202</v>
      </c>
      <c r="R87" s="4" t="s">
        <v>932</v>
      </c>
    </row>
    <row r="88" spans="1:18" hidden="1" x14ac:dyDescent="0.3">
      <c r="A88" s="1" t="s">
        <v>9</v>
      </c>
      <c r="B88" s="1">
        <v>11001</v>
      </c>
      <c r="C88" s="1" t="s">
        <v>12</v>
      </c>
      <c r="D88" s="6">
        <v>4.8010229999999E-3</v>
      </c>
      <c r="E88" s="6" t="s">
        <v>963</v>
      </c>
      <c r="F88" s="6" t="s">
        <v>963</v>
      </c>
      <c r="G88" s="6" t="s">
        <v>963</v>
      </c>
      <c r="H88" s="6">
        <v>5.0000082718883003E-3</v>
      </c>
      <c r="I88" s="6" t="s">
        <v>964</v>
      </c>
      <c r="J88" s="6">
        <v>4.9303400166952997E-3</v>
      </c>
      <c r="K88" s="6" t="s">
        <v>964</v>
      </c>
      <c r="L88" s="1" t="s">
        <v>197</v>
      </c>
      <c r="M88" s="1" t="s">
        <v>198</v>
      </c>
      <c r="N88" s="1" t="s">
        <v>199</v>
      </c>
      <c r="O88" s="1" t="s">
        <v>200</v>
      </c>
      <c r="P88" s="1" t="s">
        <v>201</v>
      </c>
      <c r="Q88" s="1" t="s">
        <v>202</v>
      </c>
      <c r="R88" s="4" t="s">
        <v>932</v>
      </c>
    </row>
    <row r="89" spans="1:18" hidden="1" x14ac:dyDescent="0.3">
      <c r="A89" s="1" t="s">
        <v>811</v>
      </c>
      <c r="B89" s="1">
        <v>51153</v>
      </c>
      <c r="C89" s="1" t="s">
        <v>12</v>
      </c>
      <c r="D89" s="6">
        <v>1.26429E-2</v>
      </c>
      <c r="E89" s="6" t="s">
        <v>963</v>
      </c>
      <c r="F89" s="6" t="s">
        <v>963</v>
      </c>
      <c r="G89" s="6" t="s">
        <v>963</v>
      </c>
      <c r="H89" s="6">
        <v>1.31669030914162E-2</v>
      </c>
      <c r="I89" s="6" t="s">
        <v>964</v>
      </c>
      <c r="J89" s="6">
        <v>1.2983440361998E-2</v>
      </c>
      <c r="K89" s="6" t="s">
        <v>964</v>
      </c>
      <c r="L89" s="1" t="s">
        <v>197</v>
      </c>
      <c r="M89" s="1" t="s">
        <v>198</v>
      </c>
      <c r="N89" s="1" t="s">
        <v>199</v>
      </c>
      <c r="O89" s="1" t="s">
        <v>200</v>
      </c>
      <c r="P89" s="1" t="s">
        <v>201</v>
      </c>
      <c r="Q89" s="1" t="s">
        <v>202</v>
      </c>
      <c r="R89" s="4" t="s">
        <v>932</v>
      </c>
    </row>
    <row r="90" spans="1:18" hidden="1" x14ac:dyDescent="0.3">
      <c r="A90" s="1" t="s">
        <v>497</v>
      </c>
      <c r="B90" s="1">
        <v>24033</v>
      </c>
      <c r="C90" s="1" t="s">
        <v>12</v>
      </c>
      <c r="D90" s="6">
        <v>4.4469999999999898E-2</v>
      </c>
      <c r="E90" s="6" t="s">
        <v>963</v>
      </c>
      <c r="F90" s="6" t="s">
        <v>963</v>
      </c>
      <c r="G90" s="6" t="s">
        <v>963</v>
      </c>
      <c r="H90" s="6">
        <v>4.6313122817967102E-2</v>
      </c>
      <c r="I90" s="6" t="s">
        <v>964</v>
      </c>
      <c r="J90" s="6">
        <v>4.5667812993699798E-2</v>
      </c>
      <c r="K90" s="6" t="s">
        <v>964</v>
      </c>
      <c r="L90" s="1" t="s">
        <v>197</v>
      </c>
      <c r="M90" s="1" t="s">
        <v>198</v>
      </c>
      <c r="N90" s="1" t="s">
        <v>199</v>
      </c>
      <c r="O90" s="1" t="s">
        <v>200</v>
      </c>
      <c r="P90" s="1" t="s">
        <v>201</v>
      </c>
      <c r="Q90" s="1" t="s">
        <v>202</v>
      </c>
      <c r="R90" s="4" t="s">
        <v>932</v>
      </c>
    </row>
    <row r="91" spans="1:18" hidden="1" x14ac:dyDescent="0.3">
      <c r="A91" s="1" t="s">
        <v>9</v>
      </c>
      <c r="B91" s="1">
        <v>11001</v>
      </c>
      <c r="C91" s="1" t="s">
        <v>10</v>
      </c>
      <c r="D91" s="6">
        <v>0.15310784999999999</v>
      </c>
      <c r="E91" s="6" t="s">
        <v>963</v>
      </c>
      <c r="F91" s="6" t="s">
        <v>963</v>
      </c>
      <c r="G91" s="6" t="s">
        <v>963</v>
      </c>
      <c r="H91" s="6">
        <v>0.15945362404868099</v>
      </c>
      <c r="I91" s="6" t="s">
        <v>964</v>
      </c>
      <c r="J91" s="6">
        <v>0.15723185656999</v>
      </c>
      <c r="K91" s="6" t="s">
        <v>964</v>
      </c>
      <c r="L91" s="1" t="s">
        <v>197</v>
      </c>
      <c r="M91" s="1" t="s">
        <v>198</v>
      </c>
      <c r="N91" s="1" t="s">
        <v>199</v>
      </c>
      <c r="O91" s="1" t="s">
        <v>200</v>
      </c>
      <c r="P91" s="1" t="s">
        <v>201</v>
      </c>
      <c r="Q91" s="1" t="s">
        <v>202</v>
      </c>
      <c r="R91" s="4" t="s">
        <v>932</v>
      </c>
    </row>
    <row r="92" spans="1:18" hidden="1" x14ac:dyDescent="0.3">
      <c r="A92" s="1" t="s">
        <v>497</v>
      </c>
      <c r="B92" s="1">
        <v>24031</v>
      </c>
      <c r="C92" s="1" t="s">
        <v>10</v>
      </c>
      <c r="D92" s="6">
        <v>0.3407</v>
      </c>
      <c r="E92" s="6" t="s">
        <v>963</v>
      </c>
      <c r="F92" s="6" t="s">
        <v>963</v>
      </c>
      <c r="G92" s="6" t="s">
        <v>963</v>
      </c>
      <c r="H92" s="6">
        <v>0.35482079928224503</v>
      </c>
      <c r="I92" s="6" t="s">
        <v>964</v>
      </c>
      <c r="J92" s="6">
        <v>0.349876858262956</v>
      </c>
      <c r="K92" s="6" t="s">
        <v>964</v>
      </c>
      <c r="L92" s="1" t="s">
        <v>197</v>
      </c>
      <c r="M92" s="1" t="s">
        <v>198</v>
      </c>
      <c r="N92" s="1" t="s">
        <v>199</v>
      </c>
      <c r="O92" s="1" t="s">
        <v>200</v>
      </c>
      <c r="P92" s="1" t="s">
        <v>201</v>
      </c>
      <c r="Q92" s="1" t="s">
        <v>202</v>
      </c>
      <c r="R92" s="4" t="s">
        <v>932</v>
      </c>
    </row>
    <row r="93" spans="1:18" hidden="1" x14ac:dyDescent="0.3">
      <c r="A93" s="1" t="s">
        <v>497</v>
      </c>
      <c r="B93" s="1">
        <v>24017</v>
      </c>
      <c r="C93" s="1" t="s">
        <v>10</v>
      </c>
      <c r="D93" s="6">
        <v>0.34241050000000001</v>
      </c>
      <c r="E93" s="6" t="s">
        <v>963</v>
      </c>
      <c r="F93" s="6" t="s">
        <v>963</v>
      </c>
      <c r="G93" s="6" t="s">
        <v>963</v>
      </c>
      <c r="H93" s="6">
        <v>0.31734947600001701</v>
      </c>
      <c r="I93" s="6" t="s">
        <v>964</v>
      </c>
      <c r="J93" s="6">
        <v>0.29477002137894298</v>
      </c>
      <c r="K93" s="6" t="s">
        <v>964</v>
      </c>
      <c r="L93" s="1" t="s">
        <v>197</v>
      </c>
      <c r="M93" s="1" t="s">
        <v>198</v>
      </c>
      <c r="N93" s="1" t="s">
        <v>199</v>
      </c>
      <c r="O93" s="1" t="s">
        <v>200</v>
      </c>
      <c r="P93" s="1" t="s">
        <v>201</v>
      </c>
      <c r="Q93" s="1" t="s">
        <v>202</v>
      </c>
      <c r="R93" s="4" t="s">
        <v>932</v>
      </c>
    </row>
    <row r="94" spans="1:18" hidden="1" x14ac:dyDescent="0.3">
      <c r="A94" s="1" t="s">
        <v>811</v>
      </c>
      <c r="B94" s="1">
        <v>51153</v>
      </c>
      <c r="C94" s="1" t="s">
        <v>10</v>
      </c>
      <c r="D94" s="6">
        <v>0.74370000000000003</v>
      </c>
      <c r="E94" s="6" t="s">
        <v>963</v>
      </c>
      <c r="F94" s="6" t="s">
        <v>963</v>
      </c>
      <c r="G94" s="6" t="s">
        <v>963</v>
      </c>
      <c r="H94" s="6">
        <v>0.77452371125977704</v>
      </c>
      <c r="I94" s="6" t="s">
        <v>964</v>
      </c>
      <c r="J94" s="6">
        <v>0.76373178599988301</v>
      </c>
      <c r="K94" s="6" t="s">
        <v>964</v>
      </c>
      <c r="L94" s="1" t="s">
        <v>197</v>
      </c>
      <c r="M94" s="1" t="s">
        <v>198</v>
      </c>
      <c r="N94" s="1" t="s">
        <v>199</v>
      </c>
      <c r="O94" s="1" t="s">
        <v>200</v>
      </c>
      <c r="P94" s="1" t="s">
        <v>201</v>
      </c>
      <c r="Q94" s="1" t="s">
        <v>202</v>
      </c>
      <c r="R94" s="4" t="s">
        <v>932</v>
      </c>
    </row>
    <row r="95" spans="1:18" hidden="1" x14ac:dyDescent="0.3">
      <c r="A95" s="1" t="s">
        <v>497</v>
      </c>
      <c r="B95" s="1">
        <v>24033</v>
      </c>
      <c r="C95" s="1" t="s">
        <v>10</v>
      </c>
      <c r="D95" s="6">
        <v>0.80015499999999995</v>
      </c>
      <c r="E95" s="6" t="s">
        <v>963</v>
      </c>
      <c r="F95" s="6" t="s">
        <v>963</v>
      </c>
      <c r="G95" s="6" t="s">
        <v>963</v>
      </c>
      <c r="H95" s="6">
        <v>0.83331856956174</v>
      </c>
      <c r="I95" s="6" t="s">
        <v>964</v>
      </c>
      <c r="J95" s="6">
        <v>0.82170741861871199</v>
      </c>
      <c r="K95" s="6" t="s">
        <v>964</v>
      </c>
      <c r="L95" s="1" t="s">
        <v>197</v>
      </c>
      <c r="M95" s="1" t="s">
        <v>198</v>
      </c>
      <c r="N95" s="1" t="s">
        <v>199</v>
      </c>
      <c r="O95" s="1" t="s">
        <v>200</v>
      </c>
      <c r="P95" s="1" t="s">
        <v>201</v>
      </c>
      <c r="Q95" s="1" t="s">
        <v>202</v>
      </c>
      <c r="R95" s="4" t="s">
        <v>932</v>
      </c>
    </row>
    <row r="96" spans="1:18" hidden="1" x14ac:dyDescent="0.3">
      <c r="A96" s="1" t="s">
        <v>497</v>
      </c>
      <c r="B96" s="1">
        <v>24033</v>
      </c>
      <c r="C96" s="1" t="s">
        <v>12</v>
      </c>
      <c r="D96" s="6">
        <v>0.39807100000000001</v>
      </c>
      <c r="E96" s="6" t="s">
        <v>963</v>
      </c>
      <c r="F96" s="6" t="s">
        <v>963</v>
      </c>
      <c r="G96" s="6" t="s">
        <v>963</v>
      </c>
      <c r="H96" s="6">
        <v>0.41463487469806098</v>
      </c>
      <c r="I96" s="6" t="s">
        <v>964</v>
      </c>
      <c r="J96" s="6">
        <v>0.41839361835118899</v>
      </c>
      <c r="K96" s="6" t="s">
        <v>964</v>
      </c>
      <c r="L96" s="1" t="s">
        <v>214</v>
      </c>
      <c r="M96" s="1" t="s">
        <v>212</v>
      </c>
      <c r="N96" s="1" t="s">
        <v>199</v>
      </c>
      <c r="O96" s="1" t="s">
        <v>200</v>
      </c>
      <c r="P96" s="1" t="s">
        <v>213</v>
      </c>
      <c r="Q96" s="1" t="s">
        <v>215</v>
      </c>
      <c r="R96" s="4" t="s">
        <v>932</v>
      </c>
    </row>
    <row r="97" spans="1:18" hidden="1" x14ac:dyDescent="0.3">
      <c r="A97" s="1" t="s">
        <v>497</v>
      </c>
      <c r="B97" s="1">
        <v>24031</v>
      </c>
      <c r="C97" s="1" t="s">
        <v>12</v>
      </c>
      <c r="D97" s="6">
        <v>2.4787300000000001</v>
      </c>
      <c r="E97" s="6" t="s">
        <v>963</v>
      </c>
      <c r="F97" s="6" t="s">
        <v>963</v>
      </c>
      <c r="G97" s="6" t="s">
        <v>963</v>
      </c>
      <c r="H97" s="6">
        <v>2.5852663909481199</v>
      </c>
      <c r="I97" s="6" t="s">
        <v>964</v>
      </c>
      <c r="J97" s="6">
        <v>2.6088719011445298</v>
      </c>
      <c r="K97" s="6" t="s">
        <v>964</v>
      </c>
      <c r="L97" s="1" t="s">
        <v>214</v>
      </c>
      <c r="M97" s="1" t="s">
        <v>212</v>
      </c>
      <c r="N97" s="1" t="s">
        <v>199</v>
      </c>
      <c r="O97" s="1" t="s">
        <v>200</v>
      </c>
      <c r="P97" s="1" t="s">
        <v>213</v>
      </c>
      <c r="Q97" s="1" t="s">
        <v>215</v>
      </c>
      <c r="R97" s="4" t="s">
        <v>932</v>
      </c>
    </row>
    <row r="98" spans="1:18" hidden="1" x14ac:dyDescent="0.3">
      <c r="A98" s="1" t="s">
        <v>9</v>
      </c>
      <c r="B98" s="1">
        <v>11001</v>
      </c>
      <c r="C98" s="1" t="s">
        <v>12</v>
      </c>
      <c r="D98" s="6">
        <v>7.6019639999999997</v>
      </c>
      <c r="E98" s="6" t="s">
        <v>963</v>
      </c>
      <c r="F98" s="6" t="s">
        <v>963</v>
      </c>
      <c r="G98" s="6" t="s">
        <v>963</v>
      </c>
      <c r="H98" s="6">
        <v>7.9286981778562096</v>
      </c>
      <c r="I98" s="6" t="s">
        <v>964</v>
      </c>
      <c r="J98" s="6">
        <v>8.0010934119941393</v>
      </c>
      <c r="K98" s="6" t="s">
        <v>964</v>
      </c>
      <c r="L98" s="1" t="s">
        <v>214</v>
      </c>
      <c r="M98" s="1" t="s">
        <v>212</v>
      </c>
      <c r="N98" s="1" t="s">
        <v>199</v>
      </c>
      <c r="O98" s="1" t="s">
        <v>200</v>
      </c>
      <c r="P98" s="1" t="s">
        <v>213</v>
      </c>
      <c r="Q98" s="1" t="s">
        <v>215</v>
      </c>
      <c r="R98" s="4" t="s">
        <v>932</v>
      </c>
    </row>
    <row r="99" spans="1:18" hidden="1" x14ac:dyDescent="0.3">
      <c r="A99" s="1" t="s">
        <v>497</v>
      </c>
      <c r="B99" s="1">
        <v>24033</v>
      </c>
      <c r="C99" s="1" t="s">
        <v>10</v>
      </c>
      <c r="D99" s="6">
        <v>40.053360499999997</v>
      </c>
      <c r="E99" s="6" t="s">
        <v>963</v>
      </c>
      <c r="F99" s="6" t="s">
        <v>963</v>
      </c>
      <c r="G99" s="6" t="s">
        <v>963</v>
      </c>
      <c r="H99" s="6">
        <v>41.7653698950853</v>
      </c>
      <c r="I99" s="6" t="s">
        <v>964</v>
      </c>
      <c r="J99" s="6">
        <v>42.146246992853101</v>
      </c>
      <c r="K99" s="6" t="s">
        <v>964</v>
      </c>
      <c r="L99" s="1" t="s">
        <v>214</v>
      </c>
      <c r="M99" s="1" t="s">
        <v>212</v>
      </c>
      <c r="N99" s="1" t="s">
        <v>199</v>
      </c>
      <c r="O99" s="1" t="s">
        <v>200</v>
      </c>
      <c r="P99" s="1" t="s">
        <v>213</v>
      </c>
      <c r="Q99" s="1" t="s">
        <v>215</v>
      </c>
      <c r="R99" s="4" t="s">
        <v>932</v>
      </c>
    </row>
    <row r="100" spans="1:18" hidden="1" x14ac:dyDescent="0.3">
      <c r="A100" s="1" t="s">
        <v>497</v>
      </c>
      <c r="B100" s="1">
        <v>24031</v>
      </c>
      <c r="C100" s="1" t="s">
        <v>10</v>
      </c>
      <c r="D100" s="6">
        <v>72.442234999999997</v>
      </c>
      <c r="E100" s="6" t="s">
        <v>963</v>
      </c>
      <c r="F100" s="6" t="s">
        <v>963</v>
      </c>
      <c r="G100" s="6" t="s">
        <v>963</v>
      </c>
      <c r="H100" s="6">
        <v>75.5558190810074</v>
      </c>
      <c r="I100" s="6" t="s">
        <v>964</v>
      </c>
      <c r="J100" s="6">
        <v>76.245702979997205</v>
      </c>
      <c r="K100" s="6" t="s">
        <v>964</v>
      </c>
      <c r="L100" s="1" t="s">
        <v>214</v>
      </c>
      <c r="M100" s="1" t="s">
        <v>212</v>
      </c>
      <c r="N100" s="1" t="s">
        <v>199</v>
      </c>
      <c r="O100" s="1" t="s">
        <v>200</v>
      </c>
      <c r="P100" s="1" t="s">
        <v>213</v>
      </c>
      <c r="Q100" s="1" t="s">
        <v>215</v>
      </c>
      <c r="R100" s="4" t="s">
        <v>932</v>
      </c>
    </row>
    <row r="101" spans="1:18" hidden="1" x14ac:dyDescent="0.3">
      <c r="A101" s="1" t="s">
        <v>9</v>
      </c>
      <c r="B101" s="1">
        <v>11001</v>
      </c>
      <c r="C101" s="1" t="s">
        <v>10</v>
      </c>
      <c r="D101" s="6">
        <v>138.24603999999999</v>
      </c>
      <c r="E101" s="6" t="s">
        <v>963</v>
      </c>
      <c r="F101" s="6" t="s">
        <v>963</v>
      </c>
      <c r="G101" s="6" t="s">
        <v>963</v>
      </c>
      <c r="H101" s="6">
        <v>144.18788689920601</v>
      </c>
      <c r="I101" s="6" t="s">
        <v>964</v>
      </c>
      <c r="J101" s="6">
        <v>145.50443541672601</v>
      </c>
      <c r="K101" s="6" t="s">
        <v>964</v>
      </c>
      <c r="L101" s="1" t="s">
        <v>214</v>
      </c>
      <c r="M101" s="1" t="s">
        <v>212</v>
      </c>
      <c r="N101" s="1" t="s">
        <v>199</v>
      </c>
      <c r="O101" s="1" t="s">
        <v>200</v>
      </c>
      <c r="P101" s="1" t="s">
        <v>213</v>
      </c>
      <c r="Q101" s="1" t="s">
        <v>215</v>
      </c>
      <c r="R101" s="4" t="s">
        <v>932</v>
      </c>
    </row>
    <row r="102" spans="1:18" hidden="1" x14ac:dyDescent="0.3">
      <c r="A102" s="1" t="s">
        <v>811</v>
      </c>
      <c r="B102" s="1">
        <v>51107</v>
      </c>
      <c r="C102" s="1" t="s">
        <v>12</v>
      </c>
      <c r="D102" s="6">
        <v>5.4219000000000003E-2</v>
      </c>
      <c r="E102" s="6" t="s">
        <v>963</v>
      </c>
      <c r="F102" s="6" t="s">
        <v>963</v>
      </c>
      <c r="G102" s="6" t="s">
        <v>963</v>
      </c>
      <c r="H102" s="6">
        <v>5.6549345209367698E-2</v>
      </c>
      <c r="I102" s="6" t="s">
        <v>964</v>
      </c>
      <c r="J102" s="6">
        <v>5.70656850920249E-2</v>
      </c>
      <c r="K102" s="6" t="s">
        <v>964</v>
      </c>
      <c r="L102" s="1" t="s">
        <v>216</v>
      </c>
      <c r="M102" s="1" t="s">
        <v>212</v>
      </c>
      <c r="N102" s="1" t="s">
        <v>199</v>
      </c>
      <c r="O102" s="1" t="s">
        <v>200</v>
      </c>
      <c r="P102" s="1" t="s">
        <v>213</v>
      </c>
      <c r="Q102" s="1" t="s">
        <v>204</v>
      </c>
      <c r="R102" s="4" t="s">
        <v>932</v>
      </c>
    </row>
    <row r="103" spans="1:18" hidden="1" x14ac:dyDescent="0.3">
      <c r="A103" s="1" t="s">
        <v>811</v>
      </c>
      <c r="B103" s="1">
        <v>51107</v>
      </c>
      <c r="C103" s="1" t="s">
        <v>10</v>
      </c>
      <c r="D103" s="6">
        <v>0.29820449999999998</v>
      </c>
      <c r="E103" s="6" t="s">
        <v>963</v>
      </c>
      <c r="F103" s="6" t="s">
        <v>963</v>
      </c>
      <c r="G103" s="6" t="s">
        <v>963</v>
      </c>
      <c r="H103" s="6">
        <v>0.31102139865152201</v>
      </c>
      <c r="I103" s="6" t="s">
        <v>964</v>
      </c>
      <c r="J103" s="6">
        <v>0.31386126800613701</v>
      </c>
      <c r="K103" s="6" t="s">
        <v>964</v>
      </c>
      <c r="L103" s="1" t="s">
        <v>216</v>
      </c>
      <c r="M103" s="1" t="s">
        <v>212</v>
      </c>
      <c r="N103" s="1" t="s">
        <v>199</v>
      </c>
      <c r="O103" s="1" t="s">
        <v>200</v>
      </c>
      <c r="P103" s="1" t="s">
        <v>213</v>
      </c>
      <c r="Q103" s="1" t="s">
        <v>204</v>
      </c>
      <c r="R103" s="4" t="s">
        <v>932</v>
      </c>
    </row>
    <row r="104" spans="1:18" hidden="1" x14ac:dyDescent="0.3">
      <c r="A104" s="1" t="s">
        <v>811</v>
      </c>
      <c r="B104" s="1">
        <v>51059</v>
      </c>
      <c r="C104" s="1" t="s">
        <v>12</v>
      </c>
      <c r="D104" s="6">
        <v>0.54147500000000004</v>
      </c>
      <c r="E104" s="6" t="s">
        <v>963</v>
      </c>
      <c r="F104" s="6" t="s">
        <v>963</v>
      </c>
      <c r="G104" s="6" t="s">
        <v>963</v>
      </c>
      <c r="H104" s="6">
        <v>0.56474772122765804</v>
      </c>
      <c r="I104" s="6" t="s">
        <v>964</v>
      </c>
      <c r="J104" s="6">
        <v>0.56990431094642502</v>
      </c>
      <c r="K104" s="6" t="s">
        <v>964</v>
      </c>
      <c r="L104" s="1" t="s">
        <v>216</v>
      </c>
      <c r="M104" s="1" t="s">
        <v>212</v>
      </c>
      <c r="N104" s="1" t="s">
        <v>199</v>
      </c>
      <c r="O104" s="1" t="s">
        <v>200</v>
      </c>
      <c r="P104" s="1" t="s">
        <v>213</v>
      </c>
      <c r="Q104" s="1" t="s">
        <v>204</v>
      </c>
      <c r="R104" s="4" t="s">
        <v>932</v>
      </c>
    </row>
    <row r="105" spans="1:18" hidden="1" x14ac:dyDescent="0.3">
      <c r="A105" s="1" t="s">
        <v>811</v>
      </c>
      <c r="B105" s="1">
        <v>51153</v>
      </c>
      <c r="C105" s="1" t="s">
        <v>12</v>
      </c>
      <c r="D105" s="6">
        <v>0.59840000000000004</v>
      </c>
      <c r="E105" s="6" t="s">
        <v>963</v>
      </c>
      <c r="F105" s="6" t="s">
        <v>963</v>
      </c>
      <c r="G105" s="6" t="s">
        <v>963</v>
      </c>
      <c r="H105" s="6">
        <v>0.62411937094534498</v>
      </c>
      <c r="I105" s="6" t="s">
        <v>964</v>
      </c>
      <c r="J105" s="6">
        <v>0.62981807040092497</v>
      </c>
      <c r="K105" s="6" t="s">
        <v>964</v>
      </c>
      <c r="L105" s="1" t="s">
        <v>216</v>
      </c>
      <c r="M105" s="1" t="s">
        <v>212</v>
      </c>
      <c r="N105" s="1" t="s">
        <v>199</v>
      </c>
      <c r="O105" s="1" t="s">
        <v>200</v>
      </c>
      <c r="P105" s="1" t="s">
        <v>213</v>
      </c>
      <c r="Q105" s="1" t="s">
        <v>204</v>
      </c>
      <c r="R105" s="4" t="s">
        <v>932</v>
      </c>
    </row>
    <row r="106" spans="1:18" hidden="1" x14ac:dyDescent="0.3">
      <c r="A106" s="1" t="s">
        <v>497</v>
      </c>
      <c r="B106" s="1">
        <v>24017</v>
      </c>
      <c r="C106" s="1" t="s">
        <v>12</v>
      </c>
      <c r="D106" s="6">
        <v>0.69535599999999997</v>
      </c>
      <c r="E106" s="6" t="s">
        <v>963</v>
      </c>
      <c r="F106" s="6" t="s">
        <v>963</v>
      </c>
      <c r="G106" s="6" t="s">
        <v>963</v>
      </c>
      <c r="H106" s="6">
        <v>0.72524256233801898</v>
      </c>
      <c r="I106" s="6" t="s">
        <v>964</v>
      </c>
      <c r="J106" s="6">
        <v>0.73186459585846397</v>
      </c>
      <c r="K106" s="6" t="s">
        <v>964</v>
      </c>
      <c r="L106" s="1" t="s">
        <v>216</v>
      </c>
      <c r="M106" s="1" t="s">
        <v>212</v>
      </c>
      <c r="N106" s="1" t="s">
        <v>199</v>
      </c>
      <c r="O106" s="1" t="s">
        <v>200</v>
      </c>
      <c r="P106" s="1" t="s">
        <v>213</v>
      </c>
      <c r="Q106" s="1" t="s">
        <v>204</v>
      </c>
      <c r="R106" s="4" t="s">
        <v>932</v>
      </c>
    </row>
    <row r="107" spans="1:18" hidden="1" x14ac:dyDescent="0.3">
      <c r="A107" s="1" t="s">
        <v>497</v>
      </c>
      <c r="B107" s="1">
        <v>24021</v>
      </c>
      <c r="C107" s="1" t="s">
        <v>12</v>
      </c>
      <c r="D107" s="6">
        <v>1.4240918</v>
      </c>
      <c r="E107" s="6" t="s">
        <v>963</v>
      </c>
      <c r="F107" s="6" t="s">
        <v>963</v>
      </c>
      <c r="G107" s="6" t="s">
        <v>963</v>
      </c>
      <c r="H107" s="6">
        <v>1.45055519715431</v>
      </c>
      <c r="I107" s="6" t="s">
        <v>964</v>
      </c>
      <c r="J107" s="6">
        <v>1.50173447278579</v>
      </c>
      <c r="K107" s="6" t="s">
        <v>964</v>
      </c>
      <c r="L107" s="1" t="s">
        <v>216</v>
      </c>
      <c r="M107" s="1" t="s">
        <v>212</v>
      </c>
      <c r="N107" s="1" t="s">
        <v>199</v>
      </c>
      <c r="O107" s="1" t="s">
        <v>200</v>
      </c>
      <c r="P107" s="1" t="s">
        <v>213</v>
      </c>
      <c r="Q107" s="1" t="s">
        <v>204</v>
      </c>
      <c r="R107" s="4" t="s">
        <v>932</v>
      </c>
    </row>
    <row r="108" spans="1:18" hidden="1" x14ac:dyDescent="0.3">
      <c r="A108" s="1" t="s">
        <v>497</v>
      </c>
      <c r="B108" s="1">
        <v>24033</v>
      </c>
      <c r="C108" s="1" t="s">
        <v>12</v>
      </c>
      <c r="D108" s="6">
        <v>1.546135</v>
      </c>
      <c r="E108" s="6" t="s">
        <v>963</v>
      </c>
      <c r="F108" s="6" t="s">
        <v>963</v>
      </c>
      <c r="G108" s="6" t="s">
        <v>963</v>
      </c>
      <c r="H108" s="6">
        <v>1.6125882413044399</v>
      </c>
      <c r="I108" s="6" t="s">
        <v>964</v>
      </c>
      <c r="J108" s="6">
        <v>1.6273124369641301</v>
      </c>
      <c r="K108" s="6" t="s">
        <v>964</v>
      </c>
      <c r="L108" s="1" t="s">
        <v>216</v>
      </c>
      <c r="M108" s="1" t="s">
        <v>212</v>
      </c>
      <c r="N108" s="1" t="s">
        <v>199</v>
      </c>
      <c r="O108" s="1" t="s">
        <v>200</v>
      </c>
      <c r="P108" s="1" t="s">
        <v>213</v>
      </c>
      <c r="Q108" s="1" t="s">
        <v>204</v>
      </c>
      <c r="R108" s="4" t="s">
        <v>932</v>
      </c>
    </row>
    <row r="109" spans="1:18" hidden="1" x14ac:dyDescent="0.3">
      <c r="A109" s="1" t="s">
        <v>811</v>
      </c>
      <c r="B109" s="1">
        <v>51059</v>
      </c>
      <c r="C109" s="1" t="s">
        <v>10</v>
      </c>
      <c r="D109" s="6">
        <v>3.6426500000000002</v>
      </c>
      <c r="E109" s="6" t="s">
        <v>963</v>
      </c>
      <c r="F109" s="6" t="s">
        <v>963</v>
      </c>
      <c r="G109" s="6" t="s">
        <v>963</v>
      </c>
      <c r="H109" s="6">
        <v>3.7992119428042401</v>
      </c>
      <c r="I109" s="6" t="s">
        <v>964</v>
      </c>
      <c r="J109" s="6">
        <v>3.8339017281850398</v>
      </c>
      <c r="K109" s="6" t="s">
        <v>964</v>
      </c>
      <c r="L109" s="1" t="s">
        <v>216</v>
      </c>
      <c r="M109" s="1" t="s">
        <v>212</v>
      </c>
      <c r="N109" s="1" t="s">
        <v>199</v>
      </c>
      <c r="O109" s="1" t="s">
        <v>200</v>
      </c>
      <c r="P109" s="1" t="s">
        <v>213</v>
      </c>
      <c r="Q109" s="1" t="s">
        <v>204</v>
      </c>
      <c r="R109" s="4" t="s">
        <v>932</v>
      </c>
    </row>
    <row r="110" spans="1:18" hidden="1" x14ac:dyDescent="0.3">
      <c r="A110" s="1" t="s">
        <v>9</v>
      </c>
      <c r="B110" s="1">
        <v>11001</v>
      </c>
      <c r="C110" s="1" t="s">
        <v>12</v>
      </c>
      <c r="D110" s="6">
        <v>4.9763583000000002</v>
      </c>
      <c r="E110" s="6" t="s">
        <v>963</v>
      </c>
      <c r="F110" s="6" t="s">
        <v>963</v>
      </c>
      <c r="G110" s="6" t="s">
        <v>963</v>
      </c>
      <c r="H110" s="6">
        <v>5.1902433352183204</v>
      </c>
      <c r="I110" s="6" t="s">
        <v>964</v>
      </c>
      <c r="J110" s="6">
        <v>5.2376343284251803</v>
      </c>
      <c r="K110" s="6" t="s">
        <v>964</v>
      </c>
      <c r="L110" s="1" t="s">
        <v>216</v>
      </c>
      <c r="M110" s="1" t="s">
        <v>212</v>
      </c>
      <c r="N110" s="1" t="s">
        <v>199</v>
      </c>
      <c r="O110" s="1" t="s">
        <v>200</v>
      </c>
      <c r="P110" s="1" t="s">
        <v>213</v>
      </c>
      <c r="Q110" s="1" t="s">
        <v>204</v>
      </c>
      <c r="R110" s="4" t="s">
        <v>932</v>
      </c>
    </row>
    <row r="111" spans="1:18" hidden="1" x14ac:dyDescent="0.3">
      <c r="A111" s="1" t="s">
        <v>497</v>
      </c>
      <c r="B111" s="1">
        <v>24031</v>
      </c>
      <c r="C111" s="1" t="s">
        <v>12</v>
      </c>
      <c r="D111" s="6">
        <v>6.3034178000000001</v>
      </c>
      <c r="E111" s="6" t="s">
        <v>963</v>
      </c>
      <c r="F111" s="6" t="s">
        <v>963</v>
      </c>
      <c r="G111" s="6" t="s">
        <v>963</v>
      </c>
      <c r="H111" s="6">
        <v>3.3749864947858401</v>
      </c>
      <c r="I111" s="6" t="s">
        <v>964</v>
      </c>
      <c r="J111" s="6">
        <v>3.4034970176902202</v>
      </c>
      <c r="K111" s="6" t="s">
        <v>964</v>
      </c>
      <c r="L111" s="1" t="s">
        <v>216</v>
      </c>
      <c r="M111" s="1" t="s">
        <v>212</v>
      </c>
      <c r="N111" s="1" t="s">
        <v>199</v>
      </c>
      <c r="O111" s="1" t="s">
        <v>200</v>
      </c>
      <c r="P111" s="1" t="s">
        <v>213</v>
      </c>
      <c r="Q111" s="1" t="s">
        <v>204</v>
      </c>
      <c r="R111" s="4" t="s">
        <v>932</v>
      </c>
    </row>
    <row r="112" spans="1:18" hidden="1" x14ac:dyDescent="0.3">
      <c r="A112" s="1" t="s">
        <v>497</v>
      </c>
      <c r="B112" s="1">
        <v>24021</v>
      </c>
      <c r="C112" s="1" t="s">
        <v>10</v>
      </c>
      <c r="D112" s="6">
        <v>7.2979750000000001</v>
      </c>
      <c r="E112" s="6" t="s">
        <v>963</v>
      </c>
      <c r="F112" s="6" t="s">
        <v>963</v>
      </c>
      <c r="G112" s="6" t="s">
        <v>963</v>
      </c>
      <c r="H112" s="6">
        <v>7.5159416051242802</v>
      </c>
      <c r="I112" s="6" t="s">
        <v>964</v>
      </c>
      <c r="J112" s="6">
        <v>7.6890572974787297</v>
      </c>
      <c r="K112" s="6" t="s">
        <v>964</v>
      </c>
      <c r="L112" s="1" t="s">
        <v>216</v>
      </c>
      <c r="M112" s="1" t="s">
        <v>212</v>
      </c>
      <c r="N112" s="1" t="s">
        <v>199</v>
      </c>
      <c r="O112" s="1" t="s">
        <v>200</v>
      </c>
      <c r="P112" s="1" t="s">
        <v>213</v>
      </c>
      <c r="Q112" s="1" t="s">
        <v>204</v>
      </c>
      <c r="R112" s="4" t="s">
        <v>932</v>
      </c>
    </row>
    <row r="113" spans="1:18" hidden="1" x14ac:dyDescent="0.3">
      <c r="A113" s="1" t="s">
        <v>811</v>
      </c>
      <c r="B113" s="1">
        <v>51153</v>
      </c>
      <c r="C113" s="1" t="s">
        <v>10</v>
      </c>
      <c r="D113" s="6">
        <v>10.88</v>
      </c>
      <c r="E113" s="6" t="s">
        <v>963</v>
      </c>
      <c r="F113" s="6" t="s">
        <v>963</v>
      </c>
      <c r="G113" s="6" t="s">
        <v>963</v>
      </c>
      <c r="H113" s="6">
        <v>11.347624926279</v>
      </c>
      <c r="I113" s="6" t="s">
        <v>964</v>
      </c>
      <c r="J113" s="6">
        <v>11.451237643653201</v>
      </c>
      <c r="K113" s="6" t="s">
        <v>964</v>
      </c>
      <c r="L113" s="1" t="s">
        <v>216</v>
      </c>
      <c r="M113" s="1" t="s">
        <v>212</v>
      </c>
      <c r="N113" s="1" t="s">
        <v>199</v>
      </c>
      <c r="O113" s="1" t="s">
        <v>200</v>
      </c>
      <c r="P113" s="1" t="s">
        <v>213</v>
      </c>
      <c r="Q113" s="1" t="s">
        <v>204</v>
      </c>
      <c r="R113" s="4" t="s">
        <v>932</v>
      </c>
    </row>
    <row r="114" spans="1:18" hidden="1" x14ac:dyDescent="0.3">
      <c r="A114" s="1" t="s">
        <v>497</v>
      </c>
      <c r="B114" s="1">
        <v>24033</v>
      </c>
      <c r="C114" s="1" t="s">
        <v>10</v>
      </c>
      <c r="D114" s="6">
        <v>15.40504</v>
      </c>
      <c r="E114" s="6" t="s">
        <v>963</v>
      </c>
      <c r="F114" s="6" t="s">
        <v>963</v>
      </c>
      <c r="G114" s="6" t="s">
        <v>963</v>
      </c>
      <c r="H114" s="6">
        <v>16.067152196169602</v>
      </c>
      <c r="I114" s="6" t="s">
        <v>964</v>
      </c>
      <c r="J114" s="6">
        <v>16.213857899814599</v>
      </c>
      <c r="K114" s="6" t="s">
        <v>964</v>
      </c>
      <c r="L114" s="1" t="s">
        <v>216</v>
      </c>
      <c r="M114" s="1" t="s">
        <v>212</v>
      </c>
      <c r="N114" s="1" t="s">
        <v>199</v>
      </c>
      <c r="O114" s="1" t="s">
        <v>200</v>
      </c>
      <c r="P114" s="1" t="s">
        <v>213</v>
      </c>
      <c r="Q114" s="1" t="s">
        <v>204</v>
      </c>
      <c r="R114" s="4" t="s">
        <v>932</v>
      </c>
    </row>
    <row r="115" spans="1:18" hidden="1" x14ac:dyDescent="0.3">
      <c r="A115" s="1" t="s">
        <v>497</v>
      </c>
      <c r="B115" s="1">
        <v>24017</v>
      </c>
      <c r="C115" s="1" t="s">
        <v>10</v>
      </c>
      <c r="D115" s="6">
        <v>16.69585</v>
      </c>
      <c r="E115" s="6" t="s">
        <v>963</v>
      </c>
      <c r="F115" s="6" t="s">
        <v>963</v>
      </c>
      <c r="G115" s="6" t="s">
        <v>963</v>
      </c>
      <c r="H115" s="6">
        <v>17.413441509688901</v>
      </c>
      <c r="I115" s="6" t="s">
        <v>964</v>
      </c>
      <c r="J115" s="6">
        <v>17.572439890881199</v>
      </c>
      <c r="K115" s="6" t="s">
        <v>964</v>
      </c>
      <c r="L115" s="1" t="s">
        <v>216</v>
      </c>
      <c r="M115" s="1" t="s">
        <v>212</v>
      </c>
      <c r="N115" s="1" t="s">
        <v>199</v>
      </c>
      <c r="O115" s="1" t="s">
        <v>200</v>
      </c>
      <c r="P115" s="1" t="s">
        <v>213</v>
      </c>
      <c r="Q115" s="1" t="s">
        <v>204</v>
      </c>
      <c r="R115" s="4" t="s">
        <v>932</v>
      </c>
    </row>
    <row r="116" spans="1:18" hidden="1" x14ac:dyDescent="0.3">
      <c r="A116" s="1" t="s">
        <v>497</v>
      </c>
      <c r="B116" s="1">
        <v>24031</v>
      </c>
      <c r="C116" s="1" t="s">
        <v>10</v>
      </c>
      <c r="D116" s="6">
        <v>51.47104547</v>
      </c>
      <c r="E116" s="6" t="s">
        <v>963</v>
      </c>
      <c r="F116" s="6" t="s">
        <v>963</v>
      </c>
      <c r="G116" s="6" t="s">
        <v>963</v>
      </c>
      <c r="H116" s="6">
        <v>31.4468270135647</v>
      </c>
      <c r="I116" s="6" t="s">
        <v>964</v>
      </c>
      <c r="J116" s="6">
        <v>31.6920480362012</v>
      </c>
      <c r="K116" s="6" t="s">
        <v>964</v>
      </c>
      <c r="L116" s="1" t="s">
        <v>216</v>
      </c>
      <c r="M116" s="1" t="s">
        <v>212</v>
      </c>
      <c r="N116" s="1" t="s">
        <v>199</v>
      </c>
      <c r="O116" s="1" t="s">
        <v>200</v>
      </c>
      <c r="P116" s="1" t="s">
        <v>213</v>
      </c>
      <c r="Q116" s="1" t="s">
        <v>204</v>
      </c>
      <c r="R116" s="4" t="s">
        <v>932</v>
      </c>
    </row>
    <row r="117" spans="1:18" hidden="1" x14ac:dyDescent="0.3">
      <c r="A117" s="1" t="s">
        <v>9</v>
      </c>
      <c r="B117" s="1">
        <v>11001</v>
      </c>
      <c r="C117" s="1" t="s">
        <v>10</v>
      </c>
      <c r="D117" s="6">
        <v>78.216372250000006</v>
      </c>
      <c r="E117" s="6" t="s">
        <v>963</v>
      </c>
      <c r="F117" s="6" t="s">
        <v>963</v>
      </c>
      <c r="G117" s="6" t="s">
        <v>963</v>
      </c>
      <c r="H117" s="6">
        <v>81.578130090736806</v>
      </c>
      <c r="I117" s="6" t="s">
        <v>964</v>
      </c>
      <c r="J117" s="6">
        <v>82.323002413528499</v>
      </c>
      <c r="K117" s="6" t="s">
        <v>964</v>
      </c>
      <c r="L117" s="1" t="s">
        <v>216</v>
      </c>
      <c r="M117" s="1" t="s">
        <v>212</v>
      </c>
      <c r="N117" s="1" t="s">
        <v>199</v>
      </c>
      <c r="O117" s="1" t="s">
        <v>200</v>
      </c>
      <c r="P117" s="1" t="s">
        <v>213</v>
      </c>
      <c r="Q117" s="1" t="s">
        <v>204</v>
      </c>
      <c r="R117" s="4" t="s">
        <v>932</v>
      </c>
    </row>
    <row r="118" spans="1:18" hidden="1" x14ac:dyDescent="0.3">
      <c r="A118" s="1" t="s">
        <v>497</v>
      </c>
      <c r="B118" s="1">
        <v>24017</v>
      </c>
      <c r="C118" s="1" t="s">
        <v>12</v>
      </c>
      <c r="D118" s="6">
        <v>6.7819999999999998E-3</v>
      </c>
      <c r="E118" s="6" t="s">
        <v>963</v>
      </c>
      <c r="F118" s="6" t="s">
        <v>963</v>
      </c>
      <c r="G118" s="6" t="s">
        <v>963</v>
      </c>
      <c r="H118" s="6">
        <v>7.0734919347447004E-3</v>
      </c>
      <c r="I118" s="6" t="s">
        <v>964</v>
      </c>
      <c r="J118" s="6">
        <v>7.1380784650049E-3</v>
      </c>
      <c r="K118" s="6" t="s">
        <v>964</v>
      </c>
      <c r="L118" s="1" t="s">
        <v>211</v>
      </c>
      <c r="M118" s="1" t="s">
        <v>212</v>
      </c>
      <c r="N118" s="1" t="s">
        <v>199</v>
      </c>
      <c r="O118" s="1" t="s">
        <v>200</v>
      </c>
      <c r="P118" s="1" t="s">
        <v>213</v>
      </c>
      <c r="Q118" s="1" t="s">
        <v>202</v>
      </c>
      <c r="R118" s="4" t="s">
        <v>932</v>
      </c>
    </row>
    <row r="119" spans="1:18" hidden="1" x14ac:dyDescent="0.3">
      <c r="A119" s="1" t="s">
        <v>811</v>
      </c>
      <c r="B119" s="1">
        <v>51107</v>
      </c>
      <c r="C119" s="1" t="s">
        <v>12</v>
      </c>
      <c r="D119" s="6">
        <v>1.9772499999999998E-2</v>
      </c>
      <c r="E119" s="6" t="s">
        <v>963</v>
      </c>
      <c r="F119" s="6" t="s">
        <v>963</v>
      </c>
      <c r="G119" s="6" t="s">
        <v>963</v>
      </c>
      <c r="H119" s="6">
        <v>2.04600103686274E-2</v>
      </c>
      <c r="I119" s="6" t="s">
        <v>964</v>
      </c>
      <c r="J119" s="6">
        <v>2.1925032777504998E-2</v>
      </c>
      <c r="K119" s="6" t="s">
        <v>964</v>
      </c>
      <c r="L119" s="1" t="s">
        <v>211</v>
      </c>
      <c r="M119" s="1" t="s">
        <v>212</v>
      </c>
      <c r="N119" s="1" t="s">
        <v>199</v>
      </c>
      <c r="O119" s="1" t="s">
        <v>200</v>
      </c>
      <c r="P119" s="1" t="s">
        <v>213</v>
      </c>
      <c r="Q119" s="1" t="s">
        <v>202</v>
      </c>
      <c r="R119" s="4" t="s">
        <v>932</v>
      </c>
    </row>
    <row r="120" spans="1:18" hidden="1" x14ac:dyDescent="0.3">
      <c r="A120" s="1" t="s">
        <v>811</v>
      </c>
      <c r="B120" s="1">
        <v>51059</v>
      </c>
      <c r="C120" s="1" t="s">
        <v>12</v>
      </c>
      <c r="D120" s="6">
        <v>0.16789850000000001</v>
      </c>
      <c r="E120" s="6" t="s">
        <v>963</v>
      </c>
      <c r="F120" s="6" t="s">
        <v>963</v>
      </c>
      <c r="G120" s="6" t="s">
        <v>963</v>
      </c>
      <c r="H120" s="6">
        <v>0.17704256178655101</v>
      </c>
      <c r="I120" s="6" t="s">
        <v>964</v>
      </c>
      <c r="J120" s="6">
        <v>0.18016802248286001</v>
      </c>
      <c r="K120" s="6" t="s">
        <v>964</v>
      </c>
      <c r="L120" s="1" t="s">
        <v>211</v>
      </c>
      <c r="M120" s="1" t="s">
        <v>212</v>
      </c>
      <c r="N120" s="1" t="s">
        <v>199</v>
      </c>
      <c r="O120" s="1" t="s">
        <v>200</v>
      </c>
      <c r="P120" s="1" t="s">
        <v>213</v>
      </c>
      <c r="Q120" s="1" t="s">
        <v>202</v>
      </c>
      <c r="R120" s="4" t="s">
        <v>932</v>
      </c>
    </row>
    <row r="121" spans="1:18" hidden="1" x14ac:dyDescent="0.3">
      <c r="A121" s="1" t="s">
        <v>497</v>
      </c>
      <c r="B121" s="1">
        <v>24031</v>
      </c>
      <c r="C121" s="1" t="s">
        <v>12</v>
      </c>
      <c r="D121" s="6">
        <v>0.23201400999999999</v>
      </c>
      <c r="E121" s="6" t="s">
        <v>963</v>
      </c>
      <c r="F121" s="6" t="s">
        <v>963</v>
      </c>
      <c r="G121" s="6" t="s">
        <v>963</v>
      </c>
      <c r="H121" s="6">
        <v>0.24032279296883</v>
      </c>
      <c r="I121" s="6" t="s">
        <v>964</v>
      </c>
      <c r="J121" s="6">
        <v>0.238098647971101</v>
      </c>
      <c r="K121" s="6" t="s">
        <v>964</v>
      </c>
      <c r="L121" s="1" t="s">
        <v>211</v>
      </c>
      <c r="M121" s="1" t="s">
        <v>212</v>
      </c>
      <c r="N121" s="1" t="s">
        <v>199</v>
      </c>
      <c r="O121" s="1" t="s">
        <v>200</v>
      </c>
      <c r="P121" s="1" t="s">
        <v>213</v>
      </c>
      <c r="Q121" s="1" t="s">
        <v>202</v>
      </c>
      <c r="R121" s="4" t="s">
        <v>932</v>
      </c>
    </row>
    <row r="122" spans="1:18" hidden="1" x14ac:dyDescent="0.3">
      <c r="A122" s="1" t="s">
        <v>811</v>
      </c>
      <c r="B122" s="1">
        <v>51107</v>
      </c>
      <c r="C122" s="1" t="s">
        <v>10</v>
      </c>
      <c r="D122" s="6">
        <v>0.35949999999999999</v>
      </c>
      <c r="E122" s="6" t="s">
        <v>963</v>
      </c>
      <c r="F122" s="6" t="s">
        <v>963</v>
      </c>
      <c r="G122" s="6" t="s">
        <v>963</v>
      </c>
      <c r="H122" s="6">
        <v>0.37200018852049999</v>
      </c>
      <c r="I122" s="6" t="s">
        <v>964</v>
      </c>
      <c r="J122" s="6">
        <v>0.39863695959099998</v>
      </c>
      <c r="K122" s="6" t="s">
        <v>964</v>
      </c>
      <c r="L122" s="1" t="s">
        <v>211</v>
      </c>
      <c r="M122" s="1" t="s">
        <v>212</v>
      </c>
      <c r="N122" s="1" t="s">
        <v>199</v>
      </c>
      <c r="O122" s="1" t="s">
        <v>200</v>
      </c>
      <c r="P122" s="1" t="s">
        <v>213</v>
      </c>
      <c r="Q122" s="1" t="s">
        <v>202</v>
      </c>
      <c r="R122" s="4" t="s">
        <v>932</v>
      </c>
    </row>
    <row r="123" spans="1:18" hidden="1" x14ac:dyDescent="0.3">
      <c r="A123" s="1" t="s">
        <v>497</v>
      </c>
      <c r="B123" s="1">
        <v>24021</v>
      </c>
      <c r="C123" s="1" t="s">
        <v>12</v>
      </c>
      <c r="D123" s="6">
        <v>0.47741800000000001</v>
      </c>
      <c r="E123" s="6" t="s">
        <v>963</v>
      </c>
      <c r="F123" s="6" t="s">
        <v>963</v>
      </c>
      <c r="G123" s="6" t="s">
        <v>963</v>
      </c>
      <c r="H123" s="6">
        <v>0.49223275098784403</v>
      </c>
      <c r="I123" s="6" t="s">
        <v>964</v>
      </c>
      <c r="J123" s="6">
        <v>0.48303777229536599</v>
      </c>
      <c r="K123" s="6" t="s">
        <v>964</v>
      </c>
      <c r="L123" s="1" t="s">
        <v>211</v>
      </c>
      <c r="M123" s="1" t="s">
        <v>212</v>
      </c>
      <c r="N123" s="1" t="s">
        <v>199</v>
      </c>
      <c r="O123" s="1" t="s">
        <v>200</v>
      </c>
      <c r="P123" s="1" t="s">
        <v>213</v>
      </c>
      <c r="Q123" s="1" t="s">
        <v>202</v>
      </c>
      <c r="R123" s="4" t="s">
        <v>932</v>
      </c>
    </row>
    <row r="124" spans="1:18" hidden="1" x14ac:dyDescent="0.3">
      <c r="A124" s="1" t="s">
        <v>497</v>
      </c>
      <c r="B124" s="1">
        <v>24017</v>
      </c>
      <c r="C124" s="1" t="s">
        <v>10</v>
      </c>
      <c r="D124" s="6">
        <v>0.80962000000000001</v>
      </c>
      <c r="E124" s="6" t="s">
        <v>963</v>
      </c>
      <c r="F124" s="6" t="s">
        <v>963</v>
      </c>
      <c r="G124" s="6" t="s">
        <v>963</v>
      </c>
      <c r="H124" s="6">
        <v>0.84441765558952198</v>
      </c>
      <c r="I124" s="6" t="s">
        <v>964</v>
      </c>
      <c r="J124" s="6">
        <v>0.85212785119986101</v>
      </c>
      <c r="K124" s="6" t="s">
        <v>964</v>
      </c>
      <c r="L124" s="1" t="s">
        <v>211</v>
      </c>
      <c r="M124" s="1" t="s">
        <v>212</v>
      </c>
      <c r="N124" s="1" t="s">
        <v>199</v>
      </c>
      <c r="O124" s="1" t="s">
        <v>200</v>
      </c>
      <c r="P124" s="1" t="s">
        <v>213</v>
      </c>
      <c r="Q124" s="1" t="s">
        <v>202</v>
      </c>
      <c r="R124" s="4" t="s">
        <v>932</v>
      </c>
    </row>
    <row r="125" spans="1:18" hidden="1" x14ac:dyDescent="0.3">
      <c r="A125" s="1" t="s">
        <v>497</v>
      </c>
      <c r="B125" s="1">
        <v>24033</v>
      </c>
      <c r="C125" s="1" t="s">
        <v>12</v>
      </c>
      <c r="D125" s="6">
        <v>0.97222335999999998</v>
      </c>
      <c r="E125" s="6" t="s">
        <v>963</v>
      </c>
      <c r="F125" s="6" t="s">
        <v>963</v>
      </c>
      <c r="G125" s="6" t="s">
        <v>963</v>
      </c>
      <c r="H125" s="6">
        <v>1.0138206386594999</v>
      </c>
      <c r="I125" s="6" t="s">
        <v>964</v>
      </c>
      <c r="J125" s="6">
        <v>1.02177942227615</v>
      </c>
      <c r="K125" s="6" t="s">
        <v>964</v>
      </c>
      <c r="L125" s="1" t="s">
        <v>211</v>
      </c>
      <c r="M125" s="1" t="s">
        <v>212</v>
      </c>
      <c r="N125" s="1" t="s">
        <v>199</v>
      </c>
      <c r="O125" s="1" t="s">
        <v>200</v>
      </c>
      <c r="P125" s="1" t="s">
        <v>213</v>
      </c>
      <c r="Q125" s="1" t="s">
        <v>202</v>
      </c>
      <c r="R125" s="4" t="s">
        <v>932</v>
      </c>
    </row>
    <row r="126" spans="1:18" hidden="1" x14ac:dyDescent="0.3">
      <c r="A126" s="1" t="s">
        <v>9</v>
      </c>
      <c r="B126" s="1">
        <v>11001</v>
      </c>
      <c r="C126" s="1" t="s">
        <v>12</v>
      </c>
      <c r="D126" s="6">
        <v>2.0489487579999999</v>
      </c>
      <c r="E126" s="6" t="s">
        <v>963</v>
      </c>
      <c r="F126" s="6" t="s">
        <v>963</v>
      </c>
      <c r="G126" s="6" t="s">
        <v>963</v>
      </c>
      <c r="H126" s="6">
        <v>2.1352424123035201</v>
      </c>
      <c r="I126" s="6" t="s">
        <v>964</v>
      </c>
      <c r="J126" s="6">
        <v>2.1533993037471899</v>
      </c>
      <c r="K126" s="6" t="s">
        <v>964</v>
      </c>
      <c r="L126" s="1" t="s">
        <v>211</v>
      </c>
      <c r="M126" s="1" t="s">
        <v>212</v>
      </c>
      <c r="N126" s="1" t="s">
        <v>199</v>
      </c>
      <c r="O126" s="1" t="s">
        <v>200</v>
      </c>
      <c r="P126" s="1" t="s">
        <v>213</v>
      </c>
      <c r="Q126" s="1" t="s">
        <v>202</v>
      </c>
      <c r="R126" s="4" t="s">
        <v>932</v>
      </c>
    </row>
    <row r="127" spans="1:18" hidden="1" x14ac:dyDescent="0.3">
      <c r="A127" s="1" t="s">
        <v>811</v>
      </c>
      <c r="B127" s="1">
        <v>51059</v>
      </c>
      <c r="C127" s="1" t="s">
        <v>10</v>
      </c>
      <c r="D127" s="6">
        <v>3.0527000000000002</v>
      </c>
      <c r="E127" s="6" t="s">
        <v>963</v>
      </c>
      <c r="F127" s="6" t="s">
        <v>963</v>
      </c>
      <c r="G127" s="6" t="s">
        <v>963</v>
      </c>
      <c r="H127" s="6">
        <v>3.2189556688463798</v>
      </c>
      <c r="I127" s="6" t="s">
        <v>964</v>
      </c>
      <c r="J127" s="6">
        <v>3.2757822269611001</v>
      </c>
      <c r="K127" s="6" t="s">
        <v>964</v>
      </c>
      <c r="L127" s="1" t="s">
        <v>211</v>
      </c>
      <c r="M127" s="1" t="s">
        <v>212</v>
      </c>
      <c r="N127" s="1" t="s">
        <v>199</v>
      </c>
      <c r="O127" s="1" t="s">
        <v>200</v>
      </c>
      <c r="P127" s="1" t="s">
        <v>213</v>
      </c>
      <c r="Q127" s="1" t="s">
        <v>202</v>
      </c>
      <c r="R127" s="4" t="s">
        <v>932</v>
      </c>
    </row>
    <row r="128" spans="1:18" hidden="1" x14ac:dyDescent="0.3">
      <c r="A128" s="1" t="s">
        <v>497</v>
      </c>
      <c r="B128" s="1">
        <v>24031</v>
      </c>
      <c r="C128" s="1" t="s">
        <v>10</v>
      </c>
      <c r="D128" s="6">
        <v>3.1040242999999998</v>
      </c>
      <c r="E128" s="6" t="s">
        <v>963</v>
      </c>
      <c r="F128" s="6" t="s">
        <v>963</v>
      </c>
      <c r="G128" s="6" t="s">
        <v>963</v>
      </c>
      <c r="H128" s="6">
        <v>3.2072132109115001</v>
      </c>
      <c r="I128" s="6" t="s">
        <v>964</v>
      </c>
      <c r="J128" s="6">
        <v>3.1561264328564498</v>
      </c>
      <c r="K128" s="6" t="s">
        <v>964</v>
      </c>
      <c r="L128" s="1" t="s">
        <v>211</v>
      </c>
      <c r="M128" s="1" t="s">
        <v>212</v>
      </c>
      <c r="N128" s="1" t="s">
        <v>199</v>
      </c>
      <c r="O128" s="1" t="s">
        <v>200</v>
      </c>
      <c r="P128" s="1" t="s">
        <v>213</v>
      </c>
      <c r="Q128" s="1" t="s">
        <v>202</v>
      </c>
      <c r="R128" s="4" t="s">
        <v>932</v>
      </c>
    </row>
    <row r="129" spans="1:18" hidden="1" x14ac:dyDescent="0.3">
      <c r="A129" s="1" t="s">
        <v>497</v>
      </c>
      <c r="B129" s="1">
        <v>24021</v>
      </c>
      <c r="C129" s="1" t="s">
        <v>10</v>
      </c>
      <c r="D129" s="6">
        <v>8.5130230000000005</v>
      </c>
      <c r="E129" s="6" t="s">
        <v>963</v>
      </c>
      <c r="F129" s="6" t="s">
        <v>963</v>
      </c>
      <c r="G129" s="6" t="s">
        <v>963</v>
      </c>
      <c r="H129" s="6">
        <v>8.7805962605622199</v>
      </c>
      <c r="I129" s="6" t="s">
        <v>964</v>
      </c>
      <c r="J129" s="6">
        <v>8.5854002066353008</v>
      </c>
      <c r="K129" s="6" t="s">
        <v>964</v>
      </c>
      <c r="L129" s="1" t="s">
        <v>211</v>
      </c>
      <c r="M129" s="1" t="s">
        <v>212</v>
      </c>
      <c r="N129" s="1" t="s">
        <v>199</v>
      </c>
      <c r="O129" s="1" t="s">
        <v>200</v>
      </c>
      <c r="P129" s="1" t="s">
        <v>213</v>
      </c>
      <c r="Q129" s="1" t="s">
        <v>202</v>
      </c>
      <c r="R129" s="4" t="s">
        <v>932</v>
      </c>
    </row>
    <row r="130" spans="1:18" hidden="1" x14ac:dyDescent="0.3">
      <c r="A130" s="1" t="s">
        <v>497</v>
      </c>
      <c r="B130" s="1">
        <v>24033</v>
      </c>
      <c r="C130" s="1" t="s">
        <v>10</v>
      </c>
      <c r="D130" s="6">
        <v>11.3780409</v>
      </c>
      <c r="E130" s="6" t="s">
        <v>963</v>
      </c>
      <c r="F130" s="6" t="s">
        <v>963</v>
      </c>
      <c r="G130" s="6" t="s">
        <v>963</v>
      </c>
      <c r="H130" s="6">
        <v>11.863652103158</v>
      </c>
      <c r="I130" s="6" t="s">
        <v>964</v>
      </c>
      <c r="J130" s="6">
        <v>11.9485012200639</v>
      </c>
      <c r="K130" s="6" t="s">
        <v>964</v>
      </c>
      <c r="L130" s="1" t="s">
        <v>211</v>
      </c>
      <c r="M130" s="1" t="s">
        <v>212</v>
      </c>
      <c r="N130" s="1" t="s">
        <v>199</v>
      </c>
      <c r="O130" s="1" t="s">
        <v>200</v>
      </c>
      <c r="P130" s="1" t="s">
        <v>213</v>
      </c>
      <c r="Q130" s="1" t="s">
        <v>202</v>
      </c>
      <c r="R130" s="4" t="s">
        <v>932</v>
      </c>
    </row>
    <row r="131" spans="1:18" hidden="1" x14ac:dyDescent="0.3">
      <c r="A131" s="1" t="s">
        <v>9</v>
      </c>
      <c r="B131" s="1">
        <v>11001</v>
      </c>
      <c r="C131" s="1" t="s">
        <v>10</v>
      </c>
      <c r="D131" s="6">
        <v>32.993406700000001</v>
      </c>
      <c r="E131" s="6" t="s">
        <v>963</v>
      </c>
      <c r="F131" s="6" t="s">
        <v>963</v>
      </c>
      <c r="G131" s="6" t="s">
        <v>963</v>
      </c>
      <c r="H131" s="6">
        <v>34.379278502440101</v>
      </c>
      <c r="I131" s="6" t="s">
        <v>964</v>
      </c>
      <c r="J131" s="6">
        <v>34.6688336137695</v>
      </c>
      <c r="K131" s="6" t="s">
        <v>964</v>
      </c>
      <c r="L131" s="1" t="s">
        <v>211</v>
      </c>
      <c r="M131" s="1" t="s">
        <v>212</v>
      </c>
      <c r="N131" s="1" t="s">
        <v>199</v>
      </c>
      <c r="O131" s="1" t="s">
        <v>200</v>
      </c>
      <c r="P131" s="1" t="s">
        <v>213</v>
      </c>
      <c r="Q131" s="1" t="s">
        <v>202</v>
      </c>
      <c r="R131" s="4" t="s">
        <v>932</v>
      </c>
    </row>
    <row r="132" spans="1:18" hidden="1" x14ac:dyDescent="0.3">
      <c r="A132" s="1" t="s">
        <v>9</v>
      </c>
      <c r="B132" s="1">
        <v>11001</v>
      </c>
      <c r="C132" s="1" t="s">
        <v>12</v>
      </c>
      <c r="D132" s="6">
        <v>3.527806</v>
      </c>
      <c r="E132" s="6" t="s">
        <v>963</v>
      </c>
      <c r="F132" s="6" t="s">
        <v>963</v>
      </c>
      <c r="G132" s="6" t="s">
        <v>963</v>
      </c>
      <c r="H132" s="6">
        <v>3.7211097304829699</v>
      </c>
      <c r="I132" s="6" t="s">
        <v>964</v>
      </c>
      <c r="J132" s="6">
        <v>3.7776361577442299</v>
      </c>
      <c r="K132" s="6" t="s">
        <v>964</v>
      </c>
      <c r="L132" s="1" t="s">
        <v>217</v>
      </c>
      <c r="M132" s="1" t="s">
        <v>208</v>
      </c>
      <c r="N132" s="1" t="s">
        <v>199</v>
      </c>
      <c r="O132" s="1" t="s">
        <v>200</v>
      </c>
      <c r="P132" s="1" t="s">
        <v>218</v>
      </c>
      <c r="Q132" s="1" t="s">
        <v>219</v>
      </c>
      <c r="R132" s="4" t="s">
        <v>932</v>
      </c>
    </row>
    <row r="133" spans="1:18" hidden="1" x14ac:dyDescent="0.3">
      <c r="A133" s="1" t="s">
        <v>9</v>
      </c>
      <c r="B133" s="1">
        <v>11001</v>
      </c>
      <c r="C133" s="1" t="s">
        <v>10</v>
      </c>
      <c r="D133" s="6">
        <v>11.762683000000001</v>
      </c>
      <c r="E133" s="6" t="s">
        <v>963</v>
      </c>
      <c r="F133" s="6" t="s">
        <v>963</v>
      </c>
      <c r="G133" s="6" t="s">
        <v>963</v>
      </c>
      <c r="H133" s="6">
        <v>12.407211215097</v>
      </c>
      <c r="I133" s="6" t="s">
        <v>964</v>
      </c>
      <c r="J133" s="6">
        <v>12.59568599092</v>
      </c>
      <c r="K133" s="6" t="s">
        <v>964</v>
      </c>
      <c r="L133" s="1" t="s">
        <v>217</v>
      </c>
      <c r="M133" s="1" t="s">
        <v>208</v>
      </c>
      <c r="N133" s="1" t="s">
        <v>199</v>
      </c>
      <c r="O133" s="1" t="s">
        <v>200</v>
      </c>
      <c r="P133" s="1" t="s">
        <v>218</v>
      </c>
      <c r="Q133" s="1" t="s">
        <v>219</v>
      </c>
      <c r="R133" s="4" t="s">
        <v>932</v>
      </c>
    </row>
    <row r="134" spans="1:18" hidden="1" x14ac:dyDescent="0.3">
      <c r="A134" s="1" t="s">
        <v>497</v>
      </c>
      <c r="B134" s="1">
        <v>24031</v>
      </c>
      <c r="C134" s="1" t="s">
        <v>10</v>
      </c>
      <c r="D134" s="6">
        <v>1.0110500000000001E-3</v>
      </c>
      <c r="E134" s="6" t="s">
        <v>963</v>
      </c>
      <c r="F134" s="6" t="s">
        <v>963</v>
      </c>
      <c r="G134" s="6" t="s">
        <v>963</v>
      </c>
      <c r="H134" s="6">
        <v>1.0664497971273001E-3</v>
      </c>
      <c r="I134" s="6" t="s">
        <v>964</v>
      </c>
      <c r="J134" s="6">
        <v>1.0826499635431001E-3</v>
      </c>
      <c r="K134" s="6" t="s">
        <v>964</v>
      </c>
      <c r="L134" s="1" t="s">
        <v>598</v>
      </c>
      <c r="M134" s="1" t="s">
        <v>208</v>
      </c>
      <c r="N134" s="1" t="s">
        <v>199</v>
      </c>
      <c r="O134" s="1" t="s">
        <v>200</v>
      </c>
      <c r="P134" s="1" t="s">
        <v>218</v>
      </c>
      <c r="Q134" s="1" t="s">
        <v>123</v>
      </c>
      <c r="R134" s="4" t="s">
        <v>932</v>
      </c>
    </row>
    <row r="135" spans="1:18" hidden="1" x14ac:dyDescent="0.3">
      <c r="A135" s="1" t="s">
        <v>497</v>
      </c>
      <c r="B135" s="1">
        <v>24033</v>
      </c>
      <c r="C135" s="1" t="s">
        <v>12</v>
      </c>
      <c r="D135" s="6">
        <v>0.63427</v>
      </c>
      <c r="E135" s="6" t="s">
        <v>963</v>
      </c>
      <c r="F135" s="6" t="s">
        <v>963</v>
      </c>
      <c r="G135" s="6" t="s">
        <v>963</v>
      </c>
      <c r="H135" s="6">
        <v>0.63427</v>
      </c>
      <c r="I135" s="6" t="s">
        <v>964</v>
      </c>
      <c r="J135" s="6">
        <v>0.63427</v>
      </c>
      <c r="K135" s="6" t="s">
        <v>964</v>
      </c>
      <c r="L135" s="1" t="s">
        <v>609</v>
      </c>
      <c r="M135" s="1" t="s">
        <v>208</v>
      </c>
      <c r="N135" s="1" t="s">
        <v>199</v>
      </c>
      <c r="O135" s="1" t="s">
        <v>200</v>
      </c>
      <c r="P135" s="1" t="s">
        <v>610</v>
      </c>
      <c r="Q135" s="1" t="s">
        <v>610</v>
      </c>
      <c r="R135" s="4" t="s">
        <v>932</v>
      </c>
    </row>
    <row r="136" spans="1:18" hidden="1" x14ac:dyDescent="0.3">
      <c r="A136" s="1" t="s">
        <v>497</v>
      </c>
      <c r="B136" s="1">
        <v>24033</v>
      </c>
      <c r="C136" s="1" t="s">
        <v>10</v>
      </c>
      <c r="D136" s="6">
        <v>4.7888500000000001</v>
      </c>
      <c r="E136" s="6" t="s">
        <v>963</v>
      </c>
      <c r="F136" s="6" t="s">
        <v>963</v>
      </c>
      <c r="G136" s="6" t="s">
        <v>963</v>
      </c>
      <c r="H136" s="6">
        <v>4.7888500000000001</v>
      </c>
      <c r="I136" s="6" t="s">
        <v>964</v>
      </c>
      <c r="J136" s="6">
        <v>4.7888500000000001</v>
      </c>
      <c r="K136" s="6" t="s">
        <v>964</v>
      </c>
      <c r="L136" s="1" t="s">
        <v>609</v>
      </c>
      <c r="M136" s="1" t="s">
        <v>208</v>
      </c>
      <c r="N136" s="1" t="s">
        <v>199</v>
      </c>
      <c r="O136" s="1" t="s">
        <v>200</v>
      </c>
      <c r="P136" s="1" t="s">
        <v>610</v>
      </c>
      <c r="Q136" s="1" t="s">
        <v>610</v>
      </c>
      <c r="R136" s="4" t="s">
        <v>932</v>
      </c>
    </row>
    <row r="137" spans="1:18" hidden="1" x14ac:dyDescent="0.3">
      <c r="A137" s="1" t="s">
        <v>497</v>
      </c>
      <c r="B137" s="1">
        <v>24017</v>
      </c>
      <c r="C137" s="1" t="s">
        <v>12</v>
      </c>
      <c r="D137" s="6">
        <v>6.8999999999999999E-3</v>
      </c>
      <c r="E137" s="6" t="s">
        <v>963</v>
      </c>
      <c r="F137" s="6" t="s">
        <v>963</v>
      </c>
      <c r="G137" s="6" t="s">
        <v>963</v>
      </c>
      <c r="H137" s="6">
        <v>8.4180000000000001E-3</v>
      </c>
      <c r="I137" s="6" t="s">
        <v>964</v>
      </c>
      <c r="J137" s="6">
        <v>9.4529999999999996E-3</v>
      </c>
      <c r="K137" s="6" t="s">
        <v>964</v>
      </c>
      <c r="L137" s="1" t="s">
        <v>207</v>
      </c>
      <c r="M137" s="1" t="s">
        <v>208</v>
      </c>
      <c r="N137" s="1" t="s">
        <v>199</v>
      </c>
      <c r="O137" s="1" t="s">
        <v>200</v>
      </c>
      <c r="P137" s="1" t="s">
        <v>209</v>
      </c>
      <c r="Q137" s="1" t="s">
        <v>210</v>
      </c>
      <c r="R137" s="4" t="s">
        <v>932</v>
      </c>
    </row>
    <row r="138" spans="1:18" hidden="1" x14ac:dyDescent="0.3">
      <c r="A138" s="1" t="s">
        <v>497</v>
      </c>
      <c r="B138" s="1">
        <v>24033</v>
      </c>
      <c r="C138" s="1" t="s">
        <v>10</v>
      </c>
      <c r="D138" s="6">
        <v>3.9949999999999999E-2</v>
      </c>
      <c r="E138" s="6" t="s">
        <v>963</v>
      </c>
      <c r="F138" s="6" t="s">
        <v>963</v>
      </c>
      <c r="G138" s="6" t="s">
        <v>963</v>
      </c>
      <c r="H138" s="6">
        <v>4.8738999999999998E-2</v>
      </c>
      <c r="I138" s="6" t="s">
        <v>964</v>
      </c>
      <c r="J138" s="6">
        <v>5.4731500000000002E-2</v>
      </c>
      <c r="K138" s="6" t="s">
        <v>964</v>
      </c>
      <c r="L138" s="1" t="s">
        <v>207</v>
      </c>
      <c r="M138" s="1" t="s">
        <v>208</v>
      </c>
      <c r="N138" s="1" t="s">
        <v>199</v>
      </c>
      <c r="O138" s="1" t="s">
        <v>200</v>
      </c>
      <c r="P138" s="1" t="s">
        <v>209</v>
      </c>
      <c r="Q138" s="1" t="s">
        <v>210</v>
      </c>
      <c r="R138" s="4" t="s">
        <v>932</v>
      </c>
    </row>
    <row r="139" spans="1:18" hidden="1" x14ac:dyDescent="0.3">
      <c r="A139" s="1" t="s">
        <v>9</v>
      </c>
      <c r="B139" s="1">
        <v>11001</v>
      </c>
      <c r="C139" s="1" t="s">
        <v>12</v>
      </c>
      <c r="D139" s="6">
        <v>7.5021000000000004E-2</v>
      </c>
      <c r="E139" s="6" t="s">
        <v>963</v>
      </c>
      <c r="F139" s="6" t="s">
        <v>963</v>
      </c>
      <c r="G139" s="6" t="s">
        <v>963</v>
      </c>
      <c r="H139" s="6">
        <v>9.1525619999999905E-2</v>
      </c>
      <c r="I139" s="6" t="s">
        <v>964</v>
      </c>
      <c r="J139" s="6">
        <v>0.10277877000000001</v>
      </c>
      <c r="K139" s="6" t="s">
        <v>964</v>
      </c>
      <c r="L139" s="1" t="s">
        <v>207</v>
      </c>
      <c r="M139" s="1" t="s">
        <v>208</v>
      </c>
      <c r="N139" s="1" t="s">
        <v>199</v>
      </c>
      <c r="O139" s="1" t="s">
        <v>200</v>
      </c>
      <c r="P139" s="1" t="s">
        <v>209</v>
      </c>
      <c r="Q139" s="1" t="s">
        <v>210</v>
      </c>
      <c r="R139" s="4" t="s">
        <v>932</v>
      </c>
    </row>
    <row r="140" spans="1:18" hidden="1" x14ac:dyDescent="0.3">
      <c r="A140" s="1" t="s">
        <v>497</v>
      </c>
      <c r="B140" s="1">
        <v>24017</v>
      </c>
      <c r="C140" s="1" t="s">
        <v>10</v>
      </c>
      <c r="D140" s="6">
        <v>0.1104</v>
      </c>
      <c r="E140" s="6" t="s">
        <v>963</v>
      </c>
      <c r="F140" s="6" t="s">
        <v>963</v>
      </c>
      <c r="G140" s="6" t="s">
        <v>963</v>
      </c>
      <c r="H140" s="6">
        <v>0.134688</v>
      </c>
      <c r="I140" s="6" t="s">
        <v>964</v>
      </c>
      <c r="J140" s="6">
        <v>0.15124799999999999</v>
      </c>
      <c r="K140" s="6" t="s">
        <v>964</v>
      </c>
      <c r="L140" s="1" t="s">
        <v>207</v>
      </c>
      <c r="M140" s="1" t="s">
        <v>208</v>
      </c>
      <c r="N140" s="1" t="s">
        <v>199</v>
      </c>
      <c r="O140" s="1" t="s">
        <v>200</v>
      </c>
      <c r="P140" s="1" t="s">
        <v>209</v>
      </c>
      <c r="Q140" s="1" t="s">
        <v>210</v>
      </c>
      <c r="R140" s="4" t="s">
        <v>932</v>
      </c>
    </row>
    <row r="141" spans="1:18" hidden="1" x14ac:dyDescent="0.3">
      <c r="A141" s="1" t="s">
        <v>811</v>
      </c>
      <c r="B141" s="1">
        <v>51153</v>
      </c>
      <c r="C141" s="1" t="s">
        <v>10</v>
      </c>
      <c r="D141" s="6">
        <v>0.19415499999999999</v>
      </c>
      <c r="E141" s="6" t="s">
        <v>963</v>
      </c>
      <c r="F141" s="6" t="s">
        <v>963</v>
      </c>
      <c r="G141" s="6" t="s">
        <v>963</v>
      </c>
      <c r="H141" s="6">
        <v>0.2368691</v>
      </c>
      <c r="I141" s="6" t="s">
        <v>964</v>
      </c>
      <c r="J141" s="6">
        <v>0.26599234999999999</v>
      </c>
      <c r="K141" s="6" t="s">
        <v>964</v>
      </c>
      <c r="L141" s="1" t="s">
        <v>207</v>
      </c>
      <c r="M141" s="1" t="s">
        <v>208</v>
      </c>
      <c r="N141" s="1" t="s">
        <v>199</v>
      </c>
      <c r="O141" s="1" t="s">
        <v>200</v>
      </c>
      <c r="P141" s="1" t="s">
        <v>209</v>
      </c>
      <c r="Q141" s="1" t="s">
        <v>210</v>
      </c>
      <c r="R141" s="4" t="s">
        <v>932</v>
      </c>
    </row>
    <row r="142" spans="1:18" hidden="1" x14ac:dyDescent="0.3">
      <c r="A142" s="1" t="s">
        <v>9</v>
      </c>
      <c r="B142" s="1">
        <v>11001</v>
      </c>
      <c r="C142" s="1" t="s">
        <v>10</v>
      </c>
      <c r="D142" s="6">
        <v>0.97527299999999995</v>
      </c>
      <c r="E142" s="6" t="s">
        <v>963</v>
      </c>
      <c r="F142" s="6" t="s">
        <v>963</v>
      </c>
      <c r="G142" s="6" t="s">
        <v>963</v>
      </c>
      <c r="H142" s="6">
        <v>1.18983306</v>
      </c>
      <c r="I142" s="6" t="s">
        <v>964</v>
      </c>
      <c r="J142" s="6">
        <v>1.33612401</v>
      </c>
      <c r="K142" s="6" t="s">
        <v>964</v>
      </c>
      <c r="L142" s="1" t="s">
        <v>207</v>
      </c>
      <c r="M142" s="1" t="s">
        <v>208</v>
      </c>
      <c r="N142" s="1" t="s">
        <v>199</v>
      </c>
      <c r="O142" s="1" t="s">
        <v>200</v>
      </c>
      <c r="P142" s="1" t="s">
        <v>209</v>
      </c>
      <c r="Q142" s="1" t="s">
        <v>210</v>
      </c>
      <c r="R142" s="4" t="s">
        <v>932</v>
      </c>
    </row>
    <row r="143" spans="1:18" hidden="1" x14ac:dyDescent="0.3">
      <c r="A143" s="1" t="s">
        <v>9</v>
      </c>
      <c r="B143" s="1">
        <v>11001</v>
      </c>
      <c r="C143" s="1" t="s">
        <v>12</v>
      </c>
      <c r="D143" s="6">
        <v>7.7029999999999998E-3</v>
      </c>
      <c r="E143" s="6" t="s">
        <v>963</v>
      </c>
      <c r="F143" s="6" t="s">
        <v>963</v>
      </c>
      <c r="G143" s="6" t="s">
        <v>963</v>
      </c>
      <c r="H143" s="6">
        <v>8.4327510033586003E-3</v>
      </c>
      <c r="I143" s="6" t="s">
        <v>964</v>
      </c>
      <c r="J143" s="6">
        <v>8.7119845411933999E-3</v>
      </c>
      <c r="K143" s="6" t="s">
        <v>964</v>
      </c>
      <c r="L143" s="1" t="s">
        <v>231</v>
      </c>
      <c r="M143" s="1" t="s">
        <v>225</v>
      </c>
      <c r="N143" s="1" t="s">
        <v>199</v>
      </c>
      <c r="O143" s="1" t="s">
        <v>229</v>
      </c>
      <c r="P143" s="1" t="s">
        <v>232</v>
      </c>
      <c r="Q143" s="1" t="s">
        <v>213</v>
      </c>
      <c r="R143" s="4" t="s">
        <v>932</v>
      </c>
    </row>
    <row r="144" spans="1:18" hidden="1" x14ac:dyDescent="0.3">
      <c r="A144" s="1" t="s">
        <v>9</v>
      </c>
      <c r="B144" s="1">
        <v>11001</v>
      </c>
      <c r="C144" s="1" t="s">
        <v>10</v>
      </c>
      <c r="D144" s="6">
        <v>0.13972899999999999</v>
      </c>
      <c r="E144" s="6" t="s">
        <v>963</v>
      </c>
      <c r="F144" s="6" t="s">
        <v>963</v>
      </c>
      <c r="G144" s="6" t="s">
        <v>963</v>
      </c>
      <c r="H144" s="6">
        <v>0.15296635920398599</v>
      </c>
      <c r="I144" s="6" t="s">
        <v>964</v>
      </c>
      <c r="J144" s="6">
        <v>0.15803153160540501</v>
      </c>
      <c r="K144" s="6" t="s">
        <v>964</v>
      </c>
      <c r="L144" s="1" t="s">
        <v>231</v>
      </c>
      <c r="M144" s="1" t="s">
        <v>225</v>
      </c>
      <c r="N144" s="1" t="s">
        <v>199</v>
      </c>
      <c r="O144" s="1" t="s">
        <v>229</v>
      </c>
      <c r="P144" s="1" t="s">
        <v>232</v>
      </c>
      <c r="Q144" s="1" t="s">
        <v>213</v>
      </c>
      <c r="R144" s="4" t="s">
        <v>932</v>
      </c>
    </row>
    <row r="145" spans="1:18" hidden="1" x14ac:dyDescent="0.3">
      <c r="A145" s="1" t="s">
        <v>497</v>
      </c>
      <c r="B145" s="1">
        <v>24009</v>
      </c>
      <c r="C145" s="1" t="s">
        <v>12</v>
      </c>
      <c r="D145" s="6">
        <v>2.3191449999999998</v>
      </c>
      <c r="E145" s="6" t="s">
        <v>963</v>
      </c>
      <c r="F145" s="6" t="s">
        <v>963</v>
      </c>
      <c r="G145" s="6" t="s">
        <v>963</v>
      </c>
      <c r="H145" s="6">
        <v>9.7527170425748995E-3</v>
      </c>
      <c r="I145" s="6" t="s">
        <v>964</v>
      </c>
      <c r="J145" s="6">
        <v>1.0451052417649801E-2</v>
      </c>
      <c r="K145" s="6" t="s">
        <v>964</v>
      </c>
      <c r="L145" s="1" t="s">
        <v>231</v>
      </c>
      <c r="M145" s="1" t="s">
        <v>225</v>
      </c>
      <c r="N145" s="1" t="s">
        <v>199</v>
      </c>
      <c r="O145" s="1" t="s">
        <v>229</v>
      </c>
      <c r="P145" s="1" t="s">
        <v>232</v>
      </c>
      <c r="Q145" s="1" t="s">
        <v>213</v>
      </c>
      <c r="R145" s="4" t="s">
        <v>932</v>
      </c>
    </row>
    <row r="146" spans="1:18" hidden="1" x14ac:dyDescent="0.3">
      <c r="A146" s="1" t="s">
        <v>497</v>
      </c>
      <c r="B146" s="1">
        <v>24009</v>
      </c>
      <c r="C146" s="1" t="s">
        <v>10</v>
      </c>
      <c r="D146" s="6">
        <v>23.34742</v>
      </c>
      <c r="E146" s="6" t="s">
        <v>963</v>
      </c>
      <c r="F146" s="6" t="s">
        <v>963</v>
      </c>
      <c r="G146" s="6" t="s">
        <v>963</v>
      </c>
      <c r="H146" s="6">
        <v>0.11084467369768</v>
      </c>
      <c r="I146" s="6" t="s">
        <v>964</v>
      </c>
      <c r="J146" s="6">
        <v>0.11878161644335999</v>
      </c>
      <c r="K146" s="6" t="s">
        <v>964</v>
      </c>
      <c r="L146" s="1" t="s">
        <v>231</v>
      </c>
      <c r="M146" s="1" t="s">
        <v>225</v>
      </c>
      <c r="N146" s="1" t="s">
        <v>199</v>
      </c>
      <c r="O146" s="1" t="s">
        <v>229</v>
      </c>
      <c r="P146" s="1" t="s">
        <v>232</v>
      </c>
      <c r="Q146" s="1" t="s">
        <v>213</v>
      </c>
      <c r="R146" s="4" t="s">
        <v>932</v>
      </c>
    </row>
    <row r="147" spans="1:18" hidden="1" x14ac:dyDescent="0.3">
      <c r="A147" s="1" t="s">
        <v>497</v>
      </c>
      <c r="B147" s="1">
        <v>24009</v>
      </c>
      <c r="C147" s="1" t="s">
        <v>12</v>
      </c>
      <c r="D147" s="6">
        <v>5.6099999999999998E-4</v>
      </c>
      <c r="E147" s="6" t="s">
        <v>963</v>
      </c>
      <c r="F147" s="6" t="s">
        <v>963</v>
      </c>
      <c r="G147" s="6" t="s">
        <v>963</v>
      </c>
      <c r="H147" s="6">
        <v>5.8050655287900002E-4</v>
      </c>
      <c r="I147" s="6" t="s">
        <v>964</v>
      </c>
      <c r="J147" s="6">
        <v>6.22073252658E-4</v>
      </c>
      <c r="K147" s="6" t="s">
        <v>964</v>
      </c>
      <c r="L147" s="1" t="s">
        <v>228</v>
      </c>
      <c r="M147" s="1" t="s">
        <v>212</v>
      </c>
      <c r="N147" s="1" t="s">
        <v>199</v>
      </c>
      <c r="O147" s="1" t="s">
        <v>229</v>
      </c>
      <c r="P147" s="1" t="s">
        <v>230</v>
      </c>
      <c r="Q147" s="1" t="s">
        <v>213</v>
      </c>
      <c r="R147" s="4" t="s">
        <v>932</v>
      </c>
    </row>
    <row r="148" spans="1:18" hidden="1" x14ac:dyDescent="0.3">
      <c r="A148" s="1" t="s">
        <v>497</v>
      </c>
      <c r="B148" s="1">
        <v>24009</v>
      </c>
      <c r="C148" s="1" t="s">
        <v>10</v>
      </c>
      <c r="D148" s="6">
        <v>6.6299999999999996E-3</v>
      </c>
      <c r="E148" s="6" t="s">
        <v>963</v>
      </c>
      <c r="F148" s="6" t="s">
        <v>963</v>
      </c>
      <c r="G148" s="6" t="s">
        <v>963</v>
      </c>
      <c r="H148" s="6">
        <v>6.8605319885699997E-3</v>
      </c>
      <c r="I148" s="6" t="s">
        <v>964</v>
      </c>
      <c r="J148" s="6">
        <v>7.3517748041398998E-3</v>
      </c>
      <c r="K148" s="6" t="s">
        <v>964</v>
      </c>
      <c r="L148" s="1" t="s">
        <v>228</v>
      </c>
      <c r="M148" s="1" t="s">
        <v>212</v>
      </c>
      <c r="N148" s="1" t="s">
        <v>199</v>
      </c>
      <c r="O148" s="1" t="s">
        <v>229</v>
      </c>
      <c r="P148" s="1" t="s">
        <v>230</v>
      </c>
      <c r="Q148" s="1" t="s">
        <v>213</v>
      </c>
      <c r="R148" s="4" t="s">
        <v>932</v>
      </c>
    </row>
    <row r="149" spans="1:18" hidden="1" x14ac:dyDescent="0.3">
      <c r="A149" s="1" t="s">
        <v>9</v>
      </c>
      <c r="B149" s="1">
        <v>11001</v>
      </c>
      <c r="C149" s="1" t="s">
        <v>12</v>
      </c>
      <c r="D149" s="6">
        <v>8.5260000000000006E-3</v>
      </c>
      <c r="E149" s="6" t="s">
        <v>963</v>
      </c>
      <c r="F149" s="6" t="s">
        <v>963</v>
      </c>
      <c r="G149" s="6" t="s">
        <v>963</v>
      </c>
      <c r="H149" s="6">
        <v>8.8924494596915003E-3</v>
      </c>
      <c r="I149" s="6" t="s">
        <v>964</v>
      </c>
      <c r="J149" s="6">
        <v>8.9736444990604E-3</v>
      </c>
      <c r="K149" s="6" t="s">
        <v>964</v>
      </c>
      <c r="L149" s="1" t="s">
        <v>228</v>
      </c>
      <c r="M149" s="1" t="s">
        <v>212</v>
      </c>
      <c r="N149" s="1" t="s">
        <v>199</v>
      </c>
      <c r="O149" s="1" t="s">
        <v>229</v>
      </c>
      <c r="P149" s="1" t="s">
        <v>230</v>
      </c>
      <c r="Q149" s="1" t="s">
        <v>213</v>
      </c>
      <c r="R149" s="4" t="s">
        <v>932</v>
      </c>
    </row>
    <row r="150" spans="1:18" hidden="1" x14ac:dyDescent="0.3">
      <c r="A150" s="1" t="s">
        <v>9</v>
      </c>
      <c r="B150" s="1">
        <v>11001</v>
      </c>
      <c r="C150" s="1" t="s">
        <v>10</v>
      </c>
      <c r="D150" s="6">
        <v>0.14907699999999999</v>
      </c>
      <c r="E150" s="6" t="s">
        <v>963</v>
      </c>
      <c r="F150" s="6" t="s">
        <v>963</v>
      </c>
      <c r="G150" s="6" t="s">
        <v>963</v>
      </c>
      <c r="H150" s="6">
        <v>0.15548436407489699</v>
      </c>
      <c r="I150" s="6" t="s">
        <v>964</v>
      </c>
      <c r="J150" s="6">
        <v>0.156904058290705</v>
      </c>
      <c r="K150" s="6" t="s">
        <v>964</v>
      </c>
      <c r="L150" s="1" t="s">
        <v>228</v>
      </c>
      <c r="M150" s="1" t="s">
        <v>212</v>
      </c>
      <c r="N150" s="1" t="s">
        <v>199</v>
      </c>
      <c r="O150" s="1" t="s">
        <v>229</v>
      </c>
      <c r="P150" s="1" t="s">
        <v>230</v>
      </c>
      <c r="Q150" s="1" t="s">
        <v>213</v>
      </c>
      <c r="R150" s="4" t="s">
        <v>932</v>
      </c>
    </row>
    <row r="151" spans="1:18" hidden="1" x14ac:dyDescent="0.3">
      <c r="A151" s="1" t="s">
        <v>497</v>
      </c>
      <c r="B151" s="1">
        <v>24031</v>
      </c>
      <c r="C151" s="1" t="s">
        <v>10</v>
      </c>
      <c r="D151" s="6">
        <v>1.3140000000000001E-2</v>
      </c>
      <c r="E151" s="6" t="s">
        <v>963</v>
      </c>
      <c r="F151" s="6" t="s">
        <v>963</v>
      </c>
      <c r="G151" s="6" t="s">
        <v>963</v>
      </c>
      <c r="H151" s="6">
        <v>1.17866174519815E-2</v>
      </c>
      <c r="I151" s="6" t="s">
        <v>964</v>
      </c>
      <c r="J151" s="6">
        <v>1.14938669561648E-2</v>
      </c>
      <c r="K151" s="6" t="s">
        <v>964</v>
      </c>
      <c r="L151" s="1" t="s">
        <v>532</v>
      </c>
      <c r="M151" s="1" t="s">
        <v>288</v>
      </c>
      <c r="N151" s="1" t="s">
        <v>281</v>
      </c>
      <c r="O151" s="1" t="s">
        <v>289</v>
      </c>
      <c r="P151" s="1" t="s">
        <v>282</v>
      </c>
      <c r="Q151" s="1" t="s">
        <v>314</v>
      </c>
      <c r="R151" s="4" t="s">
        <v>932</v>
      </c>
    </row>
    <row r="152" spans="1:18" hidden="1" x14ac:dyDescent="0.3">
      <c r="A152" s="1" t="s">
        <v>497</v>
      </c>
      <c r="B152" s="1">
        <v>24033</v>
      </c>
      <c r="C152" s="1" t="s">
        <v>12</v>
      </c>
      <c r="D152" s="6">
        <v>7.51799999999999E-2</v>
      </c>
      <c r="E152" s="6" t="s">
        <v>963</v>
      </c>
      <c r="F152" s="6" t="s">
        <v>963</v>
      </c>
      <c r="G152" s="6" t="s">
        <v>963</v>
      </c>
      <c r="H152" s="5" t="s">
        <v>14</v>
      </c>
      <c r="I152" s="6" t="s">
        <v>964</v>
      </c>
      <c r="J152" s="5" t="s">
        <v>14</v>
      </c>
      <c r="K152" s="6" t="s">
        <v>964</v>
      </c>
      <c r="L152" s="1" t="s">
        <v>532</v>
      </c>
      <c r="M152" s="1" t="s">
        <v>288</v>
      </c>
      <c r="N152" s="1" t="s">
        <v>281</v>
      </c>
      <c r="O152" s="1" t="s">
        <v>289</v>
      </c>
      <c r="P152" s="1" t="s">
        <v>282</v>
      </c>
      <c r="Q152" s="1" t="s">
        <v>314</v>
      </c>
      <c r="R152" s="4" t="s">
        <v>932</v>
      </c>
    </row>
    <row r="153" spans="1:18" hidden="1" x14ac:dyDescent="0.3">
      <c r="A153" s="1" t="s">
        <v>497</v>
      </c>
      <c r="B153" s="1">
        <v>24009</v>
      </c>
      <c r="C153" s="1" t="s">
        <v>12</v>
      </c>
      <c r="D153" s="6">
        <v>0.23555000000000001</v>
      </c>
      <c r="E153" s="6" t="s">
        <v>963</v>
      </c>
      <c r="F153" s="6" t="s">
        <v>963</v>
      </c>
      <c r="G153" s="6" t="s">
        <v>963</v>
      </c>
      <c r="H153" s="6">
        <v>0.21128902137094699</v>
      </c>
      <c r="I153" s="6" t="s">
        <v>964</v>
      </c>
      <c r="J153" s="6">
        <v>0.20604112340370001</v>
      </c>
      <c r="K153" s="6" t="s">
        <v>964</v>
      </c>
      <c r="L153" s="1" t="s">
        <v>532</v>
      </c>
      <c r="M153" s="1" t="s">
        <v>288</v>
      </c>
      <c r="N153" s="1" t="s">
        <v>281</v>
      </c>
      <c r="O153" s="1" t="s">
        <v>289</v>
      </c>
      <c r="P153" s="1" t="s">
        <v>282</v>
      </c>
      <c r="Q153" s="1" t="s">
        <v>314</v>
      </c>
      <c r="R153" s="4" t="s">
        <v>932</v>
      </c>
    </row>
    <row r="154" spans="1:18" hidden="1" x14ac:dyDescent="0.3">
      <c r="A154" s="1" t="s">
        <v>497</v>
      </c>
      <c r="B154" s="1">
        <v>24009</v>
      </c>
      <c r="C154" s="1" t="s">
        <v>10</v>
      </c>
      <c r="D154" s="6">
        <v>8.3740749999999995</v>
      </c>
      <c r="E154" s="6" t="s">
        <v>963</v>
      </c>
      <c r="F154" s="6" t="s">
        <v>963</v>
      </c>
      <c r="G154" s="6" t="s">
        <v>963</v>
      </c>
      <c r="H154" s="6">
        <v>7.5115691430138796</v>
      </c>
      <c r="I154" s="6" t="s">
        <v>964</v>
      </c>
      <c r="J154" s="6">
        <v>7.3250002991587397</v>
      </c>
      <c r="K154" s="6" t="s">
        <v>964</v>
      </c>
      <c r="L154" s="1" t="s">
        <v>532</v>
      </c>
      <c r="M154" s="1" t="s">
        <v>288</v>
      </c>
      <c r="N154" s="1" t="s">
        <v>281</v>
      </c>
      <c r="O154" s="1" t="s">
        <v>289</v>
      </c>
      <c r="P154" s="1" t="s">
        <v>282</v>
      </c>
      <c r="Q154" s="1" t="s">
        <v>314</v>
      </c>
      <c r="R154" s="4" t="s">
        <v>932</v>
      </c>
    </row>
    <row r="155" spans="1:18" hidden="1" x14ac:dyDescent="0.3">
      <c r="A155" s="1" t="s">
        <v>811</v>
      </c>
      <c r="B155" s="1">
        <v>51059</v>
      </c>
      <c r="C155" s="1" t="s">
        <v>12</v>
      </c>
      <c r="D155" s="6">
        <v>8.7394999999999001E-3</v>
      </c>
      <c r="E155" s="6" t="s">
        <v>963</v>
      </c>
      <c r="F155" s="6" t="s">
        <v>963</v>
      </c>
      <c r="G155" s="6" t="s">
        <v>963</v>
      </c>
      <c r="H155" s="6">
        <v>7.8393564095580008E-3</v>
      </c>
      <c r="I155" s="6" t="s">
        <v>964</v>
      </c>
      <c r="J155" s="6">
        <v>7.6446461387673003E-3</v>
      </c>
      <c r="K155" s="6" t="s">
        <v>964</v>
      </c>
      <c r="L155" s="1" t="s">
        <v>287</v>
      </c>
      <c r="M155" s="1" t="s">
        <v>288</v>
      </c>
      <c r="N155" s="1" t="s">
        <v>281</v>
      </c>
      <c r="O155" s="1" t="s">
        <v>289</v>
      </c>
      <c r="P155" s="1" t="s">
        <v>282</v>
      </c>
      <c r="Q155" s="1" t="s">
        <v>283</v>
      </c>
      <c r="R155" s="4" t="s">
        <v>932</v>
      </c>
    </row>
    <row r="156" spans="1:18" hidden="1" x14ac:dyDescent="0.3">
      <c r="A156" s="1" t="s">
        <v>811</v>
      </c>
      <c r="B156" s="1">
        <v>51683</v>
      </c>
      <c r="C156" s="1" t="s">
        <v>12</v>
      </c>
      <c r="D156" s="6">
        <v>1.8815350000000002E-2</v>
      </c>
      <c r="E156" s="6" t="s">
        <v>963</v>
      </c>
      <c r="F156" s="6" t="s">
        <v>963</v>
      </c>
      <c r="G156" s="6" t="s">
        <v>963</v>
      </c>
      <c r="H156" s="6">
        <v>2.2954726999999901E-2</v>
      </c>
      <c r="I156" s="6" t="s">
        <v>964</v>
      </c>
      <c r="J156" s="6">
        <v>2.4520816136466301E-2</v>
      </c>
      <c r="K156" s="6" t="s">
        <v>964</v>
      </c>
      <c r="L156" s="1" t="s">
        <v>287</v>
      </c>
      <c r="M156" s="1" t="s">
        <v>288</v>
      </c>
      <c r="N156" s="1" t="s">
        <v>281</v>
      </c>
      <c r="O156" s="1" t="s">
        <v>289</v>
      </c>
      <c r="P156" s="1" t="s">
        <v>282</v>
      </c>
      <c r="Q156" s="1" t="s">
        <v>283</v>
      </c>
      <c r="R156" s="4" t="s">
        <v>932</v>
      </c>
    </row>
    <row r="157" spans="1:18" hidden="1" x14ac:dyDescent="0.3">
      <c r="A157" s="1" t="s">
        <v>497</v>
      </c>
      <c r="B157" s="1">
        <v>24009</v>
      </c>
      <c r="C157" s="1" t="s">
        <v>12</v>
      </c>
      <c r="D157" s="6">
        <v>4.0439999999999997E-2</v>
      </c>
      <c r="E157" s="6" t="s">
        <v>963</v>
      </c>
      <c r="F157" s="6" t="s">
        <v>963</v>
      </c>
      <c r="G157" s="6" t="s">
        <v>963</v>
      </c>
      <c r="H157" s="6">
        <v>4.1846140817160003E-2</v>
      </c>
      <c r="I157" s="6" t="s">
        <v>964</v>
      </c>
      <c r="J157" s="6">
        <v>4.4842499710319901E-2</v>
      </c>
      <c r="K157" s="6" t="s">
        <v>964</v>
      </c>
      <c r="L157" s="1" t="s">
        <v>287</v>
      </c>
      <c r="M157" s="1" t="s">
        <v>288</v>
      </c>
      <c r="N157" s="1" t="s">
        <v>281</v>
      </c>
      <c r="O157" s="1" t="s">
        <v>289</v>
      </c>
      <c r="P157" s="1" t="s">
        <v>282</v>
      </c>
      <c r="Q157" s="1" t="s">
        <v>283</v>
      </c>
      <c r="R157" s="4" t="s">
        <v>932</v>
      </c>
    </row>
    <row r="158" spans="1:18" hidden="1" x14ac:dyDescent="0.3">
      <c r="A158" s="1" t="s">
        <v>497</v>
      </c>
      <c r="B158" s="1">
        <v>24017</v>
      </c>
      <c r="C158" s="1" t="s">
        <v>12</v>
      </c>
      <c r="D158" s="6">
        <v>0.19514429999999999</v>
      </c>
      <c r="E158" s="6" t="s">
        <v>963</v>
      </c>
      <c r="F158" s="6" t="s">
        <v>963</v>
      </c>
      <c r="G158" s="6" t="s">
        <v>963</v>
      </c>
      <c r="H158" s="6">
        <v>0.175044993305534</v>
      </c>
      <c r="I158" s="6" t="s">
        <v>964</v>
      </c>
      <c r="J158" s="6">
        <v>0.17069730756879101</v>
      </c>
      <c r="K158" s="6" t="s">
        <v>964</v>
      </c>
      <c r="L158" s="1" t="s">
        <v>287</v>
      </c>
      <c r="M158" s="1" t="s">
        <v>288</v>
      </c>
      <c r="N158" s="1" t="s">
        <v>281</v>
      </c>
      <c r="O158" s="1" t="s">
        <v>289</v>
      </c>
      <c r="P158" s="1" t="s">
        <v>282</v>
      </c>
      <c r="Q158" s="1" t="s">
        <v>283</v>
      </c>
      <c r="R158" s="4" t="s">
        <v>932</v>
      </c>
    </row>
    <row r="159" spans="1:18" hidden="1" x14ac:dyDescent="0.3">
      <c r="A159" s="1" t="s">
        <v>497</v>
      </c>
      <c r="B159" s="1">
        <v>24009</v>
      </c>
      <c r="C159" s="1" t="s">
        <v>10</v>
      </c>
      <c r="D159" s="6">
        <v>0.2394</v>
      </c>
      <c r="E159" s="6" t="s">
        <v>963</v>
      </c>
      <c r="F159" s="6" t="s">
        <v>963</v>
      </c>
      <c r="G159" s="6" t="s">
        <v>963</v>
      </c>
      <c r="H159" s="6">
        <v>0.24772418673659999</v>
      </c>
      <c r="I159" s="6" t="s">
        <v>964</v>
      </c>
      <c r="J159" s="6">
        <v>0.26546227573320003</v>
      </c>
      <c r="K159" s="6" t="s">
        <v>964</v>
      </c>
      <c r="L159" s="1" t="s">
        <v>287</v>
      </c>
      <c r="M159" s="1" t="s">
        <v>288</v>
      </c>
      <c r="N159" s="1" t="s">
        <v>281</v>
      </c>
      <c r="O159" s="1" t="s">
        <v>289</v>
      </c>
      <c r="P159" s="1" t="s">
        <v>282</v>
      </c>
      <c r="Q159" s="1" t="s">
        <v>283</v>
      </c>
      <c r="R159" s="4" t="s">
        <v>932</v>
      </c>
    </row>
    <row r="160" spans="1:18" hidden="1" x14ac:dyDescent="0.3">
      <c r="A160" s="1" t="s">
        <v>497</v>
      </c>
      <c r="B160" s="1">
        <v>24033</v>
      </c>
      <c r="C160" s="1" t="s">
        <v>12</v>
      </c>
      <c r="D160" s="6">
        <v>0.27448600000000001</v>
      </c>
      <c r="E160" s="6" t="s">
        <v>963</v>
      </c>
      <c r="F160" s="6" t="s">
        <v>963</v>
      </c>
      <c r="G160" s="6" t="s">
        <v>963</v>
      </c>
      <c r="H160" s="6">
        <v>0.24621472434738101</v>
      </c>
      <c r="I160" s="6" t="s">
        <v>964</v>
      </c>
      <c r="J160" s="6">
        <v>0.240099358092073</v>
      </c>
      <c r="K160" s="6" t="s">
        <v>964</v>
      </c>
      <c r="L160" s="1" t="s">
        <v>287</v>
      </c>
      <c r="M160" s="1" t="s">
        <v>288</v>
      </c>
      <c r="N160" s="1" t="s">
        <v>281</v>
      </c>
      <c r="O160" s="1" t="s">
        <v>289</v>
      </c>
      <c r="P160" s="1" t="s">
        <v>282</v>
      </c>
      <c r="Q160" s="1" t="s">
        <v>283</v>
      </c>
      <c r="R160" s="4" t="s">
        <v>932</v>
      </c>
    </row>
    <row r="161" spans="1:18" hidden="1" x14ac:dyDescent="0.3">
      <c r="A161" s="1" t="s">
        <v>497</v>
      </c>
      <c r="B161" s="1">
        <v>24021</v>
      </c>
      <c r="C161" s="1" t="s">
        <v>12</v>
      </c>
      <c r="D161" s="6">
        <v>0.278472</v>
      </c>
      <c r="E161" s="6" t="s">
        <v>963</v>
      </c>
      <c r="F161" s="6" t="s">
        <v>963</v>
      </c>
      <c r="G161" s="6" t="s">
        <v>963</v>
      </c>
      <c r="H161" s="6">
        <v>0.224529643595203</v>
      </c>
      <c r="I161" s="6" t="s">
        <v>964</v>
      </c>
      <c r="J161" s="6">
        <v>0.23283751521882701</v>
      </c>
      <c r="K161" s="6" t="s">
        <v>964</v>
      </c>
      <c r="L161" s="1" t="s">
        <v>287</v>
      </c>
      <c r="M161" s="1" t="s">
        <v>288</v>
      </c>
      <c r="N161" s="1" t="s">
        <v>281</v>
      </c>
      <c r="O161" s="1" t="s">
        <v>289</v>
      </c>
      <c r="P161" s="1" t="s">
        <v>282</v>
      </c>
      <c r="Q161" s="1" t="s">
        <v>283</v>
      </c>
      <c r="R161" s="4" t="s">
        <v>932</v>
      </c>
    </row>
    <row r="162" spans="1:18" hidden="1" x14ac:dyDescent="0.3">
      <c r="A162" s="1" t="s">
        <v>811</v>
      </c>
      <c r="B162" s="1">
        <v>51059</v>
      </c>
      <c r="C162" s="1" t="s">
        <v>10</v>
      </c>
      <c r="D162" s="6">
        <v>0.4248305</v>
      </c>
      <c r="E162" s="6" t="s">
        <v>963</v>
      </c>
      <c r="F162" s="6" t="s">
        <v>963</v>
      </c>
      <c r="G162" s="6" t="s">
        <v>963</v>
      </c>
      <c r="H162" s="6">
        <v>0.381074169363322</v>
      </c>
      <c r="I162" s="6" t="s">
        <v>964</v>
      </c>
      <c r="J162" s="6">
        <v>0.371609227239039</v>
      </c>
      <c r="K162" s="6" t="s">
        <v>964</v>
      </c>
      <c r="L162" s="1" t="s">
        <v>287</v>
      </c>
      <c r="M162" s="1" t="s">
        <v>288</v>
      </c>
      <c r="N162" s="1" t="s">
        <v>281</v>
      </c>
      <c r="O162" s="1" t="s">
        <v>289</v>
      </c>
      <c r="P162" s="1" t="s">
        <v>282</v>
      </c>
      <c r="Q162" s="1" t="s">
        <v>283</v>
      </c>
      <c r="R162" s="4" t="s">
        <v>932</v>
      </c>
    </row>
    <row r="163" spans="1:18" hidden="1" x14ac:dyDescent="0.3">
      <c r="A163" s="1" t="s">
        <v>497</v>
      </c>
      <c r="B163" s="1">
        <v>24017</v>
      </c>
      <c r="C163" s="1" t="s">
        <v>10</v>
      </c>
      <c r="D163" s="6">
        <v>0.57869999999999999</v>
      </c>
      <c r="E163" s="6" t="s">
        <v>963</v>
      </c>
      <c r="F163" s="6" t="s">
        <v>963</v>
      </c>
      <c r="G163" s="6" t="s">
        <v>963</v>
      </c>
      <c r="H163" s="6">
        <v>0.51909554942630998</v>
      </c>
      <c r="I163" s="6" t="s">
        <v>964</v>
      </c>
      <c r="J163" s="6">
        <v>0.50620249676808104</v>
      </c>
      <c r="K163" s="6" t="s">
        <v>964</v>
      </c>
      <c r="L163" s="1" t="s">
        <v>287</v>
      </c>
      <c r="M163" s="1" t="s">
        <v>288</v>
      </c>
      <c r="N163" s="1" t="s">
        <v>281</v>
      </c>
      <c r="O163" s="1" t="s">
        <v>289</v>
      </c>
      <c r="P163" s="1" t="s">
        <v>282</v>
      </c>
      <c r="Q163" s="1" t="s">
        <v>283</v>
      </c>
      <c r="R163" s="4" t="s">
        <v>932</v>
      </c>
    </row>
    <row r="164" spans="1:18" hidden="1" x14ac:dyDescent="0.3">
      <c r="A164" s="1" t="s">
        <v>9</v>
      </c>
      <c r="B164" s="1">
        <v>11001</v>
      </c>
      <c r="C164" s="1" t="s">
        <v>12</v>
      </c>
      <c r="D164" s="6">
        <v>0.68940257999999999</v>
      </c>
      <c r="E164" s="6" t="s">
        <v>963</v>
      </c>
      <c r="F164" s="6" t="s">
        <v>963</v>
      </c>
      <c r="G164" s="6" t="s">
        <v>963</v>
      </c>
      <c r="H164" s="6">
        <v>0.61839607921377704</v>
      </c>
      <c r="I164" s="6" t="s">
        <v>964</v>
      </c>
      <c r="J164" s="6">
        <v>0.60303664640461896</v>
      </c>
      <c r="K164" s="6" t="s">
        <v>964</v>
      </c>
      <c r="L164" s="1" t="s">
        <v>287</v>
      </c>
      <c r="M164" s="1" t="s">
        <v>288</v>
      </c>
      <c r="N164" s="1" t="s">
        <v>281</v>
      </c>
      <c r="O164" s="1" t="s">
        <v>289</v>
      </c>
      <c r="P164" s="1" t="s">
        <v>282</v>
      </c>
      <c r="Q164" s="1" t="s">
        <v>283</v>
      </c>
      <c r="R164" s="4" t="s">
        <v>932</v>
      </c>
    </row>
    <row r="165" spans="1:18" hidden="1" x14ac:dyDescent="0.3">
      <c r="A165" s="1" t="s">
        <v>497</v>
      </c>
      <c r="B165" s="1">
        <v>24031</v>
      </c>
      <c r="C165" s="1" t="s">
        <v>12</v>
      </c>
      <c r="D165" s="6">
        <v>0.76446935000000005</v>
      </c>
      <c r="E165" s="6" t="s">
        <v>963</v>
      </c>
      <c r="F165" s="6" t="s">
        <v>963</v>
      </c>
      <c r="G165" s="6" t="s">
        <v>963</v>
      </c>
      <c r="H165" s="6">
        <v>0.68583368900658903</v>
      </c>
      <c r="I165" s="6" t="s">
        <v>964</v>
      </c>
      <c r="J165" s="6">
        <v>0.66885639593025403</v>
      </c>
      <c r="K165" s="6" t="s">
        <v>964</v>
      </c>
      <c r="L165" s="1" t="s">
        <v>287</v>
      </c>
      <c r="M165" s="1" t="s">
        <v>288</v>
      </c>
      <c r="N165" s="1" t="s">
        <v>281</v>
      </c>
      <c r="O165" s="1" t="s">
        <v>289</v>
      </c>
      <c r="P165" s="1" t="s">
        <v>282</v>
      </c>
      <c r="Q165" s="1" t="s">
        <v>283</v>
      </c>
      <c r="R165" s="4" t="s">
        <v>932</v>
      </c>
    </row>
    <row r="166" spans="1:18" hidden="1" x14ac:dyDescent="0.3">
      <c r="A166" s="1" t="s">
        <v>811</v>
      </c>
      <c r="B166" s="1">
        <v>51683</v>
      </c>
      <c r="C166" s="1" t="s">
        <v>10</v>
      </c>
      <c r="D166" s="6">
        <v>1.00491145</v>
      </c>
      <c r="E166" s="6" t="s">
        <v>963</v>
      </c>
      <c r="F166" s="6" t="s">
        <v>963</v>
      </c>
      <c r="G166" s="6" t="s">
        <v>963</v>
      </c>
      <c r="H166" s="6">
        <v>1.2259919690000001</v>
      </c>
      <c r="I166" s="6" t="s">
        <v>964</v>
      </c>
      <c r="J166" s="6">
        <v>1.30963542527139</v>
      </c>
      <c r="K166" s="6" t="s">
        <v>964</v>
      </c>
      <c r="L166" s="1" t="s">
        <v>287</v>
      </c>
      <c r="M166" s="1" t="s">
        <v>288</v>
      </c>
      <c r="N166" s="1" t="s">
        <v>281</v>
      </c>
      <c r="O166" s="1" t="s">
        <v>289</v>
      </c>
      <c r="P166" s="1" t="s">
        <v>282</v>
      </c>
      <c r="Q166" s="1" t="s">
        <v>283</v>
      </c>
      <c r="R166" s="4" t="s">
        <v>932</v>
      </c>
    </row>
    <row r="167" spans="1:18" hidden="1" x14ac:dyDescent="0.3">
      <c r="A167" s="1" t="s">
        <v>811</v>
      </c>
      <c r="B167" s="1">
        <v>51107</v>
      </c>
      <c r="C167" s="1" t="s">
        <v>12</v>
      </c>
      <c r="D167" s="6">
        <v>1.19854036</v>
      </c>
      <c r="E167" s="6" t="s">
        <v>963</v>
      </c>
      <c r="F167" s="6" t="s">
        <v>963</v>
      </c>
      <c r="G167" s="6" t="s">
        <v>963</v>
      </c>
      <c r="H167" s="6">
        <v>1.3701999352068399</v>
      </c>
      <c r="I167" s="6" t="s">
        <v>964</v>
      </c>
      <c r="J167" s="6">
        <v>1.50062588965666</v>
      </c>
      <c r="K167" s="6" t="s">
        <v>964</v>
      </c>
      <c r="L167" s="1" t="s">
        <v>287</v>
      </c>
      <c r="M167" s="1" t="s">
        <v>288</v>
      </c>
      <c r="N167" s="1" t="s">
        <v>281</v>
      </c>
      <c r="O167" s="1" t="s">
        <v>289</v>
      </c>
      <c r="P167" s="1" t="s">
        <v>282</v>
      </c>
      <c r="Q167" s="1" t="s">
        <v>283</v>
      </c>
      <c r="R167" s="4" t="s">
        <v>932</v>
      </c>
    </row>
    <row r="168" spans="1:18" hidden="1" x14ac:dyDescent="0.3">
      <c r="A168" s="1" t="s">
        <v>497</v>
      </c>
      <c r="B168" s="1">
        <v>24033</v>
      </c>
      <c r="C168" s="1" t="s">
        <v>10</v>
      </c>
      <c r="D168" s="6">
        <v>5.2705425999999997</v>
      </c>
      <c r="E168" s="6" t="s">
        <v>963</v>
      </c>
      <c r="F168" s="6" t="s">
        <v>963</v>
      </c>
      <c r="G168" s="6" t="s">
        <v>963</v>
      </c>
      <c r="H168" s="6">
        <v>4.7276917344423204</v>
      </c>
      <c r="I168" s="6" t="s">
        <v>964</v>
      </c>
      <c r="J168" s="6">
        <v>4.6102675366209303</v>
      </c>
      <c r="K168" s="6" t="s">
        <v>964</v>
      </c>
      <c r="L168" s="1" t="s">
        <v>287</v>
      </c>
      <c r="M168" s="1" t="s">
        <v>288</v>
      </c>
      <c r="N168" s="1" t="s">
        <v>281</v>
      </c>
      <c r="O168" s="1" t="s">
        <v>289</v>
      </c>
      <c r="P168" s="1" t="s">
        <v>282</v>
      </c>
      <c r="Q168" s="1" t="s">
        <v>283</v>
      </c>
      <c r="R168" s="4" t="s">
        <v>932</v>
      </c>
    </row>
    <row r="169" spans="1:18" hidden="1" x14ac:dyDescent="0.3">
      <c r="A169" s="1" t="s">
        <v>497</v>
      </c>
      <c r="B169" s="1">
        <v>24021</v>
      </c>
      <c r="C169" s="1" t="s">
        <v>10</v>
      </c>
      <c r="D169" s="6">
        <v>6.9463425000000001</v>
      </c>
      <c r="E169" s="6" t="s">
        <v>963</v>
      </c>
      <c r="F169" s="6" t="s">
        <v>963</v>
      </c>
      <c r="G169" s="6" t="s">
        <v>963</v>
      </c>
      <c r="H169" s="6">
        <v>5.6239145220226998</v>
      </c>
      <c r="I169" s="6" t="s">
        <v>964</v>
      </c>
      <c r="J169" s="6">
        <v>5.8178582537379402</v>
      </c>
      <c r="K169" s="6" t="s">
        <v>964</v>
      </c>
      <c r="L169" s="1" t="s">
        <v>287</v>
      </c>
      <c r="M169" s="1" t="s">
        <v>288</v>
      </c>
      <c r="N169" s="1" t="s">
        <v>281</v>
      </c>
      <c r="O169" s="1" t="s">
        <v>289</v>
      </c>
      <c r="P169" s="1" t="s">
        <v>282</v>
      </c>
      <c r="Q169" s="1" t="s">
        <v>283</v>
      </c>
      <c r="R169" s="4" t="s">
        <v>932</v>
      </c>
    </row>
    <row r="170" spans="1:18" hidden="1" x14ac:dyDescent="0.3">
      <c r="A170" s="1" t="s">
        <v>9</v>
      </c>
      <c r="B170" s="1">
        <v>11001</v>
      </c>
      <c r="C170" s="1" t="s">
        <v>10</v>
      </c>
      <c r="D170" s="6">
        <v>14.4651757</v>
      </c>
      <c r="E170" s="6" t="s">
        <v>963</v>
      </c>
      <c r="F170" s="6" t="s">
        <v>963</v>
      </c>
      <c r="G170" s="6" t="s">
        <v>963</v>
      </c>
      <c r="H170" s="6">
        <v>12.975303831932999</v>
      </c>
      <c r="I170" s="6" t="s">
        <v>964</v>
      </c>
      <c r="J170" s="6">
        <v>12.6530292993416</v>
      </c>
      <c r="K170" s="6" t="s">
        <v>964</v>
      </c>
      <c r="L170" s="1" t="s">
        <v>287</v>
      </c>
      <c r="M170" s="1" t="s">
        <v>288</v>
      </c>
      <c r="N170" s="1" t="s">
        <v>281</v>
      </c>
      <c r="O170" s="1" t="s">
        <v>289</v>
      </c>
      <c r="P170" s="1" t="s">
        <v>282</v>
      </c>
      <c r="Q170" s="1" t="s">
        <v>283</v>
      </c>
      <c r="R170" s="4" t="s">
        <v>932</v>
      </c>
    </row>
    <row r="171" spans="1:18" hidden="1" x14ac:dyDescent="0.3">
      <c r="A171" s="1" t="s">
        <v>811</v>
      </c>
      <c r="B171" s="1">
        <v>51153</v>
      </c>
      <c r="C171" s="1" t="s">
        <v>10</v>
      </c>
      <c r="D171" s="6">
        <v>21.31456</v>
      </c>
      <c r="E171" s="6" t="s">
        <v>963</v>
      </c>
      <c r="F171" s="6" t="s">
        <v>963</v>
      </c>
      <c r="G171" s="6" t="s">
        <v>963</v>
      </c>
      <c r="H171" s="6">
        <v>19.119221071332401</v>
      </c>
      <c r="I171" s="6" t="s">
        <v>964</v>
      </c>
      <c r="J171" s="6">
        <v>18.644346793697999</v>
      </c>
      <c r="K171" s="6" t="s">
        <v>964</v>
      </c>
      <c r="L171" s="1" t="s">
        <v>287</v>
      </c>
      <c r="M171" s="1" t="s">
        <v>288</v>
      </c>
      <c r="N171" s="1" t="s">
        <v>281</v>
      </c>
      <c r="O171" s="1" t="s">
        <v>289</v>
      </c>
      <c r="P171" s="1" t="s">
        <v>282</v>
      </c>
      <c r="Q171" s="1" t="s">
        <v>283</v>
      </c>
      <c r="R171" s="4" t="s">
        <v>932</v>
      </c>
    </row>
    <row r="172" spans="1:18" hidden="1" x14ac:dyDescent="0.3">
      <c r="A172" s="1" t="s">
        <v>811</v>
      </c>
      <c r="B172" s="1">
        <v>51153</v>
      </c>
      <c r="C172" s="1" t="s">
        <v>12</v>
      </c>
      <c r="D172" s="6">
        <v>24.87</v>
      </c>
      <c r="E172" s="6" t="s">
        <v>963</v>
      </c>
      <c r="F172" s="6" t="s">
        <v>963</v>
      </c>
      <c r="G172" s="6" t="s">
        <v>963</v>
      </c>
      <c r="H172" s="6">
        <v>22.308460885143099</v>
      </c>
      <c r="I172" s="6" t="s">
        <v>964</v>
      </c>
      <c r="J172" s="6">
        <v>21.754373759499199</v>
      </c>
      <c r="K172" s="6" t="s">
        <v>964</v>
      </c>
      <c r="L172" s="1" t="s">
        <v>287</v>
      </c>
      <c r="M172" s="1" t="s">
        <v>288</v>
      </c>
      <c r="N172" s="1" t="s">
        <v>281</v>
      </c>
      <c r="O172" s="1" t="s">
        <v>289</v>
      </c>
      <c r="P172" s="1" t="s">
        <v>282</v>
      </c>
      <c r="Q172" s="1" t="s">
        <v>283</v>
      </c>
      <c r="R172" s="4" t="s">
        <v>932</v>
      </c>
    </row>
    <row r="173" spans="1:18" hidden="1" x14ac:dyDescent="0.3">
      <c r="A173" s="1" t="s">
        <v>497</v>
      </c>
      <c r="B173" s="1">
        <v>24031</v>
      </c>
      <c r="C173" s="1" t="s">
        <v>10</v>
      </c>
      <c r="D173" s="6">
        <v>25.829799999999999</v>
      </c>
      <c r="E173" s="6" t="s">
        <v>963</v>
      </c>
      <c r="F173" s="6" t="s">
        <v>963</v>
      </c>
      <c r="G173" s="6" t="s">
        <v>963</v>
      </c>
      <c r="H173" s="6">
        <v>23.171358353547099</v>
      </c>
      <c r="I173" s="6" t="s">
        <v>964</v>
      </c>
      <c r="J173" s="6">
        <v>22.596927994685</v>
      </c>
      <c r="K173" s="6" t="s">
        <v>964</v>
      </c>
      <c r="L173" s="1" t="s">
        <v>287</v>
      </c>
      <c r="M173" s="1" t="s">
        <v>288</v>
      </c>
      <c r="N173" s="1" t="s">
        <v>281</v>
      </c>
      <c r="O173" s="1" t="s">
        <v>289</v>
      </c>
      <c r="P173" s="1" t="s">
        <v>282</v>
      </c>
      <c r="Q173" s="1" t="s">
        <v>283</v>
      </c>
      <c r="R173" s="4" t="s">
        <v>932</v>
      </c>
    </row>
    <row r="174" spans="1:18" hidden="1" x14ac:dyDescent="0.3">
      <c r="A174" s="1" t="s">
        <v>811</v>
      </c>
      <c r="B174" s="1">
        <v>51107</v>
      </c>
      <c r="C174" s="1" t="s">
        <v>10</v>
      </c>
      <c r="D174" s="6">
        <v>32.860243150000002</v>
      </c>
      <c r="E174" s="6" t="s">
        <v>963</v>
      </c>
      <c r="F174" s="6" t="s">
        <v>963</v>
      </c>
      <c r="G174" s="6" t="s">
        <v>963</v>
      </c>
      <c r="H174" s="6">
        <v>38.045231855225701</v>
      </c>
      <c r="I174" s="6" t="s">
        <v>964</v>
      </c>
      <c r="J174" s="6">
        <v>41.875944600241901</v>
      </c>
      <c r="K174" s="6" t="s">
        <v>964</v>
      </c>
      <c r="L174" s="1" t="s">
        <v>287</v>
      </c>
      <c r="M174" s="1" t="s">
        <v>288</v>
      </c>
      <c r="N174" s="1" t="s">
        <v>281</v>
      </c>
      <c r="O174" s="1" t="s">
        <v>289</v>
      </c>
      <c r="P174" s="1" t="s">
        <v>282</v>
      </c>
      <c r="Q174" s="1" t="s">
        <v>283</v>
      </c>
      <c r="R174" s="4" t="s">
        <v>932</v>
      </c>
    </row>
    <row r="175" spans="1:18" hidden="1" x14ac:dyDescent="0.3">
      <c r="A175" s="1" t="s">
        <v>497</v>
      </c>
      <c r="B175" s="1">
        <v>24033</v>
      </c>
      <c r="C175" s="1" t="s">
        <v>12</v>
      </c>
      <c r="D175" s="6">
        <v>2.0469999999999999E-2</v>
      </c>
      <c r="E175" s="6" t="s">
        <v>963</v>
      </c>
      <c r="F175" s="6" t="s">
        <v>963</v>
      </c>
      <c r="G175" s="6" t="s">
        <v>963</v>
      </c>
      <c r="H175" s="6">
        <v>1.8361648344144599E-2</v>
      </c>
      <c r="I175" s="6" t="s">
        <v>964</v>
      </c>
      <c r="J175" s="6">
        <v>1.79055903038579E-2</v>
      </c>
      <c r="K175" s="6" t="s">
        <v>964</v>
      </c>
      <c r="L175" s="1" t="s">
        <v>552</v>
      </c>
      <c r="M175" s="1" t="s">
        <v>288</v>
      </c>
      <c r="N175" s="1" t="s">
        <v>281</v>
      </c>
      <c r="O175" s="1" t="s">
        <v>289</v>
      </c>
      <c r="P175" s="1" t="s">
        <v>282</v>
      </c>
      <c r="Q175" s="1" t="s">
        <v>294</v>
      </c>
      <c r="R175" s="4" t="s">
        <v>932</v>
      </c>
    </row>
    <row r="176" spans="1:18" hidden="1" x14ac:dyDescent="0.3">
      <c r="A176" s="1" t="s">
        <v>497</v>
      </c>
      <c r="B176" s="1">
        <v>24017</v>
      </c>
      <c r="C176" s="1" t="s">
        <v>12</v>
      </c>
      <c r="D176" s="6">
        <v>0.13200000000000001</v>
      </c>
      <c r="E176" s="6" t="s">
        <v>963</v>
      </c>
      <c r="F176" s="6" t="s">
        <v>963</v>
      </c>
      <c r="G176" s="6" t="s">
        <v>963</v>
      </c>
      <c r="H176" s="6">
        <v>0.11840437622995099</v>
      </c>
      <c r="I176" s="6" t="s">
        <v>964</v>
      </c>
      <c r="J176" s="6">
        <v>0.115463503669235</v>
      </c>
      <c r="K176" s="6" t="s">
        <v>964</v>
      </c>
      <c r="L176" s="1" t="s">
        <v>552</v>
      </c>
      <c r="M176" s="1" t="s">
        <v>288</v>
      </c>
      <c r="N176" s="1" t="s">
        <v>281</v>
      </c>
      <c r="O176" s="1" t="s">
        <v>289</v>
      </c>
      <c r="P176" s="1" t="s">
        <v>282</v>
      </c>
      <c r="Q176" s="1" t="s">
        <v>294</v>
      </c>
      <c r="R176" s="4" t="s">
        <v>932</v>
      </c>
    </row>
    <row r="177" spans="1:18" hidden="1" x14ac:dyDescent="0.3">
      <c r="A177" s="1" t="s">
        <v>497</v>
      </c>
      <c r="B177" s="1">
        <v>24021</v>
      </c>
      <c r="C177" s="1" t="s">
        <v>12</v>
      </c>
      <c r="D177" s="6">
        <v>0.16364400000000001</v>
      </c>
      <c r="E177" s="6" t="s">
        <v>963</v>
      </c>
      <c r="F177" s="6" t="s">
        <v>963</v>
      </c>
      <c r="G177" s="6" t="s">
        <v>963</v>
      </c>
      <c r="H177" s="6">
        <v>0.15293254021121599</v>
      </c>
      <c r="I177" s="6" t="s">
        <v>964</v>
      </c>
      <c r="J177" s="6">
        <v>0.15255770729287499</v>
      </c>
      <c r="K177" s="6" t="s">
        <v>964</v>
      </c>
      <c r="L177" s="1" t="s">
        <v>552</v>
      </c>
      <c r="M177" s="1" t="s">
        <v>288</v>
      </c>
      <c r="N177" s="1" t="s">
        <v>281</v>
      </c>
      <c r="O177" s="1" t="s">
        <v>289</v>
      </c>
      <c r="P177" s="1" t="s">
        <v>282</v>
      </c>
      <c r="Q177" s="1" t="s">
        <v>294</v>
      </c>
      <c r="R177" s="4" t="s">
        <v>932</v>
      </c>
    </row>
    <row r="178" spans="1:18" hidden="1" x14ac:dyDescent="0.3">
      <c r="A178" s="1" t="s">
        <v>497</v>
      </c>
      <c r="B178" s="1">
        <v>24031</v>
      </c>
      <c r="C178" s="1" t="s">
        <v>12</v>
      </c>
      <c r="D178" s="6">
        <v>0.169575</v>
      </c>
      <c r="E178" s="6" t="s">
        <v>963</v>
      </c>
      <c r="F178" s="6" t="s">
        <v>963</v>
      </c>
      <c r="G178" s="6" t="s">
        <v>963</v>
      </c>
      <c r="H178" s="6">
        <v>0.15210925832722699</v>
      </c>
      <c r="I178" s="6" t="s">
        <v>964</v>
      </c>
      <c r="J178" s="6">
        <v>0.14833123965689801</v>
      </c>
      <c r="K178" s="6" t="s">
        <v>964</v>
      </c>
      <c r="L178" s="1" t="s">
        <v>552</v>
      </c>
      <c r="M178" s="1" t="s">
        <v>288</v>
      </c>
      <c r="N178" s="1" t="s">
        <v>281</v>
      </c>
      <c r="O178" s="1" t="s">
        <v>289</v>
      </c>
      <c r="P178" s="1" t="s">
        <v>282</v>
      </c>
      <c r="Q178" s="1" t="s">
        <v>294</v>
      </c>
      <c r="R178" s="4" t="s">
        <v>932</v>
      </c>
    </row>
    <row r="179" spans="1:18" hidden="1" x14ac:dyDescent="0.3">
      <c r="A179" s="1" t="s">
        <v>811</v>
      </c>
      <c r="B179" s="1">
        <v>51107</v>
      </c>
      <c r="C179" s="1" t="s">
        <v>12</v>
      </c>
      <c r="D179" s="6">
        <v>0.43753300000000001</v>
      </c>
      <c r="E179" s="6" t="s">
        <v>963</v>
      </c>
      <c r="F179" s="6" t="s">
        <v>963</v>
      </c>
      <c r="G179" s="6" t="s">
        <v>963</v>
      </c>
      <c r="H179" s="6">
        <v>0.47974863788001398</v>
      </c>
      <c r="I179" s="6" t="s">
        <v>964</v>
      </c>
      <c r="J179" s="6">
        <v>0.51647294907129404</v>
      </c>
      <c r="K179" s="6" t="s">
        <v>964</v>
      </c>
      <c r="L179" s="1" t="s">
        <v>552</v>
      </c>
      <c r="M179" s="1" t="s">
        <v>288</v>
      </c>
      <c r="N179" s="1" t="s">
        <v>281</v>
      </c>
      <c r="O179" s="1" t="s">
        <v>289</v>
      </c>
      <c r="P179" s="1" t="s">
        <v>282</v>
      </c>
      <c r="Q179" s="1" t="s">
        <v>294</v>
      </c>
      <c r="R179" s="4" t="s">
        <v>932</v>
      </c>
    </row>
    <row r="180" spans="1:18" hidden="1" x14ac:dyDescent="0.3">
      <c r="A180" s="1" t="s">
        <v>497</v>
      </c>
      <c r="B180" s="1">
        <v>24033</v>
      </c>
      <c r="C180" s="1" t="s">
        <v>10</v>
      </c>
      <c r="D180" s="6">
        <v>0.51060000000000005</v>
      </c>
      <c r="E180" s="6" t="s">
        <v>963</v>
      </c>
      <c r="F180" s="6" t="s">
        <v>963</v>
      </c>
      <c r="G180" s="6" t="s">
        <v>963</v>
      </c>
      <c r="H180" s="6">
        <v>0.45800965532585802</v>
      </c>
      <c r="I180" s="6" t="s">
        <v>964</v>
      </c>
      <c r="J180" s="6">
        <v>0.446633825556907</v>
      </c>
      <c r="K180" s="6" t="s">
        <v>964</v>
      </c>
      <c r="L180" s="1" t="s">
        <v>552</v>
      </c>
      <c r="M180" s="1" t="s">
        <v>288</v>
      </c>
      <c r="N180" s="1" t="s">
        <v>281</v>
      </c>
      <c r="O180" s="1" t="s">
        <v>289</v>
      </c>
      <c r="P180" s="1" t="s">
        <v>282</v>
      </c>
      <c r="Q180" s="1" t="s">
        <v>294</v>
      </c>
      <c r="R180" s="4" t="s">
        <v>932</v>
      </c>
    </row>
    <row r="181" spans="1:18" hidden="1" x14ac:dyDescent="0.3">
      <c r="A181" s="1" t="s">
        <v>497</v>
      </c>
      <c r="B181" s="1">
        <v>24031</v>
      </c>
      <c r="C181" s="1" t="s">
        <v>10</v>
      </c>
      <c r="D181" s="6">
        <v>1.6849050000000001</v>
      </c>
      <c r="E181" s="6" t="s">
        <v>963</v>
      </c>
      <c r="F181" s="6" t="s">
        <v>963</v>
      </c>
      <c r="G181" s="6" t="s">
        <v>963</v>
      </c>
      <c r="H181" s="6">
        <v>1.51136458736156</v>
      </c>
      <c r="I181" s="6" t="s">
        <v>964</v>
      </c>
      <c r="J181" s="6">
        <v>1.47382602007434</v>
      </c>
      <c r="K181" s="6" t="s">
        <v>964</v>
      </c>
      <c r="L181" s="1" t="s">
        <v>552</v>
      </c>
      <c r="M181" s="1" t="s">
        <v>288</v>
      </c>
      <c r="N181" s="1" t="s">
        <v>281</v>
      </c>
      <c r="O181" s="1" t="s">
        <v>289</v>
      </c>
      <c r="P181" s="1" t="s">
        <v>282</v>
      </c>
      <c r="Q181" s="1" t="s">
        <v>294</v>
      </c>
      <c r="R181" s="4" t="s">
        <v>932</v>
      </c>
    </row>
    <row r="182" spans="1:18" hidden="1" x14ac:dyDescent="0.3">
      <c r="A182" s="1" t="s">
        <v>497</v>
      </c>
      <c r="B182" s="1">
        <v>24017</v>
      </c>
      <c r="C182" s="1" t="s">
        <v>10</v>
      </c>
      <c r="D182" s="6">
        <v>2.2566999999999999</v>
      </c>
      <c r="E182" s="6" t="s">
        <v>963</v>
      </c>
      <c r="F182" s="6" t="s">
        <v>963</v>
      </c>
      <c r="G182" s="6" t="s">
        <v>963</v>
      </c>
      <c r="H182" s="6">
        <v>2.02426633210706</v>
      </c>
      <c r="I182" s="6" t="s">
        <v>964</v>
      </c>
      <c r="J182" s="6">
        <v>1.9739885509876101</v>
      </c>
      <c r="K182" s="6" t="s">
        <v>964</v>
      </c>
      <c r="L182" s="1" t="s">
        <v>552</v>
      </c>
      <c r="M182" s="1" t="s">
        <v>288</v>
      </c>
      <c r="N182" s="1" t="s">
        <v>281</v>
      </c>
      <c r="O182" s="1" t="s">
        <v>289</v>
      </c>
      <c r="P182" s="1" t="s">
        <v>282</v>
      </c>
      <c r="Q182" s="1" t="s">
        <v>294</v>
      </c>
      <c r="R182" s="4" t="s">
        <v>932</v>
      </c>
    </row>
    <row r="183" spans="1:18" hidden="1" x14ac:dyDescent="0.3">
      <c r="A183" s="1" t="s">
        <v>497</v>
      </c>
      <c r="B183" s="1">
        <v>24021</v>
      </c>
      <c r="C183" s="1" t="s">
        <v>10</v>
      </c>
      <c r="D183" s="6">
        <v>4.9373509999999996</v>
      </c>
      <c r="E183" s="6" t="s">
        <v>963</v>
      </c>
      <c r="F183" s="6" t="s">
        <v>963</v>
      </c>
      <c r="G183" s="6" t="s">
        <v>963</v>
      </c>
      <c r="H183" s="6">
        <v>4.4331880710070903</v>
      </c>
      <c r="I183" s="6" t="s">
        <v>964</v>
      </c>
      <c r="J183" s="6">
        <v>4.3255140417587796</v>
      </c>
      <c r="K183" s="6" t="s">
        <v>964</v>
      </c>
      <c r="L183" s="1" t="s">
        <v>552</v>
      </c>
      <c r="M183" s="1" t="s">
        <v>288</v>
      </c>
      <c r="N183" s="1" t="s">
        <v>281</v>
      </c>
      <c r="O183" s="1" t="s">
        <v>289</v>
      </c>
      <c r="P183" s="1" t="s">
        <v>282</v>
      </c>
      <c r="Q183" s="1" t="s">
        <v>294</v>
      </c>
      <c r="R183" s="4" t="s">
        <v>932</v>
      </c>
    </row>
    <row r="184" spans="1:18" hidden="1" x14ac:dyDescent="0.3">
      <c r="A184" s="1" t="s">
        <v>811</v>
      </c>
      <c r="B184" s="1">
        <v>51107</v>
      </c>
      <c r="C184" s="1" t="s">
        <v>10</v>
      </c>
      <c r="D184" s="6">
        <v>9.2636730000000007</v>
      </c>
      <c r="E184" s="6" t="s">
        <v>963</v>
      </c>
      <c r="F184" s="6" t="s">
        <v>963</v>
      </c>
      <c r="G184" s="6" t="s">
        <v>963</v>
      </c>
      <c r="H184" s="6">
        <v>11.24763943788</v>
      </c>
      <c r="I184" s="6" t="s">
        <v>964</v>
      </c>
      <c r="J184" s="6">
        <v>12.6056369070713</v>
      </c>
      <c r="K184" s="6" t="s">
        <v>964</v>
      </c>
      <c r="L184" s="1" t="s">
        <v>552</v>
      </c>
      <c r="M184" s="1" t="s">
        <v>288</v>
      </c>
      <c r="N184" s="1" t="s">
        <v>281</v>
      </c>
      <c r="O184" s="1" t="s">
        <v>289</v>
      </c>
      <c r="P184" s="1" t="s">
        <v>282</v>
      </c>
      <c r="Q184" s="1" t="s">
        <v>294</v>
      </c>
      <c r="R184" s="4" t="s">
        <v>932</v>
      </c>
    </row>
    <row r="185" spans="1:18" hidden="1" x14ac:dyDescent="0.3">
      <c r="A185" s="1" t="s">
        <v>497</v>
      </c>
      <c r="B185" s="1">
        <v>24017</v>
      </c>
      <c r="C185" s="1" t="s">
        <v>12</v>
      </c>
      <c r="D185" s="6">
        <v>1.0499999999999999E-3</v>
      </c>
      <c r="E185" s="6" t="s">
        <v>963</v>
      </c>
      <c r="F185" s="6" t="s">
        <v>963</v>
      </c>
      <c r="G185" s="6" t="s">
        <v>963</v>
      </c>
      <c r="H185" s="6">
        <v>9.4185299273819999E-4</v>
      </c>
      <c r="I185" s="6" t="s">
        <v>964</v>
      </c>
      <c r="J185" s="6">
        <v>9.1845968827799997E-4</v>
      </c>
      <c r="K185" s="6" t="s">
        <v>964</v>
      </c>
      <c r="L185" s="1" t="s">
        <v>553</v>
      </c>
      <c r="M185" s="1" t="s">
        <v>288</v>
      </c>
      <c r="N185" s="1" t="s">
        <v>281</v>
      </c>
      <c r="O185" s="1" t="s">
        <v>289</v>
      </c>
      <c r="P185" s="1" t="s">
        <v>282</v>
      </c>
      <c r="Q185" s="1" t="s">
        <v>554</v>
      </c>
      <c r="R185" s="4" t="s">
        <v>932</v>
      </c>
    </row>
    <row r="186" spans="1:18" hidden="1" x14ac:dyDescent="0.3">
      <c r="A186" s="1" t="s">
        <v>811</v>
      </c>
      <c r="B186" s="1">
        <v>51153</v>
      </c>
      <c r="C186" s="1" t="s">
        <v>12</v>
      </c>
      <c r="D186" s="6">
        <v>2.8000000000000001E-2</v>
      </c>
      <c r="E186" s="6" t="s">
        <v>963</v>
      </c>
      <c r="F186" s="6" t="s">
        <v>963</v>
      </c>
      <c r="G186" s="6" t="s">
        <v>963</v>
      </c>
      <c r="H186" s="6">
        <v>2.51160798063533E-2</v>
      </c>
      <c r="I186" s="6" t="s">
        <v>964</v>
      </c>
      <c r="J186" s="6">
        <v>2.4492258354080199E-2</v>
      </c>
      <c r="K186" s="6" t="s">
        <v>964</v>
      </c>
      <c r="L186" s="1" t="s">
        <v>553</v>
      </c>
      <c r="M186" s="1" t="s">
        <v>288</v>
      </c>
      <c r="N186" s="1" t="s">
        <v>281</v>
      </c>
      <c r="O186" s="1" t="s">
        <v>289</v>
      </c>
      <c r="P186" s="1" t="s">
        <v>282</v>
      </c>
      <c r="Q186" s="1" t="s">
        <v>554</v>
      </c>
      <c r="R186" s="4" t="s">
        <v>932</v>
      </c>
    </row>
    <row r="187" spans="1:18" hidden="1" x14ac:dyDescent="0.3">
      <c r="A187" s="1" t="s">
        <v>497</v>
      </c>
      <c r="B187" s="1">
        <v>24017</v>
      </c>
      <c r="C187" s="1" t="s">
        <v>10</v>
      </c>
      <c r="D187" s="6">
        <v>0.67200000000000004</v>
      </c>
      <c r="E187" s="6" t="s">
        <v>963</v>
      </c>
      <c r="F187" s="6" t="s">
        <v>963</v>
      </c>
      <c r="G187" s="6" t="s">
        <v>963</v>
      </c>
      <c r="H187" s="6">
        <v>0.60278591535248105</v>
      </c>
      <c r="I187" s="6" t="s">
        <v>964</v>
      </c>
      <c r="J187" s="6">
        <v>0.58781420049792699</v>
      </c>
      <c r="K187" s="6" t="s">
        <v>964</v>
      </c>
      <c r="L187" s="1" t="s">
        <v>553</v>
      </c>
      <c r="M187" s="1" t="s">
        <v>288</v>
      </c>
      <c r="N187" s="1" t="s">
        <v>281</v>
      </c>
      <c r="O187" s="1" t="s">
        <v>289</v>
      </c>
      <c r="P187" s="1" t="s">
        <v>282</v>
      </c>
      <c r="Q187" s="1" t="s">
        <v>554</v>
      </c>
      <c r="R187" s="4" t="s">
        <v>932</v>
      </c>
    </row>
    <row r="188" spans="1:18" hidden="1" x14ac:dyDescent="0.3">
      <c r="A188" s="1" t="s">
        <v>497</v>
      </c>
      <c r="B188" s="1">
        <v>24009</v>
      </c>
      <c r="C188" s="1" t="s">
        <v>12</v>
      </c>
      <c r="D188" s="6">
        <v>3.1211099999999998</v>
      </c>
      <c r="E188" s="6" t="s">
        <v>963</v>
      </c>
      <c r="F188" s="6" t="s">
        <v>963</v>
      </c>
      <c r="G188" s="6" t="s">
        <v>963</v>
      </c>
      <c r="H188" s="5" t="s">
        <v>14</v>
      </c>
      <c r="I188" s="6" t="s">
        <v>964</v>
      </c>
      <c r="J188" s="5" t="s">
        <v>14</v>
      </c>
      <c r="K188" s="6" t="s">
        <v>964</v>
      </c>
      <c r="L188" s="1" t="s">
        <v>533</v>
      </c>
      <c r="M188" s="1" t="s">
        <v>291</v>
      </c>
      <c r="N188" s="1" t="s">
        <v>281</v>
      </c>
      <c r="O188" s="1" t="s">
        <v>289</v>
      </c>
      <c r="P188" s="1" t="s">
        <v>213</v>
      </c>
      <c r="Q188" s="1" t="s">
        <v>314</v>
      </c>
      <c r="R188" s="4" t="s">
        <v>932</v>
      </c>
    </row>
    <row r="189" spans="1:18" hidden="1" x14ac:dyDescent="0.3">
      <c r="A189" s="1" t="s">
        <v>811</v>
      </c>
      <c r="B189" s="1">
        <v>51107</v>
      </c>
      <c r="C189" s="1" t="s">
        <v>12</v>
      </c>
      <c r="D189" s="6">
        <v>3.4917189999999998</v>
      </c>
      <c r="E189" s="6" t="s">
        <v>963</v>
      </c>
      <c r="F189" s="6" t="s">
        <v>963</v>
      </c>
      <c r="G189" s="6" t="s">
        <v>963</v>
      </c>
      <c r="H189" s="6">
        <v>5.3277574699999999</v>
      </c>
      <c r="I189" s="6" t="s">
        <v>964</v>
      </c>
      <c r="J189" s="6">
        <v>2.57957635</v>
      </c>
      <c r="K189" s="6" t="s">
        <v>964</v>
      </c>
      <c r="L189" s="1" t="s">
        <v>533</v>
      </c>
      <c r="M189" s="1" t="s">
        <v>291</v>
      </c>
      <c r="N189" s="1" t="s">
        <v>281</v>
      </c>
      <c r="O189" s="1" t="s">
        <v>289</v>
      </c>
      <c r="P189" s="1" t="s">
        <v>213</v>
      </c>
      <c r="Q189" s="1" t="s">
        <v>314</v>
      </c>
      <c r="R189" s="4" t="s">
        <v>932</v>
      </c>
    </row>
    <row r="190" spans="1:18" hidden="1" x14ac:dyDescent="0.3">
      <c r="A190" s="1" t="s">
        <v>497</v>
      </c>
      <c r="B190" s="1">
        <v>24021</v>
      </c>
      <c r="C190" s="1" t="s">
        <v>10</v>
      </c>
      <c r="D190" s="6">
        <v>5.5669300000000002</v>
      </c>
      <c r="E190" s="6" t="s">
        <v>963</v>
      </c>
      <c r="F190" s="6" t="s">
        <v>963</v>
      </c>
      <c r="G190" s="6" t="s">
        <v>963</v>
      </c>
      <c r="H190" s="6">
        <v>5.2324219851353604</v>
      </c>
      <c r="I190" s="6" t="s">
        <v>964</v>
      </c>
      <c r="J190" s="6">
        <v>5.25232054617888</v>
      </c>
      <c r="K190" s="6" t="s">
        <v>964</v>
      </c>
      <c r="L190" s="1" t="s">
        <v>533</v>
      </c>
      <c r="M190" s="1" t="s">
        <v>291</v>
      </c>
      <c r="N190" s="1" t="s">
        <v>281</v>
      </c>
      <c r="O190" s="1" t="s">
        <v>289</v>
      </c>
      <c r="P190" s="1" t="s">
        <v>213</v>
      </c>
      <c r="Q190" s="1" t="s">
        <v>314</v>
      </c>
      <c r="R190" s="4" t="s">
        <v>932</v>
      </c>
    </row>
    <row r="191" spans="1:18" hidden="1" x14ac:dyDescent="0.3">
      <c r="A191" s="1" t="s">
        <v>497</v>
      </c>
      <c r="B191" s="1">
        <v>24033</v>
      </c>
      <c r="C191" s="1" t="s">
        <v>12</v>
      </c>
      <c r="D191" s="6">
        <v>6.6678610000000003</v>
      </c>
      <c r="E191" s="6" t="s">
        <v>963</v>
      </c>
      <c r="F191" s="6" t="s">
        <v>963</v>
      </c>
      <c r="G191" s="6" t="s">
        <v>963</v>
      </c>
      <c r="H191" s="6">
        <v>10.18345639</v>
      </c>
      <c r="I191" s="6" t="s">
        <v>964</v>
      </c>
      <c r="J191" s="6">
        <v>4.9572830999999997</v>
      </c>
      <c r="K191" s="6" t="s">
        <v>964</v>
      </c>
      <c r="L191" s="1" t="s">
        <v>533</v>
      </c>
      <c r="M191" s="1" t="s">
        <v>291</v>
      </c>
      <c r="N191" s="1" t="s">
        <v>281</v>
      </c>
      <c r="O191" s="1" t="s">
        <v>289</v>
      </c>
      <c r="P191" s="1" t="s">
        <v>213</v>
      </c>
      <c r="Q191" s="1" t="s">
        <v>314</v>
      </c>
      <c r="R191" s="4" t="s">
        <v>932</v>
      </c>
    </row>
    <row r="192" spans="1:18" hidden="1" x14ac:dyDescent="0.3">
      <c r="A192" s="1" t="s">
        <v>497</v>
      </c>
      <c r="B192" s="1">
        <v>24021</v>
      </c>
      <c r="C192" s="1" t="s">
        <v>12</v>
      </c>
      <c r="D192" s="6">
        <v>9.62425</v>
      </c>
      <c r="E192" s="6" t="s">
        <v>963</v>
      </c>
      <c r="F192" s="6" t="s">
        <v>963</v>
      </c>
      <c r="G192" s="6" t="s">
        <v>963</v>
      </c>
      <c r="H192" s="6">
        <v>9.9588951720957493</v>
      </c>
      <c r="I192" s="6" t="s">
        <v>964</v>
      </c>
      <c r="J192" s="6">
        <v>10.6719937645165</v>
      </c>
      <c r="K192" s="6" t="s">
        <v>964</v>
      </c>
      <c r="L192" s="1" t="s">
        <v>533</v>
      </c>
      <c r="M192" s="1" t="s">
        <v>291</v>
      </c>
      <c r="N192" s="1" t="s">
        <v>281</v>
      </c>
      <c r="O192" s="1" t="s">
        <v>289</v>
      </c>
      <c r="P192" s="1" t="s">
        <v>213</v>
      </c>
      <c r="Q192" s="1" t="s">
        <v>314</v>
      </c>
      <c r="R192" s="4" t="s">
        <v>932</v>
      </c>
    </row>
    <row r="193" spans="1:18" hidden="1" x14ac:dyDescent="0.3">
      <c r="A193" s="1" t="s">
        <v>497</v>
      </c>
      <c r="B193" s="1">
        <v>24009</v>
      </c>
      <c r="C193" s="1" t="s">
        <v>10</v>
      </c>
      <c r="D193" s="6">
        <v>53.175750000000001</v>
      </c>
      <c r="E193" s="6" t="s">
        <v>963</v>
      </c>
      <c r="F193" s="6" t="s">
        <v>963</v>
      </c>
      <c r="G193" s="6" t="s">
        <v>963</v>
      </c>
      <c r="H193" s="5" t="s">
        <v>14</v>
      </c>
      <c r="I193" s="6" t="s">
        <v>964</v>
      </c>
      <c r="J193" s="5" t="s">
        <v>14</v>
      </c>
      <c r="K193" s="6" t="s">
        <v>964</v>
      </c>
      <c r="L193" s="1" t="s">
        <v>533</v>
      </c>
      <c r="M193" s="1" t="s">
        <v>291</v>
      </c>
      <c r="N193" s="1" t="s">
        <v>281</v>
      </c>
      <c r="O193" s="1" t="s">
        <v>289</v>
      </c>
      <c r="P193" s="1" t="s">
        <v>213</v>
      </c>
      <c r="Q193" s="1" t="s">
        <v>314</v>
      </c>
      <c r="R193" s="4" t="s">
        <v>932</v>
      </c>
    </row>
    <row r="194" spans="1:18" hidden="1" x14ac:dyDescent="0.3">
      <c r="A194" s="1" t="s">
        <v>497</v>
      </c>
      <c r="B194" s="1">
        <v>24017</v>
      </c>
      <c r="C194" s="1" t="s">
        <v>10</v>
      </c>
      <c r="D194" s="6">
        <v>60.493200000000002</v>
      </c>
      <c r="E194" s="6" t="s">
        <v>963</v>
      </c>
      <c r="F194" s="6" t="s">
        <v>963</v>
      </c>
      <c r="G194" s="6" t="s">
        <v>963</v>
      </c>
      <c r="H194" s="6">
        <v>69.296967280000004</v>
      </c>
      <c r="I194" s="6" t="s">
        <v>964</v>
      </c>
      <c r="J194" s="6">
        <v>34.960719679999997</v>
      </c>
      <c r="K194" s="6" t="s">
        <v>964</v>
      </c>
      <c r="L194" s="1" t="s">
        <v>533</v>
      </c>
      <c r="M194" s="1" t="s">
        <v>291</v>
      </c>
      <c r="N194" s="1" t="s">
        <v>281</v>
      </c>
      <c r="O194" s="1" t="s">
        <v>289</v>
      </c>
      <c r="P194" s="1" t="s">
        <v>213</v>
      </c>
      <c r="Q194" s="1" t="s">
        <v>314</v>
      </c>
      <c r="R194" s="4" t="s">
        <v>932</v>
      </c>
    </row>
    <row r="195" spans="1:18" hidden="1" x14ac:dyDescent="0.3">
      <c r="A195" s="1" t="s">
        <v>811</v>
      </c>
      <c r="B195" s="1">
        <v>51107</v>
      </c>
      <c r="C195" s="1" t="s">
        <v>10</v>
      </c>
      <c r="D195" s="6">
        <v>64.315799999999996</v>
      </c>
      <c r="E195" s="6" t="s">
        <v>963</v>
      </c>
      <c r="F195" s="6" t="s">
        <v>963</v>
      </c>
      <c r="G195" s="6" t="s">
        <v>963</v>
      </c>
      <c r="H195" s="6">
        <v>86.765194600000001</v>
      </c>
      <c r="I195" s="6" t="s">
        <v>964</v>
      </c>
      <c r="J195" s="6">
        <v>42.009690790000001</v>
      </c>
      <c r="K195" s="6" t="s">
        <v>964</v>
      </c>
      <c r="L195" s="1" t="s">
        <v>533</v>
      </c>
      <c r="M195" s="1" t="s">
        <v>291</v>
      </c>
      <c r="N195" s="1" t="s">
        <v>281</v>
      </c>
      <c r="O195" s="1" t="s">
        <v>289</v>
      </c>
      <c r="P195" s="1" t="s">
        <v>213</v>
      </c>
      <c r="Q195" s="1" t="s">
        <v>314</v>
      </c>
      <c r="R195" s="4" t="s">
        <v>932</v>
      </c>
    </row>
    <row r="196" spans="1:18" hidden="1" x14ac:dyDescent="0.3">
      <c r="A196" s="1" t="s">
        <v>497</v>
      </c>
      <c r="B196" s="1">
        <v>24033</v>
      </c>
      <c r="C196" s="1" t="s">
        <v>10</v>
      </c>
      <c r="D196" s="6">
        <v>110.28660000000001</v>
      </c>
      <c r="E196" s="6" t="s">
        <v>963</v>
      </c>
      <c r="F196" s="6" t="s">
        <v>963</v>
      </c>
      <c r="G196" s="6" t="s">
        <v>963</v>
      </c>
      <c r="H196" s="6">
        <v>151.82140860000001</v>
      </c>
      <c r="I196" s="6" t="s">
        <v>964</v>
      </c>
      <c r="J196" s="6">
        <v>74.375631200000001</v>
      </c>
      <c r="K196" s="6" t="s">
        <v>964</v>
      </c>
      <c r="L196" s="1" t="s">
        <v>533</v>
      </c>
      <c r="M196" s="1" t="s">
        <v>291</v>
      </c>
      <c r="N196" s="1" t="s">
        <v>281</v>
      </c>
      <c r="O196" s="1" t="s">
        <v>289</v>
      </c>
      <c r="P196" s="1" t="s">
        <v>213</v>
      </c>
      <c r="Q196" s="1" t="s">
        <v>314</v>
      </c>
      <c r="R196" s="4" t="s">
        <v>932</v>
      </c>
    </row>
    <row r="197" spans="1:18" hidden="1" x14ac:dyDescent="0.3">
      <c r="A197" s="1" t="s">
        <v>9</v>
      </c>
      <c r="B197" s="1">
        <v>11001</v>
      </c>
      <c r="C197" s="1" t="s">
        <v>12</v>
      </c>
      <c r="D197" s="6">
        <v>4.17E-4</v>
      </c>
      <c r="E197" s="6" t="s">
        <v>963</v>
      </c>
      <c r="F197" s="6" t="s">
        <v>963</v>
      </c>
      <c r="G197" s="6" t="s">
        <v>963</v>
      </c>
      <c r="H197" s="6">
        <v>3.252599999999E-4</v>
      </c>
      <c r="I197" s="6" t="s">
        <v>964</v>
      </c>
      <c r="J197" s="6">
        <v>3.0901238192180001E-4</v>
      </c>
      <c r="K197" s="6" t="s">
        <v>964</v>
      </c>
      <c r="L197" s="1" t="s">
        <v>290</v>
      </c>
      <c r="M197" s="1" t="s">
        <v>291</v>
      </c>
      <c r="N197" s="1" t="s">
        <v>281</v>
      </c>
      <c r="O197" s="1" t="s">
        <v>289</v>
      </c>
      <c r="P197" s="1" t="s">
        <v>213</v>
      </c>
      <c r="Q197" s="1" t="s">
        <v>283</v>
      </c>
      <c r="R197" s="4" t="s">
        <v>932</v>
      </c>
    </row>
    <row r="198" spans="1:18" hidden="1" x14ac:dyDescent="0.3">
      <c r="A198" s="1" t="s">
        <v>811</v>
      </c>
      <c r="B198" s="1">
        <v>51683</v>
      </c>
      <c r="C198" s="1" t="s">
        <v>12</v>
      </c>
      <c r="D198" s="6">
        <v>5.5999999999999999E-3</v>
      </c>
      <c r="E198" s="6" t="s">
        <v>963</v>
      </c>
      <c r="F198" s="6" t="s">
        <v>963</v>
      </c>
      <c r="G198" s="6" t="s">
        <v>963</v>
      </c>
      <c r="H198" s="6">
        <v>6.8319999999998998E-3</v>
      </c>
      <c r="I198" s="6" t="s">
        <v>964</v>
      </c>
      <c r="J198" s="6">
        <v>7.2981226647468997E-3</v>
      </c>
      <c r="K198" s="6" t="s">
        <v>964</v>
      </c>
      <c r="L198" s="1" t="s">
        <v>290</v>
      </c>
      <c r="M198" s="1" t="s">
        <v>291</v>
      </c>
      <c r="N198" s="1" t="s">
        <v>281</v>
      </c>
      <c r="O198" s="1" t="s">
        <v>289</v>
      </c>
      <c r="P198" s="1" t="s">
        <v>213</v>
      </c>
      <c r="Q198" s="1" t="s">
        <v>283</v>
      </c>
      <c r="R198" s="4" t="s">
        <v>932</v>
      </c>
    </row>
    <row r="199" spans="1:18" hidden="1" x14ac:dyDescent="0.3">
      <c r="A199" s="1" t="s">
        <v>497</v>
      </c>
      <c r="B199" s="1">
        <v>24033</v>
      </c>
      <c r="C199" s="1" t="s">
        <v>10</v>
      </c>
      <c r="D199" s="6">
        <v>8.2799999999999992E-3</v>
      </c>
      <c r="E199" s="6" t="s">
        <v>963</v>
      </c>
      <c r="F199" s="6" t="s">
        <v>963</v>
      </c>
      <c r="G199" s="6" t="s">
        <v>963</v>
      </c>
      <c r="H199" s="6">
        <v>6.4583999999998998E-3</v>
      </c>
      <c r="I199" s="6" t="s">
        <v>964</v>
      </c>
      <c r="J199" s="6">
        <v>6.1357854252131003E-3</v>
      </c>
      <c r="K199" s="6" t="s">
        <v>964</v>
      </c>
      <c r="L199" s="1" t="s">
        <v>290</v>
      </c>
      <c r="M199" s="1" t="s">
        <v>291</v>
      </c>
      <c r="N199" s="1" t="s">
        <v>281</v>
      </c>
      <c r="O199" s="1" t="s">
        <v>289</v>
      </c>
      <c r="P199" s="1" t="s">
        <v>213</v>
      </c>
      <c r="Q199" s="1" t="s">
        <v>283</v>
      </c>
      <c r="R199" s="4" t="s">
        <v>932</v>
      </c>
    </row>
    <row r="200" spans="1:18" hidden="1" x14ac:dyDescent="0.3">
      <c r="A200" s="1" t="s">
        <v>9</v>
      </c>
      <c r="B200" s="1">
        <v>11001</v>
      </c>
      <c r="C200" s="1" t="s">
        <v>10</v>
      </c>
      <c r="D200" s="6">
        <v>2.2707999999999999E-2</v>
      </c>
      <c r="E200" s="6" t="s">
        <v>963</v>
      </c>
      <c r="F200" s="6" t="s">
        <v>963</v>
      </c>
      <c r="G200" s="6" t="s">
        <v>963</v>
      </c>
      <c r="H200" s="6">
        <v>1.7712240000000001E-2</v>
      </c>
      <c r="I200" s="6" t="s">
        <v>964</v>
      </c>
      <c r="J200" s="6">
        <v>1.68274656323356E-2</v>
      </c>
      <c r="K200" s="6" t="s">
        <v>964</v>
      </c>
      <c r="L200" s="1" t="s">
        <v>290</v>
      </c>
      <c r="M200" s="1" t="s">
        <v>291</v>
      </c>
      <c r="N200" s="1" t="s">
        <v>281</v>
      </c>
      <c r="O200" s="1" t="s">
        <v>289</v>
      </c>
      <c r="P200" s="1" t="s">
        <v>213</v>
      </c>
      <c r="Q200" s="1" t="s">
        <v>283</v>
      </c>
      <c r="R200" s="4" t="s">
        <v>932</v>
      </c>
    </row>
    <row r="201" spans="1:18" hidden="1" x14ac:dyDescent="0.3">
      <c r="A201" s="1" t="s">
        <v>811</v>
      </c>
      <c r="B201" s="1">
        <v>51683</v>
      </c>
      <c r="C201" s="1" t="s">
        <v>10</v>
      </c>
      <c r="D201" s="6">
        <v>6.1920000000000003E-2</v>
      </c>
      <c r="E201" s="6" t="s">
        <v>963</v>
      </c>
      <c r="F201" s="6" t="s">
        <v>963</v>
      </c>
      <c r="G201" s="6" t="s">
        <v>963</v>
      </c>
      <c r="H201" s="6">
        <v>7.5542399999999996E-2</v>
      </c>
      <c r="I201" s="6" t="s">
        <v>964</v>
      </c>
      <c r="J201" s="6">
        <v>8.0696384893059303E-2</v>
      </c>
      <c r="K201" s="6" t="s">
        <v>964</v>
      </c>
      <c r="L201" s="1" t="s">
        <v>290</v>
      </c>
      <c r="M201" s="1" t="s">
        <v>291</v>
      </c>
      <c r="N201" s="1" t="s">
        <v>281</v>
      </c>
      <c r="O201" s="1" t="s">
        <v>289</v>
      </c>
      <c r="P201" s="1" t="s">
        <v>213</v>
      </c>
      <c r="Q201" s="1" t="s">
        <v>283</v>
      </c>
      <c r="R201" s="4" t="s">
        <v>932</v>
      </c>
    </row>
    <row r="202" spans="1:18" hidden="1" x14ac:dyDescent="0.3">
      <c r="A202" s="1" t="s">
        <v>497</v>
      </c>
      <c r="B202" s="1">
        <v>24031</v>
      </c>
      <c r="C202" s="1" t="s">
        <v>12</v>
      </c>
      <c r="D202" s="6">
        <v>3.4297900000000001</v>
      </c>
      <c r="E202" s="6" t="s">
        <v>963</v>
      </c>
      <c r="F202" s="6" t="s">
        <v>963</v>
      </c>
      <c r="G202" s="6" t="s">
        <v>963</v>
      </c>
      <c r="H202" s="6">
        <v>2.6926953999999999</v>
      </c>
      <c r="I202" s="6" t="s">
        <v>964</v>
      </c>
      <c r="J202" s="6">
        <v>2.56215221765662</v>
      </c>
      <c r="K202" s="6" t="s">
        <v>964</v>
      </c>
      <c r="L202" s="1" t="s">
        <v>290</v>
      </c>
      <c r="M202" s="1" t="s">
        <v>291</v>
      </c>
      <c r="N202" s="1" t="s">
        <v>281</v>
      </c>
      <c r="O202" s="1" t="s">
        <v>289</v>
      </c>
      <c r="P202" s="1" t="s">
        <v>213</v>
      </c>
      <c r="Q202" s="1" t="s">
        <v>283</v>
      </c>
      <c r="R202" s="4" t="s">
        <v>932</v>
      </c>
    </row>
    <row r="203" spans="1:18" hidden="1" x14ac:dyDescent="0.3">
      <c r="A203" s="1" t="s">
        <v>497</v>
      </c>
      <c r="B203" s="1">
        <v>24031</v>
      </c>
      <c r="C203" s="1" t="s">
        <v>10</v>
      </c>
      <c r="D203" s="6">
        <v>9.1836000000000002</v>
      </c>
      <c r="E203" s="6" t="s">
        <v>963</v>
      </c>
      <c r="F203" s="6" t="s">
        <v>963</v>
      </c>
      <c r="G203" s="6" t="s">
        <v>963</v>
      </c>
      <c r="H203" s="6">
        <v>7.3552825177906103</v>
      </c>
      <c r="I203" s="6" t="s">
        <v>964</v>
      </c>
      <c r="J203" s="6">
        <v>6.90809709697601</v>
      </c>
      <c r="K203" s="6" t="s">
        <v>964</v>
      </c>
      <c r="L203" s="1" t="s">
        <v>290</v>
      </c>
      <c r="M203" s="1" t="s">
        <v>291</v>
      </c>
      <c r="N203" s="1" t="s">
        <v>281</v>
      </c>
      <c r="O203" s="1" t="s">
        <v>289</v>
      </c>
      <c r="P203" s="1" t="s">
        <v>213</v>
      </c>
      <c r="Q203" s="1" t="s">
        <v>283</v>
      </c>
      <c r="R203" s="4" t="s">
        <v>932</v>
      </c>
    </row>
    <row r="204" spans="1:18" hidden="1" x14ac:dyDescent="0.3">
      <c r="A204" s="1" t="s">
        <v>497</v>
      </c>
      <c r="B204" s="1">
        <v>24033</v>
      </c>
      <c r="C204" s="1" t="s">
        <v>12</v>
      </c>
      <c r="D204" s="6">
        <v>3.8559999999999997E-2</v>
      </c>
      <c r="E204" s="6" t="s">
        <v>963</v>
      </c>
      <c r="F204" s="6" t="s">
        <v>963</v>
      </c>
      <c r="G204" s="6" t="s">
        <v>963</v>
      </c>
      <c r="H204" s="6">
        <v>3.0076800000000001E-2</v>
      </c>
      <c r="I204" s="6" t="s">
        <v>964</v>
      </c>
      <c r="J204" s="6">
        <v>2.8574382366692901E-2</v>
      </c>
      <c r="K204" s="6" t="s">
        <v>964</v>
      </c>
      <c r="L204" s="1" t="s">
        <v>636</v>
      </c>
      <c r="M204" s="1" t="s">
        <v>291</v>
      </c>
      <c r="N204" s="1" t="s">
        <v>281</v>
      </c>
      <c r="O204" s="1" t="s">
        <v>289</v>
      </c>
      <c r="P204" s="1" t="s">
        <v>213</v>
      </c>
      <c r="Q204" s="1" t="s">
        <v>294</v>
      </c>
      <c r="R204" s="4" t="s">
        <v>932</v>
      </c>
    </row>
    <row r="205" spans="1:18" hidden="1" x14ac:dyDescent="0.3">
      <c r="A205" s="1" t="s">
        <v>497</v>
      </c>
      <c r="B205" s="1">
        <v>24033</v>
      </c>
      <c r="C205" s="1" t="s">
        <v>10</v>
      </c>
      <c r="D205" s="6">
        <v>7.7119999999999994E-2</v>
      </c>
      <c r="E205" s="6" t="s">
        <v>963</v>
      </c>
      <c r="F205" s="6" t="s">
        <v>963</v>
      </c>
      <c r="G205" s="6" t="s">
        <v>963</v>
      </c>
      <c r="H205" s="6">
        <v>6.0153600000000002E-2</v>
      </c>
      <c r="I205" s="6" t="s">
        <v>964</v>
      </c>
      <c r="J205" s="6">
        <v>5.7148764733385898E-2</v>
      </c>
      <c r="K205" s="6" t="s">
        <v>964</v>
      </c>
      <c r="L205" s="1" t="s">
        <v>636</v>
      </c>
      <c r="M205" s="1" t="s">
        <v>291</v>
      </c>
      <c r="N205" s="1" t="s">
        <v>281</v>
      </c>
      <c r="O205" s="1" t="s">
        <v>289</v>
      </c>
      <c r="P205" s="1" t="s">
        <v>213</v>
      </c>
      <c r="Q205" s="1" t="s">
        <v>294</v>
      </c>
      <c r="R205" s="4" t="s">
        <v>932</v>
      </c>
    </row>
    <row r="206" spans="1:18" hidden="1" x14ac:dyDescent="0.3">
      <c r="A206" s="1" t="s">
        <v>497</v>
      </c>
      <c r="B206" s="1">
        <v>24017</v>
      </c>
      <c r="C206" s="1" t="s">
        <v>12</v>
      </c>
      <c r="D206" s="6">
        <v>3.0800000000000001E-2</v>
      </c>
      <c r="E206" s="6" t="s">
        <v>963</v>
      </c>
      <c r="F206" s="6" t="s">
        <v>963</v>
      </c>
      <c r="G206" s="6" t="s">
        <v>963</v>
      </c>
      <c r="H206" s="6">
        <v>2.4024E-2</v>
      </c>
      <c r="I206" s="6" t="s">
        <v>964</v>
      </c>
      <c r="J206" s="6">
        <v>2.2823936122773499E-2</v>
      </c>
      <c r="K206" s="6" t="s">
        <v>964</v>
      </c>
      <c r="L206" s="1" t="s">
        <v>555</v>
      </c>
      <c r="M206" s="1" t="s">
        <v>291</v>
      </c>
      <c r="N206" s="1" t="s">
        <v>281</v>
      </c>
      <c r="O206" s="1" t="s">
        <v>289</v>
      </c>
      <c r="P206" s="1" t="s">
        <v>213</v>
      </c>
      <c r="Q206" s="1" t="s">
        <v>554</v>
      </c>
      <c r="R206" s="4" t="s">
        <v>932</v>
      </c>
    </row>
    <row r="207" spans="1:18" hidden="1" x14ac:dyDescent="0.3">
      <c r="A207" s="1" t="s">
        <v>497</v>
      </c>
      <c r="B207" s="1">
        <v>24017</v>
      </c>
      <c r="C207" s="1" t="s">
        <v>10</v>
      </c>
      <c r="D207" s="6">
        <v>0.37014999999999998</v>
      </c>
      <c r="E207" s="6" t="s">
        <v>963</v>
      </c>
      <c r="F207" s="6" t="s">
        <v>963</v>
      </c>
      <c r="G207" s="6" t="s">
        <v>963</v>
      </c>
      <c r="H207" s="6">
        <v>0.288717</v>
      </c>
      <c r="I207" s="6" t="s">
        <v>964</v>
      </c>
      <c r="J207" s="6">
        <v>0.27429480376118898</v>
      </c>
      <c r="K207" s="6" t="s">
        <v>964</v>
      </c>
      <c r="L207" s="1" t="s">
        <v>555</v>
      </c>
      <c r="M207" s="1" t="s">
        <v>291</v>
      </c>
      <c r="N207" s="1" t="s">
        <v>281</v>
      </c>
      <c r="O207" s="1" t="s">
        <v>289</v>
      </c>
      <c r="P207" s="1" t="s">
        <v>213</v>
      </c>
      <c r="Q207" s="1" t="s">
        <v>554</v>
      </c>
      <c r="R207" s="4" t="s">
        <v>932</v>
      </c>
    </row>
    <row r="208" spans="1:18" hidden="1" x14ac:dyDescent="0.3">
      <c r="A208" s="1" t="s">
        <v>497</v>
      </c>
      <c r="B208" s="1">
        <v>24031</v>
      </c>
      <c r="C208" s="1" t="s">
        <v>12</v>
      </c>
      <c r="D208" s="6">
        <v>0.90526600000000002</v>
      </c>
      <c r="E208" s="6" t="s">
        <v>963</v>
      </c>
      <c r="F208" s="6" t="s">
        <v>963</v>
      </c>
      <c r="G208" s="6" t="s">
        <v>963</v>
      </c>
      <c r="H208" s="6">
        <v>0.70610748000000001</v>
      </c>
      <c r="I208" s="6" t="s">
        <v>964</v>
      </c>
      <c r="J208" s="6">
        <v>0.67083549864021697</v>
      </c>
      <c r="K208" s="6" t="s">
        <v>964</v>
      </c>
      <c r="L208" s="1" t="s">
        <v>555</v>
      </c>
      <c r="M208" s="1" t="s">
        <v>291</v>
      </c>
      <c r="N208" s="1" t="s">
        <v>281</v>
      </c>
      <c r="O208" s="1" t="s">
        <v>289</v>
      </c>
      <c r="P208" s="1" t="s">
        <v>213</v>
      </c>
      <c r="Q208" s="1" t="s">
        <v>554</v>
      </c>
      <c r="R208" s="4" t="s">
        <v>932</v>
      </c>
    </row>
    <row r="209" spans="1:18" hidden="1" x14ac:dyDescent="0.3">
      <c r="A209" s="1" t="s">
        <v>497</v>
      </c>
      <c r="B209" s="1">
        <v>24031</v>
      </c>
      <c r="C209" s="1" t="s">
        <v>10</v>
      </c>
      <c r="D209" s="6">
        <v>6.1968199999999998</v>
      </c>
      <c r="E209" s="6" t="s">
        <v>963</v>
      </c>
      <c r="F209" s="6" t="s">
        <v>963</v>
      </c>
      <c r="G209" s="6" t="s">
        <v>963</v>
      </c>
      <c r="H209" s="6">
        <v>4.8335195999999998</v>
      </c>
      <c r="I209" s="6" t="s">
        <v>964</v>
      </c>
      <c r="J209" s="6">
        <v>4.5920722027378398</v>
      </c>
      <c r="K209" s="6" t="s">
        <v>964</v>
      </c>
      <c r="L209" s="1" t="s">
        <v>555</v>
      </c>
      <c r="M209" s="1" t="s">
        <v>291</v>
      </c>
      <c r="N209" s="1" t="s">
        <v>281</v>
      </c>
      <c r="O209" s="1" t="s">
        <v>289</v>
      </c>
      <c r="P209" s="1" t="s">
        <v>213</v>
      </c>
      <c r="Q209" s="1" t="s">
        <v>554</v>
      </c>
      <c r="R209" s="4" t="s">
        <v>932</v>
      </c>
    </row>
    <row r="210" spans="1:18" hidden="1" x14ac:dyDescent="0.3">
      <c r="A210" s="1" t="s">
        <v>811</v>
      </c>
      <c r="B210" s="1">
        <v>51153</v>
      </c>
      <c r="C210" s="1" t="s">
        <v>12</v>
      </c>
      <c r="D210" s="6">
        <v>4.51</v>
      </c>
      <c r="E210" s="6" t="s">
        <v>963</v>
      </c>
      <c r="F210" s="6" t="s">
        <v>963</v>
      </c>
      <c r="G210" s="6" t="s">
        <v>963</v>
      </c>
      <c r="H210" s="6">
        <v>0.63439999999999996</v>
      </c>
      <c r="I210" s="6" t="s">
        <v>964</v>
      </c>
      <c r="J210" s="6">
        <v>0.71240000000000003</v>
      </c>
      <c r="K210" s="6" t="s">
        <v>964</v>
      </c>
      <c r="L210" s="1" t="s">
        <v>894</v>
      </c>
      <c r="M210" s="1" t="s">
        <v>842</v>
      </c>
      <c r="N210" s="1" t="s">
        <v>281</v>
      </c>
      <c r="O210" s="1" t="s">
        <v>289</v>
      </c>
      <c r="P210" s="1" t="s">
        <v>610</v>
      </c>
      <c r="Q210" s="1" t="s">
        <v>314</v>
      </c>
      <c r="R210" s="4" t="s">
        <v>932</v>
      </c>
    </row>
    <row r="211" spans="1:18" hidden="1" x14ac:dyDescent="0.3">
      <c r="A211" s="1" t="s">
        <v>811</v>
      </c>
      <c r="B211" s="1">
        <v>51153</v>
      </c>
      <c r="C211" s="1" t="s">
        <v>10</v>
      </c>
      <c r="D211" s="6">
        <v>69.512</v>
      </c>
      <c r="E211" s="6" t="s">
        <v>963</v>
      </c>
      <c r="F211" s="6" t="s">
        <v>963</v>
      </c>
      <c r="G211" s="6" t="s">
        <v>963</v>
      </c>
      <c r="H211" s="5" t="s">
        <v>14</v>
      </c>
      <c r="I211" s="6" t="s">
        <v>964</v>
      </c>
      <c r="J211" s="5" t="s">
        <v>14</v>
      </c>
      <c r="K211" s="6" t="s">
        <v>964</v>
      </c>
      <c r="L211" s="1" t="s">
        <v>894</v>
      </c>
      <c r="M211" s="1" t="s">
        <v>842</v>
      </c>
      <c r="N211" s="1" t="s">
        <v>281</v>
      </c>
      <c r="O211" s="1" t="s">
        <v>289</v>
      </c>
      <c r="P211" s="1" t="s">
        <v>610</v>
      </c>
      <c r="Q211" s="1" t="s">
        <v>314</v>
      </c>
      <c r="R211" s="4" t="s">
        <v>932</v>
      </c>
    </row>
    <row r="212" spans="1:18" hidden="1" x14ac:dyDescent="0.3">
      <c r="A212" s="1" t="s">
        <v>811</v>
      </c>
      <c r="B212" s="1">
        <v>51059</v>
      </c>
      <c r="C212" s="1" t="s">
        <v>12</v>
      </c>
      <c r="D212" s="6">
        <v>14.7522</v>
      </c>
      <c r="E212" s="6" t="s">
        <v>963</v>
      </c>
      <c r="F212" s="6" t="s">
        <v>963</v>
      </c>
      <c r="G212" s="6" t="s">
        <v>963</v>
      </c>
      <c r="H212" s="5" t="s">
        <v>14</v>
      </c>
      <c r="I212" s="6" t="s">
        <v>964</v>
      </c>
      <c r="J212" s="5" t="s">
        <v>14</v>
      </c>
      <c r="K212" s="6" t="s">
        <v>964</v>
      </c>
      <c r="L212" s="1" t="s">
        <v>841</v>
      </c>
      <c r="M212" s="1" t="s">
        <v>842</v>
      </c>
      <c r="N212" s="1" t="s">
        <v>281</v>
      </c>
      <c r="O212" s="1" t="s">
        <v>289</v>
      </c>
      <c r="P212" s="1" t="s">
        <v>610</v>
      </c>
      <c r="Q212" s="1" t="s">
        <v>283</v>
      </c>
      <c r="R212" s="4" t="s">
        <v>932</v>
      </c>
    </row>
    <row r="213" spans="1:18" hidden="1" x14ac:dyDescent="0.3">
      <c r="A213" s="1" t="s">
        <v>811</v>
      </c>
      <c r="B213" s="1">
        <v>51059</v>
      </c>
      <c r="C213" s="1" t="s">
        <v>10</v>
      </c>
      <c r="D213" s="6">
        <v>32.07</v>
      </c>
      <c r="E213" s="6" t="s">
        <v>963</v>
      </c>
      <c r="F213" s="6" t="s">
        <v>963</v>
      </c>
      <c r="G213" s="6" t="s">
        <v>963</v>
      </c>
      <c r="H213" s="5" t="s">
        <v>14</v>
      </c>
      <c r="I213" s="6" t="s">
        <v>964</v>
      </c>
      <c r="J213" s="5" t="s">
        <v>14</v>
      </c>
      <c r="K213" s="6" t="s">
        <v>964</v>
      </c>
      <c r="L213" s="1" t="s">
        <v>841</v>
      </c>
      <c r="M213" s="1" t="s">
        <v>842</v>
      </c>
      <c r="N213" s="1" t="s">
        <v>281</v>
      </c>
      <c r="O213" s="1" t="s">
        <v>289</v>
      </c>
      <c r="P213" s="1" t="s">
        <v>610</v>
      </c>
      <c r="Q213" s="1" t="s">
        <v>283</v>
      </c>
      <c r="R213" s="4" t="s">
        <v>932</v>
      </c>
    </row>
    <row r="214" spans="1:18" hidden="1" x14ac:dyDescent="0.3">
      <c r="A214" s="1" t="s">
        <v>497</v>
      </c>
      <c r="B214" s="1">
        <v>24017</v>
      </c>
      <c r="C214" s="1" t="s">
        <v>12</v>
      </c>
      <c r="D214" s="6">
        <v>8.2000000000000007E-3</v>
      </c>
      <c r="E214" s="6" t="s">
        <v>963</v>
      </c>
      <c r="F214" s="6" t="s">
        <v>963</v>
      </c>
      <c r="G214" s="6" t="s">
        <v>963</v>
      </c>
      <c r="H214" s="6">
        <v>7.4969490902406996E-3</v>
      </c>
      <c r="I214" s="6" t="s">
        <v>964</v>
      </c>
      <c r="J214" s="6">
        <v>7.5465455882106998E-3</v>
      </c>
      <c r="K214" s="6" t="s">
        <v>964</v>
      </c>
      <c r="L214" s="1" t="s">
        <v>292</v>
      </c>
      <c r="M214" s="1" t="s">
        <v>221</v>
      </c>
      <c r="N214" s="1" t="s">
        <v>281</v>
      </c>
      <c r="O214" s="1" t="s">
        <v>232</v>
      </c>
      <c r="P214" s="1" t="s">
        <v>282</v>
      </c>
      <c r="Q214" s="1" t="s">
        <v>283</v>
      </c>
      <c r="R214" s="4" t="s">
        <v>932</v>
      </c>
    </row>
    <row r="215" spans="1:18" hidden="1" x14ac:dyDescent="0.3">
      <c r="A215" s="1" t="s">
        <v>497</v>
      </c>
      <c r="B215" s="1">
        <v>24033</v>
      </c>
      <c r="C215" s="1" t="s">
        <v>12</v>
      </c>
      <c r="D215" s="6">
        <v>1.145E-2</v>
      </c>
      <c r="E215" s="6" t="s">
        <v>963</v>
      </c>
      <c r="F215" s="6" t="s">
        <v>963</v>
      </c>
      <c r="G215" s="6" t="s">
        <v>963</v>
      </c>
      <c r="H215" s="6">
        <v>1.04683008638116E-2</v>
      </c>
      <c r="I215" s="6" t="s">
        <v>964</v>
      </c>
      <c r="J215" s="6">
        <v>1.05375545103673E-2</v>
      </c>
      <c r="K215" s="6" t="s">
        <v>964</v>
      </c>
      <c r="L215" s="1" t="s">
        <v>292</v>
      </c>
      <c r="M215" s="1" t="s">
        <v>221</v>
      </c>
      <c r="N215" s="1" t="s">
        <v>281</v>
      </c>
      <c r="O215" s="1" t="s">
        <v>232</v>
      </c>
      <c r="P215" s="1" t="s">
        <v>282</v>
      </c>
      <c r="Q215" s="1" t="s">
        <v>283</v>
      </c>
      <c r="R215" s="4" t="s">
        <v>932</v>
      </c>
    </row>
    <row r="216" spans="1:18" hidden="1" x14ac:dyDescent="0.3">
      <c r="A216" s="1" t="s">
        <v>497</v>
      </c>
      <c r="B216" s="1">
        <v>24031</v>
      </c>
      <c r="C216" s="1" t="s">
        <v>12</v>
      </c>
      <c r="D216" s="6">
        <v>8.4601499999999899E-2</v>
      </c>
      <c r="E216" s="6" t="s">
        <v>963</v>
      </c>
      <c r="F216" s="6" t="s">
        <v>963</v>
      </c>
      <c r="G216" s="6" t="s">
        <v>963</v>
      </c>
      <c r="H216" s="6">
        <v>8.1112036065060802E-2</v>
      </c>
      <c r="I216" s="6" t="s">
        <v>964</v>
      </c>
      <c r="J216" s="6">
        <v>8.3392303083139996E-2</v>
      </c>
      <c r="K216" s="6" t="s">
        <v>964</v>
      </c>
      <c r="L216" s="1" t="s">
        <v>292</v>
      </c>
      <c r="M216" s="1" t="s">
        <v>221</v>
      </c>
      <c r="N216" s="1" t="s">
        <v>281</v>
      </c>
      <c r="O216" s="1" t="s">
        <v>232</v>
      </c>
      <c r="P216" s="1" t="s">
        <v>282</v>
      </c>
      <c r="Q216" s="1" t="s">
        <v>283</v>
      </c>
      <c r="R216" s="4" t="s">
        <v>932</v>
      </c>
    </row>
    <row r="217" spans="1:18" hidden="1" x14ac:dyDescent="0.3">
      <c r="A217" s="1" t="s">
        <v>9</v>
      </c>
      <c r="B217" s="1">
        <v>11001</v>
      </c>
      <c r="C217" s="1" t="s">
        <v>12</v>
      </c>
      <c r="D217" s="6">
        <v>0.124543</v>
      </c>
      <c r="E217" s="6" t="s">
        <v>963</v>
      </c>
      <c r="F217" s="6" t="s">
        <v>963</v>
      </c>
      <c r="G217" s="6" t="s">
        <v>963</v>
      </c>
      <c r="H217" s="6">
        <v>0.108419111008477</v>
      </c>
      <c r="I217" s="6" t="s">
        <v>964</v>
      </c>
      <c r="J217" s="6">
        <v>9.6272345002626297E-2</v>
      </c>
      <c r="K217" s="6" t="s">
        <v>964</v>
      </c>
      <c r="L217" s="1" t="s">
        <v>292</v>
      </c>
      <c r="M217" s="1" t="s">
        <v>221</v>
      </c>
      <c r="N217" s="1" t="s">
        <v>281</v>
      </c>
      <c r="O217" s="1" t="s">
        <v>232</v>
      </c>
      <c r="P217" s="1" t="s">
        <v>282</v>
      </c>
      <c r="Q217" s="1" t="s">
        <v>283</v>
      </c>
      <c r="R217" s="4" t="s">
        <v>932</v>
      </c>
    </row>
    <row r="218" spans="1:18" hidden="1" x14ac:dyDescent="0.3">
      <c r="A218" s="1" t="s">
        <v>811</v>
      </c>
      <c r="B218" s="1">
        <v>51059</v>
      </c>
      <c r="C218" s="1" t="s">
        <v>12</v>
      </c>
      <c r="D218" s="6">
        <v>0.17111599999999999</v>
      </c>
      <c r="E218" s="6" t="s">
        <v>963</v>
      </c>
      <c r="F218" s="6" t="s">
        <v>963</v>
      </c>
      <c r="G218" s="6" t="s">
        <v>963</v>
      </c>
      <c r="H218" s="6">
        <v>0.20876152000000001</v>
      </c>
      <c r="I218" s="6" t="s">
        <v>964</v>
      </c>
      <c r="J218" s="6">
        <v>0.23437758519999999</v>
      </c>
      <c r="K218" s="6" t="s">
        <v>964</v>
      </c>
      <c r="L218" s="1" t="s">
        <v>292</v>
      </c>
      <c r="M218" s="1" t="s">
        <v>221</v>
      </c>
      <c r="N218" s="1" t="s">
        <v>281</v>
      </c>
      <c r="O218" s="1" t="s">
        <v>232</v>
      </c>
      <c r="P218" s="1" t="s">
        <v>282</v>
      </c>
      <c r="Q218" s="1" t="s">
        <v>283</v>
      </c>
      <c r="R218" s="4" t="s">
        <v>932</v>
      </c>
    </row>
    <row r="219" spans="1:18" hidden="1" x14ac:dyDescent="0.3">
      <c r="A219" s="1" t="s">
        <v>497</v>
      </c>
      <c r="B219" s="1">
        <v>24017</v>
      </c>
      <c r="C219" s="1" t="s">
        <v>10</v>
      </c>
      <c r="D219" s="6">
        <v>0.30135000000000001</v>
      </c>
      <c r="E219" s="6" t="s">
        <v>963</v>
      </c>
      <c r="F219" s="6" t="s">
        <v>963</v>
      </c>
      <c r="G219" s="6" t="s">
        <v>963</v>
      </c>
      <c r="H219" s="6">
        <v>0.27551287906634803</v>
      </c>
      <c r="I219" s="6" t="s">
        <v>964</v>
      </c>
      <c r="J219" s="6">
        <v>0.27733555036674401</v>
      </c>
      <c r="K219" s="6" t="s">
        <v>964</v>
      </c>
      <c r="L219" s="1" t="s">
        <v>292</v>
      </c>
      <c r="M219" s="1" t="s">
        <v>221</v>
      </c>
      <c r="N219" s="1" t="s">
        <v>281</v>
      </c>
      <c r="O219" s="1" t="s">
        <v>232</v>
      </c>
      <c r="P219" s="1" t="s">
        <v>282</v>
      </c>
      <c r="Q219" s="1" t="s">
        <v>283</v>
      </c>
      <c r="R219" s="4" t="s">
        <v>932</v>
      </c>
    </row>
    <row r="220" spans="1:18" hidden="1" x14ac:dyDescent="0.3">
      <c r="A220" s="1" t="s">
        <v>497</v>
      </c>
      <c r="B220" s="1">
        <v>24021</v>
      </c>
      <c r="C220" s="1" t="s">
        <v>12</v>
      </c>
      <c r="D220" s="6">
        <v>0.36147099999999999</v>
      </c>
      <c r="E220" s="6" t="s">
        <v>963</v>
      </c>
      <c r="F220" s="6" t="s">
        <v>963</v>
      </c>
      <c r="G220" s="6" t="s">
        <v>963</v>
      </c>
      <c r="H220" s="6">
        <v>0.33047922982907502</v>
      </c>
      <c r="I220" s="6" t="s">
        <v>964</v>
      </c>
      <c r="J220" s="6">
        <v>0.33266553418489198</v>
      </c>
      <c r="K220" s="6" t="s">
        <v>964</v>
      </c>
      <c r="L220" s="1" t="s">
        <v>292</v>
      </c>
      <c r="M220" s="1" t="s">
        <v>221</v>
      </c>
      <c r="N220" s="1" t="s">
        <v>281</v>
      </c>
      <c r="O220" s="1" t="s">
        <v>232</v>
      </c>
      <c r="P220" s="1" t="s">
        <v>282</v>
      </c>
      <c r="Q220" s="1" t="s">
        <v>283</v>
      </c>
      <c r="R220" s="4" t="s">
        <v>932</v>
      </c>
    </row>
    <row r="221" spans="1:18" hidden="1" x14ac:dyDescent="0.3">
      <c r="A221" s="1" t="s">
        <v>497</v>
      </c>
      <c r="B221" s="1">
        <v>24033</v>
      </c>
      <c r="C221" s="1" t="s">
        <v>10</v>
      </c>
      <c r="D221" s="6">
        <v>0.42014000000000001</v>
      </c>
      <c r="E221" s="6" t="s">
        <v>963</v>
      </c>
      <c r="F221" s="6" t="s">
        <v>963</v>
      </c>
      <c r="G221" s="6" t="s">
        <v>963</v>
      </c>
      <c r="H221" s="6">
        <v>0.38411807204558002</v>
      </c>
      <c r="I221" s="6" t="s">
        <v>964</v>
      </c>
      <c r="J221" s="6">
        <v>0.38665922724766499</v>
      </c>
      <c r="K221" s="6" t="s">
        <v>964</v>
      </c>
      <c r="L221" s="1" t="s">
        <v>292</v>
      </c>
      <c r="M221" s="1" t="s">
        <v>221</v>
      </c>
      <c r="N221" s="1" t="s">
        <v>281</v>
      </c>
      <c r="O221" s="1" t="s">
        <v>232</v>
      </c>
      <c r="P221" s="1" t="s">
        <v>282</v>
      </c>
      <c r="Q221" s="1" t="s">
        <v>283</v>
      </c>
      <c r="R221" s="4" t="s">
        <v>932</v>
      </c>
    </row>
    <row r="222" spans="1:18" hidden="1" x14ac:dyDescent="0.3">
      <c r="A222" s="1" t="s">
        <v>9</v>
      </c>
      <c r="B222" s="1">
        <v>11001</v>
      </c>
      <c r="C222" s="1" t="s">
        <v>10</v>
      </c>
      <c r="D222" s="6">
        <v>1.866058</v>
      </c>
      <c r="E222" s="6" t="s">
        <v>963</v>
      </c>
      <c r="F222" s="6" t="s">
        <v>963</v>
      </c>
      <c r="G222" s="6" t="s">
        <v>963</v>
      </c>
      <c r="H222" s="6">
        <v>1.6257266527698999</v>
      </c>
      <c r="I222" s="6" t="s">
        <v>964</v>
      </c>
      <c r="J222" s="6">
        <v>1.46608460486309</v>
      </c>
      <c r="K222" s="6" t="s">
        <v>964</v>
      </c>
      <c r="L222" s="1" t="s">
        <v>292</v>
      </c>
      <c r="M222" s="1" t="s">
        <v>221</v>
      </c>
      <c r="N222" s="1" t="s">
        <v>281</v>
      </c>
      <c r="O222" s="1" t="s">
        <v>232</v>
      </c>
      <c r="P222" s="1" t="s">
        <v>282</v>
      </c>
      <c r="Q222" s="1" t="s">
        <v>283</v>
      </c>
      <c r="R222" s="4" t="s">
        <v>932</v>
      </c>
    </row>
    <row r="223" spans="1:18" hidden="1" x14ac:dyDescent="0.3">
      <c r="A223" s="1" t="s">
        <v>497</v>
      </c>
      <c r="B223" s="1">
        <v>24031</v>
      </c>
      <c r="C223" s="1" t="s">
        <v>10</v>
      </c>
      <c r="D223" s="6">
        <v>2.104225</v>
      </c>
      <c r="E223" s="6" t="s">
        <v>963</v>
      </c>
      <c r="F223" s="6" t="s">
        <v>963</v>
      </c>
      <c r="G223" s="6" t="s">
        <v>963</v>
      </c>
      <c r="H223" s="6">
        <v>2.0088434345340902</v>
      </c>
      <c r="I223" s="6" t="s">
        <v>964</v>
      </c>
      <c r="J223" s="6">
        <v>2.0615222086813998</v>
      </c>
      <c r="K223" s="6" t="s">
        <v>964</v>
      </c>
      <c r="L223" s="1" t="s">
        <v>292</v>
      </c>
      <c r="M223" s="1" t="s">
        <v>221</v>
      </c>
      <c r="N223" s="1" t="s">
        <v>281</v>
      </c>
      <c r="O223" s="1" t="s">
        <v>232</v>
      </c>
      <c r="P223" s="1" t="s">
        <v>282</v>
      </c>
      <c r="Q223" s="1" t="s">
        <v>283</v>
      </c>
      <c r="R223" s="4" t="s">
        <v>932</v>
      </c>
    </row>
    <row r="224" spans="1:18" hidden="1" x14ac:dyDescent="0.3">
      <c r="A224" s="1" t="s">
        <v>811</v>
      </c>
      <c r="B224" s="1">
        <v>51153</v>
      </c>
      <c r="C224" s="1" t="s">
        <v>12</v>
      </c>
      <c r="D224" s="6">
        <v>3.3690517</v>
      </c>
      <c r="E224" s="6" t="s">
        <v>963</v>
      </c>
      <c r="F224" s="6" t="s">
        <v>963</v>
      </c>
      <c r="G224" s="6" t="s">
        <v>963</v>
      </c>
      <c r="H224" s="6">
        <v>4.1102430740000004</v>
      </c>
      <c r="I224" s="6" t="s">
        <v>964</v>
      </c>
      <c r="J224" s="6">
        <v>4.6145901134900003</v>
      </c>
      <c r="K224" s="6" t="s">
        <v>964</v>
      </c>
      <c r="L224" s="1" t="s">
        <v>292</v>
      </c>
      <c r="M224" s="1" t="s">
        <v>221</v>
      </c>
      <c r="N224" s="1" t="s">
        <v>281</v>
      </c>
      <c r="O224" s="1" t="s">
        <v>232</v>
      </c>
      <c r="P224" s="1" t="s">
        <v>282</v>
      </c>
      <c r="Q224" s="1" t="s">
        <v>283</v>
      </c>
      <c r="R224" s="4" t="s">
        <v>932</v>
      </c>
    </row>
    <row r="225" spans="1:18" hidden="1" x14ac:dyDescent="0.3">
      <c r="A225" s="1" t="s">
        <v>497</v>
      </c>
      <c r="B225" s="1">
        <v>24021</v>
      </c>
      <c r="C225" s="1" t="s">
        <v>10</v>
      </c>
      <c r="D225" s="6">
        <v>6.5417149999999999</v>
      </c>
      <c r="E225" s="6" t="s">
        <v>963</v>
      </c>
      <c r="F225" s="6" t="s">
        <v>963</v>
      </c>
      <c r="G225" s="6" t="s">
        <v>963</v>
      </c>
      <c r="H225" s="6">
        <v>5.9808419899834604</v>
      </c>
      <c r="I225" s="6" t="s">
        <v>964</v>
      </c>
      <c r="J225" s="6">
        <v>6.0204085942173098</v>
      </c>
      <c r="K225" s="6" t="s">
        <v>964</v>
      </c>
      <c r="L225" s="1" t="s">
        <v>292</v>
      </c>
      <c r="M225" s="1" t="s">
        <v>221</v>
      </c>
      <c r="N225" s="1" t="s">
        <v>281</v>
      </c>
      <c r="O225" s="1" t="s">
        <v>232</v>
      </c>
      <c r="P225" s="1" t="s">
        <v>282</v>
      </c>
      <c r="Q225" s="1" t="s">
        <v>283</v>
      </c>
      <c r="R225" s="4" t="s">
        <v>932</v>
      </c>
    </row>
    <row r="226" spans="1:18" hidden="1" x14ac:dyDescent="0.3">
      <c r="A226" s="1" t="s">
        <v>811</v>
      </c>
      <c r="B226" s="1">
        <v>51107</v>
      </c>
      <c r="C226" s="1" t="s">
        <v>12</v>
      </c>
      <c r="D226" s="6">
        <v>6.81174006</v>
      </c>
      <c r="E226" s="6" t="s">
        <v>963</v>
      </c>
      <c r="F226" s="6" t="s">
        <v>963</v>
      </c>
      <c r="G226" s="6" t="s">
        <v>963</v>
      </c>
      <c r="H226" s="6">
        <v>8.1262005875563297</v>
      </c>
      <c r="I226" s="6" t="s">
        <v>964</v>
      </c>
      <c r="J226" s="6">
        <v>9.0594078049986795</v>
      </c>
      <c r="K226" s="6" t="s">
        <v>964</v>
      </c>
      <c r="L226" s="1" t="s">
        <v>292</v>
      </c>
      <c r="M226" s="1" t="s">
        <v>221</v>
      </c>
      <c r="N226" s="1" t="s">
        <v>281</v>
      </c>
      <c r="O226" s="1" t="s">
        <v>232</v>
      </c>
      <c r="P226" s="1" t="s">
        <v>282</v>
      </c>
      <c r="Q226" s="1" t="s">
        <v>283</v>
      </c>
      <c r="R226" s="4" t="s">
        <v>932</v>
      </c>
    </row>
    <row r="227" spans="1:18" hidden="1" x14ac:dyDescent="0.3">
      <c r="A227" s="1" t="s">
        <v>811</v>
      </c>
      <c r="B227" s="1">
        <v>51059</v>
      </c>
      <c r="C227" s="1" t="s">
        <v>10</v>
      </c>
      <c r="D227" s="6">
        <v>10.823229</v>
      </c>
      <c r="E227" s="6" t="s">
        <v>963</v>
      </c>
      <c r="F227" s="6" t="s">
        <v>963</v>
      </c>
      <c r="G227" s="6" t="s">
        <v>963</v>
      </c>
      <c r="H227" s="6">
        <v>13.20433938</v>
      </c>
      <c r="I227" s="6" t="s">
        <v>964</v>
      </c>
      <c r="J227" s="6">
        <v>14.824576761299999</v>
      </c>
      <c r="K227" s="6" t="s">
        <v>964</v>
      </c>
      <c r="L227" s="1" t="s">
        <v>292</v>
      </c>
      <c r="M227" s="1" t="s">
        <v>221</v>
      </c>
      <c r="N227" s="1" t="s">
        <v>281</v>
      </c>
      <c r="O227" s="1" t="s">
        <v>232</v>
      </c>
      <c r="P227" s="1" t="s">
        <v>282</v>
      </c>
      <c r="Q227" s="1" t="s">
        <v>283</v>
      </c>
      <c r="R227" s="4" t="s">
        <v>932</v>
      </c>
    </row>
    <row r="228" spans="1:18" hidden="1" x14ac:dyDescent="0.3">
      <c r="A228" s="1" t="s">
        <v>811</v>
      </c>
      <c r="B228" s="1">
        <v>51153</v>
      </c>
      <c r="C228" s="1" t="s">
        <v>10</v>
      </c>
      <c r="D228" s="6">
        <v>35.309865000000002</v>
      </c>
      <c r="E228" s="6" t="s">
        <v>963</v>
      </c>
      <c r="F228" s="6" t="s">
        <v>963</v>
      </c>
      <c r="G228" s="6" t="s">
        <v>963</v>
      </c>
      <c r="H228" s="6">
        <v>43.078035300000003</v>
      </c>
      <c r="I228" s="6" t="s">
        <v>964</v>
      </c>
      <c r="J228" s="6">
        <v>48.363922090499997</v>
      </c>
      <c r="K228" s="6" t="s">
        <v>964</v>
      </c>
      <c r="L228" s="1" t="s">
        <v>292</v>
      </c>
      <c r="M228" s="1" t="s">
        <v>221</v>
      </c>
      <c r="N228" s="1" t="s">
        <v>281</v>
      </c>
      <c r="O228" s="1" t="s">
        <v>232</v>
      </c>
      <c r="P228" s="1" t="s">
        <v>282</v>
      </c>
      <c r="Q228" s="1" t="s">
        <v>283</v>
      </c>
      <c r="R228" s="4" t="s">
        <v>932</v>
      </c>
    </row>
    <row r="229" spans="1:18" hidden="1" x14ac:dyDescent="0.3">
      <c r="A229" s="1" t="s">
        <v>811</v>
      </c>
      <c r="B229" s="1">
        <v>51107</v>
      </c>
      <c r="C229" s="1" t="s">
        <v>10</v>
      </c>
      <c r="D229" s="6">
        <v>150.60996320000001</v>
      </c>
      <c r="E229" s="6" t="s">
        <v>963</v>
      </c>
      <c r="F229" s="6" t="s">
        <v>963</v>
      </c>
      <c r="G229" s="6" t="s">
        <v>963</v>
      </c>
      <c r="H229" s="6">
        <v>178.239878512329</v>
      </c>
      <c r="I229" s="6" t="s">
        <v>964</v>
      </c>
      <c r="J229" s="6">
        <v>198.199993281438</v>
      </c>
      <c r="K229" s="6" t="s">
        <v>964</v>
      </c>
      <c r="L229" s="1" t="s">
        <v>292</v>
      </c>
      <c r="M229" s="1" t="s">
        <v>221</v>
      </c>
      <c r="N229" s="1" t="s">
        <v>281</v>
      </c>
      <c r="O229" s="1" t="s">
        <v>232</v>
      </c>
      <c r="P229" s="1" t="s">
        <v>282</v>
      </c>
      <c r="Q229" s="1" t="s">
        <v>283</v>
      </c>
      <c r="R229" s="4" t="s">
        <v>932</v>
      </c>
    </row>
    <row r="230" spans="1:18" hidden="1" x14ac:dyDescent="0.3">
      <c r="A230" s="1" t="s">
        <v>9</v>
      </c>
      <c r="B230" s="1">
        <v>11001</v>
      </c>
      <c r="C230" s="1" t="s">
        <v>12</v>
      </c>
      <c r="D230" s="6">
        <v>5.3901999999999999E-2</v>
      </c>
      <c r="E230" s="6" t="s">
        <v>963</v>
      </c>
      <c r="F230" s="6" t="s">
        <v>963</v>
      </c>
      <c r="G230" s="6" t="s">
        <v>963</v>
      </c>
      <c r="H230" s="6">
        <v>4.9280554861238703E-2</v>
      </c>
      <c r="I230" s="6" t="s">
        <v>964</v>
      </c>
      <c r="J230" s="6">
        <v>4.9606573206796803E-2</v>
      </c>
      <c r="K230" s="6" t="s">
        <v>964</v>
      </c>
      <c r="L230" s="1" t="s">
        <v>295</v>
      </c>
      <c r="M230" s="1" t="s">
        <v>221</v>
      </c>
      <c r="N230" s="1" t="s">
        <v>281</v>
      </c>
      <c r="O230" s="1" t="s">
        <v>232</v>
      </c>
      <c r="P230" s="1" t="s">
        <v>282</v>
      </c>
      <c r="Q230" s="1" t="s">
        <v>286</v>
      </c>
      <c r="R230" s="4" t="s">
        <v>932</v>
      </c>
    </row>
    <row r="231" spans="1:18" hidden="1" x14ac:dyDescent="0.3">
      <c r="A231" s="1" t="s">
        <v>9</v>
      </c>
      <c r="B231" s="1">
        <v>11001</v>
      </c>
      <c r="C231" s="1" t="s">
        <v>10</v>
      </c>
      <c r="D231" s="6">
        <v>0.13176099999999999</v>
      </c>
      <c r="E231" s="6" t="s">
        <v>963</v>
      </c>
      <c r="F231" s="6" t="s">
        <v>963</v>
      </c>
      <c r="G231" s="6" t="s">
        <v>963</v>
      </c>
      <c r="H231" s="6">
        <v>0.12046408647307499</v>
      </c>
      <c r="I231" s="6" t="s">
        <v>964</v>
      </c>
      <c r="J231" s="6">
        <v>0.121261023566858</v>
      </c>
      <c r="K231" s="6" t="s">
        <v>964</v>
      </c>
      <c r="L231" s="1" t="s">
        <v>295</v>
      </c>
      <c r="M231" s="1" t="s">
        <v>221</v>
      </c>
      <c r="N231" s="1" t="s">
        <v>281</v>
      </c>
      <c r="O231" s="1" t="s">
        <v>232</v>
      </c>
      <c r="P231" s="1" t="s">
        <v>282</v>
      </c>
      <c r="Q231" s="1" t="s">
        <v>286</v>
      </c>
      <c r="R231" s="4" t="s">
        <v>932</v>
      </c>
    </row>
    <row r="232" spans="1:18" hidden="1" x14ac:dyDescent="0.3">
      <c r="A232" s="1" t="s">
        <v>9</v>
      </c>
      <c r="B232" s="1">
        <v>11001</v>
      </c>
      <c r="C232" s="1" t="s">
        <v>12</v>
      </c>
      <c r="D232" s="6">
        <v>0.14410000000000001</v>
      </c>
      <c r="E232" s="6" t="s">
        <v>963</v>
      </c>
      <c r="F232" s="6" t="s">
        <v>963</v>
      </c>
      <c r="G232" s="6" t="s">
        <v>963</v>
      </c>
      <c r="H232" s="6">
        <v>0.124145886996259</v>
      </c>
      <c r="I232" s="6" t="s">
        <v>964</v>
      </c>
      <c r="J232" s="6">
        <v>0.10648626004843099</v>
      </c>
      <c r="K232" s="6" t="s">
        <v>964</v>
      </c>
      <c r="L232" s="1" t="s">
        <v>293</v>
      </c>
      <c r="M232" s="1" t="s">
        <v>221</v>
      </c>
      <c r="N232" s="1" t="s">
        <v>281</v>
      </c>
      <c r="O232" s="1" t="s">
        <v>232</v>
      </c>
      <c r="P232" s="1" t="s">
        <v>282</v>
      </c>
      <c r="Q232" s="1" t="s">
        <v>294</v>
      </c>
      <c r="R232" s="4" t="s">
        <v>932</v>
      </c>
    </row>
    <row r="233" spans="1:18" hidden="1" x14ac:dyDescent="0.3">
      <c r="A233" s="1" t="s">
        <v>9</v>
      </c>
      <c r="B233" s="1">
        <v>11001</v>
      </c>
      <c r="C233" s="1" t="s">
        <v>10</v>
      </c>
      <c r="D233" s="6">
        <v>1.766</v>
      </c>
      <c r="E233" s="6" t="s">
        <v>963</v>
      </c>
      <c r="F233" s="6" t="s">
        <v>963</v>
      </c>
      <c r="G233" s="6" t="s">
        <v>963</v>
      </c>
      <c r="H233" s="6">
        <v>1.52145479830252</v>
      </c>
      <c r="I233" s="6" t="s">
        <v>964</v>
      </c>
      <c r="J233" s="6">
        <v>1.30502939101686</v>
      </c>
      <c r="K233" s="6" t="s">
        <v>964</v>
      </c>
      <c r="L233" s="1" t="s">
        <v>293</v>
      </c>
      <c r="M233" s="1" t="s">
        <v>221</v>
      </c>
      <c r="N233" s="1" t="s">
        <v>281</v>
      </c>
      <c r="O233" s="1" t="s">
        <v>232</v>
      </c>
      <c r="P233" s="1" t="s">
        <v>282</v>
      </c>
      <c r="Q233" s="1" t="s">
        <v>294</v>
      </c>
      <c r="R233" s="4" t="s">
        <v>932</v>
      </c>
    </row>
    <row r="234" spans="1:18" hidden="1" x14ac:dyDescent="0.3">
      <c r="A234" s="1" t="s">
        <v>497</v>
      </c>
      <c r="B234" s="1">
        <v>24009</v>
      </c>
      <c r="C234" s="1" t="s">
        <v>12</v>
      </c>
      <c r="D234" s="6">
        <v>0.243335</v>
      </c>
      <c r="E234" s="6" t="s">
        <v>963</v>
      </c>
      <c r="F234" s="6" t="s">
        <v>963</v>
      </c>
      <c r="G234" s="6" t="s">
        <v>963</v>
      </c>
      <c r="H234" s="5" t="s">
        <v>14</v>
      </c>
      <c r="I234" s="6" t="s">
        <v>964</v>
      </c>
      <c r="J234" s="5" t="s">
        <v>14</v>
      </c>
      <c r="K234" s="6" t="s">
        <v>964</v>
      </c>
      <c r="L234" s="1" t="s">
        <v>534</v>
      </c>
      <c r="M234" s="1" t="s">
        <v>225</v>
      </c>
      <c r="N234" s="1" t="s">
        <v>281</v>
      </c>
      <c r="O234" s="1" t="s">
        <v>232</v>
      </c>
      <c r="P234" s="1" t="s">
        <v>213</v>
      </c>
      <c r="Q234" s="1" t="s">
        <v>314</v>
      </c>
      <c r="R234" s="4" t="s">
        <v>932</v>
      </c>
    </row>
    <row r="235" spans="1:18" hidden="1" x14ac:dyDescent="0.3">
      <c r="A235" s="1" t="s">
        <v>497</v>
      </c>
      <c r="B235" s="1">
        <v>24009</v>
      </c>
      <c r="C235" s="1" t="s">
        <v>10</v>
      </c>
      <c r="D235" s="6">
        <v>14.95135</v>
      </c>
      <c r="E235" s="6" t="s">
        <v>963</v>
      </c>
      <c r="F235" s="6" t="s">
        <v>963</v>
      </c>
      <c r="G235" s="6" t="s">
        <v>963</v>
      </c>
      <c r="H235" s="5" t="s">
        <v>14</v>
      </c>
      <c r="I235" s="6" t="s">
        <v>964</v>
      </c>
      <c r="J235" s="5" t="s">
        <v>14</v>
      </c>
      <c r="K235" s="6" t="s">
        <v>964</v>
      </c>
      <c r="L235" s="1" t="s">
        <v>534</v>
      </c>
      <c r="M235" s="1" t="s">
        <v>225</v>
      </c>
      <c r="N235" s="1" t="s">
        <v>281</v>
      </c>
      <c r="O235" s="1" t="s">
        <v>232</v>
      </c>
      <c r="P235" s="1" t="s">
        <v>213</v>
      </c>
      <c r="Q235" s="1" t="s">
        <v>314</v>
      </c>
      <c r="R235" s="4" t="s">
        <v>932</v>
      </c>
    </row>
    <row r="236" spans="1:18" hidden="1" x14ac:dyDescent="0.3">
      <c r="A236" s="1" t="s">
        <v>9</v>
      </c>
      <c r="B236" s="1">
        <v>11001</v>
      </c>
      <c r="C236" s="1" t="s">
        <v>12</v>
      </c>
      <c r="D236" s="6">
        <v>11.116099999999999</v>
      </c>
      <c r="E236" s="6" t="s">
        <v>963</v>
      </c>
      <c r="F236" s="6" t="s">
        <v>963</v>
      </c>
      <c r="G236" s="6" t="s">
        <v>963</v>
      </c>
      <c r="H236" s="6">
        <v>12.169194265667301</v>
      </c>
      <c r="I236" s="6" t="s">
        <v>964</v>
      </c>
      <c r="J236" s="6">
        <v>12.572152584494599</v>
      </c>
      <c r="K236" s="6" t="s">
        <v>964</v>
      </c>
      <c r="L236" s="1" t="s">
        <v>301</v>
      </c>
      <c r="M236" s="1" t="s">
        <v>225</v>
      </c>
      <c r="N236" s="1" t="s">
        <v>281</v>
      </c>
      <c r="O236" s="1" t="s">
        <v>232</v>
      </c>
      <c r="P236" s="1" t="s">
        <v>213</v>
      </c>
      <c r="Q236" s="1" t="s">
        <v>286</v>
      </c>
      <c r="R236" s="4" t="s">
        <v>932</v>
      </c>
    </row>
    <row r="237" spans="1:18" hidden="1" x14ac:dyDescent="0.3">
      <c r="A237" s="1" t="s">
        <v>9</v>
      </c>
      <c r="B237" s="1">
        <v>11001</v>
      </c>
      <c r="C237" s="1" t="s">
        <v>10</v>
      </c>
      <c r="D237" s="6">
        <v>13.974600000000001</v>
      </c>
      <c r="E237" s="6" t="s">
        <v>963</v>
      </c>
      <c r="F237" s="6" t="s">
        <v>963</v>
      </c>
      <c r="G237" s="6" t="s">
        <v>963</v>
      </c>
      <c r="H237" s="6">
        <v>12.165816882217801</v>
      </c>
      <c r="I237" s="6" t="s">
        <v>964</v>
      </c>
      <c r="J237" s="6">
        <v>11.221216524800701</v>
      </c>
      <c r="K237" s="6" t="s">
        <v>964</v>
      </c>
      <c r="L237" s="1" t="s">
        <v>301</v>
      </c>
      <c r="M237" s="1" t="s">
        <v>225</v>
      </c>
      <c r="N237" s="1" t="s">
        <v>281</v>
      </c>
      <c r="O237" s="1" t="s">
        <v>232</v>
      </c>
      <c r="P237" s="1" t="s">
        <v>213</v>
      </c>
      <c r="Q237" s="1" t="s">
        <v>286</v>
      </c>
      <c r="R237" s="4" t="s">
        <v>932</v>
      </c>
    </row>
    <row r="238" spans="1:18" hidden="1" x14ac:dyDescent="0.3">
      <c r="A238" s="1" t="s">
        <v>811</v>
      </c>
      <c r="B238" s="1">
        <v>51107</v>
      </c>
      <c r="C238" s="1" t="s">
        <v>12</v>
      </c>
      <c r="D238" s="6">
        <v>0.53118880000000002</v>
      </c>
      <c r="E238" s="6" t="s">
        <v>963</v>
      </c>
      <c r="F238" s="6" t="s">
        <v>963</v>
      </c>
      <c r="G238" s="6" t="s">
        <v>963</v>
      </c>
      <c r="H238" s="6">
        <v>0.54965878648116295</v>
      </c>
      <c r="I238" s="6" t="s">
        <v>964</v>
      </c>
      <c r="J238" s="6">
        <v>0.58901665702584705</v>
      </c>
      <c r="K238" s="6" t="s">
        <v>964</v>
      </c>
      <c r="L238" s="1" t="s">
        <v>871</v>
      </c>
      <c r="M238" s="1" t="s">
        <v>225</v>
      </c>
      <c r="N238" s="1" t="s">
        <v>281</v>
      </c>
      <c r="O238" s="1" t="s">
        <v>232</v>
      </c>
      <c r="P238" s="1" t="s">
        <v>213</v>
      </c>
      <c r="Q238" s="1" t="s">
        <v>554</v>
      </c>
      <c r="R238" s="4" t="s">
        <v>932</v>
      </c>
    </row>
    <row r="239" spans="1:18" hidden="1" x14ac:dyDescent="0.3">
      <c r="A239" s="1" t="s">
        <v>811</v>
      </c>
      <c r="B239" s="1">
        <v>51107</v>
      </c>
      <c r="C239" s="1" t="s">
        <v>10</v>
      </c>
      <c r="D239" s="6">
        <v>3.9058000000000002</v>
      </c>
      <c r="E239" s="6" t="s">
        <v>963</v>
      </c>
      <c r="F239" s="6" t="s">
        <v>963</v>
      </c>
      <c r="G239" s="6" t="s">
        <v>963</v>
      </c>
      <c r="H239" s="6">
        <v>3.6711066583452099</v>
      </c>
      <c r="I239" s="6" t="s">
        <v>964</v>
      </c>
      <c r="J239" s="6">
        <v>3.68506763858454</v>
      </c>
      <c r="K239" s="6" t="s">
        <v>964</v>
      </c>
      <c r="L239" s="1" t="s">
        <v>871</v>
      </c>
      <c r="M239" s="1" t="s">
        <v>225</v>
      </c>
      <c r="N239" s="1" t="s">
        <v>281</v>
      </c>
      <c r="O239" s="1" t="s">
        <v>232</v>
      </c>
      <c r="P239" s="1" t="s">
        <v>213</v>
      </c>
      <c r="Q239" s="1" t="s">
        <v>554</v>
      </c>
      <c r="R239" s="4" t="s">
        <v>932</v>
      </c>
    </row>
    <row r="240" spans="1:18" hidden="1" x14ac:dyDescent="0.3">
      <c r="A240" s="1" t="s">
        <v>9</v>
      </c>
      <c r="B240" s="1">
        <v>11001</v>
      </c>
      <c r="C240" s="1" t="s">
        <v>12</v>
      </c>
      <c r="D240" s="6">
        <v>1.5857089000000001E-2</v>
      </c>
      <c r="E240" s="6" t="s">
        <v>963</v>
      </c>
      <c r="F240" s="6" t="s">
        <v>963</v>
      </c>
      <c r="G240" s="6" t="s">
        <v>963</v>
      </c>
      <c r="H240" s="6">
        <v>1.73593253505251E-2</v>
      </c>
      <c r="I240" s="6" t="s">
        <v>964</v>
      </c>
      <c r="J240" s="6">
        <v>1.79341443900204E-2</v>
      </c>
      <c r="K240" s="6" t="s">
        <v>964</v>
      </c>
      <c r="L240" s="1" t="s">
        <v>299</v>
      </c>
      <c r="M240" s="1" t="s">
        <v>225</v>
      </c>
      <c r="N240" s="1" t="s">
        <v>281</v>
      </c>
      <c r="O240" s="1" t="s">
        <v>232</v>
      </c>
      <c r="P240" s="1" t="s">
        <v>213</v>
      </c>
      <c r="Q240" s="1" t="s">
        <v>300</v>
      </c>
      <c r="R240" s="4" t="s">
        <v>932</v>
      </c>
    </row>
    <row r="241" spans="1:18" hidden="1" x14ac:dyDescent="0.3">
      <c r="A241" s="1" t="s">
        <v>9</v>
      </c>
      <c r="B241" s="1">
        <v>11001</v>
      </c>
      <c r="C241" s="1" t="s">
        <v>10</v>
      </c>
      <c r="D241" s="6">
        <v>0.19579126550000001</v>
      </c>
      <c r="E241" s="6" t="s">
        <v>963</v>
      </c>
      <c r="F241" s="6" t="s">
        <v>963</v>
      </c>
      <c r="G241" s="6" t="s">
        <v>963</v>
      </c>
      <c r="H241" s="6">
        <v>0.18977731256486099</v>
      </c>
      <c r="I241" s="6" t="s">
        <v>964</v>
      </c>
      <c r="J241" s="6">
        <v>0.18563831635188399</v>
      </c>
      <c r="K241" s="6" t="s">
        <v>964</v>
      </c>
      <c r="L241" s="1" t="s">
        <v>299</v>
      </c>
      <c r="M241" s="1" t="s">
        <v>225</v>
      </c>
      <c r="N241" s="1" t="s">
        <v>281</v>
      </c>
      <c r="O241" s="1" t="s">
        <v>232</v>
      </c>
      <c r="P241" s="1" t="s">
        <v>213</v>
      </c>
      <c r="Q241" s="1" t="s">
        <v>300</v>
      </c>
      <c r="R241" s="4" t="s">
        <v>932</v>
      </c>
    </row>
    <row r="242" spans="1:18" hidden="1" x14ac:dyDescent="0.3">
      <c r="A242" s="1" t="s">
        <v>811</v>
      </c>
      <c r="B242" s="1">
        <v>51153</v>
      </c>
      <c r="C242" s="1" t="s">
        <v>12</v>
      </c>
      <c r="D242" s="6">
        <v>1.4209400000000001</v>
      </c>
      <c r="E242" s="6" t="s">
        <v>963</v>
      </c>
      <c r="F242" s="6" t="s">
        <v>963</v>
      </c>
      <c r="G242" s="6" t="s">
        <v>963</v>
      </c>
      <c r="H242" s="6">
        <v>1.47034756015666</v>
      </c>
      <c r="I242" s="6" t="s">
        <v>964</v>
      </c>
      <c r="J242" s="6">
        <v>1.57563060183932</v>
      </c>
      <c r="K242" s="6" t="s">
        <v>964</v>
      </c>
      <c r="L242" s="1" t="s">
        <v>299</v>
      </c>
      <c r="M242" s="1" t="s">
        <v>225</v>
      </c>
      <c r="N242" s="1" t="s">
        <v>281</v>
      </c>
      <c r="O242" s="1" t="s">
        <v>232</v>
      </c>
      <c r="P242" s="1" t="s">
        <v>213</v>
      </c>
      <c r="Q242" s="1" t="s">
        <v>300</v>
      </c>
      <c r="R242" s="4" t="s">
        <v>932</v>
      </c>
    </row>
    <row r="243" spans="1:18" hidden="1" x14ac:dyDescent="0.3">
      <c r="A243" s="1" t="s">
        <v>811</v>
      </c>
      <c r="B243" s="1">
        <v>51153</v>
      </c>
      <c r="C243" s="1" t="s">
        <v>10</v>
      </c>
      <c r="D243" s="6">
        <v>61.094819999999999</v>
      </c>
      <c r="E243" s="6" t="s">
        <v>963</v>
      </c>
      <c r="F243" s="6" t="s">
        <v>963</v>
      </c>
      <c r="G243" s="6" t="s">
        <v>963</v>
      </c>
      <c r="H243" s="6">
        <v>56.998114187167097</v>
      </c>
      <c r="I243" s="6" t="s">
        <v>964</v>
      </c>
      <c r="J243" s="6">
        <v>57.107694030007302</v>
      </c>
      <c r="K243" s="6" t="s">
        <v>964</v>
      </c>
      <c r="L243" s="1" t="s">
        <v>299</v>
      </c>
      <c r="M243" s="1" t="s">
        <v>225</v>
      </c>
      <c r="N243" s="1" t="s">
        <v>281</v>
      </c>
      <c r="O243" s="1" t="s">
        <v>232</v>
      </c>
      <c r="P243" s="1" t="s">
        <v>213</v>
      </c>
      <c r="Q243" s="1" t="s">
        <v>300</v>
      </c>
      <c r="R243" s="4" t="s">
        <v>932</v>
      </c>
    </row>
    <row r="244" spans="1:18" hidden="1" x14ac:dyDescent="0.3">
      <c r="A244" s="1" t="s">
        <v>811</v>
      </c>
      <c r="B244" s="1">
        <v>51059</v>
      </c>
      <c r="C244" s="1" t="s">
        <v>12</v>
      </c>
      <c r="D244" s="6">
        <v>2.2799999999999999E-3</v>
      </c>
      <c r="E244" s="6" t="s">
        <v>963</v>
      </c>
      <c r="F244" s="6" t="s">
        <v>963</v>
      </c>
      <c r="G244" s="6" t="s">
        <v>963</v>
      </c>
      <c r="H244" s="6">
        <v>2.0845175519204999E-3</v>
      </c>
      <c r="I244" s="6" t="s">
        <v>964</v>
      </c>
      <c r="J244" s="6">
        <v>2.0983077976974998E-3</v>
      </c>
      <c r="K244" s="6" t="s">
        <v>964</v>
      </c>
      <c r="L244" s="1" t="s">
        <v>302</v>
      </c>
      <c r="M244" s="1" t="s">
        <v>221</v>
      </c>
      <c r="N244" s="1" t="s">
        <v>281</v>
      </c>
      <c r="O244" s="1" t="s">
        <v>232</v>
      </c>
      <c r="P244" s="1" t="s">
        <v>303</v>
      </c>
      <c r="Q244" s="1" t="s">
        <v>304</v>
      </c>
      <c r="R244" s="4" t="s">
        <v>932</v>
      </c>
    </row>
    <row r="245" spans="1:18" hidden="1" x14ac:dyDescent="0.3">
      <c r="A245" s="1" t="s">
        <v>9</v>
      </c>
      <c r="B245" s="1">
        <v>11001</v>
      </c>
      <c r="C245" s="1" t="s">
        <v>12</v>
      </c>
      <c r="D245" s="6">
        <v>8.9232974999999798E-2</v>
      </c>
      <c r="E245" s="6" t="s">
        <v>963</v>
      </c>
      <c r="F245" s="6" t="s">
        <v>963</v>
      </c>
      <c r="G245" s="6" t="s">
        <v>963</v>
      </c>
      <c r="H245" s="6">
        <v>8.1582325700697594E-2</v>
      </c>
      <c r="I245" s="6" t="s">
        <v>964</v>
      </c>
      <c r="J245" s="6">
        <v>8.2122038269409905E-2</v>
      </c>
      <c r="K245" s="6" t="s">
        <v>964</v>
      </c>
      <c r="L245" s="1" t="s">
        <v>302</v>
      </c>
      <c r="M245" s="1" t="s">
        <v>221</v>
      </c>
      <c r="N245" s="1" t="s">
        <v>281</v>
      </c>
      <c r="O245" s="1" t="s">
        <v>232</v>
      </c>
      <c r="P245" s="1" t="s">
        <v>303</v>
      </c>
      <c r="Q245" s="1" t="s">
        <v>304</v>
      </c>
      <c r="R245" s="4" t="s">
        <v>932</v>
      </c>
    </row>
    <row r="246" spans="1:18" hidden="1" x14ac:dyDescent="0.3">
      <c r="A246" s="1" t="s">
        <v>811</v>
      </c>
      <c r="B246" s="1">
        <v>51059</v>
      </c>
      <c r="C246" s="1" t="s">
        <v>10</v>
      </c>
      <c r="D246" s="6">
        <v>0.19908519999999999</v>
      </c>
      <c r="E246" s="6" t="s">
        <v>963</v>
      </c>
      <c r="F246" s="6" t="s">
        <v>963</v>
      </c>
      <c r="G246" s="6" t="s">
        <v>963</v>
      </c>
      <c r="H246" s="6">
        <v>0.18201604988053699</v>
      </c>
      <c r="I246" s="6" t="s">
        <v>964</v>
      </c>
      <c r="J246" s="6">
        <v>0.18322018752902999</v>
      </c>
      <c r="K246" s="6" t="s">
        <v>964</v>
      </c>
      <c r="L246" s="1" t="s">
        <v>302</v>
      </c>
      <c r="M246" s="1" t="s">
        <v>221</v>
      </c>
      <c r="N246" s="1" t="s">
        <v>281</v>
      </c>
      <c r="O246" s="1" t="s">
        <v>232</v>
      </c>
      <c r="P246" s="1" t="s">
        <v>303</v>
      </c>
      <c r="Q246" s="1" t="s">
        <v>304</v>
      </c>
      <c r="R246" s="4" t="s">
        <v>932</v>
      </c>
    </row>
    <row r="247" spans="1:18" hidden="1" x14ac:dyDescent="0.3">
      <c r="A247" s="1" t="s">
        <v>9</v>
      </c>
      <c r="B247" s="1">
        <v>11001</v>
      </c>
      <c r="C247" s="1" t="s">
        <v>10</v>
      </c>
      <c r="D247" s="6">
        <v>3.5725121999999998</v>
      </c>
      <c r="E247" s="6" t="s">
        <v>963</v>
      </c>
      <c r="F247" s="6" t="s">
        <v>963</v>
      </c>
      <c r="G247" s="6" t="s">
        <v>963</v>
      </c>
      <c r="H247" s="6">
        <v>3.2662124497151299</v>
      </c>
      <c r="I247" s="6" t="s">
        <v>964</v>
      </c>
      <c r="J247" s="6">
        <v>3.2878202660657299</v>
      </c>
      <c r="K247" s="6" t="s">
        <v>964</v>
      </c>
      <c r="L247" s="1" t="s">
        <v>302</v>
      </c>
      <c r="M247" s="1" t="s">
        <v>221</v>
      </c>
      <c r="N247" s="1" t="s">
        <v>281</v>
      </c>
      <c r="O247" s="1" t="s">
        <v>232</v>
      </c>
      <c r="P247" s="1" t="s">
        <v>303</v>
      </c>
      <c r="Q247" s="1" t="s">
        <v>304</v>
      </c>
      <c r="R247" s="4" t="s">
        <v>932</v>
      </c>
    </row>
    <row r="248" spans="1:18" hidden="1" x14ac:dyDescent="0.3">
      <c r="A248" s="1" t="s">
        <v>9</v>
      </c>
      <c r="B248" s="1">
        <v>11001</v>
      </c>
      <c r="C248" s="1" t="s">
        <v>12</v>
      </c>
      <c r="D248" s="6">
        <v>2.9422E-2</v>
      </c>
      <c r="E248" s="6" t="s">
        <v>963</v>
      </c>
      <c r="F248" s="6" t="s">
        <v>963</v>
      </c>
      <c r="G248" s="6" t="s">
        <v>963</v>
      </c>
      <c r="H248" s="6">
        <v>3.5894839999999997E-2</v>
      </c>
      <c r="I248" s="6" t="s">
        <v>964</v>
      </c>
      <c r="J248" s="6">
        <v>4.0308139999999999E-2</v>
      </c>
      <c r="K248" s="6" t="s">
        <v>964</v>
      </c>
      <c r="L248" s="1" t="s">
        <v>296</v>
      </c>
      <c r="M248" s="1" t="s">
        <v>297</v>
      </c>
      <c r="N248" s="1" t="s">
        <v>281</v>
      </c>
      <c r="O248" s="1" t="s">
        <v>232</v>
      </c>
      <c r="P248" s="1" t="s">
        <v>209</v>
      </c>
      <c r="Q248" s="1" t="s">
        <v>298</v>
      </c>
      <c r="R248" s="4" t="s">
        <v>932</v>
      </c>
    </row>
    <row r="249" spans="1:18" hidden="1" x14ac:dyDescent="0.3">
      <c r="A249" s="1" t="s">
        <v>9</v>
      </c>
      <c r="B249" s="1">
        <v>11001</v>
      </c>
      <c r="C249" s="1" t="s">
        <v>10</v>
      </c>
      <c r="D249" s="6">
        <v>8.6294999999999997E-2</v>
      </c>
      <c r="E249" s="6" t="s">
        <v>963</v>
      </c>
      <c r="F249" s="6" t="s">
        <v>963</v>
      </c>
      <c r="G249" s="6" t="s">
        <v>963</v>
      </c>
      <c r="H249" s="6">
        <v>0.1052799</v>
      </c>
      <c r="I249" s="6" t="s">
        <v>964</v>
      </c>
      <c r="J249" s="6">
        <v>0.11822415</v>
      </c>
      <c r="K249" s="6" t="s">
        <v>964</v>
      </c>
      <c r="L249" s="1" t="s">
        <v>296</v>
      </c>
      <c r="M249" s="1" t="s">
        <v>297</v>
      </c>
      <c r="N249" s="1" t="s">
        <v>281</v>
      </c>
      <c r="O249" s="1" t="s">
        <v>232</v>
      </c>
      <c r="P249" s="1" t="s">
        <v>209</v>
      </c>
      <c r="Q249" s="1" t="s">
        <v>298</v>
      </c>
      <c r="R249" s="4" t="s">
        <v>932</v>
      </c>
    </row>
    <row r="250" spans="1:18" hidden="1" x14ac:dyDescent="0.3">
      <c r="A250" s="1" t="s">
        <v>497</v>
      </c>
      <c r="B250" s="1">
        <v>24009</v>
      </c>
      <c r="C250" s="1" t="s">
        <v>12</v>
      </c>
      <c r="D250" s="6">
        <v>1.4400000000000001E-3</v>
      </c>
      <c r="E250" s="6" t="s">
        <v>963</v>
      </c>
      <c r="F250" s="6" t="s">
        <v>963</v>
      </c>
      <c r="G250" s="6" t="s">
        <v>963</v>
      </c>
      <c r="H250" s="6">
        <v>1.49007029616E-3</v>
      </c>
      <c r="I250" s="6" t="s">
        <v>964</v>
      </c>
      <c r="J250" s="6">
        <v>1.59676556832E-3</v>
      </c>
      <c r="K250" s="6" t="s">
        <v>964</v>
      </c>
      <c r="L250" s="1" t="s">
        <v>280</v>
      </c>
      <c r="M250" s="1" t="s">
        <v>198</v>
      </c>
      <c r="N250" s="1" t="s">
        <v>281</v>
      </c>
      <c r="O250" s="1" t="s">
        <v>230</v>
      </c>
      <c r="P250" s="1" t="s">
        <v>282</v>
      </c>
      <c r="Q250" s="1" t="s">
        <v>283</v>
      </c>
      <c r="R250" s="4" t="s">
        <v>932</v>
      </c>
    </row>
    <row r="251" spans="1:18" hidden="1" x14ac:dyDescent="0.3">
      <c r="A251" s="1" t="s">
        <v>497</v>
      </c>
      <c r="B251" s="1">
        <v>24009</v>
      </c>
      <c r="C251" s="1" t="s">
        <v>10</v>
      </c>
      <c r="D251" s="6">
        <v>5.04E-2</v>
      </c>
      <c r="E251" s="6" t="s">
        <v>963</v>
      </c>
      <c r="F251" s="6" t="s">
        <v>963</v>
      </c>
      <c r="G251" s="6" t="s">
        <v>963</v>
      </c>
      <c r="H251" s="6">
        <v>5.2152460365599999E-2</v>
      </c>
      <c r="I251" s="6" t="s">
        <v>964</v>
      </c>
      <c r="J251" s="6">
        <v>5.5886794891199999E-2</v>
      </c>
      <c r="K251" s="6" t="s">
        <v>964</v>
      </c>
      <c r="L251" s="1" t="s">
        <v>280</v>
      </c>
      <c r="M251" s="1" t="s">
        <v>198</v>
      </c>
      <c r="N251" s="1" t="s">
        <v>281</v>
      </c>
      <c r="O251" s="1" t="s">
        <v>230</v>
      </c>
      <c r="P251" s="1" t="s">
        <v>282</v>
      </c>
      <c r="Q251" s="1" t="s">
        <v>283</v>
      </c>
      <c r="R251" s="4" t="s">
        <v>932</v>
      </c>
    </row>
    <row r="252" spans="1:18" hidden="1" x14ac:dyDescent="0.3">
      <c r="A252" s="1" t="s">
        <v>811</v>
      </c>
      <c r="B252" s="1">
        <v>51059</v>
      </c>
      <c r="C252" s="1" t="s">
        <v>12</v>
      </c>
      <c r="D252" s="6">
        <v>5.0711850000000003E-2</v>
      </c>
      <c r="E252" s="6" t="s">
        <v>963</v>
      </c>
      <c r="F252" s="6" t="s">
        <v>963</v>
      </c>
      <c r="G252" s="6" t="s">
        <v>963</v>
      </c>
      <c r="H252" s="6">
        <v>5.28136752277115E-2</v>
      </c>
      <c r="I252" s="6" t="s">
        <v>964</v>
      </c>
      <c r="J252" s="6">
        <v>5.2077789124456299E-2</v>
      </c>
      <c r="K252" s="6" t="s">
        <v>964</v>
      </c>
      <c r="L252" s="1" t="s">
        <v>280</v>
      </c>
      <c r="M252" s="1" t="s">
        <v>198</v>
      </c>
      <c r="N252" s="1" t="s">
        <v>281</v>
      </c>
      <c r="O252" s="1" t="s">
        <v>230</v>
      </c>
      <c r="P252" s="1" t="s">
        <v>282</v>
      </c>
      <c r="Q252" s="1" t="s">
        <v>283</v>
      </c>
      <c r="R252" s="4" t="s">
        <v>932</v>
      </c>
    </row>
    <row r="253" spans="1:18" hidden="1" x14ac:dyDescent="0.3">
      <c r="A253" s="1" t="s">
        <v>497</v>
      </c>
      <c r="B253" s="1">
        <v>24021</v>
      </c>
      <c r="C253" s="1" t="s">
        <v>12</v>
      </c>
      <c r="D253" s="6">
        <v>8.6254999999999901E-2</v>
      </c>
      <c r="E253" s="6" t="s">
        <v>963</v>
      </c>
      <c r="F253" s="6" t="s">
        <v>963</v>
      </c>
      <c r="G253" s="6" t="s">
        <v>963</v>
      </c>
      <c r="H253" s="6">
        <v>8.9829961966803706E-2</v>
      </c>
      <c r="I253" s="6" t="s">
        <v>964</v>
      </c>
      <c r="J253" s="6">
        <v>8.8578304694661394E-2</v>
      </c>
      <c r="K253" s="6" t="s">
        <v>964</v>
      </c>
      <c r="L253" s="1" t="s">
        <v>280</v>
      </c>
      <c r="M253" s="1" t="s">
        <v>198</v>
      </c>
      <c r="N253" s="1" t="s">
        <v>281</v>
      </c>
      <c r="O253" s="1" t="s">
        <v>230</v>
      </c>
      <c r="P253" s="1" t="s">
        <v>282</v>
      </c>
      <c r="Q253" s="1" t="s">
        <v>283</v>
      </c>
      <c r="R253" s="4" t="s">
        <v>932</v>
      </c>
    </row>
    <row r="254" spans="1:18" hidden="1" x14ac:dyDescent="0.3">
      <c r="A254" s="1" t="s">
        <v>497</v>
      </c>
      <c r="B254" s="1">
        <v>24033</v>
      </c>
      <c r="C254" s="1" t="s">
        <v>12</v>
      </c>
      <c r="D254" s="6">
        <v>0.1540135</v>
      </c>
      <c r="E254" s="6" t="s">
        <v>963</v>
      </c>
      <c r="F254" s="6" t="s">
        <v>963</v>
      </c>
      <c r="G254" s="6" t="s">
        <v>963</v>
      </c>
      <c r="H254" s="6">
        <v>0.160396810009556</v>
      </c>
      <c r="I254" s="6" t="s">
        <v>964</v>
      </c>
      <c r="J254" s="6">
        <v>0.15816190052856299</v>
      </c>
      <c r="K254" s="6" t="s">
        <v>964</v>
      </c>
      <c r="L254" s="1" t="s">
        <v>280</v>
      </c>
      <c r="M254" s="1" t="s">
        <v>198</v>
      </c>
      <c r="N254" s="1" t="s">
        <v>281</v>
      </c>
      <c r="O254" s="1" t="s">
        <v>230</v>
      </c>
      <c r="P254" s="1" t="s">
        <v>282</v>
      </c>
      <c r="Q254" s="1" t="s">
        <v>283</v>
      </c>
      <c r="R254" s="4" t="s">
        <v>932</v>
      </c>
    </row>
    <row r="255" spans="1:18" hidden="1" x14ac:dyDescent="0.3">
      <c r="A255" s="1" t="s">
        <v>811</v>
      </c>
      <c r="B255" s="1">
        <v>51107</v>
      </c>
      <c r="C255" s="1" t="s">
        <v>12</v>
      </c>
      <c r="D255" s="6">
        <v>0.31283375000000002</v>
      </c>
      <c r="E255" s="6" t="s">
        <v>963</v>
      </c>
      <c r="F255" s="6" t="s">
        <v>963</v>
      </c>
      <c r="G255" s="6" t="s">
        <v>963</v>
      </c>
      <c r="H255" s="6">
        <v>0.38165717499999902</v>
      </c>
      <c r="I255" s="6" t="s">
        <v>964</v>
      </c>
      <c r="J255" s="6">
        <v>0.428488387374999</v>
      </c>
      <c r="K255" s="6" t="s">
        <v>964</v>
      </c>
      <c r="L255" s="1" t="s">
        <v>280</v>
      </c>
      <c r="M255" s="1" t="s">
        <v>198</v>
      </c>
      <c r="N255" s="1" t="s">
        <v>281</v>
      </c>
      <c r="O255" s="1" t="s">
        <v>230</v>
      </c>
      <c r="P255" s="1" t="s">
        <v>282</v>
      </c>
      <c r="Q255" s="1" t="s">
        <v>283</v>
      </c>
      <c r="R255" s="4" t="s">
        <v>932</v>
      </c>
    </row>
    <row r="256" spans="1:18" hidden="1" x14ac:dyDescent="0.3">
      <c r="A256" s="1" t="s">
        <v>497</v>
      </c>
      <c r="B256" s="1">
        <v>24031</v>
      </c>
      <c r="C256" s="1" t="s">
        <v>12</v>
      </c>
      <c r="D256" s="6">
        <v>0.32379599999999997</v>
      </c>
      <c r="E256" s="6" t="s">
        <v>963</v>
      </c>
      <c r="F256" s="6" t="s">
        <v>963</v>
      </c>
      <c r="G256" s="6" t="s">
        <v>963</v>
      </c>
      <c r="H256" s="6">
        <v>0.33721618880068499</v>
      </c>
      <c r="I256" s="6" t="s">
        <v>964</v>
      </c>
      <c r="J256" s="6">
        <v>0.332517543874703</v>
      </c>
      <c r="K256" s="6" t="s">
        <v>964</v>
      </c>
      <c r="L256" s="1" t="s">
        <v>280</v>
      </c>
      <c r="M256" s="1" t="s">
        <v>198</v>
      </c>
      <c r="N256" s="1" t="s">
        <v>281</v>
      </c>
      <c r="O256" s="1" t="s">
        <v>230</v>
      </c>
      <c r="P256" s="1" t="s">
        <v>282</v>
      </c>
      <c r="Q256" s="1" t="s">
        <v>283</v>
      </c>
      <c r="R256" s="4" t="s">
        <v>932</v>
      </c>
    </row>
    <row r="257" spans="1:18" hidden="1" x14ac:dyDescent="0.3">
      <c r="A257" s="1" t="s">
        <v>811</v>
      </c>
      <c r="B257" s="1">
        <v>51059</v>
      </c>
      <c r="C257" s="1" t="s">
        <v>10</v>
      </c>
      <c r="D257" s="6">
        <v>0.45130160000000002</v>
      </c>
      <c r="E257" s="6" t="s">
        <v>963</v>
      </c>
      <c r="F257" s="6" t="s">
        <v>963</v>
      </c>
      <c r="G257" s="6" t="s">
        <v>963</v>
      </c>
      <c r="H257" s="6">
        <v>0.47000644094322303</v>
      </c>
      <c r="I257" s="6" t="s">
        <v>964</v>
      </c>
      <c r="J257" s="6">
        <v>0.46345754604357198</v>
      </c>
      <c r="K257" s="6" t="s">
        <v>964</v>
      </c>
      <c r="L257" s="1" t="s">
        <v>280</v>
      </c>
      <c r="M257" s="1" t="s">
        <v>198</v>
      </c>
      <c r="N257" s="1" t="s">
        <v>281</v>
      </c>
      <c r="O257" s="1" t="s">
        <v>230</v>
      </c>
      <c r="P257" s="1" t="s">
        <v>282</v>
      </c>
      <c r="Q257" s="1" t="s">
        <v>283</v>
      </c>
      <c r="R257" s="4" t="s">
        <v>932</v>
      </c>
    </row>
    <row r="258" spans="1:18" hidden="1" x14ac:dyDescent="0.3">
      <c r="A258" s="1" t="s">
        <v>9</v>
      </c>
      <c r="B258" s="1">
        <v>11001</v>
      </c>
      <c r="C258" s="1" t="s">
        <v>12</v>
      </c>
      <c r="D258" s="6">
        <v>1.143084915</v>
      </c>
      <c r="E258" s="6" t="s">
        <v>963</v>
      </c>
      <c r="F258" s="6" t="s">
        <v>963</v>
      </c>
      <c r="G258" s="6" t="s">
        <v>963</v>
      </c>
      <c r="H258" s="6">
        <v>1.1903186712623299</v>
      </c>
      <c r="I258" s="6" t="s">
        <v>964</v>
      </c>
      <c r="J258" s="6">
        <v>1.17367804506609</v>
      </c>
      <c r="K258" s="6" t="s">
        <v>964</v>
      </c>
      <c r="L258" s="1" t="s">
        <v>280</v>
      </c>
      <c r="M258" s="1" t="s">
        <v>198</v>
      </c>
      <c r="N258" s="1" t="s">
        <v>281</v>
      </c>
      <c r="O258" s="1" t="s">
        <v>230</v>
      </c>
      <c r="P258" s="1" t="s">
        <v>282</v>
      </c>
      <c r="Q258" s="1" t="s">
        <v>283</v>
      </c>
      <c r="R258" s="4" t="s">
        <v>932</v>
      </c>
    </row>
    <row r="259" spans="1:18" hidden="1" x14ac:dyDescent="0.3">
      <c r="A259" s="1" t="s">
        <v>497</v>
      </c>
      <c r="B259" s="1">
        <v>24021</v>
      </c>
      <c r="C259" s="1" t="s">
        <v>10</v>
      </c>
      <c r="D259" s="6">
        <v>2.5725099999999999</v>
      </c>
      <c r="E259" s="6" t="s">
        <v>963</v>
      </c>
      <c r="F259" s="6" t="s">
        <v>963</v>
      </c>
      <c r="G259" s="6" t="s">
        <v>963</v>
      </c>
      <c r="H259" s="6">
        <v>2.6791313600280899</v>
      </c>
      <c r="I259" s="6" t="s">
        <v>964</v>
      </c>
      <c r="J259" s="6">
        <v>2.6418013403288398</v>
      </c>
      <c r="K259" s="6" t="s">
        <v>964</v>
      </c>
      <c r="L259" s="1" t="s">
        <v>280</v>
      </c>
      <c r="M259" s="1" t="s">
        <v>198</v>
      </c>
      <c r="N259" s="1" t="s">
        <v>281</v>
      </c>
      <c r="O259" s="1" t="s">
        <v>230</v>
      </c>
      <c r="P259" s="1" t="s">
        <v>282</v>
      </c>
      <c r="Q259" s="1" t="s">
        <v>283</v>
      </c>
      <c r="R259" s="4" t="s">
        <v>932</v>
      </c>
    </row>
    <row r="260" spans="1:18" hidden="1" x14ac:dyDescent="0.3">
      <c r="A260" s="1" t="s">
        <v>497</v>
      </c>
      <c r="B260" s="1">
        <v>24033</v>
      </c>
      <c r="C260" s="1" t="s">
        <v>10</v>
      </c>
      <c r="D260" s="6">
        <v>5.3239349999999996</v>
      </c>
      <c r="E260" s="6" t="s">
        <v>963</v>
      </c>
      <c r="F260" s="6" t="s">
        <v>963</v>
      </c>
      <c r="G260" s="6" t="s">
        <v>963</v>
      </c>
      <c r="H260" s="6">
        <v>5.5445931083848601</v>
      </c>
      <c r="I260" s="6" t="s">
        <v>964</v>
      </c>
      <c r="J260" s="6">
        <v>5.4673368106727001</v>
      </c>
      <c r="K260" s="6" t="s">
        <v>964</v>
      </c>
      <c r="L260" s="1" t="s">
        <v>280</v>
      </c>
      <c r="M260" s="1" t="s">
        <v>198</v>
      </c>
      <c r="N260" s="1" t="s">
        <v>281</v>
      </c>
      <c r="O260" s="1" t="s">
        <v>230</v>
      </c>
      <c r="P260" s="1" t="s">
        <v>282</v>
      </c>
      <c r="Q260" s="1" t="s">
        <v>283</v>
      </c>
      <c r="R260" s="4" t="s">
        <v>932</v>
      </c>
    </row>
    <row r="261" spans="1:18" hidden="1" x14ac:dyDescent="0.3">
      <c r="A261" s="1" t="s">
        <v>811</v>
      </c>
      <c r="B261" s="1">
        <v>51107</v>
      </c>
      <c r="C261" s="1" t="s">
        <v>10</v>
      </c>
      <c r="D261" s="6">
        <v>10.4553955</v>
      </c>
      <c r="E261" s="6" t="s">
        <v>963</v>
      </c>
      <c r="F261" s="6" t="s">
        <v>963</v>
      </c>
      <c r="G261" s="6" t="s">
        <v>963</v>
      </c>
      <c r="H261" s="6">
        <v>12.75558251</v>
      </c>
      <c r="I261" s="6" t="s">
        <v>964</v>
      </c>
      <c r="J261" s="6">
        <v>14.320755216349999</v>
      </c>
      <c r="K261" s="6" t="s">
        <v>964</v>
      </c>
      <c r="L261" s="1" t="s">
        <v>280</v>
      </c>
      <c r="M261" s="1" t="s">
        <v>198</v>
      </c>
      <c r="N261" s="1" t="s">
        <v>281</v>
      </c>
      <c r="O261" s="1" t="s">
        <v>230</v>
      </c>
      <c r="P261" s="1" t="s">
        <v>282</v>
      </c>
      <c r="Q261" s="1" t="s">
        <v>283</v>
      </c>
      <c r="R261" s="4" t="s">
        <v>932</v>
      </c>
    </row>
    <row r="262" spans="1:18" hidden="1" x14ac:dyDescent="0.3">
      <c r="A262" s="1" t="s">
        <v>497</v>
      </c>
      <c r="B262" s="1">
        <v>24031</v>
      </c>
      <c r="C262" s="1" t="s">
        <v>10</v>
      </c>
      <c r="D262" s="6">
        <v>14.037940000000001</v>
      </c>
      <c r="E262" s="6" t="s">
        <v>963</v>
      </c>
      <c r="F262" s="6" t="s">
        <v>963</v>
      </c>
      <c r="G262" s="6" t="s">
        <v>963</v>
      </c>
      <c r="H262" s="6">
        <v>14.6197625215034</v>
      </c>
      <c r="I262" s="6" t="s">
        <v>964</v>
      </c>
      <c r="J262" s="6">
        <v>14.416056189268801</v>
      </c>
      <c r="K262" s="6" t="s">
        <v>964</v>
      </c>
      <c r="L262" s="1" t="s">
        <v>280</v>
      </c>
      <c r="M262" s="1" t="s">
        <v>198</v>
      </c>
      <c r="N262" s="1" t="s">
        <v>281</v>
      </c>
      <c r="O262" s="1" t="s">
        <v>230</v>
      </c>
      <c r="P262" s="1" t="s">
        <v>282</v>
      </c>
      <c r="Q262" s="1" t="s">
        <v>283</v>
      </c>
      <c r="R262" s="4" t="s">
        <v>932</v>
      </c>
    </row>
    <row r="263" spans="1:18" hidden="1" x14ac:dyDescent="0.3">
      <c r="A263" s="1" t="s">
        <v>9</v>
      </c>
      <c r="B263" s="1">
        <v>11001</v>
      </c>
      <c r="C263" s="1" t="s">
        <v>10</v>
      </c>
      <c r="D263" s="6">
        <v>19.952366250000001</v>
      </c>
      <c r="E263" s="6" t="s">
        <v>963</v>
      </c>
      <c r="F263" s="6" t="s">
        <v>963</v>
      </c>
      <c r="G263" s="6" t="s">
        <v>963</v>
      </c>
      <c r="H263" s="6">
        <v>20.777567175004801</v>
      </c>
      <c r="I263" s="6" t="s">
        <v>964</v>
      </c>
      <c r="J263" s="6">
        <v>20.487383971491798</v>
      </c>
      <c r="K263" s="6" t="s">
        <v>964</v>
      </c>
      <c r="L263" s="1" t="s">
        <v>280</v>
      </c>
      <c r="M263" s="1" t="s">
        <v>198</v>
      </c>
      <c r="N263" s="1" t="s">
        <v>281</v>
      </c>
      <c r="O263" s="1" t="s">
        <v>230</v>
      </c>
      <c r="P263" s="1" t="s">
        <v>282</v>
      </c>
      <c r="Q263" s="1" t="s">
        <v>283</v>
      </c>
      <c r="R263" s="4" t="s">
        <v>932</v>
      </c>
    </row>
    <row r="264" spans="1:18" hidden="1" x14ac:dyDescent="0.3">
      <c r="A264" s="1" t="s">
        <v>497</v>
      </c>
      <c r="B264" s="1">
        <v>24031</v>
      </c>
      <c r="C264" s="1" t="s">
        <v>12</v>
      </c>
      <c r="D264" s="6">
        <v>0.01</v>
      </c>
      <c r="E264" s="6" t="s">
        <v>963</v>
      </c>
      <c r="F264" s="6" t="s">
        <v>963</v>
      </c>
      <c r="G264" s="6" t="s">
        <v>963</v>
      </c>
      <c r="H264" s="6">
        <v>1.04144643170601E-2</v>
      </c>
      <c r="I264" s="6" t="s">
        <v>964</v>
      </c>
      <c r="J264" s="6">
        <v>1.02693530455811E-2</v>
      </c>
      <c r="K264" s="6" t="s">
        <v>964</v>
      </c>
      <c r="L264" s="1" t="s">
        <v>590</v>
      </c>
      <c r="M264" s="1" t="s">
        <v>198</v>
      </c>
      <c r="N264" s="1" t="s">
        <v>281</v>
      </c>
      <c r="O264" s="1" t="s">
        <v>230</v>
      </c>
      <c r="P264" s="1" t="s">
        <v>282</v>
      </c>
      <c r="Q264" s="1" t="s">
        <v>314</v>
      </c>
      <c r="R264" s="4" t="s">
        <v>932</v>
      </c>
    </row>
    <row r="265" spans="1:18" hidden="1" x14ac:dyDescent="0.3">
      <c r="A265" s="1" t="s">
        <v>497</v>
      </c>
      <c r="B265" s="1">
        <v>24021</v>
      </c>
      <c r="C265" s="1" t="s">
        <v>12</v>
      </c>
      <c r="D265" s="6">
        <v>2.5899999999999999E-2</v>
      </c>
      <c r="E265" s="6" t="s">
        <v>963</v>
      </c>
      <c r="F265" s="6" t="s">
        <v>963</v>
      </c>
      <c r="G265" s="6" t="s">
        <v>963</v>
      </c>
      <c r="H265" s="6">
        <v>2.69734625811862E-2</v>
      </c>
      <c r="I265" s="6" t="s">
        <v>964</v>
      </c>
      <c r="J265" s="6">
        <v>2.6597624388055401E-2</v>
      </c>
      <c r="K265" s="6" t="s">
        <v>964</v>
      </c>
      <c r="L265" s="1" t="s">
        <v>590</v>
      </c>
      <c r="M265" s="1" t="s">
        <v>198</v>
      </c>
      <c r="N265" s="1" t="s">
        <v>281</v>
      </c>
      <c r="O265" s="1" t="s">
        <v>230</v>
      </c>
      <c r="P265" s="1" t="s">
        <v>282</v>
      </c>
      <c r="Q265" s="1" t="s">
        <v>314</v>
      </c>
      <c r="R265" s="4" t="s">
        <v>932</v>
      </c>
    </row>
    <row r="266" spans="1:18" hidden="1" x14ac:dyDescent="0.3">
      <c r="A266" s="1" t="s">
        <v>497</v>
      </c>
      <c r="B266" s="1">
        <v>24031</v>
      </c>
      <c r="C266" s="1" t="s">
        <v>10</v>
      </c>
      <c r="D266" s="6">
        <v>0.3</v>
      </c>
      <c r="E266" s="6" t="s">
        <v>963</v>
      </c>
      <c r="F266" s="6" t="s">
        <v>963</v>
      </c>
      <c r="G266" s="6" t="s">
        <v>963</v>
      </c>
      <c r="H266" s="6">
        <v>0.31243392951180998</v>
      </c>
      <c r="I266" s="6" t="s">
        <v>964</v>
      </c>
      <c r="J266" s="6">
        <v>0.30808059136743998</v>
      </c>
      <c r="K266" s="6" t="s">
        <v>964</v>
      </c>
      <c r="L266" s="1" t="s">
        <v>590</v>
      </c>
      <c r="M266" s="1" t="s">
        <v>198</v>
      </c>
      <c r="N266" s="1" t="s">
        <v>281</v>
      </c>
      <c r="O266" s="1" t="s">
        <v>230</v>
      </c>
      <c r="P266" s="1" t="s">
        <v>282</v>
      </c>
      <c r="Q266" s="1" t="s">
        <v>314</v>
      </c>
      <c r="R266" s="4" t="s">
        <v>932</v>
      </c>
    </row>
    <row r="267" spans="1:18" hidden="1" x14ac:dyDescent="0.3">
      <c r="A267" s="1" t="s">
        <v>497</v>
      </c>
      <c r="B267" s="1">
        <v>24021</v>
      </c>
      <c r="C267" s="1" t="s">
        <v>10</v>
      </c>
      <c r="D267" s="6">
        <v>0.95199999999999996</v>
      </c>
      <c r="E267" s="6" t="s">
        <v>963</v>
      </c>
      <c r="F267" s="6" t="s">
        <v>963</v>
      </c>
      <c r="G267" s="6" t="s">
        <v>963</v>
      </c>
      <c r="H267" s="6">
        <v>0.99145700298414297</v>
      </c>
      <c r="I267" s="6" t="s">
        <v>964</v>
      </c>
      <c r="J267" s="6">
        <v>0.97764240993934204</v>
      </c>
      <c r="K267" s="6" t="s">
        <v>964</v>
      </c>
      <c r="L267" s="1" t="s">
        <v>590</v>
      </c>
      <c r="M267" s="1" t="s">
        <v>198</v>
      </c>
      <c r="N267" s="1" t="s">
        <v>281</v>
      </c>
      <c r="O267" s="1" t="s">
        <v>230</v>
      </c>
      <c r="P267" s="1" t="s">
        <v>282</v>
      </c>
      <c r="Q267" s="1" t="s">
        <v>314</v>
      </c>
      <c r="R267" s="4" t="s">
        <v>932</v>
      </c>
    </row>
    <row r="268" spans="1:18" hidden="1" x14ac:dyDescent="0.3">
      <c r="A268" s="1" t="s">
        <v>497</v>
      </c>
      <c r="B268" s="1">
        <v>24031</v>
      </c>
      <c r="C268" s="1" t="s">
        <v>12</v>
      </c>
      <c r="D268" s="6">
        <v>1.8239999999999999E-2</v>
      </c>
      <c r="E268" s="6" t="s">
        <v>963</v>
      </c>
      <c r="F268" s="6" t="s">
        <v>963</v>
      </c>
      <c r="G268" s="6" t="s">
        <v>963</v>
      </c>
      <c r="H268" s="6">
        <v>1.89959829143178E-2</v>
      </c>
      <c r="I268" s="6" t="s">
        <v>964</v>
      </c>
      <c r="J268" s="6">
        <v>1.8731299955140199E-2</v>
      </c>
      <c r="K268" s="6" t="s">
        <v>964</v>
      </c>
      <c r="L268" s="1" t="s">
        <v>551</v>
      </c>
      <c r="M268" s="1" t="s">
        <v>198</v>
      </c>
      <c r="N268" s="1" t="s">
        <v>281</v>
      </c>
      <c r="O268" s="1" t="s">
        <v>230</v>
      </c>
      <c r="P268" s="1" t="s">
        <v>282</v>
      </c>
      <c r="Q268" s="1" t="s">
        <v>294</v>
      </c>
      <c r="R268" s="4" t="s">
        <v>932</v>
      </c>
    </row>
    <row r="269" spans="1:18" hidden="1" x14ac:dyDescent="0.3">
      <c r="A269" s="1" t="s">
        <v>497</v>
      </c>
      <c r="B269" s="1">
        <v>24017</v>
      </c>
      <c r="C269" s="1" t="s">
        <v>12</v>
      </c>
      <c r="D269" s="6">
        <v>2.06E-2</v>
      </c>
      <c r="E269" s="6" t="s">
        <v>963</v>
      </c>
      <c r="F269" s="6" t="s">
        <v>963</v>
      </c>
      <c r="G269" s="6" t="s">
        <v>963</v>
      </c>
      <c r="H269" s="6">
        <v>2.14537964931442E-2</v>
      </c>
      <c r="I269" s="6" t="s">
        <v>964</v>
      </c>
      <c r="J269" s="6">
        <v>2.1154867273897399E-2</v>
      </c>
      <c r="K269" s="6" t="s">
        <v>964</v>
      </c>
      <c r="L269" s="1" t="s">
        <v>551</v>
      </c>
      <c r="M269" s="1" t="s">
        <v>198</v>
      </c>
      <c r="N269" s="1" t="s">
        <v>281</v>
      </c>
      <c r="O269" s="1" t="s">
        <v>230</v>
      </c>
      <c r="P269" s="1" t="s">
        <v>282</v>
      </c>
      <c r="Q269" s="1" t="s">
        <v>294</v>
      </c>
      <c r="R269" s="4" t="s">
        <v>932</v>
      </c>
    </row>
    <row r="270" spans="1:18" hidden="1" x14ac:dyDescent="0.3">
      <c r="A270" s="1" t="s">
        <v>497</v>
      </c>
      <c r="B270" s="1">
        <v>24033</v>
      </c>
      <c r="C270" s="1" t="s">
        <v>12</v>
      </c>
      <c r="D270" s="6">
        <v>0.1360055</v>
      </c>
      <c r="E270" s="6" t="s">
        <v>963</v>
      </c>
      <c r="F270" s="6" t="s">
        <v>963</v>
      </c>
      <c r="G270" s="6" t="s">
        <v>963</v>
      </c>
      <c r="H270" s="6">
        <v>0.14164244266739501</v>
      </c>
      <c r="I270" s="6" t="s">
        <v>964</v>
      </c>
      <c r="J270" s="6">
        <v>0.13966884956407999</v>
      </c>
      <c r="K270" s="6" t="s">
        <v>964</v>
      </c>
      <c r="L270" s="1" t="s">
        <v>551</v>
      </c>
      <c r="M270" s="1" t="s">
        <v>198</v>
      </c>
      <c r="N270" s="1" t="s">
        <v>281</v>
      </c>
      <c r="O270" s="1" t="s">
        <v>230</v>
      </c>
      <c r="P270" s="1" t="s">
        <v>282</v>
      </c>
      <c r="Q270" s="1" t="s">
        <v>294</v>
      </c>
      <c r="R270" s="4" t="s">
        <v>932</v>
      </c>
    </row>
    <row r="271" spans="1:18" hidden="1" x14ac:dyDescent="0.3">
      <c r="A271" s="1" t="s">
        <v>497</v>
      </c>
      <c r="B271" s="1">
        <v>24017</v>
      </c>
      <c r="C271" s="1" t="s">
        <v>10</v>
      </c>
      <c r="D271" s="6">
        <v>0.21829999999999999</v>
      </c>
      <c r="E271" s="6" t="s">
        <v>963</v>
      </c>
      <c r="F271" s="6" t="s">
        <v>963</v>
      </c>
      <c r="G271" s="6" t="s">
        <v>963</v>
      </c>
      <c r="H271" s="6">
        <v>0.22734775604142701</v>
      </c>
      <c r="I271" s="6" t="s">
        <v>964</v>
      </c>
      <c r="J271" s="6">
        <v>0.22417997698504</v>
      </c>
      <c r="K271" s="6" t="s">
        <v>964</v>
      </c>
      <c r="L271" s="1" t="s">
        <v>551</v>
      </c>
      <c r="M271" s="1" t="s">
        <v>198</v>
      </c>
      <c r="N271" s="1" t="s">
        <v>281</v>
      </c>
      <c r="O271" s="1" t="s">
        <v>230</v>
      </c>
      <c r="P271" s="1" t="s">
        <v>282</v>
      </c>
      <c r="Q271" s="1" t="s">
        <v>294</v>
      </c>
      <c r="R271" s="4" t="s">
        <v>932</v>
      </c>
    </row>
    <row r="272" spans="1:18" hidden="1" x14ac:dyDescent="0.3">
      <c r="A272" s="1" t="s">
        <v>497</v>
      </c>
      <c r="B272" s="1">
        <v>24031</v>
      </c>
      <c r="C272" s="1" t="s">
        <v>10</v>
      </c>
      <c r="D272" s="6">
        <v>0.58779999999999999</v>
      </c>
      <c r="E272" s="6" t="s">
        <v>963</v>
      </c>
      <c r="F272" s="6" t="s">
        <v>963</v>
      </c>
      <c r="G272" s="6" t="s">
        <v>963</v>
      </c>
      <c r="H272" s="6">
        <v>0.61216221255680603</v>
      </c>
      <c r="I272" s="6" t="s">
        <v>964</v>
      </c>
      <c r="J272" s="6">
        <v>0.60363257201927001</v>
      </c>
      <c r="K272" s="6" t="s">
        <v>964</v>
      </c>
      <c r="L272" s="1" t="s">
        <v>551</v>
      </c>
      <c r="M272" s="1" t="s">
        <v>198</v>
      </c>
      <c r="N272" s="1" t="s">
        <v>281</v>
      </c>
      <c r="O272" s="1" t="s">
        <v>230</v>
      </c>
      <c r="P272" s="1" t="s">
        <v>282</v>
      </c>
      <c r="Q272" s="1" t="s">
        <v>294</v>
      </c>
      <c r="R272" s="4" t="s">
        <v>932</v>
      </c>
    </row>
    <row r="273" spans="1:18" hidden="1" x14ac:dyDescent="0.3">
      <c r="A273" s="1" t="s">
        <v>497</v>
      </c>
      <c r="B273" s="1">
        <v>24033</v>
      </c>
      <c r="C273" s="1" t="s">
        <v>10</v>
      </c>
      <c r="D273" s="6">
        <v>2.7288049999999999</v>
      </c>
      <c r="E273" s="6" t="s">
        <v>963</v>
      </c>
      <c r="F273" s="6" t="s">
        <v>963</v>
      </c>
      <c r="G273" s="6" t="s">
        <v>963</v>
      </c>
      <c r="H273" s="6">
        <v>2.84190423007158</v>
      </c>
      <c r="I273" s="6" t="s">
        <v>964</v>
      </c>
      <c r="J273" s="6">
        <v>2.8023061937547502</v>
      </c>
      <c r="K273" s="6" t="s">
        <v>964</v>
      </c>
      <c r="L273" s="1" t="s">
        <v>551</v>
      </c>
      <c r="M273" s="1" t="s">
        <v>198</v>
      </c>
      <c r="N273" s="1" t="s">
        <v>281</v>
      </c>
      <c r="O273" s="1" t="s">
        <v>230</v>
      </c>
      <c r="P273" s="1" t="s">
        <v>282</v>
      </c>
      <c r="Q273" s="1" t="s">
        <v>294</v>
      </c>
      <c r="R273" s="4" t="s">
        <v>932</v>
      </c>
    </row>
    <row r="274" spans="1:18" hidden="1" x14ac:dyDescent="0.3">
      <c r="A274" s="1" t="s">
        <v>497</v>
      </c>
      <c r="B274" s="1">
        <v>24021</v>
      </c>
      <c r="C274" s="1" t="s">
        <v>10</v>
      </c>
      <c r="D274" s="6">
        <v>6.4799999999999996E-3</v>
      </c>
      <c r="E274" s="6" t="s">
        <v>963</v>
      </c>
      <c r="F274" s="6" t="s">
        <v>963</v>
      </c>
      <c r="G274" s="6" t="s">
        <v>963</v>
      </c>
      <c r="H274" s="6">
        <v>5.5966646737345997E-3</v>
      </c>
      <c r="I274" s="6" t="s">
        <v>964</v>
      </c>
      <c r="J274" s="6">
        <v>5.2896078917200997E-3</v>
      </c>
      <c r="K274" s="6" t="s">
        <v>964</v>
      </c>
      <c r="L274" s="1" t="s">
        <v>284</v>
      </c>
      <c r="M274" s="1" t="s">
        <v>212</v>
      </c>
      <c r="N274" s="1" t="s">
        <v>281</v>
      </c>
      <c r="O274" s="1" t="s">
        <v>230</v>
      </c>
      <c r="P274" s="1" t="s">
        <v>213</v>
      </c>
      <c r="Q274" s="1" t="s">
        <v>283</v>
      </c>
      <c r="R274" s="4" t="s">
        <v>932</v>
      </c>
    </row>
    <row r="275" spans="1:18" hidden="1" x14ac:dyDescent="0.3">
      <c r="A275" s="1" t="s">
        <v>497</v>
      </c>
      <c r="B275" s="1">
        <v>24021</v>
      </c>
      <c r="C275" s="1" t="s">
        <v>12</v>
      </c>
      <c r="D275" s="6">
        <v>6.4799999999999996E-3</v>
      </c>
      <c r="E275" s="6" t="s">
        <v>963</v>
      </c>
      <c r="F275" s="6" t="s">
        <v>963</v>
      </c>
      <c r="G275" s="6" t="s">
        <v>963</v>
      </c>
      <c r="H275" s="6">
        <v>6.7053163327198996E-3</v>
      </c>
      <c r="I275" s="6" t="s">
        <v>964</v>
      </c>
      <c r="J275" s="6">
        <v>7.1854450574399004E-3</v>
      </c>
      <c r="K275" s="6" t="s">
        <v>964</v>
      </c>
      <c r="L275" s="1" t="s">
        <v>284</v>
      </c>
      <c r="M275" s="1" t="s">
        <v>212</v>
      </c>
      <c r="N275" s="1" t="s">
        <v>281</v>
      </c>
      <c r="O275" s="1" t="s">
        <v>230</v>
      </c>
      <c r="P275" s="1" t="s">
        <v>213</v>
      </c>
      <c r="Q275" s="1" t="s">
        <v>283</v>
      </c>
      <c r="R275" s="4" t="s">
        <v>932</v>
      </c>
    </row>
    <row r="276" spans="1:18" hidden="1" x14ac:dyDescent="0.3">
      <c r="A276" s="1" t="s">
        <v>9</v>
      </c>
      <c r="B276" s="1">
        <v>11001</v>
      </c>
      <c r="C276" s="1" t="s">
        <v>12</v>
      </c>
      <c r="D276" s="6">
        <v>1.2951979999999899E-2</v>
      </c>
      <c r="E276" s="6" t="s">
        <v>963</v>
      </c>
      <c r="F276" s="6" t="s">
        <v>963</v>
      </c>
      <c r="G276" s="6" t="s">
        <v>963</v>
      </c>
      <c r="H276" s="6">
        <v>1.35086591077815E-2</v>
      </c>
      <c r="I276" s="6" t="s">
        <v>964</v>
      </c>
      <c r="J276" s="6">
        <v>1.36320037624852E-2</v>
      </c>
      <c r="K276" s="6" t="s">
        <v>964</v>
      </c>
      <c r="L276" s="1" t="s">
        <v>284</v>
      </c>
      <c r="M276" s="1" t="s">
        <v>212</v>
      </c>
      <c r="N276" s="1" t="s">
        <v>281</v>
      </c>
      <c r="O276" s="1" t="s">
        <v>230</v>
      </c>
      <c r="P276" s="1" t="s">
        <v>213</v>
      </c>
      <c r="Q276" s="1" t="s">
        <v>283</v>
      </c>
      <c r="R276" s="4" t="s">
        <v>932</v>
      </c>
    </row>
    <row r="277" spans="1:18" hidden="1" x14ac:dyDescent="0.3">
      <c r="A277" s="1" t="s">
        <v>497</v>
      </c>
      <c r="B277" s="1">
        <v>24031</v>
      </c>
      <c r="C277" s="1" t="s">
        <v>12</v>
      </c>
      <c r="D277" s="6">
        <v>1.9980000000000001E-2</v>
      </c>
      <c r="E277" s="6" t="s">
        <v>963</v>
      </c>
      <c r="F277" s="6" t="s">
        <v>963</v>
      </c>
      <c r="G277" s="6" t="s">
        <v>963</v>
      </c>
      <c r="H277" s="6">
        <v>2.0091748603706199E-2</v>
      </c>
      <c r="I277" s="6" t="s">
        <v>964</v>
      </c>
      <c r="J277" s="6">
        <v>2.0116508995725799E-2</v>
      </c>
      <c r="K277" s="6" t="s">
        <v>964</v>
      </c>
      <c r="L277" s="1" t="s">
        <v>284</v>
      </c>
      <c r="M277" s="1" t="s">
        <v>212</v>
      </c>
      <c r="N277" s="1" t="s">
        <v>281</v>
      </c>
      <c r="O277" s="1" t="s">
        <v>230</v>
      </c>
      <c r="P277" s="1" t="s">
        <v>213</v>
      </c>
      <c r="Q277" s="1" t="s">
        <v>283</v>
      </c>
      <c r="R277" s="4" t="s">
        <v>932</v>
      </c>
    </row>
    <row r="278" spans="1:18" hidden="1" x14ac:dyDescent="0.3">
      <c r="A278" s="1" t="s">
        <v>497</v>
      </c>
      <c r="B278" s="1">
        <v>24033</v>
      </c>
      <c r="C278" s="1" t="s">
        <v>12</v>
      </c>
      <c r="D278" s="6">
        <v>8.8200000000000001E-2</v>
      </c>
      <c r="E278" s="6" t="s">
        <v>963</v>
      </c>
      <c r="F278" s="6" t="s">
        <v>963</v>
      </c>
      <c r="G278" s="6" t="s">
        <v>963</v>
      </c>
      <c r="H278" s="6">
        <v>9.1990856479577804E-2</v>
      </c>
      <c r="I278" s="6" t="s">
        <v>964</v>
      </c>
      <c r="J278" s="6">
        <v>9.2830805162703103E-2</v>
      </c>
      <c r="K278" s="6" t="s">
        <v>964</v>
      </c>
      <c r="L278" s="1" t="s">
        <v>284</v>
      </c>
      <c r="M278" s="1" t="s">
        <v>212</v>
      </c>
      <c r="N278" s="1" t="s">
        <v>281</v>
      </c>
      <c r="O278" s="1" t="s">
        <v>230</v>
      </c>
      <c r="P278" s="1" t="s">
        <v>213</v>
      </c>
      <c r="Q278" s="1" t="s">
        <v>283</v>
      </c>
      <c r="R278" s="4" t="s">
        <v>932</v>
      </c>
    </row>
    <row r="279" spans="1:18" hidden="1" x14ac:dyDescent="0.3">
      <c r="A279" s="1" t="s">
        <v>811</v>
      </c>
      <c r="B279" s="1">
        <v>51107</v>
      </c>
      <c r="C279" s="1" t="s">
        <v>12</v>
      </c>
      <c r="D279" s="6">
        <v>0.108555</v>
      </c>
      <c r="E279" s="6" t="s">
        <v>963</v>
      </c>
      <c r="F279" s="6" t="s">
        <v>963</v>
      </c>
      <c r="G279" s="6" t="s">
        <v>963</v>
      </c>
      <c r="H279" s="6">
        <v>0.112329570138645</v>
      </c>
      <c r="I279" s="6" t="s">
        <v>964</v>
      </c>
      <c r="J279" s="6">
        <v>0.12037283768679</v>
      </c>
      <c r="K279" s="6" t="s">
        <v>964</v>
      </c>
      <c r="L279" s="1" t="s">
        <v>284</v>
      </c>
      <c r="M279" s="1" t="s">
        <v>212</v>
      </c>
      <c r="N279" s="1" t="s">
        <v>281</v>
      </c>
      <c r="O279" s="1" t="s">
        <v>230</v>
      </c>
      <c r="P279" s="1" t="s">
        <v>213</v>
      </c>
      <c r="Q279" s="1" t="s">
        <v>283</v>
      </c>
      <c r="R279" s="4" t="s">
        <v>932</v>
      </c>
    </row>
    <row r="280" spans="1:18" hidden="1" x14ac:dyDescent="0.3">
      <c r="A280" s="1" t="s">
        <v>9</v>
      </c>
      <c r="B280" s="1">
        <v>11001</v>
      </c>
      <c r="C280" s="1" t="s">
        <v>10</v>
      </c>
      <c r="D280" s="6">
        <v>0.33472770000000002</v>
      </c>
      <c r="E280" s="6" t="s">
        <v>963</v>
      </c>
      <c r="F280" s="6" t="s">
        <v>963</v>
      </c>
      <c r="G280" s="6" t="s">
        <v>963</v>
      </c>
      <c r="H280" s="6">
        <v>0.29002733533994002</v>
      </c>
      <c r="I280" s="6" t="s">
        <v>964</v>
      </c>
      <c r="J280" s="6">
        <v>0.266860762074628</v>
      </c>
      <c r="K280" s="6" t="s">
        <v>964</v>
      </c>
      <c r="L280" s="1" t="s">
        <v>284</v>
      </c>
      <c r="M280" s="1" t="s">
        <v>212</v>
      </c>
      <c r="N280" s="1" t="s">
        <v>281</v>
      </c>
      <c r="O280" s="1" t="s">
        <v>230</v>
      </c>
      <c r="P280" s="1" t="s">
        <v>213</v>
      </c>
      <c r="Q280" s="1" t="s">
        <v>283</v>
      </c>
      <c r="R280" s="4" t="s">
        <v>932</v>
      </c>
    </row>
    <row r="281" spans="1:18" hidden="1" x14ac:dyDescent="0.3">
      <c r="A281" s="1" t="s">
        <v>497</v>
      </c>
      <c r="B281" s="1">
        <v>24033</v>
      </c>
      <c r="C281" s="1" t="s">
        <v>10</v>
      </c>
      <c r="D281" s="6">
        <v>0.35099999999999998</v>
      </c>
      <c r="E281" s="6" t="s">
        <v>963</v>
      </c>
      <c r="F281" s="6" t="s">
        <v>963</v>
      </c>
      <c r="G281" s="6" t="s">
        <v>963</v>
      </c>
      <c r="H281" s="6">
        <v>0.30412659216527099</v>
      </c>
      <c r="I281" s="6" t="s">
        <v>964</v>
      </c>
      <c r="J281" s="6">
        <v>0.27983380965541399</v>
      </c>
      <c r="K281" s="6" t="s">
        <v>964</v>
      </c>
      <c r="L281" s="1" t="s">
        <v>284</v>
      </c>
      <c r="M281" s="1" t="s">
        <v>212</v>
      </c>
      <c r="N281" s="1" t="s">
        <v>281</v>
      </c>
      <c r="O281" s="1" t="s">
        <v>230</v>
      </c>
      <c r="P281" s="1" t="s">
        <v>213</v>
      </c>
      <c r="Q281" s="1" t="s">
        <v>283</v>
      </c>
      <c r="R281" s="4" t="s">
        <v>932</v>
      </c>
    </row>
    <row r="282" spans="1:18" hidden="1" x14ac:dyDescent="0.3">
      <c r="A282" s="1" t="s">
        <v>497</v>
      </c>
      <c r="B282" s="1">
        <v>24031</v>
      </c>
      <c r="C282" s="1" t="s">
        <v>10</v>
      </c>
      <c r="D282" s="6">
        <v>0.58811999999999998</v>
      </c>
      <c r="E282" s="6" t="s">
        <v>963</v>
      </c>
      <c r="F282" s="6" t="s">
        <v>963</v>
      </c>
      <c r="G282" s="6" t="s">
        <v>963</v>
      </c>
      <c r="H282" s="6">
        <v>0.50109007395655203</v>
      </c>
      <c r="I282" s="6" t="s">
        <v>964</v>
      </c>
      <c r="J282" s="6">
        <v>0.45850481327699799</v>
      </c>
      <c r="K282" s="6" t="s">
        <v>964</v>
      </c>
      <c r="L282" s="1" t="s">
        <v>284</v>
      </c>
      <c r="M282" s="1" t="s">
        <v>212</v>
      </c>
      <c r="N282" s="1" t="s">
        <v>281</v>
      </c>
      <c r="O282" s="1" t="s">
        <v>230</v>
      </c>
      <c r="P282" s="1" t="s">
        <v>213</v>
      </c>
      <c r="Q282" s="1" t="s">
        <v>283</v>
      </c>
      <c r="R282" s="4" t="s">
        <v>932</v>
      </c>
    </row>
    <row r="283" spans="1:18" hidden="1" x14ac:dyDescent="0.3">
      <c r="A283" s="1" t="s">
        <v>811</v>
      </c>
      <c r="B283" s="1">
        <v>51107</v>
      </c>
      <c r="C283" s="1" t="s">
        <v>10</v>
      </c>
      <c r="D283" s="6">
        <v>5.7713980899999999</v>
      </c>
      <c r="E283" s="6" t="s">
        <v>963</v>
      </c>
      <c r="F283" s="6" t="s">
        <v>963</v>
      </c>
      <c r="G283" s="6" t="s">
        <v>963</v>
      </c>
      <c r="H283" s="6">
        <v>4.9846573778337504</v>
      </c>
      <c r="I283" s="6" t="s">
        <v>964</v>
      </c>
      <c r="J283" s="6">
        <v>4.7111779140621204</v>
      </c>
      <c r="K283" s="6" t="s">
        <v>964</v>
      </c>
      <c r="L283" s="1" t="s">
        <v>284</v>
      </c>
      <c r="M283" s="1" t="s">
        <v>212</v>
      </c>
      <c r="N283" s="1" t="s">
        <v>281</v>
      </c>
      <c r="O283" s="1" t="s">
        <v>230</v>
      </c>
      <c r="P283" s="1" t="s">
        <v>213</v>
      </c>
      <c r="Q283" s="1" t="s">
        <v>283</v>
      </c>
      <c r="R283" s="4" t="s">
        <v>932</v>
      </c>
    </row>
    <row r="284" spans="1:18" hidden="1" x14ac:dyDescent="0.3">
      <c r="A284" s="1" t="s">
        <v>497</v>
      </c>
      <c r="B284" s="1">
        <v>24021</v>
      </c>
      <c r="C284" s="1" t="s">
        <v>12</v>
      </c>
      <c r="D284" s="6">
        <v>3.5000000000000001E-3</v>
      </c>
      <c r="E284" s="6" t="s">
        <v>963</v>
      </c>
      <c r="F284" s="6" t="s">
        <v>963</v>
      </c>
      <c r="G284" s="6" t="s">
        <v>963</v>
      </c>
      <c r="H284" s="6">
        <v>3.6504308126816E-3</v>
      </c>
      <c r="I284" s="6" t="s">
        <v>964</v>
      </c>
      <c r="J284" s="6">
        <v>3.6837621096310002E-3</v>
      </c>
      <c r="K284" s="6" t="s">
        <v>964</v>
      </c>
      <c r="L284" s="1" t="s">
        <v>591</v>
      </c>
      <c r="M284" s="1" t="s">
        <v>212</v>
      </c>
      <c r="N284" s="1" t="s">
        <v>281</v>
      </c>
      <c r="O284" s="1" t="s">
        <v>230</v>
      </c>
      <c r="P284" s="1" t="s">
        <v>213</v>
      </c>
      <c r="Q284" s="1" t="s">
        <v>314</v>
      </c>
      <c r="R284" s="4" t="s">
        <v>932</v>
      </c>
    </row>
    <row r="285" spans="1:18" hidden="1" x14ac:dyDescent="0.3">
      <c r="A285" s="1" t="s">
        <v>497</v>
      </c>
      <c r="B285" s="1">
        <v>24021</v>
      </c>
      <c r="C285" s="1" t="s">
        <v>10</v>
      </c>
      <c r="D285" s="6">
        <v>0.126</v>
      </c>
      <c r="E285" s="6" t="s">
        <v>963</v>
      </c>
      <c r="F285" s="6" t="s">
        <v>963</v>
      </c>
      <c r="G285" s="6" t="s">
        <v>963</v>
      </c>
      <c r="H285" s="6">
        <v>0.10813931303035899</v>
      </c>
      <c r="I285" s="6" t="s">
        <v>964</v>
      </c>
      <c r="J285" s="6">
        <v>9.8820976173774597E-2</v>
      </c>
      <c r="K285" s="6" t="s">
        <v>964</v>
      </c>
      <c r="L285" s="1" t="s">
        <v>591</v>
      </c>
      <c r="M285" s="1" t="s">
        <v>212</v>
      </c>
      <c r="N285" s="1" t="s">
        <v>281</v>
      </c>
      <c r="O285" s="1" t="s">
        <v>230</v>
      </c>
      <c r="P285" s="1" t="s">
        <v>213</v>
      </c>
      <c r="Q285" s="1" t="s">
        <v>314</v>
      </c>
      <c r="R285" s="4" t="s">
        <v>932</v>
      </c>
    </row>
    <row r="286" spans="1:18" hidden="1" x14ac:dyDescent="0.3">
      <c r="A286" s="1" t="s">
        <v>9</v>
      </c>
      <c r="B286" s="1">
        <v>11001</v>
      </c>
      <c r="C286" s="1" t="s">
        <v>12</v>
      </c>
      <c r="D286" s="6">
        <v>0.51308799999999999</v>
      </c>
      <c r="E286" s="6" t="s">
        <v>963</v>
      </c>
      <c r="F286" s="6" t="s">
        <v>963</v>
      </c>
      <c r="G286" s="6" t="s">
        <v>963</v>
      </c>
      <c r="H286" s="6">
        <v>0.53514064137634498</v>
      </c>
      <c r="I286" s="6" t="s">
        <v>964</v>
      </c>
      <c r="J286" s="6">
        <v>0.54002689523039704</v>
      </c>
      <c r="K286" s="6" t="s">
        <v>964</v>
      </c>
      <c r="L286" s="1" t="s">
        <v>285</v>
      </c>
      <c r="M286" s="1" t="s">
        <v>212</v>
      </c>
      <c r="N286" s="1" t="s">
        <v>281</v>
      </c>
      <c r="O286" s="1" t="s">
        <v>230</v>
      </c>
      <c r="P286" s="1" t="s">
        <v>213</v>
      </c>
      <c r="Q286" s="1" t="s">
        <v>286</v>
      </c>
      <c r="R286" s="4" t="s">
        <v>932</v>
      </c>
    </row>
    <row r="287" spans="1:18" hidden="1" x14ac:dyDescent="0.3">
      <c r="A287" s="1" t="s">
        <v>497</v>
      </c>
      <c r="B287" s="1">
        <v>24033</v>
      </c>
      <c r="C287" s="1" t="s">
        <v>12</v>
      </c>
      <c r="D287" s="6">
        <v>1.2288749999999999</v>
      </c>
      <c r="E287" s="6" t="s">
        <v>963</v>
      </c>
      <c r="F287" s="6" t="s">
        <v>963</v>
      </c>
      <c r="G287" s="6" t="s">
        <v>963</v>
      </c>
      <c r="H287" s="5" t="s">
        <v>14</v>
      </c>
      <c r="I287" s="6" t="s">
        <v>964</v>
      </c>
      <c r="J287" s="5" t="s">
        <v>14</v>
      </c>
      <c r="K287" s="6" t="s">
        <v>964</v>
      </c>
      <c r="L287" s="1" t="s">
        <v>285</v>
      </c>
      <c r="M287" s="1" t="s">
        <v>212</v>
      </c>
      <c r="N287" s="1" t="s">
        <v>281</v>
      </c>
      <c r="O287" s="1" t="s">
        <v>230</v>
      </c>
      <c r="P287" s="1" t="s">
        <v>213</v>
      </c>
      <c r="Q287" s="1" t="s">
        <v>286</v>
      </c>
      <c r="R287" s="4" t="s">
        <v>932</v>
      </c>
    </row>
    <row r="288" spans="1:18" hidden="1" x14ac:dyDescent="0.3">
      <c r="A288" s="1" t="s">
        <v>497</v>
      </c>
      <c r="B288" s="1">
        <v>24031</v>
      </c>
      <c r="C288" s="1" t="s">
        <v>12</v>
      </c>
      <c r="D288" s="6">
        <v>1.415975</v>
      </c>
      <c r="E288" s="6" t="s">
        <v>963</v>
      </c>
      <c r="F288" s="6" t="s">
        <v>963</v>
      </c>
      <c r="G288" s="6" t="s">
        <v>963</v>
      </c>
      <c r="H288" s="6">
        <v>1.4768339342819801</v>
      </c>
      <c r="I288" s="6" t="s">
        <v>964</v>
      </c>
      <c r="J288" s="6">
        <v>1.4903185866242501</v>
      </c>
      <c r="K288" s="6" t="s">
        <v>964</v>
      </c>
      <c r="L288" s="1" t="s">
        <v>285</v>
      </c>
      <c r="M288" s="1" t="s">
        <v>212</v>
      </c>
      <c r="N288" s="1" t="s">
        <v>281</v>
      </c>
      <c r="O288" s="1" t="s">
        <v>230</v>
      </c>
      <c r="P288" s="1" t="s">
        <v>213</v>
      </c>
      <c r="Q288" s="1" t="s">
        <v>286</v>
      </c>
      <c r="R288" s="4" t="s">
        <v>932</v>
      </c>
    </row>
    <row r="289" spans="1:18" hidden="1" x14ac:dyDescent="0.3">
      <c r="A289" s="1" t="s">
        <v>497</v>
      </c>
      <c r="B289" s="1">
        <v>24031</v>
      </c>
      <c r="C289" s="1" t="s">
        <v>10</v>
      </c>
      <c r="D289" s="6">
        <v>3.5459749999999999</v>
      </c>
      <c r="E289" s="6" t="s">
        <v>963</v>
      </c>
      <c r="F289" s="6" t="s">
        <v>963</v>
      </c>
      <c r="G289" s="6" t="s">
        <v>963</v>
      </c>
      <c r="H289" s="6">
        <v>3.0433277819271898</v>
      </c>
      <c r="I289" s="6" t="s">
        <v>964</v>
      </c>
      <c r="J289" s="6">
        <v>2.7810850078396898</v>
      </c>
      <c r="K289" s="6" t="s">
        <v>964</v>
      </c>
      <c r="L289" s="1" t="s">
        <v>285</v>
      </c>
      <c r="M289" s="1" t="s">
        <v>212</v>
      </c>
      <c r="N289" s="1" t="s">
        <v>281</v>
      </c>
      <c r="O289" s="1" t="s">
        <v>230</v>
      </c>
      <c r="P289" s="1" t="s">
        <v>213</v>
      </c>
      <c r="Q289" s="1" t="s">
        <v>286</v>
      </c>
      <c r="R289" s="4" t="s">
        <v>932</v>
      </c>
    </row>
    <row r="290" spans="1:18" hidden="1" x14ac:dyDescent="0.3">
      <c r="A290" s="1" t="s">
        <v>9</v>
      </c>
      <c r="B290" s="1">
        <v>11001</v>
      </c>
      <c r="C290" s="1" t="s">
        <v>10</v>
      </c>
      <c r="D290" s="6">
        <v>11.09263</v>
      </c>
      <c r="E290" s="6" t="s">
        <v>963</v>
      </c>
      <c r="F290" s="6" t="s">
        <v>963</v>
      </c>
      <c r="G290" s="6" t="s">
        <v>963</v>
      </c>
      <c r="H290" s="6">
        <v>9.52023323730117</v>
      </c>
      <c r="I290" s="6" t="s">
        <v>964</v>
      </c>
      <c r="J290" s="6">
        <v>8.6998771820198204</v>
      </c>
      <c r="K290" s="6" t="s">
        <v>964</v>
      </c>
      <c r="L290" s="1" t="s">
        <v>285</v>
      </c>
      <c r="M290" s="1" t="s">
        <v>212</v>
      </c>
      <c r="N290" s="1" t="s">
        <v>281</v>
      </c>
      <c r="O290" s="1" t="s">
        <v>230</v>
      </c>
      <c r="P290" s="1" t="s">
        <v>213</v>
      </c>
      <c r="Q290" s="1" t="s">
        <v>286</v>
      </c>
      <c r="R290" s="4" t="s">
        <v>932</v>
      </c>
    </row>
    <row r="291" spans="1:18" hidden="1" x14ac:dyDescent="0.3">
      <c r="A291" s="1" t="s">
        <v>497</v>
      </c>
      <c r="B291" s="1">
        <v>24033</v>
      </c>
      <c r="C291" s="1" t="s">
        <v>10</v>
      </c>
      <c r="D291" s="6">
        <v>94.035749999999993</v>
      </c>
      <c r="E291" s="6" t="s">
        <v>963</v>
      </c>
      <c r="F291" s="6" t="s">
        <v>963</v>
      </c>
      <c r="G291" s="6" t="s">
        <v>963</v>
      </c>
      <c r="H291" s="5" t="s">
        <v>14</v>
      </c>
      <c r="I291" s="6" t="s">
        <v>964</v>
      </c>
      <c r="J291" s="5" t="s">
        <v>14</v>
      </c>
      <c r="K291" s="6" t="s">
        <v>964</v>
      </c>
      <c r="L291" s="1" t="s">
        <v>285</v>
      </c>
      <c r="M291" s="1" t="s">
        <v>212</v>
      </c>
      <c r="N291" s="1" t="s">
        <v>281</v>
      </c>
      <c r="O291" s="1" t="s">
        <v>230</v>
      </c>
      <c r="P291" s="1" t="s">
        <v>213</v>
      </c>
      <c r="Q291" s="1" t="s">
        <v>286</v>
      </c>
      <c r="R291" s="4" t="s">
        <v>932</v>
      </c>
    </row>
    <row r="292" spans="1:18" hidden="1" x14ac:dyDescent="0.3">
      <c r="A292" s="1" t="s">
        <v>497</v>
      </c>
      <c r="B292" s="1">
        <v>24033</v>
      </c>
      <c r="C292" s="1" t="s">
        <v>12</v>
      </c>
      <c r="D292" s="6">
        <v>8.8525500000000008</v>
      </c>
      <c r="E292" s="6" t="s">
        <v>963</v>
      </c>
      <c r="F292" s="6" t="s">
        <v>963</v>
      </c>
      <c r="G292" s="6" t="s">
        <v>963</v>
      </c>
      <c r="H292" s="6">
        <v>9.2330346545157198</v>
      </c>
      <c r="I292" s="6" t="s">
        <v>964</v>
      </c>
      <c r="J292" s="6">
        <v>9.3173395038898796</v>
      </c>
      <c r="K292" s="6" t="s">
        <v>964</v>
      </c>
      <c r="L292" s="1" t="s">
        <v>633</v>
      </c>
      <c r="M292" s="1" t="s">
        <v>212</v>
      </c>
      <c r="N292" s="1" t="s">
        <v>281</v>
      </c>
      <c r="O292" s="1" t="s">
        <v>230</v>
      </c>
      <c r="P292" s="1" t="s">
        <v>213</v>
      </c>
      <c r="Q292" s="1" t="s">
        <v>634</v>
      </c>
      <c r="R292" s="4" t="s">
        <v>932</v>
      </c>
    </row>
    <row r="293" spans="1:18" hidden="1" x14ac:dyDescent="0.3">
      <c r="A293" s="1" t="s">
        <v>497</v>
      </c>
      <c r="B293" s="1">
        <v>24033</v>
      </c>
      <c r="C293" s="1" t="s">
        <v>10</v>
      </c>
      <c r="D293" s="6">
        <v>24.328264999999998</v>
      </c>
      <c r="E293" s="6" t="s">
        <v>963</v>
      </c>
      <c r="F293" s="6" t="s">
        <v>963</v>
      </c>
      <c r="G293" s="6" t="s">
        <v>963</v>
      </c>
      <c r="H293" s="6">
        <v>25.3738994785957</v>
      </c>
      <c r="I293" s="6" t="s">
        <v>964</v>
      </c>
      <c r="J293" s="6">
        <v>25.605583085732501</v>
      </c>
      <c r="K293" s="6" t="s">
        <v>964</v>
      </c>
      <c r="L293" s="1" t="s">
        <v>633</v>
      </c>
      <c r="M293" s="1" t="s">
        <v>212</v>
      </c>
      <c r="N293" s="1" t="s">
        <v>281</v>
      </c>
      <c r="O293" s="1" t="s">
        <v>230</v>
      </c>
      <c r="P293" s="1" t="s">
        <v>213</v>
      </c>
      <c r="Q293" s="1" t="s">
        <v>634</v>
      </c>
      <c r="R293" s="4" t="s">
        <v>932</v>
      </c>
    </row>
    <row r="294" spans="1:18" hidden="1" x14ac:dyDescent="0.3">
      <c r="A294" s="1" t="s">
        <v>497</v>
      </c>
      <c r="B294" s="1">
        <v>24033</v>
      </c>
      <c r="C294" s="1" t="s">
        <v>12</v>
      </c>
      <c r="D294" s="6">
        <v>1.5959999999999998E-2</v>
      </c>
      <c r="E294" s="6" t="s">
        <v>963</v>
      </c>
      <c r="F294" s="6" t="s">
        <v>963</v>
      </c>
      <c r="G294" s="6" t="s">
        <v>963</v>
      </c>
      <c r="H294" s="6">
        <v>1.6645964505828299E-2</v>
      </c>
      <c r="I294" s="6" t="s">
        <v>964</v>
      </c>
      <c r="J294" s="6">
        <v>1.6797955219917698E-2</v>
      </c>
      <c r="K294" s="6" t="s">
        <v>964</v>
      </c>
      <c r="L294" s="1" t="s">
        <v>635</v>
      </c>
      <c r="M294" s="1" t="s">
        <v>212</v>
      </c>
      <c r="N294" s="1" t="s">
        <v>281</v>
      </c>
      <c r="O294" s="1" t="s">
        <v>230</v>
      </c>
      <c r="P294" s="1" t="s">
        <v>213</v>
      </c>
      <c r="Q294" s="1" t="s">
        <v>294</v>
      </c>
      <c r="R294" s="4" t="s">
        <v>932</v>
      </c>
    </row>
    <row r="295" spans="1:18" hidden="1" x14ac:dyDescent="0.3">
      <c r="A295" s="1" t="s">
        <v>497</v>
      </c>
      <c r="B295" s="1">
        <v>24033</v>
      </c>
      <c r="C295" s="1" t="s">
        <v>10</v>
      </c>
      <c r="D295" s="6">
        <v>2.2800000000000001E-2</v>
      </c>
      <c r="E295" s="6" t="s">
        <v>963</v>
      </c>
      <c r="F295" s="6" t="s">
        <v>963</v>
      </c>
      <c r="G295" s="6" t="s">
        <v>963</v>
      </c>
      <c r="H295" s="6">
        <v>2.3779949294040498E-2</v>
      </c>
      <c r="I295" s="6" t="s">
        <v>964</v>
      </c>
      <c r="J295" s="6">
        <v>2.3997078885596702E-2</v>
      </c>
      <c r="K295" s="6" t="s">
        <v>964</v>
      </c>
      <c r="L295" s="1" t="s">
        <v>635</v>
      </c>
      <c r="M295" s="1" t="s">
        <v>212</v>
      </c>
      <c r="N295" s="1" t="s">
        <v>281</v>
      </c>
      <c r="O295" s="1" t="s">
        <v>230</v>
      </c>
      <c r="P295" s="1" t="s">
        <v>213</v>
      </c>
      <c r="Q295" s="1" t="s">
        <v>294</v>
      </c>
      <c r="R295" s="4" t="s">
        <v>932</v>
      </c>
    </row>
    <row r="296" spans="1:18" hidden="1" x14ac:dyDescent="0.3">
      <c r="A296" s="1" t="s">
        <v>811</v>
      </c>
      <c r="B296" s="1">
        <v>51153</v>
      </c>
      <c r="C296" s="1" t="s">
        <v>10</v>
      </c>
      <c r="D296" s="6">
        <v>8.4810000000000007E-3</v>
      </c>
      <c r="E296" s="6" t="s">
        <v>963</v>
      </c>
      <c r="F296" s="6" t="s">
        <v>963</v>
      </c>
      <c r="G296" s="6" t="s">
        <v>963</v>
      </c>
      <c r="H296" s="6">
        <v>8.4810000000000007E-3</v>
      </c>
      <c r="I296" s="6" t="s">
        <v>964</v>
      </c>
      <c r="J296" s="6">
        <v>8.4810000000000007E-3</v>
      </c>
      <c r="K296" s="6" t="s">
        <v>964</v>
      </c>
      <c r="L296" s="1" t="s">
        <v>895</v>
      </c>
      <c r="M296" s="1" t="s">
        <v>297</v>
      </c>
      <c r="N296" s="1" t="s">
        <v>281</v>
      </c>
      <c r="O296" s="1" t="s">
        <v>896</v>
      </c>
      <c r="P296" s="1" t="s">
        <v>897</v>
      </c>
      <c r="Q296" s="1" t="s">
        <v>898</v>
      </c>
      <c r="R296" s="4" t="s">
        <v>932</v>
      </c>
    </row>
    <row r="297" spans="1:18" hidden="1" x14ac:dyDescent="0.3">
      <c r="A297" s="1" t="s">
        <v>811</v>
      </c>
      <c r="B297" s="1">
        <v>51153</v>
      </c>
      <c r="C297" s="1" t="s">
        <v>12</v>
      </c>
      <c r="D297" s="6">
        <v>7.7999499999999999E-2</v>
      </c>
      <c r="E297" s="6" t="s">
        <v>963</v>
      </c>
      <c r="F297" s="6" t="s">
        <v>963</v>
      </c>
      <c r="G297" s="6" t="s">
        <v>963</v>
      </c>
      <c r="H297" s="6">
        <v>7.7999499999999999E-2</v>
      </c>
      <c r="I297" s="6" t="s">
        <v>964</v>
      </c>
      <c r="J297" s="6">
        <v>7.7999499999999999E-2</v>
      </c>
      <c r="K297" s="6" t="s">
        <v>964</v>
      </c>
      <c r="L297" s="1" t="s">
        <v>895</v>
      </c>
      <c r="M297" s="1" t="s">
        <v>297</v>
      </c>
      <c r="N297" s="1" t="s">
        <v>281</v>
      </c>
      <c r="O297" s="1" t="s">
        <v>896</v>
      </c>
      <c r="P297" s="1" t="s">
        <v>897</v>
      </c>
      <c r="Q297" s="1" t="s">
        <v>898</v>
      </c>
      <c r="R297" s="4" t="s">
        <v>932</v>
      </c>
    </row>
    <row r="298" spans="1:18" hidden="1" x14ac:dyDescent="0.3">
      <c r="A298" s="1" t="s">
        <v>811</v>
      </c>
      <c r="B298" s="1">
        <v>51059</v>
      </c>
      <c r="C298" s="1" t="s">
        <v>12</v>
      </c>
      <c r="D298" s="6">
        <v>0.89422523399999998</v>
      </c>
      <c r="E298" s="6" t="s">
        <v>963</v>
      </c>
      <c r="F298" s="6" t="s">
        <v>963</v>
      </c>
      <c r="G298" s="6" t="s">
        <v>963</v>
      </c>
      <c r="H298" s="6">
        <v>0.83073524238600005</v>
      </c>
      <c r="I298" s="6" t="s">
        <v>964</v>
      </c>
      <c r="J298" s="6">
        <v>0.85130242276799994</v>
      </c>
      <c r="K298" s="6" t="s">
        <v>964</v>
      </c>
      <c r="L298" s="1" t="s">
        <v>305</v>
      </c>
      <c r="M298" s="1" t="s">
        <v>306</v>
      </c>
      <c r="N298" s="1" t="s">
        <v>281</v>
      </c>
      <c r="O298" s="1" t="s">
        <v>114</v>
      </c>
      <c r="P298" s="1" t="s">
        <v>106</v>
      </c>
      <c r="Q298" s="1" t="s">
        <v>307</v>
      </c>
      <c r="R298" s="4" t="s">
        <v>933</v>
      </c>
    </row>
    <row r="299" spans="1:18" hidden="1" x14ac:dyDescent="0.3">
      <c r="A299" s="1" t="s">
        <v>497</v>
      </c>
      <c r="B299" s="1">
        <v>24021</v>
      </c>
      <c r="C299" s="1" t="s">
        <v>12</v>
      </c>
      <c r="D299" s="6">
        <v>2.0399809709999999</v>
      </c>
      <c r="E299" s="6" t="s">
        <v>963</v>
      </c>
      <c r="F299" s="6" t="s">
        <v>963</v>
      </c>
      <c r="G299" s="6" t="s">
        <v>963</v>
      </c>
      <c r="H299" s="6">
        <v>1.895142322059</v>
      </c>
      <c r="I299" s="6" t="s">
        <v>964</v>
      </c>
      <c r="J299" s="6">
        <v>1.9420618843919999</v>
      </c>
      <c r="K299" s="6" t="s">
        <v>964</v>
      </c>
      <c r="L299" s="1" t="s">
        <v>305</v>
      </c>
      <c r="M299" s="1" t="s">
        <v>306</v>
      </c>
      <c r="N299" s="1" t="s">
        <v>281</v>
      </c>
      <c r="O299" s="1" t="s">
        <v>114</v>
      </c>
      <c r="P299" s="1" t="s">
        <v>106</v>
      </c>
      <c r="Q299" s="1" t="s">
        <v>307</v>
      </c>
      <c r="R299" s="4" t="s">
        <v>933</v>
      </c>
    </row>
    <row r="300" spans="1:18" hidden="1" x14ac:dyDescent="0.3">
      <c r="A300" s="1" t="s">
        <v>9</v>
      </c>
      <c r="B300" s="1">
        <v>11001</v>
      </c>
      <c r="C300" s="1" t="s">
        <v>12</v>
      </c>
      <c r="D300" s="6">
        <v>8.4789475430000003</v>
      </c>
      <c r="E300" s="6" t="s">
        <v>963</v>
      </c>
      <c r="F300" s="6" t="s">
        <v>963</v>
      </c>
      <c r="G300" s="6" t="s">
        <v>963</v>
      </c>
      <c r="H300" s="6">
        <v>7.8769422674470002</v>
      </c>
      <c r="I300" s="6" t="s">
        <v>964</v>
      </c>
      <c r="J300" s="6">
        <v>8.0719580609359998</v>
      </c>
      <c r="K300" s="6" t="s">
        <v>964</v>
      </c>
      <c r="L300" s="1" t="s">
        <v>305</v>
      </c>
      <c r="M300" s="1" t="s">
        <v>306</v>
      </c>
      <c r="N300" s="1" t="s">
        <v>281</v>
      </c>
      <c r="O300" s="1" t="s">
        <v>114</v>
      </c>
      <c r="P300" s="1" t="s">
        <v>106</v>
      </c>
      <c r="Q300" s="1" t="s">
        <v>307</v>
      </c>
      <c r="R300" s="4" t="s">
        <v>933</v>
      </c>
    </row>
    <row r="301" spans="1:18" hidden="1" x14ac:dyDescent="0.3">
      <c r="A301" s="1" t="s">
        <v>811</v>
      </c>
      <c r="B301" s="1">
        <v>51059</v>
      </c>
      <c r="C301" s="1" t="s">
        <v>10</v>
      </c>
      <c r="D301" s="6">
        <v>13.770470319999999</v>
      </c>
      <c r="E301" s="6" t="s">
        <v>963</v>
      </c>
      <c r="F301" s="6" t="s">
        <v>963</v>
      </c>
      <c r="G301" s="6" t="s">
        <v>963</v>
      </c>
      <c r="H301" s="6">
        <v>12.792766927280001</v>
      </c>
      <c r="I301" s="6" t="s">
        <v>964</v>
      </c>
      <c r="J301" s="6">
        <v>13.109487744640001</v>
      </c>
      <c r="K301" s="6" t="s">
        <v>964</v>
      </c>
      <c r="L301" s="1" t="s">
        <v>305</v>
      </c>
      <c r="M301" s="1" t="s">
        <v>306</v>
      </c>
      <c r="N301" s="1" t="s">
        <v>281</v>
      </c>
      <c r="O301" s="1" t="s">
        <v>114</v>
      </c>
      <c r="P301" s="1" t="s">
        <v>106</v>
      </c>
      <c r="Q301" s="1" t="s">
        <v>307</v>
      </c>
      <c r="R301" s="4" t="s">
        <v>933</v>
      </c>
    </row>
    <row r="302" spans="1:18" hidden="1" x14ac:dyDescent="0.3">
      <c r="A302" s="1" t="s">
        <v>497</v>
      </c>
      <c r="B302" s="1">
        <v>24021</v>
      </c>
      <c r="C302" s="1" t="s">
        <v>10</v>
      </c>
      <c r="D302" s="6">
        <v>31.41434207</v>
      </c>
      <c r="E302" s="6" t="s">
        <v>963</v>
      </c>
      <c r="F302" s="6" t="s">
        <v>963</v>
      </c>
      <c r="G302" s="6" t="s">
        <v>963</v>
      </c>
      <c r="H302" s="6">
        <v>29.18392378303</v>
      </c>
      <c r="I302" s="6" t="s">
        <v>964</v>
      </c>
      <c r="J302" s="6">
        <v>29.90645365064</v>
      </c>
      <c r="K302" s="6" t="s">
        <v>964</v>
      </c>
      <c r="L302" s="1" t="s">
        <v>305</v>
      </c>
      <c r="M302" s="1" t="s">
        <v>306</v>
      </c>
      <c r="N302" s="1" t="s">
        <v>281</v>
      </c>
      <c r="O302" s="1" t="s">
        <v>114</v>
      </c>
      <c r="P302" s="1" t="s">
        <v>106</v>
      </c>
      <c r="Q302" s="1" t="s">
        <v>307</v>
      </c>
      <c r="R302" s="4" t="s">
        <v>933</v>
      </c>
    </row>
    <row r="303" spans="1:18" hidden="1" x14ac:dyDescent="0.3">
      <c r="A303" s="1" t="s">
        <v>9</v>
      </c>
      <c r="B303" s="1">
        <v>11001</v>
      </c>
      <c r="C303" s="1" t="s">
        <v>10</v>
      </c>
      <c r="D303" s="6">
        <v>121.369622518</v>
      </c>
      <c r="E303" s="6" t="s">
        <v>963</v>
      </c>
      <c r="F303" s="6" t="s">
        <v>963</v>
      </c>
      <c r="G303" s="6" t="s">
        <v>963</v>
      </c>
      <c r="H303" s="6">
        <v>112.752379319222</v>
      </c>
      <c r="I303" s="6" t="s">
        <v>964</v>
      </c>
      <c r="J303" s="6">
        <v>115.543880637136</v>
      </c>
      <c r="K303" s="6" t="s">
        <v>964</v>
      </c>
      <c r="L303" s="1" t="s">
        <v>305</v>
      </c>
      <c r="M303" s="1" t="s">
        <v>306</v>
      </c>
      <c r="N303" s="1" t="s">
        <v>281</v>
      </c>
      <c r="O303" s="1" t="s">
        <v>114</v>
      </c>
      <c r="P303" s="1" t="s">
        <v>106</v>
      </c>
      <c r="Q303" s="1" t="s">
        <v>307</v>
      </c>
      <c r="R303" s="4" t="s">
        <v>933</v>
      </c>
    </row>
    <row r="304" spans="1:18" hidden="1" x14ac:dyDescent="0.3">
      <c r="A304" s="1" t="s">
        <v>497</v>
      </c>
      <c r="B304" s="1">
        <v>24031</v>
      </c>
      <c r="C304" s="1" t="s">
        <v>12</v>
      </c>
      <c r="D304" s="6">
        <v>3.1199999999999999E-3</v>
      </c>
      <c r="E304" s="6" t="s">
        <v>963</v>
      </c>
      <c r="F304" s="6" t="s">
        <v>963</v>
      </c>
      <c r="G304" s="6" t="s">
        <v>963</v>
      </c>
      <c r="H304" s="6">
        <v>3.1353214832569001E-3</v>
      </c>
      <c r="I304" s="6" t="s">
        <v>964</v>
      </c>
      <c r="J304" s="6">
        <v>3.2510375647788999E-3</v>
      </c>
      <c r="K304" s="6" t="s">
        <v>964</v>
      </c>
      <c r="L304" s="1" t="s">
        <v>592</v>
      </c>
      <c r="M304" s="1" t="s">
        <v>297</v>
      </c>
      <c r="N304" s="1" t="s">
        <v>281</v>
      </c>
      <c r="O304" s="1" t="s">
        <v>133</v>
      </c>
      <c r="P304" s="1" t="s">
        <v>123</v>
      </c>
      <c r="Q304" s="1" t="s">
        <v>593</v>
      </c>
      <c r="R304" s="4" t="s">
        <v>932</v>
      </c>
    </row>
    <row r="305" spans="1:18" hidden="1" x14ac:dyDescent="0.3">
      <c r="A305" s="1" t="s">
        <v>497</v>
      </c>
      <c r="B305" s="1">
        <v>24031</v>
      </c>
      <c r="C305" s="1" t="s">
        <v>10</v>
      </c>
      <c r="D305" s="6">
        <v>0.10632</v>
      </c>
      <c r="E305" s="6" t="s">
        <v>963</v>
      </c>
      <c r="F305" s="6" t="s">
        <v>963</v>
      </c>
      <c r="G305" s="6" t="s">
        <v>963</v>
      </c>
      <c r="H305" s="6">
        <v>0.106842109006372</v>
      </c>
      <c r="I305" s="6" t="s">
        <v>964</v>
      </c>
      <c r="J305" s="6">
        <v>0.11078535701516</v>
      </c>
      <c r="K305" s="6" t="s">
        <v>964</v>
      </c>
      <c r="L305" s="1" t="s">
        <v>592</v>
      </c>
      <c r="M305" s="1" t="s">
        <v>297</v>
      </c>
      <c r="N305" s="1" t="s">
        <v>281</v>
      </c>
      <c r="O305" s="1" t="s">
        <v>133</v>
      </c>
      <c r="P305" s="1" t="s">
        <v>123</v>
      </c>
      <c r="Q305" s="1" t="s">
        <v>593</v>
      </c>
      <c r="R305" s="4" t="s">
        <v>932</v>
      </c>
    </row>
    <row r="306" spans="1:18" hidden="1" x14ac:dyDescent="0.3">
      <c r="A306" s="1" t="s">
        <v>497</v>
      </c>
      <c r="B306" s="1">
        <v>24021</v>
      </c>
      <c r="C306" s="1" t="s">
        <v>12</v>
      </c>
      <c r="D306" s="6">
        <v>0.184228</v>
      </c>
      <c r="E306" s="6" t="s">
        <v>963</v>
      </c>
      <c r="F306" s="6" t="s">
        <v>963</v>
      </c>
      <c r="G306" s="6" t="s">
        <v>963</v>
      </c>
      <c r="H306" s="6">
        <v>0.22247004036502799</v>
      </c>
      <c r="I306" s="6" t="s">
        <v>964</v>
      </c>
      <c r="J306" s="6">
        <v>0.24885101069683199</v>
      </c>
      <c r="K306" s="6" t="s">
        <v>964</v>
      </c>
      <c r="L306" s="1" t="s">
        <v>592</v>
      </c>
      <c r="M306" s="1" t="s">
        <v>297</v>
      </c>
      <c r="N306" s="1" t="s">
        <v>281</v>
      </c>
      <c r="O306" s="1" t="s">
        <v>133</v>
      </c>
      <c r="P306" s="1" t="s">
        <v>123</v>
      </c>
      <c r="Q306" s="1" t="s">
        <v>593</v>
      </c>
      <c r="R306" s="4" t="s">
        <v>932</v>
      </c>
    </row>
    <row r="307" spans="1:18" hidden="1" x14ac:dyDescent="0.3">
      <c r="A307" s="1" t="s">
        <v>497</v>
      </c>
      <c r="B307" s="1">
        <v>24021</v>
      </c>
      <c r="C307" s="1" t="s">
        <v>10</v>
      </c>
      <c r="D307" s="6">
        <v>0.73240799999999995</v>
      </c>
      <c r="E307" s="6" t="s">
        <v>963</v>
      </c>
      <c r="F307" s="6" t="s">
        <v>963</v>
      </c>
      <c r="G307" s="6" t="s">
        <v>963</v>
      </c>
      <c r="H307" s="6">
        <v>0.81564791349002597</v>
      </c>
      <c r="I307" s="6" t="s">
        <v>964</v>
      </c>
      <c r="J307" s="6">
        <v>0.88450960935201095</v>
      </c>
      <c r="K307" s="6" t="s">
        <v>964</v>
      </c>
      <c r="L307" s="1" t="s">
        <v>592</v>
      </c>
      <c r="M307" s="1" t="s">
        <v>297</v>
      </c>
      <c r="N307" s="1" t="s">
        <v>281</v>
      </c>
      <c r="O307" s="1" t="s">
        <v>133</v>
      </c>
      <c r="P307" s="1" t="s">
        <v>123</v>
      </c>
      <c r="Q307" s="1" t="s">
        <v>593</v>
      </c>
      <c r="R307" s="4" t="s">
        <v>932</v>
      </c>
    </row>
    <row r="308" spans="1:18" hidden="1" x14ac:dyDescent="0.3">
      <c r="A308" s="1" t="s">
        <v>811</v>
      </c>
      <c r="B308" s="1">
        <v>51153</v>
      </c>
      <c r="C308" s="1" t="s">
        <v>12</v>
      </c>
      <c r="D308" s="6">
        <v>0.95</v>
      </c>
      <c r="E308" s="6" t="s">
        <v>963</v>
      </c>
      <c r="F308" s="6" t="s">
        <v>963</v>
      </c>
      <c r="G308" s="6" t="s">
        <v>963</v>
      </c>
      <c r="H308" s="6">
        <v>1.159</v>
      </c>
      <c r="I308" s="6" t="s">
        <v>964</v>
      </c>
      <c r="J308" s="6">
        <v>1.301215</v>
      </c>
      <c r="K308" s="6" t="s">
        <v>964</v>
      </c>
      <c r="L308" s="1" t="s">
        <v>891</v>
      </c>
      <c r="M308" s="1" t="s">
        <v>234</v>
      </c>
      <c r="N308" s="1" t="s">
        <v>235</v>
      </c>
      <c r="O308" s="1" t="s">
        <v>236</v>
      </c>
      <c r="P308" s="1" t="s">
        <v>892</v>
      </c>
      <c r="Q308" s="1" t="s">
        <v>893</v>
      </c>
      <c r="R308" s="4" t="s">
        <v>932</v>
      </c>
    </row>
    <row r="309" spans="1:18" hidden="1" x14ac:dyDescent="0.3">
      <c r="A309" s="1" t="s">
        <v>811</v>
      </c>
      <c r="B309" s="1">
        <v>51153</v>
      </c>
      <c r="C309" s="1" t="s">
        <v>10</v>
      </c>
      <c r="D309" s="6">
        <v>11.58</v>
      </c>
      <c r="E309" s="6" t="s">
        <v>963</v>
      </c>
      <c r="F309" s="6" t="s">
        <v>963</v>
      </c>
      <c r="G309" s="6" t="s">
        <v>963</v>
      </c>
      <c r="H309" s="6">
        <v>14.127599999999999</v>
      </c>
      <c r="I309" s="6" t="s">
        <v>964</v>
      </c>
      <c r="J309" s="6">
        <v>15.861126000000001</v>
      </c>
      <c r="K309" s="6" t="s">
        <v>964</v>
      </c>
      <c r="L309" s="1" t="s">
        <v>891</v>
      </c>
      <c r="M309" s="1" t="s">
        <v>234</v>
      </c>
      <c r="N309" s="1" t="s">
        <v>235</v>
      </c>
      <c r="O309" s="1" t="s">
        <v>236</v>
      </c>
      <c r="P309" s="1" t="s">
        <v>892</v>
      </c>
      <c r="Q309" s="1" t="s">
        <v>893</v>
      </c>
      <c r="R309" s="4" t="s">
        <v>932</v>
      </c>
    </row>
    <row r="310" spans="1:18" hidden="1" x14ac:dyDescent="0.3">
      <c r="A310" s="1" t="s">
        <v>9</v>
      </c>
      <c r="B310" s="1">
        <v>11001</v>
      </c>
      <c r="C310" s="1" t="s">
        <v>12</v>
      </c>
      <c r="D310" s="6">
        <v>3.986E-2</v>
      </c>
      <c r="E310" s="6" t="s">
        <v>963</v>
      </c>
      <c r="F310" s="6" t="s">
        <v>963</v>
      </c>
      <c r="G310" s="6" t="s">
        <v>963</v>
      </c>
      <c r="H310" s="6">
        <v>4.8536670745169798E-2</v>
      </c>
      <c r="I310" s="6" t="s">
        <v>964</v>
      </c>
      <c r="J310" s="6">
        <v>5.4599989000000002E-2</v>
      </c>
      <c r="K310" s="6" t="s">
        <v>964</v>
      </c>
      <c r="L310" s="1" t="s">
        <v>233</v>
      </c>
      <c r="M310" s="1" t="s">
        <v>234</v>
      </c>
      <c r="N310" s="1" t="s">
        <v>235</v>
      </c>
      <c r="O310" s="1" t="s">
        <v>236</v>
      </c>
      <c r="P310" s="1" t="s">
        <v>237</v>
      </c>
      <c r="Q310" s="1" t="s">
        <v>238</v>
      </c>
      <c r="R310" s="4" t="s">
        <v>932</v>
      </c>
    </row>
    <row r="311" spans="1:18" hidden="1" x14ac:dyDescent="0.3">
      <c r="A311" s="1" t="s">
        <v>497</v>
      </c>
      <c r="B311" s="1">
        <v>24017</v>
      </c>
      <c r="C311" s="1" t="s">
        <v>12</v>
      </c>
      <c r="D311" s="6">
        <v>5.2500000000000003E-3</v>
      </c>
      <c r="E311" s="6" t="s">
        <v>963</v>
      </c>
      <c r="F311" s="6" t="s">
        <v>963</v>
      </c>
      <c r="G311" s="6" t="s">
        <v>963</v>
      </c>
      <c r="H311" s="6">
        <v>6.4050000000000001E-3</v>
      </c>
      <c r="I311" s="6" t="s">
        <v>964</v>
      </c>
      <c r="J311" s="6">
        <v>7.1909249999999999E-3</v>
      </c>
      <c r="K311" s="6" t="s">
        <v>964</v>
      </c>
      <c r="L311" s="1" t="s">
        <v>539</v>
      </c>
      <c r="M311" s="1" t="s">
        <v>234</v>
      </c>
      <c r="N311" s="1" t="s">
        <v>235</v>
      </c>
      <c r="O311" s="1" t="s">
        <v>236</v>
      </c>
      <c r="P311" s="1" t="s">
        <v>540</v>
      </c>
      <c r="Q311" s="1" t="s">
        <v>123</v>
      </c>
      <c r="R311" s="4" t="s">
        <v>932</v>
      </c>
    </row>
    <row r="312" spans="1:18" hidden="1" x14ac:dyDescent="0.3">
      <c r="A312" s="1" t="s">
        <v>497</v>
      </c>
      <c r="B312" s="1">
        <v>24021</v>
      </c>
      <c r="C312" s="1" t="s">
        <v>10</v>
      </c>
      <c r="D312" s="6">
        <v>1.2775E-2</v>
      </c>
      <c r="E312" s="6" t="s">
        <v>963</v>
      </c>
      <c r="F312" s="6" t="s">
        <v>963</v>
      </c>
      <c r="G312" s="6" t="s">
        <v>963</v>
      </c>
      <c r="H312" s="6">
        <v>1.3764500936549901E-2</v>
      </c>
      <c r="I312" s="6" t="s">
        <v>964</v>
      </c>
      <c r="J312" s="6">
        <v>1.47700576591749E-2</v>
      </c>
      <c r="K312" s="6" t="s">
        <v>964</v>
      </c>
      <c r="L312" s="1" t="s">
        <v>574</v>
      </c>
      <c r="M312" s="1" t="s">
        <v>234</v>
      </c>
      <c r="N312" s="1" t="s">
        <v>235</v>
      </c>
      <c r="O312" s="1" t="s">
        <v>236</v>
      </c>
      <c r="P312" s="1" t="s">
        <v>494</v>
      </c>
      <c r="Q312" s="1" t="s">
        <v>134</v>
      </c>
      <c r="R312" s="4" t="s">
        <v>932</v>
      </c>
    </row>
    <row r="313" spans="1:18" hidden="1" x14ac:dyDescent="0.3">
      <c r="A313" s="1" t="s">
        <v>497</v>
      </c>
      <c r="B313" s="1">
        <v>24021</v>
      </c>
      <c r="C313" s="1" t="s">
        <v>12</v>
      </c>
      <c r="D313" s="6">
        <v>0.11497499999999999</v>
      </c>
      <c r="E313" s="6" t="s">
        <v>963</v>
      </c>
      <c r="F313" s="6" t="s">
        <v>963</v>
      </c>
      <c r="G313" s="6" t="s">
        <v>963</v>
      </c>
      <c r="H313" s="6">
        <v>0.12388050842895</v>
      </c>
      <c r="I313" s="6" t="s">
        <v>964</v>
      </c>
      <c r="J313" s="6">
        <v>0.13293051893257499</v>
      </c>
      <c r="K313" s="6" t="s">
        <v>964</v>
      </c>
      <c r="L313" s="1" t="s">
        <v>574</v>
      </c>
      <c r="M313" s="1" t="s">
        <v>234</v>
      </c>
      <c r="N313" s="1" t="s">
        <v>235</v>
      </c>
      <c r="O313" s="1" t="s">
        <v>236</v>
      </c>
      <c r="P313" s="1" t="s">
        <v>494</v>
      </c>
      <c r="Q313" s="1" t="s">
        <v>134</v>
      </c>
      <c r="R313" s="4" t="s">
        <v>932</v>
      </c>
    </row>
    <row r="314" spans="1:18" hidden="1" x14ac:dyDescent="0.3">
      <c r="A314" s="1" t="s">
        <v>9</v>
      </c>
      <c r="B314" s="1">
        <v>11001</v>
      </c>
      <c r="C314" s="1" t="s">
        <v>12</v>
      </c>
      <c r="D314" s="6">
        <v>8.3599999999999994E-3</v>
      </c>
      <c r="E314" s="6" t="s">
        <v>963</v>
      </c>
      <c r="F314" s="6" t="s">
        <v>963</v>
      </c>
      <c r="G314" s="6" t="s">
        <v>963</v>
      </c>
      <c r="H314" s="6">
        <v>1.0137266887879999E-2</v>
      </c>
      <c r="I314" s="6" t="s">
        <v>964</v>
      </c>
      <c r="J314" s="6">
        <v>1.14532E-2</v>
      </c>
      <c r="K314" s="6" t="s">
        <v>964</v>
      </c>
      <c r="L314" s="1" t="s">
        <v>244</v>
      </c>
      <c r="M314" s="1" t="s">
        <v>240</v>
      </c>
      <c r="N314" s="1" t="s">
        <v>235</v>
      </c>
      <c r="O314" s="1" t="s">
        <v>241</v>
      </c>
      <c r="P314" s="1" t="s">
        <v>245</v>
      </c>
      <c r="Q314" s="1" t="s">
        <v>246</v>
      </c>
      <c r="R314" s="4" t="s">
        <v>932</v>
      </c>
    </row>
    <row r="315" spans="1:18" hidden="1" x14ac:dyDescent="0.3">
      <c r="A315" s="1" t="s">
        <v>497</v>
      </c>
      <c r="B315" s="1">
        <v>24033</v>
      </c>
      <c r="C315" s="1" t="s">
        <v>12</v>
      </c>
      <c r="D315" s="6">
        <v>2.5751039999999999E-2</v>
      </c>
      <c r="E315" s="6" t="s">
        <v>963</v>
      </c>
      <c r="F315" s="6" t="s">
        <v>963</v>
      </c>
      <c r="G315" s="6" t="s">
        <v>963</v>
      </c>
      <c r="H315" s="6">
        <v>3.1225498220151599E-2</v>
      </c>
      <c r="I315" s="6" t="s">
        <v>964</v>
      </c>
      <c r="J315" s="6">
        <v>3.52789248E-2</v>
      </c>
      <c r="K315" s="6" t="s">
        <v>964</v>
      </c>
      <c r="L315" s="1" t="s">
        <v>244</v>
      </c>
      <c r="M315" s="1" t="s">
        <v>240</v>
      </c>
      <c r="N315" s="1" t="s">
        <v>235</v>
      </c>
      <c r="O315" s="1" t="s">
        <v>241</v>
      </c>
      <c r="P315" s="1" t="s">
        <v>245</v>
      </c>
      <c r="Q315" s="1" t="s">
        <v>246</v>
      </c>
      <c r="R315" s="4" t="s">
        <v>932</v>
      </c>
    </row>
    <row r="316" spans="1:18" hidden="1" x14ac:dyDescent="0.3">
      <c r="A316" s="1" t="s">
        <v>9</v>
      </c>
      <c r="B316" s="1">
        <v>11001</v>
      </c>
      <c r="C316" s="1" t="s">
        <v>10</v>
      </c>
      <c r="D316" s="6">
        <v>0.14288000000000001</v>
      </c>
      <c r="E316" s="6" t="s">
        <v>963</v>
      </c>
      <c r="F316" s="6" t="s">
        <v>963</v>
      </c>
      <c r="G316" s="6" t="s">
        <v>963</v>
      </c>
      <c r="H316" s="6">
        <v>0.17325510681104</v>
      </c>
      <c r="I316" s="6" t="s">
        <v>964</v>
      </c>
      <c r="J316" s="6">
        <v>0.19574559999999999</v>
      </c>
      <c r="K316" s="6" t="s">
        <v>964</v>
      </c>
      <c r="L316" s="1" t="s">
        <v>244</v>
      </c>
      <c r="M316" s="1" t="s">
        <v>240</v>
      </c>
      <c r="N316" s="1" t="s">
        <v>235</v>
      </c>
      <c r="O316" s="1" t="s">
        <v>241</v>
      </c>
      <c r="P316" s="1" t="s">
        <v>245</v>
      </c>
      <c r="Q316" s="1" t="s">
        <v>246</v>
      </c>
      <c r="R316" s="4" t="s">
        <v>932</v>
      </c>
    </row>
    <row r="317" spans="1:18" hidden="1" x14ac:dyDescent="0.3">
      <c r="A317" s="1" t="s">
        <v>497</v>
      </c>
      <c r="B317" s="1">
        <v>24033</v>
      </c>
      <c r="C317" s="1" t="s">
        <v>10</v>
      </c>
      <c r="D317" s="6">
        <v>0.1971</v>
      </c>
      <c r="E317" s="6" t="s">
        <v>963</v>
      </c>
      <c r="F317" s="6" t="s">
        <v>963</v>
      </c>
      <c r="G317" s="6" t="s">
        <v>963</v>
      </c>
      <c r="H317" s="6">
        <v>0.239001830574299</v>
      </c>
      <c r="I317" s="6" t="s">
        <v>964</v>
      </c>
      <c r="J317" s="6">
        <v>0.27002700000000002</v>
      </c>
      <c r="K317" s="6" t="s">
        <v>964</v>
      </c>
      <c r="L317" s="1" t="s">
        <v>244</v>
      </c>
      <c r="M317" s="1" t="s">
        <v>240</v>
      </c>
      <c r="N317" s="1" t="s">
        <v>235</v>
      </c>
      <c r="O317" s="1" t="s">
        <v>241</v>
      </c>
      <c r="P317" s="1" t="s">
        <v>245</v>
      </c>
      <c r="Q317" s="1" t="s">
        <v>246</v>
      </c>
      <c r="R317" s="4" t="s">
        <v>932</v>
      </c>
    </row>
    <row r="318" spans="1:18" hidden="1" x14ac:dyDescent="0.3">
      <c r="A318" s="1" t="s">
        <v>497</v>
      </c>
      <c r="B318" s="1">
        <v>24021</v>
      </c>
      <c r="C318" s="1" t="s">
        <v>10</v>
      </c>
      <c r="D318" s="6">
        <v>2.1320000000000001</v>
      </c>
      <c r="E318" s="6" t="s">
        <v>963</v>
      </c>
      <c r="F318" s="6" t="s">
        <v>963</v>
      </c>
      <c r="G318" s="6" t="s">
        <v>963</v>
      </c>
      <c r="H318" s="6">
        <v>2.2971362815440002</v>
      </c>
      <c r="I318" s="6" t="s">
        <v>964</v>
      </c>
      <c r="J318" s="6">
        <v>2.4649520884039999</v>
      </c>
      <c r="K318" s="6" t="s">
        <v>964</v>
      </c>
      <c r="L318" s="1" t="s">
        <v>575</v>
      </c>
      <c r="M318" s="1" t="s">
        <v>240</v>
      </c>
      <c r="N318" s="1" t="s">
        <v>235</v>
      </c>
      <c r="O318" s="1" t="s">
        <v>241</v>
      </c>
      <c r="P318" s="1" t="s">
        <v>576</v>
      </c>
      <c r="Q318" s="1" t="s">
        <v>577</v>
      </c>
      <c r="R318" s="4" t="s">
        <v>932</v>
      </c>
    </row>
    <row r="319" spans="1:18" hidden="1" x14ac:dyDescent="0.3">
      <c r="A319" s="1" t="s">
        <v>497</v>
      </c>
      <c r="B319" s="1">
        <v>24021</v>
      </c>
      <c r="C319" s="1" t="s">
        <v>12</v>
      </c>
      <c r="D319" s="6">
        <v>51.428339999999999</v>
      </c>
      <c r="E319" s="6" t="s">
        <v>963</v>
      </c>
      <c r="F319" s="6" t="s">
        <v>963</v>
      </c>
      <c r="G319" s="6" t="s">
        <v>963</v>
      </c>
      <c r="H319" s="6">
        <v>55.411775663030298</v>
      </c>
      <c r="I319" s="6" t="s">
        <v>964</v>
      </c>
      <c r="J319" s="6">
        <v>59.459847132340997</v>
      </c>
      <c r="K319" s="6" t="s">
        <v>964</v>
      </c>
      <c r="L319" s="1" t="s">
        <v>575</v>
      </c>
      <c r="M319" s="1" t="s">
        <v>240</v>
      </c>
      <c r="N319" s="1" t="s">
        <v>235</v>
      </c>
      <c r="O319" s="1" t="s">
        <v>241</v>
      </c>
      <c r="P319" s="1" t="s">
        <v>576</v>
      </c>
      <c r="Q319" s="1" t="s">
        <v>577</v>
      </c>
      <c r="R319" s="4" t="s">
        <v>932</v>
      </c>
    </row>
    <row r="320" spans="1:18" hidden="1" x14ac:dyDescent="0.3">
      <c r="A320" s="1" t="s">
        <v>9</v>
      </c>
      <c r="B320" s="1">
        <v>11001</v>
      </c>
      <c r="C320" s="1" t="s">
        <v>12</v>
      </c>
      <c r="D320" s="6">
        <v>5.5389999999999997E-3</v>
      </c>
      <c r="E320" s="6" t="s">
        <v>963</v>
      </c>
      <c r="F320" s="6" t="s">
        <v>963</v>
      </c>
      <c r="G320" s="6" t="s">
        <v>963</v>
      </c>
      <c r="H320" s="6">
        <v>6.7165456090869996E-3</v>
      </c>
      <c r="I320" s="6" t="s">
        <v>964</v>
      </c>
      <c r="J320" s="6">
        <v>7.5884300000000002E-3</v>
      </c>
      <c r="K320" s="6" t="s">
        <v>964</v>
      </c>
      <c r="L320" s="1" t="s">
        <v>239</v>
      </c>
      <c r="M320" s="1" t="s">
        <v>240</v>
      </c>
      <c r="N320" s="1" t="s">
        <v>235</v>
      </c>
      <c r="O320" s="1" t="s">
        <v>241</v>
      </c>
      <c r="P320" s="1" t="s">
        <v>242</v>
      </c>
      <c r="Q320" s="1" t="s">
        <v>243</v>
      </c>
      <c r="R320" s="4" t="s">
        <v>932</v>
      </c>
    </row>
    <row r="321" spans="1:18" hidden="1" x14ac:dyDescent="0.3">
      <c r="A321" s="1" t="s">
        <v>9</v>
      </c>
      <c r="B321" s="1">
        <v>11001</v>
      </c>
      <c r="C321" s="1" t="s">
        <v>10</v>
      </c>
      <c r="D321" s="6">
        <v>0.100706</v>
      </c>
      <c r="E321" s="6" t="s">
        <v>963</v>
      </c>
      <c r="F321" s="6" t="s">
        <v>963</v>
      </c>
      <c r="G321" s="6" t="s">
        <v>963</v>
      </c>
      <c r="H321" s="6">
        <v>0.122115263063498</v>
      </c>
      <c r="I321" s="6" t="s">
        <v>964</v>
      </c>
      <c r="J321" s="6">
        <v>0.13796722</v>
      </c>
      <c r="K321" s="6" t="s">
        <v>964</v>
      </c>
      <c r="L321" s="1" t="s">
        <v>239</v>
      </c>
      <c r="M321" s="1" t="s">
        <v>240</v>
      </c>
      <c r="N321" s="1" t="s">
        <v>235</v>
      </c>
      <c r="O321" s="1" t="s">
        <v>241</v>
      </c>
      <c r="P321" s="1" t="s">
        <v>242</v>
      </c>
      <c r="Q321" s="1" t="s">
        <v>243</v>
      </c>
      <c r="R321" s="4" t="s">
        <v>932</v>
      </c>
    </row>
    <row r="322" spans="1:18" hidden="1" x14ac:dyDescent="0.3">
      <c r="A322" s="1" t="s">
        <v>497</v>
      </c>
      <c r="B322" s="1">
        <v>24033</v>
      </c>
      <c r="C322" s="1" t="s">
        <v>12</v>
      </c>
      <c r="D322" s="6">
        <v>17.446000000000002</v>
      </c>
      <c r="E322" s="6" t="s">
        <v>963</v>
      </c>
      <c r="F322" s="6" t="s">
        <v>963</v>
      </c>
      <c r="G322" s="6" t="s">
        <v>963</v>
      </c>
      <c r="H322" s="6">
        <v>19.384694879836001</v>
      </c>
      <c r="I322" s="6" t="s">
        <v>964</v>
      </c>
      <c r="J322" s="6">
        <v>20.606033181162001</v>
      </c>
      <c r="K322" s="6" t="s">
        <v>964</v>
      </c>
      <c r="L322" s="1" t="s">
        <v>630</v>
      </c>
      <c r="M322" s="1" t="s">
        <v>631</v>
      </c>
      <c r="N322" s="1" t="s">
        <v>235</v>
      </c>
      <c r="O322" s="1" t="s">
        <v>632</v>
      </c>
      <c r="P322" s="1" t="s">
        <v>123</v>
      </c>
      <c r="Q322" s="1" t="s">
        <v>550</v>
      </c>
      <c r="R322" s="4" t="s">
        <v>932</v>
      </c>
    </row>
    <row r="323" spans="1:18" hidden="1" x14ac:dyDescent="0.3">
      <c r="A323" s="1" t="s">
        <v>497</v>
      </c>
      <c r="B323" s="1">
        <v>24021</v>
      </c>
      <c r="C323" s="1" t="s">
        <v>12</v>
      </c>
      <c r="D323" s="6">
        <v>1.1234999999999999</v>
      </c>
      <c r="E323" s="6" t="s">
        <v>963</v>
      </c>
      <c r="F323" s="6" t="s">
        <v>963</v>
      </c>
      <c r="G323" s="6" t="s">
        <v>963</v>
      </c>
      <c r="H323" s="6">
        <v>0.91244768591549996</v>
      </c>
      <c r="I323" s="6" t="s">
        <v>964</v>
      </c>
      <c r="J323" s="6">
        <v>0.8125736635695</v>
      </c>
      <c r="K323" s="6" t="s">
        <v>964</v>
      </c>
      <c r="L323" s="1" t="s">
        <v>585</v>
      </c>
      <c r="M323" s="1" t="s">
        <v>240</v>
      </c>
      <c r="N323" s="1" t="s">
        <v>235</v>
      </c>
      <c r="O323" s="1" t="s">
        <v>254</v>
      </c>
      <c r="P323" s="1" t="s">
        <v>581</v>
      </c>
      <c r="Q323" s="1" t="s">
        <v>586</v>
      </c>
      <c r="R323" s="4" t="s">
        <v>932</v>
      </c>
    </row>
    <row r="324" spans="1:18" hidden="1" x14ac:dyDescent="0.3">
      <c r="A324" s="1" t="s">
        <v>497</v>
      </c>
      <c r="B324" s="1">
        <v>24021</v>
      </c>
      <c r="C324" s="1" t="s">
        <v>10</v>
      </c>
      <c r="D324" s="6">
        <v>3.5003980000000001</v>
      </c>
      <c r="E324" s="6" t="s">
        <v>963</v>
      </c>
      <c r="F324" s="6" t="s">
        <v>963</v>
      </c>
      <c r="G324" s="6" t="s">
        <v>963</v>
      </c>
      <c r="H324" s="6">
        <v>2.8428393901942499</v>
      </c>
      <c r="I324" s="6" t="s">
        <v>964</v>
      </c>
      <c r="J324" s="6">
        <v>2.5316699838107302</v>
      </c>
      <c r="K324" s="6" t="s">
        <v>964</v>
      </c>
      <c r="L324" s="1" t="s">
        <v>585</v>
      </c>
      <c r="M324" s="1" t="s">
        <v>240</v>
      </c>
      <c r="N324" s="1" t="s">
        <v>235</v>
      </c>
      <c r="O324" s="1" t="s">
        <v>254</v>
      </c>
      <c r="P324" s="1" t="s">
        <v>581</v>
      </c>
      <c r="Q324" s="1" t="s">
        <v>586</v>
      </c>
      <c r="R324" s="4" t="s">
        <v>932</v>
      </c>
    </row>
    <row r="325" spans="1:18" hidden="1" x14ac:dyDescent="0.3">
      <c r="A325" s="1" t="s">
        <v>497</v>
      </c>
      <c r="B325" s="1">
        <v>24021</v>
      </c>
      <c r="C325" s="1" t="s">
        <v>12</v>
      </c>
      <c r="D325" s="6">
        <v>2.8601999999999999</v>
      </c>
      <c r="E325" s="6" t="s">
        <v>963</v>
      </c>
      <c r="F325" s="6" t="s">
        <v>963</v>
      </c>
      <c r="G325" s="6" t="s">
        <v>963</v>
      </c>
      <c r="H325" s="6">
        <v>2.3229042022746</v>
      </c>
      <c r="I325" s="6" t="s">
        <v>964</v>
      </c>
      <c r="J325" s="6">
        <v>2.0686454762273998</v>
      </c>
      <c r="K325" s="6" t="s">
        <v>964</v>
      </c>
      <c r="L325" s="1" t="s">
        <v>583</v>
      </c>
      <c r="M325" s="1" t="s">
        <v>240</v>
      </c>
      <c r="N325" s="1" t="s">
        <v>235</v>
      </c>
      <c r="O325" s="1" t="s">
        <v>254</v>
      </c>
      <c r="P325" s="1" t="s">
        <v>581</v>
      </c>
      <c r="Q325" s="1" t="s">
        <v>584</v>
      </c>
      <c r="R325" s="4" t="s">
        <v>932</v>
      </c>
    </row>
    <row r="326" spans="1:18" hidden="1" x14ac:dyDescent="0.3">
      <c r="A326" s="1" t="s">
        <v>497</v>
      </c>
      <c r="B326" s="1">
        <v>24021</v>
      </c>
      <c r="C326" s="1" t="s">
        <v>10</v>
      </c>
      <c r="D326" s="6">
        <v>7.0821719999999999</v>
      </c>
      <c r="E326" s="6" t="s">
        <v>963</v>
      </c>
      <c r="F326" s="6" t="s">
        <v>963</v>
      </c>
      <c r="G326" s="6" t="s">
        <v>963</v>
      </c>
      <c r="H326" s="6">
        <v>5.7517680931513597</v>
      </c>
      <c r="I326" s="6" t="s">
        <v>964</v>
      </c>
      <c r="J326" s="6">
        <v>5.12219532538436</v>
      </c>
      <c r="K326" s="6" t="s">
        <v>964</v>
      </c>
      <c r="L326" s="1" t="s">
        <v>583</v>
      </c>
      <c r="M326" s="1" t="s">
        <v>240</v>
      </c>
      <c r="N326" s="1" t="s">
        <v>235</v>
      </c>
      <c r="O326" s="1" t="s">
        <v>254</v>
      </c>
      <c r="P326" s="1" t="s">
        <v>581</v>
      </c>
      <c r="Q326" s="1" t="s">
        <v>584</v>
      </c>
      <c r="R326" s="4" t="s">
        <v>932</v>
      </c>
    </row>
    <row r="327" spans="1:18" hidden="1" x14ac:dyDescent="0.3">
      <c r="A327" s="1" t="s">
        <v>497</v>
      </c>
      <c r="B327" s="1">
        <v>24021</v>
      </c>
      <c r="C327" s="1" t="s">
        <v>12</v>
      </c>
      <c r="D327" s="6">
        <v>3.7047500000000002</v>
      </c>
      <c r="E327" s="6" t="s">
        <v>963</v>
      </c>
      <c r="F327" s="6" t="s">
        <v>963</v>
      </c>
      <c r="G327" s="6" t="s">
        <v>963</v>
      </c>
      <c r="H327" s="6">
        <v>3.0088033505967502</v>
      </c>
      <c r="I327" s="6" t="s">
        <v>964</v>
      </c>
      <c r="J327" s="6">
        <v>2.67946798407575</v>
      </c>
      <c r="K327" s="6" t="s">
        <v>964</v>
      </c>
      <c r="L327" s="1" t="s">
        <v>580</v>
      </c>
      <c r="M327" s="1" t="s">
        <v>119</v>
      </c>
      <c r="N327" s="1" t="s">
        <v>235</v>
      </c>
      <c r="O327" s="1" t="s">
        <v>254</v>
      </c>
      <c r="P327" s="1" t="s">
        <v>581</v>
      </c>
      <c r="Q327" s="1" t="s">
        <v>582</v>
      </c>
      <c r="R327" s="4" t="s">
        <v>932</v>
      </c>
    </row>
    <row r="328" spans="1:18" hidden="1" x14ac:dyDescent="0.3">
      <c r="A328" s="1" t="s">
        <v>497</v>
      </c>
      <c r="B328" s="1">
        <v>24033</v>
      </c>
      <c r="C328" s="1" t="s">
        <v>10</v>
      </c>
      <c r="D328" s="6">
        <v>3.7410000000000001</v>
      </c>
      <c r="E328" s="6" t="s">
        <v>963</v>
      </c>
      <c r="F328" s="6" t="s">
        <v>963</v>
      </c>
      <c r="G328" s="6" t="s">
        <v>963</v>
      </c>
      <c r="H328" s="6">
        <v>3.0382436964930002</v>
      </c>
      <c r="I328" s="6" t="s">
        <v>964</v>
      </c>
      <c r="J328" s="6">
        <v>2.7056858704170001</v>
      </c>
      <c r="K328" s="6" t="s">
        <v>964</v>
      </c>
      <c r="L328" s="1" t="s">
        <v>578</v>
      </c>
      <c r="M328" s="1" t="s">
        <v>240</v>
      </c>
      <c r="N328" s="1" t="s">
        <v>235</v>
      </c>
      <c r="O328" s="1" t="s">
        <v>254</v>
      </c>
      <c r="P328" s="1" t="s">
        <v>255</v>
      </c>
      <c r="Q328" s="1" t="s">
        <v>579</v>
      </c>
      <c r="R328" s="4" t="s">
        <v>932</v>
      </c>
    </row>
    <row r="329" spans="1:18" hidden="1" x14ac:dyDescent="0.3">
      <c r="A329" s="1" t="s">
        <v>497</v>
      </c>
      <c r="B329" s="1">
        <v>24021</v>
      </c>
      <c r="C329" s="1" t="s">
        <v>10</v>
      </c>
      <c r="D329" s="6">
        <v>3.8614030000000001</v>
      </c>
      <c r="E329" s="6" t="s">
        <v>963</v>
      </c>
      <c r="F329" s="6" t="s">
        <v>963</v>
      </c>
      <c r="G329" s="6" t="s">
        <v>963</v>
      </c>
      <c r="H329" s="6">
        <v>3.13602868868462</v>
      </c>
      <c r="I329" s="6" t="s">
        <v>964</v>
      </c>
      <c r="J329" s="6">
        <v>2.7927675854279101</v>
      </c>
      <c r="K329" s="6" t="s">
        <v>964</v>
      </c>
      <c r="L329" s="1" t="s">
        <v>578</v>
      </c>
      <c r="M329" s="1" t="s">
        <v>240</v>
      </c>
      <c r="N329" s="1" t="s">
        <v>235</v>
      </c>
      <c r="O329" s="1" t="s">
        <v>254</v>
      </c>
      <c r="P329" s="1" t="s">
        <v>255</v>
      </c>
      <c r="Q329" s="1" t="s">
        <v>579</v>
      </c>
      <c r="R329" s="4" t="s">
        <v>932</v>
      </c>
    </row>
    <row r="330" spans="1:18" hidden="1" x14ac:dyDescent="0.3">
      <c r="A330" s="1" t="s">
        <v>497</v>
      </c>
      <c r="B330" s="1">
        <v>24033</v>
      </c>
      <c r="C330" s="1" t="s">
        <v>12</v>
      </c>
      <c r="D330" s="6">
        <v>4.601</v>
      </c>
      <c r="E330" s="6" t="s">
        <v>963</v>
      </c>
      <c r="F330" s="6" t="s">
        <v>963</v>
      </c>
      <c r="G330" s="6" t="s">
        <v>963</v>
      </c>
      <c r="H330" s="6">
        <v>3.7366905232729999</v>
      </c>
      <c r="I330" s="6" t="s">
        <v>964</v>
      </c>
      <c r="J330" s="6">
        <v>3.327682622237</v>
      </c>
      <c r="K330" s="6" t="s">
        <v>964</v>
      </c>
      <c r="L330" s="1" t="s">
        <v>578</v>
      </c>
      <c r="M330" s="1" t="s">
        <v>240</v>
      </c>
      <c r="N330" s="1" t="s">
        <v>235</v>
      </c>
      <c r="O330" s="1" t="s">
        <v>254</v>
      </c>
      <c r="P330" s="1" t="s">
        <v>255</v>
      </c>
      <c r="Q330" s="1" t="s">
        <v>579</v>
      </c>
      <c r="R330" s="4" t="s">
        <v>932</v>
      </c>
    </row>
    <row r="331" spans="1:18" hidden="1" x14ac:dyDescent="0.3">
      <c r="A331" s="1" t="s">
        <v>497</v>
      </c>
      <c r="B331" s="1">
        <v>24021</v>
      </c>
      <c r="C331" s="1" t="s">
        <v>12</v>
      </c>
      <c r="D331" s="6">
        <v>4.7524959999999998</v>
      </c>
      <c r="E331" s="6" t="s">
        <v>963</v>
      </c>
      <c r="F331" s="6" t="s">
        <v>963</v>
      </c>
      <c r="G331" s="6" t="s">
        <v>963</v>
      </c>
      <c r="H331" s="6">
        <v>3.8597276168426098</v>
      </c>
      <c r="I331" s="6" t="s">
        <v>964</v>
      </c>
      <c r="J331" s="6">
        <v>3.4372524128343498</v>
      </c>
      <c r="K331" s="6" t="s">
        <v>964</v>
      </c>
      <c r="L331" s="1" t="s">
        <v>578</v>
      </c>
      <c r="M331" s="1" t="s">
        <v>240</v>
      </c>
      <c r="N331" s="1" t="s">
        <v>235</v>
      </c>
      <c r="O331" s="1" t="s">
        <v>254</v>
      </c>
      <c r="P331" s="1" t="s">
        <v>255</v>
      </c>
      <c r="Q331" s="1" t="s">
        <v>579</v>
      </c>
      <c r="R331" s="4" t="s">
        <v>932</v>
      </c>
    </row>
    <row r="332" spans="1:18" hidden="1" x14ac:dyDescent="0.3">
      <c r="A332" s="1" t="s">
        <v>497</v>
      </c>
      <c r="B332" s="1">
        <v>24031</v>
      </c>
      <c r="C332" s="1" t="s">
        <v>10</v>
      </c>
      <c r="D332" s="6">
        <v>8.0960000000000001</v>
      </c>
      <c r="E332" s="6" t="s">
        <v>963</v>
      </c>
      <c r="F332" s="6" t="s">
        <v>963</v>
      </c>
      <c r="G332" s="6" t="s">
        <v>963</v>
      </c>
      <c r="H332" s="6">
        <v>6.5751459414079996</v>
      </c>
      <c r="I332" s="6" t="s">
        <v>964</v>
      </c>
      <c r="J332" s="6">
        <v>5.855448491552</v>
      </c>
      <c r="K332" s="6" t="s">
        <v>964</v>
      </c>
      <c r="L332" s="1" t="s">
        <v>578</v>
      </c>
      <c r="M332" s="1" t="s">
        <v>240</v>
      </c>
      <c r="N332" s="1" t="s">
        <v>235</v>
      </c>
      <c r="O332" s="1" t="s">
        <v>254</v>
      </c>
      <c r="P332" s="1" t="s">
        <v>255</v>
      </c>
      <c r="Q332" s="1" t="s">
        <v>579</v>
      </c>
      <c r="R332" s="4" t="s">
        <v>932</v>
      </c>
    </row>
    <row r="333" spans="1:18" hidden="1" x14ac:dyDescent="0.3">
      <c r="A333" s="1" t="s">
        <v>497</v>
      </c>
      <c r="B333" s="1">
        <v>24031</v>
      </c>
      <c r="C333" s="1" t="s">
        <v>12</v>
      </c>
      <c r="D333" s="6">
        <v>9.9589999999999996</v>
      </c>
      <c r="E333" s="6" t="s">
        <v>963</v>
      </c>
      <c r="F333" s="6" t="s">
        <v>963</v>
      </c>
      <c r="G333" s="6" t="s">
        <v>963</v>
      </c>
      <c r="H333" s="6">
        <v>8.0881766836069993</v>
      </c>
      <c r="I333" s="6" t="s">
        <v>964</v>
      </c>
      <c r="J333" s="6">
        <v>7.2028670364830001</v>
      </c>
      <c r="K333" s="6" t="s">
        <v>964</v>
      </c>
      <c r="L333" s="1" t="s">
        <v>578</v>
      </c>
      <c r="M333" s="1" t="s">
        <v>240</v>
      </c>
      <c r="N333" s="1" t="s">
        <v>235</v>
      </c>
      <c r="O333" s="1" t="s">
        <v>254</v>
      </c>
      <c r="P333" s="1" t="s">
        <v>255</v>
      </c>
      <c r="Q333" s="1" t="s">
        <v>579</v>
      </c>
      <c r="R333" s="4" t="s">
        <v>932</v>
      </c>
    </row>
    <row r="334" spans="1:18" hidden="1" x14ac:dyDescent="0.3">
      <c r="A334" s="1" t="s">
        <v>497</v>
      </c>
      <c r="B334" s="1">
        <v>24033</v>
      </c>
      <c r="C334" s="1" t="s">
        <v>10</v>
      </c>
      <c r="D334" s="6">
        <v>3.0396000000000001</v>
      </c>
      <c r="E334" s="6" t="s">
        <v>963</v>
      </c>
      <c r="F334" s="6" t="s">
        <v>963</v>
      </c>
      <c r="G334" s="6" t="s">
        <v>963</v>
      </c>
      <c r="H334" s="6">
        <v>2.4686034589307999</v>
      </c>
      <c r="I334" s="6" t="s">
        <v>964</v>
      </c>
      <c r="J334" s="6">
        <v>2.1983968916652001</v>
      </c>
      <c r="K334" s="6" t="s">
        <v>964</v>
      </c>
      <c r="L334" s="1" t="s">
        <v>543</v>
      </c>
      <c r="M334" s="1" t="s">
        <v>240</v>
      </c>
      <c r="N334" s="1" t="s">
        <v>235</v>
      </c>
      <c r="O334" s="1" t="s">
        <v>254</v>
      </c>
      <c r="P334" s="1" t="s">
        <v>255</v>
      </c>
      <c r="Q334" s="1" t="s">
        <v>544</v>
      </c>
      <c r="R334" s="4" t="s">
        <v>932</v>
      </c>
    </row>
    <row r="335" spans="1:18" hidden="1" x14ac:dyDescent="0.3">
      <c r="A335" s="1" t="s">
        <v>497</v>
      </c>
      <c r="B335" s="1">
        <v>24033</v>
      </c>
      <c r="C335" s="1" t="s">
        <v>12</v>
      </c>
      <c r="D335" s="6">
        <v>3.7332000000000001</v>
      </c>
      <c r="E335" s="6" t="s">
        <v>963</v>
      </c>
      <c r="F335" s="6" t="s">
        <v>963</v>
      </c>
      <c r="G335" s="6" t="s">
        <v>963</v>
      </c>
      <c r="H335" s="6">
        <v>3.0319089462036</v>
      </c>
      <c r="I335" s="6" t="s">
        <v>964</v>
      </c>
      <c r="J335" s="6">
        <v>2.7000445045284001</v>
      </c>
      <c r="K335" s="6" t="s">
        <v>964</v>
      </c>
      <c r="L335" s="1" t="s">
        <v>543</v>
      </c>
      <c r="M335" s="1" t="s">
        <v>240</v>
      </c>
      <c r="N335" s="1" t="s">
        <v>235</v>
      </c>
      <c r="O335" s="1" t="s">
        <v>254</v>
      </c>
      <c r="P335" s="1" t="s">
        <v>255</v>
      </c>
      <c r="Q335" s="1" t="s">
        <v>544</v>
      </c>
      <c r="R335" s="4" t="s">
        <v>932</v>
      </c>
    </row>
    <row r="336" spans="1:18" hidden="1" x14ac:dyDescent="0.3">
      <c r="A336" s="1" t="s">
        <v>497</v>
      </c>
      <c r="B336" s="1">
        <v>24017</v>
      </c>
      <c r="C336" s="1" t="s">
        <v>10</v>
      </c>
      <c r="D336" s="6">
        <v>5.2517779999999998</v>
      </c>
      <c r="E336" s="6" t="s">
        <v>963</v>
      </c>
      <c r="F336" s="6" t="s">
        <v>963</v>
      </c>
      <c r="G336" s="6" t="s">
        <v>963</v>
      </c>
      <c r="H336" s="6">
        <v>4.2652182314569904</v>
      </c>
      <c r="I336" s="6" t="s">
        <v>964</v>
      </c>
      <c r="J336" s="6">
        <v>3.7983591363717899</v>
      </c>
      <c r="K336" s="6" t="s">
        <v>964</v>
      </c>
      <c r="L336" s="1" t="s">
        <v>543</v>
      </c>
      <c r="M336" s="1" t="s">
        <v>240</v>
      </c>
      <c r="N336" s="1" t="s">
        <v>235</v>
      </c>
      <c r="O336" s="1" t="s">
        <v>254</v>
      </c>
      <c r="P336" s="1" t="s">
        <v>255</v>
      </c>
      <c r="Q336" s="1" t="s">
        <v>544</v>
      </c>
      <c r="R336" s="4" t="s">
        <v>932</v>
      </c>
    </row>
    <row r="337" spans="1:18" hidden="1" x14ac:dyDescent="0.3">
      <c r="A337" s="1" t="s">
        <v>497</v>
      </c>
      <c r="B337" s="1">
        <v>24021</v>
      </c>
      <c r="C337" s="1" t="s">
        <v>10</v>
      </c>
      <c r="D337" s="6">
        <v>5.252364</v>
      </c>
      <c r="E337" s="6" t="s">
        <v>963</v>
      </c>
      <c r="F337" s="6" t="s">
        <v>963</v>
      </c>
      <c r="G337" s="6" t="s">
        <v>963</v>
      </c>
      <c r="H337" s="6">
        <v>4.26569414987617</v>
      </c>
      <c r="I337" s="6" t="s">
        <v>964</v>
      </c>
      <c r="J337" s="6">
        <v>3.7987829620654701</v>
      </c>
      <c r="K337" s="6" t="s">
        <v>964</v>
      </c>
      <c r="L337" s="1" t="s">
        <v>543</v>
      </c>
      <c r="M337" s="1" t="s">
        <v>240</v>
      </c>
      <c r="N337" s="1" t="s">
        <v>235</v>
      </c>
      <c r="O337" s="1" t="s">
        <v>254</v>
      </c>
      <c r="P337" s="1" t="s">
        <v>255</v>
      </c>
      <c r="Q337" s="1" t="s">
        <v>544</v>
      </c>
      <c r="R337" s="4" t="s">
        <v>932</v>
      </c>
    </row>
    <row r="338" spans="1:18" hidden="1" x14ac:dyDescent="0.3">
      <c r="A338" s="1" t="s">
        <v>497</v>
      </c>
      <c r="B338" s="1">
        <v>24021</v>
      </c>
      <c r="C338" s="1" t="s">
        <v>12</v>
      </c>
      <c r="D338" s="6">
        <v>6.464448</v>
      </c>
      <c r="E338" s="6" t="s">
        <v>963</v>
      </c>
      <c r="F338" s="6" t="s">
        <v>963</v>
      </c>
      <c r="G338" s="6" t="s">
        <v>963</v>
      </c>
      <c r="H338" s="6">
        <v>5.2500851075399</v>
      </c>
      <c r="I338" s="6" t="s">
        <v>964</v>
      </c>
      <c r="J338" s="6">
        <v>4.6754251840805798</v>
      </c>
      <c r="K338" s="6" t="s">
        <v>964</v>
      </c>
      <c r="L338" s="1" t="s">
        <v>543</v>
      </c>
      <c r="M338" s="1" t="s">
        <v>240</v>
      </c>
      <c r="N338" s="1" t="s">
        <v>235</v>
      </c>
      <c r="O338" s="1" t="s">
        <v>254</v>
      </c>
      <c r="P338" s="1" t="s">
        <v>255</v>
      </c>
      <c r="Q338" s="1" t="s">
        <v>544</v>
      </c>
      <c r="R338" s="4" t="s">
        <v>932</v>
      </c>
    </row>
    <row r="339" spans="1:18" hidden="1" x14ac:dyDescent="0.3">
      <c r="A339" s="1" t="s">
        <v>497</v>
      </c>
      <c r="B339" s="1">
        <v>24017</v>
      </c>
      <c r="C339" s="1" t="s">
        <v>12</v>
      </c>
      <c r="D339" s="6">
        <v>6.4662600000000001</v>
      </c>
      <c r="E339" s="6" t="s">
        <v>963</v>
      </c>
      <c r="F339" s="6" t="s">
        <v>963</v>
      </c>
      <c r="G339" s="6" t="s">
        <v>963</v>
      </c>
      <c r="H339" s="6">
        <v>5.2515567187609804</v>
      </c>
      <c r="I339" s="6" t="s">
        <v>964</v>
      </c>
      <c r="J339" s="6">
        <v>4.6767357167716197</v>
      </c>
      <c r="K339" s="6" t="s">
        <v>964</v>
      </c>
      <c r="L339" s="1" t="s">
        <v>543</v>
      </c>
      <c r="M339" s="1" t="s">
        <v>240</v>
      </c>
      <c r="N339" s="1" t="s">
        <v>235</v>
      </c>
      <c r="O339" s="1" t="s">
        <v>254</v>
      </c>
      <c r="P339" s="1" t="s">
        <v>255</v>
      </c>
      <c r="Q339" s="1" t="s">
        <v>544</v>
      </c>
      <c r="R339" s="4" t="s">
        <v>932</v>
      </c>
    </row>
    <row r="340" spans="1:18" hidden="1" x14ac:dyDescent="0.3">
      <c r="A340" s="1" t="s">
        <v>497</v>
      </c>
      <c r="B340" s="1">
        <v>24021</v>
      </c>
      <c r="C340" s="1" t="s">
        <v>12</v>
      </c>
      <c r="D340" s="6">
        <v>1.0031999999999999E-2</v>
      </c>
      <c r="E340" s="6" t="s">
        <v>963</v>
      </c>
      <c r="F340" s="6" t="s">
        <v>963</v>
      </c>
      <c r="G340" s="6" t="s">
        <v>963</v>
      </c>
      <c r="H340" s="6">
        <v>8.1474634491359998E-3</v>
      </c>
      <c r="I340" s="6" t="s">
        <v>964</v>
      </c>
      <c r="J340" s="6">
        <v>7.2556644351839004E-3</v>
      </c>
      <c r="K340" s="6" t="s">
        <v>964</v>
      </c>
      <c r="L340" s="1" t="s">
        <v>541</v>
      </c>
      <c r="M340" s="1" t="s">
        <v>240</v>
      </c>
      <c r="N340" s="1" t="s">
        <v>235</v>
      </c>
      <c r="O340" s="1" t="s">
        <v>254</v>
      </c>
      <c r="P340" s="1" t="s">
        <v>255</v>
      </c>
      <c r="Q340" s="1" t="s">
        <v>542</v>
      </c>
      <c r="R340" s="4" t="s">
        <v>932</v>
      </c>
    </row>
    <row r="341" spans="1:18" hidden="1" x14ac:dyDescent="0.3">
      <c r="A341" s="1" t="s">
        <v>497</v>
      </c>
      <c r="B341" s="1">
        <v>24017</v>
      </c>
      <c r="C341" s="1" t="s">
        <v>12</v>
      </c>
      <c r="D341" s="6">
        <v>2.8917000000000002E-2</v>
      </c>
      <c r="E341" s="6" t="s">
        <v>963</v>
      </c>
      <c r="F341" s="6" t="s">
        <v>963</v>
      </c>
      <c r="G341" s="6" t="s">
        <v>963</v>
      </c>
      <c r="H341" s="6">
        <v>2.3484868476741E-2</v>
      </c>
      <c r="I341" s="6" t="s">
        <v>964</v>
      </c>
      <c r="J341" s="6">
        <v>2.0914279153928999E-2</v>
      </c>
      <c r="K341" s="6" t="s">
        <v>964</v>
      </c>
      <c r="L341" s="1" t="s">
        <v>541</v>
      </c>
      <c r="M341" s="1" t="s">
        <v>240</v>
      </c>
      <c r="N341" s="1" t="s">
        <v>235</v>
      </c>
      <c r="O341" s="1" t="s">
        <v>254</v>
      </c>
      <c r="P341" s="1" t="s">
        <v>255</v>
      </c>
      <c r="Q341" s="1" t="s">
        <v>542</v>
      </c>
      <c r="R341" s="4" t="s">
        <v>932</v>
      </c>
    </row>
    <row r="342" spans="1:18" hidden="1" x14ac:dyDescent="0.3">
      <c r="A342" s="1" t="s">
        <v>497</v>
      </c>
      <c r="B342" s="1">
        <v>24021</v>
      </c>
      <c r="C342" s="1" t="s">
        <v>10</v>
      </c>
      <c r="D342" s="6">
        <v>0.18240000000000001</v>
      </c>
      <c r="E342" s="6" t="s">
        <v>963</v>
      </c>
      <c r="F342" s="6" t="s">
        <v>963</v>
      </c>
      <c r="G342" s="6" t="s">
        <v>963</v>
      </c>
      <c r="H342" s="6">
        <v>0.14813569907519999</v>
      </c>
      <c r="I342" s="6" t="s">
        <v>964</v>
      </c>
      <c r="J342" s="6">
        <v>0.13192117154880001</v>
      </c>
      <c r="K342" s="6" t="s">
        <v>964</v>
      </c>
      <c r="L342" s="1" t="s">
        <v>541</v>
      </c>
      <c r="M342" s="1" t="s">
        <v>240</v>
      </c>
      <c r="N342" s="1" t="s">
        <v>235</v>
      </c>
      <c r="O342" s="1" t="s">
        <v>254</v>
      </c>
      <c r="P342" s="1" t="s">
        <v>255</v>
      </c>
      <c r="Q342" s="1" t="s">
        <v>542</v>
      </c>
      <c r="R342" s="4" t="s">
        <v>932</v>
      </c>
    </row>
    <row r="343" spans="1:18" hidden="1" x14ac:dyDescent="0.3">
      <c r="A343" s="1" t="s">
        <v>497</v>
      </c>
      <c r="B343" s="1">
        <v>24017</v>
      </c>
      <c r="C343" s="1" t="s">
        <v>10</v>
      </c>
      <c r="D343" s="6">
        <v>0.52463700000000002</v>
      </c>
      <c r="E343" s="6" t="s">
        <v>963</v>
      </c>
      <c r="F343" s="6" t="s">
        <v>963</v>
      </c>
      <c r="G343" s="6" t="s">
        <v>963</v>
      </c>
      <c r="H343" s="6">
        <v>0.426082613792301</v>
      </c>
      <c r="I343" s="6" t="s">
        <v>964</v>
      </c>
      <c r="J343" s="6">
        <v>0.37944477893556899</v>
      </c>
      <c r="K343" s="6" t="s">
        <v>964</v>
      </c>
      <c r="L343" s="1" t="s">
        <v>541</v>
      </c>
      <c r="M343" s="1" t="s">
        <v>240</v>
      </c>
      <c r="N343" s="1" t="s">
        <v>235</v>
      </c>
      <c r="O343" s="1" t="s">
        <v>254</v>
      </c>
      <c r="P343" s="1" t="s">
        <v>255</v>
      </c>
      <c r="Q343" s="1" t="s">
        <v>542</v>
      </c>
      <c r="R343" s="4" t="s">
        <v>932</v>
      </c>
    </row>
    <row r="344" spans="1:18" hidden="1" x14ac:dyDescent="0.3">
      <c r="A344" s="1" t="s">
        <v>497</v>
      </c>
      <c r="B344" s="1">
        <v>24033</v>
      </c>
      <c r="C344" s="1" t="s">
        <v>12</v>
      </c>
      <c r="D344" s="6">
        <v>9.1199999999999996E-3</v>
      </c>
      <c r="E344" s="6" t="s">
        <v>963</v>
      </c>
      <c r="F344" s="6" t="s">
        <v>963</v>
      </c>
      <c r="G344" s="6" t="s">
        <v>963</v>
      </c>
      <c r="H344" s="6">
        <v>7.4067849537598996E-3</v>
      </c>
      <c r="I344" s="6" t="s">
        <v>964</v>
      </c>
      <c r="J344" s="6">
        <v>6.5960585774399996E-3</v>
      </c>
      <c r="K344" s="6" t="s">
        <v>964</v>
      </c>
      <c r="L344" s="1" t="s">
        <v>617</v>
      </c>
      <c r="M344" s="1" t="s">
        <v>240</v>
      </c>
      <c r="N344" s="1" t="s">
        <v>235</v>
      </c>
      <c r="O344" s="1" t="s">
        <v>254</v>
      </c>
      <c r="P344" s="1" t="s">
        <v>255</v>
      </c>
      <c r="Q344" s="1" t="s">
        <v>618</v>
      </c>
      <c r="R344" s="4" t="s">
        <v>932</v>
      </c>
    </row>
    <row r="345" spans="1:18" hidden="1" x14ac:dyDescent="0.3">
      <c r="A345" s="1" t="s">
        <v>497</v>
      </c>
      <c r="B345" s="1">
        <v>24033</v>
      </c>
      <c r="C345" s="1" t="s">
        <v>10</v>
      </c>
      <c r="D345" s="6">
        <v>0.16567999999999999</v>
      </c>
      <c r="E345" s="6" t="s">
        <v>963</v>
      </c>
      <c r="F345" s="6" t="s">
        <v>963</v>
      </c>
      <c r="G345" s="6" t="s">
        <v>963</v>
      </c>
      <c r="H345" s="6">
        <v>0.13455659332663999</v>
      </c>
      <c r="I345" s="6" t="s">
        <v>964</v>
      </c>
      <c r="J345" s="6">
        <v>0.11982839749016</v>
      </c>
      <c r="K345" s="6" t="s">
        <v>964</v>
      </c>
      <c r="L345" s="1" t="s">
        <v>617</v>
      </c>
      <c r="M345" s="1" t="s">
        <v>240</v>
      </c>
      <c r="N345" s="1" t="s">
        <v>235</v>
      </c>
      <c r="O345" s="1" t="s">
        <v>254</v>
      </c>
      <c r="P345" s="1" t="s">
        <v>255</v>
      </c>
      <c r="Q345" s="1" t="s">
        <v>618</v>
      </c>
      <c r="R345" s="4" t="s">
        <v>932</v>
      </c>
    </row>
    <row r="346" spans="1:18" hidden="1" x14ac:dyDescent="0.3">
      <c r="A346" s="1" t="s">
        <v>9</v>
      </c>
      <c r="B346" s="1">
        <v>11001</v>
      </c>
      <c r="C346" s="1" t="s">
        <v>12</v>
      </c>
      <c r="D346" s="6">
        <v>0.19526399999999999</v>
      </c>
      <c r="E346" s="6" t="s">
        <v>963</v>
      </c>
      <c r="F346" s="6" t="s">
        <v>963</v>
      </c>
      <c r="G346" s="6" t="s">
        <v>963</v>
      </c>
      <c r="H346" s="6">
        <v>0.15858316416787199</v>
      </c>
      <c r="I346" s="6" t="s">
        <v>964</v>
      </c>
      <c r="J346" s="6">
        <v>0.14122508575276799</v>
      </c>
      <c r="K346" s="6" t="s">
        <v>964</v>
      </c>
      <c r="L346" s="1" t="s">
        <v>259</v>
      </c>
      <c r="M346" s="1" t="s">
        <v>119</v>
      </c>
      <c r="N346" s="1" t="s">
        <v>235</v>
      </c>
      <c r="O346" s="1" t="s">
        <v>254</v>
      </c>
      <c r="P346" s="1" t="s">
        <v>255</v>
      </c>
      <c r="Q346" s="1" t="s">
        <v>260</v>
      </c>
      <c r="R346" s="4" t="s">
        <v>932</v>
      </c>
    </row>
    <row r="347" spans="1:18" hidden="1" x14ac:dyDescent="0.3">
      <c r="A347" s="1" t="s">
        <v>9</v>
      </c>
      <c r="B347" s="1">
        <v>11001</v>
      </c>
      <c r="C347" s="1" t="s">
        <v>12</v>
      </c>
      <c r="D347" s="6">
        <v>3.6651999999999997E-2</v>
      </c>
      <c r="E347" s="6" t="s">
        <v>963</v>
      </c>
      <c r="F347" s="6" t="s">
        <v>963</v>
      </c>
      <c r="G347" s="6" t="s">
        <v>963</v>
      </c>
      <c r="H347" s="6">
        <v>2.9766829180395998E-2</v>
      </c>
      <c r="I347" s="6" t="s">
        <v>964</v>
      </c>
      <c r="J347" s="6">
        <v>2.65086336601239E-2</v>
      </c>
      <c r="K347" s="6" t="s">
        <v>964</v>
      </c>
      <c r="L347" s="1" t="s">
        <v>257</v>
      </c>
      <c r="M347" s="1" t="s">
        <v>119</v>
      </c>
      <c r="N347" s="1" t="s">
        <v>235</v>
      </c>
      <c r="O347" s="1" t="s">
        <v>254</v>
      </c>
      <c r="P347" s="1" t="s">
        <v>255</v>
      </c>
      <c r="Q347" s="1" t="s">
        <v>258</v>
      </c>
      <c r="R347" s="4" t="s">
        <v>932</v>
      </c>
    </row>
    <row r="348" spans="1:18" hidden="1" x14ac:dyDescent="0.3">
      <c r="A348" s="1" t="s">
        <v>9</v>
      </c>
      <c r="B348" s="1">
        <v>11001</v>
      </c>
      <c r="C348" s="1" t="s">
        <v>10</v>
      </c>
      <c r="D348" s="6">
        <v>0.46572799999999998</v>
      </c>
      <c r="E348" s="6" t="s">
        <v>963</v>
      </c>
      <c r="F348" s="6" t="s">
        <v>963</v>
      </c>
      <c r="G348" s="6" t="s">
        <v>963</v>
      </c>
      <c r="H348" s="6">
        <v>0.37823981830534398</v>
      </c>
      <c r="I348" s="6" t="s">
        <v>964</v>
      </c>
      <c r="J348" s="6">
        <v>0.33683872468793602</v>
      </c>
      <c r="K348" s="6" t="s">
        <v>964</v>
      </c>
      <c r="L348" s="1" t="s">
        <v>257</v>
      </c>
      <c r="M348" s="1" t="s">
        <v>119</v>
      </c>
      <c r="N348" s="1" t="s">
        <v>235</v>
      </c>
      <c r="O348" s="1" t="s">
        <v>254</v>
      </c>
      <c r="P348" s="1" t="s">
        <v>255</v>
      </c>
      <c r="Q348" s="1" t="s">
        <v>258</v>
      </c>
      <c r="R348" s="4" t="s">
        <v>932</v>
      </c>
    </row>
    <row r="349" spans="1:18" hidden="1" x14ac:dyDescent="0.3">
      <c r="A349" s="1" t="s">
        <v>497</v>
      </c>
      <c r="B349" s="1">
        <v>24033</v>
      </c>
      <c r="C349" s="1" t="s">
        <v>10</v>
      </c>
      <c r="D349" s="6">
        <v>1.4024999999999999E-2</v>
      </c>
      <c r="E349" s="6" t="s">
        <v>963</v>
      </c>
      <c r="F349" s="6" t="s">
        <v>963</v>
      </c>
      <c r="G349" s="6" t="s">
        <v>963</v>
      </c>
      <c r="H349" s="6">
        <v>1.1390368308825E-2</v>
      </c>
      <c r="I349" s="6" t="s">
        <v>964</v>
      </c>
      <c r="J349" s="6">
        <v>1.01436098189249E-2</v>
      </c>
      <c r="K349" s="6" t="s">
        <v>964</v>
      </c>
      <c r="L349" s="1" t="s">
        <v>621</v>
      </c>
      <c r="M349" s="1" t="s">
        <v>240</v>
      </c>
      <c r="N349" s="1" t="s">
        <v>235</v>
      </c>
      <c r="O349" s="1" t="s">
        <v>254</v>
      </c>
      <c r="P349" s="1" t="s">
        <v>255</v>
      </c>
      <c r="Q349" s="1" t="s">
        <v>622</v>
      </c>
      <c r="R349" s="4" t="s">
        <v>932</v>
      </c>
    </row>
    <row r="350" spans="1:18" hidden="1" x14ac:dyDescent="0.3">
      <c r="A350" s="1" t="s">
        <v>9</v>
      </c>
      <c r="B350" s="1">
        <v>11001</v>
      </c>
      <c r="C350" s="1" t="s">
        <v>10</v>
      </c>
      <c r="D350" s="6">
        <v>5.1468999999999996</v>
      </c>
      <c r="E350" s="6" t="s">
        <v>963</v>
      </c>
      <c r="F350" s="6" t="s">
        <v>963</v>
      </c>
      <c r="G350" s="6" t="s">
        <v>963</v>
      </c>
      <c r="H350" s="6">
        <v>4.1800418287836996</v>
      </c>
      <c r="I350" s="6" t="s">
        <v>964</v>
      </c>
      <c r="J350" s="6">
        <v>3.7225059092352999</v>
      </c>
      <c r="K350" s="6" t="s">
        <v>964</v>
      </c>
      <c r="L350" s="1" t="s">
        <v>253</v>
      </c>
      <c r="M350" s="1" t="s">
        <v>240</v>
      </c>
      <c r="N350" s="1" t="s">
        <v>235</v>
      </c>
      <c r="O350" s="1" t="s">
        <v>254</v>
      </c>
      <c r="P350" s="1" t="s">
        <v>255</v>
      </c>
      <c r="Q350" s="1" t="s">
        <v>256</v>
      </c>
      <c r="R350" s="4" t="s">
        <v>932</v>
      </c>
    </row>
    <row r="351" spans="1:18" hidden="1" x14ac:dyDescent="0.3">
      <c r="A351" s="1" t="s">
        <v>9</v>
      </c>
      <c r="B351" s="1">
        <v>11001</v>
      </c>
      <c r="C351" s="1" t="s">
        <v>12</v>
      </c>
      <c r="D351" s="6">
        <v>5.2478999999999996</v>
      </c>
      <c r="E351" s="6" t="s">
        <v>963</v>
      </c>
      <c r="F351" s="6" t="s">
        <v>963</v>
      </c>
      <c r="G351" s="6" t="s">
        <v>963</v>
      </c>
      <c r="H351" s="6">
        <v>4.2620687235567001</v>
      </c>
      <c r="I351" s="6" t="s">
        <v>964</v>
      </c>
      <c r="J351" s="6">
        <v>3.7955543649723</v>
      </c>
      <c r="K351" s="6" t="s">
        <v>964</v>
      </c>
      <c r="L351" s="1" t="s">
        <v>253</v>
      </c>
      <c r="M351" s="1" t="s">
        <v>240</v>
      </c>
      <c r="N351" s="1" t="s">
        <v>235</v>
      </c>
      <c r="O351" s="1" t="s">
        <v>254</v>
      </c>
      <c r="P351" s="1" t="s">
        <v>255</v>
      </c>
      <c r="Q351" s="1" t="s">
        <v>256</v>
      </c>
      <c r="R351" s="4" t="s">
        <v>932</v>
      </c>
    </row>
    <row r="352" spans="1:18" hidden="1" x14ac:dyDescent="0.3">
      <c r="A352" s="1" t="s">
        <v>497</v>
      </c>
      <c r="B352" s="1">
        <v>24033</v>
      </c>
      <c r="C352" s="1" t="s">
        <v>10</v>
      </c>
      <c r="D352" s="6">
        <v>14.169</v>
      </c>
      <c r="E352" s="6" t="s">
        <v>963</v>
      </c>
      <c r="F352" s="6" t="s">
        <v>963</v>
      </c>
      <c r="G352" s="6" t="s">
        <v>963</v>
      </c>
      <c r="H352" s="6">
        <v>11.507317544937001</v>
      </c>
      <c r="I352" s="6" t="s">
        <v>964</v>
      </c>
      <c r="J352" s="6">
        <v>10.247758112253001</v>
      </c>
      <c r="K352" s="6" t="s">
        <v>964</v>
      </c>
      <c r="L352" s="1" t="s">
        <v>619</v>
      </c>
      <c r="M352" s="1" t="s">
        <v>240</v>
      </c>
      <c r="N352" s="1" t="s">
        <v>235</v>
      </c>
      <c r="O352" s="1" t="s">
        <v>254</v>
      </c>
      <c r="P352" s="1" t="s">
        <v>255</v>
      </c>
      <c r="Q352" s="1" t="s">
        <v>620</v>
      </c>
      <c r="R352" s="4" t="s">
        <v>932</v>
      </c>
    </row>
    <row r="353" spans="1:18" hidden="1" x14ac:dyDescent="0.3">
      <c r="A353" s="1" t="s">
        <v>497</v>
      </c>
      <c r="B353" s="1">
        <v>24033</v>
      </c>
      <c r="C353" s="1" t="s">
        <v>12</v>
      </c>
      <c r="D353" s="6">
        <v>17.406600000000001</v>
      </c>
      <c r="E353" s="6" t="s">
        <v>963</v>
      </c>
      <c r="F353" s="6" t="s">
        <v>963</v>
      </c>
      <c r="G353" s="6" t="s">
        <v>963</v>
      </c>
      <c r="H353" s="6">
        <v>14.1367262035218</v>
      </c>
      <c r="I353" s="6" t="s">
        <v>964</v>
      </c>
      <c r="J353" s="6">
        <v>12.5893589072442</v>
      </c>
      <c r="K353" s="6" t="s">
        <v>964</v>
      </c>
      <c r="L353" s="1" t="s">
        <v>619</v>
      </c>
      <c r="M353" s="1" t="s">
        <v>240</v>
      </c>
      <c r="N353" s="1" t="s">
        <v>235</v>
      </c>
      <c r="O353" s="1" t="s">
        <v>254</v>
      </c>
      <c r="P353" s="1" t="s">
        <v>255</v>
      </c>
      <c r="Q353" s="1" t="s">
        <v>620</v>
      </c>
      <c r="R353" s="4" t="s">
        <v>932</v>
      </c>
    </row>
    <row r="354" spans="1:18" hidden="1" x14ac:dyDescent="0.3">
      <c r="A354" s="1" t="s">
        <v>9</v>
      </c>
      <c r="B354" s="1">
        <v>11001</v>
      </c>
      <c r="C354" s="1" t="s">
        <v>12</v>
      </c>
      <c r="D354" s="6">
        <v>3.423</v>
      </c>
      <c r="E354" s="6" t="s">
        <v>963</v>
      </c>
      <c r="F354" s="6" t="s">
        <v>963</v>
      </c>
      <c r="G354" s="6" t="s">
        <v>963</v>
      </c>
      <c r="H354" s="6">
        <v>2.7799808000790001</v>
      </c>
      <c r="I354" s="6" t="s">
        <v>964</v>
      </c>
      <c r="J354" s="6">
        <v>2.4756917226509998</v>
      </c>
      <c r="K354" s="6" t="s">
        <v>964</v>
      </c>
      <c r="L354" s="1" t="s">
        <v>261</v>
      </c>
      <c r="M354" s="1" t="s">
        <v>240</v>
      </c>
      <c r="N354" s="1" t="s">
        <v>235</v>
      </c>
      <c r="O354" s="1" t="s">
        <v>254</v>
      </c>
      <c r="P354" s="1" t="s">
        <v>255</v>
      </c>
      <c r="Q354" s="1" t="s">
        <v>262</v>
      </c>
      <c r="R354" s="4" t="s">
        <v>932</v>
      </c>
    </row>
    <row r="355" spans="1:18" hidden="1" x14ac:dyDescent="0.3">
      <c r="A355" s="1" t="s">
        <v>9</v>
      </c>
      <c r="B355" s="1">
        <v>11001</v>
      </c>
      <c r="C355" s="1" t="s">
        <v>12</v>
      </c>
      <c r="D355" s="6">
        <v>1.0319999999999999E-3</v>
      </c>
      <c r="E355" s="6" t="s">
        <v>963</v>
      </c>
      <c r="F355" s="6" t="s">
        <v>963</v>
      </c>
      <c r="G355" s="6" t="s">
        <v>963</v>
      </c>
      <c r="H355" s="6">
        <v>1.2513946684557999E-3</v>
      </c>
      <c r="I355" s="6" t="s">
        <v>964</v>
      </c>
      <c r="J355" s="6">
        <v>1.41384E-3</v>
      </c>
      <c r="K355" s="6" t="s">
        <v>964</v>
      </c>
      <c r="L355" s="1" t="s">
        <v>263</v>
      </c>
      <c r="M355" s="1" t="s">
        <v>240</v>
      </c>
      <c r="N355" s="1" t="s">
        <v>235</v>
      </c>
      <c r="O355" s="1" t="s">
        <v>254</v>
      </c>
      <c r="P355" s="1" t="s">
        <v>264</v>
      </c>
      <c r="Q355" s="1" t="s">
        <v>265</v>
      </c>
      <c r="R355" s="4" t="s">
        <v>932</v>
      </c>
    </row>
    <row r="356" spans="1:18" hidden="1" x14ac:dyDescent="0.3">
      <c r="A356" s="1" t="s">
        <v>9</v>
      </c>
      <c r="B356" s="1">
        <v>11001</v>
      </c>
      <c r="C356" s="1" t="s">
        <v>10</v>
      </c>
      <c r="D356" s="6">
        <v>1.8772E-2</v>
      </c>
      <c r="E356" s="6" t="s">
        <v>963</v>
      </c>
      <c r="F356" s="6" t="s">
        <v>963</v>
      </c>
      <c r="G356" s="6" t="s">
        <v>963</v>
      </c>
      <c r="H356" s="6">
        <v>2.2762772011876001E-2</v>
      </c>
      <c r="I356" s="6" t="s">
        <v>964</v>
      </c>
      <c r="J356" s="6">
        <v>2.571764E-2</v>
      </c>
      <c r="K356" s="6" t="s">
        <v>964</v>
      </c>
      <c r="L356" s="1" t="s">
        <v>263</v>
      </c>
      <c r="M356" s="1" t="s">
        <v>240</v>
      </c>
      <c r="N356" s="1" t="s">
        <v>235</v>
      </c>
      <c r="O356" s="1" t="s">
        <v>254</v>
      </c>
      <c r="P356" s="1" t="s">
        <v>264</v>
      </c>
      <c r="Q356" s="1" t="s">
        <v>265</v>
      </c>
      <c r="R356" s="4" t="s">
        <v>932</v>
      </c>
    </row>
    <row r="357" spans="1:18" hidden="1" x14ac:dyDescent="0.3">
      <c r="A357" s="1" t="s">
        <v>497</v>
      </c>
      <c r="B357" s="1">
        <v>24021</v>
      </c>
      <c r="C357" s="1" t="s">
        <v>12</v>
      </c>
      <c r="D357" s="6">
        <v>6.1996500000000003E-2</v>
      </c>
      <c r="E357" s="6" t="s">
        <v>963</v>
      </c>
      <c r="F357" s="6" t="s">
        <v>963</v>
      </c>
      <c r="G357" s="6" t="s">
        <v>963</v>
      </c>
      <c r="H357" s="6">
        <v>6.4266883125975005E-2</v>
      </c>
      <c r="I357" s="6" t="s">
        <v>964</v>
      </c>
      <c r="J357" s="6">
        <v>6.3731263310284503E-2</v>
      </c>
      <c r="K357" s="6" t="s">
        <v>964</v>
      </c>
      <c r="L357" s="1" t="s">
        <v>587</v>
      </c>
      <c r="M357" s="1" t="s">
        <v>240</v>
      </c>
      <c r="N357" s="1" t="s">
        <v>235</v>
      </c>
      <c r="O357" s="1" t="s">
        <v>254</v>
      </c>
      <c r="P357" s="1" t="s">
        <v>588</v>
      </c>
      <c r="Q357" s="1" t="s">
        <v>589</v>
      </c>
      <c r="R357" s="4" t="s">
        <v>932</v>
      </c>
    </row>
    <row r="358" spans="1:18" hidden="1" x14ac:dyDescent="0.3">
      <c r="A358" s="1" t="s">
        <v>497</v>
      </c>
      <c r="B358" s="1">
        <v>24021</v>
      </c>
      <c r="C358" s="1" t="s">
        <v>10</v>
      </c>
      <c r="D358" s="6">
        <v>2.319318</v>
      </c>
      <c r="E358" s="6" t="s">
        <v>963</v>
      </c>
      <c r="F358" s="6" t="s">
        <v>963</v>
      </c>
      <c r="G358" s="6" t="s">
        <v>963</v>
      </c>
      <c r="H358" s="6">
        <v>2.4042540923756999</v>
      </c>
      <c r="I358" s="6" t="s">
        <v>964</v>
      </c>
      <c r="J358" s="6">
        <v>2.3842163050862899</v>
      </c>
      <c r="K358" s="6" t="s">
        <v>964</v>
      </c>
      <c r="L358" s="1" t="s">
        <v>587</v>
      </c>
      <c r="M358" s="1" t="s">
        <v>240</v>
      </c>
      <c r="N358" s="1" t="s">
        <v>235</v>
      </c>
      <c r="O358" s="1" t="s">
        <v>254</v>
      </c>
      <c r="P358" s="1" t="s">
        <v>588</v>
      </c>
      <c r="Q358" s="1" t="s">
        <v>589</v>
      </c>
      <c r="R358" s="4" t="s">
        <v>932</v>
      </c>
    </row>
    <row r="359" spans="1:18" hidden="1" x14ac:dyDescent="0.3">
      <c r="A359" s="1" t="s">
        <v>497</v>
      </c>
      <c r="B359" s="1">
        <v>24017</v>
      </c>
      <c r="C359" s="1" t="s">
        <v>10</v>
      </c>
      <c r="D359" s="6">
        <v>9.2800000000000001E-3</v>
      </c>
      <c r="E359" s="6" t="s">
        <v>963</v>
      </c>
      <c r="F359" s="6" t="s">
        <v>963</v>
      </c>
      <c r="G359" s="6" t="s">
        <v>963</v>
      </c>
      <c r="H359" s="6">
        <v>7.5367285494399999E-3</v>
      </c>
      <c r="I359" s="6" t="s">
        <v>964</v>
      </c>
      <c r="J359" s="6">
        <v>6.7117789033598E-3</v>
      </c>
      <c r="K359" s="6" t="s">
        <v>964</v>
      </c>
      <c r="L359" s="1" t="s">
        <v>545</v>
      </c>
      <c r="M359" s="1" t="s">
        <v>240</v>
      </c>
      <c r="N359" s="1" t="s">
        <v>235</v>
      </c>
      <c r="O359" s="1" t="s">
        <v>254</v>
      </c>
      <c r="P359" s="1" t="s">
        <v>546</v>
      </c>
      <c r="Q359" s="1" t="s">
        <v>547</v>
      </c>
      <c r="R359" s="4" t="s">
        <v>932</v>
      </c>
    </row>
    <row r="360" spans="1:18" hidden="1" x14ac:dyDescent="0.3">
      <c r="A360" s="1" t="s">
        <v>497</v>
      </c>
      <c r="B360" s="1">
        <v>24017</v>
      </c>
      <c r="C360" s="1" t="s">
        <v>12</v>
      </c>
      <c r="D360" s="6">
        <v>9.2800000000000001E-3</v>
      </c>
      <c r="E360" s="6" t="s">
        <v>963</v>
      </c>
      <c r="F360" s="6" t="s">
        <v>963</v>
      </c>
      <c r="G360" s="6" t="s">
        <v>963</v>
      </c>
      <c r="H360" s="6">
        <v>7.5367285494399999E-3</v>
      </c>
      <c r="I360" s="6" t="s">
        <v>964</v>
      </c>
      <c r="J360" s="6">
        <v>6.7117789033598E-3</v>
      </c>
      <c r="K360" s="6" t="s">
        <v>964</v>
      </c>
      <c r="L360" s="1" t="s">
        <v>545</v>
      </c>
      <c r="M360" s="1" t="s">
        <v>240</v>
      </c>
      <c r="N360" s="1" t="s">
        <v>235</v>
      </c>
      <c r="O360" s="1" t="s">
        <v>254</v>
      </c>
      <c r="P360" s="1" t="s">
        <v>546</v>
      </c>
      <c r="Q360" s="1" t="s">
        <v>547</v>
      </c>
      <c r="R360" s="4" t="s">
        <v>932</v>
      </c>
    </row>
    <row r="361" spans="1:18" hidden="1" x14ac:dyDescent="0.3">
      <c r="A361" s="1" t="s">
        <v>497</v>
      </c>
      <c r="B361" s="1">
        <v>24033</v>
      </c>
      <c r="C361" s="1" t="s">
        <v>12</v>
      </c>
      <c r="D361" s="6">
        <v>0.55027999999999999</v>
      </c>
      <c r="E361" s="6" t="s">
        <v>963</v>
      </c>
      <c r="F361" s="6" t="s">
        <v>963</v>
      </c>
      <c r="G361" s="6" t="s">
        <v>963</v>
      </c>
      <c r="H361" s="6">
        <v>0.52508791251307996</v>
      </c>
      <c r="I361" s="6" t="s">
        <v>964</v>
      </c>
      <c r="J361" s="6">
        <v>0.54904025217679997</v>
      </c>
      <c r="K361" s="6" t="s">
        <v>964</v>
      </c>
      <c r="L361" s="1" t="s">
        <v>545</v>
      </c>
      <c r="M361" s="1" t="s">
        <v>240</v>
      </c>
      <c r="N361" s="1" t="s">
        <v>235</v>
      </c>
      <c r="O361" s="1" t="s">
        <v>254</v>
      </c>
      <c r="P361" s="1" t="s">
        <v>546</v>
      </c>
      <c r="Q361" s="1" t="s">
        <v>547</v>
      </c>
      <c r="R361" s="4" t="s">
        <v>932</v>
      </c>
    </row>
    <row r="362" spans="1:18" hidden="1" x14ac:dyDescent="0.3">
      <c r="A362" s="1" t="s">
        <v>497</v>
      </c>
      <c r="B362" s="1">
        <v>24033</v>
      </c>
      <c r="C362" s="1" t="s">
        <v>10</v>
      </c>
      <c r="D362" s="6">
        <v>6.9833499999999997</v>
      </c>
      <c r="E362" s="6" t="s">
        <v>963</v>
      </c>
      <c r="F362" s="6" t="s">
        <v>963</v>
      </c>
      <c r="G362" s="6" t="s">
        <v>963</v>
      </c>
      <c r="H362" s="6">
        <v>6.6636488221418499</v>
      </c>
      <c r="I362" s="6" t="s">
        <v>964</v>
      </c>
      <c r="J362" s="6">
        <v>6.9676169314510004</v>
      </c>
      <c r="K362" s="6" t="s">
        <v>964</v>
      </c>
      <c r="L362" s="1" t="s">
        <v>545</v>
      </c>
      <c r="M362" s="1" t="s">
        <v>240</v>
      </c>
      <c r="N362" s="1" t="s">
        <v>235</v>
      </c>
      <c r="O362" s="1" t="s">
        <v>254</v>
      </c>
      <c r="P362" s="1" t="s">
        <v>546</v>
      </c>
      <c r="Q362" s="1" t="s">
        <v>547</v>
      </c>
      <c r="R362" s="4" t="s">
        <v>932</v>
      </c>
    </row>
    <row r="363" spans="1:18" hidden="1" x14ac:dyDescent="0.3">
      <c r="A363" s="1" t="s">
        <v>497</v>
      </c>
      <c r="B363" s="1">
        <v>24033</v>
      </c>
      <c r="C363" s="1" t="s">
        <v>12</v>
      </c>
      <c r="D363" s="6">
        <v>0.34994500000000001</v>
      </c>
      <c r="E363" s="6" t="s">
        <v>963</v>
      </c>
      <c r="F363" s="6" t="s">
        <v>963</v>
      </c>
      <c r="G363" s="6" t="s">
        <v>963</v>
      </c>
      <c r="H363" s="6">
        <v>0.36276038833675001</v>
      </c>
      <c r="I363" s="6" t="s">
        <v>964</v>
      </c>
      <c r="J363" s="6">
        <v>0.35973703256018502</v>
      </c>
      <c r="K363" s="6" t="s">
        <v>964</v>
      </c>
      <c r="L363" s="1" t="s">
        <v>623</v>
      </c>
      <c r="M363" s="1" t="s">
        <v>240</v>
      </c>
      <c r="N363" s="1" t="s">
        <v>235</v>
      </c>
      <c r="O363" s="1" t="s">
        <v>254</v>
      </c>
      <c r="P363" s="1" t="s">
        <v>546</v>
      </c>
      <c r="Q363" s="1" t="s">
        <v>624</v>
      </c>
      <c r="R363" s="4" t="s">
        <v>932</v>
      </c>
    </row>
    <row r="364" spans="1:18" hidden="1" x14ac:dyDescent="0.3">
      <c r="A364" s="1" t="s">
        <v>497</v>
      </c>
      <c r="B364" s="1">
        <v>24033</v>
      </c>
      <c r="C364" s="1" t="s">
        <v>10</v>
      </c>
      <c r="D364" s="6">
        <v>4.2870499999999998</v>
      </c>
      <c r="E364" s="6" t="s">
        <v>963</v>
      </c>
      <c r="F364" s="6" t="s">
        <v>963</v>
      </c>
      <c r="G364" s="6" t="s">
        <v>963</v>
      </c>
      <c r="H364" s="6">
        <v>4.4440467011075002</v>
      </c>
      <c r="I364" s="6" t="s">
        <v>964</v>
      </c>
      <c r="J364" s="6">
        <v>4.4070086597526501</v>
      </c>
      <c r="K364" s="6" t="s">
        <v>964</v>
      </c>
      <c r="L364" s="1" t="s">
        <v>623</v>
      </c>
      <c r="M364" s="1" t="s">
        <v>240</v>
      </c>
      <c r="N364" s="1" t="s">
        <v>235</v>
      </c>
      <c r="O364" s="1" t="s">
        <v>254</v>
      </c>
      <c r="P364" s="1" t="s">
        <v>546</v>
      </c>
      <c r="Q364" s="1" t="s">
        <v>624</v>
      </c>
      <c r="R364" s="4" t="s">
        <v>932</v>
      </c>
    </row>
    <row r="365" spans="1:18" hidden="1" x14ac:dyDescent="0.3">
      <c r="A365" s="1" t="s">
        <v>497</v>
      </c>
      <c r="B365" s="1">
        <v>24033</v>
      </c>
      <c r="C365" s="1" t="s">
        <v>12</v>
      </c>
      <c r="D365" s="6">
        <v>3.2450000000000001E-3</v>
      </c>
      <c r="E365" s="6" t="s">
        <v>963</v>
      </c>
      <c r="F365" s="6" t="s">
        <v>963</v>
      </c>
      <c r="G365" s="6" t="s">
        <v>963</v>
      </c>
      <c r="H365" s="6">
        <v>2.635418549885E-3</v>
      </c>
      <c r="I365" s="6" t="s">
        <v>964</v>
      </c>
      <c r="J365" s="6">
        <v>2.3469528600649999E-3</v>
      </c>
      <c r="K365" s="6" t="s">
        <v>964</v>
      </c>
      <c r="L365" s="1" t="s">
        <v>625</v>
      </c>
      <c r="M365" s="1" t="s">
        <v>119</v>
      </c>
      <c r="N365" s="1" t="s">
        <v>235</v>
      </c>
      <c r="O365" s="1" t="s">
        <v>254</v>
      </c>
      <c r="P365" s="1" t="s">
        <v>626</v>
      </c>
      <c r="Q365" s="1" t="s">
        <v>627</v>
      </c>
      <c r="R365" s="4" t="s">
        <v>932</v>
      </c>
    </row>
    <row r="366" spans="1:18" hidden="1" x14ac:dyDescent="0.3">
      <c r="A366" s="1" t="s">
        <v>497</v>
      </c>
      <c r="B366" s="1">
        <v>24033</v>
      </c>
      <c r="C366" s="1" t="s">
        <v>10</v>
      </c>
      <c r="D366" s="6">
        <v>7.3749999999999996E-3</v>
      </c>
      <c r="E366" s="6" t="s">
        <v>963</v>
      </c>
      <c r="F366" s="6" t="s">
        <v>963</v>
      </c>
      <c r="G366" s="6" t="s">
        <v>963</v>
      </c>
      <c r="H366" s="6">
        <v>5.9895876133748997E-3</v>
      </c>
      <c r="I366" s="6" t="s">
        <v>964</v>
      </c>
      <c r="J366" s="6">
        <v>5.3339837728749997E-3</v>
      </c>
      <c r="K366" s="6" t="s">
        <v>964</v>
      </c>
      <c r="L366" s="1" t="s">
        <v>625</v>
      </c>
      <c r="M366" s="1" t="s">
        <v>119</v>
      </c>
      <c r="N366" s="1" t="s">
        <v>235</v>
      </c>
      <c r="O366" s="1" t="s">
        <v>254</v>
      </c>
      <c r="P366" s="1" t="s">
        <v>626</v>
      </c>
      <c r="Q366" s="1" t="s">
        <v>627</v>
      </c>
      <c r="R366" s="4" t="s">
        <v>932</v>
      </c>
    </row>
    <row r="367" spans="1:18" hidden="1" x14ac:dyDescent="0.3">
      <c r="A367" s="1" t="s">
        <v>497</v>
      </c>
      <c r="B367" s="1">
        <v>24033</v>
      </c>
      <c r="C367" s="1" t="s">
        <v>12</v>
      </c>
      <c r="D367" s="6">
        <v>0.11015</v>
      </c>
      <c r="E367" s="6" t="s">
        <v>963</v>
      </c>
      <c r="F367" s="6" t="s">
        <v>963</v>
      </c>
      <c r="G367" s="6" t="s">
        <v>963</v>
      </c>
      <c r="H367" s="6">
        <v>0.10403421521495</v>
      </c>
      <c r="I367" s="6" t="s">
        <v>964</v>
      </c>
      <c r="J367" s="6">
        <v>0.10320783772875</v>
      </c>
      <c r="K367" s="6" t="s">
        <v>964</v>
      </c>
      <c r="L367" s="1" t="s">
        <v>628</v>
      </c>
      <c r="M367" s="1" t="s">
        <v>240</v>
      </c>
      <c r="N367" s="1" t="s">
        <v>235</v>
      </c>
      <c r="O367" s="1" t="s">
        <v>254</v>
      </c>
      <c r="P367" s="1" t="s">
        <v>626</v>
      </c>
      <c r="Q367" s="1" t="s">
        <v>629</v>
      </c>
      <c r="R367" s="4" t="s">
        <v>932</v>
      </c>
    </row>
    <row r="368" spans="1:18" hidden="1" x14ac:dyDescent="0.3">
      <c r="A368" s="1" t="s">
        <v>497</v>
      </c>
      <c r="B368" s="1">
        <v>24033</v>
      </c>
      <c r="C368" s="1" t="s">
        <v>10</v>
      </c>
      <c r="D368" s="6">
        <v>1.6888099999999999</v>
      </c>
      <c r="E368" s="6" t="s">
        <v>963</v>
      </c>
      <c r="F368" s="6" t="s">
        <v>963</v>
      </c>
      <c r="G368" s="6" t="s">
        <v>963</v>
      </c>
      <c r="H368" s="6">
        <v>1.98428253610313</v>
      </c>
      <c r="I368" s="6" t="s">
        <v>964</v>
      </c>
      <c r="J368" s="6">
        <v>2.2110243307922701</v>
      </c>
      <c r="K368" s="6" t="s">
        <v>964</v>
      </c>
      <c r="L368" s="1" t="s">
        <v>628</v>
      </c>
      <c r="M368" s="1" t="s">
        <v>240</v>
      </c>
      <c r="N368" s="1" t="s">
        <v>235</v>
      </c>
      <c r="O368" s="1" t="s">
        <v>254</v>
      </c>
      <c r="P368" s="1" t="s">
        <v>626</v>
      </c>
      <c r="Q368" s="1" t="s">
        <v>629</v>
      </c>
      <c r="R368" s="4" t="s">
        <v>932</v>
      </c>
    </row>
    <row r="369" spans="1:18" hidden="1" x14ac:dyDescent="0.3">
      <c r="A369" s="1" t="s">
        <v>497</v>
      </c>
      <c r="B369" s="1">
        <v>24017</v>
      </c>
      <c r="C369" s="1" t="s">
        <v>12</v>
      </c>
      <c r="D369" s="6">
        <v>0.83460000000000001</v>
      </c>
      <c r="E369" s="6" t="s">
        <v>963</v>
      </c>
      <c r="F369" s="6" t="s">
        <v>963</v>
      </c>
      <c r="G369" s="6" t="s">
        <v>963</v>
      </c>
      <c r="H369" s="6">
        <v>0.7962629002146</v>
      </c>
      <c r="I369" s="6" t="s">
        <v>964</v>
      </c>
      <c r="J369" s="6">
        <v>0.8010489723366</v>
      </c>
      <c r="K369" s="6" t="s">
        <v>964</v>
      </c>
      <c r="L369" s="1" t="s">
        <v>548</v>
      </c>
      <c r="M369" s="1" t="s">
        <v>240</v>
      </c>
      <c r="N369" s="1" t="s">
        <v>235</v>
      </c>
      <c r="O369" s="1" t="s">
        <v>254</v>
      </c>
      <c r="P369" s="1" t="s">
        <v>549</v>
      </c>
      <c r="Q369" s="1" t="s">
        <v>550</v>
      </c>
      <c r="R369" s="4" t="s">
        <v>932</v>
      </c>
    </row>
    <row r="370" spans="1:18" hidden="1" x14ac:dyDescent="0.3">
      <c r="A370" s="1" t="s">
        <v>497</v>
      </c>
      <c r="B370" s="1">
        <v>24017</v>
      </c>
      <c r="C370" s="1" t="s">
        <v>10</v>
      </c>
      <c r="D370" s="6">
        <v>2.4998999999999998</v>
      </c>
      <c r="E370" s="6" t="s">
        <v>963</v>
      </c>
      <c r="F370" s="6" t="s">
        <v>963</v>
      </c>
      <c r="G370" s="6" t="s">
        <v>963</v>
      </c>
      <c r="H370" s="6">
        <v>2.3850678459699002</v>
      </c>
      <c r="I370" s="6" t="s">
        <v>964</v>
      </c>
      <c r="J370" s="6">
        <v>2.3994036975128998</v>
      </c>
      <c r="K370" s="6" t="s">
        <v>964</v>
      </c>
      <c r="L370" s="1" t="s">
        <v>548</v>
      </c>
      <c r="M370" s="1" t="s">
        <v>240</v>
      </c>
      <c r="N370" s="1" t="s">
        <v>235</v>
      </c>
      <c r="O370" s="1" t="s">
        <v>254</v>
      </c>
      <c r="P370" s="1" t="s">
        <v>549</v>
      </c>
      <c r="Q370" s="1" t="s">
        <v>550</v>
      </c>
      <c r="R370" s="4" t="s">
        <v>932</v>
      </c>
    </row>
    <row r="371" spans="1:18" hidden="1" x14ac:dyDescent="0.3">
      <c r="A371" s="1" t="s">
        <v>497</v>
      </c>
      <c r="B371" s="1">
        <v>24009</v>
      </c>
      <c r="C371" s="1" t="s">
        <v>12</v>
      </c>
      <c r="D371" s="6">
        <v>10.77298</v>
      </c>
      <c r="E371" s="6" t="s">
        <v>963</v>
      </c>
      <c r="F371" s="6" t="s">
        <v>963</v>
      </c>
      <c r="G371" s="6" t="s">
        <v>963</v>
      </c>
      <c r="H371" s="6">
        <v>3.9217143195780899</v>
      </c>
      <c r="I371" s="6" t="s">
        <v>964</v>
      </c>
      <c r="J371" s="6">
        <v>4.0152156511410197</v>
      </c>
      <c r="K371" s="6" t="s">
        <v>964</v>
      </c>
      <c r="L371" s="1" t="s">
        <v>529</v>
      </c>
      <c r="M371" s="1" t="s">
        <v>270</v>
      </c>
      <c r="N371" s="1" t="s">
        <v>235</v>
      </c>
      <c r="O371" s="1" t="s">
        <v>271</v>
      </c>
      <c r="P371" s="1" t="s">
        <v>530</v>
      </c>
      <c r="Q371" s="1" t="s">
        <v>531</v>
      </c>
      <c r="R371" s="4" t="s">
        <v>932</v>
      </c>
    </row>
    <row r="372" spans="1:18" hidden="1" x14ac:dyDescent="0.3">
      <c r="A372" s="1" t="s">
        <v>497</v>
      </c>
      <c r="B372" s="1">
        <v>24009</v>
      </c>
      <c r="C372" s="1" t="s">
        <v>10</v>
      </c>
      <c r="D372" s="6">
        <v>55.6479</v>
      </c>
      <c r="E372" s="6" t="s">
        <v>963</v>
      </c>
      <c r="F372" s="6" t="s">
        <v>963</v>
      </c>
      <c r="G372" s="6" t="s">
        <v>963</v>
      </c>
      <c r="H372" s="6">
        <v>57.582835301168103</v>
      </c>
      <c r="I372" s="6" t="s">
        <v>964</v>
      </c>
      <c r="J372" s="6">
        <v>61.706007409246197</v>
      </c>
      <c r="K372" s="6" t="s">
        <v>964</v>
      </c>
      <c r="L372" s="1" t="s">
        <v>529</v>
      </c>
      <c r="M372" s="1" t="s">
        <v>270</v>
      </c>
      <c r="N372" s="1" t="s">
        <v>235</v>
      </c>
      <c r="O372" s="1" t="s">
        <v>271</v>
      </c>
      <c r="P372" s="1" t="s">
        <v>530</v>
      </c>
      <c r="Q372" s="1" t="s">
        <v>531</v>
      </c>
      <c r="R372" s="4" t="s">
        <v>932</v>
      </c>
    </row>
    <row r="373" spans="1:18" hidden="1" x14ac:dyDescent="0.3">
      <c r="A373" s="1" t="s">
        <v>9</v>
      </c>
      <c r="B373" s="1">
        <v>11001</v>
      </c>
      <c r="C373" s="1" t="s">
        <v>10</v>
      </c>
      <c r="D373" s="6">
        <v>3.3E-3</v>
      </c>
      <c r="E373" s="6" t="s">
        <v>963</v>
      </c>
      <c r="F373" s="6" t="s">
        <v>963</v>
      </c>
      <c r="G373" s="6" t="s">
        <v>963</v>
      </c>
      <c r="H373" s="6">
        <v>3.0959965013999998E-3</v>
      </c>
      <c r="I373" s="6" t="s">
        <v>964</v>
      </c>
      <c r="J373" s="6">
        <v>3.1633621139999998E-3</v>
      </c>
      <c r="K373" s="6" t="s">
        <v>964</v>
      </c>
      <c r="L373" s="1" t="s">
        <v>269</v>
      </c>
      <c r="M373" s="1" t="s">
        <v>270</v>
      </c>
      <c r="N373" s="1" t="s">
        <v>235</v>
      </c>
      <c r="O373" s="1" t="s">
        <v>271</v>
      </c>
      <c r="P373" s="1" t="s">
        <v>272</v>
      </c>
      <c r="Q373" s="1" t="s">
        <v>273</v>
      </c>
      <c r="R373" s="4" t="s">
        <v>932</v>
      </c>
    </row>
    <row r="374" spans="1:18" hidden="1" x14ac:dyDescent="0.3">
      <c r="A374" s="1" t="s">
        <v>811</v>
      </c>
      <c r="B374" s="1">
        <v>51107</v>
      </c>
      <c r="C374" s="1" t="s">
        <v>12</v>
      </c>
      <c r="D374" s="6">
        <v>2.4700000000000002</v>
      </c>
      <c r="E374" s="6" t="s">
        <v>963</v>
      </c>
      <c r="F374" s="6" t="s">
        <v>963</v>
      </c>
      <c r="G374" s="6" t="s">
        <v>963</v>
      </c>
      <c r="H374" s="6">
        <v>0.98153631160471</v>
      </c>
      <c r="I374" s="6" t="s">
        <v>964</v>
      </c>
      <c r="J374" s="6">
        <v>1.0346455402005199</v>
      </c>
      <c r="K374" s="6" t="s">
        <v>964</v>
      </c>
      <c r="L374" s="1" t="s">
        <v>870</v>
      </c>
      <c r="M374" s="1" t="s">
        <v>270</v>
      </c>
      <c r="N374" s="1" t="s">
        <v>235</v>
      </c>
      <c r="O374" s="1" t="s">
        <v>271</v>
      </c>
      <c r="P374" s="1" t="s">
        <v>133</v>
      </c>
      <c r="Q374" s="1" t="s">
        <v>133</v>
      </c>
      <c r="R374" s="4" t="s">
        <v>932</v>
      </c>
    </row>
    <row r="375" spans="1:18" hidden="1" x14ac:dyDescent="0.3">
      <c r="A375" s="1" t="s">
        <v>497</v>
      </c>
      <c r="B375" s="1">
        <v>24033</v>
      </c>
      <c r="C375" s="1" t="s">
        <v>12</v>
      </c>
      <c r="D375" s="6">
        <v>0.52</v>
      </c>
      <c r="E375" s="6" t="s">
        <v>963</v>
      </c>
      <c r="F375" s="6" t="s">
        <v>963</v>
      </c>
      <c r="G375" s="6" t="s">
        <v>963</v>
      </c>
      <c r="H375" s="6">
        <v>0.63439999999999996</v>
      </c>
      <c r="I375" s="6" t="s">
        <v>964</v>
      </c>
      <c r="J375" s="6">
        <v>0.71224399999999999</v>
      </c>
      <c r="K375" s="6" t="s">
        <v>964</v>
      </c>
      <c r="L375" s="1" t="s">
        <v>611</v>
      </c>
      <c r="M375" s="1" t="s">
        <v>240</v>
      </c>
      <c r="N375" s="1" t="s">
        <v>235</v>
      </c>
      <c r="O375" s="1" t="s">
        <v>612</v>
      </c>
      <c r="P375" s="1" t="s">
        <v>613</v>
      </c>
      <c r="Q375" s="1" t="s">
        <v>614</v>
      </c>
      <c r="R375" s="4" t="s">
        <v>932</v>
      </c>
    </row>
    <row r="376" spans="1:18" hidden="1" x14ac:dyDescent="0.3">
      <c r="A376" s="1" t="s">
        <v>811</v>
      </c>
      <c r="B376" s="1">
        <v>51683</v>
      </c>
      <c r="C376" s="1" t="s">
        <v>12</v>
      </c>
      <c r="D376" s="6">
        <v>34.700000000000003</v>
      </c>
      <c r="E376" s="6" t="s">
        <v>963</v>
      </c>
      <c r="F376" s="6" t="s">
        <v>963</v>
      </c>
      <c r="G376" s="6" t="s">
        <v>963</v>
      </c>
      <c r="H376" s="6">
        <v>39.359464782800003</v>
      </c>
      <c r="I376" s="6" t="s">
        <v>964</v>
      </c>
      <c r="J376" s="6">
        <v>42.830281343199999</v>
      </c>
      <c r="K376" s="6" t="s">
        <v>964</v>
      </c>
      <c r="L376" s="1" t="s">
        <v>874</v>
      </c>
      <c r="M376" s="1" t="s">
        <v>240</v>
      </c>
      <c r="N376" s="1" t="s">
        <v>235</v>
      </c>
      <c r="O376" s="1" t="s">
        <v>612</v>
      </c>
      <c r="P376" s="1" t="s">
        <v>123</v>
      </c>
      <c r="Q376" s="1" t="s">
        <v>123</v>
      </c>
      <c r="R376" s="4" t="s">
        <v>932</v>
      </c>
    </row>
    <row r="377" spans="1:18" hidden="1" x14ac:dyDescent="0.3">
      <c r="A377" s="1" t="s">
        <v>811</v>
      </c>
      <c r="B377" s="1">
        <v>51683</v>
      </c>
      <c r="C377" s="1" t="s">
        <v>10</v>
      </c>
      <c r="D377" s="6">
        <v>36.4</v>
      </c>
      <c r="E377" s="6" t="s">
        <v>963</v>
      </c>
      <c r="F377" s="6" t="s">
        <v>963</v>
      </c>
      <c r="G377" s="6" t="s">
        <v>963</v>
      </c>
      <c r="H377" s="6">
        <v>41.287738273599999</v>
      </c>
      <c r="I377" s="6" t="s">
        <v>964</v>
      </c>
      <c r="J377" s="6">
        <v>44.928594838400002</v>
      </c>
      <c r="K377" s="6" t="s">
        <v>964</v>
      </c>
      <c r="L377" s="1" t="s">
        <v>874</v>
      </c>
      <c r="M377" s="1" t="s">
        <v>240</v>
      </c>
      <c r="N377" s="1" t="s">
        <v>235</v>
      </c>
      <c r="O377" s="1" t="s">
        <v>612</v>
      </c>
      <c r="P377" s="1" t="s">
        <v>123</v>
      </c>
      <c r="Q377" s="1" t="s">
        <v>123</v>
      </c>
      <c r="R377" s="4" t="s">
        <v>932</v>
      </c>
    </row>
    <row r="378" spans="1:18" hidden="1" x14ac:dyDescent="0.3">
      <c r="A378" s="1" t="s">
        <v>9</v>
      </c>
      <c r="B378" s="1">
        <v>11001</v>
      </c>
      <c r="C378" s="1" t="s">
        <v>12</v>
      </c>
      <c r="D378" s="6">
        <v>9.5554999999999904E-2</v>
      </c>
      <c r="E378" s="6" t="s">
        <v>963</v>
      </c>
      <c r="F378" s="6" t="s">
        <v>963</v>
      </c>
      <c r="G378" s="6" t="s">
        <v>963</v>
      </c>
      <c r="H378" s="6">
        <v>0.115869203046815</v>
      </c>
      <c r="I378" s="6" t="s">
        <v>964</v>
      </c>
      <c r="J378" s="6">
        <v>0.13091035000000001</v>
      </c>
      <c r="K378" s="6" t="s">
        <v>964</v>
      </c>
      <c r="L378" s="1" t="s">
        <v>278</v>
      </c>
      <c r="M378" s="1" t="s">
        <v>240</v>
      </c>
      <c r="N378" s="1" t="s">
        <v>235</v>
      </c>
      <c r="O378" s="1" t="s">
        <v>275</v>
      </c>
      <c r="P378" s="1" t="s">
        <v>276</v>
      </c>
      <c r="Q378" s="1" t="s">
        <v>279</v>
      </c>
      <c r="R378" s="4" t="s">
        <v>932</v>
      </c>
    </row>
    <row r="379" spans="1:18" hidden="1" x14ac:dyDescent="0.3">
      <c r="A379" s="1" t="s">
        <v>9</v>
      </c>
      <c r="B379" s="1">
        <v>11001</v>
      </c>
      <c r="C379" s="1" t="s">
        <v>12</v>
      </c>
      <c r="D379" s="6">
        <v>0.37</v>
      </c>
      <c r="E379" s="6" t="s">
        <v>963</v>
      </c>
      <c r="F379" s="6" t="s">
        <v>963</v>
      </c>
      <c r="G379" s="6" t="s">
        <v>963</v>
      </c>
      <c r="H379" s="6">
        <v>0.44865894121</v>
      </c>
      <c r="I379" s="6" t="s">
        <v>964</v>
      </c>
      <c r="J379" s="6">
        <v>0.50690000000000002</v>
      </c>
      <c r="K379" s="6" t="s">
        <v>964</v>
      </c>
      <c r="L379" s="1" t="s">
        <v>274</v>
      </c>
      <c r="M379" s="1" t="s">
        <v>240</v>
      </c>
      <c r="N379" s="1" t="s">
        <v>235</v>
      </c>
      <c r="O379" s="1" t="s">
        <v>275</v>
      </c>
      <c r="P379" s="1" t="s">
        <v>276</v>
      </c>
      <c r="Q379" s="1" t="s">
        <v>277</v>
      </c>
      <c r="R379" s="4" t="s">
        <v>932</v>
      </c>
    </row>
    <row r="380" spans="1:18" hidden="1" x14ac:dyDescent="0.3">
      <c r="A380" s="1" t="s">
        <v>497</v>
      </c>
      <c r="B380" s="1">
        <v>24033</v>
      </c>
      <c r="C380" s="1" t="s">
        <v>12</v>
      </c>
      <c r="D380" s="6">
        <v>0.75504499999999997</v>
      </c>
      <c r="E380" s="6" t="s">
        <v>963</v>
      </c>
      <c r="F380" s="6" t="s">
        <v>963</v>
      </c>
      <c r="G380" s="6" t="s">
        <v>963</v>
      </c>
      <c r="H380" s="5" t="s">
        <v>14</v>
      </c>
      <c r="I380" s="6" t="s">
        <v>964</v>
      </c>
      <c r="J380" s="5" t="s">
        <v>14</v>
      </c>
      <c r="K380" s="6" t="s">
        <v>964</v>
      </c>
      <c r="L380" s="1" t="s">
        <v>615</v>
      </c>
      <c r="M380" s="1" t="s">
        <v>240</v>
      </c>
      <c r="N380" s="1" t="s">
        <v>235</v>
      </c>
      <c r="O380" s="1" t="s">
        <v>248</v>
      </c>
      <c r="P380" s="1" t="s">
        <v>213</v>
      </c>
      <c r="Q380" s="1" t="s">
        <v>616</v>
      </c>
      <c r="R380" s="4" t="s">
        <v>932</v>
      </c>
    </row>
    <row r="381" spans="1:18" hidden="1" x14ac:dyDescent="0.3">
      <c r="A381" s="1" t="s">
        <v>497</v>
      </c>
      <c r="B381" s="1">
        <v>24033</v>
      </c>
      <c r="C381" s="1" t="s">
        <v>10</v>
      </c>
      <c r="D381" s="6">
        <v>1.8200700000000001</v>
      </c>
      <c r="E381" s="6" t="s">
        <v>963</v>
      </c>
      <c r="F381" s="6" t="s">
        <v>963</v>
      </c>
      <c r="G381" s="6" t="s">
        <v>963</v>
      </c>
      <c r="H381" s="5" t="s">
        <v>14</v>
      </c>
      <c r="I381" s="6" t="s">
        <v>964</v>
      </c>
      <c r="J381" s="5" t="s">
        <v>14</v>
      </c>
      <c r="K381" s="6" t="s">
        <v>964</v>
      </c>
      <c r="L381" s="1" t="s">
        <v>615</v>
      </c>
      <c r="M381" s="1" t="s">
        <v>240</v>
      </c>
      <c r="N381" s="1" t="s">
        <v>235</v>
      </c>
      <c r="O381" s="1" t="s">
        <v>248</v>
      </c>
      <c r="P381" s="1" t="s">
        <v>213</v>
      </c>
      <c r="Q381" s="1" t="s">
        <v>616</v>
      </c>
      <c r="R381" s="4" t="s">
        <v>932</v>
      </c>
    </row>
    <row r="382" spans="1:18" hidden="1" x14ac:dyDescent="0.3">
      <c r="A382" s="1" t="s">
        <v>9</v>
      </c>
      <c r="B382" s="1">
        <v>11001</v>
      </c>
      <c r="C382" s="1" t="s">
        <v>12</v>
      </c>
      <c r="D382" s="6">
        <v>0.29850946099999998</v>
      </c>
      <c r="E382" s="6" t="s">
        <v>963</v>
      </c>
      <c r="F382" s="6" t="s">
        <v>963</v>
      </c>
      <c r="G382" s="6" t="s">
        <v>963</v>
      </c>
      <c r="H382" s="6">
        <v>0.36172228143912</v>
      </c>
      <c r="I382" s="6" t="s">
        <v>964</v>
      </c>
      <c r="J382" s="6">
        <v>0.408556432497449</v>
      </c>
      <c r="K382" s="6" t="s">
        <v>964</v>
      </c>
      <c r="L382" s="1" t="s">
        <v>247</v>
      </c>
      <c r="M382" s="1" t="s">
        <v>119</v>
      </c>
      <c r="N382" s="1" t="s">
        <v>235</v>
      </c>
      <c r="O382" s="1" t="s">
        <v>248</v>
      </c>
      <c r="P382" s="1" t="s">
        <v>249</v>
      </c>
      <c r="Q382" s="1" t="s">
        <v>250</v>
      </c>
      <c r="R382" s="4" t="s">
        <v>932</v>
      </c>
    </row>
    <row r="383" spans="1:18" hidden="1" x14ac:dyDescent="0.3">
      <c r="A383" s="1" t="s">
        <v>9</v>
      </c>
      <c r="B383" s="1">
        <v>11001</v>
      </c>
      <c r="C383" s="1" t="s">
        <v>12</v>
      </c>
      <c r="D383" s="6">
        <v>6.8880867999999998E-2</v>
      </c>
      <c r="E383" s="6" t="s">
        <v>963</v>
      </c>
      <c r="F383" s="6" t="s">
        <v>963</v>
      </c>
      <c r="G383" s="6" t="s">
        <v>963</v>
      </c>
      <c r="H383" s="6">
        <v>8.24379580300032E-2</v>
      </c>
      <c r="I383" s="6" t="s">
        <v>964</v>
      </c>
      <c r="J383" s="6">
        <v>9.2555551522106497E-2</v>
      </c>
      <c r="K383" s="6" t="s">
        <v>964</v>
      </c>
      <c r="L383" s="1" t="s">
        <v>251</v>
      </c>
      <c r="M383" s="1" t="s">
        <v>119</v>
      </c>
      <c r="N383" s="1" t="s">
        <v>235</v>
      </c>
      <c r="O383" s="1" t="s">
        <v>248</v>
      </c>
      <c r="P383" s="1" t="s">
        <v>249</v>
      </c>
      <c r="Q383" s="1" t="s">
        <v>252</v>
      </c>
      <c r="R383" s="4" t="s">
        <v>932</v>
      </c>
    </row>
    <row r="384" spans="1:18" hidden="1" x14ac:dyDescent="0.3">
      <c r="A384" s="1" t="s">
        <v>9</v>
      </c>
      <c r="B384" s="1">
        <v>11001</v>
      </c>
      <c r="C384" s="1" t="s">
        <v>12</v>
      </c>
      <c r="D384" s="6">
        <v>4.8999999999999998E-4</v>
      </c>
      <c r="E384" s="6" t="s">
        <v>963</v>
      </c>
      <c r="F384" s="6" t="s">
        <v>963</v>
      </c>
      <c r="G384" s="6" t="s">
        <v>963</v>
      </c>
      <c r="H384" s="6">
        <v>3.9795226177000002E-4</v>
      </c>
      <c r="I384" s="6" t="s">
        <v>964</v>
      </c>
      <c r="J384" s="6">
        <v>3.5439349812990001E-4</v>
      </c>
      <c r="K384" s="6" t="s">
        <v>964</v>
      </c>
      <c r="L384" s="1" t="s">
        <v>266</v>
      </c>
      <c r="M384" s="1" t="s">
        <v>240</v>
      </c>
      <c r="N384" s="1" t="s">
        <v>235</v>
      </c>
      <c r="O384" s="1" t="s">
        <v>267</v>
      </c>
      <c r="P384" s="1" t="s">
        <v>267</v>
      </c>
      <c r="Q384" s="1" t="s">
        <v>268</v>
      </c>
      <c r="R384" s="4" t="s">
        <v>932</v>
      </c>
    </row>
    <row r="385" spans="1:18" hidden="1" x14ac:dyDescent="0.3">
      <c r="A385" s="1" t="s">
        <v>9</v>
      </c>
      <c r="B385" s="1">
        <v>11001</v>
      </c>
      <c r="C385" s="1" t="s">
        <v>10</v>
      </c>
      <c r="D385" s="6">
        <v>0.19685</v>
      </c>
      <c r="E385" s="6" t="s">
        <v>963</v>
      </c>
      <c r="F385" s="6" t="s">
        <v>963</v>
      </c>
      <c r="G385" s="6" t="s">
        <v>963</v>
      </c>
      <c r="H385" s="6">
        <v>0.15987123006005</v>
      </c>
      <c r="I385" s="6" t="s">
        <v>964</v>
      </c>
      <c r="J385" s="6">
        <v>0.14237216348345</v>
      </c>
      <c r="K385" s="6" t="s">
        <v>964</v>
      </c>
      <c r="L385" s="1" t="s">
        <v>266</v>
      </c>
      <c r="M385" s="1" t="s">
        <v>240</v>
      </c>
      <c r="N385" s="1" t="s">
        <v>235</v>
      </c>
      <c r="O385" s="1" t="s">
        <v>267</v>
      </c>
      <c r="P385" s="1" t="s">
        <v>267</v>
      </c>
      <c r="Q385" s="1" t="s">
        <v>268</v>
      </c>
      <c r="R385" s="4" t="s">
        <v>932</v>
      </c>
    </row>
    <row r="386" spans="1:18" hidden="1" x14ac:dyDescent="0.3">
      <c r="A386" s="1" t="s">
        <v>497</v>
      </c>
      <c r="B386" s="1">
        <v>24031</v>
      </c>
      <c r="C386" s="1" t="s">
        <v>12</v>
      </c>
      <c r="D386" s="6">
        <v>8.6700000000000006E-3</v>
      </c>
      <c r="E386" s="6" t="s">
        <v>963</v>
      </c>
      <c r="F386" s="6" t="s">
        <v>963</v>
      </c>
      <c r="G386" s="6" t="s">
        <v>963</v>
      </c>
      <c r="H386" s="6">
        <v>1.051317032511E-2</v>
      </c>
      <c r="I386" s="6" t="s">
        <v>964</v>
      </c>
      <c r="J386" s="6">
        <v>1.18779E-2</v>
      </c>
      <c r="K386" s="6" t="s">
        <v>964</v>
      </c>
      <c r="L386" s="1" t="s">
        <v>602</v>
      </c>
      <c r="M386" s="1" t="s">
        <v>240</v>
      </c>
      <c r="N386" s="1" t="s">
        <v>235</v>
      </c>
      <c r="O386" s="1" t="s">
        <v>267</v>
      </c>
      <c r="P386" s="1" t="s">
        <v>603</v>
      </c>
      <c r="Q386" s="1" t="s">
        <v>604</v>
      </c>
      <c r="R386" s="4" t="s">
        <v>932</v>
      </c>
    </row>
    <row r="387" spans="1:18" hidden="1" x14ac:dyDescent="0.3">
      <c r="A387" s="1" t="s">
        <v>497</v>
      </c>
      <c r="B387" s="1">
        <v>24031</v>
      </c>
      <c r="C387" s="1" t="s">
        <v>10</v>
      </c>
      <c r="D387" s="6">
        <v>0.15861</v>
      </c>
      <c r="E387" s="6" t="s">
        <v>963</v>
      </c>
      <c r="F387" s="6" t="s">
        <v>963</v>
      </c>
      <c r="G387" s="6" t="s">
        <v>963</v>
      </c>
      <c r="H387" s="6">
        <v>0.19232917477113001</v>
      </c>
      <c r="I387" s="6" t="s">
        <v>964</v>
      </c>
      <c r="J387" s="6">
        <v>0.21729570000000001</v>
      </c>
      <c r="K387" s="6" t="s">
        <v>964</v>
      </c>
      <c r="L387" s="1" t="s">
        <v>602</v>
      </c>
      <c r="M387" s="1" t="s">
        <v>240</v>
      </c>
      <c r="N387" s="1" t="s">
        <v>235</v>
      </c>
      <c r="O387" s="1" t="s">
        <v>267</v>
      </c>
      <c r="P387" s="1" t="s">
        <v>603</v>
      </c>
      <c r="Q387" s="1" t="s">
        <v>604</v>
      </c>
      <c r="R387" s="4" t="s">
        <v>932</v>
      </c>
    </row>
    <row r="388" spans="1:18" hidden="1" x14ac:dyDescent="0.3">
      <c r="A388" s="1" t="s">
        <v>811</v>
      </c>
      <c r="B388" s="1">
        <v>51059</v>
      </c>
      <c r="C388" s="1" t="s">
        <v>12</v>
      </c>
      <c r="D388" s="6">
        <v>1.6077657999999999</v>
      </c>
      <c r="E388" s="6" t="s">
        <v>963</v>
      </c>
      <c r="F388" s="6" t="s">
        <v>963</v>
      </c>
      <c r="G388" s="6" t="s">
        <v>963</v>
      </c>
      <c r="H388" s="6">
        <v>1.87840951740545</v>
      </c>
      <c r="I388" s="6" t="s">
        <v>964</v>
      </c>
      <c r="J388" s="6">
        <v>2.0895796431059801</v>
      </c>
      <c r="K388" s="6" t="s">
        <v>964</v>
      </c>
      <c r="L388" s="1" t="s">
        <v>602</v>
      </c>
      <c r="M388" s="1" t="s">
        <v>240</v>
      </c>
      <c r="N388" s="1" t="s">
        <v>235</v>
      </c>
      <c r="O388" s="1" t="s">
        <v>267</v>
      </c>
      <c r="P388" s="1" t="s">
        <v>603</v>
      </c>
      <c r="Q388" s="1" t="s">
        <v>604</v>
      </c>
      <c r="R388" s="4" t="s">
        <v>932</v>
      </c>
    </row>
    <row r="389" spans="1:18" hidden="1" x14ac:dyDescent="0.3">
      <c r="A389" s="1" t="s">
        <v>811</v>
      </c>
      <c r="B389" s="1">
        <v>51107</v>
      </c>
      <c r="C389" s="1" t="s">
        <v>12</v>
      </c>
      <c r="D389" s="6">
        <v>3.78107785</v>
      </c>
      <c r="E389" s="6" t="s">
        <v>963</v>
      </c>
      <c r="F389" s="6" t="s">
        <v>963</v>
      </c>
      <c r="G389" s="6" t="s">
        <v>963</v>
      </c>
      <c r="H389" s="6">
        <v>4.4634629609415102</v>
      </c>
      <c r="I389" s="6" t="s">
        <v>964</v>
      </c>
      <c r="J389" s="6">
        <v>4.9864258513650004</v>
      </c>
      <c r="K389" s="6" t="s">
        <v>964</v>
      </c>
      <c r="L389" s="1" t="s">
        <v>602</v>
      </c>
      <c r="M389" s="1" t="s">
        <v>240</v>
      </c>
      <c r="N389" s="1" t="s">
        <v>235</v>
      </c>
      <c r="O389" s="1" t="s">
        <v>267</v>
      </c>
      <c r="P389" s="1" t="s">
        <v>603</v>
      </c>
      <c r="Q389" s="1" t="s">
        <v>604</v>
      </c>
      <c r="R389" s="4" t="s">
        <v>932</v>
      </c>
    </row>
    <row r="390" spans="1:18" hidden="1" x14ac:dyDescent="0.3">
      <c r="A390" s="1" t="s">
        <v>811</v>
      </c>
      <c r="B390" s="1">
        <v>51059</v>
      </c>
      <c r="C390" s="1" t="s">
        <v>10</v>
      </c>
      <c r="D390" s="6">
        <v>7.7012997500000004</v>
      </c>
      <c r="E390" s="6" t="s">
        <v>963</v>
      </c>
      <c r="F390" s="6" t="s">
        <v>963</v>
      </c>
      <c r="G390" s="6" t="s">
        <v>963</v>
      </c>
      <c r="H390" s="6">
        <v>9.0714490674416908</v>
      </c>
      <c r="I390" s="6" t="s">
        <v>964</v>
      </c>
      <c r="J390" s="6">
        <v>10.0756341210292</v>
      </c>
      <c r="K390" s="6" t="s">
        <v>964</v>
      </c>
      <c r="L390" s="1" t="s">
        <v>602</v>
      </c>
      <c r="M390" s="1" t="s">
        <v>240</v>
      </c>
      <c r="N390" s="1" t="s">
        <v>235</v>
      </c>
      <c r="O390" s="1" t="s">
        <v>267</v>
      </c>
      <c r="P390" s="1" t="s">
        <v>603</v>
      </c>
      <c r="Q390" s="1" t="s">
        <v>604</v>
      </c>
      <c r="R390" s="4" t="s">
        <v>932</v>
      </c>
    </row>
    <row r="391" spans="1:18" hidden="1" x14ac:dyDescent="0.3">
      <c r="A391" s="1" t="s">
        <v>811</v>
      </c>
      <c r="B391" s="1">
        <v>51153</v>
      </c>
      <c r="C391" s="1" t="s">
        <v>12</v>
      </c>
      <c r="D391" s="6">
        <v>8.3632197000000001</v>
      </c>
      <c r="E391" s="6" t="s">
        <v>963</v>
      </c>
      <c r="F391" s="6" t="s">
        <v>963</v>
      </c>
      <c r="G391" s="6" t="s">
        <v>963</v>
      </c>
      <c r="H391" s="6">
        <v>10.1303150353069</v>
      </c>
      <c r="I391" s="6" t="s">
        <v>964</v>
      </c>
      <c r="J391" s="6">
        <v>11.436708509615199</v>
      </c>
      <c r="K391" s="6" t="s">
        <v>964</v>
      </c>
      <c r="L391" s="1" t="s">
        <v>602</v>
      </c>
      <c r="M391" s="1" t="s">
        <v>240</v>
      </c>
      <c r="N391" s="1" t="s">
        <v>235</v>
      </c>
      <c r="O391" s="1" t="s">
        <v>267</v>
      </c>
      <c r="P391" s="1" t="s">
        <v>603</v>
      </c>
      <c r="Q391" s="1" t="s">
        <v>604</v>
      </c>
      <c r="R391" s="4" t="s">
        <v>932</v>
      </c>
    </row>
    <row r="392" spans="1:18" hidden="1" x14ac:dyDescent="0.3">
      <c r="A392" s="1" t="s">
        <v>811</v>
      </c>
      <c r="B392" s="1">
        <v>51107</v>
      </c>
      <c r="C392" s="1" t="s">
        <v>10</v>
      </c>
      <c r="D392" s="6">
        <v>28.867850300000001</v>
      </c>
      <c r="E392" s="6" t="s">
        <v>963</v>
      </c>
      <c r="F392" s="6" t="s">
        <v>963</v>
      </c>
      <c r="G392" s="6" t="s">
        <v>963</v>
      </c>
      <c r="H392" s="6">
        <v>35.072788022672803</v>
      </c>
      <c r="I392" s="6" t="s">
        <v>964</v>
      </c>
      <c r="J392" s="6">
        <v>39.533715400985898</v>
      </c>
      <c r="K392" s="6" t="s">
        <v>964</v>
      </c>
      <c r="L392" s="1" t="s">
        <v>602</v>
      </c>
      <c r="M392" s="1" t="s">
        <v>240</v>
      </c>
      <c r="N392" s="1" t="s">
        <v>235</v>
      </c>
      <c r="O392" s="1" t="s">
        <v>267</v>
      </c>
      <c r="P392" s="1" t="s">
        <v>603</v>
      </c>
      <c r="Q392" s="1" t="s">
        <v>604</v>
      </c>
      <c r="R392" s="4" t="s">
        <v>932</v>
      </c>
    </row>
    <row r="393" spans="1:18" hidden="1" x14ac:dyDescent="0.3">
      <c r="A393" s="1" t="s">
        <v>811</v>
      </c>
      <c r="B393" s="1">
        <v>51153</v>
      </c>
      <c r="C393" s="1" t="s">
        <v>10</v>
      </c>
      <c r="D393" s="6">
        <v>39.628136300000001</v>
      </c>
      <c r="E393" s="6" t="s">
        <v>963</v>
      </c>
      <c r="F393" s="6" t="s">
        <v>963</v>
      </c>
      <c r="G393" s="6" t="s">
        <v>963</v>
      </c>
      <c r="H393" s="6">
        <v>47.915905006935297</v>
      </c>
      <c r="I393" s="6" t="s">
        <v>964</v>
      </c>
      <c r="J393" s="6">
        <v>53.9071380900712</v>
      </c>
      <c r="K393" s="6" t="s">
        <v>964</v>
      </c>
      <c r="L393" s="1" t="s">
        <v>602</v>
      </c>
      <c r="M393" s="1" t="s">
        <v>240</v>
      </c>
      <c r="N393" s="1" t="s">
        <v>235</v>
      </c>
      <c r="O393" s="1" t="s">
        <v>267</v>
      </c>
      <c r="P393" s="1" t="s">
        <v>603</v>
      </c>
      <c r="Q393" s="1" t="s">
        <v>604</v>
      </c>
      <c r="R393" s="4" t="s">
        <v>932</v>
      </c>
    </row>
    <row r="394" spans="1:18" hidden="1" x14ac:dyDescent="0.3">
      <c r="A394" s="1" t="s">
        <v>497</v>
      </c>
      <c r="B394" s="1">
        <v>24021</v>
      </c>
      <c r="C394" s="1" t="s">
        <v>12</v>
      </c>
      <c r="D394" s="6">
        <v>7.2999999999999995E-2</v>
      </c>
      <c r="E394" s="6" t="s">
        <v>963</v>
      </c>
      <c r="F394" s="6" t="s">
        <v>963</v>
      </c>
      <c r="G394" s="6" t="s">
        <v>963</v>
      </c>
      <c r="H394" s="6">
        <v>5.9286765528999898E-2</v>
      </c>
      <c r="I394" s="6" t="s">
        <v>964</v>
      </c>
      <c r="J394" s="6">
        <v>5.2797398700999899E-2</v>
      </c>
      <c r="K394" s="6" t="s">
        <v>964</v>
      </c>
      <c r="L394" s="1" t="s">
        <v>566</v>
      </c>
      <c r="M394" s="1" t="s">
        <v>125</v>
      </c>
      <c r="N394" s="1" t="s">
        <v>120</v>
      </c>
      <c r="O394" s="1" t="s">
        <v>126</v>
      </c>
      <c r="P394" s="1" t="s">
        <v>383</v>
      </c>
      <c r="Q394" s="1" t="s">
        <v>567</v>
      </c>
      <c r="R394" s="4" t="s">
        <v>932</v>
      </c>
    </row>
    <row r="395" spans="1:18" hidden="1" x14ac:dyDescent="0.3">
      <c r="A395" s="1" t="s">
        <v>811</v>
      </c>
      <c r="B395" s="1">
        <v>51059</v>
      </c>
      <c r="C395" s="1" t="s">
        <v>12</v>
      </c>
      <c r="D395" s="6">
        <v>0.19</v>
      </c>
      <c r="E395" s="6" t="s">
        <v>963</v>
      </c>
      <c r="F395" s="6" t="s">
        <v>963</v>
      </c>
      <c r="G395" s="6" t="s">
        <v>963</v>
      </c>
      <c r="H395" s="6">
        <v>0.23180000000000001</v>
      </c>
      <c r="I395" s="6" t="s">
        <v>964</v>
      </c>
      <c r="J395" s="6">
        <v>0.260243</v>
      </c>
      <c r="K395" s="6" t="s">
        <v>964</v>
      </c>
      <c r="L395" s="1" t="s">
        <v>818</v>
      </c>
      <c r="M395" s="1" t="s">
        <v>125</v>
      </c>
      <c r="N395" s="1" t="s">
        <v>120</v>
      </c>
      <c r="O395" s="1" t="s">
        <v>126</v>
      </c>
      <c r="P395" s="1" t="s">
        <v>383</v>
      </c>
      <c r="Q395" s="1" t="s">
        <v>819</v>
      </c>
      <c r="R395" s="4" t="s">
        <v>932</v>
      </c>
    </row>
    <row r="396" spans="1:18" hidden="1" x14ac:dyDescent="0.3">
      <c r="A396" s="1" t="s">
        <v>9</v>
      </c>
      <c r="B396" s="1">
        <v>11001</v>
      </c>
      <c r="C396" s="1" t="s">
        <v>12</v>
      </c>
      <c r="D396" s="6">
        <v>3.4979999999999998E-3</v>
      </c>
      <c r="E396" s="6" t="s">
        <v>963</v>
      </c>
      <c r="F396" s="6" t="s">
        <v>963</v>
      </c>
      <c r="G396" s="6" t="s">
        <v>963</v>
      </c>
      <c r="H396" s="6">
        <v>4.2416458820340001E-3</v>
      </c>
      <c r="I396" s="6" t="s">
        <v>964</v>
      </c>
      <c r="J396" s="6">
        <v>4.7922599999999996E-3</v>
      </c>
      <c r="K396" s="6" t="s">
        <v>964</v>
      </c>
      <c r="L396" s="1" t="s">
        <v>129</v>
      </c>
      <c r="M396" s="1" t="s">
        <v>125</v>
      </c>
      <c r="N396" s="1" t="s">
        <v>120</v>
      </c>
      <c r="O396" s="1" t="s">
        <v>126</v>
      </c>
      <c r="P396" s="1" t="s">
        <v>127</v>
      </c>
      <c r="Q396" s="1" t="s">
        <v>130</v>
      </c>
      <c r="R396" s="4" t="s">
        <v>932</v>
      </c>
    </row>
    <row r="397" spans="1:18" hidden="1" x14ac:dyDescent="0.3">
      <c r="A397" s="1" t="s">
        <v>9</v>
      </c>
      <c r="B397" s="1">
        <v>11001</v>
      </c>
      <c r="C397" s="1" t="s">
        <v>12</v>
      </c>
      <c r="D397" s="6">
        <v>4.6099999999999998E-4</v>
      </c>
      <c r="E397" s="6" t="s">
        <v>963</v>
      </c>
      <c r="F397" s="6" t="s">
        <v>963</v>
      </c>
      <c r="G397" s="6" t="s">
        <v>963</v>
      </c>
      <c r="H397" s="6">
        <v>5.5900478891300002E-4</v>
      </c>
      <c r="I397" s="6" t="s">
        <v>964</v>
      </c>
      <c r="J397" s="6">
        <v>6.3157000000000003E-4</v>
      </c>
      <c r="K397" s="6" t="s">
        <v>964</v>
      </c>
      <c r="L397" s="1" t="s">
        <v>124</v>
      </c>
      <c r="M397" s="1" t="s">
        <v>125</v>
      </c>
      <c r="N397" s="1" t="s">
        <v>120</v>
      </c>
      <c r="O397" s="1" t="s">
        <v>126</v>
      </c>
      <c r="P397" s="1" t="s">
        <v>127</v>
      </c>
      <c r="Q397" s="1" t="s">
        <v>128</v>
      </c>
      <c r="R397" s="4" t="s">
        <v>932</v>
      </c>
    </row>
    <row r="398" spans="1:18" hidden="1" x14ac:dyDescent="0.3">
      <c r="A398" s="1" t="s">
        <v>9</v>
      </c>
      <c r="B398" s="1">
        <v>11001</v>
      </c>
      <c r="C398" s="1" t="s">
        <v>12</v>
      </c>
      <c r="D398" s="6">
        <v>5.0560000000000001E-2</v>
      </c>
      <c r="E398" s="6" t="s">
        <v>963</v>
      </c>
      <c r="F398" s="6" t="s">
        <v>963</v>
      </c>
      <c r="G398" s="6" t="s">
        <v>963</v>
      </c>
      <c r="H398" s="6">
        <v>6.1308638020479998E-2</v>
      </c>
      <c r="I398" s="6" t="s">
        <v>964</v>
      </c>
      <c r="J398" s="6">
        <v>6.9267200000000001E-2</v>
      </c>
      <c r="K398" s="6" t="s">
        <v>964</v>
      </c>
      <c r="L398" s="1" t="s">
        <v>131</v>
      </c>
      <c r="M398" s="1" t="s">
        <v>125</v>
      </c>
      <c r="N398" s="1" t="s">
        <v>120</v>
      </c>
      <c r="O398" s="1" t="s">
        <v>126</v>
      </c>
      <c r="P398" s="1" t="s">
        <v>127</v>
      </c>
      <c r="Q398" s="1" t="s">
        <v>123</v>
      </c>
      <c r="R398" s="4" t="s">
        <v>932</v>
      </c>
    </row>
    <row r="399" spans="1:18" hidden="1" x14ac:dyDescent="0.3">
      <c r="A399" s="1" t="s">
        <v>9</v>
      </c>
      <c r="B399" s="1">
        <v>11001</v>
      </c>
      <c r="C399" s="1" t="s">
        <v>12</v>
      </c>
      <c r="D399" s="6">
        <v>6.4499999999999996E-4</v>
      </c>
      <c r="E399" s="6" t="s">
        <v>963</v>
      </c>
      <c r="F399" s="6" t="s">
        <v>963</v>
      </c>
      <c r="G399" s="6" t="s">
        <v>963</v>
      </c>
      <c r="H399" s="6">
        <v>7.8212166778500003E-4</v>
      </c>
      <c r="I399" s="6" t="s">
        <v>964</v>
      </c>
      <c r="J399" s="6">
        <v>8.8365000000000004E-4</v>
      </c>
      <c r="K399" s="6" t="s">
        <v>964</v>
      </c>
      <c r="L399" s="1" t="s">
        <v>139</v>
      </c>
      <c r="M399" s="1" t="s">
        <v>119</v>
      </c>
      <c r="N399" s="1" t="s">
        <v>120</v>
      </c>
      <c r="O399" s="1" t="s">
        <v>126</v>
      </c>
      <c r="P399" s="1" t="s">
        <v>140</v>
      </c>
      <c r="Q399" s="1" t="s">
        <v>141</v>
      </c>
      <c r="R399" s="4" t="s">
        <v>932</v>
      </c>
    </row>
    <row r="400" spans="1:18" hidden="1" x14ac:dyDescent="0.3">
      <c r="A400" s="1" t="s">
        <v>9</v>
      </c>
      <c r="B400" s="1">
        <v>11001</v>
      </c>
      <c r="C400" s="1" t="s">
        <v>12</v>
      </c>
      <c r="D400" s="6">
        <v>0.61626400000000003</v>
      </c>
      <c r="E400" s="6" t="s">
        <v>963</v>
      </c>
      <c r="F400" s="6" t="s">
        <v>963</v>
      </c>
      <c r="G400" s="6" t="s">
        <v>963</v>
      </c>
      <c r="H400" s="6">
        <v>0.74727663174551195</v>
      </c>
      <c r="I400" s="6" t="s">
        <v>964</v>
      </c>
      <c r="J400" s="6">
        <v>0.84428168000000003</v>
      </c>
      <c r="K400" s="6" t="s">
        <v>964</v>
      </c>
      <c r="L400" s="1" t="s">
        <v>132</v>
      </c>
      <c r="M400" s="1" t="s">
        <v>125</v>
      </c>
      <c r="N400" s="1" t="s">
        <v>120</v>
      </c>
      <c r="O400" s="1" t="s">
        <v>126</v>
      </c>
      <c r="P400" s="1" t="s">
        <v>133</v>
      </c>
      <c r="Q400" s="1" t="s">
        <v>134</v>
      </c>
      <c r="R400" s="4" t="s">
        <v>932</v>
      </c>
    </row>
    <row r="401" spans="1:18" hidden="1" x14ac:dyDescent="0.3">
      <c r="A401" s="1" t="s">
        <v>9</v>
      </c>
      <c r="B401" s="1">
        <v>11001</v>
      </c>
      <c r="C401" s="1" t="s">
        <v>12</v>
      </c>
      <c r="D401" s="6">
        <v>0.29257899999999998</v>
      </c>
      <c r="E401" s="6" t="s">
        <v>963</v>
      </c>
      <c r="F401" s="6" t="s">
        <v>963</v>
      </c>
      <c r="G401" s="6" t="s">
        <v>963</v>
      </c>
      <c r="H401" s="6">
        <v>0.26093277199238601</v>
      </c>
      <c r="I401" s="6" t="s">
        <v>964</v>
      </c>
      <c r="J401" s="6">
        <v>0.25404813178000002</v>
      </c>
      <c r="K401" s="6" t="s">
        <v>964</v>
      </c>
      <c r="L401" s="1" t="s">
        <v>174</v>
      </c>
      <c r="M401" s="1" t="s">
        <v>136</v>
      </c>
      <c r="N401" s="1" t="s">
        <v>120</v>
      </c>
      <c r="O401" s="1" t="s">
        <v>172</v>
      </c>
      <c r="P401" s="1" t="s">
        <v>175</v>
      </c>
      <c r="Q401" s="1" t="s">
        <v>176</v>
      </c>
      <c r="R401" s="4" t="s">
        <v>932</v>
      </c>
    </row>
    <row r="402" spans="1:18" hidden="1" x14ac:dyDescent="0.3">
      <c r="A402" s="1" t="s">
        <v>497</v>
      </c>
      <c r="B402" s="1">
        <v>24017</v>
      </c>
      <c r="C402" s="1" t="s">
        <v>12</v>
      </c>
      <c r="D402" s="6">
        <v>0.67259999999999998</v>
      </c>
      <c r="E402" s="6" t="s">
        <v>963</v>
      </c>
      <c r="F402" s="6" t="s">
        <v>963</v>
      </c>
      <c r="G402" s="6" t="s">
        <v>963</v>
      </c>
      <c r="H402" s="6">
        <v>0.82057199999999997</v>
      </c>
      <c r="I402" s="6" t="s">
        <v>964</v>
      </c>
      <c r="J402" s="6">
        <v>0.92126021999999996</v>
      </c>
      <c r="K402" s="6" t="s">
        <v>964</v>
      </c>
      <c r="L402" s="1" t="s">
        <v>174</v>
      </c>
      <c r="M402" s="1" t="s">
        <v>136</v>
      </c>
      <c r="N402" s="1" t="s">
        <v>120</v>
      </c>
      <c r="O402" s="1" t="s">
        <v>172</v>
      </c>
      <c r="P402" s="1" t="s">
        <v>175</v>
      </c>
      <c r="Q402" s="1" t="s">
        <v>176</v>
      </c>
      <c r="R402" s="4" t="s">
        <v>932</v>
      </c>
    </row>
    <row r="403" spans="1:18" hidden="1" x14ac:dyDescent="0.3">
      <c r="A403" s="1" t="s">
        <v>9</v>
      </c>
      <c r="B403" s="1">
        <v>11001</v>
      </c>
      <c r="C403" s="1" t="s">
        <v>12</v>
      </c>
      <c r="D403" s="6">
        <v>3.6000000000000002E-4</v>
      </c>
      <c r="E403" s="6" t="s">
        <v>963</v>
      </c>
      <c r="F403" s="6" t="s">
        <v>963</v>
      </c>
      <c r="G403" s="6" t="s">
        <v>963</v>
      </c>
      <c r="H403" s="6">
        <v>4.3653302387999999E-4</v>
      </c>
      <c r="I403" s="6" t="s">
        <v>964</v>
      </c>
      <c r="J403" s="6">
        <v>4.9319999999999995E-4</v>
      </c>
      <c r="K403" s="6" t="s">
        <v>964</v>
      </c>
      <c r="L403" s="1" t="s">
        <v>177</v>
      </c>
      <c r="M403" s="1" t="s">
        <v>136</v>
      </c>
      <c r="N403" s="1" t="s">
        <v>120</v>
      </c>
      <c r="O403" s="1" t="s">
        <v>172</v>
      </c>
      <c r="P403" s="1" t="s">
        <v>178</v>
      </c>
      <c r="Q403" s="1" t="s">
        <v>179</v>
      </c>
      <c r="R403" s="4" t="s">
        <v>932</v>
      </c>
    </row>
    <row r="404" spans="1:18" hidden="1" x14ac:dyDescent="0.3">
      <c r="A404" s="1" t="s">
        <v>497</v>
      </c>
      <c r="B404" s="1">
        <v>24031</v>
      </c>
      <c r="C404" s="1" t="s">
        <v>12</v>
      </c>
      <c r="D404" s="6">
        <v>0.54963499999999998</v>
      </c>
      <c r="E404" s="6" t="s">
        <v>963</v>
      </c>
      <c r="F404" s="6" t="s">
        <v>963</v>
      </c>
      <c r="G404" s="6" t="s">
        <v>963</v>
      </c>
      <c r="H404" s="6">
        <v>0.67055469999999995</v>
      </c>
      <c r="I404" s="6" t="s">
        <v>964</v>
      </c>
      <c r="J404" s="6">
        <v>0.75283505949999996</v>
      </c>
      <c r="K404" s="6" t="s">
        <v>964</v>
      </c>
      <c r="L404" s="1" t="s">
        <v>568</v>
      </c>
      <c r="M404" s="1" t="s">
        <v>136</v>
      </c>
      <c r="N404" s="1" t="s">
        <v>120</v>
      </c>
      <c r="O404" s="1" t="s">
        <v>172</v>
      </c>
      <c r="P404" s="1" t="s">
        <v>569</v>
      </c>
      <c r="Q404" s="1" t="s">
        <v>570</v>
      </c>
      <c r="R404" s="4" t="s">
        <v>932</v>
      </c>
    </row>
    <row r="405" spans="1:18" hidden="1" x14ac:dyDescent="0.3">
      <c r="A405" s="1" t="s">
        <v>497</v>
      </c>
      <c r="B405" s="1">
        <v>24021</v>
      </c>
      <c r="C405" s="1" t="s">
        <v>10</v>
      </c>
      <c r="D405" s="6">
        <v>5.4774760000000002</v>
      </c>
      <c r="E405" s="6" t="s">
        <v>963</v>
      </c>
      <c r="F405" s="6" t="s">
        <v>963</v>
      </c>
      <c r="G405" s="6" t="s">
        <v>963</v>
      </c>
      <c r="H405" s="6">
        <v>5.6569761257083204</v>
      </c>
      <c r="I405" s="6" t="s">
        <v>964</v>
      </c>
      <c r="J405" s="6">
        <v>6.2934240330258104</v>
      </c>
      <c r="K405" s="6" t="s">
        <v>964</v>
      </c>
      <c r="L405" s="1" t="s">
        <v>568</v>
      </c>
      <c r="M405" s="1" t="s">
        <v>136</v>
      </c>
      <c r="N405" s="1" t="s">
        <v>120</v>
      </c>
      <c r="O405" s="1" t="s">
        <v>172</v>
      </c>
      <c r="P405" s="1" t="s">
        <v>569</v>
      </c>
      <c r="Q405" s="1" t="s">
        <v>570</v>
      </c>
      <c r="R405" s="4" t="s">
        <v>932</v>
      </c>
    </row>
    <row r="406" spans="1:18" hidden="1" x14ac:dyDescent="0.3">
      <c r="A406" s="1" t="s">
        <v>497</v>
      </c>
      <c r="B406" s="1">
        <v>24021</v>
      </c>
      <c r="C406" s="1" t="s">
        <v>12</v>
      </c>
      <c r="D406" s="6">
        <v>222.19970000000001</v>
      </c>
      <c r="E406" s="6" t="s">
        <v>963</v>
      </c>
      <c r="F406" s="6" t="s">
        <v>963</v>
      </c>
      <c r="G406" s="6" t="s">
        <v>963</v>
      </c>
      <c r="H406" s="6">
        <v>229.48131548902299</v>
      </c>
      <c r="I406" s="6" t="s">
        <v>964</v>
      </c>
      <c r="J406" s="6">
        <v>255.299508772129</v>
      </c>
      <c r="K406" s="6" t="s">
        <v>964</v>
      </c>
      <c r="L406" s="1" t="s">
        <v>568</v>
      </c>
      <c r="M406" s="1" t="s">
        <v>136</v>
      </c>
      <c r="N406" s="1" t="s">
        <v>120</v>
      </c>
      <c r="O406" s="1" t="s">
        <v>172</v>
      </c>
      <c r="P406" s="1" t="s">
        <v>569</v>
      </c>
      <c r="Q406" s="1" t="s">
        <v>570</v>
      </c>
      <c r="R406" s="4" t="s">
        <v>932</v>
      </c>
    </row>
    <row r="407" spans="1:18" hidden="1" x14ac:dyDescent="0.3">
      <c r="A407" s="1" t="s">
        <v>497</v>
      </c>
      <c r="B407" s="1">
        <v>24031</v>
      </c>
      <c r="C407" s="1" t="s">
        <v>12</v>
      </c>
      <c r="D407" s="6">
        <v>1.0300400000000001</v>
      </c>
      <c r="E407" s="6" t="s">
        <v>963</v>
      </c>
      <c r="F407" s="6" t="s">
        <v>963</v>
      </c>
      <c r="G407" s="6" t="s">
        <v>963</v>
      </c>
      <c r="H407" s="6">
        <v>1.2566488</v>
      </c>
      <c r="I407" s="6" t="s">
        <v>964</v>
      </c>
      <c r="J407" s="6">
        <v>1.410845788</v>
      </c>
      <c r="K407" s="6" t="s">
        <v>964</v>
      </c>
      <c r="L407" s="1" t="s">
        <v>597</v>
      </c>
      <c r="M407" s="1" t="s">
        <v>136</v>
      </c>
      <c r="N407" s="1" t="s">
        <v>120</v>
      </c>
      <c r="O407" s="1" t="s">
        <v>172</v>
      </c>
      <c r="P407" s="1" t="s">
        <v>569</v>
      </c>
      <c r="Q407" s="1" t="s">
        <v>123</v>
      </c>
      <c r="R407" s="4" t="s">
        <v>932</v>
      </c>
    </row>
    <row r="408" spans="1:18" hidden="1" x14ac:dyDescent="0.3">
      <c r="A408" s="1" t="s">
        <v>9</v>
      </c>
      <c r="B408" s="1">
        <v>11001</v>
      </c>
      <c r="C408" s="1" t="s">
        <v>12</v>
      </c>
      <c r="D408" s="6">
        <v>4.6303000000000001</v>
      </c>
      <c r="E408" s="6" t="s">
        <v>963</v>
      </c>
      <c r="F408" s="6" t="s">
        <v>963</v>
      </c>
      <c r="G408" s="6" t="s">
        <v>963</v>
      </c>
      <c r="H408" s="6">
        <v>5.3578595840686001</v>
      </c>
      <c r="I408" s="6" t="s">
        <v>964</v>
      </c>
      <c r="J408" s="6">
        <v>5.8962152071418004</v>
      </c>
      <c r="K408" s="6" t="s">
        <v>964</v>
      </c>
      <c r="L408" s="1" t="s">
        <v>171</v>
      </c>
      <c r="M408" s="1" t="s">
        <v>136</v>
      </c>
      <c r="N408" s="1" t="s">
        <v>120</v>
      </c>
      <c r="O408" s="1" t="s">
        <v>172</v>
      </c>
      <c r="P408" s="1" t="s">
        <v>133</v>
      </c>
      <c r="Q408" s="1" t="s">
        <v>134</v>
      </c>
      <c r="R408" s="4" t="s">
        <v>932</v>
      </c>
    </row>
    <row r="409" spans="1:18" hidden="1" x14ac:dyDescent="0.3">
      <c r="A409" s="1" t="s">
        <v>811</v>
      </c>
      <c r="B409" s="1">
        <v>51153</v>
      </c>
      <c r="C409" s="1" t="s">
        <v>12</v>
      </c>
      <c r="D409" s="6">
        <v>2.3E-2</v>
      </c>
      <c r="E409" s="6" t="s">
        <v>963</v>
      </c>
      <c r="F409" s="6" t="s">
        <v>963</v>
      </c>
      <c r="G409" s="6" t="s">
        <v>963</v>
      </c>
      <c r="H409" s="6">
        <v>2.8059999999999901E-2</v>
      </c>
      <c r="I409" s="6" t="s">
        <v>964</v>
      </c>
      <c r="J409" s="6">
        <v>3.1503099999999999E-2</v>
      </c>
      <c r="K409" s="6" t="s">
        <v>964</v>
      </c>
      <c r="L409" s="1" t="s">
        <v>887</v>
      </c>
      <c r="M409" s="1" t="s">
        <v>136</v>
      </c>
      <c r="N409" s="1" t="s">
        <v>120</v>
      </c>
      <c r="O409" s="1" t="s">
        <v>172</v>
      </c>
      <c r="P409" s="1" t="s">
        <v>133</v>
      </c>
      <c r="Q409" s="1" t="s">
        <v>888</v>
      </c>
      <c r="R409" s="4" t="s">
        <v>932</v>
      </c>
    </row>
    <row r="410" spans="1:18" hidden="1" x14ac:dyDescent="0.3">
      <c r="A410" s="1" t="s">
        <v>497</v>
      </c>
      <c r="B410" s="1">
        <v>24017</v>
      </c>
      <c r="C410" s="1" t="s">
        <v>12</v>
      </c>
      <c r="D410" s="6">
        <v>5.5999999999999999E-3</v>
      </c>
      <c r="E410" s="6" t="s">
        <v>963</v>
      </c>
      <c r="F410" s="6" t="s">
        <v>963</v>
      </c>
      <c r="G410" s="6" t="s">
        <v>963</v>
      </c>
      <c r="H410" s="6">
        <v>6.8319999999998998E-3</v>
      </c>
      <c r="I410" s="6" t="s">
        <v>964</v>
      </c>
      <c r="J410" s="6">
        <v>7.6703199999999996E-3</v>
      </c>
      <c r="K410" s="6" t="s">
        <v>964</v>
      </c>
      <c r="L410" s="1" t="s">
        <v>173</v>
      </c>
      <c r="M410" s="1" t="s">
        <v>136</v>
      </c>
      <c r="N410" s="1" t="s">
        <v>120</v>
      </c>
      <c r="O410" s="1" t="s">
        <v>172</v>
      </c>
      <c r="P410" s="1" t="s">
        <v>138</v>
      </c>
      <c r="Q410" s="1" t="s">
        <v>138</v>
      </c>
      <c r="R410" s="4" t="s">
        <v>932</v>
      </c>
    </row>
    <row r="411" spans="1:18" hidden="1" x14ac:dyDescent="0.3">
      <c r="A411" s="1" t="s">
        <v>9</v>
      </c>
      <c r="B411" s="1">
        <v>11001</v>
      </c>
      <c r="C411" s="1" t="s">
        <v>12</v>
      </c>
      <c r="D411" s="6">
        <v>0.15609999999999999</v>
      </c>
      <c r="E411" s="6" t="s">
        <v>963</v>
      </c>
      <c r="F411" s="6" t="s">
        <v>963</v>
      </c>
      <c r="G411" s="6" t="s">
        <v>963</v>
      </c>
      <c r="H411" s="6">
        <v>0.18920715391990001</v>
      </c>
      <c r="I411" s="6" t="s">
        <v>964</v>
      </c>
      <c r="J411" s="6">
        <v>0.21371478796999999</v>
      </c>
      <c r="K411" s="6" t="s">
        <v>964</v>
      </c>
      <c r="L411" s="1" t="s">
        <v>173</v>
      </c>
      <c r="M411" s="1" t="s">
        <v>136</v>
      </c>
      <c r="N411" s="1" t="s">
        <v>120</v>
      </c>
      <c r="O411" s="1" t="s">
        <v>172</v>
      </c>
      <c r="P411" s="1" t="s">
        <v>138</v>
      </c>
      <c r="Q411" s="1" t="s">
        <v>138</v>
      </c>
      <c r="R411" s="4" t="s">
        <v>932</v>
      </c>
    </row>
    <row r="412" spans="1:18" hidden="1" x14ac:dyDescent="0.3">
      <c r="A412" s="1" t="s">
        <v>811</v>
      </c>
      <c r="B412" s="1">
        <v>51600</v>
      </c>
      <c r="C412" s="1" t="s">
        <v>12</v>
      </c>
      <c r="D412" s="6">
        <v>5.1860000000000003E-2</v>
      </c>
      <c r="E412" s="6" t="s">
        <v>963</v>
      </c>
      <c r="F412" s="6" t="s">
        <v>963</v>
      </c>
      <c r="G412" s="6" t="s">
        <v>963</v>
      </c>
      <c r="H412" s="6">
        <v>5.3182102204999401E-2</v>
      </c>
      <c r="I412" s="6" t="s">
        <v>964</v>
      </c>
      <c r="J412" s="6">
        <v>5.6793651116476898E-2</v>
      </c>
      <c r="K412" s="6" t="s">
        <v>964</v>
      </c>
      <c r="L412" s="1" t="s">
        <v>827</v>
      </c>
      <c r="M412" s="1" t="s">
        <v>119</v>
      </c>
      <c r="N412" s="1" t="s">
        <v>120</v>
      </c>
      <c r="O412" s="1" t="s">
        <v>155</v>
      </c>
      <c r="P412" s="1" t="s">
        <v>825</v>
      </c>
      <c r="Q412" s="1" t="s">
        <v>828</v>
      </c>
      <c r="R412" s="4" t="s">
        <v>932</v>
      </c>
    </row>
    <row r="413" spans="1:18" hidden="1" x14ac:dyDescent="0.3">
      <c r="A413" s="1" t="s">
        <v>811</v>
      </c>
      <c r="B413" s="1">
        <v>51059</v>
      </c>
      <c r="C413" s="1" t="s">
        <v>12</v>
      </c>
      <c r="D413" s="6">
        <v>5.1440000000000001</v>
      </c>
      <c r="E413" s="6" t="s">
        <v>963</v>
      </c>
      <c r="F413" s="6" t="s">
        <v>963</v>
      </c>
      <c r="G413" s="6" t="s">
        <v>963</v>
      </c>
      <c r="H413" s="6">
        <v>5.2751394859722103</v>
      </c>
      <c r="I413" s="6" t="s">
        <v>964</v>
      </c>
      <c r="J413" s="6">
        <v>5.63336948212803</v>
      </c>
      <c r="K413" s="6" t="s">
        <v>964</v>
      </c>
      <c r="L413" s="1" t="s">
        <v>827</v>
      </c>
      <c r="M413" s="1" t="s">
        <v>119</v>
      </c>
      <c r="N413" s="1" t="s">
        <v>120</v>
      </c>
      <c r="O413" s="1" t="s">
        <v>155</v>
      </c>
      <c r="P413" s="1" t="s">
        <v>825</v>
      </c>
      <c r="Q413" s="1" t="s">
        <v>828</v>
      </c>
      <c r="R413" s="4" t="s">
        <v>932</v>
      </c>
    </row>
    <row r="414" spans="1:18" hidden="1" x14ac:dyDescent="0.3">
      <c r="A414" s="1" t="s">
        <v>811</v>
      </c>
      <c r="B414" s="1">
        <v>51059</v>
      </c>
      <c r="C414" s="1" t="s">
        <v>12</v>
      </c>
      <c r="D414" s="6">
        <v>0.52900000000000003</v>
      </c>
      <c r="E414" s="6" t="s">
        <v>963</v>
      </c>
      <c r="F414" s="6" t="s">
        <v>963</v>
      </c>
      <c r="G414" s="6" t="s">
        <v>963</v>
      </c>
      <c r="H414" s="6">
        <v>0.41804728134539898</v>
      </c>
      <c r="I414" s="6" t="s">
        <v>964</v>
      </c>
      <c r="J414" s="6">
        <v>0.40766401834502702</v>
      </c>
      <c r="K414" s="6" t="s">
        <v>964</v>
      </c>
      <c r="L414" s="1" t="s">
        <v>824</v>
      </c>
      <c r="M414" s="1" t="s">
        <v>119</v>
      </c>
      <c r="N414" s="1" t="s">
        <v>120</v>
      </c>
      <c r="O414" s="1" t="s">
        <v>155</v>
      </c>
      <c r="P414" s="1" t="s">
        <v>825</v>
      </c>
      <c r="Q414" s="1" t="s">
        <v>826</v>
      </c>
      <c r="R414" s="4" t="s">
        <v>932</v>
      </c>
    </row>
    <row r="415" spans="1:18" hidden="1" x14ac:dyDescent="0.3">
      <c r="A415" s="1" t="s">
        <v>811</v>
      </c>
      <c r="B415" s="1">
        <v>51600</v>
      </c>
      <c r="C415" s="1" t="s">
        <v>12</v>
      </c>
      <c r="D415" s="6">
        <v>0.96</v>
      </c>
      <c r="E415" s="6" t="s">
        <v>963</v>
      </c>
      <c r="F415" s="6" t="s">
        <v>963</v>
      </c>
      <c r="G415" s="6" t="s">
        <v>963</v>
      </c>
      <c r="H415" s="6">
        <v>0.75864913060790795</v>
      </c>
      <c r="I415" s="6" t="s">
        <v>964</v>
      </c>
      <c r="J415" s="6">
        <v>0.73980615805524796</v>
      </c>
      <c r="K415" s="6" t="s">
        <v>964</v>
      </c>
      <c r="L415" s="1" t="s">
        <v>824</v>
      </c>
      <c r="M415" s="1" t="s">
        <v>119</v>
      </c>
      <c r="N415" s="1" t="s">
        <v>120</v>
      </c>
      <c r="O415" s="1" t="s">
        <v>155</v>
      </c>
      <c r="P415" s="1" t="s">
        <v>825</v>
      </c>
      <c r="Q415" s="1" t="s">
        <v>826</v>
      </c>
      <c r="R415" s="4" t="s">
        <v>932</v>
      </c>
    </row>
    <row r="416" spans="1:18" hidden="1" x14ac:dyDescent="0.3">
      <c r="A416" s="1" t="s">
        <v>811</v>
      </c>
      <c r="B416" s="1">
        <v>51600</v>
      </c>
      <c r="C416" s="1" t="s">
        <v>12</v>
      </c>
      <c r="D416" s="6">
        <v>0.71</v>
      </c>
      <c r="E416" s="6" t="s">
        <v>963</v>
      </c>
      <c r="F416" s="6" t="s">
        <v>963</v>
      </c>
      <c r="G416" s="6" t="s">
        <v>963</v>
      </c>
      <c r="H416" s="6">
        <v>0.56108425284543195</v>
      </c>
      <c r="I416" s="6" t="s">
        <v>964</v>
      </c>
      <c r="J416" s="6">
        <v>0.54714830439502704</v>
      </c>
      <c r="K416" s="6" t="s">
        <v>964</v>
      </c>
      <c r="L416" s="1" t="s">
        <v>864</v>
      </c>
      <c r="M416" s="1" t="s">
        <v>119</v>
      </c>
      <c r="N416" s="1" t="s">
        <v>120</v>
      </c>
      <c r="O416" s="1" t="s">
        <v>155</v>
      </c>
      <c r="P416" s="1" t="s">
        <v>825</v>
      </c>
      <c r="Q416" s="1" t="s">
        <v>865</v>
      </c>
      <c r="R416" s="4" t="s">
        <v>932</v>
      </c>
    </row>
    <row r="417" spans="1:18" hidden="1" x14ac:dyDescent="0.3">
      <c r="A417" s="1" t="s">
        <v>811</v>
      </c>
      <c r="B417" s="1">
        <v>51059</v>
      </c>
      <c r="C417" s="1" t="s">
        <v>12</v>
      </c>
      <c r="D417" s="6">
        <v>1.25E-3</v>
      </c>
      <c r="E417" s="6" t="s">
        <v>963</v>
      </c>
      <c r="F417" s="6" t="s">
        <v>963</v>
      </c>
      <c r="G417" s="6" t="s">
        <v>963</v>
      </c>
      <c r="H417" s="6">
        <v>1.0333743887678999E-3</v>
      </c>
      <c r="I417" s="6" t="s">
        <v>964</v>
      </c>
      <c r="J417" s="6">
        <v>1.0146527191197E-3</v>
      </c>
      <c r="K417" s="6" t="s">
        <v>964</v>
      </c>
      <c r="L417" s="1" t="s">
        <v>829</v>
      </c>
      <c r="M417" s="1" t="s">
        <v>119</v>
      </c>
      <c r="N417" s="1" t="s">
        <v>120</v>
      </c>
      <c r="O417" s="1" t="s">
        <v>155</v>
      </c>
      <c r="P417" s="1" t="s">
        <v>825</v>
      </c>
      <c r="Q417" s="1" t="s">
        <v>830</v>
      </c>
      <c r="R417" s="4" t="s">
        <v>932</v>
      </c>
    </row>
    <row r="418" spans="1:18" hidden="1" x14ac:dyDescent="0.3">
      <c r="A418" s="1" t="s">
        <v>9</v>
      </c>
      <c r="B418" s="1">
        <v>11001</v>
      </c>
      <c r="C418" s="1" t="s">
        <v>12</v>
      </c>
      <c r="D418" s="6">
        <v>2.0881E-2</v>
      </c>
      <c r="E418" s="6" t="s">
        <v>963</v>
      </c>
      <c r="F418" s="6" t="s">
        <v>963</v>
      </c>
      <c r="G418" s="6" t="s">
        <v>963</v>
      </c>
      <c r="H418" s="6">
        <v>1.8788605048593199E-2</v>
      </c>
      <c r="I418" s="6" t="s">
        <v>964</v>
      </c>
      <c r="J418" s="6">
        <v>1.7892836125801701E-2</v>
      </c>
      <c r="K418" s="6" t="s">
        <v>964</v>
      </c>
      <c r="L418" s="1" t="s">
        <v>154</v>
      </c>
      <c r="M418" s="1" t="s">
        <v>119</v>
      </c>
      <c r="N418" s="1" t="s">
        <v>120</v>
      </c>
      <c r="O418" s="1" t="s">
        <v>155</v>
      </c>
      <c r="P418" s="1" t="s">
        <v>156</v>
      </c>
      <c r="Q418" s="1" t="s">
        <v>157</v>
      </c>
      <c r="R418" s="4" t="s">
        <v>932</v>
      </c>
    </row>
    <row r="419" spans="1:18" hidden="1" x14ac:dyDescent="0.3">
      <c r="A419" s="1" t="s">
        <v>811</v>
      </c>
      <c r="B419" s="1">
        <v>51059</v>
      </c>
      <c r="C419" s="1" t="s">
        <v>12</v>
      </c>
      <c r="D419" s="6">
        <v>2.7E-4</v>
      </c>
      <c r="E419" s="6" t="s">
        <v>963</v>
      </c>
      <c r="F419" s="6" t="s">
        <v>963</v>
      </c>
      <c r="G419" s="6" t="s">
        <v>963</v>
      </c>
      <c r="H419" s="5" t="s">
        <v>14</v>
      </c>
      <c r="I419" s="6" t="s">
        <v>964</v>
      </c>
      <c r="J419" s="5" t="s">
        <v>14</v>
      </c>
      <c r="K419" s="6" t="s">
        <v>964</v>
      </c>
      <c r="L419" s="1" t="s">
        <v>831</v>
      </c>
      <c r="M419" s="1" t="s">
        <v>119</v>
      </c>
      <c r="N419" s="1" t="s">
        <v>120</v>
      </c>
      <c r="O419" s="1" t="s">
        <v>155</v>
      </c>
      <c r="P419" s="1" t="s">
        <v>156</v>
      </c>
      <c r="Q419" s="1" t="s">
        <v>832</v>
      </c>
      <c r="R419" s="4" t="s">
        <v>932</v>
      </c>
    </row>
    <row r="420" spans="1:18" hidden="1" x14ac:dyDescent="0.3">
      <c r="A420" s="1" t="s">
        <v>811</v>
      </c>
      <c r="B420" s="1">
        <v>51600</v>
      </c>
      <c r="C420" s="1" t="s">
        <v>12</v>
      </c>
      <c r="D420" s="6">
        <v>2.7099999999999999E-2</v>
      </c>
      <c r="E420" s="6" t="s">
        <v>963</v>
      </c>
      <c r="F420" s="6" t="s">
        <v>963</v>
      </c>
      <c r="G420" s="6" t="s">
        <v>963</v>
      </c>
      <c r="H420" s="6">
        <v>2.14160327494523E-2</v>
      </c>
      <c r="I420" s="6" t="s">
        <v>964</v>
      </c>
      <c r="J420" s="6">
        <v>2.0884111336767701E-2</v>
      </c>
      <c r="K420" s="6" t="s">
        <v>964</v>
      </c>
      <c r="L420" s="1" t="s">
        <v>866</v>
      </c>
      <c r="M420" s="1" t="s">
        <v>119</v>
      </c>
      <c r="N420" s="1" t="s">
        <v>120</v>
      </c>
      <c r="O420" s="1" t="s">
        <v>155</v>
      </c>
      <c r="P420" s="1" t="s">
        <v>156</v>
      </c>
      <c r="Q420" s="1" t="s">
        <v>826</v>
      </c>
      <c r="R420" s="4" t="s">
        <v>932</v>
      </c>
    </row>
    <row r="421" spans="1:18" hidden="1" x14ac:dyDescent="0.3">
      <c r="A421" s="1" t="s">
        <v>811</v>
      </c>
      <c r="B421" s="1">
        <v>51600</v>
      </c>
      <c r="C421" s="1" t="s">
        <v>12</v>
      </c>
      <c r="D421" s="6">
        <v>6.4799999999999996E-2</v>
      </c>
      <c r="E421" s="6" t="s">
        <v>963</v>
      </c>
      <c r="F421" s="6" t="s">
        <v>963</v>
      </c>
      <c r="G421" s="6" t="s">
        <v>963</v>
      </c>
      <c r="H421" s="6">
        <v>5.1208816316033703E-2</v>
      </c>
      <c r="I421" s="6" t="s">
        <v>964</v>
      </c>
      <c r="J421" s="6">
        <v>4.9936915668729202E-2</v>
      </c>
      <c r="K421" s="6" t="s">
        <v>964</v>
      </c>
      <c r="L421" s="1" t="s">
        <v>867</v>
      </c>
      <c r="M421" s="1" t="s">
        <v>119</v>
      </c>
      <c r="N421" s="1" t="s">
        <v>120</v>
      </c>
      <c r="O421" s="1" t="s">
        <v>155</v>
      </c>
      <c r="P421" s="1" t="s">
        <v>156</v>
      </c>
      <c r="Q421" s="1" t="s">
        <v>865</v>
      </c>
      <c r="R421" s="4" t="s">
        <v>932</v>
      </c>
    </row>
    <row r="422" spans="1:18" hidden="1" x14ac:dyDescent="0.3">
      <c r="A422" s="1" t="s">
        <v>811</v>
      </c>
      <c r="B422" s="1">
        <v>51153</v>
      </c>
      <c r="C422" s="1" t="s">
        <v>12</v>
      </c>
      <c r="D422" s="6">
        <v>0.31</v>
      </c>
      <c r="E422" s="6" t="s">
        <v>963</v>
      </c>
      <c r="F422" s="6" t="s">
        <v>963</v>
      </c>
      <c r="G422" s="6" t="s">
        <v>963</v>
      </c>
      <c r="H422" s="6">
        <v>0.24574282480826101</v>
      </c>
      <c r="I422" s="6" t="s">
        <v>964</v>
      </c>
      <c r="J422" s="6">
        <v>0.23402674557337899</v>
      </c>
      <c r="K422" s="6" t="s">
        <v>964</v>
      </c>
      <c r="L422" s="1" t="s">
        <v>879</v>
      </c>
      <c r="M422" s="1" t="s">
        <v>143</v>
      </c>
      <c r="N422" s="1" t="s">
        <v>120</v>
      </c>
      <c r="O422" s="1" t="s">
        <v>144</v>
      </c>
      <c r="P422" s="1" t="s">
        <v>145</v>
      </c>
      <c r="Q422" s="1" t="s">
        <v>880</v>
      </c>
      <c r="R422" s="4" t="s">
        <v>932</v>
      </c>
    </row>
    <row r="423" spans="1:18" hidden="1" x14ac:dyDescent="0.3">
      <c r="A423" s="1" t="s">
        <v>811</v>
      </c>
      <c r="B423" s="1">
        <v>51153</v>
      </c>
      <c r="C423" s="1" t="s">
        <v>12</v>
      </c>
      <c r="D423" s="6">
        <v>0.36</v>
      </c>
      <c r="E423" s="6" t="s">
        <v>963</v>
      </c>
      <c r="F423" s="6" t="s">
        <v>963</v>
      </c>
      <c r="G423" s="6" t="s">
        <v>963</v>
      </c>
      <c r="H423" s="6">
        <v>0.28537876429346398</v>
      </c>
      <c r="I423" s="6" t="s">
        <v>964</v>
      </c>
      <c r="J423" s="6">
        <v>0.27177299485940798</v>
      </c>
      <c r="K423" s="6" t="s">
        <v>964</v>
      </c>
      <c r="L423" s="1" t="s">
        <v>881</v>
      </c>
      <c r="M423" s="1" t="s">
        <v>143</v>
      </c>
      <c r="N423" s="1" t="s">
        <v>120</v>
      </c>
      <c r="O423" s="1" t="s">
        <v>144</v>
      </c>
      <c r="P423" s="1" t="s">
        <v>145</v>
      </c>
      <c r="Q423" s="1" t="s">
        <v>882</v>
      </c>
      <c r="R423" s="4" t="s">
        <v>932</v>
      </c>
    </row>
    <row r="424" spans="1:18" hidden="1" x14ac:dyDescent="0.3">
      <c r="A424" s="1" t="s">
        <v>811</v>
      </c>
      <c r="B424" s="1">
        <v>51600</v>
      </c>
      <c r="C424" s="1" t="s">
        <v>12</v>
      </c>
      <c r="D424" s="6">
        <v>1.84</v>
      </c>
      <c r="E424" s="6" t="s">
        <v>963</v>
      </c>
      <c r="F424" s="6" t="s">
        <v>963</v>
      </c>
      <c r="G424" s="6" t="s">
        <v>963</v>
      </c>
      <c r="H424" s="6">
        <v>1.4586025730554899</v>
      </c>
      <c r="I424" s="6" t="s">
        <v>964</v>
      </c>
      <c r="J424" s="6">
        <v>1.38906197372586</v>
      </c>
      <c r="K424" s="6" t="s">
        <v>964</v>
      </c>
      <c r="L424" s="1" t="s">
        <v>858</v>
      </c>
      <c r="M424" s="1" t="s">
        <v>143</v>
      </c>
      <c r="N424" s="1" t="s">
        <v>120</v>
      </c>
      <c r="O424" s="1" t="s">
        <v>144</v>
      </c>
      <c r="P424" s="1" t="s">
        <v>145</v>
      </c>
      <c r="Q424" s="1" t="s">
        <v>859</v>
      </c>
      <c r="R424" s="4" t="s">
        <v>932</v>
      </c>
    </row>
    <row r="425" spans="1:18" hidden="1" x14ac:dyDescent="0.3">
      <c r="A425" s="1" t="s">
        <v>811</v>
      </c>
      <c r="B425" s="1">
        <v>51153</v>
      </c>
      <c r="C425" s="1" t="s">
        <v>12</v>
      </c>
      <c r="D425" s="6">
        <v>17.45</v>
      </c>
      <c r="E425" s="6" t="s">
        <v>963</v>
      </c>
      <c r="F425" s="6" t="s">
        <v>963</v>
      </c>
      <c r="G425" s="6" t="s">
        <v>963</v>
      </c>
      <c r="H425" s="6">
        <v>14.3212072663122</v>
      </c>
      <c r="I425" s="6" t="s">
        <v>964</v>
      </c>
      <c r="J425" s="6">
        <v>13.638426805876801</v>
      </c>
      <c r="K425" s="6" t="s">
        <v>964</v>
      </c>
      <c r="L425" s="1" t="s">
        <v>820</v>
      </c>
      <c r="M425" s="1" t="s">
        <v>143</v>
      </c>
      <c r="N425" s="1" t="s">
        <v>120</v>
      </c>
      <c r="O425" s="1" t="s">
        <v>144</v>
      </c>
      <c r="P425" s="1" t="s">
        <v>145</v>
      </c>
      <c r="Q425" s="1" t="s">
        <v>821</v>
      </c>
      <c r="R425" s="4" t="s">
        <v>932</v>
      </c>
    </row>
    <row r="426" spans="1:18" hidden="1" x14ac:dyDescent="0.3">
      <c r="A426" s="1" t="s">
        <v>811</v>
      </c>
      <c r="B426" s="1">
        <v>51600</v>
      </c>
      <c r="C426" s="1" t="s">
        <v>12</v>
      </c>
      <c r="D426" s="6">
        <v>49.453800000000001</v>
      </c>
      <c r="E426" s="6" t="s">
        <v>963</v>
      </c>
      <c r="F426" s="6" t="s">
        <v>963</v>
      </c>
      <c r="G426" s="6" t="s">
        <v>963</v>
      </c>
      <c r="H426" s="6">
        <v>39.202956482266998</v>
      </c>
      <c r="I426" s="6" t="s">
        <v>964</v>
      </c>
      <c r="J426" s="6">
        <v>37.333909258828299</v>
      </c>
      <c r="K426" s="6" t="s">
        <v>964</v>
      </c>
      <c r="L426" s="1" t="s">
        <v>820</v>
      </c>
      <c r="M426" s="1" t="s">
        <v>143</v>
      </c>
      <c r="N426" s="1" t="s">
        <v>120</v>
      </c>
      <c r="O426" s="1" t="s">
        <v>144</v>
      </c>
      <c r="P426" s="1" t="s">
        <v>145</v>
      </c>
      <c r="Q426" s="1" t="s">
        <v>821</v>
      </c>
      <c r="R426" s="4" t="s">
        <v>932</v>
      </c>
    </row>
    <row r="427" spans="1:18" hidden="1" x14ac:dyDescent="0.3">
      <c r="A427" s="1" t="s">
        <v>811</v>
      </c>
      <c r="B427" s="1">
        <v>51059</v>
      </c>
      <c r="C427" s="1" t="s">
        <v>12</v>
      </c>
      <c r="D427" s="6">
        <v>69.338800000000006</v>
      </c>
      <c r="E427" s="6" t="s">
        <v>963</v>
      </c>
      <c r="F427" s="6" t="s">
        <v>963</v>
      </c>
      <c r="G427" s="6" t="s">
        <v>963</v>
      </c>
      <c r="H427" s="6">
        <v>54.966169615532401</v>
      </c>
      <c r="I427" s="6" t="s">
        <v>964</v>
      </c>
      <c r="J427" s="6">
        <v>52.345592599882004</v>
      </c>
      <c r="K427" s="6" t="s">
        <v>964</v>
      </c>
      <c r="L427" s="1" t="s">
        <v>820</v>
      </c>
      <c r="M427" s="1" t="s">
        <v>143</v>
      </c>
      <c r="N427" s="1" t="s">
        <v>120</v>
      </c>
      <c r="O427" s="1" t="s">
        <v>144</v>
      </c>
      <c r="P427" s="1" t="s">
        <v>145</v>
      </c>
      <c r="Q427" s="1" t="s">
        <v>821</v>
      </c>
      <c r="R427" s="4" t="s">
        <v>932</v>
      </c>
    </row>
    <row r="428" spans="1:18" hidden="1" x14ac:dyDescent="0.3">
      <c r="A428" s="1" t="s">
        <v>811</v>
      </c>
      <c r="B428" s="1">
        <v>51153</v>
      </c>
      <c r="C428" s="1" t="s">
        <v>12</v>
      </c>
      <c r="D428" s="6">
        <v>0.63</v>
      </c>
      <c r="E428" s="6" t="s">
        <v>963</v>
      </c>
      <c r="F428" s="6" t="s">
        <v>963</v>
      </c>
      <c r="G428" s="6" t="s">
        <v>963</v>
      </c>
      <c r="H428" s="6">
        <v>0.49941283751356202</v>
      </c>
      <c r="I428" s="6" t="s">
        <v>964</v>
      </c>
      <c r="J428" s="6">
        <v>0.47560274100396299</v>
      </c>
      <c r="K428" s="6" t="s">
        <v>964</v>
      </c>
      <c r="L428" s="1" t="s">
        <v>860</v>
      </c>
      <c r="M428" s="1" t="s">
        <v>143</v>
      </c>
      <c r="N428" s="1" t="s">
        <v>120</v>
      </c>
      <c r="O428" s="1" t="s">
        <v>144</v>
      </c>
      <c r="P428" s="1" t="s">
        <v>145</v>
      </c>
      <c r="Q428" s="1" t="s">
        <v>861</v>
      </c>
      <c r="R428" s="4" t="s">
        <v>932</v>
      </c>
    </row>
    <row r="429" spans="1:18" hidden="1" x14ac:dyDescent="0.3">
      <c r="A429" s="1" t="s">
        <v>811</v>
      </c>
      <c r="B429" s="1">
        <v>51600</v>
      </c>
      <c r="C429" s="1" t="s">
        <v>12</v>
      </c>
      <c r="D429" s="6">
        <v>0.76739999999999997</v>
      </c>
      <c r="E429" s="6" t="s">
        <v>963</v>
      </c>
      <c r="F429" s="6" t="s">
        <v>963</v>
      </c>
      <c r="G429" s="6" t="s">
        <v>963</v>
      </c>
      <c r="H429" s="6">
        <v>0.60833239921890203</v>
      </c>
      <c r="I429" s="6" t="s">
        <v>964</v>
      </c>
      <c r="J429" s="6">
        <v>0.57932943404197101</v>
      </c>
      <c r="K429" s="6" t="s">
        <v>964</v>
      </c>
      <c r="L429" s="1" t="s">
        <v>860</v>
      </c>
      <c r="M429" s="1" t="s">
        <v>143</v>
      </c>
      <c r="N429" s="1" t="s">
        <v>120</v>
      </c>
      <c r="O429" s="1" t="s">
        <v>144</v>
      </c>
      <c r="P429" s="1" t="s">
        <v>145</v>
      </c>
      <c r="Q429" s="1" t="s">
        <v>861</v>
      </c>
      <c r="R429" s="4" t="s">
        <v>932</v>
      </c>
    </row>
    <row r="430" spans="1:18" hidden="1" x14ac:dyDescent="0.3">
      <c r="A430" s="1" t="s">
        <v>811</v>
      </c>
      <c r="B430" s="1">
        <v>51153</v>
      </c>
      <c r="C430" s="1" t="s">
        <v>12</v>
      </c>
      <c r="D430" s="6">
        <v>1.49</v>
      </c>
      <c r="E430" s="6" t="s">
        <v>963</v>
      </c>
      <c r="F430" s="6" t="s">
        <v>963</v>
      </c>
      <c r="G430" s="6" t="s">
        <v>963</v>
      </c>
      <c r="H430" s="6">
        <v>1.1774866714643599</v>
      </c>
      <c r="I430" s="6" t="s">
        <v>964</v>
      </c>
      <c r="J430" s="6">
        <v>1.14824080781492</v>
      </c>
      <c r="K430" s="6" t="s">
        <v>964</v>
      </c>
      <c r="L430" s="1" t="s">
        <v>856</v>
      </c>
      <c r="M430" s="1" t="s">
        <v>143</v>
      </c>
      <c r="N430" s="1" t="s">
        <v>120</v>
      </c>
      <c r="O430" s="1" t="s">
        <v>144</v>
      </c>
      <c r="P430" s="1" t="s">
        <v>145</v>
      </c>
      <c r="Q430" s="1" t="s">
        <v>857</v>
      </c>
      <c r="R430" s="4" t="s">
        <v>932</v>
      </c>
    </row>
    <row r="431" spans="1:18" hidden="1" x14ac:dyDescent="0.3">
      <c r="A431" s="1" t="s">
        <v>811</v>
      </c>
      <c r="B431" s="1">
        <v>51600</v>
      </c>
      <c r="C431" s="1" t="s">
        <v>12</v>
      </c>
      <c r="D431" s="6">
        <v>1.593</v>
      </c>
      <c r="E431" s="6" t="s">
        <v>963</v>
      </c>
      <c r="F431" s="6" t="s">
        <v>963</v>
      </c>
      <c r="G431" s="6" t="s">
        <v>963</v>
      </c>
      <c r="H431" s="6">
        <v>1.2588834011025001</v>
      </c>
      <c r="I431" s="6" t="s">
        <v>964</v>
      </c>
      <c r="J431" s="6">
        <v>1.2276158435229301</v>
      </c>
      <c r="K431" s="6" t="s">
        <v>964</v>
      </c>
      <c r="L431" s="1" t="s">
        <v>856</v>
      </c>
      <c r="M431" s="1" t="s">
        <v>143</v>
      </c>
      <c r="N431" s="1" t="s">
        <v>120</v>
      </c>
      <c r="O431" s="1" t="s">
        <v>144</v>
      </c>
      <c r="P431" s="1" t="s">
        <v>145</v>
      </c>
      <c r="Q431" s="1" t="s">
        <v>857</v>
      </c>
      <c r="R431" s="4" t="s">
        <v>932</v>
      </c>
    </row>
    <row r="432" spans="1:18" hidden="1" x14ac:dyDescent="0.3">
      <c r="A432" s="1" t="s">
        <v>811</v>
      </c>
      <c r="B432" s="1">
        <v>51600</v>
      </c>
      <c r="C432" s="1" t="s">
        <v>12</v>
      </c>
      <c r="D432" s="6">
        <v>1.9944</v>
      </c>
      <c r="E432" s="6" t="s">
        <v>963</v>
      </c>
      <c r="F432" s="6" t="s">
        <v>963</v>
      </c>
      <c r="G432" s="6" t="s">
        <v>963</v>
      </c>
      <c r="H432" s="6">
        <v>1.6487695047670901</v>
      </c>
      <c r="I432" s="6" t="s">
        <v>964</v>
      </c>
      <c r="J432" s="6">
        <v>1.61889870641002</v>
      </c>
      <c r="K432" s="6" t="s">
        <v>964</v>
      </c>
      <c r="L432" s="1" t="s">
        <v>862</v>
      </c>
      <c r="M432" s="1" t="s">
        <v>143</v>
      </c>
      <c r="N432" s="1" t="s">
        <v>120</v>
      </c>
      <c r="O432" s="1" t="s">
        <v>144</v>
      </c>
      <c r="P432" s="1" t="s">
        <v>145</v>
      </c>
      <c r="Q432" s="1" t="s">
        <v>863</v>
      </c>
      <c r="R432" s="4" t="s">
        <v>932</v>
      </c>
    </row>
    <row r="433" spans="1:18" hidden="1" x14ac:dyDescent="0.3">
      <c r="A433" s="1" t="s">
        <v>811</v>
      </c>
      <c r="B433" s="1">
        <v>51153</v>
      </c>
      <c r="C433" s="1" t="s">
        <v>12</v>
      </c>
      <c r="D433" s="6">
        <v>0.41</v>
      </c>
      <c r="E433" s="6" t="s">
        <v>963</v>
      </c>
      <c r="F433" s="6" t="s">
        <v>963</v>
      </c>
      <c r="G433" s="6" t="s">
        <v>963</v>
      </c>
      <c r="H433" s="6">
        <v>0.33894679951589901</v>
      </c>
      <c r="I433" s="6" t="s">
        <v>964</v>
      </c>
      <c r="J433" s="6">
        <v>0.33280609187129301</v>
      </c>
      <c r="K433" s="6" t="s">
        <v>964</v>
      </c>
      <c r="L433" s="1" t="s">
        <v>822</v>
      </c>
      <c r="M433" s="1" t="s">
        <v>143</v>
      </c>
      <c r="N433" s="1" t="s">
        <v>120</v>
      </c>
      <c r="O433" s="1" t="s">
        <v>144</v>
      </c>
      <c r="P433" s="1" t="s">
        <v>145</v>
      </c>
      <c r="Q433" s="1" t="s">
        <v>823</v>
      </c>
      <c r="R433" s="4" t="s">
        <v>932</v>
      </c>
    </row>
    <row r="434" spans="1:18" hidden="1" x14ac:dyDescent="0.3">
      <c r="A434" s="1" t="s">
        <v>811</v>
      </c>
      <c r="B434" s="1">
        <v>51059</v>
      </c>
      <c r="C434" s="1" t="s">
        <v>12</v>
      </c>
      <c r="D434" s="6">
        <v>1.3030999999999999</v>
      </c>
      <c r="E434" s="6" t="s">
        <v>963</v>
      </c>
      <c r="F434" s="6" t="s">
        <v>963</v>
      </c>
      <c r="G434" s="6" t="s">
        <v>963</v>
      </c>
      <c r="H434" s="6">
        <v>1.0772721328028501</v>
      </c>
      <c r="I434" s="6" t="s">
        <v>964</v>
      </c>
      <c r="J434" s="6">
        <v>1.0577551666280001</v>
      </c>
      <c r="K434" s="6" t="s">
        <v>964</v>
      </c>
      <c r="L434" s="1" t="s">
        <v>822</v>
      </c>
      <c r="M434" s="1" t="s">
        <v>143</v>
      </c>
      <c r="N434" s="1" t="s">
        <v>120</v>
      </c>
      <c r="O434" s="1" t="s">
        <v>144</v>
      </c>
      <c r="P434" s="1" t="s">
        <v>145</v>
      </c>
      <c r="Q434" s="1" t="s">
        <v>823</v>
      </c>
      <c r="R434" s="4" t="s">
        <v>932</v>
      </c>
    </row>
    <row r="435" spans="1:18" hidden="1" x14ac:dyDescent="0.3">
      <c r="A435" s="1" t="s">
        <v>811</v>
      </c>
      <c r="B435" s="1">
        <v>51600</v>
      </c>
      <c r="C435" s="1" t="s">
        <v>12</v>
      </c>
      <c r="D435" s="6">
        <v>10.166499999999999</v>
      </c>
      <c r="E435" s="6" t="s">
        <v>963</v>
      </c>
      <c r="F435" s="6" t="s">
        <v>963</v>
      </c>
      <c r="G435" s="6" t="s">
        <v>963</v>
      </c>
      <c r="H435" s="6">
        <v>8.4046405787277703</v>
      </c>
      <c r="I435" s="6" t="s">
        <v>964</v>
      </c>
      <c r="J435" s="6">
        <v>8.25237349514512</v>
      </c>
      <c r="K435" s="6" t="s">
        <v>964</v>
      </c>
      <c r="L435" s="1" t="s">
        <v>822</v>
      </c>
      <c r="M435" s="1" t="s">
        <v>143</v>
      </c>
      <c r="N435" s="1" t="s">
        <v>120</v>
      </c>
      <c r="O435" s="1" t="s">
        <v>144</v>
      </c>
      <c r="P435" s="1" t="s">
        <v>145</v>
      </c>
      <c r="Q435" s="1" t="s">
        <v>823</v>
      </c>
      <c r="R435" s="4" t="s">
        <v>932</v>
      </c>
    </row>
    <row r="436" spans="1:18" hidden="1" x14ac:dyDescent="0.3">
      <c r="A436" s="1" t="s">
        <v>811</v>
      </c>
      <c r="B436" s="1">
        <v>51153</v>
      </c>
      <c r="C436" s="1" t="s">
        <v>12</v>
      </c>
      <c r="D436" s="6">
        <v>9.74</v>
      </c>
      <c r="E436" s="6" t="s">
        <v>963</v>
      </c>
      <c r="F436" s="6" t="s">
        <v>963</v>
      </c>
      <c r="G436" s="6" t="s">
        <v>963</v>
      </c>
      <c r="H436" s="6">
        <v>8.0520532372801394</v>
      </c>
      <c r="I436" s="6" t="s">
        <v>964</v>
      </c>
      <c r="J436" s="6">
        <v>7.9061739873814503</v>
      </c>
      <c r="K436" s="6" t="s">
        <v>964</v>
      </c>
      <c r="L436" s="1" t="s">
        <v>883</v>
      </c>
      <c r="M436" s="1" t="s">
        <v>143</v>
      </c>
      <c r="N436" s="1" t="s">
        <v>120</v>
      </c>
      <c r="O436" s="1" t="s">
        <v>144</v>
      </c>
      <c r="P436" s="1" t="s">
        <v>145</v>
      </c>
      <c r="Q436" s="1" t="s">
        <v>884</v>
      </c>
      <c r="R436" s="4" t="s">
        <v>932</v>
      </c>
    </row>
    <row r="437" spans="1:18" hidden="1" x14ac:dyDescent="0.3">
      <c r="A437" s="1" t="s">
        <v>9</v>
      </c>
      <c r="B437" s="1">
        <v>11001</v>
      </c>
      <c r="C437" s="1" t="s">
        <v>12</v>
      </c>
      <c r="D437" s="6">
        <v>7.2669999999999998E-2</v>
      </c>
      <c r="E437" s="6" t="s">
        <v>963</v>
      </c>
      <c r="F437" s="6" t="s">
        <v>963</v>
      </c>
      <c r="G437" s="6" t="s">
        <v>963</v>
      </c>
      <c r="H437" s="6">
        <v>6.8190980096952902E-2</v>
      </c>
      <c r="I437" s="6" t="s">
        <v>964</v>
      </c>
      <c r="J437" s="6">
        <v>6.6955562404935706E-2</v>
      </c>
      <c r="K437" s="6" t="s">
        <v>964</v>
      </c>
      <c r="L437" s="1" t="s">
        <v>142</v>
      </c>
      <c r="M437" s="1" t="s">
        <v>143</v>
      </c>
      <c r="N437" s="1" t="s">
        <v>120</v>
      </c>
      <c r="O437" s="1" t="s">
        <v>144</v>
      </c>
      <c r="P437" s="1" t="s">
        <v>145</v>
      </c>
      <c r="Q437" s="1" t="s">
        <v>123</v>
      </c>
      <c r="R437" s="4" t="s">
        <v>932</v>
      </c>
    </row>
    <row r="438" spans="1:18" hidden="1" x14ac:dyDescent="0.3">
      <c r="A438" s="1" t="s">
        <v>811</v>
      </c>
      <c r="B438" s="1">
        <v>51153</v>
      </c>
      <c r="C438" s="1" t="s">
        <v>12</v>
      </c>
      <c r="D438" s="6">
        <v>1.26</v>
      </c>
      <c r="E438" s="6" t="s">
        <v>963</v>
      </c>
      <c r="F438" s="6" t="s">
        <v>963</v>
      </c>
      <c r="G438" s="6" t="s">
        <v>963</v>
      </c>
      <c r="H438" s="6">
        <v>1.04164138387813</v>
      </c>
      <c r="I438" s="6" t="s">
        <v>964</v>
      </c>
      <c r="J438" s="6">
        <v>1.02276994087275</v>
      </c>
      <c r="K438" s="6" t="s">
        <v>964</v>
      </c>
      <c r="L438" s="1" t="s">
        <v>142</v>
      </c>
      <c r="M438" s="1" t="s">
        <v>143</v>
      </c>
      <c r="N438" s="1" t="s">
        <v>120</v>
      </c>
      <c r="O438" s="1" t="s">
        <v>144</v>
      </c>
      <c r="P438" s="1" t="s">
        <v>145</v>
      </c>
      <c r="Q438" s="1" t="s">
        <v>123</v>
      </c>
      <c r="R438" s="4" t="s">
        <v>932</v>
      </c>
    </row>
    <row r="439" spans="1:18" hidden="1" x14ac:dyDescent="0.3">
      <c r="A439" s="1" t="s">
        <v>811</v>
      </c>
      <c r="B439" s="1">
        <v>51153</v>
      </c>
      <c r="C439" s="1" t="s">
        <v>12</v>
      </c>
      <c r="D439" s="6">
        <v>0.93</v>
      </c>
      <c r="E439" s="6" t="s">
        <v>963</v>
      </c>
      <c r="F439" s="6" t="s">
        <v>963</v>
      </c>
      <c r="G439" s="6" t="s">
        <v>963</v>
      </c>
      <c r="H439" s="6">
        <v>0.83680871103834698</v>
      </c>
      <c r="I439" s="6" t="s">
        <v>964</v>
      </c>
      <c r="J439" s="6">
        <v>0.79691286801377603</v>
      </c>
      <c r="K439" s="6" t="s">
        <v>964</v>
      </c>
      <c r="L439" s="1" t="s">
        <v>877</v>
      </c>
      <c r="M439" s="1" t="s">
        <v>143</v>
      </c>
      <c r="N439" s="1" t="s">
        <v>120</v>
      </c>
      <c r="O439" s="1" t="s">
        <v>144</v>
      </c>
      <c r="P439" s="1" t="s">
        <v>850</v>
      </c>
      <c r="Q439" s="1" t="s">
        <v>878</v>
      </c>
      <c r="R439" s="4" t="s">
        <v>932</v>
      </c>
    </row>
    <row r="440" spans="1:18" hidden="1" x14ac:dyDescent="0.3">
      <c r="A440" s="1" t="s">
        <v>811</v>
      </c>
      <c r="B440" s="1">
        <v>51600</v>
      </c>
      <c r="C440" s="1" t="s">
        <v>12</v>
      </c>
      <c r="D440" s="6">
        <v>10.199999999999999</v>
      </c>
      <c r="E440" s="6" t="s">
        <v>963</v>
      </c>
      <c r="F440" s="6" t="s">
        <v>963</v>
      </c>
      <c r="G440" s="6" t="s">
        <v>963</v>
      </c>
      <c r="H440" s="6">
        <v>8.4323350123467495</v>
      </c>
      <c r="I440" s="6" t="s">
        <v>964</v>
      </c>
      <c r="J440" s="6">
        <v>8.2795661880175295</v>
      </c>
      <c r="K440" s="6" t="s">
        <v>964</v>
      </c>
      <c r="L440" s="1" t="s">
        <v>854</v>
      </c>
      <c r="M440" s="1" t="s">
        <v>143</v>
      </c>
      <c r="N440" s="1" t="s">
        <v>120</v>
      </c>
      <c r="O440" s="1" t="s">
        <v>144</v>
      </c>
      <c r="P440" s="1" t="s">
        <v>850</v>
      </c>
      <c r="Q440" s="1" t="s">
        <v>855</v>
      </c>
      <c r="R440" s="4" t="s">
        <v>932</v>
      </c>
    </row>
    <row r="441" spans="1:18" hidden="1" x14ac:dyDescent="0.3">
      <c r="A441" s="1" t="s">
        <v>811</v>
      </c>
      <c r="B441" s="1">
        <v>51600</v>
      </c>
      <c r="C441" s="1" t="s">
        <v>12</v>
      </c>
      <c r="D441" s="6">
        <v>0.95730000000000004</v>
      </c>
      <c r="E441" s="6" t="s">
        <v>963</v>
      </c>
      <c r="F441" s="6" t="s">
        <v>963</v>
      </c>
      <c r="G441" s="6" t="s">
        <v>963</v>
      </c>
      <c r="H441" s="6">
        <v>0.79139944189407296</v>
      </c>
      <c r="I441" s="6" t="s">
        <v>964</v>
      </c>
      <c r="J441" s="6">
        <v>0.77706163841070397</v>
      </c>
      <c r="K441" s="6" t="s">
        <v>964</v>
      </c>
      <c r="L441" s="1" t="s">
        <v>849</v>
      </c>
      <c r="M441" s="1" t="s">
        <v>143</v>
      </c>
      <c r="N441" s="1" t="s">
        <v>120</v>
      </c>
      <c r="O441" s="1" t="s">
        <v>144</v>
      </c>
      <c r="P441" s="1" t="s">
        <v>850</v>
      </c>
      <c r="Q441" s="1" t="s">
        <v>851</v>
      </c>
      <c r="R441" s="4" t="s">
        <v>932</v>
      </c>
    </row>
    <row r="442" spans="1:18" hidden="1" x14ac:dyDescent="0.3">
      <c r="A442" s="1" t="s">
        <v>811</v>
      </c>
      <c r="B442" s="1">
        <v>51600</v>
      </c>
      <c r="C442" s="1" t="s">
        <v>12</v>
      </c>
      <c r="D442" s="6">
        <v>2.5499999999999998E-2</v>
      </c>
      <c r="E442" s="6" t="s">
        <v>963</v>
      </c>
      <c r="F442" s="6" t="s">
        <v>963</v>
      </c>
      <c r="G442" s="6" t="s">
        <v>963</v>
      </c>
      <c r="H442" s="6">
        <v>2.10808375308668E-2</v>
      </c>
      <c r="I442" s="6" t="s">
        <v>964</v>
      </c>
      <c r="J442" s="6">
        <v>2.0698915470043801E-2</v>
      </c>
      <c r="K442" s="6" t="s">
        <v>964</v>
      </c>
      <c r="L442" s="1" t="s">
        <v>852</v>
      </c>
      <c r="M442" s="1" t="s">
        <v>143</v>
      </c>
      <c r="N442" s="1" t="s">
        <v>120</v>
      </c>
      <c r="O442" s="1" t="s">
        <v>144</v>
      </c>
      <c r="P442" s="1" t="s">
        <v>850</v>
      </c>
      <c r="Q442" s="1" t="s">
        <v>853</v>
      </c>
      <c r="R442" s="4" t="s">
        <v>932</v>
      </c>
    </row>
    <row r="443" spans="1:18" hidden="1" x14ac:dyDescent="0.3">
      <c r="A443" s="1" t="s">
        <v>9</v>
      </c>
      <c r="B443" s="1">
        <v>11001</v>
      </c>
      <c r="C443" s="1" t="s">
        <v>12</v>
      </c>
      <c r="D443" s="6">
        <v>1.10406499999999E-2</v>
      </c>
      <c r="E443" s="6" t="s">
        <v>963</v>
      </c>
      <c r="F443" s="6" t="s">
        <v>963</v>
      </c>
      <c r="G443" s="6" t="s">
        <v>963</v>
      </c>
      <c r="H443" s="6">
        <v>9.9034945183573003E-3</v>
      </c>
      <c r="I443" s="6" t="s">
        <v>964</v>
      </c>
      <c r="J443" s="6">
        <v>9.6575161498919006E-3</v>
      </c>
      <c r="K443" s="6" t="s">
        <v>964</v>
      </c>
      <c r="L443" s="1" t="s">
        <v>146</v>
      </c>
      <c r="M443" s="1" t="s">
        <v>119</v>
      </c>
      <c r="N443" s="1" t="s">
        <v>120</v>
      </c>
      <c r="O443" s="1" t="s">
        <v>144</v>
      </c>
      <c r="P443" s="1" t="s">
        <v>147</v>
      </c>
      <c r="Q443" s="1" t="s">
        <v>148</v>
      </c>
      <c r="R443" s="4" t="s">
        <v>932</v>
      </c>
    </row>
    <row r="444" spans="1:18" hidden="1" x14ac:dyDescent="0.3">
      <c r="A444" s="1" t="s">
        <v>811</v>
      </c>
      <c r="B444" s="1">
        <v>51153</v>
      </c>
      <c r="C444" s="1" t="s">
        <v>12</v>
      </c>
      <c r="D444" s="6">
        <v>0.02</v>
      </c>
      <c r="E444" s="6" t="s">
        <v>963</v>
      </c>
      <c r="F444" s="6" t="s">
        <v>963</v>
      </c>
      <c r="G444" s="6" t="s">
        <v>963</v>
      </c>
      <c r="H444" s="6">
        <v>1.5805190220998001E-2</v>
      </c>
      <c r="I444" s="6" t="s">
        <v>964</v>
      </c>
      <c r="J444" s="6">
        <v>1.5412628292817599E-2</v>
      </c>
      <c r="K444" s="6" t="s">
        <v>964</v>
      </c>
      <c r="L444" s="1" t="s">
        <v>885</v>
      </c>
      <c r="M444" s="1" t="s">
        <v>119</v>
      </c>
      <c r="N444" s="1" t="s">
        <v>120</v>
      </c>
      <c r="O444" s="1" t="s">
        <v>144</v>
      </c>
      <c r="P444" s="1" t="s">
        <v>147</v>
      </c>
      <c r="Q444" s="1" t="s">
        <v>886</v>
      </c>
      <c r="R444" s="4" t="s">
        <v>932</v>
      </c>
    </row>
    <row r="445" spans="1:18" hidden="1" x14ac:dyDescent="0.3">
      <c r="A445" s="1" t="s">
        <v>9</v>
      </c>
      <c r="B445" s="1">
        <v>11001</v>
      </c>
      <c r="C445" s="1" t="s">
        <v>12</v>
      </c>
      <c r="D445" s="6">
        <v>1.6E-2</v>
      </c>
      <c r="E445" s="6" t="s">
        <v>963</v>
      </c>
      <c r="F445" s="6" t="s">
        <v>963</v>
      </c>
      <c r="G445" s="6" t="s">
        <v>963</v>
      </c>
      <c r="H445" s="6">
        <v>1.43967090071113E-2</v>
      </c>
      <c r="I445" s="6" t="s">
        <v>964</v>
      </c>
      <c r="J445" s="6">
        <v>1.37103289120649E-2</v>
      </c>
      <c r="K445" s="6" t="s">
        <v>964</v>
      </c>
      <c r="L445" s="1" t="s">
        <v>149</v>
      </c>
      <c r="M445" s="1" t="s">
        <v>143</v>
      </c>
      <c r="N445" s="1" t="s">
        <v>120</v>
      </c>
      <c r="O445" s="1" t="s">
        <v>144</v>
      </c>
      <c r="P445" s="1" t="s">
        <v>150</v>
      </c>
      <c r="Q445" s="1" t="s">
        <v>151</v>
      </c>
      <c r="R445" s="4" t="s">
        <v>932</v>
      </c>
    </row>
    <row r="446" spans="1:18" hidden="1" x14ac:dyDescent="0.3">
      <c r="A446" s="1" t="s">
        <v>9</v>
      </c>
      <c r="B446" s="1">
        <v>11001</v>
      </c>
      <c r="C446" s="1" t="s">
        <v>12</v>
      </c>
      <c r="D446" s="6">
        <v>3.3000000000000002E-2</v>
      </c>
      <c r="E446" s="6" t="s">
        <v>963</v>
      </c>
      <c r="F446" s="6" t="s">
        <v>963</v>
      </c>
      <c r="G446" s="6" t="s">
        <v>963</v>
      </c>
      <c r="H446" s="6">
        <v>2.9693212327167099E-2</v>
      </c>
      <c r="I446" s="6" t="s">
        <v>964</v>
      </c>
      <c r="J446" s="6">
        <v>2.8277553381133899E-2</v>
      </c>
      <c r="K446" s="6" t="s">
        <v>964</v>
      </c>
      <c r="L446" s="1" t="s">
        <v>152</v>
      </c>
      <c r="M446" s="1" t="s">
        <v>143</v>
      </c>
      <c r="N446" s="1" t="s">
        <v>120</v>
      </c>
      <c r="O446" s="1" t="s">
        <v>144</v>
      </c>
      <c r="P446" s="1" t="s">
        <v>150</v>
      </c>
      <c r="Q446" s="1" t="s">
        <v>153</v>
      </c>
      <c r="R446" s="4" t="s">
        <v>932</v>
      </c>
    </row>
    <row r="447" spans="1:18" hidden="1" x14ac:dyDescent="0.3">
      <c r="A447" s="1" t="s">
        <v>9</v>
      </c>
      <c r="B447" s="1">
        <v>11001</v>
      </c>
      <c r="C447" s="1" t="s">
        <v>12</v>
      </c>
      <c r="D447" s="6">
        <v>0.18</v>
      </c>
      <c r="E447" s="6" t="s">
        <v>963</v>
      </c>
      <c r="F447" s="6" t="s">
        <v>963</v>
      </c>
      <c r="G447" s="6" t="s">
        <v>963</v>
      </c>
      <c r="H447" s="6">
        <v>0.15313541057999999</v>
      </c>
      <c r="I447" s="6" t="s">
        <v>964</v>
      </c>
      <c r="J447" s="6">
        <v>0.14498605583999999</v>
      </c>
      <c r="K447" s="6" t="s">
        <v>964</v>
      </c>
      <c r="L447" s="1" t="s">
        <v>163</v>
      </c>
      <c r="M447" s="1" t="s">
        <v>159</v>
      </c>
      <c r="N447" s="1" t="s">
        <v>120</v>
      </c>
      <c r="O447" s="1" t="s">
        <v>160</v>
      </c>
      <c r="P447" s="1" t="s">
        <v>164</v>
      </c>
      <c r="Q447" s="1" t="s">
        <v>162</v>
      </c>
      <c r="R447" s="4" t="s">
        <v>932</v>
      </c>
    </row>
    <row r="448" spans="1:18" hidden="1" x14ac:dyDescent="0.3">
      <c r="A448" s="1" t="s">
        <v>9</v>
      </c>
      <c r="B448" s="1">
        <v>11001</v>
      </c>
      <c r="C448" s="1" t="s">
        <v>12</v>
      </c>
      <c r="D448" s="6">
        <v>0.16</v>
      </c>
      <c r="E448" s="6" t="s">
        <v>963</v>
      </c>
      <c r="F448" s="6" t="s">
        <v>963</v>
      </c>
      <c r="G448" s="6" t="s">
        <v>963</v>
      </c>
      <c r="H448" s="6">
        <v>0.13612036495999999</v>
      </c>
      <c r="I448" s="6" t="s">
        <v>964</v>
      </c>
      <c r="J448" s="6">
        <v>0.12887649407999999</v>
      </c>
      <c r="K448" s="6" t="s">
        <v>964</v>
      </c>
      <c r="L448" s="1" t="s">
        <v>165</v>
      </c>
      <c r="M448" s="1" t="s">
        <v>159</v>
      </c>
      <c r="N448" s="1" t="s">
        <v>120</v>
      </c>
      <c r="O448" s="1" t="s">
        <v>160</v>
      </c>
      <c r="P448" s="1" t="s">
        <v>166</v>
      </c>
      <c r="Q448" s="1" t="s">
        <v>167</v>
      </c>
      <c r="R448" s="4" t="s">
        <v>932</v>
      </c>
    </row>
    <row r="449" spans="1:18" hidden="1" x14ac:dyDescent="0.3">
      <c r="A449" s="1" t="s">
        <v>497</v>
      </c>
      <c r="B449" s="1">
        <v>24017</v>
      </c>
      <c r="C449" s="1" t="s">
        <v>10</v>
      </c>
      <c r="D449" s="6">
        <v>4.8099999999999997E-2</v>
      </c>
      <c r="E449" s="6" t="s">
        <v>963</v>
      </c>
      <c r="F449" s="6" t="s">
        <v>963</v>
      </c>
      <c r="G449" s="6" t="s">
        <v>963</v>
      </c>
      <c r="H449" s="6">
        <v>4.0921184716099998E-2</v>
      </c>
      <c r="I449" s="6" t="s">
        <v>964</v>
      </c>
      <c r="J449" s="6">
        <v>3.8743496032799897E-2</v>
      </c>
      <c r="K449" s="6" t="s">
        <v>964</v>
      </c>
      <c r="L449" s="1" t="s">
        <v>168</v>
      </c>
      <c r="M449" s="1" t="s">
        <v>159</v>
      </c>
      <c r="N449" s="1" t="s">
        <v>120</v>
      </c>
      <c r="O449" s="1" t="s">
        <v>160</v>
      </c>
      <c r="P449" s="1" t="s">
        <v>166</v>
      </c>
      <c r="Q449" s="1" t="s">
        <v>162</v>
      </c>
      <c r="R449" s="4" t="s">
        <v>932</v>
      </c>
    </row>
    <row r="450" spans="1:18" hidden="1" x14ac:dyDescent="0.3">
      <c r="A450" s="1" t="s">
        <v>497</v>
      </c>
      <c r="B450" s="1">
        <v>24033</v>
      </c>
      <c r="C450" s="1" t="s">
        <v>12</v>
      </c>
      <c r="D450" s="6">
        <v>0.24138000000000001</v>
      </c>
      <c r="E450" s="6" t="s">
        <v>963</v>
      </c>
      <c r="F450" s="6" t="s">
        <v>963</v>
      </c>
      <c r="G450" s="6" t="s">
        <v>963</v>
      </c>
      <c r="H450" s="6">
        <v>0.20535458558778</v>
      </c>
      <c r="I450" s="6" t="s">
        <v>964</v>
      </c>
      <c r="J450" s="6">
        <v>0.19442630088144</v>
      </c>
      <c r="K450" s="6" t="s">
        <v>964</v>
      </c>
      <c r="L450" s="1" t="s">
        <v>168</v>
      </c>
      <c r="M450" s="1" t="s">
        <v>159</v>
      </c>
      <c r="N450" s="1" t="s">
        <v>120</v>
      </c>
      <c r="O450" s="1" t="s">
        <v>160</v>
      </c>
      <c r="P450" s="1" t="s">
        <v>166</v>
      </c>
      <c r="Q450" s="1" t="s">
        <v>162</v>
      </c>
      <c r="R450" s="4" t="s">
        <v>932</v>
      </c>
    </row>
    <row r="451" spans="1:18" hidden="1" x14ac:dyDescent="0.3">
      <c r="A451" s="1" t="s">
        <v>497</v>
      </c>
      <c r="B451" s="1">
        <v>24017</v>
      </c>
      <c r="C451" s="1" t="s">
        <v>12</v>
      </c>
      <c r="D451" s="6">
        <v>2.8222999999999998</v>
      </c>
      <c r="E451" s="6" t="s">
        <v>963</v>
      </c>
      <c r="F451" s="6" t="s">
        <v>963</v>
      </c>
      <c r="G451" s="6" t="s">
        <v>963</v>
      </c>
      <c r="H451" s="6">
        <v>2.4010781626663</v>
      </c>
      <c r="I451" s="6" t="s">
        <v>964</v>
      </c>
      <c r="J451" s="6">
        <v>2.2733008077624</v>
      </c>
      <c r="K451" s="6" t="s">
        <v>964</v>
      </c>
      <c r="L451" s="1" t="s">
        <v>168</v>
      </c>
      <c r="M451" s="1" t="s">
        <v>159</v>
      </c>
      <c r="N451" s="1" t="s">
        <v>120</v>
      </c>
      <c r="O451" s="1" t="s">
        <v>160</v>
      </c>
      <c r="P451" s="1" t="s">
        <v>166</v>
      </c>
      <c r="Q451" s="1" t="s">
        <v>162</v>
      </c>
      <c r="R451" s="4" t="s">
        <v>932</v>
      </c>
    </row>
    <row r="452" spans="1:18" hidden="1" x14ac:dyDescent="0.3">
      <c r="A452" s="1" t="s">
        <v>9</v>
      </c>
      <c r="B452" s="1">
        <v>11001</v>
      </c>
      <c r="C452" s="1" t="s">
        <v>12</v>
      </c>
      <c r="D452" s="6">
        <v>15.935848</v>
      </c>
      <c r="E452" s="6" t="s">
        <v>963</v>
      </c>
      <c r="F452" s="6" t="s">
        <v>963</v>
      </c>
      <c r="G452" s="6" t="s">
        <v>963</v>
      </c>
      <c r="H452" s="6">
        <v>13.5574590356693</v>
      </c>
      <c r="I452" s="6" t="s">
        <v>964</v>
      </c>
      <c r="J452" s="6">
        <v>12.8359763776986</v>
      </c>
      <c r="K452" s="6" t="s">
        <v>964</v>
      </c>
      <c r="L452" s="1" t="s">
        <v>168</v>
      </c>
      <c r="M452" s="1" t="s">
        <v>159</v>
      </c>
      <c r="N452" s="1" t="s">
        <v>120</v>
      </c>
      <c r="O452" s="1" t="s">
        <v>160</v>
      </c>
      <c r="P452" s="1" t="s">
        <v>166</v>
      </c>
      <c r="Q452" s="1" t="s">
        <v>162</v>
      </c>
      <c r="R452" s="4" t="s">
        <v>932</v>
      </c>
    </row>
    <row r="453" spans="1:18" hidden="1" x14ac:dyDescent="0.3">
      <c r="A453" s="1" t="s">
        <v>9</v>
      </c>
      <c r="B453" s="1">
        <v>11001</v>
      </c>
      <c r="C453" s="1" t="s">
        <v>12</v>
      </c>
      <c r="D453" s="6">
        <v>14.619199999999999</v>
      </c>
      <c r="E453" s="6" t="s">
        <v>963</v>
      </c>
      <c r="F453" s="6" t="s">
        <v>963</v>
      </c>
      <c r="G453" s="6" t="s">
        <v>963</v>
      </c>
      <c r="H453" s="6">
        <v>12.4373177463952</v>
      </c>
      <c r="I453" s="6" t="s">
        <v>964</v>
      </c>
      <c r="J453" s="6">
        <v>11.775445264089599</v>
      </c>
      <c r="K453" s="6" t="s">
        <v>964</v>
      </c>
      <c r="L453" s="1" t="s">
        <v>169</v>
      </c>
      <c r="M453" s="1" t="s">
        <v>159</v>
      </c>
      <c r="N453" s="1" t="s">
        <v>120</v>
      </c>
      <c r="O453" s="1" t="s">
        <v>160</v>
      </c>
      <c r="P453" s="1" t="s">
        <v>170</v>
      </c>
      <c r="Q453" s="1" t="s">
        <v>162</v>
      </c>
      <c r="R453" s="4" t="s">
        <v>932</v>
      </c>
    </row>
    <row r="454" spans="1:18" hidden="1" x14ac:dyDescent="0.3">
      <c r="A454" s="1" t="s">
        <v>497</v>
      </c>
      <c r="B454" s="1">
        <v>24017</v>
      </c>
      <c r="C454" s="1" t="s">
        <v>12</v>
      </c>
      <c r="D454" s="6">
        <v>0.16900000000000001</v>
      </c>
      <c r="E454" s="6" t="s">
        <v>963</v>
      </c>
      <c r="F454" s="6" t="s">
        <v>963</v>
      </c>
      <c r="G454" s="6" t="s">
        <v>963</v>
      </c>
      <c r="H454" s="6">
        <v>0.14377713548900001</v>
      </c>
      <c r="I454" s="6" t="s">
        <v>964</v>
      </c>
      <c r="J454" s="6">
        <v>0.13612579687199999</v>
      </c>
      <c r="K454" s="6" t="s">
        <v>964</v>
      </c>
      <c r="L454" s="1" t="s">
        <v>537</v>
      </c>
      <c r="M454" s="1" t="s">
        <v>159</v>
      </c>
      <c r="N454" s="1" t="s">
        <v>120</v>
      </c>
      <c r="O454" s="1" t="s">
        <v>160</v>
      </c>
      <c r="P454" s="1" t="s">
        <v>538</v>
      </c>
      <c r="Q454" s="1" t="s">
        <v>162</v>
      </c>
      <c r="R454" s="4" t="s">
        <v>932</v>
      </c>
    </row>
    <row r="455" spans="1:18" hidden="1" x14ac:dyDescent="0.3">
      <c r="A455" s="1" t="s">
        <v>9</v>
      </c>
      <c r="B455" s="1">
        <v>11001</v>
      </c>
      <c r="C455" s="1" t="s">
        <v>12</v>
      </c>
      <c r="D455" s="6">
        <v>0.12</v>
      </c>
      <c r="E455" s="6" t="s">
        <v>963</v>
      </c>
      <c r="F455" s="6" t="s">
        <v>963</v>
      </c>
      <c r="G455" s="6" t="s">
        <v>963</v>
      </c>
      <c r="H455" s="6">
        <v>0.10209027372</v>
      </c>
      <c r="I455" s="6" t="s">
        <v>964</v>
      </c>
      <c r="J455" s="6">
        <v>9.6657370559999997E-2</v>
      </c>
      <c r="K455" s="6" t="s">
        <v>964</v>
      </c>
      <c r="L455" s="1" t="s">
        <v>158</v>
      </c>
      <c r="M455" s="1" t="s">
        <v>159</v>
      </c>
      <c r="N455" s="1" t="s">
        <v>120</v>
      </c>
      <c r="O455" s="1" t="s">
        <v>160</v>
      </c>
      <c r="P455" s="1" t="s">
        <v>161</v>
      </c>
      <c r="Q455" s="1" t="s">
        <v>162</v>
      </c>
      <c r="R455" s="4" t="s">
        <v>932</v>
      </c>
    </row>
    <row r="456" spans="1:18" hidden="1" x14ac:dyDescent="0.3">
      <c r="A456" s="1" t="s">
        <v>811</v>
      </c>
      <c r="B456" s="1">
        <v>51059</v>
      </c>
      <c r="C456" s="1" t="s">
        <v>12</v>
      </c>
      <c r="D456" s="6">
        <v>0.01</v>
      </c>
      <c r="E456" s="6" t="s">
        <v>963</v>
      </c>
      <c r="F456" s="6" t="s">
        <v>963</v>
      </c>
      <c r="G456" s="6" t="s">
        <v>963</v>
      </c>
      <c r="H456" s="6">
        <v>9.7890153554599998E-3</v>
      </c>
      <c r="I456" s="6" t="s">
        <v>964</v>
      </c>
      <c r="J456" s="6">
        <v>1.040577509607E-2</v>
      </c>
      <c r="K456" s="6" t="s">
        <v>964</v>
      </c>
      <c r="L456" s="1" t="s">
        <v>838</v>
      </c>
      <c r="M456" s="1" t="s">
        <v>119</v>
      </c>
      <c r="N456" s="1" t="s">
        <v>120</v>
      </c>
      <c r="O456" s="1" t="s">
        <v>181</v>
      </c>
      <c r="P456" s="1" t="s">
        <v>834</v>
      </c>
      <c r="Q456" s="1" t="s">
        <v>839</v>
      </c>
      <c r="R456" s="4" t="s">
        <v>932</v>
      </c>
    </row>
    <row r="457" spans="1:18" hidden="1" x14ac:dyDescent="0.3">
      <c r="A457" s="1" t="s">
        <v>811</v>
      </c>
      <c r="B457" s="1">
        <v>51059</v>
      </c>
      <c r="C457" s="1" t="s">
        <v>12</v>
      </c>
      <c r="D457" s="6">
        <v>8.9999999999999993E-3</v>
      </c>
      <c r="E457" s="6" t="s">
        <v>963</v>
      </c>
      <c r="F457" s="6" t="s">
        <v>963</v>
      </c>
      <c r="G457" s="6" t="s">
        <v>963</v>
      </c>
      <c r="H457" s="6">
        <v>8.8101138199139992E-3</v>
      </c>
      <c r="I457" s="6" t="s">
        <v>964</v>
      </c>
      <c r="J457" s="6">
        <v>9.3651975864630001E-3</v>
      </c>
      <c r="K457" s="6" t="s">
        <v>964</v>
      </c>
      <c r="L457" s="1" t="s">
        <v>833</v>
      </c>
      <c r="M457" s="1" t="s">
        <v>119</v>
      </c>
      <c r="N457" s="1" t="s">
        <v>120</v>
      </c>
      <c r="O457" s="1" t="s">
        <v>181</v>
      </c>
      <c r="P457" s="1" t="s">
        <v>834</v>
      </c>
      <c r="Q457" s="1" t="s">
        <v>835</v>
      </c>
      <c r="R457" s="4" t="s">
        <v>932</v>
      </c>
    </row>
    <row r="458" spans="1:18" hidden="1" x14ac:dyDescent="0.3">
      <c r="A458" s="1" t="s">
        <v>811</v>
      </c>
      <c r="B458" s="1">
        <v>51600</v>
      </c>
      <c r="C458" s="1" t="s">
        <v>12</v>
      </c>
      <c r="D458" s="6">
        <v>1.1698</v>
      </c>
      <c r="E458" s="6" t="s">
        <v>963</v>
      </c>
      <c r="F458" s="6" t="s">
        <v>963</v>
      </c>
      <c r="G458" s="6" t="s">
        <v>963</v>
      </c>
      <c r="H458" s="6">
        <v>1.14511901628171</v>
      </c>
      <c r="I458" s="6" t="s">
        <v>964</v>
      </c>
      <c r="J458" s="6">
        <v>1.2172675707382701</v>
      </c>
      <c r="K458" s="6" t="s">
        <v>964</v>
      </c>
      <c r="L458" s="1" t="s">
        <v>833</v>
      </c>
      <c r="M458" s="1" t="s">
        <v>119</v>
      </c>
      <c r="N458" s="1" t="s">
        <v>120</v>
      </c>
      <c r="O458" s="1" t="s">
        <v>181</v>
      </c>
      <c r="P458" s="1" t="s">
        <v>834</v>
      </c>
      <c r="Q458" s="1" t="s">
        <v>835</v>
      </c>
      <c r="R458" s="4" t="s">
        <v>932</v>
      </c>
    </row>
    <row r="459" spans="1:18" hidden="1" x14ac:dyDescent="0.3">
      <c r="A459" s="1" t="s">
        <v>811</v>
      </c>
      <c r="B459" s="1">
        <v>51153</v>
      </c>
      <c r="C459" s="1" t="s">
        <v>10</v>
      </c>
      <c r="D459" s="6">
        <v>0.43000339999999998</v>
      </c>
      <c r="E459" s="6" t="s">
        <v>963</v>
      </c>
      <c r="F459" s="6" t="s">
        <v>963</v>
      </c>
      <c r="G459" s="6" t="s">
        <v>963</v>
      </c>
      <c r="H459" s="6">
        <v>0.47778772820658399</v>
      </c>
      <c r="I459" s="6" t="s">
        <v>964</v>
      </c>
      <c r="J459" s="6">
        <v>0.50789088205963995</v>
      </c>
      <c r="K459" s="6" t="s">
        <v>964</v>
      </c>
      <c r="L459" s="1" t="s">
        <v>836</v>
      </c>
      <c r="M459" s="1" t="s">
        <v>119</v>
      </c>
      <c r="N459" s="1" t="s">
        <v>120</v>
      </c>
      <c r="O459" s="1" t="s">
        <v>181</v>
      </c>
      <c r="P459" s="1" t="s">
        <v>834</v>
      </c>
      <c r="Q459" s="1" t="s">
        <v>837</v>
      </c>
      <c r="R459" s="4" t="s">
        <v>932</v>
      </c>
    </row>
    <row r="460" spans="1:18" hidden="1" x14ac:dyDescent="0.3">
      <c r="A460" s="1" t="s">
        <v>811</v>
      </c>
      <c r="B460" s="1">
        <v>51153</v>
      </c>
      <c r="C460" s="1" t="s">
        <v>12</v>
      </c>
      <c r="D460" s="6">
        <v>2.64</v>
      </c>
      <c r="E460" s="6" t="s">
        <v>963</v>
      </c>
      <c r="F460" s="6" t="s">
        <v>963</v>
      </c>
      <c r="G460" s="6" t="s">
        <v>963</v>
      </c>
      <c r="H460" s="6">
        <v>2.58430005384144</v>
      </c>
      <c r="I460" s="6" t="s">
        <v>964</v>
      </c>
      <c r="J460" s="6">
        <v>2.7471246253624799</v>
      </c>
      <c r="K460" s="6" t="s">
        <v>964</v>
      </c>
      <c r="L460" s="1" t="s">
        <v>836</v>
      </c>
      <c r="M460" s="1" t="s">
        <v>119</v>
      </c>
      <c r="N460" s="1" t="s">
        <v>120</v>
      </c>
      <c r="O460" s="1" t="s">
        <v>181</v>
      </c>
      <c r="P460" s="1" t="s">
        <v>834</v>
      </c>
      <c r="Q460" s="1" t="s">
        <v>837</v>
      </c>
      <c r="R460" s="4" t="s">
        <v>932</v>
      </c>
    </row>
    <row r="461" spans="1:18" hidden="1" x14ac:dyDescent="0.3">
      <c r="A461" s="1" t="s">
        <v>811</v>
      </c>
      <c r="B461" s="1">
        <v>51600</v>
      </c>
      <c r="C461" s="1" t="s">
        <v>10</v>
      </c>
      <c r="D461" s="6">
        <v>7.867</v>
      </c>
      <c r="E461" s="6" t="s">
        <v>963</v>
      </c>
      <c r="F461" s="6" t="s">
        <v>963</v>
      </c>
      <c r="G461" s="6" t="s">
        <v>963</v>
      </c>
      <c r="H461" s="6">
        <v>8.7412240410220008</v>
      </c>
      <c r="I461" s="6" t="s">
        <v>964</v>
      </c>
      <c r="J461" s="6">
        <v>9.2919673871490005</v>
      </c>
      <c r="K461" s="6" t="s">
        <v>964</v>
      </c>
      <c r="L461" s="1" t="s">
        <v>836</v>
      </c>
      <c r="M461" s="1" t="s">
        <v>119</v>
      </c>
      <c r="N461" s="1" t="s">
        <v>120</v>
      </c>
      <c r="O461" s="1" t="s">
        <v>181</v>
      </c>
      <c r="P461" s="1" t="s">
        <v>834</v>
      </c>
      <c r="Q461" s="1" t="s">
        <v>837</v>
      </c>
      <c r="R461" s="4" t="s">
        <v>932</v>
      </c>
    </row>
    <row r="462" spans="1:18" hidden="1" x14ac:dyDescent="0.3">
      <c r="A462" s="1" t="s">
        <v>811</v>
      </c>
      <c r="B462" s="1">
        <v>51059</v>
      </c>
      <c r="C462" s="1" t="s">
        <v>12</v>
      </c>
      <c r="D462" s="6">
        <v>28.323899999999998</v>
      </c>
      <c r="E462" s="6" t="s">
        <v>963</v>
      </c>
      <c r="F462" s="6" t="s">
        <v>963</v>
      </c>
      <c r="G462" s="6" t="s">
        <v>963</v>
      </c>
      <c r="H462" s="6">
        <v>27.7263092026514</v>
      </c>
      <c r="I462" s="6" t="s">
        <v>964</v>
      </c>
      <c r="J462" s="6">
        <v>29.473213324357701</v>
      </c>
      <c r="K462" s="6" t="s">
        <v>964</v>
      </c>
      <c r="L462" s="1" t="s">
        <v>836</v>
      </c>
      <c r="M462" s="1" t="s">
        <v>119</v>
      </c>
      <c r="N462" s="1" t="s">
        <v>120</v>
      </c>
      <c r="O462" s="1" t="s">
        <v>181</v>
      </c>
      <c r="P462" s="1" t="s">
        <v>834</v>
      </c>
      <c r="Q462" s="1" t="s">
        <v>837</v>
      </c>
      <c r="R462" s="4" t="s">
        <v>932</v>
      </c>
    </row>
    <row r="463" spans="1:18" hidden="1" x14ac:dyDescent="0.3">
      <c r="A463" s="1" t="s">
        <v>811</v>
      </c>
      <c r="B463" s="1">
        <v>51600</v>
      </c>
      <c r="C463" s="1" t="s">
        <v>12</v>
      </c>
      <c r="D463" s="6">
        <v>43.962899999999998</v>
      </c>
      <c r="E463" s="6" t="s">
        <v>963</v>
      </c>
      <c r="F463" s="6" t="s">
        <v>963</v>
      </c>
      <c r="G463" s="6" t="s">
        <v>963</v>
      </c>
      <c r="H463" s="6">
        <v>43.035350317055197</v>
      </c>
      <c r="I463" s="6" t="s">
        <v>964</v>
      </c>
      <c r="J463" s="6">
        <v>45.746804997101599</v>
      </c>
      <c r="K463" s="6" t="s">
        <v>964</v>
      </c>
      <c r="L463" s="1" t="s">
        <v>836</v>
      </c>
      <c r="M463" s="1" t="s">
        <v>119</v>
      </c>
      <c r="N463" s="1" t="s">
        <v>120</v>
      </c>
      <c r="O463" s="1" t="s">
        <v>181</v>
      </c>
      <c r="P463" s="1" t="s">
        <v>834</v>
      </c>
      <c r="Q463" s="1" t="s">
        <v>837</v>
      </c>
      <c r="R463" s="4" t="s">
        <v>932</v>
      </c>
    </row>
    <row r="464" spans="1:18" hidden="1" x14ac:dyDescent="0.3">
      <c r="A464" s="1" t="s">
        <v>811</v>
      </c>
      <c r="B464" s="1">
        <v>51153</v>
      </c>
      <c r="C464" s="1" t="s">
        <v>12</v>
      </c>
      <c r="D464" s="6">
        <v>0.43</v>
      </c>
      <c r="E464" s="6" t="s">
        <v>963</v>
      </c>
      <c r="F464" s="6" t="s">
        <v>963</v>
      </c>
      <c r="G464" s="6" t="s">
        <v>963</v>
      </c>
      <c r="H464" s="6">
        <v>0.42092766028478001</v>
      </c>
      <c r="I464" s="6" t="s">
        <v>964</v>
      </c>
      <c r="J464" s="6">
        <v>0.44744832913101001</v>
      </c>
      <c r="K464" s="6" t="s">
        <v>964</v>
      </c>
      <c r="L464" s="1" t="s">
        <v>889</v>
      </c>
      <c r="M464" s="1" t="s">
        <v>119</v>
      </c>
      <c r="N464" s="1" t="s">
        <v>120</v>
      </c>
      <c r="O464" s="1" t="s">
        <v>181</v>
      </c>
      <c r="P464" s="1" t="s">
        <v>834</v>
      </c>
      <c r="Q464" s="1" t="s">
        <v>890</v>
      </c>
      <c r="R464" s="4" t="s">
        <v>932</v>
      </c>
    </row>
    <row r="465" spans="1:18" hidden="1" x14ac:dyDescent="0.3">
      <c r="A465" s="1" t="s">
        <v>811</v>
      </c>
      <c r="B465" s="1">
        <v>51153</v>
      </c>
      <c r="C465" s="1" t="s">
        <v>12</v>
      </c>
      <c r="D465" s="6">
        <v>2.7900000000000001E-2</v>
      </c>
      <c r="E465" s="6" t="s">
        <v>963</v>
      </c>
      <c r="F465" s="6" t="s">
        <v>963</v>
      </c>
      <c r="G465" s="6" t="s">
        <v>963</v>
      </c>
      <c r="H465" s="6">
        <v>3.4037999999999999E-2</v>
      </c>
      <c r="I465" s="6" t="s">
        <v>964</v>
      </c>
      <c r="J465" s="6">
        <v>3.8214629999999999E-2</v>
      </c>
      <c r="K465" s="6" t="s">
        <v>964</v>
      </c>
      <c r="L465" s="1" t="s">
        <v>193</v>
      </c>
      <c r="M465" s="1" t="s">
        <v>13</v>
      </c>
      <c r="N465" s="1" t="s">
        <v>120</v>
      </c>
      <c r="O465" s="1" t="s">
        <v>181</v>
      </c>
      <c r="P465" s="1" t="s">
        <v>194</v>
      </c>
      <c r="Q465" s="1" t="s">
        <v>195</v>
      </c>
      <c r="R465" s="4" t="s">
        <v>932</v>
      </c>
    </row>
    <row r="466" spans="1:18" hidden="1" x14ac:dyDescent="0.3">
      <c r="A466" s="1" t="s">
        <v>9</v>
      </c>
      <c r="B466" s="1">
        <v>11001</v>
      </c>
      <c r="C466" s="1" t="s">
        <v>12</v>
      </c>
      <c r="D466" s="6">
        <v>3.2568149999999997E-2</v>
      </c>
      <c r="E466" s="6" t="s">
        <v>963</v>
      </c>
      <c r="F466" s="6" t="s">
        <v>963</v>
      </c>
      <c r="G466" s="6" t="s">
        <v>963</v>
      </c>
      <c r="H466" s="6">
        <v>3.97081334314347E-2</v>
      </c>
      <c r="I466" s="6" t="s">
        <v>964</v>
      </c>
      <c r="J466" s="6">
        <v>4.4609607824999897E-2</v>
      </c>
      <c r="K466" s="6" t="s">
        <v>964</v>
      </c>
      <c r="L466" s="1" t="s">
        <v>193</v>
      </c>
      <c r="M466" s="1" t="s">
        <v>13</v>
      </c>
      <c r="N466" s="1" t="s">
        <v>120</v>
      </c>
      <c r="O466" s="1" t="s">
        <v>181</v>
      </c>
      <c r="P466" s="1" t="s">
        <v>194</v>
      </c>
      <c r="Q466" s="1" t="s">
        <v>195</v>
      </c>
      <c r="R466" s="4" t="s">
        <v>932</v>
      </c>
    </row>
    <row r="467" spans="1:18" hidden="1" x14ac:dyDescent="0.3">
      <c r="A467" s="1" t="s">
        <v>811</v>
      </c>
      <c r="B467" s="1">
        <v>51059</v>
      </c>
      <c r="C467" s="1" t="s">
        <v>12</v>
      </c>
      <c r="D467" s="6">
        <v>4.7786500000000003E-2</v>
      </c>
      <c r="E467" s="6" t="s">
        <v>963</v>
      </c>
      <c r="F467" s="6" t="s">
        <v>963</v>
      </c>
      <c r="G467" s="6" t="s">
        <v>963</v>
      </c>
      <c r="H467" s="6">
        <v>5.8299530000000002E-2</v>
      </c>
      <c r="I467" s="6" t="s">
        <v>964</v>
      </c>
      <c r="J467" s="6">
        <v>6.5453169049999996E-2</v>
      </c>
      <c r="K467" s="6" t="s">
        <v>964</v>
      </c>
      <c r="L467" s="1" t="s">
        <v>193</v>
      </c>
      <c r="M467" s="1" t="s">
        <v>13</v>
      </c>
      <c r="N467" s="1" t="s">
        <v>120</v>
      </c>
      <c r="O467" s="1" t="s">
        <v>181</v>
      </c>
      <c r="P467" s="1" t="s">
        <v>194</v>
      </c>
      <c r="Q467" s="1" t="s">
        <v>195</v>
      </c>
      <c r="R467" s="4" t="s">
        <v>932</v>
      </c>
    </row>
    <row r="468" spans="1:18" hidden="1" x14ac:dyDescent="0.3">
      <c r="A468" s="1" t="s">
        <v>497</v>
      </c>
      <c r="B468" s="1">
        <v>24017</v>
      </c>
      <c r="C468" s="1" t="s">
        <v>12</v>
      </c>
      <c r="D468" s="6">
        <v>0.73</v>
      </c>
      <c r="E468" s="6" t="s">
        <v>963</v>
      </c>
      <c r="F468" s="6" t="s">
        <v>963</v>
      </c>
      <c r="G468" s="6" t="s">
        <v>963</v>
      </c>
      <c r="H468" s="6">
        <v>0.89059999999999995</v>
      </c>
      <c r="I468" s="6" t="s">
        <v>964</v>
      </c>
      <c r="J468" s="6">
        <v>0.99988100000000002</v>
      </c>
      <c r="K468" s="6" t="s">
        <v>964</v>
      </c>
      <c r="L468" s="1" t="s">
        <v>193</v>
      </c>
      <c r="M468" s="1" t="s">
        <v>13</v>
      </c>
      <c r="N468" s="1" t="s">
        <v>120</v>
      </c>
      <c r="O468" s="1" t="s">
        <v>181</v>
      </c>
      <c r="P468" s="1" t="s">
        <v>194</v>
      </c>
      <c r="Q468" s="1" t="s">
        <v>195</v>
      </c>
      <c r="R468" s="4" t="s">
        <v>932</v>
      </c>
    </row>
    <row r="469" spans="1:18" hidden="1" x14ac:dyDescent="0.3">
      <c r="A469" s="1" t="s">
        <v>497</v>
      </c>
      <c r="B469" s="1">
        <v>24033</v>
      </c>
      <c r="C469" s="1" t="s">
        <v>12</v>
      </c>
      <c r="D469" s="6">
        <v>0.91249999999999998</v>
      </c>
      <c r="E469" s="6" t="s">
        <v>963</v>
      </c>
      <c r="F469" s="6" t="s">
        <v>963</v>
      </c>
      <c r="G469" s="6" t="s">
        <v>963</v>
      </c>
      <c r="H469" s="6">
        <v>1.1132500000000001</v>
      </c>
      <c r="I469" s="6" t="s">
        <v>964</v>
      </c>
      <c r="J469" s="6">
        <v>1.2498512500000001</v>
      </c>
      <c r="K469" s="6" t="s">
        <v>964</v>
      </c>
      <c r="L469" s="1" t="s">
        <v>193</v>
      </c>
      <c r="M469" s="1" t="s">
        <v>13</v>
      </c>
      <c r="N469" s="1" t="s">
        <v>120</v>
      </c>
      <c r="O469" s="1" t="s">
        <v>181</v>
      </c>
      <c r="P469" s="1" t="s">
        <v>194</v>
      </c>
      <c r="Q469" s="1" t="s">
        <v>195</v>
      </c>
      <c r="R469" s="4" t="s">
        <v>932</v>
      </c>
    </row>
    <row r="470" spans="1:18" hidden="1" x14ac:dyDescent="0.3">
      <c r="A470" s="1" t="s">
        <v>9</v>
      </c>
      <c r="B470" s="1">
        <v>11001</v>
      </c>
      <c r="C470" s="1" t="s">
        <v>12</v>
      </c>
      <c r="D470" s="6">
        <v>9.7307500000000005E-2</v>
      </c>
      <c r="E470" s="6" t="s">
        <v>963</v>
      </c>
      <c r="F470" s="6" t="s">
        <v>963</v>
      </c>
      <c r="G470" s="6" t="s">
        <v>963</v>
      </c>
      <c r="H470" s="6">
        <v>0.11871515000000001</v>
      </c>
      <c r="I470" s="6" t="s">
        <v>964</v>
      </c>
      <c r="J470" s="6">
        <v>0.13328208275</v>
      </c>
      <c r="K470" s="6" t="s">
        <v>964</v>
      </c>
      <c r="L470" s="1" t="s">
        <v>196</v>
      </c>
      <c r="M470" s="1" t="s">
        <v>13</v>
      </c>
      <c r="N470" s="1" t="s">
        <v>120</v>
      </c>
      <c r="O470" s="1" t="s">
        <v>181</v>
      </c>
      <c r="P470" s="1" t="s">
        <v>194</v>
      </c>
      <c r="Q470" s="1" t="s">
        <v>183</v>
      </c>
      <c r="R470" s="4" t="s">
        <v>932</v>
      </c>
    </row>
    <row r="471" spans="1:18" hidden="1" x14ac:dyDescent="0.3">
      <c r="A471" s="1" t="s">
        <v>497</v>
      </c>
      <c r="B471" s="1">
        <v>24031</v>
      </c>
      <c r="C471" s="1" t="s">
        <v>12</v>
      </c>
      <c r="D471" s="6">
        <v>2.7374999999999999E-3</v>
      </c>
      <c r="E471" s="6" t="s">
        <v>963</v>
      </c>
      <c r="F471" s="6" t="s">
        <v>963</v>
      </c>
      <c r="G471" s="6" t="s">
        <v>963</v>
      </c>
      <c r="H471" s="6">
        <v>3.3397499999999998E-3</v>
      </c>
      <c r="I471" s="6" t="s">
        <v>964</v>
      </c>
      <c r="J471" s="6">
        <v>3.7495537499998999E-3</v>
      </c>
      <c r="K471" s="6" t="s">
        <v>964</v>
      </c>
      <c r="L471" s="1" t="s">
        <v>192</v>
      </c>
      <c r="M471" s="1" t="s">
        <v>13</v>
      </c>
      <c r="N471" s="1" t="s">
        <v>120</v>
      </c>
      <c r="O471" s="1" t="s">
        <v>181</v>
      </c>
      <c r="P471" s="1" t="s">
        <v>190</v>
      </c>
      <c r="Q471" s="1" t="s">
        <v>186</v>
      </c>
      <c r="R471" s="4" t="s">
        <v>932</v>
      </c>
    </row>
    <row r="472" spans="1:18" hidden="1" x14ac:dyDescent="0.3">
      <c r="A472" s="1" t="s">
        <v>9</v>
      </c>
      <c r="B472" s="1">
        <v>11001</v>
      </c>
      <c r="C472" s="1" t="s">
        <v>12</v>
      </c>
      <c r="D472" s="6">
        <v>0.23017000000000001</v>
      </c>
      <c r="E472" s="6" t="s">
        <v>963</v>
      </c>
      <c r="F472" s="6" t="s">
        <v>963</v>
      </c>
      <c r="G472" s="6" t="s">
        <v>963</v>
      </c>
      <c r="H472" s="6">
        <v>0.279890382485939</v>
      </c>
      <c r="I472" s="6" t="s">
        <v>964</v>
      </c>
      <c r="J472" s="6">
        <v>0.3153009839</v>
      </c>
      <c r="K472" s="6" t="s">
        <v>964</v>
      </c>
      <c r="L472" s="1" t="s">
        <v>192</v>
      </c>
      <c r="M472" s="1" t="s">
        <v>13</v>
      </c>
      <c r="N472" s="1" t="s">
        <v>120</v>
      </c>
      <c r="O472" s="1" t="s">
        <v>181</v>
      </c>
      <c r="P472" s="1" t="s">
        <v>190</v>
      </c>
      <c r="Q472" s="1" t="s">
        <v>186</v>
      </c>
      <c r="R472" s="4" t="s">
        <v>932</v>
      </c>
    </row>
    <row r="473" spans="1:18" hidden="1" x14ac:dyDescent="0.3">
      <c r="A473" s="1" t="s">
        <v>9</v>
      </c>
      <c r="B473" s="1">
        <v>11001</v>
      </c>
      <c r="C473" s="1" t="s">
        <v>12</v>
      </c>
      <c r="D473" s="6">
        <v>7.5578099999999995E-2</v>
      </c>
      <c r="E473" s="6" t="s">
        <v>963</v>
      </c>
      <c r="F473" s="6" t="s">
        <v>963</v>
      </c>
      <c r="G473" s="6" t="s">
        <v>963</v>
      </c>
      <c r="H473" s="6">
        <v>9.2146926340014298E-2</v>
      </c>
      <c r="I473" s="6" t="s">
        <v>964</v>
      </c>
      <c r="J473" s="6">
        <v>0.1035216867</v>
      </c>
      <c r="K473" s="6" t="s">
        <v>964</v>
      </c>
      <c r="L473" s="1" t="s">
        <v>189</v>
      </c>
      <c r="M473" s="1" t="s">
        <v>13</v>
      </c>
      <c r="N473" s="1" t="s">
        <v>120</v>
      </c>
      <c r="O473" s="1" t="s">
        <v>181</v>
      </c>
      <c r="P473" s="1" t="s">
        <v>190</v>
      </c>
      <c r="Q473" s="1" t="s">
        <v>191</v>
      </c>
      <c r="R473" s="4" t="s">
        <v>932</v>
      </c>
    </row>
    <row r="474" spans="1:18" hidden="1" x14ac:dyDescent="0.3">
      <c r="A474" s="1" t="s">
        <v>9</v>
      </c>
      <c r="B474" s="1">
        <v>11001</v>
      </c>
      <c r="C474" s="1" t="s">
        <v>12</v>
      </c>
      <c r="D474" s="6">
        <v>9.9839999999999998E-2</v>
      </c>
      <c r="E474" s="6" t="s">
        <v>963</v>
      </c>
      <c r="F474" s="6" t="s">
        <v>963</v>
      </c>
      <c r="G474" s="6" t="s">
        <v>963</v>
      </c>
      <c r="H474" s="6">
        <v>0.1218048</v>
      </c>
      <c r="I474" s="6" t="s">
        <v>964</v>
      </c>
      <c r="J474" s="6">
        <v>0.13675084800000001</v>
      </c>
      <c r="K474" s="6" t="s">
        <v>964</v>
      </c>
      <c r="L474" s="1" t="s">
        <v>184</v>
      </c>
      <c r="M474" s="1" t="s">
        <v>13</v>
      </c>
      <c r="N474" s="1" t="s">
        <v>120</v>
      </c>
      <c r="O474" s="1" t="s">
        <v>181</v>
      </c>
      <c r="P474" s="1" t="s">
        <v>185</v>
      </c>
      <c r="Q474" s="1" t="s">
        <v>186</v>
      </c>
      <c r="R474" s="4" t="s">
        <v>932</v>
      </c>
    </row>
    <row r="475" spans="1:18" hidden="1" x14ac:dyDescent="0.3">
      <c r="A475" s="1" t="s">
        <v>497</v>
      </c>
      <c r="B475" s="1">
        <v>24031</v>
      </c>
      <c r="C475" s="1" t="s">
        <v>10</v>
      </c>
      <c r="D475" s="6">
        <v>0.180675</v>
      </c>
      <c r="E475" s="6" t="s">
        <v>963</v>
      </c>
      <c r="F475" s="6" t="s">
        <v>963</v>
      </c>
      <c r="G475" s="6" t="s">
        <v>963</v>
      </c>
      <c r="H475" s="6">
        <v>0.172375748258175</v>
      </c>
      <c r="I475" s="6" t="s">
        <v>964</v>
      </c>
      <c r="J475" s="6">
        <v>0.17341184169292501</v>
      </c>
      <c r="K475" s="6" t="s">
        <v>964</v>
      </c>
      <c r="L475" s="1" t="s">
        <v>184</v>
      </c>
      <c r="M475" s="1" t="s">
        <v>13</v>
      </c>
      <c r="N475" s="1" t="s">
        <v>120</v>
      </c>
      <c r="O475" s="1" t="s">
        <v>181</v>
      </c>
      <c r="P475" s="1" t="s">
        <v>185</v>
      </c>
      <c r="Q475" s="1" t="s">
        <v>186</v>
      </c>
      <c r="R475" s="4" t="s">
        <v>932</v>
      </c>
    </row>
    <row r="476" spans="1:18" hidden="1" x14ac:dyDescent="0.3">
      <c r="A476" s="1" t="s">
        <v>497</v>
      </c>
      <c r="B476" s="1">
        <v>24031</v>
      </c>
      <c r="C476" s="1" t="s">
        <v>12</v>
      </c>
      <c r="D476" s="6">
        <v>2.6736249999999999</v>
      </c>
      <c r="E476" s="6" t="s">
        <v>963</v>
      </c>
      <c r="F476" s="6" t="s">
        <v>963</v>
      </c>
      <c r="G476" s="6" t="s">
        <v>963</v>
      </c>
      <c r="H476" s="6">
        <v>3.1547305855381298</v>
      </c>
      <c r="I476" s="6" t="s">
        <v>964</v>
      </c>
      <c r="J476" s="6">
        <v>3.52437243144638</v>
      </c>
      <c r="K476" s="6" t="s">
        <v>964</v>
      </c>
      <c r="L476" s="1" t="s">
        <v>184</v>
      </c>
      <c r="M476" s="1" t="s">
        <v>13</v>
      </c>
      <c r="N476" s="1" t="s">
        <v>120</v>
      </c>
      <c r="O476" s="1" t="s">
        <v>181</v>
      </c>
      <c r="P476" s="1" t="s">
        <v>185</v>
      </c>
      <c r="Q476" s="1" t="s">
        <v>186</v>
      </c>
      <c r="R476" s="4" t="s">
        <v>932</v>
      </c>
    </row>
    <row r="477" spans="1:18" hidden="1" x14ac:dyDescent="0.3">
      <c r="A477" s="1" t="s">
        <v>497</v>
      </c>
      <c r="B477" s="1">
        <v>24033</v>
      </c>
      <c r="C477" s="1" t="s">
        <v>12</v>
      </c>
      <c r="D477" s="6">
        <v>3.3580000000000001</v>
      </c>
      <c r="E477" s="6" t="s">
        <v>963</v>
      </c>
      <c r="F477" s="6" t="s">
        <v>963</v>
      </c>
      <c r="G477" s="6" t="s">
        <v>963</v>
      </c>
      <c r="H477" s="6">
        <v>4.0967599999999997</v>
      </c>
      <c r="I477" s="6" t="s">
        <v>964</v>
      </c>
      <c r="J477" s="6">
        <v>4.5994526000000002</v>
      </c>
      <c r="K477" s="6" t="s">
        <v>964</v>
      </c>
      <c r="L477" s="1" t="s">
        <v>184</v>
      </c>
      <c r="M477" s="1" t="s">
        <v>13</v>
      </c>
      <c r="N477" s="1" t="s">
        <v>120</v>
      </c>
      <c r="O477" s="1" t="s">
        <v>181</v>
      </c>
      <c r="P477" s="1" t="s">
        <v>185</v>
      </c>
      <c r="Q477" s="1" t="s">
        <v>186</v>
      </c>
      <c r="R477" s="4" t="s">
        <v>932</v>
      </c>
    </row>
    <row r="478" spans="1:18" hidden="1" x14ac:dyDescent="0.3">
      <c r="A478" s="1" t="s">
        <v>9</v>
      </c>
      <c r="B478" s="1">
        <v>11001</v>
      </c>
      <c r="C478" s="1" t="s">
        <v>12</v>
      </c>
      <c r="D478" s="6">
        <v>8.4862800000000007</v>
      </c>
      <c r="E478" s="6" t="s">
        <v>963</v>
      </c>
      <c r="F478" s="6" t="s">
        <v>963</v>
      </c>
      <c r="G478" s="6" t="s">
        <v>963</v>
      </c>
      <c r="H478" s="6">
        <v>10.3532616</v>
      </c>
      <c r="I478" s="6" t="s">
        <v>964</v>
      </c>
      <c r="J478" s="6">
        <v>11.623657716</v>
      </c>
      <c r="K478" s="6" t="s">
        <v>964</v>
      </c>
      <c r="L478" s="1" t="s">
        <v>187</v>
      </c>
      <c r="M478" s="1" t="s">
        <v>13</v>
      </c>
      <c r="N478" s="1" t="s">
        <v>120</v>
      </c>
      <c r="O478" s="1" t="s">
        <v>181</v>
      </c>
      <c r="P478" s="1" t="s">
        <v>185</v>
      </c>
      <c r="Q478" s="1" t="s">
        <v>188</v>
      </c>
      <c r="R478" s="4" t="s">
        <v>932</v>
      </c>
    </row>
    <row r="479" spans="1:18" hidden="1" x14ac:dyDescent="0.3">
      <c r="A479" s="1" t="s">
        <v>9</v>
      </c>
      <c r="B479" s="1">
        <v>11001</v>
      </c>
      <c r="C479" s="1" t="s">
        <v>12</v>
      </c>
      <c r="D479" s="6">
        <v>0.143376</v>
      </c>
      <c r="E479" s="6" t="s">
        <v>963</v>
      </c>
      <c r="F479" s="6" t="s">
        <v>963</v>
      </c>
      <c r="G479" s="6" t="s">
        <v>963</v>
      </c>
      <c r="H479" s="6">
        <v>0.17427185975862799</v>
      </c>
      <c r="I479" s="6" t="s">
        <v>964</v>
      </c>
      <c r="J479" s="6">
        <v>0.19640830200000001</v>
      </c>
      <c r="K479" s="6" t="s">
        <v>964</v>
      </c>
      <c r="L479" s="1" t="s">
        <v>180</v>
      </c>
      <c r="M479" s="1" t="s">
        <v>13</v>
      </c>
      <c r="N479" s="1" t="s">
        <v>120</v>
      </c>
      <c r="O479" s="1" t="s">
        <v>181</v>
      </c>
      <c r="P479" s="1" t="s">
        <v>182</v>
      </c>
      <c r="Q479" s="1" t="s">
        <v>183</v>
      </c>
      <c r="R479" s="4" t="s">
        <v>932</v>
      </c>
    </row>
    <row r="480" spans="1:18" hidden="1" x14ac:dyDescent="0.3">
      <c r="A480" s="1" t="s">
        <v>9</v>
      </c>
      <c r="B480" s="1">
        <v>11001</v>
      </c>
      <c r="C480" s="1" t="s">
        <v>12</v>
      </c>
      <c r="D480" s="6">
        <v>3.0651120000000001</v>
      </c>
      <c r="E480" s="6" t="s">
        <v>963</v>
      </c>
      <c r="F480" s="6" t="s">
        <v>963</v>
      </c>
      <c r="G480" s="6" t="s">
        <v>963</v>
      </c>
      <c r="H480" s="6">
        <v>3.6979822629290502</v>
      </c>
      <c r="I480" s="6" t="s">
        <v>964</v>
      </c>
      <c r="J480" s="6">
        <v>4.1710970445164399</v>
      </c>
      <c r="K480" s="6" t="s">
        <v>964</v>
      </c>
      <c r="L480" s="1" t="s">
        <v>118</v>
      </c>
      <c r="M480" s="1" t="s">
        <v>119</v>
      </c>
      <c r="N480" s="1" t="s">
        <v>120</v>
      </c>
      <c r="O480" s="1" t="s">
        <v>121</v>
      </c>
      <c r="P480" s="1" t="s">
        <v>122</v>
      </c>
      <c r="Q480" s="1" t="s">
        <v>123</v>
      </c>
      <c r="R480" s="4" t="s">
        <v>932</v>
      </c>
    </row>
    <row r="481" spans="1:18" hidden="1" x14ac:dyDescent="0.3">
      <c r="A481" s="1" t="s">
        <v>9</v>
      </c>
      <c r="B481" s="1">
        <v>11001</v>
      </c>
      <c r="C481" s="1" t="s">
        <v>12</v>
      </c>
      <c r="D481" s="6">
        <v>8.2600000000000007E-2</v>
      </c>
      <c r="E481" s="6" t="s">
        <v>963</v>
      </c>
      <c r="F481" s="6" t="s">
        <v>963</v>
      </c>
      <c r="G481" s="6" t="s">
        <v>963</v>
      </c>
      <c r="H481" s="6">
        <v>0.1001600771458</v>
      </c>
      <c r="I481" s="6" t="s">
        <v>964</v>
      </c>
      <c r="J481" s="6">
        <v>0.113162</v>
      </c>
      <c r="K481" s="6" t="s">
        <v>964</v>
      </c>
      <c r="L481" s="1" t="s">
        <v>135</v>
      </c>
      <c r="M481" s="1" t="s">
        <v>136</v>
      </c>
      <c r="N481" s="1" t="s">
        <v>120</v>
      </c>
      <c r="O481" s="1" t="s">
        <v>126</v>
      </c>
      <c r="P481" s="1" t="s">
        <v>137</v>
      </c>
      <c r="Q481" s="1" t="s">
        <v>138</v>
      </c>
      <c r="R481" s="4" t="s">
        <v>932</v>
      </c>
    </row>
    <row r="482" spans="1:18" hidden="1" x14ac:dyDescent="0.3">
      <c r="A482" s="1" t="s">
        <v>811</v>
      </c>
      <c r="B482" s="1">
        <v>51153</v>
      </c>
      <c r="C482" s="1" t="s">
        <v>12</v>
      </c>
      <c r="D482" s="6">
        <v>0.19</v>
      </c>
      <c r="E482" s="6" t="s">
        <v>963</v>
      </c>
      <c r="F482" s="6" t="s">
        <v>963</v>
      </c>
      <c r="G482" s="6" t="s">
        <v>963</v>
      </c>
      <c r="H482" s="6">
        <v>0.19660649741</v>
      </c>
      <c r="I482" s="6" t="s">
        <v>964</v>
      </c>
      <c r="J482" s="6">
        <v>0.21068434582000001</v>
      </c>
      <c r="K482" s="6" t="s">
        <v>964</v>
      </c>
      <c r="L482" s="1" t="s">
        <v>135</v>
      </c>
      <c r="M482" s="1" t="s">
        <v>136</v>
      </c>
      <c r="N482" s="1" t="s">
        <v>120</v>
      </c>
      <c r="O482" s="1" t="s">
        <v>126</v>
      </c>
      <c r="P482" s="1" t="s">
        <v>137</v>
      </c>
      <c r="Q482" s="1" t="s">
        <v>138</v>
      </c>
      <c r="R482" s="4" t="s">
        <v>932</v>
      </c>
    </row>
    <row r="483" spans="1:18" hidden="1" x14ac:dyDescent="0.3">
      <c r="A483" s="1" t="s">
        <v>497</v>
      </c>
      <c r="B483" s="1">
        <v>24017</v>
      </c>
      <c r="C483" s="1" t="s">
        <v>12</v>
      </c>
      <c r="D483" s="6">
        <v>14.308</v>
      </c>
      <c r="E483" s="6" t="s">
        <v>963</v>
      </c>
      <c r="F483" s="6" t="s">
        <v>963</v>
      </c>
      <c r="G483" s="6" t="s">
        <v>963</v>
      </c>
      <c r="H483" s="6">
        <v>17.455760000000001</v>
      </c>
      <c r="I483" s="6" t="s">
        <v>964</v>
      </c>
      <c r="J483" s="6">
        <v>19.597667600000001</v>
      </c>
      <c r="K483" s="6" t="s">
        <v>964</v>
      </c>
      <c r="L483" s="1" t="s">
        <v>135</v>
      </c>
      <c r="M483" s="1" t="s">
        <v>136</v>
      </c>
      <c r="N483" s="1" t="s">
        <v>120</v>
      </c>
      <c r="O483" s="1" t="s">
        <v>126</v>
      </c>
      <c r="P483" s="1" t="s">
        <v>137</v>
      </c>
      <c r="Q483" s="1" t="s">
        <v>138</v>
      </c>
      <c r="R483" s="4" t="s">
        <v>932</v>
      </c>
    </row>
    <row r="484" spans="1:18" hidden="1" x14ac:dyDescent="0.3">
      <c r="A484" s="1" t="s">
        <v>497</v>
      </c>
      <c r="B484" s="1">
        <v>24031</v>
      </c>
      <c r="C484" s="1" t="s">
        <v>12</v>
      </c>
      <c r="D484" s="6">
        <v>1.9927999999999999</v>
      </c>
      <c r="E484" s="6" t="s">
        <v>963</v>
      </c>
      <c r="F484" s="6" t="s">
        <v>963</v>
      </c>
      <c r="G484" s="6" t="s">
        <v>963</v>
      </c>
      <c r="H484" s="5" t="s">
        <v>14</v>
      </c>
      <c r="I484" s="6" t="s">
        <v>964</v>
      </c>
      <c r="J484" s="5" t="s">
        <v>14</v>
      </c>
      <c r="K484" s="6" t="s">
        <v>964</v>
      </c>
      <c r="L484" s="1" t="s">
        <v>606</v>
      </c>
      <c r="M484" s="1" t="s">
        <v>316</v>
      </c>
      <c r="N484" s="1" t="s">
        <v>316</v>
      </c>
      <c r="O484" s="1" t="s">
        <v>317</v>
      </c>
      <c r="P484" s="1" t="s">
        <v>607</v>
      </c>
      <c r="Q484" s="1" t="s">
        <v>608</v>
      </c>
      <c r="R484" s="4" t="s">
        <v>932</v>
      </c>
    </row>
    <row r="485" spans="1:18" hidden="1" x14ac:dyDescent="0.3">
      <c r="A485" s="1" t="s">
        <v>497</v>
      </c>
      <c r="B485" s="1">
        <v>24031</v>
      </c>
      <c r="C485" s="1" t="s">
        <v>10</v>
      </c>
      <c r="D485" s="6">
        <v>407.77839999999998</v>
      </c>
      <c r="E485" s="6" t="s">
        <v>963</v>
      </c>
      <c r="F485" s="6" t="s">
        <v>963</v>
      </c>
      <c r="G485" s="6" t="s">
        <v>963</v>
      </c>
      <c r="H485" s="5" t="s">
        <v>14</v>
      </c>
      <c r="I485" s="6" t="s">
        <v>964</v>
      </c>
      <c r="J485" s="5" t="s">
        <v>14</v>
      </c>
      <c r="K485" s="6" t="s">
        <v>964</v>
      </c>
      <c r="L485" s="1" t="s">
        <v>606</v>
      </c>
      <c r="M485" s="1" t="s">
        <v>316</v>
      </c>
      <c r="N485" s="1" t="s">
        <v>316</v>
      </c>
      <c r="O485" s="1" t="s">
        <v>317</v>
      </c>
      <c r="P485" s="1" t="s">
        <v>607</v>
      </c>
      <c r="Q485" s="1" t="s">
        <v>608</v>
      </c>
      <c r="R485" s="4" t="s">
        <v>932</v>
      </c>
    </row>
    <row r="486" spans="1:18" hidden="1" x14ac:dyDescent="0.3">
      <c r="A486" s="1" t="s">
        <v>9</v>
      </c>
      <c r="B486" s="1">
        <v>11001</v>
      </c>
      <c r="C486" s="1" t="s">
        <v>10</v>
      </c>
      <c r="D486" s="6">
        <v>5.5500000000000001E-2</v>
      </c>
      <c r="E486" s="6" t="s">
        <v>963</v>
      </c>
      <c r="F486" s="6" t="s">
        <v>963</v>
      </c>
      <c r="G486" s="6" t="s">
        <v>963</v>
      </c>
      <c r="H486" s="6">
        <v>6.7298841181499994E-2</v>
      </c>
      <c r="I486" s="6" t="s">
        <v>964</v>
      </c>
      <c r="J486" s="6">
        <v>7.6035000000000005E-2</v>
      </c>
      <c r="K486" s="6" t="s">
        <v>964</v>
      </c>
      <c r="L486" s="1" t="s">
        <v>315</v>
      </c>
      <c r="M486" s="1" t="s">
        <v>316</v>
      </c>
      <c r="N486" s="1" t="s">
        <v>316</v>
      </c>
      <c r="O486" s="1" t="s">
        <v>317</v>
      </c>
      <c r="P486" s="1" t="s">
        <v>318</v>
      </c>
      <c r="Q486" s="1" t="s">
        <v>319</v>
      </c>
      <c r="R486" s="4" t="s">
        <v>932</v>
      </c>
    </row>
    <row r="487" spans="1:18" hidden="1" x14ac:dyDescent="0.3">
      <c r="A487" s="1" t="s">
        <v>497</v>
      </c>
      <c r="B487" s="1">
        <v>24033</v>
      </c>
      <c r="C487" s="1" t="s">
        <v>12</v>
      </c>
      <c r="D487" s="6">
        <v>1.0980000000000001</v>
      </c>
      <c r="E487" s="6" t="s">
        <v>963</v>
      </c>
      <c r="F487" s="6" t="s">
        <v>963</v>
      </c>
      <c r="G487" s="6" t="s">
        <v>963</v>
      </c>
      <c r="H487" s="6">
        <v>1.3314257228340001</v>
      </c>
      <c r="I487" s="6" t="s">
        <v>964</v>
      </c>
      <c r="J487" s="6">
        <v>1.5042599999999999</v>
      </c>
      <c r="K487" s="6" t="s">
        <v>964</v>
      </c>
      <c r="L487" s="1" t="s">
        <v>641</v>
      </c>
      <c r="M487" s="1" t="s">
        <v>316</v>
      </c>
      <c r="N487" s="1" t="s">
        <v>316</v>
      </c>
      <c r="O487" s="1" t="s">
        <v>317</v>
      </c>
      <c r="P487" s="1" t="s">
        <v>318</v>
      </c>
      <c r="Q487" s="1" t="s">
        <v>642</v>
      </c>
      <c r="R487" s="4" t="s">
        <v>932</v>
      </c>
    </row>
    <row r="488" spans="1:18" hidden="1" x14ac:dyDescent="0.3">
      <c r="A488" s="1" t="s">
        <v>497</v>
      </c>
      <c r="B488" s="1">
        <v>24033</v>
      </c>
      <c r="C488" s="1" t="s">
        <v>10</v>
      </c>
      <c r="D488" s="6">
        <v>22.143000000000001</v>
      </c>
      <c r="E488" s="6" t="s">
        <v>963</v>
      </c>
      <c r="F488" s="6" t="s">
        <v>963</v>
      </c>
      <c r="G488" s="6" t="s">
        <v>963</v>
      </c>
      <c r="H488" s="6">
        <v>26.850418743818999</v>
      </c>
      <c r="I488" s="6" t="s">
        <v>964</v>
      </c>
      <c r="J488" s="6">
        <v>30.335909999999998</v>
      </c>
      <c r="K488" s="6" t="s">
        <v>964</v>
      </c>
      <c r="L488" s="1" t="s">
        <v>641</v>
      </c>
      <c r="M488" s="1" t="s">
        <v>316</v>
      </c>
      <c r="N488" s="1" t="s">
        <v>316</v>
      </c>
      <c r="O488" s="1" t="s">
        <v>317</v>
      </c>
      <c r="P488" s="1" t="s">
        <v>318</v>
      </c>
      <c r="Q488" s="1" t="s">
        <v>642</v>
      </c>
      <c r="R488" s="4" t="s">
        <v>932</v>
      </c>
    </row>
    <row r="489" spans="1:18" hidden="1" x14ac:dyDescent="0.3">
      <c r="A489" s="1" t="s">
        <v>497</v>
      </c>
      <c r="B489" s="1">
        <v>24031</v>
      </c>
      <c r="C489" s="1" t="s">
        <v>12</v>
      </c>
      <c r="D489" s="6">
        <v>0.90885000000000005</v>
      </c>
      <c r="E489" s="6" t="s">
        <v>963</v>
      </c>
      <c r="F489" s="6" t="s">
        <v>963</v>
      </c>
      <c r="G489" s="6" t="s">
        <v>963</v>
      </c>
      <c r="H489" s="6">
        <v>1.10206399653705</v>
      </c>
      <c r="I489" s="6" t="s">
        <v>964</v>
      </c>
      <c r="J489" s="6">
        <v>1.2451245</v>
      </c>
      <c r="K489" s="6" t="s">
        <v>964</v>
      </c>
      <c r="L489" s="1" t="s">
        <v>605</v>
      </c>
      <c r="M489" s="1" t="s">
        <v>316</v>
      </c>
      <c r="N489" s="1" t="s">
        <v>316</v>
      </c>
      <c r="O489" s="1" t="s">
        <v>317</v>
      </c>
      <c r="P489" s="1" t="s">
        <v>564</v>
      </c>
      <c r="Q489" s="1" t="s">
        <v>133</v>
      </c>
      <c r="R489" s="4" t="s">
        <v>932</v>
      </c>
    </row>
    <row r="490" spans="1:18" hidden="1" x14ac:dyDescent="0.3">
      <c r="A490" s="1" t="s">
        <v>497</v>
      </c>
      <c r="B490" s="1">
        <v>24031</v>
      </c>
      <c r="C490" s="1" t="s">
        <v>10</v>
      </c>
      <c r="D490" s="6">
        <v>4.0296000000000003</v>
      </c>
      <c r="E490" s="6" t="s">
        <v>963</v>
      </c>
      <c r="F490" s="6" t="s">
        <v>963</v>
      </c>
      <c r="G490" s="6" t="s">
        <v>963</v>
      </c>
      <c r="H490" s="6">
        <v>4.8862596472968001</v>
      </c>
      <c r="I490" s="6" t="s">
        <v>964</v>
      </c>
      <c r="J490" s="6">
        <v>5.5205520000000003</v>
      </c>
      <c r="K490" s="6" t="s">
        <v>964</v>
      </c>
      <c r="L490" s="1" t="s">
        <v>605</v>
      </c>
      <c r="M490" s="1" t="s">
        <v>316</v>
      </c>
      <c r="N490" s="1" t="s">
        <v>316</v>
      </c>
      <c r="O490" s="1" t="s">
        <v>317</v>
      </c>
      <c r="P490" s="1" t="s">
        <v>564</v>
      </c>
      <c r="Q490" s="1" t="s">
        <v>133</v>
      </c>
      <c r="R490" s="4" t="s">
        <v>932</v>
      </c>
    </row>
    <row r="491" spans="1:18" hidden="1" x14ac:dyDescent="0.3">
      <c r="A491" s="1" t="s">
        <v>811</v>
      </c>
      <c r="B491" s="1">
        <v>51153</v>
      </c>
      <c r="C491" s="1" t="s">
        <v>12</v>
      </c>
      <c r="D491" s="6">
        <v>0.05</v>
      </c>
      <c r="E491" s="6" t="s">
        <v>963</v>
      </c>
      <c r="F491" s="6" t="s">
        <v>963</v>
      </c>
      <c r="G491" s="6" t="s">
        <v>963</v>
      </c>
      <c r="H491" s="6">
        <v>6.0629586649999997E-2</v>
      </c>
      <c r="I491" s="6" t="s">
        <v>964</v>
      </c>
      <c r="J491" s="6">
        <v>6.8500000000000005E-2</v>
      </c>
      <c r="K491" s="6" t="s">
        <v>964</v>
      </c>
      <c r="L491" s="1" t="s">
        <v>563</v>
      </c>
      <c r="M491" s="1" t="s">
        <v>316</v>
      </c>
      <c r="N491" s="1" t="s">
        <v>316</v>
      </c>
      <c r="O491" s="1" t="s">
        <v>317</v>
      </c>
      <c r="P491" s="1" t="s">
        <v>564</v>
      </c>
      <c r="Q491" s="1" t="s">
        <v>565</v>
      </c>
      <c r="R491" s="4" t="s">
        <v>932</v>
      </c>
    </row>
    <row r="492" spans="1:18" hidden="1" x14ac:dyDescent="0.3">
      <c r="A492" s="1" t="s">
        <v>497</v>
      </c>
      <c r="B492" s="1">
        <v>24031</v>
      </c>
      <c r="C492" s="1" t="s">
        <v>12</v>
      </c>
      <c r="D492" s="6">
        <v>8.2485000000000003E-2</v>
      </c>
      <c r="E492" s="6" t="s">
        <v>963</v>
      </c>
      <c r="F492" s="6" t="s">
        <v>963</v>
      </c>
      <c r="G492" s="6" t="s">
        <v>963</v>
      </c>
      <c r="H492" s="6">
        <v>0.100020629096505</v>
      </c>
      <c r="I492" s="6" t="s">
        <v>964</v>
      </c>
      <c r="J492" s="6">
        <v>0.11300445000000001</v>
      </c>
      <c r="K492" s="6" t="s">
        <v>964</v>
      </c>
      <c r="L492" s="1" t="s">
        <v>563</v>
      </c>
      <c r="M492" s="1" t="s">
        <v>316</v>
      </c>
      <c r="N492" s="1" t="s">
        <v>316</v>
      </c>
      <c r="O492" s="1" t="s">
        <v>317</v>
      </c>
      <c r="P492" s="1" t="s">
        <v>564</v>
      </c>
      <c r="Q492" s="1" t="s">
        <v>565</v>
      </c>
      <c r="R492" s="4" t="s">
        <v>932</v>
      </c>
    </row>
    <row r="493" spans="1:18" hidden="1" x14ac:dyDescent="0.3">
      <c r="A493" s="1" t="s">
        <v>497</v>
      </c>
      <c r="B493" s="1">
        <v>24021</v>
      </c>
      <c r="C493" s="1" t="s">
        <v>12</v>
      </c>
      <c r="D493" s="6">
        <v>0.38324999999999998</v>
      </c>
      <c r="E493" s="6" t="s">
        <v>963</v>
      </c>
      <c r="F493" s="6" t="s">
        <v>963</v>
      </c>
      <c r="G493" s="6" t="s">
        <v>963</v>
      </c>
      <c r="H493" s="6">
        <v>0.46472578167224998</v>
      </c>
      <c r="I493" s="6" t="s">
        <v>964</v>
      </c>
      <c r="J493" s="6">
        <v>0.52505250000000003</v>
      </c>
      <c r="K493" s="6" t="s">
        <v>964</v>
      </c>
      <c r="L493" s="1" t="s">
        <v>563</v>
      </c>
      <c r="M493" s="1" t="s">
        <v>316</v>
      </c>
      <c r="N493" s="1" t="s">
        <v>316</v>
      </c>
      <c r="O493" s="1" t="s">
        <v>317</v>
      </c>
      <c r="P493" s="1" t="s">
        <v>564</v>
      </c>
      <c r="Q493" s="1" t="s">
        <v>565</v>
      </c>
      <c r="R493" s="4" t="s">
        <v>932</v>
      </c>
    </row>
    <row r="494" spans="1:18" hidden="1" x14ac:dyDescent="0.3">
      <c r="A494" s="1" t="s">
        <v>497</v>
      </c>
      <c r="B494" s="1">
        <v>24017</v>
      </c>
      <c r="C494" s="1" t="s">
        <v>12</v>
      </c>
      <c r="D494" s="6">
        <v>1.0986499999999999</v>
      </c>
      <c r="E494" s="6" t="s">
        <v>963</v>
      </c>
      <c r="F494" s="6" t="s">
        <v>963</v>
      </c>
      <c r="G494" s="6" t="s">
        <v>963</v>
      </c>
      <c r="H494" s="6">
        <v>1.33221390746045</v>
      </c>
      <c r="I494" s="6" t="s">
        <v>964</v>
      </c>
      <c r="J494" s="6">
        <v>1.5051505000000001</v>
      </c>
      <c r="K494" s="6" t="s">
        <v>964</v>
      </c>
      <c r="L494" s="1" t="s">
        <v>563</v>
      </c>
      <c r="M494" s="1" t="s">
        <v>316</v>
      </c>
      <c r="N494" s="1" t="s">
        <v>316</v>
      </c>
      <c r="O494" s="1" t="s">
        <v>317</v>
      </c>
      <c r="P494" s="1" t="s">
        <v>564</v>
      </c>
      <c r="Q494" s="1" t="s">
        <v>565</v>
      </c>
      <c r="R494" s="4" t="s">
        <v>932</v>
      </c>
    </row>
    <row r="495" spans="1:18" hidden="1" x14ac:dyDescent="0.3">
      <c r="A495" s="1" t="s">
        <v>811</v>
      </c>
      <c r="B495" s="1">
        <v>51153</v>
      </c>
      <c r="C495" s="1" t="s">
        <v>10</v>
      </c>
      <c r="D495" s="6">
        <v>1.76</v>
      </c>
      <c r="E495" s="6" t="s">
        <v>963</v>
      </c>
      <c r="F495" s="6" t="s">
        <v>963</v>
      </c>
      <c r="G495" s="6" t="s">
        <v>963</v>
      </c>
      <c r="H495" s="6">
        <v>2.1341614500800001</v>
      </c>
      <c r="I495" s="6" t="s">
        <v>964</v>
      </c>
      <c r="J495" s="6">
        <v>2.4112</v>
      </c>
      <c r="K495" s="6" t="s">
        <v>964</v>
      </c>
      <c r="L495" s="1" t="s">
        <v>563</v>
      </c>
      <c r="M495" s="1" t="s">
        <v>316</v>
      </c>
      <c r="N495" s="1" t="s">
        <v>316</v>
      </c>
      <c r="O495" s="1" t="s">
        <v>317</v>
      </c>
      <c r="P495" s="1" t="s">
        <v>564</v>
      </c>
      <c r="Q495" s="1" t="s">
        <v>565</v>
      </c>
      <c r="R495" s="4" t="s">
        <v>932</v>
      </c>
    </row>
    <row r="496" spans="1:18" hidden="1" x14ac:dyDescent="0.3">
      <c r="A496" s="1" t="s">
        <v>497</v>
      </c>
      <c r="B496" s="1">
        <v>24031</v>
      </c>
      <c r="C496" s="1" t="s">
        <v>10</v>
      </c>
      <c r="D496" s="6">
        <v>2.6167050000000001</v>
      </c>
      <c r="E496" s="6" t="s">
        <v>963</v>
      </c>
      <c r="F496" s="6" t="s">
        <v>963</v>
      </c>
      <c r="G496" s="6" t="s">
        <v>963</v>
      </c>
      <c r="H496" s="6">
        <v>3.1729948506997601</v>
      </c>
      <c r="I496" s="6" t="s">
        <v>964</v>
      </c>
      <c r="J496" s="6">
        <v>3.58488585</v>
      </c>
      <c r="K496" s="6" t="s">
        <v>964</v>
      </c>
      <c r="L496" s="1" t="s">
        <v>563</v>
      </c>
      <c r="M496" s="1" t="s">
        <v>316</v>
      </c>
      <c r="N496" s="1" t="s">
        <v>316</v>
      </c>
      <c r="O496" s="1" t="s">
        <v>317</v>
      </c>
      <c r="P496" s="1" t="s">
        <v>564</v>
      </c>
      <c r="Q496" s="1" t="s">
        <v>565</v>
      </c>
      <c r="R496" s="4" t="s">
        <v>932</v>
      </c>
    </row>
    <row r="497" spans="1:18" hidden="1" x14ac:dyDescent="0.3">
      <c r="A497" s="1" t="s">
        <v>497</v>
      </c>
      <c r="B497" s="1">
        <v>24021</v>
      </c>
      <c r="C497" s="1" t="s">
        <v>10</v>
      </c>
      <c r="D497" s="6">
        <v>12.36985</v>
      </c>
      <c r="E497" s="6" t="s">
        <v>963</v>
      </c>
      <c r="F497" s="6" t="s">
        <v>963</v>
      </c>
      <c r="G497" s="6" t="s">
        <v>963</v>
      </c>
      <c r="H497" s="6">
        <v>14.9995778484501</v>
      </c>
      <c r="I497" s="6" t="s">
        <v>964</v>
      </c>
      <c r="J497" s="6">
        <v>16.9466945</v>
      </c>
      <c r="K497" s="6" t="s">
        <v>964</v>
      </c>
      <c r="L497" s="1" t="s">
        <v>563</v>
      </c>
      <c r="M497" s="1" t="s">
        <v>316</v>
      </c>
      <c r="N497" s="1" t="s">
        <v>316</v>
      </c>
      <c r="O497" s="1" t="s">
        <v>317</v>
      </c>
      <c r="P497" s="1" t="s">
        <v>564</v>
      </c>
      <c r="Q497" s="1" t="s">
        <v>565</v>
      </c>
      <c r="R497" s="4" t="s">
        <v>932</v>
      </c>
    </row>
    <row r="498" spans="1:18" hidden="1" x14ac:dyDescent="0.3">
      <c r="A498" s="1" t="s">
        <v>497</v>
      </c>
      <c r="B498" s="1">
        <v>24017</v>
      </c>
      <c r="C498" s="1" t="s">
        <v>10</v>
      </c>
      <c r="D498" s="6">
        <v>14.2788</v>
      </c>
      <c r="E498" s="6" t="s">
        <v>963</v>
      </c>
      <c r="F498" s="6" t="s">
        <v>963</v>
      </c>
      <c r="G498" s="6" t="s">
        <v>963</v>
      </c>
      <c r="H498" s="6">
        <v>17.314354837160401</v>
      </c>
      <c r="I498" s="6" t="s">
        <v>964</v>
      </c>
      <c r="J498" s="6">
        <v>19.561955999999999</v>
      </c>
      <c r="K498" s="6" t="s">
        <v>964</v>
      </c>
      <c r="L498" s="1" t="s">
        <v>563</v>
      </c>
      <c r="M498" s="1" t="s">
        <v>316</v>
      </c>
      <c r="N498" s="1" t="s">
        <v>316</v>
      </c>
      <c r="O498" s="1" t="s">
        <v>317</v>
      </c>
      <c r="P498" s="1" t="s">
        <v>564</v>
      </c>
      <c r="Q498" s="1" t="s">
        <v>565</v>
      </c>
      <c r="R498" s="4" t="s">
        <v>932</v>
      </c>
    </row>
    <row r="499" spans="1:18" hidden="1" x14ac:dyDescent="0.3">
      <c r="A499" s="1" t="s">
        <v>497</v>
      </c>
      <c r="B499" s="1">
        <v>24033</v>
      </c>
      <c r="C499" s="1" t="s">
        <v>12</v>
      </c>
      <c r="D499" s="6">
        <v>30.489004999999999</v>
      </c>
      <c r="E499" s="6" t="s">
        <v>963</v>
      </c>
      <c r="F499" s="6" t="s">
        <v>963</v>
      </c>
      <c r="G499" s="6" t="s">
        <v>963</v>
      </c>
      <c r="H499" s="6">
        <v>36.970715410395698</v>
      </c>
      <c r="I499" s="6" t="s">
        <v>964</v>
      </c>
      <c r="J499" s="6">
        <v>41.769936850000001</v>
      </c>
      <c r="K499" s="6" t="s">
        <v>964</v>
      </c>
      <c r="L499" s="1" t="s">
        <v>563</v>
      </c>
      <c r="M499" s="1" t="s">
        <v>316</v>
      </c>
      <c r="N499" s="1" t="s">
        <v>316</v>
      </c>
      <c r="O499" s="1" t="s">
        <v>317</v>
      </c>
      <c r="P499" s="1" t="s">
        <v>564</v>
      </c>
      <c r="Q499" s="1" t="s">
        <v>565</v>
      </c>
      <c r="R499" s="4" t="s">
        <v>932</v>
      </c>
    </row>
    <row r="500" spans="1:18" hidden="1" x14ac:dyDescent="0.3">
      <c r="A500" s="1" t="s">
        <v>497</v>
      </c>
      <c r="B500" s="1">
        <v>24033</v>
      </c>
      <c r="C500" s="1" t="s">
        <v>10</v>
      </c>
      <c r="D500" s="6">
        <v>34.838659999999997</v>
      </c>
      <c r="E500" s="6" t="s">
        <v>963</v>
      </c>
      <c r="F500" s="6" t="s">
        <v>963</v>
      </c>
      <c r="G500" s="6" t="s">
        <v>963</v>
      </c>
      <c r="H500" s="6">
        <v>42.245071104797802</v>
      </c>
      <c r="I500" s="6" t="s">
        <v>964</v>
      </c>
      <c r="J500" s="6">
        <v>47.7289642</v>
      </c>
      <c r="K500" s="6" t="s">
        <v>964</v>
      </c>
      <c r="L500" s="1" t="s">
        <v>563</v>
      </c>
      <c r="M500" s="1" t="s">
        <v>316</v>
      </c>
      <c r="N500" s="1" t="s">
        <v>316</v>
      </c>
      <c r="O500" s="1" t="s">
        <v>317</v>
      </c>
      <c r="P500" s="1" t="s">
        <v>564</v>
      </c>
      <c r="Q500" s="1" t="s">
        <v>565</v>
      </c>
      <c r="R500" s="4" t="s">
        <v>932</v>
      </c>
    </row>
    <row r="501" spans="1:18" hidden="1" x14ac:dyDescent="0.3">
      <c r="A501" s="1" t="s">
        <v>811</v>
      </c>
      <c r="B501" s="1">
        <v>51153</v>
      </c>
      <c r="C501" s="1" t="s">
        <v>12</v>
      </c>
      <c r="D501" s="6">
        <v>0.44075340000000002</v>
      </c>
      <c r="E501" s="6" t="s">
        <v>963</v>
      </c>
      <c r="F501" s="6" t="s">
        <v>963</v>
      </c>
      <c r="G501" s="6" t="s">
        <v>963</v>
      </c>
      <c r="H501" s="6">
        <v>0.53445392913164202</v>
      </c>
      <c r="I501" s="6" t="s">
        <v>964</v>
      </c>
      <c r="J501" s="6">
        <v>0.60383215800000001</v>
      </c>
      <c r="K501" s="6" t="s">
        <v>964</v>
      </c>
      <c r="L501" s="1" t="s">
        <v>902</v>
      </c>
      <c r="M501" s="1" t="s">
        <v>316</v>
      </c>
      <c r="N501" s="1" t="s">
        <v>316</v>
      </c>
      <c r="O501" s="1" t="s">
        <v>317</v>
      </c>
      <c r="P501" s="1" t="s">
        <v>564</v>
      </c>
      <c r="Q501" s="1" t="s">
        <v>903</v>
      </c>
      <c r="R501" s="4" t="s">
        <v>932</v>
      </c>
    </row>
    <row r="502" spans="1:18" hidden="1" x14ac:dyDescent="0.3">
      <c r="A502" s="1" t="s">
        <v>811</v>
      </c>
      <c r="B502" s="1">
        <v>51153</v>
      </c>
      <c r="C502" s="1" t="s">
        <v>10</v>
      </c>
      <c r="D502" s="6">
        <v>16.104120000000002</v>
      </c>
      <c r="E502" s="6" t="s">
        <v>963</v>
      </c>
      <c r="F502" s="6" t="s">
        <v>963</v>
      </c>
      <c r="G502" s="6" t="s">
        <v>963</v>
      </c>
      <c r="H502" s="6">
        <v>19.527722779240001</v>
      </c>
      <c r="I502" s="6" t="s">
        <v>964</v>
      </c>
      <c r="J502" s="6">
        <v>22.0626444</v>
      </c>
      <c r="K502" s="6" t="s">
        <v>964</v>
      </c>
      <c r="L502" s="1" t="s">
        <v>902</v>
      </c>
      <c r="M502" s="1" t="s">
        <v>316</v>
      </c>
      <c r="N502" s="1" t="s">
        <v>316</v>
      </c>
      <c r="O502" s="1" t="s">
        <v>317</v>
      </c>
      <c r="P502" s="1" t="s">
        <v>564</v>
      </c>
      <c r="Q502" s="1" t="s">
        <v>903</v>
      </c>
      <c r="R502" s="4" t="s">
        <v>932</v>
      </c>
    </row>
    <row r="503" spans="1:18" hidden="1" x14ac:dyDescent="0.3">
      <c r="A503" s="1" t="s">
        <v>9</v>
      </c>
      <c r="B503" s="1">
        <v>11001</v>
      </c>
      <c r="C503" s="1" t="s">
        <v>10</v>
      </c>
      <c r="D503" s="6">
        <v>1.7357739999999999</v>
      </c>
      <c r="E503" s="6" t="s">
        <v>963</v>
      </c>
      <c r="F503" s="6" t="s">
        <v>963</v>
      </c>
      <c r="G503" s="6" t="s">
        <v>963</v>
      </c>
      <c r="H503" s="6">
        <v>1.6284697670366901</v>
      </c>
      <c r="I503" s="6" t="s">
        <v>964</v>
      </c>
      <c r="J503" s="6">
        <v>1.6639035485049201</v>
      </c>
      <c r="K503" s="6" t="s">
        <v>964</v>
      </c>
      <c r="L503" s="1" t="s">
        <v>320</v>
      </c>
      <c r="M503" s="1" t="s">
        <v>316</v>
      </c>
      <c r="N503" s="1" t="s">
        <v>316</v>
      </c>
      <c r="O503" s="1" t="s">
        <v>317</v>
      </c>
      <c r="P503" s="1" t="s">
        <v>321</v>
      </c>
      <c r="Q503" s="1" t="s">
        <v>322</v>
      </c>
      <c r="R503" s="4" t="s">
        <v>932</v>
      </c>
    </row>
    <row r="504" spans="1:18" hidden="1" x14ac:dyDescent="0.3">
      <c r="A504" s="1" t="s">
        <v>9</v>
      </c>
      <c r="B504" s="1">
        <v>11001</v>
      </c>
      <c r="C504" s="1" t="s">
        <v>12</v>
      </c>
      <c r="D504" s="6">
        <v>1.9771540000000001</v>
      </c>
      <c r="E504" s="6" t="s">
        <v>963</v>
      </c>
      <c r="F504" s="6" t="s">
        <v>963</v>
      </c>
      <c r="G504" s="6" t="s">
        <v>963</v>
      </c>
      <c r="H504" s="6">
        <v>1.8549278384027299</v>
      </c>
      <c r="I504" s="6" t="s">
        <v>964</v>
      </c>
      <c r="J504" s="6">
        <v>1.89528910822532</v>
      </c>
      <c r="K504" s="6" t="s">
        <v>964</v>
      </c>
      <c r="L504" s="1" t="s">
        <v>320</v>
      </c>
      <c r="M504" s="1" t="s">
        <v>316</v>
      </c>
      <c r="N504" s="1" t="s">
        <v>316</v>
      </c>
      <c r="O504" s="1" t="s">
        <v>317</v>
      </c>
      <c r="P504" s="1" t="s">
        <v>321</v>
      </c>
      <c r="Q504" s="1" t="s">
        <v>322</v>
      </c>
      <c r="R504" s="4" t="s">
        <v>932</v>
      </c>
    </row>
    <row r="505" spans="1:18" hidden="1" x14ac:dyDescent="0.3">
      <c r="A505" s="1" t="s">
        <v>811</v>
      </c>
      <c r="B505" s="1">
        <v>51059</v>
      </c>
      <c r="C505" s="1" t="s">
        <v>12</v>
      </c>
      <c r="D505" s="6">
        <v>3.5001150000000001</v>
      </c>
      <c r="E505" s="6" t="s">
        <v>963</v>
      </c>
      <c r="F505" s="6" t="s">
        <v>963</v>
      </c>
      <c r="G505" s="6" t="s">
        <v>963</v>
      </c>
      <c r="H505" s="6">
        <v>3.2837405437871698</v>
      </c>
      <c r="I505" s="6" t="s">
        <v>964</v>
      </c>
      <c r="J505" s="6">
        <v>3.3551912683767</v>
      </c>
      <c r="K505" s="6" t="s">
        <v>964</v>
      </c>
      <c r="L505" s="1" t="s">
        <v>846</v>
      </c>
      <c r="M505" s="1" t="s">
        <v>316</v>
      </c>
      <c r="N505" s="1" t="s">
        <v>316</v>
      </c>
      <c r="O505" s="1" t="s">
        <v>317</v>
      </c>
      <c r="P505" s="1" t="s">
        <v>847</v>
      </c>
      <c r="Q505" s="1" t="s">
        <v>848</v>
      </c>
      <c r="R505" s="4" t="s">
        <v>932</v>
      </c>
    </row>
    <row r="506" spans="1:18" hidden="1" x14ac:dyDescent="0.3">
      <c r="A506" s="1" t="s">
        <v>811</v>
      </c>
      <c r="B506" s="1">
        <v>51059</v>
      </c>
      <c r="C506" s="1" t="s">
        <v>10</v>
      </c>
      <c r="D506" s="6">
        <v>32.934215999999999</v>
      </c>
      <c r="E506" s="6" t="s">
        <v>963</v>
      </c>
      <c r="F506" s="6" t="s">
        <v>963</v>
      </c>
      <c r="G506" s="6" t="s">
        <v>963</v>
      </c>
      <c r="H506" s="6">
        <v>30.898247731015701</v>
      </c>
      <c r="I506" s="6" t="s">
        <v>964</v>
      </c>
      <c r="J506" s="6">
        <v>31.5705609541493</v>
      </c>
      <c r="K506" s="6" t="s">
        <v>964</v>
      </c>
      <c r="L506" s="1" t="s">
        <v>846</v>
      </c>
      <c r="M506" s="1" t="s">
        <v>316</v>
      </c>
      <c r="N506" s="1" t="s">
        <v>316</v>
      </c>
      <c r="O506" s="1" t="s">
        <v>317</v>
      </c>
      <c r="P506" s="1" t="s">
        <v>847</v>
      </c>
      <c r="Q506" s="1" t="s">
        <v>848</v>
      </c>
      <c r="R506" s="4" t="s">
        <v>932</v>
      </c>
    </row>
    <row r="507" spans="1:18" hidden="1" x14ac:dyDescent="0.3">
      <c r="A507" s="1" t="s">
        <v>811</v>
      </c>
      <c r="B507" s="1">
        <v>51059</v>
      </c>
      <c r="C507" s="1" t="s">
        <v>10</v>
      </c>
      <c r="D507" s="6">
        <v>1.77545</v>
      </c>
      <c r="E507" s="6" t="s">
        <v>963</v>
      </c>
      <c r="F507" s="6" t="s">
        <v>963</v>
      </c>
      <c r="G507" s="6" t="s">
        <v>963</v>
      </c>
      <c r="H507" s="6">
        <v>1.6656930267911001</v>
      </c>
      <c r="I507" s="6" t="s">
        <v>964</v>
      </c>
      <c r="J507" s="6">
        <v>1.7019367470610001</v>
      </c>
      <c r="K507" s="6" t="s">
        <v>964</v>
      </c>
      <c r="L507" s="1" t="s">
        <v>845</v>
      </c>
      <c r="M507" s="1" t="s">
        <v>316</v>
      </c>
      <c r="N507" s="1" t="s">
        <v>316</v>
      </c>
      <c r="O507" s="1" t="s">
        <v>317</v>
      </c>
      <c r="P507" s="1" t="s">
        <v>844</v>
      </c>
      <c r="Q507" s="1" t="s">
        <v>213</v>
      </c>
      <c r="R507" s="4" t="s">
        <v>932</v>
      </c>
    </row>
    <row r="508" spans="1:18" hidden="1" x14ac:dyDescent="0.3">
      <c r="A508" s="1" t="s">
        <v>811</v>
      </c>
      <c r="B508" s="1">
        <v>51059</v>
      </c>
      <c r="C508" s="1" t="s">
        <v>12</v>
      </c>
      <c r="D508" s="6">
        <v>3.5999999999999999E-3</v>
      </c>
      <c r="E508" s="6" t="s">
        <v>963</v>
      </c>
      <c r="F508" s="6" t="s">
        <v>963</v>
      </c>
      <c r="G508" s="6" t="s">
        <v>963</v>
      </c>
      <c r="H508" s="6">
        <v>4.3920000000000001E-3</v>
      </c>
      <c r="I508" s="6" t="s">
        <v>964</v>
      </c>
      <c r="J508" s="6">
        <v>4.9309199999997997E-3</v>
      </c>
      <c r="K508" s="6" t="s">
        <v>964</v>
      </c>
      <c r="L508" s="1" t="s">
        <v>843</v>
      </c>
      <c r="M508" s="1" t="s">
        <v>316</v>
      </c>
      <c r="N508" s="1" t="s">
        <v>316</v>
      </c>
      <c r="O508" s="1" t="s">
        <v>317</v>
      </c>
      <c r="P508" s="1" t="s">
        <v>844</v>
      </c>
      <c r="Q508" s="1" t="s">
        <v>209</v>
      </c>
      <c r="R508" s="4" t="s">
        <v>932</v>
      </c>
    </row>
    <row r="509" spans="1:18" hidden="1" x14ac:dyDescent="0.3">
      <c r="A509" s="1" t="s">
        <v>811</v>
      </c>
      <c r="B509" s="1">
        <v>51059</v>
      </c>
      <c r="C509" s="1" t="s">
        <v>10</v>
      </c>
      <c r="D509" s="6">
        <v>8.3549999999999996E-3</v>
      </c>
      <c r="E509" s="6" t="s">
        <v>963</v>
      </c>
      <c r="F509" s="6" t="s">
        <v>963</v>
      </c>
      <c r="G509" s="6" t="s">
        <v>963</v>
      </c>
      <c r="H509" s="6">
        <v>1.01931E-2</v>
      </c>
      <c r="I509" s="6" t="s">
        <v>964</v>
      </c>
      <c r="J509" s="6">
        <v>1.1443843499999801E-2</v>
      </c>
      <c r="K509" s="6" t="s">
        <v>964</v>
      </c>
      <c r="L509" s="1" t="s">
        <v>843</v>
      </c>
      <c r="M509" s="1" t="s">
        <v>316</v>
      </c>
      <c r="N509" s="1" t="s">
        <v>316</v>
      </c>
      <c r="O509" s="1" t="s">
        <v>317</v>
      </c>
      <c r="P509" s="1" t="s">
        <v>844</v>
      </c>
      <c r="Q509" s="1" t="s">
        <v>209</v>
      </c>
      <c r="R509" s="4" t="s">
        <v>932</v>
      </c>
    </row>
    <row r="510" spans="1:18" hidden="1" x14ac:dyDescent="0.3">
      <c r="A510" s="1" t="s">
        <v>811</v>
      </c>
      <c r="B510" s="1">
        <v>51107</v>
      </c>
      <c r="C510" s="1" t="s">
        <v>12</v>
      </c>
      <c r="D510" s="6">
        <v>0.92771320000000002</v>
      </c>
      <c r="E510" s="6" t="s">
        <v>963</v>
      </c>
      <c r="F510" s="6" t="s">
        <v>963</v>
      </c>
      <c r="G510" s="6" t="s">
        <v>963</v>
      </c>
      <c r="H510" s="6">
        <v>1.1318101039999999</v>
      </c>
      <c r="I510" s="6" t="s">
        <v>964</v>
      </c>
      <c r="J510" s="6">
        <v>1.27068877004</v>
      </c>
      <c r="K510" s="6" t="s">
        <v>964</v>
      </c>
      <c r="L510" s="1" t="s">
        <v>872</v>
      </c>
      <c r="M510" s="1" t="s">
        <v>316</v>
      </c>
      <c r="N510" s="1" t="s">
        <v>316</v>
      </c>
      <c r="O510" s="1" t="s">
        <v>873</v>
      </c>
      <c r="P510" s="1" t="s">
        <v>844</v>
      </c>
      <c r="Q510" s="1" t="s">
        <v>201</v>
      </c>
      <c r="R510" s="4" t="s">
        <v>932</v>
      </c>
    </row>
    <row r="511" spans="1:18" hidden="1" x14ac:dyDescent="0.3">
      <c r="A511" s="1" t="s">
        <v>811</v>
      </c>
      <c r="B511" s="1">
        <v>51107</v>
      </c>
      <c r="C511" s="1" t="s">
        <v>10</v>
      </c>
      <c r="D511" s="6">
        <v>8.1227490000000007</v>
      </c>
      <c r="E511" s="6" t="s">
        <v>963</v>
      </c>
      <c r="F511" s="6" t="s">
        <v>963</v>
      </c>
      <c r="G511" s="6" t="s">
        <v>963</v>
      </c>
      <c r="H511" s="6">
        <v>9.9097537800000008</v>
      </c>
      <c r="I511" s="6" t="s">
        <v>964</v>
      </c>
      <c r="J511" s="6">
        <v>11.1257293053</v>
      </c>
      <c r="K511" s="6" t="s">
        <v>964</v>
      </c>
      <c r="L511" s="1" t="s">
        <v>872</v>
      </c>
      <c r="M511" s="1" t="s">
        <v>316</v>
      </c>
      <c r="N511" s="1" t="s">
        <v>316</v>
      </c>
      <c r="O511" s="1" t="s">
        <v>873</v>
      </c>
      <c r="P511" s="1" t="s">
        <v>844</v>
      </c>
      <c r="Q511" s="1" t="s">
        <v>201</v>
      </c>
      <c r="R511" s="4" t="s">
        <v>932</v>
      </c>
    </row>
    <row r="512" spans="1:18" hidden="1" x14ac:dyDescent="0.3">
      <c r="A512" s="1" t="s">
        <v>811</v>
      </c>
      <c r="B512" s="1">
        <v>51153</v>
      </c>
      <c r="C512" s="1" t="s">
        <v>12</v>
      </c>
      <c r="D512" s="6">
        <v>2.98</v>
      </c>
      <c r="E512" s="6" t="s">
        <v>963</v>
      </c>
      <c r="F512" s="6" t="s">
        <v>963</v>
      </c>
      <c r="G512" s="6" t="s">
        <v>963</v>
      </c>
      <c r="H512" s="6">
        <v>3.6135233643400002</v>
      </c>
      <c r="I512" s="6" t="s">
        <v>964</v>
      </c>
      <c r="J512" s="6">
        <v>4.0826000000000002</v>
      </c>
      <c r="K512" s="6" t="s">
        <v>964</v>
      </c>
      <c r="L512" s="1" t="s">
        <v>899</v>
      </c>
      <c r="M512" s="1" t="s">
        <v>316</v>
      </c>
      <c r="N512" s="1" t="s">
        <v>316</v>
      </c>
      <c r="O512" s="1" t="s">
        <v>900</v>
      </c>
      <c r="P512" s="1" t="s">
        <v>901</v>
      </c>
      <c r="Q512" s="1" t="s">
        <v>138</v>
      </c>
      <c r="R512" s="4" t="s">
        <v>932</v>
      </c>
    </row>
    <row r="513" spans="1:18" hidden="1" x14ac:dyDescent="0.3">
      <c r="A513" s="1" t="s">
        <v>497</v>
      </c>
      <c r="B513" s="1">
        <v>24017</v>
      </c>
      <c r="C513" s="1" t="s">
        <v>12</v>
      </c>
      <c r="D513" s="6">
        <v>7.9500000000000003E-4</v>
      </c>
      <c r="E513" s="6" t="s">
        <v>963</v>
      </c>
      <c r="F513" s="6" t="s">
        <v>963</v>
      </c>
      <c r="G513" s="6" t="s">
        <v>963</v>
      </c>
      <c r="H513" s="6">
        <v>9.6989999999999999E-4</v>
      </c>
      <c r="I513" s="6" t="s">
        <v>964</v>
      </c>
      <c r="J513" s="6">
        <v>1.0889114999998999E-3</v>
      </c>
      <c r="K513" s="6" t="s">
        <v>964</v>
      </c>
      <c r="L513" s="1" t="s">
        <v>559</v>
      </c>
      <c r="M513" s="1" t="s">
        <v>316</v>
      </c>
      <c r="N513" s="1" t="s">
        <v>316</v>
      </c>
      <c r="O513" s="1" t="s">
        <v>560</v>
      </c>
      <c r="P513" s="1" t="s">
        <v>561</v>
      </c>
      <c r="Q513" s="1" t="s">
        <v>562</v>
      </c>
      <c r="R513" s="4" t="s">
        <v>932</v>
      </c>
    </row>
    <row r="514" spans="1:18" hidden="1" x14ac:dyDescent="0.3">
      <c r="A514" s="1" t="s">
        <v>497</v>
      </c>
      <c r="B514" s="1">
        <v>24017</v>
      </c>
      <c r="C514" s="1" t="s">
        <v>10</v>
      </c>
      <c r="D514" s="6">
        <v>7.4200000000000002E-2</v>
      </c>
      <c r="E514" s="6" t="s">
        <v>963</v>
      </c>
      <c r="F514" s="6" t="s">
        <v>963</v>
      </c>
      <c r="G514" s="6" t="s">
        <v>963</v>
      </c>
      <c r="H514" s="6">
        <v>9.0523999999999993E-2</v>
      </c>
      <c r="I514" s="6" t="s">
        <v>964</v>
      </c>
      <c r="J514" s="6">
        <v>0.10163174</v>
      </c>
      <c r="K514" s="6" t="s">
        <v>964</v>
      </c>
      <c r="L514" s="1" t="s">
        <v>559</v>
      </c>
      <c r="M514" s="1" t="s">
        <v>316</v>
      </c>
      <c r="N514" s="1" t="s">
        <v>316</v>
      </c>
      <c r="O514" s="1" t="s">
        <v>560</v>
      </c>
      <c r="P514" s="1" t="s">
        <v>561</v>
      </c>
      <c r="Q514" s="1" t="s">
        <v>562</v>
      </c>
      <c r="R514" s="4" t="s">
        <v>932</v>
      </c>
    </row>
    <row r="515" spans="1:18" hidden="1" x14ac:dyDescent="0.3">
      <c r="A515" s="1" t="s">
        <v>9</v>
      </c>
      <c r="B515" s="1">
        <v>11001</v>
      </c>
      <c r="C515" s="1" t="s">
        <v>10</v>
      </c>
      <c r="D515" s="6">
        <v>0.33450000000000002</v>
      </c>
      <c r="E515" s="6" t="s">
        <v>963</v>
      </c>
      <c r="F515" s="6" t="s">
        <v>963</v>
      </c>
      <c r="G515" s="6" t="s">
        <v>963</v>
      </c>
      <c r="H515" s="6">
        <v>0.40561193468849999</v>
      </c>
      <c r="I515" s="6" t="s">
        <v>964</v>
      </c>
      <c r="J515" s="6">
        <v>0.45826499999999998</v>
      </c>
      <c r="K515" s="6" t="s">
        <v>964</v>
      </c>
      <c r="L515" s="1" t="s">
        <v>323</v>
      </c>
      <c r="M515" s="1" t="s">
        <v>316</v>
      </c>
      <c r="N515" s="1" t="s">
        <v>316</v>
      </c>
      <c r="O515" s="1" t="s">
        <v>324</v>
      </c>
      <c r="P515" s="1" t="s">
        <v>318</v>
      </c>
      <c r="Q515" s="1" t="s">
        <v>319</v>
      </c>
      <c r="R515" s="4" t="s">
        <v>932</v>
      </c>
    </row>
    <row r="516" spans="1:18" hidden="1" x14ac:dyDescent="0.3">
      <c r="A516" s="1" t="s">
        <v>497</v>
      </c>
      <c r="B516" s="1">
        <v>24009</v>
      </c>
      <c r="C516" s="1" t="s">
        <v>12</v>
      </c>
      <c r="D516" s="6">
        <v>2.8259699109414799E-2</v>
      </c>
      <c r="E516" s="6">
        <v>2.8255988212143299E-2</v>
      </c>
      <c r="F516" s="6">
        <v>7.6988791643909499E-5</v>
      </c>
      <c r="G516" s="6">
        <v>2.7246894026811204E-3</v>
      </c>
      <c r="H516" s="6">
        <v>2.1278064745045799E-2</v>
      </c>
      <c r="I516" s="6">
        <v>5.7976117520389045E-5</v>
      </c>
      <c r="J516" s="6">
        <v>1.7741912274780999E-2</v>
      </c>
      <c r="K516" s="6">
        <v>4.8341200358393874E-5</v>
      </c>
      <c r="L516" s="1" t="s">
        <v>755</v>
      </c>
      <c r="M516" s="1" t="s">
        <v>756</v>
      </c>
      <c r="N516" s="1" t="s">
        <v>436</v>
      </c>
      <c r="O516" s="1" t="s">
        <v>232</v>
      </c>
      <c r="P516" s="1" t="s">
        <v>757</v>
      </c>
      <c r="Q516" s="1" t="s">
        <v>441</v>
      </c>
      <c r="R516" s="1" t="s">
        <v>330</v>
      </c>
    </row>
    <row r="517" spans="1:18" hidden="1" x14ac:dyDescent="0.3">
      <c r="A517" s="1" t="s">
        <v>497</v>
      </c>
      <c r="B517" s="1">
        <v>24017</v>
      </c>
      <c r="C517" s="1" t="s">
        <v>12</v>
      </c>
      <c r="D517" s="6">
        <v>4.11799045801527E-2</v>
      </c>
      <c r="E517" s="6">
        <v>4.1174497077583201E-2</v>
      </c>
      <c r="F517" s="6">
        <v>1.1218771584801499E-4</v>
      </c>
      <c r="G517" s="6">
        <v>2.7246894026811031E-3</v>
      </c>
      <c r="H517" s="6">
        <v>3.1006298844823199E-2</v>
      </c>
      <c r="I517" s="6">
        <v>8.4482533878853095E-5</v>
      </c>
      <c r="J517" s="6">
        <v>2.58534336022537E-2</v>
      </c>
      <c r="K517" s="6">
        <v>7.0442576558980193E-5</v>
      </c>
      <c r="L517" s="1" t="s">
        <v>755</v>
      </c>
      <c r="M517" s="1" t="s">
        <v>756</v>
      </c>
      <c r="N517" s="1" t="s">
        <v>436</v>
      </c>
      <c r="O517" s="1" t="s">
        <v>232</v>
      </c>
      <c r="P517" s="1" t="s">
        <v>757</v>
      </c>
      <c r="Q517" s="1" t="s">
        <v>441</v>
      </c>
      <c r="R517" s="1" t="s">
        <v>330</v>
      </c>
    </row>
    <row r="518" spans="1:18" hidden="1" x14ac:dyDescent="0.3">
      <c r="A518" s="1" t="s">
        <v>497</v>
      </c>
      <c r="B518" s="1">
        <v>24021</v>
      </c>
      <c r="C518" s="1" t="s">
        <v>12</v>
      </c>
      <c r="D518" s="6">
        <v>0.17064269083969499</v>
      </c>
      <c r="E518" s="6">
        <v>0.170620283046413</v>
      </c>
      <c r="F518" s="6">
        <v>4.6488727709901602E-4</v>
      </c>
      <c r="G518" s="6">
        <v>2.7246894026811282E-3</v>
      </c>
      <c r="H518" s="6">
        <v>0.12848495696637499</v>
      </c>
      <c r="I518" s="6">
        <v>3.5008160065022273E-4</v>
      </c>
      <c r="J518" s="6">
        <v>0.107132338511058</v>
      </c>
      <c r="K518" s="6">
        <v>2.9190234742552701E-4</v>
      </c>
      <c r="L518" s="1" t="s">
        <v>755</v>
      </c>
      <c r="M518" s="1" t="s">
        <v>756</v>
      </c>
      <c r="N518" s="1" t="s">
        <v>436</v>
      </c>
      <c r="O518" s="1" t="s">
        <v>232</v>
      </c>
      <c r="P518" s="1" t="s">
        <v>757</v>
      </c>
      <c r="Q518" s="1" t="s">
        <v>441</v>
      </c>
      <c r="R518" s="1" t="s">
        <v>330</v>
      </c>
    </row>
    <row r="519" spans="1:18" hidden="1" x14ac:dyDescent="0.3">
      <c r="A519" s="1" t="s">
        <v>497</v>
      </c>
      <c r="B519" s="1">
        <v>24031</v>
      </c>
      <c r="C519" s="1" t="s">
        <v>12</v>
      </c>
      <c r="D519" s="6">
        <v>0.345182945292621</v>
      </c>
      <c r="E519" s="6">
        <v>0.34513761790095399</v>
      </c>
      <c r="F519" s="6">
        <v>9.4039280996134405E-4</v>
      </c>
      <c r="G519" s="6">
        <v>2.7246894026811464E-3</v>
      </c>
      <c r="H519" s="6">
        <v>0.25990457401491102</v>
      </c>
      <c r="I519" s="6">
        <v>7.0815923852678576E-4</v>
      </c>
      <c r="J519" s="6">
        <v>0.21671163271840899</v>
      </c>
      <c r="K519" s="6">
        <v>5.9047188910557775E-4</v>
      </c>
      <c r="L519" s="1" t="s">
        <v>755</v>
      </c>
      <c r="M519" s="1" t="s">
        <v>756</v>
      </c>
      <c r="N519" s="1" t="s">
        <v>436</v>
      </c>
      <c r="O519" s="1" t="s">
        <v>232</v>
      </c>
      <c r="P519" s="1" t="s">
        <v>757</v>
      </c>
      <c r="Q519" s="1" t="s">
        <v>441</v>
      </c>
      <c r="R519" s="1" t="s">
        <v>330</v>
      </c>
    </row>
    <row r="520" spans="1:18" hidden="1" x14ac:dyDescent="0.3">
      <c r="A520" s="1" t="s">
        <v>497</v>
      </c>
      <c r="B520" s="1">
        <v>24033</v>
      </c>
      <c r="C520" s="1" t="s">
        <v>12</v>
      </c>
      <c r="D520" s="6">
        <v>0.43415653307888102</v>
      </c>
      <c r="E520" s="6">
        <v>0.43409952219961201</v>
      </c>
      <c r="F520" s="6">
        <v>1.18278636784622E-3</v>
      </c>
      <c r="G520" s="6">
        <v>2.7246894026811191E-3</v>
      </c>
      <c r="H520" s="6">
        <v>0.32689699860461002</v>
      </c>
      <c r="I520" s="6">
        <v>8.9069278786624555E-4</v>
      </c>
      <c r="J520" s="6">
        <v>0.27257074088387601</v>
      </c>
      <c r="K520" s="6">
        <v>7.4267060916723821E-4</v>
      </c>
      <c r="L520" s="1" t="s">
        <v>755</v>
      </c>
      <c r="M520" s="1" t="s">
        <v>756</v>
      </c>
      <c r="N520" s="1" t="s">
        <v>436</v>
      </c>
      <c r="O520" s="1" t="s">
        <v>232</v>
      </c>
      <c r="P520" s="1" t="s">
        <v>757</v>
      </c>
      <c r="Q520" s="1" t="s">
        <v>441</v>
      </c>
      <c r="R520" s="1" t="s">
        <v>330</v>
      </c>
    </row>
    <row r="521" spans="1:18" hidden="1" x14ac:dyDescent="0.3">
      <c r="A521" s="1" t="s">
        <v>497</v>
      </c>
      <c r="B521" s="1">
        <v>24009</v>
      </c>
      <c r="C521" s="1" t="s">
        <v>10</v>
      </c>
      <c r="D521" s="6">
        <v>0.84779086513994995</v>
      </c>
      <c r="E521" s="6">
        <v>0.84767953823600195</v>
      </c>
      <c r="F521" s="6">
        <v>2.3096634547012701E-3</v>
      </c>
      <c r="G521" s="6">
        <v>2.7246894026811321E-3</v>
      </c>
      <c r="H521" s="6">
        <v>0.63834186092577505</v>
      </c>
      <c r="I521" s="6">
        <v>1.7392833037522123E-3</v>
      </c>
      <c r="J521" s="6">
        <v>0.53225730034976404</v>
      </c>
      <c r="K521" s="6">
        <v>1.4502358257626705E-3</v>
      </c>
      <c r="L521" s="1" t="s">
        <v>755</v>
      </c>
      <c r="M521" s="1" t="s">
        <v>756</v>
      </c>
      <c r="N521" s="1" t="s">
        <v>436</v>
      </c>
      <c r="O521" s="1" t="s">
        <v>232</v>
      </c>
      <c r="P521" s="1" t="s">
        <v>757</v>
      </c>
      <c r="Q521" s="1" t="s">
        <v>441</v>
      </c>
      <c r="R521" s="1" t="s">
        <v>330</v>
      </c>
    </row>
    <row r="522" spans="1:18" hidden="1" x14ac:dyDescent="0.3">
      <c r="A522" s="1" t="s">
        <v>497</v>
      </c>
      <c r="B522" s="1">
        <v>24017</v>
      </c>
      <c r="C522" s="1" t="s">
        <v>10</v>
      </c>
      <c r="D522" s="6">
        <v>1.23539713740458</v>
      </c>
      <c r="E522" s="6">
        <v>1.2352349123274899</v>
      </c>
      <c r="F522" s="6">
        <v>3.36563147544047E-3</v>
      </c>
      <c r="G522" s="6">
        <v>2.724689402681133E-3</v>
      </c>
      <c r="H522" s="6">
        <v>0.93018896534469697</v>
      </c>
      <c r="I522" s="6">
        <v>2.5344760163656236E-3</v>
      </c>
      <c r="J522" s="6">
        <v>0.77560300806761295</v>
      </c>
      <c r="K522" s="6">
        <v>2.1132772967694343E-3</v>
      </c>
      <c r="L522" s="1" t="s">
        <v>755</v>
      </c>
      <c r="M522" s="1" t="s">
        <v>756</v>
      </c>
      <c r="N522" s="1" t="s">
        <v>436</v>
      </c>
      <c r="O522" s="1" t="s">
        <v>232</v>
      </c>
      <c r="P522" s="1" t="s">
        <v>757</v>
      </c>
      <c r="Q522" s="1" t="s">
        <v>441</v>
      </c>
      <c r="R522" s="1" t="s">
        <v>330</v>
      </c>
    </row>
    <row r="523" spans="1:18" hidden="1" x14ac:dyDescent="0.3">
      <c r="A523" s="1" t="s">
        <v>497</v>
      </c>
      <c r="B523" s="1">
        <v>24021</v>
      </c>
      <c r="C523" s="1" t="s">
        <v>10</v>
      </c>
      <c r="D523" s="6">
        <v>5.1192807251908503</v>
      </c>
      <c r="E523" s="6">
        <v>5.1186084913923802</v>
      </c>
      <c r="F523" s="6">
        <v>1.39466183129704E-2</v>
      </c>
      <c r="G523" s="6">
        <v>2.7246894026811174E-3</v>
      </c>
      <c r="H523" s="6">
        <v>3.8545487089912598</v>
      </c>
      <c r="I523" s="6">
        <v>1.0502448019506668E-2</v>
      </c>
      <c r="J523" s="6">
        <v>3.2139701553317299</v>
      </c>
      <c r="K523" s="6">
        <v>8.75707042276575E-3</v>
      </c>
      <c r="L523" s="1" t="s">
        <v>755</v>
      </c>
      <c r="M523" s="1" t="s">
        <v>756</v>
      </c>
      <c r="N523" s="1" t="s">
        <v>436</v>
      </c>
      <c r="O523" s="1" t="s">
        <v>232</v>
      </c>
      <c r="P523" s="1" t="s">
        <v>757</v>
      </c>
      <c r="Q523" s="1" t="s">
        <v>441</v>
      </c>
      <c r="R523" s="1" t="s">
        <v>330</v>
      </c>
    </row>
    <row r="524" spans="1:18" hidden="1" x14ac:dyDescent="0.3">
      <c r="A524" s="1" t="s">
        <v>497</v>
      </c>
      <c r="B524" s="1">
        <v>24031</v>
      </c>
      <c r="C524" s="1" t="s">
        <v>10</v>
      </c>
      <c r="D524" s="6">
        <v>10.355487277353699</v>
      </c>
      <c r="E524" s="6">
        <v>10.354127455745701</v>
      </c>
      <c r="F524" s="6">
        <v>2.8211781352680199E-2</v>
      </c>
      <c r="G524" s="6">
        <v>2.7246894026811451E-3</v>
      </c>
      <c r="H524" s="6">
        <v>7.7971364061913304</v>
      </c>
      <c r="I524" s="6">
        <v>2.1244774937208867E-2</v>
      </c>
      <c r="J524" s="6">
        <v>6.5013483026155798</v>
      </c>
      <c r="K524" s="6">
        <v>1.7714154823275721E-2</v>
      </c>
      <c r="L524" s="1" t="s">
        <v>755</v>
      </c>
      <c r="M524" s="1" t="s">
        <v>756</v>
      </c>
      <c r="N524" s="1" t="s">
        <v>436</v>
      </c>
      <c r="O524" s="1" t="s">
        <v>232</v>
      </c>
      <c r="P524" s="1" t="s">
        <v>757</v>
      </c>
      <c r="Q524" s="1" t="s">
        <v>441</v>
      </c>
      <c r="R524" s="1" t="s">
        <v>330</v>
      </c>
    </row>
    <row r="525" spans="1:18" hidden="1" x14ac:dyDescent="0.3">
      <c r="A525" s="1" t="s">
        <v>497</v>
      </c>
      <c r="B525" s="1">
        <v>24033</v>
      </c>
      <c r="C525" s="1" t="s">
        <v>10</v>
      </c>
      <c r="D525" s="6">
        <v>13.024692748091599</v>
      </c>
      <c r="E525" s="6">
        <v>13.0229824221396</v>
      </c>
      <c r="F525" s="6">
        <v>3.5483582196906401E-2</v>
      </c>
      <c r="G525" s="6">
        <v>2.72468940268113E-3</v>
      </c>
      <c r="H525" s="6">
        <v>9.8069075153702805</v>
      </c>
      <c r="I525" s="6">
        <v>2.6720776980203333E-2</v>
      </c>
      <c r="J525" s="6">
        <v>8.1771201897062298</v>
      </c>
      <c r="K525" s="6">
        <v>2.2280112725342475E-2</v>
      </c>
      <c r="L525" s="1" t="s">
        <v>755</v>
      </c>
      <c r="M525" s="1" t="s">
        <v>756</v>
      </c>
      <c r="N525" s="1" t="s">
        <v>436</v>
      </c>
      <c r="O525" s="1" t="s">
        <v>232</v>
      </c>
      <c r="P525" s="1" t="s">
        <v>757</v>
      </c>
      <c r="Q525" s="1" t="s">
        <v>441</v>
      </c>
      <c r="R525" s="1" t="s">
        <v>330</v>
      </c>
    </row>
    <row r="526" spans="1:18" hidden="1" x14ac:dyDescent="0.3">
      <c r="A526" s="1" t="s">
        <v>497</v>
      </c>
      <c r="B526" s="1">
        <v>24009</v>
      </c>
      <c r="C526" s="1" t="s">
        <v>12</v>
      </c>
      <c r="D526" s="6">
        <v>6.16273683206107E-2</v>
      </c>
      <c r="E526" s="6">
        <v>6.1619275777513902E-2</v>
      </c>
      <c r="F526" s="6">
        <v>1.6789338771187599E-4</v>
      </c>
      <c r="G526" s="6">
        <v>2.7246894026810944E-3</v>
      </c>
      <c r="H526" s="6">
        <v>4.6402161895484399E-2</v>
      </c>
      <c r="I526" s="6">
        <v>1.2643147877811883E-4</v>
      </c>
      <c r="J526" s="6">
        <v>3.8690693706134802E-2</v>
      </c>
      <c r="K526" s="6">
        <v>1.0542012312348561E-4</v>
      </c>
      <c r="L526" s="1" t="s">
        <v>758</v>
      </c>
      <c r="M526" s="1" t="s">
        <v>756</v>
      </c>
      <c r="N526" s="1" t="s">
        <v>436</v>
      </c>
      <c r="O526" s="1" t="s">
        <v>232</v>
      </c>
      <c r="P526" s="1" t="s">
        <v>759</v>
      </c>
      <c r="Q526" s="1" t="s">
        <v>441</v>
      </c>
      <c r="R526" s="1" t="s">
        <v>330</v>
      </c>
    </row>
    <row r="527" spans="1:18" hidden="1" x14ac:dyDescent="0.3">
      <c r="A527" s="1" t="s">
        <v>497</v>
      </c>
      <c r="B527" s="1">
        <v>24017</v>
      </c>
      <c r="C527" s="1" t="s">
        <v>12</v>
      </c>
      <c r="D527" s="6">
        <v>8.9803127226463206E-2</v>
      </c>
      <c r="E527" s="6">
        <v>8.9791334808627596E-2</v>
      </c>
      <c r="F527" s="6">
        <v>2.4465349840566098E-4</v>
      </c>
      <c r="G527" s="6">
        <v>2.7246894026811313E-3</v>
      </c>
      <c r="H527" s="6">
        <v>6.7617024089109107E-2</v>
      </c>
      <c r="I527" s="6">
        <v>1.8423538897643034E-4</v>
      </c>
      <c r="J527" s="6">
        <v>5.6379906915643999E-2</v>
      </c>
      <c r="K527" s="6">
        <v>1.5361773489720382E-4</v>
      </c>
      <c r="L527" s="1" t="s">
        <v>758</v>
      </c>
      <c r="M527" s="1" t="s">
        <v>756</v>
      </c>
      <c r="N527" s="1" t="s">
        <v>436</v>
      </c>
      <c r="O527" s="1" t="s">
        <v>232</v>
      </c>
      <c r="P527" s="1" t="s">
        <v>759</v>
      </c>
      <c r="Q527" s="1" t="s">
        <v>441</v>
      </c>
      <c r="R527" s="1" t="s">
        <v>330</v>
      </c>
    </row>
    <row r="528" spans="1:18" hidden="1" x14ac:dyDescent="0.3">
      <c r="A528" s="1" t="s">
        <v>497</v>
      </c>
      <c r="B528" s="1">
        <v>24021</v>
      </c>
      <c r="C528" s="1" t="s">
        <v>12</v>
      </c>
      <c r="D528" s="6">
        <v>0.37212924300254502</v>
      </c>
      <c r="E528" s="6">
        <v>0.37208037718174403</v>
      </c>
      <c r="F528" s="6">
        <v>1.01380346065269E-3</v>
      </c>
      <c r="G528" s="6">
        <v>2.7246894026811148E-3</v>
      </c>
      <c r="H528" s="6">
        <v>0.280193716694425</v>
      </c>
      <c r="I528" s="6">
        <v>7.634408505751343E-4</v>
      </c>
      <c r="J528" s="6">
        <v>0.23362896960329901</v>
      </c>
      <c r="K528" s="6">
        <v>6.3656637763741708E-4</v>
      </c>
      <c r="L528" s="1" t="s">
        <v>758</v>
      </c>
      <c r="M528" s="1" t="s">
        <v>756</v>
      </c>
      <c r="N528" s="1" t="s">
        <v>436</v>
      </c>
      <c r="O528" s="1" t="s">
        <v>232</v>
      </c>
      <c r="P528" s="1" t="s">
        <v>759</v>
      </c>
      <c r="Q528" s="1" t="s">
        <v>441</v>
      </c>
      <c r="R528" s="1" t="s">
        <v>330</v>
      </c>
    </row>
    <row r="529" spans="1:18" hidden="1" x14ac:dyDescent="0.3">
      <c r="A529" s="1" t="s">
        <v>497</v>
      </c>
      <c r="B529" s="1">
        <v>24031</v>
      </c>
      <c r="C529" s="1" t="s">
        <v>12</v>
      </c>
      <c r="D529" s="6">
        <v>0.75275805343511604</v>
      </c>
      <c r="E529" s="6">
        <v>0.75265920568037303</v>
      </c>
      <c r="F529" s="6">
        <v>2.0507625615477101E-3</v>
      </c>
      <c r="G529" s="6">
        <v>2.7246894026811308E-3</v>
      </c>
      <c r="H529" s="6">
        <v>0.56678715991745598</v>
      </c>
      <c r="I529" s="6">
        <v>1.5443189682028276E-3</v>
      </c>
      <c r="J529" s="6">
        <v>0.472594109953967</v>
      </c>
      <c r="K529" s="6">
        <v>1.287672163161095E-3</v>
      </c>
      <c r="L529" s="1" t="s">
        <v>758</v>
      </c>
      <c r="M529" s="1" t="s">
        <v>756</v>
      </c>
      <c r="N529" s="1" t="s">
        <v>436</v>
      </c>
      <c r="O529" s="1" t="s">
        <v>232</v>
      </c>
      <c r="P529" s="1" t="s">
        <v>759</v>
      </c>
      <c r="Q529" s="1" t="s">
        <v>441</v>
      </c>
      <c r="R529" s="1" t="s">
        <v>330</v>
      </c>
    </row>
    <row r="530" spans="1:18" hidden="1" x14ac:dyDescent="0.3">
      <c r="A530" s="1" t="s">
        <v>497</v>
      </c>
      <c r="B530" s="1">
        <v>24033</v>
      </c>
      <c r="C530" s="1" t="s">
        <v>12</v>
      </c>
      <c r="D530" s="6">
        <v>0.94678742366412405</v>
      </c>
      <c r="E530" s="6">
        <v>0.94666309711508401</v>
      </c>
      <c r="F530" s="6">
        <v>2.5793629086187501E-3</v>
      </c>
      <c r="G530" s="6">
        <v>2.7246894026811122E-3</v>
      </c>
      <c r="H530" s="6">
        <v>0.71288105448400796</v>
      </c>
      <c r="I530" s="6">
        <v>1.9423794545247129E-3</v>
      </c>
      <c r="J530" s="6">
        <v>0.59440899736680597</v>
      </c>
      <c r="K530" s="6">
        <v>1.6195798959836413E-3</v>
      </c>
      <c r="L530" s="1" t="s">
        <v>758</v>
      </c>
      <c r="M530" s="1" t="s">
        <v>756</v>
      </c>
      <c r="N530" s="1" t="s">
        <v>436</v>
      </c>
      <c r="O530" s="1" t="s">
        <v>232</v>
      </c>
      <c r="P530" s="1" t="s">
        <v>759</v>
      </c>
      <c r="Q530" s="1" t="s">
        <v>441</v>
      </c>
      <c r="R530" s="1" t="s">
        <v>330</v>
      </c>
    </row>
    <row r="531" spans="1:18" hidden="1" x14ac:dyDescent="0.3">
      <c r="A531" s="1" t="s">
        <v>497</v>
      </c>
      <c r="B531" s="1">
        <v>24009</v>
      </c>
      <c r="C531" s="1" t="s">
        <v>10</v>
      </c>
      <c r="D531" s="6">
        <v>13.5580190839695</v>
      </c>
      <c r="E531" s="6">
        <v>13.5562387247437</v>
      </c>
      <c r="F531" s="6">
        <v>3.6936539993524697E-2</v>
      </c>
      <c r="G531" s="6">
        <v>2.7246894026811286E-3</v>
      </c>
      <c r="H531" s="6">
        <v>10.208474151345801</v>
      </c>
      <c r="I531" s="6">
        <v>2.7814921337716132E-2</v>
      </c>
      <c r="J531" s="6">
        <v>8.5119513932636295</v>
      </c>
      <c r="K531" s="6">
        <v>2.3192423757362281E-2</v>
      </c>
      <c r="L531" s="1" t="s">
        <v>758</v>
      </c>
      <c r="M531" s="1" t="s">
        <v>756</v>
      </c>
      <c r="N531" s="1" t="s">
        <v>436</v>
      </c>
      <c r="O531" s="1" t="s">
        <v>232</v>
      </c>
      <c r="P531" s="1" t="s">
        <v>759</v>
      </c>
      <c r="Q531" s="1" t="s">
        <v>441</v>
      </c>
      <c r="R531" s="1" t="s">
        <v>330</v>
      </c>
    </row>
    <row r="532" spans="1:18" hidden="1" x14ac:dyDescent="0.3">
      <c r="A532" s="1" t="s">
        <v>497</v>
      </c>
      <c r="B532" s="1">
        <v>24017</v>
      </c>
      <c r="C532" s="1" t="s">
        <v>10</v>
      </c>
      <c r="D532" s="6">
        <v>19.756692748091599</v>
      </c>
      <c r="E532" s="6">
        <v>19.754098415542899</v>
      </c>
      <c r="F532" s="6">
        <v>5.3823782612349901E-2</v>
      </c>
      <c r="G532" s="6">
        <v>2.7246894026811334E-3</v>
      </c>
      <c r="H532" s="6">
        <v>14.8757488823304</v>
      </c>
      <c r="I532" s="6">
        <v>4.0531795336631357E-2</v>
      </c>
      <c r="J532" s="6">
        <v>12.403582508763099</v>
      </c>
      <c r="K532" s="6">
        <v>3.3795909816907881E-2</v>
      </c>
      <c r="L532" s="1" t="s">
        <v>758</v>
      </c>
      <c r="M532" s="1" t="s">
        <v>756</v>
      </c>
      <c r="N532" s="1" t="s">
        <v>436</v>
      </c>
      <c r="O532" s="1" t="s">
        <v>232</v>
      </c>
      <c r="P532" s="1" t="s">
        <v>759</v>
      </c>
      <c r="Q532" s="1" t="s">
        <v>441</v>
      </c>
      <c r="R532" s="1" t="s">
        <v>330</v>
      </c>
    </row>
    <row r="533" spans="1:18" hidden="1" x14ac:dyDescent="0.3">
      <c r="A533" s="1" t="s">
        <v>497</v>
      </c>
      <c r="B533" s="1">
        <v>24021</v>
      </c>
      <c r="C533" s="1" t="s">
        <v>10</v>
      </c>
      <c r="D533" s="6">
        <v>81.868431297710003</v>
      </c>
      <c r="E533" s="6">
        <v>81.857680817417901</v>
      </c>
      <c r="F533" s="6">
        <v>0.22303675545127299</v>
      </c>
      <c r="G533" s="6">
        <v>2.7246894026811304E-3</v>
      </c>
      <c r="H533" s="6">
        <v>61.642616044261501</v>
      </c>
      <c r="I533" s="6">
        <v>0.16795698268934114</v>
      </c>
      <c r="J533" s="6">
        <v>51.398371954852401</v>
      </c>
      <c r="K533" s="6">
        <v>0.14004459938044936</v>
      </c>
      <c r="L533" s="1" t="s">
        <v>758</v>
      </c>
      <c r="M533" s="1" t="s">
        <v>756</v>
      </c>
      <c r="N533" s="1" t="s">
        <v>436</v>
      </c>
      <c r="O533" s="1" t="s">
        <v>232</v>
      </c>
      <c r="P533" s="1" t="s">
        <v>759</v>
      </c>
      <c r="Q533" s="1" t="s">
        <v>441</v>
      </c>
      <c r="R533" s="1" t="s">
        <v>330</v>
      </c>
    </row>
    <row r="534" spans="1:18" hidden="1" x14ac:dyDescent="0.3">
      <c r="A534" s="1" t="s">
        <v>497</v>
      </c>
      <c r="B534" s="1">
        <v>24031</v>
      </c>
      <c r="C534" s="1" t="s">
        <v>10</v>
      </c>
      <c r="D534" s="6">
        <v>165.60681933842301</v>
      </c>
      <c r="E534" s="6">
        <v>165.58507282613101</v>
      </c>
      <c r="F534" s="6">
        <v>0.45116789317154199</v>
      </c>
      <c r="G534" s="6">
        <v>2.7246894026811282E-3</v>
      </c>
      <c r="H534" s="6">
        <v>124.693211009105</v>
      </c>
      <c r="I534" s="6">
        <v>0.33975027062279017</v>
      </c>
      <c r="J534" s="6">
        <v>103.97073406308699</v>
      </c>
      <c r="K534" s="6">
        <v>0.28328795729067091</v>
      </c>
      <c r="L534" s="1" t="s">
        <v>758</v>
      </c>
      <c r="M534" s="1" t="s">
        <v>756</v>
      </c>
      <c r="N534" s="1" t="s">
        <v>436</v>
      </c>
      <c r="O534" s="1" t="s">
        <v>232</v>
      </c>
      <c r="P534" s="1" t="s">
        <v>759</v>
      </c>
      <c r="Q534" s="1" t="s">
        <v>441</v>
      </c>
      <c r="R534" s="1" t="s">
        <v>330</v>
      </c>
    </row>
    <row r="535" spans="1:18" hidden="1" x14ac:dyDescent="0.3">
      <c r="A535" s="1" t="s">
        <v>497</v>
      </c>
      <c r="B535" s="1">
        <v>24033</v>
      </c>
      <c r="C535" s="1" t="s">
        <v>10</v>
      </c>
      <c r="D535" s="6">
        <v>208.29325699745601</v>
      </c>
      <c r="E535" s="6">
        <v>208.26590515354201</v>
      </c>
      <c r="F535" s="6">
        <v>0.56745990471164998</v>
      </c>
      <c r="G535" s="6">
        <v>2.7246894026811334E-3</v>
      </c>
      <c r="H535" s="6">
        <v>156.83384990011399</v>
      </c>
      <c r="I535" s="6">
        <v>0.42732352880452412</v>
      </c>
      <c r="J535" s="6">
        <v>130.769994357304</v>
      </c>
      <c r="K535" s="6">
        <v>0.35630761781401782</v>
      </c>
      <c r="L535" s="1" t="s">
        <v>758</v>
      </c>
      <c r="M535" s="1" t="s">
        <v>756</v>
      </c>
      <c r="N535" s="1" t="s">
        <v>436</v>
      </c>
      <c r="O535" s="1" t="s">
        <v>232</v>
      </c>
      <c r="P535" s="1" t="s">
        <v>759</v>
      </c>
      <c r="Q535" s="1" t="s">
        <v>441</v>
      </c>
      <c r="R535" s="1" t="s">
        <v>330</v>
      </c>
    </row>
    <row r="536" spans="1:18" hidden="1" x14ac:dyDescent="0.3">
      <c r="A536" s="1" t="s">
        <v>811</v>
      </c>
      <c r="B536" s="1">
        <v>51600</v>
      </c>
      <c r="C536" s="1" t="s">
        <v>12</v>
      </c>
      <c r="D536" s="6">
        <v>3.6832771938909999E-4</v>
      </c>
      <c r="E536" s="6">
        <v>3.6827935276206397E-4</v>
      </c>
      <c r="F536" s="6">
        <v>1.0034468496970601E-6</v>
      </c>
      <c r="G536" s="6">
        <v>2.7246894026811269E-3</v>
      </c>
      <c r="H536" s="6">
        <v>3.3674806838839997E-4</v>
      </c>
      <c r="I536" s="6">
        <v>9.1753389331121285E-7</v>
      </c>
      <c r="J536" s="6">
        <v>3.3897584460629998E-4</v>
      </c>
      <c r="K536" s="6">
        <v>9.2360389156367E-7</v>
      </c>
      <c r="L536" s="1" t="s">
        <v>912</v>
      </c>
      <c r="M536" s="1" t="s">
        <v>221</v>
      </c>
      <c r="N536" s="1" t="s">
        <v>436</v>
      </c>
      <c r="O536" s="1" t="s">
        <v>232</v>
      </c>
      <c r="P536" s="1" t="s">
        <v>201</v>
      </c>
      <c r="Q536" s="1" t="s">
        <v>913</v>
      </c>
      <c r="R536" s="1" t="s">
        <v>330</v>
      </c>
    </row>
    <row r="537" spans="1:18" hidden="1" x14ac:dyDescent="0.3">
      <c r="A537" s="1" t="s">
        <v>811</v>
      </c>
      <c r="B537" s="1">
        <v>51685</v>
      </c>
      <c r="C537" s="1" t="s">
        <v>12</v>
      </c>
      <c r="D537" s="6">
        <v>4.3403876501609998E-4</v>
      </c>
      <c r="E537" s="6">
        <v>4.3398176960153702E-4</v>
      </c>
      <c r="F537" s="6">
        <v>1.1824655285901101E-6</v>
      </c>
      <c r="G537" s="6">
        <v>2.7246894026811265E-3</v>
      </c>
      <c r="H537" s="6">
        <v>3.9682518591670001E-4</v>
      </c>
      <c r="I537" s="6">
        <v>1.0812253787842003E-6</v>
      </c>
      <c r="J537" s="6">
        <v>3.9945040576160003E-4</v>
      </c>
      <c r="K537" s="6">
        <v>1.0883782874753076E-6</v>
      </c>
      <c r="L537" s="1" t="s">
        <v>912</v>
      </c>
      <c r="M537" s="1" t="s">
        <v>221</v>
      </c>
      <c r="N537" s="1" t="s">
        <v>436</v>
      </c>
      <c r="O537" s="1" t="s">
        <v>232</v>
      </c>
      <c r="P537" s="1" t="s">
        <v>201</v>
      </c>
      <c r="Q537" s="1" t="s">
        <v>913</v>
      </c>
      <c r="R537" s="1" t="s">
        <v>330</v>
      </c>
    </row>
    <row r="538" spans="1:18" hidden="1" x14ac:dyDescent="0.3">
      <c r="A538" s="1" t="s">
        <v>811</v>
      </c>
      <c r="B538" s="1">
        <v>51013</v>
      </c>
      <c r="C538" s="1" t="s">
        <v>12</v>
      </c>
      <c r="D538" s="6">
        <v>4.8243967718639998E-4</v>
      </c>
      <c r="E538" s="6">
        <v>4.82376326049067E-4</v>
      </c>
      <c r="F538" s="6">
        <v>1.3143256636901401E-6</v>
      </c>
      <c r="G538" s="6">
        <v>2.7246894026811087E-3</v>
      </c>
      <c r="H538" s="6">
        <v>4.4107630475349999E-4</v>
      </c>
      <c r="I538" s="6">
        <v>1.2017959333356045E-6</v>
      </c>
      <c r="J538" s="6">
        <v>4.4399427042059999E-4</v>
      </c>
      <c r="K538" s="6">
        <v>1.2097464834661392E-6</v>
      </c>
      <c r="L538" s="1" t="s">
        <v>912</v>
      </c>
      <c r="M538" s="1" t="s">
        <v>221</v>
      </c>
      <c r="N538" s="1" t="s">
        <v>436</v>
      </c>
      <c r="O538" s="1" t="s">
        <v>232</v>
      </c>
      <c r="P538" s="1" t="s">
        <v>201</v>
      </c>
      <c r="Q538" s="1" t="s">
        <v>913</v>
      </c>
      <c r="R538" s="1" t="s">
        <v>330</v>
      </c>
    </row>
    <row r="539" spans="1:18" hidden="1" x14ac:dyDescent="0.3">
      <c r="A539" s="1" t="s">
        <v>811</v>
      </c>
      <c r="B539" s="1">
        <v>51683</v>
      </c>
      <c r="C539" s="1" t="s">
        <v>12</v>
      </c>
      <c r="D539" s="6">
        <v>9.7183174752420002E-4</v>
      </c>
      <c r="E539" s="6">
        <v>9.7170413230211999E-4</v>
      </c>
      <c r="F539" s="6">
        <v>2.6475919518250601E-6</v>
      </c>
      <c r="G539" s="6">
        <v>2.7246894026811412E-3</v>
      </c>
      <c r="H539" s="6">
        <v>8.8850891895960002E-4</v>
      </c>
      <c r="I539" s="6">
        <v>2.4209108356768992E-6</v>
      </c>
      <c r="J539" s="6">
        <v>8.9438690082470004E-4</v>
      </c>
      <c r="K539" s="6">
        <v>2.4369265105738891E-6</v>
      </c>
      <c r="L539" s="1" t="s">
        <v>912</v>
      </c>
      <c r="M539" s="1" t="s">
        <v>221</v>
      </c>
      <c r="N539" s="1" t="s">
        <v>436</v>
      </c>
      <c r="O539" s="1" t="s">
        <v>232</v>
      </c>
      <c r="P539" s="1" t="s">
        <v>201</v>
      </c>
      <c r="Q539" s="1" t="s">
        <v>913</v>
      </c>
      <c r="R539" s="1" t="s">
        <v>330</v>
      </c>
    </row>
    <row r="540" spans="1:18" hidden="1" x14ac:dyDescent="0.3">
      <c r="A540" s="1" t="s">
        <v>811</v>
      </c>
      <c r="B540" s="1">
        <v>51510</v>
      </c>
      <c r="C540" s="1" t="s">
        <v>12</v>
      </c>
      <c r="D540" s="6">
        <v>1.0306080814437E-3</v>
      </c>
      <c r="E540" s="6">
        <v>1.03047274805955E-3</v>
      </c>
      <c r="F540" s="6">
        <v>2.80771817638957E-6</v>
      </c>
      <c r="G540" s="6">
        <v>2.7246894026811417E-3</v>
      </c>
      <c r="H540" s="6">
        <v>9.4224589250910002E-4</v>
      </c>
      <c r="I540" s="6">
        <v>2.567327398039379E-6</v>
      </c>
      <c r="J540" s="6">
        <v>9.484793744138E-4</v>
      </c>
      <c r="K540" s="6">
        <v>2.5843117001269195E-6</v>
      </c>
      <c r="L540" s="1" t="s">
        <v>912</v>
      </c>
      <c r="M540" s="1" t="s">
        <v>221</v>
      </c>
      <c r="N540" s="1" t="s">
        <v>436</v>
      </c>
      <c r="O540" s="1" t="s">
        <v>232</v>
      </c>
      <c r="P540" s="1" t="s">
        <v>201</v>
      </c>
      <c r="Q540" s="1" t="s">
        <v>913</v>
      </c>
      <c r="R540" s="1" t="s">
        <v>330</v>
      </c>
    </row>
    <row r="541" spans="1:18" hidden="1" x14ac:dyDescent="0.3">
      <c r="A541" s="1" t="s">
        <v>811</v>
      </c>
      <c r="B541" s="1">
        <v>51153</v>
      </c>
      <c r="C541" s="1" t="s">
        <v>12</v>
      </c>
      <c r="D541" s="6">
        <v>5.6306866820916004E-3</v>
      </c>
      <c r="E541" s="6">
        <v>5.6299472934744597E-3</v>
      </c>
      <c r="F541" s="6">
        <v>1.5339857728183099E-5</v>
      </c>
      <c r="G541" s="6">
        <v>2.7246894026811174E-3</v>
      </c>
      <c r="H541" s="6">
        <v>5.1479233413093996E-3</v>
      </c>
      <c r="I541" s="6">
        <v>1.4026492173880491E-5</v>
      </c>
      <c r="J541" s="6">
        <v>5.1819797243091003E-3</v>
      </c>
      <c r="K541" s="6">
        <v>1.4119285239733424E-5</v>
      </c>
      <c r="L541" s="1" t="s">
        <v>912</v>
      </c>
      <c r="M541" s="1" t="s">
        <v>221</v>
      </c>
      <c r="N541" s="1" t="s">
        <v>436</v>
      </c>
      <c r="O541" s="1" t="s">
        <v>232</v>
      </c>
      <c r="P541" s="1" t="s">
        <v>201</v>
      </c>
      <c r="Q541" s="1" t="s">
        <v>913</v>
      </c>
      <c r="R541" s="1" t="s">
        <v>330</v>
      </c>
    </row>
    <row r="542" spans="1:18" hidden="1" x14ac:dyDescent="0.3">
      <c r="A542" s="1" t="s">
        <v>811</v>
      </c>
      <c r="B542" s="1">
        <v>51107</v>
      </c>
      <c r="C542" s="1" t="s">
        <v>12</v>
      </c>
      <c r="D542" s="6">
        <v>5.8776791411383001E-3</v>
      </c>
      <c r="E542" s="6">
        <v>5.8769073189259497E-3</v>
      </c>
      <c r="F542" s="6">
        <v>1.6012747092416701E-5</v>
      </c>
      <c r="G542" s="6">
        <v>2.7246894026811291E-3</v>
      </c>
      <c r="H542" s="6">
        <v>5.3737391816932002E-3</v>
      </c>
      <c r="I542" s="6">
        <v>1.4641770201131825E-5</v>
      </c>
      <c r="J542" s="6">
        <v>5.4092894623751003E-3</v>
      </c>
      <c r="K542" s="6">
        <v>1.4738633674168138E-5</v>
      </c>
      <c r="L542" s="1" t="s">
        <v>912</v>
      </c>
      <c r="M542" s="1" t="s">
        <v>221</v>
      </c>
      <c r="N542" s="1" t="s">
        <v>436</v>
      </c>
      <c r="O542" s="1" t="s">
        <v>232</v>
      </c>
      <c r="P542" s="1" t="s">
        <v>201</v>
      </c>
      <c r="Q542" s="1" t="s">
        <v>913</v>
      </c>
      <c r="R542" s="1" t="s">
        <v>330</v>
      </c>
    </row>
    <row r="543" spans="1:18" hidden="1" x14ac:dyDescent="0.3">
      <c r="A543" s="1" t="s">
        <v>811</v>
      </c>
      <c r="B543" s="1">
        <v>51059</v>
      </c>
      <c r="C543" s="1" t="s">
        <v>12</v>
      </c>
      <c r="D543" s="6">
        <v>1.0660752029615901E-2</v>
      </c>
      <c r="E543" s="6">
        <v>1.0659352122438299E-2</v>
      </c>
      <c r="F543" s="6">
        <v>2.90434237674543E-5</v>
      </c>
      <c r="G543" s="6">
        <v>2.7246894026811352E-3</v>
      </c>
      <c r="H543" s="6">
        <v>9.7467213694769992E-3</v>
      </c>
      <c r="I543" s="6">
        <v>2.6556788426299739E-5</v>
      </c>
      <c r="J543" s="6">
        <v>9.8112013653788004E-3</v>
      </c>
      <c r="K543" s="6">
        <v>2.67324763878183E-5</v>
      </c>
      <c r="L543" s="1" t="s">
        <v>912</v>
      </c>
      <c r="M543" s="1" t="s">
        <v>221</v>
      </c>
      <c r="N543" s="1" t="s">
        <v>436</v>
      </c>
      <c r="O543" s="1" t="s">
        <v>232</v>
      </c>
      <c r="P543" s="1" t="s">
        <v>201</v>
      </c>
      <c r="Q543" s="1" t="s">
        <v>913</v>
      </c>
      <c r="R543" s="1" t="s">
        <v>330</v>
      </c>
    </row>
    <row r="544" spans="1:18" hidden="1" x14ac:dyDescent="0.3">
      <c r="A544" s="1" t="s">
        <v>811</v>
      </c>
      <c r="B544" s="1">
        <v>51610</v>
      </c>
      <c r="C544" s="1" t="s">
        <v>10</v>
      </c>
      <c r="D544" s="6">
        <v>2.2335991115224399E-2</v>
      </c>
      <c r="E544" s="6">
        <v>2.2333058084403199E-2</v>
      </c>
      <c r="F544" s="6">
        <v>6.08506466920354E-5</v>
      </c>
      <c r="G544" s="6">
        <v>2.7246894026811239E-3</v>
      </c>
      <c r="H544" s="6">
        <v>2.0420949789135001E-2</v>
      </c>
      <c r="I544" s="6">
        <v>5.5640745483139469E-5</v>
      </c>
      <c r="J544" s="6">
        <v>2.0556045757184199E-2</v>
      </c>
      <c r="K544" s="6">
        <v>5.6008840035628063E-5</v>
      </c>
      <c r="L544" s="1" t="s">
        <v>912</v>
      </c>
      <c r="M544" s="1" t="s">
        <v>221</v>
      </c>
      <c r="N544" s="1" t="s">
        <v>436</v>
      </c>
      <c r="O544" s="1" t="s">
        <v>232</v>
      </c>
      <c r="P544" s="1" t="s">
        <v>201</v>
      </c>
      <c r="Q544" s="1" t="s">
        <v>913</v>
      </c>
      <c r="R544" s="1" t="s">
        <v>330</v>
      </c>
    </row>
    <row r="545" spans="1:18" hidden="1" x14ac:dyDescent="0.3">
      <c r="A545" s="1" t="s">
        <v>811</v>
      </c>
      <c r="B545" s="1">
        <v>51600</v>
      </c>
      <c r="C545" s="1" t="s">
        <v>10</v>
      </c>
      <c r="D545" s="6">
        <v>3.6832771938917097E-2</v>
      </c>
      <c r="E545" s="6">
        <v>3.6827935276206598E-2</v>
      </c>
      <c r="F545" s="6">
        <v>1.00344684969706E-4</v>
      </c>
      <c r="G545" s="6">
        <v>2.7246894026811117E-3</v>
      </c>
      <c r="H545" s="6">
        <v>3.3674806838842698E-2</v>
      </c>
      <c r="I545" s="6">
        <v>9.1753389331128128E-5</v>
      </c>
      <c r="J545" s="6">
        <v>3.38975844606349E-2</v>
      </c>
      <c r="K545" s="6">
        <v>9.236038915637984E-5</v>
      </c>
      <c r="L545" s="1" t="s">
        <v>912</v>
      </c>
      <c r="M545" s="1" t="s">
        <v>221</v>
      </c>
      <c r="N545" s="1" t="s">
        <v>436</v>
      </c>
      <c r="O545" s="1" t="s">
        <v>232</v>
      </c>
      <c r="P545" s="1" t="s">
        <v>201</v>
      </c>
      <c r="Q545" s="1" t="s">
        <v>913</v>
      </c>
      <c r="R545" s="1" t="s">
        <v>330</v>
      </c>
    </row>
    <row r="546" spans="1:18" hidden="1" x14ac:dyDescent="0.3">
      <c r="A546" s="1" t="s">
        <v>811</v>
      </c>
      <c r="B546" s="1">
        <v>51685</v>
      </c>
      <c r="C546" s="1" t="s">
        <v>10</v>
      </c>
      <c r="D546" s="6">
        <v>4.3403876501619601E-2</v>
      </c>
      <c r="E546" s="6">
        <v>4.3398176960153502E-2</v>
      </c>
      <c r="F546" s="6">
        <v>1.1824655285901101E-4</v>
      </c>
      <c r="G546" s="6">
        <v>2.7246894026811386E-3</v>
      </c>
      <c r="H546" s="6">
        <v>3.96825185916755E-2</v>
      </c>
      <c r="I546" s="6">
        <v>1.081225378784355E-4</v>
      </c>
      <c r="J546" s="6">
        <v>3.9945040576163403E-2</v>
      </c>
      <c r="K546" s="6">
        <v>1.0883782874754051E-4</v>
      </c>
      <c r="L546" s="1" t="s">
        <v>912</v>
      </c>
      <c r="M546" s="1" t="s">
        <v>221</v>
      </c>
      <c r="N546" s="1" t="s">
        <v>436</v>
      </c>
      <c r="O546" s="1" t="s">
        <v>232</v>
      </c>
      <c r="P546" s="1" t="s">
        <v>201</v>
      </c>
      <c r="Q546" s="1" t="s">
        <v>913</v>
      </c>
      <c r="R546" s="1" t="s">
        <v>330</v>
      </c>
    </row>
    <row r="547" spans="1:18" hidden="1" x14ac:dyDescent="0.3">
      <c r="A547" s="1" t="s">
        <v>811</v>
      </c>
      <c r="B547" s="1">
        <v>51013</v>
      </c>
      <c r="C547" s="1" t="s">
        <v>10</v>
      </c>
      <c r="D547" s="6">
        <v>4.8243967718648702E-2</v>
      </c>
      <c r="E547" s="6">
        <v>4.8237632604906301E-2</v>
      </c>
      <c r="F547" s="6">
        <v>1.3143256636901401E-4</v>
      </c>
      <c r="G547" s="6">
        <v>2.7246894026811313E-3</v>
      </c>
      <c r="H547" s="6">
        <v>4.4107630475357103E-2</v>
      </c>
      <c r="I547" s="6">
        <v>1.2017959333358081E-4</v>
      </c>
      <c r="J547" s="6">
        <v>4.4399427042066897E-2</v>
      </c>
      <c r="K547" s="6">
        <v>1.2097464834663372E-4</v>
      </c>
      <c r="L547" s="1" t="s">
        <v>912</v>
      </c>
      <c r="M547" s="1" t="s">
        <v>221</v>
      </c>
      <c r="N547" s="1" t="s">
        <v>436</v>
      </c>
      <c r="O547" s="1" t="s">
        <v>232</v>
      </c>
      <c r="P547" s="1" t="s">
        <v>201</v>
      </c>
      <c r="Q547" s="1" t="s">
        <v>913</v>
      </c>
      <c r="R547" s="1" t="s">
        <v>330</v>
      </c>
    </row>
    <row r="548" spans="1:18" hidden="1" x14ac:dyDescent="0.3">
      <c r="A548" s="1" t="s">
        <v>811</v>
      </c>
      <c r="B548" s="1">
        <v>51683</v>
      </c>
      <c r="C548" s="1" t="s">
        <v>10</v>
      </c>
      <c r="D548" s="6">
        <v>9.7183174752429297E-2</v>
      </c>
      <c r="E548" s="6">
        <v>9.7170413230212194E-2</v>
      </c>
      <c r="F548" s="6">
        <v>2.6475919518250502E-4</v>
      </c>
      <c r="G548" s="6">
        <v>2.7246894026811256E-3</v>
      </c>
      <c r="H548" s="6">
        <v>8.8850891895967593E-2</v>
      </c>
      <c r="I548" s="6">
        <v>2.420910835677092E-4</v>
      </c>
      <c r="J548" s="6">
        <v>8.9438690082470407E-2</v>
      </c>
      <c r="K548" s="6">
        <v>2.4369265105738861E-4</v>
      </c>
      <c r="L548" s="1" t="s">
        <v>912</v>
      </c>
      <c r="M548" s="1" t="s">
        <v>221</v>
      </c>
      <c r="N548" s="1" t="s">
        <v>436</v>
      </c>
      <c r="O548" s="1" t="s">
        <v>232</v>
      </c>
      <c r="P548" s="1" t="s">
        <v>201</v>
      </c>
      <c r="Q548" s="1" t="s">
        <v>913</v>
      </c>
      <c r="R548" s="1" t="s">
        <v>330</v>
      </c>
    </row>
    <row r="549" spans="1:18" hidden="1" x14ac:dyDescent="0.3">
      <c r="A549" s="1" t="s">
        <v>811</v>
      </c>
      <c r="B549" s="1">
        <v>51510</v>
      </c>
      <c r="C549" s="1" t="s">
        <v>10</v>
      </c>
      <c r="D549" s="6">
        <v>0.103060808144378</v>
      </c>
      <c r="E549" s="6">
        <v>0.10304727480595501</v>
      </c>
      <c r="F549" s="6">
        <v>2.8077181763895798E-4</v>
      </c>
      <c r="G549" s="6">
        <v>2.7246894026811512E-3</v>
      </c>
      <c r="H549" s="6">
        <v>9.4224589250910804E-2</v>
      </c>
      <c r="I549" s="6">
        <v>2.56732739803941E-4</v>
      </c>
      <c r="J549" s="6">
        <v>9.4847937441388294E-2</v>
      </c>
      <c r="K549" s="6">
        <v>2.5843117001271549E-4</v>
      </c>
      <c r="L549" s="1" t="s">
        <v>912</v>
      </c>
      <c r="M549" s="1" t="s">
        <v>221</v>
      </c>
      <c r="N549" s="1" t="s">
        <v>436</v>
      </c>
      <c r="O549" s="1" t="s">
        <v>232</v>
      </c>
      <c r="P549" s="1" t="s">
        <v>201</v>
      </c>
      <c r="Q549" s="1" t="s">
        <v>913</v>
      </c>
      <c r="R549" s="1" t="s">
        <v>330</v>
      </c>
    </row>
    <row r="550" spans="1:18" hidden="1" x14ac:dyDescent="0.3">
      <c r="A550" s="1" t="s">
        <v>811</v>
      </c>
      <c r="B550" s="1">
        <v>51153</v>
      </c>
      <c r="C550" s="1" t="s">
        <v>10</v>
      </c>
      <c r="D550" s="6">
        <v>0.56306866820916202</v>
      </c>
      <c r="E550" s="6">
        <v>0.56299472934744499</v>
      </c>
      <c r="F550" s="6">
        <v>1.5339857728183201E-3</v>
      </c>
      <c r="G550" s="6">
        <v>2.7246894026811404E-3</v>
      </c>
      <c r="H550" s="6">
        <v>0.51479233413094605</v>
      </c>
      <c r="I550" s="6">
        <v>1.4026492173880773E-3</v>
      </c>
      <c r="J550" s="6">
        <v>0.51819797243092003</v>
      </c>
      <c r="K550" s="6">
        <v>1.4119285239733816E-3</v>
      </c>
      <c r="L550" s="1" t="s">
        <v>912</v>
      </c>
      <c r="M550" s="1" t="s">
        <v>221</v>
      </c>
      <c r="N550" s="1" t="s">
        <v>436</v>
      </c>
      <c r="O550" s="1" t="s">
        <v>232</v>
      </c>
      <c r="P550" s="1" t="s">
        <v>201</v>
      </c>
      <c r="Q550" s="1" t="s">
        <v>913</v>
      </c>
      <c r="R550" s="1" t="s">
        <v>330</v>
      </c>
    </row>
    <row r="551" spans="1:18" hidden="1" x14ac:dyDescent="0.3">
      <c r="A551" s="1" t="s">
        <v>811</v>
      </c>
      <c r="B551" s="1">
        <v>51107</v>
      </c>
      <c r="C551" s="1" t="s">
        <v>10</v>
      </c>
      <c r="D551" s="6">
        <v>0.587767914113836</v>
      </c>
      <c r="E551" s="6">
        <v>0.58769073189259602</v>
      </c>
      <c r="F551" s="6">
        <v>1.6012747092416699E-3</v>
      </c>
      <c r="G551" s="6">
        <v>2.7246894026811239E-3</v>
      </c>
      <c r="H551" s="6">
        <v>0.53737391816932101</v>
      </c>
      <c r="I551" s="6">
        <v>1.4641770201131825E-3</v>
      </c>
      <c r="J551" s="6">
        <v>0.54092894623751098</v>
      </c>
      <c r="K551" s="6">
        <v>1.4738633674168135E-3</v>
      </c>
      <c r="L551" s="1" t="s">
        <v>912</v>
      </c>
      <c r="M551" s="1" t="s">
        <v>221</v>
      </c>
      <c r="N551" s="1" t="s">
        <v>436</v>
      </c>
      <c r="O551" s="1" t="s">
        <v>232</v>
      </c>
      <c r="P551" s="1" t="s">
        <v>201</v>
      </c>
      <c r="Q551" s="1" t="s">
        <v>913</v>
      </c>
      <c r="R551" s="1" t="s">
        <v>330</v>
      </c>
    </row>
    <row r="552" spans="1:18" hidden="1" x14ac:dyDescent="0.3">
      <c r="A552" s="1" t="s">
        <v>811</v>
      </c>
      <c r="B552" s="1">
        <v>51059</v>
      </c>
      <c r="C552" s="1" t="s">
        <v>10</v>
      </c>
      <c r="D552" s="6">
        <v>1.0660752029615901</v>
      </c>
      <c r="E552" s="6">
        <v>1.0659352122438299</v>
      </c>
      <c r="F552" s="6">
        <v>2.9043423767454199E-3</v>
      </c>
      <c r="G552" s="6">
        <v>2.7246894026811256E-3</v>
      </c>
      <c r="H552" s="6">
        <v>0.97467213694770005</v>
      </c>
      <c r="I552" s="6">
        <v>2.6556788426299652E-3</v>
      </c>
      <c r="J552" s="6">
        <v>0.98112013653788399</v>
      </c>
      <c r="K552" s="6">
        <v>2.6732476387818314E-3</v>
      </c>
      <c r="L552" s="1" t="s">
        <v>912</v>
      </c>
      <c r="M552" s="1" t="s">
        <v>221</v>
      </c>
      <c r="N552" s="1" t="s">
        <v>436</v>
      </c>
      <c r="O552" s="1" t="s">
        <v>232</v>
      </c>
      <c r="P552" s="1" t="s">
        <v>201</v>
      </c>
      <c r="Q552" s="1" t="s">
        <v>913</v>
      </c>
      <c r="R552" s="1" t="s">
        <v>330</v>
      </c>
    </row>
    <row r="553" spans="1:18" hidden="1" x14ac:dyDescent="0.3">
      <c r="A553" s="1" t="s">
        <v>811</v>
      </c>
      <c r="B553" s="1">
        <v>51610</v>
      </c>
      <c r="C553" s="1" t="s">
        <v>12</v>
      </c>
      <c r="D553" s="6">
        <v>5.2117304359091997E-3</v>
      </c>
      <c r="E553" s="6">
        <v>5.2110460621592703E-3</v>
      </c>
      <c r="F553" s="6">
        <v>1.41984819824485E-5</v>
      </c>
      <c r="G553" s="6">
        <v>2.7246894026811113E-3</v>
      </c>
      <c r="H553" s="6">
        <v>4.7648875304963003E-3</v>
      </c>
      <c r="I553" s="6">
        <v>1.298283855931064E-5</v>
      </c>
      <c r="J553" s="6">
        <v>4.7964099180553997E-3</v>
      </c>
      <c r="K553" s="6">
        <v>1.3068727274640124E-5</v>
      </c>
      <c r="L553" s="1" t="s">
        <v>914</v>
      </c>
      <c r="M553" s="1" t="s">
        <v>221</v>
      </c>
      <c r="N553" s="1" t="s">
        <v>436</v>
      </c>
      <c r="O553" s="1" t="s">
        <v>232</v>
      </c>
      <c r="P553" s="1" t="s">
        <v>201</v>
      </c>
      <c r="Q553" s="1" t="s">
        <v>915</v>
      </c>
      <c r="R553" s="1" t="s">
        <v>330</v>
      </c>
    </row>
    <row r="554" spans="1:18" hidden="1" x14ac:dyDescent="0.3">
      <c r="A554" s="1" t="s">
        <v>811</v>
      </c>
      <c r="B554" s="1">
        <v>51600</v>
      </c>
      <c r="C554" s="1" t="s">
        <v>12</v>
      </c>
      <c r="D554" s="6">
        <v>8.5943130402591009E-3</v>
      </c>
      <c r="E554" s="6">
        <v>8.5931844856808309E-3</v>
      </c>
      <c r="F554" s="6">
        <v>2.3413758703418299E-5</v>
      </c>
      <c r="G554" s="6">
        <v>2.7246894026811117E-3</v>
      </c>
      <c r="H554" s="6">
        <v>7.8574545522457004E-3</v>
      </c>
      <c r="I554" s="6">
        <v>2.1409123150552318E-5</v>
      </c>
      <c r="J554" s="6">
        <v>7.9094359948376994E-3</v>
      </c>
      <c r="K554" s="6">
        <v>2.1550756436318818E-5</v>
      </c>
      <c r="L554" s="1" t="s">
        <v>914</v>
      </c>
      <c r="M554" s="1" t="s">
        <v>221</v>
      </c>
      <c r="N554" s="1" t="s">
        <v>436</v>
      </c>
      <c r="O554" s="1" t="s">
        <v>232</v>
      </c>
      <c r="P554" s="1" t="s">
        <v>201</v>
      </c>
      <c r="Q554" s="1" t="s">
        <v>915</v>
      </c>
      <c r="R554" s="1" t="s">
        <v>330</v>
      </c>
    </row>
    <row r="555" spans="1:18" hidden="1" x14ac:dyDescent="0.3">
      <c r="A555" s="1" t="s">
        <v>811</v>
      </c>
      <c r="B555" s="1">
        <v>51685</v>
      </c>
      <c r="C555" s="1" t="s">
        <v>12</v>
      </c>
      <c r="D555" s="6">
        <v>1.01275699472466E-2</v>
      </c>
      <c r="E555" s="6">
        <v>1.01262400544003E-2</v>
      </c>
      <c r="F555" s="6">
        <v>2.7590858965229699E-5</v>
      </c>
      <c r="G555" s="6">
        <v>2.7246894026811313E-3</v>
      </c>
      <c r="H555" s="6">
        <v>9.2592532076049006E-3</v>
      </c>
      <c r="I555" s="6">
        <v>2.5228589091502344E-5</v>
      </c>
      <c r="J555" s="6">
        <v>9.3205083298400996E-3</v>
      </c>
      <c r="K555" s="6">
        <v>2.539549027391653E-5</v>
      </c>
      <c r="L555" s="1" t="s">
        <v>914</v>
      </c>
      <c r="M555" s="1" t="s">
        <v>221</v>
      </c>
      <c r="N555" s="1" t="s">
        <v>436</v>
      </c>
      <c r="O555" s="1" t="s">
        <v>232</v>
      </c>
      <c r="P555" s="1" t="s">
        <v>201</v>
      </c>
      <c r="Q555" s="1" t="s">
        <v>915</v>
      </c>
      <c r="R555" s="1" t="s">
        <v>330</v>
      </c>
    </row>
    <row r="556" spans="1:18" hidden="1" x14ac:dyDescent="0.3">
      <c r="A556" s="1" t="s">
        <v>811</v>
      </c>
      <c r="B556" s="1">
        <v>51013</v>
      </c>
      <c r="C556" s="1" t="s">
        <v>12</v>
      </c>
      <c r="D556" s="6">
        <v>1.12569245645534E-2</v>
      </c>
      <c r="E556" s="6">
        <v>1.1255446371509201E-2</v>
      </c>
      <c r="F556" s="6">
        <v>3.0667595450897102E-5</v>
      </c>
      <c r="G556" s="6">
        <v>2.7246894026811482E-3</v>
      </c>
      <c r="H556" s="6">
        <v>1.0291779313797199E-2</v>
      </c>
      <c r="I556" s="6">
        <v>2.8041902031036289E-5</v>
      </c>
      <c r="J556" s="6">
        <v>1.03598651718843E-2</v>
      </c>
      <c r="K556" s="6">
        <v>2.8227414847038661E-5</v>
      </c>
      <c r="L556" s="1" t="s">
        <v>914</v>
      </c>
      <c r="M556" s="1" t="s">
        <v>221</v>
      </c>
      <c r="N556" s="1" t="s">
        <v>436</v>
      </c>
      <c r="O556" s="1" t="s">
        <v>232</v>
      </c>
      <c r="P556" s="1" t="s">
        <v>201</v>
      </c>
      <c r="Q556" s="1" t="s">
        <v>915</v>
      </c>
      <c r="R556" s="1" t="s">
        <v>330</v>
      </c>
    </row>
    <row r="557" spans="1:18" hidden="1" x14ac:dyDescent="0.3">
      <c r="A557" s="1" t="s">
        <v>811</v>
      </c>
      <c r="B557" s="1">
        <v>51683</v>
      </c>
      <c r="C557" s="1" t="s">
        <v>12</v>
      </c>
      <c r="D557" s="6">
        <v>2.2676068338732001E-2</v>
      </c>
      <c r="E557" s="6">
        <v>2.26730906509723E-2</v>
      </c>
      <c r="F557" s="6">
        <v>6.1777129822733199E-5</v>
      </c>
      <c r="G557" s="6">
        <v>2.7246894026811464E-3</v>
      </c>
      <c r="H557" s="6">
        <v>2.07318695002798E-2</v>
      </c>
      <c r="I557" s="6">
        <v>5.648790512518085E-5</v>
      </c>
      <c r="J557" s="6">
        <v>2.08690223755638E-2</v>
      </c>
      <c r="K557" s="6">
        <v>5.686160411101441E-5</v>
      </c>
      <c r="L557" s="1" t="s">
        <v>914</v>
      </c>
      <c r="M557" s="1" t="s">
        <v>221</v>
      </c>
      <c r="N557" s="1" t="s">
        <v>436</v>
      </c>
      <c r="O557" s="1" t="s">
        <v>232</v>
      </c>
      <c r="P557" s="1" t="s">
        <v>201</v>
      </c>
      <c r="Q557" s="1" t="s">
        <v>915</v>
      </c>
      <c r="R557" s="1" t="s">
        <v>330</v>
      </c>
    </row>
    <row r="558" spans="1:18" hidden="1" x14ac:dyDescent="0.3">
      <c r="A558" s="1" t="s">
        <v>811</v>
      </c>
      <c r="B558" s="1">
        <v>51510</v>
      </c>
      <c r="C558" s="1" t="s">
        <v>12</v>
      </c>
      <c r="D558" s="6">
        <v>2.4047517778806E-2</v>
      </c>
      <c r="E558" s="6">
        <v>2.4044360000382101E-2</v>
      </c>
      <c r="F558" s="6">
        <v>6.5513412887291395E-5</v>
      </c>
      <c r="G558" s="6">
        <v>2.7246894026811395E-3</v>
      </c>
      <c r="H558" s="6">
        <v>2.19857337237035E-2</v>
      </c>
      <c r="I558" s="6">
        <v>5.9904295687144272E-5</v>
      </c>
      <c r="J558" s="6">
        <v>2.2131181609886301E-2</v>
      </c>
      <c r="K558" s="6">
        <v>6.0300596001268922E-5</v>
      </c>
      <c r="L558" s="1" t="s">
        <v>914</v>
      </c>
      <c r="M558" s="1" t="s">
        <v>221</v>
      </c>
      <c r="N558" s="1" t="s">
        <v>436</v>
      </c>
      <c r="O558" s="1" t="s">
        <v>232</v>
      </c>
      <c r="P558" s="1" t="s">
        <v>201</v>
      </c>
      <c r="Q558" s="1" t="s">
        <v>915</v>
      </c>
      <c r="R558" s="1" t="s">
        <v>330</v>
      </c>
    </row>
    <row r="559" spans="1:18" hidden="1" x14ac:dyDescent="0.3">
      <c r="A559" s="1" t="s">
        <v>811</v>
      </c>
      <c r="B559" s="1">
        <v>51610</v>
      </c>
      <c r="C559" s="1" t="s">
        <v>10</v>
      </c>
      <c r="D559" s="6">
        <v>7.49496494585839E-2</v>
      </c>
      <c r="E559" s="6">
        <v>7.49398075119799E-2</v>
      </c>
      <c r="F559" s="6">
        <v>2.04187699366855E-4</v>
      </c>
      <c r="G559" s="6">
        <v>2.7246894026811252E-3</v>
      </c>
      <c r="H559" s="6">
        <v>6.8523622722243299E-2</v>
      </c>
      <c r="I559" s="6">
        <v>1.8670558866461587E-4</v>
      </c>
      <c r="J559" s="6">
        <v>6.8976944690197106E-2</v>
      </c>
      <c r="K559" s="6">
        <v>1.8794075022670215E-4</v>
      </c>
      <c r="L559" s="1" t="s">
        <v>914</v>
      </c>
      <c r="M559" s="1" t="s">
        <v>221</v>
      </c>
      <c r="N559" s="1" t="s">
        <v>436</v>
      </c>
      <c r="O559" s="1" t="s">
        <v>232</v>
      </c>
      <c r="P559" s="1" t="s">
        <v>201</v>
      </c>
      <c r="Q559" s="1" t="s">
        <v>915</v>
      </c>
      <c r="R559" s="1" t="s">
        <v>330</v>
      </c>
    </row>
    <row r="560" spans="1:18" hidden="1" x14ac:dyDescent="0.3">
      <c r="A560" s="1" t="s">
        <v>811</v>
      </c>
      <c r="B560" s="1">
        <v>51600</v>
      </c>
      <c r="C560" s="1" t="s">
        <v>10</v>
      </c>
      <c r="D560" s="6">
        <v>0.123594392447941</v>
      </c>
      <c r="E560" s="6">
        <v>0.12357816276014599</v>
      </c>
      <c r="F560" s="6">
        <v>3.3671211047537199E-4</v>
      </c>
      <c r="G560" s="6">
        <v>2.7246894026811165E-3</v>
      </c>
      <c r="H560" s="6">
        <v>0.112997666831884</v>
      </c>
      <c r="I560" s="6">
        <v>3.0788354534452584E-4</v>
      </c>
      <c r="J560" s="6">
        <v>0.113745209397023</v>
      </c>
      <c r="K560" s="6">
        <v>3.0992036664981309E-4</v>
      </c>
      <c r="L560" s="1" t="s">
        <v>914</v>
      </c>
      <c r="M560" s="1" t="s">
        <v>221</v>
      </c>
      <c r="N560" s="1" t="s">
        <v>436</v>
      </c>
      <c r="O560" s="1" t="s">
        <v>232</v>
      </c>
      <c r="P560" s="1" t="s">
        <v>201</v>
      </c>
      <c r="Q560" s="1" t="s">
        <v>915</v>
      </c>
      <c r="R560" s="1" t="s">
        <v>330</v>
      </c>
    </row>
    <row r="561" spans="1:18" hidden="1" x14ac:dyDescent="0.3">
      <c r="A561" s="1" t="s">
        <v>811</v>
      </c>
      <c r="B561" s="1">
        <v>51153</v>
      </c>
      <c r="C561" s="1" t="s">
        <v>12</v>
      </c>
      <c r="D561" s="6">
        <v>0.13138264803331801</v>
      </c>
      <c r="E561" s="6">
        <v>0.131365395637662</v>
      </c>
      <c r="F561" s="6">
        <v>3.5792990137295403E-4</v>
      </c>
      <c r="G561" s="6">
        <v>2.7246894026811486E-3</v>
      </c>
      <c r="H561" s="6">
        <v>0.12011817361546399</v>
      </c>
      <c r="I561" s="6">
        <v>3.2728471471946911E-4</v>
      </c>
      <c r="J561" s="6">
        <v>0.12091282230283899</v>
      </c>
      <c r="K561" s="6">
        <v>3.2944988557681424E-4</v>
      </c>
      <c r="L561" s="1" t="s">
        <v>914</v>
      </c>
      <c r="M561" s="1" t="s">
        <v>221</v>
      </c>
      <c r="N561" s="1" t="s">
        <v>436</v>
      </c>
      <c r="O561" s="1" t="s">
        <v>232</v>
      </c>
      <c r="P561" s="1" t="s">
        <v>201</v>
      </c>
      <c r="Q561" s="1" t="s">
        <v>915</v>
      </c>
      <c r="R561" s="1" t="s">
        <v>330</v>
      </c>
    </row>
    <row r="562" spans="1:18" hidden="1" x14ac:dyDescent="0.3">
      <c r="A562" s="1" t="s">
        <v>811</v>
      </c>
      <c r="B562" s="1">
        <v>51107</v>
      </c>
      <c r="C562" s="1" t="s">
        <v>12</v>
      </c>
      <c r="D562" s="6">
        <v>0.13714580953262401</v>
      </c>
      <c r="E562" s="6">
        <v>0.13712780035253799</v>
      </c>
      <c r="F562" s="6">
        <v>3.7363066443353598E-4</v>
      </c>
      <c r="G562" s="6">
        <v>2.7246894026811447E-3</v>
      </c>
      <c r="H562" s="6">
        <v>0.125387213659261</v>
      </c>
      <c r="I562" s="6">
        <v>3.4164121228910492E-4</v>
      </c>
      <c r="J562" s="6">
        <v>0.12621671998414699</v>
      </c>
      <c r="K562" s="6">
        <v>3.4390135938197874E-4</v>
      </c>
      <c r="L562" s="1" t="s">
        <v>914</v>
      </c>
      <c r="M562" s="1" t="s">
        <v>221</v>
      </c>
      <c r="N562" s="1" t="s">
        <v>436</v>
      </c>
      <c r="O562" s="1" t="s">
        <v>232</v>
      </c>
      <c r="P562" s="1" t="s">
        <v>201</v>
      </c>
      <c r="Q562" s="1" t="s">
        <v>915</v>
      </c>
      <c r="R562" s="1" t="s">
        <v>330</v>
      </c>
    </row>
    <row r="563" spans="1:18" hidden="1" x14ac:dyDescent="0.3">
      <c r="A563" s="1" t="s">
        <v>811</v>
      </c>
      <c r="B563" s="1">
        <v>51685</v>
      </c>
      <c r="C563" s="1" t="s">
        <v>10</v>
      </c>
      <c r="D563" s="6">
        <v>0.14564415437297501</v>
      </c>
      <c r="E563" s="6">
        <v>0.145625029240291</v>
      </c>
      <c r="F563" s="6">
        <v>3.9678297393614997E-4</v>
      </c>
      <c r="G563" s="6">
        <v>2.724689402681126E-3</v>
      </c>
      <c r="H563" s="6">
        <v>0.13315692812504401</v>
      </c>
      <c r="I563" s="6">
        <v>3.628112709558798E-4</v>
      </c>
      <c r="J563" s="6">
        <v>0.13403783544293399</v>
      </c>
      <c r="K563" s="6">
        <v>3.6521146978967889E-4</v>
      </c>
      <c r="L563" s="1" t="s">
        <v>914</v>
      </c>
      <c r="M563" s="1" t="s">
        <v>221</v>
      </c>
      <c r="N563" s="1" t="s">
        <v>436</v>
      </c>
      <c r="O563" s="1" t="s">
        <v>232</v>
      </c>
      <c r="P563" s="1" t="s">
        <v>201</v>
      </c>
      <c r="Q563" s="1" t="s">
        <v>915</v>
      </c>
      <c r="R563" s="1" t="s">
        <v>330</v>
      </c>
    </row>
    <row r="564" spans="1:18" hidden="1" x14ac:dyDescent="0.3">
      <c r="A564" s="1" t="s">
        <v>811</v>
      </c>
      <c r="B564" s="1">
        <v>51013</v>
      </c>
      <c r="C564" s="1" t="s">
        <v>10</v>
      </c>
      <c r="D564" s="6">
        <v>0.16188524053678799</v>
      </c>
      <c r="E564" s="6">
        <v>0.161863982720309</v>
      </c>
      <c r="F564" s="6">
        <v>4.41029078393788E-4</v>
      </c>
      <c r="G564" s="6">
        <v>2.7246894026811334E-3</v>
      </c>
      <c r="H564" s="6">
        <v>0.148005537410449</v>
      </c>
      <c r="I564" s="6">
        <v>4.0326911932037643E-4</v>
      </c>
      <c r="J564" s="6">
        <v>0.14898467655723599</v>
      </c>
      <c r="K564" s="6">
        <v>4.0593696937737717E-4</v>
      </c>
      <c r="L564" s="1" t="s">
        <v>914</v>
      </c>
      <c r="M564" s="1" t="s">
        <v>221</v>
      </c>
      <c r="N564" s="1" t="s">
        <v>436</v>
      </c>
      <c r="O564" s="1" t="s">
        <v>232</v>
      </c>
      <c r="P564" s="1" t="s">
        <v>201</v>
      </c>
      <c r="Q564" s="1" t="s">
        <v>915</v>
      </c>
      <c r="R564" s="1" t="s">
        <v>330</v>
      </c>
    </row>
    <row r="565" spans="1:18" hidden="1" x14ac:dyDescent="0.3">
      <c r="A565" s="1" t="s">
        <v>811</v>
      </c>
      <c r="B565" s="1">
        <v>51059</v>
      </c>
      <c r="C565" s="1" t="s">
        <v>12</v>
      </c>
      <c r="D565" s="6">
        <v>0.248750835354003</v>
      </c>
      <c r="E565" s="6">
        <v>0.24871817085914399</v>
      </c>
      <c r="F565" s="6">
        <v>6.7767976439414698E-4</v>
      </c>
      <c r="G565" s="6">
        <v>2.7246894026811408E-3</v>
      </c>
      <c r="H565" s="6">
        <v>0.227423457171198</v>
      </c>
      <c r="I565" s="6">
        <v>6.196582836754715E-4</v>
      </c>
      <c r="J565" s="6">
        <v>0.228927990134693</v>
      </c>
      <c r="K565" s="6">
        <v>6.2375766869709082E-4</v>
      </c>
      <c r="L565" s="1" t="s">
        <v>914</v>
      </c>
      <c r="M565" s="1" t="s">
        <v>221</v>
      </c>
      <c r="N565" s="1" t="s">
        <v>436</v>
      </c>
      <c r="O565" s="1" t="s">
        <v>232</v>
      </c>
      <c r="P565" s="1" t="s">
        <v>201</v>
      </c>
      <c r="Q565" s="1" t="s">
        <v>915</v>
      </c>
      <c r="R565" s="1" t="s">
        <v>330</v>
      </c>
    </row>
    <row r="566" spans="1:18" hidden="1" x14ac:dyDescent="0.3">
      <c r="A566" s="1" t="s">
        <v>811</v>
      </c>
      <c r="B566" s="1">
        <v>51683</v>
      </c>
      <c r="C566" s="1" t="s">
        <v>10</v>
      </c>
      <c r="D566" s="6">
        <v>0.32610356612679298</v>
      </c>
      <c r="E566" s="6">
        <v>0.32606074412684299</v>
      </c>
      <c r="F566" s="6">
        <v>8.8841425415273696E-4</v>
      </c>
      <c r="G566" s="6">
        <v>2.7246894026811434E-3</v>
      </c>
      <c r="H566" s="6">
        <v>0.29814412602421098</v>
      </c>
      <c r="I566" s="6">
        <v>8.1235014064979898E-4</v>
      </c>
      <c r="J566" s="6">
        <v>0.300116515640724</v>
      </c>
      <c r="K566" s="6">
        <v>8.1772428973587031E-4</v>
      </c>
      <c r="L566" s="1" t="s">
        <v>914</v>
      </c>
      <c r="M566" s="1" t="s">
        <v>221</v>
      </c>
      <c r="N566" s="1" t="s">
        <v>436</v>
      </c>
      <c r="O566" s="1" t="s">
        <v>232</v>
      </c>
      <c r="P566" s="1" t="s">
        <v>201</v>
      </c>
      <c r="Q566" s="1" t="s">
        <v>915</v>
      </c>
      <c r="R566" s="1" t="s">
        <v>330</v>
      </c>
    </row>
    <row r="567" spans="1:18" hidden="1" x14ac:dyDescent="0.3">
      <c r="A567" s="1" t="s">
        <v>811</v>
      </c>
      <c r="B567" s="1">
        <v>51510</v>
      </c>
      <c r="C567" s="1" t="s">
        <v>10</v>
      </c>
      <c r="D567" s="6">
        <v>0.34582628931050402</v>
      </c>
      <c r="E567" s="6">
        <v>0.34578087743869101</v>
      </c>
      <c r="F567" s="6">
        <v>9.4214549240698403E-4</v>
      </c>
      <c r="G567" s="6">
        <v>2.72468940268113E-3</v>
      </c>
      <c r="H567" s="6">
        <v>0.31617586402777098</v>
      </c>
      <c r="I567" s="6">
        <v>8.6148102610001743E-4</v>
      </c>
      <c r="J567" s="6">
        <v>0.31826754364432602</v>
      </c>
      <c r="K567" s="6">
        <v>8.6718020338504909E-4</v>
      </c>
      <c r="L567" s="1" t="s">
        <v>914</v>
      </c>
      <c r="M567" s="1" t="s">
        <v>221</v>
      </c>
      <c r="N567" s="1" t="s">
        <v>436</v>
      </c>
      <c r="O567" s="1" t="s">
        <v>232</v>
      </c>
      <c r="P567" s="1" t="s">
        <v>201</v>
      </c>
      <c r="Q567" s="1" t="s">
        <v>915</v>
      </c>
      <c r="R567" s="1" t="s">
        <v>330</v>
      </c>
    </row>
    <row r="568" spans="1:18" hidden="1" x14ac:dyDescent="0.3">
      <c r="A568" s="1" t="s">
        <v>811</v>
      </c>
      <c r="B568" s="1">
        <v>51153</v>
      </c>
      <c r="C568" s="1" t="s">
        <v>10</v>
      </c>
      <c r="D568" s="6">
        <v>1.88940817029153</v>
      </c>
      <c r="E568" s="6">
        <v>1.88916006433693</v>
      </c>
      <c r="F568" s="6">
        <v>5.14737440726725E-3</v>
      </c>
      <c r="G568" s="6">
        <v>2.7246894026811382E-3</v>
      </c>
      <c r="H568" s="6">
        <v>1.72741425162934</v>
      </c>
      <c r="I568" s="6">
        <v>4.7066673054548319E-3</v>
      </c>
      <c r="J568" s="6">
        <v>1.7388420599808401</v>
      </c>
      <c r="K568" s="6">
        <v>4.7378045337660348E-3</v>
      </c>
      <c r="L568" s="1" t="s">
        <v>914</v>
      </c>
      <c r="M568" s="1" t="s">
        <v>221</v>
      </c>
      <c r="N568" s="1" t="s">
        <v>436</v>
      </c>
      <c r="O568" s="1" t="s">
        <v>232</v>
      </c>
      <c r="P568" s="1" t="s">
        <v>201</v>
      </c>
      <c r="Q568" s="1" t="s">
        <v>915</v>
      </c>
      <c r="R568" s="1" t="s">
        <v>330</v>
      </c>
    </row>
    <row r="569" spans="1:18" hidden="1" x14ac:dyDescent="0.3">
      <c r="A569" s="1" t="s">
        <v>811</v>
      </c>
      <c r="B569" s="1">
        <v>51107</v>
      </c>
      <c r="C569" s="1" t="s">
        <v>10</v>
      </c>
      <c r="D569" s="6">
        <v>1.97228839241092</v>
      </c>
      <c r="E569" s="6">
        <v>1.9720294031136201</v>
      </c>
      <c r="F569" s="6">
        <v>5.3731676164392702E-3</v>
      </c>
      <c r="G569" s="6">
        <v>2.7246894026811278E-3</v>
      </c>
      <c r="H569" s="6">
        <v>1.80318849624115</v>
      </c>
      <c r="I569" s="6">
        <v>4.9131285867447796E-3</v>
      </c>
      <c r="J569" s="6">
        <v>1.81511759346681</v>
      </c>
      <c r="K569" s="6">
        <v>4.9456316715390889E-3</v>
      </c>
      <c r="L569" s="1" t="s">
        <v>914</v>
      </c>
      <c r="M569" s="1" t="s">
        <v>221</v>
      </c>
      <c r="N569" s="1" t="s">
        <v>436</v>
      </c>
      <c r="O569" s="1" t="s">
        <v>232</v>
      </c>
      <c r="P569" s="1" t="s">
        <v>201</v>
      </c>
      <c r="Q569" s="1" t="s">
        <v>915</v>
      </c>
      <c r="R569" s="1" t="s">
        <v>330</v>
      </c>
    </row>
    <row r="570" spans="1:18" hidden="1" x14ac:dyDescent="0.3">
      <c r="A570" s="1" t="s">
        <v>811</v>
      </c>
      <c r="B570" s="1">
        <v>51059</v>
      </c>
      <c r="C570" s="1" t="s">
        <v>10</v>
      </c>
      <c r="D570" s="6">
        <v>3.5772750837575198</v>
      </c>
      <c r="E570" s="6">
        <v>3.57680533705935</v>
      </c>
      <c r="F570" s="6">
        <v>9.7456835973389003E-3</v>
      </c>
      <c r="G570" s="6">
        <v>2.7246894026811252E-3</v>
      </c>
      <c r="H570" s="6">
        <v>3.2705669737459599</v>
      </c>
      <c r="I570" s="6">
        <v>8.9112791741244955E-3</v>
      </c>
      <c r="J570" s="6">
        <v>3.29220359770079</v>
      </c>
      <c r="K570" s="6">
        <v>8.9702322541240168E-3</v>
      </c>
      <c r="L570" s="1" t="s">
        <v>914</v>
      </c>
      <c r="M570" s="1" t="s">
        <v>221</v>
      </c>
      <c r="N570" s="1" t="s">
        <v>436</v>
      </c>
      <c r="O570" s="1" t="s">
        <v>232</v>
      </c>
      <c r="P570" s="1" t="s">
        <v>201</v>
      </c>
      <c r="Q570" s="1" t="s">
        <v>915</v>
      </c>
      <c r="R570" s="1" t="s">
        <v>330</v>
      </c>
    </row>
    <row r="571" spans="1:18" hidden="1" x14ac:dyDescent="0.3">
      <c r="A571" s="1" t="s">
        <v>811</v>
      </c>
      <c r="B571" s="1">
        <v>51610</v>
      </c>
      <c r="C571" s="1" t="s">
        <v>12</v>
      </c>
      <c r="D571" s="6">
        <v>0.19337848957926501</v>
      </c>
      <c r="E571" s="6">
        <v>0.19335309625477901</v>
      </c>
      <c r="F571" s="6">
        <v>5.2682713234098095E-4</v>
      </c>
      <c r="G571" s="6">
        <v>2.7246894026811304E-3</v>
      </c>
      <c r="H571" s="6">
        <v>0.184127585071439</v>
      </c>
      <c r="I571" s="6">
        <v>5.0169047978541816E-4</v>
      </c>
      <c r="J571" s="6">
        <v>0.18295891872123399</v>
      </c>
      <c r="K571" s="6">
        <v>4.985062269657445E-4</v>
      </c>
      <c r="L571" s="1" t="s">
        <v>916</v>
      </c>
      <c r="M571" s="1" t="s">
        <v>225</v>
      </c>
      <c r="N571" s="1" t="s">
        <v>436</v>
      </c>
      <c r="O571" s="1" t="s">
        <v>232</v>
      </c>
      <c r="P571" s="1" t="s">
        <v>213</v>
      </c>
      <c r="Q571" s="1" t="s">
        <v>439</v>
      </c>
      <c r="R571" s="1" t="s">
        <v>330</v>
      </c>
    </row>
    <row r="572" spans="1:18" hidden="1" x14ac:dyDescent="0.3">
      <c r="A572" s="1" t="s">
        <v>811</v>
      </c>
      <c r="B572" s="1">
        <v>51600</v>
      </c>
      <c r="C572" s="1" t="s">
        <v>12</v>
      </c>
      <c r="D572" s="6">
        <v>0.318887401209622</v>
      </c>
      <c r="E572" s="6">
        <v>0.318845526793956</v>
      </c>
      <c r="F572" s="6">
        <v>8.68755027947774E-4</v>
      </c>
      <c r="G572" s="6">
        <v>2.7246894026811295E-3</v>
      </c>
      <c r="H572" s="6">
        <v>0.30363235963929203</v>
      </c>
      <c r="I572" s="6">
        <v>8.2730387262024445E-4</v>
      </c>
      <c r="J572" s="6">
        <v>0.30170519092415399</v>
      </c>
      <c r="K572" s="6">
        <v>8.2205293644492929E-4</v>
      </c>
      <c r="L572" s="1" t="s">
        <v>916</v>
      </c>
      <c r="M572" s="1" t="s">
        <v>225</v>
      </c>
      <c r="N572" s="1" t="s">
        <v>436</v>
      </c>
      <c r="O572" s="1" t="s">
        <v>232</v>
      </c>
      <c r="P572" s="1" t="s">
        <v>213</v>
      </c>
      <c r="Q572" s="1" t="s">
        <v>439</v>
      </c>
      <c r="R572" s="1" t="s">
        <v>330</v>
      </c>
    </row>
    <row r="573" spans="1:18" hidden="1" x14ac:dyDescent="0.3">
      <c r="A573" s="1" t="s">
        <v>811</v>
      </c>
      <c r="B573" s="1">
        <v>51685</v>
      </c>
      <c r="C573" s="1" t="s">
        <v>12</v>
      </c>
      <c r="D573" s="6">
        <v>0.37577820554501001</v>
      </c>
      <c r="E573" s="6">
        <v>0.37572886056393601</v>
      </c>
      <c r="F573" s="6">
        <v>1.02374444466001E-3</v>
      </c>
      <c r="G573" s="6">
        <v>2.7246894026811239E-3</v>
      </c>
      <c r="H573" s="6">
        <v>0.357801602753341</v>
      </c>
      <c r="I573" s="6">
        <v>9.7489823528434949E-4</v>
      </c>
      <c r="J573" s="6">
        <v>0.35553061933157598</v>
      </c>
      <c r="K573" s="6">
        <v>9.6871051082140179E-4</v>
      </c>
      <c r="L573" s="1" t="s">
        <v>916</v>
      </c>
      <c r="M573" s="1" t="s">
        <v>225</v>
      </c>
      <c r="N573" s="1" t="s">
        <v>436</v>
      </c>
      <c r="O573" s="1" t="s">
        <v>232</v>
      </c>
      <c r="P573" s="1" t="s">
        <v>213</v>
      </c>
      <c r="Q573" s="1" t="s">
        <v>439</v>
      </c>
      <c r="R573" s="1" t="s">
        <v>330</v>
      </c>
    </row>
    <row r="574" spans="1:18" hidden="1" x14ac:dyDescent="0.3">
      <c r="A574" s="1" t="s">
        <v>811</v>
      </c>
      <c r="B574" s="1">
        <v>51013</v>
      </c>
      <c r="C574" s="1" t="s">
        <v>12</v>
      </c>
      <c r="D574" s="6">
        <v>0.417682258020105</v>
      </c>
      <c r="E574" s="6">
        <v>0.41762741044562401</v>
      </c>
      <c r="F574" s="6">
        <v>1.1379049795103499E-3</v>
      </c>
      <c r="G574" s="6">
        <v>2.7246894026811191E-3</v>
      </c>
      <c r="H574" s="6">
        <v>0.39770103522762101</v>
      </c>
      <c r="I574" s="6">
        <v>1.0836117961200095E-3</v>
      </c>
      <c r="J574" s="6">
        <v>0.39517680825135498</v>
      </c>
      <c r="K574" s="6">
        <v>1.0767340616278155E-3</v>
      </c>
      <c r="L574" s="1" t="s">
        <v>916</v>
      </c>
      <c r="M574" s="1" t="s">
        <v>225</v>
      </c>
      <c r="N574" s="1" t="s">
        <v>436</v>
      </c>
      <c r="O574" s="1" t="s">
        <v>232</v>
      </c>
      <c r="P574" s="1" t="s">
        <v>213</v>
      </c>
      <c r="Q574" s="1" t="s">
        <v>439</v>
      </c>
      <c r="R574" s="1" t="s">
        <v>330</v>
      </c>
    </row>
    <row r="575" spans="1:18" hidden="1" x14ac:dyDescent="0.3">
      <c r="A575" s="1" t="s">
        <v>811</v>
      </c>
      <c r="B575" s="1">
        <v>51683</v>
      </c>
      <c r="C575" s="1" t="s">
        <v>12</v>
      </c>
      <c r="D575" s="6">
        <v>0.841383742188761</v>
      </c>
      <c r="E575" s="6">
        <v>0.84127325663046704</v>
      </c>
      <c r="F575" s="6">
        <v>2.2922083271000801E-3</v>
      </c>
      <c r="G575" s="6">
        <v>2.7246894026811347E-3</v>
      </c>
      <c r="H575" s="6">
        <v>0.80113334686112803</v>
      </c>
      <c r="I575" s="6">
        <v>2.1828395403269852E-3</v>
      </c>
      <c r="J575" s="6">
        <v>0.79604851623056205</v>
      </c>
      <c r="K575" s="6">
        <v>2.1689849561934535E-3</v>
      </c>
      <c r="L575" s="1" t="s">
        <v>916</v>
      </c>
      <c r="M575" s="1" t="s">
        <v>225</v>
      </c>
      <c r="N575" s="1" t="s">
        <v>436</v>
      </c>
      <c r="O575" s="1" t="s">
        <v>232</v>
      </c>
      <c r="P575" s="1" t="s">
        <v>213</v>
      </c>
      <c r="Q575" s="1" t="s">
        <v>439</v>
      </c>
      <c r="R575" s="1" t="s">
        <v>330</v>
      </c>
    </row>
    <row r="576" spans="1:18" hidden="1" x14ac:dyDescent="0.3">
      <c r="A576" s="1" t="s">
        <v>811</v>
      </c>
      <c r="B576" s="1">
        <v>51510</v>
      </c>
      <c r="C576" s="1" t="s">
        <v>12</v>
      </c>
      <c r="D576" s="6">
        <v>0.89227066162354296</v>
      </c>
      <c r="E576" s="6">
        <v>0.89215349389465204</v>
      </c>
      <c r="F576" s="6">
        <v>2.4308411703797099E-3</v>
      </c>
      <c r="G576" s="6">
        <v>2.7246894026811382E-3</v>
      </c>
      <c r="H576" s="6">
        <v>0.84958592091751395</v>
      </c>
      <c r="I576" s="6">
        <v>2.3148577553910457E-3</v>
      </c>
      <c r="J576" s="6">
        <v>0.84419355954483499</v>
      </c>
      <c r="K576" s="6">
        <v>2.3001652455034802E-3</v>
      </c>
      <c r="L576" s="1" t="s">
        <v>916</v>
      </c>
      <c r="M576" s="1" t="s">
        <v>225</v>
      </c>
      <c r="N576" s="1" t="s">
        <v>436</v>
      </c>
      <c r="O576" s="1" t="s">
        <v>232</v>
      </c>
      <c r="P576" s="1" t="s">
        <v>213</v>
      </c>
      <c r="Q576" s="1" t="s">
        <v>439</v>
      </c>
      <c r="R576" s="1" t="s">
        <v>330</v>
      </c>
    </row>
    <row r="577" spans="1:18" hidden="1" x14ac:dyDescent="0.3">
      <c r="A577" s="1" t="s">
        <v>811</v>
      </c>
      <c r="B577" s="1">
        <v>51610</v>
      </c>
      <c r="C577" s="1" t="s">
        <v>10</v>
      </c>
      <c r="D577" s="6">
        <v>3.5159730994124301</v>
      </c>
      <c r="E577" s="6">
        <v>3.5155114025298402</v>
      </c>
      <c r="F577" s="6">
        <v>9.5786766634777306E-3</v>
      </c>
      <c r="G577" s="6">
        <v>2.7246894026811295E-3</v>
      </c>
      <c r="H577" s="6">
        <v>2.93851267512273</v>
      </c>
      <c r="I577" s="6">
        <v>8.0065343455510782E-3</v>
      </c>
      <c r="J577" s="6">
        <v>2.6766720702523301</v>
      </c>
      <c r="K577" s="6">
        <v>7.2931000242690835E-3</v>
      </c>
      <c r="L577" s="1" t="s">
        <v>916</v>
      </c>
      <c r="M577" s="1" t="s">
        <v>225</v>
      </c>
      <c r="N577" s="1" t="s">
        <v>436</v>
      </c>
      <c r="O577" s="1" t="s">
        <v>232</v>
      </c>
      <c r="P577" s="1" t="s">
        <v>213</v>
      </c>
      <c r="Q577" s="1" t="s">
        <v>439</v>
      </c>
      <c r="R577" s="1" t="s">
        <v>330</v>
      </c>
    </row>
    <row r="578" spans="1:18" hidden="1" x14ac:dyDescent="0.3">
      <c r="A578" s="1" t="s">
        <v>811</v>
      </c>
      <c r="B578" s="1">
        <v>51153</v>
      </c>
      <c r="C578" s="1" t="s">
        <v>12</v>
      </c>
      <c r="D578" s="6">
        <v>4.8748853982037197</v>
      </c>
      <c r="E578" s="6">
        <v>4.8742452569603998</v>
      </c>
      <c r="F578" s="6">
        <v>1.32808043977087E-2</v>
      </c>
      <c r="G578" s="6">
        <v>2.7246894026811169E-3</v>
      </c>
      <c r="H578" s="6">
        <v>4.6416790089951796</v>
      </c>
      <c r="I578" s="6">
        <v>1.2647133606456555E-2</v>
      </c>
      <c r="J578" s="6">
        <v>4.6122180563402102</v>
      </c>
      <c r="K578" s="6">
        <v>1.2566861660964669E-2</v>
      </c>
      <c r="L578" s="1" t="s">
        <v>916</v>
      </c>
      <c r="M578" s="1" t="s">
        <v>225</v>
      </c>
      <c r="N578" s="1" t="s">
        <v>436</v>
      </c>
      <c r="O578" s="1" t="s">
        <v>232</v>
      </c>
      <c r="P578" s="1" t="s">
        <v>213</v>
      </c>
      <c r="Q578" s="1" t="s">
        <v>439</v>
      </c>
      <c r="R578" s="1" t="s">
        <v>330</v>
      </c>
    </row>
    <row r="579" spans="1:18" hidden="1" x14ac:dyDescent="0.3">
      <c r="A579" s="1" t="s">
        <v>811</v>
      </c>
      <c r="B579" s="1">
        <v>51107</v>
      </c>
      <c r="C579" s="1" t="s">
        <v>12</v>
      </c>
      <c r="D579" s="6">
        <v>5.0887248911248797</v>
      </c>
      <c r="E579" s="6">
        <v>5.08805666973862</v>
      </c>
      <c r="F579" s="6">
        <v>1.3863374088277799E-2</v>
      </c>
      <c r="G579" s="6">
        <v>2.7246894026811182E-3</v>
      </c>
      <c r="H579" s="6">
        <v>4.8452887771247202</v>
      </c>
      <c r="I579" s="6">
        <v>1.3201906983961479E-2</v>
      </c>
      <c r="J579" s="6">
        <v>4.8145355037971402</v>
      </c>
      <c r="K579" s="6">
        <v>1.3118113866028066E-2</v>
      </c>
      <c r="L579" s="1" t="s">
        <v>916</v>
      </c>
      <c r="M579" s="1" t="s">
        <v>225</v>
      </c>
      <c r="N579" s="1" t="s">
        <v>436</v>
      </c>
      <c r="O579" s="1" t="s">
        <v>232</v>
      </c>
      <c r="P579" s="1" t="s">
        <v>213</v>
      </c>
      <c r="Q579" s="1" t="s">
        <v>439</v>
      </c>
      <c r="R579" s="1" t="s">
        <v>330</v>
      </c>
    </row>
    <row r="580" spans="1:18" hidden="1" x14ac:dyDescent="0.3">
      <c r="A580" s="1" t="s">
        <v>811</v>
      </c>
      <c r="B580" s="1">
        <v>51600</v>
      </c>
      <c r="C580" s="1" t="s">
        <v>10</v>
      </c>
      <c r="D580" s="6">
        <v>5.7979538724810702</v>
      </c>
      <c r="E580" s="6">
        <v>5.7971925193214604</v>
      </c>
      <c r="F580" s="6">
        <v>1.5795549022697499E-2</v>
      </c>
      <c r="G580" s="6">
        <v>2.7246894026811291E-3</v>
      </c>
      <c r="H580" s="6">
        <v>4.8457028715349804</v>
      </c>
      <c r="I580" s="6">
        <v>1.3203035262612878E-2</v>
      </c>
      <c r="J580" s="6">
        <v>4.4139192070823503</v>
      </c>
      <c r="K580" s="6">
        <v>1.2026558887827972E-2</v>
      </c>
      <c r="L580" s="1" t="s">
        <v>916</v>
      </c>
      <c r="M580" s="1" t="s">
        <v>225</v>
      </c>
      <c r="N580" s="1" t="s">
        <v>436</v>
      </c>
      <c r="O580" s="1" t="s">
        <v>232</v>
      </c>
      <c r="P580" s="1" t="s">
        <v>213</v>
      </c>
      <c r="Q580" s="1" t="s">
        <v>439</v>
      </c>
      <c r="R580" s="1" t="s">
        <v>330</v>
      </c>
    </row>
    <row r="581" spans="1:18" hidden="1" x14ac:dyDescent="0.3">
      <c r="A581" s="1" t="s">
        <v>811</v>
      </c>
      <c r="B581" s="1">
        <v>51685</v>
      </c>
      <c r="C581" s="1" t="s">
        <v>10</v>
      </c>
      <c r="D581" s="6">
        <v>6.8323308227067399</v>
      </c>
      <c r="E581" s="6">
        <v>6.8314336412572798</v>
      </c>
      <c r="F581" s="6">
        <v>1.8613534847453001E-2</v>
      </c>
      <c r="G581" s="6">
        <v>2.7246894026811191E-3</v>
      </c>
      <c r="H581" s="6">
        <v>5.71019463331805</v>
      </c>
      <c r="I581" s="6">
        <v>1.555850680464829E-2</v>
      </c>
      <c r="J581" s="6">
        <v>5.2013791262849498</v>
      </c>
      <c r="K581" s="6">
        <v>1.4172142584715381E-2</v>
      </c>
      <c r="L581" s="1" t="s">
        <v>916</v>
      </c>
      <c r="M581" s="1" t="s">
        <v>225</v>
      </c>
      <c r="N581" s="1" t="s">
        <v>436</v>
      </c>
      <c r="O581" s="1" t="s">
        <v>232</v>
      </c>
      <c r="P581" s="1" t="s">
        <v>213</v>
      </c>
      <c r="Q581" s="1" t="s">
        <v>439</v>
      </c>
      <c r="R581" s="1" t="s">
        <v>330</v>
      </c>
    </row>
    <row r="582" spans="1:18" hidden="1" x14ac:dyDescent="0.3">
      <c r="A582" s="1" t="s">
        <v>811</v>
      </c>
      <c r="B582" s="1">
        <v>51013</v>
      </c>
      <c r="C582" s="1" t="s">
        <v>10</v>
      </c>
      <c r="D582" s="6">
        <v>7.5942235283016997</v>
      </c>
      <c r="E582" s="6">
        <v>7.5932262995887099</v>
      </c>
      <c r="F582" s="6">
        <v>2.0689183230649E-2</v>
      </c>
      <c r="G582" s="6">
        <v>2.7246894026811286E-3</v>
      </c>
      <c r="H582" s="6">
        <v>6.3469547305009497</v>
      </c>
      <c r="I582" s="6">
        <v>1.7293480293492796E-2</v>
      </c>
      <c r="J582" s="6">
        <v>5.7813997544108604</v>
      </c>
      <c r="K582" s="6">
        <v>1.575251864350655E-2</v>
      </c>
      <c r="L582" s="1" t="s">
        <v>916</v>
      </c>
      <c r="M582" s="1" t="s">
        <v>225</v>
      </c>
      <c r="N582" s="1" t="s">
        <v>436</v>
      </c>
      <c r="O582" s="1" t="s">
        <v>232</v>
      </c>
      <c r="P582" s="1" t="s">
        <v>213</v>
      </c>
      <c r="Q582" s="1" t="s">
        <v>439</v>
      </c>
      <c r="R582" s="1" t="s">
        <v>330</v>
      </c>
    </row>
    <row r="583" spans="1:18" hidden="1" x14ac:dyDescent="0.3">
      <c r="A583" s="1" t="s">
        <v>811</v>
      </c>
      <c r="B583" s="1">
        <v>51059</v>
      </c>
      <c r="C583" s="1" t="s">
        <v>12</v>
      </c>
      <c r="D583" s="6">
        <v>9.2297704455805807</v>
      </c>
      <c r="E583" s="6">
        <v>9.2285584464778694</v>
      </c>
      <c r="F583" s="6">
        <v>2.5144955401141599E-2</v>
      </c>
      <c r="G583" s="6">
        <v>2.7246894026811208E-3</v>
      </c>
      <c r="H583" s="6">
        <v>8.7882336169136703</v>
      </c>
      <c r="I583" s="6">
        <v>2.3945207004290654E-2</v>
      </c>
      <c r="J583" s="6">
        <v>8.7324542892163208</v>
      </c>
      <c r="K583" s="6">
        <v>2.379322566122501E-2</v>
      </c>
      <c r="L583" s="1" t="s">
        <v>916</v>
      </c>
      <c r="M583" s="1" t="s">
        <v>225</v>
      </c>
      <c r="N583" s="1" t="s">
        <v>436</v>
      </c>
      <c r="O583" s="1" t="s">
        <v>232</v>
      </c>
      <c r="P583" s="1" t="s">
        <v>213</v>
      </c>
      <c r="Q583" s="1" t="s">
        <v>439</v>
      </c>
      <c r="R583" s="1" t="s">
        <v>330</v>
      </c>
    </row>
    <row r="584" spans="1:18" hidden="1" x14ac:dyDescent="0.3">
      <c r="A584" s="1" t="s">
        <v>811</v>
      </c>
      <c r="B584" s="1">
        <v>51683</v>
      </c>
      <c r="C584" s="1" t="s">
        <v>10</v>
      </c>
      <c r="D584" s="6">
        <v>15.297890901677301</v>
      </c>
      <c r="E584" s="6">
        <v>15.2958820727301</v>
      </c>
      <c r="F584" s="6">
        <v>4.1676527788228002E-2</v>
      </c>
      <c r="G584" s="6">
        <v>2.7246894026811313E-3</v>
      </c>
      <c r="H584" s="6">
        <v>12.7853783422677</v>
      </c>
      <c r="I584" s="6">
        <v>3.4836184878445649E-2</v>
      </c>
      <c r="J584" s="6">
        <v>11.646117917434999</v>
      </c>
      <c r="K584" s="6">
        <v>3.1732054072009991E-2</v>
      </c>
      <c r="L584" s="1" t="s">
        <v>916</v>
      </c>
      <c r="M584" s="1" t="s">
        <v>225</v>
      </c>
      <c r="N584" s="1" t="s">
        <v>436</v>
      </c>
      <c r="O584" s="1" t="s">
        <v>232</v>
      </c>
      <c r="P584" s="1" t="s">
        <v>213</v>
      </c>
      <c r="Q584" s="1" t="s">
        <v>439</v>
      </c>
      <c r="R584" s="1" t="s">
        <v>330</v>
      </c>
    </row>
    <row r="585" spans="1:18" hidden="1" x14ac:dyDescent="0.3">
      <c r="A585" s="1" t="s">
        <v>811</v>
      </c>
      <c r="B585" s="1">
        <v>51510</v>
      </c>
      <c r="C585" s="1" t="s">
        <v>10</v>
      </c>
      <c r="D585" s="6">
        <v>16.223102002597201</v>
      </c>
      <c r="E585" s="6">
        <v>16.2209716803766</v>
      </c>
      <c r="F585" s="6">
        <v>4.4197109638712997E-2</v>
      </c>
      <c r="G585" s="6">
        <v>2.7246894026811395E-3</v>
      </c>
      <c r="H585" s="6">
        <v>13.558633560765101</v>
      </c>
      <c r="I585" s="6">
        <v>3.6943065177853514E-2</v>
      </c>
      <c r="J585" s="6">
        <v>12.350471063178301</v>
      </c>
      <c r="K585" s="6">
        <v>3.365119762396198E-2</v>
      </c>
      <c r="L585" s="1" t="s">
        <v>916</v>
      </c>
      <c r="M585" s="1" t="s">
        <v>225</v>
      </c>
      <c r="N585" s="1" t="s">
        <v>436</v>
      </c>
      <c r="O585" s="1" t="s">
        <v>232</v>
      </c>
      <c r="P585" s="1" t="s">
        <v>213</v>
      </c>
      <c r="Q585" s="1" t="s">
        <v>439</v>
      </c>
      <c r="R585" s="1" t="s">
        <v>330</v>
      </c>
    </row>
    <row r="586" spans="1:18" hidden="1" x14ac:dyDescent="0.3">
      <c r="A586" s="1" t="s">
        <v>811</v>
      </c>
      <c r="B586" s="1">
        <v>51153</v>
      </c>
      <c r="C586" s="1" t="s">
        <v>10</v>
      </c>
      <c r="D586" s="6">
        <v>88.634286519429097</v>
      </c>
      <c r="E586" s="6">
        <v>88.622647586872304</v>
      </c>
      <c r="F586" s="6">
        <v>0.24146918871749501</v>
      </c>
      <c r="G586" s="6">
        <v>2.7246894026811256E-3</v>
      </c>
      <c r="H586" s="6">
        <v>74.077066867015503</v>
      </c>
      <c r="I586" s="6">
        <v>0.20183699907425828</v>
      </c>
      <c r="J586" s="6">
        <v>67.476318073350697</v>
      </c>
      <c r="K586" s="6">
        <v>0.18385200878639954</v>
      </c>
      <c r="L586" s="1" t="s">
        <v>916</v>
      </c>
      <c r="M586" s="1" t="s">
        <v>225</v>
      </c>
      <c r="N586" s="1" t="s">
        <v>436</v>
      </c>
      <c r="O586" s="1" t="s">
        <v>232</v>
      </c>
      <c r="P586" s="1" t="s">
        <v>213</v>
      </c>
      <c r="Q586" s="1" t="s">
        <v>439</v>
      </c>
      <c r="R586" s="1" t="s">
        <v>330</v>
      </c>
    </row>
    <row r="587" spans="1:18" hidden="1" x14ac:dyDescent="0.3">
      <c r="A587" s="1" t="s">
        <v>811</v>
      </c>
      <c r="B587" s="1">
        <v>51107</v>
      </c>
      <c r="C587" s="1" t="s">
        <v>10</v>
      </c>
      <c r="D587" s="6">
        <v>92.522273555763206</v>
      </c>
      <c r="E587" s="6">
        <v>92.510124075644299</v>
      </c>
      <c r="F587" s="6">
        <v>0.25206135470962399</v>
      </c>
      <c r="G587" s="6">
        <v>2.7246894026811247E-3</v>
      </c>
      <c r="H587" s="6">
        <v>77.3264942272219</v>
      </c>
      <c r="I587" s="6">
        <v>0.21069067936739469</v>
      </c>
      <c r="J587" s="6">
        <v>70.436200306635598</v>
      </c>
      <c r="K587" s="6">
        <v>0.19191676854061501</v>
      </c>
      <c r="L587" s="1" t="s">
        <v>916</v>
      </c>
      <c r="M587" s="1" t="s">
        <v>225</v>
      </c>
      <c r="N587" s="1" t="s">
        <v>436</v>
      </c>
      <c r="O587" s="1" t="s">
        <v>232</v>
      </c>
      <c r="P587" s="1" t="s">
        <v>213</v>
      </c>
      <c r="Q587" s="1" t="s">
        <v>439</v>
      </c>
      <c r="R587" s="1" t="s">
        <v>330</v>
      </c>
    </row>
    <row r="588" spans="1:18" hidden="1" x14ac:dyDescent="0.3">
      <c r="A588" s="1" t="s">
        <v>811</v>
      </c>
      <c r="B588" s="1">
        <v>51059</v>
      </c>
      <c r="C588" s="1" t="s">
        <v>10</v>
      </c>
      <c r="D588" s="6">
        <v>167.813998741338</v>
      </c>
      <c r="E588" s="6">
        <v>167.791962395246</v>
      </c>
      <c r="F588" s="6">
        <v>0.457180981793395</v>
      </c>
      <c r="G588" s="6">
        <v>2.7246894026811152E-3</v>
      </c>
      <c r="H588" s="6">
        <v>140.25237065859801</v>
      </c>
      <c r="I588" s="6">
        <v>0.38214414803438579</v>
      </c>
      <c r="J588" s="6">
        <v>127.754971590472</v>
      </c>
      <c r="K588" s="6">
        <v>0.34809261723238599</v>
      </c>
      <c r="L588" s="1" t="s">
        <v>916</v>
      </c>
      <c r="M588" s="1" t="s">
        <v>225</v>
      </c>
      <c r="N588" s="1" t="s">
        <v>436</v>
      </c>
      <c r="O588" s="1" t="s">
        <v>232</v>
      </c>
      <c r="P588" s="1" t="s">
        <v>213</v>
      </c>
      <c r="Q588" s="1" t="s">
        <v>439</v>
      </c>
      <c r="R588" s="1" t="s">
        <v>330</v>
      </c>
    </row>
    <row r="589" spans="1:18" hidden="1" x14ac:dyDescent="0.3">
      <c r="A589" s="1" t="s">
        <v>9</v>
      </c>
      <c r="B589" s="1">
        <v>11001</v>
      </c>
      <c r="C589" s="1" t="s">
        <v>10</v>
      </c>
      <c r="D589" s="6">
        <v>1.991236E-3</v>
      </c>
      <c r="E589" s="6">
        <v>1.99097452261444E-3</v>
      </c>
      <c r="F589" s="6">
        <v>5.42478718277572E-6</v>
      </c>
      <c r="G589" s="6">
        <v>2.7246894026811469E-3</v>
      </c>
      <c r="H589" s="6">
        <v>3.9210145124700998E-3</v>
      </c>
      <c r="I589" s="6">
        <v>1.0683546689886265E-5</v>
      </c>
      <c r="J589" s="6">
        <v>4.1429182651543002E-3</v>
      </c>
      <c r="K589" s="6">
        <v>1.1288165493240083E-5</v>
      </c>
      <c r="L589" s="1" t="s">
        <v>440</v>
      </c>
      <c r="M589" s="1" t="s">
        <v>297</v>
      </c>
      <c r="N589" s="1" t="s">
        <v>436</v>
      </c>
      <c r="O589" s="1" t="s">
        <v>232</v>
      </c>
      <c r="P589" s="1" t="s">
        <v>209</v>
      </c>
      <c r="Q589" s="1" t="s">
        <v>441</v>
      </c>
      <c r="R589" s="1" t="s">
        <v>330</v>
      </c>
    </row>
    <row r="590" spans="1:18" hidden="1" x14ac:dyDescent="0.3">
      <c r="A590" s="1" t="s">
        <v>497</v>
      </c>
      <c r="B590" s="1">
        <v>24009</v>
      </c>
      <c r="C590" s="1" t="s">
        <v>12</v>
      </c>
      <c r="D590" s="6">
        <v>2.2504840000000002E-2</v>
      </c>
      <c r="E590" s="6">
        <v>2.2501884796937498E-2</v>
      </c>
      <c r="F590" s="6">
        <v>6.1310647046567294E-5</v>
      </c>
      <c r="G590" s="6">
        <v>2.7246894026811326E-3</v>
      </c>
      <c r="H590" s="6">
        <v>2.4280233622778001E-2</v>
      </c>
      <c r="I590" s="6">
        <v>6.6156095246605343E-5</v>
      </c>
      <c r="J590" s="6">
        <v>2.5166863845468099E-2</v>
      </c>
      <c r="K590" s="6">
        <v>6.8571887218465868E-5</v>
      </c>
      <c r="L590" s="1" t="s">
        <v>761</v>
      </c>
      <c r="M590" s="1" t="s">
        <v>762</v>
      </c>
      <c r="N590" s="1" t="s">
        <v>436</v>
      </c>
      <c r="O590" s="1" t="s">
        <v>232</v>
      </c>
      <c r="P590" s="1" t="s">
        <v>453</v>
      </c>
      <c r="Q590" s="1" t="s">
        <v>441</v>
      </c>
      <c r="R590" s="1" t="s">
        <v>330</v>
      </c>
    </row>
    <row r="591" spans="1:18" hidden="1" x14ac:dyDescent="0.3">
      <c r="A591" s="1" t="s">
        <v>497</v>
      </c>
      <c r="B591" s="1">
        <v>24017</v>
      </c>
      <c r="C591" s="1" t="s">
        <v>12</v>
      </c>
      <c r="D591" s="6">
        <v>3.2793950000000002E-2</v>
      </c>
      <c r="E591" s="6">
        <v>3.2789643691602803E-2</v>
      </c>
      <c r="F591" s="6">
        <v>8.9341594684199898E-5</v>
      </c>
      <c r="G591" s="6">
        <v>2.7246894026811169E-3</v>
      </c>
      <c r="H591" s="6">
        <v>3.5381045473493702E-2</v>
      </c>
      <c r="I591" s="6">
        <v>9.6402359657406995E-5</v>
      </c>
      <c r="J591" s="6">
        <v>3.6673038982062901E-2</v>
      </c>
      <c r="K591" s="6">
        <v>9.9922640678538281E-5</v>
      </c>
      <c r="L591" s="1" t="s">
        <v>761</v>
      </c>
      <c r="M591" s="1" t="s">
        <v>762</v>
      </c>
      <c r="N591" s="1" t="s">
        <v>436</v>
      </c>
      <c r="O591" s="1" t="s">
        <v>232</v>
      </c>
      <c r="P591" s="1" t="s">
        <v>453</v>
      </c>
      <c r="Q591" s="1" t="s">
        <v>441</v>
      </c>
      <c r="R591" s="1" t="s">
        <v>330</v>
      </c>
    </row>
    <row r="592" spans="1:18" hidden="1" x14ac:dyDescent="0.3">
      <c r="A592" s="1" t="s">
        <v>497</v>
      </c>
      <c r="B592" s="1">
        <v>24021</v>
      </c>
      <c r="C592" s="1" t="s">
        <v>12</v>
      </c>
      <c r="D592" s="6">
        <v>0.13589270000000001</v>
      </c>
      <c r="E592" s="6">
        <v>0.13587485537087901</v>
      </c>
      <c r="F592" s="6">
        <v>3.7021677851986802E-4</v>
      </c>
      <c r="G592" s="6">
        <v>2.7246894026811503E-3</v>
      </c>
      <c r="H592" s="6">
        <v>0.14661319536731099</v>
      </c>
      <c r="I592" s="6">
        <v>3.9947541971053336E-4</v>
      </c>
      <c r="J592" s="6">
        <v>0.15196700258668999</v>
      </c>
      <c r="K592" s="6">
        <v>4.140628815051732E-4</v>
      </c>
      <c r="L592" s="1" t="s">
        <v>761</v>
      </c>
      <c r="M592" s="1" t="s">
        <v>762</v>
      </c>
      <c r="N592" s="1" t="s">
        <v>436</v>
      </c>
      <c r="O592" s="1" t="s">
        <v>232</v>
      </c>
      <c r="P592" s="1" t="s">
        <v>453</v>
      </c>
      <c r="Q592" s="1" t="s">
        <v>441</v>
      </c>
      <c r="R592" s="1" t="s">
        <v>330</v>
      </c>
    </row>
    <row r="593" spans="1:18" hidden="1" x14ac:dyDescent="0.3">
      <c r="A593" s="1" t="s">
        <v>497</v>
      </c>
      <c r="B593" s="1">
        <v>24031</v>
      </c>
      <c r="C593" s="1" t="s">
        <v>12</v>
      </c>
      <c r="D593" s="6">
        <v>0.2748892</v>
      </c>
      <c r="E593" s="6">
        <v>0.27485310316902001</v>
      </c>
      <c r="F593" s="6">
        <v>7.4888933749865205E-4</v>
      </c>
      <c r="G593" s="6">
        <v>2.7246894026811295E-3</v>
      </c>
      <c r="H593" s="6">
        <v>0.29657504769545401</v>
      </c>
      <c r="I593" s="6">
        <v>8.0807488955545403E-4</v>
      </c>
      <c r="J593" s="6">
        <v>0.30740494351391401</v>
      </c>
      <c r="K593" s="6">
        <v>8.3758299192415275E-4</v>
      </c>
      <c r="L593" s="1" t="s">
        <v>761</v>
      </c>
      <c r="M593" s="1" t="s">
        <v>762</v>
      </c>
      <c r="N593" s="1" t="s">
        <v>436</v>
      </c>
      <c r="O593" s="1" t="s">
        <v>232</v>
      </c>
      <c r="P593" s="1" t="s">
        <v>453</v>
      </c>
      <c r="Q593" s="1" t="s">
        <v>441</v>
      </c>
      <c r="R593" s="1" t="s">
        <v>330</v>
      </c>
    </row>
    <row r="594" spans="1:18" hidden="1" x14ac:dyDescent="0.3">
      <c r="A594" s="1" t="s">
        <v>497</v>
      </c>
      <c r="B594" s="1">
        <v>24009</v>
      </c>
      <c r="C594" s="1" t="s">
        <v>10</v>
      </c>
      <c r="D594" s="6">
        <v>0.29123900000000003</v>
      </c>
      <c r="E594" s="6">
        <v>0.29120075620956598</v>
      </c>
      <c r="F594" s="6">
        <v>7.9343161449693504E-4</v>
      </c>
      <c r="G594" s="6">
        <v>2.7246894026811278E-3</v>
      </c>
      <c r="H594" s="6">
        <v>0.31421467382413099</v>
      </c>
      <c r="I594" s="6">
        <v>8.561373919355169E-4</v>
      </c>
      <c r="J594" s="6">
        <v>0.32568870782864001</v>
      </c>
      <c r="K594" s="6">
        <v>8.8740057079360552E-4</v>
      </c>
      <c r="L594" s="1" t="s">
        <v>761</v>
      </c>
      <c r="M594" s="1" t="s">
        <v>762</v>
      </c>
      <c r="N594" s="1" t="s">
        <v>436</v>
      </c>
      <c r="O594" s="1" t="s">
        <v>232</v>
      </c>
      <c r="P594" s="1" t="s">
        <v>453</v>
      </c>
      <c r="Q594" s="1" t="s">
        <v>441</v>
      </c>
      <c r="R594" s="1" t="s">
        <v>330</v>
      </c>
    </row>
    <row r="595" spans="1:18" hidden="1" x14ac:dyDescent="0.3">
      <c r="A595" s="1" t="s">
        <v>497</v>
      </c>
      <c r="B595" s="1">
        <v>24033</v>
      </c>
      <c r="C595" s="1" t="s">
        <v>12</v>
      </c>
      <c r="D595" s="6">
        <v>0.345744</v>
      </c>
      <c r="E595" s="6">
        <v>0.34569859893393401</v>
      </c>
      <c r="F595" s="6">
        <v>9.4192130903700505E-4</v>
      </c>
      <c r="G595" s="6">
        <v>2.7246894026811326E-3</v>
      </c>
      <c r="H595" s="6">
        <v>0.37301954129306297</v>
      </c>
      <c r="I595" s="6">
        <v>1.0163623911541859E-3</v>
      </c>
      <c r="J595" s="6">
        <v>0.38664092583584397</v>
      </c>
      <c r="K595" s="6">
        <v>1.0534764332677457E-3</v>
      </c>
      <c r="L595" s="1" t="s">
        <v>761</v>
      </c>
      <c r="M595" s="1" t="s">
        <v>762</v>
      </c>
      <c r="N595" s="1" t="s">
        <v>436</v>
      </c>
      <c r="O595" s="1" t="s">
        <v>232</v>
      </c>
      <c r="P595" s="1" t="s">
        <v>453</v>
      </c>
      <c r="Q595" s="1" t="s">
        <v>441</v>
      </c>
      <c r="R595" s="1" t="s">
        <v>330</v>
      </c>
    </row>
    <row r="596" spans="1:18" hidden="1" x14ac:dyDescent="0.3">
      <c r="A596" s="1" t="s">
        <v>497</v>
      </c>
      <c r="B596" s="1">
        <v>24017</v>
      </c>
      <c r="C596" s="1" t="s">
        <v>10</v>
      </c>
      <c r="D596" s="6">
        <v>0.4243922</v>
      </c>
      <c r="E596" s="6">
        <v>0.42433647131545199</v>
      </c>
      <c r="F596" s="6">
        <v>1.1561850865643201E-3</v>
      </c>
      <c r="G596" s="6">
        <v>2.7246894026811365E-3</v>
      </c>
      <c r="H596" s="6">
        <v>0.45787225164385698</v>
      </c>
      <c r="I596" s="6">
        <v>1.2475596718357677E-3</v>
      </c>
      <c r="J596" s="6">
        <v>0.47459216392912301</v>
      </c>
      <c r="K596" s="6">
        <v>1.2931162396531903E-3</v>
      </c>
      <c r="L596" s="1" t="s">
        <v>761</v>
      </c>
      <c r="M596" s="1" t="s">
        <v>762</v>
      </c>
      <c r="N596" s="1" t="s">
        <v>436</v>
      </c>
      <c r="O596" s="1" t="s">
        <v>232</v>
      </c>
      <c r="P596" s="1" t="s">
        <v>453</v>
      </c>
      <c r="Q596" s="1" t="s">
        <v>441</v>
      </c>
      <c r="R596" s="1" t="s">
        <v>330</v>
      </c>
    </row>
    <row r="597" spans="1:18" hidden="1" x14ac:dyDescent="0.3">
      <c r="A597" s="1" t="s">
        <v>811</v>
      </c>
      <c r="B597" s="1">
        <v>51610</v>
      </c>
      <c r="C597" s="1" t="s">
        <v>12</v>
      </c>
      <c r="D597" s="6">
        <v>0.71848411422949898</v>
      </c>
      <c r="E597" s="6">
        <v>0.71838976712662095</v>
      </c>
      <c r="F597" s="6">
        <v>1.9573889854844601E-3</v>
      </c>
      <c r="G597" s="6">
        <v>2.7246894026811178E-3</v>
      </c>
      <c r="H597" s="6">
        <v>0.77516490442709096</v>
      </c>
      <c r="I597" s="6">
        <v>2.1120836004228163E-3</v>
      </c>
      <c r="J597" s="6">
        <v>0.80347124787137303</v>
      </c>
      <c r="K597" s="6">
        <v>2.1892095944341036E-3</v>
      </c>
      <c r="L597" s="1" t="s">
        <v>761</v>
      </c>
      <c r="M597" s="1" t="s">
        <v>762</v>
      </c>
      <c r="N597" s="1" t="s">
        <v>436</v>
      </c>
      <c r="O597" s="1" t="s">
        <v>232</v>
      </c>
      <c r="P597" s="1" t="s">
        <v>453</v>
      </c>
      <c r="Q597" s="1" t="s">
        <v>441</v>
      </c>
      <c r="R597" s="1" t="s">
        <v>330</v>
      </c>
    </row>
    <row r="598" spans="1:18" hidden="1" x14ac:dyDescent="0.3">
      <c r="A598" s="1" t="s">
        <v>811</v>
      </c>
      <c r="B598" s="1">
        <v>51600</v>
      </c>
      <c r="C598" s="1" t="s">
        <v>12</v>
      </c>
      <c r="D598" s="6">
        <v>1.18480340327454</v>
      </c>
      <c r="E598" s="6">
        <v>1.18464782186868</v>
      </c>
      <c r="F598" s="6">
        <v>3.22779736615489E-3</v>
      </c>
      <c r="G598" s="6">
        <v>2.7246894026811421E-3</v>
      </c>
      <c r="H598" s="6">
        <v>1.2782718485698401</v>
      </c>
      <c r="I598" s="6">
        <v>3.4828937595438769E-3</v>
      </c>
      <c r="J598" s="6">
        <v>1.32494991894444</v>
      </c>
      <c r="K598" s="6">
        <v>3.6100770032311538E-3</v>
      </c>
      <c r="L598" s="1" t="s">
        <v>761</v>
      </c>
      <c r="M598" s="1" t="s">
        <v>762</v>
      </c>
      <c r="N598" s="1" t="s">
        <v>436</v>
      </c>
      <c r="O598" s="1" t="s">
        <v>232</v>
      </c>
      <c r="P598" s="1" t="s">
        <v>453</v>
      </c>
      <c r="Q598" s="1" t="s">
        <v>441</v>
      </c>
      <c r="R598" s="1" t="s">
        <v>330</v>
      </c>
    </row>
    <row r="599" spans="1:18" hidden="1" x14ac:dyDescent="0.3">
      <c r="A599" s="1" t="s">
        <v>811</v>
      </c>
      <c r="B599" s="1">
        <v>51685</v>
      </c>
      <c r="C599" s="1" t="s">
        <v>12</v>
      </c>
      <c r="D599" s="6">
        <v>1.3961768830721699</v>
      </c>
      <c r="E599" s="6">
        <v>1.39599354534567</v>
      </c>
      <c r="F599" s="6">
        <v>3.80364881921461E-3</v>
      </c>
      <c r="G599" s="6">
        <v>2.7246894026811326E-3</v>
      </c>
      <c r="H599" s="6">
        <v>1.5063204581642999</v>
      </c>
      <c r="I599" s="6">
        <v>4.104255389402056E-3</v>
      </c>
      <c r="J599" s="6">
        <v>1.5613260756560501</v>
      </c>
      <c r="K599" s="6">
        <v>4.2541286124697601E-3</v>
      </c>
      <c r="L599" s="1" t="s">
        <v>761</v>
      </c>
      <c r="M599" s="1" t="s">
        <v>762</v>
      </c>
      <c r="N599" s="1" t="s">
        <v>436</v>
      </c>
      <c r="O599" s="1" t="s">
        <v>232</v>
      </c>
      <c r="P599" s="1" t="s">
        <v>453</v>
      </c>
      <c r="Q599" s="1" t="s">
        <v>441</v>
      </c>
      <c r="R599" s="1" t="s">
        <v>330</v>
      </c>
    </row>
    <row r="600" spans="1:18" hidden="1" x14ac:dyDescent="0.3">
      <c r="A600" s="1" t="s">
        <v>811</v>
      </c>
      <c r="B600" s="1">
        <v>51013</v>
      </c>
      <c r="C600" s="1" t="s">
        <v>12</v>
      </c>
      <c r="D600" s="6">
        <v>1.55186904103717</v>
      </c>
      <c r="E600" s="6">
        <v>1.5516652587333299</v>
      </c>
      <c r="F600" s="6">
        <v>4.22780588697919E-3</v>
      </c>
      <c r="G600" s="6">
        <v>2.7246894026811378E-3</v>
      </c>
      <c r="H600" s="6">
        <v>1.67429507911805</v>
      </c>
      <c r="I600" s="6">
        <v>4.5619340590341275E-3</v>
      </c>
      <c r="J600" s="6">
        <v>1.7354345492693899</v>
      </c>
      <c r="K600" s="6">
        <v>4.7285201254410238E-3</v>
      </c>
      <c r="L600" s="1" t="s">
        <v>761</v>
      </c>
      <c r="M600" s="1" t="s">
        <v>762</v>
      </c>
      <c r="N600" s="1" t="s">
        <v>436</v>
      </c>
      <c r="O600" s="1" t="s">
        <v>232</v>
      </c>
      <c r="P600" s="1" t="s">
        <v>453</v>
      </c>
      <c r="Q600" s="1" t="s">
        <v>441</v>
      </c>
      <c r="R600" s="1" t="s">
        <v>330</v>
      </c>
    </row>
    <row r="601" spans="1:18" hidden="1" x14ac:dyDescent="0.3">
      <c r="A601" s="1" t="s">
        <v>497</v>
      </c>
      <c r="B601" s="1">
        <v>24021</v>
      </c>
      <c r="C601" s="1" t="s">
        <v>10</v>
      </c>
      <c r="D601" s="6">
        <v>1.7586109999999999</v>
      </c>
      <c r="E601" s="6">
        <v>1.7583800695595799</v>
      </c>
      <c r="F601" s="6">
        <v>4.7910395414146696E-3</v>
      </c>
      <c r="G601" s="6">
        <v>2.7246894026811152E-3</v>
      </c>
      <c r="H601" s="6">
        <v>1.8973467899166301</v>
      </c>
      <c r="I601" s="6">
        <v>5.1696806916968745E-3</v>
      </c>
      <c r="J601" s="6">
        <v>1.96663133770969</v>
      </c>
      <c r="K601" s="6">
        <v>5.3584595648381774E-3</v>
      </c>
      <c r="L601" s="1" t="s">
        <v>761</v>
      </c>
      <c r="M601" s="1" t="s">
        <v>762</v>
      </c>
      <c r="N601" s="1" t="s">
        <v>436</v>
      </c>
      <c r="O601" s="1" t="s">
        <v>232</v>
      </c>
      <c r="P601" s="1" t="s">
        <v>453</v>
      </c>
      <c r="Q601" s="1" t="s">
        <v>441</v>
      </c>
      <c r="R601" s="1" t="s">
        <v>330</v>
      </c>
    </row>
    <row r="602" spans="1:18" hidden="1" x14ac:dyDescent="0.3">
      <c r="A602" s="1" t="s">
        <v>811</v>
      </c>
      <c r="B602" s="1">
        <v>51683</v>
      </c>
      <c r="C602" s="1" t="s">
        <v>12</v>
      </c>
      <c r="D602" s="6">
        <v>3.1261016797835701</v>
      </c>
      <c r="E602" s="6">
        <v>3.1256911785199302</v>
      </c>
      <c r="F602" s="6">
        <v>8.5165376301671904E-3</v>
      </c>
      <c r="G602" s="6">
        <v>2.7246894026811443E-3</v>
      </c>
      <c r="H602" s="6">
        <v>3.37271800704666</v>
      </c>
      <c r="I602" s="6">
        <v>9.1896090120319029E-3</v>
      </c>
      <c r="J602" s="6">
        <v>3.49587801300531</v>
      </c>
      <c r="K602" s="6">
        <v>9.5251817751015842E-3</v>
      </c>
      <c r="L602" s="1" t="s">
        <v>761</v>
      </c>
      <c r="M602" s="1" t="s">
        <v>762</v>
      </c>
      <c r="N602" s="1" t="s">
        <v>436</v>
      </c>
      <c r="O602" s="1" t="s">
        <v>232</v>
      </c>
      <c r="P602" s="1" t="s">
        <v>453</v>
      </c>
      <c r="Q602" s="1" t="s">
        <v>441</v>
      </c>
      <c r="R602" s="1" t="s">
        <v>330</v>
      </c>
    </row>
    <row r="603" spans="1:18" hidden="1" x14ac:dyDescent="0.3">
      <c r="A603" s="1" t="s">
        <v>811</v>
      </c>
      <c r="B603" s="1">
        <v>51510</v>
      </c>
      <c r="C603" s="1" t="s">
        <v>12</v>
      </c>
      <c r="D603" s="6">
        <v>3.3151672372285899</v>
      </c>
      <c r="E603" s="6">
        <v>3.3147319089893101</v>
      </c>
      <c r="F603" s="6">
        <v>9.0316149051522104E-3</v>
      </c>
      <c r="G603" s="6">
        <v>2.7246894026811438E-3</v>
      </c>
      <c r="H603" s="6">
        <v>3.5766988353834002</v>
      </c>
      <c r="I603" s="6">
        <v>9.7453934133511395E-3</v>
      </c>
      <c r="J603" s="6">
        <v>3.7073075162626599</v>
      </c>
      <c r="K603" s="6">
        <v>1.0101261502041022E-2</v>
      </c>
      <c r="L603" s="1" t="s">
        <v>761</v>
      </c>
      <c r="M603" s="1" t="s">
        <v>762</v>
      </c>
      <c r="N603" s="1" t="s">
        <v>436</v>
      </c>
      <c r="O603" s="1" t="s">
        <v>232</v>
      </c>
      <c r="P603" s="1" t="s">
        <v>453</v>
      </c>
      <c r="Q603" s="1" t="s">
        <v>441</v>
      </c>
      <c r="R603" s="1" t="s">
        <v>330</v>
      </c>
    </row>
    <row r="604" spans="1:18" hidden="1" x14ac:dyDescent="0.3">
      <c r="A604" s="1" t="s">
        <v>497</v>
      </c>
      <c r="B604" s="1">
        <v>24031</v>
      </c>
      <c r="C604" s="1" t="s">
        <v>10</v>
      </c>
      <c r="D604" s="6">
        <v>3.5573890000000001</v>
      </c>
      <c r="E604" s="6">
        <v>3.5569218646252398</v>
      </c>
      <c r="F604" s="6">
        <v>9.6915073107091809E-3</v>
      </c>
      <c r="G604" s="6">
        <v>2.7246894026811256E-3</v>
      </c>
      <c r="H604" s="6">
        <v>3.8380293308950799</v>
      </c>
      <c r="I604" s="6">
        <v>1.0457437845069155E-2</v>
      </c>
      <c r="J604" s="6">
        <v>3.9781808983474698</v>
      </c>
      <c r="K604" s="6">
        <v>1.0839307335675832E-2</v>
      </c>
      <c r="L604" s="1" t="s">
        <v>761</v>
      </c>
      <c r="M604" s="1" t="s">
        <v>762</v>
      </c>
      <c r="N604" s="1" t="s">
        <v>436</v>
      </c>
      <c r="O604" s="1" t="s">
        <v>232</v>
      </c>
      <c r="P604" s="1" t="s">
        <v>453</v>
      </c>
      <c r="Q604" s="1" t="s">
        <v>441</v>
      </c>
      <c r="R604" s="1" t="s">
        <v>330</v>
      </c>
    </row>
    <row r="605" spans="1:18" hidden="1" x14ac:dyDescent="0.3">
      <c r="A605" s="1" t="s">
        <v>497</v>
      </c>
      <c r="B605" s="1">
        <v>24033</v>
      </c>
      <c r="C605" s="1" t="s">
        <v>10</v>
      </c>
      <c r="D605" s="6">
        <v>4.4743339999999998</v>
      </c>
      <c r="E605" s="6">
        <v>4.4737464568075396</v>
      </c>
      <c r="F605" s="6">
        <v>1.21895695611457E-2</v>
      </c>
      <c r="G605" s="6">
        <v>2.7246894026811174E-3</v>
      </c>
      <c r="H605" s="6">
        <v>4.8273115839232297</v>
      </c>
      <c r="I605" s="6">
        <v>1.3152924716155423E-2</v>
      </c>
      <c r="J605" s="6">
        <v>5.0035883204301301</v>
      </c>
      <c r="K605" s="6">
        <v>1.3633224072054986E-2</v>
      </c>
      <c r="L605" s="1" t="s">
        <v>761</v>
      </c>
      <c r="M605" s="1" t="s">
        <v>762</v>
      </c>
      <c r="N605" s="1" t="s">
        <v>436</v>
      </c>
      <c r="O605" s="1" t="s">
        <v>232</v>
      </c>
      <c r="P605" s="1" t="s">
        <v>453</v>
      </c>
      <c r="Q605" s="1" t="s">
        <v>441</v>
      </c>
      <c r="R605" s="1" t="s">
        <v>330</v>
      </c>
    </row>
    <row r="606" spans="1:18" hidden="1" x14ac:dyDescent="0.3">
      <c r="A606" s="1" t="s">
        <v>811</v>
      </c>
      <c r="B606" s="1">
        <v>51610</v>
      </c>
      <c r="C606" s="1" t="s">
        <v>10</v>
      </c>
      <c r="D606" s="6">
        <v>9.2980301229358506</v>
      </c>
      <c r="E606" s="6">
        <v>9.2968091603742309</v>
      </c>
      <c r="F606" s="6">
        <v>2.5330917398020601E-2</v>
      </c>
      <c r="G606" s="6">
        <v>2.7246894026811386E-3</v>
      </c>
      <c r="H606" s="6">
        <v>10.031546263670799</v>
      </c>
      <c r="I606" s="6">
        <v>2.7332847797129398E-2</v>
      </c>
      <c r="J606" s="6">
        <v>10.3978636655487</v>
      </c>
      <c r="K606" s="6">
        <v>2.8330948940043801E-2</v>
      </c>
      <c r="L606" s="1" t="s">
        <v>761</v>
      </c>
      <c r="M606" s="1" t="s">
        <v>762</v>
      </c>
      <c r="N606" s="1" t="s">
        <v>436</v>
      </c>
      <c r="O606" s="1" t="s">
        <v>232</v>
      </c>
      <c r="P606" s="1" t="s">
        <v>453</v>
      </c>
      <c r="Q606" s="1" t="s">
        <v>441</v>
      </c>
      <c r="R606" s="1" t="s">
        <v>330</v>
      </c>
    </row>
    <row r="607" spans="1:18" hidden="1" x14ac:dyDescent="0.3">
      <c r="A607" s="1" t="s">
        <v>811</v>
      </c>
      <c r="B607" s="1">
        <v>51600</v>
      </c>
      <c r="C607" s="1" t="s">
        <v>10</v>
      </c>
      <c r="D607" s="6">
        <v>15.3327546033308</v>
      </c>
      <c r="E607" s="6">
        <v>15.330741196287599</v>
      </c>
      <c r="F607" s="6">
        <v>4.1771508072771898E-2</v>
      </c>
      <c r="G607" s="6">
        <v>2.724689402681133E-3</v>
      </c>
      <c r="H607" s="6">
        <v>16.542346617420801</v>
      </c>
      <c r="I607" s="6">
        <v>4.5072756523964544E-2</v>
      </c>
      <c r="J607" s="6">
        <v>17.146415947769501</v>
      </c>
      <c r="K607" s="6">
        <v>4.6718657826850335E-2</v>
      </c>
      <c r="L607" s="1" t="s">
        <v>761</v>
      </c>
      <c r="M607" s="1" t="s">
        <v>762</v>
      </c>
      <c r="N607" s="1" t="s">
        <v>436</v>
      </c>
      <c r="O607" s="1" t="s">
        <v>232</v>
      </c>
      <c r="P607" s="1" t="s">
        <v>453</v>
      </c>
      <c r="Q607" s="1" t="s">
        <v>441</v>
      </c>
      <c r="R607" s="1" t="s">
        <v>330</v>
      </c>
    </row>
    <row r="608" spans="1:18" hidden="1" x14ac:dyDescent="0.3">
      <c r="A608" s="1" t="s">
        <v>811</v>
      </c>
      <c r="B608" s="1">
        <v>51685</v>
      </c>
      <c r="C608" s="1" t="s">
        <v>10</v>
      </c>
      <c r="D608" s="6">
        <v>18.0681743521186</v>
      </c>
      <c r="E608" s="6">
        <v>18.065801745862299</v>
      </c>
      <c r="F608" s="6">
        <v>4.9223698567889503E-2</v>
      </c>
      <c r="G608" s="6">
        <v>2.7246894026811434E-3</v>
      </c>
      <c r="H608" s="6">
        <v>19.49356202517</v>
      </c>
      <c r="I608" s="6">
        <v>5.311390187048827E-2</v>
      </c>
      <c r="J608" s="6">
        <v>20.205399543207101</v>
      </c>
      <c r="K608" s="6">
        <v>5.5053438012314805E-2</v>
      </c>
      <c r="L608" s="1" t="s">
        <v>761</v>
      </c>
      <c r="M608" s="1" t="s">
        <v>762</v>
      </c>
      <c r="N608" s="1" t="s">
        <v>436</v>
      </c>
      <c r="O608" s="1" t="s">
        <v>232</v>
      </c>
      <c r="P608" s="1" t="s">
        <v>453</v>
      </c>
      <c r="Q608" s="1" t="s">
        <v>441</v>
      </c>
      <c r="R608" s="1" t="s">
        <v>330</v>
      </c>
    </row>
    <row r="609" spans="1:18" hidden="1" x14ac:dyDescent="0.3">
      <c r="A609" s="1" t="s">
        <v>811</v>
      </c>
      <c r="B609" s="1">
        <v>51153</v>
      </c>
      <c r="C609" s="1" t="s">
        <v>12</v>
      </c>
      <c r="D609" s="6">
        <v>18.112287130208699</v>
      </c>
      <c r="E609" s="6">
        <v>18.1099087313222</v>
      </c>
      <c r="F609" s="6">
        <v>4.93438764037561E-2</v>
      </c>
      <c r="G609" s="6">
        <v>2.7246894026811317E-3</v>
      </c>
      <c r="H609" s="6">
        <v>19.541154834440199</v>
      </c>
      <c r="I609" s="6">
        <v>5.3243577493550374E-2</v>
      </c>
      <c r="J609" s="6">
        <v>20.254730277397599</v>
      </c>
      <c r="K609" s="6">
        <v>5.5187848940989895E-2</v>
      </c>
      <c r="L609" s="1" t="s">
        <v>761</v>
      </c>
      <c r="M609" s="1" t="s">
        <v>762</v>
      </c>
      <c r="N609" s="1" t="s">
        <v>436</v>
      </c>
      <c r="O609" s="1" t="s">
        <v>232</v>
      </c>
      <c r="P609" s="1" t="s">
        <v>453</v>
      </c>
      <c r="Q609" s="1" t="s">
        <v>441</v>
      </c>
      <c r="R609" s="1" t="s">
        <v>330</v>
      </c>
    </row>
    <row r="610" spans="1:18" hidden="1" x14ac:dyDescent="0.3">
      <c r="A610" s="1" t="s">
        <v>811</v>
      </c>
      <c r="B610" s="1">
        <v>51107</v>
      </c>
      <c r="C610" s="1" t="s">
        <v>12</v>
      </c>
      <c r="D610" s="6">
        <v>18.9067943531727</v>
      </c>
      <c r="E610" s="6">
        <v>18.904311624276399</v>
      </c>
      <c r="F610" s="6">
        <v>5.1508377547647401E-2</v>
      </c>
      <c r="G610" s="6">
        <v>2.7246894026811191E-3</v>
      </c>
      <c r="H610" s="6">
        <v>20.398340266042901</v>
      </c>
      <c r="I610" s="6">
        <v>5.5579141555170651E-2</v>
      </c>
      <c r="J610" s="6">
        <v>21.143217158645101</v>
      </c>
      <c r="K610" s="6">
        <v>5.7608699730745908E-2</v>
      </c>
      <c r="L610" s="1" t="s">
        <v>761</v>
      </c>
      <c r="M610" s="1" t="s">
        <v>762</v>
      </c>
      <c r="N610" s="1" t="s">
        <v>436</v>
      </c>
      <c r="O610" s="1" t="s">
        <v>232</v>
      </c>
      <c r="P610" s="1" t="s">
        <v>453</v>
      </c>
      <c r="Q610" s="1" t="s">
        <v>441</v>
      </c>
      <c r="R610" s="1" t="s">
        <v>330</v>
      </c>
    </row>
    <row r="611" spans="1:18" hidden="1" x14ac:dyDescent="0.3">
      <c r="A611" s="1" t="s">
        <v>811</v>
      </c>
      <c r="B611" s="1">
        <v>51013</v>
      </c>
      <c r="C611" s="1" t="s">
        <v>10</v>
      </c>
      <c r="D611" s="6">
        <v>20.083005855878</v>
      </c>
      <c r="E611" s="6">
        <v>20.080368673813599</v>
      </c>
      <c r="F611" s="6">
        <v>5.4712767727470003E-2</v>
      </c>
      <c r="G611" s="6">
        <v>2.7246894026811278E-3</v>
      </c>
      <c r="H611" s="6">
        <v>21.667342404048998</v>
      </c>
      <c r="I611" s="6">
        <v>5.9036778232575735E-2</v>
      </c>
      <c r="J611" s="6">
        <v>22.458558869230899</v>
      </c>
      <c r="K611" s="6">
        <v>6.1192597350483685E-2</v>
      </c>
      <c r="L611" s="1" t="s">
        <v>761</v>
      </c>
      <c r="M611" s="1" t="s">
        <v>762</v>
      </c>
      <c r="N611" s="1" t="s">
        <v>436</v>
      </c>
      <c r="O611" s="1" t="s">
        <v>232</v>
      </c>
      <c r="P611" s="1" t="s">
        <v>453</v>
      </c>
      <c r="Q611" s="1" t="s">
        <v>441</v>
      </c>
      <c r="R611" s="1" t="s">
        <v>330</v>
      </c>
    </row>
    <row r="612" spans="1:18" hidden="1" x14ac:dyDescent="0.3">
      <c r="A612" s="1" t="s">
        <v>811</v>
      </c>
      <c r="B612" s="1">
        <v>51059</v>
      </c>
      <c r="C612" s="1" t="s">
        <v>12</v>
      </c>
      <c r="D612" s="6">
        <v>34.292549907596097</v>
      </c>
      <c r="E612" s="6">
        <v>34.288046811883902</v>
      </c>
      <c r="F612" s="6">
        <v>9.3424277786974402E-2</v>
      </c>
      <c r="G612" s="6">
        <v>2.7246894026811252E-3</v>
      </c>
      <c r="H612" s="6">
        <v>36.997869048489498</v>
      </c>
      <c r="I612" s="6">
        <v>0.10080770171820334</v>
      </c>
      <c r="J612" s="6">
        <v>38.348903366493303</v>
      </c>
      <c r="K612" s="6">
        <v>0.10448885060712683</v>
      </c>
      <c r="L612" s="1" t="s">
        <v>761</v>
      </c>
      <c r="M612" s="1" t="s">
        <v>762</v>
      </c>
      <c r="N612" s="1" t="s">
        <v>436</v>
      </c>
      <c r="O612" s="1" t="s">
        <v>232</v>
      </c>
      <c r="P612" s="1" t="s">
        <v>453</v>
      </c>
      <c r="Q612" s="1" t="s">
        <v>441</v>
      </c>
      <c r="R612" s="1" t="s">
        <v>330</v>
      </c>
    </row>
    <row r="613" spans="1:18" hidden="1" x14ac:dyDescent="0.3">
      <c r="A613" s="1" t="s">
        <v>811</v>
      </c>
      <c r="B613" s="1">
        <v>51683</v>
      </c>
      <c r="C613" s="1" t="s">
        <v>10</v>
      </c>
      <c r="D613" s="6">
        <v>40.455424145878702</v>
      </c>
      <c r="E613" s="6">
        <v>40.450111777813497</v>
      </c>
      <c r="F613" s="6">
        <v>0.11021399089827499</v>
      </c>
      <c r="G613" s="6">
        <v>2.7246894026811152E-3</v>
      </c>
      <c r="H613" s="6">
        <v>43.646928819334498</v>
      </c>
      <c r="I613" s="6">
        <v>0.11892432441361767</v>
      </c>
      <c r="J613" s="6">
        <v>45.240763821915401</v>
      </c>
      <c r="K613" s="6">
        <v>0.12326702975477208</v>
      </c>
      <c r="L613" s="1" t="s">
        <v>761</v>
      </c>
      <c r="M613" s="1" t="s">
        <v>762</v>
      </c>
      <c r="N613" s="1" t="s">
        <v>436</v>
      </c>
      <c r="O613" s="1" t="s">
        <v>232</v>
      </c>
      <c r="P613" s="1" t="s">
        <v>453</v>
      </c>
      <c r="Q613" s="1" t="s">
        <v>441</v>
      </c>
      <c r="R613" s="1" t="s">
        <v>330</v>
      </c>
    </row>
    <row r="614" spans="1:18" hidden="1" x14ac:dyDescent="0.3">
      <c r="A614" s="1" t="s">
        <v>811</v>
      </c>
      <c r="B614" s="1">
        <v>51510</v>
      </c>
      <c r="C614" s="1" t="s">
        <v>10</v>
      </c>
      <c r="D614" s="6">
        <v>42.902167170613502</v>
      </c>
      <c r="E614" s="6">
        <v>42.896533510662501</v>
      </c>
      <c r="F614" s="6">
        <v>0.116879730268258</v>
      </c>
      <c r="G614" s="6">
        <v>2.7246894026811282E-3</v>
      </c>
      <c r="H614" s="6">
        <v>46.286693965652397</v>
      </c>
      <c r="I614" s="6">
        <v>0.1261168645333576</v>
      </c>
      <c r="J614" s="6">
        <v>47.976924068704399</v>
      </c>
      <c r="K614" s="6">
        <v>0.13072221658323604</v>
      </c>
      <c r="L614" s="1" t="s">
        <v>761</v>
      </c>
      <c r="M614" s="1" t="s">
        <v>762</v>
      </c>
      <c r="N614" s="1" t="s">
        <v>436</v>
      </c>
      <c r="O614" s="1" t="s">
        <v>232</v>
      </c>
      <c r="P614" s="1" t="s">
        <v>453</v>
      </c>
      <c r="Q614" s="1" t="s">
        <v>441</v>
      </c>
      <c r="R614" s="1" t="s">
        <v>330</v>
      </c>
    </row>
    <row r="615" spans="1:18" hidden="1" x14ac:dyDescent="0.3">
      <c r="A615" s="1" t="s">
        <v>811</v>
      </c>
      <c r="B615" s="1">
        <v>51153</v>
      </c>
      <c r="C615" s="1" t="s">
        <v>10</v>
      </c>
      <c r="D615" s="6">
        <v>234.39434497575701</v>
      </c>
      <c r="E615" s="6">
        <v>234.363565690672</v>
      </c>
      <c r="F615" s="6">
        <v>0.63856792381194305</v>
      </c>
      <c r="G615" s="6">
        <v>2.7246894026811564E-3</v>
      </c>
      <c r="H615" s="6">
        <v>252.88557731889699</v>
      </c>
      <c r="I615" s="6">
        <v>0.68903465261170482</v>
      </c>
      <c r="J615" s="6">
        <v>262.12008466412402</v>
      </c>
      <c r="K615" s="6">
        <v>0.71419581691422618</v>
      </c>
      <c r="L615" s="1" t="s">
        <v>761</v>
      </c>
      <c r="M615" s="1" t="s">
        <v>762</v>
      </c>
      <c r="N615" s="1" t="s">
        <v>436</v>
      </c>
      <c r="O615" s="1" t="s">
        <v>232</v>
      </c>
      <c r="P615" s="1" t="s">
        <v>453</v>
      </c>
      <c r="Q615" s="1" t="s">
        <v>441</v>
      </c>
      <c r="R615" s="1" t="s">
        <v>330</v>
      </c>
    </row>
    <row r="616" spans="1:18" hidden="1" x14ac:dyDescent="0.3">
      <c r="A616" s="1" t="s">
        <v>811</v>
      </c>
      <c r="B616" s="1">
        <v>51107</v>
      </c>
      <c r="C616" s="1" t="s">
        <v>10</v>
      </c>
      <c r="D616" s="6">
        <v>244.676191458787</v>
      </c>
      <c r="E616" s="6">
        <v>244.64406202217199</v>
      </c>
      <c r="F616" s="6">
        <v>0.66657908322067905</v>
      </c>
      <c r="G616" s="6">
        <v>2.7246894026811378E-3</v>
      </c>
      <c r="H616" s="6">
        <v>263.97855263805099</v>
      </c>
      <c r="I616" s="6">
        <v>0.71925956490800247</v>
      </c>
      <c r="J616" s="6">
        <v>273.61813710610699</v>
      </c>
      <c r="K616" s="6">
        <v>0.74552443855436434</v>
      </c>
      <c r="L616" s="1" t="s">
        <v>761</v>
      </c>
      <c r="M616" s="1" t="s">
        <v>762</v>
      </c>
      <c r="N616" s="1" t="s">
        <v>436</v>
      </c>
      <c r="O616" s="1" t="s">
        <v>232</v>
      </c>
      <c r="P616" s="1" t="s">
        <v>453</v>
      </c>
      <c r="Q616" s="1" t="s">
        <v>441</v>
      </c>
      <c r="R616" s="1" t="s">
        <v>330</v>
      </c>
    </row>
    <row r="617" spans="1:18" hidden="1" x14ac:dyDescent="0.3">
      <c r="A617" s="1" t="s">
        <v>811</v>
      </c>
      <c r="B617" s="1">
        <v>51059</v>
      </c>
      <c r="C617" s="1" t="s">
        <v>10</v>
      </c>
      <c r="D617" s="6">
        <v>443.78598091841798</v>
      </c>
      <c r="E617" s="6">
        <v>443.72770555676499</v>
      </c>
      <c r="F617" s="6">
        <v>1.2090201770065301</v>
      </c>
      <c r="G617" s="6">
        <v>2.7246894026811295E-3</v>
      </c>
      <c r="H617" s="6">
        <v>478.79599655953501</v>
      </c>
      <c r="I617" s="6">
        <v>1.3045703778719155</v>
      </c>
      <c r="J617" s="6">
        <v>496.279971699481</v>
      </c>
      <c r="K617" s="6">
        <v>1.3522087796524667</v>
      </c>
      <c r="L617" s="1" t="s">
        <v>761</v>
      </c>
      <c r="M617" s="1" t="s">
        <v>762</v>
      </c>
      <c r="N617" s="1" t="s">
        <v>436</v>
      </c>
      <c r="O617" s="1" t="s">
        <v>232</v>
      </c>
      <c r="P617" s="1" t="s">
        <v>453</v>
      </c>
      <c r="Q617" s="1" t="s">
        <v>441</v>
      </c>
      <c r="R617" s="1" t="s">
        <v>330</v>
      </c>
    </row>
    <row r="618" spans="1:18" hidden="1" x14ac:dyDescent="0.3">
      <c r="A618" s="1" t="s">
        <v>811</v>
      </c>
      <c r="B618" s="1">
        <v>51153</v>
      </c>
      <c r="C618" s="1" t="s">
        <v>12</v>
      </c>
      <c r="D618" s="6">
        <v>3.4891559999999998E-4</v>
      </c>
      <c r="E618" s="6">
        <v>3.4886978245809698E-4</v>
      </c>
      <c r="F618" s="6">
        <v>9.5056179917925395E-7</v>
      </c>
      <c r="G618" s="6">
        <v>2.7246894026811469E-3</v>
      </c>
      <c r="H618" s="6">
        <v>3.263060958913E-4</v>
      </c>
      <c r="I618" s="6">
        <v>8.8908276150528324E-7</v>
      </c>
      <c r="J618" s="6">
        <v>3.4599750197080001E-4</v>
      </c>
      <c r="K618" s="6">
        <v>9.4273572697398804E-7</v>
      </c>
      <c r="L618" s="1" t="s">
        <v>760</v>
      </c>
      <c r="M618" s="1" t="s">
        <v>221</v>
      </c>
      <c r="N618" s="1" t="s">
        <v>436</v>
      </c>
      <c r="O618" s="1" t="s">
        <v>232</v>
      </c>
      <c r="P618" s="1" t="s">
        <v>752</v>
      </c>
      <c r="Q618" s="1" t="s">
        <v>441</v>
      </c>
      <c r="R618" s="1" t="s">
        <v>330</v>
      </c>
    </row>
    <row r="619" spans="1:18" hidden="1" x14ac:dyDescent="0.3">
      <c r="A619" s="1" t="s">
        <v>811</v>
      </c>
      <c r="B619" s="1">
        <v>51107</v>
      </c>
      <c r="C619" s="1" t="s">
        <v>12</v>
      </c>
      <c r="D619" s="6">
        <v>3.6422100000000002E-4</v>
      </c>
      <c r="E619" s="6">
        <v>3.6417317264310101E-4</v>
      </c>
      <c r="F619" s="6">
        <v>9.9225878424142493E-7</v>
      </c>
      <c r="G619" s="6">
        <v>2.7246894026811356E-3</v>
      </c>
      <c r="H619" s="6">
        <v>3.4061971591869999E-4</v>
      </c>
      <c r="I619" s="6">
        <v>9.2808293030794081E-7</v>
      </c>
      <c r="J619" s="6">
        <v>3.6117489778419998E-4</v>
      </c>
      <c r="K619" s="6">
        <v>9.840894165070521E-7</v>
      </c>
      <c r="L619" s="1" t="s">
        <v>760</v>
      </c>
      <c r="M619" s="1" t="s">
        <v>221</v>
      </c>
      <c r="N619" s="1" t="s">
        <v>436</v>
      </c>
      <c r="O619" s="1" t="s">
        <v>232</v>
      </c>
      <c r="P619" s="1" t="s">
        <v>752</v>
      </c>
      <c r="Q619" s="1" t="s">
        <v>441</v>
      </c>
      <c r="R619" s="1" t="s">
        <v>330</v>
      </c>
    </row>
    <row r="620" spans="1:18" hidden="1" x14ac:dyDescent="0.3">
      <c r="A620" s="1" t="s">
        <v>497</v>
      </c>
      <c r="B620" s="1">
        <v>24031</v>
      </c>
      <c r="C620" s="1" t="s">
        <v>12</v>
      </c>
      <c r="D620" s="6">
        <v>4.9639020000000005E-4</v>
      </c>
      <c r="E620" s="6">
        <v>4.9632501696207296E-4</v>
      </c>
      <c r="F620" s="6">
        <v>1.35233151400209E-6</v>
      </c>
      <c r="G620" s="6">
        <v>2.7246894026811252E-3</v>
      </c>
      <c r="H620" s="6">
        <v>4.6422443765969999E-4</v>
      </c>
      <c r="I620" s="6">
        <v>1.2648674057569893E-6</v>
      </c>
      <c r="J620" s="6">
        <v>4.9223872249560001E-4</v>
      </c>
      <c r="K620" s="6">
        <v>1.3411976307730565E-6</v>
      </c>
      <c r="L620" s="1" t="s">
        <v>760</v>
      </c>
      <c r="M620" s="1" t="s">
        <v>221</v>
      </c>
      <c r="N620" s="1" t="s">
        <v>436</v>
      </c>
      <c r="O620" s="1" t="s">
        <v>232</v>
      </c>
      <c r="P620" s="1" t="s">
        <v>752</v>
      </c>
      <c r="Q620" s="1" t="s">
        <v>441</v>
      </c>
      <c r="R620" s="1" t="s">
        <v>330</v>
      </c>
    </row>
    <row r="621" spans="1:18" hidden="1" x14ac:dyDescent="0.3">
      <c r="A621" s="1" t="s">
        <v>497</v>
      </c>
      <c r="B621" s="1">
        <v>24033</v>
      </c>
      <c r="C621" s="1" t="s">
        <v>12</v>
      </c>
      <c r="D621" s="6">
        <v>6.2433870000000002E-4</v>
      </c>
      <c r="E621" s="6">
        <v>6.2425671551851803E-4</v>
      </c>
      <c r="F621" s="6">
        <v>1.70090565732583E-6</v>
      </c>
      <c r="G621" s="6">
        <v>2.7246894026811221E-3</v>
      </c>
      <c r="H621" s="6">
        <v>5.8388195801750004E-4</v>
      </c>
      <c r="I621" s="6">
        <v>1.5908969834269862E-6</v>
      </c>
      <c r="J621" s="6">
        <v>6.1911714633480005E-4</v>
      </c>
      <c r="K621" s="6">
        <v>1.6869019276366073E-6</v>
      </c>
      <c r="L621" s="1" t="s">
        <v>760</v>
      </c>
      <c r="M621" s="1" t="s">
        <v>221</v>
      </c>
      <c r="N621" s="1" t="s">
        <v>436</v>
      </c>
      <c r="O621" s="1" t="s">
        <v>232</v>
      </c>
      <c r="P621" s="1" t="s">
        <v>752</v>
      </c>
      <c r="Q621" s="1" t="s">
        <v>441</v>
      </c>
      <c r="R621" s="1" t="s">
        <v>330</v>
      </c>
    </row>
    <row r="622" spans="1:18" hidden="1" x14ac:dyDescent="0.3">
      <c r="A622" s="1" t="s">
        <v>811</v>
      </c>
      <c r="B622" s="1">
        <v>51059</v>
      </c>
      <c r="C622" s="1" t="s">
        <v>12</v>
      </c>
      <c r="D622" s="6">
        <v>6.6061259999999997E-4</v>
      </c>
      <c r="E622" s="6">
        <v>6.6052585224357998E-4</v>
      </c>
      <c r="F622" s="6">
        <v>1.7997277898049901E-6</v>
      </c>
      <c r="G622" s="6">
        <v>2.7246894026811083E-3</v>
      </c>
      <c r="H622" s="6">
        <v>6.1780533287309999E-4</v>
      </c>
      <c r="I622" s="6">
        <v>1.6833276433992101E-6</v>
      </c>
      <c r="J622" s="6">
        <v>6.5508767555949999E-4</v>
      </c>
      <c r="K622" s="6">
        <v>1.7849104474239698E-6</v>
      </c>
      <c r="L622" s="1" t="s">
        <v>760</v>
      </c>
      <c r="M622" s="1" t="s">
        <v>221</v>
      </c>
      <c r="N622" s="1" t="s">
        <v>436</v>
      </c>
      <c r="O622" s="1" t="s">
        <v>232</v>
      </c>
      <c r="P622" s="1" t="s">
        <v>752</v>
      </c>
      <c r="Q622" s="1" t="s">
        <v>441</v>
      </c>
      <c r="R622" s="1" t="s">
        <v>330</v>
      </c>
    </row>
    <row r="623" spans="1:18" hidden="1" x14ac:dyDescent="0.3">
      <c r="A623" s="1" t="s">
        <v>811</v>
      </c>
      <c r="B623" s="1">
        <v>51610</v>
      </c>
      <c r="C623" s="1" t="s">
        <v>10</v>
      </c>
      <c r="D623" s="6">
        <v>1.405215E-3</v>
      </c>
      <c r="E623" s="6">
        <v>1.4050304754412101E-3</v>
      </c>
      <c r="F623" s="6">
        <v>3.8282716468787002E-6</v>
      </c>
      <c r="G623" s="6">
        <v>2.7246894026811339E-3</v>
      </c>
      <c r="H623" s="6">
        <v>1.3141579812937999E-3</v>
      </c>
      <c r="I623" s="6">
        <v>3.5806723250800486E-6</v>
      </c>
      <c r="J623" s="6">
        <v>1.3934627162899E-3</v>
      </c>
      <c r="K623" s="6">
        <v>3.796753096106358E-6</v>
      </c>
      <c r="L623" s="1" t="s">
        <v>760</v>
      </c>
      <c r="M623" s="1" t="s">
        <v>221</v>
      </c>
      <c r="N623" s="1" t="s">
        <v>436</v>
      </c>
      <c r="O623" s="1" t="s">
        <v>232</v>
      </c>
      <c r="P623" s="1" t="s">
        <v>752</v>
      </c>
      <c r="Q623" s="1" t="s">
        <v>441</v>
      </c>
      <c r="R623" s="1" t="s">
        <v>330</v>
      </c>
    </row>
    <row r="624" spans="1:18" hidden="1" x14ac:dyDescent="0.3">
      <c r="A624" s="1" t="s">
        <v>811</v>
      </c>
      <c r="B624" s="1">
        <v>51600</v>
      </c>
      <c r="C624" s="1" t="s">
        <v>10</v>
      </c>
      <c r="D624" s="6">
        <v>2.3172449999999999E-3</v>
      </c>
      <c r="E624" s="6">
        <v>2.3169407130323801E-3</v>
      </c>
      <c r="F624" s="6">
        <v>6.3129438074397604E-6</v>
      </c>
      <c r="G624" s="6">
        <v>2.7246894026811187E-3</v>
      </c>
      <c r="H624" s="6">
        <v>2.167089030051E-3</v>
      </c>
      <c r="I624" s="6">
        <v>5.9046445148464643E-6</v>
      </c>
      <c r="J624" s="6">
        <v>2.297865103923E-3</v>
      </c>
      <c r="K624" s="6">
        <v>6.2609686974497458E-6</v>
      </c>
      <c r="L624" s="1" t="s">
        <v>760</v>
      </c>
      <c r="M624" s="1" t="s">
        <v>221</v>
      </c>
      <c r="N624" s="1" t="s">
        <v>436</v>
      </c>
      <c r="O624" s="1" t="s">
        <v>232</v>
      </c>
      <c r="P624" s="1" t="s">
        <v>752</v>
      </c>
      <c r="Q624" s="1" t="s">
        <v>441</v>
      </c>
      <c r="R624" s="1" t="s">
        <v>330</v>
      </c>
    </row>
    <row r="625" spans="1:18" hidden="1" x14ac:dyDescent="0.3">
      <c r="A625" s="1" t="s">
        <v>811</v>
      </c>
      <c r="B625" s="1">
        <v>51685</v>
      </c>
      <c r="C625" s="1" t="s">
        <v>10</v>
      </c>
      <c r="D625" s="6">
        <v>2.7306499999999998E-3</v>
      </c>
      <c r="E625" s="6">
        <v>2.7302914271222401E-3</v>
      </c>
      <c r="F625" s="6">
        <v>7.4391961177110698E-6</v>
      </c>
      <c r="G625" s="6">
        <v>2.7246894026811165E-3</v>
      </c>
      <c r="H625" s="6">
        <v>2.5537056547360998E-3</v>
      </c>
      <c r="I625" s="6">
        <v>6.9580547350262938E-6</v>
      </c>
      <c r="J625" s="6">
        <v>2.7078126594415001E-3</v>
      </c>
      <c r="K625" s="6">
        <v>7.3779484576260268E-6</v>
      </c>
      <c r="L625" s="1" t="s">
        <v>760</v>
      </c>
      <c r="M625" s="1" t="s">
        <v>221</v>
      </c>
      <c r="N625" s="1" t="s">
        <v>436</v>
      </c>
      <c r="O625" s="1" t="s">
        <v>232</v>
      </c>
      <c r="P625" s="1" t="s">
        <v>752</v>
      </c>
      <c r="Q625" s="1" t="s">
        <v>441</v>
      </c>
      <c r="R625" s="1" t="s">
        <v>330</v>
      </c>
    </row>
    <row r="626" spans="1:18" hidden="1" x14ac:dyDescent="0.3">
      <c r="A626" s="1" t="s">
        <v>811</v>
      </c>
      <c r="B626" s="1">
        <v>51013</v>
      </c>
      <c r="C626" s="1" t="s">
        <v>10</v>
      </c>
      <c r="D626" s="6">
        <v>3.0351530000000001E-3</v>
      </c>
      <c r="E626" s="6">
        <v>3.0347544415814101E-3</v>
      </c>
      <c r="F626" s="6">
        <v>8.2687632667163992E-6</v>
      </c>
      <c r="G626" s="6">
        <v>2.7246894026811434E-3</v>
      </c>
      <c r="H626" s="6">
        <v>2.8384770582422E-3</v>
      </c>
      <c r="I626" s="6">
        <v>7.7339683603460693E-6</v>
      </c>
      <c r="J626" s="6">
        <v>3.0097689988616999E-3</v>
      </c>
      <c r="K626" s="6">
        <v>8.200685695716708E-6</v>
      </c>
      <c r="L626" s="1" t="s">
        <v>760</v>
      </c>
      <c r="M626" s="1" t="s">
        <v>221</v>
      </c>
      <c r="N626" s="1" t="s">
        <v>436</v>
      </c>
      <c r="O626" s="1" t="s">
        <v>232</v>
      </c>
      <c r="P626" s="1" t="s">
        <v>752</v>
      </c>
      <c r="Q626" s="1" t="s">
        <v>441</v>
      </c>
      <c r="R626" s="1" t="s">
        <v>330</v>
      </c>
    </row>
    <row r="627" spans="1:18" hidden="1" x14ac:dyDescent="0.3">
      <c r="A627" s="1" t="s">
        <v>497</v>
      </c>
      <c r="B627" s="1">
        <v>24009</v>
      </c>
      <c r="C627" s="1" t="s">
        <v>10</v>
      </c>
      <c r="D627" s="6">
        <v>4.1259119999999998E-3</v>
      </c>
      <c r="E627" s="6">
        <v>4.1253702095327902E-3</v>
      </c>
      <c r="F627" s="6">
        <v>1.1240352492050399E-5</v>
      </c>
      <c r="G627" s="6">
        <v>2.7246894026811234E-3</v>
      </c>
      <c r="H627" s="6">
        <v>3.8585555839612002E-3</v>
      </c>
      <c r="I627" s="6">
        <v>1.0513365509275155E-5</v>
      </c>
      <c r="J627" s="6">
        <v>4.0914056160041004E-3</v>
      </c>
      <c r="K627" s="6">
        <v>1.1147809523996406E-5</v>
      </c>
      <c r="L627" s="1" t="s">
        <v>760</v>
      </c>
      <c r="M627" s="1" t="s">
        <v>221</v>
      </c>
      <c r="N627" s="1" t="s">
        <v>436</v>
      </c>
      <c r="O627" s="1" t="s">
        <v>232</v>
      </c>
      <c r="P627" s="1" t="s">
        <v>752</v>
      </c>
      <c r="Q627" s="1" t="s">
        <v>441</v>
      </c>
      <c r="R627" s="1" t="s">
        <v>330</v>
      </c>
    </row>
    <row r="628" spans="1:18" hidden="1" x14ac:dyDescent="0.3">
      <c r="A628" s="1" t="s">
        <v>497</v>
      </c>
      <c r="B628" s="1">
        <v>24017</v>
      </c>
      <c r="C628" s="1" t="s">
        <v>10</v>
      </c>
      <c r="D628" s="6">
        <v>6.0122609999999996E-3</v>
      </c>
      <c r="E628" s="6">
        <v>6.0114715052904397E-3</v>
      </c>
      <c r="F628" s="6">
        <v>1.63793927049844E-5</v>
      </c>
      <c r="G628" s="6">
        <v>2.724689402681123E-3</v>
      </c>
      <c r="H628" s="6">
        <v>5.6226703947592997E-3</v>
      </c>
      <c r="I628" s="6">
        <v>1.532003043936955E-5</v>
      </c>
      <c r="J628" s="6">
        <v>5.9619784475001998E-3</v>
      </c>
      <c r="K628" s="6">
        <v>1.6244539494917048E-5</v>
      </c>
      <c r="L628" s="1" t="s">
        <v>760</v>
      </c>
      <c r="M628" s="1" t="s">
        <v>221</v>
      </c>
      <c r="N628" s="1" t="s">
        <v>436</v>
      </c>
      <c r="O628" s="1" t="s">
        <v>232</v>
      </c>
      <c r="P628" s="1" t="s">
        <v>752</v>
      </c>
      <c r="Q628" s="1" t="s">
        <v>441</v>
      </c>
      <c r="R628" s="1" t="s">
        <v>330</v>
      </c>
    </row>
    <row r="629" spans="1:18" hidden="1" x14ac:dyDescent="0.3">
      <c r="A629" s="1" t="s">
        <v>811</v>
      </c>
      <c r="B629" s="1">
        <v>51683</v>
      </c>
      <c r="C629" s="1" t="s">
        <v>10</v>
      </c>
      <c r="D629" s="6">
        <v>6.1140459999999997E-3</v>
      </c>
      <c r="E629" s="6">
        <v>6.1132431394836104E-3</v>
      </c>
      <c r="F629" s="6">
        <v>1.6656688798164099E-5</v>
      </c>
      <c r="G629" s="6">
        <v>2.7246894026811278E-3</v>
      </c>
      <c r="H629" s="6">
        <v>5.7178597929125998E-3</v>
      </c>
      <c r="I629" s="6">
        <v>1.5579391983765468E-5</v>
      </c>
      <c r="J629" s="6">
        <v>6.0629121854531998E-3</v>
      </c>
      <c r="K629" s="6">
        <v>1.6519552581090611E-5</v>
      </c>
      <c r="L629" s="1" t="s">
        <v>760</v>
      </c>
      <c r="M629" s="1" t="s">
        <v>221</v>
      </c>
      <c r="N629" s="1" t="s">
        <v>436</v>
      </c>
      <c r="O629" s="1" t="s">
        <v>232</v>
      </c>
      <c r="P629" s="1" t="s">
        <v>752</v>
      </c>
      <c r="Q629" s="1" t="s">
        <v>441</v>
      </c>
      <c r="R629" s="1" t="s">
        <v>330</v>
      </c>
    </row>
    <row r="630" spans="1:18" hidden="1" x14ac:dyDescent="0.3">
      <c r="A630" s="1" t="s">
        <v>811</v>
      </c>
      <c r="B630" s="1">
        <v>51510</v>
      </c>
      <c r="C630" s="1" t="s">
        <v>10</v>
      </c>
      <c r="D630" s="6">
        <v>6.4838229999999997E-3</v>
      </c>
      <c r="E630" s="6">
        <v>6.4829715825455402E-3</v>
      </c>
      <c r="F630" s="6">
        <v>1.7664083968844599E-5</v>
      </c>
      <c r="G630" s="6">
        <v>2.724689402681107E-3</v>
      </c>
      <c r="H630" s="6">
        <v>6.0636754836423997E-3</v>
      </c>
      <c r="I630" s="6">
        <v>1.6521632331577683E-5</v>
      </c>
      <c r="J630" s="6">
        <v>6.4295966165484999E-3</v>
      </c>
      <c r="K630" s="6">
        <v>1.7518653764623997E-5</v>
      </c>
      <c r="L630" s="1" t="s">
        <v>760</v>
      </c>
      <c r="M630" s="1" t="s">
        <v>221</v>
      </c>
      <c r="N630" s="1" t="s">
        <v>436</v>
      </c>
      <c r="O630" s="1" t="s">
        <v>232</v>
      </c>
      <c r="P630" s="1" t="s">
        <v>752</v>
      </c>
      <c r="Q630" s="1" t="s">
        <v>441</v>
      </c>
      <c r="R630" s="1" t="s">
        <v>330</v>
      </c>
    </row>
    <row r="631" spans="1:18" hidden="1" x14ac:dyDescent="0.3">
      <c r="A631" s="1" t="s">
        <v>497</v>
      </c>
      <c r="B631" s="1">
        <v>24021</v>
      </c>
      <c r="C631" s="1" t="s">
        <v>10</v>
      </c>
      <c r="D631" s="6">
        <v>2.4913810000000002E-2</v>
      </c>
      <c r="E631" s="6">
        <v>2.49105384651831E-2</v>
      </c>
      <c r="F631" s="6">
        <v>6.7873480171164906E-5</v>
      </c>
      <c r="G631" s="6">
        <v>2.7246894026811243E-3</v>
      </c>
      <c r="H631" s="6">
        <v>2.32994113042761E-2</v>
      </c>
      <c r="I631" s="6">
        <v>6.3483659069469886E-5</v>
      </c>
      <c r="J631" s="6">
        <v>2.4705447462296901E-2</v>
      </c>
      <c r="K631" s="6">
        <v>6.7314670889015646E-5</v>
      </c>
      <c r="L631" s="1" t="s">
        <v>760</v>
      </c>
      <c r="M631" s="1" t="s">
        <v>221</v>
      </c>
      <c r="N631" s="1" t="s">
        <v>436</v>
      </c>
      <c r="O631" s="1" t="s">
        <v>232</v>
      </c>
      <c r="P631" s="1" t="s">
        <v>752</v>
      </c>
      <c r="Q631" s="1" t="s">
        <v>441</v>
      </c>
      <c r="R631" s="1" t="s">
        <v>330</v>
      </c>
    </row>
    <row r="632" spans="1:18" hidden="1" x14ac:dyDescent="0.3">
      <c r="A632" s="1" t="s">
        <v>811</v>
      </c>
      <c r="B632" s="1">
        <v>51153</v>
      </c>
      <c r="C632" s="1" t="s">
        <v>10</v>
      </c>
      <c r="D632" s="6">
        <v>3.5424120000000003E-2</v>
      </c>
      <c r="E632" s="6">
        <v>3.5419468313166898E-2</v>
      </c>
      <c r="F632" s="6">
        <v>9.6507049961485594E-5</v>
      </c>
      <c r="G632" s="6">
        <v>2.7246894026811208E-3</v>
      </c>
      <c r="H632" s="6">
        <v>3.31286600472602E-2</v>
      </c>
      <c r="I632" s="6">
        <v>9.0265308955795305E-5</v>
      </c>
      <c r="J632" s="6">
        <v>3.5127856219426198E-2</v>
      </c>
      <c r="K632" s="6">
        <v>9.571249757997666E-5</v>
      </c>
      <c r="L632" s="1" t="s">
        <v>760</v>
      </c>
      <c r="M632" s="1" t="s">
        <v>221</v>
      </c>
      <c r="N632" s="1" t="s">
        <v>436</v>
      </c>
      <c r="O632" s="1" t="s">
        <v>232</v>
      </c>
      <c r="P632" s="1" t="s">
        <v>752</v>
      </c>
      <c r="Q632" s="1" t="s">
        <v>441</v>
      </c>
      <c r="R632" s="1" t="s">
        <v>330</v>
      </c>
    </row>
    <row r="633" spans="1:18" hidden="1" x14ac:dyDescent="0.3">
      <c r="A633" s="1" t="s">
        <v>811</v>
      </c>
      <c r="B633" s="1">
        <v>51107</v>
      </c>
      <c r="C633" s="1" t="s">
        <v>10</v>
      </c>
      <c r="D633" s="6">
        <v>3.6978009999999999E-2</v>
      </c>
      <c r="E633" s="6">
        <v>3.6973154265482602E-2</v>
      </c>
      <c r="F633" s="6">
        <v>1.00740361610855E-4</v>
      </c>
      <c r="G633" s="6">
        <v>2.7246894026811282E-3</v>
      </c>
      <c r="H633" s="6">
        <v>3.4581858985182699E-2</v>
      </c>
      <c r="I633" s="6">
        <v>9.4224824701940457E-5</v>
      </c>
      <c r="J633" s="6">
        <v>3.6668750516893597E-2</v>
      </c>
      <c r="K633" s="6">
        <v>9.9910955942938127E-5</v>
      </c>
      <c r="L633" s="1" t="s">
        <v>760</v>
      </c>
      <c r="M633" s="1" t="s">
        <v>221</v>
      </c>
      <c r="N633" s="1" t="s">
        <v>436</v>
      </c>
      <c r="O633" s="1" t="s">
        <v>232</v>
      </c>
      <c r="P633" s="1" t="s">
        <v>752</v>
      </c>
      <c r="Q633" s="1" t="s">
        <v>441</v>
      </c>
      <c r="R633" s="1" t="s">
        <v>330</v>
      </c>
    </row>
    <row r="634" spans="1:18" hidden="1" x14ac:dyDescent="0.3">
      <c r="A634" s="1" t="s">
        <v>497</v>
      </c>
      <c r="B634" s="1">
        <v>24031</v>
      </c>
      <c r="C634" s="1" t="s">
        <v>10</v>
      </c>
      <c r="D634" s="6">
        <v>5.0396669999999998E-2</v>
      </c>
      <c r="E634" s="6">
        <v>5.0390052206071199E-2</v>
      </c>
      <c r="F634" s="6">
        <v>1.3729724124642999E-4</v>
      </c>
      <c r="G634" s="6">
        <v>2.7246894026811083E-3</v>
      </c>
      <c r="H634" s="6">
        <v>4.7130998538395801E-2</v>
      </c>
      <c r="I634" s="6">
        <v>1.2841733225534585E-4</v>
      </c>
      <c r="J634" s="6">
        <v>4.9975185768845298E-2</v>
      </c>
      <c r="K634" s="6">
        <v>1.3616685906139251E-4</v>
      </c>
      <c r="L634" s="1" t="s">
        <v>760</v>
      </c>
      <c r="M634" s="1" t="s">
        <v>221</v>
      </c>
      <c r="N634" s="1" t="s">
        <v>436</v>
      </c>
      <c r="O634" s="1" t="s">
        <v>232</v>
      </c>
      <c r="P634" s="1" t="s">
        <v>752</v>
      </c>
      <c r="Q634" s="1" t="s">
        <v>441</v>
      </c>
      <c r="R634" s="1" t="s">
        <v>330</v>
      </c>
    </row>
    <row r="635" spans="1:18" hidden="1" x14ac:dyDescent="0.3">
      <c r="A635" s="1" t="s">
        <v>497</v>
      </c>
      <c r="B635" s="1">
        <v>24033</v>
      </c>
      <c r="C635" s="1" t="s">
        <v>10</v>
      </c>
      <c r="D635" s="6">
        <v>6.3386799999999993E-2</v>
      </c>
      <c r="E635" s="6">
        <v>6.3378476418695595E-2</v>
      </c>
      <c r="F635" s="6">
        <v>1.7268666305609499E-4</v>
      </c>
      <c r="G635" s="6">
        <v>2.7246894026811174E-3</v>
      </c>
      <c r="H635" s="6">
        <v>5.9279376557093699E-2</v>
      </c>
      <c r="I635" s="6">
        <v>1.6151788910265667E-4</v>
      </c>
      <c r="J635" s="6">
        <v>6.2856674960719505E-2</v>
      </c>
      <c r="K635" s="6">
        <v>1.7126491615324397E-4</v>
      </c>
      <c r="L635" s="1" t="s">
        <v>760</v>
      </c>
      <c r="M635" s="1" t="s">
        <v>221</v>
      </c>
      <c r="N635" s="1" t="s">
        <v>436</v>
      </c>
      <c r="O635" s="1" t="s">
        <v>232</v>
      </c>
      <c r="P635" s="1" t="s">
        <v>752</v>
      </c>
      <c r="Q635" s="1" t="s">
        <v>441</v>
      </c>
      <c r="R635" s="1" t="s">
        <v>330</v>
      </c>
    </row>
    <row r="636" spans="1:18" hidden="1" x14ac:dyDescent="0.3">
      <c r="A636" s="1" t="s">
        <v>811</v>
      </c>
      <c r="B636" s="1">
        <v>51059</v>
      </c>
      <c r="C636" s="1" t="s">
        <v>10</v>
      </c>
      <c r="D636" s="6">
        <v>6.706956E-2</v>
      </c>
      <c r="E636" s="6">
        <v>6.7060752820339797E-2</v>
      </c>
      <c r="F636" s="6">
        <v>1.8271972254539699E-4</v>
      </c>
      <c r="G636" s="6">
        <v>2.724689402681107E-3</v>
      </c>
      <c r="H636" s="6">
        <v>6.2723496102636403E-2</v>
      </c>
      <c r="I636" s="6">
        <v>1.7090204512996312E-4</v>
      </c>
      <c r="J636" s="6">
        <v>6.6508634805329703E-2</v>
      </c>
      <c r="K636" s="6">
        <v>1.8121537244086968E-4</v>
      </c>
      <c r="L636" s="1" t="s">
        <v>760</v>
      </c>
      <c r="M636" s="1" t="s">
        <v>221</v>
      </c>
      <c r="N636" s="1" t="s">
        <v>436</v>
      </c>
      <c r="O636" s="1" t="s">
        <v>232</v>
      </c>
      <c r="P636" s="1" t="s">
        <v>752</v>
      </c>
      <c r="Q636" s="1" t="s">
        <v>441</v>
      </c>
      <c r="R636" s="1" t="s">
        <v>330</v>
      </c>
    </row>
    <row r="637" spans="1:18" hidden="1" x14ac:dyDescent="0.3">
      <c r="A637" s="1" t="s">
        <v>811</v>
      </c>
      <c r="B637" s="1">
        <v>51600</v>
      </c>
      <c r="C637" s="1" t="s">
        <v>12</v>
      </c>
      <c r="D637" s="6">
        <v>4.4176193999990001E-4</v>
      </c>
      <c r="E637" s="6">
        <v>4.4163368095000198E-4</v>
      </c>
      <c r="F637" s="6">
        <v>9.13661240285588E-7</v>
      </c>
      <c r="G637" s="6">
        <v>2.0688214683268801E-3</v>
      </c>
      <c r="H637" s="6">
        <v>4.105076767063E-4</v>
      </c>
      <c r="I637" s="6">
        <v>8.4926709448298372E-7</v>
      </c>
      <c r="J637" s="6">
        <v>3.556157352913E-4</v>
      </c>
      <c r="K637" s="6">
        <v>7.3570546764549039E-7</v>
      </c>
      <c r="L637" s="1" t="s">
        <v>909</v>
      </c>
      <c r="M637" s="1" t="s">
        <v>910</v>
      </c>
      <c r="N637" s="1" t="s">
        <v>436</v>
      </c>
      <c r="O637" s="1" t="s">
        <v>230</v>
      </c>
      <c r="P637" s="1" t="s">
        <v>757</v>
      </c>
      <c r="Q637" s="1" t="s">
        <v>441</v>
      </c>
      <c r="R637" s="1" t="s">
        <v>330</v>
      </c>
    </row>
    <row r="638" spans="1:18" hidden="1" x14ac:dyDescent="0.3">
      <c r="A638" s="1" t="s">
        <v>811</v>
      </c>
      <c r="B638" s="1">
        <v>51685</v>
      </c>
      <c r="C638" s="1" t="s">
        <v>10</v>
      </c>
      <c r="D638" s="6">
        <v>7.6066155000000001E-4</v>
      </c>
      <c r="E638" s="6">
        <v>7.6044070316160005E-4</v>
      </c>
      <c r="F638" s="6">
        <v>1.57321605209031E-6</v>
      </c>
      <c r="G638" s="6">
        <v>2.0688214683268849E-3</v>
      </c>
      <c r="H638" s="6">
        <v>7.06845423692E-4</v>
      </c>
      <c r="I638" s="6">
        <v>1.4623369873226225E-6</v>
      </c>
      <c r="J638" s="6">
        <v>6.123280253864E-4</v>
      </c>
      <c r="K638" s="6">
        <v>1.2667973645775942E-6</v>
      </c>
      <c r="L638" s="1" t="s">
        <v>909</v>
      </c>
      <c r="M638" s="1" t="s">
        <v>910</v>
      </c>
      <c r="N638" s="1" t="s">
        <v>436</v>
      </c>
      <c r="O638" s="1" t="s">
        <v>230</v>
      </c>
      <c r="P638" s="1" t="s">
        <v>757</v>
      </c>
      <c r="Q638" s="1" t="s">
        <v>441</v>
      </c>
      <c r="R638" s="1" t="s">
        <v>330</v>
      </c>
    </row>
    <row r="639" spans="1:18" hidden="1" x14ac:dyDescent="0.3">
      <c r="A639" s="1" t="s">
        <v>811</v>
      </c>
      <c r="B639" s="1">
        <v>51510</v>
      </c>
      <c r="C639" s="1" t="s">
        <v>12</v>
      </c>
      <c r="D639" s="6">
        <v>1.3252365E-3</v>
      </c>
      <c r="E639" s="6">
        <v>1.3248517371693301E-3</v>
      </c>
      <c r="F639" s="6">
        <v>2.7408817162060899E-6</v>
      </c>
      <c r="G639" s="6">
        <v>2.0688214683268944E-3</v>
      </c>
      <c r="H639" s="6">
        <v>1.2314771994649E-3</v>
      </c>
      <c r="I639" s="6">
        <v>2.5477064680080662E-6</v>
      </c>
      <c r="J639" s="6">
        <v>1.0668075035671E-3</v>
      </c>
      <c r="K639" s="6">
        <v>2.2070342659518366E-6</v>
      </c>
      <c r="L639" s="1" t="s">
        <v>909</v>
      </c>
      <c r="M639" s="1" t="s">
        <v>910</v>
      </c>
      <c r="N639" s="1" t="s">
        <v>436</v>
      </c>
      <c r="O639" s="1" t="s">
        <v>230</v>
      </c>
      <c r="P639" s="1" t="s">
        <v>757</v>
      </c>
      <c r="Q639" s="1" t="s">
        <v>441</v>
      </c>
      <c r="R639" s="1" t="s">
        <v>330</v>
      </c>
    </row>
    <row r="640" spans="1:18" hidden="1" x14ac:dyDescent="0.3">
      <c r="A640" s="1" t="s">
        <v>811</v>
      </c>
      <c r="B640" s="1">
        <v>51153</v>
      </c>
      <c r="C640" s="1" t="s">
        <v>12</v>
      </c>
      <c r="D640" s="6">
        <v>1.5514325999999999E-3</v>
      </c>
      <c r="E640" s="6">
        <v>1.5509821644749001E-3</v>
      </c>
      <c r="F640" s="6">
        <v>3.2087051988577698E-6</v>
      </c>
      <c r="G640" s="6">
        <v>2.0688214683268831E-3</v>
      </c>
      <c r="H640" s="6">
        <v>1.4416701271105E-3</v>
      </c>
      <c r="I640" s="6">
        <v>2.9825581092117489E-6</v>
      </c>
      <c r="J640" s="6">
        <v>1.2488940192626999E-3</v>
      </c>
      <c r="K640" s="6">
        <v>2.5837387587157214E-6</v>
      </c>
      <c r="L640" s="1" t="s">
        <v>909</v>
      </c>
      <c r="M640" s="1" t="s">
        <v>910</v>
      </c>
      <c r="N640" s="1" t="s">
        <v>436</v>
      </c>
      <c r="O640" s="1" t="s">
        <v>230</v>
      </c>
      <c r="P640" s="1" t="s">
        <v>757</v>
      </c>
      <c r="Q640" s="1" t="s">
        <v>441</v>
      </c>
      <c r="R640" s="1" t="s">
        <v>330</v>
      </c>
    </row>
    <row r="641" spans="1:18" hidden="1" x14ac:dyDescent="0.3">
      <c r="A641" s="1" t="s">
        <v>811</v>
      </c>
      <c r="B641" s="1">
        <v>51107</v>
      </c>
      <c r="C641" s="1" t="s">
        <v>12</v>
      </c>
      <c r="D641" s="6">
        <v>2.5240671000000001E-3</v>
      </c>
      <c r="E641" s="6">
        <v>2.52333427442344E-3</v>
      </c>
      <c r="F641" s="6">
        <v>5.2203281186922702E-6</v>
      </c>
      <c r="G641" s="6">
        <v>2.0688214683268905E-3</v>
      </c>
      <c r="H641" s="6">
        <v>2.3454916036266E-3</v>
      </c>
      <c r="I641" s="6">
        <v>4.852403383363176E-6</v>
      </c>
      <c r="J641" s="6">
        <v>2.0318590091557001E-3</v>
      </c>
      <c r="K641" s="6">
        <v>4.2035535387547162E-6</v>
      </c>
      <c r="L641" s="1" t="s">
        <v>909</v>
      </c>
      <c r="M641" s="1" t="s">
        <v>910</v>
      </c>
      <c r="N641" s="1" t="s">
        <v>436</v>
      </c>
      <c r="O641" s="1" t="s">
        <v>230</v>
      </c>
      <c r="P641" s="1" t="s">
        <v>757</v>
      </c>
      <c r="Q641" s="1" t="s">
        <v>441</v>
      </c>
      <c r="R641" s="1" t="s">
        <v>330</v>
      </c>
    </row>
    <row r="642" spans="1:18" hidden="1" x14ac:dyDescent="0.3">
      <c r="A642" s="1" t="s">
        <v>811</v>
      </c>
      <c r="B642" s="1">
        <v>51013</v>
      </c>
      <c r="C642" s="1" t="s">
        <v>12</v>
      </c>
      <c r="D642" s="6">
        <v>2.5650044999999998E-3</v>
      </c>
      <c r="E642" s="6">
        <v>2.5642597888544099E-3</v>
      </c>
      <c r="F642" s="6">
        <v>5.3049957015493699E-6</v>
      </c>
      <c r="G642" s="6">
        <v>2.0688214683268857E-3</v>
      </c>
      <c r="H642" s="6">
        <v>2.3835327190843999E-3</v>
      </c>
      <c r="I642" s="6">
        <v>4.9311036597013627E-6</v>
      </c>
      <c r="J642" s="6">
        <v>2.0648133727705002E-3</v>
      </c>
      <c r="K642" s="6">
        <v>4.2717302336760551E-6</v>
      </c>
      <c r="L642" s="1" t="s">
        <v>909</v>
      </c>
      <c r="M642" s="1" t="s">
        <v>910</v>
      </c>
      <c r="N642" s="1" t="s">
        <v>436</v>
      </c>
      <c r="O642" s="1" t="s">
        <v>230</v>
      </c>
      <c r="P642" s="1" t="s">
        <v>757</v>
      </c>
      <c r="Q642" s="1" t="s">
        <v>441</v>
      </c>
      <c r="R642" s="1" t="s">
        <v>330</v>
      </c>
    </row>
    <row r="643" spans="1:18" hidden="1" x14ac:dyDescent="0.3">
      <c r="A643" s="1" t="s">
        <v>811</v>
      </c>
      <c r="B643" s="1">
        <v>51610</v>
      </c>
      <c r="C643" s="1" t="s">
        <v>10</v>
      </c>
      <c r="D643" s="6">
        <v>4.9041314999999997E-3</v>
      </c>
      <c r="E643" s="6">
        <v>4.90270765790246E-3</v>
      </c>
      <c r="F643" s="6">
        <v>1.01428268555992E-5</v>
      </c>
      <c r="G643" s="6">
        <v>2.0688214683268788E-3</v>
      </c>
      <c r="H643" s="6">
        <v>4.5571685698572997E-3</v>
      </c>
      <c r="I643" s="6">
        <v>9.4279681721052815E-6</v>
      </c>
      <c r="J643" s="6">
        <v>3.9477967009511998E-3</v>
      </c>
      <c r="K643" s="6">
        <v>8.167286567517869E-6</v>
      </c>
      <c r="L643" s="1" t="s">
        <v>909</v>
      </c>
      <c r="M643" s="1" t="s">
        <v>910</v>
      </c>
      <c r="N643" s="1" t="s">
        <v>436</v>
      </c>
      <c r="O643" s="1" t="s">
        <v>230</v>
      </c>
      <c r="P643" s="1" t="s">
        <v>757</v>
      </c>
      <c r="Q643" s="1" t="s">
        <v>441</v>
      </c>
      <c r="R643" s="1" t="s">
        <v>330</v>
      </c>
    </row>
    <row r="644" spans="1:18" hidden="1" x14ac:dyDescent="0.3">
      <c r="A644" s="1" t="s">
        <v>811</v>
      </c>
      <c r="B644" s="1">
        <v>51683</v>
      </c>
      <c r="C644" s="1" t="s">
        <v>10</v>
      </c>
      <c r="D644" s="6">
        <v>7.1301851999999999E-3</v>
      </c>
      <c r="E644" s="6">
        <v>7.1281150561119597E-3</v>
      </c>
      <c r="F644" s="6">
        <v>1.47467974567885E-5</v>
      </c>
      <c r="G644" s="6">
        <v>2.0688214683268823E-3</v>
      </c>
      <c r="H644" s="6">
        <v>6.6257309557669003E-3</v>
      </c>
      <c r="I644" s="6">
        <v>1.3707454444648556E-5</v>
      </c>
      <c r="J644" s="6">
        <v>5.7397566948869999E-3</v>
      </c>
      <c r="K644" s="6">
        <v>1.1874531873355176E-5</v>
      </c>
      <c r="L644" s="1" t="s">
        <v>909</v>
      </c>
      <c r="M644" s="1" t="s">
        <v>910</v>
      </c>
      <c r="N644" s="1" t="s">
        <v>436</v>
      </c>
      <c r="O644" s="1" t="s">
        <v>230</v>
      </c>
      <c r="P644" s="1" t="s">
        <v>757</v>
      </c>
      <c r="Q644" s="1" t="s">
        <v>441</v>
      </c>
      <c r="R644" s="1" t="s">
        <v>330</v>
      </c>
    </row>
    <row r="645" spans="1:18" hidden="1" x14ac:dyDescent="0.3">
      <c r="A645" s="1" t="s">
        <v>811</v>
      </c>
      <c r="B645" s="1">
        <v>51059</v>
      </c>
      <c r="C645" s="1" t="s">
        <v>12</v>
      </c>
      <c r="D645" s="6">
        <v>1.0757736E-2</v>
      </c>
      <c r="E645" s="6">
        <v>1.07546126503526E-2</v>
      </c>
      <c r="F645" s="6">
        <v>2.22493735345895E-5</v>
      </c>
      <c r="G645" s="6">
        <v>2.0688214683268983E-3</v>
      </c>
      <c r="H645" s="6">
        <v>9.9966357717002994E-3</v>
      </c>
      <c r="I645" s="6">
        <v>2.068125469553821E-5</v>
      </c>
      <c r="J645" s="6">
        <v>8.6599135219975996E-3</v>
      </c>
      <c r="K645" s="6">
        <v>1.7915815008163036E-5</v>
      </c>
      <c r="L645" s="1" t="s">
        <v>909</v>
      </c>
      <c r="M645" s="1" t="s">
        <v>910</v>
      </c>
      <c r="N645" s="1" t="s">
        <v>436</v>
      </c>
      <c r="O645" s="1" t="s">
        <v>230</v>
      </c>
      <c r="P645" s="1" t="s">
        <v>757</v>
      </c>
      <c r="Q645" s="1" t="s">
        <v>441</v>
      </c>
      <c r="R645" s="1" t="s">
        <v>330</v>
      </c>
    </row>
    <row r="646" spans="1:18" hidden="1" x14ac:dyDescent="0.3">
      <c r="A646" s="1" t="s">
        <v>811</v>
      </c>
      <c r="B646" s="1">
        <v>51600</v>
      </c>
      <c r="C646" s="1" t="s">
        <v>10</v>
      </c>
      <c r="D646" s="6">
        <v>1.325286E-2</v>
      </c>
      <c r="E646" s="6">
        <v>1.32490122279774E-2</v>
      </c>
      <c r="F646" s="6">
        <v>2.7409840931365098E-5</v>
      </c>
      <c r="G646" s="6">
        <v>2.0688214683268879E-3</v>
      </c>
      <c r="H646" s="6">
        <v>1.23152319738406E-2</v>
      </c>
      <c r="I646" s="6">
        <v>2.5478016294907148E-5</v>
      </c>
      <c r="J646" s="6">
        <v>1.0668473507728799E-2</v>
      </c>
      <c r="K646" s="6">
        <v>2.2071167027065999E-5</v>
      </c>
      <c r="L646" s="1" t="s">
        <v>909</v>
      </c>
      <c r="M646" s="1" t="s">
        <v>910</v>
      </c>
      <c r="N646" s="1" t="s">
        <v>436</v>
      </c>
      <c r="O646" s="1" t="s">
        <v>230</v>
      </c>
      <c r="P646" s="1" t="s">
        <v>757</v>
      </c>
      <c r="Q646" s="1" t="s">
        <v>441</v>
      </c>
      <c r="R646" s="1" t="s">
        <v>330</v>
      </c>
    </row>
    <row r="647" spans="1:18" hidden="1" x14ac:dyDescent="0.3">
      <c r="A647" s="1" t="s">
        <v>811</v>
      </c>
      <c r="B647" s="1">
        <v>51510</v>
      </c>
      <c r="C647" s="1" t="s">
        <v>10</v>
      </c>
      <c r="D647" s="6">
        <v>3.9757104000000001E-2</v>
      </c>
      <c r="E647" s="6">
        <v>3.9745561112467097E-2</v>
      </c>
      <c r="F647" s="6">
        <v>8.22264701001699E-5</v>
      </c>
      <c r="G647" s="6">
        <v>2.0688214683268796E-3</v>
      </c>
      <c r="H647" s="6">
        <v>3.6944324347205702E-2</v>
      </c>
      <c r="I647" s="6">
        <v>7.6431211342330586E-5</v>
      </c>
      <c r="J647" s="6">
        <v>3.2004232351961898E-2</v>
      </c>
      <c r="K647" s="6">
        <v>6.6211042967060431E-5</v>
      </c>
      <c r="L647" s="1" t="s">
        <v>909</v>
      </c>
      <c r="M647" s="1" t="s">
        <v>910</v>
      </c>
      <c r="N647" s="1" t="s">
        <v>436</v>
      </c>
      <c r="O647" s="1" t="s">
        <v>230</v>
      </c>
      <c r="P647" s="1" t="s">
        <v>757</v>
      </c>
      <c r="Q647" s="1" t="s">
        <v>441</v>
      </c>
      <c r="R647" s="1" t="s">
        <v>330</v>
      </c>
    </row>
    <row r="648" spans="1:18" hidden="1" x14ac:dyDescent="0.3">
      <c r="A648" s="1" t="s">
        <v>811</v>
      </c>
      <c r="B648" s="1">
        <v>51153</v>
      </c>
      <c r="C648" s="1" t="s">
        <v>10</v>
      </c>
      <c r="D648" s="6">
        <v>4.6542987000000001E-2</v>
      </c>
      <c r="E648" s="6">
        <v>4.6529473931634098E-2</v>
      </c>
      <c r="F648" s="6">
        <v>9.6261174579720599E-5</v>
      </c>
      <c r="G648" s="6">
        <v>2.0688214683268814E-3</v>
      </c>
      <c r="H648" s="6">
        <v>4.3250112176575498E-2</v>
      </c>
      <c r="I648" s="6">
        <v>8.9476760578445258E-5</v>
      </c>
      <c r="J648" s="6">
        <v>3.7466827822829903E-2</v>
      </c>
      <c r="K648" s="6">
        <v>7.7512177749977415E-5</v>
      </c>
      <c r="L648" s="1" t="s">
        <v>909</v>
      </c>
      <c r="M648" s="1" t="s">
        <v>910</v>
      </c>
      <c r="N648" s="1" t="s">
        <v>436</v>
      </c>
      <c r="O648" s="1" t="s">
        <v>230</v>
      </c>
      <c r="P648" s="1" t="s">
        <v>757</v>
      </c>
      <c r="Q648" s="1" t="s">
        <v>441</v>
      </c>
      <c r="R648" s="1" t="s">
        <v>330</v>
      </c>
    </row>
    <row r="649" spans="1:18" hidden="1" x14ac:dyDescent="0.3">
      <c r="A649" s="1" t="s">
        <v>811</v>
      </c>
      <c r="B649" s="1">
        <v>51107</v>
      </c>
      <c r="C649" s="1" t="s">
        <v>10</v>
      </c>
      <c r="D649" s="6">
        <v>7.5722013000000005E-2</v>
      </c>
      <c r="E649" s="6">
        <v>7.5700028232703498E-2</v>
      </c>
      <c r="F649" s="6">
        <v>1.56609843560768E-4</v>
      </c>
      <c r="G649" s="6">
        <v>2.0688214683268809E-3</v>
      </c>
      <c r="H649" s="6">
        <v>7.0364748108799002E-2</v>
      </c>
      <c r="I649" s="6">
        <v>1.4557210150089667E-4</v>
      </c>
      <c r="J649" s="6">
        <v>6.0955770274672999E-2</v>
      </c>
      <c r="K649" s="6">
        <v>1.2610660616264505E-4</v>
      </c>
      <c r="L649" s="1" t="s">
        <v>909</v>
      </c>
      <c r="M649" s="1" t="s">
        <v>910</v>
      </c>
      <c r="N649" s="1" t="s">
        <v>436</v>
      </c>
      <c r="O649" s="1" t="s">
        <v>230</v>
      </c>
      <c r="P649" s="1" t="s">
        <v>757</v>
      </c>
      <c r="Q649" s="1" t="s">
        <v>441</v>
      </c>
      <c r="R649" s="1" t="s">
        <v>330</v>
      </c>
    </row>
    <row r="650" spans="1:18" hidden="1" x14ac:dyDescent="0.3">
      <c r="A650" s="1" t="s">
        <v>811</v>
      </c>
      <c r="B650" s="1">
        <v>51013</v>
      </c>
      <c r="C650" s="1" t="s">
        <v>10</v>
      </c>
      <c r="D650" s="6">
        <v>7.6950125999999994E-2</v>
      </c>
      <c r="E650" s="6">
        <v>7.6927784668245305E-2</v>
      </c>
      <c r="F650" s="6">
        <v>1.5914985243249401E-4</v>
      </c>
      <c r="G650" s="6">
        <v>2.0688214683268892E-3</v>
      </c>
      <c r="H650" s="6">
        <v>7.1505973209274598E-2</v>
      </c>
      <c r="I650" s="6">
        <v>1.4793309248895467E-4</v>
      </c>
      <c r="J650" s="6">
        <v>6.19443939381688E-2</v>
      </c>
      <c r="K650" s="6">
        <v>1.2815189202178162E-4</v>
      </c>
      <c r="L650" s="1" t="s">
        <v>909</v>
      </c>
      <c r="M650" s="1" t="s">
        <v>910</v>
      </c>
      <c r="N650" s="1" t="s">
        <v>436</v>
      </c>
      <c r="O650" s="1" t="s">
        <v>230</v>
      </c>
      <c r="P650" s="1" t="s">
        <v>757</v>
      </c>
      <c r="Q650" s="1" t="s">
        <v>441</v>
      </c>
      <c r="R650" s="1" t="s">
        <v>330</v>
      </c>
    </row>
    <row r="651" spans="1:18" hidden="1" x14ac:dyDescent="0.3">
      <c r="A651" s="1" t="s">
        <v>811</v>
      </c>
      <c r="B651" s="1">
        <v>51059</v>
      </c>
      <c r="C651" s="1" t="s">
        <v>10</v>
      </c>
      <c r="D651" s="6">
        <v>0.32273199000000002</v>
      </c>
      <c r="E651" s="6">
        <v>0.32263828953671098</v>
      </c>
      <c r="F651" s="6">
        <v>6.6748101989781304E-4</v>
      </c>
      <c r="G651" s="6">
        <v>2.0688214683268849E-3</v>
      </c>
      <c r="H651" s="6">
        <v>0.29989898951843003</v>
      </c>
      <c r="I651" s="6">
        <v>6.2043746784526746E-4</v>
      </c>
      <c r="J651" s="6">
        <v>0.259797333210464</v>
      </c>
      <c r="K651" s="6">
        <v>5.3747430035988109E-4</v>
      </c>
      <c r="L651" s="1" t="s">
        <v>909</v>
      </c>
      <c r="M651" s="1" t="s">
        <v>910</v>
      </c>
      <c r="N651" s="1" t="s">
        <v>436</v>
      </c>
      <c r="O651" s="1" t="s">
        <v>230</v>
      </c>
      <c r="P651" s="1" t="s">
        <v>757</v>
      </c>
      <c r="Q651" s="1" t="s">
        <v>441</v>
      </c>
      <c r="R651" s="1" t="s">
        <v>330</v>
      </c>
    </row>
    <row r="652" spans="1:18" hidden="1" x14ac:dyDescent="0.3">
      <c r="A652" s="1" t="s">
        <v>811</v>
      </c>
      <c r="B652" s="1">
        <v>51610</v>
      </c>
      <c r="C652" s="1" t="s">
        <v>12</v>
      </c>
      <c r="D652" s="6">
        <v>7.0911089999999997E-4</v>
      </c>
      <c r="E652" s="6">
        <v>7.0890502013090597E-4</v>
      </c>
      <c r="F652" s="6">
        <v>1.4665979246515199E-6</v>
      </c>
      <c r="G652" s="6">
        <v>2.0688214683268836E-3</v>
      </c>
      <c r="H652" s="6">
        <v>6.5894193620680004E-4</v>
      </c>
      <c r="I652" s="6">
        <v>1.3632332240055116E-6</v>
      </c>
      <c r="J652" s="6">
        <v>5.7083005862059995E-4</v>
      </c>
      <c r="K652" s="6">
        <v>1.1809454800405907E-6</v>
      </c>
      <c r="L652" s="1" t="s">
        <v>911</v>
      </c>
      <c r="M652" s="1" t="s">
        <v>910</v>
      </c>
      <c r="N652" s="1" t="s">
        <v>436</v>
      </c>
      <c r="O652" s="1" t="s">
        <v>230</v>
      </c>
      <c r="P652" s="1" t="s">
        <v>759</v>
      </c>
      <c r="Q652" s="1" t="s">
        <v>441</v>
      </c>
      <c r="R652" s="1" t="s">
        <v>330</v>
      </c>
    </row>
    <row r="653" spans="1:18" hidden="1" x14ac:dyDescent="0.3">
      <c r="A653" s="1" t="s">
        <v>811</v>
      </c>
      <c r="B653" s="1">
        <v>51683</v>
      </c>
      <c r="C653" s="1" t="s">
        <v>12</v>
      </c>
      <c r="D653" s="6">
        <v>1.030986E-3</v>
      </c>
      <c r="E653" s="6">
        <v>1.0306866684529599E-3</v>
      </c>
      <c r="F653" s="6">
        <v>2.1323067068137999E-6</v>
      </c>
      <c r="G653" s="6">
        <v>2.068821468326887E-3</v>
      </c>
      <c r="H653" s="6">
        <v>9.5804465992859996E-4</v>
      </c>
      <c r="I653" s="6">
        <v>1.9820233600762193E-6</v>
      </c>
      <c r="J653" s="6">
        <v>8.2993760047560001E-4</v>
      </c>
      <c r="K653" s="6">
        <v>1.716992725235624E-6</v>
      </c>
      <c r="L653" s="1" t="s">
        <v>911</v>
      </c>
      <c r="M653" s="1" t="s">
        <v>910</v>
      </c>
      <c r="N653" s="1" t="s">
        <v>436</v>
      </c>
      <c r="O653" s="1" t="s">
        <v>230</v>
      </c>
      <c r="P653" s="1" t="s">
        <v>759</v>
      </c>
      <c r="Q653" s="1" t="s">
        <v>441</v>
      </c>
      <c r="R653" s="1" t="s">
        <v>330</v>
      </c>
    </row>
    <row r="654" spans="1:18" hidden="1" x14ac:dyDescent="0.3">
      <c r="A654" s="1" t="s">
        <v>811</v>
      </c>
      <c r="B654" s="1">
        <v>51600</v>
      </c>
      <c r="C654" s="1" t="s">
        <v>12</v>
      </c>
      <c r="D654" s="6">
        <v>1.9162916999999999E-3</v>
      </c>
      <c r="E654" s="6">
        <v>1.9157353330278601E-3</v>
      </c>
      <c r="F654" s="6">
        <v>3.9633143846004001E-6</v>
      </c>
      <c r="G654" s="6">
        <v>2.0688214683268896E-3</v>
      </c>
      <c r="H654" s="6">
        <v>1.7807157711652E-3</v>
      </c>
      <c r="I654" s="6">
        <v>3.6839830163748388E-6</v>
      </c>
      <c r="J654" s="6">
        <v>1.5426034255648E-3</v>
      </c>
      <c r="K654" s="6">
        <v>3.1913710839230595E-6</v>
      </c>
      <c r="L654" s="1" t="s">
        <v>911</v>
      </c>
      <c r="M654" s="1" t="s">
        <v>910</v>
      </c>
      <c r="N654" s="1" t="s">
        <v>436</v>
      </c>
      <c r="O654" s="1" t="s">
        <v>230</v>
      </c>
      <c r="P654" s="1" t="s">
        <v>759</v>
      </c>
      <c r="Q654" s="1" t="s">
        <v>441</v>
      </c>
      <c r="R654" s="1" t="s">
        <v>330</v>
      </c>
    </row>
    <row r="655" spans="1:18" hidden="1" x14ac:dyDescent="0.3">
      <c r="A655" s="1" t="s">
        <v>811</v>
      </c>
      <c r="B655" s="1">
        <v>51510</v>
      </c>
      <c r="C655" s="1" t="s">
        <v>12</v>
      </c>
      <c r="D655" s="6">
        <v>5.7486617999999998E-3</v>
      </c>
      <c r="E655" s="6">
        <v>5.7469927610121199E-3</v>
      </c>
      <c r="F655" s="6">
        <v>1.1889502002301E-5</v>
      </c>
      <c r="G655" s="6">
        <v>2.0688214683268723E-3</v>
      </c>
      <c r="H655" s="6">
        <v>5.3419491042806001E-3</v>
      </c>
      <c r="I655" s="6">
        <v>1.1051538989645211E-5</v>
      </c>
      <c r="J655" s="6">
        <v>4.6276385714624996E-3</v>
      </c>
      <c r="K655" s="6">
        <v>9.5737580242991186E-6</v>
      </c>
      <c r="L655" s="1" t="s">
        <v>911</v>
      </c>
      <c r="M655" s="1" t="s">
        <v>910</v>
      </c>
      <c r="N655" s="1" t="s">
        <v>436</v>
      </c>
      <c r="O655" s="1" t="s">
        <v>230</v>
      </c>
      <c r="P655" s="1" t="s">
        <v>759</v>
      </c>
      <c r="Q655" s="1" t="s">
        <v>441</v>
      </c>
      <c r="R655" s="1" t="s">
        <v>330</v>
      </c>
    </row>
    <row r="656" spans="1:18" hidden="1" x14ac:dyDescent="0.3">
      <c r="A656" s="1" t="s">
        <v>811</v>
      </c>
      <c r="B656" s="1">
        <v>51153</v>
      </c>
      <c r="C656" s="1" t="s">
        <v>12</v>
      </c>
      <c r="D656" s="6">
        <v>6.7298643E-3</v>
      </c>
      <c r="E656" s="6">
        <v>6.7279103833684899E-3</v>
      </c>
      <c r="F656" s="6">
        <v>1.3918845438092101E-5</v>
      </c>
      <c r="G656" s="6">
        <v>2.0688214683268857E-3</v>
      </c>
      <c r="H656" s="6">
        <v>6.2537324024374997E-3</v>
      </c>
      <c r="I656" s="6">
        <v>1.2937855851334171E-5</v>
      </c>
      <c r="J656" s="6">
        <v>5.4175007504161004E-3</v>
      </c>
      <c r="K656" s="6">
        <v>1.1207841857137842E-5</v>
      </c>
      <c r="L656" s="1" t="s">
        <v>911</v>
      </c>
      <c r="M656" s="1" t="s">
        <v>910</v>
      </c>
      <c r="N656" s="1" t="s">
        <v>436</v>
      </c>
      <c r="O656" s="1" t="s">
        <v>230</v>
      </c>
      <c r="P656" s="1" t="s">
        <v>759</v>
      </c>
      <c r="Q656" s="1" t="s">
        <v>441</v>
      </c>
      <c r="R656" s="1" t="s">
        <v>330</v>
      </c>
    </row>
    <row r="657" spans="1:18" hidden="1" x14ac:dyDescent="0.3">
      <c r="A657" s="1" t="s">
        <v>811</v>
      </c>
      <c r="B657" s="1">
        <v>51107</v>
      </c>
      <c r="C657" s="1" t="s">
        <v>12</v>
      </c>
      <c r="D657" s="6">
        <v>1.0948995E-2</v>
      </c>
      <c r="E657" s="6">
        <v>1.09458161211288E-2</v>
      </c>
      <c r="F657" s="6">
        <v>2.2644939379749899E-5</v>
      </c>
      <c r="G657" s="6">
        <v>2.0688214683268966E-3</v>
      </c>
      <c r="H657" s="6">
        <v>1.0174363368014199E-2</v>
      </c>
      <c r="I657" s="6">
        <v>2.1048941362306525E-5</v>
      </c>
      <c r="J657" s="6">
        <v>8.8138758799048006E-3</v>
      </c>
      <c r="K657" s="6">
        <v>1.8234335639515667E-5</v>
      </c>
      <c r="L657" s="1" t="s">
        <v>911</v>
      </c>
      <c r="M657" s="1" t="s">
        <v>910</v>
      </c>
      <c r="N657" s="1" t="s">
        <v>436</v>
      </c>
      <c r="O657" s="1" t="s">
        <v>230</v>
      </c>
      <c r="P657" s="1" t="s">
        <v>759</v>
      </c>
      <c r="Q657" s="1" t="s">
        <v>441</v>
      </c>
      <c r="R657" s="1" t="s">
        <v>330</v>
      </c>
    </row>
    <row r="658" spans="1:18" hidden="1" x14ac:dyDescent="0.3">
      <c r="A658" s="1" t="s">
        <v>811</v>
      </c>
      <c r="B658" s="1">
        <v>51013</v>
      </c>
      <c r="C658" s="1" t="s">
        <v>12</v>
      </c>
      <c r="D658" s="6">
        <v>1.1126574E-2</v>
      </c>
      <c r="E658" s="6">
        <v>1.1123343563690701E-2</v>
      </c>
      <c r="F658" s="6">
        <v>2.3012211964139199E-5</v>
      </c>
      <c r="G658" s="6">
        <v>2.0688214683269026E-3</v>
      </c>
      <c r="H658" s="6">
        <v>1.0339378812128401E-2</v>
      </c>
      <c r="I658" s="6">
        <v>2.1390328855695544E-5</v>
      </c>
      <c r="J658" s="6">
        <v>8.9568259191438009E-3</v>
      </c>
      <c r="K658" s="6">
        <v>1.8530073749591538E-5</v>
      </c>
      <c r="L658" s="1" t="s">
        <v>911</v>
      </c>
      <c r="M658" s="1" t="s">
        <v>910</v>
      </c>
      <c r="N658" s="1" t="s">
        <v>436</v>
      </c>
      <c r="O658" s="1" t="s">
        <v>230</v>
      </c>
      <c r="P658" s="1" t="s">
        <v>759</v>
      </c>
      <c r="Q658" s="1" t="s">
        <v>441</v>
      </c>
      <c r="R658" s="1" t="s">
        <v>330</v>
      </c>
    </row>
    <row r="659" spans="1:18" hidden="1" x14ac:dyDescent="0.3">
      <c r="A659" s="1" t="s">
        <v>811</v>
      </c>
      <c r="B659" s="1">
        <v>51685</v>
      </c>
      <c r="C659" s="1" t="s">
        <v>10</v>
      </c>
      <c r="D659" s="6">
        <v>2.4197256E-2</v>
      </c>
      <c r="E659" s="6">
        <v>2.41902306843579E-2</v>
      </c>
      <c r="F659" s="6">
        <v>5.0045268563579503E-5</v>
      </c>
      <c r="G659" s="6">
        <v>2.0688214683268901E-3</v>
      </c>
      <c r="H659" s="6">
        <v>2.2485321717003501E-2</v>
      </c>
      <c r="I659" s="6">
        <v>4.651811629037369E-5</v>
      </c>
      <c r="J659" s="6">
        <v>1.9478647219976199E-2</v>
      </c>
      <c r="K659" s="6">
        <v>4.0297843542652657E-5</v>
      </c>
      <c r="L659" s="1" t="s">
        <v>911</v>
      </c>
      <c r="M659" s="1" t="s">
        <v>910</v>
      </c>
      <c r="N659" s="1" t="s">
        <v>436</v>
      </c>
      <c r="O659" s="1" t="s">
        <v>230</v>
      </c>
      <c r="P659" s="1" t="s">
        <v>759</v>
      </c>
      <c r="Q659" s="1" t="s">
        <v>441</v>
      </c>
      <c r="R659" s="1" t="s">
        <v>330</v>
      </c>
    </row>
    <row r="660" spans="1:18" hidden="1" x14ac:dyDescent="0.3">
      <c r="A660" s="1" t="s">
        <v>811</v>
      </c>
      <c r="B660" s="1">
        <v>51059</v>
      </c>
      <c r="C660" s="1" t="s">
        <v>12</v>
      </c>
      <c r="D660" s="6">
        <v>4.6665305999999997E-2</v>
      </c>
      <c r="E660" s="6">
        <v>4.6651757418120103E-2</v>
      </c>
      <c r="F660" s="6">
        <v>9.6514157281785094E-5</v>
      </c>
      <c r="G660" s="6">
        <v>2.0688214683268896E-3</v>
      </c>
      <c r="H660" s="6">
        <v>4.3363777216409001E-2</v>
      </c>
      <c r="I660" s="6">
        <v>8.9711913253051398E-5</v>
      </c>
      <c r="J660" s="6">
        <v>3.7565293890606401E-2</v>
      </c>
      <c r="K660" s="6">
        <v>7.7715886464895464E-5</v>
      </c>
      <c r="L660" s="1" t="s">
        <v>911</v>
      </c>
      <c r="M660" s="1" t="s">
        <v>910</v>
      </c>
      <c r="N660" s="1" t="s">
        <v>436</v>
      </c>
      <c r="O660" s="1" t="s">
        <v>230</v>
      </c>
      <c r="P660" s="1" t="s">
        <v>759</v>
      </c>
      <c r="Q660" s="1" t="s">
        <v>441</v>
      </c>
      <c r="R660" s="1" t="s">
        <v>330</v>
      </c>
    </row>
    <row r="661" spans="1:18" hidden="1" x14ac:dyDescent="0.3">
      <c r="A661" s="1" t="s">
        <v>811</v>
      </c>
      <c r="B661" s="1">
        <v>51610</v>
      </c>
      <c r="C661" s="1" t="s">
        <v>10</v>
      </c>
      <c r="D661" s="6">
        <v>0.15600438</v>
      </c>
      <c r="E661" s="6">
        <v>0.15595908643402501</v>
      </c>
      <c r="F661" s="6">
        <v>3.2265150619536001E-4</v>
      </c>
      <c r="G661" s="6">
        <v>2.0688214683268905E-3</v>
      </c>
      <c r="H661" s="6">
        <v>0.144967209239001</v>
      </c>
      <c r="I661" s="6">
        <v>2.9991127467708163E-4</v>
      </c>
      <c r="J661" s="6">
        <v>0.125582598406659</v>
      </c>
      <c r="K661" s="6">
        <v>2.5980797563197048E-4</v>
      </c>
      <c r="L661" s="1" t="s">
        <v>911</v>
      </c>
      <c r="M661" s="1" t="s">
        <v>910</v>
      </c>
      <c r="N661" s="1" t="s">
        <v>436</v>
      </c>
      <c r="O661" s="1" t="s">
        <v>230</v>
      </c>
      <c r="P661" s="1" t="s">
        <v>759</v>
      </c>
      <c r="Q661" s="1" t="s">
        <v>441</v>
      </c>
      <c r="R661" s="1" t="s">
        <v>330</v>
      </c>
    </row>
    <row r="662" spans="1:18" hidden="1" x14ac:dyDescent="0.3">
      <c r="A662" s="1" t="s">
        <v>811</v>
      </c>
      <c r="B662" s="1">
        <v>51683</v>
      </c>
      <c r="C662" s="1" t="s">
        <v>10</v>
      </c>
      <c r="D662" s="6">
        <v>0.22681692000000001</v>
      </c>
      <c r="E662" s="6">
        <v>0.22675106705965201</v>
      </c>
      <c r="F662" s="6">
        <v>4.69107475499036E-4</v>
      </c>
      <c r="G662" s="6">
        <v>2.0688214683268796E-3</v>
      </c>
      <c r="H662" s="6">
        <v>0.21076982518430401</v>
      </c>
      <c r="I662" s="6">
        <v>4.3604513921679155E-4</v>
      </c>
      <c r="J662" s="6">
        <v>0.18258627210463699</v>
      </c>
      <c r="K662" s="6">
        <v>3.7773839955184627E-4</v>
      </c>
      <c r="L662" s="1" t="s">
        <v>911</v>
      </c>
      <c r="M662" s="1" t="s">
        <v>910</v>
      </c>
      <c r="N662" s="1" t="s">
        <v>436</v>
      </c>
      <c r="O662" s="1" t="s">
        <v>230</v>
      </c>
      <c r="P662" s="1" t="s">
        <v>759</v>
      </c>
      <c r="Q662" s="1" t="s">
        <v>441</v>
      </c>
      <c r="R662" s="1" t="s">
        <v>330</v>
      </c>
    </row>
    <row r="663" spans="1:18" hidden="1" x14ac:dyDescent="0.3">
      <c r="A663" s="1" t="s">
        <v>811</v>
      </c>
      <c r="B663" s="1">
        <v>51600</v>
      </c>
      <c r="C663" s="1" t="s">
        <v>10</v>
      </c>
      <c r="D663" s="6">
        <v>0.42158412000000001</v>
      </c>
      <c r="E663" s="6">
        <v>0.42146171928180898</v>
      </c>
      <c r="F663" s="6">
        <v>8.7192905292816404E-4</v>
      </c>
      <c r="G663" s="6">
        <v>2.0688214683268818E-3</v>
      </c>
      <c r="H663" s="6">
        <v>0.39175741947681297</v>
      </c>
      <c r="I663" s="6">
        <v>8.104761597899704E-4</v>
      </c>
      <c r="J663" s="6">
        <v>0.33937271015457798</v>
      </c>
      <c r="K663" s="6">
        <v>7.0210154853206732E-4</v>
      </c>
      <c r="L663" s="1" t="s">
        <v>911</v>
      </c>
      <c r="M663" s="1" t="s">
        <v>910</v>
      </c>
      <c r="N663" s="1" t="s">
        <v>436</v>
      </c>
      <c r="O663" s="1" t="s">
        <v>230</v>
      </c>
      <c r="P663" s="1" t="s">
        <v>759</v>
      </c>
      <c r="Q663" s="1" t="s">
        <v>441</v>
      </c>
      <c r="R663" s="1" t="s">
        <v>330</v>
      </c>
    </row>
    <row r="664" spans="1:18" hidden="1" x14ac:dyDescent="0.3">
      <c r="A664" s="1" t="s">
        <v>811</v>
      </c>
      <c r="B664" s="1">
        <v>51510</v>
      </c>
      <c r="C664" s="1" t="s">
        <v>10</v>
      </c>
      <c r="D664" s="6">
        <v>1.2647060999999999</v>
      </c>
      <c r="E664" s="6">
        <v>1.2643389112763299</v>
      </c>
      <c r="F664" s="6">
        <v>2.6156914828895099E-3</v>
      </c>
      <c r="G664" s="6">
        <v>2.0688214683268831E-3</v>
      </c>
      <c r="H664" s="6">
        <v>1.1752292712841901</v>
      </c>
      <c r="I664" s="6">
        <v>2.4313395466388911E-3</v>
      </c>
      <c r="J664" s="6">
        <v>1.01808089143876</v>
      </c>
      <c r="K664" s="6">
        <v>2.1062276047018776E-3</v>
      </c>
      <c r="L664" s="1" t="s">
        <v>911</v>
      </c>
      <c r="M664" s="1" t="s">
        <v>910</v>
      </c>
      <c r="N664" s="1" t="s">
        <v>436</v>
      </c>
      <c r="O664" s="1" t="s">
        <v>230</v>
      </c>
      <c r="P664" s="1" t="s">
        <v>759</v>
      </c>
      <c r="Q664" s="1" t="s">
        <v>441</v>
      </c>
      <c r="R664" s="1" t="s">
        <v>330</v>
      </c>
    </row>
    <row r="665" spans="1:18" hidden="1" x14ac:dyDescent="0.3">
      <c r="A665" s="1" t="s">
        <v>811</v>
      </c>
      <c r="B665" s="1">
        <v>51153</v>
      </c>
      <c r="C665" s="1" t="s">
        <v>10</v>
      </c>
      <c r="D665" s="6">
        <v>1.4805702000000001</v>
      </c>
      <c r="E665" s="6">
        <v>1.4801403383253899</v>
      </c>
      <c r="F665" s="6">
        <v>3.06214610806418E-3</v>
      </c>
      <c r="G665" s="6">
        <v>2.0688214683268814E-3</v>
      </c>
      <c r="H665" s="6">
        <v>1.3758211787158099</v>
      </c>
      <c r="I665" s="6">
        <v>2.8463283911060624E-3</v>
      </c>
      <c r="J665" s="6">
        <v>1.1918502085612399</v>
      </c>
      <c r="K665" s="6">
        <v>2.465725298501364E-3</v>
      </c>
      <c r="L665" s="1" t="s">
        <v>911</v>
      </c>
      <c r="M665" s="1" t="s">
        <v>910</v>
      </c>
      <c r="N665" s="1" t="s">
        <v>436</v>
      </c>
      <c r="O665" s="1" t="s">
        <v>230</v>
      </c>
      <c r="P665" s="1" t="s">
        <v>759</v>
      </c>
      <c r="Q665" s="1" t="s">
        <v>441</v>
      </c>
      <c r="R665" s="1" t="s">
        <v>330</v>
      </c>
    </row>
    <row r="666" spans="1:18" hidden="1" x14ac:dyDescent="0.3">
      <c r="A666" s="1" t="s">
        <v>811</v>
      </c>
      <c r="B666" s="1">
        <v>51107</v>
      </c>
      <c r="C666" s="1" t="s">
        <v>10</v>
      </c>
      <c r="D666" s="6">
        <v>2.4087789000000002</v>
      </c>
      <c r="E666" s="6">
        <v>2.4080795466483602</v>
      </c>
      <c r="F666" s="6">
        <v>4.9818866635449799E-3</v>
      </c>
      <c r="G666" s="6">
        <v>2.0688214683268766E-3</v>
      </c>
      <c r="H666" s="6">
        <v>2.2383599409631398</v>
      </c>
      <c r="I666" s="6">
        <v>4.6307670997074238E-3</v>
      </c>
      <c r="J666" s="6">
        <v>1.93905269357907</v>
      </c>
      <c r="K666" s="6">
        <v>4.0115538406934369E-3</v>
      </c>
      <c r="L666" s="1" t="s">
        <v>911</v>
      </c>
      <c r="M666" s="1" t="s">
        <v>910</v>
      </c>
      <c r="N666" s="1" t="s">
        <v>436</v>
      </c>
      <c r="O666" s="1" t="s">
        <v>230</v>
      </c>
      <c r="P666" s="1" t="s">
        <v>759</v>
      </c>
      <c r="Q666" s="1" t="s">
        <v>441</v>
      </c>
      <c r="R666" s="1" t="s">
        <v>330</v>
      </c>
    </row>
    <row r="667" spans="1:18" hidden="1" x14ac:dyDescent="0.3">
      <c r="A667" s="1" t="s">
        <v>811</v>
      </c>
      <c r="B667" s="1">
        <v>51013</v>
      </c>
      <c r="C667" s="1" t="s">
        <v>10</v>
      </c>
      <c r="D667" s="6">
        <v>2.4478461</v>
      </c>
      <c r="E667" s="6">
        <v>2.4471354040642499</v>
      </c>
      <c r="F667" s="6">
        <v>5.0626862598309001E-3</v>
      </c>
      <c r="G667" s="6">
        <v>2.0688214683268823E-3</v>
      </c>
      <c r="H667" s="6">
        <v>2.2746631714030898</v>
      </c>
      <c r="I667" s="6">
        <v>4.7058720022112232E-3</v>
      </c>
      <c r="J667" s="6">
        <v>1.97050155731272</v>
      </c>
      <c r="K667" s="6">
        <v>4.0766159251401099E-3</v>
      </c>
      <c r="L667" s="1" t="s">
        <v>911</v>
      </c>
      <c r="M667" s="1" t="s">
        <v>910</v>
      </c>
      <c r="N667" s="1" t="s">
        <v>436</v>
      </c>
      <c r="O667" s="1" t="s">
        <v>230</v>
      </c>
      <c r="P667" s="1" t="s">
        <v>759</v>
      </c>
      <c r="Q667" s="1" t="s">
        <v>441</v>
      </c>
      <c r="R667" s="1" t="s">
        <v>330</v>
      </c>
    </row>
    <row r="668" spans="1:18" hidden="1" x14ac:dyDescent="0.3">
      <c r="A668" s="1" t="s">
        <v>811</v>
      </c>
      <c r="B668" s="1">
        <v>51059</v>
      </c>
      <c r="C668" s="1" t="s">
        <v>10</v>
      </c>
      <c r="D668" s="6">
        <v>10.266363</v>
      </c>
      <c r="E668" s="6">
        <v>10.263382313240699</v>
      </c>
      <c r="F668" s="6">
        <v>2.12331056672788E-2</v>
      </c>
      <c r="G668" s="6">
        <v>2.0688214683268844E-3</v>
      </c>
      <c r="H668" s="6">
        <v>9.5400269732461407</v>
      </c>
      <c r="I668" s="6">
        <v>1.9736612610669165E-2</v>
      </c>
      <c r="J668" s="6">
        <v>8.2643611783590991</v>
      </c>
      <c r="K668" s="6">
        <v>1.7097487827796572E-2</v>
      </c>
      <c r="L668" s="1" t="s">
        <v>911</v>
      </c>
      <c r="M668" s="1" t="s">
        <v>910</v>
      </c>
      <c r="N668" s="1" t="s">
        <v>436</v>
      </c>
      <c r="O668" s="1" t="s">
        <v>230</v>
      </c>
      <c r="P668" s="1" t="s">
        <v>759</v>
      </c>
      <c r="Q668" s="1" t="s">
        <v>441</v>
      </c>
      <c r="R668" s="1" t="s">
        <v>330</v>
      </c>
    </row>
    <row r="669" spans="1:18" hidden="1" x14ac:dyDescent="0.3">
      <c r="A669" s="1" t="s">
        <v>811</v>
      </c>
      <c r="B669" s="1">
        <v>51685</v>
      </c>
      <c r="C669" s="1" t="s">
        <v>12</v>
      </c>
      <c r="D669" s="6">
        <v>2.0403854472630001E-3</v>
      </c>
      <c r="E669" s="6">
        <v>2.0397930515054898E-3</v>
      </c>
      <c r="F669" s="6">
        <v>4.2199676558985498E-6</v>
      </c>
      <c r="G669" s="6">
        <v>2.0688214683268775E-3</v>
      </c>
      <c r="H669" s="6">
        <v>2.1249521433569E-3</v>
      </c>
      <c r="I669" s="6">
        <v>4.3961466133439671E-6</v>
      </c>
      <c r="J669" s="6">
        <v>2.095343850701E-3</v>
      </c>
      <c r="K669" s="6">
        <v>4.3348923418569363E-6</v>
      </c>
      <c r="L669" s="1" t="s">
        <v>747</v>
      </c>
      <c r="M669" s="1" t="s">
        <v>198</v>
      </c>
      <c r="N669" s="1" t="s">
        <v>436</v>
      </c>
      <c r="O669" s="1" t="s">
        <v>230</v>
      </c>
      <c r="P669" s="1" t="s">
        <v>201</v>
      </c>
      <c r="Q669" s="1" t="s">
        <v>748</v>
      </c>
      <c r="R669" s="1" t="s">
        <v>330</v>
      </c>
    </row>
    <row r="670" spans="1:18" hidden="1" x14ac:dyDescent="0.3">
      <c r="A670" s="1" t="s">
        <v>811</v>
      </c>
      <c r="B670" s="1">
        <v>51610</v>
      </c>
      <c r="C670" s="1" t="s">
        <v>12</v>
      </c>
      <c r="D670" s="6">
        <v>1.31547619492657E-2</v>
      </c>
      <c r="E670" s="6">
        <v>1.3150942658562301E-2</v>
      </c>
      <c r="F670" s="6">
        <v>2.7206952500769501E-5</v>
      </c>
      <c r="G670" s="6">
        <v>2.0688214683268831E-3</v>
      </c>
      <c r="H670" s="6">
        <v>1.3699979892005E-2</v>
      </c>
      <c r="I670" s="6">
        <v>2.8342812516226559E-5</v>
      </c>
      <c r="J670" s="6">
        <v>1.35090894687589E-2</v>
      </c>
      <c r="K670" s="6">
        <v>2.7947894310517021E-5</v>
      </c>
      <c r="L670" s="1" t="s">
        <v>747</v>
      </c>
      <c r="M670" s="1" t="s">
        <v>198</v>
      </c>
      <c r="N670" s="1" t="s">
        <v>436</v>
      </c>
      <c r="O670" s="1" t="s">
        <v>230</v>
      </c>
      <c r="P670" s="1" t="s">
        <v>201</v>
      </c>
      <c r="Q670" s="1" t="s">
        <v>748</v>
      </c>
      <c r="R670" s="1" t="s">
        <v>330</v>
      </c>
    </row>
    <row r="671" spans="1:18" hidden="1" x14ac:dyDescent="0.3">
      <c r="A671" s="1" t="s">
        <v>811</v>
      </c>
      <c r="B671" s="1">
        <v>51683</v>
      </c>
      <c r="C671" s="1" t="s">
        <v>12</v>
      </c>
      <c r="D671" s="6">
        <v>1.9125882256341799E-2</v>
      </c>
      <c r="E671" s="6">
        <v>1.9120329339110901E-2</v>
      </c>
      <c r="F671" s="6">
        <v>3.9556547818233002E-5</v>
      </c>
      <c r="G671" s="6">
        <v>2.0688214683268836E-3</v>
      </c>
      <c r="H671" s="6">
        <v>1.99185818290969E-2</v>
      </c>
      <c r="I671" s="6">
        <v>4.1207989706661433E-5</v>
      </c>
      <c r="J671" s="6">
        <v>1.9641043719859301E-2</v>
      </c>
      <c r="K671" s="6">
        <v>4.0633812907991832E-5</v>
      </c>
      <c r="L671" s="1" t="s">
        <v>747</v>
      </c>
      <c r="M671" s="1" t="s">
        <v>198</v>
      </c>
      <c r="N671" s="1" t="s">
        <v>436</v>
      </c>
      <c r="O671" s="1" t="s">
        <v>230</v>
      </c>
      <c r="P671" s="1" t="s">
        <v>201</v>
      </c>
      <c r="Q671" s="1" t="s">
        <v>748</v>
      </c>
      <c r="R671" s="1" t="s">
        <v>330</v>
      </c>
    </row>
    <row r="672" spans="1:18" hidden="1" x14ac:dyDescent="0.3">
      <c r="A672" s="1" t="s">
        <v>497</v>
      </c>
      <c r="B672" s="1">
        <v>24009</v>
      </c>
      <c r="C672" s="1" t="s">
        <v>12</v>
      </c>
      <c r="D672" s="6">
        <v>2.2125385562969099E-2</v>
      </c>
      <c r="E672" s="6">
        <v>2.2118961784286E-2</v>
      </c>
      <c r="F672" s="6">
        <v>4.57601829964331E-5</v>
      </c>
      <c r="G672" s="6">
        <v>2.0688214683268979E-3</v>
      </c>
      <c r="H672" s="6">
        <v>2.3042403844674299E-2</v>
      </c>
      <c r="I672" s="6">
        <v>4.767061975572044E-5</v>
      </c>
      <c r="J672" s="6">
        <v>2.2721339561573801E-2</v>
      </c>
      <c r="K672" s="6">
        <v>4.7006395074129143E-5</v>
      </c>
      <c r="L672" s="1" t="s">
        <v>747</v>
      </c>
      <c r="M672" s="1" t="s">
        <v>198</v>
      </c>
      <c r="N672" s="1" t="s">
        <v>436</v>
      </c>
      <c r="O672" s="1" t="s">
        <v>230</v>
      </c>
      <c r="P672" s="1" t="s">
        <v>201</v>
      </c>
      <c r="Q672" s="1" t="s">
        <v>748</v>
      </c>
      <c r="R672" s="1" t="s">
        <v>330</v>
      </c>
    </row>
    <row r="673" spans="1:18" hidden="1" x14ac:dyDescent="0.3">
      <c r="A673" s="1" t="s">
        <v>811</v>
      </c>
      <c r="B673" s="1">
        <v>51600</v>
      </c>
      <c r="C673" s="1" t="s">
        <v>12</v>
      </c>
      <c r="D673" s="6">
        <v>3.55492346528705E-2</v>
      </c>
      <c r="E673" s="6">
        <v>3.5538913458009899E-2</v>
      </c>
      <c r="F673" s="6">
        <v>7.3523667122942399E-5</v>
      </c>
      <c r="G673" s="6">
        <v>2.0688214683268927E-3</v>
      </c>
      <c r="H673" s="6">
        <v>3.7022623579112499E-2</v>
      </c>
      <c r="I673" s="6">
        <v>7.6593198474253352E-5</v>
      </c>
      <c r="J673" s="6">
        <v>3.6506764115054102E-2</v>
      </c>
      <c r="K673" s="6">
        <v>7.5525977340369746E-5</v>
      </c>
      <c r="L673" s="1" t="s">
        <v>747</v>
      </c>
      <c r="M673" s="1" t="s">
        <v>198</v>
      </c>
      <c r="N673" s="1" t="s">
        <v>436</v>
      </c>
      <c r="O673" s="1" t="s">
        <v>230</v>
      </c>
      <c r="P673" s="1" t="s">
        <v>201</v>
      </c>
      <c r="Q673" s="1" t="s">
        <v>748</v>
      </c>
      <c r="R673" s="1" t="s">
        <v>330</v>
      </c>
    </row>
    <row r="674" spans="1:18" hidden="1" x14ac:dyDescent="0.3">
      <c r="A674" s="1" t="s">
        <v>497</v>
      </c>
      <c r="B674" s="1">
        <v>24017</v>
      </c>
      <c r="C674" s="1" t="s">
        <v>12</v>
      </c>
      <c r="D674" s="6">
        <v>4.19999934862385E-2</v>
      </c>
      <c r="E674" s="6">
        <v>4.1987799408893398E-2</v>
      </c>
      <c r="F674" s="6">
        <v>8.6865260824921695E-5</v>
      </c>
      <c r="G674" s="6">
        <v>2.0688214683268883E-3</v>
      </c>
      <c r="H674" s="6">
        <v>4.3740743347919699E-2</v>
      </c>
      <c r="I674" s="6">
        <v>9.0491788878752807E-5</v>
      </c>
      <c r="J674" s="6">
        <v>4.3131276102229901E-2</v>
      </c>
      <c r="K674" s="6">
        <v>8.9230909956627692E-5</v>
      </c>
      <c r="L674" s="1" t="s">
        <v>747</v>
      </c>
      <c r="M674" s="1" t="s">
        <v>198</v>
      </c>
      <c r="N674" s="1" t="s">
        <v>436</v>
      </c>
      <c r="O674" s="1" t="s">
        <v>230</v>
      </c>
      <c r="P674" s="1" t="s">
        <v>201</v>
      </c>
      <c r="Q674" s="1" t="s">
        <v>748</v>
      </c>
      <c r="R674" s="1" t="s">
        <v>330</v>
      </c>
    </row>
    <row r="675" spans="1:18" hidden="1" x14ac:dyDescent="0.3">
      <c r="A675" s="1" t="s">
        <v>497</v>
      </c>
      <c r="B675" s="1">
        <v>24021</v>
      </c>
      <c r="C675" s="1" t="s">
        <v>12</v>
      </c>
      <c r="D675" s="6">
        <v>0.10649856955796499</v>
      </c>
      <c r="E675" s="6">
        <v>0.106467649272352</v>
      </c>
      <c r="F675" s="6">
        <v>2.20262558496939E-4</v>
      </c>
      <c r="G675" s="6">
        <v>2.0688214683268844E-3</v>
      </c>
      <c r="H675" s="6">
        <v>0.110912555247939</v>
      </c>
      <c r="I675" s="6">
        <v>2.2945827540392784E-4</v>
      </c>
      <c r="J675" s="6">
        <v>0.109367140964014</v>
      </c>
      <c r="K675" s="6">
        <v>2.2626108915588478E-4</v>
      </c>
      <c r="L675" s="1" t="s">
        <v>747</v>
      </c>
      <c r="M675" s="1" t="s">
        <v>198</v>
      </c>
      <c r="N675" s="1" t="s">
        <v>436</v>
      </c>
      <c r="O675" s="1" t="s">
        <v>230</v>
      </c>
      <c r="P675" s="1" t="s">
        <v>201</v>
      </c>
      <c r="Q675" s="1" t="s">
        <v>748</v>
      </c>
      <c r="R675" s="1" t="s">
        <v>330</v>
      </c>
    </row>
    <row r="676" spans="1:18" hidden="1" x14ac:dyDescent="0.3">
      <c r="A676" s="1" t="s">
        <v>811</v>
      </c>
      <c r="B676" s="1">
        <v>51510</v>
      </c>
      <c r="C676" s="1" t="s">
        <v>12</v>
      </c>
      <c r="D676" s="6">
        <v>0.10664379058744999</v>
      </c>
      <c r="E676" s="6">
        <v>0.10661282813905699</v>
      </c>
      <c r="F676" s="6">
        <v>2.2056290765312699E-4</v>
      </c>
      <c r="G676" s="6">
        <v>2.068821468326897E-3</v>
      </c>
      <c r="H676" s="6">
        <v>0.11106379517090501</v>
      </c>
      <c r="I676" s="6">
        <v>2.2977116380342943E-4</v>
      </c>
      <c r="J676" s="6">
        <v>0.10951627356615699</v>
      </c>
      <c r="K676" s="6">
        <v>2.2656961788482705E-4</v>
      </c>
      <c r="L676" s="1" t="s">
        <v>747</v>
      </c>
      <c r="M676" s="1" t="s">
        <v>198</v>
      </c>
      <c r="N676" s="1" t="s">
        <v>436</v>
      </c>
      <c r="O676" s="1" t="s">
        <v>230</v>
      </c>
      <c r="P676" s="1" t="s">
        <v>201</v>
      </c>
      <c r="Q676" s="1" t="s">
        <v>748</v>
      </c>
      <c r="R676" s="1" t="s">
        <v>330</v>
      </c>
    </row>
    <row r="677" spans="1:18" hidden="1" x14ac:dyDescent="0.3">
      <c r="A677" s="1" t="s">
        <v>811</v>
      </c>
      <c r="B677" s="1">
        <v>51685</v>
      </c>
      <c r="C677" s="1" t="s">
        <v>10</v>
      </c>
      <c r="D677" s="6">
        <v>0.12002269112149599</v>
      </c>
      <c r="E677" s="6">
        <v>0.119987844307074</v>
      </c>
      <c r="F677" s="6">
        <v>2.4823342824074001E-4</v>
      </c>
      <c r="G677" s="6">
        <v>2.0688214683268974E-3</v>
      </c>
      <c r="H677" s="6">
        <v>0.12499720339223699</v>
      </c>
      <c r="I677" s="6">
        <v>2.585968978586836E-4</v>
      </c>
      <c r="J677" s="6">
        <v>0.12325553886074</v>
      </c>
      <c r="K677" s="6">
        <v>2.5499370488529913E-4</v>
      </c>
      <c r="L677" s="1" t="s">
        <v>747</v>
      </c>
      <c r="M677" s="1" t="s">
        <v>198</v>
      </c>
      <c r="N677" s="1" t="s">
        <v>436</v>
      </c>
      <c r="O677" s="1" t="s">
        <v>230</v>
      </c>
      <c r="P677" s="1" t="s">
        <v>201</v>
      </c>
      <c r="Q677" s="1" t="s">
        <v>748</v>
      </c>
      <c r="R677" s="1" t="s">
        <v>330</v>
      </c>
    </row>
    <row r="678" spans="1:18" hidden="1" x14ac:dyDescent="0.3">
      <c r="A678" s="1" t="s">
        <v>811</v>
      </c>
      <c r="B678" s="1">
        <v>51153</v>
      </c>
      <c r="C678" s="1" t="s">
        <v>12</v>
      </c>
      <c r="D678" s="6">
        <v>0.12484609712950601</v>
      </c>
      <c r="E678" s="6">
        <v>0.12480984991044</v>
      </c>
      <c r="F678" s="6">
        <v>2.58209296953377E-4</v>
      </c>
      <c r="G678" s="6">
        <v>2.0688214683269039E-3</v>
      </c>
      <c r="H678" s="6">
        <v>0.130020522367949</v>
      </c>
      <c r="I678" s="6">
        <v>2.6898924799789129E-4</v>
      </c>
      <c r="J678" s="6">
        <v>0.12820886477858401</v>
      </c>
      <c r="K678" s="6">
        <v>2.6524125188375565E-4</v>
      </c>
      <c r="L678" s="1" t="s">
        <v>747</v>
      </c>
      <c r="M678" s="1" t="s">
        <v>198</v>
      </c>
      <c r="N678" s="1" t="s">
        <v>436</v>
      </c>
      <c r="O678" s="1" t="s">
        <v>230</v>
      </c>
      <c r="P678" s="1" t="s">
        <v>201</v>
      </c>
      <c r="Q678" s="1" t="s">
        <v>748</v>
      </c>
      <c r="R678" s="1" t="s">
        <v>330</v>
      </c>
    </row>
    <row r="679" spans="1:18" hidden="1" x14ac:dyDescent="0.3">
      <c r="A679" s="1" t="s">
        <v>811</v>
      </c>
      <c r="B679" s="1">
        <v>51107</v>
      </c>
      <c r="C679" s="1" t="s">
        <v>12</v>
      </c>
      <c r="D679" s="6">
        <v>0.20311543177570099</v>
      </c>
      <c r="E679" s="6">
        <v>0.20305646021214899</v>
      </c>
      <c r="F679" s="6">
        <v>4.2008756416935802E-4</v>
      </c>
      <c r="G679" s="6">
        <v>2.0688214683268862E-3</v>
      </c>
      <c r="H679" s="6">
        <v>0.21153384164723399</v>
      </c>
      <c r="I679" s="6">
        <v>4.3762575287745767E-4</v>
      </c>
      <c r="J679" s="6">
        <v>0.20858640779103599</v>
      </c>
      <c r="K679" s="6">
        <v>4.3152803843928174E-4</v>
      </c>
      <c r="L679" s="1" t="s">
        <v>747</v>
      </c>
      <c r="M679" s="1" t="s">
        <v>198</v>
      </c>
      <c r="N679" s="1" t="s">
        <v>436</v>
      </c>
      <c r="O679" s="1" t="s">
        <v>230</v>
      </c>
      <c r="P679" s="1" t="s">
        <v>201</v>
      </c>
      <c r="Q679" s="1" t="s">
        <v>748</v>
      </c>
      <c r="R679" s="1" t="s">
        <v>330</v>
      </c>
    </row>
    <row r="680" spans="1:18" hidden="1" x14ac:dyDescent="0.3">
      <c r="A680" s="1" t="s">
        <v>811</v>
      </c>
      <c r="B680" s="1">
        <v>51013</v>
      </c>
      <c r="C680" s="1" t="s">
        <v>12</v>
      </c>
      <c r="D680" s="6">
        <v>0.20640970560747701</v>
      </c>
      <c r="E680" s="6">
        <v>0.20634977760020701</v>
      </c>
      <c r="F680" s="6">
        <v>4.2690084988378799E-4</v>
      </c>
      <c r="G680" s="6">
        <v>2.0688214683268927E-3</v>
      </c>
      <c r="H680" s="6">
        <v>0.21496465137439999</v>
      </c>
      <c r="I680" s="6">
        <v>4.4472348569476479E-4</v>
      </c>
      <c r="J680" s="6">
        <v>0.21196941389176899</v>
      </c>
      <c r="K680" s="6">
        <v>4.3852687408796033E-4</v>
      </c>
      <c r="L680" s="1" t="s">
        <v>747</v>
      </c>
      <c r="M680" s="1" t="s">
        <v>198</v>
      </c>
      <c r="N680" s="1" t="s">
        <v>436</v>
      </c>
      <c r="O680" s="1" t="s">
        <v>230</v>
      </c>
      <c r="P680" s="1" t="s">
        <v>201</v>
      </c>
      <c r="Q680" s="1" t="s">
        <v>748</v>
      </c>
      <c r="R680" s="1" t="s">
        <v>330</v>
      </c>
    </row>
    <row r="681" spans="1:18" hidden="1" x14ac:dyDescent="0.3">
      <c r="A681" s="1" t="s">
        <v>497</v>
      </c>
      <c r="B681" s="1">
        <v>24033</v>
      </c>
      <c r="C681" s="1" t="s">
        <v>12</v>
      </c>
      <c r="D681" s="6">
        <v>0.32838121234362</v>
      </c>
      <c r="E681" s="6">
        <v>0.32828587171211898</v>
      </c>
      <c r="F681" s="6">
        <v>6.7916485914643998E-4</v>
      </c>
      <c r="G681" s="6">
        <v>2.0688214683268927E-3</v>
      </c>
      <c r="H681" s="6">
        <v>0.34199144183456398</v>
      </c>
      <c r="I681" s="6">
        <v>7.0751923685141379E-4</v>
      </c>
      <c r="J681" s="6">
        <v>0.337226260309264</v>
      </c>
      <c r="K681" s="6">
        <v>6.9766092701139843E-4</v>
      </c>
      <c r="L681" s="1" t="s">
        <v>747</v>
      </c>
      <c r="M681" s="1" t="s">
        <v>198</v>
      </c>
      <c r="N681" s="1" t="s">
        <v>436</v>
      </c>
      <c r="O681" s="1" t="s">
        <v>230</v>
      </c>
      <c r="P681" s="1" t="s">
        <v>201</v>
      </c>
      <c r="Q681" s="1" t="s">
        <v>748</v>
      </c>
      <c r="R681" s="1" t="s">
        <v>330</v>
      </c>
    </row>
    <row r="682" spans="1:18" hidden="1" x14ac:dyDescent="0.3">
      <c r="A682" s="1" t="s">
        <v>497</v>
      </c>
      <c r="B682" s="1">
        <v>24031</v>
      </c>
      <c r="C682" s="1" t="s">
        <v>12</v>
      </c>
      <c r="D682" s="6">
        <v>0.59066641843202705</v>
      </c>
      <c r="E682" s="6">
        <v>0.59049492716753904</v>
      </c>
      <c r="F682" s="6">
        <v>1.2216285822623199E-3</v>
      </c>
      <c r="G682" s="6">
        <v>2.0688214683268762E-3</v>
      </c>
      <c r="H682" s="6">
        <v>0.61514743380461701</v>
      </c>
      <c r="I682" s="6">
        <v>1.2726302172411776E-3</v>
      </c>
      <c r="J682" s="6">
        <v>0.60657619830475396</v>
      </c>
      <c r="K682" s="6">
        <v>1.2548978612289755E-3</v>
      </c>
      <c r="L682" s="1" t="s">
        <v>747</v>
      </c>
      <c r="M682" s="1" t="s">
        <v>198</v>
      </c>
      <c r="N682" s="1" t="s">
        <v>436</v>
      </c>
      <c r="O682" s="1" t="s">
        <v>230</v>
      </c>
      <c r="P682" s="1" t="s">
        <v>201</v>
      </c>
      <c r="Q682" s="1" t="s">
        <v>748</v>
      </c>
      <c r="R682" s="1" t="s">
        <v>330</v>
      </c>
    </row>
    <row r="683" spans="1:18" hidden="1" x14ac:dyDescent="0.3">
      <c r="A683" s="1" t="s">
        <v>811</v>
      </c>
      <c r="B683" s="1">
        <v>51610</v>
      </c>
      <c r="C683" s="1" t="s">
        <v>10</v>
      </c>
      <c r="D683" s="6">
        <v>0.77380928971962804</v>
      </c>
      <c r="E683" s="6">
        <v>0.77358462562933095</v>
      </c>
      <c r="F683" s="6">
        <v>1.60040848106957E-3</v>
      </c>
      <c r="G683" s="6">
        <v>2.068821468326877E-3</v>
      </c>
      <c r="H683" s="6">
        <v>0.80588092359948604</v>
      </c>
      <c r="I683" s="6">
        <v>1.6672237556577085E-3</v>
      </c>
      <c r="J683" s="6">
        <v>0.79465207860813802</v>
      </c>
      <c r="K683" s="6">
        <v>1.643993280075093E-3</v>
      </c>
      <c r="L683" s="1" t="s">
        <v>747</v>
      </c>
      <c r="M683" s="1" t="s">
        <v>198</v>
      </c>
      <c r="N683" s="1" t="s">
        <v>436</v>
      </c>
      <c r="O683" s="1" t="s">
        <v>230</v>
      </c>
      <c r="P683" s="1" t="s">
        <v>201</v>
      </c>
      <c r="Q683" s="1" t="s">
        <v>748</v>
      </c>
      <c r="R683" s="1" t="s">
        <v>330</v>
      </c>
    </row>
    <row r="684" spans="1:18" hidden="1" x14ac:dyDescent="0.3">
      <c r="A684" s="1" t="s">
        <v>811</v>
      </c>
      <c r="B684" s="1">
        <v>51059</v>
      </c>
      <c r="C684" s="1" t="s">
        <v>12</v>
      </c>
      <c r="D684" s="6">
        <v>0.86569081815754501</v>
      </c>
      <c r="E684" s="6">
        <v>0.86543947762347995</v>
      </c>
      <c r="F684" s="6">
        <v>1.7904397708450601E-3</v>
      </c>
      <c r="G684" s="6">
        <v>2.0688214683268849E-3</v>
      </c>
      <c r="H684" s="6">
        <v>0.90157061353085099</v>
      </c>
      <c r="I684" s="6">
        <v>1.8651886404852656E-3</v>
      </c>
      <c r="J684" s="6">
        <v>0.88900846399779698</v>
      </c>
      <c r="K684" s="6">
        <v>1.8391997958429509E-3</v>
      </c>
      <c r="L684" s="1" t="s">
        <v>747</v>
      </c>
      <c r="M684" s="1" t="s">
        <v>198</v>
      </c>
      <c r="N684" s="1" t="s">
        <v>436</v>
      </c>
      <c r="O684" s="1" t="s">
        <v>230</v>
      </c>
      <c r="P684" s="1" t="s">
        <v>201</v>
      </c>
      <c r="Q684" s="1" t="s">
        <v>748</v>
      </c>
      <c r="R684" s="1" t="s">
        <v>330</v>
      </c>
    </row>
    <row r="685" spans="1:18" hidden="1" x14ac:dyDescent="0.3">
      <c r="A685" s="1" t="s">
        <v>811</v>
      </c>
      <c r="B685" s="1">
        <v>51683</v>
      </c>
      <c r="C685" s="1" t="s">
        <v>10</v>
      </c>
      <c r="D685" s="6">
        <v>1.12505195660881</v>
      </c>
      <c r="E685" s="6">
        <v>1.1247253144015701</v>
      </c>
      <c r="F685" s="6">
        <v>2.3268558764046902E-3</v>
      </c>
      <c r="G685" s="6">
        <v>2.0688214683268996E-3</v>
      </c>
      <c r="H685" s="6">
        <v>1.17168134569414</v>
      </c>
      <c r="I685" s="6">
        <v>2.4239995220101881E-3</v>
      </c>
      <c r="J685" s="6">
        <v>1.1553555737037999</v>
      </c>
      <c r="K685" s="6">
        <v>2.390224414429563E-3</v>
      </c>
      <c r="L685" s="1" t="s">
        <v>747</v>
      </c>
      <c r="M685" s="1" t="s">
        <v>198</v>
      </c>
      <c r="N685" s="1" t="s">
        <v>436</v>
      </c>
      <c r="O685" s="1" t="s">
        <v>230</v>
      </c>
      <c r="P685" s="1" t="s">
        <v>201</v>
      </c>
      <c r="Q685" s="1" t="s">
        <v>748</v>
      </c>
      <c r="R685" s="1" t="s">
        <v>330</v>
      </c>
    </row>
    <row r="686" spans="1:18" hidden="1" x14ac:dyDescent="0.3">
      <c r="A686" s="1" t="s">
        <v>497</v>
      </c>
      <c r="B686" s="1">
        <v>24009</v>
      </c>
      <c r="C686" s="1" t="s">
        <v>10</v>
      </c>
      <c r="D686" s="6">
        <v>1.3014926930775601</v>
      </c>
      <c r="E686" s="6">
        <v>1.3011148239103001</v>
      </c>
      <c r="F686" s="6">
        <v>2.6917742804639902E-3</v>
      </c>
      <c r="G686" s="6">
        <v>2.0688214683268901E-3</v>
      </c>
      <c r="H686" s="6">
        <v>1.3554349210971</v>
      </c>
      <c r="I686" s="6">
        <v>2.8041528636856446E-3</v>
      </c>
      <c r="J686" s="6">
        <v>1.3365487951457899</v>
      </c>
      <c r="K686" s="6">
        <v>2.765080840864049E-3</v>
      </c>
      <c r="L686" s="1" t="s">
        <v>747</v>
      </c>
      <c r="M686" s="1" t="s">
        <v>198</v>
      </c>
      <c r="N686" s="1" t="s">
        <v>436</v>
      </c>
      <c r="O686" s="1" t="s">
        <v>230</v>
      </c>
      <c r="P686" s="1" t="s">
        <v>201</v>
      </c>
      <c r="Q686" s="1" t="s">
        <v>748</v>
      </c>
      <c r="R686" s="1" t="s">
        <v>330</v>
      </c>
    </row>
    <row r="687" spans="1:18" hidden="1" x14ac:dyDescent="0.3">
      <c r="A687" s="1" t="s">
        <v>811</v>
      </c>
      <c r="B687" s="1">
        <v>51600</v>
      </c>
      <c r="C687" s="1" t="s">
        <v>10</v>
      </c>
      <c r="D687" s="6">
        <v>2.0911315093458001</v>
      </c>
      <c r="E687" s="6">
        <v>2.0905243802191702</v>
      </c>
      <c r="F687" s="6">
        <v>4.3249217178581798E-3</v>
      </c>
      <c r="G687" s="6">
        <v>2.0688214683268875E-3</v>
      </c>
      <c r="H687" s="6">
        <v>2.17780144863623</v>
      </c>
      <c r="I687" s="6">
        <v>4.5054823906920281E-3</v>
      </c>
      <c r="J687" s="6">
        <v>2.1474567734211298</v>
      </c>
      <c r="K687" s="6">
        <v>4.4427046751576221E-3</v>
      </c>
      <c r="L687" s="1" t="s">
        <v>747</v>
      </c>
      <c r="M687" s="1" t="s">
        <v>198</v>
      </c>
      <c r="N687" s="1" t="s">
        <v>436</v>
      </c>
      <c r="O687" s="1" t="s">
        <v>230</v>
      </c>
      <c r="P687" s="1" t="s">
        <v>201</v>
      </c>
      <c r="Q687" s="1" t="s">
        <v>748</v>
      </c>
      <c r="R687" s="1" t="s">
        <v>330</v>
      </c>
    </row>
    <row r="688" spans="1:18" hidden="1" x14ac:dyDescent="0.3">
      <c r="A688" s="1" t="s">
        <v>497</v>
      </c>
      <c r="B688" s="1">
        <v>24017</v>
      </c>
      <c r="C688" s="1" t="s">
        <v>10</v>
      </c>
      <c r="D688" s="6">
        <v>2.4705879799833199</v>
      </c>
      <c r="E688" s="6">
        <v>2.46987068127883</v>
      </c>
      <c r="F688" s="6">
        <v>5.1097214894208097E-3</v>
      </c>
      <c r="G688" s="6">
        <v>2.0688214683268918E-3</v>
      </c>
      <c r="H688" s="6">
        <v>2.5729850359694399</v>
      </c>
      <c r="I688" s="6">
        <v>5.3230466800974173E-3</v>
      </c>
      <c r="J688" s="6">
        <v>2.5371340196618299</v>
      </c>
      <c r="K688" s="6">
        <v>5.2488773278988963E-3</v>
      </c>
      <c r="L688" s="1" t="s">
        <v>747</v>
      </c>
      <c r="M688" s="1" t="s">
        <v>198</v>
      </c>
      <c r="N688" s="1" t="s">
        <v>436</v>
      </c>
      <c r="O688" s="1" t="s">
        <v>230</v>
      </c>
      <c r="P688" s="1" t="s">
        <v>201</v>
      </c>
      <c r="Q688" s="1" t="s">
        <v>748</v>
      </c>
      <c r="R688" s="1" t="s">
        <v>330</v>
      </c>
    </row>
    <row r="689" spans="1:18" hidden="1" x14ac:dyDescent="0.3">
      <c r="A689" s="1" t="s">
        <v>497</v>
      </c>
      <c r="B689" s="1">
        <v>24021</v>
      </c>
      <c r="C689" s="1" t="s">
        <v>10</v>
      </c>
      <c r="D689" s="6">
        <v>6.2646218665554603</v>
      </c>
      <c r="E689" s="6">
        <v>6.2628030261881502</v>
      </c>
      <c r="F689" s="6">
        <v>1.29566213524806E-2</v>
      </c>
      <c r="G689" s="6">
        <v>2.0688214683268805E-3</v>
      </c>
      <c r="H689" s="6">
        <v>6.5242680889117697</v>
      </c>
      <c r="I689" s="6">
        <v>1.3497545887460658E-2</v>
      </c>
      <c r="J689" s="6">
        <v>6.4333613644726704</v>
      </c>
      <c r="K689" s="6">
        <v>1.3309476104325773E-2</v>
      </c>
      <c r="L689" s="1" t="s">
        <v>747</v>
      </c>
      <c r="M689" s="1" t="s">
        <v>198</v>
      </c>
      <c r="N689" s="1" t="s">
        <v>436</v>
      </c>
      <c r="O689" s="1" t="s">
        <v>230</v>
      </c>
      <c r="P689" s="1" t="s">
        <v>201</v>
      </c>
      <c r="Q689" s="1" t="s">
        <v>748</v>
      </c>
      <c r="R689" s="1" t="s">
        <v>330</v>
      </c>
    </row>
    <row r="690" spans="1:18" hidden="1" x14ac:dyDescent="0.3">
      <c r="A690" s="1" t="s">
        <v>811</v>
      </c>
      <c r="B690" s="1">
        <v>51510</v>
      </c>
      <c r="C690" s="1" t="s">
        <v>10</v>
      </c>
      <c r="D690" s="6">
        <v>6.27316314619494</v>
      </c>
      <c r="E690" s="6">
        <v>6.2713418259933302</v>
      </c>
      <c r="F690" s="6">
        <v>1.2974286604831299E-2</v>
      </c>
      <c r="G690" s="6">
        <v>2.0688214683268801E-3</v>
      </c>
      <c r="H690" s="6">
        <v>6.5331633741145101</v>
      </c>
      <c r="I690" s="6">
        <v>1.3515948644454975E-2</v>
      </c>
      <c r="J690" s="6">
        <v>6.4421327060805504</v>
      </c>
      <c r="K690" s="6">
        <v>1.3327622444150181E-2</v>
      </c>
      <c r="L690" s="1" t="s">
        <v>747</v>
      </c>
      <c r="M690" s="1" t="s">
        <v>198</v>
      </c>
      <c r="N690" s="1" t="s">
        <v>436</v>
      </c>
      <c r="O690" s="1" t="s">
        <v>230</v>
      </c>
      <c r="P690" s="1" t="s">
        <v>201</v>
      </c>
      <c r="Q690" s="1" t="s">
        <v>748</v>
      </c>
      <c r="R690" s="1" t="s">
        <v>330</v>
      </c>
    </row>
    <row r="691" spans="1:18" hidden="1" x14ac:dyDescent="0.3">
      <c r="A691" s="1" t="s">
        <v>811</v>
      </c>
      <c r="B691" s="1">
        <v>51153</v>
      </c>
      <c r="C691" s="1" t="s">
        <v>10</v>
      </c>
      <c r="D691" s="6">
        <v>7.3438886582109602</v>
      </c>
      <c r="E691" s="6">
        <v>7.3417564686823402</v>
      </c>
      <c r="F691" s="6">
        <v>1.51887833976378E-2</v>
      </c>
      <c r="G691" s="6">
        <v>2.0688214683268844E-3</v>
      </c>
      <c r="H691" s="6">
        <v>7.6482666379402104</v>
      </c>
      <c r="I691" s="6">
        <v>1.5822898216058989E-2</v>
      </c>
      <c r="J691" s="6">
        <v>7.5416985358608901</v>
      </c>
      <c r="K691" s="6">
        <v>1.560242783863844E-2</v>
      </c>
      <c r="L691" s="1" t="s">
        <v>747</v>
      </c>
      <c r="M691" s="1" t="s">
        <v>198</v>
      </c>
      <c r="N691" s="1" t="s">
        <v>436</v>
      </c>
      <c r="O691" s="1" t="s">
        <v>230</v>
      </c>
      <c r="P691" s="1" t="s">
        <v>201</v>
      </c>
      <c r="Q691" s="1" t="s">
        <v>748</v>
      </c>
      <c r="R691" s="1" t="s">
        <v>330</v>
      </c>
    </row>
    <row r="692" spans="1:18" hidden="1" x14ac:dyDescent="0.3">
      <c r="A692" s="1" t="s">
        <v>811</v>
      </c>
      <c r="B692" s="1">
        <v>51107</v>
      </c>
      <c r="C692" s="1" t="s">
        <v>10</v>
      </c>
      <c r="D692" s="6">
        <v>11.947964799733001</v>
      </c>
      <c r="E692" s="6">
        <v>11.944495884745301</v>
      </c>
      <c r="F692" s="6">
        <v>2.47110295147033E-2</v>
      </c>
      <c r="G692" s="6">
        <v>2.0688214683268927E-3</v>
      </c>
      <c r="H692" s="6">
        <v>12.443165306831199</v>
      </c>
      <c r="I692" s="6">
        <v>2.5742687520712772E-2</v>
      </c>
      <c r="J692" s="6">
        <v>12.269786870463699</v>
      </c>
      <c r="K692" s="6">
        <v>2.5383998489410739E-2</v>
      </c>
      <c r="L692" s="1" t="s">
        <v>747</v>
      </c>
      <c r="M692" s="1" t="s">
        <v>198</v>
      </c>
      <c r="N692" s="1" t="s">
        <v>436</v>
      </c>
      <c r="O692" s="1" t="s">
        <v>230</v>
      </c>
      <c r="P692" s="1" t="s">
        <v>201</v>
      </c>
      <c r="Q692" s="1" t="s">
        <v>748</v>
      </c>
      <c r="R692" s="1" t="s">
        <v>330</v>
      </c>
    </row>
    <row r="693" spans="1:18" hidden="1" x14ac:dyDescent="0.3">
      <c r="A693" s="1" t="s">
        <v>811</v>
      </c>
      <c r="B693" s="1">
        <v>51013</v>
      </c>
      <c r="C693" s="1" t="s">
        <v>10</v>
      </c>
      <c r="D693" s="6">
        <v>12.141742062750399</v>
      </c>
      <c r="E693" s="6">
        <v>12.1382168873984</v>
      </c>
      <c r="F693" s="6">
        <v>2.5111803683857899E-2</v>
      </c>
      <c r="G693" s="6">
        <v>2.0688214683268974E-3</v>
      </c>
      <c r="H693" s="6">
        <v>12.644973945946401</v>
      </c>
      <c r="I693" s="6">
        <v>2.6160193565808194E-2</v>
      </c>
      <c r="J693" s="6">
        <v>12.468783583076799</v>
      </c>
      <c r="K693" s="6">
        <v>2.5795687160591257E-2</v>
      </c>
      <c r="L693" s="1" t="s">
        <v>747</v>
      </c>
      <c r="M693" s="1" t="s">
        <v>198</v>
      </c>
      <c r="N693" s="1" t="s">
        <v>436</v>
      </c>
      <c r="O693" s="1" t="s">
        <v>230</v>
      </c>
      <c r="P693" s="1" t="s">
        <v>201</v>
      </c>
      <c r="Q693" s="1" t="s">
        <v>748</v>
      </c>
      <c r="R693" s="1" t="s">
        <v>330</v>
      </c>
    </row>
    <row r="694" spans="1:18" hidden="1" x14ac:dyDescent="0.3">
      <c r="A694" s="1" t="s">
        <v>497</v>
      </c>
      <c r="B694" s="1">
        <v>24033</v>
      </c>
      <c r="C694" s="1" t="s">
        <v>10</v>
      </c>
      <c r="D694" s="6">
        <v>19.316534870725601</v>
      </c>
      <c r="E694" s="6">
        <v>19.310926600325899</v>
      </c>
      <c r="F694" s="6">
        <v>3.9950859524039102E-2</v>
      </c>
      <c r="G694" s="6">
        <v>2.068821468326894E-3</v>
      </c>
      <c r="H694" s="6">
        <v>20.117136314042298</v>
      </c>
      <c r="I694" s="6">
        <v>4.1618763487749268E-2</v>
      </c>
      <c r="J694" s="6">
        <v>19.836831620476399</v>
      </c>
      <c r="K694" s="6">
        <v>4.1038863120027344E-2</v>
      </c>
      <c r="L694" s="1" t="s">
        <v>747</v>
      </c>
      <c r="M694" s="1" t="s">
        <v>198</v>
      </c>
      <c r="N694" s="1" t="s">
        <v>436</v>
      </c>
      <c r="O694" s="1" t="s">
        <v>230</v>
      </c>
      <c r="P694" s="1" t="s">
        <v>201</v>
      </c>
      <c r="Q694" s="1" t="s">
        <v>748</v>
      </c>
      <c r="R694" s="1" t="s">
        <v>330</v>
      </c>
    </row>
    <row r="695" spans="1:18" hidden="1" x14ac:dyDescent="0.3">
      <c r="A695" s="1" t="s">
        <v>497</v>
      </c>
      <c r="B695" s="1">
        <v>24031</v>
      </c>
      <c r="C695" s="1" t="s">
        <v>10</v>
      </c>
      <c r="D695" s="6">
        <v>34.745087272727297</v>
      </c>
      <c r="E695" s="6">
        <v>34.7349995501731</v>
      </c>
      <c r="F695" s="6">
        <v>7.1860512771722701E-2</v>
      </c>
      <c r="G695" s="6">
        <v>2.0688214683268823E-3</v>
      </c>
      <c r="H695" s="6">
        <v>36.185147159496502</v>
      </c>
      <c r="I695" s="6">
        <v>7.4860609278133872E-2</v>
      </c>
      <c r="J695" s="6">
        <v>35.680956780317103</v>
      </c>
      <c r="K695" s="6">
        <v>7.3817529397563655E-2</v>
      </c>
      <c r="L695" s="1" t="s">
        <v>747</v>
      </c>
      <c r="M695" s="1" t="s">
        <v>198</v>
      </c>
      <c r="N695" s="1" t="s">
        <v>436</v>
      </c>
      <c r="O695" s="1" t="s">
        <v>230</v>
      </c>
      <c r="P695" s="1" t="s">
        <v>201</v>
      </c>
      <c r="Q695" s="1" t="s">
        <v>748</v>
      </c>
      <c r="R695" s="1" t="s">
        <v>330</v>
      </c>
    </row>
    <row r="696" spans="1:18" hidden="1" x14ac:dyDescent="0.3">
      <c r="A696" s="1" t="s">
        <v>811</v>
      </c>
      <c r="B696" s="1">
        <v>51059</v>
      </c>
      <c r="C696" s="1" t="s">
        <v>10</v>
      </c>
      <c r="D696" s="6">
        <v>50.922988711615602</v>
      </c>
      <c r="E696" s="6">
        <v>50.908203974489197</v>
      </c>
      <c r="F696" s="6">
        <v>0.105319985296387</v>
      </c>
      <c r="G696" s="6">
        <v>2.0688214683268792E-3</v>
      </c>
      <c r="H696" s="6">
        <v>53.0335648855187</v>
      </c>
      <c r="I696" s="6">
        <v>0.10971697757706762</v>
      </c>
      <c r="J696" s="6">
        <v>52.294614921573299</v>
      </c>
      <c r="K696" s="6">
        <v>0.108188222027638</v>
      </c>
      <c r="L696" s="1" t="s">
        <v>747</v>
      </c>
      <c r="M696" s="1" t="s">
        <v>198</v>
      </c>
      <c r="N696" s="1" t="s">
        <v>436</v>
      </c>
      <c r="O696" s="1" t="s">
        <v>230</v>
      </c>
      <c r="P696" s="1" t="s">
        <v>201</v>
      </c>
      <c r="Q696" s="1" t="s">
        <v>748</v>
      </c>
      <c r="R696" s="1" t="s">
        <v>330</v>
      </c>
    </row>
    <row r="697" spans="1:18" hidden="1" x14ac:dyDescent="0.3">
      <c r="A697" s="1" t="s">
        <v>811</v>
      </c>
      <c r="B697" s="1">
        <v>51685</v>
      </c>
      <c r="C697" s="1" t="s">
        <v>12</v>
      </c>
      <c r="D697" s="6">
        <v>1.3265664272363101E-2</v>
      </c>
      <c r="E697" s="6">
        <v>1.32618127828094E-2</v>
      </c>
      <c r="F697" s="6">
        <v>2.7436322994007899E-5</v>
      </c>
      <c r="G697" s="6">
        <v>2.0688214683268775E-3</v>
      </c>
      <c r="H697" s="6">
        <v>1.3815478720662799E-2</v>
      </c>
      <c r="I697" s="6">
        <v>2.8581758972520343E-5</v>
      </c>
      <c r="J697" s="6">
        <v>1.36229789797052E-2</v>
      </c>
      <c r="K697" s="6">
        <v>2.8183511375779898E-5</v>
      </c>
      <c r="L697" s="1" t="s">
        <v>749</v>
      </c>
      <c r="M697" s="1" t="s">
        <v>198</v>
      </c>
      <c r="N697" s="1" t="s">
        <v>436</v>
      </c>
      <c r="O697" s="1" t="s">
        <v>230</v>
      </c>
      <c r="P697" s="1" t="s">
        <v>201</v>
      </c>
      <c r="Q697" s="1" t="s">
        <v>750</v>
      </c>
      <c r="R697" s="1" t="s">
        <v>330</v>
      </c>
    </row>
    <row r="698" spans="1:18" hidden="1" x14ac:dyDescent="0.3">
      <c r="A698" s="1" t="s">
        <v>811</v>
      </c>
      <c r="B698" s="1">
        <v>51610</v>
      </c>
      <c r="C698" s="1" t="s">
        <v>12</v>
      </c>
      <c r="D698" s="6">
        <v>8.5526284092122998E-2</v>
      </c>
      <c r="E698" s="6">
        <v>8.5501452799623207E-2</v>
      </c>
      <c r="F698" s="6">
        <v>1.7688724112499701E-4</v>
      </c>
      <c r="G698" s="6">
        <v>2.0688214683268697E-3</v>
      </c>
      <c r="H698" s="6">
        <v>8.9071043384817902E-2</v>
      </c>
      <c r="I698" s="6">
        <v>1.842720867607853E-4</v>
      </c>
      <c r="J698" s="6">
        <v>8.7829960601869594E-2</v>
      </c>
      <c r="K698" s="6">
        <v>1.8170450805545096E-4</v>
      </c>
      <c r="L698" s="1" t="s">
        <v>749</v>
      </c>
      <c r="M698" s="1" t="s">
        <v>198</v>
      </c>
      <c r="N698" s="1" t="s">
        <v>436</v>
      </c>
      <c r="O698" s="1" t="s">
        <v>230</v>
      </c>
      <c r="P698" s="1" t="s">
        <v>201</v>
      </c>
      <c r="Q698" s="1" t="s">
        <v>750</v>
      </c>
      <c r="R698" s="1" t="s">
        <v>330</v>
      </c>
    </row>
    <row r="699" spans="1:18" hidden="1" x14ac:dyDescent="0.3">
      <c r="A699" s="1" t="s">
        <v>811</v>
      </c>
      <c r="B699" s="1">
        <v>51683</v>
      </c>
      <c r="C699" s="1" t="s">
        <v>12</v>
      </c>
      <c r="D699" s="6">
        <v>0.124347821361816</v>
      </c>
      <c r="E699" s="6">
        <v>0.124311718809755</v>
      </c>
      <c r="F699" s="6">
        <v>2.5717875263823602E-4</v>
      </c>
      <c r="G699" s="6">
        <v>2.0688214683268836E-3</v>
      </c>
      <c r="H699" s="6">
        <v>0.12950159484768201</v>
      </c>
      <c r="I699" s="6">
        <v>2.6791567960345465E-4</v>
      </c>
      <c r="J699" s="6">
        <v>0.127697167801337</v>
      </c>
      <c r="K699" s="6">
        <v>2.6418264219194644E-4</v>
      </c>
      <c r="L699" s="1" t="s">
        <v>749</v>
      </c>
      <c r="M699" s="1" t="s">
        <v>198</v>
      </c>
      <c r="N699" s="1" t="s">
        <v>436</v>
      </c>
      <c r="O699" s="1" t="s">
        <v>230</v>
      </c>
      <c r="P699" s="1" t="s">
        <v>201</v>
      </c>
      <c r="Q699" s="1" t="s">
        <v>750</v>
      </c>
      <c r="R699" s="1" t="s">
        <v>330</v>
      </c>
    </row>
    <row r="700" spans="1:18" hidden="1" x14ac:dyDescent="0.3">
      <c r="A700" s="1" t="s">
        <v>497</v>
      </c>
      <c r="B700" s="1">
        <v>24009</v>
      </c>
      <c r="C700" s="1" t="s">
        <v>12</v>
      </c>
      <c r="D700" s="6">
        <v>0.14384924386989201</v>
      </c>
      <c r="E700" s="6">
        <v>0.143807479368039</v>
      </c>
      <c r="F700" s="6">
        <v>2.97512000622573E-4</v>
      </c>
      <c r="G700" s="6">
        <v>2.0688214683268736E-3</v>
      </c>
      <c r="H700" s="6">
        <v>0.149811281731909</v>
      </c>
      <c r="I700" s="6">
        <v>3.0993279584453888E-4</v>
      </c>
      <c r="J700" s="6">
        <v>0.14772386706398399</v>
      </c>
      <c r="K700" s="6">
        <v>3.0561430756623523E-4</v>
      </c>
      <c r="L700" s="1" t="s">
        <v>749</v>
      </c>
      <c r="M700" s="1" t="s">
        <v>198</v>
      </c>
      <c r="N700" s="1" t="s">
        <v>436</v>
      </c>
      <c r="O700" s="1" t="s">
        <v>230</v>
      </c>
      <c r="P700" s="1" t="s">
        <v>201</v>
      </c>
      <c r="Q700" s="1" t="s">
        <v>750</v>
      </c>
      <c r="R700" s="1" t="s">
        <v>330</v>
      </c>
    </row>
    <row r="701" spans="1:18" hidden="1" x14ac:dyDescent="0.3">
      <c r="A701" s="1" t="s">
        <v>811</v>
      </c>
      <c r="B701" s="1">
        <v>51685</v>
      </c>
      <c r="C701" s="1" t="s">
        <v>10</v>
      </c>
      <c r="D701" s="6">
        <v>0.190772920694259</v>
      </c>
      <c r="E701" s="6">
        <v>0.190717532596376</v>
      </c>
      <c r="F701" s="6">
        <v>3.9456052582171702E-4</v>
      </c>
      <c r="G701" s="6">
        <v>2.0688214683268948E-3</v>
      </c>
      <c r="H701" s="6">
        <v>0.19867977752317401</v>
      </c>
      <c r="I701" s="6">
        <v>4.1103298906235364E-4</v>
      </c>
      <c r="J701" s="6">
        <v>0.19591144741460401</v>
      </c>
      <c r="K701" s="6">
        <v>4.0530580830232829E-4</v>
      </c>
      <c r="L701" s="1" t="s">
        <v>749</v>
      </c>
      <c r="M701" s="1" t="s">
        <v>198</v>
      </c>
      <c r="N701" s="1" t="s">
        <v>436</v>
      </c>
      <c r="O701" s="1" t="s">
        <v>230</v>
      </c>
      <c r="P701" s="1" t="s">
        <v>201</v>
      </c>
      <c r="Q701" s="1" t="s">
        <v>750</v>
      </c>
      <c r="R701" s="1" t="s">
        <v>330</v>
      </c>
    </row>
    <row r="702" spans="1:18" hidden="1" x14ac:dyDescent="0.3">
      <c r="A702" s="1" t="s">
        <v>811</v>
      </c>
      <c r="B702" s="1">
        <v>51600</v>
      </c>
      <c r="C702" s="1" t="s">
        <v>12</v>
      </c>
      <c r="D702" s="6">
        <v>0.23112510921228299</v>
      </c>
      <c r="E702" s="6">
        <v>0.231058005452873</v>
      </c>
      <c r="F702" s="6">
        <v>4.78017762109694E-4</v>
      </c>
      <c r="G702" s="6">
        <v>2.0688214683268844E-3</v>
      </c>
      <c r="H702" s="6">
        <v>0.2407044202668</v>
      </c>
      <c r="I702" s="6">
        <v>4.9797447216913266E-4</v>
      </c>
      <c r="J702" s="6">
        <v>0.23735053441994799</v>
      </c>
      <c r="K702" s="6">
        <v>4.910358811268475E-4</v>
      </c>
      <c r="L702" s="1" t="s">
        <v>749</v>
      </c>
      <c r="M702" s="1" t="s">
        <v>198</v>
      </c>
      <c r="N702" s="1" t="s">
        <v>436</v>
      </c>
      <c r="O702" s="1" t="s">
        <v>230</v>
      </c>
      <c r="P702" s="1" t="s">
        <v>201</v>
      </c>
      <c r="Q702" s="1" t="s">
        <v>750</v>
      </c>
      <c r="R702" s="1" t="s">
        <v>330</v>
      </c>
    </row>
    <row r="703" spans="1:18" hidden="1" x14ac:dyDescent="0.3">
      <c r="A703" s="1" t="s">
        <v>497</v>
      </c>
      <c r="B703" s="1">
        <v>24017</v>
      </c>
      <c r="C703" s="1" t="s">
        <v>12</v>
      </c>
      <c r="D703" s="6">
        <v>0.27306500442034998</v>
      </c>
      <c r="E703" s="6">
        <v>0.27298572403224097</v>
      </c>
      <c r="F703" s="6">
        <v>5.6475872642465996E-4</v>
      </c>
      <c r="G703" s="6">
        <v>2.0688214683268901E-3</v>
      </c>
      <c r="H703" s="6">
        <v>0.28438257447736598</v>
      </c>
      <c r="I703" s="6">
        <v>5.8833677529684545E-4</v>
      </c>
      <c r="J703" s="6">
        <v>0.28042009347857999</v>
      </c>
      <c r="K703" s="6">
        <v>5.8013910953871959E-4</v>
      </c>
      <c r="L703" s="1" t="s">
        <v>749</v>
      </c>
      <c r="M703" s="1" t="s">
        <v>198</v>
      </c>
      <c r="N703" s="1" t="s">
        <v>436</v>
      </c>
      <c r="O703" s="1" t="s">
        <v>230</v>
      </c>
      <c r="P703" s="1" t="s">
        <v>201</v>
      </c>
      <c r="Q703" s="1" t="s">
        <v>750</v>
      </c>
      <c r="R703" s="1" t="s">
        <v>330</v>
      </c>
    </row>
    <row r="704" spans="1:18" hidden="1" x14ac:dyDescent="0.3">
      <c r="A704" s="1" t="s">
        <v>497</v>
      </c>
      <c r="B704" s="1">
        <v>24021</v>
      </c>
      <c r="C704" s="1" t="s">
        <v>12</v>
      </c>
      <c r="D704" s="6">
        <v>0.69240550608840701</v>
      </c>
      <c r="E704" s="6">
        <v>0.692204476383528</v>
      </c>
      <c r="F704" s="6">
        <v>1.4320474812142101E-3</v>
      </c>
      <c r="G704" s="6">
        <v>2.0688214683268809E-3</v>
      </c>
      <c r="H704" s="6">
        <v>0.72110324360938105</v>
      </c>
      <c r="I704" s="6">
        <v>1.4918338712592363E-3</v>
      </c>
      <c r="J704" s="6">
        <v>0.71105565927262604</v>
      </c>
      <c r="K704" s="6">
        <v>1.4710472130785325E-3</v>
      </c>
      <c r="L704" s="1" t="s">
        <v>749</v>
      </c>
      <c r="M704" s="1" t="s">
        <v>198</v>
      </c>
      <c r="N704" s="1" t="s">
        <v>436</v>
      </c>
      <c r="O704" s="1" t="s">
        <v>230</v>
      </c>
      <c r="P704" s="1" t="s">
        <v>201</v>
      </c>
      <c r="Q704" s="1" t="s">
        <v>750</v>
      </c>
      <c r="R704" s="1" t="s">
        <v>330</v>
      </c>
    </row>
    <row r="705" spans="1:18" hidden="1" x14ac:dyDescent="0.3">
      <c r="A705" s="1" t="s">
        <v>811</v>
      </c>
      <c r="B705" s="1">
        <v>51510</v>
      </c>
      <c r="C705" s="1" t="s">
        <v>12</v>
      </c>
      <c r="D705" s="6">
        <v>0.69334957383177698</v>
      </c>
      <c r="E705" s="6">
        <v>0.69314827003078305</v>
      </c>
      <c r="F705" s="6">
        <v>1.4340000217733201E-3</v>
      </c>
      <c r="G705" s="6">
        <v>2.0688214683268783E-3</v>
      </c>
      <c r="H705" s="6">
        <v>0.72208643959200303</v>
      </c>
      <c r="I705" s="6">
        <v>1.4938679282156554E-3</v>
      </c>
      <c r="J705" s="6">
        <v>0.71202515576818703</v>
      </c>
      <c r="K705" s="6">
        <v>1.473052928242015E-3</v>
      </c>
      <c r="L705" s="1" t="s">
        <v>749</v>
      </c>
      <c r="M705" s="1" t="s">
        <v>198</v>
      </c>
      <c r="N705" s="1" t="s">
        <v>436</v>
      </c>
      <c r="O705" s="1" t="s">
        <v>230</v>
      </c>
      <c r="P705" s="1" t="s">
        <v>201</v>
      </c>
      <c r="Q705" s="1" t="s">
        <v>750</v>
      </c>
      <c r="R705" s="1" t="s">
        <v>330</v>
      </c>
    </row>
    <row r="706" spans="1:18" hidden="1" x14ac:dyDescent="0.3">
      <c r="A706" s="1" t="s">
        <v>811</v>
      </c>
      <c r="B706" s="1">
        <v>51153</v>
      </c>
      <c r="C706" s="1" t="s">
        <v>12</v>
      </c>
      <c r="D706" s="6">
        <v>0.81169293578104296</v>
      </c>
      <c r="E706" s="6">
        <v>0.81145727273403101</v>
      </c>
      <c r="F706" s="6">
        <v>1.6787602264621501E-3</v>
      </c>
      <c r="G706" s="6">
        <v>2.0688214683268879E-3</v>
      </c>
      <c r="H706" s="6">
        <v>0.84533471161016105</v>
      </c>
      <c r="I706" s="6">
        <v>1.7488465993010197E-3</v>
      </c>
      <c r="J706" s="6">
        <v>0.83355613221399005</v>
      </c>
      <c r="K706" s="6">
        <v>1.7244788213798283E-3</v>
      </c>
      <c r="L706" s="1" t="s">
        <v>749</v>
      </c>
      <c r="M706" s="1" t="s">
        <v>198</v>
      </c>
      <c r="N706" s="1" t="s">
        <v>436</v>
      </c>
      <c r="O706" s="1" t="s">
        <v>230</v>
      </c>
      <c r="P706" s="1" t="s">
        <v>201</v>
      </c>
      <c r="Q706" s="1" t="s">
        <v>750</v>
      </c>
      <c r="R706" s="1" t="s">
        <v>330</v>
      </c>
    </row>
    <row r="707" spans="1:18" hidden="1" x14ac:dyDescent="0.3">
      <c r="A707" s="1" t="s">
        <v>811</v>
      </c>
      <c r="B707" s="1">
        <v>51610</v>
      </c>
      <c r="C707" s="1" t="s">
        <v>10</v>
      </c>
      <c r="D707" s="6">
        <v>1.2299494178905199</v>
      </c>
      <c r="E707" s="6">
        <v>1.2295923202557899</v>
      </c>
      <c r="F707" s="6">
        <v>2.5438069894350599E-3</v>
      </c>
      <c r="G707" s="6">
        <v>2.0688214683268974E-3</v>
      </c>
      <c r="H707" s="6">
        <v>1.2809264324409999</v>
      </c>
      <c r="I707" s="6">
        <v>2.650008102781324E-3</v>
      </c>
      <c r="J707" s="6">
        <v>1.2630784800524999</v>
      </c>
      <c r="K707" s="6">
        <v>2.6130838757143188E-3</v>
      </c>
      <c r="L707" s="1" t="s">
        <v>749</v>
      </c>
      <c r="M707" s="1" t="s">
        <v>198</v>
      </c>
      <c r="N707" s="1" t="s">
        <v>436</v>
      </c>
      <c r="O707" s="1" t="s">
        <v>230</v>
      </c>
      <c r="P707" s="1" t="s">
        <v>201</v>
      </c>
      <c r="Q707" s="1" t="s">
        <v>750</v>
      </c>
      <c r="R707" s="1" t="s">
        <v>330</v>
      </c>
    </row>
    <row r="708" spans="1:18" hidden="1" x14ac:dyDescent="0.3">
      <c r="A708" s="1" t="s">
        <v>811</v>
      </c>
      <c r="B708" s="1">
        <v>51107</v>
      </c>
      <c r="C708" s="1" t="s">
        <v>12</v>
      </c>
      <c r="D708" s="6">
        <v>1.3205645834446</v>
      </c>
      <c r="E708" s="6">
        <v>1.32018117703586</v>
      </c>
      <c r="F708" s="6">
        <v>2.7312191611328302E-3</v>
      </c>
      <c r="G708" s="6">
        <v>2.0688214683268753E-3</v>
      </c>
      <c r="H708" s="6">
        <v>1.37529727326574</v>
      </c>
      <c r="I708" s="6">
        <v>2.8452445242635764E-3</v>
      </c>
      <c r="J708" s="6">
        <v>1.35613439268836</v>
      </c>
      <c r="K708" s="6">
        <v>2.8055999455301084E-3</v>
      </c>
      <c r="L708" s="1" t="s">
        <v>749</v>
      </c>
      <c r="M708" s="1" t="s">
        <v>198</v>
      </c>
      <c r="N708" s="1" t="s">
        <v>436</v>
      </c>
      <c r="O708" s="1" t="s">
        <v>230</v>
      </c>
      <c r="P708" s="1" t="s">
        <v>201</v>
      </c>
      <c r="Q708" s="1" t="s">
        <v>750</v>
      </c>
      <c r="R708" s="1" t="s">
        <v>330</v>
      </c>
    </row>
    <row r="709" spans="1:18" hidden="1" x14ac:dyDescent="0.3">
      <c r="A709" s="1" t="s">
        <v>811</v>
      </c>
      <c r="B709" s="1">
        <v>51013</v>
      </c>
      <c r="C709" s="1" t="s">
        <v>12</v>
      </c>
      <c r="D709" s="6">
        <v>1.34198249399199</v>
      </c>
      <c r="E709" s="6">
        <v>1.3415928692094701</v>
      </c>
      <c r="F709" s="6">
        <v>2.77551612957483E-3</v>
      </c>
      <c r="G709" s="6">
        <v>2.0688214683268966E-3</v>
      </c>
      <c r="H709" s="6">
        <v>1.39760287977992</v>
      </c>
      <c r="I709" s="6">
        <v>2.8913908418841932E-3</v>
      </c>
      <c r="J709" s="6">
        <v>1.37812920117935</v>
      </c>
      <c r="K709" s="6">
        <v>2.8511032775280359E-3</v>
      </c>
      <c r="L709" s="1" t="s">
        <v>749</v>
      </c>
      <c r="M709" s="1" t="s">
        <v>198</v>
      </c>
      <c r="N709" s="1" t="s">
        <v>436</v>
      </c>
      <c r="O709" s="1" t="s">
        <v>230</v>
      </c>
      <c r="P709" s="1" t="s">
        <v>201</v>
      </c>
      <c r="Q709" s="1" t="s">
        <v>750</v>
      </c>
      <c r="R709" s="1" t="s">
        <v>330</v>
      </c>
    </row>
    <row r="710" spans="1:18" hidden="1" x14ac:dyDescent="0.3">
      <c r="A710" s="1" t="s">
        <v>811</v>
      </c>
      <c r="B710" s="1">
        <v>51683</v>
      </c>
      <c r="C710" s="1" t="s">
        <v>10</v>
      </c>
      <c r="D710" s="6">
        <v>1.7882406054739699</v>
      </c>
      <c r="E710" s="6">
        <v>1.7877214162445201</v>
      </c>
      <c r="F710" s="6">
        <v>3.6984764453144E-3</v>
      </c>
      <c r="G710" s="6">
        <v>2.0688214683268814E-3</v>
      </c>
      <c r="H710" s="6">
        <v>1.8623567976027</v>
      </c>
      <c r="I710" s="6">
        <v>3.8528837245649663E-3</v>
      </c>
      <c r="J710" s="6">
        <v>1.8364074108056301</v>
      </c>
      <c r="K710" s="6">
        <v>3.7991990760692699E-3</v>
      </c>
      <c r="L710" s="1" t="s">
        <v>749</v>
      </c>
      <c r="M710" s="1" t="s">
        <v>198</v>
      </c>
      <c r="N710" s="1" t="s">
        <v>436</v>
      </c>
      <c r="O710" s="1" t="s">
        <v>230</v>
      </c>
      <c r="P710" s="1" t="s">
        <v>201</v>
      </c>
      <c r="Q710" s="1" t="s">
        <v>750</v>
      </c>
      <c r="R710" s="1" t="s">
        <v>330</v>
      </c>
    </row>
    <row r="711" spans="1:18" hidden="1" x14ac:dyDescent="0.3">
      <c r="A711" s="1" t="s">
        <v>497</v>
      </c>
      <c r="B711" s="1">
        <v>24009</v>
      </c>
      <c r="C711" s="1" t="s">
        <v>10</v>
      </c>
      <c r="D711" s="6">
        <v>2.0686890950792298</v>
      </c>
      <c r="E711" s="6">
        <v>2.0680884817758902</v>
      </c>
      <c r="F711" s="6">
        <v>4.2785058494975003E-3</v>
      </c>
      <c r="G711" s="6">
        <v>2.0688214683268775E-3</v>
      </c>
      <c r="H711" s="6">
        <v>2.1544288763794501</v>
      </c>
      <c r="I711" s="6">
        <v>4.4571287114371586E-3</v>
      </c>
      <c r="J711" s="6">
        <v>2.12440986589128</v>
      </c>
      <c r="K711" s="6">
        <v>4.3950247380813027E-3</v>
      </c>
      <c r="L711" s="1" t="s">
        <v>749</v>
      </c>
      <c r="M711" s="1" t="s">
        <v>198</v>
      </c>
      <c r="N711" s="1" t="s">
        <v>436</v>
      </c>
      <c r="O711" s="1" t="s">
        <v>230</v>
      </c>
      <c r="P711" s="1" t="s">
        <v>201</v>
      </c>
      <c r="Q711" s="1" t="s">
        <v>750</v>
      </c>
      <c r="R711" s="1" t="s">
        <v>330</v>
      </c>
    </row>
    <row r="712" spans="1:18" hidden="1" x14ac:dyDescent="0.3">
      <c r="A712" s="1" t="s">
        <v>497</v>
      </c>
      <c r="B712" s="1">
        <v>24033</v>
      </c>
      <c r="C712" s="1" t="s">
        <v>12</v>
      </c>
      <c r="D712" s="6">
        <v>2.1349856046705602</v>
      </c>
      <c r="E712" s="6">
        <v>2.1343657431555099</v>
      </c>
      <c r="F712" s="6">
        <v>4.4156216707016104E-3</v>
      </c>
      <c r="G712" s="6">
        <v>2.068821468326897E-3</v>
      </c>
      <c r="H712" s="6">
        <v>2.2234731397279002</v>
      </c>
      <c r="I712" s="6">
        <v>4.5999689657172903E-3</v>
      </c>
      <c r="J712" s="6">
        <v>2.1924920921595898</v>
      </c>
      <c r="K712" s="6">
        <v>4.5358747093967129E-3</v>
      </c>
      <c r="L712" s="1" t="s">
        <v>749</v>
      </c>
      <c r="M712" s="1" t="s">
        <v>198</v>
      </c>
      <c r="N712" s="1" t="s">
        <v>436</v>
      </c>
      <c r="O712" s="1" t="s">
        <v>230</v>
      </c>
      <c r="P712" s="1" t="s">
        <v>201</v>
      </c>
      <c r="Q712" s="1" t="s">
        <v>750</v>
      </c>
      <c r="R712" s="1" t="s">
        <v>330</v>
      </c>
    </row>
    <row r="713" spans="1:18" hidden="1" x14ac:dyDescent="0.3">
      <c r="A713" s="1" t="s">
        <v>811</v>
      </c>
      <c r="B713" s="1">
        <v>51600</v>
      </c>
      <c r="C713" s="1" t="s">
        <v>10</v>
      </c>
      <c r="D713" s="6">
        <v>3.3237991608811801</v>
      </c>
      <c r="E713" s="6">
        <v>3.3228341449208498</v>
      </c>
      <c r="F713" s="6">
        <v>6.8743506147018896E-3</v>
      </c>
      <c r="G713" s="6">
        <v>2.0688214683268935E-3</v>
      </c>
      <c r="H713" s="6">
        <v>3.4615587758072102</v>
      </c>
      <c r="I713" s="6">
        <v>7.1613471092653166E-3</v>
      </c>
      <c r="J713" s="6">
        <v>3.41332670356958</v>
      </c>
      <c r="K713" s="6">
        <v>7.061563562758214E-3</v>
      </c>
      <c r="L713" s="1" t="s">
        <v>749</v>
      </c>
      <c r="M713" s="1" t="s">
        <v>198</v>
      </c>
      <c r="N713" s="1" t="s">
        <v>436</v>
      </c>
      <c r="O713" s="1" t="s">
        <v>230</v>
      </c>
      <c r="P713" s="1" t="s">
        <v>201</v>
      </c>
      <c r="Q713" s="1" t="s">
        <v>750</v>
      </c>
      <c r="R713" s="1" t="s">
        <v>330</v>
      </c>
    </row>
    <row r="714" spans="1:18" hidden="1" x14ac:dyDescent="0.3">
      <c r="A714" s="1" t="s">
        <v>497</v>
      </c>
      <c r="B714" s="1">
        <v>24031</v>
      </c>
      <c r="C714" s="1" t="s">
        <v>12</v>
      </c>
      <c r="D714" s="6">
        <v>3.8402463736447001</v>
      </c>
      <c r="E714" s="6">
        <v>3.8391314148692999</v>
      </c>
      <c r="F714" s="6">
        <v>7.9424774908097608E-3</v>
      </c>
      <c r="G714" s="6">
        <v>2.0688214683268809E-3</v>
      </c>
      <c r="H714" s="6">
        <v>3.9994108827043102</v>
      </c>
      <c r="I714" s="6">
        <v>8.2740670947988385E-3</v>
      </c>
      <c r="J714" s="6">
        <v>3.94368457929709</v>
      </c>
      <c r="K714" s="6">
        <v>8.1587793219594831E-3</v>
      </c>
      <c r="L714" s="1" t="s">
        <v>749</v>
      </c>
      <c r="M714" s="1" t="s">
        <v>198</v>
      </c>
      <c r="N714" s="1" t="s">
        <v>436</v>
      </c>
      <c r="O714" s="1" t="s">
        <v>230</v>
      </c>
      <c r="P714" s="1" t="s">
        <v>201</v>
      </c>
      <c r="Q714" s="1" t="s">
        <v>750</v>
      </c>
      <c r="R714" s="1" t="s">
        <v>330</v>
      </c>
    </row>
    <row r="715" spans="1:18" hidden="1" x14ac:dyDescent="0.3">
      <c r="A715" s="1" t="s">
        <v>497</v>
      </c>
      <c r="B715" s="1">
        <v>24017</v>
      </c>
      <c r="C715" s="1" t="s">
        <v>10</v>
      </c>
      <c r="D715" s="6">
        <v>3.9269344528774002</v>
      </c>
      <c r="E715" s="6">
        <v>3.9257943254994401</v>
      </c>
      <c r="F715" s="6">
        <v>8.1217675808291194E-3</v>
      </c>
      <c r="G715" s="6">
        <v>2.0688214683268888E-3</v>
      </c>
      <c r="H715" s="6">
        <v>4.08969187349265</v>
      </c>
      <c r="I715" s="6">
        <v>8.4608423467236078E-3</v>
      </c>
      <c r="J715" s="6">
        <v>4.0327076283454701</v>
      </c>
      <c r="K715" s="6">
        <v>8.342952117006721E-3</v>
      </c>
      <c r="L715" s="1" t="s">
        <v>749</v>
      </c>
      <c r="M715" s="1" t="s">
        <v>198</v>
      </c>
      <c r="N715" s="1" t="s">
        <v>436</v>
      </c>
      <c r="O715" s="1" t="s">
        <v>230</v>
      </c>
      <c r="P715" s="1" t="s">
        <v>201</v>
      </c>
      <c r="Q715" s="1" t="s">
        <v>750</v>
      </c>
      <c r="R715" s="1" t="s">
        <v>330</v>
      </c>
    </row>
    <row r="716" spans="1:18" hidden="1" x14ac:dyDescent="0.3">
      <c r="A716" s="1" t="s">
        <v>811</v>
      </c>
      <c r="B716" s="1">
        <v>51059</v>
      </c>
      <c r="C716" s="1" t="s">
        <v>12</v>
      </c>
      <c r="D716" s="6">
        <v>5.62833011949267</v>
      </c>
      <c r="E716" s="6">
        <v>5.6266960170297002</v>
      </c>
      <c r="F716" s="6">
        <v>1.1640629515780401E-2</v>
      </c>
      <c r="G716" s="6">
        <v>2.0688214683268814E-3</v>
      </c>
      <c r="H716" s="6">
        <v>5.8616043194092304</v>
      </c>
      <c r="I716" s="6">
        <v>1.2126612854831395E-2</v>
      </c>
      <c r="J716" s="6">
        <v>5.7799309054149104</v>
      </c>
      <c r="K716" s="6">
        <v>1.1957645142568396E-2</v>
      </c>
      <c r="L716" s="1" t="s">
        <v>749</v>
      </c>
      <c r="M716" s="1" t="s">
        <v>198</v>
      </c>
      <c r="N716" s="1" t="s">
        <v>436</v>
      </c>
      <c r="O716" s="1" t="s">
        <v>230</v>
      </c>
      <c r="P716" s="1" t="s">
        <v>201</v>
      </c>
      <c r="Q716" s="1" t="s">
        <v>750</v>
      </c>
      <c r="R716" s="1" t="s">
        <v>330</v>
      </c>
    </row>
    <row r="717" spans="1:18" hidden="1" x14ac:dyDescent="0.3">
      <c r="A717" s="1" t="s">
        <v>497</v>
      </c>
      <c r="B717" s="1">
        <v>24021</v>
      </c>
      <c r="C717" s="1" t="s">
        <v>10</v>
      </c>
      <c r="D717" s="6">
        <v>9.9574510150125093</v>
      </c>
      <c r="E717" s="6">
        <v>9.9545600162822794</v>
      </c>
      <c r="F717" s="6">
        <v>2.05942074694332E-2</v>
      </c>
      <c r="G717" s="6">
        <v>2.0688214683268844E-3</v>
      </c>
      <c r="H717" s="6">
        <v>10.3701518284724</v>
      </c>
      <c r="I717" s="6">
        <v>2.1453992732552996E-2</v>
      </c>
      <c r="J717" s="6">
        <v>10.225657990724599</v>
      </c>
      <c r="K717" s="6">
        <v>2.1155060778979405E-2</v>
      </c>
      <c r="L717" s="1" t="s">
        <v>749</v>
      </c>
      <c r="M717" s="1" t="s">
        <v>198</v>
      </c>
      <c r="N717" s="1" t="s">
        <v>436</v>
      </c>
      <c r="O717" s="1" t="s">
        <v>230</v>
      </c>
      <c r="P717" s="1" t="s">
        <v>201</v>
      </c>
      <c r="Q717" s="1" t="s">
        <v>750</v>
      </c>
      <c r="R717" s="1" t="s">
        <v>330</v>
      </c>
    </row>
    <row r="718" spans="1:18" hidden="1" x14ac:dyDescent="0.3">
      <c r="A718" s="1" t="s">
        <v>811</v>
      </c>
      <c r="B718" s="1">
        <v>51510</v>
      </c>
      <c r="C718" s="1" t="s">
        <v>10</v>
      </c>
      <c r="D718" s="6">
        <v>9.9710272716956201</v>
      </c>
      <c r="E718" s="6">
        <v>9.9681323312999801</v>
      </c>
      <c r="F718" s="6">
        <v>2.06222861661166E-2</v>
      </c>
      <c r="G718" s="6">
        <v>2.0688214683268727E-3</v>
      </c>
      <c r="H718" s="6">
        <v>10.3842907725509</v>
      </c>
      <c r="I718" s="6">
        <v>2.1483243683601948E-2</v>
      </c>
      <c r="J718" s="6">
        <v>10.239599928016199</v>
      </c>
      <c r="K718" s="6">
        <v>2.1183904158158212E-2</v>
      </c>
      <c r="L718" s="1" t="s">
        <v>749</v>
      </c>
      <c r="M718" s="1" t="s">
        <v>198</v>
      </c>
      <c r="N718" s="1" t="s">
        <v>436</v>
      </c>
      <c r="O718" s="1" t="s">
        <v>230</v>
      </c>
      <c r="P718" s="1" t="s">
        <v>201</v>
      </c>
      <c r="Q718" s="1" t="s">
        <v>750</v>
      </c>
      <c r="R718" s="1" t="s">
        <v>330</v>
      </c>
    </row>
    <row r="719" spans="1:18" hidden="1" x14ac:dyDescent="0.3">
      <c r="A719" s="1" t="s">
        <v>811</v>
      </c>
      <c r="B719" s="1">
        <v>51153</v>
      </c>
      <c r="C719" s="1" t="s">
        <v>10</v>
      </c>
      <c r="D719" s="6">
        <v>11.6729222096128</v>
      </c>
      <c r="E719" s="6">
        <v>11.6695331491761</v>
      </c>
      <c r="F719" s="6">
        <v>2.4142180704367699E-2</v>
      </c>
      <c r="G719" s="6">
        <v>2.0688214683268801E-3</v>
      </c>
      <c r="H719" s="6">
        <v>12.1567231827834</v>
      </c>
      <c r="I719" s="6">
        <v>2.5150089905049376E-2</v>
      </c>
      <c r="J719" s="6">
        <v>11.9873359244122</v>
      </c>
      <c r="K719" s="6">
        <v>2.4799657908470007E-2</v>
      </c>
      <c r="L719" s="1" t="s">
        <v>749</v>
      </c>
      <c r="M719" s="1" t="s">
        <v>198</v>
      </c>
      <c r="N719" s="1" t="s">
        <v>436</v>
      </c>
      <c r="O719" s="1" t="s">
        <v>230</v>
      </c>
      <c r="P719" s="1" t="s">
        <v>201</v>
      </c>
      <c r="Q719" s="1" t="s">
        <v>750</v>
      </c>
      <c r="R719" s="1" t="s">
        <v>330</v>
      </c>
    </row>
    <row r="720" spans="1:18" hidden="1" x14ac:dyDescent="0.3">
      <c r="A720" s="1" t="s">
        <v>811</v>
      </c>
      <c r="B720" s="1">
        <v>51107</v>
      </c>
      <c r="C720" s="1" t="s">
        <v>10</v>
      </c>
      <c r="D720" s="6">
        <v>18.9909765821095</v>
      </c>
      <c r="E720" s="6">
        <v>18.985462832747199</v>
      </c>
      <c r="F720" s="6">
        <v>3.9277533094509598E-2</v>
      </c>
      <c r="G720" s="6">
        <v>2.068821468326887E-3</v>
      </c>
      <c r="H720" s="6">
        <v>19.778084796050798</v>
      </c>
      <c r="I720" s="6">
        <v>4.0917326428459494E-2</v>
      </c>
      <c r="J720" s="6">
        <v>19.502504320204999</v>
      </c>
      <c r="K720" s="6">
        <v>4.034719962377796E-2</v>
      </c>
      <c r="L720" s="1" t="s">
        <v>749</v>
      </c>
      <c r="M720" s="1" t="s">
        <v>198</v>
      </c>
      <c r="N720" s="1" t="s">
        <v>436</v>
      </c>
      <c r="O720" s="1" t="s">
        <v>230</v>
      </c>
      <c r="P720" s="1" t="s">
        <v>201</v>
      </c>
      <c r="Q720" s="1" t="s">
        <v>750</v>
      </c>
      <c r="R720" s="1" t="s">
        <v>330</v>
      </c>
    </row>
    <row r="721" spans="1:18" hidden="1" x14ac:dyDescent="0.3">
      <c r="A721" s="1" t="s">
        <v>811</v>
      </c>
      <c r="B721" s="1">
        <v>51013</v>
      </c>
      <c r="C721" s="1" t="s">
        <v>10</v>
      </c>
      <c r="D721" s="6">
        <v>19.2989860547397</v>
      </c>
      <c r="E721" s="6">
        <v>19.293382879379401</v>
      </c>
      <c r="F721" s="6">
        <v>3.99145646975105E-2</v>
      </c>
      <c r="G721" s="6">
        <v>2.0688214683268862E-3</v>
      </c>
      <c r="H721" s="6">
        <v>20.0988601622531</v>
      </c>
      <c r="I721" s="6">
        <v>4.1580953392569217E-2</v>
      </c>
      <c r="J721" s="6">
        <v>19.818810121787301</v>
      </c>
      <c r="K721" s="6">
        <v>4.1001579856647756E-2</v>
      </c>
      <c r="L721" s="1" t="s">
        <v>749</v>
      </c>
      <c r="M721" s="1" t="s">
        <v>198</v>
      </c>
      <c r="N721" s="1" t="s">
        <v>436</v>
      </c>
      <c r="O721" s="1" t="s">
        <v>230</v>
      </c>
      <c r="P721" s="1" t="s">
        <v>201</v>
      </c>
      <c r="Q721" s="1" t="s">
        <v>750</v>
      </c>
      <c r="R721" s="1" t="s">
        <v>330</v>
      </c>
    </row>
    <row r="722" spans="1:18" hidden="1" x14ac:dyDescent="0.3">
      <c r="A722" s="1" t="s">
        <v>497</v>
      </c>
      <c r="B722" s="1">
        <v>24033</v>
      </c>
      <c r="C722" s="1" t="s">
        <v>10</v>
      </c>
      <c r="D722" s="6">
        <v>30.703135629691399</v>
      </c>
      <c r="E722" s="6">
        <v>30.694221428056402</v>
      </c>
      <c r="F722" s="6">
        <v>6.3500864243941996E-2</v>
      </c>
      <c r="G722" s="6">
        <v>2.0688214683268788E-3</v>
      </c>
      <c r="H722" s="6">
        <v>31.9756710437285</v>
      </c>
      <c r="I722" s="6">
        <v>6.6151954719423658E-2</v>
      </c>
      <c r="J722" s="6">
        <v>31.530133938766799</v>
      </c>
      <c r="K722" s="6">
        <v>6.5230217991742681E-2</v>
      </c>
      <c r="L722" s="1" t="s">
        <v>749</v>
      </c>
      <c r="M722" s="1" t="s">
        <v>198</v>
      </c>
      <c r="N722" s="1" t="s">
        <v>436</v>
      </c>
      <c r="O722" s="1" t="s">
        <v>230</v>
      </c>
      <c r="P722" s="1" t="s">
        <v>201</v>
      </c>
      <c r="Q722" s="1" t="s">
        <v>750</v>
      </c>
      <c r="R722" s="1" t="s">
        <v>330</v>
      </c>
    </row>
    <row r="723" spans="1:18" hidden="1" x14ac:dyDescent="0.3">
      <c r="A723" s="1" t="s">
        <v>497</v>
      </c>
      <c r="B723" s="1">
        <v>24031</v>
      </c>
      <c r="C723" s="1" t="s">
        <v>10</v>
      </c>
      <c r="D723" s="6">
        <v>55.226399816513798</v>
      </c>
      <c r="E723" s="6">
        <v>55.210365647578001</v>
      </c>
      <c r="F723" s="6">
        <v>0.11422038972588699</v>
      </c>
      <c r="G723" s="6">
        <v>2.0688214683268935E-3</v>
      </c>
      <c r="H723" s="6">
        <v>57.515337024879003</v>
      </c>
      <c r="I723" s="6">
        <v>0.11898896399512632</v>
      </c>
      <c r="J723" s="6">
        <v>56.713939715220697</v>
      </c>
      <c r="K723" s="6">
        <v>0.11733101603624581</v>
      </c>
      <c r="L723" s="1" t="s">
        <v>749</v>
      </c>
      <c r="M723" s="1" t="s">
        <v>198</v>
      </c>
      <c r="N723" s="1" t="s">
        <v>436</v>
      </c>
      <c r="O723" s="1" t="s">
        <v>230</v>
      </c>
      <c r="P723" s="1" t="s">
        <v>201</v>
      </c>
      <c r="Q723" s="1" t="s">
        <v>750</v>
      </c>
      <c r="R723" s="1" t="s">
        <v>330</v>
      </c>
    </row>
    <row r="724" spans="1:18" hidden="1" x14ac:dyDescent="0.3">
      <c r="A724" s="1" t="s">
        <v>811</v>
      </c>
      <c r="B724" s="1">
        <v>51059</v>
      </c>
      <c r="C724" s="1" t="s">
        <v>10</v>
      </c>
      <c r="D724" s="6">
        <v>80.940748678237796</v>
      </c>
      <c r="E724" s="6">
        <v>80.917248728170705</v>
      </c>
      <c r="F724" s="6">
        <v>0.167403341326785</v>
      </c>
      <c r="G724" s="6">
        <v>2.068821468326874E-3</v>
      </c>
      <c r="H724" s="6">
        <v>84.295453890565597</v>
      </c>
      <c r="I724" s="6">
        <v>0.17439224469116021</v>
      </c>
      <c r="J724" s="6">
        <v>83.120912395049402</v>
      </c>
      <c r="K724" s="6">
        <v>0.17196232802979555</v>
      </c>
      <c r="L724" s="1" t="s">
        <v>749</v>
      </c>
      <c r="M724" s="1" t="s">
        <v>198</v>
      </c>
      <c r="N724" s="1" t="s">
        <v>436</v>
      </c>
      <c r="O724" s="1" t="s">
        <v>230</v>
      </c>
      <c r="P724" s="1" t="s">
        <v>201</v>
      </c>
      <c r="Q724" s="1" t="s">
        <v>750</v>
      </c>
      <c r="R724" s="1" t="s">
        <v>330</v>
      </c>
    </row>
    <row r="725" spans="1:18" hidden="1" x14ac:dyDescent="0.3">
      <c r="A725" s="1" t="s">
        <v>811</v>
      </c>
      <c r="B725" s="1">
        <v>51685</v>
      </c>
      <c r="C725" s="1" t="s">
        <v>12</v>
      </c>
      <c r="D725" s="6">
        <v>0.100614466143434</v>
      </c>
      <c r="E725" s="6">
        <v>0.10058525422028</v>
      </c>
      <c r="F725" s="6">
        <v>2.08092933328033E-4</v>
      </c>
      <c r="G725" s="6">
        <v>2.0688214683268883E-3</v>
      </c>
      <c r="H725" s="6">
        <v>0.104938899260431</v>
      </c>
      <c r="I725" s="6">
        <v>2.1709984765257227E-4</v>
      </c>
      <c r="J725" s="6">
        <v>0.10589707373141199</v>
      </c>
      <c r="K725" s="6">
        <v>2.1908213956854051E-4</v>
      </c>
      <c r="L725" s="1" t="s">
        <v>438</v>
      </c>
      <c r="M725" s="1" t="s">
        <v>212</v>
      </c>
      <c r="N725" s="1" t="s">
        <v>436</v>
      </c>
      <c r="O725" s="1" t="s">
        <v>230</v>
      </c>
      <c r="P725" s="1" t="s">
        <v>213</v>
      </c>
      <c r="Q725" s="1" t="s">
        <v>439</v>
      </c>
      <c r="R725" s="1" t="s">
        <v>330</v>
      </c>
    </row>
    <row r="726" spans="1:18" hidden="1" x14ac:dyDescent="0.3">
      <c r="A726" s="1" t="s">
        <v>811</v>
      </c>
      <c r="B726" s="1">
        <v>51610</v>
      </c>
      <c r="C726" s="1" t="s">
        <v>12</v>
      </c>
      <c r="D726" s="6">
        <v>0.64868082203201405</v>
      </c>
      <c r="E726" s="6">
        <v>0.64849248714289798</v>
      </c>
      <c r="F726" s="6">
        <v>1.34161517944992E-3</v>
      </c>
      <c r="G726" s="6">
        <v>2.0688214683268792E-3</v>
      </c>
      <c r="H726" s="6">
        <v>0.67656127438323799</v>
      </c>
      <c r="I726" s="6">
        <v>1.3996844890826351E-3</v>
      </c>
      <c r="J726" s="6">
        <v>0.682738809555964</v>
      </c>
      <c r="K726" s="6">
        <v>1.4124647064693149E-3</v>
      </c>
      <c r="L726" s="1" t="s">
        <v>438</v>
      </c>
      <c r="M726" s="1" t="s">
        <v>212</v>
      </c>
      <c r="N726" s="1" t="s">
        <v>436</v>
      </c>
      <c r="O726" s="1" t="s">
        <v>230</v>
      </c>
      <c r="P726" s="1" t="s">
        <v>213</v>
      </c>
      <c r="Q726" s="1" t="s">
        <v>439</v>
      </c>
      <c r="R726" s="1" t="s">
        <v>330</v>
      </c>
    </row>
    <row r="727" spans="1:18" hidden="1" x14ac:dyDescent="0.3">
      <c r="A727" s="1" t="s">
        <v>811</v>
      </c>
      <c r="B727" s="1">
        <v>51683</v>
      </c>
      <c r="C727" s="1" t="s">
        <v>12</v>
      </c>
      <c r="D727" s="6">
        <v>0.94312615594781302</v>
      </c>
      <c r="E727" s="6">
        <v>0.94285233320792305</v>
      </c>
      <c r="F727" s="6">
        <v>1.95059314840264E-3</v>
      </c>
      <c r="G727" s="6">
        <v>2.0688214683268801E-3</v>
      </c>
      <c r="H727" s="6">
        <v>0.98366193711940098</v>
      </c>
      <c r="I727" s="6">
        <v>2.0350209330886222E-3</v>
      </c>
      <c r="J727" s="6">
        <v>0.992643542252161</v>
      </c>
      <c r="K727" s="6">
        <v>2.0536022706073112E-3</v>
      </c>
      <c r="L727" s="1" t="s">
        <v>438</v>
      </c>
      <c r="M727" s="1" t="s">
        <v>212</v>
      </c>
      <c r="N727" s="1" t="s">
        <v>436</v>
      </c>
      <c r="O727" s="1" t="s">
        <v>230</v>
      </c>
      <c r="P727" s="1" t="s">
        <v>213</v>
      </c>
      <c r="Q727" s="1" t="s">
        <v>439</v>
      </c>
      <c r="R727" s="1" t="s">
        <v>330</v>
      </c>
    </row>
    <row r="728" spans="1:18" hidden="1" x14ac:dyDescent="0.3">
      <c r="A728" s="1" t="s">
        <v>497</v>
      </c>
      <c r="B728" s="1">
        <v>24009</v>
      </c>
      <c r="C728" s="1" t="s">
        <v>12</v>
      </c>
      <c r="D728" s="6">
        <v>1.1676579323594301</v>
      </c>
      <c r="E728" s="6">
        <v>1.1673189201368499</v>
      </c>
      <c r="F728" s="6">
        <v>2.4149744423632899E-3</v>
      </c>
      <c r="G728" s="6">
        <v>2.0688214683269009E-3</v>
      </c>
      <c r="H728" s="6">
        <v>1.2178441414162899</v>
      </c>
      <c r="I728" s="6">
        <v>2.5195021048381627E-3</v>
      </c>
      <c r="J728" s="6">
        <v>1.22896401378167</v>
      </c>
      <c r="K728" s="6">
        <v>2.5425071355127163E-3</v>
      </c>
      <c r="L728" s="1" t="s">
        <v>438</v>
      </c>
      <c r="M728" s="1" t="s">
        <v>212</v>
      </c>
      <c r="N728" s="1" t="s">
        <v>436</v>
      </c>
      <c r="O728" s="1" t="s">
        <v>230</v>
      </c>
      <c r="P728" s="1" t="s">
        <v>213</v>
      </c>
      <c r="Q728" s="1" t="s">
        <v>439</v>
      </c>
      <c r="R728" s="1" t="s">
        <v>330</v>
      </c>
    </row>
    <row r="729" spans="1:18" hidden="1" x14ac:dyDescent="0.3">
      <c r="A729" s="1" t="s">
        <v>811</v>
      </c>
      <c r="B729" s="1">
        <v>51600</v>
      </c>
      <c r="C729" s="1" t="s">
        <v>12</v>
      </c>
      <c r="D729" s="6">
        <v>1.75298615587377</v>
      </c>
      <c r="E729" s="6">
        <v>1.75247720225269</v>
      </c>
      <c r="F729" s="6">
        <v>3.6255624587738298E-3</v>
      </c>
      <c r="G729" s="6">
        <v>2.0688214683269013E-3</v>
      </c>
      <c r="H729" s="6">
        <v>1.82832990788742</v>
      </c>
      <c r="I729" s="6">
        <v>3.7824881646216406E-3</v>
      </c>
      <c r="J729" s="6">
        <v>1.8450239942044599</v>
      </c>
      <c r="K729" s="6">
        <v>3.8170252487884351E-3</v>
      </c>
      <c r="L729" s="1" t="s">
        <v>438</v>
      </c>
      <c r="M729" s="1" t="s">
        <v>212</v>
      </c>
      <c r="N729" s="1" t="s">
        <v>436</v>
      </c>
      <c r="O729" s="1" t="s">
        <v>230</v>
      </c>
      <c r="P729" s="1" t="s">
        <v>213</v>
      </c>
      <c r="Q729" s="1" t="s">
        <v>439</v>
      </c>
      <c r="R729" s="1" t="s">
        <v>330</v>
      </c>
    </row>
    <row r="730" spans="1:18" hidden="1" x14ac:dyDescent="0.3">
      <c r="A730" s="1" t="s">
        <v>811</v>
      </c>
      <c r="B730" s="1">
        <v>51685</v>
      </c>
      <c r="C730" s="1" t="s">
        <v>10</v>
      </c>
      <c r="D730" s="6">
        <v>1.8293535292985199</v>
      </c>
      <c r="E730" s="6">
        <v>1.8288224035392899</v>
      </c>
      <c r="F730" s="6">
        <v>3.7835070501992698E-3</v>
      </c>
      <c r="G730" s="6">
        <v>2.0688214683268922E-3</v>
      </c>
      <c r="H730" s="6">
        <v>1.58505713598595</v>
      </c>
      <c r="I730" s="6">
        <v>3.2792002314524717E-3</v>
      </c>
      <c r="J730" s="6">
        <v>1.45844720031391</v>
      </c>
      <c r="K730" s="6">
        <v>3.0172668784306683E-3</v>
      </c>
      <c r="L730" s="1" t="s">
        <v>438</v>
      </c>
      <c r="M730" s="1" t="s">
        <v>212</v>
      </c>
      <c r="N730" s="1" t="s">
        <v>436</v>
      </c>
      <c r="O730" s="1" t="s">
        <v>230</v>
      </c>
      <c r="P730" s="1" t="s">
        <v>213</v>
      </c>
      <c r="Q730" s="1" t="s">
        <v>439</v>
      </c>
      <c r="R730" s="1" t="s">
        <v>330</v>
      </c>
    </row>
    <row r="731" spans="1:18" hidden="1" x14ac:dyDescent="0.3">
      <c r="A731" s="1" t="s">
        <v>497</v>
      </c>
      <c r="B731" s="1">
        <v>24017</v>
      </c>
      <c r="C731" s="1" t="s">
        <v>12</v>
      </c>
      <c r="D731" s="6">
        <v>2.2165325693648898</v>
      </c>
      <c r="E731" s="6">
        <v>2.2158890318939202</v>
      </c>
      <c r="F731" s="6">
        <v>4.5842788006122204E-3</v>
      </c>
      <c r="G731" s="6">
        <v>2.0688214683268853E-3</v>
      </c>
      <c r="H731" s="6">
        <v>2.31179965386344</v>
      </c>
      <c r="I731" s="6">
        <v>4.7827007543833474E-3</v>
      </c>
      <c r="J731" s="6">
        <v>2.3329081982256001</v>
      </c>
      <c r="K731" s="6">
        <v>4.8263705641249143E-3</v>
      </c>
      <c r="L731" s="1" t="s">
        <v>438</v>
      </c>
      <c r="M731" s="1" t="s">
        <v>212</v>
      </c>
      <c r="N731" s="1" t="s">
        <v>436</v>
      </c>
      <c r="O731" s="1" t="s">
        <v>230</v>
      </c>
      <c r="P731" s="1" t="s">
        <v>213</v>
      </c>
      <c r="Q731" s="1" t="s">
        <v>439</v>
      </c>
      <c r="R731" s="1" t="s">
        <v>330</v>
      </c>
    </row>
    <row r="732" spans="1:18" hidden="1" x14ac:dyDescent="0.3">
      <c r="A732" s="1" t="s">
        <v>811</v>
      </c>
      <c r="B732" s="1">
        <v>51510</v>
      </c>
      <c r="C732" s="1" t="s">
        <v>12</v>
      </c>
      <c r="D732" s="6">
        <v>5.2587645858816101</v>
      </c>
      <c r="E732" s="6">
        <v>5.2572377813091196</v>
      </c>
      <c r="F732" s="6">
        <v>1.0876286386071399E-2</v>
      </c>
      <c r="G732" s="6">
        <v>2.0688214683268645E-3</v>
      </c>
      <c r="H732" s="6">
        <v>5.4847875088403804</v>
      </c>
      <c r="I732" s="6">
        <v>1.1347046147500001E-2</v>
      </c>
      <c r="J732" s="6">
        <v>5.5348679214115499</v>
      </c>
      <c r="K732" s="6">
        <v>1.1450653580169903E-2</v>
      </c>
      <c r="L732" s="1" t="s">
        <v>438</v>
      </c>
      <c r="M732" s="1" t="s">
        <v>212</v>
      </c>
      <c r="N732" s="1" t="s">
        <v>436</v>
      </c>
      <c r="O732" s="1" t="s">
        <v>230</v>
      </c>
      <c r="P732" s="1" t="s">
        <v>213</v>
      </c>
      <c r="Q732" s="1" t="s">
        <v>439</v>
      </c>
      <c r="R732" s="1" t="s">
        <v>330</v>
      </c>
    </row>
    <row r="733" spans="1:18" hidden="1" x14ac:dyDescent="0.3">
      <c r="A733" s="1" t="s">
        <v>497</v>
      </c>
      <c r="B733" s="1">
        <v>24021</v>
      </c>
      <c r="C733" s="1" t="s">
        <v>12</v>
      </c>
      <c r="D733" s="6">
        <v>5.6204189067981103</v>
      </c>
      <c r="E733" s="6">
        <v>5.6187871012387998</v>
      </c>
      <c r="F733" s="6">
        <v>1.1624267381001E-2</v>
      </c>
      <c r="G733" s="6">
        <v>2.0688214683268823E-3</v>
      </c>
      <c r="H733" s="6">
        <v>5.8619858164441103</v>
      </c>
      <c r="I733" s="6">
        <v>1.2127402104087262E-2</v>
      </c>
      <c r="J733" s="6">
        <v>5.9155103454619997</v>
      </c>
      <c r="K733" s="6">
        <v>1.2238134798801557E-2</v>
      </c>
      <c r="L733" s="1" t="s">
        <v>438</v>
      </c>
      <c r="M733" s="1" t="s">
        <v>212</v>
      </c>
      <c r="N733" s="1" t="s">
        <v>436</v>
      </c>
      <c r="O733" s="1" t="s">
        <v>230</v>
      </c>
      <c r="P733" s="1" t="s">
        <v>213</v>
      </c>
      <c r="Q733" s="1" t="s">
        <v>439</v>
      </c>
      <c r="R733" s="1" t="s">
        <v>330</v>
      </c>
    </row>
    <row r="734" spans="1:18" hidden="1" x14ac:dyDescent="0.3">
      <c r="A734" s="1" t="s">
        <v>811</v>
      </c>
      <c r="B734" s="1">
        <v>51153</v>
      </c>
      <c r="C734" s="1" t="s">
        <v>12</v>
      </c>
      <c r="D734" s="6">
        <v>6.1563489126153099</v>
      </c>
      <c r="E734" s="6">
        <v>6.1545615076999303</v>
      </c>
      <c r="F734" s="6">
        <v>1.2732688975267799E-2</v>
      </c>
      <c r="G734" s="6">
        <v>2.0688214683268692E-3</v>
      </c>
      <c r="H734" s="6">
        <v>6.4209502183514697</v>
      </c>
      <c r="I734" s="6">
        <v>1.3283799658783619E-2</v>
      </c>
      <c r="J734" s="6">
        <v>6.4795785308459299</v>
      </c>
      <c r="K734" s="6">
        <v>1.3405091170323935E-2</v>
      </c>
      <c r="L734" s="1" t="s">
        <v>438</v>
      </c>
      <c r="M734" s="1" t="s">
        <v>212</v>
      </c>
      <c r="N734" s="1" t="s">
        <v>436</v>
      </c>
      <c r="O734" s="1" t="s">
        <v>230</v>
      </c>
      <c r="P734" s="1" t="s">
        <v>213</v>
      </c>
      <c r="Q734" s="1" t="s">
        <v>439</v>
      </c>
      <c r="R734" s="1" t="s">
        <v>330</v>
      </c>
    </row>
    <row r="735" spans="1:18" hidden="1" x14ac:dyDescent="0.3">
      <c r="A735" s="1" t="s">
        <v>811</v>
      </c>
      <c r="B735" s="1">
        <v>51107</v>
      </c>
      <c r="C735" s="1" t="s">
        <v>12</v>
      </c>
      <c r="D735" s="6">
        <v>10.015926266344801</v>
      </c>
      <c r="E735" s="6">
        <v>10.013018290189599</v>
      </c>
      <c r="F735" s="6">
        <v>2.0715147201494099E-2</v>
      </c>
      <c r="G735" s="6">
        <v>2.0688214683268948E-3</v>
      </c>
      <c r="H735" s="6">
        <v>10.4464131029179</v>
      </c>
      <c r="I735" s="6">
        <v>2.1611763694327924E-2</v>
      </c>
      <c r="J735" s="6">
        <v>10.541797049376999</v>
      </c>
      <c r="K735" s="6">
        <v>2.180909605049625E-2</v>
      </c>
      <c r="L735" s="1" t="s">
        <v>438</v>
      </c>
      <c r="M735" s="1" t="s">
        <v>212</v>
      </c>
      <c r="N735" s="1" t="s">
        <v>436</v>
      </c>
      <c r="O735" s="1" t="s">
        <v>230</v>
      </c>
      <c r="P735" s="1" t="s">
        <v>213</v>
      </c>
      <c r="Q735" s="1" t="s">
        <v>439</v>
      </c>
      <c r="R735" s="1" t="s">
        <v>330</v>
      </c>
    </row>
    <row r="736" spans="1:18" hidden="1" x14ac:dyDescent="0.3">
      <c r="A736" s="1" t="s">
        <v>811</v>
      </c>
      <c r="B736" s="1">
        <v>51013</v>
      </c>
      <c r="C736" s="1" t="s">
        <v>12</v>
      </c>
      <c r="D736" s="6">
        <v>10.178371624191101</v>
      </c>
      <c r="E736" s="6">
        <v>10.1754164844271</v>
      </c>
      <c r="F736" s="6">
        <v>2.1051120072150299E-2</v>
      </c>
      <c r="G736" s="6">
        <v>2.0688214683269083E-3</v>
      </c>
      <c r="H736" s="6">
        <v>10.6158403999634</v>
      </c>
      <c r="I736" s="6">
        <v>2.1962278523776392E-2</v>
      </c>
      <c r="J736" s="6">
        <v>10.712771350554</v>
      </c>
      <c r="K736" s="6">
        <v>2.2162811355303562E-2</v>
      </c>
      <c r="L736" s="1" t="s">
        <v>438</v>
      </c>
      <c r="M736" s="1" t="s">
        <v>212</v>
      </c>
      <c r="N736" s="1" t="s">
        <v>436</v>
      </c>
      <c r="O736" s="1" t="s">
        <v>230</v>
      </c>
      <c r="P736" s="1" t="s">
        <v>213</v>
      </c>
      <c r="Q736" s="1" t="s">
        <v>439</v>
      </c>
      <c r="R736" s="1" t="s">
        <v>330</v>
      </c>
    </row>
    <row r="737" spans="1:18" hidden="1" x14ac:dyDescent="0.3">
      <c r="A737" s="1" t="s">
        <v>811</v>
      </c>
      <c r="B737" s="1">
        <v>51610</v>
      </c>
      <c r="C737" s="1" t="s">
        <v>10</v>
      </c>
      <c r="D737" s="6">
        <v>11.794200770039501</v>
      </c>
      <c r="E737" s="6">
        <v>11.790776498165201</v>
      </c>
      <c r="F737" s="6">
        <v>2.4393011547648401E-2</v>
      </c>
      <c r="G737" s="6">
        <v>2.068821468326897E-3</v>
      </c>
      <c r="H737" s="6">
        <v>10.219174038476099</v>
      </c>
      <c r="I737" s="6">
        <v>2.1141646639368229E-2</v>
      </c>
      <c r="J737" s="6">
        <v>9.4028949667264197</v>
      </c>
      <c r="K737" s="6">
        <v>1.9452910971586541E-2</v>
      </c>
      <c r="L737" s="1" t="s">
        <v>438</v>
      </c>
      <c r="M737" s="1" t="s">
        <v>212</v>
      </c>
      <c r="N737" s="1" t="s">
        <v>436</v>
      </c>
      <c r="O737" s="1" t="s">
        <v>230</v>
      </c>
      <c r="P737" s="1" t="s">
        <v>213</v>
      </c>
      <c r="Q737" s="1" t="s">
        <v>439</v>
      </c>
      <c r="R737" s="1" t="s">
        <v>330</v>
      </c>
    </row>
    <row r="738" spans="1:18" hidden="1" x14ac:dyDescent="0.3">
      <c r="A738" s="1" t="s">
        <v>811</v>
      </c>
      <c r="B738" s="1">
        <v>51683</v>
      </c>
      <c r="C738" s="1" t="s">
        <v>10</v>
      </c>
      <c r="D738" s="6">
        <v>17.147749291415501</v>
      </c>
      <c r="E738" s="6">
        <v>17.142770695853901</v>
      </c>
      <c r="F738" s="6">
        <v>3.54653320421877E-2</v>
      </c>
      <c r="G738" s="6">
        <v>2.0688214683268931E-3</v>
      </c>
      <c r="H738" s="6">
        <v>14.8577964538536</v>
      </c>
      <c r="I738" s="6">
        <v>3.0738128275763513E-2</v>
      </c>
      <c r="J738" s="6">
        <v>13.6709971829992</v>
      </c>
      <c r="K738" s="6">
        <v>2.8282852465625223E-2</v>
      </c>
      <c r="L738" s="1" t="s">
        <v>438</v>
      </c>
      <c r="M738" s="1" t="s">
        <v>212</v>
      </c>
      <c r="N738" s="1" t="s">
        <v>436</v>
      </c>
      <c r="O738" s="1" t="s">
        <v>230</v>
      </c>
      <c r="P738" s="1" t="s">
        <v>213</v>
      </c>
      <c r="Q738" s="1" t="s">
        <v>439</v>
      </c>
      <c r="R738" s="1" t="s">
        <v>330</v>
      </c>
    </row>
    <row r="739" spans="1:18" hidden="1" x14ac:dyDescent="0.3">
      <c r="A739" s="1" t="s">
        <v>497</v>
      </c>
      <c r="B739" s="1">
        <v>24033</v>
      </c>
      <c r="C739" s="1" t="s">
        <v>12</v>
      </c>
      <c r="D739" s="6">
        <v>17.330180183236401</v>
      </c>
      <c r="E739" s="6">
        <v>17.325148621561802</v>
      </c>
      <c r="F739" s="6">
        <v>3.5842639410240899E-2</v>
      </c>
      <c r="G739" s="6">
        <v>2.0688214683268796E-3</v>
      </c>
      <c r="H739" s="6">
        <v>18.0750353514889</v>
      </c>
      <c r="I739" s="6">
        <v>3.7394021175927522E-2</v>
      </c>
      <c r="J739" s="6">
        <v>18.240074603453099</v>
      </c>
      <c r="K739" s="6">
        <v>3.7735457923507666E-2</v>
      </c>
      <c r="L739" s="1" t="s">
        <v>438</v>
      </c>
      <c r="M739" s="1" t="s">
        <v>212</v>
      </c>
      <c r="N739" s="1" t="s">
        <v>436</v>
      </c>
      <c r="O739" s="1" t="s">
        <v>230</v>
      </c>
      <c r="P739" s="1" t="s">
        <v>213</v>
      </c>
      <c r="Q739" s="1" t="s">
        <v>439</v>
      </c>
      <c r="R739" s="1" t="s">
        <v>330</v>
      </c>
    </row>
    <row r="740" spans="1:18" hidden="1" x14ac:dyDescent="0.3">
      <c r="A740" s="1" t="s">
        <v>497</v>
      </c>
      <c r="B740" s="1">
        <v>24009</v>
      </c>
      <c r="C740" s="1" t="s">
        <v>10</v>
      </c>
      <c r="D740" s="6">
        <v>21.2301482030106</v>
      </c>
      <c r="E740" s="6">
        <v>21.223984343263201</v>
      </c>
      <c r="F740" s="6">
        <v>4.3908634452776797E-2</v>
      </c>
      <c r="G740" s="6">
        <v>2.0688214683268948E-3</v>
      </c>
      <c r="H740" s="6">
        <v>18.395021721211499</v>
      </c>
      <c r="I740" s="6">
        <v>3.80560158471819E-2</v>
      </c>
      <c r="J740" s="6">
        <v>16.925678778340401</v>
      </c>
      <c r="K740" s="6">
        <v>3.5016207622635555E-2</v>
      </c>
      <c r="L740" s="1" t="s">
        <v>438</v>
      </c>
      <c r="M740" s="1" t="s">
        <v>212</v>
      </c>
      <c r="N740" s="1" t="s">
        <v>436</v>
      </c>
      <c r="O740" s="1" t="s">
        <v>230</v>
      </c>
      <c r="P740" s="1" t="s">
        <v>213</v>
      </c>
      <c r="Q740" s="1" t="s">
        <v>439</v>
      </c>
      <c r="R740" s="1" t="s">
        <v>330</v>
      </c>
    </row>
    <row r="741" spans="1:18" hidden="1" x14ac:dyDescent="0.3">
      <c r="A741" s="1" t="s">
        <v>9</v>
      </c>
      <c r="B741" s="1">
        <v>11001</v>
      </c>
      <c r="C741" s="1" t="s">
        <v>12</v>
      </c>
      <c r="D741" s="6">
        <v>24.488877695063699</v>
      </c>
      <c r="E741" s="6">
        <v>24.481767711372701</v>
      </c>
      <c r="F741" s="6">
        <v>5.0648406623879802E-2</v>
      </c>
      <c r="G741" s="6">
        <v>2.0688214683268853E-3</v>
      </c>
      <c r="H741" s="6">
        <v>25.5414153445866</v>
      </c>
      <c r="I741" s="6">
        <v>5.2840628396334487E-2</v>
      </c>
      <c r="J741" s="6">
        <v>25.774628502990101</v>
      </c>
      <c r="K741" s="6">
        <v>5.3323104785135973E-2</v>
      </c>
      <c r="L741" s="1" t="s">
        <v>438</v>
      </c>
      <c r="M741" s="1" t="s">
        <v>212</v>
      </c>
      <c r="N741" s="1" t="s">
        <v>436</v>
      </c>
      <c r="O741" s="1" t="s">
        <v>230</v>
      </c>
      <c r="P741" s="1" t="s">
        <v>213</v>
      </c>
      <c r="Q741" s="1" t="s">
        <v>439</v>
      </c>
      <c r="R741" s="1" t="s">
        <v>330</v>
      </c>
    </row>
    <row r="742" spans="1:18" hidden="1" x14ac:dyDescent="0.3">
      <c r="A742" s="1" t="s">
        <v>497</v>
      </c>
      <c r="B742" s="1">
        <v>24031</v>
      </c>
      <c r="C742" s="1" t="s">
        <v>12</v>
      </c>
      <c r="D742" s="6">
        <v>31.172185523437399</v>
      </c>
      <c r="E742" s="6">
        <v>31.163135140098301</v>
      </c>
      <c r="F742" s="6">
        <v>6.4470962998207496E-2</v>
      </c>
      <c r="G742" s="6">
        <v>2.0688214683268909E-3</v>
      </c>
      <c r="H742" s="6">
        <v>32.511973295252901</v>
      </c>
      <c r="I742" s="6">
        <v>6.7261468330889779E-2</v>
      </c>
      <c r="J742" s="6">
        <v>32.808833115894103</v>
      </c>
      <c r="K742" s="6">
        <v>6.7875618300915957E-2</v>
      </c>
      <c r="L742" s="1" t="s">
        <v>438</v>
      </c>
      <c r="M742" s="1" t="s">
        <v>212</v>
      </c>
      <c r="N742" s="1" t="s">
        <v>436</v>
      </c>
      <c r="O742" s="1" t="s">
        <v>230</v>
      </c>
      <c r="P742" s="1" t="s">
        <v>213</v>
      </c>
      <c r="Q742" s="1" t="s">
        <v>439</v>
      </c>
      <c r="R742" s="1" t="s">
        <v>330</v>
      </c>
    </row>
    <row r="743" spans="1:18" hidden="1" x14ac:dyDescent="0.3">
      <c r="A743" s="1" t="s">
        <v>811</v>
      </c>
      <c r="B743" s="1">
        <v>51600</v>
      </c>
      <c r="C743" s="1" t="s">
        <v>10</v>
      </c>
      <c r="D743" s="6">
        <v>31.872483572983398</v>
      </c>
      <c r="E743" s="6">
        <v>31.863229868456099</v>
      </c>
      <c r="F743" s="6">
        <v>6.59193340020965E-2</v>
      </c>
      <c r="G743" s="6">
        <v>2.0688214683268879E-3</v>
      </c>
      <c r="H743" s="6">
        <v>27.6161533130912</v>
      </c>
      <c r="I743" s="6">
        <v>5.7132890846729782E-2</v>
      </c>
      <c r="J743" s="6">
        <v>25.4102521407622</v>
      </c>
      <c r="K743" s="6">
        <v>5.2569275144408102E-2</v>
      </c>
      <c r="L743" s="1" t="s">
        <v>438</v>
      </c>
      <c r="M743" s="1" t="s">
        <v>212</v>
      </c>
      <c r="N743" s="1" t="s">
        <v>436</v>
      </c>
      <c r="O743" s="1" t="s">
        <v>230</v>
      </c>
      <c r="P743" s="1" t="s">
        <v>213</v>
      </c>
      <c r="Q743" s="1" t="s">
        <v>439</v>
      </c>
      <c r="R743" s="1" t="s">
        <v>330</v>
      </c>
    </row>
    <row r="744" spans="1:18" hidden="1" x14ac:dyDescent="0.3">
      <c r="A744" s="1" t="s">
        <v>497</v>
      </c>
      <c r="B744" s="1">
        <v>24017</v>
      </c>
      <c r="C744" s="1" t="s">
        <v>10</v>
      </c>
      <c r="D744" s="6">
        <v>40.3006031105784</v>
      </c>
      <c r="E744" s="6">
        <v>40.288902426111498</v>
      </c>
      <c r="F744" s="6">
        <v>8.3350546274467002E-2</v>
      </c>
      <c r="G744" s="6">
        <v>2.0688214683268953E-3</v>
      </c>
      <c r="H744" s="6">
        <v>34.918760929416798</v>
      </c>
      <c r="I744" s="6">
        <v>7.2240682258151889E-2</v>
      </c>
      <c r="J744" s="6">
        <v>32.1295478628033</v>
      </c>
      <c r="K744" s="6">
        <v>6.6470298386203983E-2</v>
      </c>
      <c r="L744" s="1" t="s">
        <v>438</v>
      </c>
      <c r="M744" s="1" t="s">
        <v>212</v>
      </c>
      <c r="N744" s="1" t="s">
        <v>436</v>
      </c>
      <c r="O744" s="1" t="s">
        <v>230</v>
      </c>
      <c r="P744" s="1" t="s">
        <v>213</v>
      </c>
      <c r="Q744" s="1" t="s">
        <v>439</v>
      </c>
      <c r="R744" s="1" t="s">
        <v>330</v>
      </c>
    </row>
    <row r="745" spans="1:18" hidden="1" x14ac:dyDescent="0.3">
      <c r="A745" s="1" t="s">
        <v>811</v>
      </c>
      <c r="B745" s="1">
        <v>51059</v>
      </c>
      <c r="C745" s="1" t="s">
        <v>12</v>
      </c>
      <c r="D745" s="6">
        <v>42.6885069022197</v>
      </c>
      <c r="E745" s="6">
        <v>42.676112925180703</v>
      </c>
      <c r="F745" s="6">
        <v>8.8289258604356102E-2</v>
      </c>
      <c r="G745" s="6">
        <v>2.0688214683268805E-3</v>
      </c>
      <c r="H745" s="6">
        <v>44.5232688409247</v>
      </c>
      <c r="I745" s="6">
        <v>9.2110694418194292E-2</v>
      </c>
      <c r="J745" s="6">
        <v>44.929801212320498</v>
      </c>
      <c r="K745" s="6">
        <v>9.2951737315707744E-2</v>
      </c>
      <c r="L745" s="1" t="s">
        <v>438</v>
      </c>
      <c r="M745" s="1" t="s">
        <v>212</v>
      </c>
      <c r="N745" s="1" t="s">
        <v>436</v>
      </c>
      <c r="O745" s="1" t="s">
        <v>230</v>
      </c>
      <c r="P745" s="1" t="s">
        <v>213</v>
      </c>
      <c r="Q745" s="1" t="s">
        <v>439</v>
      </c>
      <c r="R745" s="1" t="s">
        <v>330</v>
      </c>
    </row>
    <row r="746" spans="1:18" hidden="1" x14ac:dyDescent="0.3">
      <c r="A746" s="1" t="s">
        <v>811</v>
      </c>
      <c r="B746" s="1">
        <v>51510</v>
      </c>
      <c r="C746" s="1" t="s">
        <v>10</v>
      </c>
      <c r="D746" s="6">
        <v>95.613892548386403</v>
      </c>
      <c r="E746" s="6">
        <v>95.586132467866904</v>
      </c>
      <c r="F746" s="6">
        <v>0.19775064292385999</v>
      </c>
      <c r="G746" s="6">
        <v>2.0688214683268792E-3</v>
      </c>
      <c r="H746" s="6">
        <v>82.845376935604307</v>
      </c>
      <c r="I746" s="6">
        <v>0.17139229435601067</v>
      </c>
      <c r="J746" s="6">
        <v>76.227919680337195</v>
      </c>
      <c r="K746" s="6">
        <v>0.1577019567205786</v>
      </c>
      <c r="L746" s="1" t="s">
        <v>438</v>
      </c>
      <c r="M746" s="1" t="s">
        <v>212</v>
      </c>
      <c r="N746" s="1" t="s">
        <v>436</v>
      </c>
      <c r="O746" s="1" t="s">
        <v>230</v>
      </c>
      <c r="P746" s="1" t="s">
        <v>213</v>
      </c>
      <c r="Q746" s="1" t="s">
        <v>439</v>
      </c>
      <c r="R746" s="1" t="s">
        <v>330</v>
      </c>
    </row>
    <row r="747" spans="1:18" hidden="1" x14ac:dyDescent="0.3">
      <c r="A747" s="1" t="s">
        <v>497</v>
      </c>
      <c r="B747" s="1">
        <v>24021</v>
      </c>
      <c r="C747" s="1" t="s">
        <v>10</v>
      </c>
      <c r="D747" s="6">
        <v>102.189430690763</v>
      </c>
      <c r="E747" s="6">
        <v>102.15976149993</v>
      </c>
      <c r="F747" s="6">
        <v>0.211350307790211</v>
      </c>
      <c r="G747" s="6">
        <v>2.0688214683268992E-3</v>
      </c>
      <c r="H747" s="6">
        <v>88.542801456668997</v>
      </c>
      <c r="I747" s="6">
        <v>0.18317924851936307</v>
      </c>
      <c r="J747" s="6">
        <v>81.470249848188203</v>
      </c>
      <c r="K747" s="6">
        <v>0.16854740191588805</v>
      </c>
      <c r="L747" s="1" t="s">
        <v>438</v>
      </c>
      <c r="M747" s="1" t="s">
        <v>212</v>
      </c>
      <c r="N747" s="1" t="s">
        <v>436</v>
      </c>
      <c r="O747" s="1" t="s">
        <v>230</v>
      </c>
      <c r="P747" s="1" t="s">
        <v>213</v>
      </c>
      <c r="Q747" s="1" t="s">
        <v>439</v>
      </c>
      <c r="R747" s="1" t="s">
        <v>330</v>
      </c>
    </row>
    <row r="748" spans="1:18" hidden="1" x14ac:dyDescent="0.3">
      <c r="A748" s="1" t="s">
        <v>811</v>
      </c>
      <c r="B748" s="1">
        <v>51153</v>
      </c>
      <c r="C748" s="1" t="s">
        <v>10</v>
      </c>
      <c r="D748" s="6">
        <v>111.933656651216</v>
      </c>
      <c r="E748" s="6">
        <v>111.90115836839701</v>
      </c>
      <c r="F748" s="6">
        <v>0.23150351876318601</v>
      </c>
      <c r="G748" s="6">
        <v>2.0688214683268814E-3</v>
      </c>
      <c r="H748" s="6">
        <v>96.985759390119298</v>
      </c>
      <c r="I748" s="6">
        <v>0.20064622114826422</v>
      </c>
      <c r="J748" s="6">
        <v>89.238807889945605</v>
      </c>
      <c r="K748" s="6">
        <v>0.18461916157061775</v>
      </c>
      <c r="L748" s="1" t="s">
        <v>438</v>
      </c>
      <c r="M748" s="1" t="s">
        <v>212</v>
      </c>
      <c r="N748" s="1" t="s">
        <v>436</v>
      </c>
      <c r="O748" s="1" t="s">
        <v>230</v>
      </c>
      <c r="P748" s="1" t="s">
        <v>213</v>
      </c>
      <c r="Q748" s="1" t="s">
        <v>439</v>
      </c>
      <c r="R748" s="1" t="s">
        <v>330</v>
      </c>
    </row>
    <row r="749" spans="1:18" hidden="1" x14ac:dyDescent="0.3">
      <c r="A749" s="1" t="s">
        <v>811</v>
      </c>
      <c r="B749" s="1">
        <v>51107</v>
      </c>
      <c r="C749" s="1" t="s">
        <v>10</v>
      </c>
      <c r="D749" s="6">
        <v>182.10772025352</v>
      </c>
      <c r="E749" s="6">
        <v>182.05484796851201</v>
      </c>
      <c r="F749" s="6">
        <v>0.37663897789024697</v>
      </c>
      <c r="G749" s="6">
        <v>2.068821468326897E-3</v>
      </c>
      <c r="H749" s="6">
        <v>157.788605036153</v>
      </c>
      <c r="I749" s="6">
        <v>0.32643645355614687</v>
      </c>
      <c r="J749" s="6">
        <v>145.18489209744999</v>
      </c>
      <c r="K749" s="6">
        <v>0.30036162164792857</v>
      </c>
      <c r="L749" s="1" t="s">
        <v>438</v>
      </c>
      <c r="M749" s="1" t="s">
        <v>212</v>
      </c>
      <c r="N749" s="1" t="s">
        <v>436</v>
      </c>
      <c r="O749" s="1" t="s">
        <v>230</v>
      </c>
      <c r="P749" s="1" t="s">
        <v>213</v>
      </c>
      <c r="Q749" s="1" t="s">
        <v>439</v>
      </c>
      <c r="R749" s="1" t="s">
        <v>330</v>
      </c>
    </row>
    <row r="750" spans="1:18" hidden="1" x14ac:dyDescent="0.3">
      <c r="A750" s="1" t="s">
        <v>811</v>
      </c>
      <c r="B750" s="1">
        <v>51013</v>
      </c>
      <c r="C750" s="1" t="s">
        <v>10</v>
      </c>
      <c r="D750" s="6">
        <v>185.061332301677</v>
      </c>
      <c r="E750" s="6">
        <v>185.00760247906601</v>
      </c>
      <c r="F750" s="6">
        <v>0.38274769981237899</v>
      </c>
      <c r="G750" s="6">
        <v>2.0688214683268905E-3</v>
      </c>
      <c r="H750" s="6">
        <v>160.34778442870001</v>
      </c>
      <c r="I750" s="6">
        <v>0.33173093882474686</v>
      </c>
      <c r="J750" s="6">
        <v>147.53965138998601</v>
      </c>
      <c r="K750" s="6">
        <v>0.30523319822506839</v>
      </c>
      <c r="L750" s="1" t="s">
        <v>438</v>
      </c>
      <c r="M750" s="1" t="s">
        <v>212</v>
      </c>
      <c r="N750" s="1" t="s">
        <v>436</v>
      </c>
      <c r="O750" s="1" t="s">
        <v>230</v>
      </c>
      <c r="P750" s="1" t="s">
        <v>213</v>
      </c>
      <c r="Q750" s="1" t="s">
        <v>439</v>
      </c>
      <c r="R750" s="1" t="s">
        <v>330</v>
      </c>
    </row>
    <row r="751" spans="1:18" hidden="1" x14ac:dyDescent="0.3">
      <c r="A751" s="1" t="s">
        <v>497</v>
      </c>
      <c r="B751" s="1">
        <v>24033</v>
      </c>
      <c r="C751" s="1" t="s">
        <v>10</v>
      </c>
      <c r="D751" s="6">
        <v>315.09420504122102</v>
      </c>
      <c r="E751" s="6">
        <v>315.00272209590798</v>
      </c>
      <c r="F751" s="6">
        <v>0.65168439405342105</v>
      </c>
      <c r="G751" s="6">
        <v>2.0688214683268818E-3</v>
      </c>
      <c r="H751" s="6">
        <v>273.01574584105902</v>
      </c>
      <c r="I751" s="6">
        <v>0.56482083618725853</v>
      </c>
      <c r="J751" s="6">
        <v>251.20801081774701</v>
      </c>
      <c r="K751" s="6">
        <v>0.51970452579544657</v>
      </c>
      <c r="L751" s="1" t="s">
        <v>438</v>
      </c>
      <c r="M751" s="1" t="s">
        <v>212</v>
      </c>
      <c r="N751" s="1" t="s">
        <v>436</v>
      </c>
      <c r="O751" s="1" t="s">
        <v>230</v>
      </c>
      <c r="P751" s="1" t="s">
        <v>213</v>
      </c>
      <c r="Q751" s="1" t="s">
        <v>439</v>
      </c>
      <c r="R751" s="1" t="s">
        <v>330</v>
      </c>
    </row>
    <row r="752" spans="1:18" hidden="1" x14ac:dyDescent="0.3">
      <c r="A752" s="1" t="s">
        <v>9</v>
      </c>
      <c r="B752" s="1">
        <v>11001</v>
      </c>
      <c r="C752" s="1" t="s">
        <v>10</v>
      </c>
      <c r="D752" s="6">
        <v>445.25233107086001</v>
      </c>
      <c r="E752" s="6">
        <v>445.12305863740198</v>
      </c>
      <c r="F752" s="6">
        <v>0.92088013975638405</v>
      </c>
      <c r="G752" s="6">
        <v>2.0688214683268849E-3</v>
      </c>
      <c r="H752" s="6">
        <v>385.79223390946902</v>
      </c>
      <c r="I752" s="6">
        <v>0.79813525582569667</v>
      </c>
      <c r="J752" s="6">
        <v>354.97622809547698</v>
      </c>
      <c r="K752" s="6">
        <v>0.73438244142962394</v>
      </c>
      <c r="L752" s="1" t="s">
        <v>438</v>
      </c>
      <c r="M752" s="1" t="s">
        <v>212</v>
      </c>
      <c r="N752" s="1" t="s">
        <v>436</v>
      </c>
      <c r="O752" s="1" t="s">
        <v>230</v>
      </c>
      <c r="P752" s="1" t="s">
        <v>213</v>
      </c>
      <c r="Q752" s="1" t="s">
        <v>439</v>
      </c>
      <c r="R752" s="1" t="s">
        <v>330</v>
      </c>
    </row>
    <row r="753" spans="1:18" hidden="1" x14ac:dyDescent="0.3">
      <c r="A753" s="1" t="s">
        <v>497</v>
      </c>
      <c r="B753" s="1">
        <v>24031</v>
      </c>
      <c r="C753" s="1" t="s">
        <v>10</v>
      </c>
      <c r="D753" s="6">
        <v>566.76700951704402</v>
      </c>
      <c r="E753" s="6">
        <v>566.602457092696</v>
      </c>
      <c r="F753" s="6">
        <v>1.1721993272401301</v>
      </c>
      <c r="G753" s="6">
        <v>2.0688214683268814E-3</v>
      </c>
      <c r="H753" s="6">
        <v>491.07954175532802</v>
      </c>
      <c r="I753" s="6">
        <v>1.0159558986395498</v>
      </c>
      <c r="J753" s="6">
        <v>451.85347994347802</v>
      </c>
      <c r="K753" s="6">
        <v>0.93480417984527719</v>
      </c>
      <c r="L753" s="1" t="s">
        <v>438</v>
      </c>
      <c r="M753" s="1" t="s">
        <v>212</v>
      </c>
      <c r="N753" s="1" t="s">
        <v>436</v>
      </c>
      <c r="O753" s="1" t="s">
        <v>230</v>
      </c>
      <c r="P753" s="1" t="s">
        <v>213</v>
      </c>
      <c r="Q753" s="1" t="s">
        <v>439</v>
      </c>
      <c r="R753" s="1" t="s">
        <v>330</v>
      </c>
    </row>
    <row r="754" spans="1:18" hidden="1" x14ac:dyDescent="0.3">
      <c r="A754" s="1" t="s">
        <v>811</v>
      </c>
      <c r="B754" s="1">
        <v>51059</v>
      </c>
      <c r="C754" s="1" t="s">
        <v>10</v>
      </c>
      <c r="D754" s="6">
        <v>776.15476108042299</v>
      </c>
      <c r="E754" s="6">
        <v>775.929416017177</v>
      </c>
      <c r="F754" s="6">
        <v>1.60525943376268</v>
      </c>
      <c r="G754" s="6">
        <v>2.068821468326887E-3</v>
      </c>
      <c r="H754" s="6">
        <v>672.50513527133603</v>
      </c>
      <c r="I754" s="6">
        <v>1.3912930614094172</v>
      </c>
      <c r="J754" s="6">
        <v>618.78730391829697</v>
      </c>
      <c r="K754" s="6">
        <v>1.2801604586742867</v>
      </c>
      <c r="L754" s="1" t="s">
        <v>438</v>
      </c>
      <c r="M754" s="1" t="s">
        <v>212</v>
      </c>
      <c r="N754" s="1" t="s">
        <v>436</v>
      </c>
      <c r="O754" s="1" t="s">
        <v>230</v>
      </c>
      <c r="P754" s="1" t="s">
        <v>213</v>
      </c>
      <c r="Q754" s="1" t="s">
        <v>439</v>
      </c>
      <c r="R754" s="1" t="s">
        <v>330</v>
      </c>
    </row>
    <row r="755" spans="1:18" hidden="1" x14ac:dyDescent="0.3">
      <c r="A755" s="1" t="s">
        <v>811</v>
      </c>
      <c r="B755" s="1">
        <v>51685</v>
      </c>
      <c r="C755" s="1" t="s">
        <v>12</v>
      </c>
      <c r="D755" s="6">
        <v>9.5368995675931007E-3</v>
      </c>
      <c r="E755" s="6">
        <v>9.5341306697599298E-3</v>
      </c>
      <c r="F755" s="6">
        <v>1.97244142114331E-5</v>
      </c>
      <c r="G755" s="6">
        <v>2.0688214683268823E-3</v>
      </c>
      <c r="H755" s="6">
        <v>1.35812897312904E-2</v>
      </c>
      <c r="I755" s="6">
        <v>2.8097263763661014E-5</v>
      </c>
      <c r="J755" s="6">
        <v>1.5147031717937701E-2</v>
      </c>
      <c r="K755" s="6">
        <v>3.1336504399497734E-5</v>
      </c>
      <c r="L755" s="1" t="s">
        <v>435</v>
      </c>
      <c r="M755" s="1" t="s">
        <v>208</v>
      </c>
      <c r="N755" s="1" t="s">
        <v>436</v>
      </c>
      <c r="O755" s="1" t="s">
        <v>230</v>
      </c>
      <c r="P755" s="1" t="s">
        <v>209</v>
      </c>
      <c r="Q755" s="1" t="s">
        <v>437</v>
      </c>
      <c r="R755" s="1" t="s">
        <v>330</v>
      </c>
    </row>
    <row r="756" spans="1:18" hidden="1" x14ac:dyDescent="0.3">
      <c r="A756" s="1" t="s">
        <v>9</v>
      </c>
      <c r="B756" s="1">
        <v>11001</v>
      </c>
      <c r="C756" s="1" t="s">
        <v>12</v>
      </c>
      <c r="D756" s="6">
        <v>1.01892246896894E-2</v>
      </c>
      <c r="E756" s="6">
        <v>1.01862663988984E-2</v>
      </c>
      <c r="F756" s="6">
        <v>2.10735666081379E-5</v>
      </c>
      <c r="G756" s="6">
        <v>2.0688214683268948E-3</v>
      </c>
      <c r="H756" s="6">
        <v>1.45102516459461E-2</v>
      </c>
      <c r="I756" s="6">
        <v>3.0019120115958953E-5</v>
      </c>
      <c r="J756" s="6">
        <v>1.6183090580125601E-2</v>
      </c>
      <c r="K756" s="6">
        <v>3.3479925216042583E-5</v>
      </c>
      <c r="L756" s="1" t="s">
        <v>435</v>
      </c>
      <c r="M756" s="1" t="s">
        <v>208</v>
      </c>
      <c r="N756" s="1" t="s">
        <v>436</v>
      </c>
      <c r="O756" s="1" t="s">
        <v>230</v>
      </c>
      <c r="P756" s="1" t="s">
        <v>209</v>
      </c>
      <c r="Q756" s="1" t="s">
        <v>437</v>
      </c>
      <c r="R756" s="1" t="s">
        <v>330</v>
      </c>
    </row>
    <row r="757" spans="1:18" hidden="1" x14ac:dyDescent="0.3">
      <c r="A757" s="1" t="s">
        <v>497</v>
      </c>
      <c r="B757" s="1">
        <v>24009</v>
      </c>
      <c r="C757" s="1" t="s">
        <v>12</v>
      </c>
      <c r="D757" s="6">
        <v>5.86261652969821E-2</v>
      </c>
      <c r="E757" s="6">
        <v>5.8609144056388202E-2</v>
      </c>
      <c r="F757" s="6">
        <v>1.21251855464118E-4</v>
      </c>
      <c r="G757" s="6">
        <v>2.0688214683268684E-3</v>
      </c>
      <c r="H757" s="6">
        <v>8.34882375650082E-2</v>
      </c>
      <c r="I757" s="6">
        <v>1.7272225822726267E-4</v>
      </c>
      <c r="J757" s="6">
        <v>9.3113320420397494E-2</v>
      </c>
      <c r="K757" s="6">
        <v>1.9263483627291692E-4</v>
      </c>
      <c r="L757" s="1" t="s">
        <v>435</v>
      </c>
      <c r="M757" s="1" t="s">
        <v>208</v>
      </c>
      <c r="N757" s="1" t="s">
        <v>436</v>
      </c>
      <c r="O757" s="1" t="s">
        <v>230</v>
      </c>
      <c r="P757" s="1" t="s">
        <v>209</v>
      </c>
      <c r="Q757" s="1" t="s">
        <v>437</v>
      </c>
      <c r="R757" s="1" t="s">
        <v>330</v>
      </c>
    </row>
    <row r="758" spans="1:18" hidden="1" x14ac:dyDescent="0.3">
      <c r="A758" s="1" t="s">
        <v>811</v>
      </c>
      <c r="B758" s="1">
        <v>51610</v>
      </c>
      <c r="C758" s="1" t="s">
        <v>12</v>
      </c>
      <c r="D758" s="6">
        <v>6.1486233862488499E-2</v>
      </c>
      <c r="E758" s="6">
        <v>6.14683822432587E-2</v>
      </c>
      <c r="F758" s="6">
        <v>1.2716710880817601E-4</v>
      </c>
      <c r="G758" s="6">
        <v>2.068821468326874E-3</v>
      </c>
      <c r="H758" s="6">
        <v>8.7561198548207597E-2</v>
      </c>
      <c r="I758" s="6">
        <v>1.8114848734896379E-4</v>
      </c>
      <c r="J758" s="6">
        <v>9.7655839608122894E-2</v>
      </c>
      <c r="K758" s="6">
        <v>2.020324974887705E-4</v>
      </c>
      <c r="L758" s="1" t="s">
        <v>435</v>
      </c>
      <c r="M758" s="1" t="s">
        <v>208</v>
      </c>
      <c r="N758" s="1" t="s">
        <v>436</v>
      </c>
      <c r="O758" s="1" t="s">
        <v>230</v>
      </c>
      <c r="P758" s="1" t="s">
        <v>209</v>
      </c>
      <c r="Q758" s="1" t="s">
        <v>437</v>
      </c>
      <c r="R758" s="1" t="s">
        <v>330</v>
      </c>
    </row>
    <row r="759" spans="1:18" hidden="1" x14ac:dyDescent="0.3">
      <c r="A759" s="1" t="s">
        <v>811</v>
      </c>
      <c r="B759" s="1">
        <v>51683</v>
      </c>
      <c r="C759" s="1" t="s">
        <v>12</v>
      </c>
      <c r="D759" s="6">
        <v>8.9395686548001299E-2</v>
      </c>
      <c r="E759" s="6">
        <v>8.9369731831688407E-2</v>
      </c>
      <c r="F759" s="6">
        <v>1.8489001983201301E-4</v>
      </c>
      <c r="G759" s="6">
        <v>2.0688214683268788E-3</v>
      </c>
      <c r="H759" s="6">
        <v>0.12730643865241401</v>
      </c>
      <c r="I759" s="6">
        <v>2.6337429334035285E-4</v>
      </c>
      <c r="J759" s="6">
        <v>0.141983177026486</v>
      </c>
      <c r="K759" s="6">
        <v>2.9373784477364993E-4</v>
      </c>
      <c r="L759" s="1" t="s">
        <v>435</v>
      </c>
      <c r="M759" s="1" t="s">
        <v>208</v>
      </c>
      <c r="N759" s="1" t="s">
        <v>436</v>
      </c>
      <c r="O759" s="1" t="s">
        <v>230</v>
      </c>
      <c r="P759" s="1" t="s">
        <v>209</v>
      </c>
      <c r="Q759" s="1" t="s">
        <v>437</v>
      </c>
      <c r="R759" s="1" t="s">
        <v>330</v>
      </c>
    </row>
    <row r="760" spans="1:18" hidden="1" x14ac:dyDescent="0.3">
      <c r="A760" s="1" t="s">
        <v>497</v>
      </c>
      <c r="B760" s="1">
        <v>24017</v>
      </c>
      <c r="C760" s="1" t="s">
        <v>12</v>
      </c>
      <c r="D760" s="6">
        <v>0.111288418850555</v>
      </c>
      <c r="E760" s="6">
        <v>0.11125610790299301</v>
      </c>
      <c r="F760" s="6">
        <v>2.30169024512206E-4</v>
      </c>
      <c r="G760" s="6">
        <v>2.0688214683269E-3</v>
      </c>
      <c r="H760" s="6">
        <v>0.15848339907893499</v>
      </c>
      <c r="I760" s="6">
        <v>3.2787385838792038E-4</v>
      </c>
      <c r="J760" s="6">
        <v>0.176754426134102</v>
      </c>
      <c r="K760" s="6">
        <v>3.6567335140803148E-4</v>
      </c>
      <c r="L760" s="1" t="s">
        <v>435</v>
      </c>
      <c r="M760" s="1" t="s">
        <v>208</v>
      </c>
      <c r="N760" s="1" t="s">
        <v>436</v>
      </c>
      <c r="O760" s="1" t="s">
        <v>230</v>
      </c>
      <c r="P760" s="1" t="s">
        <v>209</v>
      </c>
      <c r="Q760" s="1" t="s">
        <v>437</v>
      </c>
      <c r="R760" s="1" t="s">
        <v>330</v>
      </c>
    </row>
    <row r="761" spans="1:18" hidden="1" x14ac:dyDescent="0.3">
      <c r="A761" s="1" t="s">
        <v>811</v>
      </c>
      <c r="B761" s="1">
        <v>51600</v>
      </c>
      <c r="C761" s="1" t="s">
        <v>12</v>
      </c>
      <c r="D761" s="6">
        <v>0.166159515082409</v>
      </c>
      <c r="E761" s="6">
        <v>0.16611127312305601</v>
      </c>
      <c r="F761" s="6">
        <v>3.4365456796809003E-4</v>
      </c>
      <c r="G761" s="6">
        <v>2.0688214683268914E-3</v>
      </c>
      <c r="H761" s="6">
        <v>0.236624125057703</v>
      </c>
      <c r="I761" s="6">
        <v>4.895330698434431E-4</v>
      </c>
      <c r="J761" s="6">
        <v>0.26390373803900502</v>
      </c>
      <c r="K761" s="6">
        <v>5.459697188268097E-4</v>
      </c>
      <c r="L761" s="1" t="s">
        <v>435</v>
      </c>
      <c r="M761" s="1" t="s">
        <v>208</v>
      </c>
      <c r="N761" s="1" t="s">
        <v>436</v>
      </c>
      <c r="O761" s="1" t="s">
        <v>230</v>
      </c>
      <c r="P761" s="1" t="s">
        <v>209</v>
      </c>
      <c r="Q761" s="1" t="s">
        <v>437</v>
      </c>
      <c r="R761" s="1" t="s">
        <v>330</v>
      </c>
    </row>
    <row r="762" spans="1:18" hidden="1" x14ac:dyDescent="0.3">
      <c r="A762" s="1" t="s">
        <v>811</v>
      </c>
      <c r="B762" s="1">
        <v>51685</v>
      </c>
      <c r="C762" s="1" t="s">
        <v>10</v>
      </c>
      <c r="D762" s="6">
        <v>0.26098090500377602</v>
      </c>
      <c r="E762" s="6">
        <v>0.26090513305532798</v>
      </c>
      <c r="F762" s="6">
        <v>5.3976614046154605E-4</v>
      </c>
      <c r="G762" s="6">
        <v>2.0688214683268892E-3</v>
      </c>
      <c r="H762" s="6">
        <v>0.37165718901296901</v>
      </c>
      <c r="I762" s="6">
        <v>7.688923714880547E-4</v>
      </c>
      <c r="J762" s="6">
        <v>0.41450431745145699</v>
      </c>
      <c r="K762" s="6">
        <v>8.5753543065775824E-4</v>
      </c>
      <c r="L762" s="1" t="s">
        <v>435</v>
      </c>
      <c r="M762" s="1" t="s">
        <v>208</v>
      </c>
      <c r="N762" s="1" t="s">
        <v>436</v>
      </c>
      <c r="O762" s="1" t="s">
        <v>230</v>
      </c>
      <c r="P762" s="1" t="s">
        <v>209</v>
      </c>
      <c r="Q762" s="1" t="s">
        <v>437</v>
      </c>
      <c r="R762" s="1" t="s">
        <v>330</v>
      </c>
    </row>
    <row r="763" spans="1:18" hidden="1" x14ac:dyDescent="0.3">
      <c r="A763" s="1" t="s">
        <v>9</v>
      </c>
      <c r="B763" s="1">
        <v>11001</v>
      </c>
      <c r="C763" s="1" t="s">
        <v>10</v>
      </c>
      <c r="D763" s="6">
        <v>0.278832007882166</v>
      </c>
      <c r="E763" s="6">
        <v>0.278751053129839</v>
      </c>
      <c r="F763" s="6">
        <v>5.7668616303373904E-4</v>
      </c>
      <c r="G763" s="6">
        <v>2.0688214683268849E-3</v>
      </c>
      <c r="H763" s="6">
        <v>0.39707855352416899</v>
      </c>
      <c r="I763" s="6">
        <v>8.2148463614298685E-4</v>
      </c>
      <c r="J763" s="6">
        <v>0.442856427021526</v>
      </c>
      <c r="K763" s="6">
        <v>9.1619088360867136E-4</v>
      </c>
      <c r="L763" s="1" t="s">
        <v>435</v>
      </c>
      <c r="M763" s="1" t="s">
        <v>208</v>
      </c>
      <c r="N763" s="1" t="s">
        <v>436</v>
      </c>
      <c r="O763" s="1" t="s">
        <v>230</v>
      </c>
      <c r="P763" s="1" t="s">
        <v>209</v>
      </c>
      <c r="Q763" s="1" t="s">
        <v>437</v>
      </c>
      <c r="R763" s="1" t="s">
        <v>330</v>
      </c>
    </row>
    <row r="764" spans="1:18" hidden="1" x14ac:dyDescent="0.3">
      <c r="A764" s="1" t="s">
        <v>497</v>
      </c>
      <c r="B764" s="1">
        <v>24021</v>
      </c>
      <c r="C764" s="1" t="s">
        <v>12</v>
      </c>
      <c r="D764" s="6">
        <v>0.28219188645856502</v>
      </c>
      <c r="E764" s="6">
        <v>0.282109956215154</v>
      </c>
      <c r="F764" s="6">
        <v>5.8363513384666595E-4</v>
      </c>
      <c r="G764" s="6">
        <v>2.068821468326877E-3</v>
      </c>
      <c r="H764" s="6">
        <v>0.40186328299359703</v>
      </c>
      <c r="I764" s="6">
        <v>8.3138338718947275E-4</v>
      </c>
      <c r="J764" s="6">
        <v>0.448192772130798</v>
      </c>
      <c r="K764" s="6">
        <v>9.2723082893313093E-4</v>
      </c>
      <c r="L764" s="1" t="s">
        <v>435</v>
      </c>
      <c r="M764" s="1" t="s">
        <v>208</v>
      </c>
      <c r="N764" s="1" t="s">
        <v>436</v>
      </c>
      <c r="O764" s="1" t="s">
        <v>230</v>
      </c>
      <c r="P764" s="1" t="s">
        <v>209</v>
      </c>
      <c r="Q764" s="1" t="s">
        <v>437</v>
      </c>
      <c r="R764" s="1" t="s">
        <v>330</v>
      </c>
    </row>
    <row r="765" spans="1:18" hidden="1" x14ac:dyDescent="0.3">
      <c r="A765" s="1" t="s">
        <v>811</v>
      </c>
      <c r="B765" s="1">
        <v>51510</v>
      </c>
      <c r="C765" s="1" t="s">
        <v>12</v>
      </c>
      <c r="D765" s="6">
        <v>0.49846025867405003</v>
      </c>
      <c r="E765" s="6">
        <v>0.49831553810522999</v>
      </c>
      <c r="F765" s="6">
        <v>1.0309258832329601E-3</v>
      </c>
      <c r="G765" s="6">
        <v>2.0688214683268779E-3</v>
      </c>
      <c r="H765" s="6">
        <v>0.70984633366488903</v>
      </c>
      <c r="I765" s="6">
        <v>1.4685453342990467E-3</v>
      </c>
      <c r="J765" s="6">
        <v>0.79168217036941702</v>
      </c>
      <c r="K765" s="6">
        <v>1.6378490701518668E-3</v>
      </c>
      <c r="L765" s="1" t="s">
        <v>435</v>
      </c>
      <c r="M765" s="1" t="s">
        <v>208</v>
      </c>
      <c r="N765" s="1" t="s">
        <v>436</v>
      </c>
      <c r="O765" s="1" t="s">
        <v>230</v>
      </c>
      <c r="P765" s="1" t="s">
        <v>209</v>
      </c>
      <c r="Q765" s="1" t="s">
        <v>437</v>
      </c>
      <c r="R765" s="1" t="s">
        <v>330</v>
      </c>
    </row>
    <row r="766" spans="1:18" hidden="1" x14ac:dyDescent="0.3">
      <c r="A766" s="1" t="s">
        <v>811</v>
      </c>
      <c r="B766" s="1">
        <v>51153</v>
      </c>
      <c r="C766" s="1" t="s">
        <v>12</v>
      </c>
      <c r="D766" s="6">
        <v>0.58353920133572101</v>
      </c>
      <c r="E766" s="6">
        <v>0.58336977935337597</v>
      </c>
      <c r="F766" s="6">
        <v>1.2068879234993801E-3</v>
      </c>
      <c r="G766" s="6">
        <v>2.0688214683268814E-3</v>
      </c>
      <c r="H766" s="6">
        <v>0.83100539192386302</v>
      </c>
      <c r="I766" s="6">
        <v>1.7192017951074819E-3</v>
      </c>
      <c r="J766" s="6">
        <v>0.92680925584318896</v>
      </c>
      <c r="K766" s="6">
        <v>1.9174028855324504E-3</v>
      </c>
      <c r="L766" s="1" t="s">
        <v>435</v>
      </c>
      <c r="M766" s="1" t="s">
        <v>208</v>
      </c>
      <c r="N766" s="1" t="s">
        <v>436</v>
      </c>
      <c r="O766" s="1" t="s">
        <v>230</v>
      </c>
      <c r="P766" s="1" t="s">
        <v>209</v>
      </c>
      <c r="Q766" s="1" t="s">
        <v>437</v>
      </c>
      <c r="R766" s="1" t="s">
        <v>330</v>
      </c>
    </row>
    <row r="767" spans="1:18" hidden="1" x14ac:dyDescent="0.3">
      <c r="A767" s="1" t="s">
        <v>497</v>
      </c>
      <c r="B767" s="1">
        <v>24033</v>
      </c>
      <c r="C767" s="1" t="s">
        <v>12</v>
      </c>
      <c r="D767" s="6">
        <v>0.87011963886742905</v>
      </c>
      <c r="E767" s="6">
        <v>0.86986701249072895</v>
      </c>
      <c r="F767" s="6">
        <v>1.79959955003019E-3</v>
      </c>
      <c r="G767" s="6">
        <v>2.0688214683268844E-3</v>
      </c>
      <c r="H767" s="6">
        <v>1.23911831435242</v>
      </c>
      <c r="I767" s="6">
        <v>2.5635145705293076E-3</v>
      </c>
      <c r="J767" s="6">
        <v>1.3819721676750001</v>
      </c>
      <c r="K767" s="6">
        <v>2.8590536891162808E-3</v>
      </c>
      <c r="L767" s="1" t="s">
        <v>435</v>
      </c>
      <c r="M767" s="1" t="s">
        <v>208</v>
      </c>
      <c r="N767" s="1" t="s">
        <v>436</v>
      </c>
      <c r="O767" s="1" t="s">
        <v>230</v>
      </c>
      <c r="P767" s="1" t="s">
        <v>209</v>
      </c>
      <c r="Q767" s="1" t="s">
        <v>437</v>
      </c>
      <c r="R767" s="1" t="s">
        <v>330</v>
      </c>
    </row>
    <row r="768" spans="1:18" hidden="1" x14ac:dyDescent="0.3">
      <c r="A768" s="1" t="s">
        <v>811</v>
      </c>
      <c r="B768" s="1">
        <v>51107</v>
      </c>
      <c r="C768" s="1" t="s">
        <v>12</v>
      </c>
      <c r="D768" s="6">
        <v>0.94937531693050203</v>
      </c>
      <c r="E768" s="6">
        <v>0.94909967983908405</v>
      </c>
      <c r="F768" s="6">
        <v>1.96351779323326E-3</v>
      </c>
      <c r="G768" s="6">
        <v>2.068821468326874E-3</v>
      </c>
      <c r="H768" s="6">
        <v>1.3519845890778199</v>
      </c>
      <c r="I768" s="6">
        <v>2.797014742731281E-3</v>
      </c>
      <c r="J768" s="6">
        <v>1.50785042202166</v>
      </c>
      <c r="K768" s="6">
        <v>3.1194733241041474E-3</v>
      </c>
      <c r="L768" s="1" t="s">
        <v>435</v>
      </c>
      <c r="M768" s="1" t="s">
        <v>208</v>
      </c>
      <c r="N768" s="1" t="s">
        <v>436</v>
      </c>
      <c r="O768" s="1" t="s">
        <v>230</v>
      </c>
      <c r="P768" s="1" t="s">
        <v>209</v>
      </c>
      <c r="Q768" s="1" t="s">
        <v>437</v>
      </c>
      <c r="R768" s="1" t="s">
        <v>330</v>
      </c>
    </row>
    <row r="769" spans="1:18" hidden="1" x14ac:dyDescent="0.3">
      <c r="A769" s="1" t="s">
        <v>811</v>
      </c>
      <c r="B769" s="1">
        <v>51013</v>
      </c>
      <c r="C769" s="1" t="s">
        <v>12</v>
      </c>
      <c r="D769" s="6">
        <v>0.96477294202490504</v>
      </c>
      <c r="E769" s="6">
        <v>0.96449283446061795</v>
      </c>
      <c r="F769" s="6">
        <v>1.99536348197957E-3</v>
      </c>
      <c r="G769" s="6">
        <v>2.0688214683268801E-3</v>
      </c>
      <c r="H769" s="6">
        <v>1.3739120096298301</v>
      </c>
      <c r="I769" s="6">
        <v>2.8423786611143195E-3</v>
      </c>
      <c r="J769" s="6">
        <v>1.5323057823861901</v>
      </c>
      <c r="K769" s="6">
        <v>3.1700670986419665E-3</v>
      </c>
      <c r="L769" s="1" t="s">
        <v>435</v>
      </c>
      <c r="M769" s="1" t="s">
        <v>208</v>
      </c>
      <c r="N769" s="1" t="s">
        <v>436</v>
      </c>
      <c r="O769" s="1" t="s">
        <v>230</v>
      </c>
      <c r="P769" s="1" t="s">
        <v>209</v>
      </c>
      <c r="Q769" s="1" t="s">
        <v>437</v>
      </c>
      <c r="R769" s="1" t="s">
        <v>330</v>
      </c>
    </row>
    <row r="770" spans="1:18" hidden="1" x14ac:dyDescent="0.3">
      <c r="A770" s="1" t="s">
        <v>497</v>
      </c>
      <c r="B770" s="1">
        <v>24031</v>
      </c>
      <c r="C770" s="1" t="s">
        <v>12</v>
      </c>
      <c r="D770" s="6">
        <v>1.5651039897577099</v>
      </c>
      <c r="E770" s="6">
        <v>1.56464958494666</v>
      </c>
      <c r="F770" s="6">
        <v>3.2369806517463999E-3</v>
      </c>
      <c r="G770" s="6">
        <v>2.0688214683268849E-3</v>
      </c>
      <c r="H770" s="6">
        <v>2.2288303021170002</v>
      </c>
      <c r="I770" s="6">
        <v>4.6110519782771465E-3</v>
      </c>
      <c r="J770" s="6">
        <v>2.48578477803074</v>
      </c>
      <c r="K770" s="6">
        <v>5.1426449144301748E-3</v>
      </c>
      <c r="L770" s="1" t="s">
        <v>435</v>
      </c>
      <c r="M770" s="1" t="s">
        <v>208</v>
      </c>
      <c r="N770" s="1" t="s">
        <v>436</v>
      </c>
      <c r="O770" s="1" t="s">
        <v>230</v>
      </c>
      <c r="P770" s="1" t="s">
        <v>209</v>
      </c>
      <c r="Q770" s="1" t="s">
        <v>437</v>
      </c>
      <c r="R770" s="1" t="s">
        <v>330</v>
      </c>
    </row>
    <row r="771" spans="1:18" hidden="1" x14ac:dyDescent="0.3">
      <c r="A771" s="1" t="s">
        <v>497</v>
      </c>
      <c r="B771" s="1">
        <v>24009</v>
      </c>
      <c r="C771" s="1" t="s">
        <v>10</v>
      </c>
      <c r="D771" s="6">
        <v>1.604327180439</v>
      </c>
      <c r="E771" s="6">
        <v>1.60386138775425</v>
      </c>
      <c r="F771" s="6">
        <v>3.3181028712065599E-3</v>
      </c>
      <c r="G771" s="6">
        <v>2.0688214683268957E-3</v>
      </c>
      <c r="H771" s="6">
        <v>2.2846871886295101</v>
      </c>
      <c r="I771" s="6">
        <v>4.7266099042481509E-3</v>
      </c>
      <c r="J771" s="6">
        <v>2.5480812202987302</v>
      </c>
      <c r="K771" s="6">
        <v>5.2715251315946067E-3</v>
      </c>
      <c r="L771" s="1" t="s">
        <v>435</v>
      </c>
      <c r="M771" s="1" t="s">
        <v>208</v>
      </c>
      <c r="N771" s="1" t="s">
        <v>436</v>
      </c>
      <c r="O771" s="1" t="s">
        <v>230</v>
      </c>
      <c r="P771" s="1" t="s">
        <v>209</v>
      </c>
      <c r="Q771" s="1" t="s">
        <v>437</v>
      </c>
      <c r="R771" s="1" t="s">
        <v>330</v>
      </c>
    </row>
    <row r="772" spans="1:18" hidden="1" x14ac:dyDescent="0.3">
      <c r="A772" s="1" t="s">
        <v>811</v>
      </c>
      <c r="B772" s="1">
        <v>51610</v>
      </c>
      <c r="C772" s="1" t="s">
        <v>10</v>
      </c>
      <c r="D772" s="6">
        <v>1.68259386515423</v>
      </c>
      <c r="E772" s="6">
        <v>1.68210534889436</v>
      </c>
      <c r="F772" s="6">
        <v>3.47997565778014E-3</v>
      </c>
      <c r="G772" s="6">
        <v>2.0688214683268866E-3</v>
      </c>
      <c r="H772" s="6">
        <v>2.3961450595959901</v>
      </c>
      <c r="I772" s="6">
        <v>4.9571963405175912E-3</v>
      </c>
      <c r="J772" s="6">
        <v>2.6723887006739901</v>
      </c>
      <c r="K772" s="6">
        <v>5.5286951156685452E-3</v>
      </c>
      <c r="L772" s="1" t="s">
        <v>435</v>
      </c>
      <c r="M772" s="1" t="s">
        <v>208</v>
      </c>
      <c r="N772" s="1" t="s">
        <v>436</v>
      </c>
      <c r="O772" s="1" t="s">
        <v>230</v>
      </c>
      <c r="P772" s="1" t="s">
        <v>209</v>
      </c>
      <c r="Q772" s="1" t="s">
        <v>437</v>
      </c>
      <c r="R772" s="1" t="s">
        <v>330</v>
      </c>
    </row>
    <row r="773" spans="1:18" hidden="1" x14ac:dyDescent="0.3">
      <c r="A773" s="1" t="s">
        <v>811</v>
      </c>
      <c r="B773" s="1">
        <v>51683</v>
      </c>
      <c r="C773" s="1" t="s">
        <v>10</v>
      </c>
      <c r="D773" s="6">
        <v>2.4463469146588799</v>
      </c>
      <c r="E773" s="6">
        <v>2.4456366539894301</v>
      </c>
      <c r="F773" s="6">
        <v>5.0595856135004702E-3</v>
      </c>
      <c r="G773" s="6">
        <v>2.0688214683268879E-3</v>
      </c>
      <c r="H773" s="6">
        <v>3.4837890444111799</v>
      </c>
      <c r="I773" s="6">
        <v>7.2073375661998625E-3</v>
      </c>
      <c r="J773" s="6">
        <v>3.8854235642086001</v>
      </c>
      <c r="K773" s="6">
        <v>8.0382476831779258E-3</v>
      </c>
      <c r="L773" s="1" t="s">
        <v>435</v>
      </c>
      <c r="M773" s="1" t="s">
        <v>208</v>
      </c>
      <c r="N773" s="1" t="s">
        <v>436</v>
      </c>
      <c r="O773" s="1" t="s">
        <v>230</v>
      </c>
      <c r="P773" s="1" t="s">
        <v>209</v>
      </c>
      <c r="Q773" s="1" t="s">
        <v>437</v>
      </c>
      <c r="R773" s="1" t="s">
        <v>330</v>
      </c>
    </row>
    <row r="774" spans="1:18" hidden="1" x14ac:dyDescent="0.3">
      <c r="A774" s="1" t="s">
        <v>497</v>
      </c>
      <c r="B774" s="1">
        <v>24017</v>
      </c>
      <c r="C774" s="1" t="s">
        <v>10</v>
      </c>
      <c r="D774" s="6">
        <v>3.0454501347187102</v>
      </c>
      <c r="E774" s="6">
        <v>3.0445659332841002</v>
      </c>
      <c r="F774" s="6">
        <v>6.2986633645148796E-3</v>
      </c>
      <c r="G774" s="6">
        <v>2.0688214683269031E-3</v>
      </c>
      <c r="H774" s="6">
        <v>4.3369588144096198</v>
      </c>
      <c r="I774" s="6">
        <v>8.9723935025002137E-3</v>
      </c>
      <c r="J774" s="6">
        <v>4.83695245598817</v>
      </c>
      <c r="K774" s="6">
        <v>1.0006791082224865E-2</v>
      </c>
      <c r="L774" s="1" t="s">
        <v>435</v>
      </c>
      <c r="M774" s="1" t="s">
        <v>208</v>
      </c>
      <c r="N774" s="1" t="s">
        <v>436</v>
      </c>
      <c r="O774" s="1" t="s">
        <v>230</v>
      </c>
      <c r="P774" s="1" t="s">
        <v>209</v>
      </c>
      <c r="Q774" s="1" t="s">
        <v>437</v>
      </c>
      <c r="R774" s="1" t="s">
        <v>330</v>
      </c>
    </row>
    <row r="775" spans="1:18" hidden="1" x14ac:dyDescent="0.3">
      <c r="A775" s="1" t="s">
        <v>811</v>
      </c>
      <c r="B775" s="1">
        <v>51059</v>
      </c>
      <c r="C775" s="1" t="s">
        <v>12</v>
      </c>
      <c r="D775" s="6">
        <v>4.0462975866664603</v>
      </c>
      <c r="E775" s="6">
        <v>4.0451228039668097</v>
      </c>
      <c r="F775" s="6">
        <v>8.3686368988651599E-3</v>
      </c>
      <c r="G775" s="6">
        <v>2.0688214683268796E-3</v>
      </c>
      <c r="H775" s="6">
        <v>5.7622437432679599</v>
      </c>
      <c r="I775" s="6">
        <v>1.1921053561804996E-2</v>
      </c>
      <c r="J775" s="6">
        <v>6.4265537715964101</v>
      </c>
      <c r="K775" s="6">
        <v>1.3295392410035731E-2</v>
      </c>
      <c r="L775" s="1" t="s">
        <v>435</v>
      </c>
      <c r="M775" s="1" t="s">
        <v>208</v>
      </c>
      <c r="N775" s="1" t="s">
        <v>436</v>
      </c>
      <c r="O775" s="1" t="s">
        <v>230</v>
      </c>
      <c r="P775" s="1" t="s">
        <v>209</v>
      </c>
      <c r="Q775" s="1" t="s">
        <v>437</v>
      </c>
      <c r="R775" s="1" t="s">
        <v>330</v>
      </c>
    </row>
    <row r="776" spans="1:18" hidden="1" x14ac:dyDescent="0.3">
      <c r="A776" s="1" t="s">
        <v>811</v>
      </c>
      <c r="B776" s="1">
        <v>51600</v>
      </c>
      <c r="C776" s="1" t="s">
        <v>10</v>
      </c>
      <c r="D776" s="6">
        <v>4.5470203130506803</v>
      </c>
      <c r="E776" s="6">
        <v>4.5457001529081396</v>
      </c>
      <c r="F776" s="6">
        <v>9.4042420649131896E-3</v>
      </c>
      <c r="G776" s="6">
        <v>2.0688214683268909E-3</v>
      </c>
      <c r="H776" s="6">
        <v>6.4753120076307402</v>
      </c>
      <c r="I776" s="6">
        <v>1.3396264495501376E-2</v>
      </c>
      <c r="J776" s="6">
        <v>7.2218293184005704</v>
      </c>
      <c r="K776" s="6">
        <v>1.4940675534499659E-2</v>
      </c>
      <c r="L776" s="1" t="s">
        <v>435</v>
      </c>
      <c r="M776" s="1" t="s">
        <v>208</v>
      </c>
      <c r="N776" s="1" t="s">
        <v>436</v>
      </c>
      <c r="O776" s="1" t="s">
        <v>230</v>
      </c>
      <c r="P776" s="1" t="s">
        <v>209</v>
      </c>
      <c r="Q776" s="1" t="s">
        <v>437</v>
      </c>
      <c r="R776" s="1" t="s">
        <v>330</v>
      </c>
    </row>
    <row r="777" spans="1:18" hidden="1" x14ac:dyDescent="0.3">
      <c r="A777" s="1" t="s">
        <v>497</v>
      </c>
      <c r="B777" s="1">
        <v>24021</v>
      </c>
      <c r="C777" s="1" t="s">
        <v>10</v>
      </c>
      <c r="D777" s="6">
        <v>7.7222893946686897</v>
      </c>
      <c r="E777" s="6">
        <v>7.7200473420790603</v>
      </c>
      <c r="F777" s="6">
        <v>1.59713996777931E-2</v>
      </c>
      <c r="G777" s="6">
        <v>2.0688214683268892E-3</v>
      </c>
      <c r="H777" s="6">
        <v>10.997143140130101</v>
      </c>
      <c r="I777" s="6">
        <v>2.2751125818564932E-2</v>
      </c>
      <c r="J777" s="6">
        <v>12.2649674107516</v>
      </c>
      <c r="K777" s="6">
        <v>2.5374027887692569E-2</v>
      </c>
      <c r="L777" s="1" t="s">
        <v>435</v>
      </c>
      <c r="M777" s="1" t="s">
        <v>208</v>
      </c>
      <c r="N777" s="1" t="s">
        <v>436</v>
      </c>
      <c r="O777" s="1" t="s">
        <v>230</v>
      </c>
      <c r="P777" s="1" t="s">
        <v>209</v>
      </c>
      <c r="Q777" s="1" t="s">
        <v>437</v>
      </c>
      <c r="R777" s="1" t="s">
        <v>330</v>
      </c>
    </row>
    <row r="778" spans="1:18" hidden="1" x14ac:dyDescent="0.3">
      <c r="A778" s="1" t="s">
        <v>811</v>
      </c>
      <c r="B778" s="1">
        <v>51510</v>
      </c>
      <c r="C778" s="1" t="s">
        <v>10</v>
      </c>
      <c r="D778" s="6">
        <v>13.640560812391699</v>
      </c>
      <c r="E778" s="6">
        <v>13.6366004771685</v>
      </c>
      <c r="F778" s="6">
        <v>2.82116918221628E-2</v>
      </c>
      <c r="G778" s="6">
        <v>2.0688214683268823E-3</v>
      </c>
      <c r="H778" s="6">
        <v>19.425223803329999</v>
      </c>
      <c r="I778" s="6">
        <v>4.0187320031383471E-2</v>
      </c>
      <c r="J778" s="6">
        <v>21.6646936262011</v>
      </c>
      <c r="K778" s="6">
        <v>4.4820383278609405E-2</v>
      </c>
      <c r="L778" s="1" t="s">
        <v>435</v>
      </c>
      <c r="M778" s="1" t="s">
        <v>208</v>
      </c>
      <c r="N778" s="1" t="s">
        <v>436</v>
      </c>
      <c r="O778" s="1" t="s">
        <v>230</v>
      </c>
      <c r="P778" s="1" t="s">
        <v>209</v>
      </c>
      <c r="Q778" s="1" t="s">
        <v>437</v>
      </c>
      <c r="R778" s="1" t="s">
        <v>330</v>
      </c>
    </row>
    <row r="779" spans="1:18" hidden="1" x14ac:dyDescent="0.3">
      <c r="A779" s="1" t="s">
        <v>811</v>
      </c>
      <c r="B779" s="1">
        <v>51153</v>
      </c>
      <c r="C779" s="1" t="s">
        <v>10</v>
      </c>
      <c r="D779" s="6">
        <v>15.9687720579306</v>
      </c>
      <c r="E779" s="6">
        <v>15.964135760983501</v>
      </c>
      <c r="F779" s="6">
        <v>3.3026946785607497E-2</v>
      </c>
      <c r="G779" s="6">
        <v>2.0688214683268775E-3</v>
      </c>
      <c r="H779" s="6">
        <v>22.7407784295693</v>
      </c>
      <c r="I779" s="6">
        <v>4.7046610621557738E-2</v>
      </c>
      <c r="J779" s="6">
        <v>25.3624875824332</v>
      </c>
      <c r="K779" s="6">
        <v>5.2470458800711647E-2</v>
      </c>
      <c r="L779" s="1" t="s">
        <v>435</v>
      </c>
      <c r="M779" s="1" t="s">
        <v>208</v>
      </c>
      <c r="N779" s="1" t="s">
        <v>436</v>
      </c>
      <c r="O779" s="1" t="s">
        <v>230</v>
      </c>
      <c r="P779" s="1" t="s">
        <v>209</v>
      </c>
      <c r="Q779" s="1" t="s">
        <v>437</v>
      </c>
      <c r="R779" s="1" t="s">
        <v>330</v>
      </c>
    </row>
    <row r="780" spans="1:18" hidden="1" x14ac:dyDescent="0.3">
      <c r="A780" s="1" t="s">
        <v>497</v>
      </c>
      <c r="B780" s="1">
        <v>24033</v>
      </c>
      <c r="C780" s="1" t="s">
        <v>10</v>
      </c>
      <c r="D780" s="6">
        <v>23.811163683080999</v>
      </c>
      <c r="E780" s="6">
        <v>23.804250463636698</v>
      </c>
      <c r="F780" s="6">
        <v>4.9246744396601899E-2</v>
      </c>
      <c r="G780" s="6">
        <v>2.0688214683268888E-3</v>
      </c>
      <c r="H780" s="6">
        <v>33.908956524821498</v>
      </c>
      <c r="I780" s="6">
        <v>7.0151577227113848E-2</v>
      </c>
      <c r="J780" s="6">
        <v>37.818208002756499</v>
      </c>
      <c r="K780" s="6">
        <v>7.8239120609754395E-2</v>
      </c>
      <c r="L780" s="1" t="s">
        <v>435</v>
      </c>
      <c r="M780" s="1" t="s">
        <v>208</v>
      </c>
      <c r="N780" s="1" t="s">
        <v>436</v>
      </c>
      <c r="O780" s="1" t="s">
        <v>230</v>
      </c>
      <c r="P780" s="1" t="s">
        <v>209</v>
      </c>
      <c r="Q780" s="1" t="s">
        <v>437</v>
      </c>
      <c r="R780" s="1" t="s">
        <v>330</v>
      </c>
    </row>
    <row r="781" spans="1:18" hidden="1" x14ac:dyDescent="0.3">
      <c r="A781" s="1" t="s">
        <v>811</v>
      </c>
      <c r="B781" s="1">
        <v>51107</v>
      </c>
      <c r="C781" s="1" t="s">
        <v>10</v>
      </c>
      <c r="D781" s="6">
        <v>25.980020927305201</v>
      </c>
      <c r="E781" s="6">
        <v>25.972478012216001</v>
      </c>
      <c r="F781" s="6">
        <v>5.3732420097320502E-2</v>
      </c>
      <c r="G781" s="6">
        <v>2.0688214683268875E-3</v>
      </c>
      <c r="H781" s="6">
        <v>36.997578609058301</v>
      </c>
      <c r="I781" s="6">
        <v>7.6541384902531442E-2</v>
      </c>
      <c r="J781" s="6">
        <v>41.262907114569998</v>
      </c>
      <c r="K781" s="6">
        <v>8.536558808420068E-2</v>
      </c>
      <c r="L781" s="1" t="s">
        <v>435</v>
      </c>
      <c r="M781" s="1" t="s">
        <v>208</v>
      </c>
      <c r="N781" s="1" t="s">
        <v>436</v>
      </c>
      <c r="O781" s="1" t="s">
        <v>230</v>
      </c>
      <c r="P781" s="1" t="s">
        <v>209</v>
      </c>
      <c r="Q781" s="1" t="s">
        <v>437</v>
      </c>
      <c r="R781" s="1" t="s">
        <v>330</v>
      </c>
    </row>
    <row r="782" spans="1:18" hidden="1" x14ac:dyDescent="0.3">
      <c r="A782" s="1" t="s">
        <v>811</v>
      </c>
      <c r="B782" s="1">
        <v>51013</v>
      </c>
      <c r="C782" s="1" t="s">
        <v>10</v>
      </c>
      <c r="D782" s="6">
        <v>26.401383230908099</v>
      </c>
      <c r="E782" s="6">
        <v>26.393717979501702</v>
      </c>
      <c r="F782" s="6">
        <v>5.4603890384958699E-2</v>
      </c>
      <c r="G782" s="6">
        <v>2.0688214683268957E-3</v>
      </c>
      <c r="H782" s="6">
        <v>37.597631434037297</v>
      </c>
      <c r="I782" s="6">
        <v>7.7782787068978496E-2</v>
      </c>
      <c r="J782" s="6">
        <v>41.9321380456689</v>
      </c>
      <c r="K782" s="6">
        <v>8.6750107401726825E-2</v>
      </c>
      <c r="L782" s="1" t="s">
        <v>435</v>
      </c>
      <c r="M782" s="1" t="s">
        <v>208</v>
      </c>
      <c r="N782" s="1" t="s">
        <v>436</v>
      </c>
      <c r="O782" s="1" t="s">
        <v>230</v>
      </c>
      <c r="P782" s="1" t="s">
        <v>209</v>
      </c>
      <c r="Q782" s="1" t="s">
        <v>437</v>
      </c>
      <c r="R782" s="1" t="s">
        <v>330</v>
      </c>
    </row>
    <row r="783" spans="1:18" hidden="1" x14ac:dyDescent="0.3">
      <c r="A783" s="1" t="s">
        <v>497</v>
      </c>
      <c r="B783" s="1">
        <v>24031</v>
      </c>
      <c r="C783" s="1" t="s">
        <v>10</v>
      </c>
      <c r="D783" s="6">
        <v>42.829663070023599</v>
      </c>
      <c r="E783" s="6">
        <v>42.8172281103774</v>
      </c>
      <c r="F783" s="6">
        <v>8.8581200728998097E-2</v>
      </c>
      <c r="G783" s="6">
        <v>2.068821468326884E-3</v>
      </c>
      <c r="H783" s="6">
        <v>60.992784827484797</v>
      </c>
      <c r="I783" s="6">
        <v>0.1261831826641428</v>
      </c>
      <c r="J783" s="6">
        <v>68.024441317877901</v>
      </c>
      <c r="K783" s="6">
        <v>0.1407304245693681</v>
      </c>
      <c r="L783" s="1" t="s">
        <v>435</v>
      </c>
      <c r="M783" s="1" t="s">
        <v>208</v>
      </c>
      <c r="N783" s="1" t="s">
        <v>436</v>
      </c>
      <c r="O783" s="1" t="s">
        <v>230</v>
      </c>
      <c r="P783" s="1" t="s">
        <v>209</v>
      </c>
      <c r="Q783" s="1" t="s">
        <v>437</v>
      </c>
      <c r="R783" s="1" t="s">
        <v>330</v>
      </c>
    </row>
    <row r="784" spans="1:18" hidden="1" x14ac:dyDescent="0.3">
      <c r="A784" s="1" t="s">
        <v>811</v>
      </c>
      <c r="B784" s="1">
        <v>51059</v>
      </c>
      <c r="C784" s="1" t="s">
        <v>10</v>
      </c>
      <c r="D784" s="6">
        <v>110.728505382872</v>
      </c>
      <c r="E784" s="6">
        <v>110.696356997911</v>
      </c>
      <c r="F784" s="6">
        <v>0.229010999822856</v>
      </c>
      <c r="G784" s="6">
        <v>2.0688214683268914E-3</v>
      </c>
      <c r="H784" s="6">
        <v>157.68603857669299</v>
      </c>
      <c r="I784" s="6">
        <v>0.32622426186288483</v>
      </c>
      <c r="J784" s="6">
        <v>175.86514057602599</v>
      </c>
      <c r="K784" s="6">
        <v>0.36383357835400926</v>
      </c>
      <c r="L784" s="1" t="s">
        <v>435</v>
      </c>
      <c r="M784" s="1" t="s">
        <v>208</v>
      </c>
      <c r="N784" s="1" t="s">
        <v>436</v>
      </c>
      <c r="O784" s="1" t="s">
        <v>230</v>
      </c>
      <c r="P784" s="1" t="s">
        <v>209</v>
      </c>
      <c r="Q784" s="1" t="s">
        <v>437</v>
      </c>
      <c r="R784" s="1" t="s">
        <v>330</v>
      </c>
    </row>
    <row r="785" spans="1:20" hidden="1" x14ac:dyDescent="0.3">
      <c r="A785" s="1" t="s">
        <v>811</v>
      </c>
      <c r="B785" s="1">
        <v>51685</v>
      </c>
      <c r="C785" s="1" t="s">
        <v>12</v>
      </c>
      <c r="D785" s="6">
        <v>8.1332659911550007E-3</v>
      </c>
      <c r="E785" s="6">
        <v>8.13090461758487E-3</v>
      </c>
      <c r="F785" s="6">
        <v>1.68213900297778E-5</v>
      </c>
      <c r="G785" s="6">
        <v>2.0688214683268875E-3</v>
      </c>
      <c r="H785" s="6">
        <v>8.1332659911550007E-3</v>
      </c>
      <c r="I785" s="6">
        <v>1.6826275290114426E-5</v>
      </c>
      <c r="J785" s="6">
        <v>8.1332659911550007E-3</v>
      </c>
      <c r="K785" s="6">
        <v>1.6826275290114426E-5</v>
      </c>
      <c r="L785" s="1" t="s">
        <v>753</v>
      </c>
      <c r="M785" s="1" t="s">
        <v>754</v>
      </c>
      <c r="N785" s="1" t="s">
        <v>436</v>
      </c>
      <c r="O785" s="1" t="s">
        <v>230</v>
      </c>
      <c r="P785" s="1" t="s">
        <v>453</v>
      </c>
      <c r="Q785" s="1" t="s">
        <v>441</v>
      </c>
      <c r="R785" s="1" t="s">
        <v>330</v>
      </c>
    </row>
    <row r="786" spans="1:20" hidden="1" x14ac:dyDescent="0.3">
      <c r="A786" s="1" t="s">
        <v>811</v>
      </c>
      <c r="B786" s="1">
        <v>51610</v>
      </c>
      <c r="C786" s="1" t="s">
        <v>12</v>
      </c>
      <c r="D786" s="6">
        <v>5.24367279656607E-2</v>
      </c>
      <c r="E786" s="6">
        <v>5.2421503736715398E-2</v>
      </c>
      <c r="F786" s="6">
        <v>1.08450732332495E-4</v>
      </c>
      <c r="G786" s="6">
        <v>2.0688214683268879E-3</v>
      </c>
      <c r="H786" s="6">
        <v>5.24367279656607E-2</v>
      </c>
      <c r="I786" s="6">
        <v>1.0848222854417575E-4</v>
      </c>
      <c r="J786" s="6">
        <v>5.24367279656607E-2</v>
      </c>
      <c r="K786" s="6">
        <v>1.0848222854417575E-4</v>
      </c>
      <c r="L786" s="1" t="s">
        <v>753</v>
      </c>
      <c r="M786" s="1" t="s">
        <v>754</v>
      </c>
      <c r="N786" s="1" t="s">
        <v>436</v>
      </c>
      <c r="O786" s="1" t="s">
        <v>230</v>
      </c>
      <c r="P786" s="1" t="s">
        <v>453</v>
      </c>
      <c r="Q786" s="1" t="s">
        <v>441</v>
      </c>
      <c r="R786" s="1" t="s">
        <v>330</v>
      </c>
    </row>
    <row r="787" spans="1:20" hidden="1" x14ac:dyDescent="0.3">
      <c r="A787" s="1" t="s">
        <v>497</v>
      </c>
      <c r="B787" s="1">
        <v>24009</v>
      </c>
      <c r="C787" s="1" t="s">
        <v>12</v>
      </c>
      <c r="D787" s="6">
        <v>6.1934185599425602E-2</v>
      </c>
      <c r="E787" s="6">
        <v>6.1916203924029599E-2</v>
      </c>
      <c r="F787" s="6">
        <v>1.28093571915337E-4</v>
      </c>
      <c r="G787" s="6">
        <v>2.0688214683268727E-3</v>
      </c>
      <c r="H787" s="6">
        <v>6.1934185599425602E-2</v>
      </c>
      <c r="I787" s="6">
        <v>1.2813077279143274E-4</v>
      </c>
      <c r="J787" s="6">
        <v>6.1934185599425602E-2</v>
      </c>
      <c r="K787" s="6">
        <v>1.2813077279143274E-4</v>
      </c>
      <c r="L787" s="1" t="s">
        <v>753</v>
      </c>
      <c r="M787" s="1" t="s">
        <v>754</v>
      </c>
      <c r="N787" s="1" t="s">
        <v>436</v>
      </c>
      <c r="O787" s="1" t="s">
        <v>230</v>
      </c>
      <c r="P787" s="1" t="s">
        <v>453</v>
      </c>
      <c r="Q787" s="1" t="s">
        <v>441</v>
      </c>
      <c r="R787" s="1" t="s">
        <v>330</v>
      </c>
    </row>
    <row r="788" spans="1:20" hidden="1" x14ac:dyDescent="0.3">
      <c r="A788" s="1" t="s">
        <v>811</v>
      </c>
      <c r="B788" s="1">
        <v>51683</v>
      </c>
      <c r="C788" s="1" t="s">
        <v>12</v>
      </c>
      <c r="D788" s="6">
        <v>7.6238501352757504E-2</v>
      </c>
      <c r="E788" s="6">
        <v>7.6216366630701707E-2</v>
      </c>
      <c r="F788" s="6">
        <v>1.57678055523468E-4</v>
      </c>
      <c r="G788" s="6">
        <v>2.0688214683268783E-3</v>
      </c>
      <c r="H788" s="6">
        <v>7.6238501352757504E-2</v>
      </c>
      <c r="I788" s="6">
        <v>1.5772384831165247E-4</v>
      </c>
      <c r="J788" s="6">
        <v>7.6238501352757504E-2</v>
      </c>
      <c r="K788" s="6">
        <v>1.5772384831165247E-4</v>
      </c>
      <c r="L788" s="1" t="s">
        <v>753</v>
      </c>
      <c r="M788" s="1" t="s">
        <v>754</v>
      </c>
      <c r="N788" s="1" t="s">
        <v>436</v>
      </c>
      <c r="O788" s="1" t="s">
        <v>230</v>
      </c>
      <c r="P788" s="1" t="s">
        <v>453</v>
      </c>
      <c r="Q788" s="1" t="s">
        <v>441</v>
      </c>
      <c r="R788" s="1" t="s">
        <v>330</v>
      </c>
    </row>
    <row r="789" spans="1:20" hidden="1" x14ac:dyDescent="0.3">
      <c r="A789" s="1" t="s">
        <v>811</v>
      </c>
      <c r="B789" s="1">
        <v>51685</v>
      </c>
      <c r="C789" s="1" t="s">
        <v>10</v>
      </c>
      <c r="D789" s="6">
        <v>0.105254006243496</v>
      </c>
      <c r="E789" s="6">
        <v>0.105223447298447</v>
      </c>
      <c r="F789" s="6">
        <v>2.17688526742389E-4</v>
      </c>
      <c r="G789" s="6">
        <v>2.0688214683268779E-3</v>
      </c>
      <c r="H789" s="6">
        <v>0.105254006243496</v>
      </c>
      <c r="I789" s="6">
        <v>2.1775174774395578E-4</v>
      </c>
      <c r="J789" s="6">
        <v>0.105254006243496</v>
      </c>
      <c r="K789" s="6">
        <v>2.1775174774395578E-4</v>
      </c>
      <c r="L789" s="1" t="s">
        <v>753</v>
      </c>
      <c r="M789" s="1" t="s">
        <v>754</v>
      </c>
      <c r="N789" s="1" t="s">
        <v>436</v>
      </c>
      <c r="O789" s="1" t="s">
        <v>230</v>
      </c>
      <c r="P789" s="1" t="s">
        <v>453</v>
      </c>
      <c r="Q789" s="1" t="s">
        <v>441</v>
      </c>
      <c r="R789" s="1" t="s">
        <v>330</v>
      </c>
    </row>
    <row r="790" spans="1:20" hidden="1" x14ac:dyDescent="0.3">
      <c r="A790" s="1" t="s">
        <v>497</v>
      </c>
      <c r="B790" s="1">
        <v>24017</v>
      </c>
      <c r="C790" s="1" t="s">
        <v>12</v>
      </c>
      <c r="D790" s="6">
        <v>0.11756793811916701</v>
      </c>
      <c r="E790" s="6">
        <v>0.117533804005998</v>
      </c>
      <c r="F790" s="6">
        <v>2.4315645698173499E-4</v>
      </c>
      <c r="G790" s="6">
        <v>2.0688214683269009E-3</v>
      </c>
      <c r="H790" s="6">
        <v>0.11756793811916701</v>
      </c>
      <c r="I790" s="6">
        <v>2.4322707436786131E-4</v>
      </c>
      <c r="J790" s="6">
        <v>0.11756793811916701</v>
      </c>
      <c r="K790" s="6">
        <v>2.4322707436786131E-4</v>
      </c>
      <c r="L790" s="1" t="s">
        <v>753</v>
      </c>
      <c r="M790" s="1" t="s">
        <v>754</v>
      </c>
      <c r="N790" s="1" t="s">
        <v>436</v>
      </c>
      <c r="O790" s="1" t="s">
        <v>230</v>
      </c>
      <c r="P790" s="1" t="s">
        <v>453</v>
      </c>
      <c r="Q790" s="1" t="s">
        <v>441</v>
      </c>
      <c r="R790" s="1" t="s">
        <v>330</v>
      </c>
    </row>
    <row r="791" spans="1:20" hidden="1" x14ac:dyDescent="0.3">
      <c r="A791" s="1" t="s">
        <v>811</v>
      </c>
      <c r="B791" s="1">
        <v>51600</v>
      </c>
      <c r="C791" s="1" t="s">
        <v>12</v>
      </c>
      <c r="D791" s="6">
        <v>0.141704335587929</v>
      </c>
      <c r="E791" s="6">
        <v>0.14166319382849299</v>
      </c>
      <c r="F791" s="6">
        <v>2.93075856664141E-4</v>
      </c>
      <c r="G791" s="6">
        <v>2.0688214683268992E-3</v>
      </c>
      <c r="H791" s="6">
        <v>0.141704335587929</v>
      </c>
      <c r="I791" s="6">
        <v>2.9316097161930692E-4</v>
      </c>
      <c r="J791" s="6">
        <v>0.141704335587929</v>
      </c>
      <c r="K791" s="6">
        <v>2.9316097161930692E-4</v>
      </c>
      <c r="L791" s="1" t="s">
        <v>753</v>
      </c>
      <c r="M791" s="1" t="s">
        <v>754</v>
      </c>
      <c r="N791" s="1" t="s">
        <v>436</v>
      </c>
      <c r="O791" s="1" t="s">
        <v>230</v>
      </c>
      <c r="P791" s="1" t="s">
        <v>453</v>
      </c>
      <c r="Q791" s="1" t="s">
        <v>441</v>
      </c>
      <c r="R791" s="1" t="s">
        <v>330</v>
      </c>
    </row>
    <row r="792" spans="1:20" hidden="1" x14ac:dyDescent="0.3">
      <c r="A792" s="1" t="s">
        <v>497</v>
      </c>
      <c r="B792" s="1">
        <v>24021</v>
      </c>
      <c r="C792" s="1" t="s">
        <v>12</v>
      </c>
      <c r="D792" s="6">
        <v>0.29811474960516898</v>
      </c>
      <c r="E792" s="6">
        <v>0.29802819639378297</v>
      </c>
      <c r="F792" s="6">
        <v>6.16567130866199E-4</v>
      </c>
      <c r="G792" s="6">
        <v>2.068821468326884E-3</v>
      </c>
      <c r="H792" s="6">
        <v>0.29811474960516898</v>
      </c>
      <c r="I792" s="6">
        <v>6.1674619400806704E-4</v>
      </c>
      <c r="J792" s="6">
        <v>0.29811474960516898</v>
      </c>
      <c r="K792" s="6">
        <v>6.1674619400806704E-4</v>
      </c>
      <c r="L792" s="1" t="s">
        <v>753</v>
      </c>
      <c r="M792" s="1" t="s">
        <v>754</v>
      </c>
      <c r="N792" s="1" t="s">
        <v>436</v>
      </c>
      <c r="O792" s="1" t="s">
        <v>230</v>
      </c>
      <c r="P792" s="1" t="s">
        <v>453</v>
      </c>
      <c r="Q792" s="1" t="s">
        <v>441</v>
      </c>
      <c r="R792" s="1" t="s">
        <v>330</v>
      </c>
    </row>
    <row r="793" spans="1:20" hidden="1" x14ac:dyDescent="0.3">
      <c r="A793" s="1" t="s">
        <v>811</v>
      </c>
      <c r="B793" s="1">
        <v>51510</v>
      </c>
      <c r="C793" s="1" t="s">
        <v>12</v>
      </c>
      <c r="D793" s="6">
        <v>0.42509721670135298</v>
      </c>
      <c r="E793" s="6">
        <v>0.42497379600745699</v>
      </c>
      <c r="F793" s="6">
        <v>8.7919491265659995E-4</v>
      </c>
      <c r="G793" s="6">
        <v>2.0688214683268914E-3</v>
      </c>
      <c r="H793" s="6">
        <v>0.42509721670135298</v>
      </c>
      <c r="I793" s="6">
        <v>8.7945024803776778E-4</v>
      </c>
      <c r="J793" s="6">
        <v>0.42509721670135298</v>
      </c>
      <c r="K793" s="6">
        <v>8.7945024803776778E-4</v>
      </c>
      <c r="L793" s="1" t="s">
        <v>753</v>
      </c>
      <c r="M793" s="1" t="s">
        <v>754</v>
      </c>
      <c r="N793" s="1" t="s">
        <v>436</v>
      </c>
      <c r="O793" s="1" t="s">
        <v>230</v>
      </c>
      <c r="P793" s="1" t="s">
        <v>453</v>
      </c>
      <c r="Q793" s="1" t="s">
        <v>441</v>
      </c>
      <c r="R793" s="1" t="s">
        <v>330</v>
      </c>
    </row>
    <row r="794" spans="1:20" hidden="1" x14ac:dyDescent="0.3">
      <c r="A794" s="1" t="s">
        <v>811</v>
      </c>
      <c r="B794" s="1">
        <v>51153</v>
      </c>
      <c r="C794" s="1" t="s">
        <v>12</v>
      </c>
      <c r="D794" s="6">
        <v>0.49765431893860501</v>
      </c>
      <c r="E794" s="6">
        <v>0.49750983236247598</v>
      </c>
      <c r="F794" s="6">
        <v>1.0292590218952001E-3</v>
      </c>
      <c r="G794" s="6">
        <v>2.0688214683268853E-3</v>
      </c>
      <c r="H794" s="6">
        <v>0.49765431893860501</v>
      </c>
      <c r="I794" s="6">
        <v>1.029557938825781E-3</v>
      </c>
      <c r="J794" s="6">
        <v>0.49765431893860501</v>
      </c>
      <c r="K794" s="6">
        <v>1.029557938825781E-3</v>
      </c>
      <c r="L794" s="1" t="s">
        <v>753</v>
      </c>
      <c r="M794" s="1" t="s">
        <v>754</v>
      </c>
      <c r="N794" s="1" t="s">
        <v>436</v>
      </c>
      <c r="O794" s="1" t="s">
        <v>230</v>
      </c>
      <c r="P794" s="1" t="s">
        <v>453</v>
      </c>
      <c r="Q794" s="1" t="s">
        <v>441</v>
      </c>
      <c r="R794" s="1" t="s">
        <v>330</v>
      </c>
    </row>
    <row r="795" spans="1:20" hidden="1" x14ac:dyDescent="0.35">
      <c r="A795" s="1" t="s">
        <v>811</v>
      </c>
      <c r="B795" s="1">
        <v>51610</v>
      </c>
      <c r="C795" s="1" t="s">
        <v>10</v>
      </c>
      <c r="D795" s="6">
        <v>0.67859303668054105</v>
      </c>
      <c r="E795" s="6">
        <v>0.67839601722200304</v>
      </c>
      <c r="F795" s="6">
        <v>1.4034802444563401E-3</v>
      </c>
      <c r="G795" s="6">
        <v>2.0688214683268922E-3</v>
      </c>
      <c r="H795" s="6">
        <v>0.67859303668054105</v>
      </c>
      <c r="I795" s="6">
        <v>1.4038878425418416E-3</v>
      </c>
      <c r="J795" s="6">
        <v>0.67859303668054105</v>
      </c>
      <c r="K795" s="6">
        <v>1.4038878425418416E-3</v>
      </c>
      <c r="L795" s="1" t="s">
        <v>753</v>
      </c>
      <c r="M795" s="1" t="s">
        <v>754</v>
      </c>
      <c r="N795" s="1" t="s">
        <v>436</v>
      </c>
      <c r="O795" s="1" t="s">
        <v>230</v>
      </c>
      <c r="P795" s="1" t="s">
        <v>453</v>
      </c>
      <c r="Q795" s="1" t="s">
        <v>441</v>
      </c>
      <c r="R795" s="1" t="s">
        <v>330</v>
      </c>
      <c r="S795" s="3"/>
      <c r="T795" s="3"/>
    </row>
    <row r="796" spans="1:20" hidden="1" x14ac:dyDescent="0.3">
      <c r="A796" s="1" t="s">
        <v>497</v>
      </c>
      <c r="B796" s="1">
        <v>24009</v>
      </c>
      <c r="C796" s="1" t="s">
        <v>10</v>
      </c>
      <c r="D796" s="6">
        <v>0.80150118277099802</v>
      </c>
      <c r="E796" s="6">
        <v>0.801268478748838</v>
      </c>
      <c r="F796" s="6">
        <v>1.6576814307292199E-3</v>
      </c>
      <c r="G796" s="6">
        <v>2.0688214683268844E-3</v>
      </c>
      <c r="H796" s="6">
        <v>0.80150118277099802</v>
      </c>
      <c r="I796" s="6">
        <v>1.6581628538060308E-3</v>
      </c>
      <c r="J796" s="6">
        <v>0.80150118277099802</v>
      </c>
      <c r="K796" s="6">
        <v>1.6581628538060308E-3</v>
      </c>
      <c r="L796" s="1" t="s">
        <v>753</v>
      </c>
      <c r="M796" s="1" t="s">
        <v>754</v>
      </c>
      <c r="N796" s="1" t="s">
        <v>436</v>
      </c>
      <c r="O796" s="1" t="s">
        <v>230</v>
      </c>
      <c r="P796" s="1" t="s">
        <v>453</v>
      </c>
      <c r="Q796" s="1" t="s">
        <v>441</v>
      </c>
      <c r="R796" s="1" t="s">
        <v>330</v>
      </c>
    </row>
    <row r="797" spans="1:20" hidden="1" x14ac:dyDescent="0.3">
      <c r="A797" s="1" t="s">
        <v>811</v>
      </c>
      <c r="B797" s="1">
        <v>51107</v>
      </c>
      <c r="C797" s="1" t="s">
        <v>12</v>
      </c>
      <c r="D797" s="6">
        <v>0.80964692611862599</v>
      </c>
      <c r="E797" s="6">
        <v>0.80941185710028096</v>
      </c>
      <c r="F797" s="6">
        <v>1.6745286266873899E-3</v>
      </c>
      <c r="G797" s="6">
        <v>2.0688214683268796E-3</v>
      </c>
      <c r="H797" s="6">
        <v>0.80964692611862599</v>
      </c>
      <c r="I797" s="6">
        <v>1.6750149425190804E-3</v>
      </c>
      <c r="J797" s="6">
        <v>0.80964692611862599</v>
      </c>
      <c r="K797" s="6">
        <v>1.6750149425190804E-3</v>
      </c>
      <c r="L797" s="1" t="s">
        <v>753</v>
      </c>
      <c r="M797" s="1" t="s">
        <v>754</v>
      </c>
      <c r="N797" s="1" t="s">
        <v>436</v>
      </c>
      <c r="O797" s="1" t="s">
        <v>230</v>
      </c>
      <c r="P797" s="1" t="s">
        <v>453</v>
      </c>
      <c r="Q797" s="1" t="s">
        <v>441</v>
      </c>
      <c r="R797" s="1" t="s">
        <v>330</v>
      </c>
    </row>
    <row r="798" spans="1:20" hidden="1" x14ac:dyDescent="0.3">
      <c r="A798" s="1" t="s">
        <v>811</v>
      </c>
      <c r="B798" s="1">
        <v>51013</v>
      </c>
      <c r="C798" s="1" t="s">
        <v>12</v>
      </c>
      <c r="D798" s="6">
        <v>0.82277837356919903</v>
      </c>
      <c r="E798" s="6">
        <v>0.82253949202917198</v>
      </c>
      <c r="F798" s="6">
        <v>1.7016873596566299E-3</v>
      </c>
      <c r="G798" s="6">
        <v>2.0688214683268705E-3</v>
      </c>
      <c r="H798" s="6">
        <v>0.82277837356919903</v>
      </c>
      <c r="I798" s="6">
        <v>1.7021815629150248E-3</v>
      </c>
      <c r="J798" s="6">
        <v>0.82277837356919903</v>
      </c>
      <c r="K798" s="6">
        <v>1.7021815629150248E-3</v>
      </c>
      <c r="L798" s="1" t="s">
        <v>753</v>
      </c>
      <c r="M798" s="1" t="s">
        <v>754</v>
      </c>
      <c r="N798" s="1" t="s">
        <v>436</v>
      </c>
      <c r="O798" s="1" t="s">
        <v>230</v>
      </c>
      <c r="P798" s="1" t="s">
        <v>453</v>
      </c>
      <c r="Q798" s="1" t="s">
        <v>441</v>
      </c>
      <c r="R798" s="1" t="s">
        <v>330</v>
      </c>
    </row>
    <row r="799" spans="1:20" hidden="1" x14ac:dyDescent="0.3">
      <c r="A799" s="1" t="s">
        <v>497</v>
      </c>
      <c r="B799" s="1">
        <v>24033</v>
      </c>
      <c r="C799" s="1" t="s">
        <v>12</v>
      </c>
      <c r="D799" s="6">
        <v>0.91921706389088198</v>
      </c>
      <c r="E799" s="6">
        <v>0.91895018280249297</v>
      </c>
      <c r="F799" s="6">
        <v>1.9011438665047101E-3</v>
      </c>
      <c r="G799" s="6">
        <v>2.0688214683268818E-3</v>
      </c>
      <c r="H799" s="6">
        <v>0.91921706389088198</v>
      </c>
      <c r="I799" s="6">
        <v>1.9016959958298597E-3</v>
      </c>
      <c r="J799" s="6">
        <v>0.91921706389088198</v>
      </c>
      <c r="K799" s="6">
        <v>1.9016959958298597E-3</v>
      </c>
      <c r="L799" s="1" t="s">
        <v>753</v>
      </c>
      <c r="M799" s="1" t="s">
        <v>754</v>
      </c>
      <c r="N799" s="1" t="s">
        <v>436</v>
      </c>
      <c r="O799" s="1" t="s">
        <v>230</v>
      </c>
      <c r="P799" s="1" t="s">
        <v>453</v>
      </c>
      <c r="Q799" s="1" t="s">
        <v>441</v>
      </c>
      <c r="R799" s="1" t="s">
        <v>330</v>
      </c>
    </row>
    <row r="800" spans="1:20" hidden="1" x14ac:dyDescent="0.3">
      <c r="A800" s="1" t="s">
        <v>811</v>
      </c>
      <c r="B800" s="1">
        <v>51683</v>
      </c>
      <c r="C800" s="1" t="s">
        <v>10</v>
      </c>
      <c r="D800" s="6">
        <v>0.98661606139437996</v>
      </c>
      <c r="E800" s="6">
        <v>0.986329612003225</v>
      </c>
      <c r="F800" s="6">
        <v>2.0405398761588001E-3</v>
      </c>
      <c r="G800" s="6">
        <v>2.0688214683268866E-3</v>
      </c>
      <c r="H800" s="6">
        <v>0.98661606139437996</v>
      </c>
      <c r="I800" s="6">
        <v>2.0411324888088109E-3</v>
      </c>
      <c r="J800" s="6">
        <v>0.98661606139437996</v>
      </c>
      <c r="K800" s="6">
        <v>2.0411324888088109E-3</v>
      </c>
      <c r="L800" s="1" t="s">
        <v>753</v>
      </c>
      <c r="M800" s="1" t="s">
        <v>754</v>
      </c>
      <c r="N800" s="1" t="s">
        <v>436</v>
      </c>
      <c r="O800" s="1" t="s">
        <v>230</v>
      </c>
      <c r="P800" s="1" t="s">
        <v>453</v>
      </c>
      <c r="Q800" s="1" t="s">
        <v>441</v>
      </c>
      <c r="R800" s="1" t="s">
        <v>330</v>
      </c>
    </row>
    <row r="801" spans="1:18" hidden="1" x14ac:dyDescent="0.3">
      <c r="A801" s="1" t="s">
        <v>497</v>
      </c>
      <c r="B801" s="1">
        <v>24017</v>
      </c>
      <c r="C801" s="1" t="s">
        <v>10</v>
      </c>
      <c r="D801" s="6">
        <v>1.5214673811916699</v>
      </c>
      <c r="E801" s="6">
        <v>1.52102564562496</v>
      </c>
      <c r="F801" s="6">
        <v>3.1467305095446898E-3</v>
      </c>
      <c r="G801" s="6">
        <v>2.0688214683268927E-3</v>
      </c>
      <c r="H801" s="6">
        <v>1.5214673811916699</v>
      </c>
      <c r="I801" s="6">
        <v>3.1476443815684225E-3</v>
      </c>
      <c r="J801" s="6">
        <v>1.5214673811916699</v>
      </c>
      <c r="K801" s="6">
        <v>3.1476443815684225E-3</v>
      </c>
      <c r="L801" s="1" t="s">
        <v>753</v>
      </c>
      <c r="M801" s="1" t="s">
        <v>754</v>
      </c>
      <c r="N801" s="1" t="s">
        <v>436</v>
      </c>
      <c r="O801" s="1" t="s">
        <v>230</v>
      </c>
      <c r="P801" s="1" t="s">
        <v>453</v>
      </c>
      <c r="Q801" s="1" t="s">
        <v>441</v>
      </c>
      <c r="R801" s="1" t="s">
        <v>330</v>
      </c>
    </row>
    <row r="802" spans="1:18" hidden="1" x14ac:dyDescent="0.3">
      <c r="A802" s="1" t="s">
        <v>497</v>
      </c>
      <c r="B802" s="1">
        <v>24031</v>
      </c>
      <c r="C802" s="1" t="s">
        <v>12</v>
      </c>
      <c r="D802" s="6">
        <v>1.65341568700646</v>
      </c>
      <c r="E802" s="6">
        <v>1.65293564219936</v>
      </c>
      <c r="F802" s="6">
        <v>3.41962874234474E-3</v>
      </c>
      <c r="G802" s="6">
        <v>2.0688214683268957E-3</v>
      </c>
      <c r="H802" s="6">
        <v>1.65341568700646</v>
      </c>
      <c r="I802" s="6">
        <v>3.4206218693474278E-3</v>
      </c>
      <c r="J802" s="6">
        <v>1.65341568700646</v>
      </c>
      <c r="K802" s="6">
        <v>3.4206218693474278E-3</v>
      </c>
      <c r="L802" s="1" t="s">
        <v>753</v>
      </c>
      <c r="M802" s="1" t="s">
        <v>754</v>
      </c>
      <c r="N802" s="1" t="s">
        <v>436</v>
      </c>
      <c r="O802" s="1" t="s">
        <v>230</v>
      </c>
      <c r="P802" s="1" t="s">
        <v>453</v>
      </c>
      <c r="Q802" s="1" t="s">
        <v>441</v>
      </c>
      <c r="R802" s="1" t="s">
        <v>330</v>
      </c>
    </row>
    <row r="803" spans="1:18" hidden="1" x14ac:dyDescent="0.3">
      <c r="A803" s="1" t="s">
        <v>811</v>
      </c>
      <c r="B803" s="1">
        <v>51600</v>
      </c>
      <c r="C803" s="1" t="s">
        <v>10</v>
      </c>
      <c r="D803" s="6">
        <v>1.8338205827263301</v>
      </c>
      <c r="E803" s="6">
        <v>1.83328816002415</v>
      </c>
      <c r="F803" s="6">
        <v>3.7927459030874799E-3</v>
      </c>
      <c r="G803" s="6">
        <v>2.0688214683268983E-3</v>
      </c>
      <c r="H803" s="6">
        <v>1.8338205827263301</v>
      </c>
      <c r="I803" s="6">
        <v>3.7938473906039744E-3</v>
      </c>
      <c r="J803" s="6">
        <v>1.8338205827263301</v>
      </c>
      <c r="K803" s="6">
        <v>3.7938473906039744E-3</v>
      </c>
      <c r="L803" s="1" t="s">
        <v>753</v>
      </c>
      <c r="M803" s="1" t="s">
        <v>754</v>
      </c>
      <c r="N803" s="1" t="s">
        <v>436</v>
      </c>
      <c r="O803" s="1" t="s">
        <v>230</v>
      </c>
      <c r="P803" s="1" t="s">
        <v>453</v>
      </c>
      <c r="Q803" s="1" t="s">
        <v>441</v>
      </c>
      <c r="R803" s="1" t="s">
        <v>330</v>
      </c>
    </row>
    <row r="804" spans="1:18" hidden="1" x14ac:dyDescent="0.3">
      <c r="A804" s="1" t="s">
        <v>811</v>
      </c>
      <c r="B804" s="1">
        <v>51059</v>
      </c>
      <c r="C804" s="1" t="s">
        <v>12</v>
      </c>
      <c r="D804" s="6">
        <v>3.4507661290322602</v>
      </c>
      <c r="E804" s="6">
        <v>3.4497642500893102</v>
      </c>
      <c r="F804" s="6">
        <v>7.1369463412513804E-3</v>
      </c>
      <c r="G804" s="6">
        <v>2.0688214683268905E-3</v>
      </c>
      <c r="H804" s="6">
        <v>3.4507661290322602</v>
      </c>
      <c r="I804" s="6">
        <v>7.1390190499172205E-3</v>
      </c>
      <c r="J804" s="6">
        <v>3.4507661290322602</v>
      </c>
      <c r="K804" s="6">
        <v>7.1390190499172205E-3</v>
      </c>
      <c r="L804" s="1" t="s">
        <v>753</v>
      </c>
      <c r="M804" s="1" t="s">
        <v>754</v>
      </c>
      <c r="N804" s="1" t="s">
        <v>436</v>
      </c>
      <c r="O804" s="1" t="s">
        <v>230</v>
      </c>
      <c r="P804" s="1" t="s">
        <v>453</v>
      </c>
      <c r="Q804" s="1" t="s">
        <v>441</v>
      </c>
      <c r="R804" s="1" t="s">
        <v>330</v>
      </c>
    </row>
    <row r="805" spans="1:18" hidden="1" x14ac:dyDescent="0.3">
      <c r="A805" s="1" t="s">
        <v>497</v>
      </c>
      <c r="B805" s="1">
        <v>24021</v>
      </c>
      <c r="C805" s="1" t="s">
        <v>10</v>
      </c>
      <c r="D805" s="6">
        <v>3.8579557430007201</v>
      </c>
      <c r="E805" s="6">
        <v>3.8568356425716499</v>
      </c>
      <c r="F805" s="6">
        <v>7.97910437716059E-3</v>
      </c>
      <c r="G805" s="6">
        <v>2.0688214683268966E-3</v>
      </c>
      <c r="H805" s="6">
        <v>3.8579557430007201</v>
      </c>
      <c r="I805" s="6">
        <v>7.9814216649749335E-3</v>
      </c>
      <c r="J805" s="6">
        <v>3.8579557430007201</v>
      </c>
      <c r="K805" s="6">
        <v>7.9814216649749335E-3</v>
      </c>
      <c r="L805" s="1" t="s">
        <v>753</v>
      </c>
      <c r="M805" s="1" t="s">
        <v>754</v>
      </c>
      <c r="N805" s="1" t="s">
        <v>436</v>
      </c>
      <c r="O805" s="1" t="s">
        <v>230</v>
      </c>
      <c r="P805" s="1" t="s">
        <v>453</v>
      </c>
      <c r="Q805" s="1" t="s">
        <v>441</v>
      </c>
      <c r="R805" s="1" t="s">
        <v>330</v>
      </c>
    </row>
    <row r="806" spans="1:18" hidden="1" x14ac:dyDescent="0.3">
      <c r="A806" s="1" t="s">
        <v>811</v>
      </c>
      <c r="B806" s="1">
        <v>51510</v>
      </c>
      <c r="C806" s="1" t="s">
        <v>10</v>
      </c>
      <c r="D806" s="6">
        <v>5.50125775234131</v>
      </c>
      <c r="E806" s="6">
        <v>5.4996605434619701</v>
      </c>
      <c r="F806" s="6">
        <v>1.13778158008245E-2</v>
      </c>
      <c r="G806" s="6">
        <v>2.0688214683268983E-3</v>
      </c>
      <c r="H806" s="6">
        <v>5.50125775234131</v>
      </c>
      <c r="I806" s="6">
        <v>1.1381120140843481E-2</v>
      </c>
      <c r="J806" s="6">
        <v>5.50125775234131</v>
      </c>
      <c r="K806" s="6">
        <v>1.1381120140843481E-2</v>
      </c>
      <c r="L806" s="1" t="s">
        <v>753</v>
      </c>
      <c r="M806" s="1" t="s">
        <v>754</v>
      </c>
      <c r="N806" s="1" t="s">
        <v>436</v>
      </c>
      <c r="O806" s="1" t="s">
        <v>230</v>
      </c>
      <c r="P806" s="1" t="s">
        <v>453</v>
      </c>
      <c r="Q806" s="1" t="s">
        <v>441</v>
      </c>
      <c r="R806" s="1" t="s">
        <v>330</v>
      </c>
    </row>
    <row r="807" spans="1:18" hidden="1" x14ac:dyDescent="0.3">
      <c r="A807" s="1" t="s">
        <v>811</v>
      </c>
      <c r="B807" s="1">
        <v>51153</v>
      </c>
      <c r="C807" s="1" t="s">
        <v>10</v>
      </c>
      <c r="D807" s="6">
        <v>6.4402319588969803</v>
      </c>
      <c r="E807" s="6">
        <v>6.4383621327349196</v>
      </c>
      <c r="F807" s="6">
        <v>1.33198218010648E-2</v>
      </c>
      <c r="G807" s="6">
        <v>2.068821468326874E-3</v>
      </c>
      <c r="H807" s="6">
        <v>6.4402319588969803</v>
      </c>
      <c r="I807" s="6">
        <v>1.332369013757091E-2</v>
      </c>
      <c r="J807" s="6">
        <v>6.4402319588969803</v>
      </c>
      <c r="K807" s="6">
        <v>1.332369013757091E-2</v>
      </c>
      <c r="L807" s="1" t="s">
        <v>753</v>
      </c>
      <c r="M807" s="1" t="s">
        <v>754</v>
      </c>
      <c r="N807" s="1" t="s">
        <v>436</v>
      </c>
      <c r="O807" s="1" t="s">
        <v>230</v>
      </c>
      <c r="P807" s="1" t="s">
        <v>453</v>
      </c>
      <c r="Q807" s="1" t="s">
        <v>441</v>
      </c>
      <c r="R807" s="1" t="s">
        <v>330</v>
      </c>
    </row>
    <row r="808" spans="1:18" hidden="1" x14ac:dyDescent="0.3">
      <c r="A808" s="1" t="s">
        <v>811</v>
      </c>
      <c r="B808" s="1">
        <v>51107</v>
      </c>
      <c r="C808" s="1" t="s">
        <v>10</v>
      </c>
      <c r="D808" s="6">
        <v>10.477785249739901</v>
      </c>
      <c r="E808" s="6">
        <v>10.4747431796551</v>
      </c>
      <c r="F808" s="6">
        <v>2.1670373565281301E-2</v>
      </c>
      <c r="G808" s="6">
        <v>2.0688214683269052E-3</v>
      </c>
      <c r="H808" s="6">
        <v>10.477785249739901</v>
      </c>
      <c r="I808" s="6">
        <v>2.1676667065180892E-2</v>
      </c>
      <c r="J808" s="6">
        <v>10.477785249739901</v>
      </c>
      <c r="K808" s="6">
        <v>2.1676667065180892E-2</v>
      </c>
      <c r="L808" s="1" t="s">
        <v>753</v>
      </c>
      <c r="M808" s="1" t="s">
        <v>754</v>
      </c>
      <c r="N808" s="1" t="s">
        <v>436</v>
      </c>
      <c r="O808" s="1" t="s">
        <v>230</v>
      </c>
      <c r="P808" s="1" t="s">
        <v>453</v>
      </c>
      <c r="Q808" s="1" t="s">
        <v>441</v>
      </c>
      <c r="R808" s="1" t="s">
        <v>330</v>
      </c>
    </row>
    <row r="809" spans="1:18" hidden="1" x14ac:dyDescent="0.3">
      <c r="A809" s="1" t="s">
        <v>811</v>
      </c>
      <c r="B809" s="1">
        <v>51013</v>
      </c>
      <c r="C809" s="1" t="s">
        <v>10</v>
      </c>
      <c r="D809" s="6">
        <v>10.647719667013501</v>
      </c>
      <c r="E809" s="6">
        <v>10.644628258982401</v>
      </c>
      <c r="F809" s="6">
        <v>2.2021835464541901E-2</v>
      </c>
      <c r="G809" s="6">
        <v>2.0688214683268922E-3</v>
      </c>
      <c r="H809" s="6">
        <v>10.647719667013501</v>
      </c>
      <c r="I809" s="6">
        <v>2.2028231035844E-2</v>
      </c>
      <c r="J809" s="6">
        <v>10.647719667013501</v>
      </c>
      <c r="K809" s="6">
        <v>2.2028231035844E-2</v>
      </c>
      <c r="L809" s="1" t="s">
        <v>753</v>
      </c>
      <c r="M809" s="1" t="s">
        <v>754</v>
      </c>
      <c r="N809" s="1" t="s">
        <v>436</v>
      </c>
      <c r="O809" s="1" t="s">
        <v>230</v>
      </c>
      <c r="P809" s="1" t="s">
        <v>453</v>
      </c>
      <c r="Q809" s="1" t="s">
        <v>441</v>
      </c>
      <c r="R809" s="1" t="s">
        <v>330</v>
      </c>
    </row>
    <row r="810" spans="1:18" hidden="1" x14ac:dyDescent="0.3">
      <c r="A810" s="1" t="s">
        <v>497</v>
      </c>
      <c r="B810" s="1">
        <v>24033</v>
      </c>
      <c r="C810" s="1" t="s">
        <v>10</v>
      </c>
      <c r="D810" s="6">
        <v>11.8957497056712</v>
      </c>
      <c r="E810" s="6">
        <v>11.8922959505643</v>
      </c>
      <c r="F810" s="6">
        <v>2.4603037170224398E-2</v>
      </c>
      <c r="G810" s="6">
        <v>2.0688214683268931E-3</v>
      </c>
      <c r="H810" s="6">
        <v>11.8957497056712</v>
      </c>
      <c r="I810" s="6">
        <v>2.4610182372935899E-2</v>
      </c>
      <c r="J810" s="6">
        <v>11.8957497056712</v>
      </c>
      <c r="K810" s="6">
        <v>2.4610182372935899E-2</v>
      </c>
      <c r="L810" s="1" t="s">
        <v>753</v>
      </c>
      <c r="M810" s="1" t="s">
        <v>754</v>
      </c>
      <c r="N810" s="1" t="s">
        <v>436</v>
      </c>
      <c r="O810" s="1" t="s">
        <v>230</v>
      </c>
      <c r="P810" s="1" t="s">
        <v>453</v>
      </c>
      <c r="Q810" s="1" t="s">
        <v>441</v>
      </c>
      <c r="R810" s="1" t="s">
        <v>330</v>
      </c>
    </row>
    <row r="811" spans="1:18" hidden="1" x14ac:dyDescent="0.3">
      <c r="A811" s="1" t="s">
        <v>497</v>
      </c>
      <c r="B811" s="1">
        <v>24031</v>
      </c>
      <c r="C811" s="1" t="s">
        <v>10</v>
      </c>
      <c r="D811" s="6">
        <v>21.3971420531227</v>
      </c>
      <c r="E811" s="6">
        <v>21.3909297091793</v>
      </c>
      <c r="F811" s="6">
        <v>4.42540146098215E-2</v>
      </c>
      <c r="G811" s="6">
        <v>2.0688214683268849E-3</v>
      </c>
      <c r="H811" s="6">
        <v>21.3971420531227</v>
      </c>
      <c r="I811" s="6">
        <v>4.4266866840340237E-2</v>
      </c>
      <c r="J811" s="6">
        <v>21.3971420531227</v>
      </c>
      <c r="K811" s="6">
        <v>4.4266866840340237E-2</v>
      </c>
      <c r="L811" s="1" t="s">
        <v>753</v>
      </c>
      <c r="M811" s="1" t="s">
        <v>754</v>
      </c>
      <c r="N811" s="1" t="s">
        <v>436</v>
      </c>
      <c r="O811" s="1" t="s">
        <v>230</v>
      </c>
      <c r="P811" s="1" t="s">
        <v>453</v>
      </c>
      <c r="Q811" s="1" t="s">
        <v>441</v>
      </c>
      <c r="R811" s="1" t="s">
        <v>330</v>
      </c>
    </row>
    <row r="812" spans="1:18" hidden="1" x14ac:dyDescent="0.3">
      <c r="A812" s="1" t="s">
        <v>811</v>
      </c>
      <c r="B812" s="1">
        <v>51059</v>
      </c>
      <c r="C812" s="1" t="s">
        <v>10</v>
      </c>
      <c r="D812" s="6">
        <v>44.656974011446401</v>
      </c>
      <c r="E812" s="6">
        <v>44.644008519076202</v>
      </c>
      <c r="F812" s="6">
        <v>9.2360483256433298E-2</v>
      </c>
      <c r="G812" s="6">
        <v>2.0688214683268875E-3</v>
      </c>
      <c r="H812" s="6">
        <v>44.656974011446401</v>
      </c>
      <c r="I812" s="6">
        <v>9.2387306545396203E-2</v>
      </c>
      <c r="J812" s="6">
        <v>44.656974011446401</v>
      </c>
      <c r="K812" s="6">
        <v>9.2387306545396203E-2</v>
      </c>
      <c r="L812" s="1" t="s">
        <v>753</v>
      </c>
      <c r="M812" s="1" t="s">
        <v>754</v>
      </c>
      <c r="N812" s="1" t="s">
        <v>436</v>
      </c>
      <c r="O812" s="1" t="s">
        <v>230</v>
      </c>
      <c r="P812" s="1" t="s">
        <v>453</v>
      </c>
      <c r="Q812" s="1" t="s">
        <v>441</v>
      </c>
      <c r="R812" s="1" t="s">
        <v>330</v>
      </c>
    </row>
    <row r="813" spans="1:18" hidden="1" x14ac:dyDescent="0.3">
      <c r="A813" s="1" t="s">
        <v>811</v>
      </c>
      <c r="B813" s="1">
        <v>51683</v>
      </c>
      <c r="C813" s="1" t="s">
        <v>12</v>
      </c>
      <c r="D813" s="6">
        <v>4.4165749333330002E-4</v>
      </c>
      <c r="E813" s="6">
        <v>4.4152926460788201E-4</v>
      </c>
      <c r="F813" s="6">
        <v>9.1344522151536697E-7</v>
      </c>
      <c r="G813" s="6">
        <v>2.0688214683268823E-3</v>
      </c>
      <c r="H813" s="6">
        <v>2.824059933333E-4</v>
      </c>
      <c r="I813" s="6">
        <v>5.8424758179210939E-7</v>
      </c>
      <c r="J813" s="5" t="s">
        <v>14</v>
      </c>
      <c r="K813" s="6" t="s">
        <v>964</v>
      </c>
      <c r="L813" s="1" t="s">
        <v>751</v>
      </c>
      <c r="M813" s="1" t="s">
        <v>198</v>
      </c>
      <c r="N813" s="1" t="s">
        <v>436</v>
      </c>
      <c r="O813" s="1" t="s">
        <v>230</v>
      </c>
      <c r="P813" s="1" t="s">
        <v>752</v>
      </c>
      <c r="Q813" s="1" t="s">
        <v>437</v>
      </c>
      <c r="R813" s="1" t="s">
        <v>330</v>
      </c>
    </row>
    <row r="814" spans="1:18" hidden="1" x14ac:dyDescent="0.3">
      <c r="A814" s="1" t="s">
        <v>497</v>
      </c>
      <c r="B814" s="1">
        <v>24009</v>
      </c>
      <c r="C814" s="1" t="s">
        <v>12</v>
      </c>
      <c r="D814" s="6">
        <v>4.5477326999989999E-4</v>
      </c>
      <c r="E814" s="6">
        <v>4.5464123330264401E-4</v>
      </c>
      <c r="F814" s="6">
        <v>9.4057154384312098E-7</v>
      </c>
      <c r="G814" s="6">
        <v>2.0688214683268831E-3</v>
      </c>
      <c r="H814" s="6">
        <v>2.9079252360569998E-4</v>
      </c>
      <c r="I814" s="6">
        <v>6.0159781566442408E-7</v>
      </c>
      <c r="J814" s="5" t="s">
        <v>14</v>
      </c>
      <c r="K814" s="6" t="s">
        <v>964</v>
      </c>
      <c r="L814" s="1" t="s">
        <v>751</v>
      </c>
      <c r="M814" s="1" t="s">
        <v>198</v>
      </c>
      <c r="N814" s="1" t="s">
        <v>436</v>
      </c>
      <c r="O814" s="1" t="s">
        <v>230</v>
      </c>
      <c r="P814" s="1" t="s">
        <v>752</v>
      </c>
      <c r="Q814" s="1" t="s">
        <v>437</v>
      </c>
      <c r="R814" s="1" t="s">
        <v>330</v>
      </c>
    </row>
    <row r="815" spans="1:18" hidden="1" x14ac:dyDescent="0.3">
      <c r="A815" s="1" t="s">
        <v>811</v>
      </c>
      <c r="B815" s="1">
        <v>51600</v>
      </c>
      <c r="C815" s="1" t="s">
        <v>12</v>
      </c>
      <c r="D815" s="6">
        <v>8.2090779333330005E-4</v>
      </c>
      <c r="E815" s="6">
        <v>8.2066945488863305E-4</v>
      </c>
      <c r="F815" s="6">
        <v>1.69781858667372E-6</v>
      </c>
      <c r="G815" s="6">
        <v>2.0688214683268775E-3</v>
      </c>
      <c r="H815" s="6">
        <v>5.249073870833E-4</v>
      </c>
      <c r="I815" s="6">
        <v>1.0859396712812974E-6</v>
      </c>
      <c r="J815" s="6">
        <v>4.3808060125000002E-4</v>
      </c>
      <c r="K815" s="6">
        <v>9.063105527235463E-7</v>
      </c>
      <c r="L815" s="1" t="s">
        <v>751</v>
      </c>
      <c r="M815" s="1" t="s">
        <v>198</v>
      </c>
      <c r="N815" s="1" t="s">
        <v>436</v>
      </c>
      <c r="O815" s="1" t="s">
        <v>230</v>
      </c>
      <c r="P815" s="1" t="s">
        <v>752</v>
      </c>
      <c r="Q815" s="1" t="s">
        <v>437</v>
      </c>
      <c r="R815" s="1" t="s">
        <v>330</v>
      </c>
    </row>
    <row r="816" spans="1:18" hidden="1" x14ac:dyDescent="0.3">
      <c r="A816" s="1" t="s">
        <v>497</v>
      </c>
      <c r="B816" s="1">
        <v>24017</v>
      </c>
      <c r="C816" s="1" t="s">
        <v>12</v>
      </c>
      <c r="D816" s="6">
        <v>8.6328339999990002E-4</v>
      </c>
      <c r="E816" s="6">
        <v>8.6303275842421505E-4</v>
      </c>
      <c r="F816" s="6">
        <v>1.7854606984973799E-6</v>
      </c>
      <c r="G816" s="6">
        <v>2.0688214683268775E-3</v>
      </c>
      <c r="H816" s="6">
        <v>5.5200332788460003E-4</v>
      </c>
      <c r="I816" s="6">
        <v>1.1419963353155409E-6</v>
      </c>
      <c r="J816" s="6">
        <v>4.6069450673069998E-4</v>
      </c>
      <c r="K816" s="6">
        <v>9.5309468586473331E-7</v>
      </c>
      <c r="L816" s="1" t="s">
        <v>751</v>
      </c>
      <c r="M816" s="1" t="s">
        <v>198</v>
      </c>
      <c r="N816" s="1" t="s">
        <v>436</v>
      </c>
      <c r="O816" s="1" t="s">
        <v>230</v>
      </c>
      <c r="P816" s="1" t="s">
        <v>752</v>
      </c>
      <c r="Q816" s="1" t="s">
        <v>437</v>
      </c>
      <c r="R816" s="1" t="s">
        <v>330</v>
      </c>
    </row>
    <row r="817" spans="1:18" hidden="1" x14ac:dyDescent="0.3">
      <c r="A817" s="1" t="s">
        <v>497</v>
      </c>
      <c r="B817" s="1">
        <v>24021</v>
      </c>
      <c r="C817" s="1" t="s">
        <v>12</v>
      </c>
      <c r="D817" s="6">
        <v>2.1890112999999999E-3</v>
      </c>
      <c r="E817" s="6">
        <v>2.1883757529228198E-3</v>
      </c>
      <c r="F817" s="6">
        <v>4.5273587384127499E-6</v>
      </c>
      <c r="G817" s="6">
        <v>2.0688214683268892E-3</v>
      </c>
      <c r="H817" s="6">
        <v>1.3997043408653001E-3</v>
      </c>
      <c r="I817" s="6">
        <v>2.8957383896924705E-6</v>
      </c>
      <c r="J817" s="6">
        <v>1.1681742995191999E-3</v>
      </c>
      <c r="K817" s="6">
        <v>2.4167440695930465E-6</v>
      </c>
      <c r="L817" s="1" t="s">
        <v>751</v>
      </c>
      <c r="M817" s="1" t="s">
        <v>198</v>
      </c>
      <c r="N817" s="1" t="s">
        <v>436</v>
      </c>
      <c r="O817" s="1" t="s">
        <v>230</v>
      </c>
      <c r="P817" s="1" t="s">
        <v>752</v>
      </c>
      <c r="Q817" s="1" t="s">
        <v>437</v>
      </c>
      <c r="R817" s="1" t="s">
        <v>330</v>
      </c>
    </row>
    <row r="818" spans="1:18" hidden="1" x14ac:dyDescent="0.3">
      <c r="A818" s="1" t="s">
        <v>811</v>
      </c>
      <c r="B818" s="1">
        <v>51510</v>
      </c>
      <c r="C818" s="1" t="s">
        <v>12</v>
      </c>
      <c r="D818" s="6">
        <v>2.4626324666666001E-3</v>
      </c>
      <c r="E818" s="6">
        <v>2.4619174777278899E-3</v>
      </c>
      <c r="F818" s="6">
        <v>5.0932677311726498E-6</v>
      </c>
      <c r="G818" s="6">
        <v>2.0688214683268914E-3</v>
      </c>
      <c r="H818" s="6">
        <v>1.5746640291666E-3</v>
      </c>
      <c r="I818" s="6">
        <v>3.2576987489419844E-6</v>
      </c>
      <c r="J818" s="6">
        <v>1.3141932874999999E-3</v>
      </c>
      <c r="K818" s="6">
        <v>2.7188312867110942E-6</v>
      </c>
      <c r="L818" s="1" t="s">
        <v>751</v>
      </c>
      <c r="M818" s="1" t="s">
        <v>198</v>
      </c>
      <c r="N818" s="1" t="s">
        <v>436</v>
      </c>
      <c r="O818" s="1" t="s">
        <v>230</v>
      </c>
      <c r="P818" s="1" t="s">
        <v>752</v>
      </c>
      <c r="Q818" s="1" t="s">
        <v>437</v>
      </c>
      <c r="R818" s="1" t="s">
        <v>330</v>
      </c>
    </row>
    <row r="819" spans="1:18" hidden="1" x14ac:dyDescent="0.3">
      <c r="A819" s="1" t="s">
        <v>811</v>
      </c>
      <c r="B819" s="1">
        <v>51685</v>
      </c>
      <c r="C819" s="1" t="s">
        <v>10</v>
      </c>
      <c r="D819" s="6">
        <v>2.7715792000000002E-3</v>
      </c>
      <c r="E819" s="6">
        <v>2.77077451294347E-3</v>
      </c>
      <c r="F819" s="6">
        <v>5.7322377962704003E-6</v>
      </c>
      <c r="G819" s="6">
        <v>2.0688214683268783E-3</v>
      </c>
      <c r="H819" s="6">
        <v>1.7722116999999999E-3</v>
      </c>
      <c r="I819" s="6">
        <v>3.6663896113800729E-6</v>
      </c>
      <c r="J819" s="6">
        <v>1.4790639E-3</v>
      </c>
      <c r="K819" s="6">
        <v>3.0599191493472789E-6</v>
      </c>
      <c r="L819" s="1" t="s">
        <v>751</v>
      </c>
      <c r="M819" s="1" t="s">
        <v>198</v>
      </c>
      <c r="N819" s="1" t="s">
        <v>436</v>
      </c>
      <c r="O819" s="1" t="s">
        <v>230</v>
      </c>
      <c r="P819" s="1" t="s">
        <v>752</v>
      </c>
      <c r="Q819" s="1" t="s">
        <v>437</v>
      </c>
      <c r="R819" s="1" t="s">
        <v>330</v>
      </c>
    </row>
    <row r="820" spans="1:18" hidden="1" x14ac:dyDescent="0.3">
      <c r="A820" s="1" t="s">
        <v>811</v>
      </c>
      <c r="B820" s="1">
        <v>51153</v>
      </c>
      <c r="C820" s="1" t="s">
        <v>12</v>
      </c>
      <c r="D820" s="6">
        <v>2.8829632000000002E-3</v>
      </c>
      <c r="E820" s="6">
        <v>2.88212617424533E-3</v>
      </c>
      <c r="F820" s="6">
        <v>5.9626045037055897E-6</v>
      </c>
      <c r="G820" s="6">
        <v>2.0688214683268914E-3</v>
      </c>
      <c r="H820" s="6">
        <v>1.8434332000000001E-3</v>
      </c>
      <c r="I820" s="6">
        <v>3.8137341795865403E-6</v>
      </c>
      <c r="J820" s="6">
        <v>1.5385043999999999E-3</v>
      </c>
      <c r="K820" s="6">
        <v>3.1828909318353827E-6</v>
      </c>
      <c r="L820" s="1" t="s">
        <v>751</v>
      </c>
      <c r="M820" s="1" t="s">
        <v>198</v>
      </c>
      <c r="N820" s="1" t="s">
        <v>436</v>
      </c>
      <c r="O820" s="1" t="s">
        <v>230</v>
      </c>
      <c r="P820" s="1" t="s">
        <v>752</v>
      </c>
      <c r="Q820" s="1" t="s">
        <v>437</v>
      </c>
      <c r="R820" s="1" t="s">
        <v>330</v>
      </c>
    </row>
    <row r="821" spans="1:18" hidden="1" x14ac:dyDescent="0.3">
      <c r="A821" s="1" t="s">
        <v>811</v>
      </c>
      <c r="B821" s="1">
        <v>51107</v>
      </c>
      <c r="C821" s="1" t="s">
        <v>12</v>
      </c>
      <c r="D821" s="6">
        <v>4.6903687999999997E-3</v>
      </c>
      <c r="E821" s="6">
        <v>4.6890070207429701E-3</v>
      </c>
      <c r="F821" s="6">
        <v>9.7007183896485907E-6</v>
      </c>
      <c r="G821" s="6">
        <v>2.0688214683268948E-3</v>
      </c>
      <c r="H821" s="6">
        <v>2.9991300499999998E-3</v>
      </c>
      <c r="I821" s="6">
        <v>6.2046646337443133E-6</v>
      </c>
      <c r="J821" s="6">
        <v>2.5030333499999999E-3</v>
      </c>
      <c r="K821" s="6">
        <v>5.1783291304181866E-6</v>
      </c>
      <c r="L821" s="1" t="s">
        <v>751</v>
      </c>
      <c r="M821" s="1" t="s">
        <v>198</v>
      </c>
      <c r="N821" s="1" t="s">
        <v>436</v>
      </c>
      <c r="O821" s="1" t="s">
        <v>230</v>
      </c>
      <c r="P821" s="1" t="s">
        <v>752</v>
      </c>
      <c r="Q821" s="1" t="s">
        <v>437</v>
      </c>
      <c r="R821" s="1" t="s">
        <v>330</v>
      </c>
    </row>
    <row r="822" spans="1:18" hidden="1" x14ac:dyDescent="0.3">
      <c r="A822" s="1" t="s">
        <v>811</v>
      </c>
      <c r="B822" s="1">
        <v>51013</v>
      </c>
      <c r="C822" s="1" t="s">
        <v>12</v>
      </c>
      <c r="D822" s="6">
        <v>4.7664404666665997E-3</v>
      </c>
      <c r="E822" s="6">
        <v>4.7650566011255696E-3</v>
      </c>
      <c r="F822" s="6">
        <v>9.8580513942013602E-6</v>
      </c>
      <c r="G822" s="6">
        <v>2.068821468326894E-3</v>
      </c>
      <c r="H822" s="6">
        <v>3.0477720291665999E-3</v>
      </c>
      <c r="I822" s="6">
        <v>6.3052962045060825E-6</v>
      </c>
      <c r="J822" s="6">
        <v>2.5436292874999999E-3</v>
      </c>
      <c r="K822" s="6">
        <v>5.2623148774450405E-6</v>
      </c>
      <c r="L822" s="1" t="s">
        <v>751</v>
      </c>
      <c r="M822" s="1" t="s">
        <v>198</v>
      </c>
      <c r="N822" s="1" t="s">
        <v>436</v>
      </c>
      <c r="O822" s="1" t="s">
        <v>230</v>
      </c>
      <c r="P822" s="1" t="s">
        <v>752</v>
      </c>
      <c r="Q822" s="1" t="s">
        <v>437</v>
      </c>
      <c r="R822" s="1" t="s">
        <v>330</v>
      </c>
    </row>
    <row r="823" spans="1:18" hidden="1" x14ac:dyDescent="0.3">
      <c r="A823" s="1" t="s">
        <v>497</v>
      </c>
      <c r="B823" s="1">
        <v>24033</v>
      </c>
      <c r="C823" s="1" t="s">
        <v>12</v>
      </c>
      <c r="D823" s="6">
        <v>6.7496687999999997E-3</v>
      </c>
      <c r="E823" s="6">
        <v>6.7477091334246101E-3</v>
      </c>
      <c r="F823" s="6">
        <v>1.39598055172542E-5</v>
      </c>
      <c r="G823" s="6">
        <v>2.0688214683268796E-3</v>
      </c>
      <c r="H823" s="6">
        <v>4.3158939923076001E-3</v>
      </c>
      <c r="I823" s="6">
        <v>8.9288141463089682E-6</v>
      </c>
      <c r="J823" s="6">
        <v>3.6019867153845998E-3</v>
      </c>
      <c r="K823" s="6">
        <v>7.4518674454158823E-6</v>
      </c>
      <c r="L823" s="1" t="s">
        <v>751</v>
      </c>
      <c r="M823" s="1" t="s">
        <v>198</v>
      </c>
      <c r="N823" s="1" t="s">
        <v>436</v>
      </c>
      <c r="O823" s="1" t="s">
        <v>230</v>
      </c>
      <c r="P823" s="1" t="s">
        <v>752</v>
      </c>
      <c r="Q823" s="1" t="s">
        <v>437</v>
      </c>
      <c r="R823" s="1" t="s">
        <v>330</v>
      </c>
    </row>
    <row r="824" spans="1:18" hidden="1" x14ac:dyDescent="0.3">
      <c r="A824" s="1" t="s">
        <v>497</v>
      </c>
      <c r="B824" s="1">
        <v>24031</v>
      </c>
      <c r="C824" s="1" t="s">
        <v>12</v>
      </c>
      <c r="D824" s="6">
        <v>1.21407789999999E-2</v>
      </c>
      <c r="E824" s="6">
        <v>1.21372541042591E-2</v>
      </c>
      <c r="F824" s="6">
        <v>2.5109811857429899E-5</v>
      </c>
      <c r="G824" s="6">
        <v>2.0688214683268914E-3</v>
      </c>
      <c r="H824" s="6">
        <v>7.7630942644229999E-3</v>
      </c>
      <c r="I824" s="6">
        <v>1.6060456074883658E-5</v>
      </c>
      <c r="J824" s="6">
        <v>6.4789734086537999E-3</v>
      </c>
      <c r="K824" s="6">
        <v>1.3403839280542039E-5</v>
      </c>
      <c r="L824" s="1" t="s">
        <v>751</v>
      </c>
      <c r="M824" s="1" t="s">
        <v>198</v>
      </c>
      <c r="N824" s="1" t="s">
        <v>436</v>
      </c>
      <c r="O824" s="1" t="s">
        <v>230</v>
      </c>
      <c r="P824" s="1" t="s">
        <v>752</v>
      </c>
      <c r="Q824" s="1" t="s">
        <v>437</v>
      </c>
      <c r="R824" s="1" t="s">
        <v>330</v>
      </c>
    </row>
    <row r="825" spans="1:18" hidden="1" x14ac:dyDescent="0.3">
      <c r="A825" s="1" t="s">
        <v>811</v>
      </c>
      <c r="B825" s="1">
        <v>51610</v>
      </c>
      <c r="C825" s="1" t="s">
        <v>10</v>
      </c>
      <c r="D825" s="6">
        <v>1.7868907333333298E-2</v>
      </c>
      <c r="E825" s="6">
        <v>1.7863719360193001E-2</v>
      </c>
      <c r="F825" s="6">
        <v>3.6956846116534201E-5</v>
      </c>
      <c r="G825" s="6">
        <v>2.0688214683269026E-3</v>
      </c>
      <c r="H825" s="6">
        <v>1.1425791708333299E-2</v>
      </c>
      <c r="I825" s="6">
        <v>2.3637923178831446E-5</v>
      </c>
      <c r="J825" s="6">
        <v>9.5358111249999999E-3</v>
      </c>
      <c r="K825" s="6">
        <v>1.9727890773310514E-5</v>
      </c>
      <c r="L825" s="1" t="s">
        <v>751</v>
      </c>
      <c r="M825" s="1" t="s">
        <v>198</v>
      </c>
      <c r="N825" s="1" t="s">
        <v>436</v>
      </c>
      <c r="O825" s="1" t="s">
        <v>230</v>
      </c>
      <c r="P825" s="1" t="s">
        <v>752</v>
      </c>
      <c r="Q825" s="1" t="s">
        <v>437</v>
      </c>
      <c r="R825" s="1" t="s">
        <v>330</v>
      </c>
    </row>
    <row r="826" spans="1:18" hidden="1" x14ac:dyDescent="0.3">
      <c r="A826" s="1" t="s">
        <v>811</v>
      </c>
      <c r="B826" s="1">
        <v>51059</v>
      </c>
      <c r="C826" s="1" t="s">
        <v>12</v>
      </c>
      <c r="D826" s="6">
        <v>1.9990646000000001E-2</v>
      </c>
      <c r="E826" s="6">
        <v>1.9984842011397299E-2</v>
      </c>
      <c r="F826" s="6">
        <v>4.1345070194300003E-5</v>
      </c>
      <c r="G826" s="6">
        <v>2.0688214683268961E-3</v>
      </c>
      <c r="H826" s="6">
        <v>1.2782480375E-2</v>
      </c>
      <c r="I826" s="6">
        <v>2.6444669818267234E-5</v>
      </c>
      <c r="J826" s="6">
        <v>1.0668085125000001E-2</v>
      </c>
      <c r="K826" s="6">
        <v>2.207036353253882E-5</v>
      </c>
      <c r="L826" s="1" t="s">
        <v>751</v>
      </c>
      <c r="M826" s="1" t="s">
        <v>198</v>
      </c>
      <c r="N826" s="1" t="s">
        <v>436</v>
      </c>
      <c r="O826" s="1" t="s">
        <v>230</v>
      </c>
      <c r="P826" s="1" t="s">
        <v>752</v>
      </c>
      <c r="Q826" s="1" t="s">
        <v>437</v>
      </c>
      <c r="R826" s="1" t="s">
        <v>330</v>
      </c>
    </row>
    <row r="827" spans="1:18" hidden="1" x14ac:dyDescent="0.3">
      <c r="A827" s="1" t="s">
        <v>811</v>
      </c>
      <c r="B827" s="1">
        <v>51683</v>
      </c>
      <c r="C827" s="1" t="s">
        <v>10</v>
      </c>
      <c r="D827" s="6">
        <v>2.5979849999999999E-2</v>
      </c>
      <c r="E827" s="6">
        <v>2.5972307134537E-2</v>
      </c>
      <c r="F827" s="6">
        <v>5.3732066581909697E-5</v>
      </c>
      <c r="G827" s="6">
        <v>2.0688214683268862E-3</v>
      </c>
      <c r="H827" s="6">
        <v>1.6612115625E-2</v>
      </c>
      <c r="I827" s="6">
        <v>3.4367501439328507E-5</v>
      </c>
      <c r="J827" s="6">
        <v>1.3864246875E-2</v>
      </c>
      <c r="K827" s="6">
        <v>2.8682651577183942E-5</v>
      </c>
      <c r="L827" s="1" t="s">
        <v>751</v>
      </c>
      <c r="M827" s="1" t="s">
        <v>198</v>
      </c>
      <c r="N827" s="1" t="s">
        <v>436</v>
      </c>
      <c r="O827" s="1" t="s">
        <v>230</v>
      </c>
      <c r="P827" s="1" t="s">
        <v>752</v>
      </c>
      <c r="Q827" s="1" t="s">
        <v>437</v>
      </c>
      <c r="R827" s="1" t="s">
        <v>330</v>
      </c>
    </row>
    <row r="828" spans="1:18" hidden="1" x14ac:dyDescent="0.3">
      <c r="A828" s="1" t="s">
        <v>497</v>
      </c>
      <c r="B828" s="1">
        <v>24009</v>
      </c>
      <c r="C828" s="1" t="s">
        <v>10</v>
      </c>
      <c r="D828" s="6">
        <v>2.67513679999999E-2</v>
      </c>
      <c r="E828" s="6">
        <v>2.6743601135688699E-2</v>
      </c>
      <c r="F828" s="6">
        <v>5.5327736169884202E-5</v>
      </c>
      <c r="G828" s="6">
        <v>2.0688214683268909E-3</v>
      </c>
      <c r="H828" s="6">
        <v>1.71054420384615E-2</v>
      </c>
      <c r="I828" s="6">
        <v>3.5388105714390449E-5</v>
      </c>
      <c r="J828" s="6">
        <v>1.4275970423076901E-2</v>
      </c>
      <c r="K828" s="6">
        <v>2.9534434092461221E-5</v>
      </c>
      <c r="L828" s="1" t="s">
        <v>751</v>
      </c>
      <c r="M828" s="1" t="s">
        <v>198</v>
      </c>
      <c r="N828" s="1" t="s">
        <v>436</v>
      </c>
      <c r="O828" s="1" t="s">
        <v>230</v>
      </c>
      <c r="P828" s="1" t="s">
        <v>752</v>
      </c>
      <c r="Q828" s="1" t="s">
        <v>437</v>
      </c>
      <c r="R828" s="1" t="s">
        <v>330</v>
      </c>
    </row>
    <row r="829" spans="1:18" hidden="1" x14ac:dyDescent="0.3">
      <c r="A829" s="1" t="s">
        <v>811</v>
      </c>
      <c r="B829" s="1">
        <v>51600</v>
      </c>
      <c r="C829" s="1" t="s">
        <v>10</v>
      </c>
      <c r="D829" s="6">
        <v>4.8288690666666599E-2</v>
      </c>
      <c r="E829" s="6">
        <v>4.8274670759042702E-2</v>
      </c>
      <c r="F829" s="6">
        <v>9.9871675242719601E-5</v>
      </c>
      <c r="G829" s="6">
        <v>2.0688214683268836E-3</v>
      </c>
      <c r="H829" s="6">
        <v>3.0876903166666601E-2</v>
      </c>
      <c r="I829" s="6">
        <v>6.3878800146650205E-5</v>
      </c>
      <c r="J829" s="6">
        <v>2.5769445500000002E-2</v>
      </c>
      <c r="K829" s="6">
        <v>5.3312382077279605E-5</v>
      </c>
      <c r="L829" s="1" t="s">
        <v>751</v>
      </c>
      <c r="M829" s="1" t="s">
        <v>198</v>
      </c>
      <c r="N829" s="1" t="s">
        <v>436</v>
      </c>
      <c r="O829" s="1" t="s">
        <v>230</v>
      </c>
      <c r="P829" s="1" t="s">
        <v>752</v>
      </c>
      <c r="Q829" s="1" t="s">
        <v>437</v>
      </c>
      <c r="R829" s="1" t="s">
        <v>330</v>
      </c>
    </row>
    <row r="830" spans="1:18" hidden="1" x14ac:dyDescent="0.3">
      <c r="A830" s="1" t="s">
        <v>497</v>
      </c>
      <c r="B830" s="1">
        <v>24017</v>
      </c>
      <c r="C830" s="1" t="s">
        <v>10</v>
      </c>
      <c r="D830" s="6">
        <v>5.0781387999999997E-2</v>
      </c>
      <c r="E830" s="6">
        <v>5.0766644374547698E-2</v>
      </c>
      <c r="F830" s="6">
        <v>1.0502712375698E-4</v>
      </c>
      <c r="G830" s="6">
        <v>2.068821468326874E-3</v>
      </c>
      <c r="H830" s="6">
        <v>3.2470791365384603E-2</v>
      </c>
      <c r="I830" s="6">
        <v>6.7176270270270555E-5</v>
      </c>
      <c r="J830" s="6">
        <v>2.70996830192307E-2</v>
      </c>
      <c r="K830" s="6">
        <v>5.6064406015037709E-5</v>
      </c>
      <c r="L830" s="1" t="s">
        <v>751</v>
      </c>
      <c r="M830" s="1" t="s">
        <v>198</v>
      </c>
      <c r="N830" s="1" t="s">
        <v>436</v>
      </c>
      <c r="O830" s="1" t="s">
        <v>230</v>
      </c>
      <c r="P830" s="1" t="s">
        <v>752</v>
      </c>
      <c r="Q830" s="1" t="s">
        <v>437</v>
      </c>
      <c r="R830" s="1" t="s">
        <v>330</v>
      </c>
    </row>
    <row r="831" spans="1:18" hidden="1" x14ac:dyDescent="0.3">
      <c r="A831" s="1" t="s">
        <v>497</v>
      </c>
      <c r="B831" s="1">
        <v>24021</v>
      </c>
      <c r="C831" s="1" t="s">
        <v>10</v>
      </c>
      <c r="D831" s="6">
        <v>0.12876535</v>
      </c>
      <c r="E831" s="6">
        <v>0.12872796488379001</v>
      </c>
      <c r="F831" s="6">
        <v>2.6631517732561598E-4</v>
      </c>
      <c r="G831" s="6">
        <v>2.0688214683268992E-3</v>
      </c>
      <c r="H831" s="6">
        <v>8.2335536298076897E-2</v>
      </c>
      <c r="I831" s="6">
        <v>1.7033752509967016E-4</v>
      </c>
      <c r="J831" s="6">
        <v>6.8716124278846102E-2</v>
      </c>
      <c r="K831" s="6">
        <v>1.4216139312829608E-4</v>
      </c>
      <c r="L831" s="1" t="s">
        <v>751</v>
      </c>
      <c r="M831" s="1" t="s">
        <v>198</v>
      </c>
      <c r="N831" s="1" t="s">
        <v>436</v>
      </c>
      <c r="O831" s="1" t="s">
        <v>230</v>
      </c>
      <c r="P831" s="1" t="s">
        <v>752</v>
      </c>
      <c r="Q831" s="1" t="s">
        <v>437</v>
      </c>
      <c r="R831" s="1" t="s">
        <v>330</v>
      </c>
    </row>
    <row r="832" spans="1:18" hidden="1" x14ac:dyDescent="0.3">
      <c r="A832" s="1" t="s">
        <v>811</v>
      </c>
      <c r="B832" s="1">
        <v>51510</v>
      </c>
      <c r="C832" s="1" t="s">
        <v>10</v>
      </c>
      <c r="D832" s="6">
        <v>0.14486073333333299</v>
      </c>
      <c r="E832" s="6">
        <v>0.14481867516046301</v>
      </c>
      <c r="F832" s="6">
        <v>2.9960398418662598E-4</v>
      </c>
      <c r="G832" s="6">
        <v>2.0688214683269035E-3</v>
      </c>
      <c r="H832" s="6">
        <v>9.2627295833333304E-2</v>
      </c>
      <c r="I832" s="6">
        <v>1.9162933817306707E-4</v>
      </c>
      <c r="J832" s="6">
        <v>7.7305487500000006E-2</v>
      </c>
      <c r="K832" s="6">
        <v>1.5993125215947709E-4</v>
      </c>
      <c r="L832" s="1" t="s">
        <v>751</v>
      </c>
      <c r="M832" s="1" t="s">
        <v>198</v>
      </c>
      <c r="N832" s="1" t="s">
        <v>436</v>
      </c>
      <c r="O832" s="1" t="s">
        <v>230</v>
      </c>
      <c r="P832" s="1" t="s">
        <v>752</v>
      </c>
      <c r="Q832" s="1" t="s">
        <v>437</v>
      </c>
      <c r="R832" s="1" t="s">
        <v>330</v>
      </c>
    </row>
    <row r="833" spans="1:18" hidden="1" x14ac:dyDescent="0.3">
      <c r="A833" s="1" t="s">
        <v>811</v>
      </c>
      <c r="B833" s="1">
        <v>51153</v>
      </c>
      <c r="C833" s="1" t="s">
        <v>10</v>
      </c>
      <c r="D833" s="6">
        <v>0.16958603999999999</v>
      </c>
      <c r="E833" s="6">
        <v>0.16953680319978201</v>
      </c>
      <c r="F833" s="6">
        <v>3.5074137813121997E-4</v>
      </c>
      <c r="G833" s="6">
        <v>2.0688214683268901E-3</v>
      </c>
      <c r="H833" s="6">
        <v>0.1084372275</v>
      </c>
      <c r="I833" s="6">
        <v>2.2433726421784703E-4</v>
      </c>
      <c r="J833" s="6">
        <v>9.0500242499999994E-2</v>
      </c>
      <c r="K833" s="6">
        <v>1.8722884457278961E-4</v>
      </c>
      <c r="L833" s="1" t="s">
        <v>751</v>
      </c>
      <c r="M833" s="1" t="s">
        <v>198</v>
      </c>
      <c r="N833" s="1" t="s">
        <v>436</v>
      </c>
      <c r="O833" s="1" t="s">
        <v>230</v>
      </c>
      <c r="P833" s="1" t="s">
        <v>752</v>
      </c>
      <c r="Q833" s="1" t="s">
        <v>437</v>
      </c>
      <c r="R833" s="1" t="s">
        <v>330</v>
      </c>
    </row>
    <row r="834" spans="1:18" hidden="1" x14ac:dyDescent="0.3">
      <c r="A834" s="1" t="s">
        <v>811</v>
      </c>
      <c r="B834" s="1">
        <v>51107</v>
      </c>
      <c r="C834" s="1" t="s">
        <v>10</v>
      </c>
      <c r="D834" s="6">
        <v>0.27590402666666702</v>
      </c>
      <c r="E834" s="6">
        <v>0.27582392201040901</v>
      </c>
      <c r="F834" s="6">
        <v>5.7063045133325596E-4</v>
      </c>
      <c r="G834" s="6">
        <v>2.0688214683268901E-3</v>
      </c>
      <c r="H834" s="6">
        <v>0.176419401666667</v>
      </c>
      <c r="I834" s="6">
        <v>3.6498024559738541E-4</v>
      </c>
      <c r="J834" s="6">
        <v>0.14723724499999999</v>
      </c>
      <c r="K834" s="6">
        <v>3.0460757339330601E-4</v>
      </c>
      <c r="L834" s="1" t="s">
        <v>751</v>
      </c>
      <c r="M834" s="1" t="s">
        <v>198</v>
      </c>
      <c r="N834" s="1" t="s">
        <v>436</v>
      </c>
      <c r="O834" s="1" t="s">
        <v>230</v>
      </c>
      <c r="P834" s="1" t="s">
        <v>752</v>
      </c>
      <c r="Q834" s="1" t="s">
        <v>437</v>
      </c>
      <c r="R834" s="1" t="s">
        <v>330</v>
      </c>
    </row>
    <row r="835" spans="1:18" hidden="1" x14ac:dyDescent="0.3">
      <c r="A835" s="1" t="s">
        <v>811</v>
      </c>
      <c r="B835" s="1">
        <v>51013</v>
      </c>
      <c r="C835" s="1" t="s">
        <v>10</v>
      </c>
      <c r="D835" s="6">
        <v>0.28037879999999998</v>
      </c>
      <c r="E835" s="6">
        <v>0.28029739615944499</v>
      </c>
      <c r="F835" s="6">
        <v>5.79885270690782E-4</v>
      </c>
      <c r="G835" s="6">
        <v>2.0688214683268723E-3</v>
      </c>
      <c r="H835" s="6">
        <v>0.179280675</v>
      </c>
      <c r="I835" s="6">
        <v>3.7089970929613279E-4</v>
      </c>
      <c r="J835" s="6">
        <v>0.149625225</v>
      </c>
      <c r="K835" s="6">
        <v>3.0954787768323866E-4</v>
      </c>
      <c r="L835" s="1" t="s">
        <v>751</v>
      </c>
      <c r="M835" s="1" t="s">
        <v>198</v>
      </c>
      <c r="N835" s="1" t="s">
        <v>436</v>
      </c>
      <c r="O835" s="1" t="s">
        <v>230</v>
      </c>
      <c r="P835" s="1" t="s">
        <v>752</v>
      </c>
      <c r="Q835" s="1" t="s">
        <v>437</v>
      </c>
      <c r="R835" s="1" t="s">
        <v>330</v>
      </c>
    </row>
    <row r="836" spans="1:18" hidden="1" x14ac:dyDescent="0.3">
      <c r="A836" s="1" t="s">
        <v>497</v>
      </c>
      <c r="B836" s="1">
        <v>24033</v>
      </c>
      <c r="C836" s="1" t="s">
        <v>10</v>
      </c>
      <c r="D836" s="6">
        <v>0.39703929999999998</v>
      </c>
      <c r="E836" s="6">
        <v>0.39692402550751998</v>
      </c>
      <c r="F836" s="6">
        <v>8.2116494526468596E-4</v>
      </c>
      <c r="G836" s="6">
        <v>2.0688214683268862E-3</v>
      </c>
      <c r="H836" s="6">
        <v>0.25387609086538498</v>
      </c>
      <c r="I836" s="6">
        <v>5.2522430707721579E-4</v>
      </c>
      <c r="J836" s="6">
        <v>0.21188154951923099</v>
      </c>
      <c r="K836" s="6">
        <v>4.3834509838775132E-4</v>
      </c>
      <c r="L836" s="1" t="s">
        <v>751</v>
      </c>
      <c r="M836" s="1" t="s">
        <v>198</v>
      </c>
      <c r="N836" s="1" t="s">
        <v>436</v>
      </c>
      <c r="O836" s="1" t="s">
        <v>230</v>
      </c>
      <c r="P836" s="1" t="s">
        <v>752</v>
      </c>
      <c r="Q836" s="1" t="s">
        <v>437</v>
      </c>
      <c r="R836" s="1" t="s">
        <v>330</v>
      </c>
    </row>
    <row r="837" spans="1:18" hidden="1" x14ac:dyDescent="0.3">
      <c r="A837" s="1" t="s">
        <v>497</v>
      </c>
      <c r="B837" s="1">
        <v>24031</v>
      </c>
      <c r="C837" s="1" t="s">
        <v>10</v>
      </c>
      <c r="D837" s="6">
        <v>0.71416310000000005</v>
      </c>
      <c r="E837" s="6">
        <v>0.71395575329930805</v>
      </c>
      <c r="F837" s="6">
        <v>1.4770469898611001E-3</v>
      </c>
      <c r="G837" s="6">
        <v>2.0688214683268827E-3</v>
      </c>
      <c r="H837" s="6">
        <v>0.45665236682692301</v>
      </c>
      <c r="I837" s="6">
        <v>9.4473222005382108E-4</v>
      </c>
      <c r="J837" s="6">
        <v>0.38111588509615402</v>
      </c>
      <c r="K837" s="6">
        <v>7.8846072500732484E-4</v>
      </c>
      <c r="L837" s="1" t="s">
        <v>751</v>
      </c>
      <c r="M837" s="1" t="s">
        <v>198</v>
      </c>
      <c r="N837" s="1" t="s">
        <v>436</v>
      </c>
      <c r="O837" s="1" t="s">
        <v>230</v>
      </c>
      <c r="P837" s="1" t="s">
        <v>752</v>
      </c>
      <c r="Q837" s="1" t="s">
        <v>437</v>
      </c>
      <c r="R837" s="1" t="s">
        <v>330</v>
      </c>
    </row>
    <row r="838" spans="1:18" hidden="1" x14ac:dyDescent="0.3">
      <c r="A838" s="1" t="s">
        <v>811</v>
      </c>
      <c r="B838" s="1">
        <v>51059</v>
      </c>
      <c r="C838" s="1" t="s">
        <v>10</v>
      </c>
      <c r="D838" s="6">
        <v>1.1759202</v>
      </c>
      <c r="E838" s="6">
        <v>1.1755787889501299</v>
      </c>
      <c r="F838" s="6">
        <v>2.4320626362897601E-3</v>
      </c>
      <c r="G838" s="6">
        <v>2.0688214683268944E-3</v>
      </c>
      <c r="H838" s="6">
        <v>0.75191051249999996</v>
      </c>
      <c r="I838" s="6">
        <v>1.5555686105206776E-3</v>
      </c>
      <c r="J838" s="6">
        <v>0.62753433749999998</v>
      </c>
      <c r="K838" s="6">
        <v>1.2982565095322948E-3</v>
      </c>
      <c r="L838" s="1" t="s">
        <v>751</v>
      </c>
      <c r="M838" s="1" t="s">
        <v>198</v>
      </c>
      <c r="N838" s="1" t="s">
        <v>436</v>
      </c>
      <c r="O838" s="1" t="s">
        <v>230</v>
      </c>
      <c r="P838" s="1" t="s">
        <v>752</v>
      </c>
      <c r="Q838" s="1" t="s">
        <v>437</v>
      </c>
      <c r="R838" s="1" t="s">
        <v>330</v>
      </c>
    </row>
    <row r="839" spans="1:18" hidden="1" x14ac:dyDescent="0.3">
      <c r="A839" s="1" t="s">
        <v>811</v>
      </c>
      <c r="B839" s="1">
        <v>51610</v>
      </c>
      <c r="C839" s="1" t="s">
        <v>12</v>
      </c>
      <c r="D839" s="6">
        <v>1.3107393E-2</v>
      </c>
      <c r="E839" s="6">
        <v>1.31073929999847E-2</v>
      </c>
      <c r="F839" s="6">
        <v>1.3166728777723699E-5</v>
      </c>
      <c r="G839" s="6">
        <v>1.0045268939246018E-3</v>
      </c>
      <c r="H839" s="6">
        <v>7.3947893025436001E-3</v>
      </c>
      <c r="I839" s="6">
        <v>7.4282647293109949E-6</v>
      </c>
      <c r="J839" s="6">
        <v>5.7368787546662001E-3</v>
      </c>
      <c r="K839" s="6">
        <v>5.7628489962468758E-6</v>
      </c>
      <c r="L839" s="1" t="s">
        <v>442</v>
      </c>
      <c r="M839" s="1" t="s">
        <v>443</v>
      </c>
      <c r="N839" s="1" t="s">
        <v>436</v>
      </c>
      <c r="O839" s="1" t="s">
        <v>444</v>
      </c>
      <c r="P839" s="1" t="s">
        <v>201</v>
      </c>
      <c r="Q839" s="1" t="s">
        <v>437</v>
      </c>
      <c r="R839" s="1" t="s">
        <v>330</v>
      </c>
    </row>
    <row r="840" spans="1:18" hidden="1" x14ac:dyDescent="0.3">
      <c r="A840" s="1" t="s">
        <v>811</v>
      </c>
      <c r="B840" s="1">
        <v>51683</v>
      </c>
      <c r="C840" s="1" t="s">
        <v>12</v>
      </c>
      <c r="D840" s="6">
        <v>3.1412562999999998E-2</v>
      </c>
      <c r="E840" s="6">
        <v>3.1412562999963603E-2</v>
      </c>
      <c r="F840" s="6">
        <v>3.1554764340564301E-5</v>
      </c>
      <c r="G840" s="6">
        <v>1.0045268939246016E-3</v>
      </c>
      <c r="H840" s="6">
        <v>1.7722005042335801E-2</v>
      </c>
      <c r="I840" s="6">
        <v>1.7802230679293711E-5</v>
      </c>
      <c r="J840" s="6">
        <v>1.37487344206673E-2</v>
      </c>
      <c r="K840" s="6">
        <v>1.381097348298718E-5</v>
      </c>
      <c r="L840" s="1" t="s">
        <v>442</v>
      </c>
      <c r="M840" s="1" t="s">
        <v>443</v>
      </c>
      <c r="N840" s="1" t="s">
        <v>436</v>
      </c>
      <c r="O840" s="1" t="s">
        <v>444</v>
      </c>
      <c r="P840" s="1" t="s">
        <v>201</v>
      </c>
      <c r="Q840" s="1" t="s">
        <v>437</v>
      </c>
      <c r="R840" s="1" t="s">
        <v>330</v>
      </c>
    </row>
    <row r="841" spans="1:18" hidden="1" x14ac:dyDescent="0.3">
      <c r="A841" s="1" t="s">
        <v>9</v>
      </c>
      <c r="B841" s="1">
        <v>11001</v>
      </c>
      <c r="C841" s="1" t="s">
        <v>12</v>
      </c>
      <c r="D841" s="6">
        <v>0.13625429999999999</v>
      </c>
      <c r="E841" s="6">
        <v>0.13625429999984201</v>
      </c>
      <c r="F841" s="6">
        <v>1.36871108762712E-4</v>
      </c>
      <c r="G841" s="6">
        <v>1.0045268939246005E-3</v>
      </c>
      <c r="H841" s="6">
        <v>7.6870498966924203E-2</v>
      </c>
      <c r="I841" s="6">
        <v>7.7218483561678579E-5</v>
      </c>
      <c r="J841" s="6">
        <v>5.96361457157739E-2</v>
      </c>
      <c r="K841" s="6">
        <v>5.9906112221501228E-5</v>
      </c>
      <c r="L841" s="1" t="s">
        <v>442</v>
      </c>
      <c r="M841" s="1" t="s">
        <v>443</v>
      </c>
      <c r="N841" s="1" t="s">
        <v>436</v>
      </c>
      <c r="O841" s="1" t="s">
        <v>444</v>
      </c>
      <c r="P841" s="1" t="s">
        <v>201</v>
      </c>
      <c r="Q841" s="1" t="s">
        <v>437</v>
      </c>
      <c r="R841" s="1" t="s">
        <v>330</v>
      </c>
    </row>
    <row r="842" spans="1:18" hidden="1" x14ac:dyDescent="0.3">
      <c r="A842" s="1" t="s">
        <v>811</v>
      </c>
      <c r="B842" s="1">
        <v>51510</v>
      </c>
      <c r="C842" s="1" t="s">
        <v>12</v>
      </c>
      <c r="D842" s="6">
        <v>0.14327741999999999</v>
      </c>
      <c r="E842" s="6">
        <v>0.14327741999983301</v>
      </c>
      <c r="F842" s="6">
        <v>1.4392602168196401E-4</v>
      </c>
      <c r="G842" s="6">
        <v>1.0045268939246096E-3</v>
      </c>
      <c r="H842" s="6">
        <v>8.0832727965969201E-2</v>
      </c>
      <c r="I842" s="6">
        <v>8.1198649151107967E-5</v>
      </c>
      <c r="J842" s="6">
        <v>6.2710043623578404E-2</v>
      </c>
      <c r="K842" s="6">
        <v>6.2993925339069988E-5</v>
      </c>
      <c r="L842" s="1" t="s">
        <v>442</v>
      </c>
      <c r="M842" s="1" t="s">
        <v>443</v>
      </c>
      <c r="N842" s="1" t="s">
        <v>436</v>
      </c>
      <c r="O842" s="1" t="s">
        <v>444</v>
      </c>
      <c r="P842" s="1" t="s">
        <v>201</v>
      </c>
      <c r="Q842" s="1" t="s">
        <v>437</v>
      </c>
      <c r="R842" s="1" t="s">
        <v>330</v>
      </c>
    </row>
    <row r="843" spans="1:18" hidden="1" x14ac:dyDescent="0.3">
      <c r="A843" s="1" t="s">
        <v>811</v>
      </c>
      <c r="B843" s="1">
        <v>51600</v>
      </c>
      <c r="C843" s="1" t="s">
        <v>12</v>
      </c>
      <c r="D843" s="6">
        <v>0.14485939</v>
      </c>
      <c r="E843" s="6">
        <v>0.144859389999833</v>
      </c>
      <c r="F843" s="6">
        <v>1.4551515309234401E-4</v>
      </c>
      <c r="G843" s="6">
        <v>1.0045268939245966E-3</v>
      </c>
      <c r="H843" s="6">
        <v>8.1725226942153506E-2</v>
      </c>
      <c r="I843" s="6">
        <v>8.2095188375484217E-5</v>
      </c>
      <c r="J843" s="6">
        <v>6.3402444475793601E-2</v>
      </c>
      <c r="K843" s="6">
        <v>6.3689460616495649E-5</v>
      </c>
      <c r="L843" s="1" t="s">
        <v>442</v>
      </c>
      <c r="M843" s="1" t="s">
        <v>443</v>
      </c>
      <c r="N843" s="1" t="s">
        <v>436</v>
      </c>
      <c r="O843" s="1" t="s">
        <v>444</v>
      </c>
      <c r="P843" s="1" t="s">
        <v>201</v>
      </c>
      <c r="Q843" s="1" t="s">
        <v>437</v>
      </c>
      <c r="R843" s="1" t="s">
        <v>330</v>
      </c>
    </row>
    <row r="844" spans="1:18" hidden="1" x14ac:dyDescent="0.3">
      <c r="A844" s="1" t="s">
        <v>811</v>
      </c>
      <c r="B844" s="1">
        <v>51013</v>
      </c>
      <c r="C844" s="1" t="s">
        <v>12</v>
      </c>
      <c r="D844" s="6">
        <v>0.20090473</v>
      </c>
      <c r="E844" s="6">
        <v>0.200904729999766</v>
      </c>
      <c r="F844" s="6">
        <v>2.0181420440142699E-4</v>
      </c>
      <c r="G844" s="6">
        <v>1.0045268939246083E-3</v>
      </c>
      <c r="H844" s="6">
        <v>0.113344289610788</v>
      </c>
      <c r="I844" s="6">
        <v>1.1385738718681613E-4</v>
      </c>
      <c r="J844" s="6">
        <v>8.7932518483954003E-2</v>
      </c>
      <c r="K844" s="6">
        <v>8.8330579667654524E-5</v>
      </c>
      <c r="L844" s="1" t="s">
        <v>442</v>
      </c>
      <c r="M844" s="1" t="s">
        <v>443</v>
      </c>
      <c r="N844" s="1" t="s">
        <v>436</v>
      </c>
      <c r="O844" s="1" t="s">
        <v>444</v>
      </c>
      <c r="P844" s="1" t="s">
        <v>201</v>
      </c>
      <c r="Q844" s="1" t="s">
        <v>437</v>
      </c>
      <c r="R844" s="1" t="s">
        <v>330</v>
      </c>
    </row>
    <row r="845" spans="1:18" hidden="1" x14ac:dyDescent="0.3">
      <c r="A845" s="1" t="s">
        <v>811</v>
      </c>
      <c r="B845" s="1">
        <v>51610</v>
      </c>
      <c r="C845" s="1" t="s">
        <v>10</v>
      </c>
      <c r="D845" s="6">
        <v>0.33090213000000002</v>
      </c>
      <c r="E845" s="6">
        <v>0.33090212999961699</v>
      </c>
      <c r="F845" s="6">
        <v>3.3240008884154897E-4</v>
      </c>
      <c r="G845" s="6">
        <v>1.0045268939245986E-3</v>
      </c>
      <c r="H845" s="6">
        <v>0.18668483741297001</v>
      </c>
      <c r="I845" s="6">
        <v>1.8752993986926946E-4</v>
      </c>
      <c r="J845" s="6">
        <v>0.144830127506728</v>
      </c>
      <c r="K845" s="6">
        <v>1.4548575813103703E-4</v>
      </c>
      <c r="L845" s="1" t="s">
        <v>442</v>
      </c>
      <c r="M845" s="1" t="s">
        <v>443</v>
      </c>
      <c r="N845" s="1" t="s">
        <v>436</v>
      </c>
      <c r="O845" s="1" t="s">
        <v>444</v>
      </c>
      <c r="P845" s="1" t="s">
        <v>201</v>
      </c>
      <c r="Q845" s="1" t="s">
        <v>437</v>
      </c>
      <c r="R845" s="1" t="s">
        <v>330</v>
      </c>
    </row>
    <row r="846" spans="1:18" hidden="1" x14ac:dyDescent="0.3">
      <c r="A846" s="1" t="s">
        <v>811</v>
      </c>
      <c r="B846" s="1">
        <v>51153</v>
      </c>
      <c r="C846" s="1" t="s">
        <v>12</v>
      </c>
      <c r="D846" s="6">
        <v>0.62689523000000003</v>
      </c>
      <c r="E846" s="6">
        <v>0.62689522999927005</v>
      </c>
      <c r="F846" s="6">
        <v>6.2973311820731996E-4</v>
      </c>
      <c r="G846" s="6">
        <v>1.0045268939246088E-3</v>
      </c>
      <c r="H846" s="6">
        <v>0.35367507029198098</v>
      </c>
      <c r="I846" s="6">
        <v>3.5527611981897133E-4</v>
      </c>
      <c r="J846" s="6">
        <v>0.27438117758341302</v>
      </c>
      <c r="K846" s="6">
        <v>2.7562327206924237E-4</v>
      </c>
      <c r="L846" s="1" t="s">
        <v>442</v>
      </c>
      <c r="M846" s="1" t="s">
        <v>443</v>
      </c>
      <c r="N846" s="1" t="s">
        <v>436</v>
      </c>
      <c r="O846" s="1" t="s">
        <v>444</v>
      </c>
      <c r="P846" s="1" t="s">
        <v>201</v>
      </c>
      <c r="Q846" s="1" t="s">
        <v>437</v>
      </c>
      <c r="R846" s="1" t="s">
        <v>330</v>
      </c>
    </row>
    <row r="847" spans="1:18" hidden="1" x14ac:dyDescent="0.3">
      <c r="A847" s="1" t="s">
        <v>811</v>
      </c>
      <c r="B847" s="1">
        <v>51107</v>
      </c>
      <c r="C847" s="1" t="s">
        <v>12</v>
      </c>
      <c r="D847" s="6">
        <v>0.66486146999999995</v>
      </c>
      <c r="E847" s="6">
        <v>0.66486146999922902</v>
      </c>
      <c r="F847" s="6">
        <v>6.67871227348471E-4</v>
      </c>
      <c r="G847" s="6">
        <v>1.0045268939246027E-3</v>
      </c>
      <c r="H847" s="6">
        <v>0.375094458984287</v>
      </c>
      <c r="I847" s="6">
        <v>3.7679247181181513E-4</v>
      </c>
      <c r="J847" s="6">
        <v>0.29099834284660098</v>
      </c>
      <c r="K847" s="6">
        <v>2.9231566147690268E-4</v>
      </c>
      <c r="L847" s="1" t="s">
        <v>442</v>
      </c>
      <c r="M847" s="1" t="s">
        <v>443</v>
      </c>
      <c r="N847" s="1" t="s">
        <v>436</v>
      </c>
      <c r="O847" s="1" t="s">
        <v>444</v>
      </c>
      <c r="P847" s="1" t="s">
        <v>201</v>
      </c>
      <c r="Q847" s="1" t="s">
        <v>437</v>
      </c>
      <c r="R847" s="1" t="s">
        <v>330</v>
      </c>
    </row>
    <row r="848" spans="1:18" hidden="1" x14ac:dyDescent="0.3">
      <c r="A848" s="1" t="s">
        <v>497</v>
      </c>
      <c r="B848" s="1">
        <v>24009</v>
      </c>
      <c r="C848" s="1" t="s">
        <v>12</v>
      </c>
      <c r="D848" s="6">
        <v>0.73079123000000001</v>
      </c>
      <c r="E848" s="6">
        <v>0.73079122999915203</v>
      </c>
      <c r="F848" s="6">
        <v>7.3409944437838901E-4</v>
      </c>
      <c r="G848" s="6">
        <v>1.004526893924604E-3</v>
      </c>
      <c r="H848" s="6">
        <v>0.41229000839424701</v>
      </c>
      <c r="I848" s="6">
        <v>4.1415640152842184E-4</v>
      </c>
      <c r="J848" s="6">
        <v>0.31985465618398601</v>
      </c>
      <c r="K848" s="6">
        <v>3.2130260428382158E-4</v>
      </c>
      <c r="L848" s="1" t="s">
        <v>442</v>
      </c>
      <c r="M848" s="1" t="s">
        <v>443</v>
      </c>
      <c r="N848" s="1" t="s">
        <v>436</v>
      </c>
      <c r="O848" s="1" t="s">
        <v>444</v>
      </c>
      <c r="P848" s="1" t="s">
        <v>201</v>
      </c>
      <c r="Q848" s="1" t="s">
        <v>437</v>
      </c>
      <c r="R848" s="1" t="s">
        <v>330</v>
      </c>
    </row>
    <row r="849" spans="1:18" hidden="1" x14ac:dyDescent="0.3">
      <c r="A849" s="1" t="s">
        <v>811</v>
      </c>
      <c r="B849" s="1">
        <v>51683</v>
      </c>
      <c r="C849" s="1" t="s">
        <v>10</v>
      </c>
      <c r="D849" s="6">
        <v>0.79302391999999999</v>
      </c>
      <c r="E849" s="6">
        <v>0.79302391999908495</v>
      </c>
      <c r="F849" s="6">
        <v>7.9661385516459099E-4</v>
      </c>
      <c r="G849" s="6">
        <v>1.0045268939245997E-3</v>
      </c>
      <c r="H849" s="6">
        <v>0.44739978424978999</v>
      </c>
      <c r="I849" s="6">
        <v>4.4942511561497754E-4</v>
      </c>
      <c r="J849" s="6">
        <v>0.34709282605550201</v>
      </c>
      <c r="K849" s="6">
        <v>3.4866407846104478E-4</v>
      </c>
      <c r="L849" s="1" t="s">
        <v>442</v>
      </c>
      <c r="M849" s="1" t="s">
        <v>443</v>
      </c>
      <c r="N849" s="1" t="s">
        <v>436</v>
      </c>
      <c r="O849" s="1" t="s">
        <v>444</v>
      </c>
      <c r="P849" s="1" t="s">
        <v>201</v>
      </c>
      <c r="Q849" s="1" t="s">
        <v>437</v>
      </c>
      <c r="R849" s="1" t="s">
        <v>330</v>
      </c>
    </row>
    <row r="850" spans="1:18" hidden="1" x14ac:dyDescent="0.3">
      <c r="A850" s="1" t="s">
        <v>811</v>
      </c>
      <c r="B850" s="1">
        <v>51059</v>
      </c>
      <c r="C850" s="1" t="s">
        <v>12</v>
      </c>
      <c r="D850" s="6">
        <v>1.5331134</v>
      </c>
      <c r="E850" s="6">
        <v>1.53311339999822</v>
      </c>
      <c r="F850" s="6">
        <v>1.5400536417344E-3</v>
      </c>
      <c r="G850" s="6">
        <v>1.0045268939246033E-3</v>
      </c>
      <c r="H850" s="6">
        <v>0.86493558024134098</v>
      </c>
      <c r="I850" s="6">
        <v>8.6885105186470873E-4</v>
      </c>
      <c r="J850" s="6">
        <v>0.67101716511849996</v>
      </c>
      <c r="K850" s="6">
        <v>6.7405478864657946E-4</v>
      </c>
      <c r="L850" s="1" t="s">
        <v>442</v>
      </c>
      <c r="M850" s="1" t="s">
        <v>443</v>
      </c>
      <c r="N850" s="1" t="s">
        <v>436</v>
      </c>
      <c r="O850" s="1" t="s">
        <v>444</v>
      </c>
      <c r="P850" s="1" t="s">
        <v>201</v>
      </c>
      <c r="Q850" s="1" t="s">
        <v>437</v>
      </c>
      <c r="R850" s="1" t="s">
        <v>330</v>
      </c>
    </row>
    <row r="851" spans="1:18" hidden="1" x14ac:dyDescent="0.3">
      <c r="A851" s="1" t="s">
        <v>497</v>
      </c>
      <c r="B851" s="1">
        <v>24017</v>
      </c>
      <c r="C851" s="1" t="s">
        <v>12</v>
      </c>
      <c r="D851" s="6">
        <v>1.5782662999999999</v>
      </c>
      <c r="E851" s="6">
        <v>1.57826629999816</v>
      </c>
      <c r="F851" s="6">
        <v>1.5854109441230399E-3</v>
      </c>
      <c r="G851" s="6">
        <v>1.0045268939246109E-3</v>
      </c>
      <c r="H851" s="6">
        <v>0.89040946218711103</v>
      </c>
      <c r="I851" s="6">
        <v>8.9444025137190195E-4</v>
      </c>
      <c r="J851" s="6">
        <v>0.69077980691321605</v>
      </c>
      <c r="K851" s="6">
        <v>6.939068938243754E-4</v>
      </c>
      <c r="L851" s="1" t="s">
        <v>442</v>
      </c>
      <c r="M851" s="1" t="s">
        <v>443</v>
      </c>
      <c r="N851" s="1" t="s">
        <v>436</v>
      </c>
      <c r="O851" s="1" t="s">
        <v>444</v>
      </c>
      <c r="P851" s="1" t="s">
        <v>201</v>
      </c>
      <c r="Q851" s="1" t="s">
        <v>437</v>
      </c>
      <c r="R851" s="1" t="s">
        <v>330</v>
      </c>
    </row>
    <row r="852" spans="1:18" hidden="1" x14ac:dyDescent="0.3">
      <c r="A852" s="1" t="s">
        <v>497</v>
      </c>
      <c r="B852" s="1">
        <v>24021</v>
      </c>
      <c r="C852" s="1" t="s">
        <v>12</v>
      </c>
      <c r="D852" s="6">
        <v>2.0528767999999999</v>
      </c>
      <c r="E852" s="6">
        <v>2.0528767999976099</v>
      </c>
      <c r="F852" s="6">
        <v>2.0621699555114898E-3</v>
      </c>
      <c r="G852" s="6">
        <v>1.004526893924609E-3</v>
      </c>
      <c r="H852" s="6">
        <v>1.1581701563445901</v>
      </c>
      <c r="I852" s="6">
        <v>1.1634130697890099E-3</v>
      </c>
      <c r="J852" s="6">
        <v>0.89850859738982003</v>
      </c>
      <c r="K852" s="6">
        <v>9.0257605050055294E-4</v>
      </c>
      <c r="L852" s="1" t="s">
        <v>442</v>
      </c>
      <c r="M852" s="1" t="s">
        <v>443</v>
      </c>
      <c r="N852" s="1" t="s">
        <v>436</v>
      </c>
      <c r="O852" s="1" t="s">
        <v>444</v>
      </c>
      <c r="P852" s="1" t="s">
        <v>201</v>
      </c>
      <c r="Q852" s="1" t="s">
        <v>437</v>
      </c>
      <c r="R852" s="1" t="s">
        <v>330</v>
      </c>
    </row>
    <row r="853" spans="1:18" hidden="1" x14ac:dyDescent="0.3">
      <c r="A853" s="1" t="s">
        <v>497</v>
      </c>
      <c r="B853" s="1">
        <v>24031</v>
      </c>
      <c r="C853" s="1" t="s">
        <v>12</v>
      </c>
      <c r="D853" s="6">
        <v>2.3460008000000001</v>
      </c>
      <c r="E853" s="6">
        <v>2.3460007999972698</v>
      </c>
      <c r="F853" s="6">
        <v>2.3566208967659001E-3</v>
      </c>
      <c r="G853" s="6">
        <v>1.0045268939246068E-3</v>
      </c>
      <c r="H853" s="6">
        <v>1.32354173096044</v>
      </c>
      <c r="I853" s="6">
        <v>1.3295332639812884E-3</v>
      </c>
      <c r="J853" s="6">
        <v>1.02680389212027</v>
      </c>
      <c r="K853" s="6">
        <v>1.0314521244212719E-3</v>
      </c>
      <c r="L853" s="1" t="s">
        <v>442</v>
      </c>
      <c r="M853" s="1" t="s">
        <v>443</v>
      </c>
      <c r="N853" s="1" t="s">
        <v>436</v>
      </c>
      <c r="O853" s="1" t="s">
        <v>444</v>
      </c>
      <c r="P853" s="1" t="s">
        <v>201</v>
      </c>
      <c r="Q853" s="1" t="s">
        <v>437</v>
      </c>
      <c r="R853" s="1" t="s">
        <v>330</v>
      </c>
    </row>
    <row r="854" spans="1:18" hidden="1" x14ac:dyDescent="0.3">
      <c r="A854" s="1" t="s">
        <v>497</v>
      </c>
      <c r="B854" s="1">
        <v>24033</v>
      </c>
      <c r="C854" s="1" t="s">
        <v>12</v>
      </c>
      <c r="D854" s="6">
        <v>2.3772918000000001</v>
      </c>
      <c r="E854" s="6">
        <v>2.3772917999972401</v>
      </c>
      <c r="F854" s="6">
        <v>2.3880535478036599E-3</v>
      </c>
      <c r="G854" s="6">
        <v>1.0045268939246046E-3</v>
      </c>
      <c r="H854" s="6">
        <v>1.3411951538848901</v>
      </c>
      <c r="I854" s="6">
        <v>1.3472666020787208E-3</v>
      </c>
      <c r="J854" s="6">
        <v>1.0404994205226099</v>
      </c>
      <c r="K854" s="6">
        <v>1.0452096510279282E-3</v>
      </c>
      <c r="L854" s="1" t="s">
        <v>442</v>
      </c>
      <c r="M854" s="1" t="s">
        <v>443</v>
      </c>
      <c r="N854" s="1" t="s">
        <v>436</v>
      </c>
      <c r="O854" s="1" t="s">
        <v>444</v>
      </c>
      <c r="P854" s="1" t="s">
        <v>201</v>
      </c>
      <c r="Q854" s="1" t="s">
        <v>437</v>
      </c>
      <c r="R854" s="1" t="s">
        <v>330</v>
      </c>
    </row>
    <row r="855" spans="1:18" hidden="1" x14ac:dyDescent="0.3">
      <c r="A855" s="1" t="s">
        <v>9</v>
      </c>
      <c r="B855" s="1">
        <v>11001</v>
      </c>
      <c r="C855" s="1" t="s">
        <v>10</v>
      </c>
      <c r="D855" s="6">
        <v>3.4398</v>
      </c>
      <c r="E855" s="6">
        <v>3.43979999999602</v>
      </c>
      <c r="F855" s="6">
        <v>3.45537160971785E-3</v>
      </c>
      <c r="G855" s="6">
        <v>1.0045268939246027E-3</v>
      </c>
      <c r="H855" s="6">
        <v>1.9406297074398799</v>
      </c>
      <c r="I855" s="6">
        <v>1.9494147322723931E-3</v>
      </c>
      <c r="J855" s="6">
        <v>1.5055408455595101</v>
      </c>
      <c r="K855" s="6">
        <v>1.5123562692665145E-3</v>
      </c>
      <c r="L855" s="1" t="s">
        <v>442</v>
      </c>
      <c r="M855" s="1" t="s">
        <v>443</v>
      </c>
      <c r="N855" s="1" t="s">
        <v>436</v>
      </c>
      <c r="O855" s="1" t="s">
        <v>444</v>
      </c>
      <c r="P855" s="1" t="s">
        <v>201</v>
      </c>
      <c r="Q855" s="1" t="s">
        <v>437</v>
      </c>
      <c r="R855" s="1" t="s">
        <v>330</v>
      </c>
    </row>
    <row r="856" spans="1:18" hidden="1" x14ac:dyDescent="0.3">
      <c r="A856" s="1" t="s">
        <v>811</v>
      </c>
      <c r="B856" s="1">
        <v>51510</v>
      </c>
      <c r="C856" s="1" t="s">
        <v>10</v>
      </c>
      <c r="D856" s="6">
        <v>3.6171017999999999</v>
      </c>
      <c r="E856" s="6">
        <v>3.6171017999958099</v>
      </c>
      <c r="F856" s="6">
        <v>3.6334760361588802E-3</v>
      </c>
      <c r="G856" s="6">
        <v>1.0045268939246027E-3</v>
      </c>
      <c r="H856" s="6">
        <v>2.0406579475301698</v>
      </c>
      <c r="I856" s="6">
        <v>2.0498957895950364E-3</v>
      </c>
      <c r="J856" s="6">
        <v>1.58314277063981</v>
      </c>
      <c r="K856" s="6">
        <v>1.590309490029998E-3</v>
      </c>
      <c r="L856" s="1" t="s">
        <v>442</v>
      </c>
      <c r="M856" s="1" t="s">
        <v>443</v>
      </c>
      <c r="N856" s="1" t="s">
        <v>436</v>
      </c>
      <c r="O856" s="1" t="s">
        <v>444</v>
      </c>
      <c r="P856" s="1" t="s">
        <v>201</v>
      </c>
      <c r="Q856" s="1" t="s">
        <v>437</v>
      </c>
      <c r="R856" s="1" t="s">
        <v>330</v>
      </c>
    </row>
    <row r="857" spans="1:18" hidden="1" x14ac:dyDescent="0.3">
      <c r="A857" s="1" t="s">
        <v>811</v>
      </c>
      <c r="B857" s="1">
        <v>51600</v>
      </c>
      <c r="C857" s="1" t="s">
        <v>10</v>
      </c>
      <c r="D857" s="6">
        <v>3.6570377999999999</v>
      </c>
      <c r="E857" s="6">
        <v>3.6570377999957402</v>
      </c>
      <c r="F857" s="6">
        <v>3.6735928221946E-3</v>
      </c>
      <c r="G857" s="6">
        <v>1.0045268939246072E-3</v>
      </c>
      <c r="H857" s="6">
        <v>2.06318861442834</v>
      </c>
      <c r="I857" s="6">
        <v>2.0725284504323144E-3</v>
      </c>
      <c r="J857" s="6">
        <v>1.6006220657175101</v>
      </c>
      <c r="K857" s="6">
        <v>1.607867912022399E-3</v>
      </c>
      <c r="L857" s="1" t="s">
        <v>442</v>
      </c>
      <c r="M857" s="1" t="s">
        <v>443</v>
      </c>
      <c r="N857" s="1" t="s">
        <v>436</v>
      </c>
      <c r="O857" s="1" t="s">
        <v>444</v>
      </c>
      <c r="P857" s="1" t="s">
        <v>201</v>
      </c>
      <c r="Q857" s="1" t="s">
        <v>437</v>
      </c>
      <c r="R857" s="1" t="s">
        <v>330</v>
      </c>
    </row>
    <row r="858" spans="1:18" hidden="1" x14ac:dyDescent="0.3">
      <c r="A858" s="1" t="s">
        <v>811</v>
      </c>
      <c r="B858" s="1">
        <v>51013</v>
      </c>
      <c r="C858" s="1" t="s">
        <v>10</v>
      </c>
      <c r="D858" s="6">
        <v>5.0719304999999997</v>
      </c>
      <c r="E858" s="6">
        <v>5.0719304999941199</v>
      </c>
      <c r="F858" s="6">
        <v>5.0948905913605503E-3</v>
      </c>
      <c r="G858" s="6">
        <v>1.0045268939246027E-3</v>
      </c>
      <c r="H858" s="6">
        <v>2.8614276999739601</v>
      </c>
      <c r="I858" s="6">
        <v>2.874381079644662E-3</v>
      </c>
      <c r="J858" s="6">
        <v>2.2198960793037599</v>
      </c>
      <c r="K858" s="6">
        <v>2.2299453133784093E-3</v>
      </c>
      <c r="L858" s="1" t="s">
        <v>442</v>
      </c>
      <c r="M858" s="1" t="s">
        <v>443</v>
      </c>
      <c r="N858" s="1" t="s">
        <v>436</v>
      </c>
      <c r="O858" s="1" t="s">
        <v>444</v>
      </c>
      <c r="P858" s="1" t="s">
        <v>201</v>
      </c>
      <c r="Q858" s="1" t="s">
        <v>437</v>
      </c>
      <c r="R858" s="1" t="s">
        <v>330</v>
      </c>
    </row>
    <row r="859" spans="1:18" hidden="1" x14ac:dyDescent="0.3">
      <c r="A859" s="1" t="s">
        <v>811</v>
      </c>
      <c r="B859" s="1">
        <v>51153</v>
      </c>
      <c r="C859" s="1" t="s">
        <v>10</v>
      </c>
      <c r="D859" s="6">
        <v>15.826252</v>
      </c>
      <c r="E859" s="6">
        <v>15.826251999981499</v>
      </c>
      <c r="F859" s="6">
        <v>1.58978957640095E-2</v>
      </c>
      <c r="G859" s="6">
        <v>1.0045268939246062E-3</v>
      </c>
      <c r="H859" s="6">
        <v>8.9286861993807296</v>
      </c>
      <c r="I859" s="6">
        <v>8.9691054146914216E-3</v>
      </c>
      <c r="J859" s="6">
        <v>6.9268762190004898</v>
      </c>
      <c r="K859" s="6">
        <v>6.9582334528727821E-3</v>
      </c>
      <c r="L859" s="1" t="s">
        <v>442</v>
      </c>
      <c r="M859" s="1" t="s">
        <v>443</v>
      </c>
      <c r="N859" s="1" t="s">
        <v>436</v>
      </c>
      <c r="O859" s="1" t="s">
        <v>444</v>
      </c>
      <c r="P859" s="1" t="s">
        <v>201</v>
      </c>
      <c r="Q859" s="1" t="s">
        <v>437</v>
      </c>
      <c r="R859" s="1" t="s">
        <v>330</v>
      </c>
    </row>
    <row r="860" spans="1:18" hidden="1" x14ac:dyDescent="0.3">
      <c r="A860" s="1" t="s">
        <v>811</v>
      </c>
      <c r="B860" s="1">
        <v>51107</v>
      </c>
      <c r="C860" s="1" t="s">
        <v>10</v>
      </c>
      <c r="D860" s="6">
        <v>16.784716</v>
      </c>
      <c r="E860" s="6">
        <v>16.784715999980499</v>
      </c>
      <c r="F860" s="6">
        <v>1.6860698628867E-2</v>
      </c>
      <c r="G860" s="6">
        <v>1.0045268939246031E-3</v>
      </c>
      <c r="H860" s="6">
        <v>9.4694222049367696</v>
      </c>
      <c r="I860" s="6">
        <v>9.5122892747858002E-3</v>
      </c>
      <c r="J860" s="6">
        <v>7.34637930086524</v>
      </c>
      <c r="K860" s="6">
        <v>7.3796355806901573E-3</v>
      </c>
      <c r="L860" s="1" t="s">
        <v>442</v>
      </c>
      <c r="M860" s="1" t="s">
        <v>443</v>
      </c>
      <c r="N860" s="1" t="s">
        <v>436</v>
      </c>
      <c r="O860" s="1" t="s">
        <v>444</v>
      </c>
      <c r="P860" s="1" t="s">
        <v>201</v>
      </c>
      <c r="Q860" s="1" t="s">
        <v>437</v>
      </c>
      <c r="R860" s="1" t="s">
        <v>330</v>
      </c>
    </row>
    <row r="861" spans="1:18" hidden="1" x14ac:dyDescent="0.3">
      <c r="A861" s="1" t="s">
        <v>497</v>
      </c>
      <c r="B861" s="1">
        <v>24009</v>
      </c>
      <c r="C861" s="1" t="s">
        <v>10</v>
      </c>
      <c r="D861" s="6">
        <v>18.449145000000001</v>
      </c>
      <c r="E861" s="6">
        <v>18.4491449999785</v>
      </c>
      <c r="F861" s="6">
        <v>1.8532662322393201E-2</v>
      </c>
      <c r="G861" s="6">
        <v>1.0045268939246127E-3</v>
      </c>
      <c r="H861" s="6">
        <v>10.408442021008799</v>
      </c>
      <c r="I861" s="6">
        <v>1.0455559933958388E-2</v>
      </c>
      <c r="J861" s="6">
        <v>8.0748710283010698</v>
      </c>
      <c r="K861" s="6">
        <v>8.1114251129011175E-3</v>
      </c>
      <c r="L861" s="1" t="s">
        <v>442</v>
      </c>
      <c r="M861" s="1" t="s">
        <v>443</v>
      </c>
      <c r="N861" s="1" t="s">
        <v>436</v>
      </c>
      <c r="O861" s="1" t="s">
        <v>444</v>
      </c>
      <c r="P861" s="1" t="s">
        <v>201</v>
      </c>
      <c r="Q861" s="1" t="s">
        <v>437</v>
      </c>
      <c r="R861" s="1" t="s">
        <v>330</v>
      </c>
    </row>
    <row r="862" spans="1:18" hidden="1" x14ac:dyDescent="0.3">
      <c r="A862" s="1" t="s">
        <v>811</v>
      </c>
      <c r="B862" s="1">
        <v>51059</v>
      </c>
      <c r="C862" s="1" t="s">
        <v>10</v>
      </c>
      <c r="D862" s="6">
        <v>38.704132999999999</v>
      </c>
      <c r="E862" s="6">
        <v>38.704132999955</v>
      </c>
      <c r="F862" s="6">
        <v>3.8879342504489697E-2</v>
      </c>
      <c r="G862" s="6">
        <v>1.0045268939246075E-3</v>
      </c>
      <c r="H862" s="6">
        <v>21.835685301617598</v>
      </c>
      <c r="I862" s="6">
        <v>2.193453313274913E-2</v>
      </c>
      <c r="J862" s="6">
        <v>16.940128241022101</v>
      </c>
      <c r="K862" s="6">
        <v>1.7016814404638456E-2</v>
      </c>
      <c r="L862" s="1" t="s">
        <v>442</v>
      </c>
      <c r="M862" s="1" t="s">
        <v>443</v>
      </c>
      <c r="N862" s="1" t="s">
        <v>436</v>
      </c>
      <c r="O862" s="1" t="s">
        <v>444</v>
      </c>
      <c r="P862" s="1" t="s">
        <v>201</v>
      </c>
      <c r="Q862" s="1" t="s">
        <v>437</v>
      </c>
      <c r="R862" s="1" t="s">
        <v>330</v>
      </c>
    </row>
    <row r="863" spans="1:18" hidden="1" x14ac:dyDescent="0.3">
      <c r="A863" s="1" t="s">
        <v>497</v>
      </c>
      <c r="B863" s="1">
        <v>24017</v>
      </c>
      <c r="C863" s="1" t="s">
        <v>10</v>
      </c>
      <c r="D863" s="6">
        <v>39.844037999999998</v>
      </c>
      <c r="E863" s="6">
        <v>39.844037999953798</v>
      </c>
      <c r="F863" s="6">
        <v>4.0024407733507399E-2</v>
      </c>
      <c r="G863" s="6">
        <v>1.004526893924602E-3</v>
      </c>
      <c r="H863" s="6">
        <v>22.4787847570102</v>
      </c>
      <c r="I863" s="6">
        <v>2.2580543831159147E-2</v>
      </c>
      <c r="J863" s="6">
        <v>17.439044904071501</v>
      </c>
      <c r="K863" s="6">
        <v>1.7517989610498604E-2</v>
      </c>
      <c r="L863" s="1" t="s">
        <v>442</v>
      </c>
      <c r="M863" s="1" t="s">
        <v>443</v>
      </c>
      <c r="N863" s="1" t="s">
        <v>436</v>
      </c>
      <c r="O863" s="1" t="s">
        <v>444</v>
      </c>
      <c r="P863" s="1" t="s">
        <v>201</v>
      </c>
      <c r="Q863" s="1" t="s">
        <v>437</v>
      </c>
      <c r="R863" s="1" t="s">
        <v>330</v>
      </c>
    </row>
    <row r="864" spans="1:18" hidden="1" x14ac:dyDescent="0.3">
      <c r="A864" s="1" t="s">
        <v>497</v>
      </c>
      <c r="B864" s="1">
        <v>24021</v>
      </c>
      <c r="C864" s="1" t="s">
        <v>10</v>
      </c>
      <c r="D864" s="6">
        <v>51.825800000000001</v>
      </c>
      <c r="E864" s="6">
        <v>51.825799999939797</v>
      </c>
      <c r="F864" s="6">
        <v>5.2060409899097299E-2</v>
      </c>
      <c r="G864" s="6">
        <v>1.0045268939246046E-3</v>
      </c>
      <c r="H864" s="6">
        <v>29.238527557369</v>
      </c>
      <c r="I864" s="6">
        <v>2.9370887270132838E-2</v>
      </c>
      <c r="J864" s="6">
        <v>22.683254478108601</v>
      </c>
      <c r="K864" s="6">
        <v>2.2785939164995814E-2</v>
      </c>
      <c r="L864" s="1" t="s">
        <v>442</v>
      </c>
      <c r="M864" s="1" t="s">
        <v>443</v>
      </c>
      <c r="N864" s="1" t="s">
        <v>436</v>
      </c>
      <c r="O864" s="1" t="s">
        <v>444</v>
      </c>
      <c r="P864" s="1" t="s">
        <v>201</v>
      </c>
      <c r="Q864" s="1" t="s">
        <v>437</v>
      </c>
      <c r="R864" s="1" t="s">
        <v>330</v>
      </c>
    </row>
    <row r="865" spans="1:18" hidden="1" x14ac:dyDescent="0.3">
      <c r="A865" s="1" t="s">
        <v>497</v>
      </c>
      <c r="B865" s="1">
        <v>24031</v>
      </c>
      <c r="C865" s="1" t="s">
        <v>10</v>
      </c>
      <c r="D865" s="6">
        <v>59.225842</v>
      </c>
      <c r="E865" s="6">
        <v>59.225841999931397</v>
      </c>
      <c r="F865" s="6">
        <v>5.9493951104260298E-2</v>
      </c>
      <c r="G865" s="6">
        <v>1.0045268939246016E-3</v>
      </c>
      <c r="H865" s="6">
        <v>33.413404393668401</v>
      </c>
      <c r="I865" s="6">
        <v>3.3564663331018353E-2</v>
      </c>
      <c r="J865" s="6">
        <v>25.922124612958299</v>
      </c>
      <c r="K865" s="6">
        <v>2.6039471321381465E-2</v>
      </c>
      <c r="L865" s="1" t="s">
        <v>442</v>
      </c>
      <c r="M865" s="1" t="s">
        <v>443</v>
      </c>
      <c r="N865" s="1" t="s">
        <v>436</v>
      </c>
      <c r="O865" s="1" t="s">
        <v>444</v>
      </c>
      <c r="P865" s="1" t="s">
        <v>201</v>
      </c>
      <c r="Q865" s="1" t="s">
        <v>437</v>
      </c>
      <c r="R865" s="1" t="s">
        <v>330</v>
      </c>
    </row>
    <row r="866" spans="1:18" hidden="1" x14ac:dyDescent="0.3">
      <c r="A866" s="1" t="s">
        <v>497</v>
      </c>
      <c r="B866" s="1">
        <v>24033</v>
      </c>
      <c r="C866" s="1" t="s">
        <v>10</v>
      </c>
      <c r="D866" s="6">
        <v>60.015787000000003</v>
      </c>
      <c r="E866" s="6">
        <v>60.015786999930398</v>
      </c>
      <c r="F866" s="6">
        <v>6.0287472101480603E-2</v>
      </c>
      <c r="G866" s="6">
        <v>1.0045268939246023E-3</v>
      </c>
      <c r="H866" s="6">
        <v>33.859067145643401</v>
      </c>
      <c r="I866" s="6">
        <v>3.4012343550997713E-2</v>
      </c>
      <c r="J866" s="6">
        <v>26.267869849089902</v>
      </c>
      <c r="K866" s="6">
        <v>2.6386781709521988E-2</v>
      </c>
      <c r="L866" s="1" t="s">
        <v>442</v>
      </c>
      <c r="M866" s="1" t="s">
        <v>443</v>
      </c>
      <c r="N866" s="1" t="s">
        <v>436</v>
      </c>
      <c r="O866" s="1" t="s">
        <v>444</v>
      </c>
      <c r="P866" s="1" t="s">
        <v>201</v>
      </c>
      <c r="Q866" s="1" t="s">
        <v>437</v>
      </c>
      <c r="R866" s="1" t="s">
        <v>330</v>
      </c>
    </row>
    <row r="867" spans="1:18" hidden="1" x14ac:dyDescent="0.3">
      <c r="A867" s="1" t="s">
        <v>497</v>
      </c>
      <c r="B867" s="1">
        <v>24009</v>
      </c>
      <c r="C867" s="1" t="s">
        <v>12</v>
      </c>
      <c r="D867" s="6">
        <v>0.33485110234231402</v>
      </c>
      <c r="E867" s="6">
        <v>0.334851102341926</v>
      </c>
      <c r="F867" s="6">
        <v>3.3636693776276398E-4</v>
      </c>
      <c r="G867" s="6">
        <v>1.004526893924602E-3</v>
      </c>
      <c r="H867" s="6">
        <v>0.31883238392720598</v>
      </c>
      <c r="I867" s="6">
        <v>3.2027570430897244E-4</v>
      </c>
      <c r="J867" s="6">
        <v>0.31680873995063102</v>
      </c>
      <c r="K867" s="6">
        <v>3.1824289951077434E-4</v>
      </c>
      <c r="L867" s="1" t="s">
        <v>450</v>
      </c>
      <c r="M867" s="1" t="s">
        <v>451</v>
      </c>
      <c r="N867" s="1" t="s">
        <v>436</v>
      </c>
      <c r="O867" s="1" t="s">
        <v>444</v>
      </c>
      <c r="P867" s="1" t="s">
        <v>213</v>
      </c>
      <c r="Q867" s="1" t="s">
        <v>437</v>
      </c>
      <c r="R867" s="1" t="s">
        <v>330</v>
      </c>
    </row>
    <row r="868" spans="1:18" hidden="1" x14ac:dyDescent="0.3">
      <c r="A868" s="1" t="s">
        <v>811</v>
      </c>
      <c r="B868" s="1">
        <v>51685</v>
      </c>
      <c r="C868" s="1" t="s">
        <v>12</v>
      </c>
      <c r="D868" s="6">
        <v>0.69677980476721901</v>
      </c>
      <c r="E868" s="6">
        <v>0.69677980476641099</v>
      </c>
      <c r="F868" s="6">
        <v>6.9993405303139496E-4</v>
      </c>
      <c r="G868" s="6">
        <v>1.0045268939246042E-3</v>
      </c>
      <c r="H868" s="6">
        <v>0.66344702069745098</v>
      </c>
      <c r="I868" s="6">
        <v>6.6645037498474298E-4</v>
      </c>
      <c r="J868" s="6">
        <v>0.65923609158581498</v>
      </c>
      <c r="K868" s="6">
        <v>6.6222038344369459E-4</v>
      </c>
      <c r="L868" s="1" t="s">
        <v>450</v>
      </c>
      <c r="M868" s="1" t="s">
        <v>451</v>
      </c>
      <c r="N868" s="1" t="s">
        <v>436</v>
      </c>
      <c r="O868" s="1" t="s">
        <v>444</v>
      </c>
      <c r="P868" s="1" t="s">
        <v>213</v>
      </c>
      <c r="Q868" s="1" t="s">
        <v>437</v>
      </c>
      <c r="R868" s="1" t="s">
        <v>330</v>
      </c>
    </row>
    <row r="869" spans="1:18" hidden="1" x14ac:dyDescent="0.3">
      <c r="A869" s="1" t="s">
        <v>811</v>
      </c>
      <c r="B869" s="1">
        <v>51610</v>
      </c>
      <c r="C869" s="1" t="s">
        <v>12</v>
      </c>
      <c r="D869" s="6">
        <v>0.72637361228475705</v>
      </c>
      <c r="E869" s="6">
        <v>0.72637361228391395</v>
      </c>
      <c r="F869" s="6">
        <v>7.2966182857635504E-4</v>
      </c>
      <c r="G869" s="6">
        <v>1.0045268939246044E-3</v>
      </c>
      <c r="H869" s="6">
        <v>0.69162510980720004</v>
      </c>
      <c r="I869" s="6">
        <v>6.947560233148901E-4</v>
      </c>
      <c r="J869" s="6">
        <v>0.68723533305281304</v>
      </c>
      <c r="K869" s="6">
        <v>6.9034637450678333E-4</v>
      </c>
      <c r="L869" s="1" t="s">
        <v>450</v>
      </c>
      <c r="M869" s="1" t="s">
        <v>451</v>
      </c>
      <c r="N869" s="1" t="s">
        <v>436</v>
      </c>
      <c r="O869" s="1" t="s">
        <v>444</v>
      </c>
      <c r="P869" s="1" t="s">
        <v>213</v>
      </c>
      <c r="Q869" s="1" t="s">
        <v>437</v>
      </c>
      <c r="R869" s="1" t="s">
        <v>330</v>
      </c>
    </row>
    <row r="870" spans="1:18" hidden="1" x14ac:dyDescent="0.3">
      <c r="A870" s="1" t="s">
        <v>811</v>
      </c>
      <c r="B870" s="1">
        <v>51600</v>
      </c>
      <c r="C870" s="1" t="s">
        <v>12</v>
      </c>
      <c r="D870" s="6">
        <v>1.13560770587532</v>
      </c>
      <c r="E870" s="6">
        <v>1.135607705874</v>
      </c>
      <c r="F870" s="6">
        <v>1.1407484814984501E-3</v>
      </c>
      <c r="G870" s="6">
        <v>1.0045268939246001E-3</v>
      </c>
      <c r="H870" s="6">
        <v>1.0812821267053601</v>
      </c>
      <c r="I870" s="6">
        <v>1.0861769761955212E-3</v>
      </c>
      <c r="J870" s="6">
        <v>1.0744191787333499</v>
      </c>
      <c r="K870" s="6">
        <v>1.0792829603860318E-3</v>
      </c>
      <c r="L870" s="1" t="s">
        <v>450</v>
      </c>
      <c r="M870" s="1" t="s">
        <v>451</v>
      </c>
      <c r="N870" s="1" t="s">
        <v>436</v>
      </c>
      <c r="O870" s="1" t="s">
        <v>444</v>
      </c>
      <c r="P870" s="1" t="s">
        <v>213</v>
      </c>
      <c r="Q870" s="1" t="s">
        <v>437</v>
      </c>
      <c r="R870" s="1" t="s">
        <v>330</v>
      </c>
    </row>
    <row r="871" spans="1:18" hidden="1" x14ac:dyDescent="0.3">
      <c r="A871" s="1" t="s">
        <v>811</v>
      </c>
      <c r="B871" s="1">
        <v>51683</v>
      </c>
      <c r="C871" s="1" t="s">
        <v>12</v>
      </c>
      <c r="D871" s="6">
        <v>1.28247183693399</v>
      </c>
      <c r="E871" s="6">
        <v>1.2824718369325001</v>
      </c>
      <c r="F871" s="6">
        <v>1.28827745089959E-3</v>
      </c>
      <c r="G871" s="6">
        <v>1.0045268939246075E-3</v>
      </c>
      <c r="H871" s="6">
        <v>1.2211205226111499</v>
      </c>
      <c r="I871" s="6">
        <v>1.2266484056861718E-3</v>
      </c>
      <c r="J871" s="6">
        <v>1.21337001383342</v>
      </c>
      <c r="K871" s="6">
        <v>1.2188628111773434E-3</v>
      </c>
      <c r="L871" s="1" t="s">
        <v>450</v>
      </c>
      <c r="M871" s="1" t="s">
        <v>451</v>
      </c>
      <c r="N871" s="1" t="s">
        <v>436</v>
      </c>
      <c r="O871" s="1" t="s">
        <v>444</v>
      </c>
      <c r="P871" s="1" t="s">
        <v>213</v>
      </c>
      <c r="Q871" s="1" t="s">
        <v>437</v>
      </c>
      <c r="R871" s="1" t="s">
        <v>330</v>
      </c>
    </row>
    <row r="872" spans="1:18" hidden="1" x14ac:dyDescent="0.3">
      <c r="A872" s="1" t="s">
        <v>497</v>
      </c>
      <c r="B872" s="1">
        <v>24017</v>
      </c>
      <c r="C872" s="1" t="s">
        <v>12</v>
      </c>
      <c r="D872" s="6">
        <v>3.3405444863214</v>
      </c>
      <c r="E872" s="6">
        <v>3.34054448631752</v>
      </c>
      <c r="F872" s="6">
        <v>3.3556667768575099E-3</v>
      </c>
      <c r="G872" s="6">
        <v>1.004526893924607E-3</v>
      </c>
      <c r="H872" s="6">
        <v>3.1807384080221</v>
      </c>
      <c r="I872" s="6">
        <v>3.1951372733971394E-3</v>
      </c>
      <c r="J872" s="6">
        <v>3.1605501133414502</v>
      </c>
      <c r="K872" s="6">
        <v>3.1748575884479515E-3</v>
      </c>
      <c r="L872" s="1" t="s">
        <v>450</v>
      </c>
      <c r="M872" s="1" t="s">
        <v>451</v>
      </c>
      <c r="N872" s="1" t="s">
        <v>436</v>
      </c>
      <c r="O872" s="1" t="s">
        <v>444</v>
      </c>
      <c r="P872" s="1" t="s">
        <v>213</v>
      </c>
      <c r="Q872" s="1" t="s">
        <v>437</v>
      </c>
      <c r="R872" s="1" t="s">
        <v>330</v>
      </c>
    </row>
    <row r="873" spans="1:18" hidden="1" x14ac:dyDescent="0.3">
      <c r="A873" s="1" t="s">
        <v>497</v>
      </c>
      <c r="B873" s="1">
        <v>24009</v>
      </c>
      <c r="C873" s="1" t="s">
        <v>10</v>
      </c>
      <c r="D873" s="6">
        <v>5.72291075890986</v>
      </c>
      <c r="E873" s="6">
        <v>5.7229107589032102</v>
      </c>
      <c r="F873" s="6">
        <v>5.7488177688487596E-3</v>
      </c>
      <c r="G873" s="6">
        <v>1.0045268939246075E-3</v>
      </c>
      <c r="H873" s="6">
        <v>5.44913625041786</v>
      </c>
      <c r="I873" s="6">
        <v>5.4738039122042351E-3</v>
      </c>
      <c r="J873" s="6">
        <v>5.4145503290792796</v>
      </c>
      <c r="K873" s="6">
        <v>5.4390614240684698E-3</v>
      </c>
      <c r="L873" s="1" t="s">
        <v>450</v>
      </c>
      <c r="M873" s="1" t="s">
        <v>451</v>
      </c>
      <c r="N873" s="1" t="s">
        <v>436</v>
      </c>
      <c r="O873" s="1" t="s">
        <v>444</v>
      </c>
      <c r="P873" s="1" t="s">
        <v>213</v>
      </c>
      <c r="Q873" s="1" t="s">
        <v>437</v>
      </c>
      <c r="R873" s="1" t="s">
        <v>330</v>
      </c>
    </row>
    <row r="874" spans="1:18" hidden="1" x14ac:dyDescent="0.3">
      <c r="A874" s="1" t="s">
        <v>497</v>
      </c>
      <c r="B874" s="1">
        <v>24021</v>
      </c>
      <c r="C874" s="1" t="s">
        <v>12</v>
      </c>
      <c r="D874" s="6">
        <v>6.9369719228201001</v>
      </c>
      <c r="E874" s="6">
        <v>6.9369719228120399</v>
      </c>
      <c r="F874" s="6">
        <v>6.96837485886457E-3</v>
      </c>
      <c r="G874" s="6">
        <v>1.0045268939246046E-3</v>
      </c>
      <c r="H874" s="6">
        <v>6.6051187525367601</v>
      </c>
      <c r="I874" s="6">
        <v>6.6350194244889108E-3</v>
      </c>
      <c r="J874" s="6">
        <v>6.5631957564674899</v>
      </c>
      <c r="K874" s="6">
        <v>6.5929066474634335E-3</v>
      </c>
      <c r="L874" s="1" t="s">
        <v>450</v>
      </c>
      <c r="M874" s="1" t="s">
        <v>451</v>
      </c>
      <c r="N874" s="1" t="s">
        <v>436</v>
      </c>
      <c r="O874" s="1" t="s">
        <v>444</v>
      </c>
      <c r="P874" s="1" t="s">
        <v>213</v>
      </c>
      <c r="Q874" s="1" t="s">
        <v>437</v>
      </c>
      <c r="R874" s="1" t="s">
        <v>330</v>
      </c>
    </row>
    <row r="875" spans="1:18" hidden="1" x14ac:dyDescent="0.3">
      <c r="A875" s="1" t="s">
        <v>811</v>
      </c>
      <c r="B875" s="1">
        <v>51510</v>
      </c>
      <c r="C875" s="1" t="s">
        <v>12</v>
      </c>
      <c r="D875" s="6">
        <v>7.81365045320472</v>
      </c>
      <c r="E875" s="6">
        <v>7.8136504531956898</v>
      </c>
      <c r="F875" s="6">
        <v>7.8490220199612295E-3</v>
      </c>
      <c r="G875" s="6">
        <v>1.0045268939246025E-3</v>
      </c>
      <c r="H875" s="6">
        <v>7.4398584437759503</v>
      </c>
      <c r="I875" s="6">
        <v>7.4735378937649819E-3</v>
      </c>
      <c r="J875" s="6">
        <v>7.3926373160445902</v>
      </c>
      <c r="K875" s="6">
        <v>7.4261030009973817E-3</v>
      </c>
      <c r="L875" s="1" t="s">
        <v>450</v>
      </c>
      <c r="M875" s="1" t="s">
        <v>451</v>
      </c>
      <c r="N875" s="1" t="s">
        <v>436</v>
      </c>
      <c r="O875" s="1" t="s">
        <v>444</v>
      </c>
      <c r="P875" s="1" t="s">
        <v>213</v>
      </c>
      <c r="Q875" s="1" t="s">
        <v>437</v>
      </c>
      <c r="R875" s="1" t="s">
        <v>330</v>
      </c>
    </row>
    <row r="876" spans="1:18" hidden="1" x14ac:dyDescent="0.3">
      <c r="A876" s="1" t="s">
        <v>811</v>
      </c>
      <c r="B876" s="1">
        <v>51013</v>
      </c>
      <c r="C876" s="1" t="s">
        <v>12</v>
      </c>
      <c r="D876" s="6">
        <v>11.851661780532501</v>
      </c>
      <c r="E876" s="6">
        <v>11.8516617805188</v>
      </c>
      <c r="F876" s="6">
        <v>1.1905312996229401E-2</v>
      </c>
      <c r="G876" s="6">
        <v>1.0045268939245964E-3</v>
      </c>
      <c r="H876" s="6">
        <v>11.2846980420665</v>
      </c>
      <c r="I876" s="6">
        <v>1.1335782673074037E-2</v>
      </c>
      <c r="J876" s="6">
        <v>11.2130735384982</v>
      </c>
      <c r="K876" s="6">
        <v>1.126383393297568E-2</v>
      </c>
      <c r="L876" s="1" t="s">
        <v>450</v>
      </c>
      <c r="M876" s="1" t="s">
        <v>451</v>
      </c>
      <c r="N876" s="1" t="s">
        <v>436</v>
      </c>
      <c r="O876" s="1" t="s">
        <v>444</v>
      </c>
      <c r="P876" s="1" t="s">
        <v>213</v>
      </c>
      <c r="Q876" s="1" t="s">
        <v>437</v>
      </c>
      <c r="R876" s="1" t="s">
        <v>330</v>
      </c>
    </row>
    <row r="877" spans="1:18" hidden="1" x14ac:dyDescent="0.3">
      <c r="A877" s="1" t="s">
        <v>811</v>
      </c>
      <c r="B877" s="1">
        <v>51685</v>
      </c>
      <c r="C877" s="1" t="s">
        <v>10</v>
      </c>
      <c r="D877" s="6">
        <v>11.9085974908323</v>
      </c>
      <c r="E877" s="6">
        <v>11.9085974908184</v>
      </c>
      <c r="F877" s="6">
        <v>1.1962506448450099E-2</v>
      </c>
      <c r="G877" s="6">
        <v>1.0045268939246005E-3</v>
      </c>
      <c r="H877" s="6">
        <v>11.338910042918499</v>
      </c>
      <c r="I877" s="6">
        <v>1.1390240085903379E-2</v>
      </c>
      <c r="J877" s="6">
        <v>11.2669414532582</v>
      </c>
      <c r="K877" s="6">
        <v>1.1317945702071784E-2</v>
      </c>
      <c r="L877" s="1" t="s">
        <v>450</v>
      </c>
      <c r="M877" s="1" t="s">
        <v>451</v>
      </c>
      <c r="N877" s="1" t="s">
        <v>436</v>
      </c>
      <c r="O877" s="1" t="s">
        <v>444</v>
      </c>
      <c r="P877" s="1" t="s">
        <v>213</v>
      </c>
      <c r="Q877" s="1" t="s">
        <v>437</v>
      </c>
      <c r="R877" s="1" t="s">
        <v>330</v>
      </c>
    </row>
    <row r="878" spans="1:18" hidden="1" x14ac:dyDescent="0.3">
      <c r="A878" s="1" t="s">
        <v>811</v>
      </c>
      <c r="B878" s="1">
        <v>51610</v>
      </c>
      <c r="C878" s="1" t="s">
        <v>10</v>
      </c>
      <c r="D878" s="6">
        <v>12.4143804886798</v>
      </c>
      <c r="E878" s="6">
        <v>12.414380488665399</v>
      </c>
      <c r="F878" s="6">
        <v>1.2470579072277299E-2</v>
      </c>
      <c r="G878" s="6">
        <v>1.004526893924607E-3</v>
      </c>
      <c r="H878" s="6">
        <v>11.820497225476799</v>
      </c>
      <c r="I878" s="6">
        <v>1.1874007362552645E-2</v>
      </c>
      <c r="J878" s="6">
        <v>11.745471979559801</v>
      </c>
      <c r="K878" s="6">
        <v>1.1798642485305712E-2</v>
      </c>
      <c r="L878" s="1" t="s">
        <v>450</v>
      </c>
      <c r="M878" s="1" t="s">
        <v>451</v>
      </c>
      <c r="N878" s="1" t="s">
        <v>436</v>
      </c>
      <c r="O878" s="1" t="s">
        <v>444</v>
      </c>
      <c r="P878" s="1" t="s">
        <v>213</v>
      </c>
      <c r="Q878" s="1" t="s">
        <v>437</v>
      </c>
      <c r="R878" s="1" t="s">
        <v>330</v>
      </c>
    </row>
    <row r="879" spans="1:18" hidden="1" x14ac:dyDescent="0.3">
      <c r="A879" s="1" t="s">
        <v>811</v>
      </c>
      <c r="B879" s="1">
        <v>51107</v>
      </c>
      <c r="C879" s="1" t="s">
        <v>12</v>
      </c>
      <c r="D879" s="6">
        <v>17.184733266900501</v>
      </c>
      <c r="E879" s="6">
        <v>17.1847332668805</v>
      </c>
      <c r="F879" s="6">
        <v>1.72625267315023E-2</v>
      </c>
      <c r="G879" s="6">
        <v>1.0045268939246051E-3</v>
      </c>
      <c r="H879" s="6">
        <v>16.362644280734301</v>
      </c>
      <c r="I879" s="6">
        <v>1.6436716235719233E-2</v>
      </c>
      <c r="J879" s="6">
        <v>16.258789816103999</v>
      </c>
      <c r="K879" s="6">
        <v>1.6332391632943952E-2</v>
      </c>
      <c r="L879" s="1" t="s">
        <v>450</v>
      </c>
      <c r="M879" s="1" t="s">
        <v>451</v>
      </c>
      <c r="N879" s="1" t="s">
        <v>436</v>
      </c>
      <c r="O879" s="1" t="s">
        <v>444</v>
      </c>
      <c r="P879" s="1" t="s">
        <v>213</v>
      </c>
      <c r="Q879" s="1" t="s">
        <v>437</v>
      </c>
      <c r="R879" s="1" t="s">
        <v>330</v>
      </c>
    </row>
    <row r="880" spans="1:18" hidden="1" x14ac:dyDescent="0.3">
      <c r="A880" s="1" t="s">
        <v>811</v>
      </c>
      <c r="B880" s="1">
        <v>51153</v>
      </c>
      <c r="C880" s="1" t="s">
        <v>12</v>
      </c>
      <c r="D880" s="6">
        <v>17.444011282286301</v>
      </c>
      <c r="E880" s="6">
        <v>17.4440112822661</v>
      </c>
      <c r="F880" s="6">
        <v>1.7522978470960501E-2</v>
      </c>
      <c r="G880" s="6">
        <v>1.0045268939246033E-3</v>
      </c>
      <c r="H880" s="6">
        <v>16.6095188681767</v>
      </c>
      <c r="I880" s="6">
        <v>1.6684708398231635E-2</v>
      </c>
      <c r="J880" s="6">
        <v>16.504097479052401</v>
      </c>
      <c r="K880" s="6">
        <v>1.6578809777661383E-2</v>
      </c>
      <c r="L880" s="1" t="s">
        <v>450</v>
      </c>
      <c r="M880" s="1" t="s">
        <v>451</v>
      </c>
      <c r="N880" s="1" t="s">
        <v>436</v>
      </c>
      <c r="O880" s="1" t="s">
        <v>444</v>
      </c>
      <c r="P880" s="1" t="s">
        <v>213</v>
      </c>
      <c r="Q880" s="1" t="s">
        <v>437</v>
      </c>
      <c r="R880" s="1" t="s">
        <v>330</v>
      </c>
    </row>
    <row r="881" spans="1:18" hidden="1" x14ac:dyDescent="0.3">
      <c r="A881" s="1" t="s">
        <v>811</v>
      </c>
      <c r="B881" s="1">
        <v>51600</v>
      </c>
      <c r="C881" s="1" t="s">
        <v>10</v>
      </c>
      <c r="D881" s="6">
        <v>19.408561957908201</v>
      </c>
      <c r="E881" s="6">
        <v>19.408561957885599</v>
      </c>
      <c r="F881" s="6">
        <v>1.9496422459097999E-2</v>
      </c>
      <c r="G881" s="6">
        <v>1.0045268939246012E-3</v>
      </c>
      <c r="H881" s="6">
        <v>18.480088715111201</v>
      </c>
      <c r="I881" s="6">
        <v>1.8563746116441727E-2</v>
      </c>
      <c r="J881" s="6">
        <v>18.362794732127799</v>
      </c>
      <c r="K881" s="6">
        <v>1.8445921156039366E-2</v>
      </c>
      <c r="L881" s="1" t="s">
        <v>450</v>
      </c>
      <c r="M881" s="1" t="s">
        <v>451</v>
      </c>
      <c r="N881" s="1" t="s">
        <v>436</v>
      </c>
      <c r="O881" s="1" t="s">
        <v>444</v>
      </c>
      <c r="P881" s="1" t="s">
        <v>213</v>
      </c>
      <c r="Q881" s="1" t="s">
        <v>437</v>
      </c>
      <c r="R881" s="1" t="s">
        <v>330</v>
      </c>
    </row>
    <row r="882" spans="1:18" hidden="1" x14ac:dyDescent="0.3">
      <c r="A882" s="1" t="s">
        <v>811</v>
      </c>
      <c r="B882" s="1">
        <v>51683</v>
      </c>
      <c r="C882" s="1" t="s">
        <v>10</v>
      </c>
      <c r="D882" s="6">
        <v>21.918614054528099</v>
      </c>
      <c r="E882" s="6">
        <v>21.918614054502701</v>
      </c>
      <c r="F882" s="6">
        <v>2.2017837295301601E-2</v>
      </c>
      <c r="G882" s="6">
        <v>1.0045268939245964E-3</v>
      </c>
      <c r="H882" s="6">
        <v>20.870064104616301</v>
      </c>
      <c r="I882" s="6">
        <v>2.0964540671017426E-2</v>
      </c>
      <c r="J882" s="6">
        <v>20.737600836626299</v>
      </c>
      <c r="K882" s="6">
        <v>2.0831477755864327E-2</v>
      </c>
      <c r="L882" s="1" t="s">
        <v>450</v>
      </c>
      <c r="M882" s="1" t="s">
        <v>451</v>
      </c>
      <c r="N882" s="1" t="s">
        <v>436</v>
      </c>
      <c r="O882" s="1" t="s">
        <v>444</v>
      </c>
      <c r="P882" s="1" t="s">
        <v>213</v>
      </c>
      <c r="Q882" s="1" t="s">
        <v>437</v>
      </c>
      <c r="R882" s="1" t="s">
        <v>330</v>
      </c>
    </row>
    <row r="883" spans="1:18" hidden="1" x14ac:dyDescent="0.3">
      <c r="A883" s="1" t="s">
        <v>9</v>
      </c>
      <c r="B883" s="1">
        <v>11001</v>
      </c>
      <c r="C883" s="1" t="s">
        <v>12</v>
      </c>
      <c r="D883" s="6">
        <v>32.680999999999898</v>
      </c>
      <c r="E883" s="6">
        <v>32.680999999961898</v>
      </c>
      <c r="F883" s="6">
        <v>3.2828943420311799E-2</v>
      </c>
      <c r="G883" s="6">
        <v>1.0045268939246068E-3</v>
      </c>
      <c r="H883" s="6">
        <v>31.117595451344801</v>
      </c>
      <c r="I883" s="6">
        <v>3.1258461505141867E-2</v>
      </c>
      <c r="J883" s="6">
        <v>30.920090625062802</v>
      </c>
      <c r="K883" s="6">
        <v>3.106006259546169E-2</v>
      </c>
      <c r="L883" s="1" t="s">
        <v>450</v>
      </c>
      <c r="M883" s="1" t="s">
        <v>451</v>
      </c>
      <c r="N883" s="1" t="s">
        <v>436</v>
      </c>
      <c r="O883" s="1" t="s">
        <v>444</v>
      </c>
      <c r="P883" s="1" t="s">
        <v>213</v>
      </c>
      <c r="Q883" s="1" t="s">
        <v>437</v>
      </c>
      <c r="R883" s="1" t="s">
        <v>330</v>
      </c>
    </row>
    <row r="884" spans="1:18" hidden="1" x14ac:dyDescent="0.3">
      <c r="A884" s="1" t="s">
        <v>497</v>
      </c>
      <c r="B884" s="1">
        <v>24033</v>
      </c>
      <c r="C884" s="1" t="s">
        <v>12</v>
      </c>
      <c r="D884" s="6">
        <v>40.198073899629897</v>
      </c>
      <c r="E884" s="6">
        <v>40.198073899583299</v>
      </c>
      <c r="F884" s="6">
        <v>4.03800463161001E-2</v>
      </c>
      <c r="G884" s="6">
        <v>1.0045268939246038E-3</v>
      </c>
      <c r="H884" s="6">
        <v>38.275065069366001</v>
      </c>
      <c r="I884" s="6">
        <v>3.844833222889233E-2</v>
      </c>
      <c r="J884" s="6">
        <v>38.032131450369697</v>
      </c>
      <c r="K884" s="6">
        <v>3.8204298875172106E-2</v>
      </c>
      <c r="L884" s="1" t="s">
        <v>450</v>
      </c>
      <c r="M884" s="1" t="s">
        <v>451</v>
      </c>
      <c r="N884" s="1" t="s">
        <v>436</v>
      </c>
      <c r="O884" s="1" t="s">
        <v>444</v>
      </c>
      <c r="P884" s="1" t="s">
        <v>213</v>
      </c>
      <c r="Q884" s="1" t="s">
        <v>437</v>
      </c>
      <c r="R884" s="1" t="s">
        <v>330</v>
      </c>
    </row>
    <row r="885" spans="1:18" hidden="1" x14ac:dyDescent="0.3">
      <c r="A885" s="1" t="s">
        <v>497</v>
      </c>
      <c r="B885" s="1">
        <v>24031</v>
      </c>
      <c r="C885" s="1" t="s">
        <v>12</v>
      </c>
      <c r="D885" s="6">
        <v>46.7214598286617</v>
      </c>
      <c r="E885" s="6">
        <v>46.721459828607301</v>
      </c>
      <c r="F885" s="6">
        <v>4.69329629212542E-2</v>
      </c>
      <c r="G885" s="6">
        <v>1.004526893924607E-3</v>
      </c>
      <c r="H885" s="6">
        <v>44.486383092456002</v>
      </c>
      <c r="I885" s="6">
        <v>4.4687768229804983E-2</v>
      </c>
      <c r="J885" s="6">
        <v>44.204025948944398</v>
      </c>
      <c r="K885" s="6">
        <v>4.4404132885455846E-2</v>
      </c>
      <c r="L885" s="1" t="s">
        <v>450</v>
      </c>
      <c r="M885" s="1" t="s">
        <v>451</v>
      </c>
      <c r="N885" s="1" t="s">
        <v>436</v>
      </c>
      <c r="O885" s="1" t="s">
        <v>444</v>
      </c>
      <c r="P885" s="1" t="s">
        <v>213</v>
      </c>
      <c r="Q885" s="1" t="s">
        <v>437</v>
      </c>
      <c r="R885" s="1" t="s">
        <v>330</v>
      </c>
    </row>
    <row r="886" spans="1:18" hidden="1" x14ac:dyDescent="0.3">
      <c r="A886" s="1" t="s">
        <v>811</v>
      </c>
      <c r="B886" s="1">
        <v>51059</v>
      </c>
      <c r="C886" s="1" t="s">
        <v>12</v>
      </c>
      <c r="D886" s="6">
        <v>48.743662384406903</v>
      </c>
      <c r="E886" s="6">
        <v>48.743662384350102</v>
      </c>
      <c r="F886" s="6">
        <v>4.8964319773460899E-2</v>
      </c>
      <c r="G886" s="6">
        <v>1.0045268939246068E-3</v>
      </c>
      <c r="H886" s="6">
        <v>46.411846849695799</v>
      </c>
      <c r="I886" s="6">
        <v>4.6621948357229472E-2</v>
      </c>
      <c r="J886" s="6">
        <v>46.117268698122103</v>
      </c>
      <c r="K886" s="6">
        <v>4.6326036681611095E-2</v>
      </c>
      <c r="L886" s="1" t="s">
        <v>450</v>
      </c>
      <c r="M886" s="1" t="s">
        <v>451</v>
      </c>
      <c r="N886" s="1" t="s">
        <v>436</v>
      </c>
      <c r="O886" s="1" t="s">
        <v>444</v>
      </c>
      <c r="P886" s="1" t="s">
        <v>213</v>
      </c>
      <c r="Q886" s="1" t="s">
        <v>437</v>
      </c>
      <c r="R886" s="1" t="s">
        <v>330</v>
      </c>
    </row>
    <row r="887" spans="1:18" hidden="1" x14ac:dyDescent="0.3">
      <c r="A887" s="1" t="s">
        <v>497</v>
      </c>
      <c r="B887" s="1">
        <v>24017</v>
      </c>
      <c r="C887" s="1" t="s">
        <v>10</v>
      </c>
      <c r="D887" s="6">
        <v>57.092942712425902</v>
      </c>
      <c r="E887" s="6">
        <v>57.0929427123598</v>
      </c>
      <c r="F887" s="6">
        <v>5.7351396407862E-2</v>
      </c>
      <c r="G887" s="6">
        <v>1.0045268939246014E-3</v>
      </c>
      <c r="H887" s="6">
        <v>54.361711528168598</v>
      </c>
      <c r="I887" s="6">
        <v>5.46078012298164E-2</v>
      </c>
      <c r="J887" s="6">
        <v>54.016675215560497</v>
      </c>
      <c r="K887" s="6">
        <v>5.4261202974420983E-2</v>
      </c>
      <c r="L887" s="1" t="s">
        <v>450</v>
      </c>
      <c r="M887" s="1" t="s">
        <v>451</v>
      </c>
      <c r="N887" s="1" t="s">
        <v>436</v>
      </c>
      <c r="O887" s="1" t="s">
        <v>444</v>
      </c>
      <c r="P887" s="1" t="s">
        <v>213</v>
      </c>
      <c r="Q887" s="1" t="s">
        <v>437</v>
      </c>
      <c r="R887" s="1" t="s">
        <v>330</v>
      </c>
    </row>
    <row r="888" spans="1:18" hidden="1" x14ac:dyDescent="0.3">
      <c r="A888" s="1" t="s">
        <v>497</v>
      </c>
      <c r="B888" s="1">
        <v>24021</v>
      </c>
      <c r="C888" s="1" t="s">
        <v>10</v>
      </c>
      <c r="D888" s="6">
        <v>118.55913941041</v>
      </c>
      <c r="E888" s="6">
        <v>118.559139410272</v>
      </c>
      <c r="F888" s="6">
        <v>0.119095844058174</v>
      </c>
      <c r="G888" s="6">
        <v>1.0045268939245986E-3</v>
      </c>
      <c r="H888" s="6">
        <v>112.887467863062</v>
      </c>
      <c r="I888" s="6">
        <v>0.11339849745549462</v>
      </c>
      <c r="J888" s="6">
        <v>112.170965851698</v>
      </c>
      <c r="K888" s="6">
        <v>0.11267875191552841</v>
      </c>
      <c r="L888" s="1" t="s">
        <v>450</v>
      </c>
      <c r="M888" s="1" t="s">
        <v>451</v>
      </c>
      <c r="N888" s="1" t="s">
        <v>436</v>
      </c>
      <c r="O888" s="1" t="s">
        <v>444</v>
      </c>
      <c r="P888" s="1" t="s">
        <v>213</v>
      </c>
      <c r="Q888" s="1" t="s">
        <v>437</v>
      </c>
      <c r="R888" s="1" t="s">
        <v>330</v>
      </c>
    </row>
    <row r="889" spans="1:18" hidden="1" x14ac:dyDescent="0.3">
      <c r="A889" s="1" t="s">
        <v>811</v>
      </c>
      <c r="B889" s="1">
        <v>51510</v>
      </c>
      <c r="C889" s="1" t="s">
        <v>10</v>
      </c>
      <c r="D889" s="6">
        <v>133.54245103236599</v>
      </c>
      <c r="E889" s="6">
        <v>133.54245103221101</v>
      </c>
      <c r="F889" s="6">
        <v>0.13414698354246499</v>
      </c>
      <c r="G889" s="6">
        <v>1.0045268939246005E-3</v>
      </c>
      <c r="H889" s="6">
        <v>127.15400283976</v>
      </c>
      <c r="I889" s="6">
        <v>0.12772961552270395</v>
      </c>
      <c r="J889" s="6">
        <v>126.346950467054</v>
      </c>
      <c r="K889" s="6">
        <v>0.12691890970951511</v>
      </c>
      <c r="L889" s="1" t="s">
        <v>450</v>
      </c>
      <c r="M889" s="1" t="s">
        <v>451</v>
      </c>
      <c r="N889" s="1" t="s">
        <v>436</v>
      </c>
      <c r="O889" s="1" t="s">
        <v>444</v>
      </c>
      <c r="P889" s="1" t="s">
        <v>213</v>
      </c>
      <c r="Q889" s="1" t="s">
        <v>437</v>
      </c>
      <c r="R889" s="1" t="s">
        <v>330</v>
      </c>
    </row>
    <row r="890" spans="1:18" hidden="1" x14ac:dyDescent="0.3">
      <c r="A890" s="1" t="s">
        <v>811</v>
      </c>
      <c r="B890" s="1">
        <v>51013</v>
      </c>
      <c r="C890" s="1" t="s">
        <v>10</v>
      </c>
      <c r="D890" s="6">
        <v>202.55567406728301</v>
      </c>
      <c r="E890" s="6">
        <v>202.55567406704699</v>
      </c>
      <c r="F890" s="6">
        <v>0.20347262211737699</v>
      </c>
      <c r="G890" s="6">
        <v>1.0045268939246129E-3</v>
      </c>
      <c r="H890" s="6">
        <v>192.865748355319</v>
      </c>
      <c r="I890" s="6">
        <v>0.1937388311398146</v>
      </c>
      <c r="J890" s="6">
        <v>191.64162047615099</v>
      </c>
      <c r="K890" s="6">
        <v>0.19250916176358746</v>
      </c>
      <c r="L890" s="1" t="s">
        <v>450</v>
      </c>
      <c r="M890" s="1" t="s">
        <v>451</v>
      </c>
      <c r="N890" s="1" t="s">
        <v>436</v>
      </c>
      <c r="O890" s="1" t="s">
        <v>444</v>
      </c>
      <c r="P890" s="1" t="s">
        <v>213</v>
      </c>
      <c r="Q890" s="1" t="s">
        <v>437</v>
      </c>
      <c r="R890" s="1" t="s">
        <v>330</v>
      </c>
    </row>
    <row r="891" spans="1:18" hidden="1" x14ac:dyDescent="0.3">
      <c r="A891" s="1" t="s">
        <v>811</v>
      </c>
      <c r="B891" s="1">
        <v>51107</v>
      </c>
      <c r="C891" s="1" t="s">
        <v>10</v>
      </c>
      <c r="D891" s="6">
        <v>293.70273844068902</v>
      </c>
      <c r="E891" s="6">
        <v>293.70273844034801</v>
      </c>
      <c r="F891" s="6">
        <v>0.295032299582633</v>
      </c>
      <c r="G891" s="6">
        <v>1.0045268939246033E-3</v>
      </c>
      <c r="H891" s="6">
        <v>279.65248914505401</v>
      </c>
      <c r="I891" s="6">
        <v>0.28091844629916496</v>
      </c>
      <c r="J891" s="6">
        <v>277.87752178376502</v>
      </c>
      <c r="K891" s="6">
        <v>0.27913544384891176</v>
      </c>
      <c r="L891" s="1" t="s">
        <v>450</v>
      </c>
      <c r="M891" s="1" t="s">
        <v>451</v>
      </c>
      <c r="N891" s="1" t="s">
        <v>436</v>
      </c>
      <c r="O891" s="1" t="s">
        <v>444</v>
      </c>
      <c r="P891" s="1" t="s">
        <v>213</v>
      </c>
      <c r="Q891" s="1" t="s">
        <v>437</v>
      </c>
      <c r="R891" s="1" t="s">
        <v>330</v>
      </c>
    </row>
    <row r="892" spans="1:18" hidden="1" x14ac:dyDescent="0.3">
      <c r="A892" s="1" t="s">
        <v>811</v>
      </c>
      <c r="B892" s="1">
        <v>51153</v>
      </c>
      <c r="C892" s="1" t="s">
        <v>10</v>
      </c>
      <c r="D892" s="6">
        <v>298.13400693558702</v>
      </c>
      <c r="E892" s="6">
        <v>298.13400693524</v>
      </c>
      <c r="F892" s="6">
        <v>0.29948362795995398</v>
      </c>
      <c r="G892" s="6">
        <v>1.0045268939246075E-3</v>
      </c>
      <c r="H892" s="6">
        <v>283.871773143724</v>
      </c>
      <c r="I892" s="6">
        <v>0.28515683054893587</v>
      </c>
      <c r="J892" s="6">
        <v>282.07002579056501</v>
      </c>
      <c r="K892" s="6">
        <v>0.28334692687663021</v>
      </c>
      <c r="L892" s="1" t="s">
        <v>450</v>
      </c>
      <c r="M892" s="1" t="s">
        <v>451</v>
      </c>
      <c r="N892" s="1" t="s">
        <v>436</v>
      </c>
      <c r="O892" s="1" t="s">
        <v>444</v>
      </c>
      <c r="P892" s="1" t="s">
        <v>213</v>
      </c>
      <c r="Q892" s="1" t="s">
        <v>437</v>
      </c>
      <c r="R892" s="1" t="s">
        <v>330</v>
      </c>
    </row>
    <row r="893" spans="1:18" hidden="1" x14ac:dyDescent="0.3">
      <c r="A893" s="1" t="s">
        <v>9</v>
      </c>
      <c r="B893" s="1">
        <v>11001</v>
      </c>
      <c r="C893" s="1" t="s">
        <v>10</v>
      </c>
      <c r="D893" s="6">
        <v>558.54799999999898</v>
      </c>
      <c r="E893" s="6">
        <v>558.54799999935005</v>
      </c>
      <c r="F893" s="6">
        <v>0.56107648754714901</v>
      </c>
      <c r="G893" s="6">
        <v>1.0045268939246079E-3</v>
      </c>
      <c r="H893" s="6">
        <v>531.82799498661996</v>
      </c>
      <c r="I893" s="6">
        <v>0.53423552390606133</v>
      </c>
      <c r="J893" s="6">
        <v>528.45245795561902</v>
      </c>
      <c r="K893" s="6">
        <v>0.53084470617698243</v>
      </c>
      <c r="L893" s="1" t="s">
        <v>450</v>
      </c>
      <c r="M893" s="1" t="s">
        <v>451</v>
      </c>
      <c r="N893" s="1" t="s">
        <v>436</v>
      </c>
      <c r="O893" s="1" t="s">
        <v>444</v>
      </c>
      <c r="P893" s="1" t="s">
        <v>213</v>
      </c>
      <c r="Q893" s="1" t="s">
        <v>437</v>
      </c>
      <c r="R893" s="1" t="s">
        <v>330</v>
      </c>
    </row>
    <row r="894" spans="1:18" hidden="1" x14ac:dyDescent="0.3">
      <c r="A894" s="1" t="s">
        <v>497</v>
      </c>
      <c r="B894" s="1">
        <v>24033</v>
      </c>
      <c r="C894" s="1" t="s">
        <v>10</v>
      </c>
      <c r="D894" s="6">
        <v>687.02159946165602</v>
      </c>
      <c r="E894" s="6">
        <v>687.02159946085601</v>
      </c>
      <c r="F894" s="6">
        <v>0.69013167336553205</v>
      </c>
      <c r="G894" s="6">
        <v>1.0045268939246111E-3</v>
      </c>
      <c r="H894" s="6">
        <v>654.15563166315997</v>
      </c>
      <c r="I894" s="6">
        <v>0.65711692481788608</v>
      </c>
      <c r="J894" s="6">
        <v>650.00367543006803</v>
      </c>
      <c r="K894" s="6">
        <v>0.65294617311934733</v>
      </c>
      <c r="L894" s="1" t="s">
        <v>450</v>
      </c>
      <c r="M894" s="1" t="s">
        <v>451</v>
      </c>
      <c r="N894" s="1" t="s">
        <v>436</v>
      </c>
      <c r="O894" s="1" t="s">
        <v>444</v>
      </c>
      <c r="P894" s="1" t="s">
        <v>213</v>
      </c>
      <c r="Q894" s="1" t="s">
        <v>437</v>
      </c>
      <c r="R894" s="1" t="s">
        <v>330</v>
      </c>
    </row>
    <row r="895" spans="1:18" hidden="1" x14ac:dyDescent="0.3">
      <c r="A895" s="1" t="s">
        <v>497</v>
      </c>
      <c r="B895" s="1">
        <v>24031</v>
      </c>
      <c r="C895" s="1" t="s">
        <v>10</v>
      </c>
      <c r="D895" s="6">
        <v>798.51221281672997</v>
      </c>
      <c r="E895" s="6">
        <v>798.51221281579706</v>
      </c>
      <c r="F895" s="6">
        <v>0.80212699290072398</v>
      </c>
      <c r="G895" s="6">
        <v>1.0045268939246153E-3</v>
      </c>
      <c r="H895" s="6">
        <v>760.31271997151896</v>
      </c>
      <c r="I895" s="6">
        <v>0.76375457500436572</v>
      </c>
      <c r="J895" s="6">
        <v>755.48697975927303</v>
      </c>
      <c r="K895" s="6">
        <v>0.7589069891780712</v>
      </c>
      <c r="L895" s="1" t="s">
        <v>450</v>
      </c>
      <c r="M895" s="1" t="s">
        <v>451</v>
      </c>
      <c r="N895" s="1" t="s">
        <v>436</v>
      </c>
      <c r="O895" s="1" t="s">
        <v>444</v>
      </c>
      <c r="P895" s="1" t="s">
        <v>213</v>
      </c>
      <c r="Q895" s="1" t="s">
        <v>437</v>
      </c>
      <c r="R895" s="1" t="s">
        <v>330</v>
      </c>
    </row>
    <row r="896" spans="1:18" hidden="1" x14ac:dyDescent="0.3">
      <c r="A896" s="1" t="s">
        <v>811</v>
      </c>
      <c r="B896" s="1">
        <v>51059</v>
      </c>
      <c r="C896" s="1" t="s">
        <v>10</v>
      </c>
      <c r="D896" s="6">
        <v>833.07355141900496</v>
      </c>
      <c r="E896" s="6">
        <v>833.07355141803703</v>
      </c>
      <c r="F896" s="6">
        <v>0.83684478701670095</v>
      </c>
      <c r="G896" s="6">
        <v>1.0045268939246055E-3</v>
      </c>
      <c r="H896" s="6">
        <v>793.22070176162697</v>
      </c>
      <c r="I896" s="6">
        <v>0.79681152773730302</v>
      </c>
      <c r="J896" s="6">
        <v>788.18609305769701</v>
      </c>
      <c r="K896" s="6">
        <v>0.79175412789381849</v>
      </c>
      <c r="L896" s="1" t="s">
        <v>450</v>
      </c>
      <c r="M896" s="1" t="s">
        <v>451</v>
      </c>
      <c r="N896" s="1" t="s">
        <v>436</v>
      </c>
      <c r="O896" s="1" t="s">
        <v>444</v>
      </c>
      <c r="P896" s="1" t="s">
        <v>213</v>
      </c>
      <c r="Q896" s="1" t="s">
        <v>437</v>
      </c>
      <c r="R896" s="1" t="s">
        <v>330</v>
      </c>
    </row>
    <row r="897" spans="1:18" hidden="1" x14ac:dyDescent="0.3">
      <c r="A897" s="1" t="s">
        <v>811</v>
      </c>
      <c r="B897" s="1">
        <v>51610</v>
      </c>
      <c r="C897" s="1" t="s">
        <v>12</v>
      </c>
      <c r="D897" s="6">
        <v>9.1271257210618004E-3</v>
      </c>
      <c r="E897" s="6">
        <v>9.1271257210512793E-3</v>
      </c>
      <c r="F897" s="6">
        <v>9.1684432510270107E-6</v>
      </c>
      <c r="G897" s="6">
        <v>1.0045268939246049E-3</v>
      </c>
      <c r="H897" s="6">
        <v>8.0169682782670997E-3</v>
      </c>
      <c r="I897" s="6">
        <v>8.0532602432597362E-6</v>
      </c>
      <c r="J897" s="6">
        <v>8.0101583667970006E-3</v>
      </c>
      <c r="K897" s="6">
        <v>8.0464195040427762E-6</v>
      </c>
      <c r="L897" s="1" t="s">
        <v>448</v>
      </c>
      <c r="M897" s="1" t="s">
        <v>449</v>
      </c>
      <c r="N897" s="1" t="s">
        <v>436</v>
      </c>
      <c r="O897" s="1" t="s">
        <v>444</v>
      </c>
      <c r="P897" s="1" t="s">
        <v>209</v>
      </c>
      <c r="Q897" s="1" t="s">
        <v>437</v>
      </c>
      <c r="R897" s="1" t="s">
        <v>330</v>
      </c>
    </row>
    <row r="898" spans="1:18" hidden="1" x14ac:dyDescent="0.3">
      <c r="A898" s="1" t="s">
        <v>811</v>
      </c>
      <c r="B898" s="1">
        <v>51685</v>
      </c>
      <c r="C898" s="1" t="s">
        <v>12</v>
      </c>
      <c r="D898" s="6">
        <v>2.1600866669323902E-2</v>
      </c>
      <c r="E898" s="6">
        <v>2.16008666692988E-2</v>
      </c>
      <c r="F898" s="6">
        <v>2.1698651501390401E-5</v>
      </c>
      <c r="G898" s="6">
        <v>1.004526893924612E-3</v>
      </c>
      <c r="H898" s="6">
        <v>1.8973493755151401E-2</v>
      </c>
      <c r="I898" s="6">
        <v>1.9059384748760258E-5</v>
      </c>
      <c r="J898" s="6">
        <v>1.89573769628344E-2</v>
      </c>
      <c r="K898" s="6">
        <v>1.9043194997434036E-5</v>
      </c>
      <c r="L898" s="1" t="s">
        <v>448</v>
      </c>
      <c r="M898" s="1" t="s">
        <v>449</v>
      </c>
      <c r="N898" s="1" t="s">
        <v>436</v>
      </c>
      <c r="O898" s="1" t="s">
        <v>444</v>
      </c>
      <c r="P898" s="1" t="s">
        <v>209</v>
      </c>
      <c r="Q898" s="1" t="s">
        <v>437</v>
      </c>
      <c r="R898" s="1" t="s">
        <v>330</v>
      </c>
    </row>
    <row r="899" spans="1:18" hidden="1" x14ac:dyDescent="0.3">
      <c r="A899" s="1" t="s">
        <v>9</v>
      </c>
      <c r="B899" s="1">
        <v>11001</v>
      </c>
      <c r="C899" s="1" t="s">
        <v>12</v>
      </c>
      <c r="D899" s="6">
        <v>2.3173588465645999E-2</v>
      </c>
      <c r="E899" s="6">
        <v>2.3173588465619101E-2</v>
      </c>
      <c r="F899" s="6">
        <v>2.3278492842455401E-5</v>
      </c>
      <c r="G899" s="6">
        <v>1.0045268939246046E-3</v>
      </c>
      <c r="H899" s="6">
        <v>2.0354921067208501E-2</v>
      </c>
      <c r="I899" s="6">
        <v>2.0447065635723455E-5</v>
      </c>
      <c r="J899" s="6">
        <v>2.0337630839077501E-2</v>
      </c>
      <c r="K899" s="6">
        <v>2.0429697136563772E-5</v>
      </c>
      <c r="L899" s="1" t="s">
        <v>448</v>
      </c>
      <c r="M899" s="1" t="s">
        <v>449</v>
      </c>
      <c r="N899" s="1" t="s">
        <v>436</v>
      </c>
      <c r="O899" s="1" t="s">
        <v>444</v>
      </c>
      <c r="P899" s="1" t="s">
        <v>209</v>
      </c>
      <c r="Q899" s="1" t="s">
        <v>437</v>
      </c>
      <c r="R899" s="1" t="s">
        <v>330</v>
      </c>
    </row>
    <row r="900" spans="1:18" hidden="1" x14ac:dyDescent="0.3">
      <c r="A900" s="1" t="s">
        <v>811</v>
      </c>
      <c r="B900" s="1">
        <v>51683</v>
      </c>
      <c r="C900" s="1" t="s">
        <v>12</v>
      </c>
      <c r="D900" s="6">
        <v>2.73813749242665E-2</v>
      </c>
      <c r="E900" s="6">
        <v>2.7381374924234699E-2</v>
      </c>
      <c r="F900" s="6">
        <v>2.7505327504026599E-5</v>
      </c>
      <c r="G900" s="6">
        <v>1.0045268939246068E-3</v>
      </c>
      <c r="H900" s="6">
        <v>2.40509028682084E-2</v>
      </c>
      <c r="I900" s="6">
        <v>2.41597787542838E-5</v>
      </c>
      <c r="J900" s="6">
        <v>2.40304731354684E-2</v>
      </c>
      <c r="K900" s="6">
        <v>2.4139256538310781E-5</v>
      </c>
      <c r="L900" s="1" t="s">
        <v>448</v>
      </c>
      <c r="M900" s="1" t="s">
        <v>449</v>
      </c>
      <c r="N900" s="1" t="s">
        <v>436</v>
      </c>
      <c r="O900" s="1" t="s">
        <v>444</v>
      </c>
      <c r="P900" s="1" t="s">
        <v>209</v>
      </c>
      <c r="Q900" s="1" t="s">
        <v>437</v>
      </c>
      <c r="R900" s="1" t="s">
        <v>330</v>
      </c>
    </row>
    <row r="901" spans="1:18" hidden="1" x14ac:dyDescent="0.3">
      <c r="A901" s="1" t="s">
        <v>811</v>
      </c>
      <c r="B901" s="1">
        <v>51600</v>
      </c>
      <c r="C901" s="1" t="s">
        <v>12</v>
      </c>
      <c r="D901" s="6">
        <v>3.7421213889110301E-2</v>
      </c>
      <c r="E901" s="6">
        <v>3.7421213889066898E-2</v>
      </c>
      <c r="F901" s="6">
        <v>3.7590615754872598E-5</v>
      </c>
      <c r="G901" s="6">
        <v>1.0045268939246033E-3</v>
      </c>
      <c r="H901" s="6">
        <v>3.2869568564280298E-2</v>
      </c>
      <c r="I901" s="6">
        <v>3.3018365614518269E-5</v>
      </c>
      <c r="J901" s="6">
        <v>3.2841647928421903E-2</v>
      </c>
      <c r="K901" s="6">
        <v>3.2990318584903041E-5</v>
      </c>
      <c r="L901" s="1" t="s">
        <v>448</v>
      </c>
      <c r="M901" s="1" t="s">
        <v>449</v>
      </c>
      <c r="N901" s="1" t="s">
        <v>436</v>
      </c>
      <c r="O901" s="1" t="s">
        <v>444</v>
      </c>
      <c r="P901" s="1" t="s">
        <v>209</v>
      </c>
      <c r="Q901" s="1" t="s">
        <v>437</v>
      </c>
      <c r="R901" s="1" t="s">
        <v>330</v>
      </c>
    </row>
    <row r="902" spans="1:18" hidden="1" x14ac:dyDescent="0.3">
      <c r="A902" s="1" t="s">
        <v>811</v>
      </c>
      <c r="B902" s="1">
        <v>51510</v>
      </c>
      <c r="C902" s="1" t="s">
        <v>12</v>
      </c>
      <c r="D902" s="6">
        <v>0.227873929906728</v>
      </c>
      <c r="E902" s="6">
        <v>0.22787392990646199</v>
      </c>
      <c r="F902" s="6">
        <v>2.28905491015333E-4</v>
      </c>
      <c r="G902" s="6">
        <v>1.004526893924612E-3</v>
      </c>
      <c r="H902" s="6">
        <v>0.20015699611660301</v>
      </c>
      <c r="I902" s="6">
        <v>2.0106308560629185E-4</v>
      </c>
      <c r="J902" s="6">
        <v>0.199986975308689</v>
      </c>
      <c r="K902" s="6">
        <v>2.0089229513221545E-4</v>
      </c>
      <c r="L902" s="1" t="s">
        <v>448</v>
      </c>
      <c r="M902" s="1" t="s">
        <v>449</v>
      </c>
      <c r="N902" s="1" t="s">
        <v>436</v>
      </c>
      <c r="O902" s="1" t="s">
        <v>444</v>
      </c>
      <c r="P902" s="1" t="s">
        <v>209</v>
      </c>
      <c r="Q902" s="1" t="s">
        <v>437</v>
      </c>
      <c r="R902" s="1" t="s">
        <v>330</v>
      </c>
    </row>
    <row r="903" spans="1:18" hidden="1" x14ac:dyDescent="0.3">
      <c r="A903" s="1" t="s">
        <v>811</v>
      </c>
      <c r="B903" s="1">
        <v>51610</v>
      </c>
      <c r="C903" s="1" t="s">
        <v>10</v>
      </c>
      <c r="D903" s="6">
        <v>0.23444761999760799</v>
      </c>
      <c r="E903" s="6">
        <v>0.23444761999733499</v>
      </c>
      <c r="F903" s="6">
        <v>2.35508939503939E-4</v>
      </c>
      <c r="G903" s="6">
        <v>1.0045268939246049E-3</v>
      </c>
      <c r="H903" s="6">
        <v>0.205931110174014</v>
      </c>
      <c r="I903" s="6">
        <v>2.0686333846554788E-4</v>
      </c>
      <c r="J903" s="6">
        <v>0.205756184618547</v>
      </c>
      <c r="K903" s="6">
        <v>2.0668762104064658E-4</v>
      </c>
      <c r="L903" s="1" t="s">
        <v>448</v>
      </c>
      <c r="M903" s="1" t="s">
        <v>449</v>
      </c>
      <c r="N903" s="1" t="s">
        <v>436</v>
      </c>
      <c r="O903" s="1" t="s">
        <v>444</v>
      </c>
      <c r="P903" s="1" t="s">
        <v>209</v>
      </c>
      <c r="Q903" s="1" t="s">
        <v>437</v>
      </c>
      <c r="R903" s="1" t="s">
        <v>330</v>
      </c>
    </row>
    <row r="904" spans="1:18" hidden="1" x14ac:dyDescent="0.3">
      <c r="A904" s="1" t="s">
        <v>811</v>
      </c>
      <c r="B904" s="1">
        <v>51013</v>
      </c>
      <c r="C904" s="1" t="s">
        <v>12</v>
      </c>
      <c r="D904" s="6">
        <v>0.33587826325334802</v>
      </c>
      <c r="E904" s="6">
        <v>0.335878263252958</v>
      </c>
      <c r="F904" s="6">
        <v>3.3739874852228499E-4</v>
      </c>
      <c r="G904" s="6">
        <v>1.0045268939246059E-3</v>
      </c>
      <c r="H904" s="6">
        <v>0.29502446489236001</v>
      </c>
      <c r="I904" s="6">
        <v>2.9636000935009135E-4</v>
      </c>
      <c r="J904" s="6">
        <v>0.294773860122861</v>
      </c>
      <c r="K904" s="6">
        <v>2.9610827011938384E-4</v>
      </c>
      <c r="L904" s="1" t="s">
        <v>448</v>
      </c>
      <c r="M904" s="1" t="s">
        <v>449</v>
      </c>
      <c r="N904" s="1" t="s">
        <v>436</v>
      </c>
      <c r="O904" s="1" t="s">
        <v>444</v>
      </c>
      <c r="P904" s="1" t="s">
        <v>209</v>
      </c>
      <c r="Q904" s="1" t="s">
        <v>437</v>
      </c>
      <c r="R904" s="1" t="s">
        <v>330</v>
      </c>
    </row>
    <row r="905" spans="1:18" hidden="1" x14ac:dyDescent="0.3">
      <c r="A905" s="1" t="s">
        <v>811</v>
      </c>
      <c r="B905" s="1">
        <v>51685</v>
      </c>
      <c r="C905" s="1" t="s">
        <v>10</v>
      </c>
      <c r="D905" s="6">
        <v>0.55485931881776096</v>
      </c>
      <c r="E905" s="6">
        <v>0.55485931881711603</v>
      </c>
      <c r="F905" s="6">
        <v>5.5737110809648096E-4</v>
      </c>
      <c r="G905" s="6">
        <v>1.0045268939246072E-3</v>
      </c>
      <c r="H905" s="6">
        <v>0.487370251468982</v>
      </c>
      <c r="I905" s="6">
        <v>4.8957652489939124E-4</v>
      </c>
      <c r="J905" s="6">
        <v>0.48695626102390399</v>
      </c>
      <c r="K905" s="6">
        <v>4.8916066036348252E-4</v>
      </c>
      <c r="L905" s="1" t="s">
        <v>448</v>
      </c>
      <c r="M905" s="1" t="s">
        <v>449</v>
      </c>
      <c r="N905" s="1" t="s">
        <v>436</v>
      </c>
      <c r="O905" s="1" t="s">
        <v>444</v>
      </c>
      <c r="P905" s="1" t="s">
        <v>209</v>
      </c>
      <c r="Q905" s="1" t="s">
        <v>437</v>
      </c>
      <c r="R905" s="1" t="s">
        <v>330</v>
      </c>
    </row>
    <row r="906" spans="1:18" hidden="1" x14ac:dyDescent="0.3">
      <c r="A906" s="1" t="s">
        <v>9</v>
      </c>
      <c r="B906" s="1">
        <v>11001</v>
      </c>
      <c r="C906" s="1" t="s">
        <v>10</v>
      </c>
      <c r="D906" s="6">
        <v>0.59525767176931099</v>
      </c>
      <c r="E906" s="6">
        <v>0.59525767176861899</v>
      </c>
      <c r="F906" s="6">
        <v>5.9795234010652401E-4</v>
      </c>
      <c r="G906" s="6">
        <v>1.004526893924607E-3</v>
      </c>
      <c r="H906" s="6">
        <v>0.52285484147078898</v>
      </c>
      <c r="I906" s="6">
        <v>5.2522174987609447E-4</v>
      </c>
      <c r="J906" s="6">
        <v>0.52241070909323895</v>
      </c>
      <c r="K906" s="6">
        <v>5.2477560695838275E-4</v>
      </c>
      <c r="L906" s="1" t="s">
        <v>448</v>
      </c>
      <c r="M906" s="1" t="s">
        <v>449</v>
      </c>
      <c r="N906" s="1" t="s">
        <v>436</v>
      </c>
      <c r="O906" s="1" t="s">
        <v>444</v>
      </c>
      <c r="P906" s="1" t="s">
        <v>209</v>
      </c>
      <c r="Q906" s="1" t="s">
        <v>437</v>
      </c>
      <c r="R906" s="1" t="s">
        <v>330</v>
      </c>
    </row>
    <row r="907" spans="1:18" hidden="1" x14ac:dyDescent="0.3">
      <c r="A907" s="1" t="s">
        <v>497</v>
      </c>
      <c r="B907" s="1">
        <v>24017</v>
      </c>
      <c r="C907" s="1" t="s">
        <v>12</v>
      </c>
      <c r="D907" s="6">
        <v>0.59734759200766097</v>
      </c>
      <c r="E907" s="6">
        <v>0.59734759200696697</v>
      </c>
      <c r="F907" s="6">
        <v>6.0005172119209995E-4</v>
      </c>
      <c r="G907" s="6">
        <v>1.0045268939246038E-3</v>
      </c>
      <c r="H907" s="6">
        <v>0.52469055895370798</v>
      </c>
      <c r="I907" s="6">
        <v>5.2706577745733252E-4</v>
      </c>
      <c r="J907" s="6">
        <v>0.52424486724935204</v>
      </c>
      <c r="K907" s="6">
        <v>5.2661806815390783E-4</v>
      </c>
      <c r="L907" s="1" t="s">
        <v>448</v>
      </c>
      <c r="M907" s="1" t="s">
        <v>449</v>
      </c>
      <c r="N907" s="1" t="s">
        <v>436</v>
      </c>
      <c r="O907" s="1" t="s">
        <v>444</v>
      </c>
      <c r="P907" s="1" t="s">
        <v>209</v>
      </c>
      <c r="Q907" s="1" t="s">
        <v>437</v>
      </c>
      <c r="R907" s="1" t="s">
        <v>330</v>
      </c>
    </row>
    <row r="908" spans="1:18" hidden="1" x14ac:dyDescent="0.3">
      <c r="A908" s="1" t="s">
        <v>497</v>
      </c>
      <c r="B908" s="1">
        <v>24009</v>
      </c>
      <c r="C908" s="1" t="s">
        <v>12</v>
      </c>
      <c r="D908" s="6">
        <v>0.62615230028211299</v>
      </c>
      <c r="E908" s="6">
        <v>0.62615230028138502</v>
      </c>
      <c r="F908" s="6">
        <v>6.2898682532540795E-4</v>
      </c>
      <c r="G908" s="6">
        <v>1.0045268939246077E-3</v>
      </c>
      <c r="H908" s="6">
        <v>0.54999167121604198</v>
      </c>
      <c r="I908" s="6">
        <v>5.5248142517105468E-4</v>
      </c>
      <c r="J908" s="6">
        <v>0.54952448780451901</v>
      </c>
      <c r="K908" s="6">
        <v>5.5201212686978448E-4</v>
      </c>
      <c r="L908" s="1" t="s">
        <v>448</v>
      </c>
      <c r="M908" s="1" t="s">
        <v>449</v>
      </c>
      <c r="N908" s="1" t="s">
        <v>436</v>
      </c>
      <c r="O908" s="1" t="s">
        <v>444</v>
      </c>
      <c r="P908" s="1" t="s">
        <v>209</v>
      </c>
      <c r="Q908" s="1" t="s">
        <v>437</v>
      </c>
      <c r="R908" s="1" t="s">
        <v>330</v>
      </c>
    </row>
    <row r="909" spans="1:18" hidden="1" x14ac:dyDescent="0.3">
      <c r="A909" s="1" t="s">
        <v>811</v>
      </c>
      <c r="B909" s="1">
        <v>51683</v>
      </c>
      <c r="C909" s="1" t="s">
        <v>10</v>
      </c>
      <c r="D909" s="6">
        <v>0.70334274804687502</v>
      </c>
      <c r="E909" s="6">
        <v>0.70334274804605801</v>
      </c>
      <c r="F909" s="6">
        <v>7.0652670605910297E-4</v>
      </c>
      <c r="G909" s="6">
        <v>1.0045268939246053E-3</v>
      </c>
      <c r="H909" s="6">
        <v>0.61779323219238602</v>
      </c>
      <c r="I909" s="6">
        <v>6.2058991662185996E-4</v>
      </c>
      <c r="J909" s="6">
        <v>0.61726845560950905</v>
      </c>
      <c r="K909" s="6">
        <v>6.2006276443105828E-4</v>
      </c>
      <c r="L909" s="1" t="s">
        <v>448</v>
      </c>
      <c r="M909" s="1" t="s">
        <v>449</v>
      </c>
      <c r="N909" s="1" t="s">
        <v>436</v>
      </c>
      <c r="O909" s="1" t="s">
        <v>444</v>
      </c>
      <c r="P909" s="1" t="s">
        <v>209</v>
      </c>
      <c r="Q909" s="1" t="s">
        <v>437</v>
      </c>
      <c r="R909" s="1" t="s">
        <v>330</v>
      </c>
    </row>
    <row r="910" spans="1:18" hidden="1" x14ac:dyDescent="0.3">
      <c r="A910" s="1" t="s">
        <v>811</v>
      </c>
      <c r="B910" s="1">
        <v>51600</v>
      </c>
      <c r="C910" s="1" t="s">
        <v>10</v>
      </c>
      <c r="D910" s="6">
        <v>0.96123509646045902</v>
      </c>
      <c r="E910" s="6">
        <v>0.96123509645934502</v>
      </c>
      <c r="F910" s="6">
        <v>9.6558650577762101E-4</v>
      </c>
      <c r="G910" s="6">
        <v>1.004526893924602E-3</v>
      </c>
      <c r="H910" s="6">
        <v>0.84431742388490505</v>
      </c>
      <c r="I910" s="6">
        <v>8.4813955930152527E-4</v>
      </c>
      <c r="J910" s="6">
        <v>0.84360022921607103</v>
      </c>
      <c r="K910" s="6">
        <v>8.4741911796850213E-4</v>
      </c>
      <c r="L910" s="1" t="s">
        <v>448</v>
      </c>
      <c r="M910" s="1" t="s">
        <v>449</v>
      </c>
      <c r="N910" s="1" t="s">
        <v>436</v>
      </c>
      <c r="O910" s="1" t="s">
        <v>444</v>
      </c>
      <c r="P910" s="1" t="s">
        <v>209</v>
      </c>
      <c r="Q910" s="1" t="s">
        <v>437</v>
      </c>
      <c r="R910" s="1" t="s">
        <v>330</v>
      </c>
    </row>
    <row r="911" spans="1:18" hidden="1" x14ac:dyDescent="0.3">
      <c r="A911" s="1" t="s">
        <v>497</v>
      </c>
      <c r="B911" s="1">
        <v>24021</v>
      </c>
      <c r="C911" s="1" t="s">
        <v>12</v>
      </c>
      <c r="D911" s="6">
        <v>0.98019828193700398</v>
      </c>
      <c r="E911" s="6">
        <v>0.980198281935869</v>
      </c>
      <c r="F911" s="6">
        <v>9.8463553558327107E-4</v>
      </c>
      <c r="G911" s="6">
        <v>1.0045268939246033E-3</v>
      </c>
      <c r="H911" s="6">
        <v>0.86097406487644301</v>
      </c>
      <c r="I911" s="6">
        <v>8.6487160313997321E-4</v>
      </c>
      <c r="J911" s="6">
        <v>0.86024272143632696</v>
      </c>
      <c r="K911" s="6">
        <v>8.6413694898568132E-4</v>
      </c>
      <c r="L911" s="1" t="s">
        <v>448</v>
      </c>
      <c r="M911" s="1" t="s">
        <v>449</v>
      </c>
      <c r="N911" s="1" t="s">
        <v>436</v>
      </c>
      <c r="O911" s="1" t="s">
        <v>444</v>
      </c>
      <c r="P911" s="1" t="s">
        <v>209</v>
      </c>
      <c r="Q911" s="1" t="s">
        <v>437</v>
      </c>
      <c r="R911" s="1" t="s">
        <v>330</v>
      </c>
    </row>
    <row r="912" spans="1:18" hidden="1" x14ac:dyDescent="0.3">
      <c r="A912" s="1" t="s">
        <v>497</v>
      </c>
      <c r="B912" s="1">
        <v>24033</v>
      </c>
      <c r="C912" s="1" t="s">
        <v>12</v>
      </c>
      <c r="D912" s="6">
        <v>1.13177267784766</v>
      </c>
      <c r="E912" s="6">
        <v>1.1317726778463399</v>
      </c>
      <c r="F912" s="6">
        <v>1.1368960927057199E-3</v>
      </c>
      <c r="G912" s="6">
        <v>1.0045268939246081E-3</v>
      </c>
      <c r="H912" s="6">
        <v>0.99411204948961696</v>
      </c>
      <c r="I912" s="6">
        <v>9.9861228928683132E-4</v>
      </c>
      <c r="J912" s="6">
        <v>0.99326761368627103</v>
      </c>
      <c r="K912" s="6">
        <v>9.977640308121774E-4</v>
      </c>
      <c r="L912" s="1" t="s">
        <v>448</v>
      </c>
      <c r="M912" s="1" t="s">
        <v>449</v>
      </c>
      <c r="N912" s="1" t="s">
        <v>436</v>
      </c>
      <c r="O912" s="1" t="s">
        <v>444</v>
      </c>
      <c r="P912" s="1" t="s">
        <v>209</v>
      </c>
      <c r="Q912" s="1" t="s">
        <v>437</v>
      </c>
      <c r="R912" s="1" t="s">
        <v>330</v>
      </c>
    </row>
    <row r="913" spans="1:18" hidden="1" x14ac:dyDescent="0.3">
      <c r="A913" s="1" t="s">
        <v>811</v>
      </c>
      <c r="B913" s="1">
        <v>51153</v>
      </c>
      <c r="C913" s="1" t="s">
        <v>12</v>
      </c>
      <c r="D913" s="6">
        <v>1.19200271723533</v>
      </c>
      <c r="E913" s="6">
        <v>1.19200271723394</v>
      </c>
      <c r="F913" s="6">
        <v>1.1973987870927E-3</v>
      </c>
      <c r="G913" s="6">
        <v>1.0045268939246057E-3</v>
      </c>
      <c r="H913" s="6">
        <v>1.0470161432784699</v>
      </c>
      <c r="I913" s="6">
        <v>1.0517558742964414E-3</v>
      </c>
      <c r="J913" s="6">
        <v>1.0461267687672999</v>
      </c>
      <c r="K913" s="6">
        <v>1.0508624736812E-3</v>
      </c>
      <c r="L913" s="1" t="s">
        <v>448</v>
      </c>
      <c r="M913" s="1" t="s">
        <v>449</v>
      </c>
      <c r="N913" s="1" t="s">
        <v>436</v>
      </c>
      <c r="O913" s="1" t="s">
        <v>444</v>
      </c>
      <c r="P913" s="1" t="s">
        <v>209</v>
      </c>
      <c r="Q913" s="1" t="s">
        <v>437</v>
      </c>
      <c r="R913" s="1" t="s">
        <v>330</v>
      </c>
    </row>
    <row r="914" spans="1:18" hidden="1" x14ac:dyDescent="0.3">
      <c r="A914" s="1" t="s">
        <v>497</v>
      </c>
      <c r="B914" s="1">
        <v>24031</v>
      </c>
      <c r="C914" s="1" t="s">
        <v>12</v>
      </c>
      <c r="D914" s="6">
        <v>1.50008109993012</v>
      </c>
      <c r="E914" s="6">
        <v>1.50008109992838</v>
      </c>
      <c r="F914" s="6">
        <v>1.50687180794606E-3</v>
      </c>
      <c r="G914" s="6">
        <v>1.0045268939246046E-3</v>
      </c>
      <c r="H914" s="6">
        <v>1.3176221036614399</v>
      </c>
      <c r="I914" s="6">
        <v>1.3235868391574296E-3</v>
      </c>
      <c r="J914" s="6">
        <v>1.31650286636803</v>
      </c>
      <c r="K914" s="6">
        <v>1.3224625351955161E-3</v>
      </c>
      <c r="L914" s="1" t="s">
        <v>448</v>
      </c>
      <c r="M914" s="1" t="s">
        <v>449</v>
      </c>
      <c r="N914" s="1" t="s">
        <v>436</v>
      </c>
      <c r="O914" s="1" t="s">
        <v>444</v>
      </c>
      <c r="P914" s="1" t="s">
        <v>209</v>
      </c>
      <c r="Q914" s="1" t="s">
        <v>437</v>
      </c>
      <c r="R914" s="1" t="s">
        <v>330</v>
      </c>
    </row>
    <row r="915" spans="1:18" hidden="1" x14ac:dyDescent="0.3">
      <c r="A915" s="1" t="s">
        <v>811</v>
      </c>
      <c r="B915" s="1">
        <v>51059</v>
      </c>
      <c r="C915" s="1" t="s">
        <v>12</v>
      </c>
      <c r="D915" s="6">
        <v>1.71468283681441</v>
      </c>
      <c r="E915" s="6">
        <v>1.7146828368124201</v>
      </c>
      <c r="F915" s="6">
        <v>1.722445024129E-3</v>
      </c>
      <c r="G915" s="6">
        <v>1.0045268939245988E-3</v>
      </c>
      <c r="H915" s="6">
        <v>1.50612124015216</v>
      </c>
      <c r="I915" s="6">
        <v>1.512939291243914E-3</v>
      </c>
      <c r="J915" s="6">
        <v>1.5048418846710401</v>
      </c>
      <c r="K915" s="6">
        <v>1.5116541442562392E-3</v>
      </c>
      <c r="L915" s="1" t="s">
        <v>448</v>
      </c>
      <c r="M915" s="1" t="s">
        <v>449</v>
      </c>
      <c r="N915" s="1" t="s">
        <v>436</v>
      </c>
      <c r="O915" s="1" t="s">
        <v>444</v>
      </c>
      <c r="P915" s="1" t="s">
        <v>209</v>
      </c>
      <c r="Q915" s="1" t="s">
        <v>437</v>
      </c>
      <c r="R915" s="1" t="s">
        <v>330</v>
      </c>
    </row>
    <row r="916" spans="1:18" hidden="1" x14ac:dyDescent="0.3">
      <c r="A916" s="1" t="s">
        <v>811</v>
      </c>
      <c r="B916" s="1">
        <v>51107</v>
      </c>
      <c r="C916" s="1" t="s">
        <v>12</v>
      </c>
      <c r="D916" s="6">
        <v>2.56959055026307</v>
      </c>
      <c r="E916" s="6">
        <v>2.56959055026008</v>
      </c>
      <c r="F916" s="6">
        <v>2.5812228141107799E-3</v>
      </c>
      <c r="G916" s="6">
        <v>1.004526893924607E-3</v>
      </c>
      <c r="H916" s="6">
        <v>2.2570441735076199</v>
      </c>
      <c r="I916" s="6">
        <v>2.267261573064241E-3</v>
      </c>
      <c r="J916" s="6">
        <v>2.2551269561166598</v>
      </c>
      <c r="K916" s="6">
        <v>2.265335676633522E-3</v>
      </c>
      <c r="L916" s="1" t="s">
        <v>448</v>
      </c>
      <c r="M916" s="1" t="s">
        <v>449</v>
      </c>
      <c r="N916" s="1" t="s">
        <v>436</v>
      </c>
      <c r="O916" s="1" t="s">
        <v>444</v>
      </c>
      <c r="P916" s="1" t="s">
        <v>209</v>
      </c>
      <c r="Q916" s="1" t="s">
        <v>437</v>
      </c>
      <c r="R916" s="1" t="s">
        <v>330</v>
      </c>
    </row>
    <row r="917" spans="1:18" hidden="1" x14ac:dyDescent="0.3">
      <c r="A917" s="1" t="s">
        <v>811</v>
      </c>
      <c r="B917" s="1">
        <v>51510</v>
      </c>
      <c r="C917" s="1" t="s">
        <v>10</v>
      </c>
      <c r="D917" s="6">
        <v>5.8533749934231496</v>
      </c>
      <c r="E917" s="6">
        <v>5.8533749934163302</v>
      </c>
      <c r="F917" s="6">
        <v>5.8798726011124701E-3</v>
      </c>
      <c r="G917" s="6">
        <v>1.0045268939246066E-3</v>
      </c>
      <c r="H917" s="6">
        <v>5.1414128694193497</v>
      </c>
      <c r="I917" s="6">
        <v>5.1646875001018187E-3</v>
      </c>
      <c r="J917" s="6">
        <v>5.1370455618216297</v>
      </c>
      <c r="K917" s="6">
        <v>5.160300422165867E-3</v>
      </c>
      <c r="L917" s="1" t="s">
        <v>448</v>
      </c>
      <c r="M917" s="1" t="s">
        <v>449</v>
      </c>
      <c r="N917" s="1" t="s">
        <v>436</v>
      </c>
      <c r="O917" s="1" t="s">
        <v>444</v>
      </c>
      <c r="P917" s="1" t="s">
        <v>209</v>
      </c>
      <c r="Q917" s="1" t="s">
        <v>437</v>
      </c>
      <c r="R917" s="1" t="s">
        <v>330</v>
      </c>
    </row>
    <row r="918" spans="1:18" hidden="1" x14ac:dyDescent="0.3">
      <c r="A918" s="1" t="s">
        <v>811</v>
      </c>
      <c r="B918" s="1">
        <v>51013</v>
      </c>
      <c r="C918" s="1" t="s">
        <v>10</v>
      </c>
      <c r="D918" s="6">
        <v>8.6276710277822009</v>
      </c>
      <c r="E918" s="6">
        <v>8.6276710277722106</v>
      </c>
      <c r="F918" s="6">
        <v>8.6667275793312903E-3</v>
      </c>
      <c r="G918" s="6">
        <v>1.0045268939246012E-3</v>
      </c>
      <c r="H918" s="6">
        <v>7.5782636351159898</v>
      </c>
      <c r="I918" s="6">
        <v>7.6125696307248227E-3</v>
      </c>
      <c r="J918" s="6">
        <v>7.57182637571049</v>
      </c>
      <c r="K918" s="6">
        <v>7.606103230528829E-3</v>
      </c>
      <c r="L918" s="1" t="s">
        <v>448</v>
      </c>
      <c r="M918" s="1" t="s">
        <v>449</v>
      </c>
      <c r="N918" s="1" t="s">
        <v>436</v>
      </c>
      <c r="O918" s="1" t="s">
        <v>444</v>
      </c>
      <c r="P918" s="1" t="s">
        <v>209</v>
      </c>
      <c r="Q918" s="1" t="s">
        <v>437</v>
      </c>
      <c r="R918" s="1" t="s">
        <v>330</v>
      </c>
    </row>
    <row r="919" spans="1:18" hidden="1" x14ac:dyDescent="0.3">
      <c r="A919" s="1" t="s">
        <v>497</v>
      </c>
      <c r="B919" s="1">
        <v>24017</v>
      </c>
      <c r="C919" s="1" t="s">
        <v>10</v>
      </c>
      <c r="D919" s="6">
        <v>15.3440054445221</v>
      </c>
      <c r="E919" s="6">
        <v>15.3440054445042</v>
      </c>
      <c r="F919" s="6">
        <v>1.5413466129530101E-2</v>
      </c>
      <c r="G919" s="6">
        <v>1.0045268939246094E-3</v>
      </c>
      <c r="H919" s="6">
        <v>13.4776717961086</v>
      </c>
      <c r="I919" s="6">
        <v>1.3538683786680284E-2</v>
      </c>
      <c r="J919" s="6">
        <v>13.466223359671</v>
      </c>
      <c r="K919" s="6">
        <v>1.3527183524385328E-2</v>
      </c>
      <c r="L919" s="1" t="s">
        <v>448</v>
      </c>
      <c r="M919" s="1" t="s">
        <v>449</v>
      </c>
      <c r="N919" s="1" t="s">
        <v>436</v>
      </c>
      <c r="O919" s="1" t="s">
        <v>444</v>
      </c>
      <c r="P919" s="1" t="s">
        <v>209</v>
      </c>
      <c r="Q919" s="1" t="s">
        <v>437</v>
      </c>
      <c r="R919" s="1" t="s">
        <v>330</v>
      </c>
    </row>
    <row r="920" spans="1:18" hidden="1" x14ac:dyDescent="0.3">
      <c r="A920" s="1" t="s">
        <v>497</v>
      </c>
      <c r="B920" s="1">
        <v>24009</v>
      </c>
      <c r="C920" s="1" t="s">
        <v>10</v>
      </c>
      <c r="D920" s="6">
        <v>16.083913999016499</v>
      </c>
      <c r="E920" s="6">
        <v>16.083913998997801</v>
      </c>
      <c r="F920" s="6">
        <v>1.6156724171563702E-2</v>
      </c>
      <c r="G920" s="6">
        <v>1.0045268939246031E-3</v>
      </c>
      <c r="H920" s="6">
        <v>14.1275832349871</v>
      </c>
      <c r="I920" s="6">
        <v>1.4191537305702887E-2</v>
      </c>
      <c r="J920" s="6">
        <v>14.1155827395656</v>
      </c>
      <c r="K920" s="6">
        <v>1.4179482485311572E-2</v>
      </c>
      <c r="L920" s="1" t="s">
        <v>448</v>
      </c>
      <c r="M920" s="1" t="s">
        <v>449</v>
      </c>
      <c r="N920" s="1" t="s">
        <v>436</v>
      </c>
      <c r="O920" s="1" t="s">
        <v>444</v>
      </c>
      <c r="P920" s="1" t="s">
        <v>209</v>
      </c>
      <c r="Q920" s="1" t="s">
        <v>437</v>
      </c>
      <c r="R920" s="1" t="s">
        <v>330</v>
      </c>
    </row>
    <row r="921" spans="1:18" hidden="1" x14ac:dyDescent="0.3">
      <c r="A921" s="1" t="s">
        <v>497</v>
      </c>
      <c r="B921" s="1">
        <v>24021</v>
      </c>
      <c r="C921" s="1" t="s">
        <v>10</v>
      </c>
      <c r="D921" s="6">
        <v>25.178251724512801</v>
      </c>
      <c r="E921" s="6">
        <v>25.178251724483399</v>
      </c>
      <c r="F921" s="6">
        <v>2.5292230999247298E-2</v>
      </c>
      <c r="G921" s="6">
        <v>1.0045268939246114E-3</v>
      </c>
      <c r="H921" s="6">
        <v>22.115751611906301</v>
      </c>
      <c r="I921" s="6">
        <v>2.2215867273516453E-2</v>
      </c>
      <c r="J921" s="6">
        <v>22.096965668723499</v>
      </c>
      <c r="K921" s="6">
        <v>2.2196996288361588E-2</v>
      </c>
      <c r="L921" s="1" t="s">
        <v>448</v>
      </c>
      <c r="M921" s="1" t="s">
        <v>449</v>
      </c>
      <c r="N921" s="1" t="s">
        <v>436</v>
      </c>
      <c r="O921" s="1" t="s">
        <v>444</v>
      </c>
      <c r="P921" s="1" t="s">
        <v>209</v>
      </c>
      <c r="Q921" s="1" t="s">
        <v>437</v>
      </c>
      <c r="R921" s="1" t="s">
        <v>330</v>
      </c>
    </row>
    <row r="922" spans="1:18" hidden="1" x14ac:dyDescent="0.3">
      <c r="A922" s="1" t="s">
        <v>497</v>
      </c>
      <c r="B922" s="1">
        <v>24033</v>
      </c>
      <c r="C922" s="1" t="s">
        <v>10</v>
      </c>
      <c r="D922" s="6">
        <v>29.071729851178901</v>
      </c>
      <c r="E922" s="6">
        <v>29.071729851145101</v>
      </c>
      <c r="F922" s="6">
        <v>2.92033344883861E-2</v>
      </c>
      <c r="G922" s="6">
        <v>1.0045268939246081E-3</v>
      </c>
      <c r="H922" s="6">
        <v>25.535655269153001</v>
      </c>
      <c r="I922" s="6">
        <v>2.5651252471851817E-2</v>
      </c>
      <c r="J922" s="6">
        <v>25.5139643324198</v>
      </c>
      <c r="K922" s="6">
        <v>2.5629463342548901E-2</v>
      </c>
      <c r="L922" s="1" t="s">
        <v>448</v>
      </c>
      <c r="M922" s="1" t="s">
        <v>449</v>
      </c>
      <c r="N922" s="1" t="s">
        <v>436</v>
      </c>
      <c r="O922" s="1" t="s">
        <v>444</v>
      </c>
      <c r="P922" s="1" t="s">
        <v>209</v>
      </c>
      <c r="Q922" s="1" t="s">
        <v>437</v>
      </c>
      <c r="R922" s="1" t="s">
        <v>330</v>
      </c>
    </row>
    <row r="923" spans="1:18" hidden="1" x14ac:dyDescent="0.3">
      <c r="A923" s="1" t="s">
        <v>811</v>
      </c>
      <c r="B923" s="1">
        <v>51153</v>
      </c>
      <c r="C923" s="1" t="s">
        <v>10</v>
      </c>
      <c r="D923" s="6">
        <v>30.618851805644098</v>
      </c>
      <c r="E923" s="6">
        <v>30.618851805608699</v>
      </c>
      <c r="F923" s="6">
        <v>3.0757460099825801E-2</v>
      </c>
      <c r="G923" s="6">
        <v>1.004526893924602E-3</v>
      </c>
      <c r="H923" s="6">
        <v>26.894596518634899</v>
      </c>
      <c r="I923" s="6">
        <v>2.7016345504219729E-2</v>
      </c>
      <c r="J923" s="6">
        <v>26.8717512465868</v>
      </c>
      <c r="K923" s="6">
        <v>2.6993396814048391E-2</v>
      </c>
      <c r="L923" s="1" t="s">
        <v>448</v>
      </c>
      <c r="M923" s="1" t="s">
        <v>449</v>
      </c>
      <c r="N923" s="1" t="s">
        <v>436</v>
      </c>
      <c r="O923" s="1" t="s">
        <v>444</v>
      </c>
      <c r="P923" s="1" t="s">
        <v>209</v>
      </c>
      <c r="Q923" s="1" t="s">
        <v>437</v>
      </c>
      <c r="R923" s="1" t="s">
        <v>330</v>
      </c>
    </row>
    <row r="924" spans="1:18" hidden="1" x14ac:dyDescent="0.3">
      <c r="A924" s="1" t="s">
        <v>497</v>
      </c>
      <c r="B924" s="1">
        <v>24031</v>
      </c>
      <c r="C924" s="1" t="s">
        <v>10</v>
      </c>
      <c r="D924" s="6">
        <v>38.532427887258301</v>
      </c>
      <c r="E924" s="6">
        <v>38.5324278872138</v>
      </c>
      <c r="F924" s="6">
        <v>3.87068601009165E-2</v>
      </c>
      <c r="G924" s="6">
        <v>1.0045268939245997E-3</v>
      </c>
      <c r="H924" s="6">
        <v>33.845622542912601</v>
      </c>
      <c r="I924" s="6">
        <v>3.3998838085976403E-2</v>
      </c>
      <c r="J924" s="6">
        <v>33.8168728104488</v>
      </c>
      <c r="K924" s="6">
        <v>3.3969958206523376E-2</v>
      </c>
      <c r="L924" s="1" t="s">
        <v>448</v>
      </c>
      <c r="M924" s="1" t="s">
        <v>449</v>
      </c>
      <c r="N924" s="1" t="s">
        <v>436</v>
      </c>
      <c r="O924" s="1" t="s">
        <v>444</v>
      </c>
      <c r="P924" s="1" t="s">
        <v>209</v>
      </c>
      <c r="Q924" s="1" t="s">
        <v>437</v>
      </c>
      <c r="R924" s="1" t="s">
        <v>330</v>
      </c>
    </row>
    <row r="925" spans="1:18" hidden="1" x14ac:dyDescent="0.3">
      <c r="A925" s="1" t="s">
        <v>811</v>
      </c>
      <c r="B925" s="1">
        <v>51059</v>
      </c>
      <c r="C925" s="1" t="s">
        <v>10</v>
      </c>
      <c r="D925" s="6">
        <v>44.044887846779297</v>
      </c>
      <c r="E925" s="6">
        <v>44.044887846728301</v>
      </c>
      <c r="F925" s="6">
        <v>4.42442743819315E-2</v>
      </c>
      <c r="G925" s="6">
        <v>1.0045268939246036E-3</v>
      </c>
      <c r="H925" s="6">
        <v>38.687586813078902</v>
      </c>
      <c r="I925" s="6">
        <v>3.8862721414780602E-2</v>
      </c>
      <c r="J925" s="6">
        <v>38.654724135811499</v>
      </c>
      <c r="K925" s="6">
        <v>3.8829709971659132E-2</v>
      </c>
      <c r="L925" s="1" t="s">
        <v>448</v>
      </c>
      <c r="M925" s="1" t="s">
        <v>449</v>
      </c>
      <c r="N925" s="1" t="s">
        <v>436</v>
      </c>
      <c r="O925" s="1" t="s">
        <v>444</v>
      </c>
      <c r="P925" s="1" t="s">
        <v>209</v>
      </c>
      <c r="Q925" s="1" t="s">
        <v>437</v>
      </c>
      <c r="R925" s="1" t="s">
        <v>330</v>
      </c>
    </row>
    <row r="926" spans="1:18" hidden="1" x14ac:dyDescent="0.3">
      <c r="A926" s="1" t="s">
        <v>811</v>
      </c>
      <c r="B926" s="1">
        <v>51107</v>
      </c>
      <c r="C926" s="1" t="s">
        <v>10</v>
      </c>
      <c r="D926" s="6">
        <v>66.004809956951505</v>
      </c>
      <c r="E926" s="6">
        <v>66.004809956874894</v>
      </c>
      <c r="F926" s="6">
        <v>6.63036067300634E-2</v>
      </c>
      <c r="G926" s="6">
        <v>1.0045268939246053E-3</v>
      </c>
      <c r="H926" s="6">
        <v>57.976463106763497</v>
      </c>
      <c r="I926" s="6">
        <v>5.8238916405371606E-2</v>
      </c>
      <c r="J926" s="6">
        <v>57.927215739503602</v>
      </c>
      <c r="K926" s="6">
        <v>5.8189446100504062E-2</v>
      </c>
      <c r="L926" s="1" t="s">
        <v>448</v>
      </c>
      <c r="M926" s="1" t="s">
        <v>449</v>
      </c>
      <c r="N926" s="1" t="s">
        <v>436</v>
      </c>
      <c r="O926" s="1" t="s">
        <v>444</v>
      </c>
      <c r="P926" s="1" t="s">
        <v>209</v>
      </c>
      <c r="Q926" s="1" t="s">
        <v>437</v>
      </c>
      <c r="R926" s="1" t="s">
        <v>330</v>
      </c>
    </row>
    <row r="927" spans="1:18" hidden="1" x14ac:dyDescent="0.3">
      <c r="A927" s="1" t="s">
        <v>9</v>
      </c>
      <c r="B927" s="1">
        <v>11001</v>
      </c>
      <c r="C927" s="1" t="s">
        <v>10</v>
      </c>
      <c r="D927" s="6">
        <v>2.7603050000000001E-2</v>
      </c>
      <c r="E927" s="6">
        <v>2.7603049999967901E-2</v>
      </c>
      <c r="F927" s="6">
        <v>2.7728006079313301E-5</v>
      </c>
      <c r="G927" s="6">
        <v>1.0045268939246042E-3</v>
      </c>
      <c r="H927" s="6">
        <v>2.7603050000000001E-2</v>
      </c>
      <c r="I927" s="6">
        <v>2.7728006079345546E-5</v>
      </c>
      <c r="J927" s="6">
        <v>2.7603050000000001E-2</v>
      </c>
      <c r="K927" s="6">
        <v>2.7728006079345546E-5</v>
      </c>
      <c r="L927" s="1" t="s">
        <v>452</v>
      </c>
      <c r="M927" s="1" t="s">
        <v>446</v>
      </c>
      <c r="N927" s="1" t="s">
        <v>436</v>
      </c>
      <c r="O927" s="1" t="s">
        <v>444</v>
      </c>
      <c r="P927" s="1" t="s">
        <v>453</v>
      </c>
      <c r="Q927" s="1" t="s">
        <v>454</v>
      </c>
      <c r="R927" s="1" t="s">
        <v>330</v>
      </c>
    </row>
    <row r="928" spans="1:18" hidden="1" x14ac:dyDescent="0.3">
      <c r="A928" s="1" t="s">
        <v>811</v>
      </c>
      <c r="B928" s="1">
        <v>51610</v>
      </c>
      <c r="C928" s="1" t="s">
        <v>10</v>
      </c>
      <c r="D928" s="6">
        <v>4.53854282645536E-2</v>
      </c>
      <c r="E928" s="6">
        <v>4.5385428264500899E-2</v>
      </c>
      <c r="F928" s="6">
        <v>4.5590883283977002E-5</v>
      </c>
      <c r="G928" s="6">
        <v>1.0045268939246036E-3</v>
      </c>
      <c r="H928" s="6">
        <v>4.53854282645536E-2</v>
      </c>
      <c r="I928" s="6">
        <v>4.5590883284029938E-5</v>
      </c>
      <c r="J928" s="6">
        <v>4.53854282645536E-2</v>
      </c>
      <c r="K928" s="6">
        <v>4.5590883284029938E-5</v>
      </c>
      <c r="L928" s="1" t="s">
        <v>452</v>
      </c>
      <c r="M928" s="1" t="s">
        <v>446</v>
      </c>
      <c r="N928" s="1" t="s">
        <v>436</v>
      </c>
      <c r="O928" s="1" t="s">
        <v>444</v>
      </c>
      <c r="P928" s="1" t="s">
        <v>453</v>
      </c>
      <c r="Q928" s="1" t="s">
        <v>454</v>
      </c>
      <c r="R928" s="1" t="s">
        <v>330</v>
      </c>
    </row>
    <row r="929" spans="1:18" hidden="1" x14ac:dyDescent="0.3">
      <c r="A929" s="1" t="s">
        <v>811</v>
      </c>
      <c r="B929" s="1">
        <v>51685</v>
      </c>
      <c r="C929" s="1" t="s">
        <v>10</v>
      </c>
      <c r="D929" s="6">
        <v>7.6773009399699194E-2</v>
      </c>
      <c r="E929" s="6">
        <v>7.6773009399610001E-2</v>
      </c>
      <c r="F929" s="6">
        <v>7.7120552669434896E-5</v>
      </c>
      <c r="G929" s="6">
        <v>1.004526893924607E-3</v>
      </c>
      <c r="H929" s="6">
        <v>7.6773009399699194E-2</v>
      </c>
      <c r="I929" s="6">
        <v>7.7120552669524491E-5</v>
      </c>
      <c r="J929" s="6">
        <v>7.6773009399699194E-2</v>
      </c>
      <c r="K929" s="6">
        <v>7.7120552669524491E-5</v>
      </c>
      <c r="L929" s="1" t="s">
        <v>452</v>
      </c>
      <c r="M929" s="1" t="s">
        <v>446</v>
      </c>
      <c r="N929" s="1" t="s">
        <v>436</v>
      </c>
      <c r="O929" s="1" t="s">
        <v>444</v>
      </c>
      <c r="P929" s="1" t="s">
        <v>453</v>
      </c>
      <c r="Q929" s="1" t="s">
        <v>454</v>
      </c>
      <c r="R929" s="1" t="s">
        <v>330</v>
      </c>
    </row>
    <row r="930" spans="1:18" hidden="1" x14ac:dyDescent="0.3">
      <c r="A930" s="1" t="s">
        <v>811</v>
      </c>
      <c r="B930" s="1">
        <v>51510</v>
      </c>
      <c r="C930" s="1" t="s">
        <v>10</v>
      </c>
      <c r="D930" s="6">
        <v>0.12599412483494399</v>
      </c>
      <c r="E930" s="6">
        <v>0.12599412483479699</v>
      </c>
      <c r="F930" s="6">
        <v>1.26564486873048E-4</v>
      </c>
      <c r="G930" s="6">
        <v>1.0045268939246085E-3</v>
      </c>
      <c r="H930" s="6">
        <v>0.12599412483494399</v>
      </c>
      <c r="I930" s="6">
        <v>1.2656448687319567E-4</v>
      </c>
      <c r="J930" s="6">
        <v>0.12599412483494399</v>
      </c>
      <c r="K930" s="6">
        <v>1.2656448687319567E-4</v>
      </c>
      <c r="L930" s="1" t="s">
        <v>452</v>
      </c>
      <c r="M930" s="1" t="s">
        <v>446</v>
      </c>
      <c r="N930" s="1" t="s">
        <v>436</v>
      </c>
      <c r="O930" s="1" t="s">
        <v>444</v>
      </c>
      <c r="P930" s="1" t="s">
        <v>453</v>
      </c>
      <c r="Q930" s="1" t="s">
        <v>454</v>
      </c>
      <c r="R930" s="1" t="s">
        <v>330</v>
      </c>
    </row>
    <row r="931" spans="1:18" hidden="1" x14ac:dyDescent="0.3">
      <c r="A931" s="1" t="s">
        <v>9</v>
      </c>
      <c r="B931" s="1">
        <v>11001</v>
      </c>
      <c r="C931" s="1" t="s">
        <v>12</v>
      </c>
      <c r="D931" s="6">
        <v>0.2006529</v>
      </c>
      <c r="E931" s="6">
        <v>0.20065289999976699</v>
      </c>
      <c r="F931" s="6">
        <v>2.0156123439372999E-4</v>
      </c>
      <c r="G931" s="6">
        <v>1.0045268939246033E-3</v>
      </c>
      <c r="H931" s="6">
        <v>0.2006529</v>
      </c>
      <c r="I931" s="6">
        <v>2.0156123439396404E-4</v>
      </c>
      <c r="J931" s="6">
        <v>0.2006529</v>
      </c>
      <c r="K931" s="6">
        <v>2.0156123439396404E-4</v>
      </c>
      <c r="L931" s="1" t="s">
        <v>452</v>
      </c>
      <c r="M931" s="1" t="s">
        <v>446</v>
      </c>
      <c r="N931" s="1" t="s">
        <v>436</v>
      </c>
      <c r="O931" s="1" t="s">
        <v>444</v>
      </c>
      <c r="P931" s="1" t="s">
        <v>453</v>
      </c>
      <c r="Q931" s="1" t="s">
        <v>454</v>
      </c>
      <c r="R931" s="1" t="s">
        <v>330</v>
      </c>
    </row>
    <row r="932" spans="1:18" hidden="1" x14ac:dyDescent="0.3">
      <c r="A932" s="1" t="s">
        <v>811</v>
      </c>
      <c r="B932" s="1">
        <v>51683</v>
      </c>
      <c r="C932" s="1" t="s">
        <v>10</v>
      </c>
      <c r="D932" s="6">
        <v>0.21247423355734399</v>
      </c>
      <c r="E932" s="6">
        <v>0.21247423355709799</v>
      </c>
      <c r="F932" s="6">
        <v>2.1343608187412099E-4</v>
      </c>
      <c r="G932" s="6">
        <v>1.0045268939245968E-3</v>
      </c>
      <c r="H932" s="6">
        <v>0.21247423355734399</v>
      </c>
      <c r="I932" s="6">
        <v>2.1343608187436811E-4</v>
      </c>
      <c r="J932" s="6">
        <v>0.21247423355734399</v>
      </c>
      <c r="K932" s="6">
        <v>2.1343608187436811E-4</v>
      </c>
      <c r="L932" s="1" t="s">
        <v>452</v>
      </c>
      <c r="M932" s="1" t="s">
        <v>446</v>
      </c>
      <c r="N932" s="1" t="s">
        <v>436</v>
      </c>
      <c r="O932" s="1" t="s">
        <v>444</v>
      </c>
      <c r="P932" s="1" t="s">
        <v>453</v>
      </c>
      <c r="Q932" s="1" t="s">
        <v>454</v>
      </c>
      <c r="R932" s="1" t="s">
        <v>330</v>
      </c>
    </row>
    <row r="933" spans="1:18" hidden="1" x14ac:dyDescent="0.3">
      <c r="A933" s="1" t="s">
        <v>811</v>
      </c>
      <c r="B933" s="1">
        <v>51600</v>
      </c>
      <c r="C933" s="1" t="s">
        <v>10</v>
      </c>
      <c r="D933" s="6">
        <v>0.232109001849088</v>
      </c>
      <c r="E933" s="6">
        <v>0.232109001848818</v>
      </c>
      <c r="F933" s="6">
        <v>2.33159734679134E-4</v>
      </c>
      <c r="G933" s="6">
        <v>1.004526893924607E-3</v>
      </c>
      <c r="H933" s="6">
        <v>0.232109001849088</v>
      </c>
      <c r="I933" s="6">
        <v>2.3315973467940524E-4</v>
      </c>
      <c r="J933" s="6">
        <v>0.232109001849088</v>
      </c>
      <c r="K933" s="6">
        <v>2.3315973467940524E-4</v>
      </c>
      <c r="L933" s="1" t="s">
        <v>452</v>
      </c>
      <c r="M933" s="1" t="s">
        <v>446</v>
      </c>
      <c r="N933" s="1" t="s">
        <v>436</v>
      </c>
      <c r="O933" s="1" t="s">
        <v>444</v>
      </c>
      <c r="P933" s="1" t="s">
        <v>453</v>
      </c>
      <c r="Q933" s="1" t="s">
        <v>454</v>
      </c>
      <c r="R933" s="1" t="s">
        <v>330</v>
      </c>
    </row>
    <row r="934" spans="1:18" hidden="1" x14ac:dyDescent="0.3">
      <c r="A934" s="1" t="s">
        <v>811</v>
      </c>
      <c r="B934" s="1">
        <v>51013</v>
      </c>
      <c r="C934" s="1" t="s">
        <v>10</v>
      </c>
      <c r="D934" s="6">
        <v>0.28237962808537598</v>
      </c>
      <c r="E934" s="6">
        <v>0.28237962808504802</v>
      </c>
      <c r="F934" s="6">
        <v>2.8365793070785902E-4</v>
      </c>
      <c r="G934" s="6">
        <v>1.004526893924607E-3</v>
      </c>
      <c r="H934" s="6">
        <v>0.28237962808537598</v>
      </c>
      <c r="I934" s="6">
        <v>2.8365793070818845E-4</v>
      </c>
      <c r="J934" s="6">
        <v>0.28237962808537598</v>
      </c>
      <c r="K934" s="6">
        <v>2.8365793070818845E-4</v>
      </c>
      <c r="L934" s="1" t="s">
        <v>452</v>
      </c>
      <c r="M934" s="1" t="s">
        <v>446</v>
      </c>
      <c r="N934" s="1" t="s">
        <v>436</v>
      </c>
      <c r="O934" s="1" t="s">
        <v>444</v>
      </c>
      <c r="P934" s="1" t="s">
        <v>453</v>
      </c>
      <c r="Q934" s="1" t="s">
        <v>454</v>
      </c>
      <c r="R934" s="1" t="s">
        <v>330</v>
      </c>
    </row>
    <row r="935" spans="1:18" hidden="1" x14ac:dyDescent="0.3">
      <c r="A935" s="1" t="s">
        <v>811</v>
      </c>
      <c r="B935" s="1">
        <v>51610</v>
      </c>
      <c r="C935" s="1" t="s">
        <v>12</v>
      </c>
      <c r="D935" s="6">
        <v>0.32991715123913601</v>
      </c>
      <c r="E935" s="6">
        <v>0.32991715123875298</v>
      </c>
      <c r="F935" s="6">
        <v>3.31410651186318E-4</v>
      </c>
      <c r="G935" s="6">
        <v>1.0045268939246029E-3</v>
      </c>
      <c r="H935" s="6">
        <v>0.32991715123913601</v>
      </c>
      <c r="I935" s="6">
        <v>3.3141065118670273E-4</v>
      </c>
      <c r="J935" s="6">
        <v>0.32991715123913601</v>
      </c>
      <c r="K935" s="6">
        <v>3.3141065118670273E-4</v>
      </c>
      <c r="L935" s="1" t="s">
        <v>452</v>
      </c>
      <c r="M935" s="1" t="s">
        <v>446</v>
      </c>
      <c r="N935" s="1" t="s">
        <v>436</v>
      </c>
      <c r="O935" s="1" t="s">
        <v>444</v>
      </c>
      <c r="P935" s="1" t="s">
        <v>453</v>
      </c>
      <c r="Q935" s="1" t="s">
        <v>454</v>
      </c>
      <c r="R935" s="1" t="s">
        <v>330</v>
      </c>
    </row>
    <row r="936" spans="1:18" hidden="1" x14ac:dyDescent="0.3">
      <c r="A936" s="1" t="s">
        <v>811</v>
      </c>
      <c r="B936" s="1">
        <v>51685</v>
      </c>
      <c r="C936" s="1" t="s">
        <v>12</v>
      </c>
      <c r="D936" s="6">
        <v>0.55808072894764804</v>
      </c>
      <c r="E936" s="6">
        <v>0.558080728947002</v>
      </c>
      <c r="F936" s="6">
        <v>5.6060710120830895E-4</v>
      </c>
      <c r="G936" s="6">
        <v>1.0045268939246007E-3</v>
      </c>
      <c r="H936" s="6">
        <v>0.55808072894764804</v>
      </c>
      <c r="I936" s="6">
        <v>5.6060710120895785E-4</v>
      </c>
      <c r="J936" s="6">
        <v>0.55808072894764804</v>
      </c>
      <c r="K936" s="6">
        <v>5.6060710120895785E-4</v>
      </c>
      <c r="L936" s="1" t="s">
        <v>452</v>
      </c>
      <c r="M936" s="1" t="s">
        <v>446</v>
      </c>
      <c r="N936" s="1" t="s">
        <v>436</v>
      </c>
      <c r="O936" s="1" t="s">
        <v>444</v>
      </c>
      <c r="P936" s="1" t="s">
        <v>453</v>
      </c>
      <c r="Q936" s="1" t="s">
        <v>454</v>
      </c>
      <c r="R936" s="1" t="s">
        <v>330</v>
      </c>
    </row>
    <row r="937" spans="1:18" hidden="1" x14ac:dyDescent="0.3">
      <c r="A937" s="1" t="s">
        <v>811</v>
      </c>
      <c r="B937" s="1">
        <v>51510</v>
      </c>
      <c r="C937" s="1" t="s">
        <v>12</v>
      </c>
      <c r="D937" s="6">
        <v>0.91588018838150398</v>
      </c>
      <c r="E937" s="6">
        <v>0.91588018838044105</v>
      </c>
      <c r="F937" s="6">
        <v>9.2002628084088896E-4</v>
      </c>
      <c r="G937" s="6">
        <v>1.0045268939246077E-3</v>
      </c>
      <c r="H937" s="6">
        <v>0.91588018838150398</v>
      </c>
      <c r="I937" s="6">
        <v>9.2002628084195679E-4</v>
      </c>
      <c r="J937" s="6">
        <v>0.91588018838150398</v>
      </c>
      <c r="K937" s="6">
        <v>9.2002628084195679E-4</v>
      </c>
      <c r="L937" s="1" t="s">
        <v>452</v>
      </c>
      <c r="M937" s="1" t="s">
        <v>446</v>
      </c>
      <c r="N937" s="1" t="s">
        <v>436</v>
      </c>
      <c r="O937" s="1" t="s">
        <v>444</v>
      </c>
      <c r="P937" s="1" t="s">
        <v>453</v>
      </c>
      <c r="Q937" s="1" t="s">
        <v>454</v>
      </c>
      <c r="R937" s="1" t="s">
        <v>330</v>
      </c>
    </row>
    <row r="938" spans="1:18" hidden="1" x14ac:dyDescent="0.3">
      <c r="A938" s="1" t="s">
        <v>497</v>
      </c>
      <c r="B938" s="1">
        <v>24009</v>
      </c>
      <c r="C938" s="1" t="s">
        <v>10</v>
      </c>
      <c r="D938" s="6">
        <v>1.04877908443416</v>
      </c>
      <c r="E938" s="6">
        <v>1.0487790844329401</v>
      </c>
      <c r="F938" s="6">
        <v>1.05352679609851E-3</v>
      </c>
      <c r="G938" s="6">
        <v>1.0045268939246027E-3</v>
      </c>
      <c r="H938" s="6">
        <v>1.04877908443416</v>
      </c>
      <c r="I938" s="6">
        <v>1.0535267960997353E-3</v>
      </c>
      <c r="J938" s="6">
        <v>1.04877908443416</v>
      </c>
      <c r="K938" s="6">
        <v>1.0535267960997353E-3</v>
      </c>
      <c r="L938" s="1" t="s">
        <v>452</v>
      </c>
      <c r="M938" s="1" t="s">
        <v>446</v>
      </c>
      <c r="N938" s="1" t="s">
        <v>436</v>
      </c>
      <c r="O938" s="1" t="s">
        <v>444</v>
      </c>
      <c r="P938" s="1" t="s">
        <v>453</v>
      </c>
      <c r="Q938" s="1" t="s">
        <v>454</v>
      </c>
      <c r="R938" s="1" t="s">
        <v>330</v>
      </c>
    </row>
    <row r="939" spans="1:18" hidden="1" x14ac:dyDescent="0.3">
      <c r="A939" s="1" t="s">
        <v>811</v>
      </c>
      <c r="B939" s="1">
        <v>51683</v>
      </c>
      <c r="C939" s="1" t="s">
        <v>12</v>
      </c>
      <c r="D939" s="6">
        <v>1.54452461627936</v>
      </c>
      <c r="E939" s="6">
        <v>1.5445246162775701</v>
      </c>
      <c r="F939" s="6">
        <v>1.55151651537939E-3</v>
      </c>
      <c r="G939" s="6">
        <v>1.0045268939245986E-3</v>
      </c>
      <c r="H939" s="6">
        <v>1.54452461627936</v>
      </c>
      <c r="I939" s="6">
        <v>1.551516515381188E-3</v>
      </c>
      <c r="J939" s="6">
        <v>1.54452461627936</v>
      </c>
      <c r="K939" s="6">
        <v>1.551516515381188E-3</v>
      </c>
      <c r="L939" s="1" t="s">
        <v>452</v>
      </c>
      <c r="M939" s="1" t="s">
        <v>446</v>
      </c>
      <c r="N939" s="1" t="s">
        <v>436</v>
      </c>
      <c r="O939" s="1" t="s">
        <v>444</v>
      </c>
      <c r="P939" s="1" t="s">
        <v>453</v>
      </c>
      <c r="Q939" s="1" t="s">
        <v>454</v>
      </c>
      <c r="R939" s="1" t="s">
        <v>330</v>
      </c>
    </row>
    <row r="940" spans="1:18" hidden="1" x14ac:dyDescent="0.3">
      <c r="A940" s="1" t="s">
        <v>811</v>
      </c>
      <c r="B940" s="1">
        <v>51600</v>
      </c>
      <c r="C940" s="1" t="s">
        <v>12</v>
      </c>
      <c r="D940" s="6">
        <v>1.68725311540928</v>
      </c>
      <c r="E940" s="6">
        <v>1.68725311540732</v>
      </c>
      <c r="F940" s="6">
        <v>1.6948911312847201E-3</v>
      </c>
      <c r="G940" s="6">
        <v>1.0045268939246001E-3</v>
      </c>
      <c r="H940" s="6">
        <v>1.68725311540928</v>
      </c>
      <c r="I940" s="6">
        <v>1.6948911312866888E-3</v>
      </c>
      <c r="J940" s="6">
        <v>1.68725311540928</v>
      </c>
      <c r="K940" s="6">
        <v>1.6948911312866888E-3</v>
      </c>
      <c r="L940" s="1" t="s">
        <v>452</v>
      </c>
      <c r="M940" s="1" t="s">
        <v>446</v>
      </c>
      <c r="N940" s="1" t="s">
        <v>436</v>
      </c>
      <c r="O940" s="1" t="s">
        <v>444</v>
      </c>
      <c r="P940" s="1" t="s">
        <v>453</v>
      </c>
      <c r="Q940" s="1" t="s">
        <v>454</v>
      </c>
      <c r="R940" s="1" t="s">
        <v>330</v>
      </c>
    </row>
    <row r="941" spans="1:18" hidden="1" x14ac:dyDescent="0.3">
      <c r="A941" s="1" t="s">
        <v>811</v>
      </c>
      <c r="B941" s="1">
        <v>51013</v>
      </c>
      <c r="C941" s="1" t="s">
        <v>12</v>
      </c>
      <c r="D941" s="6">
        <v>2.0526820188419199</v>
      </c>
      <c r="E941" s="6">
        <v>2.0526820188395498</v>
      </c>
      <c r="F941" s="6">
        <v>2.0619742925997598E-3</v>
      </c>
      <c r="G941" s="6">
        <v>1.0045268939245949E-3</v>
      </c>
      <c r="H941" s="6">
        <v>2.0526820188419199</v>
      </c>
      <c r="I941" s="6">
        <v>2.0619742926021407E-3</v>
      </c>
      <c r="J941" s="6">
        <v>2.0526820188419199</v>
      </c>
      <c r="K941" s="6">
        <v>2.0619742926021407E-3</v>
      </c>
      <c r="L941" s="1" t="s">
        <v>452</v>
      </c>
      <c r="M941" s="1" t="s">
        <v>446</v>
      </c>
      <c r="N941" s="1" t="s">
        <v>436</v>
      </c>
      <c r="O941" s="1" t="s">
        <v>444</v>
      </c>
      <c r="P941" s="1" t="s">
        <v>453</v>
      </c>
      <c r="Q941" s="1" t="s">
        <v>454</v>
      </c>
      <c r="R941" s="1" t="s">
        <v>330</v>
      </c>
    </row>
    <row r="942" spans="1:18" hidden="1" x14ac:dyDescent="0.3">
      <c r="A942" s="1" t="s">
        <v>497</v>
      </c>
      <c r="B942" s="1">
        <v>24017</v>
      </c>
      <c r="C942" s="1" t="s">
        <v>10</v>
      </c>
      <c r="D942" s="6">
        <v>2.9304114395521901</v>
      </c>
      <c r="E942" s="6">
        <v>2.9304114395487901</v>
      </c>
      <c r="F942" s="6">
        <v>2.9436771012910702E-3</v>
      </c>
      <c r="G942" s="6">
        <v>1.0045268939246029E-3</v>
      </c>
      <c r="H942" s="6">
        <v>2.9304114395521901</v>
      </c>
      <c r="I942" s="6">
        <v>2.9436771012944858E-3</v>
      </c>
      <c r="J942" s="6">
        <v>2.9304114395521901</v>
      </c>
      <c r="K942" s="6">
        <v>2.9436771012944858E-3</v>
      </c>
      <c r="L942" s="1" t="s">
        <v>452</v>
      </c>
      <c r="M942" s="1" t="s">
        <v>446</v>
      </c>
      <c r="N942" s="1" t="s">
        <v>436</v>
      </c>
      <c r="O942" s="1" t="s">
        <v>444</v>
      </c>
      <c r="P942" s="1" t="s">
        <v>453</v>
      </c>
      <c r="Q942" s="1" t="s">
        <v>454</v>
      </c>
      <c r="R942" s="1" t="s">
        <v>330</v>
      </c>
    </row>
    <row r="943" spans="1:18" hidden="1" x14ac:dyDescent="0.3">
      <c r="A943" s="1" t="s">
        <v>497</v>
      </c>
      <c r="B943" s="1">
        <v>24021</v>
      </c>
      <c r="C943" s="1" t="s">
        <v>10</v>
      </c>
      <c r="D943" s="6">
        <v>3.8206808505476602</v>
      </c>
      <c r="E943" s="6">
        <v>3.8206808505432202</v>
      </c>
      <c r="F943" s="6">
        <v>3.8379766674733998E-3</v>
      </c>
      <c r="G943" s="6">
        <v>1.0045268939246053E-3</v>
      </c>
      <c r="H943" s="6">
        <v>3.8206808505476602</v>
      </c>
      <c r="I943" s="6">
        <v>3.8379766674778602E-3</v>
      </c>
      <c r="J943" s="6">
        <v>3.8206808505476602</v>
      </c>
      <c r="K943" s="6">
        <v>3.8379766674778602E-3</v>
      </c>
      <c r="L943" s="1" t="s">
        <v>452</v>
      </c>
      <c r="M943" s="1" t="s">
        <v>446</v>
      </c>
      <c r="N943" s="1" t="s">
        <v>436</v>
      </c>
      <c r="O943" s="1" t="s">
        <v>444</v>
      </c>
      <c r="P943" s="1" t="s">
        <v>453</v>
      </c>
      <c r="Q943" s="1" t="s">
        <v>454</v>
      </c>
      <c r="R943" s="1" t="s">
        <v>330</v>
      </c>
    </row>
    <row r="944" spans="1:18" hidden="1" x14ac:dyDescent="0.3">
      <c r="A944" s="1" t="s">
        <v>497</v>
      </c>
      <c r="B944" s="1">
        <v>24009</v>
      </c>
      <c r="C944" s="1" t="s">
        <v>12</v>
      </c>
      <c r="D944" s="6">
        <v>7.6238153043612797</v>
      </c>
      <c r="E944" s="6">
        <v>7.6238153043524504</v>
      </c>
      <c r="F944" s="6">
        <v>7.6583275075360301E-3</v>
      </c>
      <c r="G944" s="6">
        <v>1.0045268939246044E-3</v>
      </c>
      <c r="H944" s="6">
        <v>7.6238153043612797</v>
      </c>
      <c r="I944" s="6">
        <v>7.6583275075448988E-3</v>
      </c>
      <c r="J944" s="6">
        <v>7.6238153043612797</v>
      </c>
      <c r="K944" s="6">
        <v>7.6583275075448988E-3</v>
      </c>
      <c r="L944" s="1" t="s">
        <v>452</v>
      </c>
      <c r="M944" s="1" t="s">
        <v>446</v>
      </c>
      <c r="N944" s="1" t="s">
        <v>436</v>
      </c>
      <c r="O944" s="1" t="s">
        <v>444</v>
      </c>
      <c r="P944" s="1" t="s">
        <v>453</v>
      </c>
      <c r="Q944" s="1" t="s">
        <v>454</v>
      </c>
      <c r="R944" s="1" t="s">
        <v>330</v>
      </c>
    </row>
    <row r="945" spans="1:18" hidden="1" x14ac:dyDescent="0.3">
      <c r="A945" s="1" t="s">
        <v>811</v>
      </c>
      <c r="B945" s="1">
        <v>51153</v>
      </c>
      <c r="C945" s="1" t="s">
        <v>10</v>
      </c>
      <c r="D945" s="6">
        <v>7.9874827527068799</v>
      </c>
      <c r="E945" s="6">
        <v>7.9874827526975798</v>
      </c>
      <c r="F945" s="6">
        <v>8.0236412398436898E-3</v>
      </c>
      <c r="G945" s="6">
        <v>1.0045268939246096E-3</v>
      </c>
      <c r="H945" s="6">
        <v>7.9874827527068799</v>
      </c>
      <c r="I945" s="6">
        <v>8.023641239853033E-3</v>
      </c>
      <c r="J945" s="6">
        <v>7.9874827527068799</v>
      </c>
      <c r="K945" s="6">
        <v>8.023641239853033E-3</v>
      </c>
      <c r="L945" s="1" t="s">
        <v>452</v>
      </c>
      <c r="M945" s="1" t="s">
        <v>446</v>
      </c>
      <c r="N945" s="1" t="s">
        <v>436</v>
      </c>
      <c r="O945" s="1" t="s">
        <v>444</v>
      </c>
      <c r="P945" s="1" t="s">
        <v>453</v>
      </c>
      <c r="Q945" s="1" t="s">
        <v>454</v>
      </c>
      <c r="R945" s="1" t="s">
        <v>330</v>
      </c>
    </row>
    <row r="946" spans="1:18" hidden="1" x14ac:dyDescent="0.3">
      <c r="A946" s="1" t="s">
        <v>811</v>
      </c>
      <c r="B946" s="1">
        <v>51107</v>
      </c>
      <c r="C946" s="1" t="s">
        <v>10</v>
      </c>
      <c r="D946" s="6">
        <v>8.06521139433376</v>
      </c>
      <c r="E946" s="6">
        <v>8.0652113943244199</v>
      </c>
      <c r="F946" s="6">
        <v>8.1017217507860194E-3</v>
      </c>
      <c r="G946" s="6">
        <v>1.0045268939246023E-3</v>
      </c>
      <c r="H946" s="6">
        <v>8.06521139433376</v>
      </c>
      <c r="I946" s="6">
        <v>8.1017217507954025E-3</v>
      </c>
      <c r="J946" s="6">
        <v>8.06521139433376</v>
      </c>
      <c r="K946" s="6">
        <v>8.1017217507954025E-3</v>
      </c>
      <c r="L946" s="1" t="s">
        <v>452</v>
      </c>
      <c r="M946" s="1" t="s">
        <v>446</v>
      </c>
      <c r="N946" s="1" t="s">
        <v>436</v>
      </c>
      <c r="O946" s="1" t="s">
        <v>444</v>
      </c>
      <c r="P946" s="1" t="s">
        <v>453</v>
      </c>
      <c r="Q946" s="1" t="s">
        <v>454</v>
      </c>
      <c r="R946" s="1" t="s">
        <v>330</v>
      </c>
    </row>
    <row r="947" spans="1:18" hidden="1" x14ac:dyDescent="0.3">
      <c r="A947" s="1" t="s">
        <v>497</v>
      </c>
      <c r="B947" s="1">
        <v>24031</v>
      </c>
      <c r="C947" s="1" t="s">
        <v>10</v>
      </c>
      <c r="D947" s="6">
        <v>10.360622493564399</v>
      </c>
      <c r="E947" s="6">
        <v>10.3606224935524</v>
      </c>
      <c r="F947" s="6">
        <v>1.04075239325736E-2</v>
      </c>
      <c r="G947" s="6">
        <v>1.0045268939246062E-3</v>
      </c>
      <c r="H947" s="6">
        <v>10.360622493564399</v>
      </c>
      <c r="I947" s="6">
        <v>1.0407523932585655E-2</v>
      </c>
      <c r="J947" s="6">
        <v>10.360622493564399</v>
      </c>
      <c r="K947" s="6">
        <v>1.0407523932585655E-2</v>
      </c>
      <c r="L947" s="1" t="s">
        <v>452</v>
      </c>
      <c r="M947" s="1" t="s">
        <v>446</v>
      </c>
      <c r="N947" s="1" t="s">
        <v>436</v>
      </c>
      <c r="O947" s="1" t="s">
        <v>444</v>
      </c>
      <c r="P947" s="1" t="s">
        <v>453</v>
      </c>
      <c r="Q947" s="1" t="s">
        <v>454</v>
      </c>
      <c r="R947" s="1" t="s">
        <v>330</v>
      </c>
    </row>
    <row r="948" spans="1:18" hidden="1" x14ac:dyDescent="0.3">
      <c r="A948" s="1" t="s">
        <v>497</v>
      </c>
      <c r="B948" s="1">
        <v>24033</v>
      </c>
      <c r="C948" s="1" t="s">
        <v>10</v>
      </c>
      <c r="D948" s="6">
        <v>10.7227415284644</v>
      </c>
      <c r="E948" s="6">
        <v>10.7227415284519</v>
      </c>
      <c r="F948" s="6">
        <v>1.07712822419322E-2</v>
      </c>
      <c r="G948" s="6">
        <v>1.0045268939246088E-3</v>
      </c>
      <c r="H948" s="6">
        <v>10.7227415284644</v>
      </c>
      <c r="I948" s="6">
        <v>1.0771282241944756E-2</v>
      </c>
      <c r="J948" s="6">
        <v>10.7227415284644</v>
      </c>
      <c r="K948" s="6">
        <v>1.0771282241944756E-2</v>
      </c>
      <c r="L948" s="1" t="s">
        <v>452</v>
      </c>
      <c r="M948" s="1" t="s">
        <v>446</v>
      </c>
      <c r="N948" s="1" t="s">
        <v>436</v>
      </c>
      <c r="O948" s="1" t="s">
        <v>444</v>
      </c>
      <c r="P948" s="1" t="s">
        <v>453</v>
      </c>
      <c r="Q948" s="1" t="s">
        <v>454</v>
      </c>
      <c r="R948" s="1" t="s">
        <v>330</v>
      </c>
    </row>
    <row r="949" spans="1:18" hidden="1" x14ac:dyDescent="0.3">
      <c r="A949" s="1" t="s">
        <v>811</v>
      </c>
      <c r="B949" s="1">
        <v>51059</v>
      </c>
      <c r="C949" s="1" t="s">
        <v>10</v>
      </c>
      <c r="D949" s="6">
        <v>11.742902568774401</v>
      </c>
      <c r="E949" s="6">
        <v>11.7429025687607</v>
      </c>
      <c r="F949" s="6">
        <v>1.17960614430565E-2</v>
      </c>
      <c r="G949" s="6">
        <v>1.0045268939246092E-3</v>
      </c>
      <c r="H949" s="6">
        <v>11.742902568774401</v>
      </c>
      <c r="I949" s="6">
        <v>1.1796061443070263E-2</v>
      </c>
      <c r="J949" s="6">
        <v>11.742902568774401</v>
      </c>
      <c r="K949" s="6">
        <v>1.1796061443070263E-2</v>
      </c>
      <c r="L949" s="1" t="s">
        <v>452</v>
      </c>
      <c r="M949" s="1" t="s">
        <v>446</v>
      </c>
      <c r="N949" s="1" t="s">
        <v>436</v>
      </c>
      <c r="O949" s="1" t="s">
        <v>444</v>
      </c>
      <c r="P949" s="1" t="s">
        <v>453</v>
      </c>
      <c r="Q949" s="1" t="s">
        <v>454</v>
      </c>
      <c r="R949" s="1" t="s">
        <v>330</v>
      </c>
    </row>
    <row r="950" spans="1:18" hidden="1" x14ac:dyDescent="0.3">
      <c r="A950" s="1" t="s">
        <v>497</v>
      </c>
      <c r="B950" s="1">
        <v>24017</v>
      </c>
      <c r="C950" s="1" t="s">
        <v>12</v>
      </c>
      <c r="D950" s="6">
        <v>21.3018356996139</v>
      </c>
      <c r="E950" s="6">
        <v>21.301835699589098</v>
      </c>
      <c r="F950" s="6">
        <v>2.1398266850200499E-2</v>
      </c>
      <c r="G950" s="6">
        <v>1.0045268939246049E-3</v>
      </c>
      <c r="H950" s="6">
        <v>21.3018356996139</v>
      </c>
      <c r="I950" s="6">
        <v>2.1398266850225413E-2</v>
      </c>
      <c r="J950" s="6">
        <v>21.3018356996139</v>
      </c>
      <c r="K950" s="6">
        <v>2.1398266850225413E-2</v>
      </c>
      <c r="L950" s="1" t="s">
        <v>452</v>
      </c>
      <c r="M950" s="1" t="s">
        <v>446</v>
      </c>
      <c r="N950" s="1" t="s">
        <v>436</v>
      </c>
      <c r="O950" s="1" t="s">
        <v>444</v>
      </c>
      <c r="P950" s="1" t="s">
        <v>453</v>
      </c>
      <c r="Q950" s="1" t="s">
        <v>454</v>
      </c>
      <c r="R950" s="1" t="s">
        <v>330</v>
      </c>
    </row>
    <row r="951" spans="1:18" hidden="1" x14ac:dyDescent="0.3">
      <c r="A951" s="1" t="s">
        <v>497</v>
      </c>
      <c r="B951" s="1">
        <v>24021</v>
      </c>
      <c r="C951" s="1" t="s">
        <v>12</v>
      </c>
      <c r="D951" s="6">
        <v>27.773403733036702</v>
      </c>
      <c r="E951" s="6">
        <v>27.773403733004599</v>
      </c>
      <c r="F951" s="6">
        <v>2.7899130985629E-2</v>
      </c>
      <c r="G951" s="6">
        <v>1.0045268939245999E-3</v>
      </c>
      <c r="H951" s="6">
        <v>27.773403733036702</v>
      </c>
      <c r="I951" s="6">
        <v>2.7899130985661245E-2</v>
      </c>
      <c r="J951" s="6">
        <v>27.773403733036702</v>
      </c>
      <c r="K951" s="6">
        <v>2.7899130985661245E-2</v>
      </c>
      <c r="L951" s="1" t="s">
        <v>452</v>
      </c>
      <c r="M951" s="1" t="s">
        <v>446</v>
      </c>
      <c r="N951" s="1" t="s">
        <v>436</v>
      </c>
      <c r="O951" s="1" t="s">
        <v>444</v>
      </c>
      <c r="P951" s="1" t="s">
        <v>453</v>
      </c>
      <c r="Q951" s="1" t="s">
        <v>454</v>
      </c>
      <c r="R951" s="1" t="s">
        <v>330</v>
      </c>
    </row>
    <row r="952" spans="1:18" hidden="1" x14ac:dyDescent="0.3">
      <c r="A952" s="1" t="s">
        <v>811</v>
      </c>
      <c r="B952" s="1">
        <v>51153</v>
      </c>
      <c r="C952" s="1" t="s">
        <v>12</v>
      </c>
      <c r="D952" s="6">
        <v>58.062851142793598</v>
      </c>
      <c r="E952" s="6">
        <v>58.062851142726203</v>
      </c>
      <c r="F952" s="6">
        <v>5.8325695510809399E-2</v>
      </c>
      <c r="G952" s="6">
        <v>1.004526893924604E-3</v>
      </c>
      <c r="H952" s="6">
        <v>58.062851142793598</v>
      </c>
      <c r="I952" s="6">
        <v>5.8325695510877094E-2</v>
      </c>
      <c r="J952" s="6">
        <v>58.062851142793598</v>
      </c>
      <c r="K952" s="6">
        <v>5.8325695510877094E-2</v>
      </c>
      <c r="L952" s="1" t="s">
        <v>452</v>
      </c>
      <c r="M952" s="1" t="s">
        <v>446</v>
      </c>
      <c r="N952" s="1" t="s">
        <v>436</v>
      </c>
      <c r="O952" s="1" t="s">
        <v>444</v>
      </c>
      <c r="P952" s="1" t="s">
        <v>453</v>
      </c>
      <c r="Q952" s="1" t="s">
        <v>454</v>
      </c>
      <c r="R952" s="1" t="s">
        <v>330</v>
      </c>
    </row>
    <row r="953" spans="1:18" hidden="1" x14ac:dyDescent="0.3">
      <c r="A953" s="1" t="s">
        <v>811</v>
      </c>
      <c r="B953" s="1">
        <v>51107</v>
      </c>
      <c r="C953" s="1" t="s">
        <v>12</v>
      </c>
      <c r="D953" s="6">
        <v>58.627883542959999</v>
      </c>
      <c r="E953" s="6">
        <v>58.627883542892</v>
      </c>
      <c r="F953" s="6">
        <v>5.88932857527147E-2</v>
      </c>
      <c r="G953" s="6">
        <v>1.0045268939246038E-3</v>
      </c>
      <c r="H953" s="6">
        <v>58.627883542959999</v>
      </c>
      <c r="I953" s="6">
        <v>5.8893285752782999E-2</v>
      </c>
      <c r="J953" s="6">
        <v>58.627883542959999</v>
      </c>
      <c r="K953" s="6">
        <v>5.8893285752782999E-2</v>
      </c>
      <c r="L953" s="1" t="s">
        <v>452</v>
      </c>
      <c r="M953" s="1" t="s">
        <v>446</v>
      </c>
      <c r="N953" s="1" t="s">
        <v>436</v>
      </c>
      <c r="O953" s="1" t="s">
        <v>444</v>
      </c>
      <c r="P953" s="1" t="s">
        <v>453</v>
      </c>
      <c r="Q953" s="1" t="s">
        <v>454</v>
      </c>
      <c r="R953" s="1" t="s">
        <v>330</v>
      </c>
    </row>
    <row r="954" spans="1:18" hidden="1" x14ac:dyDescent="0.3">
      <c r="A954" s="1" t="s">
        <v>497</v>
      </c>
      <c r="B954" s="1">
        <v>24031</v>
      </c>
      <c r="C954" s="1" t="s">
        <v>12</v>
      </c>
      <c r="D954" s="6">
        <v>75.313741413877096</v>
      </c>
      <c r="E954" s="6">
        <v>75.3137414137897</v>
      </c>
      <c r="F954" s="6">
        <v>7.5654678732234998E-2</v>
      </c>
      <c r="G954" s="6">
        <v>1.0045268939246042E-3</v>
      </c>
      <c r="H954" s="6">
        <v>75.313741413877096</v>
      </c>
      <c r="I954" s="6">
        <v>7.5654678732322789E-2</v>
      </c>
      <c r="J954" s="6">
        <v>75.313741413877096</v>
      </c>
      <c r="K954" s="6">
        <v>7.5654678732322789E-2</v>
      </c>
      <c r="L954" s="1" t="s">
        <v>452</v>
      </c>
      <c r="M954" s="1" t="s">
        <v>446</v>
      </c>
      <c r="N954" s="1" t="s">
        <v>436</v>
      </c>
      <c r="O954" s="1" t="s">
        <v>444</v>
      </c>
      <c r="P954" s="1" t="s">
        <v>453</v>
      </c>
      <c r="Q954" s="1" t="s">
        <v>454</v>
      </c>
      <c r="R954" s="1" t="s">
        <v>330</v>
      </c>
    </row>
    <row r="955" spans="1:18" hidden="1" x14ac:dyDescent="0.3">
      <c r="A955" s="1" t="s">
        <v>497</v>
      </c>
      <c r="B955" s="1">
        <v>24033</v>
      </c>
      <c r="C955" s="1" t="s">
        <v>12</v>
      </c>
      <c r="D955" s="6">
        <v>77.946111115704397</v>
      </c>
      <c r="E955" s="6">
        <v>77.946111115613704</v>
      </c>
      <c r="F955" s="6">
        <v>7.8298964892469902E-2</v>
      </c>
      <c r="G955" s="6">
        <v>1.0045268939246094E-3</v>
      </c>
      <c r="H955" s="6">
        <v>77.946111115704397</v>
      </c>
      <c r="I955" s="6">
        <v>7.829896489256101E-2</v>
      </c>
      <c r="J955" s="6">
        <v>77.946111115704397</v>
      </c>
      <c r="K955" s="6">
        <v>7.829896489256101E-2</v>
      </c>
      <c r="L955" s="1" t="s">
        <v>452</v>
      </c>
      <c r="M955" s="1" t="s">
        <v>446</v>
      </c>
      <c r="N955" s="1" t="s">
        <v>436</v>
      </c>
      <c r="O955" s="1" t="s">
        <v>444</v>
      </c>
      <c r="P955" s="1" t="s">
        <v>453</v>
      </c>
      <c r="Q955" s="1" t="s">
        <v>454</v>
      </c>
      <c r="R955" s="1" t="s">
        <v>330</v>
      </c>
    </row>
    <row r="956" spans="1:18" hidden="1" x14ac:dyDescent="0.3">
      <c r="A956" s="1" t="s">
        <v>811</v>
      </c>
      <c r="B956" s="1">
        <v>51059</v>
      </c>
      <c r="C956" s="1" t="s">
        <v>12</v>
      </c>
      <c r="D956" s="6">
        <v>85.361881466291194</v>
      </c>
      <c r="E956" s="6">
        <v>85.361881466192102</v>
      </c>
      <c r="F956" s="6">
        <v>8.5748305648794099E-2</v>
      </c>
      <c r="G956" s="6">
        <v>1.0045268939246031E-3</v>
      </c>
      <c r="H956" s="6">
        <v>85.361881466291194</v>
      </c>
      <c r="I956" s="6">
        <v>8.5748305648893644E-2</v>
      </c>
      <c r="J956" s="6">
        <v>85.361881466291194</v>
      </c>
      <c r="K956" s="6">
        <v>8.5748305648893644E-2</v>
      </c>
      <c r="L956" s="1" t="s">
        <v>452</v>
      </c>
      <c r="M956" s="1" t="s">
        <v>446</v>
      </c>
      <c r="N956" s="1" t="s">
        <v>436</v>
      </c>
      <c r="O956" s="1" t="s">
        <v>444</v>
      </c>
      <c r="P956" s="1" t="s">
        <v>453</v>
      </c>
      <c r="Q956" s="1" t="s">
        <v>454</v>
      </c>
      <c r="R956" s="1" t="s">
        <v>330</v>
      </c>
    </row>
    <row r="957" spans="1:18" hidden="1" x14ac:dyDescent="0.3">
      <c r="A957" s="1" t="s">
        <v>9</v>
      </c>
      <c r="B957" s="1">
        <v>11001</v>
      </c>
      <c r="C957" s="1" t="s">
        <v>10</v>
      </c>
      <c r="D957" s="6">
        <v>2.9274459999999999E-2</v>
      </c>
      <c r="E957" s="6">
        <v>2.9274459999966002E-2</v>
      </c>
      <c r="F957" s="6">
        <v>2.94069823750859E-5</v>
      </c>
      <c r="G957" s="6">
        <v>1.0045268939246036E-3</v>
      </c>
      <c r="H957" s="6">
        <v>2.9274459999999999E-2</v>
      </c>
      <c r="I957" s="6">
        <v>2.9406982375120049E-5</v>
      </c>
      <c r="J957" s="6">
        <v>2.9274459999999999E-2</v>
      </c>
      <c r="K957" s="6">
        <v>2.9406982375120049E-5</v>
      </c>
      <c r="L957" s="1" t="s">
        <v>459</v>
      </c>
      <c r="M957" s="1" t="s">
        <v>446</v>
      </c>
      <c r="N957" s="1" t="s">
        <v>436</v>
      </c>
      <c r="O957" s="1" t="s">
        <v>444</v>
      </c>
      <c r="P957" s="1" t="s">
        <v>453</v>
      </c>
      <c r="Q957" s="1" t="s">
        <v>460</v>
      </c>
      <c r="R957" s="1" t="s">
        <v>330</v>
      </c>
    </row>
    <row r="958" spans="1:18" hidden="1" x14ac:dyDescent="0.3">
      <c r="A958" s="1" t="s">
        <v>811</v>
      </c>
      <c r="B958" s="1">
        <v>51610</v>
      </c>
      <c r="C958" s="1" t="s">
        <v>10</v>
      </c>
      <c r="D958" s="6">
        <v>4.1873532169219199E-2</v>
      </c>
      <c r="E958" s="6">
        <v>4.1873532169170398E-2</v>
      </c>
      <c r="F958" s="6">
        <v>4.20630892075489E-5</v>
      </c>
      <c r="G958" s="6">
        <v>1.0045268939246081E-3</v>
      </c>
      <c r="H958" s="6">
        <v>4.1873532169219199E-2</v>
      </c>
      <c r="I958" s="6">
        <v>4.206308920759792E-5</v>
      </c>
      <c r="J958" s="6">
        <v>4.1873532169219199E-2</v>
      </c>
      <c r="K958" s="6">
        <v>4.206308920759792E-5</v>
      </c>
      <c r="L958" s="1" t="s">
        <v>459</v>
      </c>
      <c r="M958" s="1" t="s">
        <v>446</v>
      </c>
      <c r="N958" s="1" t="s">
        <v>436</v>
      </c>
      <c r="O958" s="1" t="s">
        <v>444</v>
      </c>
      <c r="P958" s="1" t="s">
        <v>453</v>
      </c>
      <c r="Q958" s="1" t="s">
        <v>460</v>
      </c>
      <c r="R958" s="1" t="s">
        <v>330</v>
      </c>
    </row>
    <row r="959" spans="1:18" hidden="1" x14ac:dyDescent="0.3">
      <c r="A959" s="1" t="s">
        <v>811</v>
      </c>
      <c r="B959" s="1">
        <v>51685</v>
      </c>
      <c r="C959" s="1" t="s">
        <v>10</v>
      </c>
      <c r="D959" s="6">
        <v>5.1677200416742397E-2</v>
      </c>
      <c r="E959" s="6">
        <v>5.1677200416682403E-2</v>
      </c>
      <c r="F959" s="6">
        <v>5.1911137621289302E-5</v>
      </c>
      <c r="G959" s="6">
        <v>1.0045268939246055E-3</v>
      </c>
      <c r="H959" s="6">
        <v>5.1677200416742397E-2</v>
      </c>
      <c r="I959" s="6">
        <v>5.191113762134957E-5</v>
      </c>
      <c r="J959" s="6">
        <v>5.1677200416742397E-2</v>
      </c>
      <c r="K959" s="6">
        <v>5.191113762134957E-5</v>
      </c>
      <c r="L959" s="1" t="s">
        <v>459</v>
      </c>
      <c r="M959" s="1" t="s">
        <v>446</v>
      </c>
      <c r="N959" s="1" t="s">
        <v>436</v>
      </c>
      <c r="O959" s="1" t="s">
        <v>444</v>
      </c>
      <c r="P959" s="1" t="s">
        <v>453</v>
      </c>
      <c r="Q959" s="1" t="s">
        <v>460</v>
      </c>
      <c r="R959" s="1" t="s">
        <v>330</v>
      </c>
    </row>
    <row r="960" spans="1:18" hidden="1" x14ac:dyDescent="0.3">
      <c r="A960" s="1" t="s">
        <v>811</v>
      </c>
      <c r="B960" s="1">
        <v>51600</v>
      </c>
      <c r="C960" s="1" t="s">
        <v>10</v>
      </c>
      <c r="D960" s="6">
        <v>0.112679137694656</v>
      </c>
      <c r="E960" s="6">
        <v>0.11267913769452501</v>
      </c>
      <c r="F960" s="6">
        <v>1.13189224198384E-4</v>
      </c>
      <c r="G960" s="6">
        <v>1.0045268939246042E-3</v>
      </c>
      <c r="H960" s="6">
        <v>0.112679137694656</v>
      </c>
      <c r="I960" s="6">
        <v>1.1318922419851558E-4</v>
      </c>
      <c r="J960" s="6">
        <v>0.112679137694656</v>
      </c>
      <c r="K960" s="6">
        <v>1.1318922419851558E-4</v>
      </c>
      <c r="L960" s="1" t="s">
        <v>459</v>
      </c>
      <c r="M960" s="1" t="s">
        <v>446</v>
      </c>
      <c r="N960" s="1" t="s">
        <v>436</v>
      </c>
      <c r="O960" s="1" t="s">
        <v>444</v>
      </c>
      <c r="P960" s="1" t="s">
        <v>453</v>
      </c>
      <c r="Q960" s="1" t="s">
        <v>460</v>
      </c>
      <c r="R960" s="1" t="s">
        <v>330</v>
      </c>
    </row>
    <row r="961" spans="1:18" hidden="1" x14ac:dyDescent="0.3">
      <c r="A961" s="1" t="s">
        <v>811</v>
      </c>
      <c r="B961" s="1">
        <v>51683</v>
      </c>
      <c r="C961" s="1" t="s">
        <v>10</v>
      </c>
      <c r="D961" s="6">
        <v>0.14063051453584</v>
      </c>
      <c r="E961" s="6">
        <v>0.14063051453567599</v>
      </c>
      <c r="F961" s="6">
        <v>1.4126713395754199E-4</v>
      </c>
      <c r="G961" s="6">
        <v>1.0045268939246077E-3</v>
      </c>
      <c r="H961" s="6">
        <v>0.14063051453584</v>
      </c>
      <c r="I961" s="6">
        <v>1.4126713395770673E-4</v>
      </c>
      <c r="J961" s="6">
        <v>0.14063051453584</v>
      </c>
      <c r="K961" s="6">
        <v>1.4126713395770673E-4</v>
      </c>
      <c r="L961" s="1" t="s">
        <v>459</v>
      </c>
      <c r="M961" s="1" t="s">
        <v>446</v>
      </c>
      <c r="N961" s="1" t="s">
        <v>436</v>
      </c>
      <c r="O961" s="1" t="s">
        <v>444</v>
      </c>
      <c r="P961" s="1" t="s">
        <v>453</v>
      </c>
      <c r="Q961" s="1" t="s">
        <v>460</v>
      </c>
      <c r="R961" s="1" t="s">
        <v>330</v>
      </c>
    </row>
    <row r="962" spans="1:18" hidden="1" x14ac:dyDescent="0.3">
      <c r="A962" s="1" t="s">
        <v>811</v>
      </c>
      <c r="B962" s="1">
        <v>51510</v>
      </c>
      <c r="C962" s="1" t="s">
        <v>10</v>
      </c>
      <c r="D962" s="6">
        <v>0.154400806889504</v>
      </c>
      <c r="E962" s="6">
        <v>0.154400806889324</v>
      </c>
      <c r="F962" s="6">
        <v>1.55099762963986E-4</v>
      </c>
      <c r="G962" s="6">
        <v>1.004526893924609E-3</v>
      </c>
      <c r="H962" s="6">
        <v>0.154400806889504</v>
      </c>
      <c r="I962" s="6">
        <v>1.5509976296416682E-4</v>
      </c>
      <c r="J962" s="6">
        <v>0.154400806889504</v>
      </c>
      <c r="K962" s="6">
        <v>1.5509976296416682E-4</v>
      </c>
      <c r="L962" s="1" t="s">
        <v>459</v>
      </c>
      <c r="M962" s="1" t="s">
        <v>446</v>
      </c>
      <c r="N962" s="1" t="s">
        <v>436</v>
      </c>
      <c r="O962" s="1" t="s">
        <v>444</v>
      </c>
      <c r="P962" s="1" t="s">
        <v>453</v>
      </c>
      <c r="Q962" s="1" t="s">
        <v>460</v>
      </c>
      <c r="R962" s="1" t="s">
        <v>330</v>
      </c>
    </row>
    <row r="963" spans="1:18" hidden="1" x14ac:dyDescent="0.3">
      <c r="A963" s="1" t="s">
        <v>811</v>
      </c>
      <c r="B963" s="1">
        <v>51013</v>
      </c>
      <c r="C963" s="1" t="s">
        <v>10</v>
      </c>
      <c r="D963" s="6">
        <v>0.42227709535782398</v>
      </c>
      <c r="E963" s="6">
        <v>0.42227709535733499</v>
      </c>
      <c r="F963" s="6">
        <v>4.2418869897480603E-4</v>
      </c>
      <c r="G963" s="6">
        <v>1.0045268939246005E-3</v>
      </c>
      <c r="H963" s="6">
        <v>0.42227709535782398</v>
      </c>
      <c r="I963" s="6">
        <v>4.2418869897529728E-4</v>
      </c>
      <c r="J963" s="6">
        <v>0.42227709535782398</v>
      </c>
      <c r="K963" s="6">
        <v>4.2418869897529728E-4</v>
      </c>
      <c r="L963" s="1" t="s">
        <v>459</v>
      </c>
      <c r="M963" s="1" t="s">
        <v>446</v>
      </c>
      <c r="N963" s="1" t="s">
        <v>436</v>
      </c>
      <c r="O963" s="1" t="s">
        <v>444</v>
      </c>
      <c r="P963" s="1" t="s">
        <v>453</v>
      </c>
      <c r="Q963" s="1" t="s">
        <v>460</v>
      </c>
      <c r="R963" s="1" t="s">
        <v>330</v>
      </c>
    </row>
    <row r="964" spans="1:18" hidden="1" x14ac:dyDescent="0.3">
      <c r="A964" s="1" t="s">
        <v>9</v>
      </c>
      <c r="B964" s="1">
        <v>11001</v>
      </c>
      <c r="C964" s="1" t="s">
        <v>12</v>
      </c>
      <c r="D964" s="6">
        <v>0.55412360000000005</v>
      </c>
      <c r="E964" s="6">
        <v>0.55412359999935701</v>
      </c>
      <c r="F964" s="6">
        <v>5.5663205875767401E-4</v>
      </c>
      <c r="G964" s="6">
        <v>1.0045268939246044E-3</v>
      </c>
      <c r="H964" s="6">
        <v>0.55412360000000005</v>
      </c>
      <c r="I964" s="6">
        <v>5.5663205875831998E-4</v>
      </c>
      <c r="J964" s="6">
        <v>0.55412360000000005</v>
      </c>
      <c r="K964" s="6">
        <v>5.5663205875831998E-4</v>
      </c>
      <c r="L964" s="1" t="s">
        <v>459</v>
      </c>
      <c r="M964" s="1" t="s">
        <v>446</v>
      </c>
      <c r="N964" s="1" t="s">
        <v>436</v>
      </c>
      <c r="O964" s="1" t="s">
        <v>444</v>
      </c>
      <c r="P964" s="1" t="s">
        <v>453</v>
      </c>
      <c r="Q964" s="1" t="s">
        <v>460</v>
      </c>
      <c r="R964" s="1" t="s">
        <v>330</v>
      </c>
    </row>
    <row r="965" spans="1:18" hidden="1" x14ac:dyDescent="0.3">
      <c r="A965" s="1" t="s">
        <v>497</v>
      </c>
      <c r="B965" s="1">
        <v>24009</v>
      </c>
      <c r="C965" s="1" t="s">
        <v>10</v>
      </c>
      <c r="D965" s="6">
        <v>0.69190943349993095</v>
      </c>
      <c r="E965" s="6">
        <v>0.69190943349912803</v>
      </c>
      <c r="F965" s="6">
        <v>6.9504163411001198E-4</v>
      </c>
      <c r="G965" s="6">
        <v>1.0045268939246049E-3</v>
      </c>
      <c r="H965" s="6">
        <v>0.69190943349993095</v>
      </c>
      <c r="I965" s="6">
        <v>6.9504163411081862E-4</v>
      </c>
      <c r="J965" s="6">
        <v>0.69190943349993095</v>
      </c>
      <c r="K965" s="6">
        <v>6.9504163411081862E-4</v>
      </c>
      <c r="L965" s="1" t="s">
        <v>459</v>
      </c>
      <c r="M965" s="1" t="s">
        <v>446</v>
      </c>
      <c r="N965" s="1" t="s">
        <v>436</v>
      </c>
      <c r="O965" s="1" t="s">
        <v>444</v>
      </c>
      <c r="P965" s="1" t="s">
        <v>453</v>
      </c>
      <c r="Q965" s="1" t="s">
        <v>460</v>
      </c>
      <c r="R965" s="1" t="s">
        <v>330</v>
      </c>
    </row>
    <row r="966" spans="1:18" hidden="1" x14ac:dyDescent="0.3">
      <c r="A966" s="1" t="s">
        <v>811</v>
      </c>
      <c r="B966" s="1">
        <v>51610</v>
      </c>
      <c r="C966" s="1" t="s">
        <v>12</v>
      </c>
      <c r="D966" s="6">
        <v>0.79260615511353605</v>
      </c>
      <c r="E966" s="6">
        <v>0.79260615511261301</v>
      </c>
      <c r="F966" s="6">
        <v>7.9619419910080004E-4</v>
      </c>
      <c r="G966" s="6">
        <v>1.004526893924609E-3</v>
      </c>
      <c r="H966" s="6">
        <v>0.79260615511353605</v>
      </c>
      <c r="I966" s="6">
        <v>7.9619419910172714E-4</v>
      </c>
      <c r="J966" s="6">
        <v>0.79260615511353605</v>
      </c>
      <c r="K966" s="6">
        <v>7.9619419910172714E-4</v>
      </c>
      <c r="L966" s="1" t="s">
        <v>459</v>
      </c>
      <c r="M966" s="1" t="s">
        <v>446</v>
      </c>
      <c r="N966" s="1" t="s">
        <v>436</v>
      </c>
      <c r="O966" s="1" t="s">
        <v>444</v>
      </c>
      <c r="P966" s="1" t="s">
        <v>453</v>
      </c>
      <c r="Q966" s="1" t="s">
        <v>460</v>
      </c>
      <c r="R966" s="1" t="s">
        <v>330</v>
      </c>
    </row>
    <row r="967" spans="1:18" hidden="1" x14ac:dyDescent="0.3">
      <c r="A967" s="1" t="s">
        <v>811</v>
      </c>
      <c r="B967" s="1">
        <v>51685</v>
      </c>
      <c r="C967" s="1" t="s">
        <v>12</v>
      </c>
      <c r="D967" s="6">
        <v>0.97817550943766396</v>
      </c>
      <c r="E967" s="6">
        <v>0.97817550943652998</v>
      </c>
      <c r="F967" s="6">
        <v>9.8260360620739404E-4</v>
      </c>
      <c r="G967" s="6">
        <v>1.0045268939246033E-3</v>
      </c>
      <c r="H967" s="6">
        <v>0.97817550943766396</v>
      </c>
      <c r="I967" s="6">
        <v>9.826036062085331E-4</v>
      </c>
      <c r="J967" s="6">
        <v>0.97817550943766396</v>
      </c>
      <c r="K967" s="6">
        <v>9.826036062085331E-4</v>
      </c>
      <c r="L967" s="1" t="s">
        <v>459</v>
      </c>
      <c r="M967" s="1" t="s">
        <v>446</v>
      </c>
      <c r="N967" s="1" t="s">
        <v>436</v>
      </c>
      <c r="O967" s="1" t="s">
        <v>444</v>
      </c>
      <c r="P967" s="1" t="s">
        <v>453</v>
      </c>
      <c r="Q967" s="1" t="s">
        <v>460</v>
      </c>
      <c r="R967" s="1" t="s">
        <v>330</v>
      </c>
    </row>
    <row r="968" spans="1:18" hidden="1" x14ac:dyDescent="0.3">
      <c r="A968" s="1" t="s">
        <v>497</v>
      </c>
      <c r="B968" s="1">
        <v>24017</v>
      </c>
      <c r="C968" s="1" t="s">
        <v>10</v>
      </c>
      <c r="D968" s="6">
        <v>1.2899905426317899</v>
      </c>
      <c r="E968" s="6">
        <v>1.28999054263029</v>
      </c>
      <c r="F968" s="6">
        <v>1.29583019298052E-3</v>
      </c>
      <c r="G968" s="6">
        <v>1.0045268939246042E-3</v>
      </c>
      <c r="H968" s="6">
        <v>1.2899905426317899</v>
      </c>
      <c r="I968" s="6">
        <v>1.2958301929820266E-3</v>
      </c>
      <c r="J968" s="6">
        <v>1.2899905426317899</v>
      </c>
      <c r="K968" s="6">
        <v>1.2958301929820266E-3</v>
      </c>
      <c r="L968" s="1" t="s">
        <v>459</v>
      </c>
      <c r="M968" s="1" t="s">
        <v>446</v>
      </c>
      <c r="N968" s="1" t="s">
        <v>436</v>
      </c>
      <c r="O968" s="1" t="s">
        <v>444</v>
      </c>
      <c r="P968" s="1" t="s">
        <v>453</v>
      </c>
      <c r="Q968" s="1" t="s">
        <v>460</v>
      </c>
      <c r="R968" s="1" t="s">
        <v>330</v>
      </c>
    </row>
    <row r="969" spans="1:18" hidden="1" x14ac:dyDescent="0.3">
      <c r="A969" s="1" t="s">
        <v>497</v>
      </c>
      <c r="B969" s="1">
        <v>24021</v>
      </c>
      <c r="C969" s="1" t="s">
        <v>10</v>
      </c>
      <c r="D969" s="6">
        <v>1.3376191517875899</v>
      </c>
      <c r="E969" s="6">
        <v>1.3376191517860301</v>
      </c>
      <c r="F969" s="6">
        <v>1.3436744117976799E-3</v>
      </c>
      <c r="G969" s="6">
        <v>1.0045268939246007E-3</v>
      </c>
      <c r="H969" s="6">
        <v>1.3376191517875899</v>
      </c>
      <c r="I969" s="6">
        <v>1.3436744117992468E-3</v>
      </c>
      <c r="J969" s="6">
        <v>1.3376191517875899</v>
      </c>
      <c r="K969" s="6">
        <v>1.3436744117992468E-3</v>
      </c>
      <c r="L969" s="1" t="s">
        <v>459</v>
      </c>
      <c r="M969" s="1" t="s">
        <v>446</v>
      </c>
      <c r="N969" s="1" t="s">
        <v>436</v>
      </c>
      <c r="O969" s="1" t="s">
        <v>444</v>
      </c>
      <c r="P969" s="1" t="s">
        <v>453</v>
      </c>
      <c r="Q969" s="1" t="s">
        <v>460</v>
      </c>
      <c r="R969" s="1" t="s">
        <v>330</v>
      </c>
    </row>
    <row r="970" spans="1:18" hidden="1" x14ac:dyDescent="0.3">
      <c r="A970" s="1" t="s">
        <v>811</v>
      </c>
      <c r="B970" s="1">
        <v>51107</v>
      </c>
      <c r="C970" s="1" t="s">
        <v>10</v>
      </c>
      <c r="D970" s="6">
        <v>1.5871779295539199</v>
      </c>
      <c r="E970" s="6">
        <v>1.58717792955208</v>
      </c>
      <c r="F970" s="6">
        <v>1.5943629156786299E-3</v>
      </c>
      <c r="G970" s="6">
        <v>1.004526893924601E-3</v>
      </c>
      <c r="H970" s="6">
        <v>1.5871779295539199</v>
      </c>
      <c r="I970" s="6">
        <v>1.5943629156804783E-3</v>
      </c>
      <c r="J970" s="6">
        <v>1.5871779295539199</v>
      </c>
      <c r="K970" s="6">
        <v>1.5943629156804783E-3</v>
      </c>
      <c r="L970" s="1" t="s">
        <v>459</v>
      </c>
      <c r="M970" s="1" t="s">
        <v>446</v>
      </c>
      <c r="N970" s="1" t="s">
        <v>436</v>
      </c>
      <c r="O970" s="1" t="s">
        <v>444</v>
      </c>
      <c r="P970" s="1" t="s">
        <v>453</v>
      </c>
      <c r="Q970" s="1" t="s">
        <v>460</v>
      </c>
      <c r="R970" s="1" t="s">
        <v>330</v>
      </c>
    </row>
    <row r="971" spans="1:18" hidden="1" x14ac:dyDescent="0.3">
      <c r="A971" s="1" t="s">
        <v>811</v>
      </c>
      <c r="B971" s="1">
        <v>51600</v>
      </c>
      <c r="C971" s="1" t="s">
        <v>12</v>
      </c>
      <c r="D971" s="6">
        <v>2.1328544774499201</v>
      </c>
      <c r="E971" s="6">
        <v>2.1328544774474398</v>
      </c>
      <c r="F971" s="6">
        <v>2.1425096834234701E-3</v>
      </c>
      <c r="G971" s="6">
        <v>1.0045268939246081E-3</v>
      </c>
      <c r="H971" s="6">
        <v>2.1328544774499201</v>
      </c>
      <c r="I971" s="6">
        <v>2.1425096834259611E-3</v>
      </c>
      <c r="J971" s="6">
        <v>2.1328544774499201</v>
      </c>
      <c r="K971" s="6">
        <v>2.1425096834259611E-3</v>
      </c>
      <c r="L971" s="1" t="s">
        <v>459</v>
      </c>
      <c r="M971" s="1" t="s">
        <v>446</v>
      </c>
      <c r="N971" s="1" t="s">
        <v>436</v>
      </c>
      <c r="O971" s="1" t="s">
        <v>444</v>
      </c>
      <c r="P971" s="1" t="s">
        <v>453</v>
      </c>
      <c r="Q971" s="1" t="s">
        <v>460</v>
      </c>
      <c r="R971" s="1" t="s">
        <v>330</v>
      </c>
    </row>
    <row r="972" spans="1:18" hidden="1" x14ac:dyDescent="0.3">
      <c r="A972" s="1" t="s">
        <v>811</v>
      </c>
      <c r="B972" s="1">
        <v>51153</v>
      </c>
      <c r="C972" s="1" t="s">
        <v>10</v>
      </c>
      <c r="D972" s="6">
        <v>2.3035577350166401</v>
      </c>
      <c r="E972" s="6">
        <v>2.30355773501396</v>
      </c>
      <c r="F972" s="6">
        <v>2.3139856965295699E-3</v>
      </c>
      <c r="G972" s="6">
        <v>1.0045268939246042E-3</v>
      </c>
      <c r="H972" s="6">
        <v>2.3035577350166401</v>
      </c>
      <c r="I972" s="6">
        <v>2.3139856965322617E-3</v>
      </c>
      <c r="J972" s="6">
        <v>2.3035577350166401</v>
      </c>
      <c r="K972" s="6">
        <v>2.3139856965322617E-3</v>
      </c>
      <c r="L972" s="1" t="s">
        <v>459</v>
      </c>
      <c r="M972" s="1" t="s">
        <v>446</v>
      </c>
      <c r="N972" s="1" t="s">
        <v>436</v>
      </c>
      <c r="O972" s="1" t="s">
        <v>444</v>
      </c>
      <c r="P972" s="1" t="s">
        <v>453</v>
      </c>
      <c r="Q972" s="1" t="s">
        <v>460</v>
      </c>
      <c r="R972" s="1" t="s">
        <v>330</v>
      </c>
    </row>
    <row r="973" spans="1:18" hidden="1" x14ac:dyDescent="0.3">
      <c r="A973" s="1" t="s">
        <v>811</v>
      </c>
      <c r="B973" s="1">
        <v>51683</v>
      </c>
      <c r="C973" s="1" t="s">
        <v>12</v>
      </c>
      <c r="D973" s="6">
        <v>2.66193498400576</v>
      </c>
      <c r="E973" s="6">
        <v>2.66193498400267</v>
      </c>
      <c r="F973" s="6">
        <v>2.67398528130944E-3</v>
      </c>
      <c r="G973" s="6">
        <v>1.0045268939246031E-3</v>
      </c>
      <c r="H973" s="6">
        <v>2.66193498400576</v>
      </c>
      <c r="I973" s="6">
        <v>2.6739852813125443E-3</v>
      </c>
      <c r="J973" s="6">
        <v>2.66193498400576</v>
      </c>
      <c r="K973" s="6">
        <v>2.6739852813125443E-3</v>
      </c>
      <c r="L973" s="1" t="s">
        <v>459</v>
      </c>
      <c r="M973" s="1" t="s">
        <v>446</v>
      </c>
      <c r="N973" s="1" t="s">
        <v>436</v>
      </c>
      <c r="O973" s="1" t="s">
        <v>444</v>
      </c>
      <c r="P973" s="1" t="s">
        <v>453</v>
      </c>
      <c r="Q973" s="1" t="s">
        <v>460</v>
      </c>
      <c r="R973" s="1" t="s">
        <v>330</v>
      </c>
    </row>
    <row r="974" spans="1:18" hidden="1" x14ac:dyDescent="0.3">
      <c r="A974" s="1" t="s">
        <v>811</v>
      </c>
      <c r="B974" s="1">
        <v>51510</v>
      </c>
      <c r="C974" s="1" t="s">
        <v>12</v>
      </c>
      <c r="D974" s="6">
        <v>2.92258596810496</v>
      </c>
      <c r="E974" s="6">
        <v>2.9225859681015698</v>
      </c>
      <c r="F974" s="6">
        <v>2.9358162047646999E-3</v>
      </c>
      <c r="G974" s="6">
        <v>1.0045268939246033E-3</v>
      </c>
      <c r="H974" s="6">
        <v>2.92258596810496</v>
      </c>
      <c r="I974" s="6">
        <v>2.9358162047681052E-3</v>
      </c>
      <c r="J974" s="6">
        <v>2.92258596810496</v>
      </c>
      <c r="K974" s="6">
        <v>2.9358162047681052E-3</v>
      </c>
      <c r="L974" s="1" t="s">
        <v>459</v>
      </c>
      <c r="M974" s="1" t="s">
        <v>446</v>
      </c>
      <c r="N974" s="1" t="s">
        <v>436</v>
      </c>
      <c r="O974" s="1" t="s">
        <v>444</v>
      </c>
      <c r="P974" s="1" t="s">
        <v>453</v>
      </c>
      <c r="Q974" s="1" t="s">
        <v>460</v>
      </c>
      <c r="R974" s="1" t="s">
        <v>330</v>
      </c>
    </row>
    <row r="975" spans="1:18" hidden="1" x14ac:dyDescent="0.3">
      <c r="A975" s="1" t="s">
        <v>497</v>
      </c>
      <c r="B975" s="1">
        <v>24031</v>
      </c>
      <c r="C975" s="1" t="s">
        <v>10</v>
      </c>
      <c r="D975" s="6">
        <v>3.3617735121507399</v>
      </c>
      <c r="E975" s="6">
        <v>3.36177351214682</v>
      </c>
      <c r="F975" s="6">
        <v>3.3769919042348699E-3</v>
      </c>
      <c r="G975" s="6">
        <v>1.0045268939246094E-3</v>
      </c>
      <c r="H975" s="6">
        <v>3.3617735121507399</v>
      </c>
      <c r="I975" s="6">
        <v>3.3769919042388082E-3</v>
      </c>
      <c r="J975" s="6">
        <v>3.3617735121507399</v>
      </c>
      <c r="K975" s="6">
        <v>3.3769919042388082E-3</v>
      </c>
      <c r="L975" s="1" t="s">
        <v>459</v>
      </c>
      <c r="M975" s="1" t="s">
        <v>446</v>
      </c>
      <c r="N975" s="1" t="s">
        <v>436</v>
      </c>
      <c r="O975" s="1" t="s">
        <v>444</v>
      </c>
      <c r="P975" s="1" t="s">
        <v>453</v>
      </c>
      <c r="Q975" s="1" t="s">
        <v>460</v>
      </c>
      <c r="R975" s="1" t="s">
        <v>330</v>
      </c>
    </row>
    <row r="976" spans="1:18" hidden="1" x14ac:dyDescent="0.3">
      <c r="A976" s="1" t="s">
        <v>497</v>
      </c>
      <c r="B976" s="1">
        <v>24033</v>
      </c>
      <c r="C976" s="1" t="s">
        <v>10</v>
      </c>
      <c r="D976" s="6">
        <v>3.5321457518217199</v>
      </c>
      <c r="E976" s="6">
        <v>3.5321457518176098</v>
      </c>
      <c r="F976" s="6">
        <v>3.5481354009623302E-3</v>
      </c>
      <c r="G976" s="6">
        <v>1.0045268939246044E-3</v>
      </c>
      <c r="H976" s="6">
        <v>3.5321457518217199</v>
      </c>
      <c r="I976" s="6">
        <v>3.5481354009664588E-3</v>
      </c>
      <c r="J976" s="6">
        <v>3.5321457518217199</v>
      </c>
      <c r="K976" s="6">
        <v>3.5481354009664588E-3</v>
      </c>
      <c r="L976" s="1" t="s">
        <v>459</v>
      </c>
      <c r="M976" s="1" t="s">
        <v>446</v>
      </c>
      <c r="N976" s="1" t="s">
        <v>436</v>
      </c>
      <c r="O976" s="1" t="s">
        <v>444</v>
      </c>
      <c r="P976" s="1" t="s">
        <v>453</v>
      </c>
      <c r="Q976" s="1" t="s">
        <v>460</v>
      </c>
      <c r="R976" s="1" t="s">
        <v>330</v>
      </c>
    </row>
    <row r="977" spans="1:18" hidden="1" x14ac:dyDescent="0.3">
      <c r="A977" s="1" t="s">
        <v>811</v>
      </c>
      <c r="B977" s="1">
        <v>51059</v>
      </c>
      <c r="C977" s="1" t="s">
        <v>10</v>
      </c>
      <c r="D977" s="6">
        <v>4.4354270548604804</v>
      </c>
      <c r="E977" s="6">
        <v>4.4354270548553298</v>
      </c>
      <c r="F977" s="6">
        <v>4.4555057626429698E-3</v>
      </c>
      <c r="G977" s="6">
        <v>1.004526893924602E-3</v>
      </c>
      <c r="H977" s="6">
        <v>4.4354270548604804</v>
      </c>
      <c r="I977" s="6">
        <v>4.4555057626481437E-3</v>
      </c>
      <c r="J977" s="6">
        <v>4.4354270548604804</v>
      </c>
      <c r="K977" s="6">
        <v>4.4555057626481437E-3</v>
      </c>
      <c r="L977" s="1" t="s">
        <v>459</v>
      </c>
      <c r="M977" s="1" t="s">
        <v>446</v>
      </c>
      <c r="N977" s="1" t="s">
        <v>436</v>
      </c>
      <c r="O977" s="1" t="s">
        <v>444</v>
      </c>
      <c r="P977" s="1" t="s">
        <v>453</v>
      </c>
      <c r="Q977" s="1" t="s">
        <v>460</v>
      </c>
      <c r="R977" s="1" t="s">
        <v>330</v>
      </c>
    </row>
    <row r="978" spans="1:18" hidden="1" x14ac:dyDescent="0.3">
      <c r="A978" s="1" t="s">
        <v>811</v>
      </c>
      <c r="B978" s="1">
        <v>51013</v>
      </c>
      <c r="C978" s="1" t="s">
        <v>12</v>
      </c>
      <c r="D978" s="6">
        <v>7.9931021621302403</v>
      </c>
      <c r="E978" s="6">
        <v>7.9931021621209704</v>
      </c>
      <c r="F978" s="6">
        <v>8.0292860877374198E-3</v>
      </c>
      <c r="G978" s="6">
        <v>1.0045268939246046E-3</v>
      </c>
      <c r="H978" s="6">
        <v>7.9931021621302403</v>
      </c>
      <c r="I978" s="6">
        <v>8.0292860877467318E-3</v>
      </c>
      <c r="J978" s="6">
        <v>7.9931021621302403</v>
      </c>
      <c r="K978" s="6">
        <v>8.0292860877467318E-3</v>
      </c>
      <c r="L978" s="1" t="s">
        <v>459</v>
      </c>
      <c r="M978" s="1" t="s">
        <v>446</v>
      </c>
      <c r="N978" s="1" t="s">
        <v>436</v>
      </c>
      <c r="O978" s="1" t="s">
        <v>444</v>
      </c>
      <c r="P978" s="1" t="s">
        <v>453</v>
      </c>
      <c r="Q978" s="1" t="s">
        <v>460</v>
      </c>
      <c r="R978" s="1" t="s">
        <v>330</v>
      </c>
    </row>
    <row r="979" spans="1:18" hidden="1" x14ac:dyDescent="0.3">
      <c r="A979" s="1" t="s">
        <v>497</v>
      </c>
      <c r="B979" s="1">
        <v>24009</v>
      </c>
      <c r="C979" s="1" t="s">
        <v>12</v>
      </c>
      <c r="D979" s="6">
        <v>13.0968598729636</v>
      </c>
      <c r="E979" s="6">
        <v>13.0968598729484</v>
      </c>
      <c r="F979" s="6">
        <v>1.31561479683386E-2</v>
      </c>
      <c r="G979" s="6">
        <v>1.004526893924601E-3</v>
      </c>
      <c r="H979" s="6">
        <v>13.0968598729636</v>
      </c>
      <c r="I979" s="6">
        <v>1.3156147968353869E-2</v>
      </c>
      <c r="J979" s="6">
        <v>13.0968598729636</v>
      </c>
      <c r="K979" s="6">
        <v>1.3156147968353869E-2</v>
      </c>
      <c r="L979" s="1" t="s">
        <v>459</v>
      </c>
      <c r="M979" s="1" t="s">
        <v>446</v>
      </c>
      <c r="N979" s="1" t="s">
        <v>436</v>
      </c>
      <c r="O979" s="1" t="s">
        <v>444</v>
      </c>
      <c r="P979" s="1" t="s">
        <v>453</v>
      </c>
      <c r="Q979" s="1" t="s">
        <v>460</v>
      </c>
      <c r="R979" s="1" t="s">
        <v>330</v>
      </c>
    </row>
    <row r="980" spans="1:18" hidden="1" x14ac:dyDescent="0.3">
      <c r="A980" s="1" t="s">
        <v>497</v>
      </c>
      <c r="B980" s="1">
        <v>24017</v>
      </c>
      <c r="C980" s="1" t="s">
        <v>12</v>
      </c>
      <c r="D980" s="6">
        <v>24.4176698481198</v>
      </c>
      <c r="E980" s="6">
        <v>24.417669848091499</v>
      </c>
      <c r="F980" s="6">
        <v>2.4528206049379799E-2</v>
      </c>
      <c r="G980" s="6">
        <v>1.0045268939246036E-3</v>
      </c>
      <c r="H980" s="6">
        <v>24.4176698481198</v>
      </c>
      <c r="I980" s="6">
        <v>2.4528206049408228E-2</v>
      </c>
      <c r="J980" s="6">
        <v>24.4176698481198</v>
      </c>
      <c r="K980" s="6">
        <v>2.4528206049408228E-2</v>
      </c>
      <c r="L980" s="1" t="s">
        <v>459</v>
      </c>
      <c r="M980" s="1" t="s">
        <v>446</v>
      </c>
      <c r="N980" s="1" t="s">
        <v>436</v>
      </c>
      <c r="O980" s="1" t="s">
        <v>444</v>
      </c>
      <c r="P980" s="1" t="s">
        <v>453</v>
      </c>
      <c r="Q980" s="1" t="s">
        <v>460</v>
      </c>
      <c r="R980" s="1" t="s">
        <v>330</v>
      </c>
    </row>
    <row r="981" spans="1:18" hidden="1" x14ac:dyDescent="0.3">
      <c r="A981" s="1" t="s">
        <v>497</v>
      </c>
      <c r="B981" s="1">
        <v>24021</v>
      </c>
      <c r="C981" s="1" t="s">
        <v>12</v>
      </c>
      <c r="D981" s="6">
        <v>25.3192177480054</v>
      </c>
      <c r="E981" s="6">
        <v>25.319217747976101</v>
      </c>
      <c r="F981" s="6">
        <v>2.54338351609751E-2</v>
      </c>
      <c r="G981" s="6">
        <v>1.0045268939246025E-3</v>
      </c>
      <c r="H981" s="6">
        <v>25.3192177480054</v>
      </c>
      <c r="I981" s="6">
        <v>2.5433835161004531E-2</v>
      </c>
      <c r="J981" s="6">
        <v>25.3192177480054</v>
      </c>
      <c r="K981" s="6">
        <v>2.5433835161004531E-2</v>
      </c>
      <c r="L981" s="1" t="s">
        <v>459</v>
      </c>
      <c r="M981" s="1" t="s">
        <v>446</v>
      </c>
      <c r="N981" s="1" t="s">
        <v>436</v>
      </c>
      <c r="O981" s="1" t="s">
        <v>444</v>
      </c>
      <c r="P981" s="1" t="s">
        <v>453</v>
      </c>
      <c r="Q981" s="1" t="s">
        <v>460</v>
      </c>
      <c r="R981" s="1" t="s">
        <v>330</v>
      </c>
    </row>
    <row r="982" spans="1:18" hidden="1" x14ac:dyDescent="0.3">
      <c r="A982" s="1" t="s">
        <v>811</v>
      </c>
      <c r="B982" s="1">
        <v>51107</v>
      </c>
      <c r="C982" s="1" t="s">
        <v>12</v>
      </c>
      <c r="D982" s="6">
        <v>30.043012206998402</v>
      </c>
      <c r="E982" s="6">
        <v>30.0430122069635</v>
      </c>
      <c r="F982" s="6">
        <v>3.0179013736400102E-2</v>
      </c>
      <c r="G982" s="6">
        <v>1.0045268939246072E-3</v>
      </c>
      <c r="H982" s="6">
        <v>30.043012206998402</v>
      </c>
      <c r="I982" s="6">
        <v>3.0179013736435164E-2</v>
      </c>
      <c r="J982" s="6">
        <v>30.043012206998402</v>
      </c>
      <c r="K982" s="6">
        <v>3.0179013736435164E-2</v>
      </c>
      <c r="L982" s="1" t="s">
        <v>459</v>
      </c>
      <c r="M982" s="1" t="s">
        <v>446</v>
      </c>
      <c r="N982" s="1" t="s">
        <v>436</v>
      </c>
      <c r="O982" s="1" t="s">
        <v>444</v>
      </c>
      <c r="P982" s="1" t="s">
        <v>453</v>
      </c>
      <c r="Q982" s="1" t="s">
        <v>460</v>
      </c>
      <c r="R982" s="1" t="s">
        <v>330</v>
      </c>
    </row>
    <row r="983" spans="1:18" hidden="1" x14ac:dyDescent="0.3">
      <c r="A983" s="1" t="s">
        <v>811</v>
      </c>
      <c r="B983" s="1">
        <v>51153</v>
      </c>
      <c r="C983" s="1" t="s">
        <v>12</v>
      </c>
      <c r="D983" s="6">
        <v>43.603065862006403</v>
      </c>
      <c r="E983" s="6">
        <v>43.603065861955699</v>
      </c>
      <c r="F983" s="6">
        <v>4.38004523159004E-2</v>
      </c>
      <c r="G983" s="6">
        <v>1.0045268939246064E-3</v>
      </c>
      <c r="H983" s="6">
        <v>43.603065862006403</v>
      </c>
      <c r="I983" s="6">
        <v>4.3800452315951331E-2</v>
      </c>
      <c r="J983" s="6">
        <v>43.603065862006403</v>
      </c>
      <c r="K983" s="6">
        <v>4.3800452315951331E-2</v>
      </c>
      <c r="L983" s="1" t="s">
        <v>459</v>
      </c>
      <c r="M983" s="1" t="s">
        <v>446</v>
      </c>
      <c r="N983" s="1" t="s">
        <v>436</v>
      </c>
      <c r="O983" s="1" t="s">
        <v>444</v>
      </c>
      <c r="P983" s="1" t="s">
        <v>453</v>
      </c>
      <c r="Q983" s="1" t="s">
        <v>460</v>
      </c>
      <c r="R983" s="1" t="s">
        <v>330</v>
      </c>
    </row>
    <row r="984" spans="1:18" hidden="1" x14ac:dyDescent="0.3">
      <c r="A984" s="1" t="s">
        <v>497</v>
      </c>
      <c r="B984" s="1">
        <v>24031</v>
      </c>
      <c r="C984" s="1" t="s">
        <v>12</v>
      </c>
      <c r="D984" s="6">
        <v>63.633567822121897</v>
      </c>
      <c r="E984" s="6">
        <v>63.633567822048299</v>
      </c>
      <c r="F984" s="6">
        <v>6.3921630233622601E-2</v>
      </c>
      <c r="G984" s="6">
        <v>1.0045268939246007E-3</v>
      </c>
      <c r="H984" s="6">
        <v>63.633567822121897</v>
      </c>
      <c r="I984" s="6">
        <v>6.3921630233696528E-2</v>
      </c>
      <c r="J984" s="6">
        <v>63.633567822121897</v>
      </c>
      <c r="K984" s="6">
        <v>6.3921630233696528E-2</v>
      </c>
      <c r="L984" s="1" t="s">
        <v>459</v>
      </c>
      <c r="M984" s="1" t="s">
        <v>446</v>
      </c>
      <c r="N984" s="1" t="s">
        <v>436</v>
      </c>
      <c r="O984" s="1" t="s">
        <v>444</v>
      </c>
      <c r="P984" s="1" t="s">
        <v>453</v>
      </c>
      <c r="Q984" s="1" t="s">
        <v>460</v>
      </c>
      <c r="R984" s="1" t="s">
        <v>330</v>
      </c>
    </row>
    <row r="985" spans="1:18" hidden="1" x14ac:dyDescent="0.3">
      <c r="A985" s="1" t="s">
        <v>497</v>
      </c>
      <c r="B985" s="1">
        <v>24033</v>
      </c>
      <c r="C985" s="1" t="s">
        <v>12</v>
      </c>
      <c r="D985" s="6">
        <v>66.858477299616396</v>
      </c>
      <c r="E985" s="6">
        <v>66.858477299539004</v>
      </c>
      <c r="F985" s="6">
        <v>6.7161138534234499E-2</v>
      </c>
      <c r="G985" s="6">
        <v>1.0045268939246031E-3</v>
      </c>
      <c r="H985" s="6">
        <v>66.858477299616396</v>
      </c>
      <c r="I985" s="6">
        <v>6.7161138534312242E-2</v>
      </c>
      <c r="J985" s="6">
        <v>66.858477299616396</v>
      </c>
      <c r="K985" s="6">
        <v>6.7161138534312242E-2</v>
      </c>
      <c r="L985" s="1" t="s">
        <v>459</v>
      </c>
      <c r="M985" s="1" t="s">
        <v>446</v>
      </c>
      <c r="N985" s="1" t="s">
        <v>436</v>
      </c>
      <c r="O985" s="1" t="s">
        <v>444</v>
      </c>
      <c r="P985" s="1" t="s">
        <v>453</v>
      </c>
      <c r="Q985" s="1" t="s">
        <v>460</v>
      </c>
      <c r="R985" s="1" t="s">
        <v>330</v>
      </c>
    </row>
    <row r="986" spans="1:18" hidden="1" x14ac:dyDescent="0.3">
      <c r="A986" s="1" t="s">
        <v>811</v>
      </c>
      <c r="B986" s="1">
        <v>51059</v>
      </c>
      <c r="C986" s="1" t="s">
        <v>12</v>
      </c>
      <c r="D986" s="6">
        <v>83.956295378371195</v>
      </c>
      <c r="E986" s="6">
        <v>83.956295378273396</v>
      </c>
      <c r="F986" s="6">
        <v>8.43363566217539E-2</v>
      </c>
      <c r="G986" s="6">
        <v>1.0045268939246081E-3</v>
      </c>
      <c r="H986" s="6">
        <v>83.956295378371195</v>
      </c>
      <c r="I986" s="6">
        <v>8.433635662185214E-2</v>
      </c>
      <c r="J986" s="6">
        <v>83.956295378371195</v>
      </c>
      <c r="K986" s="6">
        <v>8.433635662185214E-2</v>
      </c>
      <c r="L986" s="1" t="s">
        <v>459</v>
      </c>
      <c r="M986" s="1" t="s">
        <v>446</v>
      </c>
      <c r="N986" s="1" t="s">
        <v>436</v>
      </c>
      <c r="O986" s="1" t="s">
        <v>444</v>
      </c>
      <c r="P986" s="1" t="s">
        <v>453</v>
      </c>
      <c r="Q986" s="1" t="s">
        <v>460</v>
      </c>
      <c r="R986" s="1" t="s">
        <v>330</v>
      </c>
    </row>
    <row r="987" spans="1:18" hidden="1" x14ac:dyDescent="0.3">
      <c r="A987" s="1" t="s">
        <v>9</v>
      </c>
      <c r="B987" s="1">
        <v>11001</v>
      </c>
      <c r="C987" s="1" t="s">
        <v>10</v>
      </c>
      <c r="D987" s="6">
        <v>2.332383E-2</v>
      </c>
      <c r="E987" s="6">
        <v>2.33238299999729E-2</v>
      </c>
      <c r="F987" s="6">
        <v>2.34294145042982E-5</v>
      </c>
      <c r="G987" s="6">
        <v>1.0045268939246007E-3</v>
      </c>
      <c r="H987" s="6">
        <v>2.332383E-2</v>
      </c>
      <c r="I987" s="6">
        <v>2.3429414504325421E-5</v>
      </c>
      <c r="J987" s="6">
        <v>2.332383E-2</v>
      </c>
      <c r="K987" s="6">
        <v>2.3429414504325421E-5</v>
      </c>
      <c r="L987" s="1" t="s">
        <v>457</v>
      </c>
      <c r="M987" s="1" t="s">
        <v>446</v>
      </c>
      <c r="N987" s="1" t="s">
        <v>436</v>
      </c>
      <c r="O987" s="1" t="s">
        <v>444</v>
      </c>
      <c r="P987" s="1" t="s">
        <v>453</v>
      </c>
      <c r="Q987" s="1" t="s">
        <v>458</v>
      </c>
      <c r="R987" s="1" t="s">
        <v>330</v>
      </c>
    </row>
    <row r="988" spans="1:18" hidden="1" x14ac:dyDescent="0.3">
      <c r="A988" s="1" t="s">
        <v>811</v>
      </c>
      <c r="B988" s="1">
        <v>51610</v>
      </c>
      <c r="C988" s="1" t="s">
        <v>10</v>
      </c>
      <c r="D988" s="6">
        <v>3.3361887849820797E-2</v>
      </c>
      <c r="E988" s="6">
        <v>3.3361887849782002E-2</v>
      </c>
      <c r="F988" s="6">
        <v>3.3512913577202502E-5</v>
      </c>
      <c r="G988" s="6">
        <v>1.004526893924604E-3</v>
      </c>
      <c r="H988" s="6">
        <v>3.3361887849820797E-2</v>
      </c>
      <c r="I988" s="6">
        <v>3.3512913577241472E-5</v>
      </c>
      <c r="J988" s="6">
        <v>3.3361887849820797E-2</v>
      </c>
      <c r="K988" s="6">
        <v>3.3512913577241472E-5</v>
      </c>
      <c r="L988" s="1" t="s">
        <v>457</v>
      </c>
      <c r="M988" s="1" t="s">
        <v>446</v>
      </c>
      <c r="N988" s="1" t="s">
        <v>436</v>
      </c>
      <c r="O988" s="1" t="s">
        <v>444</v>
      </c>
      <c r="P988" s="1" t="s">
        <v>453</v>
      </c>
      <c r="Q988" s="1" t="s">
        <v>458</v>
      </c>
      <c r="R988" s="1" t="s">
        <v>330</v>
      </c>
    </row>
    <row r="989" spans="1:18" hidden="1" x14ac:dyDescent="0.3">
      <c r="A989" s="1" t="s">
        <v>811</v>
      </c>
      <c r="B989" s="1">
        <v>51685</v>
      </c>
      <c r="C989" s="1" t="s">
        <v>10</v>
      </c>
      <c r="D989" s="6">
        <v>4.1172759334252698E-2</v>
      </c>
      <c r="E989" s="6">
        <v>4.1172759334205E-2</v>
      </c>
      <c r="F989" s="6">
        <v>4.1359144048294202E-5</v>
      </c>
      <c r="G989" s="6">
        <v>1.0045268939246042E-3</v>
      </c>
      <c r="H989" s="6">
        <v>4.1172759334252698E-2</v>
      </c>
      <c r="I989" s="6">
        <v>4.1359144048342117E-5</v>
      </c>
      <c r="J989" s="6">
        <v>4.1172759334252698E-2</v>
      </c>
      <c r="K989" s="6">
        <v>4.1359144048342117E-5</v>
      </c>
      <c r="L989" s="1" t="s">
        <v>457</v>
      </c>
      <c r="M989" s="1" t="s">
        <v>446</v>
      </c>
      <c r="N989" s="1" t="s">
        <v>436</v>
      </c>
      <c r="O989" s="1" t="s">
        <v>444</v>
      </c>
      <c r="P989" s="1" t="s">
        <v>453</v>
      </c>
      <c r="Q989" s="1" t="s">
        <v>458</v>
      </c>
      <c r="R989" s="1" t="s">
        <v>330</v>
      </c>
    </row>
    <row r="990" spans="1:18" hidden="1" x14ac:dyDescent="0.3">
      <c r="A990" s="1" t="s">
        <v>811</v>
      </c>
      <c r="B990" s="1">
        <v>51600</v>
      </c>
      <c r="C990" s="1" t="s">
        <v>10</v>
      </c>
      <c r="D990" s="6">
        <v>8.9774780989676797E-2</v>
      </c>
      <c r="E990" s="6">
        <v>8.97747809895727E-2</v>
      </c>
      <c r="F990" s="6">
        <v>9.0181181900217093E-5</v>
      </c>
      <c r="G990" s="6">
        <v>1.0045268939246044E-3</v>
      </c>
      <c r="H990" s="6">
        <v>8.9774780989676797E-2</v>
      </c>
      <c r="I990" s="6">
        <v>9.0181181900321651E-5</v>
      </c>
      <c r="J990" s="6">
        <v>8.9774780989676797E-2</v>
      </c>
      <c r="K990" s="6">
        <v>9.0181181900321651E-5</v>
      </c>
      <c r="L990" s="1" t="s">
        <v>457</v>
      </c>
      <c r="M990" s="1" t="s">
        <v>446</v>
      </c>
      <c r="N990" s="1" t="s">
        <v>436</v>
      </c>
      <c r="O990" s="1" t="s">
        <v>444</v>
      </c>
      <c r="P990" s="1" t="s">
        <v>453</v>
      </c>
      <c r="Q990" s="1" t="s">
        <v>458</v>
      </c>
      <c r="R990" s="1" t="s">
        <v>330</v>
      </c>
    </row>
    <row r="991" spans="1:18" hidden="1" x14ac:dyDescent="0.3">
      <c r="A991" s="1" t="s">
        <v>811</v>
      </c>
      <c r="B991" s="1">
        <v>51683</v>
      </c>
      <c r="C991" s="1" t="s">
        <v>10</v>
      </c>
      <c r="D991" s="6">
        <v>0.112044508360928</v>
      </c>
      <c r="E991" s="6">
        <v>0.112044508360797</v>
      </c>
      <c r="F991" s="6">
        <v>1.12551721964981E-4</v>
      </c>
      <c r="G991" s="6">
        <v>1.0045268939246064E-3</v>
      </c>
      <c r="H991" s="6">
        <v>0.112044508360928</v>
      </c>
      <c r="I991" s="6">
        <v>1.1255172196511259E-4</v>
      </c>
      <c r="J991" s="6">
        <v>0.112044508360928</v>
      </c>
      <c r="K991" s="6">
        <v>1.1255172196511259E-4</v>
      </c>
      <c r="L991" s="1" t="s">
        <v>457</v>
      </c>
      <c r="M991" s="1" t="s">
        <v>446</v>
      </c>
      <c r="N991" s="1" t="s">
        <v>436</v>
      </c>
      <c r="O991" s="1" t="s">
        <v>444</v>
      </c>
      <c r="P991" s="1" t="s">
        <v>453</v>
      </c>
      <c r="Q991" s="1" t="s">
        <v>458</v>
      </c>
      <c r="R991" s="1" t="s">
        <v>330</v>
      </c>
    </row>
    <row r="992" spans="1:18" hidden="1" x14ac:dyDescent="0.3">
      <c r="A992" s="1" t="s">
        <v>811</v>
      </c>
      <c r="B992" s="1">
        <v>51510</v>
      </c>
      <c r="C992" s="1" t="s">
        <v>10</v>
      </c>
      <c r="D992" s="6">
        <v>0.123015661744864</v>
      </c>
      <c r="E992" s="6">
        <v>0.12301566174472101</v>
      </c>
      <c r="F992" s="6">
        <v>1.2357254059650399E-4</v>
      </c>
      <c r="G992" s="6">
        <v>1.0045268939246014E-3</v>
      </c>
      <c r="H992" s="6">
        <v>0.123015661744864</v>
      </c>
      <c r="I992" s="6">
        <v>1.2357254059664765E-4</v>
      </c>
      <c r="J992" s="6">
        <v>0.123015661744864</v>
      </c>
      <c r="K992" s="6">
        <v>1.2357254059664765E-4</v>
      </c>
      <c r="L992" s="1" t="s">
        <v>457</v>
      </c>
      <c r="M992" s="1" t="s">
        <v>446</v>
      </c>
      <c r="N992" s="1" t="s">
        <v>436</v>
      </c>
      <c r="O992" s="1" t="s">
        <v>444</v>
      </c>
      <c r="P992" s="1" t="s">
        <v>453</v>
      </c>
      <c r="Q992" s="1" t="s">
        <v>458</v>
      </c>
      <c r="R992" s="1" t="s">
        <v>330</v>
      </c>
    </row>
    <row r="993" spans="1:18" hidden="1" x14ac:dyDescent="0.3">
      <c r="A993" s="1" t="s">
        <v>9</v>
      </c>
      <c r="B993" s="1">
        <v>11001</v>
      </c>
      <c r="C993" s="1" t="s">
        <v>12</v>
      </c>
      <c r="D993" s="6">
        <v>0.16593359999999999</v>
      </c>
      <c r="E993" s="6">
        <v>0.165933599999807</v>
      </c>
      <c r="F993" s="6">
        <v>1.6668476380553399E-4</v>
      </c>
      <c r="G993" s="6">
        <v>1.0045268939246051E-3</v>
      </c>
      <c r="H993" s="6">
        <v>0.16593359999999999</v>
      </c>
      <c r="I993" s="6">
        <v>1.6668476380572785E-4</v>
      </c>
      <c r="J993" s="6">
        <v>0.16593359999999999</v>
      </c>
      <c r="K993" s="6">
        <v>1.6668476380572785E-4</v>
      </c>
      <c r="L993" s="1" t="s">
        <v>457</v>
      </c>
      <c r="M993" s="1" t="s">
        <v>446</v>
      </c>
      <c r="N993" s="1" t="s">
        <v>436</v>
      </c>
      <c r="O993" s="1" t="s">
        <v>444</v>
      </c>
      <c r="P993" s="1" t="s">
        <v>453</v>
      </c>
      <c r="Q993" s="1" t="s">
        <v>458</v>
      </c>
      <c r="R993" s="1" t="s">
        <v>330</v>
      </c>
    </row>
    <row r="994" spans="1:18" hidden="1" x14ac:dyDescent="0.3">
      <c r="A994" s="1" t="s">
        <v>811</v>
      </c>
      <c r="B994" s="1">
        <v>51610</v>
      </c>
      <c r="C994" s="1" t="s">
        <v>12</v>
      </c>
      <c r="D994" s="6">
        <v>0.23734765323840001</v>
      </c>
      <c r="E994" s="6">
        <v>0.23734765323812401</v>
      </c>
      <c r="F994" s="6">
        <v>2.3842210088758601E-4</v>
      </c>
      <c r="G994" s="6">
        <v>1.0045268939246012E-3</v>
      </c>
      <c r="H994" s="6">
        <v>0.23734765323840001</v>
      </c>
      <c r="I994" s="6">
        <v>2.3842210088786326E-4</v>
      </c>
      <c r="J994" s="6">
        <v>0.23734765323840001</v>
      </c>
      <c r="K994" s="6">
        <v>2.3842210088786326E-4</v>
      </c>
      <c r="L994" s="1" t="s">
        <v>457</v>
      </c>
      <c r="M994" s="1" t="s">
        <v>446</v>
      </c>
      <c r="N994" s="1" t="s">
        <v>436</v>
      </c>
      <c r="O994" s="1" t="s">
        <v>444</v>
      </c>
      <c r="P994" s="1" t="s">
        <v>453</v>
      </c>
      <c r="Q994" s="1" t="s">
        <v>458</v>
      </c>
      <c r="R994" s="1" t="s">
        <v>330</v>
      </c>
    </row>
    <row r="995" spans="1:18" hidden="1" x14ac:dyDescent="0.3">
      <c r="A995" s="1" t="s">
        <v>811</v>
      </c>
      <c r="B995" s="1">
        <v>51685</v>
      </c>
      <c r="C995" s="1" t="s">
        <v>12</v>
      </c>
      <c r="D995" s="6">
        <v>0.29291680340172799</v>
      </c>
      <c r="E995" s="6">
        <v>0.29291680340138898</v>
      </c>
      <c r="F995" s="6">
        <v>2.9424280669912E-4</v>
      </c>
      <c r="G995" s="6">
        <v>1.0045268939246001E-3</v>
      </c>
      <c r="H995" s="6">
        <v>0.29291680340172799</v>
      </c>
      <c r="I995" s="6">
        <v>2.9424280669946055E-4</v>
      </c>
      <c r="J995" s="6">
        <v>0.29291680340172799</v>
      </c>
      <c r="K995" s="6">
        <v>2.9424280669946055E-4</v>
      </c>
      <c r="L995" s="1" t="s">
        <v>457</v>
      </c>
      <c r="M995" s="1" t="s">
        <v>446</v>
      </c>
      <c r="N995" s="1" t="s">
        <v>436</v>
      </c>
      <c r="O995" s="1" t="s">
        <v>444</v>
      </c>
      <c r="P995" s="1" t="s">
        <v>453</v>
      </c>
      <c r="Q995" s="1" t="s">
        <v>458</v>
      </c>
      <c r="R995" s="1" t="s">
        <v>330</v>
      </c>
    </row>
    <row r="996" spans="1:18" hidden="1" x14ac:dyDescent="0.3">
      <c r="A996" s="1" t="s">
        <v>811</v>
      </c>
      <c r="B996" s="1">
        <v>51013</v>
      </c>
      <c r="C996" s="1" t="s">
        <v>10</v>
      </c>
      <c r="D996" s="6">
        <v>0.33644071424694399</v>
      </c>
      <c r="E996" s="6">
        <v>0.33644071424655297</v>
      </c>
      <c r="F996" s="6">
        <v>3.3796374567186599E-4</v>
      </c>
      <c r="G996" s="6">
        <v>1.0045268939246066E-3</v>
      </c>
      <c r="H996" s="6">
        <v>0.33644071424694399</v>
      </c>
      <c r="I996" s="6">
        <v>3.3796374567225879E-4</v>
      </c>
      <c r="J996" s="6">
        <v>0.33644071424694399</v>
      </c>
      <c r="K996" s="6">
        <v>3.3796374567225879E-4</v>
      </c>
      <c r="L996" s="1" t="s">
        <v>457</v>
      </c>
      <c r="M996" s="1" t="s">
        <v>446</v>
      </c>
      <c r="N996" s="1" t="s">
        <v>436</v>
      </c>
      <c r="O996" s="1" t="s">
        <v>444</v>
      </c>
      <c r="P996" s="1" t="s">
        <v>453</v>
      </c>
      <c r="Q996" s="1" t="s">
        <v>458</v>
      </c>
      <c r="R996" s="1" t="s">
        <v>330</v>
      </c>
    </row>
    <row r="997" spans="1:18" hidden="1" x14ac:dyDescent="0.3">
      <c r="A997" s="1" t="s">
        <v>497</v>
      </c>
      <c r="B997" s="1">
        <v>24009</v>
      </c>
      <c r="C997" s="1" t="s">
        <v>10</v>
      </c>
      <c r="D997" s="6">
        <v>0.55126476875611197</v>
      </c>
      <c r="E997" s="6">
        <v>0.55126476875547603</v>
      </c>
      <c r="F997" s="6">
        <v>5.5376028588800005E-4</v>
      </c>
      <c r="G997" s="6">
        <v>1.0045268939245979E-3</v>
      </c>
      <c r="H997" s="6">
        <v>0.55126476875611197</v>
      </c>
      <c r="I997" s="6">
        <v>5.5376028588863886E-4</v>
      </c>
      <c r="J997" s="6">
        <v>0.55126476875611197</v>
      </c>
      <c r="K997" s="6">
        <v>5.5376028588863886E-4</v>
      </c>
      <c r="L997" s="1" t="s">
        <v>457</v>
      </c>
      <c r="M997" s="1" t="s">
        <v>446</v>
      </c>
      <c r="N997" s="1" t="s">
        <v>436</v>
      </c>
      <c r="O997" s="1" t="s">
        <v>444</v>
      </c>
      <c r="P997" s="1" t="s">
        <v>453</v>
      </c>
      <c r="Q997" s="1" t="s">
        <v>458</v>
      </c>
      <c r="R997" s="1" t="s">
        <v>330</v>
      </c>
    </row>
    <row r="998" spans="1:18" hidden="1" x14ac:dyDescent="0.3">
      <c r="A998" s="1" t="s">
        <v>811</v>
      </c>
      <c r="B998" s="1">
        <v>51600</v>
      </c>
      <c r="C998" s="1" t="s">
        <v>12</v>
      </c>
      <c r="D998" s="6">
        <v>0.63868794827078401</v>
      </c>
      <c r="E998" s="6">
        <v>0.63868794827004205</v>
      </c>
      <c r="F998" s="6">
        <v>6.4157922086278496E-4</v>
      </c>
      <c r="G998" s="6">
        <v>1.0045268939246064E-3</v>
      </c>
      <c r="H998" s="6">
        <v>0.63868794827078401</v>
      </c>
      <c r="I998" s="6">
        <v>6.4157922086353035E-4</v>
      </c>
      <c r="J998" s="6">
        <v>0.63868794827078401</v>
      </c>
      <c r="K998" s="6">
        <v>6.4157922086353035E-4</v>
      </c>
      <c r="L998" s="1" t="s">
        <v>457</v>
      </c>
      <c r="M998" s="1" t="s">
        <v>446</v>
      </c>
      <c r="N998" s="1" t="s">
        <v>436</v>
      </c>
      <c r="O998" s="1" t="s">
        <v>444</v>
      </c>
      <c r="P998" s="1" t="s">
        <v>453</v>
      </c>
      <c r="Q998" s="1" t="s">
        <v>458</v>
      </c>
      <c r="R998" s="1" t="s">
        <v>330</v>
      </c>
    </row>
    <row r="999" spans="1:18" hidden="1" x14ac:dyDescent="0.3">
      <c r="A999" s="1" t="s">
        <v>811</v>
      </c>
      <c r="B999" s="1">
        <v>51683</v>
      </c>
      <c r="C999" s="1" t="s">
        <v>12</v>
      </c>
      <c r="D999" s="6">
        <v>0.797122324981408</v>
      </c>
      <c r="E999" s="6">
        <v>0.79712232498048397</v>
      </c>
      <c r="F999" s="6">
        <v>8.0073081319060701E-4</v>
      </c>
      <c r="G999" s="6">
        <v>1.0045268939246075E-3</v>
      </c>
      <c r="H999" s="6">
        <v>0.797122324981408</v>
      </c>
      <c r="I999" s="6">
        <v>8.0073081319153531E-4</v>
      </c>
      <c r="J999" s="6">
        <v>0.797122324981408</v>
      </c>
      <c r="K999" s="6">
        <v>8.0073081319153531E-4</v>
      </c>
      <c r="L999" s="1" t="s">
        <v>457</v>
      </c>
      <c r="M999" s="1" t="s">
        <v>446</v>
      </c>
      <c r="N999" s="1" t="s">
        <v>436</v>
      </c>
      <c r="O999" s="1" t="s">
        <v>444</v>
      </c>
      <c r="P999" s="1" t="s">
        <v>453</v>
      </c>
      <c r="Q999" s="1" t="s">
        <v>458</v>
      </c>
      <c r="R999" s="1" t="s">
        <v>330</v>
      </c>
    </row>
    <row r="1000" spans="1:18" hidden="1" x14ac:dyDescent="0.3">
      <c r="A1000" s="1" t="s">
        <v>811</v>
      </c>
      <c r="B1000" s="1">
        <v>51510</v>
      </c>
      <c r="C1000" s="1" t="s">
        <v>12</v>
      </c>
      <c r="D1000" s="6">
        <v>0.87517488486387196</v>
      </c>
      <c r="E1000" s="6">
        <v>0.875174884862852</v>
      </c>
      <c r="F1000" s="6">
        <v>8.7913670873211096E-4</v>
      </c>
      <c r="G1000" s="6">
        <v>1.0045268939246124E-3</v>
      </c>
      <c r="H1000" s="6">
        <v>0.87517488486387196</v>
      </c>
      <c r="I1000" s="6">
        <v>8.7913670873313564E-4</v>
      </c>
      <c r="J1000" s="6">
        <v>0.87517488486387196</v>
      </c>
      <c r="K1000" s="6">
        <v>8.7913670873313564E-4</v>
      </c>
      <c r="L1000" s="1" t="s">
        <v>457</v>
      </c>
      <c r="M1000" s="1" t="s">
        <v>446</v>
      </c>
      <c r="N1000" s="1" t="s">
        <v>436</v>
      </c>
      <c r="O1000" s="1" t="s">
        <v>444</v>
      </c>
      <c r="P1000" s="1" t="s">
        <v>453</v>
      </c>
      <c r="Q1000" s="1" t="s">
        <v>458</v>
      </c>
      <c r="R1000" s="1" t="s">
        <v>330</v>
      </c>
    </row>
    <row r="1001" spans="1:18" hidden="1" x14ac:dyDescent="0.3">
      <c r="A1001" s="1" t="s">
        <v>497</v>
      </c>
      <c r="B1001" s="1">
        <v>24017</v>
      </c>
      <c r="C1001" s="1" t="s">
        <v>10</v>
      </c>
      <c r="D1001" s="6">
        <v>1.02777370142521</v>
      </c>
      <c r="E1001" s="6">
        <v>1.02777370142401</v>
      </c>
      <c r="F1001" s="6">
        <v>1.0324263239488601E-3</v>
      </c>
      <c r="G1001" s="6">
        <v>1.0045268939246098E-3</v>
      </c>
      <c r="H1001" s="6">
        <v>1.02777370142521</v>
      </c>
      <c r="I1001" s="6">
        <v>1.0324263239500655E-3</v>
      </c>
      <c r="J1001" s="6">
        <v>1.02777370142521</v>
      </c>
      <c r="K1001" s="6">
        <v>1.0324263239500655E-3</v>
      </c>
      <c r="L1001" s="1" t="s">
        <v>457</v>
      </c>
      <c r="M1001" s="1" t="s">
        <v>446</v>
      </c>
      <c r="N1001" s="1" t="s">
        <v>436</v>
      </c>
      <c r="O1001" s="1" t="s">
        <v>444</v>
      </c>
      <c r="P1001" s="1" t="s">
        <v>453</v>
      </c>
      <c r="Q1001" s="1" t="s">
        <v>458</v>
      </c>
      <c r="R1001" s="1" t="s">
        <v>330</v>
      </c>
    </row>
    <row r="1002" spans="1:18" hidden="1" x14ac:dyDescent="0.3">
      <c r="A1002" s="1" t="s">
        <v>497</v>
      </c>
      <c r="B1002" s="1">
        <v>24021</v>
      </c>
      <c r="C1002" s="1" t="s">
        <v>10</v>
      </c>
      <c r="D1002" s="6">
        <v>1.06572089424002</v>
      </c>
      <c r="E1002" s="6">
        <v>1.0657208942387899</v>
      </c>
      <c r="F1002" s="6">
        <v>1.07054529968024E-3</v>
      </c>
      <c r="G1002" s="6">
        <v>1.0045268939246012E-3</v>
      </c>
      <c r="H1002" s="6">
        <v>1.06572089424002</v>
      </c>
      <c r="I1002" s="6">
        <v>1.0705452996814756E-3</v>
      </c>
      <c r="J1002" s="6">
        <v>1.06572089424002</v>
      </c>
      <c r="K1002" s="6">
        <v>1.0705452996814756E-3</v>
      </c>
      <c r="L1002" s="1" t="s">
        <v>457</v>
      </c>
      <c r="M1002" s="1" t="s">
        <v>446</v>
      </c>
      <c r="N1002" s="1" t="s">
        <v>436</v>
      </c>
      <c r="O1002" s="1" t="s">
        <v>444</v>
      </c>
      <c r="P1002" s="1" t="s">
        <v>453</v>
      </c>
      <c r="Q1002" s="1" t="s">
        <v>458</v>
      </c>
      <c r="R1002" s="1" t="s">
        <v>330</v>
      </c>
    </row>
    <row r="1003" spans="1:18" hidden="1" x14ac:dyDescent="0.3">
      <c r="A1003" s="1" t="s">
        <v>811</v>
      </c>
      <c r="B1003" s="1">
        <v>51107</v>
      </c>
      <c r="C1003" s="1" t="s">
        <v>10</v>
      </c>
      <c r="D1003" s="6">
        <v>1.2645520207401599</v>
      </c>
      <c r="E1003" s="6">
        <v>1.26455202073869</v>
      </c>
      <c r="F1003" s="6">
        <v>1.2702765135987201E-3</v>
      </c>
      <c r="G1003" s="6">
        <v>1.0045268939246059E-3</v>
      </c>
      <c r="H1003" s="6">
        <v>1.2645520207401599</v>
      </c>
      <c r="I1003" s="6">
        <v>1.2702765136001967E-3</v>
      </c>
      <c r="J1003" s="6">
        <v>1.2645520207401599</v>
      </c>
      <c r="K1003" s="6">
        <v>1.2702765136001967E-3</v>
      </c>
      <c r="L1003" s="1" t="s">
        <v>457</v>
      </c>
      <c r="M1003" s="1" t="s">
        <v>446</v>
      </c>
      <c r="N1003" s="1" t="s">
        <v>436</v>
      </c>
      <c r="O1003" s="1" t="s">
        <v>444</v>
      </c>
      <c r="P1003" s="1" t="s">
        <v>453</v>
      </c>
      <c r="Q1003" s="1" t="s">
        <v>458</v>
      </c>
      <c r="R1003" s="1" t="s">
        <v>330</v>
      </c>
    </row>
    <row r="1004" spans="1:18" hidden="1" x14ac:dyDescent="0.3">
      <c r="A1004" s="1" t="s">
        <v>811</v>
      </c>
      <c r="B1004" s="1">
        <v>51153</v>
      </c>
      <c r="C1004" s="1" t="s">
        <v>10</v>
      </c>
      <c r="D1004" s="6">
        <v>1.8353134009872001</v>
      </c>
      <c r="E1004" s="6">
        <v>1.83531340098507</v>
      </c>
      <c r="F1004" s="6">
        <v>1.8436216700697401E-3</v>
      </c>
      <c r="G1004" s="6">
        <v>1.0045268939246075E-3</v>
      </c>
      <c r="H1004" s="6">
        <v>1.8353134009872001</v>
      </c>
      <c r="I1004" s="6">
        <v>1.8436216700718796E-3</v>
      </c>
      <c r="J1004" s="6">
        <v>1.8353134009872001</v>
      </c>
      <c r="K1004" s="6">
        <v>1.8436216700718796E-3</v>
      </c>
      <c r="L1004" s="1" t="s">
        <v>457</v>
      </c>
      <c r="M1004" s="1" t="s">
        <v>446</v>
      </c>
      <c r="N1004" s="1" t="s">
        <v>436</v>
      </c>
      <c r="O1004" s="1" t="s">
        <v>444</v>
      </c>
      <c r="P1004" s="1" t="s">
        <v>453</v>
      </c>
      <c r="Q1004" s="1" t="s">
        <v>458</v>
      </c>
      <c r="R1004" s="1" t="s">
        <v>330</v>
      </c>
    </row>
    <row r="1005" spans="1:18" hidden="1" x14ac:dyDescent="0.3">
      <c r="A1005" s="1" t="s">
        <v>811</v>
      </c>
      <c r="B1005" s="1">
        <v>51013</v>
      </c>
      <c r="C1005" s="1" t="s">
        <v>12</v>
      </c>
      <c r="D1005" s="6">
        <v>2.3935524204022398</v>
      </c>
      <c r="E1005" s="6">
        <v>2.39355242039945</v>
      </c>
      <c r="F1005" s="6">
        <v>2.40438777830959E-3</v>
      </c>
      <c r="G1005" s="6">
        <v>1.0045268939246092E-3</v>
      </c>
      <c r="H1005" s="6">
        <v>2.3935524204022398</v>
      </c>
      <c r="I1005" s="6">
        <v>2.4043877783123924E-3</v>
      </c>
      <c r="J1005" s="6">
        <v>2.3935524204022398</v>
      </c>
      <c r="K1005" s="6">
        <v>2.4043877783123924E-3</v>
      </c>
      <c r="L1005" s="1" t="s">
        <v>457</v>
      </c>
      <c r="M1005" s="1" t="s">
        <v>446</v>
      </c>
      <c r="N1005" s="1" t="s">
        <v>436</v>
      </c>
      <c r="O1005" s="1" t="s">
        <v>444</v>
      </c>
      <c r="P1005" s="1" t="s">
        <v>453</v>
      </c>
      <c r="Q1005" s="1" t="s">
        <v>458</v>
      </c>
      <c r="R1005" s="1" t="s">
        <v>330</v>
      </c>
    </row>
    <row r="1006" spans="1:18" hidden="1" x14ac:dyDescent="0.3">
      <c r="A1006" s="1" t="s">
        <v>497</v>
      </c>
      <c r="B1006" s="1">
        <v>24031</v>
      </c>
      <c r="C1006" s="1" t="s">
        <v>10</v>
      </c>
      <c r="D1006" s="6">
        <v>2.67842442318338</v>
      </c>
      <c r="E1006" s="6">
        <v>2.6784244231802599</v>
      </c>
      <c r="F1006" s="6">
        <v>2.6905493664290802E-3</v>
      </c>
      <c r="G1006" s="6">
        <v>1.0045268939246094E-3</v>
      </c>
      <c r="H1006" s="6">
        <v>2.67842442318338</v>
      </c>
      <c r="I1006" s="6">
        <v>2.6905493664322144E-3</v>
      </c>
      <c r="J1006" s="6">
        <v>2.67842442318338</v>
      </c>
      <c r="K1006" s="6">
        <v>2.6905493664322144E-3</v>
      </c>
      <c r="L1006" s="1" t="s">
        <v>457</v>
      </c>
      <c r="M1006" s="1" t="s">
        <v>446</v>
      </c>
      <c r="N1006" s="1" t="s">
        <v>436</v>
      </c>
      <c r="O1006" s="1" t="s">
        <v>444</v>
      </c>
      <c r="P1006" s="1" t="s">
        <v>453</v>
      </c>
      <c r="Q1006" s="1" t="s">
        <v>458</v>
      </c>
      <c r="R1006" s="1" t="s">
        <v>330</v>
      </c>
    </row>
    <row r="1007" spans="1:18" hidden="1" x14ac:dyDescent="0.3">
      <c r="A1007" s="1" t="s">
        <v>497</v>
      </c>
      <c r="B1007" s="1">
        <v>24033</v>
      </c>
      <c r="C1007" s="1" t="s">
        <v>10</v>
      </c>
      <c r="D1007" s="6">
        <v>2.8141657809331702</v>
      </c>
      <c r="E1007" s="6">
        <v>2.8141657809299101</v>
      </c>
      <c r="F1007" s="6">
        <v>2.8269052109064301E-3</v>
      </c>
      <c r="G1007" s="6">
        <v>1.004526893924604E-3</v>
      </c>
      <c r="H1007" s="6">
        <v>2.8141657809331702</v>
      </c>
      <c r="I1007" s="6">
        <v>2.8269052109097048E-3</v>
      </c>
      <c r="J1007" s="6">
        <v>2.8141657809331702</v>
      </c>
      <c r="K1007" s="6">
        <v>2.8269052109097048E-3</v>
      </c>
      <c r="L1007" s="1" t="s">
        <v>457</v>
      </c>
      <c r="M1007" s="1" t="s">
        <v>446</v>
      </c>
      <c r="N1007" s="1" t="s">
        <v>436</v>
      </c>
      <c r="O1007" s="1" t="s">
        <v>444</v>
      </c>
      <c r="P1007" s="1" t="s">
        <v>453</v>
      </c>
      <c r="Q1007" s="1" t="s">
        <v>458</v>
      </c>
      <c r="R1007" s="1" t="s">
        <v>330</v>
      </c>
    </row>
    <row r="1008" spans="1:18" hidden="1" x14ac:dyDescent="0.3">
      <c r="A1008" s="1" t="s">
        <v>811</v>
      </c>
      <c r="B1008" s="1">
        <v>51059</v>
      </c>
      <c r="C1008" s="1" t="s">
        <v>10</v>
      </c>
      <c r="D1008" s="6">
        <v>3.53383664114528</v>
      </c>
      <c r="E1008" s="6">
        <v>3.5338366411411699</v>
      </c>
      <c r="F1008" s="6">
        <v>3.54983394476252E-3</v>
      </c>
      <c r="G1008" s="6">
        <v>1.0045268939246111E-3</v>
      </c>
      <c r="H1008" s="6">
        <v>3.53383664114528</v>
      </c>
      <c r="I1008" s="6">
        <v>3.5498339447666487E-3</v>
      </c>
      <c r="J1008" s="6">
        <v>3.53383664114528</v>
      </c>
      <c r="K1008" s="6">
        <v>3.5498339447666487E-3</v>
      </c>
      <c r="L1008" s="1" t="s">
        <v>457</v>
      </c>
      <c r="M1008" s="1" t="s">
        <v>446</v>
      </c>
      <c r="N1008" s="1" t="s">
        <v>436</v>
      </c>
      <c r="O1008" s="1" t="s">
        <v>444</v>
      </c>
      <c r="P1008" s="1" t="s">
        <v>453</v>
      </c>
      <c r="Q1008" s="1" t="s">
        <v>458</v>
      </c>
      <c r="R1008" s="1" t="s">
        <v>330</v>
      </c>
    </row>
    <row r="1009" spans="1:18" hidden="1" x14ac:dyDescent="0.3">
      <c r="A1009" s="1" t="s">
        <v>497</v>
      </c>
      <c r="B1009" s="1">
        <v>24009</v>
      </c>
      <c r="C1009" s="1" t="s">
        <v>12</v>
      </c>
      <c r="D1009" s="6">
        <v>3.92188317365297</v>
      </c>
      <c r="E1009" s="6">
        <v>3.9218831736484101</v>
      </c>
      <c r="F1009" s="6">
        <v>3.9396371227602197E-3</v>
      </c>
      <c r="G1009" s="6">
        <v>1.0045268939246075E-3</v>
      </c>
      <c r="H1009" s="6">
        <v>3.92188317365297</v>
      </c>
      <c r="I1009" s="6">
        <v>3.9396371227648002E-3</v>
      </c>
      <c r="J1009" s="6">
        <v>3.92188317365297</v>
      </c>
      <c r="K1009" s="6">
        <v>3.9396371227648002E-3</v>
      </c>
      <c r="L1009" s="1" t="s">
        <v>457</v>
      </c>
      <c r="M1009" s="1" t="s">
        <v>446</v>
      </c>
      <c r="N1009" s="1" t="s">
        <v>436</v>
      </c>
      <c r="O1009" s="1" t="s">
        <v>444</v>
      </c>
      <c r="P1009" s="1" t="s">
        <v>453</v>
      </c>
      <c r="Q1009" s="1" t="s">
        <v>458</v>
      </c>
      <c r="R1009" s="1" t="s">
        <v>330</v>
      </c>
    </row>
    <row r="1010" spans="1:18" hidden="1" x14ac:dyDescent="0.3">
      <c r="A1010" s="1" t="s">
        <v>497</v>
      </c>
      <c r="B1010" s="1">
        <v>24017</v>
      </c>
      <c r="C1010" s="1" t="s">
        <v>12</v>
      </c>
      <c r="D1010" s="6">
        <v>7.31192513744094</v>
      </c>
      <c r="E1010" s="6">
        <v>7.3119251374324401</v>
      </c>
      <c r="F1010" s="6">
        <v>7.3450254469142598E-3</v>
      </c>
      <c r="G1010" s="6">
        <v>1.0045268939246064E-3</v>
      </c>
      <c r="H1010" s="6">
        <v>7.31192513744094</v>
      </c>
      <c r="I1010" s="6">
        <v>7.3450254469227981E-3</v>
      </c>
      <c r="J1010" s="6">
        <v>7.31192513744094</v>
      </c>
      <c r="K1010" s="6">
        <v>7.3450254469227981E-3</v>
      </c>
      <c r="L1010" s="1" t="s">
        <v>457</v>
      </c>
      <c r="M1010" s="1" t="s">
        <v>446</v>
      </c>
      <c r="N1010" s="1" t="s">
        <v>436</v>
      </c>
      <c r="O1010" s="1" t="s">
        <v>444</v>
      </c>
      <c r="P1010" s="1" t="s">
        <v>453</v>
      </c>
      <c r="Q1010" s="1" t="s">
        <v>458</v>
      </c>
      <c r="R1010" s="1" t="s">
        <v>330</v>
      </c>
    </row>
    <row r="1011" spans="1:18" hidden="1" x14ac:dyDescent="0.3">
      <c r="A1011" s="1" t="s">
        <v>497</v>
      </c>
      <c r="B1011" s="1">
        <v>24021</v>
      </c>
      <c r="C1011" s="1" t="s">
        <v>12</v>
      </c>
      <c r="D1011" s="6">
        <v>7.5818954938989496</v>
      </c>
      <c r="E1011" s="6">
        <v>7.5818954938901504</v>
      </c>
      <c r="F1011" s="6">
        <v>7.6162179305384204E-3</v>
      </c>
      <c r="G1011" s="6">
        <v>1.0045268939246036E-3</v>
      </c>
      <c r="H1011" s="6">
        <v>7.5818954938989496</v>
      </c>
      <c r="I1011" s="6">
        <v>7.6162179305472597E-3</v>
      </c>
      <c r="J1011" s="6">
        <v>7.5818954938989496</v>
      </c>
      <c r="K1011" s="6">
        <v>7.6162179305472597E-3</v>
      </c>
      <c r="L1011" s="1" t="s">
        <v>457</v>
      </c>
      <c r="M1011" s="1" t="s">
        <v>446</v>
      </c>
      <c r="N1011" s="1" t="s">
        <v>436</v>
      </c>
      <c r="O1011" s="1" t="s">
        <v>444</v>
      </c>
      <c r="P1011" s="1" t="s">
        <v>453</v>
      </c>
      <c r="Q1011" s="1" t="s">
        <v>458</v>
      </c>
      <c r="R1011" s="1" t="s">
        <v>330</v>
      </c>
    </row>
    <row r="1012" spans="1:18" hidden="1" x14ac:dyDescent="0.3">
      <c r="A1012" s="1" t="s">
        <v>811</v>
      </c>
      <c r="B1012" s="1">
        <v>51107</v>
      </c>
      <c r="C1012" s="1" t="s">
        <v>12</v>
      </c>
      <c r="D1012" s="6">
        <v>8.9964455623904005</v>
      </c>
      <c r="E1012" s="6">
        <v>8.9964455623799608</v>
      </c>
      <c r="F1012" s="6">
        <v>9.0371715171393505E-3</v>
      </c>
      <c r="G1012" s="6">
        <v>1.0045268939246064E-3</v>
      </c>
      <c r="H1012" s="6">
        <v>8.9964455623904005</v>
      </c>
      <c r="I1012" s="6">
        <v>9.0371715171498369E-3</v>
      </c>
      <c r="J1012" s="6">
        <v>8.9964455623904005</v>
      </c>
      <c r="K1012" s="6">
        <v>9.0371715171498369E-3</v>
      </c>
      <c r="L1012" s="1" t="s">
        <v>457</v>
      </c>
      <c r="M1012" s="1" t="s">
        <v>446</v>
      </c>
      <c r="N1012" s="1" t="s">
        <v>436</v>
      </c>
      <c r="O1012" s="1" t="s">
        <v>444</v>
      </c>
      <c r="P1012" s="1" t="s">
        <v>453</v>
      </c>
      <c r="Q1012" s="1" t="s">
        <v>458</v>
      </c>
      <c r="R1012" s="1" t="s">
        <v>330</v>
      </c>
    </row>
    <row r="1013" spans="1:18" hidden="1" x14ac:dyDescent="0.3">
      <c r="A1013" s="1" t="s">
        <v>811</v>
      </c>
      <c r="B1013" s="1">
        <v>51153</v>
      </c>
      <c r="C1013" s="1" t="s">
        <v>12</v>
      </c>
      <c r="D1013" s="6">
        <v>13.0570362902432</v>
      </c>
      <c r="E1013" s="6">
        <v>13.057036290228</v>
      </c>
      <c r="F1013" s="6">
        <v>1.31161441084836E-2</v>
      </c>
      <c r="G1013" s="6">
        <v>1.0045268939246066E-3</v>
      </c>
      <c r="H1013" s="6">
        <v>13.0570362902432</v>
      </c>
      <c r="I1013" s="6">
        <v>1.3116144108498869E-2</v>
      </c>
      <c r="J1013" s="6">
        <v>13.0570362902432</v>
      </c>
      <c r="K1013" s="6">
        <v>1.3116144108498869E-2</v>
      </c>
      <c r="L1013" s="1" t="s">
        <v>457</v>
      </c>
      <c r="M1013" s="1" t="s">
        <v>446</v>
      </c>
      <c r="N1013" s="1" t="s">
        <v>436</v>
      </c>
      <c r="O1013" s="1" t="s">
        <v>444</v>
      </c>
      <c r="P1013" s="1" t="s">
        <v>453</v>
      </c>
      <c r="Q1013" s="1" t="s">
        <v>458</v>
      </c>
      <c r="R1013" s="1" t="s">
        <v>330</v>
      </c>
    </row>
    <row r="1014" spans="1:18" hidden="1" x14ac:dyDescent="0.3">
      <c r="A1014" s="1" t="s">
        <v>497</v>
      </c>
      <c r="B1014" s="1">
        <v>24031</v>
      </c>
      <c r="C1014" s="1" t="s">
        <v>12</v>
      </c>
      <c r="D1014" s="6">
        <v>19.055215642711001</v>
      </c>
      <c r="E1014" s="6">
        <v>19.0552156426888</v>
      </c>
      <c r="F1014" s="6">
        <v>1.9141476582613701E-2</v>
      </c>
      <c r="G1014" s="6">
        <v>1.0045268939246038E-3</v>
      </c>
      <c r="H1014" s="6">
        <v>19.055215642711001</v>
      </c>
      <c r="I1014" s="6">
        <v>1.9141476582636003E-2</v>
      </c>
      <c r="J1014" s="6">
        <v>19.055215642711001</v>
      </c>
      <c r="K1014" s="6">
        <v>1.9141476582636003E-2</v>
      </c>
      <c r="L1014" s="1" t="s">
        <v>457</v>
      </c>
      <c r="M1014" s="1" t="s">
        <v>446</v>
      </c>
      <c r="N1014" s="1" t="s">
        <v>436</v>
      </c>
      <c r="O1014" s="1" t="s">
        <v>444</v>
      </c>
      <c r="P1014" s="1" t="s">
        <v>453</v>
      </c>
      <c r="Q1014" s="1" t="s">
        <v>458</v>
      </c>
      <c r="R1014" s="1" t="s">
        <v>330</v>
      </c>
    </row>
    <row r="1015" spans="1:18" hidden="1" x14ac:dyDescent="0.3">
      <c r="A1015" s="1" t="s">
        <v>497</v>
      </c>
      <c r="B1015" s="1">
        <v>24033</v>
      </c>
      <c r="C1015" s="1" t="s">
        <v>12</v>
      </c>
      <c r="D1015" s="6">
        <v>20.020922878116</v>
      </c>
      <c r="E1015" s="6">
        <v>20.020922878092598</v>
      </c>
      <c r="F1015" s="6">
        <v>2.0111555472234598E-2</v>
      </c>
      <c r="G1015" s="6">
        <v>1.004526893924614E-3</v>
      </c>
      <c r="H1015" s="6">
        <v>20.020922878116</v>
      </c>
      <c r="I1015" s="6">
        <v>2.0111555472258107E-2</v>
      </c>
      <c r="J1015" s="6">
        <v>20.020922878116</v>
      </c>
      <c r="K1015" s="6">
        <v>2.0111555472258107E-2</v>
      </c>
      <c r="L1015" s="1" t="s">
        <v>457</v>
      </c>
      <c r="M1015" s="1" t="s">
        <v>446</v>
      </c>
      <c r="N1015" s="1" t="s">
        <v>436</v>
      </c>
      <c r="O1015" s="1" t="s">
        <v>444</v>
      </c>
      <c r="P1015" s="1" t="s">
        <v>453</v>
      </c>
      <c r="Q1015" s="1" t="s">
        <v>458</v>
      </c>
      <c r="R1015" s="1" t="s">
        <v>330</v>
      </c>
    </row>
    <row r="1016" spans="1:18" hidden="1" x14ac:dyDescent="0.3">
      <c r="A1016" s="1" t="s">
        <v>811</v>
      </c>
      <c r="B1016" s="1">
        <v>51059</v>
      </c>
      <c r="C1016" s="1" t="s">
        <v>12</v>
      </c>
      <c r="D1016" s="6">
        <v>25.1408992650464</v>
      </c>
      <c r="E1016" s="6">
        <v>25.1408992650172</v>
      </c>
      <c r="F1016" s="6">
        <v>2.52547094491592E-2</v>
      </c>
      <c r="G1016" s="6">
        <v>1.0045268939246085E-3</v>
      </c>
      <c r="H1016" s="6">
        <v>25.1408992650464</v>
      </c>
      <c r="I1016" s="6">
        <v>2.5254709449188534E-2</v>
      </c>
      <c r="J1016" s="6">
        <v>25.1408992650464</v>
      </c>
      <c r="K1016" s="6">
        <v>2.5254709449188534E-2</v>
      </c>
      <c r="L1016" s="1" t="s">
        <v>457</v>
      </c>
      <c r="M1016" s="1" t="s">
        <v>446</v>
      </c>
      <c r="N1016" s="1" t="s">
        <v>436</v>
      </c>
      <c r="O1016" s="1" t="s">
        <v>444</v>
      </c>
      <c r="P1016" s="1" t="s">
        <v>453</v>
      </c>
      <c r="Q1016" s="1" t="s">
        <v>458</v>
      </c>
      <c r="R1016" s="1" t="s">
        <v>330</v>
      </c>
    </row>
    <row r="1017" spans="1:18" hidden="1" x14ac:dyDescent="0.3">
      <c r="A1017" s="1" t="s">
        <v>9</v>
      </c>
      <c r="B1017" s="1">
        <v>11001</v>
      </c>
      <c r="C1017" s="1" t="s">
        <v>10</v>
      </c>
      <c r="D1017" s="6">
        <v>1.8886750000000001E-2</v>
      </c>
      <c r="E1017" s="6">
        <v>1.8886749999978001E-2</v>
      </c>
      <c r="F1017" s="6">
        <v>1.8972248313808501E-5</v>
      </c>
      <c r="G1017" s="6">
        <v>1.0045268939246085E-3</v>
      </c>
      <c r="H1017" s="6">
        <v>1.8886750000000001E-2</v>
      </c>
      <c r="I1017" s="6">
        <v>1.8972248313830602E-5</v>
      </c>
      <c r="J1017" s="6">
        <v>1.8886750000000001E-2</v>
      </c>
      <c r="K1017" s="6">
        <v>1.8972248313830602E-5</v>
      </c>
      <c r="L1017" s="1" t="s">
        <v>455</v>
      </c>
      <c r="M1017" s="1" t="s">
        <v>446</v>
      </c>
      <c r="N1017" s="1" t="s">
        <v>436</v>
      </c>
      <c r="O1017" s="1" t="s">
        <v>444</v>
      </c>
      <c r="P1017" s="1" t="s">
        <v>453</v>
      </c>
      <c r="Q1017" s="1" t="s">
        <v>456</v>
      </c>
      <c r="R1017" s="1" t="s">
        <v>330</v>
      </c>
    </row>
    <row r="1018" spans="1:18" hidden="1" x14ac:dyDescent="0.3">
      <c r="A1018" s="1" t="s">
        <v>811</v>
      </c>
      <c r="B1018" s="1">
        <v>51610</v>
      </c>
      <c r="C1018" s="1" t="s">
        <v>10</v>
      </c>
      <c r="D1018" s="6">
        <v>2.7015183622575999E-2</v>
      </c>
      <c r="E1018" s="6">
        <v>2.7015183622544701E-2</v>
      </c>
      <c r="F1018" s="6">
        <v>2.7137478493157698E-5</v>
      </c>
      <c r="G1018" s="6">
        <v>1.0045268939246055E-3</v>
      </c>
      <c r="H1018" s="6">
        <v>2.7015183622575999E-2</v>
      </c>
      <c r="I1018" s="6">
        <v>2.713747849318914E-5</v>
      </c>
      <c r="J1018" s="6">
        <v>2.7015183622575999E-2</v>
      </c>
      <c r="K1018" s="6">
        <v>2.713747849318914E-5</v>
      </c>
      <c r="L1018" s="1" t="s">
        <v>455</v>
      </c>
      <c r="M1018" s="1" t="s">
        <v>446</v>
      </c>
      <c r="N1018" s="1" t="s">
        <v>436</v>
      </c>
      <c r="O1018" s="1" t="s">
        <v>444</v>
      </c>
      <c r="P1018" s="1" t="s">
        <v>453</v>
      </c>
      <c r="Q1018" s="1" t="s">
        <v>456</v>
      </c>
      <c r="R1018" s="1" t="s">
        <v>330</v>
      </c>
    </row>
    <row r="1019" spans="1:18" hidden="1" x14ac:dyDescent="0.3">
      <c r="A1019" s="1" t="s">
        <v>811</v>
      </c>
      <c r="B1019" s="1">
        <v>51685</v>
      </c>
      <c r="C1019" s="1" t="s">
        <v>10</v>
      </c>
      <c r="D1019" s="6">
        <v>3.3340130247875098E-2</v>
      </c>
      <c r="E1019" s="6">
        <v>3.3340130247836303E-2</v>
      </c>
      <c r="F1019" s="6">
        <v>3.3491057480901097E-5</v>
      </c>
      <c r="G1019" s="6">
        <v>1.0045268939246148E-3</v>
      </c>
      <c r="H1019" s="6">
        <v>3.3340130247875098E-2</v>
      </c>
      <c r="I1019" s="6">
        <v>3.3491057480940074E-5</v>
      </c>
      <c r="J1019" s="6">
        <v>3.3340130247875098E-2</v>
      </c>
      <c r="K1019" s="6">
        <v>3.3491057480940074E-5</v>
      </c>
      <c r="L1019" s="1" t="s">
        <v>455</v>
      </c>
      <c r="M1019" s="1" t="s">
        <v>446</v>
      </c>
      <c r="N1019" s="1" t="s">
        <v>436</v>
      </c>
      <c r="O1019" s="1" t="s">
        <v>444</v>
      </c>
      <c r="P1019" s="1" t="s">
        <v>453</v>
      </c>
      <c r="Q1019" s="1" t="s">
        <v>456</v>
      </c>
      <c r="R1019" s="1" t="s">
        <v>330</v>
      </c>
    </row>
    <row r="1020" spans="1:18" hidden="1" x14ac:dyDescent="0.3">
      <c r="A1020" s="1" t="s">
        <v>811</v>
      </c>
      <c r="B1020" s="1">
        <v>51600</v>
      </c>
      <c r="C1020" s="1" t="s">
        <v>10</v>
      </c>
      <c r="D1020" s="6">
        <v>7.2696188518236796E-2</v>
      </c>
      <c r="E1020" s="6">
        <v>7.2696188518152294E-2</v>
      </c>
      <c r="F1020" s="6">
        <v>7.3025276452296994E-5</v>
      </c>
      <c r="G1020" s="6">
        <v>1.0045268939246042E-3</v>
      </c>
      <c r="H1020" s="6">
        <v>7.2696188518236796E-2</v>
      </c>
      <c r="I1020" s="6">
        <v>7.3025276452381887E-5</v>
      </c>
      <c r="J1020" s="6">
        <v>7.2696188518236796E-2</v>
      </c>
      <c r="K1020" s="6">
        <v>7.3025276452381887E-5</v>
      </c>
      <c r="L1020" s="1" t="s">
        <v>455</v>
      </c>
      <c r="M1020" s="1" t="s">
        <v>446</v>
      </c>
      <c r="N1020" s="1" t="s">
        <v>436</v>
      </c>
      <c r="O1020" s="1" t="s">
        <v>444</v>
      </c>
      <c r="P1020" s="1" t="s">
        <v>453</v>
      </c>
      <c r="Q1020" s="1" t="s">
        <v>456</v>
      </c>
      <c r="R1020" s="1" t="s">
        <v>330</v>
      </c>
    </row>
    <row r="1021" spans="1:18" hidden="1" x14ac:dyDescent="0.3">
      <c r="A1021" s="1" t="s">
        <v>811</v>
      </c>
      <c r="B1021" s="1">
        <v>51683</v>
      </c>
      <c r="C1021" s="1" t="s">
        <v>10</v>
      </c>
      <c r="D1021" s="6">
        <v>9.0729366425756797E-2</v>
      </c>
      <c r="E1021" s="6">
        <v>9.0729366425651603E-2</v>
      </c>
      <c r="F1021" s="6">
        <v>9.1140088643307197E-5</v>
      </c>
      <c r="G1021" s="6">
        <v>1.0045268939246055E-3</v>
      </c>
      <c r="H1021" s="6">
        <v>9.0729366425756797E-2</v>
      </c>
      <c r="I1021" s="6">
        <v>9.1140088643412866E-5</v>
      </c>
      <c r="J1021" s="6">
        <v>9.0729366425756797E-2</v>
      </c>
      <c r="K1021" s="6">
        <v>9.1140088643412866E-5</v>
      </c>
      <c r="L1021" s="1" t="s">
        <v>455</v>
      </c>
      <c r="M1021" s="1" t="s">
        <v>446</v>
      </c>
      <c r="N1021" s="1" t="s">
        <v>436</v>
      </c>
      <c r="O1021" s="1" t="s">
        <v>444</v>
      </c>
      <c r="P1021" s="1" t="s">
        <v>453</v>
      </c>
      <c r="Q1021" s="1" t="s">
        <v>456</v>
      </c>
      <c r="R1021" s="1" t="s">
        <v>330</v>
      </c>
    </row>
    <row r="1022" spans="1:18" hidden="1" x14ac:dyDescent="0.3">
      <c r="A1022" s="1" t="s">
        <v>811</v>
      </c>
      <c r="B1022" s="1">
        <v>51510</v>
      </c>
      <c r="C1022" s="1" t="s">
        <v>10</v>
      </c>
      <c r="D1022" s="6">
        <v>9.9613423799679995E-2</v>
      </c>
      <c r="E1022" s="6">
        <v>9.9613423799564199E-2</v>
      </c>
      <c r="F1022" s="6">
        <v>1.00064363202572E-4</v>
      </c>
      <c r="G1022" s="6">
        <v>1.0045268939246096E-3</v>
      </c>
      <c r="H1022" s="6">
        <v>9.9613423799679995E-2</v>
      </c>
      <c r="I1022" s="6">
        <v>1.0006436320268833E-4</v>
      </c>
      <c r="J1022" s="6">
        <v>9.9613423799679995E-2</v>
      </c>
      <c r="K1022" s="6">
        <v>1.0006436320268833E-4</v>
      </c>
      <c r="L1022" s="1" t="s">
        <v>455</v>
      </c>
      <c r="M1022" s="1" t="s">
        <v>446</v>
      </c>
      <c r="N1022" s="1" t="s">
        <v>436</v>
      </c>
      <c r="O1022" s="1" t="s">
        <v>444</v>
      </c>
      <c r="P1022" s="1" t="s">
        <v>453</v>
      </c>
      <c r="Q1022" s="1" t="s">
        <v>456</v>
      </c>
      <c r="R1022" s="1" t="s">
        <v>330</v>
      </c>
    </row>
    <row r="1023" spans="1:18" hidden="1" x14ac:dyDescent="0.3">
      <c r="A1023" s="1" t="s">
        <v>9</v>
      </c>
      <c r="B1023" s="1">
        <v>11001</v>
      </c>
      <c r="C1023" s="1" t="s">
        <v>12</v>
      </c>
      <c r="D1023" s="6">
        <v>0.14165059999999999</v>
      </c>
      <c r="E1023" s="6">
        <v>0.14165059999983501</v>
      </c>
      <c r="F1023" s="6">
        <v>1.4229183724039101E-4</v>
      </c>
      <c r="G1023" s="6">
        <v>1.0045268939246057E-3</v>
      </c>
      <c r="H1023" s="6">
        <v>0.14165059999999999</v>
      </c>
      <c r="I1023" s="6">
        <v>1.4229183724055673E-4</v>
      </c>
      <c r="J1023" s="6">
        <v>0.14165059999999999</v>
      </c>
      <c r="K1023" s="6">
        <v>1.4229183724055673E-4</v>
      </c>
      <c r="L1023" s="1" t="s">
        <v>455</v>
      </c>
      <c r="M1023" s="1" t="s">
        <v>446</v>
      </c>
      <c r="N1023" s="1" t="s">
        <v>436</v>
      </c>
      <c r="O1023" s="1" t="s">
        <v>444</v>
      </c>
      <c r="P1023" s="1" t="s">
        <v>453</v>
      </c>
      <c r="Q1023" s="1" t="s">
        <v>456</v>
      </c>
      <c r="R1023" s="1" t="s">
        <v>330</v>
      </c>
    </row>
    <row r="1024" spans="1:18" hidden="1" x14ac:dyDescent="0.3">
      <c r="A1024" s="1" t="s">
        <v>811</v>
      </c>
      <c r="B1024" s="1">
        <v>51610</v>
      </c>
      <c r="C1024" s="1" t="s">
        <v>12</v>
      </c>
      <c r="D1024" s="6">
        <v>0.202613852711584</v>
      </c>
      <c r="E1024" s="6">
        <v>0.20261385271134899</v>
      </c>
      <c r="F1024" s="6">
        <v>2.03531064130228E-4</v>
      </c>
      <c r="G1024" s="6">
        <v>1.004526893924601E-3</v>
      </c>
      <c r="H1024" s="6">
        <v>0.202613852711584</v>
      </c>
      <c r="I1024" s="6">
        <v>2.0353106413046405E-4</v>
      </c>
      <c r="J1024" s="6">
        <v>0.202613852711584</v>
      </c>
      <c r="K1024" s="6">
        <v>2.0353106413046405E-4</v>
      </c>
      <c r="L1024" s="1" t="s">
        <v>455</v>
      </c>
      <c r="M1024" s="1" t="s">
        <v>446</v>
      </c>
      <c r="N1024" s="1" t="s">
        <v>436</v>
      </c>
      <c r="O1024" s="1" t="s">
        <v>444</v>
      </c>
      <c r="P1024" s="1" t="s">
        <v>453</v>
      </c>
      <c r="Q1024" s="1" t="s">
        <v>456</v>
      </c>
      <c r="R1024" s="1" t="s">
        <v>330</v>
      </c>
    </row>
    <row r="1025" spans="1:18" hidden="1" x14ac:dyDescent="0.3">
      <c r="A1025" s="1" t="s">
        <v>811</v>
      </c>
      <c r="B1025" s="1">
        <v>51685</v>
      </c>
      <c r="C1025" s="1" t="s">
        <v>12</v>
      </c>
      <c r="D1025" s="6">
        <v>0.25005090348585601</v>
      </c>
      <c r="E1025" s="6">
        <v>0.25005090348556502</v>
      </c>
      <c r="F1025" s="6">
        <v>2.5118285740139697E-4</v>
      </c>
      <c r="G1025" s="6">
        <v>1.0045268939246096E-3</v>
      </c>
      <c r="H1025" s="6">
        <v>0.25005090348585601</v>
      </c>
      <c r="I1025" s="6">
        <v>2.5118285740168927E-4</v>
      </c>
      <c r="J1025" s="6">
        <v>0.25005090348585601</v>
      </c>
      <c r="K1025" s="6">
        <v>2.5118285740168927E-4</v>
      </c>
      <c r="L1025" s="1" t="s">
        <v>455</v>
      </c>
      <c r="M1025" s="1" t="s">
        <v>446</v>
      </c>
      <c r="N1025" s="1" t="s">
        <v>436</v>
      </c>
      <c r="O1025" s="1" t="s">
        <v>444</v>
      </c>
      <c r="P1025" s="1" t="s">
        <v>453</v>
      </c>
      <c r="Q1025" s="1" t="s">
        <v>456</v>
      </c>
      <c r="R1025" s="1" t="s">
        <v>330</v>
      </c>
    </row>
    <row r="1026" spans="1:18" hidden="1" x14ac:dyDescent="0.3">
      <c r="A1026" s="1" t="s">
        <v>811</v>
      </c>
      <c r="B1026" s="1">
        <v>51013</v>
      </c>
      <c r="C1026" s="1" t="s">
        <v>10</v>
      </c>
      <c r="D1026" s="6">
        <v>0.27243677575382402</v>
      </c>
      <c r="E1026" s="6">
        <v>0.272436775753508</v>
      </c>
      <c r="F1026" s="6">
        <v>2.7367006813850498E-4</v>
      </c>
      <c r="G1026" s="6">
        <v>1.0045268939246029E-3</v>
      </c>
      <c r="H1026" s="6">
        <v>0.27243677575382402</v>
      </c>
      <c r="I1026" s="6">
        <v>2.7367006813882244E-4</v>
      </c>
      <c r="J1026" s="6">
        <v>0.27243677575382402</v>
      </c>
      <c r="K1026" s="6">
        <v>2.7367006813882244E-4</v>
      </c>
      <c r="L1026" s="1" t="s">
        <v>455</v>
      </c>
      <c r="M1026" s="1" t="s">
        <v>446</v>
      </c>
      <c r="N1026" s="1" t="s">
        <v>436</v>
      </c>
      <c r="O1026" s="1" t="s">
        <v>444</v>
      </c>
      <c r="P1026" s="1" t="s">
        <v>453</v>
      </c>
      <c r="Q1026" s="1" t="s">
        <v>456</v>
      </c>
      <c r="R1026" s="1" t="s">
        <v>330</v>
      </c>
    </row>
    <row r="1027" spans="1:18" hidden="1" x14ac:dyDescent="0.3">
      <c r="A1027" s="1" t="s">
        <v>497</v>
      </c>
      <c r="B1027" s="1">
        <v>24009</v>
      </c>
      <c r="C1027" s="1" t="s">
        <v>10</v>
      </c>
      <c r="D1027" s="6">
        <v>0.44639319153274098</v>
      </c>
      <c r="E1027" s="6">
        <v>0.44639319153222501</v>
      </c>
      <c r="F1027" s="6">
        <v>4.4841396615895399E-4</v>
      </c>
      <c r="G1027" s="6">
        <v>1.0045268939245977E-3</v>
      </c>
      <c r="H1027" s="6">
        <v>0.44639319153274098</v>
      </c>
      <c r="I1027" s="6">
        <v>4.4841396615947235E-4</v>
      </c>
      <c r="J1027" s="6">
        <v>0.44639319153274098</v>
      </c>
      <c r="K1027" s="6">
        <v>4.4841396615947235E-4</v>
      </c>
      <c r="L1027" s="1" t="s">
        <v>455</v>
      </c>
      <c r="M1027" s="1" t="s">
        <v>446</v>
      </c>
      <c r="N1027" s="1" t="s">
        <v>436</v>
      </c>
      <c r="O1027" s="1" t="s">
        <v>444</v>
      </c>
      <c r="P1027" s="1" t="s">
        <v>453</v>
      </c>
      <c r="Q1027" s="1" t="s">
        <v>456</v>
      </c>
      <c r="R1027" s="1" t="s">
        <v>330</v>
      </c>
    </row>
    <row r="1028" spans="1:18" hidden="1" x14ac:dyDescent="0.3">
      <c r="A1028" s="1" t="s">
        <v>811</v>
      </c>
      <c r="B1028" s="1">
        <v>51600</v>
      </c>
      <c r="C1028" s="1" t="s">
        <v>12</v>
      </c>
      <c r="D1028" s="6">
        <v>0.54522143834451198</v>
      </c>
      <c r="E1028" s="6">
        <v>0.54522143834387904</v>
      </c>
      <c r="F1028" s="6">
        <v>5.47689597960683E-4</v>
      </c>
      <c r="G1028" s="6">
        <v>1.0045268939246062E-3</v>
      </c>
      <c r="H1028" s="6">
        <v>0.54522143834451198</v>
      </c>
      <c r="I1028" s="6">
        <v>5.4768959796131877E-4</v>
      </c>
      <c r="J1028" s="6">
        <v>0.54522143834451198</v>
      </c>
      <c r="K1028" s="6">
        <v>5.4768959796131877E-4</v>
      </c>
      <c r="L1028" s="1" t="s">
        <v>455</v>
      </c>
      <c r="M1028" s="1" t="s">
        <v>446</v>
      </c>
      <c r="N1028" s="1" t="s">
        <v>436</v>
      </c>
      <c r="O1028" s="1" t="s">
        <v>444</v>
      </c>
      <c r="P1028" s="1" t="s">
        <v>453</v>
      </c>
      <c r="Q1028" s="1" t="s">
        <v>456</v>
      </c>
      <c r="R1028" s="1" t="s">
        <v>330</v>
      </c>
    </row>
    <row r="1029" spans="1:18" hidden="1" x14ac:dyDescent="0.3">
      <c r="A1029" s="1" t="s">
        <v>811</v>
      </c>
      <c r="B1029" s="1">
        <v>51683</v>
      </c>
      <c r="C1029" s="1" t="s">
        <v>12</v>
      </c>
      <c r="D1029" s="6">
        <v>0.68047027265091198</v>
      </c>
      <c r="E1029" s="6">
        <v>0.68047027265012605</v>
      </c>
      <c r="F1029" s="6">
        <v>6.8355068939325602E-4</v>
      </c>
      <c r="G1029" s="6">
        <v>1.0045268939245988E-3</v>
      </c>
      <c r="H1029" s="6">
        <v>0.68047027265091198</v>
      </c>
      <c r="I1029" s="6">
        <v>6.8355068939404543E-4</v>
      </c>
      <c r="J1029" s="6">
        <v>0.68047027265091198</v>
      </c>
      <c r="K1029" s="6">
        <v>6.8355068939404543E-4</v>
      </c>
      <c r="L1029" s="1" t="s">
        <v>455</v>
      </c>
      <c r="M1029" s="1" t="s">
        <v>446</v>
      </c>
      <c r="N1029" s="1" t="s">
        <v>436</v>
      </c>
      <c r="O1029" s="1" t="s">
        <v>444</v>
      </c>
      <c r="P1029" s="1" t="s">
        <v>453</v>
      </c>
      <c r="Q1029" s="1" t="s">
        <v>456</v>
      </c>
      <c r="R1029" s="1" t="s">
        <v>330</v>
      </c>
    </row>
    <row r="1030" spans="1:18" hidden="1" x14ac:dyDescent="0.3">
      <c r="A1030" s="1" t="s">
        <v>811</v>
      </c>
      <c r="B1030" s="1">
        <v>51510</v>
      </c>
      <c r="C1030" s="1" t="s">
        <v>12</v>
      </c>
      <c r="D1030" s="6">
        <v>0.74710048283571195</v>
      </c>
      <c r="E1030" s="6">
        <v>0.74710048283484298</v>
      </c>
      <c r="F1030" s="6">
        <v>7.5048252747166001E-4</v>
      </c>
      <c r="G1030" s="6">
        <v>1.0045268939246083E-3</v>
      </c>
      <c r="H1030" s="6">
        <v>0.74710048283571195</v>
      </c>
      <c r="I1030" s="6">
        <v>7.504825274725329E-4</v>
      </c>
      <c r="J1030" s="6">
        <v>0.74710048283571195</v>
      </c>
      <c r="K1030" s="6">
        <v>7.504825274725329E-4</v>
      </c>
      <c r="L1030" s="1" t="s">
        <v>455</v>
      </c>
      <c r="M1030" s="1" t="s">
        <v>446</v>
      </c>
      <c r="N1030" s="1" t="s">
        <v>436</v>
      </c>
      <c r="O1030" s="1" t="s">
        <v>444</v>
      </c>
      <c r="P1030" s="1" t="s">
        <v>453</v>
      </c>
      <c r="Q1030" s="1" t="s">
        <v>456</v>
      </c>
      <c r="R1030" s="1" t="s">
        <v>330</v>
      </c>
    </row>
    <row r="1031" spans="1:18" hidden="1" x14ac:dyDescent="0.3">
      <c r="A1031" s="1" t="s">
        <v>497</v>
      </c>
      <c r="B1031" s="1">
        <v>24017</v>
      </c>
      <c r="C1031" s="1" t="s">
        <v>10</v>
      </c>
      <c r="D1031" s="6">
        <v>0.83225171560754996</v>
      </c>
      <c r="E1031" s="6">
        <v>0.83225171560658295</v>
      </c>
      <c r="F1031" s="6">
        <v>8.3601923084170699E-4</v>
      </c>
      <c r="G1031" s="6">
        <v>1.0045268939246081E-3</v>
      </c>
      <c r="H1031" s="6">
        <v>0.83225171560754996</v>
      </c>
      <c r="I1031" s="6">
        <v>8.3601923084267843E-4</v>
      </c>
      <c r="J1031" s="6">
        <v>0.83225171560754996</v>
      </c>
      <c r="K1031" s="6">
        <v>8.3601923084267843E-4</v>
      </c>
      <c r="L1031" s="1" t="s">
        <v>455</v>
      </c>
      <c r="M1031" s="1" t="s">
        <v>446</v>
      </c>
      <c r="N1031" s="1" t="s">
        <v>436</v>
      </c>
      <c r="O1031" s="1" t="s">
        <v>444</v>
      </c>
      <c r="P1031" s="1" t="s">
        <v>453</v>
      </c>
      <c r="Q1031" s="1" t="s">
        <v>456</v>
      </c>
      <c r="R1031" s="1" t="s">
        <v>330</v>
      </c>
    </row>
    <row r="1032" spans="1:18" hidden="1" x14ac:dyDescent="0.3">
      <c r="A1032" s="1" t="s">
        <v>497</v>
      </c>
      <c r="B1032" s="1">
        <v>24021</v>
      </c>
      <c r="C1032" s="1" t="s">
        <v>10</v>
      </c>
      <c r="D1032" s="6">
        <v>0.86297997999016396</v>
      </c>
      <c r="E1032" s="6">
        <v>0.86297997998916198</v>
      </c>
      <c r="F1032" s="6">
        <v>8.6688659881763099E-4</v>
      </c>
      <c r="G1032" s="6">
        <v>1.0045268939246053E-3</v>
      </c>
      <c r="H1032" s="6">
        <v>0.86297997999016396</v>
      </c>
      <c r="I1032" s="6">
        <v>8.6688659881863745E-4</v>
      </c>
      <c r="J1032" s="6">
        <v>0.86297997999016396</v>
      </c>
      <c r="K1032" s="6">
        <v>8.6688659881863745E-4</v>
      </c>
      <c r="L1032" s="1" t="s">
        <v>455</v>
      </c>
      <c r="M1032" s="1" t="s">
        <v>446</v>
      </c>
      <c r="N1032" s="1" t="s">
        <v>436</v>
      </c>
      <c r="O1032" s="1" t="s">
        <v>444</v>
      </c>
      <c r="P1032" s="1" t="s">
        <v>453</v>
      </c>
      <c r="Q1032" s="1" t="s">
        <v>456</v>
      </c>
      <c r="R1032" s="1" t="s">
        <v>330</v>
      </c>
    </row>
    <row r="1033" spans="1:18" hidden="1" x14ac:dyDescent="0.3">
      <c r="A1033" s="1" t="s">
        <v>811</v>
      </c>
      <c r="B1033" s="1">
        <v>51107</v>
      </c>
      <c r="C1033" s="1" t="s">
        <v>10</v>
      </c>
      <c r="D1033" s="6">
        <v>1.0239857294441601</v>
      </c>
      <c r="E1033" s="6">
        <v>1.02398572944296</v>
      </c>
      <c r="F1033" s="6">
        <v>1.0286212042204599E-3</v>
      </c>
      <c r="G1033" s="6">
        <v>1.0045268939246075E-3</v>
      </c>
      <c r="H1033" s="6">
        <v>1.0239857294441601</v>
      </c>
      <c r="I1033" s="6">
        <v>1.0286212042216656E-3</v>
      </c>
      <c r="J1033" s="6">
        <v>1.0239857294441601</v>
      </c>
      <c r="K1033" s="6">
        <v>1.0286212042216656E-3</v>
      </c>
      <c r="L1033" s="1" t="s">
        <v>455</v>
      </c>
      <c r="M1033" s="1" t="s">
        <v>446</v>
      </c>
      <c r="N1033" s="1" t="s">
        <v>436</v>
      </c>
      <c r="O1033" s="1" t="s">
        <v>444</v>
      </c>
      <c r="P1033" s="1" t="s">
        <v>453</v>
      </c>
      <c r="Q1033" s="1" t="s">
        <v>456</v>
      </c>
      <c r="R1033" s="1" t="s">
        <v>330</v>
      </c>
    </row>
    <row r="1034" spans="1:18" hidden="1" x14ac:dyDescent="0.3">
      <c r="A1034" s="1" t="s">
        <v>811</v>
      </c>
      <c r="B1034" s="1">
        <v>51153</v>
      </c>
      <c r="C1034" s="1" t="s">
        <v>10</v>
      </c>
      <c r="D1034" s="6">
        <v>1.48616650156448</v>
      </c>
      <c r="E1034" s="6">
        <v>1.4861665015627501</v>
      </c>
      <c r="F1034" s="6">
        <v>1.49289421966963E-3</v>
      </c>
      <c r="G1034" s="6">
        <v>1.0045268939246077E-3</v>
      </c>
      <c r="H1034" s="6">
        <v>1.48616650156448</v>
      </c>
      <c r="I1034" s="6">
        <v>1.4928942196713677E-3</v>
      </c>
      <c r="J1034" s="6">
        <v>1.48616650156448</v>
      </c>
      <c r="K1034" s="6">
        <v>1.4928942196713677E-3</v>
      </c>
      <c r="L1034" s="1" t="s">
        <v>455</v>
      </c>
      <c r="M1034" s="1" t="s">
        <v>446</v>
      </c>
      <c r="N1034" s="1" t="s">
        <v>436</v>
      </c>
      <c r="O1034" s="1" t="s">
        <v>444</v>
      </c>
      <c r="P1034" s="1" t="s">
        <v>453</v>
      </c>
      <c r="Q1034" s="1" t="s">
        <v>456</v>
      </c>
      <c r="R1034" s="1" t="s">
        <v>330</v>
      </c>
    </row>
    <row r="1035" spans="1:18" hidden="1" x14ac:dyDescent="0.3">
      <c r="A1035" s="1" t="s">
        <v>811</v>
      </c>
      <c r="B1035" s="1">
        <v>51013</v>
      </c>
      <c r="C1035" s="1" t="s">
        <v>12</v>
      </c>
      <c r="D1035" s="6">
        <v>2.0432765518857599</v>
      </c>
      <c r="E1035" s="6">
        <v>2.04327655188338</v>
      </c>
      <c r="F1035" s="6">
        <v>2.0525262480923902E-3</v>
      </c>
      <c r="G1035" s="6">
        <v>1.0045268939246057E-3</v>
      </c>
      <c r="H1035" s="6">
        <v>2.0432765518857599</v>
      </c>
      <c r="I1035" s="6">
        <v>2.0525262480947807E-3</v>
      </c>
      <c r="J1035" s="6">
        <v>2.0432765518857599</v>
      </c>
      <c r="K1035" s="6">
        <v>2.0525262480947807E-3</v>
      </c>
      <c r="L1035" s="1" t="s">
        <v>455</v>
      </c>
      <c r="M1035" s="1" t="s">
        <v>446</v>
      </c>
      <c r="N1035" s="1" t="s">
        <v>436</v>
      </c>
      <c r="O1035" s="1" t="s">
        <v>444</v>
      </c>
      <c r="P1035" s="1" t="s">
        <v>453</v>
      </c>
      <c r="Q1035" s="1" t="s">
        <v>456</v>
      </c>
      <c r="R1035" s="1" t="s">
        <v>330</v>
      </c>
    </row>
    <row r="1036" spans="1:18" hidden="1" x14ac:dyDescent="0.3">
      <c r="A1036" s="1" t="s">
        <v>497</v>
      </c>
      <c r="B1036" s="1">
        <v>24031</v>
      </c>
      <c r="C1036" s="1" t="s">
        <v>10</v>
      </c>
      <c r="D1036" s="6">
        <v>2.1688860505758498</v>
      </c>
      <c r="E1036" s="6">
        <v>2.1688860505733301</v>
      </c>
      <c r="F1036" s="6">
        <v>2.1787043676588301E-3</v>
      </c>
      <c r="G1036" s="6">
        <v>1.0045268939246046E-3</v>
      </c>
      <c r="H1036" s="6">
        <v>2.1688860505758498</v>
      </c>
      <c r="I1036" s="6">
        <v>2.1787043676613615E-3</v>
      </c>
      <c r="J1036" s="6">
        <v>2.1688860505758498</v>
      </c>
      <c r="K1036" s="6">
        <v>2.1787043676613615E-3</v>
      </c>
      <c r="L1036" s="1" t="s">
        <v>455</v>
      </c>
      <c r="M1036" s="1" t="s">
        <v>446</v>
      </c>
      <c r="N1036" s="1" t="s">
        <v>436</v>
      </c>
      <c r="O1036" s="1" t="s">
        <v>444</v>
      </c>
      <c r="P1036" s="1" t="s">
        <v>453</v>
      </c>
      <c r="Q1036" s="1" t="s">
        <v>456</v>
      </c>
      <c r="R1036" s="1" t="s">
        <v>330</v>
      </c>
    </row>
    <row r="1037" spans="1:18" hidden="1" x14ac:dyDescent="0.3">
      <c r="A1037" s="1" t="s">
        <v>497</v>
      </c>
      <c r="B1037" s="1">
        <v>24033</v>
      </c>
      <c r="C1037" s="1" t="s">
        <v>10</v>
      </c>
      <c r="D1037" s="6">
        <v>2.2788040560351002</v>
      </c>
      <c r="E1037" s="6">
        <v>2.2788040560324401</v>
      </c>
      <c r="F1037" s="6">
        <v>2.28911996026907E-3</v>
      </c>
      <c r="G1037" s="6">
        <v>1.0045268939246101E-3</v>
      </c>
      <c r="H1037" s="6">
        <v>2.2788040560351002</v>
      </c>
      <c r="I1037" s="6">
        <v>2.2891199602717424E-3</v>
      </c>
      <c r="J1037" s="6">
        <v>2.2788040560351002</v>
      </c>
      <c r="K1037" s="6">
        <v>2.2891199602717424E-3</v>
      </c>
      <c r="L1037" s="1" t="s">
        <v>455</v>
      </c>
      <c r="M1037" s="1" t="s">
        <v>446</v>
      </c>
      <c r="N1037" s="1" t="s">
        <v>436</v>
      </c>
      <c r="O1037" s="1" t="s">
        <v>444</v>
      </c>
      <c r="P1037" s="1" t="s">
        <v>453</v>
      </c>
      <c r="Q1037" s="1" t="s">
        <v>456</v>
      </c>
      <c r="R1037" s="1" t="s">
        <v>330</v>
      </c>
    </row>
    <row r="1038" spans="1:18" hidden="1" x14ac:dyDescent="0.3">
      <c r="A1038" s="1" t="s">
        <v>811</v>
      </c>
      <c r="B1038" s="1">
        <v>51059</v>
      </c>
      <c r="C1038" s="1" t="s">
        <v>10</v>
      </c>
      <c r="D1038" s="6">
        <v>2.8615658734038401</v>
      </c>
      <c r="E1038" s="6">
        <v>2.86156587340054</v>
      </c>
      <c r="F1038" s="6">
        <v>2.8745198785676699E-3</v>
      </c>
      <c r="G1038" s="6">
        <v>1.0045268939245966E-3</v>
      </c>
      <c r="H1038" s="6">
        <v>2.8615658734038401</v>
      </c>
      <c r="I1038" s="6">
        <v>2.8745198785709849E-3</v>
      </c>
      <c r="J1038" s="6">
        <v>2.8615658734038401</v>
      </c>
      <c r="K1038" s="6">
        <v>2.8745198785709849E-3</v>
      </c>
      <c r="L1038" s="1" t="s">
        <v>455</v>
      </c>
      <c r="M1038" s="1" t="s">
        <v>446</v>
      </c>
      <c r="N1038" s="1" t="s">
        <v>436</v>
      </c>
      <c r="O1038" s="1" t="s">
        <v>444</v>
      </c>
      <c r="P1038" s="1" t="s">
        <v>453</v>
      </c>
      <c r="Q1038" s="1" t="s">
        <v>456</v>
      </c>
      <c r="R1038" s="1" t="s">
        <v>330</v>
      </c>
    </row>
    <row r="1039" spans="1:18" hidden="1" x14ac:dyDescent="0.3">
      <c r="A1039" s="1" t="s">
        <v>497</v>
      </c>
      <c r="B1039" s="1">
        <v>24009</v>
      </c>
      <c r="C1039" s="1" t="s">
        <v>12</v>
      </c>
      <c r="D1039" s="6">
        <v>3.3479491594258399</v>
      </c>
      <c r="E1039" s="6">
        <v>3.3479491594219599</v>
      </c>
      <c r="F1039" s="6">
        <v>3.36310497013161E-3</v>
      </c>
      <c r="G1039" s="6">
        <v>1.0045268939245979E-3</v>
      </c>
      <c r="H1039" s="6">
        <v>3.3479491594258399</v>
      </c>
      <c r="I1039" s="6">
        <v>3.3631049701355075E-3</v>
      </c>
      <c r="J1039" s="6">
        <v>3.3479491594258399</v>
      </c>
      <c r="K1039" s="6">
        <v>3.3631049701355075E-3</v>
      </c>
      <c r="L1039" s="1" t="s">
        <v>455</v>
      </c>
      <c r="M1039" s="1" t="s">
        <v>446</v>
      </c>
      <c r="N1039" s="1" t="s">
        <v>436</v>
      </c>
      <c r="O1039" s="1" t="s">
        <v>444</v>
      </c>
      <c r="P1039" s="1" t="s">
        <v>453</v>
      </c>
      <c r="Q1039" s="1" t="s">
        <v>456</v>
      </c>
      <c r="R1039" s="1" t="s">
        <v>330</v>
      </c>
    </row>
    <row r="1040" spans="1:18" hidden="1" x14ac:dyDescent="0.3">
      <c r="A1040" s="1" t="s">
        <v>497</v>
      </c>
      <c r="B1040" s="1">
        <v>24017</v>
      </c>
      <c r="C1040" s="1" t="s">
        <v>12</v>
      </c>
      <c r="D1040" s="6">
        <v>6.2418874211960604</v>
      </c>
      <c r="E1040" s="6">
        <v>6.2418874211888298</v>
      </c>
      <c r="F1040" s="6">
        <v>6.2701437834338696E-3</v>
      </c>
      <c r="G1040" s="6">
        <v>1.0045268939246038E-3</v>
      </c>
      <c r="H1040" s="6">
        <v>6.2418874211960604</v>
      </c>
      <c r="I1040" s="6">
        <v>6.2701437834411337E-3</v>
      </c>
      <c r="J1040" s="6">
        <v>6.2418874211960604</v>
      </c>
      <c r="K1040" s="6">
        <v>6.2701437834411337E-3</v>
      </c>
      <c r="L1040" s="1" t="s">
        <v>455</v>
      </c>
      <c r="M1040" s="1" t="s">
        <v>446</v>
      </c>
      <c r="N1040" s="1" t="s">
        <v>436</v>
      </c>
      <c r="O1040" s="1" t="s">
        <v>444</v>
      </c>
      <c r="P1040" s="1" t="s">
        <v>453</v>
      </c>
      <c r="Q1040" s="1" t="s">
        <v>456</v>
      </c>
      <c r="R1040" s="1" t="s">
        <v>330</v>
      </c>
    </row>
    <row r="1041" spans="1:18" hidden="1" x14ac:dyDescent="0.3">
      <c r="A1041" s="1" t="s">
        <v>497</v>
      </c>
      <c r="B1041" s="1">
        <v>24021</v>
      </c>
      <c r="C1041" s="1" t="s">
        <v>12</v>
      </c>
      <c r="D1041" s="6">
        <v>6.4723500728565098</v>
      </c>
      <c r="E1041" s="6">
        <v>6.4723500728489904</v>
      </c>
      <c r="F1041" s="6">
        <v>6.5016497150716702E-3</v>
      </c>
      <c r="G1041" s="6">
        <v>1.0045268939246025E-3</v>
      </c>
      <c r="H1041" s="6">
        <v>6.4723500728565098</v>
      </c>
      <c r="I1041" s="6">
        <v>6.5016497150792241E-3</v>
      </c>
      <c r="J1041" s="6">
        <v>6.4723500728565098</v>
      </c>
      <c r="K1041" s="6">
        <v>6.5016497150792241E-3</v>
      </c>
      <c r="L1041" s="1" t="s">
        <v>455</v>
      </c>
      <c r="M1041" s="1" t="s">
        <v>446</v>
      </c>
      <c r="N1041" s="1" t="s">
        <v>436</v>
      </c>
      <c r="O1041" s="1" t="s">
        <v>444</v>
      </c>
      <c r="P1041" s="1" t="s">
        <v>453</v>
      </c>
      <c r="Q1041" s="1" t="s">
        <v>456</v>
      </c>
      <c r="R1041" s="1" t="s">
        <v>330</v>
      </c>
    </row>
    <row r="1042" spans="1:18" hidden="1" x14ac:dyDescent="0.3">
      <c r="A1042" s="1" t="s">
        <v>811</v>
      </c>
      <c r="B1042" s="1">
        <v>51107</v>
      </c>
      <c r="C1042" s="1" t="s">
        <v>12</v>
      </c>
      <c r="D1042" s="6">
        <v>7.6798924816764798</v>
      </c>
      <c r="E1042" s="6">
        <v>7.6798924816675802</v>
      </c>
      <c r="F1042" s="6">
        <v>7.7146585402844397E-3</v>
      </c>
      <c r="G1042" s="6">
        <v>1.0045268939246023E-3</v>
      </c>
      <c r="H1042" s="6">
        <v>7.6798924816764798</v>
      </c>
      <c r="I1042" s="6">
        <v>7.7146585402933796E-3</v>
      </c>
      <c r="J1042" s="6">
        <v>7.6798924816764798</v>
      </c>
      <c r="K1042" s="6">
        <v>7.7146585402933796E-3</v>
      </c>
      <c r="L1042" s="1" t="s">
        <v>455</v>
      </c>
      <c r="M1042" s="1" t="s">
        <v>446</v>
      </c>
      <c r="N1042" s="1" t="s">
        <v>436</v>
      </c>
      <c r="O1042" s="1" t="s">
        <v>444</v>
      </c>
      <c r="P1042" s="1" t="s">
        <v>453</v>
      </c>
      <c r="Q1042" s="1" t="s">
        <v>456</v>
      </c>
      <c r="R1042" s="1" t="s">
        <v>330</v>
      </c>
    </row>
    <row r="1043" spans="1:18" hidden="1" x14ac:dyDescent="0.3">
      <c r="A1043" s="1" t="s">
        <v>811</v>
      </c>
      <c r="B1043" s="1">
        <v>51153</v>
      </c>
      <c r="C1043" s="1" t="s">
        <v>12</v>
      </c>
      <c r="D1043" s="6">
        <v>11.1462512075072</v>
      </c>
      <c r="E1043" s="6">
        <v>11.1462512074943</v>
      </c>
      <c r="F1043" s="6">
        <v>1.1196709104367601E-2</v>
      </c>
      <c r="G1043" s="6">
        <v>1.0045268939246027E-3</v>
      </c>
      <c r="H1043" s="6">
        <v>11.1462512075072</v>
      </c>
      <c r="I1043" s="6">
        <v>1.1196709104380561E-2</v>
      </c>
      <c r="J1043" s="6">
        <v>11.1462512075072</v>
      </c>
      <c r="K1043" s="6">
        <v>1.1196709104380561E-2</v>
      </c>
      <c r="L1043" s="1" t="s">
        <v>455</v>
      </c>
      <c r="M1043" s="1" t="s">
        <v>446</v>
      </c>
      <c r="N1043" s="1" t="s">
        <v>436</v>
      </c>
      <c r="O1043" s="1" t="s">
        <v>444</v>
      </c>
      <c r="P1043" s="1" t="s">
        <v>453</v>
      </c>
      <c r="Q1043" s="1" t="s">
        <v>456</v>
      </c>
      <c r="R1043" s="1" t="s">
        <v>330</v>
      </c>
    </row>
    <row r="1044" spans="1:18" hidden="1" x14ac:dyDescent="0.3">
      <c r="A1044" s="1" t="s">
        <v>497</v>
      </c>
      <c r="B1044" s="1">
        <v>24031</v>
      </c>
      <c r="C1044" s="1" t="s">
        <v>12</v>
      </c>
      <c r="D1044" s="6">
        <v>16.266643150016002</v>
      </c>
      <c r="E1044" s="6">
        <v>16.266643149997101</v>
      </c>
      <c r="F1044" s="6">
        <v>1.63402805180465E-2</v>
      </c>
      <c r="G1044" s="6">
        <v>1.0045268939246025E-3</v>
      </c>
      <c r="H1044" s="6">
        <v>16.266643150016002</v>
      </c>
      <c r="I1044" s="6">
        <v>1.6340280518065485E-2</v>
      </c>
      <c r="J1044" s="6">
        <v>16.266643150016002</v>
      </c>
      <c r="K1044" s="6">
        <v>1.6340280518065485E-2</v>
      </c>
      <c r="L1044" s="1" t="s">
        <v>455</v>
      </c>
      <c r="M1044" s="1" t="s">
        <v>446</v>
      </c>
      <c r="N1044" s="1" t="s">
        <v>436</v>
      </c>
      <c r="O1044" s="1" t="s">
        <v>444</v>
      </c>
      <c r="P1044" s="1" t="s">
        <v>453</v>
      </c>
      <c r="Q1044" s="1" t="s">
        <v>456</v>
      </c>
      <c r="R1044" s="1" t="s">
        <v>330</v>
      </c>
    </row>
    <row r="1045" spans="1:18" hidden="1" x14ac:dyDescent="0.3">
      <c r="A1045" s="1" t="s">
        <v>497</v>
      </c>
      <c r="B1045" s="1">
        <v>24033</v>
      </c>
      <c r="C1045" s="1" t="s">
        <v>12</v>
      </c>
      <c r="D1045" s="6">
        <v>17.091030420263198</v>
      </c>
      <c r="E1045" s="6">
        <v>17.091030420243399</v>
      </c>
      <c r="F1045" s="6">
        <v>1.71683997020179E-2</v>
      </c>
      <c r="G1045" s="6">
        <v>1.0045268939245968E-3</v>
      </c>
      <c r="H1045" s="6">
        <v>17.091030420263198</v>
      </c>
      <c r="I1045" s="6">
        <v>1.7168399702037786E-2</v>
      </c>
      <c r="J1045" s="6">
        <v>17.091030420263198</v>
      </c>
      <c r="K1045" s="6">
        <v>1.7168399702037786E-2</v>
      </c>
      <c r="L1045" s="1" t="s">
        <v>455</v>
      </c>
      <c r="M1045" s="1" t="s">
        <v>446</v>
      </c>
      <c r="N1045" s="1" t="s">
        <v>436</v>
      </c>
      <c r="O1045" s="1" t="s">
        <v>444</v>
      </c>
      <c r="P1045" s="1" t="s">
        <v>453</v>
      </c>
      <c r="Q1045" s="1" t="s">
        <v>456</v>
      </c>
      <c r="R1045" s="1" t="s">
        <v>330</v>
      </c>
    </row>
    <row r="1046" spans="1:18" hidden="1" x14ac:dyDescent="0.3">
      <c r="A1046" s="1" t="s">
        <v>811</v>
      </c>
      <c r="B1046" s="1">
        <v>51059</v>
      </c>
      <c r="C1046" s="1" t="s">
        <v>12</v>
      </c>
      <c r="D1046" s="6">
        <v>21.461741604755201</v>
      </c>
      <c r="E1046" s="6">
        <v>21.4617416047303</v>
      </c>
      <c r="F1046" s="6">
        <v>2.1558896632412099E-2</v>
      </c>
      <c r="G1046" s="6">
        <v>1.0045268939246005E-3</v>
      </c>
      <c r="H1046" s="6">
        <v>21.461741604755201</v>
      </c>
      <c r="I1046" s="6">
        <v>2.1558896632437114E-2</v>
      </c>
      <c r="J1046" s="6">
        <v>21.461741604755201</v>
      </c>
      <c r="K1046" s="6">
        <v>2.1558896632437114E-2</v>
      </c>
      <c r="L1046" s="1" t="s">
        <v>455</v>
      </c>
      <c r="M1046" s="1" t="s">
        <v>446</v>
      </c>
      <c r="N1046" s="1" t="s">
        <v>436</v>
      </c>
      <c r="O1046" s="1" t="s">
        <v>444</v>
      </c>
      <c r="P1046" s="1" t="s">
        <v>453</v>
      </c>
      <c r="Q1046" s="1" t="s">
        <v>456</v>
      </c>
      <c r="R1046" s="1" t="s">
        <v>330</v>
      </c>
    </row>
    <row r="1047" spans="1:18" hidden="1" x14ac:dyDescent="0.3">
      <c r="A1047" s="1" t="s">
        <v>9</v>
      </c>
      <c r="B1047" s="1">
        <v>11001</v>
      </c>
      <c r="C1047" s="1" t="s">
        <v>10</v>
      </c>
      <c r="D1047" s="6">
        <v>1.7643929999999999E-2</v>
      </c>
      <c r="E1047" s="6">
        <v>1.7643929999979501E-2</v>
      </c>
      <c r="F1047" s="6">
        <v>1.77238021995025E-5</v>
      </c>
      <c r="G1047" s="6">
        <v>1.0045268939246014E-3</v>
      </c>
      <c r="H1047" s="6">
        <v>1.7643929999999999E-2</v>
      </c>
      <c r="I1047" s="6">
        <v>1.772380219952309E-5</v>
      </c>
      <c r="J1047" s="6">
        <v>1.7643929999999999E-2</v>
      </c>
      <c r="K1047" s="6">
        <v>1.772380219952309E-5</v>
      </c>
      <c r="L1047" s="1" t="s">
        <v>465</v>
      </c>
      <c r="M1047" s="1" t="s">
        <v>446</v>
      </c>
      <c r="N1047" s="1" t="s">
        <v>436</v>
      </c>
      <c r="O1047" s="1" t="s">
        <v>444</v>
      </c>
      <c r="P1047" s="1" t="s">
        <v>453</v>
      </c>
      <c r="Q1047" s="1" t="s">
        <v>466</v>
      </c>
      <c r="R1047" s="1" t="s">
        <v>330</v>
      </c>
    </row>
    <row r="1048" spans="1:18" hidden="1" x14ac:dyDescent="0.3">
      <c r="A1048" s="1" t="s">
        <v>811</v>
      </c>
      <c r="B1048" s="1">
        <v>51610</v>
      </c>
      <c r="C1048" s="1" t="s">
        <v>10</v>
      </c>
      <c r="D1048" s="6">
        <v>3.1609246488060801E-2</v>
      </c>
      <c r="E1048" s="6">
        <v>3.1609246488024302E-2</v>
      </c>
      <c r="F1048" s="6">
        <v>3.1752338193912101E-5</v>
      </c>
      <c r="G1048" s="6">
        <v>1.0045268939245992E-3</v>
      </c>
      <c r="H1048" s="6">
        <v>3.1609246488060801E-2</v>
      </c>
      <c r="I1048" s="6">
        <v>3.1752338193948761E-5</v>
      </c>
      <c r="J1048" s="6">
        <v>3.1609246488060801E-2</v>
      </c>
      <c r="K1048" s="6">
        <v>3.1752338193948761E-5</v>
      </c>
      <c r="L1048" s="1" t="s">
        <v>465</v>
      </c>
      <c r="M1048" s="1" t="s">
        <v>446</v>
      </c>
      <c r="N1048" s="1" t="s">
        <v>436</v>
      </c>
      <c r="O1048" s="1" t="s">
        <v>444</v>
      </c>
      <c r="P1048" s="1" t="s">
        <v>453</v>
      </c>
      <c r="Q1048" s="1" t="s">
        <v>466</v>
      </c>
      <c r="R1048" s="1" t="s">
        <v>330</v>
      </c>
    </row>
    <row r="1049" spans="1:18" hidden="1" x14ac:dyDescent="0.3">
      <c r="A1049" s="1" t="s">
        <v>811</v>
      </c>
      <c r="B1049" s="1">
        <v>51685</v>
      </c>
      <c r="C1049" s="1" t="s">
        <v>10</v>
      </c>
      <c r="D1049" s="6">
        <v>3.94294119121728E-2</v>
      </c>
      <c r="E1049" s="6">
        <v>3.9429411912126899E-2</v>
      </c>
      <c r="F1049" s="6">
        <v>3.9607904677362797E-5</v>
      </c>
      <c r="G1049" s="6">
        <v>1.0045268939246085E-3</v>
      </c>
      <c r="H1049" s="6">
        <v>3.94294119121728E-2</v>
      </c>
      <c r="I1049" s="6">
        <v>3.9607904677408902E-5</v>
      </c>
      <c r="J1049" s="6">
        <v>3.94294119121728E-2</v>
      </c>
      <c r="K1049" s="6">
        <v>3.9607904677408902E-5</v>
      </c>
      <c r="L1049" s="1" t="s">
        <v>465</v>
      </c>
      <c r="M1049" s="1" t="s">
        <v>446</v>
      </c>
      <c r="N1049" s="1" t="s">
        <v>436</v>
      </c>
      <c r="O1049" s="1" t="s">
        <v>444</v>
      </c>
      <c r="P1049" s="1" t="s">
        <v>453</v>
      </c>
      <c r="Q1049" s="1" t="s">
        <v>466</v>
      </c>
      <c r="R1049" s="1" t="s">
        <v>330</v>
      </c>
    </row>
    <row r="1050" spans="1:18" hidden="1" x14ac:dyDescent="0.3">
      <c r="A1050" s="1" t="s">
        <v>811</v>
      </c>
      <c r="B1050" s="1">
        <v>51510</v>
      </c>
      <c r="C1050" s="1" t="s">
        <v>10</v>
      </c>
      <c r="D1050" s="6">
        <v>9.9209675493791893E-2</v>
      </c>
      <c r="E1050" s="6">
        <v>9.9209675493677402E-2</v>
      </c>
      <c r="F1050" s="6">
        <v>9.9658787170930896E-5</v>
      </c>
      <c r="G1050" s="6">
        <v>1.0045268939245962E-3</v>
      </c>
      <c r="H1050" s="6">
        <v>9.9209675493791893E-2</v>
      </c>
      <c r="I1050" s="6">
        <v>9.9658787171045903E-5</v>
      </c>
      <c r="J1050" s="6">
        <v>9.9209675493791893E-2</v>
      </c>
      <c r="K1050" s="6">
        <v>9.9658787171045903E-5</v>
      </c>
      <c r="L1050" s="1" t="s">
        <v>465</v>
      </c>
      <c r="M1050" s="1" t="s">
        <v>446</v>
      </c>
      <c r="N1050" s="1" t="s">
        <v>436</v>
      </c>
      <c r="O1050" s="1" t="s">
        <v>444</v>
      </c>
      <c r="P1050" s="1" t="s">
        <v>453</v>
      </c>
      <c r="Q1050" s="1" t="s">
        <v>466</v>
      </c>
      <c r="R1050" s="1" t="s">
        <v>330</v>
      </c>
    </row>
    <row r="1051" spans="1:18" hidden="1" x14ac:dyDescent="0.3">
      <c r="A1051" s="1" t="s">
        <v>811</v>
      </c>
      <c r="B1051" s="1">
        <v>51600</v>
      </c>
      <c r="C1051" s="1" t="s">
        <v>10</v>
      </c>
      <c r="D1051" s="6">
        <v>0.11760336042995199</v>
      </c>
      <c r="E1051" s="6">
        <v>0.11760336042981499</v>
      </c>
      <c r="F1051" s="6">
        <v>1.18135738367658E-4</v>
      </c>
      <c r="G1051" s="6">
        <v>1.0045268939246062E-3</v>
      </c>
      <c r="H1051" s="6">
        <v>0.11760336042995199</v>
      </c>
      <c r="I1051" s="6">
        <v>1.1813573836779561E-4</v>
      </c>
      <c r="J1051" s="6">
        <v>0.11760336042995199</v>
      </c>
      <c r="K1051" s="6">
        <v>1.1813573836779561E-4</v>
      </c>
      <c r="L1051" s="1" t="s">
        <v>465</v>
      </c>
      <c r="M1051" s="1" t="s">
        <v>446</v>
      </c>
      <c r="N1051" s="1" t="s">
        <v>436</v>
      </c>
      <c r="O1051" s="1" t="s">
        <v>444</v>
      </c>
      <c r="P1051" s="1" t="s">
        <v>453</v>
      </c>
      <c r="Q1051" s="1" t="s">
        <v>466</v>
      </c>
      <c r="R1051" s="1" t="s">
        <v>330</v>
      </c>
    </row>
    <row r="1052" spans="1:18" hidden="1" x14ac:dyDescent="0.3">
      <c r="A1052" s="1" t="s">
        <v>811</v>
      </c>
      <c r="B1052" s="1">
        <v>51683</v>
      </c>
      <c r="C1052" s="1" t="s">
        <v>10</v>
      </c>
      <c r="D1052" s="6">
        <v>0.16093170721811201</v>
      </c>
      <c r="E1052" s="6">
        <v>0.16093170721792499</v>
      </c>
      <c r="F1052" s="6">
        <v>1.61660227985606E-4</v>
      </c>
      <c r="G1052" s="6">
        <v>1.0045268939246042E-3</v>
      </c>
      <c r="H1052" s="6">
        <v>0.16093170721811201</v>
      </c>
      <c r="I1052" s="6">
        <v>1.6166022798579387E-4</v>
      </c>
      <c r="J1052" s="6">
        <v>0.16093170721811201</v>
      </c>
      <c r="K1052" s="6">
        <v>1.6166022798579387E-4</v>
      </c>
      <c r="L1052" s="1" t="s">
        <v>465</v>
      </c>
      <c r="M1052" s="1" t="s">
        <v>446</v>
      </c>
      <c r="N1052" s="1" t="s">
        <v>436</v>
      </c>
      <c r="O1052" s="1" t="s">
        <v>444</v>
      </c>
      <c r="P1052" s="1" t="s">
        <v>453</v>
      </c>
      <c r="Q1052" s="1" t="s">
        <v>466</v>
      </c>
      <c r="R1052" s="1" t="s">
        <v>330</v>
      </c>
    </row>
    <row r="1053" spans="1:18" hidden="1" x14ac:dyDescent="0.3">
      <c r="A1053" s="1" t="s">
        <v>811</v>
      </c>
      <c r="B1053" s="1">
        <v>51013</v>
      </c>
      <c r="C1053" s="1" t="s">
        <v>10</v>
      </c>
      <c r="D1053" s="6">
        <v>0.28960933484697599</v>
      </c>
      <c r="E1053" s="6">
        <v>0.28960933484663998</v>
      </c>
      <c r="F1053" s="6">
        <v>2.9092036558506598E-4</v>
      </c>
      <c r="G1053" s="6">
        <v>1.0045268939246044E-3</v>
      </c>
      <c r="H1053" s="6">
        <v>0.28960933484697599</v>
      </c>
      <c r="I1053" s="6">
        <v>2.9092036558540349E-4</v>
      </c>
      <c r="J1053" s="6">
        <v>0.28960933484697599</v>
      </c>
      <c r="K1053" s="6">
        <v>2.9092036558540349E-4</v>
      </c>
      <c r="L1053" s="1" t="s">
        <v>465</v>
      </c>
      <c r="M1053" s="1" t="s">
        <v>446</v>
      </c>
      <c r="N1053" s="1" t="s">
        <v>436</v>
      </c>
      <c r="O1053" s="1" t="s">
        <v>444</v>
      </c>
      <c r="P1053" s="1" t="s">
        <v>453</v>
      </c>
      <c r="Q1053" s="1" t="s">
        <v>466</v>
      </c>
      <c r="R1053" s="1" t="s">
        <v>330</v>
      </c>
    </row>
    <row r="1054" spans="1:18" hidden="1" x14ac:dyDescent="0.3">
      <c r="A1054" s="1" t="s">
        <v>9</v>
      </c>
      <c r="B1054" s="1">
        <v>11001</v>
      </c>
      <c r="C1054" s="1" t="s">
        <v>12</v>
      </c>
      <c r="D1054" s="6">
        <v>0.3339744</v>
      </c>
      <c r="E1054" s="6">
        <v>0.33397439999961398</v>
      </c>
      <c r="F1054" s="6">
        <v>3.3548626668194402E-4</v>
      </c>
      <c r="G1054" s="6">
        <v>1.0045268939245997E-3</v>
      </c>
      <c r="H1054" s="6">
        <v>0.3339744</v>
      </c>
      <c r="I1054" s="6">
        <v>3.3548626668233184E-4</v>
      </c>
      <c r="J1054" s="6">
        <v>0.3339744</v>
      </c>
      <c r="K1054" s="6">
        <v>3.3548626668233184E-4</v>
      </c>
      <c r="L1054" s="1" t="s">
        <v>465</v>
      </c>
      <c r="M1054" s="1" t="s">
        <v>446</v>
      </c>
      <c r="N1054" s="1" t="s">
        <v>436</v>
      </c>
      <c r="O1054" s="1" t="s">
        <v>444</v>
      </c>
      <c r="P1054" s="1" t="s">
        <v>453</v>
      </c>
      <c r="Q1054" s="1" t="s">
        <v>466</v>
      </c>
      <c r="R1054" s="1" t="s">
        <v>330</v>
      </c>
    </row>
    <row r="1055" spans="1:18" hidden="1" x14ac:dyDescent="0.3">
      <c r="A1055" s="1" t="s">
        <v>811</v>
      </c>
      <c r="B1055" s="1">
        <v>51610</v>
      </c>
      <c r="C1055" s="1" t="s">
        <v>12</v>
      </c>
      <c r="D1055" s="6">
        <v>0.59831791139823998</v>
      </c>
      <c r="E1055" s="6">
        <v>0.59831791139754198</v>
      </c>
      <c r="F1055" s="6">
        <v>6.0102643311563499E-4</v>
      </c>
      <c r="G1055" s="6">
        <v>1.0045268939246135E-3</v>
      </c>
      <c r="H1055" s="6">
        <v>0.59831791139823998</v>
      </c>
      <c r="I1055" s="6">
        <v>6.0102643311633615E-4</v>
      </c>
      <c r="J1055" s="6">
        <v>0.59831791139823998</v>
      </c>
      <c r="K1055" s="6">
        <v>6.0102643311633615E-4</v>
      </c>
      <c r="L1055" s="1" t="s">
        <v>465</v>
      </c>
      <c r="M1055" s="1" t="s">
        <v>446</v>
      </c>
      <c r="N1055" s="1" t="s">
        <v>436</v>
      </c>
      <c r="O1055" s="1" t="s">
        <v>444</v>
      </c>
      <c r="P1055" s="1" t="s">
        <v>453</v>
      </c>
      <c r="Q1055" s="1" t="s">
        <v>466</v>
      </c>
      <c r="R1055" s="1" t="s">
        <v>330</v>
      </c>
    </row>
    <row r="1056" spans="1:18" hidden="1" x14ac:dyDescent="0.3">
      <c r="A1056" s="1" t="s">
        <v>811</v>
      </c>
      <c r="B1056" s="1">
        <v>51685</v>
      </c>
      <c r="C1056" s="1" t="s">
        <v>12</v>
      </c>
      <c r="D1056" s="6">
        <v>0.74634239085065601</v>
      </c>
      <c r="E1056" s="6">
        <v>0.74634239084978604</v>
      </c>
      <c r="F1056" s="6">
        <v>7.4972100368460195E-4</v>
      </c>
      <c r="G1056" s="6">
        <v>1.0045268939246088E-3</v>
      </c>
      <c r="H1056" s="6">
        <v>0.74634239085065601</v>
      </c>
      <c r="I1056" s="6">
        <v>7.4972100368547582E-4</v>
      </c>
      <c r="J1056" s="6">
        <v>0.74634239085065601</v>
      </c>
      <c r="K1056" s="6">
        <v>7.4972100368547582E-4</v>
      </c>
      <c r="L1056" s="1" t="s">
        <v>465</v>
      </c>
      <c r="M1056" s="1" t="s">
        <v>446</v>
      </c>
      <c r="N1056" s="1" t="s">
        <v>436</v>
      </c>
      <c r="O1056" s="1" t="s">
        <v>444</v>
      </c>
      <c r="P1056" s="1" t="s">
        <v>453</v>
      </c>
      <c r="Q1056" s="1" t="s">
        <v>466</v>
      </c>
      <c r="R1056" s="1" t="s">
        <v>330</v>
      </c>
    </row>
    <row r="1057" spans="1:18" hidden="1" x14ac:dyDescent="0.3">
      <c r="A1057" s="1" t="s">
        <v>811</v>
      </c>
      <c r="B1057" s="1">
        <v>51510</v>
      </c>
      <c r="C1057" s="1" t="s">
        <v>12</v>
      </c>
      <c r="D1057" s="6">
        <v>1.87789725429152</v>
      </c>
      <c r="E1057" s="6">
        <v>1.87789725428933</v>
      </c>
      <c r="F1057" s="6">
        <v>1.8863982959608E-3</v>
      </c>
      <c r="G1057" s="6">
        <v>1.0045268939246025E-3</v>
      </c>
      <c r="H1057" s="6">
        <v>1.87789725429152</v>
      </c>
      <c r="I1057" s="6">
        <v>1.8863982959629998E-3</v>
      </c>
      <c r="J1057" s="6">
        <v>1.87789725429152</v>
      </c>
      <c r="K1057" s="6">
        <v>1.8863982959629998E-3</v>
      </c>
      <c r="L1057" s="1" t="s">
        <v>465</v>
      </c>
      <c r="M1057" s="1" t="s">
        <v>446</v>
      </c>
      <c r="N1057" s="1" t="s">
        <v>436</v>
      </c>
      <c r="O1057" s="1" t="s">
        <v>444</v>
      </c>
      <c r="P1057" s="1" t="s">
        <v>453</v>
      </c>
      <c r="Q1057" s="1" t="s">
        <v>466</v>
      </c>
      <c r="R1057" s="1" t="s">
        <v>330</v>
      </c>
    </row>
    <row r="1058" spans="1:18" hidden="1" x14ac:dyDescent="0.3">
      <c r="A1058" s="1" t="s">
        <v>811</v>
      </c>
      <c r="B1058" s="1">
        <v>51600</v>
      </c>
      <c r="C1058" s="1" t="s">
        <v>12</v>
      </c>
      <c r="D1058" s="6">
        <v>2.2260638876553598</v>
      </c>
      <c r="E1058" s="6">
        <v>2.2260638876527801</v>
      </c>
      <c r="F1058" s="6">
        <v>2.2361410427415699E-3</v>
      </c>
      <c r="G1058" s="6">
        <v>1.0045268939246014E-3</v>
      </c>
      <c r="H1058" s="6">
        <v>2.2260638876553598</v>
      </c>
      <c r="I1058" s="6">
        <v>2.2361410427441612E-3</v>
      </c>
      <c r="J1058" s="6">
        <v>2.2260638876553598</v>
      </c>
      <c r="K1058" s="6">
        <v>2.2361410427441612E-3</v>
      </c>
      <c r="L1058" s="1" t="s">
        <v>465</v>
      </c>
      <c r="M1058" s="1" t="s">
        <v>446</v>
      </c>
      <c r="N1058" s="1" t="s">
        <v>436</v>
      </c>
      <c r="O1058" s="1" t="s">
        <v>444</v>
      </c>
      <c r="P1058" s="1" t="s">
        <v>453</v>
      </c>
      <c r="Q1058" s="1" t="s">
        <v>466</v>
      </c>
      <c r="R1058" s="1" t="s">
        <v>330</v>
      </c>
    </row>
    <row r="1059" spans="1:18" hidden="1" x14ac:dyDescent="0.3">
      <c r="A1059" s="1" t="s">
        <v>497</v>
      </c>
      <c r="B1059" s="1">
        <v>24009</v>
      </c>
      <c r="C1059" s="1" t="s">
        <v>10</v>
      </c>
      <c r="D1059" s="6">
        <v>2.2853590980837799</v>
      </c>
      <c r="E1059" s="6">
        <v>2.28535909808113</v>
      </c>
      <c r="F1059" s="6">
        <v>2.2957046762977699E-3</v>
      </c>
      <c r="G1059" s="6">
        <v>1.0045268939246031E-3</v>
      </c>
      <c r="H1059" s="6">
        <v>2.2853590980837799</v>
      </c>
      <c r="I1059" s="6">
        <v>2.2957046763004319E-3</v>
      </c>
      <c r="J1059" s="6">
        <v>2.2853590980837799</v>
      </c>
      <c r="K1059" s="6">
        <v>2.2957046763004319E-3</v>
      </c>
      <c r="L1059" s="1" t="s">
        <v>465</v>
      </c>
      <c r="M1059" s="1" t="s">
        <v>446</v>
      </c>
      <c r="N1059" s="1" t="s">
        <v>436</v>
      </c>
      <c r="O1059" s="1" t="s">
        <v>444</v>
      </c>
      <c r="P1059" s="1" t="s">
        <v>453</v>
      </c>
      <c r="Q1059" s="1" t="s">
        <v>466</v>
      </c>
      <c r="R1059" s="1" t="s">
        <v>330</v>
      </c>
    </row>
    <row r="1060" spans="1:18" hidden="1" x14ac:dyDescent="0.3">
      <c r="A1060" s="1" t="s">
        <v>811</v>
      </c>
      <c r="B1060" s="1">
        <v>51683</v>
      </c>
      <c r="C1060" s="1" t="s">
        <v>12</v>
      </c>
      <c r="D1060" s="6">
        <v>3.0462071055622402</v>
      </c>
      <c r="E1060" s="6">
        <v>3.0462071055586999</v>
      </c>
      <c r="F1060" s="6">
        <v>3.0599969619979398E-3</v>
      </c>
      <c r="G1060" s="6">
        <v>1.0045268939246042E-3</v>
      </c>
      <c r="H1060" s="6">
        <v>3.0462071055622402</v>
      </c>
      <c r="I1060" s="6">
        <v>3.059996962001496E-3</v>
      </c>
      <c r="J1060" s="6">
        <v>3.0462071055622402</v>
      </c>
      <c r="K1060" s="6">
        <v>3.059996962001496E-3</v>
      </c>
      <c r="L1060" s="1" t="s">
        <v>465</v>
      </c>
      <c r="M1060" s="1" t="s">
        <v>446</v>
      </c>
      <c r="N1060" s="1" t="s">
        <v>436</v>
      </c>
      <c r="O1060" s="1" t="s">
        <v>444</v>
      </c>
      <c r="P1060" s="1" t="s">
        <v>453</v>
      </c>
      <c r="Q1060" s="1" t="s">
        <v>466</v>
      </c>
      <c r="R1060" s="1" t="s">
        <v>330</v>
      </c>
    </row>
    <row r="1061" spans="1:18" hidden="1" x14ac:dyDescent="0.3">
      <c r="A1061" s="1" t="s">
        <v>497</v>
      </c>
      <c r="B1061" s="1">
        <v>24017</v>
      </c>
      <c r="C1061" s="1" t="s">
        <v>10</v>
      </c>
      <c r="D1061" s="6">
        <v>3.1757203563559502</v>
      </c>
      <c r="E1061" s="6">
        <v>3.17572035635227</v>
      </c>
      <c r="F1061" s="6">
        <v>3.1900965055396799E-3</v>
      </c>
      <c r="G1061" s="6">
        <v>1.0045268939246031E-3</v>
      </c>
      <c r="H1061" s="6">
        <v>3.1757203563559502</v>
      </c>
      <c r="I1061" s="6">
        <v>3.1900965055433766E-3</v>
      </c>
      <c r="J1061" s="6">
        <v>3.1757203563559502</v>
      </c>
      <c r="K1061" s="6">
        <v>3.1900965055433766E-3</v>
      </c>
      <c r="L1061" s="1" t="s">
        <v>465</v>
      </c>
      <c r="M1061" s="1" t="s">
        <v>446</v>
      </c>
      <c r="N1061" s="1" t="s">
        <v>436</v>
      </c>
      <c r="O1061" s="1" t="s">
        <v>444</v>
      </c>
      <c r="P1061" s="1" t="s">
        <v>453</v>
      </c>
      <c r="Q1061" s="1" t="s">
        <v>466</v>
      </c>
      <c r="R1061" s="1" t="s">
        <v>330</v>
      </c>
    </row>
    <row r="1062" spans="1:18" hidden="1" x14ac:dyDescent="0.3">
      <c r="A1062" s="1" t="s">
        <v>811</v>
      </c>
      <c r="B1062" s="1">
        <v>51107</v>
      </c>
      <c r="C1062" s="1" t="s">
        <v>10</v>
      </c>
      <c r="D1062" s="6">
        <v>3.9965359172688002</v>
      </c>
      <c r="E1062" s="6">
        <v>3.9965359172641599</v>
      </c>
      <c r="F1062" s="6">
        <v>4.0146278114274901E-3</v>
      </c>
      <c r="G1062" s="6">
        <v>1.0045268939246053E-3</v>
      </c>
      <c r="H1062" s="6">
        <v>3.9965359172688002</v>
      </c>
      <c r="I1062" s="6">
        <v>4.0146278114321513E-3</v>
      </c>
      <c r="J1062" s="6">
        <v>3.9965359172688002</v>
      </c>
      <c r="K1062" s="6">
        <v>4.0146278114321513E-3</v>
      </c>
      <c r="L1062" s="1" t="s">
        <v>465</v>
      </c>
      <c r="M1062" s="1" t="s">
        <v>446</v>
      </c>
      <c r="N1062" s="1" t="s">
        <v>436</v>
      </c>
      <c r="O1062" s="1" t="s">
        <v>444</v>
      </c>
      <c r="P1062" s="1" t="s">
        <v>453</v>
      </c>
      <c r="Q1062" s="1" t="s">
        <v>466</v>
      </c>
      <c r="R1062" s="1" t="s">
        <v>330</v>
      </c>
    </row>
    <row r="1063" spans="1:18" hidden="1" x14ac:dyDescent="0.3">
      <c r="A1063" s="1" t="s">
        <v>811</v>
      </c>
      <c r="B1063" s="1">
        <v>51153</v>
      </c>
      <c r="C1063" s="1" t="s">
        <v>10</v>
      </c>
      <c r="D1063" s="6">
        <v>4.0202432899283203</v>
      </c>
      <c r="E1063" s="6">
        <v>4.02024328992366</v>
      </c>
      <c r="F1063" s="6">
        <v>4.0384425048482402E-3</v>
      </c>
      <c r="G1063" s="6">
        <v>1.0045268939246027E-3</v>
      </c>
      <c r="H1063" s="6">
        <v>4.0202432899283203</v>
      </c>
      <c r="I1063" s="6">
        <v>4.0384425048529213E-3</v>
      </c>
      <c r="J1063" s="6">
        <v>4.0202432899283203</v>
      </c>
      <c r="K1063" s="6">
        <v>4.0384425048529213E-3</v>
      </c>
      <c r="L1063" s="1" t="s">
        <v>465</v>
      </c>
      <c r="M1063" s="1" t="s">
        <v>446</v>
      </c>
      <c r="N1063" s="1" t="s">
        <v>436</v>
      </c>
      <c r="O1063" s="1" t="s">
        <v>444</v>
      </c>
      <c r="P1063" s="1" t="s">
        <v>453</v>
      </c>
      <c r="Q1063" s="1" t="s">
        <v>466</v>
      </c>
      <c r="R1063" s="1" t="s">
        <v>330</v>
      </c>
    </row>
    <row r="1064" spans="1:18" hidden="1" x14ac:dyDescent="0.3">
      <c r="A1064" s="1" t="s">
        <v>497</v>
      </c>
      <c r="B1064" s="1">
        <v>24021</v>
      </c>
      <c r="C1064" s="1" t="s">
        <v>10</v>
      </c>
      <c r="D1064" s="6">
        <v>4.3120183031095296</v>
      </c>
      <c r="E1064" s="6">
        <v>4.3120183031045096</v>
      </c>
      <c r="F1064" s="6">
        <v>4.3315383525636304E-3</v>
      </c>
      <c r="G1064" s="6">
        <v>1.0045268939246077E-3</v>
      </c>
      <c r="H1064" s="6">
        <v>4.3120183031095296</v>
      </c>
      <c r="I1064" s="6">
        <v>4.3315383525686733E-3</v>
      </c>
      <c r="J1064" s="6">
        <v>4.3120183031095296</v>
      </c>
      <c r="K1064" s="6">
        <v>4.3315383525686733E-3</v>
      </c>
      <c r="L1064" s="1" t="s">
        <v>465</v>
      </c>
      <c r="M1064" s="1" t="s">
        <v>446</v>
      </c>
      <c r="N1064" s="1" t="s">
        <v>436</v>
      </c>
      <c r="O1064" s="1" t="s">
        <v>444</v>
      </c>
      <c r="P1064" s="1" t="s">
        <v>453</v>
      </c>
      <c r="Q1064" s="1" t="s">
        <v>466</v>
      </c>
      <c r="R1064" s="1" t="s">
        <v>330</v>
      </c>
    </row>
    <row r="1065" spans="1:18" hidden="1" x14ac:dyDescent="0.3">
      <c r="A1065" s="1" t="s">
        <v>497</v>
      </c>
      <c r="B1065" s="1">
        <v>24033</v>
      </c>
      <c r="C1065" s="1" t="s">
        <v>10</v>
      </c>
      <c r="D1065" s="6">
        <v>5.4404771293829004</v>
      </c>
      <c r="E1065" s="6">
        <v>5.4404771293766201</v>
      </c>
      <c r="F1065" s="6">
        <v>5.4651055922405002E-3</v>
      </c>
      <c r="G1065" s="6">
        <v>1.0045268939245964E-3</v>
      </c>
      <c r="H1065" s="6">
        <v>5.4404771293829004</v>
      </c>
      <c r="I1065" s="6">
        <v>5.4651055922468094E-3</v>
      </c>
      <c r="J1065" s="6">
        <v>5.4404771293829004</v>
      </c>
      <c r="K1065" s="6">
        <v>5.4651055922468094E-3</v>
      </c>
      <c r="L1065" s="1" t="s">
        <v>465</v>
      </c>
      <c r="M1065" s="1" t="s">
        <v>446</v>
      </c>
      <c r="N1065" s="1" t="s">
        <v>436</v>
      </c>
      <c r="O1065" s="1" t="s">
        <v>444</v>
      </c>
      <c r="P1065" s="1" t="s">
        <v>453</v>
      </c>
      <c r="Q1065" s="1" t="s">
        <v>466</v>
      </c>
      <c r="R1065" s="1" t="s">
        <v>330</v>
      </c>
    </row>
    <row r="1066" spans="1:18" hidden="1" x14ac:dyDescent="0.3">
      <c r="A1066" s="1" t="s">
        <v>811</v>
      </c>
      <c r="B1066" s="1">
        <v>51013</v>
      </c>
      <c r="C1066" s="1" t="s">
        <v>12</v>
      </c>
      <c r="D1066" s="6">
        <v>5.4818914003075196</v>
      </c>
      <c r="E1066" s="6">
        <v>5.4818914003011301</v>
      </c>
      <c r="F1066" s="6">
        <v>5.5067073411765198E-3</v>
      </c>
      <c r="G1066" s="6">
        <v>1.004526893924609E-3</v>
      </c>
      <c r="H1066" s="6">
        <v>5.4818914003075196</v>
      </c>
      <c r="I1066" s="6">
        <v>5.5067073411829382E-3</v>
      </c>
      <c r="J1066" s="6">
        <v>5.4818914003075196</v>
      </c>
      <c r="K1066" s="6">
        <v>5.5067073411829382E-3</v>
      </c>
      <c r="L1066" s="1" t="s">
        <v>465</v>
      </c>
      <c r="M1066" s="1" t="s">
        <v>446</v>
      </c>
      <c r="N1066" s="1" t="s">
        <v>436</v>
      </c>
      <c r="O1066" s="1" t="s">
        <v>444</v>
      </c>
      <c r="P1066" s="1" t="s">
        <v>453</v>
      </c>
      <c r="Q1066" s="1" t="s">
        <v>466</v>
      </c>
      <c r="R1066" s="1" t="s">
        <v>330</v>
      </c>
    </row>
    <row r="1067" spans="1:18" hidden="1" x14ac:dyDescent="0.3">
      <c r="A1067" s="1" t="s">
        <v>497</v>
      </c>
      <c r="B1067" s="1">
        <v>24031</v>
      </c>
      <c r="C1067" s="1" t="s">
        <v>10</v>
      </c>
      <c r="D1067" s="6">
        <v>6.1631377444985596</v>
      </c>
      <c r="E1067" s="6">
        <v>6.1631377444913999</v>
      </c>
      <c r="F1067" s="6">
        <v>6.1910376153034496E-3</v>
      </c>
      <c r="G1067" s="6">
        <v>1.0045268939246062E-3</v>
      </c>
      <c r="H1067" s="6">
        <v>6.1631377444985596</v>
      </c>
      <c r="I1067" s="6">
        <v>6.1910376153106409E-3</v>
      </c>
      <c r="J1067" s="6">
        <v>6.1631377444985596</v>
      </c>
      <c r="K1067" s="6">
        <v>6.1910376153106409E-3</v>
      </c>
      <c r="L1067" s="1" t="s">
        <v>465</v>
      </c>
      <c r="M1067" s="1" t="s">
        <v>446</v>
      </c>
      <c r="N1067" s="1" t="s">
        <v>436</v>
      </c>
      <c r="O1067" s="1" t="s">
        <v>444</v>
      </c>
      <c r="P1067" s="1" t="s">
        <v>453</v>
      </c>
      <c r="Q1067" s="1" t="s">
        <v>466</v>
      </c>
      <c r="R1067" s="1" t="s">
        <v>330</v>
      </c>
    </row>
    <row r="1068" spans="1:18" hidden="1" x14ac:dyDescent="0.3">
      <c r="A1068" s="1" t="s">
        <v>811</v>
      </c>
      <c r="B1068" s="1">
        <v>51059</v>
      </c>
      <c r="C1068" s="1" t="s">
        <v>10</v>
      </c>
      <c r="D1068" s="6">
        <v>6.4318582375212801</v>
      </c>
      <c r="E1068" s="6">
        <v>6.4318582375137998</v>
      </c>
      <c r="F1068" s="6">
        <v>6.4609745774931197E-3</v>
      </c>
      <c r="G1068" s="6">
        <v>1.0045268939246046E-3</v>
      </c>
      <c r="H1068" s="6">
        <v>6.4318582375212801</v>
      </c>
      <c r="I1068" s="6">
        <v>6.4609745775006337E-3</v>
      </c>
      <c r="J1068" s="6">
        <v>6.4318582375212801</v>
      </c>
      <c r="K1068" s="6">
        <v>6.4609745775006337E-3</v>
      </c>
      <c r="L1068" s="1" t="s">
        <v>465</v>
      </c>
      <c r="M1068" s="1" t="s">
        <v>446</v>
      </c>
      <c r="N1068" s="1" t="s">
        <v>436</v>
      </c>
      <c r="O1068" s="1" t="s">
        <v>444</v>
      </c>
      <c r="P1068" s="1" t="s">
        <v>453</v>
      </c>
      <c r="Q1068" s="1" t="s">
        <v>466</v>
      </c>
      <c r="R1068" s="1" t="s">
        <v>330</v>
      </c>
    </row>
    <row r="1069" spans="1:18" hidden="1" x14ac:dyDescent="0.3">
      <c r="A1069" s="1" t="s">
        <v>497</v>
      </c>
      <c r="B1069" s="1">
        <v>24009</v>
      </c>
      <c r="C1069" s="1" t="s">
        <v>12</v>
      </c>
      <c r="D1069" s="6">
        <v>43.258578150936899</v>
      </c>
      <c r="E1069" s="6">
        <v>43.258578150886599</v>
      </c>
      <c r="F1069" s="6">
        <v>4.3454405145504998E-2</v>
      </c>
      <c r="G1069" s="6">
        <v>1.0045268939246072E-3</v>
      </c>
      <c r="H1069" s="6">
        <v>43.258578150936899</v>
      </c>
      <c r="I1069" s="6">
        <v>4.3454405145555521E-2</v>
      </c>
      <c r="J1069" s="6">
        <v>43.258578150936899</v>
      </c>
      <c r="K1069" s="6">
        <v>4.3454405145555521E-2</v>
      </c>
      <c r="L1069" s="1" t="s">
        <v>465</v>
      </c>
      <c r="M1069" s="1" t="s">
        <v>446</v>
      </c>
      <c r="N1069" s="1" t="s">
        <v>436</v>
      </c>
      <c r="O1069" s="1" t="s">
        <v>444</v>
      </c>
      <c r="P1069" s="1" t="s">
        <v>453</v>
      </c>
      <c r="Q1069" s="1" t="s">
        <v>466</v>
      </c>
      <c r="R1069" s="1" t="s">
        <v>330</v>
      </c>
    </row>
    <row r="1070" spans="1:18" hidden="1" x14ac:dyDescent="0.3">
      <c r="A1070" s="1" t="s">
        <v>497</v>
      </c>
      <c r="B1070" s="1">
        <v>24017</v>
      </c>
      <c r="C1070" s="1" t="s">
        <v>12</v>
      </c>
      <c r="D1070" s="6">
        <v>60.111848965508301</v>
      </c>
      <c r="E1070" s="6">
        <v>60.111848965438597</v>
      </c>
      <c r="F1070" s="6">
        <v>6.0383968929317099E-2</v>
      </c>
      <c r="G1070" s="6">
        <v>1.0045268939246064E-3</v>
      </c>
      <c r="H1070" s="6">
        <v>60.111848965508301</v>
      </c>
      <c r="I1070" s="6">
        <v>6.0383968929387119E-2</v>
      </c>
      <c r="J1070" s="6">
        <v>60.111848965508301</v>
      </c>
      <c r="K1070" s="6">
        <v>6.0383968929387119E-2</v>
      </c>
      <c r="L1070" s="1" t="s">
        <v>465</v>
      </c>
      <c r="M1070" s="1" t="s">
        <v>446</v>
      </c>
      <c r="N1070" s="1" t="s">
        <v>436</v>
      </c>
      <c r="O1070" s="1" t="s">
        <v>444</v>
      </c>
      <c r="P1070" s="1" t="s">
        <v>453</v>
      </c>
      <c r="Q1070" s="1" t="s">
        <v>466</v>
      </c>
      <c r="R1070" s="1" t="s">
        <v>330</v>
      </c>
    </row>
    <row r="1071" spans="1:18" hidden="1" x14ac:dyDescent="0.3">
      <c r="A1071" s="1" t="s">
        <v>811</v>
      </c>
      <c r="B1071" s="1">
        <v>51107</v>
      </c>
      <c r="C1071" s="1" t="s">
        <v>12</v>
      </c>
      <c r="D1071" s="6">
        <v>75.648716625062406</v>
      </c>
      <c r="E1071" s="6">
        <v>75.648716624974796</v>
      </c>
      <c r="F1071" s="6">
        <v>7.5991170340668102E-2</v>
      </c>
      <c r="G1071" s="6">
        <v>1.004526893924599E-3</v>
      </c>
      <c r="H1071" s="6">
        <v>75.648716625062406</v>
      </c>
      <c r="I1071" s="6">
        <v>7.5991170340756115E-2</v>
      </c>
      <c r="J1071" s="6">
        <v>75.648716625062406</v>
      </c>
      <c r="K1071" s="6">
        <v>7.5991170340756115E-2</v>
      </c>
      <c r="L1071" s="1" t="s">
        <v>465</v>
      </c>
      <c r="M1071" s="1" t="s">
        <v>446</v>
      </c>
      <c r="N1071" s="1" t="s">
        <v>436</v>
      </c>
      <c r="O1071" s="1" t="s">
        <v>444</v>
      </c>
      <c r="P1071" s="1" t="s">
        <v>453</v>
      </c>
      <c r="Q1071" s="1" t="s">
        <v>466</v>
      </c>
      <c r="R1071" s="1" t="s">
        <v>330</v>
      </c>
    </row>
    <row r="1072" spans="1:18" hidden="1" x14ac:dyDescent="0.3">
      <c r="A1072" s="1" t="s">
        <v>811</v>
      </c>
      <c r="B1072" s="1">
        <v>51153</v>
      </c>
      <c r="C1072" s="1" t="s">
        <v>12</v>
      </c>
      <c r="D1072" s="6">
        <v>76.097467165190395</v>
      </c>
      <c r="E1072" s="6">
        <v>76.097467165102003</v>
      </c>
      <c r="F1072" s="6">
        <v>7.6441952326889703E-2</v>
      </c>
      <c r="G1072" s="6">
        <v>1.0045268939246072E-3</v>
      </c>
      <c r="H1072" s="6">
        <v>76.097467165190395</v>
      </c>
      <c r="I1072" s="6">
        <v>7.6441952326978493E-2</v>
      </c>
      <c r="J1072" s="6">
        <v>76.097467165190395</v>
      </c>
      <c r="K1072" s="6">
        <v>7.6441952326978493E-2</v>
      </c>
      <c r="L1072" s="1" t="s">
        <v>465</v>
      </c>
      <c r="M1072" s="1" t="s">
        <v>446</v>
      </c>
      <c r="N1072" s="1" t="s">
        <v>436</v>
      </c>
      <c r="O1072" s="1" t="s">
        <v>444</v>
      </c>
      <c r="P1072" s="1" t="s">
        <v>453</v>
      </c>
      <c r="Q1072" s="1" t="s">
        <v>466</v>
      </c>
      <c r="R1072" s="1" t="s">
        <v>330</v>
      </c>
    </row>
    <row r="1073" spans="1:18" hidden="1" x14ac:dyDescent="0.3">
      <c r="A1073" s="1" t="s">
        <v>497</v>
      </c>
      <c r="B1073" s="1">
        <v>24021</v>
      </c>
      <c r="C1073" s="1" t="s">
        <v>12</v>
      </c>
      <c r="D1073" s="6">
        <v>81.620349954906203</v>
      </c>
      <c r="E1073" s="6">
        <v>81.620349954811601</v>
      </c>
      <c r="F1073" s="6">
        <v>8.1989836621145895E-2</v>
      </c>
      <c r="G1073" s="6">
        <v>1.0045268939246016E-3</v>
      </c>
      <c r="H1073" s="6">
        <v>81.620349954906203</v>
      </c>
      <c r="I1073" s="6">
        <v>8.198983662124093E-2</v>
      </c>
      <c r="J1073" s="6">
        <v>81.620349954906203</v>
      </c>
      <c r="K1073" s="6">
        <v>8.198983662124093E-2</v>
      </c>
      <c r="L1073" s="1" t="s">
        <v>465</v>
      </c>
      <c r="M1073" s="1" t="s">
        <v>446</v>
      </c>
      <c r="N1073" s="1" t="s">
        <v>436</v>
      </c>
      <c r="O1073" s="1" t="s">
        <v>444</v>
      </c>
      <c r="P1073" s="1" t="s">
        <v>453</v>
      </c>
      <c r="Q1073" s="1" t="s">
        <v>466</v>
      </c>
      <c r="R1073" s="1" t="s">
        <v>330</v>
      </c>
    </row>
    <row r="1074" spans="1:18" hidden="1" x14ac:dyDescent="0.3">
      <c r="A1074" s="1" t="s">
        <v>497</v>
      </c>
      <c r="B1074" s="1">
        <v>24033</v>
      </c>
      <c r="C1074" s="1" t="s">
        <v>12</v>
      </c>
      <c r="D1074" s="6">
        <v>102.980504216618</v>
      </c>
      <c r="E1074" s="6">
        <v>102.98050421649801</v>
      </c>
      <c r="F1074" s="6">
        <v>0.10344668603538899</v>
      </c>
      <c r="G1074" s="6">
        <v>1.0045268939246105E-3</v>
      </c>
      <c r="H1074" s="6">
        <v>102.980504216618</v>
      </c>
      <c r="I1074" s="6">
        <v>0.10344668603550954</v>
      </c>
      <c r="J1074" s="6">
        <v>102.980504216618</v>
      </c>
      <c r="K1074" s="6">
        <v>0.10344668603550954</v>
      </c>
      <c r="L1074" s="1" t="s">
        <v>465</v>
      </c>
      <c r="M1074" s="1" t="s">
        <v>446</v>
      </c>
      <c r="N1074" s="1" t="s">
        <v>436</v>
      </c>
      <c r="O1074" s="1" t="s">
        <v>444</v>
      </c>
      <c r="P1074" s="1" t="s">
        <v>453</v>
      </c>
      <c r="Q1074" s="1" t="s">
        <v>466</v>
      </c>
      <c r="R1074" s="1" t="s">
        <v>330</v>
      </c>
    </row>
    <row r="1075" spans="1:18" hidden="1" x14ac:dyDescent="0.3">
      <c r="A1075" s="1" t="s">
        <v>497</v>
      </c>
      <c r="B1075" s="1">
        <v>24031</v>
      </c>
      <c r="C1075" s="1" t="s">
        <v>12</v>
      </c>
      <c r="D1075" s="6">
        <v>116.659417224725</v>
      </c>
      <c r="E1075" s="6">
        <v>116.65941722458901</v>
      </c>
      <c r="F1075" s="6">
        <v>0.117187522031671</v>
      </c>
      <c r="G1075" s="6">
        <v>1.0045268939246053E-3</v>
      </c>
      <c r="H1075" s="6">
        <v>116.659417224725</v>
      </c>
      <c r="I1075" s="6">
        <v>0.1171875220318076</v>
      </c>
      <c r="J1075" s="6">
        <v>116.659417224725</v>
      </c>
      <c r="K1075" s="6">
        <v>0.1171875220318076</v>
      </c>
      <c r="L1075" s="1" t="s">
        <v>465</v>
      </c>
      <c r="M1075" s="1" t="s">
        <v>446</v>
      </c>
      <c r="N1075" s="1" t="s">
        <v>436</v>
      </c>
      <c r="O1075" s="1" t="s">
        <v>444</v>
      </c>
      <c r="P1075" s="1" t="s">
        <v>453</v>
      </c>
      <c r="Q1075" s="1" t="s">
        <v>466</v>
      </c>
      <c r="R1075" s="1" t="s">
        <v>330</v>
      </c>
    </row>
    <row r="1076" spans="1:18" hidden="1" x14ac:dyDescent="0.3">
      <c r="A1076" s="1" t="s">
        <v>811</v>
      </c>
      <c r="B1076" s="1">
        <v>51059</v>
      </c>
      <c r="C1076" s="1" t="s">
        <v>12</v>
      </c>
      <c r="D1076" s="6">
        <v>121.745913922688</v>
      </c>
      <c r="E1076" s="6">
        <v>121.74591392254599</v>
      </c>
      <c r="F1076" s="6">
        <v>0.122297044760628</v>
      </c>
      <c r="G1076" s="6">
        <v>1.0045268939246094E-3</v>
      </c>
      <c r="H1076" s="6">
        <v>121.745913922688</v>
      </c>
      <c r="I1076" s="6">
        <v>0.12229704476077063</v>
      </c>
      <c r="J1076" s="6">
        <v>121.745913922688</v>
      </c>
      <c r="K1076" s="6">
        <v>0.12229704476077063</v>
      </c>
      <c r="L1076" s="1" t="s">
        <v>465</v>
      </c>
      <c r="M1076" s="1" t="s">
        <v>446</v>
      </c>
      <c r="N1076" s="1" t="s">
        <v>436</v>
      </c>
      <c r="O1076" s="1" t="s">
        <v>444</v>
      </c>
      <c r="P1076" s="1" t="s">
        <v>453</v>
      </c>
      <c r="Q1076" s="1" t="s">
        <v>466</v>
      </c>
      <c r="R1076" s="1" t="s">
        <v>330</v>
      </c>
    </row>
    <row r="1077" spans="1:18" hidden="1" x14ac:dyDescent="0.3">
      <c r="A1077" s="1" t="s">
        <v>9</v>
      </c>
      <c r="B1077" s="1">
        <v>11001</v>
      </c>
      <c r="C1077" s="1" t="s">
        <v>10</v>
      </c>
      <c r="D1077" s="6">
        <v>1.4057439999999999E-2</v>
      </c>
      <c r="E1077" s="6">
        <v>1.40574399999837E-2</v>
      </c>
      <c r="F1077" s="6">
        <v>1.4121076539715E-5</v>
      </c>
      <c r="G1077" s="6">
        <v>1.0045268939245962E-3</v>
      </c>
      <c r="H1077" s="6">
        <v>1.4057439999999999E-2</v>
      </c>
      <c r="I1077" s="6">
        <v>1.4121076539731375E-5</v>
      </c>
      <c r="J1077" s="6">
        <v>1.4057439999999999E-2</v>
      </c>
      <c r="K1077" s="6">
        <v>1.4121076539731375E-5</v>
      </c>
      <c r="L1077" s="1" t="s">
        <v>463</v>
      </c>
      <c r="M1077" s="1" t="s">
        <v>446</v>
      </c>
      <c r="N1077" s="1" t="s">
        <v>436</v>
      </c>
      <c r="O1077" s="1" t="s">
        <v>444</v>
      </c>
      <c r="P1077" s="1" t="s">
        <v>453</v>
      </c>
      <c r="Q1077" s="1" t="s">
        <v>464</v>
      </c>
      <c r="R1077" s="1" t="s">
        <v>330</v>
      </c>
    </row>
    <row r="1078" spans="1:18" hidden="1" x14ac:dyDescent="0.3">
      <c r="A1078" s="1" t="s">
        <v>811</v>
      </c>
      <c r="B1078" s="1">
        <v>51610</v>
      </c>
      <c r="C1078" s="1" t="s">
        <v>10</v>
      </c>
      <c r="D1078" s="6">
        <v>2.5184023145161601E-2</v>
      </c>
      <c r="E1078" s="6">
        <v>2.5184023145132399E-2</v>
      </c>
      <c r="F1078" s="6">
        <v>2.5298028546505201E-5</v>
      </c>
      <c r="G1078" s="6">
        <v>1.0045268939246046E-3</v>
      </c>
      <c r="H1078" s="6">
        <v>2.5184023145161601E-2</v>
      </c>
      <c r="I1078" s="6">
        <v>2.5298028546534535E-5</v>
      </c>
      <c r="J1078" s="6">
        <v>2.5184023145161601E-2</v>
      </c>
      <c r="K1078" s="6">
        <v>2.5298028546534535E-5</v>
      </c>
      <c r="L1078" s="1" t="s">
        <v>463</v>
      </c>
      <c r="M1078" s="1" t="s">
        <v>446</v>
      </c>
      <c r="N1078" s="1" t="s">
        <v>436</v>
      </c>
      <c r="O1078" s="1" t="s">
        <v>444</v>
      </c>
      <c r="P1078" s="1" t="s">
        <v>453</v>
      </c>
      <c r="Q1078" s="1" t="s">
        <v>464</v>
      </c>
      <c r="R1078" s="1" t="s">
        <v>330</v>
      </c>
    </row>
    <row r="1079" spans="1:18" hidden="1" x14ac:dyDescent="0.3">
      <c r="A1079" s="1" t="s">
        <v>811</v>
      </c>
      <c r="B1079" s="1">
        <v>51685</v>
      </c>
      <c r="C1079" s="1" t="s">
        <v>10</v>
      </c>
      <c r="D1079" s="6">
        <v>3.1414582475689602E-2</v>
      </c>
      <c r="E1079" s="6">
        <v>3.1414582475653097E-2</v>
      </c>
      <c r="F1079" s="6">
        <v>3.1556792958206097E-5</v>
      </c>
      <c r="G1079" s="6">
        <v>1.0045268939246038E-3</v>
      </c>
      <c r="H1079" s="6">
        <v>3.1414582475689602E-2</v>
      </c>
      <c r="I1079" s="6">
        <v>3.1556792958242763E-5</v>
      </c>
      <c r="J1079" s="6">
        <v>3.1414582475689602E-2</v>
      </c>
      <c r="K1079" s="6">
        <v>3.1556792958242763E-5</v>
      </c>
      <c r="L1079" s="1" t="s">
        <v>463</v>
      </c>
      <c r="M1079" s="1" t="s">
        <v>446</v>
      </c>
      <c r="N1079" s="1" t="s">
        <v>436</v>
      </c>
      <c r="O1079" s="1" t="s">
        <v>444</v>
      </c>
      <c r="P1079" s="1" t="s">
        <v>453</v>
      </c>
      <c r="Q1079" s="1" t="s">
        <v>464</v>
      </c>
      <c r="R1079" s="1" t="s">
        <v>330</v>
      </c>
    </row>
    <row r="1080" spans="1:18" hidden="1" x14ac:dyDescent="0.3">
      <c r="A1080" s="1" t="s">
        <v>811</v>
      </c>
      <c r="B1080" s="1">
        <v>51510</v>
      </c>
      <c r="C1080" s="1" t="s">
        <v>10</v>
      </c>
      <c r="D1080" s="6">
        <v>7.9043293852351995E-2</v>
      </c>
      <c r="E1080" s="6">
        <v>7.9043293852260096E-2</v>
      </c>
      <c r="F1080" s="6">
        <v>7.9401114458980794E-5</v>
      </c>
      <c r="G1080" s="6">
        <v>1.0045268939246066E-3</v>
      </c>
      <c r="H1080" s="6">
        <v>7.9043293852351995E-2</v>
      </c>
      <c r="I1080" s="6">
        <v>7.94011144590731E-5</v>
      </c>
      <c r="J1080" s="6">
        <v>7.9043293852351995E-2</v>
      </c>
      <c r="K1080" s="6">
        <v>7.94011144590731E-5</v>
      </c>
      <c r="L1080" s="1" t="s">
        <v>463</v>
      </c>
      <c r="M1080" s="1" t="s">
        <v>446</v>
      </c>
      <c r="N1080" s="1" t="s">
        <v>436</v>
      </c>
      <c r="O1080" s="1" t="s">
        <v>444</v>
      </c>
      <c r="P1080" s="1" t="s">
        <v>453</v>
      </c>
      <c r="Q1080" s="1" t="s">
        <v>464</v>
      </c>
      <c r="R1080" s="1" t="s">
        <v>330</v>
      </c>
    </row>
    <row r="1081" spans="1:18" hidden="1" x14ac:dyDescent="0.3">
      <c r="A1081" s="1" t="s">
        <v>811</v>
      </c>
      <c r="B1081" s="1">
        <v>51600</v>
      </c>
      <c r="C1081" s="1" t="s">
        <v>10</v>
      </c>
      <c r="D1081" s="6">
        <v>9.3698085553814398E-2</v>
      </c>
      <c r="E1081" s="6">
        <v>9.3698085553705998E-2</v>
      </c>
      <c r="F1081" s="6">
        <v>9.4122246847945694E-5</v>
      </c>
      <c r="G1081" s="6">
        <v>1.0045268939245997E-3</v>
      </c>
      <c r="H1081" s="6">
        <v>9.3698085553814398E-2</v>
      </c>
      <c r="I1081" s="6">
        <v>9.4122246848054575E-5</v>
      </c>
      <c r="J1081" s="6">
        <v>9.3698085553814398E-2</v>
      </c>
      <c r="K1081" s="6">
        <v>9.4122246848054575E-5</v>
      </c>
      <c r="L1081" s="1" t="s">
        <v>463</v>
      </c>
      <c r="M1081" s="1" t="s">
        <v>446</v>
      </c>
      <c r="N1081" s="1" t="s">
        <v>436</v>
      </c>
      <c r="O1081" s="1" t="s">
        <v>444</v>
      </c>
      <c r="P1081" s="1" t="s">
        <v>453</v>
      </c>
      <c r="Q1081" s="1" t="s">
        <v>464</v>
      </c>
      <c r="R1081" s="1" t="s">
        <v>330</v>
      </c>
    </row>
    <row r="1082" spans="1:18" hidden="1" x14ac:dyDescent="0.3">
      <c r="A1082" s="1" t="s">
        <v>9</v>
      </c>
      <c r="B1082" s="1">
        <v>11001</v>
      </c>
      <c r="C1082" s="1" t="s">
        <v>12</v>
      </c>
      <c r="D1082" s="6">
        <v>0.1000094</v>
      </c>
      <c r="E1082" s="6">
        <v>0.10000939999988399</v>
      </c>
      <c r="F1082" s="6">
        <v>1.00462131945146E-4</v>
      </c>
      <c r="G1082" s="6">
        <v>1.0045268939245964E-3</v>
      </c>
      <c r="H1082" s="6">
        <v>0.1000094</v>
      </c>
      <c r="I1082" s="6">
        <v>1.0046213194526252E-4</v>
      </c>
      <c r="J1082" s="6">
        <v>0.1000094</v>
      </c>
      <c r="K1082" s="6">
        <v>1.0046213194526252E-4</v>
      </c>
      <c r="L1082" s="1" t="s">
        <v>463</v>
      </c>
      <c r="M1082" s="1" t="s">
        <v>446</v>
      </c>
      <c r="N1082" s="1" t="s">
        <v>436</v>
      </c>
      <c r="O1082" s="1" t="s">
        <v>444</v>
      </c>
      <c r="P1082" s="1" t="s">
        <v>453</v>
      </c>
      <c r="Q1082" s="1" t="s">
        <v>464</v>
      </c>
      <c r="R1082" s="1" t="s">
        <v>330</v>
      </c>
    </row>
    <row r="1083" spans="1:18" hidden="1" x14ac:dyDescent="0.3">
      <c r="A1083" s="1" t="s">
        <v>811</v>
      </c>
      <c r="B1083" s="1">
        <v>51683</v>
      </c>
      <c r="C1083" s="1" t="s">
        <v>10</v>
      </c>
      <c r="D1083" s="6">
        <v>0.128218996163392</v>
      </c>
      <c r="E1083" s="6">
        <v>0.128218996163242</v>
      </c>
      <c r="F1083" s="6">
        <v>1.2879942995799301E-4</v>
      </c>
      <c r="G1083" s="6">
        <v>1.0045268939246103E-3</v>
      </c>
      <c r="H1083" s="6">
        <v>0.128218996163392</v>
      </c>
      <c r="I1083" s="6">
        <v>1.2879942995814368E-4</v>
      </c>
      <c r="J1083" s="6">
        <v>0.128218996163392</v>
      </c>
      <c r="K1083" s="6">
        <v>1.2879942995814368E-4</v>
      </c>
      <c r="L1083" s="1" t="s">
        <v>463</v>
      </c>
      <c r="M1083" s="1" t="s">
        <v>446</v>
      </c>
      <c r="N1083" s="1" t="s">
        <v>436</v>
      </c>
      <c r="O1083" s="1" t="s">
        <v>444</v>
      </c>
      <c r="P1083" s="1" t="s">
        <v>453</v>
      </c>
      <c r="Q1083" s="1" t="s">
        <v>464</v>
      </c>
      <c r="R1083" s="1" t="s">
        <v>330</v>
      </c>
    </row>
    <row r="1084" spans="1:18" hidden="1" x14ac:dyDescent="0.3">
      <c r="A1084" s="1" t="s">
        <v>811</v>
      </c>
      <c r="B1084" s="1">
        <v>51610</v>
      </c>
      <c r="C1084" s="1" t="s">
        <v>12</v>
      </c>
      <c r="D1084" s="6">
        <v>0.1791675908416</v>
      </c>
      <c r="E1084" s="6">
        <v>0.179167590841391</v>
      </c>
      <c r="F1084" s="6">
        <v>1.79978663519858E-4</v>
      </c>
      <c r="G1084" s="6">
        <v>1.0045268939246105E-3</v>
      </c>
      <c r="H1084" s="6">
        <v>0.1791675908416</v>
      </c>
      <c r="I1084" s="6">
        <v>1.7997866352006793E-4</v>
      </c>
      <c r="J1084" s="6">
        <v>0.1791675908416</v>
      </c>
      <c r="K1084" s="6">
        <v>1.7997866352006793E-4</v>
      </c>
      <c r="L1084" s="1" t="s">
        <v>463</v>
      </c>
      <c r="M1084" s="1" t="s">
        <v>446</v>
      </c>
      <c r="N1084" s="1" t="s">
        <v>436</v>
      </c>
      <c r="O1084" s="1" t="s">
        <v>444</v>
      </c>
      <c r="P1084" s="1" t="s">
        <v>453</v>
      </c>
      <c r="Q1084" s="1" t="s">
        <v>464</v>
      </c>
      <c r="R1084" s="1" t="s">
        <v>330</v>
      </c>
    </row>
    <row r="1085" spans="1:18" hidden="1" x14ac:dyDescent="0.3">
      <c r="A1085" s="1" t="s">
        <v>811</v>
      </c>
      <c r="B1085" s="1">
        <v>51685</v>
      </c>
      <c r="C1085" s="1" t="s">
        <v>12</v>
      </c>
      <c r="D1085" s="6">
        <v>0.223493911089504</v>
      </c>
      <c r="E1085" s="6">
        <v>0.22349391108924399</v>
      </c>
      <c r="F1085" s="6">
        <v>2.2450564431754E-4</v>
      </c>
      <c r="G1085" s="6">
        <v>1.0045268939246046E-3</v>
      </c>
      <c r="H1085" s="6">
        <v>0.223493911089504</v>
      </c>
      <c r="I1085" s="6">
        <v>2.2450564431780121E-4</v>
      </c>
      <c r="J1085" s="6">
        <v>0.223493911089504</v>
      </c>
      <c r="K1085" s="6">
        <v>2.2450564431780121E-4</v>
      </c>
      <c r="L1085" s="1" t="s">
        <v>463</v>
      </c>
      <c r="M1085" s="1" t="s">
        <v>446</v>
      </c>
      <c r="N1085" s="1" t="s">
        <v>436</v>
      </c>
      <c r="O1085" s="1" t="s">
        <v>444</v>
      </c>
      <c r="P1085" s="1" t="s">
        <v>453</v>
      </c>
      <c r="Q1085" s="1" t="s">
        <v>464</v>
      </c>
      <c r="R1085" s="1" t="s">
        <v>330</v>
      </c>
    </row>
    <row r="1086" spans="1:18" hidden="1" x14ac:dyDescent="0.3">
      <c r="A1086" s="1" t="s">
        <v>811</v>
      </c>
      <c r="B1086" s="1">
        <v>51013</v>
      </c>
      <c r="C1086" s="1" t="s">
        <v>10</v>
      </c>
      <c r="D1086" s="6">
        <v>0.23074034694252801</v>
      </c>
      <c r="E1086" s="6">
        <v>0.23074034694225901</v>
      </c>
      <c r="F1086" s="6">
        <v>2.3178488401699501E-4</v>
      </c>
      <c r="G1086" s="6">
        <v>1.0045268939246131E-3</v>
      </c>
      <c r="H1086" s="6">
        <v>0.23074034694252801</v>
      </c>
      <c r="I1086" s="6">
        <v>2.3178488401726525E-4</v>
      </c>
      <c r="J1086" s="6">
        <v>0.23074034694252801</v>
      </c>
      <c r="K1086" s="6">
        <v>2.3178488401726525E-4</v>
      </c>
      <c r="L1086" s="1" t="s">
        <v>463</v>
      </c>
      <c r="M1086" s="1" t="s">
        <v>446</v>
      </c>
      <c r="N1086" s="1" t="s">
        <v>436</v>
      </c>
      <c r="O1086" s="1" t="s">
        <v>444</v>
      </c>
      <c r="P1086" s="1" t="s">
        <v>453</v>
      </c>
      <c r="Q1086" s="1" t="s">
        <v>464</v>
      </c>
      <c r="R1086" s="1" t="s">
        <v>330</v>
      </c>
    </row>
    <row r="1087" spans="1:18" hidden="1" x14ac:dyDescent="0.3">
      <c r="A1087" s="1" t="s">
        <v>811</v>
      </c>
      <c r="B1087" s="1">
        <v>51510</v>
      </c>
      <c r="C1087" s="1" t="s">
        <v>12</v>
      </c>
      <c r="D1087" s="6">
        <v>0.56234058174224</v>
      </c>
      <c r="E1087" s="6">
        <v>0.56234058174158696</v>
      </c>
      <c r="F1087" s="6">
        <v>5.6488623790463296E-4</v>
      </c>
      <c r="G1087" s="6">
        <v>1.004526893924607E-3</v>
      </c>
      <c r="H1087" s="6">
        <v>0.56234058174224</v>
      </c>
      <c r="I1087" s="6">
        <v>5.6488623790528891E-4</v>
      </c>
      <c r="J1087" s="6">
        <v>0.56234058174224</v>
      </c>
      <c r="K1087" s="6">
        <v>5.6488623790528891E-4</v>
      </c>
      <c r="L1087" s="1" t="s">
        <v>463</v>
      </c>
      <c r="M1087" s="1" t="s">
        <v>446</v>
      </c>
      <c r="N1087" s="1" t="s">
        <v>436</v>
      </c>
      <c r="O1087" s="1" t="s">
        <v>444</v>
      </c>
      <c r="P1087" s="1" t="s">
        <v>453</v>
      </c>
      <c r="Q1087" s="1" t="s">
        <v>464</v>
      </c>
      <c r="R1087" s="1" t="s">
        <v>330</v>
      </c>
    </row>
    <row r="1088" spans="1:18" hidden="1" x14ac:dyDescent="0.3">
      <c r="A1088" s="1" t="s">
        <v>811</v>
      </c>
      <c r="B1088" s="1">
        <v>51600</v>
      </c>
      <c r="C1088" s="1" t="s">
        <v>12</v>
      </c>
      <c r="D1088" s="6">
        <v>0.66659970357964804</v>
      </c>
      <c r="E1088" s="6">
        <v>0.66659970357887299</v>
      </c>
      <c r="F1088" s="6">
        <v>6.6961732972714799E-4</v>
      </c>
      <c r="G1088" s="6">
        <v>1.0045268939246055E-3</v>
      </c>
      <c r="H1088" s="6">
        <v>0.66659970357964804</v>
      </c>
      <c r="I1088" s="6">
        <v>6.6961732972792656E-4</v>
      </c>
      <c r="J1088" s="6">
        <v>0.66659970357964804</v>
      </c>
      <c r="K1088" s="6">
        <v>6.6961732972792656E-4</v>
      </c>
      <c r="L1088" s="1" t="s">
        <v>463</v>
      </c>
      <c r="M1088" s="1" t="s">
        <v>446</v>
      </c>
      <c r="N1088" s="1" t="s">
        <v>436</v>
      </c>
      <c r="O1088" s="1" t="s">
        <v>444</v>
      </c>
      <c r="P1088" s="1" t="s">
        <v>453</v>
      </c>
      <c r="Q1088" s="1" t="s">
        <v>464</v>
      </c>
      <c r="R1088" s="1" t="s">
        <v>330</v>
      </c>
    </row>
    <row r="1089" spans="1:18" hidden="1" x14ac:dyDescent="0.3">
      <c r="A1089" s="1" t="s">
        <v>811</v>
      </c>
      <c r="B1089" s="1">
        <v>51683</v>
      </c>
      <c r="C1089" s="1" t="s">
        <v>12</v>
      </c>
      <c r="D1089" s="6">
        <v>0.91219333142591996</v>
      </c>
      <c r="E1089" s="6">
        <v>0.91219333142486203</v>
      </c>
      <c r="F1089" s="6">
        <v>9.1632273387495496E-4</v>
      </c>
      <c r="G1089" s="6">
        <v>1.0045268939246055E-3</v>
      </c>
      <c r="H1089" s="6">
        <v>0.91219333142591996</v>
      </c>
      <c r="I1089" s="6">
        <v>9.1632273387601759E-4</v>
      </c>
      <c r="J1089" s="6">
        <v>0.91219333142591996</v>
      </c>
      <c r="K1089" s="6">
        <v>9.1632273387601759E-4</v>
      </c>
      <c r="L1089" s="1" t="s">
        <v>463</v>
      </c>
      <c r="M1089" s="1" t="s">
        <v>446</v>
      </c>
      <c r="N1089" s="1" t="s">
        <v>436</v>
      </c>
      <c r="O1089" s="1" t="s">
        <v>444</v>
      </c>
      <c r="P1089" s="1" t="s">
        <v>453</v>
      </c>
      <c r="Q1089" s="1" t="s">
        <v>464</v>
      </c>
      <c r="R1089" s="1" t="s">
        <v>330</v>
      </c>
    </row>
    <row r="1090" spans="1:18" hidden="1" x14ac:dyDescent="0.3">
      <c r="A1090" s="1" t="s">
        <v>811</v>
      </c>
      <c r="B1090" s="1">
        <v>51013</v>
      </c>
      <c r="C1090" s="1" t="s">
        <v>12</v>
      </c>
      <c r="D1090" s="6">
        <v>1.6415650862518401</v>
      </c>
      <c r="E1090" s="6">
        <v>1.64156508624993</v>
      </c>
      <c r="F1090" s="6">
        <v>1.6489962772657199E-3</v>
      </c>
      <c r="G1090" s="6">
        <v>1.0045268939246059E-3</v>
      </c>
      <c r="H1090" s="6">
        <v>1.6415650862518401</v>
      </c>
      <c r="I1090" s="6">
        <v>1.6489962772676388E-3</v>
      </c>
      <c r="J1090" s="6">
        <v>1.6415650862518401</v>
      </c>
      <c r="K1090" s="6">
        <v>1.6489962772676388E-3</v>
      </c>
      <c r="L1090" s="1" t="s">
        <v>463</v>
      </c>
      <c r="M1090" s="1" t="s">
        <v>446</v>
      </c>
      <c r="N1090" s="1" t="s">
        <v>436</v>
      </c>
      <c r="O1090" s="1" t="s">
        <v>444</v>
      </c>
      <c r="P1090" s="1" t="s">
        <v>453</v>
      </c>
      <c r="Q1090" s="1" t="s">
        <v>464</v>
      </c>
      <c r="R1090" s="1" t="s">
        <v>330</v>
      </c>
    </row>
    <row r="1091" spans="1:18" hidden="1" x14ac:dyDescent="0.3">
      <c r="A1091" s="1" t="s">
        <v>497</v>
      </c>
      <c r="B1091" s="1">
        <v>24009</v>
      </c>
      <c r="C1091" s="1" t="s">
        <v>10</v>
      </c>
      <c r="D1091" s="6">
        <v>1.8208134069629001</v>
      </c>
      <c r="E1091" s="6">
        <v>1.82081340696078</v>
      </c>
      <c r="F1091" s="6">
        <v>1.8290560361105899E-3</v>
      </c>
      <c r="G1091" s="6">
        <v>1.0045268939246049E-3</v>
      </c>
      <c r="H1091" s="6">
        <v>1.8208134069629001</v>
      </c>
      <c r="I1091" s="6">
        <v>1.8290560361127195E-3</v>
      </c>
      <c r="J1091" s="6">
        <v>1.8208134069629001</v>
      </c>
      <c r="K1091" s="6">
        <v>1.8290560361127195E-3</v>
      </c>
      <c r="L1091" s="1" t="s">
        <v>463</v>
      </c>
      <c r="M1091" s="1" t="s">
        <v>446</v>
      </c>
      <c r="N1091" s="1" t="s">
        <v>436</v>
      </c>
      <c r="O1091" s="1" t="s">
        <v>444</v>
      </c>
      <c r="P1091" s="1" t="s">
        <v>453</v>
      </c>
      <c r="Q1091" s="1" t="s">
        <v>464</v>
      </c>
      <c r="R1091" s="1" t="s">
        <v>330</v>
      </c>
    </row>
    <row r="1092" spans="1:18" hidden="1" x14ac:dyDescent="0.3">
      <c r="A1092" s="1" t="s">
        <v>497</v>
      </c>
      <c r="B1092" s="1">
        <v>24017</v>
      </c>
      <c r="C1092" s="1" t="s">
        <v>10</v>
      </c>
      <c r="D1092" s="6">
        <v>2.5301909440813901</v>
      </c>
      <c r="E1092" s="6">
        <v>2.53019094407846</v>
      </c>
      <c r="F1092" s="6">
        <v>2.5416448500912899E-3</v>
      </c>
      <c r="G1092" s="6">
        <v>1.0045268939246012E-3</v>
      </c>
      <c r="H1092" s="6">
        <v>2.5301909440813901</v>
      </c>
      <c r="I1092" s="6">
        <v>2.5416448500942329E-3</v>
      </c>
      <c r="J1092" s="6">
        <v>2.5301909440813901</v>
      </c>
      <c r="K1092" s="6">
        <v>2.5416448500942329E-3</v>
      </c>
      <c r="L1092" s="1" t="s">
        <v>463</v>
      </c>
      <c r="M1092" s="1" t="s">
        <v>446</v>
      </c>
      <c r="N1092" s="1" t="s">
        <v>436</v>
      </c>
      <c r="O1092" s="1" t="s">
        <v>444</v>
      </c>
      <c r="P1092" s="1" t="s">
        <v>453</v>
      </c>
      <c r="Q1092" s="1" t="s">
        <v>464</v>
      </c>
      <c r="R1092" s="1" t="s">
        <v>330</v>
      </c>
    </row>
    <row r="1093" spans="1:18" hidden="1" x14ac:dyDescent="0.3">
      <c r="A1093" s="1" t="s">
        <v>811</v>
      </c>
      <c r="B1093" s="1">
        <v>51107</v>
      </c>
      <c r="C1093" s="1" t="s">
        <v>10</v>
      </c>
      <c r="D1093" s="6">
        <v>3.18415851969664</v>
      </c>
      <c r="E1093" s="6">
        <v>3.1841585196929598</v>
      </c>
      <c r="F1093" s="6">
        <v>3.1985728675507199E-3</v>
      </c>
      <c r="G1093" s="6">
        <v>1.0045268939245997E-3</v>
      </c>
      <c r="H1093" s="6">
        <v>3.18415851969664</v>
      </c>
      <c r="I1093" s="6">
        <v>3.198572867554417E-3</v>
      </c>
      <c r="J1093" s="6">
        <v>3.18415851969664</v>
      </c>
      <c r="K1093" s="6">
        <v>3.198572867554417E-3</v>
      </c>
      <c r="L1093" s="1" t="s">
        <v>463</v>
      </c>
      <c r="M1093" s="1" t="s">
        <v>446</v>
      </c>
      <c r="N1093" s="1" t="s">
        <v>436</v>
      </c>
      <c r="O1093" s="1" t="s">
        <v>444</v>
      </c>
      <c r="P1093" s="1" t="s">
        <v>453</v>
      </c>
      <c r="Q1093" s="1" t="s">
        <v>464</v>
      </c>
      <c r="R1093" s="1" t="s">
        <v>330</v>
      </c>
    </row>
    <row r="1094" spans="1:18" hidden="1" x14ac:dyDescent="0.3">
      <c r="A1094" s="1" t="s">
        <v>811</v>
      </c>
      <c r="B1094" s="1">
        <v>51153</v>
      </c>
      <c r="C1094" s="1" t="s">
        <v>10</v>
      </c>
      <c r="D1094" s="6">
        <v>3.2030467400547198</v>
      </c>
      <c r="E1094" s="6">
        <v>3.2030467400509899</v>
      </c>
      <c r="F1094" s="6">
        <v>3.2175465928787699E-3</v>
      </c>
      <c r="G1094" s="6">
        <v>1.0045268939246105E-3</v>
      </c>
      <c r="H1094" s="6">
        <v>3.2030467400547198</v>
      </c>
      <c r="I1094" s="6">
        <v>3.2175465928825169E-3</v>
      </c>
      <c r="J1094" s="6">
        <v>3.2030467400547198</v>
      </c>
      <c r="K1094" s="6">
        <v>3.2175465928825169E-3</v>
      </c>
      <c r="L1094" s="1" t="s">
        <v>463</v>
      </c>
      <c r="M1094" s="1" t="s">
        <v>446</v>
      </c>
      <c r="N1094" s="1" t="s">
        <v>436</v>
      </c>
      <c r="O1094" s="1" t="s">
        <v>444</v>
      </c>
      <c r="P1094" s="1" t="s">
        <v>453</v>
      </c>
      <c r="Q1094" s="1" t="s">
        <v>464</v>
      </c>
      <c r="R1094" s="1" t="s">
        <v>330</v>
      </c>
    </row>
    <row r="1095" spans="1:18" hidden="1" x14ac:dyDescent="0.3">
      <c r="A1095" s="1" t="s">
        <v>497</v>
      </c>
      <c r="B1095" s="1">
        <v>24021</v>
      </c>
      <c r="C1095" s="1" t="s">
        <v>10</v>
      </c>
      <c r="D1095" s="6">
        <v>3.4355126078019098</v>
      </c>
      <c r="E1095" s="6">
        <v>3.4355126077979001</v>
      </c>
      <c r="F1095" s="6">
        <v>3.4510648089500699E-3</v>
      </c>
      <c r="G1095" s="6">
        <v>1.0045268939246124E-3</v>
      </c>
      <c r="H1095" s="6">
        <v>3.4355126078019098</v>
      </c>
      <c r="I1095" s="6">
        <v>3.4510648089540979E-3</v>
      </c>
      <c r="J1095" s="6">
        <v>3.4355126078019098</v>
      </c>
      <c r="K1095" s="6">
        <v>3.4510648089540979E-3</v>
      </c>
      <c r="L1095" s="1" t="s">
        <v>463</v>
      </c>
      <c r="M1095" s="1" t="s">
        <v>446</v>
      </c>
      <c r="N1095" s="1" t="s">
        <v>436</v>
      </c>
      <c r="O1095" s="1" t="s">
        <v>444</v>
      </c>
      <c r="P1095" s="1" t="s">
        <v>453</v>
      </c>
      <c r="Q1095" s="1" t="s">
        <v>464</v>
      </c>
      <c r="R1095" s="1" t="s">
        <v>330</v>
      </c>
    </row>
    <row r="1096" spans="1:18" hidden="1" x14ac:dyDescent="0.3">
      <c r="A1096" s="1" t="s">
        <v>497</v>
      </c>
      <c r="B1096" s="1">
        <v>24033</v>
      </c>
      <c r="C1096" s="1" t="s">
        <v>10</v>
      </c>
      <c r="D1096" s="6">
        <v>4.3345895484280197</v>
      </c>
      <c r="E1096" s="6">
        <v>4.3345895484229899</v>
      </c>
      <c r="F1096" s="6">
        <v>4.3542117755154004E-3</v>
      </c>
      <c r="G1096" s="6">
        <v>1.0045268939246046E-3</v>
      </c>
      <c r="H1096" s="6">
        <v>4.3345895484280197</v>
      </c>
      <c r="I1096" s="6">
        <v>4.3542117755204536E-3</v>
      </c>
      <c r="J1096" s="6">
        <v>4.3345895484280197</v>
      </c>
      <c r="K1096" s="6">
        <v>4.3542117755204536E-3</v>
      </c>
      <c r="L1096" s="1" t="s">
        <v>463</v>
      </c>
      <c r="M1096" s="1" t="s">
        <v>446</v>
      </c>
      <c r="N1096" s="1" t="s">
        <v>436</v>
      </c>
      <c r="O1096" s="1" t="s">
        <v>444</v>
      </c>
      <c r="P1096" s="1" t="s">
        <v>453</v>
      </c>
      <c r="Q1096" s="1" t="s">
        <v>464</v>
      </c>
      <c r="R1096" s="1" t="s">
        <v>330</v>
      </c>
    </row>
    <row r="1097" spans="1:18" hidden="1" x14ac:dyDescent="0.3">
      <c r="A1097" s="1" t="s">
        <v>497</v>
      </c>
      <c r="B1097" s="1">
        <v>24031</v>
      </c>
      <c r="C1097" s="1" t="s">
        <v>10</v>
      </c>
      <c r="D1097" s="6">
        <v>4.9103551578623303</v>
      </c>
      <c r="E1097" s="6">
        <v>4.9103551578565998</v>
      </c>
      <c r="F1097" s="6">
        <v>4.9325838147883903E-3</v>
      </c>
      <c r="G1097" s="6">
        <v>1.0045268939246124E-3</v>
      </c>
      <c r="H1097" s="6">
        <v>4.9103551578623303</v>
      </c>
      <c r="I1097" s="6">
        <v>4.932583814794147E-3</v>
      </c>
      <c r="J1097" s="6">
        <v>4.9103551578623303</v>
      </c>
      <c r="K1097" s="6">
        <v>4.932583814794147E-3</v>
      </c>
      <c r="L1097" s="1" t="s">
        <v>463</v>
      </c>
      <c r="M1097" s="1" t="s">
        <v>446</v>
      </c>
      <c r="N1097" s="1" t="s">
        <v>436</v>
      </c>
      <c r="O1097" s="1" t="s">
        <v>444</v>
      </c>
      <c r="P1097" s="1" t="s">
        <v>453</v>
      </c>
      <c r="Q1097" s="1" t="s">
        <v>464</v>
      </c>
      <c r="R1097" s="1" t="s">
        <v>330</v>
      </c>
    </row>
    <row r="1098" spans="1:18" hidden="1" x14ac:dyDescent="0.3">
      <c r="A1098" s="1" t="s">
        <v>811</v>
      </c>
      <c r="B1098" s="1">
        <v>51059</v>
      </c>
      <c r="C1098" s="1" t="s">
        <v>10</v>
      </c>
      <c r="D1098" s="6">
        <v>5.1244523500713601</v>
      </c>
      <c r="E1098" s="6">
        <v>5.1244523500653996</v>
      </c>
      <c r="F1098" s="6">
        <v>5.1476502022758403E-3</v>
      </c>
      <c r="G1098" s="6">
        <v>1.0045268939246053E-3</v>
      </c>
      <c r="H1098" s="6">
        <v>5.1244523500713601</v>
      </c>
      <c r="I1098" s="6">
        <v>5.1476502022818277E-3</v>
      </c>
      <c r="J1098" s="6">
        <v>5.1244523500713601</v>
      </c>
      <c r="K1098" s="6">
        <v>5.1476502022818277E-3</v>
      </c>
      <c r="L1098" s="1" t="s">
        <v>463</v>
      </c>
      <c r="M1098" s="1" t="s">
        <v>446</v>
      </c>
      <c r="N1098" s="1" t="s">
        <v>436</v>
      </c>
      <c r="O1098" s="1" t="s">
        <v>444</v>
      </c>
      <c r="P1098" s="1" t="s">
        <v>453</v>
      </c>
      <c r="Q1098" s="1" t="s">
        <v>464</v>
      </c>
      <c r="R1098" s="1" t="s">
        <v>330</v>
      </c>
    </row>
    <row r="1099" spans="1:18" hidden="1" x14ac:dyDescent="0.3">
      <c r="A1099" s="1" t="s">
        <v>497</v>
      </c>
      <c r="B1099" s="1">
        <v>24009</v>
      </c>
      <c r="C1099" s="1" t="s">
        <v>12</v>
      </c>
      <c r="D1099" s="6">
        <v>12.953881306498401</v>
      </c>
      <c r="E1099" s="6">
        <v>12.9538813064833</v>
      </c>
      <c r="F1099" s="6">
        <v>1.30125221530697E-2</v>
      </c>
      <c r="G1099" s="6">
        <v>1.004526893924607E-3</v>
      </c>
      <c r="H1099" s="6">
        <v>12.953881306498401</v>
      </c>
      <c r="I1099" s="6">
        <v>1.301252215308487E-2</v>
      </c>
      <c r="J1099" s="6">
        <v>12.953881306498401</v>
      </c>
      <c r="K1099" s="6">
        <v>1.301252215308487E-2</v>
      </c>
      <c r="L1099" s="1" t="s">
        <v>463</v>
      </c>
      <c r="M1099" s="1" t="s">
        <v>446</v>
      </c>
      <c r="N1099" s="1" t="s">
        <v>436</v>
      </c>
      <c r="O1099" s="1" t="s">
        <v>444</v>
      </c>
      <c r="P1099" s="1" t="s">
        <v>453</v>
      </c>
      <c r="Q1099" s="1" t="s">
        <v>464</v>
      </c>
      <c r="R1099" s="1" t="s">
        <v>330</v>
      </c>
    </row>
    <row r="1100" spans="1:18" hidden="1" x14ac:dyDescent="0.3">
      <c r="A1100" s="1" t="s">
        <v>497</v>
      </c>
      <c r="B1100" s="1">
        <v>24017</v>
      </c>
      <c r="C1100" s="1" t="s">
        <v>12</v>
      </c>
      <c r="D1100" s="6">
        <v>18.0006305619799</v>
      </c>
      <c r="E1100" s="6">
        <v>18.0006305619589</v>
      </c>
      <c r="F1100" s="6">
        <v>1.8082117507089001E-2</v>
      </c>
      <c r="G1100" s="6">
        <v>1.0045268939246111E-3</v>
      </c>
      <c r="H1100" s="6">
        <v>18.0006305619799</v>
      </c>
      <c r="I1100" s="6">
        <v>1.8082117507110095E-2</v>
      </c>
      <c r="J1100" s="6">
        <v>18.0006305619799</v>
      </c>
      <c r="K1100" s="6">
        <v>1.8082117507110095E-2</v>
      </c>
      <c r="L1100" s="1" t="s">
        <v>463</v>
      </c>
      <c r="M1100" s="1" t="s">
        <v>446</v>
      </c>
      <c r="N1100" s="1" t="s">
        <v>436</v>
      </c>
      <c r="O1100" s="1" t="s">
        <v>444</v>
      </c>
      <c r="P1100" s="1" t="s">
        <v>453</v>
      </c>
      <c r="Q1100" s="1" t="s">
        <v>464</v>
      </c>
      <c r="R1100" s="1" t="s">
        <v>330</v>
      </c>
    </row>
    <row r="1101" spans="1:18" hidden="1" x14ac:dyDescent="0.3">
      <c r="A1101" s="1" t="s">
        <v>811</v>
      </c>
      <c r="B1101" s="1">
        <v>51107</v>
      </c>
      <c r="C1101" s="1" t="s">
        <v>12</v>
      </c>
      <c r="D1101" s="6">
        <v>22.653175756259198</v>
      </c>
      <c r="E1101" s="6">
        <v>22.653175756232901</v>
      </c>
      <c r="F1101" s="6">
        <v>2.27557242799367E-2</v>
      </c>
      <c r="G1101" s="6">
        <v>1.0045268939246005E-3</v>
      </c>
      <c r="H1101" s="6">
        <v>22.653175756259198</v>
      </c>
      <c r="I1101" s="6">
        <v>2.2755724279963117E-2</v>
      </c>
      <c r="J1101" s="6">
        <v>22.653175756259198</v>
      </c>
      <c r="K1101" s="6">
        <v>2.2755724279963117E-2</v>
      </c>
      <c r="L1101" s="1" t="s">
        <v>463</v>
      </c>
      <c r="M1101" s="1" t="s">
        <v>446</v>
      </c>
      <c r="N1101" s="1" t="s">
        <v>436</v>
      </c>
      <c r="O1101" s="1" t="s">
        <v>444</v>
      </c>
      <c r="P1101" s="1" t="s">
        <v>453</v>
      </c>
      <c r="Q1101" s="1" t="s">
        <v>464</v>
      </c>
      <c r="R1101" s="1" t="s">
        <v>330</v>
      </c>
    </row>
    <row r="1102" spans="1:18" hidden="1" x14ac:dyDescent="0.3">
      <c r="A1102" s="1" t="s">
        <v>811</v>
      </c>
      <c r="B1102" s="1">
        <v>51153</v>
      </c>
      <c r="C1102" s="1" t="s">
        <v>12</v>
      </c>
      <c r="D1102" s="6">
        <v>22.787556340937599</v>
      </c>
      <c r="E1102" s="6">
        <v>22.787556340910999</v>
      </c>
      <c r="F1102" s="6">
        <v>2.2890713191267401E-2</v>
      </c>
      <c r="G1102" s="6">
        <v>1.0045268939246111E-3</v>
      </c>
      <c r="H1102" s="6">
        <v>22.787556340937599</v>
      </c>
      <c r="I1102" s="6">
        <v>2.2890713191294123E-2</v>
      </c>
      <c r="J1102" s="6">
        <v>22.787556340937599</v>
      </c>
      <c r="K1102" s="6">
        <v>2.2890713191294123E-2</v>
      </c>
      <c r="L1102" s="1" t="s">
        <v>463</v>
      </c>
      <c r="M1102" s="1" t="s">
        <v>446</v>
      </c>
      <c r="N1102" s="1" t="s">
        <v>436</v>
      </c>
      <c r="O1102" s="1" t="s">
        <v>444</v>
      </c>
      <c r="P1102" s="1" t="s">
        <v>453</v>
      </c>
      <c r="Q1102" s="1" t="s">
        <v>464</v>
      </c>
      <c r="R1102" s="1" t="s">
        <v>330</v>
      </c>
    </row>
    <row r="1103" spans="1:18" hidden="1" x14ac:dyDescent="0.3">
      <c r="A1103" s="1" t="s">
        <v>497</v>
      </c>
      <c r="B1103" s="1">
        <v>24021</v>
      </c>
      <c r="C1103" s="1" t="s">
        <v>12</v>
      </c>
      <c r="D1103" s="6">
        <v>24.4413985474689</v>
      </c>
      <c r="E1103" s="6">
        <v>24.4413985474405</v>
      </c>
      <c r="F1103" s="6">
        <v>2.4552042166033801E-2</v>
      </c>
      <c r="G1103" s="6">
        <v>1.0045268939246068E-3</v>
      </c>
      <c r="H1103" s="6">
        <v>24.4413985474689</v>
      </c>
      <c r="I1103" s="6">
        <v>2.455204216606233E-2</v>
      </c>
      <c r="J1103" s="6">
        <v>24.4413985474689</v>
      </c>
      <c r="K1103" s="6">
        <v>2.455204216606233E-2</v>
      </c>
      <c r="L1103" s="1" t="s">
        <v>463</v>
      </c>
      <c r="M1103" s="1" t="s">
        <v>446</v>
      </c>
      <c r="N1103" s="1" t="s">
        <v>436</v>
      </c>
      <c r="O1103" s="1" t="s">
        <v>444</v>
      </c>
      <c r="P1103" s="1" t="s">
        <v>453</v>
      </c>
      <c r="Q1103" s="1" t="s">
        <v>464</v>
      </c>
      <c r="R1103" s="1" t="s">
        <v>330</v>
      </c>
    </row>
    <row r="1104" spans="1:18" hidden="1" x14ac:dyDescent="0.3">
      <c r="A1104" s="1" t="s">
        <v>497</v>
      </c>
      <c r="B1104" s="1">
        <v>24033</v>
      </c>
      <c r="C1104" s="1" t="s">
        <v>12</v>
      </c>
      <c r="D1104" s="6">
        <v>30.8377320689006</v>
      </c>
      <c r="E1104" s="6">
        <v>30.837732068864799</v>
      </c>
      <c r="F1104" s="6">
        <v>3.09773312108159E-2</v>
      </c>
      <c r="G1104" s="6">
        <v>1.0045268939246038E-3</v>
      </c>
      <c r="H1104" s="6">
        <v>30.8377320689006</v>
      </c>
      <c r="I1104" s="6">
        <v>3.0977331210851864E-2</v>
      </c>
      <c r="J1104" s="6">
        <v>30.8377320689006</v>
      </c>
      <c r="K1104" s="6">
        <v>3.0977331210851864E-2</v>
      </c>
      <c r="L1104" s="1" t="s">
        <v>463</v>
      </c>
      <c r="M1104" s="1" t="s">
        <v>446</v>
      </c>
      <c r="N1104" s="1" t="s">
        <v>436</v>
      </c>
      <c r="O1104" s="1" t="s">
        <v>444</v>
      </c>
      <c r="P1104" s="1" t="s">
        <v>453</v>
      </c>
      <c r="Q1104" s="1" t="s">
        <v>464</v>
      </c>
      <c r="R1104" s="1" t="s">
        <v>330</v>
      </c>
    </row>
    <row r="1105" spans="1:18" hidden="1" x14ac:dyDescent="0.3">
      <c r="A1105" s="1" t="s">
        <v>497</v>
      </c>
      <c r="B1105" s="1">
        <v>24031</v>
      </c>
      <c r="C1105" s="1" t="s">
        <v>12</v>
      </c>
      <c r="D1105" s="6">
        <v>34.9339155138154</v>
      </c>
      <c r="E1105" s="6">
        <v>34.933915513774799</v>
      </c>
      <c r="F1105" s="6">
        <v>3.5092057643676802E-2</v>
      </c>
      <c r="G1105" s="6">
        <v>1.0045268939246059E-3</v>
      </c>
      <c r="H1105" s="6">
        <v>34.9339155138154</v>
      </c>
      <c r="I1105" s="6">
        <v>3.5092057643717589E-2</v>
      </c>
      <c r="J1105" s="6">
        <v>34.9339155138154</v>
      </c>
      <c r="K1105" s="6">
        <v>3.5092057643717589E-2</v>
      </c>
      <c r="L1105" s="1" t="s">
        <v>463</v>
      </c>
      <c r="M1105" s="1" t="s">
        <v>446</v>
      </c>
      <c r="N1105" s="1" t="s">
        <v>436</v>
      </c>
      <c r="O1105" s="1" t="s">
        <v>444</v>
      </c>
      <c r="P1105" s="1" t="s">
        <v>453</v>
      </c>
      <c r="Q1105" s="1" t="s">
        <v>464</v>
      </c>
      <c r="R1105" s="1" t="s">
        <v>330</v>
      </c>
    </row>
    <row r="1106" spans="1:18" hidden="1" x14ac:dyDescent="0.3">
      <c r="A1106" s="1" t="s">
        <v>811</v>
      </c>
      <c r="B1106" s="1">
        <v>51059</v>
      </c>
      <c r="C1106" s="1" t="s">
        <v>12</v>
      </c>
      <c r="D1106" s="6">
        <v>36.457082822281599</v>
      </c>
      <c r="E1106" s="6">
        <v>36.457082822239201</v>
      </c>
      <c r="F1106" s="6">
        <v>3.6622120168976202E-2</v>
      </c>
      <c r="G1106" s="6">
        <v>1.0045268939246101E-3</v>
      </c>
      <c r="H1106" s="6">
        <v>36.457082822281599</v>
      </c>
      <c r="I1106" s="6">
        <v>3.6622120169018793E-2</v>
      </c>
      <c r="J1106" s="6">
        <v>36.457082822281599</v>
      </c>
      <c r="K1106" s="6">
        <v>3.6622120169018793E-2</v>
      </c>
      <c r="L1106" s="1" t="s">
        <v>463</v>
      </c>
      <c r="M1106" s="1" t="s">
        <v>446</v>
      </c>
      <c r="N1106" s="1" t="s">
        <v>436</v>
      </c>
      <c r="O1106" s="1" t="s">
        <v>444</v>
      </c>
      <c r="P1106" s="1" t="s">
        <v>453</v>
      </c>
      <c r="Q1106" s="1" t="s">
        <v>464</v>
      </c>
      <c r="R1106" s="1" t="s">
        <v>330</v>
      </c>
    </row>
    <row r="1107" spans="1:18" hidden="1" x14ac:dyDescent="0.3">
      <c r="A1107" s="1" t="s">
        <v>9</v>
      </c>
      <c r="B1107" s="1">
        <v>11001</v>
      </c>
      <c r="C1107" s="1" t="s">
        <v>10</v>
      </c>
      <c r="D1107" s="6">
        <v>1.138318E-2</v>
      </c>
      <c r="E1107" s="6">
        <v>1.13831799999867E-2</v>
      </c>
      <c r="F1107" s="6">
        <v>1.14347104483714E-5</v>
      </c>
      <c r="G1107" s="6">
        <v>1.0045268939246116E-3</v>
      </c>
      <c r="H1107" s="6">
        <v>1.138318E-2</v>
      </c>
      <c r="I1107" s="6">
        <v>1.1434710448384759E-5</v>
      </c>
      <c r="J1107" s="6">
        <v>1.138318E-2</v>
      </c>
      <c r="K1107" s="6">
        <v>1.1434710448384759E-5</v>
      </c>
      <c r="L1107" s="1" t="s">
        <v>461</v>
      </c>
      <c r="M1107" s="1" t="s">
        <v>446</v>
      </c>
      <c r="N1107" s="1" t="s">
        <v>436</v>
      </c>
      <c r="O1107" s="1" t="s">
        <v>444</v>
      </c>
      <c r="P1107" s="1" t="s">
        <v>453</v>
      </c>
      <c r="Q1107" s="1" t="s">
        <v>462</v>
      </c>
      <c r="R1107" s="1" t="s">
        <v>330</v>
      </c>
    </row>
    <row r="1108" spans="1:18" hidden="1" x14ac:dyDescent="0.3">
      <c r="A1108" s="1" t="s">
        <v>811</v>
      </c>
      <c r="B1108" s="1">
        <v>51610</v>
      </c>
      <c r="C1108" s="1" t="s">
        <v>10</v>
      </c>
      <c r="D1108" s="6">
        <v>2.03930657217824E-2</v>
      </c>
      <c r="E1108" s="6">
        <v>2.03930657217587E-2</v>
      </c>
      <c r="F1108" s="6">
        <v>2.0485382967078501E-5</v>
      </c>
      <c r="G1108" s="6">
        <v>1.0045268939246001E-3</v>
      </c>
      <c r="H1108" s="6">
        <v>2.03930657217824E-2</v>
      </c>
      <c r="I1108" s="6">
        <v>2.0485382967102306E-5</v>
      </c>
      <c r="J1108" s="6">
        <v>2.03930657217824E-2</v>
      </c>
      <c r="K1108" s="6">
        <v>2.0485382967102306E-5</v>
      </c>
      <c r="L1108" s="1" t="s">
        <v>461</v>
      </c>
      <c r="M1108" s="1" t="s">
        <v>446</v>
      </c>
      <c r="N1108" s="1" t="s">
        <v>436</v>
      </c>
      <c r="O1108" s="1" t="s">
        <v>444</v>
      </c>
      <c r="P1108" s="1" t="s">
        <v>453</v>
      </c>
      <c r="Q1108" s="1" t="s">
        <v>462</v>
      </c>
      <c r="R1108" s="1" t="s">
        <v>330</v>
      </c>
    </row>
    <row r="1109" spans="1:18" hidden="1" x14ac:dyDescent="0.3">
      <c r="A1109" s="1" t="s">
        <v>811</v>
      </c>
      <c r="B1109" s="1">
        <v>51685</v>
      </c>
      <c r="C1109" s="1" t="s">
        <v>10</v>
      </c>
      <c r="D1109" s="6">
        <v>2.54383249009952E-2</v>
      </c>
      <c r="E1109" s="6">
        <v>2.5438324900965599E-2</v>
      </c>
      <c r="F1109" s="6">
        <v>2.5553481499412001E-5</v>
      </c>
      <c r="G1109" s="6">
        <v>1.0045268939246088E-3</v>
      </c>
      <c r="H1109" s="6">
        <v>2.54383249009952E-2</v>
      </c>
      <c r="I1109" s="6">
        <v>2.5553481499441739E-5</v>
      </c>
      <c r="J1109" s="6">
        <v>2.54383249009952E-2</v>
      </c>
      <c r="K1109" s="6">
        <v>2.5553481499441739E-5</v>
      </c>
      <c r="L1109" s="1" t="s">
        <v>461</v>
      </c>
      <c r="M1109" s="1" t="s">
        <v>446</v>
      </c>
      <c r="N1109" s="1" t="s">
        <v>436</v>
      </c>
      <c r="O1109" s="1" t="s">
        <v>444</v>
      </c>
      <c r="P1109" s="1" t="s">
        <v>453</v>
      </c>
      <c r="Q1109" s="1" t="s">
        <v>462</v>
      </c>
      <c r="R1109" s="1" t="s">
        <v>330</v>
      </c>
    </row>
    <row r="1110" spans="1:18" hidden="1" x14ac:dyDescent="0.3">
      <c r="A1110" s="1" t="s">
        <v>811</v>
      </c>
      <c r="B1110" s="1">
        <v>51510</v>
      </c>
      <c r="C1110" s="1" t="s">
        <v>10</v>
      </c>
      <c r="D1110" s="6">
        <v>6.4006247303398406E-2</v>
      </c>
      <c r="E1110" s="6">
        <v>6.4006247303323993E-2</v>
      </c>
      <c r="F1110" s="6">
        <v>6.4295996795378098E-5</v>
      </c>
      <c r="G1110" s="6">
        <v>1.0045268939246038E-3</v>
      </c>
      <c r="H1110" s="6">
        <v>6.4006247303398406E-2</v>
      </c>
      <c r="I1110" s="6">
        <v>6.429599679545284E-5</v>
      </c>
      <c r="J1110" s="6">
        <v>6.4006247303398406E-2</v>
      </c>
      <c r="K1110" s="6">
        <v>6.429599679545284E-5</v>
      </c>
      <c r="L1110" s="1" t="s">
        <v>461</v>
      </c>
      <c r="M1110" s="1" t="s">
        <v>446</v>
      </c>
      <c r="N1110" s="1" t="s">
        <v>436</v>
      </c>
      <c r="O1110" s="1" t="s">
        <v>444</v>
      </c>
      <c r="P1110" s="1" t="s">
        <v>453</v>
      </c>
      <c r="Q1110" s="1" t="s">
        <v>462</v>
      </c>
      <c r="R1110" s="1" t="s">
        <v>330</v>
      </c>
    </row>
    <row r="1111" spans="1:18" hidden="1" x14ac:dyDescent="0.3">
      <c r="A1111" s="1" t="s">
        <v>811</v>
      </c>
      <c r="B1111" s="1">
        <v>51600</v>
      </c>
      <c r="C1111" s="1" t="s">
        <v>10</v>
      </c>
      <c r="D1111" s="6">
        <v>7.58731408105984E-2</v>
      </c>
      <c r="E1111" s="6">
        <v>7.5873140810510706E-2</v>
      </c>
      <c r="F1111" s="6">
        <v>7.6216610470686294E-5</v>
      </c>
      <c r="G1111" s="6">
        <v>1.0045268939246023E-3</v>
      </c>
      <c r="H1111" s="6">
        <v>7.58731408105984E-2</v>
      </c>
      <c r="I1111" s="6">
        <v>7.6216610470774385E-5</v>
      </c>
      <c r="J1111" s="6">
        <v>7.58731408105984E-2</v>
      </c>
      <c r="K1111" s="6">
        <v>7.6216610470774385E-5</v>
      </c>
      <c r="L1111" s="1" t="s">
        <v>461</v>
      </c>
      <c r="M1111" s="1" t="s">
        <v>446</v>
      </c>
      <c r="N1111" s="1" t="s">
        <v>436</v>
      </c>
      <c r="O1111" s="1" t="s">
        <v>444</v>
      </c>
      <c r="P1111" s="1" t="s">
        <v>453</v>
      </c>
      <c r="Q1111" s="1" t="s">
        <v>462</v>
      </c>
      <c r="R1111" s="1" t="s">
        <v>330</v>
      </c>
    </row>
    <row r="1112" spans="1:18" hidden="1" x14ac:dyDescent="0.3">
      <c r="A1112" s="1" t="s">
        <v>9</v>
      </c>
      <c r="B1112" s="1">
        <v>11001</v>
      </c>
      <c r="C1112" s="1" t="s">
        <v>12</v>
      </c>
      <c r="D1112" s="6">
        <v>8.5373859999999996E-2</v>
      </c>
      <c r="E1112" s="6">
        <v>8.5373859999901103E-2</v>
      </c>
      <c r="F1112" s="6">
        <v>8.5760338408054501E-5</v>
      </c>
      <c r="G1112" s="6">
        <v>1.0045268939246023E-3</v>
      </c>
      <c r="H1112" s="6">
        <v>8.5373859999999996E-2</v>
      </c>
      <c r="I1112" s="6">
        <v>8.5760338408153841E-5</v>
      </c>
      <c r="J1112" s="6">
        <v>8.5373859999999996E-2</v>
      </c>
      <c r="K1112" s="6">
        <v>8.5760338408153841E-5</v>
      </c>
      <c r="L1112" s="1" t="s">
        <v>461</v>
      </c>
      <c r="M1112" s="1" t="s">
        <v>446</v>
      </c>
      <c r="N1112" s="1" t="s">
        <v>436</v>
      </c>
      <c r="O1112" s="1" t="s">
        <v>444</v>
      </c>
      <c r="P1112" s="1" t="s">
        <v>453</v>
      </c>
      <c r="Q1112" s="1" t="s">
        <v>462</v>
      </c>
      <c r="R1112" s="1" t="s">
        <v>330</v>
      </c>
    </row>
    <row r="1113" spans="1:18" hidden="1" x14ac:dyDescent="0.3">
      <c r="A1113" s="1" t="s">
        <v>811</v>
      </c>
      <c r="B1113" s="1">
        <v>51683</v>
      </c>
      <c r="C1113" s="1" t="s">
        <v>10</v>
      </c>
      <c r="D1113" s="6">
        <v>0.10382690472681599</v>
      </c>
      <c r="E1113" s="6">
        <v>0.10382690472669399</v>
      </c>
      <c r="F1113" s="6">
        <v>1.04296918110913E-4</v>
      </c>
      <c r="G1113" s="6">
        <v>1.0045268939246166E-3</v>
      </c>
      <c r="H1113" s="6">
        <v>0.10382690472681599</v>
      </c>
      <c r="I1113" s="6">
        <v>1.0429691811103555E-4</v>
      </c>
      <c r="J1113" s="6">
        <v>0.10382690472681599</v>
      </c>
      <c r="K1113" s="6">
        <v>1.0429691811103555E-4</v>
      </c>
      <c r="L1113" s="1" t="s">
        <v>461</v>
      </c>
      <c r="M1113" s="1" t="s">
        <v>446</v>
      </c>
      <c r="N1113" s="1" t="s">
        <v>436</v>
      </c>
      <c r="O1113" s="1" t="s">
        <v>444</v>
      </c>
      <c r="P1113" s="1" t="s">
        <v>453</v>
      </c>
      <c r="Q1113" s="1" t="s">
        <v>462</v>
      </c>
      <c r="R1113" s="1" t="s">
        <v>330</v>
      </c>
    </row>
    <row r="1114" spans="1:18" hidden="1" x14ac:dyDescent="0.3">
      <c r="A1114" s="1" t="s">
        <v>811</v>
      </c>
      <c r="B1114" s="1">
        <v>51610</v>
      </c>
      <c r="C1114" s="1" t="s">
        <v>12</v>
      </c>
      <c r="D1114" s="6">
        <v>0.15294791954015999</v>
      </c>
      <c r="E1114" s="6">
        <v>0.15294791953998199</v>
      </c>
      <c r="F1114" s="6">
        <v>1.5364029854772899E-4</v>
      </c>
      <c r="G1114" s="6">
        <v>1.0045268939246081E-3</v>
      </c>
      <c r="H1114" s="6">
        <v>0.15294791954015999</v>
      </c>
      <c r="I1114" s="6">
        <v>1.5364029854790778E-4</v>
      </c>
      <c r="J1114" s="6">
        <v>0.15294791954015999</v>
      </c>
      <c r="K1114" s="6">
        <v>1.5364029854790778E-4</v>
      </c>
      <c r="L1114" s="1" t="s">
        <v>461</v>
      </c>
      <c r="M1114" s="1" t="s">
        <v>446</v>
      </c>
      <c r="N1114" s="1" t="s">
        <v>436</v>
      </c>
      <c r="O1114" s="1" t="s">
        <v>444</v>
      </c>
      <c r="P1114" s="1" t="s">
        <v>453</v>
      </c>
      <c r="Q1114" s="1" t="s">
        <v>462</v>
      </c>
      <c r="R1114" s="1" t="s">
        <v>330</v>
      </c>
    </row>
    <row r="1115" spans="1:18" hidden="1" x14ac:dyDescent="0.3">
      <c r="A1115" s="1" t="s">
        <v>811</v>
      </c>
      <c r="B1115" s="1">
        <v>51013</v>
      </c>
      <c r="C1115" s="1" t="s">
        <v>10</v>
      </c>
      <c r="D1115" s="6">
        <v>0.18684477634105601</v>
      </c>
      <c r="E1115" s="6">
        <v>0.18684477634083901</v>
      </c>
      <c r="F1115" s="6">
        <v>1.8769060282370099E-4</v>
      </c>
      <c r="G1115" s="6">
        <v>1.0045268939246075E-3</v>
      </c>
      <c r="H1115" s="6">
        <v>0.18684477634105601</v>
      </c>
      <c r="I1115" s="6">
        <v>1.8769060282391897E-4</v>
      </c>
      <c r="J1115" s="6">
        <v>0.18684477634105601</v>
      </c>
      <c r="K1115" s="6">
        <v>1.8769060282391897E-4</v>
      </c>
      <c r="L1115" s="1" t="s">
        <v>461</v>
      </c>
      <c r="M1115" s="1" t="s">
        <v>446</v>
      </c>
      <c r="N1115" s="1" t="s">
        <v>436</v>
      </c>
      <c r="O1115" s="1" t="s">
        <v>444</v>
      </c>
      <c r="P1115" s="1" t="s">
        <v>453</v>
      </c>
      <c r="Q1115" s="1" t="s">
        <v>462</v>
      </c>
      <c r="R1115" s="1" t="s">
        <v>330</v>
      </c>
    </row>
    <row r="1116" spans="1:18" hidden="1" x14ac:dyDescent="0.3">
      <c r="A1116" s="1" t="s">
        <v>811</v>
      </c>
      <c r="B1116" s="1">
        <v>51685</v>
      </c>
      <c r="C1116" s="1" t="s">
        <v>12</v>
      </c>
      <c r="D1116" s="6">
        <v>0.19078746121519999</v>
      </c>
      <c r="E1116" s="6">
        <v>0.190787461214978</v>
      </c>
      <c r="F1116" s="6">
        <v>1.9165113581404299E-4</v>
      </c>
      <c r="G1116" s="6">
        <v>1.0045268939246055E-3</v>
      </c>
      <c r="H1116" s="6">
        <v>0.19078746121519999</v>
      </c>
      <c r="I1116" s="6">
        <v>1.9165113581426599E-4</v>
      </c>
      <c r="J1116" s="6">
        <v>0.19078746121519999</v>
      </c>
      <c r="K1116" s="6">
        <v>1.9165113581426599E-4</v>
      </c>
      <c r="L1116" s="1" t="s">
        <v>461</v>
      </c>
      <c r="M1116" s="1" t="s">
        <v>446</v>
      </c>
      <c r="N1116" s="1" t="s">
        <v>436</v>
      </c>
      <c r="O1116" s="1" t="s">
        <v>444</v>
      </c>
      <c r="P1116" s="1" t="s">
        <v>453</v>
      </c>
      <c r="Q1116" s="1" t="s">
        <v>462</v>
      </c>
      <c r="R1116" s="1" t="s">
        <v>330</v>
      </c>
    </row>
    <row r="1117" spans="1:18" hidden="1" x14ac:dyDescent="0.3">
      <c r="A1117" s="1" t="s">
        <v>811</v>
      </c>
      <c r="B1117" s="1">
        <v>51510</v>
      </c>
      <c r="C1117" s="1" t="s">
        <v>12</v>
      </c>
      <c r="D1117" s="6">
        <v>0.48004685477548797</v>
      </c>
      <c r="E1117" s="6">
        <v>0.48004685477493098</v>
      </c>
      <c r="F1117" s="6">
        <v>4.8221997596533501E-4</v>
      </c>
      <c r="G1117" s="6">
        <v>1.0045268939246001E-3</v>
      </c>
      <c r="H1117" s="6">
        <v>0.48004685477548797</v>
      </c>
      <c r="I1117" s="6">
        <v>4.8221997596589451E-4</v>
      </c>
      <c r="J1117" s="6">
        <v>0.48004685477548797</v>
      </c>
      <c r="K1117" s="6">
        <v>4.8221997596589451E-4</v>
      </c>
      <c r="L1117" s="1" t="s">
        <v>461</v>
      </c>
      <c r="M1117" s="1" t="s">
        <v>446</v>
      </c>
      <c r="N1117" s="1" t="s">
        <v>436</v>
      </c>
      <c r="O1117" s="1" t="s">
        <v>444</v>
      </c>
      <c r="P1117" s="1" t="s">
        <v>453</v>
      </c>
      <c r="Q1117" s="1" t="s">
        <v>462</v>
      </c>
      <c r="R1117" s="1" t="s">
        <v>330</v>
      </c>
    </row>
    <row r="1118" spans="1:18" hidden="1" x14ac:dyDescent="0.3">
      <c r="A1118" s="1" t="s">
        <v>811</v>
      </c>
      <c r="B1118" s="1">
        <v>51600</v>
      </c>
      <c r="C1118" s="1" t="s">
        <v>12</v>
      </c>
      <c r="D1118" s="6">
        <v>0.56904855607948801</v>
      </c>
      <c r="E1118" s="6">
        <v>0.56904855607882698</v>
      </c>
      <c r="F1118" s="6">
        <v>5.7162457853014497E-4</v>
      </c>
      <c r="G1118" s="6">
        <v>1.0045268939246042E-3</v>
      </c>
      <c r="H1118" s="6">
        <v>0.56904855607948801</v>
      </c>
      <c r="I1118" s="6">
        <v>5.7162457853080905E-4</v>
      </c>
      <c r="J1118" s="6">
        <v>0.56904855607948801</v>
      </c>
      <c r="K1118" s="6">
        <v>5.7162457853080905E-4</v>
      </c>
      <c r="L1118" s="1" t="s">
        <v>461</v>
      </c>
      <c r="M1118" s="1" t="s">
        <v>446</v>
      </c>
      <c r="N1118" s="1" t="s">
        <v>436</v>
      </c>
      <c r="O1118" s="1" t="s">
        <v>444</v>
      </c>
      <c r="P1118" s="1" t="s">
        <v>453</v>
      </c>
      <c r="Q1118" s="1" t="s">
        <v>462</v>
      </c>
      <c r="R1118" s="1" t="s">
        <v>330</v>
      </c>
    </row>
    <row r="1119" spans="1:18" hidden="1" x14ac:dyDescent="0.3">
      <c r="A1119" s="1" t="s">
        <v>811</v>
      </c>
      <c r="B1119" s="1">
        <v>51683</v>
      </c>
      <c r="C1119" s="1" t="s">
        <v>12</v>
      </c>
      <c r="D1119" s="6">
        <v>0.77870163870470399</v>
      </c>
      <c r="E1119" s="6">
        <v>0.77870163870380604</v>
      </c>
      <c r="F1119" s="6">
        <v>7.8222673842112905E-4</v>
      </c>
      <c r="G1119" s="6">
        <v>1.0045268939245983E-3</v>
      </c>
      <c r="H1119" s="6">
        <v>0.77870163870470399</v>
      </c>
      <c r="I1119" s="6">
        <v>7.8222673842203111E-4</v>
      </c>
      <c r="J1119" s="6">
        <v>0.77870163870470399</v>
      </c>
      <c r="K1119" s="6">
        <v>7.8222673842203111E-4</v>
      </c>
      <c r="L1119" s="1" t="s">
        <v>461</v>
      </c>
      <c r="M1119" s="1" t="s">
        <v>446</v>
      </c>
      <c r="N1119" s="1" t="s">
        <v>436</v>
      </c>
      <c r="O1119" s="1" t="s">
        <v>444</v>
      </c>
      <c r="P1119" s="1" t="s">
        <v>453</v>
      </c>
      <c r="Q1119" s="1" t="s">
        <v>462</v>
      </c>
      <c r="R1119" s="1" t="s">
        <v>330</v>
      </c>
    </row>
    <row r="1120" spans="1:18" hidden="1" x14ac:dyDescent="0.3">
      <c r="A1120" s="1" t="s">
        <v>811</v>
      </c>
      <c r="B1120" s="1">
        <v>51013</v>
      </c>
      <c r="C1120" s="1" t="s">
        <v>12</v>
      </c>
      <c r="D1120" s="6">
        <v>1.4013353334031999</v>
      </c>
      <c r="E1120" s="6">
        <v>1.4013353334015699</v>
      </c>
      <c r="F1120" s="6">
        <v>1.4076790298086701E-3</v>
      </c>
      <c r="G1120" s="6">
        <v>1.0045268939245981E-3</v>
      </c>
      <c r="H1120" s="6">
        <v>1.4013353334031999</v>
      </c>
      <c r="I1120" s="6">
        <v>1.4076790298103077E-3</v>
      </c>
      <c r="J1120" s="6">
        <v>1.4013353334031999</v>
      </c>
      <c r="K1120" s="6">
        <v>1.4076790298103077E-3</v>
      </c>
      <c r="L1120" s="1" t="s">
        <v>461</v>
      </c>
      <c r="M1120" s="1" t="s">
        <v>446</v>
      </c>
      <c r="N1120" s="1" t="s">
        <v>436</v>
      </c>
      <c r="O1120" s="1" t="s">
        <v>444</v>
      </c>
      <c r="P1120" s="1" t="s">
        <v>453</v>
      </c>
      <c r="Q1120" s="1" t="s">
        <v>462</v>
      </c>
      <c r="R1120" s="1" t="s">
        <v>330</v>
      </c>
    </row>
    <row r="1121" spans="1:18" hidden="1" x14ac:dyDescent="0.3">
      <c r="A1121" s="1" t="s">
        <v>497</v>
      </c>
      <c r="B1121" s="1">
        <v>24009</v>
      </c>
      <c r="C1121" s="1" t="s">
        <v>10</v>
      </c>
      <c r="D1121" s="6">
        <v>1.4744252245701801</v>
      </c>
      <c r="E1121" s="6">
        <v>1.4744252245684699</v>
      </c>
      <c r="F1121" s="6">
        <v>1.4810997911598499E-3</v>
      </c>
      <c r="G1121" s="6">
        <v>1.0045268939246027E-3</v>
      </c>
      <c r="H1121" s="6">
        <v>1.4744252245701801</v>
      </c>
      <c r="I1121" s="6">
        <v>1.4810997911615677E-3</v>
      </c>
      <c r="J1121" s="6">
        <v>1.4744252245701801</v>
      </c>
      <c r="K1121" s="6">
        <v>1.4810997911615677E-3</v>
      </c>
      <c r="L1121" s="1" t="s">
        <v>461</v>
      </c>
      <c r="M1121" s="1" t="s">
        <v>446</v>
      </c>
      <c r="N1121" s="1" t="s">
        <v>436</v>
      </c>
      <c r="O1121" s="1" t="s">
        <v>444</v>
      </c>
      <c r="P1121" s="1" t="s">
        <v>453</v>
      </c>
      <c r="Q1121" s="1" t="s">
        <v>462</v>
      </c>
      <c r="R1121" s="1" t="s">
        <v>330</v>
      </c>
    </row>
    <row r="1122" spans="1:18" hidden="1" x14ac:dyDescent="0.3">
      <c r="A1122" s="1" t="s">
        <v>497</v>
      </c>
      <c r="B1122" s="1">
        <v>24017</v>
      </c>
      <c r="C1122" s="1" t="s">
        <v>10</v>
      </c>
      <c r="D1122" s="6">
        <v>2.0488514688627202</v>
      </c>
      <c r="E1122" s="6">
        <v>2.0488514688603399</v>
      </c>
      <c r="F1122" s="6">
        <v>2.0581264021271401E-3</v>
      </c>
      <c r="G1122" s="6">
        <v>1.0045268939246042E-3</v>
      </c>
      <c r="H1122" s="6">
        <v>2.0488514688627202</v>
      </c>
      <c r="I1122" s="6">
        <v>2.058126402129531E-3</v>
      </c>
      <c r="J1122" s="6">
        <v>2.0488514688627202</v>
      </c>
      <c r="K1122" s="6">
        <v>2.058126402129531E-3</v>
      </c>
      <c r="L1122" s="1" t="s">
        <v>461</v>
      </c>
      <c r="M1122" s="1" t="s">
        <v>446</v>
      </c>
      <c r="N1122" s="1" t="s">
        <v>436</v>
      </c>
      <c r="O1122" s="1" t="s">
        <v>444</v>
      </c>
      <c r="P1122" s="1" t="s">
        <v>453</v>
      </c>
      <c r="Q1122" s="1" t="s">
        <v>462</v>
      </c>
      <c r="R1122" s="1" t="s">
        <v>330</v>
      </c>
    </row>
    <row r="1123" spans="1:18" hidden="1" x14ac:dyDescent="0.3">
      <c r="A1123" s="1" t="s">
        <v>811</v>
      </c>
      <c r="B1123" s="1">
        <v>51107</v>
      </c>
      <c r="C1123" s="1" t="s">
        <v>10</v>
      </c>
      <c r="D1123" s="6">
        <v>2.57840985894688</v>
      </c>
      <c r="E1123" s="6">
        <v>2.57840985894389</v>
      </c>
      <c r="F1123" s="6">
        <v>2.5900820468694801E-3</v>
      </c>
      <c r="G1123" s="6">
        <v>1.0045268939246033E-3</v>
      </c>
      <c r="H1123" s="6">
        <v>2.57840985894688</v>
      </c>
      <c r="I1123" s="6">
        <v>2.5900820468724838E-3</v>
      </c>
      <c r="J1123" s="6">
        <v>2.57840985894688</v>
      </c>
      <c r="K1123" s="6">
        <v>2.5900820468724838E-3</v>
      </c>
      <c r="L1123" s="1" t="s">
        <v>461</v>
      </c>
      <c r="M1123" s="1" t="s">
        <v>446</v>
      </c>
      <c r="N1123" s="1" t="s">
        <v>436</v>
      </c>
      <c r="O1123" s="1" t="s">
        <v>444</v>
      </c>
      <c r="P1123" s="1" t="s">
        <v>453</v>
      </c>
      <c r="Q1123" s="1" t="s">
        <v>462</v>
      </c>
      <c r="R1123" s="1" t="s">
        <v>330</v>
      </c>
    </row>
    <row r="1124" spans="1:18" hidden="1" x14ac:dyDescent="0.3">
      <c r="A1124" s="1" t="s">
        <v>811</v>
      </c>
      <c r="B1124" s="1">
        <v>51153</v>
      </c>
      <c r="C1124" s="1" t="s">
        <v>10</v>
      </c>
      <c r="D1124" s="6">
        <v>2.59370572704128</v>
      </c>
      <c r="E1124" s="6">
        <v>2.5937057270382602</v>
      </c>
      <c r="F1124" s="6">
        <v>2.6054471577362098E-3</v>
      </c>
      <c r="G1124" s="6">
        <v>1.0045268939246077E-3</v>
      </c>
      <c r="H1124" s="6">
        <v>2.59370572704128</v>
      </c>
      <c r="I1124" s="6">
        <v>2.6054471577392434E-3</v>
      </c>
      <c r="J1124" s="6">
        <v>2.59370572704128</v>
      </c>
      <c r="K1124" s="6">
        <v>2.6054471577392434E-3</v>
      </c>
      <c r="L1124" s="1" t="s">
        <v>461</v>
      </c>
      <c r="M1124" s="1" t="s">
        <v>446</v>
      </c>
      <c r="N1124" s="1" t="s">
        <v>436</v>
      </c>
      <c r="O1124" s="1" t="s">
        <v>444</v>
      </c>
      <c r="P1124" s="1" t="s">
        <v>453</v>
      </c>
      <c r="Q1124" s="1" t="s">
        <v>462</v>
      </c>
      <c r="R1124" s="1" t="s">
        <v>330</v>
      </c>
    </row>
    <row r="1125" spans="1:18" hidden="1" x14ac:dyDescent="0.3">
      <c r="A1125" s="1" t="s">
        <v>497</v>
      </c>
      <c r="B1125" s="1">
        <v>24021</v>
      </c>
      <c r="C1125" s="1" t="s">
        <v>10</v>
      </c>
      <c r="D1125" s="6">
        <v>2.7819470046767498</v>
      </c>
      <c r="E1125" s="6">
        <v>2.78194700467352</v>
      </c>
      <c r="F1125" s="6">
        <v>2.7945405836675499E-3</v>
      </c>
      <c r="G1125" s="6">
        <v>1.0045268939246051E-3</v>
      </c>
      <c r="H1125" s="6">
        <v>2.7819470046767498</v>
      </c>
      <c r="I1125" s="6">
        <v>2.7945405836707943E-3</v>
      </c>
      <c r="J1125" s="6">
        <v>2.7819470046767498</v>
      </c>
      <c r="K1125" s="6">
        <v>2.7945405836707943E-3</v>
      </c>
      <c r="L1125" s="1" t="s">
        <v>461</v>
      </c>
      <c r="M1125" s="1" t="s">
        <v>446</v>
      </c>
      <c r="N1125" s="1" t="s">
        <v>436</v>
      </c>
      <c r="O1125" s="1" t="s">
        <v>444</v>
      </c>
      <c r="P1125" s="1" t="s">
        <v>453</v>
      </c>
      <c r="Q1125" s="1" t="s">
        <v>462</v>
      </c>
      <c r="R1125" s="1" t="s">
        <v>330</v>
      </c>
    </row>
    <row r="1126" spans="1:18" hidden="1" x14ac:dyDescent="0.3">
      <c r="A1126" s="1" t="s">
        <v>497</v>
      </c>
      <c r="B1126" s="1">
        <v>24033</v>
      </c>
      <c r="C1126" s="1" t="s">
        <v>10</v>
      </c>
      <c r="D1126" s="6">
        <v>3.5099855899455399</v>
      </c>
      <c r="E1126" s="6">
        <v>3.5099855899414698</v>
      </c>
      <c r="F1126" s="6">
        <v>3.5258749223840299E-3</v>
      </c>
      <c r="G1126" s="6">
        <v>1.0045268939246057E-3</v>
      </c>
      <c r="H1126" s="6">
        <v>3.5099855899455399</v>
      </c>
      <c r="I1126" s="6">
        <v>3.5258749223881182E-3</v>
      </c>
      <c r="J1126" s="6">
        <v>3.5099855899455399</v>
      </c>
      <c r="K1126" s="6">
        <v>3.5258749223881182E-3</v>
      </c>
      <c r="L1126" s="1" t="s">
        <v>461</v>
      </c>
      <c r="M1126" s="1" t="s">
        <v>446</v>
      </c>
      <c r="N1126" s="1" t="s">
        <v>436</v>
      </c>
      <c r="O1126" s="1" t="s">
        <v>444</v>
      </c>
      <c r="P1126" s="1" t="s">
        <v>453</v>
      </c>
      <c r="Q1126" s="1" t="s">
        <v>462</v>
      </c>
      <c r="R1126" s="1" t="s">
        <v>330</v>
      </c>
    </row>
    <row r="1127" spans="1:18" hidden="1" x14ac:dyDescent="0.3">
      <c r="A1127" s="1" t="s">
        <v>497</v>
      </c>
      <c r="B1127" s="1">
        <v>24031</v>
      </c>
      <c r="C1127" s="1" t="s">
        <v>10</v>
      </c>
      <c r="D1127" s="6">
        <v>3.9762184174500499</v>
      </c>
      <c r="E1127" s="6">
        <v>3.97621841744545</v>
      </c>
      <c r="F1127" s="6">
        <v>3.9942183364422802E-3</v>
      </c>
      <c r="G1127" s="6">
        <v>1.0045268939246036E-3</v>
      </c>
      <c r="H1127" s="6">
        <v>3.9762184174500499</v>
      </c>
      <c r="I1127" s="6">
        <v>3.9942183364469015E-3</v>
      </c>
      <c r="J1127" s="6">
        <v>3.9762184174500499</v>
      </c>
      <c r="K1127" s="6">
        <v>3.9942183364469015E-3</v>
      </c>
      <c r="L1127" s="1" t="s">
        <v>461</v>
      </c>
      <c r="M1127" s="1" t="s">
        <v>446</v>
      </c>
      <c r="N1127" s="1" t="s">
        <v>436</v>
      </c>
      <c r="O1127" s="1" t="s">
        <v>444</v>
      </c>
      <c r="P1127" s="1" t="s">
        <v>453</v>
      </c>
      <c r="Q1127" s="1" t="s">
        <v>462</v>
      </c>
      <c r="R1127" s="1" t="s">
        <v>330</v>
      </c>
    </row>
    <row r="1128" spans="1:18" hidden="1" x14ac:dyDescent="0.3">
      <c r="A1128" s="1" t="s">
        <v>811</v>
      </c>
      <c r="B1128" s="1">
        <v>51059</v>
      </c>
      <c r="C1128" s="1" t="s">
        <v>10</v>
      </c>
      <c r="D1128" s="6">
        <v>4.1495865593001602</v>
      </c>
      <c r="E1128" s="6">
        <v>4.1495865592953596</v>
      </c>
      <c r="F1128" s="6">
        <v>4.1683712974802398E-3</v>
      </c>
      <c r="G1128" s="6">
        <v>1.004526893924601E-3</v>
      </c>
      <c r="H1128" s="6">
        <v>4.1495865593001602</v>
      </c>
      <c r="I1128" s="6">
        <v>4.1683712974850615E-3</v>
      </c>
      <c r="J1128" s="6">
        <v>4.1495865593001602</v>
      </c>
      <c r="K1128" s="6">
        <v>4.1683712974850615E-3</v>
      </c>
      <c r="L1128" s="1" t="s">
        <v>461</v>
      </c>
      <c r="M1128" s="1" t="s">
        <v>446</v>
      </c>
      <c r="N1128" s="1" t="s">
        <v>436</v>
      </c>
      <c r="O1128" s="1" t="s">
        <v>444</v>
      </c>
      <c r="P1128" s="1" t="s">
        <v>453</v>
      </c>
      <c r="Q1128" s="1" t="s">
        <v>462</v>
      </c>
      <c r="R1128" s="1" t="s">
        <v>330</v>
      </c>
    </row>
    <row r="1129" spans="1:18" hidden="1" x14ac:dyDescent="0.3">
      <c r="A1129" s="1" t="s">
        <v>497</v>
      </c>
      <c r="B1129" s="1">
        <v>24009</v>
      </c>
      <c r="C1129" s="1" t="s">
        <v>12</v>
      </c>
      <c r="D1129" s="6">
        <v>11.0581891842763</v>
      </c>
      <c r="E1129" s="6">
        <v>11.058189184263499</v>
      </c>
      <c r="F1129" s="6">
        <v>1.1108248433698901E-2</v>
      </c>
      <c r="G1129" s="6">
        <v>1.0045268939246075E-3</v>
      </c>
      <c r="H1129" s="6">
        <v>11.0581891842763</v>
      </c>
      <c r="I1129" s="6">
        <v>1.110824843371176E-2</v>
      </c>
      <c r="J1129" s="6">
        <v>11.0581891842763</v>
      </c>
      <c r="K1129" s="6">
        <v>1.110824843371176E-2</v>
      </c>
      <c r="L1129" s="1" t="s">
        <v>461</v>
      </c>
      <c r="M1129" s="1" t="s">
        <v>446</v>
      </c>
      <c r="N1129" s="1" t="s">
        <v>436</v>
      </c>
      <c r="O1129" s="1" t="s">
        <v>444</v>
      </c>
      <c r="P1129" s="1" t="s">
        <v>453</v>
      </c>
      <c r="Q1129" s="1" t="s">
        <v>462</v>
      </c>
      <c r="R1129" s="1" t="s">
        <v>330</v>
      </c>
    </row>
    <row r="1130" spans="1:18" hidden="1" x14ac:dyDescent="0.3">
      <c r="A1130" s="1" t="s">
        <v>497</v>
      </c>
      <c r="B1130" s="1">
        <v>24017</v>
      </c>
      <c r="C1130" s="1" t="s">
        <v>12</v>
      </c>
      <c r="D1130" s="6">
        <v>15.3663882457732</v>
      </c>
      <c r="E1130" s="6">
        <v>15.366388245755299</v>
      </c>
      <c r="F1130" s="6">
        <v>1.54359502553482E-2</v>
      </c>
      <c r="G1130" s="6">
        <v>1.0045268939246094E-3</v>
      </c>
      <c r="H1130" s="6">
        <v>15.3663882457732</v>
      </c>
      <c r="I1130" s="6">
        <v>1.543595025536618E-2</v>
      </c>
      <c r="J1130" s="6">
        <v>15.3663882457732</v>
      </c>
      <c r="K1130" s="6">
        <v>1.543595025536618E-2</v>
      </c>
      <c r="L1130" s="1" t="s">
        <v>461</v>
      </c>
      <c r="M1130" s="1" t="s">
        <v>446</v>
      </c>
      <c r="N1130" s="1" t="s">
        <v>436</v>
      </c>
      <c r="O1130" s="1" t="s">
        <v>444</v>
      </c>
      <c r="P1130" s="1" t="s">
        <v>453</v>
      </c>
      <c r="Q1130" s="1" t="s">
        <v>462</v>
      </c>
      <c r="R1130" s="1" t="s">
        <v>330</v>
      </c>
    </row>
    <row r="1131" spans="1:18" hidden="1" x14ac:dyDescent="0.3">
      <c r="A1131" s="1" t="s">
        <v>811</v>
      </c>
      <c r="B1131" s="1">
        <v>51107</v>
      </c>
      <c r="C1131" s="1" t="s">
        <v>12</v>
      </c>
      <c r="D1131" s="6">
        <v>19.338076387875201</v>
      </c>
      <c r="E1131" s="6">
        <v>19.338076387852698</v>
      </c>
      <c r="F1131" s="6">
        <v>1.9425617808366501E-2</v>
      </c>
      <c r="G1131" s="6">
        <v>1.0045268939246094E-3</v>
      </c>
      <c r="H1131" s="6">
        <v>19.338076387875201</v>
      </c>
      <c r="I1131" s="6">
        <v>1.9425617808389105E-2</v>
      </c>
      <c r="J1131" s="6">
        <v>19.338076387875201</v>
      </c>
      <c r="K1131" s="6">
        <v>1.9425617808389105E-2</v>
      </c>
      <c r="L1131" s="1" t="s">
        <v>461</v>
      </c>
      <c r="M1131" s="1" t="s">
        <v>446</v>
      </c>
      <c r="N1131" s="1" t="s">
        <v>436</v>
      </c>
      <c r="O1131" s="1" t="s">
        <v>444</v>
      </c>
      <c r="P1131" s="1" t="s">
        <v>453</v>
      </c>
      <c r="Q1131" s="1" t="s">
        <v>462</v>
      </c>
      <c r="R1131" s="1" t="s">
        <v>330</v>
      </c>
    </row>
    <row r="1132" spans="1:18" hidden="1" x14ac:dyDescent="0.3">
      <c r="A1132" s="1" t="s">
        <v>811</v>
      </c>
      <c r="B1132" s="1">
        <v>51153</v>
      </c>
      <c r="C1132" s="1" t="s">
        <v>12</v>
      </c>
      <c r="D1132" s="6">
        <v>19.452792952809599</v>
      </c>
      <c r="E1132" s="6">
        <v>19.452792952787</v>
      </c>
      <c r="F1132" s="6">
        <v>1.9540853683021601E-2</v>
      </c>
      <c r="G1132" s="6">
        <v>1.0045268939246066E-3</v>
      </c>
      <c r="H1132" s="6">
        <v>19.452792952809599</v>
      </c>
      <c r="I1132" s="6">
        <v>1.9540853683044302E-2</v>
      </c>
      <c r="J1132" s="6">
        <v>19.452792952809599</v>
      </c>
      <c r="K1132" s="6">
        <v>1.9540853683044302E-2</v>
      </c>
      <c r="L1132" s="1" t="s">
        <v>461</v>
      </c>
      <c r="M1132" s="1" t="s">
        <v>446</v>
      </c>
      <c r="N1132" s="1" t="s">
        <v>436</v>
      </c>
      <c r="O1132" s="1" t="s">
        <v>444</v>
      </c>
      <c r="P1132" s="1" t="s">
        <v>453</v>
      </c>
      <c r="Q1132" s="1" t="s">
        <v>462</v>
      </c>
      <c r="R1132" s="1" t="s">
        <v>330</v>
      </c>
    </row>
    <row r="1133" spans="1:18" hidden="1" x14ac:dyDescent="0.3">
      <c r="A1133" s="1" t="s">
        <v>497</v>
      </c>
      <c r="B1133" s="1">
        <v>24021</v>
      </c>
      <c r="C1133" s="1" t="s">
        <v>12</v>
      </c>
      <c r="D1133" s="6">
        <v>20.864606993681299</v>
      </c>
      <c r="E1133" s="6">
        <v>20.864606993656999</v>
      </c>
      <c r="F1133" s="6">
        <v>2.0959058856295901E-2</v>
      </c>
      <c r="G1133" s="6">
        <v>1.0045268939246072E-3</v>
      </c>
      <c r="H1133" s="6">
        <v>20.864606993681299</v>
      </c>
      <c r="I1133" s="6">
        <v>2.0959058856320312E-2</v>
      </c>
      <c r="J1133" s="6">
        <v>20.864606993681299</v>
      </c>
      <c r="K1133" s="6">
        <v>2.0959058856320312E-2</v>
      </c>
      <c r="L1133" s="1" t="s">
        <v>461</v>
      </c>
      <c r="M1133" s="1" t="s">
        <v>446</v>
      </c>
      <c r="N1133" s="1" t="s">
        <v>436</v>
      </c>
      <c r="O1133" s="1" t="s">
        <v>444</v>
      </c>
      <c r="P1133" s="1" t="s">
        <v>453</v>
      </c>
      <c r="Q1133" s="1" t="s">
        <v>462</v>
      </c>
      <c r="R1133" s="1" t="s">
        <v>330</v>
      </c>
    </row>
    <row r="1134" spans="1:18" hidden="1" x14ac:dyDescent="0.3">
      <c r="A1134" s="1" t="s">
        <v>497</v>
      </c>
      <c r="B1134" s="1">
        <v>24033</v>
      </c>
      <c r="C1134" s="1" t="s">
        <v>12</v>
      </c>
      <c r="D1134" s="6">
        <v>26.324891924591501</v>
      </c>
      <c r="E1134" s="6">
        <v>26.324891924561001</v>
      </c>
      <c r="F1134" s="6">
        <v>2.64440619178802E-2</v>
      </c>
      <c r="G1134" s="6">
        <v>1.0045268939246057E-3</v>
      </c>
      <c r="H1134" s="6">
        <v>26.324891924591501</v>
      </c>
      <c r="I1134" s="6">
        <v>2.6444061917910835E-2</v>
      </c>
      <c r="J1134" s="6">
        <v>26.324891924591501</v>
      </c>
      <c r="K1134" s="6">
        <v>2.6444061917910835E-2</v>
      </c>
      <c r="L1134" s="1" t="s">
        <v>461</v>
      </c>
      <c r="M1134" s="1" t="s">
        <v>446</v>
      </c>
      <c r="N1134" s="1" t="s">
        <v>436</v>
      </c>
      <c r="O1134" s="1" t="s">
        <v>444</v>
      </c>
      <c r="P1134" s="1" t="s">
        <v>453</v>
      </c>
      <c r="Q1134" s="1" t="s">
        <v>462</v>
      </c>
      <c r="R1134" s="1" t="s">
        <v>330</v>
      </c>
    </row>
    <row r="1135" spans="1:18" hidden="1" x14ac:dyDescent="0.3">
      <c r="A1135" s="1" t="s">
        <v>497</v>
      </c>
      <c r="B1135" s="1">
        <v>24031</v>
      </c>
      <c r="C1135" s="1" t="s">
        <v>12</v>
      </c>
      <c r="D1135" s="6">
        <v>29.821633672269702</v>
      </c>
      <c r="E1135" s="6">
        <v>29.821633672234999</v>
      </c>
      <c r="F1135" s="6">
        <v>2.9956633044527701E-2</v>
      </c>
      <c r="G1135" s="6">
        <v>1.0045268939246072E-3</v>
      </c>
      <c r="H1135" s="6">
        <v>29.821633672269702</v>
      </c>
      <c r="I1135" s="6">
        <v>2.9956633044562562E-2</v>
      </c>
      <c r="J1135" s="6">
        <v>29.821633672269702</v>
      </c>
      <c r="K1135" s="6">
        <v>2.9956633044562562E-2</v>
      </c>
      <c r="L1135" s="1" t="s">
        <v>461</v>
      </c>
      <c r="M1135" s="1" t="s">
        <v>446</v>
      </c>
      <c r="N1135" s="1" t="s">
        <v>436</v>
      </c>
      <c r="O1135" s="1" t="s">
        <v>444</v>
      </c>
      <c r="P1135" s="1" t="s">
        <v>453</v>
      </c>
      <c r="Q1135" s="1" t="s">
        <v>462</v>
      </c>
      <c r="R1135" s="1" t="s">
        <v>330</v>
      </c>
    </row>
    <row r="1136" spans="1:18" hidden="1" x14ac:dyDescent="0.3">
      <c r="A1136" s="1" t="s">
        <v>811</v>
      </c>
      <c r="B1136" s="1">
        <v>51059</v>
      </c>
      <c r="C1136" s="1" t="s">
        <v>12</v>
      </c>
      <c r="D1136" s="6">
        <v>31.121901640524801</v>
      </c>
      <c r="E1136" s="6">
        <v>31.121901640488701</v>
      </c>
      <c r="F1136" s="6">
        <v>3.1262787187947103E-2</v>
      </c>
      <c r="G1136" s="6">
        <v>1.0045268939246025E-3</v>
      </c>
      <c r="H1136" s="6">
        <v>31.121901640524801</v>
      </c>
      <c r="I1136" s="6">
        <v>3.1262787187983365E-2</v>
      </c>
      <c r="J1136" s="6">
        <v>31.121901640524801</v>
      </c>
      <c r="K1136" s="6">
        <v>3.1262787187983365E-2</v>
      </c>
      <c r="L1136" s="1" t="s">
        <v>461</v>
      </c>
      <c r="M1136" s="1" t="s">
        <v>446</v>
      </c>
      <c r="N1136" s="1" t="s">
        <v>436</v>
      </c>
      <c r="O1136" s="1" t="s">
        <v>444</v>
      </c>
      <c r="P1136" s="1" t="s">
        <v>453</v>
      </c>
      <c r="Q1136" s="1" t="s">
        <v>462</v>
      </c>
      <c r="R1136" s="1" t="s">
        <v>330</v>
      </c>
    </row>
    <row r="1137" spans="1:18" hidden="1" x14ac:dyDescent="0.3">
      <c r="A1137" s="1" t="s">
        <v>811</v>
      </c>
      <c r="B1137" s="1">
        <v>51600</v>
      </c>
      <c r="C1137" s="1" t="s">
        <v>12</v>
      </c>
      <c r="D1137" s="6">
        <v>0.35102985160188799</v>
      </c>
      <c r="E1137" s="6">
        <v>0.35102985160147998</v>
      </c>
      <c r="F1137" s="6">
        <v>3.5261892650404998E-4</v>
      </c>
      <c r="G1137" s="6">
        <v>1.0045268939246057E-3</v>
      </c>
      <c r="H1137" s="6">
        <v>0.35102985160188799</v>
      </c>
      <c r="I1137" s="6">
        <v>3.5261892650445981E-4</v>
      </c>
      <c r="J1137" s="6">
        <v>0.35102985160188799</v>
      </c>
      <c r="K1137" s="6">
        <v>3.5261892650445981E-4</v>
      </c>
      <c r="L1137" s="1" t="s">
        <v>777</v>
      </c>
      <c r="M1137" s="1" t="s">
        <v>446</v>
      </c>
      <c r="N1137" s="1" t="s">
        <v>436</v>
      </c>
      <c r="O1137" s="1" t="s">
        <v>444</v>
      </c>
      <c r="P1137" s="1" t="s">
        <v>453</v>
      </c>
      <c r="Q1137" s="1" t="s">
        <v>778</v>
      </c>
      <c r="R1137" s="1" t="s">
        <v>330</v>
      </c>
    </row>
    <row r="1138" spans="1:18" hidden="1" x14ac:dyDescent="0.3">
      <c r="A1138" s="1" t="s">
        <v>497</v>
      </c>
      <c r="B1138" s="1">
        <v>24009</v>
      </c>
      <c r="C1138" s="1" t="s">
        <v>12</v>
      </c>
      <c r="D1138" s="6">
        <v>0.45805877656675997</v>
      </c>
      <c r="E1138" s="6">
        <v>0.45805877656622901</v>
      </c>
      <c r="F1138" s="6">
        <v>4.6013236005897898E-4</v>
      </c>
      <c r="G1138" s="6">
        <v>1.0045268939246057E-3</v>
      </c>
      <c r="H1138" s="6">
        <v>0.45805877656675997</v>
      </c>
      <c r="I1138" s="6">
        <v>4.6013236005951235E-4</v>
      </c>
      <c r="J1138" s="6">
        <v>0.45805877656675997</v>
      </c>
      <c r="K1138" s="6">
        <v>4.6013236005951235E-4</v>
      </c>
      <c r="L1138" s="1" t="s">
        <v>777</v>
      </c>
      <c r="M1138" s="1" t="s">
        <v>446</v>
      </c>
      <c r="N1138" s="1" t="s">
        <v>436</v>
      </c>
      <c r="O1138" s="1" t="s">
        <v>444</v>
      </c>
      <c r="P1138" s="1" t="s">
        <v>453</v>
      </c>
      <c r="Q1138" s="1" t="s">
        <v>778</v>
      </c>
      <c r="R1138" s="1" t="s">
        <v>330</v>
      </c>
    </row>
    <row r="1139" spans="1:18" hidden="1" x14ac:dyDescent="0.3">
      <c r="A1139" s="1" t="s">
        <v>811</v>
      </c>
      <c r="B1139" s="1">
        <v>51683</v>
      </c>
      <c r="C1139" s="1" t="s">
        <v>12</v>
      </c>
      <c r="D1139" s="6">
        <v>0.53662376149295998</v>
      </c>
      <c r="E1139" s="6">
        <v>0.53662376149233604</v>
      </c>
      <c r="F1139" s="6">
        <v>5.39053000338035E-4</v>
      </c>
      <c r="G1139" s="6">
        <v>1.0045268939246062E-3</v>
      </c>
      <c r="H1139" s="6">
        <v>0.53662376149295998</v>
      </c>
      <c r="I1139" s="6">
        <v>5.3905300033866177E-4</v>
      </c>
      <c r="J1139" s="6">
        <v>0.53662376149295998</v>
      </c>
      <c r="K1139" s="6">
        <v>5.3905300033866177E-4</v>
      </c>
      <c r="L1139" s="1" t="s">
        <v>777</v>
      </c>
      <c r="M1139" s="1" t="s">
        <v>446</v>
      </c>
      <c r="N1139" s="1" t="s">
        <v>436</v>
      </c>
      <c r="O1139" s="1" t="s">
        <v>444</v>
      </c>
      <c r="P1139" s="1" t="s">
        <v>453</v>
      </c>
      <c r="Q1139" s="1" t="s">
        <v>778</v>
      </c>
      <c r="R1139" s="1" t="s">
        <v>330</v>
      </c>
    </row>
    <row r="1140" spans="1:18" hidden="1" x14ac:dyDescent="0.3">
      <c r="A1140" s="1" t="s">
        <v>811</v>
      </c>
      <c r="B1140" s="1">
        <v>51600</v>
      </c>
      <c r="C1140" s="1" t="s">
        <v>10</v>
      </c>
      <c r="D1140" s="6">
        <v>0.60687606454841603</v>
      </c>
      <c r="E1140" s="6">
        <v>0.60687606454771303</v>
      </c>
      <c r="F1140" s="6">
        <v>6.0962332811729798E-4</v>
      </c>
      <c r="G1140" s="6">
        <v>1.0045268939245979E-3</v>
      </c>
      <c r="H1140" s="6">
        <v>0.60687606454841603</v>
      </c>
      <c r="I1140" s="6">
        <v>6.0962332811800412E-4</v>
      </c>
      <c r="J1140" s="6">
        <v>0.60687606454841603</v>
      </c>
      <c r="K1140" s="6">
        <v>6.0962332811800412E-4</v>
      </c>
      <c r="L1140" s="1" t="s">
        <v>777</v>
      </c>
      <c r="M1140" s="1" t="s">
        <v>446</v>
      </c>
      <c r="N1140" s="1" t="s">
        <v>436</v>
      </c>
      <c r="O1140" s="1" t="s">
        <v>444</v>
      </c>
      <c r="P1140" s="1" t="s">
        <v>453</v>
      </c>
      <c r="Q1140" s="1" t="s">
        <v>778</v>
      </c>
      <c r="R1140" s="1" t="s">
        <v>330</v>
      </c>
    </row>
    <row r="1141" spans="1:18" hidden="1" x14ac:dyDescent="0.3">
      <c r="A1141" s="1" t="s">
        <v>497</v>
      </c>
      <c r="B1141" s="1">
        <v>24017</v>
      </c>
      <c r="C1141" s="1" t="s">
        <v>12</v>
      </c>
      <c r="D1141" s="6">
        <v>0.64810042264522805</v>
      </c>
      <c r="E1141" s="6">
        <v>0.64810042264447498</v>
      </c>
      <c r="F1141" s="6">
        <v>6.5103430451027798E-4</v>
      </c>
      <c r="G1141" s="6">
        <v>1.0045268939246046E-3</v>
      </c>
      <c r="H1141" s="6">
        <v>0.64810042264522805</v>
      </c>
      <c r="I1141" s="6">
        <v>6.5103430451103443E-4</v>
      </c>
      <c r="J1141" s="6">
        <v>0.64810042264522805</v>
      </c>
      <c r="K1141" s="6">
        <v>6.5103430451103443E-4</v>
      </c>
      <c r="L1141" s="1" t="s">
        <v>777</v>
      </c>
      <c r="M1141" s="1" t="s">
        <v>446</v>
      </c>
      <c r="N1141" s="1" t="s">
        <v>436</v>
      </c>
      <c r="O1141" s="1" t="s">
        <v>444</v>
      </c>
      <c r="P1141" s="1" t="s">
        <v>453</v>
      </c>
      <c r="Q1141" s="1" t="s">
        <v>778</v>
      </c>
      <c r="R1141" s="1" t="s">
        <v>330</v>
      </c>
    </row>
    <row r="1142" spans="1:18" hidden="1" x14ac:dyDescent="0.3">
      <c r="A1142" s="1" t="s">
        <v>497</v>
      </c>
      <c r="B1142" s="1">
        <v>24009</v>
      </c>
      <c r="C1142" s="1" t="s">
        <v>10</v>
      </c>
      <c r="D1142" s="6">
        <v>0.79191239168134897</v>
      </c>
      <c r="E1142" s="6">
        <v>0.79191239168043004</v>
      </c>
      <c r="F1142" s="6">
        <v>7.9549729507515099E-4</v>
      </c>
      <c r="G1142" s="6">
        <v>1.0045268939246092E-3</v>
      </c>
      <c r="H1142" s="6">
        <v>0.79191239168134897</v>
      </c>
      <c r="I1142" s="6">
        <v>7.9549729507607397E-4</v>
      </c>
      <c r="J1142" s="6">
        <v>0.79191239168134897</v>
      </c>
      <c r="K1142" s="6">
        <v>7.9549729507607397E-4</v>
      </c>
      <c r="L1142" s="1" t="s">
        <v>777</v>
      </c>
      <c r="M1142" s="1" t="s">
        <v>446</v>
      </c>
      <c r="N1142" s="1" t="s">
        <v>436</v>
      </c>
      <c r="O1142" s="1" t="s">
        <v>444</v>
      </c>
      <c r="P1142" s="1" t="s">
        <v>453</v>
      </c>
      <c r="Q1142" s="1" t="s">
        <v>778</v>
      </c>
      <c r="R1142" s="1" t="s">
        <v>330</v>
      </c>
    </row>
    <row r="1143" spans="1:18" hidden="1" x14ac:dyDescent="0.3">
      <c r="A1143" s="1" t="s">
        <v>497</v>
      </c>
      <c r="B1143" s="1">
        <v>24021</v>
      </c>
      <c r="C1143" s="1" t="s">
        <v>12</v>
      </c>
      <c r="D1143" s="6">
        <v>0.91383225021386805</v>
      </c>
      <c r="E1143" s="6">
        <v>0.91383225021280901</v>
      </c>
      <c r="F1143" s="6">
        <v>9.1796907187440295E-4</v>
      </c>
      <c r="G1143" s="6">
        <v>1.0045268939246023E-3</v>
      </c>
      <c r="H1143" s="6">
        <v>0.91383225021386805</v>
      </c>
      <c r="I1143" s="6">
        <v>9.1796907187546677E-4</v>
      </c>
      <c r="J1143" s="6">
        <v>0.91383225021386805</v>
      </c>
      <c r="K1143" s="6">
        <v>9.1796907187546677E-4</v>
      </c>
      <c r="L1143" s="1" t="s">
        <v>777</v>
      </c>
      <c r="M1143" s="1" t="s">
        <v>446</v>
      </c>
      <c r="N1143" s="1" t="s">
        <v>436</v>
      </c>
      <c r="O1143" s="1" t="s">
        <v>444</v>
      </c>
      <c r="P1143" s="1" t="s">
        <v>453</v>
      </c>
      <c r="Q1143" s="1" t="s">
        <v>778</v>
      </c>
      <c r="R1143" s="1" t="s">
        <v>330</v>
      </c>
    </row>
    <row r="1144" spans="1:18" hidden="1" x14ac:dyDescent="0.3">
      <c r="A1144" s="1" t="s">
        <v>811</v>
      </c>
      <c r="B1144" s="1">
        <v>51683</v>
      </c>
      <c r="C1144" s="1" t="s">
        <v>10</v>
      </c>
      <c r="D1144" s="6">
        <v>0.927739059751296</v>
      </c>
      <c r="E1144" s="6">
        <v>0.92773905975021997</v>
      </c>
      <c r="F1144" s="6">
        <v>9.3193883606342096E-4</v>
      </c>
      <c r="G1144" s="6">
        <v>1.004526893924604E-3</v>
      </c>
      <c r="H1144" s="6">
        <v>0.927739059751296</v>
      </c>
      <c r="I1144" s="6">
        <v>9.3193883606450191E-4</v>
      </c>
      <c r="J1144" s="6">
        <v>0.927739059751296</v>
      </c>
      <c r="K1144" s="6">
        <v>9.3193883606450191E-4</v>
      </c>
      <c r="L1144" s="1" t="s">
        <v>777</v>
      </c>
      <c r="M1144" s="1" t="s">
        <v>446</v>
      </c>
      <c r="N1144" s="1" t="s">
        <v>436</v>
      </c>
      <c r="O1144" s="1" t="s">
        <v>444</v>
      </c>
      <c r="P1144" s="1" t="s">
        <v>453</v>
      </c>
      <c r="Q1144" s="1" t="s">
        <v>778</v>
      </c>
      <c r="R1144" s="1" t="s">
        <v>330</v>
      </c>
    </row>
    <row r="1145" spans="1:18" hidden="1" x14ac:dyDescent="0.3">
      <c r="A1145" s="1" t="s">
        <v>811</v>
      </c>
      <c r="B1145" s="1">
        <v>51107</v>
      </c>
      <c r="C1145" s="1" t="s">
        <v>12</v>
      </c>
      <c r="D1145" s="6">
        <v>1.01288876546624</v>
      </c>
      <c r="E1145" s="6">
        <v>1.01288876546506</v>
      </c>
      <c r="F1145" s="6">
        <v>1.0174740054637399E-3</v>
      </c>
      <c r="G1145" s="6">
        <v>1.0045268939246005E-3</v>
      </c>
      <c r="H1145" s="6">
        <v>1.01288876546624</v>
      </c>
      <c r="I1145" s="6">
        <v>1.0174740054649252E-3</v>
      </c>
      <c r="J1145" s="6">
        <v>1.01288876546624</v>
      </c>
      <c r="K1145" s="6">
        <v>1.0174740054649252E-3</v>
      </c>
      <c r="L1145" s="1" t="s">
        <v>777</v>
      </c>
      <c r="M1145" s="1" t="s">
        <v>446</v>
      </c>
      <c r="N1145" s="1" t="s">
        <v>436</v>
      </c>
      <c r="O1145" s="1" t="s">
        <v>444</v>
      </c>
      <c r="P1145" s="1" t="s">
        <v>453</v>
      </c>
      <c r="Q1145" s="1" t="s">
        <v>778</v>
      </c>
      <c r="R1145" s="1" t="s">
        <v>330</v>
      </c>
    </row>
    <row r="1146" spans="1:18" hidden="1" x14ac:dyDescent="0.3">
      <c r="A1146" s="1" t="s">
        <v>497</v>
      </c>
      <c r="B1146" s="1">
        <v>24017</v>
      </c>
      <c r="C1146" s="1" t="s">
        <v>10</v>
      </c>
      <c r="D1146" s="6">
        <v>1.1204645463160301</v>
      </c>
      <c r="E1146" s="6">
        <v>1.12046454631472</v>
      </c>
      <c r="F1146" s="6">
        <v>1.1255367704621701E-3</v>
      </c>
      <c r="G1146" s="6">
        <v>1.0045268939246075E-3</v>
      </c>
      <c r="H1146" s="6">
        <v>1.1204645463160301</v>
      </c>
      <c r="I1146" s="6">
        <v>1.1255367704634861E-3</v>
      </c>
      <c r="J1146" s="6">
        <v>1.1204645463160301</v>
      </c>
      <c r="K1146" s="6">
        <v>1.1255367704634861E-3</v>
      </c>
      <c r="L1146" s="1" t="s">
        <v>777</v>
      </c>
      <c r="M1146" s="1" t="s">
        <v>446</v>
      </c>
      <c r="N1146" s="1" t="s">
        <v>436</v>
      </c>
      <c r="O1146" s="1" t="s">
        <v>444</v>
      </c>
      <c r="P1146" s="1" t="s">
        <v>453</v>
      </c>
      <c r="Q1146" s="1" t="s">
        <v>778</v>
      </c>
      <c r="R1146" s="1" t="s">
        <v>330</v>
      </c>
    </row>
    <row r="1147" spans="1:18" hidden="1" x14ac:dyDescent="0.3">
      <c r="A1147" s="1" t="s">
        <v>497</v>
      </c>
      <c r="B1147" s="1">
        <v>24021</v>
      </c>
      <c r="C1147" s="1" t="s">
        <v>10</v>
      </c>
      <c r="D1147" s="6">
        <v>1.5798730319897001</v>
      </c>
      <c r="E1147" s="6">
        <v>1.57987303198786</v>
      </c>
      <c r="F1147" s="6">
        <v>1.5870249496180099E-3</v>
      </c>
      <c r="G1147" s="6">
        <v>1.0045268939246029E-3</v>
      </c>
      <c r="H1147" s="6">
        <v>1.5798730319897001</v>
      </c>
      <c r="I1147" s="6">
        <v>1.5870249496198583E-3</v>
      </c>
      <c r="J1147" s="6">
        <v>1.5798730319897001</v>
      </c>
      <c r="K1147" s="6">
        <v>1.5870249496198583E-3</v>
      </c>
      <c r="L1147" s="1" t="s">
        <v>777</v>
      </c>
      <c r="M1147" s="1" t="s">
        <v>446</v>
      </c>
      <c r="N1147" s="1" t="s">
        <v>436</v>
      </c>
      <c r="O1147" s="1" t="s">
        <v>444</v>
      </c>
      <c r="P1147" s="1" t="s">
        <v>453</v>
      </c>
      <c r="Q1147" s="1" t="s">
        <v>778</v>
      </c>
      <c r="R1147" s="1" t="s">
        <v>330</v>
      </c>
    </row>
    <row r="1148" spans="1:18" hidden="1" x14ac:dyDescent="0.3">
      <c r="A1148" s="1" t="s">
        <v>811</v>
      </c>
      <c r="B1148" s="1">
        <v>51153</v>
      </c>
      <c r="C1148" s="1" t="s">
        <v>12</v>
      </c>
      <c r="D1148" s="6">
        <v>1.6720570348777599</v>
      </c>
      <c r="E1148" s="6">
        <v>1.6720570348758199</v>
      </c>
      <c r="F1148" s="6">
        <v>1.67962625970858E-3</v>
      </c>
      <c r="G1148" s="6">
        <v>1.0045268939245977E-3</v>
      </c>
      <c r="H1148" s="6">
        <v>1.6720570348777599</v>
      </c>
      <c r="I1148" s="6">
        <v>1.6796262597105289E-3</v>
      </c>
      <c r="J1148" s="6">
        <v>1.6720570348777599</v>
      </c>
      <c r="K1148" s="6">
        <v>1.6796262597105289E-3</v>
      </c>
      <c r="L1148" s="1" t="s">
        <v>777</v>
      </c>
      <c r="M1148" s="1" t="s">
        <v>446</v>
      </c>
      <c r="N1148" s="1" t="s">
        <v>436</v>
      </c>
      <c r="O1148" s="1" t="s">
        <v>444</v>
      </c>
      <c r="P1148" s="1" t="s">
        <v>453</v>
      </c>
      <c r="Q1148" s="1" t="s">
        <v>778</v>
      </c>
      <c r="R1148" s="1" t="s">
        <v>330</v>
      </c>
    </row>
    <row r="1149" spans="1:18" hidden="1" x14ac:dyDescent="0.3">
      <c r="A1149" s="1" t="s">
        <v>811</v>
      </c>
      <c r="B1149" s="1">
        <v>51107</v>
      </c>
      <c r="C1149" s="1" t="s">
        <v>10</v>
      </c>
      <c r="D1149" s="6">
        <v>1.7511259604374401</v>
      </c>
      <c r="E1149" s="6">
        <v>1.7511259604353999</v>
      </c>
      <c r="F1149" s="6">
        <v>1.7590531219069199E-3</v>
      </c>
      <c r="G1149" s="6">
        <v>1.004526893924609E-3</v>
      </c>
      <c r="H1149" s="6">
        <v>1.7511259604374401</v>
      </c>
      <c r="I1149" s="6">
        <v>1.7590531219089695E-3</v>
      </c>
      <c r="J1149" s="6">
        <v>1.7511259604374401</v>
      </c>
      <c r="K1149" s="6">
        <v>1.7590531219089695E-3</v>
      </c>
      <c r="L1149" s="1" t="s">
        <v>777</v>
      </c>
      <c r="M1149" s="1" t="s">
        <v>446</v>
      </c>
      <c r="N1149" s="1" t="s">
        <v>436</v>
      </c>
      <c r="O1149" s="1" t="s">
        <v>444</v>
      </c>
      <c r="P1149" s="1" t="s">
        <v>453</v>
      </c>
      <c r="Q1149" s="1" t="s">
        <v>778</v>
      </c>
      <c r="R1149" s="1" t="s">
        <v>330</v>
      </c>
    </row>
    <row r="1150" spans="1:18" hidden="1" x14ac:dyDescent="0.3">
      <c r="A1150" s="1" t="s">
        <v>811</v>
      </c>
      <c r="B1150" s="1">
        <v>51153</v>
      </c>
      <c r="C1150" s="1" t="s">
        <v>10</v>
      </c>
      <c r="D1150" s="6">
        <v>2.89072536457248</v>
      </c>
      <c r="E1150" s="6">
        <v>2.89072536456912</v>
      </c>
      <c r="F1150" s="6">
        <v>2.9038113716596801E-3</v>
      </c>
      <c r="G1150" s="6">
        <v>1.0045268939246018E-3</v>
      </c>
      <c r="H1150" s="6">
        <v>2.89072536457248</v>
      </c>
      <c r="I1150" s="6">
        <v>2.9038113716630554E-3</v>
      </c>
      <c r="J1150" s="6">
        <v>2.89072536457248</v>
      </c>
      <c r="K1150" s="6">
        <v>2.9038113716630554E-3</v>
      </c>
      <c r="L1150" s="1" t="s">
        <v>777</v>
      </c>
      <c r="M1150" s="1" t="s">
        <v>446</v>
      </c>
      <c r="N1150" s="1" t="s">
        <v>436</v>
      </c>
      <c r="O1150" s="1" t="s">
        <v>444</v>
      </c>
      <c r="P1150" s="1" t="s">
        <v>453</v>
      </c>
      <c r="Q1150" s="1" t="s">
        <v>778</v>
      </c>
      <c r="R1150" s="1" t="s">
        <v>330</v>
      </c>
    </row>
    <row r="1151" spans="1:18" hidden="1" x14ac:dyDescent="0.3">
      <c r="A1151" s="1" t="s">
        <v>497</v>
      </c>
      <c r="B1151" s="1">
        <v>24033</v>
      </c>
      <c r="C1151" s="1" t="s">
        <v>12</v>
      </c>
      <c r="D1151" s="6">
        <v>3.2370333180187698</v>
      </c>
      <c r="E1151" s="6">
        <v>3.2370333180150199</v>
      </c>
      <c r="F1151" s="6">
        <v>3.2516870244760701E-3</v>
      </c>
      <c r="G1151" s="6">
        <v>1.0045268939246001E-3</v>
      </c>
      <c r="H1151" s="6">
        <v>3.2370333180187698</v>
      </c>
      <c r="I1151" s="6">
        <v>3.2516870244798371E-3</v>
      </c>
      <c r="J1151" s="6">
        <v>3.2370333180187698</v>
      </c>
      <c r="K1151" s="6">
        <v>3.2516870244798371E-3</v>
      </c>
      <c r="L1151" s="1" t="s">
        <v>777</v>
      </c>
      <c r="M1151" s="1" t="s">
        <v>446</v>
      </c>
      <c r="N1151" s="1" t="s">
        <v>436</v>
      </c>
      <c r="O1151" s="1" t="s">
        <v>444</v>
      </c>
      <c r="P1151" s="1" t="s">
        <v>453</v>
      </c>
      <c r="Q1151" s="1" t="s">
        <v>778</v>
      </c>
      <c r="R1151" s="1" t="s">
        <v>330</v>
      </c>
    </row>
    <row r="1152" spans="1:18" hidden="1" x14ac:dyDescent="0.3">
      <c r="A1152" s="1" t="s">
        <v>497</v>
      </c>
      <c r="B1152" s="1">
        <v>24031</v>
      </c>
      <c r="C1152" s="1" t="s">
        <v>12</v>
      </c>
      <c r="D1152" s="6">
        <v>4.3978660800257101</v>
      </c>
      <c r="E1152" s="6">
        <v>4.39786608002058</v>
      </c>
      <c r="F1152" s="6">
        <v>4.4177747532594498E-3</v>
      </c>
      <c r="G1152" s="6">
        <v>1.0045268939246046E-3</v>
      </c>
      <c r="H1152" s="6">
        <v>4.3978660800257101</v>
      </c>
      <c r="I1152" s="6">
        <v>4.4177747532646037E-3</v>
      </c>
      <c r="J1152" s="6">
        <v>4.3978660800257101</v>
      </c>
      <c r="K1152" s="6">
        <v>4.4177747532646037E-3</v>
      </c>
      <c r="L1152" s="1" t="s">
        <v>777</v>
      </c>
      <c r="M1152" s="1" t="s">
        <v>446</v>
      </c>
      <c r="N1152" s="1" t="s">
        <v>436</v>
      </c>
      <c r="O1152" s="1" t="s">
        <v>444</v>
      </c>
      <c r="P1152" s="1" t="s">
        <v>453</v>
      </c>
      <c r="Q1152" s="1" t="s">
        <v>778</v>
      </c>
      <c r="R1152" s="1" t="s">
        <v>330</v>
      </c>
    </row>
    <row r="1153" spans="1:18" hidden="1" x14ac:dyDescent="0.3">
      <c r="A1153" s="1" t="s">
        <v>497</v>
      </c>
      <c r="B1153" s="1">
        <v>24033</v>
      </c>
      <c r="C1153" s="1" t="s">
        <v>10</v>
      </c>
      <c r="D1153" s="6">
        <v>5.5963267986818401</v>
      </c>
      <c r="E1153" s="6">
        <v>5.5963267986753298</v>
      </c>
      <c r="F1153" s="6">
        <v>5.6216607764603696E-3</v>
      </c>
      <c r="G1153" s="6">
        <v>1.0045268939246072E-3</v>
      </c>
      <c r="H1153" s="6">
        <v>5.5963267986818401</v>
      </c>
      <c r="I1153" s="6">
        <v>5.6216607764669095E-3</v>
      </c>
      <c r="J1153" s="6">
        <v>5.5963267986818401</v>
      </c>
      <c r="K1153" s="6">
        <v>5.6216607764669095E-3</v>
      </c>
      <c r="L1153" s="1" t="s">
        <v>777</v>
      </c>
      <c r="M1153" s="1" t="s">
        <v>446</v>
      </c>
      <c r="N1153" s="1" t="s">
        <v>436</v>
      </c>
      <c r="O1153" s="1" t="s">
        <v>444</v>
      </c>
      <c r="P1153" s="1" t="s">
        <v>453</v>
      </c>
      <c r="Q1153" s="1" t="s">
        <v>778</v>
      </c>
      <c r="R1153" s="1" t="s">
        <v>330</v>
      </c>
    </row>
    <row r="1154" spans="1:18" hidden="1" x14ac:dyDescent="0.3">
      <c r="A1154" s="1" t="s">
        <v>497</v>
      </c>
      <c r="B1154" s="1">
        <v>24031</v>
      </c>
      <c r="C1154" s="1" t="s">
        <v>10</v>
      </c>
      <c r="D1154" s="6">
        <v>7.6032263551214498</v>
      </c>
      <c r="E1154" s="6">
        <v>7.6032263551126196</v>
      </c>
      <c r="F1154" s="6">
        <v>7.6376453543069702E-3</v>
      </c>
      <c r="G1154" s="6">
        <v>1.0045268939246042E-3</v>
      </c>
      <c r="H1154" s="6">
        <v>7.6032263551214498</v>
      </c>
      <c r="I1154" s="6">
        <v>7.6376453543158399E-3</v>
      </c>
      <c r="J1154" s="6">
        <v>7.6032263551214498</v>
      </c>
      <c r="K1154" s="6">
        <v>7.6376453543158399E-3</v>
      </c>
      <c r="L1154" s="1" t="s">
        <v>777</v>
      </c>
      <c r="M1154" s="1" t="s">
        <v>446</v>
      </c>
      <c r="N1154" s="1" t="s">
        <v>436</v>
      </c>
      <c r="O1154" s="1" t="s">
        <v>444</v>
      </c>
      <c r="P1154" s="1" t="s">
        <v>453</v>
      </c>
      <c r="Q1154" s="1" t="s">
        <v>778</v>
      </c>
      <c r="R1154" s="1" t="s">
        <v>330</v>
      </c>
    </row>
    <row r="1155" spans="1:18" hidden="1" x14ac:dyDescent="0.3">
      <c r="A1155" s="1" t="s">
        <v>811</v>
      </c>
      <c r="B1155" s="1">
        <v>51059</v>
      </c>
      <c r="C1155" s="1" t="s">
        <v>12</v>
      </c>
      <c r="D1155" s="6">
        <v>7.8489502227651204</v>
      </c>
      <c r="E1155" s="6">
        <v>7.84895022275599</v>
      </c>
      <c r="F1155" s="6">
        <v>7.8844815878339695E-3</v>
      </c>
      <c r="G1155" s="6">
        <v>1.0045268939246124E-3</v>
      </c>
      <c r="H1155" s="6">
        <v>7.8489502227651204</v>
      </c>
      <c r="I1155" s="6">
        <v>7.884481587843141E-3</v>
      </c>
      <c r="J1155" s="6">
        <v>7.8489502227651204</v>
      </c>
      <c r="K1155" s="6">
        <v>7.884481587843141E-3</v>
      </c>
      <c r="L1155" s="1" t="s">
        <v>777</v>
      </c>
      <c r="M1155" s="1" t="s">
        <v>446</v>
      </c>
      <c r="N1155" s="1" t="s">
        <v>436</v>
      </c>
      <c r="O1155" s="1" t="s">
        <v>444</v>
      </c>
      <c r="P1155" s="1" t="s">
        <v>453</v>
      </c>
      <c r="Q1155" s="1" t="s">
        <v>778</v>
      </c>
      <c r="R1155" s="1" t="s">
        <v>330</v>
      </c>
    </row>
    <row r="1156" spans="1:18" hidden="1" x14ac:dyDescent="0.3">
      <c r="A1156" s="1" t="s">
        <v>811</v>
      </c>
      <c r="B1156" s="1">
        <v>51059</v>
      </c>
      <c r="C1156" s="1" t="s">
        <v>10</v>
      </c>
      <c r="D1156" s="6">
        <v>13.5696117382368</v>
      </c>
      <c r="E1156" s="6">
        <v>13.569611738221001</v>
      </c>
      <c r="F1156" s="6">
        <v>1.3631039931158001E-2</v>
      </c>
      <c r="G1156" s="6">
        <v>1.0045268939246049E-3</v>
      </c>
      <c r="H1156" s="6">
        <v>13.5696117382368</v>
      </c>
      <c r="I1156" s="6">
        <v>1.363103993117387E-2</v>
      </c>
      <c r="J1156" s="6">
        <v>13.5696117382368</v>
      </c>
      <c r="K1156" s="6">
        <v>1.363103993117387E-2</v>
      </c>
      <c r="L1156" s="1" t="s">
        <v>777</v>
      </c>
      <c r="M1156" s="1" t="s">
        <v>446</v>
      </c>
      <c r="N1156" s="1" t="s">
        <v>436</v>
      </c>
      <c r="O1156" s="1" t="s">
        <v>444</v>
      </c>
      <c r="P1156" s="1" t="s">
        <v>453</v>
      </c>
      <c r="Q1156" s="1" t="s">
        <v>778</v>
      </c>
      <c r="R1156" s="1" t="s">
        <v>330</v>
      </c>
    </row>
    <row r="1157" spans="1:18" hidden="1" x14ac:dyDescent="0.3">
      <c r="A1157" s="1" t="s">
        <v>811</v>
      </c>
      <c r="B1157" s="1">
        <v>51683</v>
      </c>
      <c r="C1157" s="1" t="s">
        <v>12</v>
      </c>
      <c r="D1157" s="6">
        <v>4.2431305513340002E-4</v>
      </c>
      <c r="E1157" s="6">
        <v>4.24313055132915E-4</v>
      </c>
      <c r="F1157" s="6">
        <v>4.2623387532432802E-7</v>
      </c>
      <c r="G1157" s="6">
        <v>1.0045268939246079E-3</v>
      </c>
      <c r="H1157" s="6">
        <v>4.2431305513340002E-4</v>
      </c>
      <c r="I1157" s="6">
        <v>4.2623387532481522E-7</v>
      </c>
      <c r="J1157" s="6">
        <v>4.2431305513340002E-4</v>
      </c>
      <c r="K1157" s="6">
        <v>4.2623387532481522E-7</v>
      </c>
      <c r="L1157" s="1" t="s">
        <v>765</v>
      </c>
      <c r="M1157" s="1" t="s">
        <v>446</v>
      </c>
      <c r="N1157" s="1" t="s">
        <v>436</v>
      </c>
      <c r="O1157" s="1" t="s">
        <v>444</v>
      </c>
      <c r="P1157" s="1" t="s">
        <v>453</v>
      </c>
      <c r="Q1157" s="1" t="s">
        <v>766</v>
      </c>
      <c r="R1157" s="1" t="s">
        <v>330</v>
      </c>
    </row>
    <row r="1158" spans="1:18" hidden="1" x14ac:dyDescent="0.3">
      <c r="A1158" s="1" t="s">
        <v>811</v>
      </c>
      <c r="B1158" s="1">
        <v>51059</v>
      </c>
      <c r="C1158" s="1" t="s">
        <v>10</v>
      </c>
      <c r="D1158" s="6">
        <v>2.21336934436192E-2</v>
      </c>
      <c r="E1158" s="6">
        <v>2.2133693443593401E-2</v>
      </c>
      <c r="F1158" s="6">
        <v>2.22338903259724E-5</v>
      </c>
      <c r="G1158" s="6">
        <v>1.0045268939246107E-3</v>
      </c>
      <c r="H1158" s="6">
        <v>2.21336934436192E-2</v>
      </c>
      <c r="I1158" s="6">
        <v>2.2233890325998316E-5</v>
      </c>
      <c r="J1158" s="6">
        <v>2.21336934436192E-2</v>
      </c>
      <c r="K1158" s="6">
        <v>2.2233890325998316E-5</v>
      </c>
      <c r="L1158" s="1" t="s">
        <v>765</v>
      </c>
      <c r="M1158" s="1" t="s">
        <v>446</v>
      </c>
      <c r="N1158" s="1" t="s">
        <v>436</v>
      </c>
      <c r="O1158" s="1" t="s">
        <v>444</v>
      </c>
      <c r="P1158" s="1" t="s">
        <v>453</v>
      </c>
      <c r="Q1158" s="1" t="s">
        <v>766</v>
      </c>
      <c r="R1158" s="1" t="s">
        <v>330</v>
      </c>
    </row>
    <row r="1159" spans="1:18" hidden="1" x14ac:dyDescent="0.3">
      <c r="A1159" s="1" t="s">
        <v>811</v>
      </c>
      <c r="B1159" s="1">
        <v>51059</v>
      </c>
      <c r="C1159" s="1" t="s">
        <v>12</v>
      </c>
      <c r="D1159" s="6">
        <v>0.14386901227507201</v>
      </c>
      <c r="E1159" s="6">
        <v>0.14386901227490401</v>
      </c>
      <c r="F1159" s="6">
        <v>1.44520292032511E-4</v>
      </c>
      <c r="G1159" s="6">
        <v>1.0045268939246107E-3</v>
      </c>
      <c r="H1159" s="6">
        <v>0.14386901227507201</v>
      </c>
      <c r="I1159" s="6">
        <v>1.4452029203267978E-4</v>
      </c>
      <c r="J1159" s="6">
        <v>0.14386901227507201</v>
      </c>
      <c r="K1159" s="6">
        <v>1.4452029203267978E-4</v>
      </c>
      <c r="L1159" s="1" t="s">
        <v>765</v>
      </c>
      <c r="M1159" s="1" t="s">
        <v>446</v>
      </c>
      <c r="N1159" s="1" t="s">
        <v>436</v>
      </c>
      <c r="O1159" s="1" t="s">
        <v>444</v>
      </c>
      <c r="P1159" s="1" t="s">
        <v>453</v>
      </c>
      <c r="Q1159" s="1" t="s">
        <v>766</v>
      </c>
      <c r="R1159" s="1" t="s">
        <v>330</v>
      </c>
    </row>
    <row r="1160" spans="1:18" hidden="1" x14ac:dyDescent="0.3">
      <c r="A1160" s="1" t="s">
        <v>497</v>
      </c>
      <c r="B1160" s="1">
        <v>24031</v>
      </c>
      <c r="C1160" s="1" t="s">
        <v>10</v>
      </c>
      <c r="D1160" s="6">
        <v>0.19756081701615</v>
      </c>
      <c r="E1160" s="6">
        <v>0.19756081701591999</v>
      </c>
      <c r="F1160" s="6">
        <v>1.98455153878209E-4</v>
      </c>
      <c r="G1160" s="6">
        <v>1.0045268939246031E-3</v>
      </c>
      <c r="H1160" s="6">
        <v>0.19756081701615</v>
      </c>
      <c r="I1160" s="6">
        <v>1.9845515387844004E-4</v>
      </c>
      <c r="J1160" s="6">
        <v>0.19756081701615</v>
      </c>
      <c r="K1160" s="6">
        <v>1.9845515387844004E-4</v>
      </c>
      <c r="L1160" s="1" t="s">
        <v>765</v>
      </c>
      <c r="M1160" s="1" t="s">
        <v>446</v>
      </c>
      <c r="N1160" s="1" t="s">
        <v>436</v>
      </c>
      <c r="O1160" s="1" t="s">
        <v>444</v>
      </c>
      <c r="P1160" s="1" t="s">
        <v>453</v>
      </c>
      <c r="Q1160" s="1" t="s">
        <v>766</v>
      </c>
      <c r="R1160" s="1" t="s">
        <v>330</v>
      </c>
    </row>
    <row r="1161" spans="1:18" hidden="1" x14ac:dyDescent="0.3">
      <c r="A1161" s="1" t="s">
        <v>497</v>
      </c>
      <c r="B1161" s="1">
        <v>24033</v>
      </c>
      <c r="C1161" s="1" t="s">
        <v>10</v>
      </c>
      <c r="D1161" s="6">
        <v>0.38769698553471499</v>
      </c>
      <c r="E1161" s="6">
        <v>0.38769698553426601</v>
      </c>
      <c r="F1161" s="6">
        <v>3.8945204866266801E-4</v>
      </c>
      <c r="G1161" s="6">
        <v>1.0045268939246031E-3</v>
      </c>
      <c r="H1161" s="6">
        <v>0.38769698553471499</v>
      </c>
      <c r="I1161" s="6">
        <v>3.8945204866311904E-4</v>
      </c>
      <c r="J1161" s="6">
        <v>0.38769698553471499</v>
      </c>
      <c r="K1161" s="6">
        <v>3.8945204866311904E-4</v>
      </c>
      <c r="L1161" s="1" t="s">
        <v>765</v>
      </c>
      <c r="M1161" s="1" t="s">
        <v>446</v>
      </c>
      <c r="N1161" s="1" t="s">
        <v>436</v>
      </c>
      <c r="O1161" s="1" t="s">
        <v>444</v>
      </c>
      <c r="P1161" s="1" t="s">
        <v>453</v>
      </c>
      <c r="Q1161" s="1" t="s">
        <v>766</v>
      </c>
      <c r="R1161" s="1" t="s">
        <v>330</v>
      </c>
    </row>
    <row r="1162" spans="1:18" hidden="1" x14ac:dyDescent="0.3">
      <c r="A1162" s="1" t="s">
        <v>497</v>
      </c>
      <c r="B1162" s="1">
        <v>24009</v>
      </c>
      <c r="C1162" s="1" t="s">
        <v>10</v>
      </c>
      <c r="D1162" s="6">
        <v>0.49938880267172397</v>
      </c>
      <c r="E1162" s="6">
        <v>0.49938880267114499</v>
      </c>
      <c r="F1162" s="6">
        <v>5.0164948280797303E-4</v>
      </c>
      <c r="G1162" s="6">
        <v>1.0045268939246055E-3</v>
      </c>
      <c r="H1162" s="6">
        <v>0.49938880267172397</v>
      </c>
      <c r="I1162" s="6">
        <v>5.0164948280855459E-4</v>
      </c>
      <c r="J1162" s="6">
        <v>0.49938880267172397</v>
      </c>
      <c r="K1162" s="6">
        <v>5.0164948280855459E-4</v>
      </c>
      <c r="L1162" s="1" t="s">
        <v>765</v>
      </c>
      <c r="M1162" s="1" t="s">
        <v>446</v>
      </c>
      <c r="N1162" s="1" t="s">
        <v>436</v>
      </c>
      <c r="O1162" s="1" t="s">
        <v>444</v>
      </c>
      <c r="P1162" s="1" t="s">
        <v>453</v>
      </c>
      <c r="Q1162" s="1" t="s">
        <v>766</v>
      </c>
      <c r="R1162" s="1" t="s">
        <v>330</v>
      </c>
    </row>
    <row r="1163" spans="1:18" hidden="1" x14ac:dyDescent="0.3">
      <c r="A1163" s="1" t="s">
        <v>497</v>
      </c>
      <c r="B1163" s="1">
        <v>24017</v>
      </c>
      <c r="C1163" s="1" t="s">
        <v>10</v>
      </c>
      <c r="D1163" s="6">
        <v>0.74991946008611299</v>
      </c>
      <c r="E1163" s="6">
        <v>0.74991946008524502</v>
      </c>
      <c r="F1163" s="6">
        <v>7.5331426593304603E-4</v>
      </c>
      <c r="G1163" s="6">
        <v>1.0045268939246025E-3</v>
      </c>
      <c r="H1163" s="6">
        <v>0.74991946008611299</v>
      </c>
      <c r="I1163" s="6">
        <v>7.5331426593391794E-4</v>
      </c>
      <c r="J1163" s="6">
        <v>0.74991946008611299</v>
      </c>
      <c r="K1163" s="6">
        <v>7.5331426593391794E-4</v>
      </c>
      <c r="L1163" s="1" t="s">
        <v>765</v>
      </c>
      <c r="M1163" s="1" t="s">
        <v>446</v>
      </c>
      <c r="N1163" s="1" t="s">
        <v>436</v>
      </c>
      <c r="O1163" s="1" t="s">
        <v>444</v>
      </c>
      <c r="P1163" s="1" t="s">
        <v>453</v>
      </c>
      <c r="Q1163" s="1" t="s">
        <v>766</v>
      </c>
      <c r="R1163" s="1" t="s">
        <v>330</v>
      </c>
    </row>
    <row r="1164" spans="1:18" hidden="1" x14ac:dyDescent="0.3">
      <c r="A1164" s="1" t="s">
        <v>811</v>
      </c>
      <c r="B1164" s="1">
        <v>51153</v>
      </c>
      <c r="C1164" s="1" t="s">
        <v>10</v>
      </c>
      <c r="D1164" s="6">
        <v>0.99858979469120002</v>
      </c>
      <c r="E1164" s="6">
        <v>0.99858979469003895</v>
      </c>
      <c r="F1164" s="6">
        <v>1.00311030476479E-3</v>
      </c>
      <c r="G1164" s="6">
        <v>1.0045268939246012E-3</v>
      </c>
      <c r="H1164" s="6">
        <v>0.99858979469120002</v>
      </c>
      <c r="I1164" s="6">
        <v>1.0031103047659564E-3</v>
      </c>
      <c r="J1164" s="6">
        <v>0.99858979469120002</v>
      </c>
      <c r="K1164" s="6">
        <v>1.0031103047659564E-3</v>
      </c>
      <c r="L1164" s="1" t="s">
        <v>765</v>
      </c>
      <c r="M1164" s="1" t="s">
        <v>446</v>
      </c>
      <c r="N1164" s="1" t="s">
        <v>436</v>
      </c>
      <c r="O1164" s="1" t="s">
        <v>444</v>
      </c>
      <c r="P1164" s="1" t="s">
        <v>453</v>
      </c>
      <c r="Q1164" s="1" t="s">
        <v>766</v>
      </c>
      <c r="R1164" s="1" t="s">
        <v>330</v>
      </c>
    </row>
    <row r="1165" spans="1:18" hidden="1" x14ac:dyDescent="0.3">
      <c r="A1165" s="1" t="s">
        <v>497</v>
      </c>
      <c r="B1165" s="1">
        <v>24021</v>
      </c>
      <c r="C1165" s="1" t="s">
        <v>10</v>
      </c>
      <c r="D1165" s="6">
        <v>1.17057392366383</v>
      </c>
      <c r="E1165" s="6">
        <v>1.1705739236624699</v>
      </c>
      <c r="F1165" s="6">
        <v>1.1758729876457899E-3</v>
      </c>
      <c r="G1165" s="6">
        <v>1.0045268939245975E-3</v>
      </c>
      <c r="H1165" s="6">
        <v>1.17057392366383</v>
      </c>
      <c r="I1165" s="6">
        <v>1.175872987647156E-3</v>
      </c>
      <c r="J1165" s="6">
        <v>1.17057392366383</v>
      </c>
      <c r="K1165" s="6">
        <v>1.175872987647156E-3</v>
      </c>
      <c r="L1165" s="1" t="s">
        <v>765</v>
      </c>
      <c r="M1165" s="1" t="s">
        <v>446</v>
      </c>
      <c r="N1165" s="1" t="s">
        <v>436</v>
      </c>
      <c r="O1165" s="1" t="s">
        <v>444</v>
      </c>
      <c r="P1165" s="1" t="s">
        <v>453</v>
      </c>
      <c r="Q1165" s="1" t="s">
        <v>766</v>
      </c>
      <c r="R1165" s="1" t="s">
        <v>330</v>
      </c>
    </row>
    <row r="1166" spans="1:18" hidden="1" x14ac:dyDescent="0.3">
      <c r="A1166" s="1" t="s">
        <v>811</v>
      </c>
      <c r="B1166" s="1">
        <v>51107</v>
      </c>
      <c r="C1166" s="1" t="s">
        <v>10</v>
      </c>
      <c r="D1166" s="6">
        <v>1.17493300617952</v>
      </c>
      <c r="E1166" s="6">
        <v>1.17493300617815</v>
      </c>
      <c r="F1166" s="6">
        <v>1.18025180326564E-3</v>
      </c>
      <c r="G1166" s="6">
        <v>1.0045268939246085E-3</v>
      </c>
      <c r="H1166" s="6">
        <v>1.17493300617952</v>
      </c>
      <c r="I1166" s="6">
        <v>1.1802518032670161E-3</v>
      </c>
      <c r="J1166" s="6">
        <v>1.17493300617952</v>
      </c>
      <c r="K1166" s="6">
        <v>1.1802518032670161E-3</v>
      </c>
      <c r="L1166" s="1" t="s">
        <v>765</v>
      </c>
      <c r="M1166" s="1" t="s">
        <v>446</v>
      </c>
      <c r="N1166" s="1" t="s">
        <v>436</v>
      </c>
      <c r="O1166" s="1" t="s">
        <v>444</v>
      </c>
      <c r="P1166" s="1" t="s">
        <v>453</v>
      </c>
      <c r="Q1166" s="1" t="s">
        <v>766</v>
      </c>
      <c r="R1166" s="1" t="s">
        <v>330</v>
      </c>
    </row>
    <row r="1167" spans="1:18" hidden="1" x14ac:dyDescent="0.3">
      <c r="A1167" s="1" t="s">
        <v>497</v>
      </c>
      <c r="B1167" s="1">
        <v>24031</v>
      </c>
      <c r="C1167" s="1" t="s">
        <v>12</v>
      </c>
      <c r="D1167" s="6">
        <v>1.2841453106049701</v>
      </c>
      <c r="E1167" s="6">
        <v>1.2841453106034799</v>
      </c>
      <c r="F1167" s="6">
        <v>1.2899585002083601E-3</v>
      </c>
      <c r="G1167" s="6">
        <v>1.0045268939246044E-3</v>
      </c>
      <c r="H1167" s="6">
        <v>1.2841453106049701</v>
      </c>
      <c r="I1167" s="6">
        <v>1.2899585002098569E-3</v>
      </c>
      <c r="J1167" s="6">
        <v>1.2841453106049701</v>
      </c>
      <c r="K1167" s="6">
        <v>1.2899585002098569E-3</v>
      </c>
      <c r="L1167" s="1" t="s">
        <v>765</v>
      </c>
      <c r="M1167" s="1" t="s">
        <v>446</v>
      </c>
      <c r="N1167" s="1" t="s">
        <v>436</v>
      </c>
      <c r="O1167" s="1" t="s">
        <v>444</v>
      </c>
      <c r="P1167" s="1" t="s">
        <v>453</v>
      </c>
      <c r="Q1167" s="1" t="s">
        <v>766</v>
      </c>
      <c r="R1167" s="1" t="s">
        <v>330</v>
      </c>
    </row>
    <row r="1168" spans="1:18" hidden="1" x14ac:dyDescent="0.3">
      <c r="A1168" s="1" t="s">
        <v>497</v>
      </c>
      <c r="B1168" s="1">
        <v>24033</v>
      </c>
      <c r="C1168" s="1" t="s">
        <v>12</v>
      </c>
      <c r="D1168" s="6">
        <v>2.5200306734919899</v>
      </c>
      <c r="E1168" s="6">
        <v>2.5200306734890501</v>
      </c>
      <c r="F1168" s="6">
        <v>2.5314385850346999E-3</v>
      </c>
      <c r="G1168" s="6">
        <v>1.0045268939246105E-3</v>
      </c>
      <c r="H1168" s="6">
        <v>2.5200306734919899</v>
      </c>
      <c r="I1168" s="6">
        <v>2.5314385850376529E-3</v>
      </c>
      <c r="J1168" s="6">
        <v>2.5200306734919899</v>
      </c>
      <c r="K1168" s="6">
        <v>2.5314385850376529E-3</v>
      </c>
      <c r="L1168" s="1" t="s">
        <v>765</v>
      </c>
      <c r="M1168" s="1" t="s">
        <v>446</v>
      </c>
      <c r="N1168" s="1" t="s">
        <v>436</v>
      </c>
      <c r="O1168" s="1" t="s">
        <v>444</v>
      </c>
      <c r="P1168" s="1" t="s">
        <v>453</v>
      </c>
      <c r="Q1168" s="1" t="s">
        <v>766</v>
      </c>
      <c r="R1168" s="1" t="s">
        <v>330</v>
      </c>
    </row>
    <row r="1169" spans="1:18" hidden="1" x14ac:dyDescent="0.3">
      <c r="A1169" s="1" t="s">
        <v>497</v>
      </c>
      <c r="B1169" s="1">
        <v>24009</v>
      </c>
      <c r="C1169" s="1" t="s">
        <v>12</v>
      </c>
      <c r="D1169" s="6">
        <v>3.2460272173662101</v>
      </c>
      <c r="E1169" s="6">
        <v>3.2460272173624301</v>
      </c>
      <c r="F1169" s="6">
        <v>3.2607216382518202E-3</v>
      </c>
      <c r="G1169" s="6">
        <v>1.0045268939246079E-3</v>
      </c>
      <c r="H1169" s="6">
        <v>3.2460272173662101</v>
      </c>
      <c r="I1169" s="6">
        <v>3.260721638255617E-3</v>
      </c>
      <c r="J1169" s="6">
        <v>3.2460272173662101</v>
      </c>
      <c r="K1169" s="6">
        <v>3.260721638255617E-3</v>
      </c>
      <c r="L1169" s="1" t="s">
        <v>765</v>
      </c>
      <c r="M1169" s="1" t="s">
        <v>446</v>
      </c>
      <c r="N1169" s="1" t="s">
        <v>436</v>
      </c>
      <c r="O1169" s="1" t="s">
        <v>444</v>
      </c>
      <c r="P1169" s="1" t="s">
        <v>453</v>
      </c>
      <c r="Q1169" s="1" t="s">
        <v>766</v>
      </c>
      <c r="R1169" s="1" t="s">
        <v>330</v>
      </c>
    </row>
    <row r="1170" spans="1:18" hidden="1" x14ac:dyDescent="0.3">
      <c r="A1170" s="1" t="s">
        <v>497</v>
      </c>
      <c r="B1170" s="1">
        <v>24017</v>
      </c>
      <c r="C1170" s="1" t="s">
        <v>12</v>
      </c>
      <c r="D1170" s="6">
        <v>4.8744767580760797</v>
      </c>
      <c r="E1170" s="6">
        <v>4.8744767580704202</v>
      </c>
      <c r="F1170" s="6">
        <v>4.8965429972921398E-3</v>
      </c>
      <c r="G1170" s="6">
        <v>1.0045268939246014E-3</v>
      </c>
      <c r="H1170" s="6">
        <v>4.8744767580760797</v>
      </c>
      <c r="I1170" s="6">
        <v>4.8965429972978253E-3</v>
      </c>
      <c r="J1170" s="6">
        <v>4.8744767580760797</v>
      </c>
      <c r="K1170" s="6">
        <v>4.8965429972978253E-3</v>
      </c>
      <c r="L1170" s="1" t="s">
        <v>765</v>
      </c>
      <c r="M1170" s="1" t="s">
        <v>446</v>
      </c>
      <c r="N1170" s="1" t="s">
        <v>436</v>
      </c>
      <c r="O1170" s="1" t="s">
        <v>444</v>
      </c>
      <c r="P1170" s="1" t="s">
        <v>453</v>
      </c>
      <c r="Q1170" s="1" t="s">
        <v>766</v>
      </c>
      <c r="R1170" s="1" t="s">
        <v>330</v>
      </c>
    </row>
    <row r="1171" spans="1:18" hidden="1" x14ac:dyDescent="0.3">
      <c r="A1171" s="1" t="s">
        <v>811</v>
      </c>
      <c r="B1171" s="1">
        <v>51153</v>
      </c>
      <c r="C1171" s="1" t="s">
        <v>12</v>
      </c>
      <c r="D1171" s="6">
        <v>6.4908336654927998</v>
      </c>
      <c r="E1171" s="6">
        <v>6.4908336654852503</v>
      </c>
      <c r="F1171" s="6">
        <v>6.5202169809711798E-3</v>
      </c>
      <c r="G1171" s="6">
        <v>1.0045268939246085E-3</v>
      </c>
      <c r="H1171" s="6">
        <v>6.4908336654927998</v>
      </c>
      <c r="I1171" s="6">
        <v>6.5202169809787641E-3</v>
      </c>
      <c r="J1171" s="6">
        <v>6.4908336654927998</v>
      </c>
      <c r="K1171" s="6">
        <v>6.5202169809787641E-3</v>
      </c>
      <c r="L1171" s="1" t="s">
        <v>765</v>
      </c>
      <c r="M1171" s="1" t="s">
        <v>446</v>
      </c>
      <c r="N1171" s="1" t="s">
        <v>436</v>
      </c>
      <c r="O1171" s="1" t="s">
        <v>444</v>
      </c>
      <c r="P1171" s="1" t="s">
        <v>453</v>
      </c>
      <c r="Q1171" s="1" t="s">
        <v>766</v>
      </c>
      <c r="R1171" s="1" t="s">
        <v>330</v>
      </c>
    </row>
    <row r="1172" spans="1:18" hidden="1" x14ac:dyDescent="0.3">
      <c r="A1172" s="1" t="s">
        <v>497</v>
      </c>
      <c r="B1172" s="1">
        <v>24021</v>
      </c>
      <c r="C1172" s="1" t="s">
        <v>12</v>
      </c>
      <c r="D1172" s="6">
        <v>7.60873005795432</v>
      </c>
      <c r="E1172" s="6">
        <v>7.6087300579455004</v>
      </c>
      <c r="F1172" s="6">
        <v>7.6431739718187302E-3</v>
      </c>
      <c r="G1172" s="6">
        <v>1.0045268939245994E-3</v>
      </c>
      <c r="H1172" s="6">
        <v>7.60873005795432</v>
      </c>
      <c r="I1172" s="6">
        <v>7.6431739718275903E-3</v>
      </c>
      <c r="J1172" s="6">
        <v>7.60873005795432</v>
      </c>
      <c r="K1172" s="6">
        <v>7.6431739718275903E-3</v>
      </c>
      <c r="L1172" s="1" t="s">
        <v>765</v>
      </c>
      <c r="M1172" s="1" t="s">
        <v>446</v>
      </c>
      <c r="N1172" s="1" t="s">
        <v>436</v>
      </c>
      <c r="O1172" s="1" t="s">
        <v>444</v>
      </c>
      <c r="P1172" s="1" t="s">
        <v>453</v>
      </c>
      <c r="Q1172" s="1" t="s">
        <v>766</v>
      </c>
      <c r="R1172" s="1" t="s">
        <v>330</v>
      </c>
    </row>
    <row r="1173" spans="1:18" hidden="1" x14ac:dyDescent="0.3">
      <c r="A1173" s="1" t="s">
        <v>811</v>
      </c>
      <c r="B1173" s="1">
        <v>51107</v>
      </c>
      <c r="C1173" s="1" t="s">
        <v>12</v>
      </c>
      <c r="D1173" s="6">
        <v>7.6370660076310397</v>
      </c>
      <c r="E1173" s="6">
        <v>7.6370660076221402</v>
      </c>
      <c r="F1173" s="6">
        <v>7.6716381953339102E-3</v>
      </c>
      <c r="G1173" s="6">
        <v>1.0045268939246127E-3</v>
      </c>
      <c r="H1173" s="6">
        <v>7.6370660076310397</v>
      </c>
      <c r="I1173" s="6">
        <v>7.6716381953428501E-3</v>
      </c>
      <c r="J1173" s="6">
        <v>7.6370660076310397</v>
      </c>
      <c r="K1173" s="6">
        <v>7.6716381953428501E-3</v>
      </c>
      <c r="L1173" s="1" t="s">
        <v>765</v>
      </c>
      <c r="M1173" s="1" t="s">
        <v>446</v>
      </c>
      <c r="N1173" s="1" t="s">
        <v>436</v>
      </c>
      <c r="O1173" s="1" t="s">
        <v>444</v>
      </c>
      <c r="P1173" s="1" t="s">
        <v>453</v>
      </c>
      <c r="Q1173" s="1" t="s">
        <v>766</v>
      </c>
      <c r="R1173" s="1" t="s">
        <v>330</v>
      </c>
    </row>
    <row r="1174" spans="1:18" hidden="1" x14ac:dyDescent="0.3">
      <c r="A1174" s="1" t="s">
        <v>811</v>
      </c>
      <c r="B1174" s="1">
        <v>51059</v>
      </c>
      <c r="C1174" s="1" t="s">
        <v>12</v>
      </c>
      <c r="D1174" s="6">
        <v>2.1914346684076E-3</v>
      </c>
      <c r="E1174" s="6" t="s">
        <v>963</v>
      </c>
      <c r="F1174" s="6" t="s">
        <v>963</v>
      </c>
      <c r="G1174" s="6" t="s">
        <v>963</v>
      </c>
      <c r="H1174" s="6">
        <v>2.1914346684076E-3</v>
      </c>
      <c r="I1174" s="6" t="s">
        <v>964</v>
      </c>
      <c r="J1174" s="6">
        <v>2.1914346684076E-3</v>
      </c>
      <c r="K1174" s="6" t="s">
        <v>964</v>
      </c>
      <c r="L1174" s="1" t="s">
        <v>767</v>
      </c>
      <c r="M1174" s="1" t="s">
        <v>446</v>
      </c>
      <c r="N1174" s="1" t="s">
        <v>436</v>
      </c>
      <c r="O1174" s="1" t="s">
        <v>444</v>
      </c>
      <c r="P1174" s="1" t="s">
        <v>453</v>
      </c>
      <c r="Q1174" s="1" t="s">
        <v>768</v>
      </c>
      <c r="R1174" s="1" t="s">
        <v>330</v>
      </c>
    </row>
    <row r="1175" spans="1:18" hidden="1" x14ac:dyDescent="0.3">
      <c r="A1175" s="1" t="s">
        <v>811</v>
      </c>
      <c r="B1175" s="1">
        <v>51059</v>
      </c>
      <c r="C1175" s="1" t="s">
        <v>10</v>
      </c>
      <c r="D1175" s="6">
        <v>3.788650052816E-3</v>
      </c>
      <c r="E1175" s="6" t="s">
        <v>963</v>
      </c>
      <c r="F1175" s="6" t="s">
        <v>963</v>
      </c>
      <c r="G1175" s="6" t="s">
        <v>963</v>
      </c>
      <c r="H1175" s="6">
        <v>3.788650052816E-3</v>
      </c>
      <c r="I1175" s="6" t="s">
        <v>964</v>
      </c>
      <c r="J1175" s="6">
        <v>3.788650052816E-3</v>
      </c>
      <c r="K1175" s="6" t="s">
        <v>964</v>
      </c>
      <c r="L1175" s="1" t="s">
        <v>767</v>
      </c>
      <c r="M1175" s="1" t="s">
        <v>446</v>
      </c>
      <c r="N1175" s="1" t="s">
        <v>436</v>
      </c>
      <c r="O1175" s="1" t="s">
        <v>444</v>
      </c>
      <c r="P1175" s="1" t="s">
        <v>453</v>
      </c>
      <c r="Q1175" s="1" t="s">
        <v>768</v>
      </c>
      <c r="R1175" s="1" t="s">
        <v>330</v>
      </c>
    </row>
    <row r="1176" spans="1:18" hidden="1" x14ac:dyDescent="0.3">
      <c r="A1176" s="1" t="s">
        <v>497</v>
      </c>
      <c r="B1176" s="1">
        <v>24031</v>
      </c>
      <c r="C1176" s="1" t="s">
        <v>12</v>
      </c>
      <c r="D1176" s="6">
        <v>1.95602954096535E-2</v>
      </c>
      <c r="E1176" s="6" t="s">
        <v>963</v>
      </c>
      <c r="F1176" s="6" t="s">
        <v>963</v>
      </c>
      <c r="G1176" s="6" t="s">
        <v>963</v>
      </c>
      <c r="H1176" s="6">
        <v>1.95602954096535E-2</v>
      </c>
      <c r="I1176" s="6" t="s">
        <v>964</v>
      </c>
      <c r="J1176" s="6">
        <v>1.95602954096535E-2</v>
      </c>
      <c r="K1176" s="6" t="s">
        <v>964</v>
      </c>
      <c r="L1176" s="1" t="s">
        <v>767</v>
      </c>
      <c r="M1176" s="1" t="s">
        <v>446</v>
      </c>
      <c r="N1176" s="1" t="s">
        <v>436</v>
      </c>
      <c r="O1176" s="1" t="s">
        <v>444</v>
      </c>
      <c r="P1176" s="1" t="s">
        <v>453</v>
      </c>
      <c r="Q1176" s="1" t="s">
        <v>768</v>
      </c>
      <c r="R1176" s="1" t="s">
        <v>330</v>
      </c>
    </row>
    <row r="1177" spans="1:18" hidden="1" x14ac:dyDescent="0.3">
      <c r="A1177" s="1" t="s">
        <v>497</v>
      </c>
      <c r="B1177" s="1">
        <v>24031</v>
      </c>
      <c r="C1177" s="1" t="s">
        <v>10</v>
      </c>
      <c r="D1177" s="6">
        <v>3.3816713775124997E-2</v>
      </c>
      <c r="E1177" s="6" t="s">
        <v>963</v>
      </c>
      <c r="F1177" s="6" t="s">
        <v>963</v>
      </c>
      <c r="G1177" s="6" t="s">
        <v>963</v>
      </c>
      <c r="H1177" s="6">
        <v>3.3816713775124997E-2</v>
      </c>
      <c r="I1177" s="6" t="s">
        <v>964</v>
      </c>
      <c r="J1177" s="6">
        <v>3.3816713775124997E-2</v>
      </c>
      <c r="K1177" s="6" t="s">
        <v>964</v>
      </c>
      <c r="L1177" s="1" t="s">
        <v>767</v>
      </c>
      <c r="M1177" s="1" t="s">
        <v>446</v>
      </c>
      <c r="N1177" s="1" t="s">
        <v>436</v>
      </c>
      <c r="O1177" s="1" t="s">
        <v>444</v>
      </c>
      <c r="P1177" s="1" t="s">
        <v>453</v>
      </c>
      <c r="Q1177" s="1" t="s">
        <v>768</v>
      </c>
      <c r="R1177" s="1" t="s">
        <v>330</v>
      </c>
    </row>
    <row r="1178" spans="1:18" hidden="1" x14ac:dyDescent="0.3">
      <c r="A1178" s="1" t="s">
        <v>497</v>
      </c>
      <c r="B1178" s="1">
        <v>24033</v>
      </c>
      <c r="C1178" s="1" t="s">
        <v>12</v>
      </c>
      <c r="D1178" s="6">
        <v>3.8385491586107101E-2</v>
      </c>
      <c r="E1178" s="6" t="s">
        <v>963</v>
      </c>
      <c r="F1178" s="6" t="s">
        <v>963</v>
      </c>
      <c r="G1178" s="6" t="s">
        <v>963</v>
      </c>
      <c r="H1178" s="6">
        <v>3.8385491586107101E-2</v>
      </c>
      <c r="I1178" s="6" t="s">
        <v>964</v>
      </c>
      <c r="J1178" s="6">
        <v>3.8385491586107101E-2</v>
      </c>
      <c r="K1178" s="6" t="s">
        <v>964</v>
      </c>
      <c r="L1178" s="1" t="s">
        <v>767</v>
      </c>
      <c r="M1178" s="1" t="s">
        <v>446</v>
      </c>
      <c r="N1178" s="1" t="s">
        <v>436</v>
      </c>
      <c r="O1178" s="1" t="s">
        <v>444</v>
      </c>
      <c r="P1178" s="1" t="s">
        <v>453</v>
      </c>
      <c r="Q1178" s="1" t="s">
        <v>768</v>
      </c>
      <c r="R1178" s="1" t="s">
        <v>330</v>
      </c>
    </row>
    <row r="1179" spans="1:18" hidden="1" x14ac:dyDescent="0.3">
      <c r="A1179" s="1" t="s">
        <v>497</v>
      </c>
      <c r="B1179" s="1">
        <v>24009</v>
      </c>
      <c r="C1179" s="1" t="s">
        <v>12</v>
      </c>
      <c r="D1179" s="6">
        <v>4.944399287278E-2</v>
      </c>
      <c r="E1179" s="6" t="s">
        <v>963</v>
      </c>
      <c r="F1179" s="6" t="s">
        <v>963</v>
      </c>
      <c r="G1179" s="6" t="s">
        <v>963</v>
      </c>
      <c r="H1179" s="6">
        <v>4.944399287278E-2</v>
      </c>
      <c r="I1179" s="6" t="s">
        <v>964</v>
      </c>
      <c r="J1179" s="6">
        <v>4.944399287278E-2</v>
      </c>
      <c r="K1179" s="6" t="s">
        <v>964</v>
      </c>
      <c r="L1179" s="1" t="s">
        <v>767</v>
      </c>
      <c r="M1179" s="1" t="s">
        <v>446</v>
      </c>
      <c r="N1179" s="1" t="s">
        <v>436</v>
      </c>
      <c r="O1179" s="1" t="s">
        <v>444</v>
      </c>
      <c r="P1179" s="1" t="s">
        <v>453</v>
      </c>
      <c r="Q1179" s="1" t="s">
        <v>768</v>
      </c>
      <c r="R1179" s="1" t="s">
        <v>330</v>
      </c>
    </row>
    <row r="1180" spans="1:18" hidden="1" x14ac:dyDescent="0.3">
      <c r="A1180" s="1" t="s">
        <v>497</v>
      </c>
      <c r="B1180" s="1">
        <v>24033</v>
      </c>
      <c r="C1180" s="1" t="s">
        <v>10</v>
      </c>
      <c r="D1180" s="6">
        <v>6.63625465914984E-2</v>
      </c>
      <c r="E1180" s="6" t="s">
        <v>963</v>
      </c>
      <c r="F1180" s="6" t="s">
        <v>963</v>
      </c>
      <c r="G1180" s="6" t="s">
        <v>963</v>
      </c>
      <c r="H1180" s="6">
        <v>6.63625465914984E-2</v>
      </c>
      <c r="I1180" s="6" t="s">
        <v>964</v>
      </c>
      <c r="J1180" s="6">
        <v>6.63625465914984E-2</v>
      </c>
      <c r="K1180" s="6" t="s">
        <v>964</v>
      </c>
      <c r="L1180" s="1" t="s">
        <v>767</v>
      </c>
      <c r="M1180" s="1" t="s">
        <v>446</v>
      </c>
      <c r="N1180" s="1" t="s">
        <v>436</v>
      </c>
      <c r="O1180" s="1" t="s">
        <v>444</v>
      </c>
      <c r="P1180" s="1" t="s">
        <v>453</v>
      </c>
      <c r="Q1180" s="1" t="s">
        <v>768</v>
      </c>
      <c r="R1180" s="1" t="s">
        <v>330</v>
      </c>
    </row>
    <row r="1181" spans="1:18" hidden="1" x14ac:dyDescent="0.3">
      <c r="A1181" s="1" t="s">
        <v>497</v>
      </c>
      <c r="B1181" s="1">
        <v>24017</v>
      </c>
      <c r="C1181" s="1" t="s">
        <v>12</v>
      </c>
      <c r="D1181" s="6">
        <v>7.4248785616369106E-2</v>
      </c>
      <c r="E1181" s="6" t="s">
        <v>963</v>
      </c>
      <c r="F1181" s="6" t="s">
        <v>963</v>
      </c>
      <c r="G1181" s="6" t="s">
        <v>963</v>
      </c>
      <c r="H1181" s="6">
        <v>7.4248785616369106E-2</v>
      </c>
      <c r="I1181" s="6" t="s">
        <v>964</v>
      </c>
      <c r="J1181" s="6">
        <v>7.4248785616369106E-2</v>
      </c>
      <c r="K1181" s="6" t="s">
        <v>964</v>
      </c>
      <c r="L1181" s="1" t="s">
        <v>767</v>
      </c>
      <c r="M1181" s="1" t="s">
        <v>446</v>
      </c>
      <c r="N1181" s="1" t="s">
        <v>436</v>
      </c>
      <c r="O1181" s="1" t="s">
        <v>444</v>
      </c>
      <c r="P1181" s="1" t="s">
        <v>453</v>
      </c>
      <c r="Q1181" s="1" t="s">
        <v>768</v>
      </c>
      <c r="R1181" s="1" t="s">
        <v>330</v>
      </c>
    </row>
    <row r="1182" spans="1:18" hidden="1" x14ac:dyDescent="0.3">
      <c r="A1182" s="1" t="s">
        <v>497</v>
      </c>
      <c r="B1182" s="1">
        <v>24009</v>
      </c>
      <c r="C1182" s="1" t="s">
        <v>10</v>
      </c>
      <c r="D1182" s="6">
        <v>8.5480976345327697E-2</v>
      </c>
      <c r="E1182" s="6" t="s">
        <v>963</v>
      </c>
      <c r="F1182" s="6" t="s">
        <v>963</v>
      </c>
      <c r="G1182" s="6" t="s">
        <v>963</v>
      </c>
      <c r="H1182" s="6">
        <v>8.5480976345327697E-2</v>
      </c>
      <c r="I1182" s="6" t="s">
        <v>964</v>
      </c>
      <c r="J1182" s="6">
        <v>8.5480976345327697E-2</v>
      </c>
      <c r="K1182" s="6" t="s">
        <v>964</v>
      </c>
      <c r="L1182" s="1" t="s">
        <v>767</v>
      </c>
      <c r="M1182" s="1" t="s">
        <v>446</v>
      </c>
      <c r="N1182" s="1" t="s">
        <v>436</v>
      </c>
      <c r="O1182" s="1" t="s">
        <v>444</v>
      </c>
      <c r="P1182" s="1" t="s">
        <v>453</v>
      </c>
      <c r="Q1182" s="1" t="s">
        <v>768</v>
      </c>
      <c r="R1182" s="1" t="s">
        <v>330</v>
      </c>
    </row>
    <row r="1183" spans="1:18" hidden="1" x14ac:dyDescent="0.3">
      <c r="A1183" s="1" t="s">
        <v>811</v>
      </c>
      <c r="B1183" s="1">
        <v>51153</v>
      </c>
      <c r="C1183" s="1" t="s">
        <v>12</v>
      </c>
      <c r="D1183" s="6">
        <v>9.8869419470559994E-2</v>
      </c>
      <c r="E1183" s="6" t="s">
        <v>963</v>
      </c>
      <c r="F1183" s="6" t="s">
        <v>963</v>
      </c>
      <c r="G1183" s="6" t="s">
        <v>963</v>
      </c>
      <c r="H1183" s="6">
        <v>9.8869419470559994E-2</v>
      </c>
      <c r="I1183" s="6" t="s">
        <v>964</v>
      </c>
      <c r="J1183" s="6">
        <v>9.8869419470559994E-2</v>
      </c>
      <c r="K1183" s="6" t="s">
        <v>964</v>
      </c>
      <c r="L1183" s="1" t="s">
        <v>767</v>
      </c>
      <c r="M1183" s="1" t="s">
        <v>446</v>
      </c>
      <c r="N1183" s="1" t="s">
        <v>436</v>
      </c>
      <c r="O1183" s="1" t="s">
        <v>444</v>
      </c>
      <c r="P1183" s="1" t="s">
        <v>453</v>
      </c>
      <c r="Q1183" s="1" t="s">
        <v>768</v>
      </c>
      <c r="R1183" s="1" t="s">
        <v>330</v>
      </c>
    </row>
    <row r="1184" spans="1:18" hidden="1" x14ac:dyDescent="0.3">
      <c r="A1184" s="1" t="s">
        <v>497</v>
      </c>
      <c r="B1184" s="1">
        <v>24021</v>
      </c>
      <c r="C1184" s="1" t="s">
        <v>12</v>
      </c>
      <c r="D1184" s="6">
        <v>0.11589735234446299</v>
      </c>
      <c r="E1184" s="6" t="s">
        <v>963</v>
      </c>
      <c r="F1184" s="6" t="s">
        <v>963</v>
      </c>
      <c r="G1184" s="6" t="s">
        <v>963</v>
      </c>
      <c r="H1184" s="6">
        <v>0.11589735234446299</v>
      </c>
      <c r="I1184" s="6" t="s">
        <v>964</v>
      </c>
      <c r="J1184" s="6">
        <v>0.11589735234446299</v>
      </c>
      <c r="K1184" s="6" t="s">
        <v>964</v>
      </c>
      <c r="L1184" s="1" t="s">
        <v>767</v>
      </c>
      <c r="M1184" s="1" t="s">
        <v>446</v>
      </c>
      <c r="N1184" s="1" t="s">
        <v>436</v>
      </c>
      <c r="O1184" s="1" t="s">
        <v>444</v>
      </c>
      <c r="P1184" s="1" t="s">
        <v>453</v>
      </c>
      <c r="Q1184" s="1" t="s">
        <v>768</v>
      </c>
      <c r="R1184" s="1" t="s">
        <v>330</v>
      </c>
    </row>
    <row r="1185" spans="1:18" hidden="1" x14ac:dyDescent="0.3">
      <c r="A1185" s="1" t="s">
        <v>811</v>
      </c>
      <c r="B1185" s="1">
        <v>51107</v>
      </c>
      <c r="C1185" s="1" t="s">
        <v>12</v>
      </c>
      <c r="D1185" s="6">
        <v>0.11632901455340799</v>
      </c>
      <c r="E1185" s="6" t="s">
        <v>963</v>
      </c>
      <c r="F1185" s="6" t="s">
        <v>963</v>
      </c>
      <c r="G1185" s="6" t="s">
        <v>963</v>
      </c>
      <c r="H1185" s="6">
        <v>0.11632901455340799</v>
      </c>
      <c r="I1185" s="6" t="s">
        <v>964</v>
      </c>
      <c r="J1185" s="6">
        <v>0.11632901455340799</v>
      </c>
      <c r="K1185" s="6" t="s">
        <v>964</v>
      </c>
      <c r="L1185" s="1" t="s">
        <v>767</v>
      </c>
      <c r="M1185" s="1" t="s">
        <v>446</v>
      </c>
      <c r="N1185" s="1" t="s">
        <v>436</v>
      </c>
      <c r="O1185" s="1" t="s">
        <v>444</v>
      </c>
      <c r="P1185" s="1" t="s">
        <v>453</v>
      </c>
      <c r="Q1185" s="1" t="s">
        <v>768</v>
      </c>
      <c r="R1185" s="1" t="s">
        <v>330</v>
      </c>
    </row>
    <row r="1186" spans="1:18" hidden="1" x14ac:dyDescent="0.3">
      <c r="A1186" s="1" t="s">
        <v>497</v>
      </c>
      <c r="B1186" s="1">
        <v>24017</v>
      </c>
      <c r="C1186" s="1" t="s">
        <v>10</v>
      </c>
      <c r="D1186" s="6">
        <v>0.128364594677049</v>
      </c>
      <c r="E1186" s="6" t="s">
        <v>963</v>
      </c>
      <c r="F1186" s="6" t="s">
        <v>963</v>
      </c>
      <c r="G1186" s="6" t="s">
        <v>963</v>
      </c>
      <c r="H1186" s="6">
        <v>0.128364594677049</v>
      </c>
      <c r="I1186" s="6" t="s">
        <v>964</v>
      </c>
      <c r="J1186" s="6">
        <v>0.128364594677049</v>
      </c>
      <c r="K1186" s="6" t="s">
        <v>964</v>
      </c>
      <c r="L1186" s="1" t="s">
        <v>767</v>
      </c>
      <c r="M1186" s="1" t="s">
        <v>446</v>
      </c>
      <c r="N1186" s="1" t="s">
        <v>436</v>
      </c>
      <c r="O1186" s="1" t="s">
        <v>444</v>
      </c>
      <c r="P1186" s="1" t="s">
        <v>453</v>
      </c>
      <c r="Q1186" s="1" t="s">
        <v>768</v>
      </c>
      <c r="R1186" s="1" t="s">
        <v>330</v>
      </c>
    </row>
    <row r="1187" spans="1:18" hidden="1" x14ac:dyDescent="0.3">
      <c r="A1187" s="1" t="s">
        <v>811</v>
      </c>
      <c r="B1187" s="1">
        <v>51153</v>
      </c>
      <c r="C1187" s="1" t="s">
        <v>10</v>
      </c>
      <c r="D1187" s="6">
        <v>0.17092973620207999</v>
      </c>
      <c r="E1187" s="6" t="s">
        <v>963</v>
      </c>
      <c r="F1187" s="6" t="s">
        <v>963</v>
      </c>
      <c r="G1187" s="6" t="s">
        <v>963</v>
      </c>
      <c r="H1187" s="6">
        <v>0.17092973620207999</v>
      </c>
      <c r="I1187" s="6" t="s">
        <v>964</v>
      </c>
      <c r="J1187" s="6">
        <v>0.17092973620207999</v>
      </c>
      <c r="K1187" s="6" t="s">
        <v>964</v>
      </c>
      <c r="L1187" s="1" t="s">
        <v>767</v>
      </c>
      <c r="M1187" s="1" t="s">
        <v>446</v>
      </c>
      <c r="N1187" s="1" t="s">
        <v>436</v>
      </c>
      <c r="O1187" s="1" t="s">
        <v>444</v>
      </c>
      <c r="P1187" s="1" t="s">
        <v>453</v>
      </c>
      <c r="Q1187" s="1" t="s">
        <v>768</v>
      </c>
      <c r="R1187" s="1" t="s">
        <v>330</v>
      </c>
    </row>
    <row r="1188" spans="1:18" hidden="1" x14ac:dyDescent="0.3">
      <c r="A1188" s="1" t="s">
        <v>497</v>
      </c>
      <c r="B1188" s="1">
        <v>24021</v>
      </c>
      <c r="C1188" s="1" t="s">
        <v>10</v>
      </c>
      <c r="D1188" s="6">
        <v>0.200368490175514</v>
      </c>
      <c r="E1188" s="6" t="s">
        <v>963</v>
      </c>
      <c r="F1188" s="6" t="s">
        <v>963</v>
      </c>
      <c r="G1188" s="6" t="s">
        <v>963</v>
      </c>
      <c r="H1188" s="6">
        <v>0.200368490175514</v>
      </c>
      <c r="I1188" s="6" t="s">
        <v>964</v>
      </c>
      <c r="J1188" s="6">
        <v>0.200368490175514</v>
      </c>
      <c r="K1188" s="6" t="s">
        <v>964</v>
      </c>
      <c r="L1188" s="1" t="s">
        <v>767</v>
      </c>
      <c r="M1188" s="1" t="s">
        <v>446</v>
      </c>
      <c r="N1188" s="1" t="s">
        <v>436</v>
      </c>
      <c r="O1188" s="1" t="s">
        <v>444</v>
      </c>
      <c r="P1188" s="1" t="s">
        <v>453</v>
      </c>
      <c r="Q1188" s="1" t="s">
        <v>768</v>
      </c>
      <c r="R1188" s="1" t="s">
        <v>330</v>
      </c>
    </row>
    <row r="1189" spans="1:18" hidden="1" x14ac:dyDescent="0.3">
      <c r="A1189" s="1" t="s">
        <v>811</v>
      </c>
      <c r="B1189" s="1">
        <v>51107</v>
      </c>
      <c r="C1189" s="1" t="s">
        <v>10</v>
      </c>
      <c r="D1189" s="6">
        <v>0.20111469132572801</v>
      </c>
      <c r="E1189" s="6" t="s">
        <v>963</v>
      </c>
      <c r="F1189" s="6" t="s">
        <v>963</v>
      </c>
      <c r="G1189" s="6" t="s">
        <v>963</v>
      </c>
      <c r="H1189" s="6">
        <v>0.20111469132572801</v>
      </c>
      <c r="I1189" s="6" t="s">
        <v>964</v>
      </c>
      <c r="J1189" s="6">
        <v>0.20111469132572801</v>
      </c>
      <c r="K1189" s="6" t="s">
        <v>964</v>
      </c>
      <c r="L1189" s="1" t="s">
        <v>767</v>
      </c>
      <c r="M1189" s="1" t="s">
        <v>446</v>
      </c>
      <c r="N1189" s="1" t="s">
        <v>436</v>
      </c>
      <c r="O1189" s="1" t="s">
        <v>444</v>
      </c>
      <c r="P1189" s="1" t="s">
        <v>453</v>
      </c>
      <c r="Q1189" s="1" t="s">
        <v>768</v>
      </c>
      <c r="R1189" s="1" t="s">
        <v>330</v>
      </c>
    </row>
    <row r="1190" spans="1:18" hidden="1" x14ac:dyDescent="0.3">
      <c r="A1190" s="1" t="s">
        <v>811</v>
      </c>
      <c r="B1190" s="1">
        <v>51600</v>
      </c>
      <c r="C1190" s="1" t="s">
        <v>12</v>
      </c>
      <c r="D1190" s="6">
        <v>5.5160872284730001E-4</v>
      </c>
      <c r="E1190" s="6">
        <v>5.5160872284669296E-4</v>
      </c>
      <c r="F1190" s="6">
        <v>5.5410579702290195E-7</v>
      </c>
      <c r="G1190" s="6">
        <v>1.0045268939245962E-3</v>
      </c>
      <c r="H1190" s="6">
        <v>5.5160872284730001E-4</v>
      </c>
      <c r="I1190" s="6">
        <v>5.5410579702351171E-7</v>
      </c>
      <c r="J1190" s="6">
        <v>5.5160872284730001E-4</v>
      </c>
      <c r="K1190" s="6">
        <v>5.5410579702351171E-7</v>
      </c>
      <c r="L1190" s="1" t="s">
        <v>771</v>
      </c>
      <c r="M1190" s="1" t="s">
        <v>446</v>
      </c>
      <c r="N1190" s="1" t="s">
        <v>436</v>
      </c>
      <c r="O1190" s="1" t="s">
        <v>444</v>
      </c>
      <c r="P1190" s="1" t="s">
        <v>453</v>
      </c>
      <c r="Q1190" s="1" t="s">
        <v>772</v>
      </c>
      <c r="R1190" s="1" t="s">
        <v>330</v>
      </c>
    </row>
    <row r="1191" spans="1:18" hidden="1" x14ac:dyDescent="0.3">
      <c r="A1191" s="1" t="s">
        <v>811</v>
      </c>
      <c r="B1191" s="1">
        <v>51683</v>
      </c>
      <c r="C1191" s="1" t="s">
        <v>12</v>
      </c>
      <c r="D1191" s="6">
        <v>2.3782702486400001E-3</v>
      </c>
      <c r="E1191" s="6">
        <v>2.3782702486372302E-3</v>
      </c>
      <c r="F1191" s="6">
        <v>2.3890364257768599E-6</v>
      </c>
      <c r="G1191" s="6">
        <v>1.004526893924607E-3</v>
      </c>
      <c r="H1191" s="6">
        <v>2.3782702486400001E-3</v>
      </c>
      <c r="I1191" s="6">
        <v>2.389036425779642E-6</v>
      </c>
      <c r="J1191" s="6">
        <v>2.3782702486400001E-3</v>
      </c>
      <c r="K1191" s="6">
        <v>2.389036425779642E-6</v>
      </c>
      <c r="L1191" s="1" t="s">
        <v>771</v>
      </c>
      <c r="M1191" s="1" t="s">
        <v>446</v>
      </c>
      <c r="N1191" s="1" t="s">
        <v>436</v>
      </c>
      <c r="O1191" s="1" t="s">
        <v>444</v>
      </c>
      <c r="P1191" s="1" t="s">
        <v>453</v>
      </c>
      <c r="Q1191" s="1" t="s">
        <v>772</v>
      </c>
      <c r="R1191" s="1" t="s">
        <v>330</v>
      </c>
    </row>
    <row r="1192" spans="1:18" hidden="1" x14ac:dyDescent="0.3">
      <c r="A1192" s="1" t="s">
        <v>811</v>
      </c>
      <c r="B1192" s="1">
        <v>51059</v>
      </c>
      <c r="C1192" s="1" t="s">
        <v>10</v>
      </c>
      <c r="D1192" s="6">
        <v>2.3928314063449599E-2</v>
      </c>
      <c r="E1192" s="6">
        <v>2.3928314063421701E-2</v>
      </c>
      <c r="F1192" s="6">
        <v>2.4036635002981599E-5</v>
      </c>
      <c r="G1192" s="6">
        <v>1.0045268939246114E-3</v>
      </c>
      <c r="H1192" s="6">
        <v>2.3928314063449599E-2</v>
      </c>
      <c r="I1192" s="6">
        <v>2.4036635003009622E-5</v>
      </c>
      <c r="J1192" s="6">
        <v>2.3928314063449599E-2</v>
      </c>
      <c r="K1192" s="6">
        <v>2.4036635003009622E-5</v>
      </c>
      <c r="L1192" s="1" t="s">
        <v>771</v>
      </c>
      <c r="M1192" s="1" t="s">
        <v>446</v>
      </c>
      <c r="N1192" s="1" t="s">
        <v>436</v>
      </c>
      <c r="O1192" s="1" t="s">
        <v>444</v>
      </c>
      <c r="P1192" s="1" t="s">
        <v>453</v>
      </c>
      <c r="Q1192" s="1" t="s">
        <v>772</v>
      </c>
      <c r="R1192" s="1" t="s">
        <v>330</v>
      </c>
    </row>
    <row r="1193" spans="1:18" hidden="1" x14ac:dyDescent="0.3">
      <c r="A1193" s="1" t="s">
        <v>497</v>
      </c>
      <c r="B1193" s="1">
        <v>24031</v>
      </c>
      <c r="C1193" s="1" t="s">
        <v>10</v>
      </c>
      <c r="D1193" s="6">
        <v>0.21357924958879501</v>
      </c>
      <c r="E1193" s="6">
        <v>0.21357924958854699</v>
      </c>
      <c r="F1193" s="6">
        <v>2.1454610019593101E-4</v>
      </c>
      <c r="G1193" s="6">
        <v>1.0045268939246046E-3</v>
      </c>
      <c r="H1193" s="6">
        <v>0.21357924958879501</v>
      </c>
      <c r="I1193" s="6">
        <v>2.1454610019618016E-4</v>
      </c>
      <c r="J1193" s="6">
        <v>0.21357924958879501</v>
      </c>
      <c r="K1193" s="6">
        <v>2.1454610019618016E-4</v>
      </c>
      <c r="L1193" s="1" t="s">
        <v>771</v>
      </c>
      <c r="M1193" s="1" t="s">
        <v>446</v>
      </c>
      <c r="N1193" s="1" t="s">
        <v>436</v>
      </c>
      <c r="O1193" s="1" t="s">
        <v>444</v>
      </c>
      <c r="P1193" s="1" t="s">
        <v>453</v>
      </c>
      <c r="Q1193" s="1" t="s">
        <v>772</v>
      </c>
      <c r="R1193" s="1" t="s">
        <v>330</v>
      </c>
    </row>
    <row r="1194" spans="1:18" hidden="1" x14ac:dyDescent="0.3">
      <c r="A1194" s="1" t="s">
        <v>497</v>
      </c>
      <c r="B1194" s="1">
        <v>24033</v>
      </c>
      <c r="C1194" s="1" t="s">
        <v>10</v>
      </c>
      <c r="D1194" s="6">
        <v>0.41913184974311801</v>
      </c>
      <c r="E1194" s="6">
        <v>0.41913184974263101</v>
      </c>
      <c r="F1194" s="6">
        <v>4.21029215166839E-4</v>
      </c>
      <c r="G1194" s="6">
        <v>1.004526893924604E-3</v>
      </c>
      <c r="H1194" s="6">
        <v>0.41913184974311801</v>
      </c>
      <c r="I1194" s="6">
        <v>4.2102921516732814E-4</v>
      </c>
      <c r="J1194" s="6">
        <v>0.41913184974311801</v>
      </c>
      <c r="K1194" s="6">
        <v>4.2102921516732814E-4</v>
      </c>
      <c r="L1194" s="1" t="s">
        <v>771</v>
      </c>
      <c r="M1194" s="1" t="s">
        <v>446</v>
      </c>
      <c r="N1194" s="1" t="s">
        <v>436</v>
      </c>
      <c r="O1194" s="1" t="s">
        <v>444</v>
      </c>
      <c r="P1194" s="1" t="s">
        <v>453</v>
      </c>
      <c r="Q1194" s="1" t="s">
        <v>772</v>
      </c>
      <c r="R1194" s="1" t="s">
        <v>330</v>
      </c>
    </row>
    <row r="1195" spans="1:18" hidden="1" x14ac:dyDescent="0.3">
      <c r="A1195" s="1" t="s">
        <v>497</v>
      </c>
      <c r="B1195" s="1">
        <v>24009</v>
      </c>
      <c r="C1195" s="1" t="s">
        <v>10</v>
      </c>
      <c r="D1195" s="6">
        <v>0.53987980836264804</v>
      </c>
      <c r="E1195" s="6">
        <v>0.53987980836202198</v>
      </c>
      <c r="F1195" s="6">
        <v>5.4232378698651203E-4</v>
      </c>
      <c r="G1195" s="6">
        <v>1.0045268939246033E-3</v>
      </c>
      <c r="H1195" s="6">
        <v>0.53987980836264804</v>
      </c>
      <c r="I1195" s="6">
        <v>5.4232378698714097E-4</v>
      </c>
      <c r="J1195" s="6">
        <v>0.53987980836264804</v>
      </c>
      <c r="K1195" s="6">
        <v>5.4232378698714097E-4</v>
      </c>
      <c r="L1195" s="1" t="s">
        <v>771</v>
      </c>
      <c r="M1195" s="1" t="s">
        <v>446</v>
      </c>
      <c r="N1195" s="1" t="s">
        <v>436</v>
      </c>
      <c r="O1195" s="1" t="s">
        <v>444</v>
      </c>
      <c r="P1195" s="1" t="s">
        <v>453</v>
      </c>
      <c r="Q1195" s="1" t="s">
        <v>772</v>
      </c>
      <c r="R1195" s="1" t="s">
        <v>330</v>
      </c>
    </row>
    <row r="1196" spans="1:18" hidden="1" x14ac:dyDescent="0.3">
      <c r="A1196" s="1" t="s">
        <v>811</v>
      </c>
      <c r="B1196" s="1">
        <v>51059</v>
      </c>
      <c r="C1196" s="1" t="s">
        <v>12</v>
      </c>
      <c r="D1196" s="6">
        <v>0.80638427394272005</v>
      </c>
      <c r="E1196" s="6">
        <v>0.80638427394178303</v>
      </c>
      <c r="F1196" s="6">
        <v>8.1003469001238897E-4</v>
      </c>
      <c r="G1196" s="6">
        <v>1.0045268939246072E-3</v>
      </c>
      <c r="H1196" s="6">
        <v>0.80638427394272005</v>
      </c>
      <c r="I1196" s="6">
        <v>8.1003469001333017E-4</v>
      </c>
      <c r="J1196" s="6">
        <v>0.80638427394272005</v>
      </c>
      <c r="K1196" s="6">
        <v>8.1003469001333017E-4</v>
      </c>
      <c r="L1196" s="1" t="s">
        <v>771</v>
      </c>
      <c r="M1196" s="1" t="s">
        <v>446</v>
      </c>
      <c r="N1196" s="1" t="s">
        <v>436</v>
      </c>
      <c r="O1196" s="1" t="s">
        <v>444</v>
      </c>
      <c r="P1196" s="1" t="s">
        <v>453</v>
      </c>
      <c r="Q1196" s="1" t="s">
        <v>772</v>
      </c>
      <c r="R1196" s="1" t="s">
        <v>330</v>
      </c>
    </row>
    <row r="1197" spans="1:18" hidden="1" x14ac:dyDescent="0.3">
      <c r="A1197" s="1" t="s">
        <v>497</v>
      </c>
      <c r="B1197" s="1">
        <v>24017</v>
      </c>
      <c r="C1197" s="1" t="s">
        <v>10</v>
      </c>
      <c r="D1197" s="6">
        <v>0.81072369484255102</v>
      </c>
      <c r="E1197" s="6">
        <v>0.810723694841611</v>
      </c>
      <c r="F1197" s="6">
        <v>8.1439375501032602E-4</v>
      </c>
      <c r="G1197" s="6">
        <v>1.004526893924609E-3</v>
      </c>
      <c r="H1197" s="6">
        <v>0.81072369484255102</v>
      </c>
      <c r="I1197" s="6">
        <v>8.1439375501127036E-4</v>
      </c>
      <c r="J1197" s="6">
        <v>0.81072369484255102</v>
      </c>
      <c r="K1197" s="6">
        <v>8.1439375501127036E-4</v>
      </c>
      <c r="L1197" s="1" t="s">
        <v>771</v>
      </c>
      <c r="M1197" s="1" t="s">
        <v>446</v>
      </c>
      <c r="N1197" s="1" t="s">
        <v>436</v>
      </c>
      <c r="O1197" s="1" t="s">
        <v>444</v>
      </c>
      <c r="P1197" s="1" t="s">
        <v>453</v>
      </c>
      <c r="Q1197" s="1" t="s">
        <v>772</v>
      </c>
      <c r="R1197" s="1" t="s">
        <v>330</v>
      </c>
    </row>
    <row r="1198" spans="1:18" hidden="1" x14ac:dyDescent="0.3">
      <c r="A1198" s="1" t="s">
        <v>811</v>
      </c>
      <c r="B1198" s="1">
        <v>51153</v>
      </c>
      <c r="C1198" s="1" t="s">
        <v>10</v>
      </c>
      <c r="D1198" s="6">
        <v>1.0795566405644801</v>
      </c>
      <c r="E1198" s="6">
        <v>1.07955664056322</v>
      </c>
      <c r="F1198" s="6">
        <v>1.0844436789606499E-3</v>
      </c>
      <c r="G1198" s="6">
        <v>1.0045268939246025E-3</v>
      </c>
      <c r="H1198" s="6">
        <v>1.0795566405644801</v>
      </c>
      <c r="I1198" s="6">
        <v>1.0844436789619156E-3</v>
      </c>
      <c r="J1198" s="6">
        <v>1.0795566405644801</v>
      </c>
      <c r="K1198" s="6">
        <v>1.0844436789619156E-3</v>
      </c>
      <c r="L1198" s="1" t="s">
        <v>771</v>
      </c>
      <c r="M1198" s="1" t="s">
        <v>446</v>
      </c>
      <c r="N1198" s="1" t="s">
        <v>436</v>
      </c>
      <c r="O1198" s="1" t="s">
        <v>444</v>
      </c>
      <c r="P1198" s="1" t="s">
        <v>453</v>
      </c>
      <c r="Q1198" s="1" t="s">
        <v>772</v>
      </c>
      <c r="R1198" s="1" t="s">
        <v>330</v>
      </c>
    </row>
    <row r="1199" spans="1:18" hidden="1" x14ac:dyDescent="0.3">
      <c r="A1199" s="1" t="s">
        <v>497</v>
      </c>
      <c r="B1199" s="1">
        <v>24021</v>
      </c>
      <c r="C1199" s="1" t="s">
        <v>10</v>
      </c>
      <c r="D1199" s="6">
        <v>1.2654851541758201</v>
      </c>
      <c r="E1199" s="6">
        <v>1.2654851541743499</v>
      </c>
      <c r="F1199" s="6">
        <v>1.2712138712304599E-3</v>
      </c>
      <c r="G1199" s="6">
        <v>1.0045268939246053E-3</v>
      </c>
      <c r="H1199" s="6">
        <v>1.2654851541758201</v>
      </c>
      <c r="I1199" s="6">
        <v>1.2712138712319368E-3</v>
      </c>
      <c r="J1199" s="6">
        <v>1.2654851541758201</v>
      </c>
      <c r="K1199" s="6">
        <v>1.2712138712319368E-3</v>
      </c>
      <c r="L1199" s="1" t="s">
        <v>771</v>
      </c>
      <c r="M1199" s="1" t="s">
        <v>446</v>
      </c>
      <c r="N1199" s="1" t="s">
        <v>436</v>
      </c>
      <c r="O1199" s="1" t="s">
        <v>444</v>
      </c>
      <c r="P1199" s="1" t="s">
        <v>453</v>
      </c>
      <c r="Q1199" s="1" t="s">
        <v>772</v>
      </c>
      <c r="R1199" s="1" t="s">
        <v>330</v>
      </c>
    </row>
    <row r="1200" spans="1:18" hidden="1" x14ac:dyDescent="0.3">
      <c r="A1200" s="1" t="s">
        <v>811</v>
      </c>
      <c r="B1200" s="1">
        <v>51107</v>
      </c>
      <c r="C1200" s="1" t="s">
        <v>10</v>
      </c>
      <c r="D1200" s="6">
        <v>1.2701978445183999</v>
      </c>
      <c r="E1200" s="6">
        <v>1.27019784451692</v>
      </c>
      <c r="F1200" s="6">
        <v>1.27594789542231E-3</v>
      </c>
      <c r="G1200" s="6">
        <v>1.0045268939246051E-3</v>
      </c>
      <c r="H1200" s="6">
        <v>1.2701978445183999</v>
      </c>
      <c r="I1200" s="6">
        <v>1.2759478954237967E-3</v>
      </c>
      <c r="J1200" s="6">
        <v>1.2701978445183999</v>
      </c>
      <c r="K1200" s="6">
        <v>1.2759478954237967E-3</v>
      </c>
      <c r="L1200" s="1" t="s">
        <v>771</v>
      </c>
      <c r="M1200" s="1" t="s">
        <v>446</v>
      </c>
      <c r="N1200" s="1" t="s">
        <v>436</v>
      </c>
      <c r="O1200" s="1" t="s">
        <v>444</v>
      </c>
      <c r="P1200" s="1" t="s">
        <v>453</v>
      </c>
      <c r="Q1200" s="1" t="s">
        <v>772</v>
      </c>
      <c r="R1200" s="1" t="s">
        <v>330</v>
      </c>
    </row>
    <row r="1201" spans="1:18" hidden="1" x14ac:dyDescent="0.3">
      <c r="A1201" s="1" t="s">
        <v>497</v>
      </c>
      <c r="B1201" s="1">
        <v>24031</v>
      </c>
      <c r="C1201" s="1" t="s">
        <v>12</v>
      </c>
      <c r="D1201" s="6">
        <v>7.1976207557284697</v>
      </c>
      <c r="E1201" s="6">
        <v>7.1976207557201297</v>
      </c>
      <c r="F1201" s="6">
        <v>7.2302036213907697E-3</v>
      </c>
      <c r="G1201" s="6">
        <v>1.0045268939245994E-3</v>
      </c>
      <c r="H1201" s="6">
        <v>7.1976207557284697</v>
      </c>
      <c r="I1201" s="6">
        <v>7.2302036213991476E-3</v>
      </c>
      <c r="J1201" s="6">
        <v>7.1976207557284697</v>
      </c>
      <c r="K1201" s="6">
        <v>7.2302036213991476E-3</v>
      </c>
      <c r="L1201" s="1" t="s">
        <v>771</v>
      </c>
      <c r="M1201" s="1" t="s">
        <v>446</v>
      </c>
      <c r="N1201" s="1" t="s">
        <v>436</v>
      </c>
      <c r="O1201" s="1" t="s">
        <v>444</v>
      </c>
      <c r="P1201" s="1" t="s">
        <v>453</v>
      </c>
      <c r="Q1201" s="1" t="s">
        <v>772</v>
      </c>
      <c r="R1201" s="1" t="s">
        <v>330</v>
      </c>
    </row>
    <row r="1202" spans="1:18" hidden="1" x14ac:dyDescent="0.3">
      <c r="A1202" s="1" t="s">
        <v>497</v>
      </c>
      <c r="B1202" s="1">
        <v>24033</v>
      </c>
      <c r="C1202" s="1" t="s">
        <v>12</v>
      </c>
      <c r="D1202" s="6">
        <v>14.1247468229727</v>
      </c>
      <c r="E1202" s="6">
        <v>14.1247468229563</v>
      </c>
      <c r="F1202" s="6">
        <v>1.41886880535357E-2</v>
      </c>
      <c r="G1202" s="6">
        <v>1.0045268939246031E-3</v>
      </c>
      <c r="H1202" s="6">
        <v>14.1247468229727</v>
      </c>
      <c r="I1202" s="6">
        <v>1.4188688053552173E-2</v>
      </c>
      <c r="J1202" s="6">
        <v>14.1247468229727</v>
      </c>
      <c r="K1202" s="6">
        <v>1.4188688053552173E-2</v>
      </c>
      <c r="L1202" s="1" t="s">
        <v>771</v>
      </c>
      <c r="M1202" s="1" t="s">
        <v>446</v>
      </c>
      <c r="N1202" s="1" t="s">
        <v>436</v>
      </c>
      <c r="O1202" s="1" t="s">
        <v>444</v>
      </c>
      <c r="P1202" s="1" t="s">
        <v>453</v>
      </c>
      <c r="Q1202" s="1" t="s">
        <v>772</v>
      </c>
      <c r="R1202" s="1" t="s">
        <v>330</v>
      </c>
    </row>
    <row r="1203" spans="1:18" hidden="1" x14ac:dyDescent="0.3">
      <c r="A1203" s="1" t="s">
        <v>497</v>
      </c>
      <c r="B1203" s="1">
        <v>24009</v>
      </c>
      <c r="C1203" s="1" t="s">
        <v>12</v>
      </c>
      <c r="D1203" s="6">
        <v>18.193946786402901</v>
      </c>
      <c r="E1203" s="6">
        <v>18.193946786381701</v>
      </c>
      <c r="F1203" s="6">
        <v>1.8276308853553701E-2</v>
      </c>
      <c r="G1203" s="6">
        <v>1.0045268939246129E-3</v>
      </c>
      <c r="H1203" s="6">
        <v>18.193946786402901</v>
      </c>
      <c r="I1203" s="6">
        <v>1.8276308853574997E-2</v>
      </c>
      <c r="J1203" s="6">
        <v>18.193946786402901</v>
      </c>
      <c r="K1203" s="6">
        <v>1.8276308853574997E-2</v>
      </c>
      <c r="L1203" s="1" t="s">
        <v>771</v>
      </c>
      <c r="M1203" s="1" t="s">
        <v>446</v>
      </c>
      <c r="N1203" s="1" t="s">
        <v>436</v>
      </c>
      <c r="O1203" s="1" t="s">
        <v>444</v>
      </c>
      <c r="P1203" s="1" t="s">
        <v>453</v>
      </c>
      <c r="Q1203" s="1" t="s">
        <v>772</v>
      </c>
      <c r="R1203" s="1" t="s">
        <v>330</v>
      </c>
    </row>
    <row r="1204" spans="1:18" hidden="1" x14ac:dyDescent="0.3">
      <c r="A1204" s="1" t="s">
        <v>497</v>
      </c>
      <c r="B1204" s="1">
        <v>24017</v>
      </c>
      <c r="C1204" s="1" t="s">
        <v>12</v>
      </c>
      <c r="D1204" s="6">
        <v>27.321390290718998</v>
      </c>
      <c r="E1204" s="6">
        <v>27.3213902906874</v>
      </c>
      <c r="F1204" s="6">
        <v>2.7445071326406001E-2</v>
      </c>
      <c r="G1204" s="6">
        <v>1.0045268939246023E-3</v>
      </c>
      <c r="H1204" s="6">
        <v>27.321390290718998</v>
      </c>
      <c r="I1204" s="6">
        <v>2.7445071326437739E-2</v>
      </c>
      <c r="J1204" s="6">
        <v>27.321390290718998</v>
      </c>
      <c r="K1204" s="6">
        <v>2.7445071326437739E-2</v>
      </c>
      <c r="L1204" s="1" t="s">
        <v>771</v>
      </c>
      <c r="M1204" s="1" t="s">
        <v>446</v>
      </c>
      <c r="N1204" s="1" t="s">
        <v>436</v>
      </c>
      <c r="O1204" s="1" t="s">
        <v>444</v>
      </c>
      <c r="P1204" s="1" t="s">
        <v>453</v>
      </c>
      <c r="Q1204" s="1" t="s">
        <v>772</v>
      </c>
      <c r="R1204" s="1" t="s">
        <v>330</v>
      </c>
    </row>
    <row r="1205" spans="1:18" hidden="1" x14ac:dyDescent="0.3">
      <c r="A1205" s="1" t="s">
        <v>811</v>
      </c>
      <c r="B1205" s="1">
        <v>51153</v>
      </c>
      <c r="C1205" s="1" t="s">
        <v>12</v>
      </c>
      <c r="D1205" s="6">
        <v>36.3810486126048</v>
      </c>
      <c r="E1205" s="6">
        <v>36.381048612562402</v>
      </c>
      <c r="F1205" s="6">
        <v>3.6545741760497498E-2</v>
      </c>
      <c r="G1205" s="6">
        <v>1.0045268939246085E-3</v>
      </c>
      <c r="H1205" s="6">
        <v>36.3810486126048</v>
      </c>
      <c r="I1205" s="6">
        <v>3.6545741760540089E-2</v>
      </c>
      <c r="J1205" s="6">
        <v>36.3810486126048</v>
      </c>
      <c r="K1205" s="6">
        <v>3.6545741760540089E-2</v>
      </c>
      <c r="L1205" s="1" t="s">
        <v>771</v>
      </c>
      <c r="M1205" s="1" t="s">
        <v>446</v>
      </c>
      <c r="N1205" s="1" t="s">
        <v>436</v>
      </c>
      <c r="O1205" s="1" t="s">
        <v>444</v>
      </c>
      <c r="P1205" s="1" t="s">
        <v>453</v>
      </c>
      <c r="Q1205" s="1" t="s">
        <v>772</v>
      </c>
      <c r="R1205" s="1" t="s">
        <v>330</v>
      </c>
    </row>
    <row r="1206" spans="1:18" hidden="1" x14ac:dyDescent="0.3">
      <c r="A1206" s="1" t="s">
        <v>497</v>
      </c>
      <c r="B1206" s="1">
        <v>24021</v>
      </c>
      <c r="C1206" s="1" t="s">
        <v>12</v>
      </c>
      <c r="D1206" s="6">
        <v>42.646848536487603</v>
      </c>
      <c r="E1206" s="6">
        <v>42.646848536438</v>
      </c>
      <c r="F1206" s="6">
        <v>4.2839906295981001E-2</v>
      </c>
      <c r="G1206" s="6">
        <v>1.0045268939246014E-3</v>
      </c>
      <c r="H1206" s="6">
        <v>42.646848536487603</v>
      </c>
      <c r="I1206" s="6">
        <v>4.2839906296030822E-2</v>
      </c>
      <c r="J1206" s="6">
        <v>42.646848536487603</v>
      </c>
      <c r="K1206" s="6">
        <v>4.2839906296030822E-2</v>
      </c>
      <c r="L1206" s="1" t="s">
        <v>771</v>
      </c>
      <c r="M1206" s="1" t="s">
        <v>446</v>
      </c>
      <c r="N1206" s="1" t="s">
        <v>436</v>
      </c>
      <c r="O1206" s="1" t="s">
        <v>444</v>
      </c>
      <c r="P1206" s="1" t="s">
        <v>453</v>
      </c>
      <c r="Q1206" s="1" t="s">
        <v>772</v>
      </c>
      <c r="R1206" s="1" t="s">
        <v>330</v>
      </c>
    </row>
    <row r="1207" spans="1:18" hidden="1" x14ac:dyDescent="0.3">
      <c r="A1207" s="1" t="s">
        <v>811</v>
      </c>
      <c r="B1207" s="1">
        <v>51107</v>
      </c>
      <c r="C1207" s="1" t="s">
        <v>12</v>
      </c>
      <c r="D1207" s="6">
        <v>42.805675186745603</v>
      </c>
      <c r="E1207" s="6">
        <v>42.8056751866959</v>
      </c>
      <c r="F1207" s="6">
        <v>4.2999451937637101E-2</v>
      </c>
      <c r="G1207" s="6">
        <v>1.0045268939246033E-3</v>
      </c>
      <c r="H1207" s="6">
        <v>42.805675186745603</v>
      </c>
      <c r="I1207" s="6">
        <v>4.2999451937687026E-2</v>
      </c>
      <c r="J1207" s="6">
        <v>42.805675186745603</v>
      </c>
      <c r="K1207" s="6">
        <v>4.2999451937687026E-2</v>
      </c>
      <c r="L1207" s="1" t="s">
        <v>771</v>
      </c>
      <c r="M1207" s="1" t="s">
        <v>446</v>
      </c>
      <c r="N1207" s="1" t="s">
        <v>436</v>
      </c>
      <c r="O1207" s="1" t="s">
        <v>444</v>
      </c>
      <c r="P1207" s="1" t="s">
        <v>453</v>
      </c>
      <c r="Q1207" s="1" t="s">
        <v>772</v>
      </c>
      <c r="R1207" s="1" t="s">
        <v>330</v>
      </c>
    </row>
    <row r="1208" spans="1:18" hidden="1" x14ac:dyDescent="0.3">
      <c r="A1208" s="1" t="s">
        <v>811</v>
      </c>
      <c r="B1208" s="1">
        <v>51600</v>
      </c>
      <c r="C1208" s="1" t="s">
        <v>12</v>
      </c>
      <c r="D1208" s="6">
        <v>3.5241670306400001E-4</v>
      </c>
      <c r="E1208" s="6" t="s">
        <v>963</v>
      </c>
      <c r="F1208" s="6" t="s">
        <v>963</v>
      </c>
      <c r="G1208" s="6" t="s">
        <v>963</v>
      </c>
      <c r="H1208" s="6">
        <v>3.5241670306400001E-4</v>
      </c>
      <c r="I1208" s="6" t="s">
        <v>964</v>
      </c>
      <c r="J1208" s="6">
        <v>3.5241670306400001E-4</v>
      </c>
      <c r="K1208" s="6" t="s">
        <v>964</v>
      </c>
      <c r="L1208" s="1" t="s">
        <v>769</v>
      </c>
      <c r="M1208" s="1" t="s">
        <v>446</v>
      </c>
      <c r="N1208" s="1" t="s">
        <v>436</v>
      </c>
      <c r="O1208" s="1" t="s">
        <v>444</v>
      </c>
      <c r="P1208" s="1" t="s">
        <v>453</v>
      </c>
      <c r="Q1208" s="1" t="s">
        <v>770</v>
      </c>
      <c r="R1208" s="1" t="s">
        <v>330</v>
      </c>
    </row>
    <row r="1209" spans="1:18" hidden="1" x14ac:dyDescent="0.3">
      <c r="A1209" s="1" t="s">
        <v>811</v>
      </c>
      <c r="B1209" s="1">
        <v>51683</v>
      </c>
      <c r="C1209" s="1" t="s">
        <v>12</v>
      </c>
      <c r="D1209" s="6">
        <v>1.5194505453321001E-3</v>
      </c>
      <c r="E1209" s="6" t="s">
        <v>963</v>
      </c>
      <c r="F1209" s="6" t="s">
        <v>963</v>
      </c>
      <c r="G1209" s="6" t="s">
        <v>963</v>
      </c>
      <c r="H1209" s="6">
        <v>1.5194505453321001E-3</v>
      </c>
      <c r="I1209" s="6" t="s">
        <v>964</v>
      </c>
      <c r="J1209" s="6">
        <v>1.5194505453321001E-3</v>
      </c>
      <c r="K1209" s="6" t="s">
        <v>964</v>
      </c>
      <c r="L1209" s="1" t="s">
        <v>769</v>
      </c>
      <c r="M1209" s="1" t="s">
        <v>446</v>
      </c>
      <c r="N1209" s="1" t="s">
        <v>436</v>
      </c>
      <c r="O1209" s="1" t="s">
        <v>444</v>
      </c>
      <c r="P1209" s="1" t="s">
        <v>453</v>
      </c>
      <c r="Q1209" s="1" t="s">
        <v>770</v>
      </c>
      <c r="R1209" s="1" t="s">
        <v>330</v>
      </c>
    </row>
    <row r="1210" spans="1:18" hidden="1" x14ac:dyDescent="0.3">
      <c r="A1210" s="1" t="s">
        <v>811</v>
      </c>
      <c r="B1210" s="1">
        <v>51059</v>
      </c>
      <c r="C1210" s="1" t="s">
        <v>10</v>
      </c>
      <c r="D1210" s="6">
        <v>1.52875328979712E-2</v>
      </c>
      <c r="E1210" s="6" t="s">
        <v>963</v>
      </c>
      <c r="F1210" s="6" t="s">
        <v>963</v>
      </c>
      <c r="G1210" s="6" t="s">
        <v>963</v>
      </c>
      <c r="H1210" s="6">
        <v>1.52875328979712E-2</v>
      </c>
      <c r="I1210" s="6" t="s">
        <v>964</v>
      </c>
      <c r="J1210" s="6">
        <v>1.52875328979712E-2</v>
      </c>
      <c r="K1210" s="6" t="s">
        <v>964</v>
      </c>
      <c r="L1210" s="1" t="s">
        <v>769</v>
      </c>
      <c r="M1210" s="1" t="s">
        <v>446</v>
      </c>
      <c r="N1210" s="1" t="s">
        <v>436</v>
      </c>
      <c r="O1210" s="1" t="s">
        <v>444</v>
      </c>
      <c r="P1210" s="1" t="s">
        <v>453</v>
      </c>
      <c r="Q1210" s="1" t="s">
        <v>770</v>
      </c>
      <c r="R1210" s="1" t="s">
        <v>330</v>
      </c>
    </row>
    <row r="1211" spans="1:18" hidden="1" x14ac:dyDescent="0.3">
      <c r="A1211" s="1" t="s">
        <v>497</v>
      </c>
      <c r="B1211" s="1">
        <v>24031</v>
      </c>
      <c r="C1211" s="1" t="s">
        <v>10</v>
      </c>
      <c r="D1211" s="6">
        <v>0.136453397074492</v>
      </c>
      <c r="E1211" s="6" t="s">
        <v>963</v>
      </c>
      <c r="F1211" s="6" t="s">
        <v>963</v>
      </c>
      <c r="G1211" s="6" t="s">
        <v>963</v>
      </c>
      <c r="H1211" s="6">
        <v>0.136453397074492</v>
      </c>
      <c r="I1211" s="6" t="s">
        <v>964</v>
      </c>
      <c r="J1211" s="6">
        <v>0.136453397074492</v>
      </c>
      <c r="K1211" s="6" t="s">
        <v>964</v>
      </c>
      <c r="L1211" s="1" t="s">
        <v>769</v>
      </c>
      <c r="M1211" s="1" t="s">
        <v>446</v>
      </c>
      <c r="N1211" s="1" t="s">
        <v>436</v>
      </c>
      <c r="O1211" s="1" t="s">
        <v>444</v>
      </c>
      <c r="P1211" s="1" t="s">
        <v>453</v>
      </c>
      <c r="Q1211" s="1" t="s">
        <v>770</v>
      </c>
      <c r="R1211" s="1" t="s">
        <v>330</v>
      </c>
    </row>
    <row r="1212" spans="1:18" hidden="1" x14ac:dyDescent="0.3">
      <c r="A1212" s="1" t="s">
        <v>497</v>
      </c>
      <c r="B1212" s="1">
        <v>24033</v>
      </c>
      <c r="C1212" s="1" t="s">
        <v>10</v>
      </c>
      <c r="D1212" s="6">
        <v>0.26777868425732898</v>
      </c>
      <c r="E1212" s="6" t="s">
        <v>963</v>
      </c>
      <c r="F1212" s="6" t="s">
        <v>963</v>
      </c>
      <c r="G1212" s="6" t="s">
        <v>963</v>
      </c>
      <c r="H1212" s="6">
        <v>0.26777868425732898</v>
      </c>
      <c r="I1212" s="6" t="s">
        <v>964</v>
      </c>
      <c r="J1212" s="6">
        <v>0.26777868425732898</v>
      </c>
      <c r="K1212" s="6" t="s">
        <v>964</v>
      </c>
      <c r="L1212" s="1" t="s">
        <v>769</v>
      </c>
      <c r="M1212" s="1" t="s">
        <v>446</v>
      </c>
      <c r="N1212" s="1" t="s">
        <v>436</v>
      </c>
      <c r="O1212" s="1" t="s">
        <v>444</v>
      </c>
      <c r="P1212" s="1" t="s">
        <v>453</v>
      </c>
      <c r="Q1212" s="1" t="s">
        <v>770</v>
      </c>
      <c r="R1212" s="1" t="s">
        <v>330</v>
      </c>
    </row>
    <row r="1213" spans="1:18" hidden="1" x14ac:dyDescent="0.3">
      <c r="A1213" s="1" t="s">
        <v>497</v>
      </c>
      <c r="B1213" s="1">
        <v>24009</v>
      </c>
      <c r="C1213" s="1" t="s">
        <v>10</v>
      </c>
      <c r="D1213" s="6">
        <v>0.34492326291542502</v>
      </c>
      <c r="E1213" s="6" t="s">
        <v>963</v>
      </c>
      <c r="F1213" s="6" t="s">
        <v>963</v>
      </c>
      <c r="G1213" s="6" t="s">
        <v>963</v>
      </c>
      <c r="H1213" s="6">
        <v>0.34492326291542502</v>
      </c>
      <c r="I1213" s="6" t="s">
        <v>964</v>
      </c>
      <c r="J1213" s="6">
        <v>0.34492326291542502</v>
      </c>
      <c r="K1213" s="6" t="s">
        <v>964</v>
      </c>
      <c r="L1213" s="1" t="s">
        <v>769</v>
      </c>
      <c r="M1213" s="1" t="s">
        <v>446</v>
      </c>
      <c r="N1213" s="1" t="s">
        <v>436</v>
      </c>
      <c r="O1213" s="1" t="s">
        <v>444</v>
      </c>
      <c r="P1213" s="1" t="s">
        <v>453</v>
      </c>
      <c r="Q1213" s="1" t="s">
        <v>770</v>
      </c>
      <c r="R1213" s="1" t="s">
        <v>330</v>
      </c>
    </row>
    <row r="1214" spans="1:18" hidden="1" x14ac:dyDescent="0.3">
      <c r="A1214" s="1" t="s">
        <v>811</v>
      </c>
      <c r="B1214" s="1">
        <v>51059</v>
      </c>
      <c r="C1214" s="1" t="s">
        <v>12</v>
      </c>
      <c r="D1214" s="6">
        <v>0.51518988214105599</v>
      </c>
      <c r="E1214" s="6" t="s">
        <v>963</v>
      </c>
      <c r="F1214" s="6" t="s">
        <v>963</v>
      </c>
      <c r="G1214" s="6" t="s">
        <v>963</v>
      </c>
      <c r="H1214" s="6">
        <v>0.51518988214105599</v>
      </c>
      <c r="I1214" s="6" t="s">
        <v>964</v>
      </c>
      <c r="J1214" s="6">
        <v>0.51518988214105599</v>
      </c>
      <c r="K1214" s="6" t="s">
        <v>964</v>
      </c>
      <c r="L1214" s="1" t="s">
        <v>769</v>
      </c>
      <c r="M1214" s="1" t="s">
        <v>446</v>
      </c>
      <c r="N1214" s="1" t="s">
        <v>436</v>
      </c>
      <c r="O1214" s="1" t="s">
        <v>444</v>
      </c>
      <c r="P1214" s="1" t="s">
        <v>453</v>
      </c>
      <c r="Q1214" s="1" t="s">
        <v>770</v>
      </c>
      <c r="R1214" s="1" t="s">
        <v>330</v>
      </c>
    </row>
    <row r="1215" spans="1:18" hidden="1" x14ac:dyDescent="0.3">
      <c r="A1215" s="1" t="s">
        <v>497</v>
      </c>
      <c r="B1215" s="1">
        <v>24017</v>
      </c>
      <c r="C1215" s="1" t="s">
        <v>10</v>
      </c>
      <c r="D1215" s="6">
        <v>0.51796237297886805</v>
      </c>
      <c r="E1215" s="6" t="s">
        <v>963</v>
      </c>
      <c r="F1215" s="6" t="s">
        <v>963</v>
      </c>
      <c r="G1215" s="6" t="s">
        <v>963</v>
      </c>
      <c r="H1215" s="6">
        <v>0.51796237297886805</v>
      </c>
      <c r="I1215" s="6" t="s">
        <v>964</v>
      </c>
      <c r="J1215" s="6">
        <v>0.51796237297886805</v>
      </c>
      <c r="K1215" s="6" t="s">
        <v>964</v>
      </c>
      <c r="L1215" s="1" t="s">
        <v>769</v>
      </c>
      <c r="M1215" s="1" t="s">
        <v>446</v>
      </c>
      <c r="N1215" s="1" t="s">
        <v>436</v>
      </c>
      <c r="O1215" s="1" t="s">
        <v>444</v>
      </c>
      <c r="P1215" s="1" t="s">
        <v>453</v>
      </c>
      <c r="Q1215" s="1" t="s">
        <v>770</v>
      </c>
      <c r="R1215" s="1" t="s">
        <v>330</v>
      </c>
    </row>
    <row r="1216" spans="1:18" hidden="1" x14ac:dyDescent="0.3">
      <c r="A1216" s="1" t="s">
        <v>811</v>
      </c>
      <c r="B1216" s="1">
        <v>51153</v>
      </c>
      <c r="C1216" s="1" t="s">
        <v>10</v>
      </c>
      <c r="D1216" s="6">
        <v>0.68971666649212804</v>
      </c>
      <c r="E1216" s="6" t="s">
        <v>963</v>
      </c>
      <c r="F1216" s="6" t="s">
        <v>963</v>
      </c>
      <c r="G1216" s="6" t="s">
        <v>963</v>
      </c>
      <c r="H1216" s="6">
        <v>0.68971666649212804</v>
      </c>
      <c r="I1216" s="6" t="s">
        <v>964</v>
      </c>
      <c r="J1216" s="6">
        <v>0.68971666649212804</v>
      </c>
      <c r="K1216" s="6" t="s">
        <v>964</v>
      </c>
      <c r="L1216" s="1" t="s">
        <v>769</v>
      </c>
      <c r="M1216" s="1" t="s">
        <v>446</v>
      </c>
      <c r="N1216" s="1" t="s">
        <v>436</v>
      </c>
      <c r="O1216" s="1" t="s">
        <v>444</v>
      </c>
      <c r="P1216" s="1" t="s">
        <v>453</v>
      </c>
      <c r="Q1216" s="1" t="s">
        <v>770</v>
      </c>
      <c r="R1216" s="1" t="s">
        <v>330</v>
      </c>
    </row>
    <row r="1217" spans="1:18" hidden="1" x14ac:dyDescent="0.3">
      <c r="A1217" s="1" t="s">
        <v>497</v>
      </c>
      <c r="B1217" s="1">
        <v>24021</v>
      </c>
      <c r="C1217" s="1" t="s">
        <v>10</v>
      </c>
      <c r="D1217" s="6">
        <v>0.80850446845885404</v>
      </c>
      <c r="E1217" s="6" t="s">
        <v>963</v>
      </c>
      <c r="F1217" s="6" t="s">
        <v>963</v>
      </c>
      <c r="G1217" s="6" t="s">
        <v>963</v>
      </c>
      <c r="H1217" s="6">
        <v>0.80850446845885404</v>
      </c>
      <c r="I1217" s="6" t="s">
        <v>964</v>
      </c>
      <c r="J1217" s="6">
        <v>0.80850446845885404</v>
      </c>
      <c r="K1217" s="6" t="s">
        <v>964</v>
      </c>
      <c r="L1217" s="1" t="s">
        <v>769</v>
      </c>
      <c r="M1217" s="1" t="s">
        <v>446</v>
      </c>
      <c r="N1217" s="1" t="s">
        <v>436</v>
      </c>
      <c r="O1217" s="1" t="s">
        <v>444</v>
      </c>
      <c r="P1217" s="1" t="s">
        <v>453</v>
      </c>
      <c r="Q1217" s="1" t="s">
        <v>770</v>
      </c>
      <c r="R1217" s="1" t="s">
        <v>330</v>
      </c>
    </row>
    <row r="1218" spans="1:18" hidden="1" x14ac:dyDescent="0.3">
      <c r="A1218" s="1" t="s">
        <v>811</v>
      </c>
      <c r="B1218" s="1">
        <v>51107</v>
      </c>
      <c r="C1218" s="1" t="s">
        <v>10</v>
      </c>
      <c r="D1218" s="6">
        <v>0.81151550695551999</v>
      </c>
      <c r="E1218" s="6" t="s">
        <v>963</v>
      </c>
      <c r="F1218" s="6" t="s">
        <v>963</v>
      </c>
      <c r="G1218" s="6" t="s">
        <v>963</v>
      </c>
      <c r="H1218" s="6">
        <v>0.81151550695551999</v>
      </c>
      <c r="I1218" s="6" t="s">
        <v>964</v>
      </c>
      <c r="J1218" s="6">
        <v>0.81151550695551999</v>
      </c>
      <c r="K1218" s="6" t="s">
        <v>964</v>
      </c>
      <c r="L1218" s="1" t="s">
        <v>769</v>
      </c>
      <c r="M1218" s="1" t="s">
        <v>446</v>
      </c>
      <c r="N1218" s="1" t="s">
        <v>436</v>
      </c>
      <c r="O1218" s="1" t="s">
        <v>444</v>
      </c>
      <c r="P1218" s="1" t="s">
        <v>453</v>
      </c>
      <c r="Q1218" s="1" t="s">
        <v>770</v>
      </c>
      <c r="R1218" s="1" t="s">
        <v>330</v>
      </c>
    </row>
    <row r="1219" spans="1:18" hidden="1" x14ac:dyDescent="0.3">
      <c r="A1219" s="1" t="s">
        <v>497</v>
      </c>
      <c r="B1219" s="1">
        <v>24031</v>
      </c>
      <c r="C1219" s="1" t="s">
        <v>12</v>
      </c>
      <c r="D1219" s="6">
        <v>4.59848015020125</v>
      </c>
      <c r="E1219" s="6" t="s">
        <v>963</v>
      </c>
      <c r="F1219" s="6" t="s">
        <v>963</v>
      </c>
      <c r="G1219" s="6" t="s">
        <v>963</v>
      </c>
      <c r="H1219" s="6">
        <v>4.59848015020125</v>
      </c>
      <c r="I1219" s="6" t="s">
        <v>964</v>
      </c>
      <c r="J1219" s="6">
        <v>4.59848015020125</v>
      </c>
      <c r="K1219" s="6" t="s">
        <v>964</v>
      </c>
      <c r="L1219" s="1" t="s">
        <v>769</v>
      </c>
      <c r="M1219" s="1" t="s">
        <v>446</v>
      </c>
      <c r="N1219" s="1" t="s">
        <v>436</v>
      </c>
      <c r="O1219" s="1" t="s">
        <v>444</v>
      </c>
      <c r="P1219" s="1" t="s">
        <v>453</v>
      </c>
      <c r="Q1219" s="1" t="s">
        <v>770</v>
      </c>
      <c r="R1219" s="1" t="s">
        <v>330</v>
      </c>
    </row>
    <row r="1220" spans="1:18" hidden="1" x14ac:dyDescent="0.3">
      <c r="A1220" s="1" t="s">
        <v>497</v>
      </c>
      <c r="B1220" s="1">
        <v>24033</v>
      </c>
      <c r="C1220" s="1" t="s">
        <v>12</v>
      </c>
      <c r="D1220" s="6">
        <v>9.0241465282693607</v>
      </c>
      <c r="E1220" s="6" t="s">
        <v>963</v>
      </c>
      <c r="F1220" s="6" t="s">
        <v>963</v>
      </c>
      <c r="G1220" s="6" t="s">
        <v>963</v>
      </c>
      <c r="H1220" s="6">
        <v>9.0241465282693607</v>
      </c>
      <c r="I1220" s="6" t="s">
        <v>964</v>
      </c>
      <c r="J1220" s="6">
        <v>9.0241465282693607</v>
      </c>
      <c r="K1220" s="6" t="s">
        <v>964</v>
      </c>
      <c r="L1220" s="1" t="s">
        <v>769</v>
      </c>
      <c r="M1220" s="1" t="s">
        <v>446</v>
      </c>
      <c r="N1220" s="1" t="s">
        <v>436</v>
      </c>
      <c r="O1220" s="1" t="s">
        <v>444</v>
      </c>
      <c r="P1220" s="1" t="s">
        <v>453</v>
      </c>
      <c r="Q1220" s="1" t="s">
        <v>770</v>
      </c>
      <c r="R1220" s="1" t="s">
        <v>330</v>
      </c>
    </row>
    <row r="1221" spans="1:18" hidden="1" x14ac:dyDescent="0.3">
      <c r="A1221" s="1" t="s">
        <v>497</v>
      </c>
      <c r="B1221" s="1">
        <v>24009</v>
      </c>
      <c r="C1221" s="1" t="s">
        <v>12</v>
      </c>
      <c r="D1221" s="6">
        <v>11.6239149054742</v>
      </c>
      <c r="E1221" s="6" t="s">
        <v>963</v>
      </c>
      <c r="F1221" s="6" t="s">
        <v>963</v>
      </c>
      <c r="G1221" s="6" t="s">
        <v>963</v>
      </c>
      <c r="H1221" s="6">
        <v>11.6239149054742</v>
      </c>
      <c r="I1221" s="6" t="s">
        <v>964</v>
      </c>
      <c r="J1221" s="6">
        <v>11.6239149054742</v>
      </c>
      <c r="K1221" s="6" t="s">
        <v>964</v>
      </c>
      <c r="L1221" s="1" t="s">
        <v>769</v>
      </c>
      <c r="M1221" s="1" t="s">
        <v>446</v>
      </c>
      <c r="N1221" s="1" t="s">
        <v>436</v>
      </c>
      <c r="O1221" s="1" t="s">
        <v>444</v>
      </c>
      <c r="P1221" s="1" t="s">
        <v>453</v>
      </c>
      <c r="Q1221" s="1" t="s">
        <v>770</v>
      </c>
      <c r="R1221" s="1" t="s">
        <v>330</v>
      </c>
    </row>
    <row r="1222" spans="1:18" hidden="1" x14ac:dyDescent="0.3">
      <c r="A1222" s="1" t="s">
        <v>497</v>
      </c>
      <c r="B1222" s="1">
        <v>24017</v>
      </c>
      <c r="C1222" s="1" t="s">
        <v>12</v>
      </c>
      <c r="D1222" s="6">
        <v>17.455334171939</v>
      </c>
      <c r="E1222" s="6" t="s">
        <v>963</v>
      </c>
      <c r="F1222" s="6" t="s">
        <v>963</v>
      </c>
      <c r="G1222" s="6" t="s">
        <v>963</v>
      </c>
      <c r="H1222" s="6">
        <v>17.455334171939</v>
      </c>
      <c r="I1222" s="6" t="s">
        <v>964</v>
      </c>
      <c r="J1222" s="6">
        <v>17.455334171939</v>
      </c>
      <c r="K1222" s="6" t="s">
        <v>964</v>
      </c>
      <c r="L1222" s="1" t="s">
        <v>769</v>
      </c>
      <c r="M1222" s="1" t="s">
        <v>446</v>
      </c>
      <c r="N1222" s="1" t="s">
        <v>436</v>
      </c>
      <c r="O1222" s="1" t="s">
        <v>444</v>
      </c>
      <c r="P1222" s="1" t="s">
        <v>453</v>
      </c>
      <c r="Q1222" s="1" t="s">
        <v>770</v>
      </c>
      <c r="R1222" s="1" t="s">
        <v>330</v>
      </c>
    </row>
    <row r="1223" spans="1:18" hidden="1" x14ac:dyDescent="0.3">
      <c r="A1223" s="1" t="s">
        <v>811</v>
      </c>
      <c r="B1223" s="1">
        <v>51153</v>
      </c>
      <c r="C1223" s="1" t="s">
        <v>12</v>
      </c>
      <c r="D1223" s="6">
        <v>23.243448539977599</v>
      </c>
      <c r="E1223" s="6" t="s">
        <v>963</v>
      </c>
      <c r="F1223" s="6" t="s">
        <v>963</v>
      </c>
      <c r="G1223" s="6" t="s">
        <v>963</v>
      </c>
      <c r="H1223" s="6">
        <v>23.243448539977599</v>
      </c>
      <c r="I1223" s="6" t="s">
        <v>964</v>
      </c>
      <c r="J1223" s="6">
        <v>23.243448539977599</v>
      </c>
      <c r="K1223" s="6" t="s">
        <v>964</v>
      </c>
      <c r="L1223" s="1" t="s">
        <v>769</v>
      </c>
      <c r="M1223" s="1" t="s">
        <v>446</v>
      </c>
      <c r="N1223" s="1" t="s">
        <v>436</v>
      </c>
      <c r="O1223" s="1" t="s">
        <v>444</v>
      </c>
      <c r="P1223" s="1" t="s">
        <v>453</v>
      </c>
      <c r="Q1223" s="1" t="s">
        <v>770</v>
      </c>
      <c r="R1223" s="1" t="s">
        <v>330</v>
      </c>
    </row>
    <row r="1224" spans="1:18" hidden="1" x14ac:dyDescent="0.3">
      <c r="A1224" s="1" t="s">
        <v>497</v>
      </c>
      <c r="B1224" s="1">
        <v>24021</v>
      </c>
      <c r="C1224" s="1" t="s">
        <v>12</v>
      </c>
      <c r="D1224" s="6">
        <v>27.246601639294301</v>
      </c>
      <c r="E1224" s="6" t="s">
        <v>963</v>
      </c>
      <c r="F1224" s="6" t="s">
        <v>963</v>
      </c>
      <c r="G1224" s="6" t="s">
        <v>963</v>
      </c>
      <c r="H1224" s="6">
        <v>27.246601639294301</v>
      </c>
      <c r="I1224" s="6" t="s">
        <v>964</v>
      </c>
      <c r="J1224" s="6">
        <v>27.246601639294301</v>
      </c>
      <c r="K1224" s="6" t="s">
        <v>964</v>
      </c>
      <c r="L1224" s="1" t="s">
        <v>769</v>
      </c>
      <c r="M1224" s="1" t="s">
        <v>446</v>
      </c>
      <c r="N1224" s="1" t="s">
        <v>436</v>
      </c>
      <c r="O1224" s="1" t="s">
        <v>444</v>
      </c>
      <c r="P1224" s="1" t="s">
        <v>453</v>
      </c>
      <c r="Q1224" s="1" t="s">
        <v>770</v>
      </c>
      <c r="R1224" s="1" t="s">
        <v>330</v>
      </c>
    </row>
    <row r="1225" spans="1:18" hidden="1" x14ac:dyDescent="0.3">
      <c r="A1225" s="1" t="s">
        <v>811</v>
      </c>
      <c r="B1225" s="1">
        <v>51107</v>
      </c>
      <c r="C1225" s="1" t="s">
        <v>12</v>
      </c>
      <c r="D1225" s="6">
        <v>27.348072975724801</v>
      </c>
      <c r="E1225" s="6" t="s">
        <v>963</v>
      </c>
      <c r="F1225" s="6" t="s">
        <v>963</v>
      </c>
      <c r="G1225" s="6" t="s">
        <v>963</v>
      </c>
      <c r="H1225" s="6">
        <v>27.348072975724801</v>
      </c>
      <c r="I1225" s="6" t="s">
        <v>964</v>
      </c>
      <c r="J1225" s="6">
        <v>27.348072975724801</v>
      </c>
      <c r="K1225" s="6" t="s">
        <v>964</v>
      </c>
      <c r="L1225" s="1" t="s">
        <v>769</v>
      </c>
      <c r="M1225" s="1" t="s">
        <v>446</v>
      </c>
      <c r="N1225" s="1" t="s">
        <v>436</v>
      </c>
      <c r="O1225" s="1" t="s">
        <v>444</v>
      </c>
      <c r="P1225" s="1" t="s">
        <v>453</v>
      </c>
      <c r="Q1225" s="1" t="s">
        <v>770</v>
      </c>
      <c r="R1225" s="1" t="s">
        <v>330</v>
      </c>
    </row>
    <row r="1226" spans="1:18" hidden="1" x14ac:dyDescent="0.3">
      <c r="A1226" s="1" t="s">
        <v>811</v>
      </c>
      <c r="B1226" s="1">
        <v>51059</v>
      </c>
      <c r="C1226" s="1" t="s">
        <v>12</v>
      </c>
      <c r="D1226" s="6">
        <v>7.3047832063350001E-4</v>
      </c>
      <c r="E1226" s="6" t="s">
        <v>963</v>
      </c>
      <c r="F1226" s="6" t="s">
        <v>963</v>
      </c>
      <c r="G1226" s="6" t="s">
        <v>963</v>
      </c>
      <c r="H1226" s="6">
        <v>7.3047832063350001E-4</v>
      </c>
      <c r="I1226" s="6" t="s">
        <v>964</v>
      </c>
      <c r="J1226" s="6">
        <v>7.3047832063350001E-4</v>
      </c>
      <c r="K1226" s="6" t="s">
        <v>964</v>
      </c>
      <c r="L1226" s="1" t="s">
        <v>773</v>
      </c>
      <c r="M1226" s="1" t="s">
        <v>446</v>
      </c>
      <c r="N1226" s="1" t="s">
        <v>436</v>
      </c>
      <c r="O1226" s="1" t="s">
        <v>444</v>
      </c>
      <c r="P1226" s="1" t="s">
        <v>453</v>
      </c>
      <c r="Q1226" s="1" t="s">
        <v>774</v>
      </c>
      <c r="R1226" s="1" t="s">
        <v>330</v>
      </c>
    </row>
    <row r="1227" spans="1:18" hidden="1" x14ac:dyDescent="0.3">
      <c r="A1227" s="1" t="s">
        <v>811</v>
      </c>
      <c r="B1227" s="1">
        <v>51059</v>
      </c>
      <c r="C1227" s="1" t="s">
        <v>10</v>
      </c>
      <c r="D1227" s="6">
        <v>1.2628830248355E-3</v>
      </c>
      <c r="E1227" s="6" t="s">
        <v>963</v>
      </c>
      <c r="F1227" s="6" t="s">
        <v>963</v>
      </c>
      <c r="G1227" s="6" t="s">
        <v>963</v>
      </c>
      <c r="H1227" s="6">
        <v>1.2628830248355E-3</v>
      </c>
      <c r="I1227" s="6" t="s">
        <v>964</v>
      </c>
      <c r="J1227" s="6">
        <v>1.2628830248355E-3</v>
      </c>
      <c r="K1227" s="6" t="s">
        <v>964</v>
      </c>
      <c r="L1227" s="1" t="s">
        <v>773</v>
      </c>
      <c r="M1227" s="1" t="s">
        <v>446</v>
      </c>
      <c r="N1227" s="1" t="s">
        <v>436</v>
      </c>
      <c r="O1227" s="1" t="s">
        <v>444</v>
      </c>
      <c r="P1227" s="1" t="s">
        <v>453</v>
      </c>
      <c r="Q1227" s="1" t="s">
        <v>774</v>
      </c>
      <c r="R1227" s="1" t="s">
        <v>330</v>
      </c>
    </row>
    <row r="1228" spans="1:18" hidden="1" x14ac:dyDescent="0.3">
      <c r="A1228" s="1" t="s">
        <v>497</v>
      </c>
      <c r="B1228" s="1">
        <v>24031</v>
      </c>
      <c r="C1228" s="1" t="s">
        <v>12</v>
      </c>
      <c r="D1228" s="6">
        <v>6.5200999560863001E-3</v>
      </c>
      <c r="E1228" s="6" t="s">
        <v>963</v>
      </c>
      <c r="F1228" s="6" t="s">
        <v>963</v>
      </c>
      <c r="G1228" s="6" t="s">
        <v>963</v>
      </c>
      <c r="H1228" s="6">
        <v>6.5200999560863001E-3</v>
      </c>
      <c r="I1228" s="6" t="s">
        <v>964</v>
      </c>
      <c r="J1228" s="6">
        <v>6.5200999560863001E-3</v>
      </c>
      <c r="K1228" s="6" t="s">
        <v>964</v>
      </c>
      <c r="L1228" s="1" t="s">
        <v>773</v>
      </c>
      <c r="M1228" s="1" t="s">
        <v>446</v>
      </c>
      <c r="N1228" s="1" t="s">
        <v>436</v>
      </c>
      <c r="O1228" s="1" t="s">
        <v>444</v>
      </c>
      <c r="P1228" s="1" t="s">
        <v>453</v>
      </c>
      <c r="Q1228" s="1" t="s">
        <v>774</v>
      </c>
      <c r="R1228" s="1" t="s">
        <v>330</v>
      </c>
    </row>
    <row r="1229" spans="1:18" hidden="1" x14ac:dyDescent="0.3">
      <c r="A1229" s="1" t="s">
        <v>497</v>
      </c>
      <c r="B1229" s="1">
        <v>24031</v>
      </c>
      <c r="C1229" s="1" t="s">
        <v>10</v>
      </c>
      <c r="D1229" s="6">
        <v>1.12722379250416E-2</v>
      </c>
      <c r="E1229" s="6" t="s">
        <v>963</v>
      </c>
      <c r="F1229" s="6" t="s">
        <v>963</v>
      </c>
      <c r="G1229" s="6" t="s">
        <v>963</v>
      </c>
      <c r="H1229" s="6">
        <v>1.12722379250416E-2</v>
      </c>
      <c r="I1229" s="6" t="s">
        <v>964</v>
      </c>
      <c r="J1229" s="6">
        <v>1.12722379250416E-2</v>
      </c>
      <c r="K1229" s="6" t="s">
        <v>964</v>
      </c>
      <c r="L1229" s="1" t="s">
        <v>773</v>
      </c>
      <c r="M1229" s="1" t="s">
        <v>446</v>
      </c>
      <c r="N1229" s="1" t="s">
        <v>436</v>
      </c>
      <c r="O1229" s="1" t="s">
        <v>444</v>
      </c>
      <c r="P1229" s="1" t="s">
        <v>453</v>
      </c>
      <c r="Q1229" s="1" t="s">
        <v>774</v>
      </c>
      <c r="R1229" s="1" t="s">
        <v>330</v>
      </c>
    </row>
    <row r="1230" spans="1:18" hidden="1" x14ac:dyDescent="0.3">
      <c r="A1230" s="1" t="s">
        <v>497</v>
      </c>
      <c r="B1230" s="1">
        <v>24033</v>
      </c>
      <c r="C1230" s="1" t="s">
        <v>12</v>
      </c>
      <c r="D1230" s="6">
        <v>1.27951638620357E-2</v>
      </c>
      <c r="E1230" s="6" t="s">
        <v>963</v>
      </c>
      <c r="F1230" s="6" t="s">
        <v>963</v>
      </c>
      <c r="G1230" s="6" t="s">
        <v>963</v>
      </c>
      <c r="H1230" s="6">
        <v>1.27951638620357E-2</v>
      </c>
      <c r="I1230" s="6" t="s">
        <v>964</v>
      </c>
      <c r="J1230" s="6">
        <v>1.27951638620357E-2</v>
      </c>
      <c r="K1230" s="6" t="s">
        <v>964</v>
      </c>
      <c r="L1230" s="1" t="s">
        <v>773</v>
      </c>
      <c r="M1230" s="1" t="s">
        <v>446</v>
      </c>
      <c r="N1230" s="1" t="s">
        <v>436</v>
      </c>
      <c r="O1230" s="1" t="s">
        <v>444</v>
      </c>
      <c r="P1230" s="1" t="s">
        <v>453</v>
      </c>
      <c r="Q1230" s="1" t="s">
        <v>774</v>
      </c>
      <c r="R1230" s="1" t="s">
        <v>330</v>
      </c>
    </row>
    <row r="1231" spans="1:18" hidden="1" x14ac:dyDescent="0.3">
      <c r="A1231" s="1" t="s">
        <v>497</v>
      </c>
      <c r="B1231" s="1">
        <v>24009</v>
      </c>
      <c r="C1231" s="1" t="s">
        <v>12</v>
      </c>
      <c r="D1231" s="6">
        <v>1.6481333929997101E-2</v>
      </c>
      <c r="E1231" s="6" t="s">
        <v>963</v>
      </c>
      <c r="F1231" s="6" t="s">
        <v>963</v>
      </c>
      <c r="G1231" s="6" t="s">
        <v>963</v>
      </c>
      <c r="H1231" s="6">
        <v>1.6481333929997101E-2</v>
      </c>
      <c r="I1231" s="6" t="s">
        <v>964</v>
      </c>
      <c r="J1231" s="6">
        <v>1.6481333929997101E-2</v>
      </c>
      <c r="K1231" s="6" t="s">
        <v>964</v>
      </c>
      <c r="L1231" s="1" t="s">
        <v>773</v>
      </c>
      <c r="M1231" s="1" t="s">
        <v>446</v>
      </c>
      <c r="N1231" s="1" t="s">
        <v>436</v>
      </c>
      <c r="O1231" s="1" t="s">
        <v>444</v>
      </c>
      <c r="P1231" s="1" t="s">
        <v>453</v>
      </c>
      <c r="Q1231" s="1" t="s">
        <v>774</v>
      </c>
      <c r="R1231" s="1" t="s">
        <v>330</v>
      </c>
    </row>
    <row r="1232" spans="1:18" hidden="1" x14ac:dyDescent="0.3">
      <c r="A1232" s="1" t="s">
        <v>497</v>
      </c>
      <c r="B1232" s="1">
        <v>24033</v>
      </c>
      <c r="C1232" s="1" t="s">
        <v>10</v>
      </c>
      <c r="D1232" s="6">
        <v>2.2120845891429E-2</v>
      </c>
      <c r="E1232" s="6" t="s">
        <v>963</v>
      </c>
      <c r="F1232" s="6" t="s">
        <v>963</v>
      </c>
      <c r="G1232" s="6" t="s">
        <v>963</v>
      </c>
      <c r="H1232" s="6">
        <v>2.2120845891429E-2</v>
      </c>
      <c r="I1232" s="6" t="s">
        <v>964</v>
      </c>
      <c r="J1232" s="6">
        <v>2.2120845891429E-2</v>
      </c>
      <c r="K1232" s="6" t="s">
        <v>964</v>
      </c>
      <c r="L1232" s="1" t="s">
        <v>773</v>
      </c>
      <c r="M1232" s="1" t="s">
        <v>446</v>
      </c>
      <c r="N1232" s="1" t="s">
        <v>436</v>
      </c>
      <c r="O1232" s="1" t="s">
        <v>444</v>
      </c>
      <c r="P1232" s="1" t="s">
        <v>453</v>
      </c>
      <c r="Q1232" s="1" t="s">
        <v>774</v>
      </c>
      <c r="R1232" s="1" t="s">
        <v>330</v>
      </c>
    </row>
    <row r="1233" spans="1:18" hidden="1" x14ac:dyDescent="0.3">
      <c r="A1233" s="1" t="s">
        <v>497</v>
      </c>
      <c r="B1233" s="1">
        <v>24017</v>
      </c>
      <c r="C1233" s="1" t="s">
        <v>12</v>
      </c>
      <c r="D1233" s="6">
        <v>2.4749595205456301E-2</v>
      </c>
      <c r="E1233" s="6" t="s">
        <v>963</v>
      </c>
      <c r="F1233" s="6" t="s">
        <v>963</v>
      </c>
      <c r="G1233" s="6" t="s">
        <v>963</v>
      </c>
      <c r="H1233" s="6">
        <v>2.4749595205456301E-2</v>
      </c>
      <c r="I1233" s="6" t="s">
        <v>964</v>
      </c>
      <c r="J1233" s="6">
        <v>2.4749595205456301E-2</v>
      </c>
      <c r="K1233" s="6" t="s">
        <v>964</v>
      </c>
      <c r="L1233" s="1" t="s">
        <v>773</v>
      </c>
      <c r="M1233" s="1" t="s">
        <v>446</v>
      </c>
      <c r="N1233" s="1" t="s">
        <v>436</v>
      </c>
      <c r="O1233" s="1" t="s">
        <v>444</v>
      </c>
      <c r="P1233" s="1" t="s">
        <v>453</v>
      </c>
      <c r="Q1233" s="1" t="s">
        <v>774</v>
      </c>
      <c r="R1233" s="1" t="s">
        <v>330</v>
      </c>
    </row>
    <row r="1234" spans="1:18" hidden="1" x14ac:dyDescent="0.3">
      <c r="A1234" s="1" t="s">
        <v>497</v>
      </c>
      <c r="B1234" s="1">
        <v>24009</v>
      </c>
      <c r="C1234" s="1" t="s">
        <v>10</v>
      </c>
      <c r="D1234" s="6">
        <v>2.84936558093721E-2</v>
      </c>
      <c r="E1234" s="6" t="s">
        <v>963</v>
      </c>
      <c r="F1234" s="6" t="s">
        <v>963</v>
      </c>
      <c r="G1234" s="6" t="s">
        <v>963</v>
      </c>
      <c r="H1234" s="6">
        <v>2.84936558093721E-2</v>
      </c>
      <c r="I1234" s="6" t="s">
        <v>964</v>
      </c>
      <c r="J1234" s="6">
        <v>2.84936558093721E-2</v>
      </c>
      <c r="K1234" s="6" t="s">
        <v>964</v>
      </c>
      <c r="L1234" s="1" t="s">
        <v>773</v>
      </c>
      <c r="M1234" s="1" t="s">
        <v>446</v>
      </c>
      <c r="N1234" s="1" t="s">
        <v>436</v>
      </c>
      <c r="O1234" s="1" t="s">
        <v>444</v>
      </c>
      <c r="P1234" s="1" t="s">
        <v>453</v>
      </c>
      <c r="Q1234" s="1" t="s">
        <v>774</v>
      </c>
      <c r="R1234" s="1" t="s">
        <v>330</v>
      </c>
    </row>
    <row r="1235" spans="1:18" hidden="1" x14ac:dyDescent="0.3">
      <c r="A1235" s="1" t="s">
        <v>811</v>
      </c>
      <c r="B1235" s="1">
        <v>51153</v>
      </c>
      <c r="C1235" s="1" t="s">
        <v>12</v>
      </c>
      <c r="D1235" s="6">
        <v>3.2956456851696E-2</v>
      </c>
      <c r="E1235" s="6" t="s">
        <v>963</v>
      </c>
      <c r="F1235" s="6" t="s">
        <v>963</v>
      </c>
      <c r="G1235" s="6" t="s">
        <v>963</v>
      </c>
      <c r="H1235" s="6">
        <v>3.2956456851696E-2</v>
      </c>
      <c r="I1235" s="6" t="s">
        <v>964</v>
      </c>
      <c r="J1235" s="6">
        <v>3.2956456851696E-2</v>
      </c>
      <c r="K1235" s="6" t="s">
        <v>964</v>
      </c>
      <c r="L1235" s="1" t="s">
        <v>773</v>
      </c>
      <c r="M1235" s="1" t="s">
        <v>446</v>
      </c>
      <c r="N1235" s="1" t="s">
        <v>436</v>
      </c>
      <c r="O1235" s="1" t="s">
        <v>444</v>
      </c>
      <c r="P1235" s="1" t="s">
        <v>453</v>
      </c>
      <c r="Q1235" s="1" t="s">
        <v>774</v>
      </c>
      <c r="R1235" s="1" t="s">
        <v>330</v>
      </c>
    </row>
    <row r="1236" spans="1:18" hidden="1" x14ac:dyDescent="0.3">
      <c r="A1236" s="1" t="s">
        <v>497</v>
      </c>
      <c r="B1236" s="1">
        <v>24021</v>
      </c>
      <c r="C1236" s="1" t="s">
        <v>12</v>
      </c>
      <c r="D1236" s="6">
        <v>3.8632453753891502E-2</v>
      </c>
      <c r="E1236" s="6" t="s">
        <v>963</v>
      </c>
      <c r="F1236" s="6" t="s">
        <v>963</v>
      </c>
      <c r="G1236" s="6" t="s">
        <v>963</v>
      </c>
      <c r="H1236" s="6">
        <v>3.8632453753891502E-2</v>
      </c>
      <c r="I1236" s="6" t="s">
        <v>964</v>
      </c>
      <c r="J1236" s="6">
        <v>3.8632453753891502E-2</v>
      </c>
      <c r="K1236" s="6" t="s">
        <v>964</v>
      </c>
      <c r="L1236" s="1" t="s">
        <v>773</v>
      </c>
      <c r="M1236" s="1" t="s">
        <v>446</v>
      </c>
      <c r="N1236" s="1" t="s">
        <v>436</v>
      </c>
      <c r="O1236" s="1" t="s">
        <v>444</v>
      </c>
      <c r="P1236" s="1" t="s">
        <v>453</v>
      </c>
      <c r="Q1236" s="1" t="s">
        <v>774</v>
      </c>
      <c r="R1236" s="1" t="s">
        <v>330</v>
      </c>
    </row>
    <row r="1237" spans="1:18" hidden="1" x14ac:dyDescent="0.3">
      <c r="A1237" s="1" t="s">
        <v>811</v>
      </c>
      <c r="B1237" s="1">
        <v>51107</v>
      </c>
      <c r="C1237" s="1" t="s">
        <v>12</v>
      </c>
      <c r="D1237" s="6">
        <v>3.8776321879312001E-2</v>
      </c>
      <c r="E1237" s="6" t="s">
        <v>963</v>
      </c>
      <c r="F1237" s="6" t="s">
        <v>963</v>
      </c>
      <c r="G1237" s="6" t="s">
        <v>963</v>
      </c>
      <c r="H1237" s="6">
        <v>3.8776321879312001E-2</v>
      </c>
      <c r="I1237" s="6" t="s">
        <v>964</v>
      </c>
      <c r="J1237" s="6">
        <v>3.8776321879312001E-2</v>
      </c>
      <c r="K1237" s="6" t="s">
        <v>964</v>
      </c>
      <c r="L1237" s="1" t="s">
        <v>773</v>
      </c>
      <c r="M1237" s="1" t="s">
        <v>446</v>
      </c>
      <c r="N1237" s="1" t="s">
        <v>436</v>
      </c>
      <c r="O1237" s="1" t="s">
        <v>444</v>
      </c>
      <c r="P1237" s="1" t="s">
        <v>453</v>
      </c>
      <c r="Q1237" s="1" t="s">
        <v>774</v>
      </c>
      <c r="R1237" s="1" t="s">
        <v>330</v>
      </c>
    </row>
    <row r="1238" spans="1:18" hidden="1" x14ac:dyDescent="0.3">
      <c r="A1238" s="1" t="s">
        <v>497</v>
      </c>
      <c r="B1238" s="1">
        <v>24017</v>
      </c>
      <c r="C1238" s="1" t="s">
        <v>10</v>
      </c>
      <c r="D1238" s="6">
        <v>4.2788195253279301E-2</v>
      </c>
      <c r="E1238" s="6" t="s">
        <v>963</v>
      </c>
      <c r="F1238" s="6" t="s">
        <v>963</v>
      </c>
      <c r="G1238" s="6" t="s">
        <v>963</v>
      </c>
      <c r="H1238" s="6">
        <v>4.2788195253279301E-2</v>
      </c>
      <c r="I1238" s="6" t="s">
        <v>964</v>
      </c>
      <c r="J1238" s="6">
        <v>4.2788195253279301E-2</v>
      </c>
      <c r="K1238" s="6" t="s">
        <v>964</v>
      </c>
      <c r="L1238" s="1" t="s">
        <v>773</v>
      </c>
      <c r="M1238" s="1" t="s">
        <v>446</v>
      </c>
      <c r="N1238" s="1" t="s">
        <v>436</v>
      </c>
      <c r="O1238" s="1" t="s">
        <v>444</v>
      </c>
      <c r="P1238" s="1" t="s">
        <v>453</v>
      </c>
      <c r="Q1238" s="1" t="s">
        <v>774</v>
      </c>
      <c r="R1238" s="1" t="s">
        <v>330</v>
      </c>
    </row>
    <row r="1239" spans="1:18" hidden="1" x14ac:dyDescent="0.3">
      <c r="A1239" s="1" t="s">
        <v>811</v>
      </c>
      <c r="B1239" s="1">
        <v>51153</v>
      </c>
      <c r="C1239" s="1" t="s">
        <v>10</v>
      </c>
      <c r="D1239" s="6">
        <v>5.6976595039184001E-2</v>
      </c>
      <c r="E1239" s="6" t="s">
        <v>963</v>
      </c>
      <c r="F1239" s="6" t="s">
        <v>963</v>
      </c>
      <c r="G1239" s="6" t="s">
        <v>963</v>
      </c>
      <c r="H1239" s="6">
        <v>5.6976595039184001E-2</v>
      </c>
      <c r="I1239" s="6" t="s">
        <v>964</v>
      </c>
      <c r="J1239" s="6">
        <v>5.6976595039184001E-2</v>
      </c>
      <c r="K1239" s="6" t="s">
        <v>964</v>
      </c>
      <c r="L1239" s="1" t="s">
        <v>773</v>
      </c>
      <c r="M1239" s="1" t="s">
        <v>446</v>
      </c>
      <c r="N1239" s="1" t="s">
        <v>436</v>
      </c>
      <c r="O1239" s="1" t="s">
        <v>444</v>
      </c>
      <c r="P1239" s="1" t="s">
        <v>453</v>
      </c>
      <c r="Q1239" s="1" t="s">
        <v>774</v>
      </c>
      <c r="R1239" s="1" t="s">
        <v>330</v>
      </c>
    </row>
    <row r="1240" spans="1:18" hidden="1" x14ac:dyDescent="0.3">
      <c r="A1240" s="1" t="s">
        <v>497</v>
      </c>
      <c r="B1240" s="1">
        <v>24021</v>
      </c>
      <c r="C1240" s="1" t="s">
        <v>10</v>
      </c>
      <c r="D1240" s="6">
        <v>6.6789502669978795E-2</v>
      </c>
      <c r="E1240" s="6" t="s">
        <v>963</v>
      </c>
      <c r="F1240" s="6" t="s">
        <v>963</v>
      </c>
      <c r="G1240" s="6" t="s">
        <v>963</v>
      </c>
      <c r="H1240" s="6">
        <v>6.6789502669978795E-2</v>
      </c>
      <c r="I1240" s="6" t="s">
        <v>964</v>
      </c>
      <c r="J1240" s="6">
        <v>6.6789502669978795E-2</v>
      </c>
      <c r="K1240" s="6" t="s">
        <v>964</v>
      </c>
      <c r="L1240" s="1" t="s">
        <v>773</v>
      </c>
      <c r="M1240" s="1" t="s">
        <v>446</v>
      </c>
      <c r="N1240" s="1" t="s">
        <v>436</v>
      </c>
      <c r="O1240" s="1" t="s">
        <v>444</v>
      </c>
      <c r="P1240" s="1" t="s">
        <v>453</v>
      </c>
      <c r="Q1240" s="1" t="s">
        <v>774</v>
      </c>
      <c r="R1240" s="1" t="s">
        <v>330</v>
      </c>
    </row>
    <row r="1241" spans="1:18" hidden="1" x14ac:dyDescent="0.3">
      <c r="A1241" s="1" t="s">
        <v>811</v>
      </c>
      <c r="B1241" s="1">
        <v>51107</v>
      </c>
      <c r="C1241" s="1" t="s">
        <v>10</v>
      </c>
      <c r="D1241" s="6">
        <v>6.7038233702940805E-2</v>
      </c>
      <c r="E1241" s="6" t="s">
        <v>963</v>
      </c>
      <c r="F1241" s="6" t="s">
        <v>963</v>
      </c>
      <c r="G1241" s="6" t="s">
        <v>963</v>
      </c>
      <c r="H1241" s="6">
        <v>6.7038233702940805E-2</v>
      </c>
      <c r="I1241" s="6" t="s">
        <v>964</v>
      </c>
      <c r="J1241" s="6">
        <v>6.7038233702940805E-2</v>
      </c>
      <c r="K1241" s="6" t="s">
        <v>964</v>
      </c>
      <c r="L1241" s="1" t="s">
        <v>773</v>
      </c>
      <c r="M1241" s="1" t="s">
        <v>446</v>
      </c>
      <c r="N1241" s="1" t="s">
        <v>436</v>
      </c>
      <c r="O1241" s="1" t="s">
        <v>444</v>
      </c>
      <c r="P1241" s="1" t="s">
        <v>453</v>
      </c>
      <c r="Q1241" s="1" t="s">
        <v>774</v>
      </c>
      <c r="R1241" s="1" t="s">
        <v>330</v>
      </c>
    </row>
    <row r="1242" spans="1:18" hidden="1" x14ac:dyDescent="0.3">
      <c r="A1242" s="1" t="s">
        <v>811</v>
      </c>
      <c r="B1242" s="1">
        <v>51683</v>
      </c>
      <c r="C1242" s="1" t="s">
        <v>10</v>
      </c>
      <c r="D1242" s="6">
        <v>3.1408590000000001E-4</v>
      </c>
      <c r="E1242" s="6">
        <v>3.1408589999963501E-4</v>
      </c>
      <c r="F1242" s="6">
        <v>3.1550773355214698E-7</v>
      </c>
      <c r="G1242" s="6">
        <v>1.0045268939246036E-3</v>
      </c>
      <c r="H1242" s="6">
        <v>3.1408590000000001E-4</v>
      </c>
      <c r="I1242" s="6">
        <v>3.1550773355251364E-7</v>
      </c>
      <c r="J1242" s="6">
        <v>3.1408590000000001E-4</v>
      </c>
      <c r="K1242" s="6">
        <v>3.1550773355251364E-7</v>
      </c>
      <c r="L1242" s="1" t="s">
        <v>775</v>
      </c>
      <c r="M1242" s="1" t="s">
        <v>446</v>
      </c>
      <c r="N1242" s="1" t="s">
        <v>436</v>
      </c>
      <c r="O1242" s="1" t="s">
        <v>444</v>
      </c>
      <c r="P1242" s="1" t="s">
        <v>453</v>
      </c>
      <c r="Q1242" s="1" t="s">
        <v>776</v>
      </c>
      <c r="R1242" s="1" t="s">
        <v>330</v>
      </c>
    </row>
    <row r="1243" spans="1:18" hidden="1" x14ac:dyDescent="0.3">
      <c r="A1243" s="1" t="s">
        <v>811</v>
      </c>
      <c r="B1243" s="1">
        <v>51600</v>
      </c>
      <c r="C1243" s="1" t="s">
        <v>12</v>
      </c>
      <c r="D1243" s="6">
        <v>7.1455919999999999E-4</v>
      </c>
      <c r="E1243" s="6">
        <v>7.1455919999917101E-4</v>
      </c>
      <c r="F1243" s="6">
        <v>7.1779393370041805E-7</v>
      </c>
      <c r="G1243" s="6">
        <v>1.0045268939246053E-3</v>
      </c>
      <c r="H1243" s="6">
        <v>7.1455919999999999E-4</v>
      </c>
      <c r="I1243" s="6">
        <v>7.1779393370125079E-7</v>
      </c>
      <c r="J1243" s="6">
        <v>7.1455919999999999E-4</v>
      </c>
      <c r="K1243" s="6">
        <v>7.1779393370125079E-7</v>
      </c>
      <c r="L1243" s="1" t="s">
        <v>775</v>
      </c>
      <c r="M1243" s="1" t="s">
        <v>446</v>
      </c>
      <c r="N1243" s="1" t="s">
        <v>436</v>
      </c>
      <c r="O1243" s="1" t="s">
        <v>444</v>
      </c>
      <c r="P1243" s="1" t="s">
        <v>453</v>
      </c>
      <c r="Q1243" s="1" t="s">
        <v>776</v>
      </c>
      <c r="R1243" s="1" t="s">
        <v>330</v>
      </c>
    </row>
    <row r="1244" spans="1:18" hidden="1" x14ac:dyDescent="0.3">
      <c r="A1244" s="1" t="s">
        <v>811</v>
      </c>
      <c r="B1244" s="1">
        <v>51683</v>
      </c>
      <c r="C1244" s="1" t="s">
        <v>12</v>
      </c>
      <c r="D1244" s="6">
        <v>2.2831629999999999E-3</v>
      </c>
      <c r="E1244" s="6">
        <v>2.2831629999973502E-3</v>
      </c>
      <c r="F1244" s="6">
        <v>2.29349863671091E-6</v>
      </c>
      <c r="G1244" s="6">
        <v>1.0045268939246001E-3</v>
      </c>
      <c r="H1244" s="6">
        <v>2.2831629999999999E-3</v>
      </c>
      <c r="I1244" s="6">
        <v>2.2934986367135718E-6</v>
      </c>
      <c r="J1244" s="6">
        <v>2.2831629999999999E-3</v>
      </c>
      <c r="K1244" s="6">
        <v>2.2934986367135718E-6</v>
      </c>
      <c r="L1244" s="1" t="s">
        <v>775</v>
      </c>
      <c r="M1244" s="1" t="s">
        <v>446</v>
      </c>
      <c r="N1244" s="1" t="s">
        <v>436</v>
      </c>
      <c r="O1244" s="1" t="s">
        <v>444</v>
      </c>
      <c r="P1244" s="1" t="s">
        <v>453</v>
      </c>
      <c r="Q1244" s="1" t="s">
        <v>776</v>
      </c>
      <c r="R1244" s="1" t="s">
        <v>330</v>
      </c>
    </row>
    <row r="1245" spans="1:18" hidden="1" x14ac:dyDescent="0.3">
      <c r="A1245" s="1" t="s">
        <v>811</v>
      </c>
      <c r="B1245" s="1">
        <v>51059</v>
      </c>
      <c r="C1245" s="1" t="s">
        <v>10</v>
      </c>
      <c r="D1245" s="6">
        <v>0.14962780000000001</v>
      </c>
      <c r="E1245" s="6">
        <v>0.14962779999982601</v>
      </c>
      <c r="F1245" s="6">
        <v>1.5030514917859701E-4</v>
      </c>
      <c r="G1245" s="6">
        <v>1.0045268939246036E-3</v>
      </c>
      <c r="H1245" s="6">
        <v>0.14962780000000001</v>
      </c>
      <c r="I1245" s="6">
        <v>1.5030514917877181E-4</v>
      </c>
      <c r="J1245" s="6">
        <v>0.14962780000000001</v>
      </c>
      <c r="K1245" s="6">
        <v>1.5030514917877181E-4</v>
      </c>
      <c r="L1245" s="1" t="s">
        <v>775</v>
      </c>
      <c r="M1245" s="1" t="s">
        <v>446</v>
      </c>
      <c r="N1245" s="1" t="s">
        <v>436</v>
      </c>
      <c r="O1245" s="1" t="s">
        <v>444</v>
      </c>
      <c r="P1245" s="1" t="s">
        <v>453</v>
      </c>
      <c r="Q1245" s="1" t="s">
        <v>776</v>
      </c>
      <c r="R1245" s="1" t="s">
        <v>330</v>
      </c>
    </row>
    <row r="1246" spans="1:18" hidden="1" x14ac:dyDescent="0.3">
      <c r="A1246" s="1" t="s">
        <v>811</v>
      </c>
      <c r="B1246" s="1">
        <v>51059</v>
      </c>
      <c r="C1246" s="1" t="s">
        <v>12</v>
      </c>
      <c r="D1246" s="6">
        <v>1.0876790000000001</v>
      </c>
      <c r="E1246" s="6">
        <v>1.08767899999874</v>
      </c>
      <c r="F1246" s="6">
        <v>1.0926028074557401E-3</v>
      </c>
      <c r="G1246" s="6">
        <v>1.0045268939245916E-3</v>
      </c>
      <c r="H1246" s="6">
        <v>1.0876790000000001</v>
      </c>
      <c r="I1246" s="6">
        <v>1.092602807457006E-3</v>
      </c>
      <c r="J1246" s="6">
        <v>1.0876790000000001</v>
      </c>
      <c r="K1246" s="6">
        <v>1.092602807457006E-3</v>
      </c>
      <c r="L1246" s="1" t="s">
        <v>775</v>
      </c>
      <c r="M1246" s="1" t="s">
        <v>446</v>
      </c>
      <c r="N1246" s="1" t="s">
        <v>436</v>
      </c>
      <c r="O1246" s="1" t="s">
        <v>444</v>
      </c>
      <c r="P1246" s="1" t="s">
        <v>453</v>
      </c>
      <c r="Q1246" s="1" t="s">
        <v>776</v>
      </c>
      <c r="R1246" s="1" t="s">
        <v>330</v>
      </c>
    </row>
    <row r="1247" spans="1:18" hidden="1" x14ac:dyDescent="0.3">
      <c r="A1247" s="1" t="s">
        <v>497</v>
      </c>
      <c r="B1247" s="1">
        <v>24009</v>
      </c>
      <c r="C1247" s="1" t="s">
        <v>10</v>
      </c>
      <c r="D1247" s="6">
        <v>3.6880609999999998</v>
      </c>
      <c r="E1247" s="6">
        <v>3.6880609999957401</v>
      </c>
      <c r="F1247" s="6">
        <v>3.70475646093015E-3</v>
      </c>
      <c r="G1247" s="6">
        <v>1.0045268939245931E-3</v>
      </c>
      <c r="H1247" s="6">
        <v>3.6880609999999998</v>
      </c>
      <c r="I1247" s="6">
        <v>3.7047564609344287E-3</v>
      </c>
      <c r="J1247" s="6">
        <v>3.6880609999999998</v>
      </c>
      <c r="K1247" s="6">
        <v>3.7047564609344287E-3</v>
      </c>
      <c r="L1247" s="1" t="s">
        <v>775</v>
      </c>
      <c r="M1247" s="1" t="s">
        <v>446</v>
      </c>
      <c r="N1247" s="1" t="s">
        <v>436</v>
      </c>
      <c r="O1247" s="1" t="s">
        <v>444</v>
      </c>
      <c r="P1247" s="1" t="s">
        <v>453</v>
      </c>
      <c r="Q1247" s="1" t="s">
        <v>776</v>
      </c>
      <c r="R1247" s="1" t="s">
        <v>330</v>
      </c>
    </row>
    <row r="1248" spans="1:18" hidden="1" x14ac:dyDescent="0.3">
      <c r="A1248" s="1" t="s">
        <v>497</v>
      </c>
      <c r="B1248" s="1">
        <v>24017</v>
      </c>
      <c r="C1248" s="1" t="s">
        <v>10</v>
      </c>
      <c r="D1248" s="6">
        <v>5.7566579999999998</v>
      </c>
      <c r="E1248" s="6">
        <v>5.7566579999933101</v>
      </c>
      <c r="F1248" s="6">
        <v>5.7827177801195199E-3</v>
      </c>
      <c r="G1248" s="6">
        <v>1.004526893924607E-3</v>
      </c>
      <c r="H1248" s="6">
        <v>5.7566579999999998</v>
      </c>
      <c r="I1248" s="6">
        <v>5.7827177801262402E-3</v>
      </c>
      <c r="J1248" s="6">
        <v>5.7566579999999998</v>
      </c>
      <c r="K1248" s="6">
        <v>5.7827177801262402E-3</v>
      </c>
      <c r="L1248" s="1" t="s">
        <v>775</v>
      </c>
      <c r="M1248" s="1" t="s">
        <v>446</v>
      </c>
      <c r="N1248" s="1" t="s">
        <v>436</v>
      </c>
      <c r="O1248" s="1" t="s">
        <v>444</v>
      </c>
      <c r="P1248" s="1" t="s">
        <v>453</v>
      </c>
      <c r="Q1248" s="1" t="s">
        <v>776</v>
      </c>
      <c r="R1248" s="1" t="s">
        <v>330</v>
      </c>
    </row>
    <row r="1249" spans="1:18" hidden="1" x14ac:dyDescent="0.3">
      <c r="A1249" s="1" t="s">
        <v>811</v>
      </c>
      <c r="B1249" s="1">
        <v>51107</v>
      </c>
      <c r="C1249" s="1" t="s">
        <v>10</v>
      </c>
      <c r="D1249" s="6">
        <v>7.2919340000000004</v>
      </c>
      <c r="E1249" s="6">
        <v>7.2919339999915502</v>
      </c>
      <c r="F1249" s="6">
        <v>7.3249438117147202E-3</v>
      </c>
      <c r="G1249" s="6">
        <v>1.0045268939246033E-3</v>
      </c>
      <c r="H1249" s="6">
        <v>7.2919340000000004</v>
      </c>
      <c r="I1249" s="6">
        <v>7.324943811723209E-3</v>
      </c>
      <c r="J1249" s="6">
        <v>7.2919340000000004</v>
      </c>
      <c r="K1249" s="6">
        <v>7.324943811723209E-3</v>
      </c>
      <c r="L1249" s="1" t="s">
        <v>775</v>
      </c>
      <c r="M1249" s="1" t="s">
        <v>446</v>
      </c>
      <c r="N1249" s="1" t="s">
        <v>436</v>
      </c>
      <c r="O1249" s="1" t="s">
        <v>444</v>
      </c>
      <c r="P1249" s="1" t="s">
        <v>453</v>
      </c>
      <c r="Q1249" s="1" t="s">
        <v>776</v>
      </c>
      <c r="R1249" s="1" t="s">
        <v>330</v>
      </c>
    </row>
    <row r="1250" spans="1:18" hidden="1" x14ac:dyDescent="0.3">
      <c r="A1250" s="1" t="s">
        <v>497</v>
      </c>
      <c r="B1250" s="1">
        <v>24021</v>
      </c>
      <c r="C1250" s="1" t="s">
        <v>10</v>
      </c>
      <c r="D1250" s="6">
        <v>7.9994870000000002</v>
      </c>
      <c r="E1250" s="6">
        <v>7.9994869999907001</v>
      </c>
      <c r="F1250" s="6">
        <v>8.0356998290909594E-3</v>
      </c>
      <c r="G1250" s="6">
        <v>1.0045268939246105E-3</v>
      </c>
      <c r="H1250" s="6">
        <v>7.9994870000000002</v>
      </c>
      <c r="I1250" s="6">
        <v>8.0356998291003009E-3</v>
      </c>
      <c r="J1250" s="6">
        <v>7.9994870000000002</v>
      </c>
      <c r="K1250" s="6">
        <v>8.0356998291003009E-3</v>
      </c>
      <c r="L1250" s="1" t="s">
        <v>775</v>
      </c>
      <c r="M1250" s="1" t="s">
        <v>446</v>
      </c>
      <c r="N1250" s="1" t="s">
        <v>436</v>
      </c>
      <c r="O1250" s="1" t="s">
        <v>444</v>
      </c>
      <c r="P1250" s="1" t="s">
        <v>453</v>
      </c>
      <c r="Q1250" s="1" t="s">
        <v>776</v>
      </c>
      <c r="R1250" s="1" t="s">
        <v>330</v>
      </c>
    </row>
    <row r="1251" spans="1:18" hidden="1" x14ac:dyDescent="0.3">
      <c r="A1251" s="1" t="s">
        <v>811</v>
      </c>
      <c r="B1251" s="1">
        <v>51153</v>
      </c>
      <c r="C1251" s="1" t="s">
        <v>10</v>
      </c>
      <c r="D1251" s="6">
        <v>8.275976</v>
      </c>
      <c r="E1251" s="6">
        <v>8.2759759999903899</v>
      </c>
      <c r="F1251" s="6">
        <v>8.3134404654649392E-3</v>
      </c>
      <c r="G1251" s="6">
        <v>1.004526893924607E-3</v>
      </c>
      <c r="H1251" s="6">
        <v>8.275976</v>
      </c>
      <c r="I1251" s="6">
        <v>8.313440465474593E-3</v>
      </c>
      <c r="J1251" s="6">
        <v>8.275976</v>
      </c>
      <c r="K1251" s="6">
        <v>8.313440465474593E-3</v>
      </c>
      <c r="L1251" s="1" t="s">
        <v>775</v>
      </c>
      <c r="M1251" s="1" t="s">
        <v>446</v>
      </c>
      <c r="N1251" s="1" t="s">
        <v>436</v>
      </c>
      <c r="O1251" s="1" t="s">
        <v>444</v>
      </c>
      <c r="P1251" s="1" t="s">
        <v>453</v>
      </c>
      <c r="Q1251" s="1" t="s">
        <v>776</v>
      </c>
      <c r="R1251" s="1" t="s">
        <v>330</v>
      </c>
    </row>
    <row r="1252" spans="1:18" hidden="1" x14ac:dyDescent="0.3">
      <c r="A1252" s="1" t="s">
        <v>497</v>
      </c>
      <c r="B1252" s="1">
        <v>24033</v>
      </c>
      <c r="C1252" s="1" t="s">
        <v>10</v>
      </c>
      <c r="D1252" s="6">
        <v>21.613379999999999</v>
      </c>
      <c r="E1252" s="6">
        <v>21.6133799999748</v>
      </c>
      <c r="F1252" s="6">
        <v>2.1711221478586899E-2</v>
      </c>
      <c r="G1252" s="6">
        <v>1.0045268939246066E-3</v>
      </c>
      <c r="H1252" s="6">
        <v>21.613379999999999</v>
      </c>
      <c r="I1252" s="6">
        <v>2.1711221478612212E-2</v>
      </c>
      <c r="J1252" s="6">
        <v>21.613379999999999</v>
      </c>
      <c r="K1252" s="6">
        <v>2.1711221478612212E-2</v>
      </c>
      <c r="L1252" s="1" t="s">
        <v>775</v>
      </c>
      <c r="M1252" s="1" t="s">
        <v>446</v>
      </c>
      <c r="N1252" s="1" t="s">
        <v>436</v>
      </c>
      <c r="O1252" s="1" t="s">
        <v>444</v>
      </c>
      <c r="P1252" s="1" t="s">
        <v>453</v>
      </c>
      <c r="Q1252" s="1" t="s">
        <v>776</v>
      </c>
      <c r="R1252" s="1" t="s">
        <v>330</v>
      </c>
    </row>
    <row r="1253" spans="1:18" hidden="1" x14ac:dyDescent="0.3">
      <c r="A1253" s="1" t="s">
        <v>497</v>
      </c>
      <c r="B1253" s="1">
        <v>24031</v>
      </c>
      <c r="C1253" s="1" t="s">
        <v>10</v>
      </c>
      <c r="D1253" s="6">
        <v>23.603200000000001</v>
      </c>
      <c r="E1253" s="6">
        <v>23.6031999999725</v>
      </c>
      <c r="F1253" s="6">
        <v>2.3710049182653702E-2</v>
      </c>
      <c r="G1253" s="6">
        <v>1.0045268939246088E-3</v>
      </c>
      <c r="H1253" s="6">
        <v>23.603200000000001</v>
      </c>
      <c r="I1253" s="6">
        <v>2.3710049182681325E-2</v>
      </c>
      <c r="J1253" s="6">
        <v>23.603200000000001</v>
      </c>
      <c r="K1253" s="6">
        <v>2.3710049182681325E-2</v>
      </c>
      <c r="L1253" s="1" t="s">
        <v>775</v>
      </c>
      <c r="M1253" s="1" t="s">
        <v>446</v>
      </c>
      <c r="N1253" s="1" t="s">
        <v>436</v>
      </c>
      <c r="O1253" s="1" t="s">
        <v>444</v>
      </c>
      <c r="P1253" s="1" t="s">
        <v>453</v>
      </c>
      <c r="Q1253" s="1" t="s">
        <v>776</v>
      </c>
      <c r="R1253" s="1" t="s">
        <v>330</v>
      </c>
    </row>
    <row r="1254" spans="1:18" hidden="1" x14ac:dyDescent="0.3">
      <c r="A1254" s="1" t="s">
        <v>497</v>
      </c>
      <c r="B1254" s="1">
        <v>24009</v>
      </c>
      <c r="C1254" s="1" t="s">
        <v>12</v>
      </c>
      <c r="D1254" s="6">
        <v>26.809370000000001</v>
      </c>
      <c r="E1254" s="6">
        <v>26.809369999968698</v>
      </c>
      <c r="F1254" s="6">
        <v>2.6930733174144201E-2</v>
      </c>
      <c r="G1254" s="6">
        <v>1.0045268939246109E-3</v>
      </c>
      <c r="H1254" s="6">
        <v>26.809370000000001</v>
      </c>
      <c r="I1254" s="6">
        <v>2.6930733174175648E-2</v>
      </c>
      <c r="J1254" s="6">
        <v>26.809370000000001</v>
      </c>
      <c r="K1254" s="6">
        <v>2.6930733174175648E-2</v>
      </c>
      <c r="L1254" s="1" t="s">
        <v>775</v>
      </c>
      <c r="M1254" s="1" t="s">
        <v>446</v>
      </c>
      <c r="N1254" s="1" t="s">
        <v>436</v>
      </c>
      <c r="O1254" s="1" t="s">
        <v>444</v>
      </c>
      <c r="P1254" s="1" t="s">
        <v>453</v>
      </c>
      <c r="Q1254" s="1" t="s">
        <v>776</v>
      </c>
      <c r="R1254" s="1" t="s">
        <v>330</v>
      </c>
    </row>
    <row r="1255" spans="1:18" hidden="1" x14ac:dyDescent="0.3">
      <c r="A1255" s="1" t="s">
        <v>497</v>
      </c>
      <c r="B1255" s="1">
        <v>24017</v>
      </c>
      <c r="C1255" s="1" t="s">
        <v>12</v>
      </c>
      <c r="D1255" s="6">
        <v>41.846469999999997</v>
      </c>
      <c r="E1255" s="6">
        <v>41.846469999951097</v>
      </c>
      <c r="F1255" s="6">
        <v>4.20359045307604E-2</v>
      </c>
      <c r="G1255" s="6">
        <v>1.0045268939246135E-3</v>
      </c>
      <c r="H1255" s="6">
        <v>41.846469999999997</v>
      </c>
      <c r="I1255" s="6">
        <v>4.203590453080952E-2</v>
      </c>
      <c r="J1255" s="6">
        <v>41.846469999999997</v>
      </c>
      <c r="K1255" s="6">
        <v>4.203590453080952E-2</v>
      </c>
      <c r="L1255" s="1" t="s">
        <v>775</v>
      </c>
      <c r="M1255" s="1" t="s">
        <v>446</v>
      </c>
      <c r="N1255" s="1" t="s">
        <v>436</v>
      </c>
      <c r="O1255" s="1" t="s">
        <v>444</v>
      </c>
      <c r="P1255" s="1" t="s">
        <v>453</v>
      </c>
      <c r="Q1255" s="1" t="s">
        <v>776</v>
      </c>
      <c r="R1255" s="1" t="s">
        <v>330</v>
      </c>
    </row>
    <row r="1256" spans="1:18" hidden="1" x14ac:dyDescent="0.3">
      <c r="A1256" s="1" t="s">
        <v>811</v>
      </c>
      <c r="B1256" s="1">
        <v>51107</v>
      </c>
      <c r="C1256" s="1" t="s">
        <v>12</v>
      </c>
      <c r="D1256" s="6">
        <v>53.006749999999997</v>
      </c>
      <c r="E1256" s="6">
        <v>53.0067499999384</v>
      </c>
      <c r="F1256" s="6">
        <v>5.32467059344763E-2</v>
      </c>
      <c r="G1256" s="6">
        <v>1.0045268939246072E-3</v>
      </c>
      <c r="H1256" s="6">
        <v>53.006749999999997</v>
      </c>
      <c r="I1256" s="6">
        <v>5.3246705934538174E-2</v>
      </c>
      <c r="J1256" s="6">
        <v>53.006749999999997</v>
      </c>
      <c r="K1256" s="6">
        <v>5.3246705934538174E-2</v>
      </c>
      <c r="L1256" s="1" t="s">
        <v>775</v>
      </c>
      <c r="M1256" s="1" t="s">
        <v>446</v>
      </c>
      <c r="N1256" s="1" t="s">
        <v>436</v>
      </c>
      <c r="O1256" s="1" t="s">
        <v>444</v>
      </c>
      <c r="P1256" s="1" t="s">
        <v>453</v>
      </c>
      <c r="Q1256" s="1" t="s">
        <v>776</v>
      </c>
      <c r="R1256" s="1" t="s">
        <v>330</v>
      </c>
    </row>
    <row r="1257" spans="1:18" hidden="1" x14ac:dyDescent="0.3">
      <c r="A1257" s="1" t="s">
        <v>497</v>
      </c>
      <c r="B1257" s="1">
        <v>24021</v>
      </c>
      <c r="C1257" s="1" t="s">
        <v>12</v>
      </c>
      <c r="D1257" s="6">
        <v>58.150120000000001</v>
      </c>
      <c r="E1257" s="6">
        <v>58.150119999932599</v>
      </c>
      <c r="F1257" s="6">
        <v>5.84133594248753E-2</v>
      </c>
      <c r="G1257" s="6">
        <v>1.0045268939246042E-3</v>
      </c>
      <c r="H1257" s="6">
        <v>58.150120000000001</v>
      </c>
      <c r="I1257" s="6">
        <v>5.8413359424943009E-2</v>
      </c>
      <c r="J1257" s="6">
        <v>58.150120000000001</v>
      </c>
      <c r="K1257" s="6">
        <v>5.8413359424943009E-2</v>
      </c>
      <c r="L1257" s="1" t="s">
        <v>775</v>
      </c>
      <c r="M1257" s="1" t="s">
        <v>446</v>
      </c>
      <c r="N1257" s="1" t="s">
        <v>436</v>
      </c>
      <c r="O1257" s="1" t="s">
        <v>444</v>
      </c>
      <c r="P1257" s="1" t="s">
        <v>453</v>
      </c>
      <c r="Q1257" s="1" t="s">
        <v>776</v>
      </c>
      <c r="R1257" s="1" t="s">
        <v>330</v>
      </c>
    </row>
    <row r="1258" spans="1:18" hidden="1" x14ac:dyDescent="0.3">
      <c r="A1258" s="1" t="s">
        <v>811</v>
      </c>
      <c r="B1258" s="1">
        <v>51153</v>
      </c>
      <c r="C1258" s="1" t="s">
        <v>12</v>
      </c>
      <c r="D1258" s="6">
        <v>60.159979999999997</v>
      </c>
      <c r="E1258" s="6">
        <v>60.159979999930002</v>
      </c>
      <c r="F1258" s="6">
        <v>6.0432317847896301E-2</v>
      </c>
      <c r="G1258" s="6">
        <v>1.0045268939246092E-3</v>
      </c>
      <c r="H1258" s="6">
        <v>60.159979999999997</v>
      </c>
      <c r="I1258" s="6">
        <v>6.0432317847966606E-2</v>
      </c>
      <c r="J1258" s="6">
        <v>60.159979999999997</v>
      </c>
      <c r="K1258" s="6">
        <v>6.0432317847966606E-2</v>
      </c>
      <c r="L1258" s="1" t="s">
        <v>775</v>
      </c>
      <c r="M1258" s="1" t="s">
        <v>446</v>
      </c>
      <c r="N1258" s="1" t="s">
        <v>436</v>
      </c>
      <c r="O1258" s="1" t="s">
        <v>444</v>
      </c>
      <c r="P1258" s="1" t="s">
        <v>453</v>
      </c>
      <c r="Q1258" s="1" t="s">
        <v>776</v>
      </c>
      <c r="R1258" s="1" t="s">
        <v>330</v>
      </c>
    </row>
    <row r="1259" spans="1:18" hidden="1" x14ac:dyDescent="0.3">
      <c r="A1259" s="1" t="s">
        <v>497</v>
      </c>
      <c r="B1259" s="1">
        <v>24033</v>
      </c>
      <c r="C1259" s="1" t="s">
        <v>12</v>
      </c>
      <c r="D1259" s="6">
        <v>157.11269999999999</v>
      </c>
      <c r="E1259" s="6">
        <v>157.11269999981701</v>
      </c>
      <c r="F1259" s="6">
        <v>0.157823932526925</v>
      </c>
      <c r="G1259" s="6">
        <v>1.0045268939246083E-3</v>
      </c>
      <c r="H1259" s="6">
        <v>157.11269999999999</v>
      </c>
      <c r="I1259" s="6">
        <v>0.1578239325271088</v>
      </c>
      <c r="J1259" s="6">
        <v>157.11269999999999</v>
      </c>
      <c r="K1259" s="6">
        <v>0.1578239325271088</v>
      </c>
      <c r="L1259" s="1" t="s">
        <v>775</v>
      </c>
      <c r="M1259" s="1" t="s">
        <v>446</v>
      </c>
      <c r="N1259" s="1" t="s">
        <v>436</v>
      </c>
      <c r="O1259" s="1" t="s">
        <v>444</v>
      </c>
      <c r="P1259" s="1" t="s">
        <v>453</v>
      </c>
      <c r="Q1259" s="1" t="s">
        <v>776</v>
      </c>
      <c r="R1259" s="1" t="s">
        <v>330</v>
      </c>
    </row>
    <row r="1260" spans="1:18" hidden="1" x14ac:dyDescent="0.3">
      <c r="A1260" s="1" t="s">
        <v>497</v>
      </c>
      <c r="B1260" s="1">
        <v>24031</v>
      </c>
      <c r="C1260" s="1" t="s">
        <v>12</v>
      </c>
      <c r="D1260" s="6">
        <v>171.5771</v>
      </c>
      <c r="E1260" s="6">
        <v>171.57709999980099</v>
      </c>
      <c r="F1260" s="6">
        <v>0.17235381133139099</v>
      </c>
      <c r="G1260" s="6">
        <v>1.0045268939246025E-3</v>
      </c>
      <c r="H1260" s="6">
        <v>171.5771</v>
      </c>
      <c r="I1260" s="6">
        <v>0.17235381133159092</v>
      </c>
      <c r="J1260" s="6">
        <v>171.5771</v>
      </c>
      <c r="K1260" s="6">
        <v>0.17235381133159092</v>
      </c>
      <c r="L1260" s="1" t="s">
        <v>775</v>
      </c>
      <c r="M1260" s="1" t="s">
        <v>446</v>
      </c>
      <c r="N1260" s="1" t="s">
        <v>436</v>
      </c>
      <c r="O1260" s="1" t="s">
        <v>444</v>
      </c>
      <c r="P1260" s="1" t="s">
        <v>453</v>
      </c>
      <c r="Q1260" s="1" t="s">
        <v>776</v>
      </c>
      <c r="R1260" s="1" t="s">
        <v>330</v>
      </c>
    </row>
    <row r="1261" spans="1:18" hidden="1" x14ac:dyDescent="0.3">
      <c r="A1261" s="1" t="s">
        <v>811</v>
      </c>
      <c r="B1261" s="1">
        <v>51685</v>
      </c>
      <c r="C1261" s="1" t="s">
        <v>10</v>
      </c>
      <c r="D1261" s="6">
        <v>4.5533896505168002E-2</v>
      </c>
      <c r="E1261" s="6">
        <v>4.55338965051151E-2</v>
      </c>
      <c r="F1261" s="6">
        <v>4.5740023624567701E-5</v>
      </c>
      <c r="G1261" s="6">
        <v>1.0045268939246051E-3</v>
      </c>
      <c r="H1261" s="6">
        <v>4.5533896505168002E-2</v>
      </c>
      <c r="I1261" s="6">
        <v>4.5740023624620841E-5</v>
      </c>
      <c r="J1261" s="6">
        <v>4.5533896505168002E-2</v>
      </c>
      <c r="K1261" s="6">
        <v>4.5740023624620841E-5</v>
      </c>
      <c r="L1261" s="1" t="s">
        <v>445</v>
      </c>
      <c r="M1261" s="1" t="s">
        <v>446</v>
      </c>
      <c r="N1261" s="1" t="s">
        <v>436</v>
      </c>
      <c r="O1261" s="1" t="s">
        <v>444</v>
      </c>
      <c r="P1261" s="1" t="s">
        <v>447</v>
      </c>
      <c r="Q1261" s="1" t="s">
        <v>437</v>
      </c>
      <c r="R1261" s="1" t="s">
        <v>330</v>
      </c>
    </row>
    <row r="1262" spans="1:18" hidden="1" x14ac:dyDescent="0.3">
      <c r="A1262" s="1" t="s">
        <v>811</v>
      </c>
      <c r="B1262" s="1">
        <v>51610</v>
      </c>
      <c r="C1262" s="1" t="s">
        <v>10</v>
      </c>
      <c r="D1262" s="6">
        <v>5.5787939286489598E-2</v>
      </c>
      <c r="E1262" s="6">
        <v>5.5787939286424698E-2</v>
      </c>
      <c r="F1262" s="6">
        <v>5.6040485369847001E-5</v>
      </c>
      <c r="G1262" s="6">
        <v>1.0045268939246114E-3</v>
      </c>
      <c r="H1262" s="6">
        <v>5.5787939286489598E-2</v>
      </c>
      <c r="I1262" s="6">
        <v>5.6040485369912196E-5</v>
      </c>
      <c r="J1262" s="6">
        <v>5.5787939286489598E-2</v>
      </c>
      <c r="K1262" s="6">
        <v>5.6040485369912196E-5</v>
      </c>
      <c r="L1262" s="1" t="s">
        <v>445</v>
      </c>
      <c r="M1262" s="1" t="s">
        <v>446</v>
      </c>
      <c r="N1262" s="1" t="s">
        <v>436</v>
      </c>
      <c r="O1262" s="1" t="s">
        <v>444</v>
      </c>
      <c r="P1262" s="1" t="s">
        <v>447</v>
      </c>
      <c r="Q1262" s="1" t="s">
        <v>437</v>
      </c>
      <c r="R1262" s="1" t="s">
        <v>330</v>
      </c>
    </row>
    <row r="1263" spans="1:18" hidden="1" x14ac:dyDescent="0.3">
      <c r="A1263" s="1" t="s">
        <v>811</v>
      </c>
      <c r="B1263" s="1">
        <v>51600</v>
      </c>
      <c r="C1263" s="1" t="s">
        <v>10</v>
      </c>
      <c r="D1263" s="6">
        <v>8.6698672834390395E-2</v>
      </c>
      <c r="E1263" s="6">
        <v>8.6698672834290197E-2</v>
      </c>
      <c r="F1263" s="6">
        <v>8.7091148529614603E-5</v>
      </c>
      <c r="G1263" s="6">
        <v>1.0045268939245997E-3</v>
      </c>
      <c r="H1263" s="6">
        <v>8.6698672834390395E-2</v>
      </c>
      <c r="I1263" s="6">
        <v>8.7091148529715244E-5</v>
      </c>
      <c r="J1263" s="6">
        <v>8.6698672834390395E-2</v>
      </c>
      <c r="K1263" s="6">
        <v>8.7091148529715244E-5</v>
      </c>
      <c r="L1263" s="1" t="s">
        <v>445</v>
      </c>
      <c r="M1263" s="1" t="s">
        <v>446</v>
      </c>
      <c r="N1263" s="1" t="s">
        <v>436</v>
      </c>
      <c r="O1263" s="1" t="s">
        <v>444</v>
      </c>
      <c r="P1263" s="1" t="s">
        <v>447</v>
      </c>
      <c r="Q1263" s="1" t="s">
        <v>437</v>
      </c>
      <c r="R1263" s="1" t="s">
        <v>330</v>
      </c>
    </row>
    <row r="1264" spans="1:18" hidden="1" x14ac:dyDescent="0.3">
      <c r="A1264" s="1" t="s">
        <v>811</v>
      </c>
      <c r="B1264" s="1">
        <v>51683</v>
      </c>
      <c r="C1264" s="1" t="s">
        <v>10</v>
      </c>
      <c r="D1264" s="6">
        <v>0.12944863329852799</v>
      </c>
      <c r="E1264" s="6">
        <v>0.129448633298377</v>
      </c>
      <c r="F1264" s="6">
        <v>1.3003463353000399E-4</v>
      </c>
      <c r="G1264" s="6">
        <v>1.0045268939246062E-3</v>
      </c>
      <c r="H1264" s="6">
        <v>0.12944863329852799</v>
      </c>
      <c r="I1264" s="6">
        <v>1.3003463353015567E-4</v>
      </c>
      <c r="J1264" s="6">
        <v>0.12944863329852799</v>
      </c>
      <c r="K1264" s="6">
        <v>1.3003463353015567E-4</v>
      </c>
      <c r="L1264" s="1" t="s">
        <v>445</v>
      </c>
      <c r="M1264" s="1" t="s">
        <v>446</v>
      </c>
      <c r="N1264" s="1" t="s">
        <v>436</v>
      </c>
      <c r="O1264" s="1" t="s">
        <v>444</v>
      </c>
      <c r="P1264" s="1" t="s">
        <v>447</v>
      </c>
      <c r="Q1264" s="1" t="s">
        <v>437</v>
      </c>
      <c r="R1264" s="1" t="s">
        <v>330</v>
      </c>
    </row>
    <row r="1265" spans="1:18" hidden="1" x14ac:dyDescent="0.3">
      <c r="A1265" s="1" t="s">
        <v>811</v>
      </c>
      <c r="B1265" s="1">
        <v>51685</v>
      </c>
      <c r="C1265" s="1" t="s">
        <v>12</v>
      </c>
      <c r="D1265" s="6">
        <v>0.23442485595545601</v>
      </c>
      <c r="E1265" s="6">
        <v>0.234424855955183</v>
      </c>
      <c r="F1265" s="6">
        <v>2.3548607241138399E-4</v>
      </c>
      <c r="G1265" s="6">
        <v>1.0045268939246096E-3</v>
      </c>
      <c r="H1265" s="6">
        <v>0.23442485595545601</v>
      </c>
      <c r="I1265" s="6">
        <v>2.3548607241165824E-4</v>
      </c>
      <c r="J1265" s="6">
        <v>0.23442485595545601</v>
      </c>
      <c r="K1265" s="6">
        <v>2.3548607241165824E-4</v>
      </c>
      <c r="L1265" s="1" t="s">
        <v>445</v>
      </c>
      <c r="M1265" s="1" t="s">
        <v>446</v>
      </c>
      <c r="N1265" s="1" t="s">
        <v>436</v>
      </c>
      <c r="O1265" s="1" t="s">
        <v>444</v>
      </c>
      <c r="P1265" s="1" t="s">
        <v>447</v>
      </c>
      <c r="Q1265" s="1" t="s">
        <v>437</v>
      </c>
      <c r="R1265" s="1" t="s">
        <v>330</v>
      </c>
    </row>
    <row r="1266" spans="1:18" hidden="1" x14ac:dyDescent="0.3">
      <c r="A1266" s="1" t="s">
        <v>811</v>
      </c>
      <c r="B1266" s="1">
        <v>51610</v>
      </c>
      <c r="C1266" s="1" t="s">
        <v>12</v>
      </c>
      <c r="D1266" s="6">
        <v>0.28721638995673598</v>
      </c>
      <c r="E1266" s="6">
        <v>0.28721638995640097</v>
      </c>
      <c r="F1266" s="6">
        <v>2.88516588087143E-4</v>
      </c>
      <c r="G1266" s="6">
        <v>1.0045268939246098E-3</v>
      </c>
      <c r="H1266" s="6">
        <v>0.28721638995673598</v>
      </c>
      <c r="I1266" s="6">
        <v>2.8851658808747948E-4</v>
      </c>
      <c r="J1266" s="6">
        <v>0.28721638995673598</v>
      </c>
      <c r="K1266" s="6">
        <v>2.8851658808747948E-4</v>
      </c>
      <c r="L1266" s="1" t="s">
        <v>445</v>
      </c>
      <c r="M1266" s="1" t="s">
        <v>446</v>
      </c>
      <c r="N1266" s="1" t="s">
        <v>436</v>
      </c>
      <c r="O1266" s="1" t="s">
        <v>444</v>
      </c>
      <c r="P1266" s="1" t="s">
        <v>447</v>
      </c>
      <c r="Q1266" s="1" t="s">
        <v>437</v>
      </c>
      <c r="R1266" s="1" t="s">
        <v>330</v>
      </c>
    </row>
    <row r="1267" spans="1:18" hidden="1" x14ac:dyDescent="0.3">
      <c r="A1267" s="1" t="s">
        <v>497</v>
      </c>
      <c r="B1267" s="1">
        <v>24009</v>
      </c>
      <c r="C1267" s="1" t="s">
        <v>10</v>
      </c>
      <c r="D1267" s="6">
        <v>0.34976575452818098</v>
      </c>
      <c r="E1267" s="6">
        <v>0.34976575452777597</v>
      </c>
      <c r="F1267" s="6">
        <v>3.5134910699698098E-4</v>
      </c>
      <c r="G1267" s="6">
        <v>1.0045268939246003E-3</v>
      </c>
      <c r="H1267" s="6">
        <v>0.34976575452818098</v>
      </c>
      <c r="I1267" s="6">
        <v>3.5134910699738782E-4</v>
      </c>
      <c r="J1267" s="6">
        <v>0.34976575452818098</v>
      </c>
      <c r="K1267" s="6">
        <v>3.5134910699738782E-4</v>
      </c>
      <c r="L1267" s="1" t="s">
        <v>445</v>
      </c>
      <c r="M1267" s="1" t="s">
        <v>446</v>
      </c>
      <c r="N1267" s="1" t="s">
        <v>436</v>
      </c>
      <c r="O1267" s="1" t="s">
        <v>444</v>
      </c>
      <c r="P1267" s="1" t="s">
        <v>447</v>
      </c>
      <c r="Q1267" s="1" t="s">
        <v>437</v>
      </c>
      <c r="R1267" s="1" t="s">
        <v>330</v>
      </c>
    </row>
    <row r="1268" spans="1:18" hidden="1" x14ac:dyDescent="0.3">
      <c r="A1268" s="1" t="s">
        <v>811</v>
      </c>
      <c r="B1268" s="1">
        <v>51013</v>
      </c>
      <c r="C1268" s="1" t="s">
        <v>10</v>
      </c>
      <c r="D1268" s="6">
        <v>0.41747672659763202</v>
      </c>
      <c r="E1268" s="6">
        <v>0.41747672659714702</v>
      </c>
      <c r="F1268" s="6">
        <v>4.1936659945444399E-4</v>
      </c>
      <c r="G1268" s="6">
        <v>1.0045268939246059E-3</v>
      </c>
      <c r="H1268" s="6">
        <v>0.41747672659763202</v>
      </c>
      <c r="I1268" s="6">
        <v>4.1936659945493123E-4</v>
      </c>
      <c r="J1268" s="6">
        <v>0.41747672659763202</v>
      </c>
      <c r="K1268" s="6">
        <v>4.1936659945493123E-4</v>
      </c>
      <c r="L1268" s="1" t="s">
        <v>445</v>
      </c>
      <c r="M1268" s="1" t="s">
        <v>446</v>
      </c>
      <c r="N1268" s="1" t="s">
        <v>436</v>
      </c>
      <c r="O1268" s="1" t="s">
        <v>444</v>
      </c>
      <c r="P1268" s="1" t="s">
        <v>447</v>
      </c>
      <c r="Q1268" s="1" t="s">
        <v>437</v>
      </c>
      <c r="R1268" s="1" t="s">
        <v>330</v>
      </c>
    </row>
    <row r="1269" spans="1:18" hidden="1" x14ac:dyDescent="0.3">
      <c r="A1269" s="1" t="s">
        <v>811</v>
      </c>
      <c r="B1269" s="1">
        <v>51600</v>
      </c>
      <c r="C1269" s="1" t="s">
        <v>12</v>
      </c>
      <c r="D1269" s="6">
        <v>0.446356029942656</v>
      </c>
      <c r="E1269" s="6">
        <v>0.44635602994213802</v>
      </c>
      <c r="F1269" s="6">
        <v>4.4837663634229299E-4</v>
      </c>
      <c r="G1269" s="6">
        <v>1.0045268939246029E-3</v>
      </c>
      <c r="H1269" s="6">
        <v>0.446356029942656</v>
      </c>
      <c r="I1269" s="6">
        <v>4.483766363428133E-4</v>
      </c>
      <c r="J1269" s="6">
        <v>0.446356029942656</v>
      </c>
      <c r="K1269" s="6">
        <v>4.483766363428133E-4</v>
      </c>
      <c r="L1269" s="1" t="s">
        <v>445</v>
      </c>
      <c r="M1269" s="1" t="s">
        <v>446</v>
      </c>
      <c r="N1269" s="1" t="s">
        <v>436</v>
      </c>
      <c r="O1269" s="1" t="s">
        <v>444</v>
      </c>
      <c r="P1269" s="1" t="s">
        <v>447</v>
      </c>
      <c r="Q1269" s="1" t="s">
        <v>437</v>
      </c>
      <c r="R1269" s="1" t="s">
        <v>330</v>
      </c>
    </row>
    <row r="1270" spans="1:18" hidden="1" x14ac:dyDescent="0.3">
      <c r="A1270" s="1" t="s">
        <v>497</v>
      </c>
      <c r="B1270" s="1">
        <v>24017</v>
      </c>
      <c r="C1270" s="1" t="s">
        <v>10</v>
      </c>
      <c r="D1270" s="6">
        <v>0.61651075564813596</v>
      </c>
      <c r="E1270" s="6">
        <v>0.61651075564742097</v>
      </c>
      <c r="F1270" s="6">
        <v>6.1930163444161399E-4</v>
      </c>
      <c r="G1270" s="6">
        <v>1.0045268939246036E-3</v>
      </c>
      <c r="H1270" s="6">
        <v>0.61651075564813596</v>
      </c>
      <c r="I1270" s="6">
        <v>6.1930163444233227E-4</v>
      </c>
      <c r="J1270" s="6">
        <v>0.61651075564813596</v>
      </c>
      <c r="K1270" s="6">
        <v>6.1930163444233227E-4</v>
      </c>
      <c r="L1270" s="1" t="s">
        <v>445</v>
      </c>
      <c r="M1270" s="1" t="s">
        <v>446</v>
      </c>
      <c r="N1270" s="1" t="s">
        <v>436</v>
      </c>
      <c r="O1270" s="1" t="s">
        <v>444</v>
      </c>
      <c r="P1270" s="1" t="s">
        <v>447</v>
      </c>
      <c r="Q1270" s="1" t="s">
        <v>437</v>
      </c>
      <c r="R1270" s="1" t="s">
        <v>330</v>
      </c>
    </row>
    <row r="1271" spans="1:18" hidden="1" x14ac:dyDescent="0.3">
      <c r="A1271" s="1" t="s">
        <v>811</v>
      </c>
      <c r="B1271" s="1">
        <v>51683</v>
      </c>
      <c r="C1271" s="1" t="s">
        <v>12</v>
      </c>
      <c r="D1271" s="6">
        <v>0.66644806561644798</v>
      </c>
      <c r="E1271" s="6">
        <v>0.66644806561567405</v>
      </c>
      <c r="F1271" s="6">
        <v>6.6946500531497605E-4</v>
      </c>
      <c r="G1271" s="6">
        <v>1.0045268939246075E-3</v>
      </c>
      <c r="H1271" s="6">
        <v>0.66644806561644798</v>
      </c>
      <c r="I1271" s="6">
        <v>6.6946500531575343E-4</v>
      </c>
      <c r="J1271" s="6">
        <v>0.66644806561644798</v>
      </c>
      <c r="K1271" s="6">
        <v>6.6946500531575343E-4</v>
      </c>
      <c r="L1271" s="1" t="s">
        <v>445</v>
      </c>
      <c r="M1271" s="1" t="s">
        <v>446</v>
      </c>
      <c r="N1271" s="1" t="s">
        <v>436</v>
      </c>
      <c r="O1271" s="1" t="s">
        <v>444</v>
      </c>
      <c r="P1271" s="1" t="s">
        <v>447</v>
      </c>
      <c r="Q1271" s="1" t="s">
        <v>437</v>
      </c>
      <c r="R1271" s="1" t="s">
        <v>330</v>
      </c>
    </row>
    <row r="1272" spans="1:18" hidden="1" x14ac:dyDescent="0.3">
      <c r="A1272" s="1" t="s">
        <v>497</v>
      </c>
      <c r="B1272" s="1">
        <v>24021</v>
      </c>
      <c r="C1272" s="1" t="s">
        <v>10</v>
      </c>
      <c r="D1272" s="6">
        <v>1.01303979314465</v>
      </c>
      <c r="E1272" s="6">
        <v>1.01303979314347</v>
      </c>
      <c r="F1272" s="6">
        <v>1.01762571682843E-3</v>
      </c>
      <c r="G1272" s="6">
        <v>1.0045268939246007E-3</v>
      </c>
      <c r="H1272" s="6">
        <v>1.01303979314465</v>
      </c>
      <c r="I1272" s="6">
        <v>1.0176257168296153E-3</v>
      </c>
      <c r="J1272" s="6">
        <v>1.01303979314465</v>
      </c>
      <c r="K1272" s="6">
        <v>1.0176257168296153E-3</v>
      </c>
      <c r="L1272" s="1" t="s">
        <v>445</v>
      </c>
      <c r="M1272" s="1" t="s">
        <v>446</v>
      </c>
      <c r="N1272" s="1" t="s">
        <v>436</v>
      </c>
      <c r="O1272" s="1" t="s">
        <v>444</v>
      </c>
      <c r="P1272" s="1" t="s">
        <v>447</v>
      </c>
      <c r="Q1272" s="1" t="s">
        <v>437</v>
      </c>
      <c r="R1272" s="1" t="s">
        <v>330</v>
      </c>
    </row>
    <row r="1273" spans="1:18" hidden="1" x14ac:dyDescent="0.3">
      <c r="A1273" s="1" t="s">
        <v>811</v>
      </c>
      <c r="B1273" s="1">
        <v>51107</v>
      </c>
      <c r="C1273" s="1" t="s">
        <v>10</v>
      </c>
      <c r="D1273" s="6">
        <v>1.31335987870176</v>
      </c>
      <c r="E1273" s="6">
        <v>1.3133598787002301</v>
      </c>
      <c r="F1273" s="6">
        <v>1.3193053195559401E-3</v>
      </c>
      <c r="G1273" s="6">
        <v>1.0045268939246066E-3</v>
      </c>
      <c r="H1273" s="6">
        <v>1.31335987870176</v>
      </c>
      <c r="I1273" s="6">
        <v>1.3193053195574771E-3</v>
      </c>
      <c r="J1273" s="6">
        <v>1.31335987870176</v>
      </c>
      <c r="K1273" s="6">
        <v>1.3193053195574771E-3</v>
      </c>
      <c r="L1273" s="1" t="s">
        <v>445</v>
      </c>
      <c r="M1273" s="1" t="s">
        <v>446</v>
      </c>
      <c r="N1273" s="1" t="s">
        <v>436</v>
      </c>
      <c r="O1273" s="1" t="s">
        <v>444</v>
      </c>
      <c r="P1273" s="1" t="s">
        <v>447</v>
      </c>
      <c r="Q1273" s="1" t="s">
        <v>437</v>
      </c>
      <c r="R1273" s="1" t="s">
        <v>330</v>
      </c>
    </row>
    <row r="1274" spans="1:18" hidden="1" x14ac:dyDescent="0.3">
      <c r="A1274" s="1" t="s">
        <v>811</v>
      </c>
      <c r="B1274" s="1">
        <v>51153</v>
      </c>
      <c r="C1274" s="1" t="s">
        <v>10</v>
      </c>
      <c r="D1274" s="6">
        <v>1.4282241683615999</v>
      </c>
      <c r="E1274" s="6">
        <v>1.4282241683599399</v>
      </c>
      <c r="F1274" s="6">
        <v>1.43468958767066E-3</v>
      </c>
      <c r="G1274" s="6">
        <v>1.0045268939246031E-3</v>
      </c>
      <c r="H1274" s="6">
        <v>1.4282241683615999</v>
      </c>
      <c r="I1274" s="6">
        <v>1.4346895876723273E-3</v>
      </c>
      <c r="J1274" s="6">
        <v>1.4282241683615999</v>
      </c>
      <c r="K1274" s="6">
        <v>1.4346895876723273E-3</v>
      </c>
      <c r="L1274" s="1" t="s">
        <v>445</v>
      </c>
      <c r="M1274" s="1" t="s">
        <v>446</v>
      </c>
      <c r="N1274" s="1" t="s">
        <v>436</v>
      </c>
      <c r="O1274" s="1" t="s">
        <v>444</v>
      </c>
      <c r="P1274" s="1" t="s">
        <v>447</v>
      </c>
      <c r="Q1274" s="1" t="s">
        <v>437</v>
      </c>
      <c r="R1274" s="1" t="s">
        <v>330</v>
      </c>
    </row>
    <row r="1275" spans="1:18" hidden="1" x14ac:dyDescent="0.3">
      <c r="A1275" s="1" t="s">
        <v>811</v>
      </c>
      <c r="B1275" s="1">
        <v>51510</v>
      </c>
      <c r="C1275" s="1" t="s">
        <v>10</v>
      </c>
      <c r="D1275" s="6">
        <v>1.7325507991001601</v>
      </c>
      <c r="E1275" s="6">
        <v>1.7325507990981399</v>
      </c>
      <c r="F1275" s="6">
        <v>1.7403938727846499E-3</v>
      </c>
      <c r="G1275" s="6">
        <v>1.0045268939246068E-3</v>
      </c>
      <c r="H1275" s="6">
        <v>1.7325507991001601</v>
      </c>
      <c r="I1275" s="6">
        <v>1.7403938727866793E-3</v>
      </c>
      <c r="J1275" s="6">
        <v>1.7325507991001601</v>
      </c>
      <c r="K1275" s="6">
        <v>1.7403938727866793E-3</v>
      </c>
      <c r="L1275" s="1" t="s">
        <v>445</v>
      </c>
      <c r="M1275" s="1" t="s">
        <v>446</v>
      </c>
      <c r="N1275" s="1" t="s">
        <v>436</v>
      </c>
      <c r="O1275" s="1" t="s">
        <v>444</v>
      </c>
      <c r="P1275" s="1" t="s">
        <v>447</v>
      </c>
      <c r="Q1275" s="1" t="s">
        <v>437</v>
      </c>
      <c r="R1275" s="1" t="s">
        <v>330</v>
      </c>
    </row>
    <row r="1276" spans="1:18" hidden="1" x14ac:dyDescent="0.3">
      <c r="A1276" s="1" t="s">
        <v>497</v>
      </c>
      <c r="B1276" s="1">
        <v>24009</v>
      </c>
      <c r="C1276" s="1" t="s">
        <v>12</v>
      </c>
      <c r="D1276" s="6">
        <v>1.8007202546730099</v>
      </c>
      <c r="E1276" s="6">
        <v>1.80072025467091</v>
      </c>
      <c r="F1276" s="6">
        <v>1.80887192425169E-3</v>
      </c>
      <c r="G1276" s="6">
        <v>1.0045268939246033E-3</v>
      </c>
      <c r="H1276" s="6">
        <v>1.8007202546730099</v>
      </c>
      <c r="I1276" s="6">
        <v>1.8088719242537992E-3</v>
      </c>
      <c r="J1276" s="6">
        <v>1.8007202546730099</v>
      </c>
      <c r="K1276" s="6">
        <v>1.8088719242537992E-3</v>
      </c>
      <c r="L1276" s="1" t="s">
        <v>445</v>
      </c>
      <c r="M1276" s="1" t="s">
        <v>446</v>
      </c>
      <c r="N1276" s="1" t="s">
        <v>436</v>
      </c>
      <c r="O1276" s="1" t="s">
        <v>444</v>
      </c>
      <c r="P1276" s="1" t="s">
        <v>447</v>
      </c>
      <c r="Q1276" s="1" t="s">
        <v>437</v>
      </c>
      <c r="R1276" s="1" t="s">
        <v>330</v>
      </c>
    </row>
    <row r="1277" spans="1:18" hidden="1" x14ac:dyDescent="0.3">
      <c r="A1277" s="1" t="s">
        <v>811</v>
      </c>
      <c r="B1277" s="1">
        <v>51013</v>
      </c>
      <c r="C1277" s="1" t="s">
        <v>12</v>
      </c>
      <c r="D1277" s="6">
        <v>2.1493204036345599</v>
      </c>
      <c r="E1277" s="6">
        <v>2.1493204036320699</v>
      </c>
      <c r="F1277" s="6">
        <v>2.1590501491092901E-3</v>
      </c>
      <c r="G1277" s="6">
        <v>1.0045268939245997E-3</v>
      </c>
      <c r="H1277" s="6">
        <v>2.1493204036345599</v>
      </c>
      <c r="I1277" s="6">
        <v>2.1590501491117911E-3</v>
      </c>
      <c r="J1277" s="6">
        <v>2.1493204036345599</v>
      </c>
      <c r="K1277" s="6">
        <v>2.1590501491117911E-3</v>
      </c>
      <c r="L1277" s="1" t="s">
        <v>445</v>
      </c>
      <c r="M1277" s="1" t="s">
        <v>446</v>
      </c>
      <c r="N1277" s="1" t="s">
        <v>436</v>
      </c>
      <c r="O1277" s="1" t="s">
        <v>444</v>
      </c>
      <c r="P1277" s="1" t="s">
        <v>447</v>
      </c>
      <c r="Q1277" s="1" t="s">
        <v>437</v>
      </c>
      <c r="R1277" s="1" t="s">
        <v>330</v>
      </c>
    </row>
    <row r="1278" spans="1:18" hidden="1" x14ac:dyDescent="0.3">
      <c r="A1278" s="1" t="s">
        <v>497</v>
      </c>
      <c r="B1278" s="1">
        <v>24031</v>
      </c>
      <c r="C1278" s="1" t="s">
        <v>10</v>
      </c>
      <c r="D1278" s="6">
        <v>2.70351299726034</v>
      </c>
      <c r="E1278" s="6">
        <v>2.7035129972571799</v>
      </c>
      <c r="F1278" s="6">
        <v>2.71575151381957E-3</v>
      </c>
      <c r="G1278" s="6">
        <v>1.0045268939246109E-3</v>
      </c>
      <c r="H1278" s="6">
        <v>2.70351299726034</v>
      </c>
      <c r="I1278" s="6">
        <v>2.7157515138227445E-3</v>
      </c>
      <c r="J1278" s="6">
        <v>2.70351299726034</v>
      </c>
      <c r="K1278" s="6">
        <v>2.7157515138227445E-3</v>
      </c>
      <c r="L1278" s="1" t="s">
        <v>445</v>
      </c>
      <c r="M1278" s="1" t="s">
        <v>446</v>
      </c>
      <c r="N1278" s="1" t="s">
        <v>436</v>
      </c>
      <c r="O1278" s="1" t="s">
        <v>444</v>
      </c>
      <c r="P1278" s="1" t="s">
        <v>447</v>
      </c>
      <c r="Q1278" s="1" t="s">
        <v>437</v>
      </c>
      <c r="R1278" s="1" t="s">
        <v>330</v>
      </c>
    </row>
    <row r="1279" spans="1:18" hidden="1" x14ac:dyDescent="0.3">
      <c r="A1279" s="1" t="s">
        <v>497</v>
      </c>
      <c r="B1279" s="1">
        <v>24017</v>
      </c>
      <c r="C1279" s="1" t="s">
        <v>12</v>
      </c>
      <c r="D1279" s="6">
        <v>3.1740198441553198</v>
      </c>
      <c r="E1279" s="6">
        <v>3.1740198441516498</v>
      </c>
      <c r="F1279" s="6">
        <v>3.1883882953007E-3</v>
      </c>
      <c r="G1279" s="6">
        <v>1.0045268939246001E-3</v>
      </c>
      <c r="H1279" s="6">
        <v>3.1740198441553198</v>
      </c>
      <c r="I1279" s="6">
        <v>3.1883882953043867E-3</v>
      </c>
      <c r="J1279" s="6">
        <v>3.1740198441553198</v>
      </c>
      <c r="K1279" s="6">
        <v>3.1883882953043867E-3</v>
      </c>
      <c r="L1279" s="1" t="s">
        <v>445</v>
      </c>
      <c r="M1279" s="1" t="s">
        <v>446</v>
      </c>
      <c r="N1279" s="1" t="s">
        <v>436</v>
      </c>
      <c r="O1279" s="1" t="s">
        <v>444</v>
      </c>
      <c r="P1279" s="1" t="s">
        <v>447</v>
      </c>
      <c r="Q1279" s="1" t="s">
        <v>437</v>
      </c>
      <c r="R1279" s="1" t="s">
        <v>330</v>
      </c>
    </row>
    <row r="1280" spans="1:18" hidden="1" x14ac:dyDescent="0.3">
      <c r="A1280" s="1" t="s">
        <v>497</v>
      </c>
      <c r="B1280" s="1">
        <v>24033</v>
      </c>
      <c r="C1280" s="1" t="s">
        <v>10</v>
      </c>
      <c r="D1280" s="6">
        <v>3.3908097356834799</v>
      </c>
      <c r="E1280" s="6">
        <v>3.3908097356795399</v>
      </c>
      <c r="F1280" s="6">
        <v>3.4061595716714799E-3</v>
      </c>
      <c r="G1280" s="6">
        <v>1.0045268939246053E-3</v>
      </c>
      <c r="H1280" s="6">
        <v>3.3908097356834799</v>
      </c>
      <c r="I1280" s="6">
        <v>3.4061595716754381E-3</v>
      </c>
      <c r="J1280" s="6">
        <v>3.3908097356834799</v>
      </c>
      <c r="K1280" s="6">
        <v>3.4061595716754381E-3</v>
      </c>
      <c r="L1280" s="1" t="s">
        <v>445</v>
      </c>
      <c r="M1280" s="1" t="s">
        <v>446</v>
      </c>
      <c r="N1280" s="1" t="s">
        <v>436</v>
      </c>
      <c r="O1280" s="1" t="s">
        <v>444</v>
      </c>
      <c r="P1280" s="1" t="s">
        <v>447</v>
      </c>
      <c r="Q1280" s="1" t="s">
        <v>437</v>
      </c>
      <c r="R1280" s="1" t="s">
        <v>330</v>
      </c>
    </row>
    <row r="1281" spans="1:18" hidden="1" x14ac:dyDescent="0.3">
      <c r="A1281" s="1" t="s">
        <v>9</v>
      </c>
      <c r="B1281" s="1">
        <v>11001</v>
      </c>
      <c r="C1281" s="1" t="s">
        <v>10</v>
      </c>
      <c r="D1281" s="6">
        <v>3.4733269999999998</v>
      </c>
      <c r="E1281" s="6">
        <v>3.47332699999596</v>
      </c>
      <c r="F1281" s="6">
        <v>3.4890503828904299E-3</v>
      </c>
      <c r="G1281" s="6">
        <v>1.0045268939246114E-3</v>
      </c>
      <c r="H1281" s="6">
        <v>3.4733269999999998</v>
      </c>
      <c r="I1281" s="6">
        <v>3.4890503828944883E-3</v>
      </c>
      <c r="J1281" s="6">
        <v>3.4733269999999998</v>
      </c>
      <c r="K1281" s="6">
        <v>3.4890503828944883E-3</v>
      </c>
      <c r="L1281" s="1" t="s">
        <v>445</v>
      </c>
      <c r="M1281" s="1" t="s">
        <v>446</v>
      </c>
      <c r="N1281" s="1" t="s">
        <v>436</v>
      </c>
      <c r="O1281" s="1" t="s">
        <v>444</v>
      </c>
      <c r="P1281" s="1" t="s">
        <v>447</v>
      </c>
      <c r="Q1281" s="1" t="s">
        <v>437</v>
      </c>
      <c r="R1281" s="1" t="s">
        <v>330</v>
      </c>
    </row>
    <row r="1282" spans="1:18" hidden="1" x14ac:dyDescent="0.3">
      <c r="A1282" s="1" t="s">
        <v>811</v>
      </c>
      <c r="B1282" s="1">
        <v>51059</v>
      </c>
      <c r="C1282" s="1" t="s">
        <v>10</v>
      </c>
      <c r="D1282" s="6">
        <v>3.9495702159827202</v>
      </c>
      <c r="E1282" s="6">
        <v>3.9495702159781398</v>
      </c>
      <c r="F1282" s="6">
        <v>3.9674495013936502E-3</v>
      </c>
      <c r="G1282" s="6">
        <v>1.0045268939246044E-3</v>
      </c>
      <c r="H1282" s="6">
        <v>3.9495702159827202</v>
      </c>
      <c r="I1282" s="6">
        <v>3.9674495013982507E-3</v>
      </c>
      <c r="J1282" s="6">
        <v>3.9495702159827202</v>
      </c>
      <c r="K1282" s="6">
        <v>3.9674495013982507E-3</v>
      </c>
      <c r="L1282" s="1" t="s">
        <v>445</v>
      </c>
      <c r="M1282" s="1" t="s">
        <v>446</v>
      </c>
      <c r="N1282" s="1" t="s">
        <v>436</v>
      </c>
      <c r="O1282" s="1" t="s">
        <v>444</v>
      </c>
      <c r="P1282" s="1" t="s">
        <v>447</v>
      </c>
      <c r="Q1282" s="1" t="s">
        <v>437</v>
      </c>
      <c r="R1282" s="1" t="s">
        <v>330</v>
      </c>
    </row>
    <row r="1283" spans="1:18" hidden="1" x14ac:dyDescent="0.3">
      <c r="A1283" s="1" t="s">
        <v>497</v>
      </c>
      <c r="B1283" s="1">
        <v>24021</v>
      </c>
      <c r="C1283" s="1" t="s">
        <v>12</v>
      </c>
      <c r="D1283" s="6">
        <v>5.2154958875270001</v>
      </c>
      <c r="E1283" s="6">
        <v>5.2154958875209401</v>
      </c>
      <c r="F1283" s="6">
        <v>5.2391058841679801E-3</v>
      </c>
      <c r="G1283" s="6">
        <v>1.0045268939246088E-3</v>
      </c>
      <c r="H1283" s="6">
        <v>5.2154958875270001</v>
      </c>
      <c r="I1283" s="6">
        <v>5.2391058841740681E-3</v>
      </c>
      <c r="J1283" s="6">
        <v>5.2154958875270001</v>
      </c>
      <c r="K1283" s="6">
        <v>5.2391058841740681E-3</v>
      </c>
      <c r="L1283" s="1" t="s">
        <v>445</v>
      </c>
      <c r="M1283" s="1" t="s">
        <v>446</v>
      </c>
      <c r="N1283" s="1" t="s">
        <v>436</v>
      </c>
      <c r="O1283" s="1" t="s">
        <v>444</v>
      </c>
      <c r="P1283" s="1" t="s">
        <v>447</v>
      </c>
      <c r="Q1283" s="1" t="s">
        <v>437</v>
      </c>
      <c r="R1283" s="1" t="s">
        <v>330</v>
      </c>
    </row>
    <row r="1284" spans="1:18" hidden="1" x14ac:dyDescent="0.3">
      <c r="A1284" s="1" t="s">
        <v>811</v>
      </c>
      <c r="B1284" s="1">
        <v>51107</v>
      </c>
      <c r="C1284" s="1" t="s">
        <v>12</v>
      </c>
      <c r="D1284" s="6">
        <v>6.7616483063641599</v>
      </c>
      <c r="E1284" s="6">
        <v>6.76164830635632</v>
      </c>
      <c r="F1284" s="6">
        <v>6.7922575709946902E-3</v>
      </c>
      <c r="G1284" s="6">
        <v>1.0045268939246066E-3</v>
      </c>
      <c r="H1284" s="6">
        <v>6.7616483063641599</v>
      </c>
      <c r="I1284" s="6">
        <v>6.7922575710025659E-3</v>
      </c>
      <c r="J1284" s="6">
        <v>6.7616483063641599</v>
      </c>
      <c r="K1284" s="6">
        <v>6.7922575710025659E-3</v>
      </c>
      <c r="L1284" s="1" t="s">
        <v>445</v>
      </c>
      <c r="M1284" s="1" t="s">
        <v>446</v>
      </c>
      <c r="N1284" s="1" t="s">
        <v>436</v>
      </c>
      <c r="O1284" s="1" t="s">
        <v>444</v>
      </c>
      <c r="P1284" s="1" t="s">
        <v>447</v>
      </c>
      <c r="Q1284" s="1" t="s">
        <v>437</v>
      </c>
      <c r="R1284" s="1" t="s">
        <v>330</v>
      </c>
    </row>
    <row r="1285" spans="1:18" hidden="1" x14ac:dyDescent="0.3">
      <c r="A1285" s="1" t="s">
        <v>811</v>
      </c>
      <c r="B1285" s="1">
        <v>51153</v>
      </c>
      <c r="C1285" s="1" t="s">
        <v>12</v>
      </c>
      <c r="D1285" s="6">
        <v>7.3530148400364803</v>
      </c>
      <c r="E1285" s="6">
        <v>7.3530148400279103</v>
      </c>
      <c r="F1285" s="6">
        <v>7.3863011582348198E-3</v>
      </c>
      <c r="G1285" s="6">
        <v>1.0045268939246127E-3</v>
      </c>
      <c r="H1285" s="6">
        <v>7.3530148400364803</v>
      </c>
      <c r="I1285" s="6">
        <v>7.3863011582434284E-3</v>
      </c>
      <c r="J1285" s="6">
        <v>7.3530148400364803</v>
      </c>
      <c r="K1285" s="6">
        <v>7.3863011582434284E-3</v>
      </c>
      <c r="L1285" s="1" t="s">
        <v>445</v>
      </c>
      <c r="M1285" s="1" t="s">
        <v>446</v>
      </c>
      <c r="N1285" s="1" t="s">
        <v>436</v>
      </c>
      <c r="O1285" s="1" t="s">
        <v>444</v>
      </c>
      <c r="P1285" s="1" t="s">
        <v>447</v>
      </c>
      <c r="Q1285" s="1" t="s">
        <v>437</v>
      </c>
      <c r="R1285" s="1" t="s">
        <v>330</v>
      </c>
    </row>
    <row r="1286" spans="1:18" hidden="1" x14ac:dyDescent="0.3">
      <c r="A1286" s="1" t="s">
        <v>811</v>
      </c>
      <c r="B1286" s="1">
        <v>51510</v>
      </c>
      <c r="C1286" s="1" t="s">
        <v>12</v>
      </c>
      <c r="D1286" s="6">
        <v>8.9197940394569599</v>
      </c>
      <c r="E1286" s="6">
        <v>8.9197940394466109</v>
      </c>
      <c r="F1286" s="6">
        <v>8.9601730008925101E-3</v>
      </c>
      <c r="G1286" s="6">
        <v>1.0045268939246051E-3</v>
      </c>
      <c r="H1286" s="6">
        <v>8.9197940394569599</v>
      </c>
      <c r="I1286" s="6">
        <v>8.9601730009029063E-3</v>
      </c>
      <c r="J1286" s="6">
        <v>8.9197940394569599</v>
      </c>
      <c r="K1286" s="6">
        <v>8.9601730009029063E-3</v>
      </c>
      <c r="L1286" s="1" t="s">
        <v>445</v>
      </c>
      <c r="M1286" s="1" t="s">
        <v>446</v>
      </c>
      <c r="N1286" s="1" t="s">
        <v>436</v>
      </c>
      <c r="O1286" s="1" t="s">
        <v>444</v>
      </c>
      <c r="P1286" s="1" t="s">
        <v>447</v>
      </c>
      <c r="Q1286" s="1" t="s">
        <v>437</v>
      </c>
      <c r="R1286" s="1" t="s">
        <v>330</v>
      </c>
    </row>
    <row r="1287" spans="1:18" hidden="1" x14ac:dyDescent="0.3">
      <c r="A1287" s="1" t="s">
        <v>497</v>
      </c>
      <c r="B1287" s="1">
        <v>24031</v>
      </c>
      <c r="C1287" s="1" t="s">
        <v>12</v>
      </c>
      <c r="D1287" s="6">
        <v>13.9186611519251</v>
      </c>
      <c r="E1287" s="6">
        <v>13.9186611519089</v>
      </c>
      <c r="F1287" s="6">
        <v>1.39816694545161E-2</v>
      </c>
      <c r="G1287" s="6">
        <v>1.0045268939246042E-3</v>
      </c>
      <c r="H1287" s="6">
        <v>13.9186611519251</v>
      </c>
      <c r="I1287" s="6">
        <v>1.3981669454532374E-2</v>
      </c>
      <c r="J1287" s="6">
        <v>13.9186611519251</v>
      </c>
      <c r="K1287" s="6">
        <v>1.3981669454532374E-2</v>
      </c>
      <c r="L1287" s="1" t="s">
        <v>445</v>
      </c>
      <c r="M1287" s="1" t="s">
        <v>446</v>
      </c>
      <c r="N1287" s="1" t="s">
        <v>436</v>
      </c>
      <c r="O1287" s="1" t="s">
        <v>444</v>
      </c>
      <c r="P1287" s="1" t="s">
        <v>447</v>
      </c>
      <c r="Q1287" s="1" t="s">
        <v>437</v>
      </c>
      <c r="R1287" s="1" t="s">
        <v>330</v>
      </c>
    </row>
    <row r="1288" spans="1:18" hidden="1" x14ac:dyDescent="0.3">
      <c r="A1288" s="1" t="s">
        <v>497</v>
      </c>
      <c r="B1288" s="1">
        <v>24033</v>
      </c>
      <c r="C1288" s="1" t="s">
        <v>12</v>
      </c>
      <c r="D1288" s="6">
        <v>17.4571086969937</v>
      </c>
      <c r="E1288" s="6">
        <v>17.4571086969734</v>
      </c>
      <c r="F1288" s="6">
        <v>1.7536135176274899E-2</v>
      </c>
      <c r="G1288" s="6">
        <v>1.0045268939246051E-3</v>
      </c>
      <c r="H1288" s="6">
        <v>17.4571086969937</v>
      </c>
      <c r="I1288" s="6">
        <v>1.7536135176295292E-2</v>
      </c>
      <c r="J1288" s="6">
        <v>17.4571086969937</v>
      </c>
      <c r="K1288" s="6">
        <v>1.7536135176295292E-2</v>
      </c>
      <c r="L1288" s="1" t="s">
        <v>445</v>
      </c>
      <c r="M1288" s="1" t="s">
        <v>446</v>
      </c>
      <c r="N1288" s="1" t="s">
        <v>436</v>
      </c>
      <c r="O1288" s="1" t="s">
        <v>444</v>
      </c>
      <c r="P1288" s="1" t="s">
        <v>447</v>
      </c>
      <c r="Q1288" s="1" t="s">
        <v>437</v>
      </c>
      <c r="R1288" s="1" t="s">
        <v>330</v>
      </c>
    </row>
    <row r="1289" spans="1:18" hidden="1" x14ac:dyDescent="0.3">
      <c r="A1289" s="1" t="s">
        <v>9</v>
      </c>
      <c r="B1289" s="1">
        <v>11001</v>
      </c>
      <c r="C1289" s="1" t="s">
        <v>12</v>
      </c>
      <c r="D1289" s="6">
        <v>17.88194</v>
      </c>
      <c r="E1289" s="6">
        <v>17.881939999979199</v>
      </c>
      <c r="F1289" s="6">
        <v>1.7962889645525299E-2</v>
      </c>
      <c r="G1289" s="6">
        <v>1.0045268939246075E-3</v>
      </c>
      <c r="H1289" s="6">
        <v>17.88194</v>
      </c>
      <c r="I1289" s="6">
        <v>1.7962889645546196E-2</v>
      </c>
      <c r="J1289" s="6">
        <v>17.88194</v>
      </c>
      <c r="K1289" s="6">
        <v>1.7962889645546196E-2</v>
      </c>
      <c r="L1289" s="1" t="s">
        <v>445</v>
      </c>
      <c r="M1289" s="1" t="s">
        <v>446</v>
      </c>
      <c r="N1289" s="1" t="s">
        <v>436</v>
      </c>
      <c r="O1289" s="1" t="s">
        <v>444</v>
      </c>
      <c r="P1289" s="1" t="s">
        <v>447</v>
      </c>
      <c r="Q1289" s="1" t="s">
        <v>437</v>
      </c>
      <c r="R1289" s="1" t="s">
        <v>330</v>
      </c>
    </row>
    <row r="1290" spans="1:18" hidden="1" x14ac:dyDescent="0.3">
      <c r="A1290" s="1" t="s">
        <v>811</v>
      </c>
      <c r="B1290" s="1">
        <v>51059</v>
      </c>
      <c r="C1290" s="1" t="s">
        <v>12</v>
      </c>
      <c r="D1290" s="6">
        <v>20.333809519001601</v>
      </c>
      <c r="E1290" s="6">
        <v>20.333809518978001</v>
      </c>
      <c r="F1290" s="6">
        <v>2.0425858517753501E-2</v>
      </c>
      <c r="G1290" s="6">
        <v>1.0045268939246031E-3</v>
      </c>
      <c r="H1290" s="6">
        <v>20.333809519001601</v>
      </c>
      <c r="I1290" s="6">
        <v>2.0425858517777208E-2</v>
      </c>
      <c r="J1290" s="6">
        <v>20.333809519001601</v>
      </c>
      <c r="K1290" s="6">
        <v>2.0425858517777208E-2</v>
      </c>
      <c r="L1290" s="1" t="s">
        <v>445</v>
      </c>
      <c r="M1290" s="1" t="s">
        <v>446</v>
      </c>
      <c r="N1290" s="1" t="s">
        <v>436</v>
      </c>
      <c r="O1290" s="1" t="s">
        <v>444</v>
      </c>
      <c r="P1290" s="1" t="s">
        <v>447</v>
      </c>
      <c r="Q1290" s="1" t="s">
        <v>437</v>
      </c>
      <c r="R1290" s="1" t="s">
        <v>330</v>
      </c>
    </row>
    <row r="1291" spans="1:18" hidden="1" x14ac:dyDescent="0.3">
      <c r="A1291" s="1" t="s">
        <v>811</v>
      </c>
      <c r="B1291" s="1">
        <v>51610</v>
      </c>
      <c r="C1291" s="1" t="s">
        <v>12</v>
      </c>
      <c r="D1291" s="6">
        <v>4.1417698915659999E-4</v>
      </c>
      <c r="E1291" s="6">
        <v>4.1417698915604601E-4</v>
      </c>
      <c r="F1291" s="6">
        <v>1.1279329770044801E-6</v>
      </c>
      <c r="G1291" s="6">
        <v>2.7233115468409527E-3</v>
      </c>
      <c r="H1291" s="5" t="s">
        <v>14</v>
      </c>
      <c r="I1291" s="6" t="s">
        <v>964</v>
      </c>
      <c r="J1291" s="5" t="s">
        <v>14</v>
      </c>
      <c r="K1291" s="6" t="s">
        <v>964</v>
      </c>
      <c r="L1291" s="1" t="s">
        <v>763</v>
      </c>
      <c r="M1291" s="1" t="s">
        <v>443</v>
      </c>
      <c r="N1291" s="1" t="s">
        <v>436</v>
      </c>
      <c r="O1291" s="1" t="s">
        <v>444</v>
      </c>
      <c r="P1291" s="1" t="s">
        <v>752</v>
      </c>
      <c r="Q1291" s="1" t="s">
        <v>764</v>
      </c>
      <c r="R1291" s="1" t="s">
        <v>330</v>
      </c>
    </row>
    <row r="1292" spans="1:18" hidden="1" x14ac:dyDescent="0.3">
      <c r="A1292" s="1" t="s">
        <v>811</v>
      </c>
      <c r="B1292" s="1">
        <v>51683</v>
      </c>
      <c r="C1292" s="1" t="s">
        <v>12</v>
      </c>
      <c r="D1292" s="6">
        <v>9.9259659036140006E-4</v>
      </c>
      <c r="E1292" s="6">
        <v>9.9259659036005391E-4</v>
      </c>
      <c r="F1292" s="6">
        <v>2.7031497558825098E-6</v>
      </c>
      <c r="G1292" s="6">
        <v>2.7233115468409687E-3</v>
      </c>
      <c r="H1292" s="6">
        <v>5.5999256664890004E-4</v>
      </c>
      <c r="I1292" s="6">
        <v>1.5250342229000602E-6</v>
      </c>
      <c r="J1292" s="6">
        <v>4.344423251213E-4</v>
      </c>
      <c r="K1292" s="6">
        <v>1.1831218004392745E-6</v>
      </c>
      <c r="L1292" s="1" t="s">
        <v>763</v>
      </c>
      <c r="M1292" s="1" t="s">
        <v>443</v>
      </c>
      <c r="N1292" s="1" t="s">
        <v>436</v>
      </c>
      <c r="O1292" s="1" t="s">
        <v>444</v>
      </c>
      <c r="P1292" s="1" t="s">
        <v>752</v>
      </c>
      <c r="Q1292" s="1" t="s">
        <v>764</v>
      </c>
      <c r="R1292" s="1" t="s">
        <v>330</v>
      </c>
    </row>
    <row r="1293" spans="1:18" hidden="1" x14ac:dyDescent="0.3">
      <c r="A1293" s="1" t="s">
        <v>811</v>
      </c>
      <c r="B1293" s="1">
        <v>51510</v>
      </c>
      <c r="C1293" s="1" t="s">
        <v>12</v>
      </c>
      <c r="D1293" s="6">
        <v>4.5273834578313001E-3</v>
      </c>
      <c r="E1293" s="6">
        <v>4.5273834578249796E-3</v>
      </c>
      <c r="F1293" s="6">
        <v>1.2329475647671499E-5</v>
      </c>
      <c r="G1293" s="6">
        <v>2.7233115468409557E-3</v>
      </c>
      <c r="H1293" s="6">
        <v>2.5542109527412001E-3</v>
      </c>
      <c r="I1293" s="6">
        <v>6.9559121806677486E-6</v>
      </c>
      <c r="J1293" s="6">
        <v>1.9815572763752002E-3</v>
      </c>
      <c r="K1293" s="6">
        <v>5.3963978114792973E-6</v>
      </c>
      <c r="L1293" s="1" t="s">
        <v>763</v>
      </c>
      <c r="M1293" s="1" t="s">
        <v>443</v>
      </c>
      <c r="N1293" s="1" t="s">
        <v>436</v>
      </c>
      <c r="O1293" s="1" t="s">
        <v>444</v>
      </c>
      <c r="P1293" s="1" t="s">
        <v>752</v>
      </c>
      <c r="Q1293" s="1" t="s">
        <v>764</v>
      </c>
      <c r="R1293" s="1" t="s">
        <v>330</v>
      </c>
    </row>
    <row r="1294" spans="1:18" hidden="1" x14ac:dyDescent="0.3">
      <c r="A1294" s="1" t="s">
        <v>811</v>
      </c>
      <c r="B1294" s="1">
        <v>51600</v>
      </c>
      <c r="C1294" s="1" t="s">
        <v>12</v>
      </c>
      <c r="D1294" s="6">
        <v>4.5773702168673998E-3</v>
      </c>
      <c r="E1294" s="6">
        <v>4.5773702168610403E-3</v>
      </c>
      <c r="F1294" s="6">
        <v>1.2465605165743601E-5</v>
      </c>
      <c r="G1294" s="6">
        <v>2.7233115468409644E-3</v>
      </c>
      <c r="H1294" s="6">
        <v>2.5824119497654999E-3</v>
      </c>
      <c r="I1294" s="6">
        <v>7.0327122814964744E-6</v>
      </c>
      <c r="J1294" s="6">
        <v>2.0034356144953999E-3</v>
      </c>
      <c r="K1294" s="6">
        <v>5.4559793423077455E-6</v>
      </c>
      <c r="L1294" s="1" t="s">
        <v>763</v>
      </c>
      <c r="M1294" s="1" t="s">
        <v>443</v>
      </c>
      <c r="N1294" s="1" t="s">
        <v>436</v>
      </c>
      <c r="O1294" s="1" t="s">
        <v>444</v>
      </c>
      <c r="P1294" s="1" t="s">
        <v>752</v>
      </c>
      <c r="Q1294" s="1" t="s">
        <v>764</v>
      </c>
      <c r="R1294" s="1" t="s">
        <v>330</v>
      </c>
    </row>
    <row r="1295" spans="1:18" hidden="1" x14ac:dyDescent="0.3">
      <c r="A1295" s="1" t="s">
        <v>811</v>
      </c>
      <c r="B1295" s="1">
        <v>51013</v>
      </c>
      <c r="C1295" s="1" t="s">
        <v>12</v>
      </c>
      <c r="D1295" s="6">
        <v>6.3483341927710003E-3</v>
      </c>
      <c r="E1295" s="6">
        <v>6.3483341927621601E-3</v>
      </c>
      <c r="F1295" s="6">
        <v>1.7288491810354501E-5</v>
      </c>
      <c r="G1295" s="6">
        <v>2.723311546840964E-3</v>
      </c>
      <c r="H1295" s="6">
        <v>3.5815355332426001E-3</v>
      </c>
      <c r="I1295" s="6">
        <v>9.7536370731007819E-6</v>
      </c>
      <c r="J1295" s="6">
        <v>2.7785558545493001E-3</v>
      </c>
      <c r="K1295" s="6">
        <v>7.5668732422366708E-6</v>
      </c>
      <c r="L1295" s="1" t="s">
        <v>763</v>
      </c>
      <c r="M1295" s="1" t="s">
        <v>443</v>
      </c>
      <c r="N1295" s="1" t="s">
        <v>436</v>
      </c>
      <c r="O1295" s="1" t="s">
        <v>444</v>
      </c>
      <c r="P1295" s="1" t="s">
        <v>752</v>
      </c>
      <c r="Q1295" s="1" t="s">
        <v>764</v>
      </c>
      <c r="R1295" s="1" t="s">
        <v>330</v>
      </c>
    </row>
    <row r="1296" spans="1:18" hidden="1" x14ac:dyDescent="0.3">
      <c r="A1296" s="1" t="s">
        <v>497</v>
      </c>
      <c r="B1296" s="1">
        <v>24009</v>
      </c>
      <c r="C1296" s="1" t="s">
        <v>12</v>
      </c>
      <c r="D1296" s="6">
        <v>8.0083238666666008E-3</v>
      </c>
      <c r="E1296" s="6">
        <v>8.0083238666554604E-3</v>
      </c>
      <c r="F1296" s="6">
        <v>2.1809160856904701E-5</v>
      </c>
      <c r="G1296" s="6">
        <v>2.7233115468409401E-3</v>
      </c>
      <c r="H1296" s="6">
        <v>4.5180508176211002E-3</v>
      </c>
      <c r="I1296" s="6">
        <v>1.2304059960841692E-5</v>
      </c>
      <c r="J1296" s="6">
        <v>3.5051045658862998E-3</v>
      </c>
      <c r="K1296" s="6">
        <v>9.5454917371630609E-6</v>
      </c>
      <c r="L1296" s="1" t="s">
        <v>763</v>
      </c>
      <c r="M1296" s="1" t="s">
        <v>443</v>
      </c>
      <c r="N1296" s="1" t="s">
        <v>436</v>
      </c>
      <c r="O1296" s="1" t="s">
        <v>444</v>
      </c>
      <c r="P1296" s="1" t="s">
        <v>752</v>
      </c>
      <c r="Q1296" s="1" t="s">
        <v>764</v>
      </c>
      <c r="R1296" s="1" t="s">
        <v>330</v>
      </c>
    </row>
    <row r="1297" spans="1:18" hidden="1" x14ac:dyDescent="0.3">
      <c r="A1297" s="1" t="s">
        <v>811</v>
      </c>
      <c r="B1297" s="1">
        <v>51610</v>
      </c>
      <c r="C1297" s="1" t="s">
        <v>10</v>
      </c>
      <c r="D1297" s="6">
        <v>1.06315116867469E-2</v>
      </c>
      <c r="E1297" s="6">
        <v>1.0631511686732001E-2</v>
      </c>
      <c r="F1297" s="6">
        <v>2.8952918536852099E-5</v>
      </c>
      <c r="G1297" s="6">
        <v>2.7233115468409817E-3</v>
      </c>
      <c r="H1297" s="6">
        <v>5.9979729677002002E-3</v>
      </c>
      <c r="I1297" s="6">
        <v>1.6334349040578026E-5</v>
      </c>
      <c r="J1297" s="6">
        <v>4.6532284128265001E-3</v>
      </c>
      <c r="K1297" s="6">
        <v>1.2672190666738942E-5</v>
      </c>
      <c r="L1297" s="1" t="s">
        <v>763</v>
      </c>
      <c r="M1297" s="1" t="s">
        <v>443</v>
      </c>
      <c r="N1297" s="1" t="s">
        <v>436</v>
      </c>
      <c r="O1297" s="1" t="s">
        <v>444</v>
      </c>
      <c r="P1297" s="1" t="s">
        <v>752</v>
      </c>
      <c r="Q1297" s="1" t="s">
        <v>764</v>
      </c>
      <c r="R1297" s="1" t="s">
        <v>330</v>
      </c>
    </row>
    <row r="1298" spans="1:18" hidden="1" x14ac:dyDescent="0.3">
      <c r="A1298" s="1" t="s">
        <v>497</v>
      </c>
      <c r="B1298" s="1">
        <v>24017</v>
      </c>
      <c r="C1298" s="1" t="s">
        <v>12</v>
      </c>
      <c r="D1298" s="6">
        <v>1.7295319999999899E-2</v>
      </c>
      <c r="E1298" s="6">
        <v>1.72953199999758E-2</v>
      </c>
      <c r="F1298" s="6">
        <v>4.71005446622434E-5</v>
      </c>
      <c r="G1298" s="6">
        <v>2.7233115468409549E-3</v>
      </c>
      <c r="H1298" s="6">
        <v>9.7574893283559998E-3</v>
      </c>
      <c r="I1298" s="6">
        <v>2.6572683356089287E-5</v>
      </c>
      <c r="J1298" s="6">
        <v>7.5698618224960997E-3</v>
      </c>
      <c r="K1298" s="6">
        <v>2.0615092109194144E-5</v>
      </c>
      <c r="L1298" s="1" t="s">
        <v>763</v>
      </c>
      <c r="M1298" s="1" t="s">
        <v>443</v>
      </c>
      <c r="N1298" s="1" t="s">
        <v>436</v>
      </c>
      <c r="O1298" s="1" t="s">
        <v>444</v>
      </c>
      <c r="P1298" s="1" t="s">
        <v>752</v>
      </c>
      <c r="Q1298" s="1" t="s">
        <v>764</v>
      </c>
      <c r="R1298" s="1" t="s">
        <v>330</v>
      </c>
    </row>
    <row r="1299" spans="1:18" hidden="1" x14ac:dyDescent="0.3">
      <c r="A1299" s="1" t="s">
        <v>811</v>
      </c>
      <c r="B1299" s="1">
        <v>51153</v>
      </c>
      <c r="C1299" s="1" t="s">
        <v>12</v>
      </c>
      <c r="D1299" s="6">
        <v>1.9809085301204801E-2</v>
      </c>
      <c r="E1299" s="6">
        <v>1.9809085301177101E-2</v>
      </c>
      <c r="F1299" s="6">
        <v>5.3946310733052998E-5</v>
      </c>
      <c r="G1299" s="6">
        <v>2.7233115468409531E-3</v>
      </c>
      <c r="H1299" s="6">
        <v>1.1175678647807601E-2</v>
      </c>
      <c r="I1299" s="6">
        <v>3.0434854705358328E-5</v>
      </c>
      <c r="J1299" s="6">
        <v>8.6700933293028994E-3</v>
      </c>
      <c r="K1299" s="6">
        <v>2.3611365275879308E-5</v>
      </c>
      <c r="L1299" s="1" t="s">
        <v>763</v>
      </c>
      <c r="M1299" s="1" t="s">
        <v>443</v>
      </c>
      <c r="N1299" s="1" t="s">
        <v>436</v>
      </c>
      <c r="O1299" s="1" t="s">
        <v>444</v>
      </c>
      <c r="P1299" s="1" t="s">
        <v>752</v>
      </c>
      <c r="Q1299" s="1" t="s">
        <v>764</v>
      </c>
      <c r="R1299" s="1" t="s">
        <v>330</v>
      </c>
    </row>
    <row r="1300" spans="1:18" hidden="1" x14ac:dyDescent="0.3">
      <c r="A1300" s="1" t="s">
        <v>811</v>
      </c>
      <c r="B1300" s="1">
        <v>51107</v>
      </c>
      <c r="C1300" s="1" t="s">
        <v>12</v>
      </c>
      <c r="D1300" s="6">
        <v>2.1008770843373398E-2</v>
      </c>
      <c r="E1300" s="6">
        <v>2.1008770843343998E-2</v>
      </c>
      <c r="F1300" s="6">
        <v>5.7213428222614597E-5</v>
      </c>
      <c r="G1300" s="6">
        <v>2.7233115468409692E-3</v>
      </c>
      <c r="H1300" s="6">
        <v>1.18525044524238E-2</v>
      </c>
      <c r="I1300" s="6">
        <v>3.2278062234269731E-5</v>
      </c>
      <c r="J1300" s="6">
        <v>9.1951748996158007E-3</v>
      </c>
      <c r="K1300" s="6">
        <v>2.504132597934596E-5</v>
      </c>
      <c r="L1300" s="1" t="s">
        <v>763</v>
      </c>
      <c r="M1300" s="1" t="s">
        <v>443</v>
      </c>
      <c r="N1300" s="1" t="s">
        <v>436</v>
      </c>
      <c r="O1300" s="1" t="s">
        <v>444</v>
      </c>
      <c r="P1300" s="1" t="s">
        <v>752</v>
      </c>
      <c r="Q1300" s="1" t="s">
        <v>764</v>
      </c>
      <c r="R1300" s="1" t="s">
        <v>330</v>
      </c>
    </row>
    <row r="1301" spans="1:18" hidden="1" x14ac:dyDescent="0.3">
      <c r="A1301" s="1" t="s">
        <v>497</v>
      </c>
      <c r="B1301" s="1">
        <v>24021</v>
      </c>
      <c r="C1301" s="1" t="s">
        <v>12</v>
      </c>
      <c r="D1301" s="6">
        <v>2.2496310666666599E-2</v>
      </c>
      <c r="E1301" s="6">
        <v>2.2496310666634999E-2</v>
      </c>
      <c r="F1301" s="6">
        <v>6.1264462599768999E-5</v>
      </c>
      <c r="G1301" s="6">
        <v>2.72331154684098E-3</v>
      </c>
      <c r="H1301" s="6">
        <v>1.26917288178179E-2</v>
      </c>
      <c r="I1301" s="6">
        <v>3.4563531638937904E-5</v>
      </c>
      <c r="J1301" s="6">
        <v>9.8462453000356005E-3</v>
      </c>
      <c r="K1301" s="6">
        <v>2.6814393518615681E-5</v>
      </c>
      <c r="L1301" s="1" t="s">
        <v>763</v>
      </c>
      <c r="M1301" s="1" t="s">
        <v>443</v>
      </c>
      <c r="N1301" s="1" t="s">
        <v>436</v>
      </c>
      <c r="O1301" s="1" t="s">
        <v>444</v>
      </c>
      <c r="P1301" s="1" t="s">
        <v>752</v>
      </c>
      <c r="Q1301" s="1" t="s">
        <v>764</v>
      </c>
      <c r="R1301" s="1" t="s">
        <v>330</v>
      </c>
    </row>
    <row r="1302" spans="1:18" hidden="1" x14ac:dyDescent="0.3">
      <c r="A1302" s="1" t="s">
        <v>811</v>
      </c>
      <c r="B1302" s="1">
        <v>51683</v>
      </c>
      <c r="C1302" s="1" t="s">
        <v>10</v>
      </c>
      <c r="D1302" s="6">
        <v>2.5478973253011999E-2</v>
      </c>
      <c r="E1302" s="6">
        <v>2.5478973252976399E-2</v>
      </c>
      <c r="F1302" s="6">
        <v>6.9387182061482201E-5</v>
      </c>
      <c r="G1302" s="6">
        <v>2.723311546840944E-3</v>
      </c>
      <c r="H1302" s="6">
        <v>1.4374455610751E-2</v>
      </c>
      <c r="I1302" s="6">
        <v>3.9146120944310794E-5</v>
      </c>
      <c r="J1302" s="6">
        <v>1.11517050221896E-2</v>
      </c>
      <c r="K1302" s="6">
        <v>3.0369567053893086E-5</v>
      </c>
      <c r="L1302" s="1" t="s">
        <v>763</v>
      </c>
      <c r="M1302" s="1" t="s">
        <v>443</v>
      </c>
      <c r="N1302" s="1" t="s">
        <v>436</v>
      </c>
      <c r="O1302" s="1" t="s">
        <v>444</v>
      </c>
      <c r="P1302" s="1" t="s">
        <v>752</v>
      </c>
      <c r="Q1302" s="1" t="s">
        <v>764</v>
      </c>
      <c r="R1302" s="1" t="s">
        <v>330</v>
      </c>
    </row>
    <row r="1303" spans="1:18" hidden="1" x14ac:dyDescent="0.3">
      <c r="A1303" s="1" t="s">
        <v>497</v>
      </c>
      <c r="B1303" s="1">
        <v>24031</v>
      </c>
      <c r="C1303" s="1" t="s">
        <v>12</v>
      </c>
      <c r="D1303" s="6">
        <v>2.5708489333333299E-2</v>
      </c>
      <c r="E1303" s="6">
        <v>2.57084893332972E-2</v>
      </c>
      <c r="F1303" s="6">
        <v>7.0012225853206098E-5</v>
      </c>
      <c r="G1303" s="6">
        <v>2.723311546840967E-3</v>
      </c>
      <c r="H1303" s="6">
        <v>1.45039415470864E-2</v>
      </c>
      <c r="I1303" s="6">
        <v>3.9498751489886833E-5</v>
      </c>
      <c r="J1303" s="6">
        <v>1.12521602328519E-2</v>
      </c>
      <c r="K1303" s="6">
        <v>3.0643137889030324E-5</v>
      </c>
      <c r="L1303" s="1" t="s">
        <v>763</v>
      </c>
      <c r="M1303" s="1" t="s">
        <v>443</v>
      </c>
      <c r="N1303" s="1" t="s">
        <v>436</v>
      </c>
      <c r="O1303" s="1" t="s">
        <v>444</v>
      </c>
      <c r="P1303" s="1" t="s">
        <v>752</v>
      </c>
      <c r="Q1303" s="1" t="s">
        <v>764</v>
      </c>
      <c r="R1303" s="1" t="s">
        <v>330</v>
      </c>
    </row>
    <row r="1304" spans="1:18" hidden="1" x14ac:dyDescent="0.3">
      <c r="A1304" s="1" t="s">
        <v>497</v>
      </c>
      <c r="B1304" s="1">
        <v>24033</v>
      </c>
      <c r="C1304" s="1" t="s">
        <v>12</v>
      </c>
      <c r="D1304" s="6">
        <v>2.60513866666666E-2</v>
      </c>
      <c r="E1304" s="6">
        <v>2.6051386666630202E-2</v>
      </c>
      <c r="F1304" s="6">
        <v>7.0946042120452398E-5</v>
      </c>
      <c r="G1304" s="6">
        <v>2.7233115468409501E-3</v>
      </c>
      <c r="H1304" s="6">
        <v>1.4697393710487901E-2</v>
      </c>
      <c r="I1304" s="6">
        <v>4.0025582000239259E-5</v>
      </c>
      <c r="J1304" s="6">
        <v>1.1402240452971399E-2</v>
      </c>
      <c r="K1304" s="6">
        <v>3.1051853085433998E-5</v>
      </c>
      <c r="L1304" s="1" t="s">
        <v>763</v>
      </c>
      <c r="M1304" s="1" t="s">
        <v>443</v>
      </c>
      <c r="N1304" s="1" t="s">
        <v>436</v>
      </c>
      <c r="O1304" s="1" t="s">
        <v>444</v>
      </c>
      <c r="P1304" s="1" t="s">
        <v>752</v>
      </c>
      <c r="Q1304" s="1" t="s">
        <v>764</v>
      </c>
      <c r="R1304" s="1" t="s">
        <v>330</v>
      </c>
    </row>
    <row r="1305" spans="1:18" hidden="1" x14ac:dyDescent="0.3">
      <c r="A1305" s="1" t="s">
        <v>811</v>
      </c>
      <c r="B1305" s="1">
        <v>51059</v>
      </c>
      <c r="C1305" s="1" t="s">
        <v>12</v>
      </c>
      <c r="D1305" s="6">
        <v>4.8444426144578299E-2</v>
      </c>
      <c r="E1305" s="6">
        <v>4.8444426144510201E-2</v>
      </c>
      <c r="F1305" s="6">
        <v>1.3192926509942901E-4</v>
      </c>
      <c r="G1305" s="6">
        <v>2.7233115468409661E-3</v>
      </c>
      <c r="H1305" s="6">
        <v>2.7330860089553401E-2</v>
      </c>
      <c r="I1305" s="6">
        <v>7.4430446866975705E-5</v>
      </c>
      <c r="J1305" s="6">
        <v>2.12032857434599E-2</v>
      </c>
      <c r="K1305" s="6">
        <v>5.7743152896132786E-5</v>
      </c>
      <c r="L1305" s="1" t="s">
        <v>763</v>
      </c>
      <c r="M1305" s="1" t="s">
        <v>443</v>
      </c>
      <c r="N1305" s="1" t="s">
        <v>436</v>
      </c>
      <c r="O1305" s="1" t="s">
        <v>444</v>
      </c>
      <c r="P1305" s="1" t="s">
        <v>752</v>
      </c>
      <c r="Q1305" s="1" t="s">
        <v>764</v>
      </c>
      <c r="R1305" s="1" t="s">
        <v>330</v>
      </c>
    </row>
    <row r="1306" spans="1:18" hidden="1" x14ac:dyDescent="0.3">
      <c r="A1306" s="1" t="s">
        <v>811</v>
      </c>
      <c r="B1306" s="1">
        <v>51510</v>
      </c>
      <c r="C1306" s="1" t="s">
        <v>10</v>
      </c>
      <c r="D1306" s="6">
        <v>0.116213457831325</v>
      </c>
      <c r="E1306" s="6">
        <v>0.11621345783116099</v>
      </c>
      <c r="F1306" s="6">
        <v>3.1648545160992001E-4</v>
      </c>
      <c r="G1306" s="6">
        <v>2.7233115468409969E-3</v>
      </c>
      <c r="H1306" s="6">
        <v>6.5564070199366706E-2</v>
      </c>
      <c r="I1306" s="6">
        <v>1.7855138943182906E-4</v>
      </c>
      <c r="J1306" s="6">
        <v>5.0864616422108197E-2</v>
      </c>
      <c r="K1306" s="6">
        <v>1.3852019722796545E-4</v>
      </c>
      <c r="L1306" s="1" t="s">
        <v>763</v>
      </c>
      <c r="M1306" s="1" t="s">
        <v>443</v>
      </c>
      <c r="N1306" s="1" t="s">
        <v>436</v>
      </c>
      <c r="O1306" s="1" t="s">
        <v>444</v>
      </c>
      <c r="P1306" s="1" t="s">
        <v>752</v>
      </c>
      <c r="Q1306" s="1" t="s">
        <v>764</v>
      </c>
      <c r="R1306" s="1" t="s">
        <v>330</v>
      </c>
    </row>
    <row r="1307" spans="1:18" hidden="1" x14ac:dyDescent="0.3">
      <c r="A1307" s="1" t="s">
        <v>811</v>
      </c>
      <c r="B1307" s="1">
        <v>51600</v>
      </c>
      <c r="C1307" s="1" t="s">
        <v>10</v>
      </c>
      <c r="D1307" s="6">
        <v>0.11749660843373499</v>
      </c>
      <c r="E1307" s="6">
        <v>0.11749660843357</v>
      </c>
      <c r="F1307" s="6">
        <v>3.1997987046179202E-4</v>
      </c>
      <c r="G1307" s="6">
        <v>2.7233115468409592E-3</v>
      </c>
      <c r="H1307" s="6">
        <v>6.6287984432216202E-2</v>
      </c>
      <c r="I1307" s="6">
        <v>1.8052283342106812E-4</v>
      </c>
      <c r="J1307" s="6">
        <v>5.1426229202773399E-2</v>
      </c>
      <c r="K1307" s="6">
        <v>1.4004964379840253E-4</v>
      </c>
      <c r="L1307" s="1" t="s">
        <v>763</v>
      </c>
      <c r="M1307" s="1" t="s">
        <v>443</v>
      </c>
      <c r="N1307" s="1" t="s">
        <v>436</v>
      </c>
      <c r="O1307" s="1" t="s">
        <v>444</v>
      </c>
      <c r="P1307" s="1" t="s">
        <v>752</v>
      </c>
      <c r="Q1307" s="1" t="s">
        <v>764</v>
      </c>
      <c r="R1307" s="1" t="s">
        <v>330</v>
      </c>
    </row>
    <row r="1308" spans="1:18" hidden="1" x14ac:dyDescent="0.3">
      <c r="A1308" s="1" t="s">
        <v>811</v>
      </c>
      <c r="B1308" s="1">
        <v>51013</v>
      </c>
      <c r="C1308" s="1" t="s">
        <v>10</v>
      </c>
      <c r="D1308" s="6">
        <v>0.162955471084337</v>
      </c>
      <c r="E1308" s="6">
        <v>0.16295547108410799</v>
      </c>
      <c r="F1308" s="6">
        <v>4.4377851602426301E-4</v>
      </c>
      <c r="G1308" s="6">
        <v>2.7233115468409817E-3</v>
      </c>
      <c r="H1308" s="6">
        <v>9.1934481125683296E-2</v>
      </c>
      <c r="I1308" s="6">
        <v>2.5036623400240764E-4</v>
      </c>
      <c r="J1308" s="6">
        <v>7.1322785547084502E-2</v>
      </c>
      <c r="K1308" s="6">
        <v>1.9423416543323831E-4</v>
      </c>
      <c r="L1308" s="1" t="s">
        <v>763</v>
      </c>
      <c r="M1308" s="1" t="s">
        <v>443</v>
      </c>
      <c r="N1308" s="1" t="s">
        <v>436</v>
      </c>
      <c r="O1308" s="1" t="s">
        <v>444</v>
      </c>
      <c r="P1308" s="1" t="s">
        <v>752</v>
      </c>
      <c r="Q1308" s="1" t="s">
        <v>764</v>
      </c>
      <c r="R1308" s="1" t="s">
        <v>330</v>
      </c>
    </row>
    <row r="1309" spans="1:18" hidden="1" x14ac:dyDescent="0.3">
      <c r="A1309" s="1" t="s">
        <v>497</v>
      </c>
      <c r="B1309" s="1">
        <v>24009</v>
      </c>
      <c r="C1309" s="1" t="s">
        <v>10</v>
      </c>
      <c r="D1309" s="6">
        <v>0.205565733333333</v>
      </c>
      <c r="E1309" s="6">
        <v>0.20556573333304401</v>
      </c>
      <c r="F1309" s="6">
        <v>5.5981953522071099E-4</v>
      </c>
      <c r="G1309" s="6">
        <v>2.7233115468409726E-3</v>
      </c>
      <c r="H1309" s="6">
        <v>0.11597388480095699</v>
      </c>
      <c r="I1309" s="6">
        <v>3.1583301961045097E-4</v>
      </c>
      <c r="J1309" s="6">
        <v>8.9972558864098801E-2</v>
      </c>
      <c r="K1309" s="6">
        <v>2.4502330845342939E-4</v>
      </c>
      <c r="L1309" s="1" t="s">
        <v>763</v>
      </c>
      <c r="M1309" s="1" t="s">
        <v>443</v>
      </c>
      <c r="N1309" s="1" t="s">
        <v>436</v>
      </c>
      <c r="O1309" s="1" t="s">
        <v>444</v>
      </c>
      <c r="P1309" s="1" t="s">
        <v>752</v>
      </c>
      <c r="Q1309" s="1" t="s">
        <v>764</v>
      </c>
      <c r="R1309" s="1" t="s">
        <v>330</v>
      </c>
    </row>
    <row r="1310" spans="1:18" hidden="1" x14ac:dyDescent="0.3">
      <c r="A1310" s="1" t="s">
        <v>497</v>
      </c>
      <c r="B1310" s="1">
        <v>24017</v>
      </c>
      <c r="C1310" s="1" t="s">
        <v>10</v>
      </c>
      <c r="D1310" s="6">
        <v>0.44395390666666601</v>
      </c>
      <c r="E1310" s="6">
        <v>0.44395390666604501</v>
      </c>
      <c r="F1310" s="6">
        <v>1.2090248002887801E-3</v>
      </c>
      <c r="G1310" s="6">
        <v>2.723311546840928E-3</v>
      </c>
      <c r="H1310" s="6">
        <v>0.25046518402561901</v>
      </c>
      <c r="I1310" s="6">
        <v>6.820947277386062E-4</v>
      </c>
      <c r="J1310" s="6">
        <v>0.19431093087748699</v>
      </c>
      <c r="K1310" s="6">
        <v>5.291692017360697E-4</v>
      </c>
      <c r="L1310" s="1" t="s">
        <v>763</v>
      </c>
      <c r="M1310" s="1" t="s">
        <v>443</v>
      </c>
      <c r="N1310" s="1" t="s">
        <v>436</v>
      </c>
      <c r="O1310" s="1" t="s">
        <v>444</v>
      </c>
      <c r="P1310" s="1" t="s">
        <v>752</v>
      </c>
      <c r="Q1310" s="1" t="s">
        <v>764</v>
      </c>
      <c r="R1310" s="1" t="s">
        <v>330</v>
      </c>
    </row>
    <row r="1311" spans="1:18" hidden="1" x14ac:dyDescent="0.3">
      <c r="A1311" s="1" t="s">
        <v>811</v>
      </c>
      <c r="B1311" s="1">
        <v>51153</v>
      </c>
      <c r="C1311" s="1" t="s">
        <v>10</v>
      </c>
      <c r="D1311" s="6">
        <v>0.50847970481927696</v>
      </c>
      <c r="E1311" s="6">
        <v>0.50847970481856197</v>
      </c>
      <c r="F1311" s="6">
        <v>1.38474865146668E-3</v>
      </c>
      <c r="G1311" s="6">
        <v>2.7233115468409744E-3</v>
      </c>
      <c r="H1311" s="6">
        <v>0.28686866120197402</v>
      </c>
      <c r="I1311" s="6">
        <v>7.8123273747814732E-4</v>
      </c>
      <c r="J1311" s="6">
        <v>0.22255275444603301</v>
      </c>
      <c r="K1311" s="6">
        <v>6.0608048596414571E-4</v>
      </c>
      <c r="L1311" s="1" t="s">
        <v>763</v>
      </c>
      <c r="M1311" s="1" t="s">
        <v>443</v>
      </c>
      <c r="N1311" s="1" t="s">
        <v>436</v>
      </c>
      <c r="O1311" s="1" t="s">
        <v>444</v>
      </c>
      <c r="P1311" s="1" t="s">
        <v>752</v>
      </c>
      <c r="Q1311" s="1" t="s">
        <v>764</v>
      </c>
      <c r="R1311" s="1" t="s">
        <v>330</v>
      </c>
    </row>
    <row r="1312" spans="1:18" hidden="1" x14ac:dyDescent="0.3">
      <c r="A1312" s="1" t="s">
        <v>811</v>
      </c>
      <c r="B1312" s="1">
        <v>51107</v>
      </c>
      <c r="C1312" s="1" t="s">
        <v>10</v>
      </c>
      <c r="D1312" s="6">
        <v>0.53927448795180699</v>
      </c>
      <c r="E1312" s="6">
        <v>0.53927448795104904</v>
      </c>
      <c r="F1312" s="6">
        <v>1.4686124399538401E-3</v>
      </c>
      <c r="G1312" s="6">
        <v>2.723311546840964E-3</v>
      </c>
      <c r="H1312" s="6">
        <v>0.30424213378211101</v>
      </c>
      <c r="I1312" s="6">
        <v>8.2854611596435627E-4</v>
      </c>
      <c r="J1312" s="6">
        <v>0.23603109732531999</v>
      </c>
      <c r="K1312" s="6">
        <v>6.427862127595873E-4</v>
      </c>
      <c r="L1312" s="1" t="s">
        <v>763</v>
      </c>
      <c r="M1312" s="1" t="s">
        <v>443</v>
      </c>
      <c r="N1312" s="1" t="s">
        <v>436</v>
      </c>
      <c r="O1312" s="1" t="s">
        <v>444</v>
      </c>
      <c r="P1312" s="1" t="s">
        <v>752</v>
      </c>
      <c r="Q1312" s="1" t="s">
        <v>764</v>
      </c>
      <c r="R1312" s="1" t="s">
        <v>330</v>
      </c>
    </row>
    <row r="1313" spans="1:18" hidden="1" x14ac:dyDescent="0.3">
      <c r="A1313" s="1" t="s">
        <v>497</v>
      </c>
      <c r="B1313" s="1">
        <v>24021</v>
      </c>
      <c r="C1313" s="1" t="s">
        <v>10</v>
      </c>
      <c r="D1313" s="6">
        <v>0.57745809333333298</v>
      </c>
      <c r="E1313" s="6">
        <v>0.57745809333252496</v>
      </c>
      <c r="F1313" s="6">
        <v>1.57259829338922E-3</v>
      </c>
      <c r="G1313" s="6">
        <v>2.7233115468409427E-3</v>
      </c>
      <c r="H1313" s="6">
        <v>0.32578415335899102</v>
      </c>
      <c r="I1313" s="6">
        <v>8.872117466203408E-4</v>
      </c>
      <c r="J1313" s="6">
        <v>0.25274339964888898</v>
      </c>
      <c r="K1313" s="6">
        <v>6.882990186516544E-4</v>
      </c>
      <c r="L1313" s="1" t="s">
        <v>763</v>
      </c>
      <c r="M1313" s="1" t="s">
        <v>443</v>
      </c>
      <c r="N1313" s="1" t="s">
        <v>436</v>
      </c>
      <c r="O1313" s="1" t="s">
        <v>444</v>
      </c>
      <c r="P1313" s="1" t="s">
        <v>752</v>
      </c>
      <c r="Q1313" s="1" t="s">
        <v>764</v>
      </c>
      <c r="R1313" s="1" t="s">
        <v>330</v>
      </c>
    </row>
    <row r="1314" spans="1:18" hidden="1" x14ac:dyDescent="0.3">
      <c r="A1314" s="1" t="s">
        <v>497</v>
      </c>
      <c r="B1314" s="1">
        <v>24031</v>
      </c>
      <c r="C1314" s="1" t="s">
        <v>10</v>
      </c>
      <c r="D1314" s="6">
        <v>0.65991155999999995</v>
      </c>
      <c r="E1314" s="6">
        <v>0.65991155999907603</v>
      </c>
      <c r="F1314" s="6">
        <v>1.7971447712392999E-3</v>
      </c>
      <c r="G1314" s="6">
        <v>2.7233115468409375E-3</v>
      </c>
      <c r="H1314" s="6">
        <v>0.37230187150968003</v>
      </c>
      <c r="I1314" s="6">
        <v>1.0138939855928028E-3</v>
      </c>
      <c r="J1314" s="6">
        <v>0.28883185302543601</v>
      </c>
      <c r="K1314" s="6">
        <v>7.8657912043963443E-4</v>
      </c>
      <c r="L1314" s="1" t="s">
        <v>763</v>
      </c>
      <c r="M1314" s="1" t="s">
        <v>443</v>
      </c>
      <c r="N1314" s="1" t="s">
        <v>436</v>
      </c>
      <c r="O1314" s="1" t="s">
        <v>444</v>
      </c>
      <c r="P1314" s="1" t="s">
        <v>752</v>
      </c>
      <c r="Q1314" s="1" t="s">
        <v>764</v>
      </c>
      <c r="R1314" s="1" t="s">
        <v>330</v>
      </c>
    </row>
    <row r="1315" spans="1:18" hidden="1" x14ac:dyDescent="0.3">
      <c r="A1315" s="1" t="s">
        <v>497</v>
      </c>
      <c r="B1315" s="1">
        <v>24033</v>
      </c>
      <c r="C1315" s="1" t="s">
        <v>10</v>
      </c>
      <c r="D1315" s="6">
        <v>0.66871345333333299</v>
      </c>
      <c r="E1315" s="6">
        <v>0.66871345333239396</v>
      </c>
      <c r="F1315" s="6">
        <v>1.8211150689880001E-3</v>
      </c>
      <c r="G1315" s="6">
        <v>2.7233115468409575E-3</v>
      </c>
      <c r="H1315" s="6">
        <v>0.37726762989225499</v>
      </c>
      <c r="I1315" s="6">
        <v>1.0274172927348987E-3</v>
      </c>
      <c r="J1315" s="6">
        <v>0.29268428919369899</v>
      </c>
      <c r="K1315" s="6">
        <v>7.9707050434013854E-4</v>
      </c>
      <c r="L1315" s="1" t="s">
        <v>763</v>
      </c>
      <c r="M1315" s="1" t="s">
        <v>443</v>
      </c>
      <c r="N1315" s="1" t="s">
        <v>436</v>
      </c>
      <c r="O1315" s="1" t="s">
        <v>444</v>
      </c>
      <c r="P1315" s="1" t="s">
        <v>752</v>
      </c>
      <c r="Q1315" s="1" t="s">
        <v>764</v>
      </c>
      <c r="R1315" s="1" t="s">
        <v>330</v>
      </c>
    </row>
    <row r="1316" spans="1:18" hidden="1" x14ac:dyDescent="0.3">
      <c r="A1316" s="1" t="s">
        <v>811</v>
      </c>
      <c r="B1316" s="1">
        <v>51059</v>
      </c>
      <c r="C1316" s="1" t="s">
        <v>10</v>
      </c>
      <c r="D1316" s="6">
        <v>1.2435204939758999</v>
      </c>
      <c r="E1316" s="6">
        <v>1.24352049397416</v>
      </c>
      <c r="F1316" s="6">
        <v>3.3864937199732099E-3</v>
      </c>
      <c r="G1316" s="6">
        <v>2.7233115468409644E-3</v>
      </c>
      <c r="H1316" s="6">
        <v>0.70155614059536997</v>
      </c>
      <c r="I1316" s="6">
        <v>1.9105559384405542E-3</v>
      </c>
      <c r="J1316" s="6">
        <v>0.54426736902466999</v>
      </c>
      <c r="K1316" s="6">
        <v>1.4822096106336361E-3</v>
      </c>
      <c r="L1316" s="1" t="s">
        <v>763</v>
      </c>
      <c r="M1316" s="1" t="s">
        <v>443</v>
      </c>
      <c r="N1316" s="1" t="s">
        <v>436</v>
      </c>
      <c r="O1316" s="1" t="s">
        <v>444</v>
      </c>
      <c r="P1316" s="1" t="s">
        <v>752</v>
      </c>
      <c r="Q1316" s="1" t="s">
        <v>764</v>
      </c>
      <c r="R1316" s="1" t="s">
        <v>330</v>
      </c>
    </row>
    <row r="1317" spans="1:18" hidden="1" x14ac:dyDescent="0.3">
      <c r="A1317" s="1" t="s">
        <v>9</v>
      </c>
      <c r="B1317" s="1">
        <v>11001</v>
      </c>
      <c r="C1317" s="1" t="s">
        <v>10</v>
      </c>
      <c r="D1317" s="6">
        <v>0.1243036929</v>
      </c>
      <c r="E1317" s="6" t="s">
        <v>963</v>
      </c>
      <c r="F1317" s="6" t="s">
        <v>963</v>
      </c>
      <c r="G1317" s="6" t="s">
        <v>963</v>
      </c>
      <c r="H1317" s="6">
        <v>0.13899475319999999</v>
      </c>
      <c r="I1317" s="6" t="s">
        <v>964</v>
      </c>
      <c r="J1317" s="6">
        <v>0.1455210653</v>
      </c>
      <c r="K1317" s="6" t="s">
        <v>964</v>
      </c>
      <c r="L1317" s="1" t="s">
        <v>83</v>
      </c>
      <c r="M1317" s="1" t="s">
        <v>46</v>
      </c>
      <c r="N1317" s="1" t="s">
        <v>11</v>
      </c>
      <c r="O1317" s="1" t="s">
        <v>47</v>
      </c>
      <c r="P1317" s="1" t="s">
        <v>43</v>
      </c>
      <c r="Q1317" s="1" t="s">
        <v>84</v>
      </c>
      <c r="R1317" s="1" t="s">
        <v>20</v>
      </c>
    </row>
    <row r="1318" spans="1:18" hidden="1" x14ac:dyDescent="0.3">
      <c r="A1318" s="1" t="s">
        <v>811</v>
      </c>
      <c r="B1318" s="1">
        <v>51107</v>
      </c>
      <c r="C1318" s="1" t="s">
        <v>10</v>
      </c>
      <c r="D1318" s="6">
        <v>0.13413056840000001</v>
      </c>
      <c r="E1318" s="6" t="s">
        <v>963</v>
      </c>
      <c r="F1318" s="6" t="s">
        <v>963</v>
      </c>
      <c r="G1318" s="6" t="s">
        <v>963</v>
      </c>
      <c r="H1318" s="6">
        <v>0.1365560877</v>
      </c>
      <c r="I1318" s="6" t="s">
        <v>964</v>
      </c>
      <c r="J1318" s="6">
        <v>0.1347471593</v>
      </c>
      <c r="K1318" s="6" t="s">
        <v>964</v>
      </c>
      <c r="L1318" s="1" t="s">
        <v>83</v>
      </c>
      <c r="M1318" s="1" t="s">
        <v>46</v>
      </c>
      <c r="N1318" s="1" t="s">
        <v>11</v>
      </c>
      <c r="O1318" s="1" t="s">
        <v>47</v>
      </c>
      <c r="P1318" s="1" t="s">
        <v>43</v>
      </c>
      <c r="Q1318" s="1" t="s">
        <v>84</v>
      </c>
      <c r="R1318" s="1" t="s">
        <v>20</v>
      </c>
    </row>
    <row r="1319" spans="1:18" hidden="1" x14ac:dyDescent="0.3">
      <c r="A1319" s="1" t="s">
        <v>811</v>
      </c>
      <c r="B1319" s="1">
        <v>51059</v>
      </c>
      <c r="C1319" s="1" t="s">
        <v>10</v>
      </c>
      <c r="D1319" s="6">
        <v>0.40239177380000002</v>
      </c>
      <c r="E1319" s="6" t="s">
        <v>963</v>
      </c>
      <c r="F1319" s="6" t="s">
        <v>963</v>
      </c>
      <c r="G1319" s="6" t="s">
        <v>963</v>
      </c>
      <c r="H1319" s="6">
        <v>0.40966811710000001</v>
      </c>
      <c r="I1319" s="6" t="s">
        <v>964</v>
      </c>
      <c r="J1319" s="6">
        <v>0.40424138440000001</v>
      </c>
      <c r="K1319" s="6" t="s">
        <v>964</v>
      </c>
      <c r="L1319" s="1" t="s">
        <v>83</v>
      </c>
      <c r="M1319" s="1" t="s">
        <v>46</v>
      </c>
      <c r="N1319" s="1" t="s">
        <v>11</v>
      </c>
      <c r="O1319" s="1" t="s">
        <v>47</v>
      </c>
      <c r="P1319" s="1" t="s">
        <v>43</v>
      </c>
      <c r="Q1319" s="1" t="s">
        <v>84</v>
      </c>
      <c r="R1319" s="1" t="s">
        <v>20</v>
      </c>
    </row>
    <row r="1320" spans="1:18" hidden="1" x14ac:dyDescent="0.3">
      <c r="A1320" s="1" t="s">
        <v>811</v>
      </c>
      <c r="B1320" s="1">
        <v>51153</v>
      </c>
      <c r="C1320" s="1" t="s">
        <v>10</v>
      </c>
      <c r="D1320" s="6">
        <v>0.40239177380000002</v>
      </c>
      <c r="E1320" s="6" t="s">
        <v>963</v>
      </c>
      <c r="F1320" s="6" t="s">
        <v>963</v>
      </c>
      <c r="G1320" s="6" t="s">
        <v>963</v>
      </c>
      <c r="H1320" s="6">
        <v>0.40966811710000001</v>
      </c>
      <c r="I1320" s="6" t="s">
        <v>964</v>
      </c>
      <c r="J1320" s="6">
        <v>0.40424138440000001</v>
      </c>
      <c r="K1320" s="6" t="s">
        <v>964</v>
      </c>
      <c r="L1320" s="1" t="s">
        <v>83</v>
      </c>
      <c r="M1320" s="1" t="s">
        <v>46</v>
      </c>
      <c r="N1320" s="1" t="s">
        <v>11</v>
      </c>
      <c r="O1320" s="1" t="s">
        <v>47</v>
      </c>
      <c r="P1320" s="1" t="s">
        <v>43</v>
      </c>
      <c r="Q1320" s="1" t="s">
        <v>84</v>
      </c>
      <c r="R1320" s="1" t="s">
        <v>20</v>
      </c>
    </row>
    <row r="1321" spans="1:18" hidden="1" x14ac:dyDescent="0.3">
      <c r="A1321" s="1" t="s">
        <v>497</v>
      </c>
      <c r="B1321" s="1">
        <v>24017</v>
      </c>
      <c r="C1321" s="1" t="s">
        <v>10</v>
      </c>
      <c r="D1321" s="6">
        <v>0.50683429469999997</v>
      </c>
      <c r="E1321" s="6" t="s">
        <v>963</v>
      </c>
      <c r="F1321" s="6" t="s">
        <v>963</v>
      </c>
      <c r="G1321" s="6" t="s">
        <v>963</v>
      </c>
      <c r="H1321" s="6">
        <v>0.55530329810000001</v>
      </c>
      <c r="I1321" s="6" t="s">
        <v>964</v>
      </c>
      <c r="J1321" s="6">
        <v>0.57316601609999995</v>
      </c>
      <c r="K1321" s="6" t="s">
        <v>964</v>
      </c>
      <c r="L1321" s="1" t="s">
        <v>83</v>
      </c>
      <c r="M1321" s="1" t="s">
        <v>46</v>
      </c>
      <c r="N1321" s="1" t="s">
        <v>11</v>
      </c>
      <c r="O1321" s="1" t="s">
        <v>47</v>
      </c>
      <c r="P1321" s="1" t="s">
        <v>43</v>
      </c>
      <c r="Q1321" s="1" t="s">
        <v>84</v>
      </c>
      <c r="R1321" s="1" t="s">
        <v>20</v>
      </c>
    </row>
    <row r="1322" spans="1:18" hidden="1" x14ac:dyDescent="0.3">
      <c r="A1322" s="1" t="s">
        <v>497</v>
      </c>
      <c r="B1322" s="1">
        <v>24021</v>
      </c>
      <c r="C1322" s="1" t="s">
        <v>10</v>
      </c>
      <c r="D1322" s="6">
        <v>0.50683429469999997</v>
      </c>
      <c r="E1322" s="6" t="s">
        <v>963</v>
      </c>
      <c r="F1322" s="6" t="s">
        <v>963</v>
      </c>
      <c r="G1322" s="6" t="s">
        <v>963</v>
      </c>
      <c r="H1322" s="6">
        <v>0.55530329810000001</v>
      </c>
      <c r="I1322" s="6" t="s">
        <v>964</v>
      </c>
      <c r="J1322" s="6">
        <v>0.57316601609999995</v>
      </c>
      <c r="K1322" s="6" t="s">
        <v>964</v>
      </c>
      <c r="L1322" s="1" t="s">
        <v>83</v>
      </c>
      <c r="M1322" s="1" t="s">
        <v>46</v>
      </c>
      <c r="N1322" s="1" t="s">
        <v>11</v>
      </c>
      <c r="O1322" s="1" t="s">
        <v>47</v>
      </c>
      <c r="P1322" s="1" t="s">
        <v>43</v>
      </c>
      <c r="Q1322" s="1" t="s">
        <v>84</v>
      </c>
      <c r="R1322" s="1" t="s">
        <v>20</v>
      </c>
    </row>
    <row r="1323" spans="1:18" hidden="1" x14ac:dyDescent="0.3">
      <c r="A1323" s="1" t="s">
        <v>497</v>
      </c>
      <c r="B1323" s="1">
        <v>24033</v>
      </c>
      <c r="C1323" s="1" t="s">
        <v>10</v>
      </c>
      <c r="D1323" s="6">
        <v>0.50683429469999997</v>
      </c>
      <c r="E1323" s="6" t="s">
        <v>963</v>
      </c>
      <c r="F1323" s="6" t="s">
        <v>963</v>
      </c>
      <c r="G1323" s="6" t="s">
        <v>963</v>
      </c>
      <c r="H1323" s="6">
        <v>0.55530329810000001</v>
      </c>
      <c r="I1323" s="6" t="s">
        <v>964</v>
      </c>
      <c r="J1323" s="6">
        <v>0.57316601609999995</v>
      </c>
      <c r="K1323" s="6" t="s">
        <v>964</v>
      </c>
      <c r="L1323" s="1" t="s">
        <v>83</v>
      </c>
      <c r="M1323" s="1" t="s">
        <v>46</v>
      </c>
      <c r="N1323" s="1" t="s">
        <v>11</v>
      </c>
      <c r="O1323" s="1" t="s">
        <v>47</v>
      </c>
      <c r="P1323" s="1" t="s">
        <v>43</v>
      </c>
      <c r="Q1323" s="1" t="s">
        <v>84</v>
      </c>
      <c r="R1323" s="1" t="s">
        <v>20</v>
      </c>
    </row>
    <row r="1324" spans="1:18" hidden="1" x14ac:dyDescent="0.3">
      <c r="A1324" s="1" t="s">
        <v>497</v>
      </c>
      <c r="B1324" s="1">
        <v>24031</v>
      </c>
      <c r="C1324" s="1" t="s">
        <v>10</v>
      </c>
      <c r="D1324" s="6">
        <v>1.0136683115</v>
      </c>
      <c r="E1324" s="6" t="s">
        <v>963</v>
      </c>
      <c r="F1324" s="6" t="s">
        <v>963</v>
      </c>
      <c r="G1324" s="6" t="s">
        <v>963</v>
      </c>
      <c r="H1324" s="6">
        <v>1.1106070719000001</v>
      </c>
      <c r="I1324" s="6" t="s">
        <v>964</v>
      </c>
      <c r="J1324" s="6">
        <v>1.1463320751999999</v>
      </c>
      <c r="K1324" s="6" t="s">
        <v>964</v>
      </c>
      <c r="L1324" s="1" t="s">
        <v>83</v>
      </c>
      <c r="M1324" s="1" t="s">
        <v>46</v>
      </c>
      <c r="N1324" s="1" t="s">
        <v>11</v>
      </c>
      <c r="O1324" s="1" t="s">
        <v>47</v>
      </c>
      <c r="P1324" s="1" t="s">
        <v>43</v>
      </c>
      <c r="Q1324" s="1" t="s">
        <v>84</v>
      </c>
      <c r="R1324" s="1" t="s">
        <v>20</v>
      </c>
    </row>
    <row r="1325" spans="1:18" hidden="1" x14ac:dyDescent="0.3">
      <c r="A1325" s="1" t="s">
        <v>9</v>
      </c>
      <c r="B1325" s="1">
        <v>11001</v>
      </c>
      <c r="C1325" s="1" t="s">
        <v>12</v>
      </c>
      <c r="D1325" s="6">
        <v>6.9430356611999997</v>
      </c>
      <c r="E1325" s="6" t="s">
        <v>963</v>
      </c>
      <c r="F1325" s="6" t="s">
        <v>963</v>
      </c>
      <c r="G1325" s="6" t="s">
        <v>963</v>
      </c>
      <c r="H1325" s="6">
        <v>6.9548823964000004</v>
      </c>
      <c r="I1325" s="6" t="s">
        <v>964</v>
      </c>
      <c r="J1325" s="6">
        <v>7.2744808222000001</v>
      </c>
      <c r="K1325" s="6" t="s">
        <v>964</v>
      </c>
      <c r="L1325" s="1" t="s">
        <v>83</v>
      </c>
      <c r="M1325" s="1" t="s">
        <v>46</v>
      </c>
      <c r="N1325" s="1" t="s">
        <v>11</v>
      </c>
      <c r="O1325" s="1" t="s">
        <v>47</v>
      </c>
      <c r="P1325" s="1" t="s">
        <v>43</v>
      </c>
      <c r="Q1325" s="1" t="s">
        <v>84</v>
      </c>
      <c r="R1325" s="1" t="s">
        <v>20</v>
      </c>
    </row>
    <row r="1326" spans="1:18" hidden="1" x14ac:dyDescent="0.3">
      <c r="A1326" s="1" t="s">
        <v>811</v>
      </c>
      <c r="B1326" s="1">
        <v>51107</v>
      </c>
      <c r="C1326" s="1" t="s">
        <v>12</v>
      </c>
      <c r="D1326" s="6">
        <v>7.6741646693999996</v>
      </c>
      <c r="E1326" s="6" t="s">
        <v>963</v>
      </c>
      <c r="F1326" s="6" t="s">
        <v>963</v>
      </c>
      <c r="G1326" s="6" t="s">
        <v>963</v>
      </c>
      <c r="H1326" s="6">
        <v>6.8410670689000002</v>
      </c>
      <c r="I1326" s="6" t="s">
        <v>964</v>
      </c>
      <c r="J1326" s="6">
        <v>6.7468684105000003</v>
      </c>
      <c r="K1326" s="6" t="s">
        <v>964</v>
      </c>
      <c r="L1326" s="1" t="s">
        <v>83</v>
      </c>
      <c r="M1326" s="1" t="s">
        <v>46</v>
      </c>
      <c r="N1326" s="1" t="s">
        <v>11</v>
      </c>
      <c r="O1326" s="1" t="s">
        <v>47</v>
      </c>
      <c r="P1326" s="1" t="s">
        <v>43</v>
      </c>
      <c r="Q1326" s="1" t="s">
        <v>84</v>
      </c>
      <c r="R1326" s="1" t="s">
        <v>20</v>
      </c>
    </row>
    <row r="1327" spans="1:18" hidden="1" x14ac:dyDescent="0.3">
      <c r="A1327" s="1" t="s">
        <v>811</v>
      </c>
      <c r="B1327" s="1">
        <v>51059</v>
      </c>
      <c r="C1327" s="1" t="s">
        <v>12</v>
      </c>
      <c r="D1327" s="6">
        <v>23.034376898000001</v>
      </c>
      <c r="E1327" s="6" t="s">
        <v>963</v>
      </c>
      <c r="F1327" s="6" t="s">
        <v>963</v>
      </c>
      <c r="G1327" s="6" t="s">
        <v>963</v>
      </c>
      <c r="H1327" s="6">
        <v>20.531833005999999</v>
      </c>
      <c r="I1327" s="6" t="s">
        <v>964</v>
      </c>
      <c r="J1327" s="6">
        <v>20.249146753000002</v>
      </c>
      <c r="K1327" s="6" t="s">
        <v>964</v>
      </c>
      <c r="L1327" s="1" t="s">
        <v>83</v>
      </c>
      <c r="M1327" s="1" t="s">
        <v>46</v>
      </c>
      <c r="N1327" s="1" t="s">
        <v>11</v>
      </c>
      <c r="O1327" s="1" t="s">
        <v>47</v>
      </c>
      <c r="P1327" s="1" t="s">
        <v>43</v>
      </c>
      <c r="Q1327" s="1" t="s">
        <v>84</v>
      </c>
      <c r="R1327" s="1" t="s">
        <v>20</v>
      </c>
    </row>
    <row r="1328" spans="1:18" hidden="1" x14ac:dyDescent="0.3">
      <c r="A1328" s="1" t="s">
        <v>811</v>
      </c>
      <c r="B1328" s="1">
        <v>51153</v>
      </c>
      <c r="C1328" s="1" t="s">
        <v>12</v>
      </c>
      <c r="D1328" s="6">
        <v>23.040423854</v>
      </c>
      <c r="E1328" s="6" t="s">
        <v>963</v>
      </c>
      <c r="F1328" s="6" t="s">
        <v>963</v>
      </c>
      <c r="G1328" s="6" t="s">
        <v>963</v>
      </c>
      <c r="H1328" s="6">
        <v>20.538312698999999</v>
      </c>
      <c r="I1328" s="6" t="s">
        <v>964</v>
      </c>
      <c r="J1328" s="6">
        <v>20.25554155</v>
      </c>
      <c r="K1328" s="6" t="s">
        <v>964</v>
      </c>
      <c r="L1328" s="1" t="s">
        <v>83</v>
      </c>
      <c r="M1328" s="1" t="s">
        <v>46</v>
      </c>
      <c r="N1328" s="1" t="s">
        <v>11</v>
      </c>
      <c r="O1328" s="1" t="s">
        <v>47</v>
      </c>
      <c r="P1328" s="1" t="s">
        <v>43</v>
      </c>
      <c r="Q1328" s="1" t="s">
        <v>84</v>
      </c>
      <c r="R1328" s="1" t="s">
        <v>20</v>
      </c>
    </row>
    <row r="1329" spans="1:18" hidden="1" x14ac:dyDescent="0.3">
      <c r="A1329" s="1" t="s">
        <v>497</v>
      </c>
      <c r="B1329" s="1">
        <v>24021</v>
      </c>
      <c r="C1329" s="1" t="s">
        <v>12</v>
      </c>
      <c r="D1329" s="6">
        <v>28.711131604999999</v>
      </c>
      <c r="E1329" s="6" t="s">
        <v>963</v>
      </c>
      <c r="F1329" s="6" t="s">
        <v>963</v>
      </c>
      <c r="G1329" s="6" t="s">
        <v>963</v>
      </c>
      <c r="H1329" s="6">
        <v>27.733754767000001</v>
      </c>
      <c r="I1329" s="6" t="s">
        <v>964</v>
      </c>
      <c r="J1329" s="6">
        <v>28.620409368000001</v>
      </c>
      <c r="K1329" s="6" t="s">
        <v>964</v>
      </c>
      <c r="L1329" s="1" t="s">
        <v>83</v>
      </c>
      <c r="M1329" s="1" t="s">
        <v>46</v>
      </c>
      <c r="N1329" s="1" t="s">
        <v>11</v>
      </c>
      <c r="O1329" s="1" t="s">
        <v>47</v>
      </c>
      <c r="P1329" s="1" t="s">
        <v>43</v>
      </c>
      <c r="Q1329" s="1" t="s">
        <v>84</v>
      </c>
      <c r="R1329" s="1" t="s">
        <v>20</v>
      </c>
    </row>
    <row r="1330" spans="1:18" hidden="1" x14ac:dyDescent="0.3">
      <c r="A1330" s="1" t="s">
        <v>497</v>
      </c>
      <c r="B1330" s="1">
        <v>24017</v>
      </c>
      <c r="C1330" s="1" t="s">
        <v>12</v>
      </c>
      <c r="D1330" s="6">
        <v>28.752227660999999</v>
      </c>
      <c r="E1330" s="6" t="s">
        <v>963</v>
      </c>
      <c r="F1330" s="6" t="s">
        <v>963</v>
      </c>
      <c r="G1330" s="6" t="s">
        <v>963</v>
      </c>
      <c r="H1330" s="6">
        <v>27.769776504999999</v>
      </c>
      <c r="I1330" s="6" t="s">
        <v>964</v>
      </c>
      <c r="J1330" s="6">
        <v>28.657562734999999</v>
      </c>
      <c r="K1330" s="6" t="s">
        <v>964</v>
      </c>
      <c r="L1330" s="1" t="s">
        <v>83</v>
      </c>
      <c r="M1330" s="1" t="s">
        <v>46</v>
      </c>
      <c r="N1330" s="1" t="s">
        <v>11</v>
      </c>
      <c r="O1330" s="1" t="s">
        <v>47</v>
      </c>
      <c r="P1330" s="1" t="s">
        <v>43</v>
      </c>
      <c r="Q1330" s="1" t="s">
        <v>84</v>
      </c>
      <c r="R1330" s="1" t="s">
        <v>20</v>
      </c>
    </row>
    <row r="1331" spans="1:18" hidden="1" x14ac:dyDescent="0.3">
      <c r="A1331" s="1" t="s">
        <v>497</v>
      </c>
      <c r="B1331" s="1">
        <v>24033</v>
      </c>
      <c r="C1331" s="1" t="s">
        <v>12</v>
      </c>
      <c r="D1331" s="6">
        <v>28.761249546999998</v>
      </c>
      <c r="E1331" s="6" t="s">
        <v>963</v>
      </c>
      <c r="F1331" s="6" t="s">
        <v>963</v>
      </c>
      <c r="G1331" s="6" t="s">
        <v>963</v>
      </c>
      <c r="H1331" s="6">
        <v>27.780719042000001</v>
      </c>
      <c r="I1331" s="6" t="s">
        <v>964</v>
      </c>
      <c r="J1331" s="6">
        <v>28.668861002</v>
      </c>
      <c r="K1331" s="6" t="s">
        <v>964</v>
      </c>
      <c r="L1331" s="1" t="s">
        <v>83</v>
      </c>
      <c r="M1331" s="1" t="s">
        <v>46</v>
      </c>
      <c r="N1331" s="1" t="s">
        <v>11</v>
      </c>
      <c r="O1331" s="1" t="s">
        <v>47</v>
      </c>
      <c r="P1331" s="1" t="s">
        <v>43</v>
      </c>
      <c r="Q1331" s="1" t="s">
        <v>84</v>
      </c>
      <c r="R1331" s="1" t="s">
        <v>20</v>
      </c>
    </row>
    <row r="1332" spans="1:18" hidden="1" x14ac:dyDescent="0.3">
      <c r="A1332" s="1" t="s">
        <v>497</v>
      </c>
      <c r="B1332" s="1">
        <v>24031</v>
      </c>
      <c r="C1332" s="1" t="s">
        <v>12</v>
      </c>
      <c r="D1332" s="6">
        <v>57.485005860999998</v>
      </c>
      <c r="E1332" s="6" t="s">
        <v>963</v>
      </c>
      <c r="F1332" s="6" t="s">
        <v>963</v>
      </c>
      <c r="G1332" s="6" t="s">
        <v>963</v>
      </c>
      <c r="H1332" s="6">
        <v>55.527536171999998</v>
      </c>
      <c r="I1332" s="6" t="s">
        <v>964</v>
      </c>
      <c r="J1332" s="6">
        <v>57.302773313000003</v>
      </c>
      <c r="K1332" s="6" t="s">
        <v>964</v>
      </c>
      <c r="L1332" s="1" t="s">
        <v>83</v>
      </c>
      <c r="M1332" s="1" t="s">
        <v>46</v>
      </c>
      <c r="N1332" s="1" t="s">
        <v>11</v>
      </c>
      <c r="O1332" s="1" t="s">
        <v>47</v>
      </c>
      <c r="P1332" s="1" t="s">
        <v>43</v>
      </c>
      <c r="Q1332" s="1" t="s">
        <v>84</v>
      </c>
      <c r="R1332" s="1" t="s">
        <v>20</v>
      </c>
    </row>
    <row r="1333" spans="1:18" hidden="1" x14ac:dyDescent="0.3">
      <c r="A1333" s="1" t="s">
        <v>811</v>
      </c>
      <c r="B1333" s="1">
        <v>51107</v>
      </c>
      <c r="C1333" s="1" t="s">
        <v>10</v>
      </c>
      <c r="D1333" s="6">
        <v>4.6588971200000003E-2</v>
      </c>
      <c r="E1333" s="6" t="s">
        <v>963</v>
      </c>
      <c r="F1333" s="6" t="s">
        <v>963</v>
      </c>
      <c r="G1333" s="6" t="s">
        <v>963</v>
      </c>
      <c r="H1333" s="6">
        <v>4.6276704299999999E-2</v>
      </c>
      <c r="I1333" s="6" t="s">
        <v>964</v>
      </c>
      <c r="J1333" s="6">
        <v>4.5663412100000002E-2</v>
      </c>
      <c r="K1333" s="6" t="s">
        <v>964</v>
      </c>
      <c r="L1333" s="1" t="s">
        <v>85</v>
      </c>
      <c r="M1333" s="1" t="s">
        <v>46</v>
      </c>
      <c r="N1333" s="1" t="s">
        <v>11</v>
      </c>
      <c r="O1333" s="1" t="s">
        <v>47</v>
      </c>
      <c r="P1333" s="1" t="s">
        <v>43</v>
      </c>
      <c r="Q1333" s="1" t="s">
        <v>86</v>
      </c>
      <c r="R1333" s="1" t="s">
        <v>20</v>
      </c>
    </row>
    <row r="1334" spans="1:18" hidden="1" x14ac:dyDescent="0.3">
      <c r="A1334" s="1" t="s">
        <v>811</v>
      </c>
      <c r="B1334" s="1">
        <v>51059</v>
      </c>
      <c r="C1334" s="1" t="s">
        <v>10</v>
      </c>
      <c r="D1334" s="6">
        <v>0.13976676369999999</v>
      </c>
      <c r="E1334" s="6" t="s">
        <v>963</v>
      </c>
      <c r="F1334" s="6" t="s">
        <v>963</v>
      </c>
      <c r="G1334" s="6" t="s">
        <v>963</v>
      </c>
      <c r="H1334" s="6">
        <v>0.1388301565</v>
      </c>
      <c r="I1334" s="6" t="s">
        <v>964</v>
      </c>
      <c r="J1334" s="6">
        <v>0.1369901144</v>
      </c>
      <c r="K1334" s="6" t="s">
        <v>964</v>
      </c>
      <c r="L1334" s="1" t="s">
        <v>85</v>
      </c>
      <c r="M1334" s="1" t="s">
        <v>46</v>
      </c>
      <c r="N1334" s="1" t="s">
        <v>11</v>
      </c>
      <c r="O1334" s="1" t="s">
        <v>47</v>
      </c>
      <c r="P1334" s="1" t="s">
        <v>43</v>
      </c>
      <c r="Q1334" s="1" t="s">
        <v>86</v>
      </c>
      <c r="R1334" s="1" t="s">
        <v>20</v>
      </c>
    </row>
    <row r="1335" spans="1:18" hidden="1" x14ac:dyDescent="0.3">
      <c r="A1335" s="1" t="s">
        <v>811</v>
      </c>
      <c r="B1335" s="1">
        <v>51153</v>
      </c>
      <c r="C1335" s="1" t="s">
        <v>10</v>
      </c>
      <c r="D1335" s="6">
        <v>0.13976676369999999</v>
      </c>
      <c r="E1335" s="6" t="s">
        <v>963</v>
      </c>
      <c r="F1335" s="6" t="s">
        <v>963</v>
      </c>
      <c r="G1335" s="6" t="s">
        <v>963</v>
      </c>
      <c r="H1335" s="6">
        <v>0.1388301565</v>
      </c>
      <c r="I1335" s="6" t="s">
        <v>964</v>
      </c>
      <c r="J1335" s="6">
        <v>0.1369901144</v>
      </c>
      <c r="K1335" s="6" t="s">
        <v>964</v>
      </c>
      <c r="L1335" s="1" t="s">
        <v>85</v>
      </c>
      <c r="M1335" s="1" t="s">
        <v>46</v>
      </c>
      <c r="N1335" s="1" t="s">
        <v>11</v>
      </c>
      <c r="O1335" s="1" t="s">
        <v>47</v>
      </c>
      <c r="P1335" s="1" t="s">
        <v>43</v>
      </c>
      <c r="Q1335" s="1" t="s">
        <v>86</v>
      </c>
      <c r="R1335" s="1" t="s">
        <v>20</v>
      </c>
    </row>
    <row r="1336" spans="1:18" hidden="1" x14ac:dyDescent="0.3">
      <c r="A1336" s="1" t="s">
        <v>811</v>
      </c>
      <c r="B1336" s="1">
        <v>51107</v>
      </c>
      <c r="C1336" s="1" t="s">
        <v>12</v>
      </c>
      <c r="D1336" s="6">
        <v>0.18326288430000001</v>
      </c>
      <c r="E1336" s="6" t="s">
        <v>963</v>
      </c>
      <c r="F1336" s="6" t="s">
        <v>963</v>
      </c>
      <c r="G1336" s="6" t="s">
        <v>963</v>
      </c>
      <c r="H1336" s="6">
        <v>0.1782344726</v>
      </c>
      <c r="I1336" s="6" t="s">
        <v>964</v>
      </c>
      <c r="J1336" s="6">
        <v>0.17513335899999999</v>
      </c>
      <c r="K1336" s="6" t="s">
        <v>964</v>
      </c>
      <c r="L1336" s="1" t="s">
        <v>85</v>
      </c>
      <c r="M1336" s="1" t="s">
        <v>46</v>
      </c>
      <c r="N1336" s="1" t="s">
        <v>11</v>
      </c>
      <c r="O1336" s="1" t="s">
        <v>47</v>
      </c>
      <c r="P1336" s="1" t="s">
        <v>43</v>
      </c>
      <c r="Q1336" s="1" t="s">
        <v>86</v>
      </c>
      <c r="R1336" s="1" t="s">
        <v>20</v>
      </c>
    </row>
    <row r="1337" spans="1:18" hidden="1" x14ac:dyDescent="0.3">
      <c r="A1337" s="1" t="s">
        <v>497</v>
      </c>
      <c r="B1337" s="1">
        <v>24017</v>
      </c>
      <c r="C1337" s="1" t="s">
        <v>10</v>
      </c>
      <c r="D1337" s="6">
        <v>0.23420088289999999</v>
      </c>
      <c r="E1337" s="6" t="s">
        <v>963</v>
      </c>
      <c r="F1337" s="6" t="s">
        <v>963</v>
      </c>
      <c r="G1337" s="6" t="s">
        <v>963</v>
      </c>
      <c r="H1337" s="6">
        <v>0.25073613439999998</v>
      </c>
      <c r="I1337" s="6" t="s">
        <v>964</v>
      </c>
      <c r="J1337" s="6">
        <v>0.25878702110000001</v>
      </c>
      <c r="K1337" s="6" t="s">
        <v>964</v>
      </c>
      <c r="L1337" s="1" t="s">
        <v>85</v>
      </c>
      <c r="M1337" s="1" t="s">
        <v>46</v>
      </c>
      <c r="N1337" s="1" t="s">
        <v>11</v>
      </c>
      <c r="O1337" s="1" t="s">
        <v>47</v>
      </c>
      <c r="P1337" s="1" t="s">
        <v>43</v>
      </c>
      <c r="Q1337" s="1" t="s">
        <v>86</v>
      </c>
      <c r="R1337" s="1" t="s">
        <v>20</v>
      </c>
    </row>
    <row r="1338" spans="1:18" hidden="1" x14ac:dyDescent="0.3">
      <c r="A1338" s="1" t="s">
        <v>497</v>
      </c>
      <c r="B1338" s="1">
        <v>24021</v>
      </c>
      <c r="C1338" s="1" t="s">
        <v>10</v>
      </c>
      <c r="D1338" s="6">
        <v>0.23420088289999999</v>
      </c>
      <c r="E1338" s="6" t="s">
        <v>963</v>
      </c>
      <c r="F1338" s="6" t="s">
        <v>963</v>
      </c>
      <c r="G1338" s="6" t="s">
        <v>963</v>
      </c>
      <c r="H1338" s="6">
        <v>0.25073613439999998</v>
      </c>
      <c r="I1338" s="6" t="s">
        <v>964</v>
      </c>
      <c r="J1338" s="6">
        <v>0.25878702110000001</v>
      </c>
      <c r="K1338" s="6" t="s">
        <v>964</v>
      </c>
      <c r="L1338" s="1" t="s">
        <v>85</v>
      </c>
      <c r="M1338" s="1" t="s">
        <v>46</v>
      </c>
      <c r="N1338" s="1" t="s">
        <v>11</v>
      </c>
      <c r="O1338" s="1" t="s">
        <v>47</v>
      </c>
      <c r="P1338" s="1" t="s">
        <v>43</v>
      </c>
      <c r="Q1338" s="1" t="s">
        <v>86</v>
      </c>
      <c r="R1338" s="1" t="s">
        <v>20</v>
      </c>
    </row>
    <row r="1339" spans="1:18" hidden="1" x14ac:dyDescent="0.3">
      <c r="A1339" s="1" t="s">
        <v>497</v>
      </c>
      <c r="B1339" s="1">
        <v>24033</v>
      </c>
      <c r="C1339" s="1" t="s">
        <v>10</v>
      </c>
      <c r="D1339" s="6">
        <v>0.23420088289999999</v>
      </c>
      <c r="E1339" s="6" t="s">
        <v>963</v>
      </c>
      <c r="F1339" s="6" t="s">
        <v>963</v>
      </c>
      <c r="G1339" s="6" t="s">
        <v>963</v>
      </c>
      <c r="H1339" s="6">
        <v>0.25073613439999998</v>
      </c>
      <c r="I1339" s="6" t="s">
        <v>964</v>
      </c>
      <c r="J1339" s="6">
        <v>0.25878702110000001</v>
      </c>
      <c r="K1339" s="6" t="s">
        <v>964</v>
      </c>
      <c r="L1339" s="1" t="s">
        <v>85</v>
      </c>
      <c r="M1339" s="1" t="s">
        <v>46</v>
      </c>
      <c r="N1339" s="1" t="s">
        <v>11</v>
      </c>
      <c r="O1339" s="1" t="s">
        <v>47</v>
      </c>
      <c r="P1339" s="1" t="s">
        <v>43</v>
      </c>
      <c r="Q1339" s="1" t="s">
        <v>86</v>
      </c>
      <c r="R1339" s="1" t="s">
        <v>20</v>
      </c>
    </row>
    <row r="1340" spans="1:18" hidden="1" x14ac:dyDescent="0.3">
      <c r="A1340" s="1" t="s">
        <v>497</v>
      </c>
      <c r="B1340" s="1">
        <v>24031</v>
      </c>
      <c r="C1340" s="1" t="s">
        <v>10</v>
      </c>
      <c r="D1340" s="6">
        <v>0.46840185340000001</v>
      </c>
      <c r="E1340" s="6" t="s">
        <v>963</v>
      </c>
      <c r="F1340" s="6" t="s">
        <v>963</v>
      </c>
      <c r="G1340" s="6" t="s">
        <v>963</v>
      </c>
      <c r="H1340" s="6">
        <v>0.50147211979999995</v>
      </c>
      <c r="I1340" s="6" t="s">
        <v>964</v>
      </c>
      <c r="J1340" s="6">
        <v>0.51757418310000003</v>
      </c>
      <c r="K1340" s="6" t="s">
        <v>964</v>
      </c>
      <c r="L1340" s="1" t="s">
        <v>85</v>
      </c>
      <c r="M1340" s="1" t="s">
        <v>46</v>
      </c>
      <c r="N1340" s="1" t="s">
        <v>11</v>
      </c>
      <c r="O1340" s="1" t="s">
        <v>47</v>
      </c>
      <c r="P1340" s="1" t="s">
        <v>43</v>
      </c>
      <c r="Q1340" s="1" t="s">
        <v>86</v>
      </c>
      <c r="R1340" s="1" t="s">
        <v>20</v>
      </c>
    </row>
    <row r="1341" spans="1:18" hidden="1" x14ac:dyDescent="0.3">
      <c r="A1341" s="1" t="s">
        <v>811</v>
      </c>
      <c r="B1341" s="1">
        <v>51059</v>
      </c>
      <c r="C1341" s="1" t="s">
        <v>12</v>
      </c>
      <c r="D1341" s="6">
        <v>0.55288005100000004</v>
      </c>
      <c r="E1341" s="6" t="s">
        <v>963</v>
      </c>
      <c r="F1341" s="6" t="s">
        <v>963</v>
      </c>
      <c r="G1341" s="6" t="s">
        <v>963</v>
      </c>
      <c r="H1341" s="6">
        <v>0.53775058099999995</v>
      </c>
      <c r="I1341" s="6" t="s">
        <v>964</v>
      </c>
      <c r="J1341" s="6">
        <v>0.52840659420000002</v>
      </c>
      <c r="K1341" s="6" t="s">
        <v>964</v>
      </c>
      <c r="L1341" s="1" t="s">
        <v>85</v>
      </c>
      <c r="M1341" s="1" t="s">
        <v>46</v>
      </c>
      <c r="N1341" s="1" t="s">
        <v>11</v>
      </c>
      <c r="O1341" s="1" t="s">
        <v>47</v>
      </c>
      <c r="P1341" s="1" t="s">
        <v>43</v>
      </c>
      <c r="Q1341" s="1" t="s">
        <v>86</v>
      </c>
      <c r="R1341" s="1" t="s">
        <v>20</v>
      </c>
    </row>
    <row r="1342" spans="1:18" hidden="1" x14ac:dyDescent="0.3">
      <c r="A1342" s="1" t="s">
        <v>811</v>
      </c>
      <c r="B1342" s="1">
        <v>51153</v>
      </c>
      <c r="C1342" s="1" t="s">
        <v>12</v>
      </c>
      <c r="D1342" s="6">
        <v>0.55545235729999998</v>
      </c>
      <c r="E1342" s="6" t="s">
        <v>963</v>
      </c>
      <c r="F1342" s="6" t="s">
        <v>963</v>
      </c>
      <c r="G1342" s="6" t="s">
        <v>963</v>
      </c>
      <c r="H1342" s="6">
        <v>0.54031590650000005</v>
      </c>
      <c r="I1342" s="6" t="s">
        <v>964</v>
      </c>
      <c r="J1342" s="6">
        <v>0.5309376884</v>
      </c>
      <c r="K1342" s="6" t="s">
        <v>964</v>
      </c>
      <c r="L1342" s="1" t="s">
        <v>85</v>
      </c>
      <c r="M1342" s="1" t="s">
        <v>46</v>
      </c>
      <c r="N1342" s="1" t="s">
        <v>11</v>
      </c>
      <c r="O1342" s="1" t="s">
        <v>47</v>
      </c>
      <c r="P1342" s="1" t="s">
        <v>43</v>
      </c>
      <c r="Q1342" s="1" t="s">
        <v>86</v>
      </c>
      <c r="R1342" s="1" t="s">
        <v>20</v>
      </c>
    </row>
    <row r="1343" spans="1:18" hidden="1" x14ac:dyDescent="0.3">
      <c r="A1343" s="1" t="s">
        <v>9</v>
      </c>
      <c r="B1343" s="1">
        <v>11001</v>
      </c>
      <c r="C1343" s="1" t="s">
        <v>10</v>
      </c>
      <c r="D1343" s="6">
        <v>0.57021768289999997</v>
      </c>
      <c r="E1343" s="6" t="s">
        <v>963</v>
      </c>
      <c r="F1343" s="6" t="s">
        <v>963</v>
      </c>
      <c r="G1343" s="6" t="s">
        <v>963</v>
      </c>
      <c r="H1343" s="6">
        <v>0.62476310629999998</v>
      </c>
      <c r="I1343" s="6" t="s">
        <v>964</v>
      </c>
      <c r="J1343" s="6">
        <v>0.65406601470000003</v>
      </c>
      <c r="K1343" s="6" t="s">
        <v>964</v>
      </c>
      <c r="L1343" s="1" t="s">
        <v>85</v>
      </c>
      <c r="M1343" s="1" t="s">
        <v>46</v>
      </c>
      <c r="N1343" s="1" t="s">
        <v>11</v>
      </c>
      <c r="O1343" s="1" t="s">
        <v>47</v>
      </c>
      <c r="P1343" s="1" t="s">
        <v>43</v>
      </c>
      <c r="Q1343" s="1" t="s">
        <v>86</v>
      </c>
      <c r="R1343" s="1" t="s">
        <v>20</v>
      </c>
    </row>
    <row r="1344" spans="1:18" hidden="1" x14ac:dyDescent="0.3">
      <c r="A1344" s="1" t="s">
        <v>497</v>
      </c>
      <c r="B1344" s="1">
        <v>24021</v>
      </c>
      <c r="C1344" s="1" t="s">
        <v>12</v>
      </c>
      <c r="D1344" s="6">
        <v>0.9044357932</v>
      </c>
      <c r="E1344" s="6" t="s">
        <v>963</v>
      </c>
      <c r="F1344" s="6" t="s">
        <v>963</v>
      </c>
      <c r="G1344" s="6" t="s">
        <v>963</v>
      </c>
      <c r="H1344" s="6">
        <v>0.94827768639999999</v>
      </c>
      <c r="I1344" s="6" t="s">
        <v>964</v>
      </c>
      <c r="J1344" s="6">
        <v>0.97489865340000004</v>
      </c>
      <c r="K1344" s="6" t="s">
        <v>964</v>
      </c>
      <c r="L1344" s="1" t="s">
        <v>85</v>
      </c>
      <c r="M1344" s="1" t="s">
        <v>46</v>
      </c>
      <c r="N1344" s="1" t="s">
        <v>11</v>
      </c>
      <c r="O1344" s="1" t="s">
        <v>47</v>
      </c>
      <c r="P1344" s="1" t="s">
        <v>43</v>
      </c>
      <c r="Q1344" s="1" t="s">
        <v>86</v>
      </c>
      <c r="R1344" s="1" t="s">
        <v>20</v>
      </c>
    </row>
    <row r="1345" spans="1:18" hidden="1" x14ac:dyDescent="0.3">
      <c r="A1345" s="1" t="s">
        <v>497</v>
      </c>
      <c r="B1345" s="1">
        <v>24017</v>
      </c>
      <c r="C1345" s="1" t="s">
        <v>12</v>
      </c>
      <c r="D1345" s="6">
        <v>0.92089373190000001</v>
      </c>
      <c r="E1345" s="6" t="s">
        <v>963</v>
      </c>
      <c r="F1345" s="6" t="s">
        <v>963</v>
      </c>
      <c r="G1345" s="6" t="s">
        <v>963</v>
      </c>
      <c r="H1345" s="6">
        <v>0.96583070699999996</v>
      </c>
      <c r="I1345" s="6" t="s">
        <v>964</v>
      </c>
      <c r="J1345" s="6">
        <v>0.99301461069999997</v>
      </c>
      <c r="K1345" s="6" t="s">
        <v>964</v>
      </c>
      <c r="L1345" s="1" t="s">
        <v>85</v>
      </c>
      <c r="M1345" s="1" t="s">
        <v>46</v>
      </c>
      <c r="N1345" s="1" t="s">
        <v>11</v>
      </c>
      <c r="O1345" s="1" t="s">
        <v>47</v>
      </c>
      <c r="P1345" s="1" t="s">
        <v>43</v>
      </c>
      <c r="Q1345" s="1" t="s">
        <v>86</v>
      </c>
      <c r="R1345" s="1" t="s">
        <v>20</v>
      </c>
    </row>
    <row r="1346" spans="1:18" hidden="1" x14ac:dyDescent="0.3">
      <c r="A1346" s="1" t="s">
        <v>497</v>
      </c>
      <c r="B1346" s="1">
        <v>24033</v>
      </c>
      <c r="C1346" s="1" t="s">
        <v>12</v>
      </c>
      <c r="D1346" s="6">
        <v>0.92641681919999996</v>
      </c>
      <c r="E1346" s="6" t="s">
        <v>963</v>
      </c>
      <c r="F1346" s="6" t="s">
        <v>963</v>
      </c>
      <c r="G1346" s="6" t="s">
        <v>963</v>
      </c>
      <c r="H1346" s="6">
        <v>0.97177201619999998</v>
      </c>
      <c r="I1346" s="6" t="s">
        <v>964</v>
      </c>
      <c r="J1346" s="6">
        <v>0.99914628000000005</v>
      </c>
      <c r="K1346" s="6" t="s">
        <v>964</v>
      </c>
      <c r="L1346" s="1" t="s">
        <v>85</v>
      </c>
      <c r="M1346" s="1" t="s">
        <v>46</v>
      </c>
      <c r="N1346" s="1" t="s">
        <v>11</v>
      </c>
      <c r="O1346" s="1" t="s">
        <v>47</v>
      </c>
      <c r="P1346" s="1" t="s">
        <v>43</v>
      </c>
      <c r="Q1346" s="1" t="s">
        <v>86</v>
      </c>
      <c r="R1346" s="1" t="s">
        <v>20</v>
      </c>
    </row>
    <row r="1347" spans="1:18" hidden="1" x14ac:dyDescent="0.3">
      <c r="A1347" s="1" t="s">
        <v>497</v>
      </c>
      <c r="B1347" s="1">
        <v>24031</v>
      </c>
      <c r="C1347" s="1" t="s">
        <v>12</v>
      </c>
      <c r="D1347" s="6">
        <v>1.8372209153000001</v>
      </c>
      <c r="E1347" s="6" t="s">
        <v>963</v>
      </c>
      <c r="F1347" s="6" t="s">
        <v>963</v>
      </c>
      <c r="G1347" s="6" t="s">
        <v>963</v>
      </c>
      <c r="H1347" s="6">
        <v>1.9268749799</v>
      </c>
      <c r="I1347" s="6" t="s">
        <v>964</v>
      </c>
      <c r="J1347" s="6">
        <v>1.9810898995999999</v>
      </c>
      <c r="K1347" s="6" t="s">
        <v>964</v>
      </c>
      <c r="L1347" s="1" t="s">
        <v>85</v>
      </c>
      <c r="M1347" s="1" t="s">
        <v>46</v>
      </c>
      <c r="N1347" s="1" t="s">
        <v>11</v>
      </c>
      <c r="O1347" s="1" t="s">
        <v>47</v>
      </c>
      <c r="P1347" s="1" t="s">
        <v>43</v>
      </c>
      <c r="Q1347" s="1" t="s">
        <v>86</v>
      </c>
      <c r="R1347" s="1" t="s">
        <v>20</v>
      </c>
    </row>
    <row r="1348" spans="1:18" hidden="1" x14ac:dyDescent="0.3">
      <c r="A1348" s="1" t="s">
        <v>9</v>
      </c>
      <c r="B1348" s="1">
        <v>11001</v>
      </c>
      <c r="C1348" s="1" t="s">
        <v>12</v>
      </c>
      <c r="D1348" s="6">
        <v>2.1516914529000002</v>
      </c>
      <c r="E1348" s="6" t="s">
        <v>963</v>
      </c>
      <c r="F1348" s="6" t="s">
        <v>963</v>
      </c>
      <c r="G1348" s="6" t="s">
        <v>963</v>
      </c>
      <c r="H1348" s="6">
        <v>2.3097413166999998</v>
      </c>
      <c r="I1348" s="6" t="s">
        <v>964</v>
      </c>
      <c r="J1348" s="6">
        <v>2.4088784160999999</v>
      </c>
      <c r="K1348" s="6" t="s">
        <v>964</v>
      </c>
      <c r="L1348" s="1" t="s">
        <v>85</v>
      </c>
      <c r="M1348" s="1" t="s">
        <v>46</v>
      </c>
      <c r="N1348" s="1" t="s">
        <v>11</v>
      </c>
      <c r="O1348" s="1" t="s">
        <v>47</v>
      </c>
      <c r="P1348" s="1" t="s">
        <v>43</v>
      </c>
      <c r="Q1348" s="1" t="s">
        <v>86</v>
      </c>
      <c r="R1348" s="1" t="s">
        <v>20</v>
      </c>
    </row>
    <row r="1349" spans="1:18" hidden="1" x14ac:dyDescent="0.3">
      <c r="A1349" s="1" t="s">
        <v>811</v>
      </c>
      <c r="B1349" s="1">
        <v>51685</v>
      </c>
      <c r="C1349" s="1" t="s">
        <v>10</v>
      </c>
      <c r="D1349" s="6">
        <v>3.9001551099999997E-2</v>
      </c>
      <c r="E1349" s="6" t="s">
        <v>963</v>
      </c>
      <c r="F1349" s="6" t="s">
        <v>963</v>
      </c>
      <c r="G1349" s="6" t="s">
        <v>963</v>
      </c>
      <c r="H1349" s="6">
        <v>3.9408593800000002E-2</v>
      </c>
      <c r="I1349" s="6" t="s">
        <v>964</v>
      </c>
      <c r="J1349" s="6">
        <v>4.1147761400000003E-2</v>
      </c>
      <c r="K1349" s="6" t="s">
        <v>964</v>
      </c>
      <c r="L1349" s="1" t="s">
        <v>51</v>
      </c>
      <c r="M1349" s="1" t="s">
        <v>46</v>
      </c>
      <c r="N1349" s="1" t="s">
        <v>11</v>
      </c>
      <c r="O1349" s="1" t="s">
        <v>47</v>
      </c>
      <c r="P1349" s="1" t="s">
        <v>31</v>
      </c>
      <c r="Q1349" s="1" t="s">
        <v>52</v>
      </c>
      <c r="R1349" s="1" t="s">
        <v>20</v>
      </c>
    </row>
    <row r="1350" spans="1:18" hidden="1" x14ac:dyDescent="0.3">
      <c r="A1350" s="1" t="s">
        <v>811</v>
      </c>
      <c r="B1350" s="1">
        <v>51683</v>
      </c>
      <c r="C1350" s="1" t="s">
        <v>10</v>
      </c>
      <c r="D1350" s="6">
        <v>4.4622701399999999E-2</v>
      </c>
      <c r="E1350" s="6" t="s">
        <v>963</v>
      </c>
      <c r="F1350" s="6" t="s">
        <v>963</v>
      </c>
      <c r="G1350" s="6" t="s">
        <v>963</v>
      </c>
      <c r="H1350" s="6">
        <v>4.50884207E-2</v>
      </c>
      <c r="I1350" s="6" t="s">
        <v>964</v>
      </c>
      <c r="J1350" s="6">
        <v>4.7078240100000002E-2</v>
      </c>
      <c r="K1350" s="6" t="s">
        <v>964</v>
      </c>
      <c r="L1350" s="1" t="s">
        <v>51</v>
      </c>
      <c r="M1350" s="1" t="s">
        <v>46</v>
      </c>
      <c r="N1350" s="1" t="s">
        <v>11</v>
      </c>
      <c r="O1350" s="1" t="s">
        <v>47</v>
      </c>
      <c r="P1350" s="1" t="s">
        <v>31</v>
      </c>
      <c r="Q1350" s="1" t="s">
        <v>52</v>
      </c>
      <c r="R1350" s="1" t="s">
        <v>20</v>
      </c>
    </row>
    <row r="1351" spans="1:18" hidden="1" x14ac:dyDescent="0.3">
      <c r="A1351" s="1" t="s">
        <v>811</v>
      </c>
      <c r="B1351" s="1">
        <v>51600</v>
      </c>
      <c r="C1351" s="1" t="s">
        <v>10</v>
      </c>
      <c r="D1351" s="6">
        <v>4.9972883500000002E-2</v>
      </c>
      <c r="E1351" s="6" t="s">
        <v>963</v>
      </c>
      <c r="F1351" s="6" t="s">
        <v>963</v>
      </c>
      <c r="G1351" s="6" t="s">
        <v>963</v>
      </c>
      <c r="H1351" s="6">
        <v>5.0494445300000003E-2</v>
      </c>
      <c r="I1351" s="6" t="s">
        <v>964</v>
      </c>
      <c r="J1351" s="6">
        <v>5.2722841100000001E-2</v>
      </c>
      <c r="K1351" s="6" t="s">
        <v>964</v>
      </c>
      <c r="L1351" s="1" t="s">
        <v>51</v>
      </c>
      <c r="M1351" s="1" t="s">
        <v>46</v>
      </c>
      <c r="N1351" s="1" t="s">
        <v>11</v>
      </c>
      <c r="O1351" s="1" t="s">
        <v>47</v>
      </c>
      <c r="P1351" s="1" t="s">
        <v>31</v>
      </c>
      <c r="Q1351" s="1" t="s">
        <v>52</v>
      </c>
      <c r="R1351" s="1" t="s">
        <v>20</v>
      </c>
    </row>
    <row r="1352" spans="1:18" hidden="1" x14ac:dyDescent="0.3">
      <c r="A1352" s="1" t="s">
        <v>497</v>
      </c>
      <c r="B1352" s="1">
        <v>24009</v>
      </c>
      <c r="C1352" s="1" t="s">
        <v>10</v>
      </c>
      <c r="D1352" s="6">
        <v>5.1786961999999999E-2</v>
      </c>
      <c r="E1352" s="6" t="s">
        <v>963</v>
      </c>
      <c r="F1352" s="6" t="s">
        <v>963</v>
      </c>
      <c r="G1352" s="6" t="s">
        <v>963</v>
      </c>
      <c r="H1352" s="6">
        <v>5.2291401899999999E-2</v>
      </c>
      <c r="I1352" s="6" t="s">
        <v>964</v>
      </c>
      <c r="J1352" s="6">
        <v>5.4645322099999998E-2</v>
      </c>
      <c r="K1352" s="6" t="s">
        <v>964</v>
      </c>
      <c r="L1352" s="1" t="s">
        <v>51</v>
      </c>
      <c r="M1352" s="1" t="s">
        <v>46</v>
      </c>
      <c r="N1352" s="1" t="s">
        <v>11</v>
      </c>
      <c r="O1352" s="1" t="s">
        <v>47</v>
      </c>
      <c r="P1352" s="1" t="s">
        <v>31</v>
      </c>
      <c r="Q1352" s="1" t="s">
        <v>52</v>
      </c>
      <c r="R1352" s="1" t="s">
        <v>20</v>
      </c>
    </row>
    <row r="1353" spans="1:18" hidden="1" x14ac:dyDescent="0.3">
      <c r="A1353" s="1" t="s">
        <v>497</v>
      </c>
      <c r="B1353" s="1">
        <v>24017</v>
      </c>
      <c r="C1353" s="1" t="s">
        <v>10</v>
      </c>
      <c r="D1353" s="6">
        <v>0.1461969957</v>
      </c>
      <c r="E1353" s="6" t="s">
        <v>963</v>
      </c>
      <c r="F1353" s="6" t="s">
        <v>963</v>
      </c>
      <c r="G1353" s="6" t="s">
        <v>963</v>
      </c>
      <c r="H1353" s="6">
        <v>0.14762096459999999</v>
      </c>
      <c r="I1353" s="6" t="s">
        <v>964</v>
      </c>
      <c r="J1353" s="6">
        <v>0.15426621609999999</v>
      </c>
      <c r="K1353" s="6" t="s">
        <v>964</v>
      </c>
      <c r="L1353" s="1" t="s">
        <v>51</v>
      </c>
      <c r="M1353" s="1" t="s">
        <v>46</v>
      </c>
      <c r="N1353" s="1" t="s">
        <v>11</v>
      </c>
      <c r="O1353" s="1" t="s">
        <v>47</v>
      </c>
      <c r="P1353" s="1" t="s">
        <v>31</v>
      </c>
      <c r="Q1353" s="1" t="s">
        <v>52</v>
      </c>
      <c r="R1353" s="1" t="s">
        <v>20</v>
      </c>
    </row>
    <row r="1354" spans="1:18" hidden="1" x14ac:dyDescent="0.3">
      <c r="A1354" s="1" t="s">
        <v>811</v>
      </c>
      <c r="B1354" s="1">
        <v>51510</v>
      </c>
      <c r="C1354" s="1" t="s">
        <v>10</v>
      </c>
      <c r="D1354" s="6">
        <v>0.19005494370000001</v>
      </c>
      <c r="E1354" s="6" t="s">
        <v>963</v>
      </c>
      <c r="F1354" s="6" t="s">
        <v>963</v>
      </c>
      <c r="G1354" s="6" t="s">
        <v>963</v>
      </c>
      <c r="H1354" s="6">
        <v>0.1920384544</v>
      </c>
      <c r="I1354" s="6" t="s">
        <v>964</v>
      </c>
      <c r="J1354" s="6">
        <v>0.20051354730000001</v>
      </c>
      <c r="K1354" s="6" t="s">
        <v>964</v>
      </c>
      <c r="L1354" s="1" t="s">
        <v>51</v>
      </c>
      <c r="M1354" s="1" t="s">
        <v>46</v>
      </c>
      <c r="N1354" s="1" t="s">
        <v>11</v>
      </c>
      <c r="O1354" s="1" t="s">
        <v>47</v>
      </c>
      <c r="P1354" s="1" t="s">
        <v>31</v>
      </c>
      <c r="Q1354" s="1" t="s">
        <v>52</v>
      </c>
      <c r="R1354" s="1" t="s">
        <v>20</v>
      </c>
    </row>
    <row r="1355" spans="1:18" hidden="1" x14ac:dyDescent="0.3">
      <c r="A1355" s="1" t="s">
        <v>811</v>
      </c>
      <c r="B1355" s="1">
        <v>51610</v>
      </c>
      <c r="C1355" s="1" t="s">
        <v>10</v>
      </c>
      <c r="D1355" s="6">
        <v>0.196054586</v>
      </c>
      <c r="E1355" s="6" t="s">
        <v>963</v>
      </c>
      <c r="F1355" s="6" t="s">
        <v>963</v>
      </c>
      <c r="G1355" s="6" t="s">
        <v>963</v>
      </c>
      <c r="H1355" s="6">
        <v>0.19810079280000001</v>
      </c>
      <c r="I1355" s="6" t="s">
        <v>964</v>
      </c>
      <c r="J1355" s="6">
        <v>0.20684324900000001</v>
      </c>
      <c r="K1355" s="6" t="s">
        <v>964</v>
      </c>
      <c r="L1355" s="1" t="s">
        <v>51</v>
      </c>
      <c r="M1355" s="1" t="s">
        <v>46</v>
      </c>
      <c r="N1355" s="1" t="s">
        <v>11</v>
      </c>
      <c r="O1355" s="1" t="s">
        <v>47</v>
      </c>
      <c r="P1355" s="1" t="s">
        <v>31</v>
      </c>
      <c r="Q1355" s="1" t="s">
        <v>52</v>
      </c>
      <c r="R1355" s="1" t="s">
        <v>20</v>
      </c>
    </row>
    <row r="1356" spans="1:18" hidden="1" x14ac:dyDescent="0.3">
      <c r="A1356" s="1" t="s">
        <v>497</v>
      </c>
      <c r="B1356" s="1">
        <v>24021</v>
      </c>
      <c r="C1356" s="1" t="s">
        <v>10</v>
      </c>
      <c r="D1356" s="6">
        <v>0.27365968909999999</v>
      </c>
      <c r="E1356" s="6" t="s">
        <v>963</v>
      </c>
      <c r="F1356" s="6" t="s">
        <v>963</v>
      </c>
      <c r="G1356" s="6" t="s">
        <v>963</v>
      </c>
      <c r="H1356" s="6">
        <v>0.27632513600000003</v>
      </c>
      <c r="I1356" s="6" t="s">
        <v>964</v>
      </c>
      <c r="J1356" s="6">
        <v>0.2887642929</v>
      </c>
      <c r="K1356" s="6" t="s">
        <v>964</v>
      </c>
      <c r="L1356" s="1" t="s">
        <v>51</v>
      </c>
      <c r="M1356" s="1" t="s">
        <v>46</v>
      </c>
      <c r="N1356" s="1" t="s">
        <v>11</v>
      </c>
      <c r="O1356" s="1" t="s">
        <v>47</v>
      </c>
      <c r="P1356" s="1" t="s">
        <v>31</v>
      </c>
      <c r="Q1356" s="1" t="s">
        <v>52</v>
      </c>
      <c r="R1356" s="1" t="s">
        <v>20</v>
      </c>
    </row>
    <row r="1357" spans="1:18" hidden="1" x14ac:dyDescent="0.3">
      <c r="A1357" s="1" t="s">
        <v>811</v>
      </c>
      <c r="B1357" s="1">
        <v>51153</v>
      </c>
      <c r="C1357" s="1" t="s">
        <v>10</v>
      </c>
      <c r="D1357" s="6">
        <v>0.43429466379999998</v>
      </c>
      <c r="E1357" s="6" t="s">
        <v>963</v>
      </c>
      <c r="F1357" s="6" t="s">
        <v>963</v>
      </c>
      <c r="G1357" s="6" t="s">
        <v>963</v>
      </c>
      <c r="H1357" s="6">
        <v>0.43882719190000002</v>
      </c>
      <c r="I1357" s="6" t="s">
        <v>964</v>
      </c>
      <c r="J1357" s="6">
        <v>0.45819327250000003</v>
      </c>
      <c r="K1357" s="6" t="s">
        <v>964</v>
      </c>
      <c r="L1357" s="1" t="s">
        <v>51</v>
      </c>
      <c r="M1357" s="1" t="s">
        <v>46</v>
      </c>
      <c r="N1357" s="1" t="s">
        <v>11</v>
      </c>
      <c r="O1357" s="1" t="s">
        <v>47</v>
      </c>
      <c r="P1357" s="1" t="s">
        <v>31</v>
      </c>
      <c r="Q1357" s="1" t="s">
        <v>52</v>
      </c>
      <c r="R1357" s="1" t="s">
        <v>20</v>
      </c>
    </row>
    <row r="1358" spans="1:18" hidden="1" x14ac:dyDescent="0.3">
      <c r="A1358" s="1" t="s">
        <v>811</v>
      </c>
      <c r="B1358" s="1">
        <v>51013</v>
      </c>
      <c r="C1358" s="1" t="s">
        <v>10</v>
      </c>
      <c r="D1358" s="6">
        <v>0.45902757789999998</v>
      </c>
      <c r="E1358" s="6" t="s">
        <v>963</v>
      </c>
      <c r="F1358" s="6" t="s">
        <v>963</v>
      </c>
      <c r="G1358" s="6" t="s">
        <v>963</v>
      </c>
      <c r="H1358" s="6">
        <v>0.46381822750000001</v>
      </c>
      <c r="I1358" s="6" t="s">
        <v>964</v>
      </c>
      <c r="J1358" s="6">
        <v>0.48428737370000002</v>
      </c>
      <c r="K1358" s="6" t="s">
        <v>964</v>
      </c>
      <c r="L1358" s="1" t="s">
        <v>51</v>
      </c>
      <c r="M1358" s="1" t="s">
        <v>46</v>
      </c>
      <c r="N1358" s="1" t="s">
        <v>11</v>
      </c>
      <c r="O1358" s="1" t="s">
        <v>47</v>
      </c>
      <c r="P1358" s="1" t="s">
        <v>31</v>
      </c>
      <c r="Q1358" s="1" t="s">
        <v>52</v>
      </c>
      <c r="R1358" s="1" t="s">
        <v>20</v>
      </c>
    </row>
    <row r="1359" spans="1:18" hidden="1" x14ac:dyDescent="0.3">
      <c r="A1359" s="1" t="s">
        <v>9</v>
      </c>
      <c r="B1359" s="1">
        <v>11001</v>
      </c>
      <c r="C1359" s="1" t="s">
        <v>10</v>
      </c>
      <c r="D1359" s="6">
        <v>0.54527964880000002</v>
      </c>
      <c r="E1359" s="6" t="s">
        <v>963</v>
      </c>
      <c r="F1359" s="6" t="s">
        <v>963</v>
      </c>
      <c r="G1359" s="6" t="s">
        <v>963</v>
      </c>
      <c r="H1359" s="6">
        <v>0.55135462030000004</v>
      </c>
      <c r="I1359" s="6" t="s">
        <v>964</v>
      </c>
      <c r="J1359" s="6">
        <v>0.57565668489999999</v>
      </c>
      <c r="K1359" s="6" t="s">
        <v>964</v>
      </c>
      <c r="L1359" s="1" t="s">
        <v>51</v>
      </c>
      <c r="M1359" s="1" t="s">
        <v>46</v>
      </c>
      <c r="N1359" s="1" t="s">
        <v>11</v>
      </c>
      <c r="O1359" s="1" t="s">
        <v>47</v>
      </c>
      <c r="P1359" s="1" t="s">
        <v>31</v>
      </c>
      <c r="Q1359" s="1" t="s">
        <v>52</v>
      </c>
      <c r="R1359" s="1" t="s">
        <v>20</v>
      </c>
    </row>
    <row r="1360" spans="1:18" hidden="1" x14ac:dyDescent="0.3">
      <c r="A1360" s="1" t="s">
        <v>497</v>
      </c>
      <c r="B1360" s="1">
        <v>24033</v>
      </c>
      <c r="C1360" s="1" t="s">
        <v>10</v>
      </c>
      <c r="D1360" s="6">
        <v>0.59826304959999999</v>
      </c>
      <c r="E1360" s="6" t="s">
        <v>963</v>
      </c>
      <c r="F1360" s="6" t="s">
        <v>963</v>
      </c>
      <c r="G1360" s="6" t="s">
        <v>963</v>
      </c>
      <c r="H1360" s="6">
        <v>0.60409072259999996</v>
      </c>
      <c r="I1360" s="6" t="s">
        <v>964</v>
      </c>
      <c r="J1360" s="6">
        <v>0.63128426790000003</v>
      </c>
      <c r="K1360" s="6" t="s">
        <v>964</v>
      </c>
      <c r="L1360" s="1" t="s">
        <v>51</v>
      </c>
      <c r="M1360" s="1" t="s">
        <v>46</v>
      </c>
      <c r="N1360" s="1" t="s">
        <v>11</v>
      </c>
      <c r="O1360" s="1" t="s">
        <v>47</v>
      </c>
      <c r="P1360" s="1" t="s">
        <v>31</v>
      </c>
      <c r="Q1360" s="1" t="s">
        <v>52</v>
      </c>
      <c r="R1360" s="1" t="s">
        <v>20</v>
      </c>
    </row>
    <row r="1361" spans="1:18" hidden="1" x14ac:dyDescent="0.3">
      <c r="A1361" s="1" t="s">
        <v>811</v>
      </c>
      <c r="B1361" s="1">
        <v>51107</v>
      </c>
      <c r="C1361" s="1" t="s">
        <v>10</v>
      </c>
      <c r="D1361" s="6">
        <v>0.87638825519999997</v>
      </c>
      <c r="E1361" s="6" t="s">
        <v>963</v>
      </c>
      <c r="F1361" s="6" t="s">
        <v>963</v>
      </c>
      <c r="G1361" s="6" t="s">
        <v>963</v>
      </c>
      <c r="H1361" s="6">
        <v>0.8855348072</v>
      </c>
      <c r="I1361" s="6" t="s">
        <v>964</v>
      </c>
      <c r="J1361" s="6">
        <v>0.92461538860000003</v>
      </c>
      <c r="K1361" s="6" t="s">
        <v>964</v>
      </c>
      <c r="L1361" s="1" t="s">
        <v>51</v>
      </c>
      <c r="M1361" s="1" t="s">
        <v>46</v>
      </c>
      <c r="N1361" s="1" t="s">
        <v>11</v>
      </c>
      <c r="O1361" s="1" t="s">
        <v>47</v>
      </c>
      <c r="P1361" s="1" t="s">
        <v>31</v>
      </c>
      <c r="Q1361" s="1" t="s">
        <v>52</v>
      </c>
      <c r="R1361" s="1" t="s">
        <v>20</v>
      </c>
    </row>
    <row r="1362" spans="1:18" hidden="1" x14ac:dyDescent="0.3">
      <c r="A1362" s="1" t="s">
        <v>497</v>
      </c>
      <c r="B1362" s="1">
        <v>24031</v>
      </c>
      <c r="C1362" s="1" t="s">
        <v>10</v>
      </c>
      <c r="D1362" s="6">
        <v>1.2980066709</v>
      </c>
      <c r="E1362" s="6" t="s">
        <v>963</v>
      </c>
      <c r="F1362" s="6" t="s">
        <v>963</v>
      </c>
      <c r="G1362" s="6" t="s">
        <v>963</v>
      </c>
      <c r="H1362" s="6">
        <v>1.3106500702999999</v>
      </c>
      <c r="I1362" s="6" t="s">
        <v>964</v>
      </c>
      <c r="J1362" s="6">
        <v>1.3696500341</v>
      </c>
      <c r="K1362" s="6" t="s">
        <v>964</v>
      </c>
      <c r="L1362" s="1" t="s">
        <v>51</v>
      </c>
      <c r="M1362" s="1" t="s">
        <v>46</v>
      </c>
      <c r="N1362" s="1" t="s">
        <v>11</v>
      </c>
      <c r="O1362" s="1" t="s">
        <v>47</v>
      </c>
      <c r="P1362" s="1" t="s">
        <v>31</v>
      </c>
      <c r="Q1362" s="1" t="s">
        <v>52</v>
      </c>
      <c r="R1362" s="1" t="s">
        <v>20</v>
      </c>
    </row>
    <row r="1363" spans="1:18" hidden="1" x14ac:dyDescent="0.3">
      <c r="A1363" s="1" t="s">
        <v>811</v>
      </c>
      <c r="B1363" s="1">
        <v>51685</v>
      </c>
      <c r="C1363" s="1" t="s">
        <v>12</v>
      </c>
      <c r="D1363" s="6">
        <v>1.5010287695</v>
      </c>
      <c r="E1363" s="6" t="s">
        <v>963</v>
      </c>
      <c r="F1363" s="6" t="s">
        <v>963</v>
      </c>
      <c r="G1363" s="6" t="s">
        <v>963</v>
      </c>
      <c r="H1363" s="6">
        <v>1.5169025619000001</v>
      </c>
      <c r="I1363" s="6" t="s">
        <v>964</v>
      </c>
      <c r="J1363" s="6">
        <v>1.5833355215</v>
      </c>
      <c r="K1363" s="6" t="s">
        <v>964</v>
      </c>
      <c r="L1363" s="1" t="s">
        <v>51</v>
      </c>
      <c r="M1363" s="1" t="s">
        <v>46</v>
      </c>
      <c r="N1363" s="1" t="s">
        <v>11</v>
      </c>
      <c r="O1363" s="1" t="s">
        <v>47</v>
      </c>
      <c r="P1363" s="1" t="s">
        <v>31</v>
      </c>
      <c r="Q1363" s="1" t="s">
        <v>52</v>
      </c>
      <c r="R1363" s="1" t="s">
        <v>20</v>
      </c>
    </row>
    <row r="1364" spans="1:18" hidden="1" x14ac:dyDescent="0.3">
      <c r="A1364" s="1" t="s">
        <v>811</v>
      </c>
      <c r="B1364" s="1">
        <v>51683</v>
      </c>
      <c r="C1364" s="1" t="s">
        <v>12</v>
      </c>
      <c r="D1364" s="6">
        <v>1.7173631251000001</v>
      </c>
      <c r="E1364" s="6" t="s">
        <v>963</v>
      </c>
      <c r="F1364" s="6" t="s">
        <v>963</v>
      </c>
      <c r="G1364" s="6" t="s">
        <v>963</v>
      </c>
      <c r="H1364" s="6">
        <v>1.7355255754000001</v>
      </c>
      <c r="I1364" s="6" t="s">
        <v>964</v>
      </c>
      <c r="J1364" s="6">
        <v>1.8115326339</v>
      </c>
      <c r="K1364" s="6" t="s">
        <v>964</v>
      </c>
      <c r="L1364" s="1" t="s">
        <v>51</v>
      </c>
      <c r="M1364" s="1" t="s">
        <v>46</v>
      </c>
      <c r="N1364" s="1" t="s">
        <v>11</v>
      </c>
      <c r="O1364" s="1" t="s">
        <v>47</v>
      </c>
      <c r="P1364" s="1" t="s">
        <v>31</v>
      </c>
      <c r="Q1364" s="1" t="s">
        <v>52</v>
      </c>
      <c r="R1364" s="1" t="s">
        <v>20</v>
      </c>
    </row>
    <row r="1365" spans="1:18" hidden="1" x14ac:dyDescent="0.3">
      <c r="A1365" s="1" t="s">
        <v>811</v>
      </c>
      <c r="B1365" s="1">
        <v>51059</v>
      </c>
      <c r="C1365" s="1" t="s">
        <v>10</v>
      </c>
      <c r="D1365" s="6">
        <v>1.8469825728</v>
      </c>
      <c r="E1365" s="6" t="s">
        <v>963</v>
      </c>
      <c r="F1365" s="6" t="s">
        <v>963</v>
      </c>
      <c r="G1365" s="6" t="s">
        <v>963</v>
      </c>
      <c r="H1365" s="6">
        <v>1.8662583423000001</v>
      </c>
      <c r="I1365" s="6" t="s">
        <v>964</v>
      </c>
      <c r="J1365" s="6">
        <v>1.9486191304</v>
      </c>
      <c r="K1365" s="6" t="s">
        <v>964</v>
      </c>
      <c r="L1365" s="1" t="s">
        <v>51</v>
      </c>
      <c r="M1365" s="1" t="s">
        <v>46</v>
      </c>
      <c r="N1365" s="1" t="s">
        <v>11</v>
      </c>
      <c r="O1365" s="1" t="s">
        <v>47</v>
      </c>
      <c r="P1365" s="1" t="s">
        <v>31</v>
      </c>
      <c r="Q1365" s="1" t="s">
        <v>52</v>
      </c>
      <c r="R1365" s="1" t="s">
        <v>20</v>
      </c>
    </row>
    <row r="1366" spans="1:18" hidden="1" x14ac:dyDescent="0.3">
      <c r="A1366" s="1" t="s">
        <v>811</v>
      </c>
      <c r="B1366" s="1">
        <v>51600</v>
      </c>
      <c r="C1366" s="1" t="s">
        <v>12</v>
      </c>
      <c r="D1366" s="6">
        <v>1.9229724248</v>
      </c>
      <c r="E1366" s="6" t="s">
        <v>963</v>
      </c>
      <c r="F1366" s="6" t="s">
        <v>963</v>
      </c>
      <c r="G1366" s="6" t="s">
        <v>963</v>
      </c>
      <c r="H1366" s="6">
        <v>1.9433102806</v>
      </c>
      <c r="I1366" s="6" t="s">
        <v>964</v>
      </c>
      <c r="J1366" s="6">
        <v>2.0284166145999998</v>
      </c>
      <c r="K1366" s="6" t="s">
        <v>964</v>
      </c>
      <c r="L1366" s="1" t="s">
        <v>51</v>
      </c>
      <c r="M1366" s="1" t="s">
        <v>46</v>
      </c>
      <c r="N1366" s="1" t="s">
        <v>11</v>
      </c>
      <c r="O1366" s="1" t="s">
        <v>47</v>
      </c>
      <c r="P1366" s="1" t="s">
        <v>31</v>
      </c>
      <c r="Q1366" s="1" t="s">
        <v>52</v>
      </c>
      <c r="R1366" s="1" t="s">
        <v>20</v>
      </c>
    </row>
    <row r="1367" spans="1:18" hidden="1" x14ac:dyDescent="0.3">
      <c r="A1367" s="1" t="s">
        <v>497</v>
      </c>
      <c r="B1367" s="1">
        <v>24009</v>
      </c>
      <c r="C1367" s="1" t="s">
        <v>12</v>
      </c>
      <c r="D1367" s="6">
        <v>1.9913058957000001</v>
      </c>
      <c r="E1367" s="6" t="s">
        <v>963</v>
      </c>
      <c r="F1367" s="6" t="s">
        <v>963</v>
      </c>
      <c r="G1367" s="6" t="s">
        <v>963</v>
      </c>
      <c r="H1367" s="6">
        <v>2.0108710847000002</v>
      </c>
      <c r="I1367" s="6" t="s">
        <v>964</v>
      </c>
      <c r="J1367" s="6">
        <v>2.1006805594000002</v>
      </c>
      <c r="K1367" s="6" t="s">
        <v>964</v>
      </c>
      <c r="L1367" s="1" t="s">
        <v>51</v>
      </c>
      <c r="M1367" s="1" t="s">
        <v>46</v>
      </c>
      <c r="N1367" s="1" t="s">
        <v>11</v>
      </c>
      <c r="O1367" s="1" t="s">
        <v>47</v>
      </c>
      <c r="P1367" s="1" t="s">
        <v>31</v>
      </c>
      <c r="Q1367" s="1" t="s">
        <v>52</v>
      </c>
      <c r="R1367" s="1" t="s">
        <v>20</v>
      </c>
    </row>
    <row r="1368" spans="1:18" hidden="1" x14ac:dyDescent="0.3">
      <c r="A1368" s="1" t="s">
        <v>497</v>
      </c>
      <c r="B1368" s="1">
        <v>24017</v>
      </c>
      <c r="C1368" s="1" t="s">
        <v>12</v>
      </c>
      <c r="D1368" s="6">
        <v>5.6256460966999997</v>
      </c>
      <c r="E1368" s="6" t="s">
        <v>963</v>
      </c>
      <c r="F1368" s="6" t="s">
        <v>963</v>
      </c>
      <c r="G1368" s="6" t="s">
        <v>963</v>
      </c>
      <c r="H1368" s="6">
        <v>5.6809240003000001</v>
      </c>
      <c r="I1368" s="6" t="s">
        <v>964</v>
      </c>
      <c r="J1368" s="6">
        <v>5.9346447770999999</v>
      </c>
      <c r="K1368" s="6" t="s">
        <v>964</v>
      </c>
      <c r="L1368" s="1" t="s">
        <v>51</v>
      </c>
      <c r="M1368" s="1" t="s">
        <v>46</v>
      </c>
      <c r="N1368" s="1" t="s">
        <v>11</v>
      </c>
      <c r="O1368" s="1" t="s">
        <v>47</v>
      </c>
      <c r="P1368" s="1" t="s">
        <v>31</v>
      </c>
      <c r="Q1368" s="1" t="s">
        <v>52</v>
      </c>
      <c r="R1368" s="1" t="s">
        <v>20</v>
      </c>
    </row>
    <row r="1369" spans="1:18" hidden="1" x14ac:dyDescent="0.3">
      <c r="A1369" s="1" t="s">
        <v>811</v>
      </c>
      <c r="B1369" s="1">
        <v>51510</v>
      </c>
      <c r="C1369" s="1" t="s">
        <v>12</v>
      </c>
      <c r="D1369" s="6">
        <v>7.3137098653999999</v>
      </c>
      <c r="E1369" s="6" t="s">
        <v>963</v>
      </c>
      <c r="F1369" s="6" t="s">
        <v>963</v>
      </c>
      <c r="G1369" s="6" t="s">
        <v>963</v>
      </c>
      <c r="H1369" s="6">
        <v>7.3910631044999997</v>
      </c>
      <c r="I1369" s="6" t="s">
        <v>964</v>
      </c>
      <c r="J1369" s="6">
        <v>7.7147450147000001</v>
      </c>
      <c r="K1369" s="6" t="s">
        <v>964</v>
      </c>
      <c r="L1369" s="1" t="s">
        <v>51</v>
      </c>
      <c r="M1369" s="1" t="s">
        <v>46</v>
      </c>
      <c r="N1369" s="1" t="s">
        <v>11</v>
      </c>
      <c r="O1369" s="1" t="s">
        <v>47</v>
      </c>
      <c r="P1369" s="1" t="s">
        <v>31</v>
      </c>
      <c r="Q1369" s="1" t="s">
        <v>52</v>
      </c>
      <c r="R1369" s="1" t="s">
        <v>20</v>
      </c>
    </row>
    <row r="1370" spans="1:18" hidden="1" x14ac:dyDescent="0.3">
      <c r="A1370" s="1" t="s">
        <v>811</v>
      </c>
      <c r="B1370" s="1">
        <v>51610</v>
      </c>
      <c r="C1370" s="1" t="s">
        <v>12</v>
      </c>
      <c r="D1370" s="6">
        <v>7.5443522999999999</v>
      </c>
      <c r="E1370" s="6" t="s">
        <v>963</v>
      </c>
      <c r="F1370" s="6" t="s">
        <v>963</v>
      </c>
      <c r="G1370" s="6" t="s">
        <v>963</v>
      </c>
      <c r="H1370" s="6">
        <v>7.6241429120999999</v>
      </c>
      <c r="I1370" s="6" t="s">
        <v>964</v>
      </c>
      <c r="J1370" s="6">
        <v>7.9580431876000004</v>
      </c>
      <c r="K1370" s="6" t="s">
        <v>964</v>
      </c>
      <c r="L1370" s="1" t="s">
        <v>51</v>
      </c>
      <c r="M1370" s="1" t="s">
        <v>46</v>
      </c>
      <c r="N1370" s="1" t="s">
        <v>11</v>
      </c>
      <c r="O1370" s="1" t="s">
        <v>47</v>
      </c>
      <c r="P1370" s="1" t="s">
        <v>31</v>
      </c>
      <c r="Q1370" s="1" t="s">
        <v>52</v>
      </c>
      <c r="R1370" s="1" t="s">
        <v>20</v>
      </c>
    </row>
    <row r="1371" spans="1:18" hidden="1" x14ac:dyDescent="0.3">
      <c r="A1371" s="1" t="s">
        <v>497</v>
      </c>
      <c r="B1371" s="1">
        <v>24021</v>
      </c>
      <c r="C1371" s="1" t="s">
        <v>12</v>
      </c>
      <c r="D1371" s="6">
        <v>10.524062519999999</v>
      </c>
      <c r="E1371" s="6" t="s">
        <v>963</v>
      </c>
      <c r="F1371" s="6" t="s">
        <v>963</v>
      </c>
      <c r="G1371" s="6" t="s">
        <v>963</v>
      </c>
      <c r="H1371" s="6">
        <v>10.627465967999999</v>
      </c>
      <c r="I1371" s="6" t="s">
        <v>964</v>
      </c>
      <c r="J1371" s="6">
        <v>11.102110891000001</v>
      </c>
      <c r="K1371" s="6" t="s">
        <v>964</v>
      </c>
      <c r="L1371" s="1" t="s">
        <v>51</v>
      </c>
      <c r="M1371" s="1" t="s">
        <v>46</v>
      </c>
      <c r="N1371" s="1" t="s">
        <v>11</v>
      </c>
      <c r="O1371" s="1" t="s">
        <v>47</v>
      </c>
      <c r="P1371" s="1" t="s">
        <v>31</v>
      </c>
      <c r="Q1371" s="1" t="s">
        <v>52</v>
      </c>
      <c r="R1371" s="1" t="s">
        <v>20</v>
      </c>
    </row>
    <row r="1372" spans="1:18" hidden="1" x14ac:dyDescent="0.3">
      <c r="A1372" s="1" t="s">
        <v>811</v>
      </c>
      <c r="B1372" s="1">
        <v>51153</v>
      </c>
      <c r="C1372" s="1" t="s">
        <v>12</v>
      </c>
      <c r="D1372" s="6">
        <v>16.712180106000002</v>
      </c>
      <c r="E1372" s="6" t="s">
        <v>963</v>
      </c>
      <c r="F1372" s="6" t="s">
        <v>963</v>
      </c>
      <c r="G1372" s="6" t="s">
        <v>963</v>
      </c>
      <c r="H1372" s="6">
        <v>16.888937758000001</v>
      </c>
      <c r="I1372" s="6" t="s">
        <v>964</v>
      </c>
      <c r="J1372" s="6">
        <v>17.628575409</v>
      </c>
      <c r="K1372" s="6" t="s">
        <v>964</v>
      </c>
      <c r="L1372" s="1" t="s">
        <v>51</v>
      </c>
      <c r="M1372" s="1" t="s">
        <v>46</v>
      </c>
      <c r="N1372" s="1" t="s">
        <v>11</v>
      </c>
      <c r="O1372" s="1" t="s">
        <v>47</v>
      </c>
      <c r="P1372" s="1" t="s">
        <v>31</v>
      </c>
      <c r="Q1372" s="1" t="s">
        <v>52</v>
      </c>
      <c r="R1372" s="1" t="s">
        <v>20</v>
      </c>
    </row>
    <row r="1373" spans="1:18" hidden="1" x14ac:dyDescent="0.3">
      <c r="A1373" s="1" t="s">
        <v>811</v>
      </c>
      <c r="B1373" s="1">
        <v>51013</v>
      </c>
      <c r="C1373" s="1" t="s">
        <v>12</v>
      </c>
      <c r="D1373" s="6">
        <v>17.664218898000001</v>
      </c>
      <c r="E1373" s="6" t="s">
        <v>963</v>
      </c>
      <c r="F1373" s="6" t="s">
        <v>963</v>
      </c>
      <c r="G1373" s="6" t="s">
        <v>963</v>
      </c>
      <c r="H1373" s="6">
        <v>17.851034908999999</v>
      </c>
      <c r="I1373" s="6" t="s">
        <v>964</v>
      </c>
      <c r="J1373" s="6">
        <v>18.632815603000001</v>
      </c>
      <c r="K1373" s="6" t="s">
        <v>964</v>
      </c>
      <c r="L1373" s="1" t="s">
        <v>51</v>
      </c>
      <c r="M1373" s="1" t="s">
        <v>46</v>
      </c>
      <c r="N1373" s="1" t="s">
        <v>11</v>
      </c>
      <c r="O1373" s="1" t="s">
        <v>47</v>
      </c>
      <c r="P1373" s="1" t="s">
        <v>31</v>
      </c>
      <c r="Q1373" s="1" t="s">
        <v>52</v>
      </c>
      <c r="R1373" s="1" t="s">
        <v>20</v>
      </c>
    </row>
    <row r="1374" spans="1:18" hidden="1" x14ac:dyDescent="0.3">
      <c r="A1374" s="1" t="s">
        <v>9</v>
      </c>
      <c r="B1374" s="1">
        <v>11001</v>
      </c>
      <c r="C1374" s="1" t="s">
        <v>12</v>
      </c>
      <c r="D1374" s="6">
        <v>20.877619952</v>
      </c>
      <c r="E1374" s="6" t="s">
        <v>963</v>
      </c>
      <c r="F1374" s="6" t="s">
        <v>963</v>
      </c>
      <c r="G1374" s="6" t="s">
        <v>963</v>
      </c>
      <c r="H1374" s="6">
        <v>21.113065946999999</v>
      </c>
      <c r="I1374" s="6" t="s">
        <v>964</v>
      </c>
      <c r="J1374" s="6">
        <v>22.037042079999999</v>
      </c>
      <c r="K1374" s="6" t="s">
        <v>964</v>
      </c>
      <c r="L1374" s="1" t="s">
        <v>51</v>
      </c>
      <c r="M1374" s="1" t="s">
        <v>46</v>
      </c>
      <c r="N1374" s="1" t="s">
        <v>11</v>
      </c>
      <c r="O1374" s="1" t="s">
        <v>47</v>
      </c>
      <c r="P1374" s="1" t="s">
        <v>31</v>
      </c>
      <c r="Q1374" s="1" t="s">
        <v>52</v>
      </c>
      <c r="R1374" s="1" t="s">
        <v>20</v>
      </c>
    </row>
    <row r="1375" spans="1:18" hidden="1" x14ac:dyDescent="0.3">
      <c r="A1375" s="1" t="s">
        <v>497</v>
      </c>
      <c r="B1375" s="1">
        <v>24033</v>
      </c>
      <c r="C1375" s="1" t="s">
        <v>12</v>
      </c>
      <c r="D1375" s="6">
        <v>23.022673886</v>
      </c>
      <c r="E1375" s="6" t="s">
        <v>963</v>
      </c>
      <c r="F1375" s="6" t="s">
        <v>963</v>
      </c>
      <c r="G1375" s="6" t="s">
        <v>963</v>
      </c>
      <c r="H1375" s="6">
        <v>23.248880772</v>
      </c>
      <c r="I1375" s="6" t="s">
        <v>964</v>
      </c>
      <c r="J1375" s="6">
        <v>24.287231026000001</v>
      </c>
      <c r="K1375" s="6" t="s">
        <v>964</v>
      </c>
      <c r="L1375" s="1" t="s">
        <v>51</v>
      </c>
      <c r="M1375" s="1" t="s">
        <v>46</v>
      </c>
      <c r="N1375" s="1" t="s">
        <v>11</v>
      </c>
      <c r="O1375" s="1" t="s">
        <v>47</v>
      </c>
      <c r="P1375" s="1" t="s">
        <v>31</v>
      </c>
      <c r="Q1375" s="1" t="s">
        <v>52</v>
      </c>
      <c r="R1375" s="1" t="s">
        <v>20</v>
      </c>
    </row>
    <row r="1376" spans="1:18" hidden="1" x14ac:dyDescent="0.3">
      <c r="A1376" s="1" t="s">
        <v>811</v>
      </c>
      <c r="B1376" s="1">
        <v>51107</v>
      </c>
      <c r="C1376" s="1" t="s">
        <v>12</v>
      </c>
      <c r="D1376" s="6">
        <v>33.714000528</v>
      </c>
      <c r="E1376" s="6" t="s">
        <v>963</v>
      </c>
      <c r="F1376" s="6" t="s">
        <v>963</v>
      </c>
      <c r="G1376" s="6" t="s">
        <v>963</v>
      </c>
      <c r="H1376" s="6">
        <v>34.070570699000001</v>
      </c>
      <c r="I1376" s="6" t="s">
        <v>964</v>
      </c>
      <c r="J1376" s="6">
        <v>35.562687089999997</v>
      </c>
      <c r="K1376" s="6" t="s">
        <v>964</v>
      </c>
      <c r="L1376" s="1" t="s">
        <v>51</v>
      </c>
      <c r="M1376" s="1" t="s">
        <v>46</v>
      </c>
      <c r="N1376" s="1" t="s">
        <v>11</v>
      </c>
      <c r="O1376" s="1" t="s">
        <v>47</v>
      </c>
      <c r="P1376" s="1" t="s">
        <v>31</v>
      </c>
      <c r="Q1376" s="1" t="s">
        <v>52</v>
      </c>
      <c r="R1376" s="1" t="s">
        <v>20</v>
      </c>
    </row>
    <row r="1377" spans="1:18" hidden="1" x14ac:dyDescent="0.3">
      <c r="A1377" s="1" t="s">
        <v>497</v>
      </c>
      <c r="B1377" s="1">
        <v>24031</v>
      </c>
      <c r="C1377" s="1" t="s">
        <v>12</v>
      </c>
      <c r="D1377" s="6">
        <v>49.937106239999999</v>
      </c>
      <c r="E1377" s="6" t="s">
        <v>963</v>
      </c>
      <c r="F1377" s="6" t="s">
        <v>963</v>
      </c>
      <c r="G1377" s="6" t="s">
        <v>963</v>
      </c>
      <c r="H1377" s="6">
        <v>50.427802538000002</v>
      </c>
      <c r="I1377" s="6" t="s">
        <v>964</v>
      </c>
      <c r="J1377" s="6">
        <v>52.679951952000003</v>
      </c>
      <c r="K1377" s="6" t="s">
        <v>964</v>
      </c>
      <c r="L1377" s="1" t="s">
        <v>51</v>
      </c>
      <c r="M1377" s="1" t="s">
        <v>46</v>
      </c>
      <c r="N1377" s="1" t="s">
        <v>11</v>
      </c>
      <c r="O1377" s="1" t="s">
        <v>47</v>
      </c>
      <c r="P1377" s="1" t="s">
        <v>31</v>
      </c>
      <c r="Q1377" s="1" t="s">
        <v>52</v>
      </c>
      <c r="R1377" s="1" t="s">
        <v>20</v>
      </c>
    </row>
    <row r="1378" spans="1:18" hidden="1" x14ac:dyDescent="0.3">
      <c r="A1378" s="1" t="s">
        <v>811</v>
      </c>
      <c r="B1378" s="1">
        <v>51059</v>
      </c>
      <c r="C1378" s="1" t="s">
        <v>12</v>
      </c>
      <c r="D1378" s="6">
        <v>71.067962309999999</v>
      </c>
      <c r="E1378" s="6" t="s">
        <v>963</v>
      </c>
      <c r="F1378" s="6" t="s">
        <v>963</v>
      </c>
      <c r="G1378" s="6" t="s">
        <v>963</v>
      </c>
      <c r="H1378" s="6">
        <v>71.819677017999993</v>
      </c>
      <c r="I1378" s="6" t="s">
        <v>964</v>
      </c>
      <c r="J1378" s="6">
        <v>74.964985585999997</v>
      </c>
      <c r="K1378" s="6" t="s">
        <v>964</v>
      </c>
      <c r="L1378" s="1" t="s">
        <v>51</v>
      </c>
      <c r="M1378" s="1" t="s">
        <v>46</v>
      </c>
      <c r="N1378" s="1" t="s">
        <v>11</v>
      </c>
      <c r="O1378" s="1" t="s">
        <v>47</v>
      </c>
      <c r="P1378" s="1" t="s">
        <v>31</v>
      </c>
      <c r="Q1378" s="1" t="s">
        <v>52</v>
      </c>
      <c r="R1378" s="1" t="s">
        <v>20</v>
      </c>
    </row>
    <row r="1379" spans="1:18" hidden="1" x14ac:dyDescent="0.3">
      <c r="A1379" s="1" t="s">
        <v>811</v>
      </c>
      <c r="B1379" s="1">
        <v>51013</v>
      </c>
      <c r="C1379" s="1" t="s">
        <v>10</v>
      </c>
      <c r="D1379" s="6">
        <v>3.0818650000000001E-4</v>
      </c>
      <c r="E1379" s="6" t="s">
        <v>963</v>
      </c>
      <c r="F1379" s="6" t="s">
        <v>963</v>
      </c>
      <c r="G1379" s="6" t="s">
        <v>963</v>
      </c>
      <c r="H1379" s="6">
        <v>4.539554E-4</v>
      </c>
      <c r="I1379" s="6" t="s">
        <v>964</v>
      </c>
      <c r="J1379" s="6">
        <v>5.6748889999999998E-4</v>
      </c>
      <c r="K1379" s="6" t="s">
        <v>964</v>
      </c>
      <c r="L1379" s="1" t="s">
        <v>55</v>
      </c>
      <c r="M1379" s="1" t="s">
        <v>46</v>
      </c>
      <c r="N1379" s="1" t="s">
        <v>11</v>
      </c>
      <c r="O1379" s="1" t="s">
        <v>47</v>
      </c>
      <c r="P1379" s="1" t="s">
        <v>22</v>
      </c>
      <c r="Q1379" s="1" t="s">
        <v>56</v>
      </c>
      <c r="R1379" s="1" t="s">
        <v>20</v>
      </c>
    </row>
    <row r="1380" spans="1:18" hidden="1" x14ac:dyDescent="0.3">
      <c r="A1380" s="1" t="s">
        <v>497</v>
      </c>
      <c r="B1380" s="1">
        <v>24009</v>
      </c>
      <c r="C1380" s="1" t="s">
        <v>10</v>
      </c>
      <c r="D1380" s="6">
        <v>3.9956760000000002E-4</v>
      </c>
      <c r="E1380" s="6" t="s">
        <v>963</v>
      </c>
      <c r="F1380" s="6" t="s">
        <v>963</v>
      </c>
      <c r="G1380" s="6" t="s">
        <v>963</v>
      </c>
      <c r="H1380" s="6">
        <v>5.8286779999999999E-4</v>
      </c>
      <c r="I1380" s="6" t="s">
        <v>964</v>
      </c>
      <c r="J1380" s="6">
        <v>7.2045140000000002E-4</v>
      </c>
      <c r="K1380" s="6" t="s">
        <v>964</v>
      </c>
      <c r="L1380" s="1" t="s">
        <v>55</v>
      </c>
      <c r="M1380" s="1" t="s">
        <v>46</v>
      </c>
      <c r="N1380" s="1" t="s">
        <v>11</v>
      </c>
      <c r="O1380" s="1" t="s">
        <v>47</v>
      </c>
      <c r="P1380" s="1" t="s">
        <v>22</v>
      </c>
      <c r="Q1380" s="1" t="s">
        <v>56</v>
      </c>
      <c r="R1380" s="1" t="s">
        <v>20</v>
      </c>
    </row>
    <row r="1381" spans="1:18" hidden="1" x14ac:dyDescent="0.3">
      <c r="A1381" s="1" t="s">
        <v>497</v>
      </c>
      <c r="B1381" s="1">
        <v>24017</v>
      </c>
      <c r="C1381" s="1" t="s">
        <v>10</v>
      </c>
      <c r="D1381" s="6">
        <v>6.597854E-4</v>
      </c>
      <c r="E1381" s="6" t="s">
        <v>963</v>
      </c>
      <c r="F1381" s="6" t="s">
        <v>963</v>
      </c>
      <c r="G1381" s="6" t="s">
        <v>963</v>
      </c>
      <c r="H1381" s="6">
        <v>9.6245830000000001E-4</v>
      </c>
      <c r="I1381" s="6" t="s">
        <v>964</v>
      </c>
      <c r="J1381" s="6">
        <v>1.1896453999999999E-3</v>
      </c>
      <c r="K1381" s="6" t="s">
        <v>964</v>
      </c>
      <c r="L1381" s="1" t="s">
        <v>55</v>
      </c>
      <c r="M1381" s="1" t="s">
        <v>46</v>
      </c>
      <c r="N1381" s="1" t="s">
        <v>11</v>
      </c>
      <c r="O1381" s="1" t="s">
        <v>47</v>
      </c>
      <c r="P1381" s="1" t="s">
        <v>22</v>
      </c>
      <c r="Q1381" s="1" t="s">
        <v>56</v>
      </c>
      <c r="R1381" s="1" t="s">
        <v>20</v>
      </c>
    </row>
    <row r="1382" spans="1:18" hidden="1" x14ac:dyDescent="0.3">
      <c r="A1382" s="1" t="s">
        <v>811</v>
      </c>
      <c r="B1382" s="1">
        <v>51510</v>
      </c>
      <c r="C1382" s="1" t="s">
        <v>10</v>
      </c>
      <c r="D1382" s="6">
        <v>8.2528989999999997E-4</v>
      </c>
      <c r="E1382" s="6" t="s">
        <v>963</v>
      </c>
      <c r="F1382" s="6" t="s">
        <v>963</v>
      </c>
      <c r="G1382" s="6" t="s">
        <v>963</v>
      </c>
      <c r="H1382" s="6">
        <v>1.2156426000000001E-3</v>
      </c>
      <c r="I1382" s="6" t="s">
        <v>964</v>
      </c>
      <c r="J1382" s="6">
        <v>1.5196698E-3</v>
      </c>
      <c r="K1382" s="6" t="s">
        <v>964</v>
      </c>
      <c r="L1382" s="1" t="s">
        <v>55</v>
      </c>
      <c r="M1382" s="1" t="s">
        <v>46</v>
      </c>
      <c r="N1382" s="1" t="s">
        <v>11</v>
      </c>
      <c r="O1382" s="1" t="s">
        <v>47</v>
      </c>
      <c r="P1382" s="1" t="s">
        <v>22</v>
      </c>
      <c r="Q1382" s="1" t="s">
        <v>56</v>
      </c>
      <c r="R1382" s="1" t="s">
        <v>20</v>
      </c>
    </row>
    <row r="1383" spans="1:18" hidden="1" x14ac:dyDescent="0.3">
      <c r="A1383" s="1" t="s">
        <v>811</v>
      </c>
      <c r="B1383" s="1">
        <v>51153</v>
      </c>
      <c r="C1383" s="1" t="s">
        <v>10</v>
      </c>
      <c r="D1383" s="6">
        <v>1.3667881999999999E-3</v>
      </c>
      <c r="E1383" s="6" t="s">
        <v>963</v>
      </c>
      <c r="F1383" s="6" t="s">
        <v>963</v>
      </c>
      <c r="G1383" s="6" t="s">
        <v>963</v>
      </c>
      <c r="H1383" s="6">
        <v>2.0132647000000001E-3</v>
      </c>
      <c r="I1383" s="6" t="s">
        <v>964</v>
      </c>
      <c r="J1383" s="6">
        <v>2.5167763000000002E-3</v>
      </c>
      <c r="K1383" s="6" t="s">
        <v>964</v>
      </c>
      <c r="L1383" s="1" t="s">
        <v>55</v>
      </c>
      <c r="M1383" s="1" t="s">
        <v>46</v>
      </c>
      <c r="N1383" s="1" t="s">
        <v>11</v>
      </c>
      <c r="O1383" s="1" t="s">
        <v>47</v>
      </c>
      <c r="P1383" s="1" t="s">
        <v>22</v>
      </c>
      <c r="Q1383" s="1" t="s">
        <v>56</v>
      </c>
      <c r="R1383" s="1" t="s">
        <v>20</v>
      </c>
    </row>
    <row r="1384" spans="1:18" hidden="1" x14ac:dyDescent="0.3">
      <c r="A1384" s="1" t="s">
        <v>811</v>
      </c>
      <c r="B1384" s="1">
        <v>51683</v>
      </c>
      <c r="C1384" s="1" t="s">
        <v>10</v>
      </c>
      <c r="D1384" s="6">
        <v>1.4214715000000001E-3</v>
      </c>
      <c r="E1384" s="6" t="s">
        <v>963</v>
      </c>
      <c r="F1384" s="6" t="s">
        <v>963</v>
      </c>
      <c r="G1384" s="6" t="s">
        <v>963</v>
      </c>
      <c r="H1384" s="6">
        <v>2.0938124000000002E-3</v>
      </c>
      <c r="I1384" s="6" t="s">
        <v>964</v>
      </c>
      <c r="J1384" s="6">
        <v>2.6174673000000002E-3</v>
      </c>
      <c r="K1384" s="6" t="s">
        <v>964</v>
      </c>
      <c r="L1384" s="1" t="s">
        <v>55</v>
      </c>
      <c r="M1384" s="1" t="s">
        <v>46</v>
      </c>
      <c r="N1384" s="1" t="s">
        <v>11</v>
      </c>
      <c r="O1384" s="1" t="s">
        <v>47</v>
      </c>
      <c r="P1384" s="1" t="s">
        <v>22</v>
      </c>
      <c r="Q1384" s="1" t="s">
        <v>56</v>
      </c>
      <c r="R1384" s="1" t="s">
        <v>20</v>
      </c>
    </row>
    <row r="1385" spans="1:18" hidden="1" x14ac:dyDescent="0.3">
      <c r="A1385" s="1" t="s">
        <v>811</v>
      </c>
      <c r="B1385" s="1">
        <v>51107</v>
      </c>
      <c r="C1385" s="1" t="s">
        <v>10</v>
      </c>
      <c r="D1385" s="6">
        <v>2.9287530000000001E-3</v>
      </c>
      <c r="E1385" s="6" t="s">
        <v>963</v>
      </c>
      <c r="F1385" s="6" t="s">
        <v>963</v>
      </c>
      <c r="G1385" s="6" t="s">
        <v>963</v>
      </c>
      <c r="H1385" s="6">
        <v>4.3140204999999997E-3</v>
      </c>
      <c r="I1385" s="6" t="s">
        <v>964</v>
      </c>
      <c r="J1385" s="6">
        <v>5.3929486E-3</v>
      </c>
      <c r="K1385" s="6" t="s">
        <v>964</v>
      </c>
      <c r="L1385" s="1" t="s">
        <v>55</v>
      </c>
      <c r="M1385" s="1" t="s">
        <v>46</v>
      </c>
      <c r="N1385" s="1" t="s">
        <v>11</v>
      </c>
      <c r="O1385" s="1" t="s">
        <v>47</v>
      </c>
      <c r="P1385" s="1" t="s">
        <v>22</v>
      </c>
      <c r="Q1385" s="1" t="s">
        <v>56</v>
      </c>
      <c r="R1385" s="1" t="s">
        <v>20</v>
      </c>
    </row>
    <row r="1386" spans="1:18" hidden="1" x14ac:dyDescent="0.3">
      <c r="A1386" s="1" t="s">
        <v>811</v>
      </c>
      <c r="B1386" s="1">
        <v>51685</v>
      </c>
      <c r="C1386" s="1" t="s">
        <v>12</v>
      </c>
      <c r="D1386" s="6">
        <v>2.9860148000000002E-3</v>
      </c>
      <c r="E1386" s="6" t="s">
        <v>963</v>
      </c>
      <c r="F1386" s="6" t="s">
        <v>963</v>
      </c>
      <c r="G1386" s="6" t="s">
        <v>963</v>
      </c>
      <c r="H1386" s="6">
        <v>4.3983659999999999E-3</v>
      </c>
      <c r="I1386" s="6" t="s">
        <v>964</v>
      </c>
      <c r="J1386" s="6">
        <v>5.4983896000000004E-3</v>
      </c>
      <c r="K1386" s="6" t="s">
        <v>964</v>
      </c>
      <c r="L1386" s="1" t="s">
        <v>55</v>
      </c>
      <c r="M1386" s="1" t="s">
        <v>46</v>
      </c>
      <c r="N1386" s="1" t="s">
        <v>11</v>
      </c>
      <c r="O1386" s="1" t="s">
        <v>47</v>
      </c>
      <c r="P1386" s="1" t="s">
        <v>22</v>
      </c>
      <c r="Q1386" s="1" t="s">
        <v>56</v>
      </c>
      <c r="R1386" s="1" t="s">
        <v>20</v>
      </c>
    </row>
    <row r="1387" spans="1:18" hidden="1" x14ac:dyDescent="0.3">
      <c r="A1387" s="1" t="s">
        <v>9</v>
      </c>
      <c r="B1387" s="1">
        <v>11001</v>
      </c>
      <c r="C1387" s="1" t="s">
        <v>10</v>
      </c>
      <c r="D1387" s="6">
        <v>3.2033527999999999E-3</v>
      </c>
      <c r="E1387" s="6" t="s">
        <v>963</v>
      </c>
      <c r="F1387" s="6" t="s">
        <v>963</v>
      </c>
      <c r="G1387" s="6" t="s">
        <v>963</v>
      </c>
      <c r="H1387" s="6">
        <v>5.0918253E-3</v>
      </c>
      <c r="I1387" s="6" t="s">
        <v>964</v>
      </c>
      <c r="J1387" s="6">
        <v>6.4177371000000002E-3</v>
      </c>
      <c r="K1387" s="6" t="s">
        <v>964</v>
      </c>
      <c r="L1387" s="1" t="s">
        <v>55</v>
      </c>
      <c r="M1387" s="1" t="s">
        <v>46</v>
      </c>
      <c r="N1387" s="1" t="s">
        <v>11</v>
      </c>
      <c r="O1387" s="1" t="s">
        <v>47</v>
      </c>
      <c r="P1387" s="1" t="s">
        <v>22</v>
      </c>
      <c r="Q1387" s="1" t="s">
        <v>56</v>
      </c>
      <c r="R1387" s="1" t="s">
        <v>20</v>
      </c>
    </row>
    <row r="1388" spans="1:18" hidden="1" x14ac:dyDescent="0.3">
      <c r="A1388" s="1" t="s">
        <v>811</v>
      </c>
      <c r="B1388" s="1">
        <v>51610</v>
      </c>
      <c r="C1388" s="1" t="s">
        <v>12</v>
      </c>
      <c r="D1388" s="6">
        <v>3.2666027000000002E-3</v>
      </c>
      <c r="E1388" s="6" t="s">
        <v>963</v>
      </c>
      <c r="F1388" s="6" t="s">
        <v>963</v>
      </c>
      <c r="G1388" s="6" t="s">
        <v>963</v>
      </c>
      <c r="H1388" s="6">
        <v>4.8116651999999998E-3</v>
      </c>
      <c r="I1388" s="6" t="s">
        <v>964</v>
      </c>
      <c r="J1388" s="6">
        <v>6.0150628999999997E-3</v>
      </c>
      <c r="K1388" s="6" t="s">
        <v>964</v>
      </c>
      <c r="L1388" s="1" t="s">
        <v>55</v>
      </c>
      <c r="M1388" s="1" t="s">
        <v>46</v>
      </c>
      <c r="N1388" s="1" t="s">
        <v>11</v>
      </c>
      <c r="O1388" s="1" t="s">
        <v>47</v>
      </c>
      <c r="P1388" s="1" t="s">
        <v>22</v>
      </c>
      <c r="Q1388" s="1" t="s">
        <v>56</v>
      </c>
      <c r="R1388" s="1" t="s">
        <v>20</v>
      </c>
    </row>
    <row r="1389" spans="1:18" hidden="1" x14ac:dyDescent="0.3">
      <c r="A1389" s="1" t="s">
        <v>811</v>
      </c>
      <c r="B1389" s="1">
        <v>51600</v>
      </c>
      <c r="C1389" s="1" t="s">
        <v>12</v>
      </c>
      <c r="D1389" s="6">
        <v>4.5862276999999998E-3</v>
      </c>
      <c r="E1389" s="6" t="s">
        <v>963</v>
      </c>
      <c r="F1389" s="6" t="s">
        <v>963</v>
      </c>
      <c r="G1389" s="6" t="s">
        <v>963</v>
      </c>
      <c r="H1389" s="6">
        <v>6.7554815000000004E-3</v>
      </c>
      <c r="I1389" s="6" t="s">
        <v>964</v>
      </c>
      <c r="J1389" s="6">
        <v>8.4449899999999994E-3</v>
      </c>
      <c r="K1389" s="6" t="s">
        <v>964</v>
      </c>
      <c r="L1389" s="1" t="s">
        <v>55</v>
      </c>
      <c r="M1389" s="1" t="s">
        <v>46</v>
      </c>
      <c r="N1389" s="1" t="s">
        <v>11</v>
      </c>
      <c r="O1389" s="1" t="s">
        <v>47</v>
      </c>
      <c r="P1389" s="1" t="s">
        <v>22</v>
      </c>
      <c r="Q1389" s="1" t="s">
        <v>56</v>
      </c>
      <c r="R1389" s="1" t="s">
        <v>20</v>
      </c>
    </row>
    <row r="1390" spans="1:18" hidden="1" x14ac:dyDescent="0.3">
      <c r="A1390" s="1" t="s">
        <v>497</v>
      </c>
      <c r="B1390" s="1">
        <v>24021</v>
      </c>
      <c r="C1390" s="1" t="s">
        <v>10</v>
      </c>
      <c r="D1390" s="6">
        <v>5.0359604999999997E-3</v>
      </c>
      <c r="E1390" s="6" t="s">
        <v>963</v>
      </c>
      <c r="F1390" s="6" t="s">
        <v>963</v>
      </c>
      <c r="G1390" s="6" t="s">
        <v>963</v>
      </c>
      <c r="H1390" s="6">
        <v>7.3461934999999997E-3</v>
      </c>
      <c r="I1390" s="6" t="s">
        <v>964</v>
      </c>
      <c r="J1390" s="6">
        <v>9.0802320000000006E-3</v>
      </c>
      <c r="K1390" s="6" t="s">
        <v>964</v>
      </c>
      <c r="L1390" s="1" t="s">
        <v>55</v>
      </c>
      <c r="M1390" s="1" t="s">
        <v>46</v>
      </c>
      <c r="N1390" s="1" t="s">
        <v>11</v>
      </c>
      <c r="O1390" s="1" t="s">
        <v>47</v>
      </c>
      <c r="P1390" s="1" t="s">
        <v>22</v>
      </c>
      <c r="Q1390" s="1" t="s">
        <v>56</v>
      </c>
      <c r="R1390" s="1" t="s">
        <v>20</v>
      </c>
    </row>
    <row r="1391" spans="1:18" hidden="1" x14ac:dyDescent="0.3">
      <c r="A1391" s="1" t="s">
        <v>497</v>
      </c>
      <c r="B1391" s="1">
        <v>24033</v>
      </c>
      <c r="C1391" s="1" t="s">
        <v>10</v>
      </c>
      <c r="D1391" s="6">
        <v>6.2032722999999998E-3</v>
      </c>
      <c r="E1391" s="6" t="s">
        <v>963</v>
      </c>
      <c r="F1391" s="6" t="s">
        <v>963</v>
      </c>
      <c r="G1391" s="6" t="s">
        <v>963</v>
      </c>
      <c r="H1391" s="6">
        <v>9.0490077000000002E-3</v>
      </c>
      <c r="I1391" s="6" t="s">
        <v>964</v>
      </c>
      <c r="J1391" s="6">
        <v>1.1184990299999999E-2</v>
      </c>
      <c r="K1391" s="6" t="s">
        <v>964</v>
      </c>
      <c r="L1391" s="1" t="s">
        <v>55</v>
      </c>
      <c r="M1391" s="1" t="s">
        <v>46</v>
      </c>
      <c r="N1391" s="1" t="s">
        <v>11</v>
      </c>
      <c r="O1391" s="1" t="s">
        <v>47</v>
      </c>
      <c r="P1391" s="1" t="s">
        <v>22</v>
      </c>
      <c r="Q1391" s="1" t="s">
        <v>56</v>
      </c>
      <c r="R1391" s="1" t="s">
        <v>20</v>
      </c>
    </row>
    <row r="1392" spans="1:18" hidden="1" x14ac:dyDescent="0.3">
      <c r="A1392" s="1" t="s">
        <v>811</v>
      </c>
      <c r="B1392" s="1">
        <v>51059</v>
      </c>
      <c r="C1392" s="1" t="s">
        <v>10</v>
      </c>
      <c r="D1392" s="6">
        <v>6.7094258E-3</v>
      </c>
      <c r="E1392" s="6" t="s">
        <v>963</v>
      </c>
      <c r="F1392" s="6" t="s">
        <v>963</v>
      </c>
      <c r="G1392" s="6" t="s">
        <v>963</v>
      </c>
      <c r="H1392" s="6">
        <v>9.8829251000000003E-3</v>
      </c>
      <c r="I1392" s="6" t="s">
        <v>964</v>
      </c>
      <c r="J1392" s="6">
        <v>1.2354612100000001E-2</v>
      </c>
      <c r="K1392" s="6" t="s">
        <v>964</v>
      </c>
      <c r="L1392" s="1" t="s">
        <v>55</v>
      </c>
      <c r="M1392" s="1" t="s">
        <v>46</v>
      </c>
      <c r="N1392" s="1" t="s">
        <v>11</v>
      </c>
      <c r="O1392" s="1" t="s">
        <v>47</v>
      </c>
      <c r="P1392" s="1" t="s">
        <v>22</v>
      </c>
      <c r="Q1392" s="1" t="s">
        <v>56</v>
      </c>
      <c r="R1392" s="1" t="s">
        <v>20</v>
      </c>
    </row>
    <row r="1393" spans="1:18" hidden="1" x14ac:dyDescent="0.3">
      <c r="A1393" s="1" t="s">
        <v>811</v>
      </c>
      <c r="B1393" s="1">
        <v>51013</v>
      </c>
      <c r="C1393" s="1" t="s">
        <v>12</v>
      </c>
      <c r="D1393" s="6">
        <v>7.1803116999999998E-3</v>
      </c>
      <c r="E1393" s="6" t="s">
        <v>963</v>
      </c>
      <c r="F1393" s="6" t="s">
        <v>963</v>
      </c>
      <c r="G1393" s="6" t="s">
        <v>963</v>
      </c>
      <c r="H1393" s="6">
        <v>1.05765128E-2</v>
      </c>
      <c r="I1393" s="6" t="s">
        <v>964</v>
      </c>
      <c r="J1393" s="6">
        <v>1.32216817E-2</v>
      </c>
      <c r="K1393" s="6" t="s">
        <v>964</v>
      </c>
      <c r="L1393" s="1" t="s">
        <v>55</v>
      </c>
      <c r="M1393" s="1" t="s">
        <v>46</v>
      </c>
      <c r="N1393" s="1" t="s">
        <v>11</v>
      </c>
      <c r="O1393" s="1" t="s">
        <v>47</v>
      </c>
      <c r="P1393" s="1" t="s">
        <v>22</v>
      </c>
      <c r="Q1393" s="1" t="s">
        <v>56</v>
      </c>
      <c r="R1393" s="1" t="s">
        <v>20</v>
      </c>
    </row>
    <row r="1394" spans="1:18" hidden="1" x14ac:dyDescent="0.3">
      <c r="A1394" s="1" t="s">
        <v>497</v>
      </c>
      <c r="B1394" s="1">
        <v>24031</v>
      </c>
      <c r="C1394" s="1" t="s">
        <v>10</v>
      </c>
      <c r="D1394" s="6">
        <v>8.4487143000000001E-3</v>
      </c>
      <c r="E1394" s="6" t="s">
        <v>963</v>
      </c>
      <c r="F1394" s="6" t="s">
        <v>963</v>
      </c>
      <c r="G1394" s="6" t="s">
        <v>963</v>
      </c>
      <c r="H1394" s="6">
        <v>1.2324535899999999E-2</v>
      </c>
      <c r="I1394" s="6" t="s">
        <v>964</v>
      </c>
      <c r="J1394" s="6">
        <v>1.52336994E-2</v>
      </c>
      <c r="K1394" s="6" t="s">
        <v>964</v>
      </c>
      <c r="L1394" s="1" t="s">
        <v>55</v>
      </c>
      <c r="M1394" s="1" t="s">
        <v>46</v>
      </c>
      <c r="N1394" s="1" t="s">
        <v>11</v>
      </c>
      <c r="O1394" s="1" t="s">
        <v>47</v>
      </c>
      <c r="P1394" s="1" t="s">
        <v>22</v>
      </c>
      <c r="Q1394" s="1" t="s">
        <v>56</v>
      </c>
      <c r="R1394" s="1" t="s">
        <v>20</v>
      </c>
    </row>
    <row r="1395" spans="1:18" hidden="1" x14ac:dyDescent="0.3">
      <c r="A1395" s="1" t="s">
        <v>497</v>
      </c>
      <c r="B1395" s="1">
        <v>24009</v>
      </c>
      <c r="C1395" s="1" t="s">
        <v>12</v>
      </c>
      <c r="D1395" s="6">
        <v>9.3025174999999995E-3</v>
      </c>
      <c r="E1395" s="6" t="s">
        <v>963</v>
      </c>
      <c r="F1395" s="6" t="s">
        <v>963</v>
      </c>
      <c r="G1395" s="6" t="s">
        <v>963</v>
      </c>
      <c r="H1395" s="6">
        <v>1.3570004599999999E-2</v>
      </c>
      <c r="I1395" s="6" t="s">
        <v>964</v>
      </c>
      <c r="J1395" s="6">
        <v>1.6773180200000001E-2</v>
      </c>
      <c r="K1395" s="6" t="s">
        <v>964</v>
      </c>
      <c r="L1395" s="1" t="s">
        <v>55</v>
      </c>
      <c r="M1395" s="1" t="s">
        <v>46</v>
      </c>
      <c r="N1395" s="1" t="s">
        <v>11</v>
      </c>
      <c r="O1395" s="1" t="s">
        <v>47</v>
      </c>
      <c r="P1395" s="1" t="s">
        <v>22</v>
      </c>
      <c r="Q1395" s="1" t="s">
        <v>56</v>
      </c>
      <c r="R1395" s="1" t="s">
        <v>20</v>
      </c>
    </row>
    <row r="1396" spans="1:18" hidden="1" x14ac:dyDescent="0.3">
      <c r="A1396" s="1" t="s">
        <v>497</v>
      </c>
      <c r="B1396" s="1">
        <v>24017</v>
      </c>
      <c r="C1396" s="1" t="s">
        <v>12</v>
      </c>
      <c r="D1396" s="6">
        <v>1.5371438899999999E-2</v>
      </c>
      <c r="E1396" s="6" t="s">
        <v>963</v>
      </c>
      <c r="F1396" s="6" t="s">
        <v>963</v>
      </c>
      <c r="G1396" s="6" t="s">
        <v>963</v>
      </c>
      <c r="H1396" s="6">
        <v>2.2423023600000001E-2</v>
      </c>
      <c r="I1396" s="6" t="s">
        <v>964</v>
      </c>
      <c r="J1396" s="6">
        <v>2.7715931400000001E-2</v>
      </c>
      <c r="K1396" s="6" t="s">
        <v>964</v>
      </c>
      <c r="L1396" s="1" t="s">
        <v>55</v>
      </c>
      <c r="M1396" s="1" t="s">
        <v>46</v>
      </c>
      <c r="N1396" s="1" t="s">
        <v>11</v>
      </c>
      <c r="O1396" s="1" t="s">
        <v>47</v>
      </c>
      <c r="P1396" s="1" t="s">
        <v>22</v>
      </c>
      <c r="Q1396" s="1" t="s">
        <v>56</v>
      </c>
      <c r="R1396" s="1" t="s">
        <v>20</v>
      </c>
    </row>
    <row r="1397" spans="1:18" hidden="1" x14ac:dyDescent="0.3">
      <c r="A1397" s="1" t="s">
        <v>811</v>
      </c>
      <c r="B1397" s="1">
        <v>51510</v>
      </c>
      <c r="C1397" s="1" t="s">
        <v>12</v>
      </c>
      <c r="D1397" s="6">
        <v>1.9228255100000001E-2</v>
      </c>
      <c r="E1397" s="6" t="s">
        <v>963</v>
      </c>
      <c r="F1397" s="6" t="s">
        <v>963</v>
      </c>
      <c r="G1397" s="6" t="s">
        <v>963</v>
      </c>
      <c r="H1397" s="6">
        <v>2.83230264E-2</v>
      </c>
      <c r="I1397" s="6" t="s">
        <v>964</v>
      </c>
      <c r="J1397" s="6">
        <v>3.5406518200000001E-2</v>
      </c>
      <c r="K1397" s="6" t="s">
        <v>964</v>
      </c>
      <c r="L1397" s="1" t="s">
        <v>55</v>
      </c>
      <c r="M1397" s="1" t="s">
        <v>46</v>
      </c>
      <c r="N1397" s="1" t="s">
        <v>11</v>
      </c>
      <c r="O1397" s="1" t="s">
        <v>47</v>
      </c>
      <c r="P1397" s="1" t="s">
        <v>22</v>
      </c>
      <c r="Q1397" s="1" t="s">
        <v>56</v>
      </c>
      <c r="R1397" s="1" t="s">
        <v>20</v>
      </c>
    </row>
    <row r="1398" spans="1:18" hidden="1" x14ac:dyDescent="0.3">
      <c r="A1398" s="1" t="s">
        <v>811</v>
      </c>
      <c r="B1398" s="1">
        <v>51153</v>
      </c>
      <c r="C1398" s="1" t="s">
        <v>12</v>
      </c>
      <c r="D1398" s="6">
        <v>3.1842516600000002E-2</v>
      </c>
      <c r="E1398" s="6" t="s">
        <v>963</v>
      </c>
      <c r="F1398" s="6" t="s">
        <v>963</v>
      </c>
      <c r="G1398" s="6" t="s">
        <v>963</v>
      </c>
      <c r="H1398" s="6">
        <v>4.6903682500000002E-2</v>
      </c>
      <c r="I1398" s="6" t="s">
        <v>964</v>
      </c>
      <c r="J1398" s="6">
        <v>5.8634219600000002E-2</v>
      </c>
      <c r="K1398" s="6" t="s">
        <v>964</v>
      </c>
      <c r="L1398" s="1" t="s">
        <v>55</v>
      </c>
      <c r="M1398" s="1" t="s">
        <v>46</v>
      </c>
      <c r="N1398" s="1" t="s">
        <v>11</v>
      </c>
      <c r="O1398" s="1" t="s">
        <v>47</v>
      </c>
      <c r="P1398" s="1" t="s">
        <v>22</v>
      </c>
      <c r="Q1398" s="1" t="s">
        <v>56</v>
      </c>
      <c r="R1398" s="1" t="s">
        <v>20</v>
      </c>
    </row>
    <row r="1399" spans="1:18" hidden="1" x14ac:dyDescent="0.3">
      <c r="A1399" s="1" t="s">
        <v>811</v>
      </c>
      <c r="B1399" s="1">
        <v>51683</v>
      </c>
      <c r="C1399" s="1" t="s">
        <v>12</v>
      </c>
      <c r="D1399" s="6">
        <v>3.3120078800000001E-2</v>
      </c>
      <c r="E1399" s="6" t="s">
        <v>963</v>
      </c>
      <c r="F1399" s="6" t="s">
        <v>963</v>
      </c>
      <c r="G1399" s="6" t="s">
        <v>963</v>
      </c>
      <c r="H1399" s="6">
        <v>4.8785532100000001E-2</v>
      </c>
      <c r="I1399" s="6" t="s">
        <v>964</v>
      </c>
      <c r="J1399" s="6">
        <v>6.0986706600000003E-2</v>
      </c>
      <c r="K1399" s="6" t="s">
        <v>964</v>
      </c>
      <c r="L1399" s="1" t="s">
        <v>55</v>
      </c>
      <c r="M1399" s="1" t="s">
        <v>46</v>
      </c>
      <c r="N1399" s="1" t="s">
        <v>11</v>
      </c>
      <c r="O1399" s="1" t="s">
        <v>47</v>
      </c>
      <c r="P1399" s="1" t="s">
        <v>22</v>
      </c>
      <c r="Q1399" s="1" t="s">
        <v>56</v>
      </c>
      <c r="R1399" s="1" t="s">
        <v>20</v>
      </c>
    </row>
    <row r="1400" spans="1:18" hidden="1" x14ac:dyDescent="0.3">
      <c r="A1400" s="1" t="s">
        <v>811</v>
      </c>
      <c r="B1400" s="1">
        <v>51107</v>
      </c>
      <c r="C1400" s="1" t="s">
        <v>12</v>
      </c>
      <c r="D1400" s="6">
        <v>6.8202092899999997E-2</v>
      </c>
      <c r="E1400" s="6" t="s">
        <v>963</v>
      </c>
      <c r="F1400" s="6" t="s">
        <v>963</v>
      </c>
      <c r="G1400" s="6" t="s">
        <v>963</v>
      </c>
      <c r="H1400" s="6">
        <v>0.10046087989999999</v>
      </c>
      <c r="I1400" s="6" t="s">
        <v>964</v>
      </c>
      <c r="J1400" s="6">
        <v>0.12558605279999999</v>
      </c>
      <c r="K1400" s="6" t="s">
        <v>964</v>
      </c>
      <c r="L1400" s="1" t="s">
        <v>55</v>
      </c>
      <c r="M1400" s="1" t="s">
        <v>46</v>
      </c>
      <c r="N1400" s="1" t="s">
        <v>11</v>
      </c>
      <c r="O1400" s="1" t="s">
        <v>47</v>
      </c>
      <c r="P1400" s="1" t="s">
        <v>22</v>
      </c>
      <c r="Q1400" s="1" t="s">
        <v>56</v>
      </c>
      <c r="R1400" s="1" t="s">
        <v>20</v>
      </c>
    </row>
    <row r="1401" spans="1:18" hidden="1" x14ac:dyDescent="0.3">
      <c r="A1401" s="1" t="s">
        <v>9</v>
      </c>
      <c r="B1401" s="1">
        <v>11001</v>
      </c>
      <c r="C1401" s="1" t="s">
        <v>12</v>
      </c>
      <c r="D1401" s="6">
        <v>7.4816750799999998E-2</v>
      </c>
      <c r="E1401" s="6" t="s">
        <v>963</v>
      </c>
      <c r="F1401" s="6" t="s">
        <v>963</v>
      </c>
      <c r="G1401" s="6" t="s">
        <v>963</v>
      </c>
      <c r="H1401" s="6">
        <v>0.11892369010000001</v>
      </c>
      <c r="I1401" s="6" t="s">
        <v>964</v>
      </c>
      <c r="J1401" s="6">
        <v>0.1498913399</v>
      </c>
      <c r="K1401" s="6" t="s">
        <v>964</v>
      </c>
      <c r="L1401" s="1" t="s">
        <v>55</v>
      </c>
      <c r="M1401" s="1" t="s">
        <v>46</v>
      </c>
      <c r="N1401" s="1" t="s">
        <v>11</v>
      </c>
      <c r="O1401" s="1" t="s">
        <v>47</v>
      </c>
      <c r="P1401" s="1" t="s">
        <v>22</v>
      </c>
      <c r="Q1401" s="1" t="s">
        <v>56</v>
      </c>
      <c r="R1401" s="1" t="s">
        <v>20</v>
      </c>
    </row>
    <row r="1402" spans="1:18" hidden="1" x14ac:dyDescent="0.3">
      <c r="A1402" s="1" t="s">
        <v>497</v>
      </c>
      <c r="B1402" s="1">
        <v>24021</v>
      </c>
      <c r="C1402" s="1" t="s">
        <v>12</v>
      </c>
      <c r="D1402" s="6">
        <v>0.1172197792</v>
      </c>
      <c r="E1402" s="6" t="s">
        <v>963</v>
      </c>
      <c r="F1402" s="6" t="s">
        <v>963</v>
      </c>
      <c r="G1402" s="6" t="s">
        <v>963</v>
      </c>
      <c r="H1402" s="6">
        <v>0.17099414739999999</v>
      </c>
      <c r="I1402" s="6" t="s">
        <v>964</v>
      </c>
      <c r="J1402" s="6">
        <v>0.21135713619999999</v>
      </c>
      <c r="K1402" s="6" t="s">
        <v>964</v>
      </c>
      <c r="L1402" s="1" t="s">
        <v>55</v>
      </c>
      <c r="M1402" s="1" t="s">
        <v>46</v>
      </c>
      <c r="N1402" s="1" t="s">
        <v>11</v>
      </c>
      <c r="O1402" s="1" t="s">
        <v>47</v>
      </c>
      <c r="P1402" s="1" t="s">
        <v>22</v>
      </c>
      <c r="Q1402" s="1" t="s">
        <v>56</v>
      </c>
      <c r="R1402" s="1" t="s">
        <v>20</v>
      </c>
    </row>
    <row r="1403" spans="1:18" hidden="1" x14ac:dyDescent="0.3">
      <c r="A1403" s="1" t="s">
        <v>497</v>
      </c>
      <c r="B1403" s="1">
        <v>24033</v>
      </c>
      <c r="C1403" s="1" t="s">
        <v>12</v>
      </c>
      <c r="D1403" s="6">
        <v>0.1445222404</v>
      </c>
      <c r="E1403" s="6" t="s">
        <v>963</v>
      </c>
      <c r="F1403" s="6" t="s">
        <v>963</v>
      </c>
      <c r="G1403" s="6" t="s">
        <v>963</v>
      </c>
      <c r="H1403" s="6">
        <v>0.21082121579999999</v>
      </c>
      <c r="I1403" s="6" t="s">
        <v>964</v>
      </c>
      <c r="J1403" s="6">
        <v>0.26058517580000001</v>
      </c>
      <c r="K1403" s="6" t="s">
        <v>964</v>
      </c>
      <c r="L1403" s="1" t="s">
        <v>55</v>
      </c>
      <c r="M1403" s="1" t="s">
        <v>46</v>
      </c>
      <c r="N1403" s="1" t="s">
        <v>11</v>
      </c>
      <c r="O1403" s="1" t="s">
        <v>47</v>
      </c>
      <c r="P1403" s="1" t="s">
        <v>22</v>
      </c>
      <c r="Q1403" s="1" t="s">
        <v>56</v>
      </c>
      <c r="R1403" s="1" t="s">
        <v>20</v>
      </c>
    </row>
    <row r="1404" spans="1:18" hidden="1" x14ac:dyDescent="0.3">
      <c r="A1404" s="1" t="s">
        <v>811</v>
      </c>
      <c r="B1404" s="1">
        <v>51059</v>
      </c>
      <c r="C1404" s="1" t="s">
        <v>12</v>
      </c>
      <c r="D1404" s="6">
        <v>0.15629998140000001</v>
      </c>
      <c r="E1404" s="6" t="s">
        <v>963</v>
      </c>
      <c r="F1404" s="6" t="s">
        <v>963</v>
      </c>
      <c r="G1404" s="6" t="s">
        <v>963</v>
      </c>
      <c r="H1404" s="6">
        <v>0.23022802989999999</v>
      </c>
      <c r="I1404" s="6" t="s">
        <v>964</v>
      </c>
      <c r="J1404" s="6">
        <v>0.28780741970000001</v>
      </c>
      <c r="K1404" s="6" t="s">
        <v>964</v>
      </c>
      <c r="L1404" s="1" t="s">
        <v>55</v>
      </c>
      <c r="M1404" s="1" t="s">
        <v>46</v>
      </c>
      <c r="N1404" s="1" t="s">
        <v>11</v>
      </c>
      <c r="O1404" s="1" t="s">
        <v>47</v>
      </c>
      <c r="P1404" s="1" t="s">
        <v>22</v>
      </c>
      <c r="Q1404" s="1" t="s">
        <v>56</v>
      </c>
      <c r="R1404" s="1" t="s">
        <v>20</v>
      </c>
    </row>
    <row r="1405" spans="1:18" hidden="1" x14ac:dyDescent="0.3">
      <c r="A1405" s="1" t="s">
        <v>497</v>
      </c>
      <c r="B1405" s="1">
        <v>24031</v>
      </c>
      <c r="C1405" s="1" t="s">
        <v>12</v>
      </c>
      <c r="D1405" s="6">
        <v>0.19675832130000001</v>
      </c>
      <c r="E1405" s="6" t="s">
        <v>963</v>
      </c>
      <c r="F1405" s="6" t="s">
        <v>963</v>
      </c>
      <c r="G1405" s="6" t="s">
        <v>963</v>
      </c>
      <c r="H1405" s="6">
        <v>0.28702074840000003</v>
      </c>
      <c r="I1405" s="6" t="s">
        <v>964</v>
      </c>
      <c r="J1405" s="6">
        <v>0.35477159429999999</v>
      </c>
      <c r="K1405" s="6" t="s">
        <v>964</v>
      </c>
      <c r="L1405" s="1" t="s">
        <v>55</v>
      </c>
      <c r="M1405" s="1" t="s">
        <v>46</v>
      </c>
      <c r="N1405" s="1" t="s">
        <v>11</v>
      </c>
      <c r="O1405" s="1" t="s">
        <v>47</v>
      </c>
      <c r="P1405" s="1" t="s">
        <v>22</v>
      </c>
      <c r="Q1405" s="1" t="s">
        <v>56</v>
      </c>
      <c r="R1405" s="1" t="s">
        <v>20</v>
      </c>
    </row>
    <row r="1406" spans="1:18" hidden="1" x14ac:dyDescent="0.3">
      <c r="A1406" s="1" t="s">
        <v>811</v>
      </c>
      <c r="B1406" s="1">
        <v>51685</v>
      </c>
      <c r="C1406" s="1" t="s">
        <v>10</v>
      </c>
      <c r="D1406" s="6">
        <v>9.7864123999999997E-3</v>
      </c>
      <c r="E1406" s="6" t="s">
        <v>963</v>
      </c>
      <c r="F1406" s="6" t="s">
        <v>963</v>
      </c>
      <c r="G1406" s="6" t="s">
        <v>963</v>
      </c>
      <c r="H1406" s="6">
        <v>9.7467718999999994E-3</v>
      </c>
      <c r="I1406" s="6" t="s">
        <v>964</v>
      </c>
      <c r="J1406" s="6">
        <v>9.6198692000000006E-3</v>
      </c>
      <c r="K1406" s="6" t="s">
        <v>964</v>
      </c>
      <c r="L1406" s="1" t="s">
        <v>63</v>
      </c>
      <c r="M1406" s="1" t="s">
        <v>46</v>
      </c>
      <c r="N1406" s="1" t="s">
        <v>11</v>
      </c>
      <c r="O1406" s="1" t="s">
        <v>47</v>
      </c>
      <c r="P1406" s="1" t="s">
        <v>38</v>
      </c>
      <c r="Q1406" s="1" t="s">
        <v>64</v>
      </c>
      <c r="R1406" s="1" t="s">
        <v>20</v>
      </c>
    </row>
    <row r="1407" spans="1:18" hidden="1" x14ac:dyDescent="0.3">
      <c r="A1407" s="1" t="s">
        <v>811</v>
      </c>
      <c r="B1407" s="1">
        <v>51610</v>
      </c>
      <c r="C1407" s="1" t="s">
        <v>10</v>
      </c>
      <c r="D1407" s="6">
        <v>1.26323988E-2</v>
      </c>
      <c r="E1407" s="6" t="s">
        <v>963</v>
      </c>
      <c r="F1407" s="6" t="s">
        <v>963</v>
      </c>
      <c r="G1407" s="6" t="s">
        <v>963</v>
      </c>
      <c r="H1407" s="6">
        <v>1.25812231E-2</v>
      </c>
      <c r="I1407" s="6" t="s">
        <v>964</v>
      </c>
      <c r="J1407" s="6">
        <v>1.24174292E-2</v>
      </c>
      <c r="K1407" s="6" t="s">
        <v>964</v>
      </c>
      <c r="L1407" s="1" t="s">
        <v>63</v>
      </c>
      <c r="M1407" s="1" t="s">
        <v>46</v>
      </c>
      <c r="N1407" s="1" t="s">
        <v>11</v>
      </c>
      <c r="O1407" s="1" t="s">
        <v>47</v>
      </c>
      <c r="P1407" s="1" t="s">
        <v>38</v>
      </c>
      <c r="Q1407" s="1" t="s">
        <v>64</v>
      </c>
      <c r="R1407" s="1" t="s">
        <v>20</v>
      </c>
    </row>
    <row r="1408" spans="1:18" hidden="1" x14ac:dyDescent="0.3">
      <c r="A1408" s="1" t="s">
        <v>811</v>
      </c>
      <c r="B1408" s="1">
        <v>51600</v>
      </c>
      <c r="C1408" s="1" t="s">
        <v>10</v>
      </c>
      <c r="D1408" s="6">
        <v>2.30578333E-2</v>
      </c>
      <c r="E1408" s="6" t="s">
        <v>963</v>
      </c>
      <c r="F1408" s="6" t="s">
        <v>963</v>
      </c>
      <c r="G1408" s="6" t="s">
        <v>963</v>
      </c>
      <c r="H1408" s="6">
        <v>2.2964420100000001E-2</v>
      </c>
      <c r="I1408" s="6" t="s">
        <v>964</v>
      </c>
      <c r="J1408" s="6">
        <v>2.2665431600000001E-2</v>
      </c>
      <c r="K1408" s="6" t="s">
        <v>964</v>
      </c>
      <c r="L1408" s="1" t="s">
        <v>63</v>
      </c>
      <c r="M1408" s="1" t="s">
        <v>46</v>
      </c>
      <c r="N1408" s="1" t="s">
        <v>11</v>
      </c>
      <c r="O1408" s="1" t="s">
        <v>47</v>
      </c>
      <c r="P1408" s="1" t="s">
        <v>38</v>
      </c>
      <c r="Q1408" s="1" t="s">
        <v>64</v>
      </c>
      <c r="R1408" s="1" t="s">
        <v>20</v>
      </c>
    </row>
    <row r="1409" spans="1:18" hidden="1" x14ac:dyDescent="0.3">
      <c r="A1409" s="1" t="s">
        <v>811</v>
      </c>
      <c r="B1409" s="1">
        <v>51683</v>
      </c>
      <c r="C1409" s="1" t="s">
        <v>10</v>
      </c>
      <c r="D1409" s="6">
        <v>3.3069757399999997E-2</v>
      </c>
      <c r="E1409" s="6" t="s">
        <v>963</v>
      </c>
      <c r="F1409" s="6" t="s">
        <v>963</v>
      </c>
      <c r="G1409" s="6" t="s">
        <v>963</v>
      </c>
      <c r="H1409" s="6">
        <v>3.2935782699999999E-2</v>
      </c>
      <c r="I1409" s="6" t="s">
        <v>964</v>
      </c>
      <c r="J1409" s="6">
        <v>3.2507041200000003E-2</v>
      </c>
      <c r="K1409" s="6" t="s">
        <v>964</v>
      </c>
      <c r="L1409" s="1" t="s">
        <v>63</v>
      </c>
      <c r="M1409" s="1" t="s">
        <v>46</v>
      </c>
      <c r="N1409" s="1" t="s">
        <v>11</v>
      </c>
      <c r="O1409" s="1" t="s">
        <v>47</v>
      </c>
      <c r="P1409" s="1" t="s">
        <v>38</v>
      </c>
      <c r="Q1409" s="1" t="s">
        <v>64</v>
      </c>
      <c r="R1409" s="1" t="s">
        <v>20</v>
      </c>
    </row>
    <row r="1410" spans="1:18" hidden="1" x14ac:dyDescent="0.3">
      <c r="A1410" s="1" t="s">
        <v>497</v>
      </c>
      <c r="B1410" s="1">
        <v>24009</v>
      </c>
      <c r="C1410" s="1" t="s">
        <v>10</v>
      </c>
      <c r="D1410" s="6">
        <v>7.9461708000000006E-2</v>
      </c>
      <c r="E1410" s="6" t="s">
        <v>963</v>
      </c>
      <c r="F1410" s="6" t="s">
        <v>963</v>
      </c>
      <c r="G1410" s="6" t="s">
        <v>963</v>
      </c>
      <c r="H1410" s="6">
        <v>8.5224538099999997E-2</v>
      </c>
      <c r="I1410" s="6" t="s">
        <v>964</v>
      </c>
      <c r="J1410" s="6">
        <v>8.7977934499999993E-2</v>
      </c>
      <c r="K1410" s="6" t="s">
        <v>964</v>
      </c>
      <c r="L1410" s="1" t="s">
        <v>63</v>
      </c>
      <c r="M1410" s="1" t="s">
        <v>46</v>
      </c>
      <c r="N1410" s="1" t="s">
        <v>11</v>
      </c>
      <c r="O1410" s="1" t="s">
        <v>47</v>
      </c>
      <c r="P1410" s="1" t="s">
        <v>38</v>
      </c>
      <c r="Q1410" s="1" t="s">
        <v>64</v>
      </c>
      <c r="R1410" s="1" t="s">
        <v>20</v>
      </c>
    </row>
    <row r="1411" spans="1:18" hidden="1" x14ac:dyDescent="0.3">
      <c r="A1411" s="1" t="s">
        <v>497</v>
      </c>
      <c r="B1411" s="1">
        <v>24017</v>
      </c>
      <c r="C1411" s="1" t="s">
        <v>10</v>
      </c>
      <c r="D1411" s="6">
        <v>0.12585794519999999</v>
      </c>
      <c r="E1411" s="6" t="s">
        <v>963</v>
      </c>
      <c r="F1411" s="6" t="s">
        <v>963</v>
      </c>
      <c r="G1411" s="6" t="s">
        <v>963</v>
      </c>
      <c r="H1411" s="6">
        <v>0.1349855002</v>
      </c>
      <c r="I1411" s="6" t="s">
        <v>964</v>
      </c>
      <c r="J1411" s="6">
        <v>0.13934644039999999</v>
      </c>
      <c r="K1411" s="6" t="s">
        <v>964</v>
      </c>
      <c r="L1411" s="1" t="s">
        <v>63</v>
      </c>
      <c r="M1411" s="1" t="s">
        <v>46</v>
      </c>
      <c r="N1411" s="1" t="s">
        <v>11</v>
      </c>
      <c r="O1411" s="1" t="s">
        <v>47</v>
      </c>
      <c r="P1411" s="1" t="s">
        <v>38</v>
      </c>
      <c r="Q1411" s="1" t="s">
        <v>64</v>
      </c>
      <c r="R1411" s="1" t="s">
        <v>20</v>
      </c>
    </row>
    <row r="1412" spans="1:18" hidden="1" x14ac:dyDescent="0.3">
      <c r="A1412" s="1" t="s">
        <v>811</v>
      </c>
      <c r="B1412" s="1">
        <v>51510</v>
      </c>
      <c r="C1412" s="1" t="s">
        <v>10</v>
      </c>
      <c r="D1412" s="6">
        <v>0.17885383690000001</v>
      </c>
      <c r="E1412" s="6" t="s">
        <v>963</v>
      </c>
      <c r="F1412" s="6" t="s">
        <v>963</v>
      </c>
      <c r="G1412" s="6" t="s">
        <v>963</v>
      </c>
      <c r="H1412" s="6">
        <v>0.17812928880000001</v>
      </c>
      <c r="I1412" s="6" t="s">
        <v>964</v>
      </c>
      <c r="J1412" s="6">
        <v>0.17581017530000001</v>
      </c>
      <c r="K1412" s="6" t="s">
        <v>964</v>
      </c>
      <c r="L1412" s="1" t="s">
        <v>63</v>
      </c>
      <c r="M1412" s="1" t="s">
        <v>46</v>
      </c>
      <c r="N1412" s="1" t="s">
        <v>11</v>
      </c>
      <c r="O1412" s="1" t="s">
        <v>47</v>
      </c>
      <c r="P1412" s="1" t="s">
        <v>38</v>
      </c>
      <c r="Q1412" s="1" t="s">
        <v>64</v>
      </c>
      <c r="R1412" s="1" t="s">
        <v>20</v>
      </c>
    </row>
    <row r="1413" spans="1:18" hidden="1" x14ac:dyDescent="0.3">
      <c r="A1413" s="1" t="s">
        <v>811</v>
      </c>
      <c r="B1413" s="1">
        <v>51107</v>
      </c>
      <c r="C1413" s="1" t="s">
        <v>10</v>
      </c>
      <c r="D1413" s="6">
        <v>0.19931281379999999</v>
      </c>
      <c r="E1413" s="6" t="s">
        <v>963</v>
      </c>
      <c r="F1413" s="6" t="s">
        <v>963</v>
      </c>
      <c r="G1413" s="6" t="s">
        <v>963</v>
      </c>
      <c r="H1413" s="6">
        <v>0.198505245</v>
      </c>
      <c r="I1413" s="6" t="s">
        <v>964</v>
      </c>
      <c r="J1413" s="6">
        <v>0.19592083760000001</v>
      </c>
      <c r="K1413" s="6" t="s">
        <v>964</v>
      </c>
      <c r="L1413" s="1" t="s">
        <v>63</v>
      </c>
      <c r="M1413" s="1" t="s">
        <v>46</v>
      </c>
      <c r="N1413" s="1" t="s">
        <v>11</v>
      </c>
      <c r="O1413" s="1" t="s">
        <v>47</v>
      </c>
      <c r="P1413" s="1" t="s">
        <v>38</v>
      </c>
      <c r="Q1413" s="1" t="s">
        <v>64</v>
      </c>
      <c r="R1413" s="1" t="s">
        <v>20</v>
      </c>
    </row>
    <row r="1414" spans="1:18" hidden="1" x14ac:dyDescent="0.3">
      <c r="A1414" s="1" t="s">
        <v>497</v>
      </c>
      <c r="B1414" s="1">
        <v>24021</v>
      </c>
      <c r="C1414" s="1" t="s">
        <v>10</v>
      </c>
      <c r="D1414" s="6">
        <v>0.21037162670000001</v>
      </c>
      <c r="E1414" s="6" t="s">
        <v>963</v>
      </c>
      <c r="F1414" s="6" t="s">
        <v>963</v>
      </c>
      <c r="G1414" s="6" t="s">
        <v>963</v>
      </c>
      <c r="H1414" s="6">
        <v>0.2256282597</v>
      </c>
      <c r="I1414" s="6" t="s">
        <v>964</v>
      </c>
      <c r="J1414" s="6">
        <v>0.23291736220000001</v>
      </c>
      <c r="K1414" s="6" t="s">
        <v>964</v>
      </c>
      <c r="L1414" s="1" t="s">
        <v>63</v>
      </c>
      <c r="M1414" s="1" t="s">
        <v>46</v>
      </c>
      <c r="N1414" s="1" t="s">
        <v>11</v>
      </c>
      <c r="O1414" s="1" t="s">
        <v>47</v>
      </c>
      <c r="P1414" s="1" t="s">
        <v>38</v>
      </c>
      <c r="Q1414" s="1" t="s">
        <v>64</v>
      </c>
      <c r="R1414" s="1" t="s">
        <v>20</v>
      </c>
    </row>
    <row r="1415" spans="1:18" hidden="1" x14ac:dyDescent="0.3">
      <c r="A1415" s="1" t="s">
        <v>811</v>
      </c>
      <c r="B1415" s="1">
        <v>51013</v>
      </c>
      <c r="C1415" s="1" t="s">
        <v>10</v>
      </c>
      <c r="D1415" s="6">
        <v>0.24660177010000001</v>
      </c>
      <c r="E1415" s="6" t="s">
        <v>963</v>
      </c>
      <c r="F1415" s="6" t="s">
        <v>963</v>
      </c>
      <c r="G1415" s="6" t="s">
        <v>963</v>
      </c>
      <c r="H1415" s="6">
        <v>0.2456026137</v>
      </c>
      <c r="I1415" s="6" t="s">
        <v>964</v>
      </c>
      <c r="J1415" s="6">
        <v>0.24240517659999999</v>
      </c>
      <c r="K1415" s="6" t="s">
        <v>964</v>
      </c>
      <c r="L1415" s="1" t="s">
        <v>63</v>
      </c>
      <c r="M1415" s="1" t="s">
        <v>46</v>
      </c>
      <c r="N1415" s="1" t="s">
        <v>11</v>
      </c>
      <c r="O1415" s="1" t="s">
        <v>47</v>
      </c>
      <c r="P1415" s="1" t="s">
        <v>38</v>
      </c>
      <c r="Q1415" s="1" t="s">
        <v>64</v>
      </c>
      <c r="R1415" s="1" t="s">
        <v>20</v>
      </c>
    </row>
    <row r="1416" spans="1:18" hidden="1" x14ac:dyDescent="0.3">
      <c r="A1416" s="1" t="s">
        <v>811</v>
      </c>
      <c r="B1416" s="1">
        <v>51153</v>
      </c>
      <c r="C1416" s="1" t="s">
        <v>10</v>
      </c>
      <c r="D1416" s="6">
        <v>0.28997855109999998</v>
      </c>
      <c r="E1416" s="6" t="s">
        <v>963</v>
      </c>
      <c r="F1416" s="6" t="s">
        <v>963</v>
      </c>
      <c r="G1416" s="6" t="s">
        <v>963</v>
      </c>
      <c r="H1416" s="6">
        <v>0.28880391700000002</v>
      </c>
      <c r="I1416" s="6" t="s">
        <v>964</v>
      </c>
      <c r="J1416" s="6">
        <v>0.28504392420000002</v>
      </c>
      <c r="K1416" s="6" t="s">
        <v>964</v>
      </c>
      <c r="L1416" s="1" t="s">
        <v>63</v>
      </c>
      <c r="M1416" s="1" t="s">
        <v>46</v>
      </c>
      <c r="N1416" s="1" t="s">
        <v>11</v>
      </c>
      <c r="O1416" s="1" t="s">
        <v>47</v>
      </c>
      <c r="P1416" s="1" t="s">
        <v>38</v>
      </c>
      <c r="Q1416" s="1" t="s">
        <v>64</v>
      </c>
      <c r="R1416" s="1" t="s">
        <v>20</v>
      </c>
    </row>
    <row r="1417" spans="1:18" hidden="1" x14ac:dyDescent="0.3">
      <c r="A1417" s="1" t="s">
        <v>811</v>
      </c>
      <c r="B1417" s="1">
        <v>51685</v>
      </c>
      <c r="C1417" s="1" t="s">
        <v>12</v>
      </c>
      <c r="D1417" s="6">
        <v>0.30716212469999998</v>
      </c>
      <c r="E1417" s="6" t="s">
        <v>963</v>
      </c>
      <c r="F1417" s="6" t="s">
        <v>963</v>
      </c>
      <c r="G1417" s="6" t="s">
        <v>963</v>
      </c>
      <c r="H1417" s="6">
        <v>0.30599703560000002</v>
      </c>
      <c r="I1417" s="6" t="s">
        <v>964</v>
      </c>
      <c r="J1417" s="6">
        <v>0.30199478470000002</v>
      </c>
      <c r="K1417" s="6" t="s">
        <v>964</v>
      </c>
      <c r="L1417" s="1" t="s">
        <v>63</v>
      </c>
      <c r="M1417" s="1" t="s">
        <v>46</v>
      </c>
      <c r="N1417" s="1" t="s">
        <v>11</v>
      </c>
      <c r="O1417" s="1" t="s">
        <v>47</v>
      </c>
      <c r="P1417" s="1" t="s">
        <v>38</v>
      </c>
      <c r="Q1417" s="1" t="s">
        <v>64</v>
      </c>
      <c r="R1417" s="1" t="s">
        <v>20</v>
      </c>
    </row>
    <row r="1418" spans="1:18" hidden="1" x14ac:dyDescent="0.3">
      <c r="A1418" s="1" t="s">
        <v>811</v>
      </c>
      <c r="B1418" s="1">
        <v>51610</v>
      </c>
      <c r="C1418" s="1" t="s">
        <v>12</v>
      </c>
      <c r="D1418" s="6">
        <v>0.3968639377</v>
      </c>
      <c r="E1418" s="6" t="s">
        <v>963</v>
      </c>
      <c r="F1418" s="6" t="s">
        <v>963</v>
      </c>
      <c r="G1418" s="6" t="s">
        <v>963</v>
      </c>
      <c r="H1418" s="6">
        <v>0.39535838779999999</v>
      </c>
      <c r="I1418" s="6" t="s">
        <v>964</v>
      </c>
      <c r="J1418" s="6">
        <v>0.39018728530000002</v>
      </c>
      <c r="K1418" s="6" t="s">
        <v>964</v>
      </c>
      <c r="L1418" s="1" t="s">
        <v>63</v>
      </c>
      <c r="M1418" s="1" t="s">
        <v>46</v>
      </c>
      <c r="N1418" s="1" t="s">
        <v>11</v>
      </c>
      <c r="O1418" s="1" t="s">
        <v>47</v>
      </c>
      <c r="P1418" s="1" t="s">
        <v>38</v>
      </c>
      <c r="Q1418" s="1" t="s">
        <v>64</v>
      </c>
      <c r="R1418" s="1" t="s">
        <v>20</v>
      </c>
    </row>
    <row r="1419" spans="1:18" hidden="1" x14ac:dyDescent="0.3">
      <c r="A1419" s="1" t="s">
        <v>811</v>
      </c>
      <c r="B1419" s="1">
        <v>51600</v>
      </c>
      <c r="C1419" s="1" t="s">
        <v>12</v>
      </c>
      <c r="D1419" s="6">
        <v>0.72401470130000001</v>
      </c>
      <c r="E1419" s="6" t="s">
        <v>963</v>
      </c>
      <c r="F1419" s="6" t="s">
        <v>963</v>
      </c>
      <c r="G1419" s="6" t="s">
        <v>963</v>
      </c>
      <c r="H1419" s="6">
        <v>0.72126714820000004</v>
      </c>
      <c r="I1419" s="6" t="s">
        <v>964</v>
      </c>
      <c r="J1419" s="6">
        <v>0.71183384049999998</v>
      </c>
      <c r="K1419" s="6" t="s">
        <v>964</v>
      </c>
      <c r="L1419" s="1" t="s">
        <v>63</v>
      </c>
      <c r="M1419" s="1" t="s">
        <v>46</v>
      </c>
      <c r="N1419" s="1" t="s">
        <v>11</v>
      </c>
      <c r="O1419" s="1" t="s">
        <v>47</v>
      </c>
      <c r="P1419" s="1" t="s">
        <v>38</v>
      </c>
      <c r="Q1419" s="1" t="s">
        <v>64</v>
      </c>
      <c r="R1419" s="1" t="s">
        <v>20</v>
      </c>
    </row>
    <row r="1420" spans="1:18" hidden="1" x14ac:dyDescent="0.3">
      <c r="A1420" s="1" t="s">
        <v>9</v>
      </c>
      <c r="B1420" s="1">
        <v>11001</v>
      </c>
      <c r="C1420" s="1" t="s">
        <v>10</v>
      </c>
      <c r="D1420" s="6">
        <v>0.73911785090000004</v>
      </c>
      <c r="E1420" s="6" t="s">
        <v>963</v>
      </c>
      <c r="F1420" s="6" t="s">
        <v>963</v>
      </c>
      <c r="G1420" s="6" t="s">
        <v>963</v>
      </c>
      <c r="H1420" s="6">
        <v>0.81208044260000001</v>
      </c>
      <c r="I1420" s="6" t="s">
        <v>964</v>
      </c>
      <c r="J1420" s="6">
        <v>0.85004624890000002</v>
      </c>
      <c r="K1420" s="6" t="s">
        <v>964</v>
      </c>
      <c r="L1420" s="1" t="s">
        <v>63</v>
      </c>
      <c r="M1420" s="1" t="s">
        <v>46</v>
      </c>
      <c r="N1420" s="1" t="s">
        <v>11</v>
      </c>
      <c r="O1420" s="1" t="s">
        <v>47</v>
      </c>
      <c r="P1420" s="1" t="s">
        <v>38</v>
      </c>
      <c r="Q1420" s="1" t="s">
        <v>64</v>
      </c>
      <c r="R1420" s="1" t="s">
        <v>20</v>
      </c>
    </row>
    <row r="1421" spans="1:18" hidden="1" x14ac:dyDescent="0.3">
      <c r="A1421" s="1" t="s">
        <v>497</v>
      </c>
      <c r="B1421" s="1">
        <v>24033</v>
      </c>
      <c r="C1421" s="1" t="s">
        <v>10</v>
      </c>
      <c r="D1421" s="6">
        <v>0.83414490299999999</v>
      </c>
      <c r="E1421" s="6" t="s">
        <v>963</v>
      </c>
      <c r="F1421" s="6" t="s">
        <v>963</v>
      </c>
      <c r="G1421" s="6" t="s">
        <v>963</v>
      </c>
      <c r="H1421" s="6">
        <v>0.89463962860000001</v>
      </c>
      <c r="I1421" s="6" t="s">
        <v>964</v>
      </c>
      <c r="J1421" s="6">
        <v>0.92354185659999999</v>
      </c>
      <c r="K1421" s="6" t="s">
        <v>964</v>
      </c>
      <c r="L1421" s="1" t="s">
        <v>63</v>
      </c>
      <c r="M1421" s="1" t="s">
        <v>46</v>
      </c>
      <c r="N1421" s="1" t="s">
        <v>11</v>
      </c>
      <c r="O1421" s="1" t="s">
        <v>47</v>
      </c>
      <c r="P1421" s="1" t="s">
        <v>38</v>
      </c>
      <c r="Q1421" s="1" t="s">
        <v>64</v>
      </c>
      <c r="R1421" s="1" t="s">
        <v>20</v>
      </c>
    </row>
    <row r="1422" spans="1:18" hidden="1" x14ac:dyDescent="0.3">
      <c r="A1422" s="1" t="s">
        <v>497</v>
      </c>
      <c r="B1422" s="1">
        <v>24031</v>
      </c>
      <c r="C1422" s="1" t="s">
        <v>10</v>
      </c>
      <c r="D1422" s="6">
        <v>0.9318160499</v>
      </c>
      <c r="E1422" s="6" t="s">
        <v>963</v>
      </c>
      <c r="F1422" s="6" t="s">
        <v>963</v>
      </c>
      <c r="G1422" s="6" t="s">
        <v>963</v>
      </c>
      <c r="H1422" s="6">
        <v>0.99939379569999998</v>
      </c>
      <c r="I1422" s="6" t="s">
        <v>964</v>
      </c>
      <c r="J1422" s="6">
        <v>1.0316816899000001</v>
      </c>
      <c r="K1422" s="6" t="s">
        <v>964</v>
      </c>
      <c r="L1422" s="1" t="s">
        <v>63</v>
      </c>
      <c r="M1422" s="1" t="s">
        <v>46</v>
      </c>
      <c r="N1422" s="1" t="s">
        <v>11</v>
      </c>
      <c r="O1422" s="1" t="s">
        <v>47</v>
      </c>
      <c r="P1422" s="1" t="s">
        <v>38</v>
      </c>
      <c r="Q1422" s="1" t="s">
        <v>64</v>
      </c>
      <c r="R1422" s="1" t="s">
        <v>20</v>
      </c>
    </row>
    <row r="1423" spans="1:18" hidden="1" x14ac:dyDescent="0.3">
      <c r="A1423" s="1" t="s">
        <v>811</v>
      </c>
      <c r="B1423" s="1">
        <v>51059</v>
      </c>
      <c r="C1423" s="1" t="s">
        <v>10</v>
      </c>
      <c r="D1423" s="6">
        <v>0.99934080089999999</v>
      </c>
      <c r="E1423" s="6" t="s">
        <v>963</v>
      </c>
      <c r="F1423" s="6" t="s">
        <v>963</v>
      </c>
      <c r="G1423" s="6" t="s">
        <v>963</v>
      </c>
      <c r="H1423" s="6">
        <v>0.99529091160000005</v>
      </c>
      <c r="I1423" s="6" t="s">
        <v>964</v>
      </c>
      <c r="J1423" s="6">
        <v>0.98233340989999995</v>
      </c>
      <c r="K1423" s="6" t="s">
        <v>964</v>
      </c>
      <c r="L1423" s="1" t="s">
        <v>63</v>
      </c>
      <c r="M1423" s="1" t="s">
        <v>46</v>
      </c>
      <c r="N1423" s="1" t="s">
        <v>11</v>
      </c>
      <c r="O1423" s="1" t="s">
        <v>47</v>
      </c>
      <c r="P1423" s="1" t="s">
        <v>38</v>
      </c>
      <c r="Q1423" s="1" t="s">
        <v>64</v>
      </c>
      <c r="R1423" s="1" t="s">
        <v>20</v>
      </c>
    </row>
    <row r="1424" spans="1:18" hidden="1" x14ac:dyDescent="0.3">
      <c r="A1424" s="1" t="s">
        <v>811</v>
      </c>
      <c r="B1424" s="1">
        <v>51683</v>
      </c>
      <c r="C1424" s="1" t="s">
        <v>12</v>
      </c>
      <c r="D1424" s="6">
        <v>1.0376478678000001</v>
      </c>
      <c r="E1424" s="6" t="s">
        <v>963</v>
      </c>
      <c r="F1424" s="6" t="s">
        <v>963</v>
      </c>
      <c r="G1424" s="6" t="s">
        <v>963</v>
      </c>
      <c r="H1424" s="6">
        <v>1.0337119564999999</v>
      </c>
      <c r="I1424" s="6" t="s">
        <v>964</v>
      </c>
      <c r="J1424" s="6">
        <v>1.020191944</v>
      </c>
      <c r="K1424" s="6" t="s">
        <v>964</v>
      </c>
      <c r="L1424" s="1" t="s">
        <v>63</v>
      </c>
      <c r="M1424" s="1" t="s">
        <v>46</v>
      </c>
      <c r="N1424" s="1" t="s">
        <v>11</v>
      </c>
      <c r="O1424" s="1" t="s">
        <v>47</v>
      </c>
      <c r="P1424" s="1" t="s">
        <v>38</v>
      </c>
      <c r="Q1424" s="1" t="s">
        <v>64</v>
      </c>
      <c r="R1424" s="1" t="s">
        <v>20</v>
      </c>
    </row>
    <row r="1425" spans="1:18" hidden="1" x14ac:dyDescent="0.3">
      <c r="A1425" s="1" t="s">
        <v>497</v>
      </c>
      <c r="B1425" s="1">
        <v>24009</v>
      </c>
      <c r="C1425" s="1" t="s">
        <v>12</v>
      </c>
      <c r="D1425" s="6">
        <v>2.4904320752000002</v>
      </c>
      <c r="E1425" s="6" t="s">
        <v>963</v>
      </c>
      <c r="F1425" s="6" t="s">
        <v>963</v>
      </c>
      <c r="G1425" s="6" t="s">
        <v>963</v>
      </c>
      <c r="H1425" s="6">
        <v>2.6721859117000002</v>
      </c>
      <c r="I1425" s="6" t="s">
        <v>964</v>
      </c>
      <c r="J1425" s="6">
        <v>2.7582004546999999</v>
      </c>
      <c r="K1425" s="6" t="s">
        <v>964</v>
      </c>
      <c r="L1425" s="1" t="s">
        <v>63</v>
      </c>
      <c r="M1425" s="1" t="s">
        <v>46</v>
      </c>
      <c r="N1425" s="1" t="s">
        <v>11</v>
      </c>
      <c r="O1425" s="1" t="s">
        <v>47</v>
      </c>
      <c r="P1425" s="1" t="s">
        <v>38</v>
      </c>
      <c r="Q1425" s="1" t="s">
        <v>64</v>
      </c>
      <c r="R1425" s="1" t="s">
        <v>20</v>
      </c>
    </row>
    <row r="1426" spans="1:18" hidden="1" x14ac:dyDescent="0.3">
      <c r="A1426" s="1" t="s">
        <v>497</v>
      </c>
      <c r="B1426" s="1">
        <v>24017</v>
      </c>
      <c r="C1426" s="1" t="s">
        <v>12</v>
      </c>
      <c r="D1426" s="6">
        <v>3.9516505737999998</v>
      </c>
      <c r="E1426" s="6" t="s">
        <v>963</v>
      </c>
      <c r="F1426" s="6" t="s">
        <v>963</v>
      </c>
      <c r="G1426" s="6" t="s">
        <v>963</v>
      </c>
      <c r="H1426" s="6">
        <v>4.2400423312999997</v>
      </c>
      <c r="I1426" s="6" t="s">
        <v>964</v>
      </c>
      <c r="J1426" s="6">
        <v>4.3765256461000002</v>
      </c>
      <c r="K1426" s="6" t="s">
        <v>964</v>
      </c>
      <c r="L1426" s="1" t="s">
        <v>63</v>
      </c>
      <c r="M1426" s="1" t="s">
        <v>46</v>
      </c>
      <c r="N1426" s="1" t="s">
        <v>11</v>
      </c>
      <c r="O1426" s="1" t="s">
        <v>47</v>
      </c>
      <c r="P1426" s="1" t="s">
        <v>38</v>
      </c>
      <c r="Q1426" s="1" t="s">
        <v>64</v>
      </c>
      <c r="R1426" s="1" t="s">
        <v>20</v>
      </c>
    </row>
    <row r="1427" spans="1:18" hidden="1" x14ac:dyDescent="0.3">
      <c r="A1427" s="1" t="s">
        <v>811</v>
      </c>
      <c r="B1427" s="1">
        <v>51510</v>
      </c>
      <c r="C1427" s="1" t="s">
        <v>12</v>
      </c>
      <c r="D1427" s="6">
        <v>5.6195863133000001</v>
      </c>
      <c r="E1427" s="6" t="s">
        <v>963</v>
      </c>
      <c r="F1427" s="6" t="s">
        <v>963</v>
      </c>
      <c r="G1427" s="6" t="s">
        <v>963</v>
      </c>
      <c r="H1427" s="6">
        <v>5.5982647543999997</v>
      </c>
      <c r="I1427" s="6" t="s">
        <v>964</v>
      </c>
      <c r="J1427" s="6">
        <v>5.5250422877999998</v>
      </c>
      <c r="K1427" s="6" t="s">
        <v>964</v>
      </c>
      <c r="L1427" s="1" t="s">
        <v>63</v>
      </c>
      <c r="M1427" s="1" t="s">
        <v>46</v>
      </c>
      <c r="N1427" s="1" t="s">
        <v>11</v>
      </c>
      <c r="O1427" s="1" t="s">
        <v>47</v>
      </c>
      <c r="P1427" s="1" t="s">
        <v>38</v>
      </c>
      <c r="Q1427" s="1" t="s">
        <v>64</v>
      </c>
      <c r="R1427" s="1" t="s">
        <v>20</v>
      </c>
    </row>
    <row r="1428" spans="1:18" hidden="1" x14ac:dyDescent="0.3">
      <c r="A1428" s="1" t="s">
        <v>811</v>
      </c>
      <c r="B1428" s="1">
        <v>51107</v>
      </c>
      <c r="C1428" s="1" t="s">
        <v>12</v>
      </c>
      <c r="D1428" s="6">
        <v>6.2313085657</v>
      </c>
      <c r="E1428" s="6" t="s">
        <v>963</v>
      </c>
      <c r="F1428" s="6" t="s">
        <v>963</v>
      </c>
      <c r="G1428" s="6" t="s">
        <v>963</v>
      </c>
      <c r="H1428" s="6">
        <v>6.2076772881000002</v>
      </c>
      <c r="I1428" s="6" t="s">
        <v>964</v>
      </c>
      <c r="J1428" s="6">
        <v>6.1264850082000004</v>
      </c>
      <c r="K1428" s="6" t="s">
        <v>964</v>
      </c>
      <c r="L1428" s="1" t="s">
        <v>63</v>
      </c>
      <c r="M1428" s="1" t="s">
        <v>46</v>
      </c>
      <c r="N1428" s="1" t="s">
        <v>11</v>
      </c>
      <c r="O1428" s="1" t="s">
        <v>47</v>
      </c>
      <c r="P1428" s="1" t="s">
        <v>38</v>
      </c>
      <c r="Q1428" s="1" t="s">
        <v>64</v>
      </c>
      <c r="R1428" s="1" t="s">
        <v>20</v>
      </c>
    </row>
    <row r="1429" spans="1:18" hidden="1" x14ac:dyDescent="0.3">
      <c r="A1429" s="1" t="s">
        <v>497</v>
      </c>
      <c r="B1429" s="1">
        <v>24021</v>
      </c>
      <c r="C1429" s="1" t="s">
        <v>12</v>
      </c>
      <c r="D1429" s="6">
        <v>6.5525181039999998</v>
      </c>
      <c r="E1429" s="6" t="s">
        <v>963</v>
      </c>
      <c r="F1429" s="6" t="s">
        <v>963</v>
      </c>
      <c r="G1429" s="6" t="s">
        <v>963</v>
      </c>
      <c r="H1429" s="6">
        <v>7.0307404744999999</v>
      </c>
      <c r="I1429" s="6" t="s">
        <v>964</v>
      </c>
      <c r="J1429" s="6">
        <v>7.2570427372999999</v>
      </c>
      <c r="K1429" s="6" t="s">
        <v>964</v>
      </c>
      <c r="L1429" s="1" t="s">
        <v>63</v>
      </c>
      <c r="M1429" s="1" t="s">
        <v>46</v>
      </c>
      <c r="N1429" s="1" t="s">
        <v>11</v>
      </c>
      <c r="O1429" s="1" t="s">
        <v>47</v>
      </c>
      <c r="P1429" s="1" t="s">
        <v>38</v>
      </c>
      <c r="Q1429" s="1" t="s">
        <v>64</v>
      </c>
      <c r="R1429" s="1" t="s">
        <v>20</v>
      </c>
    </row>
    <row r="1430" spans="1:18" hidden="1" x14ac:dyDescent="0.3">
      <c r="A1430" s="1" t="s">
        <v>811</v>
      </c>
      <c r="B1430" s="1">
        <v>51013</v>
      </c>
      <c r="C1430" s="1" t="s">
        <v>12</v>
      </c>
      <c r="D1430" s="6">
        <v>7.7496741481999996</v>
      </c>
      <c r="E1430" s="6" t="s">
        <v>963</v>
      </c>
      <c r="F1430" s="6" t="s">
        <v>963</v>
      </c>
      <c r="G1430" s="6" t="s">
        <v>963</v>
      </c>
      <c r="H1430" s="6">
        <v>7.7202774069000002</v>
      </c>
      <c r="I1430" s="6" t="s">
        <v>964</v>
      </c>
      <c r="J1430" s="6">
        <v>7.6192987308999998</v>
      </c>
      <c r="K1430" s="6" t="s">
        <v>964</v>
      </c>
      <c r="L1430" s="1" t="s">
        <v>63</v>
      </c>
      <c r="M1430" s="1" t="s">
        <v>46</v>
      </c>
      <c r="N1430" s="1" t="s">
        <v>11</v>
      </c>
      <c r="O1430" s="1" t="s">
        <v>47</v>
      </c>
      <c r="P1430" s="1" t="s">
        <v>38</v>
      </c>
      <c r="Q1430" s="1" t="s">
        <v>64</v>
      </c>
      <c r="R1430" s="1" t="s">
        <v>20</v>
      </c>
    </row>
    <row r="1431" spans="1:18" hidden="1" x14ac:dyDescent="0.3">
      <c r="A1431" s="1" t="s">
        <v>811</v>
      </c>
      <c r="B1431" s="1">
        <v>51153</v>
      </c>
      <c r="C1431" s="1" t="s">
        <v>12</v>
      </c>
      <c r="D1431" s="6">
        <v>9.0983799201999993</v>
      </c>
      <c r="E1431" s="6" t="s">
        <v>963</v>
      </c>
      <c r="F1431" s="6" t="s">
        <v>963</v>
      </c>
      <c r="G1431" s="6" t="s">
        <v>963</v>
      </c>
      <c r="H1431" s="6">
        <v>9.0638692361000004</v>
      </c>
      <c r="I1431" s="6" t="s">
        <v>964</v>
      </c>
      <c r="J1431" s="6">
        <v>8.9453146594999993</v>
      </c>
      <c r="K1431" s="6" t="s">
        <v>964</v>
      </c>
      <c r="L1431" s="1" t="s">
        <v>63</v>
      </c>
      <c r="M1431" s="1" t="s">
        <v>46</v>
      </c>
      <c r="N1431" s="1" t="s">
        <v>11</v>
      </c>
      <c r="O1431" s="1" t="s">
        <v>47</v>
      </c>
      <c r="P1431" s="1" t="s">
        <v>38</v>
      </c>
      <c r="Q1431" s="1" t="s">
        <v>64</v>
      </c>
      <c r="R1431" s="1" t="s">
        <v>20</v>
      </c>
    </row>
    <row r="1432" spans="1:18" hidden="1" x14ac:dyDescent="0.3">
      <c r="A1432" s="1" t="s">
        <v>9</v>
      </c>
      <c r="B1432" s="1">
        <v>11001</v>
      </c>
      <c r="C1432" s="1" t="s">
        <v>12</v>
      </c>
      <c r="D1432" s="6">
        <v>23.188097164999999</v>
      </c>
      <c r="E1432" s="6" t="s">
        <v>963</v>
      </c>
      <c r="F1432" s="6" t="s">
        <v>963</v>
      </c>
      <c r="G1432" s="6" t="s">
        <v>963</v>
      </c>
      <c r="H1432" s="6">
        <v>25.484205343999999</v>
      </c>
      <c r="I1432" s="6" t="s">
        <v>964</v>
      </c>
      <c r="J1432" s="6">
        <v>26.674169645999999</v>
      </c>
      <c r="K1432" s="6" t="s">
        <v>964</v>
      </c>
      <c r="L1432" s="1" t="s">
        <v>63</v>
      </c>
      <c r="M1432" s="1" t="s">
        <v>46</v>
      </c>
      <c r="N1432" s="1" t="s">
        <v>11</v>
      </c>
      <c r="O1432" s="1" t="s">
        <v>47</v>
      </c>
      <c r="P1432" s="1" t="s">
        <v>38</v>
      </c>
      <c r="Q1432" s="1" t="s">
        <v>64</v>
      </c>
      <c r="R1432" s="1" t="s">
        <v>20</v>
      </c>
    </row>
    <row r="1433" spans="1:18" hidden="1" x14ac:dyDescent="0.3">
      <c r="A1433" s="1" t="s">
        <v>497</v>
      </c>
      <c r="B1433" s="1">
        <v>24033</v>
      </c>
      <c r="C1433" s="1" t="s">
        <v>12</v>
      </c>
      <c r="D1433" s="6">
        <v>26.166938894000001</v>
      </c>
      <c r="E1433" s="6" t="s">
        <v>963</v>
      </c>
      <c r="F1433" s="6" t="s">
        <v>963</v>
      </c>
      <c r="G1433" s="6" t="s">
        <v>963</v>
      </c>
      <c r="H1433" s="6">
        <v>28.076596981000002</v>
      </c>
      <c r="I1433" s="6" t="s">
        <v>964</v>
      </c>
      <c r="J1433" s="6">
        <v>28.980330822999999</v>
      </c>
      <c r="K1433" s="6" t="s">
        <v>964</v>
      </c>
      <c r="L1433" s="1" t="s">
        <v>63</v>
      </c>
      <c r="M1433" s="1" t="s">
        <v>46</v>
      </c>
      <c r="N1433" s="1" t="s">
        <v>11</v>
      </c>
      <c r="O1433" s="1" t="s">
        <v>47</v>
      </c>
      <c r="P1433" s="1" t="s">
        <v>38</v>
      </c>
      <c r="Q1433" s="1" t="s">
        <v>64</v>
      </c>
      <c r="R1433" s="1" t="s">
        <v>20</v>
      </c>
    </row>
    <row r="1434" spans="1:18" hidden="1" x14ac:dyDescent="0.3">
      <c r="A1434" s="1" t="s">
        <v>497</v>
      </c>
      <c r="B1434" s="1">
        <v>24031</v>
      </c>
      <c r="C1434" s="1" t="s">
        <v>12</v>
      </c>
      <c r="D1434" s="6">
        <v>29.136962987</v>
      </c>
      <c r="E1434" s="6" t="s">
        <v>963</v>
      </c>
      <c r="F1434" s="6" t="s">
        <v>963</v>
      </c>
      <c r="G1434" s="6" t="s">
        <v>963</v>
      </c>
      <c r="H1434" s="6">
        <v>31.263432604999998</v>
      </c>
      <c r="I1434" s="6" t="s">
        <v>964</v>
      </c>
      <c r="J1434" s="6">
        <v>32.269765659000001</v>
      </c>
      <c r="K1434" s="6" t="s">
        <v>964</v>
      </c>
      <c r="L1434" s="1" t="s">
        <v>63</v>
      </c>
      <c r="M1434" s="1" t="s">
        <v>46</v>
      </c>
      <c r="N1434" s="1" t="s">
        <v>11</v>
      </c>
      <c r="O1434" s="1" t="s">
        <v>47</v>
      </c>
      <c r="P1434" s="1" t="s">
        <v>38</v>
      </c>
      <c r="Q1434" s="1" t="s">
        <v>64</v>
      </c>
      <c r="R1434" s="1" t="s">
        <v>20</v>
      </c>
    </row>
    <row r="1435" spans="1:18" hidden="1" x14ac:dyDescent="0.3">
      <c r="A1435" s="1" t="s">
        <v>811</v>
      </c>
      <c r="B1435" s="1">
        <v>51059</v>
      </c>
      <c r="C1435" s="1" t="s">
        <v>12</v>
      </c>
      <c r="D1435" s="6">
        <v>31.364918394</v>
      </c>
      <c r="E1435" s="6" t="s">
        <v>963</v>
      </c>
      <c r="F1435" s="6" t="s">
        <v>963</v>
      </c>
      <c r="G1435" s="6" t="s">
        <v>963</v>
      </c>
      <c r="H1435" s="6">
        <v>31.245960619000002</v>
      </c>
      <c r="I1435" s="6" t="s">
        <v>964</v>
      </c>
      <c r="J1435" s="6">
        <v>30.837276085999999</v>
      </c>
      <c r="K1435" s="6" t="s">
        <v>964</v>
      </c>
      <c r="L1435" s="1" t="s">
        <v>63</v>
      </c>
      <c r="M1435" s="1" t="s">
        <v>46</v>
      </c>
      <c r="N1435" s="1" t="s">
        <v>11</v>
      </c>
      <c r="O1435" s="1" t="s">
        <v>47</v>
      </c>
      <c r="P1435" s="1" t="s">
        <v>38</v>
      </c>
      <c r="Q1435" s="1" t="s">
        <v>64</v>
      </c>
      <c r="R1435" s="1" t="s">
        <v>20</v>
      </c>
    </row>
    <row r="1436" spans="1:18" hidden="1" x14ac:dyDescent="0.3">
      <c r="A1436" s="1" t="s">
        <v>9</v>
      </c>
      <c r="B1436" s="1">
        <v>11001</v>
      </c>
      <c r="C1436" s="1" t="s">
        <v>10</v>
      </c>
      <c r="D1436" s="6">
        <v>7.28847896E-2</v>
      </c>
      <c r="E1436" s="6" t="s">
        <v>963</v>
      </c>
      <c r="F1436" s="6" t="s">
        <v>963</v>
      </c>
      <c r="G1436" s="6" t="s">
        <v>963</v>
      </c>
      <c r="H1436" s="6">
        <v>8.0120945200000002E-2</v>
      </c>
      <c r="I1436" s="6" t="s">
        <v>964</v>
      </c>
      <c r="J1436" s="6">
        <v>8.3869774199999997E-2</v>
      </c>
      <c r="K1436" s="6" t="s">
        <v>964</v>
      </c>
      <c r="L1436" s="1" t="s">
        <v>61</v>
      </c>
      <c r="M1436" s="1" t="s">
        <v>46</v>
      </c>
      <c r="N1436" s="1" t="s">
        <v>11</v>
      </c>
      <c r="O1436" s="1" t="s">
        <v>47</v>
      </c>
      <c r="P1436" s="1" t="s">
        <v>38</v>
      </c>
      <c r="Q1436" s="1" t="s">
        <v>62</v>
      </c>
      <c r="R1436" s="1" t="s">
        <v>20</v>
      </c>
    </row>
    <row r="1437" spans="1:18" hidden="1" x14ac:dyDescent="0.3">
      <c r="A1437" s="1" t="s">
        <v>811</v>
      </c>
      <c r="B1437" s="1">
        <v>51683</v>
      </c>
      <c r="C1437" s="1" t="s">
        <v>10</v>
      </c>
      <c r="D1437" s="6">
        <v>9.2556817900000005E-2</v>
      </c>
      <c r="E1437" s="6" t="s">
        <v>963</v>
      </c>
      <c r="F1437" s="6" t="s">
        <v>963</v>
      </c>
      <c r="G1437" s="6" t="s">
        <v>963</v>
      </c>
      <c r="H1437" s="6">
        <v>9.2107155900000001E-2</v>
      </c>
      <c r="I1437" s="6" t="s">
        <v>964</v>
      </c>
      <c r="J1437" s="6">
        <v>9.0950875700000003E-2</v>
      </c>
      <c r="K1437" s="6" t="s">
        <v>964</v>
      </c>
      <c r="L1437" s="1" t="s">
        <v>61</v>
      </c>
      <c r="M1437" s="1" t="s">
        <v>46</v>
      </c>
      <c r="N1437" s="1" t="s">
        <v>11</v>
      </c>
      <c r="O1437" s="1" t="s">
        <v>47</v>
      </c>
      <c r="P1437" s="1" t="s">
        <v>38</v>
      </c>
      <c r="Q1437" s="1" t="s">
        <v>62</v>
      </c>
      <c r="R1437" s="1" t="s">
        <v>20</v>
      </c>
    </row>
    <row r="1438" spans="1:18" hidden="1" x14ac:dyDescent="0.3">
      <c r="A1438" s="1" t="s">
        <v>811</v>
      </c>
      <c r="B1438" s="1">
        <v>51685</v>
      </c>
      <c r="C1438" s="1" t="s">
        <v>10</v>
      </c>
      <c r="D1438" s="6">
        <v>0.23139187510000001</v>
      </c>
      <c r="E1438" s="6" t="s">
        <v>963</v>
      </c>
      <c r="F1438" s="6" t="s">
        <v>963</v>
      </c>
      <c r="G1438" s="6" t="s">
        <v>963</v>
      </c>
      <c r="H1438" s="6">
        <v>0.23026786639999999</v>
      </c>
      <c r="I1438" s="6" t="s">
        <v>964</v>
      </c>
      <c r="J1438" s="6">
        <v>0.22737738909999999</v>
      </c>
      <c r="K1438" s="6" t="s">
        <v>964</v>
      </c>
      <c r="L1438" s="1" t="s">
        <v>61</v>
      </c>
      <c r="M1438" s="1" t="s">
        <v>46</v>
      </c>
      <c r="N1438" s="1" t="s">
        <v>11</v>
      </c>
      <c r="O1438" s="1" t="s">
        <v>47</v>
      </c>
      <c r="P1438" s="1" t="s">
        <v>38</v>
      </c>
      <c r="Q1438" s="1" t="s">
        <v>62</v>
      </c>
      <c r="R1438" s="1" t="s">
        <v>20</v>
      </c>
    </row>
    <row r="1439" spans="1:18" hidden="1" x14ac:dyDescent="0.3">
      <c r="A1439" s="1" t="s">
        <v>811</v>
      </c>
      <c r="B1439" s="1">
        <v>51610</v>
      </c>
      <c r="C1439" s="1" t="s">
        <v>10</v>
      </c>
      <c r="D1439" s="6">
        <v>0.2446141822</v>
      </c>
      <c r="E1439" s="6" t="s">
        <v>963</v>
      </c>
      <c r="F1439" s="6" t="s">
        <v>963</v>
      </c>
      <c r="G1439" s="6" t="s">
        <v>963</v>
      </c>
      <c r="H1439" s="6">
        <v>0.2434259185</v>
      </c>
      <c r="I1439" s="6" t="s">
        <v>964</v>
      </c>
      <c r="J1439" s="6">
        <v>0.24037047610000001</v>
      </c>
      <c r="K1439" s="6" t="s">
        <v>964</v>
      </c>
      <c r="L1439" s="1" t="s">
        <v>61</v>
      </c>
      <c r="M1439" s="1" t="s">
        <v>46</v>
      </c>
      <c r="N1439" s="1" t="s">
        <v>11</v>
      </c>
      <c r="O1439" s="1" t="s">
        <v>47</v>
      </c>
      <c r="P1439" s="1" t="s">
        <v>38</v>
      </c>
      <c r="Q1439" s="1" t="s">
        <v>62</v>
      </c>
      <c r="R1439" s="1" t="s">
        <v>20</v>
      </c>
    </row>
    <row r="1440" spans="1:18" hidden="1" x14ac:dyDescent="0.3">
      <c r="A1440" s="1" t="s">
        <v>497</v>
      </c>
      <c r="B1440" s="1">
        <v>24009</v>
      </c>
      <c r="C1440" s="1" t="s">
        <v>10</v>
      </c>
      <c r="D1440" s="6">
        <v>0.2643560801</v>
      </c>
      <c r="E1440" s="6" t="s">
        <v>963</v>
      </c>
      <c r="F1440" s="6" t="s">
        <v>963</v>
      </c>
      <c r="G1440" s="6" t="s">
        <v>963</v>
      </c>
      <c r="H1440" s="6">
        <v>0.2834920688</v>
      </c>
      <c r="I1440" s="6" t="s">
        <v>964</v>
      </c>
      <c r="J1440" s="6">
        <v>0.29256700289999998</v>
      </c>
      <c r="K1440" s="6" t="s">
        <v>964</v>
      </c>
      <c r="L1440" s="1" t="s">
        <v>61</v>
      </c>
      <c r="M1440" s="1" t="s">
        <v>46</v>
      </c>
      <c r="N1440" s="1" t="s">
        <v>11</v>
      </c>
      <c r="O1440" s="1" t="s">
        <v>47</v>
      </c>
      <c r="P1440" s="1" t="s">
        <v>38</v>
      </c>
      <c r="Q1440" s="1" t="s">
        <v>62</v>
      </c>
      <c r="R1440" s="1" t="s">
        <v>20</v>
      </c>
    </row>
    <row r="1441" spans="1:18" hidden="1" x14ac:dyDescent="0.3">
      <c r="A1441" s="1" t="s">
        <v>811</v>
      </c>
      <c r="B1441" s="1">
        <v>51600</v>
      </c>
      <c r="C1441" s="1" t="s">
        <v>10</v>
      </c>
      <c r="D1441" s="6">
        <v>0.3801437473</v>
      </c>
      <c r="E1441" s="6" t="s">
        <v>963</v>
      </c>
      <c r="F1441" s="6" t="s">
        <v>963</v>
      </c>
      <c r="G1441" s="6" t="s">
        <v>963</v>
      </c>
      <c r="H1441" s="6">
        <v>0.3782969806</v>
      </c>
      <c r="I1441" s="6" t="s">
        <v>964</v>
      </c>
      <c r="J1441" s="6">
        <v>0.37354865529999998</v>
      </c>
      <c r="K1441" s="6" t="s">
        <v>964</v>
      </c>
      <c r="L1441" s="1" t="s">
        <v>61</v>
      </c>
      <c r="M1441" s="1" t="s">
        <v>46</v>
      </c>
      <c r="N1441" s="1" t="s">
        <v>11</v>
      </c>
      <c r="O1441" s="1" t="s">
        <v>47</v>
      </c>
      <c r="P1441" s="1" t="s">
        <v>38</v>
      </c>
      <c r="Q1441" s="1" t="s">
        <v>62</v>
      </c>
      <c r="R1441" s="1" t="s">
        <v>20</v>
      </c>
    </row>
    <row r="1442" spans="1:18" hidden="1" x14ac:dyDescent="0.3">
      <c r="A1442" s="1" t="s">
        <v>497</v>
      </c>
      <c r="B1442" s="1">
        <v>24017</v>
      </c>
      <c r="C1442" s="1" t="s">
        <v>10</v>
      </c>
      <c r="D1442" s="6">
        <v>0.38116453849999998</v>
      </c>
      <c r="E1442" s="6" t="s">
        <v>963</v>
      </c>
      <c r="F1442" s="6" t="s">
        <v>963</v>
      </c>
      <c r="G1442" s="6" t="s">
        <v>963</v>
      </c>
      <c r="H1442" s="6">
        <v>0.40875614960000001</v>
      </c>
      <c r="I1442" s="6" t="s">
        <v>964</v>
      </c>
      <c r="J1442" s="6">
        <v>0.42184067040000001</v>
      </c>
      <c r="K1442" s="6" t="s">
        <v>964</v>
      </c>
      <c r="L1442" s="1" t="s">
        <v>61</v>
      </c>
      <c r="M1442" s="1" t="s">
        <v>46</v>
      </c>
      <c r="N1442" s="1" t="s">
        <v>11</v>
      </c>
      <c r="O1442" s="1" t="s">
        <v>47</v>
      </c>
      <c r="P1442" s="1" t="s">
        <v>38</v>
      </c>
      <c r="Q1442" s="1" t="s">
        <v>62</v>
      </c>
      <c r="R1442" s="1" t="s">
        <v>20</v>
      </c>
    </row>
    <row r="1443" spans="1:18" hidden="1" x14ac:dyDescent="0.3">
      <c r="A1443" s="1" t="s">
        <v>811</v>
      </c>
      <c r="B1443" s="1">
        <v>51013</v>
      </c>
      <c r="C1443" s="1" t="s">
        <v>10</v>
      </c>
      <c r="D1443" s="6">
        <v>0.45617146600000003</v>
      </c>
      <c r="E1443" s="6" t="s">
        <v>963</v>
      </c>
      <c r="F1443" s="6" t="s">
        <v>963</v>
      </c>
      <c r="G1443" s="6" t="s">
        <v>963</v>
      </c>
      <c r="H1443" s="6">
        <v>0.45395730429999998</v>
      </c>
      <c r="I1443" s="6" t="s">
        <v>964</v>
      </c>
      <c r="J1443" s="6">
        <v>0.44825804920000001</v>
      </c>
      <c r="K1443" s="6" t="s">
        <v>964</v>
      </c>
      <c r="L1443" s="1" t="s">
        <v>61</v>
      </c>
      <c r="M1443" s="1" t="s">
        <v>46</v>
      </c>
      <c r="N1443" s="1" t="s">
        <v>11</v>
      </c>
      <c r="O1443" s="1" t="s">
        <v>47</v>
      </c>
      <c r="P1443" s="1" t="s">
        <v>38</v>
      </c>
      <c r="Q1443" s="1" t="s">
        <v>62</v>
      </c>
      <c r="R1443" s="1" t="s">
        <v>20</v>
      </c>
    </row>
    <row r="1444" spans="1:18" hidden="1" x14ac:dyDescent="0.3">
      <c r="A1444" s="1" t="s">
        <v>811</v>
      </c>
      <c r="B1444" s="1">
        <v>51510</v>
      </c>
      <c r="C1444" s="1" t="s">
        <v>10</v>
      </c>
      <c r="D1444" s="6">
        <v>0.60492407829999995</v>
      </c>
      <c r="E1444" s="6" t="s">
        <v>963</v>
      </c>
      <c r="F1444" s="6" t="s">
        <v>963</v>
      </c>
      <c r="G1444" s="6" t="s">
        <v>963</v>
      </c>
      <c r="H1444" s="6">
        <v>0.60198501910000002</v>
      </c>
      <c r="I1444" s="6" t="s">
        <v>964</v>
      </c>
      <c r="J1444" s="6">
        <v>0.59442995480000005</v>
      </c>
      <c r="K1444" s="6" t="s">
        <v>964</v>
      </c>
      <c r="L1444" s="1" t="s">
        <v>61</v>
      </c>
      <c r="M1444" s="1" t="s">
        <v>46</v>
      </c>
      <c r="N1444" s="1" t="s">
        <v>11</v>
      </c>
      <c r="O1444" s="1" t="s">
        <v>47</v>
      </c>
      <c r="P1444" s="1" t="s">
        <v>38</v>
      </c>
      <c r="Q1444" s="1" t="s">
        <v>62</v>
      </c>
      <c r="R1444" s="1" t="s">
        <v>20</v>
      </c>
    </row>
    <row r="1445" spans="1:18" hidden="1" x14ac:dyDescent="0.3">
      <c r="A1445" s="1" t="s">
        <v>497</v>
      </c>
      <c r="B1445" s="1">
        <v>24021</v>
      </c>
      <c r="C1445" s="1" t="s">
        <v>10</v>
      </c>
      <c r="D1445" s="6">
        <v>2.3177259460999999</v>
      </c>
      <c r="E1445" s="6" t="s">
        <v>963</v>
      </c>
      <c r="F1445" s="6" t="s">
        <v>963</v>
      </c>
      <c r="G1445" s="6" t="s">
        <v>963</v>
      </c>
      <c r="H1445" s="6">
        <v>2.4855024723999999</v>
      </c>
      <c r="I1445" s="6" t="s">
        <v>964</v>
      </c>
      <c r="J1445" s="6">
        <v>2.5650647381999998</v>
      </c>
      <c r="K1445" s="6" t="s">
        <v>964</v>
      </c>
      <c r="L1445" s="1" t="s">
        <v>61</v>
      </c>
      <c r="M1445" s="1" t="s">
        <v>46</v>
      </c>
      <c r="N1445" s="1" t="s">
        <v>11</v>
      </c>
      <c r="O1445" s="1" t="s">
        <v>47</v>
      </c>
      <c r="P1445" s="1" t="s">
        <v>38</v>
      </c>
      <c r="Q1445" s="1" t="s">
        <v>62</v>
      </c>
      <c r="R1445" s="1" t="s">
        <v>20</v>
      </c>
    </row>
    <row r="1446" spans="1:18" hidden="1" x14ac:dyDescent="0.3">
      <c r="A1446" s="1" t="s">
        <v>811</v>
      </c>
      <c r="B1446" s="1">
        <v>51153</v>
      </c>
      <c r="C1446" s="1" t="s">
        <v>10</v>
      </c>
      <c r="D1446" s="6">
        <v>2.7469517886000001</v>
      </c>
      <c r="E1446" s="6" t="s">
        <v>963</v>
      </c>
      <c r="F1446" s="6" t="s">
        <v>963</v>
      </c>
      <c r="G1446" s="6" t="s">
        <v>963</v>
      </c>
      <c r="H1446" s="6">
        <v>2.7336077256000002</v>
      </c>
      <c r="I1446" s="6" t="s">
        <v>964</v>
      </c>
      <c r="J1446" s="6">
        <v>2.6992948600000002</v>
      </c>
      <c r="K1446" s="6" t="s">
        <v>964</v>
      </c>
      <c r="L1446" s="1" t="s">
        <v>61</v>
      </c>
      <c r="M1446" s="1" t="s">
        <v>46</v>
      </c>
      <c r="N1446" s="1" t="s">
        <v>11</v>
      </c>
      <c r="O1446" s="1" t="s">
        <v>47</v>
      </c>
      <c r="P1446" s="1" t="s">
        <v>38</v>
      </c>
      <c r="Q1446" s="1" t="s">
        <v>62</v>
      </c>
      <c r="R1446" s="1" t="s">
        <v>20</v>
      </c>
    </row>
    <row r="1447" spans="1:18" hidden="1" x14ac:dyDescent="0.3">
      <c r="A1447" s="1" t="s">
        <v>9</v>
      </c>
      <c r="B1447" s="1">
        <v>11001</v>
      </c>
      <c r="C1447" s="1" t="s">
        <v>12</v>
      </c>
      <c r="D1447" s="6">
        <v>3.2513758881000001</v>
      </c>
      <c r="E1447" s="6" t="s">
        <v>963</v>
      </c>
      <c r="F1447" s="6" t="s">
        <v>963</v>
      </c>
      <c r="G1447" s="6" t="s">
        <v>963</v>
      </c>
      <c r="H1447" s="6">
        <v>3.5741822490000001</v>
      </c>
      <c r="I1447" s="6" t="s">
        <v>964</v>
      </c>
      <c r="J1447" s="6">
        <v>3.7414158399000002</v>
      </c>
      <c r="K1447" s="6" t="s">
        <v>964</v>
      </c>
      <c r="L1447" s="1" t="s">
        <v>61</v>
      </c>
      <c r="M1447" s="1" t="s">
        <v>46</v>
      </c>
      <c r="N1447" s="1" t="s">
        <v>11</v>
      </c>
      <c r="O1447" s="1" t="s">
        <v>47</v>
      </c>
      <c r="P1447" s="1" t="s">
        <v>38</v>
      </c>
      <c r="Q1447" s="1" t="s">
        <v>62</v>
      </c>
      <c r="R1447" s="1" t="s">
        <v>20</v>
      </c>
    </row>
    <row r="1448" spans="1:18" hidden="1" x14ac:dyDescent="0.3">
      <c r="A1448" s="1" t="s">
        <v>811</v>
      </c>
      <c r="B1448" s="1">
        <v>51683</v>
      </c>
      <c r="C1448" s="1" t="s">
        <v>12</v>
      </c>
      <c r="D1448" s="6">
        <v>4.1288126103999998</v>
      </c>
      <c r="E1448" s="6" t="s">
        <v>963</v>
      </c>
      <c r="F1448" s="6" t="s">
        <v>963</v>
      </c>
      <c r="G1448" s="6" t="s">
        <v>963</v>
      </c>
      <c r="H1448" s="6">
        <v>4.1087564313999998</v>
      </c>
      <c r="I1448" s="6" t="s">
        <v>964</v>
      </c>
      <c r="J1448" s="6">
        <v>4.0571823027000002</v>
      </c>
      <c r="K1448" s="6" t="s">
        <v>964</v>
      </c>
      <c r="L1448" s="1" t="s">
        <v>61</v>
      </c>
      <c r="M1448" s="1" t="s">
        <v>46</v>
      </c>
      <c r="N1448" s="1" t="s">
        <v>11</v>
      </c>
      <c r="O1448" s="1" t="s">
        <v>47</v>
      </c>
      <c r="P1448" s="1" t="s">
        <v>38</v>
      </c>
      <c r="Q1448" s="1" t="s">
        <v>62</v>
      </c>
      <c r="R1448" s="1" t="s">
        <v>20</v>
      </c>
    </row>
    <row r="1449" spans="1:18" hidden="1" x14ac:dyDescent="0.3">
      <c r="A1449" s="1" t="s">
        <v>497</v>
      </c>
      <c r="B1449" s="1">
        <v>24033</v>
      </c>
      <c r="C1449" s="1" t="s">
        <v>10</v>
      </c>
      <c r="D1449" s="6">
        <v>4.4725370123000001</v>
      </c>
      <c r="E1449" s="6" t="s">
        <v>963</v>
      </c>
      <c r="F1449" s="6" t="s">
        <v>963</v>
      </c>
      <c r="G1449" s="6" t="s">
        <v>963</v>
      </c>
      <c r="H1449" s="6">
        <v>4.7962930453999997</v>
      </c>
      <c r="I1449" s="6" t="s">
        <v>964</v>
      </c>
      <c r="J1449" s="6">
        <v>4.9498217399</v>
      </c>
      <c r="K1449" s="6" t="s">
        <v>964</v>
      </c>
      <c r="L1449" s="1" t="s">
        <v>61</v>
      </c>
      <c r="M1449" s="1" t="s">
        <v>46</v>
      </c>
      <c r="N1449" s="1" t="s">
        <v>11</v>
      </c>
      <c r="O1449" s="1" t="s">
        <v>47</v>
      </c>
      <c r="P1449" s="1" t="s">
        <v>38</v>
      </c>
      <c r="Q1449" s="1" t="s">
        <v>62</v>
      </c>
      <c r="R1449" s="1" t="s">
        <v>20</v>
      </c>
    </row>
    <row r="1450" spans="1:18" hidden="1" x14ac:dyDescent="0.3">
      <c r="A1450" s="1" t="s">
        <v>811</v>
      </c>
      <c r="B1450" s="1">
        <v>51107</v>
      </c>
      <c r="C1450" s="1" t="s">
        <v>10</v>
      </c>
      <c r="D1450" s="6">
        <v>5.3682872127000003</v>
      </c>
      <c r="E1450" s="6" t="s">
        <v>963</v>
      </c>
      <c r="F1450" s="6" t="s">
        <v>963</v>
      </c>
      <c r="G1450" s="6" t="s">
        <v>963</v>
      </c>
      <c r="H1450" s="6">
        <v>5.3422129679000001</v>
      </c>
      <c r="I1450" s="6" t="s">
        <v>964</v>
      </c>
      <c r="J1450" s="6">
        <v>5.2751480958999997</v>
      </c>
      <c r="K1450" s="6" t="s">
        <v>964</v>
      </c>
      <c r="L1450" s="1" t="s">
        <v>61</v>
      </c>
      <c r="M1450" s="1" t="s">
        <v>46</v>
      </c>
      <c r="N1450" s="1" t="s">
        <v>11</v>
      </c>
      <c r="O1450" s="1" t="s">
        <v>47</v>
      </c>
      <c r="P1450" s="1" t="s">
        <v>38</v>
      </c>
      <c r="Q1450" s="1" t="s">
        <v>62</v>
      </c>
      <c r="R1450" s="1" t="s">
        <v>20</v>
      </c>
    </row>
    <row r="1451" spans="1:18" hidden="1" x14ac:dyDescent="0.3">
      <c r="A1451" s="1" t="s">
        <v>497</v>
      </c>
      <c r="B1451" s="1">
        <v>24031</v>
      </c>
      <c r="C1451" s="1" t="s">
        <v>10</v>
      </c>
      <c r="D1451" s="6">
        <v>9.1541007849000007</v>
      </c>
      <c r="E1451" s="6" t="s">
        <v>963</v>
      </c>
      <c r="F1451" s="6" t="s">
        <v>963</v>
      </c>
      <c r="G1451" s="6" t="s">
        <v>963</v>
      </c>
      <c r="H1451" s="6">
        <v>9.8167546866999995</v>
      </c>
      <c r="I1451" s="6" t="s">
        <v>964</v>
      </c>
      <c r="J1451" s="6">
        <v>10.130987604</v>
      </c>
      <c r="K1451" s="6" t="s">
        <v>964</v>
      </c>
      <c r="L1451" s="1" t="s">
        <v>61</v>
      </c>
      <c r="M1451" s="1" t="s">
        <v>46</v>
      </c>
      <c r="N1451" s="1" t="s">
        <v>11</v>
      </c>
      <c r="O1451" s="1" t="s">
        <v>47</v>
      </c>
      <c r="P1451" s="1" t="s">
        <v>38</v>
      </c>
      <c r="Q1451" s="1" t="s">
        <v>62</v>
      </c>
      <c r="R1451" s="1" t="s">
        <v>20</v>
      </c>
    </row>
    <row r="1452" spans="1:18" hidden="1" x14ac:dyDescent="0.3">
      <c r="A1452" s="1" t="s">
        <v>811</v>
      </c>
      <c r="B1452" s="1">
        <v>51059</v>
      </c>
      <c r="C1452" s="1" t="s">
        <v>10</v>
      </c>
      <c r="D1452" s="6">
        <v>10.161402087000001</v>
      </c>
      <c r="E1452" s="6" t="s">
        <v>963</v>
      </c>
      <c r="F1452" s="6" t="s">
        <v>963</v>
      </c>
      <c r="G1452" s="6" t="s">
        <v>963</v>
      </c>
      <c r="H1452" s="6">
        <v>10.112037816999999</v>
      </c>
      <c r="I1452" s="6" t="s">
        <v>964</v>
      </c>
      <c r="J1452" s="6">
        <v>9.9851255145</v>
      </c>
      <c r="K1452" s="6" t="s">
        <v>964</v>
      </c>
      <c r="L1452" s="1" t="s">
        <v>61</v>
      </c>
      <c r="M1452" s="1" t="s">
        <v>46</v>
      </c>
      <c r="N1452" s="1" t="s">
        <v>11</v>
      </c>
      <c r="O1452" s="1" t="s">
        <v>47</v>
      </c>
      <c r="P1452" s="1" t="s">
        <v>38</v>
      </c>
      <c r="Q1452" s="1" t="s">
        <v>62</v>
      </c>
      <c r="R1452" s="1" t="s">
        <v>20</v>
      </c>
    </row>
    <row r="1453" spans="1:18" hidden="1" x14ac:dyDescent="0.3">
      <c r="A1453" s="1" t="s">
        <v>811</v>
      </c>
      <c r="B1453" s="1">
        <v>51685</v>
      </c>
      <c r="C1453" s="1" t="s">
        <v>12</v>
      </c>
      <c r="D1453" s="6">
        <v>10.322225785000001</v>
      </c>
      <c r="E1453" s="6" t="s">
        <v>963</v>
      </c>
      <c r="F1453" s="6" t="s">
        <v>963</v>
      </c>
      <c r="G1453" s="6" t="s">
        <v>963</v>
      </c>
      <c r="H1453" s="6">
        <v>10.272091100000001</v>
      </c>
      <c r="I1453" s="6" t="s">
        <v>964</v>
      </c>
      <c r="J1453" s="6">
        <v>10.143144927</v>
      </c>
      <c r="K1453" s="6" t="s">
        <v>964</v>
      </c>
      <c r="L1453" s="1" t="s">
        <v>61</v>
      </c>
      <c r="M1453" s="1" t="s">
        <v>46</v>
      </c>
      <c r="N1453" s="1" t="s">
        <v>11</v>
      </c>
      <c r="O1453" s="1" t="s">
        <v>47</v>
      </c>
      <c r="P1453" s="1" t="s">
        <v>38</v>
      </c>
      <c r="Q1453" s="1" t="s">
        <v>62</v>
      </c>
      <c r="R1453" s="1" t="s">
        <v>20</v>
      </c>
    </row>
    <row r="1454" spans="1:18" hidden="1" x14ac:dyDescent="0.3">
      <c r="A1454" s="1" t="s">
        <v>811</v>
      </c>
      <c r="B1454" s="1">
        <v>51610</v>
      </c>
      <c r="C1454" s="1" t="s">
        <v>12</v>
      </c>
      <c r="D1454" s="6">
        <v>10.912384462</v>
      </c>
      <c r="E1454" s="6" t="s">
        <v>963</v>
      </c>
      <c r="F1454" s="6" t="s">
        <v>963</v>
      </c>
      <c r="G1454" s="6" t="s">
        <v>963</v>
      </c>
      <c r="H1454" s="6">
        <v>10.859379013</v>
      </c>
      <c r="I1454" s="6" t="s">
        <v>964</v>
      </c>
      <c r="J1454" s="6">
        <v>10.723066369</v>
      </c>
      <c r="K1454" s="6" t="s">
        <v>964</v>
      </c>
      <c r="L1454" s="1" t="s">
        <v>61</v>
      </c>
      <c r="M1454" s="1" t="s">
        <v>46</v>
      </c>
      <c r="N1454" s="1" t="s">
        <v>11</v>
      </c>
      <c r="O1454" s="1" t="s">
        <v>47</v>
      </c>
      <c r="P1454" s="1" t="s">
        <v>38</v>
      </c>
      <c r="Q1454" s="1" t="s">
        <v>62</v>
      </c>
      <c r="R1454" s="1" t="s">
        <v>20</v>
      </c>
    </row>
    <row r="1455" spans="1:18" hidden="1" x14ac:dyDescent="0.3">
      <c r="A1455" s="1" t="s">
        <v>497</v>
      </c>
      <c r="B1455" s="1">
        <v>24009</v>
      </c>
      <c r="C1455" s="1" t="s">
        <v>12</v>
      </c>
      <c r="D1455" s="6">
        <v>11.792925716999999</v>
      </c>
      <c r="E1455" s="6" t="s">
        <v>963</v>
      </c>
      <c r="F1455" s="6" t="s">
        <v>963</v>
      </c>
      <c r="G1455" s="6" t="s">
        <v>963</v>
      </c>
      <c r="H1455" s="6">
        <v>12.646609403999999</v>
      </c>
      <c r="I1455" s="6" t="s">
        <v>964</v>
      </c>
      <c r="J1455" s="6">
        <v>13.051432446</v>
      </c>
      <c r="K1455" s="6" t="s">
        <v>964</v>
      </c>
      <c r="L1455" s="1" t="s">
        <v>61</v>
      </c>
      <c r="M1455" s="1" t="s">
        <v>46</v>
      </c>
      <c r="N1455" s="1" t="s">
        <v>11</v>
      </c>
      <c r="O1455" s="1" t="s">
        <v>47</v>
      </c>
      <c r="P1455" s="1" t="s">
        <v>38</v>
      </c>
      <c r="Q1455" s="1" t="s">
        <v>62</v>
      </c>
      <c r="R1455" s="1" t="s">
        <v>20</v>
      </c>
    </row>
    <row r="1456" spans="1:18" hidden="1" x14ac:dyDescent="0.3">
      <c r="A1456" s="1" t="s">
        <v>811</v>
      </c>
      <c r="B1456" s="1">
        <v>51600</v>
      </c>
      <c r="C1456" s="1" t="s">
        <v>12</v>
      </c>
      <c r="D1456" s="6">
        <v>16.958186309999999</v>
      </c>
      <c r="E1456" s="6" t="s">
        <v>963</v>
      </c>
      <c r="F1456" s="6" t="s">
        <v>963</v>
      </c>
      <c r="G1456" s="6" t="s">
        <v>963</v>
      </c>
      <c r="H1456" s="6">
        <v>16.875798846999999</v>
      </c>
      <c r="I1456" s="6" t="s">
        <v>964</v>
      </c>
      <c r="J1456" s="6">
        <v>16.663981568000001</v>
      </c>
      <c r="K1456" s="6" t="s">
        <v>964</v>
      </c>
      <c r="L1456" s="1" t="s">
        <v>61</v>
      </c>
      <c r="M1456" s="1" t="s">
        <v>46</v>
      </c>
      <c r="N1456" s="1" t="s">
        <v>11</v>
      </c>
      <c r="O1456" s="1" t="s">
        <v>47</v>
      </c>
      <c r="P1456" s="1" t="s">
        <v>38</v>
      </c>
      <c r="Q1456" s="1" t="s">
        <v>62</v>
      </c>
      <c r="R1456" s="1" t="s">
        <v>20</v>
      </c>
    </row>
    <row r="1457" spans="1:18" hidden="1" x14ac:dyDescent="0.3">
      <c r="A1457" s="1" t="s">
        <v>497</v>
      </c>
      <c r="B1457" s="1">
        <v>24017</v>
      </c>
      <c r="C1457" s="1" t="s">
        <v>12</v>
      </c>
      <c r="D1457" s="6">
        <v>17.005255307999999</v>
      </c>
      <c r="E1457" s="6" t="s">
        <v>963</v>
      </c>
      <c r="F1457" s="6" t="s">
        <v>963</v>
      </c>
      <c r="G1457" s="6" t="s">
        <v>963</v>
      </c>
      <c r="H1457" s="6">
        <v>18.236247618</v>
      </c>
      <c r="I1457" s="6" t="s">
        <v>964</v>
      </c>
      <c r="J1457" s="6">
        <v>18.819986447000002</v>
      </c>
      <c r="K1457" s="6" t="s">
        <v>964</v>
      </c>
      <c r="L1457" s="1" t="s">
        <v>61</v>
      </c>
      <c r="M1457" s="1" t="s">
        <v>46</v>
      </c>
      <c r="N1457" s="1" t="s">
        <v>11</v>
      </c>
      <c r="O1457" s="1" t="s">
        <v>47</v>
      </c>
      <c r="P1457" s="1" t="s">
        <v>38</v>
      </c>
      <c r="Q1457" s="1" t="s">
        <v>62</v>
      </c>
      <c r="R1457" s="1" t="s">
        <v>20</v>
      </c>
    </row>
    <row r="1458" spans="1:18" hidden="1" x14ac:dyDescent="0.3">
      <c r="A1458" s="1" t="s">
        <v>811</v>
      </c>
      <c r="B1458" s="1">
        <v>51013</v>
      </c>
      <c r="C1458" s="1" t="s">
        <v>12</v>
      </c>
      <c r="D1458" s="6">
        <v>20.350709053999999</v>
      </c>
      <c r="E1458" s="6" t="s">
        <v>963</v>
      </c>
      <c r="F1458" s="6" t="s">
        <v>963</v>
      </c>
      <c r="G1458" s="6" t="s">
        <v>963</v>
      </c>
      <c r="H1458" s="6">
        <v>20.251832877999998</v>
      </c>
      <c r="I1458" s="6" t="s">
        <v>964</v>
      </c>
      <c r="J1458" s="6">
        <v>19.997630315999999</v>
      </c>
      <c r="K1458" s="6" t="s">
        <v>964</v>
      </c>
      <c r="L1458" s="1" t="s">
        <v>61</v>
      </c>
      <c r="M1458" s="1" t="s">
        <v>46</v>
      </c>
      <c r="N1458" s="1" t="s">
        <v>11</v>
      </c>
      <c r="O1458" s="1" t="s">
        <v>47</v>
      </c>
      <c r="P1458" s="1" t="s">
        <v>38</v>
      </c>
      <c r="Q1458" s="1" t="s">
        <v>62</v>
      </c>
      <c r="R1458" s="1" t="s">
        <v>20</v>
      </c>
    </row>
    <row r="1459" spans="1:18" hidden="1" x14ac:dyDescent="0.3">
      <c r="A1459" s="1" t="s">
        <v>811</v>
      </c>
      <c r="B1459" s="1">
        <v>51510</v>
      </c>
      <c r="C1459" s="1" t="s">
        <v>12</v>
      </c>
      <c r="D1459" s="6">
        <v>26.986772675000001</v>
      </c>
      <c r="E1459" s="6" t="s">
        <v>963</v>
      </c>
      <c r="F1459" s="6" t="s">
        <v>963</v>
      </c>
      <c r="G1459" s="6" t="s">
        <v>963</v>
      </c>
      <c r="H1459" s="6">
        <v>26.855684610000001</v>
      </c>
      <c r="I1459" s="6" t="s">
        <v>964</v>
      </c>
      <c r="J1459" s="6">
        <v>26.518559980999999</v>
      </c>
      <c r="K1459" s="6" t="s">
        <v>964</v>
      </c>
      <c r="L1459" s="1" t="s">
        <v>61</v>
      </c>
      <c r="M1459" s="1" t="s">
        <v>46</v>
      </c>
      <c r="N1459" s="1" t="s">
        <v>11</v>
      </c>
      <c r="O1459" s="1" t="s">
        <v>47</v>
      </c>
      <c r="P1459" s="1" t="s">
        <v>38</v>
      </c>
      <c r="Q1459" s="1" t="s">
        <v>62</v>
      </c>
      <c r="R1459" s="1" t="s">
        <v>20</v>
      </c>
    </row>
    <row r="1460" spans="1:18" hidden="1" x14ac:dyDescent="0.3">
      <c r="A1460" s="1" t="s">
        <v>497</v>
      </c>
      <c r="B1460" s="1">
        <v>24021</v>
      </c>
      <c r="C1460" s="1" t="s">
        <v>12</v>
      </c>
      <c r="D1460" s="6">
        <v>103.34921712000001</v>
      </c>
      <c r="E1460" s="6" t="s">
        <v>963</v>
      </c>
      <c r="F1460" s="6" t="s">
        <v>963</v>
      </c>
      <c r="G1460" s="6" t="s">
        <v>963</v>
      </c>
      <c r="H1460" s="6">
        <v>110.83060436</v>
      </c>
      <c r="I1460" s="6" t="s">
        <v>964</v>
      </c>
      <c r="J1460" s="6">
        <v>114.37828963</v>
      </c>
      <c r="K1460" s="6" t="s">
        <v>964</v>
      </c>
      <c r="L1460" s="1" t="s">
        <v>61</v>
      </c>
      <c r="M1460" s="1" t="s">
        <v>46</v>
      </c>
      <c r="N1460" s="1" t="s">
        <v>11</v>
      </c>
      <c r="O1460" s="1" t="s">
        <v>47</v>
      </c>
      <c r="P1460" s="1" t="s">
        <v>38</v>
      </c>
      <c r="Q1460" s="1" t="s">
        <v>62</v>
      </c>
      <c r="R1460" s="1" t="s">
        <v>20</v>
      </c>
    </row>
    <row r="1461" spans="1:18" hidden="1" x14ac:dyDescent="0.3">
      <c r="A1461" s="1" t="s">
        <v>811</v>
      </c>
      <c r="B1461" s="1">
        <v>51153</v>
      </c>
      <c r="C1461" s="1" t="s">
        <v>12</v>
      </c>
      <c r="D1461" s="6">
        <v>122.53801756999999</v>
      </c>
      <c r="E1461" s="6" t="s">
        <v>963</v>
      </c>
      <c r="F1461" s="6" t="s">
        <v>963</v>
      </c>
      <c r="G1461" s="6" t="s">
        <v>963</v>
      </c>
      <c r="H1461" s="6">
        <v>121.94292851</v>
      </c>
      <c r="I1461" s="6" t="s">
        <v>964</v>
      </c>
      <c r="J1461" s="6">
        <v>120.41189604</v>
      </c>
      <c r="K1461" s="6" t="s">
        <v>964</v>
      </c>
      <c r="L1461" s="1" t="s">
        <v>61</v>
      </c>
      <c r="M1461" s="1" t="s">
        <v>46</v>
      </c>
      <c r="N1461" s="1" t="s">
        <v>11</v>
      </c>
      <c r="O1461" s="1" t="s">
        <v>47</v>
      </c>
      <c r="P1461" s="1" t="s">
        <v>38</v>
      </c>
      <c r="Q1461" s="1" t="s">
        <v>62</v>
      </c>
      <c r="R1461" s="1" t="s">
        <v>20</v>
      </c>
    </row>
    <row r="1462" spans="1:18" hidden="1" x14ac:dyDescent="0.3">
      <c r="A1462" s="1" t="s">
        <v>497</v>
      </c>
      <c r="B1462" s="1">
        <v>24033</v>
      </c>
      <c r="C1462" s="1" t="s">
        <v>12</v>
      </c>
      <c r="D1462" s="6">
        <v>199.52348536</v>
      </c>
      <c r="E1462" s="6" t="s">
        <v>963</v>
      </c>
      <c r="F1462" s="6" t="s">
        <v>963</v>
      </c>
      <c r="G1462" s="6" t="s">
        <v>963</v>
      </c>
      <c r="H1462" s="6">
        <v>213.96669295000001</v>
      </c>
      <c r="I1462" s="6" t="s">
        <v>964</v>
      </c>
      <c r="J1462" s="6">
        <v>220.81593752000001</v>
      </c>
      <c r="K1462" s="6" t="s">
        <v>964</v>
      </c>
      <c r="L1462" s="1" t="s">
        <v>61</v>
      </c>
      <c r="M1462" s="1" t="s">
        <v>46</v>
      </c>
      <c r="N1462" s="1" t="s">
        <v>11</v>
      </c>
      <c r="O1462" s="1" t="s">
        <v>47</v>
      </c>
      <c r="P1462" s="1" t="s">
        <v>38</v>
      </c>
      <c r="Q1462" s="1" t="s">
        <v>62</v>
      </c>
      <c r="R1462" s="1" t="s">
        <v>20</v>
      </c>
    </row>
    <row r="1463" spans="1:18" hidden="1" x14ac:dyDescent="0.3">
      <c r="A1463" s="1" t="s">
        <v>811</v>
      </c>
      <c r="B1463" s="1">
        <v>51107</v>
      </c>
      <c r="C1463" s="1" t="s">
        <v>12</v>
      </c>
      <c r="D1463" s="6">
        <v>239.41712594000001</v>
      </c>
      <c r="E1463" s="6" t="s">
        <v>963</v>
      </c>
      <c r="F1463" s="6" t="s">
        <v>963</v>
      </c>
      <c r="G1463" s="6" t="s">
        <v>963</v>
      </c>
      <c r="H1463" s="6">
        <v>238.25427872</v>
      </c>
      <c r="I1463" s="6" t="s">
        <v>964</v>
      </c>
      <c r="J1463" s="6">
        <v>235.26348314000001</v>
      </c>
      <c r="K1463" s="6" t="s">
        <v>964</v>
      </c>
      <c r="L1463" s="1" t="s">
        <v>61</v>
      </c>
      <c r="M1463" s="1" t="s">
        <v>46</v>
      </c>
      <c r="N1463" s="1" t="s">
        <v>11</v>
      </c>
      <c r="O1463" s="1" t="s">
        <v>47</v>
      </c>
      <c r="P1463" s="1" t="s">
        <v>38</v>
      </c>
      <c r="Q1463" s="1" t="s">
        <v>62</v>
      </c>
      <c r="R1463" s="1" t="s">
        <v>20</v>
      </c>
    </row>
    <row r="1464" spans="1:18" hidden="1" x14ac:dyDescent="0.3">
      <c r="A1464" s="1" t="s">
        <v>497</v>
      </c>
      <c r="B1464" s="1">
        <v>24031</v>
      </c>
      <c r="C1464" s="1" t="s">
        <v>12</v>
      </c>
      <c r="D1464" s="6">
        <v>408.28408727999999</v>
      </c>
      <c r="E1464" s="6" t="s">
        <v>963</v>
      </c>
      <c r="F1464" s="6" t="s">
        <v>963</v>
      </c>
      <c r="G1464" s="6" t="s">
        <v>963</v>
      </c>
      <c r="H1464" s="6">
        <v>437.83928205000001</v>
      </c>
      <c r="I1464" s="6" t="s">
        <v>964</v>
      </c>
      <c r="J1464" s="6">
        <v>451.85465661000001</v>
      </c>
      <c r="K1464" s="6" t="s">
        <v>964</v>
      </c>
      <c r="L1464" s="1" t="s">
        <v>61</v>
      </c>
      <c r="M1464" s="1" t="s">
        <v>46</v>
      </c>
      <c r="N1464" s="1" t="s">
        <v>11</v>
      </c>
      <c r="O1464" s="1" t="s">
        <v>47</v>
      </c>
      <c r="P1464" s="1" t="s">
        <v>38</v>
      </c>
      <c r="Q1464" s="1" t="s">
        <v>62</v>
      </c>
      <c r="R1464" s="1" t="s">
        <v>20</v>
      </c>
    </row>
    <row r="1465" spans="1:18" hidden="1" x14ac:dyDescent="0.3">
      <c r="A1465" s="1" t="s">
        <v>811</v>
      </c>
      <c r="B1465" s="1">
        <v>51059</v>
      </c>
      <c r="C1465" s="1" t="s">
        <v>12</v>
      </c>
      <c r="D1465" s="6">
        <v>453.28915418999998</v>
      </c>
      <c r="E1465" s="6" t="s">
        <v>963</v>
      </c>
      <c r="F1465" s="6" t="s">
        <v>963</v>
      </c>
      <c r="G1465" s="6" t="s">
        <v>963</v>
      </c>
      <c r="H1465" s="6">
        <v>451.08713785999998</v>
      </c>
      <c r="I1465" s="6" t="s">
        <v>964</v>
      </c>
      <c r="J1465" s="6">
        <v>445.42488730000002</v>
      </c>
      <c r="K1465" s="6" t="s">
        <v>964</v>
      </c>
      <c r="L1465" s="1" t="s">
        <v>61</v>
      </c>
      <c r="M1465" s="1" t="s">
        <v>46</v>
      </c>
      <c r="N1465" s="1" t="s">
        <v>11</v>
      </c>
      <c r="O1465" s="1" t="s">
        <v>47</v>
      </c>
      <c r="P1465" s="1" t="s">
        <v>38</v>
      </c>
      <c r="Q1465" s="1" t="s">
        <v>62</v>
      </c>
      <c r="R1465" s="1" t="s">
        <v>20</v>
      </c>
    </row>
    <row r="1466" spans="1:18" hidden="1" x14ac:dyDescent="0.3">
      <c r="A1466" s="1" t="s">
        <v>811</v>
      </c>
      <c r="B1466" s="1">
        <v>51683</v>
      </c>
      <c r="C1466" s="1" t="s">
        <v>12</v>
      </c>
      <c r="D1466" s="6">
        <v>7.1471999999999996E-4</v>
      </c>
      <c r="E1466" s="6" t="s">
        <v>963</v>
      </c>
      <c r="F1466" s="6" t="s">
        <v>963</v>
      </c>
      <c r="G1466" s="6" t="s">
        <v>963</v>
      </c>
      <c r="H1466" s="6">
        <v>7.1159109999999995E-4</v>
      </c>
      <c r="I1466" s="6" t="s">
        <v>964</v>
      </c>
      <c r="J1466" s="6">
        <v>7.0256270000000002E-4</v>
      </c>
      <c r="K1466" s="6" t="s">
        <v>964</v>
      </c>
      <c r="L1466" s="1" t="s">
        <v>512</v>
      </c>
      <c r="M1466" s="1" t="s">
        <v>46</v>
      </c>
      <c r="N1466" s="1" t="s">
        <v>11</v>
      </c>
      <c r="O1466" s="1" t="s">
        <v>47</v>
      </c>
      <c r="P1466" s="1" t="s">
        <v>38</v>
      </c>
      <c r="Q1466" s="1" t="s">
        <v>513</v>
      </c>
      <c r="R1466" s="1" t="s">
        <v>20</v>
      </c>
    </row>
    <row r="1467" spans="1:18" hidden="1" x14ac:dyDescent="0.3">
      <c r="A1467" s="1" t="s">
        <v>497</v>
      </c>
      <c r="B1467" s="1">
        <v>24021</v>
      </c>
      <c r="C1467" s="1" t="s">
        <v>10</v>
      </c>
      <c r="D1467" s="6">
        <v>1.0155088999999999E-3</v>
      </c>
      <c r="E1467" s="6" t="s">
        <v>963</v>
      </c>
      <c r="F1467" s="6" t="s">
        <v>963</v>
      </c>
      <c r="G1467" s="6" t="s">
        <v>963</v>
      </c>
      <c r="H1467" s="6">
        <v>1.0890201E-3</v>
      </c>
      <c r="I1467" s="6" t="s">
        <v>964</v>
      </c>
      <c r="J1467" s="6">
        <v>1.1238806E-3</v>
      </c>
      <c r="K1467" s="6" t="s">
        <v>964</v>
      </c>
      <c r="L1467" s="1" t="s">
        <v>512</v>
      </c>
      <c r="M1467" s="1" t="s">
        <v>46</v>
      </c>
      <c r="N1467" s="1" t="s">
        <v>11</v>
      </c>
      <c r="O1467" s="1" t="s">
        <v>47</v>
      </c>
      <c r="P1467" s="1" t="s">
        <v>38</v>
      </c>
      <c r="Q1467" s="1" t="s">
        <v>513</v>
      </c>
      <c r="R1467" s="1" t="s">
        <v>20</v>
      </c>
    </row>
    <row r="1468" spans="1:18" hidden="1" x14ac:dyDescent="0.3">
      <c r="A1468" s="1" t="s">
        <v>811</v>
      </c>
      <c r="B1468" s="1">
        <v>51153</v>
      </c>
      <c r="C1468" s="1" t="s">
        <v>10</v>
      </c>
      <c r="D1468" s="6">
        <v>1.1150496000000001E-3</v>
      </c>
      <c r="E1468" s="6" t="s">
        <v>963</v>
      </c>
      <c r="F1468" s="6" t="s">
        <v>963</v>
      </c>
      <c r="G1468" s="6" t="s">
        <v>963</v>
      </c>
      <c r="H1468" s="6">
        <v>1.1096325000000001E-3</v>
      </c>
      <c r="I1468" s="6" t="s">
        <v>964</v>
      </c>
      <c r="J1468" s="6">
        <v>1.0957035999999999E-3</v>
      </c>
      <c r="K1468" s="6" t="s">
        <v>964</v>
      </c>
      <c r="L1468" s="1" t="s">
        <v>512</v>
      </c>
      <c r="M1468" s="1" t="s">
        <v>46</v>
      </c>
      <c r="N1468" s="1" t="s">
        <v>11</v>
      </c>
      <c r="O1468" s="1" t="s">
        <v>47</v>
      </c>
      <c r="P1468" s="1" t="s">
        <v>38</v>
      </c>
      <c r="Q1468" s="1" t="s">
        <v>513</v>
      </c>
      <c r="R1468" s="1" t="s">
        <v>20</v>
      </c>
    </row>
    <row r="1469" spans="1:18" hidden="1" x14ac:dyDescent="0.3">
      <c r="A1469" s="1" t="s">
        <v>811</v>
      </c>
      <c r="B1469" s="1">
        <v>51685</v>
      </c>
      <c r="C1469" s="1" t="s">
        <v>12</v>
      </c>
      <c r="D1469" s="6">
        <v>1.7868188E-3</v>
      </c>
      <c r="E1469" s="6" t="s">
        <v>963</v>
      </c>
      <c r="F1469" s="6" t="s">
        <v>963</v>
      </c>
      <c r="G1469" s="6" t="s">
        <v>963</v>
      </c>
      <c r="H1469" s="6">
        <v>1.7789965999999999E-3</v>
      </c>
      <c r="I1469" s="6" t="s">
        <v>964</v>
      </c>
      <c r="J1469" s="6">
        <v>1.7564251000000001E-3</v>
      </c>
      <c r="K1469" s="6" t="s">
        <v>964</v>
      </c>
      <c r="L1469" s="1" t="s">
        <v>512</v>
      </c>
      <c r="M1469" s="1" t="s">
        <v>46</v>
      </c>
      <c r="N1469" s="1" t="s">
        <v>11</v>
      </c>
      <c r="O1469" s="1" t="s">
        <v>47</v>
      </c>
      <c r="P1469" s="1" t="s">
        <v>38</v>
      </c>
      <c r="Q1469" s="1" t="s">
        <v>513</v>
      </c>
      <c r="R1469" s="1" t="s">
        <v>20</v>
      </c>
    </row>
    <row r="1470" spans="1:18" hidden="1" x14ac:dyDescent="0.3">
      <c r="A1470" s="1" t="s">
        <v>811</v>
      </c>
      <c r="B1470" s="1">
        <v>51610</v>
      </c>
      <c r="C1470" s="1" t="s">
        <v>12</v>
      </c>
      <c r="D1470" s="6">
        <v>1.8885773999999999E-3</v>
      </c>
      <c r="E1470" s="6" t="s">
        <v>963</v>
      </c>
      <c r="F1470" s="6" t="s">
        <v>963</v>
      </c>
      <c r="G1470" s="6" t="s">
        <v>963</v>
      </c>
      <c r="H1470" s="6">
        <v>1.8803101999999999E-3</v>
      </c>
      <c r="I1470" s="6" t="s">
        <v>964</v>
      </c>
      <c r="J1470" s="6">
        <v>1.856454E-3</v>
      </c>
      <c r="K1470" s="6" t="s">
        <v>964</v>
      </c>
      <c r="L1470" s="1" t="s">
        <v>512</v>
      </c>
      <c r="M1470" s="1" t="s">
        <v>46</v>
      </c>
      <c r="N1470" s="1" t="s">
        <v>11</v>
      </c>
      <c r="O1470" s="1" t="s">
        <v>47</v>
      </c>
      <c r="P1470" s="1" t="s">
        <v>38</v>
      </c>
      <c r="Q1470" s="1" t="s">
        <v>513</v>
      </c>
      <c r="R1470" s="1" t="s">
        <v>20</v>
      </c>
    </row>
    <row r="1471" spans="1:18" hidden="1" x14ac:dyDescent="0.3">
      <c r="A1471" s="1" t="s">
        <v>497</v>
      </c>
      <c r="B1471" s="1">
        <v>24033</v>
      </c>
      <c r="C1471" s="1" t="s">
        <v>10</v>
      </c>
      <c r="D1471" s="6">
        <v>1.9596347999999999E-3</v>
      </c>
      <c r="E1471" s="6" t="s">
        <v>963</v>
      </c>
      <c r="F1471" s="6" t="s">
        <v>963</v>
      </c>
      <c r="G1471" s="6" t="s">
        <v>963</v>
      </c>
      <c r="H1471" s="6">
        <v>2.1014898000000001E-3</v>
      </c>
      <c r="I1471" s="6" t="s">
        <v>964</v>
      </c>
      <c r="J1471" s="6">
        <v>2.1687617999999998E-3</v>
      </c>
      <c r="K1471" s="6" t="s">
        <v>964</v>
      </c>
      <c r="L1471" s="1" t="s">
        <v>512</v>
      </c>
      <c r="M1471" s="1" t="s">
        <v>46</v>
      </c>
      <c r="N1471" s="1" t="s">
        <v>11</v>
      </c>
      <c r="O1471" s="1" t="s">
        <v>47</v>
      </c>
      <c r="P1471" s="1" t="s">
        <v>38</v>
      </c>
      <c r="Q1471" s="1" t="s">
        <v>513</v>
      </c>
      <c r="R1471" s="1" t="s">
        <v>20</v>
      </c>
    </row>
    <row r="1472" spans="1:18" hidden="1" x14ac:dyDescent="0.3">
      <c r="A1472" s="1" t="s">
        <v>811</v>
      </c>
      <c r="B1472" s="1">
        <v>51107</v>
      </c>
      <c r="C1472" s="1" t="s">
        <v>10</v>
      </c>
      <c r="D1472" s="6">
        <v>2.1791087000000002E-3</v>
      </c>
      <c r="E1472" s="6" t="s">
        <v>963</v>
      </c>
      <c r="F1472" s="6" t="s">
        <v>963</v>
      </c>
      <c r="G1472" s="6" t="s">
        <v>963</v>
      </c>
      <c r="H1472" s="6">
        <v>2.1685239999999998E-3</v>
      </c>
      <c r="I1472" s="6" t="s">
        <v>964</v>
      </c>
      <c r="J1472" s="6">
        <v>2.1413042000000002E-3</v>
      </c>
      <c r="K1472" s="6" t="s">
        <v>964</v>
      </c>
      <c r="L1472" s="1" t="s">
        <v>512</v>
      </c>
      <c r="M1472" s="1" t="s">
        <v>46</v>
      </c>
      <c r="N1472" s="1" t="s">
        <v>11</v>
      </c>
      <c r="O1472" s="1" t="s">
        <v>47</v>
      </c>
      <c r="P1472" s="1" t="s">
        <v>38</v>
      </c>
      <c r="Q1472" s="1" t="s">
        <v>513</v>
      </c>
      <c r="R1472" s="1" t="s">
        <v>20</v>
      </c>
    </row>
    <row r="1473" spans="1:18" hidden="1" x14ac:dyDescent="0.3">
      <c r="A1473" s="1" t="s">
        <v>497</v>
      </c>
      <c r="B1473" s="1">
        <v>24009</v>
      </c>
      <c r="C1473" s="1" t="s">
        <v>12</v>
      </c>
      <c r="D1473" s="6">
        <v>2.1986962000000001E-3</v>
      </c>
      <c r="E1473" s="6" t="s">
        <v>963</v>
      </c>
      <c r="F1473" s="6" t="s">
        <v>963</v>
      </c>
      <c r="G1473" s="6" t="s">
        <v>963</v>
      </c>
      <c r="H1473" s="6">
        <v>2.3583788999999998E-3</v>
      </c>
      <c r="I1473" s="6" t="s">
        <v>964</v>
      </c>
      <c r="J1473" s="6">
        <v>2.4339107999999999E-3</v>
      </c>
      <c r="K1473" s="6" t="s">
        <v>964</v>
      </c>
      <c r="L1473" s="1" t="s">
        <v>512</v>
      </c>
      <c r="M1473" s="1" t="s">
        <v>46</v>
      </c>
      <c r="N1473" s="1" t="s">
        <v>11</v>
      </c>
      <c r="O1473" s="1" t="s">
        <v>47</v>
      </c>
      <c r="P1473" s="1" t="s">
        <v>38</v>
      </c>
      <c r="Q1473" s="1" t="s">
        <v>513</v>
      </c>
      <c r="R1473" s="1" t="s">
        <v>20</v>
      </c>
    </row>
    <row r="1474" spans="1:18" hidden="1" x14ac:dyDescent="0.3">
      <c r="A1474" s="1" t="s">
        <v>811</v>
      </c>
      <c r="B1474" s="1">
        <v>51600</v>
      </c>
      <c r="C1474" s="1" t="s">
        <v>12</v>
      </c>
      <c r="D1474" s="6">
        <v>2.9348104000000001E-3</v>
      </c>
      <c r="E1474" s="6" t="s">
        <v>963</v>
      </c>
      <c r="F1474" s="6" t="s">
        <v>963</v>
      </c>
      <c r="G1474" s="6" t="s">
        <v>963</v>
      </c>
      <c r="H1474" s="6">
        <v>2.9219629E-3</v>
      </c>
      <c r="I1474" s="6" t="s">
        <v>964</v>
      </c>
      <c r="J1474" s="6">
        <v>2.8848898000000001E-3</v>
      </c>
      <c r="K1474" s="6" t="s">
        <v>964</v>
      </c>
      <c r="L1474" s="1" t="s">
        <v>512</v>
      </c>
      <c r="M1474" s="1" t="s">
        <v>46</v>
      </c>
      <c r="N1474" s="1" t="s">
        <v>11</v>
      </c>
      <c r="O1474" s="1" t="s">
        <v>47</v>
      </c>
      <c r="P1474" s="1" t="s">
        <v>38</v>
      </c>
      <c r="Q1474" s="1" t="s">
        <v>513</v>
      </c>
      <c r="R1474" s="1" t="s">
        <v>20</v>
      </c>
    </row>
    <row r="1475" spans="1:18" hidden="1" x14ac:dyDescent="0.3">
      <c r="A1475" s="1" t="s">
        <v>497</v>
      </c>
      <c r="B1475" s="1">
        <v>24017</v>
      </c>
      <c r="C1475" s="1" t="s">
        <v>12</v>
      </c>
      <c r="D1475" s="6">
        <v>3.1741406E-3</v>
      </c>
      <c r="E1475" s="6" t="s">
        <v>963</v>
      </c>
      <c r="F1475" s="6" t="s">
        <v>963</v>
      </c>
      <c r="G1475" s="6" t="s">
        <v>963</v>
      </c>
      <c r="H1475" s="6">
        <v>3.4046626999999999E-3</v>
      </c>
      <c r="I1475" s="6" t="s">
        <v>964</v>
      </c>
      <c r="J1475" s="6">
        <v>3.5137066999999999E-3</v>
      </c>
      <c r="K1475" s="6" t="s">
        <v>964</v>
      </c>
      <c r="L1475" s="1" t="s">
        <v>512</v>
      </c>
      <c r="M1475" s="1" t="s">
        <v>46</v>
      </c>
      <c r="N1475" s="1" t="s">
        <v>11</v>
      </c>
      <c r="O1475" s="1" t="s">
        <v>47</v>
      </c>
      <c r="P1475" s="1" t="s">
        <v>38</v>
      </c>
      <c r="Q1475" s="1" t="s">
        <v>513</v>
      </c>
      <c r="R1475" s="1" t="s">
        <v>20</v>
      </c>
    </row>
    <row r="1476" spans="1:18" hidden="1" x14ac:dyDescent="0.3">
      <c r="A1476" s="1" t="s">
        <v>811</v>
      </c>
      <c r="B1476" s="1">
        <v>51013</v>
      </c>
      <c r="C1476" s="1" t="s">
        <v>12</v>
      </c>
      <c r="D1476" s="6">
        <v>3.5220782000000002E-3</v>
      </c>
      <c r="E1476" s="6" t="s">
        <v>963</v>
      </c>
      <c r="F1476" s="6" t="s">
        <v>963</v>
      </c>
      <c r="G1476" s="6" t="s">
        <v>963</v>
      </c>
      <c r="H1476" s="6">
        <v>3.50666E-3</v>
      </c>
      <c r="I1476" s="6" t="s">
        <v>964</v>
      </c>
      <c r="J1476" s="6">
        <v>3.4621720999999999E-3</v>
      </c>
      <c r="K1476" s="6" t="s">
        <v>964</v>
      </c>
      <c r="L1476" s="1" t="s">
        <v>512</v>
      </c>
      <c r="M1476" s="1" t="s">
        <v>46</v>
      </c>
      <c r="N1476" s="1" t="s">
        <v>11</v>
      </c>
      <c r="O1476" s="1" t="s">
        <v>47</v>
      </c>
      <c r="P1476" s="1" t="s">
        <v>38</v>
      </c>
      <c r="Q1476" s="1" t="s">
        <v>513</v>
      </c>
      <c r="R1476" s="1" t="s">
        <v>20</v>
      </c>
    </row>
    <row r="1477" spans="1:18" hidden="1" x14ac:dyDescent="0.3">
      <c r="A1477" s="1" t="s">
        <v>497</v>
      </c>
      <c r="B1477" s="1">
        <v>24031</v>
      </c>
      <c r="C1477" s="1" t="s">
        <v>10</v>
      </c>
      <c r="D1477" s="6">
        <v>4.0108540999999999E-3</v>
      </c>
      <c r="E1477" s="6" t="s">
        <v>963</v>
      </c>
      <c r="F1477" s="6" t="s">
        <v>963</v>
      </c>
      <c r="G1477" s="6" t="s">
        <v>963</v>
      </c>
      <c r="H1477" s="6">
        <v>4.3011925999999999E-3</v>
      </c>
      <c r="I1477" s="6" t="s">
        <v>964</v>
      </c>
      <c r="J1477" s="6">
        <v>4.4388828999999998E-3</v>
      </c>
      <c r="K1477" s="6" t="s">
        <v>964</v>
      </c>
      <c r="L1477" s="1" t="s">
        <v>512</v>
      </c>
      <c r="M1477" s="1" t="s">
        <v>46</v>
      </c>
      <c r="N1477" s="1" t="s">
        <v>11</v>
      </c>
      <c r="O1477" s="1" t="s">
        <v>47</v>
      </c>
      <c r="P1477" s="1" t="s">
        <v>38</v>
      </c>
      <c r="Q1477" s="1" t="s">
        <v>513</v>
      </c>
      <c r="R1477" s="1" t="s">
        <v>20</v>
      </c>
    </row>
    <row r="1478" spans="1:18" hidden="1" x14ac:dyDescent="0.3">
      <c r="A1478" s="1" t="s">
        <v>811</v>
      </c>
      <c r="B1478" s="1">
        <v>51059</v>
      </c>
      <c r="C1478" s="1" t="s">
        <v>10</v>
      </c>
      <c r="D1478" s="6">
        <v>4.1247376000000001E-3</v>
      </c>
      <c r="E1478" s="6" t="s">
        <v>963</v>
      </c>
      <c r="F1478" s="6" t="s">
        <v>963</v>
      </c>
      <c r="G1478" s="6" t="s">
        <v>963</v>
      </c>
      <c r="H1478" s="6">
        <v>4.1047098999999997E-3</v>
      </c>
      <c r="I1478" s="6" t="s">
        <v>964</v>
      </c>
      <c r="J1478" s="6">
        <v>4.0531891999999996E-3</v>
      </c>
      <c r="K1478" s="6" t="s">
        <v>964</v>
      </c>
      <c r="L1478" s="1" t="s">
        <v>512</v>
      </c>
      <c r="M1478" s="1" t="s">
        <v>46</v>
      </c>
      <c r="N1478" s="1" t="s">
        <v>11</v>
      </c>
      <c r="O1478" s="1" t="s">
        <v>47</v>
      </c>
      <c r="P1478" s="1" t="s">
        <v>38</v>
      </c>
      <c r="Q1478" s="1" t="s">
        <v>513</v>
      </c>
      <c r="R1478" s="1" t="s">
        <v>20</v>
      </c>
    </row>
    <row r="1479" spans="1:18" hidden="1" x14ac:dyDescent="0.3">
      <c r="A1479" s="1" t="s">
        <v>811</v>
      </c>
      <c r="B1479" s="1">
        <v>51510</v>
      </c>
      <c r="C1479" s="1" t="s">
        <v>12</v>
      </c>
      <c r="D1479" s="6">
        <v>4.6705719999999996E-3</v>
      </c>
      <c r="E1479" s="6" t="s">
        <v>963</v>
      </c>
      <c r="F1479" s="6" t="s">
        <v>963</v>
      </c>
      <c r="G1479" s="6" t="s">
        <v>963</v>
      </c>
      <c r="H1479" s="6">
        <v>4.6501282999999996E-3</v>
      </c>
      <c r="I1479" s="6" t="s">
        <v>964</v>
      </c>
      <c r="J1479" s="6">
        <v>4.5911314000000002E-3</v>
      </c>
      <c r="K1479" s="6" t="s">
        <v>964</v>
      </c>
      <c r="L1479" s="1" t="s">
        <v>512</v>
      </c>
      <c r="M1479" s="1" t="s">
        <v>46</v>
      </c>
      <c r="N1479" s="1" t="s">
        <v>11</v>
      </c>
      <c r="O1479" s="1" t="s">
        <v>47</v>
      </c>
      <c r="P1479" s="1" t="s">
        <v>38</v>
      </c>
      <c r="Q1479" s="1" t="s">
        <v>513</v>
      </c>
      <c r="R1479" s="1" t="s">
        <v>20</v>
      </c>
    </row>
    <row r="1480" spans="1:18" hidden="1" x14ac:dyDescent="0.3">
      <c r="A1480" s="1" t="s">
        <v>497</v>
      </c>
      <c r="B1480" s="1">
        <v>24021</v>
      </c>
      <c r="C1480" s="1" t="s">
        <v>12</v>
      </c>
      <c r="D1480" s="6">
        <v>1.92788887E-2</v>
      </c>
      <c r="E1480" s="6" t="s">
        <v>963</v>
      </c>
      <c r="F1480" s="6" t="s">
        <v>963</v>
      </c>
      <c r="G1480" s="6" t="s">
        <v>963</v>
      </c>
      <c r="H1480" s="6">
        <v>2.0679046999999999E-2</v>
      </c>
      <c r="I1480" s="6" t="s">
        <v>964</v>
      </c>
      <c r="J1480" s="6">
        <v>2.13413384E-2</v>
      </c>
      <c r="K1480" s="6" t="s">
        <v>964</v>
      </c>
      <c r="L1480" s="1" t="s">
        <v>512</v>
      </c>
      <c r="M1480" s="1" t="s">
        <v>46</v>
      </c>
      <c r="N1480" s="1" t="s">
        <v>11</v>
      </c>
      <c r="O1480" s="1" t="s">
        <v>47</v>
      </c>
      <c r="P1480" s="1" t="s">
        <v>38</v>
      </c>
      <c r="Q1480" s="1" t="s">
        <v>513</v>
      </c>
      <c r="R1480" s="1" t="s">
        <v>20</v>
      </c>
    </row>
    <row r="1481" spans="1:18" hidden="1" x14ac:dyDescent="0.3">
      <c r="A1481" s="1" t="s">
        <v>811</v>
      </c>
      <c r="B1481" s="1">
        <v>51153</v>
      </c>
      <c r="C1481" s="1" t="s">
        <v>12</v>
      </c>
      <c r="D1481" s="6">
        <v>2.1207219499999999E-2</v>
      </c>
      <c r="E1481" s="6" t="s">
        <v>963</v>
      </c>
      <c r="F1481" s="6" t="s">
        <v>963</v>
      </c>
      <c r="G1481" s="6" t="s">
        <v>963</v>
      </c>
      <c r="H1481" s="6">
        <v>2.11143882E-2</v>
      </c>
      <c r="I1481" s="6" t="s">
        <v>964</v>
      </c>
      <c r="J1481" s="6">
        <v>2.0846493899999999E-2</v>
      </c>
      <c r="K1481" s="6" t="s">
        <v>964</v>
      </c>
      <c r="L1481" s="1" t="s">
        <v>512</v>
      </c>
      <c r="M1481" s="1" t="s">
        <v>46</v>
      </c>
      <c r="N1481" s="1" t="s">
        <v>11</v>
      </c>
      <c r="O1481" s="1" t="s">
        <v>47</v>
      </c>
      <c r="P1481" s="1" t="s">
        <v>38</v>
      </c>
      <c r="Q1481" s="1" t="s">
        <v>513</v>
      </c>
      <c r="R1481" s="1" t="s">
        <v>20</v>
      </c>
    </row>
    <row r="1482" spans="1:18" hidden="1" x14ac:dyDescent="0.3">
      <c r="A1482" s="1" t="s">
        <v>497</v>
      </c>
      <c r="B1482" s="1">
        <v>24033</v>
      </c>
      <c r="C1482" s="1" t="s">
        <v>12</v>
      </c>
      <c r="D1482" s="6">
        <v>3.7248674199999998E-2</v>
      </c>
      <c r="E1482" s="6" t="s">
        <v>963</v>
      </c>
      <c r="F1482" s="6" t="s">
        <v>963</v>
      </c>
      <c r="G1482" s="6" t="s">
        <v>963</v>
      </c>
      <c r="H1482" s="6">
        <v>3.9953840900000002E-2</v>
      </c>
      <c r="I1482" s="6" t="s">
        <v>964</v>
      </c>
      <c r="J1482" s="6">
        <v>4.1233501999999998E-2</v>
      </c>
      <c r="K1482" s="6" t="s">
        <v>964</v>
      </c>
      <c r="L1482" s="1" t="s">
        <v>512</v>
      </c>
      <c r="M1482" s="1" t="s">
        <v>46</v>
      </c>
      <c r="N1482" s="1" t="s">
        <v>11</v>
      </c>
      <c r="O1482" s="1" t="s">
        <v>47</v>
      </c>
      <c r="P1482" s="1" t="s">
        <v>38</v>
      </c>
      <c r="Q1482" s="1" t="s">
        <v>513</v>
      </c>
      <c r="R1482" s="1" t="s">
        <v>20</v>
      </c>
    </row>
    <row r="1483" spans="1:18" hidden="1" x14ac:dyDescent="0.3">
      <c r="A1483" s="1" t="s">
        <v>811</v>
      </c>
      <c r="B1483" s="1">
        <v>51107</v>
      </c>
      <c r="C1483" s="1" t="s">
        <v>12</v>
      </c>
      <c r="D1483" s="6">
        <v>4.1420728300000001E-2</v>
      </c>
      <c r="E1483" s="6" t="s">
        <v>963</v>
      </c>
      <c r="F1483" s="6" t="s">
        <v>963</v>
      </c>
      <c r="G1483" s="6" t="s">
        <v>963</v>
      </c>
      <c r="H1483" s="6">
        <v>4.1239405700000002E-2</v>
      </c>
      <c r="I1483" s="6" t="s">
        <v>964</v>
      </c>
      <c r="J1483" s="6">
        <v>4.0716162299999997E-2</v>
      </c>
      <c r="K1483" s="6" t="s">
        <v>964</v>
      </c>
      <c r="L1483" s="1" t="s">
        <v>512</v>
      </c>
      <c r="M1483" s="1" t="s">
        <v>46</v>
      </c>
      <c r="N1483" s="1" t="s">
        <v>11</v>
      </c>
      <c r="O1483" s="1" t="s">
        <v>47</v>
      </c>
      <c r="P1483" s="1" t="s">
        <v>38</v>
      </c>
      <c r="Q1483" s="1" t="s">
        <v>513</v>
      </c>
      <c r="R1483" s="1" t="s">
        <v>20</v>
      </c>
    </row>
    <row r="1484" spans="1:18" hidden="1" x14ac:dyDescent="0.3">
      <c r="A1484" s="1" t="s">
        <v>497</v>
      </c>
      <c r="B1484" s="1">
        <v>24031</v>
      </c>
      <c r="C1484" s="1" t="s">
        <v>12</v>
      </c>
      <c r="D1484" s="6">
        <v>7.6200303299999994E-2</v>
      </c>
      <c r="E1484" s="6" t="s">
        <v>963</v>
      </c>
      <c r="F1484" s="6" t="s">
        <v>963</v>
      </c>
      <c r="G1484" s="6" t="s">
        <v>963</v>
      </c>
      <c r="H1484" s="6">
        <v>8.1734326900000001E-2</v>
      </c>
      <c r="I1484" s="6" t="s">
        <v>964</v>
      </c>
      <c r="J1484" s="6">
        <v>8.4352096400000007E-2</v>
      </c>
      <c r="K1484" s="6" t="s">
        <v>964</v>
      </c>
      <c r="L1484" s="1" t="s">
        <v>512</v>
      </c>
      <c r="M1484" s="1" t="s">
        <v>46</v>
      </c>
      <c r="N1484" s="1" t="s">
        <v>11</v>
      </c>
      <c r="O1484" s="1" t="s">
        <v>47</v>
      </c>
      <c r="P1484" s="1" t="s">
        <v>38</v>
      </c>
      <c r="Q1484" s="1" t="s">
        <v>513</v>
      </c>
      <c r="R1484" s="1" t="s">
        <v>20</v>
      </c>
    </row>
    <row r="1485" spans="1:18" hidden="1" x14ac:dyDescent="0.3">
      <c r="A1485" s="1" t="s">
        <v>811</v>
      </c>
      <c r="B1485" s="1">
        <v>51059</v>
      </c>
      <c r="C1485" s="1" t="s">
        <v>12</v>
      </c>
      <c r="D1485" s="6">
        <v>7.8439387999999999E-2</v>
      </c>
      <c r="E1485" s="6" t="s">
        <v>963</v>
      </c>
      <c r="F1485" s="6" t="s">
        <v>963</v>
      </c>
      <c r="G1485" s="6" t="s">
        <v>963</v>
      </c>
      <c r="H1485" s="6">
        <v>7.8096088300000005E-2</v>
      </c>
      <c r="I1485" s="6" t="s">
        <v>964</v>
      </c>
      <c r="J1485" s="6">
        <v>7.7105265899999997E-2</v>
      </c>
      <c r="K1485" s="6" t="s">
        <v>964</v>
      </c>
      <c r="L1485" s="1" t="s">
        <v>512</v>
      </c>
      <c r="M1485" s="1" t="s">
        <v>46</v>
      </c>
      <c r="N1485" s="1" t="s">
        <v>11</v>
      </c>
      <c r="O1485" s="1" t="s">
        <v>47</v>
      </c>
      <c r="P1485" s="1" t="s">
        <v>38</v>
      </c>
      <c r="Q1485" s="1" t="s">
        <v>513</v>
      </c>
      <c r="R1485" s="1" t="s">
        <v>20</v>
      </c>
    </row>
    <row r="1486" spans="1:18" hidden="1" x14ac:dyDescent="0.3">
      <c r="A1486" s="1" t="s">
        <v>811</v>
      </c>
      <c r="B1486" s="1">
        <v>51685</v>
      </c>
      <c r="C1486" s="1" t="s">
        <v>10</v>
      </c>
      <c r="D1486" s="6">
        <v>2.3220413400000001E-2</v>
      </c>
      <c r="E1486" s="6" t="s">
        <v>963</v>
      </c>
      <c r="F1486" s="6" t="s">
        <v>963</v>
      </c>
      <c r="G1486" s="6" t="s">
        <v>963</v>
      </c>
      <c r="H1486" s="6">
        <v>2.3126332900000001E-2</v>
      </c>
      <c r="I1486" s="6" t="s">
        <v>964</v>
      </c>
      <c r="J1486" s="6">
        <v>2.2825253300000001E-2</v>
      </c>
      <c r="K1486" s="6" t="s">
        <v>964</v>
      </c>
      <c r="L1486" s="1" t="s">
        <v>67</v>
      </c>
      <c r="M1486" s="1" t="s">
        <v>46</v>
      </c>
      <c r="N1486" s="1" t="s">
        <v>11</v>
      </c>
      <c r="O1486" s="1" t="s">
        <v>47</v>
      </c>
      <c r="P1486" s="1" t="s">
        <v>38</v>
      </c>
      <c r="Q1486" s="1" t="s">
        <v>68</v>
      </c>
      <c r="R1486" s="1" t="s">
        <v>20</v>
      </c>
    </row>
    <row r="1487" spans="1:18" hidden="1" x14ac:dyDescent="0.3">
      <c r="A1487" s="1" t="s">
        <v>811</v>
      </c>
      <c r="B1487" s="1">
        <v>51610</v>
      </c>
      <c r="C1487" s="1" t="s">
        <v>10</v>
      </c>
      <c r="D1487" s="6">
        <v>2.9973122000000001E-2</v>
      </c>
      <c r="E1487" s="6" t="s">
        <v>963</v>
      </c>
      <c r="F1487" s="6" t="s">
        <v>963</v>
      </c>
      <c r="G1487" s="6" t="s">
        <v>963</v>
      </c>
      <c r="H1487" s="6">
        <v>2.9851676000000001E-2</v>
      </c>
      <c r="I1487" s="6" t="s">
        <v>964</v>
      </c>
      <c r="J1487" s="6">
        <v>2.9463045600000001E-2</v>
      </c>
      <c r="K1487" s="6" t="s">
        <v>964</v>
      </c>
      <c r="L1487" s="1" t="s">
        <v>67</v>
      </c>
      <c r="M1487" s="1" t="s">
        <v>46</v>
      </c>
      <c r="N1487" s="1" t="s">
        <v>11</v>
      </c>
      <c r="O1487" s="1" t="s">
        <v>47</v>
      </c>
      <c r="P1487" s="1" t="s">
        <v>38</v>
      </c>
      <c r="Q1487" s="1" t="s">
        <v>68</v>
      </c>
      <c r="R1487" s="1" t="s">
        <v>20</v>
      </c>
    </row>
    <row r="1488" spans="1:18" hidden="1" x14ac:dyDescent="0.3">
      <c r="A1488" s="1" t="s">
        <v>811</v>
      </c>
      <c r="B1488" s="1">
        <v>51600</v>
      </c>
      <c r="C1488" s="1" t="s">
        <v>10</v>
      </c>
      <c r="D1488" s="6">
        <v>5.4709741700000002E-2</v>
      </c>
      <c r="E1488" s="6" t="s">
        <v>963</v>
      </c>
      <c r="F1488" s="6" t="s">
        <v>963</v>
      </c>
      <c r="G1488" s="6" t="s">
        <v>963</v>
      </c>
      <c r="H1488" s="6">
        <v>5.4488012299999999E-2</v>
      </c>
      <c r="I1488" s="6" t="s">
        <v>964</v>
      </c>
      <c r="J1488" s="6">
        <v>5.3778664099999998E-2</v>
      </c>
      <c r="K1488" s="6" t="s">
        <v>964</v>
      </c>
      <c r="L1488" s="1" t="s">
        <v>67</v>
      </c>
      <c r="M1488" s="1" t="s">
        <v>46</v>
      </c>
      <c r="N1488" s="1" t="s">
        <v>11</v>
      </c>
      <c r="O1488" s="1" t="s">
        <v>47</v>
      </c>
      <c r="P1488" s="1" t="s">
        <v>38</v>
      </c>
      <c r="Q1488" s="1" t="s">
        <v>68</v>
      </c>
      <c r="R1488" s="1" t="s">
        <v>20</v>
      </c>
    </row>
    <row r="1489" spans="1:18" hidden="1" x14ac:dyDescent="0.3">
      <c r="A1489" s="1" t="s">
        <v>811</v>
      </c>
      <c r="B1489" s="1">
        <v>51683</v>
      </c>
      <c r="C1489" s="1" t="s">
        <v>10</v>
      </c>
      <c r="D1489" s="6">
        <v>7.8465238899999998E-2</v>
      </c>
      <c r="E1489" s="6" t="s">
        <v>963</v>
      </c>
      <c r="F1489" s="6" t="s">
        <v>963</v>
      </c>
      <c r="G1489" s="6" t="s">
        <v>963</v>
      </c>
      <c r="H1489" s="6">
        <v>7.8147357299999998E-2</v>
      </c>
      <c r="I1489" s="6" t="s">
        <v>964</v>
      </c>
      <c r="J1489" s="6">
        <v>7.71299493E-2</v>
      </c>
      <c r="K1489" s="6" t="s">
        <v>964</v>
      </c>
      <c r="L1489" s="1" t="s">
        <v>67</v>
      </c>
      <c r="M1489" s="1" t="s">
        <v>46</v>
      </c>
      <c r="N1489" s="1" t="s">
        <v>11</v>
      </c>
      <c r="O1489" s="1" t="s">
        <v>47</v>
      </c>
      <c r="P1489" s="1" t="s">
        <v>38</v>
      </c>
      <c r="Q1489" s="1" t="s">
        <v>68</v>
      </c>
      <c r="R1489" s="1" t="s">
        <v>20</v>
      </c>
    </row>
    <row r="1490" spans="1:18" hidden="1" x14ac:dyDescent="0.3">
      <c r="A1490" s="1" t="s">
        <v>497</v>
      </c>
      <c r="B1490" s="1">
        <v>24009</v>
      </c>
      <c r="C1490" s="1" t="s">
        <v>10</v>
      </c>
      <c r="D1490" s="6">
        <v>0.1885637043</v>
      </c>
      <c r="E1490" s="6" t="s">
        <v>963</v>
      </c>
      <c r="F1490" s="6" t="s">
        <v>963</v>
      </c>
      <c r="G1490" s="6" t="s">
        <v>963</v>
      </c>
      <c r="H1490" s="6">
        <v>0.20223888179999999</v>
      </c>
      <c r="I1490" s="6" t="s">
        <v>964</v>
      </c>
      <c r="J1490" s="6">
        <v>0.2087725023</v>
      </c>
      <c r="K1490" s="6" t="s">
        <v>964</v>
      </c>
      <c r="L1490" s="1" t="s">
        <v>67</v>
      </c>
      <c r="M1490" s="1" t="s">
        <v>46</v>
      </c>
      <c r="N1490" s="1" t="s">
        <v>11</v>
      </c>
      <c r="O1490" s="1" t="s">
        <v>47</v>
      </c>
      <c r="P1490" s="1" t="s">
        <v>38</v>
      </c>
      <c r="Q1490" s="1" t="s">
        <v>68</v>
      </c>
      <c r="R1490" s="1" t="s">
        <v>20</v>
      </c>
    </row>
    <row r="1491" spans="1:18" hidden="1" x14ac:dyDescent="0.3">
      <c r="A1491" s="1" t="s">
        <v>497</v>
      </c>
      <c r="B1491" s="1">
        <v>24017</v>
      </c>
      <c r="C1491" s="1" t="s">
        <v>10</v>
      </c>
      <c r="D1491" s="6">
        <v>0.29866236600000001</v>
      </c>
      <c r="E1491" s="6" t="s">
        <v>963</v>
      </c>
      <c r="F1491" s="6" t="s">
        <v>963</v>
      </c>
      <c r="G1491" s="6" t="s">
        <v>963</v>
      </c>
      <c r="H1491" s="6">
        <v>0.32032206019999998</v>
      </c>
      <c r="I1491" s="6" t="s">
        <v>964</v>
      </c>
      <c r="J1491" s="6">
        <v>0.3306704855</v>
      </c>
      <c r="K1491" s="6" t="s">
        <v>964</v>
      </c>
      <c r="L1491" s="1" t="s">
        <v>67</v>
      </c>
      <c r="M1491" s="1" t="s">
        <v>46</v>
      </c>
      <c r="N1491" s="1" t="s">
        <v>11</v>
      </c>
      <c r="O1491" s="1" t="s">
        <v>47</v>
      </c>
      <c r="P1491" s="1" t="s">
        <v>38</v>
      </c>
      <c r="Q1491" s="1" t="s">
        <v>68</v>
      </c>
      <c r="R1491" s="1" t="s">
        <v>20</v>
      </c>
    </row>
    <row r="1492" spans="1:18" hidden="1" x14ac:dyDescent="0.3">
      <c r="A1492" s="1" t="s">
        <v>811</v>
      </c>
      <c r="B1492" s="1">
        <v>51510</v>
      </c>
      <c r="C1492" s="1" t="s">
        <v>10</v>
      </c>
      <c r="D1492" s="6">
        <v>0.42436982629999997</v>
      </c>
      <c r="E1492" s="6" t="s">
        <v>963</v>
      </c>
      <c r="F1492" s="6" t="s">
        <v>963</v>
      </c>
      <c r="G1492" s="6" t="s">
        <v>963</v>
      </c>
      <c r="H1492" s="6">
        <v>0.42265041669999998</v>
      </c>
      <c r="I1492" s="6" t="s">
        <v>964</v>
      </c>
      <c r="J1492" s="6">
        <v>0.4171476093</v>
      </c>
      <c r="K1492" s="6" t="s">
        <v>964</v>
      </c>
      <c r="L1492" s="1" t="s">
        <v>67</v>
      </c>
      <c r="M1492" s="1" t="s">
        <v>46</v>
      </c>
      <c r="N1492" s="1" t="s">
        <v>11</v>
      </c>
      <c r="O1492" s="1" t="s">
        <v>47</v>
      </c>
      <c r="P1492" s="1" t="s">
        <v>38</v>
      </c>
      <c r="Q1492" s="1" t="s">
        <v>68</v>
      </c>
      <c r="R1492" s="1" t="s">
        <v>20</v>
      </c>
    </row>
    <row r="1493" spans="1:18" hidden="1" x14ac:dyDescent="0.3">
      <c r="A1493" s="1" t="s">
        <v>811</v>
      </c>
      <c r="B1493" s="1">
        <v>51107</v>
      </c>
      <c r="C1493" s="1" t="s">
        <v>10</v>
      </c>
      <c r="D1493" s="6">
        <v>0.4729129312</v>
      </c>
      <c r="E1493" s="6" t="s">
        <v>963</v>
      </c>
      <c r="F1493" s="6" t="s">
        <v>963</v>
      </c>
      <c r="G1493" s="6" t="s">
        <v>963</v>
      </c>
      <c r="H1493" s="6">
        <v>0.47099667880000001</v>
      </c>
      <c r="I1493" s="6" t="s">
        <v>964</v>
      </c>
      <c r="J1493" s="6">
        <v>0.46486490619999998</v>
      </c>
      <c r="K1493" s="6" t="s">
        <v>964</v>
      </c>
      <c r="L1493" s="1" t="s">
        <v>67</v>
      </c>
      <c r="M1493" s="1" t="s">
        <v>46</v>
      </c>
      <c r="N1493" s="1" t="s">
        <v>11</v>
      </c>
      <c r="O1493" s="1" t="s">
        <v>47</v>
      </c>
      <c r="P1493" s="1" t="s">
        <v>38</v>
      </c>
      <c r="Q1493" s="1" t="s">
        <v>68</v>
      </c>
      <c r="R1493" s="1" t="s">
        <v>20</v>
      </c>
    </row>
    <row r="1494" spans="1:18" hidden="1" x14ac:dyDescent="0.3">
      <c r="A1494" s="1" t="s">
        <v>497</v>
      </c>
      <c r="B1494" s="1">
        <v>24021</v>
      </c>
      <c r="C1494" s="1" t="s">
        <v>10</v>
      </c>
      <c r="D1494" s="6">
        <v>0.4992141947</v>
      </c>
      <c r="E1494" s="6" t="s">
        <v>963</v>
      </c>
      <c r="F1494" s="6" t="s">
        <v>963</v>
      </c>
      <c r="G1494" s="6" t="s">
        <v>963</v>
      </c>
      <c r="H1494" s="6">
        <v>0.53541842080000002</v>
      </c>
      <c r="I1494" s="6" t="s">
        <v>964</v>
      </c>
      <c r="J1494" s="6">
        <v>0.55271627840000004</v>
      </c>
      <c r="K1494" s="6" t="s">
        <v>964</v>
      </c>
      <c r="L1494" s="1" t="s">
        <v>67</v>
      </c>
      <c r="M1494" s="1" t="s">
        <v>46</v>
      </c>
      <c r="N1494" s="1" t="s">
        <v>11</v>
      </c>
      <c r="O1494" s="1" t="s">
        <v>47</v>
      </c>
      <c r="P1494" s="1" t="s">
        <v>38</v>
      </c>
      <c r="Q1494" s="1" t="s">
        <v>68</v>
      </c>
      <c r="R1494" s="1" t="s">
        <v>20</v>
      </c>
    </row>
    <row r="1495" spans="1:18" hidden="1" x14ac:dyDescent="0.3">
      <c r="A1495" s="1" t="s">
        <v>811</v>
      </c>
      <c r="B1495" s="1">
        <v>51685</v>
      </c>
      <c r="C1495" s="1" t="s">
        <v>12</v>
      </c>
      <c r="D1495" s="6">
        <v>0.55914441780000002</v>
      </c>
      <c r="E1495" s="6" t="s">
        <v>963</v>
      </c>
      <c r="F1495" s="6" t="s">
        <v>963</v>
      </c>
      <c r="G1495" s="6" t="s">
        <v>963</v>
      </c>
      <c r="H1495" s="6">
        <v>0.55706199580000004</v>
      </c>
      <c r="I1495" s="6" t="s">
        <v>964</v>
      </c>
      <c r="J1495" s="6">
        <v>0.5497666739</v>
      </c>
      <c r="K1495" s="6" t="s">
        <v>964</v>
      </c>
      <c r="L1495" s="1" t="s">
        <v>67</v>
      </c>
      <c r="M1495" s="1" t="s">
        <v>46</v>
      </c>
      <c r="N1495" s="1" t="s">
        <v>11</v>
      </c>
      <c r="O1495" s="1" t="s">
        <v>47</v>
      </c>
      <c r="P1495" s="1" t="s">
        <v>38</v>
      </c>
      <c r="Q1495" s="1" t="s">
        <v>68</v>
      </c>
      <c r="R1495" s="1" t="s">
        <v>20</v>
      </c>
    </row>
    <row r="1496" spans="1:18" hidden="1" x14ac:dyDescent="0.3">
      <c r="A1496" s="1" t="s">
        <v>811</v>
      </c>
      <c r="B1496" s="1">
        <v>51013</v>
      </c>
      <c r="C1496" s="1" t="s">
        <v>10</v>
      </c>
      <c r="D1496" s="6">
        <v>0.58511595819999995</v>
      </c>
      <c r="E1496" s="6" t="s">
        <v>963</v>
      </c>
      <c r="F1496" s="6" t="s">
        <v>963</v>
      </c>
      <c r="G1496" s="6" t="s">
        <v>963</v>
      </c>
      <c r="H1496" s="6">
        <v>0.5827452166</v>
      </c>
      <c r="I1496" s="6" t="s">
        <v>964</v>
      </c>
      <c r="J1496" s="6">
        <v>0.57515868969999995</v>
      </c>
      <c r="K1496" s="6" t="s">
        <v>964</v>
      </c>
      <c r="L1496" s="1" t="s">
        <v>67</v>
      </c>
      <c r="M1496" s="1" t="s">
        <v>46</v>
      </c>
      <c r="N1496" s="1" t="s">
        <v>11</v>
      </c>
      <c r="O1496" s="1" t="s">
        <v>47</v>
      </c>
      <c r="P1496" s="1" t="s">
        <v>38</v>
      </c>
      <c r="Q1496" s="1" t="s">
        <v>68</v>
      </c>
      <c r="R1496" s="1" t="s">
        <v>20</v>
      </c>
    </row>
    <row r="1497" spans="1:18" hidden="1" x14ac:dyDescent="0.3">
      <c r="A1497" s="1" t="s">
        <v>811</v>
      </c>
      <c r="B1497" s="1">
        <v>51153</v>
      </c>
      <c r="C1497" s="1" t="s">
        <v>10</v>
      </c>
      <c r="D1497" s="6">
        <v>0.68803793079999997</v>
      </c>
      <c r="E1497" s="6" t="s">
        <v>963</v>
      </c>
      <c r="F1497" s="6" t="s">
        <v>963</v>
      </c>
      <c r="G1497" s="6" t="s">
        <v>963</v>
      </c>
      <c r="H1497" s="6">
        <v>0.68524951249999999</v>
      </c>
      <c r="I1497" s="6" t="s">
        <v>964</v>
      </c>
      <c r="J1497" s="6">
        <v>0.67632829880000001</v>
      </c>
      <c r="K1497" s="6" t="s">
        <v>964</v>
      </c>
      <c r="L1497" s="1" t="s">
        <v>67</v>
      </c>
      <c r="M1497" s="1" t="s">
        <v>46</v>
      </c>
      <c r="N1497" s="1" t="s">
        <v>11</v>
      </c>
      <c r="O1497" s="1" t="s">
        <v>47</v>
      </c>
      <c r="P1497" s="1" t="s">
        <v>38</v>
      </c>
      <c r="Q1497" s="1" t="s">
        <v>68</v>
      </c>
      <c r="R1497" s="1" t="s">
        <v>20</v>
      </c>
    </row>
    <row r="1498" spans="1:18" hidden="1" x14ac:dyDescent="0.3">
      <c r="A1498" s="1" t="s">
        <v>811</v>
      </c>
      <c r="B1498" s="1">
        <v>51610</v>
      </c>
      <c r="C1498" s="1" t="s">
        <v>12</v>
      </c>
      <c r="D1498" s="6">
        <v>0.71962263739999999</v>
      </c>
      <c r="E1498" s="6" t="s">
        <v>963</v>
      </c>
      <c r="F1498" s="6" t="s">
        <v>963</v>
      </c>
      <c r="G1498" s="6" t="s">
        <v>963</v>
      </c>
      <c r="H1498" s="6">
        <v>0.71694336010000004</v>
      </c>
      <c r="I1498" s="6" t="s">
        <v>964</v>
      </c>
      <c r="J1498" s="6">
        <v>0.70755395659999998</v>
      </c>
      <c r="K1498" s="6" t="s">
        <v>964</v>
      </c>
      <c r="L1498" s="1" t="s">
        <v>67</v>
      </c>
      <c r="M1498" s="1" t="s">
        <v>46</v>
      </c>
      <c r="N1498" s="1" t="s">
        <v>11</v>
      </c>
      <c r="O1498" s="1" t="s">
        <v>47</v>
      </c>
      <c r="P1498" s="1" t="s">
        <v>38</v>
      </c>
      <c r="Q1498" s="1" t="s">
        <v>68</v>
      </c>
      <c r="R1498" s="1" t="s">
        <v>20</v>
      </c>
    </row>
    <row r="1499" spans="1:18" hidden="1" x14ac:dyDescent="0.3">
      <c r="A1499" s="1" t="s">
        <v>811</v>
      </c>
      <c r="B1499" s="1">
        <v>51600</v>
      </c>
      <c r="C1499" s="1" t="s">
        <v>12</v>
      </c>
      <c r="D1499" s="6">
        <v>1.3129649848</v>
      </c>
      <c r="E1499" s="6" t="s">
        <v>963</v>
      </c>
      <c r="F1499" s="6" t="s">
        <v>963</v>
      </c>
      <c r="G1499" s="6" t="s">
        <v>963</v>
      </c>
      <c r="H1499" s="6">
        <v>1.3080765675999999</v>
      </c>
      <c r="I1499" s="6" t="s">
        <v>964</v>
      </c>
      <c r="J1499" s="6">
        <v>1.2909451819</v>
      </c>
      <c r="K1499" s="6" t="s">
        <v>964</v>
      </c>
      <c r="L1499" s="1" t="s">
        <v>67</v>
      </c>
      <c r="M1499" s="1" t="s">
        <v>46</v>
      </c>
      <c r="N1499" s="1" t="s">
        <v>11</v>
      </c>
      <c r="O1499" s="1" t="s">
        <v>47</v>
      </c>
      <c r="P1499" s="1" t="s">
        <v>38</v>
      </c>
      <c r="Q1499" s="1" t="s">
        <v>68</v>
      </c>
      <c r="R1499" s="1" t="s">
        <v>20</v>
      </c>
    </row>
    <row r="1500" spans="1:18" hidden="1" x14ac:dyDescent="0.3">
      <c r="A1500" s="1" t="s">
        <v>9</v>
      </c>
      <c r="B1500" s="1">
        <v>11001</v>
      </c>
      <c r="C1500" s="1" t="s">
        <v>10</v>
      </c>
      <c r="D1500" s="6">
        <v>1.7556113686999999</v>
      </c>
      <c r="E1500" s="6" t="s">
        <v>963</v>
      </c>
      <c r="F1500" s="6" t="s">
        <v>963</v>
      </c>
      <c r="G1500" s="6" t="s">
        <v>963</v>
      </c>
      <c r="H1500" s="6">
        <v>1.9289190085000001</v>
      </c>
      <c r="I1500" s="6" t="s">
        <v>964</v>
      </c>
      <c r="J1500" s="6">
        <v>2.0190940013000001</v>
      </c>
      <c r="K1500" s="6" t="s">
        <v>964</v>
      </c>
      <c r="L1500" s="1" t="s">
        <v>67</v>
      </c>
      <c r="M1500" s="1" t="s">
        <v>46</v>
      </c>
      <c r="N1500" s="1" t="s">
        <v>11</v>
      </c>
      <c r="O1500" s="1" t="s">
        <v>47</v>
      </c>
      <c r="P1500" s="1" t="s">
        <v>38</v>
      </c>
      <c r="Q1500" s="1" t="s">
        <v>68</v>
      </c>
      <c r="R1500" s="1" t="s">
        <v>20</v>
      </c>
    </row>
    <row r="1501" spans="1:18" hidden="1" x14ac:dyDescent="0.3">
      <c r="A1501" s="1" t="s">
        <v>811</v>
      </c>
      <c r="B1501" s="1">
        <v>51683</v>
      </c>
      <c r="C1501" s="1" t="s">
        <v>12</v>
      </c>
      <c r="D1501" s="6">
        <v>1.8896108727000001</v>
      </c>
      <c r="E1501" s="6" t="s">
        <v>963</v>
      </c>
      <c r="F1501" s="6" t="s">
        <v>963</v>
      </c>
      <c r="G1501" s="6" t="s">
        <v>963</v>
      </c>
      <c r="H1501" s="6">
        <v>1.882572661</v>
      </c>
      <c r="I1501" s="6" t="s">
        <v>964</v>
      </c>
      <c r="J1501" s="6">
        <v>1.8579195866</v>
      </c>
      <c r="K1501" s="6" t="s">
        <v>964</v>
      </c>
      <c r="L1501" s="1" t="s">
        <v>67</v>
      </c>
      <c r="M1501" s="1" t="s">
        <v>46</v>
      </c>
      <c r="N1501" s="1" t="s">
        <v>11</v>
      </c>
      <c r="O1501" s="1" t="s">
        <v>47</v>
      </c>
      <c r="P1501" s="1" t="s">
        <v>38</v>
      </c>
      <c r="Q1501" s="1" t="s">
        <v>68</v>
      </c>
      <c r="R1501" s="1" t="s">
        <v>20</v>
      </c>
    </row>
    <row r="1502" spans="1:18" hidden="1" x14ac:dyDescent="0.3">
      <c r="A1502" s="1" t="s">
        <v>497</v>
      </c>
      <c r="B1502" s="1">
        <v>24033</v>
      </c>
      <c r="C1502" s="1" t="s">
        <v>10</v>
      </c>
      <c r="D1502" s="6">
        <v>1.9794351472</v>
      </c>
      <c r="E1502" s="6" t="s">
        <v>963</v>
      </c>
      <c r="F1502" s="6" t="s">
        <v>963</v>
      </c>
      <c r="G1502" s="6" t="s">
        <v>963</v>
      </c>
      <c r="H1502" s="6">
        <v>2.1229885522999998</v>
      </c>
      <c r="I1502" s="6" t="s">
        <v>964</v>
      </c>
      <c r="J1502" s="6">
        <v>2.1915752681999998</v>
      </c>
      <c r="K1502" s="6" t="s">
        <v>964</v>
      </c>
      <c r="L1502" s="1" t="s">
        <v>67</v>
      </c>
      <c r="M1502" s="1" t="s">
        <v>46</v>
      </c>
      <c r="N1502" s="1" t="s">
        <v>11</v>
      </c>
      <c r="O1502" s="1" t="s">
        <v>47</v>
      </c>
      <c r="P1502" s="1" t="s">
        <v>38</v>
      </c>
      <c r="Q1502" s="1" t="s">
        <v>68</v>
      </c>
      <c r="R1502" s="1" t="s">
        <v>20</v>
      </c>
    </row>
    <row r="1503" spans="1:18" hidden="1" x14ac:dyDescent="0.3">
      <c r="A1503" s="1" t="s">
        <v>497</v>
      </c>
      <c r="B1503" s="1">
        <v>24031</v>
      </c>
      <c r="C1503" s="1" t="s">
        <v>10</v>
      </c>
      <c r="D1503" s="6">
        <v>2.2112100194000002</v>
      </c>
      <c r="E1503" s="6" t="s">
        <v>963</v>
      </c>
      <c r="F1503" s="6" t="s">
        <v>963</v>
      </c>
      <c r="G1503" s="6" t="s">
        <v>963</v>
      </c>
      <c r="H1503" s="6">
        <v>2.3715729136000001</v>
      </c>
      <c r="I1503" s="6" t="s">
        <v>964</v>
      </c>
      <c r="J1503" s="6">
        <v>2.4481912188999999</v>
      </c>
      <c r="K1503" s="6" t="s">
        <v>964</v>
      </c>
      <c r="L1503" s="1" t="s">
        <v>67</v>
      </c>
      <c r="M1503" s="1" t="s">
        <v>46</v>
      </c>
      <c r="N1503" s="1" t="s">
        <v>11</v>
      </c>
      <c r="O1503" s="1" t="s">
        <v>47</v>
      </c>
      <c r="P1503" s="1" t="s">
        <v>38</v>
      </c>
      <c r="Q1503" s="1" t="s">
        <v>68</v>
      </c>
      <c r="R1503" s="1" t="s">
        <v>20</v>
      </c>
    </row>
    <row r="1504" spans="1:18" hidden="1" x14ac:dyDescent="0.3">
      <c r="A1504" s="1" t="s">
        <v>811</v>
      </c>
      <c r="B1504" s="1">
        <v>51059</v>
      </c>
      <c r="C1504" s="1" t="s">
        <v>10</v>
      </c>
      <c r="D1504" s="6">
        <v>2.37115184</v>
      </c>
      <c r="E1504" s="6" t="s">
        <v>963</v>
      </c>
      <c r="F1504" s="6" t="s">
        <v>963</v>
      </c>
      <c r="G1504" s="6" t="s">
        <v>963</v>
      </c>
      <c r="H1504" s="6">
        <v>2.3615435778</v>
      </c>
      <c r="I1504" s="6" t="s">
        <v>964</v>
      </c>
      <c r="J1504" s="6">
        <v>2.3307994999999999</v>
      </c>
      <c r="K1504" s="6" t="s">
        <v>964</v>
      </c>
      <c r="L1504" s="1" t="s">
        <v>67</v>
      </c>
      <c r="M1504" s="1" t="s">
        <v>46</v>
      </c>
      <c r="N1504" s="1" t="s">
        <v>11</v>
      </c>
      <c r="O1504" s="1" t="s">
        <v>47</v>
      </c>
      <c r="P1504" s="1" t="s">
        <v>38</v>
      </c>
      <c r="Q1504" s="1" t="s">
        <v>68</v>
      </c>
      <c r="R1504" s="1" t="s">
        <v>20</v>
      </c>
    </row>
    <row r="1505" spans="1:18" hidden="1" x14ac:dyDescent="0.3">
      <c r="A1505" s="1" t="s">
        <v>497</v>
      </c>
      <c r="B1505" s="1">
        <v>24009</v>
      </c>
      <c r="C1505" s="1" t="s">
        <v>12</v>
      </c>
      <c r="D1505" s="6">
        <v>4.4374357950999999</v>
      </c>
      <c r="E1505" s="6" t="s">
        <v>963</v>
      </c>
      <c r="F1505" s="6" t="s">
        <v>963</v>
      </c>
      <c r="G1505" s="6" t="s">
        <v>963</v>
      </c>
      <c r="H1505" s="6">
        <v>4.7618862872000003</v>
      </c>
      <c r="I1505" s="6" t="s">
        <v>964</v>
      </c>
      <c r="J1505" s="6">
        <v>4.9150087500000001</v>
      </c>
      <c r="K1505" s="6" t="s">
        <v>964</v>
      </c>
      <c r="L1505" s="1" t="s">
        <v>67</v>
      </c>
      <c r="M1505" s="1" t="s">
        <v>46</v>
      </c>
      <c r="N1505" s="1" t="s">
        <v>11</v>
      </c>
      <c r="O1505" s="1" t="s">
        <v>47</v>
      </c>
      <c r="P1505" s="1" t="s">
        <v>38</v>
      </c>
      <c r="Q1505" s="1" t="s">
        <v>68</v>
      </c>
      <c r="R1505" s="1" t="s">
        <v>20</v>
      </c>
    </row>
    <row r="1506" spans="1:18" hidden="1" x14ac:dyDescent="0.3">
      <c r="A1506" s="1" t="s">
        <v>497</v>
      </c>
      <c r="B1506" s="1">
        <v>24017</v>
      </c>
      <c r="C1506" s="1" t="s">
        <v>12</v>
      </c>
      <c r="D1506" s="6">
        <v>7.1390136776000004</v>
      </c>
      <c r="E1506" s="6" t="s">
        <v>963</v>
      </c>
      <c r="F1506" s="6" t="s">
        <v>963</v>
      </c>
      <c r="G1506" s="6" t="s">
        <v>963</v>
      </c>
      <c r="H1506" s="6">
        <v>7.6609263346000001</v>
      </c>
      <c r="I1506" s="6" t="s">
        <v>964</v>
      </c>
      <c r="J1506" s="6">
        <v>7.9072907809000004</v>
      </c>
      <c r="K1506" s="6" t="s">
        <v>964</v>
      </c>
      <c r="L1506" s="1" t="s">
        <v>67</v>
      </c>
      <c r="M1506" s="1" t="s">
        <v>46</v>
      </c>
      <c r="N1506" s="1" t="s">
        <v>11</v>
      </c>
      <c r="O1506" s="1" t="s">
        <v>47</v>
      </c>
      <c r="P1506" s="1" t="s">
        <v>38</v>
      </c>
      <c r="Q1506" s="1" t="s">
        <v>68</v>
      </c>
      <c r="R1506" s="1" t="s">
        <v>20</v>
      </c>
    </row>
    <row r="1507" spans="1:18" hidden="1" x14ac:dyDescent="0.3">
      <c r="A1507" s="1" t="s">
        <v>811</v>
      </c>
      <c r="B1507" s="1">
        <v>51510</v>
      </c>
      <c r="C1507" s="1" t="s">
        <v>12</v>
      </c>
      <c r="D1507" s="6">
        <v>10.191174278</v>
      </c>
      <c r="E1507" s="6" t="s">
        <v>963</v>
      </c>
      <c r="F1507" s="6" t="s">
        <v>963</v>
      </c>
      <c r="G1507" s="6" t="s">
        <v>963</v>
      </c>
      <c r="H1507" s="6">
        <v>10.153223948999999</v>
      </c>
      <c r="I1507" s="6" t="s">
        <v>964</v>
      </c>
      <c r="J1507" s="6">
        <v>10.020253745</v>
      </c>
      <c r="K1507" s="6" t="s">
        <v>964</v>
      </c>
      <c r="L1507" s="1" t="s">
        <v>67</v>
      </c>
      <c r="M1507" s="1" t="s">
        <v>46</v>
      </c>
      <c r="N1507" s="1" t="s">
        <v>11</v>
      </c>
      <c r="O1507" s="1" t="s">
        <v>47</v>
      </c>
      <c r="P1507" s="1" t="s">
        <v>38</v>
      </c>
      <c r="Q1507" s="1" t="s">
        <v>68</v>
      </c>
      <c r="R1507" s="1" t="s">
        <v>20</v>
      </c>
    </row>
    <row r="1508" spans="1:18" hidden="1" x14ac:dyDescent="0.3">
      <c r="A1508" s="1" t="s">
        <v>811</v>
      </c>
      <c r="B1508" s="1">
        <v>51107</v>
      </c>
      <c r="C1508" s="1" t="s">
        <v>12</v>
      </c>
      <c r="D1508" s="6">
        <v>11.298472259</v>
      </c>
      <c r="E1508" s="6" t="s">
        <v>963</v>
      </c>
      <c r="F1508" s="6" t="s">
        <v>963</v>
      </c>
      <c r="G1508" s="6" t="s">
        <v>963</v>
      </c>
      <c r="H1508" s="6">
        <v>11.256424527</v>
      </c>
      <c r="I1508" s="6" t="s">
        <v>964</v>
      </c>
      <c r="J1508" s="6">
        <v>11.109005375000001</v>
      </c>
      <c r="K1508" s="6" t="s">
        <v>964</v>
      </c>
      <c r="L1508" s="1" t="s">
        <v>67</v>
      </c>
      <c r="M1508" s="1" t="s">
        <v>46</v>
      </c>
      <c r="N1508" s="1" t="s">
        <v>11</v>
      </c>
      <c r="O1508" s="1" t="s">
        <v>47</v>
      </c>
      <c r="P1508" s="1" t="s">
        <v>38</v>
      </c>
      <c r="Q1508" s="1" t="s">
        <v>68</v>
      </c>
      <c r="R1508" s="1" t="s">
        <v>20</v>
      </c>
    </row>
    <row r="1509" spans="1:18" hidden="1" x14ac:dyDescent="0.3">
      <c r="A1509" s="1" t="s">
        <v>497</v>
      </c>
      <c r="B1509" s="1">
        <v>24021</v>
      </c>
      <c r="C1509" s="1" t="s">
        <v>12</v>
      </c>
      <c r="D1509" s="6">
        <v>11.824574446</v>
      </c>
      <c r="E1509" s="6" t="s">
        <v>963</v>
      </c>
      <c r="F1509" s="6" t="s">
        <v>963</v>
      </c>
      <c r="G1509" s="6" t="s">
        <v>963</v>
      </c>
      <c r="H1509" s="6">
        <v>12.689114323</v>
      </c>
      <c r="I1509" s="6" t="s">
        <v>964</v>
      </c>
      <c r="J1509" s="6">
        <v>13.097153511</v>
      </c>
      <c r="K1509" s="6" t="s">
        <v>964</v>
      </c>
      <c r="L1509" s="1" t="s">
        <v>67</v>
      </c>
      <c r="M1509" s="1" t="s">
        <v>46</v>
      </c>
      <c r="N1509" s="1" t="s">
        <v>11</v>
      </c>
      <c r="O1509" s="1" t="s">
        <v>47</v>
      </c>
      <c r="P1509" s="1" t="s">
        <v>38</v>
      </c>
      <c r="Q1509" s="1" t="s">
        <v>68</v>
      </c>
      <c r="R1509" s="1" t="s">
        <v>20</v>
      </c>
    </row>
    <row r="1510" spans="1:18" hidden="1" x14ac:dyDescent="0.3">
      <c r="A1510" s="1" t="s">
        <v>811</v>
      </c>
      <c r="B1510" s="1">
        <v>51013</v>
      </c>
      <c r="C1510" s="1" t="s">
        <v>12</v>
      </c>
      <c r="D1510" s="6">
        <v>14.051004471000001</v>
      </c>
      <c r="E1510" s="6" t="s">
        <v>963</v>
      </c>
      <c r="F1510" s="6" t="s">
        <v>963</v>
      </c>
      <c r="G1510" s="6" t="s">
        <v>963</v>
      </c>
      <c r="H1510" s="6">
        <v>13.998682429</v>
      </c>
      <c r="I1510" s="6" t="s">
        <v>964</v>
      </c>
      <c r="J1510" s="6">
        <v>13.815354828</v>
      </c>
      <c r="K1510" s="6" t="s">
        <v>964</v>
      </c>
      <c r="L1510" s="1" t="s">
        <v>67</v>
      </c>
      <c r="M1510" s="1" t="s">
        <v>46</v>
      </c>
      <c r="N1510" s="1" t="s">
        <v>11</v>
      </c>
      <c r="O1510" s="1" t="s">
        <v>47</v>
      </c>
      <c r="P1510" s="1" t="s">
        <v>38</v>
      </c>
      <c r="Q1510" s="1" t="s">
        <v>68</v>
      </c>
      <c r="R1510" s="1" t="s">
        <v>20</v>
      </c>
    </row>
    <row r="1511" spans="1:18" hidden="1" x14ac:dyDescent="0.3">
      <c r="A1511" s="1" t="s">
        <v>811</v>
      </c>
      <c r="B1511" s="1">
        <v>51153</v>
      </c>
      <c r="C1511" s="1" t="s">
        <v>12</v>
      </c>
      <c r="D1511" s="6">
        <v>16.519793961000001</v>
      </c>
      <c r="E1511" s="6" t="s">
        <v>963</v>
      </c>
      <c r="F1511" s="6" t="s">
        <v>963</v>
      </c>
      <c r="G1511" s="6" t="s">
        <v>963</v>
      </c>
      <c r="H1511" s="6">
        <v>16.458282038</v>
      </c>
      <c r="I1511" s="6" t="s">
        <v>964</v>
      </c>
      <c r="J1511" s="6">
        <v>16.242745662000001</v>
      </c>
      <c r="K1511" s="6" t="s">
        <v>964</v>
      </c>
      <c r="L1511" s="1" t="s">
        <v>67</v>
      </c>
      <c r="M1511" s="1" t="s">
        <v>46</v>
      </c>
      <c r="N1511" s="1" t="s">
        <v>11</v>
      </c>
      <c r="O1511" s="1" t="s">
        <v>47</v>
      </c>
      <c r="P1511" s="1" t="s">
        <v>38</v>
      </c>
      <c r="Q1511" s="1" t="s">
        <v>68</v>
      </c>
      <c r="R1511" s="1" t="s">
        <v>20</v>
      </c>
    </row>
    <row r="1512" spans="1:18" hidden="1" x14ac:dyDescent="0.3">
      <c r="A1512" s="1" t="s">
        <v>9</v>
      </c>
      <c r="B1512" s="1">
        <v>11001</v>
      </c>
      <c r="C1512" s="1" t="s">
        <v>12</v>
      </c>
      <c r="D1512" s="6">
        <v>42.044514585999998</v>
      </c>
      <c r="E1512" s="6" t="s">
        <v>963</v>
      </c>
      <c r="F1512" s="6" t="s">
        <v>963</v>
      </c>
      <c r="G1512" s="6" t="s">
        <v>963</v>
      </c>
      <c r="H1512" s="6">
        <v>46.210894162000002</v>
      </c>
      <c r="I1512" s="6" t="s">
        <v>964</v>
      </c>
      <c r="J1512" s="6">
        <v>48.367969182000003</v>
      </c>
      <c r="K1512" s="6" t="s">
        <v>964</v>
      </c>
      <c r="L1512" s="1" t="s">
        <v>67</v>
      </c>
      <c r="M1512" s="1" t="s">
        <v>46</v>
      </c>
      <c r="N1512" s="1" t="s">
        <v>11</v>
      </c>
      <c r="O1512" s="1" t="s">
        <v>47</v>
      </c>
      <c r="P1512" s="1" t="s">
        <v>38</v>
      </c>
      <c r="Q1512" s="1" t="s">
        <v>68</v>
      </c>
      <c r="R1512" s="1" t="s">
        <v>20</v>
      </c>
    </row>
    <row r="1513" spans="1:18" hidden="1" x14ac:dyDescent="0.3">
      <c r="A1513" s="1" t="s">
        <v>497</v>
      </c>
      <c r="B1513" s="1">
        <v>24033</v>
      </c>
      <c r="C1513" s="1" t="s">
        <v>12</v>
      </c>
      <c r="D1513" s="6">
        <v>47.415435395000003</v>
      </c>
      <c r="E1513" s="6" t="s">
        <v>963</v>
      </c>
      <c r="F1513" s="6" t="s">
        <v>963</v>
      </c>
      <c r="G1513" s="6" t="s">
        <v>963</v>
      </c>
      <c r="H1513" s="6">
        <v>50.881795005000001</v>
      </c>
      <c r="I1513" s="6" t="s">
        <v>964</v>
      </c>
      <c r="J1513" s="6">
        <v>52.518084807999998</v>
      </c>
      <c r="K1513" s="6" t="s">
        <v>964</v>
      </c>
      <c r="L1513" s="1" t="s">
        <v>67</v>
      </c>
      <c r="M1513" s="1" t="s">
        <v>46</v>
      </c>
      <c r="N1513" s="1" t="s">
        <v>11</v>
      </c>
      <c r="O1513" s="1" t="s">
        <v>47</v>
      </c>
      <c r="P1513" s="1" t="s">
        <v>38</v>
      </c>
      <c r="Q1513" s="1" t="s">
        <v>68</v>
      </c>
      <c r="R1513" s="1" t="s">
        <v>20</v>
      </c>
    </row>
    <row r="1514" spans="1:18" hidden="1" x14ac:dyDescent="0.3">
      <c r="A1514" s="1" t="s">
        <v>497</v>
      </c>
      <c r="B1514" s="1">
        <v>24031</v>
      </c>
      <c r="C1514" s="1" t="s">
        <v>12</v>
      </c>
      <c r="D1514" s="6">
        <v>52.748199643</v>
      </c>
      <c r="E1514" s="6" t="s">
        <v>963</v>
      </c>
      <c r="F1514" s="6" t="s">
        <v>963</v>
      </c>
      <c r="G1514" s="6" t="s">
        <v>963</v>
      </c>
      <c r="H1514" s="6">
        <v>56.604560063000001</v>
      </c>
      <c r="I1514" s="6" t="s">
        <v>964</v>
      </c>
      <c r="J1514" s="6">
        <v>58.424839073000001</v>
      </c>
      <c r="K1514" s="6" t="s">
        <v>964</v>
      </c>
      <c r="L1514" s="1" t="s">
        <v>67</v>
      </c>
      <c r="M1514" s="1" t="s">
        <v>46</v>
      </c>
      <c r="N1514" s="1" t="s">
        <v>11</v>
      </c>
      <c r="O1514" s="1" t="s">
        <v>47</v>
      </c>
      <c r="P1514" s="1" t="s">
        <v>38</v>
      </c>
      <c r="Q1514" s="1" t="s">
        <v>68</v>
      </c>
      <c r="R1514" s="1" t="s">
        <v>20</v>
      </c>
    </row>
    <row r="1515" spans="1:18" hidden="1" x14ac:dyDescent="0.3">
      <c r="A1515" s="1" t="s">
        <v>811</v>
      </c>
      <c r="B1515" s="1">
        <v>51059</v>
      </c>
      <c r="C1515" s="1" t="s">
        <v>12</v>
      </c>
      <c r="D1515" s="6">
        <v>56.833511713</v>
      </c>
      <c r="E1515" s="6" t="s">
        <v>963</v>
      </c>
      <c r="F1515" s="6" t="s">
        <v>963</v>
      </c>
      <c r="G1515" s="6" t="s">
        <v>963</v>
      </c>
      <c r="H1515" s="6">
        <v>56.621919570000003</v>
      </c>
      <c r="I1515" s="6" t="s">
        <v>964</v>
      </c>
      <c r="J1515" s="6">
        <v>55.880388639000003</v>
      </c>
      <c r="K1515" s="6" t="s">
        <v>964</v>
      </c>
      <c r="L1515" s="1" t="s">
        <v>67</v>
      </c>
      <c r="M1515" s="1" t="s">
        <v>46</v>
      </c>
      <c r="N1515" s="1" t="s">
        <v>11</v>
      </c>
      <c r="O1515" s="1" t="s">
        <v>47</v>
      </c>
      <c r="P1515" s="1" t="s">
        <v>38</v>
      </c>
      <c r="Q1515" s="1" t="s">
        <v>68</v>
      </c>
      <c r="R1515" s="1" t="s">
        <v>20</v>
      </c>
    </row>
    <row r="1516" spans="1:18" hidden="1" x14ac:dyDescent="0.3">
      <c r="A1516" s="1" t="s">
        <v>811</v>
      </c>
      <c r="B1516" s="1">
        <v>51685</v>
      </c>
      <c r="C1516" s="1" t="s">
        <v>10</v>
      </c>
      <c r="D1516" s="6">
        <v>3.2203162E-3</v>
      </c>
      <c r="E1516" s="6" t="s">
        <v>963</v>
      </c>
      <c r="F1516" s="6" t="s">
        <v>963</v>
      </c>
      <c r="G1516" s="6" t="s">
        <v>963</v>
      </c>
      <c r="H1516" s="6">
        <v>3.2072703E-3</v>
      </c>
      <c r="I1516" s="6" t="s">
        <v>964</v>
      </c>
      <c r="J1516" s="6">
        <v>3.1655137999999998E-3</v>
      </c>
      <c r="K1516" s="6" t="s">
        <v>964</v>
      </c>
      <c r="L1516" s="1" t="s">
        <v>71</v>
      </c>
      <c r="M1516" s="1" t="s">
        <v>46</v>
      </c>
      <c r="N1516" s="1" t="s">
        <v>11</v>
      </c>
      <c r="O1516" s="1" t="s">
        <v>47</v>
      </c>
      <c r="P1516" s="1" t="s">
        <v>38</v>
      </c>
      <c r="Q1516" s="1" t="s">
        <v>72</v>
      </c>
      <c r="R1516" s="1" t="s">
        <v>20</v>
      </c>
    </row>
    <row r="1517" spans="1:18" hidden="1" x14ac:dyDescent="0.3">
      <c r="A1517" s="1" t="s">
        <v>811</v>
      </c>
      <c r="B1517" s="1">
        <v>51610</v>
      </c>
      <c r="C1517" s="1" t="s">
        <v>10</v>
      </c>
      <c r="D1517" s="6">
        <v>4.1568191000000004E-3</v>
      </c>
      <c r="E1517" s="6" t="s">
        <v>963</v>
      </c>
      <c r="F1517" s="6" t="s">
        <v>963</v>
      </c>
      <c r="G1517" s="6" t="s">
        <v>963</v>
      </c>
      <c r="H1517" s="6">
        <v>4.1399734000000001E-3</v>
      </c>
      <c r="I1517" s="6" t="s">
        <v>964</v>
      </c>
      <c r="J1517" s="6">
        <v>4.0860743E-3</v>
      </c>
      <c r="K1517" s="6" t="s">
        <v>964</v>
      </c>
      <c r="L1517" s="1" t="s">
        <v>71</v>
      </c>
      <c r="M1517" s="1" t="s">
        <v>46</v>
      </c>
      <c r="N1517" s="1" t="s">
        <v>11</v>
      </c>
      <c r="O1517" s="1" t="s">
        <v>47</v>
      </c>
      <c r="P1517" s="1" t="s">
        <v>38</v>
      </c>
      <c r="Q1517" s="1" t="s">
        <v>72</v>
      </c>
      <c r="R1517" s="1" t="s">
        <v>20</v>
      </c>
    </row>
    <row r="1518" spans="1:18" hidden="1" x14ac:dyDescent="0.3">
      <c r="A1518" s="1" t="s">
        <v>811</v>
      </c>
      <c r="B1518" s="1">
        <v>51683</v>
      </c>
      <c r="C1518" s="1" t="s">
        <v>10</v>
      </c>
      <c r="D1518" s="6">
        <v>1.0881935000000001E-2</v>
      </c>
      <c r="E1518" s="6" t="s">
        <v>963</v>
      </c>
      <c r="F1518" s="6" t="s">
        <v>963</v>
      </c>
      <c r="G1518" s="6" t="s">
        <v>963</v>
      </c>
      <c r="H1518" s="6">
        <v>1.08378412E-2</v>
      </c>
      <c r="I1518" s="6" t="s">
        <v>964</v>
      </c>
      <c r="J1518" s="6">
        <v>1.06967551E-2</v>
      </c>
      <c r="K1518" s="6" t="s">
        <v>964</v>
      </c>
      <c r="L1518" s="1" t="s">
        <v>71</v>
      </c>
      <c r="M1518" s="1" t="s">
        <v>46</v>
      </c>
      <c r="N1518" s="1" t="s">
        <v>11</v>
      </c>
      <c r="O1518" s="1" t="s">
        <v>47</v>
      </c>
      <c r="P1518" s="1" t="s">
        <v>38</v>
      </c>
      <c r="Q1518" s="1" t="s">
        <v>72</v>
      </c>
      <c r="R1518" s="1" t="s">
        <v>20</v>
      </c>
    </row>
    <row r="1519" spans="1:18" hidden="1" x14ac:dyDescent="0.3">
      <c r="A1519" s="1" t="s">
        <v>497</v>
      </c>
      <c r="B1519" s="1">
        <v>24009</v>
      </c>
      <c r="C1519" s="1" t="s">
        <v>10</v>
      </c>
      <c r="D1519" s="6">
        <v>2.62504239E-2</v>
      </c>
      <c r="E1519" s="6" t="s">
        <v>963</v>
      </c>
      <c r="F1519" s="6" t="s">
        <v>963</v>
      </c>
      <c r="G1519" s="6" t="s">
        <v>963</v>
      </c>
      <c r="H1519" s="6">
        <v>2.8154200599999998E-2</v>
      </c>
      <c r="I1519" s="6" t="s">
        <v>964</v>
      </c>
      <c r="J1519" s="6">
        <v>2.9063762199999999E-2</v>
      </c>
      <c r="K1519" s="6" t="s">
        <v>964</v>
      </c>
      <c r="L1519" s="1" t="s">
        <v>71</v>
      </c>
      <c r="M1519" s="1" t="s">
        <v>46</v>
      </c>
      <c r="N1519" s="1" t="s">
        <v>11</v>
      </c>
      <c r="O1519" s="1" t="s">
        <v>47</v>
      </c>
      <c r="P1519" s="1" t="s">
        <v>38</v>
      </c>
      <c r="Q1519" s="1" t="s">
        <v>72</v>
      </c>
      <c r="R1519" s="1" t="s">
        <v>20</v>
      </c>
    </row>
    <row r="1520" spans="1:18" hidden="1" x14ac:dyDescent="0.3">
      <c r="A1520" s="1" t="s">
        <v>497</v>
      </c>
      <c r="B1520" s="1">
        <v>24017</v>
      </c>
      <c r="C1520" s="1" t="s">
        <v>10</v>
      </c>
      <c r="D1520" s="6">
        <v>4.1577504199999997E-2</v>
      </c>
      <c r="E1520" s="6" t="s">
        <v>963</v>
      </c>
      <c r="F1520" s="6" t="s">
        <v>963</v>
      </c>
      <c r="G1520" s="6" t="s">
        <v>963</v>
      </c>
      <c r="H1520" s="6">
        <v>4.4592851900000001E-2</v>
      </c>
      <c r="I1520" s="6" t="s">
        <v>964</v>
      </c>
      <c r="J1520" s="6">
        <v>4.60334981E-2</v>
      </c>
      <c r="K1520" s="6" t="s">
        <v>964</v>
      </c>
      <c r="L1520" s="1" t="s">
        <v>71</v>
      </c>
      <c r="M1520" s="1" t="s">
        <v>46</v>
      </c>
      <c r="N1520" s="1" t="s">
        <v>11</v>
      </c>
      <c r="O1520" s="1" t="s">
        <v>47</v>
      </c>
      <c r="P1520" s="1" t="s">
        <v>38</v>
      </c>
      <c r="Q1520" s="1" t="s">
        <v>72</v>
      </c>
      <c r="R1520" s="1" t="s">
        <v>20</v>
      </c>
    </row>
    <row r="1521" spans="1:18" hidden="1" x14ac:dyDescent="0.3">
      <c r="A1521" s="1" t="s">
        <v>811</v>
      </c>
      <c r="B1521" s="1">
        <v>51510</v>
      </c>
      <c r="C1521" s="1" t="s">
        <v>10</v>
      </c>
      <c r="D1521" s="6">
        <v>5.8853643499999997E-2</v>
      </c>
      <c r="E1521" s="6" t="s">
        <v>963</v>
      </c>
      <c r="F1521" s="6" t="s">
        <v>963</v>
      </c>
      <c r="G1521" s="6" t="s">
        <v>963</v>
      </c>
      <c r="H1521" s="6">
        <v>5.8615157199999997E-2</v>
      </c>
      <c r="I1521" s="6" t="s">
        <v>964</v>
      </c>
      <c r="J1521" s="6">
        <v>5.7852056300000003E-2</v>
      </c>
      <c r="K1521" s="6" t="s">
        <v>964</v>
      </c>
      <c r="L1521" s="1" t="s">
        <v>71</v>
      </c>
      <c r="M1521" s="1" t="s">
        <v>46</v>
      </c>
      <c r="N1521" s="1" t="s">
        <v>11</v>
      </c>
      <c r="O1521" s="1" t="s">
        <v>47</v>
      </c>
      <c r="P1521" s="1" t="s">
        <v>38</v>
      </c>
      <c r="Q1521" s="1" t="s">
        <v>72</v>
      </c>
      <c r="R1521" s="1" t="s">
        <v>20</v>
      </c>
    </row>
    <row r="1522" spans="1:18" hidden="1" x14ac:dyDescent="0.3">
      <c r="A1522" s="1" t="s">
        <v>811</v>
      </c>
      <c r="B1522" s="1">
        <v>51107</v>
      </c>
      <c r="C1522" s="1" t="s">
        <v>10</v>
      </c>
      <c r="D1522" s="6">
        <v>6.5585820200000006E-2</v>
      </c>
      <c r="E1522" s="6" t="s">
        <v>963</v>
      </c>
      <c r="F1522" s="6" t="s">
        <v>963</v>
      </c>
      <c r="G1522" s="6" t="s">
        <v>963</v>
      </c>
      <c r="H1522" s="6">
        <v>6.5320063999999997E-2</v>
      </c>
      <c r="I1522" s="6" t="s">
        <v>964</v>
      </c>
      <c r="J1522" s="6">
        <v>6.4469689299999994E-2</v>
      </c>
      <c r="K1522" s="6" t="s">
        <v>964</v>
      </c>
      <c r="L1522" s="1" t="s">
        <v>71</v>
      </c>
      <c r="M1522" s="1" t="s">
        <v>46</v>
      </c>
      <c r="N1522" s="1" t="s">
        <v>11</v>
      </c>
      <c r="O1522" s="1" t="s">
        <v>47</v>
      </c>
      <c r="P1522" s="1" t="s">
        <v>38</v>
      </c>
      <c r="Q1522" s="1" t="s">
        <v>72</v>
      </c>
      <c r="R1522" s="1" t="s">
        <v>20</v>
      </c>
    </row>
    <row r="1523" spans="1:18" hidden="1" x14ac:dyDescent="0.3">
      <c r="A1523" s="1" t="s">
        <v>497</v>
      </c>
      <c r="B1523" s="1">
        <v>24021</v>
      </c>
      <c r="C1523" s="1" t="s">
        <v>10</v>
      </c>
      <c r="D1523" s="6">
        <v>6.9496931200000001E-2</v>
      </c>
      <c r="E1523" s="6" t="s">
        <v>963</v>
      </c>
      <c r="F1523" s="6" t="s">
        <v>963</v>
      </c>
      <c r="G1523" s="6" t="s">
        <v>963</v>
      </c>
      <c r="H1523" s="6">
        <v>7.4537026300000003E-2</v>
      </c>
      <c r="I1523" s="6" t="s">
        <v>964</v>
      </c>
      <c r="J1523" s="6">
        <v>7.6945058600000005E-2</v>
      </c>
      <c r="K1523" s="6" t="s">
        <v>964</v>
      </c>
      <c r="L1523" s="1" t="s">
        <v>71</v>
      </c>
      <c r="M1523" s="1" t="s">
        <v>46</v>
      </c>
      <c r="N1523" s="1" t="s">
        <v>11</v>
      </c>
      <c r="O1523" s="1" t="s">
        <v>47</v>
      </c>
      <c r="P1523" s="1" t="s">
        <v>38</v>
      </c>
      <c r="Q1523" s="1" t="s">
        <v>72</v>
      </c>
      <c r="R1523" s="1" t="s">
        <v>20</v>
      </c>
    </row>
    <row r="1524" spans="1:18" hidden="1" x14ac:dyDescent="0.3">
      <c r="A1524" s="1" t="s">
        <v>811</v>
      </c>
      <c r="B1524" s="1">
        <v>51013</v>
      </c>
      <c r="C1524" s="1" t="s">
        <v>10</v>
      </c>
      <c r="D1524" s="6">
        <v>8.1146713600000003E-2</v>
      </c>
      <c r="E1524" s="6" t="s">
        <v>963</v>
      </c>
      <c r="F1524" s="6" t="s">
        <v>963</v>
      </c>
      <c r="G1524" s="6" t="s">
        <v>963</v>
      </c>
      <c r="H1524" s="6">
        <v>8.0817927400000003E-2</v>
      </c>
      <c r="I1524" s="6" t="s">
        <v>964</v>
      </c>
      <c r="J1524" s="6">
        <v>7.9765768500000001E-2</v>
      </c>
      <c r="K1524" s="6" t="s">
        <v>964</v>
      </c>
      <c r="L1524" s="1" t="s">
        <v>71</v>
      </c>
      <c r="M1524" s="1" t="s">
        <v>46</v>
      </c>
      <c r="N1524" s="1" t="s">
        <v>11</v>
      </c>
      <c r="O1524" s="1" t="s">
        <v>47</v>
      </c>
      <c r="P1524" s="1" t="s">
        <v>38</v>
      </c>
      <c r="Q1524" s="1" t="s">
        <v>72</v>
      </c>
      <c r="R1524" s="1" t="s">
        <v>20</v>
      </c>
    </row>
    <row r="1525" spans="1:18" hidden="1" x14ac:dyDescent="0.3">
      <c r="A1525" s="1" t="s">
        <v>811</v>
      </c>
      <c r="B1525" s="1">
        <v>51153</v>
      </c>
      <c r="C1525" s="1" t="s">
        <v>10</v>
      </c>
      <c r="D1525" s="6">
        <v>9.5420346399999995E-2</v>
      </c>
      <c r="E1525" s="6" t="s">
        <v>963</v>
      </c>
      <c r="F1525" s="6" t="s">
        <v>963</v>
      </c>
      <c r="G1525" s="6" t="s">
        <v>963</v>
      </c>
      <c r="H1525" s="6">
        <v>9.5033639500000003E-2</v>
      </c>
      <c r="I1525" s="6" t="s">
        <v>964</v>
      </c>
      <c r="J1525" s="6">
        <v>9.3796580000000004E-2</v>
      </c>
      <c r="K1525" s="6" t="s">
        <v>964</v>
      </c>
      <c r="L1525" s="1" t="s">
        <v>71</v>
      </c>
      <c r="M1525" s="1" t="s">
        <v>46</v>
      </c>
      <c r="N1525" s="1" t="s">
        <v>11</v>
      </c>
      <c r="O1525" s="1" t="s">
        <v>47</v>
      </c>
      <c r="P1525" s="1" t="s">
        <v>38</v>
      </c>
      <c r="Q1525" s="1" t="s">
        <v>72</v>
      </c>
      <c r="R1525" s="1" t="s">
        <v>20</v>
      </c>
    </row>
    <row r="1526" spans="1:18" hidden="1" x14ac:dyDescent="0.3">
      <c r="A1526" s="1" t="s">
        <v>9</v>
      </c>
      <c r="B1526" s="1">
        <v>11001</v>
      </c>
      <c r="C1526" s="1" t="s">
        <v>10</v>
      </c>
      <c r="D1526" s="6">
        <v>0.25158453330000002</v>
      </c>
      <c r="E1526" s="6" t="s">
        <v>963</v>
      </c>
      <c r="F1526" s="6" t="s">
        <v>963</v>
      </c>
      <c r="G1526" s="6" t="s">
        <v>963</v>
      </c>
      <c r="H1526" s="6">
        <v>0.27641936189999999</v>
      </c>
      <c r="I1526" s="6" t="s">
        <v>964</v>
      </c>
      <c r="J1526" s="6">
        <v>0.28934189910000002</v>
      </c>
      <c r="K1526" s="6" t="s">
        <v>964</v>
      </c>
      <c r="L1526" s="1" t="s">
        <v>71</v>
      </c>
      <c r="M1526" s="1" t="s">
        <v>46</v>
      </c>
      <c r="N1526" s="1" t="s">
        <v>11</v>
      </c>
      <c r="O1526" s="1" t="s">
        <v>47</v>
      </c>
      <c r="P1526" s="1" t="s">
        <v>38</v>
      </c>
      <c r="Q1526" s="1" t="s">
        <v>72</v>
      </c>
      <c r="R1526" s="1" t="s">
        <v>20</v>
      </c>
    </row>
    <row r="1527" spans="1:18" hidden="1" x14ac:dyDescent="0.3">
      <c r="A1527" s="1" t="s">
        <v>497</v>
      </c>
      <c r="B1527" s="1">
        <v>24033</v>
      </c>
      <c r="C1527" s="1" t="s">
        <v>10</v>
      </c>
      <c r="D1527" s="6">
        <v>0.27556227509999998</v>
      </c>
      <c r="E1527" s="6" t="s">
        <v>963</v>
      </c>
      <c r="F1527" s="6" t="s">
        <v>963</v>
      </c>
      <c r="G1527" s="6" t="s">
        <v>963</v>
      </c>
      <c r="H1527" s="6">
        <v>0.29554672430000001</v>
      </c>
      <c r="I1527" s="6" t="s">
        <v>964</v>
      </c>
      <c r="J1527" s="6">
        <v>0.305095106</v>
      </c>
      <c r="K1527" s="6" t="s">
        <v>964</v>
      </c>
      <c r="L1527" s="1" t="s">
        <v>71</v>
      </c>
      <c r="M1527" s="1" t="s">
        <v>46</v>
      </c>
      <c r="N1527" s="1" t="s">
        <v>11</v>
      </c>
      <c r="O1527" s="1" t="s">
        <v>47</v>
      </c>
      <c r="P1527" s="1" t="s">
        <v>38</v>
      </c>
      <c r="Q1527" s="1" t="s">
        <v>72</v>
      </c>
      <c r="R1527" s="1" t="s">
        <v>20</v>
      </c>
    </row>
    <row r="1528" spans="1:18" hidden="1" x14ac:dyDescent="0.3">
      <c r="A1528" s="1" t="s">
        <v>497</v>
      </c>
      <c r="B1528" s="1">
        <v>24031</v>
      </c>
      <c r="C1528" s="1" t="s">
        <v>10</v>
      </c>
      <c r="D1528" s="6">
        <v>0.30782835879999998</v>
      </c>
      <c r="E1528" s="6" t="s">
        <v>963</v>
      </c>
      <c r="F1528" s="6" t="s">
        <v>963</v>
      </c>
      <c r="G1528" s="6" t="s">
        <v>963</v>
      </c>
      <c r="H1528" s="6">
        <v>0.33015247260000002</v>
      </c>
      <c r="I1528" s="6" t="s">
        <v>964</v>
      </c>
      <c r="J1528" s="6">
        <v>0.3408187499</v>
      </c>
      <c r="K1528" s="6" t="s">
        <v>964</v>
      </c>
      <c r="L1528" s="1" t="s">
        <v>71</v>
      </c>
      <c r="M1528" s="1" t="s">
        <v>46</v>
      </c>
      <c r="N1528" s="1" t="s">
        <v>11</v>
      </c>
      <c r="O1528" s="1" t="s">
        <v>47</v>
      </c>
      <c r="P1528" s="1" t="s">
        <v>38</v>
      </c>
      <c r="Q1528" s="1" t="s">
        <v>72</v>
      </c>
      <c r="R1528" s="1" t="s">
        <v>20</v>
      </c>
    </row>
    <row r="1529" spans="1:18" hidden="1" x14ac:dyDescent="0.3">
      <c r="A1529" s="1" t="s">
        <v>811</v>
      </c>
      <c r="B1529" s="1">
        <v>51059</v>
      </c>
      <c r="C1529" s="1" t="s">
        <v>10</v>
      </c>
      <c r="D1529" s="6">
        <v>0.3288424901</v>
      </c>
      <c r="E1529" s="6" t="s">
        <v>963</v>
      </c>
      <c r="F1529" s="6" t="s">
        <v>963</v>
      </c>
      <c r="G1529" s="6" t="s">
        <v>963</v>
      </c>
      <c r="H1529" s="6">
        <v>0.32751049049999997</v>
      </c>
      <c r="I1529" s="6" t="s">
        <v>964</v>
      </c>
      <c r="J1529" s="6">
        <v>0.32324673929999997</v>
      </c>
      <c r="K1529" s="6" t="s">
        <v>964</v>
      </c>
      <c r="L1529" s="1" t="s">
        <v>71</v>
      </c>
      <c r="M1529" s="1" t="s">
        <v>46</v>
      </c>
      <c r="N1529" s="1" t="s">
        <v>11</v>
      </c>
      <c r="O1529" s="1" t="s">
        <v>47</v>
      </c>
      <c r="P1529" s="1" t="s">
        <v>38</v>
      </c>
      <c r="Q1529" s="1" t="s">
        <v>72</v>
      </c>
      <c r="R1529" s="1" t="s">
        <v>20</v>
      </c>
    </row>
    <row r="1530" spans="1:18" hidden="1" x14ac:dyDescent="0.3">
      <c r="A1530" s="1" t="s">
        <v>811</v>
      </c>
      <c r="B1530" s="1">
        <v>51685</v>
      </c>
      <c r="C1530" s="1" t="s">
        <v>12</v>
      </c>
      <c r="D1530" s="6">
        <v>0.36998811539999998</v>
      </c>
      <c r="E1530" s="6" t="s">
        <v>963</v>
      </c>
      <c r="F1530" s="6" t="s">
        <v>963</v>
      </c>
      <c r="G1530" s="6" t="s">
        <v>963</v>
      </c>
      <c r="H1530" s="6">
        <v>0.36857876340000001</v>
      </c>
      <c r="I1530" s="6" t="s">
        <v>964</v>
      </c>
      <c r="J1530" s="6">
        <v>0.36377566519999999</v>
      </c>
      <c r="K1530" s="6" t="s">
        <v>964</v>
      </c>
      <c r="L1530" s="1" t="s">
        <v>71</v>
      </c>
      <c r="M1530" s="1" t="s">
        <v>46</v>
      </c>
      <c r="N1530" s="1" t="s">
        <v>11</v>
      </c>
      <c r="O1530" s="1" t="s">
        <v>47</v>
      </c>
      <c r="P1530" s="1" t="s">
        <v>38</v>
      </c>
      <c r="Q1530" s="1" t="s">
        <v>72</v>
      </c>
      <c r="R1530" s="1" t="s">
        <v>20</v>
      </c>
    </row>
    <row r="1531" spans="1:18" hidden="1" x14ac:dyDescent="0.3">
      <c r="A1531" s="1" t="s">
        <v>811</v>
      </c>
      <c r="B1531" s="1">
        <v>51610</v>
      </c>
      <c r="C1531" s="1" t="s">
        <v>12</v>
      </c>
      <c r="D1531" s="6">
        <v>0.47721871230000001</v>
      </c>
      <c r="E1531" s="6" t="s">
        <v>963</v>
      </c>
      <c r="F1531" s="6" t="s">
        <v>963</v>
      </c>
      <c r="G1531" s="6" t="s">
        <v>963</v>
      </c>
      <c r="H1531" s="6">
        <v>0.47540053339999999</v>
      </c>
      <c r="I1531" s="6" t="s">
        <v>964</v>
      </c>
      <c r="J1531" s="6">
        <v>0.46920607640000001</v>
      </c>
      <c r="K1531" s="6" t="s">
        <v>964</v>
      </c>
      <c r="L1531" s="1" t="s">
        <v>71</v>
      </c>
      <c r="M1531" s="1" t="s">
        <v>46</v>
      </c>
      <c r="N1531" s="1" t="s">
        <v>11</v>
      </c>
      <c r="O1531" s="1" t="s">
        <v>47</v>
      </c>
      <c r="P1531" s="1" t="s">
        <v>38</v>
      </c>
      <c r="Q1531" s="1" t="s">
        <v>72</v>
      </c>
      <c r="R1531" s="1" t="s">
        <v>20</v>
      </c>
    </row>
    <row r="1532" spans="1:18" hidden="1" x14ac:dyDescent="0.3">
      <c r="A1532" s="1" t="s">
        <v>811</v>
      </c>
      <c r="B1532" s="1">
        <v>51683</v>
      </c>
      <c r="C1532" s="1" t="s">
        <v>12</v>
      </c>
      <c r="D1532" s="6">
        <v>1.2502622943999999</v>
      </c>
      <c r="E1532" s="6" t="s">
        <v>963</v>
      </c>
      <c r="F1532" s="6" t="s">
        <v>963</v>
      </c>
      <c r="G1532" s="6" t="s">
        <v>963</v>
      </c>
      <c r="H1532" s="6">
        <v>1.2454972814</v>
      </c>
      <c r="I1532" s="6" t="s">
        <v>964</v>
      </c>
      <c r="J1532" s="6">
        <v>1.2292677589000001</v>
      </c>
      <c r="K1532" s="6" t="s">
        <v>964</v>
      </c>
      <c r="L1532" s="1" t="s">
        <v>71</v>
      </c>
      <c r="M1532" s="1" t="s">
        <v>46</v>
      </c>
      <c r="N1532" s="1" t="s">
        <v>11</v>
      </c>
      <c r="O1532" s="1" t="s">
        <v>47</v>
      </c>
      <c r="P1532" s="1" t="s">
        <v>38</v>
      </c>
      <c r="Q1532" s="1" t="s">
        <v>72</v>
      </c>
      <c r="R1532" s="1" t="s">
        <v>20</v>
      </c>
    </row>
    <row r="1533" spans="1:18" hidden="1" x14ac:dyDescent="0.3">
      <c r="A1533" s="1" t="s">
        <v>497</v>
      </c>
      <c r="B1533" s="1">
        <v>24009</v>
      </c>
      <c r="C1533" s="1" t="s">
        <v>12</v>
      </c>
      <c r="D1533" s="6">
        <v>2.9968199111999998</v>
      </c>
      <c r="E1533" s="6" t="s">
        <v>963</v>
      </c>
      <c r="F1533" s="6" t="s">
        <v>963</v>
      </c>
      <c r="G1533" s="6" t="s">
        <v>963</v>
      </c>
      <c r="H1533" s="6">
        <v>3.2152724943000002</v>
      </c>
      <c r="I1533" s="6" t="s">
        <v>964</v>
      </c>
      <c r="J1533" s="6">
        <v>3.3190126219999998</v>
      </c>
      <c r="K1533" s="6" t="s">
        <v>964</v>
      </c>
      <c r="L1533" s="1" t="s">
        <v>71</v>
      </c>
      <c r="M1533" s="1" t="s">
        <v>46</v>
      </c>
      <c r="N1533" s="1" t="s">
        <v>11</v>
      </c>
      <c r="O1533" s="1" t="s">
        <v>47</v>
      </c>
      <c r="P1533" s="1" t="s">
        <v>38</v>
      </c>
      <c r="Q1533" s="1" t="s">
        <v>72</v>
      </c>
      <c r="R1533" s="1" t="s">
        <v>20</v>
      </c>
    </row>
    <row r="1534" spans="1:18" hidden="1" x14ac:dyDescent="0.3">
      <c r="A1534" s="1" t="s">
        <v>497</v>
      </c>
      <c r="B1534" s="1">
        <v>24017</v>
      </c>
      <c r="C1534" s="1" t="s">
        <v>12</v>
      </c>
      <c r="D1534" s="6">
        <v>4.7652853859000004</v>
      </c>
      <c r="E1534" s="6" t="s">
        <v>963</v>
      </c>
      <c r="F1534" s="6" t="s">
        <v>963</v>
      </c>
      <c r="G1534" s="6" t="s">
        <v>963</v>
      </c>
      <c r="H1534" s="6">
        <v>5.1126513025999998</v>
      </c>
      <c r="I1534" s="6" t="s">
        <v>964</v>
      </c>
      <c r="J1534" s="6">
        <v>5.2776016602000002</v>
      </c>
      <c r="K1534" s="6" t="s">
        <v>964</v>
      </c>
      <c r="L1534" s="1" t="s">
        <v>71</v>
      </c>
      <c r="M1534" s="1" t="s">
        <v>46</v>
      </c>
      <c r="N1534" s="1" t="s">
        <v>11</v>
      </c>
      <c r="O1534" s="1" t="s">
        <v>47</v>
      </c>
      <c r="P1534" s="1" t="s">
        <v>38</v>
      </c>
      <c r="Q1534" s="1" t="s">
        <v>72</v>
      </c>
      <c r="R1534" s="1" t="s">
        <v>20</v>
      </c>
    </row>
    <row r="1535" spans="1:18" hidden="1" x14ac:dyDescent="0.3">
      <c r="A1535" s="1" t="s">
        <v>811</v>
      </c>
      <c r="B1535" s="1">
        <v>51510</v>
      </c>
      <c r="C1535" s="1" t="s">
        <v>12</v>
      </c>
      <c r="D1535" s="6">
        <v>6.7573560224999998</v>
      </c>
      <c r="E1535" s="6" t="s">
        <v>963</v>
      </c>
      <c r="F1535" s="6" t="s">
        <v>963</v>
      </c>
      <c r="G1535" s="6" t="s">
        <v>963</v>
      </c>
      <c r="H1535" s="6">
        <v>6.7316064533000004</v>
      </c>
      <c r="I1535" s="6" t="s">
        <v>964</v>
      </c>
      <c r="J1535" s="6">
        <v>6.6438898392999999</v>
      </c>
      <c r="K1535" s="6" t="s">
        <v>964</v>
      </c>
      <c r="L1535" s="1" t="s">
        <v>71</v>
      </c>
      <c r="M1535" s="1" t="s">
        <v>46</v>
      </c>
      <c r="N1535" s="1" t="s">
        <v>11</v>
      </c>
      <c r="O1535" s="1" t="s">
        <v>47</v>
      </c>
      <c r="P1535" s="1" t="s">
        <v>38</v>
      </c>
      <c r="Q1535" s="1" t="s">
        <v>72</v>
      </c>
      <c r="R1535" s="1" t="s">
        <v>20</v>
      </c>
    </row>
    <row r="1536" spans="1:18" hidden="1" x14ac:dyDescent="0.3">
      <c r="A1536" s="1" t="s">
        <v>811</v>
      </c>
      <c r="B1536" s="1">
        <v>51107</v>
      </c>
      <c r="C1536" s="1" t="s">
        <v>12</v>
      </c>
      <c r="D1536" s="6">
        <v>7.5192281110000003</v>
      </c>
      <c r="E1536" s="6" t="s">
        <v>963</v>
      </c>
      <c r="F1536" s="6" t="s">
        <v>963</v>
      </c>
      <c r="G1536" s="6" t="s">
        <v>963</v>
      </c>
      <c r="H1536" s="6">
        <v>7.4905787911999999</v>
      </c>
      <c r="I1536" s="6" t="s">
        <v>964</v>
      </c>
      <c r="J1536" s="6">
        <v>7.3929703994000002</v>
      </c>
      <c r="K1536" s="6" t="s">
        <v>964</v>
      </c>
      <c r="L1536" s="1" t="s">
        <v>71</v>
      </c>
      <c r="M1536" s="1" t="s">
        <v>46</v>
      </c>
      <c r="N1536" s="1" t="s">
        <v>11</v>
      </c>
      <c r="O1536" s="1" t="s">
        <v>47</v>
      </c>
      <c r="P1536" s="1" t="s">
        <v>38</v>
      </c>
      <c r="Q1536" s="1" t="s">
        <v>72</v>
      </c>
      <c r="R1536" s="1" t="s">
        <v>20</v>
      </c>
    </row>
    <row r="1537" spans="1:18" hidden="1" x14ac:dyDescent="0.3">
      <c r="A1537" s="1" t="s">
        <v>497</v>
      </c>
      <c r="B1537" s="1">
        <v>24021</v>
      </c>
      <c r="C1537" s="1" t="s">
        <v>12</v>
      </c>
      <c r="D1537" s="6">
        <v>7.9441091111000004</v>
      </c>
      <c r="E1537" s="6" t="s">
        <v>963</v>
      </c>
      <c r="F1537" s="6" t="s">
        <v>963</v>
      </c>
      <c r="G1537" s="6" t="s">
        <v>963</v>
      </c>
      <c r="H1537" s="6">
        <v>8.5231992738999995</v>
      </c>
      <c r="I1537" s="6" t="s">
        <v>964</v>
      </c>
      <c r="J1537" s="6">
        <v>8.7981929124999994</v>
      </c>
      <c r="K1537" s="6" t="s">
        <v>964</v>
      </c>
      <c r="L1537" s="1" t="s">
        <v>71</v>
      </c>
      <c r="M1537" s="1" t="s">
        <v>46</v>
      </c>
      <c r="N1537" s="1" t="s">
        <v>11</v>
      </c>
      <c r="O1537" s="1" t="s">
        <v>47</v>
      </c>
      <c r="P1537" s="1" t="s">
        <v>38</v>
      </c>
      <c r="Q1537" s="1" t="s">
        <v>72</v>
      </c>
      <c r="R1537" s="1" t="s">
        <v>20</v>
      </c>
    </row>
    <row r="1538" spans="1:18" hidden="1" x14ac:dyDescent="0.3">
      <c r="A1538" s="1" t="s">
        <v>811</v>
      </c>
      <c r="B1538" s="1">
        <v>51013</v>
      </c>
      <c r="C1538" s="1" t="s">
        <v>12</v>
      </c>
      <c r="D1538" s="6">
        <v>9.3167622278</v>
      </c>
      <c r="E1538" s="6" t="s">
        <v>963</v>
      </c>
      <c r="F1538" s="6" t="s">
        <v>963</v>
      </c>
      <c r="G1538" s="6" t="s">
        <v>963</v>
      </c>
      <c r="H1538" s="6">
        <v>9.2812605128999994</v>
      </c>
      <c r="I1538" s="6" t="s">
        <v>964</v>
      </c>
      <c r="J1538" s="6">
        <v>9.1603327472</v>
      </c>
      <c r="K1538" s="6" t="s">
        <v>964</v>
      </c>
      <c r="L1538" s="1" t="s">
        <v>71</v>
      </c>
      <c r="M1538" s="1" t="s">
        <v>46</v>
      </c>
      <c r="N1538" s="1" t="s">
        <v>11</v>
      </c>
      <c r="O1538" s="1" t="s">
        <v>47</v>
      </c>
      <c r="P1538" s="1" t="s">
        <v>38</v>
      </c>
      <c r="Q1538" s="1" t="s">
        <v>72</v>
      </c>
      <c r="R1538" s="1" t="s">
        <v>20</v>
      </c>
    </row>
    <row r="1539" spans="1:18" hidden="1" x14ac:dyDescent="0.3">
      <c r="A1539" s="1" t="s">
        <v>811</v>
      </c>
      <c r="B1539" s="1">
        <v>51153</v>
      </c>
      <c r="C1539" s="1" t="s">
        <v>12</v>
      </c>
      <c r="D1539" s="6">
        <v>10.954994083000001</v>
      </c>
      <c r="E1539" s="6" t="s">
        <v>963</v>
      </c>
      <c r="F1539" s="6" t="s">
        <v>963</v>
      </c>
      <c r="G1539" s="6" t="s">
        <v>963</v>
      </c>
      <c r="H1539" s="6">
        <v>10.913250603</v>
      </c>
      <c r="I1539" s="6" t="s">
        <v>964</v>
      </c>
      <c r="J1539" s="6">
        <v>10.771055006999999</v>
      </c>
      <c r="K1539" s="6" t="s">
        <v>964</v>
      </c>
      <c r="L1539" s="1" t="s">
        <v>71</v>
      </c>
      <c r="M1539" s="1" t="s">
        <v>46</v>
      </c>
      <c r="N1539" s="1" t="s">
        <v>11</v>
      </c>
      <c r="O1539" s="1" t="s">
        <v>47</v>
      </c>
      <c r="P1539" s="1" t="s">
        <v>38</v>
      </c>
      <c r="Q1539" s="1" t="s">
        <v>72</v>
      </c>
      <c r="R1539" s="1" t="s">
        <v>20</v>
      </c>
    </row>
    <row r="1540" spans="1:18" hidden="1" x14ac:dyDescent="0.3">
      <c r="A1540" s="1" t="s">
        <v>9</v>
      </c>
      <c r="B1540" s="1">
        <v>11001</v>
      </c>
      <c r="C1540" s="1" t="s">
        <v>12</v>
      </c>
      <c r="D1540" s="6">
        <v>28.839970193999999</v>
      </c>
      <c r="E1540" s="6" t="s">
        <v>963</v>
      </c>
      <c r="F1540" s="6" t="s">
        <v>963</v>
      </c>
      <c r="G1540" s="6" t="s">
        <v>963</v>
      </c>
      <c r="H1540" s="6">
        <v>31.694857501000001</v>
      </c>
      <c r="I1540" s="6" t="s">
        <v>964</v>
      </c>
      <c r="J1540" s="6">
        <v>33.176584804999997</v>
      </c>
      <c r="K1540" s="6" t="s">
        <v>964</v>
      </c>
      <c r="L1540" s="1" t="s">
        <v>71</v>
      </c>
      <c r="M1540" s="1" t="s">
        <v>46</v>
      </c>
      <c r="N1540" s="1" t="s">
        <v>11</v>
      </c>
      <c r="O1540" s="1" t="s">
        <v>47</v>
      </c>
      <c r="P1540" s="1" t="s">
        <v>38</v>
      </c>
      <c r="Q1540" s="1" t="s">
        <v>72</v>
      </c>
      <c r="R1540" s="1" t="s">
        <v>20</v>
      </c>
    </row>
    <row r="1541" spans="1:18" hidden="1" x14ac:dyDescent="0.3">
      <c r="A1541" s="1" t="s">
        <v>497</v>
      </c>
      <c r="B1541" s="1">
        <v>24033</v>
      </c>
      <c r="C1541" s="1" t="s">
        <v>12</v>
      </c>
      <c r="D1541" s="6">
        <v>31.597537626000001</v>
      </c>
      <c r="E1541" s="6" t="s">
        <v>963</v>
      </c>
      <c r="F1541" s="6" t="s">
        <v>963</v>
      </c>
      <c r="G1541" s="6" t="s">
        <v>963</v>
      </c>
      <c r="H1541" s="6">
        <v>33.900841569000001</v>
      </c>
      <c r="I1541" s="6" t="s">
        <v>964</v>
      </c>
      <c r="J1541" s="6">
        <v>34.994631781000002</v>
      </c>
      <c r="K1541" s="6" t="s">
        <v>964</v>
      </c>
      <c r="L1541" s="1" t="s">
        <v>71</v>
      </c>
      <c r="M1541" s="1" t="s">
        <v>46</v>
      </c>
      <c r="N1541" s="1" t="s">
        <v>11</v>
      </c>
      <c r="O1541" s="1" t="s">
        <v>47</v>
      </c>
      <c r="P1541" s="1" t="s">
        <v>38</v>
      </c>
      <c r="Q1541" s="1" t="s">
        <v>72</v>
      </c>
      <c r="R1541" s="1" t="s">
        <v>20</v>
      </c>
    </row>
    <row r="1542" spans="1:18" hidden="1" x14ac:dyDescent="0.3">
      <c r="A1542" s="1" t="s">
        <v>497</v>
      </c>
      <c r="B1542" s="1">
        <v>24031</v>
      </c>
      <c r="C1542" s="1" t="s">
        <v>12</v>
      </c>
      <c r="D1542" s="6">
        <v>35.255122409999998</v>
      </c>
      <c r="E1542" s="6" t="s">
        <v>963</v>
      </c>
      <c r="F1542" s="6" t="s">
        <v>963</v>
      </c>
      <c r="G1542" s="6" t="s">
        <v>963</v>
      </c>
      <c r="H1542" s="6">
        <v>37.825003694999999</v>
      </c>
      <c r="I1542" s="6" t="s">
        <v>964</v>
      </c>
      <c r="J1542" s="6">
        <v>39.045403352999998</v>
      </c>
      <c r="K1542" s="6" t="s">
        <v>964</v>
      </c>
      <c r="L1542" s="1" t="s">
        <v>71</v>
      </c>
      <c r="M1542" s="1" t="s">
        <v>46</v>
      </c>
      <c r="N1542" s="1" t="s">
        <v>11</v>
      </c>
      <c r="O1542" s="1" t="s">
        <v>47</v>
      </c>
      <c r="P1542" s="1" t="s">
        <v>38</v>
      </c>
      <c r="Q1542" s="1" t="s">
        <v>72</v>
      </c>
      <c r="R1542" s="1" t="s">
        <v>20</v>
      </c>
    </row>
    <row r="1543" spans="1:18" hidden="1" x14ac:dyDescent="0.3">
      <c r="A1543" s="1" t="s">
        <v>811</v>
      </c>
      <c r="B1543" s="1">
        <v>51059</v>
      </c>
      <c r="C1543" s="1" t="s">
        <v>12</v>
      </c>
      <c r="D1543" s="6">
        <v>37.736758592999998</v>
      </c>
      <c r="E1543" s="6" t="s">
        <v>963</v>
      </c>
      <c r="F1543" s="6" t="s">
        <v>963</v>
      </c>
      <c r="G1543" s="6" t="s">
        <v>963</v>
      </c>
      <c r="H1543" s="6">
        <v>37.592989529999997</v>
      </c>
      <c r="I1543" s="6" t="s">
        <v>964</v>
      </c>
      <c r="J1543" s="6">
        <v>37.103143602999999</v>
      </c>
      <c r="K1543" s="6" t="s">
        <v>964</v>
      </c>
      <c r="L1543" s="1" t="s">
        <v>71</v>
      </c>
      <c r="M1543" s="1" t="s">
        <v>46</v>
      </c>
      <c r="N1543" s="1" t="s">
        <v>11</v>
      </c>
      <c r="O1543" s="1" t="s">
        <v>47</v>
      </c>
      <c r="P1543" s="1" t="s">
        <v>38</v>
      </c>
      <c r="Q1543" s="1" t="s">
        <v>72</v>
      </c>
      <c r="R1543" s="1" t="s">
        <v>20</v>
      </c>
    </row>
    <row r="1544" spans="1:18" hidden="1" x14ac:dyDescent="0.3">
      <c r="A1544" s="1" t="s">
        <v>9</v>
      </c>
      <c r="B1544" s="1">
        <v>11001</v>
      </c>
      <c r="C1544" s="1" t="s">
        <v>10</v>
      </c>
      <c r="D1544" s="6">
        <v>1.7927501500000002E-2</v>
      </c>
      <c r="E1544" s="6" t="s">
        <v>963</v>
      </c>
      <c r="F1544" s="6" t="s">
        <v>963</v>
      </c>
      <c r="G1544" s="6" t="s">
        <v>963</v>
      </c>
      <c r="H1544" s="6">
        <v>1.9707405300000001E-2</v>
      </c>
      <c r="I1544" s="6" t="s">
        <v>964</v>
      </c>
      <c r="J1544" s="6">
        <v>2.0629543199999999E-2</v>
      </c>
      <c r="K1544" s="6" t="s">
        <v>964</v>
      </c>
      <c r="L1544" s="1" t="s">
        <v>69</v>
      </c>
      <c r="M1544" s="1" t="s">
        <v>46</v>
      </c>
      <c r="N1544" s="1" t="s">
        <v>11</v>
      </c>
      <c r="O1544" s="1" t="s">
        <v>47</v>
      </c>
      <c r="P1544" s="1" t="s">
        <v>38</v>
      </c>
      <c r="Q1544" s="1" t="s">
        <v>70</v>
      </c>
      <c r="R1544" s="1" t="s">
        <v>20</v>
      </c>
    </row>
    <row r="1545" spans="1:18" hidden="1" x14ac:dyDescent="0.3">
      <c r="A1545" s="1" t="s">
        <v>811</v>
      </c>
      <c r="B1545" s="1">
        <v>51683</v>
      </c>
      <c r="C1545" s="1" t="s">
        <v>10</v>
      </c>
      <c r="D1545" s="6">
        <v>1.9431590200000001E-2</v>
      </c>
      <c r="E1545" s="6" t="s">
        <v>963</v>
      </c>
      <c r="F1545" s="6" t="s">
        <v>963</v>
      </c>
      <c r="G1545" s="6" t="s">
        <v>963</v>
      </c>
      <c r="H1545" s="6">
        <v>1.93372388E-2</v>
      </c>
      <c r="I1545" s="6" t="s">
        <v>964</v>
      </c>
      <c r="J1545" s="6">
        <v>1.9094506800000001E-2</v>
      </c>
      <c r="K1545" s="6" t="s">
        <v>964</v>
      </c>
      <c r="L1545" s="1" t="s">
        <v>69</v>
      </c>
      <c r="M1545" s="1" t="s">
        <v>46</v>
      </c>
      <c r="N1545" s="1" t="s">
        <v>11</v>
      </c>
      <c r="O1545" s="1" t="s">
        <v>47</v>
      </c>
      <c r="P1545" s="1" t="s">
        <v>38</v>
      </c>
      <c r="Q1545" s="1" t="s">
        <v>70</v>
      </c>
      <c r="R1545" s="1" t="s">
        <v>20</v>
      </c>
    </row>
    <row r="1546" spans="1:18" hidden="1" x14ac:dyDescent="0.3">
      <c r="A1546" s="1" t="s">
        <v>811</v>
      </c>
      <c r="B1546" s="1">
        <v>51685</v>
      </c>
      <c r="C1546" s="1" t="s">
        <v>10</v>
      </c>
      <c r="D1546" s="6">
        <v>4.8579046700000003E-2</v>
      </c>
      <c r="E1546" s="6" t="s">
        <v>963</v>
      </c>
      <c r="F1546" s="6" t="s">
        <v>963</v>
      </c>
      <c r="G1546" s="6" t="s">
        <v>963</v>
      </c>
      <c r="H1546" s="6">
        <v>4.83430652E-2</v>
      </c>
      <c r="I1546" s="6" t="s">
        <v>964</v>
      </c>
      <c r="J1546" s="6">
        <v>4.7736229200000001E-2</v>
      </c>
      <c r="K1546" s="6" t="s">
        <v>964</v>
      </c>
      <c r="L1546" s="1" t="s">
        <v>69</v>
      </c>
      <c r="M1546" s="1" t="s">
        <v>46</v>
      </c>
      <c r="N1546" s="1" t="s">
        <v>11</v>
      </c>
      <c r="O1546" s="1" t="s">
        <v>47</v>
      </c>
      <c r="P1546" s="1" t="s">
        <v>38</v>
      </c>
      <c r="Q1546" s="1" t="s">
        <v>70</v>
      </c>
      <c r="R1546" s="1" t="s">
        <v>20</v>
      </c>
    </row>
    <row r="1547" spans="1:18" hidden="1" x14ac:dyDescent="0.3">
      <c r="A1547" s="1" t="s">
        <v>811</v>
      </c>
      <c r="B1547" s="1">
        <v>51610</v>
      </c>
      <c r="C1547" s="1" t="s">
        <v>10</v>
      </c>
      <c r="D1547" s="6">
        <v>5.1354940100000003E-2</v>
      </c>
      <c r="E1547" s="6" t="s">
        <v>963</v>
      </c>
      <c r="F1547" s="6" t="s">
        <v>963</v>
      </c>
      <c r="G1547" s="6" t="s">
        <v>963</v>
      </c>
      <c r="H1547" s="6">
        <v>5.1105501999999997E-2</v>
      </c>
      <c r="I1547" s="6" t="s">
        <v>964</v>
      </c>
      <c r="J1547" s="6">
        <v>5.0464018800000003E-2</v>
      </c>
      <c r="K1547" s="6" t="s">
        <v>964</v>
      </c>
      <c r="L1547" s="1" t="s">
        <v>69</v>
      </c>
      <c r="M1547" s="1" t="s">
        <v>46</v>
      </c>
      <c r="N1547" s="1" t="s">
        <v>11</v>
      </c>
      <c r="O1547" s="1" t="s">
        <v>47</v>
      </c>
      <c r="P1547" s="1" t="s">
        <v>38</v>
      </c>
      <c r="Q1547" s="1" t="s">
        <v>70</v>
      </c>
      <c r="R1547" s="1" t="s">
        <v>20</v>
      </c>
    </row>
    <row r="1548" spans="1:18" hidden="1" x14ac:dyDescent="0.3">
      <c r="A1548" s="1" t="s">
        <v>497</v>
      </c>
      <c r="B1548" s="1">
        <v>24009</v>
      </c>
      <c r="C1548" s="1" t="s">
        <v>10</v>
      </c>
      <c r="D1548" s="6">
        <v>5.8745147800000001E-2</v>
      </c>
      <c r="E1548" s="6" t="s">
        <v>963</v>
      </c>
      <c r="F1548" s="6" t="s">
        <v>963</v>
      </c>
      <c r="G1548" s="6" t="s">
        <v>963</v>
      </c>
      <c r="H1548" s="6">
        <v>6.2997550700000002E-2</v>
      </c>
      <c r="I1548" s="6" t="s">
        <v>964</v>
      </c>
      <c r="J1548" s="6">
        <v>6.5014201600000002E-2</v>
      </c>
      <c r="K1548" s="6" t="s">
        <v>964</v>
      </c>
      <c r="L1548" s="1" t="s">
        <v>69</v>
      </c>
      <c r="M1548" s="1" t="s">
        <v>46</v>
      </c>
      <c r="N1548" s="1" t="s">
        <v>11</v>
      </c>
      <c r="O1548" s="1" t="s">
        <v>47</v>
      </c>
      <c r="P1548" s="1" t="s">
        <v>38</v>
      </c>
      <c r="Q1548" s="1" t="s">
        <v>70</v>
      </c>
      <c r="R1548" s="1" t="s">
        <v>20</v>
      </c>
    </row>
    <row r="1549" spans="1:18" hidden="1" x14ac:dyDescent="0.3">
      <c r="A1549" s="1" t="s">
        <v>497</v>
      </c>
      <c r="B1549" s="1">
        <v>24017</v>
      </c>
      <c r="C1549" s="1" t="s">
        <v>10</v>
      </c>
      <c r="D1549" s="6">
        <v>8.4702292900000004E-2</v>
      </c>
      <c r="E1549" s="6" t="s">
        <v>963</v>
      </c>
      <c r="F1549" s="6" t="s">
        <v>963</v>
      </c>
      <c r="G1549" s="6" t="s">
        <v>963</v>
      </c>
      <c r="H1549" s="6">
        <v>9.08337533E-2</v>
      </c>
      <c r="I1549" s="6" t="s">
        <v>964</v>
      </c>
      <c r="J1549" s="6">
        <v>9.3741406799999996E-2</v>
      </c>
      <c r="K1549" s="6" t="s">
        <v>964</v>
      </c>
      <c r="L1549" s="1" t="s">
        <v>69</v>
      </c>
      <c r="M1549" s="1" t="s">
        <v>46</v>
      </c>
      <c r="N1549" s="1" t="s">
        <v>11</v>
      </c>
      <c r="O1549" s="1" t="s">
        <v>47</v>
      </c>
      <c r="P1549" s="1" t="s">
        <v>38</v>
      </c>
      <c r="Q1549" s="1" t="s">
        <v>70</v>
      </c>
      <c r="R1549" s="1" t="s">
        <v>20</v>
      </c>
    </row>
    <row r="1550" spans="1:18" hidden="1" x14ac:dyDescent="0.3">
      <c r="A1550" s="1" t="s">
        <v>811</v>
      </c>
      <c r="B1550" s="1">
        <v>51013</v>
      </c>
      <c r="C1550" s="1" t="s">
        <v>10</v>
      </c>
      <c r="D1550" s="6">
        <v>9.5770109899999997E-2</v>
      </c>
      <c r="E1550" s="6" t="s">
        <v>963</v>
      </c>
      <c r="F1550" s="6" t="s">
        <v>963</v>
      </c>
      <c r="G1550" s="6" t="s">
        <v>963</v>
      </c>
      <c r="H1550" s="6">
        <v>9.5304855199999997E-2</v>
      </c>
      <c r="I1550" s="6" t="s">
        <v>964</v>
      </c>
      <c r="J1550" s="6">
        <v>9.4108619000000004E-2</v>
      </c>
      <c r="K1550" s="6" t="s">
        <v>964</v>
      </c>
      <c r="L1550" s="1" t="s">
        <v>69</v>
      </c>
      <c r="M1550" s="1" t="s">
        <v>46</v>
      </c>
      <c r="N1550" s="1" t="s">
        <v>11</v>
      </c>
      <c r="O1550" s="1" t="s">
        <v>47</v>
      </c>
      <c r="P1550" s="1" t="s">
        <v>38</v>
      </c>
      <c r="Q1550" s="1" t="s">
        <v>70</v>
      </c>
      <c r="R1550" s="1" t="s">
        <v>20</v>
      </c>
    </row>
    <row r="1551" spans="1:18" hidden="1" x14ac:dyDescent="0.3">
      <c r="A1551" s="1" t="s">
        <v>811</v>
      </c>
      <c r="B1551" s="1">
        <v>51510</v>
      </c>
      <c r="C1551" s="1" t="s">
        <v>10</v>
      </c>
      <c r="D1551" s="6">
        <v>0.12699937019999999</v>
      </c>
      <c r="E1551" s="6" t="s">
        <v>963</v>
      </c>
      <c r="F1551" s="6" t="s">
        <v>963</v>
      </c>
      <c r="G1551" s="6" t="s">
        <v>963</v>
      </c>
      <c r="H1551" s="6">
        <v>0.12638253460000001</v>
      </c>
      <c r="I1551" s="6" t="s">
        <v>964</v>
      </c>
      <c r="J1551" s="6">
        <v>0.1247961262</v>
      </c>
      <c r="K1551" s="6" t="s">
        <v>964</v>
      </c>
      <c r="L1551" s="1" t="s">
        <v>69</v>
      </c>
      <c r="M1551" s="1" t="s">
        <v>46</v>
      </c>
      <c r="N1551" s="1" t="s">
        <v>11</v>
      </c>
      <c r="O1551" s="1" t="s">
        <v>47</v>
      </c>
      <c r="P1551" s="1" t="s">
        <v>38</v>
      </c>
      <c r="Q1551" s="1" t="s">
        <v>70</v>
      </c>
      <c r="R1551" s="1" t="s">
        <v>20</v>
      </c>
    </row>
    <row r="1552" spans="1:18" hidden="1" x14ac:dyDescent="0.3">
      <c r="A1552" s="1" t="s">
        <v>497</v>
      </c>
      <c r="B1552" s="1">
        <v>24021</v>
      </c>
      <c r="C1552" s="1" t="s">
        <v>10</v>
      </c>
      <c r="D1552" s="6">
        <v>0.51504425570000001</v>
      </c>
      <c r="E1552" s="6" t="s">
        <v>963</v>
      </c>
      <c r="F1552" s="6" t="s">
        <v>963</v>
      </c>
      <c r="G1552" s="6" t="s">
        <v>963</v>
      </c>
      <c r="H1552" s="6">
        <v>0.55232744820000002</v>
      </c>
      <c r="I1552" s="6" t="s">
        <v>964</v>
      </c>
      <c r="J1552" s="6">
        <v>0.57000845830000002</v>
      </c>
      <c r="K1552" s="6" t="s">
        <v>964</v>
      </c>
      <c r="L1552" s="1" t="s">
        <v>69</v>
      </c>
      <c r="M1552" s="1" t="s">
        <v>46</v>
      </c>
      <c r="N1552" s="1" t="s">
        <v>11</v>
      </c>
      <c r="O1552" s="1" t="s">
        <v>47</v>
      </c>
      <c r="P1552" s="1" t="s">
        <v>38</v>
      </c>
      <c r="Q1552" s="1" t="s">
        <v>70</v>
      </c>
      <c r="R1552" s="1" t="s">
        <v>20</v>
      </c>
    </row>
    <row r="1553" spans="1:18" hidden="1" x14ac:dyDescent="0.3">
      <c r="A1553" s="1" t="s">
        <v>811</v>
      </c>
      <c r="B1553" s="1">
        <v>51153</v>
      </c>
      <c r="C1553" s="1" t="s">
        <v>10</v>
      </c>
      <c r="D1553" s="6">
        <v>0.57670288189999996</v>
      </c>
      <c r="E1553" s="6" t="s">
        <v>963</v>
      </c>
      <c r="F1553" s="6" t="s">
        <v>963</v>
      </c>
      <c r="G1553" s="6" t="s">
        <v>963</v>
      </c>
      <c r="H1553" s="6">
        <v>0.57390109190000005</v>
      </c>
      <c r="I1553" s="6" t="s">
        <v>964</v>
      </c>
      <c r="J1553" s="6">
        <v>0.56669719630000004</v>
      </c>
      <c r="K1553" s="6" t="s">
        <v>964</v>
      </c>
      <c r="L1553" s="1" t="s">
        <v>69</v>
      </c>
      <c r="M1553" s="1" t="s">
        <v>46</v>
      </c>
      <c r="N1553" s="1" t="s">
        <v>11</v>
      </c>
      <c r="O1553" s="1" t="s">
        <v>47</v>
      </c>
      <c r="P1553" s="1" t="s">
        <v>38</v>
      </c>
      <c r="Q1553" s="1" t="s">
        <v>70</v>
      </c>
      <c r="R1553" s="1" t="s">
        <v>20</v>
      </c>
    </row>
    <row r="1554" spans="1:18" hidden="1" x14ac:dyDescent="0.3">
      <c r="A1554" s="1" t="s">
        <v>497</v>
      </c>
      <c r="B1554" s="1">
        <v>24033</v>
      </c>
      <c r="C1554" s="1" t="s">
        <v>10</v>
      </c>
      <c r="D1554" s="6">
        <v>0.99388532220000003</v>
      </c>
      <c r="E1554" s="6" t="s">
        <v>963</v>
      </c>
      <c r="F1554" s="6" t="s">
        <v>963</v>
      </c>
      <c r="G1554" s="6" t="s">
        <v>963</v>
      </c>
      <c r="H1554" s="6">
        <v>1.0658316313</v>
      </c>
      <c r="I1554" s="6" t="s">
        <v>964</v>
      </c>
      <c r="J1554" s="6">
        <v>1.0999492125000001</v>
      </c>
      <c r="K1554" s="6" t="s">
        <v>964</v>
      </c>
      <c r="L1554" s="1" t="s">
        <v>69</v>
      </c>
      <c r="M1554" s="1" t="s">
        <v>46</v>
      </c>
      <c r="N1554" s="1" t="s">
        <v>11</v>
      </c>
      <c r="O1554" s="1" t="s">
        <v>47</v>
      </c>
      <c r="P1554" s="1" t="s">
        <v>38</v>
      </c>
      <c r="Q1554" s="1" t="s">
        <v>70</v>
      </c>
      <c r="R1554" s="1" t="s">
        <v>20</v>
      </c>
    </row>
    <row r="1555" spans="1:18" hidden="1" x14ac:dyDescent="0.3">
      <c r="A1555" s="1" t="s">
        <v>811</v>
      </c>
      <c r="B1555" s="1">
        <v>51107</v>
      </c>
      <c r="C1555" s="1" t="s">
        <v>10</v>
      </c>
      <c r="D1555" s="6">
        <v>1.1270331125999999</v>
      </c>
      <c r="E1555" s="6" t="s">
        <v>963</v>
      </c>
      <c r="F1555" s="6" t="s">
        <v>963</v>
      </c>
      <c r="G1555" s="6" t="s">
        <v>963</v>
      </c>
      <c r="H1555" s="6">
        <v>1.1215590694999999</v>
      </c>
      <c r="I1555" s="6" t="s">
        <v>964</v>
      </c>
      <c r="J1555" s="6">
        <v>1.1074810685000001</v>
      </c>
      <c r="K1555" s="6" t="s">
        <v>964</v>
      </c>
      <c r="L1555" s="1" t="s">
        <v>69</v>
      </c>
      <c r="M1555" s="1" t="s">
        <v>46</v>
      </c>
      <c r="N1555" s="1" t="s">
        <v>11</v>
      </c>
      <c r="O1555" s="1" t="s">
        <v>47</v>
      </c>
      <c r="P1555" s="1" t="s">
        <v>38</v>
      </c>
      <c r="Q1555" s="1" t="s">
        <v>70</v>
      </c>
      <c r="R1555" s="1" t="s">
        <v>20</v>
      </c>
    </row>
    <row r="1556" spans="1:18" hidden="1" x14ac:dyDescent="0.3">
      <c r="A1556" s="1" t="s">
        <v>9</v>
      </c>
      <c r="B1556" s="1">
        <v>11001</v>
      </c>
      <c r="C1556" s="1" t="s">
        <v>12</v>
      </c>
      <c r="D1556" s="6">
        <v>1.9728844371000001</v>
      </c>
      <c r="E1556" s="6" t="s">
        <v>963</v>
      </c>
      <c r="F1556" s="6" t="s">
        <v>963</v>
      </c>
      <c r="G1556" s="6" t="s">
        <v>963</v>
      </c>
      <c r="H1556" s="6">
        <v>2.1809250026</v>
      </c>
      <c r="I1556" s="6" t="s">
        <v>964</v>
      </c>
      <c r="J1556" s="6">
        <v>2.2844751201000002</v>
      </c>
      <c r="K1556" s="6" t="s">
        <v>964</v>
      </c>
      <c r="L1556" s="1" t="s">
        <v>69</v>
      </c>
      <c r="M1556" s="1" t="s">
        <v>46</v>
      </c>
      <c r="N1556" s="1" t="s">
        <v>11</v>
      </c>
      <c r="O1556" s="1" t="s">
        <v>47</v>
      </c>
      <c r="P1556" s="1" t="s">
        <v>38</v>
      </c>
      <c r="Q1556" s="1" t="s">
        <v>70</v>
      </c>
      <c r="R1556" s="1" t="s">
        <v>20</v>
      </c>
    </row>
    <row r="1557" spans="1:18" hidden="1" x14ac:dyDescent="0.3">
      <c r="A1557" s="1" t="s">
        <v>497</v>
      </c>
      <c r="B1557" s="1">
        <v>24031</v>
      </c>
      <c r="C1557" s="1" t="s">
        <v>10</v>
      </c>
      <c r="D1557" s="6">
        <v>2.0342217161999998</v>
      </c>
      <c r="E1557" s="6" t="s">
        <v>963</v>
      </c>
      <c r="F1557" s="6" t="s">
        <v>963</v>
      </c>
      <c r="G1557" s="6" t="s">
        <v>963</v>
      </c>
      <c r="H1557" s="6">
        <v>2.1814723633000002</v>
      </c>
      <c r="I1557" s="6" t="s">
        <v>964</v>
      </c>
      <c r="J1557" s="6">
        <v>2.2513043994999999</v>
      </c>
      <c r="K1557" s="6" t="s">
        <v>964</v>
      </c>
      <c r="L1557" s="1" t="s">
        <v>69</v>
      </c>
      <c r="M1557" s="1" t="s">
        <v>46</v>
      </c>
      <c r="N1557" s="1" t="s">
        <v>11</v>
      </c>
      <c r="O1557" s="1" t="s">
        <v>47</v>
      </c>
      <c r="P1557" s="1" t="s">
        <v>38</v>
      </c>
      <c r="Q1557" s="1" t="s">
        <v>70</v>
      </c>
      <c r="R1557" s="1" t="s">
        <v>20</v>
      </c>
    </row>
    <row r="1558" spans="1:18" hidden="1" x14ac:dyDescent="0.3">
      <c r="A1558" s="1" t="s">
        <v>811</v>
      </c>
      <c r="B1558" s="1">
        <v>51059</v>
      </c>
      <c r="C1558" s="1" t="s">
        <v>10</v>
      </c>
      <c r="D1558" s="6">
        <v>2.1333142317</v>
      </c>
      <c r="E1558" s="6" t="s">
        <v>963</v>
      </c>
      <c r="F1558" s="6" t="s">
        <v>963</v>
      </c>
      <c r="G1558" s="6" t="s">
        <v>963</v>
      </c>
      <c r="H1558" s="6">
        <v>2.1229506692000002</v>
      </c>
      <c r="I1558" s="6" t="s">
        <v>964</v>
      </c>
      <c r="J1558" s="6">
        <v>2.0963031142999999</v>
      </c>
      <c r="K1558" s="6" t="s">
        <v>964</v>
      </c>
      <c r="L1558" s="1" t="s">
        <v>69</v>
      </c>
      <c r="M1558" s="1" t="s">
        <v>46</v>
      </c>
      <c r="N1558" s="1" t="s">
        <v>11</v>
      </c>
      <c r="O1558" s="1" t="s">
        <v>47</v>
      </c>
      <c r="P1558" s="1" t="s">
        <v>38</v>
      </c>
      <c r="Q1558" s="1" t="s">
        <v>70</v>
      </c>
      <c r="R1558" s="1" t="s">
        <v>20</v>
      </c>
    </row>
    <row r="1559" spans="1:18" hidden="1" x14ac:dyDescent="0.3">
      <c r="A1559" s="1" t="s">
        <v>811</v>
      </c>
      <c r="B1559" s="1">
        <v>51683</v>
      </c>
      <c r="C1559" s="1" t="s">
        <v>12</v>
      </c>
      <c r="D1559" s="6">
        <v>2.1538245637000002</v>
      </c>
      <c r="E1559" s="6" t="s">
        <v>963</v>
      </c>
      <c r="F1559" s="6" t="s">
        <v>963</v>
      </c>
      <c r="G1559" s="6" t="s">
        <v>963</v>
      </c>
      <c r="H1559" s="6">
        <v>2.1445297810000001</v>
      </c>
      <c r="I1559" s="6" t="s">
        <v>964</v>
      </c>
      <c r="J1559" s="6">
        <v>2.1175124698999999</v>
      </c>
      <c r="K1559" s="6" t="s">
        <v>964</v>
      </c>
      <c r="L1559" s="1" t="s">
        <v>69</v>
      </c>
      <c r="M1559" s="1" t="s">
        <v>46</v>
      </c>
      <c r="N1559" s="1" t="s">
        <v>11</v>
      </c>
      <c r="O1559" s="1" t="s">
        <v>47</v>
      </c>
      <c r="P1559" s="1" t="s">
        <v>38</v>
      </c>
      <c r="Q1559" s="1" t="s">
        <v>70</v>
      </c>
      <c r="R1559" s="1" t="s">
        <v>20</v>
      </c>
    </row>
    <row r="1560" spans="1:18" hidden="1" x14ac:dyDescent="0.3">
      <c r="A1560" s="1" t="s">
        <v>811</v>
      </c>
      <c r="B1560" s="1">
        <v>51685</v>
      </c>
      <c r="C1560" s="1" t="s">
        <v>12</v>
      </c>
      <c r="D1560" s="6">
        <v>5.3845992937</v>
      </c>
      <c r="E1560" s="6" t="s">
        <v>963</v>
      </c>
      <c r="F1560" s="6" t="s">
        <v>963</v>
      </c>
      <c r="G1560" s="6" t="s">
        <v>963</v>
      </c>
      <c r="H1560" s="6">
        <v>5.3613683698000001</v>
      </c>
      <c r="I1560" s="6" t="s">
        <v>964</v>
      </c>
      <c r="J1560" s="6">
        <v>5.2938161514999997</v>
      </c>
      <c r="K1560" s="6" t="s">
        <v>964</v>
      </c>
      <c r="L1560" s="1" t="s">
        <v>69</v>
      </c>
      <c r="M1560" s="1" t="s">
        <v>46</v>
      </c>
      <c r="N1560" s="1" t="s">
        <v>11</v>
      </c>
      <c r="O1560" s="1" t="s">
        <v>47</v>
      </c>
      <c r="P1560" s="1" t="s">
        <v>38</v>
      </c>
      <c r="Q1560" s="1" t="s">
        <v>70</v>
      </c>
      <c r="R1560" s="1" t="s">
        <v>20</v>
      </c>
    </row>
    <row r="1561" spans="1:18" hidden="1" x14ac:dyDescent="0.3">
      <c r="A1561" s="1" t="s">
        <v>811</v>
      </c>
      <c r="B1561" s="1">
        <v>51610</v>
      </c>
      <c r="C1561" s="1" t="s">
        <v>12</v>
      </c>
      <c r="D1561" s="6">
        <v>5.6918297259999999</v>
      </c>
      <c r="E1561" s="6" t="s">
        <v>963</v>
      </c>
      <c r="F1561" s="6" t="s">
        <v>963</v>
      </c>
      <c r="G1561" s="6" t="s">
        <v>963</v>
      </c>
      <c r="H1561" s="6">
        <v>5.6672751746000003</v>
      </c>
      <c r="I1561" s="6" t="s">
        <v>964</v>
      </c>
      <c r="J1561" s="6">
        <v>5.5958635467000004</v>
      </c>
      <c r="K1561" s="6" t="s">
        <v>964</v>
      </c>
      <c r="L1561" s="1" t="s">
        <v>69</v>
      </c>
      <c r="M1561" s="1" t="s">
        <v>46</v>
      </c>
      <c r="N1561" s="1" t="s">
        <v>11</v>
      </c>
      <c r="O1561" s="1" t="s">
        <v>47</v>
      </c>
      <c r="P1561" s="1" t="s">
        <v>38</v>
      </c>
      <c r="Q1561" s="1" t="s">
        <v>70</v>
      </c>
      <c r="R1561" s="1" t="s">
        <v>20</v>
      </c>
    </row>
    <row r="1562" spans="1:18" hidden="1" x14ac:dyDescent="0.3">
      <c r="A1562" s="1" t="s">
        <v>497</v>
      </c>
      <c r="B1562" s="1">
        <v>24009</v>
      </c>
      <c r="C1562" s="1" t="s">
        <v>12</v>
      </c>
      <c r="D1562" s="6">
        <v>6.5048019559999997</v>
      </c>
      <c r="E1562" s="6" t="s">
        <v>963</v>
      </c>
      <c r="F1562" s="6" t="s">
        <v>963</v>
      </c>
      <c r="G1562" s="6" t="s">
        <v>963</v>
      </c>
      <c r="H1562" s="6">
        <v>6.9778834746999996</v>
      </c>
      <c r="I1562" s="6" t="s">
        <v>964</v>
      </c>
      <c r="J1562" s="6">
        <v>7.201177038</v>
      </c>
      <c r="K1562" s="6" t="s">
        <v>964</v>
      </c>
      <c r="L1562" s="1" t="s">
        <v>69</v>
      </c>
      <c r="M1562" s="1" t="s">
        <v>46</v>
      </c>
      <c r="N1562" s="1" t="s">
        <v>11</v>
      </c>
      <c r="O1562" s="1" t="s">
        <v>47</v>
      </c>
      <c r="P1562" s="1" t="s">
        <v>38</v>
      </c>
      <c r="Q1562" s="1" t="s">
        <v>70</v>
      </c>
      <c r="R1562" s="1" t="s">
        <v>20</v>
      </c>
    </row>
    <row r="1563" spans="1:18" hidden="1" x14ac:dyDescent="0.3">
      <c r="A1563" s="1" t="s">
        <v>497</v>
      </c>
      <c r="B1563" s="1">
        <v>24017</v>
      </c>
      <c r="C1563" s="1" t="s">
        <v>12</v>
      </c>
      <c r="D1563" s="6">
        <v>9.3812446582</v>
      </c>
      <c r="E1563" s="6" t="s">
        <v>963</v>
      </c>
      <c r="F1563" s="6" t="s">
        <v>963</v>
      </c>
      <c r="G1563" s="6" t="s">
        <v>963</v>
      </c>
      <c r="H1563" s="6">
        <v>10.06353262</v>
      </c>
      <c r="I1563" s="6" t="s">
        <v>964</v>
      </c>
      <c r="J1563" s="6">
        <v>10.385554058</v>
      </c>
      <c r="K1563" s="6" t="s">
        <v>964</v>
      </c>
      <c r="L1563" s="1" t="s">
        <v>69</v>
      </c>
      <c r="M1563" s="1" t="s">
        <v>46</v>
      </c>
      <c r="N1563" s="1" t="s">
        <v>11</v>
      </c>
      <c r="O1563" s="1" t="s">
        <v>47</v>
      </c>
      <c r="P1563" s="1" t="s">
        <v>38</v>
      </c>
      <c r="Q1563" s="1" t="s">
        <v>70</v>
      </c>
      <c r="R1563" s="1" t="s">
        <v>20</v>
      </c>
    </row>
    <row r="1564" spans="1:18" hidden="1" x14ac:dyDescent="0.3">
      <c r="A1564" s="1" t="s">
        <v>811</v>
      </c>
      <c r="B1564" s="1">
        <v>51013</v>
      </c>
      <c r="C1564" s="1" t="s">
        <v>12</v>
      </c>
      <c r="D1564" s="6">
        <v>10.614858870000001</v>
      </c>
      <c r="E1564" s="6" t="s">
        <v>963</v>
      </c>
      <c r="F1564" s="6" t="s">
        <v>963</v>
      </c>
      <c r="G1564" s="6" t="s">
        <v>963</v>
      </c>
      <c r="H1564" s="6">
        <v>10.569064733999999</v>
      </c>
      <c r="I1564" s="6" t="s">
        <v>964</v>
      </c>
      <c r="J1564" s="6">
        <v>10.435877732</v>
      </c>
      <c r="K1564" s="6" t="s">
        <v>964</v>
      </c>
      <c r="L1564" s="1" t="s">
        <v>69</v>
      </c>
      <c r="M1564" s="1" t="s">
        <v>46</v>
      </c>
      <c r="N1564" s="1" t="s">
        <v>11</v>
      </c>
      <c r="O1564" s="1" t="s">
        <v>47</v>
      </c>
      <c r="P1564" s="1" t="s">
        <v>38</v>
      </c>
      <c r="Q1564" s="1" t="s">
        <v>70</v>
      </c>
      <c r="R1564" s="1" t="s">
        <v>20</v>
      </c>
    </row>
    <row r="1565" spans="1:18" hidden="1" x14ac:dyDescent="0.3">
      <c r="A1565" s="1" t="s">
        <v>811</v>
      </c>
      <c r="B1565" s="1">
        <v>51510</v>
      </c>
      <c r="C1565" s="1" t="s">
        <v>12</v>
      </c>
      <c r="D1565" s="6">
        <v>14.076475146</v>
      </c>
      <c r="E1565" s="6" t="s">
        <v>963</v>
      </c>
      <c r="F1565" s="6" t="s">
        <v>963</v>
      </c>
      <c r="G1565" s="6" t="s">
        <v>963</v>
      </c>
      <c r="H1565" s="6">
        <v>14.015754273000001</v>
      </c>
      <c r="I1565" s="6" t="s">
        <v>964</v>
      </c>
      <c r="J1565" s="6">
        <v>13.839140555</v>
      </c>
      <c r="K1565" s="6" t="s">
        <v>964</v>
      </c>
      <c r="L1565" s="1" t="s">
        <v>69</v>
      </c>
      <c r="M1565" s="1" t="s">
        <v>46</v>
      </c>
      <c r="N1565" s="1" t="s">
        <v>11</v>
      </c>
      <c r="O1565" s="1" t="s">
        <v>47</v>
      </c>
      <c r="P1565" s="1" t="s">
        <v>38</v>
      </c>
      <c r="Q1565" s="1" t="s">
        <v>70</v>
      </c>
      <c r="R1565" s="1" t="s">
        <v>20</v>
      </c>
    </row>
    <row r="1566" spans="1:18" hidden="1" x14ac:dyDescent="0.3">
      <c r="A1566" s="1" t="s">
        <v>497</v>
      </c>
      <c r="B1566" s="1">
        <v>24021</v>
      </c>
      <c r="C1566" s="1" t="s">
        <v>12</v>
      </c>
      <c r="D1566" s="6">
        <v>57.019377736999999</v>
      </c>
      <c r="E1566" s="6" t="s">
        <v>963</v>
      </c>
      <c r="F1566" s="6" t="s">
        <v>963</v>
      </c>
      <c r="G1566" s="6" t="s">
        <v>963</v>
      </c>
      <c r="H1566" s="6">
        <v>61.166310488999997</v>
      </c>
      <c r="I1566" s="6" t="s">
        <v>964</v>
      </c>
      <c r="J1566" s="6">
        <v>63.123603922000001</v>
      </c>
      <c r="K1566" s="6" t="s">
        <v>964</v>
      </c>
      <c r="L1566" s="1" t="s">
        <v>69</v>
      </c>
      <c r="M1566" s="1" t="s">
        <v>46</v>
      </c>
      <c r="N1566" s="1" t="s">
        <v>11</v>
      </c>
      <c r="O1566" s="1" t="s">
        <v>47</v>
      </c>
      <c r="P1566" s="1" t="s">
        <v>38</v>
      </c>
      <c r="Q1566" s="1" t="s">
        <v>70</v>
      </c>
      <c r="R1566" s="1" t="s">
        <v>20</v>
      </c>
    </row>
    <row r="1567" spans="1:18" hidden="1" x14ac:dyDescent="0.3">
      <c r="A1567" s="1" t="s">
        <v>811</v>
      </c>
      <c r="B1567" s="1">
        <v>51153</v>
      </c>
      <c r="C1567" s="1" t="s">
        <v>12</v>
      </c>
      <c r="D1567" s="6">
        <v>63.920405178000003</v>
      </c>
      <c r="E1567" s="6" t="s">
        <v>963</v>
      </c>
      <c r="F1567" s="6" t="s">
        <v>963</v>
      </c>
      <c r="G1567" s="6" t="s">
        <v>963</v>
      </c>
      <c r="H1567" s="6">
        <v>63.644692487</v>
      </c>
      <c r="I1567" s="6" t="s">
        <v>964</v>
      </c>
      <c r="J1567" s="6">
        <v>62.842694711999997</v>
      </c>
      <c r="K1567" s="6" t="s">
        <v>964</v>
      </c>
      <c r="L1567" s="1" t="s">
        <v>69</v>
      </c>
      <c r="M1567" s="1" t="s">
        <v>46</v>
      </c>
      <c r="N1567" s="1" t="s">
        <v>11</v>
      </c>
      <c r="O1567" s="1" t="s">
        <v>47</v>
      </c>
      <c r="P1567" s="1" t="s">
        <v>38</v>
      </c>
      <c r="Q1567" s="1" t="s">
        <v>70</v>
      </c>
      <c r="R1567" s="1" t="s">
        <v>20</v>
      </c>
    </row>
    <row r="1568" spans="1:18" hidden="1" x14ac:dyDescent="0.3">
      <c r="A1568" s="1" t="s">
        <v>497</v>
      </c>
      <c r="B1568" s="1">
        <v>24033</v>
      </c>
      <c r="C1568" s="1" t="s">
        <v>12</v>
      </c>
      <c r="D1568" s="6">
        <v>110.07529144</v>
      </c>
      <c r="E1568" s="6" t="s">
        <v>963</v>
      </c>
      <c r="F1568" s="6" t="s">
        <v>963</v>
      </c>
      <c r="G1568" s="6" t="s">
        <v>963</v>
      </c>
      <c r="H1568" s="6">
        <v>118.08084443</v>
      </c>
      <c r="I1568" s="6" t="s">
        <v>964</v>
      </c>
      <c r="J1568" s="6">
        <v>121.85978029</v>
      </c>
      <c r="K1568" s="6" t="s">
        <v>964</v>
      </c>
      <c r="L1568" s="1" t="s">
        <v>69</v>
      </c>
      <c r="M1568" s="1" t="s">
        <v>46</v>
      </c>
      <c r="N1568" s="1" t="s">
        <v>11</v>
      </c>
      <c r="O1568" s="1" t="s">
        <v>47</v>
      </c>
      <c r="P1568" s="1" t="s">
        <v>38</v>
      </c>
      <c r="Q1568" s="1" t="s">
        <v>70</v>
      </c>
      <c r="R1568" s="1" t="s">
        <v>20</v>
      </c>
    </row>
    <row r="1569" spans="1:18" hidden="1" x14ac:dyDescent="0.3">
      <c r="A1569" s="1" t="s">
        <v>811</v>
      </c>
      <c r="B1569" s="1">
        <v>51107</v>
      </c>
      <c r="C1569" s="1" t="s">
        <v>12</v>
      </c>
      <c r="D1569" s="6">
        <v>124.89328820999999</v>
      </c>
      <c r="E1569" s="6" t="s">
        <v>963</v>
      </c>
      <c r="F1569" s="6" t="s">
        <v>963</v>
      </c>
      <c r="G1569" s="6" t="s">
        <v>963</v>
      </c>
      <c r="H1569" s="6">
        <v>124.35432423</v>
      </c>
      <c r="I1569" s="6" t="s">
        <v>964</v>
      </c>
      <c r="J1569" s="6">
        <v>122.78753374999999</v>
      </c>
      <c r="K1569" s="6" t="s">
        <v>964</v>
      </c>
      <c r="L1569" s="1" t="s">
        <v>69</v>
      </c>
      <c r="M1569" s="1" t="s">
        <v>46</v>
      </c>
      <c r="N1569" s="1" t="s">
        <v>11</v>
      </c>
      <c r="O1569" s="1" t="s">
        <v>47</v>
      </c>
      <c r="P1569" s="1" t="s">
        <v>38</v>
      </c>
      <c r="Q1569" s="1" t="s">
        <v>70</v>
      </c>
      <c r="R1569" s="1" t="s">
        <v>20</v>
      </c>
    </row>
    <row r="1570" spans="1:18" hidden="1" x14ac:dyDescent="0.3">
      <c r="A1570" s="1" t="s">
        <v>497</v>
      </c>
      <c r="B1570" s="1">
        <v>24031</v>
      </c>
      <c r="C1570" s="1" t="s">
        <v>12</v>
      </c>
      <c r="D1570" s="6">
        <v>225.25187076</v>
      </c>
      <c r="E1570" s="6" t="s">
        <v>963</v>
      </c>
      <c r="F1570" s="6" t="s">
        <v>963</v>
      </c>
      <c r="G1570" s="6" t="s">
        <v>963</v>
      </c>
      <c r="H1570" s="6">
        <v>241.63421539999999</v>
      </c>
      <c r="I1570" s="6" t="s">
        <v>964</v>
      </c>
      <c r="J1570" s="6">
        <v>249.36654204000001</v>
      </c>
      <c r="K1570" s="6" t="s">
        <v>964</v>
      </c>
      <c r="L1570" s="1" t="s">
        <v>69</v>
      </c>
      <c r="M1570" s="1" t="s">
        <v>46</v>
      </c>
      <c r="N1570" s="1" t="s">
        <v>11</v>
      </c>
      <c r="O1570" s="1" t="s">
        <v>47</v>
      </c>
      <c r="P1570" s="1" t="s">
        <v>38</v>
      </c>
      <c r="Q1570" s="1" t="s">
        <v>70</v>
      </c>
      <c r="R1570" s="1" t="s">
        <v>20</v>
      </c>
    </row>
    <row r="1571" spans="1:18" hidden="1" x14ac:dyDescent="0.3">
      <c r="A1571" s="1" t="s">
        <v>811</v>
      </c>
      <c r="B1571" s="1">
        <v>51059</v>
      </c>
      <c r="C1571" s="1" t="s">
        <v>12</v>
      </c>
      <c r="D1571" s="6">
        <v>236.44091476</v>
      </c>
      <c r="E1571" s="6" t="s">
        <v>963</v>
      </c>
      <c r="F1571" s="6" t="s">
        <v>963</v>
      </c>
      <c r="G1571" s="6" t="s">
        <v>963</v>
      </c>
      <c r="H1571" s="6">
        <v>235.42073588</v>
      </c>
      <c r="I1571" s="6" t="s">
        <v>964</v>
      </c>
      <c r="J1571" s="6">
        <v>232.45415052000001</v>
      </c>
      <c r="K1571" s="6" t="s">
        <v>964</v>
      </c>
      <c r="L1571" s="1" t="s">
        <v>69</v>
      </c>
      <c r="M1571" s="1" t="s">
        <v>46</v>
      </c>
      <c r="N1571" s="1" t="s">
        <v>11</v>
      </c>
      <c r="O1571" s="1" t="s">
        <v>47</v>
      </c>
      <c r="P1571" s="1" t="s">
        <v>38</v>
      </c>
      <c r="Q1571" s="1" t="s">
        <v>70</v>
      </c>
      <c r="R1571" s="1" t="s">
        <v>20</v>
      </c>
    </row>
    <row r="1572" spans="1:18" hidden="1" x14ac:dyDescent="0.3">
      <c r="A1572" s="1" t="s">
        <v>9</v>
      </c>
      <c r="B1572" s="1">
        <v>11001</v>
      </c>
      <c r="C1572" s="1" t="s">
        <v>10</v>
      </c>
      <c r="D1572" s="6">
        <v>0.1317155018</v>
      </c>
      <c r="E1572" s="6" t="s">
        <v>963</v>
      </c>
      <c r="F1572" s="6" t="s">
        <v>963</v>
      </c>
      <c r="G1572" s="6" t="s">
        <v>963</v>
      </c>
      <c r="H1572" s="6">
        <v>0.1447926145</v>
      </c>
      <c r="I1572" s="6" t="s">
        <v>964</v>
      </c>
      <c r="J1572" s="6">
        <v>0.15156732470000001</v>
      </c>
      <c r="K1572" s="6" t="s">
        <v>964</v>
      </c>
      <c r="L1572" s="1" t="s">
        <v>65</v>
      </c>
      <c r="M1572" s="1" t="s">
        <v>46</v>
      </c>
      <c r="N1572" s="1" t="s">
        <v>11</v>
      </c>
      <c r="O1572" s="1" t="s">
        <v>47</v>
      </c>
      <c r="P1572" s="1" t="s">
        <v>38</v>
      </c>
      <c r="Q1572" s="1" t="s">
        <v>66</v>
      </c>
      <c r="R1572" s="1" t="s">
        <v>20</v>
      </c>
    </row>
    <row r="1573" spans="1:18" hidden="1" x14ac:dyDescent="0.3">
      <c r="A1573" s="1" t="s">
        <v>811</v>
      </c>
      <c r="B1573" s="1">
        <v>51683</v>
      </c>
      <c r="C1573" s="1" t="s">
        <v>10</v>
      </c>
      <c r="D1573" s="6">
        <v>0.16568871060000001</v>
      </c>
      <c r="E1573" s="6" t="s">
        <v>963</v>
      </c>
      <c r="F1573" s="6" t="s">
        <v>963</v>
      </c>
      <c r="G1573" s="6" t="s">
        <v>963</v>
      </c>
      <c r="H1573" s="6">
        <v>0.16488382700000001</v>
      </c>
      <c r="I1573" s="6" t="s">
        <v>964</v>
      </c>
      <c r="J1573" s="6">
        <v>0.16281420760000001</v>
      </c>
      <c r="K1573" s="6" t="s">
        <v>964</v>
      </c>
      <c r="L1573" s="1" t="s">
        <v>65</v>
      </c>
      <c r="M1573" s="1" t="s">
        <v>46</v>
      </c>
      <c r="N1573" s="1" t="s">
        <v>11</v>
      </c>
      <c r="O1573" s="1" t="s">
        <v>47</v>
      </c>
      <c r="P1573" s="1" t="s">
        <v>38</v>
      </c>
      <c r="Q1573" s="1" t="s">
        <v>66</v>
      </c>
      <c r="R1573" s="1" t="s">
        <v>20</v>
      </c>
    </row>
    <row r="1574" spans="1:18" hidden="1" x14ac:dyDescent="0.3">
      <c r="A1574" s="1" t="s">
        <v>811</v>
      </c>
      <c r="B1574" s="1">
        <v>51685</v>
      </c>
      <c r="C1574" s="1" t="s">
        <v>10</v>
      </c>
      <c r="D1574" s="6">
        <v>0.41422202689999998</v>
      </c>
      <c r="E1574" s="6" t="s">
        <v>963</v>
      </c>
      <c r="F1574" s="6" t="s">
        <v>963</v>
      </c>
      <c r="G1574" s="6" t="s">
        <v>963</v>
      </c>
      <c r="H1574" s="6">
        <v>0.41220949730000001</v>
      </c>
      <c r="I1574" s="6" t="s">
        <v>964</v>
      </c>
      <c r="J1574" s="6">
        <v>0.4070353511</v>
      </c>
      <c r="K1574" s="6" t="s">
        <v>964</v>
      </c>
      <c r="L1574" s="1" t="s">
        <v>65</v>
      </c>
      <c r="M1574" s="1" t="s">
        <v>46</v>
      </c>
      <c r="N1574" s="1" t="s">
        <v>11</v>
      </c>
      <c r="O1574" s="1" t="s">
        <v>47</v>
      </c>
      <c r="P1574" s="1" t="s">
        <v>38</v>
      </c>
      <c r="Q1574" s="1" t="s">
        <v>66</v>
      </c>
      <c r="R1574" s="1" t="s">
        <v>20</v>
      </c>
    </row>
    <row r="1575" spans="1:18" hidden="1" x14ac:dyDescent="0.3">
      <c r="A1575" s="1" t="s">
        <v>811</v>
      </c>
      <c r="B1575" s="1">
        <v>51610</v>
      </c>
      <c r="C1575" s="1" t="s">
        <v>10</v>
      </c>
      <c r="D1575" s="6">
        <v>0.43789165159999999</v>
      </c>
      <c r="E1575" s="6" t="s">
        <v>963</v>
      </c>
      <c r="F1575" s="6" t="s">
        <v>963</v>
      </c>
      <c r="G1575" s="6" t="s">
        <v>963</v>
      </c>
      <c r="H1575" s="6">
        <v>0.43576420910000002</v>
      </c>
      <c r="I1575" s="6" t="s">
        <v>964</v>
      </c>
      <c r="J1575" s="6">
        <v>0.43029451800000001</v>
      </c>
      <c r="K1575" s="6" t="s">
        <v>964</v>
      </c>
      <c r="L1575" s="1" t="s">
        <v>65</v>
      </c>
      <c r="M1575" s="1" t="s">
        <v>46</v>
      </c>
      <c r="N1575" s="1" t="s">
        <v>11</v>
      </c>
      <c r="O1575" s="1" t="s">
        <v>47</v>
      </c>
      <c r="P1575" s="1" t="s">
        <v>38</v>
      </c>
      <c r="Q1575" s="1" t="s">
        <v>66</v>
      </c>
      <c r="R1575" s="1" t="s">
        <v>20</v>
      </c>
    </row>
    <row r="1576" spans="1:18" hidden="1" x14ac:dyDescent="0.3">
      <c r="A1576" s="1" t="s">
        <v>497</v>
      </c>
      <c r="B1576" s="1">
        <v>24009</v>
      </c>
      <c r="C1576" s="1" t="s">
        <v>10</v>
      </c>
      <c r="D1576" s="6">
        <v>0.47475544510000001</v>
      </c>
      <c r="E1576" s="6" t="s">
        <v>963</v>
      </c>
      <c r="F1576" s="6" t="s">
        <v>963</v>
      </c>
      <c r="G1576" s="6" t="s">
        <v>963</v>
      </c>
      <c r="H1576" s="6">
        <v>0.5091219078</v>
      </c>
      <c r="I1576" s="6" t="s">
        <v>964</v>
      </c>
      <c r="J1576" s="6">
        <v>0.52541930910000001</v>
      </c>
      <c r="K1576" s="6" t="s">
        <v>964</v>
      </c>
      <c r="L1576" s="1" t="s">
        <v>65</v>
      </c>
      <c r="M1576" s="1" t="s">
        <v>46</v>
      </c>
      <c r="N1576" s="1" t="s">
        <v>11</v>
      </c>
      <c r="O1576" s="1" t="s">
        <v>47</v>
      </c>
      <c r="P1576" s="1" t="s">
        <v>38</v>
      </c>
      <c r="Q1576" s="1" t="s">
        <v>66</v>
      </c>
      <c r="R1576" s="1" t="s">
        <v>20</v>
      </c>
    </row>
    <row r="1577" spans="1:18" hidden="1" x14ac:dyDescent="0.3">
      <c r="A1577" s="1" t="s">
        <v>811</v>
      </c>
      <c r="B1577" s="1">
        <v>51600</v>
      </c>
      <c r="C1577" s="1" t="s">
        <v>10</v>
      </c>
      <c r="D1577" s="6">
        <v>0.68050719039999996</v>
      </c>
      <c r="E1577" s="6" t="s">
        <v>963</v>
      </c>
      <c r="F1577" s="6" t="s">
        <v>963</v>
      </c>
      <c r="G1577" s="6" t="s">
        <v>963</v>
      </c>
      <c r="H1577" s="6">
        <v>0.67720110209999995</v>
      </c>
      <c r="I1577" s="6" t="s">
        <v>964</v>
      </c>
      <c r="J1577" s="6">
        <v>0.66870121760000001</v>
      </c>
      <c r="K1577" s="6" t="s">
        <v>964</v>
      </c>
      <c r="L1577" s="1" t="s">
        <v>65</v>
      </c>
      <c r="M1577" s="1" t="s">
        <v>46</v>
      </c>
      <c r="N1577" s="1" t="s">
        <v>11</v>
      </c>
      <c r="O1577" s="1" t="s">
        <v>47</v>
      </c>
      <c r="P1577" s="1" t="s">
        <v>38</v>
      </c>
      <c r="Q1577" s="1" t="s">
        <v>66</v>
      </c>
      <c r="R1577" s="1" t="s">
        <v>20</v>
      </c>
    </row>
    <row r="1578" spans="1:18" hidden="1" x14ac:dyDescent="0.3">
      <c r="A1578" s="1" t="s">
        <v>497</v>
      </c>
      <c r="B1578" s="1">
        <v>24017</v>
      </c>
      <c r="C1578" s="1" t="s">
        <v>10</v>
      </c>
      <c r="D1578" s="6">
        <v>0.68453140990000005</v>
      </c>
      <c r="E1578" s="6" t="s">
        <v>963</v>
      </c>
      <c r="F1578" s="6" t="s">
        <v>963</v>
      </c>
      <c r="G1578" s="6" t="s">
        <v>963</v>
      </c>
      <c r="H1578" s="6">
        <v>0.73408270850000001</v>
      </c>
      <c r="I1578" s="6" t="s">
        <v>964</v>
      </c>
      <c r="J1578" s="6">
        <v>0.75758157120000003</v>
      </c>
      <c r="K1578" s="6" t="s">
        <v>964</v>
      </c>
      <c r="L1578" s="1" t="s">
        <v>65</v>
      </c>
      <c r="M1578" s="1" t="s">
        <v>46</v>
      </c>
      <c r="N1578" s="1" t="s">
        <v>11</v>
      </c>
      <c r="O1578" s="1" t="s">
        <v>47</v>
      </c>
      <c r="P1578" s="1" t="s">
        <v>38</v>
      </c>
      <c r="Q1578" s="1" t="s">
        <v>66</v>
      </c>
      <c r="R1578" s="1" t="s">
        <v>20</v>
      </c>
    </row>
    <row r="1579" spans="1:18" hidden="1" x14ac:dyDescent="0.3">
      <c r="A1579" s="1" t="s">
        <v>811</v>
      </c>
      <c r="B1579" s="1">
        <v>51013</v>
      </c>
      <c r="C1579" s="1" t="s">
        <v>10</v>
      </c>
      <c r="D1579" s="6">
        <v>0.81660864489999996</v>
      </c>
      <c r="E1579" s="6" t="s">
        <v>963</v>
      </c>
      <c r="F1579" s="6" t="s">
        <v>963</v>
      </c>
      <c r="G1579" s="6" t="s">
        <v>963</v>
      </c>
      <c r="H1579" s="6">
        <v>0.81264140490000003</v>
      </c>
      <c r="I1579" s="6" t="s">
        <v>964</v>
      </c>
      <c r="J1579" s="6">
        <v>0.80244095130000004</v>
      </c>
      <c r="K1579" s="6" t="s">
        <v>964</v>
      </c>
      <c r="L1579" s="1" t="s">
        <v>65</v>
      </c>
      <c r="M1579" s="1" t="s">
        <v>46</v>
      </c>
      <c r="N1579" s="1" t="s">
        <v>11</v>
      </c>
      <c r="O1579" s="1" t="s">
        <v>47</v>
      </c>
      <c r="P1579" s="1" t="s">
        <v>38</v>
      </c>
      <c r="Q1579" s="1" t="s">
        <v>66</v>
      </c>
      <c r="R1579" s="1" t="s">
        <v>20</v>
      </c>
    </row>
    <row r="1580" spans="1:18" hidden="1" x14ac:dyDescent="0.3">
      <c r="A1580" s="1" t="s">
        <v>811</v>
      </c>
      <c r="B1580" s="1">
        <v>51510</v>
      </c>
      <c r="C1580" s="1" t="s">
        <v>10</v>
      </c>
      <c r="D1580" s="6">
        <v>1.0828944849</v>
      </c>
      <c r="E1580" s="6" t="s">
        <v>963</v>
      </c>
      <c r="F1580" s="6" t="s">
        <v>963</v>
      </c>
      <c r="G1580" s="6" t="s">
        <v>963</v>
      </c>
      <c r="H1580" s="6">
        <v>1.0776333220000001</v>
      </c>
      <c r="I1580" s="6" t="s">
        <v>964</v>
      </c>
      <c r="J1580" s="6">
        <v>1.0641064098999999</v>
      </c>
      <c r="K1580" s="6" t="s">
        <v>964</v>
      </c>
      <c r="L1580" s="1" t="s">
        <v>65</v>
      </c>
      <c r="M1580" s="1" t="s">
        <v>46</v>
      </c>
      <c r="N1580" s="1" t="s">
        <v>11</v>
      </c>
      <c r="O1580" s="1" t="s">
        <v>47</v>
      </c>
      <c r="P1580" s="1" t="s">
        <v>38</v>
      </c>
      <c r="Q1580" s="1" t="s">
        <v>66</v>
      </c>
      <c r="R1580" s="1" t="s">
        <v>20</v>
      </c>
    </row>
    <row r="1581" spans="1:18" hidden="1" x14ac:dyDescent="0.3">
      <c r="A1581" s="1" t="s">
        <v>9</v>
      </c>
      <c r="B1581" s="1">
        <v>11001</v>
      </c>
      <c r="C1581" s="1" t="s">
        <v>12</v>
      </c>
      <c r="D1581" s="6">
        <v>3.4353564735000002</v>
      </c>
      <c r="E1581" s="6" t="s">
        <v>963</v>
      </c>
      <c r="F1581" s="6" t="s">
        <v>963</v>
      </c>
      <c r="G1581" s="6" t="s">
        <v>963</v>
      </c>
      <c r="H1581" s="6">
        <v>3.7710150479000002</v>
      </c>
      <c r="I1581" s="6" t="s">
        <v>964</v>
      </c>
      <c r="J1581" s="6">
        <v>3.9478833503000001</v>
      </c>
      <c r="K1581" s="6" t="s">
        <v>964</v>
      </c>
      <c r="L1581" s="1" t="s">
        <v>65</v>
      </c>
      <c r="M1581" s="1" t="s">
        <v>46</v>
      </c>
      <c r="N1581" s="1" t="s">
        <v>11</v>
      </c>
      <c r="O1581" s="1" t="s">
        <v>47</v>
      </c>
      <c r="P1581" s="1" t="s">
        <v>38</v>
      </c>
      <c r="Q1581" s="1" t="s">
        <v>66</v>
      </c>
      <c r="R1581" s="1" t="s">
        <v>20</v>
      </c>
    </row>
    <row r="1582" spans="1:18" hidden="1" x14ac:dyDescent="0.3">
      <c r="A1582" s="1" t="s">
        <v>497</v>
      </c>
      <c r="B1582" s="1">
        <v>24021</v>
      </c>
      <c r="C1582" s="1" t="s">
        <v>10</v>
      </c>
      <c r="D1582" s="6">
        <v>4.1623892817000003</v>
      </c>
      <c r="E1582" s="6" t="s">
        <v>963</v>
      </c>
      <c r="F1582" s="6" t="s">
        <v>963</v>
      </c>
      <c r="G1582" s="6" t="s">
        <v>963</v>
      </c>
      <c r="H1582" s="6">
        <v>4.4636985263</v>
      </c>
      <c r="I1582" s="6" t="s">
        <v>964</v>
      </c>
      <c r="J1582" s="6">
        <v>4.6065858011999996</v>
      </c>
      <c r="K1582" s="6" t="s">
        <v>964</v>
      </c>
      <c r="L1582" s="1" t="s">
        <v>65</v>
      </c>
      <c r="M1582" s="1" t="s">
        <v>46</v>
      </c>
      <c r="N1582" s="1" t="s">
        <v>11</v>
      </c>
      <c r="O1582" s="1" t="s">
        <v>47</v>
      </c>
      <c r="P1582" s="1" t="s">
        <v>38</v>
      </c>
      <c r="Q1582" s="1" t="s">
        <v>66</v>
      </c>
      <c r="R1582" s="1" t="s">
        <v>20</v>
      </c>
    </row>
    <row r="1583" spans="1:18" hidden="1" x14ac:dyDescent="0.3">
      <c r="A1583" s="1" t="s">
        <v>811</v>
      </c>
      <c r="B1583" s="1">
        <v>51683</v>
      </c>
      <c r="C1583" s="1" t="s">
        <v>12</v>
      </c>
      <c r="D1583" s="6">
        <v>4.3275795243999999</v>
      </c>
      <c r="E1583" s="6" t="s">
        <v>963</v>
      </c>
      <c r="F1583" s="6" t="s">
        <v>963</v>
      </c>
      <c r="G1583" s="6" t="s">
        <v>963</v>
      </c>
      <c r="H1583" s="6">
        <v>4.3081251066000004</v>
      </c>
      <c r="I1583" s="6" t="s">
        <v>964</v>
      </c>
      <c r="J1583" s="6">
        <v>4.2536650075000004</v>
      </c>
      <c r="K1583" s="6" t="s">
        <v>964</v>
      </c>
      <c r="L1583" s="1" t="s">
        <v>65</v>
      </c>
      <c r="M1583" s="1" t="s">
        <v>46</v>
      </c>
      <c r="N1583" s="1" t="s">
        <v>11</v>
      </c>
      <c r="O1583" s="1" t="s">
        <v>47</v>
      </c>
      <c r="P1583" s="1" t="s">
        <v>38</v>
      </c>
      <c r="Q1583" s="1" t="s">
        <v>66</v>
      </c>
      <c r="R1583" s="1" t="s">
        <v>20</v>
      </c>
    </row>
    <row r="1584" spans="1:18" hidden="1" x14ac:dyDescent="0.3">
      <c r="A1584" s="1" t="s">
        <v>811</v>
      </c>
      <c r="B1584" s="1">
        <v>51153</v>
      </c>
      <c r="C1584" s="1" t="s">
        <v>10</v>
      </c>
      <c r="D1584" s="6">
        <v>4.9174040725000001</v>
      </c>
      <c r="E1584" s="6" t="s">
        <v>963</v>
      </c>
      <c r="F1584" s="6" t="s">
        <v>963</v>
      </c>
      <c r="G1584" s="6" t="s">
        <v>963</v>
      </c>
      <c r="H1584" s="6">
        <v>4.8935148172999998</v>
      </c>
      <c r="I1584" s="6" t="s">
        <v>964</v>
      </c>
      <c r="J1584" s="6">
        <v>4.8320906840999998</v>
      </c>
      <c r="K1584" s="6" t="s">
        <v>964</v>
      </c>
      <c r="L1584" s="1" t="s">
        <v>65</v>
      </c>
      <c r="M1584" s="1" t="s">
        <v>46</v>
      </c>
      <c r="N1584" s="1" t="s">
        <v>11</v>
      </c>
      <c r="O1584" s="1" t="s">
        <v>47</v>
      </c>
      <c r="P1584" s="1" t="s">
        <v>38</v>
      </c>
      <c r="Q1584" s="1" t="s">
        <v>66</v>
      </c>
      <c r="R1584" s="1" t="s">
        <v>20</v>
      </c>
    </row>
    <row r="1585" spans="1:18" hidden="1" x14ac:dyDescent="0.3">
      <c r="A1585" s="1" t="s">
        <v>497</v>
      </c>
      <c r="B1585" s="1">
        <v>24033</v>
      </c>
      <c r="C1585" s="1" t="s">
        <v>10</v>
      </c>
      <c r="D1585" s="6">
        <v>8.0321981377</v>
      </c>
      <c r="E1585" s="6" t="s">
        <v>963</v>
      </c>
      <c r="F1585" s="6" t="s">
        <v>963</v>
      </c>
      <c r="G1585" s="6" t="s">
        <v>963</v>
      </c>
      <c r="H1585" s="6">
        <v>8.6136319956000005</v>
      </c>
      <c r="I1585" s="6" t="s">
        <v>964</v>
      </c>
      <c r="J1585" s="6">
        <v>8.8893623431000002</v>
      </c>
      <c r="K1585" s="6" t="s">
        <v>964</v>
      </c>
      <c r="L1585" s="1" t="s">
        <v>65</v>
      </c>
      <c r="M1585" s="1" t="s">
        <v>46</v>
      </c>
      <c r="N1585" s="1" t="s">
        <v>11</v>
      </c>
      <c r="O1585" s="1" t="s">
        <v>47</v>
      </c>
      <c r="P1585" s="1" t="s">
        <v>38</v>
      </c>
      <c r="Q1585" s="1" t="s">
        <v>66</v>
      </c>
      <c r="R1585" s="1" t="s">
        <v>20</v>
      </c>
    </row>
    <row r="1586" spans="1:18" hidden="1" x14ac:dyDescent="0.3">
      <c r="A1586" s="1" t="s">
        <v>811</v>
      </c>
      <c r="B1586" s="1">
        <v>51107</v>
      </c>
      <c r="C1586" s="1" t="s">
        <v>10</v>
      </c>
      <c r="D1586" s="6">
        <v>9.6099382582999997</v>
      </c>
      <c r="E1586" s="6" t="s">
        <v>963</v>
      </c>
      <c r="F1586" s="6" t="s">
        <v>963</v>
      </c>
      <c r="G1586" s="6" t="s">
        <v>963</v>
      </c>
      <c r="H1586" s="6">
        <v>9.5632594306000005</v>
      </c>
      <c r="I1586" s="6" t="s">
        <v>964</v>
      </c>
      <c r="J1586" s="6">
        <v>9.4432222890999995</v>
      </c>
      <c r="K1586" s="6" t="s">
        <v>964</v>
      </c>
      <c r="L1586" s="1" t="s">
        <v>65</v>
      </c>
      <c r="M1586" s="1" t="s">
        <v>46</v>
      </c>
      <c r="N1586" s="1" t="s">
        <v>11</v>
      </c>
      <c r="O1586" s="1" t="s">
        <v>47</v>
      </c>
      <c r="P1586" s="1" t="s">
        <v>38</v>
      </c>
      <c r="Q1586" s="1" t="s">
        <v>66</v>
      </c>
      <c r="R1586" s="1" t="s">
        <v>20</v>
      </c>
    </row>
    <row r="1587" spans="1:18" hidden="1" x14ac:dyDescent="0.3">
      <c r="A1587" s="1" t="s">
        <v>811</v>
      </c>
      <c r="B1587" s="1">
        <v>51685</v>
      </c>
      <c r="C1587" s="1" t="s">
        <v>12</v>
      </c>
      <c r="D1587" s="6">
        <v>10.819132858</v>
      </c>
      <c r="E1587" s="6" t="s">
        <v>963</v>
      </c>
      <c r="F1587" s="6" t="s">
        <v>963</v>
      </c>
      <c r="G1587" s="6" t="s">
        <v>963</v>
      </c>
      <c r="H1587" s="6">
        <v>10.77049306</v>
      </c>
      <c r="I1587" s="6" t="s">
        <v>964</v>
      </c>
      <c r="J1587" s="6">
        <v>10.634341750999999</v>
      </c>
      <c r="K1587" s="6" t="s">
        <v>964</v>
      </c>
      <c r="L1587" s="1" t="s">
        <v>65</v>
      </c>
      <c r="M1587" s="1" t="s">
        <v>46</v>
      </c>
      <c r="N1587" s="1" t="s">
        <v>11</v>
      </c>
      <c r="O1587" s="1" t="s">
        <v>47</v>
      </c>
      <c r="P1587" s="1" t="s">
        <v>38</v>
      </c>
      <c r="Q1587" s="1" t="s">
        <v>66</v>
      </c>
      <c r="R1587" s="1" t="s">
        <v>20</v>
      </c>
    </row>
    <row r="1588" spans="1:18" hidden="1" x14ac:dyDescent="0.3">
      <c r="A1588" s="1" t="s">
        <v>811</v>
      </c>
      <c r="B1588" s="1">
        <v>51610</v>
      </c>
      <c r="C1588" s="1" t="s">
        <v>12</v>
      </c>
      <c r="D1588" s="6">
        <v>11.436836458</v>
      </c>
      <c r="E1588" s="6" t="s">
        <v>963</v>
      </c>
      <c r="F1588" s="6" t="s">
        <v>963</v>
      </c>
      <c r="G1588" s="6" t="s">
        <v>963</v>
      </c>
      <c r="H1588" s="6">
        <v>11.385427728</v>
      </c>
      <c r="I1588" s="6" t="s">
        <v>964</v>
      </c>
      <c r="J1588" s="6">
        <v>11.241493169</v>
      </c>
      <c r="K1588" s="6" t="s">
        <v>964</v>
      </c>
      <c r="L1588" s="1" t="s">
        <v>65</v>
      </c>
      <c r="M1588" s="1" t="s">
        <v>46</v>
      </c>
      <c r="N1588" s="1" t="s">
        <v>11</v>
      </c>
      <c r="O1588" s="1" t="s">
        <v>47</v>
      </c>
      <c r="P1588" s="1" t="s">
        <v>38</v>
      </c>
      <c r="Q1588" s="1" t="s">
        <v>66</v>
      </c>
      <c r="R1588" s="1" t="s">
        <v>20</v>
      </c>
    </row>
    <row r="1589" spans="1:18" hidden="1" x14ac:dyDescent="0.3">
      <c r="A1589" s="1" t="s">
        <v>497</v>
      </c>
      <c r="B1589" s="1">
        <v>24009</v>
      </c>
      <c r="C1589" s="1" t="s">
        <v>12</v>
      </c>
      <c r="D1589" s="6">
        <v>12.379000547</v>
      </c>
      <c r="E1589" s="6" t="s">
        <v>963</v>
      </c>
      <c r="F1589" s="6" t="s">
        <v>963</v>
      </c>
      <c r="G1589" s="6" t="s">
        <v>963</v>
      </c>
      <c r="H1589" s="6">
        <v>13.277319258</v>
      </c>
      <c r="I1589" s="6" t="s">
        <v>964</v>
      </c>
      <c r="J1589" s="6">
        <v>13.702511343999999</v>
      </c>
      <c r="K1589" s="6" t="s">
        <v>964</v>
      </c>
      <c r="L1589" s="1" t="s">
        <v>65</v>
      </c>
      <c r="M1589" s="1" t="s">
        <v>46</v>
      </c>
      <c r="N1589" s="1" t="s">
        <v>11</v>
      </c>
      <c r="O1589" s="1" t="s">
        <v>47</v>
      </c>
      <c r="P1589" s="1" t="s">
        <v>38</v>
      </c>
      <c r="Q1589" s="1" t="s">
        <v>66</v>
      </c>
      <c r="R1589" s="1" t="s">
        <v>20</v>
      </c>
    </row>
    <row r="1590" spans="1:18" hidden="1" x14ac:dyDescent="0.3">
      <c r="A1590" s="1" t="s">
        <v>497</v>
      </c>
      <c r="B1590" s="1">
        <v>24031</v>
      </c>
      <c r="C1590" s="1" t="s">
        <v>10</v>
      </c>
      <c r="D1590" s="6">
        <v>16.439770424999999</v>
      </c>
      <c r="E1590" s="6" t="s">
        <v>963</v>
      </c>
      <c r="F1590" s="6" t="s">
        <v>963</v>
      </c>
      <c r="G1590" s="6" t="s">
        <v>963</v>
      </c>
      <c r="H1590" s="6">
        <v>17.629814804999999</v>
      </c>
      <c r="I1590" s="6" t="s">
        <v>964</v>
      </c>
      <c r="J1590" s="6">
        <v>18.194177894999999</v>
      </c>
      <c r="K1590" s="6" t="s">
        <v>964</v>
      </c>
      <c r="L1590" s="1" t="s">
        <v>65</v>
      </c>
      <c r="M1590" s="1" t="s">
        <v>46</v>
      </c>
      <c r="N1590" s="1" t="s">
        <v>11</v>
      </c>
      <c r="O1590" s="1" t="s">
        <v>47</v>
      </c>
      <c r="P1590" s="1" t="s">
        <v>38</v>
      </c>
      <c r="Q1590" s="1" t="s">
        <v>66</v>
      </c>
      <c r="R1590" s="1" t="s">
        <v>20</v>
      </c>
    </row>
    <row r="1591" spans="1:18" hidden="1" x14ac:dyDescent="0.3">
      <c r="A1591" s="1" t="s">
        <v>811</v>
      </c>
      <c r="B1591" s="1">
        <v>51600</v>
      </c>
      <c r="C1591" s="1" t="s">
        <v>12</v>
      </c>
      <c r="D1591" s="6">
        <v>17.772787600000001</v>
      </c>
      <c r="E1591" s="6" t="s">
        <v>963</v>
      </c>
      <c r="F1591" s="6" t="s">
        <v>963</v>
      </c>
      <c r="G1591" s="6" t="s">
        <v>963</v>
      </c>
      <c r="H1591" s="6">
        <v>17.692903608999998</v>
      </c>
      <c r="I1591" s="6" t="s">
        <v>964</v>
      </c>
      <c r="J1591" s="6">
        <v>17.469247736</v>
      </c>
      <c r="K1591" s="6" t="s">
        <v>964</v>
      </c>
      <c r="L1591" s="1" t="s">
        <v>65</v>
      </c>
      <c r="M1591" s="1" t="s">
        <v>46</v>
      </c>
      <c r="N1591" s="1" t="s">
        <v>11</v>
      </c>
      <c r="O1591" s="1" t="s">
        <v>47</v>
      </c>
      <c r="P1591" s="1" t="s">
        <v>38</v>
      </c>
      <c r="Q1591" s="1" t="s">
        <v>66</v>
      </c>
      <c r="R1591" s="1" t="s">
        <v>20</v>
      </c>
    </row>
    <row r="1592" spans="1:18" hidden="1" x14ac:dyDescent="0.3">
      <c r="A1592" s="1" t="s">
        <v>497</v>
      </c>
      <c r="B1592" s="1">
        <v>24017</v>
      </c>
      <c r="C1592" s="1" t="s">
        <v>12</v>
      </c>
      <c r="D1592" s="6">
        <v>17.859422183</v>
      </c>
      <c r="E1592" s="6" t="s">
        <v>963</v>
      </c>
      <c r="F1592" s="6" t="s">
        <v>963</v>
      </c>
      <c r="G1592" s="6" t="s">
        <v>963</v>
      </c>
      <c r="H1592" s="6">
        <v>19.155448687</v>
      </c>
      <c r="I1592" s="6" t="s">
        <v>964</v>
      </c>
      <c r="J1592" s="6">
        <v>19.768874251</v>
      </c>
      <c r="K1592" s="6" t="s">
        <v>964</v>
      </c>
      <c r="L1592" s="1" t="s">
        <v>65</v>
      </c>
      <c r="M1592" s="1" t="s">
        <v>46</v>
      </c>
      <c r="N1592" s="1" t="s">
        <v>11</v>
      </c>
      <c r="O1592" s="1" t="s">
        <v>47</v>
      </c>
      <c r="P1592" s="1" t="s">
        <v>38</v>
      </c>
      <c r="Q1592" s="1" t="s">
        <v>66</v>
      </c>
      <c r="R1592" s="1" t="s">
        <v>20</v>
      </c>
    </row>
    <row r="1593" spans="1:18" hidden="1" x14ac:dyDescent="0.3">
      <c r="A1593" s="1" t="s">
        <v>811</v>
      </c>
      <c r="B1593" s="1">
        <v>51059</v>
      </c>
      <c r="C1593" s="1" t="s">
        <v>10</v>
      </c>
      <c r="D1593" s="6">
        <v>18.190253226999999</v>
      </c>
      <c r="E1593" s="6" t="s">
        <v>963</v>
      </c>
      <c r="F1593" s="6" t="s">
        <v>963</v>
      </c>
      <c r="G1593" s="6" t="s">
        <v>963</v>
      </c>
      <c r="H1593" s="6">
        <v>18.101884764000001</v>
      </c>
      <c r="I1593" s="6" t="s">
        <v>964</v>
      </c>
      <c r="J1593" s="6">
        <v>17.874664916</v>
      </c>
      <c r="K1593" s="6" t="s">
        <v>964</v>
      </c>
      <c r="L1593" s="1" t="s">
        <v>65</v>
      </c>
      <c r="M1593" s="1" t="s">
        <v>46</v>
      </c>
      <c r="N1593" s="1" t="s">
        <v>11</v>
      </c>
      <c r="O1593" s="1" t="s">
        <v>47</v>
      </c>
      <c r="P1593" s="1" t="s">
        <v>38</v>
      </c>
      <c r="Q1593" s="1" t="s">
        <v>66</v>
      </c>
      <c r="R1593" s="1" t="s">
        <v>20</v>
      </c>
    </row>
    <row r="1594" spans="1:18" hidden="1" x14ac:dyDescent="0.3">
      <c r="A1594" s="1" t="s">
        <v>811</v>
      </c>
      <c r="B1594" s="1">
        <v>51013</v>
      </c>
      <c r="C1594" s="1" t="s">
        <v>12</v>
      </c>
      <c r="D1594" s="6">
        <v>21.328781217</v>
      </c>
      <c r="E1594" s="6" t="s">
        <v>963</v>
      </c>
      <c r="F1594" s="6" t="s">
        <v>963</v>
      </c>
      <c r="G1594" s="6" t="s">
        <v>963</v>
      </c>
      <c r="H1594" s="6">
        <v>21.232910020999999</v>
      </c>
      <c r="I1594" s="6" t="s">
        <v>964</v>
      </c>
      <c r="J1594" s="6">
        <v>20.964492281999998</v>
      </c>
      <c r="K1594" s="6" t="s">
        <v>964</v>
      </c>
      <c r="L1594" s="1" t="s">
        <v>65</v>
      </c>
      <c r="M1594" s="1" t="s">
        <v>46</v>
      </c>
      <c r="N1594" s="1" t="s">
        <v>11</v>
      </c>
      <c r="O1594" s="1" t="s">
        <v>47</v>
      </c>
      <c r="P1594" s="1" t="s">
        <v>38</v>
      </c>
      <c r="Q1594" s="1" t="s">
        <v>66</v>
      </c>
      <c r="R1594" s="1" t="s">
        <v>20</v>
      </c>
    </row>
    <row r="1595" spans="1:18" hidden="1" x14ac:dyDescent="0.3">
      <c r="A1595" s="1" t="s">
        <v>811</v>
      </c>
      <c r="B1595" s="1">
        <v>51510</v>
      </c>
      <c r="C1595" s="1" t="s">
        <v>12</v>
      </c>
      <c r="D1595" s="6">
        <v>28.283645749000002</v>
      </c>
      <c r="E1595" s="6" t="s">
        <v>963</v>
      </c>
      <c r="F1595" s="6" t="s">
        <v>963</v>
      </c>
      <c r="G1595" s="6" t="s">
        <v>963</v>
      </c>
      <c r="H1595" s="6">
        <v>28.156512611</v>
      </c>
      <c r="I1595" s="6" t="s">
        <v>964</v>
      </c>
      <c r="J1595" s="6">
        <v>27.800566462999999</v>
      </c>
      <c r="K1595" s="6" t="s">
        <v>964</v>
      </c>
      <c r="L1595" s="1" t="s">
        <v>65</v>
      </c>
      <c r="M1595" s="1" t="s">
        <v>46</v>
      </c>
      <c r="N1595" s="1" t="s">
        <v>11</v>
      </c>
      <c r="O1595" s="1" t="s">
        <v>47</v>
      </c>
      <c r="P1595" s="1" t="s">
        <v>38</v>
      </c>
      <c r="Q1595" s="1" t="s">
        <v>66</v>
      </c>
      <c r="R1595" s="1" t="s">
        <v>20</v>
      </c>
    </row>
    <row r="1596" spans="1:18" hidden="1" x14ac:dyDescent="0.3">
      <c r="A1596" s="1" t="s">
        <v>497</v>
      </c>
      <c r="B1596" s="1">
        <v>24021</v>
      </c>
      <c r="C1596" s="1" t="s">
        <v>12</v>
      </c>
      <c r="D1596" s="6">
        <v>108.50991573</v>
      </c>
      <c r="E1596" s="6" t="s">
        <v>963</v>
      </c>
      <c r="F1596" s="6" t="s">
        <v>963</v>
      </c>
      <c r="G1596" s="6" t="s">
        <v>963</v>
      </c>
      <c r="H1596" s="6">
        <v>116.38432471</v>
      </c>
      <c r="I1596" s="6" t="s">
        <v>964</v>
      </c>
      <c r="J1596" s="6">
        <v>120.11144418000001</v>
      </c>
      <c r="K1596" s="6" t="s">
        <v>964</v>
      </c>
      <c r="L1596" s="1" t="s">
        <v>65</v>
      </c>
      <c r="M1596" s="1" t="s">
        <v>46</v>
      </c>
      <c r="N1596" s="1" t="s">
        <v>11</v>
      </c>
      <c r="O1596" s="1" t="s">
        <v>47</v>
      </c>
      <c r="P1596" s="1" t="s">
        <v>38</v>
      </c>
      <c r="Q1596" s="1" t="s">
        <v>66</v>
      </c>
      <c r="R1596" s="1" t="s">
        <v>20</v>
      </c>
    </row>
    <row r="1597" spans="1:18" hidden="1" x14ac:dyDescent="0.3">
      <c r="A1597" s="1" t="s">
        <v>811</v>
      </c>
      <c r="B1597" s="1">
        <v>51153</v>
      </c>
      <c r="C1597" s="1" t="s">
        <v>12</v>
      </c>
      <c r="D1597" s="6">
        <v>128.42445968999999</v>
      </c>
      <c r="E1597" s="6" t="s">
        <v>963</v>
      </c>
      <c r="F1597" s="6" t="s">
        <v>963</v>
      </c>
      <c r="G1597" s="6" t="s">
        <v>963</v>
      </c>
      <c r="H1597" s="6">
        <v>127.84714887</v>
      </c>
      <c r="I1597" s="6" t="s">
        <v>964</v>
      </c>
      <c r="J1597" s="6">
        <v>126.23091137999999</v>
      </c>
      <c r="K1597" s="6" t="s">
        <v>964</v>
      </c>
      <c r="L1597" s="1" t="s">
        <v>65</v>
      </c>
      <c r="M1597" s="1" t="s">
        <v>46</v>
      </c>
      <c r="N1597" s="1" t="s">
        <v>11</v>
      </c>
      <c r="O1597" s="1" t="s">
        <v>47</v>
      </c>
      <c r="P1597" s="1" t="s">
        <v>38</v>
      </c>
      <c r="Q1597" s="1" t="s">
        <v>66</v>
      </c>
      <c r="R1597" s="1" t="s">
        <v>20</v>
      </c>
    </row>
    <row r="1598" spans="1:18" hidden="1" x14ac:dyDescent="0.3">
      <c r="A1598" s="1" t="s">
        <v>497</v>
      </c>
      <c r="B1598" s="1">
        <v>24033</v>
      </c>
      <c r="C1598" s="1" t="s">
        <v>12</v>
      </c>
      <c r="D1598" s="6">
        <v>209.56142854000001</v>
      </c>
      <c r="E1598" s="6" t="s">
        <v>963</v>
      </c>
      <c r="F1598" s="6" t="s">
        <v>963</v>
      </c>
      <c r="G1598" s="6" t="s">
        <v>963</v>
      </c>
      <c r="H1598" s="6">
        <v>224.76894193000001</v>
      </c>
      <c r="I1598" s="6" t="s">
        <v>964</v>
      </c>
      <c r="J1598" s="6">
        <v>231.96682744</v>
      </c>
      <c r="K1598" s="6" t="s">
        <v>964</v>
      </c>
      <c r="L1598" s="1" t="s">
        <v>65</v>
      </c>
      <c r="M1598" s="1" t="s">
        <v>46</v>
      </c>
      <c r="N1598" s="1" t="s">
        <v>11</v>
      </c>
      <c r="O1598" s="1" t="s">
        <v>47</v>
      </c>
      <c r="P1598" s="1" t="s">
        <v>38</v>
      </c>
      <c r="Q1598" s="1" t="s">
        <v>66</v>
      </c>
      <c r="R1598" s="1" t="s">
        <v>20</v>
      </c>
    </row>
    <row r="1599" spans="1:18" hidden="1" x14ac:dyDescent="0.3">
      <c r="A1599" s="1" t="s">
        <v>811</v>
      </c>
      <c r="B1599" s="1">
        <v>51107</v>
      </c>
      <c r="C1599" s="1" t="s">
        <v>12</v>
      </c>
      <c r="D1599" s="6">
        <v>250.87871263</v>
      </c>
      <c r="E1599" s="6" t="s">
        <v>963</v>
      </c>
      <c r="F1599" s="6" t="s">
        <v>963</v>
      </c>
      <c r="G1599" s="6" t="s">
        <v>963</v>
      </c>
      <c r="H1599" s="6">
        <v>249.75076788999999</v>
      </c>
      <c r="I1599" s="6" t="s">
        <v>964</v>
      </c>
      <c r="J1599" s="6">
        <v>246.59363587999999</v>
      </c>
      <c r="K1599" s="6" t="s">
        <v>964</v>
      </c>
      <c r="L1599" s="1" t="s">
        <v>65</v>
      </c>
      <c r="M1599" s="1" t="s">
        <v>46</v>
      </c>
      <c r="N1599" s="1" t="s">
        <v>11</v>
      </c>
      <c r="O1599" s="1" t="s">
        <v>47</v>
      </c>
      <c r="P1599" s="1" t="s">
        <v>38</v>
      </c>
      <c r="Q1599" s="1" t="s">
        <v>66</v>
      </c>
      <c r="R1599" s="1" t="s">
        <v>20</v>
      </c>
    </row>
    <row r="1600" spans="1:18" hidden="1" x14ac:dyDescent="0.3">
      <c r="A1600" s="1" t="s">
        <v>497</v>
      </c>
      <c r="B1600" s="1">
        <v>24031</v>
      </c>
      <c r="C1600" s="1" t="s">
        <v>12</v>
      </c>
      <c r="D1600" s="6">
        <v>428.77083266</v>
      </c>
      <c r="E1600" s="6" t="s">
        <v>963</v>
      </c>
      <c r="F1600" s="6" t="s">
        <v>963</v>
      </c>
      <c r="G1600" s="6" t="s">
        <v>963</v>
      </c>
      <c r="H1600" s="6">
        <v>459.88593553999999</v>
      </c>
      <c r="I1600" s="6" t="s">
        <v>964</v>
      </c>
      <c r="J1600" s="6">
        <v>474.61339396</v>
      </c>
      <c r="K1600" s="6" t="s">
        <v>964</v>
      </c>
      <c r="L1600" s="1" t="s">
        <v>65</v>
      </c>
      <c r="M1600" s="1" t="s">
        <v>46</v>
      </c>
      <c r="N1600" s="1" t="s">
        <v>11</v>
      </c>
      <c r="O1600" s="1" t="s">
        <v>47</v>
      </c>
      <c r="P1600" s="1" t="s">
        <v>38</v>
      </c>
      <c r="Q1600" s="1" t="s">
        <v>66</v>
      </c>
      <c r="R1600" s="1" t="s">
        <v>20</v>
      </c>
    </row>
    <row r="1601" spans="1:18" hidden="1" x14ac:dyDescent="0.3">
      <c r="A1601" s="1" t="s">
        <v>811</v>
      </c>
      <c r="B1601" s="1">
        <v>51059</v>
      </c>
      <c r="C1601" s="1" t="s">
        <v>12</v>
      </c>
      <c r="D1601" s="6">
        <v>475.04225401000002</v>
      </c>
      <c r="E1601" s="6" t="s">
        <v>963</v>
      </c>
      <c r="F1601" s="6" t="s">
        <v>963</v>
      </c>
      <c r="G1601" s="6" t="s">
        <v>963</v>
      </c>
      <c r="H1601" s="6">
        <v>472.90663819999997</v>
      </c>
      <c r="I1601" s="6" t="s">
        <v>964</v>
      </c>
      <c r="J1601" s="6">
        <v>466.92874455999998</v>
      </c>
      <c r="K1601" s="6" t="s">
        <v>964</v>
      </c>
      <c r="L1601" s="1" t="s">
        <v>65</v>
      </c>
      <c r="M1601" s="1" t="s">
        <v>46</v>
      </c>
      <c r="N1601" s="1" t="s">
        <v>11</v>
      </c>
      <c r="O1601" s="1" t="s">
        <v>47</v>
      </c>
      <c r="P1601" s="1" t="s">
        <v>38</v>
      </c>
      <c r="Q1601" s="1" t="s">
        <v>66</v>
      </c>
      <c r="R1601" s="1" t="s">
        <v>20</v>
      </c>
    </row>
    <row r="1602" spans="1:18" hidden="1" x14ac:dyDescent="0.3">
      <c r="A1602" s="1" t="s">
        <v>497</v>
      </c>
      <c r="B1602" s="1">
        <v>24017</v>
      </c>
      <c r="C1602" s="1" t="s">
        <v>10</v>
      </c>
      <c r="D1602" s="6">
        <v>3.0949059999999998E-4</v>
      </c>
      <c r="E1602" s="6" t="s">
        <v>963</v>
      </c>
      <c r="F1602" s="6" t="s">
        <v>963</v>
      </c>
      <c r="G1602" s="6" t="s">
        <v>963</v>
      </c>
      <c r="H1602" s="6">
        <v>3.0172350000000001E-4</v>
      </c>
      <c r="I1602" s="6" t="s">
        <v>964</v>
      </c>
      <c r="J1602" s="6">
        <v>2.939563E-4</v>
      </c>
      <c r="K1602" s="6" t="s">
        <v>964</v>
      </c>
      <c r="L1602" s="1" t="s">
        <v>508</v>
      </c>
      <c r="M1602" s="1" t="s">
        <v>46</v>
      </c>
      <c r="N1602" s="1" t="s">
        <v>11</v>
      </c>
      <c r="O1602" s="1" t="s">
        <v>47</v>
      </c>
      <c r="P1602" s="1" t="s">
        <v>499</v>
      </c>
      <c r="Q1602" s="1" t="s">
        <v>509</v>
      </c>
      <c r="R1602" s="1" t="s">
        <v>20</v>
      </c>
    </row>
    <row r="1603" spans="1:18" hidden="1" x14ac:dyDescent="0.3">
      <c r="A1603" s="1" t="s">
        <v>811</v>
      </c>
      <c r="B1603" s="1">
        <v>51153</v>
      </c>
      <c r="C1603" s="1" t="s">
        <v>10</v>
      </c>
      <c r="D1603" s="6">
        <v>3.4562489999999998E-4</v>
      </c>
      <c r="E1603" s="6" t="s">
        <v>963</v>
      </c>
      <c r="F1603" s="6" t="s">
        <v>963</v>
      </c>
      <c r="G1603" s="6" t="s">
        <v>963</v>
      </c>
      <c r="H1603" s="6">
        <v>3.3672230000000001E-4</v>
      </c>
      <c r="I1603" s="6" t="s">
        <v>964</v>
      </c>
      <c r="J1603" s="6">
        <v>3.2834349999999999E-4</v>
      </c>
      <c r="K1603" s="6" t="s">
        <v>964</v>
      </c>
      <c r="L1603" s="1" t="s">
        <v>508</v>
      </c>
      <c r="M1603" s="1" t="s">
        <v>46</v>
      </c>
      <c r="N1603" s="1" t="s">
        <v>11</v>
      </c>
      <c r="O1603" s="1" t="s">
        <v>47</v>
      </c>
      <c r="P1603" s="1" t="s">
        <v>499</v>
      </c>
      <c r="Q1603" s="1" t="s">
        <v>509</v>
      </c>
      <c r="R1603" s="1" t="s">
        <v>20</v>
      </c>
    </row>
    <row r="1604" spans="1:18" hidden="1" x14ac:dyDescent="0.3">
      <c r="A1604" s="1" t="s">
        <v>497</v>
      </c>
      <c r="B1604" s="1">
        <v>24031</v>
      </c>
      <c r="C1604" s="1" t="s">
        <v>10</v>
      </c>
      <c r="D1604" s="6">
        <v>8.098224E-4</v>
      </c>
      <c r="E1604" s="6" t="s">
        <v>963</v>
      </c>
      <c r="F1604" s="6" t="s">
        <v>963</v>
      </c>
      <c r="G1604" s="6" t="s">
        <v>963</v>
      </c>
      <c r="H1604" s="6">
        <v>7.8949840000000005E-4</v>
      </c>
      <c r="I1604" s="6" t="s">
        <v>964</v>
      </c>
      <c r="J1604" s="6">
        <v>7.6917429999999996E-4</v>
      </c>
      <c r="K1604" s="6" t="s">
        <v>964</v>
      </c>
      <c r="L1604" s="1" t="s">
        <v>508</v>
      </c>
      <c r="M1604" s="1" t="s">
        <v>46</v>
      </c>
      <c r="N1604" s="1" t="s">
        <v>11</v>
      </c>
      <c r="O1604" s="1" t="s">
        <v>47</v>
      </c>
      <c r="P1604" s="1" t="s">
        <v>499</v>
      </c>
      <c r="Q1604" s="1" t="s">
        <v>509</v>
      </c>
      <c r="R1604" s="1" t="s">
        <v>20</v>
      </c>
    </row>
    <row r="1605" spans="1:18" hidden="1" x14ac:dyDescent="0.3">
      <c r="A1605" s="1" t="s">
        <v>811</v>
      </c>
      <c r="B1605" s="1">
        <v>51059</v>
      </c>
      <c r="C1605" s="1" t="s">
        <v>12</v>
      </c>
      <c r="D1605" s="6">
        <v>1.0773858E-3</v>
      </c>
      <c r="E1605" s="6" t="s">
        <v>963</v>
      </c>
      <c r="F1605" s="6" t="s">
        <v>963</v>
      </c>
      <c r="G1605" s="6" t="s">
        <v>963</v>
      </c>
      <c r="H1605" s="6">
        <v>1.0493968E-3</v>
      </c>
      <c r="I1605" s="6" t="s">
        <v>964</v>
      </c>
      <c r="J1605" s="6">
        <v>1.0228998999999999E-3</v>
      </c>
      <c r="K1605" s="6" t="s">
        <v>964</v>
      </c>
      <c r="L1605" s="1" t="s">
        <v>508</v>
      </c>
      <c r="M1605" s="1" t="s">
        <v>46</v>
      </c>
      <c r="N1605" s="1" t="s">
        <v>11</v>
      </c>
      <c r="O1605" s="1" t="s">
        <v>47</v>
      </c>
      <c r="P1605" s="1" t="s">
        <v>499</v>
      </c>
      <c r="Q1605" s="1" t="s">
        <v>509</v>
      </c>
      <c r="R1605" s="1" t="s">
        <v>20</v>
      </c>
    </row>
    <row r="1606" spans="1:18" hidden="1" x14ac:dyDescent="0.3">
      <c r="A1606" s="1" t="s">
        <v>811</v>
      </c>
      <c r="B1606" s="1">
        <v>51107</v>
      </c>
      <c r="C1606" s="1" t="s">
        <v>10</v>
      </c>
      <c r="D1606" s="6">
        <v>1.1281710999999999E-3</v>
      </c>
      <c r="E1606" s="6" t="s">
        <v>963</v>
      </c>
      <c r="F1606" s="6" t="s">
        <v>963</v>
      </c>
      <c r="G1606" s="6" t="s">
        <v>963</v>
      </c>
      <c r="H1606" s="6">
        <v>1.0991123000000001E-3</v>
      </c>
      <c r="I1606" s="6" t="s">
        <v>964</v>
      </c>
      <c r="J1606" s="6">
        <v>1.0717630999999999E-3</v>
      </c>
      <c r="K1606" s="6" t="s">
        <v>964</v>
      </c>
      <c r="L1606" s="1" t="s">
        <v>508</v>
      </c>
      <c r="M1606" s="1" t="s">
        <v>46</v>
      </c>
      <c r="N1606" s="1" t="s">
        <v>11</v>
      </c>
      <c r="O1606" s="1" t="s">
        <v>47</v>
      </c>
      <c r="P1606" s="1" t="s">
        <v>499</v>
      </c>
      <c r="Q1606" s="1" t="s">
        <v>509</v>
      </c>
      <c r="R1606" s="1" t="s">
        <v>20</v>
      </c>
    </row>
    <row r="1607" spans="1:18" hidden="1" x14ac:dyDescent="0.3">
      <c r="A1607" s="1" t="s">
        <v>497</v>
      </c>
      <c r="B1607" s="1">
        <v>24021</v>
      </c>
      <c r="C1607" s="1" t="s">
        <v>10</v>
      </c>
      <c r="D1607" s="6">
        <v>1.8380026E-3</v>
      </c>
      <c r="E1607" s="6" t="s">
        <v>963</v>
      </c>
      <c r="F1607" s="6" t="s">
        <v>963</v>
      </c>
      <c r="G1607" s="6" t="s">
        <v>963</v>
      </c>
      <c r="H1607" s="6">
        <v>1.7918749E-3</v>
      </c>
      <c r="I1607" s="6" t="s">
        <v>964</v>
      </c>
      <c r="J1607" s="6">
        <v>1.7457477E-3</v>
      </c>
      <c r="K1607" s="6" t="s">
        <v>964</v>
      </c>
      <c r="L1607" s="1" t="s">
        <v>508</v>
      </c>
      <c r="M1607" s="1" t="s">
        <v>46</v>
      </c>
      <c r="N1607" s="1" t="s">
        <v>11</v>
      </c>
      <c r="O1607" s="1" t="s">
        <v>47</v>
      </c>
      <c r="P1607" s="1" t="s">
        <v>499</v>
      </c>
      <c r="Q1607" s="1" t="s">
        <v>509</v>
      </c>
      <c r="R1607" s="1" t="s">
        <v>20</v>
      </c>
    </row>
    <row r="1608" spans="1:18" hidden="1" x14ac:dyDescent="0.3">
      <c r="A1608" s="1" t="s">
        <v>497</v>
      </c>
      <c r="B1608" s="1">
        <v>24009</v>
      </c>
      <c r="C1608" s="1" t="s">
        <v>12</v>
      </c>
      <c r="D1608" s="6">
        <v>3.9583209999999999E-3</v>
      </c>
      <c r="E1608" s="6" t="s">
        <v>963</v>
      </c>
      <c r="F1608" s="6" t="s">
        <v>963</v>
      </c>
      <c r="G1608" s="6" t="s">
        <v>963</v>
      </c>
      <c r="H1608" s="6">
        <v>3.8567380000000002E-3</v>
      </c>
      <c r="I1608" s="6" t="s">
        <v>964</v>
      </c>
      <c r="J1608" s="6">
        <v>3.7570886999999998E-3</v>
      </c>
      <c r="K1608" s="6" t="s">
        <v>964</v>
      </c>
      <c r="L1608" s="1" t="s">
        <v>508</v>
      </c>
      <c r="M1608" s="1" t="s">
        <v>46</v>
      </c>
      <c r="N1608" s="1" t="s">
        <v>11</v>
      </c>
      <c r="O1608" s="1" t="s">
        <v>47</v>
      </c>
      <c r="P1608" s="1" t="s">
        <v>499</v>
      </c>
      <c r="Q1608" s="1" t="s">
        <v>509</v>
      </c>
      <c r="R1608" s="1" t="s">
        <v>20</v>
      </c>
    </row>
    <row r="1609" spans="1:18" hidden="1" x14ac:dyDescent="0.3">
      <c r="A1609" s="1" t="s">
        <v>497</v>
      </c>
      <c r="B1609" s="1">
        <v>24033</v>
      </c>
      <c r="C1609" s="1" t="s">
        <v>12</v>
      </c>
      <c r="D1609" s="6">
        <v>4.7678381000000004E-3</v>
      </c>
      <c r="E1609" s="6" t="s">
        <v>963</v>
      </c>
      <c r="F1609" s="6" t="s">
        <v>963</v>
      </c>
      <c r="G1609" s="6" t="s">
        <v>963</v>
      </c>
      <c r="H1609" s="6">
        <v>4.6455115999999999E-3</v>
      </c>
      <c r="I1609" s="6" t="s">
        <v>964</v>
      </c>
      <c r="J1609" s="6">
        <v>4.5254821000000004E-3</v>
      </c>
      <c r="K1609" s="6" t="s">
        <v>964</v>
      </c>
      <c r="L1609" s="1" t="s">
        <v>508</v>
      </c>
      <c r="M1609" s="1" t="s">
        <v>46</v>
      </c>
      <c r="N1609" s="1" t="s">
        <v>11</v>
      </c>
      <c r="O1609" s="1" t="s">
        <v>47</v>
      </c>
      <c r="P1609" s="1" t="s">
        <v>499</v>
      </c>
      <c r="Q1609" s="1" t="s">
        <v>509</v>
      </c>
      <c r="R1609" s="1" t="s">
        <v>20</v>
      </c>
    </row>
    <row r="1610" spans="1:18" hidden="1" x14ac:dyDescent="0.3">
      <c r="A1610" s="1" t="s">
        <v>497</v>
      </c>
      <c r="B1610" s="1">
        <v>24017</v>
      </c>
      <c r="C1610" s="1" t="s">
        <v>12</v>
      </c>
      <c r="D1610" s="6">
        <v>6.0098369E-3</v>
      </c>
      <c r="E1610" s="6" t="s">
        <v>963</v>
      </c>
      <c r="F1610" s="6" t="s">
        <v>963</v>
      </c>
      <c r="G1610" s="6" t="s">
        <v>963</v>
      </c>
      <c r="H1610" s="6">
        <v>5.8556431999999999E-3</v>
      </c>
      <c r="I1610" s="6" t="s">
        <v>964</v>
      </c>
      <c r="J1610" s="6">
        <v>5.7043500000000004E-3</v>
      </c>
      <c r="K1610" s="6" t="s">
        <v>964</v>
      </c>
      <c r="L1610" s="1" t="s">
        <v>508</v>
      </c>
      <c r="M1610" s="1" t="s">
        <v>46</v>
      </c>
      <c r="N1610" s="1" t="s">
        <v>11</v>
      </c>
      <c r="O1610" s="1" t="s">
        <v>47</v>
      </c>
      <c r="P1610" s="1" t="s">
        <v>499</v>
      </c>
      <c r="Q1610" s="1" t="s">
        <v>509</v>
      </c>
      <c r="R1610" s="1" t="s">
        <v>20</v>
      </c>
    </row>
    <row r="1611" spans="1:18" hidden="1" x14ac:dyDescent="0.3">
      <c r="A1611" s="1" t="s">
        <v>811</v>
      </c>
      <c r="B1611" s="1">
        <v>51153</v>
      </c>
      <c r="C1611" s="1" t="s">
        <v>12</v>
      </c>
      <c r="D1611" s="6">
        <v>6.7256902000000004E-3</v>
      </c>
      <c r="E1611" s="6" t="s">
        <v>963</v>
      </c>
      <c r="F1611" s="6" t="s">
        <v>963</v>
      </c>
      <c r="G1611" s="6" t="s">
        <v>963</v>
      </c>
      <c r="H1611" s="6">
        <v>6.5509603000000003E-3</v>
      </c>
      <c r="I1611" s="6" t="s">
        <v>964</v>
      </c>
      <c r="J1611" s="6">
        <v>6.3855574000000002E-3</v>
      </c>
      <c r="K1611" s="6" t="s">
        <v>964</v>
      </c>
      <c r="L1611" s="1" t="s">
        <v>508</v>
      </c>
      <c r="M1611" s="1" t="s">
        <v>46</v>
      </c>
      <c r="N1611" s="1" t="s">
        <v>11</v>
      </c>
      <c r="O1611" s="1" t="s">
        <v>47</v>
      </c>
      <c r="P1611" s="1" t="s">
        <v>499</v>
      </c>
      <c r="Q1611" s="1" t="s">
        <v>509</v>
      </c>
      <c r="R1611" s="1" t="s">
        <v>20</v>
      </c>
    </row>
    <row r="1612" spans="1:18" hidden="1" x14ac:dyDescent="0.3">
      <c r="A1612" s="1" t="s">
        <v>497</v>
      </c>
      <c r="B1612" s="1">
        <v>24031</v>
      </c>
      <c r="C1612" s="1" t="s">
        <v>12</v>
      </c>
      <c r="D1612" s="6">
        <v>1.5714453199999999E-2</v>
      </c>
      <c r="E1612" s="6" t="s">
        <v>963</v>
      </c>
      <c r="F1612" s="6" t="s">
        <v>963</v>
      </c>
      <c r="G1612" s="6" t="s">
        <v>963</v>
      </c>
      <c r="H1612" s="6">
        <v>1.5311250199999999E-2</v>
      </c>
      <c r="I1612" s="6" t="s">
        <v>964</v>
      </c>
      <c r="J1612" s="6">
        <v>1.49156475E-2</v>
      </c>
      <c r="K1612" s="6" t="s">
        <v>964</v>
      </c>
      <c r="L1612" s="1" t="s">
        <v>508</v>
      </c>
      <c r="M1612" s="1" t="s">
        <v>46</v>
      </c>
      <c r="N1612" s="1" t="s">
        <v>11</v>
      </c>
      <c r="O1612" s="1" t="s">
        <v>47</v>
      </c>
      <c r="P1612" s="1" t="s">
        <v>499</v>
      </c>
      <c r="Q1612" s="1" t="s">
        <v>509</v>
      </c>
      <c r="R1612" s="1" t="s">
        <v>20</v>
      </c>
    </row>
    <row r="1613" spans="1:18" hidden="1" x14ac:dyDescent="0.3">
      <c r="A1613" s="1" t="s">
        <v>811</v>
      </c>
      <c r="B1613" s="1">
        <v>51107</v>
      </c>
      <c r="C1613" s="1" t="s">
        <v>12</v>
      </c>
      <c r="D1613" s="6">
        <v>2.18948965E-2</v>
      </c>
      <c r="E1613" s="6" t="s">
        <v>963</v>
      </c>
      <c r="F1613" s="6" t="s">
        <v>963</v>
      </c>
      <c r="G1613" s="6" t="s">
        <v>963</v>
      </c>
      <c r="H1613" s="6">
        <v>2.1326078599999999E-2</v>
      </c>
      <c r="I1613" s="6" t="s">
        <v>964</v>
      </c>
      <c r="J1613" s="6">
        <v>2.0787600100000001E-2</v>
      </c>
      <c r="K1613" s="6" t="s">
        <v>964</v>
      </c>
      <c r="L1613" s="1" t="s">
        <v>508</v>
      </c>
      <c r="M1613" s="1" t="s">
        <v>46</v>
      </c>
      <c r="N1613" s="1" t="s">
        <v>11</v>
      </c>
      <c r="O1613" s="1" t="s">
        <v>47</v>
      </c>
      <c r="P1613" s="1" t="s">
        <v>499</v>
      </c>
      <c r="Q1613" s="1" t="s">
        <v>509</v>
      </c>
      <c r="R1613" s="1" t="s">
        <v>20</v>
      </c>
    </row>
    <row r="1614" spans="1:18" hidden="1" x14ac:dyDescent="0.3">
      <c r="A1614" s="1" t="s">
        <v>497</v>
      </c>
      <c r="B1614" s="1">
        <v>24021</v>
      </c>
      <c r="C1614" s="1" t="s">
        <v>12</v>
      </c>
      <c r="D1614" s="6">
        <v>3.5524227999999998E-2</v>
      </c>
      <c r="E1614" s="6" t="s">
        <v>963</v>
      </c>
      <c r="F1614" s="6" t="s">
        <v>963</v>
      </c>
      <c r="G1614" s="6" t="s">
        <v>963</v>
      </c>
      <c r="H1614" s="6">
        <v>3.4612647199999999E-2</v>
      </c>
      <c r="I1614" s="6" t="s">
        <v>964</v>
      </c>
      <c r="J1614" s="6">
        <v>3.3718346900000001E-2</v>
      </c>
      <c r="K1614" s="6" t="s">
        <v>964</v>
      </c>
      <c r="L1614" s="1" t="s">
        <v>508</v>
      </c>
      <c r="M1614" s="1" t="s">
        <v>46</v>
      </c>
      <c r="N1614" s="1" t="s">
        <v>11</v>
      </c>
      <c r="O1614" s="1" t="s">
        <v>47</v>
      </c>
      <c r="P1614" s="1" t="s">
        <v>499</v>
      </c>
      <c r="Q1614" s="1" t="s">
        <v>509</v>
      </c>
      <c r="R1614" s="1" t="s">
        <v>20</v>
      </c>
    </row>
    <row r="1615" spans="1:18" hidden="1" x14ac:dyDescent="0.3">
      <c r="A1615" s="1" t="s">
        <v>811</v>
      </c>
      <c r="B1615" s="1">
        <v>51610</v>
      </c>
      <c r="C1615" s="1" t="s">
        <v>10</v>
      </c>
      <c r="D1615" s="6">
        <v>1.5514893700000001E-2</v>
      </c>
      <c r="E1615" s="6" t="s">
        <v>963</v>
      </c>
      <c r="F1615" s="6" t="s">
        <v>963</v>
      </c>
      <c r="G1615" s="6" t="s">
        <v>963</v>
      </c>
      <c r="H1615" s="6">
        <v>1.8801000200000001E-2</v>
      </c>
      <c r="I1615" s="6" t="s">
        <v>964</v>
      </c>
      <c r="J1615" s="6">
        <v>2.11463052E-2</v>
      </c>
      <c r="K1615" s="6" t="s">
        <v>964</v>
      </c>
      <c r="L1615" s="1" t="s">
        <v>45</v>
      </c>
      <c r="M1615" s="1" t="s">
        <v>46</v>
      </c>
      <c r="N1615" s="1" t="s">
        <v>11</v>
      </c>
      <c r="O1615" s="1" t="s">
        <v>47</v>
      </c>
      <c r="P1615" s="1" t="s">
        <v>18</v>
      </c>
      <c r="Q1615" s="1" t="s">
        <v>48</v>
      </c>
      <c r="R1615" s="1" t="s">
        <v>20</v>
      </c>
    </row>
    <row r="1616" spans="1:18" hidden="1" x14ac:dyDescent="0.3">
      <c r="A1616" s="1" t="s">
        <v>811</v>
      </c>
      <c r="B1616" s="1">
        <v>51685</v>
      </c>
      <c r="C1616" s="1" t="s">
        <v>10</v>
      </c>
      <c r="D1616" s="6">
        <v>1.6331478300000001E-2</v>
      </c>
      <c r="E1616" s="6" t="s">
        <v>963</v>
      </c>
      <c r="F1616" s="6" t="s">
        <v>963</v>
      </c>
      <c r="G1616" s="6" t="s">
        <v>963</v>
      </c>
      <c r="H1616" s="6">
        <v>1.9790536899999999E-2</v>
      </c>
      <c r="I1616" s="6" t="s">
        <v>964</v>
      </c>
      <c r="J1616" s="6">
        <v>2.2259243500000001E-2</v>
      </c>
      <c r="K1616" s="6" t="s">
        <v>964</v>
      </c>
      <c r="L1616" s="1" t="s">
        <v>45</v>
      </c>
      <c r="M1616" s="1" t="s">
        <v>46</v>
      </c>
      <c r="N1616" s="1" t="s">
        <v>11</v>
      </c>
      <c r="O1616" s="1" t="s">
        <v>47</v>
      </c>
      <c r="P1616" s="1" t="s">
        <v>18</v>
      </c>
      <c r="Q1616" s="1" t="s">
        <v>48</v>
      </c>
      <c r="R1616" s="1" t="s">
        <v>20</v>
      </c>
    </row>
    <row r="1617" spans="1:18" hidden="1" x14ac:dyDescent="0.3">
      <c r="A1617" s="1" t="s">
        <v>497</v>
      </c>
      <c r="B1617" s="1">
        <v>24009</v>
      </c>
      <c r="C1617" s="1" t="s">
        <v>10</v>
      </c>
      <c r="D1617" s="6">
        <v>3.1260732399999998E-2</v>
      </c>
      <c r="E1617" s="6" t="s">
        <v>963</v>
      </c>
      <c r="F1617" s="6" t="s">
        <v>963</v>
      </c>
      <c r="G1617" s="6" t="s">
        <v>963</v>
      </c>
      <c r="H1617" s="6">
        <v>3.7101659000000002E-2</v>
      </c>
      <c r="I1617" s="6" t="s">
        <v>964</v>
      </c>
      <c r="J1617" s="6">
        <v>4.1156231500000001E-2</v>
      </c>
      <c r="K1617" s="6" t="s">
        <v>964</v>
      </c>
      <c r="L1617" s="1" t="s">
        <v>45</v>
      </c>
      <c r="M1617" s="1" t="s">
        <v>46</v>
      </c>
      <c r="N1617" s="1" t="s">
        <v>11</v>
      </c>
      <c r="O1617" s="1" t="s">
        <v>47</v>
      </c>
      <c r="P1617" s="1" t="s">
        <v>18</v>
      </c>
      <c r="Q1617" s="1" t="s">
        <v>48</v>
      </c>
      <c r="R1617" s="1" t="s">
        <v>20</v>
      </c>
    </row>
    <row r="1618" spans="1:18" hidden="1" x14ac:dyDescent="0.3">
      <c r="A1618" s="1" t="s">
        <v>811</v>
      </c>
      <c r="B1618" s="1">
        <v>51683</v>
      </c>
      <c r="C1618" s="1" t="s">
        <v>10</v>
      </c>
      <c r="D1618" s="6">
        <v>4.4094983099999999E-2</v>
      </c>
      <c r="E1618" s="6" t="s">
        <v>963</v>
      </c>
      <c r="F1618" s="6" t="s">
        <v>963</v>
      </c>
      <c r="G1618" s="6" t="s">
        <v>963</v>
      </c>
      <c r="H1618" s="6">
        <v>5.3434484999999997E-2</v>
      </c>
      <c r="I1618" s="6" t="s">
        <v>964</v>
      </c>
      <c r="J1618" s="6">
        <v>6.0100028E-2</v>
      </c>
      <c r="K1618" s="6" t="s">
        <v>964</v>
      </c>
      <c r="L1618" s="1" t="s">
        <v>45</v>
      </c>
      <c r="M1618" s="1" t="s">
        <v>46</v>
      </c>
      <c r="N1618" s="1" t="s">
        <v>11</v>
      </c>
      <c r="O1618" s="1" t="s">
        <v>47</v>
      </c>
      <c r="P1618" s="1" t="s">
        <v>18</v>
      </c>
      <c r="Q1618" s="1" t="s">
        <v>48</v>
      </c>
      <c r="R1618" s="1" t="s">
        <v>20</v>
      </c>
    </row>
    <row r="1619" spans="1:18" hidden="1" x14ac:dyDescent="0.3">
      <c r="A1619" s="1" t="s">
        <v>811</v>
      </c>
      <c r="B1619" s="1">
        <v>51600</v>
      </c>
      <c r="C1619" s="1" t="s">
        <v>10</v>
      </c>
      <c r="D1619" s="6">
        <v>4.7361305200000002E-2</v>
      </c>
      <c r="E1619" s="6" t="s">
        <v>963</v>
      </c>
      <c r="F1619" s="6" t="s">
        <v>963</v>
      </c>
      <c r="G1619" s="6" t="s">
        <v>963</v>
      </c>
      <c r="H1619" s="6">
        <v>5.73925796E-2</v>
      </c>
      <c r="I1619" s="6" t="s">
        <v>964</v>
      </c>
      <c r="J1619" s="6">
        <v>6.4551858399999995E-2</v>
      </c>
      <c r="K1619" s="6" t="s">
        <v>964</v>
      </c>
      <c r="L1619" s="1" t="s">
        <v>45</v>
      </c>
      <c r="M1619" s="1" t="s">
        <v>46</v>
      </c>
      <c r="N1619" s="1" t="s">
        <v>11</v>
      </c>
      <c r="O1619" s="1" t="s">
        <v>47</v>
      </c>
      <c r="P1619" s="1" t="s">
        <v>18</v>
      </c>
      <c r="Q1619" s="1" t="s">
        <v>48</v>
      </c>
      <c r="R1619" s="1" t="s">
        <v>20</v>
      </c>
    </row>
    <row r="1620" spans="1:18" hidden="1" x14ac:dyDescent="0.3">
      <c r="A1620" s="1" t="s">
        <v>497</v>
      </c>
      <c r="B1620" s="1">
        <v>24017</v>
      </c>
      <c r="C1620" s="1" t="s">
        <v>10</v>
      </c>
      <c r="D1620" s="6">
        <v>6.4211372899999994E-2</v>
      </c>
      <c r="E1620" s="6" t="s">
        <v>963</v>
      </c>
      <c r="F1620" s="6" t="s">
        <v>963</v>
      </c>
      <c r="G1620" s="6" t="s">
        <v>963</v>
      </c>
      <c r="H1620" s="6">
        <v>7.6208934000000006E-2</v>
      </c>
      <c r="I1620" s="6" t="s">
        <v>964</v>
      </c>
      <c r="J1620" s="6">
        <v>8.4537096500000006E-2</v>
      </c>
      <c r="K1620" s="6" t="s">
        <v>964</v>
      </c>
      <c r="L1620" s="1" t="s">
        <v>45</v>
      </c>
      <c r="M1620" s="1" t="s">
        <v>46</v>
      </c>
      <c r="N1620" s="1" t="s">
        <v>11</v>
      </c>
      <c r="O1620" s="1" t="s">
        <v>47</v>
      </c>
      <c r="P1620" s="1" t="s">
        <v>18</v>
      </c>
      <c r="Q1620" s="1" t="s">
        <v>48</v>
      </c>
      <c r="R1620" s="1" t="s">
        <v>20</v>
      </c>
    </row>
    <row r="1621" spans="1:18" hidden="1" x14ac:dyDescent="0.3">
      <c r="A1621" s="1" t="s">
        <v>811</v>
      </c>
      <c r="B1621" s="1">
        <v>51013</v>
      </c>
      <c r="C1621" s="1" t="s">
        <v>10</v>
      </c>
      <c r="D1621" s="6">
        <v>7.7574444199999995E-2</v>
      </c>
      <c r="E1621" s="6" t="s">
        <v>963</v>
      </c>
      <c r="F1621" s="6" t="s">
        <v>963</v>
      </c>
      <c r="G1621" s="6" t="s">
        <v>963</v>
      </c>
      <c r="H1621" s="6">
        <v>9.4005043299999994E-2</v>
      </c>
      <c r="I1621" s="6" t="s">
        <v>964</v>
      </c>
      <c r="J1621" s="6">
        <v>0.1057315212</v>
      </c>
      <c r="K1621" s="6" t="s">
        <v>964</v>
      </c>
      <c r="L1621" s="1" t="s">
        <v>45</v>
      </c>
      <c r="M1621" s="1" t="s">
        <v>46</v>
      </c>
      <c r="N1621" s="1" t="s">
        <v>11</v>
      </c>
      <c r="O1621" s="1" t="s">
        <v>47</v>
      </c>
      <c r="P1621" s="1" t="s">
        <v>18</v>
      </c>
      <c r="Q1621" s="1" t="s">
        <v>48</v>
      </c>
      <c r="R1621" s="1" t="s">
        <v>20</v>
      </c>
    </row>
    <row r="1622" spans="1:18" hidden="1" x14ac:dyDescent="0.3">
      <c r="A1622" s="1" t="s">
        <v>811</v>
      </c>
      <c r="B1622" s="1">
        <v>51510</v>
      </c>
      <c r="C1622" s="1" t="s">
        <v>10</v>
      </c>
      <c r="D1622" s="6">
        <v>0.10043870670000001</v>
      </c>
      <c r="E1622" s="6" t="s">
        <v>963</v>
      </c>
      <c r="F1622" s="6" t="s">
        <v>963</v>
      </c>
      <c r="G1622" s="6" t="s">
        <v>963</v>
      </c>
      <c r="H1622" s="6">
        <v>0.1217118208</v>
      </c>
      <c r="I1622" s="6" t="s">
        <v>964</v>
      </c>
      <c r="J1622" s="6">
        <v>0.13689448470000001</v>
      </c>
      <c r="K1622" s="6" t="s">
        <v>964</v>
      </c>
      <c r="L1622" s="1" t="s">
        <v>45</v>
      </c>
      <c r="M1622" s="1" t="s">
        <v>46</v>
      </c>
      <c r="N1622" s="1" t="s">
        <v>11</v>
      </c>
      <c r="O1622" s="1" t="s">
        <v>47</v>
      </c>
      <c r="P1622" s="1" t="s">
        <v>18</v>
      </c>
      <c r="Q1622" s="1" t="s">
        <v>48</v>
      </c>
      <c r="R1622" s="1" t="s">
        <v>20</v>
      </c>
    </row>
    <row r="1623" spans="1:18" hidden="1" x14ac:dyDescent="0.3">
      <c r="A1623" s="1" t="s">
        <v>811</v>
      </c>
      <c r="B1623" s="1">
        <v>51153</v>
      </c>
      <c r="C1623" s="1" t="s">
        <v>10</v>
      </c>
      <c r="D1623" s="6">
        <v>0.12575227119999999</v>
      </c>
      <c r="E1623" s="6" t="s">
        <v>963</v>
      </c>
      <c r="F1623" s="6" t="s">
        <v>963</v>
      </c>
      <c r="G1623" s="6" t="s">
        <v>963</v>
      </c>
      <c r="H1623" s="6">
        <v>0.1523870728</v>
      </c>
      <c r="I1623" s="6" t="s">
        <v>964</v>
      </c>
      <c r="J1623" s="6">
        <v>0.17139625959999999</v>
      </c>
      <c r="K1623" s="6" t="s">
        <v>964</v>
      </c>
      <c r="L1623" s="1" t="s">
        <v>45</v>
      </c>
      <c r="M1623" s="1" t="s">
        <v>46</v>
      </c>
      <c r="N1623" s="1" t="s">
        <v>11</v>
      </c>
      <c r="O1623" s="1" t="s">
        <v>47</v>
      </c>
      <c r="P1623" s="1" t="s">
        <v>18</v>
      </c>
      <c r="Q1623" s="1" t="s">
        <v>48</v>
      </c>
      <c r="R1623" s="1" t="s">
        <v>20</v>
      </c>
    </row>
    <row r="1624" spans="1:18" hidden="1" x14ac:dyDescent="0.3">
      <c r="A1624" s="1" t="s">
        <v>811</v>
      </c>
      <c r="B1624" s="1">
        <v>51107</v>
      </c>
      <c r="C1624" s="1" t="s">
        <v>10</v>
      </c>
      <c r="D1624" s="6">
        <v>0.1624981848</v>
      </c>
      <c r="E1624" s="6" t="s">
        <v>963</v>
      </c>
      <c r="F1624" s="6" t="s">
        <v>963</v>
      </c>
      <c r="G1624" s="6" t="s">
        <v>963</v>
      </c>
      <c r="H1624" s="6">
        <v>0.19691589700000001</v>
      </c>
      <c r="I1624" s="6" t="s">
        <v>964</v>
      </c>
      <c r="J1624" s="6">
        <v>0.221479701</v>
      </c>
      <c r="K1624" s="6" t="s">
        <v>964</v>
      </c>
      <c r="L1624" s="1" t="s">
        <v>45</v>
      </c>
      <c r="M1624" s="1" t="s">
        <v>46</v>
      </c>
      <c r="N1624" s="1" t="s">
        <v>11</v>
      </c>
      <c r="O1624" s="1" t="s">
        <v>47</v>
      </c>
      <c r="P1624" s="1" t="s">
        <v>18</v>
      </c>
      <c r="Q1624" s="1" t="s">
        <v>48</v>
      </c>
      <c r="R1624" s="1" t="s">
        <v>20</v>
      </c>
    </row>
    <row r="1625" spans="1:18" hidden="1" x14ac:dyDescent="0.3">
      <c r="A1625" s="1" t="s">
        <v>497</v>
      </c>
      <c r="B1625" s="1">
        <v>24021</v>
      </c>
      <c r="C1625" s="1" t="s">
        <v>10</v>
      </c>
      <c r="D1625" s="6">
        <v>0.19770298480000001</v>
      </c>
      <c r="E1625" s="6" t="s">
        <v>963</v>
      </c>
      <c r="F1625" s="6" t="s">
        <v>963</v>
      </c>
      <c r="G1625" s="6" t="s">
        <v>963</v>
      </c>
      <c r="H1625" s="6">
        <v>0.23464294029999999</v>
      </c>
      <c r="I1625" s="6" t="s">
        <v>964</v>
      </c>
      <c r="J1625" s="6">
        <v>0.26028543069999999</v>
      </c>
      <c r="K1625" s="6" t="s">
        <v>964</v>
      </c>
      <c r="L1625" s="1" t="s">
        <v>45</v>
      </c>
      <c r="M1625" s="1" t="s">
        <v>46</v>
      </c>
      <c r="N1625" s="1" t="s">
        <v>11</v>
      </c>
      <c r="O1625" s="1" t="s">
        <v>47</v>
      </c>
      <c r="P1625" s="1" t="s">
        <v>18</v>
      </c>
      <c r="Q1625" s="1" t="s">
        <v>48</v>
      </c>
      <c r="R1625" s="1" t="s">
        <v>20</v>
      </c>
    </row>
    <row r="1626" spans="1:18" hidden="1" x14ac:dyDescent="0.3">
      <c r="A1626" s="1" t="s">
        <v>9</v>
      </c>
      <c r="B1626" s="1">
        <v>11001</v>
      </c>
      <c r="C1626" s="1" t="s">
        <v>10</v>
      </c>
      <c r="D1626" s="6">
        <v>0.26451061450000002</v>
      </c>
      <c r="E1626" s="6" t="s">
        <v>963</v>
      </c>
      <c r="F1626" s="6" t="s">
        <v>963</v>
      </c>
      <c r="G1626" s="6" t="s">
        <v>963</v>
      </c>
      <c r="H1626" s="6">
        <v>0.3229613154</v>
      </c>
      <c r="I1626" s="6" t="s">
        <v>964</v>
      </c>
      <c r="J1626" s="6">
        <v>0.35726939610000003</v>
      </c>
      <c r="K1626" s="6" t="s">
        <v>964</v>
      </c>
      <c r="L1626" s="1" t="s">
        <v>45</v>
      </c>
      <c r="M1626" s="1" t="s">
        <v>46</v>
      </c>
      <c r="N1626" s="1" t="s">
        <v>11</v>
      </c>
      <c r="O1626" s="1" t="s">
        <v>47</v>
      </c>
      <c r="P1626" s="1" t="s">
        <v>18</v>
      </c>
      <c r="Q1626" s="1" t="s">
        <v>48</v>
      </c>
      <c r="R1626" s="1" t="s">
        <v>20</v>
      </c>
    </row>
    <row r="1627" spans="1:18" hidden="1" x14ac:dyDescent="0.3">
      <c r="A1627" s="1" t="s">
        <v>811</v>
      </c>
      <c r="B1627" s="1">
        <v>51610</v>
      </c>
      <c r="C1627" s="1" t="s">
        <v>12</v>
      </c>
      <c r="D1627" s="6">
        <v>0.4141295116</v>
      </c>
      <c r="E1627" s="6" t="s">
        <v>963</v>
      </c>
      <c r="F1627" s="6" t="s">
        <v>963</v>
      </c>
      <c r="G1627" s="6" t="s">
        <v>963</v>
      </c>
      <c r="H1627" s="6">
        <v>0.50136113410000005</v>
      </c>
      <c r="I1627" s="6" t="s">
        <v>964</v>
      </c>
      <c r="J1627" s="6">
        <v>0.56378320739999999</v>
      </c>
      <c r="K1627" s="6" t="s">
        <v>964</v>
      </c>
      <c r="L1627" s="1" t="s">
        <v>45</v>
      </c>
      <c r="M1627" s="1" t="s">
        <v>46</v>
      </c>
      <c r="N1627" s="1" t="s">
        <v>11</v>
      </c>
      <c r="O1627" s="1" t="s">
        <v>47</v>
      </c>
      <c r="P1627" s="1" t="s">
        <v>18</v>
      </c>
      <c r="Q1627" s="1" t="s">
        <v>48</v>
      </c>
      <c r="R1627" s="1" t="s">
        <v>20</v>
      </c>
    </row>
    <row r="1628" spans="1:18" hidden="1" x14ac:dyDescent="0.3">
      <c r="A1628" s="1" t="s">
        <v>811</v>
      </c>
      <c r="B1628" s="1">
        <v>51685</v>
      </c>
      <c r="C1628" s="1" t="s">
        <v>12</v>
      </c>
      <c r="D1628" s="6">
        <v>0.43605356820000002</v>
      </c>
      <c r="E1628" s="6" t="s">
        <v>963</v>
      </c>
      <c r="F1628" s="6" t="s">
        <v>963</v>
      </c>
      <c r="G1628" s="6" t="s">
        <v>963</v>
      </c>
      <c r="H1628" s="6">
        <v>0.52790325360000001</v>
      </c>
      <c r="I1628" s="6" t="s">
        <v>964</v>
      </c>
      <c r="J1628" s="6">
        <v>0.59363006799999996</v>
      </c>
      <c r="K1628" s="6" t="s">
        <v>964</v>
      </c>
      <c r="L1628" s="1" t="s">
        <v>45</v>
      </c>
      <c r="M1628" s="1" t="s">
        <v>46</v>
      </c>
      <c r="N1628" s="1" t="s">
        <v>11</v>
      </c>
      <c r="O1628" s="1" t="s">
        <v>47</v>
      </c>
      <c r="P1628" s="1" t="s">
        <v>18</v>
      </c>
      <c r="Q1628" s="1" t="s">
        <v>48</v>
      </c>
      <c r="R1628" s="1" t="s">
        <v>20</v>
      </c>
    </row>
    <row r="1629" spans="1:18" hidden="1" x14ac:dyDescent="0.3">
      <c r="A1629" s="1" t="s">
        <v>497</v>
      </c>
      <c r="B1629" s="1">
        <v>24033</v>
      </c>
      <c r="C1629" s="1" t="s">
        <v>10</v>
      </c>
      <c r="D1629" s="6">
        <v>0.56860754049999995</v>
      </c>
      <c r="E1629" s="6" t="s">
        <v>963</v>
      </c>
      <c r="F1629" s="6" t="s">
        <v>963</v>
      </c>
      <c r="G1629" s="6" t="s">
        <v>963</v>
      </c>
      <c r="H1629" s="6">
        <v>0.67484905760000002</v>
      </c>
      <c r="I1629" s="6" t="s">
        <v>964</v>
      </c>
      <c r="J1629" s="6">
        <v>0.74859839689999996</v>
      </c>
      <c r="K1629" s="6" t="s">
        <v>964</v>
      </c>
      <c r="L1629" s="1" t="s">
        <v>45</v>
      </c>
      <c r="M1629" s="1" t="s">
        <v>46</v>
      </c>
      <c r="N1629" s="1" t="s">
        <v>11</v>
      </c>
      <c r="O1629" s="1" t="s">
        <v>47</v>
      </c>
      <c r="P1629" s="1" t="s">
        <v>18</v>
      </c>
      <c r="Q1629" s="1" t="s">
        <v>48</v>
      </c>
      <c r="R1629" s="1" t="s">
        <v>20</v>
      </c>
    </row>
    <row r="1630" spans="1:18" hidden="1" x14ac:dyDescent="0.3">
      <c r="A1630" s="1" t="s">
        <v>497</v>
      </c>
      <c r="B1630" s="1">
        <v>24031</v>
      </c>
      <c r="C1630" s="1" t="s">
        <v>10</v>
      </c>
      <c r="D1630" s="6">
        <v>0.74434328459999999</v>
      </c>
      <c r="E1630" s="6" t="s">
        <v>963</v>
      </c>
      <c r="F1630" s="6" t="s">
        <v>963</v>
      </c>
      <c r="G1630" s="6" t="s">
        <v>963</v>
      </c>
      <c r="H1630" s="6">
        <v>0.88341942659999995</v>
      </c>
      <c r="I1630" s="6" t="s">
        <v>964</v>
      </c>
      <c r="J1630" s="6">
        <v>0.97996295190000005</v>
      </c>
      <c r="K1630" s="6" t="s">
        <v>964</v>
      </c>
      <c r="L1630" s="1" t="s">
        <v>45</v>
      </c>
      <c r="M1630" s="1" t="s">
        <v>46</v>
      </c>
      <c r="N1630" s="1" t="s">
        <v>11</v>
      </c>
      <c r="O1630" s="1" t="s">
        <v>47</v>
      </c>
      <c r="P1630" s="1" t="s">
        <v>18</v>
      </c>
      <c r="Q1630" s="1" t="s">
        <v>48</v>
      </c>
      <c r="R1630" s="1" t="s">
        <v>20</v>
      </c>
    </row>
    <row r="1631" spans="1:18" hidden="1" x14ac:dyDescent="0.3">
      <c r="A1631" s="1" t="s">
        <v>811</v>
      </c>
      <c r="B1631" s="1">
        <v>51059</v>
      </c>
      <c r="C1631" s="1" t="s">
        <v>10</v>
      </c>
      <c r="D1631" s="6">
        <v>0.82963979860000003</v>
      </c>
      <c r="E1631" s="6" t="s">
        <v>963</v>
      </c>
      <c r="F1631" s="6" t="s">
        <v>963</v>
      </c>
      <c r="G1631" s="6" t="s">
        <v>963</v>
      </c>
      <c r="H1631" s="6">
        <v>1.0053597255</v>
      </c>
      <c r="I1631" s="6" t="s">
        <v>964</v>
      </c>
      <c r="J1631" s="6">
        <v>1.1307700728000001</v>
      </c>
      <c r="K1631" s="6" t="s">
        <v>964</v>
      </c>
      <c r="L1631" s="1" t="s">
        <v>45</v>
      </c>
      <c r="M1631" s="1" t="s">
        <v>46</v>
      </c>
      <c r="N1631" s="1" t="s">
        <v>11</v>
      </c>
      <c r="O1631" s="1" t="s">
        <v>47</v>
      </c>
      <c r="P1631" s="1" t="s">
        <v>18</v>
      </c>
      <c r="Q1631" s="1" t="s">
        <v>48</v>
      </c>
      <c r="R1631" s="1" t="s">
        <v>20</v>
      </c>
    </row>
    <row r="1632" spans="1:18" hidden="1" x14ac:dyDescent="0.3">
      <c r="A1632" s="1" t="s">
        <v>497</v>
      </c>
      <c r="B1632" s="1">
        <v>24009</v>
      </c>
      <c r="C1632" s="1" t="s">
        <v>12</v>
      </c>
      <c r="D1632" s="6">
        <v>0.83303285660000004</v>
      </c>
      <c r="E1632" s="6" t="s">
        <v>963</v>
      </c>
      <c r="F1632" s="6" t="s">
        <v>963</v>
      </c>
      <c r="G1632" s="6" t="s">
        <v>963</v>
      </c>
      <c r="H1632" s="6">
        <v>0.98765862110000002</v>
      </c>
      <c r="I1632" s="6" t="s">
        <v>964</v>
      </c>
      <c r="J1632" s="6">
        <v>1.0953719695999999</v>
      </c>
      <c r="K1632" s="6" t="s">
        <v>964</v>
      </c>
      <c r="L1632" s="1" t="s">
        <v>45</v>
      </c>
      <c r="M1632" s="1" t="s">
        <v>46</v>
      </c>
      <c r="N1632" s="1" t="s">
        <v>11</v>
      </c>
      <c r="O1632" s="1" t="s">
        <v>47</v>
      </c>
      <c r="P1632" s="1" t="s">
        <v>18</v>
      </c>
      <c r="Q1632" s="1" t="s">
        <v>48</v>
      </c>
      <c r="R1632" s="1" t="s">
        <v>20</v>
      </c>
    </row>
    <row r="1633" spans="1:18" hidden="1" x14ac:dyDescent="0.3">
      <c r="A1633" s="1" t="s">
        <v>811</v>
      </c>
      <c r="B1633" s="1">
        <v>51683</v>
      </c>
      <c r="C1633" s="1" t="s">
        <v>12</v>
      </c>
      <c r="D1633" s="6">
        <v>1.1773409263000001</v>
      </c>
      <c r="E1633" s="6" t="s">
        <v>963</v>
      </c>
      <c r="F1633" s="6" t="s">
        <v>963</v>
      </c>
      <c r="G1633" s="6" t="s">
        <v>963</v>
      </c>
      <c r="H1633" s="6">
        <v>1.4253370368</v>
      </c>
      <c r="I1633" s="6" t="s">
        <v>964</v>
      </c>
      <c r="J1633" s="6">
        <v>1.6027957154000001</v>
      </c>
      <c r="K1633" s="6" t="s">
        <v>964</v>
      </c>
      <c r="L1633" s="1" t="s">
        <v>45</v>
      </c>
      <c r="M1633" s="1" t="s">
        <v>46</v>
      </c>
      <c r="N1633" s="1" t="s">
        <v>11</v>
      </c>
      <c r="O1633" s="1" t="s">
        <v>47</v>
      </c>
      <c r="P1633" s="1" t="s">
        <v>18</v>
      </c>
      <c r="Q1633" s="1" t="s">
        <v>48</v>
      </c>
      <c r="R1633" s="1" t="s">
        <v>20</v>
      </c>
    </row>
    <row r="1634" spans="1:18" hidden="1" x14ac:dyDescent="0.3">
      <c r="A1634" s="1" t="s">
        <v>811</v>
      </c>
      <c r="B1634" s="1">
        <v>51600</v>
      </c>
      <c r="C1634" s="1" t="s">
        <v>12</v>
      </c>
      <c r="D1634" s="6">
        <v>1.2641436732</v>
      </c>
      <c r="E1634" s="6" t="s">
        <v>963</v>
      </c>
      <c r="F1634" s="6" t="s">
        <v>963</v>
      </c>
      <c r="G1634" s="6" t="s">
        <v>963</v>
      </c>
      <c r="H1634" s="6">
        <v>1.5304215054999999</v>
      </c>
      <c r="I1634" s="6" t="s">
        <v>964</v>
      </c>
      <c r="J1634" s="6">
        <v>1.7209658248999999</v>
      </c>
      <c r="K1634" s="6" t="s">
        <v>964</v>
      </c>
      <c r="L1634" s="1" t="s">
        <v>45</v>
      </c>
      <c r="M1634" s="1" t="s">
        <v>46</v>
      </c>
      <c r="N1634" s="1" t="s">
        <v>11</v>
      </c>
      <c r="O1634" s="1" t="s">
        <v>47</v>
      </c>
      <c r="P1634" s="1" t="s">
        <v>18</v>
      </c>
      <c r="Q1634" s="1" t="s">
        <v>48</v>
      </c>
      <c r="R1634" s="1" t="s">
        <v>20</v>
      </c>
    </row>
    <row r="1635" spans="1:18" hidden="1" x14ac:dyDescent="0.3">
      <c r="A1635" s="1" t="s">
        <v>497</v>
      </c>
      <c r="B1635" s="1">
        <v>24017</v>
      </c>
      <c r="C1635" s="1" t="s">
        <v>12</v>
      </c>
      <c r="D1635" s="6">
        <v>1.7136850098</v>
      </c>
      <c r="E1635" s="6" t="s">
        <v>963</v>
      </c>
      <c r="F1635" s="6" t="s">
        <v>963</v>
      </c>
      <c r="G1635" s="6" t="s">
        <v>963</v>
      </c>
      <c r="H1635" s="6">
        <v>2.0317789337000001</v>
      </c>
      <c r="I1635" s="6" t="s">
        <v>964</v>
      </c>
      <c r="J1635" s="6">
        <v>2.2533650914000001</v>
      </c>
      <c r="K1635" s="6" t="s">
        <v>964</v>
      </c>
      <c r="L1635" s="1" t="s">
        <v>45</v>
      </c>
      <c r="M1635" s="1" t="s">
        <v>46</v>
      </c>
      <c r="N1635" s="1" t="s">
        <v>11</v>
      </c>
      <c r="O1635" s="1" t="s">
        <v>47</v>
      </c>
      <c r="P1635" s="1" t="s">
        <v>18</v>
      </c>
      <c r="Q1635" s="1" t="s">
        <v>48</v>
      </c>
      <c r="R1635" s="1" t="s">
        <v>20</v>
      </c>
    </row>
    <row r="1636" spans="1:18" hidden="1" x14ac:dyDescent="0.3">
      <c r="A1636" s="1" t="s">
        <v>811</v>
      </c>
      <c r="B1636" s="1">
        <v>51013</v>
      </c>
      <c r="C1636" s="1" t="s">
        <v>12</v>
      </c>
      <c r="D1636" s="6">
        <v>2.0707475736999998</v>
      </c>
      <c r="E1636" s="6" t="s">
        <v>963</v>
      </c>
      <c r="F1636" s="6" t="s">
        <v>963</v>
      </c>
      <c r="G1636" s="6" t="s">
        <v>963</v>
      </c>
      <c r="H1636" s="6">
        <v>2.5069228669000001</v>
      </c>
      <c r="I1636" s="6" t="s">
        <v>964</v>
      </c>
      <c r="J1636" s="6">
        <v>2.8190500394</v>
      </c>
      <c r="K1636" s="6" t="s">
        <v>964</v>
      </c>
      <c r="L1636" s="1" t="s">
        <v>45</v>
      </c>
      <c r="M1636" s="1" t="s">
        <v>46</v>
      </c>
      <c r="N1636" s="1" t="s">
        <v>11</v>
      </c>
      <c r="O1636" s="1" t="s">
        <v>47</v>
      </c>
      <c r="P1636" s="1" t="s">
        <v>18</v>
      </c>
      <c r="Q1636" s="1" t="s">
        <v>48</v>
      </c>
      <c r="R1636" s="1" t="s">
        <v>20</v>
      </c>
    </row>
    <row r="1637" spans="1:18" hidden="1" x14ac:dyDescent="0.3">
      <c r="A1637" s="1" t="s">
        <v>811</v>
      </c>
      <c r="B1637" s="1">
        <v>51510</v>
      </c>
      <c r="C1637" s="1" t="s">
        <v>12</v>
      </c>
      <c r="D1637" s="6">
        <v>2.6811054454000001</v>
      </c>
      <c r="E1637" s="6" t="s">
        <v>963</v>
      </c>
      <c r="F1637" s="6" t="s">
        <v>963</v>
      </c>
      <c r="G1637" s="6" t="s">
        <v>963</v>
      </c>
      <c r="H1637" s="6">
        <v>3.2458488623999999</v>
      </c>
      <c r="I1637" s="6" t="s">
        <v>964</v>
      </c>
      <c r="J1637" s="6">
        <v>3.6499749691000001</v>
      </c>
      <c r="K1637" s="6" t="s">
        <v>964</v>
      </c>
      <c r="L1637" s="1" t="s">
        <v>45</v>
      </c>
      <c r="M1637" s="1" t="s">
        <v>46</v>
      </c>
      <c r="N1637" s="1" t="s">
        <v>11</v>
      </c>
      <c r="O1637" s="1" t="s">
        <v>47</v>
      </c>
      <c r="P1637" s="1" t="s">
        <v>18</v>
      </c>
      <c r="Q1637" s="1" t="s">
        <v>48</v>
      </c>
      <c r="R1637" s="1" t="s">
        <v>20</v>
      </c>
    </row>
    <row r="1638" spans="1:18" hidden="1" x14ac:dyDescent="0.3">
      <c r="A1638" s="1" t="s">
        <v>811</v>
      </c>
      <c r="B1638" s="1">
        <v>51153</v>
      </c>
      <c r="C1638" s="1" t="s">
        <v>12</v>
      </c>
      <c r="D1638" s="6">
        <v>3.3566746774</v>
      </c>
      <c r="E1638" s="6" t="s">
        <v>963</v>
      </c>
      <c r="F1638" s="6" t="s">
        <v>963</v>
      </c>
      <c r="G1638" s="6" t="s">
        <v>963</v>
      </c>
      <c r="H1638" s="6">
        <v>4.0637219036000003</v>
      </c>
      <c r="I1638" s="6" t="s">
        <v>964</v>
      </c>
      <c r="J1638" s="6">
        <v>4.5696732529000004</v>
      </c>
      <c r="K1638" s="6" t="s">
        <v>964</v>
      </c>
      <c r="L1638" s="1" t="s">
        <v>45</v>
      </c>
      <c r="M1638" s="1" t="s">
        <v>46</v>
      </c>
      <c r="N1638" s="1" t="s">
        <v>11</v>
      </c>
      <c r="O1638" s="1" t="s">
        <v>47</v>
      </c>
      <c r="P1638" s="1" t="s">
        <v>18</v>
      </c>
      <c r="Q1638" s="1" t="s">
        <v>48</v>
      </c>
      <c r="R1638" s="1" t="s">
        <v>20</v>
      </c>
    </row>
    <row r="1639" spans="1:18" hidden="1" x14ac:dyDescent="0.3">
      <c r="A1639" s="1" t="s">
        <v>811</v>
      </c>
      <c r="B1639" s="1">
        <v>51107</v>
      </c>
      <c r="C1639" s="1" t="s">
        <v>12</v>
      </c>
      <c r="D1639" s="6">
        <v>4.3348130082000003</v>
      </c>
      <c r="E1639" s="6" t="s">
        <v>963</v>
      </c>
      <c r="F1639" s="6" t="s">
        <v>963</v>
      </c>
      <c r="G1639" s="6" t="s">
        <v>963</v>
      </c>
      <c r="H1639" s="6">
        <v>5.2478869978000002</v>
      </c>
      <c r="I1639" s="6" t="s">
        <v>964</v>
      </c>
      <c r="J1639" s="6">
        <v>5.9012765887</v>
      </c>
      <c r="K1639" s="6" t="s">
        <v>964</v>
      </c>
      <c r="L1639" s="1" t="s">
        <v>45</v>
      </c>
      <c r="M1639" s="1" t="s">
        <v>46</v>
      </c>
      <c r="N1639" s="1" t="s">
        <v>11</v>
      </c>
      <c r="O1639" s="1" t="s">
        <v>47</v>
      </c>
      <c r="P1639" s="1" t="s">
        <v>18</v>
      </c>
      <c r="Q1639" s="1" t="s">
        <v>48</v>
      </c>
      <c r="R1639" s="1" t="s">
        <v>20</v>
      </c>
    </row>
    <row r="1640" spans="1:18" hidden="1" x14ac:dyDescent="0.3">
      <c r="A1640" s="1" t="s">
        <v>497</v>
      </c>
      <c r="B1640" s="1">
        <v>24021</v>
      </c>
      <c r="C1640" s="1" t="s">
        <v>12</v>
      </c>
      <c r="D1640" s="6">
        <v>5.2699779174000003</v>
      </c>
      <c r="E1640" s="6" t="s">
        <v>963</v>
      </c>
      <c r="F1640" s="6" t="s">
        <v>963</v>
      </c>
      <c r="G1640" s="6" t="s">
        <v>963</v>
      </c>
      <c r="H1640" s="6">
        <v>6.2481870900000001</v>
      </c>
      <c r="I1640" s="6" t="s">
        <v>964</v>
      </c>
      <c r="J1640" s="6">
        <v>6.9296132273</v>
      </c>
      <c r="K1640" s="6" t="s">
        <v>964</v>
      </c>
      <c r="L1640" s="1" t="s">
        <v>45</v>
      </c>
      <c r="M1640" s="1" t="s">
        <v>46</v>
      </c>
      <c r="N1640" s="1" t="s">
        <v>11</v>
      </c>
      <c r="O1640" s="1" t="s">
        <v>47</v>
      </c>
      <c r="P1640" s="1" t="s">
        <v>18</v>
      </c>
      <c r="Q1640" s="1" t="s">
        <v>48</v>
      </c>
      <c r="R1640" s="1" t="s">
        <v>20</v>
      </c>
    </row>
    <row r="1641" spans="1:18" hidden="1" x14ac:dyDescent="0.3">
      <c r="A1641" s="1" t="s">
        <v>9</v>
      </c>
      <c r="B1641" s="1">
        <v>11001</v>
      </c>
      <c r="C1641" s="1" t="s">
        <v>12</v>
      </c>
      <c r="D1641" s="6">
        <v>7.0876906397999999</v>
      </c>
      <c r="E1641" s="6" t="s">
        <v>963</v>
      </c>
      <c r="F1641" s="6" t="s">
        <v>963</v>
      </c>
      <c r="G1641" s="6" t="s">
        <v>963</v>
      </c>
      <c r="H1641" s="6">
        <v>8.6540914055000009</v>
      </c>
      <c r="I1641" s="6" t="s">
        <v>964</v>
      </c>
      <c r="J1641" s="6">
        <v>9.5734340235000008</v>
      </c>
      <c r="K1641" s="6" t="s">
        <v>964</v>
      </c>
      <c r="L1641" s="1" t="s">
        <v>45</v>
      </c>
      <c r="M1641" s="1" t="s">
        <v>46</v>
      </c>
      <c r="N1641" s="1" t="s">
        <v>11</v>
      </c>
      <c r="O1641" s="1" t="s">
        <v>47</v>
      </c>
      <c r="P1641" s="1" t="s">
        <v>18</v>
      </c>
      <c r="Q1641" s="1" t="s">
        <v>48</v>
      </c>
      <c r="R1641" s="1" t="s">
        <v>20</v>
      </c>
    </row>
    <row r="1642" spans="1:18" hidden="1" x14ac:dyDescent="0.3">
      <c r="A1642" s="1" t="s">
        <v>497</v>
      </c>
      <c r="B1642" s="1">
        <v>24033</v>
      </c>
      <c r="C1642" s="1" t="s">
        <v>12</v>
      </c>
      <c r="D1642" s="6">
        <v>15.177372944</v>
      </c>
      <c r="E1642" s="6" t="s">
        <v>963</v>
      </c>
      <c r="F1642" s="6" t="s">
        <v>963</v>
      </c>
      <c r="G1642" s="6" t="s">
        <v>963</v>
      </c>
      <c r="H1642" s="6">
        <v>17.994597583000001</v>
      </c>
      <c r="I1642" s="6" t="s">
        <v>964</v>
      </c>
      <c r="J1642" s="6">
        <v>19.957068012000001</v>
      </c>
      <c r="K1642" s="6" t="s">
        <v>964</v>
      </c>
      <c r="L1642" s="1" t="s">
        <v>45</v>
      </c>
      <c r="M1642" s="1" t="s">
        <v>46</v>
      </c>
      <c r="N1642" s="1" t="s">
        <v>11</v>
      </c>
      <c r="O1642" s="1" t="s">
        <v>47</v>
      </c>
      <c r="P1642" s="1" t="s">
        <v>18</v>
      </c>
      <c r="Q1642" s="1" t="s">
        <v>48</v>
      </c>
      <c r="R1642" s="1" t="s">
        <v>20</v>
      </c>
    </row>
    <row r="1643" spans="1:18" hidden="1" x14ac:dyDescent="0.3">
      <c r="A1643" s="1" t="s">
        <v>497</v>
      </c>
      <c r="B1643" s="1">
        <v>24031</v>
      </c>
      <c r="C1643" s="1" t="s">
        <v>12</v>
      </c>
      <c r="D1643" s="6">
        <v>19.857393883</v>
      </c>
      <c r="E1643" s="6" t="s">
        <v>963</v>
      </c>
      <c r="F1643" s="6" t="s">
        <v>963</v>
      </c>
      <c r="G1643" s="6" t="s">
        <v>963</v>
      </c>
      <c r="H1643" s="6">
        <v>23.543329634999999</v>
      </c>
      <c r="I1643" s="6" t="s">
        <v>964</v>
      </c>
      <c r="J1643" s="6">
        <v>26.110928244</v>
      </c>
      <c r="K1643" s="6" t="s">
        <v>964</v>
      </c>
      <c r="L1643" s="1" t="s">
        <v>45</v>
      </c>
      <c r="M1643" s="1" t="s">
        <v>46</v>
      </c>
      <c r="N1643" s="1" t="s">
        <v>11</v>
      </c>
      <c r="O1643" s="1" t="s">
        <v>47</v>
      </c>
      <c r="P1643" s="1" t="s">
        <v>18</v>
      </c>
      <c r="Q1643" s="1" t="s">
        <v>48</v>
      </c>
      <c r="R1643" s="1" t="s">
        <v>20</v>
      </c>
    </row>
    <row r="1644" spans="1:18" hidden="1" x14ac:dyDescent="0.3">
      <c r="A1644" s="1" t="s">
        <v>811</v>
      </c>
      <c r="B1644" s="1">
        <v>51059</v>
      </c>
      <c r="C1644" s="1" t="s">
        <v>12</v>
      </c>
      <c r="D1644" s="6">
        <v>22.141450109000001</v>
      </c>
      <c r="E1644" s="6" t="s">
        <v>963</v>
      </c>
      <c r="F1644" s="6" t="s">
        <v>963</v>
      </c>
      <c r="G1644" s="6" t="s">
        <v>963</v>
      </c>
      <c r="H1644" s="6">
        <v>26.805272012</v>
      </c>
      <c r="I1644" s="6" t="s">
        <v>964</v>
      </c>
      <c r="J1644" s="6">
        <v>30.142678583999999</v>
      </c>
      <c r="K1644" s="6" t="s">
        <v>964</v>
      </c>
      <c r="L1644" s="1" t="s">
        <v>45</v>
      </c>
      <c r="M1644" s="1" t="s">
        <v>46</v>
      </c>
      <c r="N1644" s="1" t="s">
        <v>11</v>
      </c>
      <c r="O1644" s="1" t="s">
        <v>47</v>
      </c>
      <c r="P1644" s="1" t="s">
        <v>18</v>
      </c>
      <c r="Q1644" s="1" t="s">
        <v>48</v>
      </c>
      <c r="R1644" s="1" t="s">
        <v>20</v>
      </c>
    </row>
    <row r="1645" spans="1:18" hidden="1" x14ac:dyDescent="0.3">
      <c r="A1645" s="1" t="s">
        <v>811</v>
      </c>
      <c r="B1645" s="1">
        <v>51153</v>
      </c>
      <c r="C1645" s="1" t="s">
        <v>10</v>
      </c>
      <c r="D1645" s="6">
        <v>1.5724305E-3</v>
      </c>
      <c r="E1645" s="6" t="s">
        <v>963</v>
      </c>
      <c r="F1645" s="6" t="s">
        <v>963</v>
      </c>
      <c r="G1645" s="6" t="s">
        <v>963</v>
      </c>
      <c r="H1645" s="6">
        <v>1.4800945999999999E-3</v>
      </c>
      <c r="I1645" s="6" t="s">
        <v>964</v>
      </c>
      <c r="J1645" s="6">
        <v>1.4447876999999999E-3</v>
      </c>
      <c r="K1645" s="6" t="s">
        <v>964</v>
      </c>
      <c r="L1645" s="1" t="s">
        <v>514</v>
      </c>
      <c r="M1645" s="1" t="s">
        <v>46</v>
      </c>
      <c r="N1645" s="1" t="s">
        <v>11</v>
      </c>
      <c r="O1645" s="1" t="s">
        <v>47</v>
      </c>
      <c r="P1645" s="1" t="s">
        <v>506</v>
      </c>
      <c r="Q1645" s="1" t="s">
        <v>515</v>
      </c>
      <c r="R1645" s="1" t="s">
        <v>20</v>
      </c>
    </row>
    <row r="1646" spans="1:18" hidden="1" x14ac:dyDescent="0.3">
      <c r="A1646" s="1" t="s">
        <v>811</v>
      </c>
      <c r="B1646" s="1">
        <v>51059</v>
      </c>
      <c r="C1646" s="1" t="s">
        <v>10</v>
      </c>
      <c r="D1646" s="6">
        <v>1.6074479E-3</v>
      </c>
      <c r="E1646" s="6" t="s">
        <v>963</v>
      </c>
      <c r="F1646" s="6" t="s">
        <v>963</v>
      </c>
      <c r="G1646" s="6" t="s">
        <v>963</v>
      </c>
      <c r="H1646" s="6">
        <v>1.5130564E-3</v>
      </c>
      <c r="I1646" s="6" t="s">
        <v>964</v>
      </c>
      <c r="J1646" s="6">
        <v>1.4769646000000001E-3</v>
      </c>
      <c r="K1646" s="6" t="s">
        <v>964</v>
      </c>
      <c r="L1646" s="1" t="s">
        <v>514</v>
      </c>
      <c r="M1646" s="1" t="s">
        <v>46</v>
      </c>
      <c r="N1646" s="1" t="s">
        <v>11</v>
      </c>
      <c r="O1646" s="1" t="s">
        <v>47</v>
      </c>
      <c r="P1646" s="1" t="s">
        <v>506</v>
      </c>
      <c r="Q1646" s="1" t="s">
        <v>515</v>
      </c>
      <c r="R1646" s="1" t="s">
        <v>20</v>
      </c>
    </row>
    <row r="1647" spans="1:18" hidden="1" x14ac:dyDescent="0.3">
      <c r="A1647" s="1" t="s">
        <v>497</v>
      </c>
      <c r="B1647" s="1">
        <v>24031</v>
      </c>
      <c r="C1647" s="1" t="s">
        <v>10</v>
      </c>
      <c r="D1647" s="6">
        <v>3.7740413999999998E-3</v>
      </c>
      <c r="E1647" s="6" t="s">
        <v>963</v>
      </c>
      <c r="F1647" s="6" t="s">
        <v>963</v>
      </c>
      <c r="G1647" s="6" t="s">
        <v>963</v>
      </c>
      <c r="H1647" s="6">
        <v>3.5531816000000001E-3</v>
      </c>
      <c r="I1647" s="6" t="s">
        <v>964</v>
      </c>
      <c r="J1647" s="6">
        <v>3.4648474000000002E-3</v>
      </c>
      <c r="K1647" s="6" t="s">
        <v>964</v>
      </c>
      <c r="L1647" s="1" t="s">
        <v>514</v>
      </c>
      <c r="M1647" s="1" t="s">
        <v>46</v>
      </c>
      <c r="N1647" s="1" t="s">
        <v>11</v>
      </c>
      <c r="O1647" s="1" t="s">
        <v>47</v>
      </c>
      <c r="P1647" s="1" t="s">
        <v>506</v>
      </c>
      <c r="Q1647" s="1" t="s">
        <v>515</v>
      </c>
      <c r="R1647" s="1" t="s">
        <v>20</v>
      </c>
    </row>
    <row r="1648" spans="1:18" hidden="1" x14ac:dyDescent="0.3">
      <c r="A1648" s="1" t="s">
        <v>497</v>
      </c>
      <c r="B1648" s="1">
        <v>24021</v>
      </c>
      <c r="C1648" s="1" t="s">
        <v>10</v>
      </c>
      <c r="D1648" s="6">
        <v>4.9551997000000002E-3</v>
      </c>
      <c r="E1648" s="6" t="s">
        <v>963</v>
      </c>
      <c r="F1648" s="6" t="s">
        <v>963</v>
      </c>
      <c r="G1648" s="6" t="s">
        <v>963</v>
      </c>
      <c r="H1648" s="6">
        <v>4.6652365000000003E-3</v>
      </c>
      <c r="I1648" s="6" t="s">
        <v>964</v>
      </c>
      <c r="J1648" s="6">
        <v>4.5492424000000004E-3</v>
      </c>
      <c r="K1648" s="6" t="s">
        <v>964</v>
      </c>
      <c r="L1648" s="1" t="s">
        <v>514</v>
      </c>
      <c r="M1648" s="1" t="s">
        <v>46</v>
      </c>
      <c r="N1648" s="1" t="s">
        <v>11</v>
      </c>
      <c r="O1648" s="1" t="s">
        <v>47</v>
      </c>
      <c r="P1648" s="1" t="s">
        <v>506</v>
      </c>
      <c r="Q1648" s="1" t="s">
        <v>515</v>
      </c>
      <c r="R1648" s="1" t="s">
        <v>20</v>
      </c>
    </row>
    <row r="1649" spans="1:18" hidden="1" x14ac:dyDescent="0.3">
      <c r="A1649" s="1" t="s">
        <v>811</v>
      </c>
      <c r="B1649" s="1">
        <v>51107</v>
      </c>
      <c r="C1649" s="1" t="s">
        <v>10</v>
      </c>
      <c r="D1649" s="6">
        <v>9.5639620000000005E-3</v>
      </c>
      <c r="E1649" s="6" t="s">
        <v>963</v>
      </c>
      <c r="F1649" s="6" t="s">
        <v>963</v>
      </c>
      <c r="G1649" s="6" t="s">
        <v>963</v>
      </c>
      <c r="H1649" s="6">
        <v>9.0023320999999996E-3</v>
      </c>
      <c r="I1649" s="6" t="s">
        <v>964</v>
      </c>
      <c r="J1649" s="6">
        <v>8.7875882999999995E-3</v>
      </c>
      <c r="K1649" s="6" t="s">
        <v>964</v>
      </c>
      <c r="L1649" s="1" t="s">
        <v>514</v>
      </c>
      <c r="M1649" s="1" t="s">
        <v>46</v>
      </c>
      <c r="N1649" s="1" t="s">
        <v>11</v>
      </c>
      <c r="O1649" s="1" t="s">
        <v>47</v>
      </c>
      <c r="P1649" s="1" t="s">
        <v>506</v>
      </c>
      <c r="Q1649" s="1" t="s">
        <v>515</v>
      </c>
      <c r="R1649" s="1" t="s">
        <v>20</v>
      </c>
    </row>
    <row r="1650" spans="1:18" hidden="1" x14ac:dyDescent="0.3">
      <c r="A1650" s="1" t="s">
        <v>497</v>
      </c>
      <c r="B1650" s="1">
        <v>24009</v>
      </c>
      <c r="C1650" s="1" t="s">
        <v>10</v>
      </c>
      <c r="D1650" s="6">
        <v>1.3707941100000001E-2</v>
      </c>
      <c r="E1650" s="6" t="s">
        <v>963</v>
      </c>
      <c r="F1650" s="6" t="s">
        <v>963</v>
      </c>
      <c r="G1650" s="6" t="s">
        <v>963</v>
      </c>
      <c r="H1650" s="6">
        <v>1.2905788E-2</v>
      </c>
      <c r="I1650" s="6" t="s">
        <v>964</v>
      </c>
      <c r="J1650" s="6">
        <v>1.2584928400000001E-2</v>
      </c>
      <c r="K1650" s="6" t="s">
        <v>964</v>
      </c>
      <c r="L1650" s="1" t="s">
        <v>514</v>
      </c>
      <c r="M1650" s="1" t="s">
        <v>46</v>
      </c>
      <c r="N1650" s="1" t="s">
        <v>11</v>
      </c>
      <c r="O1650" s="1" t="s">
        <v>47</v>
      </c>
      <c r="P1650" s="1" t="s">
        <v>506</v>
      </c>
      <c r="Q1650" s="1" t="s">
        <v>515</v>
      </c>
      <c r="R1650" s="1" t="s">
        <v>20</v>
      </c>
    </row>
    <row r="1651" spans="1:18" hidden="1" x14ac:dyDescent="0.3">
      <c r="A1651" s="1" t="s">
        <v>497</v>
      </c>
      <c r="B1651" s="1">
        <v>24033</v>
      </c>
      <c r="C1651" s="1" t="s">
        <v>10</v>
      </c>
      <c r="D1651" s="6">
        <v>1.4349545999999999E-2</v>
      </c>
      <c r="E1651" s="6" t="s">
        <v>963</v>
      </c>
      <c r="F1651" s="6" t="s">
        <v>963</v>
      </c>
      <c r="G1651" s="6" t="s">
        <v>963</v>
      </c>
      <c r="H1651" s="6">
        <v>1.35098649E-2</v>
      </c>
      <c r="I1651" s="6" t="s">
        <v>964</v>
      </c>
      <c r="J1651" s="6">
        <v>1.31739634E-2</v>
      </c>
      <c r="K1651" s="6" t="s">
        <v>964</v>
      </c>
      <c r="L1651" s="1" t="s">
        <v>514</v>
      </c>
      <c r="M1651" s="1" t="s">
        <v>46</v>
      </c>
      <c r="N1651" s="1" t="s">
        <v>11</v>
      </c>
      <c r="O1651" s="1" t="s">
        <v>47</v>
      </c>
      <c r="P1651" s="1" t="s">
        <v>506</v>
      </c>
      <c r="Q1651" s="1" t="s">
        <v>515</v>
      </c>
      <c r="R1651" s="1" t="s">
        <v>20</v>
      </c>
    </row>
    <row r="1652" spans="1:18" hidden="1" x14ac:dyDescent="0.3">
      <c r="A1652" s="1" t="s">
        <v>497</v>
      </c>
      <c r="B1652" s="1">
        <v>24017</v>
      </c>
      <c r="C1652" s="1" t="s">
        <v>10</v>
      </c>
      <c r="D1652" s="6">
        <v>3.5287084400000002E-2</v>
      </c>
      <c r="E1652" s="6" t="s">
        <v>963</v>
      </c>
      <c r="F1652" s="6" t="s">
        <v>963</v>
      </c>
      <c r="G1652" s="6" t="s">
        <v>963</v>
      </c>
      <c r="H1652" s="6">
        <v>3.3222146500000001E-2</v>
      </c>
      <c r="I1652" s="6" t="s">
        <v>964</v>
      </c>
      <c r="J1652" s="6">
        <v>3.2396166400000002E-2</v>
      </c>
      <c r="K1652" s="6" t="s">
        <v>964</v>
      </c>
      <c r="L1652" s="1" t="s">
        <v>514</v>
      </c>
      <c r="M1652" s="1" t="s">
        <v>46</v>
      </c>
      <c r="N1652" s="1" t="s">
        <v>11</v>
      </c>
      <c r="O1652" s="1" t="s">
        <v>47</v>
      </c>
      <c r="P1652" s="1" t="s">
        <v>506</v>
      </c>
      <c r="Q1652" s="1" t="s">
        <v>515</v>
      </c>
      <c r="R1652" s="1" t="s">
        <v>20</v>
      </c>
    </row>
    <row r="1653" spans="1:18" hidden="1" x14ac:dyDescent="0.3">
      <c r="A1653" s="1" t="s">
        <v>811</v>
      </c>
      <c r="B1653" s="1">
        <v>51153</v>
      </c>
      <c r="C1653" s="1" t="s">
        <v>12</v>
      </c>
      <c r="D1653" s="6">
        <v>7.0169244800000002E-2</v>
      </c>
      <c r="E1653" s="6" t="s">
        <v>963</v>
      </c>
      <c r="F1653" s="6" t="s">
        <v>963</v>
      </c>
      <c r="G1653" s="6" t="s">
        <v>963</v>
      </c>
      <c r="H1653" s="6">
        <v>6.6048733600000006E-2</v>
      </c>
      <c r="I1653" s="6" t="s">
        <v>964</v>
      </c>
      <c r="J1653" s="6">
        <v>6.4473253300000005E-2</v>
      </c>
      <c r="K1653" s="6" t="s">
        <v>964</v>
      </c>
      <c r="L1653" s="1" t="s">
        <v>514</v>
      </c>
      <c r="M1653" s="1" t="s">
        <v>46</v>
      </c>
      <c r="N1653" s="1" t="s">
        <v>11</v>
      </c>
      <c r="O1653" s="1" t="s">
        <v>47</v>
      </c>
      <c r="P1653" s="1" t="s">
        <v>506</v>
      </c>
      <c r="Q1653" s="1" t="s">
        <v>515</v>
      </c>
      <c r="R1653" s="1" t="s">
        <v>20</v>
      </c>
    </row>
    <row r="1654" spans="1:18" hidden="1" x14ac:dyDescent="0.3">
      <c r="A1654" s="1" t="s">
        <v>811</v>
      </c>
      <c r="B1654" s="1">
        <v>51059</v>
      </c>
      <c r="C1654" s="1" t="s">
        <v>12</v>
      </c>
      <c r="D1654" s="6">
        <v>7.1731974899999995E-2</v>
      </c>
      <c r="E1654" s="6" t="s">
        <v>963</v>
      </c>
      <c r="F1654" s="6" t="s">
        <v>963</v>
      </c>
      <c r="G1654" s="6" t="s">
        <v>963</v>
      </c>
      <c r="H1654" s="6">
        <v>6.7519574999999998E-2</v>
      </c>
      <c r="I1654" s="6" t="s">
        <v>964</v>
      </c>
      <c r="J1654" s="6">
        <v>6.5909249500000003E-2</v>
      </c>
      <c r="K1654" s="6" t="s">
        <v>964</v>
      </c>
      <c r="L1654" s="1" t="s">
        <v>514</v>
      </c>
      <c r="M1654" s="1" t="s">
        <v>46</v>
      </c>
      <c r="N1654" s="1" t="s">
        <v>11</v>
      </c>
      <c r="O1654" s="1" t="s">
        <v>47</v>
      </c>
      <c r="P1654" s="1" t="s">
        <v>506</v>
      </c>
      <c r="Q1654" s="1" t="s">
        <v>515</v>
      </c>
      <c r="R1654" s="1" t="s">
        <v>20</v>
      </c>
    </row>
    <row r="1655" spans="1:18" hidden="1" x14ac:dyDescent="0.3">
      <c r="A1655" s="1" t="s">
        <v>497</v>
      </c>
      <c r="B1655" s="1">
        <v>24031</v>
      </c>
      <c r="C1655" s="1" t="s">
        <v>12</v>
      </c>
      <c r="D1655" s="6">
        <v>0.16838830669999999</v>
      </c>
      <c r="E1655" s="6" t="s">
        <v>963</v>
      </c>
      <c r="F1655" s="6" t="s">
        <v>963</v>
      </c>
      <c r="G1655" s="6" t="s">
        <v>963</v>
      </c>
      <c r="H1655" s="6">
        <v>0.1585345594</v>
      </c>
      <c r="I1655" s="6" t="s">
        <v>964</v>
      </c>
      <c r="J1655" s="6">
        <v>0.15459312659999999</v>
      </c>
      <c r="K1655" s="6" t="s">
        <v>964</v>
      </c>
      <c r="L1655" s="1" t="s">
        <v>514</v>
      </c>
      <c r="M1655" s="1" t="s">
        <v>46</v>
      </c>
      <c r="N1655" s="1" t="s">
        <v>11</v>
      </c>
      <c r="O1655" s="1" t="s">
        <v>47</v>
      </c>
      <c r="P1655" s="1" t="s">
        <v>506</v>
      </c>
      <c r="Q1655" s="1" t="s">
        <v>515</v>
      </c>
      <c r="R1655" s="1" t="s">
        <v>20</v>
      </c>
    </row>
    <row r="1656" spans="1:18" hidden="1" x14ac:dyDescent="0.3">
      <c r="A1656" s="1" t="s">
        <v>497</v>
      </c>
      <c r="B1656" s="1">
        <v>24021</v>
      </c>
      <c r="C1656" s="1" t="s">
        <v>12</v>
      </c>
      <c r="D1656" s="6">
        <v>0.2210404379</v>
      </c>
      <c r="E1656" s="6" t="s">
        <v>963</v>
      </c>
      <c r="F1656" s="6" t="s">
        <v>963</v>
      </c>
      <c r="G1656" s="6" t="s">
        <v>963</v>
      </c>
      <c r="H1656" s="6">
        <v>0.20810565989999999</v>
      </c>
      <c r="I1656" s="6" t="s">
        <v>964</v>
      </c>
      <c r="J1656" s="6">
        <v>0.20293149020000001</v>
      </c>
      <c r="K1656" s="6" t="s">
        <v>964</v>
      </c>
      <c r="L1656" s="1" t="s">
        <v>514</v>
      </c>
      <c r="M1656" s="1" t="s">
        <v>46</v>
      </c>
      <c r="N1656" s="1" t="s">
        <v>11</v>
      </c>
      <c r="O1656" s="1" t="s">
        <v>47</v>
      </c>
      <c r="P1656" s="1" t="s">
        <v>506</v>
      </c>
      <c r="Q1656" s="1" t="s">
        <v>515</v>
      </c>
      <c r="R1656" s="1" t="s">
        <v>20</v>
      </c>
    </row>
    <row r="1657" spans="1:18" hidden="1" x14ac:dyDescent="0.3">
      <c r="A1657" s="1" t="s">
        <v>811</v>
      </c>
      <c r="B1657" s="1">
        <v>51107</v>
      </c>
      <c r="C1657" s="1" t="s">
        <v>12</v>
      </c>
      <c r="D1657" s="6">
        <v>0.42669574319999998</v>
      </c>
      <c r="E1657" s="6" t="s">
        <v>963</v>
      </c>
      <c r="F1657" s="6" t="s">
        <v>963</v>
      </c>
      <c r="G1657" s="6" t="s">
        <v>963</v>
      </c>
      <c r="H1657" s="6">
        <v>0.40163941939999998</v>
      </c>
      <c r="I1657" s="6" t="s">
        <v>964</v>
      </c>
      <c r="J1657" s="6">
        <v>0.39205939039999999</v>
      </c>
      <c r="K1657" s="6" t="s">
        <v>964</v>
      </c>
      <c r="L1657" s="1" t="s">
        <v>514</v>
      </c>
      <c r="M1657" s="1" t="s">
        <v>46</v>
      </c>
      <c r="N1657" s="1" t="s">
        <v>11</v>
      </c>
      <c r="O1657" s="1" t="s">
        <v>47</v>
      </c>
      <c r="P1657" s="1" t="s">
        <v>506</v>
      </c>
      <c r="Q1657" s="1" t="s">
        <v>515</v>
      </c>
      <c r="R1657" s="1" t="s">
        <v>20</v>
      </c>
    </row>
    <row r="1658" spans="1:18" hidden="1" x14ac:dyDescent="0.3">
      <c r="A1658" s="1" t="s">
        <v>497</v>
      </c>
      <c r="B1658" s="1">
        <v>24009</v>
      </c>
      <c r="C1658" s="1" t="s">
        <v>12</v>
      </c>
      <c r="D1658" s="6">
        <v>0.61172171320000002</v>
      </c>
      <c r="E1658" s="6" t="s">
        <v>963</v>
      </c>
      <c r="F1658" s="6" t="s">
        <v>963</v>
      </c>
      <c r="G1658" s="6" t="s">
        <v>963</v>
      </c>
      <c r="H1658" s="6">
        <v>0.57592492039999998</v>
      </c>
      <c r="I1658" s="6" t="s">
        <v>964</v>
      </c>
      <c r="J1658" s="6">
        <v>0.56160584390000001</v>
      </c>
      <c r="K1658" s="6" t="s">
        <v>964</v>
      </c>
      <c r="L1658" s="1" t="s">
        <v>514</v>
      </c>
      <c r="M1658" s="1" t="s">
        <v>46</v>
      </c>
      <c r="N1658" s="1" t="s">
        <v>11</v>
      </c>
      <c r="O1658" s="1" t="s">
        <v>47</v>
      </c>
      <c r="P1658" s="1" t="s">
        <v>506</v>
      </c>
      <c r="Q1658" s="1" t="s">
        <v>515</v>
      </c>
      <c r="R1658" s="1" t="s">
        <v>20</v>
      </c>
    </row>
    <row r="1659" spans="1:18" hidden="1" x14ac:dyDescent="0.3">
      <c r="A1659" s="1" t="s">
        <v>497</v>
      </c>
      <c r="B1659" s="1">
        <v>24033</v>
      </c>
      <c r="C1659" s="1" t="s">
        <v>12</v>
      </c>
      <c r="D1659" s="6">
        <v>0.64037000860000004</v>
      </c>
      <c r="E1659" s="6" t="s">
        <v>963</v>
      </c>
      <c r="F1659" s="6" t="s">
        <v>963</v>
      </c>
      <c r="G1659" s="6" t="s">
        <v>963</v>
      </c>
      <c r="H1659" s="6">
        <v>0.60289813469999998</v>
      </c>
      <c r="I1659" s="6" t="s">
        <v>964</v>
      </c>
      <c r="J1659" s="6">
        <v>0.58791147860000004</v>
      </c>
      <c r="K1659" s="6" t="s">
        <v>964</v>
      </c>
      <c r="L1659" s="1" t="s">
        <v>514</v>
      </c>
      <c r="M1659" s="1" t="s">
        <v>46</v>
      </c>
      <c r="N1659" s="1" t="s">
        <v>11</v>
      </c>
      <c r="O1659" s="1" t="s">
        <v>47</v>
      </c>
      <c r="P1659" s="1" t="s">
        <v>506</v>
      </c>
      <c r="Q1659" s="1" t="s">
        <v>515</v>
      </c>
      <c r="R1659" s="1" t="s">
        <v>20</v>
      </c>
    </row>
    <row r="1660" spans="1:18" hidden="1" x14ac:dyDescent="0.3">
      <c r="A1660" s="1" t="s">
        <v>497</v>
      </c>
      <c r="B1660" s="1">
        <v>24017</v>
      </c>
      <c r="C1660" s="1" t="s">
        <v>12</v>
      </c>
      <c r="D1660" s="6">
        <v>1.5748393414999999</v>
      </c>
      <c r="E1660" s="6" t="s">
        <v>963</v>
      </c>
      <c r="F1660" s="6" t="s">
        <v>963</v>
      </c>
      <c r="G1660" s="6" t="s">
        <v>963</v>
      </c>
      <c r="H1660" s="6">
        <v>1.482685093</v>
      </c>
      <c r="I1660" s="6" t="s">
        <v>964</v>
      </c>
      <c r="J1660" s="6">
        <v>1.4458243907999999</v>
      </c>
      <c r="K1660" s="6" t="s">
        <v>964</v>
      </c>
      <c r="L1660" s="1" t="s">
        <v>514</v>
      </c>
      <c r="M1660" s="1" t="s">
        <v>46</v>
      </c>
      <c r="N1660" s="1" t="s">
        <v>11</v>
      </c>
      <c r="O1660" s="1" t="s">
        <v>47</v>
      </c>
      <c r="P1660" s="1" t="s">
        <v>506</v>
      </c>
      <c r="Q1660" s="1" t="s">
        <v>515</v>
      </c>
      <c r="R1660" s="1" t="s">
        <v>20</v>
      </c>
    </row>
    <row r="1661" spans="1:18" hidden="1" x14ac:dyDescent="0.3">
      <c r="A1661" s="1" t="s">
        <v>9</v>
      </c>
      <c r="B1661" s="1">
        <v>11001</v>
      </c>
      <c r="C1661" s="1" t="s">
        <v>10</v>
      </c>
      <c r="D1661" s="6">
        <v>0.41610498870000001</v>
      </c>
      <c r="E1661" s="6" t="s">
        <v>963</v>
      </c>
      <c r="F1661" s="6" t="s">
        <v>963</v>
      </c>
      <c r="G1661" s="6" t="s">
        <v>963</v>
      </c>
      <c r="H1661" s="6">
        <v>0.4465341323</v>
      </c>
      <c r="I1661" s="6" t="s">
        <v>964</v>
      </c>
      <c r="J1661" s="6">
        <v>0.4674756712</v>
      </c>
      <c r="K1661" s="6" t="s">
        <v>964</v>
      </c>
      <c r="L1661" s="1" t="s">
        <v>89</v>
      </c>
      <c r="M1661" s="1" t="s">
        <v>46</v>
      </c>
      <c r="N1661" s="1" t="s">
        <v>11</v>
      </c>
      <c r="O1661" s="1" t="s">
        <v>47</v>
      </c>
      <c r="P1661" s="1" t="s">
        <v>43</v>
      </c>
      <c r="Q1661" s="1" t="s">
        <v>90</v>
      </c>
      <c r="R1661" s="1" t="s">
        <v>20</v>
      </c>
    </row>
    <row r="1662" spans="1:18" hidden="1" x14ac:dyDescent="0.3">
      <c r="A1662" s="1" t="s">
        <v>811</v>
      </c>
      <c r="B1662" s="1">
        <v>51107</v>
      </c>
      <c r="C1662" s="1" t="s">
        <v>10</v>
      </c>
      <c r="D1662" s="6">
        <v>0.46029543519999999</v>
      </c>
      <c r="E1662" s="6" t="s">
        <v>963</v>
      </c>
      <c r="F1662" s="6" t="s">
        <v>963</v>
      </c>
      <c r="G1662" s="6" t="s">
        <v>963</v>
      </c>
      <c r="H1662" s="6">
        <v>0.44549587499999999</v>
      </c>
      <c r="I1662" s="6" t="s">
        <v>964</v>
      </c>
      <c r="J1662" s="6">
        <v>0.43956556070000002</v>
      </c>
      <c r="K1662" s="6" t="s">
        <v>964</v>
      </c>
      <c r="L1662" s="1" t="s">
        <v>89</v>
      </c>
      <c r="M1662" s="1" t="s">
        <v>46</v>
      </c>
      <c r="N1662" s="1" t="s">
        <v>11</v>
      </c>
      <c r="O1662" s="1" t="s">
        <v>47</v>
      </c>
      <c r="P1662" s="1" t="s">
        <v>43</v>
      </c>
      <c r="Q1662" s="1" t="s">
        <v>90</v>
      </c>
      <c r="R1662" s="1" t="s">
        <v>20</v>
      </c>
    </row>
    <row r="1663" spans="1:18" hidden="1" x14ac:dyDescent="0.3">
      <c r="A1663" s="1" t="s">
        <v>811</v>
      </c>
      <c r="B1663" s="1">
        <v>51059</v>
      </c>
      <c r="C1663" s="1" t="s">
        <v>10</v>
      </c>
      <c r="D1663" s="6">
        <v>1.3623000674000001</v>
      </c>
      <c r="E1663" s="6" t="s">
        <v>963</v>
      </c>
      <c r="F1663" s="6" t="s">
        <v>963</v>
      </c>
      <c r="G1663" s="6" t="s">
        <v>963</v>
      </c>
      <c r="H1663" s="6">
        <v>1.3184981976000001</v>
      </c>
      <c r="I1663" s="6" t="s">
        <v>964</v>
      </c>
      <c r="J1663" s="6">
        <v>1.3009470379999999</v>
      </c>
      <c r="K1663" s="6" t="s">
        <v>964</v>
      </c>
      <c r="L1663" s="1" t="s">
        <v>89</v>
      </c>
      <c r="M1663" s="1" t="s">
        <v>46</v>
      </c>
      <c r="N1663" s="1" t="s">
        <v>11</v>
      </c>
      <c r="O1663" s="1" t="s">
        <v>47</v>
      </c>
      <c r="P1663" s="1" t="s">
        <v>43</v>
      </c>
      <c r="Q1663" s="1" t="s">
        <v>90</v>
      </c>
      <c r="R1663" s="1" t="s">
        <v>20</v>
      </c>
    </row>
    <row r="1664" spans="1:18" hidden="1" x14ac:dyDescent="0.3">
      <c r="A1664" s="1" t="s">
        <v>811</v>
      </c>
      <c r="B1664" s="1">
        <v>51153</v>
      </c>
      <c r="C1664" s="1" t="s">
        <v>10</v>
      </c>
      <c r="D1664" s="6">
        <v>1.3636189308</v>
      </c>
      <c r="E1664" s="6" t="s">
        <v>963</v>
      </c>
      <c r="F1664" s="6" t="s">
        <v>963</v>
      </c>
      <c r="G1664" s="6" t="s">
        <v>963</v>
      </c>
      <c r="H1664" s="6">
        <v>1.3197757564000001</v>
      </c>
      <c r="I1664" s="6" t="s">
        <v>964</v>
      </c>
      <c r="J1664" s="6">
        <v>1.3022072513</v>
      </c>
      <c r="K1664" s="6" t="s">
        <v>964</v>
      </c>
      <c r="L1664" s="1" t="s">
        <v>89</v>
      </c>
      <c r="M1664" s="1" t="s">
        <v>46</v>
      </c>
      <c r="N1664" s="1" t="s">
        <v>11</v>
      </c>
      <c r="O1664" s="1" t="s">
        <v>47</v>
      </c>
      <c r="P1664" s="1" t="s">
        <v>43</v>
      </c>
      <c r="Q1664" s="1" t="s">
        <v>90</v>
      </c>
      <c r="R1664" s="1" t="s">
        <v>20</v>
      </c>
    </row>
    <row r="1665" spans="1:18" hidden="1" x14ac:dyDescent="0.3">
      <c r="A1665" s="1" t="s">
        <v>497</v>
      </c>
      <c r="B1665" s="1">
        <v>24017</v>
      </c>
      <c r="C1665" s="1" t="s">
        <v>10</v>
      </c>
      <c r="D1665" s="6">
        <v>1.7000367684</v>
      </c>
      <c r="E1665" s="6" t="s">
        <v>963</v>
      </c>
      <c r="F1665" s="6" t="s">
        <v>963</v>
      </c>
      <c r="G1665" s="6" t="s">
        <v>963</v>
      </c>
      <c r="H1665" s="6">
        <v>1.7753513045</v>
      </c>
      <c r="I1665" s="6" t="s">
        <v>964</v>
      </c>
      <c r="J1665" s="6">
        <v>1.8323576132999999</v>
      </c>
      <c r="K1665" s="6" t="s">
        <v>964</v>
      </c>
      <c r="L1665" s="1" t="s">
        <v>89</v>
      </c>
      <c r="M1665" s="1" t="s">
        <v>46</v>
      </c>
      <c r="N1665" s="1" t="s">
        <v>11</v>
      </c>
      <c r="O1665" s="1" t="s">
        <v>47</v>
      </c>
      <c r="P1665" s="1" t="s">
        <v>43</v>
      </c>
      <c r="Q1665" s="1" t="s">
        <v>90</v>
      </c>
      <c r="R1665" s="1" t="s">
        <v>20</v>
      </c>
    </row>
    <row r="1666" spans="1:18" hidden="1" x14ac:dyDescent="0.3">
      <c r="A1666" s="1" t="s">
        <v>497</v>
      </c>
      <c r="B1666" s="1">
        <v>24033</v>
      </c>
      <c r="C1666" s="1" t="s">
        <v>10</v>
      </c>
      <c r="D1666" s="6">
        <v>1.7076885475000001</v>
      </c>
      <c r="E1666" s="6" t="s">
        <v>963</v>
      </c>
      <c r="F1666" s="6" t="s">
        <v>963</v>
      </c>
      <c r="G1666" s="6" t="s">
        <v>963</v>
      </c>
      <c r="H1666" s="6">
        <v>1.7833418700000001</v>
      </c>
      <c r="I1666" s="6" t="s">
        <v>964</v>
      </c>
      <c r="J1666" s="6">
        <v>1.8406049235999999</v>
      </c>
      <c r="K1666" s="6" t="s">
        <v>964</v>
      </c>
      <c r="L1666" s="1" t="s">
        <v>89</v>
      </c>
      <c r="M1666" s="1" t="s">
        <v>46</v>
      </c>
      <c r="N1666" s="1" t="s">
        <v>11</v>
      </c>
      <c r="O1666" s="1" t="s">
        <v>47</v>
      </c>
      <c r="P1666" s="1" t="s">
        <v>43</v>
      </c>
      <c r="Q1666" s="1" t="s">
        <v>90</v>
      </c>
      <c r="R1666" s="1" t="s">
        <v>20</v>
      </c>
    </row>
    <row r="1667" spans="1:18" hidden="1" x14ac:dyDescent="0.3">
      <c r="A1667" s="1" t="s">
        <v>497</v>
      </c>
      <c r="B1667" s="1">
        <v>24021</v>
      </c>
      <c r="C1667" s="1" t="s">
        <v>10</v>
      </c>
      <c r="D1667" s="6">
        <v>1.7494169937999999</v>
      </c>
      <c r="E1667" s="6" t="s">
        <v>963</v>
      </c>
      <c r="F1667" s="6" t="s">
        <v>963</v>
      </c>
      <c r="G1667" s="6" t="s">
        <v>963</v>
      </c>
      <c r="H1667" s="6">
        <v>1.826919285</v>
      </c>
      <c r="I1667" s="6" t="s">
        <v>964</v>
      </c>
      <c r="J1667" s="6">
        <v>1.8855810711000001</v>
      </c>
      <c r="K1667" s="6" t="s">
        <v>964</v>
      </c>
      <c r="L1667" s="1" t="s">
        <v>89</v>
      </c>
      <c r="M1667" s="1" t="s">
        <v>46</v>
      </c>
      <c r="N1667" s="1" t="s">
        <v>11</v>
      </c>
      <c r="O1667" s="1" t="s">
        <v>47</v>
      </c>
      <c r="P1667" s="1" t="s">
        <v>43</v>
      </c>
      <c r="Q1667" s="1" t="s">
        <v>90</v>
      </c>
      <c r="R1667" s="1" t="s">
        <v>20</v>
      </c>
    </row>
    <row r="1668" spans="1:18" hidden="1" x14ac:dyDescent="0.3">
      <c r="A1668" s="1" t="s">
        <v>9</v>
      </c>
      <c r="B1668" s="1">
        <v>11001</v>
      </c>
      <c r="C1668" s="1" t="s">
        <v>12</v>
      </c>
      <c r="D1668" s="6">
        <v>3.3277412771999999</v>
      </c>
      <c r="E1668" s="6" t="s">
        <v>963</v>
      </c>
      <c r="F1668" s="6" t="s">
        <v>963</v>
      </c>
      <c r="G1668" s="6" t="s">
        <v>963</v>
      </c>
      <c r="H1668" s="6">
        <v>3.5649879753999998</v>
      </c>
      <c r="I1668" s="6" t="s">
        <v>964</v>
      </c>
      <c r="J1668" s="6">
        <v>3.7313148237</v>
      </c>
      <c r="K1668" s="6" t="s">
        <v>964</v>
      </c>
      <c r="L1668" s="1" t="s">
        <v>89</v>
      </c>
      <c r="M1668" s="1" t="s">
        <v>46</v>
      </c>
      <c r="N1668" s="1" t="s">
        <v>11</v>
      </c>
      <c r="O1668" s="1" t="s">
        <v>47</v>
      </c>
      <c r="P1668" s="1" t="s">
        <v>43</v>
      </c>
      <c r="Q1668" s="1" t="s">
        <v>90</v>
      </c>
      <c r="R1668" s="1" t="s">
        <v>20</v>
      </c>
    </row>
    <row r="1669" spans="1:18" hidden="1" x14ac:dyDescent="0.3">
      <c r="A1669" s="1" t="s">
        <v>497</v>
      </c>
      <c r="B1669" s="1">
        <v>24031</v>
      </c>
      <c r="C1669" s="1" t="s">
        <v>10</v>
      </c>
      <c r="D1669" s="6">
        <v>3.4548419410000002</v>
      </c>
      <c r="E1669" s="6" t="s">
        <v>963</v>
      </c>
      <c r="F1669" s="6" t="s">
        <v>963</v>
      </c>
      <c r="G1669" s="6" t="s">
        <v>963</v>
      </c>
      <c r="H1669" s="6">
        <v>3.6078960718999999</v>
      </c>
      <c r="I1669" s="6" t="s">
        <v>964</v>
      </c>
      <c r="J1669" s="6">
        <v>3.7237480979000002</v>
      </c>
      <c r="K1669" s="6" t="s">
        <v>964</v>
      </c>
      <c r="L1669" s="1" t="s">
        <v>89</v>
      </c>
      <c r="M1669" s="1" t="s">
        <v>46</v>
      </c>
      <c r="N1669" s="1" t="s">
        <v>11</v>
      </c>
      <c r="O1669" s="1" t="s">
        <v>47</v>
      </c>
      <c r="P1669" s="1" t="s">
        <v>43</v>
      </c>
      <c r="Q1669" s="1" t="s">
        <v>90</v>
      </c>
      <c r="R1669" s="1" t="s">
        <v>20</v>
      </c>
    </row>
    <row r="1670" spans="1:18" hidden="1" x14ac:dyDescent="0.3">
      <c r="A1670" s="1" t="s">
        <v>811</v>
      </c>
      <c r="B1670" s="1">
        <v>51107</v>
      </c>
      <c r="C1670" s="1" t="s">
        <v>12</v>
      </c>
      <c r="D1670" s="6">
        <v>3.6108131008000002</v>
      </c>
      <c r="E1670" s="6" t="s">
        <v>963</v>
      </c>
      <c r="F1670" s="6" t="s">
        <v>963</v>
      </c>
      <c r="G1670" s="6" t="s">
        <v>963</v>
      </c>
      <c r="H1670" s="6">
        <v>3.4936600381999998</v>
      </c>
      <c r="I1670" s="6" t="s">
        <v>964</v>
      </c>
      <c r="J1670" s="6">
        <v>3.4467124602000001</v>
      </c>
      <c r="K1670" s="6" t="s">
        <v>964</v>
      </c>
      <c r="L1670" s="1" t="s">
        <v>89</v>
      </c>
      <c r="M1670" s="1" t="s">
        <v>46</v>
      </c>
      <c r="N1670" s="1" t="s">
        <v>11</v>
      </c>
      <c r="O1670" s="1" t="s">
        <v>47</v>
      </c>
      <c r="P1670" s="1" t="s">
        <v>43</v>
      </c>
      <c r="Q1670" s="1" t="s">
        <v>90</v>
      </c>
      <c r="R1670" s="1" t="s">
        <v>20</v>
      </c>
    </row>
    <row r="1671" spans="1:18" hidden="1" x14ac:dyDescent="0.3">
      <c r="A1671" s="1" t="s">
        <v>811</v>
      </c>
      <c r="B1671" s="1">
        <v>51059</v>
      </c>
      <c r="C1671" s="1" t="s">
        <v>12</v>
      </c>
      <c r="D1671" s="6">
        <v>10.862129920999999</v>
      </c>
      <c r="E1671" s="6" t="s">
        <v>963</v>
      </c>
      <c r="F1671" s="6" t="s">
        <v>963</v>
      </c>
      <c r="G1671" s="6" t="s">
        <v>963</v>
      </c>
      <c r="H1671" s="6">
        <v>10.500306611999999</v>
      </c>
      <c r="I1671" s="6" t="s">
        <v>964</v>
      </c>
      <c r="J1671" s="6">
        <v>10.359115682000001</v>
      </c>
      <c r="K1671" s="6" t="s">
        <v>964</v>
      </c>
      <c r="L1671" s="1" t="s">
        <v>89</v>
      </c>
      <c r="M1671" s="1" t="s">
        <v>46</v>
      </c>
      <c r="N1671" s="1" t="s">
        <v>11</v>
      </c>
      <c r="O1671" s="1" t="s">
        <v>47</v>
      </c>
      <c r="P1671" s="1" t="s">
        <v>43</v>
      </c>
      <c r="Q1671" s="1" t="s">
        <v>90</v>
      </c>
      <c r="R1671" s="1" t="s">
        <v>20</v>
      </c>
    </row>
    <row r="1672" spans="1:18" hidden="1" x14ac:dyDescent="0.3">
      <c r="A1672" s="1" t="s">
        <v>811</v>
      </c>
      <c r="B1672" s="1">
        <v>51153</v>
      </c>
      <c r="C1672" s="1" t="s">
        <v>12</v>
      </c>
      <c r="D1672" s="6">
        <v>10.884302639</v>
      </c>
      <c r="E1672" s="6" t="s">
        <v>963</v>
      </c>
      <c r="F1672" s="6" t="s">
        <v>963</v>
      </c>
      <c r="G1672" s="6" t="s">
        <v>963</v>
      </c>
      <c r="H1672" s="6">
        <v>10.523918532</v>
      </c>
      <c r="I1672" s="6" t="s">
        <v>964</v>
      </c>
      <c r="J1672" s="6">
        <v>10.382427715</v>
      </c>
      <c r="K1672" s="6" t="s">
        <v>964</v>
      </c>
      <c r="L1672" s="1" t="s">
        <v>89</v>
      </c>
      <c r="M1672" s="1" t="s">
        <v>46</v>
      </c>
      <c r="N1672" s="1" t="s">
        <v>11</v>
      </c>
      <c r="O1672" s="1" t="s">
        <v>47</v>
      </c>
      <c r="P1672" s="1" t="s">
        <v>43</v>
      </c>
      <c r="Q1672" s="1" t="s">
        <v>90</v>
      </c>
      <c r="R1672" s="1" t="s">
        <v>20</v>
      </c>
    </row>
    <row r="1673" spans="1:18" hidden="1" x14ac:dyDescent="0.3">
      <c r="A1673" s="1" t="s">
        <v>497</v>
      </c>
      <c r="B1673" s="1">
        <v>24021</v>
      </c>
      <c r="C1673" s="1" t="s">
        <v>12</v>
      </c>
      <c r="D1673" s="6">
        <v>13.492381645</v>
      </c>
      <c r="E1673" s="6" t="s">
        <v>963</v>
      </c>
      <c r="F1673" s="6" t="s">
        <v>963</v>
      </c>
      <c r="G1673" s="6" t="s">
        <v>963</v>
      </c>
      <c r="H1673" s="6">
        <v>14.092013913000001</v>
      </c>
      <c r="I1673" s="6" t="s">
        <v>964</v>
      </c>
      <c r="J1673" s="6">
        <v>14.543860857</v>
      </c>
      <c r="K1673" s="6" t="s">
        <v>964</v>
      </c>
      <c r="L1673" s="1" t="s">
        <v>89</v>
      </c>
      <c r="M1673" s="1" t="s">
        <v>46</v>
      </c>
      <c r="N1673" s="1" t="s">
        <v>11</v>
      </c>
      <c r="O1673" s="1" t="s">
        <v>47</v>
      </c>
      <c r="P1673" s="1" t="s">
        <v>43</v>
      </c>
      <c r="Q1673" s="1" t="s">
        <v>90</v>
      </c>
      <c r="R1673" s="1" t="s">
        <v>20</v>
      </c>
    </row>
    <row r="1674" spans="1:18" hidden="1" x14ac:dyDescent="0.3">
      <c r="A1674" s="1" t="s">
        <v>497</v>
      </c>
      <c r="B1674" s="1">
        <v>24017</v>
      </c>
      <c r="C1674" s="1" t="s">
        <v>12</v>
      </c>
      <c r="D1674" s="6">
        <v>13.605485333000001</v>
      </c>
      <c r="E1674" s="6" t="s">
        <v>963</v>
      </c>
      <c r="F1674" s="6" t="s">
        <v>963</v>
      </c>
      <c r="G1674" s="6" t="s">
        <v>963</v>
      </c>
      <c r="H1674" s="6">
        <v>14.187750298999999</v>
      </c>
      <c r="I1674" s="6" t="s">
        <v>964</v>
      </c>
      <c r="J1674" s="6">
        <v>14.64245539</v>
      </c>
      <c r="K1674" s="6" t="s">
        <v>964</v>
      </c>
      <c r="L1674" s="1" t="s">
        <v>89</v>
      </c>
      <c r="M1674" s="1" t="s">
        <v>46</v>
      </c>
      <c r="N1674" s="1" t="s">
        <v>11</v>
      </c>
      <c r="O1674" s="1" t="s">
        <v>47</v>
      </c>
      <c r="P1674" s="1" t="s">
        <v>43</v>
      </c>
      <c r="Q1674" s="1" t="s">
        <v>90</v>
      </c>
      <c r="R1674" s="1" t="s">
        <v>20</v>
      </c>
    </row>
    <row r="1675" spans="1:18" hidden="1" x14ac:dyDescent="0.3">
      <c r="A1675" s="1" t="s">
        <v>497</v>
      </c>
      <c r="B1675" s="1">
        <v>24033</v>
      </c>
      <c r="C1675" s="1" t="s">
        <v>12</v>
      </c>
      <c r="D1675" s="6">
        <v>13.64588809</v>
      </c>
      <c r="E1675" s="6" t="s">
        <v>963</v>
      </c>
      <c r="F1675" s="6" t="s">
        <v>963</v>
      </c>
      <c r="G1675" s="6" t="s">
        <v>963</v>
      </c>
      <c r="H1675" s="6">
        <v>14.235111356000001</v>
      </c>
      <c r="I1675" s="6" t="s">
        <v>964</v>
      </c>
      <c r="J1675" s="6">
        <v>14.691372246</v>
      </c>
      <c r="K1675" s="6" t="s">
        <v>964</v>
      </c>
      <c r="L1675" s="1" t="s">
        <v>89</v>
      </c>
      <c r="M1675" s="1" t="s">
        <v>46</v>
      </c>
      <c r="N1675" s="1" t="s">
        <v>11</v>
      </c>
      <c r="O1675" s="1" t="s">
        <v>47</v>
      </c>
      <c r="P1675" s="1" t="s">
        <v>43</v>
      </c>
      <c r="Q1675" s="1" t="s">
        <v>90</v>
      </c>
      <c r="R1675" s="1" t="s">
        <v>20</v>
      </c>
    </row>
    <row r="1676" spans="1:18" hidden="1" x14ac:dyDescent="0.3">
      <c r="A1676" s="1" t="s">
        <v>497</v>
      </c>
      <c r="B1676" s="1">
        <v>24031</v>
      </c>
      <c r="C1676" s="1" t="s">
        <v>12</v>
      </c>
      <c r="D1676" s="6">
        <v>27.186050303999998</v>
      </c>
      <c r="E1676" s="6" t="s">
        <v>963</v>
      </c>
      <c r="F1676" s="6" t="s">
        <v>963</v>
      </c>
      <c r="G1676" s="6" t="s">
        <v>963</v>
      </c>
      <c r="H1676" s="6">
        <v>28.376907516999999</v>
      </c>
      <c r="I1676" s="6" t="s">
        <v>964</v>
      </c>
      <c r="J1676" s="6">
        <v>29.286589600999999</v>
      </c>
      <c r="K1676" s="6" t="s">
        <v>964</v>
      </c>
      <c r="L1676" s="1" t="s">
        <v>89</v>
      </c>
      <c r="M1676" s="1" t="s">
        <v>46</v>
      </c>
      <c r="N1676" s="1" t="s">
        <v>11</v>
      </c>
      <c r="O1676" s="1" t="s">
        <v>47</v>
      </c>
      <c r="P1676" s="1" t="s">
        <v>43</v>
      </c>
      <c r="Q1676" s="1" t="s">
        <v>90</v>
      </c>
      <c r="R1676" s="1" t="s">
        <v>20</v>
      </c>
    </row>
    <row r="1677" spans="1:18" hidden="1" x14ac:dyDescent="0.3">
      <c r="A1677" s="1" t="s">
        <v>811</v>
      </c>
      <c r="B1677" s="1">
        <v>51600</v>
      </c>
      <c r="C1677" s="1" t="s">
        <v>10</v>
      </c>
      <c r="D1677" s="6">
        <v>0.3866027675</v>
      </c>
      <c r="E1677" s="6" t="s">
        <v>963</v>
      </c>
      <c r="F1677" s="6" t="s">
        <v>963</v>
      </c>
      <c r="G1677" s="6" t="s">
        <v>963</v>
      </c>
      <c r="H1677" s="6">
        <v>0.38500630070000003</v>
      </c>
      <c r="I1677" s="6" t="s">
        <v>964</v>
      </c>
      <c r="J1677" s="6">
        <v>0.37988464979999997</v>
      </c>
      <c r="K1677" s="6" t="s">
        <v>964</v>
      </c>
      <c r="L1677" s="1" t="s">
        <v>87</v>
      </c>
      <c r="M1677" s="1" t="s">
        <v>46</v>
      </c>
      <c r="N1677" s="1" t="s">
        <v>11</v>
      </c>
      <c r="O1677" s="1" t="s">
        <v>47</v>
      </c>
      <c r="P1677" s="1" t="s">
        <v>43</v>
      </c>
      <c r="Q1677" s="1" t="s">
        <v>88</v>
      </c>
      <c r="R1677" s="1" t="s">
        <v>20</v>
      </c>
    </row>
    <row r="1678" spans="1:18" hidden="1" x14ac:dyDescent="0.3">
      <c r="A1678" s="1" t="s">
        <v>497</v>
      </c>
      <c r="B1678" s="1">
        <v>24009</v>
      </c>
      <c r="C1678" s="1" t="s">
        <v>10</v>
      </c>
      <c r="D1678" s="6">
        <v>0.3887672244</v>
      </c>
      <c r="E1678" s="6" t="s">
        <v>963</v>
      </c>
      <c r="F1678" s="6" t="s">
        <v>963</v>
      </c>
      <c r="G1678" s="6" t="s">
        <v>963</v>
      </c>
      <c r="H1678" s="6">
        <v>0.41715837789999999</v>
      </c>
      <c r="I1678" s="6" t="s">
        <v>964</v>
      </c>
      <c r="J1678" s="6">
        <v>0.43055444380000002</v>
      </c>
      <c r="K1678" s="6" t="s">
        <v>964</v>
      </c>
      <c r="L1678" s="1" t="s">
        <v>87</v>
      </c>
      <c r="M1678" s="1" t="s">
        <v>46</v>
      </c>
      <c r="N1678" s="1" t="s">
        <v>11</v>
      </c>
      <c r="O1678" s="1" t="s">
        <v>47</v>
      </c>
      <c r="P1678" s="1" t="s">
        <v>43</v>
      </c>
      <c r="Q1678" s="1" t="s">
        <v>88</v>
      </c>
      <c r="R1678" s="1" t="s">
        <v>20</v>
      </c>
    </row>
    <row r="1679" spans="1:18" hidden="1" x14ac:dyDescent="0.3">
      <c r="A1679" s="1" t="s">
        <v>811</v>
      </c>
      <c r="B1679" s="1">
        <v>51013</v>
      </c>
      <c r="C1679" s="1" t="s">
        <v>10</v>
      </c>
      <c r="D1679" s="6">
        <v>0.57849371130000005</v>
      </c>
      <c r="E1679" s="6" t="s">
        <v>963</v>
      </c>
      <c r="F1679" s="6" t="s">
        <v>963</v>
      </c>
      <c r="G1679" s="6" t="s">
        <v>963</v>
      </c>
      <c r="H1679" s="6">
        <v>0.57610496079999995</v>
      </c>
      <c r="I1679" s="6" t="s">
        <v>964</v>
      </c>
      <c r="J1679" s="6">
        <v>0.56844195980000001</v>
      </c>
      <c r="K1679" s="6" t="s">
        <v>964</v>
      </c>
      <c r="L1679" s="1" t="s">
        <v>87</v>
      </c>
      <c r="M1679" s="1" t="s">
        <v>46</v>
      </c>
      <c r="N1679" s="1" t="s">
        <v>11</v>
      </c>
      <c r="O1679" s="1" t="s">
        <v>47</v>
      </c>
      <c r="P1679" s="1" t="s">
        <v>43</v>
      </c>
      <c r="Q1679" s="1" t="s">
        <v>88</v>
      </c>
      <c r="R1679" s="1" t="s">
        <v>20</v>
      </c>
    </row>
    <row r="1680" spans="1:18" hidden="1" x14ac:dyDescent="0.3">
      <c r="A1680" s="1" t="s">
        <v>497</v>
      </c>
      <c r="B1680" s="1">
        <v>24017</v>
      </c>
      <c r="C1680" s="1" t="s">
        <v>10</v>
      </c>
      <c r="D1680" s="6">
        <v>0.58238128199999994</v>
      </c>
      <c r="E1680" s="6" t="s">
        <v>963</v>
      </c>
      <c r="F1680" s="6" t="s">
        <v>963</v>
      </c>
      <c r="G1680" s="6" t="s">
        <v>963</v>
      </c>
      <c r="H1680" s="6">
        <v>0.62491192520000005</v>
      </c>
      <c r="I1680" s="6" t="s">
        <v>964</v>
      </c>
      <c r="J1680" s="6">
        <v>0.64497943040000005</v>
      </c>
      <c r="K1680" s="6" t="s">
        <v>964</v>
      </c>
      <c r="L1680" s="1" t="s">
        <v>87</v>
      </c>
      <c r="M1680" s="1" t="s">
        <v>46</v>
      </c>
      <c r="N1680" s="1" t="s">
        <v>11</v>
      </c>
      <c r="O1680" s="1" t="s">
        <v>47</v>
      </c>
      <c r="P1680" s="1" t="s">
        <v>43</v>
      </c>
      <c r="Q1680" s="1" t="s">
        <v>88</v>
      </c>
      <c r="R1680" s="1" t="s">
        <v>20</v>
      </c>
    </row>
    <row r="1681" spans="1:18" hidden="1" x14ac:dyDescent="0.3">
      <c r="A1681" s="1" t="s">
        <v>811</v>
      </c>
      <c r="B1681" s="1">
        <v>51600</v>
      </c>
      <c r="C1681" s="1" t="s">
        <v>12</v>
      </c>
      <c r="D1681" s="6">
        <v>1.0787163243</v>
      </c>
      <c r="E1681" s="6" t="s">
        <v>963</v>
      </c>
      <c r="F1681" s="6" t="s">
        <v>963</v>
      </c>
      <c r="G1681" s="6" t="s">
        <v>963</v>
      </c>
      <c r="H1681" s="6">
        <v>1.074267147</v>
      </c>
      <c r="I1681" s="6" t="s">
        <v>964</v>
      </c>
      <c r="J1681" s="6">
        <v>1.0599819699999999</v>
      </c>
      <c r="K1681" s="6" t="s">
        <v>964</v>
      </c>
      <c r="L1681" s="1" t="s">
        <v>87</v>
      </c>
      <c r="M1681" s="1" t="s">
        <v>46</v>
      </c>
      <c r="N1681" s="1" t="s">
        <v>11</v>
      </c>
      <c r="O1681" s="1" t="s">
        <v>47</v>
      </c>
      <c r="P1681" s="1" t="s">
        <v>43</v>
      </c>
      <c r="Q1681" s="1" t="s">
        <v>88</v>
      </c>
      <c r="R1681" s="1" t="s">
        <v>20</v>
      </c>
    </row>
    <row r="1682" spans="1:18" hidden="1" x14ac:dyDescent="0.3">
      <c r="A1682" s="1" t="s">
        <v>497</v>
      </c>
      <c r="B1682" s="1">
        <v>24009</v>
      </c>
      <c r="C1682" s="1" t="s">
        <v>12</v>
      </c>
      <c r="D1682" s="6">
        <v>1.0832868399</v>
      </c>
      <c r="E1682" s="6" t="s">
        <v>963</v>
      </c>
      <c r="F1682" s="6" t="s">
        <v>963</v>
      </c>
      <c r="G1682" s="6" t="s">
        <v>963</v>
      </c>
      <c r="H1682" s="6">
        <v>1.1624076235</v>
      </c>
      <c r="I1682" s="6" t="s">
        <v>964</v>
      </c>
      <c r="J1682" s="6">
        <v>1.1997364767000001</v>
      </c>
      <c r="K1682" s="6" t="s">
        <v>964</v>
      </c>
      <c r="L1682" s="1" t="s">
        <v>87</v>
      </c>
      <c r="M1682" s="1" t="s">
        <v>46</v>
      </c>
      <c r="N1682" s="1" t="s">
        <v>11</v>
      </c>
      <c r="O1682" s="1" t="s">
        <v>47</v>
      </c>
      <c r="P1682" s="1" t="s">
        <v>43</v>
      </c>
      <c r="Q1682" s="1" t="s">
        <v>88</v>
      </c>
      <c r="R1682" s="1" t="s">
        <v>20</v>
      </c>
    </row>
    <row r="1683" spans="1:18" hidden="1" x14ac:dyDescent="0.3">
      <c r="A1683" s="1" t="s">
        <v>9</v>
      </c>
      <c r="B1683" s="1">
        <v>11001</v>
      </c>
      <c r="C1683" s="1" t="s">
        <v>10</v>
      </c>
      <c r="D1683" s="6">
        <v>1.2108439697</v>
      </c>
      <c r="E1683" s="6" t="s">
        <v>963</v>
      </c>
      <c r="F1683" s="6" t="s">
        <v>963</v>
      </c>
      <c r="G1683" s="6" t="s">
        <v>963</v>
      </c>
      <c r="H1683" s="6">
        <v>1.3298443304000001</v>
      </c>
      <c r="I1683" s="6" t="s">
        <v>964</v>
      </c>
      <c r="J1683" s="6">
        <v>1.3922180169</v>
      </c>
      <c r="K1683" s="6" t="s">
        <v>964</v>
      </c>
      <c r="L1683" s="1" t="s">
        <v>87</v>
      </c>
      <c r="M1683" s="1" t="s">
        <v>46</v>
      </c>
      <c r="N1683" s="1" t="s">
        <v>11</v>
      </c>
      <c r="O1683" s="1" t="s">
        <v>47</v>
      </c>
      <c r="P1683" s="1" t="s">
        <v>43</v>
      </c>
      <c r="Q1683" s="1" t="s">
        <v>88</v>
      </c>
      <c r="R1683" s="1" t="s">
        <v>20</v>
      </c>
    </row>
    <row r="1684" spans="1:18" hidden="1" x14ac:dyDescent="0.3">
      <c r="A1684" s="1" t="s">
        <v>811</v>
      </c>
      <c r="B1684" s="1">
        <v>51107</v>
      </c>
      <c r="C1684" s="1" t="s">
        <v>10</v>
      </c>
      <c r="D1684" s="6">
        <v>1.3731181687</v>
      </c>
      <c r="E1684" s="6" t="s">
        <v>963</v>
      </c>
      <c r="F1684" s="6" t="s">
        <v>963</v>
      </c>
      <c r="G1684" s="6" t="s">
        <v>963</v>
      </c>
      <c r="H1684" s="6">
        <v>1.3674472891</v>
      </c>
      <c r="I1684" s="6" t="s">
        <v>964</v>
      </c>
      <c r="J1684" s="6">
        <v>1.3492586777</v>
      </c>
      <c r="K1684" s="6" t="s">
        <v>964</v>
      </c>
      <c r="L1684" s="1" t="s">
        <v>87</v>
      </c>
      <c r="M1684" s="1" t="s">
        <v>46</v>
      </c>
      <c r="N1684" s="1" t="s">
        <v>11</v>
      </c>
      <c r="O1684" s="1" t="s">
        <v>47</v>
      </c>
      <c r="P1684" s="1" t="s">
        <v>43</v>
      </c>
      <c r="Q1684" s="1" t="s">
        <v>88</v>
      </c>
      <c r="R1684" s="1" t="s">
        <v>20</v>
      </c>
    </row>
    <row r="1685" spans="1:18" hidden="1" x14ac:dyDescent="0.3">
      <c r="A1685" s="1" t="s">
        <v>811</v>
      </c>
      <c r="B1685" s="1">
        <v>51013</v>
      </c>
      <c r="C1685" s="1" t="s">
        <v>12</v>
      </c>
      <c r="D1685" s="6">
        <v>1.6185409116</v>
      </c>
      <c r="E1685" s="6" t="s">
        <v>963</v>
      </c>
      <c r="F1685" s="6" t="s">
        <v>963</v>
      </c>
      <c r="G1685" s="6" t="s">
        <v>963</v>
      </c>
      <c r="H1685" s="6">
        <v>1.6118652183</v>
      </c>
      <c r="I1685" s="6" t="s">
        <v>964</v>
      </c>
      <c r="J1685" s="6">
        <v>1.5904315268</v>
      </c>
      <c r="K1685" s="6" t="s">
        <v>964</v>
      </c>
      <c r="L1685" s="1" t="s">
        <v>87</v>
      </c>
      <c r="M1685" s="1" t="s">
        <v>46</v>
      </c>
      <c r="N1685" s="1" t="s">
        <v>11</v>
      </c>
      <c r="O1685" s="1" t="s">
        <v>47</v>
      </c>
      <c r="P1685" s="1" t="s">
        <v>43</v>
      </c>
      <c r="Q1685" s="1" t="s">
        <v>88</v>
      </c>
      <c r="R1685" s="1" t="s">
        <v>20</v>
      </c>
    </row>
    <row r="1686" spans="1:18" hidden="1" x14ac:dyDescent="0.3">
      <c r="A1686" s="1" t="s">
        <v>497</v>
      </c>
      <c r="B1686" s="1">
        <v>24017</v>
      </c>
      <c r="C1686" s="1" t="s">
        <v>12</v>
      </c>
      <c r="D1686" s="6">
        <v>1.6321231295</v>
      </c>
      <c r="E1686" s="6" t="s">
        <v>963</v>
      </c>
      <c r="F1686" s="6" t="s">
        <v>963</v>
      </c>
      <c r="G1686" s="6" t="s">
        <v>963</v>
      </c>
      <c r="H1686" s="6">
        <v>1.7513296269</v>
      </c>
      <c r="I1686" s="6" t="s">
        <v>964</v>
      </c>
      <c r="J1686" s="6">
        <v>1.8075703766</v>
      </c>
      <c r="K1686" s="6" t="s">
        <v>964</v>
      </c>
      <c r="L1686" s="1" t="s">
        <v>87</v>
      </c>
      <c r="M1686" s="1" t="s">
        <v>46</v>
      </c>
      <c r="N1686" s="1" t="s">
        <v>11</v>
      </c>
      <c r="O1686" s="1" t="s">
        <v>47</v>
      </c>
      <c r="P1686" s="1" t="s">
        <v>43</v>
      </c>
      <c r="Q1686" s="1" t="s">
        <v>88</v>
      </c>
      <c r="R1686" s="1" t="s">
        <v>20</v>
      </c>
    </row>
    <row r="1687" spans="1:18" hidden="1" x14ac:dyDescent="0.3">
      <c r="A1687" s="1" t="s">
        <v>497</v>
      </c>
      <c r="B1687" s="1">
        <v>24033</v>
      </c>
      <c r="C1687" s="1" t="s">
        <v>10</v>
      </c>
      <c r="D1687" s="6">
        <v>1.9500066250999999</v>
      </c>
      <c r="E1687" s="6" t="s">
        <v>963</v>
      </c>
      <c r="F1687" s="6" t="s">
        <v>963</v>
      </c>
      <c r="G1687" s="6" t="s">
        <v>963</v>
      </c>
      <c r="H1687" s="6">
        <v>2.0924161766</v>
      </c>
      <c r="I1687" s="6" t="s">
        <v>964</v>
      </c>
      <c r="J1687" s="6">
        <v>2.1596071587000001</v>
      </c>
      <c r="K1687" s="6" t="s">
        <v>964</v>
      </c>
      <c r="L1687" s="1" t="s">
        <v>87</v>
      </c>
      <c r="M1687" s="1" t="s">
        <v>46</v>
      </c>
      <c r="N1687" s="1" t="s">
        <v>11</v>
      </c>
      <c r="O1687" s="1" t="s">
        <v>47</v>
      </c>
      <c r="P1687" s="1" t="s">
        <v>43</v>
      </c>
      <c r="Q1687" s="1" t="s">
        <v>88</v>
      </c>
      <c r="R1687" s="1" t="s">
        <v>20</v>
      </c>
    </row>
    <row r="1688" spans="1:18" hidden="1" x14ac:dyDescent="0.3">
      <c r="A1688" s="1" t="s">
        <v>811</v>
      </c>
      <c r="B1688" s="1">
        <v>51153</v>
      </c>
      <c r="C1688" s="1" t="s">
        <v>10</v>
      </c>
      <c r="D1688" s="6">
        <v>2.1307762616999999</v>
      </c>
      <c r="E1688" s="6" t="s">
        <v>963</v>
      </c>
      <c r="F1688" s="6" t="s">
        <v>963</v>
      </c>
      <c r="G1688" s="6" t="s">
        <v>963</v>
      </c>
      <c r="H1688" s="6">
        <v>2.1219775060999999</v>
      </c>
      <c r="I1688" s="6" t="s">
        <v>964</v>
      </c>
      <c r="J1688" s="6">
        <v>2.0937499819999998</v>
      </c>
      <c r="K1688" s="6" t="s">
        <v>964</v>
      </c>
      <c r="L1688" s="1" t="s">
        <v>87</v>
      </c>
      <c r="M1688" s="1" t="s">
        <v>46</v>
      </c>
      <c r="N1688" s="1" t="s">
        <v>11</v>
      </c>
      <c r="O1688" s="1" t="s">
        <v>47</v>
      </c>
      <c r="P1688" s="1" t="s">
        <v>43</v>
      </c>
      <c r="Q1688" s="1" t="s">
        <v>88</v>
      </c>
      <c r="R1688" s="1" t="s">
        <v>20</v>
      </c>
    </row>
    <row r="1689" spans="1:18" hidden="1" x14ac:dyDescent="0.3">
      <c r="A1689" s="1" t="s">
        <v>497</v>
      </c>
      <c r="B1689" s="1">
        <v>24021</v>
      </c>
      <c r="C1689" s="1" t="s">
        <v>10</v>
      </c>
      <c r="D1689" s="6">
        <v>2.5969526794000002</v>
      </c>
      <c r="E1689" s="6" t="s">
        <v>963</v>
      </c>
      <c r="F1689" s="6" t="s">
        <v>963</v>
      </c>
      <c r="G1689" s="6" t="s">
        <v>963</v>
      </c>
      <c r="H1689" s="6">
        <v>2.7866083097000001</v>
      </c>
      <c r="I1689" s="6" t="s">
        <v>964</v>
      </c>
      <c r="J1689" s="6">
        <v>2.8760945771999999</v>
      </c>
      <c r="K1689" s="6" t="s">
        <v>964</v>
      </c>
      <c r="L1689" s="1" t="s">
        <v>87</v>
      </c>
      <c r="M1689" s="1" t="s">
        <v>46</v>
      </c>
      <c r="N1689" s="1" t="s">
        <v>11</v>
      </c>
      <c r="O1689" s="1" t="s">
        <v>47</v>
      </c>
      <c r="P1689" s="1" t="s">
        <v>43</v>
      </c>
      <c r="Q1689" s="1" t="s">
        <v>88</v>
      </c>
      <c r="R1689" s="1" t="s">
        <v>20</v>
      </c>
    </row>
    <row r="1690" spans="1:18" hidden="1" x14ac:dyDescent="0.3">
      <c r="A1690" s="1" t="s">
        <v>9</v>
      </c>
      <c r="B1690" s="1">
        <v>11001</v>
      </c>
      <c r="C1690" s="1" t="s">
        <v>12</v>
      </c>
      <c r="D1690" s="6">
        <v>3.1745504435999998</v>
      </c>
      <c r="E1690" s="6" t="s">
        <v>963</v>
      </c>
      <c r="F1690" s="6" t="s">
        <v>963</v>
      </c>
      <c r="G1690" s="6" t="s">
        <v>963</v>
      </c>
      <c r="H1690" s="6">
        <v>3.4865839407000001</v>
      </c>
      <c r="I1690" s="6" t="s">
        <v>964</v>
      </c>
      <c r="J1690" s="6">
        <v>3.6501233413</v>
      </c>
      <c r="K1690" s="6" t="s">
        <v>964</v>
      </c>
      <c r="L1690" s="1" t="s">
        <v>87</v>
      </c>
      <c r="M1690" s="1" t="s">
        <v>46</v>
      </c>
      <c r="N1690" s="1" t="s">
        <v>11</v>
      </c>
      <c r="O1690" s="1" t="s">
        <v>47</v>
      </c>
      <c r="P1690" s="1" t="s">
        <v>43</v>
      </c>
      <c r="Q1690" s="1" t="s">
        <v>88</v>
      </c>
      <c r="R1690" s="1" t="s">
        <v>20</v>
      </c>
    </row>
    <row r="1691" spans="1:18" hidden="1" x14ac:dyDescent="0.3">
      <c r="A1691" s="1" t="s">
        <v>811</v>
      </c>
      <c r="B1691" s="1">
        <v>51107</v>
      </c>
      <c r="C1691" s="1" t="s">
        <v>12</v>
      </c>
      <c r="D1691" s="6">
        <v>3.7720783382</v>
      </c>
      <c r="E1691" s="6" t="s">
        <v>963</v>
      </c>
      <c r="F1691" s="6" t="s">
        <v>963</v>
      </c>
      <c r="G1691" s="6" t="s">
        <v>963</v>
      </c>
      <c r="H1691" s="6">
        <v>3.7565202762999998</v>
      </c>
      <c r="I1691" s="6" t="s">
        <v>964</v>
      </c>
      <c r="J1691" s="6">
        <v>3.7065695680999999</v>
      </c>
      <c r="K1691" s="6" t="s">
        <v>964</v>
      </c>
      <c r="L1691" s="1" t="s">
        <v>87</v>
      </c>
      <c r="M1691" s="1" t="s">
        <v>46</v>
      </c>
      <c r="N1691" s="1" t="s">
        <v>11</v>
      </c>
      <c r="O1691" s="1" t="s">
        <v>47</v>
      </c>
      <c r="P1691" s="1" t="s">
        <v>43</v>
      </c>
      <c r="Q1691" s="1" t="s">
        <v>88</v>
      </c>
      <c r="R1691" s="1" t="s">
        <v>20</v>
      </c>
    </row>
    <row r="1692" spans="1:18" hidden="1" x14ac:dyDescent="0.3">
      <c r="A1692" s="1" t="s">
        <v>811</v>
      </c>
      <c r="B1692" s="1">
        <v>51059</v>
      </c>
      <c r="C1692" s="1" t="s">
        <v>10</v>
      </c>
      <c r="D1692" s="6">
        <v>4.2574266382000001</v>
      </c>
      <c r="E1692" s="6" t="s">
        <v>963</v>
      </c>
      <c r="F1692" s="6" t="s">
        <v>963</v>
      </c>
      <c r="G1692" s="6" t="s">
        <v>963</v>
      </c>
      <c r="H1692" s="6">
        <v>4.2398425477000004</v>
      </c>
      <c r="I1692" s="6" t="s">
        <v>964</v>
      </c>
      <c r="J1692" s="6">
        <v>4.1834505456000004</v>
      </c>
      <c r="K1692" s="6" t="s">
        <v>964</v>
      </c>
      <c r="L1692" s="1" t="s">
        <v>87</v>
      </c>
      <c r="M1692" s="1" t="s">
        <v>46</v>
      </c>
      <c r="N1692" s="1" t="s">
        <v>11</v>
      </c>
      <c r="O1692" s="1" t="s">
        <v>47</v>
      </c>
      <c r="P1692" s="1" t="s">
        <v>43</v>
      </c>
      <c r="Q1692" s="1" t="s">
        <v>88</v>
      </c>
      <c r="R1692" s="1" t="s">
        <v>20</v>
      </c>
    </row>
    <row r="1693" spans="1:18" hidden="1" x14ac:dyDescent="0.3">
      <c r="A1693" s="1" t="s">
        <v>497</v>
      </c>
      <c r="B1693" s="1">
        <v>24031</v>
      </c>
      <c r="C1693" s="1" t="s">
        <v>10</v>
      </c>
      <c r="D1693" s="6">
        <v>4.5368451469000002</v>
      </c>
      <c r="E1693" s="6" t="s">
        <v>963</v>
      </c>
      <c r="F1693" s="6" t="s">
        <v>963</v>
      </c>
      <c r="G1693" s="6" t="s">
        <v>963</v>
      </c>
      <c r="H1693" s="6">
        <v>4.8681672856000002</v>
      </c>
      <c r="I1693" s="6" t="s">
        <v>964</v>
      </c>
      <c r="J1693" s="6">
        <v>5.0244952467999999</v>
      </c>
      <c r="K1693" s="6" t="s">
        <v>964</v>
      </c>
      <c r="L1693" s="1" t="s">
        <v>87</v>
      </c>
      <c r="M1693" s="1" t="s">
        <v>46</v>
      </c>
      <c r="N1693" s="1" t="s">
        <v>11</v>
      </c>
      <c r="O1693" s="1" t="s">
        <v>47</v>
      </c>
      <c r="P1693" s="1" t="s">
        <v>43</v>
      </c>
      <c r="Q1693" s="1" t="s">
        <v>88</v>
      </c>
      <c r="R1693" s="1" t="s">
        <v>20</v>
      </c>
    </row>
    <row r="1694" spans="1:18" hidden="1" x14ac:dyDescent="0.3">
      <c r="A1694" s="1" t="s">
        <v>497</v>
      </c>
      <c r="B1694" s="1">
        <v>24033</v>
      </c>
      <c r="C1694" s="1" t="s">
        <v>12</v>
      </c>
      <c r="D1694" s="6">
        <v>5.4446586679999998</v>
      </c>
      <c r="E1694" s="6" t="s">
        <v>963</v>
      </c>
      <c r="F1694" s="6" t="s">
        <v>963</v>
      </c>
      <c r="G1694" s="6" t="s">
        <v>963</v>
      </c>
      <c r="H1694" s="6">
        <v>5.8423187520999997</v>
      </c>
      <c r="I1694" s="6" t="s">
        <v>964</v>
      </c>
      <c r="J1694" s="6">
        <v>6.0299391804000004</v>
      </c>
      <c r="K1694" s="6" t="s">
        <v>964</v>
      </c>
      <c r="L1694" s="1" t="s">
        <v>87</v>
      </c>
      <c r="M1694" s="1" t="s">
        <v>46</v>
      </c>
      <c r="N1694" s="1" t="s">
        <v>11</v>
      </c>
      <c r="O1694" s="1" t="s">
        <v>47</v>
      </c>
      <c r="P1694" s="1" t="s">
        <v>43</v>
      </c>
      <c r="Q1694" s="1" t="s">
        <v>88</v>
      </c>
      <c r="R1694" s="1" t="s">
        <v>20</v>
      </c>
    </row>
    <row r="1695" spans="1:18" hidden="1" x14ac:dyDescent="0.3">
      <c r="A1695" s="1" t="s">
        <v>811</v>
      </c>
      <c r="B1695" s="1">
        <v>51153</v>
      </c>
      <c r="C1695" s="1" t="s">
        <v>12</v>
      </c>
      <c r="D1695" s="6">
        <v>5.9315371514999997</v>
      </c>
      <c r="E1695" s="6" t="s">
        <v>963</v>
      </c>
      <c r="F1695" s="6" t="s">
        <v>963</v>
      </c>
      <c r="G1695" s="6" t="s">
        <v>963</v>
      </c>
      <c r="H1695" s="6">
        <v>5.9070752677999998</v>
      </c>
      <c r="I1695" s="6" t="s">
        <v>964</v>
      </c>
      <c r="J1695" s="6">
        <v>5.8285214547999997</v>
      </c>
      <c r="K1695" s="6" t="s">
        <v>964</v>
      </c>
      <c r="L1695" s="1" t="s">
        <v>87</v>
      </c>
      <c r="M1695" s="1" t="s">
        <v>46</v>
      </c>
      <c r="N1695" s="1" t="s">
        <v>11</v>
      </c>
      <c r="O1695" s="1" t="s">
        <v>47</v>
      </c>
      <c r="P1695" s="1" t="s">
        <v>43</v>
      </c>
      <c r="Q1695" s="1" t="s">
        <v>88</v>
      </c>
      <c r="R1695" s="1" t="s">
        <v>20</v>
      </c>
    </row>
    <row r="1696" spans="1:18" hidden="1" x14ac:dyDescent="0.3">
      <c r="A1696" s="1" t="s">
        <v>497</v>
      </c>
      <c r="B1696" s="1">
        <v>24021</v>
      </c>
      <c r="C1696" s="1" t="s">
        <v>12</v>
      </c>
      <c r="D1696" s="6">
        <v>7.0632545375999998</v>
      </c>
      <c r="E1696" s="6" t="s">
        <v>963</v>
      </c>
      <c r="F1696" s="6" t="s">
        <v>963</v>
      </c>
      <c r="G1696" s="6" t="s">
        <v>963</v>
      </c>
      <c r="H1696" s="6">
        <v>7.5791356712000004</v>
      </c>
      <c r="I1696" s="6" t="s">
        <v>964</v>
      </c>
      <c r="J1696" s="6">
        <v>7.8225274257999997</v>
      </c>
      <c r="K1696" s="6" t="s">
        <v>964</v>
      </c>
      <c r="L1696" s="1" t="s">
        <v>87</v>
      </c>
      <c r="M1696" s="1" t="s">
        <v>46</v>
      </c>
      <c r="N1696" s="1" t="s">
        <v>11</v>
      </c>
      <c r="O1696" s="1" t="s">
        <v>47</v>
      </c>
      <c r="P1696" s="1" t="s">
        <v>43</v>
      </c>
      <c r="Q1696" s="1" t="s">
        <v>88</v>
      </c>
      <c r="R1696" s="1" t="s">
        <v>20</v>
      </c>
    </row>
    <row r="1697" spans="1:18" hidden="1" x14ac:dyDescent="0.3">
      <c r="A1697" s="1" t="s">
        <v>811</v>
      </c>
      <c r="B1697" s="1">
        <v>51059</v>
      </c>
      <c r="C1697" s="1" t="s">
        <v>12</v>
      </c>
      <c r="D1697" s="6">
        <v>11.860430136</v>
      </c>
      <c r="E1697" s="6" t="s">
        <v>963</v>
      </c>
      <c r="F1697" s="6" t="s">
        <v>963</v>
      </c>
      <c r="G1697" s="6" t="s">
        <v>963</v>
      </c>
      <c r="H1697" s="6">
        <v>11.811512914</v>
      </c>
      <c r="I1697" s="6" t="s">
        <v>964</v>
      </c>
      <c r="J1697" s="6">
        <v>11.654451445999999</v>
      </c>
      <c r="K1697" s="6" t="s">
        <v>964</v>
      </c>
      <c r="L1697" s="1" t="s">
        <v>87</v>
      </c>
      <c r="M1697" s="1" t="s">
        <v>46</v>
      </c>
      <c r="N1697" s="1" t="s">
        <v>11</v>
      </c>
      <c r="O1697" s="1" t="s">
        <v>47</v>
      </c>
      <c r="P1697" s="1" t="s">
        <v>43</v>
      </c>
      <c r="Q1697" s="1" t="s">
        <v>88</v>
      </c>
      <c r="R1697" s="1" t="s">
        <v>20</v>
      </c>
    </row>
    <row r="1698" spans="1:18" hidden="1" x14ac:dyDescent="0.3">
      <c r="A1698" s="1" t="s">
        <v>497</v>
      </c>
      <c r="B1698" s="1">
        <v>24031</v>
      </c>
      <c r="C1698" s="1" t="s">
        <v>12</v>
      </c>
      <c r="D1698" s="6">
        <v>12.515910847000001</v>
      </c>
      <c r="E1698" s="6" t="s">
        <v>963</v>
      </c>
      <c r="F1698" s="6" t="s">
        <v>963</v>
      </c>
      <c r="G1698" s="6" t="s">
        <v>963</v>
      </c>
      <c r="H1698" s="6">
        <v>13.430044284999999</v>
      </c>
      <c r="I1698" s="6" t="s">
        <v>964</v>
      </c>
      <c r="J1698" s="6">
        <v>13.861336391</v>
      </c>
      <c r="K1698" s="6" t="s">
        <v>964</v>
      </c>
      <c r="L1698" s="1" t="s">
        <v>87</v>
      </c>
      <c r="M1698" s="1" t="s">
        <v>46</v>
      </c>
      <c r="N1698" s="1" t="s">
        <v>11</v>
      </c>
      <c r="O1698" s="1" t="s">
        <v>47</v>
      </c>
      <c r="P1698" s="1" t="s">
        <v>43</v>
      </c>
      <c r="Q1698" s="1" t="s">
        <v>88</v>
      </c>
      <c r="R1698" s="1" t="s">
        <v>20</v>
      </c>
    </row>
    <row r="1699" spans="1:18" hidden="1" x14ac:dyDescent="0.3">
      <c r="A1699" s="1" t="s">
        <v>811</v>
      </c>
      <c r="B1699" s="1">
        <v>51107</v>
      </c>
      <c r="C1699" s="1" t="s">
        <v>10</v>
      </c>
      <c r="D1699" s="6">
        <v>7.11523555E-2</v>
      </c>
      <c r="E1699" s="6" t="s">
        <v>963</v>
      </c>
      <c r="F1699" s="6" t="s">
        <v>963</v>
      </c>
      <c r="G1699" s="6" t="s">
        <v>963</v>
      </c>
      <c r="H1699" s="6">
        <v>4.7137924499999997E-2</v>
      </c>
      <c r="I1699" s="6" t="s">
        <v>964</v>
      </c>
      <c r="J1699" s="6">
        <v>4.2036749200000001E-2</v>
      </c>
      <c r="K1699" s="6" t="s">
        <v>964</v>
      </c>
      <c r="L1699" s="1" t="s">
        <v>91</v>
      </c>
      <c r="M1699" s="1" t="s">
        <v>46</v>
      </c>
      <c r="N1699" s="1" t="s">
        <v>11</v>
      </c>
      <c r="O1699" s="1" t="s">
        <v>47</v>
      </c>
      <c r="P1699" s="1" t="s">
        <v>43</v>
      </c>
      <c r="Q1699" s="1" t="s">
        <v>92</v>
      </c>
      <c r="R1699" s="1" t="s">
        <v>20</v>
      </c>
    </row>
    <row r="1700" spans="1:18" hidden="1" x14ac:dyDescent="0.3">
      <c r="A1700" s="1" t="s">
        <v>811</v>
      </c>
      <c r="B1700" s="1">
        <v>51107</v>
      </c>
      <c r="C1700" s="1" t="s">
        <v>12</v>
      </c>
      <c r="D1700" s="6">
        <v>0.18607784569999999</v>
      </c>
      <c r="E1700" s="6" t="s">
        <v>963</v>
      </c>
      <c r="F1700" s="6" t="s">
        <v>963</v>
      </c>
      <c r="G1700" s="6" t="s">
        <v>963</v>
      </c>
      <c r="H1700" s="6">
        <v>0.12471059549999999</v>
      </c>
      <c r="I1700" s="6" t="s">
        <v>964</v>
      </c>
      <c r="J1700" s="6">
        <v>0.1126875348</v>
      </c>
      <c r="K1700" s="6" t="s">
        <v>964</v>
      </c>
      <c r="L1700" s="1" t="s">
        <v>91</v>
      </c>
      <c r="M1700" s="1" t="s">
        <v>46</v>
      </c>
      <c r="N1700" s="1" t="s">
        <v>11</v>
      </c>
      <c r="O1700" s="1" t="s">
        <v>47</v>
      </c>
      <c r="P1700" s="1" t="s">
        <v>43</v>
      </c>
      <c r="Q1700" s="1" t="s">
        <v>92</v>
      </c>
      <c r="R1700" s="1" t="s">
        <v>20</v>
      </c>
    </row>
    <row r="1701" spans="1:18" hidden="1" x14ac:dyDescent="0.3">
      <c r="A1701" s="1" t="s">
        <v>811</v>
      </c>
      <c r="B1701" s="1">
        <v>51059</v>
      </c>
      <c r="C1701" s="1" t="s">
        <v>10</v>
      </c>
      <c r="D1701" s="6">
        <v>0.21058390699999999</v>
      </c>
      <c r="E1701" s="6" t="s">
        <v>963</v>
      </c>
      <c r="F1701" s="6" t="s">
        <v>963</v>
      </c>
      <c r="G1701" s="6" t="s">
        <v>963</v>
      </c>
      <c r="H1701" s="6">
        <v>0.1395102687</v>
      </c>
      <c r="I1701" s="6" t="s">
        <v>964</v>
      </c>
      <c r="J1701" s="6">
        <v>0.1244127686</v>
      </c>
      <c r="K1701" s="6" t="s">
        <v>964</v>
      </c>
      <c r="L1701" s="1" t="s">
        <v>91</v>
      </c>
      <c r="M1701" s="1" t="s">
        <v>46</v>
      </c>
      <c r="N1701" s="1" t="s">
        <v>11</v>
      </c>
      <c r="O1701" s="1" t="s">
        <v>47</v>
      </c>
      <c r="P1701" s="1" t="s">
        <v>43</v>
      </c>
      <c r="Q1701" s="1" t="s">
        <v>92</v>
      </c>
      <c r="R1701" s="1" t="s">
        <v>20</v>
      </c>
    </row>
    <row r="1702" spans="1:18" hidden="1" x14ac:dyDescent="0.3">
      <c r="A1702" s="1" t="s">
        <v>811</v>
      </c>
      <c r="B1702" s="1">
        <v>51153</v>
      </c>
      <c r="C1702" s="1" t="s">
        <v>10</v>
      </c>
      <c r="D1702" s="6">
        <v>0.21078792769999999</v>
      </c>
      <c r="E1702" s="6" t="s">
        <v>963</v>
      </c>
      <c r="F1702" s="6" t="s">
        <v>963</v>
      </c>
      <c r="G1702" s="6" t="s">
        <v>963</v>
      </c>
      <c r="H1702" s="6">
        <v>0.1396454862</v>
      </c>
      <c r="I1702" s="6" t="s">
        <v>964</v>
      </c>
      <c r="J1702" s="6">
        <v>0.1245332797</v>
      </c>
      <c r="K1702" s="6" t="s">
        <v>964</v>
      </c>
      <c r="L1702" s="1" t="s">
        <v>91</v>
      </c>
      <c r="M1702" s="1" t="s">
        <v>46</v>
      </c>
      <c r="N1702" s="1" t="s">
        <v>11</v>
      </c>
      <c r="O1702" s="1" t="s">
        <v>47</v>
      </c>
      <c r="P1702" s="1" t="s">
        <v>43</v>
      </c>
      <c r="Q1702" s="1" t="s">
        <v>92</v>
      </c>
      <c r="R1702" s="1" t="s">
        <v>20</v>
      </c>
    </row>
    <row r="1703" spans="1:18" hidden="1" x14ac:dyDescent="0.3">
      <c r="A1703" s="1" t="s">
        <v>497</v>
      </c>
      <c r="B1703" s="1">
        <v>24017</v>
      </c>
      <c r="C1703" s="1" t="s">
        <v>10</v>
      </c>
      <c r="D1703" s="6">
        <v>0.34105489179999998</v>
      </c>
      <c r="E1703" s="6" t="s">
        <v>963</v>
      </c>
      <c r="F1703" s="6" t="s">
        <v>963</v>
      </c>
      <c r="G1703" s="6" t="s">
        <v>963</v>
      </c>
      <c r="H1703" s="6">
        <v>0.24470159129999999</v>
      </c>
      <c r="I1703" s="6" t="s">
        <v>964</v>
      </c>
      <c r="J1703" s="6">
        <v>0.23008936520000001</v>
      </c>
      <c r="K1703" s="6" t="s">
        <v>964</v>
      </c>
      <c r="L1703" s="1" t="s">
        <v>91</v>
      </c>
      <c r="M1703" s="1" t="s">
        <v>46</v>
      </c>
      <c r="N1703" s="1" t="s">
        <v>11</v>
      </c>
      <c r="O1703" s="1" t="s">
        <v>47</v>
      </c>
      <c r="P1703" s="1" t="s">
        <v>43</v>
      </c>
      <c r="Q1703" s="1" t="s">
        <v>92</v>
      </c>
      <c r="R1703" s="1" t="s">
        <v>20</v>
      </c>
    </row>
    <row r="1704" spans="1:18" hidden="1" x14ac:dyDescent="0.3">
      <c r="A1704" s="1" t="s">
        <v>497</v>
      </c>
      <c r="B1704" s="1">
        <v>24033</v>
      </c>
      <c r="C1704" s="1" t="s">
        <v>10</v>
      </c>
      <c r="D1704" s="6">
        <v>0.34259009689999997</v>
      </c>
      <c r="E1704" s="6" t="s">
        <v>963</v>
      </c>
      <c r="F1704" s="6" t="s">
        <v>963</v>
      </c>
      <c r="G1704" s="6" t="s">
        <v>963</v>
      </c>
      <c r="H1704" s="6">
        <v>0.24580294690000001</v>
      </c>
      <c r="I1704" s="6" t="s">
        <v>964</v>
      </c>
      <c r="J1704" s="6">
        <v>0.2311249444</v>
      </c>
      <c r="K1704" s="6" t="s">
        <v>964</v>
      </c>
      <c r="L1704" s="1" t="s">
        <v>91</v>
      </c>
      <c r="M1704" s="1" t="s">
        <v>46</v>
      </c>
      <c r="N1704" s="1" t="s">
        <v>11</v>
      </c>
      <c r="O1704" s="1" t="s">
        <v>47</v>
      </c>
      <c r="P1704" s="1" t="s">
        <v>43</v>
      </c>
      <c r="Q1704" s="1" t="s">
        <v>92</v>
      </c>
      <c r="R1704" s="1" t="s">
        <v>20</v>
      </c>
    </row>
    <row r="1705" spans="1:18" hidden="1" x14ac:dyDescent="0.3">
      <c r="A1705" s="1" t="s">
        <v>497</v>
      </c>
      <c r="B1705" s="1">
        <v>24021</v>
      </c>
      <c r="C1705" s="1" t="s">
        <v>10</v>
      </c>
      <c r="D1705" s="6">
        <v>0.35096142060000002</v>
      </c>
      <c r="E1705" s="6" t="s">
        <v>963</v>
      </c>
      <c r="F1705" s="6" t="s">
        <v>963</v>
      </c>
      <c r="G1705" s="6" t="s">
        <v>963</v>
      </c>
      <c r="H1705" s="6">
        <v>0.25180931649999999</v>
      </c>
      <c r="I1705" s="6" t="s">
        <v>964</v>
      </c>
      <c r="J1705" s="6">
        <v>0.23677261929999999</v>
      </c>
      <c r="K1705" s="6" t="s">
        <v>964</v>
      </c>
      <c r="L1705" s="1" t="s">
        <v>91</v>
      </c>
      <c r="M1705" s="1" t="s">
        <v>46</v>
      </c>
      <c r="N1705" s="1" t="s">
        <v>11</v>
      </c>
      <c r="O1705" s="1" t="s">
        <v>47</v>
      </c>
      <c r="P1705" s="1" t="s">
        <v>43</v>
      </c>
      <c r="Q1705" s="1" t="s">
        <v>92</v>
      </c>
      <c r="R1705" s="1" t="s">
        <v>20</v>
      </c>
    </row>
    <row r="1706" spans="1:18" hidden="1" x14ac:dyDescent="0.3">
      <c r="A1706" s="1" t="s">
        <v>811</v>
      </c>
      <c r="B1706" s="1">
        <v>51059</v>
      </c>
      <c r="C1706" s="1" t="s">
        <v>12</v>
      </c>
      <c r="D1706" s="6">
        <v>0.56412427279999999</v>
      </c>
      <c r="E1706" s="6" t="s">
        <v>963</v>
      </c>
      <c r="F1706" s="6" t="s">
        <v>963</v>
      </c>
      <c r="G1706" s="6" t="s">
        <v>963</v>
      </c>
      <c r="H1706" s="6">
        <v>0.37644446999999998</v>
      </c>
      <c r="I1706" s="6" t="s">
        <v>964</v>
      </c>
      <c r="J1706" s="6">
        <v>0.33976388099999999</v>
      </c>
      <c r="K1706" s="6" t="s">
        <v>964</v>
      </c>
      <c r="L1706" s="1" t="s">
        <v>91</v>
      </c>
      <c r="M1706" s="1" t="s">
        <v>46</v>
      </c>
      <c r="N1706" s="1" t="s">
        <v>11</v>
      </c>
      <c r="O1706" s="1" t="s">
        <v>47</v>
      </c>
      <c r="P1706" s="1" t="s">
        <v>43</v>
      </c>
      <c r="Q1706" s="1" t="s">
        <v>92</v>
      </c>
      <c r="R1706" s="1" t="s">
        <v>20</v>
      </c>
    </row>
    <row r="1707" spans="1:18" hidden="1" x14ac:dyDescent="0.3">
      <c r="A1707" s="1" t="s">
        <v>811</v>
      </c>
      <c r="B1707" s="1">
        <v>51153</v>
      </c>
      <c r="C1707" s="1" t="s">
        <v>12</v>
      </c>
      <c r="D1707" s="6">
        <v>0.56445598549999998</v>
      </c>
      <c r="E1707" s="6" t="s">
        <v>963</v>
      </c>
      <c r="F1707" s="6" t="s">
        <v>963</v>
      </c>
      <c r="G1707" s="6" t="s">
        <v>963</v>
      </c>
      <c r="H1707" s="6">
        <v>0.37715437239999999</v>
      </c>
      <c r="I1707" s="6" t="s">
        <v>964</v>
      </c>
      <c r="J1707" s="6">
        <v>0.34052683680000001</v>
      </c>
      <c r="K1707" s="6" t="s">
        <v>964</v>
      </c>
      <c r="L1707" s="1" t="s">
        <v>91</v>
      </c>
      <c r="M1707" s="1" t="s">
        <v>46</v>
      </c>
      <c r="N1707" s="1" t="s">
        <v>11</v>
      </c>
      <c r="O1707" s="1" t="s">
        <v>47</v>
      </c>
      <c r="P1707" s="1" t="s">
        <v>43</v>
      </c>
      <c r="Q1707" s="1" t="s">
        <v>92</v>
      </c>
      <c r="R1707" s="1" t="s">
        <v>20</v>
      </c>
    </row>
    <row r="1708" spans="1:18" hidden="1" x14ac:dyDescent="0.3">
      <c r="A1708" s="1" t="s">
        <v>497</v>
      </c>
      <c r="B1708" s="1">
        <v>24031</v>
      </c>
      <c r="C1708" s="1" t="s">
        <v>10</v>
      </c>
      <c r="D1708" s="6">
        <v>0.69309744709999999</v>
      </c>
      <c r="E1708" s="6" t="s">
        <v>963</v>
      </c>
      <c r="F1708" s="6" t="s">
        <v>963</v>
      </c>
      <c r="G1708" s="6" t="s">
        <v>963</v>
      </c>
      <c r="H1708" s="6">
        <v>0.49728638069999997</v>
      </c>
      <c r="I1708" s="6" t="s">
        <v>964</v>
      </c>
      <c r="J1708" s="6">
        <v>0.46759149830000002</v>
      </c>
      <c r="K1708" s="6" t="s">
        <v>964</v>
      </c>
      <c r="L1708" s="1" t="s">
        <v>91</v>
      </c>
      <c r="M1708" s="1" t="s">
        <v>46</v>
      </c>
      <c r="N1708" s="1" t="s">
        <v>11</v>
      </c>
      <c r="O1708" s="1" t="s">
        <v>47</v>
      </c>
      <c r="P1708" s="1" t="s">
        <v>43</v>
      </c>
      <c r="Q1708" s="1" t="s">
        <v>92</v>
      </c>
      <c r="R1708" s="1" t="s">
        <v>20</v>
      </c>
    </row>
    <row r="1709" spans="1:18" hidden="1" x14ac:dyDescent="0.3">
      <c r="A1709" s="1" t="s">
        <v>9</v>
      </c>
      <c r="B1709" s="1">
        <v>11001</v>
      </c>
      <c r="C1709" s="1" t="s">
        <v>10</v>
      </c>
      <c r="D1709" s="6">
        <v>0.7993943603</v>
      </c>
      <c r="E1709" s="6" t="s">
        <v>963</v>
      </c>
      <c r="F1709" s="6" t="s">
        <v>963</v>
      </c>
      <c r="G1709" s="6" t="s">
        <v>963</v>
      </c>
      <c r="H1709" s="6">
        <v>0.60255812149999999</v>
      </c>
      <c r="I1709" s="6" t="s">
        <v>964</v>
      </c>
      <c r="J1709" s="6">
        <v>0.57845134730000003</v>
      </c>
      <c r="K1709" s="6" t="s">
        <v>964</v>
      </c>
      <c r="L1709" s="1" t="s">
        <v>91</v>
      </c>
      <c r="M1709" s="1" t="s">
        <v>46</v>
      </c>
      <c r="N1709" s="1" t="s">
        <v>11</v>
      </c>
      <c r="O1709" s="1" t="s">
        <v>47</v>
      </c>
      <c r="P1709" s="1" t="s">
        <v>43</v>
      </c>
      <c r="Q1709" s="1" t="s">
        <v>92</v>
      </c>
      <c r="R1709" s="1" t="s">
        <v>20</v>
      </c>
    </row>
    <row r="1710" spans="1:18" hidden="1" x14ac:dyDescent="0.3">
      <c r="A1710" s="1" t="s">
        <v>497</v>
      </c>
      <c r="B1710" s="1">
        <v>24021</v>
      </c>
      <c r="C1710" s="1" t="s">
        <v>12</v>
      </c>
      <c r="D1710" s="6">
        <v>0.90095176099999996</v>
      </c>
      <c r="E1710" s="6" t="s">
        <v>963</v>
      </c>
      <c r="F1710" s="6" t="s">
        <v>963</v>
      </c>
      <c r="G1710" s="6" t="s">
        <v>963</v>
      </c>
      <c r="H1710" s="6">
        <v>0.6552011713</v>
      </c>
      <c r="I1710" s="6" t="s">
        <v>964</v>
      </c>
      <c r="J1710" s="6">
        <v>0.62403324829999995</v>
      </c>
      <c r="K1710" s="6" t="s">
        <v>964</v>
      </c>
      <c r="L1710" s="1" t="s">
        <v>91</v>
      </c>
      <c r="M1710" s="1" t="s">
        <v>46</v>
      </c>
      <c r="N1710" s="1" t="s">
        <v>11</v>
      </c>
      <c r="O1710" s="1" t="s">
        <v>47</v>
      </c>
      <c r="P1710" s="1" t="s">
        <v>43</v>
      </c>
      <c r="Q1710" s="1" t="s">
        <v>92</v>
      </c>
      <c r="R1710" s="1" t="s">
        <v>20</v>
      </c>
    </row>
    <row r="1711" spans="1:18" hidden="1" x14ac:dyDescent="0.3">
      <c r="A1711" s="1" t="s">
        <v>497</v>
      </c>
      <c r="B1711" s="1">
        <v>24017</v>
      </c>
      <c r="C1711" s="1" t="s">
        <v>12</v>
      </c>
      <c r="D1711" s="6">
        <v>0.92190012649999997</v>
      </c>
      <c r="E1711" s="6" t="s">
        <v>963</v>
      </c>
      <c r="F1711" s="6" t="s">
        <v>963</v>
      </c>
      <c r="G1711" s="6" t="s">
        <v>963</v>
      </c>
      <c r="H1711" s="6">
        <v>0.66534923209999997</v>
      </c>
      <c r="I1711" s="6" t="s">
        <v>964</v>
      </c>
      <c r="J1711" s="6">
        <v>0.63253714230000002</v>
      </c>
      <c r="K1711" s="6" t="s">
        <v>964</v>
      </c>
      <c r="L1711" s="1" t="s">
        <v>91</v>
      </c>
      <c r="M1711" s="1" t="s">
        <v>46</v>
      </c>
      <c r="N1711" s="1" t="s">
        <v>11</v>
      </c>
      <c r="O1711" s="1" t="s">
        <v>47</v>
      </c>
      <c r="P1711" s="1" t="s">
        <v>43</v>
      </c>
      <c r="Q1711" s="1" t="s">
        <v>92</v>
      </c>
      <c r="R1711" s="1" t="s">
        <v>20</v>
      </c>
    </row>
    <row r="1712" spans="1:18" hidden="1" x14ac:dyDescent="0.3">
      <c r="A1712" s="1" t="s">
        <v>497</v>
      </c>
      <c r="B1712" s="1">
        <v>24033</v>
      </c>
      <c r="C1712" s="1" t="s">
        <v>12</v>
      </c>
      <c r="D1712" s="6">
        <v>0.92216342849999999</v>
      </c>
      <c r="E1712" s="6" t="s">
        <v>963</v>
      </c>
      <c r="F1712" s="6" t="s">
        <v>963</v>
      </c>
      <c r="G1712" s="6" t="s">
        <v>963</v>
      </c>
      <c r="H1712" s="6">
        <v>0.66707087980000002</v>
      </c>
      <c r="I1712" s="6" t="s">
        <v>964</v>
      </c>
      <c r="J1712" s="6">
        <v>0.63454135109999998</v>
      </c>
      <c r="K1712" s="6" t="s">
        <v>964</v>
      </c>
      <c r="L1712" s="1" t="s">
        <v>91</v>
      </c>
      <c r="M1712" s="1" t="s">
        <v>46</v>
      </c>
      <c r="N1712" s="1" t="s">
        <v>11</v>
      </c>
      <c r="O1712" s="1" t="s">
        <v>47</v>
      </c>
      <c r="P1712" s="1" t="s">
        <v>43</v>
      </c>
      <c r="Q1712" s="1" t="s">
        <v>92</v>
      </c>
      <c r="R1712" s="1" t="s">
        <v>20</v>
      </c>
    </row>
    <row r="1713" spans="1:18" hidden="1" x14ac:dyDescent="0.3">
      <c r="A1713" s="1" t="s">
        <v>497</v>
      </c>
      <c r="B1713" s="1">
        <v>24031</v>
      </c>
      <c r="C1713" s="1" t="s">
        <v>12</v>
      </c>
      <c r="D1713" s="6">
        <v>1.8268715763000001</v>
      </c>
      <c r="E1713" s="6" t="s">
        <v>963</v>
      </c>
      <c r="F1713" s="6" t="s">
        <v>963</v>
      </c>
      <c r="G1713" s="6" t="s">
        <v>963</v>
      </c>
      <c r="H1713" s="6">
        <v>1.3252214587</v>
      </c>
      <c r="I1713" s="6" t="s">
        <v>964</v>
      </c>
      <c r="J1713" s="6">
        <v>1.2614430198</v>
      </c>
      <c r="K1713" s="6" t="s">
        <v>964</v>
      </c>
      <c r="L1713" s="1" t="s">
        <v>91</v>
      </c>
      <c r="M1713" s="1" t="s">
        <v>46</v>
      </c>
      <c r="N1713" s="1" t="s">
        <v>11</v>
      </c>
      <c r="O1713" s="1" t="s">
        <v>47</v>
      </c>
      <c r="P1713" s="1" t="s">
        <v>43</v>
      </c>
      <c r="Q1713" s="1" t="s">
        <v>92</v>
      </c>
      <c r="R1713" s="1" t="s">
        <v>20</v>
      </c>
    </row>
    <row r="1714" spans="1:18" hidden="1" x14ac:dyDescent="0.3">
      <c r="A1714" s="1" t="s">
        <v>9</v>
      </c>
      <c r="B1714" s="1">
        <v>11001</v>
      </c>
      <c r="C1714" s="1" t="s">
        <v>12</v>
      </c>
      <c r="D1714" s="6">
        <v>2.0702048680999998</v>
      </c>
      <c r="E1714" s="6" t="s">
        <v>963</v>
      </c>
      <c r="F1714" s="6" t="s">
        <v>963</v>
      </c>
      <c r="G1714" s="6" t="s">
        <v>963</v>
      </c>
      <c r="H1714" s="6">
        <v>1.5415543226999999</v>
      </c>
      <c r="I1714" s="6" t="s">
        <v>964</v>
      </c>
      <c r="J1714" s="6">
        <v>1.4897323213</v>
      </c>
      <c r="K1714" s="6" t="s">
        <v>964</v>
      </c>
      <c r="L1714" s="1" t="s">
        <v>91</v>
      </c>
      <c r="M1714" s="1" t="s">
        <v>46</v>
      </c>
      <c r="N1714" s="1" t="s">
        <v>11</v>
      </c>
      <c r="O1714" s="1" t="s">
        <v>47</v>
      </c>
      <c r="P1714" s="1" t="s">
        <v>43</v>
      </c>
      <c r="Q1714" s="1" t="s">
        <v>92</v>
      </c>
      <c r="R1714" s="1" t="s">
        <v>20</v>
      </c>
    </row>
    <row r="1715" spans="1:18" hidden="1" x14ac:dyDescent="0.3">
      <c r="A1715" s="1" t="s">
        <v>811</v>
      </c>
      <c r="B1715" s="1">
        <v>51685</v>
      </c>
      <c r="C1715" s="1" t="s">
        <v>10</v>
      </c>
      <c r="D1715" s="6">
        <v>0.27929021500000001</v>
      </c>
      <c r="E1715" s="6" t="s">
        <v>963</v>
      </c>
      <c r="F1715" s="6" t="s">
        <v>963</v>
      </c>
      <c r="G1715" s="6" t="s">
        <v>963</v>
      </c>
      <c r="H1715" s="6">
        <v>0.25591304920000002</v>
      </c>
      <c r="I1715" s="6" t="s">
        <v>964</v>
      </c>
      <c r="J1715" s="6">
        <v>0.26345334009999999</v>
      </c>
      <c r="K1715" s="6" t="s">
        <v>964</v>
      </c>
      <c r="L1715" s="1" t="s">
        <v>53</v>
      </c>
      <c r="M1715" s="1" t="s">
        <v>46</v>
      </c>
      <c r="N1715" s="1" t="s">
        <v>11</v>
      </c>
      <c r="O1715" s="1" t="s">
        <v>47</v>
      </c>
      <c r="P1715" s="1" t="s">
        <v>31</v>
      </c>
      <c r="Q1715" s="1" t="s">
        <v>54</v>
      </c>
      <c r="R1715" s="1" t="s">
        <v>20</v>
      </c>
    </row>
    <row r="1716" spans="1:18" hidden="1" x14ac:dyDescent="0.3">
      <c r="A1716" s="1" t="s">
        <v>811</v>
      </c>
      <c r="B1716" s="1">
        <v>51683</v>
      </c>
      <c r="C1716" s="1" t="s">
        <v>10</v>
      </c>
      <c r="D1716" s="6">
        <v>0.31990732420000001</v>
      </c>
      <c r="E1716" s="6" t="s">
        <v>963</v>
      </c>
      <c r="F1716" s="6" t="s">
        <v>963</v>
      </c>
      <c r="G1716" s="6" t="s">
        <v>963</v>
      </c>
      <c r="H1716" s="6">
        <v>0.29313030880000002</v>
      </c>
      <c r="I1716" s="6" t="s">
        <v>964</v>
      </c>
      <c r="J1716" s="6">
        <v>0.30176733319999999</v>
      </c>
      <c r="K1716" s="6" t="s">
        <v>964</v>
      </c>
      <c r="L1716" s="1" t="s">
        <v>53</v>
      </c>
      <c r="M1716" s="1" t="s">
        <v>46</v>
      </c>
      <c r="N1716" s="1" t="s">
        <v>11</v>
      </c>
      <c r="O1716" s="1" t="s">
        <v>47</v>
      </c>
      <c r="P1716" s="1" t="s">
        <v>31</v>
      </c>
      <c r="Q1716" s="1" t="s">
        <v>54</v>
      </c>
      <c r="R1716" s="1" t="s">
        <v>20</v>
      </c>
    </row>
    <row r="1717" spans="1:18" hidden="1" x14ac:dyDescent="0.3">
      <c r="A1717" s="1" t="s">
        <v>811</v>
      </c>
      <c r="B1717" s="1">
        <v>51600</v>
      </c>
      <c r="C1717" s="1" t="s">
        <v>10</v>
      </c>
      <c r="D1717" s="6">
        <v>0.3574246593</v>
      </c>
      <c r="E1717" s="6" t="s">
        <v>963</v>
      </c>
      <c r="F1717" s="6" t="s">
        <v>963</v>
      </c>
      <c r="G1717" s="6" t="s">
        <v>963</v>
      </c>
      <c r="H1717" s="6">
        <v>0.3275074758</v>
      </c>
      <c r="I1717" s="6" t="s">
        <v>964</v>
      </c>
      <c r="J1717" s="6">
        <v>0.33715738200000001</v>
      </c>
      <c r="K1717" s="6" t="s">
        <v>964</v>
      </c>
      <c r="L1717" s="1" t="s">
        <v>53</v>
      </c>
      <c r="M1717" s="1" t="s">
        <v>46</v>
      </c>
      <c r="N1717" s="1" t="s">
        <v>11</v>
      </c>
      <c r="O1717" s="1" t="s">
        <v>47</v>
      </c>
      <c r="P1717" s="1" t="s">
        <v>31</v>
      </c>
      <c r="Q1717" s="1" t="s">
        <v>54</v>
      </c>
      <c r="R1717" s="1" t="s">
        <v>20</v>
      </c>
    </row>
    <row r="1718" spans="1:18" hidden="1" x14ac:dyDescent="0.3">
      <c r="A1718" s="1" t="s">
        <v>497</v>
      </c>
      <c r="B1718" s="1">
        <v>24009</v>
      </c>
      <c r="C1718" s="1" t="s">
        <v>10</v>
      </c>
      <c r="D1718" s="6">
        <v>0.36841088109999998</v>
      </c>
      <c r="E1718" s="6" t="s">
        <v>963</v>
      </c>
      <c r="F1718" s="6" t="s">
        <v>963</v>
      </c>
      <c r="G1718" s="6" t="s">
        <v>963</v>
      </c>
      <c r="H1718" s="6">
        <v>0.33670107739999999</v>
      </c>
      <c r="I1718" s="6" t="s">
        <v>964</v>
      </c>
      <c r="J1718" s="6">
        <v>0.34741911409999998</v>
      </c>
      <c r="K1718" s="6" t="s">
        <v>964</v>
      </c>
      <c r="L1718" s="1" t="s">
        <v>53</v>
      </c>
      <c r="M1718" s="1" t="s">
        <v>46</v>
      </c>
      <c r="N1718" s="1" t="s">
        <v>11</v>
      </c>
      <c r="O1718" s="1" t="s">
        <v>47</v>
      </c>
      <c r="P1718" s="1" t="s">
        <v>31</v>
      </c>
      <c r="Q1718" s="1" t="s">
        <v>54</v>
      </c>
      <c r="R1718" s="1" t="s">
        <v>20</v>
      </c>
    </row>
    <row r="1719" spans="1:18" hidden="1" x14ac:dyDescent="0.3">
      <c r="A1719" s="1" t="s">
        <v>811</v>
      </c>
      <c r="B1719" s="1">
        <v>51685</v>
      </c>
      <c r="C1719" s="1" t="s">
        <v>12</v>
      </c>
      <c r="D1719" s="6">
        <v>0.64018820809999999</v>
      </c>
      <c r="E1719" s="6" t="s">
        <v>963</v>
      </c>
      <c r="F1719" s="6" t="s">
        <v>963</v>
      </c>
      <c r="G1719" s="6" t="s">
        <v>963</v>
      </c>
      <c r="H1719" s="6">
        <v>0.63010064379999997</v>
      </c>
      <c r="I1719" s="6" t="s">
        <v>964</v>
      </c>
      <c r="J1719" s="6">
        <v>0.65495184340000001</v>
      </c>
      <c r="K1719" s="6" t="s">
        <v>964</v>
      </c>
      <c r="L1719" s="1" t="s">
        <v>53</v>
      </c>
      <c r="M1719" s="1" t="s">
        <v>46</v>
      </c>
      <c r="N1719" s="1" t="s">
        <v>11</v>
      </c>
      <c r="O1719" s="1" t="s">
        <v>47</v>
      </c>
      <c r="P1719" s="1" t="s">
        <v>31</v>
      </c>
      <c r="Q1719" s="1" t="s">
        <v>54</v>
      </c>
      <c r="R1719" s="1" t="s">
        <v>20</v>
      </c>
    </row>
    <row r="1720" spans="1:18" hidden="1" x14ac:dyDescent="0.3">
      <c r="A1720" s="1" t="s">
        <v>811</v>
      </c>
      <c r="B1720" s="1">
        <v>51683</v>
      </c>
      <c r="C1720" s="1" t="s">
        <v>12</v>
      </c>
      <c r="D1720" s="6">
        <v>0.73258801149999997</v>
      </c>
      <c r="E1720" s="6" t="s">
        <v>963</v>
      </c>
      <c r="F1720" s="6" t="s">
        <v>963</v>
      </c>
      <c r="G1720" s="6" t="s">
        <v>963</v>
      </c>
      <c r="H1720" s="6">
        <v>0.72104249310000001</v>
      </c>
      <c r="I1720" s="6" t="s">
        <v>964</v>
      </c>
      <c r="J1720" s="6">
        <v>0.74947930279999997</v>
      </c>
      <c r="K1720" s="6" t="s">
        <v>964</v>
      </c>
      <c r="L1720" s="1" t="s">
        <v>53</v>
      </c>
      <c r="M1720" s="1" t="s">
        <v>46</v>
      </c>
      <c r="N1720" s="1" t="s">
        <v>11</v>
      </c>
      <c r="O1720" s="1" t="s">
        <v>47</v>
      </c>
      <c r="P1720" s="1" t="s">
        <v>31</v>
      </c>
      <c r="Q1720" s="1" t="s">
        <v>54</v>
      </c>
      <c r="R1720" s="1" t="s">
        <v>20</v>
      </c>
    </row>
    <row r="1721" spans="1:18" hidden="1" x14ac:dyDescent="0.3">
      <c r="A1721" s="1" t="s">
        <v>811</v>
      </c>
      <c r="B1721" s="1">
        <v>51600</v>
      </c>
      <c r="C1721" s="1" t="s">
        <v>12</v>
      </c>
      <c r="D1721" s="6">
        <v>0.81775341800000001</v>
      </c>
      <c r="E1721" s="6" t="s">
        <v>963</v>
      </c>
      <c r="F1721" s="6" t="s">
        <v>963</v>
      </c>
      <c r="G1721" s="6" t="s">
        <v>963</v>
      </c>
      <c r="H1721" s="6">
        <v>0.80494467339999998</v>
      </c>
      <c r="I1721" s="6" t="s">
        <v>964</v>
      </c>
      <c r="J1721" s="6">
        <v>0.83670593159999995</v>
      </c>
      <c r="K1721" s="6" t="s">
        <v>964</v>
      </c>
      <c r="L1721" s="1" t="s">
        <v>53</v>
      </c>
      <c r="M1721" s="1" t="s">
        <v>46</v>
      </c>
      <c r="N1721" s="1" t="s">
        <v>11</v>
      </c>
      <c r="O1721" s="1" t="s">
        <v>47</v>
      </c>
      <c r="P1721" s="1" t="s">
        <v>31</v>
      </c>
      <c r="Q1721" s="1" t="s">
        <v>54</v>
      </c>
      <c r="R1721" s="1" t="s">
        <v>20</v>
      </c>
    </row>
    <row r="1722" spans="1:18" hidden="1" x14ac:dyDescent="0.3">
      <c r="A1722" s="1" t="s">
        <v>497</v>
      </c>
      <c r="B1722" s="1">
        <v>24009</v>
      </c>
      <c r="C1722" s="1" t="s">
        <v>12</v>
      </c>
      <c r="D1722" s="6">
        <v>0.83198248549999998</v>
      </c>
      <c r="E1722" s="6" t="s">
        <v>963</v>
      </c>
      <c r="F1722" s="6" t="s">
        <v>963</v>
      </c>
      <c r="G1722" s="6" t="s">
        <v>963</v>
      </c>
      <c r="H1722" s="6">
        <v>0.81916286640000002</v>
      </c>
      <c r="I1722" s="6" t="s">
        <v>964</v>
      </c>
      <c r="J1722" s="6">
        <v>0.85265274179999995</v>
      </c>
      <c r="K1722" s="6" t="s">
        <v>964</v>
      </c>
      <c r="L1722" s="1" t="s">
        <v>53</v>
      </c>
      <c r="M1722" s="1" t="s">
        <v>46</v>
      </c>
      <c r="N1722" s="1" t="s">
        <v>11</v>
      </c>
      <c r="O1722" s="1" t="s">
        <v>47</v>
      </c>
      <c r="P1722" s="1" t="s">
        <v>31</v>
      </c>
      <c r="Q1722" s="1" t="s">
        <v>54</v>
      </c>
      <c r="R1722" s="1" t="s">
        <v>20</v>
      </c>
    </row>
    <row r="1723" spans="1:18" hidden="1" x14ac:dyDescent="0.3">
      <c r="A1723" s="1" t="s">
        <v>497</v>
      </c>
      <c r="B1723" s="1">
        <v>24017</v>
      </c>
      <c r="C1723" s="1" t="s">
        <v>10</v>
      </c>
      <c r="D1723" s="6">
        <v>1.0388699446</v>
      </c>
      <c r="E1723" s="6" t="s">
        <v>963</v>
      </c>
      <c r="F1723" s="6" t="s">
        <v>963</v>
      </c>
      <c r="G1723" s="6" t="s">
        <v>963</v>
      </c>
      <c r="H1723" s="6">
        <v>0.94945262819999998</v>
      </c>
      <c r="I1723" s="6" t="s">
        <v>964</v>
      </c>
      <c r="J1723" s="6">
        <v>0.97967596270000001</v>
      </c>
      <c r="K1723" s="6" t="s">
        <v>964</v>
      </c>
      <c r="L1723" s="1" t="s">
        <v>53</v>
      </c>
      <c r="M1723" s="1" t="s">
        <v>46</v>
      </c>
      <c r="N1723" s="1" t="s">
        <v>11</v>
      </c>
      <c r="O1723" s="1" t="s">
        <v>47</v>
      </c>
      <c r="P1723" s="1" t="s">
        <v>31</v>
      </c>
      <c r="Q1723" s="1" t="s">
        <v>54</v>
      </c>
      <c r="R1723" s="1" t="s">
        <v>20</v>
      </c>
    </row>
    <row r="1724" spans="1:18" hidden="1" x14ac:dyDescent="0.3">
      <c r="A1724" s="1" t="s">
        <v>811</v>
      </c>
      <c r="B1724" s="1">
        <v>51510</v>
      </c>
      <c r="C1724" s="1" t="s">
        <v>10</v>
      </c>
      <c r="D1724" s="6">
        <v>1.3559498968000001</v>
      </c>
      <c r="E1724" s="6" t="s">
        <v>963</v>
      </c>
      <c r="F1724" s="6" t="s">
        <v>963</v>
      </c>
      <c r="G1724" s="6" t="s">
        <v>963</v>
      </c>
      <c r="H1724" s="6">
        <v>1.2424537384000001</v>
      </c>
      <c r="I1724" s="6" t="s">
        <v>964</v>
      </c>
      <c r="J1724" s="6">
        <v>1.2790621823999999</v>
      </c>
      <c r="K1724" s="6" t="s">
        <v>964</v>
      </c>
      <c r="L1724" s="1" t="s">
        <v>53</v>
      </c>
      <c r="M1724" s="1" t="s">
        <v>46</v>
      </c>
      <c r="N1724" s="1" t="s">
        <v>11</v>
      </c>
      <c r="O1724" s="1" t="s">
        <v>47</v>
      </c>
      <c r="P1724" s="1" t="s">
        <v>31</v>
      </c>
      <c r="Q1724" s="1" t="s">
        <v>54</v>
      </c>
      <c r="R1724" s="1" t="s">
        <v>20</v>
      </c>
    </row>
    <row r="1725" spans="1:18" hidden="1" x14ac:dyDescent="0.3">
      <c r="A1725" s="1" t="s">
        <v>811</v>
      </c>
      <c r="B1725" s="1">
        <v>51610</v>
      </c>
      <c r="C1725" s="1" t="s">
        <v>10</v>
      </c>
      <c r="D1725" s="6">
        <v>1.4019591794999999</v>
      </c>
      <c r="E1725" s="6" t="s">
        <v>963</v>
      </c>
      <c r="F1725" s="6" t="s">
        <v>963</v>
      </c>
      <c r="G1725" s="6" t="s">
        <v>963</v>
      </c>
      <c r="H1725" s="6">
        <v>1.2846119771</v>
      </c>
      <c r="I1725" s="6" t="s">
        <v>964</v>
      </c>
      <c r="J1725" s="6">
        <v>1.3224625597999999</v>
      </c>
      <c r="K1725" s="6" t="s">
        <v>964</v>
      </c>
      <c r="L1725" s="1" t="s">
        <v>53</v>
      </c>
      <c r="M1725" s="1" t="s">
        <v>46</v>
      </c>
      <c r="N1725" s="1" t="s">
        <v>11</v>
      </c>
      <c r="O1725" s="1" t="s">
        <v>47</v>
      </c>
      <c r="P1725" s="1" t="s">
        <v>31</v>
      </c>
      <c r="Q1725" s="1" t="s">
        <v>54</v>
      </c>
      <c r="R1725" s="1" t="s">
        <v>20</v>
      </c>
    </row>
    <row r="1726" spans="1:18" hidden="1" x14ac:dyDescent="0.3">
      <c r="A1726" s="1" t="s">
        <v>497</v>
      </c>
      <c r="B1726" s="1">
        <v>24021</v>
      </c>
      <c r="C1726" s="1" t="s">
        <v>10</v>
      </c>
      <c r="D1726" s="6">
        <v>2.0049135662999999</v>
      </c>
      <c r="E1726" s="6" t="s">
        <v>963</v>
      </c>
      <c r="F1726" s="6" t="s">
        <v>963</v>
      </c>
      <c r="G1726" s="6" t="s">
        <v>963</v>
      </c>
      <c r="H1726" s="6">
        <v>1.8323476658</v>
      </c>
      <c r="I1726" s="6" t="s">
        <v>964</v>
      </c>
      <c r="J1726" s="6">
        <v>1.8906749988</v>
      </c>
      <c r="K1726" s="6" t="s">
        <v>964</v>
      </c>
      <c r="L1726" s="1" t="s">
        <v>53</v>
      </c>
      <c r="M1726" s="1" t="s">
        <v>46</v>
      </c>
      <c r="N1726" s="1" t="s">
        <v>11</v>
      </c>
      <c r="O1726" s="1" t="s">
        <v>47</v>
      </c>
      <c r="P1726" s="1" t="s">
        <v>31</v>
      </c>
      <c r="Q1726" s="1" t="s">
        <v>54</v>
      </c>
      <c r="R1726" s="1" t="s">
        <v>20</v>
      </c>
    </row>
    <row r="1727" spans="1:18" hidden="1" x14ac:dyDescent="0.3">
      <c r="A1727" s="1" t="s">
        <v>497</v>
      </c>
      <c r="B1727" s="1">
        <v>24017</v>
      </c>
      <c r="C1727" s="1" t="s">
        <v>12</v>
      </c>
      <c r="D1727" s="6">
        <v>2.3821423655</v>
      </c>
      <c r="E1727" s="6" t="s">
        <v>963</v>
      </c>
      <c r="F1727" s="6" t="s">
        <v>963</v>
      </c>
      <c r="G1727" s="6" t="s">
        <v>963</v>
      </c>
      <c r="H1727" s="6">
        <v>2.3448072840999998</v>
      </c>
      <c r="I1727" s="6" t="s">
        <v>964</v>
      </c>
      <c r="J1727" s="6">
        <v>2.4405935487999999</v>
      </c>
      <c r="K1727" s="6" t="s">
        <v>964</v>
      </c>
      <c r="L1727" s="1" t="s">
        <v>53</v>
      </c>
      <c r="M1727" s="1" t="s">
        <v>46</v>
      </c>
      <c r="N1727" s="1" t="s">
        <v>11</v>
      </c>
      <c r="O1727" s="1" t="s">
        <v>47</v>
      </c>
      <c r="P1727" s="1" t="s">
        <v>31</v>
      </c>
      <c r="Q1727" s="1" t="s">
        <v>54</v>
      </c>
      <c r="R1727" s="1" t="s">
        <v>20</v>
      </c>
    </row>
    <row r="1728" spans="1:18" hidden="1" x14ac:dyDescent="0.3">
      <c r="A1728" s="1" t="s">
        <v>811</v>
      </c>
      <c r="B1728" s="1">
        <v>51153</v>
      </c>
      <c r="C1728" s="1" t="s">
        <v>10</v>
      </c>
      <c r="D1728" s="6">
        <v>3.1095561645999998</v>
      </c>
      <c r="E1728" s="6" t="s">
        <v>963</v>
      </c>
      <c r="F1728" s="6" t="s">
        <v>963</v>
      </c>
      <c r="G1728" s="6" t="s">
        <v>963</v>
      </c>
      <c r="H1728" s="6">
        <v>2.8492793346999998</v>
      </c>
      <c r="I1728" s="6" t="s">
        <v>964</v>
      </c>
      <c r="J1728" s="6">
        <v>2.9332322584999999</v>
      </c>
      <c r="K1728" s="6" t="s">
        <v>964</v>
      </c>
      <c r="L1728" s="1" t="s">
        <v>53</v>
      </c>
      <c r="M1728" s="1" t="s">
        <v>46</v>
      </c>
      <c r="N1728" s="1" t="s">
        <v>11</v>
      </c>
      <c r="O1728" s="1" t="s">
        <v>47</v>
      </c>
      <c r="P1728" s="1" t="s">
        <v>31</v>
      </c>
      <c r="Q1728" s="1" t="s">
        <v>54</v>
      </c>
      <c r="R1728" s="1" t="s">
        <v>20</v>
      </c>
    </row>
    <row r="1729" spans="1:18" hidden="1" x14ac:dyDescent="0.3">
      <c r="A1729" s="1" t="s">
        <v>811</v>
      </c>
      <c r="B1729" s="1">
        <v>51510</v>
      </c>
      <c r="C1729" s="1" t="s">
        <v>12</v>
      </c>
      <c r="D1729" s="6">
        <v>3.1113031728</v>
      </c>
      <c r="E1729" s="6" t="s">
        <v>963</v>
      </c>
      <c r="F1729" s="6" t="s">
        <v>963</v>
      </c>
      <c r="G1729" s="6" t="s">
        <v>963</v>
      </c>
      <c r="H1729" s="6">
        <v>3.0625091169999998</v>
      </c>
      <c r="I1729" s="6" t="s">
        <v>964</v>
      </c>
      <c r="J1729" s="6">
        <v>3.1833456829000002</v>
      </c>
      <c r="K1729" s="6" t="s">
        <v>964</v>
      </c>
      <c r="L1729" s="1" t="s">
        <v>53</v>
      </c>
      <c r="M1729" s="1" t="s">
        <v>46</v>
      </c>
      <c r="N1729" s="1" t="s">
        <v>11</v>
      </c>
      <c r="O1729" s="1" t="s">
        <v>47</v>
      </c>
      <c r="P1729" s="1" t="s">
        <v>31</v>
      </c>
      <c r="Q1729" s="1" t="s">
        <v>54</v>
      </c>
      <c r="R1729" s="1" t="s">
        <v>20</v>
      </c>
    </row>
    <row r="1730" spans="1:18" hidden="1" x14ac:dyDescent="0.3">
      <c r="A1730" s="1" t="s">
        <v>811</v>
      </c>
      <c r="B1730" s="1">
        <v>51610</v>
      </c>
      <c r="C1730" s="1" t="s">
        <v>12</v>
      </c>
      <c r="D1730" s="6">
        <v>3.2097661409999998</v>
      </c>
      <c r="E1730" s="6" t="s">
        <v>963</v>
      </c>
      <c r="F1730" s="6" t="s">
        <v>963</v>
      </c>
      <c r="G1730" s="6" t="s">
        <v>963</v>
      </c>
      <c r="H1730" s="6">
        <v>3.1594406862</v>
      </c>
      <c r="I1730" s="6" t="s">
        <v>964</v>
      </c>
      <c r="J1730" s="6">
        <v>3.2841020734000002</v>
      </c>
      <c r="K1730" s="6" t="s">
        <v>964</v>
      </c>
      <c r="L1730" s="1" t="s">
        <v>53</v>
      </c>
      <c r="M1730" s="1" t="s">
        <v>46</v>
      </c>
      <c r="N1730" s="1" t="s">
        <v>11</v>
      </c>
      <c r="O1730" s="1" t="s">
        <v>47</v>
      </c>
      <c r="P1730" s="1" t="s">
        <v>31</v>
      </c>
      <c r="Q1730" s="1" t="s">
        <v>54</v>
      </c>
      <c r="R1730" s="1" t="s">
        <v>20</v>
      </c>
    </row>
    <row r="1731" spans="1:18" hidden="1" x14ac:dyDescent="0.3">
      <c r="A1731" s="1" t="s">
        <v>811</v>
      </c>
      <c r="B1731" s="1">
        <v>51013</v>
      </c>
      <c r="C1731" s="1" t="s">
        <v>10</v>
      </c>
      <c r="D1731" s="6">
        <v>3.2758225200000002</v>
      </c>
      <c r="E1731" s="6" t="s">
        <v>963</v>
      </c>
      <c r="F1731" s="6" t="s">
        <v>963</v>
      </c>
      <c r="G1731" s="6" t="s">
        <v>963</v>
      </c>
      <c r="H1731" s="6">
        <v>3.0016285742000002</v>
      </c>
      <c r="I1731" s="6" t="s">
        <v>964</v>
      </c>
      <c r="J1731" s="6">
        <v>3.0900706370000002</v>
      </c>
      <c r="K1731" s="6" t="s">
        <v>964</v>
      </c>
      <c r="L1731" s="1" t="s">
        <v>53</v>
      </c>
      <c r="M1731" s="1" t="s">
        <v>46</v>
      </c>
      <c r="N1731" s="1" t="s">
        <v>11</v>
      </c>
      <c r="O1731" s="1" t="s">
        <v>47</v>
      </c>
      <c r="P1731" s="1" t="s">
        <v>31</v>
      </c>
      <c r="Q1731" s="1" t="s">
        <v>54</v>
      </c>
      <c r="R1731" s="1" t="s">
        <v>20</v>
      </c>
    </row>
    <row r="1732" spans="1:18" hidden="1" x14ac:dyDescent="0.3">
      <c r="A1732" s="1" t="s">
        <v>9</v>
      </c>
      <c r="B1732" s="1">
        <v>11001</v>
      </c>
      <c r="C1732" s="1" t="s">
        <v>10</v>
      </c>
      <c r="D1732" s="6">
        <v>3.8434762990000002</v>
      </c>
      <c r="E1732" s="6" t="s">
        <v>963</v>
      </c>
      <c r="F1732" s="6" t="s">
        <v>963</v>
      </c>
      <c r="G1732" s="6" t="s">
        <v>963</v>
      </c>
      <c r="H1732" s="6">
        <v>3.5049661157999998</v>
      </c>
      <c r="I1732" s="6" t="s">
        <v>964</v>
      </c>
      <c r="J1732" s="6">
        <v>3.6258577342999998</v>
      </c>
      <c r="K1732" s="6" t="s">
        <v>964</v>
      </c>
      <c r="L1732" s="1" t="s">
        <v>53</v>
      </c>
      <c r="M1732" s="1" t="s">
        <v>46</v>
      </c>
      <c r="N1732" s="1" t="s">
        <v>11</v>
      </c>
      <c r="O1732" s="1" t="s">
        <v>47</v>
      </c>
      <c r="P1732" s="1" t="s">
        <v>31</v>
      </c>
      <c r="Q1732" s="1" t="s">
        <v>54</v>
      </c>
      <c r="R1732" s="1" t="s">
        <v>20</v>
      </c>
    </row>
    <row r="1733" spans="1:18" hidden="1" x14ac:dyDescent="0.3">
      <c r="A1733" s="1" t="s">
        <v>497</v>
      </c>
      <c r="B1733" s="1">
        <v>24033</v>
      </c>
      <c r="C1733" s="1" t="s">
        <v>10</v>
      </c>
      <c r="D1733" s="6">
        <v>4.2727484049999997</v>
      </c>
      <c r="E1733" s="6" t="s">
        <v>963</v>
      </c>
      <c r="F1733" s="6" t="s">
        <v>963</v>
      </c>
      <c r="G1733" s="6" t="s">
        <v>963</v>
      </c>
      <c r="H1733" s="6">
        <v>3.9049861246000002</v>
      </c>
      <c r="I1733" s="6" t="s">
        <v>964</v>
      </c>
      <c r="J1733" s="6">
        <v>4.0292909640000003</v>
      </c>
      <c r="K1733" s="6" t="s">
        <v>964</v>
      </c>
      <c r="L1733" s="1" t="s">
        <v>53</v>
      </c>
      <c r="M1733" s="1" t="s">
        <v>46</v>
      </c>
      <c r="N1733" s="1" t="s">
        <v>11</v>
      </c>
      <c r="O1733" s="1" t="s">
        <v>47</v>
      </c>
      <c r="P1733" s="1" t="s">
        <v>31</v>
      </c>
      <c r="Q1733" s="1" t="s">
        <v>54</v>
      </c>
      <c r="R1733" s="1" t="s">
        <v>20</v>
      </c>
    </row>
    <row r="1734" spans="1:18" hidden="1" x14ac:dyDescent="0.3">
      <c r="A1734" s="1" t="s">
        <v>497</v>
      </c>
      <c r="B1734" s="1">
        <v>24021</v>
      </c>
      <c r="C1734" s="1" t="s">
        <v>12</v>
      </c>
      <c r="D1734" s="6">
        <v>4.4350275076000001</v>
      </c>
      <c r="E1734" s="6" t="s">
        <v>963</v>
      </c>
      <c r="F1734" s="6" t="s">
        <v>963</v>
      </c>
      <c r="G1734" s="6" t="s">
        <v>963</v>
      </c>
      <c r="H1734" s="6">
        <v>4.3662992311000002</v>
      </c>
      <c r="I1734" s="6" t="s">
        <v>964</v>
      </c>
      <c r="J1734" s="6">
        <v>4.5446462585000003</v>
      </c>
      <c r="K1734" s="6" t="s">
        <v>964</v>
      </c>
      <c r="L1734" s="1" t="s">
        <v>53</v>
      </c>
      <c r="M1734" s="1" t="s">
        <v>46</v>
      </c>
      <c r="N1734" s="1" t="s">
        <v>11</v>
      </c>
      <c r="O1734" s="1" t="s">
        <v>47</v>
      </c>
      <c r="P1734" s="1" t="s">
        <v>31</v>
      </c>
      <c r="Q1734" s="1" t="s">
        <v>54</v>
      </c>
      <c r="R1734" s="1" t="s">
        <v>20</v>
      </c>
    </row>
    <row r="1735" spans="1:18" hidden="1" x14ac:dyDescent="0.3">
      <c r="A1735" s="1" t="s">
        <v>811</v>
      </c>
      <c r="B1735" s="1">
        <v>51107</v>
      </c>
      <c r="C1735" s="1" t="s">
        <v>10</v>
      </c>
      <c r="D1735" s="6">
        <v>6.359518993</v>
      </c>
      <c r="E1735" s="6" t="s">
        <v>963</v>
      </c>
      <c r="F1735" s="6" t="s">
        <v>963</v>
      </c>
      <c r="G1735" s="6" t="s">
        <v>963</v>
      </c>
      <c r="H1735" s="6">
        <v>5.8272131633999997</v>
      </c>
      <c r="I1735" s="6" t="s">
        <v>964</v>
      </c>
      <c r="J1735" s="6">
        <v>5.9989081187000002</v>
      </c>
      <c r="K1735" s="6" t="s">
        <v>964</v>
      </c>
      <c r="L1735" s="1" t="s">
        <v>53</v>
      </c>
      <c r="M1735" s="1" t="s">
        <v>46</v>
      </c>
      <c r="N1735" s="1" t="s">
        <v>11</v>
      </c>
      <c r="O1735" s="1" t="s">
        <v>47</v>
      </c>
      <c r="P1735" s="1" t="s">
        <v>31</v>
      </c>
      <c r="Q1735" s="1" t="s">
        <v>54</v>
      </c>
      <c r="R1735" s="1" t="s">
        <v>20</v>
      </c>
    </row>
    <row r="1736" spans="1:18" hidden="1" x14ac:dyDescent="0.3">
      <c r="A1736" s="1" t="s">
        <v>811</v>
      </c>
      <c r="B1736" s="1">
        <v>51153</v>
      </c>
      <c r="C1736" s="1" t="s">
        <v>12</v>
      </c>
      <c r="D1736" s="6">
        <v>7.1093261564999999</v>
      </c>
      <c r="E1736" s="6" t="s">
        <v>963</v>
      </c>
      <c r="F1736" s="6" t="s">
        <v>963</v>
      </c>
      <c r="G1736" s="6" t="s">
        <v>963</v>
      </c>
      <c r="H1736" s="6">
        <v>6.9979014427999999</v>
      </c>
      <c r="I1736" s="6" t="s">
        <v>964</v>
      </c>
      <c r="J1736" s="6">
        <v>7.2739956684999996</v>
      </c>
      <c r="K1736" s="6" t="s">
        <v>964</v>
      </c>
      <c r="L1736" s="1" t="s">
        <v>53</v>
      </c>
      <c r="M1736" s="1" t="s">
        <v>46</v>
      </c>
      <c r="N1736" s="1" t="s">
        <v>11</v>
      </c>
      <c r="O1736" s="1" t="s">
        <v>47</v>
      </c>
      <c r="P1736" s="1" t="s">
        <v>31</v>
      </c>
      <c r="Q1736" s="1" t="s">
        <v>54</v>
      </c>
      <c r="R1736" s="1" t="s">
        <v>20</v>
      </c>
    </row>
    <row r="1737" spans="1:18" hidden="1" x14ac:dyDescent="0.3">
      <c r="A1737" s="1" t="s">
        <v>811</v>
      </c>
      <c r="B1737" s="1">
        <v>51013</v>
      </c>
      <c r="C1737" s="1" t="s">
        <v>12</v>
      </c>
      <c r="D1737" s="6">
        <v>7.5149602056000004</v>
      </c>
      <c r="E1737" s="6" t="s">
        <v>963</v>
      </c>
      <c r="F1737" s="6" t="s">
        <v>963</v>
      </c>
      <c r="G1737" s="6" t="s">
        <v>963</v>
      </c>
      <c r="H1737" s="6">
        <v>7.3970990392999996</v>
      </c>
      <c r="I1737" s="6" t="s">
        <v>964</v>
      </c>
      <c r="J1737" s="6">
        <v>7.6889661833999998</v>
      </c>
      <c r="K1737" s="6" t="s">
        <v>964</v>
      </c>
      <c r="L1737" s="1" t="s">
        <v>53</v>
      </c>
      <c r="M1737" s="1" t="s">
        <v>46</v>
      </c>
      <c r="N1737" s="1" t="s">
        <v>11</v>
      </c>
      <c r="O1737" s="1" t="s">
        <v>47</v>
      </c>
      <c r="P1737" s="1" t="s">
        <v>31</v>
      </c>
      <c r="Q1737" s="1" t="s">
        <v>54</v>
      </c>
      <c r="R1737" s="1" t="s">
        <v>20</v>
      </c>
    </row>
    <row r="1738" spans="1:18" hidden="1" x14ac:dyDescent="0.3">
      <c r="A1738" s="1" t="s">
        <v>9</v>
      </c>
      <c r="B1738" s="1">
        <v>11001</v>
      </c>
      <c r="C1738" s="1" t="s">
        <v>12</v>
      </c>
      <c r="D1738" s="6">
        <v>8.3003355543000001</v>
      </c>
      <c r="E1738" s="6" t="s">
        <v>963</v>
      </c>
      <c r="F1738" s="6" t="s">
        <v>963</v>
      </c>
      <c r="G1738" s="6" t="s">
        <v>963</v>
      </c>
      <c r="H1738" s="6">
        <v>8.1537832678999997</v>
      </c>
      <c r="I1738" s="6" t="s">
        <v>964</v>
      </c>
      <c r="J1738" s="6">
        <v>8.4854362424000005</v>
      </c>
      <c r="K1738" s="6" t="s">
        <v>964</v>
      </c>
      <c r="L1738" s="1" t="s">
        <v>53</v>
      </c>
      <c r="M1738" s="1" t="s">
        <v>46</v>
      </c>
      <c r="N1738" s="1" t="s">
        <v>11</v>
      </c>
      <c r="O1738" s="1" t="s">
        <v>47</v>
      </c>
      <c r="P1738" s="1" t="s">
        <v>31</v>
      </c>
      <c r="Q1738" s="1" t="s">
        <v>54</v>
      </c>
      <c r="R1738" s="1" t="s">
        <v>20</v>
      </c>
    </row>
    <row r="1739" spans="1:18" hidden="1" x14ac:dyDescent="0.3">
      <c r="A1739" s="1" t="s">
        <v>497</v>
      </c>
      <c r="B1739" s="1">
        <v>24031</v>
      </c>
      <c r="C1739" s="1" t="s">
        <v>10</v>
      </c>
      <c r="D1739" s="6">
        <v>9.387215265</v>
      </c>
      <c r="E1739" s="6" t="s">
        <v>963</v>
      </c>
      <c r="F1739" s="6" t="s">
        <v>963</v>
      </c>
      <c r="G1739" s="6" t="s">
        <v>963</v>
      </c>
      <c r="H1739" s="6">
        <v>8.5792421857000001</v>
      </c>
      <c r="I1739" s="6" t="s">
        <v>964</v>
      </c>
      <c r="J1739" s="6">
        <v>8.8523390775999999</v>
      </c>
      <c r="K1739" s="6" t="s">
        <v>964</v>
      </c>
      <c r="L1739" s="1" t="s">
        <v>53</v>
      </c>
      <c r="M1739" s="1" t="s">
        <v>46</v>
      </c>
      <c r="N1739" s="1" t="s">
        <v>11</v>
      </c>
      <c r="O1739" s="1" t="s">
        <v>47</v>
      </c>
      <c r="P1739" s="1" t="s">
        <v>31</v>
      </c>
      <c r="Q1739" s="1" t="s">
        <v>54</v>
      </c>
      <c r="R1739" s="1" t="s">
        <v>20</v>
      </c>
    </row>
    <row r="1740" spans="1:18" hidden="1" x14ac:dyDescent="0.3">
      <c r="A1740" s="1" t="s">
        <v>497</v>
      </c>
      <c r="B1740" s="1">
        <v>24033</v>
      </c>
      <c r="C1740" s="1" t="s">
        <v>12</v>
      </c>
      <c r="D1740" s="6">
        <v>9.7712120521999992</v>
      </c>
      <c r="E1740" s="6" t="s">
        <v>963</v>
      </c>
      <c r="F1740" s="6" t="s">
        <v>963</v>
      </c>
      <c r="G1740" s="6" t="s">
        <v>963</v>
      </c>
      <c r="H1740" s="6">
        <v>9.6177470137000007</v>
      </c>
      <c r="I1740" s="6" t="s">
        <v>964</v>
      </c>
      <c r="J1740" s="6">
        <v>10.010555332999999</v>
      </c>
      <c r="K1740" s="6" t="s">
        <v>964</v>
      </c>
      <c r="L1740" s="1" t="s">
        <v>53</v>
      </c>
      <c r="M1740" s="1" t="s">
        <v>46</v>
      </c>
      <c r="N1740" s="1" t="s">
        <v>11</v>
      </c>
      <c r="O1740" s="1" t="s">
        <v>47</v>
      </c>
      <c r="P1740" s="1" t="s">
        <v>31</v>
      </c>
      <c r="Q1740" s="1" t="s">
        <v>54</v>
      </c>
      <c r="R1740" s="1" t="s">
        <v>20</v>
      </c>
    </row>
    <row r="1741" spans="1:18" hidden="1" x14ac:dyDescent="0.3">
      <c r="A1741" s="1" t="s">
        <v>811</v>
      </c>
      <c r="B1741" s="1">
        <v>51059</v>
      </c>
      <c r="C1741" s="1" t="s">
        <v>10</v>
      </c>
      <c r="D1741" s="6">
        <v>13.222037344</v>
      </c>
      <c r="E1741" s="6" t="s">
        <v>963</v>
      </c>
      <c r="F1741" s="6" t="s">
        <v>963</v>
      </c>
      <c r="G1741" s="6" t="s">
        <v>963</v>
      </c>
      <c r="H1741" s="6">
        <v>12.115321557</v>
      </c>
      <c r="I1741" s="6" t="s">
        <v>964</v>
      </c>
      <c r="J1741" s="6">
        <v>12.472292444000001</v>
      </c>
      <c r="K1741" s="6" t="s">
        <v>964</v>
      </c>
      <c r="L1741" s="1" t="s">
        <v>53</v>
      </c>
      <c r="M1741" s="1" t="s">
        <v>46</v>
      </c>
      <c r="N1741" s="1" t="s">
        <v>11</v>
      </c>
      <c r="O1741" s="1" t="s">
        <v>47</v>
      </c>
      <c r="P1741" s="1" t="s">
        <v>31</v>
      </c>
      <c r="Q1741" s="1" t="s">
        <v>54</v>
      </c>
      <c r="R1741" s="1" t="s">
        <v>20</v>
      </c>
    </row>
    <row r="1742" spans="1:18" hidden="1" x14ac:dyDescent="0.3">
      <c r="A1742" s="1" t="s">
        <v>811</v>
      </c>
      <c r="B1742" s="1">
        <v>51107</v>
      </c>
      <c r="C1742" s="1" t="s">
        <v>12</v>
      </c>
      <c r="D1742" s="6">
        <v>14.300446156</v>
      </c>
      <c r="E1742" s="6" t="s">
        <v>963</v>
      </c>
      <c r="F1742" s="6" t="s">
        <v>963</v>
      </c>
      <c r="G1742" s="6" t="s">
        <v>963</v>
      </c>
      <c r="H1742" s="6">
        <v>14.078377801</v>
      </c>
      <c r="I1742" s="6" t="s">
        <v>964</v>
      </c>
      <c r="J1742" s="6">
        <v>14.633994861</v>
      </c>
      <c r="K1742" s="6" t="s">
        <v>964</v>
      </c>
      <c r="L1742" s="1" t="s">
        <v>53</v>
      </c>
      <c r="M1742" s="1" t="s">
        <v>46</v>
      </c>
      <c r="N1742" s="1" t="s">
        <v>11</v>
      </c>
      <c r="O1742" s="1" t="s">
        <v>47</v>
      </c>
      <c r="P1742" s="1" t="s">
        <v>31</v>
      </c>
      <c r="Q1742" s="1" t="s">
        <v>54</v>
      </c>
      <c r="R1742" s="1" t="s">
        <v>20</v>
      </c>
    </row>
    <row r="1743" spans="1:18" hidden="1" x14ac:dyDescent="0.3">
      <c r="A1743" s="1" t="s">
        <v>497</v>
      </c>
      <c r="B1743" s="1">
        <v>24031</v>
      </c>
      <c r="C1743" s="1" t="s">
        <v>12</v>
      </c>
      <c r="D1743" s="6">
        <v>21.146138761</v>
      </c>
      <c r="E1743" s="6" t="s">
        <v>963</v>
      </c>
      <c r="F1743" s="6" t="s">
        <v>963</v>
      </c>
      <c r="G1743" s="6" t="s">
        <v>963</v>
      </c>
      <c r="H1743" s="6">
        <v>20.815660443999999</v>
      </c>
      <c r="I1743" s="6" t="s">
        <v>964</v>
      </c>
      <c r="J1743" s="6">
        <v>21.665806095000001</v>
      </c>
      <c r="K1743" s="6" t="s">
        <v>964</v>
      </c>
      <c r="L1743" s="1" t="s">
        <v>53</v>
      </c>
      <c r="M1743" s="1" t="s">
        <v>46</v>
      </c>
      <c r="N1743" s="1" t="s">
        <v>11</v>
      </c>
      <c r="O1743" s="1" t="s">
        <v>47</v>
      </c>
      <c r="P1743" s="1" t="s">
        <v>31</v>
      </c>
      <c r="Q1743" s="1" t="s">
        <v>54</v>
      </c>
      <c r="R1743" s="1" t="s">
        <v>20</v>
      </c>
    </row>
    <row r="1744" spans="1:18" hidden="1" x14ac:dyDescent="0.3">
      <c r="A1744" s="1" t="s">
        <v>811</v>
      </c>
      <c r="B1744" s="1">
        <v>51059</v>
      </c>
      <c r="C1744" s="1" t="s">
        <v>12</v>
      </c>
      <c r="D1744" s="6">
        <v>30.189176364000001</v>
      </c>
      <c r="E1744" s="6" t="s">
        <v>963</v>
      </c>
      <c r="F1744" s="6" t="s">
        <v>963</v>
      </c>
      <c r="G1744" s="6" t="s">
        <v>963</v>
      </c>
      <c r="H1744" s="6">
        <v>29.717424132000001</v>
      </c>
      <c r="I1744" s="6" t="s">
        <v>964</v>
      </c>
      <c r="J1744" s="6">
        <v>30.890151722999999</v>
      </c>
      <c r="K1744" s="6" t="s">
        <v>964</v>
      </c>
      <c r="L1744" s="1" t="s">
        <v>53</v>
      </c>
      <c r="M1744" s="1" t="s">
        <v>46</v>
      </c>
      <c r="N1744" s="1" t="s">
        <v>11</v>
      </c>
      <c r="O1744" s="1" t="s">
        <v>47</v>
      </c>
      <c r="P1744" s="1" t="s">
        <v>31</v>
      </c>
      <c r="Q1744" s="1" t="s">
        <v>54</v>
      </c>
      <c r="R1744" s="1" t="s">
        <v>20</v>
      </c>
    </row>
    <row r="1745" spans="1:18" hidden="1" x14ac:dyDescent="0.3">
      <c r="A1745" s="1" t="s">
        <v>811</v>
      </c>
      <c r="B1745" s="1">
        <v>51685</v>
      </c>
      <c r="C1745" s="1" t="s">
        <v>10</v>
      </c>
      <c r="D1745" s="6">
        <v>9.0507425200000005E-2</v>
      </c>
      <c r="E1745" s="6" t="s">
        <v>963</v>
      </c>
      <c r="F1745" s="6" t="s">
        <v>963</v>
      </c>
      <c r="G1745" s="6" t="s">
        <v>963</v>
      </c>
      <c r="H1745" s="6">
        <v>0.1242426261</v>
      </c>
      <c r="I1745" s="6" t="s">
        <v>964</v>
      </c>
      <c r="J1745" s="6">
        <v>0.15407654779999999</v>
      </c>
      <c r="K1745" s="6" t="s">
        <v>964</v>
      </c>
      <c r="L1745" s="1" t="s">
        <v>59</v>
      </c>
      <c r="M1745" s="1" t="s">
        <v>46</v>
      </c>
      <c r="N1745" s="1" t="s">
        <v>11</v>
      </c>
      <c r="O1745" s="1" t="s">
        <v>47</v>
      </c>
      <c r="P1745" s="1" t="s">
        <v>22</v>
      </c>
      <c r="Q1745" s="1" t="s">
        <v>60</v>
      </c>
      <c r="R1745" s="1" t="s">
        <v>20</v>
      </c>
    </row>
    <row r="1746" spans="1:18" hidden="1" x14ac:dyDescent="0.3">
      <c r="A1746" s="1" t="s">
        <v>811</v>
      </c>
      <c r="B1746" s="1">
        <v>51610</v>
      </c>
      <c r="C1746" s="1" t="s">
        <v>10</v>
      </c>
      <c r="D1746" s="6">
        <v>9.8945559099999997E-2</v>
      </c>
      <c r="E1746" s="6" t="s">
        <v>963</v>
      </c>
      <c r="F1746" s="6" t="s">
        <v>963</v>
      </c>
      <c r="G1746" s="6" t="s">
        <v>963</v>
      </c>
      <c r="H1746" s="6">
        <v>0.1358259309</v>
      </c>
      <c r="I1746" s="6" t="s">
        <v>964</v>
      </c>
      <c r="J1746" s="6">
        <v>0.16844120470000001</v>
      </c>
      <c r="K1746" s="6" t="s">
        <v>964</v>
      </c>
      <c r="L1746" s="1" t="s">
        <v>59</v>
      </c>
      <c r="M1746" s="1" t="s">
        <v>46</v>
      </c>
      <c r="N1746" s="1" t="s">
        <v>11</v>
      </c>
      <c r="O1746" s="1" t="s">
        <v>47</v>
      </c>
      <c r="P1746" s="1" t="s">
        <v>22</v>
      </c>
      <c r="Q1746" s="1" t="s">
        <v>60</v>
      </c>
      <c r="R1746" s="1" t="s">
        <v>20</v>
      </c>
    </row>
    <row r="1747" spans="1:18" hidden="1" x14ac:dyDescent="0.3">
      <c r="A1747" s="1" t="s">
        <v>811</v>
      </c>
      <c r="B1747" s="1">
        <v>51685</v>
      </c>
      <c r="C1747" s="1" t="s">
        <v>12</v>
      </c>
      <c r="D1747" s="6">
        <v>0.107596473</v>
      </c>
      <c r="E1747" s="6" t="s">
        <v>963</v>
      </c>
      <c r="F1747" s="6" t="s">
        <v>963</v>
      </c>
      <c r="G1747" s="6" t="s">
        <v>963</v>
      </c>
      <c r="H1747" s="6">
        <v>0.15357538439999999</v>
      </c>
      <c r="I1747" s="6" t="s">
        <v>964</v>
      </c>
      <c r="J1747" s="6">
        <v>0.19129483920000001</v>
      </c>
      <c r="K1747" s="6" t="s">
        <v>964</v>
      </c>
      <c r="L1747" s="1" t="s">
        <v>59</v>
      </c>
      <c r="M1747" s="1" t="s">
        <v>46</v>
      </c>
      <c r="N1747" s="1" t="s">
        <v>11</v>
      </c>
      <c r="O1747" s="1" t="s">
        <v>47</v>
      </c>
      <c r="P1747" s="1" t="s">
        <v>22</v>
      </c>
      <c r="Q1747" s="1" t="s">
        <v>60</v>
      </c>
      <c r="R1747" s="1" t="s">
        <v>20</v>
      </c>
    </row>
    <row r="1748" spans="1:18" hidden="1" x14ac:dyDescent="0.3">
      <c r="A1748" s="1" t="s">
        <v>811</v>
      </c>
      <c r="B1748" s="1">
        <v>51610</v>
      </c>
      <c r="C1748" s="1" t="s">
        <v>12</v>
      </c>
      <c r="D1748" s="6">
        <v>0.11762403239999999</v>
      </c>
      <c r="E1748" s="6" t="s">
        <v>963</v>
      </c>
      <c r="F1748" s="6" t="s">
        <v>963</v>
      </c>
      <c r="G1748" s="6" t="s">
        <v>963</v>
      </c>
      <c r="H1748" s="6">
        <v>0.1679144209</v>
      </c>
      <c r="I1748" s="6" t="s">
        <v>964</v>
      </c>
      <c r="J1748" s="6">
        <v>0.20915889879999999</v>
      </c>
      <c r="K1748" s="6" t="s">
        <v>964</v>
      </c>
      <c r="L1748" s="1" t="s">
        <v>59</v>
      </c>
      <c r="M1748" s="1" t="s">
        <v>46</v>
      </c>
      <c r="N1748" s="1" t="s">
        <v>11</v>
      </c>
      <c r="O1748" s="1" t="s">
        <v>47</v>
      </c>
      <c r="P1748" s="1" t="s">
        <v>22</v>
      </c>
      <c r="Q1748" s="1" t="s">
        <v>60</v>
      </c>
      <c r="R1748" s="1" t="s">
        <v>20</v>
      </c>
    </row>
    <row r="1749" spans="1:18" hidden="1" x14ac:dyDescent="0.3">
      <c r="A1749" s="1" t="s">
        <v>811</v>
      </c>
      <c r="B1749" s="1">
        <v>51600</v>
      </c>
      <c r="C1749" s="1" t="s">
        <v>10</v>
      </c>
      <c r="D1749" s="6">
        <v>0.1389097202</v>
      </c>
      <c r="E1749" s="6" t="s">
        <v>963</v>
      </c>
      <c r="F1749" s="6" t="s">
        <v>963</v>
      </c>
      <c r="G1749" s="6" t="s">
        <v>963</v>
      </c>
      <c r="H1749" s="6">
        <v>0.19068603270000001</v>
      </c>
      <c r="I1749" s="6" t="s">
        <v>964</v>
      </c>
      <c r="J1749" s="6">
        <v>0.23647469130000001</v>
      </c>
      <c r="K1749" s="6" t="s">
        <v>964</v>
      </c>
      <c r="L1749" s="1" t="s">
        <v>59</v>
      </c>
      <c r="M1749" s="1" t="s">
        <v>46</v>
      </c>
      <c r="N1749" s="1" t="s">
        <v>11</v>
      </c>
      <c r="O1749" s="1" t="s">
        <v>47</v>
      </c>
      <c r="P1749" s="1" t="s">
        <v>22</v>
      </c>
      <c r="Q1749" s="1" t="s">
        <v>60</v>
      </c>
      <c r="R1749" s="1" t="s">
        <v>20</v>
      </c>
    </row>
    <row r="1750" spans="1:18" hidden="1" x14ac:dyDescent="0.3">
      <c r="A1750" s="1" t="s">
        <v>811</v>
      </c>
      <c r="B1750" s="1">
        <v>51600</v>
      </c>
      <c r="C1750" s="1" t="s">
        <v>12</v>
      </c>
      <c r="D1750" s="6">
        <v>0.1650971665</v>
      </c>
      <c r="E1750" s="6" t="s">
        <v>963</v>
      </c>
      <c r="F1750" s="6" t="s">
        <v>963</v>
      </c>
      <c r="G1750" s="6" t="s">
        <v>963</v>
      </c>
      <c r="H1750" s="6">
        <v>0.23568543019999999</v>
      </c>
      <c r="I1750" s="6" t="s">
        <v>964</v>
      </c>
      <c r="J1750" s="6">
        <v>0.29357657059999998</v>
      </c>
      <c r="K1750" s="6" t="s">
        <v>964</v>
      </c>
      <c r="L1750" s="1" t="s">
        <v>59</v>
      </c>
      <c r="M1750" s="1" t="s">
        <v>46</v>
      </c>
      <c r="N1750" s="1" t="s">
        <v>11</v>
      </c>
      <c r="O1750" s="1" t="s">
        <v>47</v>
      </c>
      <c r="P1750" s="1" t="s">
        <v>22</v>
      </c>
      <c r="Q1750" s="1" t="s">
        <v>60</v>
      </c>
      <c r="R1750" s="1" t="s">
        <v>20</v>
      </c>
    </row>
    <row r="1751" spans="1:18" hidden="1" x14ac:dyDescent="0.3">
      <c r="A1751" s="1" t="s">
        <v>811</v>
      </c>
      <c r="B1751" s="1">
        <v>51013</v>
      </c>
      <c r="C1751" s="1" t="s">
        <v>10</v>
      </c>
      <c r="D1751" s="6">
        <v>0.21700743750000001</v>
      </c>
      <c r="E1751" s="6" t="s">
        <v>963</v>
      </c>
      <c r="F1751" s="6" t="s">
        <v>963</v>
      </c>
      <c r="G1751" s="6" t="s">
        <v>963</v>
      </c>
      <c r="H1751" s="6">
        <v>0.29789337799999999</v>
      </c>
      <c r="I1751" s="6" t="s">
        <v>964</v>
      </c>
      <c r="J1751" s="6">
        <v>0.36942538320000001</v>
      </c>
      <c r="K1751" s="6" t="s">
        <v>964</v>
      </c>
      <c r="L1751" s="1" t="s">
        <v>59</v>
      </c>
      <c r="M1751" s="1" t="s">
        <v>46</v>
      </c>
      <c r="N1751" s="1" t="s">
        <v>11</v>
      </c>
      <c r="O1751" s="1" t="s">
        <v>47</v>
      </c>
      <c r="P1751" s="1" t="s">
        <v>22</v>
      </c>
      <c r="Q1751" s="1" t="s">
        <v>60</v>
      </c>
      <c r="R1751" s="1" t="s">
        <v>20</v>
      </c>
    </row>
    <row r="1752" spans="1:18" hidden="1" x14ac:dyDescent="0.3">
      <c r="A1752" s="1" t="s">
        <v>811</v>
      </c>
      <c r="B1752" s="1">
        <v>51013</v>
      </c>
      <c r="C1752" s="1" t="s">
        <v>12</v>
      </c>
      <c r="D1752" s="6">
        <v>0.25860837139999998</v>
      </c>
      <c r="E1752" s="6" t="s">
        <v>963</v>
      </c>
      <c r="F1752" s="6" t="s">
        <v>963</v>
      </c>
      <c r="G1752" s="6" t="s">
        <v>963</v>
      </c>
      <c r="H1752" s="6">
        <v>0.36918311030000001</v>
      </c>
      <c r="I1752" s="6" t="s">
        <v>964</v>
      </c>
      <c r="J1752" s="6">
        <v>0.45986567909999998</v>
      </c>
      <c r="K1752" s="6" t="s">
        <v>964</v>
      </c>
      <c r="L1752" s="1" t="s">
        <v>59</v>
      </c>
      <c r="M1752" s="1" t="s">
        <v>46</v>
      </c>
      <c r="N1752" s="1" t="s">
        <v>11</v>
      </c>
      <c r="O1752" s="1" t="s">
        <v>47</v>
      </c>
      <c r="P1752" s="1" t="s">
        <v>22</v>
      </c>
      <c r="Q1752" s="1" t="s">
        <v>60</v>
      </c>
      <c r="R1752" s="1" t="s">
        <v>20</v>
      </c>
    </row>
    <row r="1753" spans="1:18" hidden="1" x14ac:dyDescent="0.3">
      <c r="A1753" s="1" t="s">
        <v>497</v>
      </c>
      <c r="B1753" s="1">
        <v>24009</v>
      </c>
      <c r="C1753" s="1" t="s">
        <v>10</v>
      </c>
      <c r="D1753" s="6">
        <v>0.2734213982</v>
      </c>
      <c r="E1753" s="6" t="s">
        <v>963</v>
      </c>
      <c r="F1753" s="6" t="s">
        <v>963</v>
      </c>
      <c r="G1753" s="6" t="s">
        <v>963</v>
      </c>
      <c r="H1753" s="6">
        <v>0.3734961933</v>
      </c>
      <c r="I1753" s="6" t="s">
        <v>964</v>
      </c>
      <c r="J1753" s="6">
        <v>0.458314318</v>
      </c>
      <c r="K1753" s="6" t="s">
        <v>964</v>
      </c>
      <c r="L1753" s="1" t="s">
        <v>59</v>
      </c>
      <c r="M1753" s="1" t="s">
        <v>46</v>
      </c>
      <c r="N1753" s="1" t="s">
        <v>11</v>
      </c>
      <c r="O1753" s="1" t="s">
        <v>47</v>
      </c>
      <c r="P1753" s="1" t="s">
        <v>22</v>
      </c>
      <c r="Q1753" s="1" t="s">
        <v>60</v>
      </c>
      <c r="R1753" s="1" t="s">
        <v>20</v>
      </c>
    </row>
    <row r="1754" spans="1:18" hidden="1" x14ac:dyDescent="0.3">
      <c r="A1754" s="1" t="s">
        <v>497</v>
      </c>
      <c r="B1754" s="1">
        <v>24009</v>
      </c>
      <c r="C1754" s="1" t="s">
        <v>12</v>
      </c>
      <c r="D1754" s="6">
        <v>0.32932704029999998</v>
      </c>
      <c r="E1754" s="6" t="s">
        <v>963</v>
      </c>
      <c r="F1754" s="6" t="s">
        <v>963</v>
      </c>
      <c r="G1754" s="6" t="s">
        <v>963</v>
      </c>
      <c r="H1754" s="6">
        <v>0.46705874650000001</v>
      </c>
      <c r="I1754" s="6" t="s">
        <v>964</v>
      </c>
      <c r="J1754" s="6">
        <v>0.57552870450000004</v>
      </c>
      <c r="K1754" s="6" t="s">
        <v>964</v>
      </c>
      <c r="L1754" s="1" t="s">
        <v>59</v>
      </c>
      <c r="M1754" s="1" t="s">
        <v>46</v>
      </c>
      <c r="N1754" s="1" t="s">
        <v>11</v>
      </c>
      <c r="O1754" s="1" t="s">
        <v>47</v>
      </c>
      <c r="P1754" s="1" t="s">
        <v>22</v>
      </c>
      <c r="Q1754" s="1" t="s">
        <v>60</v>
      </c>
      <c r="R1754" s="1" t="s">
        <v>20</v>
      </c>
    </row>
    <row r="1755" spans="1:18" hidden="1" x14ac:dyDescent="0.3">
      <c r="A1755" s="1" t="s">
        <v>497</v>
      </c>
      <c r="B1755" s="1">
        <v>24017</v>
      </c>
      <c r="C1755" s="1" t="s">
        <v>10</v>
      </c>
      <c r="D1755" s="6">
        <v>0.45092225050000001</v>
      </c>
      <c r="E1755" s="6" t="s">
        <v>963</v>
      </c>
      <c r="F1755" s="6" t="s">
        <v>963</v>
      </c>
      <c r="G1755" s="6" t="s">
        <v>963</v>
      </c>
      <c r="H1755" s="6">
        <v>0.61596404670000005</v>
      </c>
      <c r="I1755" s="6" t="s">
        <v>964</v>
      </c>
      <c r="J1755" s="6">
        <v>0.75584482870000003</v>
      </c>
      <c r="K1755" s="6" t="s">
        <v>964</v>
      </c>
      <c r="L1755" s="1" t="s">
        <v>59</v>
      </c>
      <c r="M1755" s="1" t="s">
        <v>46</v>
      </c>
      <c r="N1755" s="1" t="s">
        <v>11</v>
      </c>
      <c r="O1755" s="1" t="s">
        <v>47</v>
      </c>
      <c r="P1755" s="1" t="s">
        <v>22</v>
      </c>
      <c r="Q1755" s="1" t="s">
        <v>60</v>
      </c>
      <c r="R1755" s="1" t="s">
        <v>20</v>
      </c>
    </row>
    <row r="1756" spans="1:18" hidden="1" x14ac:dyDescent="0.3">
      <c r="A1756" s="1" t="s">
        <v>497</v>
      </c>
      <c r="B1756" s="1">
        <v>24017</v>
      </c>
      <c r="C1756" s="1" t="s">
        <v>12</v>
      </c>
      <c r="D1756" s="6">
        <v>0.54733819790000005</v>
      </c>
      <c r="E1756" s="6" t="s">
        <v>963</v>
      </c>
      <c r="F1756" s="6" t="s">
        <v>963</v>
      </c>
      <c r="G1756" s="6" t="s">
        <v>963</v>
      </c>
      <c r="H1756" s="6">
        <v>0.77578475260000002</v>
      </c>
      <c r="I1756" s="6" t="s">
        <v>964</v>
      </c>
      <c r="J1756" s="6">
        <v>0.95589709980000004</v>
      </c>
      <c r="K1756" s="6" t="s">
        <v>964</v>
      </c>
      <c r="L1756" s="1" t="s">
        <v>59</v>
      </c>
      <c r="M1756" s="1" t="s">
        <v>46</v>
      </c>
      <c r="N1756" s="1" t="s">
        <v>11</v>
      </c>
      <c r="O1756" s="1" t="s">
        <v>47</v>
      </c>
      <c r="P1756" s="1" t="s">
        <v>22</v>
      </c>
      <c r="Q1756" s="1" t="s">
        <v>60</v>
      </c>
      <c r="R1756" s="1" t="s">
        <v>20</v>
      </c>
    </row>
    <row r="1757" spans="1:18" hidden="1" x14ac:dyDescent="0.3">
      <c r="A1757" s="1" t="s">
        <v>811</v>
      </c>
      <c r="B1757" s="1">
        <v>51510</v>
      </c>
      <c r="C1757" s="1" t="s">
        <v>10</v>
      </c>
      <c r="D1757" s="6">
        <v>0.58085834069999998</v>
      </c>
      <c r="E1757" s="6" t="s">
        <v>963</v>
      </c>
      <c r="F1757" s="6" t="s">
        <v>963</v>
      </c>
      <c r="G1757" s="6" t="s">
        <v>963</v>
      </c>
      <c r="H1757" s="6">
        <v>0.79736347029999999</v>
      </c>
      <c r="I1757" s="6" t="s">
        <v>964</v>
      </c>
      <c r="J1757" s="6">
        <v>0.98883151570000005</v>
      </c>
      <c r="K1757" s="6" t="s">
        <v>964</v>
      </c>
      <c r="L1757" s="1" t="s">
        <v>59</v>
      </c>
      <c r="M1757" s="1" t="s">
        <v>46</v>
      </c>
      <c r="N1757" s="1" t="s">
        <v>11</v>
      </c>
      <c r="O1757" s="1" t="s">
        <v>47</v>
      </c>
      <c r="P1757" s="1" t="s">
        <v>22</v>
      </c>
      <c r="Q1757" s="1" t="s">
        <v>60</v>
      </c>
      <c r="R1757" s="1" t="s">
        <v>20</v>
      </c>
    </row>
    <row r="1758" spans="1:18" hidden="1" x14ac:dyDescent="0.3">
      <c r="A1758" s="1" t="s">
        <v>811</v>
      </c>
      <c r="B1758" s="1">
        <v>51510</v>
      </c>
      <c r="C1758" s="1" t="s">
        <v>12</v>
      </c>
      <c r="D1758" s="6">
        <v>0.69251714440000001</v>
      </c>
      <c r="E1758" s="6" t="s">
        <v>963</v>
      </c>
      <c r="F1758" s="6" t="s">
        <v>963</v>
      </c>
      <c r="G1758" s="6" t="s">
        <v>963</v>
      </c>
      <c r="H1758" s="6">
        <v>0.98861738789999998</v>
      </c>
      <c r="I1758" s="6" t="s">
        <v>964</v>
      </c>
      <c r="J1758" s="6">
        <v>1.2314517278999999</v>
      </c>
      <c r="K1758" s="6" t="s">
        <v>964</v>
      </c>
      <c r="L1758" s="1" t="s">
        <v>59</v>
      </c>
      <c r="M1758" s="1" t="s">
        <v>46</v>
      </c>
      <c r="N1758" s="1" t="s">
        <v>11</v>
      </c>
      <c r="O1758" s="1" t="s">
        <v>47</v>
      </c>
      <c r="P1758" s="1" t="s">
        <v>22</v>
      </c>
      <c r="Q1758" s="1" t="s">
        <v>60</v>
      </c>
      <c r="R1758" s="1" t="s">
        <v>20</v>
      </c>
    </row>
    <row r="1759" spans="1:18" hidden="1" x14ac:dyDescent="0.3">
      <c r="A1759" s="1" t="s">
        <v>811</v>
      </c>
      <c r="B1759" s="1">
        <v>51153</v>
      </c>
      <c r="C1759" s="1" t="s">
        <v>10</v>
      </c>
      <c r="D1759" s="6">
        <v>0.96510234399999995</v>
      </c>
      <c r="E1759" s="6" t="s">
        <v>963</v>
      </c>
      <c r="F1759" s="6" t="s">
        <v>963</v>
      </c>
      <c r="G1759" s="6" t="s">
        <v>963</v>
      </c>
      <c r="H1759" s="6">
        <v>1.3248287197999999</v>
      </c>
      <c r="I1759" s="6" t="s">
        <v>964</v>
      </c>
      <c r="J1759" s="6">
        <v>1.6429537009999999</v>
      </c>
      <c r="K1759" s="6" t="s">
        <v>964</v>
      </c>
      <c r="L1759" s="1" t="s">
        <v>59</v>
      </c>
      <c r="M1759" s="1" t="s">
        <v>46</v>
      </c>
      <c r="N1759" s="1" t="s">
        <v>11</v>
      </c>
      <c r="O1759" s="1" t="s">
        <v>47</v>
      </c>
      <c r="P1759" s="1" t="s">
        <v>22</v>
      </c>
      <c r="Q1759" s="1" t="s">
        <v>60</v>
      </c>
      <c r="R1759" s="1" t="s">
        <v>20</v>
      </c>
    </row>
    <row r="1760" spans="1:18" hidden="1" x14ac:dyDescent="0.3">
      <c r="A1760" s="1" t="s">
        <v>811</v>
      </c>
      <c r="B1760" s="1">
        <v>51683</v>
      </c>
      <c r="C1760" s="1" t="s">
        <v>10</v>
      </c>
      <c r="D1760" s="6">
        <v>1.0050204246000001</v>
      </c>
      <c r="E1760" s="6" t="s">
        <v>963</v>
      </c>
      <c r="F1760" s="6" t="s">
        <v>963</v>
      </c>
      <c r="G1760" s="6" t="s">
        <v>963</v>
      </c>
      <c r="H1760" s="6">
        <v>1.3796249118999999</v>
      </c>
      <c r="I1760" s="6" t="s">
        <v>964</v>
      </c>
      <c r="J1760" s="6">
        <v>1.7109087508</v>
      </c>
      <c r="K1760" s="6" t="s">
        <v>964</v>
      </c>
      <c r="L1760" s="1" t="s">
        <v>59</v>
      </c>
      <c r="M1760" s="1" t="s">
        <v>46</v>
      </c>
      <c r="N1760" s="1" t="s">
        <v>11</v>
      </c>
      <c r="O1760" s="1" t="s">
        <v>47</v>
      </c>
      <c r="P1760" s="1" t="s">
        <v>22</v>
      </c>
      <c r="Q1760" s="1" t="s">
        <v>60</v>
      </c>
      <c r="R1760" s="1" t="s">
        <v>20</v>
      </c>
    </row>
    <row r="1761" spans="1:18" hidden="1" x14ac:dyDescent="0.3">
      <c r="A1761" s="1" t="s">
        <v>811</v>
      </c>
      <c r="B1761" s="1">
        <v>51153</v>
      </c>
      <c r="C1761" s="1" t="s">
        <v>12</v>
      </c>
      <c r="D1761" s="6">
        <v>1.1461828214000001</v>
      </c>
      <c r="E1761" s="6" t="s">
        <v>963</v>
      </c>
      <c r="F1761" s="6" t="s">
        <v>963</v>
      </c>
      <c r="G1761" s="6" t="s">
        <v>963</v>
      </c>
      <c r="H1761" s="6">
        <v>1.6361624452000001</v>
      </c>
      <c r="I1761" s="6" t="s">
        <v>964</v>
      </c>
      <c r="J1761" s="6">
        <v>2.0380409554000001</v>
      </c>
      <c r="K1761" s="6" t="s">
        <v>964</v>
      </c>
      <c r="L1761" s="1" t="s">
        <v>59</v>
      </c>
      <c r="M1761" s="1" t="s">
        <v>46</v>
      </c>
      <c r="N1761" s="1" t="s">
        <v>11</v>
      </c>
      <c r="O1761" s="1" t="s">
        <v>47</v>
      </c>
      <c r="P1761" s="1" t="s">
        <v>22</v>
      </c>
      <c r="Q1761" s="1" t="s">
        <v>60</v>
      </c>
      <c r="R1761" s="1" t="s">
        <v>20</v>
      </c>
    </row>
    <row r="1762" spans="1:18" hidden="1" x14ac:dyDescent="0.3">
      <c r="A1762" s="1" t="s">
        <v>811</v>
      </c>
      <c r="B1762" s="1">
        <v>51683</v>
      </c>
      <c r="C1762" s="1" t="s">
        <v>12</v>
      </c>
      <c r="D1762" s="6">
        <v>1.1933363728999999</v>
      </c>
      <c r="E1762" s="6" t="s">
        <v>963</v>
      </c>
      <c r="F1762" s="6" t="s">
        <v>963</v>
      </c>
      <c r="G1762" s="6" t="s">
        <v>963</v>
      </c>
      <c r="H1762" s="6">
        <v>1.7032449879</v>
      </c>
      <c r="I1762" s="6" t="s">
        <v>964</v>
      </c>
      <c r="J1762" s="6">
        <v>2.1215718624000002</v>
      </c>
      <c r="K1762" s="6" t="s">
        <v>964</v>
      </c>
      <c r="L1762" s="1" t="s">
        <v>59</v>
      </c>
      <c r="M1762" s="1" t="s">
        <v>46</v>
      </c>
      <c r="N1762" s="1" t="s">
        <v>11</v>
      </c>
      <c r="O1762" s="1" t="s">
        <v>47</v>
      </c>
      <c r="P1762" s="1" t="s">
        <v>22</v>
      </c>
      <c r="Q1762" s="1" t="s">
        <v>60</v>
      </c>
      <c r="R1762" s="1" t="s">
        <v>20</v>
      </c>
    </row>
    <row r="1763" spans="1:18" hidden="1" x14ac:dyDescent="0.3">
      <c r="A1763" s="1" t="s">
        <v>811</v>
      </c>
      <c r="B1763" s="1">
        <v>51107</v>
      </c>
      <c r="C1763" s="1" t="s">
        <v>10</v>
      </c>
      <c r="D1763" s="6">
        <v>2.0963928259000002</v>
      </c>
      <c r="E1763" s="6" t="s">
        <v>963</v>
      </c>
      <c r="F1763" s="6" t="s">
        <v>963</v>
      </c>
      <c r="G1763" s="6" t="s">
        <v>963</v>
      </c>
      <c r="H1763" s="6">
        <v>2.8777899712999999</v>
      </c>
      <c r="I1763" s="6" t="s">
        <v>964</v>
      </c>
      <c r="J1763" s="6">
        <v>3.5688209719000001</v>
      </c>
      <c r="K1763" s="6" t="s">
        <v>964</v>
      </c>
      <c r="L1763" s="1" t="s">
        <v>59</v>
      </c>
      <c r="M1763" s="1" t="s">
        <v>46</v>
      </c>
      <c r="N1763" s="1" t="s">
        <v>11</v>
      </c>
      <c r="O1763" s="1" t="s">
        <v>47</v>
      </c>
      <c r="P1763" s="1" t="s">
        <v>22</v>
      </c>
      <c r="Q1763" s="1" t="s">
        <v>60</v>
      </c>
      <c r="R1763" s="1" t="s">
        <v>20</v>
      </c>
    </row>
    <row r="1764" spans="1:18" hidden="1" x14ac:dyDescent="0.3">
      <c r="A1764" s="1" t="s">
        <v>9</v>
      </c>
      <c r="B1764" s="1">
        <v>11001</v>
      </c>
      <c r="C1764" s="1" t="s">
        <v>10</v>
      </c>
      <c r="D1764" s="6">
        <v>2.3309610828</v>
      </c>
      <c r="E1764" s="6" t="s">
        <v>963</v>
      </c>
      <c r="F1764" s="6" t="s">
        <v>963</v>
      </c>
      <c r="G1764" s="6" t="s">
        <v>963</v>
      </c>
      <c r="H1764" s="6">
        <v>3.4507160863999999</v>
      </c>
      <c r="I1764" s="6" t="s">
        <v>964</v>
      </c>
      <c r="J1764" s="6">
        <v>4.3295988471999998</v>
      </c>
      <c r="K1764" s="6" t="s">
        <v>964</v>
      </c>
      <c r="L1764" s="1" t="s">
        <v>59</v>
      </c>
      <c r="M1764" s="1" t="s">
        <v>46</v>
      </c>
      <c r="N1764" s="1" t="s">
        <v>11</v>
      </c>
      <c r="O1764" s="1" t="s">
        <v>47</v>
      </c>
      <c r="P1764" s="1" t="s">
        <v>22</v>
      </c>
      <c r="Q1764" s="1" t="s">
        <v>60</v>
      </c>
      <c r="R1764" s="1" t="s">
        <v>20</v>
      </c>
    </row>
    <row r="1765" spans="1:18" hidden="1" x14ac:dyDescent="0.3">
      <c r="A1765" s="1" t="s">
        <v>9</v>
      </c>
      <c r="B1765" s="1">
        <v>11001</v>
      </c>
      <c r="C1765" s="1" t="s">
        <v>12</v>
      </c>
      <c r="D1765" s="6">
        <v>2.4403456937999999</v>
      </c>
      <c r="E1765" s="6" t="s">
        <v>963</v>
      </c>
      <c r="F1765" s="6" t="s">
        <v>963</v>
      </c>
      <c r="G1765" s="6" t="s">
        <v>963</v>
      </c>
      <c r="H1765" s="6">
        <v>3.7414085968999999</v>
      </c>
      <c r="I1765" s="6" t="s">
        <v>964</v>
      </c>
      <c r="J1765" s="6">
        <v>4.7059451588999996</v>
      </c>
      <c r="K1765" s="6" t="s">
        <v>964</v>
      </c>
      <c r="L1765" s="1" t="s">
        <v>59</v>
      </c>
      <c r="M1765" s="1" t="s">
        <v>46</v>
      </c>
      <c r="N1765" s="1" t="s">
        <v>11</v>
      </c>
      <c r="O1765" s="1" t="s">
        <v>47</v>
      </c>
      <c r="P1765" s="1" t="s">
        <v>22</v>
      </c>
      <c r="Q1765" s="1" t="s">
        <v>60</v>
      </c>
      <c r="R1765" s="1" t="s">
        <v>20</v>
      </c>
    </row>
    <row r="1766" spans="1:18" hidden="1" x14ac:dyDescent="0.3">
      <c r="A1766" s="1" t="s">
        <v>811</v>
      </c>
      <c r="B1766" s="1">
        <v>51107</v>
      </c>
      <c r="C1766" s="1" t="s">
        <v>12</v>
      </c>
      <c r="D1766" s="6">
        <v>2.4480003312999998</v>
      </c>
      <c r="E1766" s="6" t="s">
        <v>963</v>
      </c>
      <c r="F1766" s="6" t="s">
        <v>963</v>
      </c>
      <c r="G1766" s="6" t="s">
        <v>963</v>
      </c>
      <c r="H1766" s="6">
        <v>3.4944815124000002</v>
      </c>
      <c r="I1766" s="6" t="s">
        <v>964</v>
      </c>
      <c r="J1766" s="6">
        <v>4.3527921790999997</v>
      </c>
      <c r="K1766" s="6" t="s">
        <v>964</v>
      </c>
      <c r="L1766" s="1" t="s">
        <v>59</v>
      </c>
      <c r="M1766" s="1" t="s">
        <v>46</v>
      </c>
      <c r="N1766" s="1" t="s">
        <v>11</v>
      </c>
      <c r="O1766" s="1" t="s">
        <v>47</v>
      </c>
      <c r="P1766" s="1" t="s">
        <v>22</v>
      </c>
      <c r="Q1766" s="1" t="s">
        <v>60</v>
      </c>
      <c r="R1766" s="1" t="s">
        <v>20</v>
      </c>
    </row>
    <row r="1767" spans="1:18" hidden="1" x14ac:dyDescent="0.3">
      <c r="A1767" s="1" t="s">
        <v>497</v>
      </c>
      <c r="B1767" s="1">
        <v>24021</v>
      </c>
      <c r="C1767" s="1" t="s">
        <v>10</v>
      </c>
      <c r="D1767" s="6">
        <v>3.5505031255000001</v>
      </c>
      <c r="E1767" s="6" t="s">
        <v>963</v>
      </c>
      <c r="F1767" s="6" t="s">
        <v>963</v>
      </c>
      <c r="G1767" s="6" t="s">
        <v>963</v>
      </c>
      <c r="H1767" s="6">
        <v>4.8500220193999999</v>
      </c>
      <c r="I1767" s="6" t="s">
        <v>964</v>
      </c>
      <c r="J1767" s="6">
        <v>5.9514227638000001</v>
      </c>
      <c r="K1767" s="6" t="s">
        <v>964</v>
      </c>
      <c r="L1767" s="1" t="s">
        <v>59</v>
      </c>
      <c r="M1767" s="1" t="s">
        <v>46</v>
      </c>
      <c r="N1767" s="1" t="s">
        <v>11</v>
      </c>
      <c r="O1767" s="1" t="s">
        <v>47</v>
      </c>
      <c r="P1767" s="1" t="s">
        <v>22</v>
      </c>
      <c r="Q1767" s="1" t="s">
        <v>60</v>
      </c>
      <c r="R1767" s="1" t="s">
        <v>20</v>
      </c>
    </row>
    <row r="1768" spans="1:18" hidden="1" x14ac:dyDescent="0.3">
      <c r="A1768" s="1" t="s">
        <v>497</v>
      </c>
      <c r="B1768" s="1">
        <v>24021</v>
      </c>
      <c r="C1768" s="1" t="s">
        <v>12</v>
      </c>
      <c r="D1768" s="6">
        <v>4.1496933421</v>
      </c>
      <c r="E1768" s="6" t="s">
        <v>963</v>
      </c>
      <c r="F1768" s="6" t="s">
        <v>963</v>
      </c>
      <c r="G1768" s="6" t="s">
        <v>963</v>
      </c>
      <c r="H1768" s="6">
        <v>5.8812726401999997</v>
      </c>
      <c r="I1768" s="6" t="s">
        <v>964</v>
      </c>
      <c r="J1768" s="6">
        <v>7.2466434531999999</v>
      </c>
      <c r="K1768" s="6" t="s">
        <v>964</v>
      </c>
      <c r="L1768" s="1" t="s">
        <v>59</v>
      </c>
      <c r="M1768" s="1" t="s">
        <v>46</v>
      </c>
      <c r="N1768" s="1" t="s">
        <v>11</v>
      </c>
      <c r="O1768" s="1" t="s">
        <v>47</v>
      </c>
      <c r="P1768" s="1" t="s">
        <v>22</v>
      </c>
      <c r="Q1768" s="1" t="s">
        <v>60</v>
      </c>
      <c r="R1768" s="1" t="s">
        <v>20</v>
      </c>
    </row>
    <row r="1769" spans="1:18" hidden="1" x14ac:dyDescent="0.3">
      <c r="A1769" s="1" t="s">
        <v>497</v>
      </c>
      <c r="B1769" s="1">
        <v>24033</v>
      </c>
      <c r="C1769" s="1" t="s">
        <v>10</v>
      </c>
      <c r="D1769" s="6">
        <v>4.2618057963</v>
      </c>
      <c r="E1769" s="6" t="s">
        <v>963</v>
      </c>
      <c r="F1769" s="6" t="s">
        <v>963</v>
      </c>
      <c r="G1769" s="6" t="s">
        <v>963</v>
      </c>
      <c r="H1769" s="6">
        <v>5.8216671617999998</v>
      </c>
      <c r="I1769" s="6" t="s">
        <v>964</v>
      </c>
      <c r="J1769" s="6">
        <v>7.1437225548000001</v>
      </c>
      <c r="K1769" s="6" t="s">
        <v>964</v>
      </c>
      <c r="L1769" s="1" t="s">
        <v>59</v>
      </c>
      <c r="M1769" s="1" t="s">
        <v>46</v>
      </c>
      <c r="N1769" s="1" t="s">
        <v>11</v>
      </c>
      <c r="O1769" s="1" t="s">
        <v>47</v>
      </c>
      <c r="P1769" s="1" t="s">
        <v>22</v>
      </c>
      <c r="Q1769" s="1" t="s">
        <v>60</v>
      </c>
      <c r="R1769" s="1" t="s">
        <v>20</v>
      </c>
    </row>
    <row r="1770" spans="1:18" hidden="1" x14ac:dyDescent="0.3">
      <c r="A1770" s="1" t="s">
        <v>811</v>
      </c>
      <c r="B1770" s="1">
        <v>51059</v>
      </c>
      <c r="C1770" s="1" t="s">
        <v>10</v>
      </c>
      <c r="D1770" s="6">
        <v>4.7382081712000002</v>
      </c>
      <c r="E1770" s="6" t="s">
        <v>963</v>
      </c>
      <c r="F1770" s="6" t="s">
        <v>963</v>
      </c>
      <c r="G1770" s="6" t="s">
        <v>963</v>
      </c>
      <c r="H1770" s="6">
        <v>6.5042974238999998</v>
      </c>
      <c r="I1770" s="6" t="s">
        <v>964</v>
      </c>
      <c r="J1770" s="6">
        <v>8.0661445754999992</v>
      </c>
      <c r="K1770" s="6" t="s">
        <v>964</v>
      </c>
      <c r="L1770" s="1" t="s">
        <v>59</v>
      </c>
      <c r="M1770" s="1" t="s">
        <v>46</v>
      </c>
      <c r="N1770" s="1" t="s">
        <v>11</v>
      </c>
      <c r="O1770" s="1" t="s">
        <v>47</v>
      </c>
      <c r="P1770" s="1" t="s">
        <v>22</v>
      </c>
      <c r="Q1770" s="1" t="s">
        <v>60</v>
      </c>
      <c r="R1770" s="1" t="s">
        <v>20</v>
      </c>
    </row>
    <row r="1771" spans="1:18" hidden="1" x14ac:dyDescent="0.3">
      <c r="A1771" s="1" t="s">
        <v>497</v>
      </c>
      <c r="B1771" s="1">
        <v>24033</v>
      </c>
      <c r="C1771" s="1" t="s">
        <v>12</v>
      </c>
      <c r="D1771" s="6">
        <v>5.1476899586</v>
      </c>
      <c r="E1771" s="6" t="s">
        <v>963</v>
      </c>
      <c r="F1771" s="6" t="s">
        <v>963</v>
      </c>
      <c r="G1771" s="6" t="s">
        <v>963</v>
      </c>
      <c r="H1771" s="6">
        <v>7.2951064049000003</v>
      </c>
      <c r="I1771" s="6" t="s">
        <v>964</v>
      </c>
      <c r="J1771" s="6">
        <v>8.9886556782000007</v>
      </c>
      <c r="K1771" s="6" t="s">
        <v>964</v>
      </c>
      <c r="L1771" s="1" t="s">
        <v>59</v>
      </c>
      <c r="M1771" s="1" t="s">
        <v>46</v>
      </c>
      <c r="N1771" s="1" t="s">
        <v>11</v>
      </c>
      <c r="O1771" s="1" t="s">
        <v>47</v>
      </c>
      <c r="P1771" s="1" t="s">
        <v>22</v>
      </c>
      <c r="Q1771" s="1" t="s">
        <v>60</v>
      </c>
      <c r="R1771" s="1" t="s">
        <v>20</v>
      </c>
    </row>
    <row r="1772" spans="1:18" hidden="1" x14ac:dyDescent="0.3">
      <c r="A1772" s="1" t="s">
        <v>811</v>
      </c>
      <c r="B1772" s="1">
        <v>51059</v>
      </c>
      <c r="C1772" s="1" t="s">
        <v>12</v>
      </c>
      <c r="D1772" s="6">
        <v>5.6231622237999996</v>
      </c>
      <c r="E1772" s="6" t="s">
        <v>963</v>
      </c>
      <c r="F1772" s="6" t="s">
        <v>963</v>
      </c>
      <c r="G1772" s="6" t="s">
        <v>963</v>
      </c>
      <c r="H1772" s="6">
        <v>8.0276348292000002</v>
      </c>
      <c r="I1772" s="6" t="s">
        <v>964</v>
      </c>
      <c r="J1772" s="6">
        <v>9.9994790330000001</v>
      </c>
      <c r="K1772" s="6" t="s">
        <v>964</v>
      </c>
      <c r="L1772" s="1" t="s">
        <v>59</v>
      </c>
      <c r="M1772" s="1" t="s">
        <v>46</v>
      </c>
      <c r="N1772" s="1" t="s">
        <v>11</v>
      </c>
      <c r="O1772" s="1" t="s">
        <v>47</v>
      </c>
      <c r="P1772" s="1" t="s">
        <v>22</v>
      </c>
      <c r="Q1772" s="1" t="s">
        <v>60</v>
      </c>
      <c r="R1772" s="1" t="s">
        <v>20</v>
      </c>
    </row>
    <row r="1773" spans="1:18" hidden="1" x14ac:dyDescent="0.3">
      <c r="A1773" s="1" t="s">
        <v>497</v>
      </c>
      <c r="B1773" s="1">
        <v>24031</v>
      </c>
      <c r="C1773" s="1" t="s">
        <v>10</v>
      </c>
      <c r="D1773" s="6">
        <v>5.8795923427999996</v>
      </c>
      <c r="E1773" s="6" t="s">
        <v>963</v>
      </c>
      <c r="F1773" s="6" t="s">
        <v>963</v>
      </c>
      <c r="G1773" s="6" t="s">
        <v>963</v>
      </c>
      <c r="H1773" s="6">
        <v>8.0315770887000006</v>
      </c>
      <c r="I1773" s="6" t="s">
        <v>964</v>
      </c>
      <c r="J1773" s="6">
        <v>9.8554898312999999</v>
      </c>
      <c r="K1773" s="6" t="s">
        <v>964</v>
      </c>
      <c r="L1773" s="1" t="s">
        <v>59</v>
      </c>
      <c r="M1773" s="1" t="s">
        <v>46</v>
      </c>
      <c r="N1773" s="1" t="s">
        <v>11</v>
      </c>
      <c r="O1773" s="1" t="s">
        <v>47</v>
      </c>
      <c r="P1773" s="1" t="s">
        <v>22</v>
      </c>
      <c r="Q1773" s="1" t="s">
        <v>60</v>
      </c>
      <c r="R1773" s="1" t="s">
        <v>20</v>
      </c>
    </row>
    <row r="1774" spans="1:18" hidden="1" x14ac:dyDescent="0.3">
      <c r="A1774" s="1" t="s">
        <v>497</v>
      </c>
      <c r="B1774" s="1">
        <v>24031</v>
      </c>
      <c r="C1774" s="1" t="s">
        <v>12</v>
      </c>
      <c r="D1774" s="6">
        <v>6.9906629064999999</v>
      </c>
      <c r="E1774" s="6" t="s">
        <v>963</v>
      </c>
      <c r="F1774" s="6" t="s">
        <v>963</v>
      </c>
      <c r="G1774" s="6" t="s">
        <v>963</v>
      </c>
      <c r="H1774" s="6">
        <v>9.9067891414999991</v>
      </c>
      <c r="I1774" s="6" t="s">
        <v>964</v>
      </c>
      <c r="J1774" s="6">
        <v>12.206605439000001</v>
      </c>
      <c r="K1774" s="6" t="s">
        <v>964</v>
      </c>
      <c r="L1774" s="1" t="s">
        <v>59</v>
      </c>
      <c r="M1774" s="1" t="s">
        <v>46</v>
      </c>
      <c r="N1774" s="1" t="s">
        <v>11</v>
      </c>
      <c r="O1774" s="1" t="s">
        <v>47</v>
      </c>
      <c r="P1774" s="1" t="s">
        <v>22</v>
      </c>
      <c r="Q1774" s="1" t="s">
        <v>60</v>
      </c>
      <c r="R1774" s="1" t="s">
        <v>20</v>
      </c>
    </row>
    <row r="1775" spans="1:18" hidden="1" x14ac:dyDescent="0.3">
      <c r="A1775" s="1" t="s">
        <v>811</v>
      </c>
      <c r="B1775" s="1">
        <v>51610</v>
      </c>
      <c r="C1775" s="1" t="s">
        <v>10</v>
      </c>
      <c r="D1775" s="6">
        <v>8.3511230000000004E-4</v>
      </c>
      <c r="E1775" s="6" t="s">
        <v>963</v>
      </c>
      <c r="F1775" s="6" t="s">
        <v>963</v>
      </c>
      <c r="G1775" s="6" t="s">
        <v>963</v>
      </c>
      <c r="H1775" s="6">
        <v>1.230515E-3</v>
      </c>
      <c r="I1775" s="6" t="s">
        <v>964</v>
      </c>
      <c r="J1775" s="6">
        <v>1.5382180000000001E-3</v>
      </c>
      <c r="K1775" s="6" t="s">
        <v>964</v>
      </c>
      <c r="L1775" s="1" t="s">
        <v>57</v>
      </c>
      <c r="M1775" s="1" t="s">
        <v>46</v>
      </c>
      <c r="N1775" s="1" t="s">
        <v>11</v>
      </c>
      <c r="O1775" s="1" t="s">
        <v>47</v>
      </c>
      <c r="P1775" s="1" t="s">
        <v>22</v>
      </c>
      <c r="Q1775" s="1" t="s">
        <v>58</v>
      </c>
      <c r="R1775" s="1" t="s">
        <v>20</v>
      </c>
    </row>
    <row r="1776" spans="1:18" hidden="1" x14ac:dyDescent="0.3">
      <c r="A1776" s="1" t="s">
        <v>811</v>
      </c>
      <c r="B1776" s="1">
        <v>51685</v>
      </c>
      <c r="C1776" s="1" t="s">
        <v>10</v>
      </c>
      <c r="D1776" s="6">
        <v>8.5968060000000002E-4</v>
      </c>
      <c r="E1776" s="6" t="s">
        <v>963</v>
      </c>
      <c r="F1776" s="6" t="s">
        <v>963</v>
      </c>
      <c r="G1776" s="6" t="s">
        <v>963</v>
      </c>
      <c r="H1776" s="6">
        <v>1.2667142E-3</v>
      </c>
      <c r="I1776" s="6" t="s">
        <v>964</v>
      </c>
      <c r="J1776" s="6">
        <v>1.5834715999999999E-3</v>
      </c>
      <c r="K1776" s="6" t="s">
        <v>964</v>
      </c>
      <c r="L1776" s="1" t="s">
        <v>57</v>
      </c>
      <c r="M1776" s="1" t="s">
        <v>46</v>
      </c>
      <c r="N1776" s="1" t="s">
        <v>11</v>
      </c>
      <c r="O1776" s="1" t="s">
        <v>47</v>
      </c>
      <c r="P1776" s="1" t="s">
        <v>22</v>
      </c>
      <c r="Q1776" s="1" t="s">
        <v>58</v>
      </c>
      <c r="R1776" s="1" t="s">
        <v>20</v>
      </c>
    </row>
    <row r="1777" spans="1:18" hidden="1" x14ac:dyDescent="0.3">
      <c r="A1777" s="1" t="s">
        <v>811</v>
      </c>
      <c r="B1777" s="1">
        <v>51600</v>
      </c>
      <c r="C1777" s="1" t="s">
        <v>10</v>
      </c>
      <c r="D1777" s="6">
        <v>1.7114423E-3</v>
      </c>
      <c r="E1777" s="6" t="s">
        <v>963</v>
      </c>
      <c r="F1777" s="6" t="s">
        <v>963</v>
      </c>
      <c r="G1777" s="6" t="s">
        <v>963</v>
      </c>
      <c r="H1777" s="6">
        <v>2.5217606999999999E-3</v>
      </c>
      <c r="I1777" s="6" t="s">
        <v>964</v>
      </c>
      <c r="J1777" s="6">
        <v>3.1523573999999999E-3</v>
      </c>
      <c r="K1777" s="6" t="s">
        <v>964</v>
      </c>
      <c r="L1777" s="1" t="s">
        <v>57</v>
      </c>
      <c r="M1777" s="1" t="s">
        <v>46</v>
      </c>
      <c r="N1777" s="1" t="s">
        <v>11</v>
      </c>
      <c r="O1777" s="1" t="s">
        <v>47</v>
      </c>
      <c r="P1777" s="1" t="s">
        <v>22</v>
      </c>
      <c r="Q1777" s="1" t="s">
        <v>58</v>
      </c>
      <c r="R1777" s="1" t="s">
        <v>20</v>
      </c>
    </row>
    <row r="1778" spans="1:18" hidden="1" x14ac:dyDescent="0.3">
      <c r="A1778" s="1" t="s">
        <v>811</v>
      </c>
      <c r="B1778" s="1">
        <v>51610</v>
      </c>
      <c r="C1778" s="1" t="s">
        <v>12</v>
      </c>
      <c r="D1778" s="6">
        <v>2.1974529999999998E-3</v>
      </c>
      <c r="E1778" s="6" t="s">
        <v>963</v>
      </c>
      <c r="F1778" s="6" t="s">
        <v>963</v>
      </c>
      <c r="G1778" s="6" t="s">
        <v>963</v>
      </c>
      <c r="H1778" s="6">
        <v>3.2383659999999999E-3</v>
      </c>
      <c r="I1778" s="6" t="s">
        <v>964</v>
      </c>
      <c r="J1778" s="6">
        <v>4.0481034000000001E-3</v>
      </c>
      <c r="K1778" s="6" t="s">
        <v>964</v>
      </c>
      <c r="L1778" s="1" t="s">
        <v>57</v>
      </c>
      <c r="M1778" s="1" t="s">
        <v>46</v>
      </c>
      <c r="N1778" s="1" t="s">
        <v>11</v>
      </c>
      <c r="O1778" s="1" t="s">
        <v>47</v>
      </c>
      <c r="P1778" s="1" t="s">
        <v>22</v>
      </c>
      <c r="Q1778" s="1" t="s">
        <v>58</v>
      </c>
      <c r="R1778" s="1" t="s">
        <v>20</v>
      </c>
    </row>
    <row r="1779" spans="1:18" hidden="1" x14ac:dyDescent="0.3">
      <c r="A1779" s="1" t="s">
        <v>811</v>
      </c>
      <c r="B1779" s="1">
        <v>51685</v>
      </c>
      <c r="C1779" s="1" t="s">
        <v>12</v>
      </c>
      <c r="D1779" s="6">
        <v>2.2635652E-3</v>
      </c>
      <c r="E1779" s="6" t="s">
        <v>963</v>
      </c>
      <c r="F1779" s="6" t="s">
        <v>963</v>
      </c>
      <c r="G1779" s="6" t="s">
        <v>963</v>
      </c>
      <c r="H1779" s="6">
        <v>3.3357899999999999E-3</v>
      </c>
      <c r="I1779" s="6" t="s">
        <v>964</v>
      </c>
      <c r="J1779" s="6">
        <v>4.1698888000000003E-3</v>
      </c>
      <c r="K1779" s="6" t="s">
        <v>964</v>
      </c>
      <c r="L1779" s="1" t="s">
        <v>57</v>
      </c>
      <c r="M1779" s="1" t="s">
        <v>46</v>
      </c>
      <c r="N1779" s="1" t="s">
        <v>11</v>
      </c>
      <c r="O1779" s="1" t="s">
        <v>47</v>
      </c>
      <c r="P1779" s="1" t="s">
        <v>22</v>
      </c>
      <c r="Q1779" s="1" t="s">
        <v>58</v>
      </c>
      <c r="R1779" s="1" t="s">
        <v>20</v>
      </c>
    </row>
    <row r="1780" spans="1:18" hidden="1" x14ac:dyDescent="0.3">
      <c r="A1780" s="1" t="s">
        <v>811</v>
      </c>
      <c r="B1780" s="1">
        <v>51683</v>
      </c>
      <c r="C1780" s="1" t="s">
        <v>10</v>
      </c>
      <c r="D1780" s="6">
        <v>2.8836557E-3</v>
      </c>
      <c r="E1780" s="6" t="s">
        <v>963</v>
      </c>
      <c r="F1780" s="6" t="s">
        <v>963</v>
      </c>
      <c r="G1780" s="6" t="s">
        <v>963</v>
      </c>
      <c r="H1780" s="6">
        <v>4.2489800999999999E-3</v>
      </c>
      <c r="I1780" s="6" t="s">
        <v>964</v>
      </c>
      <c r="J1780" s="6">
        <v>5.3114926999999999E-3</v>
      </c>
      <c r="K1780" s="6" t="s">
        <v>964</v>
      </c>
      <c r="L1780" s="1" t="s">
        <v>57</v>
      </c>
      <c r="M1780" s="1" t="s">
        <v>46</v>
      </c>
      <c r="N1780" s="1" t="s">
        <v>11</v>
      </c>
      <c r="O1780" s="1" t="s">
        <v>47</v>
      </c>
      <c r="P1780" s="1" t="s">
        <v>22</v>
      </c>
      <c r="Q1780" s="1" t="s">
        <v>58</v>
      </c>
      <c r="R1780" s="1" t="s">
        <v>20</v>
      </c>
    </row>
    <row r="1781" spans="1:18" hidden="1" x14ac:dyDescent="0.3">
      <c r="A1781" s="1" t="s">
        <v>811</v>
      </c>
      <c r="B1781" s="1">
        <v>51600</v>
      </c>
      <c r="C1781" s="1" t="s">
        <v>12</v>
      </c>
      <c r="D1781" s="6">
        <v>4.5020145000000001E-3</v>
      </c>
      <c r="E1781" s="6" t="s">
        <v>963</v>
      </c>
      <c r="F1781" s="6" t="s">
        <v>963</v>
      </c>
      <c r="G1781" s="6" t="s">
        <v>963</v>
      </c>
      <c r="H1781" s="6">
        <v>6.6345722999999997E-3</v>
      </c>
      <c r="I1781" s="6" t="s">
        <v>964</v>
      </c>
      <c r="J1781" s="6">
        <v>8.2935204000000005E-3</v>
      </c>
      <c r="K1781" s="6" t="s">
        <v>964</v>
      </c>
      <c r="L1781" s="1" t="s">
        <v>57</v>
      </c>
      <c r="M1781" s="1" t="s">
        <v>46</v>
      </c>
      <c r="N1781" s="1" t="s">
        <v>11</v>
      </c>
      <c r="O1781" s="1" t="s">
        <v>47</v>
      </c>
      <c r="P1781" s="1" t="s">
        <v>22</v>
      </c>
      <c r="Q1781" s="1" t="s">
        <v>58</v>
      </c>
      <c r="R1781" s="1" t="s">
        <v>20</v>
      </c>
    </row>
    <row r="1782" spans="1:18" hidden="1" x14ac:dyDescent="0.3">
      <c r="A1782" s="1" t="s">
        <v>497</v>
      </c>
      <c r="B1782" s="1">
        <v>24009</v>
      </c>
      <c r="C1782" s="1" t="s">
        <v>10</v>
      </c>
      <c r="D1782" s="6">
        <v>6.6138426999999998E-3</v>
      </c>
      <c r="E1782" s="6" t="s">
        <v>963</v>
      </c>
      <c r="F1782" s="6" t="s">
        <v>963</v>
      </c>
      <c r="G1782" s="6" t="s">
        <v>963</v>
      </c>
      <c r="H1782" s="6">
        <v>9.6522714000000006E-3</v>
      </c>
      <c r="I1782" s="6" t="s">
        <v>964</v>
      </c>
      <c r="J1782" s="6">
        <v>1.19315329E-2</v>
      </c>
      <c r="K1782" s="6" t="s">
        <v>964</v>
      </c>
      <c r="L1782" s="1" t="s">
        <v>57</v>
      </c>
      <c r="M1782" s="1" t="s">
        <v>46</v>
      </c>
      <c r="N1782" s="1" t="s">
        <v>11</v>
      </c>
      <c r="O1782" s="1" t="s">
        <v>47</v>
      </c>
      <c r="P1782" s="1" t="s">
        <v>22</v>
      </c>
      <c r="Q1782" s="1" t="s">
        <v>58</v>
      </c>
      <c r="R1782" s="1" t="s">
        <v>20</v>
      </c>
    </row>
    <row r="1783" spans="1:18" hidden="1" x14ac:dyDescent="0.3">
      <c r="A1783" s="1" t="s">
        <v>811</v>
      </c>
      <c r="B1783" s="1">
        <v>51683</v>
      </c>
      <c r="C1783" s="1" t="s">
        <v>12</v>
      </c>
      <c r="D1783" s="6">
        <v>7.5852309E-3</v>
      </c>
      <c r="E1783" s="6" t="s">
        <v>963</v>
      </c>
      <c r="F1783" s="6" t="s">
        <v>963</v>
      </c>
      <c r="G1783" s="6" t="s">
        <v>963</v>
      </c>
      <c r="H1783" s="6">
        <v>1.1178280000000001E-2</v>
      </c>
      <c r="I1783" s="6" t="s">
        <v>964</v>
      </c>
      <c r="J1783" s="6">
        <v>1.3973363399999999E-2</v>
      </c>
      <c r="K1783" s="6" t="s">
        <v>964</v>
      </c>
      <c r="L1783" s="1" t="s">
        <v>57</v>
      </c>
      <c r="M1783" s="1" t="s">
        <v>46</v>
      </c>
      <c r="N1783" s="1" t="s">
        <v>11</v>
      </c>
      <c r="O1783" s="1" t="s">
        <v>47</v>
      </c>
      <c r="P1783" s="1" t="s">
        <v>22</v>
      </c>
      <c r="Q1783" s="1" t="s">
        <v>58</v>
      </c>
      <c r="R1783" s="1" t="s">
        <v>20</v>
      </c>
    </row>
    <row r="1784" spans="1:18" hidden="1" x14ac:dyDescent="0.3">
      <c r="A1784" s="1" t="s">
        <v>811</v>
      </c>
      <c r="B1784" s="1">
        <v>51510</v>
      </c>
      <c r="C1784" s="1" t="s">
        <v>10</v>
      </c>
      <c r="D1784" s="6">
        <v>1.0172077099999999E-2</v>
      </c>
      <c r="E1784" s="6" t="s">
        <v>963</v>
      </c>
      <c r="F1784" s="6" t="s">
        <v>963</v>
      </c>
      <c r="G1784" s="6" t="s">
        <v>963</v>
      </c>
      <c r="H1784" s="6">
        <v>1.49882681E-2</v>
      </c>
      <c r="I1784" s="6" t="s">
        <v>964</v>
      </c>
      <c r="J1784" s="6">
        <v>1.8736250600000001E-2</v>
      </c>
      <c r="K1784" s="6" t="s">
        <v>964</v>
      </c>
      <c r="L1784" s="1" t="s">
        <v>57</v>
      </c>
      <c r="M1784" s="1" t="s">
        <v>46</v>
      </c>
      <c r="N1784" s="1" t="s">
        <v>11</v>
      </c>
      <c r="O1784" s="1" t="s">
        <v>47</v>
      </c>
      <c r="P1784" s="1" t="s">
        <v>22</v>
      </c>
      <c r="Q1784" s="1" t="s">
        <v>58</v>
      </c>
      <c r="R1784" s="1" t="s">
        <v>20</v>
      </c>
    </row>
    <row r="1785" spans="1:18" hidden="1" x14ac:dyDescent="0.3">
      <c r="A1785" s="1" t="s">
        <v>497</v>
      </c>
      <c r="B1785" s="1">
        <v>24017</v>
      </c>
      <c r="C1785" s="1" t="s">
        <v>10</v>
      </c>
      <c r="D1785" s="6">
        <v>1.04682587E-2</v>
      </c>
      <c r="E1785" s="6" t="s">
        <v>963</v>
      </c>
      <c r="F1785" s="6" t="s">
        <v>963</v>
      </c>
      <c r="G1785" s="6" t="s">
        <v>963</v>
      </c>
      <c r="H1785" s="6">
        <v>1.5277409800000001E-2</v>
      </c>
      <c r="I1785" s="6" t="s">
        <v>964</v>
      </c>
      <c r="J1785" s="6">
        <v>1.8884983399999999E-2</v>
      </c>
      <c r="K1785" s="6" t="s">
        <v>964</v>
      </c>
      <c r="L1785" s="1" t="s">
        <v>57</v>
      </c>
      <c r="M1785" s="1" t="s">
        <v>46</v>
      </c>
      <c r="N1785" s="1" t="s">
        <v>11</v>
      </c>
      <c r="O1785" s="1" t="s">
        <v>47</v>
      </c>
      <c r="P1785" s="1" t="s">
        <v>22</v>
      </c>
      <c r="Q1785" s="1" t="s">
        <v>58</v>
      </c>
      <c r="R1785" s="1" t="s">
        <v>20</v>
      </c>
    </row>
    <row r="1786" spans="1:18" hidden="1" x14ac:dyDescent="0.3">
      <c r="A1786" s="1" t="s">
        <v>811</v>
      </c>
      <c r="B1786" s="1">
        <v>51013</v>
      </c>
      <c r="C1786" s="1" t="s">
        <v>10</v>
      </c>
      <c r="D1786" s="6">
        <v>1.4797038199999999E-2</v>
      </c>
      <c r="E1786" s="6" t="s">
        <v>963</v>
      </c>
      <c r="F1786" s="6" t="s">
        <v>963</v>
      </c>
      <c r="G1786" s="6" t="s">
        <v>963</v>
      </c>
      <c r="H1786" s="6">
        <v>2.18030115E-2</v>
      </c>
      <c r="I1786" s="6" t="s">
        <v>964</v>
      </c>
      <c r="J1786" s="6">
        <v>2.7255088800000001E-2</v>
      </c>
      <c r="K1786" s="6" t="s">
        <v>964</v>
      </c>
      <c r="L1786" s="1" t="s">
        <v>57</v>
      </c>
      <c r="M1786" s="1" t="s">
        <v>46</v>
      </c>
      <c r="N1786" s="1" t="s">
        <v>11</v>
      </c>
      <c r="O1786" s="1" t="s">
        <v>47</v>
      </c>
      <c r="P1786" s="1" t="s">
        <v>22</v>
      </c>
      <c r="Q1786" s="1" t="s">
        <v>58</v>
      </c>
      <c r="R1786" s="1" t="s">
        <v>20</v>
      </c>
    </row>
    <row r="1787" spans="1:18" hidden="1" x14ac:dyDescent="0.3">
      <c r="A1787" s="1" t="s">
        <v>811</v>
      </c>
      <c r="B1787" s="1">
        <v>51107</v>
      </c>
      <c r="C1787" s="1" t="s">
        <v>10</v>
      </c>
      <c r="D1787" s="6">
        <v>1.62479016E-2</v>
      </c>
      <c r="E1787" s="6" t="s">
        <v>963</v>
      </c>
      <c r="F1787" s="6" t="s">
        <v>963</v>
      </c>
      <c r="G1787" s="6" t="s">
        <v>963</v>
      </c>
      <c r="H1787" s="6">
        <v>2.3940807800000002E-2</v>
      </c>
      <c r="I1787" s="6" t="s">
        <v>964</v>
      </c>
      <c r="J1787" s="6">
        <v>2.9927500499999999E-2</v>
      </c>
      <c r="K1787" s="6" t="s">
        <v>964</v>
      </c>
      <c r="L1787" s="1" t="s">
        <v>57</v>
      </c>
      <c r="M1787" s="1" t="s">
        <v>46</v>
      </c>
      <c r="N1787" s="1" t="s">
        <v>11</v>
      </c>
      <c r="O1787" s="1" t="s">
        <v>47</v>
      </c>
      <c r="P1787" s="1" t="s">
        <v>22</v>
      </c>
      <c r="Q1787" s="1" t="s">
        <v>58</v>
      </c>
      <c r="R1787" s="1" t="s">
        <v>20</v>
      </c>
    </row>
    <row r="1788" spans="1:18" hidden="1" x14ac:dyDescent="0.3">
      <c r="A1788" s="1" t="s">
        <v>497</v>
      </c>
      <c r="B1788" s="1">
        <v>24009</v>
      </c>
      <c r="C1788" s="1" t="s">
        <v>12</v>
      </c>
      <c r="D1788" s="6">
        <v>1.7316939600000001E-2</v>
      </c>
      <c r="E1788" s="6" t="s">
        <v>963</v>
      </c>
      <c r="F1788" s="6" t="s">
        <v>963</v>
      </c>
      <c r="G1788" s="6" t="s">
        <v>963</v>
      </c>
      <c r="H1788" s="6">
        <v>2.5277717500000001E-2</v>
      </c>
      <c r="I1788" s="6" t="s">
        <v>964</v>
      </c>
      <c r="J1788" s="6">
        <v>3.1247804699999999E-2</v>
      </c>
      <c r="K1788" s="6" t="s">
        <v>964</v>
      </c>
      <c r="L1788" s="1" t="s">
        <v>57</v>
      </c>
      <c r="M1788" s="1" t="s">
        <v>46</v>
      </c>
      <c r="N1788" s="1" t="s">
        <v>11</v>
      </c>
      <c r="O1788" s="1" t="s">
        <v>47</v>
      </c>
      <c r="P1788" s="1" t="s">
        <v>22</v>
      </c>
      <c r="Q1788" s="1" t="s">
        <v>58</v>
      </c>
      <c r="R1788" s="1" t="s">
        <v>20</v>
      </c>
    </row>
    <row r="1789" spans="1:18" hidden="1" x14ac:dyDescent="0.3">
      <c r="A1789" s="1" t="s">
        <v>497</v>
      </c>
      <c r="B1789" s="1">
        <v>24021</v>
      </c>
      <c r="C1789" s="1" t="s">
        <v>10</v>
      </c>
      <c r="D1789" s="6">
        <v>1.7611834600000001E-2</v>
      </c>
      <c r="E1789" s="6" t="s">
        <v>963</v>
      </c>
      <c r="F1789" s="6" t="s">
        <v>963</v>
      </c>
      <c r="G1789" s="6" t="s">
        <v>963</v>
      </c>
      <c r="H1789" s="6">
        <v>2.5702768500000001E-2</v>
      </c>
      <c r="I1789" s="6" t="s">
        <v>964</v>
      </c>
      <c r="J1789" s="6">
        <v>3.1772150899999997E-2</v>
      </c>
      <c r="K1789" s="6" t="s">
        <v>964</v>
      </c>
      <c r="L1789" s="1" t="s">
        <v>57</v>
      </c>
      <c r="M1789" s="1" t="s">
        <v>46</v>
      </c>
      <c r="N1789" s="1" t="s">
        <v>11</v>
      </c>
      <c r="O1789" s="1" t="s">
        <v>47</v>
      </c>
      <c r="P1789" s="1" t="s">
        <v>22</v>
      </c>
      <c r="Q1789" s="1" t="s">
        <v>58</v>
      </c>
      <c r="R1789" s="1" t="s">
        <v>20</v>
      </c>
    </row>
    <row r="1790" spans="1:18" hidden="1" x14ac:dyDescent="0.3">
      <c r="A1790" s="1" t="s">
        <v>811</v>
      </c>
      <c r="B1790" s="1">
        <v>51153</v>
      </c>
      <c r="C1790" s="1" t="s">
        <v>10</v>
      </c>
      <c r="D1790" s="6">
        <v>2.4443122099999999E-2</v>
      </c>
      <c r="E1790" s="6" t="s">
        <v>963</v>
      </c>
      <c r="F1790" s="6" t="s">
        <v>963</v>
      </c>
      <c r="G1790" s="6" t="s">
        <v>963</v>
      </c>
      <c r="H1790" s="6">
        <v>3.6016269500000003E-2</v>
      </c>
      <c r="I1790" s="6" t="s">
        <v>964</v>
      </c>
      <c r="J1790" s="6">
        <v>4.5022539700000003E-2</v>
      </c>
      <c r="K1790" s="6" t="s">
        <v>964</v>
      </c>
      <c r="L1790" s="1" t="s">
        <v>57</v>
      </c>
      <c r="M1790" s="1" t="s">
        <v>46</v>
      </c>
      <c r="N1790" s="1" t="s">
        <v>11</v>
      </c>
      <c r="O1790" s="1" t="s">
        <v>47</v>
      </c>
      <c r="P1790" s="1" t="s">
        <v>22</v>
      </c>
      <c r="Q1790" s="1" t="s">
        <v>58</v>
      </c>
      <c r="R1790" s="1" t="s">
        <v>20</v>
      </c>
    </row>
    <row r="1791" spans="1:18" hidden="1" x14ac:dyDescent="0.3">
      <c r="A1791" s="1" t="s">
        <v>811</v>
      </c>
      <c r="B1791" s="1">
        <v>51510</v>
      </c>
      <c r="C1791" s="1" t="s">
        <v>12</v>
      </c>
      <c r="D1791" s="6">
        <v>2.6832006500000002E-2</v>
      </c>
      <c r="E1791" s="6" t="s">
        <v>963</v>
      </c>
      <c r="F1791" s="6" t="s">
        <v>963</v>
      </c>
      <c r="G1791" s="6" t="s">
        <v>963</v>
      </c>
      <c r="H1791" s="6">
        <v>3.9542054600000001E-2</v>
      </c>
      <c r="I1791" s="6" t="s">
        <v>964</v>
      </c>
      <c r="J1791" s="6">
        <v>4.9429341100000003E-2</v>
      </c>
      <c r="K1791" s="6" t="s">
        <v>964</v>
      </c>
      <c r="L1791" s="1" t="s">
        <v>57</v>
      </c>
      <c r="M1791" s="1" t="s">
        <v>46</v>
      </c>
      <c r="N1791" s="1" t="s">
        <v>11</v>
      </c>
      <c r="O1791" s="1" t="s">
        <v>47</v>
      </c>
      <c r="P1791" s="1" t="s">
        <v>22</v>
      </c>
      <c r="Q1791" s="1" t="s">
        <v>58</v>
      </c>
      <c r="R1791" s="1" t="s">
        <v>20</v>
      </c>
    </row>
    <row r="1792" spans="1:18" hidden="1" x14ac:dyDescent="0.3">
      <c r="A1792" s="1" t="s">
        <v>497</v>
      </c>
      <c r="B1792" s="1">
        <v>24017</v>
      </c>
      <c r="C1792" s="1" t="s">
        <v>12</v>
      </c>
      <c r="D1792" s="6">
        <v>2.7683948399999998E-2</v>
      </c>
      <c r="E1792" s="6" t="s">
        <v>963</v>
      </c>
      <c r="F1792" s="6" t="s">
        <v>963</v>
      </c>
      <c r="G1792" s="6" t="s">
        <v>963</v>
      </c>
      <c r="H1792" s="6">
        <v>4.04103086E-2</v>
      </c>
      <c r="I1792" s="6" t="s">
        <v>964</v>
      </c>
      <c r="J1792" s="6">
        <v>4.9954339799999997E-2</v>
      </c>
      <c r="K1792" s="6" t="s">
        <v>964</v>
      </c>
      <c r="L1792" s="1" t="s">
        <v>57</v>
      </c>
      <c r="M1792" s="1" t="s">
        <v>46</v>
      </c>
      <c r="N1792" s="1" t="s">
        <v>11</v>
      </c>
      <c r="O1792" s="1" t="s">
        <v>47</v>
      </c>
      <c r="P1792" s="1" t="s">
        <v>22</v>
      </c>
      <c r="Q1792" s="1" t="s">
        <v>58</v>
      </c>
      <c r="R1792" s="1" t="s">
        <v>20</v>
      </c>
    </row>
    <row r="1793" spans="1:18" hidden="1" x14ac:dyDescent="0.3">
      <c r="A1793" s="1" t="s">
        <v>9</v>
      </c>
      <c r="B1793" s="1">
        <v>11001</v>
      </c>
      <c r="C1793" s="1" t="s">
        <v>10</v>
      </c>
      <c r="D1793" s="6">
        <v>3.4468744699999998E-2</v>
      </c>
      <c r="E1793" s="6" t="s">
        <v>963</v>
      </c>
      <c r="F1793" s="6" t="s">
        <v>963</v>
      </c>
      <c r="G1793" s="6" t="s">
        <v>963</v>
      </c>
      <c r="H1793" s="6">
        <v>5.4814358799999997E-2</v>
      </c>
      <c r="I1793" s="6" t="s">
        <v>964</v>
      </c>
      <c r="J1793" s="6">
        <v>6.9101242199999996E-2</v>
      </c>
      <c r="K1793" s="6" t="s">
        <v>964</v>
      </c>
      <c r="L1793" s="1" t="s">
        <v>57</v>
      </c>
      <c r="M1793" s="1" t="s">
        <v>46</v>
      </c>
      <c r="N1793" s="1" t="s">
        <v>11</v>
      </c>
      <c r="O1793" s="1" t="s">
        <v>47</v>
      </c>
      <c r="P1793" s="1" t="s">
        <v>22</v>
      </c>
      <c r="Q1793" s="1" t="s">
        <v>58</v>
      </c>
      <c r="R1793" s="1" t="s">
        <v>20</v>
      </c>
    </row>
    <row r="1794" spans="1:18" hidden="1" x14ac:dyDescent="0.3">
      <c r="A1794" s="1" t="s">
        <v>811</v>
      </c>
      <c r="B1794" s="1">
        <v>51013</v>
      </c>
      <c r="C1794" s="1" t="s">
        <v>12</v>
      </c>
      <c r="D1794" s="6">
        <v>3.90175533E-2</v>
      </c>
      <c r="E1794" s="6" t="s">
        <v>963</v>
      </c>
      <c r="F1794" s="6" t="s">
        <v>963</v>
      </c>
      <c r="G1794" s="6" t="s">
        <v>963</v>
      </c>
      <c r="H1794" s="6">
        <v>5.7499786599999998E-2</v>
      </c>
      <c r="I1794" s="6" t="s">
        <v>964</v>
      </c>
      <c r="J1794" s="6">
        <v>7.1877329200000006E-2</v>
      </c>
      <c r="K1794" s="6" t="s">
        <v>964</v>
      </c>
      <c r="L1794" s="1" t="s">
        <v>57</v>
      </c>
      <c r="M1794" s="1" t="s">
        <v>46</v>
      </c>
      <c r="N1794" s="1" t="s">
        <v>11</v>
      </c>
      <c r="O1794" s="1" t="s">
        <v>47</v>
      </c>
      <c r="P1794" s="1" t="s">
        <v>22</v>
      </c>
      <c r="Q1794" s="1" t="s">
        <v>58</v>
      </c>
      <c r="R1794" s="1" t="s">
        <v>20</v>
      </c>
    </row>
    <row r="1795" spans="1:18" hidden="1" x14ac:dyDescent="0.3">
      <c r="A1795" s="1" t="s">
        <v>811</v>
      </c>
      <c r="B1795" s="1">
        <v>51107</v>
      </c>
      <c r="C1795" s="1" t="s">
        <v>12</v>
      </c>
      <c r="D1795" s="6">
        <v>4.2071313399999997E-2</v>
      </c>
      <c r="E1795" s="6" t="s">
        <v>963</v>
      </c>
      <c r="F1795" s="6" t="s">
        <v>963</v>
      </c>
      <c r="G1795" s="6" t="s">
        <v>963</v>
      </c>
      <c r="H1795" s="6">
        <v>6.2000218099999997E-2</v>
      </c>
      <c r="I1795" s="6" t="s">
        <v>964</v>
      </c>
      <c r="J1795" s="6">
        <v>7.7503070600000001E-2</v>
      </c>
      <c r="K1795" s="6" t="s">
        <v>964</v>
      </c>
      <c r="L1795" s="1" t="s">
        <v>57</v>
      </c>
      <c r="M1795" s="1" t="s">
        <v>46</v>
      </c>
      <c r="N1795" s="1" t="s">
        <v>11</v>
      </c>
      <c r="O1795" s="1" t="s">
        <v>47</v>
      </c>
      <c r="P1795" s="1" t="s">
        <v>22</v>
      </c>
      <c r="Q1795" s="1" t="s">
        <v>58</v>
      </c>
      <c r="R1795" s="1" t="s">
        <v>20</v>
      </c>
    </row>
    <row r="1796" spans="1:18" hidden="1" x14ac:dyDescent="0.3">
      <c r="A1796" s="1" t="s">
        <v>497</v>
      </c>
      <c r="B1796" s="1">
        <v>24021</v>
      </c>
      <c r="C1796" s="1" t="s">
        <v>12</v>
      </c>
      <c r="D1796" s="6">
        <v>4.5030119200000003E-2</v>
      </c>
      <c r="E1796" s="6" t="s">
        <v>963</v>
      </c>
      <c r="F1796" s="6" t="s">
        <v>963</v>
      </c>
      <c r="G1796" s="6" t="s">
        <v>963</v>
      </c>
      <c r="H1796" s="6">
        <v>6.5730937399999995E-2</v>
      </c>
      <c r="I1796" s="6" t="s">
        <v>964</v>
      </c>
      <c r="J1796" s="6">
        <v>8.12552468E-2</v>
      </c>
      <c r="K1796" s="6" t="s">
        <v>964</v>
      </c>
      <c r="L1796" s="1" t="s">
        <v>57</v>
      </c>
      <c r="M1796" s="1" t="s">
        <v>46</v>
      </c>
      <c r="N1796" s="1" t="s">
        <v>11</v>
      </c>
      <c r="O1796" s="1" t="s">
        <v>47</v>
      </c>
      <c r="P1796" s="1" t="s">
        <v>22</v>
      </c>
      <c r="Q1796" s="1" t="s">
        <v>58</v>
      </c>
      <c r="R1796" s="1" t="s">
        <v>20</v>
      </c>
    </row>
    <row r="1797" spans="1:18" hidden="1" x14ac:dyDescent="0.3">
      <c r="A1797" s="1" t="s">
        <v>811</v>
      </c>
      <c r="B1797" s="1">
        <v>51153</v>
      </c>
      <c r="C1797" s="1" t="s">
        <v>12</v>
      </c>
      <c r="D1797" s="6">
        <v>6.4263170699999997E-2</v>
      </c>
      <c r="E1797" s="6" t="s">
        <v>963</v>
      </c>
      <c r="F1797" s="6" t="s">
        <v>963</v>
      </c>
      <c r="G1797" s="6" t="s">
        <v>963</v>
      </c>
      <c r="H1797" s="6">
        <v>9.4703973499999997E-2</v>
      </c>
      <c r="I1797" s="6" t="s">
        <v>964</v>
      </c>
      <c r="J1797" s="6">
        <v>0.1183843591</v>
      </c>
      <c r="K1797" s="6" t="s">
        <v>964</v>
      </c>
      <c r="L1797" s="1" t="s">
        <v>57</v>
      </c>
      <c r="M1797" s="1" t="s">
        <v>46</v>
      </c>
      <c r="N1797" s="1" t="s">
        <v>11</v>
      </c>
      <c r="O1797" s="1" t="s">
        <v>47</v>
      </c>
      <c r="P1797" s="1" t="s">
        <v>22</v>
      </c>
      <c r="Q1797" s="1" t="s">
        <v>58</v>
      </c>
      <c r="R1797" s="1" t="s">
        <v>20</v>
      </c>
    </row>
    <row r="1798" spans="1:18" hidden="1" x14ac:dyDescent="0.3">
      <c r="A1798" s="1" t="s">
        <v>497</v>
      </c>
      <c r="B1798" s="1">
        <v>24033</v>
      </c>
      <c r="C1798" s="1" t="s">
        <v>10</v>
      </c>
      <c r="D1798" s="6">
        <v>6.7933561899999995E-2</v>
      </c>
      <c r="E1798" s="6" t="s">
        <v>963</v>
      </c>
      <c r="F1798" s="6" t="s">
        <v>963</v>
      </c>
      <c r="G1798" s="6" t="s">
        <v>963</v>
      </c>
      <c r="H1798" s="6">
        <v>9.91425207E-2</v>
      </c>
      <c r="I1798" s="6" t="s">
        <v>964</v>
      </c>
      <c r="J1798" s="6">
        <v>0.12255377689999999</v>
      </c>
      <c r="K1798" s="6" t="s">
        <v>964</v>
      </c>
      <c r="L1798" s="1" t="s">
        <v>57</v>
      </c>
      <c r="M1798" s="1" t="s">
        <v>46</v>
      </c>
      <c r="N1798" s="1" t="s">
        <v>11</v>
      </c>
      <c r="O1798" s="1" t="s">
        <v>47</v>
      </c>
      <c r="P1798" s="1" t="s">
        <v>22</v>
      </c>
      <c r="Q1798" s="1" t="s">
        <v>58</v>
      </c>
      <c r="R1798" s="1" t="s">
        <v>20</v>
      </c>
    </row>
    <row r="1799" spans="1:18" hidden="1" x14ac:dyDescent="0.3">
      <c r="A1799" s="1" t="s">
        <v>497</v>
      </c>
      <c r="B1799" s="1">
        <v>24031</v>
      </c>
      <c r="C1799" s="1" t="s">
        <v>10</v>
      </c>
      <c r="D1799" s="6">
        <v>7.5321481900000001E-2</v>
      </c>
      <c r="E1799" s="6" t="s">
        <v>963</v>
      </c>
      <c r="F1799" s="6" t="s">
        <v>963</v>
      </c>
      <c r="G1799" s="6" t="s">
        <v>963</v>
      </c>
      <c r="H1799" s="6">
        <v>0.1099244159</v>
      </c>
      <c r="I1799" s="6" t="s">
        <v>964</v>
      </c>
      <c r="J1799" s="6">
        <v>0.13588162300000001</v>
      </c>
      <c r="K1799" s="6" t="s">
        <v>964</v>
      </c>
      <c r="L1799" s="1" t="s">
        <v>57</v>
      </c>
      <c r="M1799" s="1" t="s">
        <v>46</v>
      </c>
      <c r="N1799" s="1" t="s">
        <v>11</v>
      </c>
      <c r="O1799" s="1" t="s">
        <v>47</v>
      </c>
      <c r="P1799" s="1" t="s">
        <v>22</v>
      </c>
      <c r="Q1799" s="1" t="s">
        <v>58</v>
      </c>
      <c r="R1799" s="1" t="s">
        <v>20</v>
      </c>
    </row>
    <row r="1800" spans="1:18" hidden="1" x14ac:dyDescent="0.3">
      <c r="A1800" s="1" t="s">
        <v>811</v>
      </c>
      <c r="B1800" s="1">
        <v>51059</v>
      </c>
      <c r="C1800" s="1" t="s">
        <v>10</v>
      </c>
      <c r="D1800" s="6">
        <v>7.8048123600000005E-2</v>
      </c>
      <c r="E1800" s="6" t="s">
        <v>963</v>
      </c>
      <c r="F1800" s="6" t="s">
        <v>963</v>
      </c>
      <c r="G1800" s="6" t="s">
        <v>963</v>
      </c>
      <c r="H1800" s="6">
        <v>0.1150016611</v>
      </c>
      <c r="I1800" s="6" t="s">
        <v>964</v>
      </c>
      <c r="J1800" s="6">
        <v>0.14375916620000001</v>
      </c>
      <c r="K1800" s="6" t="s">
        <v>964</v>
      </c>
      <c r="L1800" s="1" t="s">
        <v>57</v>
      </c>
      <c r="M1800" s="1" t="s">
        <v>46</v>
      </c>
      <c r="N1800" s="1" t="s">
        <v>11</v>
      </c>
      <c r="O1800" s="1" t="s">
        <v>47</v>
      </c>
      <c r="P1800" s="1" t="s">
        <v>22</v>
      </c>
      <c r="Q1800" s="1" t="s">
        <v>58</v>
      </c>
      <c r="R1800" s="1" t="s">
        <v>20</v>
      </c>
    </row>
    <row r="1801" spans="1:18" hidden="1" x14ac:dyDescent="0.3">
      <c r="A1801" s="1" t="s">
        <v>9</v>
      </c>
      <c r="B1801" s="1">
        <v>11001</v>
      </c>
      <c r="C1801" s="1" t="s">
        <v>12</v>
      </c>
      <c r="D1801" s="6">
        <v>8.4200838299999997E-2</v>
      </c>
      <c r="E1801" s="6" t="s">
        <v>963</v>
      </c>
      <c r="F1801" s="6" t="s">
        <v>963</v>
      </c>
      <c r="G1801" s="6" t="s">
        <v>963</v>
      </c>
      <c r="H1801" s="6">
        <v>0.13393619979999999</v>
      </c>
      <c r="I1801" s="6" t="s">
        <v>964</v>
      </c>
      <c r="J1801" s="6">
        <v>0.1688639062</v>
      </c>
      <c r="K1801" s="6" t="s">
        <v>964</v>
      </c>
      <c r="L1801" s="1" t="s">
        <v>57</v>
      </c>
      <c r="M1801" s="1" t="s">
        <v>46</v>
      </c>
      <c r="N1801" s="1" t="s">
        <v>11</v>
      </c>
      <c r="O1801" s="1" t="s">
        <v>47</v>
      </c>
      <c r="P1801" s="1" t="s">
        <v>22</v>
      </c>
      <c r="Q1801" s="1" t="s">
        <v>58</v>
      </c>
      <c r="R1801" s="1" t="s">
        <v>20</v>
      </c>
    </row>
    <row r="1802" spans="1:18" hidden="1" x14ac:dyDescent="0.3">
      <c r="A1802" s="1" t="s">
        <v>497</v>
      </c>
      <c r="B1802" s="1">
        <v>24033</v>
      </c>
      <c r="C1802" s="1" t="s">
        <v>12</v>
      </c>
      <c r="D1802" s="6">
        <v>0.1790002379</v>
      </c>
      <c r="E1802" s="6" t="s">
        <v>963</v>
      </c>
      <c r="F1802" s="6" t="s">
        <v>963</v>
      </c>
      <c r="G1802" s="6" t="s">
        <v>963</v>
      </c>
      <c r="H1802" s="6">
        <v>0.26128701739999999</v>
      </c>
      <c r="I1802" s="6" t="s">
        <v>964</v>
      </c>
      <c r="J1802" s="6">
        <v>0.32299724359999998</v>
      </c>
      <c r="K1802" s="6" t="s">
        <v>964</v>
      </c>
      <c r="L1802" s="1" t="s">
        <v>57</v>
      </c>
      <c r="M1802" s="1" t="s">
        <v>46</v>
      </c>
      <c r="N1802" s="1" t="s">
        <v>11</v>
      </c>
      <c r="O1802" s="1" t="s">
        <v>47</v>
      </c>
      <c r="P1802" s="1" t="s">
        <v>22</v>
      </c>
      <c r="Q1802" s="1" t="s">
        <v>58</v>
      </c>
      <c r="R1802" s="1" t="s">
        <v>20</v>
      </c>
    </row>
    <row r="1803" spans="1:18" hidden="1" x14ac:dyDescent="0.3">
      <c r="A1803" s="1" t="s">
        <v>497</v>
      </c>
      <c r="B1803" s="1">
        <v>24031</v>
      </c>
      <c r="C1803" s="1" t="s">
        <v>12</v>
      </c>
      <c r="D1803" s="6">
        <v>0.19568435989999999</v>
      </c>
      <c r="E1803" s="6" t="s">
        <v>963</v>
      </c>
      <c r="F1803" s="6" t="s">
        <v>963</v>
      </c>
      <c r="G1803" s="6" t="s">
        <v>963</v>
      </c>
      <c r="H1803" s="6">
        <v>0.285641851</v>
      </c>
      <c r="I1803" s="6" t="s">
        <v>964</v>
      </c>
      <c r="J1803" s="6">
        <v>0.35310434029999999</v>
      </c>
      <c r="K1803" s="6" t="s">
        <v>964</v>
      </c>
      <c r="L1803" s="1" t="s">
        <v>57</v>
      </c>
      <c r="M1803" s="1" t="s">
        <v>46</v>
      </c>
      <c r="N1803" s="1" t="s">
        <v>11</v>
      </c>
      <c r="O1803" s="1" t="s">
        <v>47</v>
      </c>
      <c r="P1803" s="1" t="s">
        <v>22</v>
      </c>
      <c r="Q1803" s="1" t="s">
        <v>58</v>
      </c>
      <c r="R1803" s="1" t="s">
        <v>20</v>
      </c>
    </row>
    <row r="1804" spans="1:18" hidden="1" x14ac:dyDescent="0.3">
      <c r="A1804" s="1" t="s">
        <v>811</v>
      </c>
      <c r="B1804" s="1">
        <v>51059</v>
      </c>
      <c r="C1804" s="1" t="s">
        <v>12</v>
      </c>
      <c r="D1804" s="6">
        <v>0.20499617649999999</v>
      </c>
      <c r="E1804" s="6" t="s">
        <v>963</v>
      </c>
      <c r="F1804" s="6" t="s">
        <v>963</v>
      </c>
      <c r="G1804" s="6" t="s">
        <v>963</v>
      </c>
      <c r="H1804" s="6">
        <v>0.302101114</v>
      </c>
      <c r="I1804" s="6" t="s">
        <v>964</v>
      </c>
      <c r="J1804" s="6">
        <v>0.37763993140000002</v>
      </c>
      <c r="K1804" s="6" t="s">
        <v>964</v>
      </c>
      <c r="L1804" s="1" t="s">
        <v>57</v>
      </c>
      <c r="M1804" s="1" t="s">
        <v>46</v>
      </c>
      <c r="N1804" s="1" t="s">
        <v>11</v>
      </c>
      <c r="O1804" s="1" t="s">
        <v>47</v>
      </c>
      <c r="P1804" s="1" t="s">
        <v>22</v>
      </c>
      <c r="Q1804" s="1" t="s">
        <v>58</v>
      </c>
      <c r="R1804" s="1" t="s">
        <v>20</v>
      </c>
    </row>
    <row r="1805" spans="1:18" hidden="1" x14ac:dyDescent="0.3">
      <c r="A1805" s="1" t="s">
        <v>9</v>
      </c>
      <c r="B1805" s="1">
        <v>11001</v>
      </c>
      <c r="C1805" s="1" t="s">
        <v>10</v>
      </c>
      <c r="D1805" s="6">
        <v>1.3022099546000001</v>
      </c>
      <c r="E1805" s="6" t="s">
        <v>963</v>
      </c>
      <c r="F1805" s="6" t="s">
        <v>963</v>
      </c>
      <c r="G1805" s="6" t="s">
        <v>963</v>
      </c>
      <c r="H1805" s="6">
        <v>1.430598276</v>
      </c>
      <c r="I1805" s="6" t="s">
        <v>964</v>
      </c>
      <c r="J1805" s="6">
        <v>1.49753117</v>
      </c>
      <c r="K1805" s="6" t="s">
        <v>964</v>
      </c>
      <c r="L1805" s="1" t="s">
        <v>77</v>
      </c>
      <c r="M1805" s="1" t="s">
        <v>46</v>
      </c>
      <c r="N1805" s="1" t="s">
        <v>11</v>
      </c>
      <c r="O1805" s="1" t="s">
        <v>47</v>
      </c>
      <c r="P1805" s="1" t="s">
        <v>38</v>
      </c>
      <c r="Q1805" s="1" t="s">
        <v>78</v>
      </c>
      <c r="R1805" s="1" t="s">
        <v>20</v>
      </c>
    </row>
    <row r="1806" spans="1:18" hidden="1" x14ac:dyDescent="0.3">
      <c r="A1806" s="1" t="s">
        <v>811</v>
      </c>
      <c r="B1806" s="1">
        <v>51683</v>
      </c>
      <c r="C1806" s="1" t="s">
        <v>10</v>
      </c>
      <c r="D1806" s="6">
        <v>1.4184734465</v>
      </c>
      <c r="E1806" s="6" t="s">
        <v>963</v>
      </c>
      <c r="F1806" s="6" t="s">
        <v>963</v>
      </c>
      <c r="G1806" s="6" t="s">
        <v>963</v>
      </c>
      <c r="H1806" s="6">
        <v>1.4119262166</v>
      </c>
      <c r="I1806" s="6" t="s">
        <v>964</v>
      </c>
      <c r="J1806" s="6">
        <v>1.3941071234</v>
      </c>
      <c r="K1806" s="6" t="s">
        <v>964</v>
      </c>
      <c r="L1806" s="1" t="s">
        <v>77</v>
      </c>
      <c r="M1806" s="1" t="s">
        <v>46</v>
      </c>
      <c r="N1806" s="1" t="s">
        <v>11</v>
      </c>
      <c r="O1806" s="1" t="s">
        <v>47</v>
      </c>
      <c r="P1806" s="1" t="s">
        <v>38</v>
      </c>
      <c r="Q1806" s="1" t="s">
        <v>78</v>
      </c>
      <c r="R1806" s="1" t="s">
        <v>20</v>
      </c>
    </row>
    <row r="1807" spans="1:18" hidden="1" x14ac:dyDescent="0.3">
      <c r="A1807" s="1" t="s">
        <v>9</v>
      </c>
      <c r="B1807" s="1">
        <v>11001</v>
      </c>
      <c r="C1807" s="1" t="s">
        <v>12</v>
      </c>
      <c r="D1807" s="6">
        <v>3.3744792734</v>
      </c>
      <c r="E1807" s="6" t="s">
        <v>963</v>
      </c>
      <c r="F1807" s="6" t="s">
        <v>963</v>
      </c>
      <c r="G1807" s="6" t="s">
        <v>963</v>
      </c>
      <c r="H1807" s="6">
        <v>3.7062060078000001</v>
      </c>
      <c r="I1807" s="6" t="s">
        <v>964</v>
      </c>
      <c r="J1807" s="6">
        <v>3.8795558518000002</v>
      </c>
      <c r="K1807" s="6" t="s">
        <v>964</v>
      </c>
      <c r="L1807" s="1" t="s">
        <v>77</v>
      </c>
      <c r="M1807" s="1" t="s">
        <v>46</v>
      </c>
      <c r="N1807" s="1" t="s">
        <v>11</v>
      </c>
      <c r="O1807" s="1" t="s">
        <v>47</v>
      </c>
      <c r="P1807" s="1" t="s">
        <v>38</v>
      </c>
      <c r="Q1807" s="1" t="s">
        <v>78</v>
      </c>
      <c r="R1807" s="1" t="s">
        <v>20</v>
      </c>
    </row>
    <row r="1808" spans="1:18" hidden="1" x14ac:dyDescent="0.3">
      <c r="A1808" s="1" t="s">
        <v>811</v>
      </c>
      <c r="B1808" s="1">
        <v>51685</v>
      </c>
      <c r="C1808" s="1" t="s">
        <v>10</v>
      </c>
      <c r="D1808" s="6">
        <v>3.5421511342000001</v>
      </c>
      <c r="E1808" s="6" t="s">
        <v>963</v>
      </c>
      <c r="F1808" s="6" t="s">
        <v>963</v>
      </c>
      <c r="G1808" s="6" t="s">
        <v>963</v>
      </c>
      <c r="H1808" s="6">
        <v>3.5258030218999998</v>
      </c>
      <c r="I1808" s="6" t="s">
        <v>964</v>
      </c>
      <c r="J1808" s="6">
        <v>3.4813064366000002</v>
      </c>
      <c r="K1808" s="6" t="s">
        <v>964</v>
      </c>
      <c r="L1808" s="1" t="s">
        <v>77</v>
      </c>
      <c r="M1808" s="1" t="s">
        <v>46</v>
      </c>
      <c r="N1808" s="1" t="s">
        <v>11</v>
      </c>
      <c r="O1808" s="1" t="s">
        <v>47</v>
      </c>
      <c r="P1808" s="1" t="s">
        <v>38</v>
      </c>
      <c r="Q1808" s="1" t="s">
        <v>78</v>
      </c>
      <c r="R1808" s="1" t="s">
        <v>20</v>
      </c>
    </row>
    <row r="1809" spans="1:18" hidden="1" x14ac:dyDescent="0.3">
      <c r="A1809" s="1" t="s">
        <v>811</v>
      </c>
      <c r="B1809" s="1">
        <v>51683</v>
      </c>
      <c r="C1809" s="1" t="s">
        <v>12</v>
      </c>
      <c r="D1809" s="6">
        <v>3.6548961219999998</v>
      </c>
      <c r="E1809" s="6" t="s">
        <v>963</v>
      </c>
      <c r="F1809" s="6" t="s">
        <v>963</v>
      </c>
      <c r="G1809" s="6" t="s">
        <v>963</v>
      </c>
      <c r="H1809" s="6">
        <v>3.6384590283999998</v>
      </c>
      <c r="I1809" s="6" t="s">
        <v>964</v>
      </c>
      <c r="J1809" s="6">
        <v>3.5924265755999998</v>
      </c>
      <c r="K1809" s="6" t="s">
        <v>964</v>
      </c>
      <c r="L1809" s="1" t="s">
        <v>77</v>
      </c>
      <c r="M1809" s="1" t="s">
        <v>46</v>
      </c>
      <c r="N1809" s="1" t="s">
        <v>11</v>
      </c>
      <c r="O1809" s="1" t="s">
        <v>47</v>
      </c>
      <c r="P1809" s="1" t="s">
        <v>38</v>
      </c>
      <c r="Q1809" s="1" t="s">
        <v>78</v>
      </c>
      <c r="R1809" s="1" t="s">
        <v>20</v>
      </c>
    </row>
    <row r="1810" spans="1:18" hidden="1" x14ac:dyDescent="0.3">
      <c r="A1810" s="1" t="s">
        <v>811</v>
      </c>
      <c r="B1810" s="1">
        <v>51610</v>
      </c>
      <c r="C1810" s="1" t="s">
        <v>10</v>
      </c>
      <c r="D1810" s="6">
        <v>3.7319959341</v>
      </c>
      <c r="E1810" s="6" t="s">
        <v>963</v>
      </c>
      <c r="F1810" s="6" t="s">
        <v>963</v>
      </c>
      <c r="G1810" s="6" t="s">
        <v>963</v>
      </c>
      <c r="H1810" s="6">
        <v>3.7147705596999998</v>
      </c>
      <c r="I1810" s="6" t="s">
        <v>964</v>
      </c>
      <c r="J1810" s="6">
        <v>3.6678890325000002</v>
      </c>
      <c r="K1810" s="6" t="s">
        <v>964</v>
      </c>
      <c r="L1810" s="1" t="s">
        <v>77</v>
      </c>
      <c r="M1810" s="1" t="s">
        <v>46</v>
      </c>
      <c r="N1810" s="1" t="s">
        <v>11</v>
      </c>
      <c r="O1810" s="1" t="s">
        <v>47</v>
      </c>
      <c r="P1810" s="1" t="s">
        <v>38</v>
      </c>
      <c r="Q1810" s="1" t="s">
        <v>78</v>
      </c>
      <c r="R1810" s="1" t="s">
        <v>20</v>
      </c>
    </row>
    <row r="1811" spans="1:18" hidden="1" x14ac:dyDescent="0.3">
      <c r="A1811" s="1" t="s">
        <v>497</v>
      </c>
      <c r="B1811" s="1">
        <v>24009</v>
      </c>
      <c r="C1811" s="1" t="s">
        <v>10</v>
      </c>
      <c r="D1811" s="6">
        <v>4.2579313038000004</v>
      </c>
      <c r="E1811" s="6" t="s">
        <v>963</v>
      </c>
      <c r="F1811" s="6" t="s">
        <v>963</v>
      </c>
      <c r="G1811" s="6" t="s">
        <v>963</v>
      </c>
      <c r="H1811" s="6">
        <v>4.5668142174000002</v>
      </c>
      <c r="I1811" s="6" t="s">
        <v>964</v>
      </c>
      <c r="J1811" s="6">
        <v>4.712994428</v>
      </c>
      <c r="K1811" s="6" t="s">
        <v>964</v>
      </c>
      <c r="L1811" s="1" t="s">
        <v>77</v>
      </c>
      <c r="M1811" s="1" t="s">
        <v>46</v>
      </c>
      <c r="N1811" s="1" t="s">
        <v>11</v>
      </c>
      <c r="O1811" s="1" t="s">
        <v>47</v>
      </c>
      <c r="P1811" s="1" t="s">
        <v>38</v>
      </c>
      <c r="Q1811" s="1" t="s">
        <v>78</v>
      </c>
      <c r="R1811" s="1" t="s">
        <v>20</v>
      </c>
    </row>
    <row r="1812" spans="1:18" hidden="1" x14ac:dyDescent="0.3">
      <c r="A1812" s="1" t="s">
        <v>811</v>
      </c>
      <c r="B1812" s="1">
        <v>51600</v>
      </c>
      <c r="C1812" s="1" t="s">
        <v>10</v>
      </c>
      <c r="D1812" s="6">
        <v>5.8062428649999998</v>
      </c>
      <c r="E1812" s="6" t="s">
        <v>963</v>
      </c>
      <c r="F1812" s="6" t="s">
        <v>963</v>
      </c>
      <c r="G1812" s="6" t="s">
        <v>963</v>
      </c>
      <c r="H1812" s="6">
        <v>5.7794419770000003</v>
      </c>
      <c r="I1812" s="6" t="s">
        <v>964</v>
      </c>
      <c r="J1812" s="6">
        <v>5.7065075335</v>
      </c>
      <c r="K1812" s="6" t="s">
        <v>964</v>
      </c>
      <c r="L1812" s="1" t="s">
        <v>77</v>
      </c>
      <c r="M1812" s="1" t="s">
        <v>46</v>
      </c>
      <c r="N1812" s="1" t="s">
        <v>11</v>
      </c>
      <c r="O1812" s="1" t="s">
        <v>47</v>
      </c>
      <c r="P1812" s="1" t="s">
        <v>38</v>
      </c>
      <c r="Q1812" s="1" t="s">
        <v>78</v>
      </c>
      <c r="R1812" s="1" t="s">
        <v>20</v>
      </c>
    </row>
    <row r="1813" spans="1:18" hidden="1" x14ac:dyDescent="0.3">
      <c r="A1813" s="1" t="s">
        <v>497</v>
      </c>
      <c r="B1813" s="1">
        <v>24017</v>
      </c>
      <c r="C1813" s="1" t="s">
        <v>10</v>
      </c>
      <c r="D1813" s="6">
        <v>6.1298566862000001</v>
      </c>
      <c r="E1813" s="6" t="s">
        <v>963</v>
      </c>
      <c r="F1813" s="6" t="s">
        <v>963</v>
      </c>
      <c r="G1813" s="6" t="s">
        <v>963</v>
      </c>
      <c r="H1813" s="6">
        <v>6.5745293187999998</v>
      </c>
      <c r="I1813" s="6" t="s">
        <v>964</v>
      </c>
      <c r="J1813" s="6">
        <v>6.7849737715999998</v>
      </c>
      <c r="K1813" s="6" t="s">
        <v>964</v>
      </c>
      <c r="L1813" s="1" t="s">
        <v>77</v>
      </c>
      <c r="M1813" s="1" t="s">
        <v>46</v>
      </c>
      <c r="N1813" s="1" t="s">
        <v>11</v>
      </c>
      <c r="O1813" s="1" t="s">
        <v>47</v>
      </c>
      <c r="P1813" s="1" t="s">
        <v>38</v>
      </c>
      <c r="Q1813" s="1" t="s">
        <v>78</v>
      </c>
      <c r="R1813" s="1" t="s">
        <v>20</v>
      </c>
    </row>
    <row r="1814" spans="1:18" hidden="1" x14ac:dyDescent="0.3">
      <c r="A1814" s="1" t="s">
        <v>811</v>
      </c>
      <c r="B1814" s="1">
        <v>51013</v>
      </c>
      <c r="C1814" s="1" t="s">
        <v>10</v>
      </c>
      <c r="D1814" s="6">
        <v>6.9503392440000002</v>
      </c>
      <c r="E1814" s="6" t="s">
        <v>963</v>
      </c>
      <c r="F1814" s="6" t="s">
        <v>963</v>
      </c>
      <c r="G1814" s="6" t="s">
        <v>963</v>
      </c>
      <c r="H1814" s="6">
        <v>6.9182662903000001</v>
      </c>
      <c r="I1814" s="6" t="s">
        <v>964</v>
      </c>
      <c r="J1814" s="6">
        <v>6.8309499162999998</v>
      </c>
      <c r="K1814" s="6" t="s">
        <v>964</v>
      </c>
      <c r="L1814" s="1" t="s">
        <v>77</v>
      </c>
      <c r="M1814" s="1" t="s">
        <v>46</v>
      </c>
      <c r="N1814" s="1" t="s">
        <v>11</v>
      </c>
      <c r="O1814" s="1" t="s">
        <v>47</v>
      </c>
      <c r="P1814" s="1" t="s">
        <v>38</v>
      </c>
      <c r="Q1814" s="1" t="s">
        <v>78</v>
      </c>
      <c r="R1814" s="1" t="s">
        <v>20</v>
      </c>
    </row>
    <row r="1815" spans="1:18" hidden="1" x14ac:dyDescent="0.3">
      <c r="A1815" s="1" t="s">
        <v>811</v>
      </c>
      <c r="B1815" s="1">
        <v>51685</v>
      </c>
      <c r="C1815" s="1" t="s">
        <v>12</v>
      </c>
      <c r="D1815" s="6">
        <v>9.1376699674000008</v>
      </c>
      <c r="E1815" s="6" t="s">
        <v>963</v>
      </c>
      <c r="F1815" s="6" t="s">
        <v>963</v>
      </c>
      <c r="G1815" s="6" t="s">
        <v>963</v>
      </c>
      <c r="H1815" s="6">
        <v>9.0965689137000005</v>
      </c>
      <c r="I1815" s="6" t="s">
        <v>964</v>
      </c>
      <c r="J1815" s="6">
        <v>8.9814818282999997</v>
      </c>
      <c r="K1815" s="6" t="s">
        <v>964</v>
      </c>
      <c r="L1815" s="1" t="s">
        <v>77</v>
      </c>
      <c r="M1815" s="1" t="s">
        <v>46</v>
      </c>
      <c r="N1815" s="1" t="s">
        <v>11</v>
      </c>
      <c r="O1815" s="1" t="s">
        <v>47</v>
      </c>
      <c r="P1815" s="1" t="s">
        <v>38</v>
      </c>
      <c r="Q1815" s="1" t="s">
        <v>78</v>
      </c>
      <c r="R1815" s="1" t="s">
        <v>20</v>
      </c>
    </row>
    <row r="1816" spans="1:18" hidden="1" x14ac:dyDescent="0.3">
      <c r="A1816" s="1" t="s">
        <v>811</v>
      </c>
      <c r="B1816" s="1">
        <v>51510</v>
      </c>
      <c r="C1816" s="1" t="s">
        <v>10</v>
      </c>
      <c r="D1816" s="6">
        <v>9.2199906227999993</v>
      </c>
      <c r="E1816" s="6" t="s">
        <v>963</v>
      </c>
      <c r="F1816" s="6" t="s">
        <v>963</v>
      </c>
      <c r="G1816" s="6" t="s">
        <v>963</v>
      </c>
      <c r="H1816" s="6">
        <v>9.1774370545000004</v>
      </c>
      <c r="I1816" s="6" t="s">
        <v>964</v>
      </c>
      <c r="J1816" s="6">
        <v>9.0616180522000001</v>
      </c>
      <c r="K1816" s="6" t="s">
        <v>964</v>
      </c>
      <c r="L1816" s="1" t="s">
        <v>77</v>
      </c>
      <c r="M1816" s="1" t="s">
        <v>46</v>
      </c>
      <c r="N1816" s="1" t="s">
        <v>11</v>
      </c>
      <c r="O1816" s="1" t="s">
        <v>47</v>
      </c>
      <c r="P1816" s="1" t="s">
        <v>38</v>
      </c>
      <c r="Q1816" s="1" t="s">
        <v>78</v>
      </c>
      <c r="R1816" s="1" t="s">
        <v>20</v>
      </c>
    </row>
    <row r="1817" spans="1:18" hidden="1" x14ac:dyDescent="0.3">
      <c r="A1817" s="1" t="s">
        <v>811</v>
      </c>
      <c r="B1817" s="1">
        <v>51610</v>
      </c>
      <c r="C1817" s="1" t="s">
        <v>12</v>
      </c>
      <c r="D1817" s="6">
        <v>9.6601968039999999</v>
      </c>
      <c r="E1817" s="6" t="s">
        <v>963</v>
      </c>
      <c r="F1817" s="6" t="s">
        <v>963</v>
      </c>
      <c r="G1817" s="6" t="s">
        <v>963</v>
      </c>
      <c r="H1817" s="6">
        <v>9.6167543303999992</v>
      </c>
      <c r="I1817" s="6" t="s">
        <v>964</v>
      </c>
      <c r="J1817" s="6">
        <v>9.4950871442999993</v>
      </c>
      <c r="K1817" s="6" t="s">
        <v>964</v>
      </c>
      <c r="L1817" s="1" t="s">
        <v>77</v>
      </c>
      <c r="M1817" s="1" t="s">
        <v>46</v>
      </c>
      <c r="N1817" s="1" t="s">
        <v>11</v>
      </c>
      <c r="O1817" s="1" t="s">
        <v>47</v>
      </c>
      <c r="P1817" s="1" t="s">
        <v>38</v>
      </c>
      <c r="Q1817" s="1" t="s">
        <v>78</v>
      </c>
      <c r="R1817" s="1" t="s">
        <v>20</v>
      </c>
    </row>
    <row r="1818" spans="1:18" hidden="1" x14ac:dyDescent="0.3">
      <c r="A1818" s="1" t="s">
        <v>497</v>
      </c>
      <c r="B1818" s="1">
        <v>24009</v>
      </c>
      <c r="C1818" s="1" t="s">
        <v>12</v>
      </c>
      <c r="D1818" s="6">
        <v>10.981525756</v>
      </c>
      <c r="E1818" s="6" t="s">
        <v>963</v>
      </c>
      <c r="F1818" s="6" t="s">
        <v>963</v>
      </c>
      <c r="G1818" s="6" t="s">
        <v>963</v>
      </c>
      <c r="H1818" s="6">
        <v>11.778815033000001</v>
      </c>
      <c r="I1818" s="6" t="s">
        <v>964</v>
      </c>
      <c r="J1818" s="6">
        <v>12.155880225000001</v>
      </c>
      <c r="K1818" s="6" t="s">
        <v>964</v>
      </c>
      <c r="L1818" s="1" t="s">
        <v>77</v>
      </c>
      <c r="M1818" s="1" t="s">
        <v>46</v>
      </c>
      <c r="N1818" s="1" t="s">
        <v>11</v>
      </c>
      <c r="O1818" s="1" t="s">
        <v>47</v>
      </c>
      <c r="P1818" s="1" t="s">
        <v>38</v>
      </c>
      <c r="Q1818" s="1" t="s">
        <v>78</v>
      </c>
      <c r="R1818" s="1" t="s">
        <v>20</v>
      </c>
    </row>
    <row r="1819" spans="1:18" hidden="1" x14ac:dyDescent="0.3">
      <c r="A1819" s="1" t="s">
        <v>811</v>
      </c>
      <c r="B1819" s="1">
        <v>51600</v>
      </c>
      <c r="C1819" s="1" t="s">
        <v>12</v>
      </c>
      <c r="D1819" s="6">
        <v>15.004976684000001</v>
      </c>
      <c r="E1819" s="6" t="s">
        <v>963</v>
      </c>
      <c r="F1819" s="6" t="s">
        <v>963</v>
      </c>
      <c r="G1819" s="6" t="s">
        <v>963</v>
      </c>
      <c r="H1819" s="6">
        <v>14.937496242</v>
      </c>
      <c r="I1819" s="6" t="s">
        <v>964</v>
      </c>
      <c r="J1819" s="6">
        <v>14.748513832</v>
      </c>
      <c r="K1819" s="6" t="s">
        <v>964</v>
      </c>
      <c r="L1819" s="1" t="s">
        <v>77</v>
      </c>
      <c r="M1819" s="1" t="s">
        <v>46</v>
      </c>
      <c r="N1819" s="1" t="s">
        <v>11</v>
      </c>
      <c r="O1819" s="1" t="s">
        <v>47</v>
      </c>
      <c r="P1819" s="1" t="s">
        <v>38</v>
      </c>
      <c r="Q1819" s="1" t="s">
        <v>78</v>
      </c>
      <c r="R1819" s="1" t="s">
        <v>20</v>
      </c>
    </row>
    <row r="1820" spans="1:18" hidden="1" x14ac:dyDescent="0.3">
      <c r="A1820" s="1" t="s">
        <v>497</v>
      </c>
      <c r="B1820" s="1">
        <v>24017</v>
      </c>
      <c r="C1820" s="1" t="s">
        <v>12</v>
      </c>
      <c r="D1820" s="6">
        <v>15.905590573</v>
      </c>
      <c r="E1820" s="6" t="s">
        <v>963</v>
      </c>
      <c r="F1820" s="6" t="s">
        <v>963</v>
      </c>
      <c r="G1820" s="6" t="s">
        <v>963</v>
      </c>
      <c r="H1820" s="6">
        <v>17.060362838</v>
      </c>
      <c r="I1820" s="6" t="s">
        <v>964</v>
      </c>
      <c r="J1820" s="6">
        <v>17.606508959999999</v>
      </c>
      <c r="K1820" s="6" t="s">
        <v>964</v>
      </c>
      <c r="L1820" s="1" t="s">
        <v>77</v>
      </c>
      <c r="M1820" s="1" t="s">
        <v>46</v>
      </c>
      <c r="N1820" s="1" t="s">
        <v>11</v>
      </c>
      <c r="O1820" s="1" t="s">
        <v>47</v>
      </c>
      <c r="P1820" s="1" t="s">
        <v>38</v>
      </c>
      <c r="Q1820" s="1" t="s">
        <v>78</v>
      </c>
      <c r="R1820" s="1" t="s">
        <v>20</v>
      </c>
    </row>
    <row r="1821" spans="1:18" hidden="1" x14ac:dyDescent="0.3">
      <c r="A1821" s="1" t="s">
        <v>811</v>
      </c>
      <c r="B1821" s="1">
        <v>51013</v>
      </c>
      <c r="C1821" s="1" t="s">
        <v>12</v>
      </c>
      <c r="D1821" s="6">
        <v>18.014799634999999</v>
      </c>
      <c r="E1821" s="6" t="s">
        <v>963</v>
      </c>
      <c r="F1821" s="6" t="s">
        <v>963</v>
      </c>
      <c r="G1821" s="6" t="s">
        <v>963</v>
      </c>
      <c r="H1821" s="6">
        <v>17.933777934999998</v>
      </c>
      <c r="I1821" s="6" t="s">
        <v>964</v>
      </c>
      <c r="J1821" s="6">
        <v>17.706885484000001</v>
      </c>
      <c r="K1821" s="6" t="s">
        <v>964</v>
      </c>
      <c r="L1821" s="1" t="s">
        <v>77</v>
      </c>
      <c r="M1821" s="1" t="s">
        <v>46</v>
      </c>
      <c r="N1821" s="1" t="s">
        <v>11</v>
      </c>
      <c r="O1821" s="1" t="s">
        <v>47</v>
      </c>
      <c r="P1821" s="1" t="s">
        <v>38</v>
      </c>
      <c r="Q1821" s="1" t="s">
        <v>78</v>
      </c>
      <c r="R1821" s="1" t="s">
        <v>20</v>
      </c>
    </row>
    <row r="1822" spans="1:18" hidden="1" x14ac:dyDescent="0.3">
      <c r="A1822" s="1" t="s">
        <v>811</v>
      </c>
      <c r="B1822" s="1">
        <v>51510</v>
      </c>
      <c r="C1822" s="1" t="s">
        <v>12</v>
      </c>
      <c r="D1822" s="6">
        <v>23.884402155</v>
      </c>
      <c r="E1822" s="6" t="s">
        <v>963</v>
      </c>
      <c r="F1822" s="6" t="s">
        <v>963</v>
      </c>
      <c r="G1822" s="6" t="s">
        <v>963</v>
      </c>
      <c r="H1822" s="6">
        <v>23.776990225999999</v>
      </c>
      <c r="I1822" s="6" t="s">
        <v>964</v>
      </c>
      <c r="J1822" s="6">
        <v>23.476166843000001</v>
      </c>
      <c r="K1822" s="6" t="s">
        <v>964</v>
      </c>
      <c r="L1822" s="1" t="s">
        <v>77</v>
      </c>
      <c r="M1822" s="1" t="s">
        <v>46</v>
      </c>
      <c r="N1822" s="1" t="s">
        <v>11</v>
      </c>
      <c r="O1822" s="1" t="s">
        <v>47</v>
      </c>
      <c r="P1822" s="1" t="s">
        <v>38</v>
      </c>
      <c r="Q1822" s="1" t="s">
        <v>78</v>
      </c>
      <c r="R1822" s="1" t="s">
        <v>20</v>
      </c>
    </row>
    <row r="1823" spans="1:18" hidden="1" x14ac:dyDescent="0.3">
      <c r="A1823" s="1" t="s">
        <v>497</v>
      </c>
      <c r="B1823" s="1">
        <v>24021</v>
      </c>
      <c r="C1823" s="1" t="s">
        <v>10</v>
      </c>
      <c r="D1823" s="6">
        <v>38.325702548999999</v>
      </c>
      <c r="E1823" s="6" t="s">
        <v>963</v>
      </c>
      <c r="F1823" s="6" t="s">
        <v>963</v>
      </c>
      <c r="G1823" s="6" t="s">
        <v>963</v>
      </c>
      <c r="H1823" s="6">
        <v>41.105945814999998</v>
      </c>
      <c r="I1823" s="6" t="s">
        <v>964</v>
      </c>
      <c r="J1823" s="6">
        <v>42.421730908999997</v>
      </c>
      <c r="K1823" s="6" t="s">
        <v>964</v>
      </c>
      <c r="L1823" s="1" t="s">
        <v>77</v>
      </c>
      <c r="M1823" s="1" t="s">
        <v>46</v>
      </c>
      <c r="N1823" s="1" t="s">
        <v>11</v>
      </c>
      <c r="O1823" s="1" t="s">
        <v>47</v>
      </c>
      <c r="P1823" s="1" t="s">
        <v>38</v>
      </c>
      <c r="Q1823" s="1" t="s">
        <v>78</v>
      </c>
      <c r="R1823" s="1" t="s">
        <v>20</v>
      </c>
    </row>
    <row r="1824" spans="1:18" hidden="1" x14ac:dyDescent="0.3">
      <c r="A1824" s="1" t="s">
        <v>811</v>
      </c>
      <c r="B1824" s="1">
        <v>51153</v>
      </c>
      <c r="C1824" s="1" t="s">
        <v>10</v>
      </c>
      <c r="D1824" s="6">
        <v>42.054083562000002</v>
      </c>
      <c r="E1824" s="6" t="s">
        <v>963</v>
      </c>
      <c r="F1824" s="6" t="s">
        <v>963</v>
      </c>
      <c r="G1824" s="6" t="s">
        <v>963</v>
      </c>
      <c r="H1824" s="6">
        <v>41.859993179</v>
      </c>
      <c r="I1824" s="6" t="s">
        <v>964</v>
      </c>
      <c r="J1824" s="6">
        <v>41.331710448999999</v>
      </c>
      <c r="K1824" s="6" t="s">
        <v>964</v>
      </c>
      <c r="L1824" s="1" t="s">
        <v>77</v>
      </c>
      <c r="M1824" s="1" t="s">
        <v>46</v>
      </c>
      <c r="N1824" s="1" t="s">
        <v>11</v>
      </c>
      <c r="O1824" s="1" t="s">
        <v>47</v>
      </c>
      <c r="P1824" s="1" t="s">
        <v>38</v>
      </c>
      <c r="Q1824" s="1" t="s">
        <v>78</v>
      </c>
      <c r="R1824" s="1" t="s">
        <v>20</v>
      </c>
    </row>
    <row r="1825" spans="1:18" hidden="1" x14ac:dyDescent="0.3">
      <c r="A1825" s="1" t="s">
        <v>497</v>
      </c>
      <c r="B1825" s="1">
        <v>24033</v>
      </c>
      <c r="C1825" s="1" t="s">
        <v>10</v>
      </c>
      <c r="D1825" s="6">
        <v>72.233064459999994</v>
      </c>
      <c r="E1825" s="6" t="s">
        <v>963</v>
      </c>
      <c r="F1825" s="6" t="s">
        <v>963</v>
      </c>
      <c r="G1825" s="6" t="s">
        <v>963</v>
      </c>
      <c r="H1825" s="6">
        <v>77.473105837999995</v>
      </c>
      <c r="I1825" s="6" t="s">
        <v>964</v>
      </c>
      <c r="J1825" s="6">
        <v>79.952958288999994</v>
      </c>
      <c r="K1825" s="6" t="s">
        <v>964</v>
      </c>
      <c r="L1825" s="1" t="s">
        <v>77</v>
      </c>
      <c r="M1825" s="1" t="s">
        <v>46</v>
      </c>
      <c r="N1825" s="1" t="s">
        <v>11</v>
      </c>
      <c r="O1825" s="1" t="s">
        <v>47</v>
      </c>
      <c r="P1825" s="1" t="s">
        <v>38</v>
      </c>
      <c r="Q1825" s="1" t="s">
        <v>78</v>
      </c>
      <c r="R1825" s="1" t="s">
        <v>20</v>
      </c>
    </row>
    <row r="1826" spans="1:18" hidden="1" x14ac:dyDescent="0.3">
      <c r="A1826" s="1" t="s">
        <v>811</v>
      </c>
      <c r="B1826" s="1">
        <v>51107</v>
      </c>
      <c r="C1826" s="1" t="s">
        <v>10</v>
      </c>
      <c r="D1826" s="6">
        <v>83.210442459000006</v>
      </c>
      <c r="E1826" s="6" t="s">
        <v>963</v>
      </c>
      <c r="F1826" s="6" t="s">
        <v>963</v>
      </c>
      <c r="G1826" s="6" t="s">
        <v>963</v>
      </c>
      <c r="H1826" s="6">
        <v>82.826393902000007</v>
      </c>
      <c r="I1826" s="6" t="s">
        <v>964</v>
      </c>
      <c r="J1826" s="6">
        <v>81.781089696999999</v>
      </c>
      <c r="K1826" s="6" t="s">
        <v>964</v>
      </c>
      <c r="L1826" s="1" t="s">
        <v>77</v>
      </c>
      <c r="M1826" s="1" t="s">
        <v>46</v>
      </c>
      <c r="N1826" s="1" t="s">
        <v>11</v>
      </c>
      <c r="O1826" s="1" t="s">
        <v>47</v>
      </c>
      <c r="P1826" s="1" t="s">
        <v>38</v>
      </c>
      <c r="Q1826" s="1" t="s">
        <v>78</v>
      </c>
      <c r="R1826" s="1" t="s">
        <v>20</v>
      </c>
    </row>
    <row r="1827" spans="1:18" hidden="1" x14ac:dyDescent="0.3">
      <c r="A1827" s="1" t="s">
        <v>497</v>
      </c>
      <c r="B1827" s="1">
        <v>24021</v>
      </c>
      <c r="C1827" s="1" t="s">
        <v>12</v>
      </c>
      <c r="D1827" s="6">
        <v>96.379009838000002</v>
      </c>
      <c r="E1827" s="6" t="s">
        <v>963</v>
      </c>
      <c r="F1827" s="6" t="s">
        <v>963</v>
      </c>
      <c r="G1827" s="6" t="s">
        <v>963</v>
      </c>
      <c r="H1827" s="6">
        <v>103.37654577000001</v>
      </c>
      <c r="I1827" s="6" t="s">
        <v>964</v>
      </c>
      <c r="J1827" s="6">
        <v>106.68582441</v>
      </c>
      <c r="K1827" s="6" t="s">
        <v>964</v>
      </c>
      <c r="L1827" s="1" t="s">
        <v>77</v>
      </c>
      <c r="M1827" s="1" t="s">
        <v>46</v>
      </c>
      <c r="N1827" s="1" t="s">
        <v>11</v>
      </c>
      <c r="O1827" s="1" t="s">
        <v>47</v>
      </c>
      <c r="P1827" s="1" t="s">
        <v>38</v>
      </c>
      <c r="Q1827" s="1" t="s">
        <v>78</v>
      </c>
      <c r="R1827" s="1" t="s">
        <v>20</v>
      </c>
    </row>
    <row r="1828" spans="1:18" hidden="1" x14ac:dyDescent="0.3">
      <c r="A1828" s="1" t="s">
        <v>811</v>
      </c>
      <c r="B1828" s="1">
        <v>51153</v>
      </c>
      <c r="C1828" s="1" t="s">
        <v>12</v>
      </c>
      <c r="D1828" s="6">
        <v>108.38021449</v>
      </c>
      <c r="E1828" s="6" t="s">
        <v>963</v>
      </c>
      <c r="F1828" s="6" t="s">
        <v>963</v>
      </c>
      <c r="G1828" s="6" t="s">
        <v>963</v>
      </c>
      <c r="H1828" s="6">
        <v>107.89277613</v>
      </c>
      <c r="I1828" s="6" t="s">
        <v>964</v>
      </c>
      <c r="J1828" s="6">
        <v>106.52777872999999</v>
      </c>
      <c r="K1828" s="6" t="s">
        <v>964</v>
      </c>
      <c r="L1828" s="1" t="s">
        <v>77</v>
      </c>
      <c r="M1828" s="1" t="s">
        <v>46</v>
      </c>
      <c r="N1828" s="1" t="s">
        <v>11</v>
      </c>
      <c r="O1828" s="1" t="s">
        <v>47</v>
      </c>
      <c r="P1828" s="1" t="s">
        <v>38</v>
      </c>
      <c r="Q1828" s="1" t="s">
        <v>78</v>
      </c>
      <c r="R1828" s="1" t="s">
        <v>20</v>
      </c>
    </row>
    <row r="1829" spans="1:18" hidden="1" x14ac:dyDescent="0.3">
      <c r="A1829" s="1" t="s">
        <v>497</v>
      </c>
      <c r="B1829" s="1">
        <v>24031</v>
      </c>
      <c r="C1829" s="1" t="s">
        <v>10</v>
      </c>
      <c r="D1829" s="6">
        <v>149.49654448999999</v>
      </c>
      <c r="E1829" s="6" t="s">
        <v>963</v>
      </c>
      <c r="F1829" s="6" t="s">
        <v>963</v>
      </c>
      <c r="G1829" s="6" t="s">
        <v>963</v>
      </c>
      <c r="H1829" s="6">
        <v>160.34144436</v>
      </c>
      <c r="I1829" s="6" t="s">
        <v>964</v>
      </c>
      <c r="J1829" s="6">
        <v>165.47383468000001</v>
      </c>
      <c r="K1829" s="6" t="s">
        <v>964</v>
      </c>
      <c r="L1829" s="1" t="s">
        <v>77</v>
      </c>
      <c r="M1829" s="1" t="s">
        <v>46</v>
      </c>
      <c r="N1829" s="1" t="s">
        <v>11</v>
      </c>
      <c r="O1829" s="1" t="s">
        <v>47</v>
      </c>
      <c r="P1829" s="1" t="s">
        <v>38</v>
      </c>
      <c r="Q1829" s="1" t="s">
        <v>78</v>
      </c>
      <c r="R1829" s="1" t="s">
        <v>20</v>
      </c>
    </row>
    <row r="1830" spans="1:18" hidden="1" x14ac:dyDescent="0.3">
      <c r="A1830" s="1" t="s">
        <v>811</v>
      </c>
      <c r="B1830" s="1">
        <v>51059</v>
      </c>
      <c r="C1830" s="1" t="s">
        <v>10</v>
      </c>
      <c r="D1830" s="6">
        <v>155.39087517999999</v>
      </c>
      <c r="E1830" s="6" t="s">
        <v>963</v>
      </c>
      <c r="F1830" s="6" t="s">
        <v>963</v>
      </c>
      <c r="G1830" s="6" t="s">
        <v>963</v>
      </c>
      <c r="H1830" s="6">
        <v>154.67366103000001</v>
      </c>
      <c r="I1830" s="6" t="s">
        <v>964</v>
      </c>
      <c r="J1830" s="6">
        <v>152.72163305000001</v>
      </c>
      <c r="K1830" s="6" t="s">
        <v>964</v>
      </c>
      <c r="L1830" s="1" t="s">
        <v>77</v>
      </c>
      <c r="M1830" s="1" t="s">
        <v>46</v>
      </c>
      <c r="N1830" s="1" t="s">
        <v>11</v>
      </c>
      <c r="O1830" s="1" t="s">
        <v>47</v>
      </c>
      <c r="P1830" s="1" t="s">
        <v>38</v>
      </c>
      <c r="Q1830" s="1" t="s">
        <v>78</v>
      </c>
      <c r="R1830" s="1" t="s">
        <v>20</v>
      </c>
    </row>
    <row r="1831" spans="1:18" hidden="1" x14ac:dyDescent="0.3">
      <c r="A1831" s="1" t="s">
        <v>497</v>
      </c>
      <c r="B1831" s="1">
        <v>24033</v>
      </c>
      <c r="C1831" s="1" t="s">
        <v>12</v>
      </c>
      <c r="D1831" s="6">
        <v>186.71715799</v>
      </c>
      <c r="E1831" s="6" t="s">
        <v>963</v>
      </c>
      <c r="F1831" s="6" t="s">
        <v>963</v>
      </c>
      <c r="G1831" s="6" t="s">
        <v>963</v>
      </c>
      <c r="H1831" s="6">
        <v>200.273246</v>
      </c>
      <c r="I1831" s="6" t="s">
        <v>964</v>
      </c>
      <c r="J1831" s="6">
        <v>206.68432597</v>
      </c>
      <c r="K1831" s="6" t="s">
        <v>964</v>
      </c>
      <c r="L1831" s="1" t="s">
        <v>77</v>
      </c>
      <c r="M1831" s="1" t="s">
        <v>46</v>
      </c>
      <c r="N1831" s="1" t="s">
        <v>11</v>
      </c>
      <c r="O1831" s="1" t="s">
        <v>47</v>
      </c>
      <c r="P1831" s="1" t="s">
        <v>38</v>
      </c>
      <c r="Q1831" s="1" t="s">
        <v>78</v>
      </c>
      <c r="R1831" s="1" t="s">
        <v>20</v>
      </c>
    </row>
    <row r="1832" spans="1:18" hidden="1" x14ac:dyDescent="0.3">
      <c r="A1832" s="1" t="s">
        <v>811</v>
      </c>
      <c r="B1832" s="1">
        <v>51107</v>
      </c>
      <c r="C1832" s="1" t="s">
        <v>12</v>
      </c>
      <c r="D1832" s="6">
        <v>211.46071997000001</v>
      </c>
      <c r="E1832" s="6" t="s">
        <v>963</v>
      </c>
      <c r="F1832" s="6" t="s">
        <v>963</v>
      </c>
      <c r="G1832" s="6" t="s">
        <v>963</v>
      </c>
      <c r="H1832" s="6">
        <v>210.51004983000001</v>
      </c>
      <c r="I1832" s="6" t="s">
        <v>964</v>
      </c>
      <c r="J1832" s="6">
        <v>207.84667615999999</v>
      </c>
      <c r="K1832" s="6" t="s">
        <v>964</v>
      </c>
      <c r="L1832" s="1" t="s">
        <v>77</v>
      </c>
      <c r="M1832" s="1" t="s">
        <v>46</v>
      </c>
      <c r="N1832" s="1" t="s">
        <v>11</v>
      </c>
      <c r="O1832" s="1" t="s">
        <v>47</v>
      </c>
      <c r="P1832" s="1" t="s">
        <v>38</v>
      </c>
      <c r="Q1832" s="1" t="s">
        <v>78</v>
      </c>
      <c r="R1832" s="1" t="s">
        <v>20</v>
      </c>
    </row>
    <row r="1833" spans="1:18" hidden="1" x14ac:dyDescent="0.3">
      <c r="A1833" s="1" t="s">
        <v>497</v>
      </c>
      <c r="B1833" s="1">
        <v>24031</v>
      </c>
      <c r="C1833" s="1" t="s">
        <v>12</v>
      </c>
      <c r="D1833" s="6">
        <v>381.61771664999998</v>
      </c>
      <c r="E1833" s="6" t="s">
        <v>963</v>
      </c>
      <c r="F1833" s="6" t="s">
        <v>963</v>
      </c>
      <c r="G1833" s="6" t="s">
        <v>963</v>
      </c>
      <c r="H1833" s="6">
        <v>409.324164</v>
      </c>
      <c r="I1833" s="6" t="s">
        <v>964</v>
      </c>
      <c r="J1833" s="6">
        <v>422.42743698999999</v>
      </c>
      <c r="K1833" s="6" t="s">
        <v>964</v>
      </c>
      <c r="L1833" s="1" t="s">
        <v>77</v>
      </c>
      <c r="M1833" s="1" t="s">
        <v>46</v>
      </c>
      <c r="N1833" s="1" t="s">
        <v>11</v>
      </c>
      <c r="O1833" s="1" t="s">
        <v>47</v>
      </c>
      <c r="P1833" s="1" t="s">
        <v>38</v>
      </c>
      <c r="Q1833" s="1" t="s">
        <v>78</v>
      </c>
      <c r="R1833" s="1" t="s">
        <v>20</v>
      </c>
    </row>
    <row r="1834" spans="1:18" hidden="1" x14ac:dyDescent="0.3">
      <c r="A1834" s="1" t="s">
        <v>811</v>
      </c>
      <c r="B1834" s="1">
        <v>51059</v>
      </c>
      <c r="C1834" s="1" t="s">
        <v>12</v>
      </c>
      <c r="D1834" s="6">
        <v>400.86646200000001</v>
      </c>
      <c r="E1834" s="6" t="s">
        <v>963</v>
      </c>
      <c r="F1834" s="6" t="s">
        <v>963</v>
      </c>
      <c r="G1834" s="6" t="s">
        <v>963</v>
      </c>
      <c r="H1834" s="6">
        <v>399.06381555000002</v>
      </c>
      <c r="I1834" s="6" t="s">
        <v>964</v>
      </c>
      <c r="J1834" s="6">
        <v>394.01492868000003</v>
      </c>
      <c r="K1834" s="6" t="s">
        <v>964</v>
      </c>
      <c r="L1834" s="1" t="s">
        <v>77</v>
      </c>
      <c r="M1834" s="1" t="s">
        <v>46</v>
      </c>
      <c r="N1834" s="1" t="s">
        <v>11</v>
      </c>
      <c r="O1834" s="1" t="s">
        <v>47</v>
      </c>
      <c r="P1834" s="1" t="s">
        <v>38</v>
      </c>
      <c r="Q1834" s="1" t="s">
        <v>78</v>
      </c>
      <c r="R1834" s="1" t="s">
        <v>20</v>
      </c>
    </row>
    <row r="1835" spans="1:18" hidden="1" x14ac:dyDescent="0.3">
      <c r="A1835" s="1" t="s">
        <v>811</v>
      </c>
      <c r="B1835" s="1">
        <v>51685</v>
      </c>
      <c r="C1835" s="1" t="s">
        <v>10</v>
      </c>
      <c r="D1835" s="6">
        <v>0.42967729329999998</v>
      </c>
      <c r="E1835" s="6" t="s">
        <v>963</v>
      </c>
      <c r="F1835" s="6" t="s">
        <v>963</v>
      </c>
      <c r="G1835" s="6" t="s">
        <v>963</v>
      </c>
      <c r="H1835" s="6">
        <v>0.42530602849999999</v>
      </c>
      <c r="I1835" s="6" t="s">
        <v>964</v>
      </c>
      <c r="J1835" s="6">
        <v>0.41972744439999998</v>
      </c>
      <c r="K1835" s="6" t="s">
        <v>964</v>
      </c>
      <c r="L1835" s="1" t="s">
        <v>75</v>
      </c>
      <c r="M1835" s="1" t="s">
        <v>46</v>
      </c>
      <c r="N1835" s="1" t="s">
        <v>11</v>
      </c>
      <c r="O1835" s="1" t="s">
        <v>47</v>
      </c>
      <c r="P1835" s="1" t="s">
        <v>38</v>
      </c>
      <c r="Q1835" s="1" t="s">
        <v>76</v>
      </c>
      <c r="R1835" s="1" t="s">
        <v>20</v>
      </c>
    </row>
    <row r="1836" spans="1:18" hidden="1" x14ac:dyDescent="0.3">
      <c r="A1836" s="1" t="s">
        <v>811</v>
      </c>
      <c r="B1836" s="1">
        <v>51610</v>
      </c>
      <c r="C1836" s="1" t="s">
        <v>10</v>
      </c>
      <c r="D1836" s="6">
        <v>0.55277057679999997</v>
      </c>
      <c r="E1836" s="6" t="s">
        <v>963</v>
      </c>
      <c r="F1836" s="6" t="s">
        <v>963</v>
      </c>
      <c r="G1836" s="6" t="s">
        <v>963</v>
      </c>
      <c r="H1836" s="6">
        <v>0.547146998</v>
      </c>
      <c r="I1836" s="6" t="s">
        <v>964</v>
      </c>
      <c r="J1836" s="6">
        <v>0.53997041099999998</v>
      </c>
      <c r="K1836" s="6" t="s">
        <v>964</v>
      </c>
      <c r="L1836" s="1" t="s">
        <v>75</v>
      </c>
      <c r="M1836" s="1" t="s">
        <v>46</v>
      </c>
      <c r="N1836" s="1" t="s">
        <v>11</v>
      </c>
      <c r="O1836" s="1" t="s">
        <v>47</v>
      </c>
      <c r="P1836" s="1" t="s">
        <v>38</v>
      </c>
      <c r="Q1836" s="1" t="s">
        <v>76</v>
      </c>
      <c r="R1836" s="1" t="s">
        <v>20</v>
      </c>
    </row>
    <row r="1837" spans="1:18" hidden="1" x14ac:dyDescent="0.3">
      <c r="A1837" s="1" t="s">
        <v>811</v>
      </c>
      <c r="B1837" s="1">
        <v>51600</v>
      </c>
      <c r="C1837" s="1" t="s">
        <v>10</v>
      </c>
      <c r="D1837" s="6">
        <v>1.0101020567000001</v>
      </c>
      <c r="E1837" s="6" t="s">
        <v>963</v>
      </c>
      <c r="F1837" s="6" t="s">
        <v>963</v>
      </c>
      <c r="G1837" s="6" t="s">
        <v>963</v>
      </c>
      <c r="H1837" s="6">
        <v>0.99982581540000004</v>
      </c>
      <c r="I1837" s="6" t="s">
        <v>964</v>
      </c>
      <c r="J1837" s="6">
        <v>0.98671176559999996</v>
      </c>
      <c r="K1837" s="6" t="s">
        <v>964</v>
      </c>
      <c r="L1837" s="1" t="s">
        <v>75</v>
      </c>
      <c r="M1837" s="1" t="s">
        <v>46</v>
      </c>
      <c r="N1837" s="1" t="s">
        <v>11</v>
      </c>
      <c r="O1837" s="1" t="s">
        <v>47</v>
      </c>
      <c r="P1837" s="1" t="s">
        <v>38</v>
      </c>
      <c r="Q1837" s="1" t="s">
        <v>76</v>
      </c>
      <c r="R1837" s="1" t="s">
        <v>20</v>
      </c>
    </row>
    <row r="1838" spans="1:18" hidden="1" x14ac:dyDescent="0.3">
      <c r="A1838" s="1" t="s">
        <v>811</v>
      </c>
      <c r="B1838" s="1">
        <v>51683</v>
      </c>
      <c r="C1838" s="1" t="s">
        <v>10</v>
      </c>
      <c r="D1838" s="6">
        <v>1.4535957911999999</v>
      </c>
      <c r="E1838" s="6" t="s">
        <v>963</v>
      </c>
      <c r="F1838" s="6" t="s">
        <v>963</v>
      </c>
      <c r="G1838" s="6" t="s">
        <v>963</v>
      </c>
      <c r="H1838" s="6">
        <v>1.4388080840999999</v>
      </c>
      <c r="I1838" s="6" t="s">
        <v>964</v>
      </c>
      <c r="J1838" s="6">
        <v>1.4199367692</v>
      </c>
      <c r="K1838" s="6" t="s">
        <v>964</v>
      </c>
      <c r="L1838" s="1" t="s">
        <v>75</v>
      </c>
      <c r="M1838" s="1" t="s">
        <v>46</v>
      </c>
      <c r="N1838" s="1" t="s">
        <v>11</v>
      </c>
      <c r="O1838" s="1" t="s">
        <v>47</v>
      </c>
      <c r="P1838" s="1" t="s">
        <v>38</v>
      </c>
      <c r="Q1838" s="1" t="s">
        <v>76</v>
      </c>
      <c r="R1838" s="1" t="s">
        <v>20</v>
      </c>
    </row>
    <row r="1839" spans="1:18" hidden="1" x14ac:dyDescent="0.3">
      <c r="A1839" s="1" t="s">
        <v>811</v>
      </c>
      <c r="B1839" s="1">
        <v>51685</v>
      </c>
      <c r="C1839" s="1" t="s">
        <v>12</v>
      </c>
      <c r="D1839" s="6">
        <v>1.9649178664</v>
      </c>
      <c r="E1839" s="6" t="s">
        <v>963</v>
      </c>
      <c r="F1839" s="6" t="s">
        <v>963</v>
      </c>
      <c r="G1839" s="6" t="s">
        <v>963</v>
      </c>
      <c r="H1839" s="6">
        <v>1.9469006057</v>
      </c>
      <c r="I1839" s="6" t="s">
        <v>964</v>
      </c>
      <c r="J1839" s="6">
        <v>1.9214086552</v>
      </c>
      <c r="K1839" s="6" t="s">
        <v>964</v>
      </c>
      <c r="L1839" s="1" t="s">
        <v>75</v>
      </c>
      <c r="M1839" s="1" t="s">
        <v>46</v>
      </c>
      <c r="N1839" s="1" t="s">
        <v>11</v>
      </c>
      <c r="O1839" s="1" t="s">
        <v>47</v>
      </c>
      <c r="P1839" s="1" t="s">
        <v>38</v>
      </c>
      <c r="Q1839" s="1" t="s">
        <v>76</v>
      </c>
      <c r="R1839" s="1" t="s">
        <v>20</v>
      </c>
    </row>
    <row r="1840" spans="1:18" hidden="1" x14ac:dyDescent="0.3">
      <c r="A1840" s="1" t="s">
        <v>811</v>
      </c>
      <c r="B1840" s="1">
        <v>51610</v>
      </c>
      <c r="C1840" s="1" t="s">
        <v>12</v>
      </c>
      <c r="D1840" s="6">
        <v>2.5223342941000002</v>
      </c>
      <c r="E1840" s="6" t="s">
        <v>963</v>
      </c>
      <c r="F1840" s="6" t="s">
        <v>963</v>
      </c>
      <c r="G1840" s="6" t="s">
        <v>963</v>
      </c>
      <c r="H1840" s="6">
        <v>2.4990573175000002</v>
      </c>
      <c r="I1840" s="6" t="s">
        <v>964</v>
      </c>
      <c r="J1840" s="6">
        <v>2.4663331472999999</v>
      </c>
      <c r="K1840" s="6" t="s">
        <v>964</v>
      </c>
      <c r="L1840" s="1" t="s">
        <v>75</v>
      </c>
      <c r="M1840" s="1" t="s">
        <v>46</v>
      </c>
      <c r="N1840" s="1" t="s">
        <v>11</v>
      </c>
      <c r="O1840" s="1" t="s">
        <v>47</v>
      </c>
      <c r="P1840" s="1" t="s">
        <v>38</v>
      </c>
      <c r="Q1840" s="1" t="s">
        <v>76</v>
      </c>
      <c r="R1840" s="1" t="s">
        <v>20</v>
      </c>
    </row>
    <row r="1841" spans="1:18" hidden="1" x14ac:dyDescent="0.3">
      <c r="A1841" s="1" t="s">
        <v>497</v>
      </c>
      <c r="B1841" s="1">
        <v>24009</v>
      </c>
      <c r="C1841" s="1" t="s">
        <v>10</v>
      </c>
      <c r="D1841" s="6">
        <v>3.4743413948000001</v>
      </c>
      <c r="E1841" s="6" t="s">
        <v>963</v>
      </c>
      <c r="F1841" s="6" t="s">
        <v>963</v>
      </c>
      <c r="G1841" s="6" t="s">
        <v>963</v>
      </c>
      <c r="H1841" s="6">
        <v>3.7050975999000002</v>
      </c>
      <c r="I1841" s="6" t="s">
        <v>964</v>
      </c>
      <c r="J1841" s="6">
        <v>3.8245882073000002</v>
      </c>
      <c r="K1841" s="6" t="s">
        <v>964</v>
      </c>
      <c r="L1841" s="1" t="s">
        <v>75</v>
      </c>
      <c r="M1841" s="1" t="s">
        <v>46</v>
      </c>
      <c r="N1841" s="1" t="s">
        <v>11</v>
      </c>
      <c r="O1841" s="1" t="s">
        <v>47</v>
      </c>
      <c r="P1841" s="1" t="s">
        <v>38</v>
      </c>
      <c r="Q1841" s="1" t="s">
        <v>76</v>
      </c>
      <c r="R1841" s="1" t="s">
        <v>20</v>
      </c>
    </row>
    <row r="1842" spans="1:18" hidden="1" x14ac:dyDescent="0.3">
      <c r="A1842" s="1" t="s">
        <v>811</v>
      </c>
      <c r="B1842" s="1">
        <v>51600</v>
      </c>
      <c r="C1842" s="1" t="s">
        <v>12</v>
      </c>
      <c r="D1842" s="6">
        <v>4.5999955222000004</v>
      </c>
      <c r="E1842" s="6" t="s">
        <v>963</v>
      </c>
      <c r="F1842" s="6" t="s">
        <v>963</v>
      </c>
      <c r="G1842" s="6" t="s">
        <v>963</v>
      </c>
      <c r="H1842" s="6">
        <v>4.5576009412999996</v>
      </c>
      <c r="I1842" s="6" t="s">
        <v>964</v>
      </c>
      <c r="J1842" s="6">
        <v>4.4979209197000003</v>
      </c>
      <c r="K1842" s="6" t="s">
        <v>964</v>
      </c>
      <c r="L1842" s="1" t="s">
        <v>75</v>
      </c>
      <c r="M1842" s="1" t="s">
        <v>46</v>
      </c>
      <c r="N1842" s="1" t="s">
        <v>11</v>
      </c>
      <c r="O1842" s="1" t="s">
        <v>47</v>
      </c>
      <c r="P1842" s="1" t="s">
        <v>38</v>
      </c>
      <c r="Q1842" s="1" t="s">
        <v>76</v>
      </c>
      <c r="R1842" s="1" t="s">
        <v>20</v>
      </c>
    </row>
    <row r="1843" spans="1:18" hidden="1" x14ac:dyDescent="0.3">
      <c r="A1843" s="1" t="s">
        <v>497</v>
      </c>
      <c r="B1843" s="1">
        <v>24017</v>
      </c>
      <c r="C1843" s="1" t="s">
        <v>10</v>
      </c>
      <c r="D1843" s="6">
        <v>5.4944310661999998</v>
      </c>
      <c r="E1843" s="6" t="s">
        <v>963</v>
      </c>
      <c r="F1843" s="6" t="s">
        <v>963</v>
      </c>
      <c r="G1843" s="6" t="s">
        <v>963</v>
      </c>
      <c r="H1843" s="6">
        <v>5.8593580132999996</v>
      </c>
      <c r="I1843" s="6" t="s">
        <v>964</v>
      </c>
      <c r="J1843" s="6">
        <v>6.0483250623</v>
      </c>
      <c r="K1843" s="6" t="s">
        <v>964</v>
      </c>
      <c r="L1843" s="1" t="s">
        <v>75</v>
      </c>
      <c r="M1843" s="1" t="s">
        <v>46</v>
      </c>
      <c r="N1843" s="1" t="s">
        <v>11</v>
      </c>
      <c r="O1843" s="1" t="s">
        <v>47</v>
      </c>
      <c r="P1843" s="1" t="s">
        <v>38</v>
      </c>
      <c r="Q1843" s="1" t="s">
        <v>76</v>
      </c>
      <c r="R1843" s="1" t="s">
        <v>20</v>
      </c>
    </row>
    <row r="1844" spans="1:18" hidden="1" x14ac:dyDescent="0.3">
      <c r="A1844" s="1" t="s">
        <v>811</v>
      </c>
      <c r="B1844" s="1">
        <v>51683</v>
      </c>
      <c r="C1844" s="1" t="s">
        <v>12</v>
      </c>
      <c r="D1844" s="6">
        <v>6.6413881777999997</v>
      </c>
      <c r="E1844" s="6" t="s">
        <v>963</v>
      </c>
      <c r="F1844" s="6" t="s">
        <v>963</v>
      </c>
      <c r="G1844" s="6" t="s">
        <v>963</v>
      </c>
      <c r="H1844" s="6">
        <v>6.5805491610000004</v>
      </c>
      <c r="I1844" s="6" t="s">
        <v>964</v>
      </c>
      <c r="J1844" s="6">
        <v>6.4943889482000001</v>
      </c>
      <c r="K1844" s="6" t="s">
        <v>964</v>
      </c>
      <c r="L1844" s="1" t="s">
        <v>75</v>
      </c>
      <c r="M1844" s="1" t="s">
        <v>46</v>
      </c>
      <c r="N1844" s="1" t="s">
        <v>11</v>
      </c>
      <c r="O1844" s="1" t="s">
        <v>47</v>
      </c>
      <c r="P1844" s="1" t="s">
        <v>38</v>
      </c>
      <c r="Q1844" s="1" t="s">
        <v>76</v>
      </c>
      <c r="R1844" s="1" t="s">
        <v>20</v>
      </c>
    </row>
    <row r="1845" spans="1:18" hidden="1" x14ac:dyDescent="0.3">
      <c r="A1845" s="1" t="s">
        <v>811</v>
      </c>
      <c r="B1845" s="1">
        <v>51510</v>
      </c>
      <c r="C1845" s="1" t="s">
        <v>10</v>
      </c>
      <c r="D1845" s="6">
        <v>7.8185672439999996</v>
      </c>
      <c r="E1845" s="6" t="s">
        <v>963</v>
      </c>
      <c r="F1845" s="6" t="s">
        <v>963</v>
      </c>
      <c r="G1845" s="6" t="s">
        <v>963</v>
      </c>
      <c r="H1845" s="6">
        <v>7.7390302612999999</v>
      </c>
      <c r="I1845" s="6" t="s">
        <v>964</v>
      </c>
      <c r="J1845" s="6">
        <v>7.6375231215000001</v>
      </c>
      <c r="K1845" s="6" t="s">
        <v>964</v>
      </c>
      <c r="L1845" s="1" t="s">
        <v>75</v>
      </c>
      <c r="M1845" s="1" t="s">
        <v>46</v>
      </c>
      <c r="N1845" s="1" t="s">
        <v>11</v>
      </c>
      <c r="O1845" s="1" t="s">
        <v>47</v>
      </c>
      <c r="P1845" s="1" t="s">
        <v>38</v>
      </c>
      <c r="Q1845" s="1" t="s">
        <v>76</v>
      </c>
      <c r="R1845" s="1" t="s">
        <v>20</v>
      </c>
    </row>
    <row r="1846" spans="1:18" hidden="1" x14ac:dyDescent="0.3">
      <c r="A1846" s="1" t="s">
        <v>811</v>
      </c>
      <c r="B1846" s="1">
        <v>51107</v>
      </c>
      <c r="C1846" s="1" t="s">
        <v>10</v>
      </c>
      <c r="D1846" s="6">
        <v>8.8608702643000008</v>
      </c>
      <c r="E1846" s="6" t="s">
        <v>963</v>
      </c>
      <c r="F1846" s="6" t="s">
        <v>963</v>
      </c>
      <c r="G1846" s="6" t="s">
        <v>963</v>
      </c>
      <c r="H1846" s="6">
        <v>8.7707322597000008</v>
      </c>
      <c r="I1846" s="6" t="s">
        <v>964</v>
      </c>
      <c r="J1846" s="6">
        <v>8.6556855655000007</v>
      </c>
      <c r="K1846" s="6" t="s">
        <v>964</v>
      </c>
      <c r="L1846" s="1" t="s">
        <v>75</v>
      </c>
      <c r="M1846" s="1" t="s">
        <v>46</v>
      </c>
      <c r="N1846" s="1" t="s">
        <v>11</v>
      </c>
      <c r="O1846" s="1" t="s">
        <v>47</v>
      </c>
      <c r="P1846" s="1" t="s">
        <v>38</v>
      </c>
      <c r="Q1846" s="1" t="s">
        <v>76</v>
      </c>
      <c r="R1846" s="1" t="s">
        <v>20</v>
      </c>
    </row>
    <row r="1847" spans="1:18" hidden="1" x14ac:dyDescent="0.3">
      <c r="A1847" s="1" t="s">
        <v>497</v>
      </c>
      <c r="B1847" s="1">
        <v>24021</v>
      </c>
      <c r="C1847" s="1" t="s">
        <v>10</v>
      </c>
      <c r="D1847" s="6">
        <v>9.4432145418999998</v>
      </c>
      <c r="E1847" s="6" t="s">
        <v>963</v>
      </c>
      <c r="F1847" s="6" t="s">
        <v>963</v>
      </c>
      <c r="G1847" s="6" t="s">
        <v>963</v>
      </c>
      <c r="H1847" s="6">
        <v>10.070405673</v>
      </c>
      <c r="I1847" s="6" t="s">
        <v>964</v>
      </c>
      <c r="J1847" s="6">
        <v>10.395176015000001</v>
      </c>
      <c r="K1847" s="6" t="s">
        <v>964</v>
      </c>
      <c r="L1847" s="1" t="s">
        <v>75</v>
      </c>
      <c r="M1847" s="1" t="s">
        <v>46</v>
      </c>
      <c r="N1847" s="1" t="s">
        <v>11</v>
      </c>
      <c r="O1847" s="1" t="s">
        <v>47</v>
      </c>
      <c r="P1847" s="1" t="s">
        <v>38</v>
      </c>
      <c r="Q1847" s="1" t="s">
        <v>76</v>
      </c>
      <c r="R1847" s="1" t="s">
        <v>20</v>
      </c>
    </row>
    <row r="1848" spans="1:18" hidden="1" x14ac:dyDescent="0.3">
      <c r="A1848" s="1" t="s">
        <v>811</v>
      </c>
      <c r="B1848" s="1">
        <v>51013</v>
      </c>
      <c r="C1848" s="1" t="s">
        <v>10</v>
      </c>
      <c r="D1848" s="6">
        <v>10.776370507999999</v>
      </c>
      <c r="E1848" s="6" t="s">
        <v>963</v>
      </c>
      <c r="F1848" s="6" t="s">
        <v>963</v>
      </c>
      <c r="G1848" s="6" t="s">
        <v>963</v>
      </c>
      <c r="H1848" s="6">
        <v>10.666738879</v>
      </c>
      <c r="I1848" s="6" t="s">
        <v>964</v>
      </c>
      <c r="J1848" s="6">
        <v>10.526830634</v>
      </c>
      <c r="K1848" s="6" t="s">
        <v>964</v>
      </c>
      <c r="L1848" s="1" t="s">
        <v>75</v>
      </c>
      <c r="M1848" s="1" t="s">
        <v>46</v>
      </c>
      <c r="N1848" s="1" t="s">
        <v>11</v>
      </c>
      <c r="O1848" s="1" t="s">
        <v>47</v>
      </c>
      <c r="P1848" s="1" t="s">
        <v>38</v>
      </c>
      <c r="Q1848" s="1" t="s">
        <v>76</v>
      </c>
      <c r="R1848" s="1" t="s">
        <v>20</v>
      </c>
    </row>
    <row r="1849" spans="1:18" hidden="1" x14ac:dyDescent="0.3">
      <c r="A1849" s="1" t="s">
        <v>811</v>
      </c>
      <c r="B1849" s="1">
        <v>51153</v>
      </c>
      <c r="C1849" s="1" t="s">
        <v>10</v>
      </c>
      <c r="D1849" s="6">
        <v>12.732766397000001</v>
      </c>
      <c r="E1849" s="6" t="s">
        <v>963</v>
      </c>
      <c r="F1849" s="6" t="s">
        <v>963</v>
      </c>
      <c r="G1849" s="6" t="s">
        <v>963</v>
      </c>
      <c r="H1849" s="6">
        <v>12.603233655</v>
      </c>
      <c r="I1849" s="6" t="s">
        <v>964</v>
      </c>
      <c r="J1849" s="6">
        <v>12.437924091999999</v>
      </c>
      <c r="K1849" s="6" t="s">
        <v>964</v>
      </c>
      <c r="L1849" s="1" t="s">
        <v>75</v>
      </c>
      <c r="M1849" s="1" t="s">
        <v>46</v>
      </c>
      <c r="N1849" s="1" t="s">
        <v>11</v>
      </c>
      <c r="O1849" s="1" t="s">
        <v>47</v>
      </c>
      <c r="P1849" s="1" t="s">
        <v>38</v>
      </c>
      <c r="Q1849" s="1" t="s">
        <v>76</v>
      </c>
      <c r="R1849" s="1" t="s">
        <v>20</v>
      </c>
    </row>
    <row r="1850" spans="1:18" hidden="1" x14ac:dyDescent="0.3">
      <c r="A1850" s="1" t="s">
        <v>497</v>
      </c>
      <c r="B1850" s="1">
        <v>24009</v>
      </c>
      <c r="C1850" s="1" t="s">
        <v>12</v>
      </c>
      <c r="D1850" s="6">
        <v>15.318415713</v>
      </c>
      <c r="E1850" s="6" t="s">
        <v>963</v>
      </c>
      <c r="F1850" s="6" t="s">
        <v>963</v>
      </c>
      <c r="G1850" s="6" t="s">
        <v>963</v>
      </c>
      <c r="H1850" s="6">
        <v>16.347880064999998</v>
      </c>
      <c r="I1850" s="6" t="s">
        <v>964</v>
      </c>
      <c r="J1850" s="6">
        <v>16.875356497999999</v>
      </c>
      <c r="K1850" s="6" t="s">
        <v>964</v>
      </c>
      <c r="L1850" s="1" t="s">
        <v>75</v>
      </c>
      <c r="M1850" s="1" t="s">
        <v>46</v>
      </c>
      <c r="N1850" s="1" t="s">
        <v>11</v>
      </c>
      <c r="O1850" s="1" t="s">
        <v>47</v>
      </c>
      <c r="P1850" s="1" t="s">
        <v>38</v>
      </c>
      <c r="Q1850" s="1" t="s">
        <v>76</v>
      </c>
      <c r="R1850" s="1" t="s">
        <v>20</v>
      </c>
    </row>
    <row r="1851" spans="1:18" hidden="1" x14ac:dyDescent="0.3">
      <c r="A1851" s="1" t="s">
        <v>497</v>
      </c>
      <c r="B1851" s="1">
        <v>24017</v>
      </c>
      <c r="C1851" s="1" t="s">
        <v>12</v>
      </c>
      <c r="D1851" s="6">
        <v>25.003287608000001</v>
      </c>
      <c r="E1851" s="6" t="s">
        <v>963</v>
      </c>
      <c r="F1851" s="6" t="s">
        <v>963</v>
      </c>
      <c r="G1851" s="6" t="s">
        <v>963</v>
      </c>
      <c r="H1851" s="6">
        <v>26.686357455</v>
      </c>
      <c r="I1851" s="6" t="s">
        <v>964</v>
      </c>
      <c r="J1851" s="6">
        <v>27.547419077000001</v>
      </c>
      <c r="K1851" s="6" t="s">
        <v>964</v>
      </c>
      <c r="L1851" s="1" t="s">
        <v>75</v>
      </c>
      <c r="M1851" s="1" t="s">
        <v>46</v>
      </c>
      <c r="N1851" s="1" t="s">
        <v>11</v>
      </c>
      <c r="O1851" s="1" t="s">
        <v>47</v>
      </c>
      <c r="P1851" s="1" t="s">
        <v>38</v>
      </c>
      <c r="Q1851" s="1" t="s">
        <v>76</v>
      </c>
      <c r="R1851" s="1" t="s">
        <v>20</v>
      </c>
    </row>
    <row r="1852" spans="1:18" hidden="1" x14ac:dyDescent="0.3">
      <c r="A1852" s="1" t="s">
        <v>9</v>
      </c>
      <c r="B1852" s="1">
        <v>11001</v>
      </c>
      <c r="C1852" s="1" t="s">
        <v>10</v>
      </c>
      <c r="D1852" s="6">
        <v>33.119558081999998</v>
      </c>
      <c r="E1852" s="6" t="s">
        <v>963</v>
      </c>
      <c r="F1852" s="6" t="s">
        <v>963</v>
      </c>
      <c r="G1852" s="6" t="s">
        <v>963</v>
      </c>
      <c r="H1852" s="6">
        <v>36.174950289999998</v>
      </c>
      <c r="I1852" s="6" t="s">
        <v>964</v>
      </c>
      <c r="J1852" s="6">
        <v>37.863014012000001</v>
      </c>
      <c r="K1852" s="6" t="s">
        <v>964</v>
      </c>
      <c r="L1852" s="1" t="s">
        <v>75</v>
      </c>
      <c r="M1852" s="1" t="s">
        <v>46</v>
      </c>
      <c r="N1852" s="1" t="s">
        <v>11</v>
      </c>
      <c r="O1852" s="1" t="s">
        <v>47</v>
      </c>
      <c r="P1852" s="1" t="s">
        <v>38</v>
      </c>
      <c r="Q1852" s="1" t="s">
        <v>76</v>
      </c>
      <c r="R1852" s="1" t="s">
        <v>20</v>
      </c>
    </row>
    <row r="1853" spans="1:18" hidden="1" x14ac:dyDescent="0.3">
      <c r="A1853" s="1" t="s">
        <v>811</v>
      </c>
      <c r="B1853" s="1">
        <v>51510</v>
      </c>
      <c r="C1853" s="1" t="s">
        <v>12</v>
      </c>
      <c r="D1853" s="6">
        <v>35.721366154000002</v>
      </c>
      <c r="E1853" s="6" t="s">
        <v>963</v>
      </c>
      <c r="F1853" s="6" t="s">
        <v>963</v>
      </c>
      <c r="G1853" s="6" t="s">
        <v>963</v>
      </c>
      <c r="H1853" s="6">
        <v>35.391733262000002</v>
      </c>
      <c r="I1853" s="6" t="s">
        <v>964</v>
      </c>
      <c r="J1853" s="6">
        <v>34.928291850999997</v>
      </c>
      <c r="K1853" s="6" t="s">
        <v>964</v>
      </c>
      <c r="L1853" s="1" t="s">
        <v>75</v>
      </c>
      <c r="M1853" s="1" t="s">
        <v>46</v>
      </c>
      <c r="N1853" s="1" t="s">
        <v>11</v>
      </c>
      <c r="O1853" s="1" t="s">
        <v>47</v>
      </c>
      <c r="P1853" s="1" t="s">
        <v>38</v>
      </c>
      <c r="Q1853" s="1" t="s">
        <v>76</v>
      </c>
      <c r="R1853" s="1" t="s">
        <v>20</v>
      </c>
    </row>
    <row r="1854" spans="1:18" hidden="1" x14ac:dyDescent="0.3">
      <c r="A1854" s="1" t="s">
        <v>497</v>
      </c>
      <c r="B1854" s="1">
        <v>24033</v>
      </c>
      <c r="C1854" s="1" t="s">
        <v>10</v>
      </c>
      <c r="D1854" s="6">
        <v>36.570300555999999</v>
      </c>
      <c r="E1854" s="6" t="s">
        <v>963</v>
      </c>
      <c r="F1854" s="6" t="s">
        <v>963</v>
      </c>
      <c r="G1854" s="6" t="s">
        <v>963</v>
      </c>
      <c r="H1854" s="6">
        <v>38.999226585000002</v>
      </c>
      <c r="I1854" s="6" t="s">
        <v>964</v>
      </c>
      <c r="J1854" s="6">
        <v>40.256942393000003</v>
      </c>
      <c r="K1854" s="6" t="s">
        <v>964</v>
      </c>
      <c r="L1854" s="1" t="s">
        <v>75</v>
      </c>
      <c r="M1854" s="1" t="s">
        <v>46</v>
      </c>
      <c r="N1854" s="1" t="s">
        <v>11</v>
      </c>
      <c r="O1854" s="1" t="s">
        <v>47</v>
      </c>
      <c r="P1854" s="1" t="s">
        <v>38</v>
      </c>
      <c r="Q1854" s="1" t="s">
        <v>76</v>
      </c>
      <c r="R1854" s="1" t="s">
        <v>20</v>
      </c>
    </row>
    <row r="1855" spans="1:18" hidden="1" x14ac:dyDescent="0.3">
      <c r="A1855" s="1" t="s">
        <v>811</v>
      </c>
      <c r="B1855" s="1">
        <v>51107</v>
      </c>
      <c r="C1855" s="1" t="s">
        <v>12</v>
      </c>
      <c r="D1855" s="6">
        <v>39.460915688</v>
      </c>
      <c r="E1855" s="6" t="s">
        <v>963</v>
      </c>
      <c r="F1855" s="6" t="s">
        <v>963</v>
      </c>
      <c r="G1855" s="6" t="s">
        <v>963</v>
      </c>
      <c r="H1855" s="6">
        <v>39.100364777000003</v>
      </c>
      <c r="I1855" s="6" t="s">
        <v>964</v>
      </c>
      <c r="J1855" s="6">
        <v>38.588447924999997</v>
      </c>
      <c r="K1855" s="6" t="s">
        <v>964</v>
      </c>
      <c r="L1855" s="1" t="s">
        <v>75</v>
      </c>
      <c r="M1855" s="1" t="s">
        <v>46</v>
      </c>
      <c r="N1855" s="1" t="s">
        <v>11</v>
      </c>
      <c r="O1855" s="1" t="s">
        <v>47</v>
      </c>
      <c r="P1855" s="1" t="s">
        <v>38</v>
      </c>
      <c r="Q1855" s="1" t="s">
        <v>76</v>
      </c>
      <c r="R1855" s="1" t="s">
        <v>20</v>
      </c>
    </row>
    <row r="1856" spans="1:18" hidden="1" x14ac:dyDescent="0.3">
      <c r="A1856" s="1" t="s">
        <v>497</v>
      </c>
      <c r="B1856" s="1">
        <v>24021</v>
      </c>
      <c r="C1856" s="1" t="s">
        <v>12</v>
      </c>
      <c r="D1856" s="6">
        <v>41.154363961000001</v>
      </c>
      <c r="E1856" s="6" t="s">
        <v>963</v>
      </c>
      <c r="F1856" s="6" t="s">
        <v>963</v>
      </c>
      <c r="G1856" s="6" t="s">
        <v>963</v>
      </c>
      <c r="H1856" s="6">
        <v>43.930433458000003</v>
      </c>
      <c r="I1856" s="6" t="s">
        <v>964</v>
      </c>
      <c r="J1856" s="6">
        <v>45.348070116999999</v>
      </c>
      <c r="K1856" s="6" t="s">
        <v>964</v>
      </c>
      <c r="L1856" s="1" t="s">
        <v>75</v>
      </c>
      <c r="M1856" s="1" t="s">
        <v>46</v>
      </c>
      <c r="N1856" s="1" t="s">
        <v>11</v>
      </c>
      <c r="O1856" s="1" t="s">
        <v>47</v>
      </c>
      <c r="P1856" s="1" t="s">
        <v>38</v>
      </c>
      <c r="Q1856" s="1" t="s">
        <v>76</v>
      </c>
      <c r="R1856" s="1" t="s">
        <v>20</v>
      </c>
    </row>
    <row r="1857" spans="1:18" hidden="1" x14ac:dyDescent="0.3">
      <c r="A1857" s="1" t="s">
        <v>497</v>
      </c>
      <c r="B1857" s="1">
        <v>24031</v>
      </c>
      <c r="C1857" s="1" t="s">
        <v>10</v>
      </c>
      <c r="D1857" s="6">
        <v>41.309563994999998</v>
      </c>
      <c r="E1857" s="6" t="s">
        <v>963</v>
      </c>
      <c r="F1857" s="6" t="s">
        <v>963</v>
      </c>
      <c r="G1857" s="6" t="s">
        <v>963</v>
      </c>
      <c r="H1857" s="6">
        <v>44.053249563999998</v>
      </c>
      <c r="I1857" s="6" t="s">
        <v>964</v>
      </c>
      <c r="J1857" s="6">
        <v>45.473979118000003</v>
      </c>
      <c r="K1857" s="6" t="s">
        <v>964</v>
      </c>
      <c r="L1857" s="1" t="s">
        <v>75</v>
      </c>
      <c r="M1857" s="1" t="s">
        <v>46</v>
      </c>
      <c r="N1857" s="1" t="s">
        <v>11</v>
      </c>
      <c r="O1857" s="1" t="s">
        <v>47</v>
      </c>
      <c r="P1857" s="1" t="s">
        <v>38</v>
      </c>
      <c r="Q1857" s="1" t="s">
        <v>76</v>
      </c>
      <c r="R1857" s="1" t="s">
        <v>20</v>
      </c>
    </row>
    <row r="1858" spans="1:18" hidden="1" x14ac:dyDescent="0.3">
      <c r="A1858" s="1" t="s">
        <v>811</v>
      </c>
      <c r="B1858" s="1">
        <v>51059</v>
      </c>
      <c r="C1858" s="1" t="s">
        <v>10</v>
      </c>
      <c r="D1858" s="6">
        <v>43.831285956999999</v>
      </c>
      <c r="E1858" s="6" t="s">
        <v>963</v>
      </c>
      <c r="F1858" s="6" t="s">
        <v>963</v>
      </c>
      <c r="G1858" s="6" t="s">
        <v>963</v>
      </c>
      <c r="H1858" s="6">
        <v>43.385383376999997</v>
      </c>
      <c r="I1858" s="6" t="s">
        <v>964</v>
      </c>
      <c r="J1858" s="6">
        <v>42.816324582</v>
      </c>
      <c r="K1858" s="6" t="s">
        <v>964</v>
      </c>
      <c r="L1858" s="1" t="s">
        <v>75</v>
      </c>
      <c r="M1858" s="1" t="s">
        <v>46</v>
      </c>
      <c r="N1858" s="1" t="s">
        <v>11</v>
      </c>
      <c r="O1858" s="1" t="s">
        <v>47</v>
      </c>
      <c r="P1858" s="1" t="s">
        <v>38</v>
      </c>
      <c r="Q1858" s="1" t="s">
        <v>76</v>
      </c>
      <c r="R1858" s="1" t="s">
        <v>20</v>
      </c>
    </row>
    <row r="1859" spans="1:18" hidden="1" x14ac:dyDescent="0.3">
      <c r="A1859" s="1" t="s">
        <v>811</v>
      </c>
      <c r="B1859" s="1">
        <v>51013</v>
      </c>
      <c r="C1859" s="1" t="s">
        <v>12</v>
      </c>
      <c r="D1859" s="6">
        <v>49.252053375999999</v>
      </c>
      <c r="E1859" s="6" t="s">
        <v>963</v>
      </c>
      <c r="F1859" s="6" t="s">
        <v>963</v>
      </c>
      <c r="G1859" s="6" t="s">
        <v>963</v>
      </c>
      <c r="H1859" s="6">
        <v>48.797247411000001</v>
      </c>
      <c r="I1859" s="6" t="s">
        <v>964</v>
      </c>
      <c r="J1859" s="6">
        <v>48.158262489999998</v>
      </c>
      <c r="K1859" s="6" t="s">
        <v>964</v>
      </c>
      <c r="L1859" s="1" t="s">
        <v>75</v>
      </c>
      <c r="M1859" s="1" t="s">
        <v>46</v>
      </c>
      <c r="N1859" s="1" t="s">
        <v>11</v>
      </c>
      <c r="O1859" s="1" t="s">
        <v>47</v>
      </c>
      <c r="P1859" s="1" t="s">
        <v>38</v>
      </c>
      <c r="Q1859" s="1" t="s">
        <v>76</v>
      </c>
      <c r="R1859" s="1" t="s">
        <v>20</v>
      </c>
    </row>
    <row r="1860" spans="1:18" hidden="1" x14ac:dyDescent="0.3">
      <c r="A1860" s="1" t="s">
        <v>811</v>
      </c>
      <c r="B1860" s="1">
        <v>51153</v>
      </c>
      <c r="C1860" s="1" t="s">
        <v>12</v>
      </c>
      <c r="D1860" s="6">
        <v>57.899258695999997</v>
      </c>
      <c r="E1860" s="6" t="s">
        <v>963</v>
      </c>
      <c r="F1860" s="6" t="s">
        <v>963</v>
      </c>
      <c r="G1860" s="6" t="s">
        <v>963</v>
      </c>
      <c r="H1860" s="6">
        <v>57.367248463000003</v>
      </c>
      <c r="I1860" s="6" t="s">
        <v>964</v>
      </c>
      <c r="J1860" s="6">
        <v>56.616080031999999</v>
      </c>
      <c r="K1860" s="6" t="s">
        <v>964</v>
      </c>
      <c r="L1860" s="1" t="s">
        <v>75</v>
      </c>
      <c r="M1860" s="1" t="s">
        <v>46</v>
      </c>
      <c r="N1860" s="1" t="s">
        <v>11</v>
      </c>
      <c r="O1860" s="1" t="s">
        <v>47</v>
      </c>
      <c r="P1860" s="1" t="s">
        <v>38</v>
      </c>
      <c r="Q1860" s="1" t="s">
        <v>76</v>
      </c>
      <c r="R1860" s="1" t="s">
        <v>20</v>
      </c>
    </row>
    <row r="1861" spans="1:18" hidden="1" x14ac:dyDescent="0.3">
      <c r="A1861" s="1" t="s">
        <v>9</v>
      </c>
      <c r="B1861" s="1">
        <v>11001</v>
      </c>
      <c r="C1861" s="1" t="s">
        <v>12</v>
      </c>
      <c r="D1861" s="6">
        <v>150.36276921999999</v>
      </c>
      <c r="E1861" s="6" t="s">
        <v>963</v>
      </c>
      <c r="F1861" s="6" t="s">
        <v>963</v>
      </c>
      <c r="G1861" s="6" t="s">
        <v>963</v>
      </c>
      <c r="H1861" s="6">
        <v>164.38622741</v>
      </c>
      <c r="I1861" s="6" t="s">
        <v>964</v>
      </c>
      <c r="J1861" s="6">
        <v>172.06081029000001</v>
      </c>
      <c r="K1861" s="6" t="s">
        <v>964</v>
      </c>
      <c r="L1861" s="1" t="s">
        <v>75</v>
      </c>
      <c r="M1861" s="1" t="s">
        <v>46</v>
      </c>
      <c r="N1861" s="1" t="s">
        <v>11</v>
      </c>
      <c r="O1861" s="1" t="s">
        <v>47</v>
      </c>
      <c r="P1861" s="1" t="s">
        <v>38</v>
      </c>
      <c r="Q1861" s="1" t="s">
        <v>76</v>
      </c>
      <c r="R1861" s="1" t="s">
        <v>20</v>
      </c>
    </row>
    <row r="1862" spans="1:18" hidden="1" x14ac:dyDescent="0.3">
      <c r="A1862" s="1" t="s">
        <v>497</v>
      </c>
      <c r="B1862" s="1">
        <v>24033</v>
      </c>
      <c r="C1862" s="1" t="s">
        <v>12</v>
      </c>
      <c r="D1862" s="6">
        <v>166.43867155999999</v>
      </c>
      <c r="E1862" s="6" t="s">
        <v>963</v>
      </c>
      <c r="F1862" s="6" t="s">
        <v>963</v>
      </c>
      <c r="G1862" s="6" t="s">
        <v>963</v>
      </c>
      <c r="H1862" s="6">
        <v>177.65014259</v>
      </c>
      <c r="I1862" s="6" t="s">
        <v>964</v>
      </c>
      <c r="J1862" s="6">
        <v>183.38227999</v>
      </c>
      <c r="K1862" s="6" t="s">
        <v>964</v>
      </c>
      <c r="L1862" s="1" t="s">
        <v>75</v>
      </c>
      <c r="M1862" s="1" t="s">
        <v>46</v>
      </c>
      <c r="N1862" s="1" t="s">
        <v>11</v>
      </c>
      <c r="O1862" s="1" t="s">
        <v>47</v>
      </c>
      <c r="P1862" s="1" t="s">
        <v>38</v>
      </c>
      <c r="Q1862" s="1" t="s">
        <v>76</v>
      </c>
      <c r="R1862" s="1" t="s">
        <v>20</v>
      </c>
    </row>
    <row r="1863" spans="1:18" hidden="1" x14ac:dyDescent="0.3">
      <c r="A1863" s="1" t="s">
        <v>497</v>
      </c>
      <c r="B1863" s="1">
        <v>24031</v>
      </c>
      <c r="C1863" s="1" t="s">
        <v>12</v>
      </c>
      <c r="D1863" s="6">
        <v>184.62439279</v>
      </c>
      <c r="E1863" s="6" t="s">
        <v>963</v>
      </c>
      <c r="F1863" s="6" t="s">
        <v>963</v>
      </c>
      <c r="G1863" s="6" t="s">
        <v>963</v>
      </c>
      <c r="H1863" s="6">
        <v>197.07025282999999</v>
      </c>
      <c r="I1863" s="6" t="s">
        <v>964</v>
      </c>
      <c r="J1863" s="6">
        <v>203.42934346999999</v>
      </c>
      <c r="K1863" s="6" t="s">
        <v>964</v>
      </c>
      <c r="L1863" s="1" t="s">
        <v>75</v>
      </c>
      <c r="M1863" s="1" t="s">
        <v>46</v>
      </c>
      <c r="N1863" s="1" t="s">
        <v>11</v>
      </c>
      <c r="O1863" s="1" t="s">
        <v>47</v>
      </c>
      <c r="P1863" s="1" t="s">
        <v>38</v>
      </c>
      <c r="Q1863" s="1" t="s">
        <v>76</v>
      </c>
      <c r="R1863" s="1" t="s">
        <v>20</v>
      </c>
    </row>
    <row r="1864" spans="1:18" hidden="1" x14ac:dyDescent="0.3">
      <c r="A1864" s="1" t="s">
        <v>811</v>
      </c>
      <c r="B1864" s="1">
        <v>51059</v>
      </c>
      <c r="C1864" s="1" t="s">
        <v>12</v>
      </c>
      <c r="D1864" s="6">
        <v>198.89185196</v>
      </c>
      <c r="E1864" s="6" t="s">
        <v>963</v>
      </c>
      <c r="F1864" s="6" t="s">
        <v>963</v>
      </c>
      <c r="G1864" s="6" t="s">
        <v>963</v>
      </c>
      <c r="H1864" s="6">
        <v>197.05888399</v>
      </c>
      <c r="I1864" s="6" t="s">
        <v>964</v>
      </c>
      <c r="J1864" s="6">
        <v>194.47854179000001</v>
      </c>
      <c r="K1864" s="6" t="s">
        <v>964</v>
      </c>
      <c r="L1864" s="1" t="s">
        <v>75</v>
      </c>
      <c r="M1864" s="1" t="s">
        <v>46</v>
      </c>
      <c r="N1864" s="1" t="s">
        <v>11</v>
      </c>
      <c r="O1864" s="1" t="s">
        <v>47</v>
      </c>
      <c r="P1864" s="1" t="s">
        <v>38</v>
      </c>
      <c r="Q1864" s="1" t="s">
        <v>76</v>
      </c>
      <c r="R1864" s="1" t="s">
        <v>20</v>
      </c>
    </row>
    <row r="1865" spans="1:18" hidden="1" x14ac:dyDescent="0.3">
      <c r="A1865" s="1" t="s">
        <v>811</v>
      </c>
      <c r="B1865" s="1">
        <v>51685</v>
      </c>
      <c r="C1865" s="1" t="s">
        <v>10</v>
      </c>
      <c r="D1865" s="6">
        <v>2.2198388499999999E-2</v>
      </c>
      <c r="E1865" s="6" t="s">
        <v>963</v>
      </c>
      <c r="F1865" s="6" t="s">
        <v>963</v>
      </c>
      <c r="G1865" s="6" t="s">
        <v>963</v>
      </c>
      <c r="H1865" s="6">
        <v>2.2108460900000002E-2</v>
      </c>
      <c r="I1865" s="6" t="s">
        <v>964</v>
      </c>
      <c r="J1865" s="6">
        <v>2.1820612900000001E-2</v>
      </c>
      <c r="K1865" s="6" t="s">
        <v>964</v>
      </c>
      <c r="L1865" s="1" t="s">
        <v>81</v>
      </c>
      <c r="M1865" s="1" t="s">
        <v>46</v>
      </c>
      <c r="N1865" s="1" t="s">
        <v>11</v>
      </c>
      <c r="O1865" s="1" t="s">
        <v>47</v>
      </c>
      <c r="P1865" s="1" t="s">
        <v>38</v>
      </c>
      <c r="Q1865" s="1" t="s">
        <v>82</v>
      </c>
      <c r="R1865" s="1" t="s">
        <v>20</v>
      </c>
    </row>
    <row r="1866" spans="1:18" hidden="1" x14ac:dyDescent="0.3">
      <c r="A1866" s="1" t="s">
        <v>811</v>
      </c>
      <c r="B1866" s="1">
        <v>51610</v>
      </c>
      <c r="C1866" s="1" t="s">
        <v>10</v>
      </c>
      <c r="D1866" s="6">
        <v>2.8801284399999998E-2</v>
      </c>
      <c r="E1866" s="6" t="s">
        <v>963</v>
      </c>
      <c r="F1866" s="6" t="s">
        <v>963</v>
      </c>
      <c r="G1866" s="6" t="s">
        <v>963</v>
      </c>
      <c r="H1866" s="6">
        <v>2.8684595E-2</v>
      </c>
      <c r="I1866" s="6" t="s">
        <v>964</v>
      </c>
      <c r="J1866" s="6">
        <v>2.8311155599999999E-2</v>
      </c>
      <c r="K1866" s="6" t="s">
        <v>964</v>
      </c>
      <c r="L1866" s="1" t="s">
        <v>81</v>
      </c>
      <c r="M1866" s="1" t="s">
        <v>46</v>
      </c>
      <c r="N1866" s="1" t="s">
        <v>11</v>
      </c>
      <c r="O1866" s="1" t="s">
        <v>47</v>
      </c>
      <c r="P1866" s="1" t="s">
        <v>38</v>
      </c>
      <c r="Q1866" s="1" t="s">
        <v>82</v>
      </c>
      <c r="R1866" s="1" t="s">
        <v>20</v>
      </c>
    </row>
    <row r="1867" spans="1:18" hidden="1" x14ac:dyDescent="0.3">
      <c r="A1867" s="1" t="s">
        <v>811</v>
      </c>
      <c r="B1867" s="1">
        <v>51683</v>
      </c>
      <c r="C1867" s="1" t="s">
        <v>10</v>
      </c>
      <c r="D1867" s="6">
        <v>7.5101937300000005E-2</v>
      </c>
      <c r="E1867" s="6" t="s">
        <v>963</v>
      </c>
      <c r="F1867" s="6" t="s">
        <v>963</v>
      </c>
      <c r="G1867" s="6" t="s">
        <v>963</v>
      </c>
      <c r="H1867" s="6">
        <v>7.4797638799999996E-2</v>
      </c>
      <c r="I1867" s="6" t="s">
        <v>964</v>
      </c>
      <c r="J1867" s="6">
        <v>7.3823817700000002E-2</v>
      </c>
      <c r="K1867" s="6" t="s">
        <v>964</v>
      </c>
      <c r="L1867" s="1" t="s">
        <v>81</v>
      </c>
      <c r="M1867" s="1" t="s">
        <v>46</v>
      </c>
      <c r="N1867" s="1" t="s">
        <v>11</v>
      </c>
      <c r="O1867" s="1" t="s">
        <v>47</v>
      </c>
      <c r="P1867" s="1" t="s">
        <v>38</v>
      </c>
      <c r="Q1867" s="1" t="s">
        <v>82</v>
      </c>
      <c r="R1867" s="1" t="s">
        <v>20</v>
      </c>
    </row>
    <row r="1868" spans="1:18" hidden="1" x14ac:dyDescent="0.3">
      <c r="A1868" s="1" t="s">
        <v>811</v>
      </c>
      <c r="B1868" s="1">
        <v>51685</v>
      </c>
      <c r="C1868" s="1" t="s">
        <v>12</v>
      </c>
      <c r="D1868" s="6">
        <v>0.12020749009999999</v>
      </c>
      <c r="E1868" s="6" t="s">
        <v>963</v>
      </c>
      <c r="F1868" s="6" t="s">
        <v>963</v>
      </c>
      <c r="G1868" s="6" t="s">
        <v>963</v>
      </c>
      <c r="H1868" s="6">
        <v>0.11972144730000001</v>
      </c>
      <c r="I1868" s="6" t="s">
        <v>964</v>
      </c>
      <c r="J1868" s="6">
        <v>0.11815917889999999</v>
      </c>
      <c r="K1868" s="6" t="s">
        <v>964</v>
      </c>
      <c r="L1868" s="1" t="s">
        <v>81</v>
      </c>
      <c r="M1868" s="1" t="s">
        <v>46</v>
      </c>
      <c r="N1868" s="1" t="s">
        <v>11</v>
      </c>
      <c r="O1868" s="1" t="s">
        <v>47</v>
      </c>
      <c r="P1868" s="1" t="s">
        <v>38</v>
      </c>
      <c r="Q1868" s="1" t="s">
        <v>82</v>
      </c>
      <c r="R1868" s="1" t="s">
        <v>20</v>
      </c>
    </row>
    <row r="1869" spans="1:18" hidden="1" x14ac:dyDescent="0.3">
      <c r="A1869" s="1" t="s">
        <v>811</v>
      </c>
      <c r="B1869" s="1">
        <v>51610</v>
      </c>
      <c r="C1869" s="1" t="s">
        <v>12</v>
      </c>
      <c r="D1869" s="6">
        <v>0.15431446339999999</v>
      </c>
      <c r="E1869" s="6" t="s">
        <v>963</v>
      </c>
      <c r="F1869" s="6" t="s">
        <v>963</v>
      </c>
      <c r="G1869" s="6" t="s">
        <v>963</v>
      </c>
      <c r="H1869" s="6">
        <v>0.15368971000000001</v>
      </c>
      <c r="I1869" s="6" t="s">
        <v>964</v>
      </c>
      <c r="J1869" s="6">
        <v>0.1516841733</v>
      </c>
      <c r="K1869" s="6" t="s">
        <v>964</v>
      </c>
      <c r="L1869" s="1" t="s">
        <v>81</v>
      </c>
      <c r="M1869" s="1" t="s">
        <v>46</v>
      </c>
      <c r="N1869" s="1" t="s">
        <v>11</v>
      </c>
      <c r="O1869" s="1" t="s">
        <v>47</v>
      </c>
      <c r="P1869" s="1" t="s">
        <v>38</v>
      </c>
      <c r="Q1869" s="1" t="s">
        <v>82</v>
      </c>
      <c r="R1869" s="1" t="s">
        <v>20</v>
      </c>
    </row>
    <row r="1870" spans="1:18" hidden="1" x14ac:dyDescent="0.3">
      <c r="A1870" s="1" t="s">
        <v>497</v>
      </c>
      <c r="B1870" s="1">
        <v>24009</v>
      </c>
      <c r="C1870" s="1" t="s">
        <v>10</v>
      </c>
      <c r="D1870" s="6">
        <v>0.17880159709999999</v>
      </c>
      <c r="E1870" s="6" t="s">
        <v>963</v>
      </c>
      <c r="F1870" s="6" t="s">
        <v>963</v>
      </c>
      <c r="G1870" s="6" t="s">
        <v>963</v>
      </c>
      <c r="H1870" s="6">
        <v>0.19176864699999999</v>
      </c>
      <c r="I1870" s="6" t="s">
        <v>964</v>
      </c>
      <c r="J1870" s="6">
        <v>0.19796434609999999</v>
      </c>
      <c r="K1870" s="6" t="s">
        <v>964</v>
      </c>
      <c r="L1870" s="1" t="s">
        <v>81</v>
      </c>
      <c r="M1870" s="1" t="s">
        <v>46</v>
      </c>
      <c r="N1870" s="1" t="s">
        <v>11</v>
      </c>
      <c r="O1870" s="1" t="s">
        <v>47</v>
      </c>
      <c r="P1870" s="1" t="s">
        <v>38</v>
      </c>
      <c r="Q1870" s="1" t="s">
        <v>82</v>
      </c>
      <c r="R1870" s="1" t="s">
        <v>20</v>
      </c>
    </row>
    <row r="1871" spans="1:18" hidden="1" x14ac:dyDescent="0.3">
      <c r="A1871" s="1" t="s">
        <v>497</v>
      </c>
      <c r="B1871" s="1">
        <v>24017</v>
      </c>
      <c r="C1871" s="1" t="s">
        <v>10</v>
      </c>
      <c r="D1871" s="6">
        <v>0.28328042790000002</v>
      </c>
      <c r="E1871" s="6" t="s">
        <v>963</v>
      </c>
      <c r="F1871" s="6" t="s">
        <v>963</v>
      </c>
      <c r="G1871" s="6" t="s">
        <v>963</v>
      </c>
      <c r="H1871" s="6">
        <v>0.30382463999999998</v>
      </c>
      <c r="I1871" s="6" t="s">
        <v>964</v>
      </c>
      <c r="J1871" s="6">
        <v>0.31363999040000001</v>
      </c>
      <c r="K1871" s="6" t="s">
        <v>964</v>
      </c>
      <c r="L1871" s="1" t="s">
        <v>81</v>
      </c>
      <c r="M1871" s="1" t="s">
        <v>46</v>
      </c>
      <c r="N1871" s="1" t="s">
        <v>11</v>
      </c>
      <c r="O1871" s="1" t="s">
        <v>47</v>
      </c>
      <c r="P1871" s="1" t="s">
        <v>38</v>
      </c>
      <c r="Q1871" s="1" t="s">
        <v>82</v>
      </c>
      <c r="R1871" s="1" t="s">
        <v>20</v>
      </c>
    </row>
    <row r="1872" spans="1:18" hidden="1" x14ac:dyDescent="0.3">
      <c r="A1872" s="1" t="s">
        <v>811</v>
      </c>
      <c r="B1872" s="1">
        <v>51510</v>
      </c>
      <c r="C1872" s="1" t="s">
        <v>10</v>
      </c>
      <c r="D1872" s="6">
        <v>0.40504578130000002</v>
      </c>
      <c r="E1872" s="6" t="s">
        <v>963</v>
      </c>
      <c r="F1872" s="6" t="s">
        <v>963</v>
      </c>
      <c r="G1872" s="6" t="s">
        <v>963</v>
      </c>
      <c r="H1872" s="6">
        <v>0.40340481420000002</v>
      </c>
      <c r="I1872" s="6" t="s">
        <v>964</v>
      </c>
      <c r="J1872" s="6">
        <v>0.39815312279999998</v>
      </c>
      <c r="K1872" s="6" t="s">
        <v>964</v>
      </c>
      <c r="L1872" s="1" t="s">
        <v>81</v>
      </c>
      <c r="M1872" s="1" t="s">
        <v>46</v>
      </c>
      <c r="N1872" s="1" t="s">
        <v>11</v>
      </c>
      <c r="O1872" s="1" t="s">
        <v>47</v>
      </c>
      <c r="P1872" s="1" t="s">
        <v>38</v>
      </c>
      <c r="Q1872" s="1" t="s">
        <v>82</v>
      </c>
      <c r="R1872" s="1" t="s">
        <v>20</v>
      </c>
    </row>
    <row r="1873" spans="1:18" hidden="1" x14ac:dyDescent="0.3">
      <c r="A1873" s="1" t="s">
        <v>811</v>
      </c>
      <c r="B1873" s="1">
        <v>51683</v>
      </c>
      <c r="C1873" s="1" t="s">
        <v>12</v>
      </c>
      <c r="D1873" s="6">
        <v>0.40634739209999998</v>
      </c>
      <c r="E1873" s="6" t="s">
        <v>963</v>
      </c>
      <c r="F1873" s="6" t="s">
        <v>963</v>
      </c>
      <c r="G1873" s="6" t="s">
        <v>963</v>
      </c>
      <c r="H1873" s="6">
        <v>0.40470480889999999</v>
      </c>
      <c r="I1873" s="6" t="s">
        <v>964</v>
      </c>
      <c r="J1873" s="6">
        <v>0.39942385149999998</v>
      </c>
      <c r="K1873" s="6" t="s">
        <v>964</v>
      </c>
      <c r="L1873" s="1" t="s">
        <v>81</v>
      </c>
      <c r="M1873" s="1" t="s">
        <v>46</v>
      </c>
      <c r="N1873" s="1" t="s">
        <v>11</v>
      </c>
      <c r="O1873" s="1" t="s">
        <v>47</v>
      </c>
      <c r="P1873" s="1" t="s">
        <v>38</v>
      </c>
      <c r="Q1873" s="1" t="s">
        <v>82</v>
      </c>
      <c r="R1873" s="1" t="s">
        <v>20</v>
      </c>
    </row>
    <row r="1874" spans="1:18" hidden="1" x14ac:dyDescent="0.3">
      <c r="A1874" s="1" t="s">
        <v>811</v>
      </c>
      <c r="B1874" s="1">
        <v>51107</v>
      </c>
      <c r="C1874" s="1" t="s">
        <v>10</v>
      </c>
      <c r="D1874" s="6">
        <v>0.4592204661</v>
      </c>
      <c r="E1874" s="6" t="s">
        <v>963</v>
      </c>
      <c r="F1874" s="6" t="s">
        <v>963</v>
      </c>
      <c r="G1874" s="6" t="s">
        <v>963</v>
      </c>
      <c r="H1874" s="6">
        <v>0.45735974410000002</v>
      </c>
      <c r="I1874" s="6" t="s">
        <v>964</v>
      </c>
      <c r="J1874" s="6">
        <v>0.45140538450000001</v>
      </c>
      <c r="K1874" s="6" t="s">
        <v>964</v>
      </c>
      <c r="L1874" s="1" t="s">
        <v>81</v>
      </c>
      <c r="M1874" s="1" t="s">
        <v>46</v>
      </c>
      <c r="N1874" s="1" t="s">
        <v>11</v>
      </c>
      <c r="O1874" s="1" t="s">
        <v>47</v>
      </c>
      <c r="P1874" s="1" t="s">
        <v>38</v>
      </c>
      <c r="Q1874" s="1" t="s">
        <v>82</v>
      </c>
      <c r="R1874" s="1" t="s">
        <v>20</v>
      </c>
    </row>
    <row r="1875" spans="1:18" hidden="1" x14ac:dyDescent="0.3">
      <c r="A1875" s="1" t="s">
        <v>497</v>
      </c>
      <c r="B1875" s="1">
        <v>24021</v>
      </c>
      <c r="C1875" s="1" t="s">
        <v>10</v>
      </c>
      <c r="D1875" s="6">
        <v>0.49286588910000001</v>
      </c>
      <c r="E1875" s="6" t="s">
        <v>963</v>
      </c>
      <c r="F1875" s="6" t="s">
        <v>963</v>
      </c>
      <c r="G1875" s="6" t="s">
        <v>963</v>
      </c>
      <c r="H1875" s="6">
        <v>0.52860952029999997</v>
      </c>
      <c r="I1875" s="6" t="s">
        <v>964</v>
      </c>
      <c r="J1875" s="6">
        <v>0.54568717470000005</v>
      </c>
      <c r="K1875" s="6" t="s">
        <v>964</v>
      </c>
      <c r="L1875" s="1" t="s">
        <v>81</v>
      </c>
      <c r="M1875" s="1" t="s">
        <v>46</v>
      </c>
      <c r="N1875" s="1" t="s">
        <v>11</v>
      </c>
      <c r="O1875" s="1" t="s">
        <v>47</v>
      </c>
      <c r="P1875" s="1" t="s">
        <v>38</v>
      </c>
      <c r="Q1875" s="1" t="s">
        <v>82</v>
      </c>
      <c r="R1875" s="1" t="s">
        <v>20</v>
      </c>
    </row>
    <row r="1876" spans="1:18" hidden="1" x14ac:dyDescent="0.3">
      <c r="A1876" s="1" t="s">
        <v>811</v>
      </c>
      <c r="B1876" s="1">
        <v>51013</v>
      </c>
      <c r="C1876" s="1" t="s">
        <v>10</v>
      </c>
      <c r="D1876" s="6">
        <v>0.55982084190000003</v>
      </c>
      <c r="E1876" s="6" t="s">
        <v>963</v>
      </c>
      <c r="F1876" s="6" t="s">
        <v>963</v>
      </c>
      <c r="G1876" s="6" t="s">
        <v>963</v>
      </c>
      <c r="H1876" s="6">
        <v>0.55755290459999995</v>
      </c>
      <c r="I1876" s="6" t="s">
        <v>964</v>
      </c>
      <c r="J1876" s="6">
        <v>0.5502943334</v>
      </c>
      <c r="K1876" s="6" t="s">
        <v>964</v>
      </c>
      <c r="L1876" s="1" t="s">
        <v>81</v>
      </c>
      <c r="M1876" s="1" t="s">
        <v>46</v>
      </c>
      <c r="N1876" s="1" t="s">
        <v>11</v>
      </c>
      <c r="O1876" s="1" t="s">
        <v>47</v>
      </c>
      <c r="P1876" s="1" t="s">
        <v>38</v>
      </c>
      <c r="Q1876" s="1" t="s">
        <v>82</v>
      </c>
      <c r="R1876" s="1" t="s">
        <v>20</v>
      </c>
    </row>
    <row r="1877" spans="1:18" hidden="1" x14ac:dyDescent="0.3">
      <c r="A1877" s="1" t="s">
        <v>811</v>
      </c>
      <c r="B1877" s="1">
        <v>51153</v>
      </c>
      <c r="C1877" s="1" t="s">
        <v>10</v>
      </c>
      <c r="D1877" s="6">
        <v>0.65719561299999996</v>
      </c>
      <c r="E1877" s="6" t="s">
        <v>963</v>
      </c>
      <c r="F1877" s="6" t="s">
        <v>963</v>
      </c>
      <c r="G1877" s="6" t="s">
        <v>963</v>
      </c>
      <c r="H1877" s="6">
        <v>0.65453232370000003</v>
      </c>
      <c r="I1877" s="6" t="s">
        <v>964</v>
      </c>
      <c r="J1877" s="6">
        <v>0.64601124980000002</v>
      </c>
      <c r="K1877" s="6" t="s">
        <v>964</v>
      </c>
      <c r="L1877" s="1" t="s">
        <v>81</v>
      </c>
      <c r="M1877" s="1" t="s">
        <v>46</v>
      </c>
      <c r="N1877" s="1" t="s">
        <v>11</v>
      </c>
      <c r="O1877" s="1" t="s">
        <v>47</v>
      </c>
      <c r="P1877" s="1" t="s">
        <v>38</v>
      </c>
      <c r="Q1877" s="1" t="s">
        <v>82</v>
      </c>
      <c r="R1877" s="1" t="s">
        <v>20</v>
      </c>
    </row>
    <row r="1878" spans="1:18" hidden="1" x14ac:dyDescent="0.3">
      <c r="A1878" s="1" t="s">
        <v>497</v>
      </c>
      <c r="B1878" s="1">
        <v>24009</v>
      </c>
      <c r="C1878" s="1" t="s">
        <v>12</v>
      </c>
      <c r="D1878" s="6">
        <v>0.93649388190000005</v>
      </c>
      <c r="E1878" s="6" t="s">
        <v>963</v>
      </c>
      <c r="F1878" s="6" t="s">
        <v>963</v>
      </c>
      <c r="G1878" s="6" t="s">
        <v>963</v>
      </c>
      <c r="H1878" s="6">
        <v>1.0045577129000001</v>
      </c>
      <c r="I1878" s="6" t="s">
        <v>964</v>
      </c>
      <c r="J1878" s="6">
        <v>1.0369383257</v>
      </c>
      <c r="K1878" s="6" t="s">
        <v>964</v>
      </c>
      <c r="L1878" s="1" t="s">
        <v>81</v>
      </c>
      <c r="M1878" s="1" t="s">
        <v>46</v>
      </c>
      <c r="N1878" s="1" t="s">
        <v>11</v>
      </c>
      <c r="O1878" s="1" t="s">
        <v>47</v>
      </c>
      <c r="P1878" s="1" t="s">
        <v>38</v>
      </c>
      <c r="Q1878" s="1" t="s">
        <v>82</v>
      </c>
      <c r="R1878" s="1" t="s">
        <v>20</v>
      </c>
    </row>
    <row r="1879" spans="1:18" hidden="1" x14ac:dyDescent="0.3">
      <c r="A1879" s="1" t="s">
        <v>497</v>
      </c>
      <c r="B1879" s="1">
        <v>24017</v>
      </c>
      <c r="C1879" s="1" t="s">
        <v>12</v>
      </c>
      <c r="D1879" s="6">
        <v>1.5298244368</v>
      </c>
      <c r="E1879" s="6" t="s">
        <v>963</v>
      </c>
      <c r="F1879" s="6" t="s">
        <v>963</v>
      </c>
      <c r="G1879" s="6" t="s">
        <v>963</v>
      </c>
      <c r="H1879" s="6">
        <v>1.6410019063000001</v>
      </c>
      <c r="I1879" s="6" t="s">
        <v>964</v>
      </c>
      <c r="J1879" s="6">
        <v>1.6939021458000001</v>
      </c>
      <c r="K1879" s="6" t="s">
        <v>964</v>
      </c>
      <c r="L1879" s="1" t="s">
        <v>81</v>
      </c>
      <c r="M1879" s="1" t="s">
        <v>46</v>
      </c>
      <c r="N1879" s="1" t="s">
        <v>11</v>
      </c>
      <c r="O1879" s="1" t="s">
        <v>47</v>
      </c>
      <c r="P1879" s="1" t="s">
        <v>38</v>
      </c>
      <c r="Q1879" s="1" t="s">
        <v>82</v>
      </c>
      <c r="R1879" s="1" t="s">
        <v>20</v>
      </c>
    </row>
    <row r="1880" spans="1:18" hidden="1" x14ac:dyDescent="0.3">
      <c r="A1880" s="1" t="s">
        <v>9</v>
      </c>
      <c r="B1880" s="1">
        <v>11001</v>
      </c>
      <c r="C1880" s="1" t="s">
        <v>10</v>
      </c>
      <c r="D1880" s="6">
        <v>1.7399753100999999</v>
      </c>
      <c r="E1880" s="6" t="s">
        <v>963</v>
      </c>
      <c r="F1880" s="6" t="s">
        <v>963</v>
      </c>
      <c r="G1880" s="6" t="s">
        <v>963</v>
      </c>
      <c r="H1880" s="6">
        <v>1.9117376476000001</v>
      </c>
      <c r="I1880" s="6" t="s">
        <v>964</v>
      </c>
      <c r="J1880" s="6">
        <v>2.001108715</v>
      </c>
      <c r="K1880" s="6" t="s">
        <v>964</v>
      </c>
      <c r="L1880" s="1" t="s">
        <v>81</v>
      </c>
      <c r="M1880" s="1" t="s">
        <v>46</v>
      </c>
      <c r="N1880" s="1" t="s">
        <v>11</v>
      </c>
      <c r="O1880" s="1" t="s">
        <v>47</v>
      </c>
      <c r="P1880" s="1" t="s">
        <v>38</v>
      </c>
      <c r="Q1880" s="1" t="s">
        <v>82</v>
      </c>
      <c r="R1880" s="1" t="s">
        <v>20</v>
      </c>
    </row>
    <row r="1881" spans="1:18" hidden="1" x14ac:dyDescent="0.3">
      <c r="A1881" s="1" t="s">
        <v>497</v>
      </c>
      <c r="B1881" s="1">
        <v>24033</v>
      </c>
      <c r="C1881" s="1" t="s">
        <v>10</v>
      </c>
      <c r="D1881" s="6">
        <v>1.8925226164</v>
      </c>
      <c r="E1881" s="6" t="s">
        <v>963</v>
      </c>
      <c r="F1881" s="6" t="s">
        <v>963</v>
      </c>
      <c r="G1881" s="6" t="s">
        <v>963</v>
      </c>
      <c r="H1881" s="6">
        <v>2.0297678416</v>
      </c>
      <c r="I1881" s="6" t="s">
        <v>964</v>
      </c>
      <c r="J1881" s="6">
        <v>2.0953421434999999</v>
      </c>
      <c r="K1881" s="6" t="s">
        <v>964</v>
      </c>
      <c r="L1881" s="1" t="s">
        <v>81</v>
      </c>
      <c r="M1881" s="1" t="s">
        <v>46</v>
      </c>
      <c r="N1881" s="1" t="s">
        <v>11</v>
      </c>
      <c r="O1881" s="1" t="s">
        <v>47</v>
      </c>
      <c r="P1881" s="1" t="s">
        <v>38</v>
      </c>
      <c r="Q1881" s="1" t="s">
        <v>82</v>
      </c>
      <c r="R1881" s="1" t="s">
        <v>20</v>
      </c>
    </row>
    <row r="1882" spans="1:18" hidden="1" x14ac:dyDescent="0.3">
      <c r="A1882" s="1" t="s">
        <v>497</v>
      </c>
      <c r="B1882" s="1">
        <v>24031</v>
      </c>
      <c r="C1882" s="1" t="s">
        <v>10</v>
      </c>
      <c r="D1882" s="6">
        <v>2.1510746308000002</v>
      </c>
      <c r="E1882" s="6" t="s">
        <v>963</v>
      </c>
      <c r="F1882" s="6" t="s">
        <v>963</v>
      </c>
      <c r="G1882" s="6" t="s">
        <v>963</v>
      </c>
      <c r="H1882" s="6">
        <v>2.3070742504999999</v>
      </c>
      <c r="I1882" s="6" t="s">
        <v>964</v>
      </c>
      <c r="J1882" s="6">
        <v>2.3816081464000001</v>
      </c>
      <c r="K1882" s="6" t="s">
        <v>964</v>
      </c>
      <c r="L1882" s="1" t="s">
        <v>81</v>
      </c>
      <c r="M1882" s="1" t="s">
        <v>46</v>
      </c>
      <c r="N1882" s="1" t="s">
        <v>11</v>
      </c>
      <c r="O1882" s="1" t="s">
        <v>47</v>
      </c>
      <c r="P1882" s="1" t="s">
        <v>38</v>
      </c>
      <c r="Q1882" s="1" t="s">
        <v>82</v>
      </c>
      <c r="R1882" s="1" t="s">
        <v>20</v>
      </c>
    </row>
    <row r="1883" spans="1:18" hidden="1" x14ac:dyDescent="0.3">
      <c r="A1883" s="1" t="s">
        <v>811</v>
      </c>
      <c r="B1883" s="1">
        <v>51510</v>
      </c>
      <c r="C1883" s="1" t="s">
        <v>12</v>
      </c>
      <c r="D1883" s="6">
        <v>2.1843793363000001</v>
      </c>
      <c r="E1883" s="6" t="s">
        <v>963</v>
      </c>
      <c r="F1883" s="6" t="s">
        <v>963</v>
      </c>
      <c r="G1883" s="6" t="s">
        <v>963</v>
      </c>
      <c r="H1883" s="6">
        <v>2.1755344060000001</v>
      </c>
      <c r="I1883" s="6" t="s">
        <v>964</v>
      </c>
      <c r="J1883" s="6">
        <v>2.1471463844000001</v>
      </c>
      <c r="K1883" s="6" t="s">
        <v>964</v>
      </c>
      <c r="L1883" s="1" t="s">
        <v>81</v>
      </c>
      <c r="M1883" s="1" t="s">
        <v>46</v>
      </c>
      <c r="N1883" s="1" t="s">
        <v>11</v>
      </c>
      <c r="O1883" s="1" t="s">
        <v>47</v>
      </c>
      <c r="P1883" s="1" t="s">
        <v>38</v>
      </c>
      <c r="Q1883" s="1" t="s">
        <v>82</v>
      </c>
      <c r="R1883" s="1" t="s">
        <v>20</v>
      </c>
    </row>
    <row r="1884" spans="1:18" hidden="1" x14ac:dyDescent="0.3">
      <c r="A1884" s="1" t="s">
        <v>811</v>
      </c>
      <c r="B1884" s="1">
        <v>51059</v>
      </c>
      <c r="C1884" s="1" t="s">
        <v>10</v>
      </c>
      <c r="D1884" s="6">
        <v>2.2713420205000001</v>
      </c>
      <c r="E1884" s="6" t="s">
        <v>963</v>
      </c>
      <c r="F1884" s="6" t="s">
        <v>963</v>
      </c>
      <c r="G1884" s="6" t="s">
        <v>963</v>
      </c>
      <c r="H1884" s="6">
        <v>2.2621368494</v>
      </c>
      <c r="I1884" s="6" t="s">
        <v>964</v>
      </c>
      <c r="J1884" s="6">
        <v>2.2326858040999999</v>
      </c>
      <c r="K1884" s="6" t="s">
        <v>964</v>
      </c>
      <c r="L1884" s="1" t="s">
        <v>81</v>
      </c>
      <c r="M1884" s="1" t="s">
        <v>46</v>
      </c>
      <c r="N1884" s="1" t="s">
        <v>11</v>
      </c>
      <c r="O1884" s="1" t="s">
        <v>47</v>
      </c>
      <c r="P1884" s="1" t="s">
        <v>38</v>
      </c>
      <c r="Q1884" s="1" t="s">
        <v>82</v>
      </c>
      <c r="R1884" s="1" t="s">
        <v>20</v>
      </c>
    </row>
    <row r="1885" spans="1:18" hidden="1" x14ac:dyDescent="0.3">
      <c r="A1885" s="1" t="s">
        <v>811</v>
      </c>
      <c r="B1885" s="1">
        <v>51107</v>
      </c>
      <c r="C1885" s="1" t="s">
        <v>12</v>
      </c>
      <c r="D1885" s="6">
        <v>2.4161525199999998</v>
      </c>
      <c r="E1885" s="6" t="s">
        <v>963</v>
      </c>
      <c r="F1885" s="6" t="s">
        <v>963</v>
      </c>
      <c r="G1885" s="6" t="s">
        <v>963</v>
      </c>
      <c r="H1885" s="6">
        <v>2.4064186549</v>
      </c>
      <c r="I1885" s="6" t="s">
        <v>964</v>
      </c>
      <c r="J1885" s="6">
        <v>2.3750143368000001</v>
      </c>
      <c r="K1885" s="6" t="s">
        <v>964</v>
      </c>
      <c r="L1885" s="1" t="s">
        <v>81</v>
      </c>
      <c r="M1885" s="1" t="s">
        <v>46</v>
      </c>
      <c r="N1885" s="1" t="s">
        <v>11</v>
      </c>
      <c r="O1885" s="1" t="s">
        <v>47</v>
      </c>
      <c r="P1885" s="1" t="s">
        <v>38</v>
      </c>
      <c r="Q1885" s="1" t="s">
        <v>82</v>
      </c>
      <c r="R1885" s="1" t="s">
        <v>20</v>
      </c>
    </row>
    <row r="1886" spans="1:18" hidden="1" x14ac:dyDescent="0.3">
      <c r="A1886" s="1" t="s">
        <v>497</v>
      </c>
      <c r="B1886" s="1">
        <v>24021</v>
      </c>
      <c r="C1886" s="1" t="s">
        <v>12</v>
      </c>
      <c r="D1886" s="6">
        <v>2.5255800809000002</v>
      </c>
      <c r="E1886" s="6" t="s">
        <v>963</v>
      </c>
      <c r="F1886" s="6" t="s">
        <v>963</v>
      </c>
      <c r="G1886" s="6" t="s">
        <v>963</v>
      </c>
      <c r="H1886" s="6">
        <v>2.7092148540999998</v>
      </c>
      <c r="I1886" s="6" t="s">
        <v>964</v>
      </c>
      <c r="J1886" s="6">
        <v>2.7965496458999999</v>
      </c>
      <c r="K1886" s="6" t="s">
        <v>964</v>
      </c>
      <c r="L1886" s="1" t="s">
        <v>81</v>
      </c>
      <c r="M1886" s="1" t="s">
        <v>46</v>
      </c>
      <c r="N1886" s="1" t="s">
        <v>11</v>
      </c>
      <c r="O1886" s="1" t="s">
        <v>47</v>
      </c>
      <c r="P1886" s="1" t="s">
        <v>38</v>
      </c>
      <c r="Q1886" s="1" t="s">
        <v>82</v>
      </c>
      <c r="R1886" s="1" t="s">
        <v>20</v>
      </c>
    </row>
    <row r="1887" spans="1:18" hidden="1" x14ac:dyDescent="0.3">
      <c r="A1887" s="1" t="s">
        <v>811</v>
      </c>
      <c r="B1887" s="1">
        <v>51013</v>
      </c>
      <c r="C1887" s="1" t="s">
        <v>12</v>
      </c>
      <c r="D1887" s="6">
        <v>3.0122122295999998</v>
      </c>
      <c r="E1887" s="6" t="s">
        <v>963</v>
      </c>
      <c r="F1887" s="6" t="s">
        <v>963</v>
      </c>
      <c r="G1887" s="6" t="s">
        <v>963</v>
      </c>
      <c r="H1887" s="6">
        <v>3.0000126162999998</v>
      </c>
      <c r="I1887" s="6" t="s">
        <v>964</v>
      </c>
      <c r="J1887" s="6">
        <v>2.9608678224</v>
      </c>
      <c r="K1887" s="6" t="s">
        <v>964</v>
      </c>
      <c r="L1887" s="1" t="s">
        <v>81</v>
      </c>
      <c r="M1887" s="1" t="s">
        <v>46</v>
      </c>
      <c r="N1887" s="1" t="s">
        <v>11</v>
      </c>
      <c r="O1887" s="1" t="s">
        <v>47</v>
      </c>
      <c r="P1887" s="1" t="s">
        <v>38</v>
      </c>
      <c r="Q1887" s="1" t="s">
        <v>82</v>
      </c>
      <c r="R1887" s="1" t="s">
        <v>20</v>
      </c>
    </row>
    <row r="1888" spans="1:18" hidden="1" x14ac:dyDescent="0.3">
      <c r="A1888" s="1" t="s">
        <v>811</v>
      </c>
      <c r="B1888" s="1">
        <v>51153</v>
      </c>
      <c r="C1888" s="1" t="s">
        <v>12</v>
      </c>
      <c r="D1888" s="6">
        <v>3.5414109806999998</v>
      </c>
      <c r="E1888" s="6" t="s">
        <v>963</v>
      </c>
      <c r="F1888" s="6" t="s">
        <v>963</v>
      </c>
      <c r="G1888" s="6" t="s">
        <v>963</v>
      </c>
      <c r="H1888" s="6">
        <v>3.5270881111999999</v>
      </c>
      <c r="I1888" s="6" t="s">
        <v>964</v>
      </c>
      <c r="J1888" s="6">
        <v>3.4810655163000002</v>
      </c>
      <c r="K1888" s="6" t="s">
        <v>964</v>
      </c>
      <c r="L1888" s="1" t="s">
        <v>81</v>
      </c>
      <c r="M1888" s="1" t="s">
        <v>46</v>
      </c>
      <c r="N1888" s="1" t="s">
        <v>11</v>
      </c>
      <c r="O1888" s="1" t="s">
        <v>47</v>
      </c>
      <c r="P1888" s="1" t="s">
        <v>38</v>
      </c>
      <c r="Q1888" s="1" t="s">
        <v>82</v>
      </c>
      <c r="R1888" s="1" t="s">
        <v>20</v>
      </c>
    </row>
    <row r="1889" spans="1:18" hidden="1" x14ac:dyDescent="0.3">
      <c r="A1889" s="1" t="s">
        <v>9</v>
      </c>
      <c r="B1889" s="1">
        <v>11001</v>
      </c>
      <c r="C1889" s="1" t="s">
        <v>12</v>
      </c>
      <c r="D1889" s="6">
        <v>9.3100646154</v>
      </c>
      <c r="E1889" s="6" t="s">
        <v>963</v>
      </c>
      <c r="F1889" s="6" t="s">
        <v>963</v>
      </c>
      <c r="G1889" s="6" t="s">
        <v>963</v>
      </c>
      <c r="H1889" s="6">
        <v>10.22941851</v>
      </c>
      <c r="I1889" s="6" t="s">
        <v>964</v>
      </c>
      <c r="J1889" s="6">
        <v>10.707535382</v>
      </c>
      <c r="K1889" s="6" t="s">
        <v>964</v>
      </c>
      <c r="L1889" s="1" t="s">
        <v>81</v>
      </c>
      <c r="M1889" s="1" t="s">
        <v>46</v>
      </c>
      <c r="N1889" s="1" t="s">
        <v>11</v>
      </c>
      <c r="O1889" s="1" t="s">
        <v>47</v>
      </c>
      <c r="P1889" s="1" t="s">
        <v>38</v>
      </c>
      <c r="Q1889" s="1" t="s">
        <v>82</v>
      </c>
      <c r="R1889" s="1" t="s">
        <v>20</v>
      </c>
    </row>
    <row r="1890" spans="1:18" hidden="1" x14ac:dyDescent="0.3">
      <c r="A1890" s="1" t="s">
        <v>497</v>
      </c>
      <c r="B1890" s="1">
        <v>24033</v>
      </c>
      <c r="C1890" s="1" t="s">
        <v>12</v>
      </c>
      <c r="D1890" s="6">
        <v>10.191682835</v>
      </c>
      <c r="E1890" s="6" t="s">
        <v>963</v>
      </c>
      <c r="F1890" s="6" t="s">
        <v>963</v>
      </c>
      <c r="G1890" s="6" t="s">
        <v>963</v>
      </c>
      <c r="H1890" s="6">
        <v>10.932403667000001</v>
      </c>
      <c r="I1890" s="6" t="s">
        <v>964</v>
      </c>
      <c r="J1890" s="6">
        <v>11.284820599</v>
      </c>
      <c r="K1890" s="6" t="s">
        <v>964</v>
      </c>
      <c r="L1890" s="1" t="s">
        <v>81</v>
      </c>
      <c r="M1890" s="1" t="s">
        <v>46</v>
      </c>
      <c r="N1890" s="1" t="s">
        <v>11</v>
      </c>
      <c r="O1890" s="1" t="s">
        <v>47</v>
      </c>
      <c r="P1890" s="1" t="s">
        <v>38</v>
      </c>
      <c r="Q1890" s="1" t="s">
        <v>82</v>
      </c>
      <c r="R1890" s="1" t="s">
        <v>20</v>
      </c>
    </row>
    <row r="1891" spans="1:18" hidden="1" x14ac:dyDescent="0.3">
      <c r="A1891" s="1" t="s">
        <v>497</v>
      </c>
      <c r="B1891" s="1">
        <v>24031</v>
      </c>
      <c r="C1891" s="1" t="s">
        <v>12</v>
      </c>
      <c r="D1891" s="6">
        <v>11.319027371000001</v>
      </c>
      <c r="E1891" s="6" t="s">
        <v>963</v>
      </c>
      <c r="F1891" s="6" t="s">
        <v>963</v>
      </c>
      <c r="G1891" s="6" t="s">
        <v>963</v>
      </c>
      <c r="H1891" s="6">
        <v>12.141858088999999</v>
      </c>
      <c r="I1891" s="6" t="s">
        <v>964</v>
      </c>
      <c r="J1891" s="6">
        <v>12.533245864</v>
      </c>
      <c r="K1891" s="6" t="s">
        <v>964</v>
      </c>
      <c r="L1891" s="1" t="s">
        <v>81</v>
      </c>
      <c r="M1891" s="1" t="s">
        <v>46</v>
      </c>
      <c r="N1891" s="1" t="s">
        <v>11</v>
      </c>
      <c r="O1891" s="1" t="s">
        <v>47</v>
      </c>
      <c r="P1891" s="1" t="s">
        <v>38</v>
      </c>
      <c r="Q1891" s="1" t="s">
        <v>82</v>
      </c>
      <c r="R1891" s="1" t="s">
        <v>20</v>
      </c>
    </row>
    <row r="1892" spans="1:18" hidden="1" x14ac:dyDescent="0.3">
      <c r="A1892" s="1" t="s">
        <v>811</v>
      </c>
      <c r="B1892" s="1">
        <v>51059</v>
      </c>
      <c r="C1892" s="1" t="s">
        <v>12</v>
      </c>
      <c r="D1892" s="6">
        <v>12.165906006</v>
      </c>
      <c r="E1892" s="6" t="s">
        <v>963</v>
      </c>
      <c r="F1892" s="6" t="s">
        <v>963</v>
      </c>
      <c r="G1892" s="6" t="s">
        <v>963</v>
      </c>
      <c r="H1892" s="6">
        <v>12.116691908</v>
      </c>
      <c r="I1892" s="6" t="s">
        <v>964</v>
      </c>
      <c r="J1892" s="6">
        <v>11.958572591999999</v>
      </c>
      <c r="K1892" s="6" t="s">
        <v>964</v>
      </c>
      <c r="L1892" s="1" t="s">
        <v>81</v>
      </c>
      <c r="M1892" s="1" t="s">
        <v>46</v>
      </c>
      <c r="N1892" s="1" t="s">
        <v>11</v>
      </c>
      <c r="O1892" s="1" t="s">
        <v>47</v>
      </c>
      <c r="P1892" s="1" t="s">
        <v>38</v>
      </c>
      <c r="Q1892" s="1" t="s">
        <v>82</v>
      </c>
      <c r="R1892" s="1" t="s">
        <v>20</v>
      </c>
    </row>
    <row r="1893" spans="1:18" hidden="1" x14ac:dyDescent="0.3">
      <c r="A1893" s="1" t="s">
        <v>9</v>
      </c>
      <c r="B1893" s="1">
        <v>11001</v>
      </c>
      <c r="C1893" s="1" t="s">
        <v>10</v>
      </c>
      <c r="D1893" s="6">
        <v>0.1241584612</v>
      </c>
      <c r="E1893" s="6" t="s">
        <v>963</v>
      </c>
      <c r="F1893" s="6" t="s">
        <v>963</v>
      </c>
      <c r="G1893" s="6" t="s">
        <v>963</v>
      </c>
      <c r="H1893" s="6">
        <v>0.13648521229999999</v>
      </c>
      <c r="I1893" s="6" t="s">
        <v>964</v>
      </c>
      <c r="J1893" s="6">
        <v>0.14287105620000001</v>
      </c>
      <c r="K1893" s="6" t="s">
        <v>964</v>
      </c>
      <c r="L1893" s="1" t="s">
        <v>79</v>
      </c>
      <c r="M1893" s="1" t="s">
        <v>46</v>
      </c>
      <c r="N1893" s="1" t="s">
        <v>11</v>
      </c>
      <c r="O1893" s="1" t="s">
        <v>47</v>
      </c>
      <c r="P1893" s="1" t="s">
        <v>38</v>
      </c>
      <c r="Q1893" s="1" t="s">
        <v>80</v>
      </c>
      <c r="R1893" s="1" t="s">
        <v>20</v>
      </c>
    </row>
    <row r="1894" spans="1:18" hidden="1" x14ac:dyDescent="0.3">
      <c r="A1894" s="1" t="s">
        <v>811</v>
      </c>
      <c r="B1894" s="1">
        <v>51683</v>
      </c>
      <c r="C1894" s="1" t="s">
        <v>10</v>
      </c>
      <c r="D1894" s="6">
        <v>0.1341053586</v>
      </c>
      <c r="E1894" s="6" t="s">
        <v>963</v>
      </c>
      <c r="F1894" s="6" t="s">
        <v>963</v>
      </c>
      <c r="G1894" s="6" t="s">
        <v>963</v>
      </c>
      <c r="H1894" s="6">
        <v>0.1334540159</v>
      </c>
      <c r="I1894" s="6" t="s">
        <v>964</v>
      </c>
      <c r="J1894" s="6">
        <v>0.13177907929999999</v>
      </c>
      <c r="K1894" s="6" t="s">
        <v>964</v>
      </c>
      <c r="L1894" s="1" t="s">
        <v>79</v>
      </c>
      <c r="M1894" s="1" t="s">
        <v>46</v>
      </c>
      <c r="N1894" s="1" t="s">
        <v>11</v>
      </c>
      <c r="O1894" s="1" t="s">
        <v>47</v>
      </c>
      <c r="P1894" s="1" t="s">
        <v>38</v>
      </c>
      <c r="Q1894" s="1" t="s">
        <v>80</v>
      </c>
      <c r="R1894" s="1" t="s">
        <v>20</v>
      </c>
    </row>
    <row r="1895" spans="1:18" hidden="1" x14ac:dyDescent="0.3">
      <c r="A1895" s="1" t="s">
        <v>811</v>
      </c>
      <c r="B1895" s="1">
        <v>51685</v>
      </c>
      <c r="C1895" s="1" t="s">
        <v>10</v>
      </c>
      <c r="D1895" s="6">
        <v>0.3348609561</v>
      </c>
      <c r="E1895" s="6" t="s">
        <v>963</v>
      </c>
      <c r="F1895" s="6" t="s">
        <v>963</v>
      </c>
      <c r="G1895" s="6" t="s">
        <v>963</v>
      </c>
      <c r="H1895" s="6">
        <v>0.33323453790000002</v>
      </c>
      <c r="I1895" s="6" t="s">
        <v>964</v>
      </c>
      <c r="J1895" s="6">
        <v>0.3290514115</v>
      </c>
      <c r="K1895" s="6" t="s">
        <v>964</v>
      </c>
      <c r="L1895" s="1" t="s">
        <v>79</v>
      </c>
      <c r="M1895" s="1" t="s">
        <v>46</v>
      </c>
      <c r="N1895" s="1" t="s">
        <v>11</v>
      </c>
      <c r="O1895" s="1" t="s">
        <v>47</v>
      </c>
      <c r="P1895" s="1" t="s">
        <v>38</v>
      </c>
      <c r="Q1895" s="1" t="s">
        <v>80</v>
      </c>
      <c r="R1895" s="1" t="s">
        <v>20</v>
      </c>
    </row>
    <row r="1896" spans="1:18" hidden="1" x14ac:dyDescent="0.3">
      <c r="A1896" s="1" t="s">
        <v>811</v>
      </c>
      <c r="B1896" s="1">
        <v>51610</v>
      </c>
      <c r="C1896" s="1" t="s">
        <v>10</v>
      </c>
      <c r="D1896" s="6">
        <v>0.35581695569999999</v>
      </c>
      <c r="E1896" s="6" t="s">
        <v>963</v>
      </c>
      <c r="F1896" s="6" t="s">
        <v>963</v>
      </c>
      <c r="G1896" s="6" t="s">
        <v>963</v>
      </c>
      <c r="H1896" s="6">
        <v>0.35408838199999998</v>
      </c>
      <c r="I1896" s="6" t="s">
        <v>964</v>
      </c>
      <c r="J1896" s="6">
        <v>0.34964372189999998</v>
      </c>
      <c r="K1896" s="6" t="s">
        <v>964</v>
      </c>
      <c r="L1896" s="1" t="s">
        <v>79</v>
      </c>
      <c r="M1896" s="1" t="s">
        <v>46</v>
      </c>
      <c r="N1896" s="1" t="s">
        <v>11</v>
      </c>
      <c r="O1896" s="1" t="s">
        <v>47</v>
      </c>
      <c r="P1896" s="1" t="s">
        <v>38</v>
      </c>
      <c r="Q1896" s="1" t="s">
        <v>80</v>
      </c>
      <c r="R1896" s="1" t="s">
        <v>20</v>
      </c>
    </row>
    <row r="1897" spans="1:18" hidden="1" x14ac:dyDescent="0.3">
      <c r="A1897" s="1" t="s">
        <v>497</v>
      </c>
      <c r="B1897" s="1">
        <v>24009</v>
      </c>
      <c r="C1897" s="1" t="s">
        <v>10</v>
      </c>
      <c r="D1897" s="6">
        <v>0.40013865859999997</v>
      </c>
      <c r="E1897" s="6" t="s">
        <v>963</v>
      </c>
      <c r="F1897" s="6" t="s">
        <v>963</v>
      </c>
      <c r="G1897" s="6" t="s">
        <v>963</v>
      </c>
      <c r="H1897" s="6">
        <v>0.42910445650000001</v>
      </c>
      <c r="I1897" s="6" t="s">
        <v>964</v>
      </c>
      <c r="J1897" s="6">
        <v>0.44284058250000002</v>
      </c>
      <c r="K1897" s="6" t="s">
        <v>964</v>
      </c>
      <c r="L1897" s="1" t="s">
        <v>79</v>
      </c>
      <c r="M1897" s="1" t="s">
        <v>46</v>
      </c>
      <c r="N1897" s="1" t="s">
        <v>11</v>
      </c>
      <c r="O1897" s="1" t="s">
        <v>47</v>
      </c>
      <c r="P1897" s="1" t="s">
        <v>38</v>
      </c>
      <c r="Q1897" s="1" t="s">
        <v>80</v>
      </c>
      <c r="R1897" s="1" t="s">
        <v>20</v>
      </c>
    </row>
    <row r="1898" spans="1:18" hidden="1" x14ac:dyDescent="0.3">
      <c r="A1898" s="1" t="s">
        <v>9</v>
      </c>
      <c r="B1898" s="1">
        <v>11001</v>
      </c>
      <c r="C1898" s="1" t="s">
        <v>12</v>
      </c>
      <c r="D1898" s="6">
        <v>0.51030342299999998</v>
      </c>
      <c r="E1898" s="6" t="s">
        <v>963</v>
      </c>
      <c r="F1898" s="6" t="s">
        <v>963</v>
      </c>
      <c r="G1898" s="6" t="s">
        <v>963</v>
      </c>
      <c r="H1898" s="6">
        <v>0.56587941779999995</v>
      </c>
      <c r="I1898" s="6" t="s">
        <v>964</v>
      </c>
      <c r="J1898" s="6">
        <v>0.59295678139999997</v>
      </c>
      <c r="K1898" s="6" t="s">
        <v>964</v>
      </c>
      <c r="L1898" s="1" t="s">
        <v>79</v>
      </c>
      <c r="M1898" s="1" t="s">
        <v>46</v>
      </c>
      <c r="N1898" s="1" t="s">
        <v>11</v>
      </c>
      <c r="O1898" s="1" t="s">
        <v>47</v>
      </c>
      <c r="P1898" s="1" t="s">
        <v>38</v>
      </c>
      <c r="Q1898" s="1" t="s">
        <v>80</v>
      </c>
      <c r="R1898" s="1" t="s">
        <v>20</v>
      </c>
    </row>
    <row r="1899" spans="1:18" hidden="1" x14ac:dyDescent="0.3">
      <c r="A1899" s="1" t="s">
        <v>811</v>
      </c>
      <c r="B1899" s="1">
        <v>51683</v>
      </c>
      <c r="C1899" s="1" t="s">
        <v>12</v>
      </c>
      <c r="D1899" s="6">
        <v>0.55853888200000001</v>
      </c>
      <c r="E1899" s="6" t="s">
        <v>963</v>
      </c>
      <c r="F1899" s="6" t="s">
        <v>963</v>
      </c>
      <c r="G1899" s="6" t="s">
        <v>963</v>
      </c>
      <c r="H1899" s="6">
        <v>0.55628465859999998</v>
      </c>
      <c r="I1899" s="6" t="s">
        <v>964</v>
      </c>
      <c r="J1899" s="6">
        <v>0.5492520233</v>
      </c>
      <c r="K1899" s="6" t="s">
        <v>964</v>
      </c>
      <c r="L1899" s="1" t="s">
        <v>79</v>
      </c>
      <c r="M1899" s="1" t="s">
        <v>46</v>
      </c>
      <c r="N1899" s="1" t="s">
        <v>11</v>
      </c>
      <c r="O1899" s="1" t="s">
        <v>47</v>
      </c>
      <c r="P1899" s="1" t="s">
        <v>38</v>
      </c>
      <c r="Q1899" s="1" t="s">
        <v>80</v>
      </c>
      <c r="R1899" s="1" t="s">
        <v>20</v>
      </c>
    </row>
    <row r="1900" spans="1:18" hidden="1" x14ac:dyDescent="0.3">
      <c r="A1900" s="1" t="s">
        <v>497</v>
      </c>
      <c r="B1900" s="1">
        <v>24017</v>
      </c>
      <c r="C1900" s="1" t="s">
        <v>10</v>
      </c>
      <c r="D1900" s="6">
        <v>0.57710720609999999</v>
      </c>
      <c r="E1900" s="6" t="s">
        <v>963</v>
      </c>
      <c r="F1900" s="6" t="s">
        <v>963</v>
      </c>
      <c r="G1900" s="6" t="s">
        <v>963</v>
      </c>
      <c r="H1900" s="6">
        <v>0.61888291480000002</v>
      </c>
      <c r="I1900" s="6" t="s">
        <v>964</v>
      </c>
      <c r="J1900" s="6">
        <v>0.6386940901</v>
      </c>
      <c r="K1900" s="6" t="s">
        <v>964</v>
      </c>
      <c r="L1900" s="1" t="s">
        <v>79</v>
      </c>
      <c r="M1900" s="1" t="s">
        <v>46</v>
      </c>
      <c r="N1900" s="1" t="s">
        <v>11</v>
      </c>
      <c r="O1900" s="1" t="s">
        <v>47</v>
      </c>
      <c r="P1900" s="1" t="s">
        <v>38</v>
      </c>
      <c r="Q1900" s="1" t="s">
        <v>80</v>
      </c>
      <c r="R1900" s="1" t="s">
        <v>20</v>
      </c>
    </row>
    <row r="1901" spans="1:18" hidden="1" x14ac:dyDescent="0.3">
      <c r="A1901" s="1" t="s">
        <v>811</v>
      </c>
      <c r="B1901" s="1">
        <v>51013</v>
      </c>
      <c r="C1901" s="1" t="s">
        <v>10</v>
      </c>
      <c r="D1901" s="6">
        <v>0.66069492070000002</v>
      </c>
      <c r="E1901" s="6" t="s">
        <v>963</v>
      </c>
      <c r="F1901" s="6" t="s">
        <v>963</v>
      </c>
      <c r="G1901" s="6" t="s">
        <v>963</v>
      </c>
      <c r="H1901" s="6">
        <v>0.65748558580000005</v>
      </c>
      <c r="I1901" s="6" t="s">
        <v>964</v>
      </c>
      <c r="J1901" s="6">
        <v>0.64923264560000005</v>
      </c>
      <c r="K1901" s="6" t="s">
        <v>964</v>
      </c>
      <c r="L1901" s="1" t="s">
        <v>79</v>
      </c>
      <c r="M1901" s="1" t="s">
        <v>46</v>
      </c>
      <c r="N1901" s="1" t="s">
        <v>11</v>
      </c>
      <c r="O1901" s="1" t="s">
        <v>47</v>
      </c>
      <c r="P1901" s="1" t="s">
        <v>38</v>
      </c>
      <c r="Q1901" s="1" t="s">
        <v>80</v>
      </c>
      <c r="R1901" s="1" t="s">
        <v>20</v>
      </c>
    </row>
    <row r="1902" spans="1:18" hidden="1" x14ac:dyDescent="0.3">
      <c r="A1902" s="1" t="s">
        <v>811</v>
      </c>
      <c r="B1902" s="1">
        <v>51510</v>
      </c>
      <c r="C1902" s="1" t="s">
        <v>10</v>
      </c>
      <c r="D1902" s="6">
        <v>0.87402879219999996</v>
      </c>
      <c r="E1902" s="6" t="s">
        <v>963</v>
      </c>
      <c r="F1902" s="6" t="s">
        <v>963</v>
      </c>
      <c r="G1902" s="6" t="s">
        <v>963</v>
      </c>
      <c r="H1902" s="6">
        <v>0.86978262039999998</v>
      </c>
      <c r="I1902" s="6" t="s">
        <v>964</v>
      </c>
      <c r="J1902" s="6">
        <v>0.85886492759999999</v>
      </c>
      <c r="K1902" s="6" t="s">
        <v>964</v>
      </c>
      <c r="L1902" s="1" t="s">
        <v>79</v>
      </c>
      <c r="M1902" s="1" t="s">
        <v>46</v>
      </c>
      <c r="N1902" s="1" t="s">
        <v>11</v>
      </c>
      <c r="O1902" s="1" t="s">
        <v>47</v>
      </c>
      <c r="P1902" s="1" t="s">
        <v>38</v>
      </c>
      <c r="Q1902" s="1" t="s">
        <v>80</v>
      </c>
      <c r="R1902" s="1" t="s">
        <v>20</v>
      </c>
    </row>
    <row r="1903" spans="1:18" hidden="1" x14ac:dyDescent="0.3">
      <c r="A1903" s="1" t="s">
        <v>811</v>
      </c>
      <c r="B1903" s="1">
        <v>51685</v>
      </c>
      <c r="C1903" s="1" t="s">
        <v>12</v>
      </c>
      <c r="D1903" s="6">
        <v>1.3961120793999999</v>
      </c>
      <c r="E1903" s="6" t="s">
        <v>963</v>
      </c>
      <c r="F1903" s="6" t="s">
        <v>963</v>
      </c>
      <c r="G1903" s="6" t="s">
        <v>963</v>
      </c>
      <c r="H1903" s="6">
        <v>1.3904783139000001</v>
      </c>
      <c r="I1903" s="6" t="s">
        <v>964</v>
      </c>
      <c r="J1903" s="6">
        <v>1.3728993947000001</v>
      </c>
      <c r="K1903" s="6" t="s">
        <v>964</v>
      </c>
      <c r="L1903" s="1" t="s">
        <v>79</v>
      </c>
      <c r="M1903" s="1" t="s">
        <v>46</v>
      </c>
      <c r="N1903" s="1" t="s">
        <v>11</v>
      </c>
      <c r="O1903" s="1" t="s">
        <v>47</v>
      </c>
      <c r="P1903" s="1" t="s">
        <v>38</v>
      </c>
      <c r="Q1903" s="1" t="s">
        <v>80</v>
      </c>
      <c r="R1903" s="1" t="s">
        <v>20</v>
      </c>
    </row>
    <row r="1904" spans="1:18" hidden="1" x14ac:dyDescent="0.3">
      <c r="A1904" s="1" t="s">
        <v>811</v>
      </c>
      <c r="B1904" s="1">
        <v>51610</v>
      </c>
      <c r="C1904" s="1" t="s">
        <v>12</v>
      </c>
      <c r="D1904" s="6">
        <v>1.4761847821</v>
      </c>
      <c r="E1904" s="6" t="s">
        <v>963</v>
      </c>
      <c r="F1904" s="6" t="s">
        <v>963</v>
      </c>
      <c r="G1904" s="6" t="s">
        <v>963</v>
      </c>
      <c r="H1904" s="6">
        <v>1.4702288471</v>
      </c>
      <c r="I1904" s="6" t="s">
        <v>964</v>
      </c>
      <c r="J1904" s="6">
        <v>1.4516401077000001</v>
      </c>
      <c r="K1904" s="6" t="s">
        <v>964</v>
      </c>
      <c r="L1904" s="1" t="s">
        <v>79</v>
      </c>
      <c r="M1904" s="1" t="s">
        <v>46</v>
      </c>
      <c r="N1904" s="1" t="s">
        <v>11</v>
      </c>
      <c r="O1904" s="1" t="s">
        <v>47</v>
      </c>
      <c r="P1904" s="1" t="s">
        <v>38</v>
      </c>
      <c r="Q1904" s="1" t="s">
        <v>80</v>
      </c>
      <c r="R1904" s="1" t="s">
        <v>20</v>
      </c>
    </row>
    <row r="1905" spans="1:18" hidden="1" x14ac:dyDescent="0.3">
      <c r="A1905" s="1" t="s">
        <v>497</v>
      </c>
      <c r="B1905" s="1">
        <v>24009</v>
      </c>
      <c r="C1905" s="1" t="s">
        <v>12</v>
      </c>
      <c r="D1905" s="6">
        <v>1.678834366</v>
      </c>
      <c r="E1905" s="6" t="s">
        <v>963</v>
      </c>
      <c r="F1905" s="6" t="s">
        <v>963</v>
      </c>
      <c r="G1905" s="6" t="s">
        <v>963</v>
      </c>
      <c r="H1905" s="6">
        <v>1.8010977493</v>
      </c>
      <c r="I1905" s="6" t="s">
        <v>964</v>
      </c>
      <c r="J1905" s="6">
        <v>1.8586851032</v>
      </c>
      <c r="K1905" s="6" t="s">
        <v>964</v>
      </c>
      <c r="L1905" s="1" t="s">
        <v>79</v>
      </c>
      <c r="M1905" s="1" t="s">
        <v>46</v>
      </c>
      <c r="N1905" s="1" t="s">
        <v>11</v>
      </c>
      <c r="O1905" s="1" t="s">
        <v>47</v>
      </c>
      <c r="P1905" s="1" t="s">
        <v>38</v>
      </c>
      <c r="Q1905" s="1" t="s">
        <v>80</v>
      </c>
      <c r="R1905" s="1" t="s">
        <v>20</v>
      </c>
    </row>
    <row r="1906" spans="1:18" hidden="1" x14ac:dyDescent="0.3">
      <c r="A1906" s="1" t="s">
        <v>497</v>
      </c>
      <c r="B1906" s="1">
        <v>24017</v>
      </c>
      <c r="C1906" s="1" t="s">
        <v>12</v>
      </c>
      <c r="D1906" s="6">
        <v>2.4263139647999998</v>
      </c>
      <c r="E1906" s="6" t="s">
        <v>963</v>
      </c>
      <c r="F1906" s="6" t="s">
        <v>963</v>
      </c>
      <c r="G1906" s="6" t="s">
        <v>963</v>
      </c>
      <c r="H1906" s="6">
        <v>2.6030090142</v>
      </c>
      <c r="I1906" s="6" t="s">
        <v>964</v>
      </c>
      <c r="J1906" s="6">
        <v>2.6862383300000001</v>
      </c>
      <c r="K1906" s="6" t="s">
        <v>964</v>
      </c>
      <c r="L1906" s="1" t="s">
        <v>79</v>
      </c>
      <c r="M1906" s="1" t="s">
        <v>46</v>
      </c>
      <c r="N1906" s="1" t="s">
        <v>11</v>
      </c>
      <c r="O1906" s="1" t="s">
        <v>47</v>
      </c>
      <c r="P1906" s="1" t="s">
        <v>38</v>
      </c>
      <c r="Q1906" s="1" t="s">
        <v>80</v>
      </c>
      <c r="R1906" s="1" t="s">
        <v>20</v>
      </c>
    </row>
    <row r="1907" spans="1:18" hidden="1" x14ac:dyDescent="0.3">
      <c r="A1907" s="1" t="s">
        <v>811</v>
      </c>
      <c r="B1907" s="1">
        <v>51013</v>
      </c>
      <c r="C1907" s="1" t="s">
        <v>12</v>
      </c>
      <c r="D1907" s="6">
        <v>2.7514715142999999</v>
      </c>
      <c r="E1907" s="6" t="s">
        <v>963</v>
      </c>
      <c r="F1907" s="6" t="s">
        <v>963</v>
      </c>
      <c r="G1907" s="6" t="s">
        <v>963</v>
      </c>
      <c r="H1907" s="6">
        <v>2.7403635977</v>
      </c>
      <c r="I1907" s="6" t="s">
        <v>964</v>
      </c>
      <c r="J1907" s="6">
        <v>2.7057195476999998</v>
      </c>
      <c r="K1907" s="6" t="s">
        <v>964</v>
      </c>
      <c r="L1907" s="1" t="s">
        <v>79</v>
      </c>
      <c r="M1907" s="1" t="s">
        <v>46</v>
      </c>
      <c r="N1907" s="1" t="s">
        <v>11</v>
      </c>
      <c r="O1907" s="1" t="s">
        <v>47</v>
      </c>
      <c r="P1907" s="1" t="s">
        <v>38</v>
      </c>
      <c r="Q1907" s="1" t="s">
        <v>80</v>
      </c>
      <c r="R1907" s="1" t="s">
        <v>20</v>
      </c>
    </row>
    <row r="1908" spans="1:18" hidden="1" x14ac:dyDescent="0.3">
      <c r="A1908" s="1" t="s">
        <v>811</v>
      </c>
      <c r="B1908" s="1">
        <v>51510</v>
      </c>
      <c r="C1908" s="1" t="s">
        <v>12</v>
      </c>
      <c r="D1908" s="6">
        <v>3.6476054639000002</v>
      </c>
      <c r="E1908" s="6" t="s">
        <v>963</v>
      </c>
      <c r="F1908" s="6" t="s">
        <v>963</v>
      </c>
      <c r="G1908" s="6" t="s">
        <v>963</v>
      </c>
      <c r="H1908" s="6">
        <v>3.6328843010999998</v>
      </c>
      <c r="I1908" s="6" t="s">
        <v>964</v>
      </c>
      <c r="J1908" s="6">
        <v>3.5869540484</v>
      </c>
      <c r="K1908" s="6" t="s">
        <v>964</v>
      </c>
      <c r="L1908" s="1" t="s">
        <v>79</v>
      </c>
      <c r="M1908" s="1" t="s">
        <v>46</v>
      </c>
      <c r="N1908" s="1" t="s">
        <v>11</v>
      </c>
      <c r="O1908" s="1" t="s">
        <v>47</v>
      </c>
      <c r="P1908" s="1" t="s">
        <v>38</v>
      </c>
      <c r="Q1908" s="1" t="s">
        <v>80</v>
      </c>
      <c r="R1908" s="1" t="s">
        <v>20</v>
      </c>
    </row>
    <row r="1909" spans="1:18" hidden="1" x14ac:dyDescent="0.3">
      <c r="A1909" s="1" t="s">
        <v>497</v>
      </c>
      <c r="B1909" s="1">
        <v>24021</v>
      </c>
      <c r="C1909" s="1" t="s">
        <v>10</v>
      </c>
      <c r="D1909" s="6">
        <v>3.6526860346999999</v>
      </c>
      <c r="E1909" s="6" t="s">
        <v>963</v>
      </c>
      <c r="F1909" s="6" t="s">
        <v>963</v>
      </c>
      <c r="G1909" s="6" t="s">
        <v>963</v>
      </c>
      <c r="H1909" s="6">
        <v>3.9170927437</v>
      </c>
      <c r="I1909" s="6" t="s">
        <v>964</v>
      </c>
      <c r="J1909" s="6">
        <v>4.0424840397999997</v>
      </c>
      <c r="K1909" s="6" t="s">
        <v>964</v>
      </c>
      <c r="L1909" s="1" t="s">
        <v>79</v>
      </c>
      <c r="M1909" s="1" t="s">
        <v>46</v>
      </c>
      <c r="N1909" s="1" t="s">
        <v>11</v>
      </c>
      <c r="O1909" s="1" t="s">
        <v>47</v>
      </c>
      <c r="P1909" s="1" t="s">
        <v>38</v>
      </c>
      <c r="Q1909" s="1" t="s">
        <v>80</v>
      </c>
      <c r="R1909" s="1" t="s">
        <v>20</v>
      </c>
    </row>
    <row r="1910" spans="1:18" hidden="1" x14ac:dyDescent="0.3">
      <c r="A1910" s="1" t="s">
        <v>811</v>
      </c>
      <c r="B1910" s="1">
        <v>51153</v>
      </c>
      <c r="C1910" s="1" t="s">
        <v>10</v>
      </c>
      <c r="D1910" s="6">
        <v>3.9718975252000002</v>
      </c>
      <c r="E1910" s="6" t="s">
        <v>963</v>
      </c>
      <c r="F1910" s="6" t="s">
        <v>963</v>
      </c>
      <c r="G1910" s="6" t="s">
        <v>963</v>
      </c>
      <c r="H1910" s="6">
        <v>3.9526038482999999</v>
      </c>
      <c r="I1910" s="6" t="s">
        <v>964</v>
      </c>
      <c r="J1910" s="6">
        <v>3.9029908847999999</v>
      </c>
      <c r="K1910" s="6" t="s">
        <v>964</v>
      </c>
      <c r="L1910" s="1" t="s">
        <v>79</v>
      </c>
      <c r="M1910" s="1" t="s">
        <v>46</v>
      </c>
      <c r="N1910" s="1" t="s">
        <v>11</v>
      </c>
      <c r="O1910" s="1" t="s">
        <v>47</v>
      </c>
      <c r="P1910" s="1" t="s">
        <v>38</v>
      </c>
      <c r="Q1910" s="1" t="s">
        <v>80</v>
      </c>
      <c r="R1910" s="1" t="s">
        <v>20</v>
      </c>
    </row>
    <row r="1911" spans="1:18" hidden="1" x14ac:dyDescent="0.3">
      <c r="A1911" s="1" t="s">
        <v>497</v>
      </c>
      <c r="B1911" s="1">
        <v>24033</v>
      </c>
      <c r="C1911" s="1" t="s">
        <v>10</v>
      </c>
      <c r="D1911" s="6">
        <v>6.8259178705999997</v>
      </c>
      <c r="E1911" s="6" t="s">
        <v>963</v>
      </c>
      <c r="F1911" s="6" t="s">
        <v>963</v>
      </c>
      <c r="G1911" s="6" t="s">
        <v>963</v>
      </c>
      <c r="H1911" s="6">
        <v>7.3200278052999996</v>
      </c>
      <c r="I1911" s="6" t="s">
        <v>964</v>
      </c>
      <c r="J1911" s="6">
        <v>7.5543500220000004</v>
      </c>
      <c r="K1911" s="6" t="s">
        <v>964</v>
      </c>
      <c r="L1911" s="1" t="s">
        <v>79</v>
      </c>
      <c r="M1911" s="1" t="s">
        <v>46</v>
      </c>
      <c r="N1911" s="1" t="s">
        <v>11</v>
      </c>
      <c r="O1911" s="1" t="s">
        <v>47</v>
      </c>
      <c r="P1911" s="1" t="s">
        <v>38</v>
      </c>
      <c r="Q1911" s="1" t="s">
        <v>80</v>
      </c>
      <c r="R1911" s="1" t="s">
        <v>20</v>
      </c>
    </row>
    <row r="1912" spans="1:18" hidden="1" x14ac:dyDescent="0.3">
      <c r="A1912" s="1" t="s">
        <v>811</v>
      </c>
      <c r="B1912" s="1">
        <v>51107</v>
      </c>
      <c r="C1912" s="1" t="s">
        <v>10</v>
      </c>
      <c r="D1912" s="6">
        <v>7.8911626785999998</v>
      </c>
      <c r="E1912" s="6" t="s">
        <v>963</v>
      </c>
      <c r="F1912" s="6" t="s">
        <v>963</v>
      </c>
      <c r="G1912" s="6" t="s">
        <v>963</v>
      </c>
      <c r="H1912" s="6">
        <v>7.8528298894999997</v>
      </c>
      <c r="I1912" s="6" t="s">
        <v>964</v>
      </c>
      <c r="J1912" s="6">
        <v>7.7542589082999998</v>
      </c>
      <c r="K1912" s="6" t="s">
        <v>964</v>
      </c>
      <c r="L1912" s="1" t="s">
        <v>79</v>
      </c>
      <c r="M1912" s="1" t="s">
        <v>46</v>
      </c>
      <c r="N1912" s="1" t="s">
        <v>11</v>
      </c>
      <c r="O1912" s="1" t="s">
        <v>47</v>
      </c>
      <c r="P1912" s="1" t="s">
        <v>38</v>
      </c>
      <c r="Q1912" s="1" t="s">
        <v>80</v>
      </c>
      <c r="R1912" s="1" t="s">
        <v>20</v>
      </c>
    </row>
    <row r="1913" spans="1:18" hidden="1" x14ac:dyDescent="0.3">
      <c r="A1913" s="1" t="s">
        <v>497</v>
      </c>
      <c r="B1913" s="1">
        <v>24031</v>
      </c>
      <c r="C1913" s="1" t="s">
        <v>10</v>
      </c>
      <c r="D1913" s="6">
        <v>14.215075601000001</v>
      </c>
      <c r="E1913" s="6" t="s">
        <v>963</v>
      </c>
      <c r="F1913" s="6" t="s">
        <v>963</v>
      </c>
      <c r="G1913" s="6" t="s">
        <v>963</v>
      </c>
      <c r="H1913" s="6">
        <v>15.244033382</v>
      </c>
      <c r="I1913" s="6" t="s">
        <v>964</v>
      </c>
      <c r="J1913" s="6">
        <v>15.732038660000001</v>
      </c>
      <c r="K1913" s="6" t="s">
        <v>964</v>
      </c>
      <c r="L1913" s="1" t="s">
        <v>79</v>
      </c>
      <c r="M1913" s="1" t="s">
        <v>46</v>
      </c>
      <c r="N1913" s="1" t="s">
        <v>11</v>
      </c>
      <c r="O1913" s="1" t="s">
        <v>47</v>
      </c>
      <c r="P1913" s="1" t="s">
        <v>38</v>
      </c>
      <c r="Q1913" s="1" t="s">
        <v>80</v>
      </c>
      <c r="R1913" s="1" t="s">
        <v>20</v>
      </c>
    </row>
    <row r="1914" spans="1:18" hidden="1" x14ac:dyDescent="0.3">
      <c r="A1914" s="1" t="s">
        <v>811</v>
      </c>
      <c r="B1914" s="1">
        <v>51059</v>
      </c>
      <c r="C1914" s="1" t="s">
        <v>10</v>
      </c>
      <c r="D1914" s="6">
        <v>14.734718943000001</v>
      </c>
      <c r="E1914" s="6" t="s">
        <v>963</v>
      </c>
      <c r="F1914" s="6" t="s">
        <v>963</v>
      </c>
      <c r="G1914" s="6" t="s">
        <v>963</v>
      </c>
      <c r="H1914" s="6">
        <v>14.663153694</v>
      </c>
      <c r="I1914" s="6" t="s">
        <v>964</v>
      </c>
      <c r="J1914" s="6">
        <v>14.479088295</v>
      </c>
      <c r="K1914" s="6" t="s">
        <v>964</v>
      </c>
      <c r="L1914" s="1" t="s">
        <v>79</v>
      </c>
      <c r="M1914" s="1" t="s">
        <v>46</v>
      </c>
      <c r="N1914" s="1" t="s">
        <v>11</v>
      </c>
      <c r="O1914" s="1" t="s">
        <v>47</v>
      </c>
      <c r="P1914" s="1" t="s">
        <v>38</v>
      </c>
      <c r="Q1914" s="1" t="s">
        <v>80</v>
      </c>
      <c r="R1914" s="1" t="s">
        <v>20</v>
      </c>
    </row>
    <row r="1915" spans="1:18" hidden="1" x14ac:dyDescent="0.3">
      <c r="A1915" s="1" t="s">
        <v>497</v>
      </c>
      <c r="B1915" s="1">
        <v>24021</v>
      </c>
      <c r="C1915" s="1" t="s">
        <v>12</v>
      </c>
      <c r="D1915" s="6">
        <v>14.809768837</v>
      </c>
      <c r="E1915" s="6" t="s">
        <v>963</v>
      </c>
      <c r="F1915" s="6" t="s">
        <v>963</v>
      </c>
      <c r="G1915" s="6" t="s">
        <v>963</v>
      </c>
      <c r="H1915" s="6">
        <v>15.888341799000001</v>
      </c>
      <c r="I1915" s="6" t="s">
        <v>964</v>
      </c>
      <c r="J1915" s="6">
        <v>16.396332181999998</v>
      </c>
      <c r="K1915" s="6" t="s">
        <v>964</v>
      </c>
      <c r="L1915" s="1" t="s">
        <v>79</v>
      </c>
      <c r="M1915" s="1" t="s">
        <v>46</v>
      </c>
      <c r="N1915" s="1" t="s">
        <v>11</v>
      </c>
      <c r="O1915" s="1" t="s">
        <v>47</v>
      </c>
      <c r="P1915" s="1" t="s">
        <v>38</v>
      </c>
      <c r="Q1915" s="1" t="s">
        <v>80</v>
      </c>
      <c r="R1915" s="1" t="s">
        <v>20</v>
      </c>
    </row>
    <row r="1916" spans="1:18" hidden="1" x14ac:dyDescent="0.3">
      <c r="A1916" s="1" t="s">
        <v>811</v>
      </c>
      <c r="B1916" s="1">
        <v>51153</v>
      </c>
      <c r="C1916" s="1" t="s">
        <v>12</v>
      </c>
      <c r="D1916" s="6">
        <v>16.564931458</v>
      </c>
      <c r="E1916" s="6" t="s">
        <v>963</v>
      </c>
      <c r="F1916" s="6" t="s">
        <v>963</v>
      </c>
      <c r="G1916" s="6" t="s">
        <v>963</v>
      </c>
      <c r="H1916" s="6">
        <v>16.498067298999999</v>
      </c>
      <c r="I1916" s="6" t="s">
        <v>964</v>
      </c>
      <c r="J1916" s="6">
        <v>16.289495065000001</v>
      </c>
      <c r="K1916" s="6" t="s">
        <v>964</v>
      </c>
      <c r="L1916" s="1" t="s">
        <v>79</v>
      </c>
      <c r="M1916" s="1" t="s">
        <v>46</v>
      </c>
      <c r="N1916" s="1" t="s">
        <v>11</v>
      </c>
      <c r="O1916" s="1" t="s">
        <v>47</v>
      </c>
      <c r="P1916" s="1" t="s">
        <v>38</v>
      </c>
      <c r="Q1916" s="1" t="s">
        <v>80</v>
      </c>
      <c r="R1916" s="1" t="s">
        <v>20</v>
      </c>
    </row>
    <row r="1917" spans="1:18" hidden="1" x14ac:dyDescent="0.3">
      <c r="A1917" s="1" t="s">
        <v>497</v>
      </c>
      <c r="B1917" s="1">
        <v>24033</v>
      </c>
      <c r="C1917" s="1" t="s">
        <v>12</v>
      </c>
      <c r="D1917" s="6">
        <v>28.507493977999999</v>
      </c>
      <c r="E1917" s="6" t="s">
        <v>963</v>
      </c>
      <c r="F1917" s="6" t="s">
        <v>963</v>
      </c>
      <c r="G1917" s="6" t="s">
        <v>963</v>
      </c>
      <c r="H1917" s="6">
        <v>30.583588652</v>
      </c>
      <c r="I1917" s="6" t="s">
        <v>964</v>
      </c>
      <c r="J1917" s="6">
        <v>31.561486529</v>
      </c>
      <c r="K1917" s="6" t="s">
        <v>964</v>
      </c>
      <c r="L1917" s="1" t="s">
        <v>79</v>
      </c>
      <c r="M1917" s="1" t="s">
        <v>46</v>
      </c>
      <c r="N1917" s="1" t="s">
        <v>11</v>
      </c>
      <c r="O1917" s="1" t="s">
        <v>47</v>
      </c>
      <c r="P1917" s="1" t="s">
        <v>38</v>
      </c>
      <c r="Q1917" s="1" t="s">
        <v>80</v>
      </c>
      <c r="R1917" s="1" t="s">
        <v>20</v>
      </c>
    </row>
    <row r="1918" spans="1:18" hidden="1" x14ac:dyDescent="0.3">
      <c r="A1918" s="1" t="s">
        <v>811</v>
      </c>
      <c r="B1918" s="1">
        <v>51107</v>
      </c>
      <c r="C1918" s="1" t="s">
        <v>12</v>
      </c>
      <c r="D1918" s="6">
        <v>32.417148169999997</v>
      </c>
      <c r="E1918" s="6" t="s">
        <v>963</v>
      </c>
      <c r="F1918" s="6" t="s">
        <v>963</v>
      </c>
      <c r="G1918" s="6" t="s">
        <v>963</v>
      </c>
      <c r="H1918" s="6">
        <v>32.286419432000002</v>
      </c>
      <c r="I1918" s="6" t="s">
        <v>964</v>
      </c>
      <c r="J1918" s="6">
        <v>31.878238451000001</v>
      </c>
      <c r="K1918" s="6" t="s">
        <v>964</v>
      </c>
      <c r="L1918" s="1" t="s">
        <v>79</v>
      </c>
      <c r="M1918" s="1" t="s">
        <v>46</v>
      </c>
      <c r="N1918" s="1" t="s">
        <v>11</v>
      </c>
      <c r="O1918" s="1" t="s">
        <v>47</v>
      </c>
      <c r="P1918" s="1" t="s">
        <v>38</v>
      </c>
      <c r="Q1918" s="1" t="s">
        <v>80</v>
      </c>
      <c r="R1918" s="1" t="s">
        <v>20</v>
      </c>
    </row>
    <row r="1919" spans="1:18" hidden="1" x14ac:dyDescent="0.3">
      <c r="A1919" s="1" t="s">
        <v>497</v>
      </c>
      <c r="B1919" s="1">
        <v>24031</v>
      </c>
      <c r="C1919" s="1" t="s">
        <v>12</v>
      </c>
      <c r="D1919" s="6">
        <v>58.440561867</v>
      </c>
      <c r="E1919" s="6" t="s">
        <v>963</v>
      </c>
      <c r="F1919" s="6" t="s">
        <v>963</v>
      </c>
      <c r="G1919" s="6" t="s">
        <v>963</v>
      </c>
      <c r="H1919" s="6">
        <v>62.696658274999997</v>
      </c>
      <c r="I1919" s="6" t="s">
        <v>964</v>
      </c>
      <c r="J1919" s="6">
        <v>64.701308707999999</v>
      </c>
      <c r="K1919" s="6" t="s">
        <v>964</v>
      </c>
      <c r="L1919" s="1" t="s">
        <v>79</v>
      </c>
      <c r="M1919" s="1" t="s">
        <v>46</v>
      </c>
      <c r="N1919" s="1" t="s">
        <v>11</v>
      </c>
      <c r="O1919" s="1" t="s">
        <v>47</v>
      </c>
      <c r="P1919" s="1" t="s">
        <v>38</v>
      </c>
      <c r="Q1919" s="1" t="s">
        <v>80</v>
      </c>
      <c r="R1919" s="1" t="s">
        <v>20</v>
      </c>
    </row>
    <row r="1920" spans="1:18" hidden="1" x14ac:dyDescent="0.3">
      <c r="A1920" s="1" t="s">
        <v>811</v>
      </c>
      <c r="B1920" s="1">
        <v>51059</v>
      </c>
      <c r="C1920" s="1" t="s">
        <v>12</v>
      </c>
      <c r="D1920" s="6">
        <v>61.282439066000002</v>
      </c>
      <c r="E1920" s="6" t="s">
        <v>963</v>
      </c>
      <c r="F1920" s="6" t="s">
        <v>963</v>
      </c>
      <c r="G1920" s="6" t="s">
        <v>963</v>
      </c>
      <c r="H1920" s="6">
        <v>61.035096254000003</v>
      </c>
      <c r="I1920" s="6" t="s">
        <v>964</v>
      </c>
      <c r="J1920" s="6">
        <v>60.263498310000003</v>
      </c>
      <c r="K1920" s="6" t="s">
        <v>964</v>
      </c>
      <c r="L1920" s="1" t="s">
        <v>79</v>
      </c>
      <c r="M1920" s="1" t="s">
        <v>46</v>
      </c>
      <c r="N1920" s="1" t="s">
        <v>11</v>
      </c>
      <c r="O1920" s="1" t="s">
        <v>47</v>
      </c>
      <c r="P1920" s="1" t="s">
        <v>38</v>
      </c>
      <c r="Q1920" s="1" t="s">
        <v>80</v>
      </c>
      <c r="R1920" s="1" t="s">
        <v>20</v>
      </c>
    </row>
    <row r="1921" spans="1:18" hidden="1" x14ac:dyDescent="0.3">
      <c r="A1921" s="1" t="s">
        <v>9</v>
      </c>
      <c r="B1921" s="1">
        <v>11001</v>
      </c>
      <c r="C1921" s="1" t="s">
        <v>10</v>
      </c>
      <c r="D1921" s="6">
        <v>0.54555812829999994</v>
      </c>
      <c r="E1921" s="6" t="s">
        <v>963</v>
      </c>
      <c r="F1921" s="6" t="s">
        <v>963</v>
      </c>
      <c r="G1921" s="6" t="s">
        <v>963</v>
      </c>
      <c r="H1921" s="6">
        <v>0.59117211150000004</v>
      </c>
      <c r="I1921" s="6" t="s">
        <v>964</v>
      </c>
      <c r="J1921" s="6">
        <v>0.61846586930000003</v>
      </c>
      <c r="K1921" s="6" t="s">
        <v>964</v>
      </c>
      <c r="L1921" s="1" t="s">
        <v>73</v>
      </c>
      <c r="M1921" s="1" t="s">
        <v>46</v>
      </c>
      <c r="N1921" s="1" t="s">
        <v>11</v>
      </c>
      <c r="O1921" s="1" t="s">
        <v>47</v>
      </c>
      <c r="P1921" s="1" t="s">
        <v>38</v>
      </c>
      <c r="Q1921" s="1" t="s">
        <v>74</v>
      </c>
      <c r="R1921" s="1" t="s">
        <v>20</v>
      </c>
    </row>
    <row r="1922" spans="1:18" hidden="1" x14ac:dyDescent="0.3">
      <c r="A1922" s="1" t="s">
        <v>811</v>
      </c>
      <c r="B1922" s="1">
        <v>51683</v>
      </c>
      <c r="C1922" s="1" t="s">
        <v>10</v>
      </c>
      <c r="D1922" s="6">
        <v>0.65369127739999999</v>
      </c>
      <c r="E1922" s="6" t="s">
        <v>963</v>
      </c>
      <c r="F1922" s="6" t="s">
        <v>963</v>
      </c>
      <c r="G1922" s="6" t="s">
        <v>963</v>
      </c>
      <c r="H1922" s="6">
        <v>0.6379443481</v>
      </c>
      <c r="I1922" s="6" t="s">
        <v>964</v>
      </c>
      <c r="J1922" s="6">
        <v>0.62963689700000003</v>
      </c>
      <c r="K1922" s="6" t="s">
        <v>964</v>
      </c>
      <c r="L1922" s="1" t="s">
        <v>73</v>
      </c>
      <c r="M1922" s="1" t="s">
        <v>46</v>
      </c>
      <c r="N1922" s="1" t="s">
        <v>11</v>
      </c>
      <c r="O1922" s="1" t="s">
        <v>47</v>
      </c>
      <c r="P1922" s="1" t="s">
        <v>38</v>
      </c>
      <c r="Q1922" s="1" t="s">
        <v>74</v>
      </c>
      <c r="R1922" s="1" t="s">
        <v>20</v>
      </c>
    </row>
    <row r="1923" spans="1:18" hidden="1" x14ac:dyDescent="0.3">
      <c r="A1923" s="1" t="s">
        <v>811</v>
      </c>
      <c r="B1923" s="1">
        <v>51685</v>
      </c>
      <c r="C1923" s="1" t="s">
        <v>10</v>
      </c>
      <c r="D1923" s="6">
        <v>1.6323711403000001</v>
      </c>
      <c r="E1923" s="6" t="s">
        <v>963</v>
      </c>
      <c r="F1923" s="6" t="s">
        <v>963</v>
      </c>
      <c r="G1923" s="6" t="s">
        <v>963</v>
      </c>
      <c r="H1923" s="6">
        <v>1.5930480011000001</v>
      </c>
      <c r="I1923" s="6" t="s">
        <v>964</v>
      </c>
      <c r="J1923" s="6">
        <v>1.5723028196</v>
      </c>
      <c r="K1923" s="6" t="s">
        <v>964</v>
      </c>
      <c r="L1923" s="1" t="s">
        <v>73</v>
      </c>
      <c r="M1923" s="1" t="s">
        <v>46</v>
      </c>
      <c r="N1923" s="1" t="s">
        <v>11</v>
      </c>
      <c r="O1923" s="1" t="s">
        <v>47</v>
      </c>
      <c r="P1923" s="1" t="s">
        <v>38</v>
      </c>
      <c r="Q1923" s="1" t="s">
        <v>74</v>
      </c>
      <c r="R1923" s="1" t="s">
        <v>20</v>
      </c>
    </row>
    <row r="1924" spans="1:18" hidden="1" x14ac:dyDescent="0.3">
      <c r="A1924" s="1" t="s">
        <v>811</v>
      </c>
      <c r="B1924" s="1">
        <v>51610</v>
      </c>
      <c r="C1924" s="1" t="s">
        <v>10</v>
      </c>
      <c r="D1924" s="6">
        <v>1.7198592956000001</v>
      </c>
      <c r="E1924" s="6" t="s">
        <v>963</v>
      </c>
      <c r="F1924" s="6" t="s">
        <v>963</v>
      </c>
      <c r="G1924" s="6" t="s">
        <v>963</v>
      </c>
      <c r="H1924" s="6">
        <v>1.6784284154</v>
      </c>
      <c r="I1924" s="6" t="s">
        <v>964</v>
      </c>
      <c r="J1924" s="6">
        <v>1.6565718667</v>
      </c>
      <c r="K1924" s="6" t="s">
        <v>964</v>
      </c>
      <c r="L1924" s="1" t="s">
        <v>73</v>
      </c>
      <c r="M1924" s="1" t="s">
        <v>46</v>
      </c>
      <c r="N1924" s="1" t="s">
        <v>11</v>
      </c>
      <c r="O1924" s="1" t="s">
        <v>47</v>
      </c>
      <c r="P1924" s="1" t="s">
        <v>38</v>
      </c>
      <c r="Q1924" s="1" t="s">
        <v>74</v>
      </c>
      <c r="R1924" s="1" t="s">
        <v>20</v>
      </c>
    </row>
    <row r="1925" spans="1:18" hidden="1" x14ac:dyDescent="0.3">
      <c r="A1925" s="1" t="s">
        <v>497</v>
      </c>
      <c r="B1925" s="1">
        <v>24009</v>
      </c>
      <c r="C1925" s="1" t="s">
        <v>10</v>
      </c>
      <c r="D1925" s="6">
        <v>1.8925274503</v>
      </c>
      <c r="E1925" s="6" t="s">
        <v>963</v>
      </c>
      <c r="F1925" s="6" t="s">
        <v>963</v>
      </c>
      <c r="G1925" s="6" t="s">
        <v>963</v>
      </c>
      <c r="H1925" s="6">
        <v>1.9913533184000001</v>
      </c>
      <c r="I1925" s="6" t="s">
        <v>964</v>
      </c>
      <c r="J1925" s="6">
        <v>2.0542891431000001</v>
      </c>
      <c r="K1925" s="6" t="s">
        <v>964</v>
      </c>
      <c r="L1925" s="1" t="s">
        <v>73</v>
      </c>
      <c r="M1925" s="1" t="s">
        <v>46</v>
      </c>
      <c r="N1925" s="1" t="s">
        <v>11</v>
      </c>
      <c r="O1925" s="1" t="s">
        <v>47</v>
      </c>
      <c r="P1925" s="1" t="s">
        <v>38</v>
      </c>
      <c r="Q1925" s="1" t="s">
        <v>74</v>
      </c>
      <c r="R1925" s="1" t="s">
        <v>20</v>
      </c>
    </row>
    <row r="1926" spans="1:18" hidden="1" x14ac:dyDescent="0.3">
      <c r="A1926" s="1" t="s">
        <v>9</v>
      </c>
      <c r="B1926" s="1">
        <v>11001</v>
      </c>
      <c r="C1926" s="1" t="s">
        <v>12</v>
      </c>
      <c r="D1926" s="6">
        <v>2.3690998509000001</v>
      </c>
      <c r="E1926" s="6" t="s">
        <v>963</v>
      </c>
      <c r="F1926" s="6" t="s">
        <v>963</v>
      </c>
      <c r="G1926" s="6" t="s">
        <v>963</v>
      </c>
      <c r="H1926" s="6">
        <v>2.5922245196000002</v>
      </c>
      <c r="I1926" s="6" t="s">
        <v>964</v>
      </c>
      <c r="J1926" s="6">
        <v>2.7129344488</v>
      </c>
      <c r="K1926" s="6" t="s">
        <v>964</v>
      </c>
      <c r="L1926" s="1" t="s">
        <v>73</v>
      </c>
      <c r="M1926" s="1" t="s">
        <v>46</v>
      </c>
      <c r="N1926" s="1" t="s">
        <v>11</v>
      </c>
      <c r="O1926" s="1" t="s">
        <v>47</v>
      </c>
      <c r="P1926" s="1" t="s">
        <v>38</v>
      </c>
      <c r="Q1926" s="1" t="s">
        <v>74</v>
      </c>
      <c r="R1926" s="1" t="s">
        <v>20</v>
      </c>
    </row>
    <row r="1927" spans="1:18" hidden="1" x14ac:dyDescent="0.3">
      <c r="A1927" s="1" t="s">
        <v>811</v>
      </c>
      <c r="B1927" s="1">
        <v>51600</v>
      </c>
      <c r="C1927" s="1" t="s">
        <v>10</v>
      </c>
      <c r="D1927" s="6">
        <v>2.6757588711000002</v>
      </c>
      <c r="E1927" s="6" t="s">
        <v>963</v>
      </c>
      <c r="F1927" s="6" t="s">
        <v>963</v>
      </c>
      <c r="G1927" s="6" t="s">
        <v>963</v>
      </c>
      <c r="H1927" s="6">
        <v>2.6113015476000001</v>
      </c>
      <c r="I1927" s="6" t="s">
        <v>964</v>
      </c>
      <c r="J1927" s="6">
        <v>2.5772965913000001</v>
      </c>
      <c r="K1927" s="6" t="s">
        <v>964</v>
      </c>
      <c r="L1927" s="1" t="s">
        <v>73</v>
      </c>
      <c r="M1927" s="1" t="s">
        <v>46</v>
      </c>
      <c r="N1927" s="1" t="s">
        <v>11</v>
      </c>
      <c r="O1927" s="1" t="s">
        <v>47</v>
      </c>
      <c r="P1927" s="1" t="s">
        <v>38</v>
      </c>
      <c r="Q1927" s="1" t="s">
        <v>74</v>
      </c>
      <c r="R1927" s="1" t="s">
        <v>20</v>
      </c>
    </row>
    <row r="1928" spans="1:18" hidden="1" x14ac:dyDescent="0.3">
      <c r="A1928" s="1" t="s">
        <v>497</v>
      </c>
      <c r="B1928" s="1">
        <v>24017</v>
      </c>
      <c r="C1928" s="1" t="s">
        <v>10</v>
      </c>
      <c r="D1928" s="6">
        <v>2.7245427180999999</v>
      </c>
      <c r="E1928" s="6" t="s">
        <v>963</v>
      </c>
      <c r="F1928" s="6" t="s">
        <v>963</v>
      </c>
      <c r="G1928" s="6" t="s">
        <v>963</v>
      </c>
      <c r="H1928" s="6">
        <v>2.8668143213000001</v>
      </c>
      <c r="I1928" s="6" t="s">
        <v>964</v>
      </c>
      <c r="J1928" s="6">
        <v>2.9574190632000001</v>
      </c>
      <c r="K1928" s="6" t="s">
        <v>964</v>
      </c>
      <c r="L1928" s="1" t="s">
        <v>73</v>
      </c>
      <c r="M1928" s="1" t="s">
        <v>46</v>
      </c>
      <c r="N1928" s="1" t="s">
        <v>11</v>
      </c>
      <c r="O1928" s="1" t="s">
        <v>47</v>
      </c>
      <c r="P1928" s="1" t="s">
        <v>38</v>
      </c>
      <c r="Q1928" s="1" t="s">
        <v>74</v>
      </c>
      <c r="R1928" s="1" t="s">
        <v>20</v>
      </c>
    </row>
    <row r="1929" spans="1:18" hidden="1" x14ac:dyDescent="0.3">
      <c r="A1929" s="1" t="s">
        <v>811</v>
      </c>
      <c r="B1929" s="1">
        <v>51683</v>
      </c>
      <c r="C1929" s="1" t="s">
        <v>12</v>
      </c>
      <c r="D1929" s="6">
        <v>2.8258646927000002</v>
      </c>
      <c r="E1929" s="6" t="s">
        <v>963</v>
      </c>
      <c r="F1929" s="6" t="s">
        <v>963</v>
      </c>
      <c r="G1929" s="6" t="s">
        <v>963</v>
      </c>
      <c r="H1929" s="6">
        <v>2.7950942794999998</v>
      </c>
      <c r="I1929" s="6" t="s">
        <v>964</v>
      </c>
      <c r="J1929" s="6">
        <v>2.7594161231999998</v>
      </c>
      <c r="K1929" s="6" t="s">
        <v>964</v>
      </c>
      <c r="L1929" s="1" t="s">
        <v>73</v>
      </c>
      <c r="M1929" s="1" t="s">
        <v>46</v>
      </c>
      <c r="N1929" s="1" t="s">
        <v>11</v>
      </c>
      <c r="O1929" s="1" t="s">
        <v>47</v>
      </c>
      <c r="P1929" s="1" t="s">
        <v>38</v>
      </c>
      <c r="Q1929" s="1" t="s">
        <v>74</v>
      </c>
      <c r="R1929" s="1" t="s">
        <v>20</v>
      </c>
    </row>
    <row r="1930" spans="1:18" hidden="1" x14ac:dyDescent="0.3">
      <c r="A1930" s="1" t="s">
        <v>811</v>
      </c>
      <c r="B1930" s="1">
        <v>51013</v>
      </c>
      <c r="C1930" s="1" t="s">
        <v>10</v>
      </c>
      <c r="D1930" s="6">
        <v>3.2030072521999999</v>
      </c>
      <c r="E1930" s="6" t="s">
        <v>963</v>
      </c>
      <c r="F1930" s="6" t="s">
        <v>963</v>
      </c>
      <c r="G1930" s="6" t="s">
        <v>963</v>
      </c>
      <c r="H1930" s="6">
        <v>3.1258484922999998</v>
      </c>
      <c r="I1930" s="6" t="s">
        <v>964</v>
      </c>
      <c r="J1930" s="6">
        <v>3.0851428127</v>
      </c>
      <c r="K1930" s="6" t="s">
        <v>964</v>
      </c>
      <c r="L1930" s="1" t="s">
        <v>73</v>
      </c>
      <c r="M1930" s="1" t="s">
        <v>46</v>
      </c>
      <c r="N1930" s="1" t="s">
        <v>11</v>
      </c>
      <c r="O1930" s="1" t="s">
        <v>47</v>
      </c>
      <c r="P1930" s="1" t="s">
        <v>38</v>
      </c>
      <c r="Q1930" s="1" t="s">
        <v>74</v>
      </c>
      <c r="R1930" s="1" t="s">
        <v>20</v>
      </c>
    </row>
    <row r="1931" spans="1:18" hidden="1" x14ac:dyDescent="0.3">
      <c r="A1931" s="1" t="s">
        <v>811</v>
      </c>
      <c r="B1931" s="1">
        <v>51510</v>
      </c>
      <c r="C1931" s="1" t="s">
        <v>10</v>
      </c>
      <c r="D1931" s="6">
        <v>4.2489559784999997</v>
      </c>
      <c r="E1931" s="6" t="s">
        <v>963</v>
      </c>
      <c r="F1931" s="6" t="s">
        <v>963</v>
      </c>
      <c r="G1931" s="6" t="s">
        <v>963</v>
      </c>
      <c r="H1931" s="6">
        <v>4.1466002491999996</v>
      </c>
      <c r="I1931" s="6" t="s">
        <v>964</v>
      </c>
      <c r="J1931" s="6">
        <v>4.0926034005999998</v>
      </c>
      <c r="K1931" s="6" t="s">
        <v>964</v>
      </c>
      <c r="L1931" s="1" t="s">
        <v>73</v>
      </c>
      <c r="M1931" s="1" t="s">
        <v>46</v>
      </c>
      <c r="N1931" s="1" t="s">
        <v>11</v>
      </c>
      <c r="O1931" s="1" t="s">
        <v>47</v>
      </c>
      <c r="P1931" s="1" t="s">
        <v>38</v>
      </c>
      <c r="Q1931" s="1" t="s">
        <v>74</v>
      </c>
      <c r="R1931" s="1" t="s">
        <v>20</v>
      </c>
    </row>
    <row r="1932" spans="1:18" hidden="1" x14ac:dyDescent="0.3">
      <c r="A1932" s="1" t="s">
        <v>811</v>
      </c>
      <c r="B1932" s="1">
        <v>51685</v>
      </c>
      <c r="C1932" s="1" t="s">
        <v>12</v>
      </c>
      <c r="D1932" s="6">
        <v>7.0648027304000003</v>
      </c>
      <c r="E1932" s="6" t="s">
        <v>963</v>
      </c>
      <c r="F1932" s="6" t="s">
        <v>963</v>
      </c>
      <c r="G1932" s="6" t="s">
        <v>963</v>
      </c>
      <c r="H1932" s="6">
        <v>6.9878189204999996</v>
      </c>
      <c r="I1932" s="6" t="s">
        <v>964</v>
      </c>
      <c r="J1932" s="6">
        <v>6.8986198827000003</v>
      </c>
      <c r="K1932" s="6" t="s">
        <v>964</v>
      </c>
      <c r="L1932" s="1" t="s">
        <v>73</v>
      </c>
      <c r="M1932" s="1" t="s">
        <v>46</v>
      </c>
      <c r="N1932" s="1" t="s">
        <v>11</v>
      </c>
      <c r="O1932" s="1" t="s">
        <v>47</v>
      </c>
      <c r="P1932" s="1" t="s">
        <v>38</v>
      </c>
      <c r="Q1932" s="1" t="s">
        <v>74</v>
      </c>
      <c r="R1932" s="1" t="s">
        <v>20</v>
      </c>
    </row>
    <row r="1933" spans="1:18" hidden="1" x14ac:dyDescent="0.3">
      <c r="A1933" s="1" t="s">
        <v>811</v>
      </c>
      <c r="B1933" s="1">
        <v>51610</v>
      </c>
      <c r="C1933" s="1" t="s">
        <v>12</v>
      </c>
      <c r="D1933" s="6">
        <v>7.4665246815000001</v>
      </c>
      <c r="E1933" s="6" t="s">
        <v>963</v>
      </c>
      <c r="F1933" s="6" t="s">
        <v>963</v>
      </c>
      <c r="G1933" s="6" t="s">
        <v>963</v>
      </c>
      <c r="H1933" s="6">
        <v>7.3849665321</v>
      </c>
      <c r="I1933" s="6" t="s">
        <v>964</v>
      </c>
      <c r="J1933" s="6">
        <v>7.2906890390000001</v>
      </c>
      <c r="K1933" s="6" t="s">
        <v>964</v>
      </c>
      <c r="L1933" s="1" t="s">
        <v>73</v>
      </c>
      <c r="M1933" s="1" t="s">
        <v>46</v>
      </c>
      <c r="N1933" s="1" t="s">
        <v>11</v>
      </c>
      <c r="O1933" s="1" t="s">
        <v>47</v>
      </c>
      <c r="P1933" s="1" t="s">
        <v>38</v>
      </c>
      <c r="Q1933" s="1" t="s">
        <v>74</v>
      </c>
      <c r="R1933" s="1" t="s">
        <v>20</v>
      </c>
    </row>
    <row r="1934" spans="1:18" hidden="1" x14ac:dyDescent="0.3">
      <c r="A1934" s="1" t="s">
        <v>497</v>
      </c>
      <c r="B1934" s="1">
        <v>24009</v>
      </c>
      <c r="C1934" s="1" t="s">
        <v>12</v>
      </c>
      <c r="D1934" s="6">
        <v>8.1959044092000006</v>
      </c>
      <c r="E1934" s="6" t="s">
        <v>963</v>
      </c>
      <c r="F1934" s="6" t="s">
        <v>963</v>
      </c>
      <c r="G1934" s="6" t="s">
        <v>963</v>
      </c>
      <c r="H1934" s="6">
        <v>8.7362723510000002</v>
      </c>
      <c r="I1934" s="6" t="s">
        <v>964</v>
      </c>
      <c r="J1934" s="6">
        <v>9.0145409747999992</v>
      </c>
      <c r="K1934" s="6" t="s">
        <v>964</v>
      </c>
      <c r="L1934" s="1" t="s">
        <v>73</v>
      </c>
      <c r="M1934" s="1" t="s">
        <v>46</v>
      </c>
      <c r="N1934" s="1" t="s">
        <v>11</v>
      </c>
      <c r="O1934" s="1" t="s">
        <v>47</v>
      </c>
      <c r="P1934" s="1" t="s">
        <v>38</v>
      </c>
      <c r="Q1934" s="1" t="s">
        <v>74</v>
      </c>
      <c r="R1934" s="1" t="s">
        <v>20</v>
      </c>
    </row>
    <row r="1935" spans="1:18" hidden="1" x14ac:dyDescent="0.3">
      <c r="A1935" s="1" t="s">
        <v>811</v>
      </c>
      <c r="B1935" s="1">
        <v>51600</v>
      </c>
      <c r="C1935" s="1" t="s">
        <v>12</v>
      </c>
      <c r="D1935" s="6">
        <v>11.599385064</v>
      </c>
      <c r="E1935" s="6" t="s">
        <v>963</v>
      </c>
      <c r="F1935" s="6" t="s">
        <v>963</v>
      </c>
      <c r="G1935" s="6" t="s">
        <v>963</v>
      </c>
      <c r="H1935" s="6">
        <v>11.472860659</v>
      </c>
      <c r="I1935" s="6" t="s">
        <v>964</v>
      </c>
      <c r="J1935" s="6">
        <v>11.326404605</v>
      </c>
      <c r="K1935" s="6" t="s">
        <v>964</v>
      </c>
      <c r="L1935" s="1" t="s">
        <v>73</v>
      </c>
      <c r="M1935" s="1" t="s">
        <v>46</v>
      </c>
      <c r="N1935" s="1" t="s">
        <v>11</v>
      </c>
      <c r="O1935" s="1" t="s">
        <v>47</v>
      </c>
      <c r="P1935" s="1" t="s">
        <v>38</v>
      </c>
      <c r="Q1935" s="1" t="s">
        <v>74</v>
      </c>
      <c r="R1935" s="1" t="s">
        <v>20</v>
      </c>
    </row>
    <row r="1936" spans="1:18" hidden="1" x14ac:dyDescent="0.3">
      <c r="A1936" s="1" t="s">
        <v>497</v>
      </c>
      <c r="B1936" s="1">
        <v>24017</v>
      </c>
      <c r="C1936" s="1" t="s">
        <v>12</v>
      </c>
      <c r="D1936" s="6">
        <v>11.869011914</v>
      </c>
      <c r="E1936" s="6" t="s">
        <v>963</v>
      </c>
      <c r="F1936" s="6" t="s">
        <v>963</v>
      </c>
      <c r="G1936" s="6" t="s">
        <v>963</v>
      </c>
      <c r="H1936" s="6">
        <v>12.650846029</v>
      </c>
      <c r="I1936" s="6" t="s">
        <v>964</v>
      </c>
      <c r="J1936" s="6">
        <v>13.053773279</v>
      </c>
      <c r="K1936" s="6" t="s">
        <v>964</v>
      </c>
      <c r="L1936" s="1" t="s">
        <v>73</v>
      </c>
      <c r="M1936" s="1" t="s">
        <v>46</v>
      </c>
      <c r="N1936" s="1" t="s">
        <v>11</v>
      </c>
      <c r="O1936" s="1" t="s">
        <v>47</v>
      </c>
      <c r="P1936" s="1" t="s">
        <v>38</v>
      </c>
      <c r="Q1936" s="1" t="s">
        <v>74</v>
      </c>
      <c r="R1936" s="1" t="s">
        <v>20</v>
      </c>
    </row>
    <row r="1937" spans="1:18" hidden="1" x14ac:dyDescent="0.3">
      <c r="A1937" s="1" t="s">
        <v>811</v>
      </c>
      <c r="B1937" s="1">
        <v>51013</v>
      </c>
      <c r="C1937" s="1" t="s">
        <v>12</v>
      </c>
      <c r="D1937" s="6">
        <v>13.924297664999999</v>
      </c>
      <c r="E1937" s="6" t="s">
        <v>963</v>
      </c>
      <c r="F1937" s="6" t="s">
        <v>963</v>
      </c>
      <c r="G1937" s="6" t="s">
        <v>963</v>
      </c>
      <c r="H1937" s="6">
        <v>13.772091739</v>
      </c>
      <c r="I1937" s="6" t="s">
        <v>964</v>
      </c>
      <c r="J1937" s="6">
        <v>13.596276609</v>
      </c>
      <c r="K1937" s="6" t="s">
        <v>964</v>
      </c>
      <c r="L1937" s="1" t="s">
        <v>73</v>
      </c>
      <c r="M1937" s="1" t="s">
        <v>46</v>
      </c>
      <c r="N1937" s="1" t="s">
        <v>11</v>
      </c>
      <c r="O1937" s="1" t="s">
        <v>47</v>
      </c>
      <c r="P1937" s="1" t="s">
        <v>38</v>
      </c>
      <c r="Q1937" s="1" t="s">
        <v>74</v>
      </c>
      <c r="R1937" s="1" t="s">
        <v>20</v>
      </c>
    </row>
    <row r="1938" spans="1:18" hidden="1" x14ac:dyDescent="0.3">
      <c r="A1938" s="1" t="s">
        <v>497</v>
      </c>
      <c r="B1938" s="1">
        <v>24021</v>
      </c>
      <c r="C1938" s="1" t="s">
        <v>10</v>
      </c>
      <c r="D1938" s="6">
        <v>17.034667647999999</v>
      </c>
      <c r="E1938" s="6" t="s">
        <v>963</v>
      </c>
      <c r="F1938" s="6" t="s">
        <v>963</v>
      </c>
      <c r="G1938" s="6" t="s">
        <v>963</v>
      </c>
      <c r="H1938" s="6">
        <v>17.924195963999999</v>
      </c>
      <c r="I1938" s="6" t="s">
        <v>964</v>
      </c>
      <c r="J1938" s="6">
        <v>18.490685667000001</v>
      </c>
      <c r="K1938" s="6" t="s">
        <v>964</v>
      </c>
      <c r="L1938" s="1" t="s">
        <v>73</v>
      </c>
      <c r="M1938" s="1" t="s">
        <v>46</v>
      </c>
      <c r="N1938" s="1" t="s">
        <v>11</v>
      </c>
      <c r="O1938" s="1" t="s">
        <v>47</v>
      </c>
      <c r="P1938" s="1" t="s">
        <v>38</v>
      </c>
      <c r="Q1938" s="1" t="s">
        <v>74</v>
      </c>
      <c r="R1938" s="1" t="s">
        <v>20</v>
      </c>
    </row>
    <row r="1939" spans="1:18" hidden="1" x14ac:dyDescent="0.3">
      <c r="A1939" s="1" t="s">
        <v>811</v>
      </c>
      <c r="B1939" s="1">
        <v>51510</v>
      </c>
      <c r="C1939" s="1" t="s">
        <v>12</v>
      </c>
      <c r="D1939" s="6">
        <v>18.462645887000001</v>
      </c>
      <c r="E1939" s="6" t="s">
        <v>963</v>
      </c>
      <c r="F1939" s="6" t="s">
        <v>963</v>
      </c>
      <c r="G1939" s="6" t="s">
        <v>963</v>
      </c>
      <c r="H1939" s="6">
        <v>18.260939843999999</v>
      </c>
      <c r="I1939" s="6" t="s">
        <v>964</v>
      </c>
      <c r="J1939" s="6">
        <v>18.027820158000001</v>
      </c>
      <c r="K1939" s="6" t="s">
        <v>964</v>
      </c>
      <c r="L1939" s="1" t="s">
        <v>73</v>
      </c>
      <c r="M1939" s="1" t="s">
        <v>46</v>
      </c>
      <c r="N1939" s="1" t="s">
        <v>11</v>
      </c>
      <c r="O1939" s="1" t="s">
        <v>47</v>
      </c>
      <c r="P1939" s="1" t="s">
        <v>38</v>
      </c>
      <c r="Q1939" s="1" t="s">
        <v>74</v>
      </c>
      <c r="R1939" s="1" t="s">
        <v>20</v>
      </c>
    </row>
    <row r="1940" spans="1:18" hidden="1" x14ac:dyDescent="0.3">
      <c r="A1940" s="1" t="s">
        <v>811</v>
      </c>
      <c r="B1940" s="1">
        <v>51153</v>
      </c>
      <c r="C1940" s="1" t="s">
        <v>10</v>
      </c>
      <c r="D1940" s="6">
        <v>19.380270890999999</v>
      </c>
      <c r="E1940" s="6" t="s">
        <v>963</v>
      </c>
      <c r="F1940" s="6" t="s">
        <v>963</v>
      </c>
      <c r="G1940" s="6" t="s">
        <v>963</v>
      </c>
      <c r="H1940" s="6">
        <v>18.913420704</v>
      </c>
      <c r="I1940" s="6" t="s">
        <v>964</v>
      </c>
      <c r="J1940" s="6">
        <v>18.667117269999999</v>
      </c>
      <c r="K1940" s="6" t="s">
        <v>964</v>
      </c>
      <c r="L1940" s="1" t="s">
        <v>73</v>
      </c>
      <c r="M1940" s="1" t="s">
        <v>46</v>
      </c>
      <c r="N1940" s="1" t="s">
        <v>11</v>
      </c>
      <c r="O1940" s="1" t="s">
        <v>47</v>
      </c>
      <c r="P1940" s="1" t="s">
        <v>38</v>
      </c>
      <c r="Q1940" s="1" t="s">
        <v>74</v>
      </c>
      <c r="R1940" s="1" t="s">
        <v>20</v>
      </c>
    </row>
    <row r="1941" spans="1:18" hidden="1" x14ac:dyDescent="0.3">
      <c r="A1941" s="1" t="s">
        <v>497</v>
      </c>
      <c r="B1941" s="1">
        <v>24033</v>
      </c>
      <c r="C1941" s="1" t="s">
        <v>10</v>
      </c>
      <c r="D1941" s="6">
        <v>32.10552629</v>
      </c>
      <c r="E1941" s="6" t="s">
        <v>963</v>
      </c>
      <c r="F1941" s="6" t="s">
        <v>963</v>
      </c>
      <c r="G1941" s="6" t="s">
        <v>963</v>
      </c>
      <c r="H1941" s="6">
        <v>33.782037406000001</v>
      </c>
      <c r="I1941" s="6" t="s">
        <v>964</v>
      </c>
      <c r="J1941" s="6">
        <v>34.849708540000002</v>
      </c>
      <c r="K1941" s="6" t="s">
        <v>964</v>
      </c>
      <c r="L1941" s="1" t="s">
        <v>73</v>
      </c>
      <c r="M1941" s="1" t="s">
        <v>46</v>
      </c>
      <c r="N1941" s="1" t="s">
        <v>11</v>
      </c>
      <c r="O1941" s="1" t="s">
        <v>47</v>
      </c>
      <c r="P1941" s="1" t="s">
        <v>38</v>
      </c>
      <c r="Q1941" s="1" t="s">
        <v>74</v>
      </c>
      <c r="R1941" s="1" t="s">
        <v>20</v>
      </c>
    </row>
    <row r="1942" spans="1:18" hidden="1" x14ac:dyDescent="0.3">
      <c r="A1942" s="1" t="s">
        <v>811</v>
      </c>
      <c r="B1942" s="1">
        <v>51107</v>
      </c>
      <c r="C1942" s="1" t="s">
        <v>10</v>
      </c>
      <c r="D1942" s="6">
        <v>38.346850932999999</v>
      </c>
      <c r="E1942" s="6" t="s">
        <v>963</v>
      </c>
      <c r="F1942" s="6" t="s">
        <v>963</v>
      </c>
      <c r="G1942" s="6" t="s">
        <v>963</v>
      </c>
      <c r="H1942" s="6">
        <v>37.423096090000001</v>
      </c>
      <c r="I1942" s="6" t="s">
        <v>964</v>
      </c>
      <c r="J1942" s="6">
        <v>36.935760844000001</v>
      </c>
      <c r="K1942" s="6" t="s">
        <v>964</v>
      </c>
      <c r="L1942" s="1" t="s">
        <v>73</v>
      </c>
      <c r="M1942" s="1" t="s">
        <v>46</v>
      </c>
      <c r="N1942" s="1" t="s">
        <v>11</v>
      </c>
      <c r="O1942" s="1" t="s">
        <v>47</v>
      </c>
      <c r="P1942" s="1" t="s">
        <v>38</v>
      </c>
      <c r="Q1942" s="1" t="s">
        <v>74</v>
      </c>
      <c r="R1942" s="1" t="s">
        <v>20</v>
      </c>
    </row>
    <row r="1943" spans="1:18" hidden="1" x14ac:dyDescent="0.3">
      <c r="A1943" s="1" t="s">
        <v>497</v>
      </c>
      <c r="B1943" s="1">
        <v>24031</v>
      </c>
      <c r="C1943" s="1" t="s">
        <v>10</v>
      </c>
      <c r="D1943" s="6">
        <v>66.446891020999999</v>
      </c>
      <c r="E1943" s="6" t="s">
        <v>963</v>
      </c>
      <c r="F1943" s="6" t="s">
        <v>963</v>
      </c>
      <c r="G1943" s="6" t="s">
        <v>963</v>
      </c>
      <c r="H1943" s="6">
        <v>69.916665671000004</v>
      </c>
      <c r="I1943" s="6" t="s">
        <v>964</v>
      </c>
      <c r="J1943" s="6">
        <v>72.126364644000006</v>
      </c>
      <c r="K1943" s="6" t="s">
        <v>964</v>
      </c>
      <c r="L1943" s="1" t="s">
        <v>73</v>
      </c>
      <c r="M1943" s="1" t="s">
        <v>46</v>
      </c>
      <c r="N1943" s="1" t="s">
        <v>11</v>
      </c>
      <c r="O1943" s="1" t="s">
        <v>47</v>
      </c>
      <c r="P1943" s="1" t="s">
        <v>38</v>
      </c>
      <c r="Q1943" s="1" t="s">
        <v>74</v>
      </c>
      <c r="R1943" s="1" t="s">
        <v>20</v>
      </c>
    </row>
    <row r="1944" spans="1:18" hidden="1" x14ac:dyDescent="0.3">
      <c r="A1944" s="1" t="s">
        <v>811</v>
      </c>
      <c r="B1944" s="1">
        <v>51059</v>
      </c>
      <c r="C1944" s="1" t="s">
        <v>10</v>
      </c>
      <c r="D1944" s="6">
        <v>71.610576090999999</v>
      </c>
      <c r="E1944" s="6" t="s">
        <v>963</v>
      </c>
      <c r="F1944" s="6" t="s">
        <v>963</v>
      </c>
      <c r="G1944" s="6" t="s">
        <v>963</v>
      </c>
      <c r="H1944" s="6">
        <v>69.885507485000005</v>
      </c>
      <c r="I1944" s="6" t="s">
        <v>964</v>
      </c>
      <c r="J1944" s="6">
        <v>68.975456042999994</v>
      </c>
      <c r="K1944" s="6" t="s">
        <v>964</v>
      </c>
      <c r="L1944" s="1" t="s">
        <v>73</v>
      </c>
      <c r="M1944" s="1" t="s">
        <v>46</v>
      </c>
      <c r="N1944" s="1" t="s">
        <v>11</v>
      </c>
      <c r="O1944" s="1" t="s">
        <v>47</v>
      </c>
      <c r="P1944" s="1" t="s">
        <v>38</v>
      </c>
      <c r="Q1944" s="1" t="s">
        <v>74</v>
      </c>
      <c r="R1944" s="1" t="s">
        <v>20</v>
      </c>
    </row>
    <row r="1945" spans="1:18" hidden="1" x14ac:dyDescent="0.3">
      <c r="A1945" s="1" t="s">
        <v>497</v>
      </c>
      <c r="B1945" s="1">
        <v>24021</v>
      </c>
      <c r="C1945" s="1" t="s">
        <v>12</v>
      </c>
      <c r="D1945" s="6">
        <v>71.949868496999997</v>
      </c>
      <c r="E1945" s="6" t="s">
        <v>963</v>
      </c>
      <c r="F1945" s="6" t="s">
        <v>963</v>
      </c>
      <c r="G1945" s="6" t="s">
        <v>963</v>
      </c>
      <c r="H1945" s="6">
        <v>76.705622508999994</v>
      </c>
      <c r="I1945" s="6" t="s">
        <v>964</v>
      </c>
      <c r="J1945" s="6">
        <v>79.149327530999997</v>
      </c>
      <c r="K1945" s="6" t="s">
        <v>964</v>
      </c>
      <c r="L1945" s="1" t="s">
        <v>73</v>
      </c>
      <c r="M1945" s="1" t="s">
        <v>46</v>
      </c>
      <c r="N1945" s="1" t="s">
        <v>11</v>
      </c>
      <c r="O1945" s="1" t="s">
        <v>47</v>
      </c>
      <c r="P1945" s="1" t="s">
        <v>38</v>
      </c>
      <c r="Q1945" s="1" t="s">
        <v>74</v>
      </c>
      <c r="R1945" s="1" t="s">
        <v>20</v>
      </c>
    </row>
    <row r="1946" spans="1:18" hidden="1" x14ac:dyDescent="0.3">
      <c r="A1946" s="1" t="s">
        <v>811</v>
      </c>
      <c r="B1946" s="1">
        <v>51153</v>
      </c>
      <c r="C1946" s="1" t="s">
        <v>12</v>
      </c>
      <c r="D1946" s="6">
        <v>83.799974736999999</v>
      </c>
      <c r="E1946" s="6" t="s">
        <v>963</v>
      </c>
      <c r="F1946" s="6" t="s">
        <v>963</v>
      </c>
      <c r="G1946" s="6" t="s">
        <v>963</v>
      </c>
      <c r="H1946" s="6">
        <v>82.887680993000004</v>
      </c>
      <c r="I1946" s="6" t="s">
        <v>964</v>
      </c>
      <c r="J1946" s="6">
        <v>81.829668478000002</v>
      </c>
      <c r="K1946" s="6" t="s">
        <v>964</v>
      </c>
      <c r="L1946" s="1" t="s">
        <v>73</v>
      </c>
      <c r="M1946" s="1" t="s">
        <v>46</v>
      </c>
      <c r="N1946" s="1" t="s">
        <v>11</v>
      </c>
      <c r="O1946" s="1" t="s">
        <v>47</v>
      </c>
      <c r="P1946" s="1" t="s">
        <v>38</v>
      </c>
      <c r="Q1946" s="1" t="s">
        <v>74</v>
      </c>
      <c r="R1946" s="1" t="s">
        <v>20</v>
      </c>
    </row>
    <row r="1947" spans="1:18" hidden="1" x14ac:dyDescent="0.3">
      <c r="A1947" s="1" t="s">
        <v>497</v>
      </c>
      <c r="B1947" s="1">
        <v>24033</v>
      </c>
      <c r="C1947" s="1" t="s">
        <v>12</v>
      </c>
      <c r="D1947" s="6">
        <v>139.33774475999999</v>
      </c>
      <c r="E1947" s="6" t="s">
        <v>963</v>
      </c>
      <c r="F1947" s="6" t="s">
        <v>963</v>
      </c>
      <c r="G1947" s="6" t="s">
        <v>963</v>
      </c>
      <c r="H1947" s="6">
        <v>148.51941722999999</v>
      </c>
      <c r="I1947" s="6" t="s">
        <v>964</v>
      </c>
      <c r="J1947" s="6">
        <v>153.2498568</v>
      </c>
      <c r="K1947" s="6" t="s">
        <v>964</v>
      </c>
      <c r="L1947" s="1" t="s">
        <v>73</v>
      </c>
      <c r="M1947" s="1" t="s">
        <v>46</v>
      </c>
      <c r="N1947" s="1" t="s">
        <v>11</v>
      </c>
      <c r="O1947" s="1" t="s">
        <v>47</v>
      </c>
      <c r="P1947" s="1" t="s">
        <v>38</v>
      </c>
      <c r="Q1947" s="1" t="s">
        <v>74</v>
      </c>
      <c r="R1947" s="1" t="s">
        <v>20</v>
      </c>
    </row>
    <row r="1948" spans="1:18" hidden="1" x14ac:dyDescent="0.3">
      <c r="A1948" s="1" t="s">
        <v>811</v>
      </c>
      <c r="B1948" s="1">
        <v>51107</v>
      </c>
      <c r="C1948" s="1" t="s">
        <v>12</v>
      </c>
      <c r="D1948" s="6">
        <v>163.52528106</v>
      </c>
      <c r="E1948" s="6" t="s">
        <v>963</v>
      </c>
      <c r="F1948" s="6" t="s">
        <v>963</v>
      </c>
      <c r="G1948" s="6" t="s">
        <v>963</v>
      </c>
      <c r="H1948" s="6">
        <v>161.76068764999999</v>
      </c>
      <c r="I1948" s="6" t="s">
        <v>964</v>
      </c>
      <c r="J1948" s="6">
        <v>159.69643922</v>
      </c>
      <c r="K1948" s="6" t="s">
        <v>964</v>
      </c>
      <c r="L1948" s="1" t="s">
        <v>73</v>
      </c>
      <c r="M1948" s="1" t="s">
        <v>46</v>
      </c>
      <c r="N1948" s="1" t="s">
        <v>11</v>
      </c>
      <c r="O1948" s="1" t="s">
        <v>47</v>
      </c>
      <c r="P1948" s="1" t="s">
        <v>38</v>
      </c>
      <c r="Q1948" s="1" t="s">
        <v>74</v>
      </c>
      <c r="R1948" s="1" t="s">
        <v>20</v>
      </c>
    </row>
    <row r="1949" spans="1:18" hidden="1" x14ac:dyDescent="0.3">
      <c r="A1949" s="1" t="s">
        <v>497</v>
      </c>
      <c r="B1949" s="1">
        <v>24031</v>
      </c>
      <c r="C1949" s="1" t="s">
        <v>12</v>
      </c>
      <c r="D1949" s="6">
        <v>284.81766413999998</v>
      </c>
      <c r="E1949" s="6" t="s">
        <v>963</v>
      </c>
      <c r="F1949" s="6" t="s">
        <v>963</v>
      </c>
      <c r="G1949" s="6" t="s">
        <v>963</v>
      </c>
      <c r="H1949" s="6">
        <v>303.61137480999997</v>
      </c>
      <c r="I1949" s="6" t="s">
        <v>964</v>
      </c>
      <c r="J1949" s="6">
        <v>313.28262891000003</v>
      </c>
      <c r="K1949" s="6" t="s">
        <v>964</v>
      </c>
      <c r="L1949" s="1" t="s">
        <v>73</v>
      </c>
      <c r="M1949" s="1" t="s">
        <v>46</v>
      </c>
      <c r="N1949" s="1" t="s">
        <v>11</v>
      </c>
      <c r="O1949" s="1" t="s">
        <v>47</v>
      </c>
      <c r="P1949" s="1" t="s">
        <v>38</v>
      </c>
      <c r="Q1949" s="1" t="s">
        <v>74</v>
      </c>
      <c r="R1949" s="1" t="s">
        <v>20</v>
      </c>
    </row>
    <row r="1950" spans="1:18" hidden="1" x14ac:dyDescent="0.3">
      <c r="A1950" s="1" t="s">
        <v>811</v>
      </c>
      <c r="B1950" s="1">
        <v>51059</v>
      </c>
      <c r="C1950" s="1" t="s">
        <v>12</v>
      </c>
      <c r="D1950" s="6">
        <v>309.91422614999999</v>
      </c>
      <c r="E1950" s="6" t="s">
        <v>963</v>
      </c>
      <c r="F1950" s="6" t="s">
        <v>963</v>
      </c>
      <c r="G1950" s="6" t="s">
        <v>963</v>
      </c>
      <c r="H1950" s="6">
        <v>306.53776549000003</v>
      </c>
      <c r="I1950" s="6" t="s">
        <v>964</v>
      </c>
      <c r="J1950" s="6">
        <v>302.62470532999998</v>
      </c>
      <c r="K1950" s="6" t="s">
        <v>964</v>
      </c>
      <c r="L1950" s="1" t="s">
        <v>73</v>
      </c>
      <c r="M1950" s="1" t="s">
        <v>46</v>
      </c>
      <c r="N1950" s="1" t="s">
        <v>11</v>
      </c>
      <c r="O1950" s="1" t="s">
        <v>47</v>
      </c>
      <c r="P1950" s="1" t="s">
        <v>38</v>
      </c>
      <c r="Q1950" s="1" t="s">
        <v>74</v>
      </c>
      <c r="R1950" s="1" t="s">
        <v>20</v>
      </c>
    </row>
    <row r="1951" spans="1:18" hidden="1" x14ac:dyDescent="0.3">
      <c r="A1951" s="1" t="s">
        <v>811</v>
      </c>
      <c r="B1951" s="1">
        <v>51013</v>
      </c>
      <c r="C1951" s="1" t="s">
        <v>12</v>
      </c>
      <c r="D1951" s="6">
        <v>3.3989360000000001E-4</v>
      </c>
      <c r="E1951" s="6" t="s">
        <v>963</v>
      </c>
      <c r="F1951" s="6" t="s">
        <v>963</v>
      </c>
      <c r="G1951" s="6" t="s">
        <v>963</v>
      </c>
      <c r="H1951" s="5" t="s">
        <v>14</v>
      </c>
      <c r="I1951" s="6" t="s">
        <v>964</v>
      </c>
      <c r="J1951" s="5" t="s">
        <v>14</v>
      </c>
      <c r="K1951" s="6" t="s">
        <v>964</v>
      </c>
      <c r="L1951" s="1" t="s">
        <v>510</v>
      </c>
      <c r="M1951" s="1" t="s">
        <v>46</v>
      </c>
      <c r="N1951" s="1" t="s">
        <v>11</v>
      </c>
      <c r="O1951" s="1" t="s">
        <v>47</v>
      </c>
      <c r="P1951" s="1" t="s">
        <v>499</v>
      </c>
      <c r="Q1951" s="1" t="s">
        <v>511</v>
      </c>
      <c r="R1951" s="1" t="s">
        <v>20</v>
      </c>
    </row>
    <row r="1952" spans="1:18" hidden="1" x14ac:dyDescent="0.3">
      <c r="A1952" s="1" t="s">
        <v>811</v>
      </c>
      <c r="B1952" s="1">
        <v>51059</v>
      </c>
      <c r="C1952" s="1" t="s">
        <v>10</v>
      </c>
      <c r="D1952" s="6">
        <v>1.13422253E-2</v>
      </c>
      <c r="E1952" s="6" t="s">
        <v>963</v>
      </c>
      <c r="F1952" s="6" t="s">
        <v>963</v>
      </c>
      <c r="G1952" s="6" t="s">
        <v>963</v>
      </c>
      <c r="H1952" s="6">
        <v>6.8001438999999997E-3</v>
      </c>
      <c r="I1952" s="6" t="s">
        <v>964</v>
      </c>
      <c r="J1952" s="6">
        <v>5.7920059000000001E-3</v>
      </c>
      <c r="K1952" s="6" t="s">
        <v>964</v>
      </c>
      <c r="L1952" s="1" t="s">
        <v>510</v>
      </c>
      <c r="M1952" s="1" t="s">
        <v>46</v>
      </c>
      <c r="N1952" s="1" t="s">
        <v>11</v>
      </c>
      <c r="O1952" s="1" t="s">
        <v>47</v>
      </c>
      <c r="P1952" s="1" t="s">
        <v>499</v>
      </c>
      <c r="Q1952" s="1" t="s">
        <v>511</v>
      </c>
      <c r="R1952" s="1" t="s">
        <v>20</v>
      </c>
    </row>
    <row r="1953" spans="1:18" hidden="1" x14ac:dyDescent="0.3">
      <c r="A1953" s="1" t="s">
        <v>811</v>
      </c>
      <c r="B1953" s="1">
        <v>51059</v>
      </c>
      <c r="C1953" s="1" t="s">
        <v>12</v>
      </c>
      <c r="D1953" s="6">
        <v>2.01622828E-2</v>
      </c>
      <c r="E1953" s="6" t="s">
        <v>963</v>
      </c>
      <c r="F1953" s="6" t="s">
        <v>963</v>
      </c>
      <c r="G1953" s="6" t="s">
        <v>963</v>
      </c>
      <c r="H1953" s="6">
        <v>1.30285764E-2</v>
      </c>
      <c r="I1953" s="6" t="s">
        <v>964</v>
      </c>
      <c r="J1953" s="6">
        <v>1.1253669799999999E-2</v>
      </c>
      <c r="K1953" s="6" t="s">
        <v>964</v>
      </c>
      <c r="L1953" s="1" t="s">
        <v>510</v>
      </c>
      <c r="M1953" s="1" t="s">
        <v>46</v>
      </c>
      <c r="N1953" s="1" t="s">
        <v>11</v>
      </c>
      <c r="O1953" s="1" t="s">
        <v>47</v>
      </c>
      <c r="P1953" s="1" t="s">
        <v>499</v>
      </c>
      <c r="Q1953" s="1" t="s">
        <v>511</v>
      </c>
      <c r="R1953" s="1" t="s">
        <v>20</v>
      </c>
    </row>
    <row r="1954" spans="1:18" hidden="1" x14ac:dyDescent="0.3">
      <c r="A1954" s="1" t="s">
        <v>497</v>
      </c>
      <c r="B1954" s="1">
        <v>24009</v>
      </c>
      <c r="C1954" s="1" t="s">
        <v>10</v>
      </c>
      <c r="D1954" s="6">
        <v>4.6224945900000002E-2</v>
      </c>
      <c r="E1954" s="6" t="s">
        <v>963</v>
      </c>
      <c r="F1954" s="6" t="s">
        <v>963</v>
      </c>
      <c r="G1954" s="6" t="s">
        <v>963</v>
      </c>
      <c r="H1954" s="6">
        <v>2.6121714399999999E-2</v>
      </c>
      <c r="I1954" s="6" t="s">
        <v>964</v>
      </c>
      <c r="J1954" s="6">
        <v>2.17567665E-2</v>
      </c>
      <c r="K1954" s="6" t="s">
        <v>964</v>
      </c>
      <c r="L1954" s="1" t="s">
        <v>510</v>
      </c>
      <c r="M1954" s="1" t="s">
        <v>46</v>
      </c>
      <c r="N1954" s="1" t="s">
        <v>11</v>
      </c>
      <c r="O1954" s="1" t="s">
        <v>47</v>
      </c>
      <c r="P1954" s="1" t="s">
        <v>499</v>
      </c>
      <c r="Q1954" s="1" t="s">
        <v>511</v>
      </c>
      <c r="R1954" s="1" t="s">
        <v>20</v>
      </c>
    </row>
    <row r="1955" spans="1:18" hidden="1" x14ac:dyDescent="0.3">
      <c r="A1955" s="1" t="s">
        <v>497</v>
      </c>
      <c r="B1955" s="1">
        <v>24033</v>
      </c>
      <c r="C1955" s="1" t="s">
        <v>10</v>
      </c>
      <c r="D1955" s="6">
        <v>5.5201520800000001E-2</v>
      </c>
      <c r="E1955" s="6" t="s">
        <v>963</v>
      </c>
      <c r="F1955" s="6" t="s">
        <v>963</v>
      </c>
      <c r="G1955" s="6" t="s">
        <v>963</v>
      </c>
      <c r="H1955" s="6">
        <v>3.11943854E-2</v>
      </c>
      <c r="I1955" s="6" t="s">
        <v>964</v>
      </c>
      <c r="J1955" s="6">
        <v>2.5981788200000001E-2</v>
      </c>
      <c r="K1955" s="6" t="s">
        <v>964</v>
      </c>
      <c r="L1955" s="1" t="s">
        <v>510</v>
      </c>
      <c r="M1955" s="1" t="s">
        <v>46</v>
      </c>
      <c r="N1955" s="1" t="s">
        <v>11</v>
      </c>
      <c r="O1955" s="1" t="s">
        <v>47</v>
      </c>
      <c r="P1955" s="1" t="s">
        <v>499</v>
      </c>
      <c r="Q1955" s="1" t="s">
        <v>511</v>
      </c>
      <c r="R1955" s="1" t="s">
        <v>20</v>
      </c>
    </row>
    <row r="1956" spans="1:18" hidden="1" x14ac:dyDescent="0.3">
      <c r="A1956" s="1" t="s">
        <v>497</v>
      </c>
      <c r="B1956" s="1">
        <v>24017</v>
      </c>
      <c r="C1956" s="1" t="s">
        <v>10</v>
      </c>
      <c r="D1956" s="6">
        <v>6.9390495799999993E-2</v>
      </c>
      <c r="E1956" s="6" t="s">
        <v>963</v>
      </c>
      <c r="F1956" s="6" t="s">
        <v>963</v>
      </c>
      <c r="G1956" s="6" t="s">
        <v>963</v>
      </c>
      <c r="H1956" s="6">
        <v>3.92125662E-2</v>
      </c>
      <c r="I1956" s="6" t="s">
        <v>964</v>
      </c>
      <c r="J1956" s="6">
        <v>3.2660132299999999E-2</v>
      </c>
      <c r="K1956" s="6" t="s">
        <v>964</v>
      </c>
      <c r="L1956" s="1" t="s">
        <v>510</v>
      </c>
      <c r="M1956" s="1" t="s">
        <v>46</v>
      </c>
      <c r="N1956" s="1" t="s">
        <v>11</v>
      </c>
      <c r="O1956" s="1" t="s">
        <v>47</v>
      </c>
      <c r="P1956" s="1" t="s">
        <v>499</v>
      </c>
      <c r="Q1956" s="1" t="s">
        <v>511</v>
      </c>
      <c r="R1956" s="1" t="s">
        <v>20</v>
      </c>
    </row>
    <row r="1957" spans="1:18" hidden="1" x14ac:dyDescent="0.3">
      <c r="A1957" s="1" t="s">
        <v>811</v>
      </c>
      <c r="B1957" s="1">
        <v>51153</v>
      </c>
      <c r="C1957" s="1" t="s">
        <v>10</v>
      </c>
      <c r="D1957" s="6">
        <v>7.0801216200000003E-2</v>
      </c>
      <c r="E1957" s="6" t="s">
        <v>963</v>
      </c>
      <c r="F1957" s="6" t="s">
        <v>963</v>
      </c>
      <c r="G1957" s="6" t="s">
        <v>963</v>
      </c>
      <c r="H1957" s="6">
        <v>4.2448332900000003E-2</v>
      </c>
      <c r="I1957" s="6" t="s">
        <v>964</v>
      </c>
      <c r="J1957" s="6">
        <v>3.6155257500000003E-2</v>
      </c>
      <c r="K1957" s="6" t="s">
        <v>964</v>
      </c>
      <c r="L1957" s="1" t="s">
        <v>510</v>
      </c>
      <c r="M1957" s="1" t="s">
        <v>46</v>
      </c>
      <c r="N1957" s="1" t="s">
        <v>11</v>
      </c>
      <c r="O1957" s="1" t="s">
        <v>47</v>
      </c>
      <c r="P1957" s="1" t="s">
        <v>499</v>
      </c>
      <c r="Q1957" s="1" t="s">
        <v>511</v>
      </c>
      <c r="R1957" s="1" t="s">
        <v>20</v>
      </c>
    </row>
    <row r="1958" spans="1:18" hidden="1" x14ac:dyDescent="0.3">
      <c r="A1958" s="1" t="s">
        <v>497</v>
      </c>
      <c r="B1958" s="1">
        <v>24009</v>
      </c>
      <c r="C1958" s="1" t="s">
        <v>12</v>
      </c>
      <c r="D1958" s="6">
        <v>8.0323992999999996E-2</v>
      </c>
      <c r="E1958" s="6" t="s">
        <v>963</v>
      </c>
      <c r="F1958" s="6" t="s">
        <v>963</v>
      </c>
      <c r="G1958" s="6" t="s">
        <v>963</v>
      </c>
      <c r="H1958" s="6">
        <v>4.9204213599999998E-2</v>
      </c>
      <c r="I1958" s="6" t="s">
        <v>964</v>
      </c>
      <c r="J1958" s="6">
        <v>4.1516159499999997E-2</v>
      </c>
      <c r="K1958" s="6" t="s">
        <v>964</v>
      </c>
      <c r="L1958" s="1" t="s">
        <v>510</v>
      </c>
      <c r="M1958" s="1" t="s">
        <v>46</v>
      </c>
      <c r="N1958" s="1" t="s">
        <v>11</v>
      </c>
      <c r="O1958" s="1" t="s">
        <v>47</v>
      </c>
      <c r="P1958" s="1" t="s">
        <v>499</v>
      </c>
      <c r="Q1958" s="1" t="s">
        <v>511</v>
      </c>
      <c r="R1958" s="1" t="s">
        <v>20</v>
      </c>
    </row>
    <row r="1959" spans="1:18" hidden="1" x14ac:dyDescent="0.3">
      <c r="A1959" s="1" t="s">
        <v>497</v>
      </c>
      <c r="B1959" s="1">
        <v>24033</v>
      </c>
      <c r="C1959" s="1" t="s">
        <v>12</v>
      </c>
      <c r="D1959" s="6">
        <v>9.7476148900000004E-2</v>
      </c>
      <c r="E1959" s="6" t="s">
        <v>963</v>
      </c>
      <c r="F1959" s="6" t="s">
        <v>963</v>
      </c>
      <c r="G1959" s="6" t="s">
        <v>963</v>
      </c>
      <c r="H1959" s="6">
        <v>5.9779557400000002E-2</v>
      </c>
      <c r="I1959" s="6" t="s">
        <v>964</v>
      </c>
      <c r="J1959" s="6">
        <v>5.0467612100000003E-2</v>
      </c>
      <c r="K1959" s="6" t="s">
        <v>964</v>
      </c>
      <c r="L1959" s="1" t="s">
        <v>510</v>
      </c>
      <c r="M1959" s="1" t="s">
        <v>46</v>
      </c>
      <c r="N1959" s="1" t="s">
        <v>11</v>
      </c>
      <c r="O1959" s="1" t="s">
        <v>47</v>
      </c>
      <c r="P1959" s="1" t="s">
        <v>499</v>
      </c>
      <c r="Q1959" s="1" t="s">
        <v>511</v>
      </c>
      <c r="R1959" s="1" t="s">
        <v>20</v>
      </c>
    </row>
    <row r="1960" spans="1:18" hidden="1" x14ac:dyDescent="0.3">
      <c r="A1960" s="1" t="s">
        <v>497</v>
      </c>
      <c r="B1960" s="1">
        <v>24017</v>
      </c>
      <c r="C1960" s="1" t="s">
        <v>12</v>
      </c>
      <c r="D1960" s="6">
        <v>0.1228213491</v>
      </c>
      <c r="E1960" s="6" t="s">
        <v>963</v>
      </c>
      <c r="F1960" s="6" t="s">
        <v>963</v>
      </c>
      <c r="G1960" s="6" t="s">
        <v>963</v>
      </c>
      <c r="H1960" s="6">
        <v>7.5295218600000005E-2</v>
      </c>
      <c r="I1960" s="6" t="s">
        <v>964</v>
      </c>
      <c r="J1960" s="6">
        <v>6.3556752499999994E-2</v>
      </c>
      <c r="K1960" s="6" t="s">
        <v>964</v>
      </c>
      <c r="L1960" s="1" t="s">
        <v>510</v>
      </c>
      <c r="M1960" s="1" t="s">
        <v>46</v>
      </c>
      <c r="N1960" s="1" t="s">
        <v>11</v>
      </c>
      <c r="O1960" s="1" t="s">
        <v>47</v>
      </c>
      <c r="P1960" s="1" t="s">
        <v>499</v>
      </c>
      <c r="Q1960" s="1" t="s">
        <v>511</v>
      </c>
      <c r="R1960" s="1" t="s">
        <v>20</v>
      </c>
    </row>
    <row r="1961" spans="1:18" hidden="1" x14ac:dyDescent="0.3">
      <c r="A1961" s="1" t="s">
        <v>811</v>
      </c>
      <c r="B1961" s="1">
        <v>51153</v>
      </c>
      <c r="C1961" s="1" t="s">
        <v>12</v>
      </c>
      <c r="D1961" s="6">
        <v>0.12591627380000001</v>
      </c>
      <c r="E1961" s="6" t="s">
        <v>963</v>
      </c>
      <c r="F1961" s="6" t="s">
        <v>963</v>
      </c>
      <c r="G1961" s="6" t="s">
        <v>963</v>
      </c>
      <c r="H1961" s="6">
        <v>8.1378927000000004E-2</v>
      </c>
      <c r="I1961" s="6" t="s">
        <v>964</v>
      </c>
      <c r="J1961" s="6">
        <v>7.0296873300000007E-2</v>
      </c>
      <c r="K1961" s="6" t="s">
        <v>964</v>
      </c>
      <c r="L1961" s="1" t="s">
        <v>510</v>
      </c>
      <c r="M1961" s="1" t="s">
        <v>46</v>
      </c>
      <c r="N1961" s="1" t="s">
        <v>11</v>
      </c>
      <c r="O1961" s="1" t="s">
        <v>47</v>
      </c>
      <c r="P1961" s="1" t="s">
        <v>499</v>
      </c>
      <c r="Q1961" s="1" t="s">
        <v>511</v>
      </c>
      <c r="R1961" s="1" t="s">
        <v>20</v>
      </c>
    </row>
    <row r="1962" spans="1:18" hidden="1" x14ac:dyDescent="0.3">
      <c r="A1962" s="1" t="s">
        <v>497</v>
      </c>
      <c r="B1962" s="1">
        <v>24031</v>
      </c>
      <c r="C1962" s="1" t="s">
        <v>10</v>
      </c>
      <c r="D1962" s="6">
        <v>0.18438261850000001</v>
      </c>
      <c r="E1962" s="6" t="s">
        <v>963</v>
      </c>
      <c r="F1962" s="6" t="s">
        <v>963</v>
      </c>
      <c r="G1962" s="6" t="s">
        <v>963</v>
      </c>
      <c r="H1962" s="6">
        <v>0.1041946666</v>
      </c>
      <c r="I1962" s="6" t="s">
        <v>964</v>
      </c>
      <c r="J1962" s="6">
        <v>8.6783676200000007E-2</v>
      </c>
      <c r="K1962" s="6" t="s">
        <v>964</v>
      </c>
      <c r="L1962" s="1" t="s">
        <v>510</v>
      </c>
      <c r="M1962" s="1" t="s">
        <v>46</v>
      </c>
      <c r="N1962" s="1" t="s">
        <v>11</v>
      </c>
      <c r="O1962" s="1" t="s">
        <v>47</v>
      </c>
      <c r="P1962" s="1" t="s">
        <v>499</v>
      </c>
      <c r="Q1962" s="1" t="s">
        <v>511</v>
      </c>
      <c r="R1962" s="1" t="s">
        <v>20</v>
      </c>
    </row>
    <row r="1963" spans="1:18" hidden="1" x14ac:dyDescent="0.3">
      <c r="A1963" s="1" t="s">
        <v>811</v>
      </c>
      <c r="B1963" s="1">
        <v>51107</v>
      </c>
      <c r="C1963" s="1" t="s">
        <v>10</v>
      </c>
      <c r="D1963" s="6">
        <v>0.2339891499</v>
      </c>
      <c r="E1963" s="6" t="s">
        <v>963</v>
      </c>
      <c r="F1963" s="6" t="s">
        <v>963</v>
      </c>
      <c r="G1963" s="6" t="s">
        <v>963</v>
      </c>
      <c r="H1963" s="6">
        <v>0.1402863751</v>
      </c>
      <c r="I1963" s="6" t="s">
        <v>964</v>
      </c>
      <c r="J1963" s="6">
        <v>0.11948862909999999</v>
      </c>
      <c r="K1963" s="6" t="s">
        <v>964</v>
      </c>
      <c r="L1963" s="1" t="s">
        <v>510</v>
      </c>
      <c r="M1963" s="1" t="s">
        <v>46</v>
      </c>
      <c r="N1963" s="1" t="s">
        <v>11</v>
      </c>
      <c r="O1963" s="1" t="s">
        <v>47</v>
      </c>
      <c r="P1963" s="1" t="s">
        <v>499</v>
      </c>
      <c r="Q1963" s="1" t="s">
        <v>511</v>
      </c>
      <c r="R1963" s="1" t="s">
        <v>20</v>
      </c>
    </row>
    <row r="1964" spans="1:18" hidden="1" x14ac:dyDescent="0.3">
      <c r="A1964" s="1" t="s">
        <v>497</v>
      </c>
      <c r="B1964" s="1">
        <v>24031</v>
      </c>
      <c r="C1964" s="1" t="s">
        <v>12</v>
      </c>
      <c r="D1964" s="6">
        <v>0.32028237659999997</v>
      </c>
      <c r="E1964" s="6" t="s">
        <v>963</v>
      </c>
      <c r="F1964" s="6" t="s">
        <v>963</v>
      </c>
      <c r="G1964" s="6" t="s">
        <v>963</v>
      </c>
      <c r="H1964" s="6">
        <v>0.1965088123</v>
      </c>
      <c r="I1964" s="6" t="s">
        <v>964</v>
      </c>
      <c r="J1964" s="6">
        <v>0.16591961420000001</v>
      </c>
      <c r="K1964" s="6" t="s">
        <v>964</v>
      </c>
      <c r="L1964" s="1" t="s">
        <v>510</v>
      </c>
      <c r="M1964" s="1" t="s">
        <v>46</v>
      </c>
      <c r="N1964" s="1" t="s">
        <v>11</v>
      </c>
      <c r="O1964" s="1" t="s">
        <v>47</v>
      </c>
      <c r="P1964" s="1" t="s">
        <v>499</v>
      </c>
      <c r="Q1964" s="1" t="s">
        <v>511</v>
      </c>
      <c r="R1964" s="1" t="s">
        <v>20</v>
      </c>
    </row>
    <row r="1965" spans="1:18" hidden="1" x14ac:dyDescent="0.3">
      <c r="A1965" s="1" t="s">
        <v>811</v>
      </c>
      <c r="B1965" s="1">
        <v>51107</v>
      </c>
      <c r="C1965" s="1" t="s">
        <v>12</v>
      </c>
      <c r="D1965" s="6">
        <v>0.40808805980000001</v>
      </c>
      <c r="E1965" s="6" t="s">
        <v>963</v>
      </c>
      <c r="F1965" s="6" t="s">
        <v>963</v>
      </c>
      <c r="G1965" s="6" t="s">
        <v>963</v>
      </c>
      <c r="H1965" s="6">
        <v>0.26397901239999999</v>
      </c>
      <c r="I1965" s="6" t="s">
        <v>964</v>
      </c>
      <c r="J1965" s="6">
        <v>0.22809983740000001</v>
      </c>
      <c r="K1965" s="6" t="s">
        <v>964</v>
      </c>
      <c r="L1965" s="1" t="s">
        <v>510</v>
      </c>
      <c r="M1965" s="1" t="s">
        <v>46</v>
      </c>
      <c r="N1965" s="1" t="s">
        <v>11</v>
      </c>
      <c r="O1965" s="1" t="s">
        <v>47</v>
      </c>
      <c r="P1965" s="1" t="s">
        <v>499</v>
      </c>
      <c r="Q1965" s="1" t="s">
        <v>511</v>
      </c>
      <c r="R1965" s="1" t="s">
        <v>20</v>
      </c>
    </row>
    <row r="1966" spans="1:18" hidden="1" x14ac:dyDescent="0.3">
      <c r="A1966" s="1" t="s">
        <v>497</v>
      </c>
      <c r="B1966" s="1">
        <v>24021</v>
      </c>
      <c r="C1966" s="1" t="s">
        <v>10</v>
      </c>
      <c r="D1966" s="6">
        <v>0.42372976829999998</v>
      </c>
      <c r="E1966" s="6" t="s">
        <v>963</v>
      </c>
      <c r="F1966" s="6" t="s">
        <v>963</v>
      </c>
      <c r="G1966" s="6" t="s">
        <v>963</v>
      </c>
      <c r="H1966" s="6">
        <v>0.2394496834</v>
      </c>
      <c r="I1966" s="6" t="s">
        <v>964</v>
      </c>
      <c r="J1966" s="6">
        <v>0.19943757500000001</v>
      </c>
      <c r="K1966" s="6" t="s">
        <v>964</v>
      </c>
      <c r="L1966" s="1" t="s">
        <v>510</v>
      </c>
      <c r="M1966" s="1" t="s">
        <v>46</v>
      </c>
      <c r="N1966" s="1" t="s">
        <v>11</v>
      </c>
      <c r="O1966" s="1" t="s">
        <v>47</v>
      </c>
      <c r="P1966" s="1" t="s">
        <v>499</v>
      </c>
      <c r="Q1966" s="1" t="s">
        <v>511</v>
      </c>
      <c r="R1966" s="1" t="s">
        <v>20</v>
      </c>
    </row>
    <row r="1967" spans="1:18" hidden="1" x14ac:dyDescent="0.3">
      <c r="A1967" s="1" t="s">
        <v>497</v>
      </c>
      <c r="B1967" s="1">
        <v>24021</v>
      </c>
      <c r="C1967" s="1" t="s">
        <v>12</v>
      </c>
      <c r="D1967" s="6">
        <v>0.7205564539</v>
      </c>
      <c r="E1967" s="6" t="s">
        <v>963</v>
      </c>
      <c r="F1967" s="6" t="s">
        <v>963</v>
      </c>
      <c r="G1967" s="6" t="s">
        <v>963</v>
      </c>
      <c r="H1967" s="6">
        <v>0.44228349979999998</v>
      </c>
      <c r="I1967" s="6" t="s">
        <v>964</v>
      </c>
      <c r="J1967" s="6">
        <v>0.37347069789999998</v>
      </c>
      <c r="K1967" s="6" t="s">
        <v>964</v>
      </c>
      <c r="L1967" s="1" t="s">
        <v>510</v>
      </c>
      <c r="M1967" s="1" t="s">
        <v>46</v>
      </c>
      <c r="N1967" s="1" t="s">
        <v>11</v>
      </c>
      <c r="O1967" s="1" t="s">
        <v>47</v>
      </c>
      <c r="P1967" s="1" t="s">
        <v>499</v>
      </c>
      <c r="Q1967" s="1" t="s">
        <v>511</v>
      </c>
      <c r="R1967" s="1" t="s">
        <v>20</v>
      </c>
    </row>
    <row r="1968" spans="1:18" hidden="1" x14ac:dyDescent="0.3">
      <c r="A1968" s="1" t="s">
        <v>811</v>
      </c>
      <c r="B1968" s="1">
        <v>51610</v>
      </c>
      <c r="C1968" s="1" t="s">
        <v>10</v>
      </c>
      <c r="D1968" s="6">
        <v>0.79569819090000005</v>
      </c>
      <c r="E1968" s="6" t="s">
        <v>963</v>
      </c>
      <c r="F1968" s="6" t="s">
        <v>963</v>
      </c>
      <c r="G1968" s="6" t="s">
        <v>963</v>
      </c>
      <c r="H1968" s="6">
        <v>0.94230335649999997</v>
      </c>
      <c r="I1968" s="6" t="s">
        <v>964</v>
      </c>
      <c r="J1968" s="6">
        <v>1.0583558789</v>
      </c>
      <c r="K1968" s="6" t="s">
        <v>964</v>
      </c>
      <c r="L1968" s="1" t="s">
        <v>49</v>
      </c>
      <c r="M1968" s="1" t="s">
        <v>46</v>
      </c>
      <c r="N1968" s="1" t="s">
        <v>11</v>
      </c>
      <c r="O1968" s="1" t="s">
        <v>47</v>
      </c>
      <c r="P1968" s="1" t="s">
        <v>18</v>
      </c>
      <c r="Q1968" s="1" t="s">
        <v>50</v>
      </c>
      <c r="R1968" s="1" t="s">
        <v>20</v>
      </c>
    </row>
    <row r="1969" spans="1:18" hidden="1" x14ac:dyDescent="0.3">
      <c r="A1969" s="1" t="s">
        <v>811</v>
      </c>
      <c r="B1969" s="1">
        <v>51685</v>
      </c>
      <c r="C1969" s="1" t="s">
        <v>10</v>
      </c>
      <c r="D1969" s="6">
        <v>0.83823672510000002</v>
      </c>
      <c r="E1969" s="6" t="s">
        <v>963</v>
      </c>
      <c r="F1969" s="6" t="s">
        <v>963</v>
      </c>
      <c r="G1969" s="6" t="s">
        <v>963</v>
      </c>
      <c r="H1969" s="6">
        <v>0.99267907389999999</v>
      </c>
      <c r="I1969" s="6" t="s">
        <v>964</v>
      </c>
      <c r="J1969" s="6">
        <v>1.1149358790999999</v>
      </c>
      <c r="K1969" s="6" t="s">
        <v>964</v>
      </c>
      <c r="L1969" s="1" t="s">
        <v>49</v>
      </c>
      <c r="M1969" s="1" t="s">
        <v>46</v>
      </c>
      <c r="N1969" s="1" t="s">
        <v>11</v>
      </c>
      <c r="O1969" s="1" t="s">
        <v>47</v>
      </c>
      <c r="P1969" s="1" t="s">
        <v>18</v>
      </c>
      <c r="Q1969" s="1" t="s">
        <v>50</v>
      </c>
      <c r="R1969" s="1" t="s">
        <v>20</v>
      </c>
    </row>
    <row r="1970" spans="1:18" hidden="1" x14ac:dyDescent="0.3">
      <c r="A1970" s="1" t="s">
        <v>497</v>
      </c>
      <c r="B1970" s="1">
        <v>24009</v>
      </c>
      <c r="C1970" s="1" t="s">
        <v>10</v>
      </c>
      <c r="D1970" s="6">
        <v>1.5964089849</v>
      </c>
      <c r="E1970" s="6" t="s">
        <v>963</v>
      </c>
      <c r="F1970" s="6" t="s">
        <v>963</v>
      </c>
      <c r="G1970" s="6" t="s">
        <v>963</v>
      </c>
      <c r="H1970" s="6">
        <v>1.8489992915</v>
      </c>
      <c r="I1970" s="6" t="s">
        <v>964</v>
      </c>
      <c r="J1970" s="6">
        <v>2.0480551462999999</v>
      </c>
      <c r="K1970" s="6" t="s">
        <v>964</v>
      </c>
      <c r="L1970" s="1" t="s">
        <v>49</v>
      </c>
      <c r="M1970" s="1" t="s">
        <v>46</v>
      </c>
      <c r="N1970" s="1" t="s">
        <v>11</v>
      </c>
      <c r="O1970" s="1" t="s">
        <v>47</v>
      </c>
      <c r="P1970" s="1" t="s">
        <v>18</v>
      </c>
      <c r="Q1970" s="1" t="s">
        <v>50</v>
      </c>
      <c r="R1970" s="1" t="s">
        <v>20</v>
      </c>
    </row>
    <row r="1971" spans="1:18" hidden="1" x14ac:dyDescent="0.3">
      <c r="A1971" s="1" t="s">
        <v>811</v>
      </c>
      <c r="B1971" s="1">
        <v>51683</v>
      </c>
      <c r="C1971" s="1" t="s">
        <v>10</v>
      </c>
      <c r="D1971" s="6">
        <v>2.2657650127000002</v>
      </c>
      <c r="E1971" s="6" t="s">
        <v>963</v>
      </c>
      <c r="F1971" s="6" t="s">
        <v>963</v>
      </c>
      <c r="G1971" s="6" t="s">
        <v>963</v>
      </c>
      <c r="H1971" s="6">
        <v>2.6832243724999998</v>
      </c>
      <c r="I1971" s="6" t="s">
        <v>964</v>
      </c>
      <c r="J1971" s="6">
        <v>3.0136878372</v>
      </c>
      <c r="K1971" s="6" t="s">
        <v>964</v>
      </c>
      <c r="L1971" s="1" t="s">
        <v>49</v>
      </c>
      <c r="M1971" s="1" t="s">
        <v>46</v>
      </c>
      <c r="N1971" s="1" t="s">
        <v>11</v>
      </c>
      <c r="O1971" s="1" t="s">
        <v>47</v>
      </c>
      <c r="P1971" s="1" t="s">
        <v>18</v>
      </c>
      <c r="Q1971" s="1" t="s">
        <v>50</v>
      </c>
      <c r="R1971" s="1" t="s">
        <v>20</v>
      </c>
    </row>
    <row r="1972" spans="1:18" hidden="1" x14ac:dyDescent="0.3">
      <c r="A1972" s="1" t="s">
        <v>811</v>
      </c>
      <c r="B1972" s="1">
        <v>51610</v>
      </c>
      <c r="C1972" s="1" t="s">
        <v>12</v>
      </c>
      <c r="D1972" s="6">
        <v>2.3501172218000002</v>
      </c>
      <c r="E1972" s="6" t="s">
        <v>963</v>
      </c>
      <c r="F1972" s="6" t="s">
        <v>963</v>
      </c>
      <c r="G1972" s="6" t="s">
        <v>963</v>
      </c>
      <c r="H1972" s="6">
        <v>2.8181511610999999</v>
      </c>
      <c r="I1972" s="6" t="s">
        <v>964</v>
      </c>
      <c r="J1972" s="6">
        <v>3.1684416274</v>
      </c>
      <c r="K1972" s="6" t="s">
        <v>964</v>
      </c>
      <c r="L1972" s="1" t="s">
        <v>49</v>
      </c>
      <c r="M1972" s="1" t="s">
        <v>46</v>
      </c>
      <c r="N1972" s="1" t="s">
        <v>11</v>
      </c>
      <c r="O1972" s="1" t="s">
        <v>47</v>
      </c>
      <c r="P1972" s="1" t="s">
        <v>18</v>
      </c>
      <c r="Q1972" s="1" t="s">
        <v>50</v>
      </c>
      <c r="R1972" s="1" t="s">
        <v>20</v>
      </c>
    </row>
    <row r="1973" spans="1:18" hidden="1" x14ac:dyDescent="0.3">
      <c r="A1973" s="1" t="s">
        <v>811</v>
      </c>
      <c r="B1973" s="1">
        <v>51600</v>
      </c>
      <c r="C1973" s="1" t="s">
        <v>10</v>
      </c>
      <c r="D1973" s="6">
        <v>2.4288015492000001</v>
      </c>
      <c r="E1973" s="6" t="s">
        <v>963</v>
      </c>
      <c r="F1973" s="6" t="s">
        <v>963</v>
      </c>
      <c r="G1973" s="6" t="s">
        <v>963</v>
      </c>
      <c r="H1973" s="6">
        <v>2.8762998679999998</v>
      </c>
      <c r="I1973" s="6" t="s">
        <v>964</v>
      </c>
      <c r="J1973" s="6">
        <v>3.2305431145000001</v>
      </c>
      <c r="K1973" s="6" t="s">
        <v>964</v>
      </c>
      <c r="L1973" s="1" t="s">
        <v>49</v>
      </c>
      <c r="M1973" s="1" t="s">
        <v>46</v>
      </c>
      <c r="N1973" s="1" t="s">
        <v>11</v>
      </c>
      <c r="O1973" s="1" t="s">
        <v>47</v>
      </c>
      <c r="P1973" s="1" t="s">
        <v>18</v>
      </c>
      <c r="Q1973" s="1" t="s">
        <v>50</v>
      </c>
      <c r="R1973" s="1" t="s">
        <v>20</v>
      </c>
    </row>
    <row r="1974" spans="1:18" hidden="1" x14ac:dyDescent="0.3">
      <c r="A1974" s="1" t="s">
        <v>811</v>
      </c>
      <c r="B1974" s="1">
        <v>51685</v>
      </c>
      <c r="C1974" s="1" t="s">
        <v>12</v>
      </c>
      <c r="D1974" s="6">
        <v>2.4815995389999999</v>
      </c>
      <c r="E1974" s="6" t="s">
        <v>963</v>
      </c>
      <c r="F1974" s="6" t="s">
        <v>963</v>
      </c>
      <c r="G1974" s="6" t="s">
        <v>963</v>
      </c>
      <c r="H1974" s="6">
        <v>2.9759573313000001</v>
      </c>
      <c r="I1974" s="6" t="s">
        <v>964</v>
      </c>
      <c r="J1974" s="6">
        <v>3.3458648228999999</v>
      </c>
      <c r="K1974" s="6" t="s">
        <v>964</v>
      </c>
      <c r="L1974" s="1" t="s">
        <v>49</v>
      </c>
      <c r="M1974" s="1" t="s">
        <v>46</v>
      </c>
      <c r="N1974" s="1" t="s">
        <v>11</v>
      </c>
      <c r="O1974" s="1" t="s">
        <v>47</v>
      </c>
      <c r="P1974" s="1" t="s">
        <v>18</v>
      </c>
      <c r="Q1974" s="1" t="s">
        <v>50</v>
      </c>
      <c r="R1974" s="1" t="s">
        <v>20</v>
      </c>
    </row>
    <row r="1975" spans="1:18" hidden="1" x14ac:dyDescent="0.3">
      <c r="A1975" s="1" t="s">
        <v>497</v>
      </c>
      <c r="B1975" s="1">
        <v>24017</v>
      </c>
      <c r="C1975" s="1" t="s">
        <v>10</v>
      </c>
      <c r="D1975" s="6">
        <v>3.2750120162999998</v>
      </c>
      <c r="E1975" s="6" t="s">
        <v>963</v>
      </c>
      <c r="F1975" s="6" t="s">
        <v>963</v>
      </c>
      <c r="G1975" s="6" t="s">
        <v>963</v>
      </c>
      <c r="H1975" s="6">
        <v>3.7931989227999998</v>
      </c>
      <c r="I1975" s="6" t="s">
        <v>964</v>
      </c>
      <c r="J1975" s="6">
        <v>4.2015582085999998</v>
      </c>
      <c r="K1975" s="6" t="s">
        <v>964</v>
      </c>
      <c r="L1975" s="1" t="s">
        <v>49</v>
      </c>
      <c r="M1975" s="1" t="s">
        <v>46</v>
      </c>
      <c r="N1975" s="1" t="s">
        <v>11</v>
      </c>
      <c r="O1975" s="1" t="s">
        <v>47</v>
      </c>
      <c r="P1975" s="1" t="s">
        <v>18</v>
      </c>
      <c r="Q1975" s="1" t="s">
        <v>50</v>
      </c>
      <c r="R1975" s="1" t="s">
        <v>20</v>
      </c>
    </row>
    <row r="1976" spans="1:18" hidden="1" x14ac:dyDescent="0.3">
      <c r="A1976" s="1" t="s">
        <v>811</v>
      </c>
      <c r="B1976" s="1">
        <v>51013</v>
      </c>
      <c r="C1976" s="1" t="s">
        <v>10</v>
      </c>
      <c r="D1976" s="6">
        <v>3.9698027392999999</v>
      </c>
      <c r="E1976" s="6" t="s">
        <v>963</v>
      </c>
      <c r="F1976" s="6" t="s">
        <v>963</v>
      </c>
      <c r="G1976" s="6" t="s">
        <v>963</v>
      </c>
      <c r="H1976" s="6">
        <v>4.7012271056000001</v>
      </c>
      <c r="I1976" s="6" t="s">
        <v>964</v>
      </c>
      <c r="J1976" s="6">
        <v>5.2802249718000001</v>
      </c>
      <c r="K1976" s="6" t="s">
        <v>964</v>
      </c>
      <c r="L1976" s="1" t="s">
        <v>49</v>
      </c>
      <c r="M1976" s="1" t="s">
        <v>46</v>
      </c>
      <c r="N1976" s="1" t="s">
        <v>11</v>
      </c>
      <c r="O1976" s="1" t="s">
        <v>47</v>
      </c>
      <c r="P1976" s="1" t="s">
        <v>18</v>
      </c>
      <c r="Q1976" s="1" t="s">
        <v>50</v>
      </c>
      <c r="R1976" s="1" t="s">
        <v>20</v>
      </c>
    </row>
    <row r="1977" spans="1:18" hidden="1" x14ac:dyDescent="0.3">
      <c r="A1977" s="1" t="s">
        <v>497</v>
      </c>
      <c r="B1977" s="1">
        <v>24009</v>
      </c>
      <c r="C1977" s="1" t="s">
        <v>12</v>
      </c>
      <c r="D1977" s="6">
        <v>4.6419841794999996</v>
      </c>
      <c r="E1977" s="6" t="s">
        <v>963</v>
      </c>
      <c r="F1977" s="6" t="s">
        <v>963</v>
      </c>
      <c r="G1977" s="6" t="s">
        <v>963</v>
      </c>
      <c r="H1977" s="6">
        <v>5.4490547176000002</v>
      </c>
      <c r="I1977" s="6" t="s">
        <v>964</v>
      </c>
      <c r="J1977" s="6">
        <v>6.0426227144000002</v>
      </c>
      <c r="K1977" s="6" t="s">
        <v>964</v>
      </c>
      <c r="L1977" s="1" t="s">
        <v>49</v>
      </c>
      <c r="M1977" s="1" t="s">
        <v>46</v>
      </c>
      <c r="N1977" s="1" t="s">
        <v>11</v>
      </c>
      <c r="O1977" s="1" t="s">
        <v>47</v>
      </c>
      <c r="P1977" s="1" t="s">
        <v>18</v>
      </c>
      <c r="Q1977" s="1" t="s">
        <v>50</v>
      </c>
      <c r="R1977" s="1" t="s">
        <v>20</v>
      </c>
    </row>
    <row r="1978" spans="1:18" hidden="1" x14ac:dyDescent="0.3">
      <c r="A1978" s="1" t="s">
        <v>811</v>
      </c>
      <c r="B1978" s="1">
        <v>51510</v>
      </c>
      <c r="C1978" s="1" t="s">
        <v>10</v>
      </c>
      <c r="D1978" s="6">
        <v>5.1375203214000003</v>
      </c>
      <c r="E1978" s="6" t="s">
        <v>963</v>
      </c>
      <c r="F1978" s="6" t="s">
        <v>963</v>
      </c>
      <c r="G1978" s="6" t="s">
        <v>963</v>
      </c>
      <c r="H1978" s="6">
        <v>6.0840910106999999</v>
      </c>
      <c r="I1978" s="6" t="s">
        <v>964</v>
      </c>
      <c r="J1978" s="6">
        <v>6.8334036078000002</v>
      </c>
      <c r="K1978" s="6" t="s">
        <v>964</v>
      </c>
      <c r="L1978" s="1" t="s">
        <v>49</v>
      </c>
      <c r="M1978" s="1" t="s">
        <v>46</v>
      </c>
      <c r="N1978" s="1" t="s">
        <v>11</v>
      </c>
      <c r="O1978" s="1" t="s">
        <v>47</v>
      </c>
      <c r="P1978" s="1" t="s">
        <v>18</v>
      </c>
      <c r="Q1978" s="1" t="s">
        <v>50</v>
      </c>
      <c r="R1978" s="1" t="s">
        <v>20</v>
      </c>
    </row>
    <row r="1979" spans="1:18" hidden="1" x14ac:dyDescent="0.3">
      <c r="A1979" s="1" t="s">
        <v>811</v>
      </c>
      <c r="B1979" s="1">
        <v>51153</v>
      </c>
      <c r="C1979" s="1" t="s">
        <v>10</v>
      </c>
      <c r="D1979" s="6">
        <v>6.4532278685</v>
      </c>
      <c r="E1979" s="6" t="s">
        <v>963</v>
      </c>
      <c r="F1979" s="6" t="s">
        <v>963</v>
      </c>
      <c r="G1979" s="6" t="s">
        <v>963</v>
      </c>
      <c r="H1979" s="6">
        <v>7.6422153603999998</v>
      </c>
      <c r="I1979" s="6" t="s">
        <v>964</v>
      </c>
      <c r="J1979" s="6">
        <v>8.5834215472000004</v>
      </c>
      <c r="K1979" s="6" t="s">
        <v>964</v>
      </c>
      <c r="L1979" s="1" t="s">
        <v>49</v>
      </c>
      <c r="M1979" s="1" t="s">
        <v>46</v>
      </c>
      <c r="N1979" s="1" t="s">
        <v>11</v>
      </c>
      <c r="O1979" s="1" t="s">
        <v>47</v>
      </c>
      <c r="P1979" s="1" t="s">
        <v>18</v>
      </c>
      <c r="Q1979" s="1" t="s">
        <v>50</v>
      </c>
      <c r="R1979" s="1" t="s">
        <v>20</v>
      </c>
    </row>
    <row r="1980" spans="1:18" hidden="1" x14ac:dyDescent="0.3">
      <c r="A1980" s="1" t="s">
        <v>811</v>
      </c>
      <c r="B1980" s="1">
        <v>51683</v>
      </c>
      <c r="C1980" s="1" t="s">
        <v>12</v>
      </c>
      <c r="D1980" s="6">
        <v>6.7015695991999999</v>
      </c>
      <c r="E1980" s="6" t="s">
        <v>963</v>
      </c>
      <c r="F1980" s="6" t="s">
        <v>963</v>
      </c>
      <c r="G1980" s="6" t="s">
        <v>963</v>
      </c>
      <c r="H1980" s="6">
        <v>8.0366644083000001</v>
      </c>
      <c r="I1980" s="6" t="s">
        <v>964</v>
      </c>
      <c r="J1980" s="6">
        <v>9.0356103033000004</v>
      </c>
      <c r="K1980" s="6" t="s">
        <v>964</v>
      </c>
      <c r="L1980" s="1" t="s">
        <v>49</v>
      </c>
      <c r="M1980" s="1" t="s">
        <v>46</v>
      </c>
      <c r="N1980" s="1" t="s">
        <v>11</v>
      </c>
      <c r="O1980" s="1" t="s">
        <v>47</v>
      </c>
      <c r="P1980" s="1" t="s">
        <v>18</v>
      </c>
      <c r="Q1980" s="1" t="s">
        <v>50</v>
      </c>
      <c r="R1980" s="1" t="s">
        <v>20</v>
      </c>
    </row>
    <row r="1981" spans="1:18" hidden="1" x14ac:dyDescent="0.3">
      <c r="A1981" s="1" t="s">
        <v>811</v>
      </c>
      <c r="B1981" s="1">
        <v>51600</v>
      </c>
      <c r="C1981" s="1" t="s">
        <v>12</v>
      </c>
      <c r="D1981" s="6">
        <v>7.1704532765</v>
      </c>
      <c r="E1981" s="6" t="s">
        <v>963</v>
      </c>
      <c r="F1981" s="6" t="s">
        <v>963</v>
      </c>
      <c r="G1981" s="6" t="s">
        <v>963</v>
      </c>
      <c r="H1981" s="6">
        <v>8.5986317817</v>
      </c>
      <c r="I1981" s="6" t="s">
        <v>964</v>
      </c>
      <c r="J1981" s="6">
        <v>9.6674244280000003</v>
      </c>
      <c r="K1981" s="6" t="s">
        <v>964</v>
      </c>
      <c r="L1981" s="1" t="s">
        <v>49</v>
      </c>
      <c r="M1981" s="1" t="s">
        <v>46</v>
      </c>
      <c r="N1981" s="1" t="s">
        <v>11</v>
      </c>
      <c r="O1981" s="1" t="s">
        <v>47</v>
      </c>
      <c r="P1981" s="1" t="s">
        <v>18</v>
      </c>
      <c r="Q1981" s="1" t="s">
        <v>50</v>
      </c>
      <c r="R1981" s="1" t="s">
        <v>20</v>
      </c>
    </row>
    <row r="1982" spans="1:18" hidden="1" x14ac:dyDescent="0.3">
      <c r="A1982" s="1" t="s">
        <v>811</v>
      </c>
      <c r="B1982" s="1">
        <v>51107</v>
      </c>
      <c r="C1982" s="1" t="s">
        <v>10</v>
      </c>
      <c r="D1982" s="6">
        <v>8.4533248739999998</v>
      </c>
      <c r="E1982" s="6" t="s">
        <v>963</v>
      </c>
      <c r="F1982" s="6" t="s">
        <v>963</v>
      </c>
      <c r="G1982" s="6" t="s">
        <v>963</v>
      </c>
      <c r="H1982" s="6">
        <v>10.010822385000001</v>
      </c>
      <c r="I1982" s="6" t="s">
        <v>964</v>
      </c>
      <c r="J1982" s="6">
        <v>11.243748455</v>
      </c>
      <c r="K1982" s="6" t="s">
        <v>964</v>
      </c>
      <c r="L1982" s="1" t="s">
        <v>49</v>
      </c>
      <c r="M1982" s="1" t="s">
        <v>46</v>
      </c>
      <c r="N1982" s="1" t="s">
        <v>11</v>
      </c>
      <c r="O1982" s="1" t="s">
        <v>47</v>
      </c>
      <c r="P1982" s="1" t="s">
        <v>18</v>
      </c>
      <c r="Q1982" s="1" t="s">
        <v>50</v>
      </c>
      <c r="R1982" s="1" t="s">
        <v>20</v>
      </c>
    </row>
    <row r="1983" spans="1:18" hidden="1" x14ac:dyDescent="0.3">
      <c r="A1983" s="1" t="s">
        <v>497</v>
      </c>
      <c r="B1983" s="1">
        <v>24017</v>
      </c>
      <c r="C1983" s="1" t="s">
        <v>12</v>
      </c>
      <c r="D1983" s="6">
        <v>9.6962699590000003</v>
      </c>
      <c r="E1983" s="6" t="s">
        <v>963</v>
      </c>
      <c r="F1983" s="6" t="s">
        <v>963</v>
      </c>
      <c r="G1983" s="6" t="s">
        <v>963</v>
      </c>
      <c r="H1983" s="6">
        <v>11.382190678000001</v>
      </c>
      <c r="I1983" s="6" t="s">
        <v>964</v>
      </c>
      <c r="J1983" s="6">
        <v>12.622061879</v>
      </c>
      <c r="K1983" s="6" t="s">
        <v>964</v>
      </c>
      <c r="L1983" s="1" t="s">
        <v>49</v>
      </c>
      <c r="M1983" s="1" t="s">
        <v>46</v>
      </c>
      <c r="N1983" s="1" t="s">
        <v>11</v>
      </c>
      <c r="O1983" s="1" t="s">
        <v>47</v>
      </c>
      <c r="P1983" s="1" t="s">
        <v>18</v>
      </c>
      <c r="Q1983" s="1" t="s">
        <v>50</v>
      </c>
      <c r="R1983" s="1" t="s">
        <v>20</v>
      </c>
    </row>
    <row r="1984" spans="1:18" hidden="1" x14ac:dyDescent="0.3">
      <c r="A1984" s="1" t="s">
        <v>497</v>
      </c>
      <c r="B1984" s="1">
        <v>24021</v>
      </c>
      <c r="C1984" s="1" t="s">
        <v>10</v>
      </c>
      <c r="D1984" s="6">
        <v>10.402170357999999</v>
      </c>
      <c r="E1984" s="6" t="s">
        <v>963</v>
      </c>
      <c r="F1984" s="6" t="s">
        <v>963</v>
      </c>
      <c r="G1984" s="6" t="s">
        <v>963</v>
      </c>
      <c r="H1984" s="6">
        <v>12.048044085000001</v>
      </c>
      <c r="I1984" s="6" t="s">
        <v>964</v>
      </c>
      <c r="J1984" s="6">
        <v>13.345081094999999</v>
      </c>
      <c r="K1984" s="6" t="s">
        <v>964</v>
      </c>
      <c r="L1984" s="1" t="s">
        <v>49</v>
      </c>
      <c r="M1984" s="1" t="s">
        <v>46</v>
      </c>
      <c r="N1984" s="1" t="s">
        <v>11</v>
      </c>
      <c r="O1984" s="1" t="s">
        <v>47</v>
      </c>
      <c r="P1984" s="1" t="s">
        <v>18</v>
      </c>
      <c r="Q1984" s="1" t="s">
        <v>50</v>
      </c>
      <c r="R1984" s="1" t="s">
        <v>20</v>
      </c>
    </row>
    <row r="1985" spans="1:18" hidden="1" x14ac:dyDescent="0.3">
      <c r="A1985" s="1" t="s">
        <v>811</v>
      </c>
      <c r="B1985" s="1">
        <v>51013</v>
      </c>
      <c r="C1985" s="1" t="s">
        <v>12</v>
      </c>
      <c r="D1985" s="6">
        <v>11.751146025000001</v>
      </c>
      <c r="E1985" s="6" t="s">
        <v>963</v>
      </c>
      <c r="F1985" s="6" t="s">
        <v>963</v>
      </c>
      <c r="G1985" s="6" t="s">
        <v>963</v>
      </c>
      <c r="H1985" s="6">
        <v>14.091321259000001</v>
      </c>
      <c r="I1985" s="6" t="s">
        <v>964</v>
      </c>
      <c r="J1985" s="6">
        <v>15.842845507</v>
      </c>
      <c r="K1985" s="6" t="s">
        <v>964</v>
      </c>
      <c r="L1985" s="1" t="s">
        <v>49</v>
      </c>
      <c r="M1985" s="1" t="s">
        <v>46</v>
      </c>
      <c r="N1985" s="1" t="s">
        <v>11</v>
      </c>
      <c r="O1985" s="1" t="s">
        <v>47</v>
      </c>
      <c r="P1985" s="1" t="s">
        <v>18</v>
      </c>
      <c r="Q1985" s="1" t="s">
        <v>50</v>
      </c>
      <c r="R1985" s="1" t="s">
        <v>20</v>
      </c>
    </row>
    <row r="1986" spans="1:18" hidden="1" x14ac:dyDescent="0.3">
      <c r="A1986" s="1" t="s">
        <v>9</v>
      </c>
      <c r="B1986" s="1">
        <v>11001</v>
      </c>
      <c r="C1986" s="1" t="s">
        <v>10</v>
      </c>
      <c r="D1986" s="6">
        <v>13.662635631000001</v>
      </c>
      <c r="E1986" s="6" t="s">
        <v>963</v>
      </c>
      <c r="F1986" s="6" t="s">
        <v>963</v>
      </c>
      <c r="G1986" s="6" t="s">
        <v>963</v>
      </c>
      <c r="H1986" s="6">
        <v>16.268715911000001</v>
      </c>
      <c r="I1986" s="6" t="s">
        <v>964</v>
      </c>
      <c r="J1986" s="6">
        <v>17.969592567999999</v>
      </c>
      <c r="K1986" s="6" t="s">
        <v>964</v>
      </c>
      <c r="L1986" s="1" t="s">
        <v>49</v>
      </c>
      <c r="M1986" s="1" t="s">
        <v>46</v>
      </c>
      <c r="N1986" s="1" t="s">
        <v>11</v>
      </c>
      <c r="O1986" s="1" t="s">
        <v>47</v>
      </c>
      <c r="P1986" s="1" t="s">
        <v>18</v>
      </c>
      <c r="Q1986" s="1" t="s">
        <v>50</v>
      </c>
      <c r="R1986" s="1" t="s">
        <v>20</v>
      </c>
    </row>
    <row r="1987" spans="1:18" hidden="1" x14ac:dyDescent="0.3">
      <c r="A1987" s="1" t="s">
        <v>811</v>
      </c>
      <c r="B1987" s="1">
        <v>51510</v>
      </c>
      <c r="C1987" s="1" t="s">
        <v>12</v>
      </c>
      <c r="D1987" s="6">
        <v>15.214308926999999</v>
      </c>
      <c r="E1987" s="6" t="s">
        <v>963</v>
      </c>
      <c r="F1987" s="6" t="s">
        <v>963</v>
      </c>
      <c r="G1987" s="6" t="s">
        <v>963</v>
      </c>
      <c r="H1987" s="6">
        <v>18.244288624999999</v>
      </c>
      <c r="I1987" s="6" t="s">
        <v>964</v>
      </c>
      <c r="J1987" s="6">
        <v>20.512029337000001</v>
      </c>
      <c r="K1987" s="6" t="s">
        <v>964</v>
      </c>
      <c r="L1987" s="1" t="s">
        <v>49</v>
      </c>
      <c r="M1987" s="1" t="s">
        <v>46</v>
      </c>
      <c r="N1987" s="1" t="s">
        <v>11</v>
      </c>
      <c r="O1987" s="1" t="s">
        <v>47</v>
      </c>
      <c r="P1987" s="1" t="s">
        <v>18</v>
      </c>
      <c r="Q1987" s="1" t="s">
        <v>50</v>
      </c>
      <c r="R1987" s="1" t="s">
        <v>20</v>
      </c>
    </row>
    <row r="1988" spans="1:18" hidden="1" x14ac:dyDescent="0.3">
      <c r="A1988" s="1" t="s">
        <v>811</v>
      </c>
      <c r="B1988" s="1">
        <v>51153</v>
      </c>
      <c r="C1988" s="1" t="s">
        <v>12</v>
      </c>
      <c r="D1988" s="6">
        <v>19.048073618</v>
      </c>
      <c r="E1988" s="6" t="s">
        <v>963</v>
      </c>
      <c r="F1988" s="6" t="s">
        <v>963</v>
      </c>
      <c r="G1988" s="6" t="s">
        <v>963</v>
      </c>
      <c r="H1988" s="6">
        <v>22.842653812999998</v>
      </c>
      <c r="I1988" s="6" t="s">
        <v>964</v>
      </c>
      <c r="J1988" s="6">
        <v>25.681956873000001</v>
      </c>
      <c r="K1988" s="6" t="s">
        <v>964</v>
      </c>
      <c r="L1988" s="1" t="s">
        <v>49</v>
      </c>
      <c r="M1988" s="1" t="s">
        <v>46</v>
      </c>
      <c r="N1988" s="1" t="s">
        <v>11</v>
      </c>
      <c r="O1988" s="1" t="s">
        <v>47</v>
      </c>
      <c r="P1988" s="1" t="s">
        <v>18</v>
      </c>
      <c r="Q1988" s="1" t="s">
        <v>50</v>
      </c>
      <c r="R1988" s="1" t="s">
        <v>20</v>
      </c>
    </row>
    <row r="1989" spans="1:18" hidden="1" x14ac:dyDescent="0.3">
      <c r="A1989" s="1" t="s">
        <v>811</v>
      </c>
      <c r="B1989" s="1">
        <v>51107</v>
      </c>
      <c r="C1989" s="1" t="s">
        <v>12</v>
      </c>
      <c r="D1989" s="6">
        <v>24.51297293</v>
      </c>
      <c r="E1989" s="6" t="s">
        <v>963</v>
      </c>
      <c r="F1989" s="6" t="s">
        <v>963</v>
      </c>
      <c r="G1989" s="6" t="s">
        <v>963</v>
      </c>
      <c r="H1989" s="6">
        <v>29.399111424000001</v>
      </c>
      <c r="I1989" s="6" t="s">
        <v>964</v>
      </c>
      <c r="J1989" s="6">
        <v>33.053326650999999</v>
      </c>
      <c r="K1989" s="6" t="s">
        <v>964</v>
      </c>
      <c r="L1989" s="1" t="s">
        <v>49</v>
      </c>
      <c r="M1989" s="1" t="s">
        <v>46</v>
      </c>
      <c r="N1989" s="1" t="s">
        <v>11</v>
      </c>
      <c r="O1989" s="1" t="s">
        <v>47</v>
      </c>
      <c r="P1989" s="1" t="s">
        <v>18</v>
      </c>
      <c r="Q1989" s="1" t="s">
        <v>50</v>
      </c>
      <c r="R1989" s="1" t="s">
        <v>20</v>
      </c>
    </row>
    <row r="1990" spans="1:18" hidden="1" x14ac:dyDescent="0.3">
      <c r="A1990" s="1" t="s">
        <v>497</v>
      </c>
      <c r="B1990" s="1">
        <v>24033</v>
      </c>
      <c r="C1990" s="1" t="s">
        <v>10</v>
      </c>
      <c r="D1990" s="6">
        <v>29.153333948</v>
      </c>
      <c r="E1990" s="6" t="s">
        <v>963</v>
      </c>
      <c r="F1990" s="6" t="s">
        <v>963</v>
      </c>
      <c r="G1990" s="6" t="s">
        <v>963</v>
      </c>
      <c r="H1990" s="6">
        <v>33.766091385999999</v>
      </c>
      <c r="I1990" s="6" t="s">
        <v>964</v>
      </c>
      <c r="J1990" s="6">
        <v>37.401215512</v>
      </c>
      <c r="K1990" s="6" t="s">
        <v>964</v>
      </c>
      <c r="L1990" s="1" t="s">
        <v>49</v>
      </c>
      <c r="M1990" s="1" t="s">
        <v>46</v>
      </c>
      <c r="N1990" s="1" t="s">
        <v>11</v>
      </c>
      <c r="O1990" s="1" t="s">
        <v>47</v>
      </c>
      <c r="P1990" s="1" t="s">
        <v>18</v>
      </c>
      <c r="Q1990" s="1" t="s">
        <v>50</v>
      </c>
      <c r="R1990" s="1" t="s">
        <v>20</v>
      </c>
    </row>
    <row r="1991" spans="1:18" hidden="1" x14ac:dyDescent="0.3">
      <c r="A1991" s="1" t="s">
        <v>497</v>
      </c>
      <c r="B1991" s="1">
        <v>24021</v>
      </c>
      <c r="C1991" s="1" t="s">
        <v>12</v>
      </c>
      <c r="D1991" s="6">
        <v>29.640242581999999</v>
      </c>
      <c r="E1991" s="6" t="s">
        <v>963</v>
      </c>
      <c r="F1991" s="6" t="s">
        <v>963</v>
      </c>
      <c r="G1991" s="6" t="s">
        <v>963</v>
      </c>
      <c r="H1991" s="6">
        <v>34.802121866</v>
      </c>
      <c r="I1991" s="6" t="s">
        <v>964</v>
      </c>
      <c r="J1991" s="6">
        <v>38.593092820999999</v>
      </c>
      <c r="K1991" s="6" t="s">
        <v>964</v>
      </c>
      <c r="L1991" s="1" t="s">
        <v>49</v>
      </c>
      <c r="M1991" s="1" t="s">
        <v>46</v>
      </c>
      <c r="N1991" s="1" t="s">
        <v>11</v>
      </c>
      <c r="O1991" s="1" t="s">
        <v>47</v>
      </c>
      <c r="P1991" s="1" t="s">
        <v>18</v>
      </c>
      <c r="Q1991" s="1" t="s">
        <v>50</v>
      </c>
      <c r="R1991" s="1" t="s">
        <v>20</v>
      </c>
    </row>
    <row r="1992" spans="1:18" hidden="1" x14ac:dyDescent="0.3">
      <c r="A1992" s="1" t="s">
        <v>497</v>
      </c>
      <c r="B1992" s="1">
        <v>24031</v>
      </c>
      <c r="C1992" s="1" t="s">
        <v>10</v>
      </c>
      <c r="D1992" s="6">
        <v>38.657423903999998</v>
      </c>
      <c r="E1992" s="6" t="s">
        <v>963</v>
      </c>
      <c r="F1992" s="6" t="s">
        <v>963</v>
      </c>
      <c r="G1992" s="6" t="s">
        <v>963</v>
      </c>
      <c r="H1992" s="6">
        <v>44.773941825000001</v>
      </c>
      <c r="I1992" s="6" t="s">
        <v>964</v>
      </c>
      <c r="J1992" s="6">
        <v>49.594123594000003</v>
      </c>
      <c r="K1992" s="6" t="s">
        <v>964</v>
      </c>
      <c r="L1992" s="1" t="s">
        <v>49</v>
      </c>
      <c r="M1992" s="1" t="s">
        <v>46</v>
      </c>
      <c r="N1992" s="1" t="s">
        <v>11</v>
      </c>
      <c r="O1992" s="1" t="s">
        <v>47</v>
      </c>
      <c r="P1992" s="1" t="s">
        <v>18</v>
      </c>
      <c r="Q1992" s="1" t="s">
        <v>50</v>
      </c>
      <c r="R1992" s="1" t="s">
        <v>20</v>
      </c>
    </row>
    <row r="1993" spans="1:18" hidden="1" x14ac:dyDescent="0.3">
      <c r="A1993" s="1" t="s">
        <v>9</v>
      </c>
      <c r="B1993" s="1">
        <v>11001</v>
      </c>
      <c r="C1993" s="1" t="s">
        <v>12</v>
      </c>
      <c r="D1993" s="6">
        <v>39.642090564</v>
      </c>
      <c r="E1993" s="6" t="s">
        <v>963</v>
      </c>
      <c r="F1993" s="6" t="s">
        <v>963</v>
      </c>
      <c r="G1993" s="6" t="s">
        <v>963</v>
      </c>
      <c r="H1993" s="6">
        <v>47.886544989000001</v>
      </c>
      <c r="I1993" s="6" t="s">
        <v>964</v>
      </c>
      <c r="J1993" s="6">
        <v>52.963476669000002</v>
      </c>
      <c r="K1993" s="6" t="s">
        <v>964</v>
      </c>
      <c r="L1993" s="1" t="s">
        <v>49</v>
      </c>
      <c r="M1993" s="1" t="s">
        <v>46</v>
      </c>
      <c r="N1993" s="1" t="s">
        <v>11</v>
      </c>
      <c r="O1993" s="1" t="s">
        <v>47</v>
      </c>
      <c r="P1993" s="1" t="s">
        <v>18</v>
      </c>
      <c r="Q1993" s="1" t="s">
        <v>50</v>
      </c>
      <c r="R1993" s="1" t="s">
        <v>20</v>
      </c>
    </row>
    <row r="1994" spans="1:18" hidden="1" x14ac:dyDescent="0.3">
      <c r="A1994" s="1" t="s">
        <v>811</v>
      </c>
      <c r="B1994" s="1">
        <v>51059</v>
      </c>
      <c r="C1994" s="1" t="s">
        <v>10</v>
      </c>
      <c r="D1994" s="6">
        <v>42.580057611000001</v>
      </c>
      <c r="E1994" s="6" t="s">
        <v>963</v>
      </c>
      <c r="F1994" s="6" t="s">
        <v>963</v>
      </c>
      <c r="G1994" s="6" t="s">
        <v>963</v>
      </c>
      <c r="H1994" s="6">
        <v>50.425285504000001</v>
      </c>
      <c r="I1994" s="6" t="s">
        <v>964</v>
      </c>
      <c r="J1994" s="6">
        <v>56.635613665999998</v>
      </c>
      <c r="K1994" s="6" t="s">
        <v>964</v>
      </c>
      <c r="L1994" s="1" t="s">
        <v>49</v>
      </c>
      <c r="M1994" s="1" t="s">
        <v>46</v>
      </c>
      <c r="N1994" s="1" t="s">
        <v>11</v>
      </c>
      <c r="O1994" s="1" t="s">
        <v>47</v>
      </c>
      <c r="P1994" s="1" t="s">
        <v>18</v>
      </c>
      <c r="Q1994" s="1" t="s">
        <v>50</v>
      </c>
      <c r="R1994" s="1" t="s">
        <v>20</v>
      </c>
    </row>
    <row r="1995" spans="1:18" hidden="1" x14ac:dyDescent="0.3">
      <c r="A1995" s="1" t="s">
        <v>497</v>
      </c>
      <c r="B1995" s="1">
        <v>24033</v>
      </c>
      <c r="C1995" s="1" t="s">
        <v>12</v>
      </c>
      <c r="D1995" s="6">
        <v>86.093598897999996</v>
      </c>
      <c r="E1995" s="6" t="s">
        <v>963</v>
      </c>
      <c r="F1995" s="6" t="s">
        <v>963</v>
      </c>
      <c r="G1995" s="6" t="s">
        <v>963</v>
      </c>
      <c r="H1995" s="6">
        <v>101.06694118999999</v>
      </c>
      <c r="I1995" s="6" t="s">
        <v>964</v>
      </c>
      <c r="J1995" s="6">
        <v>112.07621222</v>
      </c>
      <c r="K1995" s="6" t="s">
        <v>964</v>
      </c>
      <c r="L1995" s="1" t="s">
        <v>49</v>
      </c>
      <c r="M1995" s="1" t="s">
        <v>46</v>
      </c>
      <c r="N1995" s="1" t="s">
        <v>11</v>
      </c>
      <c r="O1995" s="1" t="s">
        <v>47</v>
      </c>
      <c r="P1995" s="1" t="s">
        <v>18</v>
      </c>
      <c r="Q1995" s="1" t="s">
        <v>50</v>
      </c>
      <c r="R1995" s="1" t="s">
        <v>20</v>
      </c>
    </row>
    <row r="1996" spans="1:18" hidden="1" x14ac:dyDescent="0.3">
      <c r="A1996" s="1" t="s">
        <v>497</v>
      </c>
      <c r="B1996" s="1">
        <v>24031</v>
      </c>
      <c r="C1996" s="1" t="s">
        <v>12</v>
      </c>
      <c r="D1996" s="6">
        <v>112.32321965</v>
      </c>
      <c r="E1996" s="6" t="s">
        <v>963</v>
      </c>
      <c r="F1996" s="6" t="s">
        <v>963</v>
      </c>
      <c r="G1996" s="6" t="s">
        <v>963</v>
      </c>
      <c r="H1996" s="6">
        <v>131.87045893999999</v>
      </c>
      <c r="I1996" s="6" t="s">
        <v>964</v>
      </c>
      <c r="J1996" s="6">
        <v>146.23508724999999</v>
      </c>
      <c r="K1996" s="6" t="s">
        <v>964</v>
      </c>
      <c r="L1996" s="1" t="s">
        <v>49</v>
      </c>
      <c r="M1996" s="1" t="s">
        <v>46</v>
      </c>
      <c r="N1996" s="1" t="s">
        <v>11</v>
      </c>
      <c r="O1996" s="1" t="s">
        <v>47</v>
      </c>
      <c r="P1996" s="1" t="s">
        <v>18</v>
      </c>
      <c r="Q1996" s="1" t="s">
        <v>50</v>
      </c>
      <c r="R1996" s="1" t="s">
        <v>20</v>
      </c>
    </row>
    <row r="1997" spans="1:18" hidden="1" x14ac:dyDescent="0.3">
      <c r="A1997" s="1" t="s">
        <v>811</v>
      </c>
      <c r="B1997" s="1">
        <v>51059</v>
      </c>
      <c r="C1997" s="1" t="s">
        <v>12</v>
      </c>
      <c r="D1997" s="6">
        <v>125.43972411999999</v>
      </c>
      <c r="E1997" s="6" t="s">
        <v>963</v>
      </c>
      <c r="F1997" s="6" t="s">
        <v>963</v>
      </c>
      <c r="G1997" s="6" t="s">
        <v>963</v>
      </c>
      <c r="H1997" s="6">
        <v>150.42589907999999</v>
      </c>
      <c r="I1997" s="6" t="s">
        <v>964</v>
      </c>
      <c r="J1997" s="6">
        <v>169.12346479999999</v>
      </c>
      <c r="K1997" s="6" t="s">
        <v>964</v>
      </c>
      <c r="L1997" s="1" t="s">
        <v>49</v>
      </c>
      <c r="M1997" s="1" t="s">
        <v>46</v>
      </c>
      <c r="N1997" s="1" t="s">
        <v>11</v>
      </c>
      <c r="O1997" s="1" t="s">
        <v>47</v>
      </c>
      <c r="P1997" s="1" t="s">
        <v>18</v>
      </c>
      <c r="Q1997" s="1" t="s">
        <v>50</v>
      </c>
      <c r="R1997" s="1" t="s">
        <v>20</v>
      </c>
    </row>
    <row r="1998" spans="1:18" hidden="1" x14ac:dyDescent="0.3">
      <c r="A1998" s="1" t="s">
        <v>811</v>
      </c>
      <c r="B1998" s="1">
        <v>51153</v>
      </c>
      <c r="C1998" s="1" t="s">
        <v>10</v>
      </c>
      <c r="D1998" s="6">
        <v>3.4021886000000002E-3</v>
      </c>
      <c r="E1998" s="6" t="s">
        <v>963</v>
      </c>
      <c r="F1998" s="6" t="s">
        <v>963</v>
      </c>
      <c r="G1998" s="6" t="s">
        <v>963</v>
      </c>
      <c r="H1998" s="6">
        <v>2.9107733999999999E-3</v>
      </c>
      <c r="I1998" s="6" t="s">
        <v>964</v>
      </c>
      <c r="J1998" s="6">
        <v>2.8034621000000001E-3</v>
      </c>
      <c r="K1998" s="6" t="s">
        <v>964</v>
      </c>
      <c r="L1998" s="1" t="s">
        <v>516</v>
      </c>
      <c r="M1998" s="1" t="s">
        <v>46</v>
      </c>
      <c r="N1998" s="1" t="s">
        <v>11</v>
      </c>
      <c r="O1998" s="1" t="s">
        <v>47</v>
      </c>
      <c r="P1998" s="1" t="s">
        <v>506</v>
      </c>
      <c r="Q1998" s="1" t="s">
        <v>517</v>
      </c>
      <c r="R1998" s="1" t="s">
        <v>20</v>
      </c>
    </row>
    <row r="1999" spans="1:18" hidden="1" x14ac:dyDescent="0.3">
      <c r="A1999" s="1" t="s">
        <v>811</v>
      </c>
      <c r="B1999" s="1">
        <v>51059</v>
      </c>
      <c r="C1999" s="1" t="s">
        <v>10</v>
      </c>
      <c r="D1999" s="6">
        <v>3.4784059999999999E-3</v>
      </c>
      <c r="E1999" s="6" t="s">
        <v>963</v>
      </c>
      <c r="F1999" s="6" t="s">
        <v>963</v>
      </c>
      <c r="G1999" s="6" t="s">
        <v>963</v>
      </c>
      <c r="H1999" s="6">
        <v>2.9759817000000002E-3</v>
      </c>
      <c r="I1999" s="6" t="s">
        <v>964</v>
      </c>
      <c r="J1999" s="6">
        <v>2.8662638999999998E-3</v>
      </c>
      <c r="K1999" s="6" t="s">
        <v>964</v>
      </c>
      <c r="L1999" s="1" t="s">
        <v>516</v>
      </c>
      <c r="M1999" s="1" t="s">
        <v>46</v>
      </c>
      <c r="N1999" s="1" t="s">
        <v>11</v>
      </c>
      <c r="O1999" s="1" t="s">
        <v>47</v>
      </c>
      <c r="P1999" s="1" t="s">
        <v>506</v>
      </c>
      <c r="Q1999" s="1" t="s">
        <v>517</v>
      </c>
      <c r="R1999" s="1" t="s">
        <v>20</v>
      </c>
    </row>
    <row r="2000" spans="1:18" hidden="1" x14ac:dyDescent="0.3">
      <c r="A2000" s="1" t="s">
        <v>497</v>
      </c>
      <c r="B2000" s="1">
        <v>24031</v>
      </c>
      <c r="C2000" s="1" t="s">
        <v>10</v>
      </c>
      <c r="D2000" s="6">
        <v>8.9296563999999995E-3</v>
      </c>
      <c r="E2000" s="6" t="s">
        <v>963</v>
      </c>
      <c r="F2000" s="6" t="s">
        <v>963</v>
      </c>
      <c r="G2000" s="6" t="s">
        <v>963</v>
      </c>
      <c r="H2000" s="6">
        <v>7.1501059999999998E-3</v>
      </c>
      <c r="I2000" s="6" t="s">
        <v>964</v>
      </c>
      <c r="J2000" s="6">
        <v>7.0663384999999999E-3</v>
      </c>
      <c r="K2000" s="6" t="s">
        <v>964</v>
      </c>
      <c r="L2000" s="1" t="s">
        <v>516</v>
      </c>
      <c r="M2000" s="1" t="s">
        <v>46</v>
      </c>
      <c r="N2000" s="1" t="s">
        <v>11</v>
      </c>
      <c r="O2000" s="1" t="s">
        <v>47</v>
      </c>
      <c r="P2000" s="1" t="s">
        <v>506</v>
      </c>
      <c r="Q2000" s="1" t="s">
        <v>517</v>
      </c>
      <c r="R2000" s="1" t="s">
        <v>20</v>
      </c>
    </row>
    <row r="2001" spans="1:18" hidden="1" x14ac:dyDescent="0.3">
      <c r="A2001" s="1" t="s">
        <v>811</v>
      </c>
      <c r="B2001" s="1">
        <v>51153</v>
      </c>
      <c r="C2001" s="1" t="s">
        <v>12</v>
      </c>
      <c r="D2001" s="6">
        <v>1.1066473E-2</v>
      </c>
      <c r="E2001" s="6" t="s">
        <v>963</v>
      </c>
      <c r="F2001" s="6" t="s">
        <v>963</v>
      </c>
      <c r="G2001" s="6" t="s">
        <v>963</v>
      </c>
      <c r="H2001" s="6">
        <v>9.6234686000000007E-3</v>
      </c>
      <c r="I2001" s="6" t="s">
        <v>964</v>
      </c>
      <c r="J2001" s="6">
        <v>9.2677197999999992E-3</v>
      </c>
      <c r="K2001" s="6" t="s">
        <v>964</v>
      </c>
      <c r="L2001" s="1" t="s">
        <v>516</v>
      </c>
      <c r="M2001" s="1" t="s">
        <v>46</v>
      </c>
      <c r="N2001" s="1" t="s">
        <v>11</v>
      </c>
      <c r="O2001" s="1" t="s">
        <v>47</v>
      </c>
      <c r="P2001" s="1" t="s">
        <v>506</v>
      </c>
      <c r="Q2001" s="1" t="s">
        <v>517</v>
      </c>
      <c r="R2001" s="1" t="s">
        <v>20</v>
      </c>
    </row>
    <row r="2002" spans="1:18" hidden="1" x14ac:dyDescent="0.3">
      <c r="A2002" s="1" t="s">
        <v>811</v>
      </c>
      <c r="B2002" s="1">
        <v>51059</v>
      </c>
      <c r="C2002" s="1" t="s">
        <v>12</v>
      </c>
      <c r="D2002" s="6">
        <v>1.1303728399999999E-2</v>
      </c>
      <c r="E2002" s="6" t="s">
        <v>963</v>
      </c>
      <c r="F2002" s="6" t="s">
        <v>963</v>
      </c>
      <c r="G2002" s="6" t="s">
        <v>963</v>
      </c>
      <c r="H2002" s="6">
        <v>9.8273027000000002E-3</v>
      </c>
      <c r="I2002" s="6" t="s">
        <v>964</v>
      </c>
      <c r="J2002" s="6">
        <v>9.4636939000000003E-3</v>
      </c>
      <c r="K2002" s="6" t="s">
        <v>964</v>
      </c>
      <c r="L2002" s="1" t="s">
        <v>516</v>
      </c>
      <c r="M2002" s="1" t="s">
        <v>46</v>
      </c>
      <c r="N2002" s="1" t="s">
        <v>11</v>
      </c>
      <c r="O2002" s="1" t="s">
        <v>47</v>
      </c>
      <c r="P2002" s="1" t="s">
        <v>506</v>
      </c>
      <c r="Q2002" s="1" t="s">
        <v>517</v>
      </c>
      <c r="R2002" s="1" t="s">
        <v>20</v>
      </c>
    </row>
    <row r="2003" spans="1:18" hidden="1" x14ac:dyDescent="0.3">
      <c r="A2003" s="1" t="s">
        <v>497</v>
      </c>
      <c r="B2003" s="1">
        <v>24021</v>
      </c>
      <c r="C2003" s="1" t="s">
        <v>10</v>
      </c>
      <c r="D2003" s="6">
        <v>1.18779404E-2</v>
      </c>
      <c r="E2003" s="6" t="s">
        <v>963</v>
      </c>
      <c r="F2003" s="6" t="s">
        <v>963</v>
      </c>
      <c r="G2003" s="6" t="s">
        <v>963</v>
      </c>
      <c r="H2003" s="6">
        <v>9.5108408999999994E-3</v>
      </c>
      <c r="I2003" s="6" t="s">
        <v>964</v>
      </c>
      <c r="J2003" s="6">
        <v>9.3994089999999992E-3</v>
      </c>
      <c r="K2003" s="6" t="s">
        <v>964</v>
      </c>
      <c r="L2003" s="1" t="s">
        <v>516</v>
      </c>
      <c r="M2003" s="1" t="s">
        <v>46</v>
      </c>
      <c r="N2003" s="1" t="s">
        <v>11</v>
      </c>
      <c r="O2003" s="1" t="s">
        <v>47</v>
      </c>
      <c r="P2003" s="1" t="s">
        <v>506</v>
      </c>
      <c r="Q2003" s="1" t="s">
        <v>517</v>
      </c>
      <c r="R2003" s="1" t="s">
        <v>20</v>
      </c>
    </row>
    <row r="2004" spans="1:18" hidden="1" x14ac:dyDescent="0.3">
      <c r="A2004" s="1" t="s">
        <v>811</v>
      </c>
      <c r="B2004" s="1">
        <v>51107</v>
      </c>
      <c r="C2004" s="1" t="s">
        <v>10</v>
      </c>
      <c r="D2004" s="6">
        <v>2.0976969299999999E-2</v>
      </c>
      <c r="E2004" s="6" t="s">
        <v>963</v>
      </c>
      <c r="F2004" s="6" t="s">
        <v>963</v>
      </c>
      <c r="G2004" s="6" t="s">
        <v>963</v>
      </c>
      <c r="H2004" s="6">
        <v>1.7947036600000001E-2</v>
      </c>
      <c r="I2004" s="6" t="s">
        <v>964</v>
      </c>
      <c r="J2004" s="6">
        <v>1.7285382200000001E-2</v>
      </c>
      <c r="K2004" s="6" t="s">
        <v>964</v>
      </c>
      <c r="L2004" s="1" t="s">
        <v>516</v>
      </c>
      <c r="M2004" s="1" t="s">
        <v>46</v>
      </c>
      <c r="N2004" s="1" t="s">
        <v>11</v>
      </c>
      <c r="O2004" s="1" t="s">
        <v>47</v>
      </c>
      <c r="P2004" s="1" t="s">
        <v>506</v>
      </c>
      <c r="Q2004" s="1" t="s">
        <v>517</v>
      </c>
      <c r="R2004" s="1" t="s">
        <v>20</v>
      </c>
    </row>
    <row r="2005" spans="1:18" hidden="1" x14ac:dyDescent="0.3">
      <c r="A2005" s="1" t="s">
        <v>497</v>
      </c>
      <c r="B2005" s="1">
        <v>24031</v>
      </c>
      <c r="C2005" s="1" t="s">
        <v>12</v>
      </c>
      <c r="D2005" s="6">
        <v>2.6921298600000001E-2</v>
      </c>
      <c r="E2005" s="6" t="s">
        <v>963</v>
      </c>
      <c r="F2005" s="6" t="s">
        <v>963</v>
      </c>
      <c r="G2005" s="6" t="s">
        <v>963</v>
      </c>
      <c r="H2005" s="6">
        <v>2.32599637E-2</v>
      </c>
      <c r="I2005" s="6" t="s">
        <v>964</v>
      </c>
      <c r="J2005" s="6">
        <v>2.30715755E-2</v>
      </c>
      <c r="K2005" s="6" t="s">
        <v>964</v>
      </c>
      <c r="L2005" s="1" t="s">
        <v>516</v>
      </c>
      <c r="M2005" s="1" t="s">
        <v>46</v>
      </c>
      <c r="N2005" s="1" t="s">
        <v>11</v>
      </c>
      <c r="O2005" s="1" t="s">
        <v>47</v>
      </c>
      <c r="P2005" s="1" t="s">
        <v>506</v>
      </c>
      <c r="Q2005" s="1" t="s">
        <v>517</v>
      </c>
      <c r="R2005" s="1" t="s">
        <v>20</v>
      </c>
    </row>
    <row r="2006" spans="1:18" hidden="1" x14ac:dyDescent="0.3">
      <c r="A2006" s="1" t="s">
        <v>497</v>
      </c>
      <c r="B2006" s="1">
        <v>24009</v>
      </c>
      <c r="C2006" s="1" t="s">
        <v>10</v>
      </c>
      <c r="D2006" s="6">
        <v>3.1892376399999998E-2</v>
      </c>
      <c r="E2006" s="6" t="s">
        <v>963</v>
      </c>
      <c r="F2006" s="6" t="s">
        <v>963</v>
      </c>
      <c r="G2006" s="6" t="s">
        <v>963</v>
      </c>
      <c r="H2006" s="6">
        <v>2.5536688799999999E-2</v>
      </c>
      <c r="I2006" s="6" t="s">
        <v>964</v>
      </c>
      <c r="J2006" s="6">
        <v>2.52375104E-2</v>
      </c>
      <c r="K2006" s="6" t="s">
        <v>964</v>
      </c>
      <c r="L2006" s="1" t="s">
        <v>516</v>
      </c>
      <c r="M2006" s="1" t="s">
        <v>46</v>
      </c>
      <c r="N2006" s="1" t="s">
        <v>11</v>
      </c>
      <c r="O2006" s="1" t="s">
        <v>47</v>
      </c>
      <c r="P2006" s="1" t="s">
        <v>506</v>
      </c>
      <c r="Q2006" s="1" t="s">
        <v>517</v>
      </c>
      <c r="R2006" s="1" t="s">
        <v>20</v>
      </c>
    </row>
    <row r="2007" spans="1:18" hidden="1" x14ac:dyDescent="0.3">
      <c r="A2007" s="1" t="s">
        <v>497</v>
      </c>
      <c r="B2007" s="1">
        <v>24033</v>
      </c>
      <c r="C2007" s="1" t="s">
        <v>10</v>
      </c>
      <c r="D2007" s="6">
        <v>3.3518448700000002E-2</v>
      </c>
      <c r="E2007" s="6" t="s">
        <v>963</v>
      </c>
      <c r="F2007" s="6" t="s">
        <v>963</v>
      </c>
      <c r="G2007" s="6" t="s">
        <v>963</v>
      </c>
      <c r="H2007" s="6">
        <v>2.6838706800000001E-2</v>
      </c>
      <c r="I2007" s="6" t="s">
        <v>964</v>
      </c>
      <c r="J2007" s="6">
        <v>2.6524281E-2</v>
      </c>
      <c r="K2007" s="6" t="s">
        <v>964</v>
      </c>
      <c r="L2007" s="1" t="s">
        <v>516</v>
      </c>
      <c r="M2007" s="1" t="s">
        <v>46</v>
      </c>
      <c r="N2007" s="1" t="s">
        <v>11</v>
      </c>
      <c r="O2007" s="1" t="s">
        <v>47</v>
      </c>
      <c r="P2007" s="1" t="s">
        <v>506</v>
      </c>
      <c r="Q2007" s="1" t="s">
        <v>517</v>
      </c>
      <c r="R2007" s="1" t="s">
        <v>20</v>
      </c>
    </row>
    <row r="2008" spans="1:18" hidden="1" x14ac:dyDescent="0.3">
      <c r="A2008" s="1" t="s">
        <v>497</v>
      </c>
      <c r="B2008" s="1">
        <v>24021</v>
      </c>
      <c r="C2008" s="1" t="s">
        <v>12</v>
      </c>
      <c r="D2008" s="6">
        <v>3.5144740299999998E-2</v>
      </c>
      <c r="E2008" s="6" t="s">
        <v>963</v>
      </c>
      <c r="F2008" s="6" t="s">
        <v>963</v>
      </c>
      <c r="G2008" s="6" t="s">
        <v>963</v>
      </c>
      <c r="H2008" s="6">
        <v>3.0383987500000001E-2</v>
      </c>
      <c r="I2008" s="6" t="s">
        <v>964</v>
      </c>
      <c r="J2008" s="6">
        <v>3.0143228599999999E-2</v>
      </c>
      <c r="K2008" s="6" t="s">
        <v>964</v>
      </c>
      <c r="L2008" s="1" t="s">
        <v>516</v>
      </c>
      <c r="M2008" s="1" t="s">
        <v>46</v>
      </c>
      <c r="N2008" s="1" t="s">
        <v>11</v>
      </c>
      <c r="O2008" s="1" t="s">
        <v>47</v>
      </c>
      <c r="P2008" s="1" t="s">
        <v>506</v>
      </c>
      <c r="Q2008" s="1" t="s">
        <v>517</v>
      </c>
      <c r="R2008" s="1" t="s">
        <v>20</v>
      </c>
    </row>
    <row r="2009" spans="1:18" hidden="1" x14ac:dyDescent="0.3">
      <c r="A2009" s="1" t="s">
        <v>811</v>
      </c>
      <c r="B2009" s="1">
        <v>51107</v>
      </c>
      <c r="C2009" s="1" t="s">
        <v>12</v>
      </c>
      <c r="D2009" s="6">
        <v>6.7032277200000004E-2</v>
      </c>
      <c r="E2009" s="6" t="s">
        <v>963</v>
      </c>
      <c r="F2009" s="6" t="s">
        <v>963</v>
      </c>
      <c r="G2009" s="6" t="s">
        <v>963</v>
      </c>
      <c r="H2009" s="6">
        <v>5.8335054800000001E-2</v>
      </c>
      <c r="I2009" s="6" t="s">
        <v>964</v>
      </c>
      <c r="J2009" s="6">
        <v>5.6179722199999997E-2</v>
      </c>
      <c r="K2009" s="6" t="s">
        <v>964</v>
      </c>
      <c r="L2009" s="1" t="s">
        <v>516</v>
      </c>
      <c r="M2009" s="1" t="s">
        <v>46</v>
      </c>
      <c r="N2009" s="1" t="s">
        <v>11</v>
      </c>
      <c r="O2009" s="1" t="s">
        <v>47</v>
      </c>
      <c r="P2009" s="1" t="s">
        <v>506</v>
      </c>
      <c r="Q2009" s="1" t="s">
        <v>517</v>
      </c>
      <c r="R2009" s="1" t="s">
        <v>20</v>
      </c>
    </row>
    <row r="2010" spans="1:18" hidden="1" x14ac:dyDescent="0.3">
      <c r="A2010" s="1" t="s">
        <v>497</v>
      </c>
      <c r="B2010" s="1">
        <v>24017</v>
      </c>
      <c r="C2010" s="1" t="s">
        <v>10</v>
      </c>
      <c r="D2010" s="6">
        <v>8.1994971400000005E-2</v>
      </c>
      <c r="E2010" s="6" t="s">
        <v>963</v>
      </c>
      <c r="F2010" s="6" t="s">
        <v>963</v>
      </c>
      <c r="G2010" s="6" t="s">
        <v>963</v>
      </c>
      <c r="H2010" s="6">
        <v>6.5654476000000003E-2</v>
      </c>
      <c r="I2010" s="6" t="s">
        <v>964</v>
      </c>
      <c r="J2010" s="6">
        <v>6.4885374400000001E-2</v>
      </c>
      <c r="K2010" s="6" t="s">
        <v>964</v>
      </c>
      <c r="L2010" s="1" t="s">
        <v>516</v>
      </c>
      <c r="M2010" s="1" t="s">
        <v>46</v>
      </c>
      <c r="N2010" s="1" t="s">
        <v>11</v>
      </c>
      <c r="O2010" s="1" t="s">
        <v>47</v>
      </c>
      <c r="P2010" s="1" t="s">
        <v>506</v>
      </c>
      <c r="Q2010" s="1" t="s">
        <v>517</v>
      </c>
      <c r="R2010" s="1" t="s">
        <v>20</v>
      </c>
    </row>
    <row r="2011" spans="1:18" hidden="1" x14ac:dyDescent="0.3">
      <c r="A2011" s="1" t="s">
        <v>497</v>
      </c>
      <c r="B2011" s="1">
        <v>24009</v>
      </c>
      <c r="C2011" s="1" t="s">
        <v>12</v>
      </c>
      <c r="D2011" s="6">
        <v>9.6894698700000004E-2</v>
      </c>
      <c r="E2011" s="6" t="s">
        <v>963</v>
      </c>
      <c r="F2011" s="6" t="s">
        <v>963</v>
      </c>
      <c r="G2011" s="6" t="s">
        <v>963</v>
      </c>
      <c r="H2011" s="6">
        <v>8.3624643299999996E-2</v>
      </c>
      <c r="I2011" s="6" t="s">
        <v>964</v>
      </c>
      <c r="J2011" s="6">
        <v>8.2952676099999997E-2</v>
      </c>
      <c r="K2011" s="6" t="s">
        <v>964</v>
      </c>
      <c r="L2011" s="1" t="s">
        <v>516</v>
      </c>
      <c r="M2011" s="1" t="s">
        <v>46</v>
      </c>
      <c r="N2011" s="1" t="s">
        <v>11</v>
      </c>
      <c r="O2011" s="1" t="s">
        <v>47</v>
      </c>
      <c r="P2011" s="1" t="s">
        <v>506</v>
      </c>
      <c r="Q2011" s="1" t="s">
        <v>517</v>
      </c>
      <c r="R2011" s="1" t="s">
        <v>20</v>
      </c>
    </row>
    <row r="2012" spans="1:18" hidden="1" x14ac:dyDescent="0.3">
      <c r="A2012" s="1" t="s">
        <v>497</v>
      </c>
      <c r="B2012" s="1">
        <v>24033</v>
      </c>
      <c r="C2012" s="1" t="s">
        <v>12</v>
      </c>
      <c r="D2012" s="6">
        <v>0.1027116292</v>
      </c>
      <c r="E2012" s="6" t="s">
        <v>963</v>
      </c>
      <c r="F2012" s="6" t="s">
        <v>963</v>
      </c>
      <c r="G2012" s="6" t="s">
        <v>963</v>
      </c>
      <c r="H2012" s="6">
        <v>8.8692969400000002E-2</v>
      </c>
      <c r="I2012" s="6" t="s">
        <v>964</v>
      </c>
      <c r="J2012" s="6">
        <v>8.7962639100000004E-2</v>
      </c>
      <c r="K2012" s="6" t="s">
        <v>964</v>
      </c>
      <c r="L2012" s="1" t="s">
        <v>516</v>
      </c>
      <c r="M2012" s="1" t="s">
        <v>46</v>
      </c>
      <c r="N2012" s="1" t="s">
        <v>11</v>
      </c>
      <c r="O2012" s="1" t="s">
        <v>47</v>
      </c>
      <c r="P2012" s="1" t="s">
        <v>506</v>
      </c>
      <c r="Q2012" s="1" t="s">
        <v>517</v>
      </c>
      <c r="R2012" s="1" t="s">
        <v>20</v>
      </c>
    </row>
    <row r="2013" spans="1:18" hidden="1" x14ac:dyDescent="0.3">
      <c r="A2013" s="1" t="s">
        <v>497</v>
      </c>
      <c r="B2013" s="1">
        <v>24017</v>
      </c>
      <c r="C2013" s="1" t="s">
        <v>12</v>
      </c>
      <c r="D2013" s="6">
        <v>0.25224810130000003</v>
      </c>
      <c r="E2013" s="6" t="s">
        <v>963</v>
      </c>
      <c r="F2013" s="6" t="s">
        <v>963</v>
      </c>
      <c r="G2013" s="6" t="s">
        <v>963</v>
      </c>
      <c r="H2013" s="6">
        <v>0.21775636139999999</v>
      </c>
      <c r="I2013" s="6" t="s">
        <v>964</v>
      </c>
      <c r="J2013" s="6">
        <v>0.21596198659999999</v>
      </c>
      <c r="K2013" s="6" t="s">
        <v>964</v>
      </c>
      <c r="L2013" s="1" t="s">
        <v>516</v>
      </c>
      <c r="M2013" s="1" t="s">
        <v>46</v>
      </c>
      <c r="N2013" s="1" t="s">
        <v>11</v>
      </c>
      <c r="O2013" s="1" t="s">
        <v>47</v>
      </c>
      <c r="P2013" s="1" t="s">
        <v>506</v>
      </c>
      <c r="Q2013" s="1" t="s">
        <v>517</v>
      </c>
      <c r="R2013" s="1" t="s">
        <v>20</v>
      </c>
    </row>
    <row r="2014" spans="1:18" hidden="1" x14ac:dyDescent="0.3">
      <c r="A2014" s="1" t="s">
        <v>497</v>
      </c>
      <c r="B2014" s="1">
        <v>24033</v>
      </c>
      <c r="C2014" s="1" t="s">
        <v>12</v>
      </c>
      <c r="D2014" s="6">
        <v>5.8818838910999999E-4</v>
      </c>
      <c r="E2014" s="6" t="s">
        <v>963</v>
      </c>
      <c r="F2014" s="6" t="s">
        <v>963</v>
      </c>
      <c r="G2014" s="6" t="s">
        <v>963</v>
      </c>
      <c r="H2014" s="6">
        <v>7.9064283264160002E-4</v>
      </c>
      <c r="I2014" s="6" t="s">
        <v>964</v>
      </c>
      <c r="J2014" s="6">
        <v>7.9064283264160002E-4</v>
      </c>
      <c r="K2014" s="6" t="s">
        <v>964</v>
      </c>
      <c r="L2014" s="1" t="s">
        <v>639</v>
      </c>
      <c r="M2014" s="1" t="s">
        <v>46</v>
      </c>
      <c r="N2014" s="1" t="s">
        <v>11</v>
      </c>
      <c r="O2014" s="1" t="s">
        <v>47</v>
      </c>
      <c r="P2014" s="1" t="s">
        <v>638</v>
      </c>
      <c r="Q2014" s="1" t="s">
        <v>640</v>
      </c>
      <c r="R2014" s="4" t="s">
        <v>931</v>
      </c>
    </row>
    <row r="2015" spans="1:18" hidden="1" x14ac:dyDescent="0.3">
      <c r="A2015" s="1" t="s">
        <v>497</v>
      </c>
      <c r="B2015" s="1">
        <v>24033</v>
      </c>
      <c r="C2015" s="1" t="s">
        <v>10</v>
      </c>
      <c r="D2015" s="6">
        <v>6.1879962989999995E-4</v>
      </c>
      <c r="E2015" s="6" t="s">
        <v>963</v>
      </c>
      <c r="F2015" s="6" t="s">
        <v>963</v>
      </c>
      <c r="G2015" s="6" t="s">
        <v>963</v>
      </c>
      <c r="H2015" s="6">
        <v>8.3179046251150002E-4</v>
      </c>
      <c r="I2015" s="6" t="s">
        <v>964</v>
      </c>
      <c r="J2015" s="6">
        <v>8.3179046251150002E-4</v>
      </c>
      <c r="K2015" s="6" t="s">
        <v>964</v>
      </c>
      <c r="L2015" s="1" t="s">
        <v>639</v>
      </c>
      <c r="M2015" s="1" t="s">
        <v>46</v>
      </c>
      <c r="N2015" s="1" t="s">
        <v>11</v>
      </c>
      <c r="O2015" s="1" t="s">
        <v>47</v>
      </c>
      <c r="P2015" s="1" t="s">
        <v>638</v>
      </c>
      <c r="Q2015" s="1" t="s">
        <v>640</v>
      </c>
      <c r="R2015" s="4" t="s">
        <v>931</v>
      </c>
    </row>
    <row r="2016" spans="1:18" hidden="1" x14ac:dyDescent="0.3">
      <c r="A2016" s="1" t="s">
        <v>811</v>
      </c>
      <c r="B2016" s="1">
        <v>51107</v>
      </c>
      <c r="C2016" s="1" t="s">
        <v>12</v>
      </c>
      <c r="D2016" s="6">
        <v>3.8834014243800001</v>
      </c>
      <c r="E2016" s="6" t="s">
        <v>963</v>
      </c>
      <c r="F2016" s="6" t="s">
        <v>963</v>
      </c>
      <c r="G2016" s="6" t="s">
        <v>963</v>
      </c>
      <c r="H2016" s="6">
        <v>6.444532509978</v>
      </c>
      <c r="I2016" s="6" t="s">
        <v>964</v>
      </c>
      <c r="J2016" s="6">
        <v>7.1598399884028003</v>
      </c>
      <c r="K2016" s="6" t="s">
        <v>964</v>
      </c>
      <c r="L2016" s="1" t="s">
        <v>639</v>
      </c>
      <c r="M2016" s="1" t="s">
        <v>46</v>
      </c>
      <c r="N2016" s="1" t="s">
        <v>11</v>
      </c>
      <c r="O2016" s="1" t="s">
        <v>47</v>
      </c>
      <c r="P2016" s="1" t="s">
        <v>638</v>
      </c>
      <c r="Q2016" s="1" t="s">
        <v>640</v>
      </c>
      <c r="R2016" s="4" t="s">
        <v>931</v>
      </c>
    </row>
    <row r="2017" spans="1:18" hidden="1" x14ac:dyDescent="0.3">
      <c r="A2017" s="1" t="s">
        <v>811</v>
      </c>
      <c r="B2017" s="1">
        <v>51013</v>
      </c>
      <c r="C2017" s="1" t="s">
        <v>12</v>
      </c>
      <c r="D2017" s="6">
        <v>4.4342555729999997</v>
      </c>
      <c r="E2017" s="6" t="s">
        <v>963</v>
      </c>
      <c r="F2017" s="6" t="s">
        <v>963</v>
      </c>
      <c r="G2017" s="6" t="s">
        <v>963</v>
      </c>
      <c r="H2017" s="6">
        <v>4.5189498544443003</v>
      </c>
      <c r="I2017" s="6" t="s">
        <v>964</v>
      </c>
      <c r="J2017" s="6">
        <v>4.5189498544443003</v>
      </c>
      <c r="K2017" s="6" t="s">
        <v>964</v>
      </c>
      <c r="L2017" s="1" t="s">
        <v>639</v>
      </c>
      <c r="M2017" s="1" t="s">
        <v>46</v>
      </c>
      <c r="N2017" s="1" t="s">
        <v>11</v>
      </c>
      <c r="O2017" s="1" t="s">
        <v>47</v>
      </c>
      <c r="P2017" s="1" t="s">
        <v>638</v>
      </c>
      <c r="Q2017" s="1" t="s">
        <v>640</v>
      </c>
      <c r="R2017" s="4" t="s">
        <v>931</v>
      </c>
    </row>
    <row r="2018" spans="1:18" hidden="1" x14ac:dyDescent="0.3">
      <c r="A2018" s="1" t="s">
        <v>497</v>
      </c>
      <c r="B2018" s="1">
        <v>24033</v>
      </c>
      <c r="C2018" s="1" t="s">
        <v>10</v>
      </c>
      <c r="D2018" s="6">
        <v>8.8618483139999999E-4</v>
      </c>
      <c r="E2018" s="6" t="s">
        <v>963</v>
      </c>
      <c r="F2018" s="6" t="s">
        <v>963</v>
      </c>
      <c r="G2018" s="6" t="s">
        <v>963</v>
      </c>
      <c r="H2018" s="6">
        <v>1.1912096503677999E-3</v>
      </c>
      <c r="I2018" s="6" t="s">
        <v>964</v>
      </c>
      <c r="J2018" s="6">
        <v>1.1912096503677999E-3</v>
      </c>
      <c r="K2018" s="6" t="s">
        <v>964</v>
      </c>
      <c r="L2018" s="1" t="s">
        <v>637</v>
      </c>
      <c r="M2018" s="1" t="s">
        <v>27</v>
      </c>
      <c r="N2018" s="1" t="s">
        <v>11</v>
      </c>
      <c r="O2018" s="1" t="s">
        <v>28</v>
      </c>
      <c r="P2018" s="1" t="s">
        <v>638</v>
      </c>
      <c r="Q2018" s="1" t="s">
        <v>638</v>
      </c>
      <c r="R2018" s="4" t="s">
        <v>931</v>
      </c>
    </row>
    <row r="2019" spans="1:18" hidden="1" x14ac:dyDescent="0.3">
      <c r="A2019" s="1" t="s">
        <v>811</v>
      </c>
      <c r="B2019" s="1">
        <v>51013</v>
      </c>
      <c r="C2019" s="1" t="s">
        <v>10</v>
      </c>
      <c r="D2019" s="6">
        <v>10.383720520000001</v>
      </c>
      <c r="E2019" s="6" t="s">
        <v>963</v>
      </c>
      <c r="F2019" s="6" t="s">
        <v>963</v>
      </c>
      <c r="G2019" s="6" t="s">
        <v>963</v>
      </c>
      <c r="H2019" s="6">
        <v>10.582049581932001</v>
      </c>
      <c r="I2019" s="6" t="s">
        <v>964</v>
      </c>
      <c r="J2019" s="6">
        <v>10.582049581932001</v>
      </c>
      <c r="K2019" s="6" t="s">
        <v>964</v>
      </c>
      <c r="L2019" s="1" t="s">
        <v>639</v>
      </c>
      <c r="M2019" s="1" t="s">
        <v>46</v>
      </c>
      <c r="N2019" s="1" t="s">
        <v>11</v>
      </c>
      <c r="O2019" s="1" t="s">
        <v>47</v>
      </c>
      <c r="P2019" s="1" t="s">
        <v>638</v>
      </c>
      <c r="Q2019" s="1" t="s">
        <v>640</v>
      </c>
      <c r="R2019" s="4" t="s">
        <v>931</v>
      </c>
    </row>
    <row r="2020" spans="1:18" hidden="1" x14ac:dyDescent="0.3">
      <c r="A2020" s="1" t="s">
        <v>811</v>
      </c>
      <c r="B2020" s="1">
        <v>51107</v>
      </c>
      <c r="C2020" s="1" t="s">
        <v>12</v>
      </c>
      <c r="D2020" s="6">
        <v>2.4931274000000001E-3</v>
      </c>
      <c r="E2020" s="6" t="s">
        <v>963</v>
      </c>
      <c r="F2020" s="6" t="s">
        <v>963</v>
      </c>
      <c r="G2020" s="6" t="s">
        <v>963</v>
      </c>
      <c r="H2020" s="6">
        <v>8.8862860000000002E-4</v>
      </c>
      <c r="I2020" s="6" t="s">
        <v>964</v>
      </c>
      <c r="J2020" s="6">
        <v>5.6610540000000004E-4</v>
      </c>
      <c r="K2020" s="6" t="s">
        <v>964</v>
      </c>
      <c r="L2020" s="1" t="s">
        <v>102</v>
      </c>
      <c r="M2020" s="1" t="s">
        <v>16</v>
      </c>
      <c r="N2020" s="1" t="s">
        <v>11</v>
      </c>
      <c r="O2020" s="1" t="s">
        <v>94</v>
      </c>
      <c r="P2020" s="1" t="s">
        <v>43</v>
      </c>
      <c r="Q2020" s="1" t="s">
        <v>103</v>
      </c>
      <c r="R2020" s="1" t="s">
        <v>20</v>
      </c>
    </row>
    <row r="2021" spans="1:18" hidden="1" x14ac:dyDescent="0.3">
      <c r="A2021" s="1" t="s">
        <v>811</v>
      </c>
      <c r="B2021" s="1">
        <v>51059</v>
      </c>
      <c r="C2021" s="1" t="s">
        <v>12</v>
      </c>
      <c r="D2021" s="6">
        <v>7.4793875000000003E-3</v>
      </c>
      <c r="E2021" s="6" t="s">
        <v>963</v>
      </c>
      <c r="F2021" s="6" t="s">
        <v>963</v>
      </c>
      <c r="G2021" s="6" t="s">
        <v>963</v>
      </c>
      <c r="H2021" s="6">
        <v>2.6658850000000002E-3</v>
      </c>
      <c r="I2021" s="6" t="s">
        <v>964</v>
      </c>
      <c r="J2021" s="6">
        <v>1.6983151E-3</v>
      </c>
      <c r="K2021" s="6" t="s">
        <v>964</v>
      </c>
      <c r="L2021" s="1" t="s">
        <v>102</v>
      </c>
      <c r="M2021" s="1" t="s">
        <v>16</v>
      </c>
      <c r="N2021" s="1" t="s">
        <v>11</v>
      </c>
      <c r="O2021" s="1" t="s">
        <v>94</v>
      </c>
      <c r="P2021" s="1" t="s">
        <v>43</v>
      </c>
      <c r="Q2021" s="1" t="s">
        <v>103</v>
      </c>
      <c r="R2021" s="1" t="s">
        <v>20</v>
      </c>
    </row>
    <row r="2022" spans="1:18" hidden="1" x14ac:dyDescent="0.3">
      <c r="A2022" s="1" t="s">
        <v>811</v>
      </c>
      <c r="B2022" s="1">
        <v>51153</v>
      </c>
      <c r="C2022" s="1" t="s">
        <v>12</v>
      </c>
      <c r="D2022" s="6">
        <v>7.4793875000000003E-3</v>
      </c>
      <c r="E2022" s="6" t="s">
        <v>963</v>
      </c>
      <c r="F2022" s="6" t="s">
        <v>963</v>
      </c>
      <c r="G2022" s="6" t="s">
        <v>963</v>
      </c>
      <c r="H2022" s="6">
        <v>2.6658850000000002E-3</v>
      </c>
      <c r="I2022" s="6" t="s">
        <v>964</v>
      </c>
      <c r="J2022" s="6">
        <v>1.6983151E-3</v>
      </c>
      <c r="K2022" s="6" t="s">
        <v>964</v>
      </c>
      <c r="L2022" s="1" t="s">
        <v>102</v>
      </c>
      <c r="M2022" s="1" t="s">
        <v>16</v>
      </c>
      <c r="N2022" s="1" t="s">
        <v>11</v>
      </c>
      <c r="O2022" s="1" t="s">
        <v>94</v>
      </c>
      <c r="P2022" s="1" t="s">
        <v>43</v>
      </c>
      <c r="Q2022" s="1" t="s">
        <v>103</v>
      </c>
      <c r="R2022" s="1" t="s">
        <v>20</v>
      </c>
    </row>
    <row r="2023" spans="1:18" hidden="1" x14ac:dyDescent="0.3">
      <c r="A2023" s="1" t="s">
        <v>811</v>
      </c>
      <c r="B2023" s="1">
        <v>51107</v>
      </c>
      <c r="C2023" s="1" t="s">
        <v>10</v>
      </c>
      <c r="D2023" s="6">
        <v>1.1449276099999999E-2</v>
      </c>
      <c r="E2023" s="6" t="s">
        <v>963</v>
      </c>
      <c r="F2023" s="6" t="s">
        <v>963</v>
      </c>
      <c r="G2023" s="6" t="s">
        <v>963</v>
      </c>
      <c r="H2023" s="6">
        <v>4.7837347999999998E-3</v>
      </c>
      <c r="I2023" s="6" t="s">
        <v>964</v>
      </c>
      <c r="J2023" s="6">
        <v>3.4677712999999998E-3</v>
      </c>
      <c r="K2023" s="6" t="s">
        <v>964</v>
      </c>
      <c r="L2023" s="1" t="s">
        <v>102</v>
      </c>
      <c r="M2023" s="1" t="s">
        <v>16</v>
      </c>
      <c r="N2023" s="1" t="s">
        <v>11</v>
      </c>
      <c r="O2023" s="1" t="s">
        <v>94</v>
      </c>
      <c r="P2023" s="1" t="s">
        <v>43</v>
      </c>
      <c r="Q2023" s="1" t="s">
        <v>103</v>
      </c>
      <c r="R2023" s="1" t="s">
        <v>20</v>
      </c>
    </row>
    <row r="2024" spans="1:18" hidden="1" x14ac:dyDescent="0.3">
      <c r="A2024" s="1" t="s">
        <v>497</v>
      </c>
      <c r="B2024" s="1">
        <v>24017</v>
      </c>
      <c r="C2024" s="1" t="s">
        <v>12</v>
      </c>
      <c r="D2024" s="6">
        <v>1.20884392E-2</v>
      </c>
      <c r="E2024" s="6" t="s">
        <v>963</v>
      </c>
      <c r="F2024" s="6" t="s">
        <v>963</v>
      </c>
      <c r="G2024" s="6" t="s">
        <v>963</v>
      </c>
      <c r="H2024" s="6">
        <v>4.4197825999999999E-3</v>
      </c>
      <c r="I2024" s="6" t="s">
        <v>964</v>
      </c>
      <c r="J2024" s="6">
        <v>2.9366671E-3</v>
      </c>
      <c r="K2024" s="6" t="s">
        <v>964</v>
      </c>
      <c r="L2024" s="1" t="s">
        <v>102</v>
      </c>
      <c r="M2024" s="1" t="s">
        <v>16</v>
      </c>
      <c r="N2024" s="1" t="s">
        <v>11</v>
      </c>
      <c r="O2024" s="1" t="s">
        <v>94</v>
      </c>
      <c r="P2024" s="1" t="s">
        <v>43</v>
      </c>
      <c r="Q2024" s="1" t="s">
        <v>103</v>
      </c>
      <c r="R2024" s="1" t="s">
        <v>20</v>
      </c>
    </row>
    <row r="2025" spans="1:18" hidden="1" x14ac:dyDescent="0.3">
      <c r="A2025" s="1" t="s">
        <v>497</v>
      </c>
      <c r="B2025" s="1">
        <v>24021</v>
      </c>
      <c r="C2025" s="1" t="s">
        <v>12</v>
      </c>
      <c r="D2025" s="6">
        <v>1.20884392E-2</v>
      </c>
      <c r="E2025" s="6" t="s">
        <v>963</v>
      </c>
      <c r="F2025" s="6" t="s">
        <v>963</v>
      </c>
      <c r="G2025" s="6" t="s">
        <v>963</v>
      </c>
      <c r="H2025" s="6">
        <v>4.4197825999999999E-3</v>
      </c>
      <c r="I2025" s="6" t="s">
        <v>964</v>
      </c>
      <c r="J2025" s="6">
        <v>2.9366671E-3</v>
      </c>
      <c r="K2025" s="6" t="s">
        <v>964</v>
      </c>
      <c r="L2025" s="1" t="s">
        <v>102</v>
      </c>
      <c r="M2025" s="1" t="s">
        <v>16</v>
      </c>
      <c r="N2025" s="1" t="s">
        <v>11</v>
      </c>
      <c r="O2025" s="1" t="s">
        <v>94</v>
      </c>
      <c r="P2025" s="1" t="s">
        <v>43</v>
      </c>
      <c r="Q2025" s="1" t="s">
        <v>103</v>
      </c>
      <c r="R2025" s="1" t="s">
        <v>20</v>
      </c>
    </row>
    <row r="2026" spans="1:18" hidden="1" x14ac:dyDescent="0.3">
      <c r="A2026" s="1" t="s">
        <v>497</v>
      </c>
      <c r="B2026" s="1">
        <v>24033</v>
      </c>
      <c r="C2026" s="1" t="s">
        <v>12</v>
      </c>
      <c r="D2026" s="6">
        <v>1.20884392E-2</v>
      </c>
      <c r="E2026" s="6" t="s">
        <v>963</v>
      </c>
      <c r="F2026" s="6" t="s">
        <v>963</v>
      </c>
      <c r="G2026" s="6" t="s">
        <v>963</v>
      </c>
      <c r="H2026" s="6">
        <v>4.4197825999999999E-3</v>
      </c>
      <c r="I2026" s="6" t="s">
        <v>964</v>
      </c>
      <c r="J2026" s="6">
        <v>2.9366671E-3</v>
      </c>
      <c r="K2026" s="6" t="s">
        <v>964</v>
      </c>
      <c r="L2026" s="1" t="s">
        <v>102</v>
      </c>
      <c r="M2026" s="1" t="s">
        <v>16</v>
      </c>
      <c r="N2026" s="1" t="s">
        <v>11</v>
      </c>
      <c r="O2026" s="1" t="s">
        <v>94</v>
      </c>
      <c r="P2026" s="1" t="s">
        <v>43</v>
      </c>
      <c r="Q2026" s="1" t="s">
        <v>103</v>
      </c>
      <c r="R2026" s="1" t="s">
        <v>20</v>
      </c>
    </row>
    <row r="2027" spans="1:18" hidden="1" x14ac:dyDescent="0.3">
      <c r="A2027" s="1" t="s">
        <v>497</v>
      </c>
      <c r="B2027" s="1">
        <v>24031</v>
      </c>
      <c r="C2027" s="1" t="s">
        <v>12</v>
      </c>
      <c r="D2027" s="6">
        <v>2.41768729E-2</v>
      </c>
      <c r="E2027" s="6" t="s">
        <v>963</v>
      </c>
      <c r="F2027" s="6" t="s">
        <v>963</v>
      </c>
      <c r="G2027" s="6" t="s">
        <v>963</v>
      </c>
      <c r="H2027" s="6">
        <v>8.8395650000000006E-3</v>
      </c>
      <c r="I2027" s="6" t="s">
        <v>964</v>
      </c>
      <c r="J2027" s="6">
        <v>5.8733322000000003E-3</v>
      </c>
      <c r="K2027" s="6" t="s">
        <v>964</v>
      </c>
      <c r="L2027" s="1" t="s">
        <v>102</v>
      </c>
      <c r="M2027" s="1" t="s">
        <v>16</v>
      </c>
      <c r="N2027" s="1" t="s">
        <v>11</v>
      </c>
      <c r="O2027" s="1" t="s">
        <v>94</v>
      </c>
      <c r="P2027" s="1" t="s">
        <v>43</v>
      </c>
      <c r="Q2027" s="1" t="s">
        <v>103</v>
      </c>
      <c r="R2027" s="1" t="s">
        <v>20</v>
      </c>
    </row>
    <row r="2028" spans="1:18" hidden="1" x14ac:dyDescent="0.3">
      <c r="A2028" s="1" t="s">
        <v>9</v>
      </c>
      <c r="B2028" s="1">
        <v>11001</v>
      </c>
      <c r="C2028" s="1" t="s">
        <v>12</v>
      </c>
      <c r="D2028" s="6">
        <v>2.5411020199999999E-2</v>
      </c>
      <c r="E2028" s="6" t="s">
        <v>963</v>
      </c>
      <c r="F2028" s="6" t="s">
        <v>963</v>
      </c>
      <c r="G2028" s="6" t="s">
        <v>963</v>
      </c>
      <c r="H2028" s="6">
        <v>9.7141724000000002E-3</v>
      </c>
      <c r="I2028" s="6" t="s">
        <v>964</v>
      </c>
      <c r="J2028" s="6">
        <v>6.6326898999999996E-3</v>
      </c>
      <c r="K2028" s="6" t="s">
        <v>964</v>
      </c>
      <c r="L2028" s="1" t="s">
        <v>102</v>
      </c>
      <c r="M2028" s="1" t="s">
        <v>16</v>
      </c>
      <c r="N2028" s="1" t="s">
        <v>11</v>
      </c>
      <c r="O2028" s="1" t="s">
        <v>94</v>
      </c>
      <c r="P2028" s="1" t="s">
        <v>43</v>
      </c>
      <c r="Q2028" s="1" t="s">
        <v>103</v>
      </c>
      <c r="R2028" s="1" t="s">
        <v>20</v>
      </c>
    </row>
    <row r="2029" spans="1:18" hidden="1" x14ac:dyDescent="0.3">
      <c r="A2029" s="1" t="s">
        <v>811</v>
      </c>
      <c r="B2029" s="1">
        <v>51059</v>
      </c>
      <c r="C2029" s="1" t="s">
        <v>10</v>
      </c>
      <c r="D2029" s="6">
        <v>3.4347863200000002E-2</v>
      </c>
      <c r="E2029" s="6" t="s">
        <v>963</v>
      </c>
      <c r="F2029" s="6" t="s">
        <v>963</v>
      </c>
      <c r="G2029" s="6" t="s">
        <v>963</v>
      </c>
      <c r="H2029" s="6">
        <v>1.4351199800000001E-2</v>
      </c>
      <c r="I2029" s="6" t="s">
        <v>964</v>
      </c>
      <c r="J2029" s="6">
        <v>1.0403316399999999E-2</v>
      </c>
      <c r="K2029" s="6" t="s">
        <v>964</v>
      </c>
      <c r="L2029" s="1" t="s">
        <v>102</v>
      </c>
      <c r="M2029" s="1" t="s">
        <v>16</v>
      </c>
      <c r="N2029" s="1" t="s">
        <v>11</v>
      </c>
      <c r="O2029" s="1" t="s">
        <v>94</v>
      </c>
      <c r="P2029" s="1" t="s">
        <v>43</v>
      </c>
      <c r="Q2029" s="1" t="s">
        <v>103</v>
      </c>
      <c r="R2029" s="1" t="s">
        <v>20</v>
      </c>
    </row>
    <row r="2030" spans="1:18" hidden="1" x14ac:dyDescent="0.3">
      <c r="A2030" s="1" t="s">
        <v>811</v>
      </c>
      <c r="B2030" s="1">
        <v>51153</v>
      </c>
      <c r="C2030" s="1" t="s">
        <v>10</v>
      </c>
      <c r="D2030" s="6">
        <v>3.4347863200000002E-2</v>
      </c>
      <c r="E2030" s="6" t="s">
        <v>963</v>
      </c>
      <c r="F2030" s="6" t="s">
        <v>963</v>
      </c>
      <c r="G2030" s="6" t="s">
        <v>963</v>
      </c>
      <c r="H2030" s="6">
        <v>1.4351199800000001E-2</v>
      </c>
      <c r="I2030" s="6" t="s">
        <v>964</v>
      </c>
      <c r="J2030" s="6">
        <v>1.0403316399999999E-2</v>
      </c>
      <c r="K2030" s="6" t="s">
        <v>964</v>
      </c>
      <c r="L2030" s="1" t="s">
        <v>102</v>
      </c>
      <c r="M2030" s="1" t="s">
        <v>16</v>
      </c>
      <c r="N2030" s="1" t="s">
        <v>11</v>
      </c>
      <c r="O2030" s="1" t="s">
        <v>94</v>
      </c>
      <c r="P2030" s="1" t="s">
        <v>43</v>
      </c>
      <c r="Q2030" s="1" t="s">
        <v>103</v>
      </c>
      <c r="R2030" s="1" t="s">
        <v>20</v>
      </c>
    </row>
    <row r="2031" spans="1:18" hidden="1" x14ac:dyDescent="0.3">
      <c r="A2031" s="1" t="s">
        <v>497</v>
      </c>
      <c r="B2031" s="1">
        <v>24017</v>
      </c>
      <c r="C2031" s="1" t="s">
        <v>10</v>
      </c>
      <c r="D2031" s="6">
        <v>5.5820636700000002E-2</v>
      </c>
      <c r="E2031" s="6" t="s">
        <v>963</v>
      </c>
      <c r="F2031" s="6" t="s">
        <v>963</v>
      </c>
      <c r="G2031" s="6" t="s">
        <v>963</v>
      </c>
      <c r="H2031" s="6">
        <v>2.4398441600000001E-2</v>
      </c>
      <c r="I2031" s="6" t="s">
        <v>964</v>
      </c>
      <c r="J2031" s="6">
        <v>1.86113761E-2</v>
      </c>
      <c r="K2031" s="6" t="s">
        <v>964</v>
      </c>
      <c r="L2031" s="1" t="s">
        <v>102</v>
      </c>
      <c r="M2031" s="1" t="s">
        <v>16</v>
      </c>
      <c r="N2031" s="1" t="s">
        <v>11</v>
      </c>
      <c r="O2031" s="1" t="s">
        <v>94</v>
      </c>
      <c r="P2031" s="1" t="s">
        <v>43</v>
      </c>
      <c r="Q2031" s="1" t="s">
        <v>103</v>
      </c>
      <c r="R2031" s="1" t="s">
        <v>20</v>
      </c>
    </row>
    <row r="2032" spans="1:18" hidden="1" x14ac:dyDescent="0.3">
      <c r="A2032" s="1" t="s">
        <v>497</v>
      </c>
      <c r="B2032" s="1">
        <v>24021</v>
      </c>
      <c r="C2032" s="1" t="s">
        <v>10</v>
      </c>
      <c r="D2032" s="6">
        <v>5.5820636700000002E-2</v>
      </c>
      <c r="E2032" s="6" t="s">
        <v>963</v>
      </c>
      <c r="F2032" s="6" t="s">
        <v>963</v>
      </c>
      <c r="G2032" s="6" t="s">
        <v>963</v>
      </c>
      <c r="H2032" s="6">
        <v>2.4398441600000001E-2</v>
      </c>
      <c r="I2032" s="6" t="s">
        <v>964</v>
      </c>
      <c r="J2032" s="6">
        <v>1.86113761E-2</v>
      </c>
      <c r="K2032" s="6" t="s">
        <v>964</v>
      </c>
      <c r="L2032" s="1" t="s">
        <v>102</v>
      </c>
      <c r="M2032" s="1" t="s">
        <v>16</v>
      </c>
      <c r="N2032" s="1" t="s">
        <v>11</v>
      </c>
      <c r="O2032" s="1" t="s">
        <v>94</v>
      </c>
      <c r="P2032" s="1" t="s">
        <v>43</v>
      </c>
      <c r="Q2032" s="1" t="s">
        <v>103</v>
      </c>
      <c r="R2032" s="1" t="s">
        <v>20</v>
      </c>
    </row>
    <row r="2033" spans="1:18" hidden="1" x14ac:dyDescent="0.3">
      <c r="A2033" s="1" t="s">
        <v>497</v>
      </c>
      <c r="B2033" s="1">
        <v>24033</v>
      </c>
      <c r="C2033" s="1" t="s">
        <v>10</v>
      </c>
      <c r="D2033" s="6">
        <v>5.5820636700000002E-2</v>
      </c>
      <c r="E2033" s="6" t="s">
        <v>963</v>
      </c>
      <c r="F2033" s="6" t="s">
        <v>963</v>
      </c>
      <c r="G2033" s="6" t="s">
        <v>963</v>
      </c>
      <c r="H2033" s="6">
        <v>2.4398441600000001E-2</v>
      </c>
      <c r="I2033" s="6" t="s">
        <v>964</v>
      </c>
      <c r="J2033" s="6">
        <v>1.86113761E-2</v>
      </c>
      <c r="K2033" s="6" t="s">
        <v>964</v>
      </c>
      <c r="L2033" s="1" t="s">
        <v>102</v>
      </c>
      <c r="M2033" s="1" t="s">
        <v>16</v>
      </c>
      <c r="N2033" s="1" t="s">
        <v>11</v>
      </c>
      <c r="O2033" s="1" t="s">
        <v>94</v>
      </c>
      <c r="P2033" s="1" t="s">
        <v>43</v>
      </c>
      <c r="Q2033" s="1" t="s">
        <v>103</v>
      </c>
      <c r="R2033" s="1" t="s">
        <v>20</v>
      </c>
    </row>
    <row r="2034" spans="1:18" hidden="1" x14ac:dyDescent="0.3">
      <c r="A2034" s="1" t="s">
        <v>497</v>
      </c>
      <c r="B2034" s="1">
        <v>24031</v>
      </c>
      <c r="C2034" s="1" t="s">
        <v>10</v>
      </c>
      <c r="D2034" s="6">
        <v>0.111641269</v>
      </c>
      <c r="E2034" s="6" t="s">
        <v>963</v>
      </c>
      <c r="F2034" s="6" t="s">
        <v>963</v>
      </c>
      <c r="G2034" s="6" t="s">
        <v>963</v>
      </c>
      <c r="H2034" s="6">
        <v>4.8796867100000002E-2</v>
      </c>
      <c r="I2034" s="6" t="s">
        <v>964</v>
      </c>
      <c r="J2034" s="6">
        <v>3.7222756900000001E-2</v>
      </c>
      <c r="K2034" s="6" t="s">
        <v>964</v>
      </c>
      <c r="L2034" s="1" t="s">
        <v>102</v>
      </c>
      <c r="M2034" s="1" t="s">
        <v>16</v>
      </c>
      <c r="N2034" s="1" t="s">
        <v>11</v>
      </c>
      <c r="O2034" s="1" t="s">
        <v>94</v>
      </c>
      <c r="P2034" s="1" t="s">
        <v>43</v>
      </c>
      <c r="Q2034" s="1" t="s">
        <v>103</v>
      </c>
      <c r="R2034" s="1" t="s">
        <v>20</v>
      </c>
    </row>
    <row r="2035" spans="1:18" hidden="1" x14ac:dyDescent="0.3">
      <c r="A2035" s="1" t="s">
        <v>9</v>
      </c>
      <c r="B2035" s="1">
        <v>11001</v>
      </c>
      <c r="C2035" s="1" t="s">
        <v>10</v>
      </c>
      <c r="D2035" s="6">
        <v>0.1191712467</v>
      </c>
      <c r="E2035" s="6" t="s">
        <v>963</v>
      </c>
      <c r="F2035" s="6" t="s">
        <v>963</v>
      </c>
      <c r="G2035" s="6" t="s">
        <v>963</v>
      </c>
      <c r="H2035" s="6">
        <v>5.5427450500000003E-2</v>
      </c>
      <c r="I2035" s="6" t="s">
        <v>964</v>
      </c>
      <c r="J2035" s="6">
        <v>4.3750124799999998E-2</v>
      </c>
      <c r="K2035" s="6" t="s">
        <v>964</v>
      </c>
      <c r="L2035" s="1" t="s">
        <v>102</v>
      </c>
      <c r="M2035" s="1" t="s">
        <v>16</v>
      </c>
      <c r="N2035" s="1" t="s">
        <v>11</v>
      </c>
      <c r="O2035" s="1" t="s">
        <v>94</v>
      </c>
      <c r="P2035" s="1" t="s">
        <v>43</v>
      </c>
      <c r="Q2035" s="1" t="s">
        <v>103</v>
      </c>
      <c r="R2035" s="1" t="s">
        <v>20</v>
      </c>
    </row>
    <row r="2036" spans="1:18" hidden="1" x14ac:dyDescent="0.3">
      <c r="A2036" s="1" t="s">
        <v>811</v>
      </c>
      <c r="B2036" s="1">
        <v>51685</v>
      </c>
      <c r="C2036" s="1" t="s">
        <v>12</v>
      </c>
      <c r="D2036" s="6">
        <v>9.6506175999999996E-3</v>
      </c>
      <c r="E2036" s="6" t="s">
        <v>963</v>
      </c>
      <c r="F2036" s="6" t="s">
        <v>963</v>
      </c>
      <c r="G2036" s="6" t="s">
        <v>963</v>
      </c>
      <c r="H2036" s="6">
        <v>4.0059262E-3</v>
      </c>
      <c r="I2036" s="6" t="s">
        <v>964</v>
      </c>
      <c r="J2036" s="6">
        <v>3.3675014999999999E-3</v>
      </c>
      <c r="K2036" s="6" t="s">
        <v>964</v>
      </c>
      <c r="L2036" s="1" t="s">
        <v>96</v>
      </c>
      <c r="M2036" s="1" t="s">
        <v>16</v>
      </c>
      <c r="N2036" s="1" t="s">
        <v>11</v>
      </c>
      <c r="O2036" s="1" t="s">
        <v>94</v>
      </c>
      <c r="P2036" s="1" t="s">
        <v>31</v>
      </c>
      <c r="Q2036" s="1" t="s">
        <v>97</v>
      </c>
      <c r="R2036" s="1" t="s">
        <v>20</v>
      </c>
    </row>
    <row r="2037" spans="1:18" hidden="1" x14ac:dyDescent="0.3">
      <c r="A2037" s="1" t="s">
        <v>811</v>
      </c>
      <c r="B2037" s="1">
        <v>51683</v>
      </c>
      <c r="C2037" s="1" t="s">
        <v>12</v>
      </c>
      <c r="D2037" s="6">
        <v>1.1041528199999999E-2</v>
      </c>
      <c r="E2037" s="6" t="s">
        <v>963</v>
      </c>
      <c r="F2037" s="6" t="s">
        <v>963</v>
      </c>
      <c r="G2037" s="6" t="s">
        <v>963</v>
      </c>
      <c r="H2037" s="6">
        <v>4.5832850999999999E-3</v>
      </c>
      <c r="I2037" s="6" t="s">
        <v>964</v>
      </c>
      <c r="J2037" s="6">
        <v>3.8528467999999999E-3</v>
      </c>
      <c r="K2037" s="6" t="s">
        <v>964</v>
      </c>
      <c r="L2037" s="1" t="s">
        <v>96</v>
      </c>
      <c r="M2037" s="1" t="s">
        <v>16</v>
      </c>
      <c r="N2037" s="1" t="s">
        <v>11</v>
      </c>
      <c r="O2037" s="1" t="s">
        <v>94</v>
      </c>
      <c r="P2037" s="1" t="s">
        <v>31</v>
      </c>
      <c r="Q2037" s="1" t="s">
        <v>97</v>
      </c>
      <c r="R2037" s="1" t="s">
        <v>20</v>
      </c>
    </row>
    <row r="2038" spans="1:18" hidden="1" x14ac:dyDescent="0.3">
      <c r="A2038" s="1" t="s">
        <v>811</v>
      </c>
      <c r="B2038" s="1">
        <v>51600</v>
      </c>
      <c r="C2038" s="1" t="s">
        <v>12</v>
      </c>
      <c r="D2038" s="6">
        <v>1.23653884E-2</v>
      </c>
      <c r="E2038" s="6" t="s">
        <v>963</v>
      </c>
      <c r="F2038" s="6" t="s">
        <v>963</v>
      </c>
      <c r="G2038" s="6" t="s">
        <v>963</v>
      </c>
      <c r="H2038" s="6">
        <v>5.132813E-3</v>
      </c>
      <c r="I2038" s="6" t="s">
        <v>964</v>
      </c>
      <c r="J2038" s="6">
        <v>4.3147988999999998E-3</v>
      </c>
      <c r="K2038" s="6" t="s">
        <v>964</v>
      </c>
      <c r="L2038" s="1" t="s">
        <v>96</v>
      </c>
      <c r="M2038" s="1" t="s">
        <v>16</v>
      </c>
      <c r="N2038" s="1" t="s">
        <v>11</v>
      </c>
      <c r="O2038" s="1" t="s">
        <v>94</v>
      </c>
      <c r="P2038" s="1" t="s">
        <v>31</v>
      </c>
      <c r="Q2038" s="1" t="s">
        <v>97</v>
      </c>
      <c r="R2038" s="1" t="s">
        <v>20</v>
      </c>
    </row>
    <row r="2039" spans="1:18" hidden="1" x14ac:dyDescent="0.3">
      <c r="A2039" s="1" t="s">
        <v>497</v>
      </c>
      <c r="B2039" s="1">
        <v>24009</v>
      </c>
      <c r="C2039" s="1" t="s">
        <v>12</v>
      </c>
      <c r="D2039" s="6">
        <v>1.24080587E-2</v>
      </c>
      <c r="E2039" s="6" t="s">
        <v>963</v>
      </c>
      <c r="F2039" s="6" t="s">
        <v>963</v>
      </c>
      <c r="G2039" s="6" t="s">
        <v>963</v>
      </c>
      <c r="H2039" s="6">
        <v>5.1168283E-3</v>
      </c>
      <c r="I2039" s="6" t="s">
        <v>964</v>
      </c>
      <c r="J2039" s="6">
        <v>4.4276246999999996E-3</v>
      </c>
      <c r="K2039" s="6" t="s">
        <v>964</v>
      </c>
      <c r="L2039" s="1" t="s">
        <v>96</v>
      </c>
      <c r="M2039" s="1" t="s">
        <v>16</v>
      </c>
      <c r="N2039" s="1" t="s">
        <v>11</v>
      </c>
      <c r="O2039" s="1" t="s">
        <v>94</v>
      </c>
      <c r="P2039" s="1" t="s">
        <v>31</v>
      </c>
      <c r="Q2039" s="1" t="s">
        <v>97</v>
      </c>
      <c r="R2039" s="1" t="s">
        <v>20</v>
      </c>
    </row>
    <row r="2040" spans="1:18" hidden="1" x14ac:dyDescent="0.3">
      <c r="A2040" s="1" t="s">
        <v>497</v>
      </c>
      <c r="B2040" s="1">
        <v>24017</v>
      </c>
      <c r="C2040" s="1" t="s">
        <v>12</v>
      </c>
      <c r="D2040" s="6">
        <v>3.5028513999999997E-2</v>
      </c>
      <c r="E2040" s="6" t="s">
        <v>963</v>
      </c>
      <c r="F2040" s="6" t="s">
        <v>963</v>
      </c>
      <c r="G2040" s="6" t="s">
        <v>963</v>
      </c>
      <c r="H2040" s="6">
        <v>1.44450432E-2</v>
      </c>
      <c r="I2040" s="6" t="s">
        <v>964</v>
      </c>
      <c r="J2040" s="6">
        <v>1.2499384699999999E-2</v>
      </c>
      <c r="K2040" s="6" t="s">
        <v>964</v>
      </c>
      <c r="L2040" s="1" t="s">
        <v>96</v>
      </c>
      <c r="M2040" s="1" t="s">
        <v>16</v>
      </c>
      <c r="N2040" s="1" t="s">
        <v>11</v>
      </c>
      <c r="O2040" s="1" t="s">
        <v>94</v>
      </c>
      <c r="P2040" s="1" t="s">
        <v>31</v>
      </c>
      <c r="Q2040" s="1" t="s">
        <v>97</v>
      </c>
      <c r="R2040" s="1" t="s">
        <v>20</v>
      </c>
    </row>
    <row r="2041" spans="1:18" hidden="1" x14ac:dyDescent="0.3">
      <c r="A2041" s="1" t="s">
        <v>811</v>
      </c>
      <c r="B2041" s="1">
        <v>51510</v>
      </c>
      <c r="C2041" s="1" t="s">
        <v>12</v>
      </c>
      <c r="D2041" s="6">
        <v>4.7027575199999998E-2</v>
      </c>
      <c r="E2041" s="6" t="s">
        <v>963</v>
      </c>
      <c r="F2041" s="6" t="s">
        <v>963</v>
      </c>
      <c r="G2041" s="6" t="s">
        <v>963</v>
      </c>
      <c r="H2041" s="6">
        <v>1.9520916400000001E-2</v>
      </c>
      <c r="I2041" s="6" t="s">
        <v>964</v>
      </c>
      <c r="J2041" s="6">
        <v>1.6409874800000002E-2</v>
      </c>
      <c r="K2041" s="6" t="s">
        <v>964</v>
      </c>
      <c r="L2041" s="1" t="s">
        <v>96</v>
      </c>
      <c r="M2041" s="1" t="s">
        <v>16</v>
      </c>
      <c r="N2041" s="1" t="s">
        <v>11</v>
      </c>
      <c r="O2041" s="1" t="s">
        <v>94</v>
      </c>
      <c r="P2041" s="1" t="s">
        <v>31</v>
      </c>
      <c r="Q2041" s="1" t="s">
        <v>97</v>
      </c>
      <c r="R2041" s="1" t="s">
        <v>20</v>
      </c>
    </row>
    <row r="2042" spans="1:18" hidden="1" x14ac:dyDescent="0.3">
      <c r="A2042" s="1" t="s">
        <v>811</v>
      </c>
      <c r="B2042" s="1">
        <v>51610</v>
      </c>
      <c r="C2042" s="1" t="s">
        <v>12</v>
      </c>
      <c r="D2042" s="6">
        <v>4.8512114199999998E-2</v>
      </c>
      <c r="E2042" s="6" t="s">
        <v>963</v>
      </c>
      <c r="F2042" s="6" t="s">
        <v>963</v>
      </c>
      <c r="G2042" s="6" t="s">
        <v>963</v>
      </c>
      <c r="H2042" s="6">
        <v>2.0137144900000001E-2</v>
      </c>
      <c r="I2042" s="6" t="s">
        <v>964</v>
      </c>
      <c r="J2042" s="6">
        <v>1.6927895799999999E-2</v>
      </c>
      <c r="K2042" s="6" t="s">
        <v>964</v>
      </c>
      <c r="L2042" s="1" t="s">
        <v>96</v>
      </c>
      <c r="M2042" s="1" t="s">
        <v>16</v>
      </c>
      <c r="N2042" s="1" t="s">
        <v>11</v>
      </c>
      <c r="O2042" s="1" t="s">
        <v>94</v>
      </c>
      <c r="P2042" s="1" t="s">
        <v>31</v>
      </c>
      <c r="Q2042" s="1" t="s">
        <v>97</v>
      </c>
      <c r="R2042" s="1" t="s">
        <v>20</v>
      </c>
    </row>
    <row r="2043" spans="1:18" hidden="1" x14ac:dyDescent="0.3">
      <c r="A2043" s="1" t="s">
        <v>811</v>
      </c>
      <c r="B2043" s="1">
        <v>51685</v>
      </c>
      <c r="C2043" s="1" t="s">
        <v>10</v>
      </c>
      <c r="D2043" s="6">
        <v>5.0672333600000001E-2</v>
      </c>
      <c r="E2043" s="6" t="s">
        <v>963</v>
      </c>
      <c r="F2043" s="6" t="s">
        <v>963</v>
      </c>
      <c r="G2043" s="6" t="s">
        <v>963</v>
      </c>
      <c r="H2043" s="6">
        <v>2.8853654400000001E-2</v>
      </c>
      <c r="I2043" s="6" t="s">
        <v>964</v>
      </c>
      <c r="J2043" s="6">
        <v>2.7030292899999999E-2</v>
      </c>
      <c r="K2043" s="6" t="s">
        <v>964</v>
      </c>
      <c r="L2043" s="1" t="s">
        <v>96</v>
      </c>
      <c r="M2043" s="1" t="s">
        <v>16</v>
      </c>
      <c r="N2043" s="1" t="s">
        <v>11</v>
      </c>
      <c r="O2043" s="1" t="s">
        <v>94</v>
      </c>
      <c r="P2043" s="1" t="s">
        <v>31</v>
      </c>
      <c r="Q2043" s="1" t="s">
        <v>97</v>
      </c>
      <c r="R2043" s="1" t="s">
        <v>20</v>
      </c>
    </row>
    <row r="2044" spans="1:18" hidden="1" x14ac:dyDescent="0.3">
      <c r="A2044" s="1" t="s">
        <v>811</v>
      </c>
      <c r="B2044" s="1">
        <v>51683</v>
      </c>
      <c r="C2044" s="1" t="s">
        <v>10</v>
      </c>
      <c r="D2044" s="6">
        <v>5.7975565100000001E-2</v>
      </c>
      <c r="E2044" s="6" t="s">
        <v>963</v>
      </c>
      <c r="F2044" s="6" t="s">
        <v>963</v>
      </c>
      <c r="G2044" s="6" t="s">
        <v>963</v>
      </c>
      <c r="H2044" s="6">
        <v>3.3012223799999997E-2</v>
      </c>
      <c r="I2044" s="6" t="s">
        <v>964</v>
      </c>
      <c r="J2044" s="6">
        <v>3.0926060299999999E-2</v>
      </c>
      <c r="K2044" s="6" t="s">
        <v>964</v>
      </c>
      <c r="L2044" s="1" t="s">
        <v>96</v>
      </c>
      <c r="M2044" s="1" t="s">
        <v>16</v>
      </c>
      <c r="N2044" s="1" t="s">
        <v>11</v>
      </c>
      <c r="O2044" s="1" t="s">
        <v>94</v>
      </c>
      <c r="P2044" s="1" t="s">
        <v>31</v>
      </c>
      <c r="Q2044" s="1" t="s">
        <v>97</v>
      </c>
      <c r="R2044" s="1" t="s">
        <v>20</v>
      </c>
    </row>
    <row r="2045" spans="1:18" hidden="1" x14ac:dyDescent="0.3">
      <c r="A2045" s="1" t="s">
        <v>811</v>
      </c>
      <c r="B2045" s="1">
        <v>51600</v>
      </c>
      <c r="C2045" s="1" t="s">
        <v>10</v>
      </c>
      <c r="D2045" s="6">
        <v>6.4926735099999994E-2</v>
      </c>
      <c r="E2045" s="6" t="s">
        <v>963</v>
      </c>
      <c r="F2045" s="6" t="s">
        <v>963</v>
      </c>
      <c r="G2045" s="6" t="s">
        <v>963</v>
      </c>
      <c r="H2045" s="6">
        <v>3.69703272E-2</v>
      </c>
      <c r="I2045" s="6" t="s">
        <v>964</v>
      </c>
      <c r="J2045" s="6">
        <v>3.46340594E-2</v>
      </c>
      <c r="K2045" s="6" t="s">
        <v>964</v>
      </c>
      <c r="L2045" s="1" t="s">
        <v>96</v>
      </c>
      <c r="M2045" s="1" t="s">
        <v>16</v>
      </c>
      <c r="N2045" s="1" t="s">
        <v>11</v>
      </c>
      <c r="O2045" s="1" t="s">
        <v>94</v>
      </c>
      <c r="P2045" s="1" t="s">
        <v>31</v>
      </c>
      <c r="Q2045" s="1" t="s">
        <v>97</v>
      </c>
      <c r="R2045" s="1" t="s">
        <v>20</v>
      </c>
    </row>
    <row r="2046" spans="1:18" hidden="1" x14ac:dyDescent="0.3">
      <c r="A2046" s="1" t="s">
        <v>497</v>
      </c>
      <c r="B2046" s="1">
        <v>24021</v>
      </c>
      <c r="C2046" s="1" t="s">
        <v>12</v>
      </c>
      <c r="D2046" s="6">
        <v>6.5568342500000001E-2</v>
      </c>
      <c r="E2046" s="6" t="s">
        <v>963</v>
      </c>
      <c r="F2046" s="6" t="s">
        <v>963</v>
      </c>
      <c r="G2046" s="6" t="s">
        <v>963</v>
      </c>
      <c r="H2046" s="6">
        <v>2.7039042400000001E-2</v>
      </c>
      <c r="I2046" s="6" t="s">
        <v>964</v>
      </c>
      <c r="J2046" s="6">
        <v>2.3397043900000001E-2</v>
      </c>
      <c r="K2046" s="6" t="s">
        <v>964</v>
      </c>
      <c r="L2046" s="1" t="s">
        <v>96</v>
      </c>
      <c r="M2046" s="1" t="s">
        <v>16</v>
      </c>
      <c r="N2046" s="1" t="s">
        <v>11</v>
      </c>
      <c r="O2046" s="1" t="s">
        <v>94</v>
      </c>
      <c r="P2046" s="1" t="s">
        <v>31</v>
      </c>
      <c r="Q2046" s="1" t="s">
        <v>97</v>
      </c>
      <c r="R2046" s="1" t="s">
        <v>20</v>
      </c>
    </row>
    <row r="2047" spans="1:18" hidden="1" x14ac:dyDescent="0.3">
      <c r="A2047" s="1" t="s">
        <v>497</v>
      </c>
      <c r="B2047" s="1">
        <v>24009</v>
      </c>
      <c r="C2047" s="1" t="s">
        <v>10</v>
      </c>
      <c r="D2047" s="6">
        <v>6.7002598900000002E-2</v>
      </c>
      <c r="E2047" s="6" t="s">
        <v>963</v>
      </c>
      <c r="F2047" s="6" t="s">
        <v>963</v>
      </c>
      <c r="G2047" s="6" t="s">
        <v>963</v>
      </c>
      <c r="H2047" s="6">
        <v>3.7755063899999997E-2</v>
      </c>
      <c r="I2047" s="6" t="s">
        <v>964</v>
      </c>
      <c r="J2047" s="6">
        <v>3.5856066700000001E-2</v>
      </c>
      <c r="K2047" s="6" t="s">
        <v>964</v>
      </c>
      <c r="L2047" s="1" t="s">
        <v>96</v>
      </c>
      <c r="M2047" s="1" t="s">
        <v>16</v>
      </c>
      <c r="N2047" s="1" t="s">
        <v>11</v>
      </c>
      <c r="O2047" s="1" t="s">
        <v>94</v>
      </c>
      <c r="P2047" s="1" t="s">
        <v>31</v>
      </c>
      <c r="Q2047" s="1" t="s">
        <v>97</v>
      </c>
      <c r="R2047" s="1" t="s">
        <v>20</v>
      </c>
    </row>
    <row r="2048" spans="1:18" hidden="1" x14ac:dyDescent="0.3">
      <c r="A2048" s="1" t="s">
        <v>811</v>
      </c>
      <c r="B2048" s="1">
        <v>51153</v>
      </c>
      <c r="C2048" s="1" t="s">
        <v>12</v>
      </c>
      <c r="D2048" s="6">
        <v>0.1074626992</v>
      </c>
      <c r="E2048" s="6" t="s">
        <v>963</v>
      </c>
      <c r="F2048" s="6" t="s">
        <v>963</v>
      </c>
      <c r="G2048" s="6" t="s">
        <v>963</v>
      </c>
      <c r="H2048" s="6">
        <v>4.46072572E-2</v>
      </c>
      <c r="I2048" s="6" t="s">
        <v>964</v>
      </c>
      <c r="J2048" s="6">
        <v>3.7498210400000002E-2</v>
      </c>
      <c r="K2048" s="6" t="s">
        <v>964</v>
      </c>
      <c r="L2048" s="1" t="s">
        <v>96</v>
      </c>
      <c r="M2048" s="1" t="s">
        <v>16</v>
      </c>
      <c r="N2048" s="1" t="s">
        <v>11</v>
      </c>
      <c r="O2048" s="1" t="s">
        <v>94</v>
      </c>
      <c r="P2048" s="1" t="s">
        <v>31</v>
      </c>
      <c r="Q2048" s="1" t="s">
        <v>97</v>
      </c>
      <c r="R2048" s="1" t="s">
        <v>20</v>
      </c>
    </row>
    <row r="2049" spans="1:18" hidden="1" x14ac:dyDescent="0.3">
      <c r="A2049" s="1" t="s">
        <v>811</v>
      </c>
      <c r="B2049" s="1">
        <v>51013</v>
      </c>
      <c r="C2049" s="1" t="s">
        <v>12</v>
      </c>
      <c r="D2049" s="6">
        <v>0.1135826704</v>
      </c>
      <c r="E2049" s="6" t="s">
        <v>963</v>
      </c>
      <c r="F2049" s="6" t="s">
        <v>963</v>
      </c>
      <c r="G2049" s="6" t="s">
        <v>963</v>
      </c>
      <c r="H2049" s="6">
        <v>4.7147618600000003E-2</v>
      </c>
      <c r="I2049" s="6" t="s">
        <v>964</v>
      </c>
      <c r="J2049" s="6">
        <v>3.9633704800000003E-2</v>
      </c>
      <c r="K2049" s="6" t="s">
        <v>964</v>
      </c>
      <c r="L2049" s="1" t="s">
        <v>96</v>
      </c>
      <c r="M2049" s="1" t="s">
        <v>16</v>
      </c>
      <c r="N2049" s="1" t="s">
        <v>11</v>
      </c>
      <c r="O2049" s="1" t="s">
        <v>94</v>
      </c>
      <c r="P2049" s="1" t="s">
        <v>31</v>
      </c>
      <c r="Q2049" s="1" t="s">
        <v>97</v>
      </c>
      <c r="R2049" s="1" t="s">
        <v>20</v>
      </c>
    </row>
    <row r="2050" spans="1:18" hidden="1" x14ac:dyDescent="0.3">
      <c r="A2050" s="1" t="s">
        <v>9</v>
      </c>
      <c r="B2050" s="1">
        <v>11001</v>
      </c>
      <c r="C2050" s="1" t="s">
        <v>12</v>
      </c>
      <c r="D2050" s="6">
        <v>0.12293806259999999</v>
      </c>
      <c r="E2050" s="6" t="s">
        <v>963</v>
      </c>
      <c r="F2050" s="6" t="s">
        <v>963</v>
      </c>
      <c r="G2050" s="6" t="s">
        <v>963</v>
      </c>
      <c r="H2050" s="6">
        <v>4.5960372399999998E-2</v>
      </c>
      <c r="I2050" s="6" t="s">
        <v>964</v>
      </c>
      <c r="J2050" s="6">
        <v>4.1239442100000002E-2</v>
      </c>
      <c r="K2050" s="6" t="s">
        <v>964</v>
      </c>
      <c r="L2050" s="1" t="s">
        <v>96</v>
      </c>
      <c r="M2050" s="1" t="s">
        <v>16</v>
      </c>
      <c r="N2050" s="1" t="s">
        <v>11</v>
      </c>
      <c r="O2050" s="1" t="s">
        <v>94</v>
      </c>
      <c r="P2050" s="1" t="s">
        <v>31</v>
      </c>
      <c r="Q2050" s="1" t="s">
        <v>97</v>
      </c>
      <c r="R2050" s="1" t="s">
        <v>20</v>
      </c>
    </row>
    <row r="2051" spans="1:18" hidden="1" x14ac:dyDescent="0.3">
      <c r="A2051" s="1" t="s">
        <v>497</v>
      </c>
      <c r="B2051" s="1">
        <v>24033</v>
      </c>
      <c r="C2051" s="1" t="s">
        <v>12</v>
      </c>
      <c r="D2051" s="6">
        <v>0.14334271809999999</v>
      </c>
      <c r="E2051" s="6" t="s">
        <v>963</v>
      </c>
      <c r="F2051" s="6" t="s">
        <v>963</v>
      </c>
      <c r="G2051" s="6" t="s">
        <v>963</v>
      </c>
      <c r="H2051" s="6">
        <v>5.9111611299999998E-2</v>
      </c>
      <c r="I2051" s="6" t="s">
        <v>964</v>
      </c>
      <c r="J2051" s="6">
        <v>5.1149633100000001E-2</v>
      </c>
      <c r="K2051" s="6" t="s">
        <v>964</v>
      </c>
      <c r="L2051" s="1" t="s">
        <v>96</v>
      </c>
      <c r="M2051" s="1" t="s">
        <v>16</v>
      </c>
      <c r="N2051" s="1" t="s">
        <v>11</v>
      </c>
      <c r="O2051" s="1" t="s">
        <v>94</v>
      </c>
      <c r="P2051" s="1" t="s">
        <v>31</v>
      </c>
      <c r="Q2051" s="1" t="s">
        <v>97</v>
      </c>
      <c r="R2051" s="1" t="s">
        <v>20</v>
      </c>
    </row>
    <row r="2052" spans="1:18" hidden="1" x14ac:dyDescent="0.3">
      <c r="A2052" s="1" t="s">
        <v>497</v>
      </c>
      <c r="B2052" s="1">
        <v>24017</v>
      </c>
      <c r="C2052" s="1" t="s">
        <v>10</v>
      </c>
      <c r="D2052" s="6">
        <v>0.1891514</v>
      </c>
      <c r="E2052" s="6" t="s">
        <v>963</v>
      </c>
      <c r="F2052" s="6" t="s">
        <v>963</v>
      </c>
      <c r="G2052" s="6" t="s">
        <v>963</v>
      </c>
      <c r="H2052" s="6">
        <v>0.1065842837</v>
      </c>
      <c r="I2052" s="6" t="s">
        <v>964</v>
      </c>
      <c r="J2052" s="6">
        <v>0.1012233691</v>
      </c>
      <c r="K2052" s="6" t="s">
        <v>964</v>
      </c>
      <c r="L2052" s="1" t="s">
        <v>96</v>
      </c>
      <c r="M2052" s="1" t="s">
        <v>16</v>
      </c>
      <c r="N2052" s="1" t="s">
        <v>11</v>
      </c>
      <c r="O2052" s="1" t="s">
        <v>94</v>
      </c>
      <c r="P2052" s="1" t="s">
        <v>31</v>
      </c>
      <c r="Q2052" s="1" t="s">
        <v>97</v>
      </c>
      <c r="R2052" s="1" t="s">
        <v>20</v>
      </c>
    </row>
    <row r="2053" spans="1:18" hidden="1" x14ac:dyDescent="0.3">
      <c r="A2053" s="1" t="s">
        <v>811</v>
      </c>
      <c r="B2053" s="1">
        <v>51107</v>
      </c>
      <c r="C2053" s="1" t="s">
        <v>12</v>
      </c>
      <c r="D2053" s="6">
        <v>0.21685520010000001</v>
      </c>
      <c r="E2053" s="6" t="s">
        <v>963</v>
      </c>
      <c r="F2053" s="6" t="s">
        <v>963</v>
      </c>
      <c r="G2053" s="6" t="s">
        <v>963</v>
      </c>
      <c r="H2053" s="6">
        <v>9.0015546799999999E-2</v>
      </c>
      <c r="I2053" s="6" t="s">
        <v>964</v>
      </c>
      <c r="J2053" s="6">
        <v>7.5669793700000001E-2</v>
      </c>
      <c r="K2053" s="6" t="s">
        <v>964</v>
      </c>
      <c r="L2053" s="1" t="s">
        <v>96</v>
      </c>
      <c r="M2053" s="1" t="s">
        <v>16</v>
      </c>
      <c r="N2053" s="1" t="s">
        <v>11</v>
      </c>
      <c r="O2053" s="1" t="s">
        <v>94</v>
      </c>
      <c r="P2053" s="1" t="s">
        <v>31</v>
      </c>
      <c r="Q2053" s="1" t="s">
        <v>97</v>
      </c>
      <c r="R2053" s="1" t="s">
        <v>20</v>
      </c>
    </row>
    <row r="2054" spans="1:18" hidden="1" x14ac:dyDescent="0.3">
      <c r="A2054" s="1" t="s">
        <v>811</v>
      </c>
      <c r="B2054" s="1">
        <v>51510</v>
      </c>
      <c r="C2054" s="1" t="s">
        <v>10</v>
      </c>
      <c r="D2054" s="6">
        <v>0.2469267547</v>
      </c>
      <c r="E2054" s="6" t="s">
        <v>963</v>
      </c>
      <c r="F2054" s="6" t="s">
        <v>963</v>
      </c>
      <c r="G2054" s="6" t="s">
        <v>963</v>
      </c>
      <c r="H2054" s="6">
        <v>0.1406041257</v>
      </c>
      <c r="I2054" s="6" t="s">
        <v>964</v>
      </c>
      <c r="J2054" s="6">
        <v>0.13171884419999999</v>
      </c>
      <c r="K2054" s="6" t="s">
        <v>964</v>
      </c>
      <c r="L2054" s="1" t="s">
        <v>96</v>
      </c>
      <c r="M2054" s="1" t="s">
        <v>16</v>
      </c>
      <c r="N2054" s="1" t="s">
        <v>11</v>
      </c>
      <c r="O2054" s="1" t="s">
        <v>94</v>
      </c>
      <c r="P2054" s="1" t="s">
        <v>31</v>
      </c>
      <c r="Q2054" s="1" t="s">
        <v>97</v>
      </c>
      <c r="R2054" s="1" t="s">
        <v>20</v>
      </c>
    </row>
    <row r="2055" spans="1:18" hidden="1" x14ac:dyDescent="0.3">
      <c r="A2055" s="1" t="s">
        <v>811</v>
      </c>
      <c r="B2055" s="1">
        <v>51610</v>
      </c>
      <c r="C2055" s="1" t="s">
        <v>10</v>
      </c>
      <c r="D2055" s="6">
        <v>0.25472168919999999</v>
      </c>
      <c r="E2055" s="6" t="s">
        <v>963</v>
      </c>
      <c r="F2055" s="6" t="s">
        <v>963</v>
      </c>
      <c r="G2055" s="6" t="s">
        <v>963</v>
      </c>
      <c r="H2055" s="6">
        <v>0.1450426742</v>
      </c>
      <c r="I2055" s="6" t="s">
        <v>964</v>
      </c>
      <c r="J2055" s="6">
        <v>0.1358769185</v>
      </c>
      <c r="K2055" s="6" t="s">
        <v>964</v>
      </c>
      <c r="L2055" s="1" t="s">
        <v>96</v>
      </c>
      <c r="M2055" s="1" t="s">
        <v>16</v>
      </c>
      <c r="N2055" s="1" t="s">
        <v>11</v>
      </c>
      <c r="O2055" s="1" t="s">
        <v>94</v>
      </c>
      <c r="P2055" s="1" t="s">
        <v>31</v>
      </c>
      <c r="Q2055" s="1" t="s">
        <v>97</v>
      </c>
      <c r="R2055" s="1" t="s">
        <v>20</v>
      </c>
    </row>
    <row r="2056" spans="1:18" hidden="1" x14ac:dyDescent="0.3">
      <c r="A2056" s="1" t="s">
        <v>497</v>
      </c>
      <c r="B2056" s="1">
        <v>24031</v>
      </c>
      <c r="C2056" s="1" t="s">
        <v>12</v>
      </c>
      <c r="D2056" s="6">
        <v>0.3109998833</v>
      </c>
      <c r="E2056" s="6" t="s">
        <v>963</v>
      </c>
      <c r="F2056" s="6" t="s">
        <v>963</v>
      </c>
      <c r="G2056" s="6" t="s">
        <v>963</v>
      </c>
      <c r="H2056" s="6">
        <v>0.12825002739999999</v>
      </c>
      <c r="I2056" s="6" t="s">
        <v>964</v>
      </c>
      <c r="J2056" s="6">
        <v>0.1109755281</v>
      </c>
      <c r="K2056" s="6" t="s">
        <v>964</v>
      </c>
      <c r="L2056" s="1" t="s">
        <v>96</v>
      </c>
      <c r="M2056" s="1" t="s">
        <v>16</v>
      </c>
      <c r="N2056" s="1" t="s">
        <v>11</v>
      </c>
      <c r="O2056" s="1" t="s">
        <v>94</v>
      </c>
      <c r="P2056" s="1" t="s">
        <v>31</v>
      </c>
      <c r="Q2056" s="1" t="s">
        <v>97</v>
      </c>
      <c r="R2056" s="1" t="s">
        <v>20</v>
      </c>
    </row>
    <row r="2057" spans="1:18" hidden="1" x14ac:dyDescent="0.3">
      <c r="A2057" s="1" t="s">
        <v>497</v>
      </c>
      <c r="B2057" s="1">
        <v>24021</v>
      </c>
      <c r="C2057" s="1" t="s">
        <v>10</v>
      </c>
      <c r="D2057" s="6">
        <v>0.35406414749999998</v>
      </c>
      <c r="E2057" s="6" t="s">
        <v>963</v>
      </c>
      <c r="F2057" s="6" t="s">
        <v>963</v>
      </c>
      <c r="G2057" s="6" t="s">
        <v>963</v>
      </c>
      <c r="H2057" s="6">
        <v>0.19951035980000001</v>
      </c>
      <c r="I2057" s="6" t="s">
        <v>964</v>
      </c>
      <c r="J2057" s="6">
        <v>0.18947557279999999</v>
      </c>
      <c r="K2057" s="6" t="s">
        <v>964</v>
      </c>
      <c r="L2057" s="1" t="s">
        <v>96</v>
      </c>
      <c r="M2057" s="1" t="s">
        <v>16</v>
      </c>
      <c r="N2057" s="1" t="s">
        <v>11</v>
      </c>
      <c r="O2057" s="1" t="s">
        <v>94</v>
      </c>
      <c r="P2057" s="1" t="s">
        <v>31</v>
      </c>
      <c r="Q2057" s="1" t="s">
        <v>97</v>
      </c>
      <c r="R2057" s="1" t="s">
        <v>20</v>
      </c>
    </row>
    <row r="2058" spans="1:18" hidden="1" x14ac:dyDescent="0.3">
      <c r="A2058" s="1" t="s">
        <v>811</v>
      </c>
      <c r="B2058" s="1">
        <v>51059</v>
      </c>
      <c r="C2058" s="1" t="s">
        <v>12</v>
      </c>
      <c r="D2058" s="6">
        <v>0.45702067800000001</v>
      </c>
      <c r="E2058" s="6" t="s">
        <v>963</v>
      </c>
      <c r="F2058" s="6" t="s">
        <v>963</v>
      </c>
      <c r="G2058" s="6" t="s">
        <v>963</v>
      </c>
      <c r="H2058" s="6">
        <v>0.1897071441</v>
      </c>
      <c r="I2058" s="6" t="s">
        <v>964</v>
      </c>
      <c r="J2058" s="6">
        <v>0.1594735605</v>
      </c>
      <c r="K2058" s="6" t="s">
        <v>964</v>
      </c>
      <c r="L2058" s="1" t="s">
        <v>96</v>
      </c>
      <c r="M2058" s="1" t="s">
        <v>16</v>
      </c>
      <c r="N2058" s="1" t="s">
        <v>11</v>
      </c>
      <c r="O2058" s="1" t="s">
        <v>94</v>
      </c>
      <c r="P2058" s="1" t="s">
        <v>31</v>
      </c>
      <c r="Q2058" s="1" t="s">
        <v>97</v>
      </c>
      <c r="R2058" s="1" t="s">
        <v>20</v>
      </c>
    </row>
    <row r="2059" spans="1:18" hidden="1" x14ac:dyDescent="0.3">
      <c r="A2059" s="1" t="s">
        <v>811</v>
      </c>
      <c r="B2059" s="1">
        <v>51153</v>
      </c>
      <c r="C2059" s="1" t="s">
        <v>10</v>
      </c>
      <c r="D2059" s="6">
        <v>0.56425237120000005</v>
      </c>
      <c r="E2059" s="6" t="s">
        <v>963</v>
      </c>
      <c r="F2059" s="6" t="s">
        <v>963</v>
      </c>
      <c r="G2059" s="6" t="s">
        <v>963</v>
      </c>
      <c r="H2059" s="6">
        <v>0.3212946539</v>
      </c>
      <c r="I2059" s="6" t="s">
        <v>964</v>
      </c>
      <c r="J2059" s="6">
        <v>0.30099081350000001</v>
      </c>
      <c r="K2059" s="6" t="s">
        <v>964</v>
      </c>
      <c r="L2059" s="1" t="s">
        <v>96</v>
      </c>
      <c r="M2059" s="1" t="s">
        <v>16</v>
      </c>
      <c r="N2059" s="1" t="s">
        <v>11</v>
      </c>
      <c r="O2059" s="1" t="s">
        <v>94</v>
      </c>
      <c r="P2059" s="1" t="s">
        <v>31</v>
      </c>
      <c r="Q2059" s="1" t="s">
        <v>97</v>
      </c>
      <c r="R2059" s="1" t="s">
        <v>20</v>
      </c>
    </row>
    <row r="2060" spans="1:18" hidden="1" x14ac:dyDescent="0.3">
      <c r="A2060" s="1" t="s">
        <v>811</v>
      </c>
      <c r="B2060" s="1">
        <v>51013</v>
      </c>
      <c r="C2060" s="1" t="s">
        <v>10</v>
      </c>
      <c r="D2060" s="6">
        <v>0.59638650709999996</v>
      </c>
      <c r="E2060" s="6" t="s">
        <v>963</v>
      </c>
      <c r="F2060" s="6" t="s">
        <v>963</v>
      </c>
      <c r="G2060" s="6" t="s">
        <v>963</v>
      </c>
      <c r="H2060" s="6">
        <v>0.33959213189999998</v>
      </c>
      <c r="I2060" s="6" t="s">
        <v>964</v>
      </c>
      <c r="J2060" s="6">
        <v>0.31813211419999998</v>
      </c>
      <c r="K2060" s="6" t="s">
        <v>964</v>
      </c>
      <c r="L2060" s="1" t="s">
        <v>96</v>
      </c>
      <c r="M2060" s="1" t="s">
        <v>16</v>
      </c>
      <c r="N2060" s="1" t="s">
        <v>11</v>
      </c>
      <c r="O2060" s="1" t="s">
        <v>94</v>
      </c>
      <c r="P2060" s="1" t="s">
        <v>31</v>
      </c>
      <c r="Q2060" s="1" t="s">
        <v>97</v>
      </c>
      <c r="R2060" s="1" t="s">
        <v>20</v>
      </c>
    </row>
    <row r="2061" spans="1:18" hidden="1" x14ac:dyDescent="0.3">
      <c r="A2061" s="1" t="s">
        <v>9</v>
      </c>
      <c r="B2061" s="1">
        <v>11001</v>
      </c>
      <c r="C2061" s="1" t="s">
        <v>10</v>
      </c>
      <c r="D2061" s="6">
        <v>0.6596762142</v>
      </c>
      <c r="E2061" s="6" t="s">
        <v>963</v>
      </c>
      <c r="F2061" s="6" t="s">
        <v>963</v>
      </c>
      <c r="G2061" s="6" t="s">
        <v>963</v>
      </c>
      <c r="H2061" s="6">
        <v>0.34272576110000003</v>
      </c>
      <c r="I2061" s="6" t="s">
        <v>964</v>
      </c>
      <c r="J2061" s="6">
        <v>0.33076292359999998</v>
      </c>
      <c r="K2061" s="6" t="s">
        <v>964</v>
      </c>
      <c r="L2061" s="1" t="s">
        <v>96</v>
      </c>
      <c r="M2061" s="1" t="s">
        <v>16</v>
      </c>
      <c r="N2061" s="1" t="s">
        <v>11</v>
      </c>
      <c r="O2061" s="1" t="s">
        <v>94</v>
      </c>
      <c r="P2061" s="1" t="s">
        <v>31</v>
      </c>
      <c r="Q2061" s="1" t="s">
        <v>97</v>
      </c>
      <c r="R2061" s="1" t="s">
        <v>20</v>
      </c>
    </row>
    <row r="2062" spans="1:18" hidden="1" x14ac:dyDescent="0.3">
      <c r="A2062" s="1" t="s">
        <v>497</v>
      </c>
      <c r="B2062" s="1">
        <v>24033</v>
      </c>
      <c r="C2062" s="1" t="s">
        <v>10</v>
      </c>
      <c r="D2062" s="6">
        <v>0.77404007100000005</v>
      </c>
      <c r="E2062" s="6" t="s">
        <v>963</v>
      </c>
      <c r="F2062" s="6" t="s">
        <v>963</v>
      </c>
      <c r="G2062" s="6" t="s">
        <v>963</v>
      </c>
      <c r="H2062" s="6">
        <v>0.4361610253</v>
      </c>
      <c r="I2062" s="6" t="s">
        <v>964</v>
      </c>
      <c r="J2062" s="6">
        <v>0.41422332140000001</v>
      </c>
      <c r="K2062" s="6" t="s">
        <v>964</v>
      </c>
      <c r="L2062" s="1" t="s">
        <v>96</v>
      </c>
      <c r="M2062" s="1" t="s">
        <v>16</v>
      </c>
      <c r="N2062" s="1" t="s">
        <v>11</v>
      </c>
      <c r="O2062" s="1" t="s">
        <v>94</v>
      </c>
      <c r="P2062" s="1" t="s">
        <v>31</v>
      </c>
      <c r="Q2062" s="1" t="s">
        <v>97</v>
      </c>
      <c r="R2062" s="1" t="s">
        <v>20</v>
      </c>
    </row>
    <row r="2063" spans="1:18" hidden="1" x14ac:dyDescent="0.3">
      <c r="A2063" s="1" t="s">
        <v>811</v>
      </c>
      <c r="B2063" s="1">
        <v>51107</v>
      </c>
      <c r="C2063" s="1" t="s">
        <v>10</v>
      </c>
      <c r="D2063" s="6">
        <v>1.138637619</v>
      </c>
      <c r="E2063" s="6" t="s">
        <v>963</v>
      </c>
      <c r="F2063" s="6" t="s">
        <v>963</v>
      </c>
      <c r="G2063" s="6" t="s">
        <v>963</v>
      </c>
      <c r="H2063" s="6">
        <v>0.64835891830000003</v>
      </c>
      <c r="I2063" s="6" t="s">
        <v>964</v>
      </c>
      <c r="J2063" s="6">
        <v>0.60738679230000003</v>
      </c>
      <c r="K2063" s="6" t="s">
        <v>964</v>
      </c>
      <c r="L2063" s="1" t="s">
        <v>96</v>
      </c>
      <c r="M2063" s="1" t="s">
        <v>16</v>
      </c>
      <c r="N2063" s="1" t="s">
        <v>11</v>
      </c>
      <c r="O2063" s="1" t="s">
        <v>94</v>
      </c>
      <c r="P2063" s="1" t="s">
        <v>31</v>
      </c>
      <c r="Q2063" s="1" t="s">
        <v>97</v>
      </c>
      <c r="R2063" s="1" t="s">
        <v>20</v>
      </c>
    </row>
    <row r="2064" spans="1:18" hidden="1" x14ac:dyDescent="0.3">
      <c r="A2064" s="1" t="s">
        <v>497</v>
      </c>
      <c r="B2064" s="1">
        <v>24031</v>
      </c>
      <c r="C2064" s="1" t="s">
        <v>10</v>
      </c>
      <c r="D2064" s="6">
        <v>1.6793767142</v>
      </c>
      <c r="E2064" s="6" t="s">
        <v>963</v>
      </c>
      <c r="F2064" s="6" t="s">
        <v>963</v>
      </c>
      <c r="G2064" s="6" t="s">
        <v>963</v>
      </c>
      <c r="H2064" s="6">
        <v>0.94630620369999996</v>
      </c>
      <c r="I2064" s="6" t="s">
        <v>964</v>
      </c>
      <c r="J2064" s="6">
        <v>0.89870941390000003</v>
      </c>
      <c r="K2064" s="6" t="s">
        <v>964</v>
      </c>
      <c r="L2064" s="1" t="s">
        <v>96</v>
      </c>
      <c r="M2064" s="1" t="s">
        <v>16</v>
      </c>
      <c r="N2064" s="1" t="s">
        <v>11</v>
      </c>
      <c r="O2064" s="1" t="s">
        <v>94</v>
      </c>
      <c r="P2064" s="1" t="s">
        <v>31</v>
      </c>
      <c r="Q2064" s="1" t="s">
        <v>97</v>
      </c>
      <c r="R2064" s="1" t="s">
        <v>20</v>
      </c>
    </row>
    <row r="2065" spans="1:18" hidden="1" x14ac:dyDescent="0.3">
      <c r="A2065" s="1" t="s">
        <v>811</v>
      </c>
      <c r="B2065" s="1">
        <v>51059</v>
      </c>
      <c r="C2065" s="1" t="s">
        <v>10</v>
      </c>
      <c r="D2065" s="6">
        <v>2.399671262</v>
      </c>
      <c r="E2065" s="6" t="s">
        <v>963</v>
      </c>
      <c r="F2065" s="6" t="s">
        <v>963</v>
      </c>
      <c r="G2065" s="6" t="s">
        <v>963</v>
      </c>
      <c r="H2065" s="6">
        <v>1.3664118766</v>
      </c>
      <c r="I2065" s="6" t="s">
        <v>964</v>
      </c>
      <c r="J2065" s="6">
        <v>1.2800630229000001</v>
      </c>
      <c r="K2065" s="6" t="s">
        <v>964</v>
      </c>
      <c r="L2065" s="1" t="s">
        <v>96</v>
      </c>
      <c r="M2065" s="1" t="s">
        <v>16</v>
      </c>
      <c r="N2065" s="1" t="s">
        <v>11</v>
      </c>
      <c r="O2065" s="1" t="s">
        <v>94</v>
      </c>
      <c r="P2065" s="1" t="s">
        <v>31</v>
      </c>
      <c r="Q2065" s="1" t="s">
        <v>97</v>
      </c>
      <c r="R2065" s="1" t="s">
        <v>20</v>
      </c>
    </row>
    <row r="2066" spans="1:18" hidden="1" x14ac:dyDescent="0.3">
      <c r="A2066" s="1" t="s">
        <v>811</v>
      </c>
      <c r="B2066" s="1">
        <v>51685</v>
      </c>
      <c r="C2066" s="1" t="s">
        <v>12</v>
      </c>
      <c r="D2066" s="6">
        <v>6.1111170899999998E-2</v>
      </c>
      <c r="E2066" s="6" t="s">
        <v>963</v>
      </c>
      <c r="F2066" s="6" t="s">
        <v>963</v>
      </c>
      <c r="G2066" s="6" t="s">
        <v>963</v>
      </c>
      <c r="H2066" s="6">
        <v>8.74473848E-2</v>
      </c>
      <c r="I2066" s="6" t="s">
        <v>964</v>
      </c>
      <c r="J2066" s="6">
        <v>0.1089177487</v>
      </c>
      <c r="K2066" s="6" t="s">
        <v>964</v>
      </c>
      <c r="L2066" s="1" t="s">
        <v>98</v>
      </c>
      <c r="M2066" s="1" t="s">
        <v>16</v>
      </c>
      <c r="N2066" s="1" t="s">
        <v>11</v>
      </c>
      <c r="O2066" s="1" t="s">
        <v>94</v>
      </c>
      <c r="P2066" s="1" t="s">
        <v>22</v>
      </c>
      <c r="Q2066" s="1" t="s">
        <v>99</v>
      </c>
      <c r="R2066" s="1" t="s">
        <v>20</v>
      </c>
    </row>
    <row r="2067" spans="1:18" hidden="1" x14ac:dyDescent="0.3">
      <c r="A2067" s="1" t="s">
        <v>811</v>
      </c>
      <c r="B2067" s="1">
        <v>51610</v>
      </c>
      <c r="C2067" s="1" t="s">
        <v>12</v>
      </c>
      <c r="D2067" s="6">
        <v>6.6861254300000006E-2</v>
      </c>
      <c r="E2067" s="6" t="s">
        <v>963</v>
      </c>
      <c r="F2067" s="6" t="s">
        <v>963</v>
      </c>
      <c r="G2067" s="6" t="s">
        <v>963</v>
      </c>
      <c r="H2067" s="6">
        <v>9.5675427199999996E-2</v>
      </c>
      <c r="I2067" s="6" t="s">
        <v>964</v>
      </c>
      <c r="J2067" s="6">
        <v>0.11916609459999999</v>
      </c>
      <c r="K2067" s="6" t="s">
        <v>964</v>
      </c>
      <c r="L2067" s="1" t="s">
        <v>98</v>
      </c>
      <c r="M2067" s="1" t="s">
        <v>16</v>
      </c>
      <c r="N2067" s="1" t="s">
        <v>11</v>
      </c>
      <c r="O2067" s="1" t="s">
        <v>94</v>
      </c>
      <c r="P2067" s="1" t="s">
        <v>22</v>
      </c>
      <c r="Q2067" s="1" t="s">
        <v>99</v>
      </c>
      <c r="R2067" s="1" t="s">
        <v>20</v>
      </c>
    </row>
    <row r="2068" spans="1:18" hidden="1" x14ac:dyDescent="0.3">
      <c r="A2068" s="1" t="s">
        <v>811</v>
      </c>
      <c r="B2068" s="1">
        <v>51600</v>
      </c>
      <c r="C2068" s="1" t="s">
        <v>12</v>
      </c>
      <c r="D2068" s="6">
        <v>9.38733224E-2</v>
      </c>
      <c r="E2068" s="6" t="s">
        <v>963</v>
      </c>
      <c r="F2068" s="6" t="s">
        <v>963</v>
      </c>
      <c r="G2068" s="6" t="s">
        <v>963</v>
      </c>
      <c r="H2068" s="6">
        <v>0.13432846540000001</v>
      </c>
      <c r="I2068" s="6" t="s">
        <v>964</v>
      </c>
      <c r="J2068" s="6">
        <v>0.1673092977</v>
      </c>
      <c r="K2068" s="6" t="s">
        <v>964</v>
      </c>
      <c r="L2068" s="1" t="s">
        <v>98</v>
      </c>
      <c r="M2068" s="1" t="s">
        <v>16</v>
      </c>
      <c r="N2068" s="1" t="s">
        <v>11</v>
      </c>
      <c r="O2068" s="1" t="s">
        <v>94</v>
      </c>
      <c r="P2068" s="1" t="s">
        <v>22</v>
      </c>
      <c r="Q2068" s="1" t="s">
        <v>99</v>
      </c>
      <c r="R2068" s="1" t="s">
        <v>20</v>
      </c>
    </row>
    <row r="2069" spans="1:18" hidden="1" x14ac:dyDescent="0.3">
      <c r="A2069" s="1" t="s">
        <v>811</v>
      </c>
      <c r="B2069" s="1">
        <v>51013</v>
      </c>
      <c r="C2069" s="1" t="s">
        <v>12</v>
      </c>
      <c r="D2069" s="6">
        <v>0.14696105709999999</v>
      </c>
      <c r="E2069" s="6" t="s">
        <v>963</v>
      </c>
      <c r="F2069" s="6" t="s">
        <v>963</v>
      </c>
      <c r="G2069" s="6" t="s">
        <v>963</v>
      </c>
      <c r="H2069" s="6">
        <v>0.21029488399999999</v>
      </c>
      <c r="I2069" s="6" t="s">
        <v>964</v>
      </c>
      <c r="J2069" s="6">
        <v>0.26192696030000001</v>
      </c>
      <c r="K2069" s="6" t="s">
        <v>964</v>
      </c>
      <c r="L2069" s="1" t="s">
        <v>98</v>
      </c>
      <c r="M2069" s="1" t="s">
        <v>16</v>
      </c>
      <c r="N2069" s="1" t="s">
        <v>11</v>
      </c>
      <c r="O2069" s="1" t="s">
        <v>94</v>
      </c>
      <c r="P2069" s="1" t="s">
        <v>22</v>
      </c>
      <c r="Q2069" s="1" t="s">
        <v>99</v>
      </c>
      <c r="R2069" s="1" t="s">
        <v>20</v>
      </c>
    </row>
    <row r="2070" spans="1:18" hidden="1" x14ac:dyDescent="0.3">
      <c r="A2070" s="1" t="s">
        <v>497</v>
      </c>
      <c r="B2070" s="1">
        <v>24009</v>
      </c>
      <c r="C2070" s="1" t="s">
        <v>12</v>
      </c>
      <c r="D2070" s="6">
        <v>0.18332496670000001</v>
      </c>
      <c r="E2070" s="6" t="s">
        <v>963</v>
      </c>
      <c r="F2070" s="6" t="s">
        <v>963</v>
      </c>
      <c r="G2070" s="6" t="s">
        <v>963</v>
      </c>
      <c r="H2070" s="6">
        <v>0.2597507</v>
      </c>
      <c r="I2070" s="6" t="s">
        <v>964</v>
      </c>
      <c r="J2070" s="6">
        <v>0.32021893849999999</v>
      </c>
      <c r="K2070" s="6" t="s">
        <v>964</v>
      </c>
      <c r="L2070" s="1" t="s">
        <v>98</v>
      </c>
      <c r="M2070" s="1" t="s">
        <v>16</v>
      </c>
      <c r="N2070" s="1" t="s">
        <v>11</v>
      </c>
      <c r="O2070" s="1" t="s">
        <v>94</v>
      </c>
      <c r="P2070" s="1" t="s">
        <v>22</v>
      </c>
      <c r="Q2070" s="1" t="s">
        <v>99</v>
      </c>
      <c r="R2070" s="1" t="s">
        <v>20</v>
      </c>
    </row>
    <row r="2071" spans="1:18" hidden="1" x14ac:dyDescent="0.3">
      <c r="A2071" s="1" t="s">
        <v>497</v>
      </c>
      <c r="B2071" s="1">
        <v>24017</v>
      </c>
      <c r="C2071" s="1" t="s">
        <v>12</v>
      </c>
      <c r="D2071" s="6">
        <v>0.30271502319999999</v>
      </c>
      <c r="E2071" s="6" t="s">
        <v>963</v>
      </c>
      <c r="F2071" s="6" t="s">
        <v>963</v>
      </c>
      <c r="G2071" s="6" t="s">
        <v>963</v>
      </c>
      <c r="H2071" s="6">
        <v>0.42891285699999998</v>
      </c>
      <c r="I2071" s="6" t="s">
        <v>964</v>
      </c>
      <c r="J2071" s="6">
        <v>0.52876104739999996</v>
      </c>
      <c r="K2071" s="6" t="s">
        <v>964</v>
      </c>
      <c r="L2071" s="1" t="s">
        <v>98</v>
      </c>
      <c r="M2071" s="1" t="s">
        <v>16</v>
      </c>
      <c r="N2071" s="1" t="s">
        <v>11</v>
      </c>
      <c r="O2071" s="1" t="s">
        <v>94</v>
      </c>
      <c r="P2071" s="1" t="s">
        <v>22</v>
      </c>
      <c r="Q2071" s="1" t="s">
        <v>99</v>
      </c>
      <c r="R2071" s="1" t="s">
        <v>20</v>
      </c>
    </row>
    <row r="2072" spans="1:18" hidden="1" x14ac:dyDescent="0.3">
      <c r="A2072" s="1" t="s">
        <v>811</v>
      </c>
      <c r="B2072" s="1">
        <v>51510</v>
      </c>
      <c r="C2072" s="1" t="s">
        <v>12</v>
      </c>
      <c r="D2072" s="6">
        <v>0.39354481679999997</v>
      </c>
      <c r="E2072" s="6" t="s">
        <v>963</v>
      </c>
      <c r="F2072" s="6" t="s">
        <v>963</v>
      </c>
      <c r="G2072" s="6" t="s">
        <v>963</v>
      </c>
      <c r="H2072" s="6">
        <v>0.56314525169999996</v>
      </c>
      <c r="I2072" s="6" t="s">
        <v>964</v>
      </c>
      <c r="J2072" s="6">
        <v>0.70141208830000001</v>
      </c>
      <c r="K2072" s="6" t="s">
        <v>964</v>
      </c>
      <c r="L2072" s="1" t="s">
        <v>98</v>
      </c>
      <c r="M2072" s="1" t="s">
        <v>16</v>
      </c>
      <c r="N2072" s="1" t="s">
        <v>11</v>
      </c>
      <c r="O2072" s="1" t="s">
        <v>94</v>
      </c>
      <c r="P2072" s="1" t="s">
        <v>22</v>
      </c>
      <c r="Q2072" s="1" t="s">
        <v>99</v>
      </c>
      <c r="R2072" s="1" t="s">
        <v>20</v>
      </c>
    </row>
    <row r="2073" spans="1:18" hidden="1" x14ac:dyDescent="0.3">
      <c r="A2073" s="1" t="s">
        <v>811</v>
      </c>
      <c r="B2073" s="1">
        <v>51685</v>
      </c>
      <c r="C2073" s="1" t="s">
        <v>10</v>
      </c>
      <c r="D2073" s="6">
        <v>0.5133144033</v>
      </c>
      <c r="E2073" s="6" t="s">
        <v>963</v>
      </c>
      <c r="F2073" s="6" t="s">
        <v>963</v>
      </c>
      <c r="G2073" s="6" t="s">
        <v>963</v>
      </c>
      <c r="H2073" s="6">
        <v>0.74615474540000004</v>
      </c>
      <c r="I2073" s="6" t="s">
        <v>964</v>
      </c>
      <c r="J2073" s="6">
        <v>0.93137592260000002</v>
      </c>
      <c r="K2073" s="6" t="s">
        <v>964</v>
      </c>
      <c r="L2073" s="1" t="s">
        <v>98</v>
      </c>
      <c r="M2073" s="1" t="s">
        <v>16</v>
      </c>
      <c r="N2073" s="1" t="s">
        <v>11</v>
      </c>
      <c r="O2073" s="1" t="s">
        <v>94</v>
      </c>
      <c r="P2073" s="1" t="s">
        <v>22</v>
      </c>
      <c r="Q2073" s="1" t="s">
        <v>99</v>
      </c>
      <c r="R2073" s="1" t="s">
        <v>20</v>
      </c>
    </row>
    <row r="2074" spans="1:18" hidden="1" x14ac:dyDescent="0.3">
      <c r="A2074" s="1" t="s">
        <v>811</v>
      </c>
      <c r="B2074" s="1">
        <v>51610</v>
      </c>
      <c r="C2074" s="1" t="s">
        <v>10</v>
      </c>
      <c r="D2074" s="6">
        <v>0.56161246799999998</v>
      </c>
      <c r="E2074" s="6" t="s">
        <v>963</v>
      </c>
      <c r="F2074" s="6" t="s">
        <v>963</v>
      </c>
      <c r="G2074" s="6" t="s">
        <v>963</v>
      </c>
      <c r="H2074" s="6">
        <v>0.81636196689999996</v>
      </c>
      <c r="I2074" s="6" t="s">
        <v>964</v>
      </c>
      <c r="J2074" s="6">
        <v>1.0190102345000001</v>
      </c>
      <c r="K2074" s="6" t="s">
        <v>964</v>
      </c>
      <c r="L2074" s="1" t="s">
        <v>98</v>
      </c>
      <c r="M2074" s="1" t="s">
        <v>16</v>
      </c>
      <c r="N2074" s="1" t="s">
        <v>11</v>
      </c>
      <c r="O2074" s="1" t="s">
        <v>94</v>
      </c>
      <c r="P2074" s="1" t="s">
        <v>22</v>
      </c>
      <c r="Q2074" s="1" t="s">
        <v>99</v>
      </c>
      <c r="R2074" s="1" t="s">
        <v>20</v>
      </c>
    </row>
    <row r="2075" spans="1:18" hidden="1" x14ac:dyDescent="0.3">
      <c r="A2075" s="1" t="s">
        <v>811</v>
      </c>
      <c r="B2075" s="1">
        <v>51153</v>
      </c>
      <c r="C2075" s="1" t="s">
        <v>12</v>
      </c>
      <c r="D2075" s="6">
        <v>0.65176275350000001</v>
      </c>
      <c r="E2075" s="6" t="s">
        <v>963</v>
      </c>
      <c r="F2075" s="6" t="s">
        <v>963</v>
      </c>
      <c r="G2075" s="6" t="s">
        <v>963</v>
      </c>
      <c r="H2075" s="6">
        <v>0.93264596860000004</v>
      </c>
      <c r="I2075" s="6" t="s">
        <v>964</v>
      </c>
      <c r="J2075" s="6">
        <v>1.161631184</v>
      </c>
      <c r="K2075" s="6" t="s">
        <v>964</v>
      </c>
      <c r="L2075" s="1" t="s">
        <v>98</v>
      </c>
      <c r="M2075" s="1" t="s">
        <v>16</v>
      </c>
      <c r="N2075" s="1" t="s">
        <v>11</v>
      </c>
      <c r="O2075" s="1" t="s">
        <v>94</v>
      </c>
      <c r="P2075" s="1" t="s">
        <v>22</v>
      </c>
      <c r="Q2075" s="1" t="s">
        <v>99</v>
      </c>
      <c r="R2075" s="1" t="s">
        <v>20</v>
      </c>
    </row>
    <row r="2076" spans="1:18" hidden="1" x14ac:dyDescent="0.3">
      <c r="A2076" s="1" t="s">
        <v>811</v>
      </c>
      <c r="B2076" s="1">
        <v>51683</v>
      </c>
      <c r="C2076" s="1" t="s">
        <v>12</v>
      </c>
      <c r="D2076" s="6">
        <v>0.67783914290000002</v>
      </c>
      <c r="E2076" s="6" t="s">
        <v>963</v>
      </c>
      <c r="F2076" s="6" t="s">
        <v>963</v>
      </c>
      <c r="G2076" s="6" t="s">
        <v>963</v>
      </c>
      <c r="H2076" s="6">
        <v>0.96995794049999995</v>
      </c>
      <c r="I2076" s="6" t="s">
        <v>964</v>
      </c>
      <c r="J2076" s="6">
        <v>1.2081050222</v>
      </c>
      <c r="K2076" s="6" t="s">
        <v>964</v>
      </c>
      <c r="L2076" s="1" t="s">
        <v>98</v>
      </c>
      <c r="M2076" s="1" t="s">
        <v>16</v>
      </c>
      <c r="N2076" s="1" t="s">
        <v>11</v>
      </c>
      <c r="O2076" s="1" t="s">
        <v>94</v>
      </c>
      <c r="P2076" s="1" t="s">
        <v>22</v>
      </c>
      <c r="Q2076" s="1" t="s">
        <v>99</v>
      </c>
      <c r="R2076" s="1" t="s">
        <v>20</v>
      </c>
    </row>
    <row r="2077" spans="1:18" hidden="1" x14ac:dyDescent="0.3">
      <c r="A2077" s="1" t="s">
        <v>811</v>
      </c>
      <c r="B2077" s="1">
        <v>51600</v>
      </c>
      <c r="C2077" s="1" t="s">
        <v>10</v>
      </c>
      <c r="D2077" s="6">
        <v>0.78850503090000001</v>
      </c>
      <c r="E2077" s="6" t="s">
        <v>963</v>
      </c>
      <c r="F2077" s="6" t="s">
        <v>963</v>
      </c>
      <c r="G2077" s="6" t="s">
        <v>963</v>
      </c>
      <c r="H2077" s="6">
        <v>1.1461723909999999</v>
      </c>
      <c r="I2077" s="6" t="s">
        <v>964</v>
      </c>
      <c r="J2077" s="6">
        <v>1.4306921532000001</v>
      </c>
      <c r="K2077" s="6" t="s">
        <v>964</v>
      </c>
      <c r="L2077" s="1" t="s">
        <v>98</v>
      </c>
      <c r="M2077" s="1" t="s">
        <v>16</v>
      </c>
      <c r="N2077" s="1" t="s">
        <v>11</v>
      </c>
      <c r="O2077" s="1" t="s">
        <v>94</v>
      </c>
      <c r="P2077" s="1" t="s">
        <v>22</v>
      </c>
      <c r="Q2077" s="1" t="s">
        <v>99</v>
      </c>
      <c r="R2077" s="1" t="s">
        <v>20</v>
      </c>
    </row>
    <row r="2078" spans="1:18" hidden="1" x14ac:dyDescent="0.3">
      <c r="A2078" s="1" t="s">
        <v>811</v>
      </c>
      <c r="B2078" s="1">
        <v>51013</v>
      </c>
      <c r="C2078" s="1" t="s">
        <v>10</v>
      </c>
      <c r="D2078" s="6">
        <v>1.2344251622</v>
      </c>
      <c r="E2078" s="6" t="s">
        <v>963</v>
      </c>
      <c r="F2078" s="6" t="s">
        <v>963</v>
      </c>
      <c r="G2078" s="6" t="s">
        <v>963</v>
      </c>
      <c r="H2078" s="6">
        <v>1.7943643127</v>
      </c>
      <c r="I2078" s="6" t="s">
        <v>964</v>
      </c>
      <c r="J2078" s="6">
        <v>2.2397849868000002</v>
      </c>
      <c r="K2078" s="6" t="s">
        <v>964</v>
      </c>
      <c r="L2078" s="1" t="s">
        <v>98</v>
      </c>
      <c r="M2078" s="1" t="s">
        <v>16</v>
      </c>
      <c r="N2078" s="1" t="s">
        <v>11</v>
      </c>
      <c r="O2078" s="1" t="s">
        <v>94</v>
      </c>
      <c r="P2078" s="1" t="s">
        <v>22</v>
      </c>
      <c r="Q2078" s="1" t="s">
        <v>99</v>
      </c>
      <c r="R2078" s="1" t="s">
        <v>20</v>
      </c>
    </row>
    <row r="2079" spans="1:18" hidden="1" x14ac:dyDescent="0.3">
      <c r="A2079" s="1" t="s">
        <v>811</v>
      </c>
      <c r="B2079" s="1">
        <v>51107</v>
      </c>
      <c r="C2079" s="1" t="s">
        <v>12</v>
      </c>
      <c r="D2079" s="6">
        <v>1.3965968697</v>
      </c>
      <c r="E2079" s="6" t="s">
        <v>963</v>
      </c>
      <c r="F2079" s="6" t="s">
        <v>963</v>
      </c>
      <c r="G2079" s="6" t="s">
        <v>963</v>
      </c>
      <c r="H2079" s="6">
        <v>1.9984716541000001</v>
      </c>
      <c r="I2079" s="6" t="s">
        <v>964</v>
      </c>
      <c r="J2079" s="6">
        <v>2.4891422152999998</v>
      </c>
      <c r="K2079" s="6" t="s">
        <v>964</v>
      </c>
      <c r="L2079" s="1" t="s">
        <v>98</v>
      </c>
      <c r="M2079" s="1" t="s">
        <v>16</v>
      </c>
      <c r="N2079" s="1" t="s">
        <v>11</v>
      </c>
      <c r="O2079" s="1" t="s">
        <v>94</v>
      </c>
      <c r="P2079" s="1" t="s">
        <v>22</v>
      </c>
      <c r="Q2079" s="1" t="s">
        <v>99</v>
      </c>
      <c r="R2079" s="1" t="s">
        <v>20</v>
      </c>
    </row>
    <row r="2080" spans="1:18" hidden="1" x14ac:dyDescent="0.3">
      <c r="A2080" s="1" t="s">
        <v>497</v>
      </c>
      <c r="B2080" s="1">
        <v>24009</v>
      </c>
      <c r="C2080" s="1" t="s">
        <v>10</v>
      </c>
      <c r="D2080" s="6">
        <v>1.5385040972999999</v>
      </c>
      <c r="E2080" s="6" t="s">
        <v>963</v>
      </c>
      <c r="F2080" s="6" t="s">
        <v>963</v>
      </c>
      <c r="G2080" s="6" t="s">
        <v>963</v>
      </c>
      <c r="H2080" s="6">
        <v>2.2153267782000001</v>
      </c>
      <c r="I2080" s="6" t="s">
        <v>964</v>
      </c>
      <c r="J2080" s="6">
        <v>2.7350667646</v>
      </c>
      <c r="K2080" s="6" t="s">
        <v>964</v>
      </c>
      <c r="L2080" s="1" t="s">
        <v>98</v>
      </c>
      <c r="M2080" s="1" t="s">
        <v>16</v>
      </c>
      <c r="N2080" s="1" t="s">
        <v>11</v>
      </c>
      <c r="O2080" s="1" t="s">
        <v>94</v>
      </c>
      <c r="P2080" s="1" t="s">
        <v>22</v>
      </c>
      <c r="Q2080" s="1" t="s">
        <v>99</v>
      </c>
      <c r="R2080" s="1" t="s">
        <v>20</v>
      </c>
    </row>
    <row r="2081" spans="1:18" hidden="1" x14ac:dyDescent="0.3">
      <c r="A2081" s="1" t="s">
        <v>9</v>
      </c>
      <c r="B2081" s="1">
        <v>11001</v>
      </c>
      <c r="C2081" s="1" t="s">
        <v>12</v>
      </c>
      <c r="D2081" s="6">
        <v>1.6150344867999999</v>
      </c>
      <c r="E2081" s="6" t="s">
        <v>963</v>
      </c>
      <c r="F2081" s="6" t="s">
        <v>963</v>
      </c>
      <c r="G2081" s="6" t="s">
        <v>963</v>
      </c>
      <c r="H2081" s="6">
        <v>2.4817190140999998</v>
      </c>
      <c r="I2081" s="6" t="s">
        <v>964</v>
      </c>
      <c r="J2081" s="6">
        <v>3.1354397885999998</v>
      </c>
      <c r="K2081" s="6" t="s">
        <v>964</v>
      </c>
      <c r="L2081" s="1" t="s">
        <v>98</v>
      </c>
      <c r="M2081" s="1" t="s">
        <v>16</v>
      </c>
      <c r="N2081" s="1" t="s">
        <v>11</v>
      </c>
      <c r="O2081" s="1" t="s">
        <v>94</v>
      </c>
      <c r="P2081" s="1" t="s">
        <v>22</v>
      </c>
      <c r="Q2081" s="1" t="s">
        <v>99</v>
      </c>
      <c r="R2081" s="1" t="s">
        <v>20</v>
      </c>
    </row>
    <row r="2082" spans="1:18" hidden="1" x14ac:dyDescent="0.3">
      <c r="A2082" s="1" t="s">
        <v>497</v>
      </c>
      <c r="B2082" s="1">
        <v>24021</v>
      </c>
      <c r="C2082" s="1" t="s">
        <v>12</v>
      </c>
      <c r="D2082" s="6">
        <v>2.3105400692</v>
      </c>
      <c r="E2082" s="6" t="s">
        <v>963</v>
      </c>
      <c r="F2082" s="6" t="s">
        <v>963</v>
      </c>
      <c r="G2082" s="6" t="s">
        <v>963</v>
      </c>
      <c r="H2082" s="6">
        <v>3.2737746027000001</v>
      </c>
      <c r="I2082" s="6" t="s">
        <v>964</v>
      </c>
      <c r="J2082" s="6">
        <v>4.0358928984000002</v>
      </c>
      <c r="K2082" s="6" t="s">
        <v>964</v>
      </c>
      <c r="L2082" s="1" t="s">
        <v>98</v>
      </c>
      <c r="M2082" s="1" t="s">
        <v>16</v>
      </c>
      <c r="N2082" s="1" t="s">
        <v>11</v>
      </c>
      <c r="O2082" s="1" t="s">
        <v>94</v>
      </c>
      <c r="P2082" s="1" t="s">
        <v>22</v>
      </c>
      <c r="Q2082" s="1" t="s">
        <v>99</v>
      </c>
      <c r="R2082" s="1" t="s">
        <v>20</v>
      </c>
    </row>
    <row r="2083" spans="1:18" hidden="1" x14ac:dyDescent="0.3">
      <c r="A2083" s="1" t="s">
        <v>497</v>
      </c>
      <c r="B2083" s="1">
        <v>24017</v>
      </c>
      <c r="C2083" s="1" t="s">
        <v>10</v>
      </c>
      <c r="D2083" s="6">
        <v>2.5404496616999999</v>
      </c>
      <c r="E2083" s="6" t="s">
        <v>963</v>
      </c>
      <c r="F2083" s="6" t="s">
        <v>963</v>
      </c>
      <c r="G2083" s="6" t="s">
        <v>963</v>
      </c>
      <c r="H2083" s="6">
        <v>3.6580432854999998</v>
      </c>
      <c r="I2083" s="6" t="s">
        <v>964</v>
      </c>
      <c r="J2083" s="6">
        <v>4.5162726226999999</v>
      </c>
      <c r="K2083" s="6" t="s">
        <v>964</v>
      </c>
      <c r="L2083" s="1" t="s">
        <v>98</v>
      </c>
      <c r="M2083" s="1" t="s">
        <v>16</v>
      </c>
      <c r="N2083" s="1" t="s">
        <v>11</v>
      </c>
      <c r="O2083" s="1" t="s">
        <v>94</v>
      </c>
      <c r="P2083" s="1" t="s">
        <v>22</v>
      </c>
      <c r="Q2083" s="1" t="s">
        <v>99</v>
      </c>
      <c r="R2083" s="1" t="s">
        <v>20</v>
      </c>
    </row>
    <row r="2084" spans="1:18" hidden="1" x14ac:dyDescent="0.3">
      <c r="A2084" s="1" t="s">
        <v>497</v>
      </c>
      <c r="B2084" s="1">
        <v>24033</v>
      </c>
      <c r="C2084" s="1" t="s">
        <v>12</v>
      </c>
      <c r="D2084" s="6">
        <v>2.8461127706</v>
      </c>
      <c r="E2084" s="6" t="s">
        <v>963</v>
      </c>
      <c r="F2084" s="6" t="s">
        <v>963</v>
      </c>
      <c r="G2084" s="6" t="s">
        <v>963</v>
      </c>
      <c r="H2084" s="6">
        <v>4.0326078848</v>
      </c>
      <c r="I2084" s="6" t="s">
        <v>964</v>
      </c>
      <c r="J2084" s="6">
        <v>4.9713855232000004</v>
      </c>
      <c r="K2084" s="6" t="s">
        <v>964</v>
      </c>
      <c r="L2084" s="1" t="s">
        <v>98</v>
      </c>
      <c r="M2084" s="1" t="s">
        <v>16</v>
      </c>
      <c r="N2084" s="1" t="s">
        <v>11</v>
      </c>
      <c r="O2084" s="1" t="s">
        <v>94</v>
      </c>
      <c r="P2084" s="1" t="s">
        <v>22</v>
      </c>
      <c r="Q2084" s="1" t="s">
        <v>99</v>
      </c>
      <c r="R2084" s="1" t="s">
        <v>20</v>
      </c>
    </row>
    <row r="2085" spans="1:18" hidden="1" x14ac:dyDescent="0.3">
      <c r="A2085" s="1" t="s">
        <v>811</v>
      </c>
      <c r="B2085" s="1">
        <v>51059</v>
      </c>
      <c r="C2085" s="1" t="s">
        <v>12</v>
      </c>
      <c r="D2085" s="6">
        <v>3.1994444842999998</v>
      </c>
      <c r="E2085" s="6" t="s">
        <v>963</v>
      </c>
      <c r="F2085" s="6" t="s">
        <v>963</v>
      </c>
      <c r="G2085" s="6" t="s">
        <v>963</v>
      </c>
      <c r="H2085" s="6">
        <v>4.5782624844999997</v>
      </c>
      <c r="I2085" s="6" t="s">
        <v>964</v>
      </c>
      <c r="J2085" s="6">
        <v>5.7023385753999998</v>
      </c>
      <c r="K2085" s="6" t="s">
        <v>964</v>
      </c>
      <c r="L2085" s="1" t="s">
        <v>98</v>
      </c>
      <c r="M2085" s="1" t="s">
        <v>16</v>
      </c>
      <c r="N2085" s="1" t="s">
        <v>11</v>
      </c>
      <c r="O2085" s="1" t="s">
        <v>94</v>
      </c>
      <c r="P2085" s="1" t="s">
        <v>22</v>
      </c>
      <c r="Q2085" s="1" t="s">
        <v>99</v>
      </c>
      <c r="R2085" s="1" t="s">
        <v>20</v>
      </c>
    </row>
    <row r="2086" spans="1:18" hidden="1" x14ac:dyDescent="0.3">
      <c r="A2086" s="1" t="s">
        <v>811</v>
      </c>
      <c r="B2086" s="1">
        <v>51510</v>
      </c>
      <c r="C2086" s="1" t="s">
        <v>10</v>
      </c>
      <c r="D2086" s="6">
        <v>3.3056512637000002</v>
      </c>
      <c r="E2086" s="6" t="s">
        <v>963</v>
      </c>
      <c r="F2086" s="6" t="s">
        <v>963</v>
      </c>
      <c r="G2086" s="6" t="s">
        <v>963</v>
      </c>
      <c r="H2086" s="6">
        <v>4.8051159884999999</v>
      </c>
      <c r="I2086" s="6" t="s">
        <v>964</v>
      </c>
      <c r="J2086" s="6">
        <v>5.9978989905000004</v>
      </c>
      <c r="K2086" s="6" t="s">
        <v>964</v>
      </c>
      <c r="L2086" s="1" t="s">
        <v>98</v>
      </c>
      <c r="M2086" s="1" t="s">
        <v>16</v>
      </c>
      <c r="N2086" s="1" t="s">
        <v>11</v>
      </c>
      <c r="O2086" s="1" t="s">
        <v>94</v>
      </c>
      <c r="P2086" s="1" t="s">
        <v>22</v>
      </c>
      <c r="Q2086" s="1" t="s">
        <v>99</v>
      </c>
      <c r="R2086" s="1" t="s">
        <v>20</v>
      </c>
    </row>
    <row r="2087" spans="1:18" hidden="1" x14ac:dyDescent="0.3">
      <c r="A2087" s="1" t="s">
        <v>497</v>
      </c>
      <c r="B2087" s="1">
        <v>24031</v>
      </c>
      <c r="C2087" s="1" t="s">
        <v>12</v>
      </c>
      <c r="D2087" s="6">
        <v>3.8763423692000001</v>
      </c>
      <c r="E2087" s="6" t="s">
        <v>963</v>
      </c>
      <c r="F2087" s="6" t="s">
        <v>963</v>
      </c>
      <c r="G2087" s="6" t="s">
        <v>963</v>
      </c>
      <c r="H2087" s="6">
        <v>5.4923287640999998</v>
      </c>
      <c r="I2087" s="6" t="s">
        <v>964</v>
      </c>
      <c r="J2087" s="6">
        <v>6.7709140730000001</v>
      </c>
      <c r="K2087" s="6" t="s">
        <v>964</v>
      </c>
      <c r="L2087" s="1" t="s">
        <v>98</v>
      </c>
      <c r="M2087" s="1" t="s">
        <v>16</v>
      </c>
      <c r="N2087" s="1" t="s">
        <v>11</v>
      </c>
      <c r="O2087" s="1" t="s">
        <v>94</v>
      </c>
      <c r="P2087" s="1" t="s">
        <v>22</v>
      </c>
      <c r="Q2087" s="1" t="s">
        <v>99</v>
      </c>
      <c r="R2087" s="1" t="s">
        <v>20</v>
      </c>
    </row>
    <row r="2088" spans="1:18" hidden="1" x14ac:dyDescent="0.3">
      <c r="A2088" s="1" t="s">
        <v>811</v>
      </c>
      <c r="B2088" s="1">
        <v>51153</v>
      </c>
      <c r="C2088" s="1" t="s">
        <v>10</v>
      </c>
      <c r="D2088" s="6">
        <v>5.4746047560999997</v>
      </c>
      <c r="E2088" s="6" t="s">
        <v>963</v>
      </c>
      <c r="F2088" s="6" t="s">
        <v>963</v>
      </c>
      <c r="G2088" s="6" t="s">
        <v>963</v>
      </c>
      <c r="H2088" s="6">
        <v>7.9578959167000001</v>
      </c>
      <c r="I2088" s="6" t="s">
        <v>964</v>
      </c>
      <c r="J2088" s="6">
        <v>9.9333205347</v>
      </c>
      <c r="K2088" s="6" t="s">
        <v>964</v>
      </c>
      <c r="L2088" s="1" t="s">
        <v>98</v>
      </c>
      <c r="M2088" s="1" t="s">
        <v>16</v>
      </c>
      <c r="N2088" s="1" t="s">
        <v>11</v>
      </c>
      <c r="O2088" s="1" t="s">
        <v>94</v>
      </c>
      <c r="P2088" s="1" t="s">
        <v>22</v>
      </c>
      <c r="Q2088" s="1" t="s">
        <v>99</v>
      </c>
      <c r="R2088" s="1" t="s">
        <v>20</v>
      </c>
    </row>
    <row r="2089" spans="1:18" hidden="1" x14ac:dyDescent="0.3">
      <c r="A2089" s="1" t="s">
        <v>811</v>
      </c>
      <c r="B2089" s="1">
        <v>51683</v>
      </c>
      <c r="C2089" s="1" t="s">
        <v>10</v>
      </c>
      <c r="D2089" s="6">
        <v>5.6936237545999999</v>
      </c>
      <c r="E2089" s="6" t="s">
        <v>963</v>
      </c>
      <c r="F2089" s="6" t="s">
        <v>963</v>
      </c>
      <c r="G2089" s="6" t="s">
        <v>963</v>
      </c>
      <c r="H2089" s="6">
        <v>8.2762711750999998</v>
      </c>
      <c r="I2089" s="6" t="s">
        <v>964</v>
      </c>
      <c r="J2089" s="6">
        <v>10.330732847</v>
      </c>
      <c r="K2089" s="6" t="s">
        <v>964</v>
      </c>
      <c r="L2089" s="1" t="s">
        <v>98</v>
      </c>
      <c r="M2089" s="1" t="s">
        <v>16</v>
      </c>
      <c r="N2089" s="1" t="s">
        <v>11</v>
      </c>
      <c r="O2089" s="1" t="s">
        <v>94</v>
      </c>
      <c r="P2089" s="1" t="s">
        <v>22</v>
      </c>
      <c r="Q2089" s="1" t="s">
        <v>99</v>
      </c>
      <c r="R2089" s="1" t="s">
        <v>20</v>
      </c>
    </row>
    <row r="2090" spans="1:18" hidden="1" x14ac:dyDescent="0.3">
      <c r="A2090" s="1" t="s">
        <v>811</v>
      </c>
      <c r="B2090" s="1">
        <v>51107</v>
      </c>
      <c r="C2090" s="1" t="s">
        <v>10</v>
      </c>
      <c r="D2090" s="6">
        <v>11.730953847</v>
      </c>
      <c r="E2090" s="6" t="s">
        <v>963</v>
      </c>
      <c r="F2090" s="6" t="s">
        <v>963</v>
      </c>
      <c r="G2090" s="6" t="s">
        <v>963</v>
      </c>
      <c r="H2090" s="6">
        <v>17.052178979000001</v>
      </c>
      <c r="I2090" s="6" t="s">
        <v>964</v>
      </c>
      <c r="J2090" s="6">
        <v>21.285099141</v>
      </c>
      <c r="K2090" s="6" t="s">
        <v>964</v>
      </c>
      <c r="L2090" s="1" t="s">
        <v>98</v>
      </c>
      <c r="M2090" s="1" t="s">
        <v>16</v>
      </c>
      <c r="N2090" s="1" t="s">
        <v>11</v>
      </c>
      <c r="O2090" s="1" t="s">
        <v>94</v>
      </c>
      <c r="P2090" s="1" t="s">
        <v>22</v>
      </c>
      <c r="Q2090" s="1" t="s">
        <v>99</v>
      </c>
      <c r="R2090" s="1" t="s">
        <v>20</v>
      </c>
    </row>
    <row r="2091" spans="1:18" hidden="1" x14ac:dyDescent="0.3">
      <c r="A2091" s="1" t="s">
        <v>9</v>
      </c>
      <c r="B2091" s="1">
        <v>11001</v>
      </c>
      <c r="C2091" s="1" t="s">
        <v>10</v>
      </c>
      <c r="D2091" s="6">
        <v>13.560174104</v>
      </c>
      <c r="E2091" s="6" t="s">
        <v>963</v>
      </c>
      <c r="F2091" s="6" t="s">
        <v>963</v>
      </c>
      <c r="G2091" s="6" t="s">
        <v>963</v>
      </c>
      <c r="H2091" s="6">
        <v>21.239792513000001</v>
      </c>
      <c r="I2091" s="6" t="s">
        <v>964</v>
      </c>
      <c r="J2091" s="6">
        <v>26.782573324000001</v>
      </c>
      <c r="K2091" s="6" t="s">
        <v>964</v>
      </c>
      <c r="L2091" s="1" t="s">
        <v>98</v>
      </c>
      <c r="M2091" s="1" t="s">
        <v>16</v>
      </c>
      <c r="N2091" s="1" t="s">
        <v>11</v>
      </c>
      <c r="O2091" s="1" t="s">
        <v>94</v>
      </c>
      <c r="P2091" s="1" t="s">
        <v>22</v>
      </c>
      <c r="Q2091" s="1" t="s">
        <v>99</v>
      </c>
      <c r="R2091" s="1" t="s">
        <v>20</v>
      </c>
    </row>
    <row r="2092" spans="1:18" hidden="1" x14ac:dyDescent="0.3">
      <c r="A2092" s="1" t="s">
        <v>497</v>
      </c>
      <c r="B2092" s="1">
        <v>24021</v>
      </c>
      <c r="C2092" s="1" t="s">
        <v>10</v>
      </c>
      <c r="D2092" s="6">
        <v>19.390566323000002</v>
      </c>
      <c r="E2092" s="6" t="s">
        <v>963</v>
      </c>
      <c r="F2092" s="6" t="s">
        <v>963</v>
      </c>
      <c r="G2092" s="6" t="s">
        <v>963</v>
      </c>
      <c r="H2092" s="6">
        <v>27.920916106</v>
      </c>
      <c r="I2092" s="6" t="s">
        <v>964</v>
      </c>
      <c r="J2092" s="6">
        <v>34.471479322</v>
      </c>
      <c r="K2092" s="6" t="s">
        <v>964</v>
      </c>
      <c r="L2092" s="1" t="s">
        <v>98</v>
      </c>
      <c r="M2092" s="1" t="s">
        <v>16</v>
      </c>
      <c r="N2092" s="1" t="s">
        <v>11</v>
      </c>
      <c r="O2092" s="1" t="s">
        <v>94</v>
      </c>
      <c r="P2092" s="1" t="s">
        <v>22</v>
      </c>
      <c r="Q2092" s="1" t="s">
        <v>99</v>
      </c>
      <c r="R2092" s="1" t="s">
        <v>20</v>
      </c>
    </row>
    <row r="2093" spans="1:18" hidden="1" x14ac:dyDescent="0.3">
      <c r="A2093" s="1" t="s">
        <v>497</v>
      </c>
      <c r="B2093" s="1">
        <v>24033</v>
      </c>
      <c r="C2093" s="1" t="s">
        <v>10</v>
      </c>
      <c r="D2093" s="6">
        <v>23.885198172999999</v>
      </c>
      <c r="E2093" s="6" t="s">
        <v>963</v>
      </c>
      <c r="F2093" s="6" t="s">
        <v>963</v>
      </c>
      <c r="G2093" s="6" t="s">
        <v>963</v>
      </c>
      <c r="H2093" s="6">
        <v>34.392858101999998</v>
      </c>
      <c r="I2093" s="6" t="s">
        <v>964</v>
      </c>
      <c r="J2093" s="6">
        <v>42.461880573999998</v>
      </c>
      <c r="K2093" s="6" t="s">
        <v>964</v>
      </c>
      <c r="L2093" s="1" t="s">
        <v>98</v>
      </c>
      <c r="M2093" s="1" t="s">
        <v>16</v>
      </c>
      <c r="N2093" s="1" t="s">
        <v>11</v>
      </c>
      <c r="O2093" s="1" t="s">
        <v>94</v>
      </c>
      <c r="P2093" s="1" t="s">
        <v>22</v>
      </c>
      <c r="Q2093" s="1" t="s">
        <v>99</v>
      </c>
      <c r="R2093" s="1" t="s">
        <v>20</v>
      </c>
    </row>
    <row r="2094" spans="1:18" hidden="1" x14ac:dyDescent="0.3">
      <c r="A2094" s="1" t="s">
        <v>811</v>
      </c>
      <c r="B2094" s="1">
        <v>51059</v>
      </c>
      <c r="C2094" s="1" t="s">
        <v>10</v>
      </c>
      <c r="D2094" s="6">
        <v>26.874282869000002</v>
      </c>
      <c r="E2094" s="6" t="s">
        <v>963</v>
      </c>
      <c r="F2094" s="6" t="s">
        <v>963</v>
      </c>
      <c r="G2094" s="6" t="s">
        <v>963</v>
      </c>
      <c r="H2094" s="6">
        <v>39.064624827000003</v>
      </c>
      <c r="I2094" s="6" t="s">
        <v>964</v>
      </c>
      <c r="J2094" s="6">
        <v>48.761698256000003</v>
      </c>
      <c r="K2094" s="6" t="s">
        <v>964</v>
      </c>
      <c r="L2094" s="1" t="s">
        <v>98</v>
      </c>
      <c r="M2094" s="1" t="s">
        <v>16</v>
      </c>
      <c r="N2094" s="1" t="s">
        <v>11</v>
      </c>
      <c r="O2094" s="1" t="s">
        <v>94</v>
      </c>
      <c r="P2094" s="1" t="s">
        <v>22</v>
      </c>
      <c r="Q2094" s="1" t="s">
        <v>99</v>
      </c>
      <c r="R2094" s="1" t="s">
        <v>20</v>
      </c>
    </row>
    <row r="2095" spans="1:18" hidden="1" x14ac:dyDescent="0.3">
      <c r="A2095" s="1" t="s">
        <v>497</v>
      </c>
      <c r="B2095" s="1">
        <v>24031</v>
      </c>
      <c r="C2095" s="1" t="s">
        <v>10</v>
      </c>
      <c r="D2095" s="6">
        <v>32.531095817999997</v>
      </c>
      <c r="E2095" s="6" t="s">
        <v>963</v>
      </c>
      <c r="F2095" s="6" t="s">
        <v>963</v>
      </c>
      <c r="G2095" s="6" t="s">
        <v>963</v>
      </c>
      <c r="H2095" s="6">
        <v>46.842404549000001</v>
      </c>
      <c r="I2095" s="6" t="s">
        <v>964</v>
      </c>
      <c r="J2095" s="6">
        <v>57.832076004999998</v>
      </c>
      <c r="K2095" s="6" t="s">
        <v>964</v>
      </c>
      <c r="L2095" s="1" t="s">
        <v>98</v>
      </c>
      <c r="M2095" s="1" t="s">
        <v>16</v>
      </c>
      <c r="N2095" s="1" t="s">
        <v>11</v>
      </c>
      <c r="O2095" s="1" t="s">
        <v>94</v>
      </c>
      <c r="P2095" s="1" t="s">
        <v>22</v>
      </c>
      <c r="Q2095" s="1" t="s">
        <v>99</v>
      </c>
      <c r="R2095" s="1" t="s">
        <v>20</v>
      </c>
    </row>
    <row r="2096" spans="1:18" hidden="1" x14ac:dyDescent="0.3">
      <c r="A2096" s="1" t="s">
        <v>811</v>
      </c>
      <c r="B2096" s="1">
        <v>51683</v>
      </c>
      <c r="C2096" s="1" t="s">
        <v>12</v>
      </c>
      <c r="D2096" s="6">
        <v>1.8816103E-3</v>
      </c>
      <c r="E2096" s="6" t="s">
        <v>963</v>
      </c>
      <c r="F2096" s="6" t="s">
        <v>963</v>
      </c>
      <c r="G2096" s="6" t="s">
        <v>963</v>
      </c>
      <c r="H2096" s="6">
        <v>1.8815851000000001E-3</v>
      </c>
      <c r="I2096" s="6" t="s">
        <v>964</v>
      </c>
      <c r="J2096" s="6">
        <v>1.8577456E-3</v>
      </c>
      <c r="K2096" s="6" t="s">
        <v>964</v>
      </c>
      <c r="L2096" s="1" t="s">
        <v>100</v>
      </c>
      <c r="M2096" s="1" t="s">
        <v>16</v>
      </c>
      <c r="N2096" s="1" t="s">
        <v>11</v>
      </c>
      <c r="O2096" s="1" t="s">
        <v>94</v>
      </c>
      <c r="P2096" s="1" t="s">
        <v>38</v>
      </c>
      <c r="Q2096" s="1" t="s">
        <v>101</v>
      </c>
      <c r="R2096" s="1" t="s">
        <v>20</v>
      </c>
    </row>
    <row r="2097" spans="1:18" hidden="1" x14ac:dyDescent="0.3">
      <c r="A2097" s="1" t="s">
        <v>9</v>
      </c>
      <c r="B2097" s="1">
        <v>11001</v>
      </c>
      <c r="C2097" s="1" t="s">
        <v>12</v>
      </c>
      <c r="D2097" s="6">
        <v>1.9468657999999999E-3</v>
      </c>
      <c r="E2097" s="6" t="s">
        <v>963</v>
      </c>
      <c r="F2097" s="6" t="s">
        <v>963</v>
      </c>
      <c r="G2097" s="6" t="s">
        <v>963</v>
      </c>
      <c r="H2097" s="6">
        <v>2.1701581999999998E-3</v>
      </c>
      <c r="I2097" s="6" t="s">
        <v>964</v>
      </c>
      <c r="J2097" s="6">
        <v>2.2699108999999999E-3</v>
      </c>
      <c r="K2097" s="6" t="s">
        <v>964</v>
      </c>
      <c r="L2097" s="1" t="s">
        <v>100</v>
      </c>
      <c r="M2097" s="1" t="s">
        <v>16</v>
      </c>
      <c r="N2097" s="1" t="s">
        <v>11</v>
      </c>
      <c r="O2097" s="1" t="s">
        <v>94</v>
      </c>
      <c r="P2097" s="1" t="s">
        <v>38</v>
      </c>
      <c r="Q2097" s="1" t="s">
        <v>101</v>
      </c>
      <c r="R2097" s="1" t="s">
        <v>20</v>
      </c>
    </row>
    <row r="2098" spans="1:18" hidden="1" x14ac:dyDescent="0.3">
      <c r="A2098" s="1" t="s">
        <v>811</v>
      </c>
      <c r="B2098" s="1">
        <v>51685</v>
      </c>
      <c r="C2098" s="1" t="s">
        <v>12</v>
      </c>
      <c r="D2098" s="6">
        <v>4.7040305000000003E-3</v>
      </c>
      <c r="E2098" s="6" t="s">
        <v>963</v>
      </c>
      <c r="F2098" s="6" t="s">
        <v>963</v>
      </c>
      <c r="G2098" s="6" t="s">
        <v>963</v>
      </c>
      <c r="H2098" s="6">
        <v>4.7039630000000002E-3</v>
      </c>
      <c r="I2098" s="6" t="s">
        <v>964</v>
      </c>
      <c r="J2098" s="6">
        <v>4.6443576000000002E-3</v>
      </c>
      <c r="K2098" s="6" t="s">
        <v>964</v>
      </c>
      <c r="L2098" s="1" t="s">
        <v>100</v>
      </c>
      <c r="M2098" s="1" t="s">
        <v>16</v>
      </c>
      <c r="N2098" s="1" t="s">
        <v>11</v>
      </c>
      <c r="O2098" s="1" t="s">
        <v>94</v>
      </c>
      <c r="P2098" s="1" t="s">
        <v>38</v>
      </c>
      <c r="Q2098" s="1" t="s">
        <v>101</v>
      </c>
      <c r="R2098" s="1" t="s">
        <v>20</v>
      </c>
    </row>
    <row r="2099" spans="1:18" hidden="1" x14ac:dyDescent="0.3">
      <c r="A2099" s="1" t="s">
        <v>811</v>
      </c>
      <c r="B2099" s="1">
        <v>51610</v>
      </c>
      <c r="C2099" s="1" t="s">
        <v>12</v>
      </c>
      <c r="D2099" s="6">
        <v>4.9728235000000001E-3</v>
      </c>
      <c r="E2099" s="6" t="s">
        <v>963</v>
      </c>
      <c r="F2099" s="6" t="s">
        <v>963</v>
      </c>
      <c r="G2099" s="6" t="s">
        <v>963</v>
      </c>
      <c r="H2099" s="6">
        <v>4.9727551999999998E-3</v>
      </c>
      <c r="I2099" s="6" t="s">
        <v>964</v>
      </c>
      <c r="J2099" s="6">
        <v>4.9097587999999996E-3</v>
      </c>
      <c r="K2099" s="6" t="s">
        <v>964</v>
      </c>
      <c r="L2099" s="1" t="s">
        <v>100</v>
      </c>
      <c r="M2099" s="1" t="s">
        <v>16</v>
      </c>
      <c r="N2099" s="1" t="s">
        <v>11</v>
      </c>
      <c r="O2099" s="1" t="s">
        <v>94</v>
      </c>
      <c r="P2099" s="1" t="s">
        <v>38</v>
      </c>
      <c r="Q2099" s="1" t="s">
        <v>101</v>
      </c>
      <c r="R2099" s="1" t="s">
        <v>20</v>
      </c>
    </row>
    <row r="2100" spans="1:18" hidden="1" x14ac:dyDescent="0.3">
      <c r="A2100" s="1" t="s">
        <v>497</v>
      </c>
      <c r="B2100" s="1">
        <v>24009</v>
      </c>
      <c r="C2100" s="1" t="s">
        <v>12</v>
      </c>
      <c r="D2100" s="6">
        <v>5.6848979999999999E-3</v>
      </c>
      <c r="E2100" s="6" t="s">
        <v>963</v>
      </c>
      <c r="F2100" s="6" t="s">
        <v>963</v>
      </c>
      <c r="G2100" s="6" t="s">
        <v>963</v>
      </c>
      <c r="H2100" s="6">
        <v>6.1104196E-3</v>
      </c>
      <c r="I2100" s="6" t="s">
        <v>964</v>
      </c>
      <c r="J2100" s="6">
        <v>6.3090350000000002E-3</v>
      </c>
      <c r="K2100" s="6" t="s">
        <v>964</v>
      </c>
      <c r="L2100" s="1" t="s">
        <v>100</v>
      </c>
      <c r="M2100" s="1" t="s">
        <v>16</v>
      </c>
      <c r="N2100" s="1" t="s">
        <v>11</v>
      </c>
      <c r="O2100" s="1" t="s">
        <v>94</v>
      </c>
      <c r="P2100" s="1" t="s">
        <v>38</v>
      </c>
      <c r="Q2100" s="1" t="s">
        <v>101</v>
      </c>
      <c r="R2100" s="1" t="s">
        <v>20</v>
      </c>
    </row>
    <row r="2101" spans="1:18" hidden="1" x14ac:dyDescent="0.3">
      <c r="A2101" s="1" t="s">
        <v>811</v>
      </c>
      <c r="B2101" s="1">
        <v>51600</v>
      </c>
      <c r="C2101" s="1" t="s">
        <v>12</v>
      </c>
      <c r="D2101" s="6">
        <v>7.7280379999999996E-3</v>
      </c>
      <c r="E2101" s="6" t="s">
        <v>963</v>
      </c>
      <c r="F2101" s="6" t="s">
        <v>963</v>
      </c>
      <c r="G2101" s="6" t="s">
        <v>963</v>
      </c>
      <c r="H2101" s="6">
        <v>7.7279319000000003E-3</v>
      </c>
      <c r="I2101" s="6" t="s">
        <v>964</v>
      </c>
      <c r="J2101" s="6">
        <v>7.6300326999999999E-3</v>
      </c>
      <c r="K2101" s="6" t="s">
        <v>964</v>
      </c>
      <c r="L2101" s="1" t="s">
        <v>100</v>
      </c>
      <c r="M2101" s="1" t="s">
        <v>16</v>
      </c>
      <c r="N2101" s="1" t="s">
        <v>11</v>
      </c>
      <c r="O2101" s="1" t="s">
        <v>94</v>
      </c>
      <c r="P2101" s="1" t="s">
        <v>38</v>
      </c>
      <c r="Q2101" s="1" t="s">
        <v>101</v>
      </c>
      <c r="R2101" s="1" t="s">
        <v>20</v>
      </c>
    </row>
    <row r="2102" spans="1:18" hidden="1" x14ac:dyDescent="0.3">
      <c r="A2102" s="1" t="s">
        <v>497</v>
      </c>
      <c r="B2102" s="1">
        <v>24017</v>
      </c>
      <c r="C2102" s="1" t="s">
        <v>12</v>
      </c>
      <c r="D2102" s="6">
        <v>8.1968327000000001E-3</v>
      </c>
      <c r="E2102" s="6" t="s">
        <v>963</v>
      </c>
      <c r="F2102" s="6" t="s">
        <v>963</v>
      </c>
      <c r="G2102" s="6" t="s">
        <v>963</v>
      </c>
      <c r="H2102" s="6">
        <v>8.8103810000000008E-3</v>
      </c>
      <c r="I2102" s="6" t="s">
        <v>964</v>
      </c>
      <c r="J2102" s="6">
        <v>9.0967388000000003E-3</v>
      </c>
      <c r="K2102" s="6" t="s">
        <v>964</v>
      </c>
      <c r="L2102" s="1" t="s">
        <v>100</v>
      </c>
      <c r="M2102" s="1" t="s">
        <v>16</v>
      </c>
      <c r="N2102" s="1" t="s">
        <v>11</v>
      </c>
      <c r="O2102" s="1" t="s">
        <v>94</v>
      </c>
      <c r="P2102" s="1" t="s">
        <v>38</v>
      </c>
      <c r="Q2102" s="1" t="s">
        <v>101</v>
      </c>
      <c r="R2102" s="1" t="s">
        <v>20</v>
      </c>
    </row>
    <row r="2103" spans="1:18" hidden="1" x14ac:dyDescent="0.3">
      <c r="A2103" s="1" t="s">
        <v>811</v>
      </c>
      <c r="B2103" s="1">
        <v>51013</v>
      </c>
      <c r="C2103" s="1" t="s">
        <v>12</v>
      </c>
      <c r="D2103" s="6">
        <v>9.2736482999999995E-3</v>
      </c>
      <c r="E2103" s="6" t="s">
        <v>963</v>
      </c>
      <c r="F2103" s="6" t="s">
        <v>963</v>
      </c>
      <c r="G2103" s="6" t="s">
        <v>963</v>
      </c>
      <c r="H2103" s="6">
        <v>9.2735202999999992E-3</v>
      </c>
      <c r="I2103" s="6" t="s">
        <v>964</v>
      </c>
      <c r="J2103" s="6">
        <v>9.1560280000000001E-3</v>
      </c>
      <c r="K2103" s="6" t="s">
        <v>964</v>
      </c>
      <c r="L2103" s="1" t="s">
        <v>100</v>
      </c>
      <c r="M2103" s="1" t="s">
        <v>16</v>
      </c>
      <c r="N2103" s="1" t="s">
        <v>11</v>
      </c>
      <c r="O2103" s="1" t="s">
        <v>94</v>
      </c>
      <c r="P2103" s="1" t="s">
        <v>38</v>
      </c>
      <c r="Q2103" s="1" t="s">
        <v>101</v>
      </c>
      <c r="R2103" s="1" t="s">
        <v>20</v>
      </c>
    </row>
    <row r="2104" spans="1:18" hidden="1" x14ac:dyDescent="0.3">
      <c r="A2104" s="1" t="s">
        <v>811</v>
      </c>
      <c r="B2104" s="1">
        <v>51510</v>
      </c>
      <c r="C2104" s="1" t="s">
        <v>12</v>
      </c>
      <c r="D2104" s="6">
        <v>1.22976771E-2</v>
      </c>
      <c r="E2104" s="6" t="s">
        <v>963</v>
      </c>
      <c r="F2104" s="6" t="s">
        <v>963</v>
      </c>
      <c r="G2104" s="6" t="s">
        <v>963</v>
      </c>
      <c r="H2104" s="6">
        <v>1.2297491000000001E-2</v>
      </c>
      <c r="I2104" s="6" t="s">
        <v>964</v>
      </c>
      <c r="J2104" s="6">
        <v>1.21416957E-2</v>
      </c>
      <c r="K2104" s="6" t="s">
        <v>964</v>
      </c>
      <c r="L2104" s="1" t="s">
        <v>100</v>
      </c>
      <c r="M2104" s="1" t="s">
        <v>16</v>
      </c>
      <c r="N2104" s="1" t="s">
        <v>11</v>
      </c>
      <c r="O2104" s="1" t="s">
        <v>94</v>
      </c>
      <c r="P2104" s="1" t="s">
        <v>38</v>
      </c>
      <c r="Q2104" s="1" t="s">
        <v>101</v>
      </c>
      <c r="R2104" s="1" t="s">
        <v>20</v>
      </c>
    </row>
    <row r="2105" spans="1:18" hidden="1" x14ac:dyDescent="0.3">
      <c r="A2105" s="1" t="s">
        <v>811</v>
      </c>
      <c r="B2105" s="1">
        <v>51683</v>
      </c>
      <c r="C2105" s="1" t="s">
        <v>10</v>
      </c>
      <c r="D2105" s="6">
        <v>1.59266211E-2</v>
      </c>
      <c r="E2105" s="6" t="s">
        <v>963</v>
      </c>
      <c r="F2105" s="6" t="s">
        <v>963</v>
      </c>
      <c r="G2105" s="6" t="s">
        <v>963</v>
      </c>
      <c r="H2105" s="6">
        <v>1.5874474600000001E-2</v>
      </c>
      <c r="I2105" s="6" t="s">
        <v>964</v>
      </c>
      <c r="J2105" s="6">
        <v>1.5673007900000001E-2</v>
      </c>
      <c r="K2105" s="6" t="s">
        <v>964</v>
      </c>
      <c r="L2105" s="1" t="s">
        <v>100</v>
      </c>
      <c r="M2105" s="1" t="s">
        <v>16</v>
      </c>
      <c r="N2105" s="1" t="s">
        <v>11</v>
      </c>
      <c r="O2105" s="1" t="s">
        <v>94</v>
      </c>
      <c r="P2105" s="1" t="s">
        <v>38</v>
      </c>
      <c r="Q2105" s="1" t="s">
        <v>101</v>
      </c>
      <c r="R2105" s="1" t="s">
        <v>20</v>
      </c>
    </row>
    <row r="2106" spans="1:18" hidden="1" x14ac:dyDescent="0.3">
      <c r="A2106" s="1" t="s">
        <v>9</v>
      </c>
      <c r="B2106" s="1">
        <v>11001</v>
      </c>
      <c r="C2106" s="1" t="s">
        <v>10</v>
      </c>
      <c r="D2106" s="6">
        <v>1.6642629799999999E-2</v>
      </c>
      <c r="E2106" s="6" t="s">
        <v>963</v>
      </c>
      <c r="F2106" s="6" t="s">
        <v>963</v>
      </c>
      <c r="G2106" s="6" t="s">
        <v>963</v>
      </c>
      <c r="H2106" s="6">
        <v>1.8365216899999998E-2</v>
      </c>
      <c r="I2106" s="6" t="s">
        <v>964</v>
      </c>
      <c r="J2106" s="6">
        <v>1.9225234000000001E-2</v>
      </c>
      <c r="K2106" s="6" t="s">
        <v>964</v>
      </c>
      <c r="L2106" s="1" t="s">
        <v>100</v>
      </c>
      <c r="M2106" s="1" t="s">
        <v>16</v>
      </c>
      <c r="N2106" s="1" t="s">
        <v>11</v>
      </c>
      <c r="O2106" s="1" t="s">
        <v>94</v>
      </c>
      <c r="P2106" s="1" t="s">
        <v>38</v>
      </c>
      <c r="Q2106" s="1" t="s">
        <v>101</v>
      </c>
      <c r="R2106" s="1" t="s">
        <v>20</v>
      </c>
    </row>
    <row r="2107" spans="1:18" hidden="1" x14ac:dyDescent="0.3">
      <c r="A2107" s="1" t="s">
        <v>811</v>
      </c>
      <c r="B2107" s="1">
        <v>51685</v>
      </c>
      <c r="C2107" s="1" t="s">
        <v>10</v>
      </c>
      <c r="D2107" s="6">
        <v>3.9816559600000002E-2</v>
      </c>
      <c r="E2107" s="6" t="s">
        <v>963</v>
      </c>
      <c r="F2107" s="6" t="s">
        <v>963</v>
      </c>
      <c r="G2107" s="6" t="s">
        <v>963</v>
      </c>
      <c r="H2107" s="6">
        <v>3.96861482E-2</v>
      </c>
      <c r="I2107" s="6" t="s">
        <v>964</v>
      </c>
      <c r="J2107" s="6">
        <v>3.9182486000000002E-2</v>
      </c>
      <c r="K2107" s="6" t="s">
        <v>964</v>
      </c>
      <c r="L2107" s="1" t="s">
        <v>100</v>
      </c>
      <c r="M2107" s="1" t="s">
        <v>16</v>
      </c>
      <c r="N2107" s="1" t="s">
        <v>11</v>
      </c>
      <c r="O2107" s="1" t="s">
        <v>94</v>
      </c>
      <c r="P2107" s="1" t="s">
        <v>38</v>
      </c>
      <c r="Q2107" s="1" t="s">
        <v>101</v>
      </c>
      <c r="R2107" s="1" t="s">
        <v>20</v>
      </c>
    </row>
    <row r="2108" spans="1:18" hidden="1" x14ac:dyDescent="0.3">
      <c r="A2108" s="1" t="s">
        <v>811</v>
      </c>
      <c r="B2108" s="1">
        <v>51610</v>
      </c>
      <c r="C2108" s="1" t="s">
        <v>10</v>
      </c>
      <c r="D2108" s="6">
        <v>4.2091755000000002E-2</v>
      </c>
      <c r="E2108" s="6" t="s">
        <v>963</v>
      </c>
      <c r="F2108" s="6" t="s">
        <v>963</v>
      </c>
      <c r="G2108" s="6" t="s">
        <v>963</v>
      </c>
      <c r="H2108" s="6">
        <v>4.1953944600000001E-2</v>
      </c>
      <c r="I2108" s="6" t="s">
        <v>964</v>
      </c>
      <c r="J2108" s="6">
        <v>4.1421505599999998E-2</v>
      </c>
      <c r="K2108" s="6" t="s">
        <v>964</v>
      </c>
      <c r="L2108" s="1" t="s">
        <v>100</v>
      </c>
      <c r="M2108" s="1" t="s">
        <v>16</v>
      </c>
      <c r="N2108" s="1" t="s">
        <v>11</v>
      </c>
      <c r="O2108" s="1" t="s">
        <v>94</v>
      </c>
      <c r="P2108" s="1" t="s">
        <v>38</v>
      </c>
      <c r="Q2108" s="1" t="s">
        <v>101</v>
      </c>
      <c r="R2108" s="1" t="s">
        <v>20</v>
      </c>
    </row>
    <row r="2109" spans="1:18" hidden="1" x14ac:dyDescent="0.3">
      <c r="A2109" s="1" t="s">
        <v>497</v>
      </c>
      <c r="B2109" s="1">
        <v>24009</v>
      </c>
      <c r="C2109" s="1" t="s">
        <v>10</v>
      </c>
      <c r="D2109" s="6">
        <v>4.81286904E-2</v>
      </c>
      <c r="E2109" s="6" t="s">
        <v>963</v>
      </c>
      <c r="F2109" s="6" t="s">
        <v>963</v>
      </c>
      <c r="G2109" s="6" t="s">
        <v>963</v>
      </c>
      <c r="H2109" s="6">
        <v>5.1646448499999997E-2</v>
      </c>
      <c r="I2109" s="6" t="s">
        <v>964</v>
      </c>
      <c r="J2109" s="6">
        <v>5.3312604E-2</v>
      </c>
      <c r="K2109" s="6" t="s">
        <v>964</v>
      </c>
      <c r="L2109" s="1" t="s">
        <v>100</v>
      </c>
      <c r="M2109" s="1" t="s">
        <v>16</v>
      </c>
      <c r="N2109" s="1" t="s">
        <v>11</v>
      </c>
      <c r="O2109" s="1" t="s">
        <v>94</v>
      </c>
      <c r="P2109" s="1" t="s">
        <v>38</v>
      </c>
      <c r="Q2109" s="1" t="s">
        <v>101</v>
      </c>
      <c r="R2109" s="1" t="s">
        <v>20</v>
      </c>
    </row>
    <row r="2110" spans="1:18" hidden="1" x14ac:dyDescent="0.3">
      <c r="A2110" s="1" t="s">
        <v>497</v>
      </c>
      <c r="B2110" s="1">
        <v>24021</v>
      </c>
      <c r="C2110" s="1" t="s">
        <v>12</v>
      </c>
      <c r="D2110" s="6">
        <v>4.9842065300000002E-2</v>
      </c>
      <c r="E2110" s="6" t="s">
        <v>963</v>
      </c>
      <c r="F2110" s="6" t="s">
        <v>963</v>
      </c>
      <c r="G2110" s="6" t="s">
        <v>963</v>
      </c>
      <c r="H2110" s="6">
        <v>5.3572814900000001E-2</v>
      </c>
      <c r="I2110" s="6" t="s">
        <v>964</v>
      </c>
      <c r="J2110" s="6">
        <v>5.5314048099999999E-2</v>
      </c>
      <c r="K2110" s="6" t="s">
        <v>964</v>
      </c>
      <c r="L2110" s="1" t="s">
        <v>100</v>
      </c>
      <c r="M2110" s="1" t="s">
        <v>16</v>
      </c>
      <c r="N2110" s="1" t="s">
        <v>11</v>
      </c>
      <c r="O2110" s="1" t="s">
        <v>94</v>
      </c>
      <c r="P2110" s="1" t="s">
        <v>38</v>
      </c>
      <c r="Q2110" s="1" t="s">
        <v>101</v>
      </c>
      <c r="R2110" s="1" t="s">
        <v>20</v>
      </c>
    </row>
    <row r="2111" spans="1:18" hidden="1" x14ac:dyDescent="0.3">
      <c r="A2111" s="1" t="s">
        <v>811</v>
      </c>
      <c r="B2111" s="1">
        <v>51153</v>
      </c>
      <c r="C2111" s="1" t="s">
        <v>12</v>
      </c>
      <c r="D2111" s="6">
        <v>5.5843501199999999E-2</v>
      </c>
      <c r="E2111" s="6" t="s">
        <v>963</v>
      </c>
      <c r="F2111" s="6" t="s">
        <v>963</v>
      </c>
      <c r="G2111" s="6" t="s">
        <v>963</v>
      </c>
      <c r="H2111" s="6">
        <v>5.5842807699999997E-2</v>
      </c>
      <c r="I2111" s="6" t="s">
        <v>964</v>
      </c>
      <c r="J2111" s="6">
        <v>5.5135229100000002E-2</v>
      </c>
      <c r="K2111" s="6" t="s">
        <v>964</v>
      </c>
      <c r="L2111" s="1" t="s">
        <v>100</v>
      </c>
      <c r="M2111" s="1" t="s">
        <v>16</v>
      </c>
      <c r="N2111" s="1" t="s">
        <v>11</v>
      </c>
      <c r="O2111" s="1" t="s">
        <v>94</v>
      </c>
      <c r="P2111" s="1" t="s">
        <v>38</v>
      </c>
      <c r="Q2111" s="1" t="s">
        <v>101</v>
      </c>
      <c r="R2111" s="1" t="s">
        <v>20</v>
      </c>
    </row>
    <row r="2112" spans="1:18" hidden="1" x14ac:dyDescent="0.3">
      <c r="A2112" s="1" t="s">
        <v>811</v>
      </c>
      <c r="B2112" s="1">
        <v>51600</v>
      </c>
      <c r="C2112" s="1" t="s">
        <v>10</v>
      </c>
      <c r="D2112" s="6">
        <v>6.5412867499999999E-2</v>
      </c>
      <c r="E2112" s="6" t="s">
        <v>963</v>
      </c>
      <c r="F2112" s="6" t="s">
        <v>963</v>
      </c>
      <c r="G2112" s="6" t="s">
        <v>963</v>
      </c>
      <c r="H2112" s="6">
        <v>6.5198724400000005E-2</v>
      </c>
      <c r="I2112" s="6" t="s">
        <v>964</v>
      </c>
      <c r="J2112" s="6">
        <v>6.4371235900000004E-2</v>
      </c>
      <c r="K2112" s="6" t="s">
        <v>964</v>
      </c>
      <c r="L2112" s="1" t="s">
        <v>100</v>
      </c>
      <c r="M2112" s="1" t="s">
        <v>16</v>
      </c>
      <c r="N2112" s="1" t="s">
        <v>11</v>
      </c>
      <c r="O2112" s="1" t="s">
        <v>94</v>
      </c>
      <c r="P2112" s="1" t="s">
        <v>38</v>
      </c>
      <c r="Q2112" s="1" t="s">
        <v>101</v>
      </c>
      <c r="R2112" s="1" t="s">
        <v>20</v>
      </c>
    </row>
    <row r="2113" spans="1:18" hidden="1" x14ac:dyDescent="0.3">
      <c r="A2113" s="1" t="s">
        <v>497</v>
      </c>
      <c r="B2113" s="1">
        <v>24017</v>
      </c>
      <c r="C2113" s="1" t="s">
        <v>10</v>
      </c>
      <c r="D2113" s="6">
        <v>6.9394886200000006E-2</v>
      </c>
      <c r="E2113" s="6" t="s">
        <v>963</v>
      </c>
      <c r="F2113" s="6" t="s">
        <v>963</v>
      </c>
      <c r="G2113" s="6" t="s">
        <v>963</v>
      </c>
      <c r="H2113" s="6">
        <v>7.4467004899999995E-2</v>
      </c>
      <c r="I2113" s="6" t="s">
        <v>964</v>
      </c>
      <c r="J2113" s="6">
        <v>7.6869321800000001E-2</v>
      </c>
      <c r="K2113" s="6" t="s">
        <v>964</v>
      </c>
      <c r="L2113" s="1" t="s">
        <v>100</v>
      </c>
      <c r="M2113" s="1" t="s">
        <v>16</v>
      </c>
      <c r="N2113" s="1" t="s">
        <v>11</v>
      </c>
      <c r="O2113" s="1" t="s">
        <v>94</v>
      </c>
      <c r="P2113" s="1" t="s">
        <v>38</v>
      </c>
      <c r="Q2113" s="1" t="s">
        <v>101</v>
      </c>
      <c r="R2113" s="1" t="s">
        <v>20</v>
      </c>
    </row>
    <row r="2114" spans="1:18" hidden="1" x14ac:dyDescent="0.3">
      <c r="A2114" s="1" t="s">
        <v>811</v>
      </c>
      <c r="B2114" s="1">
        <v>51013</v>
      </c>
      <c r="C2114" s="1" t="s">
        <v>10</v>
      </c>
      <c r="D2114" s="6">
        <v>7.8495510599999999E-2</v>
      </c>
      <c r="E2114" s="6" t="s">
        <v>963</v>
      </c>
      <c r="F2114" s="6" t="s">
        <v>963</v>
      </c>
      <c r="G2114" s="6" t="s">
        <v>963</v>
      </c>
      <c r="H2114" s="6">
        <v>7.8238454299999996E-2</v>
      </c>
      <c r="I2114" s="6" t="s">
        <v>964</v>
      </c>
      <c r="J2114" s="6">
        <v>7.7245524999999995E-2</v>
      </c>
      <c r="K2114" s="6" t="s">
        <v>964</v>
      </c>
      <c r="L2114" s="1" t="s">
        <v>100</v>
      </c>
      <c r="M2114" s="1" t="s">
        <v>16</v>
      </c>
      <c r="N2114" s="1" t="s">
        <v>11</v>
      </c>
      <c r="O2114" s="1" t="s">
        <v>94</v>
      </c>
      <c r="P2114" s="1" t="s">
        <v>38</v>
      </c>
      <c r="Q2114" s="1" t="s">
        <v>101</v>
      </c>
      <c r="R2114" s="1" t="s">
        <v>20</v>
      </c>
    </row>
    <row r="2115" spans="1:18" hidden="1" x14ac:dyDescent="0.3">
      <c r="A2115" s="1" t="s">
        <v>497</v>
      </c>
      <c r="B2115" s="1">
        <v>24033</v>
      </c>
      <c r="C2115" s="1" t="s">
        <v>12</v>
      </c>
      <c r="D2115" s="6">
        <v>9.6180645499999995E-2</v>
      </c>
      <c r="E2115" s="6" t="s">
        <v>963</v>
      </c>
      <c r="F2115" s="6" t="s">
        <v>963</v>
      </c>
      <c r="G2115" s="6" t="s">
        <v>963</v>
      </c>
      <c r="H2115" s="6">
        <v>0.1033798613</v>
      </c>
      <c r="I2115" s="6" t="s">
        <v>964</v>
      </c>
      <c r="J2115" s="6">
        <v>0.1067399299</v>
      </c>
      <c r="K2115" s="6" t="s">
        <v>964</v>
      </c>
      <c r="L2115" s="1" t="s">
        <v>100</v>
      </c>
      <c r="M2115" s="1" t="s">
        <v>16</v>
      </c>
      <c r="N2115" s="1" t="s">
        <v>11</v>
      </c>
      <c r="O2115" s="1" t="s">
        <v>94</v>
      </c>
      <c r="P2115" s="1" t="s">
        <v>38</v>
      </c>
      <c r="Q2115" s="1" t="s">
        <v>101</v>
      </c>
      <c r="R2115" s="1" t="s">
        <v>20</v>
      </c>
    </row>
    <row r="2116" spans="1:18" hidden="1" x14ac:dyDescent="0.3">
      <c r="A2116" s="1" t="s">
        <v>811</v>
      </c>
      <c r="B2116" s="1">
        <v>51510</v>
      </c>
      <c r="C2116" s="1" t="s">
        <v>10</v>
      </c>
      <c r="D2116" s="6">
        <v>0.1040918388</v>
      </c>
      <c r="E2116" s="6" t="s">
        <v>963</v>
      </c>
      <c r="F2116" s="6" t="s">
        <v>963</v>
      </c>
      <c r="G2116" s="6" t="s">
        <v>963</v>
      </c>
      <c r="H2116" s="6">
        <v>0.1037510368</v>
      </c>
      <c r="I2116" s="6" t="s">
        <v>964</v>
      </c>
      <c r="J2116" s="6">
        <v>0.1024342236</v>
      </c>
      <c r="K2116" s="6" t="s">
        <v>964</v>
      </c>
      <c r="L2116" s="1" t="s">
        <v>100</v>
      </c>
      <c r="M2116" s="1" t="s">
        <v>16</v>
      </c>
      <c r="N2116" s="1" t="s">
        <v>11</v>
      </c>
      <c r="O2116" s="1" t="s">
        <v>94</v>
      </c>
      <c r="P2116" s="1" t="s">
        <v>38</v>
      </c>
      <c r="Q2116" s="1" t="s">
        <v>101</v>
      </c>
      <c r="R2116" s="1" t="s">
        <v>20</v>
      </c>
    </row>
    <row r="2117" spans="1:18" hidden="1" x14ac:dyDescent="0.3">
      <c r="A2117" s="1" t="s">
        <v>811</v>
      </c>
      <c r="B2117" s="1">
        <v>51107</v>
      </c>
      <c r="C2117" s="1" t="s">
        <v>12</v>
      </c>
      <c r="D2117" s="6">
        <v>0.1091334256</v>
      </c>
      <c r="E2117" s="6" t="s">
        <v>963</v>
      </c>
      <c r="F2117" s="6" t="s">
        <v>963</v>
      </c>
      <c r="G2117" s="6" t="s">
        <v>963</v>
      </c>
      <c r="H2117" s="6">
        <v>0.109131956</v>
      </c>
      <c r="I2117" s="6" t="s">
        <v>964</v>
      </c>
      <c r="J2117" s="6">
        <v>0.1077492389</v>
      </c>
      <c r="K2117" s="6" t="s">
        <v>964</v>
      </c>
      <c r="L2117" s="1" t="s">
        <v>100</v>
      </c>
      <c r="M2117" s="1" t="s">
        <v>16</v>
      </c>
      <c r="N2117" s="1" t="s">
        <v>11</v>
      </c>
      <c r="O2117" s="1" t="s">
        <v>94</v>
      </c>
      <c r="P2117" s="1" t="s">
        <v>38</v>
      </c>
      <c r="Q2117" s="1" t="s">
        <v>101</v>
      </c>
      <c r="R2117" s="1" t="s">
        <v>20</v>
      </c>
    </row>
    <row r="2118" spans="1:18" hidden="1" x14ac:dyDescent="0.3">
      <c r="A2118" s="1" t="s">
        <v>497</v>
      </c>
      <c r="B2118" s="1">
        <v>24031</v>
      </c>
      <c r="C2118" s="1" t="s">
        <v>12</v>
      </c>
      <c r="D2118" s="6">
        <v>0.19685626959999999</v>
      </c>
      <c r="E2118" s="6" t="s">
        <v>963</v>
      </c>
      <c r="F2118" s="6" t="s">
        <v>963</v>
      </c>
      <c r="G2118" s="6" t="s">
        <v>963</v>
      </c>
      <c r="H2118" s="6">
        <v>0.2115910872</v>
      </c>
      <c r="I2118" s="6" t="s">
        <v>964</v>
      </c>
      <c r="J2118" s="6">
        <v>0.21846844809999999</v>
      </c>
      <c r="K2118" s="6" t="s">
        <v>964</v>
      </c>
      <c r="L2118" s="1" t="s">
        <v>100</v>
      </c>
      <c r="M2118" s="1" t="s">
        <v>16</v>
      </c>
      <c r="N2118" s="1" t="s">
        <v>11</v>
      </c>
      <c r="O2118" s="1" t="s">
        <v>94</v>
      </c>
      <c r="P2118" s="1" t="s">
        <v>38</v>
      </c>
      <c r="Q2118" s="1" t="s">
        <v>101</v>
      </c>
      <c r="R2118" s="1" t="s">
        <v>20</v>
      </c>
    </row>
    <row r="2119" spans="1:18" hidden="1" x14ac:dyDescent="0.3">
      <c r="A2119" s="1" t="s">
        <v>811</v>
      </c>
      <c r="B2119" s="1">
        <v>51059</v>
      </c>
      <c r="C2119" s="1" t="s">
        <v>12</v>
      </c>
      <c r="D2119" s="6">
        <v>0.20657402229999999</v>
      </c>
      <c r="E2119" s="6" t="s">
        <v>963</v>
      </c>
      <c r="F2119" s="6" t="s">
        <v>963</v>
      </c>
      <c r="G2119" s="6" t="s">
        <v>963</v>
      </c>
      <c r="H2119" s="6">
        <v>0.20657110579999999</v>
      </c>
      <c r="I2119" s="6" t="s">
        <v>964</v>
      </c>
      <c r="J2119" s="6">
        <v>0.20395392849999999</v>
      </c>
      <c r="K2119" s="6" t="s">
        <v>964</v>
      </c>
      <c r="L2119" s="1" t="s">
        <v>100</v>
      </c>
      <c r="M2119" s="1" t="s">
        <v>16</v>
      </c>
      <c r="N2119" s="1" t="s">
        <v>11</v>
      </c>
      <c r="O2119" s="1" t="s">
        <v>94</v>
      </c>
      <c r="P2119" s="1" t="s">
        <v>38</v>
      </c>
      <c r="Q2119" s="1" t="s">
        <v>101</v>
      </c>
      <c r="R2119" s="1" t="s">
        <v>20</v>
      </c>
    </row>
    <row r="2120" spans="1:18" hidden="1" x14ac:dyDescent="0.3">
      <c r="A2120" s="1" t="s">
        <v>497</v>
      </c>
      <c r="B2120" s="1">
        <v>24021</v>
      </c>
      <c r="C2120" s="1" t="s">
        <v>10</v>
      </c>
      <c r="D2120" s="6">
        <v>0.42196583399999998</v>
      </c>
      <c r="E2120" s="6" t="s">
        <v>963</v>
      </c>
      <c r="F2120" s="6" t="s">
        <v>963</v>
      </c>
      <c r="G2120" s="6" t="s">
        <v>963</v>
      </c>
      <c r="H2120" s="6">
        <v>0.4528068354</v>
      </c>
      <c r="I2120" s="6" t="s">
        <v>964</v>
      </c>
      <c r="J2120" s="6">
        <v>0.46741508139999999</v>
      </c>
      <c r="K2120" s="6" t="s">
        <v>964</v>
      </c>
      <c r="L2120" s="1" t="s">
        <v>100</v>
      </c>
      <c r="M2120" s="1" t="s">
        <v>16</v>
      </c>
      <c r="N2120" s="1" t="s">
        <v>11</v>
      </c>
      <c r="O2120" s="1" t="s">
        <v>94</v>
      </c>
      <c r="P2120" s="1" t="s">
        <v>38</v>
      </c>
      <c r="Q2120" s="1" t="s">
        <v>101</v>
      </c>
      <c r="R2120" s="1" t="s">
        <v>20</v>
      </c>
    </row>
    <row r="2121" spans="1:18" hidden="1" x14ac:dyDescent="0.3">
      <c r="A2121" s="1" t="s">
        <v>811</v>
      </c>
      <c r="B2121" s="1">
        <v>51153</v>
      </c>
      <c r="C2121" s="1" t="s">
        <v>10</v>
      </c>
      <c r="D2121" s="6">
        <v>0.47267916500000001</v>
      </c>
      <c r="E2121" s="6" t="s">
        <v>963</v>
      </c>
      <c r="F2121" s="6" t="s">
        <v>963</v>
      </c>
      <c r="G2121" s="6" t="s">
        <v>963</v>
      </c>
      <c r="H2121" s="6">
        <v>0.47113106329999999</v>
      </c>
      <c r="I2121" s="6" t="s">
        <v>964</v>
      </c>
      <c r="J2121" s="6">
        <v>0.4651526916</v>
      </c>
      <c r="K2121" s="6" t="s">
        <v>964</v>
      </c>
      <c r="L2121" s="1" t="s">
        <v>100</v>
      </c>
      <c r="M2121" s="1" t="s">
        <v>16</v>
      </c>
      <c r="N2121" s="1" t="s">
        <v>11</v>
      </c>
      <c r="O2121" s="1" t="s">
        <v>94</v>
      </c>
      <c r="P2121" s="1" t="s">
        <v>38</v>
      </c>
      <c r="Q2121" s="1" t="s">
        <v>101</v>
      </c>
      <c r="R2121" s="1" t="s">
        <v>20</v>
      </c>
    </row>
    <row r="2122" spans="1:18" hidden="1" x14ac:dyDescent="0.3">
      <c r="A2122" s="1" t="s">
        <v>497</v>
      </c>
      <c r="B2122" s="1">
        <v>24033</v>
      </c>
      <c r="C2122" s="1" t="s">
        <v>10</v>
      </c>
      <c r="D2122" s="6">
        <v>0.81426959570000002</v>
      </c>
      <c r="E2122" s="6" t="s">
        <v>963</v>
      </c>
      <c r="F2122" s="6" t="s">
        <v>963</v>
      </c>
      <c r="G2122" s="6" t="s">
        <v>963</v>
      </c>
      <c r="H2122" s="6">
        <v>0.87378683589999995</v>
      </c>
      <c r="I2122" s="6" t="s">
        <v>964</v>
      </c>
      <c r="J2122" s="6">
        <v>0.90197455500000001</v>
      </c>
      <c r="K2122" s="6" t="s">
        <v>964</v>
      </c>
      <c r="L2122" s="1" t="s">
        <v>100</v>
      </c>
      <c r="M2122" s="1" t="s">
        <v>16</v>
      </c>
      <c r="N2122" s="1" t="s">
        <v>11</v>
      </c>
      <c r="O2122" s="1" t="s">
        <v>94</v>
      </c>
      <c r="P2122" s="1" t="s">
        <v>38</v>
      </c>
      <c r="Q2122" s="1" t="s">
        <v>101</v>
      </c>
      <c r="R2122" s="1" t="s">
        <v>20</v>
      </c>
    </row>
    <row r="2123" spans="1:18" hidden="1" x14ac:dyDescent="0.3">
      <c r="A2123" s="1" t="s">
        <v>811</v>
      </c>
      <c r="B2123" s="1">
        <v>51107</v>
      </c>
      <c r="C2123" s="1" t="s">
        <v>10</v>
      </c>
      <c r="D2123" s="6">
        <v>0.9237442105</v>
      </c>
      <c r="E2123" s="6" t="s">
        <v>963</v>
      </c>
      <c r="F2123" s="6" t="s">
        <v>963</v>
      </c>
      <c r="G2123" s="6" t="s">
        <v>963</v>
      </c>
      <c r="H2123" s="6">
        <v>0.92071933429999997</v>
      </c>
      <c r="I2123" s="6" t="s">
        <v>964</v>
      </c>
      <c r="J2123" s="6">
        <v>0.90903350640000002</v>
      </c>
      <c r="K2123" s="6" t="s">
        <v>964</v>
      </c>
      <c r="L2123" s="1" t="s">
        <v>100</v>
      </c>
      <c r="M2123" s="1" t="s">
        <v>16</v>
      </c>
      <c r="N2123" s="1" t="s">
        <v>11</v>
      </c>
      <c r="O2123" s="1" t="s">
        <v>94</v>
      </c>
      <c r="P2123" s="1" t="s">
        <v>38</v>
      </c>
      <c r="Q2123" s="1" t="s">
        <v>101</v>
      </c>
      <c r="R2123" s="1" t="s">
        <v>20</v>
      </c>
    </row>
    <row r="2124" spans="1:18" hidden="1" x14ac:dyDescent="0.3">
      <c r="A2124" s="1" t="s">
        <v>497</v>
      </c>
      <c r="B2124" s="1">
        <v>24031</v>
      </c>
      <c r="C2124" s="1" t="s">
        <v>10</v>
      </c>
      <c r="D2124" s="6">
        <v>1.6665952061</v>
      </c>
      <c r="E2124" s="6" t="s">
        <v>963</v>
      </c>
      <c r="F2124" s="6" t="s">
        <v>963</v>
      </c>
      <c r="G2124" s="6" t="s">
        <v>963</v>
      </c>
      <c r="H2124" s="6">
        <v>1.7884084916</v>
      </c>
      <c r="I2124" s="6" t="s">
        <v>964</v>
      </c>
      <c r="J2124" s="6">
        <v>1.8461033120999999</v>
      </c>
      <c r="K2124" s="6" t="s">
        <v>964</v>
      </c>
      <c r="L2124" s="1" t="s">
        <v>100</v>
      </c>
      <c r="M2124" s="1" t="s">
        <v>16</v>
      </c>
      <c r="N2124" s="1" t="s">
        <v>11</v>
      </c>
      <c r="O2124" s="1" t="s">
        <v>94</v>
      </c>
      <c r="P2124" s="1" t="s">
        <v>38</v>
      </c>
      <c r="Q2124" s="1" t="s">
        <v>101</v>
      </c>
      <c r="R2124" s="1" t="s">
        <v>20</v>
      </c>
    </row>
    <row r="2125" spans="1:18" hidden="1" x14ac:dyDescent="0.3">
      <c r="A2125" s="1" t="s">
        <v>811</v>
      </c>
      <c r="B2125" s="1">
        <v>51059</v>
      </c>
      <c r="C2125" s="1" t="s">
        <v>10</v>
      </c>
      <c r="D2125" s="6">
        <v>1.7485153365999999</v>
      </c>
      <c r="E2125" s="6" t="s">
        <v>963</v>
      </c>
      <c r="F2125" s="6" t="s">
        <v>963</v>
      </c>
      <c r="G2125" s="6" t="s">
        <v>963</v>
      </c>
      <c r="H2125" s="6">
        <v>1.7427891165</v>
      </c>
      <c r="I2125" s="6" t="s">
        <v>964</v>
      </c>
      <c r="J2125" s="6">
        <v>1.7206711966999999</v>
      </c>
      <c r="K2125" s="6" t="s">
        <v>964</v>
      </c>
      <c r="L2125" s="1" t="s">
        <v>100</v>
      </c>
      <c r="M2125" s="1" t="s">
        <v>16</v>
      </c>
      <c r="N2125" s="1" t="s">
        <v>11</v>
      </c>
      <c r="O2125" s="1" t="s">
        <v>94</v>
      </c>
      <c r="P2125" s="1" t="s">
        <v>38</v>
      </c>
      <c r="Q2125" s="1" t="s">
        <v>101</v>
      </c>
      <c r="R2125" s="1" t="s">
        <v>20</v>
      </c>
    </row>
    <row r="2126" spans="1:18" hidden="1" x14ac:dyDescent="0.3">
      <c r="A2126" s="1" t="s">
        <v>497</v>
      </c>
      <c r="B2126" s="1">
        <v>24031</v>
      </c>
      <c r="C2126" s="1" t="s">
        <v>10</v>
      </c>
      <c r="D2126" s="6">
        <v>4.2904290000000001E-4</v>
      </c>
      <c r="E2126" s="6" t="s">
        <v>963</v>
      </c>
      <c r="F2126" s="6" t="s">
        <v>963</v>
      </c>
      <c r="G2126" s="6" t="s">
        <v>963</v>
      </c>
      <c r="H2126" s="5" t="s">
        <v>14</v>
      </c>
      <c r="I2126" s="6" t="s">
        <v>964</v>
      </c>
      <c r="J2126" s="5" t="s">
        <v>14</v>
      </c>
      <c r="K2126" s="6" t="s">
        <v>964</v>
      </c>
      <c r="L2126" s="1" t="s">
        <v>520</v>
      </c>
      <c r="M2126" s="1" t="s">
        <v>16</v>
      </c>
      <c r="N2126" s="1" t="s">
        <v>11</v>
      </c>
      <c r="O2126" s="1" t="s">
        <v>94</v>
      </c>
      <c r="P2126" s="1" t="s">
        <v>499</v>
      </c>
      <c r="Q2126" s="1" t="s">
        <v>521</v>
      </c>
      <c r="R2126" s="1" t="s">
        <v>20</v>
      </c>
    </row>
    <row r="2127" spans="1:18" hidden="1" x14ac:dyDescent="0.3">
      <c r="A2127" s="1" t="s">
        <v>811</v>
      </c>
      <c r="B2127" s="1">
        <v>51107</v>
      </c>
      <c r="C2127" s="1" t="s">
        <v>10</v>
      </c>
      <c r="D2127" s="6">
        <v>5.6440989999999996E-4</v>
      </c>
      <c r="E2127" s="6" t="s">
        <v>963</v>
      </c>
      <c r="F2127" s="6" t="s">
        <v>963</v>
      </c>
      <c r="G2127" s="6" t="s">
        <v>963</v>
      </c>
      <c r="H2127" s="6">
        <v>2.6749500000000003E-4</v>
      </c>
      <c r="I2127" s="6" t="s">
        <v>964</v>
      </c>
      <c r="J2127" s="5" t="s">
        <v>14</v>
      </c>
      <c r="K2127" s="6" t="s">
        <v>964</v>
      </c>
      <c r="L2127" s="1" t="s">
        <v>520</v>
      </c>
      <c r="M2127" s="1" t="s">
        <v>16</v>
      </c>
      <c r="N2127" s="1" t="s">
        <v>11</v>
      </c>
      <c r="O2127" s="1" t="s">
        <v>94</v>
      </c>
      <c r="P2127" s="1" t="s">
        <v>499</v>
      </c>
      <c r="Q2127" s="1" t="s">
        <v>521</v>
      </c>
      <c r="R2127" s="1" t="s">
        <v>20</v>
      </c>
    </row>
    <row r="2128" spans="1:18" hidden="1" x14ac:dyDescent="0.3">
      <c r="A2128" s="1" t="s">
        <v>497</v>
      </c>
      <c r="B2128" s="1">
        <v>24021</v>
      </c>
      <c r="C2128" s="1" t="s">
        <v>10</v>
      </c>
      <c r="D2128" s="6">
        <v>9.7377239999999995E-4</v>
      </c>
      <c r="E2128" s="6" t="s">
        <v>963</v>
      </c>
      <c r="F2128" s="6" t="s">
        <v>963</v>
      </c>
      <c r="G2128" s="6" t="s">
        <v>963</v>
      </c>
      <c r="H2128" s="6">
        <v>5.2067669999999999E-4</v>
      </c>
      <c r="I2128" s="6" t="s">
        <v>964</v>
      </c>
      <c r="J2128" s="6">
        <v>4.1641600000000002E-4</v>
      </c>
      <c r="K2128" s="6" t="s">
        <v>964</v>
      </c>
      <c r="L2128" s="1" t="s">
        <v>520</v>
      </c>
      <c r="M2128" s="1" t="s">
        <v>16</v>
      </c>
      <c r="N2128" s="1" t="s">
        <v>11</v>
      </c>
      <c r="O2128" s="1" t="s">
        <v>94</v>
      </c>
      <c r="P2128" s="1" t="s">
        <v>499</v>
      </c>
      <c r="Q2128" s="1" t="s">
        <v>521</v>
      </c>
      <c r="R2128" s="1" t="s">
        <v>20</v>
      </c>
    </row>
    <row r="2129" spans="1:18" hidden="1" x14ac:dyDescent="0.3">
      <c r="A2129" s="1" t="s">
        <v>811</v>
      </c>
      <c r="B2129" s="1">
        <v>51610</v>
      </c>
      <c r="C2129" s="1" t="s">
        <v>12</v>
      </c>
      <c r="D2129" s="6">
        <v>2.2083201899999998E-2</v>
      </c>
      <c r="E2129" s="6" t="s">
        <v>963</v>
      </c>
      <c r="F2129" s="6" t="s">
        <v>963</v>
      </c>
      <c r="G2129" s="6" t="s">
        <v>963</v>
      </c>
      <c r="H2129" s="6">
        <v>1.0840878700000001E-2</v>
      </c>
      <c r="I2129" s="6" t="s">
        <v>964</v>
      </c>
      <c r="J2129" s="6">
        <v>9.3748062000000004E-3</v>
      </c>
      <c r="K2129" s="6" t="s">
        <v>964</v>
      </c>
      <c r="L2129" s="1" t="s">
        <v>93</v>
      </c>
      <c r="M2129" s="1" t="s">
        <v>16</v>
      </c>
      <c r="N2129" s="1" t="s">
        <v>11</v>
      </c>
      <c r="O2129" s="1" t="s">
        <v>94</v>
      </c>
      <c r="P2129" s="1" t="s">
        <v>18</v>
      </c>
      <c r="Q2129" s="1" t="s">
        <v>95</v>
      </c>
      <c r="R2129" s="1" t="s">
        <v>20</v>
      </c>
    </row>
    <row r="2130" spans="1:18" hidden="1" x14ac:dyDescent="0.3">
      <c r="A2130" s="1" t="s">
        <v>811</v>
      </c>
      <c r="B2130" s="1">
        <v>51685</v>
      </c>
      <c r="C2130" s="1" t="s">
        <v>12</v>
      </c>
      <c r="D2130" s="6">
        <v>2.3245476000000001E-2</v>
      </c>
      <c r="E2130" s="6" t="s">
        <v>963</v>
      </c>
      <c r="F2130" s="6" t="s">
        <v>963</v>
      </c>
      <c r="G2130" s="6" t="s">
        <v>963</v>
      </c>
      <c r="H2130" s="6">
        <v>1.14114523E-2</v>
      </c>
      <c r="I2130" s="6" t="s">
        <v>964</v>
      </c>
      <c r="J2130" s="6">
        <v>9.8682240999999997E-3</v>
      </c>
      <c r="K2130" s="6" t="s">
        <v>964</v>
      </c>
      <c r="L2130" s="1" t="s">
        <v>93</v>
      </c>
      <c r="M2130" s="1" t="s">
        <v>16</v>
      </c>
      <c r="N2130" s="1" t="s">
        <v>11</v>
      </c>
      <c r="O2130" s="1" t="s">
        <v>94</v>
      </c>
      <c r="P2130" s="1" t="s">
        <v>18</v>
      </c>
      <c r="Q2130" s="1" t="s">
        <v>95</v>
      </c>
      <c r="R2130" s="1" t="s">
        <v>20</v>
      </c>
    </row>
    <row r="2131" spans="1:18" hidden="1" x14ac:dyDescent="0.3">
      <c r="A2131" s="1" t="s">
        <v>497</v>
      </c>
      <c r="B2131" s="1">
        <v>24009</v>
      </c>
      <c r="C2131" s="1" t="s">
        <v>12</v>
      </c>
      <c r="D2131" s="6">
        <v>4.6051346600000001E-2</v>
      </c>
      <c r="E2131" s="6" t="s">
        <v>963</v>
      </c>
      <c r="F2131" s="6" t="s">
        <v>963</v>
      </c>
      <c r="G2131" s="6" t="s">
        <v>963</v>
      </c>
      <c r="H2131" s="6">
        <v>2.1997345799999998E-2</v>
      </c>
      <c r="I2131" s="6" t="s">
        <v>964</v>
      </c>
      <c r="J2131" s="6">
        <v>1.8636649000000002E-2</v>
      </c>
      <c r="K2131" s="6" t="s">
        <v>964</v>
      </c>
      <c r="L2131" s="1" t="s">
        <v>93</v>
      </c>
      <c r="M2131" s="1" t="s">
        <v>16</v>
      </c>
      <c r="N2131" s="1" t="s">
        <v>11</v>
      </c>
      <c r="O2131" s="1" t="s">
        <v>94</v>
      </c>
      <c r="P2131" s="1" t="s">
        <v>18</v>
      </c>
      <c r="Q2131" s="1" t="s">
        <v>95</v>
      </c>
      <c r="R2131" s="1" t="s">
        <v>20</v>
      </c>
    </row>
    <row r="2132" spans="1:18" hidden="1" x14ac:dyDescent="0.3">
      <c r="A2132" s="1" t="s">
        <v>811</v>
      </c>
      <c r="B2132" s="1">
        <v>51683</v>
      </c>
      <c r="C2132" s="1" t="s">
        <v>12</v>
      </c>
      <c r="D2132" s="6">
        <v>6.2762781599999998E-2</v>
      </c>
      <c r="E2132" s="6" t="s">
        <v>963</v>
      </c>
      <c r="F2132" s="6" t="s">
        <v>963</v>
      </c>
      <c r="G2132" s="6" t="s">
        <v>963</v>
      </c>
      <c r="H2132" s="6">
        <v>3.0810920799999999E-2</v>
      </c>
      <c r="I2132" s="6" t="s">
        <v>964</v>
      </c>
      <c r="J2132" s="6">
        <v>2.6644205000000001E-2</v>
      </c>
      <c r="K2132" s="6" t="s">
        <v>964</v>
      </c>
      <c r="L2132" s="1" t="s">
        <v>93</v>
      </c>
      <c r="M2132" s="1" t="s">
        <v>16</v>
      </c>
      <c r="N2132" s="1" t="s">
        <v>11</v>
      </c>
      <c r="O2132" s="1" t="s">
        <v>94</v>
      </c>
      <c r="P2132" s="1" t="s">
        <v>18</v>
      </c>
      <c r="Q2132" s="1" t="s">
        <v>95</v>
      </c>
      <c r="R2132" s="1" t="s">
        <v>20</v>
      </c>
    </row>
    <row r="2133" spans="1:18" hidden="1" x14ac:dyDescent="0.3">
      <c r="A2133" s="1" t="s">
        <v>811</v>
      </c>
      <c r="B2133" s="1">
        <v>51600</v>
      </c>
      <c r="C2133" s="1" t="s">
        <v>12</v>
      </c>
      <c r="D2133" s="6">
        <v>6.7411821299999994E-2</v>
      </c>
      <c r="E2133" s="6" t="s">
        <v>963</v>
      </c>
      <c r="F2133" s="6" t="s">
        <v>963</v>
      </c>
      <c r="G2133" s="6" t="s">
        <v>963</v>
      </c>
      <c r="H2133" s="6">
        <v>3.3093201000000003E-2</v>
      </c>
      <c r="I2133" s="6" t="s">
        <v>964</v>
      </c>
      <c r="J2133" s="6">
        <v>2.8617845999999999E-2</v>
      </c>
      <c r="K2133" s="6" t="s">
        <v>964</v>
      </c>
      <c r="L2133" s="1" t="s">
        <v>93</v>
      </c>
      <c r="M2133" s="1" t="s">
        <v>16</v>
      </c>
      <c r="N2133" s="1" t="s">
        <v>11</v>
      </c>
      <c r="O2133" s="1" t="s">
        <v>94</v>
      </c>
      <c r="P2133" s="1" t="s">
        <v>18</v>
      </c>
      <c r="Q2133" s="1" t="s">
        <v>95</v>
      </c>
      <c r="R2133" s="1" t="s">
        <v>20</v>
      </c>
    </row>
    <row r="2134" spans="1:18" hidden="1" x14ac:dyDescent="0.3">
      <c r="A2134" s="1" t="s">
        <v>497</v>
      </c>
      <c r="B2134" s="1">
        <v>24017</v>
      </c>
      <c r="C2134" s="1" t="s">
        <v>12</v>
      </c>
      <c r="D2134" s="6">
        <v>9.4591974499999995E-2</v>
      </c>
      <c r="E2134" s="6" t="s">
        <v>963</v>
      </c>
      <c r="F2134" s="6" t="s">
        <v>963</v>
      </c>
      <c r="G2134" s="6" t="s">
        <v>963</v>
      </c>
      <c r="H2134" s="6">
        <v>4.5183751899999999E-2</v>
      </c>
      <c r="I2134" s="6" t="s">
        <v>964</v>
      </c>
      <c r="J2134" s="6">
        <v>3.8280689499999999E-2</v>
      </c>
      <c r="K2134" s="6" t="s">
        <v>964</v>
      </c>
      <c r="L2134" s="1" t="s">
        <v>93</v>
      </c>
      <c r="M2134" s="1" t="s">
        <v>16</v>
      </c>
      <c r="N2134" s="1" t="s">
        <v>11</v>
      </c>
      <c r="O2134" s="1" t="s">
        <v>94</v>
      </c>
      <c r="P2134" s="1" t="s">
        <v>18</v>
      </c>
      <c r="Q2134" s="1" t="s">
        <v>95</v>
      </c>
      <c r="R2134" s="1" t="s">
        <v>20</v>
      </c>
    </row>
    <row r="2135" spans="1:18" hidden="1" x14ac:dyDescent="0.3">
      <c r="A2135" s="1" t="s">
        <v>811</v>
      </c>
      <c r="B2135" s="1">
        <v>51013</v>
      </c>
      <c r="C2135" s="1" t="s">
        <v>12</v>
      </c>
      <c r="D2135" s="6">
        <v>0.11041616529999999</v>
      </c>
      <c r="E2135" s="6" t="s">
        <v>963</v>
      </c>
      <c r="F2135" s="6" t="s">
        <v>963</v>
      </c>
      <c r="G2135" s="6" t="s">
        <v>963</v>
      </c>
      <c r="H2135" s="6">
        <v>5.4204384299999998E-2</v>
      </c>
      <c r="I2135" s="6" t="s">
        <v>964</v>
      </c>
      <c r="J2135" s="6">
        <v>4.6874037200000003E-2</v>
      </c>
      <c r="K2135" s="6" t="s">
        <v>964</v>
      </c>
      <c r="L2135" s="1" t="s">
        <v>93</v>
      </c>
      <c r="M2135" s="1" t="s">
        <v>16</v>
      </c>
      <c r="N2135" s="1" t="s">
        <v>11</v>
      </c>
      <c r="O2135" s="1" t="s">
        <v>94</v>
      </c>
      <c r="P2135" s="1" t="s">
        <v>18</v>
      </c>
      <c r="Q2135" s="1" t="s">
        <v>95</v>
      </c>
      <c r="R2135" s="1" t="s">
        <v>20</v>
      </c>
    </row>
    <row r="2136" spans="1:18" hidden="1" x14ac:dyDescent="0.3">
      <c r="A2136" s="1" t="s">
        <v>811</v>
      </c>
      <c r="B2136" s="1">
        <v>51610</v>
      </c>
      <c r="C2136" s="1" t="s">
        <v>10</v>
      </c>
      <c r="D2136" s="6">
        <v>0.1392611768</v>
      </c>
      <c r="E2136" s="6" t="s">
        <v>963</v>
      </c>
      <c r="F2136" s="6" t="s">
        <v>963</v>
      </c>
      <c r="G2136" s="6" t="s">
        <v>963</v>
      </c>
      <c r="H2136" s="6">
        <v>8.11225738E-2</v>
      </c>
      <c r="I2136" s="6" t="s">
        <v>964</v>
      </c>
      <c r="J2136" s="6">
        <v>7.5609046299999996E-2</v>
      </c>
      <c r="K2136" s="6" t="s">
        <v>964</v>
      </c>
      <c r="L2136" s="1" t="s">
        <v>93</v>
      </c>
      <c r="M2136" s="1" t="s">
        <v>16</v>
      </c>
      <c r="N2136" s="1" t="s">
        <v>11</v>
      </c>
      <c r="O2136" s="1" t="s">
        <v>94</v>
      </c>
      <c r="P2136" s="1" t="s">
        <v>18</v>
      </c>
      <c r="Q2136" s="1" t="s">
        <v>95</v>
      </c>
      <c r="R2136" s="1" t="s">
        <v>20</v>
      </c>
    </row>
    <row r="2137" spans="1:18" hidden="1" x14ac:dyDescent="0.3">
      <c r="A2137" s="1" t="s">
        <v>811</v>
      </c>
      <c r="B2137" s="1">
        <v>51510</v>
      </c>
      <c r="C2137" s="1" t="s">
        <v>12</v>
      </c>
      <c r="D2137" s="6">
        <v>0.14295972630000001</v>
      </c>
      <c r="E2137" s="6" t="s">
        <v>963</v>
      </c>
      <c r="F2137" s="6" t="s">
        <v>963</v>
      </c>
      <c r="G2137" s="6" t="s">
        <v>963</v>
      </c>
      <c r="H2137" s="6">
        <v>7.0180461599999994E-2</v>
      </c>
      <c r="I2137" s="6" t="s">
        <v>964</v>
      </c>
      <c r="J2137" s="6">
        <v>6.0689580100000001E-2</v>
      </c>
      <c r="K2137" s="6" t="s">
        <v>964</v>
      </c>
      <c r="L2137" s="1" t="s">
        <v>93</v>
      </c>
      <c r="M2137" s="1" t="s">
        <v>16</v>
      </c>
      <c r="N2137" s="1" t="s">
        <v>11</v>
      </c>
      <c r="O2137" s="1" t="s">
        <v>94</v>
      </c>
      <c r="P2137" s="1" t="s">
        <v>18</v>
      </c>
      <c r="Q2137" s="1" t="s">
        <v>95</v>
      </c>
      <c r="R2137" s="1" t="s">
        <v>20</v>
      </c>
    </row>
    <row r="2138" spans="1:18" hidden="1" x14ac:dyDescent="0.3">
      <c r="A2138" s="1" t="s">
        <v>811</v>
      </c>
      <c r="B2138" s="1">
        <v>51685</v>
      </c>
      <c r="C2138" s="1" t="s">
        <v>10</v>
      </c>
      <c r="D2138" s="6">
        <v>0.14659063820000001</v>
      </c>
      <c r="E2138" s="6" t="s">
        <v>963</v>
      </c>
      <c r="F2138" s="6" t="s">
        <v>963</v>
      </c>
      <c r="G2138" s="6" t="s">
        <v>963</v>
      </c>
      <c r="H2138" s="6">
        <v>8.5392168000000004E-2</v>
      </c>
      <c r="I2138" s="6" t="s">
        <v>964</v>
      </c>
      <c r="J2138" s="6">
        <v>7.9588553100000001E-2</v>
      </c>
      <c r="K2138" s="6" t="s">
        <v>964</v>
      </c>
      <c r="L2138" s="1" t="s">
        <v>93</v>
      </c>
      <c r="M2138" s="1" t="s">
        <v>16</v>
      </c>
      <c r="N2138" s="1" t="s">
        <v>11</v>
      </c>
      <c r="O2138" s="1" t="s">
        <v>94</v>
      </c>
      <c r="P2138" s="1" t="s">
        <v>18</v>
      </c>
      <c r="Q2138" s="1" t="s">
        <v>95</v>
      </c>
      <c r="R2138" s="1" t="s">
        <v>20</v>
      </c>
    </row>
    <row r="2139" spans="1:18" hidden="1" x14ac:dyDescent="0.3">
      <c r="A2139" s="1" t="s">
        <v>811</v>
      </c>
      <c r="B2139" s="1">
        <v>51153</v>
      </c>
      <c r="C2139" s="1" t="s">
        <v>12</v>
      </c>
      <c r="D2139" s="6">
        <v>0.1789900962</v>
      </c>
      <c r="E2139" s="6" t="s">
        <v>963</v>
      </c>
      <c r="F2139" s="6" t="s">
        <v>963</v>
      </c>
      <c r="G2139" s="6" t="s">
        <v>963</v>
      </c>
      <c r="H2139" s="6">
        <v>8.7868159400000007E-2</v>
      </c>
      <c r="I2139" s="6" t="s">
        <v>964</v>
      </c>
      <c r="J2139" s="6">
        <v>7.5985285400000005E-2</v>
      </c>
      <c r="K2139" s="6" t="s">
        <v>964</v>
      </c>
      <c r="L2139" s="1" t="s">
        <v>93</v>
      </c>
      <c r="M2139" s="1" t="s">
        <v>16</v>
      </c>
      <c r="N2139" s="1" t="s">
        <v>11</v>
      </c>
      <c r="O2139" s="1" t="s">
        <v>94</v>
      </c>
      <c r="P2139" s="1" t="s">
        <v>18</v>
      </c>
      <c r="Q2139" s="1" t="s">
        <v>95</v>
      </c>
      <c r="R2139" s="1" t="s">
        <v>20</v>
      </c>
    </row>
    <row r="2140" spans="1:18" hidden="1" x14ac:dyDescent="0.3">
      <c r="A2140" s="1" t="s">
        <v>811</v>
      </c>
      <c r="B2140" s="1">
        <v>51107</v>
      </c>
      <c r="C2140" s="1" t="s">
        <v>12</v>
      </c>
      <c r="D2140" s="6">
        <v>0.23129259029999999</v>
      </c>
      <c r="E2140" s="6" t="s">
        <v>963</v>
      </c>
      <c r="F2140" s="6" t="s">
        <v>963</v>
      </c>
      <c r="G2140" s="6" t="s">
        <v>963</v>
      </c>
      <c r="H2140" s="6">
        <v>0.11354394499999999</v>
      </c>
      <c r="I2140" s="6" t="s">
        <v>964</v>
      </c>
      <c r="J2140" s="6">
        <v>9.8188793900000002E-2</v>
      </c>
      <c r="K2140" s="6" t="s">
        <v>964</v>
      </c>
      <c r="L2140" s="1" t="s">
        <v>93</v>
      </c>
      <c r="M2140" s="1" t="s">
        <v>16</v>
      </c>
      <c r="N2140" s="1" t="s">
        <v>11</v>
      </c>
      <c r="O2140" s="1" t="s">
        <v>94</v>
      </c>
      <c r="P2140" s="1" t="s">
        <v>18</v>
      </c>
      <c r="Q2140" s="1" t="s">
        <v>95</v>
      </c>
      <c r="R2140" s="1" t="s">
        <v>20</v>
      </c>
    </row>
    <row r="2141" spans="1:18" hidden="1" x14ac:dyDescent="0.3">
      <c r="A2141" s="1" t="s">
        <v>497</v>
      </c>
      <c r="B2141" s="1">
        <v>24009</v>
      </c>
      <c r="C2141" s="1" t="s">
        <v>10</v>
      </c>
      <c r="D2141" s="6">
        <v>0.28911012139999998</v>
      </c>
      <c r="E2141" s="6" t="s">
        <v>963</v>
      </c>
      <c r="F2141" s="6" t="s">
        <v>963</v>
      </c>
      <c r="G2141" s="6" t="s">
        <v>963</v>
      </c>
      <c r="H2141" s="6">
        <v>0.1633315095</v>
      </c>
      <c r="I2141" s="6" t="s">
        <v>964</v>
      </c>
      <c r="J2141" s="6">
        <v>0.14922333630000001</v>
      </c>
      <c r="K2141" s="6" t="s">
        <v>964</v>
      </c>
      <c r="L2141" s="1" t="s">
        <v>93</v>
      </c>
      <c r="M2141" s="1" t="s">
        <v>16</v>
      </c>
      <c r="N2141" s="1" t="s">
        <v>11</v>
      </c>
      <c r="O2141" s="1" t="s">
        <v>94</v>
      </c>
      <c r="P2141" s="1" t="s">
        <v>18</v>
      </c>
      <c r="Q2141" s="1" t="s">
        <v>95</v>
      </c>
      <c r="R2141" s="1" t="s">
        <v>20</v>
      </c>
    </row>
    <row r="2142" spans="1:18" hidden="1" x14ac:dyDescent="0.3">
      <c r="A2142" s="1" t="s">
        <v>497</v>
      </c>
      <c r="B2142" s="1">
        <v>24021</v>
      </c>
      <c r="C2142" s="1" t="s">
        <v>12</v>
      </c>
      <c r="D2142" s="6">
        <v>0.29124377810000002</v>
      </c>
      <c r="E2142" s="6" t="s">
        <v>963</v>
      </c>
      <c r="F2142" s="6" t="s">
        <v>963</v>
      </c>
      <c r="G2142" s="6" t="s">
        <v>963</v>
      </c>
      <c r="H2142" s="6">
        <v>0.1391184301</v>
      </c>
      <c r="I2142" s="6" t="s">
        <v>964</v>
      </c>
      <c r="J2142" s="6">
        <v>0.1178642803</v>
      </c>
      <c r="K2142" s="6" t="s">
        <v>964</v>
      </c>
      <c r="L2142" s="1" t="s">
        <v>93</v>
      </c>
      <c r="M2142" s="1" t="s">
        <v>16</v>
      </c>
      <c r="N2142" s="1" t="s">
        <v>11</v>
      </c>
      <c r="O2142" s="1" t="s">
        <v>94</v>
      </c>
      <c r="P2142" s="1" t="s">
        <v>18</v>
      </c>
      <c r="Q2142" s="1" t="s">
        <v>95</v>
      </c>
      <c r="R2142" s="1" t="s">
        <v>20</v>
      </c>
    </row>
    <row r="2143" spans="1:18" hidden="1" x14ac:dyDescent="0.3">
      <c r="A2143" s="1" t="s">
        <v>811</v>
      </c>
      <c r="B2143" s="1">
        <v>51683</v>
      </c>
      <c r="C2143" s="1" t="s">
        <v>10</v>
      </c>
      <c r="D2143" s="6">
        <v>0.39579476409999997</v>
      </c>
      <c r="E2143" s="6" t="s">
        <v>963</v>
      </c>
      <c r="F2143" s="6" t="s">
        <v>963</v>
      </c>
      <c r="G2143" s="6" t="s">
        <v>963</v>
      </c>
      <c r="H2143" s="6">
        <v>0.2305589924</v>
      </c>
      <c r="I2143" s="6" t="s">
        <v>964</v>
      </c>
      <c r="J2143" s="6">
        <v>0.21488902679999999</v>
      </c>
      <c r="K2143" s="6" t="s">
        <v>964</v>
      </c>
      <c r="L2143" s="1" t="s">
        <v>93</v>
      </c>
      <c r="M2143" s="1" t="s">
        <v>16</v>
      </c>
      <c r="N2143" s="1" t="s">
        <v>11</v>
      </c>
      <c r="O2143" s="1" t="s">
        <v>94</v>
      </c>
      <c r="P2143" s="1" t="s">
        <v>18</v>
      </c>
      <c r="Q2143" s="1" t="s">
        <v>95</v>
      </c>
      <c r="R2143" s="1" t="s">
        <v>20</v>
      </c>
    </row>
    <row r="2144" spans="1:18" hidden="1" x14ac:dyDescent="0.3">
      <c r="A2144" s="1" t="s">
        <v>811</v>
      </c>
      <c r="B2144" s="1">
        <v>51600</v>
      </c>
      <c r="C2144" s="1" t="s">
        <v>10</v>
      </c>
      <c r="D2144" s="6">
        <v>0.42511304519999998</v>
      </c>
      <c r="E2144" s="6" t="s">
        <v>963</v>
      </c>
      <c r="F2144" s="6" t="s">
        <v>963</v>
      </c>
      <c r="G2144" s="6" t="s">
        <v>963</v>
      </c>
      <c r="H2144" s="6">
        <v>0.247637316</v>
      </c>
      <c r="I2144" s="6" t="s">
        <v>964</v>
      </c>
      <c r="J2144" s="6">
        <v>0.23080678539999999</v>
      </c>
      <c r="K2144" s="6" t="s">
        <v>964</v>
      </c>
      <c r="L2144" s="1" t="s">
        <v>93</v>
      </c>
      <c r="M2144" s="1" t="s">
        <v>16</v>
      </c>
      <c r="N2144" s="1" t="s">
        <v>11</v>
      </c>
      <c r="O2144" s="1" t="s">
        <v>94</v>
      </c>
      <c r="P2144" s="1" t="s">
        <v>18</v>
      </c>
      <c r="Q2144" s="1" t="s">
        <v>95</v>
      </c>
      <c r="R2144" s="1" t="s">
        <v>20</v>
      </c>
    </row>
    <row r="2145" spans="1:18" hidden="1" x14ac:dyDescent="0.3">
      <c r="A2145" s="1" t="s">
        <v>9</v>
      </c>
      <c r="B2145" s="1">
        <v>11001</v>
      </c>
      <c r="C2145" s="1" t="s">
        <v>12</v>
      </c>
      <c r="D2145" s="6">
        <v>0.43965071880000001</v>
      </c>
      <c r="E2145" s="6" t="s">
        <v>963</v>
      </c>
      <c r="F2145" s="6" t="s">
        <v>963</v>
      </c>
      <c r="G2145" s="6" t="s">
        <v>963</v>
      </c>
      <c r="H2145" s="6">
        <v>0.20137854559999999</v>
      </c>
      <c r="I2145" s="6" t="s">
        <v>964</v>
      </c>
      <c r="J2145" s="6">
        <v>0.166171504</v>
      </c>
      <c r="K2145" s="6" t="s">
        <v>964</v>
      </c>
      <c r="L2145" s="1" t="s">
        <v>93</v>
      </c>
      <c r="M2145" s="1" t="s">
        <v>16</v>
      </c>
      <c r="N2145" s="1" t="s">
        <v>11</v>
      </c>
      <c r="O2145" s="1" t="s">
        <v>94</v>
      </c>
      <c r="P2145" s="1" t="s">
        <v>18</v>
      </c>
      <c r="Q2145" s="1" t="s">
        <v>95</v>
      </c>
      <c r="R2145" s="1" t="s">
        <v>20</v>
      </c>
    </row>
    <row r="2146" spans="1:18" hidden="1" x14ac:dyDescent="0.3">
      <c r="A2146" s="1" t="s">
        <v>497</v>
      </c>
      <c r="B2146" s="1">
        <v>24017</v>
      </c>
      <c r="C2146" s="1" t="s">
        <v>10</v>
      </c>
      <c r="D2146" s="6">
        <v>0.59384724020000001</v>
      </c>
      <c r="E2146" s="6" t="s">
        <v>963</v>
      </c>
      <c r="F2146" s="6" t="s">
        <v>963</v>
      </c>
      <c r="G2146" s="6" t="s">
        <v>963</v>
      </c>
      <c r="H2146" s="6">
        <v>0.33549136769999999</v>
      </c>
      <c r="I2146" s="6" t="s">
        <v>964</v>
      </c>
      <c r="J2146" s="6">
        <v>0.3065126809</v>
      </c>
      <c r="K2146" s="6" t="s">
        <v>964</v>
      </c>
      <c r="L2146" s="1" t="s">
        <v>93</v>
      </c>
      <c r="M2146" s="1" t="s">
        <v>16</v>
      </c>
      <c r="N2146" s="1" t="s">
        <v>11</v>
      </c>
      <c r="O2146" s="1" t="s">
        <v>94</v>
      </c>
      <c r="P2146" s="1" t="s">
        <v>18</v>
      </c>
      <c r="Q2146" s="1" t="s">
        <v>95</v>
      </c>
      <c r="R2146" s="1" t="s">
        <v>20</v>
      </c>
    </row>
    <row r="2147" spans="1:18" hidden="1" x14ac:dyDescent="0.3">
      <c r="A2147" s="1" t="s">
        <v>811</v>
      </c>
      <c r="B2147" s="1">
        <v>51013</v>
      </c>
      <c r="C2147" s="1" t="s">
        <v>10</v>
      </c>
      <c r="D2147" s="6">
        <v>0.69630679920000005</v>
      </c>
      <c r="E2147" s="6" t="s">
        <v>963</v>
      </c>
      <c r="F2147" s="6" t="s">
        <v>963</v>
      </c>
      <c r="G2147" s="6" t="s">
        <v>963</v>
      </c>
      <c r="H2147" s="6">
        <v>0.40561272990000002</v>
      </c>
      <c r="I2147" s="6" t="s">
        <v>964</v>
      </c>
      <c r="J2147" s="6">
        <v>0.37804531559999999</v>
      </c>
      <c r="K2147" s="6" t="s">
        <v>964</v>
      </c>
      <c r="L2147" s="1" t="s">
        <v>93</v>
      </c>
      <c r="M2147" s="1" t="s">
        <v>16</v>
      </c>
      <c r="N2147" s="1" t="s">
        <v>11</v>
      </c>
      <c r="O2147" s="1" t="s">
        <v>94</v>
      </c>
      <c r="P2147" s="1" t="s">
        <v>18</v>
      </c>
      <c r="Q2147" s="1" t="s">
        <v>95</v>
      </c>
      <c r="R2147" s="1" t="s">
        <v>20</v>
      </c>
    </row>
    <row r="2148" spans="1:18" hidden="1" x14ac:dyDescent="0.3">
      <c r="A2148" s="1" t="s">
        <v>497</v>
      </c>
      <c r="B2148" s="1">
        <v>24033</v>
      </c>
      <c r="C2148" s="1" t="s">
        <v>12</v>
      </c>
      <c r="D2148" s="6">
        <v>0.83763715400000005</v>
      </c>
      <c r="E2148" s="6" t="s">
        <v>963</v>
      </c>
      <c r="F2148" s="6" t="s">
        <v>963</v>
      </c>
      <c r="G2148" s="6" t="s">
        <v>963</v>
      </c>
      <c r="H2148" s="6">
        <v>0.40011385030000002</v>
      </c>
      <c r="I2148" s="6" t="s">
        <v>964</v>
      </c>
      <c r="J2148" s="6">
        <v>0.33898546470000002</v>
      </c>
      <c r="K2148" s="6" t="s">
        <v>964</v>
      </c>
      <c r="L2148" s="1" t="s">
        <v>93</v>
      </c>
      <c r="M2148" s="1" t="s">
        <v>16</v>
      </c>
      <c r="N2148" s="1" t="s">
        <v>11</v>
      </c>
      <c r="O2148" s="1" t="s">
        <v>94</v>
      </c>
      <c r="P2148" s="1" t="s">
        <v>18</v>
      </c>
      <c r="Q2148" s="1" t="s">
        <v>95</v>
      </c>
      <c r="R2148" s="1" t="s">
        <v>20</v>
      </c>
    </row>
    <row r="2149" spans="1:18" hidden="1" x14ac:dyDescent="0.3">
      <c r="A2149" s="1" t="s">
        <v>811</v>
      </c>
      <c r="B2149" s="1">
        <v>51510</v>
      </c>
      <c r="C2149" s="1" t="s">
        <v>10</v>
      </c>
      <c r="D2149" s="6">
        <v>0.90153231919999999</v>
      </c>
      <c r="E2149" s="6" t="s">
        <v>963</v>
      </c>
      <c r="F2149" s="6" t="s">
        <v>963</v>
      </c>
      <c r="G2149" s="6" t="s">
        <v>963</v>
      </c>
      <c r="H2149" s="6">
        <v>0.52516190399999996</v>
      </c>
      <c r="I2149" s="6" t="s">
        <v>964</v>
      </c>
      <c r="J2149" s="6">
        <v>0.48946938800000001</v>
      </c>
      <c r="K2149" s="6" t="s">
        <v>964</v>
      </c>
      <c r="L2149" s="1" t="s">
        <v>93</v>
      </c>
      <c r="M2149" s="1" t="s">
        <v>16</v>
      </c>
      <c r="N2149" s="1" t="s">
        <v>11</v>
      </c>
      <c r="O2149" s="1" t="s">
        <v>94</v>
      </c>
      <c r="P2149" s="1" t="s">
        <v>18</v>
      </c>
      <c r="Q2149" s="1" t="s">
        <v>95</v>
      </c>
      <c r="R2149" s="1" t="s">
        <v>20</v>
      </c>
    </row>
    <row r="2150" spans="1:18" hidden="1" x14ac:dyDescent="0.3">
      <c r="A2150" s="1" t="s">
        <v>497</v>
      </c>
      <c r="B2150" s="1">
        <v>24031</v>
      </c>
      <c r="C2150" s="1" t="s">
        <v>12</v>
      </c>
      <c r="D2150" s="6">
        <v>1.0965201183</v>
      </c>
      <c r="E2150" s="6" t="s">
        <v>963</v>
      </c>
      <c r="F2150" s="6" t="s">
        <v>963</v>
      </c>
      <c r="G2150" s="6" t="s">
        <v>963</v>
      </c>
      <c r="H2150" s="6">
        <v>0.52377465249999999</v>
      </c>
      <c r="I2150" s="6" t="s">
        <v>964</v>
      </c>
      <c r="J2150" s="6">
        <v>0.44375381139999998</v>
      </c>
      <c r="K2150" s="6" t="s">
        <v>964</v>
      </c>
      <c r="L2150" s="1" t="s">
        <v>93</v>
      </c>
      <c r="M2150" s="1" t="s">
        <v>16</v>
      </c>
      <c r="N2150" s="1" t="s">
        <v>11</v>
      </c>
      <c r="O2150" s="1" t="s">
        <v>94</v>
      </c>
      <c r="P2150" s="1" t="s">
        <v>18</v>
      </c>
      <c r="Q2150" s="1" t="s">
        <v>95</v>
      </c>
      <c r="R2150" s="1" t="s">
        <v>20</v>
      </c>
    </row>
    <row r="2151" spans="1:18" hidden="1" x14ac:dyDescent="0.3">
      <c r="A2151" s="1" t="s">
        <v>811</v>
      </c>
      <c r="B2151" s="1">
        <v>51153</v>
      </c>
      <c r="C2151" s="1" t="s">
        <v>10</v>
      </c>
      <c r="D2151" s="6">
        <v>1.1287475548000001</v>
      </c>
      <c r="E2151" s="6" t="s">
        <v>963</v>
      </c>
      <c r="F2151" s="6" t="s">
        <v>963</v>
      </c>
      <c r="G2151" s="6" t="s">
        <v>963</v>
      </c>
      <c r="H2151" s="6">
        <v>0.65751959859999998</v>
      </c>
      <c r="I2151" s="6" t="s">
        <v>964</v>
      </c>
      <c r="J2151" s="6">
        <v>0.61283138479999999</v>
      </c>
      <c r="K2151" s="6" t="s">
        <v>964</v>
      </c>
      <c r="L2151" s="1" t="s">
        <v>93</v>
      </c>
      <c r="M2151" s="1" t="s">
        <v>16</v>
      </c>
      <c r="N2151" s="1" t="s">
        <v>11</v>
      </c>
      <c r="O2151" s="1" t="s">
        <v>94</v>
      </c>
      <c r="P2151" s="1" t="s">
        <v>18</v>
      </c>
      <c r="Q2151" s="1" t="s">
        <v>95</v>
      </c>
      <c r="R2151" s="1" t="s">
        <v>20</v>
      </c>
    </row>
    <row r="2152" spans="1:18" hidden="1" x14ac:dyDescent="0.3">
      <c r="A2152" s="1" t="s">
        <v>811</v>
      </c>
      <c r="B2152" s="1">
        <v>51059</v>
      </c>
      <c r="C2152" s="1" t="s">
        <v>12</v>
      </c>
      <c r="D2152" s="6">
        <v>1.1808702923000001</v>
      </c>
      <c r="E2152" s="6" t="s">
        <v>963</v>
      </c>
      <c r="F2152" s="6" t="s">
        <v>963</v>
      </c>
      <c r="G2152" s="6" t="s">
        <v>963</v>
      </c>
      <c r="H2152" s="6">
        <v>0.57970186459999995</v>
      </c>
      <c r="I2152" s="6" t="s">
        <v>964</v>
      </c>
      <c r="J2152" s="6">
        <v>0.50130583200000001</v>
      </c>
      <c r="K2152" s="6" t="s">
        <v>964</v>
      </c>
      <c r="L2152" s="1" t="s">
        <v>93</v>
      </c>
      <c r="M2152" s="1" t="s">
        <v>16</v>
      </c>
      <c r="N2152" s="1" t="s">
        <v>11</v>
      </c>
      <c r="O2152" s="1" t="s">
        <v>94</v>
      </c>
      <c r="P2152" s="1" t="s">
        <v>18</v>
      </c>
      <c r="Q2152" s="1" t="s">
        <v>95</v>
      </c>
      <c r="R2152" s="1" t="s">
        <v>20</v>
      </c>
    </row>
    <row r="2153" spans="1:18" hidden="1" x14ac:dyDescent="0.3">
      <c r="A2153" s="1" t="s">
        <v>811</v>
      </c>
      <c r="B2153" s="1">
        <v>51107</v>
      </c>
      <c r="C2153" s="1" t="s">
        <v>10</v>
      </c>
      <c r="D2153" s="6">
        <v>1.4585769443000001</v>
      </c>
      <c r="E2153" s="6" t="s">
        <v>963</v>
      </c>
      <c r="F2153" s="6" t="s">
        <v>963</v>
      </c>
      <c r="G2153" s="6" t="s">
        <v>963</v>
      </c>
      <c r="H2153" s="6">
        <v>0.84965227109999997</v>
      </c>
      <c r="I2153" s="6" t="s">
        <v>964</v>
      </c>
      <c r="J2153" s="6">
        <v>0.79190581719999997</v>
      </c>
      <c r="K2153" s="6" t="s">
        <v>964</v>
      </c>
      <c r="L2153" s="1" t="s">
        <v>93</v>
      </c>
      <c r="M2153" s="1" t="s">
        <v>16</v>
      </c>
      <c r="N2153" s="1" t="s">
        <v>11</v>
      </c>
      <c r="O2153" s="1" t="s">
        <v>94</v>
      </c>
      <c r="P2153" s="1" t="s">
        <v>18</v>
      </c>
      <c r="Q2153" s="1" t="s">
        <v>95</v>
      </c>
      <c r="R2153" s="1" t="s">
        <v>20</v>
      </c>
    </row>
    <row r="2154" spans="1:18" hidden="1" x14ac:dyDescent="0.3">
      <c r="A2154" s="1" t="s">
        <v>497</v>
      </c>
      <c r="B2154" s="1">
        <v>24021</v>
      </c>
      <c r="C2154" s="1" t="s">
        <v>10</v>
      </c>
      <c r="D2154" s="6">
        <v>1.8284261098000001</v>
      </c>
      <c r="E2154" s="6" t="s">
        <v>963</v>
      </c>
      <c r="F2154" s="6" t="s">
        <v>963</v>
      </c>
      <c r="G2154" s="6" t="s">
        <v>963</v>
      </c>
      <c r="H2154" s="6">
        <v>1.0329614397</v>
      </c>
      <c r="I2154" s="6" t="s">
        <v>964</v>
      </c>
      <c r="J2154" s="6">
        <v>0.94373599429999999</v>
      </c>
      <c r="K2154" s="6" t="s">
        <v>964</v>
      </c>
      <c r="L2154" s="1" t="s">
        <v>93</v>
      </c>
      <c r="M2154" s="1" t="s">
        <v>16</v>
      </c>
      <c r="N2154" s="1" t="s">
        <v>11</v>
      </c>
      <c r="O2154" s="1" t="s">
        <v>94</v>
      </c>
      <c r="P2154" s="1" t="s">
        <v>18</v>
      </c>
      <c r="Q2154" s="1" t="s">
        <v>95</v>
      </c>
      <c r="R2154" s="1" t="s">
        <v>20</v>
      </c>
    </row>
    <row r="2155" spans="1:18" hidden="1" x14ac:dyDescent="0.3">
      <c r="A2155" s="1" t="s">
        <v>9</v>
      </c>
      <c r="B2155" s="1">
        <v>11001</v>
      </c>
      <c r="C2155" s="1" t="s">
        <v>10</v>
      </c>
      <c r="D2155" s="6">
        <v>2.7019125209000001</v>
      </c>
      <c r="E2155" s="6" t="s">
        <v>963</v>
      </c>
      <c r="F2155" s="6" t="s">
        <v>963</v>
      </c>
      <c r="G2155" s="6" t="s">
        <v>963</v>
      </c>
      <c r="H2155" s="6">
        <v>1.4684428615</v>
      </c>
      <c r="I2155" s="6" t="s">
        <v>964</v>
      </c>
      <c r="J2155" s="6">
        <v>1.3142810883</v>
      </c>
      <c r="K2155" s="6" t="s">
        <v>964</v>
      </c>
      <c r="L2155" s="1" t="s">
        <v>93</v>
      </c>
      <c r="M2155" s="1" t="s">
        <v>16</v>
      </c>
      <c r="N2155" s="1" t="s">
        <v>11</v>
      </c>
      <c r="O2155" s="1" t="s">
        <v>94</v>
      </c>
      <c r="P2155" s="1" t="s">
        <v>18</v>
      </c>
      <c r="Q2155" s="1" t="s">
        <v>95</v>
      </c>
      <c r="R2155" s="1" t="s">
        <v>20</v>
      </c>
    </row>
    <row r="2156" spans="1:18" hidden="1" x14ac:dyDescent="0.3">
      <c r="A2156" s="1" t="s">
        <v>497</v>
      </c>
      <c r="B2156" s="1">
        <v>24033</v>
      </c>
      <c r="C2156" s="1" t="s">
        <v>10</v>
      </c>
      <c r="D2156" s="6">
        <v>5.2586812556</v>
      </c>
      <c r="E2156" s="6" t="s">
        <v>963</v>
      </c>
      <c r="F2156" s="6" t="s">
        <v>963</v>
      </c>
      <c r="G2156" s="6" t="s">
        <v>963</v>
      </c>
      <c r="H2156" s="6">
        <v>2.9708659494999998</v>
      </c>
      <c r="I2156" s="6" t="s">
        <v>964</v>
      </c>
      <c r="J2156" s="6">
        <v>2.7142500117999999</v>
      </c>
      <c r="K2156" s="6" t="s">
        <v>964</v>
      </c>
      <c r="L2156" s="1" t="s">
        <v>93</v>
      </c>
      <c r="M2156" s="1" t="s">
        <v>16</v>
      </c>
      <c r="N2156" s="1" t="s">
        <v>11</v>
      </c>
      <c r="O2156" s="1" t="s">
        <v>94</v>
      </c>
      <c r="P2156" s="1" t="s">
        <v>18</v>
      </c>
      <c r="Q2156" s="1" t="s">
        <v>95</v>
      </c>
      <c r="R2156" s="1" t="s">
        <v>20</v>
      </c>
    </row>
    <row r="2157" spans="1:18" hidden="1" x14ac:dyDescent="0.3">
      <c r="A2157" s="1" t="s">
        <v>497</v>
      </c>
      <c r="B2157" s="1">
        <v>24031</v>
      </c>
      <c r="C2157" s="1" t="s">
        <v>10</v>
      </c>
      <c r="D2157" s="6">
        <v>6.8839437383000002</v>
      </c>
      <c r="E2157" s="6" t="s">
        <v>963</v>
      </c>
      <c r="F2157" s="6" t="s">
        <v>963</v>
      </c>
      <c r="G2157" s="6" t="s">
        <v>963</v>
      </c>
      <c r="H2157" s="6">
        <v>3.8890539212999999</v>
      </c>
      <c r="I2157" s="6" t="s">
        <v>964</v>
      </c>
      <c r="J2157" s="6">
        <v>3.5531287298000001</v>
      </c>
      <c r="K2157" s="6" t="s">
        <v>964</v>
      </c>
      <c r="L2157" s="1" t="s">
        <v>93</v>
      </c>
      <c r="M2157" s="1" t="s">
        <v>16</v>
      </c>
      <c r="N2157" s="1" t="s">
        <v>11</v>
      </c>
      <c r="O2157" s="1" t="s">
        <v>94</v>
      </c>
      <c r="P2157" s="1" t="s">
        <v>18</v>
      </c>
      <c r="Q2157" s="1" t="s">
        <v>95</v>
      </c>
      <c r="R2157" s="1" t="s">
        <v>20</v>
      </c>
    </row>
    <row r="2158" spans="1:18" hidden="1" x14ac:dyDescent="0.3">
      <c r="A2158" s="1" t="s">
        <v>811</v>
      </c>
      <c r="B2158" s="1">
        <v>51059</v>
      </c>
      <c r="C2158" s="1" t="s">
        <v>10</v>
      </c>
      <c r="D2158" s="6">
        <v>7.4468077034000002</v>
      </c>
      <c r="E2158" s="6" t="s">
        <v>963</v>
      </c>
      <c r="F2158" s="6" t="s">
        <v>963</v>
      </c>
      <c r="G2158" s="6" t="s">
        <v>963</v>
      </c>
      <c r="H2158" s="6">
        <v>4.3379252291999997</v>
      </c>
      <c r="I2158" s="6" t="s">
        <v>964</v>
      </c>
      <c r="J2158" s="6">
        <v>4.0430959159000004</v>
      </c>
      <c r="K2158" s="6" t="s">
        <v>964</v>
      </c>
      <c r="L2158" s="1" t="s">
        <v>93</v>
      </c>
      <c r="M2158" s="1" t="s">
        <v>16</v>
      </c>
      <c r="N2158" s="1" t="s">
        <v>11</v>
      </c>
      <c r="O2158" s="1" t="s">
        <v>94</v>
      </c>
      <c r="P2158" s="1" t="s">
        <v>18</v>
      </c>
      <c r="Q2158" s="1" t="s">
        <v>95</v>
      </c>
      <c r="R2158" s="1" t="s">
        <v>20</v>
      </c>
    </row>
    <row r="2159" spans="1:18" hidden="1" x14ac:dyDescent="0.3">
      <c r="A2159" s="1" t="s">
        <v>497</v>
      </c>
      <c r="B2159" s="1">
        <v>24017</v>
      </c>
      <c r="C2159" s="1" t="s">
        <v>12</v>
      </c>
      <c r="D2159" s="6">
        <v>7.3476689999999996E-4</v>
      </c>
      <c r="E2159" s="6" t="s">
        <v>963</v>
      </c>
      <c r="F2159" s="6" t="s">
        <v>963</v>
      </c>
      <c r="G2159" s="6" t="s">
        <v>963</v>
      </c>
      <c r="H2159" s="5" t="s">
        <v>14</v>
      </c>
      <c r="I2159" s="6" t="s">
        <v>964</v>
      </c>
      <c r="J2159" s="5" t="s">
        <v>14</v>
      </c>
      <c r="K2159" s="6" t="s">
        <v>964</v>
      </c>
      <c r="L2159" s="1" t="s">
        <v>518</v>
      </c>
      <c r="M2159" s="1" t="s">
        <v>16</v>
      </c>
      <c r="N2159" s="1" t="s">
        <v>11</v>
      </c>
      <c r="O2159" s="1" t="s">
        <v>17</v>
      </c>
      <c r="P2159" s="1" t="s">
        <v>31</v>
      </c>
      <c r="Q2159" s="1" t="s">
        <v>519</v>
      </c>
      <c r="R2159" s="1" t="s">
        <v>20</v>
      </c>
    </row>
    <row r="2160" spans="1:18" hidden="1" x14ac:dyDescent="0.3">
      <c r="A2160" s="1" t="s">
        <v>811</v>
      </c>
      <c r="B2160" s="1">
        <v>51510</v>
      </c>
      <c r="C2160" s="1" t="s">
        <v>12</v>
      </c>
      <c r="D2160" s="6">
        <v>8.7058209999999999E-4</v>
      </c>
      <c r="E2160" s="6" t="s">
        <v>963</v>
      </c>
      <c r="F2160" s="6" t="s">
        <v>963</v>
      </c>
      <c r="G2160" s="6" t="s">
        <v>963</v>
      </c>
      <c r="H2160" s="5" t="s">
        <v>14</v>
      </c>
      <c r="I2160" s="6" t="s">
        <v>964</v>
      </c>
      <c r="J2160" s="5" t="s">
        <v>14</v>
      </c>
      <c r="K2160" s="6" t="s">
        <v>964</v>
      </c>
      <c r="L2160" s="1" t="s">
        <v>518</v>
      </c>
      <c r="M2160" s="1" t="s">
        <v>16</v>
      </c>
      <c r="N2160" s="1" t="s">
        <v>11</v>
      </c>
      <c r="O2160" s="1" t="s">
        <v>17</v>
      </c>
      <c r="P2160" s="1" t="s">
        <v>31</v>
      </c>
      <c r="Q2160" s="1" t="s">
        <v>519</v>
      </c>
      <c r="R2160" s="1" t="s">
        <v>20</v>
      </c>
    </row>
    <row r="2161" spans="1:18" hidden="1" x14ac:dyDescent="0.3">
      <c r="A2161" s="1" t="s">
        <v>811</v>
      </c>
      <c r="B2161" s="1">
        <v>51610</v>
      </c>
      <c r="C2161" s="1" t="s">
        <v>12</v>
      </c>
      <c r="D2161" s="6">
        <v>8.9806469999999998E-4</v>
      </c>
      <c r="E2161" s="6" t="s">
        <v>963</v>
      </c>
      <c r="F2161" s="6" t="s">
        <v>963</v>
      </c>
      <c r="G2161" s="6" t="s">
        <v>963</v>
      </c>
      <c r="H2161" s="5" t="s">
        <v>14</v>
      </c>
      <c r="I2161" s="6" t="s">
        <v>964</v>
      </c>
      <c r="J2161" s="5" t="s">
        <v>14</v>
      </c>
      <c r="K2161" s="6" t="s">
        <v>964</v>
      </c>
      <c r="L2161" s="1" t="s">
        <v>518</v>
      </c>
      <c r="M2161" s="1" t="s">
        <v>16</v>
      </c>
      <c r="N2161" s="1" t="s">
        <v>11</v>
      </c>
      <c r="O2161" s="1" t="s">
        <v>17</v>
      </c>
      <c r="P2161" s="1" t="s">
        <v>31</v>
      </c>
      <c r="Q2161" s="1" t="s">
        <v>519</v>
      </c>
      <c r="R2161" s="1" t="s">
        <v>20</v>
      </c>
    </row>
    <row r="2162" spans="1:18" hidden="1" x14ac:dyDescent="0.3">
      <c r="A2162" s="1" t="s">
        <v>497</v>
      </c>
      <c r="B2162" s="1">
        <v>24017</v>
      </c>
      <c r="C2162" s="1" t="s">
        <v>10</v>
      </c>
      <c r="D2162" s="6">
        <v>9.6361229999999997E-4</v>
      </c>
      <c r="E2162" s="6" t="s">
        <v>963</v>
      </c>
      <c r="F2162" s="6" t="s">
        <v>963</v>
      </c>
      <c r="G2162" s="6" t="s">
        <v>963</v>
      </c>
      <c r="H2162" s="6">
        <v>3.5414099999999998E-4</v>
      </c>
      <c r="I2162" s="6" t="s">
        <v>964</v>
      </c>
      <c r="J2162" s="6">
        <v>2.8563580000000001E-4</v>
      </c>
      <c r="K2162" s="6" t="s">
        <v>964</v>
      </c>
      <c r="L2162" s="1" t="s">
        <v>518</v>
      </c>
      <c r="M2162" s="1" t="s">
        <v>16</v>
      </c>
      <c r="N2162" s="1" t="s">
        <v>11</v>
      </c>
      <c r="O2162" s="1" t="s">
        <v>17</v>
      </c>
      <c r="P2162" s="1" t="s">
        <v>31</v>
      </c>
      <c r="Q2162" s="1" t="s">
        <v>519</v>
      </c>
      <c r="R2162" s="1" t="s">
        <v>20</v>
      </c>
    </row>
    <row r="2163" spans="1:18" hidden="1" x14ac:dyDescent="0.3">
      <c r="A2163" s="1" t="s">
        <v>811</v>
      </c>
      <c r="B2163" s="1">
        <v>51510</v>
      </c>
      <c r="C2163" s="1" t="s">
        <v>10</v>
      </c>
      <c r="D2163" s="6">
        <v>1.0906507000000001E-3</v>
      </c>
      <c r="E2163" s="6" t="s">
        <v>963</v>
      </c>
      <c r="F2163" s="6" t="s">
        <v>963</v>
      </c>
      <c r="G2163" s="6" t="s">
        <v>963</v>
      </c>
      <c r="H2163" s="6">
        <v>4.1632890000000002E-4</v>
      </c>
      <c r="I2163" s="6" t="s">
        <v>964</v>
      </c>
      <c r="J2163" s="6">
        <v>3.215437E-4</v>
      </c>
      <c r="K2163" s="6" t="s">
        <v>964</v>
      </c>
      <c r="L2163" s="1" t="s">
        <v>518</v>
      </c>
      <c r="M2163" s="1" t="s">
        <v>16</v>
      </c>
      <c r="N2163" s="1" t="s">
        <v>11</v>
      </c>
      <c r="O2163" s="1" t="s">
        <v>17</v>
      </c>
      <c r="P2163" s="1" t="s">
        <v>31</v>
      </c>
      <c r="Q2163" s="1" t="s">
        <v>519</v>
      </c>
      <c r="R2163" s="1" t="s">
        <v>20</v>
      </c>
    </row>
    <row r="2164" spans="1:18" hidden="1" x14ac:dyDescent="0.3">
      <c r="A2164" s="1" t="s">
        <v>811</v>
      </c>
      <c r="B2164" s="1">
        <v>51610</v>
      </c>
      <c r="C2164" s="1" t="s">
        <v>10</v>
      </c>
      <c r="D2164" s="6">
        <v>1.1250805E-3</v>
      </c>
      <c r="E2164" s="6" t="s">
        <v>963</v>
      </c>
      <c r="F2164" s="6" t="s">
        <v>963</v>
      </c>
      <c r="G2164" s="6" t="s">
        <v>963</v>
      </c>
      <c r="H2164" s="6">
        <v>4.2947150000000002E-4</v>
      </c>
      <c r="I2164" s="6" t="s">
        <v>964</v>
      </c>
      <c r="J2164" s="6">
        <v>3.3169439999999997E-4</v>
      </c>
      <c r="K2164" s="6" t="s">
        <v>964</v>
      </c>
      <c r="L2164" s="1" t="s">
        <v>518</v>
      </c>
      <c r="M2164" s="1" t="s">
        <v>16</v>
      </c>
      <c r="N2164" s="1" t="s">
        <v>11</v>
      </c>
      <c r="O2164" s="1" t="s">
        <v>17</v>
      </c>
      <c r="P2164" s="1" t="s">
        <v>31</v>
      </c>
      <c r="Q2164" s="1" t="s">
        <v>519</v>
      </c>
      <c r="R2164" s="1" t="s">
        <v>20</v>
      </c>
    </row>
    <row r="2165" spans="1:18" hidden="1" x14ac:dyDescent="0.3">
      <c r="A2165" s="1" t="s">
        <v>497</v>
      </c>
      <c r="B2165" s="1">
        <v>24021</v>
      </c>
      <c r="C2165" s="1" t="s">
        <v>12</v>
      </c>
      <c r="D2165" s="6">
        <v>1.3753769999999999E-3</v>
      </c>
      <c r="E2165" s="6" t="s">
        <v>963</v>
      </c>
      <c r="F2165" s="6" t="s">
        <v>963</v>
      </c>
      <c r="G2165" s="6" t="s">
        <v>963</v>
      </c>
      <c r="H2165" s="6">
        <v>3.5919959999999998E-4</v>
      </c>
      <c r="I2165" s="6" t="s">
        <v>964</v>
      </c>
      <c r="J2165" s="5" t="s">
        <v>14</v>
      </c>
      <c r="K2165" s="6" t="s">
        <v>964</v>
      </c>
      <c r="L2165" s="1" t="s">
        <v>518</v>
      </c>
      <c r="M2165" s="1" t="s">
        <v>16</v>
      </c>
      <c r="N2165" s="1" t="s">
        <v>11</v>
      </c>
      <c r="O2165" s="1" t="s">
        <v>17</v>
      </c>
      <c r="P2165" s="1" t="s">
        <v>31</v>
      </c>
      <c r="Q2165" s="1" t="s">
        <v>519</v>
      </c>
      <c r="R2165" s="1" t="s">
        <v>20</v>
      </c>
    </row>
    <row r="2166" spans="1:18" hidden="1" x14ac:dyDescent="0.3">
      <c r="A2166" s="1" t="s">
        <v>497</v>
      </c>
      <c r="B2166" s="1">
        <v>24021</v>
      </c>
      <c r="C2166" s="1" t="s">
        <v>10</v>
      </c>
      <c r="D2166" s="6">
        <v>1.8037429E-3</v>
      </c>
      <c r="E2166" s="6" t="s">
        <v>963</v>
      </c>
      <c r="F2166" s="6" t="s">
        <v>963</v>
      </c>
      <c r="G2166" s="6" t="s">
        <v>963</v>
      </c>
      <c r="H2166" s="6">
        <v>6.6290030000000001E-4</v>
      </c>
      <c r="I2166" s="6" t="s">
        <v>964</v>
      </c>
      <c r="J2166" s="6">
        <v>5.3466919999999995E-4</v>
      </c>
      <c r="K2166" s="6" t="s">
        <v>964</v>
      </c>
      <c r="L2166" s="1" t="s">
        <v>518</v>
      </c>
      <c r="M2166" s="1" t="s">
        <v>16</v>
      </c>
      <c r="N2166" s="1" t="s">
        <v>11</v>
      </c>
      <c r="O2166" s="1" t="s">
        <v>17</v>
      </c>
      <c r="P2166" s="1" t="s">
        <v>31</v>
      </c>
      <c r="Q2166" s="1" t="s">
        <v>519</v>
      </c>
      <c r="R2166" s="1" t="s">
        <v>20</v>
      </c>
    </row>
    <row r="2167" spans="1:18" hidden="1" x14ac:dyDescent="0.3">
      <c r="A2167" s="1" t="s">
        <v>811</v>
      </c>
      <c r="B2167" s="1">
        <v>51153</v>
      </c>
      <c r="C2167" s="1" t="s">
        <v>12</v>
      </c>
      <c r="D2167" s="6">
        <v>1.9893686999999998E-3</v>
      </c>
      <c r="E2167" s="6" t="s">
        <v>963</v>
      </c>
      <c r="F2167" s="6" t="s">
        <v>963</v>
      </c>
      <c r="G2167" s="6" t="s">
        <v>963</v>
      </c>
      <c r="H2167" s="6">
        <v>5.4368220000000004E-4</v>
      </c>
      <c r="I2167" s="6" t="s">
        <v>964</v>
      </c>
      <c r="J2167" s="6">
        <v>3.2221749999999998E-4</v>
      </c>
      <c r="K2167" s="6" t="s">
        <v>964</v>
      </c>
      <c r="L2167" s="1" t="s">
        <v>518</v>
      </c>
      <c r="M2167" s="1" t="s">
        <v>16</v>
      </c>
      <c r="N2167" s="1" t="s">
        <v>11</v>
      </c>
      <c r="O2167" s="1" t="s">
        <v>17</v>
      </c>
      <c r="P2167" s="1" t="s">
        <v>31</v>
      </c>
      <c r="Q2167" s="1" t="s">
        <v>519</v>
      </c>
      <c r="R2167" s="1" t="s">
        <v>20</v>
      </c>
    </row>
    <row r="2168" spans="1:18" hidden="1" x14ac:dyDescent="0.3">
      <c r="A2168" s="1" t="s">
        <v>811</v>
      </c>
      <c r="B2168" s="1">
        <v>51013</v>
      </c>
      <c r="C2168" s="1" t="s">
        <v>12</v>
      </c>
      <c r="D2168" s="6">
        <v>2.1026615000000002E-3</v>
      </c>
      <c r="E2168" s="6" t="s">
        <v>963</v>
      </c>
      <c r="F2168" s="6" t="s">
        <v>963</v>
      </c>
      <c r="G2168" s="6" t="s">
        <v>963</v>
      </c>
      <c r="H2168" s="6">
        <v>5.7464470000000004E-4</v>
      </c>
      <c r="I2168" s="6" t="s">
        <v>964</v>
      </c>
      <c r="J2168" s="6">
        <v>3.405681E-4</v>
      </c>
      <c r="K2168" s="6" t="s">
        <v>964</v>
      </c>
      <c r="L2168" s="1" t="s">
        <v>518</v>
      </c>
      <c r="M2168" s="1" t="s">
        <v>16</v>
      </c>
      <c r="N2168" s="1" t="s">
        <v>11</v>
      </c>
      <c r="O2168" s="1" t="s">
        <v>17</v>
      </c>
      <c r="P2168" s="1" t="s">
        <v>31</v>
      </c>
      <c r="Q2168" s="1" t="s">
        <v>519</v>
      </c>
      <c r="R2168" s="1" t="s">
        <v>20</v>
      </c>
    </row>
    <row r="2169" spans="1:18" hidden="1" x14ac:dyDescent="0.3">
      <c r="A2169" s="1" t="s">
        <v>811</v>
      </c>
      <c r="B2169" s="1">
        <v>51153</v>
      </c>
      <c r="C2169" s="1" t="s">
        <v>10</v>
      </c>
      <c r="D2169" s="6">
        <v>2.492247E-3</v>
      </c>
      <c r="E2169" s="6" t="s">
        <v>963</v>
      </c>
      <c r="F2169" s="6" t="s">
        <v>963</v>
      </c>
      <c r="G2169" s="6" t="s">
        <v>963</v>
      </c>
      <c r="H2169" s="6">
        <v>9.5135309999999998E-4</v>
      </c>
      <c r="I2169" s="6" t="s">
        <v>964</v>
      </c>
      <c r="J2169" s="6">
        <v>7.3475999999999999E-4</v>
      </c>
      <c r="K2169" s="6" t="s">
        <v>964</v>
      </c>
      <c r="L2169" s="1" t="s">
        <v>518</v>
      </c>
      <c r="M2169" s="1" t="s">
        <v>16</v>
      </c>
      <c r="N2169" s="1" t="s">
        <v>11</v>
      </c>
      <c r="O2169" s="1" t="s">
        <v>17</v>
      </c>
      <c r="P2169" s="1" t="s">
        <v>31</v>
      </c>
      <c r="Q2169" s="1" t="s">
        <v>519</v>
      </c>
      <c r="R2169" s="1" t="s">
        <v>20</v>
      </c>
    </row>
    <row r="2170" spans="1:18" hidden="1" x14ac:dyDescent="0.3">
      <c r="A2170" s="1" t="s">
        <v>811</v>
      </c>
      <c r="B2170" s="1">
        <v>51013</v>
      </c>
      <c r="C2170" s="1" t="s">
        <v>10</v>
      </c>
      <c r="D2170" s="6">
        <v>2.6341797000000002E-3</v>
      </c>
      <c r="E2170" s="6" t="s">
        <v>963</v>
      </c>
      <c r="F2170" s="6" t="s">
        <v>963</v>
      </c>
      <c r="G2170" s="6" t="s">
        <v>963</v>
      </c>
      <c r="H2170" s="6">
        <v>1.0055324999999999E-3</v>
      </c>
      <c r="I2170" s="6" t="s">
        <v>964</v>
      </c>
      <c r="J2170" s="6">
        <v>7.7660459999999995E-4</v>
      </c>
      <c r="K2170" s="6" t="s">
        <v>964</v>
      </c>
      <c r="L2170" s="1" t="s">
        <v>518</v>
      </c>
      <c r="M2170" s="1" t="s">
        <v>16</v>
      </c>
      <c r="N2170" s="1" t="s">
        <v>11</v>
      </c>
      <c r="O2170" s="1" t="s">
        <v>17</v>
      </c>
      <c r="P2170" s="1" t="s">
        <v>31</v>
      </c>
      <c r="Q2170" s="1" t="s">
        <v>519</v>
      </c>
      <c r="R2170" s="1" t="s">
        <v>20</v>
      </c>
    </row>
    <row r="2171" spans="1:18" hidden="1" x14ac:dyDescent="0.3">
      <c r="A2171" s="1" t="s">
        <v>497</v>
      </c>
      <c r="B2171" s="1">
        <v>24033</v>
      </c>
      <c r="C2171" s="1" t="s">
        <v>12</v>
      </c>
      <c r="D2171" s="6">
        <v>3.0067918999999999E-3</v>
      </c>
      <c r="E2171" s="6" t="s">
        <v>963</v>
      </c>
      <c r="F2171" s="6" t="s">
        <v>963</v>
      </c>
      <c r="G2171" s="6" t="s">
        <v>963</v>
      </c>
      <c r="H2171" s="6">
        <v>7.8526680000000001E-4</v>
      </c>
      <c r="I2171" s="6" t="s">
        <v>964</v>
      </c>
      <c r="J2171" s="6">
        <v>4.9762069999999996E-4</v>
      </c>
      <c r="K2171" s="6" t="s">
        <v>964</v>
      </c>
      <c r="L2171" s="1" t="s">
        <v>518</v>
      </c>
      <c r="M2171" s="1" t="s">
        <v>16</v>
      </c>
      <c r="N2171" s="1" t="s">
        <v>11</v>
      </c>
      <c r="O2171" s="1" t="s">
        <v>17</v>
      </c>
      <c r="P2171" s="1" t="s">
        <v>31</v>
      </c>
      <c r="Q2171" s="1" t="s">
        <v>519</v>
      </c>
      <c r="R2171" s="1" t="s">
        <v>20</v>
      </c>
    </row>
    <row r="2172" spans="1:18" hidden="1" x14ac:dyDescent="0.3">
      <c r="A2172" s="1" t="s">
        <v>497</v>
      </c>
      <c r="B2172" s="1">
        <v>24033</v>
      </c>
      <c r="C2172" s="1" t="s">
        <v>10</v>
      </c>
      <c r="D2172" s="6">
        <v>3.9432662999999996E-3</v>
      </c>
      <c r="E2172" s="6" t="s">
        <v>963</v>
      </c>
      <c r="F2172" s="6" t="s">
        <v>963</v>
      </c>
      <c r="G2172" s="6" t="s">
        <v>963</v>
      </c>
      <c r="H2172" s="6">
        <v>1.449206E-3</v>
      </c>
      <c r="I2172" s="6" t="s">
        <v>964</v>
      </c>
      <c r="J2172" s="6">
        <v>1.1688702000000001E-3</v>
      </c>
      <c r="K2172" s="6" t="s">
        <v>964</v>
      </c>
      <c r="L2172" s="1" t="s">
        <v>518</v>
      </c>
      <c r="M2172" s="1" t="s">
        <v>16</v>
      </c>
      <c r="N2172" s="1" t="s">
        <v>11</v>
      </c>
      <c r="O2172" s="1" t="s">
        <v>17</v>
      </c>
      <c r="P2172" s="1" t="s">
        <v>31</v>
      </c>
      <c r="Q2172" s="1" t="s">
        <v>519</v>
      </c>
      <c r="R2172" s="1" t="s">
        <v>20</v>
      </c>
    </row>
    <row r="2173" spans="1:18" hidden="1" x14ac:dyDescent="0.3">
      <c r="A2173" s="1" t="s">
        <v>811</v>
      </c>
      <c r="B2173" s="1">
        <v>51107</v>
      </c>
      <c r="C2173" s="1" t="s">
        <v>12</v>
      </c>
      <c r="D2173" s="6">
        <v>4.0144613999999997E-3</v>
      </c>
      <c r="E2173" s="6" t="s">
        <v>963</v>
      </c>
      <c r="F2173" s="6" t="s">
        <v>963</v>
      </c>
      <c r="G2173" s="6" t="s">
        <v>963</v>
      </c>
      <c r="H2173" s="6">
        <v>1.0971283000000001E-3</v>
      </c>
      <c r="I2173" s="6" t="s">
        <v>964</v>
      </c>
      <c r="J2173" s="6">
        <v>6.50222E-4</v>
      </c>
      <c r="K2173" s="6" t="s">
        <v>964</v>
      </c>
      <c r="L2173" s="1" t="s">
        <v>518</v>
      </c>
      <c r="M2173" s="1" t="s">
        <v>16</v>
      </c>
      <c r="N2173" s="1" t="s">
        <v>11</v>
      </c>
      <c r="O2173" s="1" t="s">
        <v>17</v>
      </c>
      <c r="P2173" s="1" t="s">
        <v>31</v>
      </c>
      <c r="Q2173" s="1" t="s">
        <v>519</v>
      </c>
      <c r="R2173" s="1" t="s">
        <v>20</v>
      </c>
    </row>
    <row r="2174" spans="1:18" hidden="1" x14ac:dyDescent="0.3">
      <c r="A2174" s="1" t="s">
        <v>811</v>
      </c>
      <c r="B2174" s="1">
        <v>51107</v>
      </c>
      <c r="C2174" s="1" t="s">
        <v>10</v>
      </c>
      <c r="D2174" s="6">
        <v>5.0292508999999997E-3</v>
      </c>
      <c r="E2174" s="6" t="s">
        <v>963</v>
      </c>
      <c r="F2174" s="6" t="s">
        <v>963</v>
      </c>
      <c r="G2174" s="6" t="s">
        <v>963</v>
      </c>
      <c r="H2174" s="6">
        <v>1.9197904999999999E-3</v>
      </c>
      <c r="I2174" s="6" t="s">
        <v>964</v>
      </c>
      <c r="J2174" s="6">
        <v>1.4827150999999999E-3</v>
      </c>
      <c r="K2174" s="6" t="s">
        <v>964</v>
      </c>
      <c r="L2174" s="1" t="s">
        <v>518</v>
      </c>
      <c r="M2174" s="1" t="s">
        <v>16</v>
      </c>
      <c r="N2174" s="1" t="s">
        <v>11</v>
      </c>
      <c r="O2174" s="1" t="s">
        <v>17</v>
      </c>
      <c r="P2174" s="1" t="s">
        <v>31</v>
      </c>
      <c r="Q2174" s="1" t="s">
        <v>519</v>
      </c>
      <c r="R2174" s="1" t="s">
        <v>20</v>
      </c>
    </row>
    <row r="2175" spans="1:18" hidden="1" x14ac:dyDescent="0.3">
      <c r="A2175" s="1" t="s">
        <v>497</v>
      </c>
      <c r="B2175" s="1">
        <v>24031</v>
      </c>
      <c r="C2175" s="1" t="s">
        <v>12</v>
      </c>
      <c r="D2175" s="6">
        <v>6.5236125000000004E-3</v>
      </c>
      <c r="E2175" s="6" t="s">
        <v>963</v>
      </c>
      <c r="F2175" s="6" t="s">
        <v>963</v>
      </c>
      <c r="G2175" s="6" t="s">
        <v>963</v>
      </c>
      <c r="H2175" s="6">
        <v>1.7037351000000001E-3</v>
      </c>
      <c r="I2175" s="6" t="s">
        <v>964</v>
      </c>
      <c r="J2175" s="6">
        <v>1.0796511000000001E-3</v>
      </c>
      <c r="K2175" s="6" t="s">
        <v>964</v>
      </c>
      <c r="L2175" s="1" t="s">
        <v>518</v>
      </c>
      <c r="M2175" s="1" t="s">
        <v>16</v>
      </c>
      <c r="N2175" s="1" t="s">
        <v>11</v>
      </c>
      <c r="O2175" s="1" t="s">
        <v>17</v>
      </c>
      <c r="P2175" s="1" t="s">
        <v>31</v>
      </c>
      <c r="Q2175" s="1" t="s">
        <v>519</v>
      </c>
      <c r="R2175" s="1" t="s">
        <v>20</v>
      </c>
    </row>
    <row r="2176" spans="1:18" hidden="1" x14ac:dyDescent="0.3">
      <c r="A2176" s="1" t="s">
        <v>811</v>
      </c>
      <c r="B2176" s="1">
        <v>51059</v>
      </c>
      <c r="C2176" s="1" t="s">
        <v>12</v>
      </c>
      <c r="D2176" s="6">
        <v>8.4604497000000008E-3</v>
      </c>
      <c r="E2176" s="6" t="s">
        <v>963</v>
      </c>
      <c r="F2176" s="6" t="s">
        <v>963</v>
      </c>
      <c r="G2176" s="6" t="s">
        <v>963</v>
      </c>
      <c r="H2176" s="6">
        <v>2.3121884999999999E-3</v>
      </c>
      <c r="I2176" s="6" t="s">
        <v>964</v>
      </c>
      <c r="J2176" s="6">
        <v>1.3703382999999999E-3</v>
      </c>
      <c r="K2176" s="6" t="s">
        <v>964</v>
      </c>
      <c r="L2176" s="1" t="s">
        <v>518</v>
      </c>
      <c r="M2176" s="1" t="s">
        <v>16</v>
      </c>
      <c r="N2176" s="1" t="s">
        <v>11</v>
      </c>
      <c r="O2176" s="1" t="s">
        <v>17</v>
      </c>
      <c r="P2176" s="1" t="s">
        <v>31</v>
      </c>
      <c r="Q2176" s="1" t="s">
        <v>519</v>
      </c>
      <c r="R2176" s="1" t="s">
        <v>20</v>
      </c>
    </row>
    <row r="2177" spans="1:18" hidden="1" x14ac:dyDescent="0.3">
      <c r="A2177" s="1" t="s">
        <v>497</v>
      </c>
      <c r="B2177" s="1">
        <v>24031</v>
      </c>
      <c r="C2177" s="1" t="s">
        <v>10</v>
      </c>
      <c r="D2177" s="6">
        <v>8.5554069999999992E-3</v>
      </c>
      <c r="E2177" s="6" t="s">
        <v>963</v>
      </c>
      <c r="F2177" s="6" t="s">
        <v>963</v>
      </c>
      <c r="G2177" s="6" t="s">
        <v>963</v>
      </c>
      <c r="H2177" s="6">
        <v>3.1442330999999998E-3</v>
      </c>
      <c r="I2177" s="6" t="s">
        <v>964</v>
      </c>
      <c r="J2177" s="6">
        <v>2.5360109999999999E-3</v>
      </c>
      <c r="K2177" s="6" t="s">
        <v>964</v>
      </c>
      <c r="L2177" s="1" t="s">
        <v>518</v>
      </c>
      <c r="M2177" s="1" t="s">
        <v>16</v>
      </c>
      <c r="N2177" s="1" t="s">
        <v>11</v>
      </c>
      <c r="O2177" s="1" t="s">
        <v>17</v>
      </c>
      <c r="P2177" s="1" t="s">
        <v>31</v>
      </c>
      <c r="Q2177" s="1" t="s">
        <v>519</v>
      </c>
      <c r="R2177" s="1" t="s">
        <v>20</v>
      </c>
    </row>
    <row r="2178" spans="1:18" hidden="1" x14ac:dyDescent="0.3">
      <c r="A2178" s="1" t="s">
        <v>811</v>
      </c>
      <c r="B2178" s="1">
        <v>51059</v>
      </c>
      <c r="C2178" s="1" t="s">
        <v>10</v>
      </c>
      <c r="D2178" s="6">
        <v>1.0599105899999999E-2</v>
      </c>
      <c r="E2178" s="6" t="s">
        <v>963</v>
      </c>
      <c r="F2178" s="6" t="s">
        <v>963</v>
      </c>
      <c r="G2178" s="6" t="s">
        <v>963</v>
      </c>
      <c r="H2178" s="6">
        <v>4.0459451E-3</v>
      </c>
      <c r="I2178" s="6" t="s">
        <v>964</v>
      </c>
      <c r="J2178" s="6">
        <v>3.1248130000000002E-3</v>
      </c>
      <c r="K2178" s="6" t="s">
        <v>964</v>
      </c>
      <c r="L2178" s="1" t="s">
        <v>518</v>
      </c>
      <c r="M2178" s="1" t="s">
        <v>16</v>
      </c>
      <c r="N2178" s="1" t="s">
        <v>11</v>
      </c>
      <c r="O2178" s="1" t="s">
        <v>17</v>
      </c>
      <c r="P2178" s="1" t="s">
        <v>31</v>
      </c>
      <c r="Q2178" s="1" t="s">
        <v>519</v>
      </c>
      <c r="R2178" s="1" t="s">
        <v>20</v>
      </c>
    </row>
    <row r="2179" spans="1:18" hidden="1" x14ac:dyDescent="0.3">
      <c r="A2179" s="1" t="s">
        <v>811</v>
      </c>
      <c r="B2179" s="1">
        <v>51685</v>
      </c>
      <c r="C2179" s="1" t="s">
        <v>12</v>
      </c>
      <c r="D2179" s="6">
        <v>1.7301028699999998E-2</v>
      </c>
      <c r="E2179" s="6" t="s">
        <v>963</v>
      </c>
      <c r="F2179" s="6" t="s">
        <v>963</v>
      </c>
      <c r="G2179" s="6" t="s">
        <v>963</v>
      </c>
      <c r="H2179" s="6">
        <v>2.53252671E-2</v>
      </c>
      <c r="I2179" s="6" t="s">
        <v>964</v>
      </c>
      <c r="J2179" s="6">
        <v>3.1619684699999998E-2</v>
      </c>
      <c r="K2179" s="6" t="s">
        <v>964</v>
      </c>
      <c r="L2179" s="1" t="s">
        <v>24</v>
      </c>
      <c r="M2179" s="1" t="s">
        <v>16</v>
      </c>
      <c r="N2179" s="1" t="s">
        <v>11</v>
      </c>
      <c r="O2179" s="1" t="s">
        <v>17</v>
      </c>
      <c r="P2179" s="1" t="s">
        <v>22</v>
      </c>
      <c r="Q2179" s="1" t="s">
        <v>25</v>
      </c>
      <c r="R2179" s="1" t="s">
        <v>20</v>
      </c>
    </row>
    <row r="2180" spans="1:18" hidden="1" x14ac:dyDescent="0.3">
      <c r="A2180" s="1" t="s">
        <v>811</v>
      </c>
      <c r="B2180" s="1">
        <v>51610</v>
      </c>
      <c r="C2180" s="1" t="s">
        <v>12</v>
      </c>
      <c r="D2180" s="6">
        <v>1.8928902899999999E-2</v>
      </c>
      <c r="E2180" s="6" t="s">
        <v>963</v>
      </c>
      <c r="F2180" s="6" t="s">
        <v>963</v>
      </c>
      <c r="G2180" s="6" t="s">
        <v>963</v>
      </c>
      <c r="H2180" s="6">
        <v>2.77081718E-2</v>
      </c>
      <c r="I2180" s="6" t="s">
        <v>964</v>
      </c>
      <c r="J2180" s="6">
        <v>3.4594869100000002E-2</v>
      </c>
      <c r="K2180" s="6" t="s">
        <v>964</v>
      </c>
      <c r="L2180" s="1" t="s">
        <v>24</v>
      </c>
      <c r="M2180" s="1" t="s">
        <v>16</v>
      </c>
      <c r="N2180" s="1" t="s">
        <v>11</v>
      </c>
      <c r="O2180" s="1" t="s">
        <v>17</v>
      </c>
      <c r="P2180" s="1" t="s">
        <v>22</v>
      </c>
      <c r="Q2180" s="1" t="s">
        <v>25</v>
      </c>
      <c r="R2180" s="1" t="s">
        <v>20</v>
      </c>
    </row>
    <row r="2181" spans="1:18" hidden="1" x14ac:dyDescent="0.3">
      <c r="A2181" s="1" t="s">
        <v>811</v>
      </c>
      <c r="B2181" s="1">
        <v>51600</v>
      </c>
      <c r="C2181" s="1" t="s">
        <v>12</v>
      </c>
      <c r="D2181" s="6">
        <v>2.65761942E-2</v>
      </c>
      <c r="E2181" s="6" t="s">
        <v>963</v>
      </c>
      <c r="F2181" s="6" t="s">
        <v>963</v>
      </c>
      <c r="G2181" s="6" t="s">
        <v>963</v>
      </c>
      <c r="H2181" s="6">
        <v>3.8902203500000003E-2</v>
      </c>
      <c r="I2181" s="6" t="s">
        <v>964</v>
      </c>
      <c r="J2181" s="6">
        <v>4.8571120799999999E-2</v>
      </c>
      <c r="K2181" s="6" t="s">
        <v>964</v>
      </c>
      <c r="L2181" s="1" t="s">
        <v>24</v>
      </c>
      <c r="M2181" s="1" t="s">
        <v>16</v>
      </c>
      <c r="N2181" s="1" t="s">
        <v>11</v>
      </c>
      <c r="O2181" s="1" t="s">
        <v>17</v>
      </c>
      <c r="P2181" s="1" t="s">
        <v>22</v>
      </c>
      <c r="Q2181" s="1" t="s">
        <v>25</v>
      </c>
      <c r="R2181" s="1" t="s">
        <v>20</v>
      </c>
    </row>
    <row r="2182" spans="1:18" hidden="1" x14ac:dyDescent="0.3">
      <c r="A2182" s="1" t="s">
        <v>811</v>
      </c>
      <c r="B2182" s="1">
        <v>51685</v>
      </c>
      <c r="C2182" s="1" t="s">
        <v>10</v>
      </c>
      <c r="D2182" s="6">
        <v>4.0537285100000001E-2</v>
      </c>
      <c r="E2182" s="6" t="s">
        <v>963</v>
      </c>
      <c r="F2182" s="6" t="s">
        <v>963</v>
      </c>
      <c r="G2182" s="6" t="s">
        <v>963</v>
      </c>
      <c r="H2182" s="6">
        <v>5.9551550799999999E-2</v>
      </c>
      <c r="I2182" s="6" t="s">
        <v>964</v>
      </c>
      <c r="J2182" s="6">
        <v>7.4417756700000004E-2</v>
      </c>
      <c r="K2182" s="6" t="s">
        <v>964</v>
      </c>
      <c r="L2182" s="1" t="s">
        <v>24</v>
      </c>
      <c r="M2182" s="1" t="s">
        <v>16</v>
      </c>
      <c r="N2182" s="1" t="s">
        <v>11</v>
      </c>
      <c r="O2182" s="1" t="s">
        <v>17</v>
      </c>
      <c r="P2182" s="1" t="s">
        <v>22</v>
      </c>
      <c r="Q2182" s="1" t="s">
        <v>25</v>
      </c>
      <c r="R2182" s="1" t="s">
        <v>20</v>
      </c>
    </row>
    <row r="2183" spans="1:18" hidden="1" x14ac:dyDescent="0.3">
      <c r="A2183" s="1" t="s">
        <v>811</v>
      </c>
      <c r="B2183" s="1">
        <v>51013</v>
      </c>
      <c r="C2183" s="1" t="s">
        <v>12</v>
      </c>
      <c r="D2183" s="6">
        <v>4.1605788800000001E-2</v>
      </c>
      <c r="E2183" s="6" t="s">
        <v>963</v>
      </c>
      <c r="F2183" s="6" t="s">
        <v>963</v>
      </c>
      <c r="G2183" s="6" t="s">
        <v>963</v>
      </c>
      <c r="H2183" s="6">
        <v>6.0902565399999997E-2</v>
      </c>
      <c r="I2183" s="6" t="s">
        <v>964</v>
      </c>
      <c r="J2183" s="6">
        <v>7.6039533800000003E-2</v>
      </c>
      <c r="K2183" s="6" t="s">
        <v>964</v>
      </c>
      <c r="L2183" s="1" t="s">
        <v>24</v>
      </c>
      <c r="M2183" s="1" t="s">
        <v>16</v>
      </c>
      <c r="N2183" s="1" t="s">
        <v>11</v>
      </c>
      <c r="O2183" s="1" t="s">
        <v>17</v>
      </c>
      <c r="P2183" s="1" t="s">
        <v>22</v>
      </c>
      <c r="Q2183" s="1" t="s">
        <v>25</v>
      </c>
      <c r="R2183" s="1" t="s">
        <v>20</v>
      </c>
    </row>
    <row r="2184" spans="1:18" hidden="1" x14ac:dyDescent="0.3">
      <c r="A2184" s="1" t="s">
        <v>811</v>
      </c>
      <c r="B2184" s="1">
        <v>51610</v>
      </c>
      <c r="C2184" s="1" t="s">
        <v>10</v>
      </c>
      <c r="D2184" s="6">
        <v>4.4351374200000002E-2</v>
      </c>
      <c r="E2184" s="6" t="s">
        <v>963</v>
      </c>
      <c r="F2184" s="6" t="s">
        <v>963</v>
      </c>
      <c r="G2184" s="6" t="s">
        <v>963</v>
      </c>
      <c r="H2184" s="6">
        <v>6.5154723400000003E-2</v>
      </c>
      <c r="I2184" s="6" t="s">
        <v>964</v>
      </c>
      <c r="J2184" s="6">
        <v>8.1419871000000005E-2</v>
      </c>
      <c r="K2184" s="6" t="s">
        <v>964</v>
      </c>
      <c r="L2184" s="1" t="s">
        <v>24</v>
      </c>
      <c r="M2184" s="1" t="s">
        <v>16</v>
      </c>
      <c r="N2184" s="1" t="s">
        <v>11</v>
      </c>
      <c r="O2184" s="1" t="s">
        <v>17</v>
      </c>
      <c r="P2184" s="1" t="s">
        <v>22</v>
      </c>
      <c r="Q2184" s="1" t="s">
        <v>25</v>
      </c>
      <c r="R2184" s="1" t="s">
        <v>20</v>
      </c>
    </row>
    <row r="2185" spans="1:18" hidden="1" x14ac:dyDescent="0.3">
      <c r="A2185" s="1" t="s">
        <v>497</v>
      </c>
      <c r="B2185" s="1">
        <v>24009</v>
      </c>
      <c r="C2185" s="1" t="s">
        <v>12</v>
      </c>
      <c r="D2185" s="6">
        <v>5.1962676899999997E-2</v>
      </c>
      <c r="E2185" s="6" t="s">
        <v>963</v>
      </c>
      <c r="F2185" s="6" t="s">
        <v>963</v>
      </c>
      <c r="G2185" s="6" t="s">
        <v>963</v>
      </c>
      <c r="H2185" s="6">
        <v>7.5238137499999996E-2</v>
      </c>
      <c r="I2185" s="6" t="s">
        <v>964</v>
      </c>
      <c r="J2185" s="6">
        <v>9.2968890900000004E-2</v>
      </c>
      <c r="K2185" s="6" t="s">
        <v>964</v>
      </c>
      <c r="L2185" s="1" t="s">
        <v>24</v>
      </c>
      <c r="M2185" s="1" t="s">
        <v>16</v>
      </c>
      <c r="N2185" s="1" t="s">
        <v>11</v>
      </c>
      <c r="O2185" s="1" t="s">
        <v>17</v>
      </c>
      <c r="P2185" s="1" t="s">
        <v>22</v>
      </c>
      <c r="Q2185" s="1" t="s">
        <v>25</v>
      </c>
      <c r="R2185" s="1" t="s">
        <v>20</v>
      </c>
    </row>
    <row r="2186" spans="1:18" hidden="1" x14ac:dyDescent="0.3">
      <c r="A2186" s="1" t="s">
        <v>811</v>
      </c>
      <c r="B2186" s="1">
        <v>51600</v>
      </c>
      <c r="C2186" s="1" t="s">
        <v>10</v>
      </c>
      <c r="D2186" s="6">
        <v>6.22695183E-2</v>
      </c>
      <c r="E2186" s="6" t="s">
        <v>963</v>
      </c>
      <c r="F2186" s="6" t="s">
        <v>963</v>
      </c>
      <c r="G2186" s="6" t="s">
        <v>963</v>
      </c>
      <c r="H2186" s="6">
        <v>9.1477325900000003E-2</v>
      </c>
      <c r="I2186" s="6" t="s">
        <v>964</v>
      </c>
      <c r="J2186" s="6">
        <v>0.11431369</v>
      </c>
      <c r="K2186" s="6" t="s">
        <v>964</v>
      </c>
      <c r="L2186" s="1" t="s">
        <v>24</v>
      </c>
      <c r="M2186" s="1" t="s">
        <v>16</v>
      </c>
      <c r="N2186" s="1" t="s">
        <v>11</v>
      </c>
      <c r="O2186" s="1" t="s">
        <v>17</v>
      </c>
      <c r="P2186" s="1" t="s">
        <v>22</v>
      </c>
      <c r="Q2186" s="1" t="s">
        <v>25</v>
      </c>
      <c r="R2186" s="1" t="s">
        <v>20</v>
      </c>
    </row>
    <row r="2187" spans="1:18" hidden="1" x14ac:dyDescent="0.3">
      <c r="A2187" s="1" t="s">
        <v>497</v>
      </c>
      <c r="B2187" s="1">
        <v>24017</v>
      </c>
      <c r="C2187" s="1" t="s">
        <v>12</v>
      </c>
      <c r="D2187" s="6">
        <v>8.5803120999999996E-2</v>
      </c>
      <c r="E2187" s="6" t="s">
        <v>963</v>
      </c>
      <c r="F2187" s="6" t="s">
        <v>963</v>
      </c>
      <c r="G2187" s="6" t="s">
        <v>963</v>
      </c>
      <c r="H2187" s="6">
        <v>0.1242367607</v>
      </c>
      <c r="I2187" s="6" t="s">
        <v>964</v>
      </c>
      <c r="J2187" s="6">
        <v>0.15351465659999999</v>
      </c>
      <c r="K2187" s="6" t="s">
        <v>964</v>
      </c>
      <c r="L2187" s="1" t="s">
        <v>24</v>
      </c>
      <c r="M2187" s="1" t="s">
        <v>16</v>
      </c>
      <c r="N2187" s="1" t="s">
        <v>11</v>
      </c>
      <c r="O2187" s="1" t="s">
        <v>17</v>
      </c>
      <c r="P2187" s="1" t="s">
        <v>22</v>
      </c>
      <c r="Q2187" s="1" t="s">
        <v>25</v>
      </c>
      <c r="R2187" s="1" t="s">
        <v>20</v>
      </c>
    </row>
    <row r="2188" spans="1:18" hidden="1" x14ac:dyDescent="0.3">
      <c r="A2188" s="1" t="s">
        <v>811</v>
      </c>
      <c r="B2188" s="1">
        <v>51013</v>
      </c>
      <c r="C2188" s="1" t="s">
        <v>10</v>
      </c>
      <c r="D2188" s="6">
        <v>9.7484576399999995E-2</v>
      </c>
      <c r="E2188" s="6" t="s">
        <v>963</v>
      </c>
      <c r="F2188" s="6" t="s">
        <v>963</v>
      </c>
      <c r="G2188" s="6" t="s">
        <v>963</v>
      </c>
      <c r="H2188" s="6">
        <v>0.1432101291</v>
      </c>
      <c r="I2188" s="6" t="s">
        <v>964</v>
      </c>
      <c r="J2188" s="6">
        <v>0.178961062</v>
      </c>
      <c r="K2188" s="6" t="s">
        <v>964</v>
      </c>
      <c r="L2188" s="1" t="s">
        <v>24</v>
      </c>
      <c r="M2188" s="1" t="s">
        <v>16</v>
      </c>
      <c r="N2188" s="1" t="s">
        <v>11</v>
      </c>
      <c r="O2188" s="1" t="s">
        <v>17</v>
      </c>
      <c r="P2188" s="1" t="s">
        <v>22</v>
      </c>
      <c r="Q2188" s="1" t="s">
        <v>25</v>
      </c>
      <c r="R2188" s="1" t="s">
        <v>20</v>
      </c>
    </row>
    <row r="2189" spans="1:18" hidden="1" x14ac:dyDescent="0.3">
      <c r="A2189" s="1" t="s">
        <v>811</v>
      </c>
      <c r="B2189" s="1">
        <v>51510</v>
      </c>
      <c r="C2189" s="1" t="s">
        <v>12</v>
      </c>
      <c r="D2189" s="6">
        <v>0.1114155137</v>
      </c>
      <c r="E2189" s="6" t="s">
        <v>963</v>
      </c>
      <c r="F2189" s="6" t="s">
        <v>963</v>
      </c>
      <c r="G2189" s="6" t="s">
        <v>963</v>
      </c>
      <c r="H2189" s="6">
        <v>0.16309051220000001</v>
      </c>
      <c r="I2189" s="6" t="s">
        <v>964</v>
      </c>
      <c r="J2189" s="6">
        <v>0.2036251258</v>
      </c>
      <c r="K2189" s="6" t="s">
        <v>964</v>
      </c>
      <c r="L2189" s="1" t="s">
        <v>24</v>
      </c>
      <c r="M2189" s="1" t="s">
        <v>16</v>
      </c>
      <c r="N2189" s="1" t="s">
        <v>11</v>
      </c>
      <c r="O2189" s="1" t="s">
        <v>17</v>
      </c>
      <c r="P2189" s="1" t="s">
        <v>22</v>
      </c>
      <c r="Q2189" s="1" t="s">
        <v>25</v>
      </c>
      <c r="R2189" s="1" t="s">
        <v>20</v>
      </c>
    </row>
    <row r="2190" spans="1:18" hidden="1" x14ac:dyDescent="0.3">
      <c r="A2190" s="1" t="s">
        <v>497</v>
      </c>
      <c r="B2190" s="1">
        <v>24009</v>
      </c>
      <c r="C2190" s="1" t="s">
        <v>10</v>
      </c>
      <c r="D2190" s="6">
        <v>0.1215787505</v>
      </c>
      <c r="E2190" s="6" t="s">
        <v>963</v>
      </c>
      <c r="F2190" s="6" t="s">
        <v>963</v>
      </c>
      <c r="G2190" s="6" t="s">
        <v>963</v>
      </c>
      <c r="H2190" s="6">
        <v>0.1768267073</v>
      </c>
      <c r="I2190" s="6" t="s">
        <v>964</v>
      </c>
      <c r="J2190" s="6">
        <v>0.2185461145</v>
      </c>
      <c r="K2190" s="6" t="s">
        <v>964</v>
      </c>
      <c r="L2190" s="1" t="s">
        <v>24</v>
      </c>
      <c r="M2190" s="1" t="s">
        <v>16</v>
      </c>
      <c r="N2190" s="1" t="s">
        <v>11</v>
      </c>
      <c r="O2190" s="1" t="s">
        <v>17</v>
      </c>
      <c r="P2190" s="1" t="s">
        <v>22</v>
      </c>
      <c r="Q2190" s="1" t="s">
        <v>25</v>
      </c>
      <c r="R2190" s="1" t="s">
        <v>20</v>
      </c>
    </row>
    <row r="2191" spans="1:18" hidden="1" x14ac:dyDescent="0.3">
      <c r="A2191" s="1" t="s">
        <v>811</v>
      </c>
      <c r="B2191" s="1">
        <v>51153</v>
      </c>
      <c r="C2191" s="1" t="s">
        <v>12</v>
      </c>
      <c r="D2191" s="6">
        <v>0.18451921660000001</v>
      </c>
      <c r="E2191" s="6" t="s">
        <v>963</v>
      </c>
      <c r="F2191" s="6" t="s">
        <v>963</v>
      </c>
      <c r="G2191" s="6" t="s">
        <v>963</v>
      </c>
      <c r="H2191" s="6">
        <v>0.27009933800000002</v>
      </c>
      <c r="I2191" s="6" t="s">
        <v>964</v>
      </c>
      <c r="J2191" s="6">
        <v>0.33723038290000001</v>
      </c>
      <c r="K2191" s="6" t="s">
        <v>964</v>
      </c>
      <c r="L2191" s="1" t="s">
        <v>24</v>
      </c>
      <c r="M2191" s="1" t="s">
        <v>16</v>
      </c>
      <c r="N2191" s="1" t="s">
        <v>11</v>
      </c>
      <c r="O2191" s="1" t="s">
        <v>17</v>
      </c>
      <c r="P2191" s="1" t="s">
        <v>22</v>
      </c>
      <c r="Q2191" s="1" t="s">
        <v>25</v>
      </c>
      <c r="R2191" s="1" t="s">
        <v>20</v>
      </c>
    </row>
    <row r="2192" spans="1:18" hidden="1" x14ac:dyDescent="0.3">
      <c r="A2192" s="1" t="s">
        <v>811</v>
      </c>
      <c r="B2192" s="1">
        <v>51683</v>
      </c>
      <c r="C2192" s="1" t="s">
        <v>12</v>
      </c>
      <c r="D2192" s="6">
        <v>0.19190122679999999</v>
      </c>
      <c r="E2192" s="6" t="s">
        <v>963</v>
      </c>
      <c r="F2192" s="6" t="s">
        <v>963</v>
      </c>
      <c r="G2192" s="6" t="s">
        <v>963</v>
      </c>
      <c r="H2192" s="6">
        <v>0.28090550959999999</v>
      </c>
      <c r="I2192" s="6" t="s">
        <v>964</v>
      </c>
      <c r="J2192" s="6">
        <v>0.35072225779999999</v>
      </c>
      <c r="K2192" s="6" t="s">
        <v>964</v>
      </c>
      <c r="L2192" s="1" t="s">
        <v>24</v>
      </c>
      <c r="M2192" s="1" t="s">
        <v>16</v>
      </c>
      <c r="N2192" s="1" t="s">
        <v>11</v>
      </c>
      <c r="O2192" s="1" t="s">
        <v>17</v>
      </c>
      <c r="P2192" s="1" t="s">
        <v>22</v>
      </c>
      <c r="Q2192" s="1" t="s">
        <v>25</v>
      </c>
      <c r="R2192" s="1" t="s">
        <v>20</v>
      </c>
    </row>
    <row r="2193" spans="1:18" hidden="1" x14ac:dyDescent="0.3">
      <c r="A2193" s="1" t="s">
        <v>497</v>
      </c>
      <c r="B2193" s="1">
        <v>24017</v>
      </c>
      <c r="C2193" s="1" t="s">
        <v>10</v>
      </c>
      <c r="D2193" s="6">
        <v>0.20075677829999999</v>
      </c>
      <c r="E2193" s="6" t="s">
        <v>963</v>
      </c>
      <c r="F2193" s="6" t="s">
        <v>963</v>
      </c>
      <c r="G2193" s="6" t="s">
        <v>963</v>
      </c>
      <c r="H2193" s="6">
        <v>0.29198466680000001</v>
      </c>
      <c r="I2193" s="6" t="s">
        <v>964</v>
      </c>
      <c r="J2193" s="6">
        <v>0.3608743794</v>
      </c>
      <c r="K2193" s="6" t="s">
        <v>964</v>
      </c>
      <c r="L2193" s="1" t="s">
        <v>24</v>
      </c>
      <c r="M2193" s="1" t="s">
        <v>16</v>
      </c>
      <c r="N2193" s="1" t="s">
        <v>11</v>
      </c>
      <c r="O2193" s="1" t="s">
        <v>17</v>
      </c>
      <c r="P2193" s="1" t="s">
        <v>22</v>
      </c>
      <c r="Q2193" s="1" t="s">
        <v>25</v>
      </c>
      <c r="R2193" s="1" t="s">
        <v>20</v>
      </c>
    </row>
    <row r="2194" spans="1:18" hidden="1" x14ac:dyDescent="0.3">
      <c r="A2194" s="1" t="s">
        <v>811</v>
      </c>
      <c r="B2194" s="1">
        <v>51510</v>
      </c>
      <c r="C2194" s="1" t="s">
        <v>10</v>
      </c>
      <c r="D2194" s="6">
        <v>0.26105258180000002</v>
      </c>
      <c r="E2194" s="6" t="s">
        <v>963</v>
      </c>
      <c r="F2194" s="6" t="s">
        <v>963</v>
      </c>
      <c r="G2194" s="6" t="s">
        <v>963</v>
      </c>
      <c r="H2194" s="6">
        <v>0.38350170230000002</v>
      </c>
      <c r="I2194" s="6" t="s">
        <v>964</v>
      </c>
      <c r="J2194" s="6">
        <v>0.4792386166</v>
      </c>
      <c r="K2194" s="6" t="s">
        <v>964</v>
      </c>
      <c r="L2194" s="1" t="s">
        <v>24</v>
      </c>
      <c r="M2194" s="1" t="s">
        <v>16</v>
      </c>
      <c r="N2194" s="1" t="s">
        <v>11</v>
      </c>
      <c r="O2194" s="1" t="s">
        <v>17</v>
      </c>
      <c r="P2194" s="1" t="s">
        <v>22</v>
      </c>
      <c r="Q2194" s="1" t="s">
        <v>25</v>
      </c>
      <c r="R2194" s="1" t="s">
        <v>20</v>
      </c>
    </row>
    <row r="2195" spans="1:18" hidden="1" x14ac:dyDescent="0.3">
      <c r="A2195" s="1" t="s">
        <v>811</v>
      </c>
      <c r="B2195" s="1">
        <v>51107</v>
      </c>
      <c r="C2195" s="1" t="s">
        <v>12</v>
      </c>
      <c r="D2195" s="6">
        <v>0.39538689510000002</v>
      </c>
      <c r="E2195" s="6" t="s">
        <v>963</v>
      </c>
      <c r="F2195" s="6" t="s">
        <v>963</v>
      </c>
      <c r="G2195" s="6" t="s">
        <v>963</v>
      </c>
      <c r="H2195" s="6">
        <v>0.57876743529999997</v>
      </c>
      <c r="I2195" s="6" t="s">
        <v>964</v>
      </c>
      <c r="J2195" s="6">
        <v>0.7226170032</v>
      </c>
      <c r="K2195" s="6" t="s">
        <v>964</v>
      </c>
      <c r="L2195" s="1" t="s">
        <v>24</v>
      </c>
      <c r="M2195" s="1" t="s">
        <v>16</v>
      </c>
      <c r="N2195" s="1" t="s">
        <v>11</v>
      </c>
      <c r="O2195" s="1" t="s">
        <v>17</v>
      </c>
      <c r="P2195" s="1" t="s">
        <v>22</v>
      </c>
      <c r="Q2195" s="1" t="s">
        <v>25</v>
      </c>
      <c r="R2195" s="1" t="s">
        <v>20</v>
      </c>
    </row>
    <row r="2196" spans="1:18" hidden="1" x14ac:dyDescent="0.3">
      <c r="A2196" s="1" t="s">
        <v>811</v>
      </c>
      <c r="B2196" s="1">
        <v>51153</v>
      </c>
      <c r="C2196" s="1" t="s">
        <v>10</v>
      </c>
      <c r="D2196" s="6">
        <v>0.43233748560000002</v>
      </c>
      <c r="E2196" s="6" t="s">
        <v>963</v>
      </c>
      <c r="F2196" s="6" t="s">
        <v>963</v>
      </c>
      <c r="G2196" s="6" t="s">
        <v>963</v>
      </c>
      <c r="H2196" s="6">
        <v>0.63512967119999997</v>
      </c>
      <c r="I2196" s="6" t="s">
        <v>964</v>
      </c>
      <c r="J2196" s="6">
        <v>0.79368130049999996</v>
      </c>
      <c r="K2196" s="6" t="s">
        <v>964</v>
      </c>
      <c r="L2196" s="1" t="s">
        <v>24</v>
      </c>
      <c r="M2196" s="1" t="s">
        <v>16</v>
      </c>
      <c r="N2196" s="1" t="s">
        <v>11</v>
      </c>
      <c r="O2196" s="1" t="s">
        <v>17</v>
      </c>
      <c r="P2196" s="1" t="s">
        <v>22</v>
      </c>
      <c r="Q2196" s="1" t="s">
        <v>25</v>
      </c>
      <c r="R2196" s="1" t="s">
        <v>20</v>
      </c>
    </row>
    <row r="2197" spans="1:18" hidden="1" x14ac:dyDescent="0.3">
      <c r="A2197" s="1" t="s">
        <v>811</v>
      </c>
      <c r="B2197" s="1">
        <v>51683</v>
      </c>
      <c r="C2197" s="1" t="s">
        <v>10</v>
      </c>
      <c r="D2197" s="6">
        <v>0.44963417490000002</v>
      </c>
      <c r="E2197" s="6" t="s">
        <v>963</v>
      </c>
      <c r="F2197" s="6" t="s">
        <v>963</v>
      </c>
      <c r="G2197" s="6" t="s">
        <v>963</v>
      </c>
      <c r="H2197" s="6">
        <v>0.66053899279999995</v>
      </c>
      <c r="I2197" s="6" t="s">
        <v>964</v>
      </c>
      <c r="J2197" s="6">
        <v>0.82543569019999996</v>
      </c>
      <c r="K2197" s="6" t="s">
        <v>964</v>
      </c>
      <c r="L2197" s="1" t="s">
        <v>24</v>
      </c>
      <c r="M2197" s="1" t="s">
        <v>16</v>
      </c>
      <c r="N2197" s="1" t="s">
        <v>11</v>
      </c>
      <c r="O2197" s="1" t="s">
        <v>17</v>
      </c>
      <c r="P2197" s="1" t="s">
        <v>22</v>
      </c>
      <c r="Q2197" s="1" t="s">
        <v>25</v>
      </c>
      <c r="R2197" s="1" t="s">
        <v>20</v>
      </c>
    </row>
    <row r="2198" spans="1:18" hidden="1" x14ac:dyDescent="0.3">
      <c r="A2198" s="1" t="s">
        <v>9</v>
      </c>
      <c r="B2198" s="1">
        <v>11001</v>
      </c>
      <c r="C2198" s="1" t="s">
        <v>12</v>
      </c>
      <c r="D2198" s="6">
        <v>0.45511671889999999</v>
      </c>
      <c r="E2198" s="6" t="s">
        <v>963</v>
      </c>
      <c r="F2198" s="6" t="s">
        <v>963</v>
      </c>
      <c r="G2198" s="6" t="s">
        <v>963</v>
      </c>
      <c r="H2198" s="6">
        <v>0.71589258460000005</v>
      </c>
      <c r="I2198" s="6" t="s">
        <v>964</v>
      </c>
      <c r="J2198" s="6">
        <v>0.90607893569999998</v>
      </c>
      <c r="K2198" s="6" t="s">
        <v>964</v>
      </c>
      <c r="L2198" s="1" t="s">
        <v>24</v>
      </c>
      <c r="M2198" s="1" t="s">
        <v>16</v>
      </c>
      <c r="N2198" s="1" t="s">
        <v>11</v>
      </c>
      <c r="O2198" s="1" t="s">
        <v>17</v>
      </c>
      <c r="P2198" s="1" t="s">
        <v>22</v>
      </c>
      <c r="Q2198" s="1" t="s">
        <v>25</v>
      </c>
      <c r="R2198" s="1" t="s">
        <v>20</v>
      </c>
    </row>
    <row r="2199" spans="1:18" hidden="1" x14ac:dyDescent="0.3">
      <c r="A2199" s="1" t="s">
        <v>497</v>
      </c>
      <c r="B2199" s="1">
        <v>24021</v>
      </c>
      <c r="C2199" s="1" t="s">
        <v>12</v>
      </c>
      <c r="D2199" s="6">
        <v>0.65491221580000003</v>
      </c>
      <c r="E2199" s="6" t="s">
        <v>963</v>
      </c>
      <c r="F2199" s="6" t="s">
        <v>963</v>
      </c>
      <c r="G2199" s="6" t="s">
        <v>963</v>
      </c>
      <c r="H2199" s="6">
        <v>0.94826571530000003</v>
      </c>
      <c r="I2199" s="6" t="s">
        <v>964</v>
      </c>
      <c r="J2199" s="6">
        <v>1.1717338960999999</v>
      </c>
      <c r="K2199" s="6" t="s">
        <v>964</v>
      </c>
      <c r="L2199" s="1" t="s">
        <v>24</v>
      </c>
      <c r="M2199" s="1" t="s">
        <v>16</v>
      </c>
      <c r="N2199" s="1" t="s">
        <v>11</v>
      </c>
      <c r="O2199" s="1" t="s">
        <v>17</v>
      </c>
      <c r="P2199" s="1" t="s">
        <v>22</v>
      </c>
      <c r="Q2199" s="1" t="s">
        <v>25</v>
      </c>
      <c r="R2199" s="1" t="s">
        <v>20</v>
      </c>
    </row>
    <row r="2200" spans="1:18" hidden="1" x14ac:dyDescent="0.3">
      <c r="A2200" s="1" t="s">
        <v>497</v>
      </c>
      <c r="B2200" s="1">
        <v>24033</v>
      </c>
      <c r="C2200" s="1" t="s">
        <v>12</v>
      </c>
      <c r="D2200" s="6">
        <v>0.80671925580000003</v>
      </c>
      <c r="E2200" s="6" t="s">
        <v>963</v>
      </c>
      <c r="F2200" s="6" t="s">
        <v>963</v>
      </c>
      <c r="G2200" s="6" t="s">
        <v>963</v>
      </c>
      <c r="H2200" s="6">
        <v>1.1680686021</v>
      </c>
      <c r="I2200" s="6" t="s">
        <v>964</v>
      </c>
      <c r="J2200" s="6">
        <v>1.4433381917999999</v>
      </c>
      <c r="K2200" s="6" t="s">
        <v>964</v>
      </c>
      <c r="L2200" s="1" t="s">
        <v>24</v>
      </c>
      <c r="M2200" s="1" t="s">
        <v>16</v>
      </c>
      <c r="N2200" s="1" t="s">
        <v>11</v>
      </c>
      <c r="O2200" s="1" t="s">
        <v>17</v>
      </c>
      <c r="P2200" s="1" t="s">
        <v>22</v>
      </c>
      <c r="Q2200" s="1" t="s">
        <v>25</v>
      </c>
      <c r="R2200" s="1" t="s">
        <v>20</v>
      </c>
    </row>
    <row r="2201" spans="1:18" hidden="1" x14ac:dyDescent="0.3">
      <c r="A2201" s="1" t="s">
        <v>811</v>
      </c>
      <c r="B2201" s="1">
        <v>51059</v>
      </c>
      <c r="C2201" s="1" t="s">
        <v>12</v>
      </c>
      <c r="D2201" s="6">
        <v>0.90578591180000001</v>
      </c>
      <c r="E2201" s="6" t="s">
        <v>963</v>
      </c>
      <c r="F2201" s="6" t="s">
        <v>963</v>
      </c>
      <c r="G2201" s="6" t="s">
        <v>963</v>
      </c>
      <c r="H2201" s="6">
        <v>1.325891736</v>
      </c>
      <c r="I2201" s="6" t="s">
        <v>964</v>
      </c>
      <c r="J2201" s="6">
        <v>1.6554326842</v>
      </c>
      <c r="K2201" s="6" t="s">
        <v>964</v>
      </c>
      <c r="L2201" s="1" t="s">
        <v>24</v>
      </c>
      <c r="M2201" s="1" t="s">
        <v>16</v>
      </c>
      <c r="N2201" s="1" t="s">
        <v>11</v>
      </c>
      <c r="O2201" s="1" t="s">
        <v>17</v>
      </c>
      <c r="P2201" s="1" t="s">
        <v>22</v>
      </c>
      <c r="Q2201" s="1" t="s">
        <v>25</v>
      </c>
      <c r="R2201" s="1" t="s">
        <v>20</v>
      </c>
    </row>
    <row r="2202" spans="1:18" hidden="1" x14ac:dyDescent="0.3">
      <c r="A2202" s="1" t="s">
        <v>811</v>
      </c>
      <c r="B2202" s="1">
        <v>51107</v>
      </c>
      <c r="C2202" s="1" t="s">
        <v>10</v>
      </c>
      <c r="D2202" s="6">
        <v>0.92641401970000004</v>
      </c>
      <c r="E2202" s="6" t="s">
        <v>963</v>
      </c>
      <c r="F2202" s="6" t="s">
        <v>963</v>
      </c>
      <c r="G2202" s="6" t="s">
        <v>963</v>
      </c>
      <c r="H2202" s="6">
        <v>1.3609518615</v>
      </c>
      <c r="I2202" s="6" t="s">
        <v>964</v>
      </c>
      <c r="J2202" s="6">
        <v>1.7006990221</v>
      </c>
      <c r="K2202" s="6" t="s">
        <v>964</v>
      </c>
      <c r="L2202" s="1" t="s">
        <v>24</v>
      </c>
      <c r="M2202" s="1" t="s">
        <v>16</v>
      </c>
      <c r="N2202" s="1" t="s">
        <v>11</v>
      </c>
      <c r="O2202" s="1" t="s">
        <v>17</v>
      </c>
      <c r="P2202" s="1" t="s">
        <v>22</v>
      </c>
      <c r="Q2202" s="1" t="s">
        <v>25</v>
      </c>
      <c r="R2202" s="1" t="s">
        <v>20</v>
      </c>
    </row>
    <row r="2203" spans="1:18" hidden="1" x14ac:dyDescent="0.3">
      <c r="A2203" s="1" t="s">
        <v>9</v>
      </c>
      <c r="B2203" s="1">
        <v>11001</v>
      </c>
      <c r="C2203" s="1" t="s">
        <v>10</v>
      </c>
      <c r="D2203" s="6">
        <v>1.0665151885999999</v>
      </c>
      <c r="E2203" s="6" t="s">
        <v>963</v>
      </c>
      <c r="F2203" s="6" t="s">
        <v>963</v>
      </c>
      <c r="G2203" s="6" t="s">
        <v>963</v>
      </c>
      <c r="H2203" s="6">
        <v>1.6881563798999999</v>
      </c>
      <c r="I2203" s="6" t="s">
        <v>964</v>
      </c>
      <c r="J2203" s="6">
        <v>2.1303663352000002</v>
      </c>
      <c r="K2203" s="6" t="s">
        <v>964</v>
      </c>
      <c r="L2203" s="1" t="s">
        <v>24</v>
      </c>
      <c r="M2203" s="1" t="s">
        <v>16</v>
      </c>
      <c r="N2203" s="1" t="s">
        <v>11</v>
      </c>
      <c r="O2203" s="1" t="s">
        <v>17</v>
      </c>
      <c r="P2203" s="1" t="s">
        <v>22</v>
      </c>
      <c r="Q2203" s="1" t="s">
        <v>25</v>
      </c>
      <c r="R2203" s="1" t="s">
        <v>20</v>
      </c>
    </row>
    <row r="2204" spans="1:18" hidden="1" x14ac:dyDescent="0.3">
      <c r="A2204" s="1" t="s">
        <v>497</v>
      </c>
      <c r="B2204" s="1">
        <v>24031</v>
      </c>
      <c r="C2204" s="1" t="s">
        <v>12</v>
      </c>
      <c r="D2204" s="6">
        <v>1.0987320078</v>
      </c>
      <c r="E2204" s="6" t="s">
        <v>963</v>
      </c>
      <c r="F2204" s="6" t="s">
        <v>963</v>
      </c>
      <c r="G2204" s="6" t="s">
        <v>963</v>
      </c>
      <c r="H2204" s="6">
        <v>1.5908825763000001</v>
      </c>
      <c r="I2204" s="6" t="s">
        <v>964</v>
      </c>
      <c r="J2204" s="6">
        <v>1.9657936895999999</v>
      </c>
      <c r="K2204" s="6" t="s">
        <v>964</v>
      </c>
      <c r="L2204" s="1" t="s">
        <v>24</v>
      </c>
      <c r="M2204" s="1" t="s">
        <v>16</v>
      </c>
      <c r="N2204" s="1" t="s">
        <v>11</v>
      </c>
      <c r="O2204" s="1" t="s">
        <v>17</v>
      </c>
      <c r="P2204" s="1" t="s">
        <v>22</v>
      </c>
      <c r="Q2204" s="1" t="s">
        <v>25</v>
      </c>
      <c r="R2204" s="1" t="s">
        <v>20</v>
      </c>
    </row>
    <row r="2205" spans="1:18" hidden="1" x14ac:dyDescent="0.3">
      <c r="A2205" s="1" t="s">
        <v>497</v>
      </c>
      <c r="B2205" s="1">
        <v>24021</v>
      </c>
      <c r="C2205" s="1" t="s">
        <v>10</v>
      </c>
      <c r="D2205" s="6">
        <v>1.5323225002</v>
      </c>
      <c r="E2205" s="6" t="s">
        <v>963</v>
      </c>
      <c r="F2205" s="6" t="s">
        <v>963</v>
      </c>
      <c r="G2205" s="6" t="s">
        <v>963</v>
      </c>
      <c r="H2205" s="6">
        <v>2.2286411369999999</v>
      </c>
      <c r="I2205" s="6" t="s">
        <v>964</v>
      </c>
      <c r="J2205" s="6">
        <v>2.7544526553000002</v>
      </c>
      <c r="K2205" s="6" t="s">
        <v>964</v>
      </c>
      <c r="L2205" s="1" t="s">
        <v>24</v>
      </c>
      <c r="M2205" s="1" t="s">
        <v>16</v>
      </c>
      <c r="N2205" s="1" t="s">
        <v>11</v>
      </c>
      <c r="O2205" s="1" t="s">
        <v>17</v>
      </c>
      <c r="P2205" s="1" t="s">
        <v>22</v>
      </c>
      <c r="Q2205" s="1" t="s">
        <v>25</v>
      </c>
      <c r="R2205" s="1" t="s">
        <v>20</v>
      </c>
    </row>
    <row r="2206" spans="1:18" hidden="1" x14ac:dyDescent="0.3">
      <c r="A2206" s="1" t="s">
        <v>497</v>
      </c>
      <c r="B2206" s="1">
        <v>24033</v>
      </c>
      <c r="C2206" s="1" t="s">
        <v>10</v>
      </c>
      <c r="D2206" s="6">
        <v>1.8875073999</v>
      </c>
      <c r="E2206" s="6" t="s">
        <v>963</v>
      </c>
      <c r="F2206" s="6" t="s">
        <v>963</v>
      </c>
      <c r="G2206" s="6" t="s">
        <v>963</v>
      </c>
      <c r="H2206" s="6">
        <v>2.7452273652999999</v>
      </c>
      <c r="I2206" s="6" t="s">
        <v>964</v>
      </c>
      <c r="J2206" s="6">
        <v>3.3929198548000001</v>
      </c>
      <c r="K2206" s="6" t="s">
        <v>964</v>
      </c>
      <c r="L2206" s="1" t="s">
        <v>24</v>
      </c>
      <c r="M2206" s="1" t="s">
        <v>16</v>
      </c>
      <c r="N2206" s="1" t="s">
        <v>11</v>
      </c>
      <c r="O2206" s="1" t="s">
        <v>17</v>
      </c>
      <c r="P2206" s="1" t="s">
        <v>22</v>
      </c>
      <c r="Q2206" s="1" t="s">
        <v>25</v>
      </c>
      <c r="R2206" s="1" t="s">
        <v>20</v>
      </c>
    </row>
    <row r="2207" spans="1:18" hidden="1" x14ac:dyDescent="0.3">
      <c r="A2207" s="1" t="s">
        <v>811</v>
      </c>
      <c r="B2207" s="1">
        <v>51059</v>
      </c>
      <c r="C2207" s="1" t="s">
        <v>10</v>
      </c>
      <c r="D2207" s="6">
        <v>2.1223052241000002</v>
      </c>
      <c r="E2207" s="6" t="s">
        <v>963</v>
      </c>
      <c r="F2207" s="6" t="s">
        <v>963</v>
      </c>
      <c r="G2207" s="6" t="s">
        <v>963</v>
      </c>
      <c r="H2207" s="6">
        <v>3.1177869506999998</v>
      </c>
      <c r="I2207" s="6" t="s">
        <v>964</v>
      </c>
      <c r="J2207" s="6">
        <v>3.8961142479999999</v>
      </c>
      <c r="K2207" s="6" t="s">
        <v>964</v>
      </c>
      <c r="L2207" s="1" t="s">
        <v>24</v>
      </c>
      <c r="M2207" s="1" t="s">
        <v>16</v>
      </c>
      <c r="N2207" s="1" t="s">
        <v>11</v>
      </c>
      <c r="O2207" s="1" t="s">
        <v>17</v>
      </c>
      <c r="P2207" s="1" t="s">
        <v>22</v>
      </c>
      <c r="Q2207" s="1" t="s">
        <v>25</v>
      </c>
      <c r="R2207" s="1" t="s">
        <v>20</v>
      </c>
    </row>
    <row r="2208" spans="1:18" hidden="1" x14ac:dyDescent="0.3">
      <c r="A2208" s="1" t="s">
        <v>497</v>
      </c>
      <c r="B2208" s="1">
        <v>24031</v>
      </c>
      <c r="C2208" s="1" t="s">
        <v>10</v>
      </c>
      <c r="D2208" s="6">
        <v>2.5707411642000002</v>
      </c>
      <c r="E2208" s="6" t="s">
        <v>963</v>
      </c>
      <c r="F2208" s="6" t="s">
        <v>963</v>
      </c>
      <c r="G2208" s="6" t="s">
        <v>963</v>
      </c>
      <c r="H2208" s="6">
        <v>3.7389476437</v>
      </c>
      <c r="I2208" s="6" t="s">
        <v>964</v>
      </c>
      <c r="J2208" s="6">
        <v>4.6210812379000004</v>
      </c>
      <c r="K2208" s="6" t="s">
        <v>964</v>
      </c>
      <c r="L2208" s="1" t="s">
        <v>24</v>
      </c>
      <c r="M2208" s="1" t="s">
        <v>16</v>
      </c>
      <c r="N2208" s="1" t="s">
        <v>11</v>
      </c>
      <c r="O2208" s="1" t="s">
        <v>17</v>
      </c>
      <c r="P2208" s="1" t="s">
        <v>22</v>
      </c>
      <c r="Q2208" s="1" t="s">
        <v>25</v>
      </c>
      <c r="R2208" s="1" t="s">
        <v>20</v>
      </c>
    </row>
    <row r="2209" spans="1:18" hidden="1" x14ac:dyDescent="0.3">
      <c r="A2209" s="1" t="s">
        <v>811</v>
      </c>
      <c r="B2209" s="1">
        <v>51683</v>
      </c>
      <c r="C2209" s="1" t="s">
        <v>12</v>
      </c>
      <c r="D2209" s="6">
        <v>2.6486359999999999E-4</v>
      </c>
      <c r="E2209" s="6" t="s">
        <v>963</v>
      </c>
      <c r="F2209" s="6" t="s">
        <v>963</v>
      </c>
      <c r="G2209" s="6" t="s">
        <v>963</v>
      </c>
      <c r="H2209" s="6">
        <v>3.5893889999999998E-4</v>
      </c>
      <c r="I2209" s="6" t="s">
        <v>964</v>
      </c>
      <c r="J2209" s="6">
        <v>4.4892089999999999E-4</v>
      </c>
      <c r="K2209" s="6" t="s">
        <v>964</v>
      </c>
      <c r="L2209" s="1" t="s">
        <v>21</v>
      </c>
      <c r="M2209" s="1" t="s">
        <v>16</v>
      </c>
      <c r="N2209" s="1" t="s">
        <v>11</v>
      </c>
      <c r="O2209" s="1" t="s">
        <v>17</v>
      </c>
      <c r="P2209" s="1" t="s">
        <v>22</v>
      </c>
      <c r="Q2209" s="1" t="s">
        <v>23</v>
      </c>
      <c r="R2209" s="1" t="s">
        <v>20</v>
      </c>
    </row>
    <row r="2210" spans="1:18" hidden="1" x14ac:dyDescent="0.3">
      <c r="A2210" s="1" t="s">
        <v>811</v>
      </c>
      <c r="B2210" s="1">
        <v>51600</v>
      </c>
      <c r="C2210" s="1" t="s">
        <v>10</v>
      </c>
      <c r="D2210" s="6">
        <v>3.5162090000000001E-4</v>
      </c>
      <c r="E2210" s="6" t="s">
        <v>963</v>
      </c>
      <c r="F2210" s="6" t="s">
        <v>963</v>
      </c>
      <c r="G2210" s="6" t="s">
        <v>963</v>
      </c>
      <c r="H2210" s="6">
        <v>4.9848069999999995E-4</v>
      </c>
      <c r="I2210" s="6" t="s">
        <v>964</v>
      </c>
      <c r="J2210" s="6">
        <v>6.2323719999999997E-4</v>
      </c>
      <c r="K2210" s="6" t="s">
        <v>964</v>
      </c>
      <c r="L2210" s="1" t="s">
        <v>21</v>
      </c>
      <c r="M2210" s="1" t="s">
        <v>16</v>
      </c>
      <c r="N2210" s="1" t="s">
        <v>11</v>
      </c>
      <c r="O2210" s="1" t="s">
        <v>17</v>
      </c>
      <c r="P2210" s="1" t="s">
        <v>22</v>
      </c>
      <c r="Q2210" s="1" t="s">
        <v>23</v>
      </c>
      <c r="R2210" s="1" t="s">
        <v>20</v>
      </c>
    </row>
    <row r="2211" spans="1:18" hidden="1" x14ac:dyDescent="0.3">
      <c r="A2211" s="1" t="s">
        <v>811</v>
      </c>
      <c r="B2211" s="1">
        <v>51683</v>
      </c>
      <c r="C2211" s="1" t="s">
        <v>10</v>
      </c>
      <c r="D2211" s="6">
        <v>5.9128659999999999E-4</v>
      </c>
      <c r="E2211" s="6" t="s">
        <v>963</v>
      </c>
      <c r="F2211" s="6" t="s">
        <v>963</v>
      </c>
      <c r="G2211" s="6" t="s">
        <v>963</v>
      </c>
      <c r="H2211" s="6">
        <v>8.3824409999999996E-4</v>
      </c>
      <c r="I2211" s="6" t="s">
        <v>964</v>
      </c>
      <c r="J2211" s="6">
        <v>1.0480358E-3</v>
      </c>
      <c r="K2211" s="6" t="s">
        <v>964</v>
      </c>
      <c r="L2211" s="1" t="s">
        <v>21</v>
      </c>
      <c r="M2211" s="1" t="s">
        <v>16</v>
      </c>
      <c r="N2211" s="1" t="s">
        <v>11</v>
      </c>
      <c r="O2211" s="1" t="s">
        <v>17</v>
      </c>
      <c r="P2211" s="1" t="s">
        <v>22</v>
      </c>
      <c r="Q2211" s="1" t="s">
        <v>23</v>
      </c>
      <c r="R2211" s="1" t="s">
        <v>20</v>
      </c>
    </row>
    <row r="2212" spans="1:18" hidden="1" x14ac:dyDescent="0.3">
      <c r="A2212" s="1" t="s">
        <v>497</v>
      </c>
      <c r="B2212" s="1">
        <v>24009</v>
      </c>
      <c r="C2212" s="1" t="s">
        <v>12</v>
      </c>
      <c r="D2212" s="6">
        <v>6.3396030000000003E-4</v>
      </c>
      <c r="E2212" s="6" t="s">
        <v>963</v>
      </c>
      <c r="F2212" s="6" t="s">
        <v>963</v>
      </c>
      <c r="G2212" s="6" t="s">
        <v>963</v>
      </c>
      <c r="H2212" s="6">
        <v>8.5275209999999995E-4</v>
      </c>
      <c r="I2212" s="6" t="s">
        <v>964</v>
      </c>
      <c r="J2212" s="6">
        <v>1.0550303000000001E-3</v>
      </c>
      <c r="K2212" s="6" t="s">
        <v>964</v>
      </c>
      <c r="L2212" s="1" t="s">
        <v>21</v>
      </c>
      <c r="M2212" s="1" t="s">
        <v>16</v>
      </c>
      <c r="N2212" s="1" t="s">
        <v>11</v>
      </c>
      <c r="O2212" s="1" t="s">
        <v>17</v>
      </c>
      <c r="P2212" s="1" t="s">
        <v>22</v>
      </c>
      <c r="Q2212" s="1" t="s">
        <v>23</v>
      </c>
      <c r="R2212" s="1" t="s">
        <v>20</v>
      </c>
    </row>
    <row r="2213" spans="1:18" hidden="1" x14ac:dyDescent="0.3">
      <c r="A2213" s="1" t="s">
        <v>811</v>
      </c>
      <c r="B2213" s="1">
        <v>51510</v>
      </c>
      <c r="C2213" s="1" t="s">
        <v>12</v>
      </c>
      <c r="D2213" s="6">
        <v>9.3855710000000005E-4</v>
      </c>
      <c r="E2213" s="6" t="s">
        <v>963</v>
      </c>
      <c r="F2213" s="6" t="s">
        <v>963</v>
      </c>
      <c r="G2213" s="6" t="s">
        <v>963</v>
      </c>
      <c r="H2213" s="6">
        <v>1.2719186999999999E-3</v>
      </c>
      <c r="I2213" s="6" t="s">
        <v>964</v>
      </c>
      <c r="J2213" s="6">
        <v>1.5907734000000001E-3</v>
      </c>
      <c r="K2213" s="6" t="s">
        <v>964</v>
      </c>
      <c r="L2213" s="1" t="s">
        <v>21</v>
      </c>
      <c r="M2213" s="1" t="s">
        <v>16</v>
      </c>
      <c r="N2213" s="1" t="s">
        <v>11</v>
      </c>
      <c r="O2213" s="1" t="s">
        <v>17</v>
      </c>
      <c r="P2213" s="1" t="s">
        <v>22</v>
      </c>
      <c r="Q2213" s="1" t="s">
        <v>23</v>
      </c>
      <c r="R2213" s="1" t="s">
        <v>20</v>
      </c>
    </row>
    <row r="2214" spans="1:18" hidden="1" x14ac:dyDescent="0.3">
      <c r="A2214" s="1" t="s">
        <v>497</v>
      </c>
      <c r="B2214" s="1">
        <v>24017</v>
      </c>
      <c r="C2214" s="1" t="s">
        <v>12</v>
      </c>
      <c r="D2214" s="6">
        <v>1.0046752000000001E-3</v>
      </c>
      <c r="E2214" s="6" t="s">
        <v>963</v>
      </c>
      <c r="F2214" s="6" t="s">
        <v>963</v>
      </c>
      <c r="G2214" s="6" t="s">
        <v>963</v>
      </c>
      <c r="H2214" s="6">
        <v>1.3514061999999999E-3</v>
      </c>
      <c r="I2214" s="6" t="s">
        <v>964</v>
      </c>
      <c r="J2214" s="6">
        <v>1.6719694000000001E-3</v>
      </c>
      <c r="K2214" s="6" t="s">
        <v>964</v>
      </c>
      <c r="L2214" s="1" t="s">
        <v>21</v>
      </c>
      <c r="M2214" s="1" t="s">
        <v>16</v>
      </c>
      <c r="N2214" s="1" t="s">
        <v>11</v>
      </c>
      <c r="O2214" s="1" t="s">
        <v>17</v>
      </c>
      <c r="P2214" s="1" t="s">
        <v>22</v>
      </c>
      <c r="Q2214" s="1" t="s">
        <v>23</v>
      </c>
      <c r="R2214" s="1" t="s">
        <v>20</v>
      </c>
    </row>
    <row r="2215" spans="1:18" hidden="1" x14ac:dyDescent="0.3">
      <c r="A2215" s="1" t="s">
        <v>811</v>
      </c>
      <c r="B2215" s="1">
        <v>51013</v>
      </c>
      <c r="C2215" s="1" t="s">
        <v>12</v>
      </c>
      <c r="D2215" s="6">
        <v>1.3646746E-3</v>
      </c>
      <c r="E2215" s="6" t="s">
        <v>963</v>
      </c>
      <c r="F2215" s="6" t="s">
        <v>963</v>
      </c>
      <c r="G2215" s="6" t="s">
        <v>963</v>
      </c>
      <c r="H2215" s="6">
        <v>1.8493829E-3</v>
      </c>
      <c r="I2215" s="6" t="s">
        <v>964</v>
      </c>
      <c r="J2215" s="6">
        <v>2.3130034999999998E-3</v>
      </c>
      <c r="K2215" s="6" t="s">
        <v>964</v>
      </c>
      <c r="L2215" s="1" t="s">
        <v>21</v>
      </c>
      <c r="M2215" s="1" t="s">
        <v>16</v>
      </c>
      <c r="N2215" s="1" t="s">
        <v>11</v>
      </c>
      <c r="O2215" s="1" t="s">
        <v>17</v>
      </c>
      <c r="P2215" s="1" t="s">
        <v>22</v>
      </c>
      <c r="Q2215" s="1" t="s">
        <v>23</v>
      </c>
      <c r="R2215" s="1" t="s">
        <v>20</v>
      </c>
    </row>
    <row r="2216" spans="1:18" hidden="1" x14ac:dyDescent="0.3">
      <c r="A2216" s="1" t="s">
        <v>497</v>
      </c>
      <c r="B2216" s="1">
        <v>24009</v>
      </c>
      <c r="C2216" s="1" t="s">
        <v>10</v>
      </c>
      <c r="D2216" s="6">
        <v>1.415995E-3</v>
      </c>
      <c r="E2216" s="6" t="s">
        <v>963</v>
      </c>
      <c r="F2216" s="6" t="s">
        <v>963</v>
      </c>
      <c r="G2216" s="6" t="s">
        <v>963</v>
      </c>
      <c r="H2216" s="6">
        <v>1.9909791E-3</v>
      </c>
      <c r="I2216" s="6" t="s">
        <v>964</v>
      </c>
      <c r="J2216" s="6">
        <v>2.4616306E-3</v>
      </c>
      <c r="K2216" s="6" t="s">
        <v>964</v>
      </c>
      <c r="L2216" s="1" t="s">
        <v>21</v>
      </c>
      <c r="M2216" s="1" t="s">
        <v>16</v>
      </c>
      <c r="N2216" s="1" t="s">
        <v>11</v>
      </c>
      <c r="O2216" s="1" t="s">
        <v>17</v>
      </c>
      <c r="P2216" s="1" t="s">
        <v>22</v>
      </c>
      <c r="Q2216" s="1" t="s">
        <v>23</v>
      </c>
      <c r="R2216" s="1" t="s">
        <v>20</v>
      </c>
    </row>
    <row r="2217" spans="1:18" hidden="1" x14ac:dyDescent="0.3">
      <c r="A2217" s="1" t="s">
        <v>811</v>
      </c>
      <c r="B2217" s="1">
        <v>51107</v>
      </c>
      <c r="C2217" s="1" t="s">
        <v>12</v>
      </c>
      <c r="D2217" s="6">
        <v>1.4740857E-3</v>
      </c>
      <c r="E2217" s="6" t="s">
        <v>963</v>
      </c>
      <c r="F2217" s="6" t="s">
        <v>963</v>
      </c>
      <c r="G2217" s="6" t="s">
        <v>963</v>
      </c>
      <c r="H2217" s="6">
        <v>1.9976556999999999E-3</v>
      </c>
      <c r="I2217" s="6" t="s">
        <v>964</v>
      </c>
      <c r="J2217" s="6">
        <v>2.4984454999999999E-3</v>
      </c>
      <c r="K2217" s="6" t="s">
        <v>964</v>
      </c>
      <c r="L2217" s="1" t="s">
        <v>21</v>
      </c>
      <c r="M2217" s="1" t="s">
        <v>16</v>
      </c>
      <c r="N2217" s="1" t="s">
        <v>11</v>
      </c>
      <c r="O2217" s="1" t="s">
        <v>17</v>
      </c>
      <c r="P2217" s="1" t="s">
        <v>22</v>
      </c>
      <c r="Q2217" s="1" t="s">
        <v>23</v>
      </c>
      <c r="R2217" s="1" t="s">
        <v>20</v>
      </c>
    </row>
    <row r="2218" spans="1:18" hidden="1" x14ac:dyDescent="0.3">
      <c r="A2218" s="1" t="s">
        <v>497</v>
      </c>
      <c r="B2218" s="1">
        <v>24021</v>
      </c>
      <c r="C2218" s="1" t="s">
        <v>12</v>
      </c>
      <c r="D2218" s="6">
        <v>1.6385032E-3</v>
      </c>
      <c r="E2218" s="6" t="s">
        <v>963</v>
      </c>
      <c r="F2218" s="6" t="s">
        <v>963</v>
      </c>
      <c r="G2218" s="6" t="s">
        <v>963</v>
      </c>
      <c r="H2218" s="6">
        <v>2.2039811999999999E-3</v>
      </c>
      <c r="I2218" s="6" t="s">
        <v>964</v>
      </c>
      <c r="J2218" s="6">
        <v>2.7267789999999999E-3</v>
      </c>
      <c r="K2218" s="6" t="s">
        <v>964</v>
      </c>
      <c r="L2218" s="1" t="s">
        <v>21</v>
      </c>
      <c r="M2218" s="1" t="s">
        <v>16</v>
      </c>
      <c r="N2218" s="1" t="s">
        <v>11</v>
      </c>
      <c r="O2218" s="1" t="s">
        <v>17</v>
      </c>
      <c r="P2218" s="1" t="s">
        <v>22</v>
      </c>
      <c r="Q2218" s="1" t="s">
        <v>23</v>
      </c>
      <c r="R2218" s="1" t="s">
        <v>20</v>
      </c>
    </row>
    <row r="2219" spans="1:18" hidden="1" x14ac:dyDescent="0.3">
      <c r="A2219" s="1" t="s">
        <v>9</v>
      </c>
      <c r="B2219" s="1">
        <v>11001</v>
      </c>
      <c r="C2219" s="1" t="s">
        <v>12</v>
      </c>
      <c r="D2219" s="6">
        <v>2.0137266000000002E-3</v>
      </c>
      <c r="E2219" s="6" t="s">
        <v>963</v>
      </c>
      <c r="F2219" s="6" t="s">
        <v>963</v>
      </c>
      <c r="G2219" s="6" t="s">
        <v>963</v>
      </c>
      <c r="H2219" s="6">
        <v>3.2054119999999999E-3</v>
      </c>
      <c r="I2219" s="6" t="s">
        <v>964</v>
      </c>
      <c r="J2219" s="6">
        <v>4.0438332000000002E-3</v>
      </c>
      <c r="K2219" s="6" t="s">
        <v>964</v>
      </c>
      <c r="L2219" s="1" t="s">
        <v>21</v>
      </c>
      <c r="M2219" s="1" t="s">
        <v>16</v>
      </c>
      <c r="N2219" s="1" t="s">
        <v>11</v>
      </c>
      <c r="O2219" s="1" t="s">
        <v>17</v>
      </c>
      <c r="P2219" s="1" t="s">
        <v>22</v>
      </c>
      <c r="Q2219" s="1" t="s">
        <v>23</v>
      </c>
      <c r="R2219" s="1" t="s">
        <v>20</v>
      </c>
    </row>
    <row r="2220" spans="1:18" hidden="1" x14ac:dyDescent="0.3">
      <c r="A2220" s="1" t="s">
        <v>811</v>
      </c>
      <c r="B2220" s="1">
        <v>51510</v>
      </c>
      <c r="C2220" s="1" t="s">
        <v>10</v>
      </c>
      <c r="D2220" s="6">
        <v>2.0952596000000001E-3</v>
      </c>
      <c r="E2220" s="6" t="s">
        <v>963</v>
      </c>
      <c r="F2220" s="6" t="s">
        <v>963</v>
      </c>
      <c r="G2220" s="6" t="s">
        <v>963</v>
      </c>
      <c r="H2220" s="6">
        <v>2.9703668000000002E-3</v>
      </c>
      <c r="I2220" s="6" t="s">
        <v>964</v>
      </c>
      <c r="J2220" s="6">
        <v>3.7137678E-3</v>
      </c>
      <c r="K2220" s="6" t="s">
        <v>964</v>
      </c>
      <c r="L2220" s="1" t="s">
        <v>21</v>
      </c>
      <c r="M2220" s="1" t="s">
        <v>16</v>
      </c>
      <c r="N2220" s="1" t="s">
        <v>11</v>
      </c>
      <c r="O2220" s="1" t="s">
        <v>17</v>
      </c>
      <c r="P2220" s="1" t="s">
        <v>22</v>
      </c>
      <c r="Q2220" s="1" t="s">
        <v>23</v>
      </c>
      <c r="R2220" s="1" t="s">
        <v>20</v>
      </c>
    </row>
    <row r="2221" spans="1:18" hidden="1" x14ac:dyDescent="0.3">
      <c r="A2221" s="1" t="s">
        <v>497</v>
      </c>
      <c r="B2221" s="1">
        <v>24017</v>
      </c>
      <c r="C2221" s="1" t="s">
        <v>10</v>
      </c>
      <c r="D2221" s="6">
        <v>2.2440134000000001E-3</v>
      </c>
      <c r="E2221" s="6" t="s">
        <v>963</v>
      </c>
      <c r="F2221" s="6" t="s">
        <v>963</v>
      </c>
      <c r="G2221" s="6" t="s">
        <v>963</v>
      </c>
      <c r="H2221" s="6">
        <v>3.1552221000000001E-3</v>
      </c>
      <c r="I2221" s="6" t="s">
        <v>964</v>
      </c>
      <c r="J2221" s="6">
        <v>3.9010952999999999E-3</v>
      </c>
      <c r="K2221" s="6" t="s">
        <v>964</v>
      </c>
      <c r="L2221" s="1" t="s">
        <v>21</v>
      </c>
      <c r="M2221" s="1" t="s">
        <v>16</v>
      </c>
      <c r="N2221" s="1" t="s">
        <v>11</v>
      </c>
      <c r="O2221" s="1" t="s">
        <v>17</v>
      </c>
      <c r="P2221" s="1" t="s">
        <v>22</v>
      </c>
      <c r="Q2221" s="1" t="s">
        <v>23</v>
      </c>
      <c r="R2221" s="1" t="s">
        <v>20</v>
      </c>
    </row>
    <row r="2222" spans="1:18" hidden="1" x14ac:dyDescent="0.3">
      <c r="A2222" s="1" t="s">
        <v>811</v>
      </c>
      <c r="B2222" s="1">
        <v>51153</v>
      </c>
      <c r="C2222" s="1" t="s">
        <v>12</v>
      </c>
      <c r="D2222" s="6">
        <v>2.2480195000000001E-3</v>
      </c>
      <c r="E2222" s="6" t="s">
        <v>963</v>
      </c>
      <c r="F2222" s="6" t="s">
        <v>963</v>
      </c>
      <c r="G2222" s="6" t="s">
        <v>963</v>
      </c>
      <c r="H2222" s="6">
        <v>3.0464809000000002E-3</v>
      </c>
      <c r="I2222" s="6" t="s">
        <v>964</v>
      </c>
      <c r="J2222" s="6">
        <v>3.8101989999999998E-3</v>
      </c>
      <c r="K2222" s="6" t="s">
        <v>964</v>
      </c>
      <c r="L2222" s="1" t="s">
        <v>21</v>
      </c>
      <c r="M2222" s="1" t="s">
        <v>16</v>
      </c>
      <c r="N2222" s="1" t="s">
        <v>11</v>
      </c>
      <c r="O2222" s="1" t="s">
        <v>17</v>
      </c>
      <c r="P2222" s="1" t="s">
        <v>22</v>
      </c>
      <c r="Q2222" s="1" t="s">
        <v>23</v>
      </c>
      <c r="R2222" s="1" t="s">
        <v>20</v>
      </c>
    </row>
    <row r="2223" spans="1:18" hidden="1" x14ac:dyDescent="0.3">
      <c r="A2223" s="1" t="s">
        <v>811</v>
      </c>
      <c r="B2223" s="1">
        <v>51013</v>
      </c>
      <c r="C2223" s="1" t="s">
        <v>10</v>
      </c>
      <c r="D2223" s="6">
        <v>3.0465319999999998E-3</v>
      </c>
      <c r="E2223" s="6" t="s">
        <v>963</v>
      </c>
      <c r="F2223" s="6" t="s">
        <v>963</v>
      </c>
      <c r="G2223" s="6" t="s">
        <v>963</v>
      </c>
      <c r="H2223" s="6">
        <v>4.3189541999999999E-3</v>
      </c>
      <c r="I2223" s="6" t="s">
        <v>964</v>
      </c>
      <c r="J2223" s="6">
        <v>5.3998652000000003E-3</v>
      </c>
      <c r="K2223" s="6" t="s">
        <v>964</v>
      </c>
      <c r="L2223" s="1" t="s">
        <v>21</v>
      </c>
      <c r="M2223" s="1" t="s">
        <v>16</v>
      </c>
      <c r="N2223" s="1" t="s">
        <v>11</v>
      </c>
      <c r="O2223" s="1" t="s">
        <v>17</v>
      </c>
      <c r="P2223" s="1" t="s">
        <v>22</v>
      </c>
      <c r="Q2223" s="1" t="s">
        <v>23</v>
      </c>
      <c r="R2223" s="1" t="s">
        <v>20</v>
      </c>
    </row>
    <row r="2224" spans="1:18" hidden="1" x14ac:dyDescent="0.3">
      <c r="A2224" s="1" t="s">
        <v>811</v>
      </c>
      <c r="B2224" s="1">
        <v>51107</v>
      </c>
      <c r="C2224" s="1" t="s">
        <v>10</v>
      </c>
      <c r="D2224" s="6">
        <v>3.2907849E-3</v>
      </c>
      <c r="E2224" s="6" t="s">
        <v>963</v>
      </c>
      <c r="F2224" s="6" t="s">
        <v>963</v>
      </c>
      <c r="G2224" s="6" t="s">
        <v>963</v>
      </c>
      <c r="H2224" s="6">
        <v>4.6652064E-3</v>
      </c>
      <c r="I2224" s="6" t="s">
        <v>964</v>
      </c>
      <c r="J2224" s="6">
        <v>5.8327826999999997E-3</v>
      </c>
      <c r="K2224" s="6" t="s">
        <v>964</v>
      </c>
      <c r="L2224" s="1" t="s">
        <v>21</v>
      </c>
      <c r="M2224" s="1" t="s">
        <v>16</v>
      </c>
      <c r="N2224" s="1" t="s">
        <v>11</v>
      </c>
      <c r="O2224" s="1" t="s">
        <v>17</v>
      </c>
      <c r="P2224" s="1" t="s">
        <v>22</v>
      </c>
      <c r="Q2224" s="1" t="s">
        <v>23</v>
      </c>
      <c r="R2224" s="1" t="s">
        <v>20</v>
      </c>
    </row>
    <row r="2225" spans="1:18" hidden="1" x14ac:dyDescent="0.3">
      <c r="A2225" s="1" t="s">
        <v>497</v>
      </c>
      <c r="B2225" s="1">
        <v>24021</v>
      </c>
      <c r="C2225" s="1" t="s">
        <v>10</v>
      </c>
      <c r="D2225" s="6">
        <v>3.6597075000000001E-3</v>
      </c>
      <c r="E2225" s="6" t="s">
        <v>963</v>
      </c>
      <c r="F2225" s="6" t="s">
        <v>963</v>
      </c>
      <c r="G2225" s="6" t="s">
        <v>963</v>
      </c>
      <c r="H2225" s="6">
        <v>5.1457988000000003E-3</v>
      </c>
      <c r="I2225" s="6" t="s">
        <v>964</v>
      </c>
      <c r="J2225" s="6">
        <v>6.3622050000000001E-3</v>
      </c>
      <c r="K2225" s="6" t="s">
        <v>964</v>
      </c>
      <c r="L2225" s="1" t="s">
        <v>21</v>
      </c>
      <c r="M2225" s="1" t="s">
        <v>16</v>
      </c>
      <c r="N2225" s="1" t="s">
        <v>11</v>
      </c>
      <c r="O2225" s="1" t="s">
        <v>17</v>
      </c>
      <c r="P2225" s="1" t="s">
        <v>22</v>
      </c>
      <c r="Q2225" s="1" t="s">
        <v>23</v>
      </c>
      <c r="R2225" s="1" t="s">
        <v>20</v>
      </c>
    </row>
    <row r="2226" spans="1:18" hidden="1" x14ac:dyDescent="0.3">
      <c r="A2226" s="1" t="s">
        <v>9</v>
      </c>
      <c r="B2226" s="1">
        <v>11001</v>
      </c>
      <c r="C2226" s="1" t="s">
        <v>10</v>
      </c>
      <c r="D2226" s="6">
        <v>4.6709116999999996E-3</v>
      </c>
      <c r="E2226" s="6" t="s">
        <v>963</v>
      </c>
      <c r="F2226" s="6" t="s">
        <v>963</v>
      </c>
      <c r="G2226" s="6" t="s">
        <v>963</v>
      </c>
      <c r="H2226" s="6">
        <v>7.4277027999999998E-3</v>
      </c>
      <c r="I2226" s="6" t="s">
        <v>964</v>
      </c>
      <c r="J2226" s="6">
        <v>9.3644625999999998E-3</v>
      </c>
      <c r="K2226" s="6" t="s">
        <v>964</v>
      </c>
      <c r="L2226" s="1" t="s">
        <v>21</v>
      </c>
      <c r="M2226" s="1" t="s">
        <v>16</v>
      </c>
      <c r="N2226" s="1" t="s">
        <v>11</v>
      </c>
      <c r="O2226" s="1" t="s">
        <v>17</v>
      </c>
      <c r="P2226" s="1" t="s">
        <v>22</v>
      </c>
      <c r="Q2226" s="1" t="s">
        <v>23</v>
      </c>
      <c r="R2226" s="1" t="s">
        <v>20</v>
      </c>
    </row>
    <row r="2227" spans="1:18" hidden="1" x14ac:dyDescent="0.3">
      <c r="A2227" s="1" t="s">
        <v>811</v>
      </c>
      <c r="B2227" s="1">
        <v>51153</v>
      </c>
      <c r="C2227" s="1" t="s">
        <v>10</v>
      </c>
      <c r="D2227" s="6">
        <v>5.0185422999999996E-3</v>
      </c>
      <c r="E2227" s="6" t="s">
        <v>963</v>
      </c>
      <c r="F2227" s="6" t="s">
        <v>963</v>
      </c>
      <c r="G2227" s="6" t="s">
        <v>963</v>
      </c>
      <c r="H2227" s="6">
        <v>7.1145718000000004E-3</v>
      </c>
      <c r="I2227" s="6" t="s">
        <v>964</v>
      </c>
      <c r="J2227" s="6">
        <v>8.8951674000000008E-3</v>
      </c>
      <c r="K2227" s="6" t="s">
        <v>964</v>
      </c>
      <c r="L2227" s="1" t="s">
        <v>21</v>
      </c>
      <c r="M2227" s="1" t="s">
        <v>16</v>
      </c>
      <c r="N2227" s="1" t="s">
        <v>11</v>
      </c>
      <c r="O2227" s="1" t="s">
        <v>17</v>
      </c>
      <c r="P2227" s="1" t="s">
        <v>22</v>
      </c>
      <c r="Q2227" s="1" t="s">
        <v>23</v>
      </c>
      <c r="R2227" s="1" t="s">
        <v>20</v>
      </c>
    </row>
    <row r="2228" spans="1:18" hidden="1" x14ac:dyDescent="0.3">
      <c r="A2228" s="1" t="s">
        <v>497</v>
      </c>
      <c r="B2228" s="1">
        <v>24033</v>
      </c>
      <c r="C2228" s="1" t="s">
        <v>12</v>
      </c>
      <c r="D2228" s="6">
        <v>6.4857776000000001E-3</v>
      </c>
      <c r="E2228" s="6" t="s">
        <v>963</v>
      </c>
      <c r="F2228" s="6" t="s">
        <v>963</v>
      </c>
      <c r="G2228" s="6" t="s">
        <v>963</v>
      </c>
      <c r="H2228" s="6">
        <v>8.7241479999999993E-3</v>
      </c>
      <c r="I2228" s="6" t="s">
        <v>964</v>
      </c>
      <c r="J2228" s="6">
        <v>1.07935528E-2</v>
      </c>
      <c r="K2228" s="6" t="s">
        <v>964</v>
      </c>
      <c r="L2228" s="1" t="s">
        <v>21</v>
      </c>
      <c r="M2228" s="1" t="s">
        <v>16</v>
      </c>
      <c r="N2228" s="1" t="s">
        <v>11</v>
      </c>
      <c r="O2228" s="1" t="s">
        <v>17</v>
      </c>
      <c r="P2228" s="1" t="s">
        <v>22</v>
      </c>
      <c r="Q2228" s="1" t="s">
        <v>23</v>
      </c>
      <c r="R2228" s="1" t="s">
        <v>20</v>
      </c>
    </row>
    <row r="2229" spans="1:18" hidden="1" x14ac:dyDescent="0.3">
      <c r="A2229" s="1" t="s">
        <v>497</v>
      </c>
      <c r="B2229" s="1">
        <v>24031</v>
      </c>
      <c r="C2229" s="1" t="s">
        <v>12</v>
      </c>
      <c r="D2229" s="6">
        <v>7.0992559000000004E-3</v>
      </c>
      <c r="E2229" s="6" t="s">
        <v>963</v>
      </c>
      <c r="F2229" s="6" t="s">
        <v>963</v>
      </c>
      <c r="G2229" s="6" t="s">
        <v>963</v>
      </c>
      <c r="H2229" s="6">
        <v>9.5493413999999995E-3</v>
      </c>
      <c r="I2229" s="6" t="s">
        <v>964</v>
      </c>
      <c r="J2229" s="6">
        <v>1.18145184E-2</v>
      </c>
      <c r="K2229" s="6" t="s">
        <v>964</v>
      </c>
      <c r="L2229" s="1" t="s">
        <v>21</v>
      </c>
      <c r="M2229" s="1" t="s">
        <v>16</v>
      </c>
      <c r="N2229" s="1" t="s">
        <v>11</v>
      </c>
      <c r="O2229" s="1" t="s">
        <v>17</v>
      </c>
      <c r="P2229" s="1" t="s">
        <v>22</v>
      </c>
      <c r="Q2229" s="1" t="s">
        <v>23</v>
      </c>
      <c r="R2229" s="1" t="s">
        <v>20</v>
      </c>
    </row>
    <row r="2230" spans="1:18" hidden="1" x14ac:dyDescent="0.3">
      <c r="A2230" s="1" t="s">
        <v>811</v>
      </c>
      <c r="B2230" s="1">
        <v>51059</v>
      </c>
      <c r="C2230" s="1" t="s">
        <v>12</v>
      </c>
      <c r="D2230" s="6">
        <v>7.1771237999999999E-3</v>
      </c>
      <c r="E2230" s="6" t="s">
        <v>963</v>
      </c>
      <c r="F2230" s="6" t="s">
        <v>963</v>
      </c>
      <c r="G2230" s="6" t="s">
        <v>963</v>
      </c>
      <c r="H2230" s="6">
        <v>9.7262995000000005E-3</v>
      </c>
      <c r="I2230" s="6" t="s">
        <v>964</v>
      </c>
      <c r="J2230" s="6">
        <v>1.21645799E-2</v>
      </c>
      <c r="K2230" s="6" t="s">
        <v>964</v>
      </c>
      <c r="L2230" s="1" t="s">
        <v>21</v>
      </c>
      <c r="M2230" s="1" t="s">
        <v>16</v>
      </c>
      <c r="N2230" s="1" t="s">
        <v>11</v>
      </c>
      <c r="O2230" s="1" t="s">
        <v>17</v>
      </c>
      <c r="P2230" s="1" t="s">
        <v>22</v>
      </c>
      <c r="Q2230" s="1" t="s">
        <v>23</v>
      </c>
      <c r="R2230" s="1" t="s">
        <v>20</v>
      </c>
    </row>
    <row r="2231" spans="1:18" hidden="1" x14ac:dyDescent="0.3">
      <c r="A2231" s="1" t="s">
        <v>497</v>
      </c>
      <c r="B2231" s="1">
        <v>24033</v>
      </c>
      <c r="C2231" s="1" t="s">
        <v>10</v>
      </c>
      <c r="D2231" s="6">
        <v>1.44864348E-2</v>
      </c>
      <c r="E2231" s="6" t="s">
        <v>963</v>
      </c>
      <c r="F2231" s="6" t="s">
        <v>963</v>
      </c>
      <c r="G2231" s="6" t="s">
        <v>963</v>
      </c>
      <c r="H2231" s="6">
        <v>2.0368826199999999E-2</v>
      </c>
      <c r="I2231" s="6" t="s">
        <v>964</v>
      </c>
      <c r="J2231" s="6">
        <v>2.5183868599999999E-2</v>
      </c>
      <c r="K2231" s="6" t="s">
        <v>964</v>
      </c>
      <c r="L2231" s="1" t="s">
        <v>21</v>
      </c>
      <c r="M2231" s="1" t="s">
        <v>16</v>
      </c>
      <c r="N2231" s="1" t="s">
        <v>11</v>
      </c>
      <c r="O2231" s="1" t="s">
        <v>17</v>
      </c>
      <c r="P2231" s="1" t="s">
        <v>22</v>
      </c>
      <c r="Q2231" s="1" t="s">
        <v>23</v>
      </c>
      <c r="R2231" s="1" t="s">
        <v>20</v>
      </c>
    </row>
    <row r="2232" spans="1:18" hidden="1" x14ac:dyDescent="0.3">
      <c r="A2232" s="1" t="s">
        <v>497</v>
      </c>
      <c r="B2232" s="1">
        <v>24031</v>
      </c>
      <c r="C2232" s="1" t="s">
        <v>10</v>
      </c>
      <c r="D2232" s="6">
        <v>1.58566887E-2</v>
      </c>
      <c r="E2232" s="6" t="s">
        <v>963</v>
      </c>
      <c r="F2232" s="6" t="s">
        <v>963</v>
      </c>
      <c r="G2232" s="6" t="s">
        <v>963</v>
      </c>
      <c r="H2232" s="6">
        <v>2.2295486100000001E-2</v>
      </c>
      <c r="I2232" s="6" t="s">
        <v>964</v>
      </c>
      <c r="J2232" s="6">
        <v>2.7565980300000001E-2</v>
      </c>
      <c r="K2232" s="6" t="s">
        <v>964</v>
      </c>
      <c r="L2232" s="1" t="s">
        <v>21</v>
      </c>
      <c r="M2232" s="1" t="s">
        <v>16</v>
      </c>
      <c r="N2232" s="1" t="s">
        <v>11</v>
      </c>
      <c r="O2232" s="1" t="s">
        <v>17</v>
      </c>
      <c r="P2232" s="1" t="s">
        <v>22</v>
      </c>
      <c r="Q2232" s="1" t="s">
        <v>23</v>
      </c>
      <c r="R2232" s="1" t="s">
        <v>20</v>
      </c>
    </row>
    <row r="2233" spans="1:18" hidden="1" x14ac:dyDescent="0.3">
      <c r="A2233" s="1" t="s">
        <v>811</v>
      </c>
      <c r="B2233" s="1">
        <v>51059</v>
      </c>
      <c r="C2233" s="1" t="s">
        <v>10</v>
      </c>
      <c r="D2233" s="6">
        <v>1.6022373699999998E-2</v>
      </c>
      <c r="E2233" s="6" t="s">
        <v>963</v>
      </c>
      <c r="F2233" s="6" t="s">
        <v>963</v>
      </c>
      <c r="G2233" s="6" t="s">
        <v>963</v>
      </c>
      <c r="H2233" s="6">
        <v>2.2714274199999999E-2</v>
      </c>
      <c r="I2233" s="6" t="s">
        <v>964</v>
      </c>
      <c r="J2233" s="6">
        <v>2.8399027699999999E-2</v>
      </c>
      <c r="K2233" s="6" t="s">
        <v>964</v>
      </c>
      <c r="L2233" s="1" t="s">
        <v>21</v>
      </c>
      <c r="M2233" s="1" t="s">
        <v>16</v>
      </c>
      <c r="N2233" s="1" t="s">
        <v>11</v>
      </c>
      <c r="O2233" s="1" t="s">
        <v>17</v>
      </c>
      <c r="P2233" s="1" t="s">
        <v>22</v>
      </c>
      <c r="Q2233" s="1" t="s">
        <v>23</v>
      </c>
      <c r="R2233" s="1" t="s">
        <v>20</v>
      </c>
    </row>
    <row r="2234" spans="1:18" hidden="1" x14ac:dyDescent="0.3">
      <c r="A2234" s="1" t="s">
        <v>811</v>
      </c>
      <c r="B2234" s="1">
        <v>51059</v>
      </c>
      <c r="C2234" s="1" t="s">
        <v>12</v>
      </c>
      <c r="D2234" s="6">
        <v>4.3878219999999999E-4</v>
      </c>
      <c r="E2234" s="6" t="s">
        <v>963</v>
      </c>
      <c r="F2234" s="6" t="s">
        <v>963</v>
      </c>
      <c r="G2234" s="6" t="s">
        <v>963</v>
      </c>
      <c r="H2234" s="6">
        <v>4.136923E-4</v>
      </c>
      <c r="I2234" s="6" t="s">
        <v>964</v>
      </c>
      <c r="J2234" s="6">
        <v>3.9745250000000002E-4</v>
      </c>
      <c r="K2234" s="6" t="s">
        <v>964</v>
      </c>
      <c r="L2234" s="1" t="s">
        <v>498</v>
      </c>
      <c r="M2234" s="1" t="s">
        <v>16</v>
      </c>
      <c r="N2234" s="1" t="s">
        <v>11</v>
      </c>
      <c r="O2234" s="1" t="s">
        <v>17</v>
      </c>
      <c r="P2234" s="1" t="s">
        <v>499</v>
      </c>
      <c r="Q2234" s="1" t="s">
        <v>500</v>
      </c>
      <c r="R2234" s="1" t="s">
        <v>20</v>
      </c>
    </row>
    <row r="2235" spans="1:18" hidden="1" x14ac:dyDescent="0.3">
      <c r="A2235" s="1" t="s">
        <v>811</v>
      </c>
      <c r="B2235" s="1">
        <v>51059</v>
      </c>
      <c r="C2235" s="1" t="s">
        <v>10</v>
      </c>
      <c r="D2235" s="6">
        <v>9.8980690000000007E-4</v>
      </c>
      <c r="E2235" s="6" t="s">
        <v>963</v>
      </c>
      <c r="F2235" s="6" t="s">
        <v>963</v>
      </c>
      <c r="G2235" s="6" t="s">
        <v>963</v>
      </c>
      <c r="H2235" s="6">
        <v>9.4509270000000005E-4</v>
      </c>
      <c r="I2235" s="6" t="s">
        <v>964</v>
      </c>
      <c r="J2235" s="6">
        <v>9.1542130000000002E-4</v>
      </c>
      <c r="K2235" s="6" t="s">
        <v>964</v>
      </c>
      <c r="L2235" s="1" t="s">
        <v>498</v>
      </c>
      <c r="M2235" s="1" t="s">
        <v>16</v>
      </c>
      <c r="N2235" s="1" t="s">
        <v>11</v>
      </c>
      <c r="O2235" s="1" t="s">
        <v>17</v>
      </c>
      <c r="P2235" s="1" t="s">
        <v>499</v>
      </c>
      <c r="Q2235" s="1" t="s">
        <v>500</v>
      </c>
      <c r="R2235" s="1" t="s">
        <v>20</v>
      </c>
    </row>
    <row r="2236" spans="1:18" hidden="1" x14ac:dyDescent="0.3">
      <c r="A2236" s="1" t="s">
        <v>497</v>
      </c>
      <c r="B2236" s="1">
        <v>24009</v>
      </c>
      <c r="C2236" s="1" t="s">
        <v>12</v>
      </c>
      <c r="D2236" s="6">
        <v>1.6549949E-3</v>
      </c>
      <c r="E2236" s="6" t="s">
        <v>963</v>
      </c>
      <c r="F2236" s="6" t="s">
        <v>963</v>
      </c>
      <c r="G2236" s="6" t="s">
        <v>963</v>
      </c>
      <c r="H2236" s="6">
        <v>1.5359582000000001E-3</v>
      </c>
      <c r="I2236" s="6" t="s">
        <v>964</v>
      </c>
      <c r="J2236" s="6">
        <v>1.471551E-3</v>
      </c>
      <c r="K2236" s="6" t="s">
        <v>964</v>
      </c>
      <c r="L2236" s="1" t="s">
        <v>498</v>
      </c>
      <c r="M2236" s="1" t="s">
        <v>16</v>
      </c>
      <c r="N2236" s="1" t="s">
        <v>11</v>
      </c>
      <c r="O2236" s="1" t="s">
        <v>17</v>
      </c>
      <c r="P2236" s="1" t="s">
        <v>499</v>
      </c>
      <c r="Q2236" s="1" t="s">
        <v>500</v>
      </c>
      <c r="R2236" s="1" t="s">
        <v>20</v>
      </c>
    </row>
    <row r="2237" spans="1:18" hidden="1" x14ac:dyDescent="0.3">
      <c r="A2237" s="1" t="s">
        <v>497</v>
      </c>
      <c r="B2237" s="1">
        <v>24033</v>
      </c>
      <c r="C2237" s="1" t="s">
        <v>12</v>
      </c>
      <c r="D2237" s="6">
        <v>1.971052E-3</v>
      </c>
      <c r="E2237" s="6" t="s">
        <v>963</v>
      </c>
      <c r="F2237" s="6" t="s">
        <v>963</v>
      </c>
      <c r="G2237" s="6" t="s">
        <v>963</v>
      </c>
      <c r="H2237" s="6">
        <v>1.8292828000000001E-3</v>
      </c>
      <c r="I2237" s="6" t="s">
        <v>964</v>
      </c>
      <c r="J2237" s="6">
        <v>1.7525753E-3</v>
      </c>
      <c r="K2237" s="6" t="s">
        <v>964</v>
      </c>
      <c r="L2237" s="1" t="s">
        <v>498</v>
      </c>
      <c r="M2237" s="1" t="s">
        <v>16</v>
      </c>
      <c r="N2237" s="1" t="s">
        <v>11</v>
      </c>
      <c r="O2237" s="1" t="s">
        <v>17</v>
      </c>
      <c r="P2237" s="1" t="s">
        <v>499</v>
      </c>
      <c r="Q2237" s="1" t="s">
        <v>500</v>
      </c>
      <c r="R2237" s="1" t="s">
        <v>20</v>
      </c>
    </row>
    <row r="2238" spans="1:18" hidden="1" x14ac:dyDescent="0.3">
      <c r="A2238" s="1" t="s">
        <v>497</v>
      </c>
      <c r="B2238" s="1">
        <v>24017</v>
      </c>
      <c r="C2238" s="1" t="s">
        <v>12</v>
      </c>
      <c r="D2238" s="6">
        <v>2.4882380999999999E-3</v>
      </c>
      <c r="E2238" s="6" t="s">
        <v>963</v>
      </c>
      <c r="F2238" s="6" t="s">
        <v>963</v>
      </c>
      <c r="G2238" s="6" t="s">
        <v>963</v>
      </c>
      <c r="H2238" s="6">
        <v>2.3092662E-3</v>
      </c>
      <c r="I2238" s="6" t="s">
        <v>964</v>
      </c>
      <c r="J2238" s="6">
        <v>2.2124368000000002E-3</v>
      </c>
      <c r="K2238" s="6" t="s">
        <v>964</v>
      </c>
      <c r="L2238" s="1" t="s">
        <v>498</v>
      </c>
      <c r="M2238" s="1" t="s">
        <v>16</v>
      </c>
      <c r="N2238" s="1" t="s">
        <v>11</v>
      </c>
      <c r="O2238" s="1" t="s">
        <v>17</v>
      </c>
      <c r="P2238" s="1" t="s">
        <v>499</v>
      </c>
      <c r="Q2238" s="1" t="s">
        <v>500</v>
      </c>
      <c r="R2238" s="1" t="s">
        <v>20</v>
      </c>
    </row>
    <row r="2239" spans="1:18" hidden="1" x14ac:dyDescent="0.3">
      <c r="A2239" s="1" t="s">
        <v>811</v>
      </c>
      <c r="B2239" s="1">
        <v>51153</v>
      </c>
      <c r="C2239" s="1" t="s">
        <v>12</v>
      </c>
      <c r="D2239" s="6">
        <v>2.7359347E-3</v>
      </c>
      <c r="E2239" s="6" t="s">
        <v>963</v>
      </c>
      <c r="F2239" s="6" t="s">
        <v>963</v>
      </c>
      <c r="G2239" s="6" t="s">
        <v>963</v>
      </c>
      <c r="H2239" s="6">
        <v>2.5794938999999999E-3</v>
      </c>
      <c r="I2239" s="6" t="s">
        <v>964</v>
      </c>
      <c r="J2239" s="6">
        <v>2.4782383999999999E-3</v>
      </c>
      <c r="K2239" s="6" t="s">
        <v>964</v>
      </c>
      <c r="L2239" s="1" t="s">
        <v>498</v>
      </c>
      <c r="M2239" s="1" t="s">
        <v>16</v>
      </c>
      <c r="N2239" s="1" t="s">
        <v>11</v>
      </c>
      <c r="O2239" s="1" t="s">
        <v>17</v>
      </c>
      <c r="P2239" s="1" t="s">
        <v>499</v>
      </c>
      <c r="Q2239" s="1" t="s">
        <v>500</v>
      </c>
      <c r="R2239" s="1" t="s">
        <v>20</v>
      </c>
    </row>
    <row r="2240" spans="1:18" hidden="1" x14ac:dyDescent="0.3">
      <c r="A2240" s="1" t="s">
        <v>497</v>
      </c>
      <c r="B2240" s="1">
        <v>24009</v>
      </c>
      <c r="C2240" s="1" t="s">
        <v>10</v>
      </c>
      <c r="D2240" s="6">
        <v>3.6951286E-3</v>
      </c>
      <c r="E2240" s="6" t="s">
        <v>963</v>
      </c>
      <c r="F2240" s="6" t="s">
        <v>963</v>
      </c>
      <c r="G2240" s="6" t="s">
        <v>963</v>
      </c>
      <c r="H2240" s="6">
        <v>3.5024155000000002E-3</v>
      </c>
      <c r="I2240" s="6" t="s">
        <v>964</v>
      </c>
      <c r="J2240" s="6">
        <v>3.3851073000000001E-3</v>
      </c>
      <c r="K2240" s="6" t="s">
        <v>964</v>
      </c>
      <c r="L2240" s="1" t="s">
        <v>498</v>
      </c>
      <c r="M2240" s="1" t="s">
        <v>16</v>
      </c>
      <c r="N2240" s="1" t="s">
        <v>11</v>
      </c>
      <c r="O2240" s="1" t="s">
        <v>17</v>
      </c>
      <c r="P2240" s="1" t="s">
        <v>499</v>
      </c>
      <c r="Q2240" s="1" t="s">
        <v>500</v>
      </c>
      <c r="R2240" s="1" t="s">
        <v>20</v>
      </c>
    </row>
    <row r="2241" spans="1:18" hidden="1" x14ac:dyDescent="0.3">
      <c r="A2241" s="1" t="s">
        <v>497</v>
      </c>
      <c r="B2241" s="1">
        <v>24033</v>
      </c>
      <c r="C2241" s="1" t="s">
        <v>10</v>
      </c>
      <c r="D2241" s="6">
        <v>4.4007902999999996E-3</v>
      </c>
      <c r="E2241" s="6" t="s">
        <v>963</v>
      </c>
      <c r="F2241" s="6" t="s">
        <v>963</v>
      </c>
      <c r="G2241" s="6" t="s">
        <v>963</v>
      </c>
      <c r="H2241" s="6">
        <v>4.1712844999999997E-3</v>
      </c>
      <c r="I2241" s="6" t="s">
        <v>964</v>
      </c>
      <c r="J2241" s="6">
        <v>4.0315630999999998E-3</v>
      </c>
      <c r="K2241" s="6" t="s">
        <v>964</v>
      </c>
      <c r="L2241" s="1" t="s">
        <v>498</v>
      </c>
      <c r="M2241" s="1" t="s">
        <v>16</v>
      </c>
      <c r="N2241" s="1" t="s">
        <v>11</v>
      </c>
      <c r="O2241" s="1" t="s">
        <v>17</v>
      </c>
      <c r="P2241" s="1" t="s">
        <v>499</v>
      </c>
      <c r="Q2241" s="1" t="s">
        <v>500</v>
      </c>
      <c r="R2241" s="1" t="s">
        <v>20</v>
      </c>
    </row>
    <row r="2242" spans="1:18" hidden="1" x14ac:dyDescent="0.3">
      <c r="A2242" s="1" t="s">
        <v>497</v>
      </c>
      <c r="B2242" s="1">
        <v>24017</v>
      </c>
      <c r="C2242" s="1" t="s">
        <v>10</v>
      </c>
      <c r="D2242" s="6">
        <v>5.5555149E-3</v>
      </c>
      <c r="E2242" s="6" t="s">
        <v>963</v>
      </c>
      <c r="F2242" s="6" t="s">
        <v>963</v>
      </c>
      <c r="G2242" s="6" t="s">
        <v>963</v>
      </c>
      <c r="H2242" s="6">
        <v>5.2657911999999998E-3</v>
      </c>
      <c r="I2242" s="6" t="s">
        <v>964</v>
      </c>
      <c r="J2242" s="6">
        <v>5.0894128999999996E-3</v>
      </c>
      <c r="K2242" s="6" t="s">
        <v>964</v>
      </c>
      <c r="L2242" s="1" t="s">
        <v>498</v>
      </c>
      <c r="M2242" s="1" t="s">
        <v>16</v>
      </c>
      <c r="N2242" s="1" t="s">
        <v>11</v>
      </c>
      <c r="O2242" s="1" t="s">
        <v>17</v>
      </c>
      <c r="P2242" s="1" t="s">
        <v>499</v>
      </c>
      <c r="Q2242" s="1" t="s">
        <v>500</v>
      </c>
      <c r="R2242" s="1" t="s">
        <v>20</v>
      </c>
    </row>
    <row r="2243" spans="1:18" hidden="1" x14ac:dyDescent="0.3">
      <c r="A2243" s="1" t="s">
        <v>811</v>
      </c>
      <c r="B2243" s="1">
        <v>51153</v>
      </c>
      <c r="C2243" s="1" t="s">
        <v>10</v>
      </c>
      <c r="D2243" s="6">
        <v>6.1717283999999997E-3</v>
      </c>
      <c r="E2243" s="6" t="s">
        <v>963</v>
      </c>
      <c r="F2243" s="6" t="s">
        <v>963</v>
      </c>
      <c r="G2243" s="6" t="s">
        <v>963</v>
      </c>
      <c r="H2243" s="6">
        <v>5.8929300000000002E-3</v>
      </c>
      <c r="I2243" s="6" t="s">
        <v>964</v>
      </c>
      <c r="J2243" s="6">
        <v>5.7079191000000001E-3</v>
      </c>
      <c r="K2243" s="6" t="s">
        <v>964</v>
      </c>
      <c r="L2243" s="1" t="s">
        <v>498</v>
      </c>
      <c r="M2243" s="1" t="s">
        <v>16</v>
      </c>
      <c r="N2243" s="1" t="s">
        <v>11</v>
      </c>
      <c r="O2243" s="1" t="s">
        <v>17</v>
      </c>
      <c r="P2243" s="1" t="s">
        <v>499</v>
      </c>
      <c r="Q2243" s="1" t="s">
        <v>500</v>
      </c>
      <c r="R2243" s="1" t="s">
        <v>20</v>
      </c>
    </row>
    <row r="2244" spans="1:18" hidden="1" x14ac:dyDescent="0.3">
      <c r="A2244" s="1" t="s">
        <v>497</v>
      </c>
      <c r="B2244" s="1">
        <v>24031</v>
      </c>
      <c r="C2244" s="1" t="s">
        <v>12</v>
      </c>
      <c r="D2244" s="6">
        <v>6.5107897999999997E-3</v>
      </c>
      <c r="E2244" s="6" t="s">
        <v>963</v>
      </c>
      <c r="F2244" s="6" t="s">
        <v>963</v>
      </c>
      <c r="G2244" s="6" t="s">
        <v>963</v>
      </c>
      <c r="H2244" s="6">
        <v>6.0425015999999998E-3</v>
      </c>
      <c r="I2244" s="6" t="s">
        <v>964</v>
      </c>
      <c r="J2244" s="6">
        <v>5.7891215000000001E-3</v>
      </c>
      <c r="K2244" s="6" t="s">
        <v>964</v>
      </c>
      <c r="L2244" s="1" t="s">
        <v>498</v>
      </c>
      <c r="M2244" s="1" t="s">
        <v>16</v>
      </c>
      <c r="N2244" s="1" t="s">
        <v>11</v>
      </c>
      <c r="O2244" s="1" t="s">
        <v>17</v>
      </c>
      <c r="P2244" s="1" t="s">
        <v>499</v>
      </c>
      <c r="Q2244" s="1" t="s">
        <v>500</v>
      </c>
      <c r="R2244" s="1" t="s">
        <v>20</v>
      </c>
    </row>
    <row r="2245" spans="1:18" hidden="1" x14ac:dyDescent="0.3">
      <c r="A2245" s="1" t="s">
        <v>811</v>
      </c>
      <c r="B2245" s="1">
        <v>51107</v>
      </c>
      <c r="C2245" s="1" t="s">
        <v>12</v>
      </c>
      <c r="D2245" s="6">
        <v>8.9305163E-3</v>
      </c>
      <c r="E2245" s="6" t="s">
        <v>963</v>
      </c>
      <c r="F2245" s="6" t="s">
        <v>963</v>
      </c>
      <c r="G2245" s="6" t="s">
        <v>963</v>
      </c>
      <c r="H2245" s="6">
        <v>8.4198581000000002E-3</v>
      </c>
      <c r="I2245" s="6" t="s">
        <v>964</v>
      </c>
      <c r="J2245" s="6">
        <v>8.0893413000000004E-3</v>
      </c>
      <c r="K2245" s="6" t="s">
        <v>964</v>
      </c>
      <c r="L2245" s="1" t="s">
        <v>498</v>
      </c>
      <c r="M2245" s="1" t="s">
        <v>16</v>
      </c>
      <c r="N2245" s="1" t="s">
        <v>11</v>
      </c>
      <c r="O2245" s="1" t="s">
        <v>17</v>
      </c>
      <c r="P2245" s="1" t="s">
        <v>499</v>
      </c>
      <c r="Q2245" s="1" t="s">
        <v>500</v>
      </c>
      <c r="R2245" s="1" t="s">
        <v>20</v>
      </c>
    </row>
    <row r="2246" spans="1:18" hidden="1" x14ac:dyDescent="0.3">
      <c r="A2246" s="1" t="s">
        <v>497</v>
      </c>
      <c r="B2246" s="1">
        <v>24031</v>
      </c>
      <c r="C2246" s="1" t="s">
        <v>10</v>
      </c>
      <c r="D2246" s="6">
        <v>1.45367189E-2</v>
      </c>
      <c r="E2246" s="6" t="s">
        <v>963</v>
      </c>
      <c r="F2246" s="6" t="s">
        <v>963</v>
      </c>
      <c r="G2246" s="6" t="s">
        <v>963</v>
      </c>
      <c r="H2246" s="6">
        <v>1.37786266E-2</v>
      </c>
      <c r="I2246" s="6" t="s">
        <v>964</v>
      </c>
      <c r="J2246" s="6">
        <v>1.33170905E-2</v>
      </c>
      <c r="K2246" s="6" t="s">
        <v>964</v>
      </c>
      <c r="L2246" s="1" t="s">
        <v>498</v>
      </c>
      <c r="M2246" s="1" t="s">
        <v>16</v>
      </c>
      <c r="N2246" s="1" t="s">
        <v>11</v>
      </c>
      <c r="O2246" s="1" t="s">
        <v>17</v>
      </c>
      <c r="P2246" s="1" t="s">
        <v>499</v>
      </c>
      <c r="Q2246" s="1" t="s">
        <v>500</v>
      </c>
      <c r="R2246" s="1" t="s">
        <v>20</v>
      </c>
    </row>
    <row r="2247" spans="1:18" hidden="1" x14ac:dyDescent="0.3">
      <c r="A2247" s="1" t="s">
        <v>497</v>
      </c>
      <c r="B2247" s="1">
        <v>24021</v>
      </c>
      <c r="C2247" s="1" t="s">
        <v>12</v>
      </c>
      <c r="D2247" s="6">
        <v>1.47771445E-2</v>
      </c>
      <c r="E2247" s="6" t="s">
        <v>963</v>
      </c>
      <c r="F2247" s="6" t="s">
        <v>963</v>
      </c>
      <c r="G2247" s="6" t="s">
        <v>963</v>
      </c>
      <c r="H2247" s="6">
        <v>1.3714287800000001E-2</v>
      </c>
      <c r="I2247" s="6" t="s">
        <v>964</v>
      </c>
      <c r="J2247" s="6">
        <v>1.3139213800000001E-2</v>
      </c>
      <c r="K2247" s="6" t="s">
        <v>964</v>
      </c>
      <c r="L2247" s="1" t="s">
        <v>498</v>
      </c>
      <c r="M2247" s="1" t="s">
        <v>16</v>
      </c>
      <c r="N2247" s="1" t="s">
        <v>11</v>
      </c>
      <c r="O2247" s="1" t="s">
        <v>17</v>
      </c>
      <c r="P2247" s="1" t="s">
        <v>499</v>
      </c>
      <c r="Q2247" s="1" t="s">
        <v>500</v>
      </c>
      <c r="R2247" s="1" t="s">
        <v>20</v>
      </c>
    </row>
    <row r="2248" spans="1:18" hidden="1" x14ac:dyDescent="0.3">
      <c r="A2248" s="1" t="s">
        <v>811</v>
      </c>
      <c r="B2248" s="1">
        <v>51107</v>
      </c>
      <c r="C2248" s="1" t="s">
        <v>10</v>
      </c>
      <c r="D2248" s="6">
        <v>2.0145471599999999E-2</v>
      </c>
      <c r="E2248" s="6" t="s">
        <v>963</v>
      </c>
      <c r="F2248" s="6" t="s">
        <v>963</v>
      </c>
      <c r="G2248" s="6" t="s">
        <v>963</v>
      </c>
      <c r="H2248" s="6">
        <v>1.9235411500000001E-2</v>
      </c>
      <c r="I2248" s="6" t="s">
        <v>964</v>
      </c>
      <c r="J2248" s="6">
        <v>1.8631530899999998E-2</v>
      </c>
      <c r="K2248" s="6" t="s">
        <v>964</v>
      </c>
      <c r="L2248" s="1" t="s">
        <v>498</v>
      </c>
      <c r="M2248" s="1" t="s">
        <v>16</v>
      </c>
      <c r="N2248" s="1" t="s">
        <v>11</v>
      </c>
      <c r="O2248" s="1" t="s">
        <v>17</v>
      </c>
      <c r="P2248" s="1" t="s">
        <v>499</v>
      </c>
      <c r="Q2248" s="1" t="s">
        <v>500</v>
      </c>
      <c r="R2248" s="1" t="s">
        <v>20</v>
      </c>
    </row>
    <row r="2249" spans="1:18" hidden="1" x14ac:dyDescent="0.3">
      <c r="A2249" s="1" t="s">
        <v>497</v>
      </c>
      <c r="B2249" s="1">
        <v>24021</v>
      </c>
      <c r="C2249" s="1" t="s">
        <v>10</v>
      </c>
      <c r="D2249" s="6">
        <v>3.2993122299999997E-2</v>
      </c>
      <c r="E2249" s="6" t="s">
        <v>963</v>
      </c>
      <c r="F2249" s="6" t="s">
        <v>963</v>
      </c>
      <c r="G2249" s="6" t="s">
        <v>963</v>
      </c>
      <c r="H2249" s="6">
        <v>3.12725004E-2</v>
      </c>
      <c r="I2249" s="6" t="s">
        <v>964</v>
      </c>
      <c r="J2249" s="6">
        <v>3.0224974599999999E-2</v>
      </c>
      <c r="K2249" s="6" t="s">
        <v>964</v>
      </c>
      <c r="L2249" s="1" t="s">
        <v>498</v>
      </c>
      <c r="M2249" s="1" t="s">
        <v>16</v>
      </c>
      <c r="N2249" s="1" t="s">
        <v>11</v>
      </c>
      <c r="O2249" s="1" t="s">
        <v>17</v>
      </c>
      <c r="P2249" s="1" t="s">
        <v>499</v>
      </c>
      <c r="Q2249" s="1" t="s">
        <v>500</v>
      </c>
      <c r="R2249" s="1" t="s">
        <v>20</v>
      </c>
    </row>
    <row r="2250" spans="1:18" hidden="1" x14ac:dyDescent="0.3">
      <c r="A2250" s="1" t="s">
        <v>811</v>
      </c>
      <c r="B2250" s="1">
        <v>51610</v>
      </c>
      <c r="C2250" s="1" t="s">
        <v>12</v>
      </c>
      <c r="D2250" s="6">
        <v>4.1217360600000003E-2</v>
      </c>
      <c r="E2250" s="6" t="s">
        <v>963</v>
      </c>
      <c r="F2250" s="6" t="s">
        <v>963</v>
      </c>
      <c r="G2250" s="6" t="s">
        <v>963</v>
      </c>
      <c r="H2250" s="6">
        <v>2.7901809699999999E-2</v>
      </c>
      <c r="I2250" s="6" t="s">
        <v>964</v>
      </c>
      <c r="J2250" s="6">
        <v>2.7360217999999999E-2</v>
      </c>
      <c r="K2250" s="6" t="s">
        <v>964</v>
      </c>
      <c r="L2250" s="1" t="s">
        <v>15</v>
      </c>
      <c r="M2250" s="1" t="s">
        <v>16</v>
      </c>
      <c r="N2250" s="1" t="s">
        <v>11</v>
      </c>
      <c r="O2250" s="1" t="s">
        <v>17</v>
      </c>
      <c r="P2250" s="1" t="s">
        <v>18</v>
      </c>
      <c r="Q2250" s="1" t="s">
        <v>19</v>
      </c>
      <c r="R2250" s="1" t="s">
        <v>20</v>
      </c>
    </row>
    <row r="2251" spans="1:18" hidden="1" x14ac:dyDescent="0.3">
      <c r="A2251" s="1" t="s">
        <v>811</v>
      </c>
      <c r="B2251" s="1">
        <v>51685</v>
      </c>
      <c r="C2251" s="1" t="s">
        <v>12</v>
      </c>
      <c r="D2251" s="6">
        <v>4.3386674100000001E-2</v>
      </c>
      <c r="E2251" s="6" t="s">
        <v>963</v>
      </c>
      <c r="F2251" s="6" t="s">
        <v>963</v>
      </c>
      <c r="G2251" s="6" t="s">
        <v>963</v>
      </c>
      <c r="H2251" s="6">
        <v>2.9370323600000001E-2</v>
      </c>
      <c r="I2251" s="6" t="s">
        <v>964</v>
      </c>
      <c r="J2251" s="6">
        <v>2.88002469E-2</v>
      </c>
      <c r="K2251" s="6" t="s">
        <v>964</v>
      </c>
      <c r="L2251" s="1" t="s">
        <v>15</v>
      </c>
      <c r="M2251" s="1" t="s">
        <v>16</v>
      </c>
      <c r="N2251" s="1" t="s">
        <v>11</v>
      </c>
      <c r="O2251" s="1" t="s">
        <v>17</v>
      </c>
      <c r="P2251" s="1" t="s">
        <v>18</v>
      </c>
      <c r="Q2251" s="1" t="s">
        <v>19</v>
      </c>
      <c r="R2251" s="1" t="s">
        <v>20</v>
      </c>
    </row>
    <row r="2252" spans="1:18" hidden="1" x14ac:dyDescent="0.3">
      <c r="A2252" s="1" t="s">
        <v>811</v>
      </c>
      <c r="B2252" s="1">
        <v>51610</v>
      </c>
      <c r="C2252" s="1" t="s">
        <v>10</v>
      </c>
      <c r="D2252" s="6">
        <v>7.4938883999999997E-2</v>
      </c>
      <c r="E2252" s="6" t="s">
        <v>963</v>
      </c>
      <c r="F2252" s="6" t="s">
        <v>963</v>
      </c>
      <c r="G2252" s="6" t="s">
        <v>963</v>
      </c>
      <c r="H2252" s="6">
        <v>5.6527914200000001E-2</v>
      </c>
      <c r="I2252" s="6" t="s">
        <v>964</v>
      </c>
      <c r="J2252" s="6">
        <v>5.7285633799999999E-2</v>
      </c>
      <c r="K2252" s="6" t="s">
        <v>964</v>
      </c>
      <c r="L2252" s="1" t="s">
        <v>15</v>
      </c>
      <c r="M2252" s="1" t="s">
        <v>16</v>
      </c>
      <c r="N2252" s="1" t="s">
        <v>11</v>
      </c>
      <c r="O2252" s="1" t="s">
        <v>17</v>
      </c>
      <c r="P2252" s="1" t="s">
        <v>18</v>
      </c>
      <c r="Q2252" s="1" t="s">
        <v>19</v>
      </c>
      <c r="R2252" s="1" t="s">
        <v>20</v>
      </c>
    </row>
    <row r="2253" spans="1:18" hidden="1" x14ac:dyDescent="0.3">
      <c r="A2253" s="1" t="s">
        <v>811</v>
      </c>
      <c r="B2253" s="1">
        <v>51685</v>
      </c>
      <c r="C2253" s="1" t="s">
        <v>10</v>
      </c>
      <c r="D2253" s="6">
        <v>7.8883083100000001E-2</v>
      </c>
      <c r="E2253" s="6" t="s">
        <v>963</v>
      </c>
      <c r="F2253" s="6" t="s">
        <v>963</v>
      </c>
      <c r="G2253" s="6" t="s">
        <v>963</v>
      </c>
      <c r="H2253" s="6">
        <v>5.9503131799999998E-2</v>
      </c>
      <c r="I2253" s="6" t="s">
        <v>964</v>
      </c>
      <c r="J2253" s="6">
        <v>6.0300727599999999E-2</v>
      </c>
      <c r="K2253" s="6" t="s">
        <v>964</v>
      </c>
      <c r="L2253" s="1" t="s">
        <v>15</v>
      </c>
      <c r="M2253" s="1" t="s">
        <v>16</v>
      </c>
      <c r="N2253" s="1" t="s">
        <v>11</v>
      </c>
      <c r="O2253" s="1" t="s">
        <v>17</v>
      </c>
      <c r="P2253" s="1" t="s">
        <v>18</v>
      </c>
      <c r="Q2253" s="1" t="s">
        <v>19</v>
      </c>
      <c r="R2253" s="1" t="s">
        <v>20</v>
      </c>
    </row>
    <row r="2254" spans="1:18" hidden="1" x14ac:dyDescent="0.3">
      <c r="A2254" s="1" t="s">
        <v>497</v>
      </c>
      <c r="B2254" s="1">
        <v>24009</v>
      </c>
      <c r="C2254" s="1" t="s">
        <v>12</v>
      </c>
      <c r="D2254" s="6">
        <v>8.4306895199999995E-2</v>
      </c>
      <c r="E2254" s="6" t="s">
        <v>963</v>
      </c>
      <c r="F2254" s="6" t="s">
        <v>963</v>
      </c>
      <c r="G2254" s="6" t="s">
        <v>963</v>
      </c>
      <c r="H2254" s="6">
        <v>5.5831723899999998E-2</v>
      </c>
      <c r="I2254" s="6" t="s">
        <v>964</v>
      </c>
      <c r="J2254" s="6">
        <v>5.3810392200000001E-2</v>
      </c>
      <c r="K2254" s="6" t="s">
        <v>964</v>
      </c>
      <c r="L2254" s="1" t="s">
        <v>15</v>
      </c>
      <c r="M2254" s="1" t="s">
        <v>16</v>
      </c>
      <c r="N2254" s="1" t="s">
        <v>11</v>
      </c>
      <c r="O2254" s="1" t="s">
        <v>17</v>
      </c>
      <c r="P2254" s="1" t="s">
        <v>18</v>
      </c>
      <c r="Q2254" s="1" t="s">
        <v>19</v>
      </c>
      <c r="R2254" s="1" t="s">
        <v>20</v>
      </c>
    </row>
    <row r="2255" spans="1:18" hidden="1" x14ac:dyDescent="0.3">
      <c r="A2255" s="1" t="s">
        <v>811</v>
      </c>
      <c r="B2255" s="1">
        <v>51683</v>
      </c>
      <c r="C2255" s="1" t="s">
        <v>12</v>
      </c>
      <c r="D2255" s="6">
        <v>0.11714406989999999</v>
      </c>
      <c r="E2255" s="6" t="s">
        <v>963</v>
      </c>
      <c r="F2255" s="6" t="s">
        <v>963</v>
      </c>
      <c r="G2255" s="6" t="s">
        <v>963</v>
      </c>
      <c r="H2255" s="6">
        <v>7.9299953699999995E-2</v>
      </c>
      <c r="I2255" s="6" t="s">
        <v>964</v>
      </c>
      <c r="J2255" s="6">
        <v>7.7760564700000007E-2</v>
      </c>
      <c r="K2255" s="6" t="s">
        <v>964</v>
      </c>
      <c r="L2255" s="1" t="s">
        <v>15</v>
      </c>
      <c r="M2255" s="1" t="s">
        <v>16</v>
      </c>
      <c r="N2255" s="1" t="s">
        <v>11</v>
      </c>
      <c r="O2255" s="1" t="s">
        <v>17</v>
      </c>
      <c r="P2255" s="1" t="s">
        <v>18</v>
      </c>
      <c r="Q2255" s="1" t="s">
        <v>19</v>
      </c>
      <c r="R2255" s="1" t="s">
        <v>20</v>
      </c>
    </row>
    <row r="2256" spans="1:18" hidden="1" x14ac:dyDescent="0.3">
      <c r="A2256" s="1" t="s">
        <v>811</v>
      </c>
      <c r="B2256" s="1">
        <v>51600</v>
      </c>
      <c r="C2256" s="1" t="s">
        <v>12</v>
      </c>
      <c r="D2256" s="6">
        <v>0.1258214184</v>
      </c>
      <c r="E2256" s="6" t="s">
        <v>963</v>
      </c>
      <c r="F2256" s="6" t="s">
        <v>963</v>
      </c>
      <c r="G2256" s="6" t="s">
        <v>963</v>
      </c>
      <c r="H2256" s="6">
        <v>8.5174025E-2</v>
      </c>
      <c r="I2256" s="6" t="s">
        <v>964</v>
      </c>
      <c r="J2256" s="6">
        <v>8.3520767300000007E-2</v>
      </c>
      <c r="K2256" s="6" t="s">
        <v>964</v>
      </c>
      <c r="L2256" s="1" t="s">
        <v>15</v>
      </c>
      <c r="M2256" s="1" t="s">
        <v>16</v>
      </c>
      <c r="N2256" s="1" t="s">
        <v>11</v>
      </c>
      <c r="O2256" s="1" t="s">
        <v>17</v>
      </c>
      <c r="P2256" s="1" t="s">
        <v>18</v>
      </c>
      <c r="Q2256" s="1" t="s">
        <v>19</v>
      </c>
      <c r="R2256" s="1" t="s">
        <v>20</v>
      </c>
    </row>
    <row r="2257" spans="1:18" hidden="1" x14ac:dyDescent="0.3">
      <c r="A2257" s="1" t="s">
        <v>497</v>
      </c>
      <c r="B2257" s="1">
        <v>24009</v>
      </c>
      <c r="C2257" s="1" t="s">
        <v>10</v>
      </c>
      <c r="D2257" s="6">
        <v>0.1530661801</v>
      </c>
      <c r="E2257" s="6" t="s">
        <v>963</v>
      </c>
      <c r="F2257" s="6" t="s">
        <v>963</v>
      </c>
      <c r="G2257" s="6" t="s">
        <v>963</v>
      </c>
      <c r="H2257" s="6">
        <v>0.11273855870000001</v>
      </c>
      <c r="I2257" s="6" t="s">
        <v>964</v>
      </c>
      <c r="J2257" s="6">
        <v>0.1123533894</v>
      </c>
      <c r="K2257" s="6" t="s">
        <v>964</v>
      </c>
      <c r="L2257" s="1" t="s">
        <v>15</v>
      </c>
      <c r="M2257" s="1" t="s">
        <v>16</v>
      </c>
      <c r="N2257" s="1" t="s">
        <v>11</v>
      </c>
      <c r="O2257" s="1" t="s">
        <v>17</v>
      </c>
      <c r="P2257" s="1" t="s">
        <v>18</v>
      </c>
      <c r="Q2257" s="1" t="s">
        <v>19</v>
      </c>
      <c r="R2257" s="1" t="s">
        <v>20</v>
      </c>
    </row>
    <row r="2258" spans="1:18" hidden="1" x14ac:dyDescent="0.3">
      <c r="A2258" s="1" t="s">
        <v>497</v>
      </c>
      <c r="B2258" s="1">
        <v>24017</v>
      </c>
      <c r="C2258" s="1" t="s">
        <v>12</v>
      </c>
      <c r="D2258" s="6">
        <v>0.17317094860000001</v>
      </c>
      <c r="E2258" s="6" t="s">
        <v>963</v>
      </c>
      <c r="F2258" s="6" t="s">
        <v>963</v>
      </c>
      <c r="G2258" s="6" t="s">
        <v>963</v>
      </c>
      <c r="H2258" s="6">
        <v>0.1146813038</v>
      </c>
      <c r="I2258" s="6" t="s">
        <v>964</v>
      </c>
      <c r="J2258" s="6">
        <v>0.11052937810000001</v>
      </c>
      <c r="K2258" s="6" t="s">
        <v>964</v>
      </c>
      <c r="L2258" s="1" t="s">
        <v>15</v>
      </c>
      <c r="M2258" s="1" t="s">
        <v>16</v>
      </c>
      <c r="N2258" s="1" t="s">
        <v>11</v>
      </c>
      <c r="O2258" s="1" t="s">
        <v>17</v>
      </c>
      <c r="P2258" s="1" t="s">
        <v>18</v>
      </c>
      <c r="Q2258" s="1" t="s">
        <v>19</v>
      </c>
      <c r="R2258" s="1" t="s">
        <v>20</v>
      </c>
    </row>
    <row r="2259" spans="1:18" hidden="1" x14ac:dyDescent="0.3">
      <c r="A2259" s="1" t="s">
        <v>811</v>
      </c>
      <c r="B2259" s="1">
        <v>51013</v>
      </c>
      <c r="C2259" s="1" t="s">
        <v>12</v>
      </c>
      <c r="D2259" s="6">
        <v>0.20608681149999999</v>
      </c>
      <c r="E2259" s="6" t="s">
        <v>963</v>
      </c>
      <c r="F2259" s="6" t="s">
        <v>963</v>
      </c>
      <c r="G2259" s="6" t="s">
        <v>963</v>
      </c>
      <c r="H2259" s="6">
        <v>0.1395089497</v>
      </c>
      <c r="I2259" s="6" t="s">
        <v>964</v>
      </c>
      <c r="J2259" s="6">
        <v>0.13680116140000001</v>
      </c>
      <c r="K2259" s="6" t="s">
        <v>964</v>
      </c>
      <c r="L2259" s="1" t="s">
        <v>15</v>
      </c>
      <c r="M2259" s="1" t="s">
        <v>16</v>
      </c>
      <c r="N2259" s="1" t="s">
        <v>11</v>
      </c>
      <c r="O2259" s="1" t="s">
        <v>17</v>
      </c>
      <c r="P2259" s="1" t="s">
        <v>18</v>
      </c>
      <c r="Q2259" s="1" t="s">
        <v>19</v>
      </c>
      <c r="R2259" s="1" t="s">
        <v>20</v>
      </c>
    </row>
    <row r="2260" spans="1:18" hidden="1" x14ac:dyDescent="0.3">
      <c r="A2260" s="1" t="s">
        <v>811</v>
      </c>
      <c r="B2260" s="1">
        <v>51683</v>
      </c>
      <c r="C2260" s="1" t="s">
        <v>10</v>
      </c>
      <c r="D2260" s="6">
        <v>0.21298430369999999</v>
      </c>
      <c r="E2260" s="6" t="s">
        <v>963</v>
      </c>
      <c r="F2260" s="6" t="s">
        <v>963</v>
      </c>
      <c r="G2260" s="6" t="s">
        <v>963</v>
      </c>
      <c r="H2260" s="6">
        <v>0.1606583469</v>
      </c>
      <c r="I2260" s="6" t="s">
        <v>964</v>
      </c>
      <c r="J2260" s="6">
        <v>0.16281220390000001</v>
      </c>
      <c r="K2260" s="6" t="s">
        <v>964</v>
      </c>
      <c r="L2260" s="1" t="s">
        <v>15</v>
      </c>
      <c r="M2260" s="1" t="s">
        <v>16</v>
      </c>
      <c r="N2260" s="1" t="s">
        <v>11</v>
      </c>
      <c r="O2260" s="1" t="s">
        <v>17</v>
      </c>
      <c r="P2260" s="1" t="s">
        <v>18</v>
      </c>
      <c r="Q2260" s="1" t="s">
        <v>19</v>
      </c>
      <c r="R2260" s="1" t="s">
        <v>20</v>
      </c>
    </row>
    <row r="2261" spans="1:18" hidden="1" x14ac:dyDescent="0.3">
      <c r="A2261" s="1" t="s">
        <v>811</v>
      </c>
      <c r="B2261" s="1">
        <v>51600</v>
      </c>
      <c r="C2261" s="1" t="s">
        <v>10</v>
      </c>
      <c r="D2261" s="6">
        <v>0.22876106630000001</v>
      </c>
      <c r="E2261" s="6" t="s">
        <v>963</v>
      </c>
      <c r="F2261" s="6" t="s">
        <v>963</v>
      </c>
      <c r="G2261" s="6" t="s">
        <v>963</v>
      </c>
      <c r="H2261" s="6">
        <v>0.17255888050000001</v>
      </c>
      <c r="I2261" s="6" t="s">
        <v>964</v>
      </c>
      <c r="J2261" s="6">
        <v>0.17487215219999999</v>
      </c>
      <c r="K2261" s="6" t="s">
        <v>964</v>
      </c>
      <c r="L2261" s="1" t="s">
        <v>15</v>
      </c>
      <c r="M2261" s="1" t="s">
        <v>16</v>
      </c>
      <c r="N2261" s="1" t="s">
        <v>11</v>
      </c>
      <c r="O2261" s="1" t="s">
        <v>17</v>
      </c>
      <c r="P2261" s="1" t="s">
        <v>18</v>
      </c>
      <c r="Q2261" s="1" t="s">
        <v>19</v>
      </c>
      <c r="R2261" s="1" t="s">
        <v>20</v>
      </c>
    </row>
    <row r="2262" spans="1:18" hidden="1" x14ac:dyDescent="0.3">
      <c r="A2262" s="1" t="s">
        <v>811</v>
      </c>
      <c r="B2262" s="1">
        <v>51510</v>
      </c>
      <c r="C2262" s="1" t="s">
        <v>12</v>
      </c>
      <c r="D2262" s="6">
        <v>0.26682830029999999</v>
      </c>
      <c r="E2262" s="6" t="s">
        <v>963</v>
      </c>
      <c r="F2262" s="6" t="s">
        <v>963</v>
      </c>
      <c r="G2262" s="6" t="s">
        <v>963</v>
      </c>
      <c r="H2262" s="6">
        <v>0.18062755580000001</v>
      </c>
      <c r="I2262" s="6" t="s">
        <v>964</v>
      </c>
      <c r="J2262" s="6">
        <v>0.1771213888</v>
      </c>
      <c r="K2262" s="6" t="s">
        <v>964</v>
      </c>
      <c r="L2262" s="1" t="s">
        <v>15</v>
      </c>
      <c r="M2262" s="1" t="s">
        <v>16</v>
      </c>
      <c r="N2262" s="1" t="s">
        <v>11</v>
      </c>
      <c r="O2262" s="1" t="s">
        <v>17</v>
      </c>
      <c r="P2262" s="1" t="s">
        <v>18</v>
      </c>
      <c r="Q2262" s="1" t="s">
        <v>19</v>
      </c>
      <c r="R2262" s="1" t="s">
        <v>20</v>
      </c>
    </row>
    <row r="2263" spans="1:18" hidden="1" x14ac:dyDescent="0.3">
      <c r="A2263" s="1" t="s">
        <v>497</v>
      </c>
      <c r="B2263" s="1">
        <v>24017</v>
      </c>
      <c r="C2263" s="1" t="s">
        <v>10</v>
      </c>
      <c r="D2263" s="6">
        <v>0.31440617380000002</v>
      </c>
      <c r="E2263" s="6" t="s">
        <v>963</v>
      </c>
      <c r="F2263" s="6" t="s">
        <v>963</v>
      </c>
      <c r="G2263" s="6" t="s">
        <v>963</v>
      </c>
      <c r="H2263" s="6">
        <v>0.231571151</v>
      </c>
      <c r="I2263" s="6" t="s">
        <v>964</v>
      </c>
      <c r="J2263" s="6">
        <v>0.23078002310000001</v>
      </c>
      <c r="K2263" s="6" t="s">
        <v>964</v>
      </c>
      <c r="L2263" s="1" t="s">
        <v>15</v>
      </c>
      <c r="M2263" s="1" t="s">
        <v>16</v>
      </c>
      <c r="N2263" s="1" t="s">
        <v>11</v>
      </c>
      <c r="O2263" s="1" t="s">
        <v>17</v>
      </c>
      <c r="P2263" s="1" t="s">
        <v>18</v>
      </c>
      <c r="Q2263" s="1" t="s">
        <v>19</v>
      </c>
      <c r="R2263" s="1" t="s">
        <v>20</v>
      </c>
    </row>
    <row r="2264" spans="1:18" hidden="1" x14ac:dyDescent="0.3">
      <c r="A2264" s="1" t="s">
        <v>811</v>
      </c>
      <c r="B2264" s="1">
        <v>51153</v>
      </c>
      <c r="C2264" s="1" t="s">
        <v>12</v>
      </c>
      <c r="D2264" s="6">
        <v>0.33407757389999998</v>
      </c>
      <c r="E2264" s="6" t="s">
        <v>963</v>
      </c>
      <c r="F2264" s="6" t="s">
        <v>963</v>
      </c>
      <c r="G2264" s="6" t="s">
        <v>963</v>
      </c>
      <c r="H2264" s="6">
        <v>0.2261515996</v>
      </c>
      <c r="I2264" s="6" t="s">
        <v>964</v>
      </c>
      <c r="J2264" s="6">
        <v>0.2217615332</v>
      </c>
      <c r="K2264" s="6" t="s">
        <v>964</v>
      </c>
      <c r="L2264" s="1" t="s">
        <v>15</v>
      </c>
      <c r="M2264" s="1" t="s">
        <v>16</v>
      </c>
      <c r="N2264" s="1" t="s">
        <v>11</v>
      </c>
      <c r="O2264" s="1" t="s">
        <v>17</v>
      </c>
      <c r="P2264" s="1" t="s">
        <v>18</v>
      </c>
      <c r="Q2264" s="1" t="s">
        <v>19</v>
      </c>
      <c r="R2264" s="1" t="s">
        <v>20</v>
      </c>
    </row>
    <row r="2265" spans="1:18" hidden="1" x14ac:dyDescent="0.3">
      <c r="A2265" s="1" t="s">
        <v>811</v>
      </c>
      <c r="B2265" s="1">
        <v>51013</v>
      </c>
      <c r="C2265" s="1" t="s">
        <v>10</v>
      </c>
      <c r="D2265" s="6">
        <v>0.37469458719999998</v>
      </c>
      <c r="E2265" s="6" t="s">
        <v>963</v>
      </c>
      <c r="F2265" s="6" t="s">
        <v>963</v>
      </c>
      <c r="G2265" s="6" t="s">
        <v>963</v>
      </c>
      <c r="H2265" s="6">
        <v>0.28263957509999998</v>
      </c>
      <c r="I2265" s="6" t="s">
        <v>964</v>
      </c>
      <c r="J2265" s="6">
        <v>0.28642851990000001</v>
      </c>
      <c r="K2265" s="6" t="s">
        <v>964</v>
      </c>
      <c r="L2265" s="1" t="s">
        <v>15</v>
      </c>
      <c r="M2265" s="1" t="s">
        <v>16</v>
      </c>
      <c r="N2265" s="1" t="s">
        <v>11</v>
      </c>
      <c r="O2265" s="1" t="s">
        <v>17</v>
      </c>
      <c r="P2265" s="1" t="s">
        <v>18</v>
      </c>
      <c r="Q2265" s="1" t="s">
        <v>19</v>
      </c>
      <c r="R2265" s="1" t="s">
        <v>20</v>
      </c>
    </row>
    <row r="2266" spans="1:18" hidden="1" x14ac:dyDescent="0.3">
      <c r="A2266" s="1" t="s">
        <v>811</v>
      </c>
      <c r="B2266" s="1">
        <v>51107</v>
      </c>
      <c r="C2266" s="1" t="s">
        <v>12</v>
      </c>
      <c r="D2266" s="6">
        <v>0.43169751779999999</v>
      </c>
      <c r="E2266" s="6" t="s">
        <v>963</v>
      </c>
      <c r="F2266" s="6" t="s">
        <v>963</v>
      </c>
      <c r="G2266" s="6" t="s">
        <v>963</v>
      </c>
      <c r="H2266" s="6">
        <v>0.29223495510000003</v>
      </c>
      <c r="I2266" s="6" t="s">
        <v>964</v>
      </c>
      <c r="J2266" s="6">
        <v>0.28656224359999999</v>
      </c>
      <c r="K2266" s="6" t="s">
        <v>964</v>
      </c>
      <c r="L2266" s="1" t="s">
        <v>15</v>
      </c>
      <c r="M2266" s="1" t="s">
        <v>16</v>
      </c>
      <c r="N2266" s="1" t="s">
        <v>11</v>
      </c>
      <c r="O2266" s="1" t="s">
        <v>17</v>
      </c>
      <c r="P2266" s="1" t="s">
        <v>18</v>
      </c>
      <c r="Q2266" s="1" t="s">
        <v>19</v>
      </c>
      <c r="R2266" s="1" t="s">
        <v>20</v>
      </c>
    </row>
    <row r="2267" spans="1:18" hidden="1" x14ac:dyDescent="0.3">
      <c r="A2267" s="1" t="s">
        <v>811</v>
      </c>
      <c r="B2267" s="1">
        <v>51510</v>
      </c>
      <c r="C2267" s="1" t="s">
        <v>10</v>
      </c>
      <c r="D2267" s="6">
        <v>0.485131272</v>
      </c>
      <c r="E2267" s="6" t="s">
        <v>963</v>
      </c>
      <c r="F2267" s="6" t="s">
        <v>963</v>
      </c>
      <c r="G2267" s="6" t="s">
        <v>963</v>
      </c>
      <c r="H2267" s="6">
        <v>0.36594387519999999</v>
      </c>
      <c r="I2267" s="6" t="s">
        <v>964</v>
      </c>
      <c r="J2267" s="6">
        <v>0.37084952799999998</v>
      </c>
      <c r="K2267" s="6" t="s">
        <v>964</v>
      </c>
      <c r="L2267" s="1" t="s">
        <v>15</v>
      </c>
      <c r="M2267" s="1" t="s">
        <v>16</v>
      </c>
      <c r="N2267" s="1" t="s">
        <v>11</v>
      </c>
      <c r="O2267" s="1" t="s">
        <v>17</v>
      </c>
      <c r="P2267" s="1" t="s">
        <v>18</v>
      </c>
      <c r="Q2267" s="1" t="s">
        <v>19</v>
      </c>
      <c r="R2267" s="1" t="s">
        <v>20</v>
      </c>
    </row>
    <row r="2268" spans="1:18" hidden="1" x14ac:dyDescent="0.3">
      <c r="A2268" s="1" t="s">
        <v>497</v>
      </c>
      <c r="B2268" s="1">
        <v>24021</v>
      </c>
      <c r="C2268" s="1" t="s">
        <v>12</v>
      </c>
      <c r="D2268" s="6">
        <v>0.53318456319999996</v>
      </c>
      <c r="E2268" s="6" t="s">
        <v>963</v>
      </c>
      <c r="F2268" s="6" t="s">
        <v>963</v>
      </c>
      <c r="G2268" s="6" t="s">
        <v>963</v>
      </c>
      <c r="H2268" s="6">
        <v>0.35309792099999998</v>
      </c>
      <c r="I2268" s="6" t="s">
        <v>964</v>
      </c>
      <c r="J2268" s="6">
        <v>0.34031416749999999</v>
      </c>
      <c r="K2268" s="6" t="s">
        <v>964</v>
      </c>
      <c r="L2268" s="1" t="s">
        <v>15</v>
      </c>
      <c r="M2268" s="1" t="s">
        <v>16</v>
      </c>
      <c r="N2268" s="1" t="s">
        <v>11</v>
      </c>
      <c r="O2268" s="1" t="s">
        <v>17</v>
      </c>
      <c r="P2268" s="1" t="s">
        <v>18</v>
      </c>
      <c r="Q2268" s="1" t="s">
        <v>19</v>
      </c>
      <c r="R2268" s="1" t="s">
        <v>20</v>
      </c>
    </row>
    <row r="2269" spans="1:18" hidden="1" x14ac:dyDescent="0.3">
      <c r="A2269" s="1" t="s">
        <v>811</v>
      </c>
      <c r="B2269" s="1">
        <v>51153</v>
      </c>
      <c r="C2269" s="1" t="s">
        <v>10</v>
      </c>
      <c r="D2269" s="6">
        <v>0.60740005909999994</v>
      </c>
      <c r="E2269" s="6" t="s">
        <v>963</v>
      </c>
      <c r="F2269" s="6" t="s">
        <v>963</v>
      </c>
      <c r="G2269" s="6" t="s">
        <v>963</v>
      </c>
      <c r="H2269" s="6">
        <v>0.4581734146</v>
      </c>
      <c r="I2269" s="6" t="s">
        <v>964</v>
      </c>
      <c r="J2269" s="6">
        <v>0.46431578979999999</v>
      </c>
      <c r="K2269" s="6" t="s">
        <v>964</v>
      </c>
      <c r="L2269" s="1" t="s">
        <v>15</v>
      </c>
      <c r="M2269" s="1" t="s">
        <v>16</v>
      </c>
      <c r="N2269" s="1" t="s">
        <v>11</v>
      </c>
      <c r="O2269" s="1" t="s">
        <v>17</v>
      </c>
      <c r="P2269" s="1" t="s">
        <v>18</v>
      </c>
      <c r="Q2269" s="1" t="s">
        <v>19</v>
      </c>
      <c r="R2269" s="1" t="s">
        <v>20</v>
      </c>
    </row>
    <row r="2270" spans="1:18" hidden="1" x14ac:dyDescent="0.3">
      <c r="A2270" s="1" t="s">
        <v>9</v>
      </c>
      <c r="B2270" s="1">
        <v>11001</v>
      </c>
      <c r="C2270" s="1" t="s">
        <v>12</v>
      </c>
      <c r="D2270" s="6">
        <v>0.6181222583</v>
      </c>
      <c r="E2270" s="6" t="s">
        <v>963</v>
      </c>
      <c r="F2270" s="6" t="s">
        <v>963</v>
      </c>
      <c r="G2270" s="6" t="s">
        <v>963</v>
      </c>
      <c r="H2270" s="6">
        <v>0.31063715679999998</v>
      </c>
      <c r="I2270" s="6" t="s">
        <v>964</v>
      </c>
      <c r="J2270" s="6">
        <v>0.26709534569999999</v>
      </c>
      <c r="K2270" s="6" t="s">
        <v>964</v>
      </c>
      <c r="L2270" s="1" t="s">
        <v>15</v>
      </c>
      <c r="M2270" s="1" t="s">
        <v>16</v>
      </c>
      <c r="N2270" s="1" t="s">
        <v>11</v>
      </c>
      <c r="O2270" s="1" t="s">
        <v>17</v>
      </c>
      <c r="P2270" s="1" t="s">
        <v>18</v>
      </c>
      <c r="Q2270" s="1" t="s">
        <v>19</v>
      </c>
      <c r="R2270" s="1" t="s">
        <v>20</v>
      </c>
    </row>
    <row r="2271" spans="1:18" hidden="1" x14ac:dyDescent="0.3">
      <c r="A2271" s="1" t="s">
        <v>811</v>
      </c>
      <c r="B2271" s="1">
        <v>51107</v>
      </c>
      <c r="C2271" s="1" t="s">
        <v>10</v>
      </c>
      <c r="D2271" s="6">
        <v>0.78488724659999998</v>
      </c>
      <c r="E2271" s="6" t="s">
        <v>963</v>
      </c>
      <c r="F2271" s="6" t="s">
        <v>963</v>
      </c>
      <c r="G2271" s="6" t="s">
        <v>963</v>
      </c>
      <c r="H2271" s="6">
        <v>0.59205611380000001</v>
      </c>
      <c r="I2271" s="6" t="s">
        <v>964</v>
      </c>
      <c r="J2271" s="6">
        <v>0.59999140340000001</v>
      </c>
      <c r="K2271" s="6" t="s">
        <v>964</v>
      </c>
      <c r="L2271" s="1" t="s">
        <v>15</v>
      </c>
      <c r="M2271" s="1" t="s">
        <v>16</v>
      </c>
      <c r="N2271" s="1" t="s">
        <v>11</v>
      </c>
      <c r="O2271" s="1" t="s">
        <v>17</v>
      </c>
      <c r="P2271" s="1" t="s">
        <v>18</v>
      </c>
      <c r="Q2271" s="1" t="s">
        <v>19</v>
      </c>
      <c r="R2271" s="1" t="s">
        <v>20</v>
      </c>
    </row>
    <row r="2272" spans="1:18" hidden="1" x14ac:dyDescent="0.3">
      <c r="A2272" s="1" t="s">
        <v>497</v>
      </c>
      <c r="B2272" s="1">
        <v>24021</v>
      </c>
      <c r="C2272" s="1" t="s">
        <v>10</v>
      </c>
      <c r="D2272" s="6">
        <v>0.96803893959999998</v>
      </c>
      <c r="E2272" s="6" t="s">
        <v>963</v>
      </c>
      <c r="F2272" s="6" t="s">
        <v>963</v>
      </c>
      <c r="G2272" s="6" t="s">
        <v>963</v>
      </c>
      <c r="H2272" s="6">
        <v>0.71299526270000002</v>
      </c>
      <c r="I2272" s="6" t="s">
        <v>964</v>
      </c>
      <c r="J2272" s="6">
        <v>0.71056008329999998</v>
      </c>
      <c r="K2272" s="6" t="s">
        <v>964</v>
      </c>
      <c r="L2272" s="1" t="s">
        <v>15</v>
      </c>
      <c r="M2272" s="1" t="s">
        <v>16</v>
      </c>
      <c r="N2272" s="1" t="s">
        <v>11</v>
      </c>
      <c r="O2272" s="1" t="s">
        <v>17</v>
      </c>
      <c r="P2272" s="1" t="s">
        <v>18</v>
      </c>
      <c r="Q2272" s="1" t="s">
        <v>19</v>
      </c>
      <c r="R2272" s="1" t="s">
        <v>20</v>
      </c>
    </row>
    <row r="2273" spans="1:18" hidden="1" x14ac:dyDescent="0.3">
      <c r="A2273" s="1" t="s">
        <v>9</v>
      </c>
      <c r="B2273" s="1">
        <v>11001</v>
      </c>
      <c r="C2273" s="1" t="s">
        <v>955</v>
      </c>
      <c r="D2273" s="6">
        <v>1.0587871858</v>
      </c>
      <c r="E2273" s="6" t="s">
        <v>963</v>
      </c>
      <c r="F2273" s="6" t="s">
        <v>963</v>
      </c>
      <c r="G2273" s="6" t="s">
        <v>963</v>
      </c>
      <c r="H2273" s="6">
        <v>0.60725943280000005</v>
      </c>
      <c r="I2273" s="6" t="s">
        <v>964</v>
      </c>
      <c r="J2273" s="6">
        <v>0.55321960640000001</v>
      </c>
      <c r="K2273" s="6" t="s">
        <v>964</v>
      </c>
      <c r="L2273" s="1" t="s">
        <v>15</v>
      </c>
      <c r="M2273" s="1" t="s">
        <v>16</v>
      </c>
      <c r="N2273" s="1" t="s">
        <v>11</v>
      </c>
      <c r="O2273" s="1" t="s">
        <v>17</v>
      </c>
      <c r="P2273" s="1" t="s">
        <v>18</v>
      </c>
      <c r="Q2273" s="1" t="s">
        <v>19</v>
      </c>
      <c r="R2273" s="1" t="s">
        <v>20</v>
      </c>
    </row>
    <row r="2274" spans="1:18" hidden="1" x14ac:dyDescent="0.3">
      <c r="A2274" s="1" t="s">
        <v>497</v>
      </c>
      <c r="B2274" s="1">
        <v>24033</v>
      </c>
      <c r="C2274" s="1" t="s">
        <v>12</v>
      </c>
      <c r="D2274" s="6">
        <v>1.5334743147000001</v>
      </c>
      <c r="E2274" s="6" t="s">
        <v>963</v>
      </c>
      <c r="F2274" s="6" t="s">
        <v>963</v>
      </c>
      <c r="G2274" s="6" t="s">
        <v>963</v>
      </c>
      <c r="H2274" s="6">
        <v>1.0155323283</v>
      </c>
      <c r="I2274" s="6" t="s">
        <v>964</v>
      </c>
      <c r="J2274" s="6">
        <v>0.97876650720000002</v>
      </c>
      <c r="K2274" s="6" t="s">
        <v>964</v>
      </c>
      <c r="L2274" s="1" t="s">
        <v>15</v>
      </c>
      <c r="M2274" s="1" t="s">
        <v>16</v>
      </c>
      <c r="N2274" s="1" t="s">
        <v>11</v>
      </c>
      <c r="O2274" s="1" t="s">
        <v>17</v>
      </c>
      <c r="P2274" s="1" t="s">
        <v>18</v>
      </c>
      <c r="Q2274" s="1" t="s">
        <v>19</v>
      </c>
      <c r="R2274" s="1" t="s">
        <v>20</v>
      </c>
    </row>
    <row r="2275" spans="1:18" hidden="1" x14ac:dyDescent="0.3">
      <c r="A2275" s="1" t="s">
        <v>497</v>
      </c>
      <c r="B2275" s="1">
        <v>24031</v>
      </c>
      <c r="C2275" s="1" t="s">
        <v>12</v>
      </c>
      <c r="D2275" s="6">
        <v>2.0074156422999998</v>
      </c>
      <c r="E2275" s="6" t="s">
        <v>963</v>
      </c>
      <c r="F2275" s="6" t="s">
        <v>963</v>
      </c>
      <c r="G2275" s="6" t="s">
        <v>963</v>
      </c>
      <c r="H2275" s="6">
        <v>1.3293990975000001</v>
      </c>
      <c r="I2275" s="6" t="s">
        <v>964</v>
      </c>
      <c r="J2275" s="6">
        <v>1.2812681194</v>
      </c>
      <c r="K2275" s="6" t="s">
        <v>964</v>
      </c>
      <c r="L2275" s="1" t="s">
        <v>15</v>
      </c>
      <c r="M2275" s="1" t="s">
        <v>16</v>
      </c>
      <c r="N2275" s="1" t="s">
        <v>11</v>
      </c>
      <c r="O2275" s="1" t="s">
        <v>17</v>
      </c>
      <c r="P2275" s="1" t="s">
        <v>18</v>
      </c>
      <c r="Q2275" s="1" t="s">
        <v>19</v>
      </c>
      <c r="R2275" s="1" t="s">
        <v>20</v>
      </c>
    </row>
    <row r="2276" spans="1:18" hidden="1" x14ac:dyDescent="0.3">
      <c r="A2276" s="1" t="s">
        <v>811</v>
      </c>
      <c r="B2276" s="1">
        <v>51059</v>
      </c>
      <c r="C2276" s="1" t="s">
        <v>12</v>
      </c>
      <c r="D2276" s="6">
        <v>2.2040430865</v>
      </c>
      <c r="E2276" s="6" t="s">
        <v>963</v>
      </c>
      <c r="F2276" s="6" t="s">
        <v>963</v>
      </c>
      <c r="G2276" s="6" t="s">
        <v>963</v>
      </c>
      <c r="H2276" s="6">
        <v>1.4920119135000001</v>
      </c>
      <c r="I2276" s="6" t="s">
        <v>964</v>
      </c>
      <c r="J2276" s="6">
        <v>1.463052215</v>
      </c>
      <c r="K2276" s="6" t="s">
        <v>964</v>
      </c>
      <c r="L2276" s="1" t="s">
        <v>15</v>
      </c>
      <c r="M2276" s="1" t="s">
        <v>16</v>
      </c>
      <c r="N2276" s="1" t="s">
        <v>11</v>
      </c>
      <c r="O2276" s="1" t="s">
        <v>17</v>
      </c>
      <c r="P2276" s="1" t="s">
        <v>18</v>
      </c>
      <c r="Q2276" s="1" t="s">
        <v>19</v>
      </c>
      <c r="R2276" s="1" t="s">
        <v>20</v>
      </c>
    </row>
    <row r="2277" spans="1:18" hidden="1" x14ac:dyDescent="0.3">
      <c r="A2277" s="1" t="s">
        <v>497</v>
      </c>
      <c r="B2277" s="1">
        <v>24033</v>
      </c>
      <c r="C2277" s="1" t="s">
        <v>10</v>
      </c>
      <c r="D2277" s="6">
        <v>2.784148439</v>
      </c>
      <c r="E2277" s="6" t="s">
        <v>963</v>
      </c>
      <c r="F2277" s="6" t="s">
        <v>963</v>
      </c>
      <c r="G2277" s="6" t="s">
        <v>963</v>
      </c>
      <c r="H2277" s="6">
        <v>2.0506244035000001</v>
      </c>
      <c r="I2277" s="6" t="s">
        <v>964</v>
      </c>
      <c r="J2277" s="6">
        <v>2.0436169627999998</v>
      </c>
      <c r="K2277" s="6" t="s">
        <v>964</v>
      </c>
      <c r="L2277" s="1" t="s">
        <v>15</v>
      </c>
      <c r="M2277" s="1" t="s">
        <v>16</v>
      </c>
      <c r="N2277" s="1" t="s">
        <v>11</v>
      </c>
      <c r="O2277" s="1" t="s">
        <v>17</v>
      </c>
      <c r="P2277" s="1" t="s">
        <v>18</v>
      </c>
      <c r="Q2277" s="1" t="s">
        <v>19</v>
      </c>
      <c r="R2277" s="1" t="s">
        <v>20</v>
      </c>
    </row>
    <row r="2278" spans="1:18" hidden="1" x14ac:dyDescent="0.3">
      <c r="A2278" s="1" t="s">
        <v>497</v>
      </c>
      <c r="B2278" s="1">
        <v>24031</v>
      </c>
      <c r="C2278" s="1" t="s">
        <v>10</v>
      </c>
      <c r="D2278" s="6">
        <v>3.6446289699999999</v>
      </c>
      <c r="E2278" s="6" t="s">
        <v>963</v>
      </c>
      <c r="F2278" s="6" t="s">
        <v>963</v>
      </c>
      <c r="G2278" s="6" t="s">
        <v>963</v>
      </c>
      <c r="H2278" s="6">
        <v>2.6843955255999998</v>
      </c>
      <c r="I2278" s="6" t="s">
        <v>964</v>
      </c>
      <c r="J2278" s="6">
        <v>2.6752255208000002</v>
      </c>
      <c r="K2278" s="6" t="s">
        <v>964</v>
      </c>
      <c r="L2278" s="1" t="s">
        <v>15</v>
      </c>
      <c r="M2278" s="1" t="s">
        <v>16</v>
      </c>
      <c r="N2278" s="1" t="s">
        <v>11</v>
      </c>
      <c r="O2278" s="1" t="s">
        <v>17</v>
      </c>
      <c r="P2278" s="1" t="s">
        <v>18</v>
      </c>
      <c r="Q2278" s="1" t="s">
        <v>19</v>
      </c>
      <c r="R2278" s="1" t="s">
        <v>20</v>
      </c>
    </row>
    <row r="2279" spans="1:18" hidden="1" x14ac:dyDescent="0.3">
      <c r="A2279" s="1" t="s">
        <v>811</v>
      </c>
      <c r="B2279" s="1">
        <v>51059</v>
      </c>
      <c r="C2279" s="1" t="s">
        <v>10</v>
      </c>
      <c r="D2279" s="6">
        <v>4.0072626817000003</v>
      </c>
      <c r="E2279" s="6" t="s">
        <v>963</v>
      </c>
      <c r="F2279" s="6" t="s">
        <v>963</v>
      </c>
      <c r="G2279" s="6" t="s">
        <v>963</v>
      </c>
      <c r="H2279" s="6">
        <v>3.0227542754000001</v>
      </c>
      <c r="I2279" s="6" t="s">
        <v>964</v>
      </c>
      <c r="J2279" s="6">
        <v>3.0632780252999998</v>
      </c>
      <c r="K2279" s="6" t="s">
        <v>964</v>
      </c>
      <c r="L2279" s="1" t="s">
        <v>15</v>
      </c>
      <c r="M2279" s="1" t="s">
        <v>16</v>
      </c>
      <c r="N2279" s="1" t="s">
        <v>11</v>
      </c>
      <c r="O2279" s="1" t="s">
        <v>17</v>
      </c>
      <c r="P2279" s="1" t="s">
        <v>18</v>
      </c>
      <c r="Q2279" s="1" t="s">
        <v>19</v>
      </c>
      <c r="R2279" s="1" t="s">
        <v>20</v>
      </c>
    </row>
    <row r="2280" spans="1:18" hidden="1" x14ac:dyDescent="0.3">
      <c r="A2280" s="1" t="s">
        <v>811</v>
      </c>
      <c r="B2280" s="1">
        <v>51107</v>
      </c>
      <c r="C2280" s="1" t="s">
        <v>12</v>
      </c>
      <c r="D2280" s="6">
        <v>2.9791696499999999E-2</v>
      </c>
      <c r="E2280" s="6" t="s">
        <v>963</v>
      </c>
      <c r="F2280" s="6" t="s">
        <v>963</v>
      </c>
      <c r="G2280" s="6" t="s">
        <v>963</v>
      </c>
      <c r="H2280" s="6">
        <v>1.2317861899999999E-2</v>
      </c>
      <c r="I2280" s="6" t="s">
        <v>964</v>
      </c>
      <c r="J2280" s="6">
        <v>7.2314720000000001E-3</v>
      </c>
      <c r="K2280" s="6" t="s">
        <v>964</v>
      </c>
      <c r="L2280" s="1" t="s">
        <v>42</v>
      </c>
      <c r="M2280" s="1" t="s">
        <v>27</v>
      </c>
      <c r="N2280" s="1" t="s">
        <v>11</v>
      </c>
      <c r="O2280" s="1" t="s">
        <v>28</v>
      </c>
      <c r="P2280" s="1" t="s">
        <v>43</v>
      </c>
      <c r="Q2280" s="1" t="s">
        <v>44</v>
      </c>
      <c r="R2280" s="1" t="s">
        <v>20</v>
      </c>
    </row>
    <row r="2281" spans="1:18" hidden="1" x14ac:dyDescent="0.3">
      <c r="A2281" s="1" t="s">
        <v>811</v>
      </c>
      <c r="B2281" s="1">
        <v>51059</v>
      </c>
      <c r="C2281" s="1" t="s">
        <v>12</v>
      </c>
      <c r="D2281" s="6">
        <v>8.9375073499999999E-2</v>
      </c>
      <c r="E2281" s="6" t="s">
        <v>963</v>
      </c>
      <c r="F2281" s="6" t="s">
        <v>963</v>
      </c>
      <c r="G2281" s="6" t="s">
        <v>963</v>
      </c>
      <c r="H2281" s="6">
        <v>3.69535826E-2</v>
      </c>
      <c r="I2281" s="6" t="s">
        <v>964</v>
      </c>
      <c r="J2281" s="6">
        <v>2.1694424600000001E-2</v>
      </c>
      <c r="K2281" s="6" t="s">
        <v>964</v>
      </c>
      <c r="L2281" s="1" t="s">
        <v>42</v>
      </c>
      <c r="M2281" s="1" t="s">
        <v>27</v>
      </c>
      <c r="N2281" s="1" t="s">
        <v>11</v>
      </c>
      <c r="O2281" s="1" t="s">
        <v>28</v>
      </c>
      <c r="P2281" s="1" t="s">
        <v>43</v>
      </c>
      <c r="Q2281" s="1" t="s">
        <v>44</v>
      </c>
      <c r="R2281" s="1" t="s">
        <v>20</v>
      </c>
    </row>
    <row r="2282" spans="1:18" hidden="1" x14ac:dyDescent="0.3">
      <c r="A2282" s="1" t="s">
        <v>811</v>
      </c>
      <c r="B2282" s="1">
        <v>51153</v>
      </c>
      <c r="C2282" s="1" t="s">
        <v>12</v>
      </c>
      <c r="D2282" s="6">
        <v>8.9375073499999999E-2</v>
      </c>
      <c r="E2282" s="6" t="s">
        <v>963</v>
      </c>
      <c r="F2282" s="6" t="s">
        <v>963</v>
      </c>
      <c r="G2282" s="6" t="s">
        <v>963</v>
      </c>
      <c r="H2282" s="6">
        <v>3.69535826E-2</v>
      </c>
      <c r="I2282" s="6" t="s">
        <v>964</v>
      </c>
      <c r="J2282" s="6">
        <v>2.1694424600000001E-2</v>
      </c>
      <c r="K2282" s="6" t="s">
        <v>964</v>
      </c>
      <c r="L2282" s="1" t="s">
        <v>42</v>
      </c>
      <c r="M2282" s="1" t="s">
        <v>27</v>
      </c>
      <c r="N2282" s="1" t="s">
        <v>11</v>
      </c>
      <c r="O2282" s="1" t="s">
        <v>28</v>
      </c>
      <c r="P2282" s="1" t="s">
        <v>43</v>
      </c>
      <c r="Q2282" s="1" t="s">
        <v>44</v>
      </c>
      <c r="R2282" s="1" t="s">
        <v>20</v>
      </c>
    </row>
    <row r="2283" spans="1:18" hidden="1" x14ac:dyDescent="0.3">
      <c r="A2283" s="1" t="s">
        <v>497</v>
      </c>
      <c r="B2283" s="1">
        <v>24017</v>
      </c>
      <c r="C2283" s="1" t="s">
        <v>12</v>
      </c>
      <c r="D2283" s="6">
        <v>0.14510084140000001</v>
      </c>
      <c r="E2283" s="6" t="s">
        <v>963</v>
      </c>
      <c r="F2283" s="6" t="s">
        <v>963</v>
      </c>
      <c r="G2283" s="6" t="s">
        <v>963</v>
      </c>
      <c r="H2283" s="6">
        <v>6.1307706300000001E-2</v>
      </c>
      <c r="I2283" s="6" t="s">
        <v>964</v>
      </c>
      <c r="J2283" s="6">
        <v>3.7772797599999998E-2</v>
      </c>
      <c r="K2283" s="6" t="s">
        <v>964</v>
      </c>
      <c r="L2283" s="1" t="s">
        <v>42</v>
      </c>
      <c r="M2283" s="1" t="s">
        <v>27</v>
      </c>
      <c r="N2283" s="1" t="s">
        <v>11</v>
      </c>
      <c r="O2283" s="1" t="s">
        <v>28</v>
      </c>
      <c r="P2283" s="1" t="s">
        <v>43</v>
      </c>
      <c r="Q2283" s="1" t="s">
        <v>44</v>
      </c>
      <c r="R2283" s="1" t="s">
        <v>20</v>
      </c>
    </row>
    <row r="2284" spans="1:18" hidden="1" x14ac:dyDescent="0.3">
      <c r="A2284" s="1" t="s">
        <v>497</v>
      </c>
      <c r="B2284" s="1">
        <v>24021</v>
      </c>
      <c r="C2284" s="1" t="s">
        <v>12</v>
      </c>
      <c r="D2284" s="6">
        <v>0.14510084140000001</v>
      </c>
      <c r="E2284" s="6" t="s">
        <v>963</v>
      </c>
      <c r="F2284" s="6" t="s">
        <v>963</v>
      </c>
      <c r="G2284" s="6" t="s">
        <v>963</v>
      </c>
      <c r="H2284" s="6">
        <v>6.1307706300000001E-2</v>
      </c>
      <c r="I2284" s="6" t="s">
        <v>964</v>
      </c>
      <c r="J2284" s="6">
        <v>3.7772797599999998E-2</v>
      </c>
      <c r="K2284" s="6" t="s">
        <v>964</v>
      </c>
      <c r="L2284" s="1" t="s">
        <v>42</v>
      </c>
      <c r="M2284" s="1" t="s">
        <v>27</v>
      </c>
      <c r="N2284" s="1" t="s">
        <v>11</v>
      </c>
      <c r="O2284" s="1" t="s">
        <v>28</v>
      </c>
      <c r="P2284" s="1" t="s">
        <v>43</v>
      </c>
      <c r="Q2284" s="1" t="s">
        <v>44</v>
      </c>
      <c r="R2284" s="1" t="s">
        <v>20</v>
      </c>
    </row>
    <row r="2285" spans="1:18" hidden="1" x14ac:dyDescent="0.3">
      <c r="A2285" s="1" t="s">
        <v>497</v>
      </c>
      <c r="B2285" s="1">
        <v>24033</v>
      </c>
      <c r="C2285" s="1" t="s">
        <v>12</v>
      </c>
      <c r="D2285" s="6">
        <v>0.14510084140000001</v>
      </c>
      <c r="E2285" s="6" t="s">
        <v>963</v>
      </c>
      <c r="F2285" s="6" t="s">
        <v>963</v>
      </c>
      <c r="G2285" s="6" t="s">
        <v>963</v>
      </c>
      <c r="H2285" s="6">
        <v>6.1307706300000001E-2</v>
      </c>
      <c r="I2285" s="6" t="s">
        <v>964</v>
      </c>
      <c r="J2285" s="6">
        <v>3.7772797599999998E-2</v>
      </c>
      <c r="K2285" s="6" t="s">
        <v>964</v>
      </c>
      <c r="L2285" s="1" t="s">
        <v>42</v>
      </c>
      <c r="M2285" s="1" t="s">
        <v>27</v>
      </c>
      <c r="N2285" s="1" t="s">
        <v>11</v>
      </c>
      <c r="O2285" s="1" t="s">
        <v>28</v>
      </c>
      <c r="P2285" s="1" t="s">
        <v>43</v>
      </c>
      <c r="Q2285" s="1" t="s">
        <v>44</v>
      </c>
      <c r="R2285" s="1" t="s">
        <v>20</v>
      </c>
    </row>
    <row r="2286" spans="1:18" hidden="1" x14ac:dyDescent="0.3">
      <c r="A2286" s="1" t="s">
        <v>811</v>
      </c>
      <c r="B2286" s="1">
        <v>51107</v>
      </c>
      <c r="C2286" s="1" t="s">
        <v>10</v>
      </c>
      <c r="D2286" s="6">
        <v>0.14603652610000001</v>
      </c>
      <c r="E2286" s="6" t="s">
        <v>963</v>
      </c>
      <c r="F2286" s="6" t="s">
        <v>963</v>
      </c>
      <c r="G2286" s="6" t="s">
        <v>963</v>
      </c>
      <c r="H2286" s="6">
        <v>8.6395696699999996E-2</v>
      </c>
      <c r="I2286" s="6" t="s">
        <v>964</v>
      </c>
      <c r="J2286" s="6">
        <v>6.5557120499999996E-2</v>
      </c>
      <c r="K2286" s="6" t="s">
        <v>964</v>
      </c>
      <c r="L2286" s="1" t="s">
        <v>42</v>
      </c>
      <c r="M2286" s="1" t="s">
        <v>27</v>
      </c>
      <c r="N2286" s="1" t="s">
        <v>11</v>
      </c>
      <c r="O2286" s="1" t="s">
        <v>28</v>
      </c>
      <c r="P2286" s="1" t="s">
        <v>43</v>
      </c>
      <c r="Q2286" s="1" t="s">
        <v>44</v>
      </c>
      <c r="R2286" s="1" t="s">
        <v>20</v>
      </c>
    </row>
    <row r="2287" spans="1:18" hidden="1" x14ac:dyDescent="0.3">
      <c r="A2287" s="1" t="s">
        <v>497</v>
      </c>
      <c r="B2287" s="1">
        <v>24031</v>
      </c>
      <c r="C2287" s="1" t="s">
        <v>12</v>
      </c>
      <c r="D2287" s="6">
        <v>0.29020180429999998</v>
      </c>
      <c r="E2287" s="6" t="s">
        <v>963</v>
      </c>
      <c r="F2287" s="6" t="s">
        <v>963</v>
      </c>
      <c r="G2287" s="6" t="s">
        <v>963</v>
      </c>
      <c r="H2287" s="6">
        <v>0.1226154544</v>
      </c>
      <c r="I2287" s="6" t="s">
        <v>964</v>
      </c>
      <c r="J2287" s="6">
        <v>7.55456132E-2</v>
      </c>
      <c r="K2287" s="6" t="s">
        <v>964</v>
      </c>
      <c r="L2287" s="1" t="s">
        <v>42</v>
      </c>
      <c r="M2287" s="1" t="s">
        <v>27</v>
      </c>
      <c r="N2287" s="1" t="s">
        <v>11</v>
      </c>
      <c r="O2287" s="1" t="s">
        <v>28</v>
      </c>
      <c r="P2287" s="1" t="s">
        <v>43</v>
      </c>
      <c r="Q2287" s="1" t="s">
        <v>44</v>
      </c>
      <c r="R2287" s="1" t="s">
        <v>20</v>
      </c>
    </row>
    <row r="2288" spans="1:18" hidden="1" x14ac:dyDescent="0.3">
      <c r="A2288" s="1" t="s">
        <v>9</v>
      </c>
      <c r="B2288" s="1">
        <v>11001</v>
      </c>
      <c r="C2288" s="1" t="s">
        <v>12</v>
      </c>
      <c r="D2288" s="6">
        <v>0.33436552809999998</v>
      </c>
      <c r="E2288" s="6" t="s">
        <v>963</v>
      </c>
      <c r="F2288" s="6" t="s">
        <v>963</v>
      </c>
      <c r="G2288" s="6" t="s">
        <v>963</v>
      </c>
      <c r="H2288" s="6">
        <v>0.1487722524</v>
      </c>
      <c r="I2288" s="6" t="s">
        <v>964</v>
      </c>
      <c r="J2288" s="6">
        <v>9.2719500499999996E-2</v>
      </c>
      <c r="K2288" s="6" t="s">
        <v>964</v>
      </c>
      <c r="L2288" s="1" t="s">
        <v>42</v>
      </c>
      <c r="M2288" s="1" t="s">
        <v>27</v>
      </c>
      <c r="N2288" s="1" t="s">
        <v>11</v>
      </c>
      <c r="O2288" s="1" t="s">
        <v>28</v>
      </c>
      <c r="P2288" s="1" t="s">
        <v>43</v>
      </c>
      <c r="Q2288" s="1" t="s">
        <v>44</v>
      </c>
      <c r="R2288" s="1" t="s">
        <v>20</v>
      </c>
    </row>
    <row r="2289" spans="1:18" hidden="1" x14ac:dyDescent="0.3">
      <c r="A2289" s="1" t="s">
        <v>811</v>
      </c>
      <c r="B2289" s="1">
        <v>51059</v>
      </c>
      <c r="C2289" s="1" t="s">
        <v>10</v>
      </c>
      <c r="D2289" s="6">
        <v>0.43810964200000002</v>
      </c>
      <c r="E2289" s="6" t="s">
        <v>963</v>
      </c>
      <c r="F2289" s="6" t="s">
        <v>963</v>
      </c>
      <c r="G2289" s="6" t="s">
        <v>963</v>
      </c>
      <c r="H2289" s="6">
        <v>0.25918710360000002</v>
      </c>
      <c r="I2289" s="6" t="s">
        <v>964</v>
      </c>
      <c r="J2289" s="6">
        <v>0.196671445</v>
      </c>
      <c r="K2289" s="6" t="s">
        <v>964</v>
      </c>
      <c r="L2289" s="1" t="s">
        <v>42</v>
      </c>
      <c r="M2289" s="1" t="s">
        <v>27</v>
      </c>
      <c r="N2289" s="1" t="s">
        <v>11</v>
      </c>
      <c r="O2289" s="1" t="s">
        <v>28</v>
      </c>
      <c r="P2289" s="1" t="s">
        <v>43</v>
      </c>
      <c r="Q2289" s="1" t="s">
        <v>44</v>
      </c>
      <c r="R2289" s="1" t="s">
        <v>20</v>
      </c>
    </row>
    <row r="2290" spans="1:18" hidden="1" x14ac:dyDescent="0.3">
      <c r="A2290" s="1" t="s">
        <v>811</v>
      </c>
      <c r="B2290" s="1">
        <v>51153</v>
      </c>
      <c r="C2290" s="1" t="s">
        <v>10</v>
      </c>
      <c r="D2290" s="6">
        <v>0.43810964200000002</v>
      </c>
      <c r="E2290" s="6" t="s">
        <v>963</v>
      </c>
      <c r="F2290" s="6" t="s">
        <v>963</v>
      </c>
      <c r="G2290" s="6" t="s">
        <v>963</v>
      </c>
      <c r="H2290" s="6">
        <v>0.25918710360000002</v>
      </c>
      <c r="I2290" s="6" t="s">
        <v>964</v>
      </c>
      <c r="J2290" s="6">
        <v>0.196671445</v>
      </c>
      <c r="K2290" s="6" t="s">
        <v>964</v>
      </c>
      <c r="L2290" s="1" t="s">
        <v>42</v>
      </c>
      <c r="M2290" s="1" t="s">
        <v>27</v>
      </c>
      <c r="N2290" s="1" t="s">
        <v>11</v>
      </c>
      <c r="O2290" s="1" t="s">
        <v>28</v>
      </c>
      <c r="P2290" s="1" t="s">
        <v>43</v>
      </c>
      <c r="Q2290" s="1" t="s">
        <v>44</v>
      </c>
      <c r="R2290" s="1" t="s">
        <v>20</v>
      </c>
    </row>
    <row r="2291" spans="1:18" hidden="1" x14ac:dyDescent="0.3">
      <c r="A2291" s="1" t="s">
        <v>497</v>
      </c>
      <c r="B2291" s="1">
        <v>24017</v>
      </c>
      <c r="C2291" s="1" t="s">
        <v>10</v>
      </c>
      <c r="D2291" s="6">
        <v>0.71506812099999995</v>
      </c>
      <c r="E2291" s="6" t="s">
        <v>963</v>
      </c>
      <c r="F2291" s="6" t="s">
        <v>963</v>
      </c>
      <c r="G2291" s="6" t="s">
        <v>963</v>
      </c>
      <c r="H2291" s="6">
        <v>0.44571478990000002</v>
      </c>
      <c r="I2291" s="6" t="s">
        <v>964</v>
      </c>
      <c r="J2291" s="6">
        <v>0.35853289230000002</v>
      </c>
      <c r="K2291" s="6" t="s">
        <v>964</v>
      </c>
      <c r="L2291" s="1" t="s">
        <v>42</v>
      </c>
      <c r="M2291" s="1" t="s">
        <v>27</v>
      </c>
      <c r="N2291" s="1" t="s">
        <v>11</v>
      </c>
      <c r="O2291" s="1" t="s">
        <v>28</v>
      </c>
      <c r="P2291" s="1" t="s">
        <v>43</v>
      </c>
      <c r="Q2291" s="1" t="s">
        <v>44</v>
      </c>
      <c r="R2291" s="1" t="s">
        <v>20</v>
      </c>
    </row>
    <row r="2292" spans="1:18" hidden="1" x14ac:dyDescent="0.3">
      <c r="A2292" s="1" t="s">
        <v>497</v>
      </c>
      <c r="B2292" s="1">
        <v>24021</v>
      </c>
      <c r="C2292" s="1" t="s">
        <v>10</v>
      </c>
      <c r="D2292" s="6">
        <v>0.71506812099999995</v>
      </c>
      <c r="E2292" s="6" t="s">
        <v>963</v>
      </c>
      <c r="F2292" s="6" t="s">
        <v>963</v>
      </c>
      <c r="G2292" s="6" t="s">
        <v>963</v>
      </c>
      <c r="H2292" s="6">
        <v>0.44571478990000002</v>
      </c>
      <c r="I2292" s="6" t="s">
        <v>964</v>
      </c>
      <c r="J2292" s="6">
        <v>0.35853289230000002</v>
      </c>
      <c r="K2292" s="6" t="s">
        <v>964</v>
      </c>
      <c r="L2292" s="1" t="s">
        <v>42</v>
      </c>
      <c r="M2292" s="1" t="s">
        <v>27</v>
      </c>
      <c r="N2292" s="1" t="s">
        <v>11</v>
      </c>
      <c r="O2292" s="1" t="s">
        <v>28</v>
      </c>
      <c r="P2292" s="1" t="s">
        <v>43</v>
      </c>
      <c r="Q2292" s="1" t="s">
        <v>44</v>
      </c>
      <c r="R2292" s="1" t="s">
        <v>20</v>
      </c>
    </row>
    <row r="2293" spans="1:18" hidden="1" x14ac:dyDescent="0.3">
      <c r="A2293" s="1" t="s">
        <v>497</v>
      </c>
      <c r="B2293" s="1">
        <v>24033</v>
      </c>
      <c r="C2293" s="1" t="s">
        <v>10</v>
      </c>
      <c r="D2293" s="6">
        <v>0.71506812099999995</v>
      </c>
      <c r="E2293" s="6" t="s">
        <v>963</v>
      </c>
      <c r="F2293" s="6" t="s">
        <v>963</v>
      </c>
      <c r="G2293" s="6" t="s">
        <v>963</v>
      </c>
      <c r="H2293" s="6">
        <v>0.44571478990000002</v>
      </c>
      <c r="I2293" s="6" t="s">
        <v>964</v>
      </c>
      <c r="J2293" s="6">
        <v>0.35853289230000002</v>
      </c>
      <c r="K2293" s="6" t="s">
        <v>964</v>
      </c>
      <c r="L2293" s="1" t="s">
        <v>42</v>
      </c>
      <c r="M2293" s="1" t="s">
        <v>27</v>
      </c>
      <c r="N2293" s="1" t="s">
        <v>11</v>
      </c>
      <c r="O2293" s="1" t="s">
        <v>28</v>
      </c>
      <c r="P2293" s="1" t="s">
        <v>43</v>
      </c>
      <c r="Q2293" s="1" t="s">
        <v>44</v>
      </c>
      <c r="R2293" s="1" t="s">
        <v>20</v>
      </c>
    </row>
    <row r="2294" spans="1:18" hidden="1" x14ac:dyDescent="0.3">
      <c r="A2294" s="1" t="s">
        <v>497</v>
      </c>
      <c r="B2294" s="1">
        <v>24031</v>
      </c>
      <c r="C2294" s="1" t="s">
        <v>10</v>
      </c>
      <c r="D2294" s="6">
        <v>1.4301362119000001</v>
      </c>
      <c r="E2294" s="6" t="s">
        <v>963</v>
      </c>
      <c r="F2294" s="6" t="s">
        <v>963</v>
      </c>
      <c r="G2294" s="6" t="s">
        <v>963</v>
      </c>
      <c r="H2294" s="6">
        <v>0.89142954829999999</v>
      </c>
      <c r="I2294" s="6" t="s">
        <v>964</v>
      </c>
      <c r="J2294" s="6">
        <v>0.71706595100000003</v>
      </c>
      <c r="K2294" s="6" t="s">
        <v>964</v>
      </c>
      <c r="L2294" s="1" t="s">
        <v>42</v>
      </c>
      <c r="M2294" s="1" t="s">
        <v>27</v>
      </c>
      <c r="N2294" s="1" t="s">
        <v>11</v>
      </c>
      <c r="O2294" s="1" t="s">
        <v>28</v>
      </c>
      <c r="P2294" s="1" t="s">
        <v>43</v>
      </c>
      <c r="Q2294" s="1" t="s">
        <v>44</v>
      </c>
      <c r="R2294" s="1" t="s">
        <v>20</v>
      </c>
    </row>
    <row r="2295" spans="1:18" hidden="1" x14ac:dyDescent="0.3">
      <c r="A2295" s="1" t="s">
        <v>9</v>
      </c>
      <c r="B2295" s="1">
        <v>11001</v>
      </c>
      <c r="C2295" s="1" t="s">
        <v>10</v>
      </c>
      <c r="D2295" s="6">
        <v>1.7042684134999999</v>
      </c>
      <c r="E2295" s="6" t="s">
        <v>963</v>
      </c>
      <c r="F2295" s="6" t="s">
        <v>963</v>
      </c>
      <c r="G2295" s="6" t="s">
        <v>963</v>
      </c>
      <c r="H2295" s="6">
        <v>1.1311868767</v>
      </c>
      <c r="I2295" s="6" t="s">
        <v>964</v>
      </c>
      <c r="J2295" s="6">
        <v>0.92398870509999997</v>
      </c>
      <c r="K2295" s="6" t="s">
        <v>964</v>
      </c>
      <c r="L2295" s="1" t="s">
        <v>42</v>
      </c>
      <c r="M2295" s="1" t="s">
        <v>27</v>
      </c>
      <c r="N2295" s="1" t="s">
        <v>11</v>
      </c>
      <c r="O2295" s="1" t="s">
        <v>28</v>
      </c>
      <c r="P2295" s="1" t="s">
        <v>43</v>
      </c>
      <c r="Q2295" s="1" t="s">
        <v>44</v>
      </c>
      <c r="R2295" s="1" t="s">
        <v>20</v>
      </c>
    </row>
    <row r="2296" spans="1:18" hidden="1" x14ac:dyDescent="0.3">
      <c r="A2296" s="1" t="s">
        <v>811</v>
      </c>
      <c r="B2296" s="1">
        <v>51685</v>
      </c>
      <c r="C2296" s="1" t="s">
        <v>12</v>
      </c>
      <c r="D2296" s="6">
        <v>2.0120781996999999</v>
      </c>
      <c r="E2296" s="6" t="s">
        <v>963</v>
      </c>
      <c r="F2296" s="6" t="s">
        <v>963</v>
      </c>
      <c r="G2296" s="6" t="s">
        <v>963</v>
      </c>
      <c r="H2296" s="6">
        <v>0.56013377330000003</v>
      </c>
      <c r="I2296" s="6" t="s">
        <v>964</v>
      </c>
      <c r="J2296" s="6">
        <v>0.35776108629999998</v>
      </c>
      <c r="K2296" s="6" t="s">
        <v>964</v>
      </c>
      <c r="L2296" s="1" t="s">
        <v>30</v>
      </c>
      <c r="M2296" s="1" t="s">
        <v>27</v>
      </c>
      <c r="N2296" s="1" t="s">
        <v>11</v>
      </c>
      <c r="O2296" s="1" t="s">
        <v>28</v>
      </c>
      <c r="P2296" s="1" t="s">
        <v>31</v>
      </c>
      <c r="Q2296" s="1" t="s">
        <v>32</v>
      </c>
      <c r="R2296" s="1" t="s">
        <v>20</v>
      </c>
    </row>
    <row r="2297" spans="1:18" hidden="1" x14ac:dyDescent="0.3">
      <c r="A2297" s="1" t="s">
        <v>497</v>
      </c>
      <c r="B2297" s="1">
        <v>24009</v>
      </c>
      <c r="C2297" s="1" t="s">
        <v>12</v>
      </c>
      <c r="D2297" s="6">
        <v>2.0498118707000001</v>
      </c>
      <c r="E2297" s="6" t="s">
        <v>963</v>
      </c>
      <c r="F2297" s="6" t="s">
        <v>963</v>
      </c>
      <c r="G2297" s="6" t="s">
        <v>963</v>
      </c>
      <c r="H2297" s="6">
        <v>0.58562147330000003</v>
      </c>
      <c r="I2297" s="6" t="s">
        <v>964</v>
      </c>
      <c r="J2297" s="6">
        <v>0.37460912610000002</v>
      </c>
      <c r="K2297" s="6" t="s">
        <v>964</v>
      </c>
      <c r="L2297" s="1" t="s">
        <v>30</v>
      </c>
      <c r="M2297" s="1" t="s">
        <v>27</v>
      </c>
      <c r="N2297" s="1" t="s">
        <v>11</v>
      </c>
      <c r="O2297" s="1" t="s">
        <v>28</v>
      </c>
      <c r="P2297" s="1" t="s">
        <v>31</v>
      </c>
      <c r="Q2297" s="1" t="s">
        <v>32</v>
      </c>
      <c r="R2297" s="1" t="s">
        <v>20</v>
      </c>
    </row>
    <row r="2298" spans="1:18" hidden="1" x14ac:dyDescent="0.3">
      <c r="A2298" s="1" t="s">
        <v>811</v>
      </c>
      <c r="B2298" s="1">
        <v>51683</v>
      </c>
      <c r="C2298" s="1" t="s">
        <v>12</v>
      </c>
      <c r="D2298" s="6">
        <v>2.3020710442999999</v>
      </c>
      <c r="E2298" s="6" t="s">
        <v>963</v>
      </c>
      <c r="F2298" s="6" t="s">
        <v>963</v>
      </c>
      <c r="G2298" s="6" t="s">
        <v>963</v>
      </c>
      <c r="H2298" s="6">
        <v>0.64086382320000002</v>
      </c>
      <c r="I2298" s="6" t="s">
        <v>964</v>
      </c>
      <c r="J2298" s="6">
        <v>0.40932398479999998</v>
      </c>
      <c r="K2298" s="6" t="s">
        <v>964</v>
      </c>
      <c r="L2298" s="1" t="s">
        <v>30</v>
      </c>
      <c r="M2298" s="1" t="s">
        <v>27</v>
      </c>
      <c r="N2298" s="1" t="s">
        <v>11</v>
      </c>
      <c r="O2298" s="1" t="s">
        <v>28</v>
      </c>
      <c r="P2298" s="1" t="s">
        <v>31</v>
      </c>
      <c r="Q2298" s="1" t="s">
        <v>32</v>
      </c>
      <c r="R2298" s="1" t="s">
        <v>20</v>
      </c>
    </row>
    <row r="2299" spans="1:18" hidden="1" x14ac:dyDescent="0.3">
      <c r="A2299" s="1" t="s">
        <v>811</v>
      </c>
      <c r="B2299" s="1">
        <v>51600</v>
      </c>
      <c r="C2299" s="1" t="s">
        <v>12</v>
      </c>
      <c r="D2299" s="6">
        <v>2.5780857681999998</v>
      </c>
      <c r="E2299" s="6" t="s">
        <v>963</v>
      </c>
      <c r="F2299" s="6" t="s">
        <v>963</v>
      </c>
      <c r="G2299" s="6" t="s">
        <v>963</v>
      </c>
      <c r="H2299" s="6">
        <v>0.71770253019999997</v>
      </c>
      <c r="I2299" s="6" t="s">
        <v>964</v>
      </c>
      <c r="J2299" s="6">
        <v>0.45840137079999999</v>
      </c>
      <c r="K2299" s="6" t="s">
        <v>964</v>
      </c>
      <c r="L2299" s="1" t="s">
        <v>30</v>
      </c>
      <c r="M2299" s="1" t="s">
        <v>27</v>
      </c>
      <c r="N2299" s="1" t="s">
        <v>11</v>
      </c>
      <c r="O2299" s="1" t="s">
        <v>28</v>
      </c>
      <c r="P2299" s="1" t="s">
        <v>31</v>
      </c>
      <c r="Q2299" s="1" t="s">
        <v>32</v>
      </c>
      <c r="R2299" s="1" t="s">
        <v>20</v>
      </c>
    </row>
    <row r="2300" spans="1:18" hidden="1" x14ac:dyDescent="0.3">
      <c r="A2300" s="1" t="s">
        <v>497</v>
      </c>
      <c r="B2300" s="1">
        <v>24017</v>
      </c>
      <c r="C2300" s="1" t="s">
        <v>12</v>
      </c>
      <c r="D2300" s="6">
        <v>5.7867151400000001</v>
      </c>
      <c r="E2300" s="6" t="s">
        <v>963</v>
      </c>
      <c r="F2300" s="6" t="s">
        <v>963</v>
      </c>
      <c r="G2300" s="6" t="s">
        <v>963</v>
      </c>
      <c r="H2300" s="6">
        <v>1.6532364992999999</v>
      </c>
      <c r="I2300" s="6" t="s">
        <v>964</v>
      </c>
      <c r="J2300" s="6">
        <v>1.0575387986</v>
      </c>
      <c r="K2300" s="6" t="s">
        <v>964</v>
      </c>
      <c r="L2300" s="1" t="s">
        <v>30</v>
      </c>
      <c r="M2300" s="1" t="s">
        <v>27</v>
      </c>
      <c r="N2300" s="1" t="s">
        <v>11</v>
      </c>
      <c r="O2300" s="1" t="s">
        <v>28</v>
      </c>
      <c r="P2300" s="1" t="s">
        <v>31</v>
      </c>
      <c r="Q2300" s="1" t="s">
        <v>32</v>
      </c>
      <c r="R2300" s="1" t="s">
        <v>20</v>
      </c>
    </row>
    <row r="2301" spans="1:18" hidden="1" x14ac:dyDescent="0.3">
      <c r="A2301" s="1" t="s">
        <v>811</v>
      </c>
      <c r="B2301" s="1">
        <v>51510</v>
      </c>
      <c r="C2301" s="1" t="s">
        <v>12</v>
      </c>
      <c r="D2301" s="6">
        <v>9.8048740408999997</v>
      </c>
      <c r="E2301" s="6" t="s">
        <v>963</v>
      </c>
      <c r="F2301" s="6" t="s">
        <v>963</v>
      </c>
      <c r="G2301" s="6" t="s">
        <v>963</v>
      </c>
      <c r="H2301" s="6">
        <v>2.7295378775999999</v>
      </c>
      <c r="I2301" s="6" t="s">
        <v>964</v>
      </c>
      <c r="J2301" s="6">
        <v>1.7433735907000001</v>
      </c>
      <c r="K2301" s="6" t="s">
        <v>964</v>
      </c>
      <c r="L2301" s="1" t="s">
        <v>30</v>
      </c>
      <c r="M2301" s="1" t="s">
        <v>27</v>
      </c>
      <c r="N2301" s="1" t="s">
        <v>11</v>
      </c>
      <c r="O2301" s="1" t="s">
        <v>28</v>
      </c>
      <c r="P2301" s="1" t="s">
        <v>31</v>
      </c>
      <c r="Q2301" s="1" t="s">
        <v>32</v>
      </c>
      <c r="R2301" s="1" t="s">
        <v>20</v>
      </c>
    </row>
    <row r="2302" spans="1:18" hidden="1" x14ac:dyDescent="0.3">
      <c r="A2302" s="1" t="s">
        <v>811</v>
      </c>
      <c r="B2302" s="1">
        <v>51610</v>
      </c>
      <c r="C2302" s="1" t="s">
        <v>12</v>
      </c>
      <c r="D2302" s="6">
        <v>10.114393870000001</v>
      </c>
      <c r="E2302" s="6" t="s">
        <v>963</v>
      </c>
      <c r="F2302" s="6" t="s">
        <v>963</v>
      </c>
      <c r="G2302" s="6" t="s">
        <v>963</v>
      </c>
      <c r="H2302" s="6">
        <v>2.8157032986999999</v>
      </c>
      <c r="I2302" s="6" t="s">
        <v>964</v>
      </c>
      <c r="J2302" s="6">
        <v>1.7984083739000001</v>
      </c>
      <c r="K2302" s="6" t="s">
        <v>964</v>
      </c>
      <c r="L2302" s="1" t="s">
        <v>30</v>
      </c>
      <c r="M2302" s="1" t="s">
        <v>27</v>
      </c>
      <c r="N2302" s="1" t="s">
        <v>11</v>
      </c>
      <c r="O2302" s="1" t="s">
        <v>28</v>
      </c>
      <c r="P2302" s="1" t="s">
        <v>31</v>
      </c>
      <c r="Q2302" s="1" t="s">
        <v>32</v>
      </c>
      <c r="R2302" s="1" t="s">
        <v>20</v>
      </c>
    </row>
    <row r="2303" spans="1:18" hidden="1" x14ac:dyDescent="0.3">
      <c r="A2303" s="1" t="s">
        <v>497</v>
      </c>
      <c r="B2303" s="1">
        <v>24021</v>
      </c>
      <c r="C2303" s="1" t="s">
        <v>12</v>
      </c>
      <c r="D2303" s="6">
        <v>10.831891827</v>
      </c>
      <c r="E2303" s="6" t="s">
        <v>963</v>
      </c>
      <c r="F2303" s="6" t="s">
        <v>963</v>
      </c>
      <c r="G2303" s="6" t="s">
        <v>963</v>
      </c>
      <c r="H2303" s="6">
        <v>3.0946211191000002</v>
      </c>
      <c r="I2303" s="6" t="s">
        <v>964</v>
      </c>
      <c r="J2303" s="6">
        <v>1.9795600701</v>
      </c>
      <c r="K2303" s="6" t="s">
        <v>964</v>
      </c>
      <c r="L2303" s="1" t="s">
        <v>30</v>
      </c>
      <c r="M2303" s="1" t="s">
        <v>27</v>
      </c>
      <c r="N2303" s="1" t="s">
        <v>11</v>
      </c>
      <c r="O2303" s="1" t="s">
        <v>28</v>
      </c>
      <c r="P2303" s="1" t="s">
        <v>31</v>
      </c>
      <c r="Q2303" s="1" t="s">
        <v>32</v>
      </c>
      <c r="R2303" s="1" t="s">
        <v>20</v>
      </c>
    </row>
    <row r="2304" spans="1:18" hidden="1" x14ac:dyDescent="0.3">
      <c r="A2304" s="1" t="s">
        <v>811</v>
      </c>
      <c r="B2304" s="1">
        <v>51685</v>
      </c>
      <c r="C2304" s="1" t="s">
        <v>10</v>
      </c>
      <c r="D2304" s="6">
        <v>18.383098613000001</v>
      </c>
      <c r="E2304" s="6" t="s">
        <v>963</v>
      </c>
      <c r="F2304" s="6" t="s">
        <v>963</v>
      </c>
      <c r="G2304" s="6" t="s">
        <v>963</v>
      </c>
      <c r="H2304" s="6">
        <v>8.7547427023999997</v>
      </c>
      <c r="I2304" s="6" t="s">
        <v>964</v>
      </c>
      <c r="J2304" s="6">
        <v>7.9425923298000001</v>
      </c>
      <c r="K2304" s="6" t="s">
        <v>964</v>
      </c>
      <c r="L2304" s="1" t="s">
        <v>30</v>
      </c>
      <c r="M2304" s="1" t="s">
        <v>27</v>
      </c>
      <c r="N2304" s="1" t="s">
        <v>11</v>
      </c>
      <c r="O2304" s="1" t="s">
        <v>28</v>
      </c>
      <c r="P2304" s="1" t="s">
        <v>31</v>
      </c>
      <c r="Q2304" s="1" t="s">
        <v>32</v>
      </c>
      <c r="R2304" s="1" t="s">
        <v>20</v>
      </c>
    </row>
    <row r="2305" spans="1:18" hidden="1" x14ac:dyDescent="0.3">
      <c r="A2305" s="1" t="s">
        <v>497</v>
      </c>
      <c r="B2305" s="1">
        <v>24009</v>
      </c>
      <c r="C2305" s="1" t="s">
        <v>10</v>
      </c>
      <c r="D2305" s="6">
        <v>19.694290767999998</v>
      </c>
      <c r="E2305" s="6" t="s">
        <v>963</v>
      </c>
      <c r="F2305" s="6" t="s">
        <v>963</v>
      </c>
      <c r="G2305" s="6" t="s">
        <v>963</v>
      </c>
      <c r="H2305" s="6">
        <v>9.9336279288</v>
      </c>
      <c r="I2305" s="6" t="s">
        <v>964</v>
      </c>
      <c r="J2305" s="6">
        <v>9.1661819787999992</v>
      </c>
      <c r="K2305" s="6" t="s">
        <v>964</v>
      </c>
      <c r="L2305" s="1" t="s">
        <v>30</v>
      </c>
      <c r="M2305" s="1" t="s">
        <v>27</v>
      </c>
      <c r="N2305" s="1" t="s">
        <v>11</v>
      </c>
      <c r="O2305" s="1" t="s">
        <v>28</v>
      </c>
      <c r="P2305" s="1" t="s">
        <v>31</v>
      </c>
      <c r="Q2305" s="1" t="s">
        <v>32</v>
      </c>
      <c r="R2305" s="1" t="s">
        <v>20</v>
      </c>
    </row>
    <row r="2306" spans="1:18" hidden="1" x14ac:dyDescent="0.3">
      <c r="A2306" s="1" t="s">
        <v>811</v>
      </c>
      <c r="B2306" s="1">
        <v>51683</v>
      </c>
      <c r="C2306" s="1" t="s">
        <v>10</v>
      </c>
      <c r="D2306" s="6">
        <v>21.032586559999999</v>
      </c>
      <c r="E2306" s="6" t="s">
        <v>963</v>
      </c>
      <c r="F2306" s="6" t="s">
        <v>963</v>
      </c>
      <c r="G2306" s="6" t="s">
        <v>963</v>
      </c>
      <c r="H2306" s="6">
        <v>10.016532314999999</v>
      </c>
      <c r="I2306" s="6" t="s">
        <v>964</v>
      </c>
      <c r="J2306" s="6">
        <v>9.0873281555999998</v>
      </c>
      <c r="K2306" s="6" t="s">
        <v>964</v>
      </c>
      <c r="L2306" s="1" t="s">
        <v>30</v>
      </c>
      <c r="M2306" s="1" t="s">
        <v>27</v>
      </c>
      <c r="N2306" s="1" t="s">
        <v>11</v>
      </c>
      <c r="O2306" s="1" t="s">
        <v>28</v>
      </c>
      <c r="P2306" s="1" t="s">
        <v>31</v>
      </c>
      <c r="Q2306" s="1" t="s">
        <v>32</v>
      </c>
      <c r="R2306" s="1" t="s">
        <v>20</v>
      </c>
    </row>
    <row r="2307" spans="1:18" hidden="1" x14ac:dyDescent="0.3">
      <c r="A2307" s="1" t="s">
        <v>811</v>
      </c>
      <c r="B2307" s="1">
        <v>51153</v>
      </c>
      <c r="C2307" s="1" t="s">
        <v>12</v>
      </c>
      <c r="D2307" s="6">
        <v>22.40512528</v>
      </c>
      <c r="E2307" s="6" t="s">
        <v>963</v>
      </c>
      <c r="F2307" s="6" t="s">
        <v>963</v>
      </c>
      <c r="G2307" s="6" t="s">
        <v>963</v>
      </c>
      <c r="H2307" s="6">
        <v>6.2372682196999998</v>
      </c>
      <c r="I2307" s="6" t="s">
        <v>964</v>
      </c>
      <c r="J2307" s="6">
        <v>3.9837842427000001</v>
      </c>
      <c r="K2307" s="6" t="s">
        <v>964</v>
      </c>
      <c r="L2307" s="1" t="s">
        <v>30</v>
      </c>
      <c r="M2307" s="1" t="s">
        <v>27</v>
      </c>
      <c r="N2307" s="1" t="s">
        <v>11</v>
      </c>
      <c r="O2307" s="1" t="s">
        <v>28</v>
      </c>
      <c r="P2307" s="1" t="s">
        <v>31</v>
      </c>
      <c r="Q2307" s="1" t="s">
        <v>32</v>
      </c>
      <c r="R2307" s="1" t="s">
        <v>20</v>
      </c>
    </row>
    <row r="2308" spans="1:18" hidden="1" x14ac:dyDescent="0.3">
      <c r="A2308" s="1" t="s">
        <v>811</v>
      </c>
      <c r="B2308" s="1">
        <v>51600</v>
      </c>
      <c r="C2308" s="1" t="s">
        <v>10</v>
      </c>
      <c r="D2308" s="6">
        <v>23.554361219</v>
      </c>
      <c r="E2308" s="6" t="s">
        <v>963</v>
      </c>
      <c r="F2308" s="6" t="s">
        <v>963</v>
      </c>
      <c r="G2308" s="6" t="s">
        <v>963</v>
      </c>
      <c r="H2308" s="6">
        <v>11.217496118</v>
      </c>
      <c r="I2308" s="6" t="s">
        <v>964</v>
      </c>
      <c r="J2308" s="6">
        <v>10.176885066000001</v>
      </c>
      <c r="K2308" s="6" t="s">
        <v>964</v>
      </c>
      <c r="L2308" s="1" t="s">
        <v>30</v>
      </c>
      <c r="M2308" s="1" t="s">
        <v>27</v>
      </c>
      <c r="N2308" s="1" t="s">
        <v>11</v>
      </c>
      <c r="O2308" s="1" t="s">
        <v>28</v>
      </c>
      <c r="P2308" s="1" t="s">
        <v>31</v>
      </c>
      <c r="Q2308" s="1" t="s">
        <v>32</v>
      </c>
      <c r="R2308" s="1" t="s">
        <v>20</v>
      </c>
    </row>
    <row r="2309" spans="1:18" hidden="1" x14ac:dyDescent="0.3">
      <c r="A2309" s="1" t="s">
        <v>497</v>
      </c>
      <c r="B2309" s="1">
        <v>24033</v>
      </c>
      <c r="C2309" s="1" t="s">
        <v>12</v>
      </c>
      <c r="D2309" s="6">
        <v>23.680228291999999</v>
      </c>
      <c r="E2309" s="6" t="s">
        <v>963</v>
      </c>
      <c r="F2309" s="6" t="s">
        <v>963</v>
      </c>
      <c r="G2309" s="6" t="s">
        <v>963</v>
      </c>
      <c r="H2309" s="6">
        <v>6.7653274315000003</v>
      </c>
      <c r="I2309" s="6" t="s">
        <v>964</v>
      </c>
      <c r="J2309" s="6">
        <v>4.3276298454999997</v>
      </c>
      <c r="K2309" s="6" t="s">
        <v>964</v>
      </c>
      <c r="L2309" s="1" t="s">
        <v>30</v>
      </c>
      <c r="M2309" s="1" t="s">
        <v>27</v>
      </c>
      <c r="N2309" s="1" t="s">
        <v>11</v>
      </c>
      <c r="O2309" s="1" t="s">
        <v>28</v>
      </c>
      <c r="P2309" s="1" t="s">
        <v>31</v>
      </c>
      <c r="Q2309" s="1" t="s">
        <v>32</v>
      </c>
      <c r="R2309" s="1" t="s">
        <v>20</v>
      </c>
    </row>
    <row r="2310" spans="1:18" hidden="1" x14ac:dyDescent="0.3">
      <c r="A2310" s="1" t="s">
        <v>811</v>
      </c>
      <c r="B2310" s="1">
        <v>51013</v>
      </c>
      <c r="C2310" s="1" t="s">
        <v>12</v>
      </c>
      <c r="D2310" s="6">
        <v>23.681091952999999</v>
      </c>
      <c r="E2310" s="6" t="s">
        <v>963</v>
      </c>
      <c r="F2310" s="6" t="s">
        <v>963</v>
      </c>
      <c r="G2310" s="6" t="s">
        <v>963</v>
      </c>
      <c r="H2310" s="6">
        <v>6.5924769084000001</v>
      </c>
      <c r="I2310" s="6" t="s">
        <v>964</v>
      </c>
      <c r="J2310" s="6">
        <v>4.2106587692000002</v>
      </c>
      <c r="K2310" s="6" t="s">
        <v>964</v>
      </c>
      <c r="L2310" s="1" t="s">
        <v>30</v>
      </c>
      <c r="M2310" s="1" t="s">
        <v>27</v>
      </c>
      <c r="N2310" s="1" t="s">
        <v>11</v>
      </c>
      <c r="O2310" s="1" t="s">
        <v>28</v>
      </c>
      <c r="P2310" s="1" t="s">
        <v>31</v>
      </c>
      <c r="Q2310" s="1" t="s">
        <v>32</v>
      </c>
      <c r="R2310" s="1" t="s">
        <v>20</v>
      </c>
    </row>
    <row r="2311" spans="1:18" hidden="1" x14ac:dyDescent="0.3">
      <c r="A2311" s="1" t="s">
        <v>9</v>
      </c>
      <c r="B2311" s="1">
        <v>11001</v>
      </c>
      <c r="C2311" s="1" t="s">
        <v>12</v>
      </c>
      <c r="D2311" s="6">
        <v>27.349399208000001</v>
      </c>
      <c r="E2311" s="6" t="s">
        <v>963</v>
      </c>
      <c r="F2311" s="6" t="s">
        <v>963</v>
      </c>
      <c r="G2311" s="6" t="s">
        <v>963</v>
      </c>
      <c r="H2311" s="6">
        <v>7.1955099459999996</v>
      </c>
      <c r="I2311" s="6" t="s">
        <v>964</v>
      </c>
      <c r="J2311" s="6">
        <v>3.9157887850000002</v>
      </c>
      <c r="K2311" s="6" t="s">
        <v>964</v>
      </c>
      <c r="L2311" s="1" t="s">
        <v>30</v>
      </c>
      <c r="M2311" s="1" t="s">
        <v>27</v>
      </c>
      <c r="N2311" s="1" t="s">
        <v>11</v>
      </c>
      <c r="O2311" s="1" t="s">
        <v>28</v>
      </c>
      <c r="P2311" s="1" t="s">
        <v>31</v>
      </c>
      <c r="Q2311" s="1" t="s">
        <v>32</v>
      </c>
      <c r="R2311" s="1" t="s">
        <v>20</v>
      </c>
    </row>
    <row r="2312" spans="1:18" hidden="1" x14ac:dyDescent="0.3">
      <c r="A2312" s="1" t="s">
        <v>811</v>
      </c>
      <c r="B2312" s="1">
        <v>51107</v>
      </c>
      <c r="C2312" s="1" t="s">
        <v>12</v>
      </c>
      <c r="D2312" s="6">
        <v>45.21259001</v>
      </c>
      <c r="E2312" s="6" t="s">
        <v>963</v>
      </c>
      <c r="F2312" s="6" t="s">
        <v>963</v>
      </c>
      <c r="G2312" s="6" t="s">
        <v>963</v>
      </c>
      <c r="H2312" s="6">
        <v>12.58654456</v>
      </c>
      <c r="I2312" s="6" t="s">
        <v>964</v>
      </c>
      <c r="J2312" s="6">
        <v>8.0391089025000007</v>
      </c>
      <c r="K2312" s="6" t="s">
        <v>964</v>
      </c>
      <c r="L2312" s="1" t="s">
        <v>30</v>
      </c>
      <c r="M2312" s="1" t="s">
        <v>27</v>
      </c>
      <c r="N2312" s="1" t="s">
        <v>11</v>
      </c>
      <c r="O2312" s="1" t="s">
        <v>28</v>
      </c>
      <c r="P2312" s="1" t="s">
        <v>31</v>
      </c>
      <c r="Q2312" s="1" t="s">
        <v>32</v>
      </c>
      <c r="R2312" s="1" t="s">
        <v>20</v>
      </c>
    </row>
    <row r="2313" spans="1:18" hidden="1" x14ac:dyDescent="0.3">
      <c r="A2313" s="1" t="s">
        <v>497</v>
      </c>
      <c r="B2313" s="1">
        <v>24031</v>
      </c>
      <c r="C2313" s="1" t="s">
        <v>12</v>
      </c>
      <c r="D2313" s="6">
        <v>51.377206674</v>
      </c>
      <c r="E2313" s="6" t="s">
        <v>963</v>
      </c>
      <c r="F2313" s="6" t="s">
        <v>963</v>
      </c>
      <c r="G2313" s="6" t="s">
        <v>963</v>
      </c>
      <c r="H2313" s="6">
        <v>14.678228580000001</v>
      </c>
      <c r="I2313" s="6" t="s">
        <v>964</v>
      </c>
      <c r="J2313" s="6">
        <v>9.3893354615</v>
      </c>
      <c r="K2313" s="6" t="s">
        <v>964</v>
      </c>
      <c r="L2313" s="1" t="s">
        <v>30</v>
      </c>
      <c r="M2313" s="1" t="s">
        <v>27</v>
      </c>
      <c r="N2313" s="1" t="s">
        <v>11</v>
      </c>
      <c r="O2313" s="1" t="s">
        <v>28</v>
      </c>
      <c r="P2313" s="1" t="s">
        <v>31</v>
      </c>
      <c r="Q2313" s="1" t="s">
        <v>32</v>
      </c>
      <c r="R2313" s="1" t="s">
        <v>20</v>
      </c>
    </row>
    <row r="2314" spans="1:18" hidden="1" x14ac:dyDescent="0.3">
      <c r="A2314" s="1" t="s">
        <v>497</v>
      </c>
      <c r="B2314" s="1">
        <v>24017</v>
      </c>
      <c r="C2314" s="1" t="s">
        <v>10</v>
      </c>
      <c r="D2314" s="6">
        <v>55.597909426000001</v>
      </c>
      <c r="E2314" s="6" t="s">
        <v>963</v>
      </c>
      <c r="F2314" s="6" t="s">
        <v>963</v>
      </c>
      <c r="G2314" s="6" t="s">
        <v>963</v>
      </c>
      <c r="H2314" s="6">
        <v>28.043099845</v>
      </c>
      <c r="I2314" s="6" t="s">
        <v>964</v>
      </c>
      <c r="J2314" s="6">
        <v>25.876555495000002</v>
      </c>
      <c r="K2314" s="6" t="s">
        <v>964</v>
      </c>
      <c r="L2314" s="1" t="s">
        <v>30</v>
      </c>
      <c r="M2314" s="1" t="s">
        <v>27</v>
      </c>
      <c r="N2314" s="1" t="s">
        <v>11</v>
      </c>
      <c r="O2314" s="1" t="s">
        <v>28</v>
      </c>
      <c r="P2314" s="1" t="s">
        <v>31</v>
      </c>
      <c r="Q2314" s="1" t="s">
        <v>32</v>
      </c>
      <c r="R2314" s="1" t="s">
        <v>20</v>
      </c>
    </row>
    <row r="2315" spans="1:18" hidden="1" x14ac:dyDescent="0.3">
      <c r="A2315" s="1" t="s">
        <v>811</v>
      </c>
      <c r="B2315" s="1">
        <v>51510</v>
      </c>
      <c r="C2315" s="1" t="s">
        <v>10</v>
      </c>
      <c r="D2315" s="6">
        <v>89.581023689000006</v>
      </c>
      <c r="E2315" s="6" t="s">
        <v>963</v>
      </c>
      <c r="F2315" s="6" t="s">
        <v>963</v>
      </c>
      <c r="G2315" s="6" t="s">
        <v>963</v>
      </c>
      <c r="H2315" s="6">
        <v>42.661943708999999</v>
      </c>
      <c r="I2315" s="6" t="s">
        <v>964</v>
      </c>
      <c r="J2315" s="6">
        <v>38.704335301</v>
      </c>
      <c r="K2315" s="6" t="s">
        <v>964</v>
      </c>
      <c r="L2315" s="1" t="s">
        <v>30</v>
      </c>
      <c r="M2315" s="1" t="s">
        <v>27</v>
      </c>
      <c r="N2315" s="1" t="s">
        <v>11</v>
      </c>
      <c r="O2315" s="1" t="s">
        <v>28</v>
      </c>
      <c r="P2315" s="1" t="s">
        <v>31</v>
      </c>
      <c r="Q2315" s="1" t="s">
        <v>32</v>
      </c>
      <c r="R2315" s="1" t="s">
        <v>20</v>
      </c>
    </row>
    <row r="2316" spans="1:18" hidden="1" x14ac:dyDescent="0.3">
      <c r="A2316" s="1" t="s">
        <v>811</v>
      </c>
      <c r="B2316" s="1">
        <v>51610</v>
      </c>
      <c r="C2316" s="1" t="s">
        <v>10</v>
      </c>
      <c r="D2316" s="6">
        <v>92.408886656000007</v>
      </c>
      <c r="E2316" s="6" t="s">
        <v>963</v>
      </c>
      <c r="F2316" s="6" t="s">
        <v>963</v>
      </c>
      <c r="G2316" s="6" t="s">
        <v>963</v>
      </c>
      <c r="H2316" s="6">
        <v>44.00867847</v>
      </c>
      <c r="I2316" s="6" t="s">
        <v>964</v>
      </c>
      <c r="J2316" s="6">
        <v>39.926147335000003</v>
      </c>
      <c r="K2316" s="6" t="s">
        <v>964</v>
      </c>
      <c r="L2316" s="1" t="s">
        <v>30</v>
      </c>
      <c r="M2316" s="1" t="s">
        <v>27</v>
      </c>
      <c r="N2316" s="1" t="s">
        <v>11</v>
      </c>
      <c r="O2316" s="1" t="s">
        <v>28</v>
      </c>
      <c r="P2316" s="1" t="s">
        <v>31</v>
      </c>
      <c r="Q2316" s="1" t="s">
        <v>32</v>
      </c>
      <c r="R2316" s="1" t="s">
        <v>20</v>
      </c>
    </row>
    <row r="2317" spans="1:18" hidden="1" x14ac:dyDescent="0.3">
      <c r="A2317" s="1" t="s">
        <v>811</v>
      </c>
      <c r="B2317" s="1">
        <v>51059</v>
      </c>
      <c r="C2317" s="1" t="s">
        <v>12</v>
      </c>
      <c r="D2317" s="6">
        <v>95.285234767999995</v>
      </c>
      <c r="E2317" s="6" t="s">
        <v>963</v>
      </c>
      <c r="F2317" s="6" t="s">
        <v>963</v>
      </c>
      <c r="G2317" s="6" t="s">
        <v>963</v>
      </c>
      <c r="H2317" s="6">
        <v>26.526049534999999</v>
      </c>
      <c r="I2317" s="6" t="s">
        <v>964</v>
      </c>
      <c r="J2317" s="6">
        <v>16.942363263000001</v>
      </c>
      <c r="K2317" s="6" t="s">
        <v>964</v>
      </c>
      <c r="L2317" s="1" t="s">
        <v>30</v>
      </c>
      <c r="M2317" s="1" t="s">
        <v>27</v>
      </c>
      <c r="N2317" s="1" t="s">
        <v>11</v>
      </c>
      <c r="O2317" s="1" t="s">
        <v>28</v>
      </c>
      <c r="P2317" s="1" t="s">
        <v>31</v>
      </c>
      <c r="Q2317" s="1" t="s">
        <v>32</v>
      </c>
      <c r="R2317" s="1" t="s">
        <v>20</v>
      </c>
    </row>
    <row r="2318" spans="1:18" hidden="1" x14ac:dyDescent="0.3">
      <c r="A2318" s="1" t="s">
        <v>497</v>
      </c>
      <c r="B2318" s="1">
        <v>24021</v>
      </c>
      <c r="C2318" s="1" t="s">
        <v>10</v>
      </c>
      <c r="D2318" s="6">
        <v>104.07124018</v>
      </c>
      <c r="E2318" s="6" t="s">
        <v>963</v>
      </c>
      <c r="F2318" s="6" t="s">
        <v>963</v>
      </c>
      <c r="G2318" s="6" t="s">
        <v>963</v>
      </c>
      <c r="H2318" s="6">
        <v>52.492621708000001</v>
      </c>
      <c r="I2318" s="6" t="s">
        <v>964</v>
      </c>
      <c r="J2318" s="6">
        <v>48.437175678000003</v>
      </c>
      <c r="K2318" s="6" t="s">
        <v>964</v>
      </c>
      <c r="L2318" s="1" t="s">
        <v>30</v>
      </c>
      <c r="M2318" s="1" t="s">
        <v>27</v>
      </c>
      <c r="N2318" s="1" t="s">
        <v>11</v>
      </c>
      <c r="O2318" s="1" t="s">
        <v>28</v>
      </c>
      <c r="P2318" s="1" t="s">
        <v>31</v>
      </c>
      <c r="Q2318" s="1" t="s">
        <v>32</v>
      </c>
      <c r="R2318" s="1" t="s">
        <v>20</v>
      </c>
    </row>
    <row r="2319" spans="1:18" hidden="1" x14ac:dyDescent="0.3">
      <c r="A2319" s="1" t="s">
        <v>811</v>
      </c>
      <c r="B2319" s="1">
        <v>51153</v>
      </c>
      <c r="C2319" s="1" t="s">
        <v>10</v>
      </c>
      <c r="D2319" s="6">
        <v>204.70161605000001</v>
      </c>
      <c r="E2319" s="6" t="s">
        <v>963</v>
      </c>
      <c r="F2319" s="6" t="s">
        <v>963</v>
      </c>
      <c r="G2319" s="6" t="s">
        <v>963</v>
      </c>
      <c r="H2319" s="6">
        <v>97.486822439999997</v>
      </c>
      <c r="I2319" s="6" t="s">
        <v>964</v>
      </c>
      <c r="J2319" s="6">
        <v>88.443281803999994</v>
      </c>
      <c r="K2319" s="6" t="s">
        <v>964</v>
      </c>
      <c r="L2319" s="1" t="s">
        <v>30</v>
      </c>
      <c r="M2319" s="1" t="s">
        <v>27</v>
      </c>
      <c r="N2319" s="1" t="s">
        <v>11</v>
      </c>
      <c r="O2319" s="1" t="s">
        <v>28</v>
      </c>
      <c r="P2319" s="1" t="s">
        <v>31</v>
      </c>
      <c r="Q2319" s="1" t="s">
        <v>32</v>
      </c>
      <c r="R2319" s="1" t="s">
        <v>20</v>
      </c>
    </row>
    <row r="2320" spans="1:18" hidden="1" x14ac:dyDescent="0.3">
      <c r="A2320" s="1" t="s">
        <v>811</v>
      </c>
      <c r="B2320" s="1">
        <v>51013</v>
      </c>
      <c r="C2320" s="1" t="s">
        <v>10</v>
      </c>
      <c r="D2320" s="6">
        <v>216.35930653</v>
      </c>
      <c r="E2320" s="6" t="s">
        <v>963</v>
      </c>
      <c r="F2320" s="6" t="s">
        <v>963</v>
      </c>
      <c r="G2320" s="6" t="s">
        <v>963</v>
      </c>
      <c r="H2320" s="6">
        <v>103.03866118000001</v>
      </c>
      <c r="I2320" s="6" t="s">
        <v>964</v>
      </c>
      <c r="J2320" s="6">
        <v>93.480107074000003</v>
      </c>
      <c r="K2320" s="6" t="s">
        <v>964</v>
      </c>
      <c r="L2320" s="1" t="s">
        <v>30</v>
      </c>
      <c r="M2320" s="1" t="s">
        <v>27</v>
      </c>
      <c r="N2320" s="1" t="s">
        <v>11</v>
      </c>
      <c r="O2320" s="1" t="s">
        <v>28</v>
      </c>
      <c r="P2320" s="1" t="s">
        <v>31</v>
      </c>
      <c r="Q2320" s="1" t="s">
        <v>32</v>
      </c>
      <c r="R2320" s="1" t="s">
        <v>20</v>
      </c>
    </row>
    <row r="2321" spans="1:18" hidden="1" x14ac:dyDescent="0.3">
      <c r="A2321" s="1" t="s">
        <v>9</v>
      </c>
      <c r="B2321" s="1">
        <v>11001</v>
      </c>
      <c r="C2321" s="1" t="s">
        <v>10</v>
      </c>
      <c r="D2321" s="6">
        <v>217.89851157000001</v>
      </c>
      <c r="E2321" s="6" t="s">
        <v>963</v>
      </c>
      <c r="F2321" s="6" t="s">
        <v>963</v>
      </c>
      <c r="G2321" s="6" t="s">
        <v>963</v>
      </c>
      <c r="H2321" s="6">
        <v>103.62824342</v>
      </c>
      <c r="I2321" s="6" t="s">
        <v>964</v>
      </c>
      <c r="J2321" s="6">
        <v>92.678249381000001</v>
      </c>
      <c r="K2321" s="6" t="s">
        <v>964</v>
      </c>
      <c r="L2321" s="1" t="s">
        <v>30</v>
      </c>
      <c r="M2321" s="1" t="s">
        <v>27</v>
      </c>
      <c r="N2321" s="1" t="s">
        <v>11</v>
      </c>
      <c r="O2321" s="1" t="s">
        <v>28</v>
      </c>
      <c r="P2321" s="1" t="s">
        <v>31</v>
      </c>
      <c r="Q2321" s="1" t="s">
        <v>32</v>
      </c>
      <c r="R2321" s="1" t="s">
        <v>20</v>
      </c>
    </row>
    <row r="2322" spans="1:18" hidden="1" x14ac:dyDescent="0.3">
      <c r="A2322" s="1" t="s">
        <v>497</v>
      </c>
      <c r="B2322" s="1">
        <v>24033</v>
      </c>
      <c r="C2322" s="1" t="s">
        <v>10</v>
      </c>
      <c r="D2322" s="6">
        <v>227.51611362</v>
      </c>
      <c r="E2322" s="6" t="s">
        <v>963</v>
      </c>
      <c r="F2322" s="6" t="s">
        <v>963</v>
      </c>
      <c r="G2322" s="6" t="s">
        <v>963</v>
      </c>
      <c r="H2322" s="6">
        <v>114.75714957</v>
      </c>
      <c r="I2322" s="6" t="s">
        <v>964</v>
      </c>
      <c r="J2322" s="6">
        <v>105.89130605</v>
      </c>
      <c r="K2322" s="6" t="s">
        <v>964</v>
      </c>
      <c r="L2322" s="1" t="s">
        <v>30</v>
      </c>
      <c r="M2322" s="1" t="s">
        <v>27</v>
      </c>
      <c r="N2322" s="1" t="s">
        <v>11</v>
      </c>
      <c r="O2322" s="1" t="s">
        <v>28</v>
      </c>
      <c r="P2322" s="1" t="s">
        <v>31</v>
      </c>
      <c r="Q2322" s="1" t="s">
        <v>32</v>
      </c>
      <c r="R2322" s="1" t="s">
        <v>20</v>
      </c>
    </row>
    <row r="2323" spans="1:18" hidden="1" x14ac:dyDescent="0.3">
      <c r="A2323" s="1" t="s">
        <v>811</v>
      </c>
      <c r="B2323" s="1">
        <v>51107</v>
      </c>
      <c r="C2323" s="1" t="s">
        <v>10</v>
      </c>
      <c r="D2323" s="6">
        <v>413.07923613999998</v>
      </c>
      <c r="E2323" s="6" t="s">
        <v>963</v>
      </c>
      <c r="F2323" s="6" t="s">
        <v>963</v>
      </c>
      <c r="G2323" s="6" t="s">
        <v>963</v>
      </c>
      <c r="H2323" s="6">
        <v>196.72429842</v>
      </c>
      <c r="I2323" s="6" t="s">
        <v>964</v>
      </c>
      <c r="J2323" s="6">
        <v>178.47482828</v>
      </c>
      <c r="K2323" s="6" t="s">
        <v>964</v>
      </c>
      <c r="L2323" s="1" t="s">
        <v>30</v>
      </c>
      <c r="M2323" s="1" t="s">
        <v>27</v>
      </c>
      <c r="N2323" s="1" t="s">
        <v>11</v>
      </c>
      <c r="O2323" s="1" t="s">
        <v>28</v>
      </c>
      <c r="P2323" s="1" t="s">
        <v>31</v>
      </c>
      <c r="Q2323" s="1" t="s">
        <v>32</v>
      </c>
      <c r="R2323" s="1" t="s">
        <v>20</v>
      </c>
    </row>
    <row r="2324" spans="1:18" hidden="1" x14ac:dyDescent="0.3">
      <c r="A2324" s="1" t="s">
        <v>497</v>
      </c>
      <c r="B2324" s="1">
        <v>24031</v>
      </c>
      <c r="C2324" s="1" t="s">
        <v>10</v>
      </c>
      <c r="D2324" s="6">
        <v>493.62471402</v>
      </c>
      <c r="E2324" s="6" t="s">
        <v>963</v>
      </c>
      <c r="F2324" s="6" t="s">
        <v>963</v>
      </c>
      <c r="G2324" s="6" t="s">
        <v>963</v>
      </c>
      <c r="H2324" s="6">
        <v>248.98003557000001</v>
      </c>
      <c r="I2324" s="6" t="s">
        <v>964</v>
      </c>
      <c r="J2324" s="6">
        <v>229.74444874</v>
      </c>
      <c r="K2324" s="6" t="s">
        <v>964</v>
      </c>
      <c r="L2324" s="1" t="s">
        <v>30</v>
      </c>
      <c r="M2324" s="1" t="s">
        <v>27</v>
      </c>
      <c r="N2324" s="1" t="s">
        <v>11</v>
      </c>
      <c r="O2324" s="1" t="s">
        <v>28</v>
      </c>
      <c r="P2324" s="1" t="s">
        <v>31</v>
      </c>
      <c r="Q2324" s="1" t="s">
        <v>32</v>
      </c>
      <c r="R2324" s="1" t="s">
        <v>20</v>
      </c>
    </row>
    <row r="2325" spans="1:18" hidden="1" x14ac:dyDescent="0.3">
      <c r="A2325" s="1" t="s">
        <v>811</v>
      </c>
      <c r="B2325" s="1">
        <v>51059</v>
      </c>
      <c r="C2325" s="1" t="s">
        <v>10</v>
      </c>
      <c r="D2325" s="6">
        <v>870.56152942000006</v>
      </c>
      <c r="E2325" s="6" t="s">
        <v>963</v>
      </c>
      <c r="F2325" s="6" t="s">
        <v>963</v>
      </c>
      <c r="G2325" s="6" t="s">
        <v>963</v>
      </c>
      <c r="H2325" s="6">
        <v>414.59496066999998</v>
      </c>
      <c r="I2325" s="6" t="s">
        <v>964</v>
      </c>
      <c r="J2325" s="6">
        <v>376.13442316999999</v>
      </c>
      <c r="K2325" s="6" t="s">
        <v>964</v>
      </c>
      <c r="L2325" s="1" t="s">
        <v>30</v>
      </c>
      <c r="M2325" s="1" t="s">
        <v>27</v>
      </c>
      <c r="N2325" s="1" t="s">
        <v>11</v>
      </c>
      <c r="O2325" s="1" t="s">
        <v>28</v>
      </c>
      <c r="P2325" s="1" t="s">
        <v>31</v>
      </c>
      <c r="Q2325" s="1" t="s">
        <v>32</v>
      </c>
      <c r="R2325" s="1" t="s">
        <v>20</v>
      </c>
    </row>
    <row r="2326" spans="1:18" hidden="1" x14ac:dyDescent="0.3">
      <c r="A2326" s="1" t="s">
        <v>811</v>
      </c>
      <c r="B2326" s="1">
        <v>51685</v>
      </c>
      <c r="C2326" s="1" t="s">
        <v>12</v>
      </c>
      <c r="D2326" s="6">
        <v>1.7058503799999999E-2</v>
      </c>
      <c r="E2326" s="6" t="s">
        <v>963</v>
      </c>
      <c r="F2326" s="6" t="s">
        <v>963</v>
      </c>
      <c r="G2326" s="6" t="s">
        <v>963</v>
      </c>
      <c r="H2326" s="6">
        <v>1.0679493300000001E-2</v>
      </c>
      <c r="I2326" s="6" t="s">
        <v>964</v>
      </c>
      <c r="J2326" s="6">
        <v>1.16364747E-2</v>
      </c>
      <c r="K2326" s="6" t="s">
        <v>964</v>
      </c>
      <c r="L2326" s="1" t="s">
        <v>35</v>
      </c>
      <c r="M2326" s="1" t="s">
        <v>27</v>
      </c>
      <c r="N2326" s="1" t="s">
        <v>11</v>
      </c>
      <c r="O2326" s="1" t="s">
        <v>28</v>
      </c>
      <c r="P2326" s="1" t="s">
        <v>22</v>
      </c>
      <c r="Q2326" s="1" t="s">
        <v>36</v>
      </c>
      <c r="R2326" s="1" t="s">
        <v>20</v>
      </c>
    </row>
    <row r="2327" spans="1:18" hidden="1" x14ac:dyDescent="0.3">
      <c r="A2327" s="1" t="s">
        <v>811</v>
      </c>
      <c r="B2327" s="1">
        <v>51610</v>
      </c>
      <c r="C2327" s="1" t="s">
        <v>12</v>
      </c>
      <c r="D2327" s="6">
        <v>1.8663568500000002E-2</v>
      </c>
      <c r="E2327" s="6" t="s">
        <v>963</v>
      </c>
      <c r="F2327" s="6" t="s">
        <v>963</v>
      </c>
      <c r="G2327" s="6" t="s">
        <v>963</v>
      </c>
      <c r="H2327" s="6">
        <v>1.16843556E-2</v>
      </c>
      <c r="I2327" s="6" t="s">
        <v>964</v>
      </c>
      <c r="J2327" s="6">
        <v>1.2731373900000001E-2</v>
      </c>
      <c r="K2327" s="6" t="s">
        <v>964</v>
      </c>
      <c r="L2327" s="1" t="s">
        <v>35</v>
      </c>
      <c r="M2327" s="1" t="s">
        <v>27</v>
      </c>
      <c r="N2327" s="1" t="s">
        <v>11</v>
      </c>
      <c r="O2327" s="1" t="s">
        <v>28</v>
      </c>
      <c r="P2327" s="1" t="s">
        <v>22</v>
      </c>
      <c r="Q2327" s="1" t="s">
        <v>36</v>
      </c>
      <c r="R2327" s="1" t="s">
        <v>20</v>
      </c>
    </row>
    <row r="2328" spans="1:18" hidden="1" x14ac:dyDescent="0.3">
      <c r="A2328" s="1" t="s">
        <v>811</v>
      </c>
      <c r="B2328" s="1">
        <v>51600</v>
      </c>
      <c r="C2328" s="1" t="s">
        <v>12</v>
      </c>
      <c r="D2328" s="6">
        <v>2.6203660199999999E-2</v>
      </c>
      <c r="E2328" s="6" t="s">
        <v>963</v>
      </c>
      <c r="F2328" s="6" t="s">
        <v>963</v>
      </c>
      <c r="G2328" s="6" t="s">
        <v>963</v>
      </c>
      <c r="H2328" s="6">
        <v>1.6404833800000001E-2</v>
      </c>
      <c r="I2328" s="6" t="s">
        <v>964</v>
      </c>
      <c r="J2328" s="6">
        <v>1.7874847900000001E-2</v>
      </c>
      <c r="K2328" s="6" t="s">
        <v>964</v>
      </c>
      <c r="L2328" s="1" t="s">
        <v>35</v>
      </c>
      <c r="M2328" s="1" t="s">
        <v>27</v>
      </c>
      <c r="N2328" s="1" t="s">
        <v>11</v>
      </c>
      <c r="O2328" s="1" t="s">
        <v>28</v>
      </c>
      <c r="P2328" s="1" t="s">
        <v>22</v>
      </c>
      <c r="Q2328" s="1" t="s">
        <v>36</v>
      </c>
      <c r="R2328" s="1" t="s">
        <v>20</v>
      </c>
    </row>
    <row r="2329" spans="1:18" hidden="1" x14ac:dyDescent="0.3">
      <c r="A2329" s="1" t="s">
        <v>811</v>
      </c>
      <c r="B2329" s="1">
        <v>51013</v>
      </c>
      <c r="C2329" s="1" t="s">
        <v>12</v>
      </c>
      <c r="D2329" s="6">
        <v>4.1022535399999997E-2</v>
      </c>
      <c r="E2329" s="6" t="s">
        <v>963</v>
      </c>
      <c r="F2329" s="6" t="s">
        <v>963</v>
      </c>
      <c r="G2329" s="6" t="s">
        <v>963</v>
      </c>
      <c r="H2329" s="6">
        <v>2.5682210399999999E-2</v>
      </c>
      <c r="I2329" s="6" t="s">
        <v>964</v>
      </c>
      <c r="J2329" s="6">
        <v>2.7983556400000002E-2</v>
      </c>
      <c r="K2329" s="6" t="s">
        <v>964</v>
      </c>
      <c r="L2329" s="1" t="s">
        <v>35</v>
      </c>
      <c r="M2329" s="1" t="s">
        <v>27</v>
      </c>
      <c r="N2329" s="1" t="s">
        <v>11</v>
      </c>
      <c r="O2329" s="1" t="s">
        <v>28</v>
      </c>
      <c r="P2329" s="1" t="s">
        <v>22</v>
      </c>
      <c r="Q2329" s="1" t="s">
        <v>36</v>
      </c>
      <c r="R2329" s="1" t="s">
        <v>20</v>
      </c>
    </row>
    <row r="2330" spans="1:18" hidden="1" x14ac:dyDescent="0.3">
      <c r="A2330" s="1" t="s">
        <v>497</v>
      </c>
      <c r="B2330" s="1">
        <v>24009</v>
      </c>
      <c r="C2330" s="1" t="s">
        <v>12</v>
      </c>
      <c r="D2330" s="6">
        <v>5.4825984500000001E-2</v>
      </c>
      <c r="E2330" s="6" t="s">
        <v>963</v>
      </c>
      <c r="F2330" s="6" t="s">
        <v>963</v>
      </c>
      <c r="G2330" s="6" t="s">
        <v>963</v>
      </c>
      <c r="H2330" s="6">
        <v>3.4624799999999997E-2</v>
      </c>
      <c r="I2330" s="6" t="s">
        <v>964</v>
      </c>
      <c r="J2330" s="6">
        <v>3.72934553E-2</v>
      </c>
      <c r="K2330" s="6" t="s">
        <v>964</v>
      </c>
      <c r="L2330" s="1" t="s">
        <v>35</v>
      </c>
      <c r="M2330" s="1" t="s">
        <v>27</v>
      </c>
      <c r="N2330" s="1" t="s">
        <v>11</v>
      </c>
      <c r="O2330" s="1" t="s">
        <v>28</v>
      </c>
      <c r="P2330" s="1" t="s">
        <v>22</v>
      </c>
      <c r="Q2330" s="1" t="s">
        <v>36</v>
      </c>
      <c r="R2330" s="1" t="s">
        <v>20</v>
      </c>
    </row>
    <row r="2331" spans="1:18" hidden="1" x14ac:dyDescent="0.3">
      <c r="A2331" s="1" t="s">
        <v>497</v>
      </c>
      <c r="B2331" s="1">
        <v>24017</v>
      </c>
      <c r="C2331" s="1" t="s">
        <v>12</v>
      </c>
      <c r="D2331" s="6">
        <v>9.0531304600000001E-2</v>
      </c>
      <c r="E2331" s="6" t="s">
        <v>963</v>
      </c>
      <c r="F2331" s="6" t="s">
        <v>963</v>
      </c>
      <c r="G2331" s="6" t="s">
        <v>963</v>
      </c>
      <c r="H2331" s="6">
        <v>5.7174162100000002E-2</v>
      </c>
      <c r="I2331" s="6" t="s">
        <v>964</v>
      </c>
      <c r="J2331" s="6">
        <v>6.1580769700000003E-2</v>
      </c>
      <c r="K2331" s="6" t="s">
        <v>964</v>
      </c>
      <c r="L2331" s="1" t="s">
        <v>35</v>
      </c>
      <c r="M2331" s="1" t="s">
        <v>27</v>
      </c>
      <c r="N2331" s="1" t="s">
        <v>11</v>
      </c>
      <c r="O2331" s="1" t="s">
        <v>28</v>
      </c>
      <c r="P2331" s="1" t="s">
        <v>22</v>
      </c>
      <c r="Q2331" s="1" t="s">
        <v>36</v>
      </c>
      <c r="R2331" s="1" t="s">
        <v>20</v>
      </c>
    </row>
    <row r="2332" spans="1:18" hidden="1" x14ac:dyDescent="0.3">
      <c r="A2332" s="1" t="s">
        <v>811</v>
      </c>
      <c r="B2332" s="1">
        <v>51510</v>
      </c>
      <c r="C2332" s="1" t="s">
        <v>12</v>
      </c>
      <c r="D2332" s="6">
        <v>0.109853776</v>
      </c>
      <c r="E2332" s="6" t="s">
        <v>963</v>
      </c>
      <c r="F2332" s="6" t="s">
        <v>963</v>
      </c>
      <c r="G2332" s="6" t="s">
        <v>963</v>
      </c>
      <c r="H2332" s="6">
        <v>6.8774084900000004E-2</v>
      </c>
      <c r="I2332" s="6" t="s">
        <v>964</v>
      </c>
      <c r="J2332" s="6">
        <v>7.4936855799999993E-2</v>
      </c>
      <c r="K2332" s="6" t="s">
        <v>964</v>
      </c>
      <c r="L2332" s="1" t="s">
        <v>35</v>
      </c>
      <c r="M2332" s="1" t="s">
        <v>27</v>
      </c>
      <c r="N2332" s="1" t="s">
        <v>11</v>
      </c>
      <c r="O2332" s="1" t="s">
        <v>28</v>
      </c>
      <c r="P2332" s="1" t="s">
        <v>22</v>
      </c>
      <c r="Q2332" s="1" t="s">
        <v>36</v>
      </c>
      <c r="R2332" s="1" t="s">
        <v>20</v>
      </c>
    </row>
    <row r="2333" spans="1:18" hidden="1" x14ac:dyDescent="0.3">
      <c r="A2333" s="1" t="s">
        <v>811</v>
      </c>
      <c r="B2333" s="1">
        <v>51153</v>
      </c>
      <c r="C2333" s="1" t="s">
        <v>12</v>
      </c>
      <c r="D2333" s="6">
        <v>0.18193251429999999</v>
      </c>
      <c r="E2333" s="6" t="s">
        <v>963</v>
      </c>
      <c r="F2333" s="6" t="s">
        <v>963</v>
      </c>
      <c r="G2333" s="6" t="s">
        <v>963</v>
      </c>
      <c r="H2333" s="6">
        <v>0.1138990755</v>
      </c>
      <c r="I2333" s="6" t="s">
        <v>964</v>
      </c>
      <c r="J2333" s="6">
        <v>0.12410543459999999</v>
      </c>
      <c r="K2333" s="6" t="s">
        <v>964</v>
      </c>
      <c r="L2333" s="1" t="s">
        <v>35</v>
      </c>
      <c r="M2333" s="1" t="s">
        <v>27</v>
      </c>
      <c r="N2333" s="1" t="s">
        <v>11</v>
      </c>
      <c r="O2333" s="1" t="s">
        <v>28</v>
      </c>
      <c r="P2333" s="1" t="s">
        <v>22</v>
      </c>
      <c r="Q2333" s="1" t="s">
        <v>36</v>
      </c>
      <c r="R2333" s="1" t="s">
        <v>20</v>
      </c>
    </row>
    <row r="2334" spans="1:18" hidden="1" x14ac:dyDescent="0.3">
      <c r="A2334" s="1" t="s">
        <v>811</v>
      </c>
      <c r="B2334" s="1">
        <v>51683</v>
      </c>
      <c r="C2334" s="1" t="s">
        <v>12</v>
      </c>
      <c r="D2334" s="6">
        <v>0.18921126390000001</v>
      </c>
      <c r="E2334" s="6" t="s">
        <v>963</v>
      </c>
      <c r="F2334" s="6" t="s">
        <v>963</v>
      </c>
      <c r="G2334" s="6" t="s">
        <v>963</v>
      </c>
      <c r="H2334" s="6">
        <v>0.11845601190000001</v>
      </c>
      <c r="I2334" s="6" t="s">
        <v>964</v>
      </c>
      <c r="J2334" s="6">
        <v>0.1290706268</v>
      </c>
      <c r="K2334" s="6" t="s">
        <v>964</v>
      </c>
      <c r="L2334" s="1" t="s">
        <v>35</v>
      </c>
      <c r="M2334" s="1" t="s">
        <v>27</v>
      </c>
      <c r="N2334" s="1" t="s">
        <v>11</v>
      </c>
      <c r="O2334" s="1" t="s">
        <v>28</v>
      </c>
      <c r="P2334" s="1" t="s">
        <v>22</v>
      </c>
      <c r="Q2334" s="1" t="s">
        <v>36</v>
      </c>
      <c r="R2334" s="1" t="s">
        <v>20</v>
      </c>
    </row>
    <row r="2335" spans="1:18" hidden="1" x14ac:dyDescent="0.3">
      <c r="A2335" s="1" t="s">
        <v>811</v>
      </c>
      <c r="B2335" s="1">
        <v>51685</v>
      </c>
      <c r="C2335" s="1" t="s">
        <v>10</v>
      </c>
      <c r="D2335" s="6">
        <v>0.32995790200000003</v>
      </c>
      <c r="E2335" s="6" t="s">
        <v>963</v>
      </c>
      <c r="F2335" s="6" t="s">
        <v>963</v>
      </c>
      <c r="G2335" s="6" t="s">
        <v>963</v>
      </c>
      <c r="H2335" s="6">
        <v>0.34921947730000003</v>
      </c>
      <c r="I2335" s="6" t="s">
        <v>964</v>
      </c>
      <c r="J2335" s="6">
        <v>0.42737519429999998</v>
      </c>
      <c r="K2335" s="6" t="s">
        <v>964</v>
      </c>
      <c r="L2335" s="1" t="s">
        <v>35</v>
      </c>
      <c r="M2335" s="1" t="s">
        <v>27</v>
      </c>
      <c r="N2335" s="1" t="s">
        <v>11</v>
      </c>
      <c r="O2335" s="1" t="s">
        <v>28</v>
      </c>
      <c r="P2335" s="1" t="s">
        <v>22</v>
      </c>
      <c r="Q2335" s="1" t="s">
        <v>36</v>
      </c>
      <c r="R2335" s="1" t="s">
        <v>20</v>
      </c>
    </row>
    <row r="2336" spans="1:18" hidden="1" x14ac:dyDescent="0.3">
      <c r="A2336" s="1" t="s">
        <v>811</v>
      </c>
      <c r="B2336" s="1">
        <v>51610</v>
      </c>
      <c r="C2336" s="1" t="s">
        <v>10</v>
      </c>
      <c r="D2336" s="6">
        <v>0.36100408119999999</v>
      </c>
      <c r="E2336" s="6" t="s">
        <v>963</v>
      </c>
      <c r="F2336" s="6" t="s">
        <v>963</v>
      </c>
      <c r="G2336" s="6" t="s">
        <v>963</v>
      </c>
      <c r="H2336" s="6">
        <v>0.3820781472</v>
      </c>
      <c r="I2336" s="6" t="s">
        <v>964</v>
      </c>
      <c r="J2336" s="6">
        <v>0.4675875377</v>
      </c>
      <c r="K2336" s="6" t="s">
        <v>964</v>
      </c>
      <c r="L2336" s="1" t="s">
        <v>35</v>
      </c>
      <c r="M2336" s="1" t="s">
        <v>27</v>
      </c>
      <c r="N2336" s="1" t="s">
        <v>11</v>
      </c>
      <c r="O2336" s="1" t="s">
        <v>28</v>
      </c>
      <c r="P2336" s="1" t="s">
        <v>22</v>
      </c>
      <c r="Q2336" s="1" t="s">
        <v>36</v>
      </c>
      <c r="R2336" s="1" t="s">
        <v>20</v>
      </c>
    </row>
    <row r="2337" spans="1:18" hidden="1" x14ac:dyDescent="0.3">
      <c r="A2337" s="1" t="s">
        <v>811</v>
      </c>
      <c r="B2337" s="1">
        <v>51107</v>
      </c>
      <c r="C2337" s="1" t="s">
        <v>12</v>
      </c>
      <c r="D2337" s="6">
        <v>0.389844633</v>
      </c>
      <c r="E2337" s="6" t="s">
        <v>963</v>
      </c>
      <c r="F2337" s="6" t="s">
        <v>963</v>
      </c>
      <c r="G2337" s="6" t="s">
        <v>963</v>
      </c>
      <c r="H2337" s="6">
        <v>0.24406264559999999</v>
      </c>
      <c r="I2337" s="6" t="s">
        <v>964</v>
      </c>
      <c r="J2337" s="6">
        <v>0.26593302959999998</v>
      </c>
      <c r="K2337" s="6" t="s">
        <v>964</v>
      </c>
      <c r="L2337" s="1" t="s">
        <v>35</v>
      </c>
      <c r="M2337" s="1" t="s">
        <v>27</v>
      </c>
      <c r="N2337" s="1" t="s">
        <v>11</v>
      </c>
      <c r="O2337" s="1" t="s">
        <v>28</v>
      </c>
      <c r="P2337" s="1" t="s">
        <v>22</v>
      </c>
      <c r="Q2337" s="1" t="s">
        <v>36</v>
      </c>
      <c r="R2337" s="1" t="s">
        <v>20</v>
      </c>
    </row>
    <row r="2338" spans="1:18" hidden="1" x14ac:dyDescent="0.3">
      <c r="A2338" s="1" t="s">
        <v>9</v>
      </c>
      <c r="B2338" s="1">
        <v>11001</v>
      </c>
      <c r="C2338" s="1" t="s">
        <v>12</v>
      </c>
      <c r="D2338" s="6">
        <v>0.46958235929999997</v>
      </c>
      <c r="E2338" s="6" t="s">
        <v>963</v>
      </c>
      <c r="F2338" s="6" t="s">
        <v>963</v>
      </c>
      <c r="G2338" s="6" t="s">
        <v>963</v>
      </c>
      <c r="H2338" s="6">
        <v>0.31611533019999999</v>
      </c>
      <c r="I2338" s="6" t="s">
        <v>964</v>
      </c>
      <c r="J2338" s="6">
        <v>0.35127587310000002</v>
      </c>
      <c r="K2338" s="6" t="s">
        <v>964</v>
      </c>
      <c r="L2338" s="1" t="s">
        <v>35</v>
      </c>
      <c r="M2338" s="1" t="s">
        <v>27</v>
      </c>
      <c r="N2338" s="1" t="s">
        <v>11</v>
      </c>
      <c r="O2338" s="1" t="s">
        <v>28</v>
      </c>
      <c r="P2338" s="1" t="s">
        <v>22</v>
      </c>
      <c r="Q2338" s="1" t="s">
        <v>36</v>
      </c>
      <c r="R2338" s="1" t="s">
        <v>20</v>
      </c>
    </row>
    <row r="2339" spans="1:18" hidden="1" x14ac:dyDescent="0.3">
      <c r="A2339" s="1" t="s">
        <v>811</v>
      </c>
      <c r="B2339" s="1">
        <v>51600</v>
      </c>
      <c r="C2339" s="1" t="s">
        <v>10</v>
      </c>
      <c r="D2339" s="6">
        <v>0.50684999649999996</v>
      </c>
      <c r="E2339" s="6" t="s">
        <v>963</v>
      </c>
      <c r="F2339" s="6" t="s">
        <v>963</v>
      </c>
      <c r="G2339" s="6" t="s">
        <v>963</v>
      </c>
      <c r="H2339" s="6">
        <v>0.5364376488</v>
      </c>
      <c r="I2339" s="6" t="s">
        <v>964</v>
      </c>
      <c r="J2339" s="6">
        <v>0.65649276199999995</v>
      </c>
      <c r="K2339" s="6" t="s">
        <v>964</v>
      </c>
      <c r="L2339" s="1" t="s">
        <v>35</v>
      </c>
      <c r="M2339" s="1" t="s">
        <v>27</v>
      </c>
      <c r="N2339" s="1" t="s">
        <v>11</v>
      </c>
      <c r="O2339" s="1" t="s">
        <v>28</v>
      </c>
      <c r="P2339" s="1" t="s">
        <v>22</v>
      </c>
      <c r="Q2339" s="1" t="s">
        <v>36</v>
      </c>
      <c r="R2339" s="1" t="s">
        <v>20</v>
      </c>
    </row>
    <row r="2340" spans="1:18" hidden="1" x14ac:dyDescent="0.3">
      <c r="A2340" s="1" t="s">
        <v>497</v>
      </c>
      <c r="B2340" s="1">
        <v>24021</v>
      </c>
      <c r="C2340" s="1" t="s">
        <v>12</v>
      </c>
      <c r="D2340" s="6">
        <v>0.69100044559999996</v>
      </c>
      <c r="E2340" s="6" t="s">
        <v>963</v>
      </c>
      <c r="F2340" s="6" t="s">
        <v>963</v>
      </c>
      <c r="G2340" s="6" t="s">
        <v>963</v>
      </c>
      <c r="H2340" s="6">
        <v>0.43639449219999998</v>
      </c>
      <c r="I2340" s="6" t="s">
        <v>964</v>
      </c>
      <c r="J2340" s="6">
        <v>0.4700290801</v>
      </c>
      <c r="K2340" s="6" t="s">
        <v>964</v>
      </c>
      <c r="L2340" s="1" t="s">
        <v>35</v>
      </c>
      <c r="M2340" s="1" t="s">
        <v>27</v>
      </c>
      <c r="N2340" s="1" t="s">
        <v>11</v>
      </c>
      <c r="O2340" s="1" t="s">
        <v>28</v>
      </c>
      <c r="P2340" s="1" t="s">
        <v>22</v>
      </c>
      <c r="Q2340" s="1" t="s">
        <v>36</v>
      </c>
      <c r="R2340" s="1" t="s">
        <v>20</v>
      </c>
    </row>
    <row r="2341" spans="1:18" hidden="1" x14ac:dyDescent="0.3">
      <c r="A2341" s="1" t="s">
        <v>811</v>
      </c>
      <c r="B2341" s="1">
        <v>51013</v>
      </c>
      <c r="C2341" s="1" t="s">
        <v>10</v>
      </c>
      <c r="D2341" s="6">
        <v>0.7934871577</v>
      </c>
      <c r="E2341" s="6" t="s">
        <v>963</v>
      </c>
      <c r="F2341" s="6" t="s">
        <v>963</v>
      </c>
      <c r="G2341" s="6" t="s">
        <v>963</v>
      </c>
      <c r="H2341" s="6">
        <v>0.83980742929999996</v>
      </c>
      <c r="I2341" s="6" t="s">
        <v>964</v>
      </c>
      <c r="J2341" s="6">
        <v>1.0277576293999999</v>
      </c>
      <c r="K2341" s="6" t="s">
        <v>964</v>
      </c>
      <c r="L2341" s="1" t="s">
        <v>35</v>
      </c>
      <c r="M2341" s="1" t="s">
        <v>27</v>
      </c>
      <c r="N2341" s="1" t="s">
        <v>11</v>
      </c>
      <c r="O2341" s="1" t="s">
        <v>28</v>
      </c>
      <c r="P2341" s="1" t="s">
        <v>22</v>
      </c>
      <c r="Q2341" s="1" t="s">
        <v>36</v>
      </c>
      <c r="R2341" s="1" t="s">
        <v>20</v>
      </c>
    </row>
    <row r="2342" spans="1:18" hidden="1" x14ac:dyDescent="0.3">
      <c r="A2342" s="1" t="s">
        <v>497</v>
      </c>
      <c r="B2342" s="1">
        <v>24033</v>
      </c>
      <c r="C2342" s="1" t="s">
        <v>12</v>
      </c>
      <c r="D2342" s="6">
        <v>0.85117123959999996</v>
      </c>
      <c r="E2342" s="6" t="s">
        <v>963</v>
      </c>
      <c r="F2342" s="6" t="s">
        <v>963</v>
      </c>
      <c r="G2342" s="6" t="s">
        <v>963</v>
      </c>
      <c r="H2342" s="6">
        <v>0.5375487941</v>
      </c>
      <c r="I2342" s="6" t="s">
        <v>964</v>
      </c>
      <c r="J2342" s="6">
        <v>0.57897949309999996</v>
      </c>
      <c r="K2342" s="6" t="s">
        <v>964</v>
      </c>
      <c r="L2342" s="1" t="s">
        <v>35</v>
      </c>
      <c r="M2342" s="1" t="s">
        <v>27</v>
      </c>
      <c r="N2342" s="1" t="s">
        <v>11</v>
      </c>
      <c r="O2342" s="1" t="s">
        <v>28</v>
      </c>
      <c r="P2342" s="1" t="s">
        <v>22</v>
      </c>
      <c r="Q2342" s="1" t="s">
        <v>36</v>
      </c>
      <c r="R2342" s="1" t="s">
        <v>20</v>
      </c>
    </row>
    <row r="2343" spans="1:18" hidden="1" x14ac:dyDescent="0.3">
      <c r="A2343" s="1" t="s">
        <v>811</v>
      </c>
      <c r="B2343" s="1">
        <v>51059</v>
      </c>
      <c r="C2343" s="1" t="s">
        <v>12</v>
      </c>
      <c r="D2343" s="6">
        <v>0.89308939880000004</v>
      </c>
      <c r="E2343" s="6" t="s">
        <v>963</v>
      </c>
      <c r="F2343" s="6" t="s">
        <v>963</v>
      </c>
      <c r="G2343" s="6" t="s">
        <v>963</v>
      </c>
      <c r="H2343" s="6">
        <v>0.55911972899999995</v>
      </c>
      <c r="I2343" s="6" t="s">
        <v>964</v>
      </c>
      <c r="J2343" s="6">
        <v>0.6092215688</v>
      </c>
      <c r="K2343" s="6" t="s">
        <v>964</v>
      </c>
      <c r="L2343" s="1" t="s">
        <v>35</v>
      </c>
      <c r="M2343" s="1" t="s">
        <v>27</v>
      </c>
      <c r="N2343" s="1" t="s">
        <v>11</v>
      </c>
      <c r="O2343" s="1" t="s">
        <v>28</v>
      </c>
      <c r="P2343" s="1" t="s">
        <v>22</v>
      </c>
      <c r="Q2343" s="1" t="s">
        <v>36</v>
      </c>
      <c r="R2343" s="1" t="s">
        <v>20</v>
      </c>
    </row>
    <row r="2344" spans="1:18" hidden="1" x14ac:dyDescent="0.3">
      <c r="A2344" s="1" t="s">
        <v>497</v>
      </c>
      <c r="B2344" s="1">
        <v>24009</v>
      </c>
      <c r="C2344" s="1" t="s">
        <v>10</v>
      </c>
      <c r="D2344" s="6">
        <v>1.0727286472999999</v>
      </c>
      <c r="E2344" s="6" t="s">
        <v>963</v>
      </c>
      <c r="F2344" s="6" t="s">
        <v>963</v>
      </c>
      <c r="G2344" s="6" t="s">
        <v>963</v>
      </c>
      <c r="H2344" s="6">
        <v>1.1283785834</v>
      </c>
      <c r="I2344" s="6" t="s">
        <v>964</v>
      </c>
      <c r="J2344" s="6">
        <v>1.3649865343000001</v>
      </c>
      <c r="K2344" s="6" t="s">
        <v>964</v>
      </c>
      <c r="L2344" s="1" t="s">
        <v>35</v>
      </c>
      <c r="M2344" s="1" t="s">
        <v>27</v>
      </c>
      <c r="N2344" s="1" t="s">
        <v>11</v>
      </c>
      <c r="O2344" s="1" t="s">
        <v>28</v>
      </c>
      <c r="P2344" s="1" t="s">
        <v>22</v>
      </c>
      <c r="Q2344" s="1" t="s">
        <v>36</v>
      </c>
      <c r="R2344" s="1" t="s">
        <v>20</v>
      </c>
    </row>
    <row r="2345" spans="1:18" hidden="1" x14ac:dyDescent="0.3">
      <c r="A2345" s="1" t="s">
        <v>497</v>
      </c>
      <c r="B2345" s="1">
        <v>24031</v>
      </c>
      <c r="C2345" s="1" t="s">
        <v>12</v>
      </c>
      <c r="D2345" s="6">
        <v>1.1592752902000001</v>
      </c>
      <c r="E2345" s="6" t="s">
        <v>963</v>
      </c>
      <c r="F2345" s="6" t="s">
        <v>963</v>
      </c>
      <c r="G2345" s="6" t="s">
        <v>963</v>
      </c>
      <c r="H2345" s="6">
        <v>0.73212915509999998</v>
      </c>
      <c r="I2345" s="6" t="s">
        <v>964</v>
      </c>
      <c r="J2345" s="6">
        <v>0.7885569885</v>
      </c>
      <c r="K2345" s="6" t="s">
        <v>964</v>
      </c>
      <c r="L2345" s="1" t="s">
        <v>35</v>
      </c>
      <c r="M2345" s="1" t="s">
        <v>27</v>
      </c>
      <c r="N2345" s="1" t="s">
        <v>11</v>
      </c>
      <c r="O2345" s="1" t="s">
        <v>28</v>
      </c>
      <c r="P2345" s="1" t="s">
        <v>22</v>
      </c>
      <c r="Q2345" s="1" t="s">
        <v>36</v>
      </c>
      <c r="R2345" s="1" t="s">
        <v>20</v>
      </c>
    </row>
    <row r="2346" spans="1:18" hidden="1" x14ac:dyDescent="0.3">
      <c r="A2346" s="1" t="s">
        <v>497</v>
      </c>
      <c r="B2346" s="1">
        <v>24017</v>
      </c>
      <c r="C2346" s="1" t="s">
        <v>10</v>
      </c>
      <c r="D2346" s="6">
        <v>1.7713412610999999</v>
      </c>
      <c r="E2346" s="6" t="s">
        <v>963</v>
      </c>
      <c r="F2346" s="6" t="s">
        <v>963</v>
      </c>
      <c r="G2346" s="6" t="s">
        <v>963</v>
      </c>
      <c r="H2346" s="6">
        <v>1.8632323115</v>
      </c>
      <c r="I2346" s="6" t="s">
        <v>964</v>
      </c>
      <c r="J2346" s="6">
        <v>2.2539290353000001</v>
      </c>
      <c r="K2346" s="6" t="s">
        <v>964</v>
      </c>
      <c r="L2346" s="1" t="s">
        <v>35</v>
      </c>
      <c r="M2346" s="1" t="s">
        <v>27</v>
      </c>
      <c r="N2346" s="1" t="s">
        <v>11</v>
      </c>
      <c r="O2346" s="1" t="s">
        <v>28</v>
      </c>
      <c r="P2346" s="1" t="s">
        <v>22</v>
      </c>
      <c r="Q2346" s="1" t="s">
        <v>36</v>
      </c>
      <c r="R2346" s="1" t="s">
        <v>20</v>
      </c>
    </row>
    <row r="2347" spans="1:18" hidden="1" x14ac:dyDescent="0.3">
      <c r="A2347" s="1" t="s">
        <v>811</v>
      </c>
      <c r="B2347" s="1">
        <v>51510</v>
      </c>
      <c r="C2347" s="1" t="s">
        <v>10</v>
      </c>
      <c r="D2347" s="6">
        <v>2.1248707123999999</v>
      </c>
      <c r="E2347" s="6" t="s">
        <v>963</v>
      </c>
      <c r="F2347" s="6" t="s">
        <v>963</v>
      </c>
      <c r="G2347" s="6" t="s">
        <v>963</v>
      </c>
      <c r="H2347" s="6">
        <v>2.2489110144</v>
      </c>
      <c r="I2347" s="6" t="s">
        <v>964</v>
      </c>
      <c r="J2347" s="6">
        <v>2.7522190681000001</v>
      </c>
      <c r="K2347" s="6" t="s">
        <v>964</v>
      </c>
      <c r="L2347" s="1" t="s">
        <v>35</v>
      </c>
      <c r="M2347" s="1" t="s">
        <v>27</v>
      </c>
      <c r="N2347" s="1" t="s">
        <v>11</v>
      </c>
      <c r="O2347" s="1" t="s">
        <v>28</v>
      </c>
      <c r="P2347" s="1" t="s">
        <v>22</v>
      </c>
      <c r="Q2347" s="1" t="s">
        <v>36</v>
      </c>
      <c r="R2347" s="1" t="s">
        <v>20</v>
      </c>
    </row>
    <row r="2348" spans="1:18" hidden="1" x14ac:dyDescent="0.3">
      <c r="A2348" s="1" t="s">
        <v>811</v>
      </c>
      <c r="B2348" s="1">
        <v>51153</v>
      </c>
      <c r="C2348" s="1" t="s">
        <v>10</v>
      </c>
      <c r="D2348" s="6">
        <v>3.5190682338000001</v>
      </c>
      <c r="E2348" s="6" t="s">
        <v>963</v>
      </c>
      <c r="F2348" s="6" t="s">
        <v>963</v>
      </c>
      <c r="G2348" s="6" t="s">
        <v>963</v>
      </c>
      <c r="H2348" s="6">
        <v>3.7244964497000002</v>
      </c>
      <c r="I2348" s="6" t="s">
        <v>964</v>
      </c>
      <c r="J2348" s="6">
        <v>4.5580438083999999</v>
      </c>
      <c r="K2348" s="6" t="s">
        <v>964</v>
      </c>
      <c r="L2348" s="1" t="s">
        <v>35</v>
      </c>
      <c r="M2348" s="1" t="s">
        <v>27</v>
      </c>
      <c r="N2348" s="1" t="s">
        <v>11</v>
      </c>
      <c r="O2348" s="1" t="s">
        <v>28</v>
      </c>
      <c r="P2348" s="1" t="s">
        <v>22</v>
      </c>
      <c r="Q2348" s="1" t="s">
        <v>36</v>
      </c>
      <c r="R2348" s="1" t="s">
        <v>20</v>
      </c>
    </row>
    <row r="2349" spans="1:18" hidden="1" x14ac:dyDescent="0.3">
      <c r="A2349" s="1" t="s">
        <v>811</v>
      </c>
      <c r="B2349" s="1">
        <v>51683</v>
      </c>
      <c r="C2349" s="1" t="s">
        <v>10</v>
      </c>
      <c r="D2349" s="6">
        <v>3.6598602790000001</v>
      </c>
      <c r="E2349" s="6" t="s">
        <v>963</v>
      </c>
      <c r="F2349" s="6" t="s">
        <v>963</v>
      </c>
      <c r="G2349" s="6" t="s">
        <v>963</v>
      </c>
      <c r="H2349" s="6">
        <v>3.8735087293000001</v>
      </c>
      <c r="I2349" s="6" t="s">
        <v>964</v>
      </c>
      <c r="J2349" s="6">
        <v>4.74040047</v>
      </c>
      <c r="K2349" s="6" t="s">
        <v>964</v>
      </c>
      <c r="L2349" s="1" t="s">
        <v>35</v>
      </c>
      <c r="M2349" s="1" t="s">
        <v>27</v>
      </c>
      <c r="N2349" s="1" t="s">
        <v>11</v>
      </c>
      <c r="O2349" s="1" t="s">
        <v>28</v>
      </c>
      <c r="P2349" s="1" t="s">
        <v>22</v>
      </c>
      <c r="Q2349" s="1" t="s">
        <v>36</v>
      </c>
      <c r="R2349" s="1" t="s">
        <v>20</v>
      </c>
    </row>
    <row r="2350" spans="1:18" hidden="1" x14ac:dyDescent="0.3">
      <c r="A2350" s="1" t="s">
        <v>811</v>
      </c>
      <c r="B2350" s="1">
        <v>51107</v>
      </c>
      <c r="C2350" s="1" t="s">
        <v>10</v>
      </c>
      <c r="D2350" s="6">
        <v>7.5406558295000004</v>
      </c>
      <c r="E2350" s="6" t="s">
        <v>963</v>
      </c>
      <c r="F2350" s="6" t="s">
        <v>963</v>
      </c>
      <c r="G2350" s="6" t="s">
        <v>963</v>
      </c>
      <c r="H2350" s="6">
        <v>7.9808480409999998</v>
      </c>
      <c r="I2350" s="6" t="s">
        <v>964</v>
      </c>
      <c r="J2350" s="6">
        <v>9.7669684500000002</v>
      </c>
      <c r="K2350" s="6" t="s">
        <v>964</v>
      </c>
      <c r="L2350" s="1" t="s">
        <v>35</v>
      </c>
      <c r="M2350" s="1" t="s">
        <v>27</v>
      </c>
      <c r="N2350" s="1" t="s">
        <v>11</v>
      </c>
      <c r="O2350" s="1" t="s">
        <v>28</v>
      </c>
      <c r="P2350" s="1" t="s">
        <v>22</v>
      </c>
      <c r="Q2350" s="1" t="s">
        <v>36</v>
      </c>
      <c r="R2350" s="1" t="s">
        <v>20</v>
      </c>
    </row>
    <row r="2351" spans="1:18" hidden="1" x14ac:dyDescent="0.3">
      <c r="A2351" s="1" t="s">
        <v>9</v>
      </c>
      <c r="B2351" s="1">
        <v>11001</v>
      </c>
      <c r="C2351" s="1" t="s">
        <v>10</v>
      </c>
      <c r="D2351" s="6">
        <v>9.2072581747999998</v>
      </c>
      <c r="E2351" s="6" t="s">
        <v>963</v>
      </c>
      <c r="F2351" s="6" t="s">
        <v>963</v>
      </c>
      <c r="G2351" s="6" t="s">
        <v>963</v>
      </c>
      <c r="H2351" s="6">
        <v>10.490944866</v>
      </c>
      <c r="I2351" s="6" t="s">
        <v>964</v>
      </c>
      <c r="J2351" s="6">
        <v>12.980687454</v>
      </c>
      <c r="K2351" s="6" t="s">
        <v>964</v>
      </c>
      <c r="L2351" s="1" t="s">
        <v>35</v>
      </c>
      <c r="M2351" s="1" t="s">
        <v>27</v>
      </c>
      <c r="N2351" s="1" t="s">
        <v>11</v>
      </c>
      <c r="O2351" s="1" t="s">
        <v>28</v>
      </c>
      <c r="P2351" s="1" t="s">
        <v>22</v>
      </c>
      <c r="Q2351" s="1" t="s">
        <v>36</v>
      </c>
      <c r="R2351" s="1" t="s">
        <v>20</v>
      </c>
    </row>
    <row r="2352" spans="1:18" hidden="1" x14ac:dyDescent="0.3">
      <c r="A2352" s="1" t="s">
        <v>497</v>
      </c>
      <c r="B2352" s="1">
        <v>24021</v>
      </c>
      <c r="C2352" s="1" t="s">
        <v>10</v>
      </c>
      <c r="D2352" s="6">
        <v>13.520163649000001</v>
      </c>
      <c r="E2352" s="6" t="s">
        <v>963</v>
      </c>
      <c r="F2352" s="6" t="s">
        <v>963</v>
      </c>
      <c r="G2352" s="6" t="s">
        <v>963</v>
      </c>
      <c r="H2352" s="6">
        <v>14.221551289000001</v>
      </c>
      <c r="I2352" s="6" t="s">
        <v>964</v>
      </c>
      <c r="J2352" s="6">
        <v>17.203637606000001</v>
      </c>
      <c r="K2352" s="6" t="s">
        <v>964</v>
      </c>
      <c r="L2352" s="1" t="s">
        <v>35</v>
      </c>
      <c r="M2352" s="1" t="s">
        <v>27</v>
      </c>
      <c r="N2352" s="1" t="s">
        <v>11</v>
      </c>
      <c r="O2352" s="1" t="s">
        <v>28</v>
      </c>
      <c r="P2352" s="1" t="s">
        <v>22</v>
      </c>
      <c r="Q2352" s="1" t="s">
        <v>36</v>
      </c>
      <c r="R2352" s="1" t="s">
        <v>20</v>
      </c>
    </row>
    <row r="2353" spans="1:18" hidden="1" x14ac:dyDescent="0.3">
      <c r="A2353" s="1" t="s">
        <v>497</v>
      </c>
      <c r="B2353" s="1">
        <v>24033</v>
      </c>
      <c r="C2353" s="1" t="s">
        <v>10</v>
      </c>
      <c r="D2353" s="6">
        <v>16.654075063000001</v>
      </c>
      <c r="E2353" s="6" t="s">
        <v>963</v>
      </c>
      <c r="F2353" s="6" t="s">
        <v>963</v>
      </c>
      <c r="G2353" s="6" t="s">
        <v>963</v>
      </c>
      <c r="H2353" s="6">
        <v>17.518046643000002</v>
      </c>
      <c r="I2353" s="6" t="s">
        <v>964</v>
      </c>
      <c r="J2353" s="6">
        <v>21.191351041000001</v>
      </c>
      <c r="K2353" s="6" t="s">
        <v>964</v>
      </c>
      <c r="L2353" s="1" t="s">
        <v>35</v>
      </c>
      <c r="M2353" s="1" t="s">
        <v>27</v>
      </c>
      <c r="N2353" s="1" t="s">
        <v>11</v>
      </c>
      <c r="O2353" s="1" t="s">
        <v>28</v>
      </c>
      <c r="P2353" s="1" t="s">
        <v>22</v>
      </c>
      <c r="Q2353" s="1" t="s">
        <v>36</v>
      </c>
      <c r="R2353" s="1" t="s">
        <v>20</v>
      </c>
    </row>
    <row r="2354" spans="1:18" hidden="1" x14ac:dyDescent="0.3">
      <c r="A2354" s="1" t="s">
        <v>811</v>
      </c>
      <c r="B2354" s="1">
        <v>51059</v>
      </c>
      <c r="C2354" s="1" t="s">
        <v>10</v>
      </c>
      <c r="D2354" s="6">
        <v>17.274754548000001</v>
      </c>
      <c r="E2354" s="6" t="s">
        <v>963</v>
      </c>
      <c r="F2354" s="6" t="s">
        <v>963</v>
      </c>
      <c r="G2354" s="6" t="s">
        <v>963</v>
      </c>
      <c r="H2354" s="6">
        <v>18.283205003999999</v>
      </c>
      <c r="I2354" s="6" t="s">
        <v>964</v>
      </c>
      <c r="J2354" s="6">
        <v>22.375001522000002</v>
      </c>
      <c r="K2354" s="6" t="s">
        <v>964</v>
      </c>
      <c r="L2354" s="1" t="s">
        <v>35</v>
      </c>
      <c r="M2354" s="1" t="s">
        <v>27</v>
      </c>
      <c r="N2354" s="1" t="s">
        <v>11</v>
      </c>
      <c r="O2354" s="1" t="s">
        <v>28</v>
      </c>
      <c r="P2354" s="1" t="s">
        <v>22</v>
      </c>
      <c r="Q2354" s="1" t="s">
        <v>36</v>
      </c>
      <c r="R2354" s="1" t="s">
        <v>20</v>
      </c>
    </row>
    <row r="2355" spans="1:18" hidden="1" x14ac:dyDescent="0.3">
      <c r="A2355" s="1" t="s">
        <v>497</v>
      </c>
      <c r="B2355" s="1">
        <v>24031</v>
      </c>
      <c r="C2355" s="1" t="s">
        <v>10</v>
      </c>
      <c r="D2355" s="6">
        <v>22.682464701000001</v>
      </c>
      <c r="E2355" s="6" t="s">
        <v>963</v>
      </c>
      <c r="F2355" s="6" t="s">
        <v>963</v>
      </c>
      <c r="G2355" s="6" t="s">
        <v>963</v>
      </c>
      <c r="H2355" s="6">
        <v>23.859166423000001</v>
      </c>
      <c r="I2355" s="6" t="s">
        <v>964</v>
      </c>
      <c r="J2355" s="6">
        <v>28.862146258999999</v>
      </c>
      <c r="K2355" s="6" t="s">
        <v>964</v>
      </c>
      <c r="L2355" s="1" t="s">
        <v>35</v>
      </c>
      <c r="M2355" s="1" t="s">
        <v>27</v>
      </c>
      <c r="N2355" s="1" t="s">
        <v>11</v>
      </c>
      <c r="O2355" s="1" t="s">
        <v>28</v>
      </c>
      <c r="P2355" s="1" t="s">
        <v>22</v>
      </c>
      <c r="Q2355" s="1" t="s">
        <v>36</v>
      </c>
      <c r="R2355" s="1" t="s">
        <v>20</v>
      </c>
    </row>
    <row r="2356" spans="1:18" hidden="1" x14ac:dyDescent="0.3">
      <c r="A2356" s="1" t="s">
        <v>811</v>
      </c>
      <c r="B2356" s="1">
        <v>51610</v>
      </c>
      <c r="C2356" s="1" t="s">
        <v>12</v>
      </c>
      <c r="D2356" s="6">
        <v>3.4694023400000003E-2</v>
      </c>
      <c r="E2356" s="6" t="s">
        <v>963</v>
      </c>
      <c r="F2356" s="6" t="s">
        <v>963</v>
      </c>
      <c r="G2356" s="6" t="s">
        <v>963</v>
      </c>
      <c r="H2356" s="6">
        <v>4.2717560100000003E-2</v>
      </c>
      <c r="I2356" s="6" t="s">
        <v>964</v>
      </c>
      <c r="J2356" s="6">
        <v>5.3401858400000002E-2</v>
      </c>
      <c r="K2356" s="6" t="s">
        <v>964</v>
      </c>
      <c r="L2356" s="1" t="s">
        <v>33</v>
      </c>
      <c r="M2356" s="1" t="s">
        <v>27</v>
      </c>
      <c r="N2356" s="1" t="s">
        <v>11</v>
      </c>
      <c r="O2356" s="1" t="s">
        <v>28</v>
      </c>
      <c r="P2356" s="1" t="s">
        <v>22</v>
      </c>
      <c r="Q2356" s="1" t="s">
        <v>34</v>
      </c>
      <c r="R2356" s="1" t="s">
        <v>20</v>
      </c>
    </row>
    <row r="2357" spans="1:18" hidden="1" x14ac:dyDescent="0.3">
      <c r="A2357" s="1" t="s">
        <v>811</v>
      </c>
      <c r="B2357" s="1">
        <v>51685</v>
      </c>
      <c r="C2357" s="1" t="s">
        <v>12</v>
      </c>
      <c r="D2357" s="6">
        <v>3.5686580599999997E-2</v>
      </c>
      <c r="E2357" s="6" t="s">
        <v>963</v>
      </c>
      <c r="F2357" s="6" t="s">
        <v>963</v>
      </c>
      <c r="G2357" s="6" t="s">
        <v>963</v>
      </c>
      <c r="H2357" s="6">
        <v>4.3939667199999997E-2</v>
      </c>
      <c r="I2357" s="6" t="s">
        <v>964</v>
      </c>
      <c r="J2357" s="6">
        <v>5.4929639400000001E-2</v>
      </c>
      <c r="K2357" s="6" t="s">
        <v>964</v>
      </c>
      <c r="L2357" s="1" t="s">
        <v>33</v>
      </c>
      <c r="M2357" s="1" t="s">
        <v>27</v>
      </c>
      <c r="N2357" s="1" t="s">
        <v>11</v>
      </c>
      <c r="O2357" s="1" t="s">
        <v>28</v>
      </c>
      <c r="P2357" s="1" t="s">
        <v>22</v>
      </c>
      <c r="Q2357" s="1" t="s">
        <v>34</v>
      </c>
      <c r="R2357" s="1" t="s">
        <v>20</v>
      </c>
    </row>
    <row r="2358" spans="1:18" hidden="1" x14ac:dyDescent="0.3">
      <c r="A2358" s="1" t="s">
        <v>811</v>
      </c>
      <c r="B2358" s="1">
        <v>51600</v>
      </c>
      <c r="C2358" s="1" t="s">
        <v>12</v>
      </c>
      <c r="D2358" s="6">
        <v>7.1105472700000005E-2</v>
      </c>
      <c r="E2358" s="6" t="s">
        <v>963</v>
      </c>
      <c r="F2358" s="6" t="s">
        <v>963</v>
      </c>
      <c r="G2358" s="6" t="s">
        <v>963</v>
      </c>
      <c r="H2358" s="6">
        <v>8.7549635799999997E-2</v>
      </c>
      <c r="I2358" s="6" t="s">
        <v>964</v>
      </c>
      <c r="J2358" s="6">
        <v>0.1094471972</v>
      </c>
      <c r="K2358" s="6" t="s">
        <v>964</v>
      </c>
      <c r="L2358" s="1" t="s">
        <v>33</v>
      </c>
      <c r="M2358" s="1" t="s">
        <v>27</v>
      </c>
      <c r="N2358" s="1" t="s">
        <v>11</v>
      </c>
      <c r="O2358" s="1" t="s">
        <v>28</v>
      </c>
      <c r="P2358" s="1" t="s">
        <v>22</v>
      </c>
      <c r="Q2358" s="1" t="s">
        <v>34</v>
      </c>
      <c r="R2358" s="1" t="s">
        <v>20</v>
      </c>
    </row>
    <row r="2359" spans="1:18" hidden="1" x14ac:dyDescent="0.3">
      <c r="A2359" s="1" t="s">
        <v>811</v>
      </c>
      <c r="B2359" s="1">
        <v>51683</v>
      </c>
      <c r="C2359" s="1" t="s">
        <v>12</v>
      </c>
      <c r="D2359" s="6">
        <v>0.1195712907</v>
      </c>
      <c r="E2359" s="6" t="s">
        <v>963</v>
      </c>
      <c r="F2359" s="6" t="s">
        <v>963</v>
      </c>
      <c r="G2359" s="6" t="s">
        <v>963</v>
      </c>
      <c r="H2359" s="6">
        <v>0.1472239826</v>
      </c>
      <c r="I2359" s="6" t="s">
        <v>964</v>
      </c>
      <c r="J2359" s="6">
        <v>0.18404697519999999</v>
      </c>
      <c r="K2359" s="6" t="s">
        <v>964</v>
      </c>
      <c r="L2359" s="1" t="s">
        <v>33</v>
      </c>
      <c r="M2359" s="1" t="s">
        <v>27</v>
      </c>
      <c r="N2359" s="1" t="s">
        <v>11</v>
      </c>
      <c r="O2359" s="1" t="s">
        <v>28</v>
      </c>
      <c r="P2359" s="1" t="s">
        <v>22</v>
      </c>
      <c r="Q2359" s="1" t="s">
        <v>34</v>
      </c>
      <c r="R2359" s="1" t="s">
        <v>20</v>
      </c>
    </row>
    <row r="2360" spans="1:18" hidden="1" x14ac:dyDescent="0.3">
      <c r="A2360" s="1" t="s">
        <v>497</v>
      </c>
      <c r="B2360" s="1">
        <v>24009</v>
      </c>
      <c r="C2360" s="1" t="s">
        <v>12</v>
      </c>
      <c r="D2360" s="6">
        <v>0.29145687819999999</v>
      </c>
      <c r="E2360" s="6" t="s">
        <v>963</v>
      </c>
      <c r="F2360" s="6" t="s">
        <v>963</v>
      </c>
      <c r="G2360" s="6" t="s">
        <v>963</v>
      </c>
      <c r="H2360" s="6">
        <v>0.3524632385</v>
      </c>
      <c r="I2360" s="6" t="s">
        <v>964</v>
      </c>
      <c r="J2360" s="6">
        <v>0.4356911041</v>
      </c>
      <c r="K2360" s="6" t="s">
        <v>964</v>
      </c>
      <c r="L2360" s="1" t="s">
        <v>33</v>
      </c>
      <c r="M2360" s="1" t="s">
        <v>27</v>
      </c>
      <c r="N2360" s="1" t="s">
        <v>11</v>
      </c>
      <c r="O2360" s="1" t="s">
        <v>28</v>
      </c>
      <c r="P2360" s="1" t="s">
        <v>22</v>
      </c>
      <c r="Q2360" s="1" t="s">
        <v>34</v>
      </c>
      <c r="R2360" s="1" t="s">
        <v>20</v>
      </c>
    </row>
    <row r="2361" spans="1:18" hidden="1" x14ac:dyDescent="0.3">
      <c r="A2361" s="1" t="s">
        <v>811</v>
      </c>
      <c r="B2361" s="1">
        <v>51510</v>
      </c>
      <c r="C2361" s="1" t="s">
        <v>12</v>
      </c>
      <c r="D2361" s="6">
        <v>0.42370760610000002</v>
      </c>
      <c r="E2361" s="6" t="s">
        <v>963</v>
      </c>
      <c r="F2361" s="6" t="s">
        <v>963</v>
      </c>
      <c r="G2361" s="6" t="s">
        <v>963</v>
      </c>
      <c r="H2361" s="6">
        <v>0.52169621099999997</v>
      </c>
      <c r="I2361" s="6" t="s">
        <v>964</v>
      </c>
      <c r="J2361" s="6">
        <v>0.65217970839999995</v>
      </c>
      <c r="K2361" s="6" t="s">
        <v>964</v>
      </c>
      <c r="L2361" s="1" t="s">
        <v>33</v>
      </c>
      <c r="M2361" s="1" t="s">
        <v>27</v>
      </c>
      <c r="N2361" s="1" t="s">
        <v>11</v>
      </c>
      <c r="O2361" s="1" t="s">
        <v>28</v>
      </c>
      <c r="P2361" s="1" t="s">
        <v>22</v>
      </c>
      <c r="Q2361" s="1" t="s">
        <v>34</v>
      </c>
      <c r="R2361" s="1" t="s">
        <v>20</v>
      </c>
    </row>
    <row r="2362" spans="1:18" hidden="1" x14ac:dyDescent="0.3">
      <c r="A2362" s="1" t="s">
        <v>497</v>
      </c>
      <c r="B2362" s="1">
        <v>24017</v>
      </c>
      <c r="C2362" s="1" t="s">
        <v>12</v>
      </c>
      <c r="D2362" s="6">
        <v>0.46188896699999998</v>
      </c>
      <c r="E2362" s="6" t="s">
        <v>963</v>
      </c>
      <c r="F2362" s="6" t="s">
        <v>963</v>
      </c>
      <c r="G2362" s="6" t="s">
        <v>963</v>
      </c>
      <c r="H2362" s="6">
        <v>0.55856957090000003</v>
      </c>
      <c r="I2362" s="6" t="s">
        <v>964</v>
      </c>
      <c r="J2362" s="6">
        <v>0.69046562199999995</v>
      </c>
      <c r="K2362" s="6" t="s">
        <v>964</v>
      </c>
      <c r="L2362" s="1" t="s">
        <v>33</v>
      </c>
      <c r="M2362" s="1" t="s">
        <v>27</v>
      </c>
      <c r="N2362" s="1" t="s">
        <v>11</v>
      </c>
      <c r="O2362" s="1" t="s">
        <v>28</v>
      </c>
      <c r="P2362" s="1" t="s">
        <v>22</v>
      </c>
      <c r="Q2362" s="1" t="s">
        <v>34</v>
      </c>
      <c r="R2362" s="1" t="s">
        <v>20</v>
      </c>
    </row>
    <row r="2363" spans="1:18" hidden="1" x14ac:dyDescent="0.3">
      <c r="A2363" s="1" t="s">
        <v>811</v>
      </c>
      <c r="B2363" s="1">
        <v>51013</v>
      </c>
      <c r="C2363" s="1" t="s">
        <v>12</v>
      </c>
      <c r="D2363" s="6">
        <v>0.61607560189999999</v>
      </c>
      <c r="E2363" s="6" t="s">
        <v>963</v>
      </c>
      <c r="F2363" s="6" t="s">
        <v>963</v>
      </c>
      <c r="G2363" s="6" t="s">
        <v>963</v>
      </c>
      <c r="H2363" s="6">
        <v>0.75855237519999996</v>
      </c>
      <c r="I2363" s="6" t="s">
        <v>964</v>
      </c>
      <c r="J2363" s="6">
        <v>0.94827652809999996</v>
      </c>
      <c r="K2363" s="6" t="s">
        <v>964</v>
      </c>
      <c r="L2363" s="1" t="s">
        <v>33</v>
      </c>
      <c r="M2363" s="1" t="s">
        <v>27</v>
      </c>
      <c r="N2363" s="1" t="s">
        <v>11</v>
      </c>
      <c r="O2363" s="1" t="s">
        <v>28</v>
      </c>
      <c r="P2363" s="1" t="s">
        <v>22</v>
      </c>
      <c r="Q2363" s="1" t="s">
        <v>34</v>
      </c>
      <c r="R2363" s="1" t="s">
        <v>20</v>
      </c>
    </row>
    <row r="2364" spans="1:18" hidden="1" x14ac:dyDescent="0.3">
      <c r="A2364" s="1" t="s">
        <v>811</v>
      </c>
      <c r="B2364" s="1">
        <v>51107</v>
      </c>
      <c r="C2364" s="1" t="s">
        <v>12</v>
      </c>
      <c r="D2364" s="6">
        <v>0.66546876619999995</v>
      </c>
      <c r="E2364" s="6" t="s">
        <v>963</v>
      </c>
      <c r="F2364" s="6" t="s">
        <v>963</v>
      </c>
      <c r="G2364" s="6" t="s">
        <v>963</v>
      </c>
      <c r="H2364" s="6">
        <v>0.81936717029999995</v>
      </c>
      <c r="I2364" s="6" t="s">
        <v>964</v>
      </c>
      <c r="J2364" s="6">
        <v>1.0243049589</v>
      </c>
      <c r="K2364" s="6" t="s">
        <v>964</v>
      </c>
      <c r="L2364" s="1" t="s">
        <v>33</v>
      </c>
      <c r="M2364" s="1" t="s">
        <v>27</v>
      </c>
      <c r="N2364" s="1" t="s">
        <v>11</v>
      </c>
      <c r="O2364" s="1" t="s">
        <v>28</v>
      </c>
      <c r="P2364" s="1" t="s">
        <v>22</v>
      </c>
      <c r="Q2364" s="1" t="s">
        <v>34</v>
      </c>
      <c r="R2364" s="1" t="s">
        <v>20</v>
      </c>
    </row>
    <row r="2365" spans="1:18" hidden="1" x14ac:dyDescent="0.3">
      <c r="A2365" s="1" t="s">
        <v>497</v>
      </c>
      <c r="B2365" s="1">
        <v>24021</v>
      </c>
      <c r="C2365" s="1" t="s">
        <v>12</v>
      </c>
      <c r="D2365" s="6">
        <v>0.75328475269999995</v>
      </c>
      <c r="E2365" s="6" t="s">
        <v>963</v>
      </c>
      <c r="F2365" s="6" t="s">
        <v>963</v>
      </c>
      <c r="G2365" s="6" t="s">
        <v>963</v>
      </c>
      <c r="H2365" s="6">
        <v>0.91095920549999998</v>
      </c>
      <c r="I2365" s="6" t="s">
        <v>964</v>
      </c>
      <c r="J2365" s="6">
        <v>1.1260649835000001</v>
      </c>
      <c r="K2365" s="6" t="s">
        <v>964</v>
      </c>
      <c r="L2365" s="1" t="s">
        <v>33</v>
      </c>
      <c r="M2365" s="1" t="s">
        <v>27</v>
      </c>
      <c r="N2365" s="1" t="s">
        <v>11</v>
      </c>
      <c r="O2365" s="1" t="s">
        <v>28</v>
      </c>
      <c r="P2365" s="1" t="s">
        <v>22</v>
      </c>
      <c r="Q2365" s="1" t="s">
        <v>34</v>
      </c>
      <c r="R2365" s="1" t="s">
        <v>20</v>
      </c>
    </row>
    <row r="2366" spans="1:18" hidden="1" x14ac:dyDescent="0.3">
      <c r="A2366" s="1" t="s">
        <v>811</v>
      </c>
      <c r="B2366" s="1">
        <v>51610</v>
      </c>
      <c r="C2366" s="1" t="s">
        <v>10</v>
      </c>
      <c r="D2366" s="6">
        <v>0.96517036919999999</v>
      </c>
      <c r="E2366" s="6" t="s">
        <v>963</v>
      </c>
      <c r="F2366" s="6" t="s">
        <v>963</v>
      </c>
      <c r="G2366" s="6" t="s">
        <v>963</v>
      </c>
      <c r="H2366" s="6">
        <v>1.3822947190999999</v>
      </c>
      <c r="I2366" s="6" t="s">
        <v>964</v>
      </c>
      <c r="J2366" s="6">
        <v>1.7281288317000001</v>
      </c>
      <c r="K2366" s="6" t="s">
        <v>964</v>
      </c>
      <c r="L2366" s="1" t="s">
        <v>33</v>
      </c>
      <c r="M2366" s="1" t="s">
        <v>27</v>
      </c>
      <c r="N2366" s="1" t="s">
        <v>11</v>
      </c>
      <c r="O2366" s="1" t="s">
        <v>28</v>
      </c>
      <c r="P2366" s="1" t="s">
        <v>22</v>
      </c>
      <c r="Q2366" s="1" t="s">
        <v>34</v>
      </c>
      <c r="R2366" s="1" t="s">
        <v>20</v>
      </c>
    </row>
    <row r="2367" spans="1:18" hidden="1" x14ac:dyDescent="0.3">
      <c r="A2367" s="1" t="s">
        <v>811</v>
      </c>
      <c r="B2367" s="1">
        <v>51685</v>
      </c>
      <c r="C2367" s="1" t="s">
        <v>10</v>
      </c>
      <c r="D2367" s="6">
        <v>0.99278425390000002</v>
      </c>
      <c r="E2367" s="6" t="s">
        <v>963</v>
      </c>
      <c r="F2367" s="6" t="s">
        <v>963</v>
      </c>
      <c r="G2367" s="6" t="s">
        <v>963</v>
      </c>
      <c r="H2367" s="6">
        <v>1.4218405286</v>
      </c>
      <c r="I2367" s="6" t="s">
        <v>964</v>
      </c>
      <c r="J2367" s="6">
        <v>1.7775687885</v>
      </c>
      <c r="K2367" s="6" t="s">
        <v>964</v>
      </c>
      <c r="L2367" s="1" t="s">
        <v>33</v>
      </c>
      <c r="M2367" s="1" t="s">
        <v>27</v>
      </c>
      <c r="N2367" s="1" t="s">
        <v>11</v>
      </c>
      <c r="O2367" s="1" t="s">
        <v>28</v>
      </c>
      <c r="P2367" s="1" t="s">
        <v>22</v>
      </c>
      <c r="Q2367" s="1" t="s">
        <v>34</v>
      </c>
      <c r="R2367" s="1" t="s">
        <v>20</v>
      </c>
    </row>
    <row r="2368" spans="1:18" hidden="1" x14ac:dyDescent="0.3">
      <c r="A2368" s="1" t="s">
        <v>811</v>
      </c>
      <c r="B2368" s="1">
        <v>51153</v>
      </c>
      <c r="C2368" s="1" t="s">
        <v>12</v>
      </c>
      <c r="D2368" s="6">
        <v>1.0148575559999999</v>
      </c>
      <c r="E2368" s="6" t="s">
        <v>963</v>
      </c>
      <c r="F2368" s="6" t="s">
        <v>963</v>
      </c>
      <c r="G2368" s="6" t="s">
        <v>963</v>
      </c>
      <c r="H2368" s="6">
        <v>1.2495584853999999</v>
      </c>
      <c r="I2368" s="6" t="s">
        <v>964</v>
      </c>
      <c r="J2368" s="6">
        <v>1.5620941991999999</v>
      </c>
      <c r="K2368" s="6" t="s">
        <v>964</v>
      </c>
      <c r="L2368" s="1" t="s">
        <v>33</v>
      </c>
      <c r="M2368" s="1" t="s">
        <v>27</v>
      </c>
      <c r="N2368" s="1" t="s">
        <v>11</v>
      </c>
      <c r="O2368" s="1" t="s">
        <v>28</v>
      </c>
      <c r="P2368" s="1" t="s">
        <v>22</v>
      </c>
      <c r="Q2368" s="1" t="s">
        <v>34</v>
      </c>
      <c r="R2368" s="1" t="s">
        <v>20</v>
      </c>
    </row>
    <row r="2369" spans="1:18" hidden="1" x14ac:dyDescent="0.3">
      <c r="A2369" s="1" t="s">
        <v>9</v>
      </c>
      <c r="B2369" s="1">
        <v>11001</v>
      </c>
      <c r="C2369" s="1" t="s">
        <v>12</v>
      </c>
      <c r="D2369" s="6">
        <v>1.7014934123000001</v>
      </c>
      <c r="E2369" s="6" t="s">
        <v>963</v>
      </c>
      <c r="F2369" s="6" t="s">
        <v>963</v>
      </c>
      <c r="G2369" s="6" t="s">
        <v>963</v>
      </c>
      <c r="H2369" s="6">
        <v>2.1909737884</v>
      </c>
      <c r="I2369" s="6" t="s">
        <v>964</v>
      </c>
      <c r="J2369" s="6">
        <v>2.7629019148</v>
      </c>
      <c r="K2369" s="6" t="s">
        <v>964</v>
      </c>
      <c r="L2369" s="1" t="s">
        <v>33</v>
      </c>
      <c r="M2369" s="1" t="s">
        <v>27</v>
      </c>
      <c r="N2369" s="1" t="s">
        <v>11</v>
      </c>
      <c r="O2369" s="1" t="s">
        <v>28</v>
      </c>
      <c r="P2369" s="1" t="s">
        <v>22</v>
      </c>
      <c r="Q2369" s="1" t="s">
        <v>34</v>
      </c>
      <c r="R2369" s="1" t="s">
        <v>20</v>
      </c>
    </row>
    <row r="2370" spans="1:18" hidden="1" x14ac:dyDescent="0.3">
      <c r="A2370" s="1" t="s">
        <v>811</v>
      </c>
      <c r="B2370" s="1">
        <v>51600</v>
      </c>
      <c r="C2370" s="1" t="s">
        <v>10</v>
      </c>
      <c r="D2370" s="6">
        <v>1.9781186153999999</v>
      </c>
      <c r="E2370" s="6" t="s">
        <v>963</v>
      </c>
      <c r="F2370" s="6" t="s">
        <v>963</v>
      </c>
      <c r="G2370" s="6" t="s">
        <v>963</v>
      </c>
      <c r="H2370" s="6">
        <v>2.8330157399</v>
      </c>
      <c r="I2370" s="6" t="s">
        <v>964</v>
      </c>
      <c r="J2370" s="6">
        <v>3.5418032045999999</v>
      </c>
      <c r="K2370" s="6" t="s">
        <v>964</v>
      </c>
      <c r="L2370" s="1" t="s">
        <v>33</v>
      </c>
      <c r="M2370" s="1" t="s">
        <v>27</v>
      </c>
      <c r="N2370" s="1" t="s">
        <v>11</v>
      </c>
      <c r="O2370" s="1" t="s">
        <v>28</v>
      </c>
      <c r="P2370" s="1" t="s">
        <v>22</v>
      </c>
      <c r="Q2370" s="1" t="s">
        <v>34</v>
      </c>
      <c r="R2370" s="1" t="s">
        <v>20</v>
      </c>
    </row>
    <row r="2371" spans="1:18" hidden="1" x14ac:dyDescent="0.3">
      <c r="A2371" s="1" t="s">
        <v>497</v>
      </c>
      <c r="B2371" s="1">
        <v>24033</v>
      </c>
      <c r="C2371" s="1" t="s">
        <v>12</v>
      </c>
      <c r="D2371" s="6">
        <v>2.9817683401999999</v>
      </c>
      <c r="E2371" s="6" t="s">
        <v>963</v>
      </c>
      <c r="F2371" s="6" t="s">
        <v>963</v>
      </c>
      <c r="G2371" s="6" t="s">
        <v>963</v>
      </c>
      <c r="H2371" s="6">
        <v>3.6058998191999998</v>
      </c>
      <c r="I2371" s="6" t="s">
        <v>964</v>
      </c>
      <c r="J2371" s="6">
        <v>4.4573665923999997</v>
      </c>
      <c r="K2371" s="6" t="s">
        <v>964</v>
      </c>
      <c r="L2371" s="1" t="s">
        <v>33</v>
      </c>
      <c r="M2371" s="1" t="s">
        <v>27</v>
      </c>
      <c r="N2371" s="1" t="s">
        <v>11</v>
      </c>
      <c r="O2371" s="1" t="s">
        <v>28</v>
      </c>
      <c r="P2371" s="1" t="s">
        <v>22</v>
      </c>
      <c r="Q2371" s="1" t="s">
        <v>34</v>
      </c>
      <c r="R2371" s="1" t="s">
        <v>20</v>
      </c>
    </row>
    <row r="2372" spans="1:18" hidden="1" x14ac:dyDescent="0.3">
      <c r="A2372" s="1" t="s">
        <v>811</v>
      </c>
      <c r="B2372" s="1">
        <v>51059</v>
      </c>
      <c r="C2372" s="1" t="s">
        <v>12</v>
      </c>
      <c r="D2372" s="6">
        <v>3.2400741568</v>
      </c>
      <c r="E2372" s="6" t="s">
        <v>963</v>
      </c>
      <c r="F2372" s="6" t="s">
        <v>963</v>
      </c>
      <c r="G2372" s="6" t="s">
        <v>963</v>
      </c>
      <c r="H2372" s="6">
        <v>3.989386337</v>
      </c>
      <c r="I2372" s="6" t="s">
        <v>964</v>
      </c>
      <c r="J2372" s="6">
        <v>4.9871940850999996</v>
      </c>
      <c r="K2372" s="6" t="s">
        <v>964</v>
      </c>
      <c r="L2372" s="1" t="s">
        <v>33</v>
      </c>
      <c r="M2372" s="1" t="s">
        <v>27</v>
      </c>
      <c r="N2372" s="1" t="s">
        <v>11</v>
      </c>
      <c r="O2372" s="1" t="s">
        <v>28</v>
      </c>
      <c r="P2372" s="1" t="s">
        <v>22</v>
      </c>
      <c r="Q2372" s="1" t="s">
        <v>34</v>
      </c>
      <c r="R2372" s="1" t="s">
        <v>20</v>
      </c>
    </row>
    <row r="2373" spans="1:18" hidden="1" x14ac:dyDescent="0.3">
      <c r="A2373" s="1" t="s">
        <v>497</v>
      </c>
      <c r="B2373" s="1">
        <v>24031</v>
      </c>
      <c r="C2373" s="1" t="s">
        <v>12</v>
      </c>
      <c r="D2373" s="6">
        <v>3.2638099692</v>
      </c>
      <c r="E2373" s="6" t="s">
        <v>963</v>
      </c>
      <c r="F2373" s="6" t="s">
        <v>963</v>
      </c>
      <c r="G2373" s="6" t="s">
        <v>963</v>
      </c>
      <c r="H2373" s="6">
        <v>3.9469728718999999</v>
      </c>
      <c r="I2373" s="6" t="s">
        <v>964</v>
      </c>
      <c r="J2373" s="6">
        <v>4.8789840870000001</v>
      </c>
      <c r="K2373" s="6" t="s">
        <v>964</v>
      </c>
      <c r="L2373" s="1" t="s">
        <v>33</v>
      </c>
      <c r="M2373" s="1" t="s">
        <v>27</v>
      </c>
      <c r="N2373" s="1" t="s">
        <v>11</v>
      </c>
      <c r="O2373" s="1" t="s">
        <v>28</v>
      </c>
      <c r="P2373" s="1" t="s">
        <v>22</v>
      </c>
      <c r="Q2373" s="1" t="s">
        <v>34</v>
      </c>
      <c r="R2373" s="1" t="s">
        <v>20</v>
      </c>
    </row>
    <row r="2374" spans="1:18" hidden="1" x14ac:dyDescent="0.3">
      <c r="A2374" s="1" t="s">
        <v>811</v>
      </c>
      <c r="B2374" s="1">
        <v>51683</v>
      </c>
      <c r="C2374" s="1" t="s">
        <v>10</v>
      </c>
      <c r="D2374" s="6">
        <v>3.3264158236000001</v>
      </c>
      <c r="E2374" s="6" t="s">
        <v>963</v>
      </c>
      <c r="F2374" s="6" t="s">
        <v>963</v>
      </c>
      <c r="G2374" s="6" t="s">
        <v>963</v>
      </c>
      <c r="H2374" s="6">
        <v>4.7640095606999999</v>
      </c>
      <c r="I2374" s="6" t="s">
        <v>964</v>
      </c>
      <c r="J2374" s="6">
        <v>5.9559185899999996</v>
      </c>
      <c r="K2374" s="6" t="s">
        <v>964</v>
      </c>
      <c r="L2374" s="1" t="s">
        <v>33</v>
      </c>
      <c r="M2374" s="1" t="s">
        <v>27</v>
      </c>
      <c r="N2374" s="1" t="s">
        <v>11</v>
      </c>
      <c r="O2374" s="1" t="s">
        <v>28</v>
      </c>
      <c r="P2374" s="1" t="s">
        <v>22</v>
      </c>
      <c r="Q2374" s="1" t="s">
        <v>34</v>
      </c>
      <c r="R2374" s="1" t="s">
        <v>20</v>
      </c>
    </row>
    <row r="2375" spans="1:18" hidden="1" x14ac:dyDescent="0.3">
      <c r="A2375" s="1" t="s">
        <v>497</v>
      </c>
      <c r="B2375" s="1">
        <v>24009</v>
      </c>
      <c r="C2375" s="1" t="s">
        <v>10</v>
      </c>
      <c r="D2375" s="6">
        <v>8.0580219085000007</v>
      </c>
      <c r="E2375" s="6" t="s">
        <v>963</v>
      </c>
      <c r="F2375" s="6" t="s">
        <v>963</v>
      </c>
      <c r="G2375" s="6" t="s">
        <v>963</v>
      </c>
      <c r="H2375" s="6">
        <v>11.404805748999999</v>
      </c>
      <c r="I2375" s="6" t="s">
        <v>964</v>
      </c>
      <c r="J2375" s="6">
        <v>14.098456003000001</v>
      </c>
      <c r="K2375" s="6" t="s">
        <v>964</v>
      </c>
      <c r="L2375" s="1" t="s">
        <v>33</v>
      </c>
      <c r="M2375" s="1" t="s">
        <v>27</v>
      </c>
      <c r="N2375" s="1" t="s">
        <v>11</v>
      </c>
      <c r="O2375" s="1" t="s">
        <v>28</v>
      </c>
      <c r="P2375" s="1" t="s">
        <v>22</v>
      </c>
      <c r="Q2375" s="1" t="s">
        <v>34</v>
      </c>
      <c r="R2375" s="1" t="s">
        <v>20</v>
      </c>
    </row>
    <row r="2376" spans="1:18" hidden="1" x14ac:dyDescent="0.3">
      <c r="A2376" s="1" t="s">
        <v>811</v>
      </c>
      <c r="B2376" s="1">
        <v>51510</v>
      </c>
      <c r="C2376" s="1" t="s">
        <v>10</v>
      </c>
      <c r="D2376" s="6">
        <v>11.787320711</v>
      </c>
      <c r="E2376" s="6" t="s">
        <v>963</v>
      </c>
      <c r="F2376" s="6" t="s">
        <v>963</v>
      </c>
      <c r="G2376" s="6" t="s">
        <v>963</v>
      </c>
      <c r="H2376" s="6">
        <v>16.881523026</v>
      </c>
      <c r="I2376" s="6" t="s">
        <v>964</v>
      </c>
      <c r="J2376" s="6">
        <v>21.105102589000001</v>
      </c>
      <c r="K2376" s="6" t="s">
        <v>964</v>
      </c>
      <c r="L2376" s="1" t="s">
        <v>33</v>
      </c>
      <c r="M2376" s="1" t="s">
        <v>27</v>
      </c>
      <c r="N2376" s="1" t="s">
        <v>11</v>
      </c>
      <c r="O2376" s="1" t="s">
        <v>28</v>
      </c>
      <c r="P2376" s="1" t="s">
        <v>22</v>
      </c>
      <c r="Q2376" s="1" t="s">
        <v>34</v>
      </c>
      <c r="R2376" s="1" t="s">
        <v>20</v>
      </c>
    </row>
    <row r="2377" spans="1:18" hidden="1" x14ac:dyDescent="0.3">
      <c r="A2377" s="1" t="s">
        <v>497</v>
      </c>
      <c r="B2377" s="1">
        <v>24017</v>
      </c>
      <c r="C2377" s="1" t="s">
        <v>10</v>
      </c>
      <c r="D2377" s="6">
        <v>12.770029589</v>
      </c>
      <c r="E2377" s="6" t="s">
        <v>963</v>
      </c>
      <c r="F2377" s="6" t="s">
        <v>963</v>
      </c>
      <c r="G2377" s="6" t="s">
        <v>963</v>
      </c>
      <c r="H2377" s="6">
        <v>18.073899212000001</v>
      </c>
      <c r="I2377" s="6" t="s">
        <v>964</v>
      </c>
      <c r="J2377" s="6">
        <v>22.342725100999999</v>
      </c>
      <c r="K2377" s="6" t="s">
        <v>964</v>
      </c>
      <c r="L2377" s="1" t="s">
        <v>33</v>
      </c>
      <c r="M2377" s="1" t="s">
        <v>27</v>
      </c>
      <c r="N2377" s="1" t="s">
        <v>11</v>
      </c>
      <c r="O2377" s="1" t="s">
        <v>28</v>
      </c>
      <c r="P2377" s="1" t="s">
        <v>22</v>
      </c>
      <c r="Q2377" s="1" t="s">
        <v>34</v>
      </c>
      <c r="R2377" s="1" t="s">
        <v>20</v>
      </c>
    </row>
    <row r="2378" spans="1:18" hidden="1" x14ac:dyDescent="0.3">
      <c r="A2378" s="1" t="s">
        <v>811</v>
      </c>
      <c r="B2378" s="1">
        <v>51013</v>
      </c>
      <c r="C2378" s="1" t="s">
        <v>10</v>
      </c>
      <c r="D2378" s="6">
        <v>17.138923503000001</v>
      </c>
      <c r="E2378" s="6" t="s">
        <v>963</v>
      </c>
      <c r="F2378" s="6" t="s">
        <v>963</v>
      </c>
      <c r="G2378" s="6" t="s">
        <v>963</v>
      </c>
      <c r="H2378" s="6">
        <v>24.545933042000001</v>
      </c>
      <c r="I2378" s="6" t="s">
        <v>964</v>
      </c>
      <c r="J2378" s="6">
        <v>30.687077677000001</v>
      </c>
      <c r="K2378" s="6" t="s">
        <v>964</v>
      </c>
      <c r="L2378" s="1" t="s">
        <v>33</v>
      </c>
      <c r="M2378" s="1" t="s">
        <v>27</v>
      </c>
      <c r="N2378" s="1" t="s">
        <v>11</v>
      </c>
      <c r="O2378" s="1" t="s">
        <v>28</v>
      </c>
      <c r="P2378" s="1" t="s">
        <v>22</v>
      </c>
      <c r="Q2378" s="1" t="s">
        <v>34</v>
      </c>
      <c r="R2378" s="1" t="s">
        <v>20</v>
      </c>
    </row>
    <row r="2379" spans="1:18" hidden="1" x14ac:dyDescent="0.3">
      <c r="A2379" s="1" t="s">
        <v>811</v>
      </c>
      <c r="B2379" s="1">
        <v>51107</v>
      </c>
      <c r="C2379" s="1" t="s">
        <v>10</v>
      </c>
      <c r="D2379" s="6">
        <v>18.513011039999999</v>
      </c>
      <c r="E2379" s="6" t="s">
        <v>963</v>
      </c>
      <c r="F2379" s="6" t="s">
        <v>963</v>
      </c>
      <c r="G2379" s="6" t="s">
        <v>963</v>
      </c>
      <c r="H2379" s="6">
        <v>26.513863675</v>
      </c>
      <c r="I2379" s="6" t="s">
        <v>964</v>
      </c>
      <c r="J2379" s="6">
        <v>33.147395269999997</v>
      </c>
      <c r="K2379" s="6" t="s">
        <v>964</v>
      </c>
      <c r="L2379" s="1" t="s">
        <v>33</v>
      </c>
      <c r="M2379" s="1" t="s">
        <v>27</v>
      </c>
      <c r="N2379" s="1" t="s">
        <v>11</v>
      </c>
      <c r="O2379" s="1" t="s">
        <v>28</v>
      </c>
      <c r="P2379" s="1" t="s">
        <v>22</v>
      </c>
      <c r="Q2379" s="1" t="s">
        <v>34</v>
      </c>
      <c r="R2379" s="1" t="s">
        <v>20</v>
      </c>
    </row>
    <row r="2380" spans="1:18" hidden="1" x14ac:dyDescent="0.3">
      <c r="A2380" s="1" t="s">
        <v>497</v>
      </c>
      <c r="B2380" s="1">
        <v>24021</v>
      </c>
      <c r="C2380" s="1" t="s">
        <v>10</v>
      </c>
      <c r="D2380" s="6">
        <v>20.826368280000001</v>
      </c>
      <c r="E2380" s="6" t="s">
        <v>963</v>
      </c>
      <c r="F2380" s="6" t="s">
        <v>963</v>
      </c>
      <c r="G2380" s="6" t="s">
        <v>963</v>
      </c>
      <c r="H2380" s="6">
        <v>29.476316401999998</v>
      </c>
      <c r="I2380" s="6" t="s">
        <v>964</v>
      </c>
      <c r="J2380" s="6">
        <v>36.438225277999997</v>
      </c>
      <c r="K2380" s="6" t="s">
        <v>964</v>
      </c>
      <c r="L2380" s="1" t="s">
        <v>33</v>
      </c>
      <c r="M2380" s="1" t="s">
        <v>27</v>
      </c>
      <c r="N2380" s="1" t="s">
        <v>11</v>
      </c>
      <c r="O2380" s="1" t="s">
        <v>28</v>
      </c>
      <c r="P2380" s="1" t="s">
        <v>22</v>
      </c>
      <c r="Q2380" s="1" t="s">
        <v>34</v>
      </c>
      <c r="R2380" s="1" t="s">
        <v>20</v>
      </c>
    </row>
    <row r="2381" spans="1:18" hidden="1" x14ac:dyDescent="0.3">
      <c r="A2381" s="1" t="s">
        <v>811</v>
      </c>
      <c r="B2381" s="1">
        <v>51153</v>
      </c>
      <c r="C2381" s="1" t="s">
        <v>10</v>
      </c>
      <c r="D2381" s="6">
        <v>28.232856651999999</v>
      </c>
      <c r="E2381" s="6" t="s">
        <v>963</v>
      </c>
      <c r="F2381" s="6" t="s">
        <v>963</v>
      </c>
      <c r="G2381" s="6" t="s">
        <v>963</v>
      </c>
      <c r="H2381" s="6">
        <v>40.434392469000002</v>
      </c>
      <c r="I2381" s="6" t="s">
        <v>964</v>
      </c>
      <c r="J2381" s="6">
        <v>50.550648453999997</v>
      </c>
      <c r="K2381" s="6" t="s">
        <v>964</v>
      </c>
      <c r="L2381" s="1" t="s">
        <v>33</v>
      </c>
      <c r="M2381" s="1" t="s">
        <v>27</v>
      </c>
      <c r="N2381" s="1" t="s">
        <v>11</v>
      </c>
      <c r="O2381" s="1" t="s">
        <v>28</v>
      </c>
      <c r="P2381" s="1" t="s">
        <v>22</v>
      </c>
      <c r="Q2381" s="1" t="s">
        <v>34</v>
      </c>
      <c r="R2381" s="1" t="s">
        <v>20</v>
      </c>
    </row>
    <row r="2382" spans="1:18" hidden="1" x14ac:dyDescent="0.3">
      <c r="A2382" s="1" t="s">
        <v>9</v>
      </c>
      <c r="B2382" s="1">
        <v>11001</v>
      </c>
      <c r="C2382" s="1" t="s">
        <v>10</v>
      </c>
      <c r="D2382" s="6">
        <v>46.2323795</v>
      </c>
      <c r="E2382" s="6" t="s">
        <v>963</v>
      </c>
      <c r="F2382" s="6" t="s">
        <v>963</v>
      </c>
      <c r="G2382" s="6" t="s">
        <v>963</v>
      </c>
      <c r="H2382" s="6">
        <v>70.905508316999999</v>
      </c>
      <c r="I2382" s="6" t="s">
        <v>964</v>
      </c>
      <c r="J2382" s="6">
        <v>89.411072747999995</v>
      </c>
      <c r="K2382" s="6" t="s">
        <v>964</v>
      </c>
      <c r="L2382" s="1" t="s">
        <v>33</v>
      </c>
      <c r="M2382" s="1" t="s">
        <v>27</v>
      </c>
      <c r="N2382" s="1" t="s">
        <v>11</v>
      </c>
      <c r="O2382" s="1" t="s">
        <v>28</v>
      </c>
      <c r="P2382" s="1" t="s">
        <v>22</v>
      </c>
      <c r="Q2382" s="1" t="s">
        <v>34</v>
      </c>
      <c r="R2382" s="1" t="s">
        <v>20</v>
      </c>
    </row>
    <row r="2383" spans="1:18" hidden="1" x14ac:dyDescent="0.3">
      <c r="A2383" s="1" t="s">
        <v>497</v>
      </c>
      <c r="B2383" s="1">
        <v>24033</v>
      </c>
      <c r="C2383" s="1" t="s">
        <v>10</v>
      </c>
      <c r="D2383" s="6">
        <v>82.438185369999999</v>
      </c>
      <c r="E2383" s="6" t="s">
        <v>963</v>
      </c>
      <c r="F2383" s="6" t="s">
        <v>963</v>
      </c>
      <c r="G2383" s="6" t="s">
        <v>963</v>
      </c>
      <c r="H2383" s="6">
        <v>116.67765298</v>
      </c>
      <c r="I2383" s="6" t="s">
        <v>964</v>
      </c>
      <c r="J2383" s="6">
        <v>144.23545492</v>
      </c>
      <c r="K2383" s="6" t="s">
        <v>964</v>
      </c>
      <c r="L2383" s="1" t="s">
        <v>33</v>
      </c>
      <c r="M2383" s="1" t="s">
        <v>27</v>
      </c>
      <c r="N2383" s="1" t="s">
        <v>11</v>
      </c>
      <c r="O2383" s="1" t="s">
        <v>28</v>
      </c>
      <c r="P2383" s="1" t="s">
        <v>22</v>
      </c>
      <c r="Q2383" s="1" t="s">
        <v>34</v>
      </c>
      <c r="R2383" s="1" t="s">
        <v>20</v>
      </c>
    </row>
    <row r="2384" spans="1:18" hidden="1" x14ac:dyDescent="0.3">
      <c r="A2384" s="1" t="s">
        <v>811</v>
      </c>
      <c r="B2384" s="1">
        <v>51059</v>
      </c>
      <c r="C2384" s="1" t="s">
        <v>10</v>
      </c>
      <c r="D2384" s="6">
        <v>90.137101942000001</v>
      </c>
      <c r="E2384" s="6" t="s">
        <v>963</v>
      </c>
      <c r="F2384" s="6" t="s">
        <v>963</v>
      </c>
      <c r="G2384" s="6" t="s">
        <v>963</v>
      </c>
      <c r="H2384" s="6">
        <v>129.09232286</v>
      </c>
      <c r="I2384" s="6" t="s">
        <v>964</v>
      </c>
      <c r="J2384" s="6">
        <v>161.38988187000001</v>
      </c>
      <c r="K2384" s="6" t="s">
        <v>964</v>
      </c>
      <c r="L2384" s="1" t="s">
        <v>33</v>
      </c>
      <c r="M2384" s="1" t="s">
        <v>27</v>
      </c>
      <c r="N2384" s="1" t="s">
        <v>11</v>
      </c>
      <c r="O2384" s="1" t="s">
        <v>28</v>
      </c>
      <c r="P2384" s="1" t="s">
        <v>22</v>
      </c>
      <c r="Q2384" s="1" t="s">
        <v>34</v>
      </c>
      <c r="R2384" s="1" t="s">
        <v>20</v>
      </c>
    </row>
    <row r="2385" spans="1:18" hidden="1" x14ac:dyDescent="0.3">
      <c r="A2385" s="1" t="s">
        <v>497</v>
      </c>
      <c r="B2385" s="1">
        <v>24031</v>
      </c>
      <c r="C2385" s="1" t="s">
        <v>10</v>
      </c>
      <c r="D2385" s="6">
        <v>90.235809379000003</v>
      </c>
      <c r="E2385" s="6" t="s">
        <v>963</v>
      </c>
      <c r="F2385" s="6" t="s">
        <v>963</v>
      </c>
      <c r="G2385" s="6" t="s">
        <v>963</v>
      </c>
      <c r="H2385" s="6">
        <v>127.71407385000001</v>
      </c>
      <c r="I2385" s="6" t="s">
        <v>964</v>
      </c>
      <c r="J2385" s="6">
        <v>157.87838624</v>
      </c>
      <c r="K2385" s="6" t="s">
        <v>964</v>
      </c>
      <c r="L2385" s="1" t="s">
        <v>33</v>
      </c>
      <c r="M2385" s="1" t="s">
        <v>27</v>
      </c>
      <c r="N2385" s="1" t="s">
        <v>11</v>
      </c>
      <c r="O2385" s="1" t="s">
        <v>28</v>
      </c>
      <c r="P2385" s="1" t="s">
        <v>22</v>
      </c>
      <c r="Q2385" s="1" t="s">
        <v>34</v>
      </c>
      <c r="R2385" s="1" t="s">
        <v>20</v>
      </c>
    </row>
    <row r="2386" spans="1:18" hidden="1" x14ac:dyDescent="0.3">
      <c r="A2386" s="1" t="s">
        <v>9</v>
      </c>
      <c r="B2386" s="1">
        <v>11001</v>
      </c>
      <c r="C2386" s="1" t="s">
        <v>12</v>
      </c>
      <c r="D2386" s="6">
        <v>1.09647471E-2</v>
      </c>
      <c r="E2386" s="6" t="s">
        <v>963</v>
      </c>
      <c r="F2386" s="6" t="s">
        <v>963</v>
      </c>
      <c r="G2386" s="6" t="s">
        <v>963</v>
      </c>
      <c r="H2386" s="6">
        <v>1.02980902E-2</v>
      </c>
      <c r="I2386" s="6" t="s">
        <v>964</v>
      </c>
      <c r="J2386" s="6">
        <v>1.06648739E-2</v>
      </c>
      <c r="K2386" s="6" t="s">
        <v>964</v>
      </c>
      <c r="L2386" s="1" t="s">
        <v>40</v>
      </c>
      <c r="M2386" s="1" t="s">
        <v>27</v>
      </c>
      <c r="N2386" s="1" t="s">
        <v>11</v>
      </c>
      <c r="O2386" s="1" t="s">
        <v>28</v>
      </c>
      <c r="P2386" s="1" t="s">
        <v>38</v>
      </c>
      <c r="Q2386" s="1" t="s">
        <v>41</v>
      </c>
      <c r="R2386" s="1" t="s">
        <v>20</v>
      </c>
    </row>
    <row r="2387" spans="1:18" hidden="1" x14ac:dyDescent="0.3">
      <c r="A2387" s="1" t="s">
        <v>811</v>
      </c>
      <c r="B2387" s="1">
        <v>51683</v>
      </c>
      <c r="C2387" s="1" t="s">
        <v>12</v>
      </c>
      <c r="D2387" s="6">
        <v>1.23664902E-2</v>
      </c>
      <c r="E2387" s="6" t="s">
        <v>963</v>
      </c>
      <c r="F2387" s="6" t="s">
        <v>963</v>
      </c>
      <c r="G2387" s="6" t="s">
        <v>963</v>
      </c>
      <c r="H2387" s="6">
        <v>1.06574125E-2</v>
      </c>
      <c r="I2387" s="6" t="s">
        <v>964</v>
      </c>
      <c r="J2387" s="6">
        <v>1.04297287E-2</v>
      </c>
      <c r="K2387" s="6" t="s">
        <v>964</v>
      </c>
      <c r="L2387" s="1" t="s">
        <v>40</v>
      </c>
      <c r="M2387" s="1" t="s">
        <v>27</v>
      </c>
      <c r="N2387" s="1" t="s">
        <v>11</v>
      </c>
      <c r="O2387" s="1" t="s">
        <v>28</v>
      </c>
      <c r="P2387" s="1" t="s">
        <v>38</v>
      </c>
      <c r="Q2387" s="1" t="s">
        <v>41</v>
      </c>
      <c r="R2387" s="1" t="s">
        <v>20</v>
      </c>
    </row>
    <row r="2388" spans="1:18" hidden="1" x14ac:dyDescent="0.3">
      <c r="A2388" s="1" t="s">
        <v>811</v>
      </c>
      <c r="B2388" s="1">
        <v>51685</v>
      </c>
      <c r="C2388" s="1" t="s">
        <v>12</v>
      </c>
      <c r="D2388" s="6">
        <v>3.09162269E-2</v>
      </c>
      <c r="E2388" s="6" t="s">
        <v>963</v>
      </c>
      <c r="F2388" s="6" t="s">
        <v>963</v>
      </c>
      <c r="G2388" s="6" t="s">
        <v>963</v>
      </c>
      <c r="H2388" s="6">
        <v>2.66435392E-2</v>
      </c>
      <c r="I2388" s="6" t="s">
        <v>964</v>
      </c>
      <c r="J2388" s="6">
        <v>2.6074327500000001E-2</v>
      </c>
      <c r="K2388" s="6" t="s">
        <v>964</v>
      </c>
      <c r="L2388" s="1" t="s">
        <v>40</v>
      </c>
      <c r="M2388" s="1" t="s">
        <v>27</v>
      </c>
      <c r="N2388" s="1" t="s">
        <v>11</v>
      </c>
      <c r="O2388" s="1" t="s">
        <v>28</v>
      </c>
      <c r="P2388" s="1" t="s">
        <v>38</v>
      </c>
      <c r="Q2388" s="1" t="s">
        <v>41</v>
      </c>
      <c r="R2388" s="1" t="s">
        <v>20</v>
      </c>
    </row>
    <row r="2389" spans="1:18" hidden="1" x14ac:dyDescent="0.3">
      <c r="A2389" s="1" t="s">
        <v>811</v>
      </c>
      <c r="B2389" s="1">
        <v>51610</v>
      </c>
      <c r="C2389" s="1" t="s">
        <v>12</v>
      </c>
      <c r="D2389" s="6">
        <v>3.2682861299999998E-2</v>
      </c>
      <c r="E2389" s="6" t="s">
        <v>963</v>
      </c>
      <c r="F2389" s="6" t="s">
        <v>963</v>
      </c>
      <c r="G2389" s="6" t="s">
        <v>963</v>
      </c>
      <c r="H2389" s="6">
        <v>2.81660273E-2</v>
      </c>
      <c r="I2389" s="6" t="s">
        <v>964</v>
      </c>
      <c r="J2389" s="6">
        <v>2.7564283700000001E-2</v>
      </c>
      <c r="K2389" s="6" t="s">
        <v>964</v>
      </c>
      <c r="L2389" s="1" t="s">
        <v>40</v>
      </c>
      <c r="M2389" s="1" t="s">
        <v>27</v>
      </c>
      <c r="N2389" s="1" t="s">
        <v>11</v>
      </c>
      <c r="O2389" s="1" t="s">
        <v>28</v>
      </c>
      <c r="P2389" s="1" t="s">
        <v>38</v>
      </c>
      <c r="Q2389" s="1" t="s">
        <v>41</v>
      </c>
      <c r="R2389" s="1" t="s">
        <v>20</v>
      </c>
    </row>
    <row r="2390" spans="1:18" hidden="1" x14ac:dyDescent="0.3">
      <c r="A2390" s="1" t="s">
        <v>497</v>
      </c>
      <c r="B2390" s="1">
        <v>24009</v>
      </c>
      <c r="C2390" s="1" t="s">
        <v>12</v>
      </c>
      <c r="D2390" s="6">
        <v>3.64981126E-2</v>
      </c>
      <c r="E2390" s="6" t="s">
        <v>963</v>
      </c>
      <c r="F2390" s="6" t="s">
        <v>963</v>
      </c>
      <c r="G2390" s="6" t="s">
        <v>963</v>
      </c>
      <c r="H2390" s="6">
        <v>3.4097173100000003E-2</v>
      </c>
      <c r="I2390" s="6" t="s">
        <v>964</v>
      </c>
      <c r="J2390" s="6">
        <v>3.4929950000000001E-2</v>
      </c>
      <c r="K2390" s="6" t="s">
        <v>964</v>
      </c>
      <c r="L2390" s="1" t="s">
        <v>40</v>
      </c>
      <c r="M2390" s="1" t="s">
        <v>27</v>
      </c>
      <c r="N2390" s="1" t="s">
        <v>11</v>
      </c>
      <c r="O2390" s="1" t="s">
        <v>28</v>
      </c>
      <c r="P2390" s="1" t="s">
        <v>38</v>
      </c>
      <c r="Q2390" s="1" t="s">
        <v>41</v>
      </c>
      <c r="R2390" s="1" t="s">
        <v>20</v>
      </c>
    </row>
    <row r="2391" spans="1:18" hidden="1" x14ac:dyDescent="0.3">
      <c r="A2391" s="1" t="s">
        <v>811</v>
      </c>
      <c r="B2391" s="1">
        <v>51600</v>
      </c>
      <c r="C2391" s="1" t="s">
        <v>12</v>
      </c>
      <c r="D2391" s="6">
        <v>5.0790932400000002E-2</v>
      </c>
      <c r="E2391" s="6" t="s">
        <v>963</v>
      </c>
      <c r="F2391" s="6" t="s">
        <v>963</v>
      </c>
      <c r="G2391" s="6" t="s">
        <v>963</v>
      </c>
      <c r="H2391" s="6">
        <v>4.3771493600000003E-2</v>
      </c>
      <c r="I2391" s="6" t="s">
        <v>964</v>
      </c>
      <c r="J2391" s="6">
        <v>4.2836368999999999E-2</v>
      </c>
      <c r="K2391" s="6" t="s">
        <v>964</v>
      </c>
      <c r="L2391" s="1" t="s">
        <v>40</v>
      </c>
      <c r="M2391" s="1" t="s">
        <v>27</v>
      </c>
      <c r="N2391" s="1" t="s">
        <v>11</v>
      </c>
      <c r="O2391" s="1" t="s">
        <v>28</v>
      </c>
      <c r="P2391" s="1" t="s">
        <v>38</v>
      </c>
      <c r="Q2391" s="1" t="s">
        <v>41</v>
      </c>
      <c r="R2391" s="1" t="s">
        <v>20</v>
      </c>
    </row>
    <row r="2392" spans="1:18" hidden="1" x14ac:dyDescent="0.3">
      <c r="A2392" s="1" t="s">
        <v>497</v>
      </c>
      <c r="B2392" s="1">
        <v>24017</v>
      </c>
      <c r="C2392" s="1" t="s">
        <v>12</v>
      </c>
      <c r="D2392" s="6">
        <v>5.2625174199999999E-2</v>
      </c>
      <c r="E2392" s="6" t="s">
        <v>963</v>
      </c>
      <c r="F2392" s="6" t="s">
        <v>963</v>
      </c>
      <c r="G2392" s="6" t="s">
        <v>963</v>
      </c>
      <c r="H2392" s="6">
        <v>4.9163388299999999E-2</v>
      </c>
      <c r="I2392" s="6" t="s">
        <v>964</v>
      </c>
      <c r="J2392" s="6">
        <v>5.0364042999999997E-2</v>
      </c>
      <c r="K2392" s="6" t="s">
        <v>964</v>
      </c>
      <c r="L2392" s="1" t="s">
        <v>40</v>
      </c>
      <c r="M2392" s="1" t="s">
        <v>27</v>
      </c>
      <c r="N2392" s="1" t="s">
        <v>11</v>
      </c>
      <c r="O2392" s="1" t="s">
        <v>28</v>
      </c>
      <c r="P2392" s="1" t="s">
        <v>38</v>
      </c>
      <c r="Q2392" s="1" t="s">
        <v>41</v>
      </c>
      <c r="R2392" s="1" t="s">
        <v>20</v>
      </c>
    </row>
    <row r="2393" spans="1:18" hidden="1" x14ac:dyDescent="0.3">
      <c r="A2393" s="1" t="s">
        <v>811</v>
      </c>
      <c r="B2393" s="1">
        <v>51013</v>
      </c>
      <c r="C2393" s="1" t="s">
        <v>12</v>
      </c>
      <c r="D2393" s="6">
        <v>6.0949122100000003E-2</v>
      </c>
      <c r="E2393" s="6" t="s">
        <v>963</v>
      </c>
      <c r="F2393" s="6" t="s">
        <v>963</v>
      </c>
      <c r="G2393" s="6" t="s">
        <v>963</v>
      </c>
      <c r="H2393" s="6">
        <v>5.2525823200000002E-2</v>
      </c>
      <c r="I2393" s="6" t="s">
        <v>964</v>
      </c>
      <c r="J2393" s="6">
        <v>5.1403645800000002E-2</v>
      </c>
      <c r="K2393" s="6" t="s">
        <v>964</v>
      </c>
      <c r="L2393" s="1" t="s">
        <v>40</v>
      </c>
      <c r="M2393" s="1" t="s">
        <v>27</v>
      </c>
      <c r="N2393" s="1" t="s">
        <v>11</v>
      </c>
      <c r="O2393" s="1" t="s">
        <v>28</v>
      </c>
      <c r="P2393" s="1" t="s">
        <v>38</v>
      </c>
      <c r="Q2393" s="1" t="s">
        <v>41</v>
      </c>
      <c r="R2393" s="1" t="s">
        <v>20</v>
      </c>
    </row>
    <row r="2394" spans="1:18" hidden="1" x14ac:dyDescent="0.3">
      <c r="A2394" s="1" t="s">
        <v>811</v>
      </c>
      <c r="B2394" s="1">
        <v>51510</v>
      </c>
      <c r="C2394" s="1" t="s">
        <v>12</v>
      </c>
      <c r="D2394" s="6">
        <v>8.0823844500000006E-2</v>
      </c>
      <c r="E2394" s="6" t="s">
        <v>963</v>
      </c>
      <c r="F2394" s="6" t="s">
        <v>963</v>
      </c>
      <c r="G2394" s="6" t="s">
        <v>963</v>
      </c>
      <c r="H2394" s="6">
        <v>6.9653808100000006E-2</v>
      </c>
      <c r="I2394" s="6" t="s">
        <v>964</v>
      </c>
      <c r="J2394" s="6">
        <v>6.8165691700000003E-2</v>
      </c>
      <c r="K2394" s="6" t="s">
        <v>964</v>
      </c>
      <c r="L2394" s="1" t="s">
        <v>40</v>
      </c>
      <c r="M2394" s="1" t="s">
        <v>27</v>
      </c>
      <c r="N2394" s="1" t="s">
        <v>11</v>
      </c>
      <c r="O2394" s="1" t="s">
        <v>28</v>
      </c>
      <c r="P2394" s="1" t="s">
        <v>38</v>
      </c>
      <c r="Q2394" s="1" t="s">
        <v>41</v>
      </c>
      <c r="R2394" s="1" t="s">
        <v>20</v>
      </c>
    </row>
    <row r="2395" spans="1:18" hidden="1" x14ac:dyDescent="0.3">
      <c r="A2395" s="1" t="s">
        <v>9</v>
      </c>
      <c r="B2395" s="1">
        <v>11001</v>
      </c>
      <c r="C2395" s="1" t="s">
        <v>10</v>
      </c>
      <c r="D2395" s="6">
        <v>0.13269906109999999</v>
      </c>
      <c r="E2395" s="6" t="s">
        <v>963</v>
      </c>
      <c r="F2395" s="6" t="s">
        <v>963</v>
      </c>
      <c r="G2395" s="6" t="s">
        <v>963</v>
      </c>
      <c r="H2395" s="6">
        <v>0.1282194002</v>
      </c>
      <c r="I2395" s="6" t="s">
        <v>964</v>
      </c>
      <c r="J2395" s="6">
        <v>0.13292706039999999</v>
      </c>
      <c r="K2395" s="6" t="s">
        <v>964</v>
      </c>
      <c r="L2395" s="1" t="s">
        <v>40</v>
      </c>
      <c r="M2395" s="1" t="s">
        <v>27</v>
      </c>
      <c r="N2395" s="1" t="s">
        <v>11</v>
      </c>
      <c r="O2395" s="1" t="s">
        <v>28</v>
      </c>
      <c r="P2395" s="1" t="s">
        <v>38</v>
      </c>
      <c r="Q2395" s="1" t="s">
        <v>41</v>
      </c>
      <c r="R2395" s="1" t="s">
        <v>20</v>
      </c>
    </row>
    <row r="2396" spans="1:18" hidden="1" x14ac:dyDescent="0.3">
      <c r="A2396" s="1" t="s">
        <v>811</v>
      </c>
      <c r="B2396" s="1">
        <v>51683</v>
      </c>
      <c r="C2396" s="1" t="s">
        <v>10</v>
      </c>
      <c r="D2396" s="6">
        <v>0.1489444788</v>
      </c>
      <c r="E2396" s="6" t="s">
        <v>963</v>
      </c>
      <c r="F2396" s="6" t="s">
        <v>963</v>
      </c>
      <c r="G2396" s="6" t="s">
        <v>963</v>
      </c>
      <c r="H2396" s="6">
        <v>0.13369213629999999</v>
      </c>
      <c r="I2396" s="6" t="s">
        <v>964</v>
      </c>
      <c r="J2396" s="6">
        <v>0.13101755230000001</v>
      </c>
      <c r="K2396" s="6" t="s">
        <v>964</v>
      </c>
      <c r="L2396" s="1" t="s">
        <v>40</v>
      </c>
      <c r="M2396" s="1" t="s">
        <v>27</v>
      </c>
      <c r="N2396" s="1" t="s">
        <v>11</v>
      </c>
      <c r="O2396" s="1" t="s">
        <v>28</v>
      </c>
      <c r="P2396" s="1" t="s">
        <v>38</v>
      </c>
      <c r="Q2396" s="1" t="s">
        <v>41</v>
      </c>
      <c r="R2396" s="1" t="s">
        <v>20</v>
      </c>
    </row>
    <row r="2397" spans="1:18" hidden="1" x14ac:dyDescent="0.3">
      <c r="A2397" s="1" t="s">
        <v>497</v>
      </c>
      <c r="B2397" s="1">
        <v>24021</v>
      </c>
      <c r="C2397" s="1" t="s">
        <v>12</v>
      </c>
      <c r="D2397" s="6">
        <v>0.31999506459999999</v>
      </c>
      <c r="E2397" s="6" t="s">
        <v>963</v>
      </c>
      <c r="F2397" s="6" t="s">
        <v>963</v>
      </c>
      <c r="G2397" s="6" t="s">
        <v>963</v>
      </c>
      <c r="H2397" s="6">
        <v>0.29894488209999998</v>
      </c>
      <c r="I2397" s="6" t="s">
        <v>964</v>
      </c>
      <c r="J2397" s="6">
        <v>0.30624591559999997</v>
      </c>
      <c r="K2397" s="6" t="s">
        <v>964</v>
      </c>
      <c r="L2397" s="1" t="s">
        <v>40</v>
      </c>
      <c r="M2397" s="1" t="s">
        <v>27</v>
      </c>
      <c r="N2397" s="1" t="s">
        <v>11</v>
      </c>
      <c r="O2397" s="1" t="s">
        <v>28</v>
      </c>
      <c r="P2397" s="1" t="s">
        <v>38</v>
      </c>
      <c r="Q2397" s="1" t="s">
        <v>41</v>
      </c>
      <c r="R2397" s="1" t="s">
        <v>20</v>
      </c>
    </row>
    <row r="2398" spans="1:18" hidden="1" x14ac:dyDescent="0.3">
      <c r="A2398" s="1" t="s">
        <v>811</v>
      </c>
      <c r="B2398" s="1">
        <v>51153</v>
      </c>
      <c r="C2398" s="1" t="s">
        <v>12</v>
      </c>
      <c r="D2398" s="6">
        <v>0.36701936219999998</v>
      </c>
      <c r="E2398" s="6" t="s">
        <v>963</v>
      </c>
      <c r="F2398" s="6" t="s">
        <v>963</v>
      </c>
      <c r="G2398" s="6" t="s">
        <v>963</v>
      </c>
      <c r="H2398" s="6">
        <v>0.31629665579999999</v>
      </c>
      <c r="I2398" s="6" t="s">
        <v>964</v>
      </c>
      <c r="J2398" s="6">
        <v>0.3095392401</v>
      </c>
      <c r="K2398" s="6" t="s">
        <v>964</v>
      </c>
      <c r="L2398" s="1" t="s">
        <v>40</v>
      </c>
      <c r="M2398" s="1" t="s">
        <v>27</v>
      </c>
      <c r="N2398" s="1" t="s">
        <v>11</v>
      </c>
      <c r="O2398" s="1" t="s">
        <v>28</v>
      </c>
      <c r="P2398" s="1" t="s">
        <v>38</v>
      </c>
      <c r="Q2398" s="1" t="s">
        <v>41</v>
      </c>
      <c r="R2398" s="1" t="s">
        <v>20</v>
      </c>
    </row>
    <row r="2399" spans="1:18" hidden="1" x14ac:dyDescent="0.3">
      <c r="A2399" s="1" t="s">
        <v>811</v>
      </c>
      <c r="B2399" s="1">
        <v>51685</v>
      </c>
      <c r="C2399" s="1" t="s">
        <v>10</v>
      </c>
      <c r="D2399" s="6">
        <v>0.37236111830000002</v>
      </c>
      <c r="E2399" s="6" t="s">
        <v>963</v>
      </c>
      <c r="F2399" s="6" t="s">
        <v>963</v>
      </c>
      <c r="G2399" s="6" t="s">
        <v>963</v>
      </c>
      <c r="H2399" s="6">
        <v>0.33423026690000002</v>
      </c>
      <c r="I2399" s="6" t="s">
        <v>964</v>
      </c>
      <c r="J2399" s="6">
        <v>0.32754387429999998</v>
      </c>
      <c r="K2399" s="6" t="s">
        <v>964</v>
      </c>
      <c r="L2399" s="1" t="s">
        <v>40</v>
      </c>
      <c r="M2399" s="1" t="s">
        <v>27</v>
      </c>
      <c r="N2399" s="1" t="s">
        <v>11</v>
      </c>
      <c r="O2399" s="1" t="s">
        <v>28</v>
      </c>
      <c r="P2399" s="1" t="s">
        <v>38</v>
      </c>
      <c r="Q2399" s="1" t="s">
        <v>41</v>
      </c>
      <c r="R2399" s="1" t="s">
        <v>20</v>
      </c>
    </row>
    <row r="2400" spans="1:18" hidden="1" x14ac:dyDescent="0.3">
      <c r="A2400" s="1" t="s">
        <v>811</v>
      </c>
      <c r="B2400" s="1">
        <v>51610</v>
      </c>
      <c r="C2400" s="1" t="s">
        <v>10</v>
      </c>
      <c r="D2400" s="6">
        <v>0.39363889130000002</v>
      </c>
      <c r="E2400" s="6" t="s">
        <v>963</v>
      </c>
      <c r="F2400" s="6" t="s">
        <v>963</v>
      </c>
      <c r="G2400" s="6" t="s">
        <v>963</v>
      </c>
      <c r="H2400" s="6">
        <v>0.35332919940000002</v>
      </c>
      <c r="I2400" s="6" t="s">
        <v>964</v>
      </c>
      <c r="J2400" s="6">
        <v>0.34626065230000003</v>
      </c>
      <c r="K2400" s="6" t="s">
        <v>964</v>
      </c>
      <c r="L2400" s="1" t="s">
        <v>40</v>
      </c>
      <c r="M2400" s="1" t="s">
        <v>27</v>
      </c>
      <c r="N2400" s="1" t="s">
        <v>11</v>
      </c>
      <c r="O2400" s="1" t="s">
        <v>28</v>
      </c>
      <c r="P2400" s="1" t="s">
        <v>38</v>
      </c>
      <c r="Q2400" s="1" t="s">
        <v>41</v>
      </c>
      <c r="R2400" s="1" t="s">
        <v>20</v>
      </c>
    </row>
    <row r="2401" spans="1:18" hidden="1" x14ac:dyDescent="0.3">
      <c r="A2401" s="1" t="s">
        <v>497</v>
      </c>
      <c r="B2401" s="1">
        <v>24009</v>
      </c>
      <c r="C2401" s="1" t="s">
        <v>10</v>
      </c>
      <c r="D2401" s="6">
        <v>0.43932638390000001</v>
      </c>
      <c r="E2401" s="6" t="s">
        <v>963</v>
      </c>
      <c r="F2401" s="6" t="s">
        <v>963</v>
      </c>
      <c r="G2401" s="6" t="s">
        <v>963</v>
      </c>
      <c r="H2401" s="6">
        <v>0.42775034820000002</v>
      </c>
      <c r="I2401" s="6" t="s">
        <v>964</v>
      </c>
      <c r="J2401" s="6">
        <v>0.43862336029999999</v>
      </c>
      <c r="K2401" s="6" t="s">
        <v>964</v>
      </c>
      <c r="L2401" s="1" t="s">
        <v>40</v>
      </c>
      <c r="M2401" s="1" t="s">
        <v>27</v>
      </c>
      <c r="N2401" s="1" t="s">
        <v>11</v>
      </c>
      <c r="O2401" s="1" t="s">
        <v>28</v>
      </c>
      <c r="P2401" s="1" t="s">
        <v>38</v>
      </c>
      <c r="Q2401" s="1" t="s">
        <v>41</v>
      </c>
      <c r="R2401" s="1" t="s">
        <v>20</v>
      </c>
    </row>
    <row r="2402" spans="1:18" hidden="1" x14ac:dyDescent="0.3">
      <c r="A2402" s="1" t="s">
        <v>811</v>
      </c>
      <c r="B2402" s="1">
        <v>51600</v>
      </c>
      <c r="C2402" s="1" t="s">
        <v>10</v>
      </c>
      <c r="D2402" s="6">
        <v>0.61173624110000002</v>
      </c>
      <c r="E2402" s="6" t="s">
        <v>963</v>
      </c>
      <c r="F2402" s="6" t="s">
        <v>963</v>
      </c>
      <c r="G2402" s="6" t="s">
        <v>963</v>
      </c>
      <c r="H2402" s="6">
        <v>0.54909250310000002</v>
      </c>
      <c r="I2402" s="6" t="s">
        <v>964</v>
      </c>
      <c r="J2402" s="6">
        <v>0.53810767309999996</v>
      </c>
      <c r="K2402" s="6" t="s">
        <v>964</v>
      </c>
      <c r="L2402" s="1" t="s">
        <v>40</v>
      </c>
      <c r="M2402" s="1" t="s">
        <v>27</v>
      </c>
      <c r="N2402" s="1" t="s">
        <v>11</v>
      </c>
      <c r="O2402" s="1" t="s">
        <v>28</v>
      </c>
      <c r="P2402" s="1" t="s">
        <v>38</v>
      </c>
      <c r="Q2402" s="1" t="s">
        <v>41</v>
      </c>
      <c r="R2402" s="1" t="s">
        <v>20</v>
      </c>
    </row>
    <row r="2403" spans="1:18" hidden="1" x14ac:dyDescent="0.3">
      <c r="A2403" s="1" t="s">
        <v>497</v>
      </c>
      <c r="B2403" s="1">
        <v>24033</v>
      </c>
      <c r="C2403" s="1" t="s">
        <v>12</v>
      </c>
      <c r="D2403" s="6">
        <v>0.61749685089999995</v>
      </c>
      <c r="E2403" s="6" t="s">
        <v>963</v>
      </c>
      <c r="F2403" s="6" t="s">
        <v>963</v>
      </c>
      <c r="G2403" s="6" t="s">
        <v>963</v>
      </c>
      <c r="H2403" s="6">
        <v>0.57687686859999998</v>
      </c>
      <c r="I2403" s="6" t="s">
        <v>964</v>
      </c>
      <c r="J2403" s="6">
        <v>0.59096517559999995</v>
      </c>
      <c r="K2403" s="6" t="s">
        <v>964</v>
      </c>
      <c r="L2403" s="1" t="s">
        <v>40</v>
      </c>
      <c r="M2403" s="1" t="s">
        <v>27</v>
      </c>
      <c r="N2403" s="1" t="s">
        <v>11</v>
      </c>
      <c r="O2403" s="1" t="s">
        <v>28</v>
      </c>
      <c r="P2403" s="1" t="s">
        <v>38</v>
      </c>
      <c r="Q2403" s="1" t="s">
        <v>41</v>
      </c>
      <c r="R2403" s="1" t="s">
        <v>20</v>
      </c>
    </row>
    <row r="2404" spans="1:18" hidden="1" x14ac:dyDescent="0.3">
      <c r="A2404" s="1" t="s">
        <v>497</v>
      </c>
      <c r="B2404" s="1">
        <v>24017</v>
      </c>
      <c r="C2404" s="1" t="s">
        <v>10</v>
      </c>
      <c r="D2404" s="6">
        <v>0.63344705410000002</v>
      </c>
      <c r="E2404" s="6" t="s">
        <v>963</v>
      </c>
      <c r="F2404" s="6" t="s">
        <v>963</v>
      </c>
      <c r="G2404" s="6" t="s">
        <v>963</v>
      </c>
      <c r="H2404" s="6">
        <v>0.61675628289999995</v>
      </c>
      <c r="I2404" s="6" t="s">
        <v>964</v>
      </c>
      <c r="J2404" s="6">
        <v>0.63243293160000003</v>
      </c>
      <c r="K2404" s="6" t="s">
        <v>964</v>
      </c>
      <c r="L2404" s="1" t="s">
        <v>40</v>
      </c>
      <c r="M2404" s="1" t="s">
        <v>27</v>
      </c>
      <c r="N2404" s="1" t="s">
        <v>11</v>
      </c>
      <c r="O2404" s="1" t="s">
        <v>28</v>
      </c>
      <c r="P2404" s="1" t="s">
        <v>38</v>
      </c>
      <c r="Q2404" s="1" t="s">
        <v>41</v>
      </c>
      <c r="R2404" s="1" t="s">
        <v>20</v>
      </c>
    </row>
    <row r="2405" spans="1:18" hidden="1" x14ac:dyDescent="0.3">
      <c r="A2405" s="1" t="s">
        <v>811</v>
      </c>
      <c r="B2405" s="1">
        <v>51107</v>
      </c>
      <c r="C2405" s="1" t="s">
        <v>12</v>
      </c>
      <c r="D2405" s="6">
        <v>0.71725637499999995</v>
      </c>
      <c r="E2405" s="6" t="s">
        <v>963</v>
      </c>
      <c r="F2405" s="6" t="s">
        <v>963</v>
      </c>
      <c r="G2405" s="6" t="s">
        <v>963</v>
      </c>
      <c r="H2405" s="6">
        <v>0.61812970769999998</v>
      </c>
      <c r="I2405" s="6" t="s">
        <v>964</v>
      </c>
      <c r="J2405" s="6">
        <v>0.60492491940000004</v>
      </c>
      <c r="K2405" s="6" t="s">
        <v>964</v>
      </c>
      <c r="L2405" s="1" t="s">
        <v>40</v>
      </c>
      <c r="M2405" s="1" t="s">
        <v>27</v>
      </c>
      <c r="N2405" s="1" t="s">
        <v>11</v>
      </c>
      <c r="O2405" s="1" t="s">
        <v>28</v>
      </c>
      <c r="P2405" s="1" t="s">
        <v>38</v>
      </c>
      <c r="Q2405" s="1" t="s">
        <v>41</v>
      </c>
      <c r="R2405" s="1" t="s">
        <v>20</v>
      </c>
    </row>
    <row r="2406" spans="1:18" hidden="1" x14ac:dyDescent="0.3">
      <c r="A2406" s="1" t="s">
        <v>811</v>
      </c>
      <c r="B2406" s="1">
        <v>51013</v>
      </c>
      <c r="C2406" s="1" t="s">
        <v>10</v>
      </c>
      <c r="D2406" s="6">
        <v>0.73408345419999999</v>
      </c>
      <c r="E2406" s="6" t="s">
        <v>963</v>
      </c>
      <c r="F2406" s="6" t="s">
        <v>963</v>
      </c>
      <c r="G2406" s="6" t="s">
        <v>963</v>
      </c>
      <c r="H2406" s="6">
        <v>0.65891127780000003</v>
      </c>
      <c r="I2406" s="6" t="s">
        <v>964</v>
      </c>
      <c r="J2406" s="6">
        <v>0.64572937679999998</v>
      </c>
      <c r="K2406" s="6" t="s">
        <v>964</v>
      </c>
      <c r="L2406" s="1" t="s">
        <v>40</v>
      </c>
      <c r="M2406" s="1" t="s">
        <v>27</v>
      </c>
      <c r="N2406" s="1" t="s">
        <v>11</v>
      </c>
      <c r="O2406" s="1" t="s">
        <v>28</v>
      </c>
      <c r="P2406" s="1" t="s">
        <v>38</v>
      </c>
      <c r="Q2406" s="1" t="s">
        <v>41</v>
      </c>
      <c r="R2406" s="1" t="s">
        <v>20</v>
      </c>
    </row>
    <row r="2407" spans="1:18" hidden="1" x14ac:dyDescent="0.3">
      <c r="A2407" s="1" t="s">
        <v>811</v>
      </c>
      <c r="B2407" s="1">
        <v>51510</v>
      </c>
      <c r="C2407" s="1" t="s">
        <v>10</v>
      </c>
      <c r="D2407" s="6">
        <v>0.97345843310000002</v>
      </c>
      <c r="E2407" s="6" t="s">
        <v>963</v>
      </c>
      <c r="F2407" s="6" t="s">
        <v>963</v>
      </c>
      <c r="G2407" s="6" t="s">
        <v>963</v>
      </c>
      <c r="H2407" s="6">
        <v>0.87377378780000003</v>
      </c>
      <c r="I2407" s="6" t="s">
        <v>964</v>
      </c>
      <c r="J2407" s="6">
        <v>0.85629315910000003</v>
      </c>
      <c r="K2407" s="6" t="s">
        <v>964</v>
      </c>
      <c r="L2407" s="1" t="s">
        <v>40</v>
      </c>
      <c r="M2407" s="1" t="s">
        <v>27</v>
      </c>
      <c r="N2407" s="1" t="s">
        <v>11</v>
      </c>
      <c r="O2407" s="1" t="s">
        <v>28</v>
      </c>
      <c r="P2407" s="1" t="s">
        <v>38</v>
      </c>
      <c r="Q2407" s="1" t="s">
        <v>41</v>
      </c>
      <c r="R2407" s="1" t="s">
        <v>20</v>
      </c>
    </row>
    <row r="2408" spans="1:18" hidden="1" x14ac:dyDescent="0.3">
      <c r="A2408" s="1" t="s">
        <v>497</v>
      </c>
      <c r="B2408" s="1">
        <v>24031</v>
      </c>
      <c r="C2408" s="1" t="s">
        <v>12</v>
      </c>
      <c r="D2408" s="6">
        <v>1.2638538989999999</v>
      </c>
      <c r="E2408" s="6" t="s">
        <v>963</v>
      </c>
      <c r="F2408" s="6" t="s">
        <v>963</v>
      </c>
      <c r="G2408" s="6" t="s">
        <v>963</v>
      </c>
      <c r="H2408" s="6">
        <v>1.1807146792000001</v>
      </c>
      <c r="I2408" s="6" t="s">
        <v>964</v>
      </c>
      <c r="J2408" s="6">
        <v>1.2095507229</v>
      </c>
      <c r="K2408" s="6" t="s">
        <v>964</v>
      </c>
      <c r="L2408" s="1" t="s">
        <v>40</v>
      </c>
      <c r="M2408" s="1" t="s">
        <v>27</v>
      </c>
      <c r="N2408" s="1" t="s">
        <v>11</v>
      </c>
      <c r="O2408" s="1" t="s">
        <v>28</v>
      </c>
      <c r="P2408" s="1" t="s">
        <v>38</v>
      </c>
      <c r="Q2408" s="1" t="s">
        <v>41</v>
      </c>
      <c r="R2408" s="1" t="s">
        <v>20</v>
      </c>
    </row>
    <row r="2409" spans="1:18" hidden="1" x14ac:dyDescent="0.3">
      <c r="A2409" s="1" t="s">
        <v>811</v>
      </c>
      <c r="B2409" s="1">
        <v>51059</v>
      </c>
      <c r="C2409" s="1" t="s">
        <v>12</v>
      </c>
      <c r="D2409" s="6">
        <v>1.3576641729000001</v>
      </c>
      <c r="E2409" s="6" t="s">
        <v>963</v>
      </c>
      <c r="F2409" s="6" t="s">
        <v>963</v>
      </c>
      <c r="G2409" s="6" t="s">
        <v>963</v>
      </c>
      <c r="H2409" s="6">
        <v>1.1700315076000001</v>
      </c>
      <c r="I2409" s="6" t="s">
        <v>964</v>
      </c>
      <c r="J2409" s="6">
        <v>1.1450359191999999</v>
      </c>
      <c r="K2409" s="6" t="s">
        <v>964</v>
      </c>
      <c r="L2409" s="1" t="s">
        <v>40</v>
      </c>
      <c r="M2409" s="1" t="s">
        <v>27</v>
      </c>
      <c r="N2409" s="1" t="s">
        <v>11</v>
      </c>
      <c r="O2409" s="1" t="s">
        <v>28</v>
      </c>
      <c r="P2409" s="1" t="s">
        <v>38</v>
      </c>
      <c r="Q2409" s="1" t="s">
        <v>41</v>
      </c>
      <c r="R2409" s="1" t="s">
        <v>20</v>
      </c>
    </row>
    <row r="2410" spans="1:18" hidden="1" x14ac:dyDescent="0.3">
      <c r="A2410" s="1" t="s">
        <v>497</v>
      </c>
      <c r="B2410" s="1">
        <v>24021</v>
      </c>
      <c r="C2410" s="1" t="s">
        <v>10</v>
      </c>
      <c r="D2410" s="6">
        <v>3.8517680810999999</v>
      </c>
      <c r="E2410" s="6" t="s">
        <v>963</v>
      </c>
      <c r="F2410" s="6" t="s">
        <v>963</v>
      </c>
      <c r="G2410" s="6" t="s">
        <v>963</v>
      </c>
      <c r="H2410" s="6">
        <v>3.7502749909999999</v>
      </c>
      <c r="I2410" s="6" t="s">
        <v>964</v>
      </c>
      <c r="J2410" s="6">
        <v>3.8456000456999999</v>
      </c>
      <c r="K2410" s="6" t="s">
        <v>964</v>
      </c>
      <c r="L2410" s="1" t="s">
        <v>40</v>
      </c>
      <c r="M2410" s="1" t="s">
        <v>27</v>
      </c>
      <c r="N2410" s="1" t="s">
        <v>11</v>
      </c>
      <c r="O2410" s="1" t="s">
        <v>28</v>
      </c>
      <c r="P2410" s="1" t="s">
        <v>38</v>
      </c>
      <c r="Q2410" s="1" t="s">
        <v>41</v>
      </c>
      <c r="R2410" s="1" t="s">
        <v>20</v>
      </c>
    </row>
    <row r="2411" spans="1:18" hidden="1" x14ac:dyDescent="0.3">
      <c r="A2411" s="1" t="s">
        <v>811</v>
      </c>
      <c r="B2411" s="1">
        <v>51153</v>
      </c>
      <c r="C2411" s="1" t="s">
        <v>10</v>
      </c>
      <c r="D2411" s="6">
        <v>4.4204557917000002</v>
      </c>
      <c r="E2411" s="6" t="s">
        <v>963</v>
      </c>
      <c r="F2411" s="6" t="s">
        <v>963</v>
      </c>
      <c r="G2411" s="6" t="s">
        <v>963</v>
      </c>
      <c r="H2411" s="6">
        <v>3.9677883831999998</v>
      </c>
      <c r="I2411" s="6" t="s">
        <v>964</v>
      </c>
      <c r="J2411" s="6">
        <v>3.8884153845</v>
      </c>
      <c r="K2411" s="6" t="s">
        <v>964</v>
      </c>
      <c r="L2411" s="1" t="s">
        <v>40</v>
      </c>
      <c r="M2411" s="1" t="s">
        <v>27</v>
      </c>
      <c r="N2411" s="1" t="s">
        <v>11</v>
      </c>
      <c r="O2411" s="1" t="s">
        <v>28</v>
      </c>
      <c r="P2411" s="1" t="s">
        <v>38</v>
      </c>
      <c r="Q2411" s="1" t="s">
        <v>41</v>
      </c>
      <c r="R2411" s="1" t="s">
        <v>20</v>
      </c>
    </row>
    <row r="2412" spans="1:18" hidden="1" x14ac:dyDescent="0.3">
      <c r="A2412" s="1" t="s">
        <v>497</v>
      </c>
      <c r="B2412" s="1">
        <v>24033</v>
      </c>
      <c r="C2412" s="1" t="s">
        <v>10</v>
      </c>
      <c r="D2412" s="6">
        <v>7.4327894039000002</v>
      </c>
      <c r="E2412" s="6" t="s">
        <v>963</v>
      </c>
      <c r="F2412" s="6" t="s">
        <v>963</v>
      </c>
      <c r="G2412" s="6" t="s">
        <v>963</v>
      </c>
      <c r="H2412" s="6">
        <v>7.2369367860000002</v>
      </c>
      <c r="I2412" s="6" t="s">
        <v>964</v>
      </c>
      <c r="J2412" s="6">
        <v>7.4208909099999998</v>
      </c>
      <c r="K2412" s="6" t="s">
        <v>964</v>
      </c>
      <c r="L2412" s="1" t="s">
        <v>40</v>
      </c>
      <c r="M2412" s="1" t="s">
        <v>27</v>
      </c>
      <c r="N2412" s="1" t="s">
        <v>11</v>
      </c>
      <c r="O2412" s="1" t="s">
        <v>28</v>
      </c>
      <c r="P2412" s="1" t="s">
        <v>38</v>
      </c>
      <c r="Q2412" s="1" t="s">
        <v>41</v>
      </c>
      <c r="R2412" s="1" t="s">
        <v>20</v>
      </c>
    </row>
    <row r="2413" spans="1:18" hidden="1" x14ac:dyDescent="0.3">
      <c r="A2413" s="1" t="s">
        <v>811</v>
      </c>
      <c r="B2413" s="1">
        <v>51107</v>
      </c>
      <c r="C2413" s="1" t="s">
        <v>10</v>
      </c>
      <c r="D2413" s="6">
        <v>8.6387813679000001</v>
      </c>
      <c r="E2413" s="6" t="s">
        <v>963</v>
      </c>
      <c r="F2413" s="6" t="s">
        <v>963</v>
      </c>
      <c r="G2413" s="6" t="s">
        <v>963</v>
      </c>
      <c r="H2413" s="6">
        <v>7.7541451154000001</v>
      </c>
      <c r="I2413" s="6" t="s">
        <v>964</v>
      </c>
      <c r="J2413" s="6">
        <v>7.5990149545000003</v>
      </c>
      <c r="K2413" s="6" t="s">
        <v>964</v>
      </c>
      <c r="L2413" s="1" t="s">
        <v>40</v>
      </c>
      <c r="M2413" s="1" t="s">
        <v>27</v>
      </c>
      <c r="N2413" s="1" t="s">
        <v>11</v>
      </c>
      <c r="O2413" s="1" t="s">
        <v>28</v>
      </c>
      <c r="P2413" s="1" t="s">
        <v>38</v>
      </c>
      <c r="Q2413" s="1" t="s">
        <v>41</v>
      </c>
      <c r="R2413" s="1" t="s">
        <v>20</v>
      </c>
    </row>
    <row r="2414" spans="1:18" hidden="1" x14ac:dyDescent="0.3">
      <c r="A2414" s="1" t="s">
        <v>497</v>
      </c>
      <c r="B2414" s="1">
        <v>24031</v>
      </c>
      <c r="C2414" s="1" t="s">
        <v>10</v>
      </c>
      <c r="D2414" s="6">
        <v>15.212953893</v>
      </c>
      <c r="E2414" s="6" t="s">
        <v>963</v>
      </c>
      <c r="F2414" s="6" t="s">
        <v>963</v>
      </c>
      <c r="G2414" s="6" t="s">
        <v>963</v>
      </c>
      <c r="H2414" s="6">
        <v>14.812098095</v>
      </c>
      <c r="I2414" s="6" t="s">
        <v>964</v>
      </c>
      <c r="J2414" s="6">
        <v>15.188597853999999</v>
      </c>
      <c r="K2414" s="6" t="s">
        <v>964</v>
      </c>
      <c r="L2414" s="1" t="s">
        <v>40</v>
      </c>
      <c r="M2414" s="1" t="s">
        <v>27</v>
      </c>
      <c r="N2414" s="1" t="s">
        <v>11</v>
      </c>
      <c r="O2414" s="1" t="s">
        <v>28</v>
      </c>
      <c r="P2414" s="1" t="s">
        <v>38</v>
      </c>
      <c r="Q2414" s="1" t="s">
        <v>41</v>
      </c>
      <c r="R2414" s="1" t="s">
        <v>20</v>
      </c>
    </row>
    <row r="2415" spans="1:18" hidden="1" x14ac:dyDescent="0.3">
      <c r="A2415" s="1" t="s">
        <v>811</v>
      </c>
      <c r="B2415" s="1">
        <v>51059</v>
      </c>
      <c r="C2415" s="1" t="s">
        <v>10</v>
      </c>
      <c r="D2415" s="6">
        <v>16.351973423</v>
      </c>
      <c r="E2415" s="6" t="s">
        <v>963</v>
      </c>
      <c r="F2415" s="6" t="s">
        <v>963</v>
      </c>
      <c r="G2415" s="6" t="s">
        <v>963</v>
      </c>
      <c r="H2415" s="6">
        <v>14.677483298</v>
      </c>
      <c r="I2415" s="6" t="s">
        <v>964</v>
      </c>
      <c r="J2415" s="6">
        <v>14.383845479</v>
      </c>
      <c r="K2415" s="6" t="s">
        <v>964</v>
      </c>
      <c r="L2415" s="1" t="s">
        <v>40</v>
      </c>
      <c r="M2415" s="1" t="s">
        <v>27</v>
      </c>
      <c r="N2415" s="1" t="s">
        <v>11</v>
      </c>
      <c r="O2415" s="1" t="s">
        <v>28</v>
      </c>
      <c r="P2415" s="1" t="s">
        <v>38</v>
      </c>
      <c r="Q2415" s="1" t="s">
        <v>41</v>
      </c>
      <c r="R2415" s="1" t="s">
        <v>20</v>
      </c>
    </row>
    <row r="2416" spans="1:18" hidden="1" x14ac:dyDescent="0.3">
      <c r="A2416" s="1" t="s">
        <v>811</v>
      </c>
      <c r="B2416" s="1">
        <v>51683</v>
      </c>
      <c r="C2416" s="1" t="s">
        <v>12</v>
      </c>
      <c r="D2416" s="6">
        <v>1.1670258E-3</v>
      </c>
      <c r="E2416" s="6" t="s">
        <v>963</v>
      </c>
      <c r="F2416" s="6" t="s">
        <v>963</v>
      </c>
      <c r="G2416" s="6" t="s">
        <v>963</v>
      </c>
      <c r="H2416" s="6">
        <v>4.036178E-4</v>
      </c>
      <c r="I2416" s="6" t="s">
        <v>964</v>
      </c>
      <c r="J2416" s="5" t="s">
        <v>14</v>
      </c>
      <c r="K2416" s="6" t="s">
        <v>964</v>
      </c>
      <c r="L2416" s="1" t="s">
        <v>503</v>
      </c>
      <c r="M2416" s="1" t="s">
        <v>27</v>
      </c>
      <c r="N2416" s="1" t="s">
        <v>11</v>
      </c>
      <c r="O2416" s="1" t="s">
        <v>28</v>
      </c>
      <c r="P2416" s="1" t="s">
        <v>38</v>
      </c>
      <c r="Q2416" s="1" t="s">
        <v>504</v>
      </c>
      <c r="R2416" s="1" t="s">
        <v>20</v>
      </c>
    </row>
    <row r="2417" spans="1:18" hidden="1" x14ac:dyDescent="0.3">
      <c r="A2417" s="1" t="s">
        <v>811</v>
      </c>
      <c r="B2417" s="1">
        <v>51685</v>
      </c>
      <c r="C2417" s="1" t="s">
        <v>12</v>
      </c>
      <c r="D2417" s="6">
        <v>2.9175613E-3</v>
      </c>
      <c r="E2417" s="6" t="s">
        <v>963</v>
      </c>
      <c r="F2417" s="6" t="s">
        <v>963</v>
      </c>
      <c r="G2417" s="6" t="s">
        <v>963</v>
      </c>
      <c r="H2417" s="6">
        <v>1.0090444999999999E-3</v>
      </c>
      <c r="I2417" s="6" t="s">
        <v>964</v>
      </c>
      <c r="J2417" s="6">
        <v>5.5105200000000001E-4</v>
      </c>
      <c r="K2417" s="6" t="s">
        <v>964</v>
      </c>
      <c r="L2417" s="1" t="s">
        <v>503</v>
      </c>
      <c r="M2417" s="1" t="s">
        <v>27</v>
      </c>
      <c r="N2417" s="1" t="s">
        <v>11</v>
      </c>
      <c r="O2417" s="1" t="s">
        <v>28</v>
      </c>
      <c r="P2417" s="1" t="s">
        <v>38</v>
      </c>
      <c r="Q2417" s="1" t="s">
        <v>504</v>
      </c>
      <c r="R2417" s="1" t="s">
        <v>20</v>
      </c>
    </row>
    <row r="2418" spans="1:18" hidden="1" x14ac:dyDescent="0.3">
      <c r="A2418" s="1" t="s">
        <v>811</v>
      </c>
      <c r="B2418" s="1">
        <v>51610</v>
      </c>
      <c r="C2418" s="1" t="s">
        <v>12</v>
      </c>
      <c r="D2418" s="6">
        <v>3.08428E-3</v>
      </c>
      <c r="E2418" s="6" t="s">
        <v>963</v>
      </c>
      <c r="F2418" s="6" t="s">
        <v>963</v>
      </c>
      <c r="G2418" s="6" t="s">
        <v>963</v>
      </c>
      <c r="H2418" s="6">
        <v>1.0667037E-3</v>
      </c>
      <c r="I2418" s="6" t="s">
        <v>964</v>
      </c>
      <c r="J2418" s="6">
        <v>5.82541E-4</v>
      </c>
      <c r="K2418" s="6" t="s">
        <v>964</v>
      </c>
      <c r="L2418" s="1" t="s">
        <v>503</v>
      </c>
      <c r="M2418" s="1" t="s">
        <v>27</v>
      </c>
      <c r="N2418" s="1" t="s">
        <v>11</v>
      </c>
      <c r="O2418" s="1" t="s">
        <v>28</v>
      </c>
      <c r="P2418" s="1" t="s">
        <v>38</v>
      </c>
      <c r="Q2418" s="1" t="s">
        <v>504</v>
      </c>
      <c r="R2418" s="1" t="s">
        <v>20</v>
      </c>
    </row>
    <row r="2419" spans="1:18" hidden="1" x14ac:dyDescent="0.3">
      <c r="A2419" s="1" t="s">
        <v>497</v>
      </c>
      <c r="B2419" s="1">
        <v>24009</v>
      </c>
      <c r="C2419" s="1" t="s">
        <v>12</v>
      </c>
      <c r="D2419" s="6">
        <v>3.3768757999999999E-3</v>
      </c>
      <c r="E2419" s="6" t="s">
        <v>963</v>
      </c>
      <c r="F2419" s="6" t="s">
        <v>963</v>
      </c>
      <c r="G2419" s="6" t="s">
        <v>963</v>
      </c>
      <c r="H2419" s="6">
        <v>1.2362224000000001E-3</v>
      </c>
      <c r="I2419" s="6" t="s">
        <v>964</v>
      </c>
      <c r="J2419" s="6">
        <v>6.7777660000000004E-4</v>
      </c>
      <c r="K2419" s="6" t="s">
        <v>964</v>
      </c>
      <c r="L2419" s="1" t="s">
        <v>503</v>
      </c>
      <c r="M2419" s="1" t="s">
        <v>27</v>
      </c>
      <c r="N2419" s="1" t="s">
        <v>11</v>
      </c>
      <c r="O2419" s="1" t="s">
        <v>28</v>
      </c>
      <c r="P2419" s="1" t="s">
        <v>38</v>
      </c>
      <c r="Q2419" s="1" t="s">
        <v>504</v>
      </c>
      <c r="R2419" s="1" t="s">
        <v>20</v>
      </c>
    </row>
    <row r="2420" spans="1:18" hidden="1" x14ac:dyDescent="0.3">
      <c r="A2420" s="1" t="s">
        <v>497</v>
      </c>
      <c r="B2420" s="1">
        <v>24017</v>
      </c>
      <c r="C2420" s="1" t="s">
        <v>12</v>
      </c>
      <c r="D2420" s="6">
        <v>4.8689772999999997E-3</v>
      </c>
      <c r="E2420" s="6" t="s">
        <v>963</v>
      </c>
      <c r="F2420" s="6" t="s">
        <v>963</v>
      </c>
      <c r="G2420" s="6" t="s">
        <v>963</v>
      </c>
      <c r="H2420" s="6">
        <v>1.7824606E-3</v>
      </c>
      <c r="I2420" s="6" t="s">
        <v>964</v>
      </c>
      <c r="J2420" s="6">
        <v>9.7726020000000005E-4</v>
      </c>
      <c r="K2420" s="6" t="s">
        <v>964</v>
      </c>
      <c r="L2420" s="1" t="s">
        <v>503</v>
      </c>
      <c r="M2420" s="1" t="s">
        <v>27</v>
      </c>
      <c r="N2420" s="1" t="s">
        <v>11</v>
      </c>
      <c r="O2420" s="1" t="s">
        <v>28</v>
      </c>
      <c r="P2420" s="1" t="s">
        <v>38</v>
      </c>
      <c r="Q2420" s="1" t="s">
        <v>504</v>
      </c>
      <c r="R2420" s="1" t="s">
        <v>20</v>
      </c>
    </row>
    <row r="2421" spans="1:18" hidden="1" x14ac:dyDescent="0.3">
      <c r="A2421" s="1" t="s">
        <v>811</v>
      </c>
      <c r="B2421" s="1">
        <v>51013</v>
      </c>
      <c r="C2421" s="1" t="s">
        <v>12</v>
      </c>
      <c r="D2421" s="6">
        <v>5.7517667E-3</v>
      </c>
      <c r="E2421" s="6" t="s">
        <v>963</v>
      </c>
      <c r="F2421" s="6" t="s">
        <v>963</v>
      </c>
      <c r="G2421" s="6" t="s">
        <v>963</v>
      </c>
      <c r="H2421" s="6">
        <v>1.9892588000000001E-3</v>
      </c>
      <c r="I2421" s="6" t="s">
        <v>964</v>
      </c>
      <c r="J2421" s="6">
        <v>1.0863598999999999E-3</v>
      </c>
      <c r="K2421" s="6" t="s">
        <v>964</v>
      </c>
      <c r="L2421" s="1" t="s">
        <v>503</v>
      </c>
      <c r="M2421" s="1" t="s">
        <v>27</v>
      </c>
      <c r="N2421" s="1" t="s">
        <v>11</v>
      </c>
      <c r="O2421" s="1" t="s">
        <v>28</v>
      </c>
      <c r="P2421" s="1" t="s">
        <v>38</v>
      </c>
      <c r="Q2421" s="1" t="s">
        <v>504</v>
      </c>
      <c r="R2421" s="1" t="s">
        <v>20</v>
      </c>
    </row>
    <row r="2422" spans="1:18" hidden="1" x14ac:dyDescent="0.3">
      <c r="A2422" s="1" t="s">
        <v>811</v>
      </c>
      <c r="B2422" s="1">
        <v>51510</v>
      </c>
      <c r="C2422" s="1" t="s">
        <v>12</v>
      </c>
      <c r="D2422" s="6">
        <v>7.6273492000000003E-3</v>
      </c>
      <c r="E2422" s="6" t="s">
        <v>963</v>
      </c>
      <c r="F2422" s="6" t="s">
        <v>963</v>
      </c>
      <c r="G2422" s="6" t="s">
        <v>963</v>
      </c>
      <c r="H2422" s="6">
        <v>2.6379302999999998E-3</v>
      </c>
      <c r="I2422" s="6" t="s">
        <v>964</v>
      </c>
      <c r="J2422" s="6">
        <v>1.4406065E-3</v>
      </c>
      <c r="K2422" s="6" t="s">
        <v>964</v>
      </c>
      <c r="L2422" s="1" t="s">
        <v>503</v>
      </c>
      <c r="M2422" s="1" t="s">
        <v>27</v>
      </c>
      <c r="N2422" s="1" t="s">
        <v>11</v>
      </c>
      <c r="O2422" s="1" t="s">
        <v>28</v>
      </c>
      <c r="P2422" s="1" t="s">
        <v>38</v>
      </c>
      <c r="Q2422" s="1" t="s">
        <v>504</v>
      </c>
      <c r="R2422" s="1" t="s">
        <v>20</v>
      </c>
    </row>
    <row r="2423" spans="1:18" hidden="1" x14ac:dyDescent="0.3">
      <c r="A2423" s="1" t="s">
        <v>811</v>
      </c>
      <c r="B2423" s="1">
        <v>51683</v>
      </c>
      <c r="C2423" s="1" t="s">
        <v>10</v>
      </c>
      <c r="D2423" s="6">
        <v>1.9153455E-2</v>
      </c>
      <c r="E2423" s="6" t="s">
        <v>963</v>
      </c>
      <c r="F2423" s="6" t="s">
        <v>963</v>
      </c>
      <c r="G2423" s="6" t="s">
        <v>963</v>
      </c>
      <c r="H2423" s="6">
        <v>6.6244340999999998E-3</v>
      </c>
      <c r="I2423" s="6" t="s">
        <v>964</v>
      </c>
      <c r="J2423" s="6">
        <v>3.7084588999999999E-3</v>
      </c>
      <c r="K2423" s="6" t="s">
        <v>964</v>
      </c>
      <c r="L2423" s="1" t="s">
        <v>503</v>
      </c>
      <c r="M2423" s="1" t="s">
        <v>27</v>
      </c>
      <c r="N2423" s="1" t="s">
        <v>11</v>
      </c>
      <c r="O2423" s="1" t="s">
        <v>28</v>
      </c>
      <c r="P2423" s="1" t="s">
        <v>38</v>
      </c>
      <c r="Q2423" s="1" t="s">
        <v>504</v>
      </c>
      <c r="R2423" s="1" t="s">
        <v>20</v>
      </c>
    </row>
    <row r="2424" spans="1:18" hidden="1" x14ac:dyDescent="0.3">
      <c r="A2424" s="1" t="s">
        <v>497</v>
      </c>
      <c r="B2424" s="1">
        <v>24021</v>
      </c>
      <c r="C2424" s="1" t="s">
        <v>12</v>
      </c>
      <c r="D2424" s="6">
        <v>2.9606572099999999E-2</v>
      </c>
      <c r="E2424" s="6" t="s">
        <v>963</v>
      </c>
      <c r="F2424" s="6" t="s">
        <v>963</v>
      </c>
      <c r="G2424" s="6" t="s">
        <v>963</v>
      </c>
      <c r="H2424" s="6">
        <v>1.08385085E-2</v>
      </c>
      <c r="I2424" s="6" t="s">
        <v>964</v>
      </c>
      <c r="J2424" s="6">
        <v>5.9423738000000002E-3</v>
      </c>
      <c r="K2424" s="6" t="s">
        <v>964</v>
      </c>
      <c r="L2424" s="1" t="s">
        <v>503</v>
      </c>
      <c r="M2424" s="1" t="s">
        <v>27</v>
      </c>
      <c r="N2424" s="1" t="s">
        <v>11</v>
      </c>
      <c r="O2424" s="1" t="s">
        <v>28</v>
      </c>
      <c r="P2424" s="1" t="s">
        <v>38</v>
      </c>
      <c r="Q2424" s="1" t="s">
        <v>504</v>
      </c>
      <c r="R2424" s="1" t="s">
        <v>20</v>
      </c>
    </row>
    <row r="2425" spans="1:18" hidden="1" x14ac:dyDescent="0.3">
      <c r="A2425" s="1" t="s">
        <v>811</v>
      </c>
      <c r="B2425" s="1">
        <v>51153</v>
      </c>
      <c r="C2425" s="1" t="s">
        <v>12</v>
      </c>
      <c r="D2425" s="6">
        <v>3.4635631E-2</v>
      </c>
      <c r="E2425" s="6" t="s">
        <v>963</v>
      </c>
      <c r="F2425" s="6" t="s">
        <v>963</v>
      </c>
      <c r="G2425" s="6" t="s">
        <v>963</v>
      </c>
      <c r="H2425" s="6">
        <v>1.19788029E-2</v>
      </c>
      <c r="I2425" s="6" t="s">
        <v>964</v>
      </c>
      <c r="J2425" s="6">
        <v>6.5417831000000003E-3</v>
      </c>
      <c r="K2425" s="6" t="s">
        <v>964</v>
      </c>
      <c r="L2425" s="1" t="s">
        <v>503</v>
      </c>
      <c r="M2425" s="1" t="s">
        <v>27</v>
      </c>
      <c r="N2425" s="1" t="s">
        <v>11</v>
      </c>
      <c r="O2425" s="1" t="s">
        <v>28</v>
      </c>
      <c r="P2425" s="1" t="s">
        <v>38</v>
      </c>
      <c r="Q2425" s="1" t="s">
        <v>504</v>
      </c>
      <c r="R2425" s="1" t="s">
        <v>20</v>
      </c>
    </row>
    <row r="2426" spans="1:18" hidden="1" x14ac:dyDescent="0.3">
      <c r="A2426" s="1" t="s">
        <v>811</v>
      </c>
      <c r="B2426" s="1">
        <v>51685</v>
      </c>
      <c r="C2426" s="1" t="s">
        <v>10</v>
      </c>
      <c r="D2426" s="6">
        <v>4.7883668900000002E-2</v>
      </c>
      <c r="E2426" s="6" t="s">
        <v>963</v>
      </c>
      <c r="F2426" s="6" t="s">
        <v>963</v>
      </c>
      <c r="G2426" s="6" t="s">
        <v>963</v>
      </c>
      <c r="H2426" s="6">
        <v>1.6561099999999999E-2</v>
      </c>
      <c r="I2426" s="6" t="s">
        <v>964</v>
      </c>
      <c r="J2426" s="6">
        <v>9.2711562000000001E-3</v>
      </c>
      <c r="K2426" s="6" t="s">
        <v>964</v>
      </c>
      <c r="L2426" s="1" t="s">
        <v>503</v>
      </c>
      <c r="M2426" s="1" t="s">
        <v>27</v>
      </c>
      <c r="N2426" s="1" t="s">
        <v>11</v>
      </c>
      <c r="O2426" s="1" t="s">
        <v>28</v>
      </c>
      <c r="P2426" s="1" t="s">
        <v>38</v>
      </c>
      <c r="Q2426" s="1" t="s">
        <v>504</v>
      </c>
      <c r="R2426" s="1" t="s">
        <v>20</v>
      </c>
    </row>
    <row r="2427" spans="1:18" hidden="1" x14ac:dyDescent="0.3">
      <c r="A2427" s="1" t="s">
        <v>811</v>
      </c>
      <c r="B2427" s="1">
        <v>51610</v>
      </c>
      <c r="C2427" s="1" t="s">
        <v>10</v>
      </c>
      <c r="D2427" s="6">
        <v>5.0619843800000001E-2</v>
      </c>
      <c r="E2427" s="6" t="s">
        <v>963</v>
      </c>
      <c r="F2427" s="6" t="s">
        <v>963</v>
      </c>
      <c r="G2427" s="6" t="s">
        <v>963</v>
      </c>
      <c r="H2427" s="6">
        <v>1.7507445E-2</v>
      </c>
      <c r="I2427" s="6" t="s">
        <v>964</v>
      </c>
      <c r="J2427" s="6">
        <v>9.800932E-3</v>
      </c>
      <c r="K2427" s="6" t="s">
        <v>964</v>
      </c>
      <c r="L2427" s="1" t="s">
        <v>503</v>
      </c>
      <c r="M2427" s="1" t="s">
        <v>27</v>
      </c>
      <c r="N2427" s="1" t="s">
        <v>11</v>
      </c>
      <c r="O2427" s="1" t="s">
        <v>28</v>
      </c>
      <c r="P2427" s="1" t="s">
        <v>38</v>
      </c>
      <c r="Q2427" s="1" t="s">
        <v>504</v>
      </c>
      <c r="R2427" s="1" t="s">
        <v>20</v>
      </c>
    </row>
    <row r="2428" spans="1:18" hidden="1" x14ac:dyDescent="0.3">
      <c r="A2428" s="1" t="s">
        <v>497</v>
      </c>
      <c r="B2428" s="1">
        <v>24009</v>
      </c>
      <c r="C2428" s="1" t="s">
        <v>10</v>
      </c>
      <c r="D2428" s="6">
        <v>5.28626081E-2</v>
      </c>
      <c r="E2428" s="6" t="s">
        <v>963</v>
      </c>
      <c r="F2428" s="6" t="s">
        <v>963</v>
      </c>
      <c r="G2428" s="6" t="s">
        <v>963</v>
      </c>
      <c r="H2428" s="6">
        <v>1.8991463900000002E-2</v>
      </c>
      <c r="I2428" s="6" t="s">
        <v>964</v>
      </c>
      <c r="J2428" s="6">
        <v>1.06880095E-2</v>
      </c>
      <c r="K2428" s="6" t="s">
        <v>964</v>
      </c>
      <c r="L2428" s="1" t="s">
        <v>503</v>
      </c>
      <c r="M2428" s="1" t="s">
        <v>27</v>
      </c>
      <c r="N2428" s="1" t="s">
        <v>11</v>
      </c>
      <c r="O2428" s="1" t="s">
        <v>28</v>
      </c>
      <c r="P2428" s="1" t="s">
        <v>38</v>
      </c>
      <c r="Q2428" s="1" t="s">
        <v>504</v>
      </c>
      <c r="R2428" s="1" t="s">
        <v>20</v>
      </c>
    </row>
    <row r="2429" spans="1:18" hidden="1" x14ac:dyDescent="0.3">
      <c r="A2429" s="1" t="s">
        <v>497</v>
      </c>
      <c r="B2429" s="1">
        <v>24033</v>
      </c>
      <c r="C2429" s="1" t="s">
        <v>12</v>
      </c>
      <c r="D2429" s="6">
        <v>5.7132019999999999E-2</v>
      </c>
      <c r="E2429" s="6" t="s">
        <v>963</v>
      </c>
      <c r="F2429" s="6" t="s">
        <v>963</v>
      </c>
      <c r="G2429" s="6" t="s">
        <v>963</v>
      </c>
      <c r="H2429" s="6">
        <v>2.0915161200000001E-2</v>
      </c>
      <c r="I2429" s="6" t="s">
        <v>964</v>
      </c>
      <c r="J2429" s="6">
        <v>1.1467042300000001E-2</v>
      </c>
      <c r="K2429" s="6" t="s">
        <v>964</v>
      </c>
      <c r="L2429" s="1" t="s">
        <v>503</v>
      </c>
      <c r="M2429" s="1" t="s">
        <v>27</v>
      </c>
      <c r="N2429" s="1" t="s">
        <v>11</v>
      </c>
      <c r="O2429" s="1" t="s">
        <v>28</v>
      </c>
      <c r="P2429" s="1" t="s">
        <v>38</v>
      </c>
      <c r="Q2429" s="1" t="s">
        <v>504</v>
      </c>
      <c r="R2429" s="1" t="s">
        <v>20</v>
      </c>
    </row>
    <row r="2430" spans="1:18" hidden="1" x14ac:dyDescent="0.3">
      <c r="A2430" s="1" t="s">
        <v>811</v>
      </c>
      <c r="B2430" s="1">
        <v>51107</v>
      </c>
      <c r="C2430" s="1" t="s">
        <v>12</v>
      </c>
      <c r="D2430" s="6">
        <v>6.76874591E-2</v>
      </c>
      <c r="E2430" s="6" t="s">
        <v>963</v>
      </c>
      <c r="F2430" s="6" t="s">
        <v>963</v>
      </c>
      <c r="G2430" s="6" t="s">
        <v>963</v>
      </c>
      <c r="H2430" s="6">
        <v>2.3409833299999998E-2</v>
      </c>
      <c r="I2430" s="6" t="s">
        <v>964</v>
      </c>
      <c r="J2430" s="6">
        <v>1.27844037E-2</v>
      </c>
      <c r="K2430" s="6" t="s">
        <v>964</v>
      </c>
      <c r="L2430" s="1" t="s">
        <v>503</v>
      </c>
      <c r="M2430" s="1" t="s">
        <v>27</v>
      </c>
      <c r="N2430" s="1" t="s">
        <v>11</v>
      </c>
      <c r="O2430" s="1" t="s">
        <v>28</v>
      </c>
      <c r="P2430" s="1" t="s">
        <v>38</v>
      </c>
      <c r="Q2430" s="1" t="s">
        <v>504</v>
      </c>
      <c r="R2430" s="1" t="s">
        <v>20</v>
      </c>
    </row>
    <row r="2431" spans="1:18" hidden="1" x14ac:dyDescent="0.3">
      <c r="A2431" s="1" t="s">
        <v>497</v>
      </c>
      <c r="B2431" s="1">
        <v>24017</v>
      </c>
      <c r="C2431" s="1" t="s">
        <v>10</v>
      </c>
      <c r="D2431" s="6">
        <v>7.6220506800000004E-2</v>
      </c>
      <c r="E2431" s="6" t="s">
        <v>963</v>
      </c>
      <c r="F2431" s="6" t="s">
        <v>963</v>
      </c>
      <c r="G2431" s="6" t="s">
        <v>963</v>
      </c>
      <c r="H2431" s="6">
        <v>2.7383046599999999E-2</v>
      </c>
      <c r="I2431" s="6" t="s">
        <v>964</v>
      </c>
      <c r="J2431" s="6">
        <v>1.5410614E-2</v>
      </c>
      <c r="K2431" s="6" t="s">
        <v>964</v>
      </c>
      <c r="L2431" s="1" t="s">
        <v>503</v>
      </c>
      <c r="M2431" s="1" t="s">
        <v>27</v>
      </c>
      <c r="N2431" s="1" t="s">
        <v>11</v>
      </c>
      <c r="O2431" s="1" t="s">
        <v>28</v>
      </c>
      <c r="P2431" s="1" t="s">
        <v>38</v>
      </c>
      <c r="Q2431" s="1" t="s">
        <v>504</v>
      </c>
      <c r="R2431" s="1" t="s">
        <v>20</v>
      </c>
    </row>
    <row r="2432" spans="1:18" hidden="1" x14ac:dyDescent="0.3">
      <c r="A2432" s="1" t="s">
        <v>811</v>
      </c>
      <c r="B2432" s="1">
        <v>51013</v>
      </c>
      <c r="C2432" s="1" t="s">
        <v>10</v>
      </c>
      <c r="D2432" s="6">
        <v>9.4399234700000001E-2</v>
      </c>
      <c r="E2432" s="6" t="s">
        <v>963</v>
      </c>
      <c r="F2432" s="6" t="s">
        <v>963</v>
      </c>
      <c r="G2432" s="6" t="s">
        <v>963</v>
      </c>
      <c r="H2432" s="6">
        <v>3.2649015099999998E-2</v>
      </c>
      <c r="I2432" s="6" t="s">
        <v>964</v>
      </c>
      <c r="J2432" s="6">
        <v>1.8277420900000001E-2</v>
      </c>
      <c r="K2432" s="6" t="s">
        <v>964</v>
      </c>
      <c r="L2432" s="1" t="s">
        <v>503</v>
      </c>
      <c r="M2432" s="1" t="s">
        <v>27</v>
      </c>
      <c r="N2432" s="1" t="s">
        <v>11</v>
      </c>
      <c r="O2432" s="1" t="s">
        <v>28</v>
      </c>
      <c r="P2432" s="1" t="s">
        <v>38</v>
      </c>
      <c r="Q2432" s="1" t="s">
        <v>504</v>
      </c>
      <c r="R2432" s="1" t="s">
        <v>20</v>
      </c>
    </row>
    <row r="2433" spans="1:18" hidden="1" x14ac:dyDescent="0.3">
      <c r="A2433" s="1" t="s">
        <v>497</v>
      </c>
      <c r="B2433" s="1">
        <v>24031</v>
      </c>
      <c r="C2433" s="1" t="s">
        <v>12</v>
      </c>
      <c r="D2433" s="6">
        <v>0.11693411469999999</v>
      </c>
      <c r="E2433" s="6" t="s">
        <v>963</v>
      </c>
      <c r="F2433" s="6" t="s">
        <v>963</v>
      </c>
      <c r="G2433" s="6" t="s">
        <v>963</v>
      </c>
      <c r="H2433" s="6">
        <v>4.2807801100000001E-2</v>
      </c>
      <c r="I2433" s="6" t="s">
        <v>964</v>
      </c>
      <c r="J2433" s="6">
        <v>2.34699973E-2</v>
      </c>
      <c r="K2433" s="6" t="s">
        <v>964</v>
      </c>
      <c r="L2433" s="1" t="s">
        <v>503</v>
      </c>
      <c r="M2433" s="1" t="s">
        <v>27</v>
      </c>
      <c r="N2433" s="1" t="s">
        <v>11</v>
      </c>
      <c r="O2433" s="1" t="s">
        <v>28</v>
      </c>
      <c r="P2433" s="1" t="s">
        <v>38</v>
      </c>
      <c r="Q2433" s="1" t="s">
        <v>504</v>
      </c>
      <c r="R2433" s="1" t="s">
        <v>20</v>
      </c>
    </row>
    <row r="2434" spans="1:18" hidden="1" x14ac:dyDescent="0.3">
      <c r="A2434" s="1" t="s">
        <v>811</v>
      </c>
      <c r="B2434" s="1">
        <v>51510</v>
      </c>
      <c r="C2434" s="1" t="s">
        <v>10</v>
      </c>
      <c r="D2434" s="6">
        <v>0.1251816637</v>
      </c>
      <c r="E2434" s="6" t="s">
        <v>963</v>
      </c>
      <c r="F2434" s="6" t="s">
        <v>963</v>
      </c>
      <c r="G2434" s="6" t="s">
        <v>963</v>
      </c>
      <c r="H2434" s="6">
        <v>4.3295446699999997E-2</v>
      </c>
      <c r="I2434" s="6" t="s">
        <v>964</v>
      </c>
      <c r="J2434" s="6">
        <v>2.4237451899999998E-2</v>
      </c>
      <c r="K2434" s="6" t="s">
        <v>964</v>
      </c>
      <c r="L2434" s="1" t="s">
        <v>503</v>
      </c>
      <c r="M2434" s="1" t="s">
        <v>27</v>
      </c>
      <c r="N2434" s="1" t="s">
        <v>11</v>
      </c>
      <c r="O2434" s="1" t="s">
        <v>28</v>
      </c>
      <c r="P2434" s="1" t="s">
        <v>38</v>
      </c>
      <c r="Q2434" s="1" t="s">
        <v>504</v>
      </c>
      <c r="R2434" s="1" t="s">
        <v>20</v>
      </c>
    </row>
    <row r="2435" spans="1:18" hidden="1" x14ac:dyDescent="0.3">
      <c r="A2435" s="1" t="s">
        <v>811</v>
      </c>
      <c r="B2435" s="1">
        <v>51059</v>
      </c>
      <c r="C2435" s="1" t="s">
        <v>12</v>
      </c>
      <c r="D2435" s="6">
        <v>0.1281227285</v>
      </c>
      <c r="E2435" s="6" t="s">
        <v>963</v>
      </c>
      <c r="F2435" s="6" t="s">
        <v>963</v>
      </c>
      <c r="G2435" s="6" t="s">
        <v>963</v>
      </c>
      <c r="H2435" s="6">
        <v>4.4311453399999999E-2</v>
      </c>
      <c r="I2435" s="6" t="s">
        <v>964</v>
      </c>
      <c r="J2435" s="6">
        <v>2.4199062800000001E-2</v>
      </c>
      <c r="K2435" s="6" t="s">
        <v>964</v>
      </c>
      <c r="L2435" s="1" t="s">
        <v>503</v>
      </c>
      <c r="M2435" s="1" t="s">
        <v>27</v>
      </c>
      <c r="N2435" s="1" t="s">
        <v>11</v>
      </c>
      <c r="O2435" s="1" t="s">
        <v>28</v>
      </c>
      <c r="P2435" s="1" t="s">
        <v>38</v>
      </c>
      <c r="Q2435" s="1" t="s">
        <v>504</v>
      </c>
      <c r="R2435" s="1" t="s">
        <v>20</v>
      </c>
    </row>
    <row r="2436" spans="1:18" hidden="1" x14ac:dyDescent="0.3">
      <c r="A2436" s="1" t="s">
        <v>497</v>
      </c>
      <c r="B2436" s="1">
        <v>24021</v>
      </c>
      <c r="C2436" s="1" t="s">
        <v>10</v>
      </c>
      <c r="D2436" s="6">
        <v>0.4634699068</v>
      </c>
      <c r="E2436" s="6" t="s">
        <v>963</v>
      </c>
      <c r="F2436" s="6" t="s">
        <v>963</v>
      </c>
      <c r="G2436" s="6" t="s">
        <v>963</v>
      </c>
      <c r="H2436" s="6">
        <v>0.16650657830000001</v>
      </c>
      <c r="I2436" s="6" t="s">
        <v>964</v>
      </c>
      <c r="J2436" s="6">
        <v>9.3706523400000005E-2</v>
      </c>
      <c r="K2436" s="6" t="s">
        <v>964</v>
      </c>
      <c r="L2436" s="1" t="s">
        <v>503</v>
      </c>
      <c r="M2436" s="1" t="s">
        <v>27</v>
      </c>
      <c r="N2436" s="1" t="s">
        <v>11</v>
      </c>
      <c r="O2436" s="1" t="s">
        <v>28</v>
      </c>
      <c r="P2436" s="1" t="s">
        <v>38</v>
      </c>
      <c r="Q2436" s="1" t="s">
        <v>504</v>
      </c>
      <c r="R2436" s="1" t="s">
        <v>20</v>
      </c>
    </row>
    <row r="2437" spans="1:18" hidden="1" x14ac:dyDescent="0.3">
      <c r="A2437" s="1" t="s">
        <v>811</v>
      </c>
      <c r="B2437" s="1">
        <v>51153</v>
      </c>
      <c r="C2437" s="1" t="s">
        <v>10</v>
      </c>
      <c r="D2437" s="6">
        <v>0.56844805300000001</v>
      </c>
      <c r="E2437" s="6" t="s">
        <v>963</v>
      </c>
      <c r="F2437" s="6" t="s">
        <v>963</v>
      </c>
      <c r="G2437" s="6" t="s">
        <v>963</v>
      </c>
      <c r="H2437" s="6">
        <v>0.19660383919999999</v>
      </c>
      <c r="I2437" s="6" t="s">
        <v>964</v>
      </c>
      <c r="J2437" s="6">
        <v>0.1100618001</v>
      </c>
      <c r="K2437" s="6" t="s">
        <v>964</v>
      </c>
      <c r="L2437" s="1" t="s">
        <v>503</v>
      </c>
      <c r="M2437" s="1" t="s">
        <v>27</v>
      </c>
      <c r="N2437" s="1" t="s">
        <v>11</v>
      </c>
      <c r="O2437" s="1" t="s">
        <v>28</v>
      </c>
      <c r="P2437" s="1" t="s">
        <v>38</v>
      </c>
      <c r="Q2437" s="1" t="s">
        <v>504</v>
      </c>
      <c r="R2437" s="1" t="s">
        <v>20</v>
      </c>
    </row>
    <row r="2438" spans="1:18" hidden="1" x14ac:dyDescent="0.3">
      <c r="A2438" s="1" t="s">
        <v>497</v>
      </c>
      <c r="B2438" s="1">
        <v>24033</v>
      </c>
      <c r="C2438" s="1" t="s">
        <v>10</v>
      </c>
      <c r="D2438" s="6">
        <v>0.89436083099999997</v>
      </c>
      <c r="E2438" s="6" t="s">
        <v>963</v>
      </c>
      <c r="F2438" s="6" t="s">
        <v>963</v>
      </c>
      <c r="G2438" s="6" t="s">
        <v>963</v>
      </c>
      <c r="H2438" s="6">
        <v>0.3213092018</v>
      </c>
      <c r="I2438" s="6" t="s">
        <v>964</v>
      </c>
      <c r="J2438" s="6">
        <v>0.1808262159</v>
      </c>
      <c r="K2438" s="6" t="s">
        <v>964</v>
      </c>
      <c r="L2438" s="1" t="s">
        <v>503</v>
      </c>
      <c r="M2438" s="1" t="s">
        <v>27</v>
      </c>
      <c r="N2438" s="1" t="s">
        <v>11</v>
      </c>
      <c r="O2438" s="1" t="s">
        <v>28</v>
      </c>
      <c r="P2438" s="1" t="s">
        <v>38</v>
      </c>
      <c r="Q2438" s="1" t="s">
        <v>504</v>
      </c>
      <c r="R2438" s="1" t="s">
        <v>20</v>
      </c>
    </row>
    <row r="2439" spans="1:18" hidden="1" x14ac:dyDescent="0.3">
      <c r="A2439" s="1" t="s">
        <v>811</v>
      </c>
      <c r="B2439" s="1">
        <v>51107</v>
      </c>
      <c r="C2439" s="1" t="s">
        <v>10</v>
      </c>
      <c r="D2439" s="6">
        <v>1.1109016172999999</v>
      </c>
      <c r="E2439" s="6" t="s">
        <v>963</v>
      </c>
      <c r="F2439" s="6" t="s">
        <v>963</v>
      </c>
      <c r="G2439" s="6" t="s">
        <v>963</v>
      </c>
      <c r="H2439" s="6">
        <v>0.384217264</v>
      </c>
      <c r="I2439" s="6" t="s">
        <v>964</v>
      </c>
      <c r="J2439" s="6">
        <v>0.21509075520000001</v>
      </c>
      <c r="K2439" s="6" t="s">
        <v>964</v>
      </c>
      <c r="L2439" s="1" t="s">
        <v>503</v>
      </c>
      <c r="M2439" s="1" t="s">
        <v>27</v>
      </c>
      <c r="N2439" s="1" t="s">
        <v>11</v>
      </c>
      <c r="O2439" s="1" t="s">
        <v>28</v>
      </c>
      <c r="P2439" s="1" t="s">
        <v>38</v>
      </c>
      <c r="Q2439" s="1" t="s">
        <v>504</v>
      </c>
      <c r="R2439" s="1" t="s">
        <v>20</v>
      </c>
    </row>
    <row r="2440" spans="1:18" hidden="1" x14ac:dyDescent="0.3">
      <c r="A2440" s="1" t="s">
        <v>497</v>
      </c>
      <c r="B2440" s="1">
        <v>24031</v>
      </c>
      <c r="C2440" s="1" t="s">
        <v>10</v>
      </c>
      <c r="D2440" s="6">
        <v>1.830520717</v>
      </c>
      <c r="E2440" s="6" t="s">
        <v>963</v>
      </c>
      <c r="F2440" s="6" t="s">
        <v>963</v>
      </c>
      <c r="G2440" s="6" t="s">
        <v>963</v>
      </c>
      <c r="H2440" s="6">
        <v>0.6576346998</v>
      </c>
      <c r="I2440" s="6" t="s">
        <v>964</v>
      </c>
      <c r="J2440" s="6">
        <v>0.37010324410000001</v>
      </c>
      <c r="K2440" s="6" t="s">
        <v>964</v>
      </c>
      <c r="L2440" s="1" t="s">
        <v>503</v>
      </c>
      <c r="M2440" s="1" t="s">
        <v>27</v>
      </c>
      <c r="N2440" s="1" t="s">
        <v>11</v>
      </c>
      <c r="O2440" s="1" t="s">
        <v>28</v>
      </c>
      <c r="P2440" s="1" t="s">
        <v>38</v>
      </c>
      <c r="Q2440" s="1" t="s">
        <v>504</v>
      </c>
      <c r="R2440" s="1" t="s">
        <v>20</v>
      </c>
    </row>
    <row r="2441" spans="1:18" hidden="1" x14ac:dyDescent="0.3">
      <c r="A2441" s="1" t="s">
        <v>811</v>
      </c>
      <c r="B2441" s="1">
        <v>51059</v>
      </c>
      <c r="C2441" s="1" t="s">
        <v>10</v>
      </c>
      <c r="D2441" s="6">
        <v>2.1027765441000001</v>
      </c>
      <c r="E2441" s="6" t="s">
        <v>963</v>
      </c>
      <c r="F2441" s="6" t="s">
        <v>963</v>
      </c>
      <c r="G2441" s="6" t="s">
        <v>963</v>
      </c>
      <c r="H2441" s="6">
        <v>0.72726889269999995</v>
      </c>
      <c r="I2441" s="6" t="s">
        <v>964</v>
      </c>
      <c r="J2441" s="6">
        <v>0.40713607930000001</v>
      </c>
      <c r="K2441" s="6" t="s">
        <v>964</v>
      </c>
      <c r="L2441" s="1" t="s">
        <v>503</v>
      </c>
      <c r="M2441" s="1" t="s">
        <v>27</v>
      </c>
      <c r="N2441" s="1" t="s">
        <v>11</v>
      </c>
      <c r="O2441" s="1" t="s">
        <v>28</v>
      </c>
      <c r="P2441" s="1" t="s">
        <v>38</v>
      </c>
      <c r="Q2441" s="1" t="s">
        <v>504</v>
      </c>
      <c r="R2441" s="1" t="s">
        <v>20</v>
      </c>
    </row>
    <row r="2442" spans="1:18" hidden="1" x14ac:dyDescent="0.3">
      <c r="A2442" s="1" t="s">
        <v>9</v>
      </c>
      <c r="B2442" s="1">
        <v>11001</v>
      </c>
      <c r="C2442" s="1" t="s">
        <v>12</v>
      </c>
      <c r="D2442" s="6">
        <v>6.95518782E-2</v>
      </c>
      <c r="E2442" s="6" t="s">
        <v>963</v>
      </c>
      <c r="F2442" s="6" t="s">
        <v>963</v>
      </c>
      <c r="G2442" s="6" t="s">
        <v>963</v>
      </c>
      <c r="H2442" s="6">
        <v>3.89792365E-2</v>
      </c>
      <c r="I2442" s="6" t="s">
        <v>964</v>
      </c>
      <c r="J2442" s="6">
        <v>3.2115588E-2</v>
      </c>
      <c r="K2442" s="6" t="s">
        <v>964</v>
      </c>
      <c r="L2442" s="1" t="s">
        <v>37</v>
      </c>
      <c r="M2442" s="1" t="s">
        <v>27</v>
      </c>
      <c r="N2442" s="1" t="s">
        <v>11</v>
      </c>
      <c r="O2442" s="1" t="s">
        <v>28</v>
      </c>
      <c r="P2442" s="1" t="s">
        <v>38</v>
      </c>
      <c r="Q2442" s="1" t="s">
        <v>39</v>
      </c>
      <c r="R2442" s="1" t="s">
        <v>20</v>
      </c>
    </row>
    <row r="2443" spans="1:18" hidden="1" x14ac:dyDescent="0.3">
      <c r="A2443" s="1" t="s">
        <v>811</v>
      </c>
      <c r="B2443" s="1">
        <v>51683</v>
      </c>
      <c r="C2443" s="1" t="s">
        <v>12</v>
      </c>
      <c r="D2443" s="6">
        <v>9.5281568100000005E-2</v>
      </c>
      <c r="E2443" s="6" t="s">
        <v>963</v>
      </c>
      <c r="F2443" s="6" t="s">
        <v>963</v>
      </c>
      <c r="G2443" s="6" t="s">
        <v>963</v>
      </c>
      <c r="H2443" s="6">
        <v>4.5470586299999997E-2</v>
      </c>
      <c r="I2443" s="6" t="s">
        <v>964</v>
      </c>
      <c r="J2443" s="6">
        <v>3.4912288399999998E-2</v>
      </c>
      <c r="K2443" s="6" t="s">
        <v>964</v>
      </c>
      <c r="L2443" s="1" t="s">
        <v>37</v>
      </c>
      <c r="M2443" s="1" t="s">
        <v>27</v>
      </c>
      <c r="N2443" s="1" t="s">
        <v>11</v>
      </c>
      <c r="O2443" s="1" t="s">
        <v>28</v>
      </c>
      <c r="P2443" s="1" t="s">
        <v>38</v>
      </c>
      <c r="Q2443" s="1" t="s">
        <v>39</v>
      </c>
      <c r="R2443" s="1" t="s">
        <v>20</v>
      </c>
    </row>
    <row r="2444" spans="1:18" hidden="1" x14ac:dyDescent="0.3">
      <c r="A2444" s="1" t="s">
        <v>811</v>
      </c>
      <c r="B2444" s="1">
        <v>51685</v>
      </c>
      <c r="C2444" s="1" t="s">
        <v>12</v>
      </c>
      <c r="D2444" s="6">
        <v>0.23820394619999999</v>
      </c>
      <c r="E2444" s="6" t="s">
        <v>963</v>
      </c>
      <c r="F2444" s="6" t="s">
        <v>963</v>
      </c>
      <c r="G2444" s="6" t="s">
        <v>963</v>
      </c>
      <c r="H2444" s="6">
        <v>0.1136765377</v>
      </c>
      <c r="I2444" s="6" t="s">
        <v>964</v>
      </c>
      <c r="J2444" s="6">
        <v>8.7280722399999996E-2</v>
      </c>
      <c r="K2444" s="6" t="s">
        <v>964</v>
      </c>
      <c r="L2444" s="1" t="s">
        <v>37</v>
      </c>
      <c r="M2444" s="1" t="s">
        <v>27</v>
      </c>
      <c r="N2444" s="1" t="s">
        <v>11</v>
      </c>
      <c r="O2444" s="1" t="s">
        <v>28</v>
      </c>
      <c r="P2444" s="1" t="s">
        <v>38</v>
      </c>
      <c r="Q2444" s="1" t="s">
        <v>39</v>
      </c>
      <c r="R2444" s="1" t="s">
        <v>20</v>
      </c>
    </row>
    <row r="2445" spans="1:18" hidden="1" x14ac:dyDescent="0.3">
      <c r="A2445" s="1" t="s">
        <v>811</v>
      </c>
      <c r="B2445" s="1">
        <v>51610</v>
      </c>
      <c r="C2445" s="1" t="s">
        <v>12</v>
      </c>
      <c r="D2445" s="6">
        <v>0.25181561200000002</v>
      </c>
      <c r="E2445" s="6" t="s">
        <v>963</v>
      </c>
      <c r="F2445" s="6" t="s">
        <v>963</v>
      </c>
      <c r="G2445" s="6" t="s">
        <v>963</v>
      </c>
      <c r="H2445" s="6">
        <v>0.12017227010000001</v>
      </c>
      <c r="I2445" s="6" t="s">
        <v>964</v>
      </c>
      <c r="J2445" s="6">
        <v>9.2268190200000003E-2</v>
      </c>
      <c r="K2445" s="6" t="s">
        <v>964</v>
      </c>
      <c r="L2445" s="1" t="s">
        <v>37</v>
      </c>
      <c r="M2445" s="1" t="s">
        <v>27</v>
      </c>
      <c r="N2445" s="1" t="s">
        <v>11</v>
      </c>
      <c r="O2445" s="1" t="s">
        <v>28</v>
      </c>
      <c r="P2445" s="1" t="s">
        <v>38</v>
      </c>
      <c r="Q2445" s="1" t="s">
        <v>39</v>
      </c>
      <c r="R2445" s="1" t="s">
        <v>20</v>
      </c>
    </row>
    <row r="2446" spans="1:18" hidden="1" x14ac:dyDescent="0.3">
      <c r="A2446" s="1" t="s">
        <v>497</v>
      </c>
      <c r="B2446" s="1">
        <v>24009</v>
      </c>
      <c r="C2446" s="1" t="s">
        <v>12</v>
      </c>
      <c r="D2446" s="6">
        <v>0.27119079200000001</v>
      </c>
      <c r="E2446" s="6" t="s">
        <v>963</v>
      </c>
      <c r="F2446" s="6" t="s">
        <v>963</v>
      </c>
      <c r="G2446" s="6" t="s">
        <v>963</v>
      </c>
      <c r="H2446" s="6">
        <v>0.13961910450000001</v>
      </c>
      <c r="I2446" s="6" t="s">
        <v>964</v>
      </c>
      <c r="J2446" s="6">
        <v>0.1125221772</v>
      </c>
      <c r="K2446" s="6" t="s">
        <v>964</v>
      </c>
      <c r="L2446" s="1" t="s">
        <v>37</v>
      </c>
      <c r="M2446" s="1" t="s">
        <v>27</v>
      </c>
      <c r="N2446" s="1" t="s">
        <v>11</v>
      </c>
      <c r="O2446" s="1" t="s">
        <v>28</v>
      </c>
      <c r="P2446" s="1" t="s">
        <v>38</v>
      </c>
      <c r="Q2446" s="1" t="s">
        <v>39</v>
      </c>
      <c r="R2446" s="1" t="s">
        <v>20</v>
      </c>
    </row>
    <row r="2447" spans="1:18" hidden="1" x14ac:dyDescent="0.3">
      <c r="A2447" s="1" t="s">
        <v>497</v>
      </c>
      <c r="B2447" s="1">
        <v>24017</v>
      </c>
      <c r="C2447" s="1" t="s">
        <v>12</v>
      </c>
      <c r="D2447" s="6">
        <v>0.3910194038</v>
      </c>
      <c r="E2447" s="6" t="s">
        <v>963</v>
      </c>
      <c r="F2447" s="6" t="s">
        <v>963</v>
      </c>
      <c r="G2447" s="6" t="s">
        <v>963</v>
      </c>
      <c r="H2447" s="6">
        <v>0.2013112199</v>
      </c>
      <c r="I2447" s="6" t="s">
        <v>964</v>
      </c>
      <c r="J2447" s="6">
        <v>0.16224131620000001</v>
      </c>
      <c r="K2447" s="6" t="s">
        <v>964</v>
      </c>
      <c r="L2447" s="1" t="s">
        <v>37</v>
      </c>
      <c r="M2447" s="1" t="s">
        <v>27</v>
      </c>
      <c r="N2447" s="1" t="s">
        <v>11</v>
      </c>
      <c r="O2447" s="1" t="s">
        <v>28</v>
      </c>
      <c r="P2447" s="1" t="s">
        <v>38</v>
      </c>
      <c r="Q2447" s="1" t="s">
        <v>39</v>
      </c>
      <c r="R2447" s="1" t="s">
        <v>20</v>
      </c>
    </row>
    <row r="2448" spans="1:18" hidden="1" x14ac:dyDescent="0.3">
      <c r="A2448" s="1" t="s">
        <v>811</v>
      </c>
      <c r="B2448" s="1">
        <v>51600</v>
      </c>
      <c r="C2448" s="1" t="s">
        <v>12</v>
      </c>
      <c r="D2448" s="6">
        <v>0.39133505790000001</v>
      </c>
      <c r="E2448" s="6" t="s">
        <v>963</v>
      </c>
      <c r="F2448" s="6" t="s">
        <v>963</v>
      </c>
      <c r="G2448" s="6" t="s">
        <v>963</v>
      </c>
      <c r="H2448" s="6">
        <v>0.1867542116</v>
      </c>
      <c r="I2448" s="6" t="s">
        <v>964</v>
      </c>
      <c r="J2448" s="6">
        <v>0.14338974299999999</v>
      </c>
      <c r="K2448" s="6" t="s">
        <v>964</v>
      </c>
      <c r="L2448" s="1" t="s">
        <v>37</v>
      </c>
      <c r="M2448" s="1" t="s">
        <v>27</v>
      </c>
      <c r="N2448" s="1" t="s">
        <v>11</v>
      </c>
      <c r="O2448" s="1" t="s">
        <v>28</v>
      </c>
      <c r="P2448" s="1" t="s">
        <v>38</v>
      </c>
      <c r="Q2448" s="1" t="s">
        <v>39</v>
      </c>
      <c r="R2448" s="1" t="s">
        <v>20</v>
      </c>
    </row>
    <row r="2449" spans="1:18" hidden="1" x14ac:dyDescent="0.3">
      <c r="A2449" s="1" t="s">
        <v>811</v>
      </c>
      <c r="B2449" s="1">
        <v>51013</v>
      </c>
      <c r="C2449" s="1" t="s">
        <v>12</v>
      </c>
      <c r="D2449" s="6">
        <v>0.4696021266</v>
      </c>
      <c r="E2449" s="6" t="s">
        <v>963</v>
      </c>
      <c r="F2449" s="6" t="s">
        <v>963</v>
      </c>
      <c r="G2449" s="6" t="s">
        <v>963</v>
      </c>
      <c r="H2449" s="6">
        <v>0.22410510580000001</v>
      </c>
      <c r="I2449" s="6" t="s">
        <v>964</v>
      </c>
      <c r="J2449" s="6">
        <v>0.1720676944</v>
      </c>
      <c r="K2449" s="6" t="s">
        <v>964</v>
      </c>
      <c r="L2449" s="1" t="s">
        <v>37</v>
      </c>
      <c r="M2449" s="1" t="s">
        <v>27</v>
      </c>
      <c r="N2449" s="1" t="s">
        <v>11</v>
      </c>
      <c r="O2449" s="1" t="s">
        <v>28</v>
      </c>
      <c r="P2449" s="1" t="s">
        <v>38</v>
      </c>
      <c r="Q2449" s="1" t="s">
        <v>39</v>
      </c>
      <c r="R2449" s="1" t="s">
        <v>20</v>
      </c>
    </row>
    <row r="2450" spans="1:18" hidden="1" x14ac:dyDescent="0.3">
      <c r="A2450" s="1" t="s">
        <v>811</v>
      </c>
      <c r="B2450" s="1">
        <v>51510</v>
      </c>
      <c r="C2450" s="1" t="s">
        <v>12</v>
      </c>
      <c r="D2450" s="6">
        <v>0.62273304650000005</v>
      </c>
      <c r="E2450" s="6" t="s">
        <v>963</v>
      </c>
      <c r="F2450" s="6" t="s">
        <v>963</v>
      </c>
      <c r="G2450" s="6" t="s">
        <v>963</v>
      </c>
      <c r="H2450" s="6">
        <v>0.29718285220000001</v>
      </c>
      <c r="I2450" s="6" t="s">
        <v>964</v>
      </c>
      <c r="J2450" s="6">
        <v>0.2281767056</v>
      </c>
      <c r="K2450" s="6" t="s">
        <v>964</v>
      </c>
      <c r="L2450" s="1" t="s">
        <v>37</v>
      </c>
      <c r="M2450" s="1" t="s">
        <v>27</v>
      </c>
      <c r="N2450" s="1" t="s">
        <v>11</v>
      </c>
      <c r="O2450" s="1" t="s">
        <v>28</v>
      </c>
      <c r="P2450" s="1" t="s">
        <v>38</v>
      </c>
      <c r="Q2450" s="1" t="s">
        <v>39</v>
      </c>
      <c r="R2450" s="1" t="s">
        <v>20</v>
      </c>
    </row>
    <row r="2451" spans="1:18" hidden="1" x14ac:dyDescent="0.3">
      <c r="A2451" s="1" t="s">
        <v>9</v>
      </c>
      <c r="B2451" s="1">
        <v>11001</v>
      </c>
      <c r="C2451" s="1" t="s">
        <v>10</v>
      </c>
      <c r="D2451" s="6">
        <v>0.83626572860000004</v>
      </c>
      <c r="E2451" s="6" t="s">
        <v>963</v>
      </c>
      <c r="F2451" s="6" t="s">
        <v>963</v>
      </c>
      <c r="G2451" s="6" t="s">
        <v>963</v>
      </c>
      <c r="H2451" s="6">
        <v>0.64087960919999998</v>
      </c>
      <c r="I2451" s="6" t="s">
        <v>964</v>
      </c>
      <c r="J2451" s="6">
        <v>0.55962313460000002</v>
      </c>
      <c r="K2451" s="6" t="s">
        <v>964</v>
      </c>
      <c r="L2451" s="1" t="s">
        <v>37</v>
      </c>
      <c r="M2451" s="1" t="s">
        <v>27</v>
      </c>
      <c r="N2451" s="1" t="s">
        <v>11</v>
      </c>
      <c r="O2451" s="1" t="s">
        <v>28</v>
      </c>
      <c r="P2451" s="1" t="s">
        <v>38</v>
      </c>
      <c r="Q2451" s="1" t="s">
        <v>39</v>
      </c>
      <c r="R2451" s="1" t="s">
        <v>20</v>
      </c>
    </row>
    <row r="2452" spans="1:18" hidden="1" x14ac:dyDescent="0.3">
      <c r="A2452" s="1" t="s">
        <v>811</v>
      </c>
      <c r="B2452" s="1">
        <v>51683</v>
      </c>
      <c r="C2452" s="1" t="s">
        <v>10</v>
      </c>
      <c r="D2452" s="6">
        <v>1.1872507621999999</v>
      </c>
      <c r="E2452" s="6" t="s">
        <v>963</v>
      </c>
      <c r="F2452" s="6" t="s">
        <v>963</v>
      </c>
      <c r="G2452" s="6" t="s">
        <v>963</v>
      </c>
      <c r="H2452" s="6">
        <v>0.70379053260000002</v>
      </c>
      <c r="I2452" s="6" t="s">
        <v>964</v>
      </c>
      <c r="J2452" s="6">
        <v>0.58876232979999998</v>
      </c>
      <c r="K2452" s="6" t="s">
        <v>964</v>
      </c>
      <c r="L2452" s="1" t="s">
        <v>37</v>
      </c>
      <c r="M2452" s="1" t="s">
        <v>27</v>
      </c>
      <c r="N2452" s="1" t="s">
        <v>11</v>
      </c>
      <c r="O2452" s="1" t="s">
        <v>28</v>
      </c>
      <c r="P2452" s="1" t="s">
        <v>38</v>
      </c>
      <c r="Q2452" s="1" t="s">
        <v>39</v>
      </c>
      <c r="R2452" s="1" t="s">
        <v>20</v>
      </c>
    </row>
    <row r="2453" spans="1:18" hidden="1" x14ac:dyDescent="0.3">
      <c r="A2453" s="1" t="s">
        <v>497</v>
      </c>
      <c r="B2453" s="1">
        <v>24021</v>
      </c>
      <c r="C2453" s="1" t="s">
        <v>12</v>
      </c>
      <c r="D2453" s="6">
        <v>2.3776507473000001</v>
      </c>
      <c r="E2453" s="6" t="s">
        <v>963</v>
      </c>
      <c r="F2453" s="6" t="s">
        <v>963</v>
      </c>
      <c r="G2453" s="6" t="s">
        <v>963</v>
      </c>
      <c r="H2453" s="6">
        <v>1.2241020660999999</v>
      </c>
      <c r="I2453" s="6" t="s">
        <v>964</v>
      </c>
      <c r="J2453" s="6">
        <v>0.98653147519999995</v>
      </c>
      <c r="K2453" s="6" t="s">
        <v>964</v>
      </c>
      <c r="L2453" s="1" t="s">
        <v>37</v>
      </c>
      <c r="M2453" s="1" t="s">
        <v>27</v>
      </c>
      <c r="N2453" s="1" t="s">
        <v>11</v>
      </c>
      <c r="O2453" s="1" t="s">
        <v>28</v>
      </c>
      <c r="P2453" s="1" t="s">
        <v>38</v>
      </c>
      <c r="Q2453" s="1" t="s">
        <v>39</v>
      </c>
      <c r="R2453" s="1" t="s">
        <v>20</v>
      </c>
    </row>
    <row r="2454" spans="1:18" hidden="1" x14ac:dyDescent="0.3">
      <c r="A2454" s="1" t="s">
        <v>811</v>
      </c>
      <c r="B2454" s="1">
        <v>51153</v>
      </c>
      <c r="C2454" s="1" t="s">
        <v>12</v>
      </c>
      <c r="D2454" s="6">
        <v>2.8278203942000002</v>
      </c>
      <c r="E2454" s="6" t="s">
        <v>963</v>
      </c>
      <c r="F2454" s="6" t="s">
        <v>963</v>
      </c>
      <c r="G2454" s="6" t="s">
        <v>963</v>
      </c>
      <c r="H2454" s="6">
        <v>1.3495029650999999</v>
      </c>
      <c r="I2454" s="6" t="s">
        <v>964</v>
      </c>
      <c r="J2454" s="6">
        <v>1.0361469485000001</v>
      </c>
      <c r="K2454" s="6" t="s">
        <v>964</v>
      </c>
      <c r="L2454" s="1" t="s">
        <v>37</v>
      </c>
      <c r="M2454" s="1" t="s">
        <v>27</v>
      </c>
      <c r="N2454" s="1" t="s">
        <v>11</v>
      </c>
      <c r="O2454" s="1" t="s">
        <v>28</v>
      </c>
      <c r="P2454" s="1" t="s">
        <v>38</v>
      </c>
      <c r="Q2454" s="1" t="s">
        <v>39</v>
      </c>
      <c r="R2454" s="1" t="s">
        <v>20</v>
      </c>
    </row>
    <row r="2455" spans="1:18" hidden="1" x14ac:dyDescent="0.3">
      <c r="A2455" s="1" t="s">
        <v>811</v>
      </c>
      <c r="B2455" s="1">
        <v>51685</v>
      </c>
      <c r="C2455" s="1" t="s">
        <v>10</v>
      </c>
      <c r="D2455" s="6">
        <v>2.9681268386999999</v>
      </c>
      <c r="E2455" s="6" t="s">
        <v>963</v>
      </c>
      <c r="F2455" s="6" t="s">
        <v>963</v>
      </c>
      <c r="G2455" s="6" t="s">
        <v>963</v>
      </c>
      <c r="H2455" s="6">
        <v>1.7594768250999999</v>
      </c>
      <c r="I2455" s="6" t="s">
        <v>964</v>
      </c>
      <c r="J2455" s="6">
        <v>1.4719049192</v>
      </c>
      <c r="K2455" s="6" t="s">
        <v>964</v>
      </c>
      <c r="L2455" s="1" t="s">
        <v>37</v>
      </c>
      <c r="M2455" s="1" t="s">
        <v>27</v>
      </c>
      <c r="N2455" s="1" t="s">
        <v>11</v>
      </c>
      <c r="O2455" s="1" t="s">
        <v>28</v>
      </c>
      <c r="P2455" s="1" t="s">
        <v>38</v>
      </c>
      <c r="Q2455" s="1" t="s">
        <v>39</v>
      </c>
      <c r="R2455" s="1" t="s">
        <v>20</v>
      </c>
    </row>
    <row r="2456" spans="1:18" hidden="1" x14ac:dyDescent="0.3">
      <c r="A2456" s="1" t="s">
        <v>811</v>
      </c>
      <c r="B2456" s="1">
        <v>51610</v>
      </c>
      <c r="C2456" s="1" t="s">
        <v>10</v>
      </c>
      <c r="D2456" s="6">
        <v>3.1377335979000001</v>
      </c>
      <c r="E2456" s="6" t="s">
        <v>963</v>
      </c>
      <c r="F2456" s="6" t="s">
        <v>963</v>
      </c>
      <c r="G2456" s="6" t="s">
        <v>963</v>
      </c>
      <c r="H2456" s="6">
        <v>1.8600176631000001</v>
      </c>
      <c r="I2456" s="6" t="s">
        <v>964</v>
      </c>
      <c r="J2456" s="6">
        <v>1.5560137414999999</v>
      </c>
      <c r="K2456" s="6" t="s">
        <v>964</v>
      </c>
      <c r="L2456" s="1" t="s">
        <v>37</v>
      </c>
      <c r="M2456" s="1" t="s">
        <v>27</v>
      </c>
      <c r="N2456" s="1" t="s">
        <v>11</v>
      </c>
      <c r="O2456" s="1" t="s">
        <v>28</v>
      </c>
      <c r="P2456" s="1" t="s">
        <v>38</v>
      </c>
      <c r="Q2456" s="1" t="s">
        <v>39</v>
      </c>
      <c r="R2456" s="1" t="s">
        <v>20</v>
      </c>
    </row>
    <row r="2457" spans="1:18" hidden="1" x14ac:dyDescent="0.3">
      <c r="A2457" s="1" t="s">
        <v>497</v>
      </c>
      <c r="B2457" s="1">
        <v>24009</v>
      </c>
      <c r="C2457" s="1" t="s">
        <v>10</v>
      </c>
      <c r="D2457" s="6">
        <v>3.3724358838000001</v>
      </c>
      <c r="E2457" s="6" t="s">
        <v>963</v>
      </c>
      <c r="F2457" s="6" t="s">
        <v>963</v>
      </c>
      <c r="G2457" s="6" t="s">
        <v>963</v>
      </c>
      <c r="H2457" s="6">
        <v>2.1783956468999999</v>
      </c>
      <c r="I2457" s="6" t="s">
        <v>964</v>
      </c>
      <c r="J2457" s="6">
        <v>1.9165405272</v>
      </c>
      <c r="K2457" s="6" t="s">
        <v>964</v>
      </c>
      <c r="L2457" s="1" t="s">
        <v>37</v>
      </c>
      <c r="M2457" s="1" t="s">
        <v>27</v>
      </c>
      <c r="N2457" s="1" t="s">
        <v>11</v>
      </c>
      <c r="O2457" s="1" t="s">
        <v>28</v>
      </c>
      <c r="P2457" s="1" t="s">
        <v>38</v>
      </c>
      <c r="Q2457" s="1" t="s">
        <v>39</v>
      </c>
      <c r="R2457" s="1" t="s">
        <v>20</v>
      </c>
    </row>
    <row r="2458" spans="1:18" hidden="1" x14ac:dyDescent="0.3">
      <c r="A2458" s="1" t="s">
        <v>497</v>
      </c>
      <c r="B2458" s="1">
        <v>24033</v>
      </c>
      <c r="C2458" s="1" t="s">
        <v>12</v>
      </c>
      <c r="D2458" s="6">
        <v>4.5881725464000001</v>
      </c>
      <c r="E2458" s="6" t="s">
        <v>963</v>
      </c>
      <c r="F2458" s="6" t="s">
        <v>963</v>
      </c>
      <c r="G2458" s="6" t="s">
        <v>963</v>
      </c>
      <c r="H2458" s="6">
        <v>2.3621601897</v>
      </c>
      <c r="I2458" s="6" t="s">
        <v>964</v>
      </c>
      <c r="J2458" s="6">
        <v>1.9037183198000001</v>
      </c>
      <c r="K2458" s="6" t="s">
        <v>964</v>
      </c>
      <c r="L2458" s="1" t="s">
        <v>37</v>
      </c>
      <c r="M2458" s="1" t="s">
        <v>27</v>
      </c>
      <c r="N2458" s="1" t="s">
        <v>11</v>
      </c>
      <c r="O2458" s="1" t="s">
        <v>28</v>
      </c>
      <c r="P2458" s="1" t="s">
        <v>38</v>
      </c>
      <c r="Q2458" s="1" t="s">
        <v>39</v>
      </c>
      <c r="R2458" s="1" t="s">
        <v>20</v>
      </c>
    </row>
    <row r="2459" spans="1:18" hidden="1" x14ac:dyDescent="0.3">
      <c r="A2459" s="1" t="s">
        <v>497</v>
      </c>
      <c r="B2459" s="1">
        <v>24017</v>
      </c>
      <c r="C2459" s="1" t="s">
        <v>10</v>
      </c>
      <c r="D2459" s="6">
        <v>4.8625815359000004</v>
      </c>
      <c r="E2459" s="6" t="s">
        <v>963</v>
      </c>
      <c r="F2459" s="6" t="s">
        <v>963</v>
      </c>
      <c r="G2459" s="6" t="s">
        <v>963</v>
      </c>
      <c r="H2459" s="6">
        <v>3.1409438656000002</v>
      </c>
      <c r="I2459" s="6" t="s">
        <v>964</v>
      </c>
      <c r="J2459" s="6">
        <v>2.7633839381</v>
      </c>
      <c r="K2459" s="6" t="s">
        <v>964</v>
      </c>
      <c r="L2459" s="1" t="s">
        <v>37</v>
      </c>
      <c r="M2459" s="1" t="s">
        <v>27</v>
      </c>
      <c r="N2459" s="1" t="s">
        <v>11</v>
      </c>
      <c r="O2459" s="1" t="s">
        <v>28</v>
      </c>
      <c r="P2459" s="1" t="s">
        <v>38</v>
      </c>
      <c r="Q2459" s="1" t="s">
        <v>39</v>
      </c>
      <c r="R2459" s="1" t="s">
        <v>20</v>
      </c>
    </row>
    <row r="2460" spans="1:18" hidden="1" x14ac:dyDescent="0.3">
      <c r="A2460" s="1" t="s">
        <v>811</v>
      </c>
      <c r="B2460" s="1">
        <v>51600</v>
      </c>
      <c r="C2460" s="1" t="s">
        <v>10</v>
      </c>
      <c r="D2460" s="6">
        <v>4.8762091298000003</v>
      </c>
      <c r="E2460" s="6" t="s">
        <v>963</v>
      </c>
      <c r="F2460" s="6" t="s">
        <v>963</v>
      </c>
      <c r="G2460" s="6" t="s">
        <v>963</v>
      </c>
      <c r="H2460" s="6">
        <v>2.8905693485000001</v>
      </c>
      <c r="I2460" s="6" t="s">
        <v>964</v>
      </c>
      <c r="J2460" s="6">
        <v>2.4181298250999999</v>
      </c>
      <c r="K2460" s="6" t="s">
        <v>964</v>
      </c>
      <c r="L2460" s="1" t="s">
        <v>37</v>
      </c>
      <c r="M2460" s="1" t="s">
        <v>27</v>
      </c>
      <c r="N2460" s="1" t="s">
        <v>11</v>
      </c>
      <c r="O2460" s="1" t="s">
        <v>28</v>
      </c>
      <c r="P2460" s="1" t="s">
        <v>38</v>
      </c>
      <c r="Q2460" s="1" t="s">
        <v>39</v>
      </c>
      <c r="R2460" s="1" t="s">
        <v>20</v>
      </c>
    </row>
    <row r="2461" spans="1:18" hidden="1" x14ac:dyDescent="0.3">
      <c r="A2461" s="1" t="s">
        <v>811</v>
      </c>
      <c r="B2461" s="1">
        <v>51107</v>
      </c>
      <c r="C2461" s="1" t="s">
        <v>12</v>
      </c>
      <c r="D2461" s="6">
        <v>5.5263319906000001</v>
      </c>
      <c r="E2461" s="6" t="s">
        <v>963</v>
      </c>
      <c r="F2461" s="6" t="s">
        <v>963</v>
      </c>
      <c r="G2461" s="6" t="s">
        <v>963</v>
      </c>
      <c r="H2461" s="6">
        <v>2.6372948448</v>
      </c>
      <c r="I2461" s="6" t="s">
        <v>964</v>
      </c>
      <c r="J2461" s="6">
        <v>2.0249124913999998</v>
      </c>
      <c r="K2461" s="6" t="s">
        <v>964</v>
      </c>
      <c r="L2461" s="1" t="s">
        <v>37</v>
      </c>
      <c r="M2461" s="1" t="s">
        <v>27</v>
      </c>
      <c r="N2461" s="1" t="s">
        <v>11</v>
      </c>
      <c r="O2461" s="1" t="s">
        <v>28</v>
      </c>
      <c r="P2461" s="1" t="s">
        <v>38</v>
      </c>
      <c r="Q2461" s="1" t="s">
        <v>39</v>
      </c>
      <c r="R2461" s="1" t="s">
        <v>20</v>
      </c>
    </row>
    <row r="2462" spans="1:18" hidden="1" x14ac:dyDescent="0.3">
      <c r="A2462" s="1" t="s">
        <v>811</v>
      </c>
      <c r="B2462" s="1">
        <v>51013</v>
      </c>
      <c r="C2462" s="1" t="s">
        <v>10</v>
      </c>
      <c r="D2462" s="6">
        <v>5.8514512210999996</v>
      </c>
      <c r="E2462" s="6" t="s">
        <v>963</v>
      </c>
      <c r="F2462" s="6" t="s">
        <v>963</v>
      </c>
      <c r="G2462" s="6" t="s">
        <v>963</v>
      </c>
      <c r="H2462" s="6">
        <v>3.4686811623999998</v>
      </c>
      <c r="I2462" s="6" t="s">
        <v>964</v>
      </c>
      <c r="J2462" s="6">
        <v>2.9017562452000001</v>
      </c>
      <c r="K2462" s="6" t="s">
        <v>964</v>
      </c>
      <c r="L2462" s="1" t="s">
        <v>37</v>
      </c>
      <c r="M2462" s="1" t="s">
        <v>27</v>
      </c>
      <c r="N2462" s="1" t="s">
        <v>11</v>
      </c>
      <c r="O2462" s="1" t="s">
        <v>28</v>
      </c>
      <c r="P2462" s="1" t="s">
        <v>38</v>
      </c>
      <c r="Q2462" s="1" t="s">
        <v>39</v>
      </c>
      <c r="R2462" s="1" t="s">
        <v>20</v>
      </c>
    </row>
    <row r="2463" spans="1:18" hidden="1" x14ac:dyDescent="0.3">
      <c r="A2463" s="1" t="s">
        <v>811</v>
      </c>
      <c r="B2463" s="1">
        <v>51510</v>
      </c>
      <c r="C2463" s="1" t="s">
        <v>10</v>
      </c>
      <c r="D2463" s="6">
        <v>7.7595332981</v>
      </c>
      <c r="E2463" s="6" t="s">
        <v>963</v>
      </c>
      <c r="F2463" s="6" t="s">
        <v>963</v>
      </c>
      <c r="G2463" s="6" t="s">
        <v>963</v>
      </c>
      <c r="H2463" s="6">
        <v>4.5997751000999996</v>
      </c>
      <c r="I2463" s="6" t="s">
        <v>964</v>
      </c>
      <c r="J2463" s="6">
        <v>3.8479798824999998</v>
      </c>
      <c r="K2463" s="6" t="s">
        <v>964</v>
      </c>
      <c r="L2463" s="1" t="s">
        <v>37</v>
      </c>
      <c r="M2463" s="1" t="s">
        <v>27</v>
      </c>
      <c r="N2463" s="1" t="s">
        <v>11</v>
      </c>
      <c r="O2463" s="1" t="s">
        <v>28</v>
      </c>
      <c r="P2463" s="1" t="s">
        <v>38</v>
      </c>
      <c r="Q2463" s="1" t="s">
        <v>39</v>
      </c>
      <c r="R2463" s="1" t="s">
        <v>20</v>
      </c>
    </row>
    <row r="2464" spans="1:18" hidden="1" x14ac:dyDescent="0.3">
      <c r="A2464" s="1" t="s">
        <v>497</v>
      </c>
      <c r="B2464" s="1">
        <v>24031</v>
      </c>
      <c r="C2464" s="1" t="s">
        <v>12</v>
      </c>
      <c r="D2464" s="6">
        <v>9.3907728614000003</v>
      </c>
      <c r="E2464" s="6" t="s">
        <v>963</v>
      </c>
      <c r="F2464" s="6" t="s">
        <v>963</v>
      </c>
      <c r="G2464" s="6" t="s">
        <v>963</v>
      </c>
      <c r="H2464" s="6">
        <v>4.8347158799000001</v>
      </c>
      <c r="I2464" s="6" t="s">
        <v>964</v>
      </c>
      <c r="J2464" s="6">
        <v>3.8964089633999999</v>
      </c>
      <c r="K2464" s="6" t="s">
        <v>964</v>
      </c>
      <c r="L2464" s="1" t="s">
        <v>37</v>
      </c>
      <c r="M2464" s="1" t="s">
        <v>27</v>
      </c>
      <c r="N2464" s="1" t="s">
        <v>11</v>
      </c>
      <c r="O2464" s="1" t="s">
        <v>28</v>
      </c>
      <c r="P2464" s="1" t="s">
        <v>38</v>
      </c>
      <c r="Q2464" s="1" t="s">
        <v>39</v>
      </c>
      <c r="R2464" s="1" t="s">
        <v>20</v>
      </c>
    </row>
    <row r="2465" spans="1:18" hidden="1" x14ac:dyDescent="0.3">
      <c r="A2465" s="1" t="s">
        <v>811</v>
      </c>
      <c r="B2465" s="1">
        <v>51059</v>
      </c>
      <c r="C2465" s="1" t="s">
        <v>12</v>
      </c>
      <c r="D2465" s="6">
        <v>10.460553803</v>
      </c>
      <c r="E2465" s="6" t="s">
        <v>963</v>
      </c>
      <c r="F2465" s="6" t="s">
        <v>963</v>
      </c>
      <c r="G2465" s="6" t="s">
        <v>963</v>
      </c>
      <c r="H2465" s="6">
        <v>4.9920233852999996</v>
      </c>
      <c r="I2465" s="6" t="s">
        <v>964</v>
      </c>
      <c r="J2465" s="6">
        <v>3.8328699398000001</v>
      </c>
      <c r="K2465" s="6" t="s">
        <v>964</v>
      </c>
      <c r="L2465" s="1" t="s">
        <v>37</v>
      </c>
      <c r="M2465" s="1" t="s">
        <v>27</v>
      </c>
      <c r="N2465" s="1" t="s">
        <v>11</v>
      </c>
      <c r="O2465" s="1" t="s">
        <v>28</v>
      </c>
      <c r="P2465" s="1" t="s">
        <v>38</v>
      </c>
      <c r="Q2465" s="1" t="s">
        <v>39</v>
      </c>
      <c r="R2465" s="1" t="s">
        <v>20</v>
      </c>
    </row>
    <row r="2466" spans="1:18" hidden="1" x14ac:dyDescent="0.3">
      <c r="A2466" s="1" t="s">
        <v>497</v>
      </c>
      <c r="B2466" s="1">
        <v>24021</v>
      </c>
      <c r="C2466" s="1" t="s">
        <v>10</v>
      </c>
      <c r="D2466" s="6">
        <v>29.567628908</v>
      </c>
      <c r="E2466" s="6" t="s">
        <v>963</v>
      </c>
      <c r="F2466" s="6" t="s">
        <v>963</v>
      </c>
      <c r="G2466" s="6" t="s">
        <v>963</v>
      </c>
      <c r="H2466" s="6">
        <v>19.098959862000001</v>
      </c>
      <c r="I2466" s="6" t="s">
        <v>964</v>
      </c>
      <c r="J2466" s="6">
        <v>16.803157269</v>
      </c>
      <c r="K2466" s="6" t="s">
        <v>964</v>
      </c>
      <c r="L2466" s="1" t="s">
        <v>37</v>
      </c>
      <c r="M2466" s="1" t="s">
        <v>27</v>
      </c>
      <c r="N2466" s="1" t="s">
        <v>11</v>
      </c>
      <c r="O2466" s="1" t="s">
        <v>28</v>
      </c>
      <c r="P2466" s="1" t="s">
        <v>38</v>
      </c>
      <c r="Q2466" s="1" t="s">
        <v>39</v>
      </c>
      <c r="R2466" s="1" t="s">
        <v>20</v>
      </c>
    </row>
    <row r="2467" spans="1:18" hidden="1" x14ac:dyDescent="0.3">
      <c r="A2467" s="1" t="s">
        <v>811</v>
      </c>
      <c r="B2467" s="1">
        <v>51153</v>
      </c>
      <c r="C2467" s="1" t="s">
        <v>10</v>
      </c>
      <c r="D2467" s="6">
        <v>35.235916910999997</v>
      </c>
      <c r="E2467" s="6" t="s">
        <v>963</v>
      </c>
      <c r="F2467" s="6" t="s">
        <v>963</v>
      </c>
      <c r="G2467" s="6" t="s">
        <v>963</v>
      </c>
      <c r="H2467" s="6">
        <v>20.887498582999999</v>
      </c>
      <c r="I2467" s="6" t="s">
        <v>964</v>
      </c>
      <c r="J2467" s="6">
        <v>17.473612822</v>
      </c>
      <c r="K2467" s="6" t="s">
        <v>964</v>
      </c>
      <c r="L2467" s="1" t="s">
        <v>37</v>
      </c>
      <c r="M2467" s="1" t="s">
        <v>27</v>
      </c>
      <c r="N2467" s="1" t="s">
        <v>11</v>
      </c>
      <c r="O2467" s="1" t="s">
        <v>28</v>
      </c>
      <c r="P2467" s="1" t="s">
        <v>38</v>
      </c>
      <c r="Q2467" s="1" t="s">
        <v>39</v>
      </c>
      <c r="R2467" s="1" t="s">
        <v>20</v>
      </c>
    </row>
    <row r="2468" spans="1:18" hidden="1" x14ac:dyDescent="0.3">
      <c r="A2468" s="1" t="s">
        <v>497</v>
      </c>
      <c r="B2468" s="1">
        <v>24033</v>
      </c>
      <c r="C2468" s="1" t="s">
        <v>10</v>
      </c>
      <c r="D2468" s="6">
        <v>57.056903851000001</v>
      </c>
      <c r="E2468" s="6" t="s">
        <v>963</v>
      </c>
      <c r="F2468" s="6" t="s">
        <v>963</v>
      </c>
      <c r="G2468" s="6" t="s">
        <v>963</v>
      </c>
      <c r="H2468" s="6">
        <v>36.855417621999997</v>
      </c>
      <c r="I2468" s="6" t="s">
        <v>964</v>
      </c>
      <c r="J2468" s="6">
        <v>32.425194515000001</v>
      </c>
      <c r="K2468" s="6" t="s">
        <v>964</v>
      </c>
      <c r="L2468" s="1" t="s">
        <v>37</v>
      </c>
      <c r="M2468" s="1" t="s">
        <v>27</v>
      </c>
      <c r="N2468" s="1" t="s">
        <v>11</v>
      </c>
      <c r="O2468" s="1" t="s">
        <v>28</v>
      </c>
      <c r="P2468" s="1" t="s">
        <v>38</v>
      </c>
      <c r="Q2468" s="1" t="s">
        <v>39</v>
      </c>
      <c r="R2468" s="1" t="s">
        <v>20</v>
      </c>
    </row>
    <row r="2469" spans="1:18" hidden="1" x14ac:dyDescent="0.3">
      <c r="A2469" s="1" t="s">
        <v>811</v>
      </c>
      <c r="B2469" s="1">
        <v>51107</v>
      </c>
      <c r="C2469" s="1" t="s">
        <v>10</v>
      </c>
      <c r="D2469" s="6">
        <v>68.860535146999993</v>
      </c>
      <c r="E2469" s="6" t="s">
        <v>963</v>
      </c>
      <c r="F2469" s="6" t="s">
        <v>963</v>
      </c>
      <c r="G2469" s="6" t="s">
        <v>963</v>
      </c>
      <c r="H2469" s="6">
        <v>40.819868485999997</v>
      </c>
      <c r="I2469" s="6" t="s">
        <v>964</v>
      </c>
      <c r="J2469" s="6">
        <v>34.148208756000002</v>
      </c>
      <c r="K2469" s="6" t="s">
        <v>964</v>
      </c>
      <c r="L2469" s="1" t="s">
        <v>37</v>
      </c>
      <c r="M2469" s="1" t="s">
        <v>27</v>
      </c>
      <c r="N2469" s="1" t="s">
        <v>11</v>
      </c>
      <c r="O2469" s="1" t="s">
        <v>28</v>
      </c>
      <c r="P2469" s="1" t="s">
        <v>38</v>
      </c>
      <c r="Q2469" s="1" t="s">
        <v>39</v>
      </c>
      <c r="R2469" s="1" t="s">
        <v>20</v>
      </c>
    </row>
    <row r="2470" spans="1:18" hidden="1" x14ac:dyDescent="0.3">
      <c r="A2470" s="1" t="s">
        <v>497</v>
      </c>
      <c r="B2470" s="1">
        <v>24031</v>
      </c>
      <c r="C2470" s="1" t="s">
        <v>10</v>
      </c>
      <c r="D2470" s="6">
        <v>116.78035251</v>
      </c>
      <c r="E2470" s="6" t="s">
        <v>963</v>
      </c>
      <c r="F2470" s="6" t="s">
        <v>963</v>
      </c>
      <c r="G2470" s="6" t="s">
        <v>963</v>
      </c>
      <c r="H2470" s="6">
        <v>75.433252951</v>
      </c>
      <c r="I2470" s="6" t="s">
        <v>964</v>
      </c>
      <c r="J2470" s="6">
        <v>66.365789355999993</v>
      </c>
      <c r="K2470" s="6" t="s">
        <v>964</v>
      </c>
      <c r="L2470" s="1" t="s">
        <v>37</v>
      </c>
      <c r="M2470" s="1" t="s">
        <v>27</v>
      </c>
      <c r="N2470" s="1" t="s">
        <v>11</v>
      </c>
      <c r="O2470" s="1" t="s">
        <v>28</v>
      </c>
      <c r="P2470" s="1" t="s">
        <v>38</v>
      </c>
      <c r="Q2470" s="1" t="s">
        <v>39</v>
      </c>
      <c r="R2470" s="1" t="s">
        <v>20</v>
      </c>
    </row>
    <row r="2471" spans="1:18" hidden="1" x14ac:dyDescent="0.3">
      <c r="A2471" s="1" t="s">
        <v>811</v>
      </c>
      <c r="B2471" s="1">
        <v>51059</v>
      </c>
      <c r="C2471" s="1" t="s">
        <v>10</v>
      </c>
      <c r="D2471" s="6">
        <v>130.34321310999999</v>
      </c>
      <c r="E2471" s="6" t="s">
        <v>963</v>
      </c>
      <c r="F2471" s="6" t="s">
        <v>963</v>
      </c>
      <c r="G2471" s="6" t="s">
        <v>963</v>
      </c>
      <c r="H2471" s="6">
        <v>77.266159251000005</v>
      </c>
      <c r="I2471" s="6" t="s">
        <v>964</v>
      </c>
      <c r="J2471" s="6">
        <v>64.637653315999998</v>
      </c>
      <c r="K2471" s="6" t="s">
        <v>964</v>
      </c>
      <c r="L2471" s="1" t="s">
        <v>37</v>
      </c>
      <c r="M2471" s="1" t="s">
        <v>27</v>
      </c>
      <c r="N2471" s="1" t="s">
        <v>11</v>
      </c>
      <c r="O2471" s="1" t="s">
        <v>28</v>
      </c>
      <c r="P2471" s="1" t="s">
        <v>38</v>
      </c>
      <c r="Q2471" s="1" t="s">
        <v>39</v>
      </c>
      <c r="R2471" s="1" t="s">
        <v>20</v>
      </c>
    </row>
    <row r="2472" spans="1:18" hidden="1" x14ac:dyDescent="0.3">
      <c r="A2472" s="1" t="s">
        <v>811</v>
      </c>
      <c r="B2472" s="1">
        <v>51013</v>
      </c>
      <c r="C2472" s="1" t="s">
        <v>12</v>
      </c>
      <c r="D2472" s="6">
        <v>1.1613051000000001E-3</v>
      </c>
      <c r="E2472" s="6" t="s">
        <v>963</v>
      </c>
      <c r="F2472" s="6" t="s">
        <v>963</v>
      </c>
      <c r="G2472" s="6" t="s">
        <v>963</v>
      </c>
      <c r="H2472" s="6">
        <v>3.367636E-4</v>
      </c>
      <c r="I2472" s="6" t="s">
        <v>964</v>
      </c>
      <c r="J2472" s="5" t="s">
        <v>14</v>
      </c>
      <c r="K2472" s="6" t="s">
        <v>964</v>
      </c>
      <c r="L2472" s="1" t="s">
        <v>501</v>
      </c>
      <c r="M2472" s="1" t="s">
        <v>27</v>
      </c>
      <c r="N2472" s="1" t="s">
        <v>11</v>
      </c>
      <c r="O2472" s="1" t="s">
        <v>28</v>
      </c>
      <c r="P2472" s="1" t="s">
        <v>499</v>
      </c>
      <c r="Q2472" s="1" t="s">
        <v>502</v>
      </c>
      <c r="R2472" s="1" t="s">
        <v>20</v>
      </c>
    </row>
    <row r="2473" spans="1:18" hidden="1" x14ac:dyDescent="0.3">
      <c r="A2473" s="1" t="s">
        <v>811</v>
      </c>
      <c r="B2473" s="1">
        <v>51013</v>
      </c>
      <c r="C2473" s="1" t="s">
        <v>10</v>
      </c>
      <c r="D2473" s="6">
        <v>1.5015191900000001E-2</v>
      </c>
      <c r="E2473" s="6" t="s">
        <v>963</v>
      </c>
      <c r="F2473" s="6" t="s">
        <v>963</v>
      </c>
      <c r="G2473" s="6" t="s">
        <v>963</v>
      </c>
      <c r="H2473" s="6">
        <v>5.8929763E-3</v>
      </c>
      <c r="I2473" s="6" t="s">
        <v>964</v>
      </c>
      <c r="J2473" s="6">
        <v>4.0764705000000002E-3</v>
      </c>
      <c r="K2473" s="6" t="s">
        <v>964</v>
      </c>
      <c r="L2473" s="1" t="s">
        <v>501</v>
      </c>
      <c r="M2473" s="1" t="s">
        <v>27</v>
      </c>
      <c r="N2473" s="1" t="s">
        <v>11</v>
      </c>
      <c r="O2473" s="1" t="s">
        <v>28</v>
      </c>
      <c r="P2473" s="1" t="s">
        <v>499</v>
      </c>
      <c r="Q2473" s="1" t="s">
        <v>502</v>
      </c>
      <c r="R2473" s="1" t="s">
        <v>20</v>
      </c>
    </row>
    <row r="2474" spans="1:18" hidden="1" x14ac:dyDescent="0.3">
      <c r="A2474" s="1" t="s">
        <v>811</v>
      </c>
      <c r="B2474" s="1">
        <v>51059</v>
      </c>
      <c r="C2474" s="1" t="s">
        <v>12</v>
      </c>
      <c r="D2474" s="6">
        <v>6.9097648299999995E-2</v>
      </c>
      <c r="E2474" s="6" t="s">
        <v>963</v>
      </c>
      <c r="F2474" s="6" t="s">
        <v>963</v>
      </c>
      <c r="G2474" s="6" t="s">
        <v>963</v>
      </c>
      <c r="H2474" s="6">
        <v>2.00374239E-2</v>
      </c>
      <c r="I2474" s="6" t="s">
        <v>964</v>
      </c>
      <c r="J2474" s="6">
        <v>1.11904408E-2</v>
      </c>
      <c r="K2474" s="6" t="s">
        <v>964</v>
      </c>
      <c r="L2474" s="1" t="s">
        <v>501</v>
      </c>
      <c r="M2474" s="1" t="s">
        <v>27</v>
      </c>
      <c r="N2474" s="1" t="s">
        <v>11</v>
      </c>
      <c r="O2474" s="1" t="s">
        <v>28</v>
      </c>
      <c r="P2474" s="1" t="s">
        <v>499</v>
      </c>
      <c r="Q2474" s="1" t="s">
        <v>502</v>
      </c>
      <c r="R2474" s="1" t="s">
        <v>20</v>
      </c>
    </row>
    <row r="2475" spans="1:18" hidden="1" x14ac:dyDescent="0.3">
      <c r="A2475" s="1" t="s">
        <v>497</v>
      </c>
      <c r="B2475" s="1">
        <v>24009</v>
      </c>
      <c r="C2475" s="1" t="s">
        <v>12</v>
      </c>
      <c r="D2475" s="6">
        <v>0.29383243460000003</v>
      </c>
      <c r="E2475" s="6" t="s">
        <v>963</v>
      </c>
      <c r="F2475" s="6" t="s">
        <v>963</v>
      </c>
      <c r="G2475" s="6" t="s">
        <v>963</v>
      </c>
      <c r="H2475" s="6">
        <v>8.14642597E-2</v>
      </c>
      <c r="I2475" s="6" t="s">
        <v>964</v>
      </c>
      <c r="J2475" s="6">
        <v>4.4913605199999998E-2</v>
      </c>
      <c r="K2475" s="6" t="s">
        <v>964</v>
      </c>
      <c r="L2475" s="1" t="s">
        <v>501</v>
      </c>
      <c r="M2475" s="1" t="s">
        <v>27</v>
      </c>
      <c r="N2475" s="1" t="s">
        <v>11</v>
      </c>
      <c r="O2475" s="1" t="s">
        <v>28</v>
      </c>
      <c r="P2475" s="1" t="s">
        <v>499</v>
      </c>
      <c r="Q2475" s="1" t="s">
        <v>502</v>
      </c>
      <c r="R2475" s="1" t="s">
        <v>20</v>
      </c>
    </row>
    <row r="2476" spans="1:18" hidden="1" x14ac:dyDescent="0.3">
      <c r="A2476" s="1" t="s">
        <v>497</v>
      </c>
      <c r="B2476" s="1">
        <v>24033</v>
      </c>
      <c r="C2476" s="1" t="s">
        <v>12</v>
      </c>
      <c r="D2476" s="6">
        <v>0.34994638420000002</v>
      </c>
      <c r="E2476" s="6" t="s">
        <v>963</v>
      </c>
      <c r="F2476" s="6" t="s">
        <v>963</v>
      </c>
      <c r="G2476" s="6" t="s">
        <v>963</v>
      </c>
      <c r="H2476" s="6">
        <v>9.7021674299999999E-2</v>
      </c>
      <c r="I2476" s="6" t="s">
        <v>964</v>
      </c>
      <c r="J2476" s="6">
        <v>5.34908578E-2</v>
      </c>
      <c r="K2476" s="6" t="s">
        <v>964</v>
      </c>
      <c r="L2476" s="1" t="s">
        <v>501</v>
      </c>
      <c r="M2476" s="1" t="s">
        <v>27</v>
      </c>
      <c r="N2476" s="1" t="s">
        <v>11</v>
      </c>
      <c r="O2476" s="1" t="s">
        <v>28</v>
      </c>
      <c r="P2476" s="1" t="s">
        <v>499</v>
      </c>
      <c r="Q2476" s="1" t="s">
        <v>502</v>
      </c>
      <c r="R2476" s="1" t="s">
        <v>20</v>
      </c>
    </row>
    <row r="2477" spans="1:18" hidden="1" x14ac:dyDescent="0.3">
      <c r="A2477" s="1" t="s">
        <v>811</v>
      </c>
      <c r="B2477" s="1">
        <v>51153</v>
      </c>
      <c r="C2477" s="1" t="s">
        <v>12</v>
      </c>
      <c r="D2477" s="6">
        <v>0.43084415910000001</v>
      </c>
      <c r="E2477" s="6" t="s">
        <v>963</v>
      </c>
      <c r="F2477" s="6" t="s">
        <v>963</v>
      </c>
      <c r="G2477" s="6" t="s">
        <v>963</v>
      </c>
      <c r="H2477" s="6">
        <v>0.1249392369</v>
      </c>
      <c r="I2477" s="6" t="s">
        <v>964</v>
      </c>
      <c r="J2477" s="6">
        <v>6.9775700800000007E-2</v>
      </c>
      <c r="K2477" s="6" t="s">
        <v>964</v>
      </c>
      <c r="L2477" s="1" t="s">
        <v>501</v>
      </c>
      <c r="M2477" s="1" t="s">
        <v>27</v>
      </c>
      <c r="N2477" s="1" t="s">
        <v>11</v>
      </c>
      <c r="O2477" s="1" t="s">
        <v>28</v>
      </c>
      <c r="P2477" s="1" t="s">
        <v>499</v>
      </c>
      <c r="Q2477" s="1" t="s">
        <v>502</v>
      </c>
      <c r="R2477" s="1" t="s">
        <v>20</v>
      </c>
    </row>
    <row r="2478" spans="1:18" hidden="1" x14ac:dyDescent="0.3">
      <c r="A2478" s="1" t="s">
        <v>497</v>
      </c>
      <c r="B2478" s="1">
        <v>24017</v>
      </c>
      <c r="C2478" s="1" t="s">
        <v>12</v>
      </c>
      <c r="D2478" s="6">
        <v>0.44176904189999999</v>
      </c>
      <c r="E2478" s="6" t="s">
        <v>963</v>
      </c>
      <c r="F2478" s="6" t="s">
        <v>963</v>
      </c>
      <c r="G2478" s="6" t="s">
        <v>963</v>
      </c>
      <c r="H2478" s="6">
        <v>0.12247927409999999</v>
      </c>
      <c r="I2478" s="6" t="s">
        <v>964</v>
      </c>
      <c r="J2478" s="6">
        <v>6.7526356999999995E-2</v>
      </c>
      <c r="K2478" s="6" t="s">
        <v>964</v>
      </c>
      <c r="L2478" s="1" t="s">
        <v>501</v>
      </c>
      <c r="M2478" s="1" t="s">
        <v>27</v>
      </c>
      <c r="N2478" s="1" t="s">
        <v>11</v>
      </c>
      <c r="O2478" s="1" t="s">
        <v>28</v>
      </c>
      <c r="P2478" s="1" t="s">
        <v>499</v>
      </c>
      <c r="Q2478" s="1" t="s">
        <v>502</v>
      </c>
      <c r="R2478" s="1" t="s">
        <v>20</v>
      </c>
    </row>
    <row r="2479" spans="1:18" hidden="1" x14ac:dyDescent="0.3">
      <c r="A2479" s="1" t="s">
        <v>811</v>
      </c>
      <c r="B2479" s="1">
        <v>51059</v>
      </c>
      <c r="C2479" s="1" t="s">
        <v>10</v>
      </c>
      <c r="D2479" s="6">
        <v>0.8934041103</v>
      </c>
      <c r="E2479" s="6" t="s">
        <v>963</v>
      </c>
      <c r="F2479" s="6" t="s">
        <v>963</v>
      </c>
      <c r="G2479" s="6" t="s">
        <v>963</v>
      </c>
      <c r="H2479" s="6">
        <v>0.3506320449</v>
      </c>
      <c r="I2479" s="6" t="s">
        <v>964</v>
      </c>
      <c r="J2479" s="6">
        <v>0.2425500109</v>
      </c>
      <c r="K2479" s="6" t="s">
        <v>964</v>
      </c>
      <c r="L2479" s="1" t="s">
        <v>501</v>
      </c>
      <c r="M2479" s="1" t="s">
        <v>27</v>
      </c>
      <c r="N2479" s="1" t="s">
        <v>11</v>
      </c>
      <c r="O2479" s="1" t="s">
        <v>28</v>
      </c>
      <c r="P2479" s="1" t="s">
        <v>499</v>
      </c>
      <c r="Q2479" s="1" t="s">
        <v>502</v>
      </c>
      <c r="R2479" s="1" t="s">
        <v>20</v>
      </c>
    </row>
    <row r="2480" spans="1:18" hidden="1" x14ac:dyDescent="0.3">
      <c r="A2480" s="1" t="s">
        <v>497</v>
      </c>
      <c r="B2480" s="1">
        <v>24031</v>
      </c>
      <c r="C2480" s="1" t="s">
        <v>12</v>
      </c>
      <c r="D2480" s="6">
        <v>1.1559450176999999</v>
      </c>
      <c r="E2480" s="6" t="s">
        <v>963</v>
      </c>
      <c r="F2480" s="6" t="s">
        <v>963</v>
      </c>
      <c r="G2480" s="6" t="s">
        <v>963</v>
      </c>
      <c r="H2480" s="6">
        <v>0.3204825999</v>
      </c>
      <c r="I2480" s="6" t="s">
        <v>964</v>
      </c>
      <c r="J2480" s="6">
        <v>0.17669138349999999</v>
      </c>
      <c r="K2480" s="6" t="s">
        <v>964</v>
      </c>
      <c r="L2480" s="1" t="s">
        <v>501</v>
      </c>
      <c r="M2480" s="1" t="s">
        <v>27</v>
      </c>
      <c r="N2480" s="1" t="s">
        <v>11</v>
      </c>
      <c r="O2480" s="1" t="s">
        <v>28</v>
      </c>
      <c r="P2480" s="1" t="s">
        <v>499</v>
      </c>
      <c r="Q2480" s="1" t="s">
        <v>502</v>
      </c>
      <c r="R2480" s="1" t="s">
        <v>20</v>
      </c>
    </row>
    <row r="2481" spans="1:18" hidden="1" x14ac:dyDescent="0.3">
      <c r="A2481" s="1" t="s">
        <v>811</v>
      </c>
      <c r="B2481" s="1">
        <v>51107</v>
      </c>
      <c r="C2481" s="1" t="s">
        <v>12</v>
      </c>
      <c r="D2481" s="6">
        <v>1.4063403067</v>
      </c>
      <c r="E2481" s="6" t="s">
        <v>963</v>
      </c>
      <c r="F2481" s="6" t="s">
        <v>963</v>
      </c>
      <c r="G2481" s="6" t="s">
        <v>963</v>
      </c>
      <c r="H2481" s="6">
        <v>0.40782052200000002</v>
      </c>
      <c r="I2481" s="6" t="s">
        <v>964</v>
      </c>
      <c r="J2481" s="6">
        <v>0.2277583296</v>
      </c>
      <c r="K2481" s="6" t="s">
        <v>964</v>
      </c>
      <c r="L2481" s="1" t="s">
        <v>501</v>
      </c>
      <c r="M2481" s="1" t="s">
        <v>27</v>
      </c>
      <c r="N2481" s="1" t="s">
        <v>11</v>
      </c>
      <c r="O2481" s="1" t="s">
        <v>28</v>
      </c>
      <c r="P2481" s="1" t="s">
        <v>499</v>
      </c>
      <c r="Q2481" s="1" t="s">
        <v>502</v>
      </c>
      <c r="R2481" s="1" t="s">
        <v>20</v>
      </c>
    </row>
    <row r="2482" spans="1:18" hidden="1" x14ac:dyDescent="0.3">
      <c r="A2482" s="1" t="s">
        <v>497</v>
      </c>
      <c r="B2482" s="1">
        <v>24021</v>
      </c>
      <c r="C2482" s="1" t="s">
        <v>12</v>
      </c>
      <c r="D2482" s="6">
        <v>2.6235768085000002</v>
      </c>
      <c r="E2482" s="6" t="s">
        <v>963</v>
      </c>
      <c r="F2482" s="6" t="s">
        <v>963</v>
      </c>
      <c r="G2482" s="6" t="s">
        <v>963</v>
      </c>
      <c r="H2482" s="6">
        <v>0.72737978849999996</v>
      </c>
      <c r="I2482" s="6" t="s">
        <v>964</v>
      </c>
      <c r="J2482" s="6">
        <v>0.40102554699999998</v>
      </c>
      <c r="K2482" s="6" t="s">
        <v>964</v>
      </c>
      <c r="L2482" s="1" t="s">
        <v>501</v>
      </c>
      <c r="M2482" s="1" t="s">
        <v>27</v>
      </c>
      <c r="N2482" s="1" t="s">
        <v>11</v>
      </c>
      <c r="O2482" s="1" t="s">
        <v>28</v>
      </c>
      <c r="P2482" s="1" t="s">
        <v>499</v>
      </c>
      <c r="Q2482" s="1" t="s">
        <v>502</v>
      </c>
      <c r="R2482" s="1" t="s">
        <v>20</v>
      </c>
    </row>
    <row r="2483" spans="1:18" hidden="1" x14ac:dyDescent="0.3">
      <c r="A2483" s="1" t="s">
        <v>497</v>
      </c>
      <c r="B2483" s="1">
        <v>24009</v>
      </c>
      <c r="C2483" s="1" t="s">
        <v>10</v>
      </c>
      <c r="D2483" s="6">
        <v>3.7109973159999998</v>
      </c>
      <c r="E2483" s="6" t="s">
        <v>963</v>
      </c>
      <c r="F2483" s="6" t="s">
        <v>963</v>
      </c>
      <c r="G2483" s="6" t="s">
        <v>963</v>
      </c>
      <c r="H2483" s="6">
        <v>1.3891543233999999</v>
      </c>
      <c r="I2483" s="6" t="s">
        <v>964</v>
      </c>
      <c r="J2483" s="6">
        <v>0.95803457400000003</v>
      </c>
      <c r="K2483" s="6" t="s">
        <v>964</v>
      </c>
      <c r="L2483" s="1" t="s">
        <v>501</v>
      </c>
      <c r="M2483" s="1" t="s">
        <v>27</v>
      </c>
      <c r="N2483" s="1" t="s">
        <v>11</v>
      </c>
      <c r="O2483" s="1" t="s">
        <v>28</v>
      </c>
      <c r="P2483" s="1" t="s">
        <v>499</v>
      </c>
      <c r="Q2483" s="1" t="s">
        <v>502</v>
      </c>
      <c r="R2483" s="1" t="s">
        <v>20</v>
      </c>
    </row>
    <row r="2484" spans="1:18" hidden="1" x14ac:dyDescent="0.3">
      <c r="A2484" s="1" t="s">
        <v>497</v>
      </c>
      <c r="B2484" s="1">
        <v>24033</v>
      </c>
      <c r="C2484" s="1" t="s">
        <v>10</v>
      </c>
      <c r="D2484" s="6">
        <v>4.4196954698999997</v>
      </c>
      <c r="E2484" s="6" t="s">
        <v>963</v>
      </c>
      <c r="F2484" s="6" t="s">
        <v>963</v>
      </c>
      <c r="G2484" s="6" t="s">
        <v>963</v>
      </c>
      <c r="H2484" s="6">
        <v>1.6544445694000001</v>
      </c>
      <c r="I2484" s="6" t="s">
        <v>964</v>
      </c>
      <c r="J2484" s="6">
        <v>1.1409925170999999</v>
      </c>
      <c r="K2484" s="6" t="s">
        <v>964</v>
      </c>
      <c r="L2484" s="1" t="s">
        <v>501</v>
      </c>
      <c r="M2484" s="1" t="s">
        <v>27</v>
      </c>
      <c r="N2484" s="1" t="s">
        <v>11</v>
      </c>
      <c r="O2484" s="1" t="s">
        <v>28</v>
      </c>
      <c r="P2484" s="1" t="s">
        <v>499</v>
      </c>
      <c r="Q2484" s="1" t="s">
        <v>502</v>
      </c>
      <c r="R2484" s="1" t="s">
        <v>20</v>
      </c>
    </row>
    <row r="2485" spans="1:18" hidden="1" x14ac:dyDescent="0.3">
      <c r="A2485" s="1" t="s">
        <v>811</v>
      </c>
      <c r="B2485" s="1">
        <v>51153</v>
      </c>
      <c r="C2485" s="1" t="s">
        <v>10</v>
      </c>
      <c r="D2485" s="6">
        <v>5.5706354681999999</v>
      </c>
      <c r="E2485" s="6" t="s">
        <v>963</v>
      </c>
      <c r="F2485" s="6" t="s">
        <v>963</v>
      </c>
      <c r="G2485" s="6" t="s">
        <v>963</v>
      </c>
      <c r="H2485" s="6">
        <v>2.1862948831</v>
      </c>
      <c r="I2485" s="6" t="s">
        <v>964</v>
      </c>
      <c r="J2485" s="6">
        <v>1.5123709648000001</v>
      </c>
      <c r="K2485" s="6" t="s">
        <v>964</v>
      </c>
      <c r="L2485" s="1" t="s">
        <v>501</v>
      </c>
      <c r="M2485" s="1" t="s">
        <v>27</v>
      </c>
      <c r="N2485" s="1" t="s">
        <v>11</v>
      </c>
      <c r="O2485" s="1" t="s">
        <v>28</v>
      </c>
      <c r="P2485" s="1" t="s">
        <v>499</v>
      </c>
      <c r="Q2485" s="1" t="s">
        <v>502</v>
      </c>
      <c r="R2485" s="1" t="s">
        <v>20</v>
      </c>
    </row>
    <row r="2486" spans="1:18" hidden="1" x14ac:dyDescent="0.3">
      <c r="A2486" s="1" t="s">
        <v>497</v>
      </c>
      <c r="B2486" s="1">
        <v>24017</v>
      </c>
      <c r="C2486" s="1" t="s">
        <v>10</v>
      </c>
      <c r="D2486" s="6">
        <v>5.5793807314999997</v>
      </c>
      <c r="E2486" s="6" t="s">
        <v>963</v>
      </c>
      <c r="F2486" s="6" t="s">
        <v>963</v>
      </c>
      <c r="G2486" s="6" t="s">
        <v>963</v>
      </c>
      <c r="H2486" s="6">
        <v>2.0885552531</v>
      </c>
      <c r="I2486" s="6" t="s">
        <v>964</v>
      </c>
      <c r="J2486" s="6">
        <v>1.440377829</v>
      </c>
      <c r="K2486" s="6" t="s">
        <v>964</v>
      </c>
      <c r="L2486" s="1" t="s">
        <v>501</v>
      </c>
      <c r="M2486" s="1" t="s">
        <v>27</v>
      </c>
      <c r="N2486" s="1" t="s">
        <v>11</v>
      </c>
      <c r="O2486" s="1" t="s">
        <v>28</v>
      </c>
      <c r="P2486" s="1" t="s">
        <v>499</v>
      </c>
      <c r="Q2486" s="1" t="s">
        <v>502</v>
      </c>
      <c r="R2486" s="1" t="s">
        <v>20</v>
      </c>
    </row>
    <row r="2487" spans="1:18" hidden="1" x14ac:dyDescent="0.3">
      <c r="A2487" s="1" t="s">
        <v>497</v>
      </c>
      <c r="B2487" s="1">
        <v>24031</v>
      </c>
      <c r="C2487" s="1" t="s">
        <v>10</v>
      </c>
      <c r="D2487" s="6">
        <v>14.599173765</v>
      </c>
      <c r="E2487" s="6" t="s">
        <v>963</v>
      </c>
      <c r="F2487" s="6" t="s">
        <v>963</v>
      </c>
      <c r="G2487" s="6" t="s">
        <v>963</v>
      </c>
      <c r="H2487" s="6">
        <v>5.4649739563999997</v>
      </c>
      <c r="I2487" s="6" t="s">
        <v>964</v>
      </c>
      <c r="J2487" s="6">
        <v>3.7689356906000002</v>
      </c>
      <c r="K2487" s="6" t="s">
        <v>964</v>
      </c>
      <c r="L2487" s="1" t="s">
        <v>501</v>
      </c>
      <c r="M2487" s="1" t="s">
        <v>27</v>
      </c>
      <c r="N2487" s="1" t="s">
        <v>11</v>
      </c>
      <c r="O2487" s="1" t="s">
        <v>28</v>
      </c>
      <c r="P2487" s="1" t="s">
        <v>499</v>
      </c>
      <c r="Q2487" s="1" t="s">
        <v>502</v>
      </c>
      <c r="R2487" s="1" t="s">
        <v>20</v>
      </c>
    </row>
    <row r="2488" spans="1:18" hidden="1" x14ac:dyDescent="0.3">
      <c r="A2488" s="1" t="s">
        <v>811</v>
      </c>
      <c r="B2488" s="1">
        <v>51107</v>
      </c>
      <c r="C2488" s="1" t="s">
        <v>10</v>
      </c>
      <c r="D2488" s="6">
        <v>18.183396037000001</v>
      </c>
      <c r="E2488" s="6" t="s">
        <v>963</v>
      </c>
      <c r="F2488" s="6" t="s">
        <v>963</v>
      </c>
      <c r="G2488" s="6" t="s">
        <v>963</v>
      </c>
      <c r="H2488" s="6">
        <v>7.1363959732</v>
      </c>
      <c r="I2488" s="6" t="s">
        <v>964</v>
      </c>
      <c r="J2488" s="6">
        <v>4.9366060865000003</v>
      </c>
      <c r="K2488" s="6" t="s">
        <v>964</v>
      </c>
      <c r="L2488" s="1" t="s">
        <v>501</v>
      </c>
      <c r="M2488" s="1" t="s">
        <v>27</v>
      </c>
      <c r="N2488" s="1" t="s">
        <v>11</v>
      </c>
      <c r="O2488" s="1" t="s">
        <v>28</v>
      </c>
      <c r="P2488" s="1" t="s">
        <v>499</v>
      </c>
      <c r="Q2488" s="1" t="s">
        <v>502</v>
      </c>
      <c r="R2488" s="1" t="s">
        <v>20</v>
      </c>
    </row>
    <row r="2489" spans="1:18" hidden="1" x14ac:dyDescent="0.3">
      <c r="A2489" s="1" t="s">
        <v>497</v>
      </c>
      <c r="B2489" s="1">
        <v>24021</v>
      </c>
      <c r="C2489" s="1" t="s">
        <v>10</v>
      </c>
      <c r="D2489" s="6">
        <v>33.134836415999999</v>
      </c>
      <c r="E2489" s="6" t="s">
        <v>963</v>
      </c>
      <c r="F2489" s="6" t="s">
        <v>963</v>
      </c>
      <c r="G2489" s="6" t="s">
        <v>963</v>
      </c>
      <c r="H2489" s="6">
        <v>12.40351313</v>
      </c>
      <c r="I2489" s="6" t="s">
        <v>964</v>
      </c>
      <c r="J2489" s="6">
        <v>8.5541208611999995</v>
      </c>
      <c r="K2489" s="6" t="s">
        <v>964</v>
      </c>
      <c r="L2489" s="1" t="s">
        <v>501</v>
      </c>
      <c r="M2489" s="1" t="s">
        <v>27</v>
      </c>
      <c r="N2489" s="1" t="s">
        <v>11</v>
      </c>
      <c r="O2489" s="1" t="s">
        <v>28</v>
      </c>
      <c r="P2489" s="1" t="s">
        <v>499</v>
      </c>
      <c r="Q2489" s="1" t="s">
        <v>502</v>
      </c>
      <c r="R2489" s="1" t="s">
        <v>20</v>
      </c>
    </row>
    <row r="2490" spans="1:18" hidden="1" x14ac:dyDescent="0.3">
      <c r="A2490" s="1" t="s">
        <v>811</v>
      </c>
      <c r="B2490" s="1">
        <v>51610</v>
      </c>
      <c r="C2490" s="1" t="s">
        <v>12</v>
      </c>
      <c r="D2490" s="6">
        <v>0.14629454789999999</v>
      </c>
      <c r="E2490" s="6" t="s">
        <v>963</v>
      </c>
      <c r="F2490" s="6" t="s">
        <v>963</v>
      </c>
      <c r="G2490" s="6" t="s">
        <v>963</v>
      </c>
      <c r="H2490" s="6">
        <v>6.9500082699999993E-2</v>
      </c>
      <c r="I2490" s="6" t="s">
        <v>964</v>
      </c>
      <c r="J2490" s="6">
        <v>5.6631487799999998E-2</v>
      </c>
      <c r="K2490" s="6" t="s">
        <v>964</v>
      </c>
      <c r="L2490" s="1" t="s">
        <v>26</v>
      </c>
      <c r="M2490" s="1" t="s">
        <v>27</v>
      </c>
      <c r="N2490" s="1" t="s">
        <v>11</v>
      </c>
      <c r="O2490" s="1" t="s">
        <v>28</v>
      </c>
      <c r="P2490" s="1" t="s">
        <v>18</v>
      </c>
      <c r="Q2490" s="1" t="s">
        <v>29</v>
      </c>
      <c r="R2490" s="1" t="s">
        <v>20</v>
      </c>
    </row>
    <row r="2491" spans="1:18" hidden="1" x14ac:dyDescent="0.3">
      <c r="A2491" s="1" t="s">
        <v>811</v>
      </c>
      <c r="B2491" s="1">
        <v>51685</v>
      </c>
      <c r="C2491" s="1" t="s">
        <v>12</v>
      </c>
      <c r="D2491" s="6">
        <v>0.1539942517</v>
      </c>
      <c r="E2491" s="6" t="s">
        <v>963</v>
      </c>
      <c r="F2491" s="6" t="s">
        <v>963</v>
      </c>
      <c r="G2491" s="6" t="s">
        <v>963</v>
      </c>
      <c r="H2491" s="6">
        <v>7.3158016399999998E-2</v>
      </c>
      <c r="I2491" s="6" t="s">
        <v>964</v>
      </c>
      <c r="J2491" s="6">
        <v>5.9612072199999998E-2</v>
      </c>
      <c r="K2491" s="6" t="s">
        <v>964</v>
      </c>
      <c r="L2491" s="1" t="s">
        <v>26</v>
      </c>
      <c r="M2491" s="1" t="s">
        <v>27</v>
      </c>
      <c r="N2491" s="1" t="s">
        <v>11</v>
      </c>
      <c r="O2491" s="1" t="s">
        <v>28</v>
      </c>
      <c r="P2491" s="1" t="s">
        <v>18</v>
      </c>
      <c r="Q2491" s="1" t="s">
        <v>29</v>
      </c>
      <c r="R2491" s="1" t="s">
        <v>20</v>
      </c>
    </row>
    <row r="2492" spans="1:18" hidden="1" x14ac:dyDescent="0.3">
      <c r="A2492" s="1" t="s">
        <v>497</v>
      </c>
      <c r="B2492" s="1">
        <v>24009</v>
      </c>
      <c r="C2492" s="1" t="s">
        <v>12</v>
      </c>
      <c r="D2492" s="6">
        <v>0.31580284180000001</v>
      </c>
      <c r="E2492" s="6" t="s">
        <v>963</v>
      </c>
      <c r="F2492" s="6" t="s">
        <v>963</v>
      </c>
      <c r="G2492" s="6" t="s">
        <v>963</v>
      </c>
      <c r="H2492" s="6">
        <v>0.1471172566</v>
      </c>
      <c r="I2492" s="6" t="s">
        <v>964</v>
      </c>
      <c r="J2492" s="6">
        <v>0.1172235236</v>
      </c>
      <c r="K2492" s="6" t="s">
        <v>964</v>
      </c>
      <c r="L2492" s="1" t="s">
        <v>26</v>
      </c>
      <c r="M2492" s="1" t="s">
        <v>27</v>
      </c>
      <c r="N2492" s="1" t="s">
        <v>11</v>
      </c>
      <c r="O2492" s="1" t="s">
        <v>28</v>
      </c>
      <c r="P2492" s="1" t="s">
        <v>18</v>
      </c>
      <c r="Q2492" s="1" t="s">
        <v>29</v>
      </c>
      <c r="R2492" s="1" t="s">
        <v>20</v>
      </c>
    </row>
    <row r="2493" spans="1:18" hidden="1" x14ac:dyDescent="0.3">
      <c r="A2493" s="1" t="s">
        <v>811</v>
      </c>
      <c r="B2493" s="1">
        <v>51683</v>
      </c>
      <c r="C2493" s="1" t="s">
        <v>12</v>
      </c>
      <c r="D2493" s="6">
        <v>0.41578438159999997</v>
      </c>
      <c r="E2493" s="6" t="s">
        <v>963</v>
      </c>
      <c r="F2493" s="6" t="s">
        <v>963</v>
      </c>
      <c r="G2493" s="6" t="s">
        <v>963</v>
      </c>
      <c r="H2493" s="6">
        <v>0.19752664810000001</v>
      </c>
      <c r="I2493" s="6" t="s">
        <v>964</v>
      </c>
      <c r="J2493" s="6">
        <v>0.16095260040000001</v>
      </c>
      <c r="K2493" s="6" t="s">
        <v>964</v>
      </c>
      <c r="L2493" s="1" t="s">
        <v>26</v>
      </c>
      <c r="M2493" s="1" t="s">
        <v>27</v>
      </c>
      <c r="N2493" s="1" t="s">
        <v>11</v>
      </c>
      <c r="O2493" s="1" t="s">
        <v>28</v>
      </c>
      <c r="P2493" s="1" t="s">
        <v>18</v>
      </c>
      <c r="Q2493" s="1" t="s">
        <v>29</v>
      </c>
      <c r="R2493" s="1" t="s">
        <v>20</v>
      </c>
    </row>
    <row r="2494" spans="1:18" hidden="1" x14ac:dyDescent="0.3">
      <c r="A2494" s="1" t="s">
        <v>811</v>
      </c>
      <c r="B2494" s="1">
        <v>51600</v>
      </c>
      <c r="C2494" s="1" t="s">
        <v>12</v>
      </c>
      <c r="D2494" s="6">
        <v>0.4465832938</v>
      </c>
      <c r="E2494" s="6" t="s">
        <v>963</v>
      </c>
      <c r="F2494" s="6" t="s">
        <v>963</v>
      </c>
      <c r="G2494" s="6" t="s">
        <v>963</v>
      </c>
      <c r="H2494" s="6">
        <v>0.2121582065</v>
      </c>
      <c r="I2494" s="6" t="s">
        <v>964</v>
      </c>
      <c r="J2494" s="6">
        <v>0.17287509609999999</v>
      </c>
      <c r="K2494" s="6" t="s">
        <v>964</v>
      </c>
      <c r="L2494" s="1" t="s">
        <v>26</v>
      </c>
      <c r="M2494" s="1" t="s">
        <v>27</v>
      </c>
      <c r="N2494" s="1" t="s">
        <v>11</v>
      </c>
      <c r="O2494" s="1" t="s">
        <v>28</v>
      </c>
      <c r="P2494" s="1" t="s">
        <v>18</v>
      </c>
      <c r="Q2494" s="1" t="s">
        <v>29</v>
      </c>
      <c r="R2494" s="1" t="s">
        <v>20</v>
      </c>
    </row>
    <row r="2495" spans="1:18" hidden="1" x14ac:dyDescent="0.3">
      <c r="A2495" s="1" t="s">
        <v>497</v>
      </c>
      <c r="B2495" s="1">
        <v>24017</v>
      </c>
      <c r="C2495" s="1" t="s">
        <v>12</v>
      </c>
      <c r="D2495" s="6">
        <v>0.64867606680000001</v>
      </c>
      <c r="E2495" s="6" t="s">
        <v>963</v>
      </c>
      <c r="F2495" s="6" t="s">
        <v>963</v>
      </c>
      <c r="G2495" s="6" t="s">
        <v>963</v>
      </c>
      <c r="H2495" s="6">
        <v>0.3021867895</v>
      </c>
      <c r="I2495" s="6" t="s">
        <v>964</v>
      </c>
      <c r="J2495" s="6">
        <v>0.24078330589999999</v>
      </c>
      <c r="K2495" s="6" t="s">
        <v>964</v>
      </c>
      <c r="L2495" s="1" t="s">
        <v>26</v>
      </c>
      <c r="M2495" s="1" t="s">
        <v>27</v>
      </c>
      <c r="N2495" s="1" t="s">
        <v>11</v>
      </c>
      <c r="O2495" s="1" t="s">
        <v>28</v>
      </c>
      <c r="P2495" s="1" t="s">
        <v>18</v>
      </c>
      <c r="Q2495" s="1" t="s">
        <v>29</v>
      </c>
      <c r="R2495" s="1" t="s">
        <v>20</v>
      </c>
    </row>
    <row r="2496" spans="1:18" hidden="1" x14ac:dyDescent="0.3">
      <c r="A2496" s="1" t="s">
        <v>811</v>
      </c>
      <c r="B2496" s="1">
        <v>51013</v>
      </c>
      <c r="C2496" s="1" t="s">
        <v>12</v>
      </c>
      <c r="D2496" s="6">
        <v>0.73147264499999998</v>
      </c>
      <c r="E2496" s="6" t="s">
        <v>963</v>
      </c>
      <c r="F2496" s="6" t="s">
        <v>963</v>
      </c>
      <c r="G2496" s="6" t="s">
        <v>963</v>
      </c>
      <c r="H2496" s="6">
        <v>0.34750046829999998</v>
      </c>
      <c r="I2496" s="6" t="s">
        <v>964</v>
      </c>
      <c r="J2496" s="6">
        <v>0.28315735320000002</v>
      </c>
      <c r="K2496" s="6" t="s">
        <v>964</v>
      </c>
      <c r="L2496" s="1" t="s">
        <v>26</v>
      </c>
      <c r="M2496" s="1" t="s">
        <v>27</v>
      </c>
      <c r="N2496" s="1" t="s">
        <v>11</v>
      </c>
      <c r="O2496" s="1" t="s">
        <v>28</v>
      </c>
      <c r="P2496" s="1" t="s">
        <v>18</v>
      </c>
      <c r="Q2496" s="1" t="s">
        <v>29</v>
      </c>
      <c r="R2496" s="1" t="s">
        <v>20</v>
      </c>
    </row>
    <row r="2497" spans="1:18" hidden="1" x14ac:dyDescent="0.3">
      <c r="A2497" s="1" t="s">
        <v>811</v>
      </c>
      <c r="B2497" s="1">
        <v>51510</v>
      </c>
      <c r="C2497" s="1" t="s">
        <v>12</v>
      </c>
      <c r="D2497" s="6">
        <v>0.94706458189999998</v>
      </c>
      <c r="E2497" s="6" t="s">
        <v>963</v>
      </c>
      <c r="F2497" s="6" t="s">
        <v>963</v>
      </c>
      <c r="G2497" s="6" t="s">
        <v>963</v>
      </c>
      <c r="H2497" s="6">
        <v>0.44992191970000001</v>
      </c>
      <c r="I2497" s="6" t="s">
        <v>964</v>
      </c>
      <c r="J2497" s="6">
        <v>0.36661436790000002</v>
      </c>
      <c r="K2497" s="6" t="s">
        <v>964</v>
      </c>
      <c r="L2497" s="1" t="s">
        <v>26</v>
      </c>
      <c r="M2497" s="1" t="s">
        <v>27</v>
      </c>
      <c r="N2497" s="1" t="s">
        <v>11</v>
      </c>
      <c r="O2497" s="1" t="s">
        <v>28</v>
      </c>
      <c r="P2497" s="1" t="s">
        <v>18</v>
      </c>
      <c r="Q2497" s="1" t="s">
        <v>29</v>
      </c>
      <c r="R2497" s="1" t="s">
        <v>20</v>
      </c>
    </row>
    <row r="2498" spans="1:18" hidden="1" x14ac:dyDescent="0.3">
      <c r="A2498" s="1" t="s">
        <v>811</v>
      </c>
      <c r="B2498" s="1">
        <v>51153</v>
      </c>
      <c r="C2498" s="1" t="s">
        <v>12</v>
      </c>
      <c r="D2498" s="6">
        <v>1.1857553492999999</v>
      </c>
      <c r="E2498" s="6" t="s">
        <v>963</v>
      </c>
      <c r="F2498" s="6" t="s">
        <v>963</v>
      </c>
      <c r="G2498" s="6" t="s">
        <v>963</v>
      </c>
      <c r="H2498" s="6">
        <v>0.56331649780000004</v>
      </c>
      <c r="I2498" s="6" t="s">
        <v>964</v>
      </c>
      <c r="J2498" s="6">
        <v>0.4590131502</v>
      </c>
      <c r="K2498" s="6" t="s">
        <v>964</v>
      </c>
      <c r="L2498" s="1" t="s">
        <v>26</v>
      </c>
      <c r="M2498" s="1" t="s">
        <v>27</v>
      </c>
      <c r="N2498" s="1" t="s">
        <v>11</v>
      </c>
      <c r="O2498" s="1" t="s">
        <v>28</v>
      </c>
      <c r="P2498" s="1" t="s">
        <v>18</v>
      </c>
      <c r="Q2498" s="1" t="s">
        <v>29</v>
      </c>
      <c r="R2498" s="1" t="s">
        <v>20</v>
      </c>
    </row>
    <row r="2499" spans="1:18" hidden="1" x14ac:dyDescent="0.3">
      <c r="A2499" s="1" t="s">
        <v>811</v>
      </c>
      <c r="B2499" s="1">
        <v>51610</v>
      </c>
      <c r="C2499" s="1" t="s">
        <v>10</v>
      </c>
      <c r="D2499" s="6">
        <v>1.4765497462999999</v>
      </c>
      <c r="E2499" s="6" t="s">
        <v>963</v>
      </c>
      <c r="F2499" s="6" t="s">
        <v>963</v>
      </c>
      <c r="G2499" s="6" t="s">
        <v>963</v>
      </c>
      <c r="H2499" s="6">
        <v>1.1010950416</v>
      </c>
      <c r="I2499" s="6" t="s">
        <v>964</v>
      </c>
      <c r="J2499" s="6">
        <v>1.0827621877</v>
      </c>
      <c r="K2499" s="6" t="s">
        <v>964</v>
      </c>
      <c r="L2499" s="1" t="s">
        <v>26</v>
      </c>
      <c r="M2499" s="1" t="s">
        <v>27</v>
      </c>
      <c r="N2499" s="1" t="s">
        <v>11</v>
      </c>
      <c r="O2499" s="1" t="s">
        <v>28</v>
      </c>
      <c r="P2499" s="1" t="s">
        <v>18</v>
      </c>
      <c r="Q2499" s="1" t="s">
        <v>29</v>
      </c>
      <c r="R2499" s="1" t="s">
        <v>20</v>
      </c>
    </row>
    <row r="2500" spans="1:18" hidden="1" x14ac:dyDescent="0.3">
      <c r="A2500" s="1" t="s">
        <v>811</v>
      </c>
      <c r="B2500" s="1">
        <v>51107</v>
      </c>
      <c r="C2500" s="1" t="s">
        <v>12</v>
      </c>
      <c r="D2500" s="6">
        <v>1.5322427544999999</v>
      </c>
      <c r="E2500" s="6" t="s">
        <v>963</v>
      </c>
      <c r="F2500" s="6" t="s">
        <v>963</v>
      </c>
      <c r="G2500" s="6" t="s">
        <v>963</v>
      </c>
      <c r="H2500" s="6">
        <v>0.72792219560000004</v>
      </c>
      <c r="I2500" s="6" t="s">
        <v>964</v>
      </c>
      <c r="J2500" s="6">
        <v>0.59314059939999997</v>
      </c>
      <c r="K2500" s="6" t="s">
        <v>964</v>
      </c>
      <c r="L2500" s="1" t="s">
        <v>26</v>
      </c>
      <c r="M2500" s="1" t="s">
        <v>27</v>
      </c>
      <c r="N2500" s="1" t="s">
        <v>11</v>
      </c>
      <c r="O2500" s="1" t="s">
        <v>28</v>
      </c>
      <c r="P2500" s="1" t="s">
        <v>18</v>
      </c>
      <c r="Q2500" s="1" t="s">
        <v>29</v>
      </c>
      <c r="R2500" s="1" t="s">
        <v>20</v>
      </c>
    </row>
    <row r="2501" spans="1:18" hidden="1" x14ac:dyDescent="0.3">
      <c r="A2501" s="1" t="s">
        <v>811</v>
      </c>
      <c r="B2501" s="1">
        <v>51685</v>
      </c>
      <c r="C2501" s="1" t="s">
        <v>10</v>
      </c>
      <c r="D2501" s="6">
        <v>1.5542628784999999</v>
      </c>
      <c r="E2501" s="6" t="s">
        <v>963</v>
      </c>
      <c r="F2501" s="6" t="s">
        <v>963</v>
      </c>
      <c r="G2501" s="6" t="s">
        <v>963</v>
      </c>
      <c r="H2501" s="6">
        <v>1.1590470986999999</v>
      </c>
      <c r="I2501" s="6" t="s">
        <v>964</v>
      </c>
      <c r="J2501" s="6">
        <v>1.1397495124999999</v>
      </c>
      <c r="K2501" s="6" t="s">
        <v>964</v>
      </c>
      <c r="L2501" s="1" t="s">
        <v>26</v>
      </c>
      <c r="M2501" s="1" t="s">
        <v>27</v>
      </c>
      <c r="N2501" s="1" t="s">
        <v>11</v>
      </c>
      <c r="O2501" s="1" t="s">
        <v>28</v>
      </c>
      <c r="P2501" s="1" t="s">
        <v>18</v>
      </c>
      <c r="Q2501" s="1" t="s">
        <v>29</v>
      </c>
      <c r="R2501" s="1" t="s">
        <v>20</v>
      </c>
    </row>
    <row r="2502" spans="1:18" hidden="1" x14ac:dyDescent="0.3">
      <c r="A2502" s="1" t="s">
        <v>497</v>
      </c>
      <c r="B2502" s="1">
        <v>24021</v>
      </c>
      <c r="C2502" s="1" t="s">
        <v>12</v>
      </c>
      <c r="D2502" s="6">
        <v>1.9972394866000001</v>
      </c>
      <c r="E2502" s="6" t="s">
        <v>963</v>
      </c>
      <c r="F2502" s="6" t="s">
        <v>963</v>
      </c>
      <c r="G2502" s="6" t="s">
        <v>963</v>
      </c>
      <c r="H2502" s="6">
        <v>0.93041744130000004</v>
      </c>
      <c r="I2502" s="6" t="s">
        <v>964</v>
      </c>
      <c r="J2502" s="6">
        <v>0.74135907879999996</v>
      </c>
      <c r="K2502" s="6" t="s">
        <v>964</v>
      </c>
      <c r="L2502" s="1" t="s">
        <v>26</v>
      </c>
      <c r="M2502" s="1" t="s">
        <v>27</v>
      </c>
      <c r="N2502" s="1" t="s">
        <v>11</v>
      </c>
      <c r="O2502" s="1" t="s">
        <v>28</v>
      </c>
      <c r="P2502" s="1" t="s">
        <v>18</v>
      </c>
      <c r="Q2502" s="1" t="s">
        <v>29</v>
      </c>
      <c r="R2502" s="1" t="s">
        <v>20</v>
      </c>
    </row>
    <row r="2503" spans="1:18" hidden="1" x14ac:dyDescent="0.3">
      <c r="A2503" s="1" t="s">
        <v>9</v>
      </c>
      <c r="B2503" s="1">
        <v>11001</v>
      </c>
      <c r="C2503" s="1" t="s">
        <v>12</v>
      </c>
      <c r="D2503" s="6">
        <v>2.4880212028000002</v>
      </c>
      <c r="E2503" s="6" t="s">
        <v>963</v>
      </c>
      <c r="F2503" s="6" t="s">
        <v>963</v>
      </c>
      <c r="G2503" s="6" t="s">
        <v>963</v>
      </c>
      <c r="H2503" s="6">
        <v>1.1918334772000001</v>
      </c>
      <c r="I2503" s="6" t="s">
        <v>964</v>
      </c>
      <c r="J2503" s="6">
        <v>0.95259166630000003</v>
      </c>
      <c r="K2503" s="6" t="s">
        <v>964</v>
      </c>
      <c r="L2503" s="1" t="s">
        <v>26</v>
      </c>
      <c r="M2503" s="1" t="s">
        <v>27</v>
      </c>
      <c r="N2503" s="1" t="s">
        <v>11</v>
      </c>
      <c r="O2503" s="1" t="s">
        <v>28</v>
      </c>
      <c r="P2503" s="1" t="s">
        <v>18</v>
      </c>
      <c r="Q2503" s="1" t="s">
        <v>29</v>
      </c>
      <c r="R2503" s="1" t="s">
        <v>20</v>
      </c>
    </row>
    <row r="2504" spans="1:18" hidden="1" x14ac:dyDescent="0.3">
      <c r="A2504" s="1" t="s">
        <v>497</v>
      </c>
      <c r="B2504" s="1">
        <v>24009</v>
      </c>
      <c r="C2504" s="1" t="s">
        <v>10</v>
      </c>
      <c r="D2504" s="6">
        <v>3.1758740505</v>
      </c>
      <c r="E2504" s="6" t="s">
        <v>963</v>
      </c>
      <c r="F2504" s="6" t="s">
        <v>963</v>
      </c>
      <c r="G2504" s="6" t="s">
        <v>963</v>
      </c>
      <c r="H2504" s="6">
        <v>2.2887928033999998</v>
      </c>
      <c r="I2504" s="6" t="s">
        <v>964</v>
      </c>
      <c r="J2504" s="6">
        <v>2.2078488204000002</v>
      </c>
      <c r="K2504" s="6" t="s">
        <v>964</v>
      </c>
      <c r="L2504" s="1" t="s">
        <v>26</v>
      </c>
      <c r="M2504" s="1" t="s">
        <v>27</v>
      </c>
      <c r="N2504" s="1" t="s">
        <v>11</v>
      </c>
      <c r="O2504" s="1" t="s">
        <v>28</v>
      </c>
      <c r="P2504" s="1" t="s">
        <v>18</v>
      </c>
      <c r="Q2504" s="1" t="s">
        <v>29</v>
      </c>
      <c r="R2504" s="1" t="s">
        <v>20</v>
      </c>
    </row>
    <row r="2505" spans="1:18" hidden="1" x14ac:dyDescent="0.3">
      <c r="A2505" s="1" t="s">
        <v>811</v>
      </c>
      <c r="B2505" s="1">
        <v>51683</v>
      </c>
      <c r="C2505" s="1" t="s">
        <v>10</v>
      </c>
      <c r="D2505" s="6">
        <v>4.1965100933999997</v>
      </c>
      <c r="E2505" s="6" t="s">
        <v>963</v>
      </c>
      <c r="F2505" s="6" t="s">
        <v>963</v>
      </c>
      <c r="G2505" s="6" t="s">
        <v>963</v>
      </c>
      <c r="H2505" s="6">
        <v>3.1294275104999998</v>
      </c>
      <c r="I2505" s="6" t="s">
        <v>964</v>
      </c>
      <c r="J2505" s="6">
        <v>3.0773232796999999</v>
      </c>
      <c r="K2505" s="6" t="s">
        <v>964</v>
      </c>
      <c r="L2505" s="1" t="s">
        <v>26</v>
      </c>
      <c r="M2505" s="1" t="s">
        <v>27</v>
      </c>
      <c r="N2505" s="1" t="s">
        <v>11</v>
      </c>
      <c r="O2505" s="1" t="s">
        <v>28</v>
      </c>
      <c r="P2505" s="1" t="s">
        <v>18</v>
      </c>
      <c r="Q2505" s="1" t="s">
        <v>29</v>
      </c>
      <c r="R2505" s="1" t="s">
        <v>20</v>
      </c>
    </row>
    <row r="2506" spans="1:18" hidden="1" x14ac:dyDescent="0.3">
      <c r="A2506" s="1" t="s">
        <v>811</v>
      </c>
      <c r="B2506" s="1">
        <v>51600</v>
      </c>
      <c r="C2506" s="1" t="s">
        <v>10</v>
      </c>
      <c r="D2506" s="6">
        <v>4.5073623231999997</v>
      </c>
      <c r="E2506" s="6" t="s">
        <v>963</v>
      </c>
      <c r="F2506" s="6" t="s">
        <v>963</v>
      </c>
      <c r="G2506" s="6" t="s">
        <v>963</v>
      </c>
      <c r="H2506" s="6">
        <v>3.361236281</v>
      </c>
      <c r="I2506" s="6" t="s">
        <v>964</v>
      </c>
      <c r="J2506" s="6">
        <v>3.3052735849000001</v>
      </c>
      <c r="K2506" s="6" t="s">
        <v>964</v>
      </c>
      <c r="L2506" s="1" t="s">
        <v>26</v>
      </c>
      <c r="M2506" s="1" t="s">
        <v>27</v>
      </c>
      <c r="N2506" s="1" t="s">
        <v>11</v>
      </c>
      <c r="O2506" s="1" t="s">
        <v>28</v>
      </c>
      <c r="P2506" s="1" t="s">
        <v>18</v>
      </c>
      <c r="Q2506" s="1" t="s">
        <v>29</v>
      </c>
      <c r="R2506" s="1" t="s">
        <v>20</v>
      </c>
    </row>
    <row r="2507" spans="1:18" hidden="1" x14ac:dyDescent="0.3">
      <c r="A2507" s="1" t="s">
        <v>497</v>
      </c>
      <c r="B2507" s="1">
        <v>24033</v>
      </c>
      <c r="C2507" s="1" t="s">
        <v>12</v>
      </c>
      <c r="D2507" s="6">
        <v>5.7441965289999999</v>
      </c>
      <c r="E2507" s="6" t="s">
        <v>963</v>
      </c>
      <c r="F2507" s="6" t="s">
        <v>963</v>
      </c>
      <c r="G2507" s="6" t="s">
        <v>963</v>
      </c>
      <c r="H2507" s="6">
        <v>2.6759442080000002</v>
      </c>
      <c r="I2507" s="6" t="s">
        <v>964</v>
      </c>
      <c r="J2507" s="6">
        <v>2.1322000185999999</v>
      </c>
      <c r="K2507" s="6" t="s">
        <v>964</v>
      </c>
      <c r="L2507" s="1" t="s">
        <v>26</v>
      </c>
      <c r="M2507" s="1" t="s">
        <v>27</v>
      </c>
      <c r="N2507" s="1" t="s">
        <v>11</v>
      </c>
      <c r="O2507" s="1" t="s">
        <v>28</v>
      </c>
      <c r="P2507" s="1" t="s">
        <v>18</v>
      </c>
      <c r="Q2507" s="1" t="s">
        <v>29</v>
      </c>
      <c r="R2507" s="1" t="s">
        <v>20</v>
      </c>
    </row>
    <row r="2508" spans="1:18" hidden="1" x14ac:dyDescent="0.3">
      <c r="A2508" s="1" t="s">
        <v>497</v>
      </c>
      <c r="B2508" s="1">
        <v>24017</v>
      </c>
      <c r="C2508" s="1" t="s">
        <v>10</v>
      </c>
      <c r="D2508" s="6">
        <v>6.5234191620999997</v>
      </c>
      <c r="E2508" s="6" t="s">
        <v>963</v>
      </c>
      <c r="F2508" s="6" t="s">
        <v>963</v>
      </c>
      <c r="G2508" s="6" t="s">
        <v>963</v>
      </c>
      <c r="H2508" s="6">
        <v>4.7013038291999996</v>
      </c>
      <c r="I2508" s="6" t="s">
        <v>964</v>
      </c>
      <c r="J2508" s="6">
        <v>4.5350415608999999</v>
      </c>
      <c r="K2508" s="6" t="s">
        <v>964</v>
      </c>
      <c r="L2508" s="1" t="s">
        <v>26</v>
      </c>
      <c r="M2508" s="1" t="s">
        <v>27</v>
      </c>
      <c r="N2508" s="1" t="s">
        <v>11</v>
      </c>
      <c r="O2508" s="1" t="s">
        <v>28</v>
      </c>
      <c r="P2508" s="1" t="s">
        <v>18</v>
      </c>
      <c r="Q2508" s="1" t="s">
        <v>29</v>
      </c>
      <c r="R2508" s="1" t="s">
        <v>20</v>
      </c>
    </row>
    <row r="2509" spans="1:18" hidden="1" x14ac:dyDescent="0.3">
      <c r="A2509" s="1" t="s">
        <v>811</v>
      </c>
      <c r="B2509" s="1">
        <v>51013</v>
      </c>
      <c r="C2509" s="1" t="s">
        <v>10</v>
      </c>
      <c r="D2509" s="6">
        <v>7.3827466510999997</v>
      </c>
      <c r="E2509" s="6" t="s">
        <v>963</v>
      </c>
      <c r="F2509" s="6" t="s">
        <v>963</v>
      </c>
      <c r="G2509" s="6" t="s">
        <v>963</v>
      </c>
      <c r="H2509" s="6">
        <v>5.5054716223</v>
      </c>
      <c r="I2509" s="6" t="s">
        <v>964</v>
      </c>
      <c r="J2509" s="6">
        <v>5.4138110029000002</v>
      </c>
      <c r="K2509" s="6" t="s">
        <v>964</v>
      </c>
      <c r="L2509" s="1" t="s">
        <v>26</v>
      </c>
      <c r="M2509" s="1" t="s">
        <v>27</v>
      </c>
      <c r="N2509" s="1" t="s">
        <v>11</v>
      </c>
      <c r="O2509" s="1" t="s">
        <v>28</v>
      </c>
      <c r="P2509" s="1" t="s">
        <v>18</v>
      </c>
      <c r="Q2509" s="1" t="s">
        <v>29</v>
      </c>
      <c r="R2509" s="1" t="s">
        <v>20</v>
      </c>
    </row>
    <row r="2510" spans="1:18" hidden="1" x14ac:dyDescent="0.3">
      <c r="A2510" s="1" t="s">
        <v>497</v>
      </c>
      <c r="B2510" s="1">
        <v>24031</v>
      </c>
      <c r="C2510" s="1" t="s">
        <v>12</v>
      </c>
      <c r="D2510" s="6">
        <v>7.5195186487000001</v>
      </c>
      <c r="E2510" s="6" t="s">
        <v>963</v>
      </c>
      <c r="F2510" s="6" t="s">
        <v>963</v>
      </c>
      <c r="G2510" s="6" t="s">
        <v>963</v>
      </c>
      <c r="H2510" s="6">
        <v>3.5029804535000002</v>
      </c>
      <c r="I2510" s="6" t="s">
        <v>964</v>
      </c>
      <c r="J2510" s="6">
        <v>2.7911860928999999</v>
      </c>
      <c r="K2510" s="6" t="s">
        <v>964</v>
      </c>
      <c r="L2510" s="1" t="s">
        <v>26</v>
      </c>
      <c r="M2510" s="1" t="s">
        <v>27</v>
      </c>
      <c r="N2510" s="1" t="s">
        <v>11</v>
      </c>
      <c r="O2510" s="1" t="s">
        <v>28</v>
      </c>
      <c r="P2510" s="1" t="s">
        <v>18</v>
      </c>
      <c r="Q2510" s="1" t="s">
        <v>29</v>
      </c>
      <c r="R2510" s="1" t="s">
        <v>20</v>
      </c>
    </row>
    <row r="2511" spans="1:18" hidden="1" x14ac:dyDescent="0.3">
      <c r="A2511" s="1" t="s">
        <v>811</v>
      </c>
      <c r="B2511" s="1">
        <v>51059</v>
      </c>
      <c r="C2511" s="1" t="s">
        <v>12</v>
      </c>
      <c r="D2511" s="6">
        <v>7.8229095767999999</v>
      </c>
      <c r="E2511" s="6" t="s">
        <v>963</v>
      </c>
      <c r="F2511" s="6" t="s">
        <v>963</v>
      </c>
      <c r="G2511" s="6" t="s">
        <v>963</v>
      </c>
      <c r="H2511" s="6">
        <v>3.7164266577</v>
      </c>
      <c r="I2511" s="6" t="s">
        <v>964</v>
      </c>
      <c r="J2511" s="6">
        <v>3.0282949045000001</v>
      </c>
      <c r="K2511" s="6" t="s">
        <v>964</v>
      </c>
      <c r="L2511" s="1" t="s">
        <v>26</v>
      </c>
      <c r="M2511" s="1" t="s">
        <v>27</v>
      </c>
      <c r="N2511" s="1" t="s">
        <v>11</v>
      </c>
      <c r="O2511" s="1" t="s">
        <v>28</v>
      </c>
      <c r="P2511" s="1" t="s">
        <v>18</v>
      </c>
      <c r="Q2511" s="1" t="s">
        <v>29</v>
      </c>
      <c r="R2511" s="1" t="s">
        <v>20</v>
      </c>
    </row>
    <row r="2512" spans="1:18" hidden="1" x14ac:dyDescent="0.3">
      <c r="A2512" s="1" t="s">
        <v>811</v>
      </c>
      <c r="B2512" s="1">
        <v>51510</v>
      </c>
      <c r="C2512" s="1" t="s">
        <v>10</v>
      </c>
      <c r="D2512" s="6">
        <v>9.5587175008000003</v>
      </c>
      <c r="E2512" s="6" t="s">
        <v>963</v>
      </c>
      <c r="F2512" s="6" t="s">
        <v>963</v>
      </c>
      <c r="G2512" s="6" t="s">
        <v>963</v>
      </c>
      <c r="H2512" s="6">
        <v>7.128140685</v>
      </c>
      <c r="I2512" s="6" t="s">
        <v>964</v>
      </c>
      <c r="J2512" s="6">
        <v>7.0094573295</v>
      </c>
      <c r="K2512" s="6" t="s">
        <v>964</v>
      </c>
      <c r="L2512" s="1" t="s">
        <v>26</v>
      </c>
      <c r="M2512" s="1" t="s">
        <v>27</v>
      </c>
      <c r="N2512" s="1" t="s">
        <v>11</v>
      </c>
      <c r="O2512" s="1" t="s">
        <v>28</v>
      </c>
      <c r="P2512" s="1" t="s">
        <v>18</v>
      </c>
      <c r="Q2512" s="1" t="s">
        <v>29</v>
      </c>
      <c r="R2512" s="1" t="s">
        <v>20</v>
      </c>
    </row>
    <row r="2513" spans="1:18" hidden="1" x14ac:dyDescent="0.3">
      <c r="A2513" s="1" t="s">
        <v>811</v>
      </c>
      <c r="B2513" s="1">
        <v>51153</v>
      </c>
      <c r="C2513" s="1" t="s">
        <v>10</v>
      </c>
      <c r="D2513" s="6">
        <v>11.967823492999999</v>
      </c>
      <c r="E2513" s="6" t="s">
        <v>963</v>
      </c>
      <c r="F2513" s="6" t="s">
        <v>963</v>
      </c>
      <c r="G2513" s="6" t="s">
        <v>963</v>
      </c>
      <c r="H2513" s="6">
        <v>8.9246611220999998</v>
      </c>
      <c r="I2513" s="6" t="s">
        <v>964</v>
      </c>
      <c r="J2513" s="6">
        <v>8.7760719021</v>
      </c>
      <c r="K2513" s="6" t="s">
        <v>964</v>
      </c>
      <c r="L2513" s="1" t="s">
        <v>26</v>
      </c>
      <c r="M2513" s="1" t="s">
        <v>27</v>
      </c>
      <c r="N2513" s="1" t="s">
        <v>11</v>
      </c>
      <c r="O2513" s="1" t="s">
        <v>28</v>
      </c>
      <c r="P2513" s="1" t="s">
        <v>18</v>
      </c>
      <c r="Q2513" s="1" t="s">
        <v>29</v>
      </c>
      <c r="R2513" s="1" t="s">
        <v>20</v>
      </c>
    </row>
    <row r="2514" spans="1:18" hidden="1" x14ac:dyDescent="0.3">
      <c r="A2514" s="1" t="s">
        <v>811</v>
      </c>
      <c r="B2514" s="1">
        <v>51107</v>
      </c>
      <c r="C2514" s="1" t="s">
        <v>10</v>
      </c>
      <c r="D2514" s="6">
        <v>15.464913513999999</v>
      </c>
      <c r="E2514" s="6" t="s">
        <v>963</v>
      </c>
      <c r="F2514" s="6" t="s">
        <v>963</v>
      </c>
      <c r="G2514" s="6" t="s">
        <v>963</v>
      </c>
      <c r="H2514" s="6">
        <v>11.532519594</v>
      </c>
      <c r="I2514" s="6" t="s">
        <v>964</v>
      </c>
      <c r="J2514" s="6">
        <v>11.340512566999999</v>
      </c>
      <c r="K2514" s="6" t="s">
        <v>964</v>
      </c>
      <c r="L2514" s="1" t="s">
        <v>26</v>
      </c>
      <c r="M2514" s="1" t="s">
        <v>27</v>
      </c>
      <c r="N2514" s="1" t="s">
        <v>11</v>
      </c>
      <c r="O2514" s="1" t="s">
        <v>28</v>
      </c>
      <c r="P2514" s="1" t="s">
        <v>18</v>
      </c>
      <c r="Q2514" s="1" t="s">
        <v>29</v>
      </c>
      <c r="R2514" s="1" t="s">
        <v>20</v>
      </c>
    </row>
    <row r="2515" spans="1:18" hidden="1" x14ac:dyDescent="0.3">
      <c r="A2515" s="1" t="s">
        <v>497</v>
      </c>
      <c r="B2515" s="1">
        <v>24021</v>
      </c>
      <c r="C2515" s="1" t="s">
        <v>10</v>
      </c>
      <c r="D2515" s="6">
        <v>20.085261381999999</v>
      </c>
      <c r="E2515" s="6" t="s">
        <v>963</v>
      </c>
      <c r="F2515" s="6" t="s">
        <v>963</v>
      </c>
      <c r="G2515" s="6" t="s">
        <v>963</v>
      </c>
      <c r="H2515" s="6">
        <v>14.475070914</v>
      </c>
      <c r="I2515" s="6" t="s">
        <v>964</v>
      </c>
      <c r="J2515" s="6">
        <v>13.963152157</v>
      </c>
      <c r="K2515" s="6" t="s">
        <v>964</v>
      </c>
      <c r="L2515" s="1" t="s">
        <v>26</v>
      </c>
      <c r="M2515" s="1" t="s">
        <v>27</v>
      </c>
      <c r="N2515" s="1" t="s">
        <v>11</v>
      </c>
      <c r="O2515" s="1" t="s">
        <v>28</v>
      </c>
      <c r="P2515" s="1" t="s">
        <v>18</v>
      </c>
      <c r="Q2515" s="1" t="s">
        <v>29</v>
      </c>
      <c r="R2515" s="1" t="s">
        <v>20</v>
      </c>
    </row>
    <row r="2516" spans="1:18" hidden="1" x14ac:dyDescent="0.3">
      <c r="A2516" s="1" t="s">
        <v>9</v>
      </c>
      <c r="B2516" s="1">
        <v>11001</v>
      </c>
      <c r="C2516" s="1" t="s">
        <v>10</v>
      </c>
      <c r="D2516" s="6">
        <v>25.209478934</v>
      </c>
      <c r="E2516" s="6" t="s">
        <v>963</v>
      </c>
      <c r="F2516" s="6" t="s">
        <v>963</v>
      </c>
      <c r="G2516" s="6" t="s">
        <v>963</v>
      </c>
      <c r="H2516" s="6">
        <v>18.860623561000001</v>
      </c>
      <c r="I2516" s="6" t="s">
        <v>964</v>
      </c>
      <c r="J2516" s="6">
        <v>18.144320086</v>
      </c>
      <c r="K2516" s="6" t="s">
        <v>964</v>
      </c>
      <c r="L2516" s="1" t="s">
        <v>26</v>
      </c>
      <c r="M2516" s="1" t="s">
        <v>27</v>
      </c>
      <c r="N2516" s="1" t="s">
        <v>11</v>
      </c>
      <c r="O2516" s="1" t="s">
        <v>28</v>
      </c>
      <c r="P2516" s="1" t="s">
        <v>18</v>
      </c>
      <c r="Q2516" s="1" t="s">
        <v>29</v>
      </c>
      <c r="R2516" s="1" t="s">
        <v>20</v>
      </c>
    </row>
    <row r="2517" spans="1:18" hidden="1" x14ac:dyDescent="0.3">
      <c r="A2517" s="1" t="s">
        <v>497</v>
      </c>
      <c r="B2517" s="1">
        <v>24033</v>
      </c>
      <c r="C2517" s="1" t="s">
        <v>10</v>
      </c>
      <c r="D2517" s="6">
        <v>57.766586578999998</v>
      </c>
      <c r="E2517" s="6" t="s">
        <v>963</v>
      </c>
      <c r="F2517" s="6" t="s">
        <v>963</v>
      </c>
      <c r="G2517" s="6" t="s">
        <v>963</v>
      </c>
      <c r="H2517" s="6">
        <v>41.631281305999998</v>
      </c>
      <c r="I2517" s="6" t="s">
        <v>964</v>
      </c>
      <c r="J2517" s="6">
        <v>40.158987187999998</v>
      </c>
      <c r="K2517" s="6" t="s">
        <v>964</v>
      </c>
      <c r="L2517" s="1" t="s">
        <v>26</v>
      </c>
      <c r="M2517" s="1" t="s">
        <v>27</v>
      </c>
      <c r="N2517" s="1" t="s">
        <v>11</v>
      </c>
      <c r="O2517" s="1" t="s">
        <v>28</v>
      </c>
      <c r="P2517" s="1" t="s">
        <v>18</v>
      </c>
      <c r="Q2517" s="1" t="s">
        <v>29</v>
      </c>
      <c r="R2517" s="1" t="s">
        <v>20</v>
      </c>
    </row>
    <row r="2518" spans="1:18" hidden="1" x14ac:dyDescent="0.3">
      <c r="A2518" s="1" t="s">
        <v>497</v>
      </c>
      <c r="B2518" s="1">
        <v>24031</v>
      </c>
      <c r="C2518" s="1" t="s">
        <v>10</v>
      </c>
      <c r="D2518" s="6">
        <v>75.620168531000004</v>
      </c>
      <c r="E2518" s="6" t="s">
        <v>963</v>
      </c>
      <c r="F2518" s="6" t="s">
        <v>963</v>
      </c>
      <c r="G2518" s="6" t="s">
        <v>963</v>
      </c>
      <c r="H2518" s="6">
        <v>54.498023410000002</v>
      </c>
      <c r="I2518" s="6" t="s">
        <v>964</v>
      </c>
      <c r="J2518" s="6">
        <v>52.570668165999997</v>
      </c>
      <c r="K2518" s="6" t="s">
        <v>964</v>
      </c>
      <c r="L2518" s="1" t="s">
        <v>26</v>
      </c>
      <c r="M2518" s="1" t="s">
        <v>27</v>
      </c>
      <c r="N2518" s="1" t="s">
        <v>11</v>
      </c>
      <c r="O2518" s="1" t="s">
        <v>28</v>
      </c>
      <c r="P2518" s="1" t="s">
        <v>18</v>
      </c>
      <c r="Q2518" s="1" t="s">
        <v>29</v>
      </c>
      <c r="R2518" s="1" t="s">
        <v>20</v>
      </c>
    </row>
    <row r="2519" spans="1:18" hidden="1" x14ac:dyDescent="0.3">
      <c r="A2519" s="1" t="s">
        <v>811</v>
      </c>
      <c r="B2519" s="1">
        <v>51059</v>
      </c>
      <c r="C2519" s="1" t="s">
        <v>10</v>
      </c>
      <c r="D2519" s="6">
        <v>78.956535009000007</v>
      </c>
      <c r="E2519" s="6" t="s">
        <v>963</v>
      </c>
      <c r="F2519" s="6" t="s">
        <v>963</v>
      </c>
      <c r="G2519" s="6" t="s">
        <v>963</v>
      </c>
      <c r="H2519" s="6">
        <v>58.879613540999998</v>
      </c>
      <c r="I2519" s="6" t="s">
        <v>964</v>
      </c>
      <c r="J2519" s="6">
        <v>57.899312479000002</v>
      </c>
      <c r="K2519" s="6" t="s">
        <v>964</v>
      </c>
      <c r="L2519" s="1" t="s">
        <v>26</v>
      </c>
      <c r="M2519" s="1" t="s">
        <v>27</v>
      </c>
      <c r="N2519" s="1" t="s">
        <v>11</v>
      </c>
      <c r="O2519" s="1" t="s">
        <v>28</v>
      </c>
      <c r="P2519" s="1" t="s">
        <v>18</v>
      </c>
      <c r="Q2519" s="1" t="s">
        <v>29</v>
      </c>
      <c r="R2519" s="1" t="s">
        <v>20</v>
      </c>
    </row>
    <row r="2520" spans="1:18" hidden="1" x14ac:dyDescent="0.3">
      <c r="A2520" s="1" t="s">
        <v>811</v>
      </c>
      <c r="B2520" s="1">
        <v>51153</v>
      </c>
      <c r="C2520" s="1" t="s">
        <v>12</v>
      </c>
      <c r="D2520" s="6">
        <v>1.5127291E-3</v>
      </c>
      <c r="E2520" s="6" t="s">
        <v>963</v>
      </c>
      <c r="F2520" s="6" t="s">
        <v>963</v>
      </c>
      <c r="G2520" s="6" t="s">
        <v>963</v>
      </c>
      <c r="H2520" s="6">
        <v>6.9915899999999998E-4</v>
      </c>
      <c r="I2520" s="6" t="s">
        <v>964</v>
      </c>
      <c r="J2520" s="6">
        <v>6.7620460000000001E-4</v>
      </c>
      <c r="K2520" s="6" t="s">
        <v>964</v>
      </c>
      <c r="L2520" s="1" t="s">
        <v>505</v>
      </c>
      <c r="M2520" s="1" t="s">
        <v>27</v>
      </c>
      <c r="N2520" s="1" t="s">
        <v>11</v>
      </c>
      <c r="O2520" s="1" t="s">
        <v>28</v>
      </c>
      <c r="P2520" s="1" t="s">
        <v>506</v>
      </c>
      <c r="Q2520" s="1" t="s">
        <v>507</v>
      </c>
      <c r="R2520" s="1" t="s">
        <v>20</v>
      </c>
    </row>
    <row r="2521" spans="1:18" hidden="1" x14ac:dyDescent="0.3">
      <c r="A2521" s="1" t="s">
        <v>811</v>
      </c>
      <c r="B2521" s="1">
        <v>51059</v>
      </c>
      <c r="C2521" s="1" t="s">
        <v>12</v>
      </c>
      <c r="D2521" s="6">
        <v>1.5464159999999999E-3</v>
      </c>
      <c r="E2521" s="6" t="s">
        <v>963</v>
      </c>
      <c r="F2521" s="6" t="s">
        <v>963</v>
      </c>
      <c r="G2521" s="6" t="s">
        <v>963</v>
      </c>
      <c r="H2521" s="6">
        <v>7.1472919999999995E-4</v>
      </c>
      <c r="I2521" s="6" t="s">
        <v>964</v>
      </c>
      <c r="J2521" s="6">
        <v>6.9126330000000001E-4</v>
      </c>
      <c r="K2521" s="6" t="s">
        <v>964</v>
      </c>
      <c r="L2521" s="1" t="s">
        <v>505</v>
      </c>
      <c r="M2521" s="1" t="s">
        <v>27</v>
      </c>
      <c r="N2521" s="1" t="s">
        <v>11</v>
      </c>
      <c r="O2521" s="1" t="s">
        <v>28</v>
      </c>
      <c r="P2521" s="1" t="s">
        <v>506</v>
      </c>
      <c r="Q2521" s="1" t="s">
        <v>507</v>
      </c>
      <c r="R2521" s="1" t="s">
        <v>20</v>
      </c>
    </row>
    <row r="2522" spans="1:18" hidden="1" x14ac:dyDescent="0.3">
      <c r="A2522" s="1" t="s">
        <v>497</v>
      </c>
      <c r="B2522" s="1">
        <v>24031</v>
      </c>
      <c r="C2522" s="1" t="s">
        <v>12</v>
      </c>
      <c r="D2522" s="6">
        <v>3.4217167999999998E-3</v>
      </c>
      <c r="E2522" s="6" t="s">
        <v>963</v>
      </c>
      <c r="F2522" s="6" t="s">
        <v>963</v>
      </c>
      <c r="G2522" s="6" t="s">
        <v>963</v>
      </c>
      <c r="H2522" s="6">
        <v>1.4677435E-3</v>
      </c>
      <c r="I2522" s="6" t="s">
        <v>964</v>
      </c>
      <c r="J2522" s="6">
        <v>1.4324378E-3</v>
      </c>
      <c r="K2522" s="6" t="s">
        <v>964</v>
      </c>
      <c r="L2522" s="1" t="s">
        <v>505</v>
      </c>
      <c r="M2522" s="1" t="s">
        <v>27</v>
      </c>
      <c r="N2522" s="1" t="s">
        <v>11</v>
      </c>
      <c r="O2522" s="1" t="s">
        <v>28</v>
      </c>
      <c r="P2522" s="1" t="s">
        <v>506</v>
      </c>
      <c r="Q2522" s="1" t="s">
        <v>507</v>
      </c>
      <c r="R2522" s="1" t="s">
        <v>20</v>
      </c>
    </row>
    <row r="2523" spans="1:18" hidden="1" x14ac:dyDescent="0.3">
      <c r="A2523" s="1" t="s">
        <v>497</v>
      </c>
      <c r="B2523" s="1">
        <v>24021</v>
      </c>
      <c r="C2523" s="1" t="s">
        <v>12</v>
      </c>
      <c r="D2523" s="6">
        <v>4.4926148999999997E-3</v>
      </c>
      <c r="E2523" s="6" t="s">
        <v>963</v>
      </c>
      <c r="F2523" s="6" t="s">
        <v>963</v>
      </c>
      <c r="G2523" s="6" t="s">
        <v>963</v>
      </c>
      <c r="H2523" s="6">
        <v>1.9271017000000001E-3</v>
      </c>
      <c r="I2523" s="6" t="s">
        <v>964</v>
      </c>
      <c r="J2523" s="6">
        <v>1.8807476999999999E-3</v>
      </c>
      <c r="K2523" s="6" t="s">
        <v>964</v>
      </c>
      <c r="L2523" s="1" t="s">
        <v>505</v>
      </c>
      <c r="M2523" s="1" t="s">
        <v>27</v>
      </c>
      <c r="N2523" s="1" t="s">
        <v>11</v>
      </c>
      <c r="O2523" s="1" t="s">
        <v>28</v>
      </c>
      <c r="P2523" s="1" t="s">
        <v>506</v>
      </c>
      <c r="Q2523" s="1" t="s">
        <v>507</v>
      </c>
      <c r="R2523" s="1" t="s">
        <v>20</v>
      </c>
    </row>
    <row r="2524" spans="1:18" hidden="1" x14ac:dyDescent="0.3">
      <c r="A2524" s="1" t="s">
        <v>811</v>
      </c>
      <c r="B2524" s="1">
        <v>51107</v>
      </c>
      <c r="C2524" s="1" t="s">
        <v>12</v>
      </c>
      <c r="D2524" s="6">
        <v>9.2008456999999998E-3</v>
      </c>
      <c r="E2524" s="6" t="s">
        <v>963</v>
      </c>
      <c r="F2524" s="6" t="s">
        <v>963</v>
      </c>
      <c r="G2524" s="6" t="s">
        <v>963</v>
      </c>
      <c r="H2524" s="6">
        <v>4.2524809999999998E-3</v>
      </c>
      <c r="I2524" s="6" t="s">
        <v>964</v>
      </c>
      <c r="J2524" s="6">
        <v>4.1128646999999997E-3</v>
      </c>
      <c r="K2524" s="6" t="s">
        <v>964</v>
      </c>
      <c r="L2524" s="1" t="s">
        <v>505</v>
      </c>
      <c r="M2524" s="1" t="s">
        <v>27</v>
      </c>
      <c r="N2524" s="1" t="s">
        <v>11</v>
      </c>
      <c r="O2524" s="1" t="s">
        <v>28</v>
      </c>
      <c r="P2524" s="1" t="s">
        <v>506</v>
      </c>
      <c r="Q2524" s="1" t="s">
        <v>507</v>
      </c>
      <c r="R2524" s="1" t="s">
        <v>20</v>
      </c>
    </row>
    <row r="2525" spans="1:18" hidden="1" x14ac:dyDescent="0.3">
      <c r="A2525" s="1" t="s">
        <v>497</v>
      </c>
      <c r="B2525" s="1">
        <v>24009</v>
      </c>
      <c r="C2525" s="1" t="s">
        <v>12</v>
      </c>
      <c r="D2525" s="6">
        <v>1.2428269299999999E-2</v>
      </c>
      <c r="E2525" s="6" t="s">
        <v>963</v>
      </c>
      <c r="F2525" s="6" t="s">
        <v>963</v>
      </c>
      <c r="G2525" s="6" t="s">
        <v>963</v>
      </c>
      <c r="H2525" s="6">
        <v>5.3310904999999999E-3</v>
      </c>
      <c r="I2525" s="6" t="s">
        <v>964</v>
      </c>
      <c r="J2525" s="6">
        <v>5.2028606000000003E-3</v>
      </c>
      <c r="K2525" s="6" t="s">
        <v>964</v>
      </c>
      <c r="L2525" s="1" t="s">
        <v>505</v>
      </c>
      <c r="M2525" s="1" t="s">
        <v>27</v>
      </c>
      <c r="N2525" s="1" t="s">
        <v>11</v>
      </c>
      <c r="O2525" s="1" t="s">
        <v>28</v>
      </c>
      <c r="P2525" s="1" t="s">
        <v>506</v>
      </c>
      <c r="Q2525" s="1" t="s">
        <v>507</v>
      </c>
      <c r="R2525" s="1" t="s">
        <v>20</v>
      </c>
    </row>
    <row r="2526" spans="1:18" hidden="1" x14ac:dyDescent="0.3">
      <c r="A2526" s="1" t="s">
        <v>497</v>
      </c>
      <c r="B2526" s="1">
        <v>24033</v>
      </c>
      <c r="C2526" s="1" t="s">
        <v>12</v>
      </c>
      <c r="D2526" s="6">
        <v>1.30100014E-2</v>
      </c>
      <c r="E2526" s="6" t="s">
        <v>963</v>
      </c>
      <c r="F2526" s="6" t="s">
        <v>963</v>
      </c>
      <c r="G2526" s="6" t="s">
        <v>963</v>
      </c>
      <c r="H2526" s="6">
        <v>5.5806205000000003E-3</v>
      </c>
      <c r="I2526" s="6" t="s">
        <v>964</v>
      </c>
      <c r="J2526" s="6">
        <v>5.4463879000000003E-3</v>
      </c>
      <c r="K2526" s="6" t="s">
        <v>964</v>
      </c>
      <c r="L2526" s="1" t="s">
        <v>505</v>
      </c>
      <c r="M2526" s="1" t="s">
        <v>27</v>
      </c>
      <c r="N2526" s="1" t="s">
        <v>11</v>
      </c>
      <c r="O2526" s="1" t="s">
        <v>28</v>
      </c>
      <c r="P2526" s="1" t="s">
        <v>506</v>
      </c>
      <c r="Q2526" s="1" t="s">
        <v>507</v>
      </c>
      <c r="R2526" s="1" t="s">
        <v>20</v>
      </c>
    </row>
    <row r="2527" spans="1:18" hidden="1" x14ac:dyDescent="0.3">
      <c r="A2527" s="1" t="s">
        <v>811</v>
      </c>
      <c r="B2527" s="1">
        <v>51153</v>
      </c>
      <c r="C2527" s="1" t="s">
        <v>10</v>
      </c>
      <c r="D2527" s="6">
        <v>2.8465160100000001E-2</v>
      </c>
      <c r="E2527" s="6" t="s">
        <v>963</v>
      </c>
      <c r="F2527" s="6" t="s">
        <v>963</v>
      </c>
      <c r="G2527" s="6" t="s">
        <v>963</v>
      </c>
      <c r="H2527" s="6">
        <v>1.0969432100000001E-2</v>
      </c>
      <c r="I2527" s="6" t="s">
        <v>964</v>
      </c>
      <c r="J2527" s="6">
        <v>1.06211495E-2</v>
      </c>
      <c r="K2527" s="6" t="s">
        <v>964</v>
      </c>
      <c r="L2527" s="1" t="s">
        <v>505</v>
      </c>
      <c r="M2527" s="1" t="s">
        <v>27</v>
      </c>
      <c r="N2527" s="1" t="s">
        <v>11</v>
      </c>
      <c r="O2527" s="1" t="s">
        <v>28</v>
      </c>
      <c r="P2527" s="1" t="s">
        <v>506</v>
      </c>
      <c r="Q2527" s="1" t="s">
        <v>507</v>
      </c>
      <c r="R2527" s="1" t="s">
        <v>20</v>
      </c>
    </row>
    <row r="2528" spans="1:18" hidden="1" x14ac:dyDescent="0.3">
      <c r="A2528" s="1" t="s">
        <v>811</v>
      </c>
      <c r="B2528" s="1">
        <v>51059</v>
      </c>
      <c r="C2528" s="1" t="s">
        <v>10</v>
      </c>
      <c r="D2528" s="6">
        <v>2.9099070899999999E-2</v>
      </c>
      <c r="E2528" s="6" t="s">
        <v>963</v>
      </c>
      <c r="F2528" s="6" t="s">
        <v>963</v>
      </c>
      <c r="G2528" s="6" t="s">
        <v>963</v>
      </c>
      <c r="H2528" s="6">
        <v>1.12137278E-2</v>
      </c>
      <c r="I2528" s="6" t="s">
        <v>964</v>
      </c>
      <c r="J2528" s="6">
        <v>1.08576952E-2</v>
      </c>
      <c r="K2528" s="6" t="s">
        <v>964</v>
      </c>
      <c r="L2528" s="1" t="s">
        <v>505</v>
      </c>
      <c r="M2528" s="1" t="s">
        <v>27</v>
      </c>
      <c r="N2528" s="1" t="s">
        <v>11</v>
      </c>
      <c r="O2528" s="1" t="s">
        <v>28</v>
      </c>
      <c r="P2528" s="1" t="s">
        <v>506</v>
      </c>
      <c r="Q2528" s="1" t="s">
        <v>507</v>
      </c>
      <c r="R2528" s="1" t="s">
        <v>20</v>
      </c>
    </row>
    <row r="2529" spans="1:18" hidden="1" x14ac:dyDescent="0.3">
      <c r="A2529" s="1" t="s">
        <v>497</v>
      </c>
      <c r="B2529" s="1">
        <v>24017</v>
      </c>
      <c r="C2529" s="1" t="s">
        <v>12</v>
      </c>
      <c r="D2529" s="6">
        <v>3.1992922E-2</v>
      </c>
      <c r="E2529" s="6" t="s">
        <v>963</v>
      </c>
      <c r="F2529" s="6" t="s">
        <v>963</v>
      </c>
      <c r="G2529" s="6" t="s">
        <v>963</v>
      </c>
      <c r="H2529" s="6">
        <v>1.37233283E-2</v>
      </c>
      <c r="I2529" s="6" t="s">
        <v>964</v>
      </c>
      <c r="J2529" s="6">
        <v>1.33932403E-2</v>
      </c>
      <c r="K2529" s="6" t="s">
        <v>964</v>
      </c>
      <c r="L2529" s="1" t="s">
        <v>505</v>
      </c>
      <c r="M2529" s="1" t="s">
        <v>27</v>
      </c>
      <c r="N2529" s="1" t="s">
        <v>11</v>
      </c>
      <c r="O2529" s="1" t="s">
        <v>28</v>
      </c>
      <c r="P2529" s="1" t="s">
        <v>506</v>
      </c>
      <c r="Q2529" s="1" t="s">
        <v>507</v>
      </c>
      <c r="R2529" s="1" t="s">
        <v>20</v>
      </c>
    </row>
    <row r="2530" spans="1:18" hidden="1" x14ac:dyDescent="0.3">
      <c r="A2530" s="1" t="s">
        <v>497</v>
      </c>
      <c r="B2530" s="1">
        <v>24031</v>
      </c>
      <c r="C2530" s="1" t="s">
        <v>10</v>
      </c>
      <c r="D2530" s="6">
        <v>5.38977172E-2</v>
      </c>
      <c r="E2530" s="6" t="s">
        <v>963</v>
      </c>
      <c r="F2530" s="6" t="s">
        <v>963</v>
      </c>
      <c r="G2530" s="6" t="s">
        <v>963</v>
      </c>
      <c r="H2530" s="6">
        <v>2.2986414300000001E-2</v>
      </c>
      <c r="I2530" s="6" t="s">
        <v>964</v>
      </c>
      <c r="J2530" s="6">
        <v>2.2419826300000001E-2</v>
      </c>
      <c r="K2530" s="6" t="s">
        <v>964</v>
      </c>
      <c r="L2530" s="1" t="s">
        <v>505</v>
      </c>
      <c r="M2530" s="1" t="s">
        <v>27</v>
      </c>
      <c r="N2530" s="1" t="s">
        <v>11</v>
      </c>
      <c r="O2530" s="1" t="s">
        <v>28</v>
      </c>
      <c r="P2530" s="1" t="s">
        <v>506</v>
      </c>
      <c r="Q2530" s="1" t="s">
        <v>507</v>
      </c>
      <c r="R2530" s="1" t="s">
        <v>20</v>
      </c>
    </row>
    <row r="2531" spans="1:18" hidden="1" x14ac:dyDescent="0.3">
      <c r="A2531" s="1" t="s">
        <v>497</v>
      </c>
      <c r="B2531" s="1">
        <v>24021</v>
      </c>
      <c r="C2531" s="1" t="s">
        <v>10</v>
      </c>
      <c r="D2531" s="6">
        <v>7.0766183499999996E-2</v>
      </c>
      <c r="E2531" s="6" t="s">
        <v>963</v>
      </c>
      <c r="F2531" s="6" t="s">
        <v>963</v>
      </c>
      <c r="G2531" s="6" t="s">
        <v>963</v>
      </c>
      <c r="H2531" s="6">
        <v>3.0180478100000002E-2</v>
      </c>
      <c r="I2531" s="6" t="s">
        <v>964</v>
      </c>
      <c r="J2531" s="6">
        <v>2.9436589799999999E-2</v>
      </c>
      <c r="K2531" s="6" t="s">
        <v>964</v>
      </c>
      <c r="L2531" s="1" t="s">
        <v>505</v>
      </c>
      <c r="M2531" s="1" t="s">
        <v>27</v>
      </c>
      <c r="N2531" s="1" t="s">
        <v>11</v>
      </c>
      <c r="O2531" s="1" t="s">
        <v>28</v>
      </c>
      <c r="P2531" s="1" t="s">
        <v>506</v>
      </c>
      <c r="Q2531" s="1" t="s">
        <v>507</v>
      </c>
      <c r="R2531" s="1" t="s">
        <v>20</v>
      </c>
    </row>
    <row r="2532" spans="1:18" hidden="1" x14ac:dyDescent="0.3">
      <c r="A2532" s="1" t="s">
        <v>811</v>
      </c>
      <c r="B2532" s="1">
        <v>51107</v>
      </c>
      <c r="C2532" s="1" t="s">
        <v>10</v>
      </c>
      <c r="D2532" s="6">
        <v>0.1731330827</v>
      </c>
      <c r="E2532" s="6" t="s">
        <v>963</v>
      </c>
      <c r="F2532" s="6" t="s">
        <v>963</v>
      </c>
      <c r="G2532" s="6" t="s">
        <v>963</v>
      </c>
      <c r="H2532" s="6">
        <v>6.6719066399999999E-2</v>
      </c>
      <c r="I2532" s="6" t="s">
        <v>964</v>
      </c>
      <c r="J2532" s="6">
        <v>6.4600856400000004E-2</v>
      </c>
      <c r="K2532" s="6" t="s">
        <v>964</v>
      </c>
      <c r="L2532" s="1" t="s">
        <v>505</v>
      </c>
      <c r="M2532" s="1" t="s">
        <v>27</v>
      </c>
      <c r="N2532" s="1" t="s">
        <v>11</v>
      </c>
      <c r="O2532" s="1" t="s">
        <v>28</v>
      </c>
      <c r="P2532" s="1" t="s">
        <v>506</v>
      </c>
      <c r="Q2532" s="1" t="s">
        <v>507</v>
      </c>
      <c r="R2532" s="1" t="s">
        <v>20</v>
      </c>
    </row>
    <row r="2533" spans="1:18" hidden="1" x14ac:dyDescent="0.3">
      <c r="A2533" s="1" t="s">
        <v>497</v>
      </c>
      <c r="B2533" s="1">
        <v>24009</v>
      </c>
      <c r="C2533" s="1" t="s">
        <v>10</v>
      </c>
      <c r="D2533" s="6">
        <v>0.19576589759999999</v>
      </c>
      <c r="E2533" s="6" t="s">
        <v>963</v>
      </c>
      <c r="F2533" s="6" t="s">
        <v>963</v>
      </c>
      <c r="G2533" s="6" t="s">
        <v>963</v>
      </c>
      <c r="H2533" s="6">
        <v>8.3490663300000004E-2</v>
      </c>
      <c r="I2533" s="6" t="s">
        <v>964</v>
      </c>
      <c r="J2533" s="6">
        <v>8.1432628899999998E-2</v>
      </c>
      <c r="K2533" s="6" t="s">
        <v>964</v>
      </c>
      <c r="L2533" s="1" t="s">
        <v>505</v>
      </c>
      <c r="M2533" s="1" t="s">
        <v>27</v>
      </c>
      <c r="N2533" s="1" t="s">
        <v>11</v>
      </c>
      <c r="O2533" s="1" t="s">
        <v>28</v>
      </c>
      <c r="P2533" s="1" t="s">
        <v>506</v>
      </c>
      <c r="Q2533" s="1" t="s">
        <v>507</v>
      </c>
      <c r="R2533" s="1" t="s">
        <v>20</v>
      </c>
    </row>
    <row r="2534" spans="1:18" hidden="1" x14ac:dyDescent="0.3">
      <c r="A2534" s="1" t="s">
        <v>497</v>
      </c>
      <c r="B2534" s="1">
        <v>24033</v>
      </c>
      <c r="C2534" s="1" t="s">
        <v>10</v>
      </c>
      <c r="D2534" s="6">
        <v>0.2049290171</v>
      </c>
      <c r="E2534" s="6" t="s">
        <v>963</v>
      </c>
      <c r="F2534" s="6" t="s">
        <v>963</v>
      </c>
      <c r="G2534" s="6" t="s">
        <v>963</v>
      </c>
      <c r="H2534" s="6">
        <v>8.7398642999999998E-2</v>
      </c>
      <c r="I2534" s="6" t="s">
        <v>964</v>
      </c>
      <c r="J2534" s="6">
        <v>8.5244227399999997E-2</v>
      </c>
      <c r="K2534" s="6" t="s">
        <v>964</v>
      </c>
      <c r="L2534" s="1" t="s">
        <v>505</v>
      </c>
      <c r="M2534" s="1" t="s">
        <v>27</v>
      </c>
      <c r="N2534" s="1" t="s">
        <v>11</v>
      </c>
      <c r="O2534" s="1" t="s">
        <v>28</v>
      </c>
      <c r="P2534" s="1" t="s">
        <v>506</v>
      </c>
      <c r="Q2534" s="1" t="s">
        <v>507</v>
      </c>
      <c r="R2534" s="1" t="s">
        <v>20</v>
      </c>
    </row>
    <row r="2535" spans="1:18" hidden="1" x14ac:dyDescent="0.3">
      <c r="A2535" s="1" t="s">
        <v>497</v>
      </c>
      <c r="B2535" s="1">
        <v>24017</v>
      </c>
      <c r="C2535" s="1" t="s">
        <v>10</v>
      </c>
      <c r="D2535" s="6">
        <v>0.50394144959999998</v>
      </c>
      <c r="E2535" s="6" t="s">
        <v>963</v>
      </c>
      <c r="F2535" s="6" t="s">
        <v>963</v>
      </c>
      <c r="G2535" s="6" t="s">
        <v>963</v>
      </c>
      <c r="H2535" s="6">
        <v>0.2149222408</v>
      </c>
      <c r="I2535" s="6" t="s">
        <v>964</v>
      </c>
      <c r="J2535" s="6">
        <v>0.20962447779999999</v>
      </c>
      <c r="K2535" s="6" t="s">
        <v>964</v>
      </c>
      <c r="L2535" s="1" t="s">
        <v>505</v>
      </c>
      <c r="M2535" s="1" t="s">
        <v>27</v>
      </c>
      <c r="N2535" s="1" t="s">
        <v>11</v>
      </c>
      <c r="O2535" s="1" t="s">
        <v>28</v>
      </c>
      <c r="P2535" s="1" t="s">
        <v>506</v>
      </c>
      <c r="Q2535" s="1" t="s">
        <v>507</v>
      </c>
      <c r="R2535" s="1" t="s">
        <v>20</v>
      </c>
    </row>
    <row r="2536" spans="1:18" hidden="1" x14ac:dyDescent="0.3">
      <c r="A2536" s="1" t="s">
        <v>497</v>
      </c>
      <c r="B2536" s="1">
        <v>24033</v>
      </c>
      <c r="C2536" s="1" t="s">
        <v>12</v>
      </c>
      <c r="D2536" s="6">
        <v>3.8349019596000002E-4</v>
      </c>
      <c r="E2536" s="6" t="s">
        <v>963</v>
      </c>
      <c r="F2536" s="6" t="s">
        <v>963</v>
      </c>
      <c r="G2536" s="6" t="s">
        <v>963</v>
      </c>
      <c r="H2536" s="6">
        <v>5.1548752140940005E-4</v>
      </c>
      <c r="I2536" s="6" t="s">
        <v>964</v>
      </c>
      <c r="J2536" s="6">
        <v>5.1548752140940005E-4</v>
      </c>
      <c r="K2536" s="6" t="s">
        <v>964</v>
      </c>
      <c r="L2536" s="1" t="s">
        <v>637</v>
      </c>
      <c r="M2536" s="1" t="s">
        <v>27</v>
      </c>
      <c r="N2536" s="1" t="s">
        <v>11</v>
      </c>
      <c r="O2536" s="1" t="s">
        <v>28</v>
      </c>
      <c r="P2536" s="1" t="s">
        <v>638</v>
      </c>
      <c r="Q2536" s="1" t="s">
        <v>638</v>
      </c>
      <c r="R2536" s="4" t="s">
        <v>931</v>
      </c>
    </row>
    <row r="2537" spans="1:18" hidden="1" x14ac:dyDescent="0.3">
      <c r="A2537" s="1" t="s">
        <v>811</v>
      </c>
      <c r="B2537" s="1">
        <v>51013</v>
      </c>
      <c r="C2537" s="1" t="s">
        <v>10</v>
      </c>
      <c r="D2537" s="6">
        <v>1.2685008499999999</v>
      </c>
      <c r="E2537" s="6" t="s">
        <v>963</v>
      </c>
      <c r="F2537" s="6" t="s">
        <v>963</v>
      </c>
      <c r="G2537" s="6" t="s">
        <v>963</v>
      </c>
      <c r="H2537" s="6">
        <v>1.2927292162349999</v>
      </c>
      <c r="I2537" s="6" t="s">
        <v>964</v>
      </c>
      <c r="J2537" s="6">
        <v>1.2927292162349999</v>
      </c>
      <c r="K2537" s="6" t="s">
        <v>964</v>
      </c>
      <c r="L2537" s="1" t="s">
        <v>637</v>
      </c>
      <c r="M2537" s="1" t="s">
        <v>27</v>
      </c>
      <c r="N2537" s="1" t="s">
        <v>11</v>
      </c>
      <c r="O2537" s="1" t="s">
        <v>28</v>
      </c>
      <c r="P2537" s="1" t="s">
        <v>638</v>
      </c>
      <c r="Q2537" s="1" t="s">
        <v>638</v>
      </c>
      <c r="R2537" s="4" t="s">
        <v>931</v>
      </c>
    </row>
    <row r="2538" spans="1:18" hidden="1" x14ac:dyDescent="0.3">
      <c r="A2538" s="1" t="s">
        <v>811</v>
      </c>
      <c r="B2538" s="1">
        <v>51013</v>
      </c>
      <c r="C2538" s="1" t="s">
        <v>12</v>
      </c>
      <c r="D2538" s="6">
        <v>0.84885367599999995</v>
      </c>
      <c r="E2538" s="6" t="s">
        <v>963</v>
      </c>
      <c r="F2538" s="6" t="s">
        <v>963</v>
      </c>
      <c r="G2538" s="6" t="s">
        <v>963</v>
      </c>
      <c r="H2538" s="6">
        <v>0.86506678121159997</v>
      </c>
      <c r="I2538" s="6" t="s">
        <v>964</v>
      </c>
      <c r="J2538" s="6">
        <v>0.86506678121159997</v>
      </c>
      <c r="K2538" s="6" t="s">
        <v>964</v>
      </c>
      <c r="L2538" s="1" t="s">
        <v>637</v>
      </c>
      <c r="M2538" s="1" t="s">
        <v>27</v>
      </c>
      <c r="N2538" s="1" t="s">
        <v>11</v>
      </c>
      <c r="O2538" s="1" t="s">
        <v>28</v>
      </c>
      <c r="P2538" s="1" t="s">
        <v>638</v>
      </c>
      <c r="Q2538" s="1" t="s">
        <v>638</v>
      </c>
      <c r="R2538" s="4" t="s">
        <v>931</v>
      </c>
    </row>
    <row r="2539" spans="1:18" hidden="1" x14ac:dyDescent="0.3">
      <c r="A2539" s="1" t="s">
        <v>811</v>
      </c>
      <c r="B2539" s="1">
        <v>51107</v>
      </c>
      <c r="C2539" s="1" t="s">
        <v>12</v>
      </c>
      <c r="D2539" s="6">
        <v>1.032342652391</v>
      </c>
      <c r="E2539" s="6" t="s">
        <v>963</v>
      </c>
      <c r="F2539" s="6" t="s">
        <v>963</v>
      </c>
      <c r="G2539" s="6" t="s">
        <v>963</v>
      </c>
      <c r="H2539" s="6">
        <v>1.7131749699895</v>
      </c>
      <c r="I2539" s="6" t="s">
        <v>964</v>
      </c>
      <c r="J2539" s="6">
        <v>1.9033312215864999</v>
      </c>
      <c r="K2539" s="6" t="s">
        <v>964</v>
      </c>
      <c r="L2539" s="1" t="s">
        <v>637</v>
      </c>
      <c r="M2539" s="1" t="s">
        <v>27</v>
      </c>
      <c r="N2539" s="1" t="s">
        <v>11</v>
      </c>
      <c r="O2539" s="1" t="s">
        <v>28</v>
      </c>
      <c r="P2539" s="1" t="s">
        <v>638</v>
      </c>
      <c r="Q2539" s="1" t="s">
        <v>638</v>
      </c>
      <c r="R2539" s="4" t="s">
        <v>931</v>
      </c>
    </row>
    <row r="2540" spans="1:18" hidden="1" x14ac:dyDescent="0.3">
      <c r="A2540" s="1" t="s">
        <v>811</v>
      </c>
      <c r="B2540" s="1">
        <v>51107</v>
      </c>
      <c r="C2540" s="1" t="s">
        <v>10</v>
      </c>
      <c r="D2540" s="6">
        <v>9.0978747034800005</v>
      </c>
      <c r="E2540" s="6" t="s">
        <v>963</v>
      </c>
      <c r="F2540" s="6" t="s">
        <v>963</v>
      </c>
      <c r="G2540" s="6" t="s">
        <v>963</v>
      </c>
      <c r="H2540" s="6">
        <v>15.097954182073501</v>
      </c>
      <c r="I2540" s="6" t="s">
        <v>964</v>
      </c>
      <c r="J2540" s="6">
        <v>16.773765872012099</v>
      </c>
      <c r="K2540" s="6" t="s">
        <v>964</v>
      </c>
      <c r="L2540" s="1" t="s">
        <v>639</v>
      </c>
      <c r="M2540" s="1" t="s">
        <v>46</v>
      </c>
      <c r="N2540" s="1" t="s">
        <v>11</v>
      </c>
      <c r="O2540" s="1" t="s">
        <v>47</v>
      </c>
      <c r="P2540" s="1" t="s">
        <v>638</v>
      </c>
      <c r="Q2540" s="1" t="s">
        <v>640</v>
      </c>
      <c r="R2540" s="4" t="s">
        <v>931</v>
      </c>
    </row>
    <row r="2541" spans="1:18" hidden="1" x14ac:dyDescent="0.3">
      <c r="A2541" s="1" t="s">
        <v>811</v>
      </c>
      <c r="B2541" s="1">
        <v>51107</v>
      </c>
      <c r="C2541" s="1" t="s">
        <v>10</v>
      </c>
      <c r="D2541" s="6">
        <v>1.89325752869</v>
      </c>
      <c r="E2541" s="6" t="s">
        <v>963</v>
      </c>
      <c r="F2541" s="6" t="s">
        <v>963</v>
      </c>
      <c r="G2541" s="6" t="s">
        <v>963</v>
      </c>
      <c r="H2541" s="6">
        <v>3.1418648812074998</v>
      </c>
      <c r="I2541" s="6" t="s">
        <v>964</v>
      </c>
      <c r="J2541" s="6">
        <v>3.4906007474365</v>
      </c>
      <c r="K2541" s="6" t="s">
        <v>964</v>
      </c>
      <c r="L2541" s="1" t="s">
        <v>637</v>
      </c>
      <c r="M2541" s="1" t="s">
        <v>27</v>
      </c>
      <c r="N2541" s="1" t="s">
        <v>11</v>
      </c>
      <c r="O2541" s="1" t="s">
        <v>28</v>
      </c>
      <c r="P2541" s="1" t="s">
        <v>638</v>
      </c>
      <c r="Q2541" s="1" t="s">
        <v>638</v>
      </c>
      <c r="R2541" s="4" t="s">
        <v>931</v>
      </c>
    </row>
    <row r="2542" spans="1:18" hidden="1" x14ac:dyDescent="0.3">
      <c r="A2542" s="1" t="s">
        <v>497</v>
      </c>
      <c r="B2542" s="1">
        <v>24017</v>
      </c>
      <c r="C2542" s="1" t="s">
        <v>12</v>
      </c>
      <c r="D2542" s="6">
        <v>1.358193</v>
      </c>
      <c r="E2542" s="6" t="s">
        <v>963</v>
      </c>
      <c r="F2542" s="6" t="s">
        <v>963</v>
      </c>
      <c r="G2542" s="6" t="s">
        <v>963</v>
      </c>
      <c r="H2542" s="6">
        <v>1.358193</v>
      </c>
      <c r="I2542" s="6" t="s">
        <v>964</v>
      </c>
      <c r="J2542" s="6">
        <v>1.358193</v>
      </c>
      <c r="K2542" s="6" t="s">
        <v>964</v>
      </c>
      <c r="L2542" s="1" t="s">
        <v>557</v>
      </c>
      <c r="M2542" s="1" t="s">
        <v>309</v>
      </c>
      <c r="N2542" s="1" t="s">
        <v>11</v>
      </c>
      <c r="O2542" s="1" t="s">
        <v>310</v>
      </c>
      <c r="P2542" s="1" t="s">
        <v>558</v>
      </c>
      <c r="Q2542" s="1" t="s">
        <v>348</v>
      </c>
      <c r="R2542" s="4" t="s">
        <v>931</v>
      </c>
    </row>
    <row r="2543" spans="1:18" hidden="1" x14ac:dyDescent="0.3">
      <c r="A2543" s="1" t="s">
        <v>497</v>
      </c>
      <c r="B2543" s="1">
        <v>24021</v>
      </c>
      <c r="C2543" s="1" t="s">
        <v>12</v>
      </c>
      <c r="D2543" s="6">
        <v>1.6406970000000001</v>
      </c>
      <c r="E2543" s="6" t="s">
        <v>963</v>
      </c>
      <c r="F2543" s="6" t="s">
        <v>963</v>
      </c>
      <c r="G2543" s="6" t="s">
        <v>963</v>
      </c>
      <c r="H2543" s="6">
        <v>1.6406970000000001</v>
      </c>
      <c r="I2543" s="6" t="s">
        <v>964</v>
      </c>
      <c r="J2543" s="6">
        <v>1.6406970000000001</v>
      </c>
      <c r="K2543" s="6" t="s">
        <v>964</v>
      </c>
      <c r="L2543" s="1" t="s">
        <v>557</v>
      </c>
      <c r="M2543" s="1" t="s">
        <v>309</v>
      </c>
      <c r="N2543" s="1" t="s">
        <v>11</v>
      </c>
      <c r="O2543" s="1" t="s">
        <v>310</v>
      </c>
      <c r="P2543" s="1" t="s">
        <v>558</v>
      </c>
      <c r="Q2543" s="1" t="s">
        <v>348</v>
      </c>
      <c r="R2543" s="4" t="s">
        <v>931</v>
      </c>
    </row>
    <row r="2544" spans="1:18" hidden="1" x14ac:dyDescent="0.3">
      <c r="A2544" s="1" t="s">
        <v>497</v>
      </c>
      <c r="B2544" s="1">
        <v>24017</v>
      </c>
      <c r="C2544" s="1" t="s">
        <v>10</v>
      </c>
      <c r="D2544" s="6">
        <v>2.7916539999999999</v>
      </c>
      <c r="E2544" s="6" t="s">
        <v>963</v>
      </c>
      <c r="F2544" s="6" t="s">
        <v>963</v>
      </c>
      <c r="G2544" s="6" t="s">
        <v>963</v>
      </c>
      <c r="H2544" s="6">
        <v>2.7916539999999999</v>
      </c>
      <c r="I2544" s="6" t="s">
        <v>964</v>
      </c>
      <c r="J2544" s="6">
        <v>2.7916539999999999</v>
      </c>
      <c r="K2544" s="6" t="s">
        <v>964</v>
      </c>
      <c r="L2544" s="1" t="s">
        <v>557</v>
      </c>
      <c r="M2544" s="1" t="s">
        <v>309</v>
      </c>
      <c r="N2544" s="1" t="s">
        <v>11</v>
      </c>
      <c r="O2544" s="1" t="s">
        <v>310</v>
      </c>
      <c r="P2544" s="1" t="s">
        <v>558</v>
      </c>
      <c r="Q2544" s="1" t="s">
        <v>348</v>
      </c>
      <c r="R2544" s="4" t="s">
        <v>931</v>
      </c>
    </row>
    <row r="2545" spans="1:18" hidden="1" x14ac:dyDescent="0.3">
      <c r="A2545" s="1" t="s">
        <v>497</v>
      </c>
      <c r="B2545" s="1">
        <v>24021</v>
      </c>
      <c r="C2545" s="1" t="s">
        <v>10</v>
      </c>
      <c r="D2545" s="6">
        <v>3.3723169999999998</v>
      </c>
      <c r="E2545" s="6" t="s">
        <v>963</v>
      </c>
      <c r="F2545" s="6" t="s">
        <v>963</v>
      </c>
      <c r="G2545" s="6" t="s">
        <v>963</v>
      </c>
      <c r="H2545" s="6">
        <v>3.3723169999999998</v>
      </c>
      <c r="I2545" s="6" t="s">
        <v>964</v>
      </c>
      <c r="J2545" s="6">
        <v>3.3723169999999998</v>
      </c>
      <c r="K2545" s="6" t="s">
        <v>964</v>
      </c>
      <c r="L2545" s="1" t="s">
        <v>557</v>
      </c>
      <c r="M2545" s="1" t="s">
        <v>309</v>
      </c>
      <c r="N2545" s="1" t="s">
        <v>11</v>
      </c>
      <c r="O2545" s="1" t="s">
        <v>310</v>
      </c>
      <c r="P2545" s="1" t="s">
        <v>558</v>
      </c>
      <c r="Q2545" s="1" t="s">
        <v>348</v>
      </c>
      <c r="R2545" s="4" t="s">
        <v>931</v>
      </c>
    </row>
    <row r="2546" spans="1:18" hidden="1" x14ac:dyDescent="0.3">
      <c r="A2546" s="1" t="s">
        <v>811</v>
      </c>
      <c r="B2546" s="1">
        <v>51013</v>
      </c>
      <c r="C2546" s="1" t="s">
        <v>12</v>
      </c>
      <c r="D2546" s="6">
        <v>4.1723697829999997</v>
      </c>
      <c r="E2546" s="6" t="s">
        <v>963</v>
      </c>
      <c r="F2546" s="6" t="s">
        <v>963</v>
      </c>
      <c r="G2546" s="6" t="s">
        <v>963</v>
      </c>
      <c r="H2546" s="6">
        <v>4.1723697829999997</v>
      </c>
      <c r="I2546" s="6" t="s">
        <v>964</v>
      </c>
      <c r="J2546" s="6">
        <v>4.1723697829999997</v>
      </c>
      <c r="K2546" s="6" t="s">
        <v>964</v>
      </c>
      <c r="L2546" s="1" t="s">
        <v>557</v>
      </c>
      <c r="M2546" s="1" t="s">
        <v>309</v>
      </c>
      <c r="N2546" s="1" t="s">
        <v>11</v>
      </c>
      <c r="O2546" s="1" t="s">
        <v>310</v>
      </c>
      <c r="P2546" s="1" t="s">
        <v>558</v>
      </c>
      <c r="Q2546" s="1" t="s">
        <v>348</v>
      </c>
      <c r="R2546" s="4" t="s">
        <v>931</v>
      </c>
    </row>
    <row r="2547" spans="1:18" hidden="1" x14ac:dyDescent="0.3">
      <c r="A2547" s="1" t="s">
        <v>811</v>
      </c>
      <c r="B2547" s="1">
        <v>51107</v>
      </c>
      <c r="C2547" s="1" t="s">
        <v>12</v>
      </c>
      <c r="D2547" s="6">
        <v>4.9051945760000004</v>
      </c>
      <c r="E2547" s="6" t="s">
        <v>963</v>
      </c>
      <c r="F2547" s="6" t="s">
        <v>963</v>
      </c>
      <c r="G2547" s="6" t="s">
        <v>963</v>
      </c>
      <c r="H2547" s="6">
        <v>4.9051945760000004</v>
      </c>
      <c r="I2547" s="6" t="s">
        <v>964</v>
      </c>
      <c r="J2547" s="6">
        <v>4.9051945760000004</v>
      </c>
      <c r="K2547" s="6" t="s">
        <v>964</v>
      </c>
      <c r="L2547" s="1" t="s">
        <v>557</v>
      </c>
      <c r="M2547" s="1" t="s">
        <v>309</v>
      </c>
      <c r="N2547" s="1" t="s">
        <v>11</v>
      </c>
      <c r="O2547" s="1" t="s">
        <v>310</v>
      </c>
      <c r="P2547" s="1" t="s">
        <v>558</v>
      </c>
      <c r="Q2547" s="1" t="s">
        <v>348</v>
      </c>
      <c r="R2547" s="4" t="s">
        <v>931</v>
      </c>
    </row>
    <row r="2548" spans="1:18" hidden="1" x14ac:dyDescent="0.3">
      <c r="A2548" s="1" t="s">
        <v>811</v>
      </c>
      <c r="B2548" s="1">
        <v>51683</v>
      </c>
      <c r="C2548" s="1" t="s">
        <v>12</v>
      </c>
      <c r="D2548" s="6">
        <v>5.6446509999999996</v>
      </c>
      <c r="E2548" s="6" t="s">
        <v>963</v>
      </c>
      <c r="F2548" s="6" t="s">
        <v>963</v>
      </c>
      <c r="G2548" s="6" t="s">
        <v>963</v>
      </c>
      <c r="H2548" s="6">
        <v>5.6446509999999996</v>
      </c>
      <c r="I2548" s="6" t="s">
        <v>964</v>
      </c>
      <c r="J2548" s="6">
        <v>5.6446509999999996</v>
      </c>
      <c r="K2548" s="6" t="s">
        <v>964</v>
      </c>
      <c r="L2548" s="1" t="s">
        <v>557</v>
      </c>
      <c r="M2548" s="1" t="s">
        <v>309</v>
      </c>
      <c r="N2548" s="1" t="s">
        <v>11</v>
      </c>
      <c r="O2548" s="1" t="s">
        <v>310</v>
      </c>
      <c r="P2548" s="1" t="s">
        <v>558</v>
      </c>
      <c r="Q2548" s="1" t="s">
        <v>348</v>
      </c>
      <c r="R2548" s="4" t="s">
        <v>931</v>
      </c>
    </row>
    <row r="2549" spans="1:18" hidden="1" x14ac:dyDescent="0.3">
      <c r="A2549" s="1" t="s">
        <v>811</v>
      </c>
      <c r="B2549" s="1">
        <v>51013</v>
      </c>
      <c r="C2549" s="1" t="s">
        <v>10</v>
      </c>
      <c r="D2549" s="6">
        <v>8.5759596869999992</v>
      </c>
      <c r="E2549" s="6" t="s">
        <v>963</v>
      </c>
      <c r="F2549" s="6" t="s">
        <v>963</v>
      </c>
      <c r="G2549" s="6" t="s">
        <v>963</v>
      </c>
      <c r="H2549" s="6">
        <v>8.5759596869999992</v>
      </c>
      <c r="I2549" s="6" t="s">
        <v>964</v>
      </c>
      <c r="J2549" s="6">
        <v>8.5759596869999992</v>
      </c>
      <c r="K2549" s="6" t="s">
        <v>964</v>
      </c>
      <c r="L2549" s="1" t="s">
        <v>557</v>
      </c>
      <c r="M2549" s="1" t="s">
        <v>309</v>
      </c>
      <c r="N2549" s="1" t="s">
        <v>11</v>
      </c>
      <c r="O2549" s="1" t="s">
        <v>310</v>
      </c>
      <c r="P2549" s="1" t="s">
        <v>558</v>
      </c>
      <c r="Q2549" s="1" t="s">
        <v>348</v>
      </c>
      <c r="R2549" s="4" t="s">
        <v>931</v>
      </c>
    </row>
    <row r="2550" spans="1:18" hidden="1" x14ac:dyDescent="0.3">
      <c r="A2550" s="1" t="s">
        <v>811</v>
      </c>
      <c r="B2550" s="1">
        <v>51107</v>
      </c>
      <c r="C2550" s="1" t="s">
        <v>10</v>
      </c>
      <c r="D2550" s="6">
        <v>9.9166087269999998</v>
      </c>
      <c r="E2550" s="6" t="s">
        <v>963</v>
      </c>
      <c r="F2550" s="6" t="s">
        <v>963</v>
      </c>
      <c r="G2550" s="6" t="s">
        <v>963</v>
      </c>
      <c r="H2550" s="6">
        <v>9.9166087269999998</v>
      </c>
      <c r="I2550" s="6" t="s">
        <v>964</v>
      </c>
      <c r="J2550" s="6">
        <v>9.9166087269999998</v>
      </c>
      <c r="K2550" s="6" t="s">
        <v>964</v>
      </c>
      <c r="L2550" s="1" t="s">
        <v>557</v>
      </c>
      <c r="M2550" s="1" t="s">
        <v>309</v>
      </c>
      <c r="N2550" s="1" t="s">
        <v>11</v>
      </c>
      <c r="O2550" s="1" t="s">
        <v>310</v>
      </c>
      <c r="P2550" s="1" t="s">
        <v>558</v>
      </c>
      <c r="Q2550" s="1" t="s">
        <v>348</v>
      </c>
      <c r="R2550" s="4" t="s">
        <v>931</v>
      </c>
    </row>
    <row r="2551" spans="1:18" hidden="1" x14ac:dyDescent="0.3">
      <c r="A2551" s="1" t="s">
        <v>811</v>
      </c>
      <c r="B2551" s="1">
        <v>51683</v>
      </c>
      <c r="C2551" s="1" t="s">
        <v>10</v>
      </c>
      <c r="D2551" s="6">
        <v>11.60211</v>
      </c>
      <c r="E2551" s="6" t="s">
        <v>963</v>
      </c>
      <c r="F2551" s="6" t="s">
        <v>963</v>
      </c>
      <c r="G2551" s="6" t="s">
        <v>963</v>
      </c>
      <c r="H2551" s="6">
        <v>11.60211</v>
      </c>
      <c r="I2551" s="6" t="s">
        <v>964</v>
      </c>
      <c r="J2551" s="6">
        <v>11.60211</v>
      </c>
      <c r="K2551" s="6" t="s">
        <v>964</v>
      </c>
      <c r="L2551" s="1" t="s">
        <v>557</v>
      </c>
      <c r="M2551" s="1" t="s">
        <v>309</v>
      </c>
      <c r="N2551" s="1" t="s">
        <v>11</v>
      </c>
      <c r="O2551" s="1" t="s">
        <v>310</v>
      </c>
      <c r="P2551" s="1" t="s">
        <v>558</v>
      </c>
      <c r="Q2551" s="1" t="s">
        <v>348</v>
      </c>
      <c r="R2551" s="4" t="s">
        <v>931</v>
      </c>
    </row>
    <row r="2552" spans="1:18" hidden="1" x14ac:dyDescent="0.3">
      <c r="A2552" s="1" t="s">
        <v>497</v>
      </c>
      <c r="B2552" s="1">
        <v>24033</v>
      </c>
      <c r="C2552" s="1" t="s">
        <v>12</v>
      </c>
      <c r="D2552" s="6">
        <v>137.74798319999999</v>
      </c>
      <c r="E2552" s="6" t="s">
        <v>963</v>
      </c>
      <c r="F2552" s="6" t="s">
        <v>963</v>
      </c>
      <c r="G2552" s="6" t="s">
        <v>963</v>
      </c>
      <c r="H2552" s="6">
        <v>137.74798319999999</v>
      </c>
      <c r="I2552" s="6" t="s">
        <v>964</v>
      </c>
      <c r="J2552" s="6">
        <v>137.74798319999999</v>
      </c>
      <c r="K2552" s="6" t="s">
        <v>964</v>
      </c>
      <c r="L2552" s="1" t="s">
        <v>557</v>
      </c>
      <c r="M2552" s="1" t="s">
        <v>309</v>
      </c>
      <c r="N2552" s="1" t="s">
        <v>11</v>
      </c>
      <c r="O2552" s="1" t="s">
        <v>310</v>
      </c>
      <c r="P2552" s="1" t="s">
        <v>558</v>
      </c>
      <c r="Q2552" s="1" t="s">
        <v>348</v>
      </c>
      <c r="R2552" s="4" t="s">
        <v>931</v>
      </c>
    </row>
    <row r="2553" spans="1:18" hidden="1" x14ac:dyDescent="0.3">
      <c r="A2553" s="1" t="s">
        <v>497</v>
      </c>
      <c r="B2553" s="1">
        <v>24033</v>
      </c>
      <c r="C2553" s="1" t="s">
        <v>10</v>
      </c>
      <c r="D2553" s="6">
        <v>283.12949839999999</v>
      </c>
      <c r="E2553" s="6" t="s">
        <v>963</v>
      </c>
      <c r="F2553" s="6" t="s">
        <v>963</v>
      </c>
      <c r="G2553" s="6" t="s">
        <v>963</v>
      </c>
      <c r="H2553" s="6">
        <v>283.12949839999999</v>
      </c>
      <c r="I2553" s="6" t="s">
        <v>964</v>
      </c>
      <c r="J2553" s="6">
        <v>283.12949839999999</v>
      </c>
      <c r="K2553" s="6" t="s">
        <v>964</v>
      </c>
      <c r="L2553" s="1" t="s">
        <v>557</v>
      </c>
      <c r="M2553" s="1" t="s">
        <v>309</v>
      </c>
      <c r="N2553" s="1" t="s">
        <v>11</v>
      </c>
      <c r="O2553" s="1" t="s">
        <v>310</v>
      </c>
      <c r="P2553" s="1" t="s">
        <v>558</v>
      </c>
      <c r="Q2553" s="1" t="s">
        <v>348</v>
      </c>
      <c r="R2553" s="4" t="s">
        <v>931</v>
      </c>
    </row>
    <row r="2554" spans="1:18" hidden="1" x14ac:dyDescent="0.3">
      <c r="A2554" s="1" t="s">
        <v>497</v>
      </c>
      <c r="B2554" s="1">
        <v>24021</v>
      </c>
      <c r="C2554" s="1" t="s">
        <v>12</v>
      </c>
      <c r="D2554" s="6">
        <v>2.4656000000000001E-3</v>
      </c>
      <c r="E2554" s="6" t="s">
        <v>963</v>
      </c>
      <c r="F2554" s="6" t="s">
        <v>963</v>
      </c>
      <c r="G2554" s="6" t="s">
        <v>963</v>
      </c>
      <c r="H2554" s="6">
        <v>1.2328E-3</v>
      </c>
      <c r="I2554" s="6" t="s">
        <v>964</v>
      </c>
      <c r="J2554" s="6">
        <v>1.2328E-3</v>
      </c>
      <c r="K2554" s="6" t="s">
        <v>964</v>
      </c>
      <c r="L2554" s="1" t="s">
        <v>594</v>
      </c>
      <c r="M2554" s="1" t="s">
        <v>309</v>
      </c>
      <c r="N2554" s="1" t="s">
        <v>11</v>
      </c>
      <c r="O2554" s="1" t="s">
        <v>310</v>
      </c>
      <c r="P2554" s="1" t="s">
        <v>595</v>
      </c>
      <c r="Q2554" s="1" t="s">
        <v>596</v>
      </c>
      <c r="R2554" s="4" t="s">
        <v>931</v>
      </c>
    </row>
    <row r="2555" spans="1:18" hidden="1" x14ac:dyDescent="0.3">
      <c r="A2555" s="1" t="s">
        <v>497</v>
      </c>
      <c r="B2555" s="1">
        <v>24021</v>
      </c>
      <c r="C2555" s="1" t="s">
        <v>10</v>
      </c>
      <c r="D2555" s="6">
        <v>7.4304000000000002E-3</v>
      </c>
      <c r="E2555" s="6" t="s">
        <v>963</v>
      </c>
      <c r="F2555" s="6" t="s">
        <v>963</v>
      </c>
      <c r="G2555" s="6" t="s">
        <v>963</v>
      </c>
      <c r="H2555" s="6">
        <v>3.7152000000000001E-3</v>
      </c>
      <c r="I2555" s="6" t="s">
        <v>964</v>
      </c>
      <c r="J2555" s="6">
        <v>3.7152000000000001E-3</v>
      </c>
      <c r="K2555" s="6" t="s">
        <v>964</v>
      </c>
      <c r="L2555" s="1" t="s">
        <v>594</v>
      </c>
      <c r="M2555" s="1" t="s">
        <v>309</v>
      </c>
      <c r="N2555" s="1" t="s">
        <v>11</v>
      </c>
      <c r="O2555" s="1" t="s">
        <v>310</v>
      </c>
      <c r="P2555" s="1" t="s">
        <v>595</v>
      </c>
      <c r="Q2555" s="1" t="s">
        <v>596</v>
      </c>
      <c r="R2555" s="4" t="s">
        <v>931</v>
      </c>
    </row>
    <row r="2556" spans="1:18" x14ac:dyDescent="0.3">
      <c r="A2556" s="1" t="s">
        <v>497</v>
      </c>
      <c r="B2556" s="1">
        <v>24033</v>
      </c>
      <c r="C2556" s="1" t="s">
        <v>12</v>
      </c>
      <c r="D2556" s="6">
        <v>0.42122659476000002</v>
      </c>
      <c r="E2556" s="6" t="s">
        <v>963</v>
      </c>
      <c r="F2556" s="6" t="s">
        <v>963</v>
      </c>
      <c r="G2556" s="6" t="s">
        <v>963</v>
      </c>
      <c r="H2556" s="6">
        <v>0.56621278867639202</v>
      </c>
      <c r="I2556" s="6" t="s">
        <v>964</v>
      </c>
      <c r="J2556" s="6">
        <v>0.56621278867639202</v>
      </c>
      <c r="K2556" s="6" t="s">
        <v>964</v>
      </c>
      <c r="L2556" s="1" t="s">
        <v>594</v>
      </c>
      <c r="M2556" s="1" t="s">
        <v>309</v>
      </c>
      <c r="N2556" s="1" t="s">
        <v>11</v>
      </c>
      <c r="O2556" s="1" t="s">
        <v>310</v>
      </c>
      <c r="P2556" s="1" t="s">
        <v>595</v>
      </c>
      <c r="Q2556" s="1" t="s">
        <v>596</v>
      </c>
      <c r="R2556" s="4" t="s">
        <v>931</v>
      </c>
    </row>
    <row r="2557" spans="1:18" x14ac:dyDescent="0.3">
      <c r="A2557" s="1" t="s">
        <v>497</v>
      </c>
      <c r="B2557" s="1">
        <v>24033</v>
      </c>
      <c r="C2557" s="1" t="s">
        <v>10</v>
      </c>
      <c r="D2557" s="6">
        <v>1.0976973981</v>
      </c>
      <c r="E2557" s="6" t="s">
        <v>963</v>
      </c>
      <c r="F2557" s="6" t="s">
        <v>963</v>
      </c>
      <c r="G2557" s="6" t="s">
        <v>963</v>
      </c>
      <c r="H2557" s="6">
        <v>1.4755248425260199</v>
      </c>
      <c r="I2557" s="6" t="s">
        <v>964</v>
      </c>
      <c r="J2557" s="6">
        <v>1.4755248425260199</v>
      </c>
      <c r="K2557" s="6" t="s">
        <v>964</v>
      </c>
      <c r="L2557" s="1" t="s">
        <v>594</v>
      </c>
      <c r="M2557" s="1" t="s">
        <v>309</v>
      </c>
      <c r="N2557" s="1" t="s">
        <v>11</v>
      </c>
      <c r="O2557" s="1" t="s">
        <v>310</v>
      </c>
      <c r="P2557" s="1" t="s">
        <v>595</v>
      </c>
      <c r="Q2557" s="1" t="s">
        <v>596</v>
      </c>
      <c r="R2557" s="4" t="s">
        <v>931</v>
      </c>
    </row>
    <row r="2558" spans="1:18" hidden="1" x14ac:dyDescent="0.3">
      <c r="A2558" s="1" t="s">
        <v>811</v>
      </c>
      <c r="B2558" s="1">
        <v>51013</v>
      </c>
      <c r="C2558" s="1" t="s">
        <v>12</v>
      </c>
      <c r="D2558" s="6">
        <v>125.971713956</v>
      </c>
      <c r="E2558" s="6" t="s">
        <v>963</v>
      </c>
      <c r="F2558" s="6" t="s">
        <v>963</v>
      </c>
      <c r="G2558" s="6" t="s">
        <v>963</v>
      </c>
      <c r="H2558" s="6">
        <v>128.37777369256</v>
      </c>
      <c r="I2558" s="6" t="s">
        <v>964</v>
      </c>
      <c r="J2558" s="6">
        <v>128.37777369256</v>
      </c>
      <c r="K2558" s="6" t="s">
        <v>964</v>
      </c>
      <c r="L2558" s="1" t="s">
        <v>594</v>
      </c>
      <c r="M2558" s="1" t="s">
        <v>309</v>
      </c>
      <c r="N2558" s="1" t="s">
        <v>11</v>
      </c>
      <c r="O2558" s="1" t="s">
        <v>310</v>
      </c>
      <c r="P2558" s="1" t="s">
        <v>595</v>
      </c>
      <c r="Q2558" s="1" t="s">
        <v>596</v>
      </c>
      <c r="R2558" s="4" t="s">
        <v>931</v>
      </c>
    </row>
    <row r="2559" spans="1:18" hidden="1" x14ac:dyDescent="0.3">
      <c r="A2559" s="1" t="s">
        <v>811</v>
      </c>
      <c r="B2559" s="1">
        <v>51107</v>
      </c>
      <c r="C2559" s="1" t="s">
        <v>12</v>
      </c>
      <c r="D2559" s="6">
        <v>149.40513048299999</v>
      </c>
      <c r="E2559" s="6" t="s">
        <v>963</v>
      </c>
      <c r="F2559" s="6" t="s">
        <v>963</v>
      </c>
      <c r="G2559" s="6" t="s">
        <v>963</v>
      </c>
      <c r="H2559" s="6">
        <v>247.93781403653901</v>
      </c>
      <c r="I2559" s="6" t="s">
        <v>964</v>
      </c>
      <c r="J2559" s="6">
        <v>275.45823907150702</v>
      </c>
      <c r="K2559" s="6" t="s">
        <v>964</v>
      </c>
      <c r="L2559" s="1" t="s">
        <v>594</v>
      </c>
      <c r="M2559" s="1" t="s">
        <v>309</v>
      </c>
      <c r="N2559" s="1" t="s">
        <v>11</v>
      </c>
      <c r="O2559" s="1" t="s">
        <v>310</v>
      </c>
      <c r="P2559" s="1" t="s">
        <v>595</v>
      </c>
      <c r="Q2559" s="1" t="s">
        <v>596</v>
      </c>
      <c r="R2559" s="4" t="s">
        <v>931</v>
      </c>
    </row>
    <row r="2560" spans="1:18" hidden="1" x14ac:dyDescent="0.3">
      <c r="A2560" s="1" t="s">
        <v>811</v>
      </c>
      <c r="B2560" s="1">
        <v>51013</v>
      </c>
      <c r="C2560" s="1" t="s">
        <v>10</v>
      </c>
      <c r="D2560" s="6">
        <v>836.04003127600004</v>
      </c>
      <c r="E2560" s="6" t="s">
        <v>963</v>
      </c>
      <c r="F2560" s="6" t="s">
        <v>963</v>
      </c>
      <c r="G2560" s="6" t="s">
        <v>963</v>
      </c>
      <c r="H2560" s="6">
        <v>852.00839587337202</v>
      </c>
      <c r="I2560" s="6" t="s">
        <v>964</v>
      </c>
      <c r="J2560" s="6">
        <v>852.00839587337202</v>
      </c>
      <c r="K2560" s="6" t="s">
        <v>964</v>
      </c>
      <c r="L2560" s="1" t="s">
        <v>594</v>
      </c>
      <c r="M2560" s="1" t="s">
        <v>309</v>
      </c>
      <c r="N2560" s="1" t="s">
        <v>11</v>
      </c>
      <c r="O2560" s="1" t="s">
        <v>310</v>
      </c>
      <c r="P2560" s="1" t="s">
        <v>595</v>
      </c>
      <c r="Q2560" s="1" t="s">
        <v>596</v>
      </c>
      <c r="R2560" s="4" t="s">
        <v>931</v>
      </c>
    </row>
    <row r="2561" spans="1:18" hidden="1" x14ac:dyDescent="0.3">
      <c r="A2561" s="1" t="s">
        <v>811</v>
      </c>
      <c r="B2561" s="1">
        <v>51107</v>
      </c>
      <c r="C2561" s="1" t="s">
        <v>10</v>
      </c>
      <c r="D2561" s="6">
        <v>938.58336598699998</v>
      </c>
      <c r="E2561" s="6" t="s">
        <v>963</v>
      </c>
      <c r="F2561" s="6" t="s">
        <v>963</v>
      </c>
      <c r="G2561" s="6" t="s">
        <v>963</v>
      </c>
      <c r="H2561" s="6">
        <v>1557.5790958554301</v>
      </c>
      <c r="I2561" s="6" t="s">
        <v>964</v>
      </c>
      <c r="J2561" s="6">
        <v>1730.4661518702301</v>
      </c>
      <c r="K2561" s="6" t="s">
        <v>964</v>
      </c>
      <c r="L2561" s="1" t="s">
        <v>594</v>
      </c>
      <c r="M2561" s="1" t="s">
        <v>309</v>
      </c>
      <c r="N2561" s="1" t="s">
        <v>11</v>
      </c>
      <c r="O2561" s="1" t="s">
        <v>310</v>
      </c>
      <c r="P2561" s="1" t="s">
        <v>595</v>
      </c>
      <c r="Q2561" s="1" t="s">
        <v>596</v>
      </c>
      <c r="R2561" s="4" t="s">
        <v>931</v>
      </c>
    </row>
    <row r="2562" spans="1:18" hidden="1" x14ac:dyDescent="0.3">
      <c r="A2562" s="1" t="s">
        <v>9</v>
      </c>
      <c r="B2562" s="1">
        <v>11001</v>
      </c>
      <c r="C2562" s="1" t="s">
        <v>10</v>
      </c>
      <c r="D2562" s="6">
        <v>3.8349999999999999E-3</v>
      </c>
      <c r="E2562" s="6" t="s">
        <v>963</v>
      </c>
      <c r="F2562" s="6" t="s">
        <v>963</v>
      </c>
      <c r="G2562" s="6" t="s">
        <v>963</v>
      </c>
      <c r="H2562" s="6">
        <v>3.8349999999999999E-3</v>
      </c>
      <c r="I2562" s="6" t="s">
        <v>964</v>
      </c>
      <c r="J2562" s="6">
        <v>3.8349999999999999E-3</v>
      </c>
      <c r="K2562" s="6" t="s">
        <v>964</v>
      </c>
      <c r="L2562" s="1" t="s">
        <v>308</v>
      </c>
      <c r="M2562" s="1" t="s">
        <v>309</v>
      </c>
      <c r="N2562" s="1" t="s">
        <v>11</v>
      </c>
      <c r="O2562" s="1" t="s">
        <v>310</v>
      </c>
      <c r="P2562" s="1" t="s">
        <v>311</v>
      </c>
      <c r="Q2562" s="1" t="s">
        <v>312</v>
      </c>
      <c r="R2562" s="4" t="s">
        <v>931</v>
      </c>
    </row>
    <row r="2563" spans="1:18" hidden="1" x14ac:dyDescent="0.3">
      <c r="A2563" s="1" t="s">
        <v>9</v>
      </c>
      <c r="B2563" s="1">
        <v>11001</v>
      </c>
      <c r="C2563" s="1" t="s">
        <v>12</v>
      </c>
      <c r="D2563" s="6">
        <v>8.8779659999999993E-3</v>
      </c>
      <c r="E2563" s="6" t="s">
        <v>963</v>
      </c>
      <c r="F2563" s="6" t="s">
        <v>963</v>
      </c>
      <c r="G2563" s="6" t="s">
        <v>963</v>
      </c>
      <c r="H2563" s="6">
        <v>8.8779659999999993E-3</v>
      </c>
      <c r="I2563" s="6" t="s">
        <v>964</v>
      </c>
      <c r="J2563" s="6">
        <v>8.8779659999999993E-3</v>
      </c>
      <c r="K2563" s="6" t="s">
        <v>964</v>
      </c>
      <c r="L2563" s="1" t="s">
        <v>308</v>
      </c>
      <c r="M2563" s="1" t="s">
        <v>309</v>
      </c>
      <c r="N2563" s="1" t="s">
        <v>11</v>
      </c>
      <c r="O2563" s="1" t="s">
        <v>310</v>
      </c>
      <c r="P2563" s="1" t="s">
        <v>311</v>
      </c>
      <c r="Q2563" s="1" t="s">
        <v>312</v>
      </c>
      <c r="R2563" s="4" t="s">
        <v>931</v>
      </c>
    </row>
    <row r="2564" spans="1:18" hidden="1" x14ac:dyDescent="0.3">
      <c r="A2564" s="1" t="s">
        <v>497</v>
      </c>
      <c r="B2564" s="1">
        <v>24009</v>
      </c>
      <c r="C2564" s="1" t="s">
        <v>10</v>
      </c>
      <c r="D2564" s="6">
        <v>1.0725E-2</v>
      </c>
      <c r="E2564" s="6" t="s">
        <v>963</v>
      </c>
      <c r="F2564" s="6" t="s">
        <v>963</v>
      </c>
      <c r="G2564" s="6" t="s">
        <v>963</v>
      </c>
      <c r="H2564" s="6">
        <v>1.0725E-2</v>
      </c>
      <c r="I2564" s="6" t="s">
        <v>964</v>
      </c>
      <c r="J2564" s="6">
        <v>1.0725E-2</v>
      </c>
      <c r="K2564" s="6" t="s">
        <v>964</v>
      </c>
      <c r="L2564" s="1" t="s">
        <v>308</v>
      </c>
      <c r="M2564" s="1" t="s">
        <v>309</v>
      </c>
      <c r="N2564" s="1" t="s">
        <v>11</v>
      </c>
      <c r="O2564" s="1" t="s">
        <v>310</v>
      </c>
      <c r="P2564" s="1" t="s">
        <v>311</v>
      </c>
      <c r="Q2564" s="1" t="s">
        <v>312</v>
      </c>
      <c r="R2564" s="4" t="s">
        <v>931</v>
      </c>
    </row>
    <row r="2565" spans="1:18" hidden="1" x14ac:dyDescent="0.3">
      <c r="A2565" s="1" t="s">
        <v>497</v>
      </c>
      <c r="B2565" s="1">
        <v>24009</v>
      </c>
      <c r="C2565" s="1" t="s">
        <v>12</v>
      </c>
      <c r="D2565" s="6">
        <v>2.482821E-2</v>
      </c>
      <c r="E2565" s="6" t="s">
        <v>963</v>
      </c>
      <c r="F2565" s="6" t="s">
        <v>963</v>
      </c>
      <c r="G2565" s="6" t="s">
        <v>963</v>
      </c>
      <c r="H2565" s="6">
        <v>2.482821E-2</v>
      </c>
      <c r="I2565" s="6" t="s">
        <v>964</v>
      </c>
      <c r="J2565" s="6">
        <v>2.482821E-2</v>
      </c>
      <c r="K2565" s="6" t="s">
        <v>964</v>
      </c>
      <c r="L2565" s="1" t="s">
        <v>308</v>
      </c>
      <c r="M2565" s="1" t="s">
        <v>309</v>
      </c>
      <c r="N2565" s="1" t="s">
        <v>11</v>
      </c>
      <c r="O2565" s="1" t="s">
        <v>310</v>
      </c>
      <c r="P2565" s="1" t="s">
        <v>311</v>
      </c>
      <c r="Q2565" s="1" t="s">
        <v>312</v>
      </c>
      <c r="R2565" s="4" t="s">
        <v>931</v>
      </c>
    </row>
    <row r="2566" spans="1:18" hidden="1" x14ac:dyDescent="0.3">
      <c r="A2566" s="1" t="s">
        <v>811</v>
      </c>
      <c r="B2566" s="1">
        <v>51013</v>
      </c>
      <c r="C2566" s="1" t="s">
        <v>10</v>
      </c>
      <c r="D2566" s="6">
        <v>2.5739999999999999E-2</v>
      </c>
      <c r="E2566" s="6" t="s">
        <v>963</v>
      </c>
      <c r="F2566" s="6" t="s">
        <v>963</v>
      </c>
      <c r="G2566" s="6" t="s">
        <v>963</v>
      </c>
      <c r="H2566" s="6">
        <v>3.5840376E-2</v>
      </c>
      <c r="I2566" s="6" t="s">
        <v>964</v>
      </c>
      <c r="J2566" s="6">
        <v>3.8066886000000001E-2</v>
      </c>
      <c r="K2566" s="6" t="s">
        <v>964</v>
      </c>
      <c r="L2566" s="1" t="s">
        <v>308</v>
      </c>
      <c r="M2566" s="1" t="s">
        <v>309</v>
      </c>
      <c r="N2566" s="1" t="s">
        <v>11</v>
      </c>
      <c r="O2566" s="1" t="s">
        <v>310</v>
      </c>
      <c r="P2566" s="1" t="s">
        <v>311</v>
      </c>
      <c r="Q2566" s="1" t="s">
        <v>312</v>
      </c>
      <c r="R2566" s="4" t="s">
        <v>931</v>
      </c>
    </row>
    <row r="2567" spans="1:18" hidden="1" x14ac:dyDescent="0.3">
      <c r="A2567" s="1" t="s">
        <v>811</v>
      </c>
      <c r="B2567" s="1">
        <v>51013</v>
      </c>
      <c r="C2567" s="1" t="s">
        <v>12</v>
      </c>
      <c r="D2567" s="6">
        <v>5.9587703999999998E-2</v>
      </c>
      <c r="E2567" s="6" t="s">
        <v>963</v>
      </c>
      <c r="F2567" s="6" t="s">
        <v>963</v>
      </c>
      <c r="G2567" s="6" t="s">
        <v>963</v>
      </c>
      <c r="H2567" s="6">
        <v>8.2969919049599994E-2</v>
      </c>
      <c r="I2567" s="6" t="s">
        <v>964</v>
      </c>
      <c r="J2567" s="6">
        <v>8.81242554456E-2</v>
      </c>
      <c r="K2567" s="6" t="s">
        <v>964</v>
      </c>
      <c r="L2567" s="1" t="s">
        <v>308</v>
      </c>
      <c r="M2567" s="1" t="s">
        <v>309</v>
      </c>
      <c r="N2567" s="1" t="s">
        <v>11</v>
      </c>
      <c r="O2567" s="1" t="s">
        <v>310</v>
      </c>
      <c r="P2567" s="1" t="s">
        <v>311</v>
      </c>
      <c r="Q2567" s="1" t="s">
        <v>312</v>
      </c>
      <c r="R2567" s="4" t="s">
        <v>931</v>
      </c>
    </row>
    <row r="2568" spans="1:18" hidden="1" x14ac:dyDescent="0.3">
      <c r="A2568" s="1" t="s">
        <v>497</v>
      </c>
      <c r="B2568" s="1">
        <v>24017</v>
      </c>
      <c r="C2568" s="1" t="s">
        <v>10</v>
      </c>
      <c r="D2568" s="6">
        <v>0.20543249999999999</v>
      </c>
      <c r="E2568" s="6" t="s">
        <v>963</v>
      </c>
      <c r="F2568" s="6" t="s">
        <v>963</v>
      </c>
      <c r="G2568" s="6" t="s">
        <v>963</v>
      </c>
      <c r="H2568" s="6">
        <v>0.20543249999999999</v>
      </c>
      <c r="I2568" s="6" t="s">
        <v>964</v>
      </c>
      <c r="J2568" s="6">
        <v>0.20543249999999999</v>
      </c>
      <c r="K2568" s="6" t="s">
        <v>964</v>
      </c>
      <c r="L2568" s="1" t="s">
        <v>308</v>
      </c>
      <c r="M2568" s="1" t="s">
        <v>309</v>
      </c>
      <c r="N2568" s="1" t="s">
        <v>11</v>
      </c>
      <c r="O2568" s="1" t="s">
        <v>310</v>
      </c>
      <c r="P2568" s="1" t="s">
        <v>311</v>
      </c>
      <c r="Q2568" s="1" t="s">
        <v>312</v>
      </c>
      <c r="R2568" s="4" t="s">
        <v>931</v>
      </c>
    </row>
    <row r="2569" spans="1:18" hidden="1" x14ac:dyDescent="0.3">
      <c r="A2569" s="1" t="s">
        <v>497</v>
      </c>
      <c r="B2569" s="1">
        <v>24017</v>
      </c>
      <c r="C2569" s="1" t="s">
        <v>12</v>
      </c>
      <c r="D2569" s="6">
        <v>0.47557310000000003</v>
      </c>
      <c r="E2569" s="6" t="s">
        <v>963</v>
      </c>
      <c r="F2569" s="6" t="s">
        <v>963</v>
      </c>
      <c r="G2569" s="6" t="s">
        <v>963</v>
      </c>
      <c r="H2569" s="6">
        <v>0.47557310000000003</v>
      </c>
      <c r="I2569" s="6" t="s">
        <v>964</v>
      </c>
      <c r="J2569" s="6">
        <v>0.47557310000000003</v>
      </c>
      <c r="K2569" s="6" t="s">
        <v>964</v>
      </c>
      <c r="L2569" s="1" t="s">
        <v>308</v>
      </c>
      <c r="M2569" s="1" t="s">
        <v>309</v>
      </c>
      <c r="N2569" s="1" t="s">
        <v>11</v>
      </c>
      <c r="O2569" s="1" t="s">
        <v>310</v>
      </c>
      <c r="P2569" s="1" t="s">
        <v>311</v>
      </c>
      <c r="Q2569" s="1" t="s">
        <v>312</v>
      </c>
      <c r="R2569" s="4" t="s">
        <v>931</v>
      </c>
    </row>
    <row r="2570" spans="1:18" hidden="1" x14ac:dyDescent="0.3">
      <c r="A2570" s="1" t="s">
        <v>497</v>
      </c>
      <c r="B2570" s="1">
        <v>24031</v>
      </c>
      <c r="C2570" s="1" t="s">
        <v>10</v>
      </c>
      <c r="D2570" s="6">
        <v>0.50011000000000005</v>
      </c>
      <c r="E2570" s="6" t="s">
        <v>963</v>
      </c>
      <c r="F2570" s="6" t="s">
        <v>963</v>
      </c>
      <c r="G2570" s="6" t="s">
        <v>963</v>
      </c>
      <c r="H2570" s="6">
        <v>0.51865421725000005</v>
      </c>
      <c r="I2570" s="6" t="s">
        <v>964</v>
      </c>
      <c r="J2570" s="6">
        <v>0.51865421725000005</v>
      </c>
      <c r="K2570" s="6" t="s">
        <v>964</v>
      </c>
      <c r="L2570" s="1" t="s">
        <v>308</v>
      </c>
      <c r="M2570" s="1" t="s">
        <v>309</v>
      </c>
      <c r="N2570" s="1" t="s">
        <v>11</v>
      </c>
      <c r="O2570" s="1" t="s">
        <v>310</v>
      </c>
      <c r="P2570" s="1" t="s">
        <v>311</v>
      </c>
      <c r="Q2570" s="1" t="s">
        <v>312</v>
      </c>
      <c r="R2570" s="4" t="s">
        <v>931</v>
      </c>
    </row>
    <row r="2571" spans="1:18" hidden="1" x14ac:dyDescent="0.3">
      <c r="A2571" s="1" t="s">
        <v>497</v>
      </c>
      <c r="B2571" s="1">
        <v>24033</v>
      </c>
      <c r="C2571" s="1" t="s">
        <v>10</v>
      </c>
      <c r="D2571" s="6">
        <v>0.55139220175000003</v>
      </c>
      <c r="E2571" s="6" t="s">
        <v>963</v>
      </c>
      <c r="F2571" s="6" t="s">
        <v>963</v>
      </c>
      <c r="G2571" s="6" t="s">
        <v>963</v>
      </c>
      <c r="H2571" s="6">
        <v>0.56948858785227496</v>
      </c>
      <c r="I2571" s="6" t="s">
        <v>964</v>
      </c>
      <c r="J2571" s="6">
        <v>0.57016770471927503</v>
      </c>
      <c r="K2571" s="6" t="s">
        <v>964</v>
      </c>
      <c r="L2571" s="1" t="s">
        <v>308</v>
      </c>
      <c r="M2571" s="1" t="s">
        <v>309</v>
      </c>
      <c r="N2571" s="1" t="s">
        <v>11</v>
      </c>
      <c r="O2571" s="1" t="s">
        <v>310</v>
      </c>
      <c r="P2571" s="1" t="s">
        <v>311</v>
      </c>
      <c r="Q2571" s="1" t="s">
        <v>312</v>
      </c>
      <c r="R2571" s="4" t="s">
        <v>931</v>
      </c>
    </row>
    <row r="2572" spans="1:18" hidden="1" x14ac:dyDescent="0.3">
      <c r="A2572" s="1" t="s">
        <v>497</v>
      </c>
      <c r="B2572" s="1">
        <v>24021</v>
      </c>
      <c r="C2572" s="1" t="s">
        <v>10</v>
      </c>
      <c r="D2572" s="6">
        <v>0.79236621750000003</v>
      </c>
      <c r="E2572" s="6" t="s">
        <v>963</v>
      </c>
      <c r="F2572" s="6" t="s">
        <v>963</v>
      </c>
      <c r="G2572" s="6" t="s">
        <v>963</v>
      </c>
      <c r="H2572" s="6">
        <v>0.95448434560049999</v>
      </c>
      <c r="I2572" s="6" t="s">
        <v>964</v>
      </c>
      <c r="J2572" s="6">
        <v>0.95448434560049999</v>
      </c>
      <c r="K2572" s="6" t="s">
        <v>964</v>
      </c>
      <c r="L2572" s="1" t="s">
        <v>308</v>
      </c>
      <c r="M2572" s="1" t="s">
        <v>309</v>
      </c>
      <c r="N2572" s="1" t="s">
        <v>11</v>
      </c>
      <c r="O2572" s="1" t="s">
        <v>310</v>
      </c>
      <c r="P2572" s="1" t="s">
        <v>311</v>
      </c>
      <c r="Q2572" s="1" t="s">
        <v>312</v>
      </c>
      <c r="R2572" s="4" t="s">
        <v>931</v>
      </c>
    </row>
    <row r="2573" spans="1:18" hidden="1" x14ac:dyDescent="0.3">
      <c r="A2573" s="1" t="s">
        <v>811</v>
      </c>
      <c r="B2573" s="1">
        <v>51683</v>
      </c>
      <c r="C2573" s="1" t="s">
        <v>10</v>
      </c>
      <c r="D2573" s="6">
        <v>0.80787081375000003</v>
      </c>
      <c r="E2573" s="6" t="s">
        <v>963</v>
      </c>
      <c r="F2573" s="6" t="s">
        <v>963</v>
      </c>
      <c r="G2573" s="6" t="s">
        <v>963</v>
      </c>
      <c r="H2573" s="6">
        <v>0.70397862710174997</v>
      </c>
      <c r="I2573" s="6" t="s">
        <v>964</v>
      </c>
      <c r="J2573" s="6">
        <v>0.70397862710174997</v>
      </c>
      <c r="K2573" s="6" t="s">
        <v>964</v>
      </c>
      <c r="L2573" s="1" t="s">
        <v>308</v>
      </c>
      <c r="M2573" s="1" t="s">
        <v>309</v>
      </c>
      <c r="N2573" s="1" t="s">
        <v>11</v>
      </c>
      <c r="O2573" s="1" t="s">
        <v>310</v>
      </c>
      <c r="P2573" s="1" t="s">
        <v>311</v>
      </c>
      <c r="Q2573" s="1" t="s">
        <v>312</v>
      </c>
      <c r="R2573" s="4" t="s">
        <v>931</v>
      </c>
    </row>
    <row r="2574" spans="1:18" hidden="1" x14ac:dyDescent="0.3">
      <c r="A2574" s="1" t="s">
        <v>497</v>
      </c>
      <c r="B2574" s="1">
        <v>24031</v>
      </c>
      <c r="C2574" s="1" t="s">
        <v>12</v>
      </c>
      <c r="D2574" s="6">
        <v>1.1577466999999999</v>
      </c>
      <c r="E2574" s="6" t="s">
        <v>963</v>
      </c>
      <c r="F2574" s="6" t="s">
        <v>963</v>
      </c>
      <c r="G2574" s="6" t="s">
        <v>963</v>
      </c>
      <c r="H2574" s="6">
        <v>1.2006762664999999</v>
      </c>
      <c r="I2574" s="6" t="s">
        <v>964</v>
      </c>
      <c r="J2574" s="6">
        <v>1.2006762664999999</v>
      </c>
      <c r="K2574" s="6" t="s">
        <v>964</v>
      </c>
      <c r="L2574" s="1" t="s">
        <v>308</v>
      </c>
      <c r="M2574" s="1" t="s">
        <v>309</v>
      </c>
      <c r="N2574" s="1" t="s">
        <v>11</v>
      </c>
      <c r="O2574" s="1" t="s">
        <v>310</v>
      </c>
      <c r="P2574" s="1" t="s">
        <v>311</v>
      </c>
      <c r="Q2574" s="1" t="s">
        <v>312</v>
      </c>
      <c r="R2574" s="4" t="s">
        <v>931</v>
      </c>
    </row>
    <row r="2575" spans="1:18" hidden="1" x14ac:dyDescent="0.3">
      <c r="A2575" s="1" t="s">
        <v>497</v>
      </c>
      <c r="B2575" s="1">
        <v>24033</v>
      </c>
      <c r="C2575" s="1" t="s">
        <v>12</v>
      </c>
      <c r="D2575" s="6">
        <v>1.2764644063220001</v>
      </c>
      <c r="E2575" s="6" t="s">
        <v>963</v>
      </c>
      <c r="F2575" s="6" t="s">
        <v>963</v>
      </c>
      <c r="G2575" s="6" t="s">
        <v>963</v>
      </c>
      <c r="H2575" s="6">
        <v>1.3183572614174599</v>
      </c>
      <c r="I2575" s="6" t="s">
        <v>964</v>
      </c>
      <c r="J2575" s="6">
        <v>1.3199294065166101</v>
      </c>
      <c r="K2575" s="6" t="s">
        <v>964</v>
      </c>
      <c r="L2575" s="1" t="s">
        <v>308</v>
      </c>
      <c r="M2575" s="1" t="s">
        <v>309</v>
      </c>
      <c r="N2575" s="1" t="s">
        <v>11</v>
      </c>
      <c r="O2575" s="1" t="s">
        <v>310</v>
      </c>
      <c r="P2575" s="1" t="s">
        <v>311</v>
      </c>
      <c r="Q2575" s="1" t="s">
        <v>312</v>
      </c>
      <c r="R2575" s="4" t="s">
        <v>931</v>
      </c>
    </row>
    <row r="2576" spans="1:18" hidden="1" x14ac:dyDescent="0.3">
      <c r="A2576" s="1" t="s">
        <v>811</v>
      </c>
      <c r="B2576" s="1">
        <v>51107</v>
      </c>
      <c r="C2576" s="1" t="s">
        <v>10</v>
      </c>
      <c r="D2576" s="6">
        <v>1.402700091</v>
      </c>
      <c r="E2576" s="6" t="s">
        <v>963</v>
      </c>
      <c r="F2576" s="6" t="s">
        <v>963</v>
      </c>
      <c r="G2576" s="6" t="s">
        <v>963</v>
      </c>
      <c r="H2576" s="6">
        <v>1.6554795331828001</v>
      </c>
      <c r="I2576" s="6" t="s">
        <v>964</v>
      </c>
      <c r="J2576" s="6">
        <v>1.8272386974387</v>
      </c>
      <c r="K2576" s="6" t="s">
        <v>964</v>
      </c>
      <c r="L2576" s="1" t="s">
        <v>308</v>
      </c>
      <c r="M2576" s="1" t="s">
        <v>309</v>
      </c>
      <c r="N2576" s="1" t="s">
        <v>11</v>
      </c>
      <c r="O2576" s="1" t="s">
        <v>310</v>
      </c>
      <c r="P2576" s="1" t="s">
        <v>311</v>
      </c>
      <c r="Q2576" s="1" t="s">
        <v>312</v>
      </c>
      <c r="R2576" s="4" t="s">
        <v>931</v>
      </c>
    </row>
    <row r="2577" spans="1:18" hidden="1" x14ac:dyDescent="0.3">
      <c r="A2577" s="1" t="s">
        <v>497</v>
      </c>
      <c r="B2577" s="1">
        <v>24021</v>
      </c>
      <c r="C2577" s="1" t="s">
        <v>12</v>
      </c>
      <c r="D2577" s="6">
        <v>1.8343151319</v>
      </c>
      <c r="E2577" s="6" t="s">
        <v>963</v>
      </c>
      <c r="F2577" s="6" t="s">
        <v>963</v>
      </c>
      <c r="G2577" s="6" t="s">
        <v>963</v>
      </c>
      <c r="H2577" s="6">
        <v>2.2096160078867402</v>
      </c>
      <c r="I2577" s="6" t="s">
        <v>964</v>
      </c>
      <c r="J2577" s="6">
        <v>2.2096160078867402</v>
      </c>
      <c r="K2577" s="6" t="s">
        <v>964</v>
      </c>
      <c r="L2577" s="1" t="s">
        <v>308</v>
      </c>
      <c r="M2577" s="1" t="s">
        <v>309</v>
      </c>
      <c r="N2577" s="1" t="s">
        <v>11</v>
      </c>
      <c r="O2577" s="1" t="s">
        <v>310</v>
      </c>
      <c r="P2577" s="1" t="s">
        <v>311</v>
      </c>
      <c r="Q2577" s="1" t="s">
        <v>312</v>
      </c>
      <c r="R2577" s="4" t="s">
        <v>931</v>
      </c>
    </row>
    <row r="2578" spans="1:18" hidden="1" x14ac:dyDescent="0.3">
      <c r="A2578" s="1" t="s">
        <v>811</v>
      </c>
      <c r="B2578" s="1">
        <v>51683</v>
      </c>
      <c r="C2578" s="1" t="s">
        <v>12</v>
      </c>
      <c r="D2578" s="6">
        <v>1.8702085545</v>
      </c>
      <c r="E2578" s="6" t="s">
        <v>963</v>
      </c>
      <c r="F2578" s="6" t="s">
        <v>963</v>
      </c>
      <c r="G2578" s="6" t="s">
        <v>963</v>
      </c>
      <c r="H2578" s="6">
        <v>1.6296997343913</v>
      </c>
      <c r="I2578" s="6" t="s">
        <v>964</v>
      </c>
      <c r="J2578" s="6">
        <v>1.6296997343913</v>
      </c>
      <c r="K2578" s="6" t="s">
        <v>964</v>
      </c>
      <c r="L2578" s="1" t="s">
        <v>308</v>
      </c>
      <c r="M2578" s="1" t="s">
        <v>309</v>
      </c>
      <c r="N2578" s="1" t="s">
        <v>11</v>
      </c>
      <c r="O2578" s="1" t="s">
        <v>310</v>
      </c>
      <c r="P2578" s="1" t="s">
        <v>311</v>
      </c>
      <c r="Q2578" s="1" t="s">
        <v>312</v>
      </c>
      <c r="R2578" s="4" t="s">
        <v>931</v>
      </c>
    </row>
    <row r="2579" spans="1:18" hidden="1" x14ac:dyDescent="0.3">
      <c r="A2579" s="1" t="s">
        <v>811</v>
      </c>
      <c r="B2579" s="1">
        <v>51107</v>
      </c>
      <c r="C2579" s="1" t="s">
        <v>12</v>
      </c>
      <c r="D2579" s="6">
        <v>3.2472294645000002</v>
      </c>
      <c r="E2579" s="6" t="s">
        <v>963</v>
      </c>
      <c r="F2579" s="6" t="s">
        <v>963</v>
      </c>
      <c r="G2579" s="6" t="s">
        <v>963</v>
      </c>
      <c r="H2579" s="6">
        <v>3.8324100539789998</v>
      </c>
      <c r="I2579" s="6" t="s">
        <v>964</v>
      </c>
      <c r="J2579" s="6">
        <v>4.2300299313376497</v>
      </c>
      <c r="K2579" s="6" t="s">
        <v>964</v>
      </c>
      <c r="L2579" s="1" t="s">
        <v>308</v>
      </c>
      <c r="M2579" s="1" t="s">
        <v>309</v>
      </c>
      <c r="N2579" s="1" t="s">
        <v>11</v>
      </c>
      <c r="O2579" s="1" t="s">
        <v>310</v>
      </c>
      <c r="P2579" s="1" t="s">
        <v>311</v>
      </c>
      <c r="Q2579" s="1" t="s">
        <v>312</v>
      </c>
      <c r="R2579" s="4" t="s">
        <v>931</v>
      </c>
    </row>
    <row r="2580" spans="1:18" hidden="1" x14ac:dyDescent="0.3">
      <c r="A2580" s="1" t="s">
        <v>9</v>
      </c>
      <c r="B2580" s="1">
        <v>11001</v>
      </c>
      <c r="C2580" s="1" t="s">
        <v>10</v>
      </c>
      <c r="D2580" s="6">
        <v>1.327355E-2</v>
      </c>
      <c r="E2580" s="6" t="s">
        <v>963</v>
      </c>
      <c r="F2580" s="6" t="s">
        <v>963</v>
      </c>
      <c r="G2580" s="6" t="s">
        <v>963</v>
      </c>
      <c r="H2580" s="6">
        <v>1.327355E-2</v>
      </c>
      <c r="I2580" s="6" t="s">
        <v>964</v>
      </c>
      <c r="J2580" s="6">
        <v>1.327355E-2</v>
      </c>
      <c r="K2580" s="6" t="s">
        <v>964</v>
      </c>
      <c r="L2580" s="1" t="s">
        <v>313</v>
      </c>
      <c r="M2580" s="1" t="s">
        <v>309</v>
      </c>
      <c r="N2580" s="1" t="s">
        <v>11</v>
      </c>
      <c r="O2580" s="1" t="s">
        <v>310</v>
      </c>
      <c r="P2580" s="1" t="s">
        <v>311</v>
      </c>
      <c r="Q2580" s="1" t="s">
        <v>314</v>
      </c>
      <c r="R2580" s="4" t="s">
        <v>931</v>
      </c>
    </row>
    <row r="2581" spans="1:18" hidden="1" x14ac:dyDescent="0.3">
      <c r="A2581" s="1" t="s">
        <v>9</v>
      </c>
      <c r="B2581" s="1">
        <v>11001</v>
      </c>
      <c r="C2581" s="1" t="s">
        <v>12</v>
      </c>
      <c r="D2581" s="6">
        <v>2.8268990000000001E-2</v>
      </c>
      <c r="E2581" s="6" t="s">
        <v>963</v>
      </c>
      <c r="F2581" s="6" t="s">
        <v>963</v>
      </c>
      <c r="G2581" s="6" t="s">
        <v>963</v>
      </c>
      <c r="H2581" s="6">
        <v>2.8268990000000001E-2</v>
      </c>
      <c r="I2581" s="6" t="s">
        <v>964</v>
      </c>
      <c r="J2581" s="6">
        <v>2.8268990000000001E-2</v>
      </c>
      <c r="K2581" s="6" t="s">
        <v>964</v>
      </c>
      <c r="L2581" s="1" t="s">
        <v>313</v>
      </c>
      <c r="M2581" s="1" t="s">
        <v>309</v>
      </c>
      <c r="N2581" s="1" t="s">
        <v>11</v>
      </c>
      <c r="O2581" s="1" t="s">
        <v>310</v>
      </c>
      <c r="P2581" s="1" t="s">
        <v>311</v>
      </c>
      <c r="Q2581" s="1" t="s">
        <v>314</v>
      </c>
      <c r="R2581" s="4" t="s">
        <v>931</v>
      </c>
    </row>
    <row r="2582" spans="1:18" hidden="1" x14ac:dyDescent="0.3">
      <c r="A2582" s="1" t="s">
        <v>811</v>
      </c>
      <c r="B2582" s="1">
        <v>51013</v>
      </c>
      <c r="C2582" s="1" t="s">
        <v>10</v>
      </c>
      <c r="D2582" s="6">
        <v>7.3327422000000003E-2</v>
      </c>
      <c r="E2582" s="6" t="s">
        <v>963</v>
      </c>
      <c r="F2582" s="6" t="s">
        <v>963</v>
      </c>
      <c r="G2582" s="6" t="s">
        <v>963</v>
      </c>
      <c r="H2582" s="6">
        <v>0.1021011023928</v>
      </c>
      <c r="I2582" s="6" t="s">
        <v>964</v>
      </c>
      <c r="J2582" s="6">
        <v>0.1084439243958</v>
      </c>
      <c r="K2582" s="6" t="s">
        <v>964</v>
      </c>
      <c r="L2582" s="1" t="s">
        <v>313</v>
      </c>
      <c r="M2582" s="1" t="s">
        <v>309</v>
      </c>
      <c r="N2582" s="1" t="s">
        <v>11</v>
      </c>
      <c r="O2582" s="1" t="s">
        <v>310</v>
      </c>
      <c r="P2582" s="1" t="s">
        <v>311</v>
      </c>
      <c r="Q2582" s="1" t="s">
        <v>314</v>
      </c>
      <c r="R2582" s="4" t="s">
        <v>931</v>
      </c>
    </row>
    <row r="2583" spans="1:18" hidden="1" x14ac:dyDescent="0.3">
      <c r="A2583" s="1" t="s">
        <v>811</v>
      </c>
      <c r="B2583" s="1">
        <v>51013</v>
      </c>
      <c r="C2583" s="1" t="s">
        <v>12</v>
      </c>
      <c r="D2583" s="6">
        <v>0.116981793</v>
      </c>
      <c r="E2583" s="6" t="s">
        <v>963</v>
      </c>
      <c r="F2583" s="6" t="s">
        <v>963</v>
      </c>
      <c r="G2583" s="6" t="s">
        <v>963</v>
      </c>
      <c r="H2583" s="6">
        <v>0.1628854485732</v>
      </c>
      <c r="I2583" s="6" t="s">
        <v>964</v>
      </c>
      <c r="J2583" s="6">
        <v>0.1730043736677</v>
      </c>
      <c r="K2583" s="6" t="s">
        <v>964</v>
      </c>
      <c r="L2583" s="1" t="s">
        <v>313</v>
      </c>
      <c r="M2583" s="1" t="s">
        <v>309</v>
      </c>
      <c r="N2583" s="1" t="s">
        <v>11</v>
      </c>
      <c r="O2583" s="1" t="s">
        <v>310</v>
      </c>
      <c r="P2583" s="1" t="s">
        <v>311</v>
      </c>
      <c r="Q2583" s="1" t="s">
        <v>314</v>
      </c>
      <c r="R2583" s="4" t="s">
        <v>931</v>
      </c>
    </row>
    <row r="2584" spans="1:18" hidden="1" x14ac:dyDescent="0.3">
      <c r="A2584" s="1" t="s">
        <v>497</v>
      </c>
      <c r="B2584" s="1">
        <v>24017</v>
      </c>
      <c r="C2584" s="1" t="s">
        <v>10</v>
      </c>
      <c r="D2584" s="6">
        <v>0.71693379999999995</v>
      </c>
      <c r="E2584" s="6" t="s">
        <v>963</v>
      </c>
      <c r="F2584" s="6" t="s">
        <v>963</v>
      </c>
      <c r="G2584" s="6" t="s">
        <v>963</v>
      </c>
      <c r="H2584" s="6">
        <v>0.71693379999999995</v>
      </c>
      <c r="I2584" s="6" t="s">
        <v>964</v>
      </c>
      <c r="J2584" s="6">
        <v>0.71693379999999995</v>
      </c>
      <c r="K2584" s="6" t="s">
        <v>964</v>
      </c>
      <c r="L2584" s="1" t="s">
        <v>313</v>
      </c>
      <c r="M2584" s="1" t="s">
        <v>309</v>
      </c>
      <c r="N2584" s="1" t="s">
        <v>11</v>
      </c>
      <c r="O2584" s="1" t="s">
        <v>310</v>
      </c>
      <c r="P2584" s="1" t="s">
        <v>311</v>
      </c>
      <c r="Q2584" s="1" t="s">
        <v>314</v>
      </c>
      <c r="R2584" s="4" t="s">
        <v>931</v>
      </c>
    </row>
    <row r="2585" spans="1:18" hidden="1" x14ac:dyDescent="0.3">
      <c r="A2585" s="1" t="s">
        <v>497</v>
      </c>
      <c r="B2585" s="1">
        <v>24033</v>
      </c>
      <c r="C2585" s="1" t="s">
        <v>10</v>
      </c>
      <c r="D2585" s="6">
        <v>0.78819403994000004</v>
      </c>
      <c r="E2585" s="6" t="s">
        <v>963</v>
      </c>
      <c r="F2585" s="6" t="s">
        <v>963</v>
      </c>
      <c r="G2585" s="6" t="s">
        <v>963</v>
      </c>
      <c r="H2585" s="6">
        <v>0.85131782805152201</v>
      </c>
      <c r="I2585" s="6" t="s">
        <v>964</v>
      </c>
      <c r="J2585" s="6">
        <v>0.85368847552042604</v>
      </c>
      <c r="K2585" s="6" t="s">
        <v>964</v>
      </c>
      <c r="L2585" s="1" t="s">
        <v>313</v>
      </c>
      <c r="M2585" s="1" t="s">
        <v>309</v>
      </c>
      <c r="N2585" s="1" t="s">
        <v>11</v>
      </c>
      <c r="O2585" s="1" t="s">
        <v>310</v>
      </c>
      <c r="P2585" s="1" t="s">
        <v>311</v>
      </c>
      <c r="Q2585" s="1" t="s">
        <v>314</v>
      </c>
      <c r="R2585" s="4" t="s">
        <v>931</v>
      </c>
    </row>
    <row r="2586" spans="1:18" hidden="1" x14ac:dyDescent="0.3">
      <c r="A2586" s="1" t="s">
        <v>497</v>
      </c>
      <c r="B2586" s="1">
        <v>24017</v>
      </c>
      <c r="C2586" s="1" t="s">
        <v>12</v>
      </c>
      <c r="D2586" s="6">
        <v>1.5268699999999999</v>
      </c>
      <c r="E2586" s="6" t="s">
        <v>963</v>
      </c>
      <c r="F2586" s="6" t="s">
        <v>963</v>
      </c>
      <c r="G2586" s="6" t="s">
        <v>963</v>
      </c>
      <c r="H2586" s="6">
        <v>1.5268699999999999</v>
      </c>
      <c r="I2586" s="6" t="s">
        <v>964</v>
      </c>
      <c r="J2586" s="6">
        <v>1.5268699999999999</v>
      </c>
      <c r="K2586" s="6" t="s">
        <v>964</v>
      </c>
      <c r="L2586" s="1" t="s">
        <v>313</v>
      </c>
      <c r="M2586" s="1" t="s">
        <v>309</v>
      </c>
      <c r="N2586" s="1" t="s">
        <v>11</v>
      </c>
      <c r="O2586" s="1" t="s">
        <v>310</v>
      </c>
      <c r="P2586" s="1" t="s">
        <v>311</v>
      </c>
      <c r="Q2586" s="1" t="s">
        <v>314</v>
      </c>
      <c r="R2586" s="4" t="s">
        <v>931</v>
      </c>
    </row>
    <row r="2587" spans="1:18" hidden="1" x14ac:dyDescent="0.3">
      <c r="A2587" s="1" t="s">
        <v>497</v>
      </c>
      <c r="B2587" s="1">
        <v>24031</v>
      </c>
      <c r="C2587" s="1" t="s">
        <v>10</v>
      </c>
      <c r="D2587" s="6">
        <v>1.574697</v>
      </c>
      <c r="E2587" s="6" t="s">
        <v>963</v>
      </c>
      <c r="F2587" s="6" t="s">
        <v>963</v>
      </c>
      <c r="G2587" s="6" t="s">
        <v>963</v>
      </c>
      <c r="H2587" s="6">
        <v>1.6394170467</v>
      </c>
      <c r="I2587" s="6" t="s">
        <v>964</v>
      </c>
      <c r="J2587" s="6">
        <v>1.6394170467</v>
      </c>
      <c r="K2587" s="6" t="s">
        <v>964</v>
      </c>
      <c r="L2587" s="1" t="s">
        <v>313</v>
      </c>
      <c r="M2587" s="1" t="s">
        <v>309</v>
      </c>
      <c r="N2587" s="1" t="s">
        <v>11</v>
      </c>
      <c r="O2587" s="1" t="s">
        <v>310</v>
      </c>
      <c r="P2587" s="1" t="s">
        <v>311</v>
      </c>
      <c r="Q2587" s="1" t="s">
        <v>314</v>
      </c>
      <c r="R2587" s="4" t="s">
        <v>931</v>
      </c>
    </row>
    <row r="2588" spans="1:18" hidden="1" x14ac:dyDescent="0.3">
      <c r="A2588" s="1" t="s">
        <v>497</v>
      </c>
      <c r="B2588" s="1">
        <v>24033</v>
      </c>
      <c r="C2588" s="1" t="s">
        <v>12</v>
      </c>
      <c r="D2588" s="6">
        <v>1.67863474622</v>
      </c>
      <c r="E2588" s="6" t="s">
        <v>963</v>
      </c>
      <c r="F2588" s="6" t="s">
        <v>963</v>
      </c>
      <c r="G2588" s="6" t="s">
        <v>963</v>
      </c>
      <c r="H2588" s="6">
        <v>1.8130709370103399</v>
      </c>
      <c r="I2588" s="6" t="s">
        <v>964</v>
      </c>
      <c r="J2588" s="6">
        <v>1.8181197602039001</v>
      </c>
      <c r="K2588" s="6" t="s">
        <v>964</v>
      </c>
      <c r="L2588" s="1" t="s">
        <v>313</v>
      </c>
      <c r="M2588" s="1" t="s">
        <v>309</v>
      </c>
      <c r="N2588" s="1" t="s">
        <v>11</v>
      </c>
      <c r="O2588" s="1" t="s">
        <v>310</v>
      </c>
      <c r="P2588" s="1" t="s">
        <v>311</v>
      </c>
      <c r="Q2588" s="1" t="s">
        <v>314</v>
      </c>
      <c r="R2588" s="4" t="s">
        <v>931</v>
      </c>
    </row>
    <row r="2589" spans="1:18" hidden="1" x14ac:dyDescent="0.3">
      <c r="A2589" s="1" t="s">
        <v>497</v>
      </c>
      <c r="B2589" s="1">
        <v>24021</v>
      </c>
      <c r="C2589" s="1" t="s">
        <v>10</v>
      </c>
      <c r="D2589" s="6">
        <v>2.7654967500000001</v>
      </c>
      <c r="E2589" s="6" t="s">
        <v>963</v>
      </c>
      <c r="F2589" s="6" t="s">
        <v>963</v>
      </c>
      <c r="G2589" s="6" t="s">
        <v>963</v>
      </c>
      <c r="H2589" s="6">
        <v>3.3313173850500002</v>
      </c>
      <c r="I2589" s="6" t="s">
        <v>964</v>
      </c>
      <c r="J2589" s="6">
        <v>3.3313173850500002</v>
      </c>
      <c r="K2589" s="6" t="s">
        <v>964</v>
      </c>
      <c r="L2589" s="1" t="s">
        <v>313</v>
      </c>
      <c r="M2589" s="1" t="s">
        <v>309</v>
      </c>
      <c r="N2589" s="1" t="s">
        <v>11</v>
      </c>
      <c r="O2589" s="1" t="s">
        <v>310</v>
      </c>
      <c r="P2589" s="1" t="s">
        <v>311</v>
      </c>
      <c r="Q2589" s="1" t="s">
        <v>314</v>
      </c>
      <c r="R2589" s="4" t="s">
        <v>931</v>
      </c>
    </row>
    <row r="2590" spans="1:18" hidden="1" x14ac:dyDescent="0.3">
      <c r="A2590" s="1" t="s">
        <v>811</v>
      </c>
      <c r="B2590" s="1">
        <v>51683</v>
      </c>
      <c r="C2590" s="1" t="s">
        <v>10</v>
      </c>
      <c r="D2590" s="6">
        <v>2.8195953390000001</v>
      </c>
      <c r="E2590" s="6" t="s">
        <v>963</v>
      </c>
      <c r="F2590" s="6" t="s">
        <v>963</v>
      </c>
      <c r="G2590" s="6" t="s">
        <v>963</v>
      </c>
      <c r="H2590" s="6">
        <v>2.4569953784046001</v>
      </c>
      <c r="I2590" s="6" t="s">
        <v>964</v>
      </c>
      <c r="J2590" s="6">
        <v>2.4569953784046001</v>
      </c>
      <c r="K2590" s="6" t="s">
        <v>964</v>
      </c>
      <c r="L2590" s="1" t="s">
        <v>313</v>
      </c>
      <c r="M2590" s="1" t="s">
        <v>309</v>
      </c>
      <c r="N2590" s="1" t="s">
        <v>11</v>
      </c>
      <c r="O2590" s="1" t="s">
        <v>310</v>
      </c>
      <c r="P2590" s="1" t="s">
        <v>311</v>
      </c>
      <c r="Q2590" s="1" t="s">
        <v>314</v>
      </c>
      <c r="R2590" s="4" t="s">
        <v>931</v>
      </c>
    </row>
    <row r="2591" spans="1:18" hidden="1" x14ac:dyDescent="0.3">
      <c r="A2591" s="1" t="s">
        <v>497</v>
      </c>
      <c r="B2591" s="1">
        <v>24031</v>
      </c>
      <c r="C2591" s="1" t="s">
        <v>12</v>
      </c>
      <c r="D2591" s="6">
        <v>3.3536670000000002</v>
      </c>
      <c r="E2591" s="6" t="s">
        <v>963</v>
      </c>
      <c r="F2591" s="6" t="s">
        <v>963</v>
      </c>
      <c r="G2591" s="6" t="s">
        <v>963</v>
      </c>
      <c r="H2591" s="6">
        <v>3.4915027137000001</v>
      </c>
      <c r="I2591" s="6" t="s">
        <v>964</v>
      </c>
      <c r="J2591" s="6">
        <v>3.4915027137000001</v>
      </c>
      <c r="K2591" s="6" t="s">
        <v>964</v>
      </c>
      <c r="L2591" s="1" t="s">
        <v>313</v>
      </c>
      <c r="M2591" s="1" t="s">
        <v>309</v>
      </c>
      <c r="N2591" s="1" t="s">
        <v>11</v>
      </c>
      <c r="O2591" s="1" t="s">
        <v>310</v>
      </c>
      <c r="P2591" s="1" t="s">
        <v>311</v>
      </c>
      <c r="Q2591" s="1" t="s">
        <v>314</v>
      </c>
      <c r="R2591" s="4" t="s">
        <v>931</v>
      </c>
    </row>
    <row r="2592" spans="1:18" hidden="1" x14ac:dyDescent="0.3">
      <c r="A2592" s="1" t="s">
        <v>811</v>
      </c>
      <c r="B2592" s="1">
        <v>51107</v>
      </c>
      <c r="C2592" s="1" t="s">
        <v>10</v>
      </c>
      <c r="D2592" s="6">
        <v>5.5333179166999997</v>
      </c>
      <c r="E2592" s="6" t="s">
        <v>963</v>
      </c>
      <c r="F2592" s="6" t="s">
        <v>963</v>
      </c>
      <c r="G2592" s="6" t="s">
        <v>963</v>
      </c>
      <c r="H2592" s="6">
        <v>6.4782016442925601</v>
      </c>
      <c r="I2592" s="6" t="s">
        <v>964</v>
      </c>
      <c r="J2592" s="6">
        <v>7.0818503641801902</v>
      </c>
      <c r="K2592" s="6" t="s">
        <v>964</v>
      </c>
      <c r="L2592" s="1" t="s">
        <v>313</v>
      </c>
      <c r="M2592" s="1" t="s">
        <v>309</v>
      </c>
      <c r="N2592" s="1" t="s">
        <v>11</v>
      </c>
      <c r="O2592" s="1" t="s">
        <v>310</v>
      </c>
      <c r="P2592" s="1" t="s">
        <v>311</v>
      </c>
      <c r="Q2592" s="1" t="s">
        <v>314</v>
      </c>
      <c r="R2592" s="4" t="s">
        <v>931</v>
      </c>
    </row>
    <row r="2593" spans="1:18" hidden="1" x14ac:dyDescent="0.3">
      <c r="A2593" s="1" t="s">
        <v>497</v>
      </c>
      <c r="B2593" s="1">
        <v>24021</v>
      </c>
      <c r="C2593" s="1" t="s">
        <v>12</v>
      </c>
      <c r="D2593" s="6">
        <v>5.8897408589999998</v>
      </c>
      <c r="E2593" s="6" t="s">
        <v>963</v>
      </c>
      <c r="F2593" s="6" t="s">
        <v>963</v>
      </c>
      <c r="G2593" s="6" t="s">
        <v>963</v>
      </c>
      <c r="H2593" s="6">
        <v>7.0947818387514001</v>
      </c>
      <c r="I2593" s="6" t="s">
        <v>964</v>
      </c>
      <c r="J2593" s="6">
        <v>7.0947818387514001</v>
      </c>
      <c r="K2593" s="6" t="s">
        <v>964</v>
      </c>
      <c r="L2593" s="1" t="s">
        <v>313</v>
      </c>
      <c r="M2593" s="1" t="s">
        <v>309</v>
      </c>
      <c r="N2593" s="1" t="s">
        <v>11</v>
      </c>
      <c r="O2593" s="1" t="s">
        <v>310</v>
      </c>
      <c r="P2593" s="1" t="s">
        <v>311</v>
      </c>
      <c r="Q2593" s="1" t="s">
        <v>314</v>
      </c>
      <c r="R2593" s="4" t="s">
        <v>931</v>
      </c>
    </row>
    <row r="2594" spans="1:18" hidden="1" x14ac:dyDescent="0.3">
      <c r="A2594" s="1" t="s">
        <v>811</v>
      </c>
      <c r="B2594" s="1">
        <v>51683</v>
      </c>
      <c r="C2594" s="1" t="s">
        <v>12</v>
      </c>
      <c r="D2594" s="6">
        <v>6.0049546425000004</v>
      </c>
      <c r="E2594" s="6" t="s">
        <v>963</v>
      </c>
      <c r="F2594" s="6" t="s">
        <v>963</v>
      </c>
      <c r="G2594" s="6" t="s">
        <v>963</v>
      </c>
      <c r="H2594" s="6">
        <v>5.2327174754744998</v>
      </c>
      <c r="I2594" s="6" t="s">
        <v>964</v>
      </c>
      <c r="J2594" s="6">
        <v>5.2327174754744998</v>
      </c>
      <c r="K2594" s="6" t="s">
        <v>964</v>
      </c>
      <c r="L2594" s="1" t="s">
        <v>313</v>
      </c>
      <c r="M2594" s="1" t="s">
        <v>309</v>
      </c>
      <c r="N2594" s="1" t="s">
        <v>11</v>
      </c>
      <c r="O2594" s="1" t="s">
        <v>310</v>
      </c>
      <c r="P2594" s="1" t="s">
        <v>311</v>
      </c>
      <c r="Q2594" s="1" t="s">
        <v>314</v>
      </c>
      <c r="R2594" s="4" t="s">
        <v>931</v>
      </c>
    </row>
    <row r="2595" spans="1:18" hidden="1" x14ac:dyDescent="0.3">
      <c r="A2595" s="1" t="s">
        <v>811</v>
      </c>
      <c r="B2595" s="1">
        <v>51107</v>
      </c>
      <c r="C2595" s="1" t="s">
        <v>12</v>
      </c>
      <c r="D2595" s="6">
        <v>9.0635699086999999</v>
      </c>
      <c r="E2595" s="6" t="s">
        <v>963</v>
      </c>
      <c r="F2595" s="6" t="s">
        <v>963</v>
      </c>
      <c r="G2595" s="6" t="s">
        <v>963</v>
      </c>
      <c r="H2595" s="6">
        <v>10.8113486746508</v>
      </c>
      <c r="I2595" s="6" t="s">
        <v>964</v>
      </c>
      <c r="J2595" s="6">
        <v>12.082963225144599</v>
      </c>
      <c r="K2595" s="6" t="s">
        <v>964</v>
      </c>
      <c r="L2595" s="1" t="s">
        <v>313</v>
      </c>
      <c r="M2595" s="1" t="s">
        <v>309</v>
      </c>
      <c r="N2595" s="1" t="s">
        <v>11</v>
      </c>
      <c r="O2595" s="1" t="s">
        <v>310</v>
      </c>
      <c r="P2595" s="1" t="s">
        <v>311</v>
      </c>
      <c r="Q2595" s="1" t="s">
        <v>314</v>
      </c>
      <c r="R2595" s="4" t="s">
        <v>931</v>
      </c>
    </row>
    <row r="2596" spans="1:18" hidden="1" x14ac:dyDescent="0.3">
      <c r="A2596" s="1" t="s">
        <v>497</v>
      </c>
      <c r="B2596" s="1">
        <v>24017</v>
      </c>
      <c r="C2596" s="1" t="s">
        <v>12</v>
      </c>
      <c r="D2596" s="6">
        <v>2.545178E-4</v>
      </c>
      <c r="E2596" s="6" t="s">
        <v>963</v>
      </c>
      <c r="F2596" s="6" t="s">
        <v>963</v>
      </c>
      <c r="G2596" s="6" t="s">
        <v>963</v>
      </c>
      <c r="H2596" s="6">
        <v>2.545178E-4</v>
      </c>
      <c r="I2596" s="6" t="s">
        <v>964</v>
      </c>
      <c r="J2596" s="6">
        <v>2.545178E-4</v>
      </c>
      <c r="K2596" s="6" t="s">
        <v>964</v>
      </c>
      <c r="L2596" s="1" t="s">
        <v>556</v>
      </c>
      <c r="M2596" s="1" t="s">
        <v>309</v>
      </c>
      <c r="N2596" s="1" t="s">
        <v>11</v>
      </c>
      <c r="O2596" s="1" t="s">
        <v>310</v>
      </c>
      <c r="P2596" s="1" t="s">
        <v>536</v>
      </c>
      <c r="Q2596" s="1" t="s">
        <v>312</v>
      </c>
      <c r="R2596" s="4" t="s">
        <v>931</v>
      </c>
    </row>
    <row r="2597" spans="1:18" hidden="1" x14ac:dyDescent="0.3">
      <c r="A2597" s="1" t="s">
        <v>497</v>
      </c>
      <c r="B2597" s="1">
        <v>24033</v>
      </c>
      <c r="C2597" s="1" t="s">
        <v>10</v>
      </c>
      <c r="D2597" s="6">
        <v>2.0734023999999999E-3</v>
      </c>
      <c r="E2597" s="6" t="s">
        <v>963</v>
      </c>
      <c r="F2597" s="6" t="s">
        <v>963</v>
      </c>
      <c r="G2597" s="6" t="s">
        <v>963</v>
      </c>
      <c r="H2597" s="6">
        <v>1.9723644778400001E-3</v>
      </c>
      <c r="I2597" s="6" t="s">
        <v>964</v>
      </c>
      <c r="J2597" s="6">
        <v>1.9723644778400001E-3</v>
      </c>
      <c r="K2597" s="6" t="s">
        <v>964</v>
      </c>
      <c r="L2597" s="1" t="s">
        <v>556</v>
      </c>
      <c r="M2597" s="1" t="s">
        <v>309</v>
      </c>
      <c r="N2597" s="1" t="s">
        <v>11</v>
      </c>
      <c r="O2597" s="1" t="s">
        <v>310</v>
      </c>
      <c r="P2597" s="1" t="s">
        <v>536</v>
      </c>
      <c r="Q2597" s="1" t="s">
        <v>312</v>
      </c>
      <c r="R2597" s="4" t="s">
        <v>931</v>
      </c>
    </row>
    <row r="2598" spans="1:18" hidden="1" x14ac:dyDescent="0.3">
      <c r="A2598" s="1" t="s">
        <v>497</v>
      </c>
      <c r="B2598" s="1">
        <v>24033</v>
      </c>
      <c r="C2598" s="1" t="s">
        <v>12</v>
      </c>
      <c r="D2598" s="6">
        <v>2.2266575782999998E-3</v>
      </c>
      <c r="E2598" s="6" t="s">
        <v>963</v>
      </c>
      <c r="F2598" s="6" t="s">
        <v>963</v>
      </c>
      <c r="G2598" s="6" t="s">
        <v>963</v>
      </c>
      <c r="H2598" s="6">
        <v>2.1181514375368002E-3</v>
      </c>
      <c r="I2598" s="6" t="s">
        <v>964</v>
      </c>
      <c r="J2598" s="6">
        <v>2.1181514375368002E-3</v>
      </c>
      <c r="K2598" s="6" t="s">
        <v>964</v>
      </c>
      <c r="L2598" s="1" t="s">
        <v>556</v>
      </c>
      <c r="M2598" s="1" t="s">
        <v>309</v>
      </c>
      <c r="N2598" s="1" t="s">
        <v>11</v>
      </c>
      <c r="O2598" s="1" t="s">
        <v>310</v>
      </c>
      <c r="P2598" s="1" t="s">
        <v>536</v>
      </c>
      <c r="Q2598" s="1" t="s">
        <v>312</v>
      </c>
      <c r="R2598" s="4" t="s">
        <v>931</v>
      </c>
    </row>
    <row r="2599" spans="1:18" hidden="1" x14ac:dyDescent="0.3">
      <c r="A2599" s="1" t="s">
        <v>497</v>
      </c>
      <c r="B2599" s="1">
        <v>24031</v>
      </c>
      <c r="C2599" s="1" t="s">
        <v>10</v>
      </c>
      <c r="D2599" s="6">
        <v>3.9500000000000004E-3</v>
      </c>
      <c r="E2599" s="6" t="s">
        <v>963</v>
      </c>
      <c r="F2599" s="6" t="s">
        <v>963</v>
      </c>
      <c r="G2599" s="6" t="s">
        <v>963</v>
      </c>
      <c r="H2599" s="6">
        <v>4.1463150000000002E-3</v>
      </c>
      <c r="I2599" s="6" t="s">
        <v>964</v>
      </c>
      <c r="J2599" s="6">
        <v>4.1463150000000002E-3</v>
      </c>
      <c r="K2599" s="6" t="s">
        <v>964</v>
      </c>
      <c r="L2599" s="1" t="s">
        <v>556</v>
      </c>
      <c r="M2599" s="1" t="s">
        <v>309</v>
      </c>
      <c r="N2599" s="1" t="s">
        <v>11</v>
      </c>
      <c r="O2599" s="1" t="s">
        <v>310</v>
      </c>
      <c r="P2599" s="1" t="s">
        <v>536</v>
      </c>
      <c r="Q2599" s="1" t="s">
        <v>312</v>
      </c>
      <c r="R2599" s="4" t="s">
        <v>931</v>
      </c>
    </row>
    <row r="2600" spans="1:18" hidden="1" x14ac:dyDescent="0.3">
      <c r="A2600" s="1" t="s">
        <v>497</v>
      </c>
      <c r="B2600" s="1">
        <v>24031</v>
      </c>
      <c r="C2600" s="1" t="s">
        <v>12</v>
      </c>
      <c r="D2600" s="6">
        <v>4.2419620000000002E-3</v>
      </c>
      <c r="E2600" s="6" t="s">
        <v>963</v>
      </c>
      <c r="F2600" s="6" t="s">
        <v>963</v>
      </c>
      <c r="G2600" s="6" t="s">
        <v>963</v>
      </c>
      <c r="H2600" s="6">
        <v>4.4527875114000002E-3</v>
      </c>
      <c r="I2600" s="6" t="s">
        <v>964</v>
      </c>
      <c r="J2600" s="6">
        <v>4.4527875114000002E-3</v>
      </c>
      <c r="K2600" s="6" t="s">
        <v>964</v>
      </c>
      <c r="L2600" s="1" t="s">
        <v>556</v>
      </c>
      <c r="M2600" s="1" t="s">
        <v>309</v>
      </c>
      <c r="N2600" s="1" t="s">
        <v>11</v>
      </c>
      <c r="O2600" s="1" t="s">
        <v>310</v>
      </c>
      <c r="P2600" s="1" t="s">
        <v>536</v>
      </c>
      <c r="Q2600" s="1" t="s">
        <v>312</v>
      </c>
      <c r="R2600" s="4" t="s">
        <v>931</v>
      </c>
    </row>
    <row r="2601" spans="1:18" hidden="1" x14ac:dyDescent="0.3">
      <c r="A2601" s="1" t="s">
        <v>497</v>
      </c>
      <c r="B2601" s="1">
        <v>24021</v>
      </c>
      <c r="C2601" s="1" t="s">
        <v>10</v>
      </c>
      <c r="D2601" s="6">
        <v>8.9869688999999996E-3</v>
      </c>
      <c r="E2601" s="6" t="s">
        <v>963</v>
      </c>
      <c r="F2601" s="6" t="s">
        <v>963</v>
      </c>
      <c r="G2601" s="6" t="s">
        <v>963</v>
      </c>
      <c r="H2601" s="6">
        <v>6.1578710902800001E-3</v>
      </c>
      <c r="I2601" s="6" t="s">
        <v>964</v>
      </c>
      <c r="J2601" s="6">
        <v>6.1578710902800001E-3</v>
      </c>
      <c r="K2601" s="6" t="s">
        <v>964</v>
      </c>
      <c r="L2601" s="1" t="s">
        <v>556</v>
      </c>
      <c r="M2601" s="1" t="s">
        <v>309</v>
      </c>
      <c r="N2601" s="1" t="s">
        <v>11</v>
      </c>
      <c r="O2601" s="1" t="s">
        <v>310</v>
      </c>
      <c r="P2601" s="1" t="s">
        <v>536</v>
      </c>
      <c r="Q2601" s="1" t="s">
        <v>312</v>
      </c>
      <c r="R2601" s="4" t="s">
        <v>931</v>
      </c>
    </row>
    <row r="2602" spans="1:18" hidden="1" x14ac:dyDescent="0.3">
      <c r="A2602" s="1" t="s">
        <v>497</v>
      </c>
      <c r="B2602" s="1">
        <v>24021</v>
      </c>
      <c r="C2602" s="1" t="s">
        <v>12</v>
      </c>
      <c r="D2602" s="6">
        <v>9.6512364816E-3</v>
      </c>
      <c r="E2602" s="6" t="s">
        <v>963</v>
      </c>
      <c r="F2602" s="6" t="s">
        <v>963</v>
      </c>
      <c r="G2602" s="6" t="s">
        <v>963</v>
      </c>
      <c r="H2602" s="6">
        <v>6.6130272371923001E-3</v>
      </c>
      <c r="I2602" s="6" t="s">
        <v>964</v>
      </c>
      <c r="J2602" s="6">
        <v>6.6130272371923001E-3</v>
      </c>
      <c r="K2602" s="6" t="s">
        <v>964</v>
      </c>
      <c r="L2602" s="1" t="s">
        <v>556</v>
      </c>
      <c r="M2602" s="1" t="s">
        <v>309</v>
      </c>
      <c r="N2602" s="1" t="s">
        <v>11</v>
      </c>
      <c r="O2602" s="1" t="s">
        <v>310</v>
      </c>
      <c r="P2602" s="1" t="s">
        <v>536</v>
      </c>
      <c r="Q2602" s="1" t="s">
        <v>312</v>
      </c>
      <c r="R2602" s="4" t="s">
        <v>931</v>
      </c>
    </row>
    <row r="2603" spans="1:18" hidden="1" x14ac:dyDescent="0.3">
      <c r="A2603" s="1" t="s">
        <v>811</v>
      </c>
      <c r="B2603" s="1">
        <v>51013</v>
      </c>
      <c r="C2603" s="1" t="s">
        <v>10</v>
      </c>
      <c r="D2603" s="6">
        <v>1.5167999999999999E-2</v>
      </c>
      <c r="E2603" s="6" t="s">
        <v>963</v>
      </c>
      <c r="F2603" s="6" t="s">
        <v>963</v>
      </c>
      <c r="G2603" s="6" t="s">
        <v>963</v>
      </c>
      <c r="H2603" s="6">
        <v>5.4436435200000001E-2</v>
      </c>
      <c r="I2603" s="6" t="s">
        <v>964</v>
      </c>
      <c r="J2603" s="6">
        <v>5.4436435200000001E-2</v>
      </c>
      <c r="K2603" s="6" t="s">
        <v>964</v>
      </c>
      <c r="L2603" s="1" t="s">
        <v>556</v>
      </c>
      <c r="M2603" s="1" t="s">
        <v>309</v>
      </c>
      <c r="N2603" s="1" t="s">
        <v>11</v>
      </c>
      <c r="O2603" s="1" t="s">
        <v>310</v>
      </c>
      <c r="P2603" s="1" t="s">
        <v>536</v>
      </c>
      <c r="Q2603" s="1" t="s">
        <v>312</v>
      </c>
      <c r="R2603" s="4" t="s">
        <v>931</v>
      </c>
    </row>
    <row r="2604" spans="1:18" hidden="1" x14ac:dyDescent="0.3">
      <c r="A2604" s="1" t="s">
        <v>811</v>
      </c>
      <c r="B2604" s="1">
        <v>51013</v>
      </c>
      <c r="C2604" s="1" t="s">
        <v>12</v>
      </c>
      <c r="D2604" s="6">
        <v>1.6289135999999999E-2</v>
      </c>
      <c r="E2604" s="6" t="s">
        <v>963</v>
      </c>
      <c r="F2604" s="6" t="s">
        <v>963</v>
      </c>
      <c r="G2604" s="6" t="s">
        <v>963</v>
      </c>
      <c r="H2604" s="6">
        <v>5.8460080190399999E-2</v>
      </c>
      <c r="I2604" s="6" t="s">
        <v>964</v>
      </c>
      <c r="J2604" s="6">
        <v>5.8460080190399999E-2</v>
      </c>
      <c r="K2604" s="6" t="s">
        <v>964</v>
      </c>
      <c r="L2604" s="1" t="s">
        <v>556</v>
      </c>
      <c r="M2604" s="1" t="s">
        <v>309</v>
      </c>
      <c r="N2604" s="1" t="s">
        <v>11</v>
      </c>
      <c r="O2604" s="1" t="s">
        <v>310</v>
      </c>
      <c r="P2604" s="1" t="s">
        <v>536</v>
      </c>
      <c r="Q2604" s="1" t="s">
        <v>312</v>
      </c>
      <c r="R2604" s="4" t="s">
        <v>931</v>
      </c>
    </row>
    <row r="2605" spans="1:18" hidden="1" x14ac:dyDescent="0.3">
      <c r="A2605" s="1" t="s">
        <v>811</v>
      </c>
      <c r="B2605" s="1">
        <v>51683</v>
      </c>
      <c r="C2605" s="1" t="s">
        <v>10</v>
      </c>
      <c r="D2605" s="6">
        <v>7.0725200299999999E-2</v>
      </c>
      <c r="E2605" s="6" t="s">
        <v>963</v>
      </c>
      <c r="F2605" s="6" t="s">
        <v>963</v>
      </c>
      <c r="G2605" s="6" t="s">
        <v>963</v>
      </c>
      <c r="H2605" s="6">
        <v>0.11002719410671</v>
      </c>
      <c r="I2605" s="6" t="s">
        <v>964</v>
      </c>
      <c r="J2605" s="6">
        <v>0.12313964624232999</v>
      </c>
      <c r="K2605" s="6" t="s">
        <v>964</v>
      </c>
      <c r="L2605" s="1" t="s">
        <v>556</v>
      </c>
      <c r="M2605" s="1" t="s">
        <v>309</v>
      </c>
      <c r="N2605" s="1" t="s">
        <v>11</v>
      </c>
      <c r="O2605" s="1" t="s">
        <v>310</v>
      </c>
      <c r="P2605" s="1" t="s">
        <v>536</v>
      </c>
      <c r="Q2605" s="1" t="s">
        <v>312</v>
      </c>
      <c r="R2605" s="4" t="s">
        <v>931</v>
      </c>
    </row>
    <row r="2606" spans="1:18" hidden="1" x14ac:dyDescent="0.3">
      <c r="A2606" s="1" t="s">
        <v>811</v>
      </c>
      <c r="B2606" s="1">
        <v>51683</v>
      </c>
      <c r="C2606" s="1" t="s">
        <v>12</v>
      </c>
      <c r="D2606" s="6">
        <v>7.5952824636999997E-2</v>
      </c>
      <c r="E2606" s="6" t="s">
        <v>963</v>
      </c>
      <c r="F2606" s="6" t="s">
        <v>963</v>
      </c>
      <c r="G2606" s="6" t="s">
        <v>963</v>
      </c>
      <c r="H2606" s="6">
        <v>0.118159809287781</v>
      </c>
      <c r="I2606" s="6" t="s">
        <v>964</v>
      </c>
      <c r="J2606" s="6">
        <v>0.13224146297548101</v>
      </c>
      <c r="K2606" s="6" t="s">
        <v>964</v>
      </c>
      <c r="L2606" s="1" t="s">
        <v>556</v>
      </c>
      <c r="M2606" s="1" t="s">
        <v>309</v>
      </c>
      <c r="N2606" s="1" t="s">
        <v>11</v>
      </c>
      <c r="O2606" s="1" t="s">
        <v>310</v>
      </c>
      <c r="P2606" s="1" t="s">
        <v>536</v>
      </c>
      <c r="Q2606" s="1" t="s">
        <v>312</v>
      </c>
      <c r="R2606" s="4" t="s">
        <v>931</v>
      </c>
    </row>
    <row r="2607" spans="1:18" hidden="1" x14ac:dyDescent="0.3">
      <c r="A2607" s="1" t="s">
        <v>811</v>
      </c>
      <c r="B2607" s="1">
        <v>51107</v>
      </c>
      <c r="C2607" s="1" t="s">
        <v>10</v>
      </c>
      <c r="D2607" s="6">
        <v>0.66723399999999999</v>
      </c>
      <c r="E2607" s="6" t="s">
        <v>963</v>
      </c>
      <c r="F2607" s="6" t="s">
        <v>963</v>
      </c>
      <c r="G2607" s="6" t="s">
        <v>963</v>
      </c>
      <c r="H2607" s="6">
        <v>0.39106719039999999</v>
      </c>
      <c r="I2607" s="6" t="s">
        <v>964</v>
      </c>
      <c r="J2607" s="6">
        <v>0.41898462120000002</v>
      </c>
      <c r="K2607" s="6" t="s">
        <v>964</v>
      </c>
      <c r="L2607" s="1" t="s">
        <v>556</v>
      </c>
      <c r="M2607" s="1" t="s">
        <v>309</v>
      </c>
      <c r="N2607" s="1" t="s">
        <v>11</v>
      </c>
      <c r="O2607" s="1" t="s">
        <v>310</v>
      </c>
      <c r="P2607" s="1" t="s">
        <v>536</v>
      </c>
      <c r="Q2607" s="1" t="s">
        <v>312</v>
      </c>
      <c r="R2607" s="4" t="s">
        <v>931</v>
      </c>
    </row>
    <row r="2608" spans="1:18" hidden="1" x14ac:dyDescent="0.3">
      <c r="A2608" s="1" t="s">
        <v>811</v>
      </c>
      <c r="B2608" s="1">
        <v>51107</v>
      </c>
      <c r="C2608" s="1" t="s">
        <v>12</v>
      </c>
      <c r="D2608" s="6">
        <v>0.71655230299999995</v>
      </c>
      <c r="E2608" s="6" t="s">
        <v>963</v>
      </c>
      <c r="F2608" s="6" t="s">
        <v>963</v>
      </c>
      <c r="G2608" s="6" t="s">
        <v>963</v>
      </c>
      <c r="H2608" s="6">
        <v>0.41997274602079998</v>
      </c>
      <c r="I2608" s="6" t="s">
        <v>964</v>
      </c>
      <c r="J2608" s="6">
        <v>0.44995368134989999</v>
      </c>
      <c r="K2608" s="6" t="s">
        <v>964</v>
      </c>
      <c r="L2608" s="1" t="s">
        <v>556</v>
      </c>
      <c r="M2608" s="1" t="s">
        <v>309</v>
      </c>
      <c r="N2608" s="1" t="s">
        <v>11</v>
      </c>
      <c r="O2608" s="1" t="s">
        <v>310</v>
      </c>
      <c r="P2608" s="1" t="s">
        <v>536</v>
      </c>
      <c r="Q2608" s="1" t="s">
        <v>312</v>
      </c>
      <c r="R2608" s="4" t="s">
        <v>931</v>
      </c>
    </row>
    <row r="2609" spans="1:18" hidden="1" x14ac:dyDescent="0.3">
      <c r="A2609" s="1" t="s">
        <v>497</v>
      </c>
      <c r="B2609" s="1">
        <v>24017</v>
      </c>
      <c r="C2609" s="1" t="s">
        <v>10</v>
      </c>
      <c r="D2609" s="6">
        <v>8.5289630000000005E-3</v>
      </c>
      <c r="E2609" s="6" t="s">
        <v>963</v>
      </c>
      <c r="F2609" s="6" t="s">
        <v>963</v>
      </c>
      <c r="G2609" s="6" t="s">
        <v>963</v>
      </c>
      <c r="H2609" s="6">
        <v>8.5289630000000005E-3</v>
      </c>
      <c r="I2609" s="6" t="s">
        <v>964</v>
      </c>
      <c r="J2609" s="6">
        <v>8.5289630000000005E-3</v>
      </c>
      <c r="K2609" s="6" t="s">
        <v>964</v>
      </c>
      <c r="L2609" s="1" t="s">
        <v>535</v>
      </c>
      <c r="M2609" s="1" t="s">
        <v>309</v>
      </c>
      <c r="N2609" s="1" t="s">
        <v>11</v>
      </c>
      <c r="O2609" s="1" t="s">
        <v>310</v>
      </c>
      <c r="P2609" s="1" t="s">
        <v>536</v>
      </c>
      <c r="Q2609" s="1" t="s">
        <v>314</v>
      </c>
      <c r="R2609" s="4" t="s">
        <v>931</v>
      </c>
    </row>
    <row r="2610" spans="1:18" hidden="1" x14ac:dyDescent="0.3">
      <c r="A2610" s="1" t="s">
        <v>497</v>
      </c>
      <c r="B2610" s="1">
        <v>24017</v>
      </c>
      <c r="C2610" s="1" t="s">
        <v>12</v>
      </c>
      <c r="D2610" s="6">
        <v>1.106473E-2</v>
      </c>
      <c r="E2610" s="6" t="s">
        <v>963</v>
      </c>
      <c r="F2610" s="6" t="s">
        <v>963</v>
      </c>
      <c r="G2610" s="6" t="s">
        <v>963</v>
      </c>
      <c r="H2610" s="6">
        <v>1.106473E-2</v>
      </c>
      <c r="I2610" s="6" t="s">
        <v>964</v>
      </c>
      <c r="J2610" s="6">
        <v>1.106473E-2</v>
      </c>
      <c r="K2610" s="6" t="s">
        <v>964</v>
      </c>
      <c r="L2610" s="1" t="s">
        <v>535</v>
      </c>
      <c r="M2610" s="1" t="s">
        <v>309</v>
      </c>
      <c r="N2610" s="1" t="s">
        <v>11</v>
      </c>
      <c r="O2610" s="1" t="s">
        <v>310</v>
      </c>
      <c r="P2610" s="1" t="s">
        <v>536</v>
      </c>
      <c r="Q2610" s="1" t="s">
        <v>314</v>
      </c>
      <c r="R2610" s="4" t="s">
        <v>931</v>
      </c>
    </row>
    <row r="2611" spans="1:18" hidden="1" x14ac:dyDescent="0.3">
      <c r="A2611" s="1" t="s">
        <v>497</v>
      </c>
      <c r="B2611" s="1">
        <v>24033</v>
      </c>
      <c r="C2611" s="1" t="s">
        <v>10</v>
      </c>
      <c r="D2611" s="6">
        <v>6.6622869107999902E-2</v>
      </c>
      <c r="E2611" s="6" t="s">
        <v>963</v>
      </c>
      <c r="F2611" s="6" t="s">
        <v>963</v>
      </c>
      <c r="G2611" s="6" t="s">
        <v>963</v>
      </c>
      <c r="H2611" s="6">
        <v>6.3608302140772593E-2</v>
      </c>
      <c r="I2611" s="6" t="s">
        <v>964</v>
      </c>
      <c r="J2611" s="6">
        <v>6.3608302140772593E-2</v>
      </c>
      <c r="K2611" s="6" t="s">
        <v>964</v>
      </c>
      <c r="L2611" s="1" t="s">
        <v>535</v>
      </c>
      <c r="M2611" s="1" t="s">
        <v>309</v>
      </c>
      <c r="N2611" s="1" t="s">
        <v>11</v>
      </c>
      <c r="O2611" s="1" t="s">
        <v>310</v>
      </c>
      <c r="P2611" s="1" t="s">
        <v>536</v>
      </c>
      <c r="Q2611" s="1" t="s">
        <v>314</v>
      </c>
      <c r="R2611" s="4" t="s">
        <v>931</v>
      </c>
    </row>
    <row r="2612" spans="1:18" hidden="1" x14ac:dyDescent="0.3">
      <c r="A2612" s="1" t="s">
        <v>497</v>
      </c>
      <c r="B2612" s="1">
        <v>24033</v>
      </c>
      <c r="C2612" s="1" t="s">
        <v>12</v>
      </c>
      <c r="D2612" s="6">
        <v>8.6430649467999998E-2</v>
      </c>
      <c r="E2612" s="6" t="s">
        <v>963</v>
      </c>
      <c r="F2612" s="6" t="s">
        <v>963</v>
      </c>
      <c r="G2612" s="6" t="s">
        <v>963</v>
      </c>
      <c r="H2612" s="6">
        <v>8.2519816356432699E-2</v>
      </c>
      <c r="I2612" s="6" t="s">
        <v>964</v>
      </c>
      <c r="J2612" s="6">
        <v>8.2519816356432699E-2</v>
      </c>
      <c r="K2612" s="6" t="s">
        <v>964</v>
      </c>
      <c r="L2612" s="1" t="s">
        <v>535</v>
      </c>
      <c r="M2612" s="1" t="s">
        <v>309</v>
      </c>
      <c r="N2612" s="1" t="s">
        <v>11</v>
      </c>
      <c r="O2612" s="1" t="s">
        <v>310</v>
      </c>
      <c r="P2612" s="1" t="s">
        <v>536</v>
      </c>
      <c r="Q2612" s="1" t="s">
        <v>314</v>
      </c>
      <c r="R2612" s="4" t="s">
        <v>931</v>
      </c>
    </row>
    <row r="2613" spans="1:18" hidden="1" x14ac:dyDescent="0.3">
      <c r="A2613" s="1" t="s">
        <v>497</v>
      </c>
      <c r="B2613" s="1">
        <v>24009</v>
      </c>
      <c r="C2613" s="1" t="s">
        <v>10</v>
      </c>
      <c r="D2613" s="6">
        <v>9.2267872000000001E-2</v>
      </c>
      <c r="E2613" s="6" t="s">
        <v>963</v>
      </c>
      <c r="F2613" s="6" t="s">
        <v>963</v>
      </c>
      <c r="G2613" s="6" t="s">
        <v>963</v>
      </c>
      <c r="H2613" s="6">
        <v>9.2267872000000001E-2</v>
      </c>
      <c r="I2613" s="6" t="s">
        <v>964</v>
      </c>
      <c r="J2613" s="6">
        <v>9.2267872000000001E-2</v>
      </c>
      <c r="K2613" s="6" t="s">
        <v>964</v>
      </c>
      <c r="L2613" s="1" t="s">
        <v>535</v>
      </c>
      <c r="M2613" s="1" t="s">
        <v>309</v>
      </c>
      <c r="N2613" s="1" t="s">
        <v>11</v>
      </c>
      <c r="O2613" s="1" t="s">
        <v>310</v>
      </c>
      <c r="P2613" s="1" t="s">
        <v>536</v>
      </c>
      <c r="Q2613" s="1" t="s">
        <v>314</v>
      </c>
      <c r="R2613" s="4" t="s">
        <v>931</v>
      </c>
    </row>
    <row r="2614" spans="1:18" hidden="1" x14ac:dyDescent="0.3">
      <c r="A2614" s="1" t="s">
        <v>497</v>
      </c>
      <c r="B2614" s="1">
        <v>24009</v>
      </c>
      <c r="C2614" s="1" t="s">
        <v>12</v>
      </c>
      <c r="D2614" s="6">
        <v>0.119700205</v>
      </c>
      <c r="E2614" s="6" t="s">
        <v>963</v>
      </c>
      <c r="F2614" s="6" t="s">
        <v>963</v>
      </c>
      <c r="G2614" s="6" t="s">
        <v>963</v>
      </c>
      <c r="H2614" s="6">
        <v>0.119700205</v>
      </c>
      <c r="I2614" s="6" t="s">
        <v>964</v>
      </c>
      <c r="J2614" s="6">
        <v>0.119700205</v>
      </c>
      <c r="K2614" s="6" t="s">
        <v>964</v>
      </c>
      <c r="L2614" s="1" t="s">
        <v>535</v>
      </c>
      <c r="M2614" s="1" t="s">
        <v>309</v>
      </c>
      <c r="N2614" s="1" t="s">
        <v>11</v>
      </c>
      <c r="O2614" s="1" t="s">
        <v>310</v>
      </c>
      <c r="P2614" s="1" t="s">
        <v>536</v>
      </c>
      <c r="Q2614" s="1" t="s">
        <v>314</v>
      </c>
      <c r="R2614" s="4" t="s">
        <v>931</v>
      </c>
    </row>
    <row r="2615" spans="1:18" hidden="1" x14ac:dyDescent="0.3">
      <c r="A2615" s="1" t="s">
        <v>497</v>
      </c>
      <c r="B2615" s="1">
        <v>24031</v>
      </c>
      <c r="C2615" s="1" t="s">
        <v>10</v>
      </c>
      <c r="D2615" s="6">
        <v>0.13723880399999999</v>
      </c>
      <c r="E2615" s="6" t="s">
        <v>963</v>
      </c>
      <c r="F2615" s="6" t="s">
        <v>963</v>
      </c>
      <c r="G2615" s="6" t="s">
        <v>963</v>
      </c>
      <c r="H2615" s="6">
        <v>0.14348154148</v>
      </c>
      <c r="I2615" s="6" t="s">
        <v>964</v>
      </c>
      <c r="J2615" s="6">
        <v>0.14348154148</v>
      </c>
      <c r="K2615" s="6" t="s">
        <v>964</v>
      </c>
      <c r="L2615" s="1" t="s">
        <v>535</v>
      </c>
      <c r="M2615" s="1" t="s">
        <v>309</v>
      </c>
      <c r="N2615" s="1" t="s">
        <v>11</v>
      </c>
      <c r="O2615" s="1" t="s">
        <v>310</v>
      </c>
      <c r="P2615" s="1" t="s">
        <v>536</v>
      </c>
      <c r="Q2615" s="1" t="s">
        <v>314</v>
      </c>
      <c r="R2615" s="4" t="s">
        <v>931</v>
      </c>
    </row>
    <row r="2616" spans="1:18" hidden="1" x14ac:dyDescent="0.3">
      <c r="A2616" s="1" t="s">
        <v>497</v>
      </c>
      <c r="B2616" s="1">
        <v>24031</v>
      </c>
      <c r="C2616" s="1" t="s">
        <v>12</v>
      </c>
      <c r="D2616" s="6">
        <v>0.17804146400000001</v>
      </c>
      <c r="E2616" s="6" t="s">
        <v>963</v>
      </c>
      <c r="F2616" s="6" t="s">
        <v>963</v>
      </c>
      <c r="G2616" s="6" t="s">
        <v>963</v>
      </c>
      <c r="H2616" s="6">
        <v>0.18614023803999999</v>
      </c>
      <c r="I2616" s="6" t="s">
        <v>964</v>
      </c>
      <c r="J2616" s="6">
        <v>0.18614023803999999</v>
      </c>
      <c r="K2616" s="6" t="s">
        <v>964</v>
      </c>
      <c r="L2616" s="1" t="s">
        <v>535</v>
      </c>
      <c r="M2616" s="1" t="s">
        <v>309</v>
      </c>
      <c r="N2616" s="1" t="s">
        <v>11</v>
      </c>
      <c r="O2616" s="1" t="s">
        <v>310</v>
      </c>
      <c r="P2616" s="1" t="s">
        <v>536</v>
      </c>
      <c r="Q2616" s="1" t="s">
        <v>314</v>
      </c>
      <c r="R2616" s="4" t="s">
        <v>931</v>
      </c>
    </row>
    <row r="2617" spans="1:18" hidden="1" x14ac:dyDescent="0.3">
      <c r="A2617" s="1" t="s">
        <v>497</v>
      </c>
      <c r="B2617" s="1">
        <v>24021</v>
      </c>
      <c r="C2617" s="1" t="s">
        <v>10</v>
      </c>
      <c r="D2617" s="6">
        <v>0.28883379396999997</v>
      </c>
      <c r="E2617" s="6" t="s">
        <v>963</v>
      </c>
      <c r="F2617" s="6" t="s">
        <v>963</v>
      </c>
      <c r="G2617" s="6" t="s">
        <v>963</v>
      </c>
      <c r="H2617" s="6">
        <v>0.19900729091904401</v>
      </c>
      <c r="I2617" s="6" t="s">
        <v>964</v>
      </c>
      <c r="J2617" s="6">
        <v>0.19900729091904401</v>
      </c>
      <c r="K2617" s="6" t="s">
        <v>964</v>
      </c>
      <c r="L2617" s="1" t="s">
        <v>535</v>
      </c>
      <c r="M2617" s="1" t="s">
        <v>309</v>
      </c>
      <c r="N2617" s="1" t="s">
        <v>11</v>
      </c>
      <c r="O2617" s="1" t="s">
        <v>310</v>
      </c>
      <c r="P2617" s="1" t="s">
        <v>536</v>
      </c>
      <c r="Q2617" s="1" t="s">
        <v>314</v>
      </c>
      <c r="R2617" s="4" t="s">
        <v>931</v>
      </c>
    </row>
    <row r="2618" spans="1:18" hidden="1" x14ac:dyDescent="0.3">
      <c r="A2618" s="1" t="s">
        <v>497</v>
      </c>
      <c r="B2618" s="1">
        <v>24021</v>
      </c>
      <c r="C2618" s="1" t="s">
        <v>12</v>
      </c>
      <c r="D2618" s="6">
        <v>0.37470753556000003</v>
      </c>
      <c r="E2618" s="6" t="s">
        <v>963</v>
      </c>
      <c r="F2618" s="6" t="s">
        <v>963</v>
      </c>
      <c r="G2618" s="6" t="s">
        <v>963</v>
      </c>
      <c r="H2618" s="6">
        <v>0.25817453895491199</v>
      </c>
      <c r="I2618" s="6" t="s">
        <v>964</v>
      </c>
      <c r="J2618" s="6">
        <v>0.25817453895491199</v>
      </c>
      <c r="K2618" s="6" t="s">
        <v>964</v>
      </c>
      <c r="L2618" s="1" t="s">
        <v>535</v>
      </c>
      <c r="M2618" s="1" t="s">
        <v>309</v>
      </c>
      <c r="N2618" s="1" t="s">
        <v>11</v>
      </c>
      <c r="O2618" s="1" t="s">
        <v>310</v>
      </c>
      <c r="P2618" s="1" t="s">
        <v>536</v>
      </c>
      <c r="Q2618" s="1" t="s">
        <v>314</v>
      </c>
      <c r="R2618" s="4" t="s">
        <v>931</v>
      </c>
    </row>
    <row r="2619" spans="1:18" hidden="1" x14ac:dyDescent="0.3">
      <c r="A2619" s="1" t="s">
        <v>811</v>
      </c>
      <c r="B2619" s="1">
        <v>51013</v>
      </c>
      <c r="C2619" s="1" t="s">
        <v>12</v>
      </c>
      <c r="D2619" s="6">
        <v>0.516748859</v>
      </c>
      <c r="E2619" s="6" t="s">
        <v>963</v>
      </c>
      <c r="F2619" s="6" t="s">
        <v>963</v>
      </c>
      <c r="G2619" s="6" t="s">
        <v>963</v>
      </c>
      <c r="H2619" s="6">
        <v>1.8545599800651</v>
      </c>
      <c r="I2619" s="6" t="s">
        <v>964</v>
      </c>
      <c r="J2619" s="6">
        <v>1.8545599800651</v>
      </c>
      <c r="K2619" s="6" t="s">
        <v>964</v>
      </c>
      <c r="L2619" s="1" t="s">
        <v>535</v>
      </c>
      <c r="M2619" s="1" t="s">
        <v>309</v>
      </c>
      <c r="N2619" s="1" t="s">
        <v>11</v>
      </c>
      <c r="O2619" s="1" t="s">
        <v>310</v>
      </c>
      <c r="P2619" s="1" t="s">
        <v>536</v>
      </c>
      <c r="Q2619" s="1" t="s">
        <v>314</v>
      </c>
      <c r="R2619" s="4" t="s">
        <v>931</v>
      </c>
    </row>
    <row r="2620" spans="1:18" hidden="1" x14ac:dyDescent="0.3">
      <c r="A2620" s="1" t="s">
        <v>811</v>
      </c>
      <c r="B2620" s="1">
        <v>51013</v>
      </c>
      <c r="C2620" s="1" t="s">
        <v>10</v>
      </c>
      <c r="D2620" s="6">
        <v>1.379943648</v>
      </c>
      <c r="E2620" s="6" t="s">
        <v>963</v>
      </c>
      <c r="F2620" s="6" t="s">
        <v>963</v>
      </c>
      <c r="G2620" s="6" t="s">
        <v>963</v>
      </c>
      <c r="H2620" s="6">
        <v>4.9524797583072004</v>
      </c>
      <c r="I2620" s="6" t="s">
        <v>964</v>
      </c>
      <c r="J2620" s="6">
        <v>4.9524797583072004</v>
      </c>
      <c r="K2620" s="6" t="s">
        <v>964</v>
      </c>
      <c r="L2620" s="1" t="s">
        <v>535</v>
      </c>
      <c r="M2620" s="1" t="s">
        <v>309</v>
      </c>
      <c r="N2620" s="1" t="s">
        <v>11</v>
      </c>
      <c r="O2620" s="1" t="s">
        <v>310</v>
      </c>
      <c r="P2620" s="1" t="s">
        <v>536</v>
      </c>
      <c r="Q2620" s="1" t="s">
        <v>314</v>
      </c>
      <c r="R2620" s="4" t="s">
        <v>931</v>
      </c>
    </row>
    <row r="2621" spans="1:18" hidden="1" x14ac:dyDescent="0.3">
      <c r="A2621" s="1" t="s">
        <v>811</v>
      </c>
      <c r="B2621" s="1">
        <v>51683</v>
      </c>
      <c r="C2621" s="1" t="s">
        <v>10</v>
      </c>
      <c r="D2621" s="6">
        <v>2.252386483</v>
      </c>
      <c r="E2621" s="6" t="s">
        <v>963</v>
      </c>
      <c r="F2621" s="6" t="s">
        <v>963</v>
      </c>
      <c r="G2621" s="6" t="s">
        <v>963</v>
      </c>
      <c r="H2621" s="6">
        <v>3.5040376516031002</v>
      </c>
      <c r="I2621" s="6" t="s">
        <v>964</v>
      </c>
      <c r="J2621" s="6">
        <v>3.9216301055513001</v>
      </c>
      <c r="K2621" s="6" t="s">
        <v>964</v>
      </c>
      <c r="L2621" s="1" t="s">
        <v>535</v>
      </c>
      <c r="M2621" s="1" t="s">
        <v>309</v>
      </c>
      <c r="N2621" s="1" t="s">
        <v>11</v>
      </c>
      <c r="O2621" s="1" t="s">
        <v>310</v>
      </c>
      <c r="P2621" s="1" t="s">
        <v>536</v>
      </c>
      <c r="Q2621" s="1" t="s">
        <v>314</v>
      </c>
      <c r="R2621" s="4" t="s">
        <v>931</v>
      </c>
    </row>
    <row r="2622" spans="1:18" hidden="1" x14ac:dyDescent="0.3">
      <c r="A2622" s="1" t="s">
        <v>811</v>
      </c>
      <c r="B2622" s="1">
        <v>51683</v>
      </c>
      <c r="C2622" s="1" t="s">
        <v>12</v>
      </c>
      <c r="D2622" s="6">
        <v>2.9220491329999998</v>
      </c>
      <c r="E2622" s="6" t="s">
        <v>963</v>
      </c>
      <c r="F2622" s="6" t="s">
        <v>963</v>
      </c>
      <c r="G2622" s="6" t="s">
        <v>963</v>
      </c>
      <c r="H2622" s="6">
        <v>4.5458318362080998</v>
      </c>
      <c r="I2622" s="6" t="s">
        <v>964</v>
      </c>
      <c r="J2622" s="6">
        <v>5.0875797454663001</v>
      </c>
      <c r="K2622" s="6" t="s">
        <v>964</v>
      </c>
      <c r="L2622" s="1" t="s">
        <v>535</v>
      </c>
      <c r="M2622" s="1" t="s">
        <v>309</v>
      </c>
      <c r="N2622" s="1" t="s">
        <v>11</v>
      </c>
      <c r="O2622" s="1" t="s">
        <v>310</v>
      </c>
      <c r="P2622" s="1" t="s">
        <v>536</v>
      </c>
      <c r="Q2622" s="1" t="s">
        <v>314</v>
      </c>
      <c r="R2622" s="4" t="s">
        <v>931</v>
      </c>
    </row>
    <row r="2623" spans="1:18" hidden="1" x14ac:dyDescent="0.3">
      <c r="A2623" s="1" t="s">
        <v>811</v>
      </c>
      <c r="B2623" s="1">
        <v>51107</v>
      </c>
      <c r="C2623" s="1" t="s">
        <v>12</v>
      </c>
      <c r="D2623" s="6">
        <v>23.793954795000001</v>
      </c>
      <c r="E2623" s="6" t="s">
        <v>963</v>
      </c>
      <c r="F2623" s="6" t="s">
        <v>963</v>
      </c>
      <c r="G2623" s="6" t="s">
        <v>963</v>
      </c>
      <c r="H2623" s="6">
        <v>13.977075302712</v>
      </c>
      <c r="I2623" s="6" t="s">
        <v>964</v>
      </c>
      <c r="J2623" s="6">
        <v>14.969453982448499</v>
      </c>
      <c r="K2623" s="6" t="s">
        <v>964</v>
      </c>
      <c r="L2623" s="1" t="s">
        <v>535</v>
      </c>
      <c r="M2623" s="1" t="s">
        <v>309</v>
      </c>
      <c r="N2623" s="1" t="s">
        <v>11</v>
      </c>
      <c r="O2623" s="1" t="s">
        <v>310</v>
      </c>
      <c r="P2623" s="1" t="s">
        <v>536</v>
      </c>
      <c r="Q2623" s="1" t="s">
        <v>314</v>
      </c>
      <c r="R2623" s="4" t="s">
        <v>931</v>
      </c>
    </row>
    <row r="2624" spans="1:18" hidden="1" x14ac:dyDescent="0.3">
      <c r="A2624" s="1" t="s">
        <v>811</v>
      </c>
      <c r="B2624" s="1">
        <v>51107</v>
      </c>
      <c r="C2624" s="1" t="s">
        <v>10</v>
      </c>
      <c r="D2624" s="6">
        <v>65.182734459000002</v>
      </c>
      <c r="E2624" s="6" t="s">
        <v>963</v>
      </c>
      <c r="F2624" s="6" t="s">
        <v>963</v>
      </c>
      <c r="G2624" s="6" t="s">
        <v>963</v>
      </c>
      <c r="H2624" s="6">
        <v>37.829679143198398</v>
      </c>
      <c r="I2624" s="6" t="s">
        <v>964</v>
      </c>
      <c r="J2624" s="6">
        <v>40.594772566457699</v>
      </c>
      <c r="K2624" s="6" t="s">
        <v>964</v>
      </c>
      <c r="L2624" s="1" t="s">
        <v>535</v>
      </c>
      <c r="M2624" s="1" t="s">
        <v>309</v>
      </c>
      <c r="N2624" s="1" t="s">
        <v>11</v>
      </c>
      <c r="O2624" s="1" t="s">
        <v>310</v>
      </c>
      <c r="P2624" s="1" t="s">
        <v>536</v>
      </c>
      <c r="Q2624" s="1" t="s">
        <v>314</v>
      </c>
      <c r="R2624" s="4" t="s">
        <v>931</v>
      </c>
    </row>
    <row r="2625" spans="1:18" hidden="1" x14ac:dyDescent="0.3">
      <c r="A2625" s="1" t="s">
        <v>811</v>
      </c>
      <c r="B2625" s="1">
        <v>51107</v>
      </c>
      <c r="C2625" s="1" t="s">
        <v>12</v>
      </c>
      <c r="D2625" s="6">
        <v>5.829440999</v>
      </c>
      <c r="E2625" s="6" t="s">
        <v>963</v>
      </c>
      <c r="F2625" s="6" t="s">
        <v>963</v>
      </c>
      <c r="G2625" s="6" t="s">
        <v>963</v>
      </c>
      <c r="H2625" s="6">
        <v>9.6739573378405002</v>
      </c>
      <c r="I2625" s="6" t="s">
        <v>964</v>
      </c>
      <c r="J2625" s="6">
        <v>10.747740369856301</v>
      </c>
      <c r="K2625" s="6" t="s">
        <v>964</v>
      </c>
      <c r="L2625" s="1" t="s">
        <v>816</v>
      </c>
      <c r="M2625" s="1" t="s">
        <v>16</v>
      </c>
      <c r="N2625" s="1" t="s">
        <v>11</v>
      </c>
      <c r="O2625" s="1" t="s">
        <v>310</v>
      </c>
      <c r="P2625" s="1" t="s">
        <v>817</v>
      </c>
      <c r="Q2625" s="1" t="s">
        <v>348</v>
      </c>
      <c r="R2625" s="4" t="s">
        <v>931</v>
      </c>
    </row>
    <row r="2626" spans="1:18" hidden="1" x14ac:dyDescent="0.3">
      <c r="A2626" s="1" t="s">
        <v>811</v>
      </c>
      <c r="B2626" s="1">
        <v>51013</v>
      </c>
      <c r="C2626" s="1" t="s">
        <v>12</v>
      </c>
      <c r="D2626" s="6">
        <v>10.507483822999999</v>
      </c>
      <c r="E2626" s="6" t="s">
        <v>963</v>
      </c>
      <c r="F2626" s="6" t="s">
        <v>963</v>
      </c>
      <c r="G2626" s="6" t="s">
        <v>963</v>
      </c>
      <c r="H2626" s="6">
        <v>10.708176764019299</v>
      </c>
      <c r="I2626" s="6" t="s">
        <v>964</v>
      </c>
      <c r="J2626" s="6">
        <v>10.708176764019299</v>
      </c>
      <c r="K2626" s="6" t="s">
        <v>964</v>
      </c>
      <c r="L2626" s="1" t="s">
        <v>816</v>
      </c>
      <c r="M2626" s="1" t="s">
        <v>16</v>
      </c>
      <c r="N2626" s="1" t="s">
        <v>11</v>
      </c>
      <c r="O2626" s="1" t="s">
        <v>310</v>
      </c>
      <c r="P2626" s="1" t="s">
        <v>817</v>
      </c>
      <c r="Q2626" s="1" t="s">
        <v>348</v>
      </c>
      <c r="R2626" s="4" t="s">
        <v>931</v>
      </c>
    </row>
    <row r="2627" spans="1:18" hidden="1" x14ac:dyDescent="0.3">
      <c r="A2627" s="1" t="s">
        <v>811</v>
      </c>
      <c r="B2627" s="1">
        <v>51107</v>
      </c>
      <c r="C2627" s="1" t="s">
        <v>10</v>
      </c>
      <c r="D2627" s="6">
        <v>34.150912409</v>
      </c>
      <c r="E2627" s="6" t="s">
        <v>963</v>
      </c>
      <c r="F2627" s="6" t="s">
        <v>963</v>
      </c>
      <c r="G2627" s="6" t="s">
        <v>963</v>
      </c>
      <c r="H2627" s="6">
        <v>56.673439142735504</v>
      </c>
      <c r="I2627" s="6" t="s">
        <v>964</v>
      </c>
      <c r="J2627" s="6">
        <v>62.9640372084733</v>
      </c>
      <c r="K2627" s="6" t="s">
        <v>964</v>
      </c>
      <c r="L2627" s="1" t="s">
        <v>816</v>
      </c>
      <c r="M2627" s="1" t="s">
        <v>16</v>
      </c>
      <c r="N2627" s="1" t="s">
        <v>11</v>
      </c>
      <c r="O2627" s="1" t="s">
        <v>310</v>
      </c>
      <c r="P2627" s="1" t="s">
        <v>817</v>
      </c>
      <c r="Q2627" s="1" t="s">
        <v>348</v>
      </c>
      <c r="R2627" s="4" t="s">
        <v>931</v>
      </c>
    </row>
    <row r="2628" spans="1:18" hidden="1" x14ac:dyDescent="0.3">
      <c r="A2628" s="1" t="s">
        <v>811</v>
      </c>
      <c r="B2628" s="1">
        <v>51013</v>
      </c>
      <c r="C2628" s="1" t="s">
        <v>10</v>
      </c>
      <c r="D2628" s="6">
        <v>39.613295718000003</v>
      </c>
      <c r="E2628" s="6" t="s">
        <v>963</v>
      </c>
      <c r="F2628" s="6" t="s">
        <v>963</v>
      </c>
      <c r="G2628" s="6" t="s">
        <v>963</v>
      </c>
      <c r="H2628" s="6">
        <v>40.3699096662138</v>
      </c>
      <c r="I2628" s="6" t="s">
        <v>964</v>
      </c>
      <c r="J2628" s="6">
        <v>40.3699096662138</v>
      </c>
      <c r="K2628" s="6" t="s">
        <v>964</v>
      </c>
      <c r="L2628" s="1" t="s">
        <v>816</v>
      </c>
      <c r="M2628" s="1" t="s">
        <v>16</v>
      </c>
      <c r="N2628" s="1" t="s">
        <v>11</v>
      </c>
      <c r="O2628" s="1" t="s">
        <v>310</v>
      </c>
      <c r="P2628" s="1" t="s">
        <v>817</v>
      </c>
      <c r="Q2628" s="1" t="s">
        <v>348</v>
      </c>
      <c r="R2628" s="4" t="s">
        <v>931</v>
      </c>
    </row>
    <row r="2629" spans="1:18" hidden="1" x14ac:dyDescent="0.3">
      <c r="A2629" s="1" t="s">
        <v>497</v>
      </c>
      <c r="B2629" s="1">
        <v>24009</v>
      </c>
      <c r="C2629" s="1" t="s">
        <v>12</v>
      </c>
      <c r="D2629" s="6">
        <v>4.1470199999998998E-3</v>
      </c>
      <c r="E2629" s="6" t="s">
        <v>963</v>
      </c>
      <c r="F2629" s="6" t="s">
        <v>963</v>
      </c>
      <c r="G2629" s="6" t="s">
        <v>963</v>
      </c>
      <c r="H2629" s="6">
        <v>4.3318752785116996E-3</v>
      </c>
      <c r="I2629" s="6" t="s">
        <v>964</v>
      </c>
      <c r="J2629" s="6">
        <v>4.5008225095103001E-3</v>
      </c>
      <c r="K2629" s="6" t="s">
        <v>964</v>
      </c>
      <c r="L2629" s="1" t="s">
        <v>695</v>
      </c>
      <c r="M2629" s="1" t="s">
        <v>350</v>
      </c>
      <c r="N2629" s="1" t="s">
        <v>11</v>
      </c>
      <c r="O2629" s="1" t="s">
        <v>351</v>
      </c>
      <c r="P2629" s="1" t="s">
        <v>694</v>
      </c>
      <c r="Q2629" s="1" t="s">
        <v>355</v>
      </c>
      <c r="R2629" s="1" t="s">
        <v>934</v>
      </c>
    </row>
    <row r="2630" spans="1:18" hidden="1" x14ac:dyDescent="0.3">
      <c r="A2630" s="1" t="s">
        <v>497</v>
      </c>
      <c r="B2630" s="1">
        <v>24009</v>
      </c>
      <c r="C2630" s="1" t="s">
        <v>10</v>
      </c>
      <c r="D2630" s="6">
        <v>3.1529939999999999E-2</v>
      </c>
      <c r="E2630" s="6" t="s">
        <v>963</v>
      </c>
      <c r="F2630" s="6" t="s">
        <v>963</v>
      </c>
      <c r="G2630" s="6" t="s">
        <v>963</v>
      </c>
      <c r="H2630" s="6">
        <v>3.2935401232442998E-2</v>
      </c>
      <c r="I2630" s="6" t="s">
        <v>964</v>
      </c>
      <c r="J2630" s="6">
        <v>3.4219913015977099E-2</v>
      </c>
      <c r="K2630" s="6" t="s">
        <v>964</v>
      </c>
      <c r="L2630" s="1" t="s">
        <v>695</v>
      </c>
      <c r="M2630" s="1" t="s">
        <v>350</v>
      </c>
      <c r="N2630" s="1" t="s">
        <v>11</v>
      </c>
      <c r="O2630" s="1" t="s">
        <v>351</v>
      </c>
      <c r="P2630" s="1" t="s">
        <v>694</v>
      </c>
      <c r="Q2630" s="1" t="s">
        <v>355</v>
      </c>
      <c r="R2630" s="1" t="s">
        <v>934</v>
      </c>
    </row>
    <row r="2631" spans="1:18" hidden="1" x14ac:dyDescent="0.3">
      <c r="A2631" s="1" t="s">
        <v>497</v>
      </c>
      <c r="B2631" s="1">
        <v>24009</v>
      </c>
      <c r="C2631" s="1" t="s">
        <v>12</v>
      </c>
      <c r="D2631" s="6">
        <v>1.6435199999997999E-3</v>
      </c>
      <c r="E2631" s="6" t="s">
        <v>963</v>
      </c>
      <c r="F2631" s="6" t="s">
        <v>963</v>
      </c>
      <c r="G2631" s="6" t="s">
        <v>963</v>
      </c>
      <c r="H2631" s="6">
        <v>1.7167806419402E-3</v>
      </c>
      <c r="I2631" s="6" t="s">
        <v>964</v>
      </c>
      <c r="J2631" s="6">
        <v>1.7837367099335999E-3</v>
      </c>
      <c r="K2631" s="6" t="s">
        <v>964</v>
      </c>
      <c r="L2631" s="1" t="s">
        <v>693</v>
      </c>
      <c r="M2631" s="1" t="s">
        <v>350</v>
      </c>
      <c r="N2631" s="1" t="s">
        <v>11</v>
      </c>
      <c r="O2631" s="1" t="s">
        <v>351</v>
      </c>
      <c r="P2631" s="1" t="s">
        <v>694</v>
      </c>
      <c r="Q2631" s="1" t="s">
        <v>353</v>
      </c>
      <c r="R2631" s="1" t="s">
        <v>934</v>
      </c>
    </row>
    <row r="2632" spans="1:18" hidden="1" x14ac:dyDescent="0.3">
      <c r="A2632" s="1" t="s">
        <v>497</v>
      </c>
      <c r="B2632" s="1">
        <v>24009</v>
      </c>
      <c r="C2632" s="1" t="s">
        <v>10</v>
      </c>
      <c r="D2632" s="6">
        <v>5.7161719999999902E-2</v>
      </c>
      <c r="E2632" s="6" t="s">
        <v>963</v>
      </c>
      <c r="F2632" s="6" t="s">
        <v>963</v>
      </c>
      <c r="G2632" s="6" t="s">
        <v>963</v>
      </c>
      <c r="H2632" s="6">
        <v>5.9709729334612098E-2</v>
      </c>
      <c r="I2632" s="6" t="s">
        <v>964</v>
      </c>
      <c r="J2632" s="6">
        <v>6.2038465225231598E-2</v>
      </c>
      <c r="K2632" s="6" t="s">
        <v>964</v>
      </c>
      <c r="L2632" s="1" t="s">
        <v>693</v>
      </c>
      <c r="M2632" s="1" t="s">
        <v>350</v>
      </c>
      <c r="N2632" s="1" t="s">
        <v>11</v>
      </c>
      <c r="O2632" s="1" t="s">
        <v>351</v>
      </c>
      <c r="P2632" s="1" t="s">
        <v>694</v>
      </c>
      <c r="Q2632" s="1" t="s">
        <v>353</v>
      </c>
      <c r="R2632" s="1" t="s">
        <v>934</v>
      </c>
    </row>
    <row r="2633" spans="1:18" hidden="1" x14ac:dyDescent="0.3">
      <c r="A2633" s="1" t="s">
        <v>497</v>
      </c>
      <c r="B2633" s="1">
        <v>24017</v>
      </c>
      <c r="C2633" s="1" t="s">
        <v>12</v>
      </c>
      <c r="D2633" s="6">
        <v>4.7530999999989998E-4</v>
      </c>
      <c r="E2633" s="6" t="s">
        <v>963</v>
      </c>
      <c r="F2633" s="6" t="s">
        <v>963</v>
      </c>
      <c r="G2633" s="6" t="s">
        <v>963</v>
      </c>
      <c r="H2633" s="6">
        <v>4.7449221583620001E-4</v>
      </c>
      <c r="I2633" s="6" t="s">
        <v>964</v>
      </c>
      <c r="J2633" s="6">
        <v>4.7726678567709999E-4</v>
      </c>
      <c r="K2633" s="6" t="s">
        <v>964</v>
      </c>
      <c r="L2633" s="1" t="s">
        <v>716</v>
      </c>
      <c r="M2633" s="1" t="s">
        <v>350</v>
      </c>
      <c r="N2633" s="1" t="s">
        <v>11</v>
      </c>
      <c r="O2633" s="1" t="s">
        <v>351</v>
      </c>
      <c r="P2633" s="1" t="s">
        <v>715</v>
      </c>
      <c r="Q2633" s="1" t="s">
        <v>355</v>
      </c>
      <c r="R2633" s="1" t="s">
        <v>934</v>
      </c>
    </row>
    <row r="2634" spans="1:18" hidden="1" x14ac:dyDescent="0.3">
      <c r="A2634" s="1" t="s">
        <v>497</v>
      </c>
      <c r="B2634" s="1">
        <v>24017</v>
      </c>
      <c r="C2634" s="1" t="s">
        <v>10</v>
      </c>
      <c r="D2634" s="6">
        <v>6.1095699999999999E-3</v>
      </c>
      <c r="E2634" s="6" t="s">
        <v>963</v>
      </c>
      <c r="F2634" s="6" t="s">
        <v>963</v>
      </c>
      <c r="G2634" s="6" t="s">
        <v>963</v>
      </c>
      <c r="H2634" s="6">
        <v>6.0990583137469001E-3</v>
      </c>
      <c r="I2634" s="6" t="s">
        <v>964</v>
      </c>
      <c r="J2634" s="6">
        <v>6.1347222565690997E-3</v>
      </c>
      <c r="K2634" s="6" t="s">
        <v>964</v>
      </c>
      <c r="L2634" s="1" t="s">
        <v>716</v>
      </c>
      <c r="M2634" s="1" t="s">
        <v>350</v>
      </c>
      <c r="N2634" s="1" t="s">
        <v>11</v>
      </c>
      <c r="O2634" s="1" t="s">
        <v>351</v>
      </c>
      <c r="P2634" s="1" t="s">
        <v>715</v>
      </c>
      <c r="Q2634" s="1" t="s">
        <v>355</v>
      </c>
      <c r="R2634" s="1" t="s">
        <v>934</v>
      </c>
    </row>
    <row r="2635" spans="1:18" hidden="1" x14ac:dyDescent="0.3">
      <c r="A2635" s="1" t="s">
        <v>497</v>
      </c>
      <c r="B2635" s="1">
        <v>24009</v>
      </c>
      <c r="C2635" s="1" t="s">
        <v>12</v>
      </c>
      <c r="D2635" s="6">
        <v>2.676067E-2</v>
      </c>
      <c r="E2635" s="6" t="s">
        <v>963</v>
      </c>
      <c r="F2635" s="6" t="s">
        <v>963</v>
      </c>
      <c r="G2635" s="6" t="s">
        <v>963</v>
      </c>
      <c r="H2635" s="6">
        <v>2.67146275179658E-2</v>
      </c>
      <c r="I2635" s="6" t="s">
        <v>964</v>
      </c>
      <c r="J2635" s="6">
        <v>2.6870839985417099E-2</v>
      </c>
      <c r="K2635" s="6" t="s">
        <v>964</v>
      </c>
      <c r="L2635" s="1" t="s">
        <v>716</v>
      </c>
      <c r="M2635" s="1" t="s">
        <v>350</v>
      </c>
      <c r="N2635" s="1" t="s">
        <v>11</v>
      </c>
      <c r="O2635" s="1" t="s">
        <v>351</v>
      </c>
      <c r="P2635" s="1" t="s">
        <v>715</v>
      </c>
      <c r="Q2635" s="1" t="s">
        <v>355</v>
      </c>
      <c r="R2635" s="1" t="s">
        <v>934</v>
      </c>
    </row>
    <row r="2636" spans="1:18" hidden="1" x14ac:dyDescent="0.3">
      <c r="A2636" s="1" t="s">
        <v>497</v>
      </c>
      <c r="B2636" s="1">
        <v>24009</v>
      </c>
      <c r="C2636" s="1" t="s">
        <v>10</v>
      </c>
      <c r="D2636" s="6">
        <v>0.46478030999999997</v>
      </c>
      <c r="E2636" s="6" t="s">
        <v>963</v>
      </c>
      <c r="F2636" s="6" t="s">
        <v>963</v>
      </c>
      <c r="G2636" s="6" t="s">
        <v>963</v>
      </c>
      <c r="H2636" s="6">
        <v>0.46398064246279602</v>
      </c>
      <c r="I2636" s="6" t="s">
        <v>964</v>
      </c>
      <c r="J2636" s="6">
        <v>0.46669374639658701</v>
      </c>
      <c r="K2636" s="6" t="s">
        <v>964</v>
      </c>
      <c r="L2636" s="1" t="s">
        <v>716</v>
      </c>
      <c r="M2636" s="1" t="s">
        <v>350</v>
      </c>
      <c r="N2636" s="1" t="s">
        <v>11</v>
      </c>
      <c r="O2636" s="1" t="s">
        <v>351</v>
      </c>
      <c r="P2636" s="1" t="s">
        <v>715</v>
      </c>
      <c r="Q2636" s="1" t="s">
        <v>355</v>
      </c>
      <c r="R2636" s="1" t="s">
        <v>934</v>
      </c>
    </row>
    <row r="2637" spans="1:18" hidden="1" x14ac:dyDescent="0.3">
      <c r="A2637" s="1" t="s">
        <v>497</v>
      </c>
      <c r="B2637" s="1">
        <v>24017</v>
      </c>
      <c r="C2637" s="1" t="s">
        <v>12</v>
      </c>
      <c r="D2637" s="6">
        <v>5.4155000000000002E-4</v>
      </c>
      <c r="E2637" s="6" t="s">
        <v>963</v>
      </c>
      <c r="F2637" s="6" t="s">
        <v>963</v>
      </c>
      <c r="G2637" s="6" t="s">
        <v>963</v>
      </c>
      <c r="H2637" s="6">
        <v>5.4061824806150003E-4</v>
      </c>
      <c r="I2637" s="6" t="s">
        <v>964</v>
      </c>
      <c r="J2637" s="6">
        <v>5.4377948661599998E-4</v>
      </c>
      <c r="K2637" s="6" t="s">
        <v>964</v>
      </c>
      <c r="L2637" s="1" t="s">
        <v>714</v>
      </c>
      <c r="M2637" s="1" t="s">
        <v>350</v>
      </c>
      <c r="N2637" s="1" t="s">
        <v>11</v>
      </c>
      <c r="O2637" s="1" t="s">
        <v>351</v>
      </c>
      <c r="P2637" s="1" t="s">
        <v>715</v>
      </c>
      <c r="Q2637" s="1" t="s">
        <v>353</v>
      </c>
      <c r="R2637" s="1" t="s">
        <v>934</v>
      </c>
    </row>
    <row r="2638" spans="1:18" hidden="1" x14ac:dyDescent="0.3">
      <c r="A2638" s="1" t="s">
        <v>497</v>
      </c>
      <c r="B2638" s="1">
        <v>24017</v>
      </c>
      <c r="C2638" s="1" t="s">
        <v>10</v>
      </c>
      <c r="D2638" s="6">
        <v>2.0608919999999999E-2</v>
      </c>
      <c r="E2638" s="6" t="s">
        <v>963</v>
      </c>
      <c r="F2638" s="6" t="s">
        <v>963</v>
      </c>
      <c r="G2638" s="6" t="s">
        <v>963</v>
      </c>
      <c r="H2638" s="6">
        <v>2.05734617760901E-2</v>
      </c>
      <c r="I2638" s="6" t="s">
        <v>964</v>
      </c>
      <c r="J2638" s="6">
        <v>2.0693764079608899E-2</v>
      </c>
      <c r="K2638" s="6" t="s">
        <v>964</v>
      </c>
      <c r="L2638" s="1" t="s">
        <v>714</v>
      </c>
      <c r="M2638" s="1" t="s">
        <v>350</v>
      </c>
      <c r="N2638" s="1" t="s">
        <v>11</v>
      </c>
      <c r="O2638" s="1" t="s">
        <v>351</v>
      </c>
      <c r="P2638" s="1" t="s">
        <v>715</v>
      </c>
      <c r="Q2638" s="1" t="s">
        <v>353</v>
      </c>
      <c r="R2638" s="1" t="s">
        <v>934</v>
      </c>
    </row>
    <row r="2639" spans="1:18" hidden="1" x14ac:dyDescent="0.3">
      <c r="A2639" s="1" t="s">
        <v>497</v>
      </c>
      <c r="B2639" s="1">
        <v>24009</v>
      </c>
      <c r="C2639" s="1" t="s">
        <v>12</v>
      </c>
      <c r="D2639" s="6">
        <v>7.8364699999999995E-2</v>
      </c>
      <c r="E2639" s="6" t="s">
        <v>963</v>
      </c>
      <c r="F2639" s="6" t="s">
        <v>963</v>
      </c>
      <c r="G2639" s="6" t="s">
        <v>963</v>
      </c>
      <c r="H2639" s="6">
        <v>7.8229871339438095E-2</v>
      </c>
      <c r="I2639" s="6" t="s">
        <v>964</v>
      </c>
      <c r="J2639" s="6">
        <v>7.8687316655571105E-2</v>
      </c>
      <c r="K2639" s="6" t="s">
        <v>964</v>
      </c>
      <c r="L2639" s="1" t="s">
        <v>714</v>
      </c>
      <c r="M2639" s="1" t="s">
        <v>350</v>
      </c>
      <c r="N2639" s="1" t="s">
        <v>11</v>
      </c>
      <c r="O2639" s="1" t="s">
        <v>351</v>
      </c>
      <c r="P2639" s="1" t="s">
        <v>715</v>
      </c>
      <c r="Q2639" s="1" t="s">
        <v>353</v>
      </c>
      <c r="R2639" s="1" t="s">
        <v>934</v>
      </c>
    </row>
    <row r="2640" spans="1:18" hidden="1" x14ac:dyDescent="0.3">
      <c r="A2640" s="1" t="s">
        <v>497</v>
      </c>
      <c r="B2640" s="1">
        <v>24009</v>
      </c>
      <c r="C2640" s="1" t="s">
        <v>10</v>
      </c>
      <c r="D2640" s="6">
        <v>2.5903053599999999</v>
      </c>
      <c r="E2640" s="6" t="s">
        <v>963</v>
      </c>
      <c r="F2640" s="6" t="s">
        <v>963</v>
      </c>
      <c r="G2640" s="6" t="s">
        <v>963</v>
      </c>
      <c r="H2640" s="6">
        <v>2.5858486670995702</v>
      </c>
      <c r="I2640" s="6" t="s">
        <v>964</v>
      </c>
      <c r="J2640" s="6">
        <v>2.6009692897049801</v>
      </c>
      <c r="K2640" s="6" t="s">
        <v>964</v>
      </c>
      <c r="L2640" s="1" t="s">
        <v>714</v>
      </c>
      <c r="M2640" s="1" t="s">
        <v>350</v>
      </c>
      <c r="N2640" s="1" t="s">
        <v>11</v>
      </c>
      <c r="O2640" s="1" t="s">
        <v>351</v>
      </c>
      <c r="P2640" s="1" t="s">
        <v>715</v>
      </c>
      <c r="Q2640" s="1" t="s">
        <v>353</v>
      </c>
      <c r="R2640" s="1" t="s">
        <v>934</v>
      </c>
    </row>
    <row r="2641" spans="1:18" hidden="1" x14ac:dyDescent="0.3">
      <c r="A2641" s="1" t="s">
        <v>497</v>
      </c>
      <c r="B2641" s="1">
        <v>24009</v>
      </c>
      <c r="C2641" s="1" t="s">
        <v>12</v>
      </c>
      <c r="D2641" s="6">
        <v>4.0441899999999996E-3</v>
      </c>
      <c r="E2641" s="6" t="s">
        <v>963</v>
      </c>
      <c r="F2641" s="6" t="s">
        <v>963</v>
      </c>
      <c r="G2641" s="6" t="s">
        <v>963</v>
      </c>
      <c r="H2641" s="6">
        <v>4.0372318578674998E-3</v>
      </c>
      <c r="I2641" s="6" t="s">
        <v>964</v>
      </c>
      <c r="J2641" s="6">
        <v>4.0608393721316E-3</v>
      </c>
      <c r="K2641" s="6" t="s">
        <v>964</v>
      </c>
      <c r="L2641" s="1" t="s">
        <v>718</v>
      </c>
      <c r="M2641" s="1" t="s">
        <v>350</v>
      </c>
      <c r="N2641" s="1" t="s">
        <v>11</v>
      </c>
      <c r="O2641" s="1" t="s">
        <v>351</v>
      </c>
      <c r="P2641" s="1" t="s">
        <v>715</v>
      </c>
      <c r="Q2641" s="1" t="s">
        <v>700</v>
      </c>
      <c r="R2641" s="1" t="s">
        <v>934</v>
      </c>
    </row>
    <row r="2642" spans="1:18" hidden="1" x14ac:dyDescent="0.3">
      <c r="A2642" s="1" t="s">
        <v>497</v>
      </c>
      <c r="B2642" s="1">
        <v>24009</v>
      </c>
      <c r="C2642" s="1" t="s">
        <v>10</v>
      </c>
      <c r="D2642" s="6">
        <v>8.9503780000000005E-2</v>
      </c>
      <c r="E2642" s="6" t="s">
        <v>963</v>
      </c>
      <c r="F2642" s="6" t="s">
        <v>963</v>
      </c>
      <c r="G2642" s="6" t="s">
        <v>963</v>
      </c>
      <c r="H2642" s="6">
        <v>7.6542689027763705E-2</v>
      </c>
      <c r="I2642" s="6" t="s">
        <v>964</v>
      </c>
      <c r="J2642" s="6">
        <v>7.2052938178472206E-2</v>
      </c>
      <c r="K2642" s="6" t="s">
        <v>964</v>
      </c>
      <c r="L2642" s="1" t="s">
        <v>718</v>
      </c>
      <c r="M2642" s="1" t="s">
        <v>350</v>
      </c>
      <c r="N2642" s="1" t="s">
        <v>11</v>
      </c>
      <c r="O2642" s="1" t="s">
        <v>351</v>
      </c>
      <c r="P2642" s="1" t="s">
        <v>715</v>
      </c>
      <c r="Q2642" s="1" t="s">
        <v>700</v>
      </c>
      <c r="R2642" s="1" t="s">
        <v>934</v>
      </c>
    </row>
    <row r="2643" spans="1:18" hidden="1" x14ac:dyDescent="0.3">
      <c r="A2643" s="1" t="s">
        <v>497</v>
      </c>
      <c r="B2643" s="1">
        <v>24009</v>
      </c>
      <c r="C2643" s="1" t="s">
        <v>10</v>
      </c>
      <c r="D2643" s="6">
        <v>4.6914299999996998E-3</v>
      </c>
      <c r="E2643" s="6" t="s">
        <v>963</v>
      </c>
      <c r="F2643" s="6" t="s">
        <v>963</v>
      </c>
      <c r="G2643" s="6" t="s">
        <v>963</v>
      </c>
      <c r="H2643" s="6">
        <v>4.0120614747834998E-3</v>
      </c>
      <c r="I2643" s="6" t="s">
        <v>964</v>
      </c>
      <c r="J2643" s="6">
        <v>3.7767267009125999E-3</v>
      </c>
      <c r="K2643" s="6" t="s">
        <v>964</v>
      </c>
      <c r="L2643" s="1" t="s">
        <v>717</v>
      </c>
      <c r="M2643" s="1" t="s">
        <v>350</v>
      </c>
      <c r="N2643" s="1" t="s">
        <v>11</v>
      </c>
      <c r="O2643" s="1" t="s">
        <v>351</v>
      </c>
      <c r="P2643" s="1" t="s">
        <v>715</v>
      </c>
      <c r="Q2643" s="1" t="s">
        <v>698</v>
      </c>
      <c r="R2643" s="1" t="s">
        <v>934</v>
      </c>
    </row>
    <row r="2644" spans="1:18" hidden="1" x14ac:dyDescent="0.3">
      <c r="A2644" s="1" t="s">
        <v>497</v>
      </c>
      <c r="B2644" s="1">
        <v>24009</v>
      </c>
      <c r="C2644" s="1" t="s">
        <v>12</v>
      </c>
      <c r="D2644" s="6">
        <v>0.63514521999999995</v>
      </c>
      <c r="E2644" s="6" t="s">
        <v>963</v>
      </c>
      <c r="F2644" s="6" t="s">
        <v>963</v>
      </c>
      <c r="G2644" s="6" t="s">
        <v>963</v>
      </c>
      <c r="H2644" s="6">
        <v>0.66345710336170405</v>
      </c>
      <c r="I2644" s="6" t="s">
        <v>964</v>
      </c>
      <c r="J2644" s="6">
        <v>0.68933255759172796</v>
      </c>
      <c r="K2644" s="6" t="s">
        <v>964</v>
      </c>
      <c r="L2644" s="1" t="s">
        <v>699</v>
      </c>
      <c r="M2644" s="1" t="s">
        <v>350</v>
      </c>
      <c r="N2644" s="1" t="s">
        <v>11</v>
      </c>
      <c r="O2644" s="1" t="s">
        <v>351</v>
      </c>
      <c r="P2644" s="1" t="s">
        <v>697</v>
      </c>
      <c r="Q2644" s="1" t="s">
        <v>700</v>
      </c>
      <c r="R2644" s="1" t="s">
        <v>934</v>
      </c>
    </row>
    <row r="2645" spans="1:18" hidden="1" x14ac:dyDescent="0.3">
      <c r="A2645" s="1" t="s">
        <v>497</v>
      </c>
      <c r="B2645" s="1">
        <v>24009</v>
      </c>
      <c r="C2645" s="1" t="s">
        <v>10</v>
      </c>
      <c r="D2645" s="6">
        <v>11.423509340000001</v>
      </c>
      <c r="E2645" s="6" t="s">
        <v>963</v>
      </c>
      <c r="F2645" s="6" t="s">
        <v>963</v>
      </c>
      <c r="G2645" s="6" t="s">
        <v>963</v>
      </c>
      <c r="H2645" s="6">
        <v>10.2223219045287</v>
      </c>
      <c r="I2645" s="6" t="s">
        <v>964</v>
      </c>
      <c r="J2645" s="6">
        <v>9.9398849095674908</v>
      </c>
      <c r="K2645" s="6" t="s">
        <v>964</v>
      </c>
      <c r="L2645" s="1" t="s">
        <v>699</v>
      </c>
      <c r="M2645" s="1" t="s">
        <v>350</v>
      </c>
      <c r="N2645" s="1" t="s">
        <v>11</v>
      </c>
      <c r="O2645" s="1" t="s">
        <v>351</v>
      </c>
      <c r="P2645" s="1" t="s">
        <v>697</v>
      </c>
      <c r="Q2645" s="1" t="s">
        <v>700</v>
      </c>
      <c r="R2645" s="1" t="s">
        <v>934</v>
      </c>
    </row>
    <row r="2646" spans="1:18" hidden="1" x14ac:dyDescent="0.3">
      <c r="A2646" s="1" t="s">
        <v>497</v>
      </c>
      <c r="B2646" s="1">
        <v>24009</v>
      </c>
      <c r="C2646" s="1" t="s">
        <v>12</v>
      </c>
      <c r="D2646" s="6">
        <v>4.1003009999999999E-2</v>
      </c>
      <c r="E2646" s="6" t="s">
        <v>963</v>
      </c>
      <c r="F2646" s="6" t="s">
        <v>963</v>
      </c>
      <c r="G2646" s="6" t="s">
        <v>963</v>
      </c>
      <c r="H2646" s="6">
        <v>4.2830737581101203E-2</v>
      </c>
      <c r="I2646" s="6" t="s">
        <v>964</v>
      </c>
      <c r="J2646" s="6">
        <v>4.4501176836785498E-2</v>
      </c>
      <c r="K2646" s="6" t="s">
        <v>964</v>
      </c>
      <c r="L2646" s="1" t="s">
        <v>696</v>
      </c>
      <c r="M2646" s="1" t="s">
        <v>350</v>
      </c>
      <c r="N2646" s="1" t="s">
        <v>11</v>
      </c>
      <c r="O2646" s="1" t="s">
        <v>351</v>
      </c>
      <c r="P2646" s="1" t="s">
        <v>697</v>
      </c>
      <c r="Q2646" s="1" t="s">
        <v>698</v>
      </c>
      <c r="R2646" s="1" t="s">
        <v>934</v>
      </c>
    </row>
    <row r="2647" spans="1:18" hidden="1" x14ac:dyDescent="0.3">
      <c r="A2647" s="1" t="s">
        <v>497</v>
      </c>
      <c r="B2647" s="1">
        <v>24009</v>
      </c>
      <c r="C2647" s="1" t="s">
        <v>10</v>
      </c>
      <c r="D2647" s="6">
        <v>0.71154801000000001</v>
      </c>
      <c r="E2647" s="6" t="s">
        <v>963</v>
      </c>
      <c r="F2647" s="6" t="s">
        <v>963</v>
      </c>
      <c r="G2647" s="6" t="s">
        <v>963</v>
      </c>
      <c r="H2647" s="6">
        <v>0.63672839862595498</v>
      </c>
      <c r="I2647" s="6" t="s">
        <v>964</v>
      </c>
      <c r="J2647" s="6">
        <v>0.61913595170499303</v>
      </c>
      <c r="K2647" s="6" t="s">
        <v>964</v>
      </c>
      <c r="L2647" s="1" t="s">
        <v>696</v>
      </c>
      <c r="M2647" s="1" t="s">
        <v>350</v>
      </c>
      <c r="N2647" s="1" t="s">
        <v>11</v>
      </c>
      <c r="O2647" s="1" t="s">
        <v>351</v>
      </c>
      <c r="P2647" s="1" t="s">
        <v>697</v>
      </c>
      <c r="Q2647" s="1" t="s">
        <v>698</v>
      </c>
      <c r="R2647" s="1" t="s">
        <v>934</v>
      </c>
    </row>
    <row r="2648" spans="1:18" hidden="1" x14ac:dyDescent="0.3">
      <c r="A2648" s="1" t="s">
        <v>497</v>
      </c>
      <c r="B2648" s="1">
        <v>24009</v>
      </c>
      <c r="C2648" s="1" t="s">
        <v>12</v>
      </c>
      <c r="D2648" s="6">
        <v>1.9239599999999999E-3</v>
      </c>
      <c r="E2648" s="6" t="s">
        <v>963</v>
      </c>
      <c r="F2648" s="6" t="s">
        <v>963</v>
      </c>
      <c r="G2648" s="6" t="s">
        <v>963</v>
      </c>
      <c r="H2648" s="6">
        <v>1.9206497729488999E-3</v>
      </c>
      <c r="I2648" s="6" t="s">
        <v>964</v>
      </c>
      <c r="J2648" s="6">
        <v>1.9318806778133E-3</v>
      </c>
      <c r="K2648" s="6" t="s">
        <v>964</v>
      </c>
      <c r="L2648" s="1" t="s">
        <v>703</v>
      </c>
      <c r="M2648" s="1" t="s">
        <v>350</v>
      </c>
      <c r="N2648" s="1" t="s">
        <v>11</v>
      </c>
      <c r="O2648" s="1" t="s">
        <v>351</v>
      </c>
      <c r="P2648" s="1" t="s">
        <v>702</v>
      </c>
      <c r="Q2648" s="1" t="s">
        <v>355</v>
      </c>
      <c r="R2648" s="1" t="s">
        <v>934</v>
      </c>
    </row>
    <row r="2649" spans="1:18" hidden="1" x14ac:dyDescent="0.3">
      <c r="A2649" s="1" t="s">
        <v>497</v>
      </c>
      <c r="B2649" s="1">
        <v>24009</v>
      </c>
      <c r="C2649" s="1" t="s">
        <v>10</v>
      </c>
      <c r="D2649" s="6">
        <v>4.6586389999999998E-2</v>
      </c>
      <c r="E2649" s="6" t="s">
        <v>963</v>
      </c>
      <c r="F2649" s="6" t="s">
        <v>963</v>
      </c>
      <c r="G2649" s="6" t="s">
        <v>963</v>
      </c>
      <c r="H2649" s="6">
        <v>4.6506236811585798E-2</v>
      </c>
      <c r="I2649" s="6" t="s">
        <v>964</v>
      </c>
      <c r="J2649" s="6">
        <v>4.6778179738708001E-2</v>
      </c>
      <c r="K2649" s="6" t="s">
        <v>964</v>
      </c>
      <c r="L2649" s="1" t="s">
        <v>703</v>
      </c>
      <c r="M2649" s="1" t="s">
        <v>350</v>
      </c>
      <c r="N2649" s="1" t="s">
        <v>11</v>
      </c>
      <c r="O2649" s="1" t="s">
        <v>351</v>
      </c>
      <c r="P2649" s="1" t="s">
        <v>702</v>
      </c>
      <c r="Q2649" s="1" t="s">
        <v>355</v>
      </c>
      <c r="R2649" s="1" t="s">
        <v>934</v>
      </c>
    </row>
    <row r="2650" spans="1:18" hidden="1" x14ac:dyDescent="0.3">
      <c r="A2650" s="1" t="s">
        <v>497</v>
      </c>
      <c r="B2650" s="1">
        <v>24009</v>
      </c>
      <c r="C2650" s="1" t="s">
        <v>12</v>
      </c>
      <c r="D2650" s="6">
        <v>1.925996E-2</v>
      </c>
      <c r="E2650" s="6" t="s">
        <v>963</v>
      </c>
      <c r="F2650" s="6" t="s">
        <v>963</v>
      </c>
      <c r="G2650" s="6" t="s">
        <v>963</v>
      </c>
      <c r="H2650" s="6">
        <v>1.9226822699540898E-2</v>
      </c>
      <c r="I2650" s="6" t="s">
        <v>964</v>
      </c>
      <c r="J2650" s="6">
        <v>1.93392505974453E-2</v>
      </c>
      <c r="K2650" s="6" t="s">
        <v>964</v>
      </c>
      <c r="L2650" s="1" t="s">
        <v>701</v>
      </c>
      <c r="M2650" s="1" t="s">
        <v>350</v>
      </c>
      <c r="N2650" s="1" t="s">
        <v>11</v>
      </c>
      <c r="O2650" s="1" t="s">
        <v>351</v>
      </c>
      <c r="P2650" s="1" t="s">
        <v>702</v>
      </c>
      <c r="Q2650" s="1" t="s">
        <v>353</v>
      </c>
      <c r="R2650" s="1" t="s">
        <v>934</v>
      </c>
    </row>
    <row r="2651" spans="1:18" hidden="1" x14ac:dyDescent="0.3">
      <c r="A2651" s="1" t="s">
        <v>497</v>
      </c>
      <c r="B2651" s="1">
        <v>24009</v>
      </c>
      <c r="C2651" s="1" t="s">
        <v>10</v>
      </c>
      <c r="D2651" s="6">
        <v>0.66986394999999999</v>
      </c>
      <c r="E2651" s="6" t="s">
        <v>963</v>
      </c>
      <c r="F2651" s="6" t="s">
        <v>963</v>
      </c>
      <c r="G2651" s="6" t="s">
        <v>963</v>
      </c>
      <c r="H2651" s="6">
        <v>0.66871143031783398</v>
      </c>
      <c r="I2651" s="6" t="s">
        <v>964</v>
      </c>
      <c r="J2651" s="6">
        <v>0.67262168744092399</v>
      </c>
      <c r="K2651" s="6" t="s">
        <v>964</v>
      </c>
      <c r="L2651" s="1" t="s">
        <v>701</v>
      </c>
      <c r="M2651" s="1" t="s">
        <v>350</v>
      </c>
      <c r="N2651" s="1" t="s">
        <v>11</v>
      </c>
      <c r="O2651" s="1" t="s">
        <v>351</v>
      </c>
      <c r="P2651" s="1" t="s">
        <v>702</v>
      </c>
      <c r="Q2651" s="1" t="s">
        <v>353</v>
      </c>
      <c r="R2651" s="1" t="s">
        <v>934</v>
      </c>
    </row>
    <row r="2652" spans="1:18" hidden="1" x14ac:dyDescent="0.3">
      <c r="A2652" s="1" t="s">
        <v>497</v>
      </c>
      <c r="B2652" s="1">
        <v>24009</v>
      </c>
      <c r="C2652" s="1" t="s">
        <v>12</v>
      </c>
      <c r="D2652" s="6">
        <v>0.47509455</v>
      </c>
      <c r="E2652" s="6" t="s">
        <v>963</v>
      </c>
      <c r="F2652" s="6" t="s">
        <v>963</v>
      </c>
      <c r="G2652" s="6" t="s">
        <v>963</v>
      </c>
      <c r="H2652" s="6">
        <v>0.58639708767887999</v>
      </c>
      <c r="I2652" s="6" t="s">
        <v>964</v>
      </c>
      <c r="J2652" s="6">
        <v>0.67036049761545302</v>
      </c>
      <c r="K2652" s="6" t="s">
        <v>964</v>
      </c>
      <c r="L2652" s="1" t="s">
        <v>706</v>
      </c>
      <c r="M2652" s="1" t="s">
        <v>350</v>
      </c>
      <c r="N2652" s="1" t="s">
        <v>11</v>
      </c>
      <c r="O2652" s="1" t="s">
        <v>351</v>
      </c>
      <c r="P2652" s="1" t="s">
        <v>705</v>
      </c>
      <c r="Q2652" s="1" t="s">
        <v>700</v>
      </c>
      <c r="R2652" s="1" t="s">
        <v>934</v>
      </c>
    </row>
    <row r="2653" spans="1:18" hidden="1" x14ac:dyDescent="0.3">
      <c r="A2653" s="1" t="s">
        <v>497</v>
      </c>
      <c r="B2653" s="1">
        <v>24009</v>
      </c>
      <c r="C2653" s="1" t="s">
        <v>10</v>
      </c>
      <c r="D2653" s="6">
        <v>8.6773497800000001</v>
      </c>
      <c r="E2653" s="6" t="s">
        <v>963</v>
      </c>
      <c r="F2653" s="6" t="s">
        <v>963</v>
      </c>
      <c r="G2653" s="6" t="s">
        <v>963</v>
      </c>
      <c r="H2653" s="6">
        <v>9.1750630597111797</v>
      </c>
      <c r="I2653" s="6" t="s">
        <v>964</v>
      </c>
      <c r="J2653" s="6">
        <v>9.8161577259331896</v>
      </c>
      <c r="K2653" s="6" t="s">
        <v>964</v>
      </c>
      <c r="L2653" s="1" t="s">
        <v>706</v>
      </c>
      <c r="M2653" s="1" t="s">
        <v>350</v>
      </c>
      <c r="N2653" s="1" t="s">
        <v>11</v>
      </c>
      <c r="O2653" s="1" t="s">
        <v>351</v>
      </c>
      <c r="P2653" s="1" t="s">
        <v>705</v>
      </c>
      <c r="Q2653" s="1" t="s">
        <v>700</v>
      </c>
      <c r="R2653" s="1" t="s">
        <v>934</v>
      </c>
    </row>
    <row r="2654" spans="1:18" hidden="1" x14ac:dyDescent="0.3">
      <c r="A2654" s="1" t="s">
        <v>497</v>
      </c>
      <c r="B2654" s="1">
        <v>24009</v>
      </c>
      <c r="C2654" s="1" t="s">
        <v>12</v>
      </c>
      <c r="D2654" s="6">
        <v>3.5982840000000002E-2</v>
      </c>
      <c r="E2654" s="6" t="s">
        <v>963</v>
      </c>
      <c r="F2654" s="6" t="s">
        <v>963</v>
      </c>
      <c r="G2654" s="6" t="s">
        <v>963</v>
      </c>
      <c r="H2654" s="6">
        <v>4.4412701813597001E-2</v>
      </c>
      <c r="I2654" s="6" t="s">
        <v>964</v>
      </c>
      <c r="J2654" s="6">
        <v>5.0771945348598801E-2</v>
      </c>
      <c r="K2654" s="6" t="s">
        <v>964</v>
      </c>
      <c r="L2654" s="1" t="s">
        <v>704</v>
      </c>
      <c r="M2654" s="1" t="s">
        <v>350</v>
      </c>
      <c r="N2654" s="1" t="s">
        <v>11</v>
      </c>
      <c r="O2654" s="1" t="s">
        <v>351</v>
      </c>
      <c r="P2654" s="1" t="s">
        <v>705</v>
      </c>
      <c r="Q2654" s="1" t="s">
        <v>698</v>
      </c>
      <c r="R2654" s="1" t="s">
        <v>934</v>
      </c>
    </row>
    <row r="2655" spans="1:18" hidden="1" x14ac:dyDescent="0.3">
      <c r="A2655" s="1" t="s">
        <v>497</v>
      </c>
      <c r="B2655" s="1">
        <v>24009</v>
      </c>
      <c r="C2655" s="1" t="s">
        <v>10</v>
      </c>
      <c r="D2655" s="6">
        <v>0.71093859999999998</v>
      </c>
      <c r="E2655" s="6" t="s">
        <v>963</v>
      </c>
      <c r="F2655" s="6" t="s">
        <v>963</v>
      </c>
      <c r="G2655" s="6" t="s">
        <v>963</v>
      </c>
      <c r="H2655" s="6">
        <v>0.75171644015285799</v>
      </c>
      <c r="I2655" s="6" t="s">
        <v>964</v>
      </c>
      <c r="J2655" s="6">
        <v>0.804241572367978</v>
      </c>
      <c r="K2655" s="6" t="s">
        <v>964</v>
      </c>
      <c r="L2655" s="1" t="s">
        <v>704</v>
      </c>
      <c r="M2655" s="1" t="s">
        <v>350</v>
      </c>
      <c r="N2655" s="1" t="s">
        <v>11</v>
      </c>
      <c r="O2655" s="1" t="s">
        <v>351</v>
      </c>
      <c r="P2655" s="1" t="s">
        <v>705</v>
      </c>
      <c r="Q2655" s="1" t="s">
        <v>698</v>
      </c>
      <c r="R2655" s="1" t="s">
        <v>934</v>
      </c>
    </row>
    <row r="2656" spans="1:18" hidden="1" x14ac:dyDescent="0.3">
      <c r="A2656" s="1" t="s">
        <v>497</v>
      </c>
      <c r="B2656" s="1">
        <v>24033</v>
      </c>
      <c r="C2656" s="1" t="s">
        <v>12</v>
      </c>
      <c r="D2656" s="6">
        <v>8.4427199999999002E-3</v>
      </c>
      <c r="E2656" s="6" t="s">
        <v>963</v>
      </c>
      <c r="F2656" s="6" t="s">
        <v>963</v>
      </c>
      <c r="G2656" s="6" t="s">
        <v>963</v>
      </c>
      <c r="H2656" s="6">
        <v>1.01463431960404E-2</v>
      </c>
      <c r="I2656" s="6" t="s">
        <v>964</v>
      </c>
      <c r="J2656" s="6">
        <v>1.12981721048538E-2</v>
      </c>
      <c r="K2656" s="6" t="s">
        <v>964</v>
      </c>
      <c r="L2656" s="1" t="s">
        <v>354</v>
      </c>
      <c r="M2656" s="1" t="s">
        <v>350</v>
      </c>
      <c r="N2656" s="1" t="s">
        <v>11</v>
      </c>
      <c r="O2656" s="1" t="s">
        <v>351</v>
      </c>
      <c r="P2656" s="1" t="s">
        <v>352</v>
      </c>
      <c r="Q2656" s="1" t="s">
        <v>355</v>
      </c>
      <c r="R2656" s="1" t="s">
        <v>934</v>
      </c>
    </row>
    <row r="2657" spans="1:18" hidden="1" x14ac:dyDescent="0.3">
      <c r="A2657" s="1" t="s">
        <v>811</v>
      </c>
      <c r="B2657" s="1">
        <v>51510</v>
      </c>
      <c r="C2657" s="1" t="s">
        <v>12</v>
      </c>
      <c r="D2657" s="6">
        <v>1.045512E-2</v>
      </c>
      <c r="E2657" s="6" t="s">
        <v>963</v>
      </c>
      <c r="F2657" s="6" t="s">
        <v>963</v>
      </c>
      <c r="G2657" s="6" t="s">
        <v>963</v>
      </c>
      <c r="H2657" s="6">
        <v>1.2564817461172001E-2</v>
      </c>
      <c r="I2657" s="6" t="s">
        <v>964</v>
      </c>
      <c r="J2657" s="6">
        <v>1.39911953892703E-2</v>
      </c>
      <c r="K2657" s="6" t="s">
        <v>964</v>
      </c>
      <c r="L2657" s="1" t="s">
        <v>354</v>
      </c>
      <c r="M2657" s="1" t="s">
        <v>350</v>
      </c>
      <c r="N2657" s="1" t="s">
        <v>11</v>
      </c>
      <c r="O2657" s="1" t="s">
        <v>351</v>
      </c>
      <c r="P2657" s="1" t="s">
        <v>352</v>
      </c>
      <c r="Q2657" s="1" t="s">
        <v>355</v>
      </c>
      <c r="R2657" s="1" t="s">
        <v>934</v>
      </c>
    </row>
    <row r="2658" spans="1:18" hidden="1" x14ac:dyDescent="0.3">
      <c r="A2658" s="1" t="s">
        <v>497</v>
      </c>
      <c r="B2658" s="1">
        <v>24017</v>
      </c>
      <c r="C2658" s="1" t="s">
        <v>12</v>
      </c>
      <c r="D2658" s="6">
        <v>1.7333359999999898E-2</v>
      </c>
      <c r="E2658" s="6" t="s">
        <v>963</v>
      </c>
      <c r="F2658" s="6" t="s">
        <v>963</v>
      </c>
      <c r="G2658" s="6" t="s">
        <v>963</v>
      </c>
      <c r="H2658" s="6">
        <v>2.0830990403627601E-2</v>
      </c>
      <c r="I2658" s="6" t="s">
        <v>964</v>
      </c>
      <c r="J2658" s="6">
        <v>2.3195757343058399E-2</v>
      </c>
      <c r="K2658" s="6" t="s">
        <v>964</v>
      </c>
      <c r="L2658" s="1" t="s">
        <v>354</v>
      </c>
      <c r="M2658" s="1" t="s">
        <v>350</v>
      </c>
      <c r="N2658" s="1" t="s">
        <v>11</v>
      </c>
      <c r="O2658" s="1" t="s">
        <v>351</v>
      </c>
      <c r="P2658" s="1" t="s">
        <v>352</v>
      </c>
      <c r="Q2658" s="1" t="s">
        <v>355</v>
      </c>
      <c r="R2658" s="1" t="s">
        <v>934</v>
      </c>
    </row>
    <row r="2659" spans="1:18" hidden="1" x14ac:dyDescent="0.3">
      <c r="A2659" s="1" t="s">
        <v>811</v>
      </c>
      <c r="B2659" s="1">
        <v>51510</v>
      </c>
      <c r="C2659" s="1" t="s">
        <v>10</v>
      </c>
      <c r="D2659" s="6">
        <v>8.7460309999999999E-2</v>
      </c>
      <c r="E2659" s="6" t="s">
        <v>963</v>
      </c>
      <c r="F2659" s="6" t="s">
        <v>963</v>
      </c>
      <c r="G2659" s="6" t="s">
        <v>963</v>
      </c>
      <c r="H2659" s="6">
        <v>0.105108581273818</v>
      </c>
      <c r="I2659" s="6" t="s">
        <v>964</v>
      </c>
      <c r="J2659" s="6">
        <v>0.11704067347062</v>
      </c>
      <c r="K2659" s="6" t="s">
        <v>964</v>
      </c>
      <c r="L2659" s="1" t="s">
        <v>354</v>
      </c>
      <c r="M2659" s="1" t="s">
        <v>350</v>
      </c>
      <c r="N2659" s="1" t="s">
        <v>11</v>
      </c>
      <c r="O2659" s="1" t="s">
        <v>351</v>
      </c>
      <c r="P2659" s="1" t="s">
        <v>352</v>
      </c>
      <c r="Q2659" s="1" t="s">
        <v>355</v>
      </c>
      <c r="R2659" s="1" t="s">
        <v>934</v>
      </c>
    </row>
    <row r="2660" spans="1:18" hidden="1" x14ac:dyDescent="0.3">
      <c r="A2660" s="1" t="s">
        <v>9</v>
      </c>
      <c r="B2660" s="1">
        <v>11001</v>
      </c>
      <c r="C2660" s="1" t="s">
        <v>12</v>
      </c>
      <c r="D2660" s="6">
        <v>0.13827913</v>
      </c>
      <c r="E2660" s="6" t="s">
        <v>963</v>
      </c>
      <c r="F2660" s="6" t="s">
        <v>963</v>
      </c>
      <c r="G2660" s="6" t="s">
        <v>963</v>
      </c>
      <c r="H2660" s="6">
        <v>0.16618193068464801</v>
      </c>
      <c r="I2660" s="6" t="s">
        <v>964</v>
      </c>
      <c r="J2660" s="6">
        <v>0.18504716599028101</v>
      </c>
      <c r="K2660" s="6" t="s">
        <v>964</v>
      </c>
      <c r="L2660" s="1" t="s">
        <v>354</v>
      </c>
      <c r="M2660" s="1" t="s">
        <v>350</v>
      </c>
      <c r="N2660" s="1" t="s">
        <v>11</v>
      </c>
      <c r="O2660" s="1" t="s">
        <v>351</v>
      </c>
      <c r="P2660" s="1" t="s">
        <v>352</v>
      </c>
      <c r="Q2660" s="1" t="s">
        <v>355</v>
      </c>
      <c r="R2660" s="1" t="s">
        <v>934</v>
      </c>
    </row>
    <row r="2661" spans="1:18" hidden="1" x14ac:dyDescent="0.3">
      <c r="A2661" s="1" t="s">
        <v>497</v>
      </c>
      <c r="B2661" s="1">
        <v>24033</v>
      </c>
      <c r="C2661" s="1" t="s">
        <v>10</v>
      </c>
      <c r="D2661" s="6">
        <v>0.21783770999999999</v>
      </c>
      <c r="E2661" s="6" t="s">
        <v>963</v>
      </c>
      <c r="F2661" s="6" t="s">
        <v>963</v>
      </c>
      <c r="G2661" s="6" t="s">
        <v>963</v>
      </c>
      <c r="H2661" s="6">
        <v>0.26179432300248501</v>
      </c>
      <c r="I2661" s="6" t="s">
        <v>964</v>
      </c>
      <c r="J2661" s="6">
        <v>0.29151362813255199</v>
      </c>
      <c r="K2661" s="6" t="s">
        <v>964</v>
      </c>
      <c r="L2661" s="1" t="s">
        <v>354</v>
      </c>
      <c r="M2661" s="1" t="s">
        <v>350</v>
      </c>
      <c r="N2661" s="1" t="s">
        <v>11</v>
      </c>
      <c r="O2661" s="1" t="s">
        <v>351</v>
      </c>
      <c r="P2661" s="1" t="s">
        <v>352</v>
      </c>
      <c r="Q2661" s="1" t="s">
        <v>355</v>
      </c>
      <c r="R2661" s="1" t="s">
        <v>934</v>
      </c>
    </row>
    <row r="2662" spans="1:18" hidden="1" x14ac:dyDescent="0.3">
      <c r="A2662" s="1" t="s">
        <v>497</v>
      </c>
      <c r="B2662" s="1">
        <v>24009</v>
      </c>
      <c r="C2662" s="1" t="s">
        <v>12</v>
      </c>
      <c r="D2662" s="6">
        <v>0.33848339999999999</v>
      </c>
      <c r="E2662" s="6" t="s">
        <v>963</v>
      </c>
      <c r="F2662" s="6" t="s">
        <v>963</v>
      </c>
      <c r="G2662" s="6" t="s">
        <v>963</v>
      </c>
      <c r="H2662" s="6">
        <v>0.40678463132291998</v>
      </c>
      <c r="I2662" s="6" t="s">
        <v>964</v>
      </c>
      <c r="J2662" s="6">
        <v>0.45296346530929699</v>
      </c>
      <c r="K2662" s="6" t="s">
        <v>964</v>
      </c>
      <c r="L2662" s="1" t="s">
        <v>354</v>
      </c>
      <c r="M2662" s="1" t="s">
        <v>350</v>
      </c>
      <c r="N2662" s="1" t="s">
        <v>11</v>
      </c>
      <c r="O2662" s="1" t="s">
        <v>351</v>
      </c>
      <c r="P2662" s="1" t="s">
        <v>352</v>
      </c>
      <c r="Q2662" s="1" t="s">
        <v>355</v>
      </c>
      <c r="R2662" s="1" t="s">
        <v>934</v>
      </c>
    </row>
    <row r="2663" spans="1:18" hidden="1" x14ac:dyDescent="0.3">
      <c r="A2663" s="1" t="s">
        <v>497</v>
      </c>
      <c r="B2663" s="1">
        <v>24017</v>
      </c>
      <c r="C2663" s="1" t="s">
        <v>10</v>
      </c>
      <c r="D2663" s="6">
        <v>0.55096743999999997</v>
      </c>
      <c r="E2663" s="6" t="s">
        <v>963</v>
      </c>
      <c r="F2663" s="6" t="s">
        <v>963</v>
      </c>
      <c r="G2663" s="6" t="s">
        <v>963</v>
      </c>
      <c r="H2663" s="6">
        <v>0.66214498835491797</v>
      </c>
      <c r="I2663" s="6" t="s">
        <v>964</v>
      </c>
      <c r="J2663" s="6">
        <v>0.73731273349000903</v>
      </c>
      <c r="K2663" s="6" t="s">
        <v>964</v>
      </c>
      <c r="L2663" s="1" t="s">
        <v>354</v>
      </c>
      <c r="M2663" s="1" t="s">
        <v>350</v>
      </c>
      <c r="N2663" s="1" t="s">
        <v>11</v>
      </c>
      <c r="O2663" s="1" t="s">
        <v>351</v>
      </c>
      <c r="P2663" s="1" t="s">
        <v>352</v>
      </c>
      <c r="Q2663" s="1" t="s">
        <v>355</v>
      </c>
      <c r="R2663" s="1" t="s">
        <v>934</v>
      </c>
    </row>
    <row r="2664" spans="1:18" hidden="1" x14ac:dyDescent="0.3">
      <c r="A2664" s="1" t="s">
        <v>9</v>
      </c>
      <c r="B2664" s="1">
        <v>11001</v>
      </c>
      <c r="C2664" s="1" t="s">
        <v>10</v>
      </c>
      <c r="D2664" s="6">
        <v>3.23515117</v>
      </c>
      <c r="E2664" s="6" t="s">
        <v>963</v>
      </c>
      <c r="F2664" s="6" t="s">
        <v>963</v>
      </c>
      <c r="G2664" s="6" t="s">
        <v>963</v>
      </c>
      <c r="H2664" s="6">
        <v>3.8879595748635398</v>
      </c>
      <c r="I2664" s="6" t="s">
        <v>964</v>
      </c>
      <c r="J2664" s="6">
        <v>4.3293268880028597</v>
      </c>
      <c r="K2664" s="6" t="s">
        <v>964</v>
      </c>
      <c r="L2664" s="1" t="s">
        <v>354</v>
      </c>
      <c r="M2664" s="1" t="s">
        <v>350</v>
      </c>
      <c r="N2664" s="1" t="s">
        <v>11</v>
      </c>
      <c r="O2664" s="1" t="s">
        <v>351</v>
      </c>
      <c r="P2664" s="1" t="s">
        <v>352</v>
      </c>
      <c r="Q2664" s="1" t="s">
        <v>355</v>
      </c>
      <c r="R2664" s="1" t="s">
        <v>934</v>
      </c>
    </row>
    <row r="2665" spans="1:18" hidden="1" x14ac:dyDescent="0.3">
      <c r="A2665" s="1" t="s">
        <v>497</v>
      </c>
      <c r="B2665" s="1">
        <v>24009</v>
      </c>
      <c r="C2665" s="1" t="s">
        <v>10</v>
      </c>
      <c r="D2665" s="6">
        <v>10.98733871</v>
      </c>
      <c r="E2665" s="6" t="s">
        <v>963</v>
      </c>
      <c r="F2665" s="6" t="s">
        <v>963</v>
      </c>
      <c r="G2665" s="6" t="s">
        <v>963</v>
      </c>
      <c r="H2665" s="6">
        <v>13.204430487189001</v>
      </c>
      <c r="I2665" s="6" t="s">
        <v>964</v>
      </c>
      <c r="J2665" s="6">
        <v>14.7034182964618</v>
      </c>
      <c r="K2665" s="6" t="s">
        <v>964</v>
      </c>
      <c r="L2665" s="1" t="s">
        <v>354</v>
      </c>
      <c r="M2665" s="1" t="s">
        <v>350</v>
      </c>
      <c r="N2665" s="1" t="s">
        <v>11</v>
      </c>
      <c r="O2665" s="1" t="s">
        <v>351</v>
      </c>
      <c r="P2665" s="1" t="s">
        <v>352</v>
      </c>
      <c r="Q2665" s="1" t="s">
        <v>355</v>
      </c>
      <c r="R2665" s="1" t="s">
        <v>934</v>
      </c>
    </row>
    <row r="2666" spans="1:18" hidden="1" x14ac:dyDescent="0.3">
      <c r="A2666" s="1" t="s">
        <v>497</v>
      </c>
      <c r="B2666" s="1">
        <v>24017</v>
      </c>
      <c r="C2666" s="1" t="s">
        <v>12</v>
      </c>
      <c r="D2666" s="6">
        <v>8.0627199999999E-3</v>
      </c>
      <c r="E2666" s="6" t="s">
        <v>963</v>
      </c>
      <c r="F2666" s="6" t="s">
        <v>963</v>
      </c>
      <c r="G2666" s="6" t="s">
        <v>963</v>
      </c>
      <c r="H2666" s="6">
        <v>9.6896644936201003E-3</v>
      </c>
      <c r="I2666" s="6" t="s">
        <v>964</v>
      </c>
      <c r="J2666" s="6">
        <v>1.07896505146735E-2</v>
      </c>
      <c r="K2666" s="6" t="s">
        <v>964</v>
      </c>
      <c r="L2666" s="1" t="s">
        <v>349</v>
      </c>
      <c r="M2666" s="1" t="s">
        <v>350</v>
      </c>
      <c r="N2666" s="1" t="s">
        <v>11</v>
      </c>
      <c r="O2666" s="1" t="s">
        <v>351</v>
      </c>
      <c r="P2666" s="1" t="s">
        <v>352</v>
      </c>
      <c r="Q2666" s="1" t="s">
        <v>353</v>
      </c>
      <c r="R2666" s="1" t="s">
        <v>934</v>
      </c>
    </row>
    <row r="2667" spans="1:18" hidden="1" x14ac:dyDescent="0.3">
      <c r="A2667" s="1" t="s">
        <v>497</v>
      </c>
      <c r="B2667" s="1">
        <v>24033</v>
      </c>
      <c r="C2667" s="1" t="s">
        <v>12</v>
      </c>
      <c r="D2667" s="6">
        <v>1.2004839999999999E-2</v>
      </c>
      <c r="E2667" s="6" t="s">
        <v>963</v>
      </c>
      <c r="F2667" s="6" t="s">
        <v>963</v>
      </c>
      <c r="G2667" s="6" t="s">
        <v>963</v>
      </c>
      <c r="H2667" s="6">
        <v>1.4427249352525401E-2</v>
      </c>
      <c r="I2667" s="6" t="s">
        <v>964</v>
      </c>
      <c r="J2667" s="6">
        <v>1.6065053491201201E-2</v>
      </c>
      <c r="K2667" s="6" t="s">
        <v>964</v>
      </c>
      <c r="L2667" s="1" t="s">
        <v>349</v>
      </c>
      <c r="M2667" s="1" t="s">
        <v>350</v>
      </c>
      <c r="N2667" s="1" t="s">
        <v>11</v>
      </c>
      <c r="O2667" s="1" t="s">
        <v>351</v>
      </c>
      <c r="P2667" s="1" t="s">
        <v>352</v>
      </c>
      <c r="Q2667" s="1" t="s">
        <v>353</v>
      </c>
      <c r="R2667" s="1" t="s">
        <v>934</v>
      </c>
    </row>
    <row r="2668" spans="1:18" hidden="1" x14ac:dyDescent="0.3">
      <c r="A2668" s="1" t="s">
        <v>811</v>
      </c>
      <c r="B2668" s="1">
        <v>51510</v>
      </c>
      <c r="C2668" s="1" t="s">
        <v>12</v>
      </c>
      <c r="D2668" s="6">
        <v>0.10045424999999999</v>
      </c>
      <c r="E2668" s="6" t="s">
        <v>963</v>
      </c>
      <c r="F2668" s="6" t="s">
        <v>963</v>
      </c>
      <c r="G2668" s="6" t="s">
        <v>963</v>
      </c>
      <c r="H2668" s="6">
        <v>0.120724517217301</v>
      </c>
      <c r="I2668" s="6" t="s">
        <v>964</v>
      </c>
      <c r="J2668" s="6">
        <v>0.13442935513247201</v>
      </c>
      <c r="K2668" s="6" t="s">
        <v>964</v>
      </c>
      <c r="L2668" s="1" t="s">
        <v>349</v>
      </c>
      <c r="M2668" s="1" t="s">
        <v>350</v>
      </c>
      <c r="N2668" s="1" t="s">
        <v>11</v>
      </c>
      <c r="O2668" s="1" t="s">
        <v>351</v>
      </c>
      <c r="P2668" s="1" t="s">
        <v>352</v>
      </c>
      <c r="Q2668" s="1" t="s">
        <v>353</v>
      </c>
      <c r="R2668" s="1" t="s">
        <v>934</v>
      </c>
    </row>
    <row r="2669" spans="1:18" hidden="1" x14ac:dyDescent="0.3">
      <c r="A2669" s="1" t="s">
        <v>497</v>
      </c>
      <c r="B2669" s="1">
        <v>24017</v>
      </c>
      <c r="C2669" s="1" t="s">
        <v>10</v>
      </c>
      <c r="D2669" s="6">
        <v>0.26195123999999997</v>
      </c>
      <c r="E2669" s="6" t="s">
        <v>963</v>
      </c>
      <c r="F2669" s="6" t="s">
        <v>963</v>
      </c>
      <c r="G2669" s="6" t="s">
        <v>963</v>
      </c>
      <c r="H2669" s="6">
        <v>0.31480934836976299</v>
      </c>
      <c r="I2669" s="6" t="s">
        <v>964</v>
      </c>
      <c r="J2669" s="6">
        <v>0.35054700293269098</v>
      </c>
      <c r="K2669" s="6" t="s">
        <v>964</v>
      </c>
      <c r="L2669" s="1" t="s">
        <v>349</v>
      </c>
      <c r="M2669" s="1" t="s">
        <v>350</v>
      </c>
      <c r="N2669" s="1" t="s">
        <v>11</v>
      </c>
      <c r="O2669" s="1" t="s">
        <v>351</v>
      </c>
      <c r="P2669" s="1" t="s">
        <v>352</v>
      </c>
      <c r="Q2669" s="1" t="s">
        <v>353</v>
      </c>
      <c r="R2669" s="1" t="s">
        <v>934</v>
      </c>
    </row>
    <row r="2670" spans="1:18" hidden="1" x14ac:dyDescent="0.3">
      <c r="A2670" s="1" t="s">
        <v>497</v>
      </c>
      <c r="B2670" s="1">
        <v>24033</v>
      </c>
      <c r="C2670" s="1" t="s">
        <v>10</v>
      </c>
      <c r="D2670" s="6">
        <v>0.39002747999999998</v>
      </c>
      <c r="E2670" s="6" t="s">
        <v>963</v>
      </c>
      <c r="F2670" s="6" t="s">
        <v>963</v>
      </c>
      <c r="G2670" s="6" t="s">
        <v>963</v>
      </c>
      <c r="H2670" s="6">
        <v>0.46872958809090098</v>
      </c>
      <c r="I2670" s="6" t="s">
        <v>964</v>
      </c>
      <c r="J2670" s="6">
        <v>0.52194051143025799</v>
      </c>
      <c r="K2670" s="6" t="s">
        <v>964</v>
      </c>
      <c r="L2670" s="1" t="s">
        <v>349</v>
      </c>
      <c r="M2670" s="1" t="s">
        <v>350</v>
      </c>
      <c r="N2670" s="1" t="s">
        <v>11</v>
      </c>
      <c r="O2670" s="1" t="s">
        <v>351</v>
      </c>
      <c r="P2670" s="1" t="s">
        <v>352</v>
      </c>
      <c r="Q2670" s="1" t="s">
        <v>353</v>
      </c>
      <c r="R2670" s="1" t="s">
        <v>934</v>
      </c>
    </row>
    <row r="2671" spans="1:18" hidden="1" x14ac:dyDescent="0.3">
      <c r="A2671" s="1" t="s">
        <v>497</v>
      </c>
      <c r="B2671" s="1">
        <v>24009</v>
      </c>
      <c r="C2671" s="1" t="s">
        <v>12</v>
      </c>
      <c r="D2671" s="6">
        <v>0.39323433000000002</v>
      </c>
      <c r="E2671" s="6" t="s">
        <v>963</v>
      </c>
      <c r="F2671" s="6" t="s">
        <v>963</v>
      </c>
      <c r="G2671" s="6" t="s">
        <v>963</v>
      </c>
      <c r="H2671" s="6">
        <v>0.47258353571420503</v>
      </c>
      <c r="I2671" s="6" t="s">
        <v>964</v>
      </c>
      <c r="J2671" s="6">
        <v>0.52623196527622895</v>
      </c>
      <c r="K2671" s="6" t="s">
        <v>964</v>
      </c>
      <c r="L2671" s="1" t="s">
        <v>349</v>
      </c>
      <c r="M2671" s="1" t="s">
        <v>350</v>
      </c>
      <c r="N2671" s="1" t="s">
        <v>11</v>
      </c>
      <c r="O2671" s="1" t="s">
        <v>351</v>
      </c>
      <c r="P2671" s="1" t="s">
        <v>352</v>
      </c>
      <c r="Q2671" s="1" t="s">
        <v>353</v>
      </c>
      <c r="R2671" s="1" t="s">
        <v>934</v>
      </c>
    </row>
    <row r="2672" spans="1:18" hidden="1" x14ac:dyDescent="0.3">
      <c r="A2672" s="1" t="s">
        <v>9</v>
      </c>
      <c r="B2672" s="1">
        <v>11001</v>
      </c>
      <c r="C2672" s="1" t="s">
        <v>12</v>
      </c>
      <c r="D2672" s="6">
        <v>1.4164631299999999</v>
      </c>
      <c r="E2672" s="6" t="s">
        <v>963</v>
      </c>
      <c r="F2672" s="6" t="s">
        <v>963</v>
      </c>
      <c r="G2672" s="6" t="s">
        <v>963</v>
      </c>
      <c r="H2672" s="6">
        <v>1.7022856427215001</v>
      </c>
      <c r="I2672" s="6" t="s">
        <v>964</v>
      </c>
      <c r="J2672" s="6">
        <v>1.8955317981551001</v>
      </c>
      <c r="K2672" s="6" t="s">
        <v>964</v>
      </c>
      <c r="L2672" s="1" t="s">
        <v>349</v>
      </c>
      <c r="M2672" s="1" t="s">
        <v>350</v>
      </c>
      <c r="N2672" s="1" t="s">
        <v>11</v>
      </c>
      <c r="O2672" s="1" t="s">
        <v>351</v>
      </c>
      <c r="P2672" s="1" t="s">
        <v>352</v>
      </c>
      <c r="Q2672" s="1" t="s">
        <v>353</v>
      </c>
      <c r="R2672" s="1" t="s">
        <v>934</v>
      </c>
    </row>
    <row r="2673" spans="1:18" hidden="1" x14ac:dyDescent="0.3">
      <c r="A2673" s="1" t="s">
        <v>811</v>
      </c>
      <c r="B2673" s="1">
        <v>51510</v>
      </c>
      <c r="C2673" s="1" t="s">
        <v>10</v>
      </c>
      <c r="D2673" s="6">
        <v>3.2636753700000001</v>
      </c>
      <c r="E2673" s="6" t="s">
        <v>963</v>
      </c>
      <c r="F2673" s="6" t="s">
        <v>963</v>
      </c>
      <c r="G2673" s="6" t="s">
        <v>963</v>
      </c>
      <c r="H2673" s="6">
        <v>3.9222395607676699</v>
      </c>
      <c r="I2673" s="6" t="s">
        <v>964</v>
      </c>
      <c r="J2673" s="6">
        <v>4.3674983920623696</v>
      </c>
      <c r="K2673" s="6" t="s">
        <v>964</v>
      </c>
      <c r="L2673" s="1" t="s">
        <v>349</v>
      </c>
      <c r="M2673" s="1" t="s">
        <v>350</v>
      </c>
      <c r="N2673" s="1" t="s">
        <v>11</v>
      </c>
      <c r="O2673" s="1" t="s">
        <v>351</v>
      </c>
      <c r="P2673" s="1" t="s">
        <v>352</v>
      </c>
      <c r="Q2673" s="1" t="s">
        <v>353</v>
      </c>
      <c r="R2673" s="1" t="s">
        <v>934</v>
      </c>
    </row>
    <row r="2674" spans="1:18" hidden="1" x14ac:dyDescent="0.3">
      <c r="A2674" s="1" t="s">
        <v>497</v>
      </c>
      <c r="B2674" s="1">
        <v>24009</v>
      </c>
      <c r="C2674" s="1" t="s">
        <v>10</v>
      </c>
      <c r="D2674" s="6">
        <v>12.7734439</v>
      </c>
      <c r="E2674" s="6" t="s">
        <v>963</v>
      </c>
      <c r="F2674" s="6" t="s">
        <v>963</v>
      </c>
      <c r="G2674" s="6" t="s">
        <v>963</v>
      </c>
      <c r="H2674" s="6">
        <v>15.3509468044386</v>
      </c>
      <c r="I2674" s="6" t="s">
        <v>964</v>
      </c>
      <c r="J2674" s="6">
        <v>17.0936105371132</v>
      </c>
      <c r="K2674" s="6" t="s">
        <v>964</v>
      </c>
      <c r="L2674" s="1" t="s">
        <v>349</v>
      </c>
      <c r="M2674" s="1" t="s">
        <v>350</v>
      </c>
      <c r="N2674" s="1" t="s">
        <v>11</v>
      </c>
      <c r="O2674" s="1" t="s">
        <v>351</v>
      </c>
      <c r="P2674" s="1" t="s">
        <v>352</v>
      </c>
      <c r="Q2674" s="1" t="s">
        <v>353</v>
      </c>
      <c r="R2674" s="1" t="s">
        <v>934</v>
      </c>
    </row>
    <row r="2675" spans="1:18" hidden="1" x14ac:dyDescent="0.3">
      <c r="A2675" s="1" t="s">
        <v>9</v>
      </c>
      <c r="B2675" s="1">
        <v>11001</v>
      </c>
      <c r="C2675" s="1" t="s">
        <v>10</v>
      </c>
      <c r="D2675" s="6">
        <v>46.019713609999997</v>
      </c>
      <c r="E2675" s="6" t="s">
        <v>963</v>
      </c>
      <c r="F2675" s="6" t="s">
        <v>963</v>
      </c>
      <c r="G2675" s="6" t="s">
        <v>963</v>
      </c>
      <c r="H2675" s="6">
        <v>55.305850255670599</v>
      </c>
      <c r="I2675" s="6" t="s">
        <v>964</v>
      </c>
      <c r="J2675" s="6">
        <v>61.584257748908897</v>
      </c>
      <c r="K2675" s="6" t="s">
        <v>964</v>
      </c>
      <c r="L2675" s="1" t="s">
        <v>349</v>
      </c>
      <c r="M2675" s="1" t="s">
        <v>350</v>
      </c>
      <c r="N2675" s="1" t="s">
        <v>11</v>
      </c>
      <c r="O2675" s="1" t="s">
        <v>351</v>
      </c>
      <c r="P2675" s="1" t="s">
        <v>352</v>
      </c>
      <c r="Q2675" s="1" t="s">
        <v>353</v>
      </c>
      <c r="R2675" s="1" t="s">
        <v>934</v>
      </c>
    </row>
    <row r="2676" spans="1:18" hidden="1" x14ac:dyDescent="0.3">
      <c r="A2676" s="1" t="s">
        <v>497</v>
      </c>
      <c r="B2676" s="1">
        <v>24009</v>
      </c>
      <c r="C2676" s="1" t="s">
        <v>12</v>
      </c>
      <c r="D2676" s="6">
        <v>9.1961999999999999E-3</v>
      </c>
      <c r="E2676" s="6" t="s">
        <v>963</v>
      </c>
      <c r="F2676" s="6" t="s">
        <v>963</v>
      </c>
      <c r="G2676" s="6" t="s">
        <v>963</v>
      </c>
      <c r="H2676" s="6">
        <v>1.1051864955775601E-2</v>
      </c>
      <c r="I2676" s="6" t="s">
        <v>964</v>
      </c>
      <c r="J2676" s="6">
        <v>1.2306490125297999E-2</v>
      </c>
      <c r="K2676" s="6" t="s">
        <v>964</v>
      </c>
      <c r="L2676" s="1" t="s">
        <v>711</v>
      </c>
      <c r="M2676" s="1" t="s">
        <v>350</v>
      </c>
      <c r="N2676" s="1" t="s">
        <v>11</v>
      </c>
      <c r="O2676" s="1" t="s">
        <v>351</v>
      </c>
      <c r="P2676" s="1" t="s">
        <v>352</v>
      </c>
      <c r="Q2676" s="1" t="s">
        <v>700</v>
      </c>
      <c r="R2676" s="1" t="s">
        <v>934</v>
      </c>
    </row>
    <row r="2677" spans="1:18" hidden="1" x14ac:dyDescent="0.3">
      <c r="A2677" s="1" t="s">
        <v>497</v>
      </c>
      <c r="B2677" s="1">
        <v>24009</v>
      </c>
      <c r="C2677" s="1" t="s">
        <v>10</v>
      </c>
      <c r="D2677" s="6">
        <v>0.24187642000000001</v>
      </c>
      <c r="E2677" s="6" t="s">
        <v>963</v>
      </c>
      <c r="F2677" s="6" t="s">
        <v>963</v>
      </c>
      <c r="G2677" s="6" t="s">
        <v>963</v>
      </c>
      <c r="H2677" s="6">
        <v>0.24901808635758901</v>
      </c>
      <c r="I2677" s="6" t="s">
        <v>964</v>
      </c>
      <c r="J2677" s="6">
        <v>0.25950479658683101</v>
      </c>
      <c r="K2677" s="6" t="s">
        <v>964</v>
      </c>
      <c r="L2677" s="1" t="s">
        <v>711</v>
      </c>
      <c r="M2677" s="1" t="s">
        <v>350</v>
      </c>
      <c r="N2677" s="1" t="s">
        <v>11</v>
      </c>
      <c r="O2677" s="1" t="s">
        <v>351</v>
      </c>
      <c r="P2677" s="1" t="s">
        <v>352</v>
      </c>
      <c r="Q2677" s="1" t="s">
        <v>700</v>
      </c>
      <c r="R2677" s="1" t="s">
        <v>934</v>
      </c>
    </row>
    <row r="2678" spans="1:18" hidden="1" x14ac:dyDescent="0.3">
      <c r="A2678" s="1" t="s">
        <v>497</v>
      </c>
      <c r="B2678" s="1">
        <v>24009</v>
      </c>
      <c r="C2678" s="1" t="s">
        <v>12</v>
      </c>
      <c r="D2678" s="6">
        <v>9.6732999999999997E-4</v>
      </c>
      <c r="E2678" s="6" t="s">
        <v>963</v>
      </c>
      <c r="F2678" s="6" t="s">
        <v>963</v>
      </c>
      <c r="G2678" s="6" t="s">
        <v>963</v>
      </c>
      <c r="H2678" s="6">
        <v>1.1625237084523E-3</v>
      </c>
      <c r="I2678" s="6" t="s">
        <v>964</v>
      </c>
      <c r="J2678" s="6">
        <v>1.2944952363915E-3</v>
      </c>
      <c r="K2678" s="6" t="s">
        <v>964</v>
      </c>
      <c r="L2678" s="1" t="s">
        <v>710</v>
      </c>
      <c r="M2678" s="1" t="s">
        <v>350</v>
      </c>
      <c r="N2678" s="1" t="s">
        <v>11</v>
      </c>
      <c r="O2678" s="1" t="s">
        <v>351</v>
      </c>
      <c r="P2678" s="1" t="s">
        <v>352</v>
      </c>
      <c r="Q2678" s="1" t="s">
        <v>698</v>
      </c>
      <c r="R2678" s="1" t="s">
        <v>934</v>
      </c>
    </row>
    <row r="2679" spans="1:18" hidden="1" x14ac:dyDescent="0.3">
      <c r="A2679" s="1" t="s">
        <v>497</v>
      </c>
      <c r="B2679" s="1">
        <v>24009</v>
      </c>
      <c r="C2679" s="1" t="s">
        <v>10</v>
      </c>
      <c r="D2679" s="6">
        <v>3.1623100000000001E-2</v>
      </c>
      <c r="E2679" s="6" t="s">
        <v>963</v>
      </c>
      <c r="F2679" s="6" t="s">
        <v>963</v>
      </c>
      <c r="G2679" s="6" t="s">
        <v>963</v>
      </c>
      <c r="H2679" s="6">
        <v>3.2556806681257398E-2</v>
      </c>
      <c r="I2679" s="6" t="s">
        <v>964</v>
      </c>
      <c r="J2679" s="6">
        <v>3.3927846844041099E-2</v>
      </c>
      <c r="K2679" s="6" t="s">
        <v>964</v>
      </c>
      <c r="L2679" s="1" t="s">
        <v>710</v>
      </c>
      <c r="M2679" s="1" t="s">
        <v>350</v>
      </c>
      <c r="N2679" s="1" t="s">
        <v>11</v>
      </c>
      <c r="O2679" s="1" t="s">
        <v>351</v>
      </c>
      <c r="P2679" s="1" t="s">
        <v>352</v>
      </c>
      <c r="Q2679" s="1" t="s">
        <v>698</v>
      </c>
      <c r="R2679" s="1" t="s">
        <v>934</v>
      </c>
    </row>
    <row r="2680" spans="1:18" hidden="1" x14ac:dyDescent="0.3">
      <c r="A2680" s="1" t="s">
        <v>811</v>
      </c>
      <c r="B2680" s="1">
        <v>51059</v>
      </c>
      <c r="C2680" s="1" t="s">
        <v>12</v>
      </c>
      <c r="D2680" s="6">
        <v>5.45291E-3</v>
      </c>
      <c r="E2680" s="6" t="s">
        <v>963</v>
      </c>
      <c r="F2680" s="6" t="s">
        <v>963</v>
      </c>
      <c r="G2680" s="6" t="s">
        <v>963</v>
      </c>
      <c r="H2680" s="6">
        <v>5.4435281156635E-3</v>
      </c>
      <c r="I2680" s="6" t="s">
        <v>964</v>
      </c>
      <c r="J2680" s="6">
        <v>5.4753588779683999E-3</v>
      </c>
      <c r="K2680" s="6" t="s">
        <v>964</v>
      </c>
      <c r="L2680" s="1" t="s">
        <v>358</v>
      </c>
      <c r="M2680" s="1" t="s">
        <v>350</v>
      </c>
      <c r="N2680" s="1" t="s">
        <v>11</v>
      </c>
      <c r="O2680" s="1" t="s">
        <v>351</v>
      </c>
      <c r="P2680" s="1" t="s">
        <v>357</v>
      </c>
      <c r="Q2680" s="1" t="s">
        <v>355</v>
      </c>
      <c r="R2680" s="1" t="s">
        <v>934</v>
      </c>
    </row>
    <row r="2681" spans="1:18" hidden="1" x14ac:dyDescent="0.3">
      <c r="A2681" s="1" t="s">
        <v>497</v>
      </c>
      <c r="B2681" s="1">
        <v>24033</v>
      </c>
      <c r="C2681" s="1" t="s">
        <v>12</v>
      </c>
      <c r="D2681" s="6">
        <v>6.2444499999998997E-3</v>
      </c>
      <c r="E2681" s="6" t="s">
        <v>963</v>
      </c>
      <c r="F2681" s="6" t="s">
        <v>963</v>
      </c>
      <c r="G2681" s="6" t="s">
        <v>963</v>
      </c>
      <c r="H2681" s="6">
        <v>6.2337062489303003E-3</v>
      </c>
      <c r="I2681" s="6" t="s">
        <v>964</v>
      </c>
      <c r="J2681" s="6">
        <v>6.2701575389158999E-3</v>
      </c>
      <c r="K2681" s="6" t="s">
        <v>964</v>
      </c>
      <c r="L2681" s="1" t="s">
        <v>358</v>
      </c>
      <c r="M2681" s="1" t="s">
        <v>350</v>
      </c>
      <c r="N2681" s="1" t="s">
        <v>11</v>
      </c>
      <c r="O2681" s="1" t="s">
        <v>351</v>
      </c>
      <c r="P2681" s="1" t="s">
        <v>357</v>
      </c>
      <c r="Q2681" s="1" t="s">
        <v>355</v>
      </c>
      <c r="R2681" s="1" t="s">
        <v>934</v>
      </c>
    </row>
    <row r="2682" spans="1:18" hidden="1" x14ac:dyDescent="0.3">
      <c r="A2682" s="1" t="s">
        <v>9</v>
      </c>
      <c r="B2682" s="1">
        <v>11001</v>
      </c>
      <c r="C2682" s="1" t="s">
        <v>12</v>
      </c>
      <c r="D2682" s="6">
        <v>8.7411899999999994E-3</v>
      </c>
      <c r="E2682" s="6" t="s">
        <v>963</v>
      </c>
      <c r="F2682" s="6" t="s">
        <v>963</v>
      </c>
      <c r="G2682" s="6" t="s">
        <v>963</v>
      </c>
      <c r="H2682" s="6">
        <v>8.7261505378516003E-3</v>
      </c>
      <c r="I2682" s="6" t="s">
        <v>964</v>
      </c>
      <c r="J2682" s="6">
        <v>8.7771762729457001E-3</v>
      </c>
      <c r="K2682" s="6" t="s">
        <v>964</v>
      </c>
      <c r="L2682" s="1" t="s">
        <v>358</v>
      </c>
      <c r="M2682" s="1" t="s">
        <v>350</v>
      </c>
      <c r="N2682" s="1" t="s">
        <v>11</v>
      </c>
      <c r="O2682" s="1" t="s">
        <v>351</v>
      </c>
      <c r="P2682" s="1" t="s">
        <v>357</v>
      </c>
      <c r="Q2682" s="1" t="s">
        <v>355</v>
      </c>
      <c r="R2682" s="1" t="s">
        <v>934</v>
      </c>
    </row>
    <row r="2683" spans="1:18" hidden="1" x14ac:dyDescent="0.3">
      <c r="A2683" s="1" t="s">
        <v>811</v>
      </c>
      <c r="B2683" s="1">
        <v>51059</v>
      </c>
      <c r="C2683" s="1" t="s">
        <v>10</v>
      </c>
      <c r="D2683" s="6">
        <v>6.9540699999999997E-2</v>
      </c>
      <c r="E2683" s="6" t="s">
        <v>963</v>
      </c>
      <c r="F2683" s="6" t="s">
        <v>963</v>
      </c>
      <c r="G2683" s="6" t="s">
        <v>963</v>
      </c>
      <c r="H2683" s="6">
        <v>6.9421053278510295E-2</v>
      </c>
      <c r="I2683" s="6" t="s">
        <v>964</v>
      </c>
      <c r="J2683" s="6">
        <v>6.9826989465283401E-2</v>
      </c>
      <c r="K2683" s="6" t="s">
        <v>964</v>
      </c>
      <c r="L2683" s="1" t="s">
        <v>358</v>
      </c>
      <c r="M2683" s="1" t="s">
        <v>350</v>
      </c>
      <c r="N2683" s="1" t="s">
        <v>11</v>
      </c>
      <c r="O2683" s="1" t="s">
        <v>351</v>
      </c>
      <c r="P2683" s="1" t="s">
        <v>357</v>
      </c>
      <c r="Q2683" s="1" t="s">
        <v>355</v>
      </c>
      <c r="R2683" s="1" t="s">
        <v>934</v>
      </c>
    </row>
    <row r="2684" spans="1:18" hidden="1" x14ac:dyDescent="0.3">
      <c r="A2684" s="1" t="s">
        <v>497</v>
      </c>
      <c r="B2684" s="1">
        <v>24009</v>
      </c>
      <c r="C2684" s="1" t="s">
        <v>12</v>
      </c>
      <c r="D2684" s="6">
        <v>8.4459809999999996E-2</v>
      </c>
      <c r="E2684" s="6" t="s">
        <v>963</v>
      </c>
      <c r="F2684" s="6" t="s">
        <v>963</v>
      </c>
      <c r="G2684" s="6" t="s">
        <v>963</v>
      </c>
      <c r="H2684" s="6">
        <v>8.4314494532020001E-2</v>
      </c>
      <c r="I2684" s="6" t="s">
        <v>964</v>
      </c>
      <c r="J2684" s="6">
        <v>8.4807519382315899E-2</v>
      </c>
      <c r="K2684" s="6" t="s">
        <v>964</v>
      </c>
      <c r="L2684" s="1" t="s">
        <v>358</v>
      </c>
      <c r="M2684" s="1" t="s">
        <v>350</v>
      </c>
      <c r="N2684" s="1" t="s">
        <v>11</v>
      </c>
      <c r="O2684" s="1" t="s">
        <v>351</v>
      </c>
      <c r="P2684" s="1" t="s">
        <v>357</v>
      </c>
      <c r="Q2684" s="1" t="s">
        <v>355</v>
      </c>
      <c r="R2684" s="1" t="s">
        <v>934</v>
      </c>
    </row>
    <row r="2685" spans="1:18" hidden="1" x14ac:dyDescent="0.3">
      <c r="A2685" s="1" t="s">
        <v>9</v>
      </c>
      <c r="B2685" s="1">
        <v>11001</v>
      </c>
      <c r="C2685" s="1" t="s">
        <v>10</v>
      </c>
      <c r="D2685" s="6">
        <v>8.8801459999999999E-2</v>
      </c>
      <c r="E2685" s="6" t="s">
        <v>963</v>
      </c>
      <c r="F2685" s="6" t="s">
        <v>963</v>
      </c>
      <c r="G2685" s="6" t="s">
        <v>963</v>
      </c>
      <c r="H2685" s="6">
        <v>8.8648674601628896E-2</v>
      </c>
      <c r="I2685" s="6" t="s">
        <v>964</v>
      </c>
      <c r="J2685" s="6">
        <v>8.9167043356218306E-2</v>
      </c>
      <c r="K2685" s="6" t="s">
        <v>964</v>
      </c>
      <c r="L2685" s="1" t="s">
        <v>358</v>
      </c>
      <c r="M2685" s="1" t="s">
        <v>350</v>
      </c>
      <c r="N2685" s="1" t="s">
        <v>11</v>
      </c>
      <c r="O2685" s="1" t="s">
        <v>351</v>
      </c>
      <c r="P2685" s="1" t="s">
        <v>357</v>
      </c>
      <c r="Q2685" s="1" t="s">
        <v>355</v>
      </c>
      <c r="R2685" s="1" t="s">
        <v>934</v>
      </c>
    </row>
    <row r="2686" spans="1:18" hidden="1" x14ac:dyDescent="0.3">
      <c r="A2686" s="1" t="s">
        <v>497</v>
      </c>
      <c r="B2686" s="1">
        <v>24017</v>
      </c>
      <c r="C2686" s="1" t="s">
        <v>12</v>
      </c>
      <c r="D2686" s="6">
        <v>0.13793390999999999</v>
      </c>
      <c r="E2686" s="6" t="s">
        <v>963</v>
      </c>
      <c r="F2686" s="6" t="s">
        <v>963</v>
      </c>
      <c r="G2686" s="6" t="s">
        <v>963</v>
      </c>
      <c r="H2686" s="6">
        <v>0.13769659084569499</v>
      </c>
      <c r="I2686" s="6" t="s">
        <v>964</v>
      </c>
      <c r="J2686" s="6">
        <v>0.13850176487259</v>
      </c>
      <c r="K2686" s="6" t="s">
        <v>964</v>
      </c>
      <c r="L2686" s="1" t="s">
        <v>358</v>
      </c>
      <c r="M2686" s="1" t="s">
        <v>350</v>
      </c>
      <c r="N2686" s="1" t="s">
        <v>11</v>
      </c>
      <c r="O2686" s="1" t="s">
        <v>351</v>
      </c>
      <c r="P2686" s="1" t="s">
        <v>357</v>
      </c>
      <c r="Q2686" s="1" t="s">
        <v>355</v>
      </c>
      <c r="R2686" s="1" t="s">
        <v>934</v>
      </c>
    </row>
    <row r="2687" spans="1:18" hidden="1" x14ac:dyDescent="0.3">
      <c r="A2687" s="1" t="s">
        <v>497</v>
      </c>
      <c r="B2687" s="1">
        <v>24033</v>
      </c>
      <c r="C2687" s="1" t="s">
        <v>10</v>
      </c>
      <c r="D2687" s="6">
        <v>0.21555004999999999</v>
      </c>
      <c r="E2687" s="6" t="s">
        <v>963</v>
      </c>
      <c r="F2687" s="6" t="s">
        <v>963</v>
      </c>
      <c r="G2687" s="6" t="s">
        <v>963</v>
      </c>
      <c r="H2687" s="6">
        <v>0.215179190103573</v>
      </c>
      <c r="I2687" s="6" t="s">
        <v>964</v>
      </c>
      <c r="J2687" s="6">
        <v>0.21643743980994301</v>
      </c>
      <c r="K2687" s="6" t="s">
        <v>964</v>
      </c>
      <c r="L2687" s="1" t="s">
        <v>358</v>
      </c>
      <c r="M2687" s="1" t="s">
        <v>350</v>
      </c>
      <c r="N2687" s="1" t="s">
        <v>11</v>
      </c>
      <c r="O2687" s="1" t="s">
        <v>351</v>
      </c>
      <c r="P2687" s="1" t="s">
        <v>357</v>
      </c>
      <c r="Q2687" s="1" t="s">
        <v>355</v>
      </c>
      <c r="R2687" s="1" t="s">
        <v>934</v>
      </c>
    </row>
    <row r="2688" spans="1:18" hidden="1" x14ac:dyDescent="0.3">
      <c r="A2688" s="1" t="s">
        <v>497</v>
      </c>
      <c r="B2688" s="1">
        <v>24009</v>
      </c>
      <c r="C2688" s="1" t="s">
        <v>10</v>
      </c>
      <c r="D2688" s="6">
        <v>2.2889033900000002</v>
      </c>
      <c r="E2688" s="6" t="s">
        <v>963</v>
      </c>
      <c r="F2688" s="6" t="s">
        <v>963</v>
      </c>
      <c r="G2688" s="6" t="s">
        <v>963</v>
      </c>
      <c r="H2688" s="6">
        <v>2.28496526762821</v>
      </c>
      <c r="I2688" s="6" t="s">
        <v>964</v>
      </c>
      <c r="J2688" s="6">
        <v>2.2983264893879598</v>
      </c>
      <c r="K2688" s="6" t="s">
        <v>964</v>
      </c>
      <c r="L2688" s="1" t="s">
        <v>358</v>
      </c>
      <c r="M2688" s="1" t="s">
        <v>350</v>
      </c>
      <c r="N2688" s="1" t="s">
        <v>11</v>
      </c>
      <c r="O2688" s="1" t="s">
        <v>351</v>
      </c>
      <c r="P2688" s="1" t="s">
        <v>357</v>
      </c>
      <c r="Q2688" s="1" t="s">
        <v>355</v>
      </c>
      <c r="R2688" s="1" t="s">
        <v>934</v>
      </c>
    </row>
    <row r="2689" spans="1:18" hidden="1" x14ac:dyDescent="0.3">
      <c r="A2689" s="1" t="s">
        <v>497</v>
      </c>
      <c r="B2689" s="1">
        <v>24017</v>
      </c>
      <c r="C2689" s="1" t="s">
        <v>10</v>
      </c>
      <c r="D2689" s="6">
        <v>3.0316273800000002</v>
      </c>
      <c r="E2689" s="6" t="s">
        <v>963</v>
      </c>
      <c r="F2689" s="6" t="s">
        <v>963</v>
      </c>
      <c r="G2689" s="6" t="s">
        <v>963</v>
      </c>
      <c r="H2689" s="6">
        <v>3.02641138020714</v>
      </c>
      <c r="I2689" s="6" t="s">
        <v>964</v>
      </c>
      <c r="J2689" s="6">
        <v>3.04410817155888</v>
      </c>
      <c r="K2689" s="6" t="s">
        <v>964</v>
      </c>
      <c r="L2689" s="1" t="s">
        <v>358</v>
      </c>
      <c r="M2689" s="1" t="s">
        <v>350</v>
      </c>
      <c r="N2689" s="1" t="s">
        <v>11</v>
      </c>
      <c r="O2689" s="1" t="s">
        <v>351</v>
      </c>
      <c r="P2689" s="1" t="s">
        <v>357</v>
      </c>
      <c r="Q2689" s="1" t="s">
        <v>355</v>
      </c>
      <c r="R2689" s="1" t="s">
        <v>934</v>
      </c>
    </row>
    <row r="2690" spans="1:18" hidden="1" x14ac:dyDescent="0.3">
      <c r="A2690" s="1" t="s">
        <v>811</v>
      </c>
      <c r="B2690" s="1">
        <v>51510</v>
      </c>
      <c r="C2690" s="1" t="s">
        <v>10</v>
      </c>
      <c r="D2690" s="6">
        <v>9.3915000000000003E-4</v>
      </c>
      <c r="E2690" s="6" t="s">
        <v>963</v>
      </c>
      <c r="F2690" s="6" t="s">
        <v>963</v>
      </c>
      <c r="G2690" s="6" t="s">
        <v>963</v>
      </c>
      <c r="H2690" s="6">
        <v>9.3753416612880002E-4</v>
      </c>
      <c r="I2690" s="6" t="s">
        <v>964</v>
      </c>
      <c r="J2690" s="6">
        <v>9.4301635094729995E-4</v>
      </c>
      <c r="K2690" s="6" t="s">
        <v>964</v>
      </c>
      <c r="L2690" s="1" t="s">
        <v>356</v>
      </c>
      <c r="M2690" s="1" t="s">
        <v>350</v>
      </c>
      <c r="N2690" s="1" t="s">
        <v>11</v>
      </c>
      <c r="O2690" s="1" t="s">
        <v>351</v>
      </c>
      <c r="P2690" s="1" t="s">
        <v>357</v>
      </c>
      <c r="Q2690" s="1" t="s">
        <v>353</v>
      </c>
      <c r="R2690" s="1" t="s">
        <v>934</v>
      </c>
    </row>
    <row r="2691" spans="1:18" hidden="1" x14ac:dyDescent="0.3">
      <c r="A2691" s="1" t="s">
        <v>811</v>
      </c>
      <c r="B2691" s="1">
        <v>51013</v>
      </c>
      <c r="C2691" s="1" t="s">
        <v>10</v>
      </c>
      <c r="D2691" s="6">
        <v>9.3915000000000003E-4</v>
      </c>
      <c r="E2691" s="6" t="s">
        <v>963</v>
      </c>
      <c r="F2691" s="6" t="s">
        <v>963</v>
      </c>
      <c r="G2691" s="6" t="s">
        <v>963</v>
      </c>
      <c r="H2691" s="6">
        <v>9.3753416612880002E-4</v>
      </c>
      <c r="I2691" s="6" t="s">
        <v>964</v>
      </c>
      <c r="J2691" s="6">
        <v>9.4301635094729995E-4</v>
      </c>
      <c r="K2691" s="6" t="s">
        <v>964</v>
      </c>
      <c r="L2691" s="1" t="s">
        <v>356</v>
      </c>
      <c r="M2691" s="1" t="s">
        <v>350</v>
      </c>
      <c r="N2691" s="1" t="s">
        <v>11</v>
      </c>
      <c r="O2691" s="1" t="s">
        <v>351</v>
      </c>
      <c r="P2691" s="1" t="s">
        <v>357</v>
      </c>
      <c r="Q2691" s="1" t="s">
        <v>353</v>
      </c>
      <c r="R2691" s="1" t="s">
        <v>934</v>
      </c>
    </row>
    <row r="2692" spans="1:18" hidden="1" x14ac:dyDescent="0.3">
      <c r="A2692" s="1" t="s">
        <v>497</v>
      </c>
      <c r="B2692" s="1">
        <v>24033</v>
      </c>
      <c r="C2692" s="1" t="s">
        <v>12</v>
      </c>
      <c r="D2692" s="6">
        <v>1.27992E-2</v>
      </c>
      <c r="E2692" s="6" t="s">
        <v>963</v>
      </c>
      <c r="F2692" s="6" t="s">
        <v>963</v>
      </c>
      <c r="G2692" s="6" t="s">
        <v>963</v>
      </c>
      <c r="H2692" s="6">
        <v>1.27771786180223E-2</v>
      </c>
      <c r="I2692" s="6" t="s">
        <v>964</v>
      </c>
      <c r="J2692" s="6">
        <v>1.28518925401102E-2</v>
      </c>
      <c r="K2692" s="6" t="s">
        <v>964</v>
      </c>
      <c r="L2692" s="1" t="s">
        <v>356</v>
      </c>
      <c r="M2692" s="1" t="s">
        <v>350</v>
      </c>
      <c r="N2692" s="1" t="s">
        <v>11</v>
      </c>
      <c r="O2692" s="1" t="s">
        <v>351</v>
      </c>
      <c r="P2692" s="1" t="s">
        <v>357</v>
      </c>
      <c r="Q2692" s="1" t="s">
        <v>353</v>
      </c>
      <c r="R2692" s="1" t="s">
        <v>934</v>
      </c>
    </row>
    <row r="2693" spans="1:18" hidden="1" x14ac:dyDescent="0.3">
      <c r="A2693" s="1" t="s">
        <v>811</v>
      </c>
      <c r="B2693" s="1">
        <v>51059</v>
      </c>
      <c r="C2693" s="1" t="s">
        <v>12</v>
      </c>
      <c r="D2693" s="6">
        <v>2.535538E-2</v>
      </c>
      <c r="E2693" s="6" t="s">
        <v>963</v>
      </c>
      <c r="F2693" s="6" t="s">
        <v>963</v>
      </c>
      <c r="G2693" s="6" t="s">
        <v>963</v>
      </c>
      <c r="H2693" s="6">
        <v>2.5311755358759298E-2</v>
      </c>
      <c r="I2693" s="6" t="s">
        <v>964</v>
      </c>
      <c r="J2693" s="6">
        <v>2.54597646004175E-2</v>
      </c>
      <c r="K2693" s="6" t="s">
        <v>964</v>
      </c>
      <c r="L2693" s="1" t="s">
        <v>356</v>
      </c>
      <c r="M2693" s="1" t="s">
        <v>350</v>
      </c>
      <c r="N2693" s="1" t="s">
        <v>11</v>
      </c>
      <c r="O2693" s="1" t="s">
        <v>351</v>
      </c>
      <c r="P2693" s="1" t="s">
        <v>357</v>
      </c>
      <c r="Q2693" s="1" t="s">
        <v>353</v>
      </c>
      <c r="R2693" s="1" t="s">
        <v>934</v>
      </c>
    </row>
    <row r="2694" spans="1:18" hidden="1" x14ac:dyDescent="0.3">
      <c r="A2694" s="1" t="s">
        <v>9</v>
      </c>
      <c r="B2694" s="1">
        <v>11001</v>
      </c>
      <c r="C2694" s="1" t="s">
        <v>12</v>
      </c>
      <c r="D2694" s="6">
        <v>8.8919349999999994E-2</v>
      </c>
      <c r="E2694" s="6" t="s">
        <v>963</v>
      </c>
      <c r="F2694" s="6" t="s">
        <v>963</v>
      </c>
      <c r="G2694" s="6" t="s">
        <v>963</v>
      </c>
      <c r="H2694" s="6">
        <v>8.8766361768583102E-2</v>
      </c>
      <c r="I2694" s="6" t="s">
        <v>964</v>
      </c>
      <c r="J2694" s="6">
        <v>8.9285418693079599E-2</v>
      </c>
      <c r="K2694" s="6" t="s">
        <v>964</v>
      </c>
      <c r="L2694" s="1" t="s">
        <v>356</v>
      </c>
      <c r="M2694" s="1" t="s">
        <v>350</v>
      </c>
      <c r="N2694" s="1" t="s">
        <v>11</v>
      </c>
      <c r="O2694" s="1" t="s">
        <v>351</v>
      </c>
      <c r="P2694" s="1" t="s">
        <v>357</v>
      </c>
      <c r="Q2694" s="1" t="s">
        <v>353</v>
      </c>
      <c r="R2694" s="1" t="s">
        <v>934</v>
      </c>
    </row>
    <row r="2695" spans="1:18" hidden="1" x14ac:dyDescent="0.3">
      <c r="A2695" s="1" t="s">
        <v>497</v>
      </c>
      <c r="B2695" s="1">
        <v>24033</v>
      </c>
      <c r="C2695" s="1" t="s">
        <v>10</v>
      </c>
      <c r="D2695" s="6">
        <v>0.44515799</v>
      </c>
      <c r="E2695" s="6" t="s">
        <v>963</v>
      </c>
      <c r="F2695" s="6" t="s">
        <v>963</v>
      </c>
      <c r="G2695" s="6" t="s">
        <v>963</v>
      </c>
      <c r="H2695" s="6">
        <v>0.44439208321378099</v>
      </c>
      <c r="I2695" s="6" t="s">
        <v>964</v>
      </c>
      <c r="J2695" s="6">
        <v>0.44699064401302702</v>
      </c>
      <c r="K2695" s="6" t="s">
        <v>964</v>
      </c>
      <c r="L2695" s="1" t="s">
        <v>356</v>
      </c>
      <c r="M2695" s="1" t="s">
        <v>350</v>
      </c>
      <c r="N2695" s="1" t="s">
        <v>11</v>
      </c>
      <c r="O2695" s="1" t="s">
        <v>351</v>
      </c>
      <c r="P2695" s="1" t="s">
        <v>357</v>
      </c>
      <c r="Q2695" s="1" t="s">
        <v>353</v>
      </c>
      <c r="R2695" s="1" t="s">
        <v>934</v>
      </c>
    </row>
    <row r="2696" spans="1:18" hidden="1" x14ac:dyDescent="0.3">
      <c r="A2696" s="1" t="s">
        <v>497</v>
      </c>
      <c r="B2696" s="1">
        <v>24017</v>
      </c>
      <c r="C2696" s="1" t="s">
        <v>12</v>
      </c>
      <c r="D2696" s="6">
        <v>0.69347908999999996</v>
      </c>
      <c r="E2696" s="6" t="s">
        <v>963</v>
      </c>
      <c r="F2696" s="6" t="s">
        <v>963</v>
      </c>
      <c r="G2696" s="6" t="s">
        <v>963</v>
      </c>
      <c r="H2696" s="6">
        <v>0.69228593980824005</v>
      </c>
      <c r="I2696" s="6" t="s">
        <v>964</v>
      </c>
      <c r="J2696" s="6">
        <v>0.69633404771341501</v>
      </c>
      <c r="K2696" s="6" t="s">
        <v>964</v>
      </c>
      <c r="L2696" s="1" t="s">
        <v>356</v>
      </c>
      <c r="M2696" s="1" t="s">
        <v>350</v>
      </c>
      <c r="N2696" s="1" t="s">
        <v>11</v>
      </c>
      <c r="O2696" s="1" t="s">
        <v>351</v>
      </c>
      <c r="P2696" s="1" t="s">
        <v>357</v>
      </c>
      <c r="Q2696" s="1" t="s">
        <v>353</v>
      </c>
      <c r="R2696" s="1" t="s">
        <v>934</v>
      </c>
    </row>
    <row r="2697" spans="1:18" hidden="1" x14ac:dyDescent="0.3">
      <c r="A2697" s="1" t="s">
        <v>811</v>
      </c>
      <c r="B2697" s="1">
        <v>51059</v>
      </c>
      <c r="C2697" s="1" t="s">
        <v>10</v>
      </c>
      <c r="D2697" s="6">
        <v>0.88186361000000002</v>
      </c>
      <c r="E2697" s="6" t="s">
        <v>963</v>
      </c>
      <c r="F2697" s="6" t="s">
        <v>963</v>
      </c>
      <c r="G2697" s="6" t="s">
        <v>963</v>
      </c>
      <c r="H2697" s="6">
        <v>0.88034633896681402</v>
      </c>
      <c r="I2697" s="6" t="s">
        <v>964</v>
      </c>
      <c r="J2697" s="6">
        <v>0.88549412078519196</v>
      </c>
      <c r="K2697" s="6" t="s">
        <v>964</v>
      </c>
      <c r="L2697" s="1" t="s">
        <v>356</v>
      </c>
      <c r="M2697" s="1" t="s">
        <v>350</v>
      </c>
      <c r="N2697" s="1" t="s">
        <v>11</v>
      </c>
      <c r="O2697" s="1" t="s">
        <v>351</v>
      </c>
      <c r="P2697" s="1" t="s">
        <v>357</v>
      </c>
      <c r="Q2697" s="1" t="s">
        <v>353</v>
      </c>
      <c r="R2697" s="1" t="s">
        <v>934</v>
      </c>
    </row>
    <row r="2698" spans="1:18" hidden="1" x14ac:dyDescent="0.3">
      <c r="A2698" s="1" t="s">
        <v>9</v>
      </c>
      <c r="B2698" s="1">
        <v>11001</v>
      </c>
      <c r="C2698" s="1" t="s">
        <v>10</v>
      </c>
      <c r="D2698" s="6">
        <v>3.0926271299999999</v>
      </c>
      <c r="E2698" s="6" t="s">
        <v>963</v>
      </c>
      <c r="F2698" s="6" t="s">
        <v>963</v>
      </c>
      <c r="G2698" s="6" t="s">
        <v>963</v>
      </c>
      <c r="H2698" s="6">
        <v>3.0873061784292801</v>
      </c>
      <c r="I2698" s="6" t="s">
        <v>964</v>
      </c>
      <c r="J2698" s="6">
        <v>3.1053590491116698</v>
      </c>
      <c r="K2698" s="6" t="s">
        <v>964</v>
      </c>
      <c r="L2698" s="1" t="s">
        <v>356</v>
      </c>
      <c r="M2698" s="1" t="s">
        <v>350</v>
      </c>
      <c r="N2698" s="1" t="s">
        <v>11</v>
      </c>
      <c r="O2698" s="1" t="s">
        <v>351</v>
      </c>
      <c r="P2698" s="1" t="s">
        <v>357</v>
      </c>
      <c r="Q2698" s="1" t="s">
        <v>353</v>
      </c>
      <c r="R2698" s="1" t="s">
        <v>934</v>
      </c>
    </row>
    <row r="2699" spans="1:18" hidden="1" x14ac:dyDescent="0.3">
      <c r="A2699" s="1" t="s">
        <v>497</v>
      </c>
      <c r="B2699" s="1">
        <v>24009</v>
      </c>
      <c r="C2699" s="1" t="s">
        <v>12</v>
      </c>
      <c r="D2699" s="6">
        <v>4.5024064700000004</v>
      </c>
      <c r="E2699" s="6" t="s">
        <v>963</v>
      </c>
      <c r="F2699" s="6" t="s">
        <v>963</v>
      </c>
      <c r="G2699" s="6" t="s">
        <v>963</v>
      </c>
      <c r="H2699" s="6">
        <v>4.4946599536009799</v>
      </c>
      <c r="I2699" s="6" t="s">
        <v>964</v>
      </c>
      <c r="J2699" s="6">
        <v>4.5209422561048997</v>
      </c>
      <c r="K2699" s="6" t="s">
        <v>964</v>
      </c>
      <c r="L2699" s="1" t="s">
        <v>356</v>
      </c>
      <c r="M2699" s="1" t="s">
        <v>350</v>
      </c>
      <c r="N2699" s="1" t="s">
        <v>11</v>
      </c>
      <c r="O2699" s="1" t="s">
        <v>351</v>
      </c>
      <c r="P2699" s="1" t="s">
        <v>357</v>
      </c>
      <c r="Q2699" s="1" t="s">
        <v>353</v>
      </c>
      <c r="R2699" s="1" t="s">
        <v>934</v>
      </c>
    </row>
    <row r="2700" spans="1:18" hidden="1" x14ac:dyDescent="0.3">
      <c r="A2700" s="1" t="s">
        <v>497</v>
      </c>
      <c r="B2700" s="1">
        <v>24017</v>
      </c>
      <c r="C2700" s="1" t="s">
        <v>10</v>
      </c>
      <c r="D2700" s="6">
        <v>24.11929847</v>
      </c>
      <c r="E2700" s="6" t="s">
        <v>963</v>
      </c>
      <c r="F2700" s="6" t="s">
        <v>963</v>
      </c>
      <c r="G2700" s="6" t="s">
        <v>963</v>
      </c>
      <c r="H2700" s="6">
        <v>24.077800541641999</v>
      </c>
      <c r="I2700" s="6" t="s">
        <v>964</v>
      </c>
      <c r="J2700" s="6">
        <v>24.218594293337802</v>
      </c>
      <c r="K2700" s="6" t="s">
        <v>964</v>
      </c>
      <c r="L2700" s="1" t="s">
        <v>356</v>
      </c>
      <c r="M2700" s="1" t="s">
        <v>350</v>
      </c>
      <c r="N2700" s="1" t="s">
        <v>11</v>
      </c>
      <c r="O2700" s="1" t="s">
        <v>351</v>
      </c>
      <c r="P2700" s="1" t="s">
        <v>357</v>
      </c>
      <c r="Q2700" s="1" t="s">
        <v>353</v>
      </c>
      <c r="R2700" s="1" t="s">
        <v>934</v>
      </c>
    </row>
    <row r="2701" spans="1:18" hidden="1" x14ac:dyDescent="0.3">
      <c r="A2701" s="1" t="s">
        <v>497</v>
      </c>
      <c r="B2701" s="1">
        <v>24009</v>
      </c>
      <c r="C2701" s="1" t="s">
        <v>10</v>
      </c>
      <c r="D2701" s="6">
        <v>156.59290956999999</v>
      </c>
      <c r="E2701" s="6" t="s">
        <v>963</v>
      </c>
      <c r="F2701" s="6" t="s">
        <v>963</v>
      </c>
      <c r="G2701" s="6" t="s">
        <v>963</v>
      </c>
      <c r="H2701" s="6">
        <v>156.32348708448299</v>
      </c>
      <c r="I2701" s="6" t="s">
        <v>964</v>
      </c>
      <c r="J2701" s="6">
        <v>157.23758096887801</v>
      </c>
      <c r="K2701" s="6" t="s">
        <v>964</v>
      </c>
      <c r="L2701" s="1" t="s">
        <v>356</v>
      </c>
      <c r="M2701" s="1" t="s">
        <v>350</v>
      </c>
      <c r="N2701" s="1" t="s">
        <v>11</v>
      </c>
      <c r="O2701" s="1" t="s">
        <v>351</v>
      </c>
      <c r="P2701" s="1" t="s">
        <v>357</v>
      </c>
      <c r="Q2701" s="1" t="s">
        <v>353</v>
      </c>
      <c r="R2701" s="1" t="s">
        <v>934</v>
      </c>
    </row>
    <row r="2702" spans="1:18" hidden="1" x14ac:dyDescent="0.3">
      <c r="A2702" s="1" t="s">
        <v>9</v>
      </c>
      <c r="B2702" s="1">
        <v>11001</v>
      </c>
      <c r="C2702" s="1" t="s">
        <v>12</v>
      </c>
      <c r="D2702" s="6">
        <v>7.0708999999999995E-4</v>
      </c>
      <c r="E2702" s="6" t="s">
        <v>963</v>
      </c>
      <c r="F2702" s="6" t="s">
        <v>963</v>
      </c>
      <c r="G2702" s="6" t="s">
        <v>963</v>
      </c>
      <c r="H2702" s="6">
        <v>7.0587343185630005E-4</v>
      </c>
      <c r="I2702" s="6" t="s">
        <v>964</v>
      </c>
      <c r="J2702" s="6">
        <v>7.1000099195140005E-4</v>
      </c>
      <c r="K2702" s="6" t="s">
        <v>964</v>
      </c>
      <c r="L2702" s="1" t="s">
        <v>361</v>
      </c>
      <c r="M2702" s="1" t="s">
        <v>350</v>
      </c>
      <c r="N2702" s="1" t="s">
        <v>11</v>
      </c>
      <c r="O2702" s="1" t="s">
        <v>351</v>
      </c>
      <c r="P2702" s="1" t="s">
        <v>360</v>
      </c>
      <c r="Q2702" s="1" t="s">
        <v>355</v>
      </c>
      <c r="R2702" s="1" t="s">
        <v>934</v>
      </c>
    </row>
    <row r="2703" spans="1:18" hidden="1" x14ac:dyDescent="0.3">
      <c r="A2703" s="1" t="s">
        <v>497</v>
      </c>
      <c r="B2703" s="1">
        <v>24017</v>
      </c>
      <c r="C2703" s="1" t="s">
        <v>12</v>
      </c>
      <c r="D2703" s="6">
        <v>2.0859099999999998E-3</v>
      </c>
      <c r="E2703" s="6" t="s">
        <v>963</v>
      </c>
      <c r="F2703" s="6" t="s">
        <v>963</v>
      </c>
      <c r="G2703" s="6" t="s">
        <v>963</v>
      </c>
      <c r="H2703" s="6">
        <v>2.0823211334390999E-3</v>
      </c>
      <c r="I2703" s="6" t="s">
        <v>964</v>
      </c>
      <c r="J2703" s="6">
        <v>2.0944974036140001E-3</v>
      </c>
      <c r="K2703" s="6" t="s">
        <v>964</v>
      </c>
      <c r="L2703" s="1" t="s">
        <v>361</v>
      </c>
      <c r="M2703" s="1" t="s">
        <v>350</v>
      </c>
      <c r="N2703" s="1" t="s">
        <v>11</v>
      </c>
      <c r="O2703" s="1" t="s">
        <v>351</v>
      </c>
      <c r="P2703" s="1" t="s">
        <v>360</v>
      </c>
      <c r="Q2703" s="1" t="s">
        <v>355</v>
      </c>
      <c r="R2703" s="1" t="s">
        <v>934</v>
      </c>
    </row>
    <row r="2704" spans="1:18" hidden="1" x14ac:dyDescent="0.3">
      <c r="A2704" s="1" t="s">
        <v>497</v>
      </c>
      <c r="B2704" s="1">
        <v>24033</v>
      </c>
      <c r="C2704" s="1" t="s">
        <v>10</v>
      </c>
      <c r="D2704" s="6">
        <v>8.4783600000000008E-3</v>
      </c>
      <c r="E2704" s="6" t="s">
        <v>963</v>
      </c>
      <c r="F2704" s="6" t="s">
        <v>963</v>
      </c>
      <c r="G2704" s="6" t="s">
        <v>963</v>
      </c>
      <c r="H2704" s="6">
        <v>8.4637727442258004E-3</v>
      </c>
      <c r="I2704" s="6" t="s">
        <v>964</v>
      </c>
      <c r="J2704" s="6">
        <v>8.5132642381061992E-3</v>
      </c>
      <c r="K2704" s="6" t="s">
        <v>964</v>
      </c>
      <c r="L2704" s="1" t="s">
        <v>361</v>
      </c>
      <c r="M2704" s="1" t="s">
        <v>350</v>
      </c>
      <c r="N2704" s="1" t="s">
        <v>11</v>
      </c>
      <c r="O2704" s="1" t="s">
        <v>351</v>
      </c>
      <c r="P2704" s="1" t="s">
        <v>360</v>
      </c>
      <c r="Q2704" s="1" t="s">
        <v>355</v>
      </c>
      <c r="R2704" s="1" t="s">
        <v>934</v>
      </c>
    </row>
    <row r="2705" spans="1:18" hidden="1" x14ac:dyDescent="0.3">
      <c r="A2705" s="1" t="s">
        <v>9</v>
      </c>
      <c r="B2705" s="1">
        <v>11001</v>
      </c>
      <c r="C2705" s="1" t="s">
        <v>10</v>
      </c>
      <c r="D2705" s="6">
        <v>1.544967E-2</v>
      </c>
      <c r="E2705" s="6" t="s">
        <v>963</v>
      </c>
      <c r="F2705" s="6" t="s">
        <v>963</v>
      </c>
      <c r="G2705" s="6" t="s">
        <v>963</v>
      </c>
      <c r="H2705" s="6">
        <v>1.5423088410174099E-2</v>
      </c>
      <c r="I2705" s="6" t="s">
        <v>964</v>
      </c>
      <c r="J2705" s="6">
        <v>1.55132741593354E-2</v>
      </c>
      <c r="K2705" s="6" t="s">
        <v>964</v>
      </c>
      <c r="L2705" s="1" t="s">
        <v>361</v>
      </c>
      <c r="M2705" s="1" t="s">
        <v>350</v>
      </c>
      <c r="N2705" s="1" t="s">
        <v>11</v>
      </c>
      <c r="O2705" s="1" t="s">
        <v>351</v>
      </c>
      <c r="P2705" s="1" t="s">
        <v>360</v>
      </c>
      <c r="Q2705" s="1" t="s">
        <v>355</v>
      </c>
      <c r="R2705" s="1" t="s">
        <v>934</v>
      </c>
    </row>
    <row r="2706" spans="1:18" hidden="1" x14ac:dyDescent="0.3">
      <c r="A2706" s="1" t="s">
        <v>497</v>
      </c>
      <c r="B2706" s="1">
        <v>24017</v>
      </c>
      <c r="C2706" s="1" t="s">
        <v>10</v>
      </c>
      <c r="D2706" s="6">
        <v>3.3513519999999998E-2</v>
      </c>
      <c r="E2706" s="6" t="s">
        <v>963</v>
      </c>
      <c r="F2706" s="6" t="s">
        <v>963</v>
      </c>
      <c r="G2706" s="6" t="s">
        <v>963</v>
      </c>
      <c r="H2706" s="6">
        <v>3.34558590504608E-2</v>
      </c>
      <c r="I2706" s="6" t="s">
        <v>964</v>
      </c>
      <c r="J2706" s="6">
        <v>3.3651490536973798E-2</v>
      </c>
      <c r="K2706" s="6" t="s">
        <v>964</v>
      </c>
      <c r="L2706" s="1" t="s">
        <v>361</v>
      </c>
      <c r="M2706" s="1" t="s">
        <v>350</v>
      </c>
      <c r="N2706" s="1" t="s">
        <v>11</v>
      </c>
      <c r="O2706" s="1" t="s">
        <v>351</v>
      </c>
      <c r="P2706" s="1" t="s">
        <v>360</v>
      </c>
      <c r="Q2706" s="1" t="s">
        <v>355</v>
      </c>
      <c r="R2706" s="1" t="s">
        <v>934</v>
      </c>
    </row>
    <row r="2707" spans="1:18" hidden="1" x14ac:dyDescent="0.3">
      <c r="A2707" s="1" t="s">
        <v>497</v>
      </c>
      <c r="B2707" s="1">
        <v>24009</v>
      </c>
      <c r="C2707" s="1" t="s">
        <v>12</v>
      </c>
      <c r="D2707" s="6">
        <v>3.4730359999999898E-2</v>
      </c>
      <c r="E2707" s="6" t="s">
        <v>963</v>
      </c>
      <c r="F2707" s="6" t="s">
        <v>963</v>
      </c>
      <c r="G2707" s="6" t="s">
        <v>963</v>
      </c>
      <c r="H2707" s="6">
        <v>3.4670605443169702E-2</v>
      </c>
      <c r="I2707" s="6" t="s">
        <v>964</v>
      </c>
      <c r="J2707" s="6">
        <v>3.4873340099330102E-2</v>
      </c>
      <c r="K2707" s="6" t="s">
        <v>964</v>
      </c>
      <c r="L2707" s="1" t="s">
        <v>361</v>
      </c>
      <c r="M2707" s="1" t="s">
        <v>350</v>
      </c>
      <c r="N2707" s="1" t="s">
        <v>11</v>
      </c>
      <c r="O2707" s="1" t="s">
        <v>351</v>
      </c>
      <c r="P2707" s="1" t="s">
        <v>360</v>
      </c>
      <c r="Q2707" s="1" t="s">
        <v>355</v>
      </c>
      <c r="R2707" s="1" t="s">
        <v>934</v>
      </c>
    </row>
    <row r="2708" spans="1:18" hidden="1" x14ac:dyDescent="0.3">
      <c r="A2708" s="1" t="s">
        <v>497</v>
      </c>
      <c r="B2708" s="1">
        <v>24009</v>
      </c>
      <c r="C2708" s="1" t="s">
        <v>10</v>
      </c>
      <c r="D2708" s="6">
        <v>0.49800863000000001</v>
      </c>
      <c r="E2708" s="6" t="s">
        <v>963</v>
      </c>
      <c r="F2708" s="6" t="s">
        <v>963</v>
      </c>
      <c r="G2708" s="6" t="s">
        <v>963</v>
      </c>
      <c r="H2708" s="6">
        <v>0.497151792207843</v>
      </c>
      <c r="I2708" s="6" t="s">
        <v>964</v>
      </c>
      <c r="J2708" s="6">
        <v>0.50005886280451906</v>
      </c>
      <c r="K2708" s="6" t="s">
        <v>964</v>
      </c>
      <c r="L2708" s="1" t="s">
        <v>361</v>
      </c>
      <c r="M2708" s="1" t="s">
        <v>350</v>
      </c>
      <c r="N2708" s="1" t="s">
        <v>11</v>
      </c>
      <c r="O2708" s="1" t="s">
        <v>351</v>
      </c>
      <c r="P2708" s="1" t="s">
        <v>360</v>
      </c>
      <c r="Q2708" s="1" t="s">
        <v>355</v>
      </c>
      <c r="R2708" s="1" t="s">
        <v>934</v>
      </c>
    </row>
    <row r="2709" spans="1:18" hidden="1" x14ac:dyDescent="0.3">
      <c r="A2709" s="1" t="s">
        <v>9</v>
      </c>
      <c r="B2709" s="1">
        <v>11001</v>
      </c>
      <c r="C2709" s="1" t="s">
        <v>12</v>
      </c>
      <c r="D2709" s="6">
        <v>4.1088000000000002E-4</v>
      </c>
      <c r="E2709" s="6" t="s">
        <v>963</v>
      </c>
      <c r="F2709" s="6" t="s">
        <v>963</v>
      </c>
      <c r="G2709" s="6" t="s">
        <v>963</v>
      </c>
      <c r="H2709" s="6">
        <v>4.1017306945530002E-4</v>
      </c>
      <c r="I2709" s="6" t="s">
        <v>964</v>
      </c>
      <c r="J2709" s="6">
        <v>4.1257153625849999E-4</v>
      </c>
      <c r="K2709" s="6" t="s">
        <v>964</v>
      </c>
      <c r="L2709" s="1" t="s">
        <v>359</v>
      </c>
      <c r="M2709" s="1" t="s">
        <v>350</v>
      </c>
      <c r="N2709" s="1" t="s">
        <v>11</v>
      </c>
      <c r="O2709" s="1" t="s">
        <v>351</v>
      </c>
      <c r="P2709" s="1" t="s">
        <v>360</v>
      </c>
      <c r="Q2709" s="1" t="s">
        <v>353</v>
      </c>
      <c r="R2709" s="1" t="s">
        <v>934</v>
      </c>
    </row>
    <row r="2710" spans="1:18" hidden="1" x14ac:dyDescent="0.3">
      <c r="A2710" s="1" t="s">
        <v>497</v>
      </c>
      <c r="B2710" s="1">
        <v>24033</v>
      </c>
      <c r="C2710" s="1" t="s">
        <v>10</v>
      </c>
      <c r="D2710" s="6">
        <v>1.71485E-3</v>
      </c>
      <c r="E2710" s="6" t="s">
        <v>963</v>
      </c>
      <c r="F2710" s="6" t="s">
        <v>963</v>
      </c>
      <c r="G2710" s="6" t="s">
        <v>963</v>
      </c>
      <c r="H2710" s="6">
        <v>1.7118995525591001E-3</v>
      </c>
      <c r="I2710" s="6" t="s">
        <v>964</v>
      </c>
      <c r="J2710" s="6">
        <v>1.7219098008006001E-3</v>
      </c>
      <c r="K2710" s="6" t="s">
        <v>964</v>
      </c>
      <c r="L2710" s="1" t="s">
        <v>359</v>
      </c>
      <c r="M2710" s="1" t="s">
        <v>350</v>
      </c>
      <c r="N2710" s="1" t="s">
        <v>11</v>
      </c>
      <c r="O2710" s="1" t="s">
        <v>351</v>
      </c>
      <c r="P2710" s="1" t="s">
        <v>360</v>
      </c>
      <c r="Q2710" s="1" t="s">
        <v>353</v>
      </c>
      <c r="R2710" s="1" t="s">
        <v>934</v>
      </c>
    </row>
    <row r="2711" spans="1:18" hidden="1" x14ac:dyDescent="0.3">
      <c r="A2711" s="1" t="s">
        <v>497</v>
      </c>
      <c r="B2711" s="1">
        <v>24017</v>
      </c>
      <c r="C2711" s="1" t="s">
        <v>12</v>
      </c>
      <c r="D2711" s="6">
        <v>3.12269E-3</v>
      </c>
      <c r="E2711" s="6" t="s">
        <v>963</v>
      </c>
      <c r="F2711" s="6" t="s">
        <v>963</v>
      </c>
      <c r="G2711" s="6" t="s">
        <v>963</v>
      </c>
      <c r="H2711" s="6">
        <v>3.1173173244193001E-3</v>
      </c>
      <c r="I2711" s="6" t="s">
        <v>964</v>
      </c>
      <c r="J2711" s="6">
        <v>3.1355456837983998E-3</v>
      </c>
      <c r="K2711" s="6" t="s">
        <v>964</v>
      </c>
      <c r="L2711" s="1" t="s">
        <v>359</v>
      </c>
      <c r="M2711" s="1" t="s">
        <v>350</v>
      </c>
      <c r="N2711" s="1" t="s">
        <v>11</v>
      </c>
      <c r="O2711" s="1" t="s">
        <v>351</v>
      </c>
      <c r="P2711" s="1" t="s">
        <v>360</v>
      </c>
      <c r="Q2711" s="1" t="s">
        <v>353</v>
      </c>
      <c r="R2711" s="1" t="s">
        <v>934</v>
      </c>
    </row>
    <row r="2712" spans="1:18" hidden="1" x14ac:dyDescent="0.3">
      <c r="A2712" s="1" t="s">
        <v>9</v>
      </c>
      <c r="B2712" s="1">
        <v>11001</v>
      </c>
      <c r="C2712" s="1" t="s">
        <v>10</v>
      </c>
      <c r="D2712" s="6">
        <v>1.429043E-2</v>
      </c>
      <c r="E2712" s="6" t="s">
        <v>963</v>
      </c>
      <c r="F2712" s="6" t="s">
        <v>963</v>
      </c>
      <c r="G2712" s="6" t="s">
        <v>963</v>
      </c>
      <c r="H2712" s="6">
        <v>1.42658429150528E-2</v>
      </c>
      <c r="I2712" s="6" t="s">
        <v>964</v>
      </c>
      <c r="J2712" s="6">
        <v>1.4349261728230501E-2</v>
      </c>
      <c r="K2712" s="6" t="s">
        <v>964</v>
      </c>
      <c r="L2712" s="1" t="s">
        <v>359</v>
      </c>
      <c r="M2712" s="1" t="s">
        <v>350</v>
      </c>
      <c r="N2712" s="1" t="s">
        <v>11</v>
      </c>
      <c r="O2712" s="1" t="s">
        <v>351</v>
      </c>
      <c r="P2712" s="1" t="s">
        <v>360</v>
      </c>
      <c r="Q2712" s="1" t="s">
        <v>353</v>
      </c>
      <c r="R2712" s="1" t="s">
        <v>934</v>
      </c>
    </row>
    <row r="2713" spans="1:18" hidden="1" x14ac:dyDescent="0.3">
      <c r="A2713" s="1" t="s">
        <v>497</v>
      </c>
      <c r="B2713" s="1">
        <v>24017</v>
      </c>
      <c r="C2713" s="1" t="s">
        <v>10</v>
      </c>
      <c r="D2713" s="6">
        <v>0.10221035000000001</v>
      </c>
      <c r="E2713" s="6" t="s">
        <v>963</v>
      </c>
      <c r="F2713" s="6" t="s">
        <v>963</v>
      </c>
      <c r="G2713" s="6" t="s">
        <v>963</v>
      </c>
      <c r="H2713" s="6">
        <v>0.102034494230935</v>
      </c>
      <c r="I2713" s="6" t="s">
        <v>964</v>
      </c>
      <c r="J2713" s="6">
        <v>0.102631135905922</v>
      </c>
      <c r="K2713" s="6" t="s">
        <v>964</v>
      </c>
      <c r="L2713" s="1" t="s">
        <v>359</v>
      </c>
      <c r="M2713" s="1" t="s">
        <v>350</v>
      </c>
      <c r="N2713" s="1" t="s">
        <v>11</v>
      </c>
      <c r="O2713" s="1" t="s">
        <v>351</v>
      </c>
      <c r="P2713" s="1" t="s">
        <v>360</v>
      </c>
      <c r="Q2713" s="1" t="s">
        <v>353</v>
      </c>
      <c r="R2713" s="1" t="s">
        <v>934</v>
      </c>
    </row>
    <row r="2714" spans="1:18" hidden="1" x14ac:dyDescent="0.3">
      <c r="A2714" s="1" t="s">
        <v>497</v>
      </c>
      <c r="B2714" s="1">
        <v>24009</v>
      </c>
      <c r="C2714" s="1" t="s">
        <v>12</v>
      </c>
      <c r="D2714" s="6">
        <v>0.27465161999999999</v>
      </c>
      <c r="E2714" s="6" t="s">
        <v>963</v>
      </c>
      <c r="F2714" s="6" t="s">
        <v>963</v>
      </c>
      <c r="G2714" s="6" t="s">
        <v>963</v>
      </c>
      <c r="H2714" s="6">
        <v>0.274179074197544</v>
      </c>
      <c r="I2714" s="6" t="s">
        <v>964</v>
      </c>
      <c r="J2714" s="6">
        <v>0.275782322817616</v>
      </c>
      <c r="K2714" s="6" t="s">
        <v>964</v>
      </c>
      <c r="L2714" s="1" t="s">
        <v>359</v>
      </c>
      <c r="M2714" s="1" t="s">
        <v>350</v>
      </c>
      <c r="N2714" s="1" t="s">
        <v>11</v>
      </c>
      <c r="O2714" s="1" t="s">
        <v>351</v>
      </c>
      <c r="P2714" s="1" t="s">
        <v>360</v>
      </c>
      <c r="Q2714" s="1" t="s">
        <v>353</v>
      </c>
      <c r="R2714" s="1" t="s">
        <v>934</v>
      </c>
    </row>
    <row r="2715" spans="1:18" hidden="1" x14ac:dyDescent="0.3">
      <c r="A2715" s="1" t="s">
        <v>497</v>
      </c>
      <c r="B2715" s="1">
        <v>24009</v>
      </c>
      <c r="C2715" s="1" t="s">
        <v>10</v>
      </c>
      <c r="D2715" s="6">
        <v>9.3328811399999996</v>
      </c>
      <c r="E2715" s="6" t="s">
        <v>963</v>
      </c>
      <c r="F2715" s="6" t="s">
        <v>963</v>
      </c>
      <c r="G2715" s="6" t="s">
        <v>963</v>
      </c>
      <c r="H2715" s="6">
        <v>9.3168236566779594</v>
      </c>
      <c r="I2715" s="6" t="s">
        <v>964</v>
      </c>
      <c r="J2715" s="6">
        <v>9.3713033237157806</v>
      </c>
      <c r="K2715" s="6" t="s">
        <v>964</v>
      </c>
      <c r="L2715" s="1" t="s">
        <v>359</v>
      </c>
      <c r="M2715" s="1" t="s">
        <v>350</v>
      </c>
      <c r="N2715" s="1" t="s">
        <v>11</v>
      </c>
      <c r="O2715" s="1" t="s">
        <v>351</v>
      </c>
      <c r="P2715" s="1" t="s">
        <v>360</v>
      </c>
      <c r="Q2715" s="1" t="s">
        <v>353</v>
      </c>
      <c r="R2715" s="1" t="s">
        <v>934</v>
      </c>
    </row>
    <row r="2716" spans="1:18" hidden="1" x14ac:dyDescent="0.3">
      <c r="A2716" s="1" t="s">
        <v>497</v>
      </c>
      <c r="B2716" s="1">
        <v>24009</v>
      </c>
      <c r="C2716" s="1" t="s">
        <v>12</v>
      </c>
      <c r="D2716" s="6">
        <v>0.14071854</v>
      </c>
      <c r="E2716" s="6" t="s">
        <v>963</v>
      </c>
      <c r="F2716" s="6" t="s">
        <v>963</v>
      </c>
      <c r="G2716" s="6" t="s">
        <v>963</v>
      </c>
      <c r="H2716" s="6">
        <v>0.14047642981181099</v>
      </c>
      <c r="I2716" s="6" t="s">
        <v>964</v>
      </c>
      <c r="J2716" s="6">
        <v>0.14129785881002099</v>
      </c>
      <c r="K2716" s="6" t="s">
        <v>964</v>
      </c>
      <c r="L2716" s="1" t="s">
        <v>713</v>
      </c>
      <c r="M2716" s="1" t="s">
        <v>350</v>
      </c>
      <c r="N2716" s="1" t="s">
        <v>11</v>
      </c>
      <c r="O2716" s="1" t="s">
        <v>351</v>
      </c>
      <c r="P2716" s="1" t="s">
        <v>360</v>
      </c>
      <c r="Q2716" s="1" t="s">
        <v>700</v>
      </c>
      <c r="R2716" s="1" t="s">
        <v>934</v>
      </c>
    </row>
    <row r="2717" spans="1:18" hidden="1" x14ac:dyDescent="0.3">
      <c r="A2717" s="1" t="s">
        <v>497</v>
      </c>
      <c r="B2717" s="1">
        <v>24009</v>
      </c>
      <c r="C2717" s="1" t="s">
        <v>10</v>
      </c>
      <c r="D2717" s="6">
        <v>2.6964139999999999</v>
      </c>
      <c r="E2717" s="6" t="s">
        <v>963</v>
      </c>
      <c r="F2717" s="6" t="s">
        <v>963</v>
      </c>
      <c r="G2717" s="6" t="s">
        <v>963</v>
      </c>
      <c r="H2717" s="6">
        <v>2.3059448248119701</v>
      </c>
      <c r="I2717" s="6" t="s">
        <v>964</v>
      </c>
      <c r="J2717" s="6">
        <v>2.1706854307780898</v>
      </c>
      <c r="K2717" s="6" t="s">
        <v>964</v>
      </c>
      <c r="L2717" s="1" t="s">
        <v>713</v>
      </c>
      <c r="M2717" s="1" t="s">
        <v>350</v>
      </c>
      <c r="N2717" s="1" t="s">
        <v>11</v>
      </c>
      <c r="O2717" s="1" t="s">
        <v>351</v>
      </c>
      <c r="P2717" s="1" t="s">
        <v>360</v>
      </c>
      <c r="Q2717" s="1" t="s">
        <v>700</v>
      </c>
      <c r="R2717" s="1" t="s">
        <v>934</v>
      </c>
    </row>
    <row r="2718" spans="1:18" hidden="1" x14ac:dyDescent="0.3">
      <c r="A2718" s="1" t="s">
        <v>497</v>
      </c>
      <c r="B2718" s="1">
        <v>24009</v>
      </c>
      <c r="C2718" s="1" t="s">
        <v>12</v>
      </c>
      <c r="D2718" s="6">
        <v>7.4248200000000004E-3</v>
      </c>
      <c r="E2718" s="6" t="s">
        <v>963</v>
      </c>
      <c r="F2718" s="6" t="s">
        <v>963</v>
      </c>
      <c r="G2718" s="6" t="s">
        <v>963</v>
      </c>
      <c r="H2718" s="6">
        <v>7.4120453892949001E-3</v>
      </c>
      <c r="I2718" s="6" t="s">
        <v>964</v>
      </c>
      <c r="J2718" s="6">
        <v>7.4553869593147002E-3</v>
      </c>
      <c r="K2718" s="6" t="s">
        <v>964</v>
      </c>
      <c r="L2718" s="1" t="s">
        <v>712</v>
      </c>
      <c r="M2718" s="1" t="s">
        <v>350</v>
      </c>
      <c r="N2718" s="1" t="s">
        <v>11</v>
      </c>
      <c r="O2718" s="1" t="s">
        <v>351</v>
      </c>
      <c r="P2718" s="1" t="s">
        <v>360</v>
      </c>
      <c r="Q2718" s="1" t="s">
        <v>698</v>
      </c>
      <c r="R2718" s="1" t="s">
        <v>934</v>
      </c>
    </row>
    <row r="2719" spans="1:18" hidden="1" x14ac:dyDescent="0.3">
      <c r="A2719" s="1" t="s">
        <v>497</v>
      </c>
      <c r="B2719" s="1">
        <v>24009</v>
      </c>
      <c r="C2719" s="1" t="s">
        <v>10</v>
      </c>
      <c r="D2719" s="6">
        <v>0.18266579999999999</v>
      </c>
      <c r="E2719" s="6" t="s">
        <v>963</v>
      </c>
      <c r="F2719" s="6" t="s">
        <v>963</v>
      </c>
      <c r="G2719" s="6" t="s">
        <v>963</v>
      </c>
      <c r="H2719" s="6">
        <v>0.156213866335116</v>
      </c>
      <c r="I2719" s="6" t="s">
        <v>964</v>
      </c>
      <c r="J2719" s="6">
        <v>0.14705085745787699</v>
      </c>
      <c r="K2719" s="6" t="s">
        <v>964</v>
      </c>
      <c r="L2719" s="1" t="s">
        <v>712</v>
      </c>
      <c r="M2719" s="1" t="s">
        <v>350</v>
      </c>
      <c r="N2719" s="1" t="s">
        <v>11</v>
      </c>
      <c r="O2719" s="1" t="s">
        <v>351</v>
      </c>
      <c r="P2719" s="1" t="s">
        <v>360</v>
      </c>
      <c r="Q2719" s="1" t="s">
        <v>698</v>
      </c>
      <c r="R2719" s="1" t="s">
        <v>934</v>
      </c>
    </row>
    <row r="2720" spans="1:18" hidden="1" x14ac:dyDescent="0.3">
      <c r="A2720" s="1" t="s">
        <v>497</v>
      </c>
      <c r="B2720" s="1">
        <v>24009</v>
      </c>
      <c r="C2720" s="1" t="s">
        <v>12</v>
      </c>
      <c r="D2720" s="6">
        <v>1.00063E-3</v>
      </c>
      <c r="E2720" s="6" t="s">
        <v>963</v>
      </c>
      <c r="F2720" s="6" t="s">
        <v>963</v>
      </c>
      <c r="G2720" s="6" t="s">
        <v>963</v>
      </c>
      <c r="H2720" s="6">
        <v>1.2092005437128999E-3</v>
      </c>
      <c r="I2720" s="6" t="s">
        <v>964</v>
      </c>
      <c r="J2720" s="6">
        <v>1.3457351013277E-3</v>
      </c>
      <c r="K2720" s="6" t="s">
        <v>964</v>
      </c>
      <c r="L2720" s="1" t="s">
        <v>721</v>
      </c>
      <c r="M2720" s="1" t="s">
        <v>350</v>
      </c>
      <c r="N2720" s="1" t="s">
        <v>11</v>
      </c>
      <c r="O2720" s="1" t="s">
        <v>351</v>
      </c>
      <c r="P2720" s="1" t="s">
        <v>720</v>
      </c>
      <c r="Q2720" s="1" t="s">
        <v>355</v>
      </c>
      <c r="R2720" s="1" t="s">
        <v>934</v>
      </c>
    </row>
    <row r="2721" spans="1:18" hidden="1" x14ac:dyDescent="0.3">
      <c r="A2721" s="1" t="s">
        <v>497</v>
      </c>
      <c r="B2721" s="1">
        <v>24009</v>
      </c>
      <c r="C2721" s="1" t="s">
        <v>10</v>
      </c>
      <c r="D2721" s="6">
        <v>8.7004700000000001E-3</v>
      </c>
      <c r="E2721" s="6" t="s">
        <v>963</v>
      </c>
      <c r="F2721" s="6" t="s">
        <v>963</v>
      </c>
      <c r="G2721" s="6" t="s">
        <v>963</v>
      </c>
      <c r="H2721" s="6">
        <v>1.05139892413366E-2</v>
      </c>
      <c r="I2721" s="6" t="s">
        <v>964</v>
      </c>
      <c r="J2721" s="6">
        <v>1.1701156148676201E-2</v>
      </c>
      <c r="K2721" s="6" t="s">
        <v>964</v>
      </c>
      <c r="L2721" s="1" t="s">
        <v>721</v>
      </c>
      <c r="M2721" s="1" t="s">
        <v>350</v>
      </c>
      <c r="N2721" s="1" t="s">
        <v>11</v>
      </c>
      <c r="O2721" s="1" t="s">
        <v>351</v>
      </c>
      <c r="P2721" s="1" t="s">
        <v>720</v>
      </c>
      <c r="Q2721" s="1" t="s">
        <v>355</v>
      </c>
      <c r="R2721" s="1" t="s">
        <v>934</v>
      </c>
    </row>
    <row r="2722" spans="1:18" hidden="1" x14ac:dyDescent="0.3">
      <c r="A2722" s="1" t="s">
        <v>497</v>
      </c>
      <c r="B2722" s="1">
        <v>24009</v>
      </c>
      <c r="C2722" s="1" t="s">
        <v>10</v>
      </c>
      <c r="D2722" s="6">
        <v>7.6298999999999996E-4</v>
      </c>
      <c r="E2722" s="6" t="s">
        <v>963</v>
      </c>
      <c r="F2722" s="6" t="s">
        <v>963</v>
      </c>
      <c r="G2722" s="6" t="s">
        <v>963</v>
      </c>
      <c r="H2722" s="6">
        <v>9.2202704580860004E-4</v>
      </c>
      <c r="I2722" s="6" t="s">
        <v>964</v>
      </c>
      <c r="J2722" s="6">
        <v>1.0261359593077E-3</v>
      </c>
      <c r="K2722" s="6" t="s">
        <v>964</v>
      </c>
      <c r="L2722" s="1" t="s">
        <v>719</v>
      </c>
      <c r="M2722" s="1" t="s">
        <v>350</v>
      </c>
      <c r="N2722" s="1" t="s">
        <v>11</v>
      </c>
      <c r="O2722" s="1" t="s">
        <v>351</v>
      </c>
      <c r="P2722" s="1" t="s">
        <v>720</v>
      </c>
      <c r="Q2722" s="1" t="s">
        <v>353</v>
      </c>
      <c r="R2722" s="1" t="s">
        <v>934</v>
      </c>
    </row>
    <row r="2723" spans="1:18" hidden="1" x14ac:dyDescent="0.3">
      <c r="A2723" s="1" t="s">
        <v>497</v>
      </c>
      <c r="B2723" s="1">
        <v>24009</v>
      </c>
      <c r="C2723" s="1" t="s">
        <v>12</v>
      </c>
      <c r="D2723" s="6">
        <v>0.62116771000000004</v>
      </c>
      <c r="E2723" s="6" t="s">
        <v>963</v>
      </c>
      <c r="F2723" s="6" t="s">
        <v>963</v>
      </c>
      <c r="G2723" s="6" t="s">
        <v>963</v>
      </c>
      <c r="H2723" s="6">
        <v>0.75064342730975997</v>
      </c>
      <c r="I2723" s="6" t="s">
        <v>964</v>
      </c>
      <c r="J2723" s="6">
        <v>0.83540088859862804</v>
      </c>
      <c r="K2723" s="6" t="s">
        <v>964</v>
      </c>
      <c r="L2723" s="1" t="s">
        <v>723</v>
      </c>
      <c r="M2723" s="1" t="s">
        <v>350</v>
      </c>
      <c r="N2723" s="1" t="s">
        <v>11</v>
      </c>
      <c r="O2723" s="1" t="s">
        <v>351</v>
      </c>
      <c r="P2723" s="1" t="s">
        <v>720</v>
      </c>
      <c r="Q2723" s="1" t="s">
        <v>700</v>
      </c>
      <c r="R2723" s="1" t="s">
        <v>934</v>
      </c>
    </row>
    <row r="2724" spans="1:18" hidden="1" x14ac:dyDescent="0.3">
      <c r="A2724" s="1" t="s">
        <v>497</v>
      </c>
      <c r="B2724" s="1">
        <v>24009</v>
      </c>
      <c r="C2724" s="1" t="s">
        <v>10</v>
      </c>
      <c r="D2724" s="6">
        <v>9.6510542400000006</v>
      </c>
      <c r="E2724" s="6" t="s">
        <v>963</v>
      </c>
      <c r="F2724" s="6" t="s">
        <v>963</v>
      </c>
      <c r="G2724" s="6" t="s">
        <v>963</v>
      </c>
      <c r="H2724" s="6">
        <v>9.9910186204503404</v>
      </c>
      <c r="I2724" s="6" t="s">
        <v>964</v>
      </c>
      <c r="J2724" s="6">
        <v>10.406073169371099</v>
      </c>
      <c r="K2724" s="6" t="s">
        <v>964</v>
      </c>
      <c r="L2724" s="1" t="s">
        <v>723</v>
      </c>
      <c r="M2724" s="1" t="s">
        <v>350</v>
      </c>
      <c r="N2724" s="1" t="s">
        <v>11</v>
      </c>
      <c r="O2724" s="1" t="s">
        <v>351</v>
      </c>
      <c r="P2724" s="1" t="s">
        <v>720</v>
      </c>
      <c r="Q2724" s="1" t="s">
        <v>700</v>
      </c>
      <c r="R2724" s="1" t="s">
        <v>934</v>
      </c>
    </row>
    <row r="2725" spans="1:18" hidden="1" x14ac:dyDescent="0.3">
      <c r="A2725" s="1" t="s">
        <v>497</v>
      </c>
      <c r="B2725" s="1">
        <v>24009</v>
      </c>
      <c r="C2725" s="1" t="s">
        <v>12</v>
      </c>
      <c r="D2725" s="6">
        <v>5.6703570000000002E-2</v>
      </c>
      <c r="E2725" s="6" t="s">
        <v>963</v>
      </c>
      <c r="F2725" s="6" t="s">
        <v>963</v>
      </c>
      <c r="G2725" s="6" t="s">
        <v>963</v>
      </c>
      <c r="H2725" s="6">
        <v>6.8522818298940205E-2</v>
      </c>
      <c r="I2725" s="6" t="s">
        <v>964</v>
      </c>
      <c r="J2725" s="6">
        <v>7.6259940756924396E-2</v>
      </c>
      <c r="K2725" s="6" t="s">
        <v>964</v>
      </c>
      <c r="L2725" s="1" t="s">
        <v>722</v>
      </c>
      <c r="M2725" s="1" t="s">
        <v>350</v>
      </c>
      <c r="N2725" s="1" t="s">
        <v>11</v>
      </c>
      <c r="O2725" s="1" t="s">
        <v>351</v>
      </c>
      <c r="P2725" s="1" t="s">
        <v>720</v>
      </c>
      <c r="Q2725" s="1" t="s">
        <v>698</v>
      </c>
      <c r="R2725" s="1" t="s">
        <v>934</v>
      </c>
    </row>
    <row r="2726" spans="1:18" hidden="1" x14ac:dyDescent="0.3">
      <c r="A2726" s="1" t="s">
        <v>497</v>
      </c>
      <c r="B2726" s="1">
        <v>24009</v>
      </c>
      <c r="C2726" s="1" t="s">
        <v>10</v>
      </c>
      <c r="D2726" s="6">
        <v>1.1634407499999999</v>
      </c>
      <c r="E2726" s="6" t="s">
        <v>963</v>
      </c>
      <c r="F2726" s="6" t="s">
        <v>963</v>
      </c>
      <c r="G2726" s="6" t="s">
        <v>963</v>
      </c>
      <c r="H2726" s="6">
        <v>1.2044236731013001</v>
      </c>
      <c r="I2726" s="6" t="s">
        <v>964</v>
      </c>
      <c r="J2726" s="6">
        <v>1.25445876395033</v>
      </c>
      <c r="K2726" s="6" t="s">
        <v>964</v>
      </c>
      <c r="L2726" s="1" t="s">
        <v>722</v>
      </c>
      <c r="M2726" s="1" t="s">
        <v>350</v>
      </c>
      <c r="N2726" s="1" t="s">
        <v>11</v>
      </c>
      <c r="O2726" s="1" t="s">
        <v>351</v>
      </c>
      <c r="P2726" s="1" t="s">
        <v>720</v>
      </c>
      <c r="Q2726" s="1" t="s">
        <v>698</v>
      </c>
      <c r="R2726" s="1" t="s">
        <v>934</v>
      </c>
    </row>
    <row r="2727" spans="1:18" hidden="1" x14ac:dyDescent="0.3">
      <c r="A2727" s="1" t="s">
        <v>497</v>
      </c>
      <c r="B2727" s="1">
        <v>24009</v>
      </c>
      <c r="C2727" s="1" t="s">
        <v>12</v>
      </c>
      <c r="D2727" s="6">
        <v>1.03161E-2</v>
      </c>
      <c r="E2727" s="6" t="s">
        <v>963</v>
      </c>
      <c r="F2727" s="6" t="s">
        <v>963</v>
      </c>
      <c r="G2727" s="6" t="s">
        <v>963</v>
      </c>
      <c r="H2727" s="6">
        <v>9.5820026308360007E-3</v>
      </c>
      <c r="I2727" s="6" t="s">
        <v>964</v>
      </c>
      <c r="J2727" s="6">
        <v>9.1297844103438996E-3</v>
      </c>
      <c r="K2727" s="6" t="s">
        <v>964</v>
      </c>
      <c r="L2727" s="1" t="s">
        <v>726</v>
      </c>
      <c r="M2727" s="1" t="s">
        <v>350</v>
      </c>
      <c r="N2727" s="1" t="s">
        <v>11</v>
      </c>
      <c r="O2727" s="1" t="s">
        <v>351</v>
      </c>
      <c r="P2727" s="1" t="s">
        <v>725</v>
      </c>
      <c r="Q2727" s="1" t="s">
        <v>355</v>
      </c>
      <c r="R2727" s="1" t="s">
        <v>934</v>
      </c>
    </row>
    <row r="2728" spans="1:18" hidden="1" x14ac:dyDescent="0.3">
      <c r="A2728" s="1" t="s">
        <v>497</v>
      </c>
      <c r="B2728" s="1">
        <v>24009</v>
      </c>
      <c r="C2728" s="1" t="s">
        <v>10</v>
      </c>
      <c r="D2728" s="6">
        <v>0.18249557</v>
      </c>
      <c r="E2728" s="6" t="s">
        <v>963</v>
      </c>
      <c r="F2728" s="6" t="s">
        <v>963</v>
      </c>
      <c r="G2728" s="6" t="s">
        <v>963</v>
      </c>
      <c r="H2728" s="6">
        <v>0.169509119905386</v>
      </c>
      <c r="I2728" s="6" t="s">
        <v>964</v>
      </c>
      <c r="J2728" s="6">
        <v>0.16150921471707899</v>
      </c>
      <c r="K2728" s="6" t="s">
        <v>964</v>
      </c>
      <c r="L2728" s="1" t="s">
        <v>726</v>
      </c>
      <c r="M2728" s="1" t="s">
        <v>350</v>
      </c>
      <c r="N2728" s="1" t="s">
        <v>11</v>
      </c>
      <c r="O2728" s="1" t="s">
        <v>351</v>
      </c>
      <c r="P2728" s="1" t="s">
        <v>725</v>
      </c>
      <c r="Q2728" s="1" t="s">
        <v>355</v>
      </c>
      <c r="R2728" s="1" t="s">
        <v>934</v>
      </c>
    </row>
    <row r="2729" spans="1:18" hidden="1" x14ac:dyDescent="0.3">
      <c r="A2729" s="1" t="s">
        <v>497</v>
      </c>
      <c r="B2729" s="1">
        <v>24009</v>
      </c>
      <c r="C2729" s="1" t="s">
        <v>12</v>
      </c>
      <c r="D2729" s="6">
        <v>0.1178604</v>
      </c>
      <c r="E2729" s="6" t="s">
        <v>963</v>
      </c>
      <c r="F2729" s="6" t="s">
        <v>963</v>
      </c>
      <c r="G2729" s="6" t="s">
        <v>963</v>
      </c>
      <c r="H2729" s="6">
        <v>0.109473411741977</v>
      </c>
      <c r="I2729" s="6" t="s">
        <v>964</v>
      </c>
      <c r="J2729" s="6">
        <v>0.10430686427205201</v>
      </c>
      <c r="K2729" s="6" t="s">
        <v>964</v>
      </c>
      <c r="L2729" s="1" t="s">
        <v>724</v>
      </c>
      <c r="M2729" s="1" t="s">
        <v>350</v>
      </c>
      <c r="N2729" s="1" t="s">
        <v>11</v>
      </c>
      <c r="O2729" s="1" t="s">
        <v>351</v>
      </c>
      <c r="P2729" s="1" t="s">
        <v>725</v>
      </c>
      <c r="Q2729" s="1" t="s">
        <v>353</v>
      </c>
      <c r="R2729" s="1" t="s">
        <v>934</v>
      </c>
    </row>
    <row r="2730" spans="1:18" hidden="1" x14ac:dyDescent="0.3">
      <c r="A2730" s="1" t="s">
        <v>497</v>
      </c>
      <c r="B2730" s="1">
        <v>24009</v>
      </c>
      <c r="C2730" s="1" t="s">
        <v>10</v>
      </c>
      <c r="D2730" s="6">
        <v>3.7644815</v>
      </c>
      <c r="E2730" s="6" t="s">
        <v>963</v>
      </c>
      <c r="F2730" s="6" t="s">
        <v>963</v>
      </c>
      <c r="G2730" s="6" t="s">
        <v>963</v>
      </c>
      <c r="H2730" s="6">
        <v>3.4965996487756201</v>
      </c>
      <c r="I2730" s="6" t="s">
        <v>964</v>
      </c>
      <c r="J2730" s="6">
        <v>3.3315792316601001</v>
      </c>
      <c r="K2730" s="6" t="s">
        <v>964</v>
      </c>
      <c r="L2730" s="1" t="s">
        <v>724</v>
      </c>
      <c r="M2730" s="1" t="s">
        <v>350</v>
      </c>
      <c r="N2730" s="1" t="s">
        <v>11</v>
      </c>
      <c r="O2730" s="1" t="s">
        <v>351</v>
      </c>
      <c r="P2730" s="1" t="s">
        <v>725</v>
      </c>
      <c r="Q2730" s="1" t="s">
        <v>353</v>
      </c>
      <c r="R2730" s="1" t="s">
        <v>934</v>
      </c>
    </row>
    <row r="2731" spans="1:18" hidden="1" x14ac:dyDescent="0.3">
      <c r="A2731" s="1" t="s">
        <v>497</v>
      </c>
      <c r="B2731" s="1">
        <v>24009</v>
      </c>
      <c r="C2731" s="1" t="s">
        <v>12</v>
      </c>
      <c r="D2731" s="6">
        <v>0.71168726000000004</v>
      </c>
      <c r="E2731" s="6" t="s">
        <v>963</v>
      </c>
      <c r="F2731" s="6" t="s">
        <v>963</v>
      </c>
      <c r="G2731" s="6" t="s">
        <v>963</v>
      </c>
      <c r="H2731" s="6">
        <v>0.66104333979436103</v>
      </c>
      <c r="I2731" s="6" t="s">
        <v>964</v>
      </c>
      <c r="J2731" s="6">
        <v>0.62984570248335203</v>
      </c>
      <c r="K2731" s="6" t="s">
        <v>964</v>
      </c>
      <c r="L2731" s="1" t="s">
        <v>728</v>
      </c>
      <c r="M2731" s="1" t="s">
        <v>350</v>
      </c>
      <c r="N2731" s="1" t="s">
        <v>11</v>
      </c>
      <c r="O2731" s="1" t="s">
        <v>351</v>
      </c>
      <c r="P2731" s="1" t="s">
        <v>725</v>
      </c>
      <c r="Q2731" s="1" t="s">
        <v>700</v>
      </c>
      <c r="R2731" s="1" t="s">
        <v>934</v>
      </c>
    </row>
    <row r="2732" spans="1:18" hidden="1" x14ac:dyDescent="0.3">
      <c r="A2732" s="1" t="s">
        <v>497</v>
      </c>
      <c r="B2732" s="1">
        <v>24009</v>
      </c>
      <c r="C2732" s="1" t="s">
        <v>10</v>
      </c>
      <c r="D2732" s="6">
        <v>5.7030389499999998</v>
      </c>
      <c r="E2732" s="6" t="s">
        <v>963</v>
      </c>
      <c r="F2732" s="6" t="s">
        <v>963</v>
      </c>
      <c r="G2732" s="6" t="s">
        <v>963</v>
      </c>
      <c r="H2732" s="6">
        <v>4.5379246216513298</v>
      </c>
      <c r="I2732" s="6" t="s">
        <v>964</v>
      </c>
      <c r="J2732" s="6">
        <v>4.0464797783974502</v>
      </c>
      <c r="K2732" s="6" t="s">
        <v>964</v>
      </c>
      <c r="L2732" s="1" t="s">
        <v>728</v>
      </c>
      <c r="M2732" s="1" t="s">
        <v>350</v>
      </c>
      <c r="N2732" s="1" t="s">
        <v>11</v>
      </c>
      <c r="O2732" s="1" t="s">
        <v>351</v>
      </c>
      <c r="P2732" s="1" t="s">
        <v>725</v>
      </c>
      <c r="Q2732" s="1" t="s">
        <v>700</v>
      </c>
      <c r="R2732" s="1" t="s">
        <v>934</v>
      </c>
    </row>
    <row r="2733" spans="1:18" hidden="1" x14ac:dyDescent="0.3">
      <c r="A2733" s="1" t="s">
        <v>497</v>
      </c>
      <c r="B2733" s="1">
        <v>24009</v>
      </c>
      <c r="C2733" s="1" t="s">
        <v>12</v>
      </c>
      <c r="D2733" s="6">
        <v>2.09676142</v>
      </c>
      <c r="E2733" s="6" t="s">
        <v>963</v>
      </c>
      <c r="F2733" s="6" t="s">
        <v>963</v>
      </c>
      <c r="G2733" s="6" t="s">
        <v>963</v>
      </c>
      <c r="H2733" s="6">
        <v>1.94755512671221</v>
      </c>
      <c r="I2733" s="6" t="s">
        <v>964</v>
      </c>
      <c r="J2733" s="6">
        <v>1.8556411555265</v>
      </c>
      <c r="K2733" s="6" t="s">
        <v>964</v>
      </c>
      <c r="L2733" s="1" t="s">
        <v>727</v>
      </c>
      <c r="M2733" s="1" t="s">
        <v>350</v>
      </c>
      <c r="N2733" s="1" t="s">
        <v>11</v>
      </c>
      <c r="O2733" s="1" t="s">
        <v>351</v>
      </c>
      <c r="P2733" s="1" t="s">
        <v>725</v>
      </c>
      <c r="Q2733" s="1" t="s">
        <v>698</v>
      </c>
      <c r="R2733" s="1" t="s">
        <v>934</v>
      </c>
    </row>
    <row r="2734" spans="1:18" hidden="1" x14ac:dyDescent="0.3">
      <c r="A2734" s="1" t="s">
        <v>497</v>
      </c>
      <c r="B2734" s="1">
        <v>24009</v>
      </c>
      <c r="C2734" s="1" t="s">
        <v>10</v>
      </c>
      <c r="D2734" s="6">
        <v>43.894402739999997</v>
      </c>
      <c r="E2734" s="6" t="s">
        <v>963</v>
      </c>
      <c r="F2734" s="6" t="s">
        <v>963</v>
      </c>
      <c r="G2734" s="6" t="s">
        <v>963</v>
      </c>
      <c r="H2734" s="6">
        <v>34.926903479508198</v>
      </c>
      <c r="I2734" s="6" t="s">
        <v>964</v>
      </c>
      <c r="J2734" s="6">
        <v>31.144415219581099</v>
      </c>
      <c r="K2734" s="6" t="s">
        <v>964</v>
      </c>
      <c r="L2734" s="1" t="s">
        <v>727</v>
      </c>
      <c r="M2734" s="1" t="s">
        <v>350</v>
      </c>
      <c r="N2734" s="1" t="s">
        <v>11</v>
      </c>
      <c r="O2734" s="1" t="s">
        <v>351</v>
      </c>
      <c r="P2734" s="1" t="s">
        <v>725</v>
      </c>
      <c r="Q2734" s="1" t="s">
        <v>698</v>
      </c>
      <c r="R2734" s="1" t="s">
        <v>934</v>
      </c>
    </row>
    <row r="2735" spans="1:18" hidden="1" x14ac:dyDescent="0.3">
      <c r="A2735" s="1" t="s">
        <v>811</v>
      </c>
      <c r="B2735" s="1">
        <v>51153</v>
      </c>
      <c r="C2735" s="1" t="s">
        <v>12</v>
      </c>
      <c r="D2735" s="6">
        <v>7.5838000000000001E-4</v>
      </c>
      <c r="E2735" s="6" t="s">
        <v>963</v>
      </c>
      <c r="F2735" s="6" t="s">
        <v>963</v>
      </c>
      <c r="G2735" s="6" t="s">
        <v>963</v>
      </c>
      <c r="H2735" s="6">
        <v>7.5707518597520004E-4</v>
      </c>
      <c r="I2735" s="6" t="s">
        <v>964</v>
      </c>
      <c r="J2735" s="6">
        <v>7.6150214580340001E-4</v>
      </c>
      <c r="K2735" s="6" t="s">
        <v>964</v>
      </c>
      <c r="L2735" s="1" t="s">
        <v>364</v>
      </c>
      <c r="M2735" s="1" t="s">
        <v>350</v>
      </c>
      <c r="N2735" s="1" t="s">
        <v>11</v>
      </c>
      <c r="O2735" s="1" t="s">
        <v>351</v>
      </c>
      <c r="P2735" s="1" t="s">
        <v>363</v>
      </c>
      <c r="Q2735" s="1" t="s">
        <v>355</v>
      </c>
      <c r="R2735" s="1" t="s">
        <v>934</v>
      </c>
    </row>
    <row r="2736" spans="1:18" hidden="1" x14ac:dyDescent="0.3">
      <c r="A2736" s="1" t="s">
        <v>811</v>
      </c>
      <c r="B2736" s="1">
        <v>51059</v>
      </c>
      <c r="C2736" s="1" t="s">
        <v>12</v>
      </c>
      <c r="D2736" s="6">
        <v>1.4201799999999001E-3</v>
      </c>
      <c r="E2736" s="6" t="s">
        <v>963</v>
      </c>
      <c r="F2736" s="6" t="s">
        <v>963</v>
      </c>
      <c r="G2736" s="6" t="s">
        <v>963</v>
      </c>
      <c r="H2736" s="6">
        <v>1.4177365405448001E-3</v>
      </c>
      <c r="I2736" s="6" t="s">
        <v>964</v>
      </c>
      <c r="J2736" s="6">
        <v>1.4260266850749999E-3</v>
      </c>
      <c r="K2736" s="6" t="s">
        <v>964</v>
      </c>
      <c r="L2736" s="1" t="s">
        <v>364</v>
      </c>
      <c r="M2736" s="1" t="s">
        <v>350</v>
      </c>
      <c r="N2736" s="1" t="s">
        <v>11</v>
      </c>
      <c r="O2736" s="1" t="s">
        <v>351</v>
      </c>
      <c r="P2736" s="1" t="s">
        <v>363</v>
      </c>
      <c r="Q2736" s="1" t="s">
        <v>355</v>
      </c>
      <c r="R2736" s="1" t="s">
        <v>934</v>
      </c>
    </row>
    <row r="2737" spans="1:18" hidden="1" x14ac:dyDescent="0.3">
      <c r="A2737" s="1" t="s">
        <v>811</v>
      </c>
      <c r="B2737" s="1">
        <v>51153</v>
      </c>
      <c r="C2737" s="1" t="s">
        <v>10</v>
      </c>
      <c r="D2737" s="6">
        <v>5.9114699999998997E-3</v>
      </c>
      <c r="E2737" s="6" t="s">
        <v>963</v>
      </c>
      <c r="F2737" s="6" t="s">
        <v>963</v>
      </c>
      <c r="G2737" s="6" t="s">
        <v>963</v>
      </c>
      <c r="H2737" s="6">
        <v>5.9012991503436998E-3</v>
      </c>
      <c r="I2737" s="6" t="s">
        <v>964</v>
      </c>
      <c r="J2737" s="6">
        <v>5.9358067062070001E-3</v>
      </c>
      <c r="K2737" s="6" t="s">
        <v>964</v>
      </c>
      <c r="L2737" s="1" t="s">
        <v>364</v>
      </c>
      <c r="M2737" s="1" t="s">
        <v>350</v>
      </c>
      <c r="N2737" s="1" t="s">
        <v>11</v>
      </c>
      <c r="O2737" s="1" t="s">
        <v>351</v>
      </c>
      <c r="P2737" s="1" t="s">
        <v>363</v>
      </c>
      <c r="Q2737" s="1" t="s">
        <v>355</v>
      </c>
      <c r="R2737" s="1" t="s">
        <v>934</v>
      </c>
    </row>
    <row r="2738" spans="1:18" hidden="1" x14ac:dyDescent="0.3">
      <c r="A2738" s="1" t="s">
        <v>497</v>
      </c>
      <c r="B2738" s="1">
        <v>24009</v>
      </c>
      <c r="C2738" s="1" t="s">
        <v>12</v>
      </c>
      <c r="D2738" s="6">
        <v>9.8921800000000004E-3</v>
      </c>
      <c r="E2738" s="6" t="s">
        <v>963</v>
      </c>
      <c r="F2738" s="6" t="s">
        <v>963</v>
      </c>
      <c r="G2738" s="6" t="s">
        <v>963</v>
      </c>
      <c r="H2738" s="6">
        <v>9.8751602273287001E-3</v>
      </c>
      <c r="I2738" s="6" t="s">
        <v>964</v>
      </c>
      <c r="J2738" s="6">
        <v>9.9329047399388994E-3</v>
      </c>
      <c r="K2738" s="6" t="s">
        <v>964</v>
      </c>
      <c r="L2738" s="1" t="s">
        <v>364</v>
      </c>
      <c r="M2738" s="1" t="s">
        <v>350</v>
      </c>
      <c r="N2738" s="1" t="s">
        <v>11</v>
      </c>
      <c r="O2738" s="1" t="s">
        <v>351</v>
      </c>
      <c r="P2738" s="1" t="s">
        <v>363</v>
      </c>
      <c r="Q2738" s="1" t="s">
        <v>355</v>
      </c>
      <c r="R2738" s="1" t="s">
        <v>934</v>
      </c>
    </row>
    <row r="2739" spans="1:18" hidden="1" x14ac:dyDescent="0.3">
      <c r="A2739" s="1" t="s">
        <v>811</v>
      </c>
      <c r="B2739" s="1">
        <v>51059</v>
      </c>
      <c r="C2739" s="1" t="s">
        <v>10</v>
      </c>
      <c r="D2739" s="6">
        <v>1.160275E-2</v>
      </c>
      <c r="E2739" s="6" t="s">
        <v>963</v>
      </c>
      <c r="F2739" s="6" t="s">
        <v>963</v>
      </c>
      <c r="G2739" s="6" t="s">
        <v>963</v>
      </c>
      <c r="H2739" s="6">
        <v>1.15827871437479E-2</v>
      </c>
      <c r="I2739" s="6" t="s">
        <v>964</v>
      </c>
      <c r="J2739" s="6">
        <v>1.1650516920570401E-2</v>
      </c>
      <c r="K2739" s="6" t="s">
        <v>964</v>
      </c>
      <c r="L2739" s="1" t="s">
        <v>364</v>
      </c>
      <c r="M2739" s="1" t="s">
        <v>350</v>
      </c>
      <c r="N2739" s="1" t="s">
        <v>11</v>
      </c>
      <c r="O2739" s="1" t="s">
        <v>351</v>
      </c>
      <c r="P2739" s="1" t="s">
        <v>363</v>
      </c>
      <c r="Q2739" s="1" t="s">
        <v>355</v>
      </c>
      <c r="R2739" s="1" t="s">
        <v>934</v>
      </c>
    </row>
    <row r="2740" spans="1:18" hidden="1" x14ac:dyDescent="0.3">
      <c r="A2740" s="1" t="s">
        <v>497</v>
      </c>
      <c r="B2740" s="1">
        <v>24033</v>
      </c>
      <c r="C2740" s="1" t="s">
        <v>12</v>
      </c>
      <c r="D2740" s="6">
        <v>1.176252E-2</v>
      </c>
      <c r="E2740" s="6" t="s">
        <v>963</v>
      </c>
      <c r="F2740" s="6" t="s">
        <v>963</v>
      </c>
      <c r="G2740" s="6" t="s">
        <v>963</v>
      </c>
      <c r="H2740" s="6">
        <v>1.1742282254989401E-2</v>
      </c>
      <c r="I2740" s="6" t="s">
        <v>964</v>
      </c>
      <c r="J2740" s="6">
        <v>1.18109446716122E-2</v>
      </c>
      <c r="K2740" s="6" t="s">
        <v>964</v>
      </c>
      <c r="L2740" s="1" t="s">
        <v>364</v>
      </c>
      <c r="M2740" s="1" t="s">
        <v>350</v>
      </c>
      <c r="N2740" s="1" t="s">
        <v>11</v>
      </c>
      <c r="O2740" s="1" t="s">
        <v>351</v>
      </c>
      <c r="P2740" s="1" t="s">
        <v>363</v>
      </c>
      <c r="Q2740" s="1" t="s">
        <v>355</v>
      </c>
      <c r="R2740" s="1" t="s">
        <v>934</v>
      </c>
    </row>
    <row r="2741" spans="1:18" hidden="1" x14ac:dyDescent="0.3">
      <c r="A2741" s="1" t="s">
        <v>497</v>
      </c>
      <c r="B2741" s="1">
        <v>24017</v>
      </c>
      <c r="C2741" s="1" t="s">
        <v>12</v>
      </c>
      <c r="D2741" s="6">
        <v>2.194428E-2</v>
      </c>
      <c r="E2741" s="6" t="s">
        <v>963</v>
      </c>
      <c r="F2741" s="6" t="s">
        <v>963</v>
      </c>
      <c r="G2741" s="6" t="s">
        <v>963</v>
      </c>
      <c r="H2741" s="6">
        <v>2.1906524251819701E-2</v>
      </c>
      <c r="I2741" s="6" t="s">
        <v>964</v>
      </c>
      <c r="J2741" s="6">
        <v>2.2034621572448801E-2</v>
      </c>
      <c r="K2741" s="6" t="s">
        <v>964</v>
      </c>
      <c r="L2741" s="1" t="s">
        <v>364</v>
      </c>
      <c r="M2741" s="1" t="s">
        <v>350</v>
      </c>
      <c r="N2741" s="1" t="s">
        <v>11</v>
      </c>
      <c r="O2741" s="1" t="s">
        <v>351</v>
      </c>
      <c r="P2741" s="1" t="s">
        <v>363</v>
      </c>
      <c r="Q2741" s="1" t="s">
        <v>355</v>
      </c>
      <c r="R2741" s="1" t="s">
        <v>934</v>
      </c>
    </row>
    <row r="2742" spans="1:18" hidden="1" x14ac:dyDescent="0.3">
      <c r="A2742" s="1" t="s">
        <v>811</v>
      </c>
      <c r="B2742" s="1">
        <v>51510</v>
      </c>
      <c r="C2742" s="1" t="s">
        <v>12</v>
      </c>
      <c r="D2742" s="6">
        <v>3.1870450000000002E-2</v>
      </c>
      <c r="E2742" s="6" t="s">
        <v>963</v>
      </c>
      <c r="F2742" s="6" t="s">
        <v>963</v>
      </c>
      <c r="G2742" s="6" t="s">
        <v>963</v>
      </c>
      <c r="H2742" s="6">
        <v>3.1815615998402401E-2</v>
      </c>
      <c r="I2742" s="6" t="s">
        <v>964</v>
      </c>
      <c r="J2742" s="6">
        <v>3.2001656244527901E-2</v>
      </c>
      <c r="K2742" s="6" t="s">
        <v>964</v>
      </c>
      <c r="L2742" s="1" t="s">
        <v>364</v>
      </c>
      <c r="M2742" s="1" t="s">
        <v>350</v>
      </c>
      <c r="N2742" s="1" t="s">
        <v>11</v>
      </c>
      <c r="O2742" s="1" t="s">
        <v>351</v>
      </c>
      <c r="P2742" s="1" t="s">
        <v>363</v>
      </c>
      <c r="Q2742" s="1" t="s">
        <v>355</v>
      </c>
      <c r="R2742" s="1" t="s">
        <v>934</v>
      </c>
    </row>
    <row r="2743" spans="1:18" hidden="1" x14ac:dyDescent="0.3">
      <c r="A2743" s="1" t="s">
        <v>497</v>
      </c>
      <c r="B2743" s="1">
        <v>24009</v>
      </c>
      <c r="C2743" s="1" t="s">
        <v>10</v>
      </c>
      <c r="D2743" s="6">
        <v>9.4289970000000001E-2</v>
      </c>
      <c r="E2743" s="6" t="s">
        <v>963</v>
      </c>
      <c r="F2743" s="6" t="s">
        <v>963</v>
      </c>
      <c r="G2743" s="6" t="s">
        <v>963</v>
      </c>
      <c r="H2743" s="6">
        <v>9.4127741466495496E-2</v>
      </c>
      <c r="I2743" s="6" t="s">
        <v>964</v>
      </c>
      <c r="J2743" s="6">
        <v>9.4678148794473893E-2</v>
      </c>
      <c r="K2743" s="6" t="s">
        <v>964</v>
      </c>
      <c r="L2743" s="1" t="s">
        <v>364</v>
      </c>
      <c r="M2743" s="1" t="s">
        <v>350</v>
      </c>
      <c r="N2743" s="1" t="s">
        <v>11</v>
      </c>
      <c r="O2743" s="1" t="s">
        <v>351</v>
      </c>
      <c r="P2743" s="1" t="s">
        <v>363</v>
      </c>
      <c r="Q2743" s="1" t="s">
        <v>355</v>
      </c>
      <c r="R2743" s="1" t="s">
        <v>934</v>
      </c>
    </row>
    <row r="2744" spans="1:18" hidden="1" x14ac:dyDescent="0.3">
      <c r="A2744" s="1" t="s">
        <v>497</v>
      </c>
      <c r="B2744" s="1">
        <v>24033</v>
      </c>
      <c r="C2744" s="1" t="s">
        <v>10</v>
      </c>
      <c r="D2744" s="6">
        <v>0.10351931</v>
      </c>
      <c r="E2744" s="6" t="s">
        <v>963</v>
      </c>
      <c r="F2744" s="6" t="s">
        <v>963</v>
      </c>
      <c r="G2744" s="6" t="s">
        <v>963</v>
      </c>
      <c r="H2744" s="6">
        <v>0.103341202128604</v>
      </c>
      <c r="I2744" s="6" t="s">
        <v>964</v>
      </c>
      <c r="J2744" s="6">
        <v>0.103945484713605</v>
      </c>
      <c r="K2744" s="6" t="s">
        <v>964</v>
      </c>
      <c r="L2744" s="1" t="s">
        <v>364</v>
      </c>
      <c r="M2744" s="1" t="s">
        <v>350</v>
      </c>
      <c r="N2744" s="1" t="s">
        <v>11</v>
      </c>
      <c r="O2744" s="1" t="s">
        <v>351</v>
      </c>
      <c r="P2744" s="1" t="s">
        <v>363</v>
      </c>
      <c r="Q2744" s="1" t="s">
        <v>355</v>
      </c>
      <c r="R2744" s="1" t="s">
        <v>934</v>
      </c>
    </row>
    <row r="2745" spans="1:18" hidden="1" x14ac:dyDescent="0.3">
      <c r="A2745" s="1" t="s">
        <v>811</v>
      </c>
      <c r="B2745" s="1">
        <v>51510</v>
      </c>
      <c r="C2745" s="1" t="s">
        <v>10</v>
      </c>
      <c r="D2745" s="6">
        <v>0.24231175999999999</v>
      </c>
      <c r="E2745" s="6" t="s">
        <v>963</v>
      </c>
      <c r="F2745" s="6" t="s">
        <v>963</v>
      </c>
      <c r="G2745" s="6" t="s">
        <v>963</v>
      </c>
      <c r="H2745" s="6">
        <v>0.241894855832191</v>
      </c>
      <c r="I2745" s="6" t="s">
        <v>964</v>
      </c>
      <c r="J2745" s="6">
        <v>0.24330932407689701</v>
      </c>
      <c r="K2745" s="6" t="s">
        <v>964</v>
      </c>
      <c r="L2745" s="1" t="s">
        <v>364</v>
      </c>
      <c r="M2745" s="1" t="s">
        <v>350</v>
      </c>
      <c r="N2745" s="1" t="s">
        <v>11</v>
      </c>
      <c r="O2745" s="1" t="s">
        <v>351</v>
      </c>
      <c r="P2745" s="1" t="s">
        <v>363</v>
      </c>
      <c r="Q2745" s="1" t="s">
        <v>355</v>
      </c>
      <c r="R2745" s="1" t="s">
        <v>934</v>
      </c>
    </row>
    <row r="2746" spans="1:18" hidden="1" x14ac:dyDescent="0.3">
      <c r="A2746" s="1" t="s">
        <v>497</v>
      </c>
      <c r="B2746" s="1">
        <v>24017</v>
      </c>
      <c r="C2746" s="1" t="s">
        <v>10</v>
      </c>
      <c r="D2746" s="6">
        <v>0.24337856999999999</v>
      </c>
      <c r="E2746" s="6" t="s">
        <v>963</v>
      </c>
      <c r="F2746" s="6" t="s">
        <v>963</v>
      </c>
      <c r="G2746" s="6" t="s">
        <v>963</v>
      </c>
      <c r="H2746" s="6">
        <v>0.242959830355714</v>
      </c>
      <c r="I2746" s="6" t="s">
        <v>964</v>
      </c>
      <c r="J2746" s="6">
        <v>0.24438052598644699</v>
      </c>
      <c r="K2746" s="6" t="s">
        <v>964</v>
      </c>
      <c r="L2746" s="1" t="s">
        <v>364</v>
      </c>
      <c r="M2746" s="1" t="s">
        <v>350</v>
      </c>
      <c r="N2746" s="1" t="s">
        <v>11</v>
      </c>
      <c r="O2746" s="1" t="s">
        <v>351</v>
      </c>
      <c r="P2746" s="1" t="s">
        <v>363</v>
      </c>
      <c r="Q2746" s="1" t="s">
        <v>355</v>
      </c>
      <c r="R2746" s="1" t="s">
        <v>934</v>
      </c>
    </row>
    <row r="2747" spans="1:18" hidden="1" x14ac:dyDescent="0.3">
      <c r="A2747" s="1" t="s">
        <v>9</v>
      </c>
      <c r="B2747" s="1">
        <v>11001</v>
      </c>
      <c r="C2747" s="1" t="s">
        <v>12</v>
      </c>
      <c r="D2747" s="6">
        <v>0.75902243999999996</v>
      </c>
      <c r="E2747" s="6" t="s">
        <v>963</v>
      </c>
      <c r="F2747" s="6" t="s">
        <v>963</v>
      </c>
      <c r="G2747" s="6" t="s">
        <v>963</v>
      </c>
      <c r="H2747" s="6">
        <v>0.75771652063935202</v>
      </c>
      <c r="I2747" s="6" t="s">
        <v>964</v>
      </c>
      <c r="J2747" s="6">
        <v>0.76214723064038303</v>
      </c>
      <c r="K2747" s="6" t="s">
        <v>964</v>
      </c>
      <c r="L2747" s="1" t="s">
        <v>364</v>
      </c>
      <c r="M2747" s="1" t="s">
        <v>350</v>
      </c>
      <c r="N2747" s="1" t="s">
        <v>11</v>
      </c>
      <c r="O2747" s="1" t="s">
        <v>351</v>
      </c>
      <c r="P2747" s="1" t="s">
        <v>363</v>
      </c>
      <c r="Q2747" s="1" t="s">
        <v>355</v>
      </c>
      <c r="R2747" s="1" t="s">
        <v>934</v>
      </c>
    </row>
    <row r="2748" spans="1:18" hidden="1" x14ac:dyDescent="0.3">
      <c r="A2748" s="1" t="s">
        <v>9</v>
      </c>
      <c r="B2748" s="1">
        <v>11001</v>
      </c>
      <c r="C2748" s="1" t="s">
        <v>10</v>
      </c>
      <c r="D2748" s="6">
        <v>6.2935198699999999</v>
      </c>
      <c r="E2748" s="6" t="s">
        <v>963</v>
      </c>
      <c r="F2748" s="6" t="s">
        <v>963</v>
      </c>
      <c r="G2748" s="6" t="s">
        <v>963</v>
      </c>
      <c r="H2748" s="6">
        <v>6.28269169284511</v>
      </c>
      <c r="I2748" s="6" t="s">
        <v>964</v>
      </c>
      <c r="J2748" s="6">
        <v>6.3194294227990504</v>
      </c>
      <c r="K2748" s="6" t="s">
        <v>964</v>
      </c>
      <c r="L2748" s="1" t="s">
        <v>364</v>
      </c>
      <c r="M2748" s="1" t="s">
        <v>350</v>
      </c>
      <c r="N2748" s="1" t="s">
        <v>11</v>
      </c>
      <c r="O2748" s="1" t="s">
        <v>351</v>
      </c>
      <c r="P2748" s="1" t="s">
        <v>363</v>
      </c>
      <c r="Q2748" s="1" t="s">
        <v>355</v>
      </c>
      <c r="R2748" s="1" t="s">
        <v>934</v>
      </c>
    </row>
    <row r="2749" spans="1:18" hidden="1" x14ac:dyDescent="0.3">
      <c r="A2749" s="1" t="s">
        <v>811</v>
      </c>
      <c r="B2749" s="1">
        <v>51153</v>
      </c>
      <c r="C2749" s="1" t="s">
        <v>12</v>
      </c>
      <c r="D2749" s="6">
        <v>2.7490000000000001E-4</v>
      </c>
      <c r="E2749" s="6" t="s">
        <v>963</v>
      </c>
      <c r="F2749" s="6" t="s">
        <v>963</v>
      </c>
      <c r="G2749" s="6" t="s">
        <v>963</v>
      </c>
      <c r="H2749" s="6">
        <v>2.7442702685270002E-4</v>
      </c>
      <c r="I2749" s="6" t="s">
        <v>964</v>
      </c>
      <c r="J2749" s="6">
        <v>2.7603172536370003E-4</v>
      </c>
      <c r="K2749" s="6" t="s">
        <v>964</v>
      </c>
      <c r="L2749" s="1" t="s">
        <v>362</v>
      </c>
      <c r="M2749" s="1" t="s">
        <v>350</v>
      </c>
      <c r="N2749" s="1" t="s">
        <v>11</v>
      </c>
      <c r="O2749" s="1" t="s">
        <v>351</v>
      </c>
      <c r="P2749" s="1" t="s">
        <v>363</v>
      </c>
      <c r="Q2749" s="1" t="s">
        <v>353</v>
      </c>
      <c r="R2749" s="1" t="s">
        <v>934</v>
      </c>
    </row>
    <row r="2750" spans="1:18" hidden="1" x14ac:dyDescent="0.3">
      <c r="A2750" s="1" t="s">
        <v>811</v>
      </c>
      <c r="B2750" s="1">
        <v>51059</v>
      </c>
      <c r="C2750" s="1" t="s">
        <v>12</v>
      </c>
      <c r="D2750" s="6">
        <v>1.5523599999999001E-3</v>
      </c>
      <c r="E2750" s="6" t="s">
        <v>963</v>
      </c>
      <c r="F2750" s="6" t="s">
        <v>963</v>
      </c>
      <c r="G2750" s="6" t="s">
        <v>963</v>
      </c>
      <c r="H2750" s="6">
        <v>1.5496891211539E-3</v>
      </c>
      <c r="I2750" s="6" t="s">
        <v>964</v>
      </c>
      <c r="J2750" s="6">
        <v>1.5587508518942999E-3</v>
      </c>
      <c r="K2750" s="6" t="s">
        <v>964</v>
      </c>
      <c r="L2750" s="1" t="s">
        <v>362</v>
      </c>
      <c r="M2750" s="1" t="s">
        <v>350</v>
      </c>
      <c r="N2750" s="1" t="s">
        <v>11</v>
      </c>
      <c r="O2750" s="1" t="s">
        <v>351</v>
      </c>
      <c r="P2750" s="1" t="s">
        <v>363</v>
      </c>
      <c r="Q2750" s="1" t="s">
        <v>353</v>
      </c>
      <c r="R2750" s="1" t="s">
        <v>934</v>
      </c>
    </row>
    <row r="2751" spans="1:18" hidden="1" x14ac:dyDescent="0.3">
      <c r="A2751" s="1" t="s">
        <v>811</v>
      </c>
      <c r="B2751" s="1">
        <v>51153</v>
      </c>
      <c r="C2751" s="1" t="s">
        <v>10</v>
      </c>
      <c r="D2751" s="6">
        <v>9.5609300000000005E-3</v>
      </c>
      <c r="E2751" s="6" t="s">
        <v>963</v>
      </c>
      <c r="F2751" s="6" t="s">
        <v>963</v>
      </c>
      <c r="G2751" s="6" t="s">
        <v>963</v>
      </c>
      <c r="H2751" s="6">
        <v>9.5444801522289006E-3</v>
      </c>
      <c r="I2751" s="6" t="s">
        <v>964</v>
      </c>
      <c r="J2751" s="6">
        <v>9.6002910294015996E-3</v>
      </c>
      <c r="K2751" s="6" t="s">
        <v>964</v>
      </c>
      <c r="L2751" s="1" t="s">
        <v>362</v>
      </c>
      <c r="M2751" s="1" t="s">
        <v>350</v>
      </c>
      <c r="N2751" s="1" t="s">
        <v>11</v>
      </c>
      <c r="O2751" s="1" t="s">
        <v>351</v>
      </c>
      <c r="P2751" s="1" t="s">
        <v>363</v>
      </c>
      <c r="Q2751" s="1" t="s">
        <v>353</v>
      </c>
      <c r="R2751" s="1" t="s">
        <v>934</v>
      </c>
    </row>
    <row r="2752" spans="1:18" hidden="1" x14ac:dyDescent="0.3">
      <c r="A2752" s="1" t="s">
        <v>497</v>
      </c>
      <c r="B2752" s="1">
        <v>24033</v>
      </c>
      <c r="C2752" s="1" t="s">
        <v>12</v>
      </c>
      <c r="D2752" s="6">
        <v>9.7507299999999002E-3</v>
      </c>
      <c r="E2752" s="6" t="s">
        <v>963</v>
      </c>
      <c r="F2752" s="6" t="s">
        <v>963</v>
      </c>
      <c r="G2752" s="6" t="s">
        <v>963</v>
      </c>
      <c r="H2752" s="6">
        <v>9.7339535960143993E-3</v>
      </c>
      <c r="I2752" s="6" t="s">
        <v>964</v>
      </c>
      <c r="J2752" s="6">
        <v>9.7908724098091007E-3</v>
      </c>
      <c r="K2752" s="6" t="s">
        <v>964</v>
      </c>
      <c r="L2752" s="1" t="s">
        <v>362</v>
      </c>
      <c r="M2752" s="1" t="s">
        <v>350</v>
      </c>
      <c r="N2752" s="1" t="s">
        <v>11</v>
      </c>
      <c r="O2752" s="1" t="s">
        <v>351</v>
      </c>
      <c r="P2752" s="1" t="s">
        <v>363</v>
      </c>
      <c r="Q2752" s="1" t="s">
        <v>353</v>
      </c>
      <c r="R2752" s="1" t="s">
        <v>934</v>
      </c>
    </row>
    <row r="2753" spans="1:18" hidden="1" x14ac:dyDescent="0.3">
      <c r="A2753" s="1" t="s">
        <v>497</v>
      </c>
      <c r="B2753" s="1">
        <v>24017</v>
      </c>
      <c r="C2753" s="1" t="s">
        <v>12</v>
      </c>
      <c r="D2753" s="6">
        <v>1.28231E-2</v>
      </c>
      <c r="E2753" s="6" t="s">
        <v>963</v>
      </c>
      <c r="F2753" s="6" t="s">
        <v>963</v>
      </c>
      <c r="G2753" s="6" t="s">
        <v>963</v>
      </c>
      <c r="H2753" s="6">
        <v>1.28010374974027E-2</v>
      </c>
      <c r="I2753" s="6" t="s">
        <v>964</v>
      </c>
      <c r="J2753" s="6">
        <v>1.28758909331117E-2</v>
      </c>
      <c r="K2753" s="6" t="s">
        <v>964</v>
      </c>
      <c r="L2753" s="1" t="s">
        <v>362</v>
      </c>
      <c r="M2753" s="1" t="s">
        <v>350</v>
      </c>
      <c r="N2753" s="1" t="s">
        <v>11</v>
      </c>
      <c r="O2753" s="1" t="s">
        <v>351</v>
      </c>
      <c r="P2753" s="1" t="s">
        <v>363</v>
      </c>
      <c r="Q2753" s="1" t="s">
        <v>353</v>
      </c>
      <c r="R2753" s="1" t="s">
        <v>934</v>
      </c>
    </row>
    <row r="2754" spans="1:18" hidden="1" x14ac:dyDescent="0.3">
      <c r="A2754" s="1" t="s">
        <v>497</v>
      </c>
      <c r="B2754" s="1">
        <v>24009</v>
      </c>
      <c r="C2754" s="1" t="s">
        <v>12</v>
      </c>
      <c r="D2754" s="6">
        <v>3.9455689999999898E-2</v>
      </c>
      <c r="E2754" s="6" t="s">
        <v>963</v>
      </c>
      <c r="F2754" s="6" t="s">
        <v>963</v>
      </c>
      <c r="G2754" s="6" t="s">
        <v>963</v>
      </c>
      <c r="H2754" s="6">
        <v>3.9387805380595498E-2</v>
      </c>
      <c r="I2754" s="6" t="s">
        <v>964</v>
      </c>
      <c r="J2754" s="6">
        <v>3.9618123630844597E-2</v>
      </c>
      <c r="K2754" s="6" t="s">
        <v>964</v>
      </c>
      <c r="L2754" s="1" t="s">
        <v>362</v>
      </c>
      <c r="M2754" s="1" t="s">
        <v>350</v>
      </c>
      <c r="N2754" s="1" t="s">
        <v>11</v>
      </c>
      <c r="O2754" s="1" t="s">
        <v>351</v>
      </c>
      <c r="P2754" s="1" t="s">
        <v>363</v>
      </c>
      <c r="Q2754" s="1" t="s">
        <v>353</v>
      </c>
      <c r="R2754" s="1" t="s">
        <v>934</v>
      </c>
    </row>
    <row r="2755" spans="1:18" hidden="1" x14ac:dyDescent="0.3">
      <c r="A2755" s="1" t="s">
        <v>811</v>
      </c>
      <c r="B2755" s="1">
        <v>51059</v>
      </c>
      <c r="C2755" s="1" t="s">
        <v>10</v>
      </c>
      <c r="D2755" s="6">
        <v>5.3991129999999901E-2</v>
      </c>
      <c r="E2755" s="6" t="s">
        <v>963</v>
      </c>
      <c r="F2755" s="6" t="s">
        <v>963</v>
      </c>
      <c r="G2755" s="6" t="s">
        <v>963</v>
      </c>
      <c r="H2755" s="6">
        <v>5.38982367490832E-2</v>
      </c>
      <c r="I2755" s="6" t="s">
        <v>964</v>
      </c>
      <c r="J2755" s="6">
        <v>5.4213404031434001E-2</v>
      </c>
      <c r="K2755" s="6" t="s">
        <v>964</v>
      </c>
      <c r="L2755" s="1" t="s">
        <v>362</v>
      </c>
      <c r="M2755" s="1" t="s">
        <v>350</v>
      </c>
      <c r="N2755" s="1" t="s">
        <v>11</v>
      </c>
      <c r="O2755" s="1" t="s">
        <v>351</v>
      </c>
      <c r="P2755" s="1" t="s">
        <v>363</v>
      </c>
      <c r="Q2755" s="1" t="s">
        <v>353</v>
      </c>
      <c r="R2755" s="1" t="s">
        <v>934</v>
      </c>
    </row>
    <row r="2756" spans="1:18" hidden="1" x14ac:dyDescent="0.3">
      <c r="A2756" s="1" t="s">
        <v>811</v>
      </c>
      <c r="B2756" s="1">
        <v>51510</v>
      </c>
      <c r="C2756" s="1" t="s">
        <v>12</v>
      </c>
      <c r="D2756" s="6">
        <v>0.14592139000000001</v>
      </c>
      <c r="E2756" s="6" t="s">
        <v>963</v>
      </c>
      <c r="F2756" s="6" t="s">
        <v>963</v>
      </c>
      <c r="G2756" s="6" t="s">
        <v>963</v>
      </c>
      <c r="H2756" s="6">
        <v>0.145670328162706</v>
      </c>
      <c r="I2756" s="6" t="s">
        <v>964</v>
      </c>
      <c r="J2756" s="6">
        <v>0.146522128225478</v>
      </c>
      <c r="K2756" s="6" t="s">
        <v>964</v>
      </c>
      <c r="L2756" s="1" t="s">
        <v>362</v>
      </c>
      <c r="M2756" s="1" t="s">
        <v>350</v>
      </c>
      <c r="N2756" s="1" t="s">
        <v>11</v>
      </c>
      <c r="O2756" s="1" t="s">
        <v>351</v>
      </c>
      <c r="P2756" s="1" t="s">
        <v>363</v>
      </c>
      <c r="Q2756" s="1" t="s">
        <v>353</v>
      </c>
      <c r="R2756" s="1" t="s">
        <v>934</v>
      </c>
    </row>
    <row r="2757" spans="1:18" hidden="1" x14ac:dyDescent="0.3">
      <c r="A2757" s="1" t="s">
        <v>497</v>
      </c>
      <c r="B2757" s="1">
        <v>24033</v>
      </c>
      <c r="C2757" s="1" t="s">
        <v>10</v>
      </c>
      <c r="D2757" s="6">
        <v>0.33913178999999999</v>
      </c>
      <c r="E2757" s="6" t="s">
        <v>963</v>
      </c>
      <c r="F2757" s="6" t="s">
        <v>963</v>
      </c>
      <c r="G2757" s="6" t="s">
        <v>963</v>
      </c>
      <c r="H2757" s="6">
        <v>0.33854830425961502</v>
      </c>
      <c r="I2757" s="6" t="s">
        <v>964</v>
      </c>
      <c r="J2757" s="6">
        <v>0.34052794877924297</v>
      </c>
      <c r="K2757" s="6" t="s">
        <v>964</v>
      </c>
      <c r="L2757" s="1" t="s">
        <v>362</v>
      </c>
      <c r="M2757" s="1" t="s">
        <v>350</v>
      </c>
      <c r="N2757" s="1" t="s">
        <v>11</v>
      </c>
      <c r="O2757" s="1" t="s">
        <v>351</v>
      </c>
      <c r="P2757" s="1" t="s">
        <v>363</v>
      </c>
      <c r="Q2757" s="1" t="s">
        <v>353</v>
      </c>
      <c r="R2757" s="1" t="s">
        <v>934</v>
      </c>
    </row>
    <row r="2758" spans="1:18" hidden="1" x14ac:dyDescent="0.3">
      <c r="A2758" s="1" t="s">
        <v>497</v>
      </c>
      <c r="B2758" s="1">
        <v>24017</v>
      </c>
      <c r="C2758" s="1" t="s">
        <v>10</v>
      </c>
      <c r="D2758" s="6">
        <v>0.44598922000000002</v>
      </c>
      <c r="E2758" s="6" t="s">
        <v>963</v>
      </c>
      <c r="F2758" s="6" t="s">
        <v>963</v>
      </c>
      <c r="G2758" s="6" t="s">
        <v>963</v>
      </c>
      <c r="H2758" s="6">
        <v>0.445221883059291</v>
      </c>
      <c r="I2758" s="6" t="s">
        <v>964</v>
      </c>
      <c r="J2758" s="6">
        <v>0.44782529607222699</v>
      </c>
      <c r="K2758" s="6" t="s">
        <v>964</v>
      </c>
      <c r="L2758" s="1" t="s">
        <v>362</v>
      </c>
      <c r="M2758" s="1" t="s">
        <v>350</v>
      </c>
      <c r="N2758" s="1" t="s">
        <v>11</v>
      </c>
      <c r="O2758" s="1" t="s">
        <v>351</v>
      </c>
      <c r="P2758" s="1" t="s">
        <v>363</v>
      </c>
      <c r="Q2758" s="1" t="s">
        <v>353</v>
      </c>
      <c r="R2758" s="1" t="s">
        <v>934</v>
      </c>
    </row>
    <row r="2759" spans="1:18" hidden="1" x14ac:dyDescent="0.3">
      <c r="A2759" s="1" t="s">
        <v>9</v>
      </c>
      <c r="B2759" s="1">
        <v>11001</v>
      </c>
      <c r="C2759" s="1" t="s">
        <v>12</v>
      </c>
      <c r="D2759" s="6">
        <v>0.84747276999999999</v>
      </c>
      <c r="E2759" s="6" t="s">
        <v>963</v>
      </c>
      <c r="F2759" s="6" t="s">
        <v>963</v>
      </c>
      <c r="G2759" s="6" t="s">
        <v>963</v>
      </c>
      <c r="H2759" s="6">
        <v>0.84601466936997705</v>
      </c>
      <c r="I2759" s="6" t="s">
        <v>964</v>
      </c>
      <c r="J2759" s="6">
        <v>0.85096169844284797</v>
      </c>
      <c r="K2759" s="6" t="s">
        <v>964</v>
      </c>
      <c r="L2759" s="1" t="s">
        <v>362</v>
      </c>
      <c r="M2759" s="1" t="s">
        <v>350</v>
      </c>
      <c r="N2759" s="1" t="s">
        <v>11</v>
      </c>
      <c r="O2759" s="1" t="s">
        <v>351</v>
      </c>
      <c r="P2759" s="1" t="s">
        <v>363</v>
      </c>
      <c r="Q2759" s="1" t="s">
        <v>353</v>
      </c>
      <c r="R2759" s="1" t="s">
        <v>934</v>
      </c>
    </row>
    <row r="2760" spans="1:18" hidden="1" x14ac:dyDescent="0.3">
      <c r="A2760" s="1" t="s">
        <v>497</v>
      </c>
      <c r="B2760" s="1">
        <v>24009</v>
      </c>
      <c r="C2760" s="1" t="s">
        <v>10</v>
      </c>
      <c r="D2760" s="6">
        <v>1.37227458</v>
      </c>
      <c r="E2760" s="6" t="s">
        <v>963</v>
      </c>
      <c r="F2760" s="6" t="s">
        <v>963</v>
      </c>
      <c r="G2760" s="6" t="s">
        <v>963</v>
      </c>
      <c r="H2760" s="6">
        <v>1.36991354316142</v>
      </c>
      <c r="I2760" s="6" t="s">
        <v>964</v>
      </c>
      <c r="J2760" s="6">
        <v>1.3779240450719701</v>
      </c>
      <c r="K2760" s="6" t="s">
        <v>964</v>
      </c>
      <c r="L2760" s="1" t="s">
        <v>362</v>
      </c>
      <c r="M2760" s="1" t="s">
        <v>350</v>
      </c>
      <c r="N2760" s="1" t="s">
        <v>11</v>
      </c>
      <c r="O2760" s="1" t="s">
        <v>351</v>
      </c>
      <c r="P2760" s="1" t="s">
        <v>363</v>
      </c>
      <c r="Q2760" s="1" t="s">
        <v>353</v>
      </c>
      <c r="R2760" s="1" t="s">
        <v>934</v>
      </c>
    </row>
    <row r="2761" spans="1:18" hidden="1" x14ac:dyDescent="0.3">
      <c r="A2761" s="1" t="s">
        <v>811</v>
      </c>
      <c r="B2761" s="1">
        <v>51510</v>
      </c>
      <c r="C2761" s="1" t="s">
        <v>10</v>
      </c>
      <c r="D2761" s="6">
        <v>5.0751662900000003</v>
      </c>
      <c r="E2761" s="6" t="s">
        <v>963</v>
      </c>
      <c r="F2761" s="6" t="s">
        <v>963</v>
      </c>
      <c r="G2761" s="6" t="s">
        <v>963</v>
      </c>
      <c r="H2761" s="6">
        <v>5.0664343242934002</v>
      </c>
      <c r="I2761" s="6" t="s">
        <v>964</v>
      </c>
      <c r="J2761" s="6">
        <v>5.09606004924298</v>
      </c>
      <c r="K2761" s="6" t="s">
        <v>964</v>
      </c>
      <c r="L2761" s="1" t="s">
        <v>362</v>
      </c>
      <c r="M2761" s="1" t="s">
        <v>350</v>
      </c>
      <c r="N2761" s="1" t="s">
        <v>11</v>
      </c>
      <c r="O2761" s="1" t="s">
        <v>351</v>
      </c>
      <c r="P2761" s="1" t="s">
        <v>363</v>
      </c>
      <c r="Q2761" s="1" t="s">
        <v>353</v>
      </c>
      <c r="R2761" s="1" t="s">
        <v>934</v>
      </c>
    </row>
    <row r="2762" spans="1:18" hidden="1" x14ac:dyDescent="0.3">
      <c r="A2762" s="1" t="s">
        <v>9</v>
      </c>
      <c r="B2762" s="1">
        <v>11001</v>
      </c>
      <c r="C2762" s="1" t="s">
        <v>10</v>
      </c>
      <c r="D2762" s="6">
        <v>29.475220570000001</v>
      </c>
      <c r="E2762" s="6" t="s">
        <v>963</v>
      </c>
      <c r="F2762" s="6" t="s">
        <v>963</v>
      </c>
      <c r="G2762" s="6" t="s">
        <v>963</v>
      </c>
      <c r="H2762" s="6">
        <v>29.4245076277031</v>
      </c>
      <c r="I2762" s="6" t="s">
        <v>964</v>
      </c>
      <c r="J2762" s="6">
        <v>29.596565985506299</v>
      </c>
      <c r="K2762" s="6" t="s">
        <v>964</v>
      </c>
      <c r="L2762" s="1" t="s">
        <v>362</v>
      </c>
      <c r="M2762" s="1" t="s">
        <v>350</v>
      </c>
      <c r="N2762" s="1" t="s">
        <v>11</v>
      </c>
      <c r="O2762" s="1" t="s">
        <v>351</v>
      </c>
      <c r="P2762" s="1" t="s">
        <v>363</v>
      </c>
      <c r="Q2762" s="1" t="s">
        <v>353</v>
      </c>
      <c r="R2762" s="1" t="s">
        <v>934</v>
      </c>
    </row>
    <row r="2763" spans="1:18" hidden="1" x14ac:dyDescent="0.3">
      <c r="A2763" s="1" t="s">
        <v>9</v>
      </c>
      <c r="B2763" s="1">
        <v>11001</v>
      </c>
      <c r="C2763" s="1" t="s">
        <v>12</v>
      </c>
      <c r="D2763" s="6">
        <v>1.74512E-2</v>
      </c>
      <c r="E2763" s="6" t="s">
        <v>963</v>
      </c>
      <c r="F2763" s="6" t="s">
        <v>963</v>
      </c>
      <c r="G2763" s="6" t="s">
        <v>963</v>
      </c>
      <c r="H2763" s="6">
        <v>1.74211747217662E-2</v>
      </c>
      <c r="I2763" s="6" t="s">
        <v>964</v>
      </c>
      <c r="J2763" s="6">
        <v>1.7523044182134299E-2</v>
      </c>
      <c r="K2763" s="6" t="s">
        <v>964</v>
      </c>
      <c r="L2763" s="1" t="s">
        <v>367</v>
      </c>
      <c r="M2763" s="1" t="s">
        <v>350</v>
      </c>
      <c r="N2763" s="1" t="s">
        <v>11</v>
      </c>
      <c r="O2763" s="1" t="s">
        <v>351</v>
      </c>
      <c r="P2763" s="1" t="s">
        <v>366</v>
      </c>
      <c r="Q2763" s="1" t="s">
        <v>355</v>
      </c>
      <c r="R2763" s="1" t="s">
        <v>934</v>
      </c>
    </row>
    <row r="2764" spans="1:18" hidden="1" x14ac:dyDescent="0.3">
      <c r="A2764" s="1" t="s">
        <v>497</v>
      </c>
      <c r="B2764" s="1">
        <v>24033</v>
      </c>
      <c r="C2764" s="1" t="s">
        <v>12</v>
      </c>
      <c r="D2764" s="6">
        <v>2.5947479999999998E-2</v>
      </c>
      <c r="E2764" s="6" t="s">
        <v>963</v>
      </c>
      <c r="F2764" s="6" t="s">
        <v>963</v>
      </c>
      <c r="G2764" s="6" t="s">
        <v>963</v>
      </c>
      <c r="H2764" s="6">
        <v>2.5902836634130399E-2</v>
      </c>
      <c r="I2764" s="6" t="s">
        <v>964</v>
      </c>
      <c r="J2764" s="6">
        <v>2.6054302194407599E-2</v>
      </c>
      <c r="K2764" s="6" t="s">
        <v>964</v>
      </c>
      <c r="L2764" s="1" t="s">
        <v>367</v>
      </c>
      <c r="M2764" s="1" t="s">
        <v>350</v>
      </c>
      <c r="N2764" s="1" t="s">
        <v>11</v>
      </c>
      <c r="O2764" s="1" t="s">
        <v>351</v>
      </c>
      <c r="P2764" s="1" t="s">
        <v>366</v>
      </c>
      <c r="Q2764" s="1" t="s">
        <v>355</v>
      </c>
      <c r="R2764" s="1" t="s">
        <v>934</v>
      </c>
    </row>
    <row r="2765" spans="1:18" hidden="1" x14ac:dyDescent="0.3">
      <c r="A2765" s="1" t="s">
        <v>811</v>
      </c>
      <c r="B2765" s="1">
        <v>51059</v>
      </c>
      <c r="C2765" s="1" t="s">
        <v>12</v>
      </c>
      <c r="D2765" s="6">
        <v>2.9156140000000001E-2</v>
      </c>
      <c r="E2765" s="6" t="s">
        <v>963</v>
      </c>
      <c r="F2765" s="6" t="s">
        <v>963</v>
      </c>
      <c r="G2765" s="6" t="s">
        <v>963</v>
      </c>
      <c r="H2765" s="6">
        <v>2.9105976044758002E-2</v>
      </c>
      <c r="I2765" s="6" t="s">
        <v>964</v>
      </c>
      <c r="J2765" s="6">
        <v>2.92761718048326E-2</v>
      </c>
      <c r="K2765" s="6" t="s">
        <v>964</v>
      </c>
      <c r="L2765" s="1" t="s">
        <v>367</v>
      </c>
      <c r="M2765" s="1" t="s">
        <v>350</v>
      </c>
      <c r="N2765" s="1" t="s">
        <v>11</v>
      </c>
      <c r="O2765" s="1" t="s">
        <v>351</v>
      </c>
      <c r="P2765" s="1" t="s">
        <v>366</v>
      </c>
      <c r="Q2765" s="1" t="s">
        <v>355</v>
      </c>
      <c r="R2765" s="1" t="s">
        <v>934</v>
      </c>
    </row>
    <row r="2766" spans="1:18" hidden="1" x14ac:dyDescent="0.3">
      <c r="A2766" s="1" t="s">
        <v>811</v>
      </c>
      <c r="B2766" s="1">
        <v>51153</v>
      </c>
      <c r="C2766" s="1" t="s">
        <v>12</v>
      </c>
      <c r="D2766" s="6">
        <v>4.1202939999999799E-2</v>
      </c>
      <c r="E2766" s="6" t="s">
        <v>963</v>
      </c>
      <c r="F2766" s="6" t="s">
        <v>963</v>
      </c>
      <c r="G2766" s="6" t="s">
        <v>963</v>
      </c>
      <c r="H2766" s="6">
        <v>4.1132049188047498E-2</v>
      </c>
      <c r="I2766" s="6" t="s">
        <v>964</v>
      </c>
      <c r="J2766" s="6">
        <v>4.1372566817974202E-2</v>
      </c>
      <c r="K2766" s="6" t="s">
        <v>964</v>
      </c>
      <c r="L2766" s="1" t="s">
        <v>367</v>
      </c>
      <c r="M2766" s="1" t="s">
        <v>350</v>
      </c>
      <c r="N2766" s="1" t="s">
        <v>11</v>
      </c>
      <c r="O2766" s="1" t="s">
        <v>351</v>
      </c>
      <c r="P2766" s="1" t="s">
        <v>366</v>
      </c>
      <c r="Q2766" s="1" t="s">
        <v>355</v>
      </c>
      <c r="R2766" s="1" t="s">
        <v>934</v>
      </c>
    </row>
    <row r="2767" spans="1:18" hidden="1" x14ac:dyDescent="0.3">
      <c r="A2767" s="1" t="s">
        <v>811</v>
      </c>
      <c r="B2767" s="1">
        <v>51059</v>
      </c>
      <c r="C2767" s="1" t="s">
        <v>10</v>
      </c>
      <c r="D2767" s="6">
        <v>0.33617538000000002</v>
      </c>
      <c r="E2767" s="6" t="s">
        <v>963</v>
      </c>
      <c r="F2767" s="6" t="s">
        <v>963</v>
      </c>
      <c r="G2767" s="6" t="s">
        <v>963</v>
      </c>
      <c r="H2767" s="6">
        <v>0.33559698084579898</v>
      </c>
      <c r="I2767" s="6" t="s">
        <v>964</v>
      </c>
      <c r="J2767" s="6">
        <v>0.33755936764725802</v>
      </c>
      <c r="K2767" s="6" t="s">
        <v>964</v>
      </c>
      <c r="L2767" s="1" t="s">
        <v>367</v>
      </c>
      <c r="M2767" s="1" t="s">
        <v>350</v>
      </c>
      <c r="N2767" s="1" t="s">
        <v>11</v>
      </c>
      <c r="O2767" s="1" t="s">
        <v>351</v>
      </c>
      <c r="P2767" s="1" t="s">
        <v>366</v>
      </c>
      <c r="Q2767" s="1" t="s">
        <v>355</v>
      </c>
      <c r="R2767" s="1" t="s">
        <v>934</v>
      </c>
    </row>
    <row r="2768" spans="1:18" hidden="1" x14ac:dyDescent="0.3">
      <c r="A2768" s="1" t="s">
        <v>9</v>
      </c>
      <c r="B2768" s="1">
        <v>11001</v>
      </c>
      <c r="C2768" s="1" t="s">
        <v>10</v>
      </c>
      <c r="D2768" s="6">
        <v>0.36521654999999997</v>
      </c>
      <c r="E2768" s="6" t="s">
        <v>963</v>
      </c>
      <c r="F2768" s="6" t="s">
        <v>963</v>
      </c>
      <c r="G2768" s="6" t="s">
        <v>963</v>
      </c>
      <c r="H2768" s="6">
        <v>0.36458818469966098</v>
      </c>
      <c r="I2768" s="6" t="s">
        <v>964</v>
      </c>
      <c r="J2768" s="6">
        <v>0.366720096136466</v>
      </c>
      <c r="K2768" s="6" t="s">
        <v>964</v>
      </c>
      <c r="L2768" s="1" t="s">
        <v>367</v>
      </c>
      <c r="M2768" s="1" t="s">
        <v>350</v>
      </c>
      <c r="N2768" s="1" t="s">
        <v>11</v>
      </c>
      <c r="O2768" s="1" t="s">
        <v>351</v>
      </c>
      <c r="P2768" s="1" t="s">
        <v>366</v>
      </c>
      <c r="Q2768" s="1" t="s">
        <v>355</v>
      </c>
      <c r="R2768" s="1" t="s">
        <v>934</v>
      </c>
    </row>
    <row r="2769" spans="1:18" hidden="1" x14ac:dyDescent="0.3">
      <c r="A2769" s="1" t="s">
        <v>811</v>
      </c>
      <c r="B2769" s="1">
        <v>51153</v>
      </c>
      <c r="C2769" s="1" t="s">
        <v>10</v>
      </c>
      <c r="D2769" s="6">
        <v>0.40963708999999998</v>
      </c>
      <c r="E2769" s="6" t="s">
        <v>963</v>
      </c>
      <c r="F2769" s="6" t="s">
        <v>963</v>
      </c>
      <c r="G2769" s="6" t="s">
        <v>963</v>
      </c>
      <c r="H2769" s="6">
        <v>0.40893229791681601</v>
      </c>
      <c r="I2769" s="6" t="s">
        <v>964</v>
      </c>
      <c r="J2769" s="6">
        <v>0.41132350936961198</v>
      </c>
      <c r="K2769" s="6" t="s">
        <v>964</v>
      </c>
      <c r="L2769" s="1" t="s">
        <v>367</v>
      </c>
      <c r="M2769" s="1" t="s">
        <v>350</v>
      </c>
      <c r="N2769" s="1" t="s">
        <v>11</v>
      </c>
      <c r="O2769" s="1" t="s">
        <v>351</v>
      </c>
      <c r="P2769" s="1" t="s">
        <v>366</v>
      </c>
      <c r="Q2769" s="1" t="s">
        <v>355</v>
      </c>
      <c r="R2769" s="1" t="s">
        <v>934</v>
      </c>
    </row>
    <row r="2770" spans="1:18" hidden="1" x14ac:dyDescent="0.3">
      <c r="A2770" s="1" t="s">
        <v>497</v>
      </c>
      <c r="B2770" s="1">
        <v>24033</v>
      </c>
      <c r="C2770" s="1" t="s">
        <v>10</v>
      </c>
      <c r="D2770" s="6">
        <v>0.63352401999999997</v>
      </c>
      <c r="E2770" s="6" t="s">
        <v>963</v>
      </c>
      <c r="F2770" s="6" t="s">
        <v>963</v>
      </c>
      <c r="G2770" s="6" t="s">
        <v>963</v>
      </c>
      <c r="H2770" s="6">
        <v>0.63243402418491701</v>
      </c>
      <c r="I2770" s="6" t="s">
        <v>964</v>
      </c>
      <c r="J2770" s="6">
        <v>0.63613215096402498</v>
      </c>
      <c r="K2770" s="6" t="s">
        <v>964</v>
      </c>
      <c r="L2770" s="1" t="s">
        <v>367</v>
      </c>
      <c r="M2770" s="1" t="s">
        <v>350</v>
      </c>
      <c r="N2770" s="1" t="s">
        <v>11</v>
      </c>
      <c r="O2770" s="1" t="s">
        <v>351</v>
      </c>
      <c r="P2770" s="1" t="s">
        <v>366</v>
      </c>
      <c r="Q2770" s="1" t="s">
        <v>355</v>
      </c>
      <c r="R2770" s="1" t="s">
        <v>934</v>
      </c>
    </row>
    <row r="2771" spans="1:18" hidden="1" x14ac:dyDescent="0.3">
      <c r="A2771" s="1" t="s">
        <v>497</v>
      </c>
      <c r="B2771" s="1">
        <v>24017</v>
      </c>
      <c r="C2771" s="1" t="s">
        <v>12</v>
      </c>
      <c r="D2771" s="6">
        <v>1.0223813900000001</v>
      </c>
      <c r="E2771" s="6" t="s">
        <v>963</v>
      </c>
      <c r="F2771" s="6" t="s">
        <v>963</v>
      </c>
      <c r="G2771" s="6" t="s">
        <v>963</v>
      </c>
      <c r="H2771" s="6">
        <v>1.02062235419183</v>
      </c>
      <c r="I2771" s="6" t="s">
        <v>964</v>
      </c>
      <c r="J2771" s="6">
        <v>1.0265903930939999</v>
      </c>
      <c r="K2771" s="6" t="s">
        <v>964</v>
      </c>
      <c r="L2771" s="1" t="s">
        <v>367</v>
      </c>
      <c r="M2771" s="1" t="s">
        <v>350</v>
      </c>
      <c r="N2771" s="1" t="s">
        <v>11</v>
      </c>
      <c r="O2771" s="1" t="s">
        <v>351</v>
      </c>
      <c r="P2771" s="1" t="s">
        <v>366</v>
      </c>
      <c r="Q2771" s="1" t="s">
        <v>355</v>
      </c>
      <c r="R2771" s="1" t="s">
        <v>934</v>
      </c>
    </row>
    <row r="2772" spans="1:18" hidden="1" x14ac:dyDescent="0.3">
      <c r="A2772" s="1" t="s">
        <v>497</v>
      </c>
      <c r="B2772" s="1">
        <v>24009</v>
      </c>
      <c r="C2772" s="1" t="s">
        <v>12</v>
      </c>
      <c r="D2772" s="6">
        <v>2.0071270700000001</v>
      </c>
      <c r="E2772" s="6" t="s">
        <v>963</v>
      </c>
      <c r="F2772" s="6" t="s">
        <v>963</v>
      </c>
      <c r="G2772" s="6" t="s">
        <v>963</v>
      </c>
      <c r="H2772" s="6">
        <v>2.00367375167651</v>
      </c>
      <c r="I2772" s="6" t="s">
        <v>964</v>
      </c>
      <c r="J2772" s="6">
        <v>2.0153901351636501</v>
      </c>
      <c r="K2772" s="6" t="s">
        <v>964</v>
      </c>
      <c r="L2772" s="1" t="s">
        <v>367</v>
      </c>
      <c r="M2772" s="1" t="s">
        <v>350</v>
      </c>
      <c r="N2772" s="1" t="s">
        <v>11</v>
      </c>
      <c r="O2772" s="1" t="s">
        <v>351</v>
      </c>
      <c r="P2772" s="1" t="s">
        <v>366</v>
      </c>
      <c r="Q2772" s="1" t="s">
        <v>355</v>
      </c>
      <c r="R2772" s="1" t="s">
        <v>934</v>
      </c>
    </row>
    <row r="2773" spans="1:18" hidden="1" x14ac:dyDescent="0.3">
      <c r="A2773" s="1" t="s">
        <v>497</v>
      </c>
      <c r="B2773" s="1">
        <v>24017</v>
      </c>
      <c r="C2773" s="1" t="s">
        <v>10</v>
      </c>
      <c r="D2773" s="6">
        <v>18.641692710000001</v>
      </c>
      <c r="E2773" s="6" t="s">
        <v>963</v>
      </c>
      <c r="F2773" s="6" t="s">
        <v>963</v>
      </c>
      <c r="G2773" s="6" t="s">
        <v>963</v>
      </c>
      <c r="H2773" s="6">
        <v>18.609619155724999</v>
      </c>
      <c r="I2773" s="6" t="s">
        <v>964</v>
      </c>
      <c r="J2773" s="6">
        <v>18.718437986333502</v>
      </c>
      <c r="K2773" s="6" t="s">
        <v>964</v>
      </c>
      <c r="L2773" s="1" t="s">
        <v>367</v>
      </c>
      <c r="M2773" s="1" t="s">
        <v>350</v>
      </c>
      <c r="N2773" s="1" t="s">
        <v>11</v>
      </c>
      <c r="O2773" s="1" t="s">
        <v>351</v>
      </c>
      <c r="P2773" s="1" t="s">
        <v>366</v>
      </c>
      <c r="Q2773" s="1" t="s">
        <v>355</v>
      </c>
      <c r="R2773" s="1" t="s">
        <v>934</v>
      </c>
    </row>
    <row r="2774" spans="1:18" hidden="1" x14ac:dyDescent="0.3">
      <c r="A2774" s="1" t="s">
        <v>497</v>
      </c>
      <c r="B2774" s="1">
        <v>24009</v>
      </c>
      <c r="C2774" s="1" t="s">
        <v>10</v>
      </c>
      <c r="D2774" s="6">
        <v>55.884444950000002</v>
      </c>
      <c r="E2774" s="6" t="s">
        <v>963</v>
      </c>
      <c r="F2774" s="6" t="s">
        <v>963</v>
      </c>
      <c r="G2774" s="6" t="s">
        <v>963</v>
      </c>
      <c r="H2774" s="6">
        <v>55.788294197699102</v>
      </c>
      <c r="I2774" s="6" t="s">
        <v>964</v>
      </c>
      <c r="J2774" s="6">
        <v>56.114513497805802</v>
      </c>
      <c r="K2774" s="6" t="s">
        <v>964</v>
      </c>
      <c r="L2774" s="1" t="s">
        <v>367</v>
      </c>
      <c r="M2774" s="1" t="s">
        <v>350</v>
      </c>
      <c r="N2774" s="1" t="s">
        <v>11</v>
      </c>
      <c r="O2774" s="1" t="s">
        <v>351</v>
      </c>
      <c r="P2774" s="1" t="s">
        <v>366</v>
      </c>
      <c r="Q2774" s="1" t="s">
        <v>355</v>
      </c>
      <c r="R2774" s="1" t="s">
        <v>934</v>
      </c>
    </row>
    <row r="2775" spans="1:18" hidden="1" x14ac:dyDescent="0.3">
      <c r="A2775" s="1" t="s">
        <v>811</v>
      </c>
      <c r="B2775" s="1">
        <v>51059</v>
      </c>
      <c r="C2775" s="1" t="s">
        <v>12</v>
      </c>
      <c r="D2775" s="6">
        <v>3.7616300000000002E-3</v>
      </c>
      <c r="E2775" s="6" t="s">
        <v>963</v>
      </c>
      <c r="F2775" s="6" t="s">
        <v>963</v>
      </c>
      <c r="G2775" s="6" t="s">
        <v>963</v>
      </c>
      <c r="H2775" s="6">
        <v>3.7551580102591999E-3</v>
      </c>
      <c r="I2775" s="6" t="s">
        <v>964</v>
      </c>
      <c r="J2775" s="6">
        <v>3.7771161116048999E-3</v>
      </c>
      <c r="K2775" s="6" t="s">
        <v>964</v>
      </c>
      <c r="L2775" s="1" t="s">
        <v>365</v>
      </c>
      <c r="M2775" s="1" t="s">
        <v>350</v>
      </c>
      <c r="N2775" s="1" t="s">
        <v>11</v>
      </c>
      <c r="O2775" s="1" t="s">
        <v>351</v>
      </c>
      <c r="P2775" s="1" t="s">
        <v>366</v>
      </c>
      <c r="Q2775" s="1" t="s">
        <v>353</v>
      </c>
      <c r="R2775" s="1" t="s">
        <v>934</v>
      </c>
    </row>
    <row r="2776" spans="1:18" hidden="1" x14ac:dyDescent="0.3">
      <c r="A2776" s="1" t="s">
        <v>497</v>
      </c>
      <c r="B2776" s="1">
        <v>24033</v>
      </c>
      <c r="C2776" s="1" t="s">
        <v>12</v>
      </c>
      <c r="D2776" s="6">
        <v>4.7614700000000003E-3</v>
      </c>
      <c r="E2776" s="6" t="s">
        <v>963</v>
      </c>
      <c r="F2776" s="6" t="s">
        <v>963</v>
      </c>
      <c r="G2776" s="6" t="s">
        <v>963</v>
      </c>
      <c r="H2776" s="6">
        <v>4.7532777575436998E-3</v>
      </c>
      <c r="I2776" s="6" t="s">
        <v>964</v>
      </c>
      <c r="J2776" s="6">
        <v>4.7810723149069997E-3</v>
      </c>
      <c r="K2776" s="6" t="s">
        <v>964</v>
      </c>
      <c r="L2776" s="1" t="s">
        <v>365</v>
      </c>
      <c r="M2776" s="1" t="s">
        <v>350</v>
      </c>
      <c r="N2776" s="1" t="s">
        <v>11</v>
      </c>
      <c r="O2776" s="1" t="s">
        <v>351</v>
      </c>
      <c r="P2776" s="1" t="s">
        <v>366</v>
      </c>
      <c r="Q2776" s="1" t="s">
        <v>353</v>
      </c>
      <c r="R2776" s="1" t="s">
        <v>934</v>
      </c>
    </row>
    <row r="2777" spans="1:18" hidden="1" x14ac:dyDescent="0.3">
      <c r="A2777" s="1" t="s">
        <v>811</v>
      </c>
      <c r="B2777" s="1">
        <v>51153</v>
      </c>
      <c r="C2777" s="1" t="s">
        <v>12</v>
      </c>
      <c r="D2777" s="6">
        <v>2.47392299999999E-2</v>
      </c>
      <c r="E2777" s="6" t="s">
        <v>963</v>
      </c>
      <c r="F2777" s="6" t="s">
        <v>963</v>
      </c>
      <c r="G2777" s="6" t="s">
        <v>963</v>
      </c>
      <c r="H2777" s="6">
        <v>2.4696665462086501E-2</v>
      </c>
      <c r="I2777" s="6" t="s">
        <v>964</v>
      </c>
      <c r="J2777" s="6">
        <v>2.4841077995896198E-2</v>
      </c>
      <c r="K2777" s="6" t="s">
        <v>964</v>
      </c>
      <c r="L2777" s="1" t="s">
        <v>365</v>
      </c>
      <c r="M2777" s="1" t="s">
        <v>350</v>
      </c>
      <c r="N2777" s="1" t="s">
        <v>11</v>
      </c>
      <c r="O2777" s="1" t="s">
        <v>351</v>
      </c>
      <c r="P2777" s="1" t="s">
        <v>366</v>
      </c>
      <c r="Q2777" s="1" t="s">
        <v>353</v>
      </c>
      <c r="R2777" s="1" t="s">
        <v>934</v>
      </c>
    </row>
    <row r="2778" spans="1:18" hidden="1" x14ac:dyDescent="0.3">
      <c r="A2778" s="1" t="s">
        <v>9</v>
      </c>
      <c r="B2778" s="1">
        <v>11001</v>
      </c>
      <c r="C2778" s="1" t="s">
        <v>12</v>
      </c>
      <c r="D2778" s="6">
        <v>4.341155E-2</v>
      </c>
      <c r="E2778" s="6" t="s">
        <v>963</v>
      </c>
      <c r="F2778" s="6" t="s">
        <v>963</v>
      </c>
      <c r="G2778" s="6" t="s">
        <v>963</v>
      </c>
      <c r="H2778" s="6">
        <v>4.3336859212701501E-2</v>
      </c>
      <c r="I2778" s="6" t="s">
        <v>964</v>
      </c>
      <c r="J2778" s="6">
        <v>4.3590269360556003E-2</v>
      </c>
      <c r="K2778" s="6" t="s">
        <v>964</v>
      </c>
      <c r="L2778" s="1" t="s">
        <v>365</v>
      </c>
      <c r="M2778" s="1" t="s">
        <v>350</v>
      </c>
      <c r="N2778" s="1" t="s">
        <v>11</v>
      </c>
      <c r="O2778" s="1" t="s">
        <v>351</v>
      </c>
      <c r="P2778" s="1" t="s">
        <v>366</v>
      </c>
      <c r="Q2778" s="1" t="s">
        <v>353</v>
      </c>
      <c r="R2778" s="1" t="s">
        <v>934</v>
      </c>
    </row>
    <row r="2779" spans="1:18" hidden="1" x14ac:dyDescent="0.3">
      <c r="A2779" s="1" t="s">
        <v>811</v>
      </c>
      <c r="B2779" s="1">
        <v>51059</v>
      </c>
      <c r="C2779" s="1" t="s">
        <v>10</v>
      </c>
      <c r="D2779" s="6">
        <v>0.13083001999999999</v>
      </c>
      <c r="E2779" s="6" t="s">
        <v>963</v>
      </c>
      <c r="F2779" s="6" t="s">
        <v>963</v>
      </c>
      <c r="G2779" s="6" t="s">
        <v>963</v>
      </c>
      <c r="H2779" s="6">
        <v>0.13060492328734899</v>
      </c>
      <c r="I2779" s="6" t="s">
        <v>964</v>
      </c>
      <c r="J2779" s="6">
        <v>0.13136862913779701</v>
      </c>
      <c r="K2779" s="6" t="s">
        <v>964</v>
      </c>
      <c r="L2779" s="1" t="s">
        <v>365</v>
      </c>
      <c r="M2779" s="1" t="s">
        <v>350</v>
      </c>
      <c r="N2779" s="1" t="s">
        <v>11</v>
      </c>
      <c r="O2779" s="1" t="s">
        <v>351</v>
      </c>
      <c r="P2779" s="1" t="s">
        <v>366</v>
      </c>
      <c r="Q2779" s="1" t="s">
        <v>353</v>
      </c>
      <c r="R2779" s="1" t="s">
        <v>934</v>
      </c>
    </row>
    <row r="2780" spans="1:18" hidden="1" x14ac:dyDescent="0.3">
      <c r="A2780" s="1" t="s">
        <v>497</v>
      </c>
      <c r="B2780" s="1">
        <v>24033</v>
      </c>
      <c r="C2780" s="1" t="s">
        <v>10</v>
      </c>
      <c r="D2780" s="6">
        <v>0.16560431</v>
      </c>
      <c r="E2780" s="6" t="s">
        <v>963</v>
      </c>
      <c r="F2780" s="6" t="s">
        <v>963</v>
      </c>
      <c r="G2780" s="6" t="s">
        <v>963</v>
      </c>
      <c r="H2780" s="6">
        <v>0.16531938314772399</v>
      </c>
      <c r="I2780" s="6" t="s">
        <v>964</v>
      </c>
      <c r="J2780" s="6">
        <v>0.166286080090875</v>
      </c>
      <c r="K2780" s="6" t="s">
        <v>964</v>
      </c>
      <c r="L2780" s="1" t="s">
        <v>365</v>
      </c>
      <c r="M2780" s="1" t="s">
        <v>350</v>
      </c>
      <c r="N2780" s="1" t="s">
        <v>11</v>
      </c>
      <c r="O2780" s="1" t="s">
        <v>351</v>
      </c>
      <c r="P2780" s="1" t="s">
        <v>366</v>
      </c>
      <c r="Q2780" s="1" t="s">
        <v>353</v>
      </c>
      <c r="R2780" s="1" t="s">
        <v>934</v>
      </c>
    </row>
    <row r="2781" spans="1:18" hidden="1" x14ac:dyDescent="0.3">
      <c r="A2781" s="1" t="s">
        <v>497</v>
      </c>
      <c r="B2781" s="1">
        <v>24017</v>
      </c>
      <c r="C2781" s="1" t="s">
        <v>12</v>
      </c>
      <c r="D2781" s="6">
        <v>0.38891186</v>
      </c>
      <c r="E2781" s="6" t="s">
        <v>963</v>
      </c>
      <c r="F2781" s="6" t="s">
        <v>963</v>
      </c>
      <c r="G2781" s="6" t="s">
        <v>963</v>
      </c>
      <c r="H2781" s="6">
        <v>0.38824272625533701</v>
      </c>
      <c r="I2781" s="6" t="s">
        <v>964</v>
      </c>
      <c r="J2781" s="6">
        <v>0.390512956457783</v>
      </c>
      <c r="K2781" s="6" t="s">
        <v>964</v>
      </c>
      <c r="L2781" s="1" t="s">
        <v>365</v>
      </c>
      <c r="M2781" s="1" t="s">
        <v>350</v>
      </c>
      <c r="N2781" s="1" t="s">
        <v>11</v>
      </c>
      <c r="O2781" s="1" t="s">
        <v>351</v>
      </c>
      <c r="P2781" s="1" t="s">
        <v>366</v>
      </c>
      <c r="Q2781" s="1" t="s">
        <v>353</v>
      </c>
      <c r="R2781" s="1" t="s">
        <v>934</v>
      </c>
    </row>
    <row r="2782" spans="1:18" hidden="1" x14ac:dyDescent="0.3">
      <c r="A2782" s="1" t="s">
        <v>497</v>
      </c>
      <c r="B2782" s="1">
        <v>24009</v>
      </c>
      <c r="C2782" s="1" t="s">
        <v>12</v>
      </c>
      <c r="D2782" s="6">
        <v>0.41380471000000002</v>
      </c>
      <c r="E2782" s="6" t="s">
        <v>963</v>
      </c>
      <c r="F2782" s="6" t="s">
        <v>963</v>
      </c>
      <c r="G2782" s="6" t="s">
        <v>963</v>
      </c>
      <c r="H2782" s="6">
        <v>0.41309274740991297</v>
      </c>
      <c r="I2782" s="6" t="s">
        <v>964</v>
      </c>
      <c r="J2782" s="6">
        <v>0.41550828688601998</v>
      </c>
      <c r="K2782" s="6" t="s">
        <v>964</v>
      </c>
      <c r="L2782" s="1" t="s">
        <v>365</v>
      </c>
      <c r="M2782" s="1" t="s">
        <v>350</v>
      </c>
      <c r="N2782" s="1" t="s">
        <v>11</v>
      </c>
      <c r="O2782" s="1" t="s">
        <v>351</v>
      </c>
      <c r="P2782" s="1" t="s">
        <v>366</v>
      </c>
      <c r="Q2782" s="1" t="s">
        <v>353</v>
      </c>
      <c r="R2782" s="1" t="s">
        <v>934</v>
      </c>
    </row>
    <row r="2783" spans="1:18" hidden="1" x14ac:dyDescent="0.3">
      <c r="A2783" s="1" t="s">
        <v>811</v>
      </c>
      <c r="B2783" s="1">
        <v>51153</v>
      </c>
      <c r="C2783" s="1" t="s">
        <v>10</v>
      </c>
      <c r="D2783" s="6">
        <v>0.86043382999999996</v>
      </c>
      <c r="E2783" s="6" t="s">
        <v>963</v>
      </c>
      <c r="F2783" s="6" t="s">
        <v>963</v>
      </c>
      <c r="G2783" s="6" t="s">
        <v>963</v>
      </c>
      <c r="H2783" s="6">
        <v>0.85895342950333797</v>
      </c>
      <c r="I2783" s="6" t="s">
        <v>964</v>
      </c>
      <c r="J2783" s="6">
        <v>0.86397611733824098</v>
      </c>
      <c r="K2783" s="6" t="s">
        <v>964</v>
      </c>
      <c r="L2783" s="1" t="s">
        <v>365</v>
      </c>
      <c r="M2783" s="1" t="s">
        <v>350</v>
      </c>
      <c r="N2783" s="1" t="s">
        <v>11</v>
      </c>
      <c r="O2783" s="1" t="s">
        <v>351</v>
      </c>
      <c r="P2783" s="1" t="s">
        <v>366</v>
      </c>
      <c r="Q2783" s="1" t="s">
        <v>353</v>
      </c>
      <c r="R2783" s="1" t="s">
        <v>934</v>
      </c>
    </row>
    <row r="2784" spans="1:18" hidden="1" x14ac:dyDescent="0.3">
      <c r="A2784" s="1" t="s">
        <v>9</v>
      </c>
      <c r="B2784" s="1">
        <v>11001</v>
      </c>
      <c r="C2784" s="1" t="s">
        <v>10</v>
      </c>
      <c r="D2784" s="6">
        <v>1.5098599500000001</v>
      </c>
      <c r="E2784" s="6" t="s">
        <v>963</v>
      </c>
      <c r="F2784" s="6" t="s">
        <v>963</v>
      </c>
      <c r="G2784" s="6" t="s">
        <v>963</v>
      </c>
      <c r="H2784" s="6">
        <v>1.50726219367995</v>
      </c>
      <c r="I2784" s="6" t="s">
        <v>964</v>
      </c>
      <c r="J2784" s="6">
        <v>1.51607583505348</v>
      </c>
      <c r="K2784" s="6" t="s">
        <v>964</v>
      </c>
      <c r="L2784" s="1" t="s">
        <v>365</v>
      </c>
      <c r="M2784" s="1" t="s">
        <v>350</v>
      </c>
      <c r="N2784" s="1" t="s">
        <v>11</v>
      </c>
      <c r="O2784" s="1" t="s">
        <v>351</v>
      </c>
      <c r="P2784" s="1" t="s">
        <v>366</v>
      </c>
      <c r="Q2784" s="1" t="s">
        <v>353</v>
      </c>
      <c r="R2784" s="1" t="s">
        <v>934</v>
      </c>
    </row>
    <row r="2785" spans="1:18" hidden="1" x14ac:dyDescent="0.3">
      <c r="A2785" s="1" t="s">
        <v>497</v>
      </c>
      <c r="B2785" s="1">
        <v>24017</v>
      </c>
      <c r="C2785" s="1" t="s">
        <v>10</v>
      </c>
      <c r="D2785" s="6">
        <v>13.345696200000001</v>
      </c>
      <c r="E2785" s="6" t="s">
        <v>963</v>
      </c>
      <c r="F2785" s="6" t="s">
        <v>963</v>
      </c>
      <c r="G2785" s="6" t="s">
        <v>963</v>
      </c>
      <c r="H2785" s="6">
        <v>13.322734556008401</v>
      </c>
      <c r="I2785" s="6" t="s">
        <v>964</v>
      </c>
      <c r="J2785" s="6">
        <v>13.400638589549301</v>
      </c>
      <c r="K2785" s="6" t="s">
        <v>964</v>
      </c>
      <c r="L2785" s="1" t="s">
        <v>365</v>
      </c>
      <c r="M2785" s="1" t="s">
        <v>350</v>
      </c>
      <c r="N2785" s="1" t="s">
        <v>11</v>
      </c>
      <c r="O2785" s="1" t="s">
        <v>351</v>
      </c>
      <c r="P2785" s="1" t="s">
        <v>366</v>
      </c>
      <c r="Q2785" s="1" t="s">
        <v>353</v>
      </c>
      <c r="R2785" s="1" t="s">
        <v>934</v>
      </c>
    </row>
    <row r="2786" spans="1:18" hidden="1" x14ac:dyDescent="0.3">
      <c r="A2786" s="1" t="s">
        <v>497</v>
      </c>
      <c r="B2786" s="1">
        <v>24009</v>
      </c>
      <c r="C2786" s="1" t="s">
        <v>10</v>
      </c>
      <c r="D2786" s="6">
        <v>14.276500670000001</v>
      </c>
      <c r="E2786" s="6" t="s">
        <v>963</v>
      </c>
      <c r="F2786" s="6" t="s">
        <v>963</v>
      </c>
      <c r="G2786" s="6" t="s">
        <v>963</v>
      </c>
      <c r="H2786" s="6">
        <v>14.2519375508552</v>
      </c>
      <c r="I2786" s="6" t="s">
        <v>964</v>
      </c>
      <c r="J2786" s="6">
        <v>14.3352750531013</v>
      </c>
      <c r="K2786" s="6" t="s">
        <v>964</v>
      </c>
      <c r="L2786" s="1" t="s">
        <v>365</v>
      </c>
      <c r="M2786" s="1" t="s">
        <v>350</v>
      </c>
      <c r="N2786" s="1" t="s">
        <v>11</v>
      </c>
      <c r="O2786" s="1" t="s">
        <v>351</v>
      </c>
      <c r="P2786" s="1" t="s">
        <v>366</v>
      </c>
      <c r="Q2786" s="1" t="s">
        <v>353</v>
      </c>
      <c r="R2786" s="1" t="s">
        <v>934</v>
      </c>
    </row>
    <row r="2787" spans="1:18" hidden="1" x14ac:dyDescent="0.3">
      <c r="A2787" s="1" t="s">
        <v>497</v>
      </c>
      <c r="B2787" s="1">
        <v>24009</v>
      </c>
      <c r="C2787" s="1" t="s">
        <v>12</v>
      </c>
      <c r="D2787" s="6">
        <v>3.050541E-2</v>
      </c>
      <c r="E2787" s="6" t="s">
        <v>963</v>
      </c>
      <c r="F2787" s="6" t="s">
        <v>963</v>
      </c>
      <c r="G2787" s="6" t="s">
        <v>963</v>
      </c>
      <c r="H2787" s="6">
        <v>3.04529245879432E-2</v>
      </c>
      <c r="I2787" s="6" t="s">
        <v>964</v>
      </c>
      <c r="J2787" s="6">
        <v>3.0630996563223201E-2</v>
      </c>
      <c r="K2787" s="6" t="s">
        <v>964</v>
      </c>
      <c r="L2787" s="1" t="s">
        <v>730</v>
      </c>
      <c r="M2787" s="1" t="s">
        <v>350</v>
      </c>
      <c r="N2787" s="1" t="s">
        <v>11</v>
      </c>
      <c r="O2787" s="1" t="s">
        <v>351</v>
      </c>
      <c r="P2787" s="1" t="s">
        <v>366</v>
      </c>
      <c r="Q2787" s="1" t="s">
        <v>700</v>
      </c>
      <c r="R2787" s="1" t="s">
        <v>934</v>
      </c>
    </row>
    <row r="2788" spans="1:18" hidden="1" x14ac:dyDescent="0.3">
      <c r="A2788" s="1" t="s">
        <v>497</v>
      </c>
      <c r="B2788" s="1">
        <v>24009</v>
      </c>
      <c r="C2788" s="1" t="s">
        <v>10</v>
      </c>
      <c r="D2788" s="6">
        <v>0.43997014000000001</v>
      </c>
      <c r="E2788" s="6" t="s">
        <v>963</v>
      </c>
      <c r="F2788" s="6" t="s">
        <v>963</v>
      </c>
      <c r="G2788" s="6" t="s">
        <v>963</v>
      </c>
      <c r="H2788" s="6">
        <v>0.37625782517254303</v>
      </c>
      <c r="I2788" s="6" t="s">
        <v>964</v>
      </c>
      <c r="J2788" s="6">
        <v>0.35418773707427498</v>
      </c>
      <c r="K2788" s="6" t="s">
        <v>964</v>
      </c>
      <c r="L2788" s="1" t="s">
        <v>730</v>
      </c>
      <c r="M2788" s="1" t="s">
        <v>350</v>
      </c>
      <c r="N2788" s="1" t="s">
        <v>11</v>
      </c>
      <c r="O2788" s="1" t="s">
        <v>351</v>
      </c>
      <c r="P2788" s="1" t="s">
        <v>366</v>
      </c>
      <c r="Q2788" s="1" t="s">
        <v>700</v>
      </c>
      <c r="R2788" s="1" t="s">
        <v>934</v>
      </c>
    </row>
    <row r="2789" spans="1:18" hidden="1" x14ac:dyDescent="0.3">
      <c r="A2789" s="1" t="s">
        <v>497</v>
      </c>
      <c r="B2789" s="1">
        <v>24009</v>
      </c>
      <c r="C2789" s="1" t="s">
        <v>10</v>
      </c>
      <c r="D2789" s="6">
        <v>2.8706000000000001E-3</v>
      </c>
      <c r="E2789" s="6" t="s">
        <v>963</v>
      </c>
      <c r="F2789" s="6" t="s">
        <v>963</v>
      </c>
      <c r="G2789" s="6" t="s">
        <v>963</v>
      </c>
      <c r="H2789" s="6">
        <v>2.4549068555883E-3</v>
      </c>
      <c r="I2789" s="6" t="s">
        <v>964</v>
      </c>
      <c r="J2789" s="6">
        <v>2.3109098223012998E-3</v>
      </c>
      <c r="K2789" s="6" t="s">
        <v>964</v>
      </c>
      <c r="L2789" s="1" t="s">
        <v>729</v>
      </c>
      <c r="M2789" s="1" t="s">
        <v>350</v>
      </c>
      <c r="N2789" s="1" t="s">
        <v>11</v>
      </c>
      <c r="O2789" s="1" t="s">
        <v>351</v>
      </c>
      <c r="P2789" s="1" t="s">
        <v>366</v>
      </c>
      <c r="Q2789" s="1" t="s">
        <v>698</v>
      </c>
      <c r="R2789" s="1" t="s">
        <v>934</v>
      </c>
    </row>
    <row r="2790" spans="1:18" hidden="1" x14ac:dyDescent="0.3">
      <c r="A2790" s="1" t="s">
        <v>497</v>
      </c>
      <c r="B2790" s="1">
        <v>24009</v>
      </c>
      <c r="C2790" s="1" t="s">
        <v>12</v>
      </c>
      <c r="D2790" s="6">
        <v>9.7148369999999998E-2</v>
      </c>
      <c r="E2790" s="6" t="s">
        <v>963</v>
      </c>
      <c r="F2790" s="6" t="s">
        <v>963</v>
      </c>
      <c r="G2790" s="6" t="s">
        <v>963</v>
      </c>
      <c r="H2790" s="6">
        <v>9.69812235092605E-2</v>
      </c>
      <c r="I2790" s="6" t="s">
        <v>964</v>
      </c>
      <c r="J2790" s="6">
        <v>9.7548316432814794E-2</v>
      </c>
      <c r="K2790" s="6" t="s">
        <v>964</v>
      </c>
      <c r="L2790" s="1" t="s">
        <v>709</v>
      </c>
      <c r="M2790" s="1" t="s">
        <v>350</v>
      </c>
      <c r="N2790" s="1" t="s">
        <v>11</v>
      </c>
      <c r="O2790" s="1" t="s">
        <v>351</v>
      </c>
      <c r="P2790" s="1" t="s">
        <v>708</v>
      </c>
      <c r="Q2790" s="1" t="s">
        <v>700</v>
      </c>
      <c r="R2790" s="1" t="s">
        <v>934</v>
      </c>
    </row>
    <row r="2791" spans="1:18" hidden="1" x14ac:dyDescent="0.3">
      <c r="A2791" s="1" t="s">
        <v>497</v>
      </c>
      <c r="B2791" s="1">
        <v>24009</v>
      </c>
      <c r="C2791" s="1" t="s">
        <v>10</v>
      </c>
      <c r="D2791" s="6">
        <v>2.3712245799999998</v>
      </c>
      <c r="E2791" s="6" t="s">
        <v>963</v>
      </c>
      <c r="F2791" s="6" t="s">
        <v>963</v>
      </c>
      <c r="G2791" s="6" t="s">
        <v>963</v>
      </c>
      <c r="H2791" s="6">
        <v>2.0278462612632699</v>
      </c>
      <c r="I2791" s="6" t="s">
        <v>964</v>
      </c>
      <c r="J2791" s="6">
        <v>1.9088992450376301</v>
      </c>
      <c r="K2791" s="6" t="s">
        <v>964</v>
      </c>
      <c r="L2791" s="1" t="s">
        <v>709</v>
      </c>
      <c r="M2791" s="1" t="s">
        <v>350</v>
      </c>
      <c r="N2791" s="1" t="s">
        <v>11</v>
      </c>
      <c r="O2791" s="1" t="s">
        <v>351</v>
      </c>
      <c r="P2791" s="1" t="s">
        <v>708</v>
      </c>
      <c r="Q2791" s="1" t="s">
        <v>700</v>
      </c>
      <c r="R2791" s="1" t="s">
        <v>934</v>
      </c>
    </row>
    <row r="2792" spans="1:18" hidden="1" x14ac:dyDescent="0.3">
      <c r="A2792" s="1" t="s">
        <v>497</v>
      </c>
      <c r="B2792" s="1">
        <v>24009</v>
      </c>
      <c r="C2792" s="1" t="s">
        <v>12</v>
      </c>
      <c r="D2792" s="6">
        <v>6.1302389999999998E-2</v>
      </c>
      <c r="E2792" s="6" t="s">
        <v>963</v>
      </c>
      <c r="F2792" s="6" t="s">
        <v>963</v>
      </c>
      <c r="G2792" s="6" t="s">
        <v>963</v>
      </c>
      <c r="H2792" s="6">
        <v>6.11969175215379E-2</v>
      </c>
      <c r="I2792" s="6" t="s">
        <v>964</v>
      </c>
      <c r="J2792" s="6">
        <v>6.1554763479900097E-2</v>
      </c>
      <c r="K2792" s="6" t="s">
        <v>964</v>
      </c>
      <c r="L2792" s="1" t="s">
        <v>707</v>
      </c>
      <c r="M2792" s="1" t="s">
        <v>350</v>
      </c>
      <c r="N2792" s="1" t="s">
        <v>11</v>
      </c>
      <c r="O2792" s="1" t="s">
        <v>351</v>
      </c>
      <c r="P2792" s="1" t="s">
        <v>708</v>
      </c>
      <c r="Q2792" s="1" t="s">
        <v>698</v>
      </c>
      <c r="R2792" s="1" t="s">
        <v>934</v>
      </c>
    </row>
    <row r="2793" spans="1:18" hidden="1" x14ac:dyDescent="0.3">
      <c r="A2793" s="1" t="s">
        <v>497</v>
      </c>
      <c r="B2793" s="1">
        <v>24009</v>
      </c>
      <c r="C2793" s="1" t="s">
        <v>10</v>
      </c>
      <c r="D2793" s="6">
        <v>2.00761733</v>
      </c>
      <c r="E2793" s="6" t="s">
        <v>963</v>
      </c>
      <c r="F2793" s="6" t="s">
        <v>963</v>
      </c>
      <c r="G2793" s="6" t="s">
        <v>963</v>
      </c>
      <c r="H2793" s="6">
        <v>1.7168931745334099</v>
      </c>
      <c r="I2793" s="6" t="s">
        <v>964</v>
      </c>
      <c r="J2793" s="6">
        <v>1.61618567801851</v>
      </c>
      <c r="K2793" s="6" t="s">
        <v>964</v>
      </c>
      <c r="L2793" s="1" t="s">
        <v>707</v>
      </c>
      <c r="M2793" s="1" t="s">
        <v>350</v>
      </c>
      <c r="N2793" s="1" t="s">
        <v>11</v>
      </c>
      <c r="O2793" s="1" t="s">
        <v>351</v>
      </c>
      <c r="P2793" s="1" t="s">
        <v>708</v>
      </c>
      <c r="Q2793" s="1" t="s">
        <v>698</v>
      </c>
      <c r="R2793" s="1" t="s">
        <v>934</v>
      </c>
    </row>
    <row r="2794" spans="1:18" hidden="1" x14ac:dyDescent="0.3">
      <c r="A2794" s="1" t="s">
        <v>811</v>
      </c>
      <c r="B2794" s="1">
        <v>51107</v>
      </c>
      <c r="C2794" s="1" t="s">
        <v>10</v>
      </c>
      <c r="D2794" s="6">
        <v>1.3415847781000001</v>
      </c>
      <c r="E2794" s="6" t="s">
        <v>963</v>
      </c>
      <c r="F2794" s="6" t="s">
        <v>963</v>
      </c>
      <c r="G2794" s="6" t="s">
        <v>963</v>
      </c>
      <c r="H2794" s="6">
        <v>1.3987153472</v>
      </c>
      <c r="I2794" s="6" t="s">
        <v>964</v>
      </c>
      <c r="J2794" s="6">
        <v>1.4003326021</v>
      </c>
      <c r="K2794" s="6" t="s">
        <v>964</v>
      </c>
      <c r="L2794" s="1" t="s">
        <v>108</v>
      </c>
      <c r="M2794" s="1" t="s">
        <v>46</v>
      </c>
      <c r="N2794" s="1" t="s">
        <v>11</v>
      </c>
      <c r="O2794" s="1" t="s">
        <v>105</v>
      </c>
      <c r="P2794" s="1" t="s">
        <v>109</v>
      </c>
      <c r="Q2794" s="1" t="s">
        <v>110</v>
      </c>
      <c r="R2794" s="1" t="s">
        <v>20</v>
      </c>
    </row>
    <row r="2795" spans="1:18" hidden="1" x14ac:dyDescent="0.3">
      <c r="A2795" s="1" t="s">
        <v>811</v>
      </c>
      <c r="B2795" s="1">
        <v>51107</v>
      </c>
      <c r="C2795" s="1" t="s">
        <v>12</v>
      </c>
      <c r="D2795" s="6">
        <v>4.0418887331000004</v>
      </c>
      <c r="E2795" s="6" t="s">
        <v>963</v>
      </c>
      <c r="F2795" s="6" t="s">
        <v>963</v>
      </c>
      <c r="G2795" s="6" t="s">
        <v>963</v>
      </c>
      <c r="H2795" s="6">
        <v>2.3644383945</v>
      </c>
      <c r="I2795" s="6" t="s">
        <v>964</v>
      </c>
      <c r="J2795" s="6">
        <v>2.1721593843</v>
      </c>
      <c r="K2795" s="6" t="s">
        <v>964</v>
      </c>
      <c r="L2795" s="1" t="s">
        <v>108</v>
      </c>
      <c r="M2795" s="1" t="s">
        <v>46</v>
      </c>
      <c r="N2795" s="1" t="s">
        <v>11</v>
      </c>
      <c r="O2795" s="1" t="s">
        <v>105</v>
      </c>
      <c r="P2795" s="1" t="s">
        <v>109</v>
      </c>
      <c r="Q2795" s="1" t="s">
        <v>110</v>
      </c>
      <c r="R2795" s="1" t="s">
        <v>20</v>
      </c>
    </row>
    <row r="2796" spans="1:18" hidden="1" x14ac:dyDescent="0.3">
      <c r="A2796" s="1" t="s">
        <v>497</v>
      </c>
      <c r="B2796" s="1">
        <v>24021</v>
      </c>
      <c r="C2796" s="1" t="s">
        <v>10</v>
      </c>
      <c r="D2796" s="6">
        <v>5.1825822954999996</v>
      </c>
      <c r="E2796" s="6" t="s">
        <v>963</v>
      </c>
      <c r="F2796" s="6" t="s">
        <v>963</v>
      </c>
      <c r="G2796" s="6" t="s">
        <v>963</v>
      </c>
      <c r="H2796" s="6">
        <v>5.4131265628999996</v>
      </c>
      <c r="I2796" s="6" t="s">
        <v>964</v>
      </c>
      <c r="J2796" s="6">
        <v>5.4167077030000002</v>
      </c>
      <c r="K2796" s="6" t="s">
        <v>964</v>
      </c>
      <c r="L2796" s="1" t="s">
        <v>108</v>
      </c>
      <c r="M2796" s="1" t="s">
        <v>46</v>
      </c>
      <c r="N2796" s="1" t="s">
        <v>11</v>
      </c>
      <c r="O2796" s="1" t="s">
        <v>105</v>
      </c>
      <c r="P2796" s="1" t="s">
        <v>109</v>
      </c>
      <c r="Q2796" s="1" t="s">
        <v>110</v>
      </c>
      <c r="R2796" s="1" t="s">
        <v>20</v>
      </c>
    </row>
    <row r="2797" spans="1:18" hidden="1" x14ac:dyDescent="0.3">
      <c r="A2797" s="1" t="s">
        <v>811</v>
      </c>
      <c r="B2797" s="1">
        <v>51153</v>
      </c>
      <c r="C2797" s="1" t="s">
        <v>10</v>
      </c>
      <c r="D2797" s="6">
        <v>8.0495076379999997</v>
      </c>
      <c r="E2797" s="6" t="s">
        <v>963</v>
      </c>
      <c r="F2797" s="6" t="s">
        <v>963</v>
      </c>
      <c r="G2797" s="6" t="s">
        <v>963</v>
      </c>
      <c r="H2797" s="6">
        <v>8.3922942679000005</v>
      </c>
      <c r="I2797" s="6" t="s">
        <v>964</v>
      </c>
      <c r="J2797" s="6">
        <v>8.4019941882999998</v>
      </c>
      <c r="K2797" s="6" t="s">
        <v>964</v>
      </c>
      <c r="L2797" s="1" t="s">
        <v>108</v>
      </c>
      <c r="M2797" s="1" t="s">
        <v>46</v>
      </c>
      <c r="N2797" s="1" t="s">
        <v>11</v>
      </c>
      <c r="O2797" s="1" t="s">
        <v>105</v>
      </c>
      <c r="P2797" s="1" t="s">
        <v>109</v>
      </c>
      <c r="Q2797" s="1" t="s">
        <v>110</v>
      </c>
      <c r="R2797" s="1" t="s">
        <v>20</v>
      </c>
    </row>
    <row r="2798" spans="1:18" hidden="1" x14ac:dyDescent="0.3">
      <c r="A2798" s="1" t="s">
        <v>811</v>
      </c>
      <c r="B2798" s="1">
        <v>51059</v>
      </c>
      <c r="C2798" s="1" t="s">
        <v>10</v>
      </c>
      <c r="D2798" s="6">
        <v>10.732678861</v>
      </c>
      <c r="E2798" s="6" t="s">
        <v>963</v>
      </c>
      <c r="F2798" s="6" t="s">
        <v>963</v>
      </c>
      <c r="G2798" s="6" t="s">
        <v>963</v>
      </c>
      <c r="H2798" s="6">
        <v>11.189720403000001</v>
      </c>
      <c r="I2798" s="6" t="s">
        <v>964</v>
      </c>
      <c r="J2798" s="6">
        <v>11.202662753</v>
      </c>
      <c r="K2798" s="6" t="s">
        <v>964</v>
      </c>
      <c r="L2798" s="1" t="s">
        <v>108</v>
      </c>
      <c r="M2798" s="1" t="s">
        <v>46</v>
      </c>
      <c r="N2798" s="1" t="s">
        <v>11</v>
      </c>
      <c r="O2798" s="1" t="s">
        <v>105</v>
      </c>
      <c r="P2798" s="1" t="s">
        <v>109</v>
      </c>
      <c r="Q2798" s="1" t="s">
        <v>110</v>
      </c>
      <c r="R2798" s="1" t="s">
        <v>20</v>
      </c>
    </row>
    <row r="2799" spans="1:18" hidden="1" x14ac:dyDescent="0.3">
      <c r="A2799" s="1" t="s">
        <v>497</v>
      </c>
      <c r="B2799" s="1">
        <v>24031</v>
      </c>
      <c r="C2799" s="1" t="s">
        <v>10</v>
      </c>
      <c r="D2799" s="6">
        <v>12.95645975</v>
      </c>
      <c r="E2799" s="6" t="s">
        <v>963</v>
      </c>
      <c r="F2799" s="6" t="s">
        <v>963</v>
      </c>
      <c r="G2799" s="6" t="s">
        <v>963</v>
      </c>
      <c r="H2799" s="6">
        <v>13.532817348</v>
      </c>
      <c r="I2799" s="6" t="s">
        <v>964</v>
      </c>
      <c r="J2799" s="6">
        <v>13.541763189999999</v>
      </c>
      <c r="K2799" s="6" t="s">
        <v>964</v>
      </c>
      <c r="L2799" s="1" t="s">
        <v>108</v>
      </c>
      <c r="M2799" s="1" t="s">
        <v>46</v>
      </c>
      <c r="N2799" s="1" t="s">
        <v>11</v>
      </c>
      <c r="O2799" s="1" t="s">
        <v>105</v>
      </c>
      <c r="P2799" s="1" t="s">
        <v>109</v>
      </c>
      <c r="Q2799" s="1" t="s">
        <v>110</v>
      </c>
      <c r="R2799" s="1" t="s">
        <v>20</v>
      </c>
    </row>
    <row r="2800" spans="1:18" hidden="1" x14ac:dyDescent="0.3">
      <c r="A2800" s="1" t="s">
        <v>9</v>
      </c>
      <c r="B2800" s="1">
        <v>11001</v>
      </c>
      <c r="C2800" s="1" t="s">
        <v>10</v>
      </c>
      <c r="D2800" s="6">
        <v>13.190934475000001</v>
      </c>
      <c r="E2800" s="6" t="s">
        <v>963</v>
      </c>
      <c r="F2800" s="6" t="s">
        <v>963</v>
      </c>
      <c r="G2800" s="6" t="s">
        <v>963</v>
      </c>
      <c r="H2800" s="6">
        <v>13.653362594000001</v>
      </c>
      <c r="I2800" s="6" t="s">
        <v>964</v>
      </c>
      <c r="J2800" s="6">
        <v>13.641936533999999</v>
      </c>
      <c r="K2800" s="6" t="s">
        <v>964</v>
      </c>
      <c r="L2800" s="1" t="s">
        <v>108</v>
      </c>
      <c r="M2800" s="1" t="s">
        <v>46</v>
      </c>
      <c r="N2800" s="1" t="s">
        <v>11</v>
      </c>
      <c r="O2800" s="1" t="s">
        <v>105</v>
      </c>
      <c r="P2800" s="1" t="s">
        <v>109</v>
      </c>
      <c r="Q2800" s="1" t="s">
        <v>110</v>
      </c>
      <c r="R2800" s="1" t="s">
        <v>20</v>
      </c>
    </row>
    <row r="2801" spans="1:18" hidden="1" x14ac:dyDescent="0.3">
      <c r="A2801" s="1" t="s">
        <v>497</v>
      </c>
      <c r="B2801" s="1">
        <v>24033</v>
      </c>
      <c r="C2801" s="1" t="s">
        <v>10</v>
      </c>
      <c r="D2801" s="6">
        <v>14.683969676</v>
      </c>
      <c r="E2801" s="6" t="s">
        <v>963</v>
      </c>
      <c r="F2801" s="6" t="s">
        <v>963</v>
      </c>
      <c r="G2801" s="6" t="s">
        <v>963</v>
      </c>
      <c r="H2801" s="6">
        <v>15.337183426999999</v>
      </c>
      <c r="I2801" s="6" t="s">
        <v>964</v>
      </c>
      <c r="J2801" s="6">
        <v>15.347329973000001</v>
      </c>
      <c r="K2801" s="6" t="s">
        <v>964</v>
      </c>
      <c r="L2801" s="1" t="s">
        <v>108</v>
      </c>
      <c r="M2801" s="1" t="s">
        <v>46</v>
      </c>
      <c r="N2801" s="1" t="s">
        <v>11</v>
      </c>
      <c r="O2801" s="1" t="s">
        <v>105</v>
      </c>
      <c r="P2801" s="1" t="s">
        <v>109</v>
      </c>
      <c r="Q2801" s="1" t="s">
        <v>110</v>
      </c>
      <c r="R2801" s="1" t="s">
        <v>20</v>
      </c>
    </row>
    <row r="2802" spans="1:18" hidden="1" x14ac:dyDescent="0.3">
      <c r="A2802" s="1" t="s">
        <v>497</v>
      </c>
      <c r="B2802" s="1">
        <v>24021</v>
      </c>
      <c r="C2802" s="1" t="s">
        <v>12</v>
      </c>
      <c r="D2802" s="6">
        <v>15.485875064</v>
      </c>
      <c r="E2802" s="6" t="s">
        <v>963</v>
      </c>
      <c r="F2802" s="6" t="s">
        <v>963</v>
      </c>
      <c r="G2802" s="6" t="s">
        <v>963</v>
      </c>
      <c r="H2802" s="6">
        <v>9.0044778413</v>
      </c>
      <c r="I2802" s="6" t="s">
        <v>964</v>
      </c>
      <c r="J2802" s="6">
        <v>8.2827455898999993</v>
      </c>
      <c r="K2802" s="6" t="s">
        <v>964</v>
      </c>
      <c r="L2802" s="1" t="s">
        <v>108</v>
      </c>
      <c r="M2802" s="1" t="s">
        <v>46</v>
      </c>
      <c r="N2802" s="1" t="s">
        <v>11</v>
      </c>
      <c r="O2802" s="1" t="s">
        <v>105</v>
      </c>
      <c r="P2802" s="1" t="s">
        <v>109</v>
      </c>
      <c r="Q2802" s="1" t="s">
        <v>110</v>
      </c>
      <c r="R2802" s="1" t="s">
        <v>20</v>
      </c>
    </row>
    <row r="2803" spans="1:18" hidden="1" x14ac:dyDescent="0.3">
      <c r="A2803" s="1" t="s">
        <v>811</v>
      </c>
      <c r="B2803" s="1">
        <v>51153</v>
      </c>
      <c r="C2803" s="1" t="s">
        <v>12</v>
      </c>
      <c r="D2803" s="6">
        <v>24.528115614000001</v>
      </c>
      <c r="E2803" s="6" t="s">
        <v>963</v>
      </c>
      <c r="F2803" s="6" t="s">
        <v>963</v>
      </c>
      <c r="G2803" s="6" t="s">
        <v>963</v>
      </c>
      <c r="H2803" s="6">
        <v>14.358374116</v>
      </c>
      <c r="I2803" s="6" t="s">
        <v>964</v>
      </c>
      <c r="J2803" s="6">
        <v>13.188627643</v>
      </c>
      <c r="K2803" s="6" t="s">
        <v>964</v>
      </c>
      <c r="L2803" s="1" t="s">
        <v>108</v>
      </c>
      <c r="M2803" s="1" t="s">
        <v>46</v>
      </c>
      <c r="N2803" s="1" t="s">
        <v>11</v>
      </c>
      <c r="O2803" s="1" t="s">
        <v>105</v>
      </c>
      <c r="P2803" s="1" t="s">
        <v>109</v>
      </c>
      <c r="Q2803" s="1" t="s">
        <v>110</v>
      </c>
      <c r="R2803" s="1" t="s">
        <v>20</v>
      </c>
    </row>
    <row r="2804" spans="1:18" hidden="1" x14ac:dyDescent="0.3">
      <c r="A2804" s="1" t="s">
        <v>811</v>
      </c>
      <c r="B2804" s="1">
        <v>51059</v>
      </c>
      <c r="C2804" s="1" t="s">
        <v>12</v>
      </c>
      <c r="D2804" s="6">
        <v>32.692452348000003</v>
      </c>
      <c r="E2804" s="6" t="s">
        <v>963</v>
      </c>
      <c r="F2804" s="6" t="s">
        <v>963</v>
      </c>
      <c r="G2804" s="6" t="s">
        <v>963</v>
      </c>
      <c r="H2804" s="6">
        <v>19.126540640999998</v>
      </c>
      <c r="I2804" s="6" t="s">
        <v>964</v>
      </c>
      <c r="J2804" s="6">
        <v>17.565868877</v>
      </c>
      <c r="K2804" s="6" t="s">
        <v>964</v>
      </c>
      <c r="L2804" s="1" t="s">
        <v>108</v>
      </c>
      <c r="M2804" s="1" t="s">
        <v>46</v>
      </c>
      <c r="N2804" s="1" t="s">
        <v>11</v>
      </c>
      <c r="O2804" s="1" t="s">
        <v>105</v>
      </c>
      <c r="P2804" s="1" t="s">
        <v>109</v>
      </c>
      <c r="Q2804" s="1" t="s">
        <v>110</v>
      </c>
      <c r="R2804" s="1" t="s">
        <v>20</v>
      </c>
    </row>
    <row r="2805" spans="1:18" hidden="1" x14ac:dyDescent="0.3">
      <c r="A2805" s="1" t="s">
        <v>497</v>
      </c>
      <c r="B2805" s="1">
        <v>24009</v>
      </c>
      <c r="C2805" s="1" t="s">
        <v>10</v>
      </c>
      <c r="D2805" s="6">
        <v>36.709955227999998</v>
      </c>
      <c r="E2805" s="6" t="s">
        <v>963</v>
      </c>
      <c r="F2805" s="6" t="s">
        <v>963</v>
      </c>
      <c r="G2805" s="6" t="s">
        <v>963</v>
      </c>
      <c r="H2805" s="6">
        <v>38.343008240000003</v>
      </c>
      <c r="I2805" s="6" t="s">
        <v>964</v>
      </c>
      <c r="J2805" s="6">
        <v>38.368354740999997</v>
      </c>
      <c r="K2805" s="6" t="s">
        <v>964</v>
      </c>
      <c r="L2805" s="1" t="s">
        <v>108</v>
      </c>
      <c r="M2805" s="1" t="s">
        <v>46</v>
      </c>
      <c r="N2805" s="1" t="s">
        <v>11</v>
      </c>
      <c r="O2805" s="1" t="s">
        <v>105</v>
      </c>
      <c r="P2805" s="1" t="s">
        <v>109</v>
      </c>
      <c r="Q2805" s="1" t="s">
        <v>110</v>
      </c>
      <c r="R2805" s="1" t="s">
        <v>20</v>
      </c>
    </row>
    <row r="2806" spans="1:18" hidden="1" x14ac:dyDescent="0.3">
      <c r="A2806" s="1" t="s">
        <v>497</v>
      </c>
      <c r="B2806" s="1">
        <v>24031</v>
      </c>
      <c r="C2806" s="1" t="s">
        <v>12</v>
      </c>
      <c r="D2806" s="6">
        <v>39.233531972000002</v>
      </c>
      <c r="E2806" s="6" t="s">
        <v>963</v>
      </c>
      <c r="F2806" s="6" t="s">
        <v>963</v>
      </c>
      <c r="G2806" s="6" t="s">
        <v>963</v>
      </c>
      <c r="H2806" s="6">
        <v>22.843597058</v>
      </c>
      <c r="I2806" s="6" t="s">
        <v>964</v>
      </c>
      <c r="J2806" s="6">
        <v>21.011211993</v>
      </c>
      <c r="K2806" s="6" t="s">
        <v>964</v>
      </c>
      <c r="L2806" s="1" t="s">
        <v>108</v>
      </c>
      <c r="M2806" s="1" t="s">
        <v>46</v>
      </c>
      <c r="N2806" s="1" t="s">
        <v>11</v>
      </c>
      <c r="O2806" s="1" t="s">
        <v>105</v>
      </c>
      <c r="P2806" s="1" t="s">
        <v>109</v>
      </c>
      <c r="Q2806" s="1" t="s">
        <v>110</v>
      </c>
      <c r="R2806" s="1" t="s">
        <v>20</v>
      </c>
    </row>
    <row r="2807" spans="1:18" hidden="1" x14ac:dyDescent="0.3">
      <c r="A2807" s="1" t="s">
        <v>9</v>
      </c>
      <c r="B2807" s="1">
        <v>11001</v>
      </c>
      <c r="C2807" s="1" t="s">
        <v>12</v>
      </c>
      <c r="D2807" s="6">
        <v>42.097005811999999</v>
      </c>
      <c r="E2807" s="6" t="s">
        <v>963</v>
      </c>
      <c r="F2807" s="6" t="s">
        <v>963</v>
      </c>
      <c r="G2807" s="6" t="s">
        <v>963</v>
      </c>
      <c r="H2807" s="6">
        <v>23.207292079999998</v>
      </c>
      <c r="I2807" s="6" t="s">
        <v>964</v>
      </c>
      <c r="J2807" s="6">
        <v>20.798107467000001</v>
      </c>
      <c r="K2807" s="6" t="s">
        <v>964</v>
      </c>
      <c r="L2807" s="1" t="s">
        <v>108</v>
      </c>
      <c r="M2807" s="1" t="s">
        <v>46</v>
      </c>
      <c r="N2807" s="1" t="s">
        <v>11</v>
      </c>
      <c r="O2807" s="1" t="s">
        <v>105</v>
      </c>
      <c r="P2807" s="1" t="s">
        <v>109</v>
      </c>
      <c r="Q2807" s="1" t="s">
        <v>110</v>
      </c>
      <c r="R2807" s="1" t="s">
        <v>20</v>
      </c>
    </row>
    <row r="2808" spans="1:18" hidden="1" x14ac:dyDescent="0.3">
      <c r="A2808" s="1" t="s">
        <v>497</v>
      </c>
      <c r="B2808" s="1">
        <v>24017</v>
      </c>
      <c r="C2808" s="1" t="s">
        <v>10</v>
      </c>
      <c r="D2808" s="6">
        <v>43.188201135</v>
      </c>
      <c r="E2808" s="6" t="s">
        <v>963</v>
      </c>
      <c r="F2808" s="6" t="s">
        <v>963</v>
      </c>
      <c r="G2808" s="6" t="s">
        <v>963</v>
      </c>
      <c r="H2808" s="6">
        <v>45.109355831000002</v>
      </c>
      <c r="I2808" s="6" t="s">
        <v>964</v>
      </c>
      <c r="J2808" s="6">
        <v>45.139218382999999</v>
      </c>
      <c r="K2808" s="6" t="s">
        <v>964</v>
      </c>
      <c r="L2808" s="1" t="s">
        <v>108</v>
      </c>
      <c r="M2808" s="1" t="s">
        <v>46</v>
      </c>
      <c r="N2808" s="1" t="s">
        <v>11</v>
      </c>
      <c r="O2808" s="1" t="s">
        <v>105</v>
      </c>
      <c r="P2808" s="1" t="s">
        <v>109</v>
      </c>
      <c r="Q2808" s="1" t="s">
        <v>110</v>
      </c>
      <c r="R2808" s="1" t="s">
        <v>20</v>
      </c>
    </row>
    <row r="2809" spans="1:18" hidden="1" x14ac:dyDescent="0.3">
      <c r="A2809" s="1" t="s">
        <v>497</v>
      </c>
      <c r="B2809" s="1">
        <v>24033</v>
      </c>
      <c r="C2809" s="1" t="s">
        <v>12</v>
      </c>
      <c r="D2809" s="6">
        <v>44.904002724000001</v>
      </c>
      <c r="E2809" s="6" t="s">
        <v>963</v>
      </c>
      <c r="F2809" s="6" t="s">
        <v>963</v>
      </c>
      <c r="G2809" s="6" t="s">
        <v>963</v>
      </c>
      <c r="H2809" s="6">
        <v>26.161133323000001</v>
      </c>
      <c r="I2809" s="6" t="s">
        <v>964</v>
      </c>
      <c r="J2809" s="6">
        <v>24.059226016</v>
      </c>
      <c r="K2809" s="6" t="s">
        <v>964</v>
      </c>
      <c r="L2809" s="1" t="s">
        <v>108</v>
      </c>
      <c r="M2809" s="1" t="s">
        <v>46</v>
      </c>
      <c r="N2809" s="1" t="s">
        <v>11</v>
      </c>
      <c r="O2809" s="1" t="s">
        <v>105</v>
      </c>
      <c r="P2809" s="1" t="s">
        <v>109</v>
      </c>
      <c r="Q2809" s="1" t="s">
        <v>110</v>
      </c>
      <c r="R2809" s="1" t="s">
        <v>20</v>
      </c>
    </row>
    <row r="2810" spans="1:18" hidden="1" x14ac:dyDescent="0.3">
      <c r="A2810" s="1" t="s">
        <v>497</v>
      </c>
      <c r="B2810" s="1">
        <v>24009</v>
      </c>
      <c r="C2810" s="1" t="s">
        <v>12</v>
      </c>
      <c r="D2810" s="6">
        <v>110.75953676</v>
      </c>
      <c r="E2810" s="6" t="s">
        <v>963</v>
      </c>
      <c r="F2810" s="6" t="s">
        <v>963</v>
      </c>
      <c r="G2810" s="6" t="s">
        <v>963</v>
      </c>
      <c r="H2810" s="6">
        <v>64.196203471000004</v>
      </c>
      <c r="I2810" s="6" t="s">
        <v>964</v>
      </c>
      <c r="J2810" s="6">
        <v>58.985152863000003</v>
      </c>
      <c r="K2810" s="6" t="s">
        <v>964</v>
      </c>
      <c r="L2810" s="1" t="s">
        <v>108</v>
      </c>
      <c r="M2810" s="1" t="s">
        <v>46</v>
      </c>
      <c r="N2810" s="1" t="s">
        <v>11</v>
      </c>
      <c r="O2810" s="1" t="s">
        <v>105</v>
      </c>
      <c r="P2810" s="1" t="s">
        <v>109</v>
      </c>
      <c r="Q2810" s="1" t="s">
        <v>110</v>
      </c>
      <c r="R2810" s="1" t="s">
        <v>20</v>
      </c>
    </row>
    <row r="2811" spans="1:18" hidden="1" x14ac:dyDescent="0.3">
      <c r="A2811" s="1" t="s">
        <v>497</v>
      </c>
      <c r="B2811" s="1">
        <v>24017</v>
      </c>
      <c r="C2811" s="1" t="s">
        <v>12</v>
      </c>
      <c r="D2811" s="6">
        <v>132.16065137000001</v>
      </c>
      <c r="E2811" s="6" t="s">
        <v>963</v>
      </c>
      <c r="F2811" s="6" t="s">
        <v>963</v>
      </c>
      <c r="G2811" s="6" t="s">
        <v>963</v>
      </c>
      <c r="H2811" s="6">
        <v>76.936856986999999</v>
      </c>
      <c r="I2811" s="6" t="s">
        <v>964</v>
      </c>
      <c r="J2811" s="6">
        <v>70.740046061000001</v>
      </c>
      <c r="K2811" s="6" t="s">
        <v>964</v>
      </c>
      <c r="L2811" s="1" t="s">
        <v>108</v>
      </c>
      <c r="M2811" s="1" t="s">
        <v>46</v>
      </c>
      <c r="N2811" s="1" t="s">
        <v>11</v>
      </c>
      <c r="O2811" s="1" t="s">
        <v>105</v>
      </c>
      <c r="P2811" s="1" t="s">
        <v>109</v>
      </c>
      <c r="Q2811" s="1" t="s">
        <v>110</v>
      </c>
      <c r="R2811" s="1" t="s">
        <v>20</v>
      </c>
    </row>
    <row r="2812" spans="1:18" hidden="1" x14ac:dyDescent="0.3">
      <c r="A2812" s="1" t="s">
        <v>811</v>
      </c>
      <c r="B2812" s="1">
        <v>51107</v>
      </c>
      <c r="C2812" s="1" t="s">
        <v>12</v>
      </c>
      <c r="D2812" s="6">
        <v>0.33269262119999998</v>
      </c>
      <c r="E2812" s="6" t="s">
        <v>963</v>
      </c>
      <c r="F2812" s="6" t="s">
        <v>963</v>
      </c>
      <c r="G2812" s="6" t="s">
        <v>963</v>
      </c>
      <c r="H2812" s="6">
        <v>0.2322057397</v>
      </c>
      <c r="I2812" s="6" t="s">
        <v>964</v>
      </c>
      <c r="J2812" s="6">
        <v>0.21464265369999999</v>
      </c>
      <c r="K2812" s="6" t="s">
        <v>964</v>
      </c>
      <c r="L2812" s="1" t="s">
        <v>111</v>
      </c>
      <c r="M2812" s="1" t="s">
        <v>46</v>
      </c>
      <c r="N2812" s="1" t="s">
        <v>11</v>
      </c>
      <c r="O2812" s="1" t="s">
        <v>105</v>
      </c>
      <c r="P2812" s="1" t="s">
        <v>117</v>
      </c>
      <c r="Q2812" s="1" t="s">
        <v>112</v>
      </c>
      <c r="R2812" s="1" t="s">
        <v>20</v>
      </c>
    </row>
    <row r="2813" spans="1:18" hidden="1" x14ac:dyDescent="0.3">
      <c r="A2813" s="1" t="s">
        <v>811</v>
      </c>
      <c r="B2813" s="1">
        <v>51107</v>
      </c>
      <c r="C2813" s="1" t="s">
        <v>10</v>
      </c>
      <c r="D2813" s="6">
        <v>0.36792822460000002</v>
      </c>
      <c r="E2813" s="6" t="s">
        <v>963</v>
      </c>
      <c r="F2813" s="6" t="s">
        <v>963</v>
      </c>
      <c r="G2813" s="6" t="s">
        <v>963</v>
      </c>
      <c r="H2813" s="6">
        <v>0.18578464950000001</v>
      </c>
      <c r="I2813" s="6" t="s">
        <v>964</v>
      </c>
      <c r="J2813" s="6">
        <v>0.15522289859999999</v>
      </c>
      <c r="K2813" s="6" t="s">
        <v>964</v>
      </c>
      <c r="L2813" s="1" t="s">
        <v>111</v>
      </c>
      <c r="M2813" s="1" t="s">
        <v>46</v>
      </c>
      <c r="N2813" s="1" t="s">
        <v>11</v>
      </c>
      <c r="O2813" s="1" t="s">
        <v>105</v>
      </c>
      <c r="P2813" s="1" t="s">
        <v>117</v>
      </c>
      <c r="Q2813" s="1" t="s">
        <v>112</v>
      </c>
      <c r="R2813" s="1" t="s">
        <v>20</v>
      </c>
    </row>
    <row r="2814" spans="1:18" hidden="1" x14ac:dyDescent="0.3">
      <c r="A2814" s="1" t="s">
        <v>497</v>
      </c>
      <c r="B2814" s="1">
        <v>24021</v>
      </c>
      <c r="C2814" s="1" t="s">
        <v>12</v>
      </c>
      <c r="D2814" s="6">
        <v>1.0775741320000001</v>
      </c>
      <c r="E2814" s="6" t="s">
        <v>963</v>
      </c>
      <c r="F2814" s="6" t="s">
        <v>963</v>
      </c>
      <c r="G2814" s="6" t="s">
        <v>963</v>
      </c>
      <c r="H2814" s="6">
        <v>0.75757443459999996</v>
      </c>
      <c r="I2814" s="6" t="s">
        <v>964</v>
      </c>
      <c r="J2814" s="6">
        <v>0.70126910860000002</v>
      </c>
      <c r="K2814" s="6" t="s">
        <v>964</v>
      </c>
      <c r="L2814" s="1" t="s">
        <v>111</v>
      </c>
      <c r="M2814" s="1" t="s">
        <v>46</v>
      </c>
      <c r="N2814" s="1" t="s">
        <v>11</v>
      </c>
      <c r="O2814" s="1" t="s">
        <v>105</v>
      </c>
      <c r="P2814" s="1" t="s">
        <v>117</v>
      </c>
      <c r="Q2814" s="1" t="s">
        <v>112</v>
      </c>
      <c r="R2814" s="1" t="s">
        <v>20</v>
      </c>
    </row>
    <row r="2815" spans="1:18" hidden="1" x14ac:dyDescent="0.3">
      <c r="A2815" s="1" t="s">
        <v>497</v>
      </c>
      <c r="B2815" s="1">
        <v>24021</v>
      </c>
      <c r="C2815" s="1" t="s">
        <v>10</v>
      </c>
      <c r="D2815" s="6">
        <v>1.2061703931000001</v>
      </c>
      <c r="E2815" s="6" t="s">
        <v>963</v>
      </c>
      <c r="F2815" s="6" t="s">
        <v>963</v>
      </c>
      <c r="G2815" s="6" t="s">
        <v>963</v>
      </c>
      <c r="H2815" s="6">
        <v>0.61916377730000005</v>
      </c>
      <c r="I2815" s="6" t="s">
        <v>964</v>
      </c>
      <c r="J2815" s="6">
        <v>0.52003967549999996</v>
      </c>
      <c r="K2815" s="6" t="s">
        <v>964</v>
      </c>
      <c r="L2815" s="1" t="s">
        <v>111</v>
      </c>
      <c r="M2815" s="1" t="s">
        <v>46</v>
      </c>
      <c r="N2815" s="1" t="s">
        <v>11</v>
      </c>
      <c r="O2815" s="1" t="s">
        <v>105</v>
      </c>
      <c r="P2815" s="1" t="s">
        <v>117</v>
      </c>
      <c r="Q2815" s="1" t="s">
        <v>112</v>
      </c>
      <c r="R2815" s="1" t="s">
        <v>20</v>
      </c>
    </row>
    <row r="2816" spans="1:18" hidden="1" x14ac:dyDescent="0.3">
      <c r="A2816" s="1" t="s">
        <v>497</v>
      </c>
      <c r="B2816" s="1">
        <v>24031</v>
      </c>
      <c r="C2816" s="1" t="s">
        <v>12</v>
      </c>
      <c r="D2816" s="6">
        <v>2.7739895756999999</v>
      </c>
      <c r="E2816" s="6" t="s">
        <v>963</v>
      </c>
      <c r="F2816" s="6" t="s">
        <v>963</v>
      </c>
      <c r="G2816" s="6" t="s">
        <v>963</v>
      </c>
      <c r="H2816" s="6">
        <v>1.9464998946000001</v>
      </c>
      <c r="I2816" s="6" t="s">
        <v>964</v>
      </c>
      <c r="J2816" s="6">
        <v>1.8008406898</v>
      </c>
      <c r="K2816" s="6" t="s">
        <v>964</v>
      </c>
      <c r="L2816" s="1" t="s">
        <v>111</v>
      </c>
      <c r="M2816" s="1" t="s">
        <v>46</v>
      </c>
      <c r="N2816" s="1" t="s">
        <v>11</v>
      </c>
      <c r="O2816" s="1" t="s">
        <v>105</v>
      </c>
      <c r="P2816" s="1" t="s">
        <v>117</v>
      </c>
      <c r="Q2816" s="1" t="s">
        <v>112</v>
      </c>
      <c r="R2816" s="1" t="s">
        <v>20</v>
      </c>
    </row>
    <row r="2817" spans="1:18" hidden="1" x14ac:dyDescent="0.3">
      <c r="A2817" s="1" t="s">
        <v>497</v>
      </c>
      <c r="B2817" s="1">
        <v>24031</v>
      </c>
      <c r="C2817" s="1" t="s">
        <v>10</v>
      </c>
      <c r="D2817" s="6">
        <v>2.9784006641</v>
      </c>
      <c r="E2817" s="6" t="s">
        <v>963</v>
      </c>
      <c r="F2817" s="6" t="s">
        <v>963</v>
      </c>
      <c r="G2817" s="6" t="s">
        <v>963</v>
      </c>
      <c r="H2817" s="6">
        <v>1.528903006</v>
      </c>
      <c r="I2817" s="6" t="s">
        <v>964</v>
      </c>
      <c r="J2817" s="6">
        <v>1.2841358312</v>
      </c>
      <c r="K2817" s="6" t="s">
        <v>964</v>
      </c>
      <c r="L2817" s="1" t="s">
        <v>111</v>
      </c>
      <c r="M2817" s="1" t="s">
        <v>46</v>
      </c>
      <c r="N2817" s="1" t="s">
        <v>11</v>
      </c>
      <c r="O2817" s="1" t="s">
        <v>105</v>
      </c>
      <c r="P2817" s="1" t="s">
        <v>117</v>
      </c>
      <c r="Q2817" s="1" t="s">
        <v>112</v>
      </c>
      <c r="R2817" s="1" t="s">
        <v>20</v>
      </c>
    </row>
    <row r="2818" spans="1:18" hidden="1" x14ac:dyDescent="0.3">
      <c r="A2818" s="1" t="s">
        <v>811</v>
      </c>
      <c r="B2818" s="1">
        <v>51153</v>
      </c>
      <c r="C2818" s="1" t="s">
        <v>12</v>
      </c>
      <c r="D2818" s="6">
        <v>3.1784627872</v>
      </c>
      <c r="E2818" s="6" t="s">
        <v>963</v>
      </c>
      <c r="F2818" s="6" t="s">
        <v>963</v>
      </c>
      <c r="G2818" s="6" t="s">
        <v>963</v>
      </c>
      <c r="H2818" s="6">
        <v>2.2139648912999998</v>
      </c>
      <c r="I2818" s="6" t="s">
        <v>964</v>
      </c>
      <c r="J2818" s="6">
        <v>2.0453159233</v>
      </c>
      <c r="K2818" s="6" t="s">
        <v>964</v>
      </c>
      <c r="L2818" s="1" t="s">
        <v>111</v>
      </c>
      <c r="M2818" s="1" t="s">
        <v>46</v>
      </c>
      <c r="N2818" s="1" t="s">
        <v>11</v>
      </c>
      <c r="O2818" s="1" t="s">
        <v>105</v>
      </c>
      <c r="P2818" s="1" t="s">
        <v>117</v>
      </c>
      <c r="Q2818" s="1" t="s">
        <v>112</v>
      </c>
      <c r="R2818" s="1" t="s">
        <v>20</v>
      </c>
    </row>
    <row r="2819" spans="1:18" hidden="1" x14ac:dyDescent="0.3">
      <c r="A2819" s="1" t="s">
        <v>497</v>
      </c>
      <c r="B2819" s="1">
        <v>24033</v>
      </c>
      <c r="C2819" s="1" t="s">
        <v>12</v>
      </c>
      <c r="D2819" s="6">
        <v>3.2078533937999998</v>
      </c>
      <c r="E2819" s="6" t="s">
        <v>963</v>
      </c>
      <c r="F2819" s="6" t="s">
        <v>963</v>
      </c>
      <c r="G2819" s="6" t="s">
        <v>963</v>
      </c>
      <c r="H2819" s="6">
        <v>2.2469207479</v>
      </c>
      <c r="I2819" s="6" t="s">
        <v>964</v>
      </c>
      <c r="J2819" s="6">
        <v>2.0777313647</v>
      </c>
      <c r="K2819" s="6" t="s">
        <v>964</v>
      </c>
      <c r="L2819" s="1" t="s">
        <v>111</v>
      </c>
      <c r="M2819" s="1" t="s">
        <v>46</v>
      </c>
      <c r="N2819" s="1" t="s">
        <v>11</v>
      </c>
      <c r="O2819" s="1" t="s">
        <v>105</v>
      </c>
      <c r="P2819" s="1" t="s">
        <v>117</v>
      </c>
      <c r="Q2819" s="1" t="s">
        <v>112</v>
      </c>
      <c r="R2819" s="1" t="s">
        <v>20</v>
      </c>
    </row>
    <row r="2820" spans="1:18" hidden="1" x14ac:dyDescent="0.3">
      <c r="A2820" s="1" t="s">
        <v>497</v>
      </c>
      <c r="B2820" s="1">
        <v>24033</v>
      </c>
      <c r="C2820" s="1" t="s">
        <v>10</v>
      </c>
      <c r="D2820" s="6">
        <v>3.3412732054999998</v>
      </c>
      <c r="E2820" s="6" t="s">
        <v>963</v>
      </c>
      <c r="F2820" s="6" t="s">
        <v>963</v>
      </c>
      <c r="G2820" s="6" t="s">
        <v>963</v>
      </c>
      <c r="H2820" s="6">
        <v>1.7151772644000001</v>
      </c>
      <c r="I2820" s="6" t="s">
        <v>964</v>
      </c>
      <c r="J2820" s="6">
        <v>1.4405876898000001</v>
      </c>
      <c r="K2820" s="6" t="s">
        <v>964</v>
      </c>
      <c r="L2820" s="1" t="s">
        <v>111</v>
      </c>
      <c r="M2820" s="1" t="s">
        <v>46</v>
      </c>
      <c r="N2820" s="1" t="s">
        <v>11</v>
      </c>
      <c r="O2820" s="1" t="s">
        <v>105</v>
      </c>
      <c r="P2820" s="1" t="s">
        <v>117</v>
      </c>
      <c r="Q2820" s="1" t="s">
        <v>112</v>
      </c>
      <c r="R2820" s="1" t="s">
        <v>20</v>
      </c>
    </row>
    <row r="2821" spans="1:18" hidden="1" x14ac:dyDescent="0.3">
      <c r="A2821" s="1" t="s">
        <v>811</v>
      </c>
      <c r="B2821" s="1">
        <v>51153</v>
      </c>
      <c r="C2821" s="1" t="s">
        <v>10</v>
      </c>
      <c r="D2821" s="6">
        <v>3.3945276329</v>
      </c>
      <c r="E2821" s="6" t="s">
        <v>963</v>
      </c>
      <c r="F2821" s="6" t="s">
        <v>963</v>
      </c>
      <c r="G2821" s="6" t="s">
        <v>963</v>
      </c>
      <c r="H2821" s="6">
        <v>1.7140598660999999</v>
      </c>
      <c r="I2821" s="6" t="s">
        <v>964</v>
      </c>
      <c r="J2821" s="6">
        <v>1.4320956599000001</v>
      </c>
      <c r="K2821" s="6" t="s">
        <v>964</v>
      </c>
      <c r="L2821" s="1" t="s">
        <v>111</v>
      </c>
      <c r="M2821" s="1" t="s">
        <v>46</v>
      </c>
      <c r="N2821" s="1" t="s">
        <v>11</v>
      </c>
      <c r="O2821" s="1" t="s">
        <v>105</v>
      </c>
      <c r="P2821" s="1" t="s">
        <v>117</v>
      </c>
      <c r="Q2821" s="1" t="s">
        <v>112</v>
      </c>
      <c r="R2821" s="1" t="s">
        <v>20</v>
      </c>
    </row>
    <row r="2822" spans="1:18" hidden="1" x14ac:dyDescent="0.3">
      <c r="A2822" s="1" t="s">
        <v>811</v>
      </c>
      <c r="B2822" s="1">
        <v>51059</v>
      </c>
      <c r="C2822" s="1" t="s">
        <v>12</v>
      </c>
      <c r="D2822" s="6">
        <v>3.7379093151</v>
      </c>
      <c r="E2822" s="6" t="s">
        <v>963</v>
      </c>
      <c r="F2822" s="6" t="s">
        <v>963</v>
      </c>
      <c r="G2822" s="6" t="s">
        <v>963</v>
      </c>
      <c r="H2822" s="6">
        <v>2.6021993995999999</v>
      </c>
      <c r="I2822" s="6" t="s">
        <v>964</v>
      </c>
      <c r="J2822" s="6">
        <v>2.4036227647000001</v>
      </c>
      <c r="K2822" s="6" t="s">
        <v>964</v>
      </c>
      <c r="L2822" s="1" t="s">
        <v>111</v>
      </c>
      <c r="M2822" s="1" t="s">
        <v>46</v>
      </c>
      <c r="N2822" s="1" t="s">
        <v>11</v>
      </c>
      <c r="O2822" s="1" t="s">
        <v>105</v>
      </c>
      <c r="P2822" s="1" t="s">
        <v>117</v>
      </c>
      <c r="Q2822" s="1" t="s">
        <v>112</v>
      </c>
      <c r="R2822" s="1" t="s">
        <v>20</v>
      </c>
    </row>
    <row r="2823" spans="1:18" hidden="1" x14ac:dyDescent="0.3">
      <c r="A2823" s="1" t="s">
        <v>811</v>
      </c>
      <c r="B2823" s="1">
        <v>51059</v>
      </c>
      <c r="C2823" s="1" t="s">
        <v>10</v>
      </c>
      <c r="D2823" s="6">
        <v>3.9924450562999998</v>
      </c>
      <c r="E2823" s="6" t="s">
        <v>963</v>
      </c>
      <c r="F2823" s="6" t="s">
        <v>963</v>
      </c>
      <c r="G2823" s="6" t="s">
        <v>963</v>
      </c>
      <c r="H2823" s="6">
        <v>2.0159782414</v>
      </c>
      <c r="I2823" s="6" t="s">
        <v>964</v>
      </c>
      <c r="J2823" s="6">
        <v>1.6843485036000001</v>
      </c>
      <c r="K2823" s="6" t="s">
        <v>964</v>
      </c>
      <c r="L2823" s="1" t="s">
        <v>111</v>
      </c>
      <c r="M2823" s="1" t="s">
        <v>46</v>
      </c>
      <c r="N2823" s="1" t="s">
        <v>11</v>
      </c>
      <c r="O2823" s="1" t="s">
        <v>105</v>
      </c>
      <c r="P2823" s="1" t="s">
        <v>117</v>
      </c>
      <c r="Q2823" s="1" t="s">
        <v>112</v>
      </c>
      <c r="R2823" s="1" t="s">
        <v>20</v>
      </c>
    </row>
    <row r="2824" spans="1:18" hidden="1" x14ac:dyDescent="0.3">
      <c r="A2824" s="1" t="s">
        <v>9</v>
      </c>
      <c r="B2824" s="1">
        <v>11001</v>
      </c>
      <c r="C2824" s="1" t="s">
        <v>12</v>
      </c>
      <c r="D2824" s="6">
        <v>7.0861722050999996</v>
      </c>
      <c r="E2824" s="6" t="s">
        <v>963</v>
      </c>
      <c r="F2824" s="6" t="s">
        <v>963</v>
      </c>
      <c r="G2824" s="6" t="s">
        <v>963</v>
      </c>
      <c r="H2824" s="6">
        <v>4.4318198988999997</v>
      </c>
      <c r="I2824" s="6" t="s">
        <v>964</v>
      </c>
      <c r="J2824" s="6">
        <v>4.0508453526999997</v>
      </c>
      <c r="K2824" s="6" t="s">
        <v>964</v>
      </c>
      <c r="L2824" s="1" t="s">
        <v>111</v>
      </c>
      <c r="M2824" s="1" t="s">
        <v>46</v>
      </c>
      <c r="N2824" s="1" t="s">
        <v>11</v>
      </c>
      <c r="O2824" s="1" t="s">
        <v>105</v>
      </c>
      <c r="P2824" s="1" t="s">
        <v>117</v>
      </c>
      <c r="Q2824" s="1" t="s">
        <v>112</v>
      </c>
      <c r="R2824" s="1" t="s">
        <v>20</v>
      </c>
    </row>
    <row r="2825" spans="1:18" hidden="1" x14ac:dyDescent="0.3">
      <c r="A2825" s="1" t="s">
        <v>9</v>
      </c>
      <c r="B2825" s="1">
        <v>11001</v>
      </c>
      <c r="C2825" s="1" t="s">
        <v>10</v>
      </c>
      <c r="D2825" s="6">
        <v>8.1548135810000009</v>
      </c>
      <c r="E2825" s="6" t="s">
        <v>963</v>
      </c>
      <c r="F2825" s="6" t="s">
        <v>963</v>
      </c>
      <c r="G2825" s="6" t="s">
        <v>963</v>
      </c>
      <c r="H2825" s="6">
        <v>3.8288823082999999</v>
      </c>
      <c r="I2825" s="6" t="s">
        <v>964</v>
      </c>
      <c r="J2825" s="6">
        <v>3.1601858732000001</v>
      </c>
      <c r="K2825" s="6" t="s">
        <v>964</v>
      </c>
      <c r="L2825" s="1" t="s">
        <v>111</v>
      </c>
      <c r="M2825" s="1" t="s">
        <v>46</v>
      </c>
      <c r="N2825" s="1" t="s">
        <v>11</v>
      </c>
      <c r="O2825" s="1" t="s">
        <v>105</v>
      </c>
      <c r="P2825" s="1" t="s">
        <v>117</v>
      </c>
      <c r="Q2825" s="1" t="s">
        <v>112</v>
      </c>
      <c r="R2825" s="1" t="s">
        <v>20</v>
      </c>
    </row>
    <row r="2826" spans="1:18" hidden="1" x14ac:dyDescent="0.3">
      <c r="A2826" s="1" t="s">
        <v>497</v>
      </c>
      <c r="B2826" s="1">
        <v>24009</v>
      </c>
      <c r="C2826" s="1" t="s">
        <v>12</v>
      </c>
      <c r="D2826" s="6">
        <v>20.475113702000002</v>
      </c>
      <c r="E2826" s="6" t="s">
        <v>963</v>
      </c>
      <c r="F2826" s="6" t="s">
        <v>963</v>
      </c>
      <c r="G2826" s="6" t="s">
        <v>963</v>
      </c>
      <c r="H2826" s="6">
        <v>14.305792983</v>
      </c>
      <c r="I2826" s="6" t="s">
        <v>964</v>
      </c>
      <c r="J2826" s="6">
        <v>13.220447318</v>
      </c>
      <c r="K2826" s="6" t="s">
        <v>964</v>
      </c>
      <c r="L2826" s="1" t="s">
        <v>111</v>
      </c>
      <c r="M2826" s="1" t="s">
        <v>46</v>
      </c>
      <c r="N2826" s="1" t="s">
        <v>11</v>
      </c>
      <c r="O2826" s="1" t="s">
        <v>105</v>
      </c>
      <c r="P2826" s="1" t="s">
        <v>117</v>
      </c>
      <c r="Q2826" s="1" t="s">
        <v>112</v>
      </c>
      <c r="R2826" s="1" t="s">
        <v>20</v>
      </c>
    </row>
    <row r="2827" spans="1:18" hidden="1" x14ac:dyDescent="0.3">
      <c r="A2827" s="1" t="s">
        <v>497</v>
      </c>
      <c r="B2827" s="1">
        <v>24009</v>
      </c>
      <c r="C2827" s="1" t="s">
        <v>10</v>
      </c>
      <c r="D2827" s="6">
        <v>22.153899779</v>
      </c>
      <c r="E2827" s="6" t="s">
        <v>963</v>
      </c>
      <c r="F2827" s="6" t="s">
        <v>963</v>
      </c>
      <c r="G2827" s="6" t="s">
        <v>963</v>
      </c>
      <c r="H2827" s="6">
        <v>11.372270463</v>
      </c>
      <c r="I2827" s="6" t="s">
        <v>964</v>
      </c>
      <c r="J2827" s="6">
        <v>9.5516417041999997</v>
      </c>
      <c r="K2827" s="6" t="s">
        <v>964</v>
      </c>
      <c r="L2827" s="1" t="s">
        <v>111</v>
      </c>
      <c r="M2827" s="1" t="s">
        <v>46</v>
      </c>
      <c r="N2827" s="1" t="s">
        <v>11</v>
      </c>
      <c r="O2827" s="1" t="s">
        <v>105</v>
      </c>
      <c r="P2827" s="1" t="s">
        <v>117</v>
      </c>
      <c r="Q2827" s="1" t="s">
        <v>112</v>
      </c>
      <c r="R2827" s="1" t="s">
        <v>20</v>
      </c>
    </row>
    <row r="2828" spans="1:18" hidden="1" x14ac:dyDescent="0.3">
      <c r="A2828" s="1" t="s">
        <v>497</v>
      </c>
      <c r="B2828" s="1">
        <v>24017</v>
      </c>
      <c r="C2828" s="1" t="s">
        <v>12</v>
      </c>
      <c r="D2828" s="6">
        <v>28.183589213000001</v>
      </c>
      <c r="E2828" s="6" t="s">
        <v>963</v>
      </c>
      <c r="F2828" s="6" t="s">
        <v>963</v>
      </c>
      <c r="G2828" s="6" t="s">
        <v>963</v>
      </c>
      <c r="H2828" s="6">
        <v>19.720222625000002</v>
      </c>
      <c r="I2828" s="6" t="s">
        <v>964</v>
      </c>
      <c r="J2828" s="6">
        <v>18.230194588</v>
      </c>
      <c r="K2828" s="6" t="s">
        <v>964</v>
      </c>
      <c r="L2828" s="1" t="s">
        <v>111</v>
      </c>
      <c r="M2828" s="1" t="s">
        <v>46</v>
      </c>
      <c r="N2828" s="1" t="s">
        <v>11</v>
      </c>
      <c r="O2828" s="1" t="s">
        <v>105</v>
      </c>
      <c r="P2828" s="1" t="s">
        <v>117</v>
      </c>
      <c r="Q2828" s="1" t="s">
        <v>112</v>
      </c>
      <c r="R2828" s="1" t="s">
        <v>20</v>
      </c>
    </row>
    <row r="2829" spans="1:18" hidden="1" x14ac:dyDescent="0.3">
      <c r="A2829" s="1" t="s">
        <v>497</v>
      </c>
      <c r="B2829" s="1">
        <v>24017</v>
      </c>
      <c r="C2829" s="1" t="s">
        <v>10</v>
      </c>
      <c r="D2829" s="6">
        <v>29.271838955</v>
      </c>
      <c r="E2829" s="6" t="s">
        <v>963</v>
      </c>
      <c r="F2829" s="6" t="s">
        <v>963</v>
      </c>
      <c r="G2829" s="6" t="s">
        <v>963</v>
      </c>
      <c r="H2829" s="6">
        <v>15.026116891999999</v>
      </c>
      <c r="I2829" s="6" t="s">
        <v>964</v>
      </c>
      <c r="J2829" s="6">
        <v>12.620542159999999</v>
      </c>
      <c r="K2829" s="6" t="s">
        <v>964</v>
      </c>
      <c r="L2829" s="1" t="s">
        <v>111</v>
      </c>
      <c r="M2829" s="1" t="s">
        <v>46</v>
      </c>
      <c r="N2829" s="1" t="s">
        <v>11</v>
      </c>
      <c r="O2829" s="1" t="s">
        <v>105</v>
      </c>
      <c r="P2829" s="1" t="s">
        <v>117</v>
      </c>
      <c r="Q2829" s="1" t="s">
        <v>112</v>
      </c>
      <c r="R2829" s="1" t="s">
        <v>20</v>
      </c>
    </row>
    <row r="2830" spans="1:18" hidden="1" x14ac:dyDescent="0.3">
      <c r="A2830" s="1" t="s">
        <v>811</v>
      </c>
      <c r="B2830" s="1">
        <v>51107</v>
      </c>
      <c r="C2830" s="1" t="s">
        <v>12</v>
      </c>
      <c r="D2830" s="6">
        <v>2.2535123099999999E-2</v>
      </c>
      <c r="E2830" s="6" t="s">
        <v>963</v>
      </c>
      <c r="F2830" s="6" t="s">
        <v>963</v>
      </c>
      <c r="G2830" s="6" t="s">
        <v>963</v>
      </c>
      <c r="H2830" s="6">
        <v>2.6433116600000001E-2</v>
      </c>
      <c r="I2830" s="6" t="s">
        <v>964</v>
      </c>
      <c r="J2830" s="6">
        <v>2.8589087900000001E-2</v>
      </c>
      <c r="K2830" s="6" t="s">
        <v>964</v>
      </c>
      <c r="L2830" s="1" t="s">
        <v>104</v>
      </c>
      <c r="M2830" s="1" t="s">
        <v>27</v>
      </c>
      <c r="N2830" s="1" t="s">
        <v>11</v>
      </c>
      <c r="O2830" s="1" t="s">
        <v>105</v>
      </c>
      <c r="P2830" s="1" t="s">
        <v>106</v>
      </c>
      <c r="Q2830" s="1" t="s">
        <v>107</v>
      </c>
      <c r="R2830" s="1" t="s">
        <v>20</v>
      </c>
    </row>
    <row r="2831" spans="1:18" hidden="1" x14ac:dyDescent="0.3">
      <c r="A2831" s="1" t="s">
        <v>497</v>
      </c>
      <c r="B2831" s="1">
        <v>24021</v>
      </c>
      <c r="C2831" s="1" t="s">
        <v>12</v>
      </c>
      <c r="D2831" s="6">
        <v>7.83780122E-2</v>
      </c>
      <c r="E2831" s="6" t="s">
        <v>963</v>
      </c>
      <c r="F2831" s="6" t="s">
        <v>963</v>
      </c>
      <c r="G2831" s="6" t="s">
        <v>963</v>
      </c>
      <c r="H2831" s="6">
        <v>9.2014295900000001E-2</v>
      </c>
      <c r="I2831" s="6" t="s">
        <v>964</v>
      </c>
      <c r="J2831" s="6">
        <v>9.9525941500000006E-2</v>
      </c>
      <c r="K2831" s="6" t="s">
        <v>964</v>
      </c>
      <c r="L2831" s="1" t="s">
        <v>104</v>
      </c>
      <c r="M2831" s="1" t="s">
        <v>27</v>
      </c>
      <c r="N2831" s="1" t="s">
        <v>11</v>
      </c>
      <c r="O2831" s="1" t="s">
        <v>105</v>
      </c>
      <c r="P2831" s="1" t="s">
        <v>106</v>
      </c>
      <c r="Q2831" s="1" t="s">
        <v>107</v>
      </c>
      <c r="R2831" s="1" t="s">
        <v>20</v>
      </c>
    </row>
    <row r="2832" spans="1:18" hidden="1" x14ac:dyDescent="0.3">
      <c r="A2832" s="1" t="s">
        <v>497</v>
      </c>
      <c r="B2832" s="1">
        <v>24031</v>
      </c>
      <c r="C2832" s="1" t="s">
        <v>12</v>
      </c>
      <c r="D2832" s="6">
        <v>0.19594499630000001</v>
      </c>
      <c r="E2832" s="6" t="s">
        <v>963</v>
      </c>
      <c r="F2832" s="6" t="s">
        <v>963</v>
      </c>
      <c r="G2832" s="6" t="s">
        <v>963</v>
      </c>
      <c r="H2832" s="6">
        <v>0.23003587449999999</v>
      </c>
      <c r="I2832" s="6" t="s">
        <v>964</v>
      </c>
      <c r="J2832" s="6">
        <v>0.24881499770000001</v>
      </c>
      <c r="K2832" s="6" t="s">
        <v>964</v>
      </c>
      <c r="L2832" s="1" t="s">
        <v>104</v>
      </c>
      <c r="M2832" s="1" t="s">
        <v>27</v>
      </c>
      <c r="N2832" s="1" t="s">
        <v>11</v>
      </c>
      <c r="O2832" s="1" t="s">
        <v>105</v>
      </c>
      <c r="P2832" s="1" t="s">
        <v>106</v>
      </c>
      <c r="Q2832" s="1" t="s">
        <v>107</v>
      </c>
      <c r="R2832" s="1" t="s">
        <v>20</v>
      </c>
    </row>
    <row r="2833" spans="1:18" hidden="1" x14ac:dyDescent="0.3">
      <c r="A2833" s="1" t="s">
        <v>811</v>
      </c>
      <c r="B2833" s="1">
        <v>51153</v>
      </c>
      <c r="C2833" s="1" t="s">
        <v>12</v>
      </c>
      <c r="D2833" s="6">
        <v>0.20929107669999999</v>
      </c>
      <c r="E2833" s="6" t="s">
        <v>963</v>
      </c>
      <c r="F2833" s="6" t="s">
        <v>963</v>
      </c>
      <c r="G2833" s="6" t="s">
        <v>963</v>
      </c>
      <c r="H2833" s="6">
        <v>0.2457317145</v>
      </c>
      <c r="I2833" s="6" t="s">
        <v>964</v>
      </c>
      <c r="J2833" s="6">
        <v>0.2658070541</v>
      </c>
      <c r="K2833" s="6" t="s">
        <v>964</v>
      </c>
      <c r="L2833" s="1" t="s">
        <v>104</v>
      </c>
      <c r="M2833" s="1" t="s">
        <v>27</v>
      </c>
      <c r="N2833" s="1" t="s">
        <v>11</v>
      </c>
      <c r="O2833" s="1" t="s">
        <v>105</v>
      </c>
      <c r="P2833" s="1" t="s">
        <v>106</v>
      </c>
      <c r="Q2833" s="1" t="s">
        <v>107</v>
      </c>
      <c r="R2833" s="1" t="s">
        <v>20</v>
      </c>
    </row>
    <row r="2834" spans="1:18" hidden="1" x14ac:dyDescent="0.3">
      <c r="A2834" s="1" t="s">
        <v>497</v>
      </c>
      <c r="B2834" s="1">
        <v>24033</v>
      </c>
      <c r="C2834" s="1" t="s">
        <v>12</v>
      </c>
      <c r="D2834" s="6">
        <v>0.22207105620000001</v>
      </c>
      <c r="E2834" s="6" t="s">
        <v>963</v>
      </c>
      <c r="F2834" s="6" t="s">
        <v>963</v>
      </c>
      <c r="G2834" s="6" t="s">
        <v>963</v>
      </c>
      <c r="H2834" s="6">
        <v>0.26070735169999998</v>
      </c>
      <c r="I2834" s="6" t="s">
        <v>964</v>
      </c>
      <c r="J2834" s="6">
        <v>0.28199031229999999</v>
      </c>
      <c r="K2834" s="6" t="s">
        <v>964</v>
      </c>
      <c r="L2834" s="1" t="s">
        <v>104</v>
      </c>
      <c r="M2834" s="1" t="s">
        <v>27</v>
      </c>
      <c r="N2834" s="1" t="s">
        <v>11</v>
      </c>
      <c r="O2834" s="1" t="s">
        <v>105</v>
      </c>
      <c r="P2834" s="1" t="s">
        <v>106</v>
      </c>
      <c r="Q2834" s="1" t="s">
        <v>107</v>
      </c>
      <c r="R2834" s="1" t="s">
        <v>20</v>
      </c>
    </row>
    <row r="2835" spans="1:18" hidden="1" x14ac:dyDescent="0.3">
      <c r="A2835" s="1" t="s">
        <v>811</v>
      </c>
      <c r="B2835" s="1">
        <v>51059</v>
      </c>
      <c r="C2835" s="1" t="s">
        <v>12</v>
      </c>
      <c r="D2835" s="6">
        <v>0.2469533964</v>
      </c>
      <c r="E2835" s="6" t="s">
        <v>963</v>
      </c>
      <c r="F2835" s="6" t="s">
        <v>963</v>
      </c>
      <c r="G2835" s="6" t="s">
        <v>963</v>
      </c>
      <c r="H2835" s="6">
        <v>0.28988477709999999</v>
      </c>
      <c r="I2835" s="6" t="s">
        <v>964</v>
      </c>
      <c r="J2835" s="6">
        <v>0.31355790179999998</v>
      </c>
      <c r="K2835" s="6" t="s">
        <v>964</v>
      </c>
      <c r="L2835" s="1" t="s">
        <v>104</v>
      </c>
      <c r="M2835" s="1" t="s">
        <v>27</v>
      </c>
      <c r="N2835" s="1" t="s">
        <v>11</v>
      </c>
      <c r="O2835" s="1" t="s">
        <v>105</v>
      </c>
      <c r="P2835" s="1" t="s">
        <v>106</v>
      </c>
      <c r="Q2835" s="1" t="s">
        <v>107</v>
      </c>
      <c r="R2835" s="1" t="s">
        <v>20</v>
      </c>
    </row>
    <row r="2836" spans="1:18" hidden="1" x14ac:dyDescent="0.3">
      <c r="A2836" s="1" t="s">
        <v>811</v>
      </c>
      <c r="B2836" s="1">
        <v>51107</v>
      </c>
      <c r="C2836" s="1" t="s">
        <v>10</v>
      </c>
      <c r="D2836" s="6">
        <v>0.36689325630000003</v>
      </c>
      <c r="E2836" s="6" t="s">
        <v>963</v>
      </c>
      <c r="F2836" s="6" t="s">
        <v>963</v>
      </c>
      <c r="G2836" s="6" t="s">
        <v>963</v>
      </c>
      <c r="H2836" s="6">
        <v>0.37247949359999999</v>
      </c>
      <c r="I2836" s="6" t="s">
        <v>964</v>
      </c>
      <c r="J2836" s="6">
        <v>0.39396891169999998</v>
      </c>
      <c r="K2836" s="6" t="s">
        <v>964</v>
      </c>
      <c r="L2836" s="1" t="s">
        <v>104</v>
      </c>
      <c r="M2836" s="1" t="s">
        <v>27</v>
      </c>
      <c r="N2836" s="1" t="s">
        <v>11</v>
      </c>
      <c r="O2836" s="1" t="s">
        <v>105</v>
      </c>
      <c r="P2836" s="1" t="s">
        <v>106</v>
      </c>
      <c r="Q2836" s="1" t="s">
        <v>107</v>
      </c>
      <c r="R2836" s="1" t="s">
        <v>20</v>
      </c>
    </row>
    <row r="2837" spans="1:18" hidden="1" x14ac:dyDescent="0.3">
      <c r="A2837" s="1" t="s">
        <v>9</v>
      </c>
      <c r="B2837" s="1">
        <v>11001</v>
      </c>
      <c r="C2837" s="1" t="s">
        <v>12</v>
      </c>
      <c r="D2837" s="6">
        <v>0.52948724069999997</v>
      </c>
      <c r="E2837" s="6" t="s">
        <v>963</v>
      </c>
      <c r="F2837" s="6" t="s">
        <v>963</v>
      </c>
      <c r="G2837" s="6" t="s">
        <v>963</v>
      </c>
      <c r="H2837" s="6">
        <v>0.59880188830000003</v>
      </c>
      <c r="I2837" s="6" t="s">
        <v>964</v>
      </c>
      <c r="J2837" s="6">
        <v>0.64543085170000003</v>
      </c>
      <c r="K2837" s="6" t="s">
        <v>964</v>
      </c>
      <c r="L2837" s="1" t="s">
        <v>104</v>
      </c>
      <c r="M2837" s="1" t="s">
        <v>27</v>
      </c>
      <c r="N2837" s="1" t="s">
        <v>11</v>
      </c>
      <c r="O2837" s="1" t="s">
        <v>105</v>
      </c>
      <c r="P2837" s="1" t="s">
        <v>106</v>
      </c>
      <c r="Q2837" s="1" t="s">
        <v>107</v>
      </c>
      <c r="R2837" s="1" t="s">
        <v>20</v>
      </c>
    </row>
    <row r="2838" spans="1:18" hidden="1" x14ac:dyDescent="0.3">
      <c r="A2838" s="1" t="s">
        <v>497</v>
      </c>
      <c r="B2838" s="1">
        <v>24021</v>
      </c>
      <c r="C2838" s="1" t="s">
        <v>10</v>
      </c>
      <c r="D2838" s="6">
        <v>1.2750099568</v>
      </c>
      <c r="E2838" s="6" t="s">
        <v>963</v>
      </c>
      <c r="F2838" s="6" t="s">
        <v>963</v>
      </c>
      <c r="G2838" s="6" t="s">
        <v>963</v>
      </c>
      <c r="H2838" s="6">
        <v>1.2945009553</v>
      </c>
      <c r="I2838" s="6" t="s">
        <v>964</v>
      </c>
      <c r="J2838" s="6">
        <v>1.3696043351</v>
      </c>
      <c r="K2838" s="6" t="s">
        <v>964</v>
      </c>
      <c r="L2838" s="1" t="s">
        <v>104</v>
      </c>
      <c r="M2838" s="1" t="s">
        <v>27</v>
      </c>
      <c r="N2838" s="1" t="s">
        <v>11</v>
      </c>
      <c r="O2838" s="1" t="s">
        <v>105</v>
      </c>
      <c r="P2838" s="1" t="s">
        <v>106</v>
      </c>
      <c r="Q2838" s="1" t="s">
        <v>107</v>
      </c>
      <c r="R2838" s="1" t="s">
        <v>20</v>
      </c>
    </row>
    <row r="2839" spans="1:18" hidden="1" x14ac:dyDescent="0.3">
      <c r="A2839" s="1" t="s">
        <v>497</v>
      </c>
      <c r="B2839" s="1">
        <v>24009</v>
      </c>
      <c r="C2839" s="1" t="s">
        <v>12</v>
      </c>
      <c r="D2839" s="6">
        <v>1.4612747684</v>
      </c>
      <c r="E2839" s="6" t="s">
        <v>963</v>
      </c>
      <c r="F2839" s="6" t="s">
        <v>963</v>
      </c>
      <c r="G2839" s="6" t="s">
        <v>963</v>
      </c>
      <c r="H2839" s="6">
        <v>1.7191203285000001</v>
      </c>
      <c r="I2839" s="6" t="s">
        <v>964</v>
      </c>
      <c r="J2839" s="6">
        <v>1.8599404500000001</v>
      </c>
      <c r="K2839" s="6" t="s">
        <v>964</v>
      </c>
      <c r="L2839" s="1" t="s">
        <v>104</v>
      </c>
      <c r="M2839" s="1" t="s">
        <v>27</v>
      </c>
      <c r="N2839" s="1" t="s">
        <v>11</v>
      </c>
      <c r="O2839" s="1" t="s">
        <v>105</v>
      </c>
      <c r="P2839" s="1" t="s">
        <v>106</v>
      </c>
      <c r="Q2839" s="1" t="s">
        <v>107</v>
      </c>
      <c r="R2839" s="1" t="s">
        <v>20</v>
      </c>
    </row>
    <row r="2840" spans="1:18" hidden="1" x14ac:dyDescent="0.3">
      <c r="A2840" s="1" t="s">
        <v>497</v>
      </c>
      <c r="B2840" s="1">
        <v>24017</v>
      </c>
      <c r="C2840" s="1" t="s">
        <v>12</v>
      </c>
      <c r="D2840" s="6">
        <v>1.9319672714</v>
      </c>
      <c r="E2840" s="6" t="s">
        <v>963</v>
      </c>
      <c r="F2840" s="6" t="s">
        <v>963</v>
      </c>
      <c r="G2840" s="6" t="s">
        <v>963</v>
      </c>
      <c r="H2840" s="6">
        <v>2.2731926994</v>
      </c>
      <c r="I2840" s="6" t="s">
        <v>964</v>
      </c>
      <c r="J2840" s="6">
        <v>2.4594372368999999</v>
      </c>
      <c r="K2840" s="6" t="s">
        <v>964</v>
      </c>
      <c r="L2840" s="1" t="s">
        <v>104</v>
      </c>
      <c r="M2840" s="1" t="s">
        <v>27</v>
      </c>
      <c r="N2840" s="1" t="s">
        <v>11</v>
      </c>
      <c r="O2840" s="1" t="s">
        <v>105</v>
      </c>
      <c r="P2840" s="1" t="s">
        <v>106</v>
      </c>
      <c r="Q2840" s="1" t="s">
        <v>107</v>
      </c>
      <c r="R2840" s="1" t="s">
        <v>20</v>
      </c>
    </row>
    <row r="2841" spans="1:18" hidden="1" x14ac:dyDescent="0.3">
      <c r="A2841" s="1" t="s">
        <v>497</v>
      </c>
      <c r="B2841" s="1">
        <v>24031</v>
      </c>
      <c r="C2841" s="1" t="s">
        <v>10</v>
      </c>
      <c r="D2841" s="6">
        <v>3.1875248152000002</v>
      </c>
      <c r="E2841" s="6" t="s">
        <v>963</v>
      </c>
      <c r="F2841" s="6" t="s">
        <v>963</v>
      </c>
      <c r="G2841" s="6" t="s">
        <v>963</v>
      </c>
      <c r="H2841" s="6">
        <v>3.2362514741999999</v>
      </c>
      <c r="I2841" s="6" t="s">
        <v>964</v>
      </c>
      <c r="J2841" s="6">
        <v>3.4240110673999999</v>
      </c>
      <c r="K2841" s="6" t="s">
        <v>964</v>
      </c>
      <c r="L2841" s="1" t="s">
        <v>104</v>
      </c>
      <c r="M2841" s="1" t="s">
        <v>27</v>
      </c>
      <c r="N2841" s="1" t="s">
        <v>11</v>
      </c>
      <c r="O2841" s="1" t="s">
        <v>105</v>
      </c>
      <c r="P2841" s="1" t="s">
        <v>106</v>
      </c>
      <c r="Q2841" s="1" t="s">
        <v>107</v>
      </c>
      <c r="R2841" s="1" t="s">
        <v>20</v>
      </c>
    </row>
    <row r="2842" spans="1:18" hidden="1" x14ac:dyDescent="0.3">
      <c r="A2842" s="1" t="s">
        <v>811</v>
      </c>
      <c r="B2842" s="1">
        <v>51153</v>
      </c>
      <c r="C2842" s="1" t="s">
        <v>10</v>
      </c>
      <c r="D2842" s="6">
        <v>3.4186086225999999</v>
      </c>
      <c r="E2842" s="6" t="s">
        <v>963</v>
      </c>
      <c r="F2842" s="6" t="s">
        <v>963</v>
      </c>
      <c r="G2842" s="6" t="s">
        <v>963</v>
      </c>
      <c r="H2842" s="6">
        <v>3.4713442112999999</v>
      </c>
      <c r="I2842" s="6" t="s">
        <v>964</v>
      </c>
      <c r="J2842" s="6">
        <v>3.6717983823</v>
      </c>
      <c r="K2842" s="6" t="s">
        <v>964</v>
      </c>
      <c r="L2842" s="1" t="s">
        <v>104</v>
      </c>
      <c r="M2842" s="1" t="s">
        <v>27</v>
      </c>
      <c r="N2842" s="1" t="s">
        <v>11</v>
      </c>
      <c r="O2842" s="1" t="s">
        <v>105</v>
      </c>
      <c r="P2842" s="1" t="s">
        <v>106</v>
      </c>
      <c r="Q2842" s="1" t="s">
        <v>107</v>
      </c>
      <c r="R2842" s="1" t="s">
        <v>20</v>
      </c>
    </row>
    <row r="2843" spans="1:18" hidden="1" x14ac:dyDescent="0.3">
      <c r="A2843" s="1" t="s">
        <v>497</v>
      </c>
      <c r="B2843" s="1">
        <v>24033</v>
      </c>
      <c r="C2843" s="1" t="s">
        <v>10</v>
      </c>
      <c r="D2843" s="6">
        <v>3.6125292665000002</v>
      </c>
      <c r="E2843" s="6" t="s">
        <v>963</v>
      </c>
      <c r="F2843" s="6" t="s">
        <v>963</v>
      </c>
      <c r="G2843" s="6" t="s">
        <v>963</v>
      </c>
      <c r="H2843" s="6">
        <v>3.6677540384</v>
      </c>
      <c r="I2843" s="6" t="s">
        <v>964</v>
      </c>
      <c r="J2843" s="6">
        <v>3.8805454203999998</v>
      </c>
      <c r="K2843" s="6" t="s">
        <v>964</v>
      </c>
      <c r="L2843" s="1" t="s">
        <v>104</v>
      </c>
      <c r="M2843" s="1" t="s">
        <v>27</v>
      </c>
      <c r="N2843" s="1" t="s">
        <v>11</v>
      </c>
      <c r="O2843" s="1" t="s">
        <v>105</v>
      </c>
      <c r="P2843" s="1" t="s">
        <v>106</v>
      </c>
      <c r="Q2843" s="1" t="s">
        <v>107</v>
      </c>
      <c r="R2843" s="1" t="s">
        <v>20</v>
      </c>
    </row>
    <row r="2844" spans="1:18" hidden="1" x14ac:dyDescent="0.3">
      <c r="A2844" s="1" t="s">
        <v>811</v>
      </c>
      <c r="B2844" s="1">
        <v>51059</v>
      </c>
      <c r="C2844" s="1" t="s">
        <v>10</v>
      </c>
      <c r="D2844" s="6">
        <v>4.0306704437</v>
      </c>
      <c r="E2844" s="6" t="s">
        <v>963</v>
      </c>
      <c r="F2844" s="6" t="s">
        <v>963</v>
      </c>
      <c r="G2844" s="6" t="s">
        <v>963</v>
      </c>
      <c r="H2844" s="6">
        <v>4.0926545196999999</v>
      </c>
      <c r="I2844" s="6" t="s">
        <v>964</v>
      </c>
      <c r="J2844" s="6">
        <v>4.3289377165999996</v>
      </c>
      <c r="K2844" s="6" t="s">
        <v>964</v>
      </c>
      <c r="L2844" s="1" t="s">
        <v>104</v>
      </c>
      <c r="M2844" s="1" t="s">
        <v>27</v>
      </c>
      <c r="N2844" s="1" t="s">
        <v>11</v>
      </c>
      <c r="O2844" s="1" t="s">
        <v>105</v>
      </c>
      <c r="P2844" s="1" t="s">
        <v>106</v>
      </c>
      <c r="Q2844" s="1" t="s">
        <v>107</v>
      </c>
      <c r="R2844" s="1" t="s">
        <v>20</v>
      </c>
    </row>
    <row r="2845" spans="1:18" hidden="1" x14ac:dyDescent="0.3">
      <c r="A2845" s="1" t="s">
        <v>9</v>
      </c>
      <c r="B2845" s="1">
        <v>11001</v>
      </c>
      <c r="C2845" s="1" t="s">
        <v>10</v>
      </c>
      <c r="D2845" s="6">
        <v>7.9449363967000002</v>
      </c>
      <c r="E2845" s="6" t="s">
        <v>963</v>
      </c>
      <c r="F2845" s="6" t="s">
        <v>963</v>
      </c>
      <c r="G2845" s="6" t="s">
        <v>963</v>
      </c>
      <c r="H2845" s="6">
        <v>8.3168389793999999</v>
      </c>
      <c r="I2845" s="6" t="s">
        <v>964</v>
      </c>
      <c r="J2845" s="6">
        <v>8.8675732809000003</v>
      </c>
      <c r="K2845" s="6" t="s">
        <v>964</v>
      </c>
      <c r="L2845" s="1" t="s">
        <v>104</v>
      </c>
      <c r="M2845" s="1" t="s">
        <v>27</v>
      </c>
      <c r="N2845" s="1" t="s">
        <v>11</v>
      </c>
      <c r="O2845" s="1" t="s">
        <v>105</v>
      </c>
      <c r="P2845" s="1" t="s">
        <v>106</v>
      </c>
      <c r="Q2845" s="1" t="s">
        <v>107</v>
      </c>
      <c r="R2845" s="1" t="s">
        <v>20</v>
      </c>
    </row>
    <row r="2846" spans="1:18" hidden="1" x14ac:dyDescent="0.3">
      <c r="A2846" s="1" t="s">
        <v>497</v>
      </c>
      <c r="B2846" s="1">
        <v>24009</v>
      </c>
      <c r="C2846" s="1" t="s">
        <v>10</v>
      </c>
      <c r="D2846" s="6">
        <v>23.931761349999999</v>
      </c>
      <c r="E2846" s="6" t="s">
        <v>963</v>
      </c>
      <c r="F2846" s="6" t="s">
        <v>963</v>
      </c>
      <c r="G2846" s="6" t="s">
        <v>963</v>
      </c>
      <c r="H2846" s="6">
        <v>24.307434010000001</v>
      </c>
      <c r="I2846" s="6" t="s">
        <v>964</v>
      </c>
      <c r="J2846" s="6">
        <v>25.720224543</v>
      </c>
      <c r="K2846" s="6" t="s">
        <v>964</v>
      </c>
      <c r="L2846" s="1" t="s">
        <v>104</v>
      </c>
      <c r="M2846" s="1" t="s">
        <v>27</v>
      </c>
      <c r="N2846" s="1" t="s">
        <v>11</v>
      </c>
      <c r="O2846" s="1" t="s">
        <v>105</v>
      </c>
      <c r="P2846" s="1" t="s">
        <v>106</v>
      </c>
      <c r="Q2846" s="1" t="s">
        <v>107</v>
      </c>
      <c r="R2846" s="1" t="s">
        <v>20</v>
      </c>
    </row>
    <row r="2847" spans="1:18" hidden="1" x14ac:dyDescent="0.3">
      <c r="A2847" s="1" t="s">
        <v>497</v>
      </c>
      <c r="B2847" s="1">
        <v>24017</v>
      </c>
      <c r="C2847" s="1" t="s">
        <v>10</v>
      </c>
      <c r="D2847" s="6">
        <v>31.654808134</v>
      </c>
      <c r="E2847" s="6" t="s">
        <v>963</v>
      </c>
      <c r="F2847" s="6" t="s">
        <v>963</v>
      </c>
      <c r="G2847" s="6" t="s">
        <v>963</v>
      </c>
      <c r="H2847" s="6">
        <v>32.152558165999999</v>
      </c>
      <c r="I2847" s="6" t="s">
        <v>964</v>
      </c>
      <c r="J2847" s="6">
        <v>34.021538079000003</v>
      </c>
      <c r="K2847" s="6" t="s">
        <v>964</v>
      </c>
      <c r="L2847" s="1" t="s">
        <v>104</v>
      </c>
      <c r="M2847" s="1" t="s">
        <v>27</v>
      </c>
      <c r="N2847" s="1" t="s">
        <v>11</v>
      </c>
      <c r="O2847" s="1" t="s">
        <v>105</v>
      </c>
      <c r="P2847" s="1" t="s">
        <v>106</v>
      </c>
      <c r="Q2847" s="1" t="s">
        <v>107</v>
      </c>
      <c r="R2847" s="1" t="s">
        <v>20</v>
      </c>
    </row>
    <row r="2848" spans="1:18" hidden="1" x14ac:dyDescent="0.3">
      <c r="A2848" s="1" t="s">
        <v>811</v>
      </c>
      <c r="B2848" s="1">
        <v>51685</v>
      </c>
      <c r="C2848" s="1" t="s">
        <v>12</v>
      </c>
      <c r="D2848" s="6">
        <v>2.7314521000000001E-2</v>
      </c>
      <c r="E2848" s="6" t="s">
        <v>963</v>
      </c>
      <c r="F2848" s="6" t="s">
        <v>963</v>
      </c>
      <c r="G2848" s="6" t="s">
        <v>963</v>
      </c>
      <c r="H2848" s="6">
        <v>2.7396464563E-2</v>
      </c>
      <c r="I2848" s="6" t="s">
        <v>964</v>
      </c>
      <c r="J2848" s="6">
        <v>2.9308481032999999E-2</v>
      </c>
      <c r="K2848" s="6" t="s">
        <v>964</v>
      </c>
      <c r="L2848" s="1" t="s">
        <v>368</v>
      </c>
      <c r="M2848" s="1" t="s">
        <v>306</v>
      </c>
      <c r="N2848" s="1" t="s">
        <v>11</v>
      </c>
      <c r="O2848" s="1" t="s">
        <v>114</v>
      </c>
      <c r="P2848" s="1" t="s">
        <v>106</v>
      </c>
      <c r="Q2848" s="1" t="s">
        <v>369</v>
      </c>
      <c r="R2848" s="1" t="s">
        <v>933</v>
      </c>
    </row>
    <row r="2849" spans="1:18" hidden="1" x14ac:dyDescent="0.3">
      <c r="A2849" s="1" t="s">
        <v>497</v>
      </c>
      <c r="B2849" s="1">
        <v>24017</v>
      </c>
      <c r="C2849" s="1" t="s">
        <v>12</v>
      </c>
      <c r="D2849" s="6">
        <v>6.8506323999999993E-2</v>
      </c>
      <c r="E2849" s="6" t="s">
        <v>963</v>
      </c>
      <c r="F2849" s="6" t="s">
        <v>963</v>
      </c>
      <c r="G2849" s="6" t="s">
        <v>963</v>
      </c>
      <c r="H2849" s="6">
        <v>6.8711842971999906E-2</v>
      </c>
      <c r="I2849" s="6" t="s">
        <v>964</v>
      </c>
      <c r="J2849" s="6">
        <v>7.3507285651999904E-2</v>
      </c>
      <c r="K2849" s="6" t="s">
        <v>964</v>
      </c>
      <c r="L2849" s="1" t="s">
        <v>368</v>
      </c>
      <c r="M2849" s="1" t="s">
        <v>306</v>
      </c>
      <c r="N2849" s="1" t="s">
        <v>11</v>
      </c>
      <c r="O2849" s="1" t="s">
        <v>114</v>
      </c>
      <c r="P2849" s="1" t="s">
        <v>106</v>
      </c>
      <c r="Q2849" s="1" t="s">
        <v>369</v>
      </c>
      <c r="R2849" s="1" t="s">
        <v>933</v>
      </c>
    </row>
    <row r="2850" spans="1:18" hidden="1" x14ac:dyDescent="0.3">
      <c r="A2850" s="1" t="s">
        <v>811</v>
      </c>
      <c r="B2850" s="1">
        <v>51683</v>
      </c>
      <c r="C2850" s="1" t="s">
        <v>12</v>
      </c>
      <c r="D2850" s="6">
        <v>0.28223333699999997</v>
      </c>
      <c r="E2850" s="6" t="s">
        <v>963</v>
      </c>
      <c r="F2850" s="6" t="s">
        <v>963</v>
      </c>
      <c r="G2850" s="6" t="s">
        <v>963</v>
      </c>
      <c r="H2850" s="6">
        <v>0.28308003701099999</v>
      </c>
      <c r="I2850" s="6" t="s">
        <v>964</v>
      </c>
      <c r="J2850" s="6">
        <v>0.30283637060099999</v>
      </c>
      <c r="K2850" s="6" t="s">
        <v>964</v>
      </c>
      <c r="L2850" s="1" t="s">
        <v>368</v>
      </c>
      <c r="M2850" s="1" t="s">
        <v>306</v>
      </c>
      <c r="N2850" s="1" t="s">
        <v>11</v>
      </c>
      <c r="O2850" s="1" t="s">
        <v>114</v>
      </c>
      <c r="P2850" s="1" t="s">
        <v>106</v>
      </c>
      <c r="Q2850" s="1" t="s">
        <v>369</v>
      </c>
      <c r="R2850" s="1" t="s">
        <v>933</v>
      </c>
    </row>
    <row r="2851" spans="1:18" hidden="1" x14ac:dyDescent="0.3">
      <c r="A2851" s="1" t="s">
        <v>811</v>
      </c>
      <c r="B2851" s="1">
        <v>51013</v>
      </c>
      <c r="C2851" s="1" t="s">
        <v>12</v>
      </c>
      <c r="D2851" s="6">
        <v>0.44603436299999999</v>
      </c>
      <c r="E2851" s="6" t="s">
        <v>963</v>
      </c>
      <c r="F2851" s="6" t="s">
        <v>963</v>
      </c>
      <c r="G2851" s="6" t="s">
        <v>963</v>
      </c>
      <c r="H2851" s="6">
        <v>0.447372466089</v>
      </c>
      <c r="I2851" s="6" t="s">
        <v>964</v>
      </c>
      <c r="J2851" s="6">
        <v>0.47859487149899999</v>
      </c>
      <c r="K2851" s="6" t="s">
        <v>964</v>
      </c>
      <c r="L2851" s="1" t="s">
        <v>368</v>
      </c>
      <c r="M2851" s="1" t="s">
        <v>306</v>
      </c>
      <c r="N2851" s="1" t="s">
        <v>11</v>
      </c>
      <c r="O2851" s="1" t="s">
        <v>114</v>
      </c>
      <c r="P2851" s="1" t="s">
        <v>106</v>
      </c>
      <c r="Q2851" s="1" t="s">
        <v>369</v>
      </c>
      <c r="R2851" s="1" t="s">
        <v>933</v>
      </c>
    </row>
    <row r="2852" spans="1:18" hidden="1" x14ac:dyDescent="0.3">
      <c r="A2852" s="1" t="s">
        <v>811</v>
      </c>
      <c r="B2852" s="1">
        <v>51685</v>
      </c>
      <c r="C2852" s="1" t="s">
        <v>10</v>
      </c>
      <c r="D2852" s="6">
        <v>0.67940838199999998</v>
      </c>
      <c r="E2852" s="6" t="s">
        <v>963</v>
      </c>
      <c r="F2852" s="6" t="s">
        <v>963</v>
      </c>
      <c r="G2852" s="6" t="s">
        <v>963</v>
      </c>
      <c r="H2852" s="6">
        <v>0.68144660714600003</v>
      </c>
      <c r="I2852" s="6" t="s">
        <v>964</v>
      </c>
      <c r="J2852" s="6">
        <v>0.72900519388600005</v>
      </c>
      <c r="K2852" s="6" t="s">
        <v>964</v>
      </c>
      <c r="L2852" s="1" t="s">
        <v>368</v>
      </c>
      <c r="M2852" s="1" t="s">
        <v>306</v>
      </c>
      <c r="N2852" s="1" t="s">
        <v>11</v>
      </c>
      <c r="O2852" s="1" t="s">
        <v>114</v>
      </c>
      <c r="P2852" s="1" t="s">
        <v>106</v>
      </c>
      <c r="Q2852" s="1" t="s">
        <v>369</v>
      </c>
      <c r="R2852" s="1" t="s">
        <v>933</v>
      </c>
    </row>
    <row r="2853" spans="1:18" hidden="1" x14ac:dyDescent="0.3">
      <c r="A2853" s="1" t="s">
        <v>811</v>
      </c>
      <c r="B2853" s="1">
        <v>51510</v>
      </c>
      <c r="C2853" s="1" t="s">
        <v>12</v>
      </c>
      <c r="D2853" s="6">
        <v>1.311149847</v>
      </c>
      <c r="E2853" s="6" t="s">
        <v>963</v>
      </c>
      <c r="F2853" s="6" t="s">
        <v>963</v>
      </c>
      <c r="G2853" s="6" t="s">
        <v>963</v>
      </c>
      <c r="H2853" s="6">
        <v>1.315083296541</v>
      </c>
      <c r="I2853" s="6" t="s">
        <v>964</v>
      </c>
      <c r="J2853" s="6">
        <v>1.406863785831</v>
      </c>
      <c r="K2853" s="6" t="s">
        <v>964</v>
      </c>
      <c r="L2853" s="1" t="s">
        <v>368</v>
      </c>
      <c r="M2853" s="1" t="s">
        <v>306</v>
      </c>
      <c r="N2853" s="1" t="s">
        <v>11</v>
      </c>
      <c r="O2853" s="1" t="s">
        <v>114</v>
      </c>
      <c r="P2853" s="1" t="s">
        <v>106</v>
      </c>
      <c r="Q2853" s="1" t="s">
        <v>369</v>
      </c>
      <c r="R2853" s="1" t="s">
        <v>933</v>
      </c>
    </row>
    <row r="2854" spans="1:18" hidden="1" x14ac:dyDescent="0.3">
      <c r="A2854" s="1" t="s">
        <v>497</v>
      </c>
      <c r="B2854" s="1">
        <v>24017</v>
      </c>
      <c r="C2854" s="1" t="s">
        <v>10</v>
      </c>
      <c r="D2854" s="6">
        <v>1.7039937000000001</v>
      </c>
      <c r="E2854" s="6" t="s">
        <v>963</v>
      </c>
      <c r="F2854" s="6" t="s">
        <v>963</v>
      </c>
      <c r="G2854" s="6" t="s">
        <v>963</v>
      </c>
      <c r="H2854" s="6">
        <v>1.7091056811000001</v>
      </c>
      <c r="I2854" s="6" t="s">
        <v>964</v>
      </c>
      <c r="J2854" s="6">
        <v>1.8283852401</v>
      </c>
      <c r="K2854" s="6" t="s">
        <v>964</v>
      </c>
      <c r="L2854" s="1" t="s">
        <v>368</v>
      </c>
      <c r="M2854" s="1" t="s">
        <v>306</v>
      </c>
      <c r="N2854" s="1" t="s">
        <v>11</v>
      </c>
      <c r="O2854" s="1" t="s">
        <v>114</v>
      </c>
      <c r="P2854" s="1" t="s">
        <v>106</v>
      </c>
      <c r="Q2854" s="1" t="s">
        <v>369</v>
      </c>
      <c r="R2854" s="1" t="s">
        <v>933</v>
      </c>
    </row>
    <row r="2855" spans="1:18" hidden="1" x14ac:dyDescent="0.3">
      <c r="A2855" s="1" t="s">
        <v>811</v>
      </c>
      <c r="B2855" s="1">
        <v>51059</v>
      </c>
      <c r="C2855" s="1" t="s">
        <v>12</v>
      </c>
      <c r="D2855" s="6">
        <v>3.318339645</v>
      </c>
      <c r="E2855" s="6" t="s">
        <v>963</v>
      </c>
      <c r="F2855" s="6" t="s">
        <v>963</v>
      </c>
      <c r="G2855" s="6" t="s">
        <v>963</v>
      </c>
      <c r="H2855" s="6">
        <v>3.328294663935</v>
      </c>
      <c r="I2855" s="6" t="s">
        <v>964</v>
      </c>
      <c r="J2855" s="6">
        <v>3.5605784390849999</v>
      </c>
      <c r="K2855" s="6" t="s">
        <v>964</v>
      </c>
      <c r="L2855" s="1" t="s">
        <v>368</v>
      </c>
      <c r="M2855" s="1" t="s">
        <v>306</v>
      </c>
      <c r="N2855" s="1" t="s">
        <v>11</v>
      </c>
      <c r="O2855" s="1" t="s">
        <v>114</v>
      </c>
      <c r="P2855" s="1" t="s">
        <v>106</v>
      </c>
      <c r="Q2855" s="1" t="s">
        <v>369</v>
      </c>
      <c r="R2855" s="1" t="s">
        <v>933</v>
      </c>
    </row>
    <row r="2856" spans="1:18" hidden="1" x14ac:dyDescent="0.3">
      <c r="A2856" s="1" t="s">
        <v>9</v>
      </c>
      <c r="B2856" s="1">
        <v>11001</v>
      </c>
      <c r="C2856" s="1" t="s">
        <v>12</v>
      </c>
      <c r="D2856" s="6">
        <v>3.4304118369999999</v>
      </c>
      <c r="E2856" s="6" t="s">
        <v>963</v>
      </c>
      <c r="F2856" s="6" t="s">
        <v>963</v>
      </c>
      <c r="G2856" s="6" t="s">
        <v>963</v>
      </c>
      <c r="H2856" s="6">
        <v>3.4407030725109999</v>
      </c>
      <c r="I2856" s="6" t="s">
        <v>964</v>
      </c>
      <c r="J2856" s="6">
        <v>3.680831901101</v>
      </c>
      <c r="K2856" s="6" t="s">
        <v>964</v>
      </c>
      <c r="L2856" s="1" t="s">
        <v>368</v>
      </c>
      <c r="M2856" s="1" t="s">
        <v>306</v>
      </c>
      <c r="N2856" s="1" t="s">
        <v>11</v>
      </c>
      <c r="O2856" s="1" t="s">
        <v>114</v>
      </c>
      <c r="P2856" s="1" t="s">
        <v>106</v>
      </c>
      <c r="Q2856" s="1" t="s">
        <v>369</v>
      </c>
      <c r="R2856" s="1" t="s">
        <v>933</v>
      </c>
    </row>
    <row r="2857" spans="1:18" hidden="1" x14ac:dyDescent="0.3">
      <c r="A2857" s="1" t="s">
        <v>497</v>
      </c>
      <c r="B2857" s="1">
        <v>24033</v>
      </c>
      <c r="C2857" s="1" t="s">
        <v>12</v>
      </c>
      <c r="D2857" s="6">
        <v>3.4982513850000001</v>
      </c>
      <c r="E2857" s="6" t="s">
        <v>963</v>
      </c>
      <c r="F2857" s="6" t="s">
        <v>963</v>
      </c>
      <c r="G2857" s="6" t="s">
        <v>963</v>
      </c>
      <c r="H2857" s="6">
        <v>3.5087461391549999</v>
      </c>
      <c r="I2857" s="6" t="s">
        <v>964</v>
      </c>
      <c r="J2857" s="6">
        <v>3.7536237361050002</v>
      </c>
      <c r="K2857" s="6" t="s">
        <v>964</v>
      </c>
      <c r="L2857" s="1" t="s">
        <v>368</v>
      </c>
      <c r="M2857" s="1" t="s">
        <v>306</v>
      </c>
      <c r="N2857" s="1" t="s">
        <v>11</v>
      </c>
      <c r="O2857" s="1" t="s">
        <v>114</v>
      </c>
      <c r="P2857" s="1" t="s">
        <v>106</v>
      </c>
      <c r="Q2857" s="1" t="s">
        <v>369</v>
      </c>
      <c r="R2857" s="1" t="s">
        <v>933</v>
      </c>
    </row>
    <row r="2858" spans="1:18" hidden="1" x14ac:dyDescent="0.3">
      <c r="A2858" s="1" t="s">
        <v>811</v>
      </c>
      <c r="B2858" s="1">
        <v>51153</v>
      </c>
      <c r="C2858" s="1" t="s">
        <v>12</v>
      </c>
      <c r="D2858" s="6">
        <v>3.950017366</v>
      </c>
      <c r="E2858" s="6" t="s">
        <v>963</v>
      </c>
      <c r="F2858" s="6" t="s">
        <v>963</v>
      </c>
      <c r="G2858" s="6" t="s">
        <v>963</v>
      </c>
      <c r="H2858" s="6">
        <v>3.961867418098</v>
      </c>
      <c r="I2858" s="6" t="s">
        <v>964</v>
      </c>
      <c r="J2858" s="6">
        <v>4.2383686337180002</v>
      </c>
      <c r="K2858" s="6" t="s">
        <v>964</v>
      </c>
      <c r="L2858" s="1" t="s">
        <v>368</v>
      </c>
      <c r="M2858" s="1" t="s">
        <v>306</v>
      </c>
      <c r="N2858" s="1" t="s">
        <v>11</v>
      </c>
      <c r="O2858" s="1" t="s">
        <v>114</v>
      </c>
      <c r="P2858" s="1" t="s">
        <v>106</v>
      </c>
      <c r="Q2858" s="1" t="s">
        <v>369</v>
      </c>
      <c r="R2858" s="1" t="s">
        <v>933</v>
      </c>
    </row>
    <row r="2859" spans="1:18" hidden="1" x14ac:dyDescent="0.3">
      <c r="A2859" s="1" t="s">
        <v>497</v>
      </c>
      <c r="B2859" s="1">
        <v>24031</v>
      </c>
      <c r="C2859" s="1" t="s">
        <v>12</v>
      </c>
      <c r="D2859" s="6">
        <v>6.4194121790000001</v>
      </c>
      <c r="E2859" s="6" t="s">
        <v>963</v>
      </c>
      <c r="F2859" s="6" t="s">
        <v>963</v>
      </c>
      <c r="G2859" s="6" t="s">
        <v>963</v>
      </c>
      <c r="H2859" s="6">
        <v>6.4386704155369996</v>
      </c>
      <c r="I2859" s="6" t="s">
        <v>964</v>
      </c>
      <c r="J2859" s="6">
        <v>6.8880292680670001</v>
      </c>
      <c r="K2859" s="6" t="s">
        <v>964</v>
      </c>
      <c r="L2859" s="1" t="s">
        <v>368</v>
      </c>
      <c r="M2859" s="1" t="s">
        <v>306</v>
      </c>
      <c r="N2859" s="1" t="s">
        <v>11</v>
      </c>
      <c r="O2859" s="1" t="s">
        <v>114</v>
      </c>
      <c r="P2859" s="1" t="s">
        <v>106</v>
      </c>
      <c r="Q2859" s="1" t="s">
        <v>369</v>
      </c>
      <c r="R2859" s="1" t="s">
        <v>933</v>
      </c>
    </row>
    <row r="2860" spans="1:18" hidden="1" x14ac:dyDescent="0.3">
      <c r="A2860" s="1" t="s">
        <v>811</v>
      </c>
      <c r="B2860" s="1">
        <v>51683</v>
      </c>
      <c r="C2860" s="1" t="s">
        <v>10</v>
      </c>
      <c r="D2860" s="6">
        <v>7.0201376560000002</v>
      </c>
      <c r="E2860" s="6" t="s">
        <v>963</v>
      </c>
      <c r="F2860" s="6" t="s">
        <v>963</v>
      </c>
      <c r="G2860" s="6" t="s">
        <v>963</v>
      </c>
      <c r="H2860" s="6">
        <v>7.0411980689679998</v>
      </c>
      <c r="I2860" s="6" t="s">
        <v>964</v>
      </c>
      <c r="J2860" s="6">
        <v>7.532607704888</v>
      </c>
      <c r="K2860" s="6" t="s">
        <v>964</v>
      </c>
      <c r="L2860" s="1" t="s">
        <v>368</v>
      </c>
      <c r="M2860" s="1" t="s">
        <v>306</v>
      </c>
      <c r="N2860" s="1" t="s">
        <v>11</v>
      </c>
      <c r="O2860" s="1" t="s">
        <v>114</v>
      </c>
      <c r="P2860" s="1" t="s">
        <v>106</v>
      </c>
      <c r="Q2860" s="1" t="s">
        <v>369</v>
      </c>
      <c r="R2860" s="1" t="s">
        <v>933</v>
      </c>
    </row>
    <row r="2861" spans="1:18" hidden="1" x14ac:dyDescent="0.3">
      <c r="A2861" s="1" t="s">
        <v>497</v>
      </c>
      <c r="B2861" s="1">
        <v>24021</v>
      </c>
      <c r="C2861" s="1" t="s">
        <v>12</v>
      </c>
      <c r="D2861" s="6">
        <v>7.4394252429999996</v>
      </c>
      <c r="E2861" s="6" t="s">
        <v>963</v>
      </c>
      <c r="F2861" s="6" t="s">
        <v>963</v>
      </c>
      <c r="G2861" s="6" t="s">
        <v>963</v>
      </c>
      <c r="H2861" s="6">
        <v>7.4617435187290004</v>
      </c>
      <c r="I2861" s="6" t="s">
        <v>964</v>
      </c>
      <c r="J2861" s="6">
        <v>7.9825032857389999</v>
      </c>
      <c r="K2861" s="6" t="s">
        <v>964</v>
      </c>
      <c r="L2861" s="1" t="s">
        <v>368</v>
      </c>
      <c r="M2861" s="1" t="s">
        <v>306</v>
      </c>
      <c r="N2861" s="1" t="s">
        <v>11</v>
      </c>
      <c r="O2861" s="1" t="s">
        <v>114</v>
      </c>
      <c r="P2861" s="1" t="s">
        <v>106</v>
      </c>
      <c r="Q2861" s="1" t="s">
        <v>369</v>
      </c>
      <c r="R2861" s="1" t="s">
        <v>933</v>
      </c>
    </row>
    <row r="2862" spans="1:18" hidden="1" x14ac:dyDescent="0.3">
      <c r="A2862" s="1" t="s">
        <v>811</v>
      </c>
      <c r="B2862" s="1">
        <v>51013</v>
      </c>
      <c r="C2862" s="1" t="s">
        <v>10</v>
      </c>
      <c r="D2862" s="6">
        <v>11.09444639</v>
      </c>
      <c r="E2862" s="6" t="s">
        <v>963</v>
      </c>
      <c r="F2862" s="6" t="s">
        <v>963</v>
      </c>
      <c r="G2862" s="6" t="s">
        <v>963</v>
      </c>
      <c r="H2862" s="6">
        <v>11.127729729169999</v>
      </c>
      <c r="I2862" s="6" t="s">
        <v>964</v>
      </c>
      <c r="J2862" s="6">
        <v>11.904340976469999</v>
      </c>
      <c r="K2862" s="6" t="s">
        <v>964</v>
      </c>
      <c r="L2862" s="1" t="s">
        <v>368</v>
      </c>
      <c r="M2862" s="1" t="s">
        <v>306</v>
      </c>
      <c r="N2862" s="1" t="s">
        <v>11</v>
      </c>
      <c r="O2862" s="1" t="s">
        <v>114</v>
      </c>
      <c r="P2862" s="1" t="s">
        <v>106</v>
      </c>
      <c r="Q2862" s="1" t="s">
        <v>369</v>
      </c>
      <c r="R2862" s="1" t="s">
        <v>933</v>
      </c>
    </row>
    <row r="2863" spans="1:18" hidden="1" x14ac:dyDescent="0.3">
      <c r="A2863" s="1" t="s">
        <v>811</v>
      </c>
      <c r="B2863" s="1">
        <v>51510</v>
      </c>
      <c r="C2863" s="1" t="s">
        <v>10</v>
      </c>
      <c r="D2863" s="6">
        <v>32.612917080000003</v>
      </c>
      <c r="E2863" s="6" t="s">
        <v>963</v>
      </c>
      <c r="F2863" s="6" t="s">
        <v>963</v>
      </c>
      <c r="G2863" s="6" t="s">
        <v>963</v>
      </c>
      <c r="H2863" s="6">
        <v>32.71075583124</v>
      </c>
      <c r="I2863" s="6" t="s">
        <v>964</v>
      </c>
      <c r="J2863" s="6">
        <v>34.993660026839997</v>
      </c>
      <c r="K2863" s="6" t="s">
        <v>964</v>
      </c>
      <c r="L2863" s="1" t="s">
        <v>368</v>
      </c>
      <c r="M2863" s="1" t="s">
        <v>306</v>
      </c>
      <c r="N2863" s="1" t="s">
        <v>11</v>
      </c>
      <c r="O2863" s="1" t="s">
        <v>114</v>
      </c>
      <c r="P2863" s="1" t="s">
        <v>106</v>
      </c>
      <c r="Q2863" s="1" t="s">
        <v>369</v>
      </c>
      <c r="R2863" s="1" t="s">
        <v>933</v>
      </c>
    </row>
    <row r="2864" spans="1:18" hidden="1" x14ac:dyDescent="0.3">
      <c r="A2864" s="1" t="s">
        <v>811</v>
      </c>
      <c r="B2864" s="1">
        <v>51059</v>
      </c>
      <c r="C2864" s="1" t="s">
        <v>10</v>
      </c>
      <c r="D2864" s="6">
        <v>82.538800539999997</v>
      </c>
      <c r="E2864" s="6" t="s">
        <v>963</v>
      </c>
      <c r="F2864" s="6" t="s">
        <v>963</v>
      </c>
      <c r="G2864" s="6" t="s">
        <v>963</v>
      </c>
      <c r="H2864" s="6">
        <v>82.786416941620004</v>
      </c>
      <c r="I2864" s="6" t="s">
        <v>964</v>
      </c>
      <c r="J2864" s="6">
        <v>88.564132979419995</v>
      </c>
      <c r="K2864" s="6" t="s">
        <v>964</v>
      </c>
      <c r="L2864" s="1" t="s">
        <v>368</v>
      </c>
      <c r="M2864" s="1" t="s">
        <v>306</v>
      </c>
      <c r="N2864" s="1" t="s">
        <v>11</v>
      </c>
      <c r="O2864" s="1" t="s">
        <v>114</v>
      </c>
      <c r="P2864" s="1" t="s">
        <v>106</v>
      </c>
      <c r="Q2864" s="1" t="s">
        <v>369</v>
      </c>
      <c r="R2864" s="1" t="s">
        <v>933</v>
      </c>
    </row>
    <row r="2865" spans="1:18" hidden="1" x14ac:dyDescent="0.3">
      <c r="A2865" s="1" t="s">
        <v>9</v>
      </c>
      <c r="B2865" s="1">
        <v>11001</v>
      </c>
      <c r="C2865" s="1" t="s">
        <v>10</v>
      </c>
      <c r="D2865" s="6">
        <v>85.326430889999997</v>
      </c>
      <c r="E2865" s="6" t="s">
        <v>963</v>
      </c>
      <c r="F2865" s="6" t="s">
        <v>963</v>
      </c>
      <c r="G2865" s="6" t="s">
        <v>963</v>
      </c>
      <c r="H2865" s="6">
        <v>85.582410182670003</v>
      </c>
      <c r="I2865" s="6" t="s">
        <v>964</v>
      </c>
      <c r="J2865" s="6">
        <v>91.555260344969994</v>
      </c>
      <c r="K2865" s="6" t="s">
        <v>964</v>
      </c>
      <c r="L2865" s="1" t="s">
        <v>368</v>
      </c>
      <c r="M2865" s="1" t="s">
        <v>306</v>
      </c>
      <c r="N2865" s="1" t="s">
        <v>11</v>
      </c>
      <c r="O2865" s="1" t="s">
        <v>114</v>
      </c>
      <c r="P2865" s="1" t="s">
        <v>106</v>
      </c>
      <c r="Q2865" s="1" t="s">
        <v>369</v>
      </c>
      <c r="R2865" s="1" t="s">
        <v>933</v>
      </c>
    </row>
    <row r="2866" spans="1:18" hidden="1" x14ac:dyDescent="0.3">
      <c r="A2866" s="1" t="s">
        <v>497</v>
      </c>
      <c r="B2866" s="1">
        <v>24033</v>
      </c>
      <c r="C2866" s="1" t="s">
        <v>10</v>
      </c>
      <c r="D2866" s="6">
        <v>87.013839509999997</v>
      </c>
      <c r="E2866" s="6" t="s">
        <v>963</v>
      </c>
      <c r="F2866" s="6" t="s">
        <v>963</v>
      </c>
      <c r="G2866" s="6" t="s">
        <v>963</v>
      </c>
      <c r="H2866" s="6">
        <v>87.274881028530004</v>
      </c>
      <c r="I2866" s="6" t="s">
        <v>964</v>
      </c>
      <c r="J2866" s="6">
        <v>93.365849794230002</v>
      </c>
      <c r="K2866" s="6" t="s">
        <v>964</v>
      </c>
      <c r="L2866" s="1" t="s">
        <v>368</v>
      </c>
      <c r="M2866" s="1" t="s">
        <v>306</v>
      </c>
      <c r="N2866" s="1" t="s">
        <v>11</v>
      </c>
      <c r="O2866" s="1" t="s">
        <v>114</v>
      </c>
      <c r="P2866" s="1" t="s">
        <v>106</v>
      </c>
      <c r="Q2866" s="1" t="s">
        <v>369</v>
      </c>
      <c r="R2866" s="1" t="s">
        <v>933</v>
      </c>
    </row>
    <row r="2867" spans="1:18" hidden="1" x14ac:dyDescent="0.3">
      <c r="A2867" s="1" t="s">
        <v>811</v>
      </c>
      <c r="B2867" s="1">
        <v>51153</v>
      </c>
      <c r="C2867" s="1" t="s">
        <v>10</v>
      </c>
      <c r="D2867" s="6">
        <v>98.250851440000005</v>
      </c>
      <c r="E2867" s="6" t="s">
        <v>963</v>
      </c>
      <c r="F2867" s="6" t="s">
        <v>963</v>
      </c>
      <c r="G2867" s="6" t="s">
        <v>963</v>
      </c>
      <c r="H2867" s="6">
        <v>98.545603994320004</v>
      </c>
      <c r="I2867" s="6" t="s">
        <v>964</v>
      </c>
      <c r="J2867" s="6">
        <v>105.42316359512</v>
      </c>
      <c r="K2867" s="6" t="s">
        <v>964</v>
      </c>
      <c r="L2867" s="1" t="s">
        <v>368</v>
      </c>
      <c r="M2867" s="1" t="s">
        <v>306</v>
      </c>
      <c r="N2867" s="1" t="s">
        <v>11</v>
      </c>
      <c r="O2867" s="1" t="s">
        <v>114</v>
      </c>
      <c r="P2867" s="1" t="s">
        <v>106</v>
      </c>
      <c r="Q2867" s="1" t="s">
        <v>369</v>
      </c>
      <c r="R2867" s="1" t="s">
        <v>933</v>
      </c>
    </row>
    <row r="2868" spans="1:18" hidden="1" x14ac:dyDescent="0.3">
      <c r="A2868" s="1" t="s">
        <v>497</v>
      </c>
      <c r="B2868" s="1">
        <v>24031</v>
      </c>
      <c r="C2868" s="1" t="s">
        <v>10</v>
      </c>
      <c r="D2868" s="6">
        <v>159.67340239999999</v>
      </c>
      <c r="E2868" s="6" t="s">
        <v>963</v>
      </c>
      <c r="F2868" s="6" t="s">
        <v>963</v>
      </c>
      <c r="G2868" s="6" t="s">
        <v>963</v>
      </c>
      <c r="H2868" s="6">
        <v>160.15242260720001</v>
      </c>
      <c r="I2868" s="6" t="s">
        <v>964</v>
      </c>
      <c r="J2868" s="6">
        <v>171.32956077520001</v>
      </c>
      <c r="K2868" s="6" t="s">
        <v>964</v>
      </c>
      <c r="L2868" s="1" t="s">
        <v>368</v>
      </c>
      <c r="M2868" s="1" t="s">
        <v>306</v>
      </c>
      <c r="N2868" s="1" t="s">
        <v>11</v>
      </c>
      <c r="O2868" s="1" t="s">
        <v>114</v>
      </c>
      <c r="P2868" s="1" t="s">
        <v>106</v>
      </c>
      <c r="Q2868" s="1" t="s">
        <v>369</v>
      </c>
      <c r="R2868" s="1" t="s">
        <v>933</v>
      </c>
    </row>
    <row r="2869" spans="1:18" hidden="1" x14ac:dyDescent="0.3">
      <c r="A2869" s="1" t="s">
        <v>497</v>
      </c>
      <c r="B2869" s="1">
        <v>24021</v>
      </c>
      <c r="C2869" s="1" t="s">
        <v>10</v>
      </c>
      <c r="D2869" s="6">
        <v>185.04472179999999</v>
      </c>
      <c r="E2869" s="6" t="s">
        <v>963</v>
      </c>
      <c r="F2869" s="6" t="s">
        <v>963</v>
      </c>
      <c r="G2869" s="6" t="s">
        <v>963</v>
      </c>
      <c r="H2869" s="6">
        <v>185.5998559654</v>
      </c>
      <c r="I2869" s="6" t="s">
        <v>964</v>
      </c>
      <c r="J2869" s="6">
        <v>198.55298649139999</v>
      </c>
      <c r="K2869" s="6" t="s">
        <v>964</v>
      </c>
      <c r="L2869" s="1" t="s">
        <v>368</v>
      </c>
      <c r="M2869" s="1" t="s">
        <v>306</v>
      </c>
      <c r="N2869" s="1" t="s">
        <v>11</v>
      </c>
      <c r="O2869" s="1" t="s">
        <v>114</v>
      </c>
      <c r="P2869" s="1" t="s">
        <v>106</v>
      </c>
      <c r="Q2869" s="1" t="s">
        <v>369</v>
      </c>
      <c r="R2869" s="1" t="s">
        <v>933</v>
      </c>
    </row>
    <row r="2870" spans="1:18" hidden="1" x14ac:dyDescent="0.3">
      <c r="A2870" s="1" t="s">
        <v>497</v>
      </c>
      <c r="B2870" s="1">
        <v>24021</v>
      </c>
      <c r="C2870" s="1" t="s">
        <v>12</v>
      </c>
      <c r="D2870" s="6">
        <v>0.94946240699999995</v>
      </c>
      <c r="E2870" s="6" t="s">
        <v>963</v>
      </c>
      <c r="F2870" s="6" t="s">
        <v>963</v>
      </c>
      <c r="G2870" s="6" t="s">
        <v>963</v>
      </c>
      <c r="H2870" s="6">
        <v>0.88205057610299997</v>
      </c>
      <c r="I2870" s="6" t="s">
        <v>964</v>
      </c>
      <c r="J2870" s="6">
        <v>0.903888211464</v>
      </c>
      <c r="K2870" s="6" t="s">
        <v>964</v>
      </c>
      <c r="L2870" s="1" t="s">
        <v>803</v>
      </c>
      <c r="M2870" s="1" t="s">
        <v>306</v>
      </c>
      <c r="N2870" s="1" t="s">
        <v>11</v>
      </c>
      <c r="O2870" s="1" t="s">
        <v>114</v>
      </c>
      <c r="P2870" s="1" t="s">
        <v>106</v>
      </c>
      <c r="Q2870" s="1" t="s">
        <v>804</v>
      </c>
      <c r="R2870" s="1" t="s">
        <v>933</v>
      </c>
    </row>
    <row r="2871" spans="1:18" hidden="1" x14ac:dyDescent="0.3">
      <c r="A2871" s="1" t="s">
        <v>497</v>
      </c>
      <c r="B2871" s="1">
        <v>24021</v>
      </c>
      <c r="C2871" s="1" t="s">
        <v>10</v>
      </c>
      <c r="D2871" s="6">
        <v>19.9271882</v>
      </c>
      <c r="E2871" s="6" t="s">
        <v>963</v>
      </c>
      <c r="F2871" s="6" t="s">
        <v>963</v>
      </c>
      <c r="G2871" s="6" t="s">
        <v>963</v>
      </c>
      <c r="H2871" s="6">
        <v>18.5123578378</v>
      </c>
      <c r="I2871" s="6" t="s">
        <v>964</v>
      </c>
      <c r="J2871" s="6">
        <v>18.970683166400001</v>
      </c>
      <c r="K2871" s="6" t="s">
        <v>964</v>
      </c>
      <c r="L2871" s="1" t="s">
        <v>803</v>
      </c>
      <c r="M2871" s="1" t="s">
        <v>306</v>
      </c>
      <c r="N2871" s="1" t="s">
        <v>11</v>
      </c>
      <c r="O2871" s="1" t="s">
        <v>114</v>
      </c>
      <c r="P2871" s="1" t="s">
        <v>106</v>
      </c>
      <c r="Q2871" s="1" t="s">
        <v>804</v>
      </c>
      <c r="R2871" s="1" t="s">
        <v>933</v>
      </c>
    </row>
    <row r="2872" spans="1:18" hidden="1" x14ac:dyDescent="0.3">
      <c r="A2872" s="1" t="s">
        <v>811</v>
      </c>
      <c r="B2872" s="1">
        <v>51685</v>
      </c>
      <c r="C2872" s="1" t="s">
        <v>12</v>
      </c>
      <c r="D2872" s="6">
        <v>5.9413894000000002E-2</v>
      </c>
      <c r="E2872" s="6" t="s">
        <v>963</v>
      </c>
      <c r="F2872" s="6" t="s">
        <v>963</v>
      </c>
      <c r="G2872" s="6" t="s">
        <v>963</v>
      </c>
      <c r="H2872" s="6">
        <v>6.9217186510000001E-2</v>
      </c>
      <c r="I2872" s="6" t="s">
        <v>964</v>
      </c>
      <c r="J2872" s="6">
        <v>7.3732642454000005E-2</v>
      </c>
      <c r="K2872" s="6" t="s">
        <v>964</v>
      </c>
      <c r="L2872" s="1" t="s">
        <v>372</v>
      </c>
      <c r="M2872" s="1" t="s">
        <v>306</v>
      </c>
      <c r="N2872" s="1" t="s">
        <v>11</v>
      </c>
      <c r="O2872" s="1" t="s">
        <v>114</v>
      </c>
      <c r="P2872" s="1" t="s">
        <v>106</v>
      </c>
      <c r="Q2872" s="1" t="s">
        <v>373</v>
      </c>
      <c r="R2872" s="1" t="s">
        <v>933</v>
      </c>
    </row>
    <row r="2873" spans="1:18" hidden="1" x14ac:dyDescent="0.3">
      <c r="A2873" s="1" t="s">
        <v>811</v>
      </c>
      <c r="B2873" s="1">
        <v>51683</v>
      </c>
      <c r="C2873" s="1" t="s">
        <v>12</v>
      </c>
      <c r="D2873" s="6">
        <v>0.21158712099999999</v>
      </c>
      <c r="E2873" s="6" t="s">
        <v>963</v>
      </c>
      <c r="F2873" s="6" t="s">
        <v>963</v>
      </c>
      <c r="G2873" s="6" t="s">
        <v>963</v>
      </c>
      <c r="H2873" s="6">
        <v>0.246498995965</v>
      </c>
      <c r="I2873" s="6" t="s">
        <v>964</v>
      </c>
      <c r="J2873" s="6">
        <v>0.26257961716099998</v>
      </c>
      <c r="K2873" s="6" t="s">
        <v>964</v>
      </c>
      <c r="L2873" s="1" t="s">
        <v>372</v>
      </c>
      <c r="M2873" s="1" t="s">
        <v>306</v>
      </c>
      <c r="N2873" s="1" t="s">
        <v>11</v>
      </c>
      <c r="O2873" s="1" t="s">
        <v>114</v>
      </c>
      <c r="P2873" s="1" t="s">
        <v>106</v>
      </c>
      <c r="Q2873" s="1" t="s">
        <v>373</v>
      </c>
      <c r="R2873" s="1" t="s">
        <v>933</v>
      </c>
    </row>
    <row r="2874" spans="1:18" hidden="1" x14ac:dyDescent="0.3">
      <c r="A2874" s="1" t="s">
        <v>497</v>
      </c>
      <c r="B2874" s="1">
        <v>24021</v>
      </c>
      <c r="C2874" s="1" t="s">
        <v>12</v>
      </c>
      <c r="D2874" s="6">
        <v>0.23873828999999999</v>
      </c>
      <c r="E2874" s="6" t="s">
        <v>963</v>
      </c>
      <c r="F2874" s="6" t="s">
        <v>963</v>
      </c>
      <c r="G2874" s="6" t="s">
        <v>963</v>
      </c>
      <c r="H2874" s="6">
        <v>0.27813010784999997</v>
      </c>
      <c r="I2874" s="6" t="s">
        <v>964</v>
      </c>
      <c r="J2874" s="6">
        <v>0.29627421789000002</v>
      </c>
      <c r="K2874" s="6" t="s">
        <v>964</v>
      </c>
      <c r="L2874" s="1" t="s">
        <v>372</v>
      </c>
      <c r="M2874" s="1" t="s">
        <v>306</v>
      </c>
      <c r="N2874" s="1" t="s">
        <v>11</v>
      </c>
      <c r="O2874" s="1" t="s">
        <v>114</v>
      </c>
      <c r="P2874" s="1" t="s">
        <v>106</v>
      </c>
      <c r="Q2874" s="1" t="s">
        <v>373</v>
      </c>
      <c r="R2874" s="1" t="s">
        <v>933</v>
      </c>
    </row>
    <row r="2875" spans="1:18" hidden="1" x14ac:dyDescent="0.3">
      <c r="A2875" s="1" t="s">
        <v>811</v>
      </c>
      <c r="B2875" s="1">
        <v>51013</v>
      </c>
      <c r="C2875" s="1" t="s">
        <v>12</v>
      </c>
      <c r="D2875" s="6">
        <v>0.29351331400000003</v>
      </c>
      <c r="E2875" s="6" t="s">
        <v>963</v>
      </c>
      <c r="F2875" s="6" t="s">
        <v>963</v>
      </c>
      <c r="G2875" s="6" t="s">
        <v>963</v>
      </c>
      <c r="H2875" s="6">
        <v>0.34194301081</v>
      </c>
      <c r="I2875" s="6" t="s">
        <v>964</v>
      </c>
      <c r="J2875" s="6">
        <v>0.36425002267399997</v>
      </c>
      <c r="K2875" s="6" t="s">
        <v>964</v>
      </c>
      <c r="L2875" s="1" t="s">
        <v>372</v>
      </c>
      <c r="M2875" s="1" t="s">
        <v>306</v>
      </c>
      <c r="N2875" s="1" t="s">
        <v>11</v>
      </c>
      <c r="O2875" s="1" t="s">
        <v>114</v>
      </c>
      <c r="P2875" s="1" t="s">
        <v>106</v>
      </c>
      <c r="Q2875" s="1" t="s">
        <v>373</v>
      </c>
      <c r="R2875" s="1" t="s">
        <v>933</v>
      </c>
    </row>
    <row r="2876" spans="1:18" hidden="1" x14ac:dyDescent="0.3">
      <c r="A2876" s="1" t="s">
        <v>497</v>
      </c>
      <c r="B2876" s="1">
        <v>24031</v>
      </c>
      <c r="C2876" s="1" t="s">
        <v>12</v>
      </c>
      <c r="D2876" s="6">
        <v>0.43552875600000002</v>
      </c>
      <c r="E2876" s="6" t="s">
        <v>963</v>
      </c>
      <c r="F2876" s="6" t="s">
        <v>963</v>
      </c>
      <c r="G2876" s="6" t="s">
        <v>963</v>
      </c>
      <c r="H2876" s="6">
        <v>0.50739100073999999</v>
      </c>
      <c r="I2876" s="6" t="s">
        <v>964</v>
      </c>
      <c r="J2876" s="6">
        <v>0.54049118619600001</v>
      </c>
      <c r="K2876" s="6" t="s">
        <v>964</v>
      </c>
      <c r="L2876" s="1" t="s">
        <v>372</v>
      </c>
      <c r="M2876" s="1" t="s">
        <v>306</v>
      </c>
      <c r="N2876" s="1" t="s">
        <v>11</v>
      </c>
      <c r="O2876" s="1" t="s">
        <v>114</v>
      </c>
      <c r="P2876" s="1" t="s">
        <v>106</v>
      </c>
      <c r="Q2876" s="1" t="s">
        <v>373</v>
      </c>
      <c r="R2876" s="1" t="s">
        <v>933</v>
      </c>
    </row>
    <row r="2877" spans="1:18" hidden="1" x14ac:dyDescent="0.3">
      <c r="A2877" s="1" t="s">
        <v>811</v>
      </c>
      <c r="B2877" s="1">
        <v>51510</v>
      </c>
      <c r="C2877" s="1" t="s">
        <v>12</v>
      </c>
      <c r="D2877" s="6">
        <v>0.83073471399999999</v>
      </c>
      <c r="E2877" s="6" t="s">
        <v>963</v>
      </c>
      <c r="F2877" s="6" t="s">
        <v>963</v>
      </c>
      <c r="G2877" s="6" t="s">
        <v>963</v>
      </c>
      <c r="H2877" s="6">
        <v>0.96780594181000001</v>
      </c>
      <c r="I2877" s="6" t="s">
        <v>964</v>
      </c>
      <c r="J2877" s="6">
        <v>1.0309417800739999</v>
      </c>
      <c r="K2877" s="6" t="s">
        <v>964</v>
      </c>
      <c r="L2877" s="1" t="s">
        <v>372</v>
      </c>
      <c r="M2877" s="1" t="s">
        <v>306</v>
      </c>
      <c r="N2877" s="1" t="s">
        <v>11</v>
      </c>
      <c r="O2877" s="1" t="s">
        <v>114</v>
      </c>
      <c r="P2877" s="1" t="s">
        <v>106</v>
      </c>
      <c r="Q2877" s="1" t="s">
        <v>373</v>
      </c>
      <c r="R2877" s="1" t="s">
        <v>933</v>
      </c>
    </row>
    <row r="2878" spans="1:18" hidden="1" x14ac:dyDescent="0.3">
      <c r="A2878" s="1" t="s">
        <v>811</v>
      </c>
      <c r="B2878" s="1">
        <v>51685</v>
      </c>
      <c r="C2878" s="1" t="s">
        <v>10</v>
      </c>
      <c r="D2878" s="6">
        <v>1.105462411</v>
      </c>
      <c r="E2878" s="6" t="s">
        <v>963</v>
      </c>
      <c r="F2878" s="6" t="s">
        <v>963</v>
      </c>
      <c r="G2878" s="6" t="s">
        <v>963</v>
      </c>
      <c r="H2878" s="6">
        <v>1.287863708815</v>
      </c>
      <c r="I2878" s="6" t="s">
        <v>964</v>
      </c>
      <c r="J2878" s="6">
        <v>1.3718788520509999</v>
      </c>
      <c r="K2878" s="6" t="s">
        <v>964</v>
      </c>
      <c r="L2878" s="1" t="s">
        <v>372</v>
      </c>
      <c r="M2878" s="1" t="s">
        <v>306</v>
      </c>
      <c r="N2878" s="1" t="s">
        <v>11</v>
      </c>
      <c r="O2878" s="1" t="s">
        <v>114</v>
      </c>
      <c r="P2878" s="1" t="s">
        <v>106</v>
      </c>
      <c r="Q2878" s="1" t="s">
        <v>373</v>
      </c>
      <c r="R2878" s="1" t="s">
        <v>933</v>
      </c>
    </row>
    <row r="2879" spans="1:18" hidden="1" x14ac:dyDescent="0.3">
      <c r="A2879" s="1" t="s">
        <v>9</v>
      </c>
      <c r="B2879" s="1">
        <v>11001</v>
      </c>
      <c r="C2879" s="1" t="s">
        <v>12</v>
      </c>
      <c r="D2879" s="6">
        <v>1.1553546290000001</v>
      </c>
      <c r="E2879" s="6" t="s">
        <v>963</v>
      </c>
      <c r="F2879" s="6" t="s">
        <v>963</v>
      </c>
      <c r="G2879" s="6" t="s">
        <v>963</v>
      </c>
      <c r="H2879" s="6">
        <v>1.345988142785</v>
      </c>
      <c r="I2879" s="6" t="s">
        <v>964</v>
      </c>
      <c r="J2879" s="6">
        <v>1.4337950945889999</v>
      </c>
      <c r="K2879" s="6" t="s">
        <v>964</v>
      </c>
      <c r="L2879" s="1" t="s">
        <v>372</v>
      </c>
      <c r="M2879" s="1" t="s">
        <v>306</v>
      </c>
      <c r="N2879" s="1" t="s">
        <v>11</v>
      </c>
      <c r="O2879" s="1" t="s">
        <v>114</v>
      </c>
      <c r="P2879" s="1" t="s">
        <v>106</v>
      </c>
      <c r="Q2879" s="1" t="s">
        <v>373</v>
      </c>
      <c r="R2879" s="1" t="s">
        <v>933</v>
      </c>
    </row>
    <row r="2880" spans="1:18" hidden="1" x14ac:dyDescent="0.3">
      <c r="A2880" s="1" t="s">
        <v>811</v>
      </c>
      <c r="B2880" s="1">
        <v>51153</v>
      </c>
      <c r="C2880" s="1" t="s">
        <v>12</v>
      </c>
      <c r="D2880" s="6">
        <v>1.553764414</v>
      </c>
      <c r="E2880" s="6" t="s">
        <v>963</v>
      </c>
      <c r="F2880" s="6" t="s">
        <v>963</v>
      </c>
      <c r="G2880" s="6" t="s">
        <v>963</v>
      </c>
      <c r="H2880" s="6">
        <v>1.8101355423100001</v>
      </c>
      <c r="I2880" s="6" t="s">
        <v>964</v>
      </c>
      <c r="J2880" s="6">
        <v>1.928221637774</v>
      </c>
      <c r="K2880" s="6" t="s">
        <v>964</v>
      </c>
      <c r="L2880" s="1" t="s">
        <v>372</v>
      </c>
      <c r="M2880" s="1" t="s">
        <v>306</v>
      </c>
      <c r="N2880" s="1" t="s">
        <v>11</v>
      </c>
      <c r="O2880" s="1" t="s">
        <v>114</v>
      </c>
      <c r="P2880" s="1" t="s">
        <v>106</v>
      </c>
      <c r="Q2880" s="1" t="s">
        <v>373</v>
      </c>
      <c r="R2880" s="1" t="s">
        <v>933</v>
      </c>
    </row>
    <row r="2881" spans="1:18" hidden="1" x14ac:dyDescent="0.3">
      <c r="A2881" s="1" t="s">
        <v>497</v>
      </c>
      <c r="B2881" s="1">
        <v>24033</v>
      </c>
      <c r="C2881" s="1" t="s">
        <v>12</v>
      </c>
      <c r="D2881" s="6">
        <v>1.5627552570000001</v>
      </c>
      <c r="E2881" s="6" t="s">
        <v>963</v>
      </c>
      <c r="F2881" s="6" t="s">
        <v>963</v>
      </c>
      <c r="G2881" s="6" t="s">
        <v>963</v>
      </c>
      <c r="H2881" s="6">
        <v>1.8206098744050001</v>
      </c>
      <c r="I2881" s="6" t="s">
        <v>964</v>
      </c>
      <c r="J2881" s="6">
        <v>1.9393792739369999</v>
      </c>
      <c r="K2881" s="6" t="s">
        <v>964</v>
      </c>
      <c r="L2881" s="1" t="s">
        <v>372</v>
      </c>
      <c r="M2881" s="1" t="s">
        <v>306</v>
      </c>
      <c r="N2881" s="1" t="s">
        <v>11</v>
      </c>
      <c r="O2881" s="1" t="s">
        <v>114</v>
      </c>
      <c r="P2881" s="1" t="s">
        <v>106</v>
      </c>
      <c r="Q2881" s="1" t="s">
        <v>373</v>
      </c>
      <c r="R2881" s="1" t="s">
        <v>933</v>
      </c>
    </row>
    <row r="2882" spans="1:18" hidden="1" x14ac:dyDescent="0.3">
      <c r="A2882" s="1" t="s">
        <v>811</v>
      </c>
      <c r="B2882" s="1">
        <v>51059</v>
      </c>
      <c r="C2882" s="1" t="s">
        <v>12</v>
      </c>
      <c r="D2882" s="6">
        <v>1.9118244049999999</v>
      </c>
      <c r="E2882" s="6" t="s">
        <v>963</v>
      </c>
      <c r="F2882" s="6" t="s">
        <v>963</v>
      </c>
      <c r="G2882" s="6" t="s">
        <v>963</v>
      </c>
      <c r="H2882" s="6">
        <v>2.2272754318249999</v>
      </c>
      <c r="I2882" s="6" t="s">
        <v>964</v>
      </c>
      <c r="J2882" s="6">
        <v>2.3725740866049998</v>
      </c>
      <c r="K2882" s="6" t="s">
        <v>964</v>
      </c>
      <c r="L2882" s="1" t="s">
        <v>372</v>
      </c>
      <c r="M2882" s="1" t="s">
        <v>306</v>
      </c>
      <c r="N2882" s="1" t="s">
        <v>11</v>
      </c>
      <c r="O2882" s="1" t="s">
        <v>114</v>
      </c>
      <c r="P2882" s="1" t="s">
        <v>106</v>
      </c>
      <c r="Q2882" s="1" t="s">
        <v>373</v>
      </c>
      <c r="R2882" s="1" t="s">
        <v>933</v>
      </c>
    </row>
    <row r="2883" spans="1:18" hidden="1" x14ac:dyDescent="0.3">
      <c r="A2883" s="1" t="s">
        <v>811</v>
      </c>
      <c r="B2883" s="1">
        <v>51683</v>
      </c>
      <c r="C2883" s="1" t="s">
        <v>10</v>
      </c>
      <c r="D2883" s="6">
        <v>3.9368166499999999</v>
      </c>
      <c r="E2883" s="6" t="s">
        <v>963</v>
      </c>
      <c r="F2883" s="6" t="s">
        <v>963</v>
      </c>
      <c r="G2883" s="6" t="s">
        <v>963</v>
      </c>
      <c r="H2883" s="6">
        <v>4.5863913972499999</v>
      </c>
      <c r="I2883" s="6" t="s">
        <v>964</v>
      </c>
      <c r="J2883" s="6">
        <v>4.8855894626499996</v>
      </c>
      <c r="K2883" s="6" t="s">
        <v>964</v>
      </c>
      <c r="L2883" s="1" t="s">
        <v>372</v>
      </c>
      <c r="M2883" s="1" t="s">
        <v>306</v>
      </c>
      <c r="N2883" s="1" t="s">
        <v>11</v>
      </c>
      <c r="O2883" s="1" t="s">
        <v>114</v>
      </c>
      <c r="P2883" s="1" t="s">
        <v>106</v>
      </c>
      <c r="Q2883" s="1" t="s">
        <v>373</v>
      </c>
      <c r="R2883" s="1" t="s">
        <v>933</v>
      </c>
    </row>
    <row r="2884" spans="1:18" hidden="1" x14ac:dyDescent="0.3">
      <c r="A2884" s="1" t="s">
        <v>497</v>
      </c>
      <c r="B2884" s="1">
        <v>24021</v>
      </c>
      <c r="C2884" s="1" t="s">
        <v>10</v>
      </c>
      <c r="D2884" s="6">
        <v>4.4419947249999998</v>
      </c>
      <c r="E2884" s="6" t="s">
        <v>963</v>
      </c>
      <c r="F2884" s="6" t="s">
        <v>963</v>
      </c>
      <c r="G2884" s="6" t="s">
        <v>963</v>
      </c>
      <c r="H2884" s="6">
        <v>5.1749238546249998</v>
      </c>
      <c r="I2884" s="6" t="s">
        <v>964</v>
      </c>
      <c r="J2884" s="6">
        <v>5.5125154537250003</v>
      </c>
      <c r="K2884" s="6" t="s">
        <v>964</v>
      </c>
      <c r="L2884" s="1" t="s">
        <v>372</v>
      </c>
      <c r="M2884" s="1" t="s">
        <v>306</v>
      </c>
      <c r="N2884" s="1" t="s">
        <v>11</v>
      </c>
      <c r="O2884" s="1" t="s">
        <v>114</v>
      </c>
      <c r="P2884" s="1" t="s">
        <v>106</v>
      </c>
      <c r="Q2884" s="1" t="s">
        <v>373</v>
      </c>
      <c r="R2884" s="1" t="s">
        <v>933</v>
      </c>
    </row>
    <row r="2885" spans="1:18" hidden="1" x14ac:dyDescent="0.3">
      <c r="A2885" s="1" t="s">
        <v>811</v>
      </c>
      <c r="B2885" s="1">
        <v>51013</v>
      </c>
      <c r="C2885" s="1" t="s">
        <v>10</v>
      </c>
      <c r="D2885" s="6">
        <v>5.4611457259999998</v>
      </c>
      <c r="E2885" s="6" t="s">
        <v>963</v>
      </c>
      <c r="F2885" s="6" t="s">
        <v>963</v>
      </c>
      <c r="G2885" s="6" t="s">
        <v>963</v>
      </c>
      <c r="H2885" s="6">
        <v>6.3622347707899998</v>
      </c>
      <c r="I2885" s="6" t="s">
        <v>964</v>
      </c>
      <c r="J2885" s="6">
        <v>6.7772818459659998</v>
      </c>
      <c r="K2885" s="6" t="s">
        <v>964</v>
      </c>
      <c r="L2885" s="1" t="s">
        <v>372</v>
      </c>
      <c r="M2885" s="1" t="s">
        <v>306</v>
      </c>
      <c r="N2885" s="1" t="s">
        <v>11</v>
      </c>
      <c r="O2885" s="1" t="s">
        <v>114</v>
      </c>
      <c r="P2885" s="1" t="s">
        <v>106</v>
      </c>
      <c r="Q2885" s="1" t="s">
        <v>373</v>
      </c>
      <c r="R2885" s="1" t="s">
        <v>933</v>
      </c>
    </row>
    <row r="2886" spans="1:18" hidden="1" x14ac:dyDescent="0.3">
      <c r="A2886" s="1" t="s">
        <v>497</v>
      </c>
      <c r="B2886" s="1">
        <v>24031</v>
      </c>
      <c r="C2886" s="1" t="s">
        <v>10</v>
      </c>
      <c r="D2886" s="6">
        <v>8.1035029470000008</v>
      </c>
      <c r="E2886" s="6" t="s">
        <v>963</v>
      </c>
      <c r="F2886" s="6" t="s">
        <v>963</v>
      </c>
      <c r="G2886" s="6" t="s">
        <v>963</v>
      </c>
      <c r="H2886" s="6">
        <v>9.4405809332549993</v>
      </c>
      <c r="I2886" s="6" t="s">
        <v>964</v>
      </c>
      <c r="J2886" s="6">
        <v>10.056447157227</v>
      </c>
      <c r="K2886" s="6" t="s">
        <v>964</v>
      </c>
      <c r="L2886" s="1" t="s">
        <v>372</v>
      </c>
      <c r="M2886" s="1" t="s">
        <v>306</v>
      </c>
      <c r="N2886" s="1" t="s">
        <v>11</v>
      </c>
      <c r="O2886" s="1" t="s">
        <v>114</v>
      </c>
      <c r="P2886" s="1" t="s">
        <v>106</v>
      </c>
      <c r="Q2886" s="1" t="s">
        <v>373</v>
      </c>
      <c r="R2886" s="1" t="s">
        <v>933</v>
      </c>
    </row>
    <row r="2887" spans="1:18" hidden="1" x14ac:dyDescent="0.3">
      <c r="A2887" s="1" t="s">
        <v>811</v>
      </c>
      <c r="B2887" s="1">
        <v>51510</v>
      </c>
      <c r="C2887" s="1" t="s">
        <v>10</v>
      </c>
      <c r="D2887" s="6">
        <v>15.45675483</v>
      </c>
      <c r="E2887" s="6" t="s">
        <v>963</v>
      </c>
      <c r="F2887" s="6" t="s">
        <v>963</v>
      </c>
      <c r="G2887" s="6" t="s">
        <v>963</v>
      </c>
      <c r="H2887" s="6">
        <v>18.007119376950001</v>
      </c>
      <c r="I2887" s="6" t="s">
        <v>964</v>
      </c>
      <c r="J2887" s="6">
        <v>19.18183274403</v>
      </c>
      <c r="K2887" s="6" t="s">
        <v>964</v>
      </c>
      <c r="L2887" s="1" t="s">
        <v>372</v>
      </c>
      <c r="M2887" s="1" t="s">
        <v>306</v>
      </c>
      <c r="N2887" s="1" t="s">
        <v>11</v>
      </c>
      <c r="O2887" s="1" t="s">
        <v>114</v>
      </c>
      <c r="P2887" s="1" t="s">
        <v>106</v>
      </c>
      <c r="Q2887" s="1" t="s">
        <v>373</v>
      </c>
      <c r="R2887" s="1" t="s">
        <v>933</v>
      </c>
    </row>
    <row r="2888" spans="1:18" hidden="1" x14ac:dyDescent="0.3">
      <c r="A2888" s="1" t="s">
        <v>9</v>
      </c>
      <c r="B2888" s="1">
        <v>11001</v>
      </c>
      <c r="C2888" s="1" t="s">
        <v>10</v>
      </c>
      <c r="D2888" s="6">
        <v>21.496673909999998</v>
      </c>
      <c r="E2888" s="6" t="s">
        <v>963</v>
      </c>
      <c r="F2888" s="6" t="s">
        <v>963</v>
      </c>
      <c r="G2888" s="6" t="s">
        <v>963</v>
      </c>
      <c r="H2888" s="6">
        <v>25.043625105149999</v>
      </c>
      <c r="I2888" s="6" t="s">
        <v>964</v>
      </c>
      <c r="J2888" s="6">
        <v>26.677372322309999</v>
      </c>
      <c r="K2888" s="6" t="s">
        <v>964</v>
      </c>
      <c r="L2888" s="1" t="s">
        <v>372</v>
      </c>
      <c r="M2888" s="1" t="s">
        <v>306</v>
      </c>
      <c r="N2888" s="1" t="s">
        <v>11</v>
      </c>
      <c r="O2888" s="1" t="s">
        <v>114</v>
      </c>
      <c r="P2888" s="1" t="s">
        <v>106</v>
      </c>
      <c r="Q2888" s="1" t="s">
        <v>373</v>
      </c>
      <c r="R2888" s="1" t="s">
        <v>933</v>
      </c>
    </row>
    <row r="2889" spans="1:18" hidden="1" x14ac:dyDescent="0.3">
      <c r="A2889" s="1" t="s">
        <v>811</v>
      </c>
      <c r="B2889" s="1">
        <v>51153</v>
      </c>
      <c r="C2889" s="1" t="s">
        <v>10</v>
      </c>
      <c r="D2889" s="6">
        <v>28.90953661</v>
      </c>
      <c r="E2889" s="6" t="s">
        <v>963</v>
      </c>
      <c r="F2889" s="6" t="s">
        <v>963</v>
      </c>
      <c r="G2889" s="6" t="s">
        <v>963</v>
      </c>
      <c r="H2889" s="6">
        <v>33.679610150649999</v>
      </c>
      <c r="I2889" s="6" t="s">
        <v>964</v>
      </c>
      <c r="J2889" s="6">
        <v>35.876734933009999</v>
      </c>
      <c r="K2889" s="6" t="s">
        <v>964</v>
      </c>
      <c r="L2889" s="1" t="s">
        <v>372</v>
      </c>
      <c r="M2889" s="1" t="s">
        <v>306</v>
      </c>
      <c r="N2889" s="1" t="s">
        <v>11</v>
      </c>
      <c r="O2889" s="1" t="s">
        <v>114</v>
      </c>
      <c r="P2889" s="1" t="s">
        <v>106</v>
      </c>
      <c r="Q2889" s="1" t="s">
        <v>373</v>
      </c>
      <c r="R2889" s="1" t="s">
        <v>933</v>
      </c>
    </row>
    <row r="2890" spans="1:18" hidden="1" x14ac:dyDescent="0.3">
      <c r="A2890" s="1" t="s">
        <v>497</v>
      </c>
      <c r="B2890" s="1">
        <v>24033</v>
      </c>
      <c r="C2890" s="1" t="s">
        <v>10</v>
      </c>
      <c r="D2890" s="6">
        <v>29.076821370000001</v>
      </c>
      <c r="E2890" s="6" t="s">
        <v>963</v>
      </c>
      <c r="F2890" s="6" t="s">
        <v>963</v>
      </c>
      <c r="G2890" s="6" t="s">
        <v>963</v>
      </c>
      <c r="H2890" s="6">
        <v>33.874496896049997</v>
      </c>
      <c r="I2890" s="6" t="s">
        <v>964</v>
      </c>
      <c r="J2890" s="6">
        <v>36.084335320169998</v>
      </c>
      <c r="K2890" s="6" t="s">
        <v>964</v>
      </c>
      <c r="L2890" s="1" t="s">
        <v>372</v>
      </c>
      <c r="M2890" s="1" t="s">
        <v>306</v>
      </c>
      <c r="N2890" s="1" t="s">
        <v>11</v>
      </c>
      <c r="O2890" s="1" t="s">
        <v>114</v>
      </c>
      <c r="P2890" s="1" t="s">
        <v>106</v>
      </c>
      <c r="Q2890" s="1" t="s">
        <v>373</v>
      </c>
      <c r="R2890" s="1" t="s">
        <v>933</v>
      </c>
    </row>
    <row r="2891" spans="1:18" hidden="1" x14ac:dyDescent="0.3">
      <c r="A2891" s="1" t="s">
        <v>811</v>
      </c>
      <c r="B2891" s="1">
        <v>51059</v>
      </c>
      <c r="C2891" s="1" t="s">
        <v>10</v>
      </c>
      <c r="D2891" s="6">
        <v>35.571645949999997</v>
      </c>
      <c r="E2891" s="6" t="s">
        <v>963</v>
      </c>
      <c r="F2891" s="6" t="s">
        <v>963</v>
      </c>
      <c r="G2891" s="6" t="s">
        <v>963</v>
      </c>
      <c r="H2891" s="6">
        <v>41.440967531749997</v>
      </c>
      <c r="I2891" s="6" t="s">
        <v>964</v>
      </c>
      <c r="J2891" s="6">
        <v>44.144412623949997</v>
      </c>
      <c r="K2891" s="6" t="s">
        <v>964</v>
      </c>
      <c r="L2891" s="1" t="s">
        <v>372</v>
      </c>
      <c r="M2891" s="1" t="s">
        <v>306</v>
      </c>
      <c r="N2891" s="1" t="s">
        <v>11</v>
      </c>
      <c r="O2891" s="1" t="s">
        <v>114</v>
      </c>
      <c r="P2891" s="1" t="s">
        <v>106</v>
      </c>
      <c r="Q2891" s="1" t="s">
        <v>373</v>
      </c>
      <c r="R2891" s="1" t="s">
        <v>933</v>
      </c>
    </row>
    <row r="2892" spans="1:18" hidden="1" x14ac:dyDescent="0.3">
      <c r="A2892" s="1" t="s">
        <v>811</v>
      </c>
      <c r="B2892" s="1">
        <v>51685</v>
      </c>
      <c r="C2892" s="1" t="s">
        <v>12</v>
      </c>
      <c r="D2892" s="6">
        <v>0.126474747</v>
      </c>
      <c r="E2892" s="6" t="s">
        <v>963</v>
      </c>
      <c r="F2892" s="6" t="s">
        <v>963</v>
      </c>
      <c r="G2892" s="6" t="s">
        <v>963</v>
      </c>
      <c r="H2892" s="6">
        <v>0.14734308025500001</v>
      </c>
      <c r="I2892" s="6" t="s">
        <v>964</v>
      </c>
      <c r="J2892" s="6">
        <v>0.156955161027</v>
      </c>
      <c r="K2892" s="6" t="s">
        <v>964</v>
      </c>
      <c r="L2892" s="1" t="s">
        <v>370</v>
      </c>
      <c r="M2892" s="1" t="s">
        <v>306</v>
      </c>
      <c r="N2892" s="1" t="s">
        <v>11</v>
      </c>
      <c r="O2892" s="1" t="s">
        <v>114</v>
      </c>
      <c r="P2892" s="1" t="s">
        <v>106</v>
      </c>
      <c r="Q2892" s="1" t="s">
        <v>371</v>
      </c>
      <c r="R2892" s="1" t="s">
        <v>933</v>
      </c>
    </row>
    <row r="2893" spans="1:18" hidden="1" x14ac:dyDescent="0.3">
      <c r="A2893" s="1" t="s">
        <v>811</v>
      </c>
      <c r="B2893" s="1">
        <v>51013</v>
      </c>
      <c r="C2893" s="1" t="s">
        <v>12</v>
      </c>
      <c r="D2893" s="6">
        <v>0.20643563200000001</v>
      </c>
      <c r="E2893" s="6" t="s">
        <v>963</v>
      </c>
      <c r="F2893" s="6" t="s">
        <v>963</v>
      </c>
      <c r="G2893" s="6" t="s">
        <v>963</v>
      </c>
      <c r="H2893" s="6">
        <v>0.24049751127999999</v>
      </c>
      <c r="I2893" s="6" t="s">
        <v>964</v>
      </c>
      <c r="J2893" s="6">
        <v>0.25618661931199999</v>
      </c>
      <c r="K2893" s="6" t="s">
        <v>964</v>
      </c>
      <c r="L2893" s="1" t="s">
        <v>370</v>
      </c>
      <c r="M2893" s="1" t="s">
        <v>306</v>
      </c>
      <c r="N2893" s="1" t="s">
        <v>11</v>
      </c>
      <c r="O2893" s="1" t="s">
        <v>114</v>
      </c>
      <c r="P2893" s="1" t="s">
        <v>106</v>
      </c>
      <c r="Q2893" s="1" t="s">
        <v>371</v>
      </c>
      <c r="R2893" s="1" t="s">
        <v>933</v>
      </c>
    </row>
    <row r="2894" spans="1:18" hidden="1" x14ac:dyDescent="0.3">
      <c r="A2894" s="1" t="s">
        <v>811</v>
      </c>
      <c r="B2894" s="1">
        <v>51683</v>
      </c>
      <c r="C2894" s="1" t="s">
        <v>12</v>
      </c>
      <c r="D2894" s="6">
        <v>0.42759915500000001</v>
      </c>
      <c r="E2894" s="6" t="s">
        <v>963</v>
      </c>
      <c r="F2894" s="6" t="s">
        <v>963</v>
      </c>
      <c r="G2894" s="6" t="s">
        <v>963</v>
      </c>
      <c r="H2894" s="6">
        <v>0.49815301557500002</v>
      </c>
      <c r="I2894" s="6" t="s">
        <v>964</v>
      </c>
      <c r="J2894" s="6">
        <v>0.53065055135500006</v>
      </c>
      <c r="K2894" s="6" t="s">
        <v>964</v>
      </c>
      <c r="L2894" s="1" t="s">
        <v>370</v>
      </c>
      <c r="M2894" s="1" t="s">
        <v>306</v>
      </c>
      <c r="N2894" s="1" t="s">
        <v>11</v>
      </c>
      <c r="O2894" s="1" t="s">
        <v>114</v>
      </c>
      <c r="P2894" s="1" t="s">
        <v>106</v>
      </c>
      <c r="Q2894" s="1" t="s">
        <v>371</v>
      </c>
      <c r="R2894" s="1" t="s">
        <v>933</v>
      </c>
    </row>
    <row r="2895" spans="1:18" hidden="1" x14ac:dyDescent="0.3">
      <c r="A2895" s="1" t="s">
        <v>811</v>
      </c>
      <c r="B2895" s="1">
        <v>51510</v>
      </c>
      <c r="C2895" s="1" t="s">
        <v>12</v>
      </c>
      <c r="D2895" s="6">
        <v>0.90025063599999999</v>
      </c>
      <c r="E2895" s="6" t="s">
        <v>963</v>
      </c>
      <c r="F2895" s="6" t="s">
        <v>963</v>
      </c>
      <c r="G2895" s="6" t="s">
        <v>963</v>
      </c>
      <c r="H2895" s="6">
        <v>1.0487919909400001</v>
      </c>
      <c r="I2895" s="6" t="s">
        <v>964</v>
      </c>
      <c r="J2895" s="6">
        <v>1.117211039276</v>
      </c>
      <c r="K2895" s="6" t="s">
        <v>964</v>
      </c>
      <c r="L2895" s="1" t="s">
        <v>370</v>
      </c>
      <c r="M2895" s="1" t="s">
        <v>306</v>
      </c>
      <c r="N2895" s="1" t="s">
        <v>11</v>
      </c>
      <c r="O2895" s="1" t="s">
        <v>114</v>
      </c>
      <c r="P2895" s="1" t="s">
        <v>106</v>
      </c>
      <c r="Q2895" s="1" t="s">
        <v>371</v>
      </c>
      <c r="R2895" s="1" t="s">
        <v>933</v>
      </c>
    </row>
    <row r="2896" spans="1:18" hidden="1" x14ac:dyDescent="0.3">
      <c r="A2896" s="1" t="s">
        <v>811</v>
      </c>
      <c r="B2896" s="1">
        <v>51153</v>
      </c>
      <c r="C2896" s="1" t="s">
        <v>12</v>
      </c>
      <c r="D2896" s="6">
        <v>1.2043903140000001</v>
      </c>
      <c r="E2896" s="6" t="s">
        <v>963</v>
      </c>
      <c r="F2896" s="6" t="s">
        <v>963</v>
      </c>
      <c r="G2896" s="6" t="s">
        <v>963</v>
      </c>
      <c r="H2896" s="6">
        <v>1.4031147158099999</v>
      </c>
      <c r="I2896" s="6" t="s">
        <v>964</v>
      </c>
      <c r="J2896" s="6">
        <v>1.494648379674</v>
      </c>
      <c r="K2896" s="6" t="s">
        <v>964</v>
      </c>
      <c r="L2896" s="1" t="s">
        <v>370</v>
      </c>
      <c r="M2896" s="1" t="s">
        <v>306</v>
      </c>
      <c r="N2896" s="1" t="s">
        <v>11</v>
      </c>
      <c r="O2896" s="1" t="s">
        <v>114</v>
      </c>
      <c r="P2896" s="1" t="s">
        <v>106</v>
      </c>
      <c r="Q2896" s="1" t="s">
        <v>371</v>
      </c>
      <c r="R2896" s="1" t="s">
        <v>933</v>
      </c>
    </row>
    <row r="2897" spans="1:18" hidden="1" x14ac:dyDescent="0.3">
      <c r="A2897" s="1" t="s">
        <v>9</v>
      </c>
      <c r="B2897" s="1">
        <v>11001</v>
      </c>
      <c r="C2897" s="1" t="s">
        <v>12</v>
      </c>
      <c r="D2897" s="6">
        <v>1.800028548</v>
      </c>
      <c r="E2897" s="6" t="s">
        <v>963</v>
      </c>
      <c r="F2897" s="6" t="s">
        <v>963</v>
      </c>
      <c r="G2897" s="6" t="s">
        <v>963</v>
      </c>
      <c r="H2897" s="6">
        <v>2.0970332584200002</v>
      </c>
      <c r="I2897" s="6" t="s">
        <v>964</v>
      </c>
      <c r="J2897" s="6">
        <v>2.2338354280680002</v>
      </c>
      <c r="K2897" s="6" t="s">
        <v>964</v>
      </c>
      <c r="L2897" s="1" t="s">
        <v>370</v>
      </c>
      <c r="M2897" s="1" t="s">
        <v>306</v>
      </c>
      <c r="N2897" s="1" t="s">
        <v>11</v>
      </c>
      <c r="O2897" s="1" t="s">
        <v>114</v>
      </c>
      <c r="P2897" s="1" t="s">
        <v>106</v>
      </c>
      <c r="Q2897" s="1" t="s">
        <v>371</v>
      </c>
      <c r="R2897" s="1" t="s">
        <v>933</v>
      </c>
    </row>
    <row r="2898" spans="1:18" hidden="1" x14ac:dyDescent="0.3">
      <c r="A2898" s="1" t="s">
        <v>811</v>
      </c>
      <c r="B2898" s="1">
        <v>51059</v>
      </c>
      <c r="C2898" s="1" t="s">
        <v>12</v>
      </c>
      <c r="D2898" s="6">
        <v>2.6457366530000002</v>
      </c>
      <c r="E2898" s="6" t="s">
        <v>963</v>
      </c>
      <c r="F2898" s="6" t="s">
        <v>963</v>
      </c>
      <c r="G2898" s="6" t="s">
        <v>963</v>
      </c>
      <c r="H2898" s="6">
        <v>3.0822832007450001</v>
      </c>
      <c r="I2898" s="6" t="s">
        <v>964</v>
      </c>
      <c r="J2898" s="6">
        <v>3.2833591863730001</v>
      </c>
      <c r="K2898" s="6" t="s">
        <v>964</v>
      </c>
      <c r="L2898" s="1" t="s">
        <v>370</v>
      </c>
      <c r="M2898" s="1" t="s">
        <v>306</v>
      </c>
      <c r="N2898" s="1" t="s">
        <v>11</v>
      </c>
      <c r="O2898" s="1" t="s">
        <v>114</v>
      </c>
      <c r="P2898" s="1" t="s">
        <v>106</v>
      </c>
      <c r="Q2898" s="1" t="s">
        <v>371</v>
      </c>
      <c r="R2898" s="1" t="s">
        <v>933</v>
      </c>
    </row>
    <row r="2899" spans="1:18" hidden="1" x14ac:dyDescent="0.3">
      <c r="A2899" s="1" t="s">
        <v>497</v>
      </c>
      <c r="B2899" s="1">
        <v>24021</v>
      </c>
      <c r="C2899" s="1" t="s">
        <v>12</v>
      </c>
      <c r="D2899" s="6">
        <v>2.6698954779999999</v>
      </c>
      <c r="E2899" s="6" t="s">
        <v>963</v>
      </c>
      <c r="F2899" s="6" t="s">
        <v>963</v>
      </c>
      <c r="G2899" s="6" t="s">
        <v>963</v>
      </c>
      <c r="H2899" s="6">
        <v>3.1104282318699998</v>
      </c>
      <c r="I2899" s="6" t="s">
        <v>964</v>
      </c>
      <c r="J2899" s="6">
        <v>3.3133402881979999</v>
      </c>
      <c r="K2899" s="6" t="s">
        <v>964</v>
      </c>
      <c r="L2899" s="1" t="s">
        <v>370</v>
      </c>
      <c r="M2899" s="1" t="s">
        <v>306</v>
      </c>
      <c r="N2899" s="1" t="s">
        <v>11</v>
      </c>
      <c r="O2899" s="1" t="s">
        <v>114</v>
      </c>
      <c r="P2899" s="1" t="s">
        <v>106</v>
      </c>
      <c r="Q2899" s="1" t="s">
        <v>371</v>
      </c>
      <c r="R2899" s="1" t="s">
        <v>933</v>
      </c>
    </row>
    <row r="2900" spans="1:18" hidden="1" x14ac:dyDescent="0.3">
      <c r="A2900" s="1" t="s">
        <v>811</v>
      </c>
      <c r="B2900" s="1">
        <v>51685</v>
      </c>
      <c r="C2900" s="1" t="s">
        <v>10</v>
      </c>
      <c r="D2900" s="6">
        <v>3.1389414819999999</v>
      </c>
      <c r="E2900" s="6" t="s">
        <v>963</v>
      </c>
      <c r="F2900" s="6" t="s">
        <v>963</v>
      </c>
      <c r="G2900" s="6" t="s">
        <v>963</v>
      </c>
      <c r="H2900" s="6">
        <v>3.6568668265299999</v>
      </c>
      <c r="I2900" s="6" t="s">
        <v>964</v>
      </c>
      <c r="J2900" s="6">
        <v>3.8954263791620001</v>
      </c>
      <c r="K2900" s="6" t="s">
        <v>964</v>
      </c>
      <c r="L2900" s="1" t="s">
        <v>370</v>
      </c>
      <c r="M2900" s="1" t="s">
        <v>306</v>
      </c>
      <c r="N2900" s="1" t="s">
        <v>11</v>
      </c>
      <c r="O2900" s="1" t="s">
        <v>114</v>
      </c>
      <c r="P2900" s="1" t="s">
        <v>106</v>
      </c>
      <c r="Q2900" s="1" t="s">
        <v>371</v>
      </c>
      <c r="R2900" s="1" t="s">
        <v>933</v>
      </c>
    </row>
    <row r="2901" spans="1:18" hidden="1" x14ac:dyDescent="0.3">
      <c r="A2901" s="1" t="s">
        <v>497</v>
      </c>
      <c r="B2901" s="1">
        <v>24033</v>
      </c>
      <c r="C2901" s="1" t="s">
        <v>12</v>
      </c>
      <c r="D2901" s="6">
        <v>4.0048432180000004</v>
      </c>
      <c r="E2901" s="6" t="s">
        <v>963</v>
      </c>
      <c r="F2901" s="6" t="s">
        <v>963</v>
      </c>
      <c r="G2901" s="6" t="s">
        <v>963</v>
      </c>
      <c r="H2901" s="6">
        <v>4.6656423489699996</v>
      </c>
      <c r="I2901" s="6" t="s">
        <v>964</v>
      </c>
      <c r="J2901" s="6">
        <v>4.9700104335380004</v>
      </c>
      <c r="K2901" s="6" t="s">
        <v>964</v>
      </c>
      <c r="L2901" s="1" t="s">
        <v>370</v>
      </c>
      <c r="M2901" s="1" t="s">
        <v>306</v>
      </c>
      <c r="N2901" s="1" t="s">
        <v>11</v>
      </c>
      <c r="O2901" s="1" t="s">
        <v>114</v>
      </c>
      <c r="P2901" s="1" t="s">
        <v>106</v>
      </c>
      <c r="Q2901" s="1" t="s">
        <v>371</v>
      </c>
      <c r="R2901" s="1" t="s">
        <v>933</v>
      </c>
    </row>
    <row r="2902" spans="1:18" hidden="1" x14ac:dyDescent="0.3">
      <c r="A2902" s="1" t="s">
        <v>497</v>
      </c>
      <c r="B2902" s="1">
        <v>24031</v>
      </c>
      <c r="C2902" s="1" t="s">
        <v>12</v>
      </c>
      <c r="D2902" s="6">
        <v>4.1383366090000004</v>
      </c>
      <c r="E2902" s="6" t="s">
        <v>963</v>
      </c>
      <c r="F2902" s="6" t="s">
        <v>963</v>
      </c>
      <c r="G2902" s="6" t="s">
        <v>963</v>
      </c>
      <c r="H2902" s="6">
        <v>4.8211621494849997</v>
      </c>
      <c r="I2902" s="6" t="s">
        <v>964</v>
      </c>
      <c r="J2902" s="6">
        <v>5.1356757317690001</v>
      </c>
      <c r="K2902" s="6" t="s">
        <v>964</v>
      </c>
      <c r="L2902" s="1" t="s">
        <v>370</v>
      </c>
      <c r="M2902" s="1" t="s">
        <v>306</v>
      </c>
      <c r="N2902" s="1" t="s">
        <v>11</v>
      </c>
      <c r="O2902" s="1" t="s">
        <v>114</v>
      </c>
      <c r="P2902" s="1" t="s">
        <v>106</v>
      </c>
      <c r="Q2902" s="1" t="s">
        <v>371</v>
      </c>
      <c r="R2902" s="1" t="s">
        <v>933</v>
      </c>
    </row>
    <row r="2903" spans="1:18" hidden="1" x14ac:dyDescent="0.3">
      <c r="A2903" s="1" t="s">
        <v>811</v>
      </c>
      <c r="B2903" s="1">
        <v>51013</v>
      </c>
      <c r="C2903" s="1" t="s">
        <v>10</v>
      </c>
      <c r="D2903" s="6">
        <v>5.1234683739999998</v>
      </c>
      <c r="E2903" s="6" t="s">
        <v>963</v>
      </c>
      <c r="F2903" s="6" t="s">
        <v>963</v>
      </c>
      <c r="G2903" s="6" t="s">
        <v>963</v>
      </c>
      <c r="H2903" s="6">
        <v>5.9688406557100002</v>
      </c>
      <c r="I2903" s="6" t="s">
        <v>964</v>
      </c>
      <c r="J2903" s="6">
        <v>6.3582242521339998</v>
      </c>
      <c r="K2903" s="6" t="s">
        <v>964</v>
      </c>
      <c r="L2903" s="1" t="s">
        <v>370</v>
      </c>
      <c r="M2903" s="1" t="s">
        <v>306</v>
      </c>
      <c r="N2903" s="1" t="s">
        <v>11</v>
      </c>
      <c r="O2903" s="1" t="s">
        <v>114</v>
      </c>
      <c r="P2903" s="1" t="s">
        <v>106</v>
      </c>
      <c r="Q2903" s="1" t="s">
        <v>371</v>
      </c>
      <c r="R2903" s="1" t="s">
        <v>933</v>
      </c>
    </row>
    <row r="2904" spans="1:18" hidden="1" x14ac:dyDescent="0.3">
      <c r="A2904" s="1" t="s">
        <v>811</v>
      </c>
      <c r="B2904" s="1">
        <v>51683</v>
      </c>
      <c r="C2904" s="1" t="s">
        <v>10</v>
      </c>
      <c r="D2904" s="6">
        <v>10.612464170000001</v>
      </c>
      <c r="E2904" s="6" t="s">
        <v>963</v>
      </c>
      <c r="F2904" s="6" t="s">
        <v>963</v>
      </c>
      <c r="G2904" s="6" t="s">
        <v>963</v>
      </c>
      <c r="H2904" s="6">
        <v>12.363520758050001</v>
      </c>
      <c r="I2904" s="6" t="s">
        <v>964</v>
      </c>
      <c r="J2904" s="6">
        <v>13.170068034970001</v>
      </c>
      <c r="K2904" s="6" t="s">
        <v>964</v>
      </c>
      <c r="L2904" s="1" t="s">
        <v>370</v>
      </c>
      <c r="M2904" s="1" t="s">
        <v>306</v>
      </c>
      <c r="N2904" s="1" t="s">
        <v>11</v>
      </c>
      <c r="O2904" s="1" t="s">
        <v>114</v>
      </c>
      <c r="P2904" s="1" t="s">
        <v>106</v>
      </c>
      <c r="Q2904" s="1" t="s">
        <v>371</v>
      </c>
      <c r="R2904" s="1" t="s">
        <v>933</v>
      </c>
    </row>
    <row r="2905" spans="1:18" hidden="1" x14ac:dyDescent="0.3">
      <c r="A2905" s="1" t="s">
        <v>811</v>
      </c>
      <c r="B2905" s="1">
        <v>51510</v>
      </c>
      <c r="C2905" s="1" t="s">
        <v>10</v>
      </c>
      <c r="D2905" s="6">
        <v>22.34306943</v>
      </c>
      <c r="E2905" s="6" t="s">
        <v>963</v>
      </c>
      <c r="F2905" s="6" t="s">
        <v>963</v>
      </c>
      <c r="G2905" s="6" t="s">
        <v>963</v>
      </c>
      <c r="H2905" s="6">
        <v>26.029675885949999</v>
      </c>
      <c r="I2905" s="6" t="s">
        <v>964</v>
      </c>
      <c r="J2905" s="6">
        <v>27.727749162630001</v>
      </c>
      <c r="K2905" s="6" t="s">
        <v>964</v>
      </c>
      <c r="L2905" s="1" t="s">
        <v>370</v>
      </c>
      <c r="M2905" s="1" t="s">
        <v>306</v>
      </c>
      <c r="N2905" s="1" t="s">
        <v>11</v>
      </c>
      <c r="O2905" s="1" t="s">
        <v>114</v>
      </c>
      <c r="P2905" s="1" t="s">
        <v>106</v>
      </c>
      <c r="Q2905" s="1" t="s">
        <v>371</v>
      </c>
      <c r="R2905" s="1" t="s">
        <v>933</v>
      </c>
    </row>
    <row r="2906" spans="1:18" hidden="1" x14ac:dyDescent="0.3">
      <c r="A2906" s="1" t="s">
        <v>811</v>
      </c>
      <c r="B2906" s="1">
        <v>51153</v>
      </c>
      <c r="C2906" s="1" t="s">
        <v>10</v>
      </c>
      <c r="D2906" s="6">
        <v>29.891427289999999</v>
      </c>
      <c r="E2906" s="6" t="s">
        <v>963</v>
      </c>
      <c r="F2906" s="6" t="s">
        <v>963</v>
      </c>
      <c r="G2906" s="6" t="s">
        <v>963</v>
      </c>
      <c r="H2906" s="6">
        <v>34.823512792850003</v>
      </c>
      <c r="I2906" s="6" t="s">
        <v>964</v>
      </c>
      <c r="J2906" s="6">
        <v>37.095261266889999</v>
      </c>
      <c r="K2906" s="6" t="s">
        <v>964</v>
      </c>
      <c r="L2906" s="1" t="s">
        <v>370</v>
      </c>
      <c r="M2906" s="1" t="s">
        <v>306</v>
      </c>
      <c r="N2906" s="1" t="s">
        <v>11</v>
      </c>
      <c r="O2906" s="1" t="s">
        <v>114</v>
      </c>
      <c r="P2906" s="1" t="s">
        <v>106</v>
      </c>
      <c r="Q2906" s="1" t="s">
        <v>371</v>
      </c>
      <c r="R2906" s="1" t="s">
        <v>933</v>
      </c>
    </row>
    <row r="2907" spans="1:18" hidden="1" x14ac:dyDescent="0.3">
      <c r="A2907" s="1" t="s">
        <v>9</v>
      </c>
      <c r="B2907" s="1">
        <v>11001</v>
      </c>
      <c r="C2907" s="1" t="s">
        <v>10</v>
      </c>
      <c r="D2907" s="6">
        <v>44.674406472999998</v>
      </c>
      <c r="E2907" s="6" t="s">
        <v>963</v>
      </c>
      <c r="F2907" s="6" t="s">
        <v>963</v>
      </c>
      <c r="G2907" s="6" t="s">
        <v>963</v>
      </c>
      <c r="H2907" s="6">
        <v>52.045683541045001</v>
      </c>
      <c r="I2907" s="6" t="s">
        <v>964</v>
      </c>
      <c r="J2907" s="6">
        <v>55.440938432993001</v>
      </c>
      <c r="K2907" s="6" t="s">
        <v>964</v>
      </c>
      <c r="L2907" s="1" t="s">
        <v>370</v>
      </c>
      <c r="M2907" s="1" t="s">
        <v>306</v>
      </c>
      <c r="N2907" s="1" t="s">
        <v>11</v>
      </c>
      <c r="O2907" s="1" t="s">
        <v>114</v>
      </c>
      <c r="P2907" s="1" t="s">
        <v>106</v>
      </c>
      <c r="Q2907" s="1" t="s">
        <v>371</v>
      </c>
      <c r="R2907" s="1" t="s">
        <v>933</v>
      </c>
    </row>
    <row r="2908" spans="1:18" hidden="1" x14ac:dyDescent="0.3">
      <c r="A2908" s="1" t="s">
        <v>811</v>
      </c>
      <c r="B2908" s="1">
        <v>51059</v>
      </c>
      <c r="C2908" s="1" t="s">
        <v>10</v>
      </c>
      <c r="D2908" s="6">
        <v>65.663800050000006</v>
      </c>
      <c r="E2908" s="6" t="s">
        <v>963</v>
      </c>
      <c r="F2908" s="6" t="s">
        <v>963</v>
      </c>
      <c r="G2908" s="6" t="s">
        <v>963</v>
      </c>
      <c r="H2908" s="6">
        <v>76.498327058249998</v>
      </c>
      <c r="I2908" s="6" t="s">
        <v>964</v>
      </c>
      <c r="J2908" s="6">
        <v>81.488775862050005</v>
      </c>
      <c r="K2908" s="6" t="s">
        <v>964</v>
      </c>
      <c r="L2908" s="1" t="s">
        <v>370</v>
      </c>
      <c r="M2908" s="1" t="s">
        <v>306</v>
      </c>
      <c r="N2908" s="1" t="s">
        <v>11</v>
      </c>
      <c r="O2908" s="1" t="s">
        <v>114</v>
      </c>
      <c r="P2908" s="1" t="s">
        <v>106</v>
      </c>
      <c r="Q2908" s="1" t="s">
        <v>371</v>
      </c>
      <c r="R2908" s="1" t="s">
        <v>933</v>
      </c>
    </row>
    <row r="2909" spans="1:18" hidden="1" x14ac:dyDescent="0.3">
      <c r="A2909" s="1" t="s">
        <v>497</v>
      </c>
      <c r="B2909" s="1">
        <v>24021</v>
      </c>
      <c r="C2909" s="1" t="s">
        <v>10</v>
      </c>
      <c r="D2909" s="6">
        <v>66.263391209999995</v>
      </c>
      <c r="E2909" s="6" t="s">
        <v>963</v>
      </c>
      <c r="F2909" s="6" t="s">
        <v>963</v>
      </c>
      <c r="G2909" s="6" t="s">
        <v>963</v>
      </c>
      <c r="H2909" s="6">
        <v>77.196850759650005</v>
      </c>
      <c r="I2909" s="6" t="s">
        <v>964</v>
      </c>
      <c r="J2909" s="6">
        <v>82.232868491610006</v>
      </c>
      <c r="K2909" s="6" t="s">
        <v>964</v>
      </c>
      <c r="L2909" s="1" t="s">
        <v>370</v>
      </c>
      <c r="M2909" s="1" t="s">
        <v>306</v>
      </c>
      <c r="N2909" s="1" t="s">
        <v>11</v>
      </c>
      <c r="O2909" s="1" t="s">
        <v>114</v>
      </c>
      <c r="P2909" s="1" t="s">
        <v>106</v>
      </c>
      <c r="Q2909" s="1" t="s">
        <v>371</v>
      </c>
      <c r="R2909" s="1" t="s">
        <v>933</v>
      </c>
    </row>
    <row r="2910" spans="1:18" hidden="1" x14ac:dyDescent="0.3">
      <c r="A2910" s="1" t="s">
        <v>497</v>
      </c>
      <c r="B2910" s="1">
        <v>24033</v>
      </c>
      <c r="C2910" s="1" t="s">
        <v>10</v>
      </c>
      <c r="D2910" s="6">
        <v>99.395086809999995</v>
      </c>
      <c r="E2910" s="6" t="s">
        <v>963</v>
      </c>
      <c r="F2910" s="6" t="s">
        <v>963</v>
      </c>
      <c r="G2910" s="6" t="s">
        <v>963</v>
      </c>
      <c r="H2910" s="6">
        <v>115.79527613365001</v>
      </c>
      <c r="I2910" s="6" t="s">
        <v>964</v>
      </c>
      <c r="J2910" s="6">
        <v>123.34930273121</v>
      </c>
      <c r="K2910" s="6" t="s">
        <v>964</v>
      </c>
      <c r="L2910" s="1" t="s">
        <v>370</v>
      </c>
      <c r="M2910" s="1" t="s">
        <v>306</v>
      </c>
      <c r="N2910" s="1" t="s">
        <v>11</v>
      </c>
      <c r="O2910" s="1" t="s">
        <v>114</v>
      </c>
      <c r="P2910" s="1" t="s">
        <v>106</v>
      </c>
      <c r="Q2910" s="1" t="s">
        <v>371</v>
      </c>
      <c r="R2910" s="1" t="s">
        <v>933</v>
      </c>
    </row>
    <row r="2911" spans="1:18" hidden="1" x14ac:dyDescent="0.3">
      <c r="A2911" s="1" t="s">
        <v>497</v>
      </c>
      <c r="B2911" s="1">
        <v>24031</v>
      </c>
      <c r="C2911" s="1" t="s">
        <v>10</v>
      </c>
      <c r="D2911" s="6">
        <v>102.70822200000001</v>
      </c>
      <c r="E2911" s="6" t="s">
        <v>963</v>
      </c>
      <c r="F2911" s="6" t="s">
        <v>963</v>
      </c>
      <c r="G2911" s="6" t="s">
        <v>963</v>
      </c>
      <c r="H2911" s="6">
        <v>119.65507863000001</v>
      </c>
      <c r="I2911" s="6" t="s">
        <v>964</v>
      </c>
      <c r="J2911" s="6">
        <v>127.46090350199999</v>
      </c>
      <c r="K2911" s="6" t="s">
        <v>964</v>
      </c>
      <c r="L2911" s="1" t="s">
        <v>370</v>
      </c>
      <c r="M2911" s="1" t="s">
        <v>306</v>
      </c>
      <c r="N2911" s="1" t="s">
        <v>11</v>
      </c>
      <c r="O2911" s="1" t="s">
        <v>114</v>
      </c>
      <c r="P2911" s="1" t="s">
        <v>106</v>
      </c>
      <c r="Q2911" s="1" t="s">
        <v>371</v>
      </c>
      <c r="R2911" s="1" t="s">
        <v>933</v>
      </c>
    </row>
    <row r="2912" spans="1:18" hidden="1" x14ac:dyDescent="0.3">
      <c r="A2912" s="1" t="s">
        <v>497</v>
      </c>
      <c r="B2912" s="1">
        <v>24017</v>
      </c>
      <c r="C2912" s="1" t="s">
        <v>12</v>
      </c>
      <c r="D2912" s="6">
        <v>2.5966598000000001E-3</v>
      </c>
      <c r="E2912" s="6" t="s">
        <v>963</v>
      </c>
      <c r="F2912" s="6" t="s">
        <v>963</v>
      </c>
      <c r="G2912" s="6" t="s">
        <v>963</v>
      </c>
      <c r="H2912" s="6">
        <v>8.3517159999999999E-4</v>
      </c>
      <c r="I2912" s="6" t="s">
        <v>964</v>
      </c>
      <c r="J2912" s="6">
        <v>4.314675E-4</v>
      </c>
      <c r="K2912" s="6" t="s">
        <v>964</v>
      </c>
      <c r="L2912" s="1" t="s">
        <v>113</v>
      </c>
      <c r="M2912" s="1" t="s">
        <v>27</v>
      </c>
      <c r="N2912" s="1" t="s">
        <v>11</v>
      </c>
      <c r="O2912" s="1" t="s">
        <v>114</v>
      </c>
      <c r="P2912" s="1" t="s">
        <v>106</v>
      </c>
      <c r="Q2912" s="1" t="s">
        <v>115</v>
      </c>
      <c r="R2912" s="1" t="s">
        <v>20</v>
      </c>
    </row>
    <row r="2913" spans="1:18" hidden="1" x14ac:dyDescent="0.3">
      <c r="A2913" s="1" t="s">
        <v>497</v>
      </c>
      <c r="B2913" s="1">
        <v>24017</v>
      </c>
      <c r="C2913" s="1" t="s">
        <v>10</v>
      </c>
      <c r="D2913" s="6">
        <v>1.7149080099999998E-2</v>
      </c>
      <c r="E2913" s="6" t="s">
        <v>963</v>
      </c>
      <c r="F2913" s="6" t="s">
        <v>963</v>
      </c>
      <c r="G2913" s="6" t="s">
        <v>963</v>
      </c>
      <c r="H2913" s="6">
        <v>7.4390352999999998E-3</v>
      </c>
      <c r="I2913" s="6" t="s">
        <v>964</v>
      </c>
      <c r="J2913" s="6">
        <v>4.9595482000000003E-3</v>
      </c>
      <c r="K2913" s="6" t="s">
        <v>964</v>
      </c>
      <c r="L2913" s="1" t="s">
        <v>113</v>
      </c>
      <c r="M2913" s="1" t="s">
        <v>27</v>
      </c>
      <c r="N2913" s="1" t="s">
        <v>11</v>
      </c>
      <c r="O2913" s="1" t="s">
        <v>114</v>
      </c>
      <c r="P2913" s="1" t="s">
        <v>106</v>
      </c>
      <c r="Q2913" s="1" t="s">
        <v>115</v>
      </c>
      <c r="R2913" s="1" t="s">
        <v>20</v>
      </c>
    </row>
    <row r="2914" spans="1:18" hidden="1" x14ac:dyDescent="0.3">
      <c r="A2914" s="1" t="s">
        <v>811</v>
      </c>
      <c r="B2914" s="1">
        <v>51685</v>
      </c>
      <c r="C2914" s="1" t="s">
        <v>12</v>
      </c>
      <c r="D2914" s="6">
        <v>2.5450315000000001E-2</v>
      </c>
      <c r="E2914" s="6" t="s">
        <v>963</v>
      </c>
      <c r="F2914" s="6" t="s">
        <v>963</v>
      </c>
      <c r="G2914" s="6" t="s">
        <v>963</v>
      </c>
      <c r="H2914" s="6">
        <v>8.1534150000000007E-3</v>
      </c>
      <c r="I2914" s="6" t="s">
        <v>964</v>
      </c>
      <c r="J2914" s="6">
        <v>4.2017766000000002E-3</v>
      </c>
      <c r="K2914" s="6" t="s">
        <v>964</v>
      </c>
      <c r="L2914" s="1" t="s">
        <v>113</v>
      </c>
      <c r="M2914" s="1" t="s">
        <v>27</v>
      </c>
      <c r="N2914" s="1" t="s">
        <v>11</v>
      </c>
      <c r="O2914" s="1" t="s">
        <v>114</v>
      </c>
      <c r="P2914" s="1" t="s">
        <v>106</v>
      </c>
      <c r="Q2914" s="1" t="s">
        <v>115</v>
      </c>
      <c r="R2914" s="1" t="s">
        <v>20</v>
      </c>
    </row>
    <row r="2915" spans="1:18" hidden="1" x14ac:dyDescent="0.3">
      <c r="A2915" s="1" t="s">
        <v>811</v>
      </c>
      <c r="B2915" s="1">
        <v>51013</v>
      </c>
      <c r="C2915" s="1" t="s">
        <v>12</v>
      </c>
      <c r="D2915" s="6">
        <v>3.2463661999999997E-2</v>
      </c>
      <c r="E2915" s="6" t="s">
        <v>963</v>
      </c>
      <c r="F2915" s="6" t="s">
        <v>963</v>
      </c>
      <c r="G2915" s="6" t="s">
        <v>963</v>
      </c>
      <c r="H2915" s="6">
        <v>1.0400255799999999E-2</v>
      </c>
      <c r="I2915" s="6" t="s">
        <v>964</v>
      </c>
      <c r="J2915" s="6">
        <v>5.3596603000000001E-3</v>
      </c>
      <c r="K2915" s="6" t="s">
        <v>964</v>
      </c>
      <c r="L2915" s="1" t="s">
        <v>113</v>
      </c>
      <c r="M2915" s="1" t="s">
        <v>27</v>
      </c>
      <c r="N2915" s="1" t="s">
        <v>11</v>
      </c>
      <c r="O2915" s="1" t="s">
        <v>114</v>
      </c>
      <c r="P2915" s="1" t="s">
        <v>106</v>
      </c>
      <c r="Q2915" s="1" t="s">
        <v>115</v>
      </c>
      <c r="R2915" s="1" t="s">
        <v>20</v>
      </c>
    </row>
    <row r="2916" spans="1:18" hidden="1" x14ac:dyDescent="0.3">
      <c r="A2916" s="1" t="s">
        <v>811</v>
      </c>
      <c r="B2916" s="1">
        <v>51683</v>
      </c>
      <c r="C2916" s="1" t="s">
        <v>12</v>
      </c>
      <c r="D2916" s="6">
        <v>4.9454471200000003E-2</v>
      </c>
      <c r="E2916" s="6" t="s">
        <v>963</v>
      </c>
      <c r="F2916" s="6" t="s">
        <v>963</v>
      </c>
      <c r="G2916" s="6" t="s">
        <v>963</v>
      </c>
      <c r="H2916" s="6">
        <v>1.5843517299999998E-2</v>
      </c>
      <c r="I2916" s="6" t="s">
        <v>964</v>
      </c>
      <c r="J2916" s="6">
        <v>8.1647890000000004E-3</v>
      </c>
      <c r="K2916" s="6" t="s">
        <v>964</v>
      </c>
      <c r="L2916" s="1" t="s">
        <v>113</v>
      </c>
      <c r="M2916" s="1" t="s">
        <v>27</v>
      </c>
      <c r="N2916" s="1" t="s">
        <v>11</v>
      </c>
      <c r="O2916" s="1" t="s">
        <v>114</v>
      </c>
      <c r="P2916" s="1" t="s">
        <v>106</v>
      </c>
      <c r="Q2916" s="1" t="s">
        <v>115</v>
      </c>
      <c r="R2916" s="1" t="s">
        <v>20</v>
      </c>
    </row>
    <row r="2917" spans="1:18" hidden="1" x14ac:dyDescent="0.3">
      <c r="A2917" s="1" t="s">
        <v>9</v>
      </c>
      <c r="B2917" s="1">
        <v>11001</v>
      </c>
      <c r="C2917" s="1" t="s">
        <v>12</v>
      </c>
      <c r="D2917" s="6">
        <v>8.3879230499999999E-2</v>
      </c>
      <c r="E2917" s="6" t="s">
        <v>963</v>
      </c>
      <c r="F2917" s="6" t="s">
        <v>963</v>
      </c>
      <c r="G2917" s="6" t="s">
        <v>963</v>
      </c>
      <c r="H2917" s="6">
        <v>2.64567655E-2</v>
      </c>
      <c r="I2917" s="6" t="s">
        <v>964</v>
      </c>
      <c r="J2917" s="6">
        <v>1.35085181E-2</v>
      </c>
      <c r="K2917" s="6" t="s">
        <v>964</v>
      </c>
      <c r="L2917" s="1" t="s">
        <v>113</v>
      </c>
      <c r="M2917" s="1" t="s">
        <v>27</v>
      </c>
      <c r="N2917" s="1" t="s">
        <v>11</v>
      </c>
      <c r="O2917" s="1" t="s">
        <v>114</v>
      </c>
      <c r="P2917" s="1" t="s">
        <v>106</v>
      </c>
      <c r="Q2917" s="1" t="s">
        <v>115</v>
      </c>
      <c r="R2917" s="1" t="s">
        <v>20</v>
      </c>
    </row>
    <row r="2918" spans="1:18" hidden="1" x14ac:dyDescent="0.3">
      <c r="A2918" s="1" t="s">
        <v>811</v>
      </c>
      <c r="B2918" s="1">
        <v>51510</v>
      </c>
      <c r="C2918" s="1" t="s">
        <v>12</v>
      </c>
      <c r="D2918" s="6">
        <v>0.10831265969999999</v>
      </c>
      <c r="E2918" s="6" t="s">
        <v>963</v>
      </c>
      <c r="F2918" s="6" t="s">
        <v>963</v>
      </c>
      <c r="G2918" s="6" t="s">
        <v>963</v>
      </c>
      <c r="H2918" s="6">
        <v>3.4699683500000002E-2</v>
      </c>
      <c r="I2918" s="6" t="s">
        <v>964</v>
      </c>
      <c r="J2918" s="6">
        <v>1.78821235E-2</v>
      </c>
      <c r="K2918" s="6" t="s">
        <v>964</v>
      </c>
      <c r="L2918" s="1" t="s">
        <v>113</v>
      </c>
      <c r="M2918" s="1" t="s">
        <v>27</v>
      </c>
      <c r="N2918" s="1" t="s">
        <v>11</v>
      </c>
      <c r="O2918" s="1" t="s">
        <v>114</v>
      </c>
      <c r="P2918" s="1" t="s">
        <v>106</v>
      </c>
      <c r="Q2918" s="1" t="s">
        <v>115</v>
      </c>
      <c r="R2918" s="1" t="s">
        <v>20</v>
      </c>
    </row>
    <row r="2919" spans="1:18" hidden="1" x14ac:dyDescent="0.3">
      <c r="A2919" s="1" t="s">
        <v>497</v>
      </c>
      <c r="B2919" s="1">
        <v>24033</v>
      </c>
      <c r="C2919" s="1" t="s">
        <v>12</v>
      </c>
      <c r="D2919" s="6">
        <v>0.1124624629</v>
      </c>
      <c r="E2919" s="6" t="s">
        <v>963</v>
      </c>
      <c r="F2919" s="6" t="s">
        <v>963</v>
      </c>
      <c r="G2919" s="6" t="s">
        <v>963</v>
      </c>
      <c r="H2919" s="6">
        <v>3.6171642599999998E-2</v>
      </c>
      <c r="I2919" s="6" t="s">
        <v>964</v>
      </c>
      <c r="J2919" s="6">
        <v>1.8687033299999999E-2</v>
      </c>
      <c r="K2919" s="6" t="s">
        <v>964</v>
      </c>
      <c r="L2919" s="1" t="s">
        <v>113</v>
      </c>
      <c r="M2919" s="1" t="s">
        <v>27</v>
      </c>
      <c r="N2919" s="1" t="s">
        <v>11</v>
      </c>
      <c r="O2919" s="1" t="s">
        <v>114</v>
      </c>
      <c r="P2919" s="1" t="s">
        <v>106</v>
      </c>
      <c r="Q2919" s="1" t="s">
        <v>115</v>
      </c>
      <c r="R2919" s="1" t="s">
        <v>20</v>
      </c>
    </row>
    <row r="2920" spans="1:18" hidden="1" x14ac:dyDescent="0.3">
      <c r="A2920" s="1" t="s">
        <v>811</v>
      </c>
      <c r="B2920" s="1">
        <v>51685</v>
      </c>
      <c r="C2920" s="1" t="s">
        <v>10</v>
      </c>
      <c r="D2920" s="6">
        <v>0.16694798280000001</v>
      </c>
      <c r="E2920" s="6" t="s">
        <v>963</v>
      </c>
      <c r="F2920" s="6" t="s">
        <v>963</v>
      </c>
      <c r="G2920" s="6" t="s">
        <v>963</v>
      </c>
      <c r="H2920" s="6">
        <v>7.1341159799999998E-2</v>
      </c>
      <c r="I2920" s="6" t="s">
        <v>964</v>
      </c>
      <c r="J2920" s="6">
        <v>4.6897288000000002E-2</v>
      </c>
      <c r="K2920" s="6" t="s">
        <v>964</v>
      </c>
      <c r="L2920" s="1" t="s">
        <v>113</v>
      </c>
      <c r="M2920" s="1" t="s">
        <v>27</v>
      </c>
      <c r="N2920" s="1" t="s">
        <v>11</v>
      </c>
      <c r="O2920" s="1" t="s">
        <v>114</v>
      </c>
      <c r="P2920" s="1" t="s">
        <v>106</v>
      </c>
      <c r="Q2920" s="1" t="s">
        <v>115</v>
      </c>
      <c r="R2920" s="1" t="s">
        <v>20</v>
      </c>
    </row>
    <row r="2921" spans="1:18" hidden="1" x14ac:dyDescent="0.3">
      <c r="A2921" s="1" t="s">
        <v>497</v>
      </c>
      <c r="B2921" s="1">
        <v>24031</v>
      </c>
      <c r="C2921" s="1" t="s">
        <v>12</v>
      </c>
      <c r="D2921" s="6">
        <v>0.17186554070000001</v>
      </c>
      <c r="E2921" s="6" t="s">
        <v>963</v>
      </c>
      <c r="F2921" s="6" t="s">
        <v>963</v>
      </c>
      <c r="G2921" s="6" t="s">
        <v>963</v>
      </c>
      <c r="H2921" s="6">
        <v>5.5277679199999999E-2</v>
      </c>
      <c r="I2921" s="6" t="s">
        <v>964</v>
      </c>
      <c r="J2921" s="6">
        <v>2.8557616399999999E-2</v>
      </c>
      <c r="K2921" s="6" t="s">
        <v>964</v>
      </c>
      <c r="L2921" s="1" t="s">
        <v>113</v>
      </c>
      <c r="M2921" s="1" t="s">
        <v>27</v>
      </c>
      <c r="N2921" s="1" t="s">
        <v>11</v>
      </c>
      <c r="O2921" s="1" t="s">
        <v>114</v>
      </c>
      <c r="P2921" s="1" t="s">
        <v>106</v>
      </c>
      <c r="Q2921" s="1" t="s">
        <v>115</v>
      </c>
      <c r="R2921" s="1" t="s">
        <v>20</v>
      </c>
    </row>
    <row r="2922" spans="1:18" hidden="1" x14ac:dyDescent="0.3">
      <c r="A2922" s="1" t="s">
        <v>811</v>
      </c>
      <c r="B2922" s="1">
        <v>51059</v>
      </c>
      <c r="C2922" s="1" t="s">
        <v>12</v>
      </c>
      <c r="D2922" s="6">
        <v>0.21022381079999999</v>
      </c>
      <c r="E2922" s="6" t="s">
        <v>963</v>
      </c>
      <c r="F2922" s="6" t="s">
        <v>963</v>
      </c>
      <c r="G2922" s="6" t="s">
        <v>963</v>
      </c>
      <c r="H2922" s="6">
        <v>6.7348569900000002E-2</v>
      </c>
      <c r="I2922" s="6" t="s">
        <v>964</v>
      </c>
      <c r="J2922" s="6">
        <v>3.4707365699999999E-2</v>
      </c>
      <c r="K2922" s="6" t="s">
        <v>964</v>
      </c>
      <c r="L2922" s="1" t="s">
        <v>113</v>
      </c>
      <c r="M2922" s="1" t="s">
        <v>27</v>
      </c>
      <c r="N2922" s="1" t="s">
        <v>11</v>
      </c>
      <c r="O2922" s="1" t="s">
        <v>114</v>
      </c>
      <c r="P2922" s="1" t="s">
        <v>106</v>
      </c>
      <c r="Q2922" s="1" t="s">
        <v>115</v>
      </c>
      <c r="R2922" s="1" t="s">
        <v>20</v>
      </c>
    </row>
    <row r="2923" spans="1:18" hidden="1" x14ac:dyDescent="0.3">
      <c r="A2923" s="1" t="s">
        <v>811</v>
      </c>
      <c r="B2923" s="1">
        <v>51013</v>
      </c>
      <c r="C2923" s="1" t="s">
        <v>10</v>
      </c>
      <c r="D2923" s="6">
        <v>0.2129539023</v>
      </c>
      <c r="E2923" s="6" t="s">
        <v>963</v>
      </c>
      <c r="F2923" s="6" t="s">
        <v>963</v>
      </c>
      <c r="G2923" s="6" t="s">
        <v>963</v>
      </c>
      <c r="H2923" s="6">
        <v>9.1000715300000007E-2</v>
      </c>
      <c r="I2923" s="6" t="s">
        <v>964</v>
      </c>
      <c r="J2923" s="6">
        <v>5.9820838899999999E-2</v>
      </c>
      <c r="K2923" s="6" t="s">
        <v>964</v>
      </c>
      <c r="L2923" s="1" t="s">
        <v>113</v>
      </c>
      <c r="M2923" s="1" t="s">
        <v>27</v>
      </c>
      <c r="N2923" s="1" t="s">
        <v>11</v>
      </c>
      <c r="O2923" s="1" t="s">
        <v>114</v>
      </c>
      <c r="P2923" s="1" t="s">
        <v>106</v>
      </c>
      <c r="Q2923" s="1" t="s">
        <v>115</v>
      </c>
      <c r="R2923" s="1" t="s">
        <v>20</v>
      </c>
    </row>
    <row r="2924" spans="1:18" hidden="1" x14ac:dyDescent="0.3">
      <c r="A2924" s="1" t="s">
        <v>497</v>
      </c>
      <c r="B2924" s="1">
        <v>24021</v>
      </c>
      <c r="C2924" s="1" t="s">
        <v>12</v>
      </c>
      <c r="D2924" s="6">
        <v>0.26396010520000002</v>
      </c>
      <c r="E2924" s="6" t="s">
        <v>963</v>
      </c>
      <c r="F2924" s="6" t="s">
        <v>963</v>
      </c>
      <c r="G2924" s="6" t="s">
        <v>963</v>
      </c>
      <c r="H2924" s="6">
        <v>8.4898356999999994E-2</v>
      </c>
      <c r="I2924" s="6" t="s">
        <v>964</v>
      </c>
      <c r="J2924" s="6">
        <v>4.3860336E-2</v>
      </c>
      <c r="K2924" s="6" t="s">
        <v>964</v>
      </c>
      <c r="L2924" s="1" t="s">
        <v>113</v>
      </c>
      <c r="M2924" s="1" t="s">
        <v>27</v>
      </c>
      <c r="N2924" s="1" t="s">
        <v>11</v>
      </c>
      <c r="O2924" s="1" t="s">
        <v>114</v>
      </c>
      <c r="P2924" s="1" t="s">
        <v>106</v>
      </c>
      <c r="Q2924" s="1" t="s">
        <v>115</v>
      </c>
      <c r="R2924" s="1" t="s">
        <v>20</v>
      </c>
    </row>
    <row r="2925" spans="1:18" hidden="1" x14ac:dyDescent="0.3">
      <c r="A2925" s="1" t="s">
        <v>811</v>
      </c>
      <c r="B2925" s="1">
        <v>51153</v>
      </c>
      <c r="C2925" s="1" t="s">
        <v>12</v>
      </c>
      <c r="D2925" s="6">
        <v>0.28296772469999998</v>
      </c>
      <c r="E2925" s="6" t="s">
        <v>963</v>
      </c>
      <c r="F2925" s="6" t="s">
        <v>963</v>
      </c>
      <c r="G2925" s="6" t="s">
        <v>963</v>
      </c>
      <c r="H2925" s="6">
        <v>9.0653199099999998E-2</v>
      </c>
      <c r="I2925" s="6" t="s">
        <v>964</v>
      </c>
      <c r="J2925" s="6">
        <v>4.6717161899999998E-2</v>
      </c>
      <c r="K2925" s="6" t="s">
        <v>964</v>
      </c>
      <c r="L2925" s="1" t="s">
        <v>113</v>
      </c>
      <c r="M2925" s="1" t="s">
        <v>27</v>
      </c>
      <c r="N2925" s="1" t="s">
        <v>11</v>
      </c>
      <c r="O2925" s="1" t="s">
        <v>114</v>
      </c>
      <c r="P2925" s="1" t="s">
        <v>106</v>
      </c>
      <c r="Q2925" s="1" t="s">
        <v>115</v>
      </c>
      <c r="R2925" s="1" t="s">
        <v>20</v>
      </c>
    </row>
    <row r="2926" spans="1:18" hidden="1" x14ac:dyDescent="0.3">
      <c r="A2926" s="1" t="s">
        <v>811</v>
      </c>
      <c r="B2926" s="1">
        <v>51683</v>
      </c>
      <c r="C2926" s="1" t="s">
        <v>10</v>
      </c>
      <c r="D2926" s="6">
        <v>0.32440958860000002</v>
      </c>
      <c r="E2926" s="6" t="s">
        <v>963</v>
      </c>
      <c r="F2926" s="6" t="s">
        <v>963</v>
      </c>
      <c r="G2926" s="6" t="s">
        <v>963</v>
      </c>
      <c r="H2926" s="6">
        <v>0.13862849690000001</v>
      </c>
      <c r="I2926" s="6" t="s">
        <v>964</v>
      </c>
      <c r="J2926" s="6">
        <v>9.1129740700000003E-2</v>
      </c>
      <c r="K2926" s="6" t="s">
        <v>964</v>
      </c>
      <c r="L2926" s="1" t="s">
        <v>113</v>
      </c>
      <c r="M2926" s="1" t="s">
        <v>27</v>
      </c>
      <c r="N2926" s="1" t="s">
        <v>11</v>
      </c>
      <c r="O2926" s="1" t="s">
        <v>114</v>
      </c>
      <c r="P2926" s="1" t="s">
        <v>106</v>
      </c>
      <c r="Q2926" s="1" t="s">
        <v>115</v>
      </c>
      <c r="R2926" s="1" t="s">
        <v>20</v>
      </c>
    </row>
    <row r="2927" spans="1:18" hidden="1" x14ac:dyDescent="0.3">
      <c r="A2927" s="1" t="s">
        <v>9</v>
      </c>
      <c r="B2927" s="1">
        <v>11001</v>
      </c>
      <c r="C2927" s="1" t="s">
        <v>10</v>
      </c>
      <c r="D2927" s="6">
        <v>0.54035006590000001</v>
      </c>
      <c r="E2927" s="6" t="s">
        <v>963</v>
      </c>
      <c r="F2927" s="6" t="s">
        <v>963</v>
      </c>
      <c r="G2927" s="6" t="s">
        <v>963</v>
      </c>
      <c r="H2927" s="6">
        <v>0.22294794449999999</v>
      </c>
      <c r="I2927" s="6" t="s">
        <v>964</v>
      </c>
      <c r="J2927" s="6">
        <v>0.14196983569999999</v>
      </c>
      <c r="K2927" s="6" t="s">
        <v>964</v>
      </c>
      <c r="L2927" s="1" t="s">
        <v>113</v>
      </c>
      <c r="M2927" s="1" t="s">
        <v>27</v>
      </c>
      <c r="N2927" s="1" t="s">
        <v>11</v>
      </c>
      <c r="O2927" s="1" t="s">
        <v>114</v>
      </c>
      <c r="P2927" s="1" t="s">
        <v>106</v>
      </c>
      <c r="Q2927" s="1" t="s">
        <v>115</v>
      </c>
      <c r="R2927" s="1" t="s">
        <v>20</v>
      </c>
    </row>
    <row r="2928" spans="1:18" hidden="1" x14ac:dyDescent="0.3">
      <c r="A2928" s="1" t="s">
        <v>811</v>
      </c>
      <c r="B2928" s="1">
        <v>51510</v>
      </c>
      <c r="C2928" s="1" t="s">
        <v>10</v>
      </c>
      <c r="D2928" s="6">
        <v>0.71050515970000006</v>
      </c>
      <c r="E2928" s="6" t="s">
        <v>963</v>
      </c>
      <c r="F2928" s="6" t="s">
        <v>963</v>
      </c>
      <c r="G2928" s="6" t="s">
        <v>963</v>
      </c>
      <c r="H2928" s="6">
        <v>0.30361728910000002</v>
      </c>
      <c r="I2928" s="6" t="s">
        <v>964</v>
      </c>
      <c r="J2928" s="6">
        <v>0.19958769579999999</v>
      </c>
      <c r="K2928" s="6" t="s">
        <v>964</v>
      </c>
      <c r="L2928" s="1" t="s">
        <v>113</v>
      </c>
      <c r="M2928" s="1" t="s">
        <v>27</v>
      </c>
      <c r="N2928" s="1" t="s">
        <v>11</v>
      </c>
      <c r="O2928" s="1" t="s">
        <v>114</v>
      </c>
      <c r="P2928" s="1" t="s">
        <v>106</v>
      </c>
      <c r="Q2928" s="1" t="s">
        <v>115</v>
      </c>
      <c r="R2928" s="1" t="s">
        <v>20</v>
      </c>
    </row>
    <row r="2929" spans="1:18" hidden="1" x14ac:dyDescent="0.3">
      <c r="A2929" s="1" t="s">
        <v>497</v>
      </c>
      <c r="B2929" s="1">
        <v>24033</v>
      </c>
      <c r="C2929" s="1" t="s">
        <v>10</v>
      </c>
      <c r="D2929" s="6">
        <v>0.74273473079999996</v>
      </c>
      <c r="E2929" s="6" t="s">
        <v>963</v>
      </c>
      <c r="F2929" s="6" t="s">
        <v>963</v>
      </c>
      <c r="G2929" s="6" t="s">
        <v>963</v>
      </c>
      <c r="H2929" s="6">
        <v>0.32218804550000002</v>
      </c>
      <c r="I2929" s="6" t="s">
        <v>964</v>
      </c>
      <c r="J2929" s="6">
        <v>0.21480013889999999</v>
      </c>
      <c r="K2929" s="6" t="s">
        <v>964</v>
      </c>
      <c r="L2929" s="1" t="s">
        <v>113</v>
      </c>
      <c r="M2929" s="1" t="s">
        <v>27</v>
      </c>
      <c r="N2929" s="1" t="s">
        <v>11</v>
      </c>
      <c r="O2929" s="1" t="s">
        <v>114</v>
      </c>
      <c r="P2929" s="1" t="s">
        <v>106</v>
      </c>
      <c r="Q2929" s="1" t="s">
        <v>115</v>
      </c>
      <c r="R2929" s="1" t="s">
        <v>20</v>
      </c>
    </row>
    <row r="2930" spans="1:18" hidden="1" x14ac:dyDescent="0.3">
      <c r="A2930" s="1" t="s">
        <v>497</v>
      </c>
      <c r="B2930" s="1">
        <v>24031</v>
      </c>
      <c r="C2930" s="1" t="s">
        <v>10</v>
      </c>
      <c r="D2930" s="6">
        <v>1.1350502189</v>
      </c>
      <c r="E2930" s="6" t="s">
        <v>963</v>
      </c>
      <c r="F2930" s="6" t="s">
        <v>963</v>
      </c>
      <c r="G2930" s="6" t="s">
        <v>963</v>
      </c>
      <c r="H2930" s="6">
        <v>0.49236908750000002</v>
      </c>
      <c r="I2930" s="6" t="s">
        <v>964</v>
      </c>
      <c r="J2930" s="6">
        <v>0.32825891639999999</v>
      </c>
      <c r="K2930" s="6" t="s">
        <v>964</v>
      </c>
      <c r="L2930" s="1" t="s">
        <v>113</v>
      </c>
      <c r="M2930" s="1" t="s">
        <v>27</v>
      </c>
      <c r="N2930" s="1" t="s">
        <v>11</v>
      </c>
      <c r="O2930" s="1" t="s">
        <v>114</v>
      </c>
      <c r="P2930" s="1" t="s">
        <v>106</v>
      </c>
      <c r="Q2930" s="1" t="s">
        <v>115</v>
      </c>
      <c r="R2930" s="1" t="s">
        <v>20</v>
      </c>
    </row>
    <row r="2931" spans="1:18" hidden="1" x14ac:dyDescent="0.3">
      <c r="A2931" s="1" t="s">
        <v>811</v>
      </c>
      <c r="B2931" s="1">
        <v>51059</v>
      </c>
      <c r="C2931" s="1" t="s">
        <v>10</v>
      </c>
      <c r="D2931" s="6">
        <v>1.3790188018</v>
      </c>
      <c r="E2931" s="6" t="s">
        <v>963</v>
      </c>
      <c r="F2931" s="6" t="s">
        <v>963</v>
      </c>
      <c r="G2931" s="6" t="s">
        <v>963</v>
      </c>
      <c r="H2931" s="6">
        <v>0.5892901639</v>
      </c>
      <c r="I2931" s="6" t="s">
        <v>964</v>
      </c>
      <c r="J2931" s="6">
        <v>0.387379588</v>
      </c>
      <c r="K2931" s="6" t="s">
        <v>964</v>
      </c>
      <c r="L2931" s="1" t="s">
        <v>113</v>
      </c>
      <c r="M2931" s="1" t="s">
        <v>27</v>
      </c>
      <c r="N2931" s="1" t="s">
        <v>11</v>
      </c>
      <c r="O2931" s="1" t="s">
        <v>114</v>
      </c>
      <c r="P2931" s="1" t="s">
        <v>106</v>
      </c>
      <c r="Q2931" s="1" t="s">
        <v>115</v>
      </c>
      <c r="R2931" s="1" t="s">
        <v>20</v>
      </c>
    </row>
    <row r="2932" spans="1:18" hidden="1" x14ac:dyDescent="0.3">
      <c r="A2932" s="1" t="s">
        <v>497</v>
      </c>
      <c r="B2932" s="1">
        <v>24021</v>
      </c>
      <c r="C2932" s="1" t="s">
        <v>10</v>
      </c>
      <c r="D2932" s="6">
        <v>1.7432695807</v>
      </c>
      <c r="E2932" s="6" t="s">
        <v>963</v>
      </c>
      <c r="F2932" s="6" t="s">
        <v>963</v>
      </c>
      <c r="G2932" s="6" t="s">
        <v>963</v>
      </c>
      <c r="H2932" s="6">
        <v>0.75620604960000004</v>
      </c>
      <c r="I2932" s="6" t="s">
        <v>964</v>
      </c>
      <c r="J2932" s="6">
        <v>0.50415706360000001</v>
      </c>
      <c r="K2932" s="6" t="s">
        <v>964</v>
      </c>
      <c r="L2932" s="1" t="s">
        <v>113</v>
      </c>
      <c r="M2932" s="1" t="s">
        <v>27</v>
      </c>
      <c r="N2932" s="1" t="s">
        <v>11</v>
      </c>
      <c r="O2932" s="1" t="s">
        <v>114</v>
      </c>
      <c r="P2932" s="1" t="s">
        <v>106</v>
      </c>
      <c r="Q2932" s="1" t="s">
        <v>115</v>
      </c>
      <c r="R2932" s="1" t="s">
        <v>20</v>
      </c>
    </row>
    <row r="2933" spans="1:18" hidden="1" x14ac:dyDescent="0.3">
      <c r="A2933" s="1" t="s">
        <v>811</v>
      </c>
      <c r="B2933" s="1">
        <v>51153</v>
      </c>
      <c r="C2933" s="1" t="s">
        <v>10</v>
      </c>
      <c r="D2933" s="6">
        <v>1.8562004625999999</v>
      </c>
      <c r="E2933" s="6" t="s">
        <v>963</v>
      </c>
      <c r="F2933" s="6" t="s">
        <v>963</v>
      </c>
      <c r="G2933" s="6" t="s">
        <v>963</v>
      </c>
      <c r="H2933" s="6">
        <v>0.79320252049999995</v>
      </c>
      <c r="I2933" s="6" t="s">
        <v>964</v>
      </c>
      <c r="J2933" s="6">
        <v>0.52142467150000005</v>
      </c>
      <c r="K2933" s="6" t="s">
        <v>964</v>
      </c>
      <c r="L2933" s="1" t="s">
        <v>113</v>
      </c>
      <c r="M2933" s="1" t="s">
        <v>27</v>
      </c>
      <c r="N2933" s="1" t="s">
        <v>11</v>
      </c>
      <c r="O2933" s="1" t="s">
        <v>114</v>
      </c>
      <c r="P2933" s="1" t="s">
        <v>106</v>
      </c>
      <c r="Q2933" s="1" t="s">
        <v>115</v>
      </c>
      <c r="R2933" s="1" t="s">
        <v>20</v>
      </c>
    </row>
    <row r="2934" spans="1:18" hidden="1" x14ac:dyDescent="0.3">
      <c r="A2934" s="1" t="s">
        <v>497</v>
      </c>
      <c r="B2934" s="1">
        <v>24017</v>
      </c>
      <c r="C2934" s="1" t="s">
        <v>10</v>
      </c>
      <c r="D2934" s="6">
        <v>3.8852130000000001E-4</v>
      </c>
      <c r="E2934" s="6" t="s">
        <v>963</v>
      </c>
      <c r="F2934" s="6" t="s">
        <v>963</v>
      </c>
      <c r="G2934" s="6" t="s">
        <v>963</v>
      </c>
      <c r="H2934" s="6">
        <v>4.1008679999999999E-4</v>
      </c>
      <c r="I2934" s="6" t="s">
        <v>964</v>
      </c>
      <c r="J2934" s="6">
        <v>4.2628080000000002E-4</v>
      </c>
      <c r="K2934" s="6" t="s">
        <v>964</v>
      </c>
      <c r="L2934" s="1" t="s">
        <v>116</v>
      </c>
      <c r="M2934" s="1" t="s">
        <v>46</v>
      </c>
      <c r="N2934" s="1" t="s">
        <v>11</v>
      </c>
      <c r="O2934" s="1" t="s">
        <v>114</v>
      </c>
      <c r="P2934" s="1" t="s">
        <v>117</v>
      </c>
      <c r="Q2934" s="1" t="s">
        <v>115</v>
      </c>
      <c r="R2934" s="1" t="s">
        <v>20</v>
      </c>
    </row>
    <row r="2935" spans="1:18" hidden="1" x14ac:dyDescent="0.3">
      <c r="A2935" s="1" t="s">
        <v>497</v>
      </c>
      <c r="B2935" s="1">
        <v>24017</v>
      </c>
      <c r="C2935" s="1" t="s">
        <v>12</v>
      </c>
      <c r="D2935" s="6">
        <v>1.0260282000000001E-3</v>
      </c>
      <c r="E2935" s="6" t="s">
        <v>963</v>
      </c>
      <c r="F2935" s="6" t="s">
        <v>963</v>
      </c>
      <c r="G2935" s="6" t="s">
        <v>963</v>
      </c>
      <c r="H2935" s="6">
        <v>1.0949288000000001E-3</v>
      </c>
      <c r="I2935" s="6" t="s">
        <v>964</v>
      </c>
      <c r="J2935" s="6">
        <v>1.1380364E-3</v>
      </c>
      <c r="K2935" s="6" t="s">
        <v>964</v>
      </c>
      <c r="L2935" s="1" t="s">
        <v>116</v>
      </c>
      <c r="M2935" s="1" t="s">
        <v>46</v>
      </c>
      <c r="N2935" s="1" t="s">
        <v>11</v>
      </c>
      <c r="O2935" s="1" t="s">
        <v>114</v>
      </c>
      <c r="P2935" s="1" t="s">
        <v>117</v>
      </c>
      <c r="Q2935" s="1" t="s">
        <v>115</v>
      </c>
      <c r="R2935" s="1" t="s">
        <v>20</v>
      </c>
    </row>
    <row r="2936" spans="1:18" hidden="1" x14ac:dyDescent="0.3">
      <c r="A2936" s="1" t="s">
        <v>811</v>
      </c>
      <c r="B2936" s="1">
        <v>51685</v>
      </c>
      <c r="C2936" s="1" t="s">
        <v>10</v>
      </c>
      <c r="D2936" s="6">
        <v>3.9292028999999996E-3</v>
      </c>
      <c r="E2936" s="6" t="s">
        <v>963</v>
      </c>
      <c r="F2936" s="6" t="s">
        <v>963</v>
      </c>
      <c r="G2936" s="6" t="s">
        <v>963</v>
      </c>
      <c r="H2936" s="6">
        <v>4.1503887999999999E-3</v>
      </c>
      <c r="I2936" s="6" t="s">
        <v>964</v>
      </c>
      <c r="J2936" s="6">
        <v>4.3143254000000001E-3</v>
      </c>
      <c r="K2936" s="6" t="s">
        <v>964</v>
      </c>
      <c r="L2936" s="1" t="s">
        <v>116</v>
      </c>
      <c r="M2936" s="1" t="s">
        <v>46</v>
      </c>
      <c r="N2936" s="1" t="s">
        <v>11</v>
      </c>
      <c r="O2936" s="1" t="s">
        <v>114</v>
      </c>
      <c r="P2936" s="1" t="s">
        <v>117</v>
      </c>
      <c r="Q2936" s="1" t="s">
        <v>115</v>
      </c>
      <c r="R2936" s="1" t="s">
        <v>20</v>
      </c>
    </row>
    <row r="2937" spans="1:18" hidden="1" x14ac:dyDescent="0.3">
      <c r="A2937" s="1" t="s">
        <v>811</v>
      </c>
      <c r="B2937" s="1">
        <v>51013</v>
      </c>
      <c r="C2937" s="1" t="s">
        <v>10</v>
      </c>
      <c r="D2937" s="6">
        <v>4.9970976999999996E-3</v>
      </c>
      <c r="E2937" s="6" t="s">
        <v>963</v>
      </c>
      <c r="F2937" s="6" t="s">
        <v>963</v>
      </c>
      <c r="G2937" s="6" t="s">
        <v>963</v>
      </c>
      <c r="H2937" s="6">
        <v>5.2783962000000004E-3</v>
      </c>
      <c r="I2937" s="6" t="s">
        <v>964</v>
      </c>
      <c r="J2937" s="6">
        <v>5.4868940999999996E-3</v>
      </c>
      <c r="K2937" s="6" t="s">
        <v>964</v>
      </c>
      <c r="L2937" s="1" t="s">
        <v>116</v>
      </c>
      <c r="M2937" s="1" t="s">
        <v>46</v>
      </c>
      <c r="N2937" s="1" t="s">
        <v>11</v>
      </c>
      <c r="O2937" s="1" t="s">
        <v>114</v>
      </c>
      <c r="P2937" s="1" t="s">
        <v>117</v>
      </c>
      <c r="Q2937" s="1" t="s">
        <v>115</v>
      </c>
      <c r="R2937" s="1" t="s">
        <v>20</v>
      </c>
    </row>
    <row r="2938" spans="1:18" hidden="1" x14ac:dyDescent="0.3">
      <c r="A2938" s="1" t="s">
        <v>811</v>
      </c>
      <c r="B2938" s="1">
        <v>51683</v>
      </c>
      <c r="C2938" s="1" t="s">
        <v>10</v>
      </c>
      <c r="D2938" s="6">
        <v>7.6436537999999997E-3</v>
      </c>
      <c r="E2938" s="6" t="s">
        <v>963</v>
      </c>
      <c r="F2938" s="6" t="s">
        <v>963</v>
      </c>
      <c r="G2938" s="6" t="s">
        <v>963</v>
      </c>
      <c r="H2938" s="6">
        <v>8.0739431999999993E-3</v>
      </c>
      <c r="I2938" s="6" t="s">
        <v>964</v>
      </c>
      <c r="J2938" s="6">
        <v>8.3928575999999994E-3</v>
      </c>
      <c r="K2938" s="6" t="s">
        <v>964</v>
      </c>
      <c r="L2938" s="1" t="s">
        <v>116</v>
      </c>
      <c r="M2938" s="1" t="s">
        <v>46</v>
      </c>
      <c r="N2938" s="1" t="s">
        <v>11</v>
      </c>
      <c r="O2938" s="1" t="s">
        <v>114</v>
      </c>
      <c r="P2938" s="1" t="s">
        <v>117</v>
      </c>
      <c r="Q2938" s="1" t="s">
        <v>115</v>
      </c>
      <c r="R2938" s="1" t="s">
        <v>20</v>
      </c>
    </row>
    <row r="2939" spans="1:18" hidden="1" x14ac:dyDescent="0.3">
      <c r="A2939" s="1" t="s">
        <v>811</v>
      </c>
      <c r="B2939" s="1">
        <v>51685</v>
      </c>
      <c r="C2939" s="1" t="s">
        <v>12</v>
      </c>
      <c r="D2939" s="6">
        <v>1.0408694899999999E-2</v>
      </c>
      <c r="E2939" s="6" t="s">
        <v>963</v>
      </c>
      <c r="F2939" s="6" t="s">
        <v>963</v>
      </c>
      <c r="G2939" s="6" t="s">
        <v>963</v>
      </c>
      <c r="H2939" s="6">
        <v>1.11092372E-2</v>
      </c>
      <c r="I2939" s="6" t="s">
        <v>964</v>
      </c>
      <c r="J2939" s="6">
        <v>1.15467044E-2</v>
      </c>
      <c r="K2939" s="6" t="s">
        <v>964</v>
      </c>
      <c r="L2939" s="1" t="s">
        <v>116</v>
      </c>
      <c r="M2939" s="1" t="s">
        <v>46</v>
      </c>
      <c r="N2939" s="1" t="s">
        <v>11</v>
      </c>
      <c r="O2939" s="1" t="s">
        <v>114</v>
      </c>
      <c r="P2939" s="1" t="s">
        <v>117</v>
      </c>
      <c r="Q2939" s="1" t="s">
        <v>115</v>
      </c>
      <c r="R2939" s="1" t="s">
        <v>20</v>
      </c>
    </row>
    <row r="2940" spans="1:18" hidden="1" x14ac:dyDescent="0.3">
      <c r="A2940" s="1" t="s">
        <v>811</v>
      </c>
      <c r="B2940" s="1">
        <v>51013</v>
      </c>
      <c r="C2940" s="1" t="s">
        <v>12</v>
      </c>
      <c r="D2940" s="6">
        <v>1.3222487200000001E-2</v>
      </c>
      <c r="E2940" s="6" t="s">
        <v>963</v>
      </c>
      <c r="F2940" s="6" t="s">
        <v>963</v>
      </c>
      <c r="G2940" s="6" t="s">
        <v>963</v>
      </c>
      <c r="H2940" s="6">
        <v>1.4112623100000001E-2</v>
      </c>
      <c r="I2940" s="6" t="s">
        <v>964</v>
      </c>
      <c r="J2940" s="6">
        <v>1.4668310299999999E-2</v>
      </c>
      <c r="K2940" s="6" t="s">
        <v>964</v>
      </c>
      <c r="L2940" s="1" t="s">
        <v>116</v>
      </c>
      <c r="M2940" s="1" t="s">
        <v>46</v>
      </c>
      <c r="N2940" s="1" t="s">
        <v>11</v>
      </c>
      <c r="O2940" s="1" t="s">
        <v>114</v>
      </c>
      <c r="P2940" s="1" t="s">
        <v>117</v>
      </c>
      <c r="Q2940" s="1" t="s">
        <v>115</v>
      </c>
      <c r="R2940" s="1" t="s">
        <v>20</v>
      </c>
    </row>
    <row r="2941" spans="1:18" hidden="1" x14ac:dyDescent="0.3">
      <c r="A2941" s="1" t="s">
        <v>9</v>
      </c>
      <c r="B2941" s="1">
        <v>11001</v>
      </c>
      <c r="C2941" s="1" t="s">
        <v>10</v>
      </c>
      <c r="D2941" s="6">
        <v>1.4575684300000001E-2</v>
      </c>
      <c r="E2941" s="6" t="s">
        <v>963</v>
      </c>
      <c r="F2941" s="6" t="s">
        <v>963</v>
      </c>
      <c r="G2941" s="6" t="s">
        <v>963</v>
      </c>
      <c r="H2941" s="6">
        <v>1.5572397199999999E-2</v>
      </c>
      <c r="I2941" s="6" t="s">
        <v>964</v>
      </c>
      <c r="J2941" s="6">
        <v>1.6190121799999999E-2</v>
      </c>
      <c r="K2941" s="6" t="s">
        <v>964</v>
      </c>
      <c r="L2941" s="1" t="s">
        <v>116</v>
      </c>
      <c r="M2941" s="1" t="s">
        <v>46</v>
      </c>
      <c r="N2941" s="1" t="s">
        <v>11</v>
      </c>
      <c r="O2941" s="1" t="s">
        <v>114</v>
      </c>
      <c r="P2941" s="1" t="s">
        <v>117</v>
      </c>
      <c r="Q2941" s="1" t="s">
        <v>115</v>
      </c>
      <c r="R2941" s="1" t="s">
        <v>20</v>
      </c>
    </row>
    <row r="2942" spans="1:18" hidden="1" x14ac:dyDescent="0.3">
      <c r="A2942" s="1" t="s">
        <v>811</v>
      </c>
      <c r="B2942" s="1">
        <v>51510</v>
      </c>
      <c r="C2942" s="1" t="s">
        <v>10</v>
      </c>
      <c r="D2942" s="6">
        <v>1.6664880600000001E-2</v>
      </c>
      <c r="E2942" s="6" t="s">
        <v>963</v>
      </c>
      <c r="F2942" s="6" t="s">
        <v>963</v>
      </c>
      <c r="G2942" s="6" t="s">
        <v>963</v>
      </c>
      <c r="H2942" s="6">
        <v>1.76030062E-2</v>
      </c>
      <c r="I2942" s="6" t="s">
        <v>964</v>
      </c>
      <c r="J2942" s="6">
        <v>1.8298304099999999E-2</v>
      </c>
      <c r="K2942" s="6" t="s">
        <v>964</v>
      </c>
      <c r="L2942" s="1" t="s">
        <v>116</v>
      </c>
      <c r="M2942" s="1" t="s">
        <v>46</v>
      </c>
      <c r="N2942" s="1" t="s">
        <v>11</v>
      </c>
      <c r="O2942" s="1" t="s">
        <v>114</v>
      </c>
      <c r="P2942" s="1" t="s">
        <v>117</v>
      </c>
      <c r="Q2942" s="1" t="s">
        <v>115</v>
      </c>
      <c r="R2942" s="1" t="s">
        <v>20</v>
      </c>
    </row>
    <row r="2943" spans="1:18" hidden="1" x14ac:dyDescent="0.3">
      <c r="A2943" s="1" t="s">
        <v>497</v>
      </c>
      <c r="B2943" s="1">
        <v>24033</v>
      </c>
      <c r="C2943" s="1" t="s">
        <v>10</v>
      </c>
      <c r="D2943" s="6">
        <v>1.6915372099999999E-2</v>
      </c>
      <c r="E2943" s="6" t="s">
        <v>963</v>
      </c>
      <c r="F2943" s="6" t="s">
        <v>963</v>
      </c>
      <c r="G2943" s="6" t="s">
        <v>963</v>
      </c>
      <c r="H2943" s="6">
        <v>1.78542652E-2</v>
      </c>
      <c r="I2943" s="6" t="s">
        <v>964</v>
      </c>
      <c r="J2943" s="6">
        <v>1.8559334800000001E-2</v>
      </c>
      <c r="K2943" s="6" t="s">
        <v>964</v>
      </c>
      <c r="L2943" s="1" t="s">
        <v>116</v>
      </c>
      <c r="M2943" s="1" t="s">
        <v>46</v>
      </c>
      <c r="N2943" s="1" t="s">
        <v>11</v>
      </c>
      <c r="O2943" s="1" t="s">
        <v>114</v>
      </c>
      <c r="P2943" s="1" t="s">
        <v>117</v>
      </c>
      <c r="Q2943" s="1" t="s">
        <v>115</v>
      </c>
      <c r="R2943" s="1" t="s">
        <v>20</v>
      </c>
    </row>
    <row r="2944" spans="1:18" hidden="1" x14ac:dyDescent="0.3">
      <c r="A2944" s="1" t="s">
        <v>811</v>
      </c>
      <c r="B2944" s="1">
        <v>51683</v>
      </c>
      <c r="C2944" s="1" t="s">
        <v>12</v>
      </c>
      <c r="D2944" s="6">
        <v>2.02319093E-2</v>
      </c>
      <c r="E2944" s="6" t="s">
        <v>963</v>
      </c>
      <c r="F2944" s="6" t="s">
        <v>963</v>
      </c>
      <c r="G2944" s="6" t="s">
        <v>963</v>
      </c>
      <c r="H2944" s="6">
        <v>2.15935773E-2</v>
      </c>
      <c r="I2944" s="6" t="s">
        <v>964</v>
      </c>
      <c r="J2944" s="6">
        <v>2.2443901499999998E-2</v>
      </c>
      <c r="K2944" s="6" t="s">
        <v>964</v>
      </c>
      <c r="L2944" s="1" t="s">
        <v>116</v>
      </c>
      <c r="M2944" s="1" t="s">
        <v>46</v>
      </c>
      <c r="N2944" s="1" t="s">
        <v>11</v>
      </c>
      <c r="O2944" s="1" t="s">
        <v>114</v>
      </c>
      <c r="P2944" s="1" t="s">
        <v>117</v>
      </c>
      <c r="Q2944" s="1" t="s">
        <v>115</v>
      </c>
      <c r="R2944" s="1" t="s">
        <v>20</v>
      </c>
    </row>
    <row r="2945" spans="1:18" hidden="1" x14ac:dyDescent="0.3">
      <c r="A2945" s="1" t="s">
        <v>497</v>
      </c>
      <c r="B2945" s="1">
        <v>24031</v>
      </c>
      <c r="C2945" s="1" t="s">
        <v>10</v>
      </c>
      <c r="D2945" s="6">
        <v>2.6184643300000001E-2</v>
      </c>
      <c r="E2945" s="6" t="s">
        <v>963</v>
      </c>
      <c r="F2945" s="6" t="s">
        <v>963</v>
      </c>
      <c r="G2945" s="6" t="s">
        <v>963</v>
      </c>
      <c r="H2945" s="6">
        <v>2.7638033900000001E-2</v>
      </c>
      <c r="I2945" s="6" t="s">
        <v>964</v>
      </c>
      <c r="J2945" s="6">
        <v>2.8729477900000001E-2</v>
      </c>
      <c r="K2945" s="6" t="s">
        <v>964</v>
      </c>
      <c r="L2945" s="1" t="s">
        <v>116</v>
      </c>
      <c r="M2945" s="1" t="s">
        <v>46</v>
      </c>
      <c r="N2945" s="1" t="s">
        <v>11</v>
      </c>
      <c r="O2945" s="1" t="s">
        <v>114</v>
      </c>
      <c r="P2945" s="1" t="s">
        <v>117</v>
      </c>
      <c r="Q2945" s="1" t="s">
        <v>115</v>
      </c>
      <c r="R2945" s="1" t="s">
        <v>20</v>
      </c>
    </row>
    <row r="2946" spans="1:18" hidden="1" x14ac:dyDescent="0.3">
      <c r="A2946" s="1" t="s">
        <v>811</v>
      </c>
      <c r="B2946" s="1">
        <v>51059</v>
      </c>
      <c r="C2946" s="1" t="s">
        <v>10</v>
      </c>
      <c r="D2946" s="6">
        <v>3.2454084100000002E-2</v>
      </c>
      <c r="E2946" s="6" t="s">
        <v>963</v>
      </c>
      <c r="F2946" s="6" t="s">
        <v>963</v>
      </c>
      <c r="G2946" s="6" t="s">
        <v>963</v>
      </c>
      <c r="H2946" s="6">
        <v>3.4281018699999999E-2</v>
      </c>
      <c r="I2946" s="6" t="s">
        <v>964</v>
      </c>
      <c r="J2946" s="6">
        <v>3.5635071900000002E-2</v>
      </c>
      <c r="K2946" s="6" t="s">
        <v>964</v>
      </c>
      <c r="L2946" s="1" t="s">
        <v>116</v>
      </c>
      <c r="M2946" s="1" t="s">
        <v>46</v>
      </c>
      <c r="N2946" s="1" t="s">
        <v>11</v>
      </c>
      <c r="O2946" s="1" t="s">
        <v>114</v>
      </c>
      <c r="P2946" s="1" t="s">
        <v>117</v>
      </c>
      <c r="Q2946" s="1" t="s">
        <v>115</v>
      </c>
      <c r="R2946" s="1" t="s">
        <v>20</v>
      </c>
    </row>
    <row r="2947" spans="1:18" hidden="1" x14ac:dyDescent="0.3">
      <c r="A2947" s="1" t="s">
        <v>9</v>
      </c>
      <c r="B2947" s="1">
        <v>11001</v>
      </c>
      <c r="C2947" s="1" t="s">
        <v>12</v>
      </c>
      <c r="D2947" s="6">
        <v>3.6994594800000002E-2</v>
      </c>
      <c r="E2947" s="6" t="s">
        <v>963</v>
      </c>
      <c r="F2947" s="6" t="s">
        <v>963</v>
      </c>
      <c r="G2947" s="6" t="s">
        <v>963</v>
      </c>
      <c r="H2947" s="6">
        <v>3.95785242E-2</v>
      </c>
      <c r="I2947" s="6" t="s">
        <v>964</v>
      </c>
      <c r="J2947" s="6">
        <v>4.1137339699999997E-2</v>
      </c>
      <c r="K2947" s="6" t="s">
        <v>964</v>
      </c>
      <c r="L2947" s="1" t="s">
        <v>116</v>
      </c>
      <c r="M2947" s="1" t="s">
        <v>46</v>
      </c>
      <c r="N2947" s="1" t="s">
        <v>11</v>
      </c>
      <c r="O2947" s="1" t="s">
        <v>114</v>
      </c>
      <c r="P2947" s="1" t="s">
        <v>117</v>
      </c>
      <c r="Q2947" s="1" t="s">
        <v>115</v>
      </c>
      <c r="R2947" s="1" t="s">
        <v>20</v>
      </c>
    </row>
    <row r="2948" spans="1:18" hidden="1" x14ac:dyDescent="0.3">
      <c r="A2948" s="1" t="s">
        <v>497</v>
      </c>
      <c r="B2948" s="1">
        <v>24021</v>
      </c>
      <c r="C2948" s="1" t="s">
        <v>10</v>
      </c>
      <c r="D2948" s="6">
        <v>4.07424776E-2</v>
      </c>
      <c r="E2948" s="6" t="s">
        <v>963</v>
      </c>
      <c r="F2948" s="6" t="s">
        <v>963</v>
      </c>
      <c r="G2948" s="6" t="s">
        <v>963</v>
      </c>
      <c r="H2948" s="6">
        <v>4.3003906199999997E-2</v>
      </c>
      <c r="I2948" s="6" t="s">
        <v>964</v>
      </c>
      <c r="J2948" s="6">
        <v>4.4702124900000001E-2</v>
      </c>
      <c r="K2948" s="6" t="s">
        <v>964</v>
      </c>
      <c r="L2948" s="1" t="s">
        <v>116</v>
      </c>
      <c r="M2948" s="1" t="s">
        <v>46</v>
      </c>
      <c r="N2948" s="1" t="s">
        <v>11</v>
      </c>
      <c r="O2948" s="1" t="s">
        <v>114</v>
      </c>
      <c r="P2948" s="1" t="s">
        <v>117</v>
      </c>
      <c r="Q2948" s="1" t="s">
        <v>115</v>
      </c>
      <c r="R2948" s="1" t="s">
        <v>20</v>
      </c>
    </row>
    <row r="2949" spans="1:18" hidden="1" x14ac:dyDescent="0.3">
      <c r="A2949" s="1" t="s">
        <v>811</v>
      </c>
      <c r="B2949" s="1">
        <v>51153</v>
      </c>
      <c r="C2949" s="1" t="s">
        <v>10</v>
      </c>
      <c r="D2949" s="6">
        <v>4.3678522499999997E-2</v>
      </c>
      <c r="E2949" s="6" t="s">
        <v>963</v>
      </c>
      <c r="F2949" s="6" t="s">
        <v>963</v>
      </c>
      <c r="G2949" s="6" t="s">
        <v>963</v>
      </c>
      <c r="H2949" s="6">
        <v>4.61373572E-2</v>
      </c>
      <c r="I2949" s="6" t="s">
        <v>964</v>
      </c>
      <c r="J2949" s="6">
        <v>4.7959701899999999E-2</v>
      </c>
      <c r="K2949" s="6" t="s">
        <v>964</v>
      </c>
      <c r="L2949" s="1" t="s">
        <v>116</v>
      </c>
      <c r="M2949" s="1" t="s">
        <v>46</v>
      </c>
      <c r="N2949" s="1" t="s">
        <v>11</v>
      </c>
      <c r="O2949" s="1" t="s">
        <v>114</v>
      </c>
      <c r="P2949" s="1" t="s">
        <v>117</v>
      </c>
      <c r="Q2949" s="1" t="s">
        <v>115</v>
      </c>
      <c r="R2949" s="1" t="s">
        <v>20</v>
      </c>
    </row>
    <row r="2950" spans="1:18" hidden="1" x14ac:dyDescent="0.3">
      <c r="A2950" s="1" t="s">
        <v>811</v>
      </c>
      <c r="B2950" s="1">
        <v>51510</v>
      </c>
      <c r="C2950" s="1" t="s">
        <v>12</v>
      </c>
      <c r="D2950" s="6">
        <v>4.4116271899999997E-2</v>
      </c>
      <c r="E2950" s="6" t="s">
        <v>963</v>
      </c>
      <c r="F2950" s="6" t="s">
        <v>963</v>
      </c>
      <c r="G2950" s="6" t="s">
        <v>963</v>
      </c>
      <c r="H2950" s="6">
        <v>4.7086164399999998E-2</v>
      </c>
      <c r="I2950" s="6" t="s">
        <v>964</v>
      </c>
      <c r="J2950" s="6">
        <v>4.8940196399999997E-2</v>
      </c>
      <c r="K2950" s="6" t="s">
        <v>964</v>
      </c>
      <c r="L2950" s="1" t="s">
        <v>116</v>
      </c>
      <c r="M2950" s="1" t="s">
        <v>46</v>
      </c>
      <c r="N2950" s="1" t="s">
        <v>11</v>
      </c>
      <c r="O2950" s="1" t="s">
        <v>114</v>
      </c>
      <c r="P2950" s="1" t="s">
        <v>117</v>
      </c>
      <c r="Q2950" s="1" t="s">
        <v>115</v>
      </c>
      <c r="R2950" s="1" t="s">
        <v>20</v>
      </c>
    </row>
    <row r="2951" spans="1:18" hidden="1" x14ac:dyDescent="0.3">
      <c r="A2951" s="1" t="s">
        <v>497</v>
      </c>
      <c r="B2951" s="1">
        <v>24033</v>
      </c>
      <c r="C2951" s="1" t="s">
        <v>12</v>
      </c>
      <c r="D2951" s="6">
        <v>4.4595492299999998E-2</v>
      </c>
      <c r="E2951" s="6" t="s">
        <v>963</v>
      </c>
      <c r="F2951" s="6" t="s">
        <v>963</v>
      </c>
      <c r="G2951" s="6" t="s">
        <v>963</v>
      </c>
      <c r="H2951" s="6">
        <v>4.7589619899999998E-2</v>
      </c>
      <c r="I2951" s="6" t="s">
        <v>964</v>
      </c>
      <c r="J2951" s="6">
        <v>4.94633103E-2</v>
      </c>
      <c r="K2951" s="6" t="s">
        <v>964</v>
      </c>
      <c r="L2951" s="1" t="s">
        <v>116</v>
      </c>
      <c r="M2951" s="1" t="s">
        <v>46</v>
      </c>
      <c r="N2951" s="1" t="s">
        <v>11</v>
      </c>
      <c r="O2951" s="1" t="s">
        <v>114</v>
      </c>
      <c r="P2951" s="1" t="s">
        <v>117</v>
      </c>
      <c r="Q2951" s="1" t="s">
        <v>115</v>
      </c>
      <c r="R2951" s="1" t="s">
        <v>20</v>
      </c>
    </row>
    <row r="2952" spans="1:18" hidden="1" x14ac:dyDescent="0.3">
      <c r="A2952" s="1" t="s">
        <v>497</v>
      </c>
      <c r="B2952" s="1">
        <v>24031</v>
      </c>
      <c r="C2952" s="1" t="s">
        <v>12</v>
      </c>
      <c r="D2952" s="6">
        <v>6.7914687400000007E-2</v>
      </c>
      <c r="E2952" s="6" t="s">
        <v>963</v>
      </c>
      <c r="F2952" s="6" t="s">
        <v>963</v>
      </c>
      <c r="G2952" s="6" t="s">
        <v>963</v>
      </c>
      <c r="H2952" s="6">
        <v>7.2475699099999999E-2</v>
      </c>
      <c r="I2952" s="6" t="s">
        <v>964</v>
      </c>
      <c r="J2952" s="6">
        <v>7.5328863400000001E-2</v>
      </c>
      <c r="K2952" s="6" t="s">
        <v>964</v>
      </c>
      <c r="L2952" s="1" t="s">
        <v>116</v>
      </c>
      <c r="M2952" s="1" t="s">
        <v>46</v>
      </c>
      <c r="N2952" s="1" t="s">
        <v>11</v>
      </c>
      <c r="O2952" s="1" t="s">
        <v>114</v>
      </c>
      <c r="P2952" s="1" t="s">
        <v>117</v>
      </c>
      <c r="Q2952" s="1" t="s">
        <v>115</v>
      </c>
      <c r="R2952" s="1" t="s">
        <v>20</v>
      </c>
    </row>
    <row r="2953" spans="1:18" hidden="1" x14ac:dyDescent="0.3">
      <c r="A2953" s="1" t="s">
        <v>811</v>
      </c>
      <c r="B2953" s="1">
        <v>51059</v>
      </c>
      <c r="C2953" s="1" t="s">
        <v>12</v>
      </c>
      <c r="D2953" s="6">
        <v>8.5449300300000003E-2</v>
      </c>
      <c r="E2953" s="6" t="s">
        <v>963</v>
      </c>
      <c r="F2953" s="6" t="s">
        <v>963</v>
      </c>
      <c r="G2953" s="6" t="s">
        <v>963</v>
      </c>
      <c r="H2953" s="6">
        <v>9.1202485599999994E-2</v>
      </c>
      <c r="I2953" s="6" t="s">
        <v>964</v>
      </c>
      <c r="J2953" s="6">
        <v>9.4793401999999999E-2</v>
      </c>
      <c r="K2953" s="6" t="s">
        <v>964</v>
      </c>
      <c r="L2953" s="1" t="s">
        <v>116</v>
      </c>
      <c r="M2953" s="1" t="s">
        <v>46</v>
      </c>
      <c r="N2953" s="1" t="s">
        <v>11</v>
      </c>
      <c r="O2953" s="1" t="s">
        <v>114</v>
      </c>
      <c r="P2953" s="1" t="s">
        <v>117</v>
      </c>
      <c r="Q2953" s="1" t="s">
        <v>115</v>
      </c>
      <c r="R2953" s="1" t="s">
        <v>20</v>
      </c>
    </row>
    <row r="2954" spans="1:18" hidden="1" x14ac:dyDescent="0.3">
      <c r="A2954" s="1" t="s">
        <v>497</v>
      </c>
      <c r="B2954" s="1">
        <v>24021</v>
      </c>
      <c r="C2954" s="1" t="s">
        <v>12</v>
      </c>
      <c r="D2954" s="6">
        <v>0.1035525096</v>
      </c>
      <c r="E2954" s="6" t="s">
        <v>963</v>
      </c>
      <c r="F2954" s="6" t="s">
        <v>963</v>
      </c>
      <c r="G2954" s="6" t="s">
        <v>963</v>
      </c>
      <c r="H2954" s="6">
        <v>0.1105105651</v>
      </c>
      <c r="I2954" s="6" t="s">
        <v>964</v>
      </c>
      <c r="J2954" s="6">
        <v>0.11486009379999999</v>
      </c>
      <c r="K2954" s="6" t="s">
        <v>964</v>
      </c>
      <c r="L2954" s="1" t="s">
        <v>116</v>
      </c>
      <c r="M2954" s="1" t="s">
        <v>46</v>
      </c>
      <c r="N2954" s="1" t="s">
        <v>11</v>
      </c>
      <c r="O2954" s="1" t="s">
        <v>114</v>
      </c>
      <c r="P2954" s="1" t="s">
        <v>117</v>
      </c>
      <c r="Q2954" s="1" t="s">
        <v>115</v>
      </c>
      <c r="R2954" s="1" t="s">
        <v>20</v>
      </c>
    </row>
    <row r="2955" spans="1:18" hidden="1" x14ac:dyDescent="0.3">
      <c r="A2955" s="1" t="s">
        <v>811</v>
      </c>
      <c r="B2955" s="1">
        <v>51153</v>
      </c>
      <c r="C2955" s="1" t="s">
        <v>12</v>
      </c>
      <c r="D2955" s="6">
        <v>0.1152839455</v>
      </c>
      <c r="E2955" s="6" t="s">
        <v>963</v>
      </c>
      <c r="F2955" s="6" t="s">
        <v>963</v>
      </c>
      <c r="G2955" s="6" t="s">
        <v>963</v>
      </c>
      <c r="H2955" s="6">
        <v>0.1230447201</v>
      </c>
      <c r="I2955" s="6" t="s">
        <v>964</v>
      </c>
      <c r="J2955" s="6">
        <v>0.12788968549999999</v>
      </c>
      <c r="K2955" s="6" t="s">
        <v>964</v>
      </c>
      <c r="L2955" s="1" t="s">
        <v>116</v>
      </c>
      <c r="M2955" s="1" t="s">
        <v>46</v>
      </c>
      <c r="N2955" s="1" t="s">
        <v>11</v>
      </c>
      <c r="O2955" s="1" t="s">
        <v>114</v>
      </c>
      <c r="P2955" s="1" t="s">
        <v>117</v>
      </c>
      <c r="Q2955" s="1" t="s">
        <v>115</v>
      </c>
      <c r="R2955" s="1" t="s">
        <v>20</v>
      </c>
    </row>
    <row r="2956" spans="1:18" hidden="1" x14ac:dyDescent="0.3">
      <c r="A2956" s="1" t="s">
        <v>811</v>
      </c>
      <c r="B2956" s="1">
        <v>51510</v>
      </c>
      <c r="C2956" s="1" t="s">
        <v>10</v>
      </c>
      <c r="D2956" s="6">
        <v>5.6529699999999998E-4</v>
      </c>
      <c r="E2956" s="6" t="s">
        <v>963</v>
      </c>
      <c r="F2956" s="6" t="s">
        <v>963</v>
      </c>
      <c r="G2956" s="6" t="s">
        <v>963</v>
      </c>
      <c r="H2956" s="6">
        <v>4.1106649999999998E-4</v>
      </c>
      <c r="I2956" s="6" t="s">
        <v>964</v>
      </c>
      <c r="J2956" s="6">
        <v>4.2527E-4</v>
      </c>
      <c r="K2956" s="6" t="s">
        <v>964</v>
      </c>
      <c r="L2956" s="1" t="s">
        <v>522</v>
      </c>
      <c r="M2956" s="1" t="s">
        <v>16</v>
      </c>
      <c r="N2956" s="1" t="s">
        <v>11</v>
      </c>
      <c r="O2956" s="1" t="s">
        <v>114</v>
      </c>
      <c r="P2956" s="1" t="s">
        <v>523</v>
      </c>
      <c r="Q2956" s="1" t="s">
        <v>115</v>
      </c>
      <c r="R2956" s="1" t="s">
        <v>20</v>
      </c>
    </row>
    <row r="2957" spans="1:18" hidden="1" x14ac:dyDescent="0.3">
      <c r="A2957" s="1" t="s">
        <v>497</v>
      </c>
      <c r="B2957" s="1">
        <v>24033</v>
      </c>
      <c r="C2957" s="1" t="s">
        <v>10</v>
      </c>
      <c r="D2957" s="6">
        <v>6.0797650000000004E-4</v>
      </c>
      <c r="E2957" s="6" t="s">
        <v>963</v>
      </c>
      <c r="F2957" s="6" t="s">
        <v>963</v>
      </c>
      <c r="G2957" s="6" t="s">
        <v>963</v>
      </c>
      <c r="H2957" s="6">
        <v>4.4210009999999999E-4</v>
      </c>
      <c r="I2957" s="6" t="s">
        <v>964</v>
      </c>
      <c r="J2957" s="6">
        <v>4.5737650000000001E-4</v>
      </c>
      <c r="K2957" s="6" t="s">
        <v>964</v>
      </c>
      <c r="L2957" s="1" t="s">
        <v>522</v>
      </c>
      <c r="M2957" s="1" t="s">
        <v>16</v>
      </c>
      <c r="N2957" s="1" t="s">
        <v>11</v>
      </c>
      <c r="O2957" s="1" t="s">
        <v>114</v>
      </c>
      <c r="P2957" s="1" t="s">
        <v>523</v>
      </c>
      <c r="Q2957" s="1" t="s">
        <v>115</v>
      </c>
      <c r="R2957" s="1" t="s">
        <v>20</v>
      </c>
    </row>
    <row r="2958" spans="1:18" hidden="1" x14ac:dyDescent="0.3">
      <c r="A2958" s="1" t="s">
        <v>497</v>
      </c>
      <c r="B2958" s="1">
        <v>24031</v>
      </c>
      <c r="C2958" s="1" t="s">
        <v>10</v>
      </c>
      <c r="D2958" s="6">
        <v>9.2910979999999996E-4</v>
      </c>
      <c r="E2958" s="6" t="s">
        <v>963</v>
      </c>
      <c r="F2958" s="6" t="s">
        <v>963</v>
      </c>
      <c r="G2958" s="6" t="s">
        <v>963</v>
      </c>
      <c r="H2958" s="6">
        <v>6.7561949999999998E-4</v>
      </c>
      <c r="I2958" s="6" t="s">
        <v>964</v>
      </c>
      <c r="J2958" s="6">
        <v>6.9896339999999996E-4</v>
      </c>
      <c r="K2958" s="6" t="s">
        <v>964</v>
      </c>
      <c r="L2958" s="1" t="s">
        <v>522</v>
      </c>
      <c r="M2958" s="1" t="s">
        <v>16</v>
      </c>
      <c r="N2958" s="1" t="s">
        <v>11</v>
      </c>
      <c r="O2958" s="1" t="s">
        <v>114</v>
      </c>
      <c r="P2958" s="1" t="s">
        <v>523</v>
      </c>
      <c r="Q2958" s="1" t="s">
        <v>115</v>
      </c>
      <c r="R2958" s="1" t="s">
        <v>20</v>
      </c>
    </row>
    <row r="2959" spans="1:18" hidden="1" x14ac:dyDescent="0.3">
      <c r="A2959" s="1" t="s">
        <v>811</v>
      </c>
      <c r="B2959" s="1">
        <v>51059</v>
      </c>
      <c r="C2959" s="1" t="s">
        <v>10</v>
      </c>
      <c r="D2959" s="6">
        <v>1.0971853E-3</v>
      </c>
      <c r="E2959" s="6" t="s">
        <v>963</v>
      </c>
      <c r="F2959" s="6" t="s">
        <v>963</v>
      </c>
      <c r="G2959" s="6" t="s">
        <v>963</v>
      </c>
      <c r="H2959" s="6">
        <v>7.9783809999999997E-4</v>
      </c>
      <c r="I2959" s="6" t="s">
        <v>964</v>
      </c>
      <c r="J2959" s="6">
        <v>8.254057E-4</v>
      </c>
      <c r="K2959" s="6" t="s">
        <v>964</v>
      </c>
      <c r="L2959" s="1" t="s">
        <v>522</v>
      </c>
      <c r="M2959" s="1" t="s">
        <v>16</v>
      </c>
      <c r="N2959" s="1" t="s">
        <v>11</v>
      </c>
      <c r="O2959" s="1" t="s">
        <v>114</v>
      </c>
      <c r="P2959" s="1" t="s">
        <v>523</v>
      </c>
      <c r="Q2959" s="1" t="s">
        <v>115</v>
      </c>
      <c r="R2959" s="1" t="s">
        <v>20</v>
      </c>
    </row>
    <row r="2960" spans="1:18" hidden="1" x14ac:dyDescent="0.3">
      <c r="A2960" s="1" t="s">
        <v>497</v>
      </c>
      <c r="B2960" s="1">
        <v>24021</v>
      </c>
      <c r="C2960" s="1" t="s">
        <v>10</v>
      </c>
      <c r="D2960" s="6">
        <v>1.4269775E-3</v>
      </c>
      <c r="E2960" s="6" t="s">
        <v>963</v>
      </c>
      <c r="F2960" s="6" t="s">
        <v>963</v>
      </c>
      <c r="G2960" s="6" t="s">
        <v>963</v>
      </c>
      <c r="H2960" s="6">
        <v>1.0376532E-3</v>
      </c>
      <c r="I2960" s="6" t="s">
        <v>964</v>
      </c>
      <c r="J2960" s="6">
        <v>1.0735068E-3</v>
      </c>
      <c r="K2960" s="6" t="s">
        <v>964</v>
      </c>
      <c r="L2960" s="1" t="s">
        <v>522</v>
      </c>
      <c r="M2960" s="1" t="s">
        <v>16</v>
      </c>
      <c r="N2960" s="1" t="s">
        <v>11</v>
      </c>
      <c r="O2960" s="1" t="s">
        <v>114</v>
      </c>
      <c r="P2960" s="1" t="s">
        <v>523</v>
      </c>
      <c r="Q2960" s="1" t="s">
        <v>115</v>
      </c>
      <c r="R2960" s="1" t="s">
        <v>20</v>
      </c>
    </row>
    <row r="2961" spans="1:18" hidden="1" x14ac:dyDescent="0.3">
      <c r="A2961" s="1" t="s">
        <v>811</v>
      </c>
      <c r="B2961" s="1">
        <v>51153</v>
      </c>
      <c r="C2961" s="1" t="s">
        <v>10</v>
      </c>
      <c r="D2961" s="6">
        <v>1.4768466E-3</v>
      </c>
      <c r="E2961" s="6" t="s">
        <v>963</v>
      </c>
      <c r="F2961" s="6" t="s">
        <v>963</v>
      </c>
      <c r="G2961" s="6" t="s">
        <v>963</v>
      </c>
      <c r="H2961" s="6">
        <v>1.0739147000000001E-3</v>
      </c>
      <c r="I2961" s="6" t="s">
        <v>964</v>
      </c>
      <c r="J2961" s="6">
        <v>1.1110216E-3</v>
      </c>
      <c r="K2961" s="6" t="s">
        <v>964</v>
      </c>
      <c r="L2961" s="1" t="s">
        <v>522</v>
      </c>
      <c r="M2961" s="1" t="s">
        <v>16</v>
      </c>
      <c r="N2961" s="1" t="s">
        <v>11</v>
      </c>
      <c r="O2961" s="1" t="s">
        <v>114</v>
      </c>
      <c r="P2961" s="1" t="s">
        <v>523</v>
      </c>
      <c r="Q2961" s="1" t="s">
        <v>115</v>
      </c>
      <c r="R2961" s="1" t="s">
        <v>20</v>
      </c>
    </row>
    <row r="2962" spans="1:18" hidden="1" x14ac:dyDescent="0.3">
      <c r="A2962" s="1" t="s">
        <v>811</v>
      </c>
      <c r="B2962" s="1">
        <v>51685</v>
      </c>
      <c r="C2962" s="1" t="s">
        <v>12</v>
      </c>
      <c r="D2962" s="6">
        <v>0.35824450000000002</v>
      </c>
      <c r="E2962" s="6">
        <v>0.35824449999949898</v>
      </c>
      <c r="F2962" s="6">
        <v>9.7561138344089799E-4</v>
      </c>
      <c r="G2962" s="6">
        <v>2.7233115468409492E-3</v>
      </c>
      <c r="H2962" s="6">
        <v>0.44772015684975103</v>
      </c>
      <c r="I2962" s="6">
        <v>1.2192814729023679E-3</v>
      </c>
      <c r="J2962" s="6">
        <v>0.50479388829392402</v>
      </c>
      <c r="K2962" s="6">
        <v>1.3747110247655835E-3</v>
      </c>
      <c r="L2962" s="1" t="s">
        <v>325</v>
      </c>
      <c r="M2962" s="1" t="s">
        <v>326</v>
      </c>
      <c r="N2962" s="1" t="s">
        <v>235</v>
      </c>
      <c r="O2962" s="1" t="s">
        <v>327</v>
      </c>
      <c r="P2962" s="1" t="s">
        <v>328</v>
      </c>
      <c r="Q2962" s="1" t="s">
        <v>329</v>
      </c>
      <c r="R2962" s="1" t="s">
        <v>330</v>
      </c>
    </row>
    <row r="2963" spans="1:18" hidden="1" x14ac:dyDescent="0.3">
      <c r="A2963" s="1" t="s">
        <v>811</v>
      </c>
      <c r="B2963" s="1">
        <v>51610</v>
      </c>
      <c r="C2963" s="1" t="s">
        <v>12</v>
      </c>
      <c r="D2963" s="6">
        <v>0.54961409999999999</v>
      </c>
      <c r="E2963" s="6">
        <v>0.54961409999922906</v>
      </c>
      <c r="F2963" s="6">
        <v>1.4967704248345E-3</v>
      </c>
      <c r="G2963" s="6">
        <v>2.7233115468409553E-3</v>
      </c>
      <c r="H2963" s="6">
        <v>0.59788640505220103</v>
      </c>
      <c r="I2963" s="6">
        <v>1.6282309505778875E-3</v>
      </c>
      <c r="J2963" s="6">
        <v>0.624771229977367</v>
      </c>
      <c r="K2963" s="6">
        <v>1.7014467047313895E-3</v>
      </c>
      <c r="L2963" s="1" t="s">
        <v>325</v>
      </c>
      <c r="M2963" s="1" t="s">
        <v>326</v>
      </c>
      <c r="N2963" s="1" t="s">
        <v>235</v>
      </c>
      <c r="O2963" s="1" t="s">
        <v>327</v>
      </c>
      <c r="P2963" s="1" t="s">
        <v>328</v>
      </c>
      <c r="Q2963" s="1" t="s">
        <v>329</v>
      </c>
      <c r="R2963" s="1" t="s">
        <v>330</v>
      </c>
    </row>
    <row r="2964" spans="1:18" hidden="1" x14ac:dyDescent="0.3">
      <c r="A2964" s="1" t="s">
        <v>497</v>
      </c>
      <c r="B2964" s="1">
        <v>24009</v>
      </c>
      <c r="C2964" s="1" t="s">
        <v>12</v>
      </c>
      <c r="D2964" s="6">
        <v>0.99945550000000005</v>
      </c>
      <c r="E2964" s="6">
        <v>0.99945549999860095</v>
      </c>
      <c r="F2964" s="6">
        <v>2.7218287036998899E-3</v>
      </c>
      <c r="G2964" s="6">
        <v>2.7233115468409549E-3</v>
      </c>
      <c r="H2964" s="6">
        <v>1.15413582615147</v>
      </c>
      <c r="I2964" s="6">
        <v>3.1430714219811231E-3</v>
      </c>
      <c r="J2964" s="6">
        <v>1.2460365063089001</v>
      </c>
      <c r="K2964" s="6">
        <v>3.3933456054163896E-3</v>
      </c>
      <c r="L2964" s="1" t="s">
        <v>325</v>
      </c>
      <c r="M2964" s="1" t="s">
        <v>326</v>
      </c>
      <c r="N2964" s="1" t="s">
        <v>235</v>
      </c>
      <c r="O2964" s="1" t="s">
        <v>327</v>
      </c>
      <c r="P2964" s="1" t="s">
        <v>328</v>
      </c>
      <c r="Q2964" s="1" t="s">
        <v>329</v>
      </c>
      <c r="R2964" s="1" t="s">
        <v>330</v>
      </c>
    </row>
    <row r="2965" spans="1:18" hidden="1" x14ac:dyDescent="0.3">
      <c r="A2965" s="1" t="s">
        <v>811</v>
      </c>
      <c r="B2965" s="1">
        <v>51683</v>
      </c>
      <c r="C2965" s="1" t="s">
        <v>12</v>
      </c>
      <c r="D2965" s="6">
        <v>1.145659</v>
      </c>
      <c r="E2965" s="6">
        <v>1.1456589999983899</v>
      </c>
      <c r="F2965" s="6">
        <v>3.1199863834378999E-3</v>
      </c>
      <c r="G2965" s="6">
        <v>2.7233115468409748E-3</v>
      </c>
      <c r="H2965" s="6">
        <v>1.4050455413202001</v>
      </c>
      <c r="I2965" s="6">
        <v>3.8263767465147288E-3</v>
      </c>
      <c r="J2965" s="6">
        <v>1.5647454485055301</v>
      </c>
      <c r="K2965" s="6">
        <v>4.2612893477819705E-3</v>
      </c>
      <c r="L2965" s="1" t="s">
        <v>325</v>
      </c>
      <c r="M2965" s="1" t="s">
        <v>326</v>
      </c>
      <c r="N2965" s="1" t="s">
        <v>235</v>
      </c>
      <c r="O2965" s="1" t="s">
        <v>327</v>
      </c>
      <c r="P2965" s="1" t="s">
        <v>328</v>
      </c>
      <c r="Q2965" s="1" t="s">
        <v>329</v>
      </c>
      <c r="R2965" s="1" t="s">
        <v>330</v>
      </c>
    </row>
    <row r="2966" spans="1:18" hidden="1" x14ac:dyDescent="0.3">
      <c r="A2966" s="1" t="s">
        <v>811</v>
      </c>
      <c r="B2966" s="1">
        <v>51600</v>
      </c>
      <c r="C2966" s="1" t="s">
        <v>12</v>
      </c>
      <c r="D2966" s="6">
        <v>1.4773590000000001</v>
      </c>
      <c r="E2966" s="6">
        <v>1.47735899999792</v>
      </c>
      <c r="F2966" s="6">
        <v>4.0233088235237698E-3</v>
      </c>
      <c r="G2966" s="6">
        <v>2.7233115468409739E-3</v>
      </c>
      <c r="H2966" s="6">
        <v>1.7266500319089999</v>
      </c>
      <c r="I2966" s="6">
        <v>4.7022059692511152E-3</v>
      </c>
      <c r="J2966" s="6">
        <v>1.87123773918824</v>
      </c>
      <c r="K2966" s="6">
        <v>5.0959633420159332E-3</v>
      </c>
      <c r="L2966" s="1" t="s">
        <v>325</v>
      </c>
      <c r="M2966" s="1" t="s">
        <v>326</v>
      </c>
      <c r="N2966" s="1" t="s">
        <v>235</v>
      </c>
      <c r="O2966" s="1" t="s">
        <v>327</v>
      </c>
      <c r="P2966" s="1" t="s">
        <v>328</v>
      </c>
      <c r="Q2966" s="1" t="s">
        <v>329</v>
      </c>
      <c r="R2966" s="1" t="s">
        <v>330</v>
      </c>
    </row>
    <row r="2967" spans="1:18" hidden="1" x14ac:dyDescent="0.3">
      <c r="A2967" s="1" t="s">
        <v>497</v>
      </c>
      <c r="B2967" s="1">
        <v>24017</v>
      </c>
      <c r="C2967" s="1" t="s">
        <v>12</v>
      </c>
      <c r="D2967" s="6">
        <v>2.0035419999999999</v>
      </c>
      <c r="E2967" s="6">
        <v>2.0035419999971902</v>
      </c>
      <c r="F2967" s="6">
        <v>5.4562690631731799E-3</v>
      </c>
      <c r="G2967" s="6">
        <v>2.7233115468409605E-3</v>
      </c>
      <c r="H2967" s="6">
        <v>2.32924173868436</v>
      </c>
      <c r="I2967" s="6">
        <v>6.3432509223430326E-3</v>
      </c>
      <c r="J2967" s="6">
        <v>2.5242821928594399</v>
      </c>
      <c r="K2967" s="6">
        <v>6.8744068432991332E-3</v>
      </c>
      <c r="L2967" s="1" t="s">
        <v>325</v>
      </c>
      <c r="M2967" s="1" t="s">
        <v>326</v>
      </c>
      <c r="N2967" s="1" t="s">
        <v>235</v>
      </c>
      <c r="O2967" s="1" t="s">
        <v>327</v>
      </c>
      <c r="P2967" s="1" t="s">
        <v>328</v>
      </c>
      <c r="Q2967" s="1" t="s">
        <v>329</v>
      </c>
      <c r="R2967" s="1" t="s">
        <v>330</v>
      </c>
    </row>
    <row r="2968" spans="1:18" hidden="1" x14ac:dyDescent="0.3">
      <c r="A2968" s="1" t="s">
        <v>811</v>
      </c>
      <c r="B2968" s="1">
        <v>51510</v>
      </c>
      <c r="C2968" s="1" t="s">
        <v>12</v>
      </c>
      <c r="D2968" s="6">
        <v>3.5239720000000001</v>
      </c>
      <c r="E2968" s="6">
        <v>3.5239719999950401</v>
      </c>
      <c r="F2968" s="6">
        <v>9.5968736383307898E-3</v>
      </c>
      <c r="G2968" s="6">
        <v>2.7233115468409787E-3</v>
      </c>
      <c r="H2968" s="6">
        <v>3.77915924055926</v>
      </c>
      <c r="I2968" s="6">
        <v>1.0291827997165817E-2</v>
      </c>
      <c r="J2968" s="6">
        <v>3.90650872623756</v>
      </c>
      <c r="K2968" s="6">
        <v>1.0638640321997791E-2</v>
      </c>
      <c r="L2968" s="1" t="s">
        <v>325</v>
      </c>
      <c r="M2968" s="1" t="s">
        <v>326</v>
      </c>
      <c r="N2968" s="1" t="s">
        <v>235</v>
      </c>
      <c r="O2968" s="1" t="s">
        <v>327</v>
      </c>
      <c r="P2968" s="1" t="s">
        <v>328</v>
      </c>
      <c r="Q2968" s="1" t="s">
        <v>329</v>
      </c>
      <c r="R2968" s="1" t="s">
        <v>330</v>
      </c>
    </row>
    <row r="2969" spans="1:18" hidden="1" x14ac:dyDescent="0.3">
      <c r="A2969" s="1" t="s">
        <v>497</v>
      </c>
      <c r="B2969" s="1">
        <v>24021</v>
      </c>
      <c r="C2969" s="1" t="s">
        <v>12</v>
      </c>
      <c r="D2969" s="6">
        <v>4.3197770000000002</v>
      </c>
      <c r="E2969" s="6">
        <v>4.3197769999939597</v>
      </c>
      <c r="F2969" s="6">
        <v>1.17640985838615E-2</v>
      </c>
      <c r="G2969" s="6">
        <v>2.7233115468409479E-3</v>
      </c>
      <c r="H2969" s="6">
        <v>4.96314568202631</v>
      </c>
      <c r="I2969" s="6">
        <v>1.3516191944516042E-2</v>
      </c>
      <c r="J2969" s="6">
        <v>5.3432107423813298</v>
      </c>
      <c r="K2969" s="6">
        <v>1.4551227511931669E-2</v>
      </c>
      <c r="L2969" s="1" t="s">
        <v>325</v>
      </c>
      <c r="M2969" s="1" t="s">
        <v>326</v>
      </c>
      <c r="N2969" s="1" t="s">
        <v>235</v>
      </c>
      <c r="O2969" s="1" t="s">
        <v>327</v>
      </c>
      <c r="P2969" s="1" t="s">
        <v>328</v>
      </c>
      <c r="Q2969" s="1" t="s">
        <v>329</v>
      </c>
      <c r="R2969" s="1" t="s">
        <v>330</v>
      </c>
    </row>
    <row r="2970" spans="1:18" hidden="1" x14ac:dyDescent="0.3">
      <c r="A2970" s="1" t="s">
        <v>811</v>
      </c>
      <c r="B2970" s="1">
        <v>51013</v>
      </c>
      <c r="C2970" s="1" t="s">
        <v>12</v>
      </c>
      <c r="D2970" s="6">
        <v>5.2424419999999996</v>
      </c>
      <c r="E2970" s="6">
        <v>5.2424419999926597</v>
      </c>
      <c r="F2970" s="6">
        <v>1.4276802832224E-2</v>
      </c>
      <c r="G2970" s="6">
        <v>2.7233115468409549E-3</v>
      </c>
      <c r="H2970" s="6">
        <v>5.5479367259012404</v>
      </c>
      <c r="I2970" s="6">
        <v>1.510876014678985E-2</v>
      </c>
      <c r="J2970" s="6">
        <v>5.6864533811150704</v>
      </c>
      <c r="K2970" s="6">
        <v>1.548598415336346E-2</v>
      </c>
      <c r="L2970" s="1" t="s">
        <v>325</v>
      </c>
      <c r="M2970" s="1" t="s">
        <v>326</v>
      </c>
      <c r="N2970" s="1" t="s">
        <v>235</v>
      </c>
      <c r="O2970" s="1" t="s">
        <v>327</v>
      </c>
      <c r="P2970" s="1" t="s">
        <v>328</v>
      </c>
      <c r="Q2970" s="1" t="s">
        <v>329</v>
      </c>
      <c r="R2970" s="1" t="s">
        <v>330</v>
      </c>
    </row>
    <row r="2971" spans="1:18" hidden="1" x14ac:dyDescent="0.3">
      <c r="A2971" s="1" t="s">
        <v>811</v>
      </c>
      <c r="B2971" s="1">
        <v>51107</v>
      </c>
      <c r="C2971" s="1" t="s">
        <v>12</v>
      </c>
      <c r="D2971" s="6">
        <v>6.919562</v>
      </c>
      <c r="E2971" s="6">
        <v>6.9195619999903402</v>
      </c>
      <c r="F2971" s="6">
        <v>1.8844123093655501E-2</v>
      </c>
      <c r="G2971" s="6">
        <v>2.7233115468409427E-3</v>
      </c>
      <c r="H2971" s="6">
        <v>9.2227612198511402</v>
      </c>
      <c r="I2971" s="6">
        <v>2.5116452123777468E-2</v>
      </c>
      <c r="J2971" s="6">
        <v>10.855980806515401</v>
      </c>
      <c r="K2971" s="6">
        <v>2.956421788266704E-2</v>
      </c>
      <c r="L2971" s="1" t="s">
        <v>325</v>
      </c>
      <c r="M2971" s="1" t="s">
        <v>326</v>
      </c>
      <c r="N2971" s="1" t="s">
        <v>235</v>
      </c>
      <c r="O2971" s="1" t="s">
        <v>327</v>
      </c>
      <c r="P2971" s="1" t="s">
        <v>328</v>
      </c>
      <c r="Q2971" s="1" t="s">
        <v>329</v>
      </c>
      <c r="R2971" s="1" t="s">
        <v>330</v>
      </c>
    </row>
    <row r="2972" spans="1:18" hidden="1" x14ac:dyDescent="0.3">
      <c r="A2972" s="1" t="s">
        <v>811</v>
      </c>
      <c r="B2972" s="1">
        <v>51153</v>
      </c>
      <c r="C2972" s="1" t="s">
        <v>12</v>
      </c>
      <c r="D2972" s="6">
        <v>7.2260689999999999</v>
      </c>
      <c r="E2972" s="6">
        <v>7.2260689999898702</v>
      </c>
      <c r="F2972" s="6">
        <v>1.9678837145941899E-2</v>
      </c>
      <c r="G2972" s="6">
        <v>2.7233115468409566E-3</v>
      </c>
      <c r="H2972" s="6">
        <v>8.6523201887151799</v>
      </c>
      <c r="I2972" s="6">
        <v>2.3562963476893174E-2</v>
      </c>
      <c r="J2972" s="6">
        <v>9.5578343329598408</v>
      </c>
      <c r="K2972" s="6">
        <v>2.6028960601742465E-2</v>
      </c>
      <c r="L2972" s="1" t="s">
        <v>325</v>
      </c>
      <c r="M2972" s="1" t="s">
        <v>326</v>
      </c>
      <c r="N2972" s="1" t="s">
        <v>235</v>
      </c>
      <c r="O2972" s="1" t="s">
        <v>327</v>
      </c>
      <c r="P2972" s="1" t="s">
        <v>328</v>
      </c>
      <c r="Q2972" s="1" t="s">
        <v>329</v>
      </c>
      <c r="R2972" s="1" t="s">
        <v>330</v>
      </c>
    </row>
    <row r="2973" spans="1:18" hidden="1" x14ac:dyDescent="0.3">
      <c r="A2973" s="1" t="s">
        <v>497</v>
      </c>
      <c r="B2973" s="1">
        <v>24033</v>
      </c>
      <c r="C2973" s="1" t="s">
        <v>12</v>
      </c>
      <c r="D2973" s="6">
        <v>12.96916</v>
      </c>
      <c r="E2973" s="6">
        <v>12.9691599999817</v>
      </c>
      <c r="F2973" s="6">
        <v>3.5319063180778397E-2</v>
      </c>
      <c r="G2973" s="6">
        <v>2.7233115468409852E-3</v>
      </c>
      <c r="H2973" s="6">
        <v>13.975825763484</v>
      </c>
      <c r="I2973" s="6">
        <v>3.8060527678333705E-2</v>
      </c>
      <c r="J2973" s="6">
        <v>14.484291460274701</v>
      </c>
      <c r="K2973" s="6">
        <v>3.9445238181576366E-2</v>
      </c>
      <c r="L2973" s="1" t="s">
        <v>325</v>
      </c>
      <c r="M2973" s="1" t="s">
        <v>326</v>
      </c>
      <c r="N2973" s="1" t="s">
        <v>235</v>
      </c>
      <c r="O2973" s="1" t="s">
        <v>327</v>
      </c>
      <c r="P2973" s="1" t="s">
        <v>328</v>
      </c>
      <c r="Q2973" s="1" t="s">
        <v>329</v>
      </c>
      <c r="R2973" s="1" t="s">
        <v>330</v>
      </c>
    </row>
    <row r="2974" spans="1:18" hidden="1" x14ac:dyDescent="0.3">
      <c r="A2974" s="1" t="s">
        <v>9</v>
      </c>
      <c r="B2974" s="1">
        <v>11001</v>
      </c>
      <c r="C2974" s="1" t="s">
        <v>12</v>
      </c>
      <c r="D2974" s="6">
        <v>16.76755</v>
      </c>
      <c r="E2974" s="6">
        <v>16.767549999976598</v>
      </c>
      <c r="F2974" s="6">
        <v>4.5663262527169103E-2</v>
      </c>
      <c r="G2974" s="6">
        <v>2.7233115468409418E-3</v>
      </c>
      <c r="H2974" s="6">
        <v>17.8622647005839</v>
      </c>
      <c r="I2974" s="6">
        <v>4.8644511711829493E-2</v>
      </c>
      <c r="J2974" s="6">
        <v>18.374029265730499</v>
      </c>
      <c r="K2974" s="6">
        <v>5.0038206061357261E-2</v>
      </c>
      <c r="L2974" s="1" t="s">
        <v>325</v>
      </c>
      <c r="M2974" s="1" t="s">
        <v>326</v>
      </c>
      <c r="N2974" s="1" t="s">
        <v>235</v>
      </c>
      <c r="O2974" s="1" t="s">
        <v>327</v>
      </c>
      <c r="P2974" s="1" t="s">
        <v>328</v>
      </c>
      <c r="Q2974" s="1" t="s">
        <v>329</v>
      </c>
      <c r="R2974" s="1" t="s">
        <v>330</v>
      </c>
    </row>
    <row r="2975" spans="1:18" hidden="1" x14ac:dyDescent="0.3">
      <c r="A2975" s="1" t="s">
        <v>497</v>
      </c>
      <c r="B2975" s="1">
        <v>24031</v>
      </c>
      <c r="C2975" s="1" t="s">
        <v>12</v>
      </c>
      <c r="D2975" s="6">
        <v>17.685770000000002</v>
      </c>
      <c r="E2975" s="6">
        <v>17.6857699999752</v>
      </c>
      <c r="F2975" s="6">
        <v>4.8163861655705797E-2</v>
      </c>
      <c r="G2975" s="6">
        <v>2.723311546840954E-3</v>
      </c>
      <c r="H2975" s="6">
        <v>19.5767356177446</v>
      </c>
      <c r="I2975" s="6">
        <v>5.3313550157256445E-2</v>
      </c>
      <c r="J2975" s="6">
        <v>20.612150254477299</v>
      </c>
      <c r="K2975" s="6">
        <v>5.6133306793238739E-2</v>
      </c>
      <c r="L2975" s="1" t="s">
        <v>325</v>
      </c>
      <c r="M2975" s="1" t="s">
        <v>326</v>
      </c>
      <c r="N2975" s="1" t="s">
        <v>235</v>
      </c>
      <c r="O2975" s="1" t="s">
        <v>327</v>
      </c>
      <c r="P2975" s="1" t="s">
        <v>328</v>
      </c>
      <c r="Q2975" s="1" t="s">
        <v>329</v>
      </c>
      <c r="R2975" s="1" t="s">
        <v>330</v>
      </c>
    </row>
    <row r="2976" spans="1:18" hidden="1" x14ac:dyDescent="0.3">
      <c r="A2976" s="1" t="s">
        <v>811</v>
      </c>
      <c r="B2976" s="1">
        <v>51059</v>
      </c>
      <c r="C2976" s="1" t="s">
        <v>12</v>
      </c>
      <c r="D2976" s="6">
        <v>21.981179999999998</v>
      </c>
      <c r="E2976" s="6">
        <v>21.9811799999691</v>
      </c>
      <c r="F2976" s="6">
        <v>5.98616013071058E-2</v>
      </c>
      <c r="G2976" s="6">
        <v>2.723311546840977E-3</v>
      </c>
      <c r="H2976" s="6">
        <v>25.9310119166425</v>
      </c>
      <c r="I2976" s="6">
        <v>7.06182241738635E-2</v>
      </c>
      <c r="J2976" s="6">
        <v>28.370376274911699</v>
      </c>
      <c r="K2976" s="6">
        <v>7.7261373297690339E-2</v>
      </c>
      <c r="L2976" s="1" t="s">
        <v>325</v>
      </c>
      <c r="M2976" s="1" t="s">
        <v>326</v>
      </c>
      <c r="N2976" s="1" t="s">
        <v>235</v>
      </c>
      <c r="O2976" s="1" t="s">
        <v>327</v>
      </c>
      <c r="P2976" s="1" t="s">
        <v>328</v>
      </c>
      <c r="Q2976" s="1" t="s">
        <v>329</v>
      </c>
      <c r="R2976" s="1" t="s">
        <v>330</v>
      </c>
    </row>
    <row r="2977" spans="1:18" hidden="1" x14ac:dyDescent="0.3">
      <c r="A2977" s="1" t="s">
        <v>811</v>
      </c>
      <c r="B2977" s="1">
        <v>51685</v>
      </c>
      <c r="C2977" s="1" t="s">
        <v>12</v>
      </c>
      <c r="D2977" s="6">
        <v>1.2754399999999999</v>
      </c>
      <c r="E2977" s="6">
        <v>1.27543999999821</v>
      </c>
      <c r="F2977" s="6">
        <v>3.4734204792979599E-3</v>
      </c>
      <c r="G2977" s="6">
        <v>2.7233115468409605E-3</v>
      </c>
      <c r="H2977" s="6">
        <v>1.5939957120135699</v>
      </c>
      <c r="I2977" s="6">
        <v>4.3409469281415333E-3</v>
      </c>
      <c r="J2977" s="6">
        <v>1.7971924673947599</v>
      </c>
      <c r="K2977" s="6">
        <v>4.8943149983517462E-3</v>
      </c>
      <c r="L2977" s="1" t="s">
        <v>331</v>
      </c>
      <c r="M2977" s="1" t="s">
        <v>326</v>
      </c>
      <c r="N2977" s="1" t="s">
        <v>235</v>
      </c>
      <c r="O2977" s="1" t="s">
        <v>327</v>
      </c>
      <c r="P2977" s="1" t="s">
        <v>328</v>
      </c>
      <c r="Q2977" s="1" t="s">
        <v>332</v>
      </c>
      <c r="R2977" s="1" t="s">
        <v>330</v>
      </c>
    </row>
    <row r="2978" spans="1:18" hidden="1" x14ac:dyDescent="0.3">
      <c r="A2978" s="1" t="s">
        <v>811</v>
      </c>
      <c r="B2978" s="1">
        <v>51610</v>
      </c>
      <c r="C2978" s="1" t="s">
        <v>12</v>
      </c>
      <c r="D2978" s="6">
        <v>2.2821669999999998</v>
      </c>
      <c r="E2978" s="6">
        <v>2.28216699999679</v>
      </c>
      <c r="F2978" s="6">
        <v>6.2150517429106801E-3</v>
      </c>
      <c r="G2978" s="6">
        <v>2.7233115468409726E-3</v>
      </c>
      <c r="H2978" s="6">
        <v>2.48260847630868</v>
      </c>
      <c r="I2978" s="6">
        <v>6.7609163298167014E-3</v>
      </c>
      <c r="J2978" s="6">
        <v>2.5942425487333001</v>
      </c>
      <c r="K2978" s="6">
        <v>7.0649306882715505E-3</v>
      </c>
      <c r="L2978" s="1" t="s">
        <v>331</v>
      </c>
      <c r="M2978" s="1" t="s">
        <v>326</v>
      </c>
      <c r="N2978" s="1" t="s">
        <v>235</v>
      </c>
      <c r="O2978" s="1" t="s">
        <v>327</v>
      </c>
      <c r="P2978" s="1" t="s">
        <v>328</v>
      </c>
      <c r="Q2978" s="1" t="s">
        <v>332</v>
      </c>
      <c r="R2978" s="1" t="s">
        <v>330</v>
      </c>
    </row>
    <row r="2979" spans="1:18" hidden="1" x14ac:dyDescent="0.3">
      <c r="A2979" s="1" t="s">
        <v>497</v>
      </c>
      <c r="B2979" s="1">
        <v>24009</v>
      </c>
      <c r="C2979" s="1" t="s">
        <v>12</v>
      </c>
      <c r="D2979" s="6">
        <v>3.8244530000000001</v>
      </c>
      <c r="E2979" s="6">
        <v>3.8244529999946102</v>
      </c>
      <c r="F2979" s="6">
        <v>1.0415177015235901E-2</v>
      </c>
      <c r="G2979" s="6">
        <v>2.7233115468409674E-3</v>
      </c>
      <c r="H2979" s="6">
        <v>4.4163429214532099</v>
      </c>
      <c r="I2979" s="6">
        <v>1.2027077672802899E-2</v>
      </c>
      <c r="J2979" s="6">
        <v>4.7680042329674404</v>
      </c>
      <c r="K2979" s="6">
        <v>1.298476098302684E-2</v>
      </c>
      <c r="L2979" s="1" t="s">
        <v>331</v>
      </c>
      <c r="M2979" s="1" t="s">
        <v>326</v>
      </c>
      <c r="N2979" s="1" t="s">
        <v>235</v>
      </c>
      <c r="O2979" s="1" t="s">
        <v>327</v>
      </c>
      <c r="P2979" s="1" t="s">
        <v>328</v>
      </c>
      <c r="Q2979" s="1" t="s">
        <v>332</v>
      </c>
      <c r="R2979" s="1" t="s">
        <v>330</v>
      </c>
    </row>
    <row r="2980" spans="1:18" hidden="1" x14ac:dyDescent="0.3">
      <c r="A2980" s="1" t="s">
        <v>811</v>
      </c>
      <c r="B2980" s="1">
        <v>51683</v>
      </c>
      <c r="C2980" s="1" t="s">
        <v>12</v>
      </c>
      <c r="D2980" s="6">
        <v>3.8507310000000001</v>
      </c>
      <c r="E2980" s="6">
        <v>3.8507309999946</v>
      </c>
      <c r="F2980" s="6">
        <v>1.04867401960637E-2</v>
      </c>
      <c r="G2980" s="6">
        <v>2.7233115468409518E-3</v>
      </c>
      <c r="H2980" s="6">
        <v>4.7225679040390602</v>
      </c>
      <c r="I2980" s="6">
        <v>1.2861023703810044E-2</v>
      </c>
      <c r="J2980" s="6">
        <v>5.2593431428279596</v>
      </c>
      <c r="K2980" s="6">
        <v>1.4322829909662164E-2</v>
      </c>
      <c r="L2980" s="1" t="s">
        <v>331</v>
      </c>
      <c r="M2980" s="1" t="s">
        <v>326</v>
      </c>
      <c r="N2980" s="1" t="s">
        <v>235</v>
      </c>
      <c r="O2980" s="1" t="s">
        <v>327</v>
      </c>
      <c r="P2980" s="1" t="s">
        <v>328</v>
      </c>
      <c r="Q2980" s="1" t="s">
        <v>332</v>
      </c>
      <c r="R2980" s="1" t="s">
        <v>330</v>
      </c>
    </row>
    <row r="2981" spans="1:18" hidden="1" x14ac:dyDescent="0.3">
      <c r="A2981" s="1" t="s">
        <v>811</v>
      </c>
      <c r="B2981" s="1">
        <v>51600</v>
      </c>
      <c r="C2981" s="1" t="s">
        <v>12</v>
      </c>
      <c r="D2981" s="6">
        <v>5.3636629999999998</v>
      </c>
      <c r="E2981" s="6">
        <v>5.3636629999924503</v>
      </c>
      <c r="F2981" s="6">
        <v>1.4606925381243099E-2</v>
      </c>
      <c r="G2981" s="6">
        <v>2.7233115468409666E-3</v>
      </c>
      <c r="H2981" s="6">
        <v>6.2687328469919104</v>
      </c>
      <c r="I2981" s="6">
        <v>1.7071712546274317E-2</v>
      </c>
      <c r="J2981" s="6">
        <v>6.7936693964619401</v>
      </c>
      <c r="K2981" s="6">
        <v>1.8501278312804903E-2</v>
      </c>
      <c r="L2981" s="1" t="s">
        <v>331</v>
      </c>
      <c r="M2981" s="1" t="s">
        <v>326</v>
      </c>
      <c r="N2981" s="1" t="s">
        <v>235</v>
      </c>
      <c r="O2981" s="1" t="s">
        <v>327</v>
      </c>
      <c r="P2981" s="1" t="s">
        <v>328</v>
      </c>
      <c r="Q2981" s="1" t="s">
        <v>332</v>
      </c>
      <c r="R2981" s="1" t="s">
        <v>330</v>
      </c>
    </row>
    <row r="2982" spans="1:18" hidden="1" x14ac:dyDescent="0.3">
      <c r="A2982" s="1" t="s">
        <v>497</v>
      </c>
      <c r="B2982" s="1">
        <v>24017</v>
      </c>
      <c r="C2982" s="1" t="s">
        <v>12</v>
      </c>
      <c r="D2982" s="6">
        <v>8.0992119999999996</v>
      </c>
      <c r="E2982" s="6">
        <v>8.0992119999886505</v>
      </c>
      <c r="F2982" s="6">
        <v>2.2056677559881901E-2</v>
      </c>
      <c r="G2982" s="6">
        <v>2.7233115468409531E-3</v>
      </c>
      <c r="H2982" s="6">
        <v>9.4158358750918101</v>
      </c>
      <c r="I2982" s="6">
        <v>2.5642254561796817E-2</v>
      </c>
      <c r="J2982" s="6">
        <v>10.2042765401441</v>
      </c>
      <c r="K2982" s="6">
        <v>2.7789424128932681E-2</v>
      </c>
      <c r="L2982" s="1" t="s">
        <v>331</v>
      </c>
      <c r="M2982" s="1" t="s">
        <v>326</v>
      </c>
      <c r="N2982" s="1" t="s">
        <v>235</v>
      </c>
      <c r="O2982" s="1" t="s">
        <v>327</v>
      </c>
      <c r="P2982" s="1" t="s">
        <v>328</v>
      </c>
      <c r="Q2982" s="1" t="s">
        <v>332</v>
      </c>
      <c r="R2982" s="1" t="s">
        <v>330</v>
      </c>
    </row>
    <row r="2983" spans="1:18" hidden="1" x14ac:dyDescent="0.3">
      <c r="A2983" s="1" t="s">
        <v>811</v>
      </c>
      <c r="B2983" s="1">
        <v>51510</v>
      </c>
      <c r="C2983" s="1" t="s">
        <v>12</v>
      </c>
      <c r="D2983" s="6">
        <v>12.52183</v>
      </c>
      <c r="E2983" s="6">
        <v>12.521829999982501</v>
      </c>
      <c r="F2983" s="6">
        <v>3.4100844226531701E-2</v>
      </c>
      <c r="G2983" s="6">
        <v>2.7233115468409458E-3</v>
      </c>
      <c r="H2983" s="6">
        <v>13.428594084519499</v>
      </c>
      <c r="I2983" s="6">
        <v>3.6570245328211973E-2</v>
      </c>
      <c r="J2983" s="6">
        <v>13.8811086363522</v>
      </c>
      <c r="K2983" s="6">
        <v>3.7802583432331525E-2</v>
      </c>
      <c r="L2983" s="1" t="s">
        <v>331</v>
      </c>
      <c r="M2983" s="1" t="s">
        <v>326</v>
      </c>
      <c r="N2983" s="1" t="s">
        <v>235</v>
      </c>
      <c r="O2983" s="1" t="s">
        <v>327</v>
      </c>
      <c r="P2983" s="1" t="s">
        <v>328</v>
      </c>
      <c r="Q2983" s="1" t="s">
        <v>332</v>
      </c>
      <c r="R2983" s="1" t="s">
        <v>330</v>
      </c>
    </row>
    <row r="2984" spans="1:18" hidden="1" x14ac:dyDescent="0.3">
      <c r="A2984" s="1" t="s">
        <v>497</v>
      </c>
      <c r="B2984" s="1">
        <v>24021</v>
      </c>
      <c r="C2984" s="1" t="s">
        <v>12</v>
      </c>
      <c r="D2984" s="6">
        <v>14.701560000000001</v>
      </c>
      <c r="E2984" s="6">
        <v>14.701559999979301</v>
      </c>
      <c r="F2984" s="6">
        <v>4.0036928104519198E-2</v>
      </c>
      <c r="G2984" s="6">
        <v>2.7233115468409861E-3</v>
      </c>
      <c r="H2984" s="6">
        <v>16.891146008937699</v>
      </c>
      <c r="I2984" s="6">
        <v>4.5999852965517077E-2</v>
      </c>
      <c r="J2984" s="6">
        <v>18.1846269661058</v>
      </c>
      <c r="K2984" s="6">
        <v>4.9522404591791892E-2</v>
      </c>
      <c r="L2984" s="1" t="s">
        <v>331</v>
      </c>
      <c r="M2984" s="1" t="s">
        <v>326</v>
      </c>
      <c r="N2984" s="1" t="s">
        <v>235</v>
      </c>
      <c r="O2984" s="1" t="s">
        <v>327</v>
      </c>
      <c r="P2984" s="1" t="s">
        <v>328</v>
      </c>
      <c r="Q2984" s="1" t="s">
        <v>332</v>
      </c>
      <c r="R2984" s="1" t="s">
        <v>330</v>
      </c>
    </row>
    <row r="2985" spans="1:18" hidden="1" x14ac:dyDescent="0.3">
      <c r="A2985" s="1" t="s">
        <v>811</v>
      </c>
      <c r="B2985" s="1">
        <v>51013</v>
      </c>
      <c r="C2985" s="1" t="s">
        <v>12</v>
      </c>
      <c r="D2985" s="6">
        <v>17.976800000000001</v>
      </c>
      <c r="E2985" s="6">
        <v>17.976799999974698</v>
      </c>
      <c r="F2985" s="6">
        <v>4.8956427015181998E-2</v>
      </c>
      <c r="G2985" s="6">
        <v>2.7233115468409787E-3</v>
      </c>
      <c r="H2985" s="6">
        <v>19.024368592763</v>
      </c>
      <c r="I2985" s="6">
        <v>5.1809282660030341E-2</v>
      </c>
      <c r="J2985" s="6">
        <v>19.499354526312199</v>
      </c>
      <c r="K2985" s="6">
        <v>5.3102817337451917E-2</v>
      </c>
      <c r="L2985" s="1" t="s">
        <v>331</v>
      </c>
      <c r="M2985" s="1" t="s">
        <v>326</v>
      </c>
      <c r="N2985" s="1" t="s">
        <v>235</v>
      </c>
      <c r="O2985" s="1" t="s">
        <v>327</v>
      </c>
      <c r="P2985" s="1" t="s">
        <v>328</v>
      </c>
      <c r="Q2985" s="1" t="s">
        <v>332</v>
      </c>
      <c r="R2985" s="1" t="s">
        <v>330</v>
      </c>
    </row>
    <row r="2986" spans="1:18" hidden="1" x14ac:dyDescent="0.3">
      <c r="A2986" s="1" t="s">
        <v>811</v>
      </c>
      <c r="B2986" s="1">
        <v>51107</v>
      </c>
      <c r="C2986" s="1" t="s">
        <v>12</v>
      </c>
      <c r="D2986" s="6">
        <v>24.992319999999999</v>
      </c>
      <c r="E2986" s="6">
        <v>24.992319999964899</v>
      </c>
      <c r="F2986" s="6">
        <v>6.8061873638249004E-2</v>
      </c>
      <c r="G2986" s="6">
        <v>2.7233115468409735E-3</v>
      </c>
      <c r="H2986" s="6">
        <v>33.311096813658096</v>
      </c>
      <c r="I2986" s="6">
        <v>9.0716494590572655E-2</v>
      </c>
      <c r="J2986" s="6">
        <v>39.210017372529101</v>
      </c>
      <c r="K2986" s="6">
        <v>0.10678109306244367</v>
      </c>
      <c r="L2986" s="1" t="s">
        <v>331</v>
      </c>
      <c r="M2986" s="1" t="s">
        <v>326</v>
      </c>
      <c r="N2986" s="1" t="s">
        <v>235</v>
      </c>
      <c r="O2986" s="1" t="s">
        <v>327</v>
      </c>
      <c r="P2986" s="1" t="s">
        <v>328</v>
      </c>
      <c r="Q2986" s="1" t="s">
        <v>332</v>
      </c>
      <c r="R2986" s="1" t="s">
        <v>330</v>
      </c>
    </row>
    <row r="2987" spans="1:18" hidden="1" x14ac:dyDescent="0.3">
      <c r="A2987" s="1" t="s">
        <v>811</v>
      </c>
      <c r="B2987" s="1">
        <v>51153</v>
      </c>
      <c r="C2987" s="1" t="s">
        <v>12</v>
      </c>
      <c r="D2987" s="6">
        <v>25.94087</v>
      </c>
      <c r="E2987" s="6">
        <v>25.940869999963699</v>
      </c>
      <c r="F2987" s="6">
        <v>7.0645070806001298E-2</v>
      </c>
      <c r="G2987" s="6">
        <v>2.7233115468409562E-3</v>
      </c>
      <c r="H2987" s="6">
        <v>31.0609701088982</v>
      </c>
      <c r="I2987" s="6">
        <v>8.4588698553644259E-2</v>
      </c>
      <c r="J2987" s="6">
        <v>34.311675948963099</v>
      </c>
      <c r="K2987" s="6">
        <v>9.3441383303276324E-2</v>
      </c>
      <c r="L2987" s="1" t="s">
        <v>331</v>
      </c>
      <c r="M2987" s="1" t="s">
        <v>326</v>
      </c>
      <c r="N2987" s="1" t="s">
        <v>235</v>
      </c>
      <c r="O2987" s="1" t="s">
        <v>327</v>
      </c>
      <c r="P2987" s="1" t="s">
        <v>328</v>
      </c>
      <c r="Q2987" s="1" t="s">
        <v>332</v>
      </c>
      <c r="R2987" s="1" t="s">
        <v>330</v>
      </c>
    </row>
    <row r="2988" spans="1:18" hidden="1" x14ac:dyDescent="0.3">
      <c r="A2988" s="1" t="s">
        <v>497</v>
      </c>
      <c r="B2988" s="1">
        <v>24033</v>
      </c>
      <c r="C2988" s="1" t="s">
        <v>12</v>
      </c>
      <c r="D2988" s="6">
        <v>44.816429999999997</v>
      </c>
      <c r="E2988" s="6">
        <v>44.816429999937</v>
      </c>
      <c r="F2988" s="6">
        <v>0.122049101307018</v>
      </c>
      <c r="G2988" s="6">
        <v>2.7233115468409592E-3</v>
      </c>
      <c r="H2988" s="6">
        <v>48.295079790933201</v>
      </c>
      <c r="I2988" s="6">
        <v>0.13152254845025385</v>
      </c>
      <c r="J2988" s="6">
        <v>50.052141721514701</v>
      </c>
      <c r="K2988" s="6">
        <v>0.1363075754943211</v>
      </c>
      <c r="L2988" s="1" t="s">
        <v>331</v>
      </c>
      <c r="M2988" s="1" t="s">
        <v>326</v>
      </c>
      <c r="N2988" s="1" t="s">
        <v>235</v>
      </c>
      <c r="O2988" s="1" t="s">
        <v>327</v>
      </c>
      <c r="P2988" s="1" t="s">
        <v>328</v>
      </c>
      <c r="Q2988" s="1" t="s">
        <v>332</v>
      </c>
      <c r="R2988" s="1" t="s">
        <v>330</v>
      </c>
    </row>
    <row r="2989" spans="1:18" hidden="1" x14ac:dyDescent="0.3">
      <c r="A2989" s="1" t="s">
        <v>9</v>
      </c>
      <c r="B2989" s="1">
        <v>11001</v>
      </c>
      <c r="C2989" s="1" t="s">
        <v>12</v>
      </c>
      <c r="D2989" s="6">
        <v>62.954250000000002</v>
      </c>
      <c r="E2989" s="6">
        <v>62.954249999911802</v>
      </c>
      <c r="F2989" s="6">
        <v>0.17144403594747201</v>
      </c>
      <c r="G2989" s="6">
        <v>2.7233115468409553E-3</v>
      </c>
      <c r="H2989" s="6">
        <v>67.064387911575096</v>
      </c>
      <c r="I2989" s="6">
        <v>0.18263722198141344</v>
      </c>
      <c r="J2989" s="6">
        <v>68.985822729147202</v>
      </c>
      <c r="K2989" s="6">
        <v>0.1878698876066098</v>
      </c>
      <c r="L2989" s="1" t="s">
        <v>331</v>
      </c>
      <c r="M2989" s="1" t="s">
        <v>326</v>
      </c>
      <c r="N2989" s="1" t="s">
        <v>235</v>
      </c>
      <c r="O2989" s="1" t="s">
        <v>327</v>
      </c>
      <c r="P2989" s="1" t="s">
        <v>328</v>
      </c>
      <c r="Q2989" s="1" t="s">
        <v>332</v>
      </c>
      <c r="R2989" s="1" t="s">
        <v>330</v>
      </c>
    </row>
    <row r="2990" spans="1:18" hidden="1" x14ac:dyDescent="0.3">
      <c r="A2990" s="1" t="s">
        <v>497</v>
      </c>
      <c r="B2990" s="1">
        <v>24031</v>
      </c>
      <c r="C2990" s="1" t="s">
        <v>12</v>
      </c>
      <c r="D2990" s="6">
        <v>63.928199999999997</v>
      </c>
      <c r="E2990" s="6">
        <v>63.928199999910603</v>
      </c>
      <c r="F2990" s="6">
        <v>0.174096405228514</v>
      </c>
      <c r="G2990" s="6">
        <v>2.7233115468409475E-3</v>
      </c>
      <c r="H2990" s="6">
        <v>70.763414310957401</v>
      </c>
      <c r="I2990" s="6">
        <v>0.19271082328692024</v>
      </c>
      <c r="J2990" s="6">
        <v>74.506095233528001</v>
      </c>
      <c r="K2990" s="6">
        <v>0.20290330945949808</v>
      </c>
      <c r="L2990" s="1" t="s">
        <v>331</v>
      </c>
      <c r="M2990" s="1" t="s">
        <v>326</v>
      </c>
      <c r="N2990" s="1" t="s">
        <v>235</v>
      </c>
      <c r="O2990" s="1" t="s">
        <v>327</v>
      </c>
      <c r="P2990" s="1" t="s">
        <v>328</v>
      </c>
      <c r="Q2990" s="1" t="s">
        <v>332</v>
      </c>
      <c r="R2990" s="1" t="s">
        <v>330</v>
      </c>
    </row>
    <row r="2991" spans="1:18" hidden="1" x14ac:dyDescent="0.3">
      <c r="A2991" s="1" t="s">
        <v>811</v>
      </c>
      <c r="B2991" s="1">
        <v>51059</v>
      </c>
      <c r="C2991" s="1" t="s">
        <v>12</v>
      </c>
      <c r="D2991" s="6">
        <v>80.394310000000004</v>
      </c>
      <c r="E2991" s="6">
        <v>80.394309999887795</v>
      </c>
      <c r="F2991" s="6">
        <v>0.218938752723005</v>
      </c>
      <c r="G2991" s="6">
        <v>2.7233115468409466E-3</v>
      </c>
      <c r="H2991" s="6">
        <v>94.840486754589705</v>
      </c>
      <c r="I2991" s="6">
        <v>0.25828019268678998</v>
      </c>
      <c r="J2991" s="6">
        <v>103.76225594176</v>
      </c>
      <c r="K2991" s="6">
        <v>0.28257694973246061</v>
      </c>
      <c r="L2991" s="1" t="s">
        <v>331</v>
      </c>
      <c r="M2991" s="1" t="s">
        <v>326</v>
      </c>
      <c r="N2991" s="1" t="s">
        <v>235</v>
      </c>
      <c r="O2991" s="1" t="s">
        <v>327</v>
      </c>
      <c r="P2991" s="1" t="s">
        <v>328</v>
      </c>
      <c r="Q2991" s="1" t="s">
        <v>332</v>
      </c>
      <c r="R2991" s="1" t="s">
        <v>330</v>
      </c>
    </row>
    <row r="2992" spans="1:18" hidden="1" x14ac:dyDescent="0.3">
      <c r="A2992" s="1" t="s">
        <v>811</v>
      </c>
      <c r="B2992" s="1">
        <v>51685</v>
      </c>
      <c r="C2992" s="1" t="s">
        <v>12</v>
      </c>
      <c r="D2992" s="6">
        <v>0.22710040000000001</v>
      </c>
      <c r="E2992" s="6">
        <v>0.22710039999968101</v>
      </c>
      <c r="F2992" s="6">
        <v>6.1846514161133497E-4</v>
      </c>
      <c r="G2992" s="6">
        <v>2.7233115468409731E-3</v>
      </c>
      <c r="H2992" s="6">
        <v>0.28382131954193601</v>
      </c>
      <c r="I2992" s="6">
        <v>7.7293387674819581E-4</v>
      </c>
      <c r="J2992" s="6">
        <v>0.32000182542678401</v>
      </c>
      <c r="K2992" s="6">
        <v>8.7146466619495019E-4</v>
      </c>
      <c r="L2992" s="1" t="s">
        <v>336</v>
      </c>
      <c r="M2992" s="1" t="s">
        <v>326</v>
      </c>
      <c r="N2992" s="1" t="s">
        <v>235</v>
      </c>
      <c r="O2992" s="1" t="s">
        <v>327</v>
      </c>
      <c r="P2992" s="1" t="s">
        <v>334</v>
      </c>
      <c r="Q2992" s="1" t="s">
        <v>337</v>
      </c>
      <c r="R2992" s="1" t="s">
        <v>330</v>
      </c>
    </row>
    <row r="2993" spans="1:18" hidden="1" x14ac:dyDescent="0.3">
      <c r="A2993" s="1" t="s">
        <v>811</v>
      </c>
      <c r="B2993" s="1">
        <v>51610</v>
      </c>
      <c r="C2993" s="1" t="s">
        <v>12</v>
      </c>
      <c r="D2993" s="6">
        <v>0.36588890000000002</v>
      </c>
      <c r="E2993" s="6">
        <v>0.36588889999948498</v>
      </c>
      <c r="F2993" s="6">
        <v>9.9642946622954007E-4</v>
      </c>
      <c r="G2993" s="6">
        <v>2.7233115468409744E-3</v>
      </c>
      <c r="H2993" s="6">
        <v>0.39802472147185503</v>
      </c>
      <c r="I2993" s="6">
        <v>1.0839453199124654E-3</v>
      </c>
      <c r="J2993" s="6">
        <v>0.415922477403811</v>
      </c>
      <c r="K2993" s="6">
        <v>1.1326864853045027E-3</v>
      </c>
      <c r="L2993" s="1" t="s">
        <v>336</v>
      </c>
      <c r="M2993" s="1" t="s">
        <v>326</v>
      </c>
      <c r="N2993" s="1" t="s">
        <v>235</v>
      </c>
      <c r="O2993" s="1" t="s">
        <v>327</v>
      </c>
      <c r="P2993" s="1" t="s">
        <v>334</v>
      </c>
      <c r="Q2993" s="1" t="s">
        <v>337</v>
      </c>
      <c r="R2993" s="1" t="s">
        <v>330</v>
      </c>
    </row>
    <row r="2994" spans="1:18" hidden="1" x14ac:dyDescent="0.3">
      <c r="A2994" s="1" t="s">
        <v>497</v>
      </c>
      <c r="B2994" s="1">
        <v>24009</v>
      </c>
      <c r="C2994" s="1" t="s">
        <v>12</v>
      </c>
      <c r="D2994" s="6">
        <v>0.6991887</v>
      </c>
      <c r="E2994" s="6">
        <v>0.699188699999022</v>
      </c>
      <c r="F2994" s="6">
        <v>1.9041086601280499E-3</v>
      </c>
      <c r="G2994" s="6">
        <v>2.7233115468409505E-3</v>
      </c>
      <c r="H2994" s="6">
        <v>0.807398356315288</v>
      </c>
      <c r="I2994" s="6">
        <v>2.1987972666538281E-3</v>
      </c>
      <c r="J2994" s="6">
        <v>0.871689279811519</v>
      </c>
      <c r="K2994" s="6">
        <v>2.3738814809681819E-3</v>
      </c>
      <c r="L2994" s="1" t="s">
        <v>336</v>
      </c>
      <c r="M2994" s="1" t="s">
        <v>326</v>
      </c>
      <c r="N2994" s="1" t="s">
        <v>235</v>
      </c>
      <c r="O2994" s="1" t="s">
        <v>327</v>
      </c>
      <c r="P2994" s="1" t="s">
        <v>334</v>
      </c>
      <c r="Q2994" s="1" t="s">
        <v>337</v>
      </c>
      <c r="R2994" s="1" t="s">
        <v>330</v>
      </c>
    </row>
    <row r="2995" spans="1:18" hidden="1" x14ac:dyDescent="0.3">
      <c r="A2995" s="1" t="s">
        <v>811</v>
      </c>
      <c r="B2995" s="1">
        <v>51683</v>
      </c>
      <c r="C2995" s="1" t="s">
        <v>12</v>
      </c>
      <c r="D2995" s="6">
        <v>0.71898329999999999</v>
      </c>
      <c r="E2995" s="6">
        <v>0.71898329999899702</v>
      </c>
      <c r="F2995" s="6">
        <v>1.9580155228730699E-3</v>
      </c>
      <c r="G2995" s="6">
        <v>2.7233115468409371E-3</v>
      </c>
      <c r="H2995" s="6">
        <v>0.88176698297546297</v>
      </c>
      <c r="I2995" s="6">
        <v>2.4013262063601742E-3</v>
      </c>
      <c r="J2995" s="6">
        <v>0.981990143861728</v>
      </c>
      <c r="K2995" s="6">
        <v>2.674265097662637E-3</v>
      </c>
      <c r="L2995" s="1" t="s">
        <v>336</v>
      </c>
      <c r="M2995" s="1" t="s">
        <v>326</v>
      </c>
      <c r="N2995" s="1" t="s">
        <v>235</v>
      </c>
      <c r="O2995" s="1" t="s">
        <v>327</v>
      </c>
      <c r="P2995" s="1" t="s">
        <v>334</v>
      </c>
      <c r="Q2995" s="1" t="s">
        <v>337</v>
      </c>
      <c r="R2995" s="1" t="s">
        <v>330</v>
      </c>
    </row>
    <row r="2996" spans="1:18" hidden="1" x14ac:dyDescent="0.3">
      <c r="A2996" s="1" t="s">
        <v>811</v>
      </c>
      <c r="B2996" s="1">
        <v>51600</v>
      </c>
      <c r="C2996" s="1" t="s">
        <v>12</v>
      </c>
      <c r="D2996" s="6">
        <v>0.93404010000000004</v>
      </c>
      <c r="E2996" s="6">
        <v>0.93404009999869697</v>
      </c>
      <c r="F2996" s="6">
        <v>2.54368218953891E-3</v>
      </c>
      <c r="G2996" s="6">
        <v>2.7233115468409319E-3</v>
      </c>
      <c r="H2996" s="6">
        <v>1.09165095854785</v>
      </c>
      <c r="I2996" s="6">
        <v>2.9729056605333312E-3</v>
      </c>
      <c r="J2996" s="6">
        <v>1.18306456659157</v>
      </c>
      <c r="K2996" s="6">
        <v>3.2218533948571854E-3</v>
      </c>
      <c r="L2996" s="1" t="s">
        <v>336</v>
      </c>
      <c r="M2996" s="1" t="s">
        <v>326</v>
      </c>
      <c r="N2996" s="1" t="s">
        <v>235</v>
      </c>
      <c r="O2996" s="1" t="s">
        <v>327</v>
      </c>
      <c r="P2996" s="1" t="s">
        <v>334</v>
      </c>
      <c r="Q2996" s="1" t="s">
        <v>337</v>
      </c>
      <c r="R2996" s="1" t="s">
        <v>330</v>
      </c>
    </row>
    <row r="2997" spans="1:18" hidden="1" x14ac:dyDescent="0.3">
      <c r="A2997" s="1" t="s">
        <v>497</v>
      </c>
      <c r="B2997" s="1">
        <v>24017</v>
      </c>
      <c r="C2997" s="1" t="s">
        <v>12</v>
      </c>
      <c r="D2997" s="6">
        <v>1.479805</v>
      </c>
      <c r="E2997" s="6">
        <v>1.4798049999979199</v>
      </c>
      <c r="F2997" s="6">
        <v>4.0299700435673302E-3</v>
      </c>
      <c r="G2997" s="6">
        <v>2.7233115468409653E-3</v>
      </c>
      <c r="H2997" s="6">
        <v>1.7203650191080599</v>
      </c>
      <c r="I2997" s="6">
        <v>4.6850899213182577E-3</v>
      </c>
      <c r="J2997" s="6">
        <v>1.86442081593716</v>
      </c>
      <c r="K2997" s="6">
        <v>5.0773987362123215E-3</v>
      </c>
      <c r="L2997" s="1" t="s">
        <v>336</v>
      </c>
      <c r="M2997" s="1" t="s">
        <v>326</v>
      </c>
      <c r="N2997" s="1" t="s">
        <v>235</v>
      </c>
      <c r="O2997" s="1" t="s">
        <v>327</v>
      </c>
      <c r="P2997" s="1" t="s">
        <v>334</v>
      </c>
      <c r="Q2997" s="1" t="s">
        <v>337</v>
      </c>
      <c r="R2997" s="1" t="s">
        <v>330</v>
      </c>
    </row>
    <row r="2998" spans="1:18" hidden="1" x14ac:dyDescent="0.3">
      <c r="A2998" s="1" t="s">
        <v>811</v>
      </c>
      <c r="B2998" s="1">
        <v>51510</v>
      </c>
      <c r="C2998" s="1" t="s">
        <v>12</v>
      </c>
      <c r="D2998" s="6">
        <v>2.2571979999999998</v>
      </c>
      <c r="E2998" s="6">
        <v>2.2571979999968401</v>
      </c>
      <c r="F2998" s="6">
        <v>6.1470533768977001E-3</v>
      </c>
      <c r="G2998" s="6">
        <v>2.7233115468409531E-3</v>
      </c>
      <c r="H2998" s="6">
        <v>2.4206522297770499</v>
      </c>
      <c r="I2998" s="6">
        <v>6.5921901682381399E-3</v>
      </c>
      <c r="J2998" s="6">
        <v>2.5022229699458398</v>
      </c>
      <c r="K2998" s="6">
        <v>6.8143327068241688E-3</v>
      </c>
      <c r="L2998" s="1" t="s">
        <v>336</v>
      </c>
      <c r="M2998" s="1" t="s">
        <v>326</v>
      </c>
      <c r="N2998" s="1" t="s">
        <v>235</v>
      </c>
      <c r="O2998" s="1" t="s">
        <v>327</v>
      </c>
      <c r="P2998" s="1" t="s">
        <v>334</v>
      </c>
      <c r="Q2998" s="1" t="s">
        <v>337</v>
      </c>
      <c r="R2998" s="1" t="s">
        <v>330</v>
      </c>
    </row>
    <row r="2999" spans="1:18" hidden="1" x14ac:dyDescent="0.3">
      <c r="A2999" s="1" t="s">
        <v>497</v>
      </c>
      <c r="B2999" s="1">
        <v>24021</v>
      </c>
      <c r="C2999" s="1" t="s">
        <v>12</v>
      </c>
      <c r="D2999" s="6">
        <v>2.7769819999999998</v>
      </c>
      <c r="E2999" s="6">
        <v>2.7769819999960998</v>
      </c>
      <c r="F2999" s="6">
        <v>7.5625871459589098E-3</v>
      </c>
      <c r="G2999" s="6">
        <v>2.72331154684097E-3</v>
      </c>
      <c r="H2999" s="6">
        <v>3.1905735463577898</v>
      </c>
      <c r="I2999" s="6">
        <v>8.6889257798415127E-3</v>
      </c>
      <c r="J2999" s="6">
        <v>3.4348995454625499</v>
      </c>
      <c r="K2999" s="6">
        <v>9.3543015943969611E-3</v>
      </c>
      <c r="L2999" s="1" t="s">
        <v>336</v>
      </c>
      <c r="M2999" s="1" t="s">
        <v>326</v>
      </c>
      <c r="N2999" s="1" t="s">
        <v>235</v>
      </c>
      <c r="O2999" s="1" t="s">
        <v>327</v>
      </c>
      <c r="P2999" s="1" t="s">
        <v>334</v>
      </c>
      <c r="Q2999" s="1" t="s">
        <v>337</v>
      </c>
      <c r="R2999" s="1" t="s">
        <v>330</v>
      </c>
    </row>
    <row r="3000" spans="1:18" hidden="1" x14ac:dyDescent="0.3">
      <c r="A3000" s="1" t="s">
        <v>811</v>
      </c>
      <c r="B3000" s="1">
        <v>51013</v>
      </c>
      <c r="C3000" s="1" t="s">
        <v>12</v>
      </c>
      <c r="D3000" s="6">
        <v>3.3011309999999998</v>
      </c>
      <c r="E3000" s="6">
        <v>3.3011309999953999</v>
      </c>
      <c r="F3000" s="6">
        <v>8.9900081699220407E-3</v>
      </c>
      <c r="G3000" s="6">
        <v>2.7233115468409366E-3</v>
      </c>
      <c r="H3000" s="6">
        <v>3.4934990052176298</v>
      </c>
      <c r="I3000" s="6">
        <v>9.5138861797864974E-3</v>
      </c>
      <c r="J3000" s="6">
        <v>3.5807220254327601</v>
      </c>
      <c r="K3000" s="6">
        <v>9.7514216378887016E-3</v>
      </c>
      <c r="L3000" s="1" t="s">
        <v>336</v>
      </c>
      <c r="M3000" s="1" t="s">
        <v>326</v>
      </c>
      <c r="N3000" s="1" t="s">
        <v>235</v>
      </c>
      <c r="O3000" s="1" t="s">
        <v>327</v>
      </c>
      <c r="P3000" s="1" t="s">
        <v>334</v>
      </c>
      <c r="Q3000" s="1" t="s">
        <v>337</v>
      </c>
      <c r="R3000" s="1" t="s">
        <v>330</v>
      </c>
    </row>
    <row r="3001" spans="1:18" hidden="1" x14ac:dyDescent="0.3">
      <c r="A3001" s="1" t="s">
        <v>811</v>
      </c>
      <c r="B3001" s="1">
        <v>51107</v>
      </c>
      <c r="C3001" s="1" t="s">
        <v>12</v>
      </c>
      <c r="D3001" s="6">
        <v>4.5301939999999998</v>
      </c>
      <c r="E3001" s="6">
        <v>4.5301939999936698</v>
      </c>
      <c r="F3001" s="6">
        <v>1.23371296296123E-2</v>
      </c>
      <c r="G3001" s="6">
        <v>2.7233115468409388E-3</v>
      </c>
      <c r="H3001" s="6">
        <v>6.0380841361927704</v>
      </c>
      <c r="I3001" s="6">
        <v>1.6443584248890867E-2</v>
      </c>
      <c r="J3001" s="6">
        <v>7.1073427933432001</v>
      </c>
      <c r="K3001" s="6">
        <v>1.9355508696468269E-2</v>
      </c>
      <c r="L3001" s="1" t="s">
        <v>336</v>
      </c>
      <c r="M3001" s="1" t="s">
        <v>326</v>
      </c>
      <c r="N3001" s="1" t="s">
        <v>235</v>
      </c>
      <c r="O3001" s="1" t="s">
        <v>327</v>
      </c>
      <c r="P3001" s="1" t="s">
        <v>334</v>
      </c>
      <c r="Q3001" s="1" t="s">
        <v>337</v>
      </c>
      <c r="R3001" s="1" t="s">
        <v>330</v>
      </c>
    </row>
    <row r="3002" spans="1:18" hidden="1" x14ac:dyDescent="0.3">
      <c r="A3002" s="1" t="s">
        <v>811</v>
      </c>
      <c r="B3002" s="1">
        <v>51153</v>
      </c>
      <c r="C3002" s="1" t="s">
        <v>12</v>
      </c>
      <c r="D3002" s="6">
        <v>4.7389929999999998</v>
      </c>
      <c r="E3002" s="6">
        <v>4.7389929999933598</v>
      </c>
      <c r="F3002" s="6">
        <v>1.2905754357280299E-2</v>
      </c>
      <c r="G3002" s="6">
        <v>2.7233115468409392E-3</v>
      </c>
      <c r="H3002" s="6">
        <v>5.6743555601364903</v>
      </c>
      <c r="I3002" s="6">
        <v>1.5453038017800789E-2</v>
      </c>
      <c r="J3002" s="6">
        <v>6.2682088974041603</v>
      </c>
      <c r="K3002" s="6">
        <v>1.7070285668311862E-2</v>
      </c>
      <c r="L3002" s="1" t="s">
        <v>336</v>
      </c>
      <c r="M3002" s="1" t="s">
        <v>326</v>
      </c>
      <c r="N3002" s="1" t="s">
        <v>235</v>
      </c>
      <c r="O3002" s="1" t="s">
        <v>327</v>
      </c>
      <c r="P3002" s="1" t="s">
        <v>334</v>
      </c>
      <c r="Q3002" s="1" t="s">
        <v>337</v>
      </c>
      <c r="R3002" s="1" t="s">
        <v>330</v>
      </c>
    </row>
    <row r="3003" spans="1:18" hidden="1" x14ac:dyDescent="0.3">
      <c r="A3003" s="1" t="s">
        <v>497</v>
      </c>
      <c r="B3003" s="1">
        <v>24033</v>
      </c>
      <c r="C3003" s="1" t="s">
        <v>12</v>
      </c>
      <c r="D3003" s="6">
        <v>8.6367010000000004</v>
      </c>
      <c r="E3003" s="6">
        <v>8.6367009999879105</v>
      </c>
      <c r="F3003" s="6">
        <v>2.3520427559879899E-2</v>
      </c>
      <c r="G3003" s="6">
        <v>2.7233115468409549E-3</v>
      </c>
      <c r="H3003" s="6">
        <v>9.3070814414586795</v>
      </c>
      <c r="I3003" s="6">
        <v>2.5346082356913581E-2</v>
      </c>
      <c r="J3003" s="6">
        <v>9.6456898163987503</v>
      </c>
      <c r="K3003" s="6">
        <v>2.6268218454244926E-2</v>
      </c>
      <c r="L3003" s="1" t="s">
        <v>336</v>
      </c>
      <c r="M3003" s="1" t="s">
        <v>326</v>
      </c>
      <c r="N3003" s="1" t="s">
        <v>235</v>
      </c>
      <c r="O3003" s="1" t="s">
        <v>327</v>
      </c>
      <c r="P3003" s="1" t="s">
        <v>334</v>
      </c>
      <c r="Q3003" s="1" t="s">
        <v>337</v>
      </c>
      <c r="R3003" s="1" t="s">
        <v>330</v>
      </c>
    </row>
    <row r="3004" spans="1:18" hidden="1" x14ac:dyDescent="0.3">
      <c r="A3004" s="1" t="s">
        <v>9</v>
      </c>
      <c r="B3004" s="1">
        <v>11001</v>
      </c>
      <c r="C3004" s="1" t="s">
        <v>12</v>
      </c>
      <c r="D3004" s="6">
        <v>10.585279999999999</v>
      </c>
      <c r="E3004" s="6">
        <v>10.5852799999852</v>
      </c>
      <c r="F3004" s="6">
        <v>2.8827015250504202E-2</v>
      </c>
      <c r="G3004" s="6">
        <v>2.723311546840944E-3</v>
      </c>
      <c r="H3004" s="6">
        <v>11.276368538623499</v>
      </c>
      <c r="I3004" s="6">
        <v>3.0709064647667317E-2</v>
      </c>
      <c r="J3004" s="6">
        <v>11.599443240422801</v>
      </c>
      <c r="K3004" s="6">
        <v>3.1588897713569548E-2</v>
      </c>
      <c r="L3004" s="1" t="s">
        <v>336</v>
      </c>
      <c r="M3004" s="1" t="s">
        <v>326</v>
      </c>
      <c r="N3004" s="1" t="s">
        <v>235</v>
      </c>
      <c r="O3004" s="1" t="s">
        <v>327</v>
      </c>
      <c r="P3004" s="1" t="s">
        <v>334</v>
      </c>
      <c r="Q3004" s="1" t="s">
        <v>337</v>
      </c>
      <c r="R3004" s="1" t="s">
        <v>330</v>
      </c>
    </row>
    <row r="3005" spans="1:18" hidden="1" x14ac:dyDescent="0.3">
      <c r="A3005" s="1" t="s">
        <v>497</v>
      </c>
      <c r="B3005" s="1">
        <v>24031</v>
      </c>
      <c r="C3005" s="1" t="s">
        <v>12</v>
      </c>
      <c r="D3005" s="6">
        <v>11.349460000000001</v>
      </c>
      <c r="E3005" s="6">
        <v>11.349459999983999</v>
      </c>
      <c r="F3005" s="6">
        <v>3.09081154683663E-2</v>
      </c>
      <c r="G3005" s="6">
        <v>2.7233115468409843E-3</v>
      </c>
      <c r="H3005" s="6">
        <v>12.562946245719999</v>
      </c>
      <c r="I3005" s="6">
        <v>3.421281657331187E-2</v>
      </c>
      <c r="J3005" s="6">
        <v>13.2274011720824</v>
      </c>
      <c r="K3005" s="6">
        <v>3.6022334346629971E-2</v>
      </c>
      <c r="L3005" s="1" t="s">
        <v>336</v>
      </c>
      <c r="M3005" s="1" t="s">
        <v>326</v>
      </c>
      <c r="N3005" s="1" t="s">
        <v>235</v>
      </c>
      <c r="O3005" s="1" t="s">
        <v>327</v>
      </c>
      <c r="P3005" s="1" t="s">
        <v>334</v>
      </c>
      <c r="Q3005" s="1" t="s">
        <v>337</v>
      </c>
      <c r="R3005" s="1" t="s">
        <v>330</v>
      </c>
    </row>
    <row r="3006" spans="1:18" hidden="1" x14ac:dyDescent="0.3">
      <c r="A3006" s="1" t="s">
        <v>811</v>
      </c>
      <c r="B3006" s="1">
        <v>51059</v>
      </c>
      <c r="C3006" s="1" t="s">
        <v>12</v>
      </c>
      <c r="D3006" s="6">
        <v>14.028219999999999</v>
      </c>
      <c r="E3006" s="6">
        <v>14.028219999980401</v>
      </c>
      <c r="F3006" s="6">
        <v>3.8203213507571603E-2</v>
      </c>
      <c r="G3006" s="6">
        <v>2.7233115468409375E-3</v>
      </c>
      <c r="H3006" s="6">
        <v>16.548972347675701</v>
      </c>
      <c r="I3006" s="6">
        <v>4.5068007482776611E-2</v>
      </c>
      <c r="J3006" s="6">
        <v>18.105755917891699</v>
      </c>
      <c r="K3006" s="6">
        <v>4.9307614155478102E-2</v>
      </c>
      <c r="L3006" s="1" t="s">
        <v>336</v>
      </c>
      <c r="M3006" s="1" t="s">
        <v>326</v>
      </c>
      <c r="N3006" s="1" t="s">
        <v>235</v>
      </c>
      <c r="O3006" s="1" t="s">
        <v>327</v>
      </c>
      <c r="P3006" s="1" t="s">
        <v>334</v>
      </c>
      <c r="Q3006" s="1" t="s">
        <v>337</v>
      </c>
      <c r="R3006" s="1" t="s">
        <v>330</v>
      </c>
    </row>
    <row r="3007" spans="1:18" hidden="1" x14ac:dyDescent="0.3">
      <c r="A3007" s="1" t="s">
        <v>811</v>
      </c>
      <c r="B3007" s="1">
        <v>51685</v>
      </c>
      <c r="C3007" s="1" t="s">
        <v>12</v>
      </c>
      <c r="D3007" s="6">
        <v>0.17023949999999999</v>
      </c>
      <c r="E3007" s="6">
        <v>0.17023949999976101</v>
      </c>
      <c r="F3007" s="6">
        <v>4.6361519607778298E-4</v>
      </c>
      <c r="G3007" s="6">
        <v>2.7233115468409731E-3</v>
      </c>
      <c r="H3007" s="6">
        <v>0.21275876012618</v>
      </c>
      <c r="I3007" s="6">
        <v>5.7940838814319478E-4</v>
      </c>
      <c r="J3007" s="6">
        <v>0.239880470310678</v>
      </c>
      <c r="K3007" s="6">
        <v>6.5326925465871257E-4</v>
      </c>
      <c r="L3007" s="1" t="s">
        <v>338</v>
      </c>
      <c r="M3007" s="1" t="s">
        <v>326</v>
      </c>
      <c r="N3007" s="1" t="s">
        <v>235</v>
      </c>
      <c r="O3007" s="1" t="s">
        <v>327</v>
      </c>
      <c r="P3007" s="1" t="s">
        <v>334</v>
      </c>
      <c r="Q3007" s="1" t="s">
        <v>339</v>
      </c>
      <c r="R3007" s="1" t="s">
        <v>330</v>
      </c>
    </row>
    <row r="3008" spans="1:18" hidden="1" x14ac:dyDescent="0.3">
      <c r="A3008" s="1" t="s">
        <v>811</v>
      </c>
      <c r="B3008" s="1">
        <v>51610</v>
      </c>
      <c r="C3008" s="1" t="s">
        <v>12</v>
      </c>
      <c r="D3008" s="6">
        <v>0.29671199999999998</v>
      </c>
      <c r="E3008" s="6">
        <v>0.29671199999958298</v>
      </c>
      <c r="F3008" s="6">
        <v>8.0803921568514301E-4</v>
      </c>
      <c r="G3008" s="6">
        <v>2.7233115468409726E-3</v>
      </c>
      <c r="H3008" s="6">
        <v>0.32277205227422101</v>
      </c>
      <c r="I3008" s="6">
        <v>8.7900885695594406E-4</v>
      </c>
      <c r="J3008" s="6">
        <v>0.33728596334963901</v>
      </c>
      <c r="K3008" s="6">
        <v>9.1853475857745295E-4</v>
      </c>
      <c r="L3008" s="1" t="s">
        <v>338</v>
      </c>
      <c r="M3008" s="1" t="s">
        <v>326</v>
      </c>
      <c r="N3008" s="1" t="s">
        <v>235</v>
      </c>
      <c r="O3008" s="1" t="s">
        <v>327</v>
      </c>
      <c r="P3008" s="1" t="s">
        <v>334</v>
      </c>
      <c r="Q3008" s="1" t="s">
        <v>339</v>
      </c>
      <c r="R3008" s="1" t="s">
        <v>330</v>
      </c>
    </row>
    <row r="3009" spans="1:18" hidden="1" x14ac:dyDescent="0.3">
      <c r="A3009" s="1" t="s">
        <v>497</v>
      </c>
      <c r="B3009" s="1">
        <v>24009</v>
      </c>
      <c r="C3009" s="1" t="s">
        <v>12</v>
      </c>
      <c r="D3009" s="6">
        <v>0.48180139999999999</v>
      </c>
      <c r="E3009" s="6">
        <v>0.48180139999932398</v>
      </c>
      <c r="F3009" s="6">
        <v>1.3120953159022901E-3</v>
      </c>
      <c r="G3009" s="6">
        <v>2.7233115468409414E-3</v>
      </c>
      <c r="H3009" s="6">
        <v>0.556367198769666</v>
      </c>
      <c r="I3009" s="6">
        <v>1.5151612166929807E-3</v>
      </c>
      <c r="J3009" s="6">
        <v>0.60066919756881298</v>
      </c>
      <c r="K3009" s="6">
        <v>1.6358093615708312E-3</v>
      </c>
      <c r="L3009" s="1" t="s">
        <v>338</v>
      </c>
      <c r="M3009" s="1" t="s">
        <v>326</v>
      </c>
      <c r="N3009" s="1" t="s">
        <v>235</v>
      </c>
      <c r="O3009" s="1" t="s">
        <v>327</v>
      </c>
      <c r="P3009" s="1" t="s">
        <v>334</v>
      </c>
      <c r="Q3009" s="1" t="s">
        <v>339</v>
      </c>
      <c r="R3009" s="1" t="s">
        <v>330</v>
      </c>
    </row>
    <row r="3010" spans="1:18" hidden="1" x14ac:dyDescent="0.3">
      <c r="A3010" s="1" t="s">
        <v>811</v>
      </c>
      <c r="B3010" s="1">
        <v>51683</v>
      </c>
      <c r="C3010" s="1" t="s">
        <v>12</v>
      </c>
      <c r="D3010" s="6">
        <v>0.50613030000000003</v>
      </c>
      <c r="E3010" s="6">
        <v>0.50613029999928905</v>
      </c>
      <c r="F3010" s="6">
        <v>1.37835049019414E-3</v>
      </c>
      <c r="G3010" s="6">
        <v>2.723311546840954E-3</v>
      </c>
      <c r="H3010" s="6">
        <v>0.62072232779741299</v>
      </c>
      <c r="I3010" s="6">
        <v>1.6904202826726904E-3</v>
      </c>
      <c r="J3010" s="6">
        <v>0.69127470152614101</v>
      </c>
      <c r="K3010" s="6">
        <v>1.8825563767051739E-3</v>
      </c>
      <c r="L3010" s="1" t="s">
        <v>338</v>
      </c>
      <c r="M3010" s="1" t="s">
        <v>326</v>
      </c>
      <c r="N3010" s="1" t="s">
        <v>235</v>
      </c>
      <c r="O3010" s="1" t="s">
        <v>327</v>
      </c>
      <c r="P3010" s="1" t="s">
        <v>334</v>
      </c>
      <c r="Q3010" s="1" t="s">
        <v>339</v>
      </c>
      <c r="R3010" s="1" t="s">
        <v>330</v>
      </c>
    </row>
    <row r="3011" spans="1:18" hidden="1" x14ac:dyDescent="0.3">
      <c r="A3011" s="1" t="s">
        <v>811</v>
      </c>
      <c r="B3011" s="1">
        <v>51600</v>
      </c>
      <c r="C3011" s="1" t="s">
        <v>12</v>
      </c>
      <c r="D3011" s="6">
        <v>0.70905220000000002</v>
      </c>
      <c r="E3011" s="6">
        <v>0.70905219999900904</v>
      </c>
      <c r="F3011" s="6">
        <v>1.9309700435702799E-3</v>
      </c>
      <c r="G3011" s="6">
        <v>2.7233115468409501E-3</v>
      </c>
      <c r="H3011" s="6">
        <v>0.828698375787569</v>
      </c>
      <c r="I3011" s="6">
        <v>2.2568038556306275E-3</v>
      </c>
      <c r="J3011" s="6">
        <v>0.89809263401410799</v>
      </c>
      <c r="K3011" s="6">
        <v>2.4457860403434236E-3</v>
      </c>
      <c r="L3011" s="1" t="s">
        <v>338</v>
      </c>
      <c r="M3011" s="1" t="s">
        <v>326</v>
      </c>
      <c r="N3011" s="1" t="s">
        <v>235</v>
      </c>
      <c r="O3011" s="1" t="s">
        <v>327</v>
      </c>
      <c r="P3011" s="1" t="s">
        <v>334</v>
      </c>
      <c r="Q3011" s="1" t="s">
        <v>339</v>
      </c>
      <c r="R3011" s="1" t="s">
        <v>330</v>
      </c>
    </row>
    <row r="3012" spans="1:18" hidden="1" x14ac:dyDescent="0.3">
      <c r="A3012" s="1" t="s">
        <v>497</v>
      </c>
      <c r="B3012" s="1">
        <v>24017</v>
      </c>
      <c r="C3012" s="1" t="s">
        <v>12</v>
      </c>
      <c r="D3012" s="6">
        <v>1.0052300000000001</v>
      </c>
      <c r="E3012" s="6">
        <v>1.0052299999985901</v>
      </c>
      <c r="F3012" s="6">
        <v>2.73755446622709E-3</v>
      </c>
      <c r="G3012" s="6">
        <v>2.7233115468409514E-3</v>
      </c>
      <c r="H3012" s="6">
        <v>1.1686421712036399</v>
      </c>
      <c r="I3012" s="6">
        <v>3.1825767189641524E-3</v>
      </c>
      <c r="J3012" s="6">
        <v>1.2664991244147099</v>
      </c>
      <c r="K3012" s="6">
        <v>3.449071689582534E-3</v>
      </c>
      <c r="L3012" s="1" t="s">
        <v>338</v>
      </c>
      <c r="M3012" s="1" t="s">
        <v>326</v>
      </c>
      <c r="N3012" s="1" t="s">
        <v>235</v>
      </c>
      <c r="O3012" s="1" t="s">
        <v>327</v>
      </c>
      <c r="P3012" s="1" t="s">
        <v>334</v>
      </c>
      <c r="Q3012" s="1" t="s">
        <v>339</v>
      </c>
      <c r="R3012" s="1" t="s">
        <v>330</v>
      </c>
    </row>
    <row r="3013" spans="1:18" hidden="1" x14ac:dyDescent="0.3">
      <c r="A3013" s="1" t="s">
        <v>811</v>
      </c>
      <c r="B3013" s="1">
        <v>51510</v>
      </c>
      <c r="C3013" s="1" t="s">
        <v>12</v>
      </c>
      <c r="D3013" s="6">
        <v>1.6377470000000001</v>
      </c>
      <c r="E3013" s="6">
        <v>1.6377469999976999</v>
      </c>
      <c r="F3013" s="6">
        <v>4.4600953158978902E-3</v>
      </c>
      <c r="G3013" s="6">
        <v>2.7233115468409674E-3</v>
      </c>
      <c r="H3013" s="6">
        <v>1.7563438951127299</v>
      </c>
      <c r="I3013" s="6">
        <v>4.783071609784138E-3</v>
      </c>
      <c r="J3013" s="6">
        <v>1.8155288824285201</v>
      </c>
      <c r="K3013" s="6">
        <v>4.9442507691408654E-3</v>
      </c>
      <c r="L3013" s="1" t="s">
        <v>338</v>
      </c>
      <c r="M3013" s="1" t="s">
        <v>326</v>
      </c>
      <c r="N3013" s="1" t="s">
        <v>235</v>
      </c>
      <c r="O3013" s="1" t="s">
        <v>327</v>
      </c>
      <c r="P3013" s="1" t="s">
        <v>334</v>
      </c>
      <c r="Q3013" s="1" t="s">
        <v>339</v>
      </c>
      <c r="R3013" s="1" t="s">
        <v>330</v>
      </c>
    </row>
    <row r="3014" spans="1:18" hidden="1" x14ac:dyDescent="0.3">
      <c r="A3014" s="1" t="s">
        <v>497</v>
      </c>
      <c r="B3014" s="1">
        <v>24021</v>
      </c>
      <c r="C3014" s="1" t="s">
        <v>12</v>
      </c>
      <c r="D3014" s="6">
        <v>1.915683</v>
      </c>
      <c r="E3014" s="6">
        <v>1.9156829999973199</v>
      </c>
      <c r="F3014" s="6">
        <v>5.2170016339796099E-3</v>
      </c>
      <c r="G3014" s="6">
        <v>2.7233115468409484E-3</v>
      </c>
      <c r="H3014" s="6">
        <v>2.2009964425435</v>
      </c>
      <c r="I3014" s="6">
        <v>5.9939990265345635E-3</v>
      </c>
      <c r="J3014" s="6">
        <v>2.3695431464627199</v>
      </c>
      <c r="K3014" s="6">
        <v>6.4530042114997578E-3</v>
      </c>
      <c r="L3014" s="1" t="s">
        <v>338</v>
      </c>
      <c r="M3014" s="1" t="s">
        <v>326</v>
      </c>
      <c r="N3014" s="1" t="s">
        <v>235</v>
      </c>
      <c r="O3014" s="1" t="s">
        <v>327</v>
      </c>
      <c r="P3014" s="1" t="s">
        <v>334</v>
      </c>
      <c r="Q3014" s="1" t="s">
        <v>339</v>
      </c>
      <c r="R3014" s="1" t="s">
        <v>330</v>
      </c>
    </row>
    <row r="3015" spans="1:18" hidden="1" x14ac:dyDescent="0.3">
      <c r="A3015" s="1" t="s">
        <v>811</v>
      </c>
      <c r="B3015" s="1">
        <v>51013</v>
      </c>
      <c r="C3015" s="1" t="s">
        <v>12</v>
      </c>
      <c r="D3015" s="6">
        <v>2.3590369999999998</v>
      </c>
      <c r="E3015" s="6">
        <v>2.35903699999669</v>
      </c>
      <c r="F3015" s="6">
        <v>6.4243927015160598E-3</v>
      </c>
      <c r="G3015" s="6">
        <v>2.723311546840967E-3</v>
      </c>
      <c r="H3015" s="6">
        <v>2.4965060195343902</v>
      </c>
      <c r="I3015" s="6">
        <v>6.7987636697559852E-3</v>
      </c>
      <c r="J3015" s="6">
        <v>2.5588368788487399</v>
      </c>
      <c r="K3015" s="6">
        <v>6.9685100186512739E-3</v>
      </c>
      <c r="L3015" s="1" t="s">
        <v>338</v>
      </c>
      <c r="M3015" s="1" t="s">
        <v>326</v>
      </c>
      <c r="N3015" s="1" t="s">
        <v>235</v>
      </c>
      <c r="O3015" s="1" t="s">
        <v>327</v>
      </c>
      <c r="P3015" s="1" t="s">
        <v>334</v>
      </c>
      <c r="Q3015" s="1" t="s">
        <v>339</v>
      </c>
      <c r="R3015" s="1" t="s">
        <v>330</v>
      </c>
    </row>
    <row r="3016" spans="1:18" hidden="1" x14ac:dyDescent="0.3">
      <c r="A3016" s="1" t="s">
        <v>811</v>
      </c>
      <c r="B3016" s="1">
        <v>51107</v>
      </c>
      <c r="C3016" s="1" t="s">
        <v>12</v>
      </c>
      <c r="D3016" s="6">
        <v>3.24282</v>
      </c>
      <c r="E3016" s="6">
        <v>3.2428199999954401</v>
      </c>
      <c r="F3016" s="6">
        <v>8.8312091503143994E-3</v>
      </c>
      <c r="G3016" s="6">
        <v>2.7233115468409648E-3</v>
      </c>
      <c r="H3016" s="6">
        <v>4.3222034196612</v>
      </c>
      <c r="I3016" s="6">
        <v>1.177070648055885E-2</v>
      </c>
      <c r="J3016" s="6">
        <v>5.0876040534045996</v>
      </c>
      <c r="K3016" s="6">
        <v>1.3855130864391644E-2</v>
      </c>
      <c r="L3016" s="1" t="s">
        <v>338</v>
      </c>
      <c r="M3016" s="1" t="s">
        <v>326</v>
      </c>
      <c r="N3016" s="1" t="s">
        <v>235</v>
      </c>
      <c r="O3016" s="1" t="s">
        <v>327</v>
      </c>
      <c r="P3016" s="1" t="s">
        <v>334</v>
      </c>
      <c r="Q3016" s="1" t="s">
        <v>339</v>
      </c>
      <c r="R3016" s="1" t="s">
        <v>330</v>
      </c>
    </row>
    <row r="3017" spans="1:18" hidden="1" x14ac:dyDescent="0.3">
      <c r="A3017" s="1" t="s">
        <v>811</v>
      </c>
      <c r="B3017" s="1">
        <v>51153</v>
      </c>
      <c r="C3017" s="1" t="s">
        <v>12</v>
      </c>
      <c r="D3017" s="6">
        <v>3.3583919999999998</v>
      </c>
      <c r="E3017" s="6">
        <v>3.3583919999952898</v>
      </c>
      <c r="F3017" s="6">
        <v>9.1459477124054608E-3</v>
      </c>
      <c r="G3017" s="6">
        <v>2.7233115468409549E-3</v>
      </c>
      <c r="H3017" s="6">
        <v>4.0212573258322797</v>
      </c>
      <c r="I3017" s="6">
        <v>1.0951136508257827E-2</v>
      </c>
      <c r="J3017" s="6">
        <v>4.4421046022585298</v>
      </c>
      <c r="K3017" s="6">
        <v>1.2097234755606001E-2</v>
      </c>
      <c r="L3017" s="1" t="s">
        <v>338</v>
      </c>
      <c r="M3017" s="1" t="s">
        <v>326</v>
      </c>
      <c r="N3017" s="1" t="s">
        <v>235</v>
      </c>
      <c r="O3017" s="1" t="s">
        <v>327</v>
      </c>
      <c r="P3017" s="1" t="s">
        <v>334</v>
      </c>
      <c r="Q3017" s="1" t="s">
        <v>339</v>
      </c>
      <c r="R3017" s="1" t="s">
        <v>330</v>
      </c>
    </row>
    <row r="3018" spans="1:18" hidden="1" x14ac:dyDescent="0.3">
      <c r="A3018" s="1" t="s">
        <v>497</v>
      </c>
      <c r="B3018" s="1">
        <v>24033</v>
      </c>
      <c r="C3018" s="1" t="s">
        <v>12</v>
      </c>
      <c r="D3018" s="6">
        <v>5.6970239999999999</v>
      </c>
      <c r="E3018" s="6">
        <v>5.69702399999204</v>
      </c>
      <c r="F3018" s="6">
        <v>1.5514771241808299E-2</v>
      </c>
      <c r="G3018" s="6">
        <v>2.7233115468409431E-3</v>
      </c>
      <c r="H3018" s="6">
        <v>6.1392268114809898</v>
      </c>
      <c r="I3018" s="6">
        <v>1.6719027264381684E-2</v>
      </c>
      <c r="J3018" s="6">
        <v>6.3625829330642896</v>
      </c>
      <c r="K3018" s="6">
        <v>1.7327295569347097E-2</v>
      </c>
      <c r="L3018" s="1" t="s">
        <v>338</v>
      </c>
      <c r="M3018" s="1" t="s">
        <v>326</v>
      </c>
      <c r="N3018" s="1" t="s">
        <v>235</v>
      </c>
      <c r="O3018" s="1" t="s">
        <v>327</v>
      </c>
      <c r="P3018" s="1" t="s">
        <v>334</v>
      </c>
      <c r="Q3018" s="1" t="s">
        <v>339</v>
      </c>
      <c r="R3018" s="1" t="s">
        <v>330</v>
      </c>
    </row>
    <row r="3019" spans="1:18" hidden="1" x14ac:dyDescent="0.3">
      <c r="A3019" s="1" t="s">
        <v>497</v>
      </c>
      <c r="B3019" s="1">
        <v>24031</v>
      </c>
      <c r="C3019" s="1" t="s">
        <v>12</v>
      </c>
      <c r="D3019" s="6">
        <v>8.3319609999999997</v>
      </c>
      <c r="E3019" s="6">
        <v>8.3319609999883699</v>
      </c>
      <c r="F3019" s="6">
        <v>2.26905255990968E-2</v>
      </c>
      <c r="G3019" s="6">
        <v>2.7233115468409505E-3</v>
      </c>
      <c r="H3019" s="6">
        <v>9.22281572554426</v>
      </c>
      <c r="I3019" s="6">
        <v>2.5116600559760983E-2</v>
      </c>
      <c r="J3019" s="6">
        <v>9.7106109627369701</v>
      </c>
      <c r="K3019" s="6">
        <v>2.644501896170191E-2</v>
      </c>
      <c r="L3019" s="1" t="s">
        <v>338</v>
      </c>
      <c r="M3019" s="1" t="s">
        <v>326</v>
      </c>
      <c r="N3019" s="1" t="s">
        <v>235</v>
      </c>
      <c r="O3019" s="1" t="s">
        <v>327</v>
      </c>
      <c r="P3019" s="1" t="s">
        <v>334</v>
      </c>
      <c r="Q3019" s="1" t="s">
        <v>339</v>
      </c>
      <c r="R3019" s="1" t="s">
        <v>330</v>
      </c>
    </row>
    <row r="3020" spans="1:18" hidden="1" x14ac:dyDescent="0.3">
      <c r="A3020" s="1" t="s">
        <v>9</v>
      </c>
      <c r="B3020" s="1">
        <v>11001</v>
      </c>
      <c r="C3020" s="1" t="s">
        <v>12</v>
      </c>
      <c r="D3020" s="6">
        <v>8.3731050000000007</v>
      </c>
      <c r="E3020" s="6">
        <v>8.3731049999883105</v>
      </c>
      <c r="F3020" s="6">
        <v>2.28025735293798E-2</v>
      </c>
      <c r="G3020" s="6">
        <v>2.7233115468409431E-3</v>
      </c>
      <c r="H3020" s="6">
        <v>8.91976573057973</v>
      </c>
      <c r="I3020" s="6">
        <v>2.429130100920392E-2</v>
      </c>
      <c r="J3020" s="6">
        <v>9.1753223527011496</v>
      </c>
      <c r="K3020" s="6">
        <v>2.4987261309098851E-2</v>
      </c>
      <c r="L3020" s="1" t="s">
        <v>338</v>
      </c>
      <c r="M3020" s="1" t="s">
        <v>326</v>
      </c>
      <c r="N3020" s="1" t="s">
        <v>235</v>
      </c>
      <c r="O3020" s="1" t="s">
        <v>327</v>
      </c>
      <c r="P3020" s="1" t="s">
        <v>334</v>
      </c>
      <c r="Q3020" s="1" t="s">
        <v>339</v>
      </c>
      <c r="R3020" s="1" t="s">
        <v>330</v>
      </c>
    </row>
    <row r="3021" spans="1:18" hidden="1" x14ac:dyDescent="0.3">
      <c r="A3021" s="1" t="s">
        <v>811</v>
      </c>
      <c r="B3021" s="1">
        <v>51059</v>
      </c>
      <c r="C3021" s="1" t="s">
        <v>12</v>
      </c>
      <c r="D3021" s="6">
        <v>10.551209999999999</v>
      </c>
      <c r="E3021" s="6">
        <v>10.551209999985099</v>
      </c>
      <c r="F3021" s="6">
        <v>2.87342320261035E-2</v>
      </c>
      <c r="G3021" s="6">
        <v>2.7233115468409861E-3</v>
      </c>
      <c r="H3021" s="6">
        <v>12.4471730928457</v>
      </c>
      <c r="I3021" s="6">
        <v>3.3897530209275127E-2</v>
      </c>
      <c r="J3021" s="6">
        <v>13.618095018357099</v>
      </c>
      <c r="K3021" s="6">
        <v>3.7086315409469599E-2</v>
      </c>
      <c r="L3021" s="1" t="s">
        <v>338</v>
      </c>
      <c r="M3021" s="1" t="s">
        <v>326</v>
      </c>
      <c r="N3021" s="1" t="s">
        <v>235</v>
      </c>
      <c r="O3021" s="1" t="s">
        <v>327</v>
      </c>
      <c r="P3021" s="1" t="s">
        <v>334</v>
      </c>
      <c r="Q3021" s="1" t="s">
        <v>339</v>
      </c>
      <c r="R3021" s="1" t="s">
        <v>330</v>
      </c>
    </row>
    <row r="3022" spans="1:18" hidden="1" x14ac:dyDescent="0.3">
      <c r="A3022" s="1" t="s">
        <v>811</v>
      </c>
      <c r="B3022" s="1">
        <v>51685</v>
      </c>
      <c r="C3022" s="1" t="s">
        <v>12</v>
      </c>
      <c r="D3022" s="6">
        <v>7.1124370000000001E-3</v>
      </c>
      <c r="E3022" s="6">
        <v>7.1124369999900896E-3</v>
      </c>
      <c r="F3022" s="6">
        <v>1.9369381808251699E-5</v>
      </c>
      <c r="G3022" s="6">
        <v>2.7233115468409336E-3</v>
      </c>
      <c r="H3022" s="6">
        <v>8.8888494009648992E-3</v>
      </c>
      <c r="I3022" s="6">
        <v>2.4207106211777824E-5</v>
      </c>
      <c r="J3022" s="6">
        <v>1.0021967478846301E-2</v>
      </c>
      <c r="K3022" s="6">
        <v>2.7292939757206453E-5</v>
      </c>
      <c r="L3022" s="1" t="s">
        <v>333</v>
      </c>
      <c r="M3022" s="1" t="s">
        <v>326</v>
      </c>
      <c r="N3022" s="1" t="s">
        <v>235</v>
      </c>
      <c r="O3022" s="1" t="s">
        <v>327</v>
      </c>
      <c r="P3022" s="1" t="s">
        <v>334</v>
      </c>
      <c r="Q3022" s="1" t="s">
        <v>335</v>
      </c>
      <c r="R3022" s="1" t="s">
        <v>330</v>
      </c>
    </row>
    <row r="3023" spans="1:18" hidden="1" x14ac:dyDescent="0.3">
      <c r="A3023" s="1" t="s">
        <v>811</v>
      </c>
      <c r="B3023" s="1">
        <v>51610</v>
      </c>
      <c r="C3023" s="1" t="s">
        <v>12</v>
      </c>
      <c r="D3023" s="6">
        <v>1.243991E-2</v>
      </c>
      <c r="E3023" s="6">
        <v>1.24399099999824E-2</v>
      </c>
      <c r="F3023" s="6">
        <v>3.3877750544614903E-5</v>
      </c>
      <c r="G3023" s="6">
        <v>2.7233115468410008E-3</v>
      </c>
      <c r="H3023" s="6">
        <v>1.3532500474556401E-2</v>
      </c>
      <c r="I3023" s="6">
        <v>3.685321479999077E-5</v>
      </c>
      <c r="J3023" s="6">
        <v>1.41410088851573E-2</v>
      </c>
      <c r="K3023" s="6">
        <v>3.8510372780930062E-5</v>
      </c>
      <c r="L3023" s="1" t="s">
        <v>333</v>
      </c>
      <c r="M3023" s="1" t="s">
        <v>326</v>
      </c>
      <c r="N3023" s="1" t="s">
        <v>235</v>
      </c>
      <c r="O3023" s="1" t="s">
        <v>327</v>
      </c>
      <c r="P3023" s="1" t="s">
        <v>334</v>
      </c>
      <c r="Q3023" s="1" t="s">
        <v>335</v>
      </c>
      <c r="R3023" s="1" t="s">
        <v>330</v>
      </c>
    </row>
    <row r="3024" spans="1:18" hidden="1" x14ac:dyDescent="0.3">
      <c r="A3024" s="1" t="s">
        <v>497</v>
      </c>
      <c r="B3024" s="1">
        <v>24009</v>
      </c>
      <c r="C3024" s="1" t="s">
        <v>12</v>
      </c>
      <c r="D3024" s="6">
        <v>2.354233E-2</v>
      </c>
      <c r="E3024" s="6">
        <v>2.3542329999966999E-2</v>
      </c>
      <c r="F3024" s="6">
        <v>6.4113099128450498E-5</v>
      </c>
      <c r="G3024" s="6">
        <v>2.7233115468409614E-3</v>
      </c>
      <c r="H3024" s="6">
        <v>2.7185849178958499E-2</v>
      </c>
      <c r="I3024" s="6">
        <v>7.4035536979734555E-5</v>
      </c>
      <c r="J3024" s="6">
        <v>2.9350584016568201E-2</v>
      </c>
      <c r="K3024" s="6">
        <v>7.9930784358845942E-5</v>
      </c>
      <c r="L3024" s="1" t="s">
        <v>333</v>
      </c>
      <c r="M3024" s="1" t="s">
        <v>326</v>
      </c>
      <c r="N3024" s="1" t="s">
        <v>235</v>
      </c>
      <c r="O3024" s="1" t="s">
        <v>327</v>
      </c>
      <c r="P3024" s="1" t="s">
        <v>334</v>
      </c>
      <c r="Q3024" s="1" t="s">
        <v>335</v>
      </c>
      <c r="R3024" s="1" t="s">
        <v>330</v>
      </c>
    </row>
    <row r="3025" spans="1:18" hidden="1" x14ac:dyDescent="0.3">
      <c r="A3025" s="1" t="s">
        <v>811</v>
      </c>
      <c r="B3025" s="1">
        <v>51683</v>
      </c>
      <c r="C3025" s="1" t="s">
        <v>12</v>
      </c>
      <c r="D3025" s="6">
        <v>2.550786E-2</v>
      </c>
      <c r="E3025" s="6">
        <v>2.5507859999964199E-2</v>
      </c>
      <c r="F3025" s="6">
        <v>6.9465849673105298E-5</v>
      </c>
      <c r="G3025" s="6">
        <v>2.7233115468409657E-3</v>
      </c>
      <c r="H3025" s="6">
        <v>3.1283047539992198E-2</v>
      </c>
      <c r="I3025" s="6">
        <v>8.5193484586035614E-5</v>
      </c>
      <c r="J3025" s="6">
        <v>3.4838732848182702E-2</v>
      </c>
      <c r="K3025" s="6">
        <v>9.4876723442763599E-5</v>
      </c>
      <c r="L3025" s="1" t="s">
        <v>333</v>
      </c>
      <c r="M3025" s="1" t="s">
        <v>326</v>
      </c>
      <c r="N3025" s="1" t="s">
        <v>235</v>
      </c>
      <c r="O3025" s="1" t="s">
        <v>327</v>
      </c>
      <c r="P3025" s="1" t="s">
        <v>334</v>
      </c>
      <c r="Q3025" s="1" t="s">
        <v>335</v>
      </c>
      <c r="R3025" s="1" t="s">
        <v>330</v>
      </c>
    </row>
    <row r="3026" spans="1:18" hidden="1" x14ac:dyDescent="0.3">
      <c r="A3026" s="1" t="s">
        <v>811</v>
      </c>
      <c r="B3026" s="1">
        <v>51600</v>
      </c>
      <c r="C3026" s="1" t="s">
        <v>12</v>
      </c>
      <c r="D3026" s="6">
        <v>3.1855479999999999E-2</v>
      </c>
      <c r="E3026" s="6">
        <v>3.1855479999955201E-2</v>
      </c>
      <c r="F3026" s="6">
        <v>8.6752396514039402E-5</v>
      </c>
      <c r="G3026" s="6">
        <v>2.7233115468409644E-3</v>
      </c>
      <c r="H3026" s="6">
        <v>3.7230805483620698E-2</v>
      </c>
      <c r="I3026" s="6">
        <v>1.0139108247173415E-4</v>
      </c>
      <c r="J3026" s="6">
        <v>4.0348470734571699E-2</v>
      </c>
      <c r="K3026" s="6">
        <v>1.0988145624883384E-4</v>
      </c>
      <c r="L3026" s="1" t="s">
        <v>333</v>
      </c>
      <c r="M3026" s="1" t="s">
        <v>326</v>
      </c>
      <c r="N3026" s="1" t="s">
        <v>235</v>
      </c>
      <c r="O3026" s="1" t="s">
        <v>327</v>
      </c>
      <c r="P3026" s="1" t="s">
        <v>334</v>
      </c>
      <c r="Q3026" s="1" t="s">
        <v>335</v>
      </c>
      <c r="R3026" s="1" t="s">
        <v>330</v>
      </c>
    </row>
    <row r="3027" spans="1:18" hidden="1" x14ac:dyDescent="0.3">
      <c r="A3027" s="1" t="s">
        <v>497</v>
      </c>
      <c r="B3027" s="1">
        <v>24017</v>
      </c>
      <c r="C3027" s="1" t="s">
        <v>12</v>
      </c>
      <c r="D3027" s="6">
        <v>4.7155820000000001E-2</v>
      </c>
      <c r="E3027" s="6">
        <v>4.7155819999933603E-2</v>
      </c>
      <c r="F3027" s="6">
        <v>1.2841998910657399E-4</v>
      </c>
      <c r="G3027" s="6">
        <v>2.72331154684098E-3</v>
      </c>
      <c r="H3027" s="6">
        <v>5.48215630947025E-2</v>
      </c>
      <c r="I3027" s="6">
        <v>1.4929619579167464E-4</v>
      </c>
      <c r="J3027" s="6">
        <v>5.9412079564932899E-2</v>
      </c>
      <c r="K3027" s="6">
        <v>1.617976023010168E-4</v>
      </c>
      <c r="L3027" s="1" t="s">
        <v>333</v>
      </c>
      <c r="M3027" s="1" t="s">
        <v>326</v>
      </c>
      <c r="N3027" s="1" t="s">
        <v>235</v>
      </c>
      <c r="O3027" s="1" t="s">
        <v>327</v>
      </c>
      <c r="P3027" s="1" t="s">
        <v>334</v>
      </c>
      <c r="Q3027" s="1" t="s">
        <v>335</v>
      </c>
      <c r="R3027" s="1" t="s">
        <v>330</v>
      </c>
    </row>
    <row r="3028" spans="1:18" hidden="1" x14ac:dyDescent="0.3">
      <c r="A3028" s="1" t="s">
        <v>811</v>
      </c>
      <c r="B3028" s="1">
        <v>51510</v>
      </c>
      <c r="C3028" s="1" t="s">
        <v>12</v>
      </c>
      <c r="D3028" s="6">
        <v>7.8388739999999998E-2</v>
      </c>
      <c r="E3028" s="6">
        <v>7.83887399998901E-2</v>
      </c>
      <c r="F3028" s="6">
        <v>2.13476960784015E-4</v>
      </c>
      <c r="G3028" s="6">
        <v>2.7233115468409657E-3</v>
      </c>
      <c r="H3028" s="6">
        <v>8.4065234095729899E-2</v>
      </c>
      <c r="I3028" s="6">
        <v>2.2893582270079008E-4</v>
      </c>
      <c r="J3028" s="6">
        <v>8.6898050509132102E-2</v>
      </c>
      <c r="K3028" s="6">
        <v>2.3665046434948891E-4</v>
      </c>
      <c r="L3028" s="1" t="s">
        <v>333</v>
      </c>
      <c r="M3028" s="1" t="s">
        <v>326</v>
      </c>
      <c r="N3028" s="1" t="s">
        <v>235</v>
      </c>
      <c r="O3028" s="1" t="s">
        <v>327</v>
      </c>
      <c r="P3028" s="1" t="s">
        <v>334</v>
      </c>
      <c r="Q3028" s="1" t="s">
        <v>335</v>
      </c>
      <c r="R3028" s="1" t="s">
        <v>330</v>
      </c>
    </row>
    <row r="3029" spans="1:18" hidden="1" x14ac:dyDescent="0.3">
      <c r="A3029" s="1" t="s">
        <v>497</v>
      </c>
      <c r="B3029" s="1">
        <v>24021</v>
      </c>
      <c r="C3029" s="1" t="s">
        <v>12</v>
      </c>
      <c r="D3029" s="6">
        <v>9.6001160000000002E-2</v>
      </c>
      <c r="E3029" s="6">
        <v>9.6001159999865304E-2</v>
      </c>
      <c r="F3029" s="6">
        <v>2.6144106753776E-4</v>
      </c>
      <c r="G3029" s="6">
        <v>2.7233115468409635E-3</v>
      </c>
      <c r="H3029" s="6">
        <v>0.110299152646888</v>
      </c>
      <c r="I3029" s="6">
        <v>3.0037895601004409E-4</v>
      </c>
      <c r="J3029" s="6">
        <v>0.118745580939263</v>
      </c>
      <c r="K3029" s="6">
        <v>3.2338121170823316E-4</v>
      </c>
      <c r="L3029" s="1" t="s">
        <v>333</v>
      </c>
      <c r="M3029" s="1" t="s">
        <v>326</v>
      </c>
      <c r="N3029" s="1" t="s">
        <v>235</v>
      </c>
      <c r="O3029" s="1" t="s">
        <v>327</v>
      </c>
      <c r="P3029" s="1" t="s">
        <v>334</v>
      </c>
      <c r="Q3029" s="1" t="s">
        <v>335</v>
      </c>
      <c r="R3029" s="1" t="s">
        <v>330</v>
      </c>
    </row>
    <row r="3030" spans="1:18" hidden="1" x14ac:dyDescent="0.3">
      <c r="A3030" s="1" t="s">
        <v>811</v>
      </c>
      <c r="B3030" s="1">
        <v>51013</v>
      </c>
      <c r="C3030" s="1" t="s">
        <v>12</v>
      </c>
      <c r="D3030" s="6">
        <v>0.11772870000000001</v>
      </c>
      <c r="E3030" s="6">
        <v>0.117728699999834</v>
      </c>
      <c r="F3030" s="6">
        <v>3.2061192810412599E-4</v>
      </c>
      <c r="G3030" s="6">
        <v>2.723311546840983E-3</v>
      </c>
      <c r="H3030" s="6">
        <v>0.124589147275756</v>
      </c>
      <c r="I3030" s="6">
        <v>3.3929506338713813E-4</v>
      </c>
      <c r="J3030" s="6">
        <v>0.12769979413587801</v>
      </c>
      <c r="K3030" s="6">
        <v>3.4776632389945305E-4</v>
      </c>
      <c r="L3030" s="1" t="s">
        <v>333</v>
      </c>
      <c r="M3030" s="1" t="s">
        <v>326</v>
      </c>
      <c r="N3030" s="1" t="s">
        <v>235</v>
      </c>
      <c r="O3030" s="1" t="s">
        <v>327</v>
      </c>
      <c r="P3030" s="1" t="s">
        <v>334</v>
      </c>
      <c r="Q3030" s="1" t="s">
        <v>335</v>
      </c>
      <c r="R3030" s="1" t="s">
        <v>330</v>
      </c>
    </row>
    <row r="3031" spans="1:18" hidden="1" x14ac:dyDescent="0.3">
      <c r="A3031" s="1" t="s">
        <v>811</v>
      </c>
      <c r="B3031" s="1">
        <v>51107</v>
      </c>
      <c r="C3031" s="1" t="s">
        <v>12</v>
      </c>
      <c r="D3031" s="6">
        <v>0.15506490000000001</v>
      </c>
      <c r="E3031" s="6">
        <v>0.15506489999978201</v>
      </c>
      <c r="F3031" s="6">
        <v>4.2229003267914701E-4</v>
      </c>
      <c r="G3031" s="6">
        <v>2.7233115468409722E-3</v>
      </c>
      <c r="H3031" s="6">
        <v>0.20667876756940601</v>
      </c>
      <c r="I3031" s="6">
        <v>5.6285067420862485E-4</v>
      </c>
      <c r="J3031" s="6">
        <v>0.243278632110564</v>
      </c>
      <c r="K3031" s="6">
        <v>6.625235079263758E-4</v>
      </c>
      <c r="L3031" s="1" t="s">
        <v>333</v>
      </c>
      <c r="M3031" s="1" t="s">
        <v>326</v>
      </c>
      <c r="N3031" s="1" t="s">
        <v>235</v>
      </c>
      <c r="O3031" s="1" t="s">
        <v>327</v>
      </c>
      <c r="P3031" s="1" t="s">
        <v>334</v>
      </c>
      <c r="Q3031" s="1" t="s">
        <v>335</v>
      </c>
      <c r="R3031" s="1" t="s">
        <v>330</v>
      </c>
    </row>
    <row r="3032" spans="1:18" hidden="1" x14ac:dyDescent="0.3">
      <c r="A3032" s="1" t="s">
        <v>811</v>
      </c>
      <c r="B3032" s="1">
        <v>51153</v>
      </c>
      <c r="C3032" s="1" t="s">
        <v>12</v>
      </c>
      <c r="D3032" s="6">
        <v>0.16333010000000001</v>
      </c>
      <c r="E3032" s="6">
        <v>0.16333009999977099</v>
      </c>
      <c r="F3032" s="6">
        <v>4.4479874727606399E-4</v>
      </c>
      <c r="G3032" s="6">
        <v>2.7233115468409536E-3</v>
      </c>
      <c r="H3032" s="6">
        <v>0.19556751003275299</v>
      </c>
      <c r="I3032" s="6">
        <v>5.3259125825913024E-4</v>
      </c>
      <c r="J3032" s="6">
        <v>0.216034753804007</v>
      </c>
      <c r="K3032" s="6">
        <v>5.8832993955339489E-4</v>
      </c>
      <c r="L3032" s="1" t="s">
        <v>333</v>
      </c>
      <c r="M3032" s="1" t="s">
        <v>326</v>
      </c>
      <c r="N3032" s="1" t="s">
        <v>235</v>
      </c>
      <c r="O3032" s="1" t="s">
        <v>327</v>
      </c>
      <c r="P3032" s="1" t="s">
        <v>334</v>
      </c>
      <c r="Q3032" s="1" t="s">
        <v>335</v>
      </c>
      <c r="R3032" s="1" t="s">
        <v>330</v>
      </c>
    </row>
    <row r="3033" spans="1:18" hidden="1" x14ac:dyDescent="0.3">
      <c r="A3033" s="1" t="s">
        <v>497</v>
      </c>
      <c r="B3033" s="1">
        <v>24033</v>
      </c>
      <c r="C3033" s="1" t="s">
        <v>12</v>
      </c>
      <c r="D3033" s="6">
        <v>0.30995790000000001</v>
      </c>
      <c r="E3033" s="6">
        <v>0.30995789999956502</v>
      </c>
      <c r="F3033" s="6">
        <v>8.4411192810339398E-4</v>
      </c>
      <c r="G3033" s="6">
        <v>2.7233115468409696E-3</v>
      </c>
      <c r="H3033" s="6">
        <v>0.33401682178455699</v>
      </c>
      <c r="I3033" s="6">
        <v>9.0963186760500633E-4</v>
      </c>
      <c r="J3033" s="6">
        <v>0.34616895496814598</v>
      </c>
      <c r="K3033" s="6">
        <v>9.4272591222262355E-4</v>
      </c>
      <c r="L3033" s="1" t="s">
        <v>333</v>
      </c>
      <c r="M3033" s="1" t="s">
        <v>326</v>
      </c>
      <c r="N3033" s="1" t="s">
        <v>235</v>
      </c>
      <c r="O3033" s="1" t="s">
        <v>327</v>
      </c>
      <c r="P3033" s="1" t="s">
        <v>334</v>
      </c>
      <c r="Q3033" s="1" t="s">
        <v>335</v>
      </c>
      <c r="R3033" s="1" t="s">
        <v>330</v>
      </c>
    </row>
    <row r="3034" spans="1:18" hidden="1" x14ac:dyDescent="0.3">
      <c r="A3034" s="1" t="s">
        <v>9</v>
      </c>
      <c r="B3034" s="1">
        <v>11001</v>
      </c>
      <c r="C3034" s="1" t="s">
        <v>12</v>
      </c>
      <c r="D3034" s="6">
        <v>0.35029460000000001</v>
      </c>
      <c r="E3034" s="6">
        <v>0.35029459999951001</v>
      </c>
      <c r="F3034" s="6">
        <v>9.5396132897470004E-4</v>
      </c>
      <c r="G3034" s="6">
        <v>2.7233115468409575E-3</v>
      </c>
      <c r="H3034" s="6">
        <v>0.373164527219847</v>
      </c>
      <c r="I3034" s="6">
        <v>1.016243265849256E-3</v>
      </c>
      <c r="J3034" s="6">
        <v>0.38385591407375302</v>
      </c>
      <c r="K3034" s="6">
        <v>1.0453592431202421E-3</v>
      </c>
      <c r="L3034" s="1" t="s">
        <v>333</v>
      </c>
      <c r="M3034" s="1" t="s">
        <v>326</v>
      </c>
      <c r="N3034" s="1" t="s">
        <v>235</v>
      </c>
      <c r="O3034" s="1" t="s">
        <v>327</v>
      </c>
      <c r="P3034" s="1" t="s">
        <v>334</v>
      </c>
      <c r="Q3034" s="1" t="s">
        <v>335</v>
      </c>
      <c r="R3034" s="1" t="s">
        <v>330</v>
      </c>
    </row>
    <row r="3035" spans="1:18" hidden="1" x14ac:dyDescent="0.3">
      <c r="A3035" s="1" t="s">
        <v>497</v>
      </c>
      <c r="B3035" s="1">
        <v>24031</v>
      </c>
      <c r="C3035" s="1" t="s">
        <v>12</v>
      </c>
      <c r="D3035" s="6">
        <v>0.4047502</v>
      </c>
      <c r="E3035" s="6">
        <v>0.40475019999943401</v>
      </c>
      <c r="F3035" s="6">
        <v>1.10226089324464E-3</v>
      </c>
      <c r="G3035" s="6">
        <v>2.723311546840944E-3</v>
      </c>
      <c r="H3035" s="6">
        <v>0.448026162085635</v>
      </c>
      <c r="I3035" s="6">
        <v>1.2201148204946421E-3</v>
      </c>
      <c r="J3035" s="6">
        <v>0.47172229074163702</v>
      </c>
      <c r="K3035" s="6">
        <v>1.2846467612789611E-3</v>
      </c>
      <c r="L3035" s="1" t="s">
        <v>333</v>
      </c>
      <c r="M3035" s="1" t="s">
        <v>326</v>
      </c>
      <c r="N3035" s="1" t="s">
        <v>235</v>
      </c>
      <c r="O3035" s="1" t="s">
        <v>327</v>
      </c>
      <c r="P3035" s="1" t="s">
        <v>334</v>
      </c>
      <c r="Q3035" s="1" t="s">
        <v>335</v>
      </c>
      <c r="R3035" s="1" t="s">
        <v>330</v>
      </c>
    </row>
    <row r="3036" spans="1:18" hidden="1" x14ac:dyDescent="0.3">
      <c r="A3036" s="1" t="s">
        <v>811</v>
      </c>
      <c r="B3036" s="1">
        <v>51059</v>
      </c>
      <c r="C3036" s="1" t="s">
        <v>12</v>
      </c>
      <c r="D3036" s="6">
        <v>0.48880750000000001</v>
      </c>
      <c r="E3036" s="6">
        <v>0.488807499999313</v>
      </c>
      <c r="F3036" s="6">
        <v>1.33117510893059E-3</v>
      </c>
      <c r="G3036" s="6">
        <v>2.7233115468409566E-3</v>
      </c>
      <c r="H3036" s="6">
        <v>0.57664206868986201</v>
      </c>
      <c r="I3036" s="6">
        <v>1.5703760040573572E-3</v>
      </c>
      <c r="J3036" s="6">
        <v>0.63088754566401495</v>
      </c>
      <c r="K3036" s="6">
        <v>1.7181033378649631E-3</v>
      </c>
      <c r="L3036" s="1" t="s">
        <v>333</v>
      </c>
      <c r="M3036" s="1" t="s">
        <v>326</v>
      </c>
      <c r="N3036" s="1" t="s">
        <v>235</v>
      </c>
      <c r="O3036" s="1" t="s">
        <v>327</v>
      </c>
      <c r="P3036" s="1" t="s">
        <v>334</v>
      </c>
      <c r="Q3036" s="1" t="s">
        <v>335</v>
      </c>
      <c r="R3036" s="1" t="s">
        <v>330</v>
      </c>
    </row>
    <row r="3037" spans="1:18" hidden="1" x14ac:dyDescent="0.3">
      <c r="A3037" s="1" t="s">
        <v>811</v>
      </c>
      <c r="B3037" s="1">
        <v>51610</v>
      </c>
      <c r="C3037" s="1" t="s">
        <v>12</v>
      </c>
      <c r="D3037" s="6">
        <v>2.2719900000000002</v>
      </c>
      <c r="E3037" s="6">
        <v>2.2719899999968201</v>
      </c>
      <c r="F3037" s="6">
        <v>6.1873366012985404E-3</v>
      </c>
      <c r="G3037" s="6">
        <v>2.7233115468409635E-3</v>
      </c>
      <c r="H3037" s="6">
        <v>2.447969353235</v>
      </c>
      <c r="I3037" s="6">
        <v>6.6665832059776805E-3</v>
      </c>
      <c r="J3037" s="6">
        <v>2.6268041714927501</v>
      </c>
      <c r="K3037" s="6">
        <v>7.153606131516217E-3</v>
      </c>
      <c r="L3037" s="1" t="s">
        <v>904</v>
      </c>
      <c r="M3037" s="1" t="s">
        <v>240</v>
      </c>
      <c r="N3037" s="1" t="s">
        <v>235</v>
      </c>
      <c r="O3037" s="1" t="s">
        <v>327</v>
      </c>
      <c r="P3037" s="1" t="s">
        <v>905</v>
      </c>
      <c r="Q3037" s="1" t="s">
        <v>348</v>
      </c>
      <c r="R3037" s="1" t="s">
        <v>330</v>
      </c>
    </row>
    <row r="3038" spans="1:18" hidden="1" x14ac:dyDescent="0.3">
      <c r="A3038" s="1" t="s">
        <v>811</v>
      </c>
      <c r="B3038" s="1">
        <v>51685</v>
      </c>
      <c r="C3038" s="1" t="s">
        <v>12</v>
      </c>
      <c r="D3038" s="6">
        <v>2.6689449999999999</v>
      </c>
      <c r="E3038" s="6">
        <v>2.6689449999962598</v>
      </c>
      <c r="F3038" s="6">
        <v>7.26836873637326E-3</v>
      </c>
      <c r="G3038" s="6">
        <v>2.7233115468409601E-3</v>
      </c>
      <c r="H3038" s="6">
        <v>2.875670916452</v>
      </c>
      <c r="I3038" s="6">
        <v>7.8313478116884567E-3</v>
      </c>
      <c r="J3038" s="6">
        <v>3.0857511958612198</v>
      </c>
      <c r="K3038" s="6">
        <v>8.4034618623671613E-3</v>
      </c>
      <c r="L3038" s="1" t="s">
        <v>904</v>
      </c>
      <c r="M3038" s="1" t="s">
        <v>240</v>
      </c>
      <c r="N3038" s="1" t="s">
        <v>235</v>
      </c>
      <c r="O3038" s="1" t="s">
        <v>327</v>
      </c>
      <c r="P3038" s="1" t="s">
        <v>905</v>
      </c>
      <c r="Q3038" s="1" t="s">
        <v>348</v>
      </c>
      <c r="R3038" s="1" t="s">
        <v>330</v>
      </c>
    </row>
    <row r="3039" spans="1:18" hidden="1" x14ac:dyDescent="0.3">
      <c r="A3039" s="1" t="s">
        <v>811</v>
      </c>
      <c r="B3039" s="1">
        <v>51600</v>
      </c>
      <c r="C3039" s="1" t="s">
        <v>12</v>
      </c>
      <c r="D3039" s="6">
        <v>3.7426300000000001</v>
      </c>
      <c r="E3039" s="6">
        <v>3.7426299999947799</v>
      </c>
      <c r="F3039" s="6">
        <v>1.0192347494538999E-2</v>
      </c>
      <c r="G3039" s="6">
        <v>2.7233115468409154E-3</v>
      </c>
      <c r="H3039" s="6">
        <v>4.03251930708229</v>
      </c>
      <c r="I3039" s="6">
        <v>1.0981806391836128E-2</v>
      </c>
      <c r="J3039" s="6">
        <v>4.3271123976575296</v>
      </c>
      <c r="K3039" s="6">
        <v>1.1784075157019229E-2</v>
      </c>
      <c r="L3039" s="1" t="s">
        <v>904</v>
      </c>
      <c r="M3039" s="1" t="s">
        <v>240</v>
      </c>
      <c r="N3039" s="1" t="s">
        <v>235</v>
      </c>
      <c r="O3039" s="1" t="s">
        <v>327</v>
      </c>
      <c r="P3039" s="1" t="s">
        <v>905</v>
      </c>
      <c r="Q3039" s="1" t="s">
        <v>348</v>
      </c>
      <c r="R3039" s="1" t="s">
        <v>330</v>
      </c>
    </row>
    <row r="3040" spans="1:18" hidden="1" x14ac:dyDescent="0.3">
      <c r="A3040" s="1" t="s">
        <v>811</v>
      </c>
      <c r="B3040" s="1">
        <v>51683</v>
      </c>
      <c r="C3040" s="1" t="s">
        <v>12</v>
      </c>
      <c r="D3040" s="6">
        <v>6.6296600000000003</v>
      </c>
      <c r="E3040" s="6">
        <v>6.6296599999907002</v>
      </c>
      <c r="F3040" s="6">
        <v>1.8054629629604298E-2</v>
      </c>
      <c r="G3040" s="6">
        <v>2.7233115468409579E-3</v>
      </c>
      <c r="H3040" s="6">
        <v>7.1431672244895097</v>
      </c>
      <c r="I3040" s="6">
        <v>1.9453069783468158E-2</v>
      </c>
      <c r="J3040" s="6">
        <v>7.6650066873439799</v>
      </c>
      <c r="K3040" s="6">
        <v>2.0874201218257022E-2</v>
      </c>
      <c r="L3040" s="1" t="s">
        <v>904</v>
      </c>
      <c r="M3040" s="1" t="s">
        <v>240</v>
      </c>
      <c r="N3040" s="1" t="s">
        <v>235</v>
      </c>
      <c r="O3040" s="1" t="s">
        <v>327</v>
      </c>
      <c r="P3040" s="1" t="s">
        <v>905</v>
      </c>
      <c r="Q3040" s="1" t="s">
        <v>348</v>
      </c>
      <c r="R3040" s="1" t="s">
        <v>330</v>
      </c>
    </row>
    <row r="3041" spans="1:18" hidden="1" x14ac:dyDescent="0.3">
      <c r="A3041" s="1" t="s">
        <v>811</v>
      </c>
      <c r="B3041" s="1">
        <v>51510</v>
      </c>
      <c r="C3041" s="1" t="s">
        <v>12</v>
      </c>
      <c r="D3041" s="6">
        <v>24.717390000000002</v>
      </c>
      <c r="E3041" s="6">
        <v>24.717389999965398</v>
      </c>
      <c r="F3041" s="6">
        <v>6.7313153594677197E-2</v>
      </c>
      <c r="G3041" s="6">
        <v>2.7233115468409661E-3</v>
      </c>
      <c r="H3041" s="6">
        <v>26.6319012020111</v>
      </c>
      <c r="I3041" s="6">
        <v>7.252696405776464E-2</v>
      </c>
      <c r="J3041" s="6">
        <v>28.5774775242907</v>
      </c>
      <c r="K3041" s="6">
        <v>7.7825374521489049E-2</v>
      </c>
      <c r="L3041" s="1" t="s">
        <v>904</v>
      </c>
      <c r="M3041" s="1" t="s">
        <v>240</v>
      </c>
      <c r="N3041" s="1" t="s">
        <v>235</v>
      </c>
      <c r="O3041" s="1" t="s">
        <v>327</v>
      </c>
      <c r="P3041" s="1" t="s">
        <v>905</v>
      </c>
      <c r="Q3041" s="1" t="s">
        <v>348</v>
      </c>
      <c r="R3041" s="1" t="s">
        <v>330</v>
      </c>
    </row>
    <row r="3042" spans="1:18" hidden="1" x14ac:dyDescent="0.3">
      <c r="A3042" s="1" t="s">
        <v>811</v>
      </c>
      <c r="B3042" s="1">
        <v>51013</v>
      </c>
      <c r="C3042" s="1" t="s">
        <v>12</v>
      </c>
      <c r="D3042" s="6">
        <v>36.989669999999997</v>
      </c>
      <c r="E3042" s="6">
        <v>36.989669999948099</v>
      </c>
      <c r="F3042" s="6">
        <v>0.10073439542469501</v>
      </c>
      <c r="G3042" s="6">
        <v>2.7233115468409518E-3</v>
      </c>
      <c r="H3042" s="6">
        <v>39.854743439133102</v>
      </c>
      <c r="I3042" s="6">
        <v>0.10853688300417484</v>
      </c>
      <c r="J3042" s="6">
        <v>42.766305951232397</v>
      </c>
      <c r="K3042" s="6">
        <v>0.1164659748127241</v>
      </c>
      <c r="L3042" s="1" t="s">
        <v>904</v>
      </c>
      <c r="M3042" s="1" t="s">
        <v>240</v>
      </c>
      <c r="N3042" s="1" t="s">
        <v>235</v>
      </c>
      <c r="O3042" s="1" t="s">
        <v>327</v>
      </c>
      <c r="P3042" s="1" t="s">
        <v>905</v>
      </c>
      <c r="Q3042" s="1" t="s">
        <v>348</v>
      </c>
      <c r="R3042" s="1" t="s">
        <v>330</v>
      </c>
    </row>
    <row r="3043" spans="1:18" hidden="1" x14ac:dyDescent="0.3">
      <c r="A3043" s="1" t="s">
        <v>811</v>
      </c>
      <c r="B3043" s="1">
        <v>51107</v>
      </c>
      <c r="C3043" s="1" t="s">
        <v>12</v>
      </c>
      <c r="D3043" s="6">
        <v>65.248649999999998</v>
      </c>
      <c r="E3043" s="6">
        <v>65.248649999908594</v>
      </c>
      <c r="F3043" s="6">
        <v>0.17769240196053501</v>
      </c>
      <c r="G3043" s="6">
        <v>2.7233115468409527E-3</v>
      </c>
      <c r="H3043" s="6">
        <v>70.302552185509896</v>
      </c>
      <c r="I3043" s="6">
        <v>0.19145575213918775</v>
      </c>
      <c r="J3043" s="6">
        <v>75.438459678198697</v>
      </c>
      <c r="K3043" s="6">
        <v>0.20544242831753412</v>
      </c>
      <c r="L3043" s="1" t="s">
        <v>904</v>
      </c>
      <c r="M3043" s="1" t="s">
        <v>240</v>
      </c>
      <c r="N3043" s="1" t="s">
        <v>235</v>
      </c>
      <c r="O3043" s="1" t="s">
        <v>327</v>
      </c>
      <c r="P3043" s="1" t="s">
        <v>905</v>
      </c>
      <c r="Q3043" s="1" t="s">
        <v>348</v>
      </c>
      <c r="R3043" s="1" t="s">
        <v>330</v>
      </c>
    </row>
    <row r="3044" spans="1:18" hidden="1" x14ac:dyDescent="0.3">
      <c r="A3044" s="1" t="s">
        <v>811</v>
      </c>
      <c r="B3044" s="1">
        <v>51153</v>
      </c>
      <c r="C3044" s="1" t="s">
        <v>12</v>
      </c>
      <c r="D3044" s="6">
        <v>74.741619999999998</v>
      </c>
      <c r="E3044" s="6">
        <v>74.741619999894894</v>
      </c>
      <c r="F3044" s="6">
        <v>0.20354471677531399</v>
      </c>
      <c r="G3044" s="6">
        <v>2.7233115468409735E-3</v>
      </c>
      <c r="H3044" s="6">
        <v>80.530810070086503</v>
      </c>
      <c r="I3044" s="6">
        <v>0.21931048494032393</v>
      </c>
      <c r="J3044" s="6">
        <v>86.413936329000705</v>
      </c>
      <c r="K3044" s="6">
        <v>0.2353320706127483</v>
      </c>
      <c r="L3044" s="1" t="s">
        <v>904</v>
      </c>
      <c r="M3044" s="1" t="s">
        <v>240</v>
      </c>
      <c r="N3044" s="1" t="s">
        <v>235</v>
      </c>
      <c r="O3044" s="1" t="s">
        <v>327</v>
      </c>
      <c r="P3044" s="1" t="s">
        <v>905</v>
      </c>
      <c r="Q3044" s="1" t="s">
        <v>348</v>
      </c>
      <c r="R3044" s="1" t="s">
        <v>330</v>
      </c>
    </row>
    <row r="3045" spans="1:18" hidden="1" x14ac:dyDescent="0.3">
      <c r="A3045" s="1" t="s">
        <v>811</v>
      </c>
      <c r="B3045" s="1">
        <v>51059</v>
      </c>
      <c r="C3045" s="1" t="s">
        <v>12</v>
      </c>
      <c r="D3045" s="6">
        <v>178.2979</v>
      </c>
      <c r="E3045" s="6">
        <v>178.29789999974901</v>
      </c>
      <c r="F3045" s="6">
        <v>0.48556072984681597</v>
      </c>
      <c r="G3045" s="6">
        <v>2.7233115468409865E-3</v>
      </c>
      <c r="H3045" s="6">
        <v>192.10814966005901</v>
      </c>
      <c r="I3045" s="6">
        <v>0.52317034221149505</v>
      </c>
      <c r="J3045" s="6">
        <v>206.14248631745701</v>
      </c>
      <c r="K3045" s="6">
        <v>0.56139021328284078</v>
      </c>
      <c r="L3045" s="1" t="s">
        <v>904</v>
      </c>
      <c r="M3045" s="1" t="s">
        <v>240</v>
      </c>
      <c r="N3045" s="1" t="s">
        <v>235</v>
      </c>
      <c r="O3045" s="1" t="s">
        <v>327</v>
      </c>
      <c r="P3045" s="1" t="s">
        <v>905</v>
      </c>
      <c r="Q3045" s="1" t="s">
        <v>348</v>
      </c>
      <c r="R3045" s="1" t="s">
        <v>330</v>
      </c>
    </row>
    <row r="3046" spans="1:18" hidden="1" x14ac:dyDescent="0.3">
      <c r="A3046" s="1" t="s">
        <v>811</v>
      </c>
      <c r="B3046" s="1">
        <v>51510</v>
      </c>
      <c r="C3046" s="1" t="s">
        <v>12</v>
      </c>
      <c r="D3046" s="6">
        <v>9.4429230000000006E-3</v>
      </c>
      <c r="E3046" s="6">
        <v>9.4429229999867404E-3</v>
      </c>
      <c r="F3046" s="6">
        <v>2.5716021241794001E-5</v>
      </c>
      <c r="G3046" s="6">
        <v>2.7233115468409635E-3</v>
      </c>
      <c r="H3046" s="6">
        <v>7.6392888382945997E-3</v>
      </c>
      <c r="I3046" s="6">
        <v>2.0804163502980973E-5</v>
      </c>
      <c r="J3046" s="6">
        <v>7.0527988335944997E-3</v>
      </c>
      <c r="K3046" s="6">
        <v>1.9206968501074381E-5</v>
      </c>
      <c r="L3046" s="1" t="s">
        <v>906</v>
      </c>
      <c r="M3046" s="1" t="s">
        <v>240</v>
      </c>
      <c r="N3046" s="1" t="s">
        <v>235</v>
      </c>
      <c r="O3046" s="1" t="s">
        <v>327</v>
      </c>
      <c r="P3046" s="1" t="s">
        <v>907</v>
      </c>
      <c r="Q3046" s="1" t="s">
        <v>908</v>
      </c>
      <c r="R3046" s="1" t="s">
        <v>330</v>
      </c>
    </row>
    <row r="3047" spans="1:18" hidden="1" x14ac:dyDescent="0.3">
      <c r="A3047" s="1" t="s">
        <v>811</v>
      </c>
      <c r="B3047" s="1">
        <v>51059</v>
      </c>
      <c r="C3047" s="1" t="s">
        <v>12</v>
      </c>
      <c r="D3047" s="6">
        <v>3.7771689999999997E-2</v>
      </c>
      <c r="E3047" s="6">
        <v>3.7771689999947199E-2</v>
      </c>
      <c r="F3047" s="6">
        <v>1.0286407952055299E-4</v>
      </c>
      <c r="G3047" s="6">
        <v>2.7233115468409488E-3</v>
      </c>
      <c r="H3047" s="6">
        <v>3.05571537351862E-2</v>
      </c>
      <c r="I3047" s="6">
        <v>8.3216649605626612E-5</v>
      </c>
      <c r="J3047" s="6">
        <v>2.82111938406036E-2</v>
      </c>
      <c r="K3047" s="6">
        <v>7.6827869936284035E-5</v>
      </c>
      <c r="L3047" s="1" t="s">
        <v>906</v>
      </c>
      <c r="M3047" s="1" t="s">
        <v>240</v>
      </c>
      <c r="N3047" s="1" t="s">
        <v>235</v>
      </c>
      <c r="O3047" s="1" t="s">
        <v>327</v>
      </c>
      <c r="P3047" s="1" t="s">
        <v>907</v>
      </c>
      <c r="Q3047" s="1" t="s">
        <v>908</v>
      </c>
      <c r="R3047" s="1" t="s">
        <v>330</v>
      </c>
    </row>
    <row r="3048" spans="1:18" hidden="1" x14ac:dyDescent="0.3">
      <c r="A3048" s="1" t="s">
        <v>811</v>
      </c>
      <c r="B3048" s="1">
        <v>51153</v>
      </c>
      <c r="C3048" s="1" t="s">
        <v>12</v>
      </c>
      <c r="D3048" s="6">
        <v>7.5543390000000002E-2</v>
      </c>
      <c r="E3048" s="6">
        <v>7.5543389999893601E-2</v>
      </c>
      <c r="F3048" s="6">
        <v>2.05728186274221E-4</v>
      </c>
      <c r="G3048" s="6">
        <v>2.7233115468409713E-3</v>
      </c>
      <c r="H3048" s="6">
        <v>6.1114315560334399E-2</v>
      </c>
      <c r="I3048" s="6">
        <v>1.6643332124274151E-4</v>
      </c>
      <c r="J3048" s="6">
        <v>5.64223951500799E-2</v>
      </c>
      <c r="K3048" s="6">
        <v>1.5365576021263662E-4</v>
      </c>
      <c r="L3048" s="1" t="s">
        <v>906</v>
      </c>
      <c r="M3048" s="1" t="s">
        <v>240</v>
      </c>
      <c r="N3048" s="1" t="s">
        <v>235</v>
      </c>
      <c r="O3048" s="1" t="s">
        <v>327</v>
      </c>
      <c r="P3048" s="1" t="s">
        <v>907</v>
      </c>
      <c r="Q3048" s="1" t="s">
        <v>908</v>
      </c>
      <c r="R3048" s="1" t="s">
        <v>330</v>
      </c>
    </row>
    <row r="3049" spans="1:18" hidden="1" x14ac:dyDescent="0.3">
      <c r="A3049" s="1" t="s">
        <v>811</v>
      </c>
      <c r="B3049" s="1">
        <v>51107</v>
      </c>
      <c r="C3049" s="1" t="s">
        <v>12</v>
      </c>
      <c r="D3049" s="6">
        <v>0.67044760000000003</v>
      </c>
      <c r="E3049" s="6">
        <v>0.67044759999905801</v>
      </c>
      <c r="F3049" s="6">
        <v>1.8258376906292401E-3</v>
      </c>
      <c r="G3049" s="6">
        <v>2.7233115468409544E-3</v>
      </c>
      <c r="H3049" s="6">
        <v>0.54238956172166597</v>
      </c>
      <c r="I3049" s="6">
        <v>1.4770957563226175E-3</v>
      </c>
      <c r="J3049" s="6">
        <v>0.50074876722665895</v>
      </c>
      <c r="K3049" s="6">
        <v>1.3636948998547336E-3</v>
      </c>
      <c r="L3049" s="1" t="s">
        <v>906</v>
      </c>
      <c r="M3049" s="1" t="s">
        <v>240</v>
      </c>
      <c r="N3049" s="1" t="s">
        <v>235</v>
      </c>
      <c r="O3049" s="1" t="s">
        <v>327</v>
      </c>
      <c r="P3049" s="1" t="s">
        <v>907</v>
      </c>
      <c r="Q3049" s="1" t="s">
        <v>908</v>
      </c>
      <c r="R3049" s="1" t="s">
        <v>330</v>
      </c>
    </row>
    <row r="3050" spans="1:18" hidden="1" x14ac:dyDescent="0.3">
      <c r="A3050" s="1" t="s">
        <v>811</v>
      </c>
      <c r="B3050" s="1">
        <v>51107</v>
      </c>
      <c r="C3050" s="1" t="s">
        <v>12</v>
      </c>
      <c r="D3050" s="6">
        <v>5.6499300000000002E-2</v>
      </c>
      <c r="E3050" s="6">
        <v>5.6499299999920601E-2</v>
      </c>
      <c r="F3050" s="6">
        <v>1.5386519607821499E-4</v>
      </c>
      <c r="G3050" s="6">
        <v>2.7233115468409557E-3</v>
      </c>
      <c r="H3050" s="6">
        <v>4.5707719088830902E-2</v>
      </c>
      <c r="I3050" s="6">
        <v>1.2447635917437597E-4</v>
      </c>
      <c r="J3050" s="6">
        <v>4.21986070561952E-2</v>
      </c>
      <c r="K3050" s="6">
        <v>1.1491995385674062E-4</v>
      </c>
      <c r="L3050" s="1" t="s">
        <v>921</v>
      </c>
      <c r="M3050" s="1" t="s">
        <v>240</v>
      </c>
      <c r="N3050" s="1" t="s">
        <v>235</v>
      </c>
      <c r="O3050" s="1" t="s">
        <v>327</v>
      </c>
      <c r="P3050" s="1" t="s">
        <v>907</v>
      </c>
      <c r="Q3050" s="1" t="s">
        <v>922</v>
      </c>
      <c r="R3050" s="1" t="s">
        <v>330</v>
      </c>
    </row>
    <row r="3051" spans="1:18" hidden="1" x14ac:dyDescent="0.3">
      <c r="A3051" s="1" t="s">
        <v>811</v>
      </c>
      <c r="B3051" s="1">
        <v>51153</v>
      </c>
      <c r="C3051" s="1" t="s">
        <v>12</v>
      </c>
      <c r="D3051" s="6">
        <v>0.32340000000000002</v>
      </c>
      <c r="E3051" s="6" t="s">
        <v>963</v>
      </c>
      <c r="F3051" s="6" t="s">
        <v>963</v>
      </c>
      <c r="G3051" s="6" t="s">
        <v>963</v>
      </c>
      <c r="H3051" s="6">
        <v>0.32340000000000002</v>
      </c>
      <c r="I3051" s="6" t="s">
        <v>964</v>
      </c>
      <c r="J3051" s="6">
        <v>0.32340000000000002</v>
      </c>
      <c r="K3051" s="6" t="s">
        <v>964</v>
      </c>
      <c r="L3051" s="1" t="s">
        <v>929</v>
      </c>
      <c r="M3051" s="1" t="s">
        <v>270</v>
      </c>
      <c r="N3051" s="1" t="s">
        <v>235</v>
      </c>
      <c r="O3051" s="1" t="s">
        <v>795</v>
      </c>
      <c r="P3051" s="1" t="s">
        <v>930</v>
      </c>
      <c r="Q3051" s="1" t="s">
        <v>797</v>
      </c>
      <c r="R3051" s="1" t="s">
        <v>330</v>
      </c>
    </row>
    <row r="3052" spans="1:18" hidden="1" x14ac:dyDescent="0.3">
      <c r="A3052" s="1" t="s">
        <v>497</v>
      </c>
      <c r="B3052" s="1">
        <v>24017</v>
      </c>
      <c r="C3052" s="1" t="s">
        <v>12</v>
      </c>
      <c r="D3052" s="6">
        <v>1.41E-2</v>
      </c>
      <c r="E3052" s="6" t="s">
        <v>963</v>
      </c>
      <c r="F3052" s="6" t="s">
        <v>963</v>
      </c>
      <c r="G3052" s="6" t="s">
        <v>963</v>
      </c>
      <c r="H3052" s="6">
        <v>1.41E-2</v>
      </c>
      <c r="I3052" s="6" t="s">
        <v>964</v>
      </c>
      <c r="J3052" s="6">
        <v>1.41E-2</v>
      </c>
      <c r="K3052" s="6" t="s">
        <v>964</v>
      </c>
      <c r="L3052" s="1" t="s">
        <v>794</v>
      </c>
      <c r="M3052" s="1" t="s">
        <v>270</v>
      </c>
      <c r="N3052" s="1" t="s">
        <v>235</v>
      </c>
      <c r="O3052" s="1" t="s">
        <v>795</v>
      </c>
      <c r="P3052" s="1" t="s">
        <v>796</v>
      </c>
      <c r="Q3052" s="1" t="s">
        <v>797</v>
      </c>
      <c r="R3052" s="1" t="s">
        <v>330</v>
      </c>
    </row>
    <row r="3053" spans="1:18" hidden="1" x14ac:dyDescent="0.3">
      <c r="A3053" s="1" t="s">
        <v>811</v>
      </c>
      <c r="B3053" s="1">
        <v>51610</v>
      </c>
      <c r="C3053" s="1" t="s">
        <v>12</v>
      </c>
      <c r="D3053" s="6">
        <v>14.176052589999999</v>
      </c>
      <c r="E3053" s="6">
        <v>14.1760525899887</v>
      </c>
      <c r="F3053" s="6">
        <v>3.9046354461554002E-2</v>
      </c>
      <c r="G3053" s="6">
        <v>2.7543883753033626E-3</v>
      </c>
      <c r="H3053" s="6">
        <v>15.4211275163174</v>
      </c>
      <c r="I3053" s="6">
        <v>4.2475774365015463E-2</v>
      </c>
      <c r="J3053" s="6">
        <v>16.114560767051199</v>
      </c>
      <c r="K3053" s="6">
        <v>4.4385758849885458E-2</v>
      </c>
      <c r="L3053" s="1" t="s">
        <v>422</v>
      </c>
      <c r="M3053" s="1" t="s">
        <v>423</v>
      </c>
      <c r="N3053" s="1" t="s">
        <v>382</v>
      </c>
      <c r="O3053" s="1" t="s">
        <v>420</v>
      </c>
      <c r="P3053" s="1" t="s">
        <v>424</v>
      </c>
      <c r="Q3053" s="1" t="s">
        <v>385</v>
      </c>
      <c r="R3053" s="1" t="s">
        <v>330</v>
      </c>
    </row>
    <row r="3054" spans="1:18" hidden="1" x14ac:dyDescent="0.3">
      <c r="A3054" s="1" t="s">
        <v>811</v>
      </c>
      <c r="B3054" s="1">
        <v>51685</v>
      </c>
      <c r="C3054" s="1" t="s">
        <v>12</v>
      </c>
      <c r="D3054" s="6">
        <v>16.652853499999999</v>
      </c>
      <c r="E3054" s="6">
        <v>16.652853499986701</v>
      </c>
      <c r="F3054" s="6">
        <v>4.5868426095993203E-2</v>
      </c>
      <c r="G3054" s="6">
        <v>2.7543883753033578E-3</v>
      </c>
      <c r="H3054" s="6">
        <v>20.812093921932998</v>
      </c>
      <c r="I3054" s="6">
        <v>5.7324589564293919E-2</v>
      </c>
      <c r="J3054" s="6">
        <v>23.465143692238399</v>
      </c>
      <c r="K3054" s="6">
        <v>6.4632119010724354E-2</v>
      </c>
      <c r="L3054" s="1" t="s">
        <v>422</v>
      </c>
      <c r="M3054" s="1" t="s">
        <v>423</v>
      </c>
      <c r="N3054" s="1" t="s">
        <v>382</v>
      </c>
      <c r="O3054" s="1" t="s">
        <v>420</v>
      </c>
      <c r="P3054" s="1" t="s">
        <v>424</v>
      </c>
      <c r="Q3054" s="1" t="s">
        <v>385</v>
      </c>
      <c r="R3054" s="1" t="s">
        <v>330</v>
      </c>
    </row>
    <row r="3055" spans="1:18" hidden="1" x14ac:dyDescent="0.3">
      <c r="A3055" s="1" t="s">
        <v>811</v>
      </c>
      <c r="B3055" s="1">
        <v>51600</v>
      </c>
      <c r="C3055" s="1" t="s">
        <v>12</v>
      </c>
      <c r="D3055" s="6">
        <v>23.352095330000001</v>
      </c>
      <c r="E3055" s="6">
        <v>23.3520953299812</v>
      </c>
      <c r="F3055" s="6">
        <v>6.4320739915876501E-2</v>
      </c>
      <c r="G3055" s="6">
        <v>2.7543883753033773E-3</v>
      </c>
      <c r="H3055" s="6">
        <v>27.292551198920901</v>
      </c>
      <c r="I3055" s="6">
        <v>7.5174285754679979E-2</v>
      </c>
      <c r="J3055" s="6">
        <v>29.577998354237199</v>
      </c>
      <c r="K3055" s="6">
        <v>8.1469294831653369E-2</v>
      </c>
      <c r="L3055" s="1" t="s">
        <v>422</v>
      </c>
      <c r="M3055" s="1" t="s">
        <v>423</v>
      </c>
      <c r="N3055" s="1" t="s">
        <v>382</v>
      </c>
      <c r="O3055" s="1" t="s">
        <v>420</v>
      </c>
      <c r="P3055" s="1" t="s">
        <v>424</v>
      </c>
      <c r="Q3055" s="1" t="s">
        <v>385</v>
      </c>
      <c r="R3055" s="1" t="s">
        <v>330</v>
      </c>
    </row>
    <row r="3056" spans="1:18" hidden="1" x14ac:dyDescent="0.3">
      <c r="A3056" s="1" t="s">
        <v>811</v>
      </c>
      <c r="B3056" s="1">
        <v>51683</v>
      </c>
      <c r="C3056" s="1" t="s">
        <v>12</v>
      </c>
      <c r="D3056" s="6">
        <v>41.36568853</v>
      </c>
      <c r="E3056" s="6">
        <v>41.365688529966803</v>
      </c>
      <c r="F3056" s="6">
        <v>0.11393717162336101</v>
      </c>
      <c r="G3056" s="6">
        <v>2.7543883753033821E-3</v>
      </c>
      <c r="H3056" s="6">
        <v>50.731217781832797</v>
      </c>
      <c r="I3056" s="6">
        <v>0.13973347652326448</v>
      </c>
      <c r="J3056" s="6">
        <v>56.497415768230098</v>
      </c>
      <c r="K3056" s="6">
        <v>0.15561582522669498</v>
      </c>
      <c r="L3056" s="1" t="s">
        <v>422</v>
      </c>
      <c r="M3056" s="1" t="s">
        <v>423</v>
      </c>
      <c r="N3056" s="1" t="s">
        <v>382</v>
      </c>
      <c r="O3056" s="1" t="s">
        <v>420</v>
      </c>
      <c r="P3056" s="1" t="s">
        <v>424</v>
      </c>
      <c r="Q3056" s="1" t="s">
        <v>385</v>
      </c>
      <c r="R3056" s="1" t="s">
        <v>330</v>
      </c>
    </row>
    <row r="3057" spans="1:18" hidden="1" x14ac:dyDescent="0.3">
      <c r="A3057" s="1" t="s">
        <v>497</v>
      </c>
      <c r="B3057" s="1">
        <v>24009</v>
      </c>
      <c r="C3057" s="1" t="s">
        <v>12</v>
      </c>
      <c r="D3057" s="6">
        <v>58.040077160000003</v>
      </c>
      <c r="E3057" s="6">
        <v>58.040077159953498</v>
      </c>
      <c r="F3057" s="6">
        <v>0.159864913831086</v>
      </c>
      <c r="G3057" s="6">
        <v>2.7543883753033604E-3</v>
      </c>
      <c r="H3057" s="6">
        <v>67.022626222930199</v>
      </c>
      <c r="I3057" s="6">
        <v>0.1846063425507411</v>
      </c>
      <c r="J3057" s="6">
        <v>72.359454693426002</v>
      </c>
      <c r="K3057" s="6">
        <v>0.19930604085086276</v>
      </c>
      <c r="L3057" s="1" t="s">
        <v>422</v>
      </c>
      <c r="M3057" s="1" t="s">
        <v>423</v>
      </c>
      <c r="N3057" s="1" t="s">
        <v>382</v>
      </c>
      <c r="O3057" s="1" t="s">
        <v>420</v>
      </c>
      <c r="P3057" s="1" t="s">
        <v>424</v>
      </c>
      <c r="Q3057" s="1" t="s">
        <v>385</v>
      </c>
      <c r="R3057" s="1" t="s">
        <v>330</v>
      </c>
    </row>
    <row r="3058" spans="1:18" hidden="1" x14ac:dyDescent="0.3">
      <c r="A3058" s="1" t="s">
        <v>497</v>
      </c>
      <c r="B3058" s="1">
        <v>24017</v>
      </c>
      <c r="C3058" s="1" t="s">
        <v>12</v>
      </c>
      <c r="D3058" s="6">
        <v>102.54295740000001</v>
      </c>
      <c r="E3058" s="6">
        <v>102.542957399918</v>
      </c>
      <c r="F3058" s="6">
        <v>0.282443129831562</v>
      </c>
      <c r="G3058" s="6">
        <v>2.7543883753033621E-3</v>
      </c>
      <c r="H3058" s="6">
        <v>119.21254277884501</v>
      </c>
      <c r="I3058" s="6">
        <v>0.32835764202040546</v>
      </c>
      <c r="J3058" s="6">
        <v>129.19487655759801</v>
      </c>
      <c r="K3058" s="6">
        <v>0.3558528661390008</v>
      </c>
      <c r="L3058" s="1" t="s">
        <v>422</v>
      </c>
      <c r="M3058" s="1" t="s">
        <v>423</v>
      </c>
      <c r="N3058" s="1" t="s">
        <v>382</v>
      </c>
      <c r="O3058" s="1" t="s">
        <v>420</v>
      </c>
      <c r="P3058" s="1" t="s">
        <v>424</v>
      </c>
      <c r="Q3058" s="1" t="s">
        <v>385</v>
      </c>
      <c r="R3058" s="1" t="s">
        <v>330</v>
      </c>
    </row>
    <row r="3059" spans="1:18" hidden="1" x14ac:dyDescent="0.3">
      <c r="A3059" s="1" t="s">
        <v>811</v>
      </c>
      <c r="B3059" s="1">
        <v>51510</v>
      </c>
      <c r="C3059" s="1" t="s">
        <v>12</v>
      </c>
      <c r="D3059" s="6">
        <v>154.22381730000001</v>
      </c>
      <c r="E3059" s="6">
        <v>154.223817299876</v>
      </c>
      <c r="F3059" s="6">
        <v>0.42479228956568998</v>
      </c>
      <c r="G3059" s="6">
        <v>2.7543883753033747E-3</v>
      </c>
      <c r="H3059" s="6">
        <v>165.391882870698</v>
      </c>
      <c r="I3059" s="6">
        <v>0.45555347954858794</v>
      </c>
      <c r="J3059" s="6">
        <v>170.965231300396</v>
      </c>
      <c r="K3059" s="6">
        <v>0.4709046456748634</v>
      </c>
      <c r="L3059" s="1" t="s">
        <v>422</v>
      </c>
      <c r="M3059" s="1" t="s">
        <v>423</v>
      </c>
      <c r="N3059" s="1" t="s">
        <v>382</v>
      </c>
      <c r="O3059" s="1" t="s">
        <v>420</v>
      </c>
      <c r="P3059" s="1" t="s">
        <v>424</v>
      </c>
      <c r="Q3059" s="1" t="s">
        <v>385</v>
      </c>
      <c r="R3059" s="1" t="s">
        <v>330</v>
      </c>
    </row>
    <row r="3060" spans="1:18" hidden="1" x14ac:dyDescent="0.3">
      <c r="A3060" s="1" t="s">
        <v>497</v>
      </c>
      <c r="B3060" s="1">
        <v>24021</v>
      </c>
      <c r="C3060" s="1" t="s">
        <v>12</v>
      </c>
      <c r="D3060" s="6">
        <v>165.35544669999999</v>
      </c>
      <c r="E3060" s="6">
        <v>165.355446699868</v>
      </c>
      <c r="F3060" s="6">
        <v>0.45545312018321099</v>
      </c>
      <c r="G3060" s="6">
        <v>2.7543883753033613E-3</v>
      </c>
      <c r="H3060" s="6">
        <v>189.98276329742001</v>
      </c>
      <c r="I3060" s="6">
        <v>0.52328631473442377</v>
      </c>
      <c r="J3060" s="6">
        <v>204.53115962205999</v>
      </c>
      <c r="K3060" s="6">
        <v>0.56335824845031823</v>
      </c>
      <c r="L3060" s="1" t="s">
        <v>422</v>
      </c>
      <c r="M3060" s="1" t="s">
        <v>423</v>
      </c>
      <c r="N3060" s="1" t="s">
        <v>382</v>
      </c>
      <c r="O3060" s="1" t="s">
        <v>420</v>
      </c>
      <c r="P3060" s="1" t="s">
        <v>424</v>
      </c>
      <c r="Q3060" s="1" t="s">
        <v>385</v>
      </c>
      <c r="R3060" s="1" t="s">
        <v>330</v>
      </c>
    </row>
    <row r="3061" spans="1:18" hidden="1" x14ac:dyDescent="0.3">
      <c r="A3061" s="1" t="s">
        <v>811</v>
      </c>
      <c r="B3061" s="1">
        <v>51013</v>
      </c>
      <c r="C3061" s="1" t="s">
        <v>12</v>
      </c>
      <c r="D3061" s="6">
        <v>230.79657560000001</v>
      </c>
      <c r="E3061" s="6">
        <v>230.79657559981499</v>
      </c>
      <c r="F3061" s="6">
        <v>0.63570340489195498</v>
      </c>
      <c r="G3061" s="6">
        <v>2.7543883753033665E-3</v>
      </c>
      <c r="H3061" s="6">
        <v>244.245868239168</v>
      </c>
      <c r="I3061" s="6">
        <v>0.67274798019384208</v>
      </c>
      <c r="J3061" s="6">
        <v>250.34401289902701</v>
      </c>
      <c r="K3061" s="6">
        <v>0.68954463895587603</v>
      </c>
      <c r="L3061" s="1" t="s">
        <v>422</v>
      </c>
      <c r="M3061" s="1" t="s">
        <v>423</v>
      </c>
      <c r="N3061" s="1" t="s">
        <v>382</v>
      </c>
      <c r="O3061" s="1" t="s">
        <v>420</v>
      </c>
      <c r="P3061" s="1" t="s">
        <v>424</v>
      </c>
      <c r="Q3061" s="1" t="s">
        <v>385</v>
      </c>
      <c r="R3061" s="1" t="s">
        <v>330</v>
      </c>
    </row>
    <row r="3062" spans="1:18" hidden="1" x14ac:dyDescent="0.3">
      <c r="A3062" s="1" t="s">
        <v>811</v>
      </c>
      <c r="B3062" s="1">
        <v>51107</v>
      </c>
      <c r="C3062" s="1" t="s">
        <v>12</v>
      </c>
      <c r="D3062" s="6">
        <v>407.11818879999998</v>
      </c>
      <c r="E3062" s="6">
        <v>407.11818879967302</v>
      </c>
      <c r="F3062" s="6">
        <v>1.1213616066043799</v>
      </c>
      <c r="G3062" s="6">
        <v>2.7543883753033647E-3</v>
      </c>
      <c r="H3062" s="6">
        <v>542.62883164580001</v>
      </c>
      <c r="I3062" s="6">
        <v>1.4946105459896382</v>
      </c>
      <c r="J3062" s="6">
        <v>638.72066520917497</v>
      </c>
      <c r="K3062" s="6">
        <v>1.7592847753181837</v>
      </c>
      <c r="L3062" s="1" t="s">
        <v>422</v>
      </c>
      <c r="M3062" s="1" t="s">
        <v>423</v>
      </c>
      <c r="N3062" s="1" t="s">
        <v>382</v>
      </c>
      <c r="O3062" s="1" t="s">
        <v>420</v>
      </c>
      <c r="P3062" s="1" t="s">
        <v>424</v>
      </c>
      <c r="Q3062" s="1" t="s">
        <v>385</v>
      </c>
      <c r="R3062" s="1" t="s">
        <v>330</v>
      </c>
    </row>
    <row r="3063" spans="1:18" hidden="1" x14ac:dyDescent="0.3">
      <c r="A3063" s="1" t="s">
        <v>9</v>
      </c>
      <c r="B3063" s="1">
        <v>11001</v>
      </c>
      <c r="C3063" s="1" t="s">
        <v>12</v>
      </c>
      <c r="D3063" s="6">
        <v>444.5149523</v>
      </c>
      <c r="E3063" s="6">
        <v>444.51495229964399</v>
      </c>
      <c r="F3063" s="6">
        <v>1.22436681726267</v>
      </c>
      <c r="G3063" s="6">
        <v>2.7543883753033669E-3</v>
      </c>
      <c r="H3063" s="6">
        <v>473.53630920140398</v>
      </c>
      <c r="I3063" s="6">
        <v>1.3043029053484079</v>
      </c>
      <c r="J3063" s="6">
        <v>487.10340763051198</v>
      </c>
      <c r="K3063" s="6">
        <v>1.3416719635481396</v>
      </c>
      <c r="L3063" s="1" t="s">
        <v>422</v>
      </c>
      <c r="M3063" s="1" t="s">
        <v>423</v>
      </c>
      <c r="N3063" s="1" t="s">
        <v>382</v>
      </c>
      <c r="O3063" s="1" t="s">
        <v>420</v>
      </c>
      <c r="P3063" s="1" t="s">
        <v>424</v>
      </c>
      <c r="Q3063" s="1" t="s">
        <v>385</v>
      </c>
      <c r="R3063" s="1" t="s">
        <v>330</v>
      </c>
    </row>
    <row r="3064" spans="1:18" hidden="1" x14ac:dyDescent="0.3">
      <c r="A3064" s="1" t="s">
        <v>811</v>
      </c>
      <c r="B3064" s="1">
        <v>51153</v>
      </c>
      <c r="C3064" s="1" t="s">
        <v>12</v>
      </c>
      <c r="D3064" s="6">
        <v>466.3495279</v>
      </c>
      <c r="E3064" s="6">
        <v>466.34952789962801</v>
      </c>
      <c r="F3064" s="6">
        <v>1.2845077184749401</v>
      </c>
      <c r="G3064" s="6">
        <v>2.7543883753033487E-3</v>
      </c>
      <c r="H3064" s="6">
        <v>558.39564156486199</v>
      </c>
      <c r="I3064" s="6">
        <v>1.5380384639463112</v>
      </c>
      <c r="J3064" s="6">
        <v>616.83489722036097</v>
      </c>
      <c r="K3064" s="6">
        <v>1.699002870385198</v>
      </c>
      <c r="L3064" s="1" t="s">
        <v>422</v>
      </c>
      <c r="M3064" s="1" t="s">
        <v>423</v>
      </c>
      <c r="N3064" s="1" t="s">
        <v>382</v>
      </c>
      <c r="O3064" s="1" t="s">
        <v>420</v>
      </c>
      <c r="P3064" s="1" t="s">
        <v>424</v>
      </c>
      <c r="Q3064" s="1" t="s">
        <v>385</v>
      </c>
      <c r="R3064" s="1" t="s">
        <v>330</v>
      </c>
    </row>
    <row r="3065" spans="1:18" hidden="1" x14ac:dyDescent="0.3">
      <c r="A3065" s="1" t="s">
        <v>497</v>
      </c>
      <c r="B3065" s="1">
        <v>24033</v>
      </c>
      <c r="C3065" s="1" t="s">
        <v>12</v>
      </c>
      <c r="D3065" s="6">
        <v>567.2377371</v>
      </c>
      <c r="E3065" s="6">
        <v>567.23773709954799</v>
      </c>
      <c r="F3065" s="6">
        <v>1.56239302910037</v>
      </c>
      <c r="G3065" s="6">
        <v>2.7543883753033452E-3</v>
      </c>
      <c r="H3065" s="6">
        <v>611.266711196605</v>
      </c>
      <c r="I3065" s="6">
        <v>1.6836659235298359</v>
      </c>
      <c r="J3065" s="6">
        <v>633.50569438753803</v>
      </c>
      <c r="K3065" s="6">
        <v>1.7449207203095085</v>
      </c>
      <c r="L3065" s="1" t="s">
        <v>422</v>
      </c>
      <c r="M3065" s="1" t="s">
        <v>423</v>
      </c>
      <c r="N3065" s="1" t="s">
        <v>382</v>
      </c>
      <c r="O3065" s="1" t="s">
        <v>420</v>
      </c>
      <c r="P3065" s="1" t="s">
        <v>424</v>
      </c>
      <c r="Q3065" s="1" t="s">
        <v>385</v>
      </c>
      <c r="R3065" s="1" t="s">
        <v>330</v>
      </c>
    </row>
    <row r="3066" spans="1:18" hidden="1" x14ac:dyDescent="0.3">
      <c r="A3066" s="1" t="s">
        <v>497</v>
      </c>
      <c r="B3066" s="1">
        <v>24031</v>
      </c>
      <c r="C3066" s="1" t="s">
        <v>12</v>
      </c>
      <c r="D3066" s="6">
        <v>655.91672889999995</v>
      </c>
      <c r="E3066" s="6">
        <v>655.91672889947495</v>
      </c>
      <c r="F3066" s="6">
        <v>1.80664941324772</v>
      </c>
      <c r="G3066" s="6">
        <v>2.7543883753033613E-3</v>
      </c>
      <c r="H3066" s="6">
        <v>726.04746012931105</v>
      </c>
      <c r="I3066" s="6">
        <v>1.9998166840987051</v>
      </c>
      <c r="J3066" s="6">
        <v>764.44815071733001</v>
      </c>
      <c r="K3066" s="6">
        <v>2.1055870998579658</v>
      </c>
      <c r="L3066" s="1" t="s">
        <v>422</v>
      </c>
      <c r="M3066" s="1" t="s">
        <v>423</v>
      </c>
      <c r="N3066" s="1" t="s">
        <v>382</v>
      </c>
      <c r="O3066" s="1" t="s">
        <v>420</v>
      </c>
      <c r="P3066" s="1" t="s">
        <v>424</v>
      </c>
      <c r="Q3066" s="1" t="s">
        <v>385</v>
      </c>
      <c r="R3066" s="1" t="s">
        <v>330</v>
      </c>
    </row>
    <row r="3067" spans="1:18" hidden="1" x14ac:dyDescent="0.3">
      <c r="A3067" s="1" t="s">
        <v>811</v>
      </c>
      <c r="B3067" s="1">
        <v>51059</v>
      </c>
      <c r="C3067" s="1" t="s">
        <v>12</v>
      </c>
      <c r="D3067" s="6">
        <v>1112.48767</v>
      </c>
      <c r="E3067" s="6">
        <v>1112.4876699991</v>
      </c>
      <c r="F3067" s="6">
        <v>3.06422310591388</v>
      </c>
      <c r="G3067" s="6">
        <v>2.7543883753033947E-3</v>
      </c>
      <c r="H3067" s="6">
        <v>1312.3922841215899</v>
      </c>
      <c r="I3067" s="6">
        <v>3.6148380512223772</v>
      </c>
      <c r="J3067" s="6">
        <v>1435.85075046471</v>
      </c>
      <c r="K3067" s="6">
        <v>3.9548906157506525</v>
      </c>
      <c r="L3067" s="1" t="s">
        <v>422</v>
      </c>
      <c r="M3067" s="1" t="s">
        <v>423</v>
      </c>
      <c r="N3067" s="1" t="s">
        <v>382</v>
      </c>
      <c r="O3067" s="1" t="s">
        <v>420</v>
      </c>
      <c r="P3067" s="1" t="s">
        <v>424</v>
      </c>
      <c r="Q3067" s="1" t="s">
        <v>385</v>
      </c>
      <c r="R3067" s="1" t="s">
        <v>330</v>
      </c>
    </row>
    <row r="3068" spans="1:18" hidden="1" x14ac:dyDescent="0.3">
      <c r="A3068" s="1" t="s">
        <v>811</v>
      </c>
      <c r="B3068" s="1">
        <v>51685</v>
      </c>
      <c r="C3068" s="1" t="s">
        <v>12</v>
      </c>
      <c r="D3068" s="6">
        <v>2.2265726579999998</v>
      </c>
      <c r="E3068" s="6">
        <v>2.2265726579968801</v>
      </c>
      <c r="F3068" s="6">
        <v>6.0636510294032704E-3</v>
      </c>
      <c r="G3068" s="6">
        <v>2.7233115468409596E-3</v>
      </c>
      <c r="H3068" s="6">
        <v>2.7826846181228899</v>
      </c>
      <c r="I3068" s="6">
        <v>7.5781171517507922E-3</v>
      </c>
      <c r="J3068" s="6">
        <v>3.1374110966135098</v>
      </c>
      <c r="K3068" s="6">
        <v>8.544147866594529E-3</v>
      </c>
      <c r="L3068" s="1" t="s">
        <v>425</v>
      </c>
      <c r="M3068" s="1" t="s">
        <v>136</v>
      </c>
      <c r="N3068" s="1" t="s">
        <v>382</v>
      </c>
      <c r="O3068" s="1" t="s">
        <v>420</v>
      </c>
      <c r="P3068" s="1" t="s">
        <v>426</v>
      </c>
      <c r="Q3068" s="1" t="s">
        <v>385</v>
      </c>
      <c r="R3068" s="1" t="s">
        <v>330</v>
      </c>
    </row>
    <row r="3069" spans="1:18" hidden="1" x14ac:dyDescent="0.3">
      <c r="A3069" s="1" t="s">
        <v>9</v>
      </c>
      <c r="B3069" s="1">
        <v>11001</v>
      </c>
      <c r="C3069" s="1" t="s">
        <v>12</v>
      </c>
      <c r="D3069" s="6">
        <v>2.691379747</v>
      </c>
      <c r="E3069" s="6">
        <v>2.69137974699622</v>
      </c>
      <c r="F3069" s="6">
        <v>7.3294655419287201E-3</v>
      </c>
      <c r="G3069" s="6">
        <v>2.7233115468409648E-3</v>
      </c>
      <c r="H3069" s="6">
        <v>2.8670937287024301</v>
      </c>
      <c r="I3069" s="6">
        <v>7.807989457250644E-3</v>
      </c>
      <c r="J3069" s="6">
        <v>2.9492376785262202</v>
      </c>
      <c r="K3069" s="6">
        <v>8.0316930243088964E-3</v>
      </c>
      <c r="L3069" s="1" t="s">
        <v>425</v>
      </c>
      <c r="M3069" s="1" t="s">
        <v>136</v>
      </c>
      <c r="N3069" s="1" t="s">
        <v>382</v>
      </c>
      <c r="O3069" s="1" t="s">
        <v>420</v>
      </c>
      <c r="P3069" s="1" t="s">
        <v>426</v>
      </c>
      <c r="Q3069" s="1" t="s">
        <v>385</v>
      </c>
      <c r="R3069" s="1" t="s">
        <v>330</v>
      </c>
    </row>
    <row r="3070" spans="1:18" hidden="1" x14ac:dyDescent="0.3">
      <c r="A3070" s="1" t="s">
        <v>497</v>
      </c>
      <c r="B3070" s="1">
        <v>24009</v>
      </c>
      <c r="C3070" s="1" t="s">
        <v>12</v>
      </c>
      <c r="D3070" s="6">
        <v>4.126122627</v>
      </c>
      <c r="E3070" s="6">
        <v>4.1261226269942197</v>
      </c>
      <c r="F3070" s="6">
        <v>1.12367173937751E-2</v>
      </c>
      <c r="G3070" s="6">
        <v>2.7233115468409566E-3</v>
      </c>
      <c r="H3070" s="6">
        <v>4.7647003262425702</v>
      </c>
      <c r="I3070" s="6">
        <v>1.2975763415693264E-2</v>
      </c>
      <c r="J3070" s="6">
        <v>5.1441003854090397</v>
      </c>
      <c r="K3070" s="6">
        <v>1.4008987977693453E-2</v>
      </c>
      <c r="L3070" s="1" t="s">
        <v>425</v>
      </c>
      <c r="M3070" s="1" t="s">
        <v>136</v>
      </c>
      <c r="N3070" s="1" t="s">
        <v>382</v>
      </c>
      <c r="O3070" s="1" t="s">
        <v>420</v>
      </c>
      <c r="P3070" s="1" t="s">
        <v>426</v>
      </c>
      <c r="Q3070" s="1" t="s">
        <v>385</v>
      </c>
      <c r="R3070" s="1" t="s">
        <v>330</v>
      </c>
    </row>
    <row r="3071" spans="1:18" hidden="1" x14ac:dyDescent="0.3">
      <c r="A3071" s="1" t="s">
        <v>811</v>
      </c>
      <c r="B3071" s="1">
        <v>51610</v>
      </c>
      <c r="C3071" s="1" t="s">
        <v>12</v>
      </c>
      <c r="D3071" s="6">
        <v>10.4966943</v>
      </c>
      <c r="E3071" s="6">
        <v>10.4966942999853</v>
      </c>
      <c r="F3071" s="6">
        <v>2.8585768790809599E-2</v>
      </c>
      <c r="G3071" s="6">
        <v>2.7233115468409544E-3</v>
      </c>
      <c r="H3071" s="6">
        <v>11.4186132050814</v>
      </c>
      <c r="I3071" s="6">
        <v>3.1096441190308775E-2</v>
      </c>
      <c r="J3071" s="6">
        <v>11.932067624370299</v>
      </c>
      <c r="K3071" s="6">
        <v>3.2494737539134753E-2</v>
      </c>
      <c r="L3071" s="1" t="s">
        <v>425</v>
      </c>
      <c r="M3071" s="1" t="s">
        <v>136</v>
      </c>
      <c r="N3071" s="1" t="s">
        <v>382</v>
      </c>
      <c r="O3071" s="1" t="s">
        <v>420</v>
      </c>
      <c r="P3071" s="1" t="s">
        <v>426</v>
      </c>
      <c r="Q3071" s="1" t="s">
        <v>385</v>
      </c>
      <c r="R3071" s="1" t="s">
        <v>330</v>
      </c>
    </row>
    <row r="3072" spans="1:18" hidden="1" x14ac:dyDescent="0.3">
      <c r="A3072" s="1" t="s">
        <v>811</v>
      </c>
      <c r="B3072" s="1">
        <v>51683</v>
      </c>
      <c r="C3072" s="1" t="s">
        <v>12</v>
      </c>
      <c r="D3072" s="6">
        <v>16.76045981</v>
      </c>
      <c r="E3072" s="6">
        <v>16.7604598099764</v>
      </c>
      <c r="F3072" s="6">
        <v>4.5643953730872801E-2</v>
      </c>
      <c r="G3072" s="6">
        <v>2.7233115468409735E-3</v>
      </c>
      <c r="H3072" s="6">
        <v>20.5551646052769</v>
      </c>
      <c r="I3072" s="6">
        <v>5.5978117116767465E-2</v>
      </c>
      <c r="J3072" s="6">
        <v>22.8915001781135</v>
      </c>
      <c r="K3072" s="6">
        <v>6.2340686759568692E-2</v>
      </c>
      <c r="L3072" s="1" t="s">
        <v>425</v>
      </c>
      <c r="M3072" s="1" t="s">
        <v>136</v>
      </c>
      <c r="N3072" s="1" t="s">
        <v>382</v>
      </c>
      <c r="O3072" s="1" t="s">
        <v>420</v>
      </c>
      <c r="P3072" s="1" t="s">
        <v>426</v>
      </c>
      <c r="Q3072" s="1" t="s">
        <v>385</v>
      </c>
      <c r="R3072" s="1" t="s">
        <v>330</v>
      </c>
    </row>
    <row r="3073" spans="1:18" hidden="1" x14ac:dyDescent="0.3">
      <c r="A3073" s="1" t="s">
        <v>497</v>
      </c>
      <c r="B3073" s="1">
        <v>24017</v>
      </c>
      <c r="C3073" s="1" t="s">
        <v>12</v>
      </c>
      <c r="D3073" s="6">
        <v>17.019018989999999</v>
      </c>
      <c r="E3073" s="6">
        <v>17.019018989976001</v>
      </c>
      <c r="F3073" s="6">
        <v>4.6348090931307602E-2</v>
      </c>
      <c r="G3073" s="6">
        <v>2.7233115468409826E-3</v>
      </c>
      <c r="H3073" s="6">
        <v>19.785664280044902</v>
      </c>
      <c r="I3073" s="6">
        <v>5.3882527995765456E-2</v>
      </c>
      <c r="J3073" s="6">
        <v>21.442428746886101</v>
      </c>
      <c r="K3073" s="6">
        <v>5.8394413798709938E-2</v>
      </c>
      <c r="L3073" s="1" t="s">
        <v>425</v>
      </c>
      <c r="M3073" s="1" t="s">
        <v>136</v>
      </c>
      <c r="N3073" s="1" t="s">
        <v>382</v>
      </c>
      <c r="O3073" s="1" t="s">
        <v>420</v>
      </c>
      <c r="P3073" s="1" t="s">
        <v>426</v>
      </c>
      <c r="Q3073" s="1" t="s">
        <v>385</v>
      </c>
      <c r="R3073" s="1" t="s">
        <v>330</v>
      </c>
    </row>
    <row r="3074" spans="1:18" hidden="1" x14ac:dyDescent="0.3">
      <c r="A3074" s="1" t="s">
        <v>811</v>
      </c>
      <c r="B3074" s="1">
        <v>51013</v>
      </c>
      <c r="C3074" s="1" t="s">
        <v>12</v>
      </c>
      <c r="D3074" s="6">
        <v>18.00016329</v>
      </c>
      <c r="E3074" s="6">
        <v>18.0001632899748</v>
      </c>
      <c r="F3074" s="6">
        <v>4.9020052532610901E-2</v>
      </c>
      <c r="G3074" s="6">
        <v>2.7233115468409471E-3</v>
      </c>
      <c r="H3074" s="6">
        <v>19.049093340243001</v>
      </c>
      <c r="I3074" s="6">
        <v>5.1876615850334748E-2</v>
      </c>
      <c r="J3074" s="6">
        <v>19.524696582440701</v>
      </c>
      <c r="K3074" s="6">
        <v>5.3171831651526738E-2</v>
      </c>
      <c r="L3074" s="1" t="s">
        <v>425</v>
      </c>
      <c r="M3074" s="1" t="s">
        <v>136</v>
      </c>
      <c r="N3074" s="1" t="s">
        <v>382</v>
      </c>
      <c r="O3074" s="1" t="s">
        <v>420</v>
      </c>
      <c r="P3074" s="1" t="s">
        <v>426</v>
      </c>
      <c r="Q3074" s="1" t="s">
        <v>385</v>
      </c>
      <c r="R3074" s="1" t="s">
        <v>330</v>
      </c>
    </row>
    <row r="3075" spans="1:18" hidden="1" x14ac:dyDescent="0.3">
      <c r="A3075" s="1" t="s">
        <v>497</v>
      </c>
      <c r="B3075" s="1">
        <v>24021</v>
      </c>
      <c r="C3075" s="1" t="s">
        <v>12</v>
      </c>
      <c r="D3075" s="6">
        <v>29.462692409999999</v>
      </c>
      <c r="E3075" s="6">
        <v>29.462692409958699</v>
      </c>
      <c r="F3075" s="6">
        <v>8.0236090441064001E-2</v>
      </c>
      <c r="G3075" s="6">
        <v>2.7233115468409588E-3</v>
      </c>
      <c r="H3075" s="6">
        <v>33.850736881918003</v>
      </c>
      <c r="I3075" s="6">
        <v>9.2186102619602403E-2</v>
      </c>
      <c r="J3075" s="6">
        <v>36.442940129684601</v>
      </c>
      <c r="K3075" s="6">
        <v>9.9245479656003818E-2</v>
      </c>
      <c r="L3075" s="1" t="s">
        <v>425</v>
      </c>
      <c r="M3075" s="1" t="s">
        <v>136</v>
      </c>
      <c r="N3075" s="1" t="s">
        <v>382</v>
      </c>
      <c r="O3075" s="1" t="s">
        <v>420</v>
      </c>
      <c r="P3075" s="1" t="s">
        <v>426</v>
      </c>
      <c r="Q3075" s="1" t="s">
        <v>385</v>
      </c>
      <c r="R3075" s="1" t="s">
        <v>330</v>
      </c>
    </row>
    <row r="3076" spans="1:18" hidden="1" x14ac:dyDescent="0.3">
      <c r="A3076" s="1" t="s">
        <v>811</v>
      </c>
      <c r="B3076" s="1">
        <v>51600</v>
      </c>
      <c r="C3076" s="1" t="s">
        <v>12</v>
      </c>
      <c r="D3076" s="6">
        <v>31.131239239999999</v>
      </c>
      <c r="E3076" s="6">
        <v>31.131239239956201</v>
      </c>
      <c r="F3076" s="6">
        <v>8.4780063289641799E-2</v>
      </c>
      <c r="G3076" s="6">
        <v>2.7233115468409822E-3</v>
      </c>
      <c r="H3076" s="6">
        <v>36.384355615062198</v>
      </c>
      <c r="I3076" s="6">
        <v>9.9085935770867412E-2</v>
      </c>
      <c r="J3076" s="6">
        <v>39.431140117998297</v>
      </c>
      <c r="K3076" s="6">
        <v>0.10738327918844945</v>
      </c>
      <c r="L3076" s="1" t="s">
        <v>425</v>
      </c>
      <c r="M3076" s="1" t="s">
        <v>136</v>
      </c>
      <c r="N3076" s="1" t="s">
        <v>382</v>
      </c>
      <c r="O3076" s="1" t="s">
        <v>420</v>
      </c>
      <c r="P3076" s="1" t="s">
        <v>426</v>
      </c>
      <c r="Q3076" s="1" t="s">
        <v>385</v>
      </c>
      <c r="R3076" s="1" t="s">
        <v>330</v>
      </c>
    </row>
    <row r="3077" spans="1:18" hidden="1" x14ac:dyDescent="0.3">
      <c r="A3077" s="1" t="s">
        <v>811</v>
      </c>
      <c r="B3077" s="1">
        <v>51510</v>
      </c>
      <c r="C3077" s="1" t="s">
        <v>12</v>
      </c>
      <c r="D3077" s="6">
        <v>34.263116770000003</v>
      </c>
      <c r="E3077" s="6">
        <v>34.263116769951999</v>
      </c>
      <c r="F3077" s="6">
        <v>9.3309141530370093E-2</v>
      </c>
      <c r="G3077" s="6">
        <v>2.7233115468409505E-3</v>
      </c>
      <c r="H3077" s="6">
        <v>36.744268782983099</v>
      </c>
      <c r="I3077" s="6">
        <v>0.10006609145692535</v>
      </c>
      <c r="J3077" s="6">
        <v>37.982471100820803</v>
      </c>
      <c r="K3077" s="6">
        <v>0.10343810212641801</v>
      </c>
      <c r="L3077" s="1" t="s">
        <v>425</v>
      </c>
      <c r="M3077" s="1" t="s">
        <v>136</v>
      </c>
      <c r="N3077" s="1" t="s">
        <v>382</v>
      </c>
      <c r="O3077" s="1" t="s">
        <v>420</v>
      </c>
      <c r="P3077" s="1" t="s">
        <v>426</v>
      </c>
      <c r="Q3077" s="1" t="s">
        <v>385</v>
      </c>
      <c r="R3077" s="1" t="s">
        <v>330</v>
      </c>
    </row>
    <row r="3078" spans="1:18" hidden="1" x14ac:dyDescent="0.3">
      <c r="A3078" s="1" t="s">
        <v>811</v>
      </c>
      <c r="B3078" s="1">
        <v>51107</v>
      </c>
      <c r="C3078" s="1" t="s">
        <v>12</v>
      </c>
      <c r="D3078" s="6">
        <v>45.83640475</v>
      </c>
      <c r="E3078" s="6">
        <v>45.836404749935703</v>
      </c>
      <c r="F3078" s="6">
        <v>0.124826810321176</v>
      </c>
      <c r="G3078" s="6">
        <v>2.7233115468409661E-3</v>
      </c>
      <c r="H3078" s="6">
        <v>61.093204481107399</v>
      </c>
      <c r="I3078" s="6">
        <v>0.16637582919691604</v>
      </c>
      <c r="J3078" s="6">
        <v>71.911940409764895</v>
      </c>
      <c r="K3078" s="6">
        <v>0.19583861767365221</v>
      </c>
      <c r="L3078" s="1" t="s">
        <v>425</v>
      </c>
      <c r="M3078" s="1" t="s">
        <v>136</v>
      </c>
      <c r="N3078" s="1" t="s">
        <v>382</v>
      </c>
      <c r="O3078" s="1" t="s">
        <v>420</v>
      </c>
      <c r="P3078" s="1" t="s">
        <v>426</v>
      </c>
      <c r="Q3078" s="1" t="s">
        <v>385</v>
      </c>
      <c r="R3078" s="1" t="s">
        <v>330</v>
      </c>
    </row>
    <row r="3079" spans="1:18" hidden="1" x14ac:dyDescent="0.3">
      <c r="A3079" s="1" t="s">
        <v>811</v>
      </c>
      <c r="B3079" s="1">
        <v>51153</v>
      </c>
      <c r="C3079" s="1" t="s">
        <v>12</v>
      </c>
      <c r="D3079" s="6">
        <v>56.13735475</v>
      </c>
      <c r="E3079" s="6">
        <v>56.137354749921698</v>
      </c>
      <c r="F3079" s="6">
        <v>0.15287950639956699</v>
      </c>
      <c r="G3079" s="6">
        <v>2.7233115468409245E-3</v>
      </c>
      <c r="H3079" s="6">
        <v>67.217510356528706</v>
      </c>
      <c r="I3079" s="6">
        <v>0.18305422210383404</v>
      </c>
      <c r="J3079" s="6">
        <v>74.252202212724001</v>
      </c>
      <c r="K3079" s="6">
        <v>0.2022118796642785</v>
      </c>
      <c r="L3079" s="1" t="s">
        <v>425</v>
      </c>
      <c r="M3079" s="1" t="s">
        <v>136</v>
      </c>
      <c r="N3079" s="1" t="s">
        <v>382</v>
      </c>
      <c r="O3079" s="1" t="s">
        <v>420</v>
      </c>
      <c r="P3079" s="1" t="s">
        <v>426</v>
      </c>
      <c r="Q3079" s="1" t="s">
        <v>385</v>
      </c>
      <c r="R3079" s="1" t="s">
        <v>330</v>
      </c>
    </row>
    <row r="3080" spans="1:18" hidden="1" x14ac:dyDescent="0.3">
      <c r="A3080" s="1" t="s">
        <v>497</v>
      </c>
      <c r="B3080" s="1">
        <v>24033</v>
      </c>
      <c r="C3080" s="1" t="s">
        <v>12</v>
      </c>
      <c r="D3080" s="6">
        <v>71.669859489999993</v>
      </c>
      <c r="E3080" s="6">
        <v>71.669859489899494</v>
      </c>
      <c r="F3080" s="6">
        <v>0.19517935590931201</v>
      </c>
      <c r="G3080" s="6">
        <v>2.723311546840954E-3</v>
      </c>
      <c r="H3080" s="6">
        <v>77.232871575770702</v>
      </c>
      <c r="I3080" s="6">
        <v>0.21032917095798084</v>
      </c>
      <c r="J3080" s="6">
        <v>80.042742457498804</v>
      </c>
      <c r="K3080" s="6">
        <v>0.21798132477532317</v>
      </c>
      <c r="L3080" s="1" t="s">
        <v>425</v>
      </c>
      <c r="M3080" s="1" t="s">
        <v>136</v>
      </c>
      <c r="N3080" s="1" t="s">
        <v>382</v>
      </c>
      <c r="O3080" s="1" t="s">
        <v>420</v>
      </c>
      <c r="P3080" s="1" t="s">
        <v>426</v>
      </c>
      <c r="Q3080" s="1" t="s">
        <v>385</v>
      </c>
      <c r="R3080" s="1" t="s">
        <v>330</v>
      </c>
    </row>
    <row r="3081" spans="1:18" hidden="1" x14ac:dyDescent="0.3">
      <c r="A3081" s="1" t="s">
        <v>497</v>
      </c>
      <c r="B3081" s="1">
        <v>24031</v>
      </c>
      <c r="C3081" s="1" t="s">
        <v>12</v>
      </c>
      <c r="D3081" s="6">
        <v>107.86102219999999</v>
      </c>
      <c r="E3081" s="6">
        <v>107.861022199849</v>
      </c>
      <c r="F3081" s="6">
        <v>0.29373916721091797</v>
      </c>
      <c r="G3081" s="6">
        <v>2.7233115468409605E-3</v>
      </c>
      <c r="H3081" s="6">
        <v>119.393541534753</v>
      </c>
      <c r="I3081" s="6">
        <v>0.32514581027982864</v>
      </c>
      <c r="J3081" s="6">
        <v>125.708272593611</v>
      </c>
      <c r="K3081" s="6">
        <v>0.34234279028761189</v>
      </c>
      <c r="L3081" s="1" t="s">
        <v>425</v>
      </c>
      <c r="M3081" s="1" t="s">
        <v>136</v>
      </c>
      <c r="N3081" s="1" t="s">
        <v>382</v>
      </c>
      <c r="O3081" s="1" t="s">
        <v>420</v>
      </c>
      <c r="P3081" s="1" t="s">
        <v>426</v>
      </c>
      <c r="Q3081" s="1" t="s">
        <v>385</v>
      </c>
      <c r="R3081" s="1" t="s">
        <v>330</v>
      </c>
    </row>
    <row r="3082" spans="1:18" hidden="1" x14ac:dyDescent="0.3">
      <c r="A3082" s="1" t="s">
        <v>811</v>
      </c>
      <c r="B3082" s="1">
        <v>51059</v>
      </c>
      <c r="C3082" s="1" t="s">
        <v>12</v>
      </c>
      <c r="D3082" s="6">
        <v>133.8634557</v>
      </c>
      <c r="E3082" s="6">
        <v>133.86345569981199</v>
      </c>
      <c r="F3082" s="6">
        <v>0.36455189460733101</v>
      </c>
      <c r="G3082" s="6">
        <v>2.7233115468409575E-3</v>
      </c>
      <c r="H3082" s="6">
        <v>157.91758517784999</v>
      </c>
      <c r="I3082" s="6">
        <v>0.43005878316407931</v>
      </c>
      <c r="J3082" s="6">
        <v>172.773099882217</v>
      </c>
      <c r="K3082" s="6">
        <v>0.4705149778927476</v>
      </c>
      <c r="L3082" s="1" t="s">
        <v>425</v>
      </c>
      <c r="M3082" s="1" t="s">
        <v>136</v>
      </c>
      <c r="N3082" s="1" t="s">
        <v>382</v>
      </c>
      <c r="O3082" s="1" t="s">
        <v>420</v>
      </c>
      <c r="P3082" s="1" t="s">
        <v>426</v>
      </c>
      <c r="Q3082" s="1" t="s">
        <v>385</v>
      </c>
      <c r="R3082" s="1" t="s">
        <v>330</v>
      </c>
    </row>
    <row r="3083" spans="1:18" hidden="1" x14ac:dyDescent="0.3">
      <c r="A3083" s="1" t="s">
        <v>811</v>
      </c>
      <c r="B3083" s="1">
        <v>51685</v>
      </c>
      <c r="C3083" s="1" t="s">
        <v>12</v>
      </c>
      <c r="D3083" s="6">
        <v>0.187324509</v>
      </c>
      <c r="E3083" s="6">
        <v>0.18732450899973699</v>
      </c>
      <c r="F3083" s="6">
        <v>5.1014299836529896E-4</v>
      </c>
      <c r="G3083" s="6">
        <v>2.72331154684097E-3</v>
      </c>
      <c r="H3083" s="6">
        <v>0.213113204148421</v>
      </c>
      <c r="I3083" s="6">
        <v>5.8037364964167186E-4</v>
      </c>
      <c r="J3083" s="6">
        <v>0.21776718281303301</v>
      </c>
      <c r="K3083" s="6">
        <v>5.9304788347776119E-4</v>
      </c>
      <c r="L3083" s="1" t="s">
        <v>431</v>
      </c>
      <c r="M3083" s="1" t="s">
        <v>136</v>
      </c>
      <c r="N3083" s="1" t="s">
        <v>382</v>
      </c>
      <c r="O3083" s="1" t="s">
        <v>420</v>
      </c>
      <c r="P3083" s="1" t="s">
        <v>432</v>
      </c>
      <c r="Q3083" s="1" t="s">
        <v>385</v>
      </c>
      <c r="R3083" s="1" t="s">
        <v>330</v>
      </c>
    </row>
    <row r="3084" spans="1:18" hidden="1" x14ac:dyDescent="0.3">
      <c r="A3084" s="1" t="s">
        <v>811</v>
      </c>
      <c r="B3084" s="1">
        <v>51610</v>
      </c>
      <c r="C3084" s="1" t="s">
        <v>12</v>
      </c>
      <c r="D3084" s="6">
        <v>0.276249193</v>
      </c>
      <c r="E3084" s="6">
        <v>0.27624919299961298</v>
      </c>
      <c r="F3084" s="6">
        <v>7.5231261710133996E-4</v>
      </c>
      <c r="G3084" s="6">
        <v>2.7233115468409492E-3</v>
      </c>
      <c r="H3084" s="6">
        <v>0.31356547368037102</v>
      </c>
      <c r="I3084" s="6">
        <v>8.539364751644061E-4</v>
      </c>
      <c r="J3084" s="6">
        <v>0.33271698479144102</v>
      </c>
      <c r="K3084" s="6">
        <v>9.0609200651263586E-4</v>
      </c>
      <c r="L3084" s="1" t="s">
        <v>431</v>
      </c>
      <c r="M3084" s="1" t="s">
        <v>136</v>
      </c>
      <c r="N3084" s="1" t="s">
        <v>382</v>
      </c>
      <c r="O3084" s="1" t="s">
        <v>420</v>
      </c>
      <c r="P3084" s="1" t="s">
        <v>432</v>
      </c>
      <c r="Q3084" s="1" t="s">
        <v>385</v>
      </c>
      <c r="R3084" s="1" t="s">
        <v>330</v>
      </c>
    </row>
    <row r="3085" spans="1:18" hidden="1" x14ac:dyDescent="0.3">
      <c r="A3085" s="1" t="s">
        <v>811</v>
      </c>
      <c r="B3085" s="1">
        <v>51600</v>
      </c>
      <c r="C3085" s="1" t="s">
        <v>12</v>
      </c>
      <c r="D3085" s="6">
        <v>0.61986123699999995</v>
      </c>
      <c r="E3085" s="6">
        <v>0.61986123699913298</v>
      </c>
      <c r="F3085" s="6">
        <v>1.68807526415885E-3</v>
      </c>
      <c r="G3085" s="6">
        <v>2.7233115468409444E-3</v>
      </c>
      <c r="H3085" s="6">
        <v>0.72684724433895698</v>
      </c>
      <c r="I3085" s="6">
        <v>1.979431493297803E-3</v>
      </c>
      <c r="J3085" s="6">
        <v>0.77106805596964501</v>
      </c>
      <c r="K3085" s="6">
        <v>2.0998585402223339E-3</v>
      </c>
      <c r="L3085" s="1" t="s">
        <v>431</v>
      </c>
      <c r="M3085" s="1" t="s">
        <v>136</v>
      </c>
      <c r="N3085" s="1" t="s">
        <v>382</v>
      </c>
      <c r="O3085" s="1" t="s">
        <v>420</v>
      </c>
      <c r="P3085" s="1" t="s">
        <v>432</v>
      </c>
      <c r="Q3085" s="1" t="s">
        <v>385</v>
      </c>
      <c r="R3085" s="1" t="s">
        <v>330</v>
      </c>
    </row>
    <row r="3086" spans="1:18" hidden="1" x14ac:dyDescent="0.3">
      <c r="A3086" s="1" t="s">
        <v>811</v>
      </c>
      <c r="B3086" s="1">
        <v>51683</v>
      </c>
      <c r="C3086" s="1" t="s">
        <v>12</v>
      </c>
      <c r="D3086" s="6">
        <v>0.88692928100000001</v>
      </c>
      <c r="E3086" s="6">
        <v>0.88692928099876001</v>
      </c>
      <c r="F3086" s="6">
        <v>2.41538475217526E-3</v>
      </c>
      <c r="G3086" s="6">
        <v>2.7233115468409449E-3</v>
      </c>
      <c r="H3086" s="6">
        <v>1.0031362494518701</v>
      </c>
      <c r="I3086" s="6">
        <v>2.7318525311869962E-3</v>
      </c>
      <c r="J3086" s="6">
        <v>1.02576143676922</v>
      </c>
      <c r="K3086" s="6">
        <v>2.7934679650577746E-3</v>
      </c>
      <c r="L3086" s="1" t="s">
        <v>431</v>
      </c>
      <c r="M3086" s="1" t="s">
        <v>136</v>
      </c>
      <c r="N3086" s="1" t="s">
        <v>382</v>
      </c>
      <c r="O3086" s="1" t="s">
        <v>420</v>
      </c>
      <c r="P3086" s="1" t="s">
        <v>432</v>
      </c>
      <c r="Q3086" s="1" t="s">
        <v>385</v>
      </c>
      <c r="R3086" s="1" t="s">
        <v>330</v>
      </c>
    </row>
    <row r="3087" spans="1:18" hidden="1" x14ac:dyDescent="0.3">
      <c r="A3087" s="1" t="s">
        <v>811</v>
      </c>
      <c r="B3087" s="1">
        <v>51510</v>
      </c>
      <c r="C3087" s="1" t="s">
        <v>12</v>
      </c>
      <c r="D3087" s="6">
        <v>1.96875019</v>
      </c>
      <c r="E3087" s="6">
        <v>1.9687501899972399</v>
      </c>
      <c r="F3087" s="6">
        <v>5.36152012526482E-3</v>
      </c>
      <c r="G3087" s="6">
        <v>2.7233115468409614E-3</v>
      </c>
      <c r="H3087" s="6">
        <v>2.2275518301198498</v>
      </c>
      <c r="I3087" s="6">
        <v>6.0663176201521023E-3</v>
      </c>
      <c r="J3087" s="6">
        <v>2.3754338584802102</v>
      </c>
      <c r="K3087" s="6">
        <v>6.4690464555561345E-3</v>
      </c>
      <c r="L3087" s="1" t="s">
        <v>431</v>
      </c>
      <c r="M3087" s="1" t="s">
        <v>136</v>
      </c>
      <c r="N3087" s="1" t="s">
        <v>382</v>
      </c>
      <c r="O3087" s="1" t="s">
        <v>420</v>
      </c>
      <c r="P3087" s="1" t="s">
        <v>432</v>
      </c>
      <c r="Q3087" s="1" t="s">
        <v>385</v>
      </c>
      <c r="R3087" s="1" t="s">
        <v>330</v>
      </c>
    </row>
    <row r="3088" spans="1:18" hidden="1" x14ac:dyDescent="0.3">
      <c r="A3088" s="1" t="s">
        <v>811</v>
      </c>
      <c r="B3088" s="1">
        <v>51013</v>
      </c>
      <c r="C3088" s="1" t="s">
        <v>12</v>
      </c>
      <c r="D3088" s="6">
        <v>4.4040335539999997</v>
      </c>
      <c r="E3088" s="6">
        <v>4.4040335539938296</v>
      </c>
      <c r="F3088" s="6">
        <v>1.19935554302663E-2</v>
      </c>
      <c r="G3088" s="6">
        <v>2.723311546840931E-3</v>
      </c>
      <c r="H3088" s="6">
        <v>4.9350399842753099</v>
      </c>
      <c r="I3088" s="6">
        <v>1.3439651373298637E-2</v>
      </c>
      <c r="J3088" s="6">
        <v>5.2509601225586202</v>
      </c>
      <c r="K3088" s="6">
        <v>1.430000033376516E-2</v>
      </c>
      <c r="L3088" s="1" t="s">
        <v>431</v>
      </c>
      <c r="M3088" s="1" t="s">
        <v>136</v>
      </c>
      <c r="N3088" s="1" t="s">
        <v>382</v>
      </c>
      <c r="O3088" s="1" t="s">
        <v>420</v>
      </c>
      <c r="P3088" s="1" t="s">
        <v>432</v>
      </c>
      <c r="Q3088" s="1" t="s">
        <v>385</v>
      </c>
      <c r="R3088" s="1" t="s">
        <v>330</v>
      </c>
    </row>
    <row r="3089" spans="1:18" hidden="1" x14ac:dyDescent="0.3">
      <c r="A3089" s="1" t="s">
        <v>811</v>
      </c>
      <c r="B3089" s="1">
        <v>51153</v>
      </c>
      <c r="C3089" s="1" t="s">
        <v>12</v>
      </c>
      <c r="D3089" s="6">
        <v>12.02793834</v>
      </c>
      <c r="E3089" s="6">
        <v>12.0279383399831</v>
      </c>
      <c r="F3089" s="6">
        <v>3.27558233659671E-2</v>
      </c>
      <c r="G3089" s="6">
        <v>2.7233115468409631E-3</v>
      </c>
      <c r="H3089" s="6">
        <v>13.933539755557</v>
      </c>
      <c r="I3089" s="6">
        <v>3.7945369704675991E-2</v>
      </c>
      <c r="J3089" s="6">
        <v>14.693578317890999</v>
      </c>
      <c r="K3089" s="6">
        <v>4.0015191497524576E-2</v>
      </c>
      <c r="L3089" s="1" t="s">
        <v>431</v>
      </c>
      <c r="M3089" s="1" t="s">
        <v>136</v>
      </c>
      <c r="N3089" s="1" t="s">
        <v>382</v>
      </c>
      <c r="O3089" s="1" t="s">
        <v>420</v>
      </c>
      <c r="P3089" s="1" t="s">
        <v>432</v>
      </c>
      <c r="Q3089" s="1" t="s">
        <v>385</v>
      </c>
      <c r="R3089" s="1" t="s">
        <v>330</v>
      </c>
    </row>
    <row r="3090" spans="1:18" hidden="1" x14ac:dyDescent="0.3">
      <c r="A3090" s="1" t="s">
        <v>497</v>
      </c>
      <c r="B3090" s="1">
        <v>24009</v>
      </c>
      <c r="C3090" s="1" t="s">
        <v>12</v>
      </c>
      <c r="D3090" s="6">
        <v>12.18299099</v>
      </c>
      <c r="E3090" s="6">
        <v>12.182990989982899</v>
      </c>
      <c r="F3090" s="6">
        <v>3.3178080038079802E-2</v>
      </c>
      <c r="G3090" s="6">
        <v>2.7233115468409596E-3</v>
      </c>
      <c r="H3090" s="6">
        <v>13.5429404321006</v>
      </c>
      <c r="I3090" s="6">
        <v>3.6881646056918863E-2</v>
      </c>
      <c r="J3090" s="6">
        <v>13.8475270467102</v>
      </c>
      <c r="K3090" s="6">
        <v>3.7711130301498377E-2</v>
      </c>
      <c r="L3090" s="1" t="s">
        <v>431</v>
      </c>
      <c r="M3090" s="1" t="s">
        <v>136</v>
      </c>
      <c r="N3090" s="1" t="s">
        <v>382</v>
      </c>
      <c r="O3090" s="1" t="s">
        <v>420</v>
      </c>
      <c r="P3090" s="1" t="s">
        <v>432</v>
      </c>
      <c r="Q3090" s="1" t="s">
        <v>385</v>
      </c>
      <c r="R3090" s="1" t="s">
        <v>330</v>
      </c>
    </row>
    <row r="3091" spans="1:18" hidden="1" x14ac:dyDescent="0.3">
      <c r="A3091" s="1" t="s">
        <v>811</v>
      </c>
      <c r="B3091" s="1">
        <v>51107</v>
      </c>
      <c r="C3091" s="1" t="s">
        <v>12</v>
      </c>
      <c r="D3091" s="6">
        <v>13.390973369999999</v>
      </c>
      <c r="E3091" s="6">
        <v>13.3909733699812</v>
      </c>
      <c r="F3091" s="6">
        <v>3.6467792401909699E-2</v>
      </c>
      <c r="G3091" s="6">
        <v>2.723311546840967E-3</v>
      </c>
      <c r="H3091" s="6">
        <v>16.481349114951101</v>
      </c>
      <c r="I3091" s="6">
        <v>4.4883848352263486E-2</v>
      </c>
      <c r="J3091" s="6">
        <v>17.429812021157201</v>
      </c>
      <c r="K3091" s="6">
        <v>4.7466808336484895E-2</v>
      </c>
      <c r="L3091" s="1" t="s">
        <v>431</v>
      </c>
      <c r="M3091" s="1" t="s">
        <v>136</v>
      </c>
      <c r="N3091" s="1" t="s">
        <v>382</v>
      </c>
      <c r="O3091" s="1" t="s">
        <v>420</v>
      </c>
      <c r="P3091" s="1" t="s">
        <v>432</v>
      </c>
      <c r="Q3091" s="1" t="s">
        <v>385</v>
      </c>
      <c r="R3091" s="1" t="s">
        <v>330</v>
      </c>
    </row>
    <row r="3092" spans="1:18" hidden="1" x14ac:dyDescent="0.3">
      <c r="A3092" s="1" t="s">
        <v>497</v>
      </c>
      <c r="B3092" s="1">
        <v>24017</v>
      </c>
      <c r="C3092" s="1" t="s">
        <v>12</v>
      </c>
      <c r="D3092" s="6">
        <v>20.411931129999999</v>
      </c>
      <c r="E3092" s="6">
        <v>20.4119311299713</v>
      </c>
      <c r="F3092" s="6">
        <v>5.5588047739573501E-2</v>
      </c>
      <c r="G3092" s="6">
        <v>2.7233115468409705E-3</v>
      </c>
      <c r="H3092" s="6">
        <v>22.469564021672198</v>
      </c>
      <c r="I3092" s="6">
        <v>6.119162315270233E-2</v>
      </c>
      <c r="J3092" s="6">
        <v>22.893147292683299</v>
      </c>
      <c r="K3092" s="6">
        <v>6.2345172365695527E-2</v>
      </c>
      <c r="L3092" s="1" t="s">
        <v>431</v>
      </c>
      <c r="M3092" s="1" t="s">
        <v>136</v>
      </c>
      <c r="N3092" s="1" t="s">
        <v>382</v>
      </c>
      <c r="O3092" s="1" t="s">
        <v>420</v>
      </c>
      <c r="P3092" s="1" t="s">
        <v>432</v>
      </c>
      <c r="Q3092" s="1" t="s">
        <v>385</v>
      </c>
      <c r="R3092" s="1" t="s">
        <v>330</v>
      </c>
    </row>
    <row r="3093" spans="1:18" hidden="1" x14ac:dyDescent="0.3">
      <c r="A3093" s="1" t="s">
        <v>811</v>
      </c>
      <c r="B3093" s="1">
        <v>51059</v>
      </c>
      <c r="C3093" s="1" t="s">
        <v>12</v>
      </c>
      <c r="D3093" s="6">
        <v>27.78482322</v>
      </c>
      <c r="E3093" s="6">
        <v>27.784823219960899</v>
      </c>
      <c r="F3093" s="6">
        <v>7.5666729901854801E-2</v>
      </c>
      <c r="G3093" s="6">
        <v>2.7233115468409765E-3</v>
      </c>
      <c r="H3093" s="6">
        <v>32.649243181493297</v>
      </c>
      <c r="I3093" s="6">
        <v>8.8914060951779714E-2</v>
      </c>
      <c r="J3093" s="6">
        <v>34.696591210103499</v>
      </c>
      <c r="K3093" s="6">
        <v>9.4489627478495986E-2</v>
      </c>
      <c r="L3093" s="1" t="s">
        <v>431</v>
      </c>
      <c r="M3093" s="1" t="s">
        <v>136</v>
      </c>
      <c r="N3093" s="1" t="s">
        <v>382</v>
      </c>
      <c r="O3093" s="1" t="s">
        <v>420</v>
      </c>
      <c r="P3093" s="1" t="s">
        <v>432</v>
      </c>
      <c r="Q3093" s="1" t="s">
        <v>385</v>
      </c>
      <c r="R3093" s="1" t="s">
        <v>330</v>
      </c>
    </row>
    <row r="3094" spans="1:18" hidden="1" x14ac:dyDescent="0.3">
      <c r="A3094" s="1" t="s">
        <v>497</v>
      </c>
      <c r="B3094" s="1">
        <v>24021</v>
      </c>
      <c r="C3094" s="1" t="s">
        <v>12</v>
      </c>
      <c r="D3094" s="6">
        <v>51.895448250000001</v>
      </c>
      <c r="E3094" s="6">
        <v>51.895448249927597</v>
      </c>
      <c r="F3094" s="6">
        <v>0.14132747344751401</v>
      </c>
      <c r="G3094" s="6">
        <v>2.7233115468409349E-3</v>
      </c>
      <c r="H3094" s="6">
        <v>59.565998400302398</v>
      </c>
      <c r="I3094" s="6">
        <v>0.16221677124265219</v>
      </c>
      <c r="J3094" s="6">
        <v>61.528834790190103</v>
      </c>
      <c r="K3094" s="6">
        <v>0.16756218624779295</v>
      </c>
      <c r="L3094" s="1" t="s">
        <v>431</v>
      </c>
      <c r="M3094" s="1" t="s">
        <v>136</v>
      </c>
      <c r="N3094" s="1" t="s">
        <v>382</v>
      </c>
      <c r="O3094" s="1" t="s">
        <v>420</v>
      </c>
      <c r="P3094" s="1" t="s">
        <v>432</v>
      </c>
      <c r="Q3094" s="1" t="s">
        <v>385</v>
      </c>
      <c r="R3094" s="1" t="s">
        <v>330</v>
      </c>
    </row>
    <row r="3095" spans="1:18" hidden="1" x14ac:dyDescent="0.3">
      <c r="A3095" s="1" t="s">
        <v>9</v>
      </c>
      <c r="B3095" s="1">
        <v>11001</v>
      </c>
      <c r="C3095" s="1" t="s">
        <v>12</v>
      </c>
      <c r="D3095" s="6">
        <v>57.383962359999998</v>
      </c>
      <c r="E3095" s="6">
        <v>57.3839623599196</v>
      </c>
      <c r="F3095" s="6">
        <v>0.15627440729825501</v>
      </c>
      <c r="G3095" s="6">
        <v>2.7233115468409414E-3</v>
      </c>
      <c r="H3095" s="6">
        <v>62.933491967262</v>
      </c>
      <c r="I3095" s="6">
        <v>0.17138750535746625</v>
      </c>
      <c r="J3095" s="6">
        <v>66.691817557978098</v>
      </c>
      <c r="K3095" s="6">
        <v>0.18162259683545118</v>
      </c>
      <c r="L3095" s="1" t="s">
        <v>431</v>
      </c>
      <c r="M3095" s="1" t="s">
        <v>136</v>
      </c>
      <c r="N3095" s="1" t="s">
        <v>382</v>
      </c>
      <c r="O3095" s="1" t="s">
        <v>420</v>
      </c>
      <c r="P3095" s="1" t="s">
        <v>432</v>
      </c>
      <c r="Q3095" s="1" t="s">
        <v>385</v>
      </c>
      <c r="R3095" s="1" t="s">
        <v>330</v>
      </c>
    </row>
    <row r="3096" spans="1:18" hidden="1" x14ac:dyDescent="0.3">
      <c r="A3096" s="1" t="s">
        <v>497</v>
      </c>
      <c r="B3096" s="1">
        <v>24031</v>
      </c>
      <c r="C3096" s="1" t="s">
        <v>12</v>
      </c>
      <c r="D3096" s="6">
        <v>122.9200881</v>
      </c>
      <c r="E3096" s="6">
        <v>122.920088099829</v>
      </c>
      <c r="F3096" s="6">
        <v>0.33474969526096898</v>
      </c>
      <c r="G3096" s="6">
        <v>2.7233115468409323E-3</v>
      </c>
      <c r="H3096" s="6">
        <v>140.86869702937099</v>
      </c>
      <c r="I3096" s="6">
        <v>0.38362934920852299</v>
      </c>
      <c r="J3096" s="6">
        <v>149.018465599536</v>
      </c>
      <c r="K3096" s="6">
        <v>0.40582370805973467</v>
      </c>
      <c r="L3096" s="1" t="s">
        <v>431</v>
      </c>
      <c r="M3096" s="1" t="s">
        <v>136</v>
      </c>
      <c r="N3096" s="1" t="s">
        <v>382</v>
      </c>
      <c r="O3096" s="1" t="s">
        <v>420</v>
      </c>
      <c r="P3096" s="1" t="s">
        <v>432</v>
      </c>
      <c r="Q3096" s="1" t="s">
        <v>385</v>
      </c>
      <c r="R3096" s="1" t="s">
        <v>330</v>
      </c>
    </row>
    <row r="3097" spans="1:18" hidden="1" x14ac:dyDescent="0.3">
      <c r="A3097" s="1" t="s">
        <v>497</v>
      </c>
      <c r="B3097" s="1">
        <v>24033</v>
      </c>
      <c r="C3097" s="1" t="s">
        <v>12</v>
      </c>
      <c r="D3097" s="6">
        <v>149.9950671</v>
      </c>
      <c r="E3097" s="6">
        <v>149.99506709978999</v>
      </c>
      <c r="F3097" s="6">
        <v>0.40848329820204299</v>
      </c>
      <c r="G3097" s="6">
        <v>2.7233115468409622E-3</v>
      </c>
      <c r="H3097" s="6">
        <v>160.40871265137301</v>
      </c>
      <c r="I3097" s="6">
        <v>0.43684289937737808</v>
      </c>
      <c r="J3097" s="6">
        <v>163.87607385908899</v>
      </c>
      <c r="K3097" s="6">
        <v>0.44628560419141944</v>
      </c>
      <c r="L3097" s="1" t="s">
        <v>431</v>
      </c>
      <c r="M3097" s="1" t="s">
        <v>136</v>
      </c>
      <c r="N3097" s="1" t="s">
        <v>382</v>
      </c>
      <c r="O3097" s="1" t="s">
        <v>420</v>
      </c>
      <c r="P3097" s="1" t="s">
        <v>432</v>
      </c>
      <c r="Q3097" s="1" t="s">
        <v>385</v>
      </c>
      <c r="R3097" s="1" t="s">
        <v>330</v>
      </c>
    </row>
    <row r="3098" spans="1:18" hidden="1" x14ac:dyDescent="0.3">
      <c r="A3098" s="1" t="s">
        <v>497</v>
      </c>
      <c r="B3098" s="1">
        <v>24033</v>
      </c>
      <c r="C3098" s="1" t="s">
        <v>12</v>
      </c>
      <c r="D3098" s="6">
        <v>1.5621598E-2</v>
      </c>
      <c r="E3098" s="6">
        <v>1.5621597999987399E-2</v>
      </c>
      <c r="F3098" s="6">
        <v>4.33067143490479E-5</v>
      </c>
      <c r="G3098" s="6">
        <v>2.7722333111556727E-3</v>
      </c>
      <c r="H3098" s="6">
        <v>1.4287952722086199E-2</v>
      </c>
      <c r="I3098" s="6">
        <v>3.9609538484384734E-5</v>
      </c>
      <c r="J3098" s="6">
        <v>1.4396692354791E-2</v>
      </c>
      <c r="K3098" s="6">
        <v>3.9910990116411808E-5</v>
      </c>
      <c r="L3098" s="1" t="s">
        <v>735</v>
      </c>
      <c r="M3098" s="1" t="s">
        <v>136</v>
      </c>
      <c r="N3098" s="1" t="s">
        <v>382</v>
      </c>
      <c r="O3098" s="1" t="s">
        <v>420</v>
      </c>
      <c r="P3098" s="1" t="s">
        <v>736</v>
      </c>
      <c r="Q3098" s="1" t="s">
        <v>385</v>
      </c>
      <c r="R3098" s="1" t="s">
        <v>330</v>
      </c>
    </row>
    <row r="3099" spans="1:18" hidden="1" x14ac:dyDescent="0.3">
      <c r="A3099" s="1" t="s">
        <v>811</v>
      </c>
      <c r="B3099" s="1">
        <v>51013</v>
      </c>
      <c r="C3099" s="1" t="s">
        <v>12</v>
      </c>
      <c r="D3099" s="6">
        <v>3.5230348000000002E-2</v>
      </c>
      <c r="E3099" s="6">
        <v>3.5230347999971802E-2</v>
      </c>
      <c r="F3099" s="6">
        <v>9.7666744289127695E-5</v>
      </c>
      <c r="G3099" s="6">
        <v>2.772233311155651E-3</v>
      </c>
      <c r="H3099" s="6">
        <v>3.2222666759613598E-2</v>
      </c>
      <c r="I3099" s="6">
        <v>8.932875016526874E-5</v>
      </c>
      <c r="J3099" s="6">
        <v>3.2467900000257802E-2</v>
      </c>
      <c r="K3099" s="6">
        <v>9.0008593923985252E-5</v>
      </c>
      <c r="L3099" s="1" t="s">
        <v>735</v>
      </c>
      <c r="M3099" s="1" t="s">
        <v>136</v>
      </c>
      <c r="N3099" s="1" t="s">
        <v>382</v>
      </c>
      <c r="O3099" s="1" t="s">
        <v>420</v>
      </c>
      <c r="P3099" s="1" t="s">
        <v>736</v>
      </c>
      <c r="Q3099" s="1" t="s">
        <v>385</v>
      </c>
      <c r="R3099" s="1" t="s">
        <v>330</v>
      </c>
    </row>
    <row r="3100" spans="1:18" hidden="1" x14ac:dyDescent="0.3">
      <c r="A3100" s="1" t="s">
        <v>811</v>
      </c>
      <c r="B3100" s="1">
        <v>51059</v>
      </c>
      <c r="C3100" s="1" t="s">
        <v>12</v>
      </c>
      <c r="D3100" s="6">
        <v>8.8075870000000001E-2</v>
      </c>
      <c r="E3100" s="6">
        <v>8.8075869999929599E-2</v>
      </c>
      <c r="F3100" s="6">
        <v>2.4416686072281901E-4</v>
      </c>
      <c r="G3100" s="6">
        <v>2.7722333111556453E-3</v>
      </c>
      <c r="H3100" s="6">
        <v>8.0556666899033902E-2</v>
      </c>
      <c r="I3100" s="6">
        <v>2.2332187541317114E-4</v>
      </c>
      <c r="J3100" s="6">
        <v>8.1169750000644594E-2</v>
      </c>
      <c r="K3100" s="6">
        <v>2.250214848099629E-4</v>
      </c>
      <c r="L3100" s="1" t="s">
        <v>735</v>
      </c>
      <c r="M3100" s="1" t="s">
        <v>136</v>
      </c>
      <c r="N3100" s="1" t="s">
        <v>382</v>
      </c>
      <c r="O3100" s="1" t="s">
        <v>420</v>
      </c>
      <c r="P3100" s="1" t="s">
        <v>736</v>
      </c>
      <c r="Q3100" s="1" t="s">
        <v>385</v>
      </c>
      <c r="R3100" s="1" t="s">
        <v>330</v>
      </c>
    </row>
    <row r="3101" spans="1:18" hidden="1" x14ac:dyDescent="0.3">
      <c r="A3101" s="1" t="s">
        <v>497</v>
      </c>
      <c r="B3101" s="1">
        <v>24017</v>
      </c>
      <c r="C3101" s="1" t="s">
        <v>12</v>
      </c>
      <c r="D3101" s="6">
        <v>9.3729589000000002E-2</v>
      </c>
      <c r="E3101" s="6">
        <v>9.3729588999924895E-2</v>
      </c>
      <c r="F3101" s="6">
        <v>2.5984028886652099E-4</v>
      </c>
      <c r="G3101" s="6">
        <v>2.7722333111556605E-3</v>
      </c>
      <c r="H3101" s="6">
        <v>8.5727717247145604E-2</v>
      </c>
      <c r="I3101" s="6">
        <v>2.3765723344187068E-4</v>
      </c>
      <c r="J3101" s="6">
        <v>8.6380155050335194E-2</v>
      </c>
      <c r="K3101" s="6">
        <v>2.3946594325333008E-4</v>
      </c>
      <c r="L3101" s="1" t="s">
        <v>735</v>
      </c>
      <c r="M3101" s="1" t="s">
        <v>136</v>
      </c>
      <c r="N3101" s="1" t="s">
        <v>382</v>
      </c>
      <c r="O3101" s="1" t="s">
        <v>420</v>
      </c>
      <c r="P3101" s="1" t="s">
        <v>736</v>
      </c>
      <c r="Q3101" s="1" t="s">
        <v>385</v>
      </c>
      <c r="R3101" s="1" t="s">
        <v>330</v>
      </c>
    </row>
    <row r="3102" spans="1:18" hidden="1" x14ac:dyDescent="0.3">
      <c r="A3102" s="1" t="s">
        <v>811</v>
      </c>
      <c r="B3102" s="1">
        <v>51510</v>
      </c>
      <c r="C3102" s="1" t="s">
        <v>12</v>
      </c>
      <c r="D3102" s="6">
        <v>0.123306218</v>
      </c>
      <c r="E3102" s="6">
        <v>0.123306217999901</v>
      </c>
      <c r="F3102" s="6">
        <v>3.41833605011947E-4</v>
      </c>
      <c r="G3102" s="6">
        <v>2.7722333111556583E-3</v>
      </c>
      <c r="H3102" s="6">
        <v>0.11277933365864699</v>
      </c>
      <c r="I3102" s="6">
        <v>3.1265062557843973E-4</v>
      </c>
      <c r="J3102" s="6">
        <v>0.11363765000090199</v>
      </c>
      <c r="K3102" s="6">
        <v>3.1503007873394834E-4</v>
      </c>
      <c r="L3102" s="1" t="s">
        <v>735</v>
      </c>
      <c r="M3102" s="1" t="s">
        <v>136</v>
      </c>
      <c r="N3102" s="1" t="s">
        <v>382</v>
      </c>
      <c r="O3102" s="1" t="s">
        <v>420</v>
      </c>
      <c r="P3102" s="1" t="s">
        <v>736</v>
      </c>
      <c r="Q3102" s="1" t="s">
        <v>385</v>
      </c>
      <c r="R3102" s="1" t="s">
        <v>330</v>
      </c>
    </row>
    <row r="3103" spans="1:18" hidden="1" x14ac:dyDescent="0.3">
      <c r="A3103" s="1" t="s">
        <v>497</v>
      </c>
      <c r="B3103" s="1">
        <v>24031</v>
      </c>
      <c r="C3103" s="1" t="s">
        <v>12</v>
      </c>
      <c r="D3103" s="6">
        <v>0.17183757899999999</v>
      </c>
      <c r="E3103" s="6">
        <v>0.17183757899986199</v>
      </c>
      <c r="F3103" s="6">
        <v>4.7637386061176001E-4</v>
      </c>
      <c r="G3103" s="6">
        <v>2.7722333111556618E-3</v>
      </c>
      <c r="H3103" s="6">
        <v>0.15716748085757701</v>
      </c>
      <c r="I3103" s="6">
        <v>4.3570492586379479E-4</v>
      </c>
      <c r="J3103" s="6">
        <v>0.15836361682429001</v>
      </c>
      <c r="K3103" s="6">
        <v>4.3902089383538796E-4</v>
      </c>
      <c r="L3103" s="1" t="s">
        <v>735</v>
      </c>
      <c r="M3103" s="1" t="s">
        <v>136</v>
      </c>
      <c r="N3103" s="1" t="s">
        <v>382</v>
      </c>
      <c r="O3103" s="1" t="s">
        <v>420</v>
      </c>
      <c r="P3103" s="1" t="s">
        <v>736</v>
      </c>
      <c r="Q3103" s="1" t="s">
        <v>385</v>
      </c>
      <c r="R3103" s="1" t="s">
        <v>330</v>
      </c>
    </row>
    <row r="3104" spans="1:18" hidden="1" x14ac:dyDescent="0.3">
      <c r="A3104" s="1" t="s">
        <v>497</v>
      </c>
      <c r="B3104" s="1">
        <v>24009</v>
      </c>
      <c r="C3104" s="1" t="s">
        <v>12</v>
      </c>
      <c r="D3104" s="6">
        <v>0.44365338599999998</v>
      </c>
      <c r="E3104" s="6">
        <v>0.44365338599964199</v>
      </c>
      <c r="F3104" s="6">
        <v>1.2299106952752101E-3</v>
      </c>
      <c r="G3104" s="6">
        <v>2.7722333111556657E-3</v>
      </c>
      <c r="H3104" s="6">
        <v>0.40577785986820802</v>
      </c>
      <c r="I3104" s="6">
        <v>1.1249109000561021E-3</v>
      </c>
      <c r="J3104" s="6">
        <v>0.40886606545651499</v>
      </c>
      <c r="K3104" s="6">
        <v>1.1334721264597038E-3</v>
      </c>
      <c r="L3104" s="1" t="s">
        <v>735</v>
      </c>
      <c r="M3104" s="1" t="s">
        <v>136</v>
      </c>
      <c r="N3104" s="1" t="s">
        <v>382</v>
      </c>
      <c r="O3104" s="1" t="s">
        <v>420</v>
      </c>
      <c r="P3104" s="1" t="s">
        <v>736</v>
      </c>
      <c r="Q3104" s="1" t="s">
        <v>385</v>
      </c>
      <c r="R3104" s="1" t="s">
        <v>330</v>
      </c>
    </row>
    <row r="3105" spans="1:18" hidden="1" x14ac:dyDescent="0.3">
      <c r="A3105" s="1" t="s">
        <v>811</v>
      </c>
      <c r="B3105" s="1">
        <v>51153</v>
      </c>
      <c r="C3105" s="1" t="s">
        <v>12</v>
      </c>
      <c r="D3105" s="6">
        <v>1.2448053699999999</v>
      </c>
      <c r="E3105" s="6">
        <v>1.244805369999</v>
      </c>
      <c r="F3105" s="6">
        <v>3.45089091261668E-3</v>
      </c>
      <c r="G3105" s="6">
        <v>2.7722333111556644E-3</v>
      </c>
      <c r="H3105" s="6">
        <v>1.1385339883127901</v>
      </c>
      <c r="I3105" s="6">
        <v>3.1562818482836303E-3</v>
      </c>
      <c r="J3105" s="6">
        <v>1.1471988943437099</v>
      </c>
      <c r="K3105" s="6">
        <v>3.1803029894205801E-3</v>
      </c>
      <c r="L3105" s="1" t="s">
        <v>735</v>
      </c>
      <c r="M3105" s="1" t="s">
        <v>136</v>
      </c>
      <c r="N3105" s="1" t="s">
        <v>382</v>
      </c>
      <c r="O3105" s="1" t="s">
        <v>420</v>
      </c>
      <c r="P3105" s="1" t="s">
        <v>736</v>
      </c>
      <c r="Q3105" s="1" t="s">
        <v>385</v>
      </c>
      <c r="R3105" s="1" t="s">
        <v>330</v>
      </c>
    </row>
    <row r="3106" spans="1:18" hidden="1" x14ac:dyDescent="0.3">
      <c r="A3106" s="1" t="s">
        <v>811</v>
      </c>
      <c r="B3106" s="1">
        <v>51107</v>
      </c>
      <c r="C3106" s="1" t="s">
        <v>12</v>
      </c>
      <c r="D3106" s="6">
        <v>2.8008126739999999</v>
      </c>
      <c r="E3106" s="6">
        <v>2.8008126739977501</v>
      </c>
      <c r="F3106" s="6">
        <v>7.7645061931635303E-3</v>
      </c>
      <c r="G3106" s="6">
        <v>2.7722333111556636E-3</v>
      </c>
      <c r="H3106" s="6">
        <v>2.5617020147063099</v>
      </c>
      <c r="I3106" s="6">
        <v>7.101635658423408E-3</v>
      </c>
      <c r="J3106" s="6">
        <v>2.5811980573932098</v>
      </c>
      <c r="K3106" s="6">
        <v>7.1556832373957449E-3</v>
      </c>
      <c r="L3106" s="1" t="s">
        <v>735</v>
      </c>
      <c r="M3106" s="1" t="s">
        <v>136</v>
      </c>
      <c r="N3106" s="1" t="s">
        <v>382</v>
      </c>
      <c r="O3106" s="1" t="s">
        <v>420</v>
      </c>
      <c r="P3106" s="1" t="s">
        <v>736</v>
      </c>
      <c r="Q3106" s="1" t="s">
        <v>385</v>
      </c>
      <c r="R3106" s="1" t="s">
        <v>330</v>
      </c>
    </row>
    <row r="3107" spans="1:18" hidden="1" x14ac:dyDescent="0.3">
      <c r="A3107" s="1" t="s">
        <v>497</v>
      </c>
      <c r="B3107" s="1">
        <v>24021</v>
      </c>
      <c r="C3107" s="1" t="s">
        <v>12</v>
      </c>
      <c r="D3107" s="6">
        <v>2.9056172469999999</v>
      </c>
      <c r="E3107" s="6">
        <v>2.90561724699768</v>
      </c>
      <c r="F3107" s="6">
        <v>8.0550489215953196E-3</v>
      </c>
      <c r="G3107" s="6">
        <v>2.7722333111556423E-3</v>
      </c>
      <c r="H3107" s="6">
        <v>2.65755922368598</v>
      </c>
      <c r="I3107" s="6">
        <v>7.3673742062712027E-3</v>
      </c>
      <c r="J3107" s="6">
        <v>2.6777847955013199</v>
      </c>
      <c r="K3107" s="6">
        <v>7.4234442101948584E-3</v>
      </c>
      <c r="L3107" s="1" t="s">
        <v>735</v>
      </c>
      <c r="M3107" s="1" t="s">
        <v>136</v>
      </c>
      <c r="N3107" s="1" t="s">
        <v>382</v>
      </c>
      <c r="O3107" s="1" t="s">
        <v>420</v>
      </c>
      <c r="P3107" s="1" t="s">
        <v>736</v>
      </c>
      <c r="Q3107" s="1" t="s">
        <v>385</v>
      </c>
      <c r="R3107" s="1" t="s">
        <v>330</v>
      </c>
    </row>
    <row r="3108" spans="1:18" hidden="1" x14ac:dyDescent="0.3">
      <c r="A3108" s="1" t="s">
        <v>811</v>
      </c>
      <c r="B3108" s="1">
        <v>51510</v>
      </c>
      <c r="C3108" s="1" t="s">
        <v>12</v>
      </c>
      <c r="D3108" s="6">
        <v>0.34409448799999998</v>
      </c>
      <c r="E3108" s="6">
        <v>0.34409448799972397</v>
      </c>
      <c r="F3108" s="6">
        <v>9.38764918486361E-4</v>
      </c>
      <c r="G3108" s="6">
        <v>2.7282184144929228E-3</v>
      </c>
      <c r="H3108" s="6">
        <v>0.34719625187069297</v>
      </c>
      <c r="I3108" s="6">
        <v>9.4722720779654747E-4</v>
      </c>
      <c r="J3108" s="6">
        <v>0.37047002827789499</v>
      </c>
      <c r="K3108" s="6">
        <v>1.0107231531654669E-3</v>
      </c>
      <c r="L3108" s="1" t="s">
        <v>433</v>
      </c>
      <c r="M3108" s="1" t="s">
        <v>136</v>
      </c>
      <c r="N3108" s="1" t="s">
        <v>382</v>
      </c>
      <c r="O3108" s="1" t="s">
        <v>420</v>
      </c>
      <c r="P3108" s="1" t="s">
        <v>434</v>
      </c>
      <c r="Q3108" s="1" t="s">
        <v>385</v>
      </c>
      <c r="R3108" s="1" t="s">
        <v>330</v>
      </c>
    </row>
    <row r="3109" spans="1:18" hidden="1" x14ac:dyDescent="0.3">
      <c r="A3109" s="1" t="s">
        <v>497</v>
      </c>
      <c r="B3109" s="1">
        <v>24017</v>
      </c>
      <c r="C3109" s="1" t="s">
        <v>12</v>
      </c>
      <c r="D3109" s="6">
        <v>0.68494952799999997</v>
      </c>
      <c r="E3109" s="6">
        <v>0.68494952799945497</v>
      </c>
      <c r="F3109" s="6">
        <v>1.86869191528633E-3</v>
      </c>
      <c r="G3109" s="6">
        <v>2.7282184144928954E-3</v>
      </c>
      <c r="H3109" s="6">
        <v>0.69112385445186297</v>
      </c>
      <c r="I3109" s="6">
        <v>1.8855368264108802E-3</v>
      </c>
      <c r="J3109" s="6">
        <v>0.73745229829747005</v>
      </c>
      <c r="K3109" s="6">
        <v>2.0119309400252654E-3</v>
      </c>
      <c r="L3109" s="1" t="s">
        <v>433</v>
      </c>
      <c r="M3109" s="1" t="s">
        <v>136</v>
      </c>
      <c r="N3109" s="1" t="s">
        <v>382</v>
      </c>
      <c r="O3109" s="1" t="s">
        <v>420</v>
      </c>
      <c r="P3109" s="1" t="s">
        <v>434</v>
      </c>
      <c r="Q3109" s="1" t="s">
        <v>385</v>
      </c>
      <c r="R3109" s="1" t="s">
        <v>330</v>
      </c>
    </row>
    <row r="3110" spans="1:18" hidden="1" x14ac:dyDescent="0.3">
      <c r="A3110" s="1" t="s">
        <v>9</v>
      </c>
      <c r="B3110" s="1">
        <v>11001</v>
      </c>
      <c r="C3110" s="1" t="s">
        <v>12</v>
      </c>
      <c r="D3110" s="6">
        <v>1.1673362199999999</v>
      </c>
      <c r="E3110" s="6">
        <v>1.16733621999906</v>
      </c>
      <c r="F3110" s="6">
        <v>3.1847481713059901E-3</v>
      </c>
      <c r="G3110" s="6">
        <v>2.7282184144929167E-3</v>
      </c>
      <c r="H3110" s="6">
        <v>1.1778589148946299</v>
      </c>
      <c r="I3110" s="6">
        <v>3.2134563812901743E-3</v>
      </c>
      <c r="J3110" s="6">
        <v>1.25681490844809</v>
      </c>
      <c r="K3110" s="6">
        <v>3.4288655768373081E-3</v>
      </c>
      <c r="L3110" s="1" t="s">
        <v>433</v>
      </c>
      <c r="M3110" s="1" t="s">
        <v>136</v>
      </c>
      <c r="N3110" s="1" t="s">
        <v>382</v>
      </c>
      <c r="O3110" s="1" t="s">
        <v>420</v>
      </c>
      <c r="P3110" s="1" t="s">
        <v>434</v>
      </c>
      <c r="Q3110" s="1" t="s">
        <v>385</v>
      </c>
      <c r="R3110" s="1" t="s">
        <v>330</v>
      </c>
    </row>
    <row r="3111" spans="1:18" hidden="1" x14ac:dyDescent="0.3">
      <c r="A3111" s="1" t="s">
        <v>497</v>
      </c>
      <c r="B3111" s="1">
        <v>24009</v>
      </c>
      <c r="C3111" s="1" t="s">
        <v>12</v>
      </c>
      <c r="D3111" s="6">
        <v>2.2259559059999998</v>
      </c>
      <c r="E3111" s="6">
        <v>2.2259559059981999</v>
      </c>
      <c r="F3111" s="6">
        <v>6.0728938925935904E-3</v>
      </c>
      <c r="G3111" s="6">
        <v>2.7282184144929336E-3</v>
      </c>
      <c r="H3111" s="6">
        <v>2.2460212945713698</v>
      </c>
      <c r="I3111" s="6">
        <v>6.1276366551928684E-3</v>
      </c>
      <c r="J3111" s="6">
        <v>2.3965799401040302</v>
      </c>
      <c r="K3111" s="6">
        <v>6.538393524396187E-3</v>
      </c>
      <c r="L3111" s="1" t="s">
        <v>433</v>
      </c>
      <c r="M3111" s="1" t="s">
        <v>136</v>
      </c>
      <c r="N3111" s="1" t="s">
        <v>382</v>
      </c>
      <c r="O3111" s="1" t="s">
        <v>420</v>
      </c>
      <c r="P3111" s="1" t="s">
        <v>434</v>
      </c>
      <c r="Q3111" s="1" t="s">
        <v>385</v>
      </c>
      <c r="R3111" s="1" t="s">
        <v>330</v>
      </c>
    </row>
    <row r="3112" spans="1:18" hidden="1" x14ac:dyDescent="0.3">
      <c r="A3112" s="1" t="s">
        <v>811</v>
      </c>
      <c r="B3112" s="1">
        <v>51013</v>
      </c>
      <c r="C3112" s="1" t="s">
        <v>12</v>
      </c>
      <c r="D3112" s="6">
        <v>2.4086614169999998</v>
      </c>
      <c r="E3112" s="6">
        <v>2.4086614169980698</v>
      </c>
      <c r="F3112" s="6">
        <v>6.5713544321327304E-3</v>
      </c>
      <c r="G3112" s="6">
        <v>2.7282184144929145E-3</v>
      </c>
      <c r="H3112" s="6">
        <v>2.4303737641038601</v>
      </c>
      <c r="I3112" s="6">
        <v>6.6305904573286095E-3</v>
      </c>
      <c r="J3112" s="6">
        <v>2.5932901990219199</v>
      </c>
      <c r="K3112" s="6">
        <v>7.0750620750955973E-3</v>
      </c>
      <c r="L3112" s="1" t="s">
        <v>433</v>
      </c>
      <c r="M3112" s="1" t="s">
        <v>136</v>
      </c>
      <c r="N3112" s="1" t="s">
        <v>382</v>
      </c>
      <c r="O3112" s="1" t="s">
        <v>420</v>
      </c>
      <c r="P3112" s="1" t="s">
        <v>434</v>
      </c>
      <c r="Q3112" s="1" t="s">
        <v>385</v>
      </c>
      <c r="R3112" s="1" t="s">
        <v>330</v>
      </c>
    </row>
    <row r="3113" spans="1:18" hidden="1" x14ac:dyDescent="0.3">
      <c r="A3113" s="1" t="s">
        <v>811</v>
      </c>
      <c r="B3113" s="1">
        <v>51685</v>
      </c>
      <c r="C3113" s="1" t="s">
        <v>12</v>
      </c>
      <c r="D3113" s="6">
        <v>2.4086614169999998</v>
      </c>
      <c r="E3113" s="6">
        <v>2.40866141699806</v>
      </c>
      <c r="F3113" s="6">
        <v>6.5713544321327399E-3</v>
      </c>
      <c r="G3113" s="6">
        <v>2.7282184144929293E-3</v>
      </c>
      <c r="H3113" s="6">
        <v>2.4303737641038601</v>
      </c>
      <c r="I3113" s="6">
        <v>6.6305904573286459E-3</v>
      </c>
      <c r="J3113" s="6">
        <v>2.5932901990219199</v>
      </c>
      <c r="K3113" s="6">
        <v>7.0750620750956355E-3</v>
      </c>
      <c r="L3113" s="1" t="s">
        <v>433</v>
      </c>
      <c r="M3113" s="1" t="s">
        <v>136</v>
      </c>
      <c r="N3113" s="1" t="s">
        <v>382</v>
      </c>
      <c r="O3113" s="1" t="s">
        <v>420</v>
      </c>
      <c r="P3113" s="1" t="s">
        <v>434</v>
      </c>
      <c r="Q3113" s="1" t="s">
        <v>385</v>
      </c>
      <c r="R3113" s="1" t="s">
        <v>330</v>
      </c>
    </row>
    <row r="3114" spans="1:18" hidden="1" x14ac:dyDescent="0.3">
      <c r="A3114" s="1" t="s">
        <v>497</v>
      </c>
      <c r="B3114" s="1">
        <v>24031</v>
      </c>
      <c r="C3114" s="1" t="s">
        <v>12</v>
      </c>
      <c r="D3114" s="6">
        <v>5.6163661420000004</v>
      </c>
      <c r="E3114" s="6">
        <v>5.6163661419954796</v>
      </c>
      <c r="F3114" s="6">
        <v>1.5322673531126599E-2</v>
      </c>
      <c r="G3114" s="6">
        <v>2.7282184144929154E-3</v>
      </c>
      <c r="H3114" s="6">
        <v>5.6669936358755697</v>
      </c>
      <c r="I3114" s="6">
        <v>1.5460796392209888E-2</v>
      </c>
      <c r="J3114" s="6">
        <v>6.0468719959436097</v>
      </c>
      <c r="K3114" s="6">
        <v>1.6497187529414887E-2</v>
      </c>
      <c r="L3114" s="1" t="s">
        <v>433</v>
      </c>
      <c r="M3114" s="1" t="s">
        <v>136</v>
      </c>
      <c r="N3114" s="1" t="s">
        <v>382</v>
      </c>
      <c r="O3114" s="1" t="s">
        <v>420</v>
      </c>
      <c r="P3114" s="1" t="s">
        <v>434</v>
      </c>
      <c r="Q3114" s="1" t="s">
        <v>385</v>
      </c>
      <c r="R3114" s="1" t="s">
        <v>330</v>
      </c>
    </row>
    <row r="3115" spans="1:18" hidden="1" x14ac:dyDescent="0.3">
      <c r="A3115" s="1" t="s">
        <v>497</v>
      </c>
      <c r="B3115" s="1">
        <v>24021</v>
      </c>
      <c r="C3115" s="1" t="s">
        <v>12</v>
      </c>
      <c r="D3115" s="6">
        <v>6.6208188979999996</v>
      </c>
      <c r="E3115" s="6">
        <v>6.62081889799473</v>
      </c>
      <c r="F3115" s="6">
        <v>1.8063040036531801E-2</v>
      </c>
      <c r="G3115" s="6">
        <v>2.7282184144928985E-3</v>
      </c>
      <c r="H3115" s="6">
        <v>6.6805008097085601</v>
      </c>
      <c r="I3115" s="6">
        <v>1.8225865327081613E-2</v>
      </c>
      <c r="J3115" s="6">
        <v>7.12831809257254</v>
      </c>
      <c r="K3115" s="6">
        <v>1.9447608684519297E-2</v>
      </c>
      <c r="L3115" s="1" t="s">
        <v>433</v>
      </c>
      <c r="M3115" s="1" t="s">
        <v>136</v>
      </c>
      <c r="N3115" s="1" t="s">
        <v>382</v>
      </c>
      <c r="O3115" s="1" t="s">
        <v>420</v>
      </c>
      <c r="P3115" s="1" t="s">
        <v>434</v>
      </c>
      <c r="Q3115" s="1" t="s">
        <v>385</v>
      </c>
      <c r="R3115" s="1" t="s">
        <v>330</v>
      </c>
    </row>
    <row r="3116" spans="1:18" hidden="1" x14ac:dyDescent="0.3">
      <c r="A3116" s="1" t="s">
        <v>811</v>
      </c>
      <c r="B3116" s="1">
        <v>51683</v>
      </c>
      <c r="C3116" s="1" t="s">
        <v>12</v>
      </c>
      <c r="D3116" s="6">
        <v>7.7134511809999999</v>
      </c>
      <c r="E3116" s="6">
        <v>7.7134511809938102</v>
      </c>
      <c r="F3116" s="6">
        <v>2.1043979551279499E-2</v>
      </c>
      <c r="G3116" s="6">
        <v>2.7282184144929232E-3</v>
      </c>
      <c r="H3116" s="6">
        <v>7.7829823854393396</v>
      </c>
      <c r="I3116" s="6">
        <v>2.1233675863629665E-2</v>
      </c>
      <c r="J3116" s="6">
        <v>8.3047028557610503</v>
      </c>
      <c r="K3116" s="6">
        <v>2.2657043257979265E-2</v>
      </c>
      <c r="L3116" s="1" t="s">
        <v>433</v>
      </c>
      <c r="M3116" s="1" t="s">
        <v>136</v>
      </c>
      <c r="N3116" s="1" t="s">
        <v>382</v>
      </c>
      <c r="O3116" s="1" t="s">
        <v>420</v>
      </c>
      <c r="P3116" s="1" t="s">
        <v>434</v>
      </c>
      <c r="Q3116" s="1" t="s">
        <v>385</v>
      </c>
      <c r="R3116" s="1" t="s">
        <v>330</v>
      </c>
    </row>
    <row r="3117" spans="1:18" hidden="1" x14ac:dyDescent="0.3">
      <c r="A3117" s="1" t="s">
        <v>497</v>
      </c>
      <c r="B3117" s="1">
        <v>24033</v>
      </c>
      <c r="C3117" s="1" t="s">
        <v>12</v>
      </c>
      <c r="D3117" s="6">
        <v>9.5703070869999998</v>
      </c>
      <c r="E3117" s="6">
        <v>9.5703070869923295</v>
      </c>
      <c r="F3117" s="6">
        <v>2.6109888027084499E-2</v>
      </c>
      <c r="G3117" s="6">
        <v>2.7282184144929128E-3</v>
      </c>
      <c r="H3117" s="6">
        <v>9.6565765094671594</v>
      </c>
      <c r="I3117" s="6">
        <v>2.6345249854087999E-2</v>
      </c>
      <c r="J3117" s="6">
        <v>10.3038905323849</v>
      </c>
      <c r="K3117" s="6">
        <v>2.8111263891371665E-2</v>
      </c>
      <c r="L3117" s="1" t="s">
        <v>433</v>
      </c>
      <c r="M3117" s="1" t="s">
        <v>136</v>
      </c>
      <c r="N3117" s="1" t="s">
        <v>382</v>
      </c>
      <c r="O3117" s="1" t="s">
        <v>420</v>
      </c>
      <c r="P3117" s="1" t="s">
        <v>434</v>
      </c>
      <c r="Q3117" s="1" t="s">
        <v>385</v>
      </c>
      <c r="R3117" s="1" t="s">
        <v>330</v>
      </c>
    </row>
    <row r="3118" spans="1:18" hidden="1" x14ac:dyDescent="0.3">
      <c r="A3118" s="1" t="s">
        <v>811</v>
      </c>
      <c r="B3118" s="1">
        <v>51107</v>
      </c>
      <c r="C3118" s="1" t="s">
        <v>12</v>
      </c>
      <c r="D3118" s="6">
        <v>18.237007869999999</v>
      </c>
      <c r="E3118" s="6">
        <v>18.237007869985401</v>
      </c>
      <c r="F3118" s="6">
        <v>4.9754540696146501E-2</v>
      </c>
      <c r="G3118" s="6">
        <v>2.7282184144929215E-3</v>
      </c>
      <c r="H3118" s="6">
        <v>18.4014013552008</v>
      </c>
      <c r="I3118" s="6">
        <v>5.0203042029733823E-2</v>
      </c>
      <c r="J3118" s="6">
        <v>19.634911505188398</v>
      </c>
      <c r="K3118" s="6">
        <v>5.3568327135393917E-2</v>
      </c>
      <c r="L3118" s="1" t="s">
        <v>433</v>
      </c>
      <c r="M3118" s="1" t="s">
        <v>136</v>
      </c>
      <c r="N3118" s="1" t="s">
        <v>382</v>
      </c>
      <c r="O3118" s="1" t="s">
        <v>420</v>
      </c>
      <c r="P3118" s="1" t="s">
        <v>434</v>
      </c>
      <c r="Q3118" s="1" t="s">
        <v>385</v>
      </c>
      <c r="R3118" s="1" t="s">
        <v>330</v>
      </c>
    </row>
    <row r="3119" spans="1:18" hidden="1" x14ac:dyDescent="0.3">
      <c r="A3119" s="1" t="s">
        <v>811</v>
      </c>
      <c r="B3119" s="1">
        <v>51059</v>
      </c>
      <c r="C3119" s="1" t="s">
        <v>12</v>
      </c>
      <c r="D3119" s="6">
        <v>30.56706299</v>
      </c>
      <c r="E3119" s="6">
        <v>30.567062989975401</v>
      </c>
      <c r="F3119" s="6">
        <v>8.3393624126216301E-2</v>
      </c>
      <c r="G3119" s="6">
        <v>2.7282184144929332E-3</v>
      </c>
      <c r="H3119" s="6">
        <v>30.842603037638199</v>
      </c>
      <c r="I3119" s="6">
        <v>8.4145357558180214E-2</v>
      </c>
      <c r="J3119" s="6">
        <v>32.9100903536633</v>
      </c>
      <c r="K3119" s="6">
        <v>8.9785914525490465E-2</v>
      </c>
      <c r="L3119" s="1" t="s">
        <v>433</v>
      </c>
      <c r="M3119" s="1" t="s">
        <v>136</v>
      </c>
      <c r="N3119" s="1" t="s">
        <v>382</v>
      </c>
      <c r="O3119" s="1" t="s">
        <v>420</v>
      </c>
      <c r="P3119" s="1" t="s">
        <v>434</v>
      </c>
      <c r="Q3119" s="1" t="s">
        <v>385</v>
      </c>
      <c r="R3119" s="1" t="s">
        <v>330</v>
      </c>
    </row>
    <row r="3120" spans="1:18" hidden="1" x14ac:dyDescent="0.3">
      <c r="A3120" s="1" t="s">
        <v>811</v>
      </c>
      <c r="B3120" s="1">
        <v>51153</v>
      </c>
      <c r="C3120" s="1" t="s">
        <v>12</v>
      </c>
      <c r="D3120" s="6">
        <v>35.556433069999997</v>
      </c>
      <c r="E3120" s="6">
        <v>35.556433069971497</v>
      </c>
      <c r="F3120" s="6">
        <v>9.7005715455181399E-2</v>
      </c>
      <c r="G3120" s="6">
        <v>2.7282184144929236E-3</v>
      </c>
      <c r="H3120" s="6">
        <v>35.876948693799299</v>
      </c>
      <c r="I3120" s="6">
        <v>9.7880152082241087E-2</v>
      </c>
      <c r="J3120" s="6">
        <v>38.281905767999397</v>
      </c>
      <c r="K3120" s="6">
        <v>0.10444140025813882</v>
      </c>
      <c r="L3120" s="1" t="s">
        <v>433</v>
      </c>
      <c r="M3120" s="1" t="s">
        <v>136</v>
      </c>
      <c r="N3120" s="1" t="s">
        <v>382</v>
      </c>
      <c r="O3120" s="1" t="s">
        <v>420</v>
      </c>
      <c r="P3120" s="1" t="s">
        <v>434</v>
      </c>
      <c r="Q3120" s="1" t="s">
        <v>385</v>
      </c>
      <c r="R3120" s="1" t="s">
        <v>330</v>
      </c>
    </row>
    <row r="3121" spans="1:18" hidden="1" x14ac:dyDescent="0.3">
      <c r="A3121" s="1" t="s">
        <v>811</v>
      </c>
      <c r="B3121" s="1">
        <v>51059</v>
      </c>
      <c r="C3121" s="1" t="s">
        <v>12</v>
      </c>
      <c r="D3121" s="6">
        <v>0.42326541600000001</v>
      </c>
      <c r="E3121" s="6">
        <v>0.423265415999661</v>
      </c>
      <c r="F3121" s="6">
        <v>1.1547605021482801E-3</v>
      </c>
      <c r="G3121" s="6">
        <v>2.7282184144929171E-3</v>
      </c>
      <c r="H3121" s="6">
        <v>0.42708084873969099</v>
      </c>
      <c r="I3121" s="6">
        <v>1.165169836008889E-3</v>
      </c>
      <c r="J3121" s="6">
        <v>0.45570956845602001</v>
      </c>
      <c r="K3121" s="6">
        <v>1.2432752363223344E-3</v>
      </c>
      <c r="L3121" s="1" t="s">
        <v>741</v>
      </c>
      <c r="M3121" s="1" t="s">
        <v>136</v>
      </c>
      <c r="N3121" s="1" t="s">
        <v>382</v>
      </c>
      <c r="O3121" s="1" t="s">
        <v>420</v>
      </c>
      <c r="P3121" s="1" t="s">
        <v>742</v>
      </c>
      <c r="Q3121" s="1" t="s">
        <v>385</v>
      </c>
      <c r="R3121" s="1" t="s">
        <v>330</v>
      </c>
    </row>
    <row r="3122" spans="1:18" hidden="1" x14ac:dyDescent="0.3">
      <c r="A3122" s="1" t="s">
        <v>811</v>
      </c>
      <c r="B3122" s="1">
        <v>51153</v>
      </c>
      <c r="C3122" s="1" t="s">
        <v>12</v>
      </c>
      <c r="D3122" s="6">
        <v>0.42326541600000001</v>
      </c>
      <c r="E3122" s="6">
        <v>0.42326541599966</v>
      </c>
      <c r="F3122" s="6">
        <v>1.1547605021482699E-3</v>
      </c>
      <c r="G3122" s="6">
        <v>2.7282184144928993E-3</v>
      </c>
      <c r="H3122" s="6">
        <v>0.42708084873969099</v>
      </c>
      <c r="I3122" s="6">
        <v>1.1651698360088814E-3</v>
      </c>
      <c r="J3122" s="6">
        <v>0.45570956845602001</v>
      </c>
      <c r="K3122" s="6">
        <v>1.2432752363223264E-3</v>
      </c>
      <c r="L3122" s="1" t="s">
        <v>741</v>
      </c>
      <c r="M3122" s="1" t="s">
        <v>136</v>
      </c>
      <c r="N3122" s="1" t="s">
        <v>382</v>
      </c>
      <c r="O3122" s="1" t="s">
        <v>420</v>
      </c>
      <c r="P3122" s="1" t="s">
        <v>742</v>
      </c>
      <c r="Q3122" s="1" t="s">
        <v>385</v>
      </c>
      <c r="R3122" s="1" t="s">
        <v>330</v>
      </c>
    </row>
    <row r="3123" spans="1:18" hidden="1" x14ac:dyDescent="0.3">
      <c r="A3123" s="1" t="s">
        <v>811</v>
      </c>
      <c r="B3123" s="1">
        <v>51683</v>
      </c>
      <c r="C3123" s="1" t="s">
        <v>12</v>
      </c>
      <c r="D3123" s="6">
        <v>0.42326541600000001</v>
      </c>
      <c r="E3123" s="6">
        <v>0.423265415999662</v>
      </c>
      <c r="F3123" s="6">
        <v>1.1547605021482801E-3</v>
      </c>
      <c r="G3123" s="6">
        <v>2.7282184144929106E-3</v>
      </c>
      <c r="H3123" s="6">
        <v>0.42708084873969099</v>
      </c>
      <c r="I3123" s="6">
        <v>1.1651698360088864E-3</v>
      </c>
      <c r="J3123" s="6">
        <v>0.45570956845602001</v>
      </c>
      <c r="K3123" s="6">
        <v>1.2432752363223313E-3</v>
      </c>
      <c r="L3123" s="1" t="s">
        <v>741</v>
      </c>
      <c r="M3123" s="1" t="s">
        <v>136</v>
      </c>
      <c r="N3123" s="1" t="s">
        <v>382</v>
      </c>
      <c r="O3123" s="1" t="s">
        <v>420</v>
      </c>
      <c r="P3123" s="1" t="s">
        <v>742</v>
      </c>
      <c r="Q3123" s="1" t="s">
        <v>385</v>
      </c>
      <c r="R3123" s="1" t="s">
        <v>330</v>
      </c>
    </row>
    <row r="3124" spans="1:18" hidden="1" x14ac:dyDescent="0.3">
      <c r="A3124" s="1" t="s">
        <v>497</v>
      </c>
      <c r="B3124" s="1">
        <v>24033</v>
      </c>
      <c r="C3124" s="1" t="s">
        <v>12</v>
      </c>
      <c r="D3124" s="6">
        <v>1.053949013</v>
      </c>
      <c r="E3124" s="6">
        <v>1.05394901299915</v>
      </c>
      <c r="F3124" s="6">
        <v>2.8754031052009299E-3</v>
      </c>
      <c r="G3124" s="6">
        <v>2.7282184144929306E-3</v>
      </c>
      <c r="H3124" s="6">
        <v>1.06344960392512</v>
      </c>
      <c r="I3124" s="6">
        <v>2.9013227923137259E-3</v>
      </c>
      <c r="J3124" s="6">
        <v>1.1347363420990599</v>
      </c>
      <c r="K3124" s="6">
        <v>3.0958085841090049E-3</v>
      </c>
      <c r="L3124" s="1" t="s">
        <v>741</v>
      </c>
      <c r="M3124" s="1" t="s">
        <v>136</v>
      </c>
      <c r="N3124" s="1" t="s">
        <v>382</v>
      </c>
      <c r="O3124" s="1" t="s">
        <v>420</v>
      </c>
      <c r="P3124" s="1" t="s">
        <v>742</v>
      </c>
      <c r="Q3124" s="1" t="s">
        <v>385</v>
      </c>
      <c r="R3124" s="1" t="s">
        <v>330</v>
      </c>
    </row>
    <row r="3125" spans="1:18" hidden="1" x14ac:dyDescent="0.3">
      <c r="A3125" s="1" t="s">
        <v>497</v>
      </c>
      <c r="B3125" s="1">
        <v>24009</v>
      </c>
      <c r="C3125" s="1" t="s">
        <v>12</v>
      </c>
      <c r="D3125" s="6">
        <v>5.5473685579999996</v>
      </c>
      <c r="E3125" s="6">
        <v>5.5473685579955596</v>
      </c>
      <c r="F3125" s="6">
        <v>1.5134433051902501E-2</v>
      </c>
      <c r="G3125" s="6">
        <v>2.7282184144929163E-3</v>
      </c>
      <c r="H3125" s="6">
        <v>5.5973740883722902</v>
      </c>
      <c r="I3125" s="6">
        <v>1.5270859060702783E-2</v>
      </c>
      <c r="J3125" s="6">
        <v>5.9725856072131203</v>
      </c>
      <c r="K3125" s="6">
        <v>1.6294518035734191E-2</v>
      </c>
      <c r="L3125" s="1" t="s">
        <v>741</v>
      </c>
      <c r="M3125" s="1" t="s">
        <v>136</v>
      </c>
      <c r="N3125" s="1" t="s">
        <v>382</v>
      </c>
      <c r="O3125" s="1" t="s">
        <v>420</v>
      </c>
      <c r="P3125" s="1" t="s">
        <v>742</v>
      </c>
      <c r="Q3125" s="1" t="s">
        <v>385</v>
      </c>
      <c r="R3125" s="1" t="s">
        <v>330</v>
      </c>
    </row>
    <row r="3126" spans="1:18" hidden="1" x14ac:dyDescent="0.3">
      <c r="A3126" s="1" t="s">
        <v>811</v>
      </c>
      <c r="B3126" s="1">
        <v>51107</v>
      </c>
      <c r="C3126" s="1" t="s">
        <v>12</v>
      </c>
      <c r="D3126" s="6">
        <v>6.3489812329999999</v>
      </c>
      <c r="E3126" s="6">
        <v>6.3489812329949</v>
      </c>
      <c r="F3126" s="6">
        <v>1.7321407513126701E-2</v>
      </c>
      <c r="G3126" s="6">
        <v>2.728218414492928E-3</v>
      </c>
      <c r="H3126" s="6">
        <v>6.4062127240322697</v>
      </c>
      <c r="I3126" s="6">
        <v>1.7477547520863741E-2</v>
      </c>
      <c r="J3126" s="6">
        <v>6.8356435193037397</v>
      </c>
      <c r="K3126" s="6">
        <v>1.8649128524273705E-2</v>
      </c>
      <c r="L3126" s="1" t="s">
        <v>741</v>
      </c>
      <c r="M3126" s="1" t="s">
        <v>136</v>
      </c>
      <c r="N3126" s="1" t="s">
        <v>382</v>
      </c>
      <c r="O3126" s="1" t="s">
        <v>420</v>
      </c>
      <c r="P3126" s="1" t="s">
        <v>742</v>
      </c>
      <c r="Q3126" s="1" t="s">
        <v>385</v>
      </c>
      <c r="R3126" s="1" t="s">
        <v>330</v>
      </c>
    </row>
    <row r="3127" spans="1:18" hidden="1" x14ac:dyDescent="0.3">
      <c r="A3127" s="1" t="s">
        <v>811</v>
      </c>
      <c r="B3127" s="1">
        <v>51107</v>
      </c>
      <c r="C3127" s="1" t="s">
        <v>12</v>
      </c>
      <c r="D3127" s="6">
        <v>2.3884130429999999</v>
      </c>
      <c r="E3127" s="6">
        <v>2.3884130429980801</v>
      </c>
      <c r="F3127" s="6">
        <v>6.5317386142560397E-3</v>
      </c>
      <c r="G3127" s="6">
        <v>2.7347609046955326E-3</v>
      </c>
      <c r="H3127" s="6">
        <v>2.4666827494298902</v>
      </c>
      <c r="I3127" s="6">
        <v>6.7457875474277503E-3</v>
      </c>
      <c r="J3127" s="6">
        <v>2.74420116940651</v>
      </c>
      <c r="K3127" s="6">
        <v>7.5047340727126856E-3</v>
      </c>
      <c r="L3127" s="1" t="s">
        <v>925</v>
      </c>
      <c r="M3127" s="1" t="s">
        <v>136</v>
      </c>
      <c r="N3127" s="1" t="s">
        <v>382</v>
      </c>
      <c r="O3127" s="1" t="s">
        <v>420</v>
      </c>
      <c r="P3127" s="1" t="s">
        <v>926</v>
      </c>
      <c r="Q3127" s="1" t="s">
        <v>385</v>
      </c>
      <c r="R3127" s="1" t="s">
        <v>330</v>
      </c>
    </row>
    <row r="3128" spans="1:18" hidden="1" x14ac:dyDescent="0.3">
      <c r="A3128" s="1" t="s">
        <v>811</v>
      </c>
      <c r="B3128" s="1">
        <v>51685</v>
      </c>
      <c r="C3128" s="1" t="s">
        <v>12</v>
      </c>
      <c r="D3128" s="6">
        <v>3.4627219000000001E-2</v>
      </c>
      <c r="E3128" s="6">
        <v>3.4627218999972398E-2</v>
      </c>
      <c r="F3128" s="6">
        <v>9.4697164759454606E-5</v>
      </c>
      <c r="G3128" s="6">
        <v>2.7347609046955257E-3</v>
      </c>
      <c r="H3128" s="6">
        <v>3.4396396940181997E-2</v>
      </c>
      <c r="I3128" s="6">
        <v>9.4065921614398527E-5</v>
      </c>
      <c r="J3128" s="6">
        <v>3.6857169056847099E-2</v>
      </c>
      <c r="K3128" s="6">
        <v>1.007955449944191E-4</v>
      </c>
      <c r="L3128" s="1" t="s">
        <v>737</v>
      </c>
      <c r="M3128" s="1" t="s">
        <v>136</v>
      </c>
      <c r="N3128" s="1" t="s">
        <v>382</v>
      </c>
      <c r="O3128" s="1" t="s">
        <v>420</v>
      </c>
      <c r="P3128" s="1" t="s">
        <v>738</v>
      </c>
      <c r="Q3128" s="1" t="s">
        <v>385</v>
      </c>
      <c r="R3128" s="1" t="s">
        <v>330</v>
      </c>
    </row>
    <row r="3129" spans="1:18" hidden="1" x14ac:dyDescent="0.3">
      <c r="A3129" s="1" t="s">
        <v>497</v>
      </c>
      <c r="B3129" s="1">
        <v>24009</v>
      </c>
      <c r="C3129" s="1" t="s">
        <v>12</v>
      </c>
      <c r="D3129" s="6">
        <v>6.8139134000000004E-2</v>
      </c>
      <c r="E3129" s="6">
        <v>6.8139133999945201E-2</v>
      </c>
      <c r="F3129" s="6">
        <v>1.86344239742861E-4</v>
      </c>
      <c r="G3129" s="6">
        <v>2.7347609046955434E-3</v>
      </c>
      <c r="H3129" s="6">
        <v>6.768492440078E-2</v>
      </c>
      <c r="I3129" s="6">
        <v>1.8510208508852659E-4</v>
      </c>
      <c r="J3129" s="6">
        <v>7.2527209916140201E-2</v>
      </c>
      <c r="K3129" s="6">
        <v>1.9834457820530716E-4</v>
      </c>
      <c r="L3129" s="1" t="s">
        <v>737</v>
      </c>
      <c r="M3129" s="1" t="s">
        <v>136</v>
      </c>
      <c r="N3129" s="1" t="s">
        <v>382</v>
      </c>
      <c r="O3129" s="1" t="s">
        <v>420</v>
      </c>
      <c r="P3129" s="1" t="s">
        <v>738</v>
      </c>
      <c r="Q3129" s="1" t="s">
        <v>385</v>
      </c>
      <c r="R3129" s="1" t="s">
        <v>330</v>
      </c>
    </row>
    <row r="3130" spans="1:18" hidden="1" x14ac:dyDescent="0.3">
      <c r="A3130" s="1" t="s">
        <v>497</v>
      </c>
      <c r="B3130" s="1">
        <v>24017</v>
      </c>
      <c r="C3130" s="1" t="s">
        <v>12</v>
      </c>
      <c r="D3130" s="6">
        <v>6.8139134000000004E-2</v>
      </c>
      <c r="E3130" s="6">
        <v>6.8139133999945603E-2</v>
      </c>
      <c r="F3130" s="6">
        <v>1.86344239742861E-4</v>
      </c>
      <c r="G3130" s="6">
        <v>2.7347609046955274E-3</v>
      </c>
      <c r="H3130" s="6">
        <v>6.768492440078E-2</v>
      </c>
      <c r="I3130" s="6">
        <v>1.851020850885255E-4</v>
      </c>
      <c r="J3130" s="6">
        <v>7.2527209916140201E-2</v>
      </c>
      <c r="K3130" s="6">
        <v>1.9834457820530599E-4</v>
      </c>
      <c r="L3130" s="1" t="s">
        <v>737</v>
      </c>
      <c r="M3130" s="1" t="s">
        <v>136</v>
      </c>
      <c r="N3130" s="1" t="s">
        <v>382</v>
      </c>
      <c r="O3130" s="1" t="s">
        <v>420</v>
      </c>
      <c r="P3130" s="1" t="s">
        <v>738</v>
      </c>
      <c r="Q3130" s="1" t="s">
        <v>385</v>
      </c>
      <c r="R3130" s="1" t="s">
        <v>330</v>
      </c>
    </row>
    <row r="3131" spans="1:18" hidden="1" x14ac:dyDescent="0.3">
      <c r="A3131" s="1" t="s">
        <v>497</v>
      </c>
      <c r="B3131" s="1">
        <v>24031</v>
      </c>
      <c r="C3131" s="1" t="s">
        <v>12</v>
      </c>
      <c r="D3131" s="6">
        <v>0.10206372800000001</v>
      </c>
      <c r="E3131" s="6">
        <v>0.102063727999918</v>
      </c>
      <c r="F3131" s="6">
        <v>2.7911989312165501E-4</v>
      </c>
      <c r="G3131" s="6">
        <v>2.7347609046955374E-3</v>
      </c>
      <c r="H3131" s="6">
        <v>0.101383379978703</v>
      </c>
      <c r="I3131" s="6">
        <v>2.7725930395164925E-4</v>
      </c>
      <c r="J3131" s="6">
        <v>0.108636505792396</v>
      </c>
      <c r="K3131" s="6">
        <v>2.970948688637749E-4</v>
      </c>
      <c r="L3131" s="1" t="s">
        <v>737</v>
      </c>
      <c r="M3131" s="1" t="s">
        <v>136</v>
      </c>
      <c r="N3131" s="1" t="s">
        <v>382</v>
      </c>
      <c r="O3131" s="1" t="s">
        <v>420</v>
      </c>
      <c r="P3131" s="1" t="s">
        <v>738</v>
      </c>
      <c r="Q3131" s="1" t="s">
        <v>385</v>
      </c>
      <c r="R3131" s="1" t="s">
        <v>330</v>
      </c>
    </row>
    <row r="3132" spans="1:18" hidden="1" x14ac:dyDescent="0.3">
      <c r="A3132" s="1" t="s">
        <v>811</v>
      </c>
      <c r="B3132" s="1">
        <v>51013</v>
      </c>
      <c r="C3132" s="1" t="s">
        <v>12</v>
      </c>
      <c r="D3132" s="6">
        <v>0.24239053299999999</v>
      </c>
      <c r="E3132" s="6">
        <v>0.24239053299980601</v>
      </c>
      <c r="F3132" s="6">
        <v>6.6288015331618204E-4</v>
      </c>
      <c r="G3132" s="6">
        <v>2.7347609046955335E-3</v>
      </c>
      <c r="H3132" s="6">
        <v>0.240774778581274</v>
      </c>
      <c r="I3132" s="6">
        <v>6.584614513007916E-4</v>
      </c>
      <c r="J3132" s="6">
        <v>0.25800018339793002</v>
      </c>
      <c r="K3132" s="6">
        <v>7.0556881496093668E-4</v>
      </c>
      <c r="L3132" s="1" t="s">
        <v>737</v>
      </c>
      <c r="M3132" s="1" t="s">
        <v>136</v>
      </c>
      <c r="N3132" s="1" t="s">
        <v>382</v>
      </c>
      <c r="O3132" s="1" t="s">
        <v>420</v>
      </c>
      <c r="P3132" s="1" t="s">
        <v>738</v>
      </c>
      <c r="Q3132" s="1" t="s">
        <v>385</v>
      </c>
      <c r="R3132" s="1" t="s">
        <v>330</v>
      </c>
    </row>
    <row r="3133" spans="1:18" hidden="1" x14ac:dyDescent="0.3">
      <c r="A3133" s="1" t="s">
        <v>811</v>
      </c>
      <c r="B3133" s="1">
        <v>51059</v>
      </c>
      <c r="C3133" s="1" t="s">
        <v>12</v>
      </c>
      <c r="D3133" s="6">
        <v>0.24239053299999999</v>
      </c>
      <c r="E3133" s="6">
        <v>0.24239053299980501</v>
      </c>
      <c r="F3133" s="6">
        <v>6.6288015331617998E-4</v>
      </c>
      <c r="G3133" s="6">
        <v>2.7347609046955361E-3</v>
      </c>
      <c r="H3133" s="6">
        <v>0.240774778581274</v>
      </c>
      <c r="I3133" s="6">
        <v>6.5846145130079225E-4</v>
      </c>
      <c r="J3133" s="6">
        <v>0.25800018339793002</v>
      </c>
      <c r="K3133" s="6">
        <v>7.0556881496093733E-4</v>
      </c>
      <c r="L3133" s="1" t="s">
        <v>737</v>
      </c>
      <c r="M3133" s="1" t="s">
        <v>136</v>
      </c>
      <c r="N3133" s="1" t="s">
        <v>382</v>
      </c>
      <c r="O3133" s="1" t="s">
        <v>420</v>
      </c>
      <c r="P3133" s="1" t="s">
        <v>738</v>
      </c>
      <c r="Q3133" s="1" t="s">
        <v>385</v>
      </c>
      <c r="R3133" s="1" t="s">
        <v>330</v>
      </c>
    </row>
    <row r="3134" spans="1:18" hidden="1" x14ac:dyDescent="0.3">
      <c r="A3134" s="1" t="s">
        <v>811</v>
      </c>
      <c r="B3134" s="1">
        <v>51510</v>
      </c>
      <c r="C3134" s="1" t="s">
        <v>12</v>
      </c>
      <c r="D3134" s="6">
        <v>0.51940828400000005</v>
      </c>
      <c r="E3134" s="6">
        <v>0.51940828399958305</v>
      </c>
      <c r="F3134" s="6">
        <v>1.42045746865705E-3</v>
      </c>
      <c r="G3134" s="6">
        <v>2.7347609046955252E-3</v>
      </c>
      <c r="H3134" s="6">
        <v>0.51594595310939695</v>
      </c>
      <c r="I3134" s="6">
        <v>1.4109888214994494E-3</v>
      </c>
      <c r="J3134" s="6">
        <v>0.55285753478830801</v>
      </c>
      <c r="K3134" s="6">
        <v>1.511933172005411E-3</v>
      </c>
      <c r="L3134" s="1" t="s">
        <v>737</v>
      </c>
      <c r="M3134" s="1" t="s">
        <v>136</v>
      </c>
      <c r="N3134" s="1" t="s">
        <v>382</v>
      </c>
      <c r="O3134" s="1" t="s">
        <v>420</v>
      </c>
      <c r="P3134" s="1" t="s">
        <v>738</v>
      </c>
      <c r="Q3134" s="1" t="s">
        <v>385</v>
      </c>
      <c r="R3134" s="1" t="s">
        <v>330</v>
      </c>
    </row>
    <row r="3135" spans="1:18" hidden="1" x14ac:dyDescent="0.3">
      <c r="A3135" s="1" t="s">
        <v>497</v>
      </c>
      <c r="B3135" s="1">
        <v>24033</v>
      </c>
      <c r="C3135" s="1" t="s">
        <v>12</v>
      </c>
      <c r="D3135" s="6">
        <v>0.65877496999999996</v>
      </c>
      <c r="E3135" s="6">
        <v>0.65877496999947405</v>
      </c>
      <c r="F3135" s="6">
        <v>1.8015920329465199E-3</v>
      </c>
      <c r="G3135" s="6">
        <v>2.7347609046955114E-3</v>
      </c>
      <c r="H3135" s="6">
        <v>0.65438363278253797</v>
      </c>
      <c r="I3135" s="6">
        <v>1.7895827756063088E-3</v>
      </c>
      <c r="J3135" s="6">
        <v>0.70119926291826695</v>
      </c>
      <c r="K3135" s="6">
        <v>1.9176123306301855E-3</v>
      </c>
      <c r="L3135" s="1" t="s">
        <v>737</v>
      </c>
      <c r="M3135" s="1" t="s">
        <v>136</v>
      </c>
      <c r="N3135" s="1" t="s">
        <v>382</v>
      </c>
      <c r="O3135" s="1" t="s">
        <v>420</v>
      </c>
      <c r="P3135" s="1" t="s">
        <v>738</v>
      </c>
      <c r="Q3135" s="1" t="s">
        <v>385</v>
      </c>
      <c r="R3135" s="1" t="s">
        <v>330</v>
      </c>
    </row>
    <row r="3136" spans="1:18" hidden="1" x14ac:dyDescent="0.3">
      <c r="A3136" s="1" t="s">
        <v>811</v>
      </c>
      <c r="B3136" s="1">
        <v>51107</v>
      </c>
      <c r="C3136" s="1" t="s">
        <v>12</v>
      </c>
      <c r="D3136" s="6">
        <v>2.61435503</v>
      </c>
      <c r="E3136" s="6">
        <v>2.6143550299979101</v>
      </c>
      <c r="F3136" s="6">
        <v>7.1496359270323802E-3</v>
      </c>
      <c r="G3136" s="6">
        <v>2.7347609046955248E-3</v>
      </c>
      <c r="H3136" s="6">
        <v>2.59692796451374</v>
      </c>
      <c r="I3136" s="6">
        <v>7.1019770696627033E-3</v>
      </c>
      <c r="J3136" s="6">
        <v>2.7827162590021599</v>
      </c>
      <c r="K3136" s="6">
        <v>7.6100636339796928E-3</v>
      </c>
      <c r="L3136" s="1" t="s">
        <v>737</v>
      </c>
      <c r="M3136" s="1" t="s">
        <v>136</v>
      </c>
      <c r="N3136" s="1" t="s">
        <v>382</v>
      </c>
      <c r="O3136" s="1" t="s">
        <v>420</v>
      </c>
      <c r="P3136" s="1" t="s">
        <v>738</v>
      </c>
      <c r="Q3136" s="1" t="s">
        <v>385</v>
      </c>
      <c r="R3136" s="1" t="s">
        <v>330</v>
      </c>
    </row>
    <row r="3137" spans="1:18" hidden="1" x14ac:dyDescent="0.3">
      <c r="A3137" s="1" t="s">
        <v>811</v>
      </c>
      <c r="B3137" s="1">
        <v>51153</v>
      </c>
      <c r="C3137" s="1" t="s">
        <v>12</v>
      </c>
      <c r="D3137" s="6">
        <v>2.61435503</v>
      </c>
      <c r="E3137" s="6">
        <v>2.6143550299978999</v>
      </c>
      <c r="F3137" s="6">
        <v>7.1496359270323898E-3</v>
      </c>
      <c r="G3137" s="6">
        <v>2.7347609046955391E-3</v>
      </c>
      <c r="H3137" s="6">
        <v>2.59692796451374</v>
      </c>
      <c r="I3137" s="6">
        <v>7.1019770696627406E-3</v>
      </c>
      <c r="J3137" s="6">
        <v>2.7827162590021599</v>
      </c>
      <c r="K3137" s="6">
        <v>7.6100636339797327E-3</v>
      </c>
      <c r="L3137" s="1" t="s">
        <v>737</v>
      </c>
      <c r="M3137" s="1" t="s">
        <v>136</v>
      </c>
      <c r="N3137" s="1" t="s">
        <v>382</v>
      </c>
      <c r="O3137" s="1" t="s">
        <v>420</v>
      </c>
      <c r="P3137" s="1" t="s">
        <v>738</v>
      </c>
      <c r="Q3137" s="1" t="s">
        <v>385</v>
      </c>
      <c r="R3137" s="1" t="s">
        <v>330</v>
      </c>
    </row>
    <row r="3138" spans="1:18" hidden="1" x14ac:dyDescent="0.3">
      <c r="A3138" s="1" t="s">
        <v>811</v>
      </c>
      <c r="B3138" s="1">
        <v>51153</v>
      </c>
      <c r="C3138" s="1" t="s">
        <v>12</v>
      </c>
      <c r="D3138" s="6">
        <v>1.9435000000000001E-2</v>
      </c>
      <c r="E3138" s="6">
        <v>1.9434999999984399E-2</v>
      </c>
      <c r="F3138" s="6">
        <v>5.3150078182715203E-5</v>
      </c>
      <c r="G3138" s="6">
        <v>2.7347609046955426E-3</v>
      </c>
      <c r="H3138" s="6">
        <v>1.9855610554787999E-2</v>
      </c>
      <c r="I3138" s="6">
        <v>5.4300347484094394E-5</v>
      </c>
      <c r="J3138" s="6">
        <v>2.1790774809608102E-2</v>
      </c>
      <c r="K3138" s="6">
        <v>5.9592559032340691E-5</v>
      </c>
      <c r="L3138" s="1" t="s">
        <v>805</v>
      </c>
      <c r="M3138" s="1" t="s">
        <v>136</v>
      </c>
      <c r="N3138" s="1" t="s">
        <v>382</v>
      </c>
      <c r="O3138" s="1" t="s">
        <v>420</v>
      </c>
      <c r="P3138" s="1" t="s">
        <v>806</v>
      </c>
      <c r="Q3138" s="1" t="s">
        <v>385</v>
      </c>
      <c r="R3138" s="1" t="s">
        <v>330</v>
      </c>
    </row>
    <row r="3139" spans="1:18" hidden="1" x14ac:dyDescent="0.3">
      <c r="A3139" s="1" t="s">
        <v>811</v>
      </c>
      <c r="B3139" s="1">
        <v>51510</v>
      </c>
      <c r="C3139" s="1" t="s">
        <v>12</v>
      </c>
      <c r="D3139" s="6">
        <v>1.9435000000000001E-2</v>
      </c>
      <c r="E3139" s="6">
        <v>1.9434999999984399E-2</v>
      </c>
      <c r="F3139" s="6">
        <v>5.3150078182715101E-5</v>
      </c>
      <c r="G3139" s="6">
        <v>2.7347609046955374E-3</v>
      </c>
      <c r="H3139" s="6">
        <v>1.9855610554787999E-2</v>
      </c>
      <c r="I3139" s="6">
        <v>5.4300347484094292E-5</v>
      </c>
      <c r="J3139" s="6">
        <v>2.1790774809608102E-2</v>
      </c>
      <c r="K3139" s="6">
        <v>5.9592559032340576E-5</v>
      </c>
      <c r="L3139" s="1" t="s">
        <v>805</v>
      </c>
      <c r="M3139" s="1" t="s">
        <v>136</v>
      </c>
      <c r="N3139" s="1" t="s">
        <v>382</v>
      </c>
      <c r="O3139" s="1" t="s">
        <v>420</v>
      </c>
      <c r="P3139" s="1" t="s">
        <v>806</v>
      </c>
      <c r="Q3139" s="1" t="s">
        <v>385</v>
      </c>
      <c r="R3139" s="1" t="s">
        <v>330</v>
      </c>
    </row>
    <row r="3140" spans="1:18" hidden="1" x14ac:dyDescent="0.3">
      <c r="A3140" s="1" t="s">
        <v>497</v>
      </c>
      <c r="B3140" s="1">
        <v>24033</v>
      </c>
      <c r="C3140" s="1" t="s">
        <v>12</v>
      </c>
      <c r="D3140" s="6">
        <v>3.1946411000000001E-2</v>
      </c>
      <c r="E3140" s="6">
        <v>3.1946410999974403E-2</v>
      </c>
      <c r="F3140" s="6">
        <v>8.7365795848065402E-5</v>
      </c>
      <c r="G3140" s="6">
        <v>2.7347609046955352E-3</v>
      </c>
      <c r="H3140" s="6">
        <v>3.2637792407470799E-2</v>
      </c>
      <c r="I3140" s="6">
        <v>8.9256558691519914E-5</v>
      </c>
      <c r="J3140" s="6">
        <v>3.5818731570681203E-2</v>
      </c>
      <c r="K3140" s="6">
        <v>9.7955666755282652E-5</v>
      </c>
      <c r="L3140" s="1" t="s">
        <v>805</v>
      </c>
      <c r="M3140" s="1" t="s">
        <v>136</v>
      </c>
      <c r="N3140" s="1" t="s">
        <v>382</v>
      </c>
      <c r="O3140" s="1" t="s">
        <v>420</v>
      </c>
      <c r="P3140" s="1" t="s">
        <v>806</v>
      </c>
      <c r="Q3140" s="1" t="s">
        <v>385</v>
      </c>
      <c r="R3140" s="1" t="s">
        <v>330</v>
      </c>
    </row>
    <row r="3141" spans="1:18" hidden="1" x14ac:dyDescent="0.3">
      <c r="A3141" s="1" t="s">
        <v>497</v>
      </c>
      <c r="B3141" s="1">
        <v>24021</v>
      </c>
      <c r="C3141" s="1" t="s">
        <v>12</v>
      </c>
      <c r="D3141" s="6">
        <v>0.198023215</v>
      </c>
      <c r="E3141" s="6">
        <v>0.19802321499984099</v>
      </c>
      <c r="F3141" s="6">
        <v>5.4154614660368401E-4</v>
      </c>
      <c r="G3141" s="6">
        <v>2.7347609046955369E-3</v>
      </c>
      <c r="H3141" s="6">
        <v>0.202308815942735</v>
      </c>
      <c r="I3141" s="6">
        <v>5.5326624051543684E-4</v>
      </c>
      <c r="J3141" s="6">
        <v>0.222026204535098</v>
      </c>
      <c r="K3141" s="6">
        <v>6.0718858398052088E-4</v>
      </c>
      <c r="L3141" s="1" t="s">
        <v>805</v>
      </c>
      <c r="M3141" s="1" t="s">
        <v>136</v>
      </c>
      <c r="N3141" s="1" t="s">
        <v>382</v>
      </c>
      <c r="O3141" s="1" t="s">
        <v>420</v>
      </c>
      <c r="P3141" s="1" t="s">
        <v>806</v>
      </c>
      <c r="Q3141" s="1" t="s">
        <v>385</v>
      </c>
      <c r="R3141" s="1" t="s">
        <v>330</v>
      </c>
    </row>
    <row r="3142" spans="1:18" hidden="1" x14ac:dyDescent="0.3">
      <c r="A3142" s="1" t="s">
        <v>811</v>
      </c>
      <c r="B3142" s="1">
        <v>51107</v>
      </c>
      <c r="C3142" s="1" t="s">
        <v>12</v>
      </c>
      <c r="D3142" s="6">
        <v>1.4673425</v>
      </c>
      <c r="E3142" s="6">
        <v>1.46734249999882</v>
      </c>
      <c r="F3142" s="6">
        <v>4.0128309027949796E-3</v>
      </c>
      <c r="G3142" s="6">
        <v>2.7347609046955339E-3</v>
      </c>
      <c r="H3142" s="6">
        <v>1.4990985968864901</v>
      </c>
      <c r="I3142" s="6">
        <v>4.0996762350491035E-3</v>
      </c>
      <c r="J3142" s="6">
        <v>1.64520349812542</v>
      </c>
      <c r="K3142" s="6">
        <v>4.4992382069417311E-3</v>
      </c>
      <c r="L3142" s="1" t="s">
        <v>805</v>
      </c>
      <c r="M3142" s="1" t="s">
        <v>136</v>
      </c>
      <c r="N3142" s="1" t="s">
        <v>382</v>
      </c>
      <c r="O3142" s="1" t="s">
        <v>420</v>
      </c>
      <c r="P3142" s="1" t="s">
        <v>806</v>
      </c>
      <c r="Q3142" s="1" t="s">
        <v>385</v>
      </c>
      <c r="R3142" s="1" t="s">
        <v>330</v>
      </c>
    </row>
    <row r="3143" spans="1:18" hidden="1" x14ac:dyDescent="0.3">
      <c r="A3143" s="1" t="s">
        <v>497</v>
      </c>
      <c r="B3143" s="1">
        <v>24009</v>
      </c>
      <c r="C3143" s="1" t="s">
        <v>12</v>
      </c>
      <c r="D3143" s="6">
        <v>0.117771243</v>
      </c>
      <c r="E3143" s="6">
        <v>0.117771242999905</v>
      </c>
      <c r="F3143" s="6">
        <v>3.29010845884827E-4</v>
      </c>
      <c r="G3143" s="6">
        <v>2.793643316519062E-3</v>
      </c>
      <c r="H3143" s="6">
        <v>0.119484071987914</v>
      </c>
      <c r="I3143" s="6">
        <v>3.3379587913951841E-4</v>
      </c>
      <c r="J3143" s="6">
        <v>0.12579581972224699</v>
      </c>
      <c r="K3143" s="6">
        <v>3.514286510130921E-4</v>
      </c>
      <c r="L3143" s="1" t="s">
        <v>745</v>
      </c>
      <c r="M3143" s="1" t="s">
        <v>136</v>
      </c>
      <c r="N3143" s="1" t="s">
        <v>382</v>
      </c>
      <c r="O3143" s="1" t="s">
        <v>420</v>
      </c>
      <c r="P3143" s="1" t="s">
        <v>746</v>
      </c>
      <c r="Q3143" s="1" t="s">
        <v>385</v>
      </c>
      <c r="R3143" s="1" t="s">
        <v>330</v>
      </c>
    </row>
    <row r="3144" spans="1:18" hidden="1" x14ac:dyDescent="0.3">
      <c r="A3144" s="1" t="s">
        <v>811</v>
      </c>
      <c r="B3144" s="1">
        <v>51153</v>
      </c>
      <c r="C3144" s="1" t="s">
        <v>12</v>
      </c>
      <c r="D3144" s="6">
        <v>0.13191408099999999</v>
      </c>
      <c r="E3144" s="6">
        <v>0.13191408099989399</v>
      </c>
      <c r="F3144" s="6">
        <v>3.68520890740107E-4</v>
      </c>
      <c r="G3144" s="6">
        <v>2.7936433165190542E-3</v>
      </c>
      <c r="H3144" s="6">
        <v>0.13383259910421</v>
      </c>
      <c r="I3144" s="6">
        <v>3.738805460198502E-4</v>
      </c>
      <c r="J3144" s="6">
        <v>0.14090230797939199</v>
      </c>
      <c r="K3144" s="6">
        <v>3.9363079096873784E-4</v>
      </c>
      <c r="L3144" s="1" t="s">
        <v>745</v>
      </c>
      <c r="M3144" s="1" t="s">
        <v>136</v>
      </c>
      <c r="N3144" s="1" t="s">
        <v>382</v>
      </c>
      <c r="O3144" s="1" t="s">
        <v>420</v>
      </c>
      <c r="P3144" s="1" t="s">
        <v>746</v>
      </c>
      <c r="Q3144" s="1" t="s">
        <v>385</v>
      </c>
      <c r="R3144" s="1" t="s">
        <v>330</v>
      </c>
    </row>
    <row r="3145" spans="1:18" hidden="1" x14ac:dyDescent="0.3">
      <c r="A3145" s="1" t="s">
        <v>811</v>
      </c>
      <c r="B3145" s="1">
        <v>51510</v>
      </c>
      <c r="C3145" s="1" t="s">
        <v>12</v>
      </c>
      <c r="D3145" s="6">
        <v>0.13191408099999999</v>
      </c>
      <c r="E3145" s="6">
        <v>0.13191408099989399</v>
      </c>
      <c r="F3145" s="6">
        <v>3.68520890740107E-4</v>
      </c>
      <c r="G3145" s="6">
        <v>2.7936433165190542E-3</v>
      </c>
      <c r="H3145" s="6">
        <v>0.13383259910421</v>
      </c>
      <c r="I3145" s="6">
        <v>3.738805460198502E-4</v>
      </c>
      <c r="J3145" s="6">
        <v>0.14090230797939199</v>
      </c>
      <c r="K3145" s="6">
        <v>3.9363079096873784E-4</v>
      </c>
      <c r="L3145" s="1" t="s">
        <v>745</v>
      </c>
      <c r="M3145" s="1" t="s">
        <v>136</v>
      </c>
      <c r="N3145" s="1" t="s">
        <v>382</v>
      </c>
      <c r="O3145" s="1" t="s">
        <v>420</v>
      </c>
      <c r="P3145" s="1" t="s">
        <v>746</v>
      </c>
      <c r="Q3145" s="1" t="s">
        <v>385</v>
      </c>
      <c r="R3145" s="1" t="s">
        <v>330</v>
      </c>
    </row>
    <row r="3146" spans="1:18" hidden="1" x14ac:dyDescent="0.3">
      <c r="A3146" s="1" t="s">
        <v>497</v>
      </c>
      <c r="B3146" s="1">
        <v>24031</v>
      </c>
      <c r="C3146" s="1" t="s">
        <v>12</v>
      </c>
      <c r="D3146" s="6">
        <v>0.24567340800000001</v>
      </c>
      <c r="E3146" s="6">
        <v>0.245673407999803</v>
      </c>
      <c r="F3146" s="6">
        <v>6.8632387430511005E-4</v>
      </c>
      <c r="G3146" s="6">
        <v>2.7936433165190611E-3</v>
      </c>
      <c r="H3146" s="6">
        <v>0.24924640701115899</v>
      </c>
      <c r="I3146" s="6">
        <v>6.9630555911311402E-4</v>
      </c>
      <c r="J3146" s="6">
        <v>0.262412851865018</v>
      </c>
      <c r="K3146" s="6">
        <v>7.3308790978141405E-4</v>
      </c>
      <c r="L3146" s="1" t="s">
        <v>745</v>
      </c>
      <c r="M3146" s="1" t="s">
        <v>136</v>
      </c>
      <c r="N3146" s="1" t="s">
        <v>382</v>
      </c>
      <c r="O3146" s="1" t="s">
        <v>420</v>
      </c>
      <c r="P3146" s="1" t="s">
        <v>746</v>
      </c>
      <c r="Q3146" s="1" t="s">
        <v>385</v>
      </c>
      <c r="R3146" s="1" t="s">
        <v>330</v>
      </c>
    </row>
    <row r="3147" spans="1:18" hidden="1" x14ac:dyDescent="0.3">
      <c r="A3147" s="1" t="s">
        <v>811</v>
      </c>
      <c r="B3147" s="1">
        <v>51013</v>
      </c>
      <c r="C3147" s="1" t="s">
        <v>12</v>
      </c>
      <c r="D3147" s="6">
        <v>0.46169928399999999</v>
      </c>
      <c r="E3147" s="6">
        <v>0.46169928399962801</v>
      </c>
      <c r="F3147" s="6">
        <v>1.2898231189871899E-3</v>
      </c>
      <c r="G3147" s="6">
        <v>2.7936433165190464E-3</v>
      </c>
      <c r="H3147" s="6">
        <v>0.46841409737200601</v>
      </c>
      <c r="I3147" s="6">
        <v>1.3085819124866063E-3</v>
      </c>
      <c r="J3147" s="6">
        <v>0.49315807846194198</v>
      </c>
      <c r="K3147" s="6">
        <v>1.3777077698825797E-3</v>
      </c>
      <c r="L3147" s="1" t="s">
        <v>745</v>
      </c>
      <c r="M3147" s="1" t="s">
        <v>136</v>
      </c>
      <c r="N3147" s="1" t="s">
        <v>382</v>
      </c>
      <c r="O3147" s="1" t="s">
        <v>420</v>
      </c>
      <c r="P3147" s="1" t="s">
        <v>746</v>
      </c>
      <c r="Q3147" s="1" t="s">
        <v>385</v>
      </c>
      <c r="R3147" s="1" t="s">
        <v>330</v>
      </c>
    </row>
    <row r="3148" spans="1:18" hidden="1" x14ac:dyDescent="0.3">
      <c r="A3148" s="1" t="s">
        <v>497</v>
      </c>
      <c r="B3148" s="1">
        <v>24033</v>
      </c>
      <c r="C3148" s="1" t="s">
        <v>12</v>
      </c>
      <c r="D3148" s="6">
        <v>0.49340483299999999</v>
      </c>
      <c r="E3148" s="6">
        <v>0.49340483299960503</v>
      </c>
      <c r="F3148" s="6">
        <v>1.37839711404754E-3</v>
      </c>
      <c r="G3148" s="6">
        <v>2.7936433165190407E-3</v>
      </c>
      <c r="H3148" s="6">
        <v>0.50058076219299596</v>
      </c>
      <c r="I3148" s="6">
        <v>1.3984441006784705E-3</v>
      </c>
      <c r="J3148" s="6">
        <v>0.52702394779134099</v>
      </c>
      <c r="K3148" s="6">
        <v>1.4723169293927596E-3</v>
      </c>
      <c r="L3148" s="1" t="s">
        <v>745</v>
      </c>
      <c r="M3148" s="1" t="s">
        <v>136</v>
      </c>
      <c r="N3148" s="1" t="s">
        <v>382</v>
      </c>
      <c r="O3148" s="1" t="s">
        <v>420</v>
      </c>
      <c r="P3148" s="1" t="s">
        <v>746</v>
      </c>
      <c r="Q3148" s="1" t="s">
        <v>385</v>
      </c>
      <c r="R3148" s="1" t="s">
        <v>330</v>
      </c>
    </row>
    <row r="3149" spans="1:18" hidden="1" x14ac:dyDescent="0.3">
      <c r="A3149" s="1" t="s">
        <v>811</v>
      </c>
      <c r="B3149" s="1">
        <v>51683</v>
      </c>
      <c r="C3149" s="1" t="s">
        <v>12</v>
      </c>
      <c r="D3149" s="6">
        <v>0.92339856799999998</v>
      </c>
      <c r="E3149" s="6">
        <v>0.92339856799925701</v>
      </c>
      <c r="F3149" s="6">
        <v>2.5796462379743998E-3</v>
      </c>
      <c r="G3149" s="6">
        <v>2.793643316519065E-3</v>
      </c>
      <c r="H3149" s="6">
        <v>0.93682819474401202</v>
      </c>
      <c r="I3149" s="6">
        <v>2.6171638249732304E-3</v>
      </c>
      <c r="J3149" s="6">
        <v>0.98631615692388397</v>
      </c>
      <c r="K3149" s="6">
        <v>2.7554155397651776E-3</v>
      </c>
      <c r="L3149" s="1" t="s">
        <v>745</v>
      </c>
      <c r="M3149" s="1" t="s">
        <v>136</v>
      </c>
      <c r="N3149" s="1" t="s">
        <v>382</v>
      </c>
      <c r="O3149" s="1" t="s">
        <v>420</v>
      </c>
      <c r="P3149" s="1" t="s">
        <v>746</v>
      </c>
      <c r="Q3149" s="1" t="s">
        <v>385</v>
      </c>
      <c r="R3149" s="1" t="s">
        <v>330</v>
      </c>
    </row>
    <row r="3150" spans="1:18" hidden="1" x14ac:dyDescent="0.3">
      <c r="A3150" s="1" t="s">
        <v>811</v>
      </c>
      <c r="B3150" s="1">
        <v>51059</v>
      </c>
      <c r="C3150" s="1" t="s">
        <v>12</v>
      </c>
      <c r="D3150" s="6">
        <v>2.2205536989999999</v>
      </c>
      <c r="E3150" s="6">
        <v>2.22055369899822</v>
      </c>
      <c r="F3150" s="6">
        <v>6.2034350001780097E-3</v>
      </c>
      <c r="G3150" s="6">
        <v>2.7936433165190403E-3</v>
      </c>
      <c r="H3150" s="6">
        <v>2.25284875378571</v>
      </c>
      <c r="I3150" s="6">
        <v>6.2936558641416979E-3</v>
      </c>
      <c r="J3150" s="6">
        <v>2.3718555199673999</v>
      </c>
      <c r="K3150" s="6">
        <v>6.6261183211057196E-3</v>
      </c>
      <c r="L3150" s="1" t="s">
        <v>745</v>
      </c>
      <c r="M3150" s="1" t="s">
        <v>136</v>
      </c>
      <c r="N3150" s="1" t="s">
        <v>382</v>
      </c>
      <c r="O3150" s="1" t="s">
        <v>420</v>
      </c>
      <c r="P3150" s="1" t="s">
        <v>746</v>
      </c>
      <c r="Q3150" s="1" t="s">
        <v>385</v>
      </c>
      <c r="R3150" s="1" t="s">
        <v>330</v>
      </c>
    </row>
    <row r="3151" spans="1:18" hidden="1" x14ac:dyDescent="0.3">
      <c r="A3151" s="1" t="s">
        <v>9</v>
      </c>
      <c r="B3151" s="1">
        <v>11001</v>
      </c>
      <c r="C3151" s="1" t="s">
        <v>12</v>
      </c>
      <c r="D3151" s="6">
        <v>6.1622400000000003E-3</v>
      </c>
      <c r="E3151" s="6">
        <v>6.1622399999950702E-3</v>
      </c>
      <c r="F3151" s="6">
        <v>1.7163558373435201E-5</v>
      </c>
      <c r="G3151" s="6">
        <v>2.785279114972629E-3</v>
      </c>
      <c r="H3151" s="6">
        <v>6.2518617364579997E-3</v>
      </c>
      <c r="I3151" s="6">
        <v>1.7413179924252981E-5</v>
      </c>
      <c r="J3151" s="6">
        <v>6.5821164180564001E-3</v>
      </c>
      <c r="K3151" s="6">
        <v>1.8333031391530941E-5</v>
      </c>
      <c r="L3151" s="1" t="s">
        <v>419</v>
      </c>
      <c r="M3151" s="1" t="s">
        <v>136</v>
      </c>
      <c r="N3151" s="1" t="s">
        <v>382</v>
      </c>
      <c r="O3151" s="1" t="s">
        <v>420</v>
      </c>
      <c r="P3151" s="1" t="s">
        <v>421</v>
      </c>
      <c r="Q3151" s="1" t="s">
        <v>385</v>
      </c>
      <c r="R3151" s="1" t="s">
        <v>330</v>
      </c>
    </row>
    <row r="3152" spans="1:18" hidden="1" x14ac:dyDescent="0.3">
      <c r="A3152" s="1" t="s">
        <v>811</v>
      </c>
      <c r="B3152" s="1">
        <v>51107</v>
      </c>
      <c r="C3152" s="1" t="s">
        <v>12</v>
      </c>
      <c r="D3152" s="6">
        <v>1.0976E-2</v>
      </c>
      <c r="E3152" s="6">
        <v>1.0975999999991199E-2</v>
      </c>
      <c r="F3152" s="6">
        <v>3.05712235659152E-5</v>
      </c>
      <c r="G3152" s="6">
        <v>2.7852791149726415E-3</v>
      </c>
      <c r="H3152" s="6">
        <v>1.1135631591655501E-2</v>
      </c>
      <c r="I3152" s="6">
        <v>3.1015842104267618E-5</v>
      </c>
      <c r="J3152" s="6">
        <v>1.1723871482543301E-2</v>
      </c>
      <c r="K3152" s="6">
        <v>3.2654254386951197E-5</v>
      </c>
      <c r="L3152" s="1" t="s">
        <v>419</v>
      </c>
      <c r="M3152" s="1" t="s">
        <v>136</v>
      </c>
      <c r="N3152" s="1" t="s">
        <v>382</v>
      </c>
      <c r="O3152" s="1" t="s">
        <v>420</v>
      </c>
      <c r="P3152" s="1" t="s">
        <v>421</v>
      </c>
      <c r="Q3152" s="1" t="s">
        <v>385</v>
      </c>
      <c r="R3152" s="1" t="s">
        <v>330</v>
      </c>
    </row>
    <row r="3153" spans="1:18" hidden="1" x14ac:dyDescent="0.3">
      <c r="A3153" s="1" t="s">
        <v>497</v>
      </c>
      <c r="B3153" s="1">
        <v>24031</v>
      </c>
      <c r="C3153" s="1" t="s">
        <v>12</v>
      </c>
      <c r="D3153" s="6">
        <v>1.4786514000000001E-2</v>
      </c>
      <c r="E3153" s="6">
        <v>1.4786513999988199E-2</v>
      </c>
      <c r="F3153" s="6">
        <v>4.1184568627417597E-5</v>
      </c>
      <c r="G3153" s="6">
        <v>2.7852791149726342E-3</v>
      </c>
      <c r="H3153" s="6">
        <v>1.50015645434454E-2</v>
      </c>
      <c r="I3153" s="6">
        <v>4.1783544414772455E-5</v>
      </c>
      <c r="J3153" s="6">
        <v>1.57940223953013E-2</v>
      </c>
      <c r="K3153" s="6">
        <v>4.3990760719042769E-5</v>
      </c>
      <c r="L3153" s="1" t="s">
        <v>419</v>
      </c>
      <c r="M3153" s="1" t="s">
        <v>136</v>
      </c>
      <c r="N3153" s="1" t="s">
        <v>382</v>
      </c>
      <c r="O3153" s="1" t="s">
        <v>420</v>
      </c>
      <c r="P3153" s="1" t="s">
        <v>421</v>
      </c>
      <c r="Q3153" s="1" t="s">
        <v>385</v>
      </c>
      <c r="R3153" s="1" t="s">
        <v>330</v>
      </c>
    </row>
    <row r="3154" spans="1:18" hidden="1" x14ac:dyDescent="0.3">
      <c r="A3154" s="1" t="s">
        <v>811</v>
      </c>
      <c r="B3154" s="1">
        <v>51013</v>
      </c>
      <c r="C3154" s="1" t="s">
        <v>12</v>
      </c>
      <c r="D3154" s="6">
        <v>0.153664</v>
      </c>
      <c r="E3154" s="6">
        <v>0.15366399999987701</v>
      </c>
      <c r="F3154" s="6">
        <v>4.2799712992281502E-4</v>
      </c>
      <c r="G3154" s="6">
        <v>2.7852791149726519E-3</v>
      </c>
      <c r="H3154" s="6">
        <v>0.15589884228317699</v>
      </c>
      <c r="I3154" s="6">
        <v>4.3422178945974827E-4</v>
      </c>
      <c r="J3154" s="6">
        <v>0.164134200755607</v>
      </c>
      <c r="K3154" s="6">
        <v>4.5715956141732062E-4</v>
      </c>
      <c r="L3154" s="1" t="s">
        <v>419</v>
      </c>
      <c r="M3154" s="1" t="s">
        <v>136</v>
      </c>
      <c r="N3154" s="1" t="s">
        <v>382</v>
      </c>
      <c r="O3154" s="1" t="s">
        <v>420</v>
      </c>
      <c r="P3154" s="1" t="s">
        <v>421</v>
      </c>
      <c r="Q3154" s="1" t="s">
        <v>385</v>
      </c>
      <c r="R3154" s="1" t="s">
        <v>330</v>
      </c>
    </row>
    <row r="3155" spans="1:18" hidden="1" x14ac:dyDescent="0.3">
      <c r="A3155" s="1" t="s">
        <v>811</v>
      </c>
      <c r="B3155" s="1">
        <v>51059</v>
      </c>
      <c r="C3155" s="1" t="s">
        <v>12</v>
      </c>
      <c r="D3155" s="6">
        <v>0.16464000000000001</v>
      </c>
      <c r="E3155" s="6">
        <v>0.164639999999868</v>
      </c>
      <c r="F3155" s="6">
        <v>4.5856835348872897E-4</v>
      </c>
      <c r="G3155" s="6">
        <v>2.7852791149726472E-3</v>
      </c>
      <c r="H3155" s="6">
        <v>0.167034473874833</v>
      </c>
      <c r="I3155" s="6">
        <v>4.652376315640166E-4</v>
      </c>
      <c r="J3155" s="6">
        <v>0.17585807223815</v>
      </c>
      <c r="K3155" s="6">
        <v>4.8981381580427024E-4</v>
      </c>
      <c r="L3155" s="1" t="s">
        <v>419</v>
      </c>
      <c r="M3155" s="1" t="s">
        <v>136</v>
      </c>
      <c r="N3155" s="1" t="s">
        <v>382</v>
      </c>
      <c r="O3155" s="1" t="s">
        <v>420</v>
      </c>
      <c r="P3155" s="1" t="s">
        <v>421</v>
      </c>
      <c r="Q3155" s="1" t="s">
        <v>385</v>
      </c>
      <c r="R3155" s="1" t="s">
        <v>330</v>
      </c>
    </row>
    <row r="3156" spans="1:18" hidden="1" x14ac:dyDescent="0.3">
      <c r="A3156" s="1" t="s">
        <v>497</v>
      </c>
      <c r="B3156" s="1">
        <v>24021</v>
      </c>
      <c r="C3156" s="1" t="s">
        <v>12</v>
      </c>
      <c r="D3156" s="6">
        <v>0.258763982</v>
      </c>
      <c r="E3156" s="6">
        <v>0.258763981999792</v>
      </c>
      <c r="F3156" s="6">
        <v>7.2072991477117995E-4</v>
      </c>
      <c r="G3156" s="6">
        <v>2.7852791149726519E-3</v>
      </c>
      <c r="H3156" s="6">
        <v>0.26252736632122597</v>
      </c>
      <c r="I3156" s="6">
        <v>7.3121199052328552E-4</v>
      </c>
      <c r="J3156" s="6">
        <v>0.27639537803199299</v>
      </c>
      <c r="K3156" s="6">
        <v>7.6983827390748102E-4</v>
      </c>
      <c r="L3156" s="1" t="s">
        <v>419</v>
      </c>
      <c r="M3156" s="1" t="s">
        <v>136</v>
      </c>
      <c r="N3156" s="1" t="s">
        <v>382</v>
      </c>
      <c r="O3156" s="1" t="s">
        <v>420</v>
      </c>
      <c r="P3156" s="1" t="s">
        <v>421</v>
      </c>
      <c r="Q3156" s="1" t="s">
        <v>385</v>
      </c>
      <c r="R3156" s="1" t="s">
        <v>330</v>
      </c>
    </row>
    <row r="3157" spans="1:18" hidden="1" x14ac:dyDescent="0.3">
      <c r="A3157" s="1" t="s">
        <v>497</v>
      </c>
      <c r="B3157" s="1">
        <v>24033</v>
      </c>
      <c r="C3157" s="1" t="s">
        <v>12</v>
      </c>
      <c r="D3157" s="6">
        <v>1.1089883840000001</v>
      </c>
      <c r="E3157" s="6">
        <v>1.1089883839991099</v>
      </c>
      <c r="F3157" s="6">
        <v>3.0888421847000001E-3</v>
      </c>
      <c r="G3157" s="6">
        <v>2.7852791149726589E-3</v>
      </c>
      <c r="H3157" s="6">
        <v>1.12511717234415</v>
      </c>
      <c r="I3157" s="6">
        <v>3.1337653620272547E-3</v>
      </c>
      <c r="J3157" s="6">
        <v>1.18455150233686</v>
      </c>
      <c r="K3157" s="6">
        <v>3.2993065600683429E-3</v>
      </c>
      <c r="L3157" s="1" t="s">
        <v>419</v>
      </c>
      <c r="M3157" s="1" t="s">
        <v>136</v>
      </c>
      <c r="N3157" s="1" t="s">
        <v>382</v>
      </c>
      <c r="O3157" s="1" t="s">
        <v>420</v>
      </c>
      <c r="P3157" s="1" t="s">
        <v>421</v>
      </c>
      <c r="Q3157" s="1" t="s">
        <v>385</v>
      </c>
      <c r="R3157" s="1" t="s">
        <v>330</v>
      </c>
    </row>
    <row r="3158" spans="1:18" hidden="1" x14ac:dyDescent="0.3">
      <c r="A3158" s="1" t="s">
        <v>811</v>
      </c>
      <c r="B3158" s="1">
        <v>51683</v>
      </c>
      <c r="C3158" s="1" t="s">
        <v>12</v>
      </c>
      <c r="D3158" s="6">
        <v>1.909824</v>
      </c>
      <c r="E3158" s="6">
        <v>1.9098239999984701</v>
      </c>
      <c r="F3158" s="6">
        <v>5.3193929004692504E-3</v>
      </c>
      <c r="G3158" s="6">
        <v>2.7852791149726424E-3</v>
      </c>
      <c r="H3158" s="6">
        <v>1.9375998969480599</v>
      </c>
      <c r="I3158" s="6">
        <v>5.3967565261425756E-3</v>
      </c>
      <c r="J3158" s="6">
        <v>2.0399536379625398</v>
      </c>
      <c r="K3158" s="6">
        <v>5.6818402633295254E-3</v>
      </c>
      <c r="L3158" s="1" t="s">
        <v>419</v>
      </c>
      <c r="M3158" s="1" t="s">
        <v>136</v>
      </c>
      <c r="N3158" s="1" t="s">
        <v>382</v>
      </c>
      <c r="O3158" s="1" t="s">
        <v>420</v>
      </c>
      <c r="P3158" s="1" t="s">
        <v>421</v>
      </c>
      <c r="Q3158" s="1" t="s">
        <v>385</v>
      </c>
      <c r="R3158" s="1" t="s">
        <v>330</v>
      </c>
    </row>
    <row r="3159" spans="1:18" hidden="1" x14ac:dyDescent="0.3">
      <c r="A3159" s="1" t="s">
        <v>811</v>
      </c>
      <c r="B3159" s="1">
        <v>51059</v>
      </c>
      <c r="C3159" s="1" t="s">
        <v>12</v>
      </c>
      <c r="D3159" s="6">
        <v>0.124379951</v>
      </c>
      <c r="E3159" s="6">
        <v>0.1243799509999</v>
      </c>
      <c r="F3159" s="6">
        <v>3.4014942732247302E-4</v>
      </c>
      <c r="G3159" s="6">
        <v>2.7347609046955365E-3</v>
      </c>
      <c r="H3159" s="6">
        <v>0.126188895018601</v>
      </c>
      <c r="I3159" s="6">
        <v>3.4509645670359934E-4</v>
      </c>
      <c r="J3159" s="6">
        <v>0.13285482512108601</v>
      </c>
      <c r="K3159" s="6">
        <v>3.633261817413085E-4</v>
      </c>
      <c r="L3159" s="1" t="s">
        <v>739</v>
      </c>
      <c r="M3159" s="1" t="s">
        <v>136</v>
      </c>
      <c r="N3159" s="1" t="s">
        <v>382</v>
      </c>
      <c r="O3159" s="1" t="s">
        <v>420</v>
      </c>
      <c r="P3159" s="1" t="s">
        <v>740</v>
      </c>
      <c r="Q3159" s="1" t="s">
        <v>385</v>
      </c>
      <c r="R3159" s="1" t="s">
        <v>330</v>
      </c>
    </row>
    <row r="3160" spans="1:18" hidden="1" x14ac:dyDescent="0.3">
      <c r="A3160" s="1" t="s">
        <v>811</v>
      </c>
      <c r="B3160" s="1">
        <v>51153</v>
      </c>
      <c r="C3160" s="1" t="s">
        <v>12</v>
      </c>
      <c r="D3160" s="6">
        <v>0.124379951</v>
      </c>
      <c r="E3160" s="6">
        <v>0.1243799509999</v>
      </c>
      <c r="F3160" s="6">
        <v>3.4014942732247199E-4</v>
      </c>
      <c r="G3160" s="6">
        <v>2.7347609046955283E-3</v>
      </c>
      <c r="H3160" s="6">
        <v>0.126188895018601</v>
      </c>
      <c r="I3160" s="6">
        <v>3.4509645670359831E-4</v>
      </c>
      <c r="J3160" s="6">
        <v>0.13285482512108601</v>
      </c>
      <c r="K3160" s="6">
        <v>3.6332618174130736E-4</v>
      </c>
      <c r="L3160" s="1" t="s">
        <v>739</v>
      </c>
      <c r="M3160" s="1" t="s">
        <v>136</v>
      </c>
      <c r="N3160" s="1" t="s">
        <v>382</v>
      </c>
      <c r="O3160" s="1" t="s">
        <v>420</v>
      </c>
      <c r="P3160" s="1" t="s">
        <v>740</v>
      </c>
      <c r="Q3160" s="1" t="s">
        <v>385</v>
      </c>
      <c r="R3160" s="1" t="s">
        <v>330</v>
      </c>
    </row>
    <row r="3161" spans="1:18" hidden="1" x14ac:dyDescent="0.3">
      <c r="A3161" s="1" t="s">
        <v>497</v>
      </c>
      <c r="B3161" s="1">
        <v>24009</v>
      </c>
      <c r="C3161" s="1" t="s">
        <v>12</v>
      </c>
      <c r="D3161" s="6">
        <v>0.55078970599999999</v>
      </c>
      <c r="E3161" s="6">
        <v>0.55078970599955601</v>
      </c>
      <c r="F3161" s="6">
        <v>1.5062781546763401E-3</v>
      </c>
      <c r="G3161" s="6">
        <v>2.7347609046955469E-3</v>
      </c>
      <c r="H3161" s="6">
        <v>0.55880022325913403</v>
      </c>
      <c r="I3161" s="6">
        <v>1.5281850041042231E-3</v>
      </c>
      <c r="J3161" s="6">
        <v>0.58831885268329298</v>
      </c>
      <c r="K3161" s="6">
        <v>1.6089113978136084E-3</v>
      </c>
      <c r="L3161" s="1" t="s">
        <v>739</v>
      </c>
      <c r="M3161" s="1" t="s">
        <v>136</v>
      </c>
      <c r="N3161" s="1" t="s">
        <v>382</v>
      </c>
      <c r="O3161" s="1" t="s">
        <v>420</v>
      </c>
      <c r="P3161" s="1" t="s">
        <v>740</v>
      </c>
      <c r="Q3161" s="1" t="s">
        <v>385</v>
      </c>
      <c r="R3161" s="1" t="s">
        <v>330</v>
      </c>
    </row>
    <row r="3162" spans="1:18" hidden="1" x14ac:dyDescent="0.3">
      <c r="A3162" s="1" t="s">
        <v>497</v>
      </c>
      <c r="B3162" s="1">
        <v>24031</v>
      </c>
      <c r="C3162" s="1" t="s">
        <v>12</v>
      </c>
      <c r="D3162" s="6">
        <v>0.55078970599999999</v>
      </c>
      <c r="E3162" s="6">
        <v>0.55078970599955701</v>
      </c>
      <c r="F3162" s="6">
        <v>1.5062781546763401E-3</v>
      </c>
      <c r="G3162" s="6">
        <v>2.7347609046955421E-3</v>
      </c>
      <c r="H3162" s="6">
        <v>0.55880022325913403</v>
      </c>
      <c r="I3162" s="6">
        <v>1.5281850041042203E-3</v>
      </c>
      <c r="J3162" s="6">
        <v>0.58831885268329298</v>
      </c>
      <c r="K3162" s="6">
        <v>1.6089113978136056E-3</v>
      </c>
      <c r="L3162" s="1" t="s">
        <v>739</v>
      </c>
      <c r="M3162" s="1" t="s">
        <v>136</v>
      </c>
      <c r="N3162" s="1" t="s">
        <v>382</v>
      </c>
      <c r="O3162" s="1" t="s">
        <v>420</v>
      </c>
      <c r="P3162" s="1" t="s">
        <v>740</v>
      </c>
      <c r="Q3162" s="1" t="s">
        <v>385</v>
      </c>
      <c r="R3162" s="1" t="s">
        <v>330</v>
      </c>
    </row>
    <row r="3163" spans="1:18" hidden="1" x14ac:dyDescent="0.3">
      <c r="A3163" s="1" t="s">
        <v>811</v>
      </c>
      <c r="B3163" s="1">
        <v>51013</v>
      </c>
      <c r="C3163" s="1" t="s">
        <v>12</v>
      </c>
      <c r="D3163" s="6">
        <v>1.8656992610000001</v>
      </c>
      <c r="E3163" s="6">
        <v>1.8656992609985099</v>
      </c>
      <c r="F3163" s="6">
        <v>5.10224139889804E-3</v>
      </c>
      <c r="G3163" s="6">
        <v>2.7347609046955157E-3</v>
      </c>
      <c r="H3163" s="6">
        <v>1.89283342122084</v>
      </c>
      <c r="I3163" s="6">
        <v>5.1764468394558125E-3</v>
      </c>
      <c r="J3163" s="6">
        <v>1.99282237254374</v>
      </c>
      <c r="K3163" s="6">
        <v>5.4498927144351825E-3</v>
      </c>
      <c r="L3163" s="1" t="s">
        <v>739</v>
      </c>
      <c r="M3163" s="1" t="s">
        <v>136</v>
      </c>
      <c r="N3163" s="1" t="s">
        <v>382</v>
      </c>
      <c r="O3163" s="1" t="s">
        <v>420</v>
      </c>
      <c r="P3163" s="1" t="s">
        <v>740</v>
      </c>
      <c r="Q3163" s="1" t="s">
        <v>385</v>
      </c>
      <c r="R3163" s="1" t="s">
        <v>330</v>
      </c>
    </row>
    <row r="3164" spans="1:18" hidden="1" x14ac:dyDescent="0.3">
      <c r="A3164" s="1" t="s">
        <v>811</v>
      </c>
      <c r="B3164" s="1">
        <v>51107</v>
      </c>
      <c r="C3164" s="1" t="s">
        <v>12</v>
      </c>
      <c r="D3164" s="6">
        <v>0.16330766999999999</v>
      </c>
      <c r="E3164" s="6">
        <v>0.16330766999986901</v>
      </c>
      <c r="F3164" s="6">
        <v>4.5485744256548E-4</v>
      </c>
      <c r="G3164" s="6">
        <v>2.7852791149726454E-3</v>
      </c>
      <c r="H3164" s="6">
        <v>0.16568276687424</v>
      </c>
      <c r="I3164" s="6">
        <v>4.6147275028570232E-4</v>
      </c>
      <c r="J3164" s="6">
        <v>0.17443496129679301</v>
      </c>
      <c r="K3164" s="6">
        <v>4.8585005462101926E-4</v>
      </c>
      <c r="L3164" s="1" t="s">
        <v>927</v>
      </c>
      <c r="M3164" s="1" t="s">
        <v>136</v>
      </c>
      <c r="N3164" s="1" t="s">
        <v>382</v>
      </c>
      <c r="O3164" s="1" t="s">
        <v>420</v>
      </c>
      <c r="P3164" s="1" t="s">
        <v>928</v>
      </c>
      <c r="Q3164" s="1" t="s">
        <v>385</v>
      </c>
      <c r="R3164" s="1" t="s">
        <v>330</v>
      </c>
    </row>
    <row r="3165" spans="1:18" hidden="1" x14ac:dyDescent="0.3">
      <c r="A3165" s="1" t="s">
        <v>811</v>
      </c>
      <c r="B3165" s="1">
        <v>51610</v>
      </c>
      <c r="C3165" s="1" t="s">
        <v>12</v>
      </c>
      <c r="D3165" s="6">
        <v>0.15321428600000001</v>
      </c>
      <c r="E3165" s="6">
        <v>0.15321428599987699</v>
      </c>
      <c r="F3165" s="6">
        <v>4.204885942312E-4</v>
      </c>
      <c r="G3165" s="6">
        <v>2.7444476961602498E-3</v>
      </c>
      <c r="H3165" s="6">
        <v>0.14744692263693901</v>
      </c>
      <c r="I3165" s="6">
        <v>4.0466036713686582E-4</v>
      </c>
      <c r="J3165" s="6">
        <v>0.162582444355546</v>
      </c>
      <c r="K3165" s="6">
        <v>4.4619901484768026E-4</v>
      </c>
      <c r="L3165" s="1" t="s">
        <v>743</v>
      </c>
      <c r="M3165" s="1" t="s">
        <v>136</v>
      </c>
      <c r="N3165" s="1" t="s">
        <v>382</v>
      </c>
      <c r="O3165" s="1" t="s">
        <v>420</v>
      </c>
      <c r="P3165" s="1" t="s">
        <v>744</v>
      </c>
      <c r="Q3165" s="1" t="s">
        <v>385</v>
      </c>
      <c r="R3165" s="1" t="s">
        <v>330</v>
      </c>
    </row>
    <row r="3166" spans="1:18" hidden="1" x14ac:dyDescent="0.3">
      <c r="A3166" s="1" t="s">
        <v>497</v>
      </c>
      <c r="B3166" s="1">
        <v>24009</v>
      </c>
      <c r="C3166" s="1" t="s">
        <v>12</v>
      </c>
      <c r="D3166" s="6">
        <v>0.25077069299999999</v>
      </c>
      <c r="E3166" s="6">
        <v>0.25077069299979798</v>
      </c>
      <c r="F3166" s="6">
        <v>6.8822705066780504E-4</v>
      </c>
      <c r="G3166" s="6">
        <v>2.7444476961602507E-3</v>
      </c>
      <c r="H3166" s="6">
        <v>0.24133106602332499</v>
      </c>
      <c r="I3166" s="6">
        <v>6.6232048815961157E-4</v>
      </c>
      <c r="J3166" s="6">
        <v>0.26610385562005801</v>
      </c>
      <c r="K3166" s="6">
        <v>7.3030811349582812E-4</v>
      </c>
      <c r="L3166" s="1" t="s">
        <v>743</v>
      </c>
      <c r="M3166" s="1" t="s">
        <v>136</v>
      </c>
      <c r="N3166" s="1" t="s">
        <v>382</v>
      </c>
      <c r="O3166" s="1" t="s">
        <v>420</v>
      </c>
      <c r="P3166" s="1" t="s">
        <v>744</v>
      </c>
      <c r="Q3166" s="1" t="s">
        <v>385</v>
      </c>
      <c r="R3166" s="1" t="s">
        <v>330</v>
      </c>
    </row>
    <row r="3167" spans="1:18" hidden="1" x14ac:dyDescent="0.3">
      <c r="A3167" s="1" t="s">
        <v>811</v>
      </c>
      <c r="B3167" s="1">
        <v>51600</v>
      </c>
      <c r="C3167" s="1" t="s">
        <v>12</v>
      </c>
      <c r="D3167" s="6">
        <v>0.89885714299999997</v>
      </c>
      <c r="E3167" s="6">
        <v>0.89885714299928399</v>
      </c>
      <c r="F3167" s="6">
        <v>2.4668664152815399E-3</v>
      </c>
      <c r="G3167" s="6">
        <v>2.7444476961602173E-3</v>
      </c>
      <c r="H3167" s="6">
        <v>0.86502194466109605</v>
      </c>
      <c r="I3167" s="6">
        <v>2.3740074831531759E-3</v>
      </c>
      <c r="J3167" s="6">
        <v>0.95381700525878399</v>
      </c>
      <c r="K3167" s="6">
        <v>2.6177008826409076E-3</v>
      </c>
      <c r="L3167" s="1" t="s">
        <v>743</v>
      </c>
      <c r="M3167" s="1" t="s">
        <v>136</v>
      </c>
      <c r="N3167" s="1" t="s">
        <v>382</v>
      </c>
      <c r="O3167" s="1" t="s">
        <v>420</v>
      </c>
      <c r="P3167" s="1" t="s">
        <v>744</v>
      </c>
      <c r="Q3167" s="1" t="s">
        <v>385</v>
      </c>
      <c r="R3167" s="1" t="s">
        <v>330</v>
      </c>
    </row>
    <row r="3168" spans="1:18" hidden="1" x14ac:dyDescent="0.3">
      <c r="A3168" s="1" t="s">
        <v>811</v>
      </c>
      <c r="B3168" s="1">
        <v>51510</v>
      </c>
      <c r="C3168" s="1" t="s">
        <v>12</v>
      </c>
      <c r="D3168" s="6">
        <v>1.634285714</v>
      </c>
      <c r="E3168" s="6">
        <v>1.6342857139986799</v>
      </c>
      <c r="F3168" s="6">
        <v>4.48521166265129E-3</v>
      </c>
      <c r="G3168" s="6">
        <v>2.7444476961602524E-3</v>
      </c>
      <c r="H3168" s="6">
        <v>1.57276717158616</v>
      </c>
      <c r="I3168" s="6">
        <v>4.3163772406561128E-3</v>
      </c>
      <c r="J3168" s="6">
        <v>1.7342127362553501</v>
      </c>
      <c r="K3168" s="6">
        <v>4.7594561486677626E-3</v>
      </c>
      <c r="L3168" s="1" t="s">
        <v>743</v>
      </c>
      <c r="M3168" s="1" t="s">
        <v>136</v>
      </c>
      <c r="N3168" s="1" t="s">
        <v>382</v>
      </c>
      <c r="O3168" s="1" t="s">
        <v>420</v>
      </c>
      <c r="P3168" s="1" t="s">
        <v>744</v>
      </c>
      <c r="Q3168" s="1" t="s">
        <v>385</v>
      </c>
      <c r="R3168" s="1" t="s">
        <v>330</v>
      </c>
    </row>
    <row r="3169" spans="1:18" hidden="1" x14ac:dyDescent="0.3">
      <c r="A3169" s="1" t="s">
        <v>811</v>
      </c>
      <c r="B3169" s="1">
        <v>51683</v>
      </c>
      <c r="C3169" s="1" t="s">
        <v>12</v>
      </c>
      <c r="D3169" s="6">
        <v>1.920285714</v>
      </c>
      <c r="E3169" s="6">
        <v>1.9202857139984699</v>
      </c>
      <c r="F3169" s="6">
        <v>5.2701237037524997E-3</v>
      </c>
      <c r="G3169" s="6">
        <v>2.7444476961602281E-3</v>
      </c>
      <c r="H3169" s="6">
        <v>1.8480014266618601</v>
      </c>
      <c r="I3169" s="6">
        <v>5.0717432579029569E-3</v>
      </c>
      <c r="J3169" s="6">
        <v>2.0376999651530898</v>
      </c>
      <c r="K3169" s="6">
        <v>5.5923609748301743E-3</v>
      </c>
      <c r="L3169" s="1" t="s">
        <v>743</v>
      </c>
      <c r="M3169" s="1" t="s">
        <v>136</v>
      </c>
      <c r="N3169" s="1" t="s">
        <v>382</v>
      </c>
      <c r="O3169" s="1" t="s">
        <v>420</v>
      </c>
      <c r="P3169" s="1" t="s">
        <v>744</v>
      </c>
      <c r="Q3169" s="1" t="s">
        <v>385</v>
      </c>
      <c r="R3169" s="1" t="s">
        <v>330</v>
      </c>
    </row>
    <row r="3170" spans="1:18" hidden="1" x14ac:dyDescent="0.3">
      <c r="A3170" s="1" t="s">
        <v>497</v>
      </c>
      <c r="B3170" s="1">
        <v>24021</v>
      </c>
      <c r="C3170" s="1" t="s">
        <v>12</v>
      </c>
      <c r="D3170" s="6">
        <v>2.5415185710000001</v>
      </c>
      <c r="E3170" s="6">
        <v>2.5415185709979502</v>
      </c>
      <c r="F3170" s="6">
        <v>6.9750647869238199E-3</v>
      </c>
      <c r="G3170" s="6">
        <v>2.744447696160252E-3</v>
      </c>
      <c r="H3170" s="6">
        <v>2.4458495477280899</v>
      </c>
      <c r="I3170" s="6">
        <v>6.7125061564169506E-3</v>
      </c>
      <c r="J3170" s="6">
        <v>2.6969175814858102</v>
      </c>
      <c r="K3170" s="6">
        <v>7.4015492432428099E-3</v>
      </c>
      <c r="L3170" s="1" t="s">
        <v>743</v>
      </c>
      <c r="M3170" s="1" t="s">
        <v>136</v>
      </c>
      <c r="N3170" s="1" t="s">
        <v>382</v>
      </c>
      <c r="O3170" s="1" t="s">
        <v>420</v>
      </c>
      <c r="P3170" s="1" t="s">
        <v>744</v>
      </c>
      <c r="Q3170" s="1" t="s">
        <v>385</v>
      </c>
      <c r="R3170" s="1" t="s">
        <v>330</v>
      </c>
    </row>
    <row r="3171" spans="1:18" hidden="1" x14ac:dyDescent="0.3">
      <c r="A3171" s="1" t="s">
        <v>811</v>
      </c>
      <c r="B3171" s="1">
        <v>51685</v>
      </c>
      <c r="C3171" s="1" t="s">
        <v>12</v>
      </c>
      <c r="D3171" s="6">
        <v>3.2890000000000001</v>
      </c>
      <c r="E3171" s="6">
        <v>3.2889999999973401</v>
      </c>
      <c r="F3171" s="6">
        <v>9.0264884726637996E-3</v>
      </c>
      <c r="G3171" s="6">
        <v>2.7444476961602615E-3</v>
      </c>
      <c r="H3171" s="6">
        <v>3.1651939333705101</v>
      </c>
      <c r="I3171" s="6">
        <v>8.6867091983391324E-3</v>
      </c>
      <c r="J3171" s="6">
        <v>3.4901031323240401</v>
      </c>
      <c r="K3171" s="6">
        <v>9.5784055008684248E-3</v>
      </c>
      <c r="L3171" s="1" t="s">
        <v>743</v>
      </c>
      <c r="M3171" s="1" t="s">
        <v>136</v>
      </c>
      <c r="N3171" s="1" t="s">
        <v>382</v>
      </c>
      <c r="O3171" s="1" t="s">
        <v>420</v>
      </c>
      <c r="P3171" s="1" t="s">
        <v>744</v>
      </c>
      <c r="Q3171" s="1" t="s">
        <v>385</v>
      </c>
      <c r="R3171" s="1" t="s">
        <v>330</v>
      </c>
    </row>
    <row r="3172" spans="1:18" hidden="1" x14ac:dyDescent="0.3">
      <c r="A3172" s="1" t="s">
        <v>497</v>
      </c>
      <c r="B3172" s="1">
        <v>24031</v>
      </c>
      <c r="C3172" s="1" t="s">
        <v>12</v>
      </c>
      <c r="D3172" s="6">
        <v>4.4091496430000001</v>
      </c>
      <c r="E3172" s="6">
        <v>4.40914964299649</v>
      </c>
      <c r="F3172" s="6">
        <v>1.21006805797473E-2</v>
      </c>
      <c r="G3172" s="6">
        <v>2.7444476961602034E-3</v>
      </c>
      <c r="H3172" s="6">
        <v>4.2431783828964198</v>
      </c>
      <c r="I3172" s="6">
        <v>1.1645181137336856E-2</v>
      </c>
      <c r="J3172" s="6">
        <v>4.6787433809424597</v>
      </c>
      <c r="K3172" s="6">
        <v>1.2840566492752335E-2</v>
      </c>
      <c r="L3172" s="1" t="s">
        <v>743</v>
      </c>
      <c r="M3172" s="1" t="s">
        <v>136</v>
      </c>
      <c r="N3172" s="1" t="s">
        <v>382</v>
      </c>
      <c r="O3172" s="1" t="s">
        <v>420</v>
      </c>
      <c r="P3172" s="1" t="s">
        <v>744</v>
      </c>
      <c r="Q3172" s="1" t="s">
        <v>385</v>
      </c>
      <c r="R3172" s="1" t="s">
        <v>330</v>
      </c>
    </row>
    <row r="3173" spans="1:18" hidden="1" x14ac:dyDescent="0.3">
      <c r="A3173" s="1" t="s">
        <v>811</v>
      </c>
      <c r="B3173" s="1">
        <v>51013</v>
      </c>
      <c r="C3173" s="1" t="s">
        <v>12</v>
      </c>
      <c r="D3173" s="6">
        <v>4.9232857140000004</v>
      </c>
      <c r="E3173" s="6">
        <v>4.9232857139960702</v>
      </c>
      <c r="F3173" s="6">
        <v>1.3511700135315E-2</v>
      </c>
      <c r="G3173" s="6">
        <v>2.7444476961602121E-3</v>
      </c>
      <c r="H3173" s="6">
        <v>4.7379611049566703</v>
      </c>
      <c r="I3173" s="6">
        <v>1.3003086438995027E-2</v>
      </c>
      <c r="J3173" s="6">
        <v>5.2243158685793896</v>
      </c>
      <c r="K3173" s="6">
        <v>1.4337861649535943E-2</v>
      </c>
      <c r="L3173" s="1" t="s">
        <v>743</v>
      </c>
      <c r="M3173" s="1" t="s">
        <v>136</v>
      </c>
      <c r="N3173" s="1" t="s">
        <v>382</v>
      </c>
      <c r="O3173" s="1" t="s">
        <v>420</v>
      </c>
      <c r="P3173" s="1" t="s">
        <v>744</v>
      </c>
      <c r="Q3173" s="1" t="s">
        <v>385</v>
      </c>
      <c r="R3173" s="1" t="s">
        <v>330</v>
      </c>
    </row>
    <row r="3174" spans="1:18" hidden="1" x14ac:dyDescent="0.3">
      <c r="A3174" s="1" t="s">
        <v>497</v>
      </c>
      <c r="B3174" s="1">
        <v>24033</v>
      </c>
      <c r="C3174" s="1" t="s">
        <v>12</v>
      </c>
      <c r="D3174" s="6">
        <v>5.1022910709999998</v>
      </c>
      <c r="E3174" s="6">
        <v>5.1022910709959204</v>
      </c>
      <c r="F3174" s="6">
        <v>1.4002970974933601E-2</v>
      </c>
      <c r="G3174" s="6">
        <v>2.7444476961602173E-3</v>
      </c>
      <c r="H3174" s="6">
        <v>4.9102282591120998</v>
      </c>
      <c r="I3174" s="6">
        <v>1.3475864633340997E-2</v>
      </c>
      <c r="J3174" s="6">
        <v>5.4142663572289704</v>
      </c>
      <c r="K3174" s="6">
        <v>1.485917083049482E-2</v>
      </c>
      <c r="L3174" s="1" t="s">
        <v>743</v>
      </c>
      <c r="M3174" s="1" t="s">
        <v>136</v>
      </c>
      <c r="N3174" s="1" t="s">
        <v>382</v>
      </c>
      <c r="O3174" s="1" t="s">
        <v>420</v>
      </c>
      <c r="P3174" s="1" t="s">
        <v>744</v>
      </c>
      <c r="Q3174" s="1" t="s">
        <v>385</v>
      </c>
      <c r="R3174" s="1" t="s">
        <v>330</v>
      </c>
    </row>
    <row r="3175" spans="1:18" hidden="1" x14ac:dyDescent="0.3">
      <c r="A3175" s="1" t="s">
        <v>811</v>
      </c>
      <c r="B3175" s="1">
        <v>51153</v>
      </c>
      <c r="C3175" s="1" t="s">
        <v>12</v>
      </c>
      <c r="D3175" s="6">
        <v>5.5667857139999999</v>
      </c>
      <c r="E3175" s="6">
        <v>5.5667857139955501</v>
      </c>
      <c r="F3175" s="6">
        <v>1.52777522277927E-2</v>
      </c>
      <c r="G3175" s="6">
        <v>2.7444476961602177E-3</v>
      </c>
      <c r="H3175" s="6">
        <v>5.3572381788769796</v>
      </c>
      <c r="I3175" s="6">
        <v>1.4702659977800486E-2</v>
      </c>
      <c r="J3175" s="6">
        <v>5.9071621335993099</v>
      </c>
      <c r="K3175" s="6">
        <v>1.6211897508401501E-2</v>
      </c>
      <c r="L3175" s="1" t="s">
        <v>743</v>
      </c>
      <c r="M3175" s="1" t="s">
        <v>136</v>
      </c>
      <c r="N3175" s="1" t="s">
        <v>382</v>
      </c>
      <c r="O3175" s="1" t="s">
        <v>420</v>
      </c>
      <c r="P3175" s="1" t="s">
        <v>744</v>
      </c>
      <c r="Q3175" s="1" t="s">
        <v>385</v>
      </c>
      <c r="R3175" s="1" t="s">
        <v>330</v>
      </c>
    </row>
    <row r="3176" spans="1:18" hidden="1" x14ac:dyDescent="0.3">
      <c r="A3176" s="1" t="s">
        <v>811</v>
      </c>
      <c r="B3176" s="1">
        <v>51107</v>
      </c>
      <c r="C3176" s="1" t="s">
        <v>12</v>
      </c>
      <c r="D3176" s="6">
        <v>13.298999999999999</v>
      </c>
      <c r="E3176" s="6">
        <v>13.2989999999894</v>
      </c>
      <c r="F3176" s="6">
        <v>3.6498409911205801E-2</v>
      </c>
      <c r="G3176" s="6">
        <v>2.7444476961602294E-3</v>
      </c>
      <c r="H3176" s="6">
        <v>12.7983928610199</v>
      </c>
      <c r="I3176" s="6">
        <v>3.5124519801979594E-2</v>
      </c>
      <c r="J3176" s="6">
        <v>14.112156143745</v>
      </c>
      <c r="K3176" s="6">
        <v>3.8730074416554391E-2</v>
      </c>
      <c r="L3176" s="1" t="s">
        <v>743</v>
      </c>
      <c r="M3176" s="1" t="s">
        <v>136</v>
      </c>
      <c r="N3176" s="1" t="s">
        <v>382</v>
      </c>
      <c r="O3176" s="1" t="s">
        <v>420</v>
      </c>
      <c r="P3176" s="1" t="s">
        <v>744</v>
      </c>
      <c r="Q3176" s="1" t="s">
        <v>385</v>
      </c>
      <c r="R3176" s="1" t="s">
        <v>330</v>
      </c>
    </row>
    <row r="3177" spans="1:18" hidden="1" x14ac:dyDescent="0.3">
      <c r="A3177" s="1" t="s">
        <v>811</v>
      </c>
      <c r="B3177" s="1">
        <v>51059</v>
      </c>
      <c r="C3177" s="1" t="s">
        <v>12</v>
      </c>
      <c r="D3177" s="6">
        <v>23.75842857</v>
      </c>
      <c r="E3177" s="6">
        <v>23.7584285699809</v>
      </c>
      <c r="F3177" s="6">
        <v>6.5203764553271898E-2</v>
      </c>
      <c r="G3177" s="6">
        <v>2.7444476961602481E-3</v>
      </c>
      <c r="H3177" s="6">
        <v>22.8641027595562</v>
      </c>
      <c r="I3177" s="6">
        <v>6.2749334143235178E-2</v>
      </c>
      <c r="J3177" s="6">
        <v>25.211117656203701</v>
      </c>
      <c r="K3177" s="6">
        <v>6.9190593769193204E-2</v>
      </c>
      <c r="L3177" s="1" t="s">
        <v>743</v>
      </c>
      <c r="M3177" s="1" t="s">
        <v>136</v>
      </c>
      <c r="N3177" s="1" t="s">
        <v>382</v>
      </c>
      <c r="O3177" s="1" t="s">
        <v>420</v>
      </c>
      <c r="P3177" s="1" t="s">
        <v>744</v>
      </c>
      <c r="Q3177" s="1" t="s">
        <v>385</v>
      </c>
      <c r="R3177" s="1" t="s">
        <v>330</v>
      </c>
    </row>
    <row r="3178" spans="1:18" hidden="1" x14ac:dyDescent="0.3">
      <c r="A3178" s="1" t="s">
        <v>811</v>
      </c>
      <c r="B3178" s="1">
        <v>51610</v>
      </c>
      <c r="C3178" s="1" t="s">
        <v>12</v>
      </c>
      <c r="D3178" s="6">
        <v>0.79510819899999996</v>
      </c>
      <c r="E3178" s="6">
        <v>0.79510819899936502</v>
      </c>
      <c r="F3178" s="6">
        <v>2.18213286494191E-3</v>
      </c>
      <c r="G3178" s="6">
        <v>2.7444476961602212E-3</v>
      </c>
      <c r="H3178" s="6">
        <v>0.86494211616412398</v>
      </c>
      <c r="I3178" s="6">
        <v>2.3737883980185764E-3</v>
      </c>
      <c r="J3178" s="6">
        <v>0.90383548648828205</v>
      </c>
      <c r="K3178" s="6">
        <v>2.4805292186006185E-3</v>
      </c>
      <c r="L3178" s="1" t="s">
        <v>427</v>
      </c>
      <c r="M3178" s="1" t="s">
        <v>136</v>
      </c>
      <c r="N3178" s="1" t="s">
        <v>382</v>
      </c>
      <c r="O3178" s="1" t="s">
        <v>420</v>
      </c>
      <c r="P3178" s="1" t="s">
        <v>428</v>
      </c>
      <c r="Q3178" s="1" t="s">
        <v>385</v>
      </c>
      <c r="R3178" s="1" t="s">
        <v>330</v>
      </c>
    </row>
    <row r="3179" spans="1:18" hidden="1" x14ac:dyDescent="0.3">
      <c r="A3179" s="1" t="s">
        <v>811</v>
      </c>
      <c r="B3179" s="1">
        <v>51685</v>
      </c>
      <c r="C3179" s="1" t="s">
        <v>12</v>
      </c>
      <c r="D3179" s="6">
        <v>0.93402707299999999</v>
      </c>
      <c r="E3179" s="6">
        <v>0.93402707299925503</v>
      </c>
      <c r="F3179" s="6">
        <v>2.56338844864409E-3</v>
      </c>
      <c r="G3179" s="6">
        <v>2.7444476961602316E-3</v>
      </c>
      <c r="H3179" s="6">
        <v>1.16731100582277</v>
      </c>
      <c r="I3179" s="6">
        <v>3.2036240006327837E-3</v>
      </c>
      <c r="J3179" s="6">
        <v>1.3161155522316801</v>
      </c>
      <c r="K3179" s="6">
        <v>3.6120102952028853E-3</v>
      </c>
      <c r="L3179" s="1" t="s">
        <v>427</v>
      </c>
      <c r="M3179" s="1" t="s">
        <v>136</v>
      </c>
      <c r="N3179" s="1" t="s">
        <v>382</v>
      </c>
      <c r="O3179" s="1" t="s">
        <v>420</v>
      </c>
      <c r="P3179" s="1" t="s">
        <v>428</v>
      </c>
      <c r="Q3179" s="1" t="s">
        <v>385</v>
      </c>
      <c r="R3179" s="1" t="s">
        <v>330</v>
      </c>
    </row>
    <row r="3180" spans="1:18" hidden="1" x14ac:dyDescent="0.3">
      <c r="A3180" s="1" t="s">
        <v>811</v>
      </c>
      <c r="B3180" s="1">
        <v>51600</v>
      </c>
      <c r="C3180" s="1" t="s">
        <v>12</v>
      </c>
      <c r="D3180" s="6">
        <v>1.3097755659999999</v>
      </c>
      <c r="E3180" s="6">
        <v>1.3097755659989501</v>
      </c>
      <c r="F3180" s="6">
        <v>3.59461053459279E-3</v>
      </c>
      <c r="G3180" s="6">
        <v>2.7444476961602376E-3</v>
      </c>
      <c r="H3180" s="6">
        <v>1.5307884020251901</v>
      </c>
      <c r="I3180" s="6">
        <v>4.2011687032468444E-3</v>
      </c>
      <c r="J3180" s="6">
        <v>1.6589748794746799</v>
      </c>
      <c r="K3180" s="6">
        <v>4.552969785961993E-3</v>
      </c>
      <c r="L3180" s="1" t="s">
        <v>427</v>
      </c>
      <c r="M3180" s="1" t="s">
        <v>136</v>
      </c>
      <c r="N3180" s="1" t="s">
        <v>382</v>
      </c>
      <c r="O3180" s="1" t="s">
        <v>420</v>
      </c>
      <c r="P3180" s="1" t="s">
        <v>428</v>
      </c>
      <c r="Q3180" s="1" t="s">
        <v>385</v>
      </c>
      <c r="R3180" s="1" t="s">
        <v>330</v>
      </c>
    </row>
    <row r="3181" spans="1:18" hidden="1" x14ac:dyDescent="0.3">
      <c r="A3181" s="1" t="s">
        <v>811</v>
      </c>
      <c r="B3181" s="1">
        <v>51683</v>
      </c>
      <c r="C3181" s="1" t="s">
        <v>12</v>
      </c>
      <c r="D3181" s="6">
        <v>2.3201233370000001</v>
      </c>
      <c r="E3181" s="6">
        <v>2.3201233369981402</v>
      </c>
      <c r="F3181" s="6">
        <v>6.3674571470321399E-3</v>
      </c>
      <c r="G3181" s="6">
        <v>2.7444476961602337E-3</v>
      </c>
      <c r="H3181" s="6">
        <v>2.8454181828666298</v>
      </c>
      <c r="I3181" s="6">
        <v>7.8091013765807611E-3</v>
      </c>
      <c r="J3181" s="6">
        <v>3.16883333657066</v>
      </c>
      <c r="K3181" s="6">
        <v>8.6966973500670949E-3</v>
      </c>
      <c r="L3181" s="1" t="s">
        <v>427</v>
      </c>
      <c r="M3181" s="1" t="s">
        <v>136</v>
      </c>
      <c r="N3181" s="1" t="s">
        <v>382</v>
      </c>
      <c r="O3181" s="1" t="s">
        <v>420</v>
      </c>
      <c r="P3181" s="1" t="s">
        <v>428</v>
      </c>
      <c r="Q3181" s="1" t="s">
        <v>385</v>
      </c>
      <c r="R3181" s="1" t="s">
        <v>330</v>
      </c>
    </row>
    <row r="3182" spans="1:18" hidden="1" x14ac:dyDescent="0.3">
      <c r="A3182" s="1" t="s">
        <v>811</v>
      </c>
      <c r="B3182" s="1">
        <v>51510</v>
      </c>
      <c r="C3182" s="1" t="s">
        <v>12</v>
      </c>
      <c r="D3182" s="6">
        <v>8.6501248919999991</v>
      </c>
      <c r="E3182" s="6">
        <v>8.6501248919930696</v>
      </c>
      <c r="F3182" s="6">
        <v>2.3739815331328702E-2</v>
      </c>
      <c r="G3182" s="6">
        <v>2.7444476961602372E-3</v>
      </c>
      <c r="H3182" s="6">
        <v>9.2765207605490403</v>
      </c>
      <c r="I3182" s="6">
        <v>2.5458926029671425E-2</v>
      </c>
      <c r="J3182" s="6">
        <v>9.5891194293379005</v>
      </c>
      <c r="K3182" s="6">
        <v>2.631683672605177E-2</v>
      </c>
      <c r="L3182" s="1" t="s">
        <v>427</v>
      </c>
      <c r="M3182" s="1" t="s">
        <v>136</v>
      </c>
      <c r="N3182" s="1" t="s">
        <v>382</v>
      </c>
      <c r="O3182" s="1" t="s">
        <v>420</v>
      </c>
      <c r="P3182" s="1" t="s">
        <v>428</v>
      </c>
      <c r="Q3182" s="1" t="s">
        <v>385</v>
      </c>
      <c r="R3182" s="1" t="s">
        <v>330</v>
      </c>
    </row>
    <row r="3183" spans="1:18" hidden="1" x14ac:dyDescent="0.3">
      <c r="A3183" s="1" t="s">
        <v>811</v>
      </c>
      <c r="B3183" s="1">
        <v>51013</v>
      </c>
      <c r="C3183" s="1" t="s">
        <v>12</v>
      </c>
      <c r="D3183" s="6">
        <v>12.94495012</v>
      </c>
      <c r="E3183" s="6">
        <v>12.944950119989601</v>
      </c>
      <c r="F3183" s="6">
        <v>3.55267385337147E-2</v>
      </c>
      <c r="G3183" s="6">
        <v>2.7444476961602411E-3</v>
      </c>
      <c r="H3183" s="6">
        <v>13.6992958979246</v>
      </c>
      <c r="I3183" s="6">
        <v>3.7597001066076607E-2</v>
      </c>
      <c r="J3183" s="6">
        <v>14.0413294755078</v>
      </c>
      <c r="K3183" s="6">
        <v>3.8535694330084268E-2</v>
      </c>
      <c r="L3183" s="1" t="s">
        <v>427</v>
      </c>
      <c r="M3183" s="1" t="s">
        <v>136</v>
      </c>
      <c r="N3183" s="1" t="s">
        <v>382</v>
      </c>
      <c r="O3183" s="1" t="s">
        <v>420</v>
      </c>
      <c r="P3183" s="1" t="s">
        <v>428</v>
      </c>
      <c r="Q3183" s="1" t="s">
        <v>385</v>
      </c>
      <c r="R3183" s="1" t="s">
        <v>330</v>
      </c>
    </row>
    <row r="3184" spans="1:18" hidden="1" x14ac:dyDescent="0.3">
      <c r="A3184" s="1" t="s">
        <v>497</v>
      </c>
      <c r="B3184" s="1">
        <v>24009</v>
      </c>
      <c r="C3184" s="1" t="s">
        <v>12</v>
      </c>
      <c r="D3184" s="6">
        <v>16.096970599999999</v>
      </c>
      <c r="E3184" s="6">
        <v>16.096970599987099</v>
      </c>
      <c r="F3184" s="6">
        <v>4.41772938782935E-2</v>
      </c>
      <c r="G3184" s="6">
        <v>2.7444476961602268E-3</v>
      </c>
      <c r="H3184" s="6">
        <v>18.588211743261201</v>
      </c>
      <c r="I3184" s="6">
        <v>5.1014374894531679E-2</v>
      </c>
      <c r="J3184" s="6">
        <v>20.068340219830802</v>
      </c>
      <c r="K3184" s="6">
        <v>5.5076510082074266E-2</v>
      </c>
      <c r="L3184" s="1" t="s">
        <v>427</v>
      </c>
      <c r="M3184" s="1" t="s">
        <v>136</v>
      </c>
      <c r="N3184" s="1" t="s">
        <v>382</v>
      </c>
      <c r="O3184" s="1" t="s">
        <v>420</v>
      </c>
      <c r="P3184" s="1" t="s">
        <v>428</v>
      </c>
      <c r="Q3184" s="1" t="s">
        <v>385</v>
      </c>
      <c r="R3184" s="1" t="s">
        <v>330</v>
      </c>
    </row>
    <row r="3185" spans="1:18" hidden="1" x14ac:dyDescent="0.3">
      <c r="A3185" s="1" t="s">
        <v>811</v>
      </c>
      <c r="B3185" s="1">
        <v>51107</v>
      </c>
      <c r="C3185" s="1" t="s">
        <v>12</v>
      </c>
      <c r="D3185" s="6">
        <v>22.83449169</v>
      </c>
      <c r="E3185" s="6">
        <v>22.8344916899817</v>
      </c>
      <c r="F3185" s="6">
        <v>6.2668068111560393E-2</v>
      </c>
      <c r="G3185" s="6">
        <v>2.7444476961602389E-3</v>
      </c>
      <c r="H3185" s="6">
        <v>30.435028175706101</v>
      </c>
      <c r="I3185" s="6">
        <v>8.3527342959388573E-2</v>
      </c>
      <c r="J3185" s="6">
        <v>35.824637963093103</v>
      </c>
      <c r="K3185" s="6">
        <v>9.8318845123585505E-2</v>
      </c>
      <c r="L3185" s="1" t="s">
        <v>427</v>
      </c>
      <c r="M3185" s="1" t="s">
        <v>136</v>
      </c>
      <c r="N3185" s="1" t="s">
        <v>382</v>
      </c>
      <c r="O3185" s="1" t="s">
        <v>420</v>
      </c>
      <c r="P3185" s="1" t="s">
        <v>428</v>
      </c>
      <c r="Q3185" s="1" t="s">
        <v>385</v>
      </c>
      <c r="R3185" s="1" t="s">
        <v>330</v>
      </c>
    </row>
    <row r="3186" spans="1:18" hidden="1" x14ac:dyDescent="0.3">
      <c r="A3186" s="1" t="s">
        <v>811</v>
      </c>
      <c r="B3186" s="1">
        <v>51153</v>
      </c>
      <c r="C3186" s="1" t="s">
        <v>12</v>
      </c>
      <c r="D3186" s="6">
        <v>26.1566653</v>
      </c>
      <c r="E3186" s="6">
        <v>26.1566652999791</v>
      </c>
      <c r="F3186" s="6">
        <v>7.1785599821761997E-2</v>
      </c>
      <c r="G3186" s="6">
        <v>2.7444476961602346E-3</v>
      </c>
      <c r="H3186" s="6">
        <v>31.3193581800362</v>
      </c>
      <c r="I3186" s="6">
        <v>8.5954340402417548E-2</v>
      </c>
      <c r="J3186" s="6">
        <v>34.597105790171597</v>
      </c>
      <c r="K3186" s="6">
        <v>9.4949947279648353E-2</v>
      </c>
      <c r="L3186" s="1" t="s">
        <v>427</v>
      </c>
      <c r="M3186" s="1" t="s">
        <v>136</v>
      </c>
      <c r="N3186" s="1" t="s">
        <v>382</v>
      </c>
      <c r="O3186" s="1" t="s">
        <v>420</v>
      </c>
      <c r="P3186" s="1" t="s">
        <v>428</v>
      </c>
      <c r="Q3186" s="1" t="s">
        <v>385</v>
      </c>
      <c r="R3186" s="1" t="s">
        <v>330</v>
      </c>
    </row>
    <row r="3187" spans="1:18" hidden="1" x14ac:dyDescent="0.3">
      <c r="A3187" s="1" t="s">
        <v>497</v>
      </c>
      <c r="B3187" s="1">
        <v>24017</v>
      </c>
      <c r="C3187" s="1" t="s">
        <v>12</v>
      </c>
      <c r="D3187" s="6">
        <v>28.439503370000001</v>
      </c>
      <c r="E3187" s="6">
        <v>28.439503369977</v>
      </c>
      <c r="F3187" s="6">
        <v>7.8050729503675198E-2</v>
      </c>
      <c r="G3187" s="6">
        <v>2.7444476961602554E-3</v>
      </c>
      <c r="H3187" s="6">
        <v>33.0626851230762</v>
      </c>
      <c r="I3187" s="6">
        <v>9.0738810014898433E-2</v>
      </c>
      <c r="J3187" s="6">
        <v>35.831208894376601</v>
      </c>
      <c r="K3187" s="6">
        <v>9.8336878700808719E-2</v>
      </c>
      <c r="L3187" s="1" t="s">
        <v>427</v>
      </c>
      <c r="M3187" s="1" t="s">
        <v>136</v>
      </c>
      <c r="N3187" s="1" t="s">
        <v>382</v>
      </c>
      <c r="O3187" s="1" t="s">
        <v>420</v>
      </c>
      <c r="P3187" s="1" t="s">
        <v>428</v>
      </c>
      <c r="Q3187" s="1" t="s">
        <v>385</v>
      </c>
      <c r="R3187" s="1" t="s">
        <v>330</v>
      </c>
    </row>
    <row r="3188" spans="1:18" hidden="1" x14ac:dyDescent="0.3">
      <c r="A3188" s="1" t="s">
        <v>497</v>
      </c>
      <c r="B3188" s="1">
        <v>24021</v>
      </c>
      <c r="C3188" s="1" t="s">
        <v>12</v>
      </c>
      <c r="D3188" s="6">
        <v>45.860068920000003</v>
      </c>
      <c r="E3188" s="6">
        <v>45.860068919963403</v>
      </c>
      <c r="F3188" s="6">
        <v>0.12586056049314301</v>
      </c>
      <c r="G3188" s="6">
        <v>2.7444476961602316E-3</v>
      </c>
      <c r="H3188" s="6">
        <v>52.690266890565702</v>
      </c>
      <c r="I3188" s="6">
        <v>0.14460568157788076</v>
      </c>
      <c r="J3188" s="6">
        <v>56.725153381688898</v>
      </c>
      <c r="K3188" s="6">
        <v>0.15567921651271185</v>
      </c>
      <c r="L3188" s="1" t="s">
        <v>427</v>
      </c>
      <c r="M3188" s="1" t="s">
        <v>136</v>
      </c>
      <c r="N3188" s="1" t="s">
        <v>382</v>
      </c>
      <c r="O3188" s="1" t="s">
        <v>420</v>
      </c>
      <c r="P3188" s="1" t="s">
        <v>428</v>
      </c>
      <c r="Q3188" s="1" t="s">
        <v>385</v>
      </c>
      <c r="R3188" s="1" t="s">
        <v>330</v>
      </c>
    </row>
    <row r="3189" spans="1:18" hidden="1" x14ac:dyDescent="0.3">
      <c r="A3189" s="1" t="s">
        <v>811</v>
      </c>
      <c r="B3189" s="1">
        <v>51059</v>
      </c>
      <c r="C3189" s="1" t="s">
        <v>12</v>
      </c>
      <c r="D3189" s="6">
        <v>62.397332890000001</v>
      </c>
      <c r="E3189" s="6">
        <v>62.397332889949901</v>
      </c>
      <c r="F3189" s="6">
        <v>0.17124621649636701</v>
      </c>
      <c r="G3189" s="6">
        <v>2.7444476961602468E-3</v>
      </c>
      <c r="H3189" s="6">
        <v>73.609605250368702</v>
      </c>
      <c r="I3189" s="6">
        <v>0.2020177115446396</v>
      </c>
      <c r="J3189" s="6">
        <v>80.534157522035997</v>
      </c>
      <c r="K3189" s="6">
        <v>0.2210217830735581</v>
      </c>
      <c r="L3189" s="1" t="s">
        <v>427</v>
      </c>
      <c r="M3189" s="1" t="s">
        <v>136</v>
      </c>
      <c r="N3189" s="1" t="s">
        <v>382</v>
      </c>
      <c r="O3189" s="1" t="s">
        <v>420</v>
      </c>
      <c r="P3189" s="1" t="s">
        <v>428</v>
      </c>
      <c r="Q3189" s="1" t="s">
        <v>385</v>
      </c>
      <c r="R3189" s="1" t="s">
        <v>330</v>
      </c>
    </row>
    <row r="3190" spans="1:18" hidden="1" x14ac:dyDescent="0.3">
      <c r="A3190" s="1" t="s">
        <v>9</v>
      </c>
      <c r="B3190" s="1">
        <v>11001</v>
      </c>
      <c r="C3190" s="1" t="s">
        <v>12</v>
      </c>
      <c r="D3190" s="6">
        <v>123.2827735</v>
      </c>
      <c r="E3190" s="6">
        <v>123.2827734999</v>
      </c>
      <c r="F3190" s="6">
        <v>0.33834312370804798</v>
      </c>
      <c r="G3190" s="6">
        <v>2.7444476961602619E-3</v>
      </c>
      <c r="H3190" s="6">
        <v>131.331621690654</v>
      </c>
      <c r="I3190" s="6">
        <v>0.36043276658190648</v>
      </c>
      <c r="J3190" s="6">
        <v>135.09435118722899</v>
      </c>
      <c r="K3190" s="6">
        <v>0.37075938088005594</v>
      </c>
      <c r="L3190" s="1" t="s">
        <v>427</v>
      </c>
      <c r="M3190" s="1" t="s">
        <v>136</v>
      </c>
      <c r="N3190" s="1" t="s">
        <v>382</v>
      </c>
      <c r="O3190" s="1" t="s">
        <v>420</v>
      </c>
      <c r="P3190" s="1" t="s">
        <v>428</v>
      </c>
      <c r="Q3190" s="1" t="s">
        <v>385</v>
      </c>
      <c r="R3190" s="1" t="s">
        <v>330</v>
      </c>
    </row>
    <row r="3191" spans="1:18" hidden="1" x14ac:dyDescent="0.3">
      <c r="A3191" s="1" t="s">
        <v>497</v>
      </c>
      <c r="B3191" s="1">
        <v>24033</v>
      </c>
      <c r="C3191" s="1" t="s">
        <v>12</v>
      </c>
      <c r="D3191" s="6">
        <v>157.3190602</v>
      </c>
      <c r="E3191" s="6">
        <v>157.319060199874</v>
      </c>
      <c r="F3191" s="6">
        <v>0.43175393232763698</v>
      </c>
      <c r="G3191" s="6">
        <v>2.7444476961602316E-3</v>
      </c>
      <c r="H3191" s="6">
        <v>169.53016036738401</v>
      </c>
      <c r="I3191" s="6">
        <v>0.46526665804994166</v>
      </c>
      <c r="J3191" s="6">
        <v>175.69797274405599</v>
      </c>
      <c r="K3191" s="6">
        <v>0.4821938965174476</v>
      </c>
      <c r="L3191" s="1" t="s">
        <v>427</v>
      </c>
      <c r="M3191" s="1" t="s">
        <v>136</v>
      </c>
      <c r="N3191" s="1" t="s">
        <v>382</v>
      </c>
      <c r="O3191" s="1" t="s">
        <v>420</v>
      </c>
      <c r="P3191" s="1" t="s">
        <v>428</v>
      </c>
      <c r="Q3191" s="1" t="s">
        <v>385</v>
      </c>
      <c r="R3191" s="1" t="s">
        <v>330</v>
      </c>
    </row>
    <row r="3192" spans="1:18" hidden="1" x14ac:dyDescent="0.3">
      <c r="A3192" s="1" t="s">
        <v>497</v>
      </c>
      <c r="B3192" s="1">
        <v>24031</v>
      </c>
      <c r="C3192" s="1" t="s">
        <v>12</v>
      </c>
      <c r="D3192" s="6">
        <v>181.91343610000001</v>
      </c>
      <c r="E3192" s="6">
        <v>181.91343609985401</v>
      </c>
      <c r="F3192" s="6">
        <v>0.49925191060483798</v>
      </c>
      <c r="G3192" s="6">
        <v>2.7444476961602433E-3</v>
      </c>
      <c r="H3192" s="6">
        <v>201.363652464392</v>
      </c>
      <c r="I3192" s="6">
        <v>0.55263201209631252</v>
      </c>
      <c r="J3192" s="6">
        <v>212.013787253902</v>
      </c>
      <c r="K3192" s="6">
        <v>0.58186074998317927</v>
      </c>
      <c r="L3192" s="1" t="s">
        <v>427</v>
      </c>
      <c r="M3192" s="1" t="s">
        <v>136</v>
      </c>
      <c r="N3192" s="1" t="s">
        <v>382</v>
      </c>
      <c r="O3192" s="1" t="s">
        <v>420</v>
      </c>
      <c r="P3192" s="1" t="s">
        <v>428</v>
      </c>
      <c r="Q3192" s="1" t="s">
        <v>385</v>
      </c>
      <c r="R3192" s="1" t="s">
        <v>330</v>
      </c>
    </row>
    <row r="3193" spans="1:18" hidden="1" x14ac:dyDescent="0.3">
      <c r="A3193" s="1" t="s">
        <v>811</v>
      </c>
      <c r="B3193" s="1">
        <v>51610</v>
      </c>
      <c r="C3193" s="1" t="s">
        <v>12</v>
      </c>
      <c r="D3193" s="6">
        <v>3.1509061999999997E-2</v>
      </c>
      <c r="E3193" s="6">
        <v>3.1509061999974698E-2</v>
      </c>
      <c r="F3193" s="6">
        <v>8.6474972614000907E-5</v>
      </c>
      <c r="G3193" s="6">
        <v>2.7444476961602459E-3</v>
      </c>
      <c r="H3193" s="6">
        <v>3.4276485639191001E-2</v>
      </c>
      <c r="I3193" s="6">
        <v>9.4070022044947491E-5</v>
      </c>
      <c r="J3193" s="6">
        <v>3.5817777275315703E-2</v>
      </c>
      <c r="K3193" s="6">
        <v>9.8300016324820989E-5</v>
      </c>
      <c r="L3193" s="1" t="s">
        <v>429</v>
      </c>
      <c r="M3193" s="1" t="s">
        <v>136</v>
      </c>
      <c r="N3193" s="1" t="s">
        <v>382</v>
      </c>
      <c r="O3193" s="1" t="s">
        <v>420</v>
      </c>
      <c r="P3193" s="1" t="s">
        <v>430</v>
      </c>
      <c r="Q3193" s="1" t="s">
        <v>385</v>
      </c>
      <c r="R3193" s="1" t="s">
        <v>330</v>
      </c>
    </row>
    <row r="3194" spans="1:18" hidden="1" x14ac:dyDescent="0.3">
      <c r="A3194" s="1" t="s">
        <v>811</v>
      </c>
      <c r="B3194" s="1">
        <v>51685</v>
      </c>
      <c r="C3194" s="1" t="s">
        <v>12</v>
      </c>
      <c r="D3194" s="6">
        <v>3.7014226999999997E-2</v>
      </c>
      <c r="E3194" s="6">
        <v>3.7014226999970298E-2</v>
      </c>
      <c r="F3194" s="6">
        <v>1.0158361001522E-4</v>
      </c>
      <c r="G3194" s="6">
        <v>2.7444476961602229E-3</v>
      </c>
      <c r="H3194" s="6">
        <v>4.6258953084031301E-2</v>
      </c>
      <c r="I3194" s="6">
        <v>1.2695527721825355E-4</v>
      </c>
      <c r="J3194" s="6">
        <v>5.2155875580850303E-2</v>
      </c>
      <c r="K3194" s="6">
        <v>1.4313907257908383E-4</v>
      </c>
      <c r="L3194" s="1" t="s">
        <v>429</v>
      </c>
      <c r="M3194" s="1" t="s">
        <v>136</v>
      </c>
      <c r="N3194" s="1" t="s">
        <v>382</v>
      </c>
      <c r="O3194" s="1" t="s">
        <v>420</v>
      </c>
      <c r="P3194" s="1" t="s">
        <v>430</v>
      </c>
      <c r="Q3194" s="1" t="s">
        <v>385</v>
      </c>
      <c r="R3194" s="1" t="s">
        <v>330</v>
      </c>
    </row>
    <row r="3195" spans="1:18" hidden="1" x14ac:dyDescent="0.3">
      <c r="A3195" s="1" t="s">
        <v>811</v>
      </c>
      <c r="B3195" s="1">
        <v>51600</v>
      </c>
      <c r="C3195" s="1" t="s">
        <v>12</v>
      </c>
      <c r="D3195" s="6">
        <v>5.1904613000000002E-2</v>
      </c>
      <c r="E3195" s="6">
        <v>5.1904612999958299E-2</v>
      </c>
      <c r="F3195" s="6">
        <v>1.42449495567824E-4</v>
      </c>
      <c r="G3195" s="6">
        <v>2.7444476961602324E-3</v>
      </c>
      <c r="H3195" s="6">
        <v>6.0663049192968201E-2</v>
      </c>
      <c r="I3195" s="6">
        <v>1.6648656559969642E-4</v>
      </c>
      <c r="J3195" s="6">
        <v>6.5742903846363998E-2</v>
      </c>
      <c r="K3195" s="6">
        <v>1.8042796100003737E-4</v>
      </c>
      <c r="L3195" s="1" t="s">
        <v>429</v>
      </c>
      <c r="M3195" s="1" t="s">
        <v>136</v>
      </c>
      <c r="N3195" s="1" t="s">
        <v>382</v>
      </c>
      <c r="O3195" s="1" t="s">
        <v>420</v>
      </c>
      <c r="P3195" s="1" t="s">
        <v>430</v>
      </c>
      <c r="Q3195" s="1" t="s">
        <v>385</v>
      </c>
      <c r="R3195" s="1" t="s">
        <v>330</v>
      </c>
    </row>
    <row r="3196" spans="1:18" hidden="1" x14ac:dyDescent="0.3">
      <c r="A3196" s="1" t="s">
        <v>811</v>
      </c>
      <c r="B3196" s="1">
        <v>51683</v>
      </c>
      <c r="C3196" s="1" t="s">
        <v>12</v>
      </c>
      <c r="D3196" s="6">
        <v>9.1943348999999994E-2</v>
      </c>
      <c r="E3196" s="6">
        <v>9.1943348999925803E-2</v>
      </c>
      <c r="F3196" s="6">
        <v>2.5233371234010399E-4</v>
      </c>
      <c r="G3196" s="6">
        <v>2.7444476961602476E-3</v>
      </c>
      <c r="H3196" s="6">
        <v>0.112760073081517</v>
      </c>
      <c r="I3196" s="6">
        <v>3.0946412278743047E-4</v>
      </c>
      <c r="J3196" s="6">
        <v>0.125576578081353</v>
      </c>
      <c r="K3196" s="6">
        <v>3.446383504070567E-4</v>
      </c>
      <c r="L3196" s="1" t="s">
        <v>429</v>
      </c>
      <c r="M3196" s="1" t="s">
        <v>136</v>
      </c>
      <c r="N3196" s="1" t="s">
        <v>382</v>
      </c>
      <c r="O3196" s="1" t="s">
        <v>420</v>
      </c>
      <c r="P3196" s="1" t="s">
        <v>430</v>
      </c>
      <c r="Q3196" s="1" t="s">
        <v>385</v>
      </c>
      <c r="R3196" s="1" t="s">
        <v>330</v>
      </c>
    </row>
    <row r="3197" spans="1:18" hidden="1" x14ac:dyDescent="0.3">
      <c r="A3197" s="1" t="s">
        <v>811</v>
      </c>
      <c r="B3197" s="1">
        <v>51510</v>
      </c>
      <c r="C3197" s="1" t="s">
        <v>12</v>
      </c>
      <c r="D3197" s="6">
        <v>0.34279272700000002</v>
      </c>
      <c r="E3197" s="6">
        <v>0.34279272699972702</v>
      </c>
      <c r="F3197" s="6">
        <v>9.4077670987488201E-4</v>
      </c>
      <c r="G3197" s="6">
        <v>2.7444476961602259E-3</v>
      </c>
      <c r="H3197" s="6">
        <v>0.36761594639190098</v>
      </c>
      <c r="I3197" s="6">
        <v>1.0089027371470137E-3</v>
      </c>
      <c r="J3197" s="6">
        <v>0.38000380800876699</v>
      </c>
      <c r="K3197" s="6">
        <v>1.0429005754217734E-3</v>
      </c>
      <c r="L3197" s="1" t="s">
        <v>429</v>
      </c>
      <c r="M3197" s="1" t="s">
        <v>136</v>
      </c>
      <c r="N3197" s="1" t="s">
        <v>382</v>
      </c>
      <c r="O3197" s="1" t="s">
        <v>420</v>
      </c>
      <c r="P3197" s="1" t="s">
        <v>430</v>
      </c>
      <c r="Q3197" s="1" t="s">
        <v>385</v>
      </c>
      <c r="R3197" s="1" t="s">
        <v>330</v>
      </c>
    </row>
    <row r="3198" spans="1:18" hidden="1" x14ac:dyDescent="0.3">
      <c r="A3198" s="1" t="s">
        <v>811</v>
      </c>
      <c r="B3198" s="1">
        <v>51013</v>
      </c>
      <c r="C3198" s="1" t="s">
        <v>12</v>
      </c>
      <c r="D3198" s="6">
        <v>0.51299065399999999</v>
      </c>
      <c r="E3198" s="6">
        <v>0.51299065399959098</v>
      </c>
      <c r="F3198" s="6">
        <v>1.4078760185209001E-3</v>
      </c>
      <c r="G3198" s="6">
        <v>2.744447696160216E-3</v>
      </c>
      <c r="H3198" s="6">
        <v>0.54288434461853796</v>
      </c>
      <c r="I3198" s="6">
        <v>1.4899176888697953E-3</v>
      </c>
      <c r="J3198" s="6">
        <v>0.55643866711710499</v>
      </c>
      <c r="K3198" s="6">
        <v>1.5271168180240001E-3</v>
      </c>
      <c r="L3198" s="1" t="s">
        <v>429</v>
      </c>
      <c r="M3198" s="1" t="s">
        <v>136</v>
      </c>
      <c r="N3198" s="1" t="s">
        <v>382</v>
      </c>
      <c r="O3198" s="1" t="s">
        <v>420</v>
      </c>
      <c r="P3198" s="1" t="s">
        <v>430</v>
      </c>
      <c r="Q3198" s="1" t="s">
        <v>385</v>
      </c>
      <c r="R3198" s="1" t="s">
        <v>330</v>
      </c>
    </row>
    <row r="3199" spans="1:18" hidden="1" x14ac:dyDescent="0.3">
      <c r="A3199" s="1" t="s">
        <v>811</v>
      </c>
      <c r="B3199" s="1">
        <v>51107</v>
      </c>
      <c r="C3199" s="1" t="s">
        <v>12</v>
      </c>
      <c r="D3199" s="6">
        <v>0.90489991199999997</v>
      </c>
      <c r="E3199" s="6">
        <v>0.904899911999271</v>
      </c>
      <c r="F3199" s="6">
        <v>2.4834504787420099E-3</v>
      </c>
      <c r="G3199" s="6">
        <v>2.7444476961602472E-3</v>
      </c>
      <c r="H3199" s="6">
        <v>1.2060988565808499</v>
      </c>
      <c r="I3199" s="6">
        <v>3.310075228284822E-3</v>
      </c>
      <c r="J3199" s="6">
        <v>1.41968177703871</v>
      </c>
      <c r="K3199" s="6">
        <v>3.8962423822745734E-3</v>
      </c>
      <c r="L3199" s="1" t="s">
        <v>429</v>
      </c>
      <c r="M3199" s="1" t="s">
        <v>136</v>
      </c>
      <c r="N3199" s="1" t="s">
        <v>382</v>
      </c>
      <c r="O3199" s="1" t="s">
        <v>420</v>
      </c>
      <c r="P3199" s="1" t="s">
        <v>430</v>
      </c>
      <c r="Q3199" s="1" t="s">
        <v>385</v>
      </c>
      <c r="R3199" s="1" t="s">
        <v>330</v>
      </c>
    </row>
    <row r="3200" spans="1:18" hidden="1" x14ac:dyDescent="0.3">
      <c r="A3200" s="1" t="s">
        <v>811</v>
      </c>
      <c r="B3200" s="1">
        <v>51153</v>
      </c>
      <c r="C3200" s="1" t="s">
        <v>12</v>
      </c>
      <c r="D3200" s="6">
        <v>1.036553158</v>
      </c>
      <c r="E3200" s="6">
        <v>1.03655315799917</v>
      </c>
      <c r="F3200" s="6">
        <v>2.8447659264184402E-3</v>
      </c>
      <c r="G3200" s="6">
        <v>2.7444476961602368E-3</v>
      </c>
      <c r="H3200" s="6">
        <v>1.24114367239503</v>
      </c>
      <c r="I3200" s="6">
        <v>3.4062538923083957E-3</v>
      </c>
      <c r="J3200" s="6">
        <v>1.37103636312777</v>
      </c>
      <c r="K3200" s="6">
        <v>3.7627375881379181E-3</v>
      </c>
      <c r="L3200" s="1" t="s">
        <v>429</v>
      </c>
      <c r="M3200" s="1" t="s">
        <v>136</v>
      </c>
      <c r="N3200" s="1" t="s">
        <v>382</v>
      </c>
      <c r="O3200" s="1" t="s">
        <v>420</v>
      </c>
      <c r="P3200" s="1" t="s">
        <v>430</v>
      </c>
      <c r="Q3200" s="1" t="s">
        <v>385</v>
      </c>
      <c r="R3200" s="1" t="s">
        <v>330</v>
      </c>
    </row>
    <row r="3201" spans="1:18" hidden="1" x14ac:dyDescent="0.3">
      <c r="A3201" s="1" t="s">
        <v>811</v>
      </c>
      <c r="B3201" s="1">
        <v>51059</v>
      </c>
      <c r="C3201" s="1" t="s">
        <v>12</v>
      </c>
      <c r="D3201" s="6">
        <v>2.4727223079999998</v>
      </c>
      <c r="E3201" s="6">
        <v>2.4727223079980098</v>
      </c>
      <c r="F3201" s="6">
        <v>6.7862570414291799E-3</v>
      </c>
      <c r="G3201" s="6">
        <v>2.7444476961602442E-3</v>
      </c>
      <c r="H3201" s="6">
        <v>2.9170495685534501</v>
      </c>
      <c r="I3201" s="6">
        <v>8.0056899680017498E-3</v>
      </c>
      <c r="J3201" s="6">
        <v>3.1914602537865702</v>
      </c>
      <c r="K3201" s="6">
        <v>8.7587957408915406E-3</v>
      </c>
      <c r="L3201" s="1" t="s">
        <v>429</v>
      </c>
      <c r="M3201" s="1" t="s">
        <v>136</v>
      </c>
      <c r="N3201" s="1" t="s">
        <v>382</v>
      </c>
      <c r="O3201" s="1" t="s">
        <v>420</v>
      </c>
      <c r="P3201" s="1" t="s">
        <v>430</v>
      </c>
      <c r="Q3201" s="1" t="s">
        <v>385</v>
      </c>
      <c r="R3201" s="1" t="s">
        <v>330</v>
      </c>
    </row>
    <row r="3202" spans="1:18" hidden="1" x14ac:dyDescent="0.3">
      <c r="A3202" s="1" t="s">
        <v>497</v>
      </c>
      <c r="B3202" s="1">
        <v>24009</v>
      </c>
      <c r="C3202" s="1" t="s">
        <v>12</v>
      </c>
      <c r="D3202" s="6">
        <v>10.14842769</v>
      </c>
      <c r="E3202" s="6">
        <v>10.1484276899918</v>
      </c>
      <c r="F3202" s="6">
        <v>2.78518289934469E-2</v>
      </c>
      <c r="G3202" s="6">
        <v>2.7444476961602515E-3</v>
      </c>
      <c r="H3202" s="6">
        <v>11.719044996137001</v>
      </c>
      <c r="I3202" s="6">
        <v>3.2162306040846515E-2</v>
      </c>
      <c r="J3202" s="6">
        <v>12.6522005065519</v>
      </c>
      <c r="K3202" s="6">
        <v>3.4723302531563929E-2</v>
      </c>
      <c r="L3202" s="1" t="s">
        <v>429</v>
      </c>
      <c r="M3202" s="1" t="s">
        <v>136</v>
      </c>
      <c r="N3202" s="1" t="s">
        <v>382</v>
      </c>
      <c r="O3202" s="1" t="s">
        <v>420</v>
      </c>
      <c r="P3202" s="1" t="s">
        <v>430</v>
      </c>
      <c r="Q3202" s="1" t="s">
        <v>385</v>
      </c>
      <c r="R3202" s="1" t="s">
        <v>330</v>
      </c>
    </row>
    <row r="3203" spans="1:18" hidden="1" x14ac:dyDescent="0.3">
      <c r="A3203" s="1" t="s">
        <v>497</v>
      </c>
      <c r="B3203" s="1">
        <v>24017</v>
      </c>
      <c r="C3203" s="1" t="s">
        <v>12</v>
      </c>
      <c r="D3203" s="6">
        <v>17.908040769999999</v>
      </c>
      <c r="E3203" s="6">
        <v>17.9080407699857</v>
      </c>
      <c r="F3203" s="6">
        <v>4.9147681233930797E-2</v>
      </c>
      <c r="G3203" s="6">
        <v>2.7444476961602342E-3</v>
      </c>
      <c r="H3203" s="6">
        <v>20.819207193832298</v>
      </c>
      <c r="I3203" s="6">
        <v>5.7137225218995627E-2</v>
      </c>
      <c r="J3203" s="6">
        <v>22.562515996526098</v>
      </c>
      <c r="K3203" s="6">
        <v>6.1921645046244478E-2</v>
      </c>
      <c r="L3203" s="1" t="s">
        <v>429</v>
      </c>
      <c r="M3203" s="1" t="s">
        <v>136</v>
      </c>
      <c r="N3203" s="1" t="s">
        <v>382</v>
      </c>
      <c r="O3203" s="1" t="s">
        <v>420</v>
      </c>
      <c r="P3203" s="1" t="s">
        <v>430</v>
      </c>
      <c r="Q3203" s="1" t="s">
        <v>385</v>
      </c>
      <c r="R3203" s="1" t="s">
        <v>330</v>
      </c>
    </row>
    <row r="3204" spans="1:18" hidden="1" x14ac:dyDescent="0.3">
      <c r="A3204" s="1" t="s">
        <v>497</v>
      </c>
      <c r="B3204" s="1">
        <v>24021</v>
      </c>
      <c r="C3204" s="1" t="s">
        <v>12</v>
      </c>
      <c r="D3204" s="6">
        <v>28.912742309999999</v>
      </c>
      <c r="E3204" s="6">
        <v>28.9127423099768</v>
      </c>
      <c r="F3204" s="6">
        <v>7.9349509022290404E-2</v>
      </c>
      <c r="G3204" s="6">
        <v>2.7444476961602359E-3</v>
      </c>
      <c r="H3204" s="6">
        <v>33.2188796207341</v>
      </c>
      <c r="I3204" s="6">
        <v>9.1167477644147912E-2</v>
      </c>
      <c r="J3204" s="6">
        <v>35.762696848123198</v>
      </c>
      <c r="K3204" s="6">
        <v>9.8148850973308638E-2</v>
      </c>
      <c r="L3204" s="1" t="s">
        <v>429</v>
      </c>
      <c r="M3204" s="1" t="s">
        <v>136</v>
      </c>
      <c r="N3204" s="1" t="s">
        <v>382</v>
      </c>
      <c r="O3204" s="1" t="s">
        <v>420</v>
      </c>
      <c r="P3204" s="1" t="s">
        <v>430</v>
      </c>
      <c r="Q3204" s="1" t="s">
        <v>385</v>
      </c>
      <c r="R3204" s="1" t="s">
        <v>330</v>
      </c>
    </row>
    <row r="3205" spans="1:18" hidden="1" x14ac:dyDescent="0.3">
      <c r="A3205" s="1" t="s">
        <v>9</v>
      </c>
      <c r="B3205" s="1">
        <v>11001</v>
      </c>
      <c r="C3205" s="1" t="s">
        <v>12</v>
      </c>
      <c r="D3205" s="6">
        <v>77.669695379999993</v>
      </c>
      <c r="E3205" s="6">
        <v>77.669695379937394</v>
      </c>
      <c r="F3205" s="6">
        <v>0.21316041654693699</v>
      </c>
      <c r="G3205" s="6">
        <v>2.744447696160242E-3</v>
      </c>
      <c r="H3205" s="6">
        <v>82.740570810361405</v>
      </c>
      <c r="I3205" s="6">
        <v>0.22707716893947971</v>
      </c>
      <c r="J3205" s="6">
        <v>85.1111376422012</v>
      </c>
      <c r="K3205" s="6">
        <v>0.23358306561971634</v>
      </c>
      <c r="L3205" s="1" t="s">
        <v>429</v>
      </c>
      <c r="M3205" s="1" t="s">
        <v>136</v>
      </c>
      <c r="N3205" s="1" t="s">
        <v>382</v>
      </c>
      <c r="O3205" s="1" t="s">
        <v>420</v>
      </c>
      <c r="P3205" s="1" t="s">
        <v>430</v>
      </c>
      <c r="Q3205" s="1" t="s">
        <v>385</v>
      </c>
      <c r="R3205" s="1" t="s">
        <v>330</v>
      </c>
    </row>
    <row r="3206" spans="1:18" hidden="1" x14ac:dyDescent="0.3">
      <c r="A3206" s="1" t="s">
        <v>497</v>
      </c>
      <c r="B3206" s="1">
        <v>24033</v>
      </c>
      <c r="C3206" s="1" t="s">
        <v>12</v>
      </c>
      <c r="D3206" s="6">
        <v>99.182693080000007</v>
      </c>
      <c r="E3206" s="6">
        <v>99.182693079920497</v>
      </c>
      <c r="F3206" s="6">
        <v>0.272201713522155</v>
      </c>
      <c r="G3206" s="6">
        <v>2.7444476961602298E-3</v>
      </c>
      <c r="H3206" s="6">
        <v>106.881250384697</v>
      </c>
      <c r="I3206" s="6">
        <v>0.29333000138100634</v>
      </c>
      <c r="J3206" s="6">
        <v>110.769782652515</v>
      </c>
      <c r="K3206" s="6">
        <v>0.30400187480486418</v>
      </c>
      <c r="L3206" s="1" t="s">
        <v>429</v>
      </c>
      <c r="M3206" s="1" t="s">
        <v>136</v>
      </c>
      <c r="N3206" s="1" t="s">
        <v>382</v>
      </c>
      <c r="O3206" s="1" t="s">
        <v>420</v>
      </c>
      <c r="P3206" s="1" t="s">
        <v>430</v>
      </c>
      <c r="Q3206" s="1" t="s">
        <v>385</v>
      </c>
      <c r="R3206" s="1" t="s">
        <v>330</v>
      </c>
    </row>
    <row r="3207" spans="1:18" hidden="1" x14ac:dyDescent="0.3">
      <c r="A3207" s="1" t="s">
        <v>497</v>
      </c>
      <c r="B3207" s="1">
        <v>24031</v>
      </c>
      <c r="C3207" s="1" t="s">
        <v>12</v>
      </c>
      <c r="D3207" s="6">
        <v>114.6884192</v>
      </c>
      <c r="E3207" s="6">
        <v>114.688419199908</v>
      </c>
      <c r="F3207" s="6">
        <v>0.31475636784944699</v>
      </c>
      <c r="G3207" s="6">
        <v>2.7444476961602368E-3</v>
      </c>
      <c r="H3207" s="6">
        <v>126.9509250146</v>
      </c>
      <c r="I3207" s="6">
        <v>0.34841017368172994</v>
      </c>
      <c r="J3207" s="6">
        <v>133.665366506455</v>
      </c>
      <c r="K3207" s="6">
        <v>0.36683760716505409</v>
      </c>
      <c r="L3207" s="1" t="s">
        <v>429</v>
      </c>
      <c r="M3207" s="1" t="s">
        <v>136</v>
      </c>
      <c r="N3207" s="1" t="s">
        <v>382</v>
      </c>
      <c r="O3207" s="1" t="s">
        <v>420</v>
      </c>
      <c r="P3207" s="1" t="s">
        <v>430</v>
      </c>
      <c r="Q3207" s="1" t="s">
        <v>385</v>
      </c>
      <c r="R3207" s="1" t="s">
        <v>330</v>
      </c>
    </row>
    <row r="3208" spans="1:18" hidden="1" x14ac:dyDescent="0.3">
      <c r="A3208" s="1" t="s">
        <v>811</v>
      </c>
      <c r="B3208" s="1">
        <v>51685</v>
      </c>
      <c r="C3208" s="1" t="s">
        <v>12</v>
      </c>
      <c r="D3208" s="6">
        <v>1.7119781030000001</v>
      </c>
      <c r="E3208" s="6">
        <v>1.7119781029986201</v>
      </c>
      <c r="F3208" s="6">
        <v>4.6818507857754703E-3</v>
      </c>
      <c r="G3208" s="6">
        <v>2.7347609046955456E-3</v>
      </c>
      <c r="H3208" s="6">
        <v>1.64753502757031</v>
      </c>
      <c r="I3208" s="6">
        <v>4.5056143825157819E-3</v>
      </c>
      <c r="J3208" s="6">
        <v>1.81665556088491</v>
      </c>
      <c r="K3208" s="6">
        <v>4.9681186052058105E-3</v>
      </c>
      <c r="L3208" s="1" t="s">
        <v>381</v>
      </c>
      <c r="M3208" s="1" t="s">
        <v>125</v>
      </c>
      <c r="N3208" s="1" t="s">
        <v>382</v>
      </c>
      <c r="O3208" s="1" t="s">
        <v>383</v>
      </c>
      <c r="P3208" s="1" t="s">
        <v>384</v>
      </c>
      <c r="Q3208" s="1" t="s">
        <v>385</v>
      </c>
      <c r="R3208" s="1" t="s">
        <v>330</v>
      </c>
    </row>
    <row r="3209" spans="1:18" hidden="1" x14ac:dyDescent="0.3">
      <c r="A3209" s="1" t="s">
        <v>811</v>
      </c>
      <c r="B3209" s="1">
        <v>51610</v>
      </c>
      <c r="C3209" s="1" t="s">
        <v>12</v>
      </c>
      <c r="D3209" s="6">
        <v>3.531554973</v>
      </c>
      <c r="E3209" s="6">
        <v>3.53155497299718</v>
      </c>
      <c r="F3209" s="6">
        <v>9.6579584729357595E-3</v>
      </c>
      <c r="G3209" s="6">
        <v>2.7347609046955283E-3</v>
      </c>
      <c r="H3209" s="6">
        <v>3.3986185393444899</v>
      </c>
      <c r="I3209" s="6">
        <v>9.2944091113727322E-3</v>
      </c>
      <c r="J3209" s="6">
        <v>3.74748892467067</v>
      </c>
      <c r="K3209" s="6">
        <v>1.0248486201968833E-2</v>
      </c>
      <c r="L3209" s="1" t="s">
        <v>381</v>
      </c>
      <c r="M3209" s="1" t="s">
        <v>125</v>
      </c>
      <c r="N3209" s="1" t="s">
        <v>382</v>
      </c>
      <c r="O3209" s="1" t="s">
        <v>383</v>
      </c>
      <c r="P3209" s="1" t="s">
        <v>384</v>
      </c>
      <c r="Q3209" s="1" t="s">
        <v>385</v>
      </c>
      <c r="R3209" s="1" t="s">
        <v>330</v>
      </c>
    </row>
    <row r="3210" spans="1:18" hidden="1" x14ac:dyDescent="0.3">
      <c r="A3210" s="1" t="s">
        <v>497</v>
      </c>
      <c r="B3210" s="1">
        <v>24009</v>
      </c>
      <c r="C3210" s="1" t="s">
        <v>12</v>
      </c>
      <c r="D3210" s="6">
        <v>4.864353565</v>
      </c>
      <c r="E3210" s="6">
        <v>4.8643535649961196</v>
      </c>
      <c r="F3210" s="6">
        <v>1.3302843956167701E-2</v>
      </c>
      <c r="G3210" s="6">
        <v>2.734760904695527E-3</v>
      </c>
      <c r="H3210" s="6">
        <v>4.6812473072992402</v>
      </c>
      <c r="I3210" s="6">
        <v>1.2802092121213169E-2</v>
      </c>
      <c r="J3210" s="6">
        <v>5.1617803630094601</v>
      </c>
      <c r="K3210" s="6">
        <v>1.4116235135383357E-2</v>
      </c>
      <c r="L3210" s="1" t="s">
        <v>381</v>
      </c>
      <c r="M3210" s="1" t="s">
        <v>125</v>
      </c>
      <c r="N3210" s="1" t="s">
        <v>382</v>
      </c>
      <c r="O3210" s="1" t="s">
        <v>383</v>
      </c>
      <c r="P3210" s="1" t="s">
        <v>384</v>
      </c>
      <c r="Q3210" s="1" t="s">
        <v>385</v>
      </c>
      <c r="R3210" s="1" t="s">
        <v>330</v>
      </c>
    </row>
    <row r="3211" spans="1:18" hidden="1" x14ac:dyDescent="0.3">
      <c r="A3211" s="1" t="s">
        <v>811</v>
      </c>
      <c r="B3211" s="1">
        <v>51600</v>
      </c>
      <c r="C3211" s="1" t="s">
        <v>12</v>
      </c>
      <c r="D3211" s="6">
        <v>9.2362305980000006</v>
      </c>
      <c r="E3211" s="6">
        <v>9.2362305979926091</v>
      </c>
      <c r="F3211" s="6">
        <v>2.5258882346142798E-2</v>
      </c>
      <c r="G3211" s="6">
        <v>2.7347609046955296E-3</v>
      </c>
      <c r="H3211" s="6">
        <v>8.8885561131044799</v>
      </c>
      <c r="I3211" s="6">
        <v>2.4308075757310588E-2</v>
      </c>
      <c r="J3211" s="6">
        <v>9.8009721316348308</v>
      </c>
      <c r="K3211" s="6">
        <v>2.6803315413605342E-2</v>
      </c>
      <c r="L3211" s="1" t="s">
        <v>381</v>
      </c>
      <c r="M3211" s="1" t="s">
        <v>125</v>
      </c>
      <c r="N3211" s="1" t="s">
        <v>382</v>
      </c>
      <c r="O3211" s="1" t="s">
        <v>383</v>
      </c>
      <c r="P3211" s="1" t="s">
        <v>384</v>
      </c>
      <c r="Q3211" s="1" t="s">
        <v>385</v>
      </c>
      <c r="R3211" s="1" t="s">
        <v>330</v>
      </c>
    </row>
    <row r="3212" spans="1:18" hidden="1" x14ac:dyDescent="0.3">
      <c r="A3212" s="1" t="s">
        <v>497</v>
      </c>
      <c r="B3212" s="1">
        <v>24017</v>
      </c>
      <c r="C3212" s="1" t="s">
        <v>12</v>
      </c>
      <c r="D3212" s="6">
        <v>10.36917332</v>
      </c>
      <c r="E3212" s="6">
        <v>10.369173319991701</v>
      </c>
      <c r="F3212" s="6">
        <v>2.8357209809525299E-2</v>
      </c>
      <c r="G3212" s="6">
        <v>2.7347609046955343E-3</v>
      </c>
      <c r="H3212" s="6">
        <v>9.9788520786048291</v>
      </c>
      <c r="I3212" s="6">
        <v>2.7289774538308255E-2</v>
      </c>
      <c r="J3212" s="6">
        <v>11.003187681283899</v>
      </c>
      <c r="K3212" s="6">
        <v>3.0091087497802715E-2</v>
      </c>
      <c r="L3212" s="1" t="s">
        <v>381</v>
      </c>
      <c r="M3212" s="1" t="s">
        <v>125</v>
      </c>
      <c r="N3212" s="1" t="s">
        <v>382</v>
      </c>
      <c r="O3212" s="1" t="s">
        <v>383</v>
      </c>
      <c r="P3212" s="1" t="s">
        <v>384</v>
      </c>
      <c r="Q3212" s="1" t="s">
        <v>385</v>
      </c>
      <c r="R3212" s="1" t="s">
        <v>330</v>
      </c>
    </row>
    <row r="3213" spans="1:18" hidden="1" x14ac:dyDescent="0.3">
      <c r="A3213" s="1" t="s">
        <v>9</v>
      </c>
      <c r="B3213" s="1">
        <v>11001</v>
      </c>
      <c r="C3213" s="1" t="s">
        <v>12</v>
      </c>
      <c r="D3213" s="6">
        <v>12.90405339</v>
      </c>
      <c r="E3213" s="6">
        <v>12.9040533899897</v>
      </c>
      <c r="F3213" s="6">
        <v>3.5289500723047498E-2</v>
      </c>
      <c r="G3213" s="6">
        <v>2.7347609046955179E-3</v>
      </c>
      <c r="H3213" s="6">
        <v>12.418313014872901</v>
      </c>
      <c r="I3213" s="6">
        <v>3.3961116935345939E-2</v>
      </c>
      <c r="J3213" s="6">
        <v>13.6930608562225</v>
      </c>
      <c r="K3213" s="6">
        <v>3.7447247495213824E-2</v>
      </c>
      <c r="L3213" s="1" t="s">
        <v>381</v>
      </c>
      <c r="M3213" s="1" t="s">
        <v>125</v>
      </c>
      <c r="N3213" s="1" t="s">
        <v>382</v>
      </c>
      <c r="O3213" s="1" t="s">
        <v>383</v>
      </c>
      <c r="P3213" s="1" t="s">
        <v>384</v>
      </c>
      <c r="Q3213" s="1" t="s">
        <v>385</v>
      </c>
      <c r="R3213" s="1" t="s">
        <v>330</v>
      </c>
    </row>
    <row r="3214" spans="1:18" hidden="1" x14ac:dyDescent="0.3">
      <c r="A3214" s="1" t="s">
        <v>811</v>
      </c>
      <c r="B3214" s="1">
        <v>51013</v>
      </c>
      <c r="C3214" s="1" t="s">
        <v>12</v>
      </c>
      <c r="D3214" s="6">
        <v>19.3947298</v>
      </c>
      <c r="E3214" s="6">
        <v>19.3947297999845</v>
      </c>
      <c r="F3214" s="6">
        <v>5.3039948814130898E-2</v>
      </c>
      <c r="G3214" s="6">
        <v>2.7347609046955265E-3</v>
      </c>
      <c r="H3214" s="6">
        <v>18.664664366774101</v>
      </c>
      <c r="I3214" s="6">
        <v>5.1043394409517495E-2</v>
      </c>
      <c r="J3214" s="6">
        <v>20.580604203575099</v>
      </c>
      <c r="K3214" s="6">
        <v>5.6283031770949593E-2</v>
      </c>
      <c r="L3214" s="1" t="s">
        <v>381</v>
      </c>
      <c r="M3214" s="1" t="s">
        <v>125</v>
      </c>
      <c r="N3214" s="1" t="s">
        <v>382</v>
      </c>
      <c r="O3214" s="1" t="s">
        <v>383</v>
      </c>
      <c r="P3214" s="1" t="s">
        <v>384</v>
      </c>
      <c r="Q3214" s="1" t="s">
        <v>385</v>
      </c>
      <c r="R3214" s="1" t="s">
        <v>330</v>
      </c>
    </row>
    <row r="3215" spans="1:18" hidden="1" x14ac:dyDescent="0.3">
      <c r="A3215" s="1" t="s">
        <v>811</v>
      </c>
      <c r="B3215" s="1">
        <v>51683</v>
      </c>
      <c r="C3215" s="1" t="s">
        <v>12</v>
      </c>
      <c r="D3215" s="6">
        <v>21.817633399999998</v>
      </c>
      <c r="E3215" s="6">
        <v>21.817633399982601</v>
      </c>
      <c r="F3215" s="6">
        <v>5.9666010855251597E-2</v>
      </c>
      <c r="G3215" s="6">
        <v>2.7347609046955192E-3</v>
      </c>
      <c r="H3215" s="6">
        <v>20.9963639033693</v>
      </c>
      <c r="I3215" s="6">
        <v>5.7420035143694571E-2</v>
      </c>
      <c r="J3215" s="6">
        <v>23.151654201653301</v>
      </c>
      <c r="K3215" s="6">
        <v>6.3314238789711194E-2</v>
      </c>
      <c r="L3215" s="1" t="s">
        <v>381</v>
      </c>
      <c r="M3215" s="1" t="s">
        <v>125</v>
      </c>
      <c r="N3215" s="1" t="s">
        <v>382</v>
      </c>
      <c r="O3215" s="1" t="s">
        <v>383</v>
      </c>
      <c r="P3215" s="1" t="s">
        <v>384</v>
      </c>
      <c r="Q3215" s="1" t="s">
        <v>385</v>
      </c>
      <c r="R3215" s="1" t="s">
        <v>330</v>
      </c>
    </row>
    <row r="3216" spans="1:18" hidden="1" x14ac:dyDescent="0.3">
      <c r="A3216" s="1" t="s">
        <v>811</v>
      </c>
      <c r="B3216" s="1">
        <v>51510</v>
      </c>
      <c r="C3216" s="1" t="s">
        <v>12</v>
      </c>
      <c r="D3216" s="6">
        <v>22.751439640000001</v>
      </c>
      <c r="E3216" s="6">
        <v>22.7514396399819</v>
      </c>
      <c r="F3216" s="6">
        <v>6.2219747652962197E-2</v>
      </c>
      <c r="G3216" s="6">
        <v>2.7347609046955105E-3</v>
      </c>
      <c r="H3216" s="6">
        <v>21.895019374877801</v>
      </c>
      <c r="I3216" s="6">
        <v>5.987764299396655E-2</v>
      </c>
      <c r="J3216" s="6">
        <v>24.1425572369855</v>
      </c>
      <c r="K3216" s="6">
        <v>6.6024121671081612E-2</v>
      </c>
      <c r="L3216" s="1" t="s">
        <v>381</v>
      </c>
      <c r="M3216" s="1" t="s">
        <v>125</v>
      </c>
      <c r="N3216" s="1" t="s">
        <v>382</v>
      </c>
      <c r="O3216" s="1" t="s">
        <v>383</v>
      </c>
      <c r="P3216" s="1" t="s">
        <v>384</v>
      </c>
      <c r="Q3216" s="1" t="s">
        <v>385</v>
      </c>
      <c r="R3216" s="1" t="s">
        <v>330</v>
      </c>
    </row>
    <row r="3217" spans="1:18" hidden="1" x14ac:dyDescent="0.3">
      <c r="A3217" s="1" t="s">
        <v>497</v>
      </c>
      <c r="B3217" s="1">
        <v>24021</v>
      </c>
      <c r="C3217" s="1" t="s">
        <v>12</v>
      </c>
      <c r="D3217" s="6">
        <v>25.569766170000001</v>
      </c>
      <c r="E3217" s="6">
        <v>25.569766169979498</v>
      </c>
      <c r="F3217" s="6">
        <v>6.9927196863866406E-2</v>
      </c>
      <c r="G3217" s="6">
        <v>2.7347609046955343E-3</v>
      </c>
      <c r="H3217" s="6">
        <v>24.6072571477611</v>
      </c>
      <c r="I3217" s="6">
        <v>6.7294964819486797E-2</v>
      </c>
      <c r="J3217" s="6">
        <v>27.133207966771199</v>
      </c>
      <c r="K3217" s="6">
        <v>7.4202836366499283E-2</v>
      </c>
      <c r="L3217" s="1" t="s">
        <v>381</v>
      </c>
      <c r="M3217" s="1" t="s">
        <v>125</v>
      </c>
      <c r="N3217" s="1" t="s">
        <v>382</v>
      </c>
      <c r="O3217" s="1" t="s">
        <v>383</v>
      </c>
      <c r="P3217" s="1" t="s">
        <v>384</v>
      </c>
      <c r="Q3217" s="1" t="s">
        <v>385</v>
      </c>
      <c r="R3217" s="1" t="s">
        <v>330</v>
      </c>
    </row>
    <row r="3218" spans="1:18" hidden="1" x14ac:dyDescent="0.3">
      <c r="A3218" s="1" t="s">
        <v>811</v>
      </c>
      <c r="B3218" s="1">
        <v>51153</v>
      </c>
      <c r="C3218" s="1" t="s">
        <v>12</v>
      </c>
      <c r="D3218" s="6">
        <v>41.083634699999998</v>
      </c>
      <c r="E3218" s="6">
        <v>41.083634699967398</v>
      </c>
      <c r="F3218" s="6">
        <v>0.112353918000262</v>
      </c>
      <c r="G3218" s="6">
        <v>2.7347609046954931E-3</v>
      </c>
      <c r="H3218" s="6">
        <v>39.537145428169701</v>
      </c>
      <c r="I3218" s="6">
        <v>0.10812463960021865</v>
      </c>
      <c r="J3218" s="6">
        <v>43.595658909615899</v>
      </c>
      <c r="K3218" s="6">
        <v>0.11922370360045731</v>
      </c>
      <c r="L3218" s="1" t="s">
        <v>381</v>
      </c>
      <c r="M3218" s="1" t="s">
        <v>125</v>
      </c>
      <c r="N3218" s="1" t="s">
        <v>382</v>
      </c>
      <c r="O3218" s="1" t="s">
        <v>383</v>
      </c>
      <c r="P3218" s="1" t="s">
        <v>384</v>
      </c>
      <c r="Q3218" s="1" t="s">
        <v>385</v>
      </c>
      <c r="R3218" s="1" t="s">
        <v>330</v>
      </c>
    </row>
    <row r="3219" spans="1:18" hidden="1" x14ac:dyDescent="0.3">
      <c r="A3219" s="1" t="s">
        <v>497</v>
      </c>
      <c r="B3219" s="1">
        <v>24031</v>
      </c>
      <c r="C3219" s="1" t="s">
        <v>12</v>
      </c>
      <c r="D3219" s="6">
        <v>58.089074920000002</v>
      </c>
      <c r="E3219" s="6">
        <v>58.089074919953198</v>
      </c>
      <c r="F3219" s="6">
        <v>0.158859731081018</v>
      </c>
      <c r="G3219" s="6">
        <v>2.7347609046955365E-3</v>
      </c>
      <c r="H3219" s="6">
        <v>55.902458963785001</v>
      </c>
      <c r="I3219" s="6">
        <v>0.15287985925050576</v>
      </c>
      <c r="J3219" s="6">
        <v>61.640882436028598</v>
      </c>
      <c r="K3219" s="6">
        <v>0.16857307541698477</v>
      </c>
      <c r="L3219" s="1" t="s">
        <v>381</v>
      </c>
      <c r="M3219" s="1" t="s">
        <v>125</v>
      </c>
      <c r="N3219" s="1" t="s">
        <v>382</v>
      </c>
      <c r="O3219" s="1" t="s">
        <v>383</v>
      </c>
      <c r="P3219" s="1" t="s">
        <v>384</v>
      </c>
      <c r="Q3219" s="1" t="s">
        <v>385</v>
      </c>
      <c r="R3219" s="1" t="s">
        <v>330</v>
      </c>
    </row>
    <row r="3220" spans="1:18" hidden="1" x14ac:dyDescent="0.3">
      <c r="A3220" s="1" t="s">
        <v>497</v>
      </c>
      <c r="B3220" s="1">
        <v>24033</v>
      </c>
      <c r="C3220" s="1" t="s">
        <v>12</v>
      </c>
      <c r="D3220" s="6">
        <v>61.924225509999999</v>
      </c>
      <c r="E3220" s="6">
        <v>61.924225509950602</v>
      </c>
      <c r="F3220" s="6">
        <v>0.16934795097816099</v>
      </c>
      <c r="G3220" s="6">
        <v>2.7347609046955053E-3</v>
      </c>
      <c r="H3220" s="6">
        <v>59.593245032812099</v>
      </c>
      <c r="I3220" s="6">
        <v>0.16297327669967415</v>
      </c>
      <c r="J3220" s="6">
        <v>65.710530075765107</v>
      </c>
      <c r="K3220" s="6">
        <v>0.17970258867802058</v>
      </c>
      <c r="L3220" s="1" t="s">
        <v>381</v>
      </c>
      <c r="M3220" s="1" t="s">
        <v>125</v>
      </c>
      <c r="N3220" s="1" t="s">
        <v>382</v>
      </c>
      <c r="O3220" s="1" t="s">
        <v>383</v>
      </c>
      <c r="P3220" s="1" t="s">
        <v>384</v>
      </c>
      <c r="Q3220" s="1" t="s">
        <v>385</v>
      </c>
      <c r="R3220" s="1" t="s">
        <v>330</v>
      </c>
    </row>
    <row r="3221" spans="1:18" hidden="1" x14ac:dyDescent="0.3">
      <c r="A3221" s="1" t="s">
        <v>811</v>
      </c>
      <c r="B3221" s="1">
        <v>51059</v>
      </c>
      <c r="C3221" s="1" t="s">
        <v>12</v>
      </c>
      <c r="D3221" s="6">
        <v>92.139434410000007</v>
      </c>
      <c r="E3221" s="6">
        <v>92.139434409925798</v>
      </c>
      <c r="F3221" s="6">
        <v>0.25197932300502401</v>
      </c>
      <c r="G3221" s="6">
        <v>2.7347609046955395E-3</v>
      </c>
      <c r="H3221" s="6">
        <v>88.6710789962668</v>
      </c>
      <c r="I3221" s="6">
        <v>0.24249420021616025</v>
      </c>
      <c r="J3221" s="6">
        <v>97.773222452084696</v>
      </c>
      <c r="K3221" s="6">
        <v>0.26738638628806138</v>
      </c>
      <c r="L3221" s="1" t="s">
        <v>381</v>
      </c>
      <c r="M3221" s="1" t="s">
        <v>125</v>
      </c>
      <c r="N3221" s="1" t="s">
        <v>382</v>
      </c>
      <c r="O3221" s="1" t="s">
        <v>383</v>
      </c>
      <c r="P3221" s="1" t="s">
        <v>384</v>
      </c>
      <c r="Q3221" s="1" t="s">
        <v>385</v>
      </c>
      <c r="R3221" s="1" t="s">
        <v>330</v>
      </c>
    </row>
    <row r="3222" spans="1:18" hidden="1" x14ac:dyDescent="0.3">
      <c r="A3222" s="1" t="s">
        <v>811</v>
      </c>
      <c r="B3222" s="1">
        <v>51107</v>
      </c>
      <c r="C3222" s="1" t="s">
        <v>12</v>
      </c>
      <c r="D3222" s="6">
        <v>92.360381509999996</v>
      </c>
      <c r="E3222" s="6">
        <v>92.360381509925901</v>
      </c>
      <c r="F3222" s="6">
        <v>0.25258356049610903</v>
      </c>
      <c r="G3222" s="6">
        <v>2.7347609046955274E-3</v>
      </c>
      <c r="H3222" s="6">
        <v>88.883709102839006</v>
      </c>
      <c r="I3222" s="6">
        <v>0.24307569271877408</v>
      </c>
      <c r="J3222" s="6">
        <v>98.007679176252495</v>
      </c>
      <c r="K3222" s="6">
        <v>0.26802756937115729</v>
      </c>
      <c r="L3222" s="1" t="s">
        <v>381</v>
      </c>
      <c r="M3222" s="1" t="s">
        <v>125</v>
      </c>
      <c r="N3222" s="1" t="s">
        <v>382</v>
      </c>
      <c r="O3222" s="1" t="s">
        <v>383</v>
      </c>
      <c r="P3222" s="1" t="s">
        <v>384</v>
      </c>
      <c r="Q3222" s="1" t="s">
        <v>385</v>
      </c>
      <c r="R3222" s="1" t="s">
        <v>330</v>
      </c>
    </row>
    <row r="3223" spans="1:18" hidden="1" x14ac:dyDescent="0.3">
      <c r="A3223" s="1" t="s">
        <v>811</v>
      </c>
      <c r="B3223" s="1">
        <v>51685</v>
      </c>
      <c r="C3223" s="1" t="s">
        <v>12</v>
      </c>
      <c r="D3223" s="6">
        <v>4.9945300999999998E-2</v>
      </c>
      <c r="E3223" s="6">
        <v>4.9945300999960002E-2</v>
      </c>
      <c r="F3223" s="6">
        <v>1.3756875647531701E-4</v>
      </c>
      <c r="G3223" s="6">
        <v>2.7543883753033578E-3</v>
      </c>
      <c r="H3223" s="6">
        <v>6.2419710554183001E-2</v>
      </c>
      <c r="I3223" s="6">
        <v>1.7192812514024198E-4</v>
      </c>
      <c r="J3223" s="6">
        <v>7.0376747427526198E-2</v>
      </c>
      <c r="K3223" s="6">
        <v>1.9384489500603866E-4</v>
      </c>
      <c r="L3223" s="1" t="s">
        <v>386</v>
      </c>
      <c r="M3223" s="1" t="s">
        <v>387</v>
      </c>
      <c r="N3223" s="1" t="s">
        <v>382</v>
      </c>
      <c r="O3223" s="1" t="s">
        <v>388</v>
      </c>
      <c r="P3223" s="1" t="s">
        <v>389</v>
      </c>
      <c r="Q3223" s="1" t="s">
        <v>385</v>
      </c>
      <c r="R3223" s="1" t="s">
        <v>330</v>
      </c>
    </row>
    <row r="3224" spans="1:18" hidden="1" x14ac:dyDescent="0.3">
      <c r="A3224" s="1" t="s">
        <v>811</v>
      </c>
      <c r="B3224" s="1">
        <v>51610</v>
      </c>
      <c r="C3224" s="1" t="s">
        <v>12</v>
      </c>
      <c r="D3224" s="6">
        <v>0.148264954</v>
      </c>
      <c r="E3224" s="6">
        <v>0.14826495399988099</v>
      </c>
      <c r="F3224" s="6">
        <v>4.0837926576216201E-4</v>
      </c>
      <c r="G3224" s="6">
        <v>2.754388375303376E-3</v>
      </c>
      <c r="H3224" s="6">
        <v>0.16128698361685001</v>
      </c>
      <c r="I3224" s="6">
        <v>4.4424699276199775E-4</v>
      </c>
      <c r="J3224" s="6">
        <v>0.16853948556472201</v>
      </c>
      <c r="K3224" s="6">
        <v>4.6422319981908146E-4</v>
      </c>
      <c r="L3224" s="1" t="s">
        <v>386</v>
      </c>
      <c r="M3224" s="1" t="s">
        <v>387</v>
      </c>
      <c r="N3224" s="1" t="s">
        <v>382</v>
      </c>
      <c r="O3224" s="1" t="s">
        <v>388</v>
      </c>
      <c r="P3224" s="1" t="s">
        <v>389</v>
      </c>
      <c r="Q3224" s="1" t="s">
        <v>385</v>
      </c>
      <c r="R3224" s="1" t="s">
        <v>330</v>
      </c>
    </row>
    <row r="3225" spans="1:18" hidden="1" x14ac:dyDescent="0.3">
      <c r="A3225" s="1" t="s">
        <v>497</v>
      </c>
      <c r="B3225" s="1">
        <v>24009</v>
      </c>
      <c r="C3225" s="1" t="s">
        <v>12</v>
      </c>
      <c r="D3225" s="6">
        <v>0.20059376100000001</v>
      </c>
      <c r="E3225" s="6">
        <v>0.200593760999839</v>
      </c>
      <c r="F3225" s="6">
        <v>5.5251312345633904E-4</v>
      </c>
      <c r="G3225" s="6">
        <v>2.75438837530337E-3</v>
      </c>
      <c r="H3225" s="6">
        <v>0.23163857327571499</v>
      </c>
      <c r="I3225" s="6">
        <v>6.380225935024872E-4</v>
      </c>
      <c r="J3225" s="6">
        <v>0.25008331951127599</v>
      </c>
      <c r="K3225" s="6">
        <v>6.8882658811913707E-4</v>
      </c>
      <c r="L3225" s="1" t="s">
        <v>386</v>
      </c>
      <c r="M3225" s="1" t="s">
        <v>387</v>
      </c>
      <c r="N3225" s="1" t="s">
        <v>382</v>
      </c>
      <c r="O3225" s="1" t="s">
        <v>388</v>
      </c>
      <c r="P3225" s="1" t="s">
        <v>389</v>
      </c>
      <c r="Q3225" s="1" t="s">
        <v>385</v>
      </c>
      <c r="R3225" s="1" t="s">
        <v>330</v>
      </c>
    </row>
    <row r="3226" spans="1:18" hidden="1" x14ac:dyDescent="0.3">
      <c r="A3226" s="1" t="s">
        <v>811</v>
      </c>
      <c r="B3226" s="1">
        <v>51600</v>
      </c>
      <c r="C3226" s="1" t="s">
        <v>12</v>
      </c>
      <c r="D3226" s="6">
        <v>0.30525137600000002</v>
      </c>
      <c r="E3226" s="6">
        <v>0.30525137599975399</v>
      </c>
      <c r="F3226" s="6">
        <v>8.4078084159908703E-4</v>
      </c>
      <c r="G3226" s="6">
        <v>2.7543883753033912E-3</v>
      </c>
      <c r="H3226" s="6">
        <v>0.35675979779502898</v>
      </c>
      <c r="I3226" s="6">
        <v>9.826550398222163E-4</v>
      </c>
      <c r="J3226" s="6">
        <v>0.38663445696701998</v>
      </c>
      <c r="K3226" s="6">
        <v>1.064941453761699E-3</v>
      </c>
      <c r="L3226" s="1" t="s">
        <v>386</v>
      </c>
      <c r="M3226" s="1" t="s">
        <v>387</v>
      </c>
      <c r="N3226" s="1" t="s">
        <v>382</v>
      </c>
      <c r="O3226" s="1" t="s">
        <v>388</v>
      </c>
      <c r="P3226" s="1" t="s">
        <v>389</v>
      </c>
      <c r="Q3226" s="1" t="s">
        <v>385</v>
      </c>
      <c r="R3226" s="1" t="s">
        <v>330</v>
      </c>
    </row>
    <row r="3227" spans="1:18" hidden="1" x14ac:dyDescent="0.3">
      <c r="A3227" s="1" t="s">
        <v>497</v>
      </c>
      <c r="B3227" s="1">
        <v>24021</v>
      </c>
      <c r="C3227" s="1" t="s">
        <v>12</v>
      </c>
      <c r="D3227" s="6">
        <v>0.34885871600000001</v>
      </c>
      <c r="E3227" s="6">
        <v>0.34885871599972001</v>
      </c>
      <c r="F3227" s="6">
        <v>9.6089239197288804E-4</v>
      </c>
      <c r="G3227" s="6">
        <v>2.7543883753033687E-3</v>
      </c>
      <c r="H3227" s="6">
        <v>0.40081620647376998</v>
      </c>
      <c r="I3227" s="6">
        <v>1.1040034997445468E-3</v>
      </c>
      <c r="J3227" s="6">
        <v>0.43150969110316501</v>
      </c>
      <c r="K3227" s="6">
        <v>1.188545277005305E-3</v>
      </c>
      <c r="L3227" s="1" t="s">
        <v>386</v>
      </c>
      <c r="M3227" s="1" t="s">
        <v>387</v>
      </c>
      <c r="N3227" s="1" t="s">
        <v>382</v>
      </c>
      <c r="O3227" s="1" t="s">
        <v>388</v>
      </c>
      <c r="P3227" s="1" t="s">
        <v>389</v>
      </c>
      <c r="Q3227" s="1" t="s">
        <v>385</v>
      </c>
      <c r="R3227" s="1" t="s">
        <v>330</v>
      </c>
    </row>
    <row r="3228" spans="1:18" hidden="1" x14ac:dyDescent="0.3">
      <c r="A3228" s="1" t="s">
        <v>497</v>
      </c>
      <c r="B3228" s="1">
        <v>24017</v>
      </c>
      <c r="C3228" s="1" t="s">
        <v>12</v>
      </c>
      <c r="D3228" s="6">
        <v>0.37502311900000002</v>
      </c>
      <c r="E3228" s="6">
        <v>0.37502311899969998</v>
      </c>
      <c r="F3228" s="6">
        <v>1.0329593194427799E-3</v>
      </c>
      <c r="G3228" s="6">
        <v>2.7543883753033539E-3</v>
      </c>
      <c r="H3228" s="6">
        <v>0.43598761680383502</v>
      </c>
      <c r="I3228" s="6">
        <v>1.2008792235006964E-3</v>
      </c>
      <c r="J3228" s="6">
        <v>0.47249530142233398</v>
      </c>
      <c r="K3228" s="6">
        <v>1.3014355656231309E-3</v>
      </c>
      <c r="L3228" s="1" t="s">
        <v>386</v>
      </c>
      <c r="M3228" s="1" t="s">
        <v>387</v>
      </c>
      <c r="N3228" s="1" t="s">
        <v>382</v>
      </c>
      <c r="O3228" s="1" t="s">
        <v>388</v>
      </c>
      <c r="P3228" s="1" t="s">
        <v>389</v>
      </c>
      <c r="Q3228" s="1" t="s">
        <v>385</v>
      </c>
      <c r="R3228" s="1" t="s">
        <v>330</v>
      </c>
    </row>
    <row r="3229" spans="1:18" hidden="1" x14ac:dyDescent="0.3">
      <c r="A3229" s="1" t="s">
        <v>811</v>
      </c>
      <c r="B3229" s="1">
        <v>51510</v>
      </c>
      <c r="C3229" s="1" t="s">
        <v>12</v>
      </c>
      <c r="D3229" s="6">
        <v>1.1773981650000001</v>
      </c>
      <c r="E3229" s="6">
        <v>1.1773981649990499</v>
      </c>
      <c r="F3229" s="6">
        <v>3.24301181877692E-3</v>
      </c>
      <c r="G3229" s="6">
        <v>2.7543883753033851E-3</v>
      </c>
      <c r="H3229" s="6">
        <v>1.2626590549179399</v>
      </c>
      <c r="I3229" s="6">
        <v>3.4778534228375323E-3</v>
      </c>
      <c r="J3229" s="6">
        <v>1.30520793179645</v>
      </c>
      <c r="K3229" s="6">
        <v>3.5950495546939153E-3</v>
      </c>
      <c r="L3229" s="1" t="s">
        <v>386</v>
      </c>
      <c r="M3229" s="1" t="s">
        <v>387</v>
      </c>
      <c r="N3229" s="1" t="s">
        <v>382</v>
      </c>
      <c r="O3229" s="1" t="s">
        <v>388</v>
      </c>
      <c r="P3229" s="1" t="s">
        <v>389</v>
      </c>
      <c r="Q3229" s="1" t="s">
        <v>385</v>
      </c>
      <c r="R3229" s="1" t="s">
        <v>330</v>
      </c>
    </row>
    <row r="3230" spans="1:18" hidden="1" x14ac:dyDescent="0.3">
      <c r="A3230" s="1" t="s">
        <v>811</v>
      </c>
      <c r="B3230" s="1">
        <v>51153</v>
      </c>
      <c r="C3230" s="1" t="s">
        <v>12</v>
      </c>
      <c r="D3230" s="6">
        <v>1.8751155960000001</v>
      </c>
      <c r="E3230" s="6">
        <v>1.87511559599849</v>
      </c>
      <c r="F3230" s="6">
        <v>5.1647965999683304E-3</v>
      </c>
      <c r="G3230" s="6">
        <v>2.7543883753033908E-3</v>
      </c>
      <c r="H3230" s="6">
        <v>2.2452180469693102</v>
      </c>
      <c r="I3230" s="6">
        <v>6.1842024885936505E-3</v>
      </c>
      <c r="J3230" s="6">
        <v>2.4801927883220101</v>
      </c>
      <c r="K3230" s="6">
        <v>6.8314141846654479E-3</v>
      </c>
      <c r="L3230" s="1" t="s">
        <v>386</v>
      </c>
      <c r="M3230" s="1" t="s">
        <v>387</v>
      </c>
      <c r="N3230" s="1" t="s">
        <v>382</v>
      </c>
      <c r="O3230" s="1" t="s">
        <v>388</v>
      </c>
      <c r="P3230" s="1" t="s">
        <v>389</v>
      </c>
      <c r="Q3230" s="1" t="s">
        <v>385</v>
      </c>
      <c r="R3230" s="1" t="s">
        <v>330</v>
      </c>
    </row>
    <row r="3231" spans="1:18" hidden="1" x14ac:dyDescent="0.3">
      <c r="A3231" s="1" t="s">
        <v>811</v>
      </c>
      <c r="B3231" s="1">
        <v>51107</v>
      </c>
      <c r="C3231" s="1" t="s">
        <v>12</v>
      </c>
      <c r="D3231" s="6">
        <v>2.4332895410000002</v>
      </c>
      <c r="E3231" s="6">
        <v>2.4332895409980302</v>
      </c>
      <c r="F3231" s="6">
        <v>6.7022244254723203E-3</v>
      </c>
      <c r="G3231" s="6">
        <v>2.7543883753033999E-3</v>
      </c>
      <c r="H3231" s="6">
        <v>3.2432180556232</v>
      </c>
      <c r="I3231" s="6">
        <v>8.9330821109826382E-3</v>
      </c>
      <c r="J3231" s="6">
        <v>3.8175457570567</v>
      </c>
      <c r="K3231" s="6">
        <v>1.0515003655425792E-2</v>
      </c>
      <c r="L3231" s="1" t="s">
        <v>386</v>
      </c>
      <c r="M3231" s="1" t="s">
        <v>387</v>
      </c>
      <c r="N3231" s="1" t="s">
        <v>382</v>
      </c>
      <c r="O3231" s="1" t="s">
        <v>388</v>
      </c>
      <c r="P3231" s="1" t="s">
        <v>389</v>
      </c>
      <c r="Q3231" s="1" t="s">
        <v>385</v>
      </c>
      <c r="R3231" s="1" t="s">
        <v>330</v>
      </c>
    </row>
    <row r="3232" spans="1:18" hidden="1" x14ac:dyDescent="0.3">
      <c r="A3232" s="1" t="s">
        <v>811</v>
      </c>
      <c r="B3232" s="1">
        <v>51013</v>
      </c>
      <c r="C3232" s="1" t="s">
        <v>12</v>
      </c>
      <c r="D3232" s="6">
        <v>2.4507324769999999</v>
      </c>
      <c r="E3232" s="6">
        <v>2.4507324769980401</v>
      </c>
      <c r="F3232" s="6">
        <v>6.7502690456218203E-3</v>
      </c>
      <c r="G3232" s="6">
        <v>2.7543883753033639E-3</v>
      </c>
      <c r="H3232" s="6">
        <v>2.5935449003550701</v>
      </c>
      <c r="I3232" s="6">
        <v>7.1436299243653268E-3</v>
      </c>
      <c r="J3232" s="6">
        <v>2.6582985524770999</v>
      </c>
      <c r="K3232" s="6">
        <v>7.3219866310286832E-3</v>
      </c>
      <c r="L3232" s="1" t="s">
        <v>386</v>
      </c>
      <c r="M3232" s="1" t="s">
        <v>387</v>
      </c>
      <c r="N3232" s="1" t="s">
        <v>382</v>
      </c>
      <c r="O3232" s="1" t="s">
        <v>388</v>
      </c>
      <c r="P3232" s="1" t="s">
        <v>389</v>
      </c>
      <c r="Q3232" s="1" t="s">
        <v>385</v>
      </c>
      <c r="R3232" s="1" t="s">
        <v>330</v>
      </c>
    </row>
    <row r="3233" spans="1:18" hidden="1" x14ac:dyDescent="0.3">
      <c r="A3233" s="1" t="s">
        <v>9</v>
      </c>
      <c r="B3233" s="1">
        <v>11001</v>
      </c>
      <c r="C3233" s="1" t="s">
        <v>12</v>
      </c>
      <c r="D3233" s="6">
        <v>3.0786781649999999</v>
      </c>
      <c r="E3233" s="6">
        <v>3.0786781649975499</v>
      </c>
      <c r="F3233" s="6">
        <v>8.4798753489695108E-3</v>
      </c>
      <c r="G3233" s="6">
        <v>2.7543883753033535E-3</v>
      </c>
      <c r="H3233" s="6">
        <v>3.2796779679284001</v>
      </c>
      <c r="I3233" s="6">
        <v>9.0335068696005098E-3</v>
      </c>
      <c r="J3233" s="6">
        <v>3.3736427029276999</v>
      </c>
      <c r="K3233" s="6">
        <v>9.2923222433710408E-3</v>
      </c>
      <c r="L3233" s="1" t="s">
        <v>386</v>
      </c>
      <c r="M3233" s="1" t="s">
        <v>387</v>
      </c>
      <c r="N3233" s="1" t="s">
        <v>382</v>
      </c>
      <c r="O3233" s="1" t="s">
        <v>388</v>
      </c>
      <c r="P3233" s="1" t="s">
        <v>389</v>
      </c>
      <c r="Q3233" s="1" t="s">
        <v>385</v>
      </c>
      <c r="R3233" s="1" t="s">
        <v>330</v>
      </c>
    </row>
    <row r="3234" spans="1:18" hidden="1" x14ac:dyDescent="0.3">
      <c r="A3234" s="1" t="s">
        <v>497</v>
      </c>
      <c r="B3234" s="1">
        <v>24033</v>
      </c>
      <c r="C3234" s="1" t="s">
        <v>12</v>
      </c>
      <c r="D3234" s="6">
        <v>4.8316932110000002</v>
      </c>
      <c r="E3234" s="6">
        <v>4.8316932109961304</v>
      </c>
      <c r="F3234" s="6">
        <v>1.3308359613399901E-2</v>
      </c>
      <c r="G3234" s="6">
        <v>2.7543883753033591E-3</v>
      </c>
      <c r="H3234" s="6">
        <v>5.2067290757107401</v>
      </c>
      <c r="I3234" s="6">
        <v>1.4341354039491666E-2</v>
      </c>
      <c r="J3234" s="6">
        <v>5.3961592512355896</v>
      </c>
      <c r="K3234" s="6">
        <v>1.4863118312888987E-2</v>
      </c>
      <c r="L3234" s="1" t="s">
        <v>386</v>
      </c>
      <c r="M3234" s="1" t="s">
        <v>387</v>
      </c>
      <c r="N3234" s="1" t="s">
        <v>382</v>
      </c>
      <c r="O3234" s="1" t="s">
        <v>388</v>
      </c>
      <c r="P3234" s="1" t="s">
        <v>389</v>
      </c>
      <c r="Q3234" s="1" t="s">
        <v>385</v>
      </c>
      <c r="R3234" s="1" t="s">
        <v>330</v>
      </c>
    </row>
    <row r="3235" spans="1:18" hidden="1" x14ac:dyDescent="0.3">
      <c r="A3235" s="1" t="s">
        <v>497</v>
      </c>
      <c r="B3235" s="1">
        <v>24031</v>
      </c>
      <c r="C3235" s="1" t="s">
        <v>12</v>
      </c>
      <c r="D3235" s="6">
        <v>5.3985886240000003</v>
      </c>
      <c r="E3235" s="6">
        <v>5.3985886239956802</v>
      </c>
      <c r="F3235" s="6">
        <v>1.48698097489787E-2</v>
      </c>
      <c r="G3235" s="6">
        <v>2.7543883753033669E-3</v>
      </c>
      <c r="H3235" s="6">
        <v>5.9758066627017996</v>
      </c>
      <c r="I3235" s="6">
        <v>1.6459692404806246E-2</v>
      </c>
      <c r="J3235" s="6">
        <v>6.2918674097876197</v>
      </c>
      <c r="K3235" s="6">
        <v>1.7330246452469125E-2</v>
      </c>
      <c r="L3235" s="1" t="s">
        <v>386</v>
      </c>
      <c r="M3235" s="1" t="s">
        <v>387</v>
      </c>
      <c r="N3235" s="1" t="s">
        <v>382</v>
      </c>
      <c r="O3235" s="1" t="s">
        <v>388</v>
      </c>
      <c r="P3235" s="1" t="s">
        <v>389</v>
      </c>
      <c r="Q3235" s="1" t="s">
        <v>385</v>
      </c>
      <c r="R3235" s="1" t="s">
        <v>330</v>
      </c>
    </row>
    <row r="3236" spans="1:18" hidden="1" x14ac:dyDescent="0.3">
      <c r="A3236" s="1" t="s">
        <v>811</v>
      </c>
      <c r="B3236" s="1">
        <v>51059</v>
      </c>
      <c r="C3236" s="1" t="s">
        <v>12</v>
      </c>
      <c r="D3236" s="6">
        <v>6.9335669720000004</v>
      </c>
      <c r="E3236" s="6">
        <v>6.9335669719944697</v>
      </c>
      <c r="F3236" s="6">
        <v>1.9097736267048901E-2</v>
      </c>
      <c r="G3236" s="6">
        <v>2.7543883753033621E-3</v>
      </c>
      <c r="H3236" s="6">
        <v>8.1794702457179707</v>
      </c>
      <c r="I3236" s="6">
        <v>2.2529437760945313E-2</v>
      </c>
      <c r="J3236" s="6">
        <v>8.9489237576390597</v>
      </c>
      <c r="K3236" s="6">
        <v>2.4648811569517107E-2</v>
      </c>
      <c r="L3236" s="1" t="s">
        <v>386</v>
      </c>
      <c r="M3236" s="1" t="s">
        <v>387</v>
      </c>
      <c r="N3236" s="1" t="s">
        <v>382</v>
      </c>
      <c r="O3236" s="1" t="s">
        <v>388</v>
      </c>
      <c r="P3236" s="1" t="s">
        <v>389</v>
      </c>
      <c r="Q3236" s="1" t="s">
        <v>385</v>
      </c>
      <c r="R3236" s="1" t="s">
        <v>330</v>
      </c>
    </row>
    <row r="3237" spans="1:18" hidden="1" x14ac:dyDescent="0.3">
      <c r="A3237" s="1" t="s">
        <v>811</v>
      </c>
      <c r="B3237" s="1">
        <v>51610</v>
      </c>
      <c r="C3237" s="1" t="s">
        <v>12</v>
      </c>
      <c r="D3237" s="6">
        <v>0.22460548499999999</v>
      </c>
      <c r="E3237" s="6">
        <v>0.22460548499982</v>
      </c>
      <c r="F3237" s="6">
        <v>6.1424229935768803E-4</v>
      </c>
      <c r="G3237" s="6">
        <v>2.7347609046955391E-3</v>
      </c>
      <c r="H3237" s="6">
        <v>0.24433246159743</v>
      </c>
      <c r="I3237" s="6">
        <v>6.681908637246757E-4</v>
      </c>
      <c r="J3237" s="6">
        <v>0.25531922329342199</v>
      </c>
      <c r="K3237" s="6">
        <v>6.982370300800811E-4</v>
      </c>
      <c r="L3237" s="1" t="s">
        <v>390</v>
      </c>
      <c r="M3237" s="1" t="s">
        <v>159</v>
      </c>
      <c r="N3237" s="1" t="s">
        <v>382</v>
      </c>
      <c r="O3237" s="1" t="s">
        <v>391</v>
      </c>
      <c r="P3237" s="1" t="s">
        <v>389</v>
      </c>
      <c r="Q3237" s="1" t="s">
        <v>385</v>
      </c>
      <c r="R3237" s="1" t="s">
        <v>330</v>
      </c>
    </row>
    <row r="3238" spans="1:18" hidden="1" x14ac:dyDescent="0.3">
      <c r="A3238" s="1" t="s">
        <v>811</v>
      </c>
      <c r="B3238" s="1">
        <v>51600</v>
      </c>
      <c r="C3238" s="1" t="s">
        <v>12</v>
      </c>
      <c r="D3238" s="6">
        <v>0.77007594899999998</v>
      </c>
      <c r="E3238" s="6">
        <v>0.77007594899938103</v>
      </c>
      <c r="F3238" s="6">
        <v>2.1059735989698201E-3</v>
      </c>
      <c r="G3238" s="6">
        <v>2.7347609046955352E-3</v>
      </c>
      <c r="H3238" s="6">
        <v>0.90001933308911597</v>
      </c>
      <c r="I3238" s="6">
        <v>2.461337685602263E-3</v>
      </c>
      <c r="J3238" s="6">
        <v>0.97538592705632099</v>
      </c>
      <c r="K3238" s="6">
        <v>2.6674473003038377E-3</v>
      </c>
      <c r="L3238" s="1" t="s">
        <v>390</v>
      </c>
      <c r="M3238" s="1" t="s">
        <v>159</v>
      </c>
      <c r="N3238" s="1" t="s">
        <v>382</v>
      </c>
      <c r="O3238" s="1" t="s">
        <v>391</v>
      </c>
      <c r="P3238" s="1" t="s">
        <v>389</v>
      </c>
      <c r="Q3238" s="1" t="s">
        <v>385</v>
      </c>
      <c r="R3238" s="1" t="s">
        <v>330</v>
      </c>
    </row>
    <row r="3239" spans="1:18" hidden="1" x14ac:dyDescent="0.3">
      <c r="A3239" s="1" t="s">
        <v>811</v>
      </c>
      <c r="B3239" s="1">
        <v>51153</v>
      </c>
      <c r="C3239" s="1" t="s">
        <v>12</v>
      </c>
      <c r="D3239" s="6">
        <v>3.1444767929999999</v>
      </c>
      <c r="E3239" s="6">
        <v>3.1444767929974802</v>
      </c>
      <c r="F3239" s="6">
        <v>8.5993921992118891E-3</v>
      </c>
      <c r="G3239" s="6">
        <v>2.7347609046955304E-3</v>
      </c>
      <c r="H3239" s="6">
        <v>3.7651204325644101</v>
      </c>
      <c r="I3239" s="6">
        <v>1.0296704160447473E-2</v>
      </c>
      <c r="J3239" s="6">
        <v>4.1591615373906397</v>
      </c>
      <c r="K3239" s="6">
        <v>1.1374312368769278E-2</v>
      </c>
      <c r="L3239" s="1" t="s">
        <v>390</v>
      </c>
      <c r="M3239" s="1" t="s">
        <v>159</v>
      </c>
      <c r="N3239" s="1" t="s">
        <v>382</v>
      </c>
      <c r="O3239" s="1" t="s">
        <v>391</v>
      </c>
      <c r="P3239" s="1" t="s">
        <v>389</v>
      </c>
      <c r="Q3239" s="1" t="s">
        <v>385</v>
      </c>
      <c r="R3239" s="1" t="s">
        <v>330</v>
      </c>
    </row>
    <row r="3240" spans="1:18" hidden="1" x14ac:dyDescent="0.3">
      <c r="A3240" s="1" t="s">
        <v>811</v>
      </c>
      <c r="B3240" s="1">
        <v>51013</v>
      </c>
      <c r="C3240" s="1" t="s">
        <v>12</v>
      </c>
      <c r="D3240" s="6">
        <v>3.3049092830000002</v>
      </c>
      <c r="E3240" s="6">
        <v>3.3049092829973699</v>
      </c>
      <c r="F3240" s="6">
        <v>9.0381367007064898E-3</v>
      </c>
      <c r="G3240" s="6">
        <v>2.734760904695514E-3</v>
      </c>
      <c r="H3240" s="6">
        <v>3.4974974614745702</v>
      </c>
      <c r="I3240" s="6">
        <v>9.5648193219124589E-3</v>
      </c>
      <c r="J3240" s="6">
        <v>3.58482031209767</v>
      </c>
      <c r="K3240" s="6">
        <v>9.8036264398830789E-3</v>
      </c>
      <c r="L3240" s="1" t="s">
        <v>390</v>
      </c>
      <c r="M3240" s="1" t="s">
        <v>159</v>
      </c>
      <c r="N3240" s="1" t="s">
        <v>382</v>
      </c>
      <c r="O3240" s="1" t="s">
        <v>391</v>
      </c>
      <c r="P3240" s="1" t="s">
        <v>389</v>
      </c>
      <c r="Q3240" s="1" t="s">
        <v>385</v>
      </c>
      <c r="R3240" s="1" t="s">
        <v>330</v>
      </c>
    </row>
    <row r="3241" spans="1:18" hidden="1" x14ac:dyDescent="0.3">
      <c r="A3241" s="1" t="s">
        <v>811</v>
      </c>
      <c r="B3241" s="1">
        <v>51683</v>
      </c>
      <c r="C3241" s="1" t="s">
        <v>12</v>
      </c>
      <c r="D3241" s="6">
        <v>4.0749852320000004</v>
      </c>
      <c r="E3241" s="6">
        <v>4.0749852319967399</v>
      </c>
      <c r="F3241" s="6">
        <v>1.1144110299676199E-2</v>
      </c>
      <c r="G3241" s="6">
        <v>2.7347609046954983E-3</v>
      </c>
      <c r="H3241" s="6">
        <v>4.9975951231276303</v>
      </c>
      <c r="I3241" s="6">
        <v>1.3667227760226329E-2</v>
      </c>
      <c r="J3241" s="6">
        <v>5.5656304314802503</v>
      </c>
      <c r="K3241" s="6">
        <v>1.5220668513995726E-2</v>
      </c>
      <c r="L3241" s="1" t="s">
        <v>390</v>
      </c>
      <c r="M3241" s="1" t="s">
        <v>159</v>
      </c>
      <c r="N3241" s="1" t="s">
        <v>382</v>
      </c>
      <c r="O3241" s="1" t="s">
        <v>391</v>
      </c>
      <c r="P3241" s="1" t="s">
        <v>389</v>
      </c>
      <c r="Q3241" s="1" t="s">
        <v>385</v>
      </c>
      <c r="R3241" s="1" t="s">
        <v>330</v>
      </c>
    </row>
    <row r="3242" spans="1:18" hidden="1" x14ac:dyDescent="0.3">
      <c r="A3242" s="1" t="s">
        <v>497</v>
      </c>
      <c r="B3242" s="1">
        <v>24009</v>
      </c>
      <c r="C3242" s="1" t="s">
        <v>12</v>
      </c>
      <c r="D3242" s="6">
        <v>19.750436709999999</v>
      </c>
      <c r="E3242" s="6">
        <v>19.750436709984101</v>
      </c>
      <c r="F3242" s="6">
        <v>5.4012722165128202E-2</v>
      </c>
      <c r="G3242" s="6">
        <v>2.7347609046955439E-3</v>
      </c>
      <c r="H3242" s="6">
        <v>22.807105057852201</v>
      </c>
      <c r="I3242" s="6">
        <v>6.2371979261498199E-2</v>
      </c>
      <c r="J3242" s="6">
        <v>24.623172473615298</v>
      </c>
      <c r="K3242" s="6">
        <v>6.7338489430418591E-2</v>
      </c>
      <c r="L3242" s="1" t="s">
        <v>390</v>
      </c>
      <c r="M3242" s="1" t="s">
        <v>159</v>
      </c>
      <c r="N3242" s="1" t="s">
        <v>382</v>
      </c>
      <c r="O3242" s="1" t="s">
        <v>391</v>
      </c>
      <c r="P3242" s="1" t="s">
        <v>389</v>
      </c>
      <c r="Q3242" s="1" t="s">
        <v>385</v>
      </c>
      <c r="R3242" s="1" t="s">
        <v>330</v>
      </c>
    </row>
    <row r="3243" spans="1:18" hidden="1" x14ac:dyDescent="0.3">
      <c r="A3243" s="1" t="s">
        <v>811</v>
      </c>
      <c r="B3243" s="1">
        <v>51107</v>
      </c>
      <c r="C3243" s="1" t="s">
        <v>12</v>
      </c>
      <c r="D3243" s="6">
        <v>21.882991560000001</v>
      </c>
      <c r="E3243" s="6">
        <v>21.8829915599825</v>
      </c>
      <c r="F3243" s="6">
        <v>5.9844749796022403E-2</v>
      </c>
      <c r="G3243" s="6">
        <v>2.7347609046955309E-3</v>
      </c>
      <c r="H3243" s="6">
        <v>29.166818063614102</v>
      </c>
      <c r="I3243" s="6">
        <v>7.9764273754739254E-2</v>
      </c>
      <c r="J3243" s="6">
        <v>34.331845912284599</v>
      </c>
      <c r="K3243" s="6">
        <v>9.3889389986947E-2</v>
      </c>
      <c r="L3243" s="1" t="s">
        <v>390</v>
      </c>
      <c r="M3243" s="1" t="s">
        <v>159</v>
      </c>
      <c r="N3243" s="1" t="s">
        <v>382</v>
      </c>
      <c r="O3243" s="1" t="s">
        <v>391</v>
      </c>
      <c r="P3243" s="1" t="s">
        <v>389</v>
      </c>
      <c r="Q3243" s="1" t="s">
        <v>385</v>
      </c>
      <c r="R3243" s="1" t="s">
        <v>330</v>
      </c>
    </row>
    <row r="3244" spans="1:18" hidden="1" x14ac:dyDescent="0.3">
      <c r="A3244" s="1" t="s">
        <v>811</v>
      </c>
      <c r="B3244" s="1">
        <v>51510</v>
      </c>
      <c r="C3244" s="1" t="s">
        <v>12</v>
      </c>
      <c r="D3244" s="6">
        <v>25.508765820000001</v>
      </c>
      <c r="E3244" s="6">
        <v>25.508765819979502</v>
      </c>
      <c r="F3244" s="6">
        <v>6.9760375491513996E-2</v>
      </c>
      <c r="G3244" s="6">
        <v>2.7347609046955474E-3</v>
      </c>
      <c r="H3244" s="6">
        <v>27.355974469693699</v>
      </c>
      <c r="I3244" s="6">
        <v>7.4812049489567836E-2</v>
      </c>
      <c r="J3244" s="6">
        <v>28.277811591970799</v>
      </c>
      <c r="K3244" s="6">
        <v>7.7333053612068298E-2</v>
      </c>
      <c r="L3244" s="1" t="s">
        <v>390</v>
      </c>
      <c r="M3244" s="1" t="s">
        <v>159</v>
      </c>
      <c r="N3244" s="1" t="s">
        <v>382</v>
      </c>
      <c r="O3244" s="1" t="s">
        <v>391</v>
      </c>
      <c r="P3244" s="1" t="s">
        <v>389</v>
      </c>
      <c r="Q3244" s="1" t="s">
        <v>385</v>
      </c>
      <c r="R3244" s="1" t="s">
        <v>330</v>
      </c>
    </row>
    <row r="3245" spans="1:18" hidden="1" x14ac:dyDescent="0.3">
      <c r="A3245" s="1" t="s">
        <v>811</v>
      </c>
      <c r="B3245" s="1">
        <v>51059</v>
      </c>
      <c r="C3245" s="1" t="s">
        <v>12</v>
      </c>
      <c r="D3245" s="6">
        <v>37.958326999999997</v>
      </c>
      <c r="E3245" s="6">
        <v>37.9583269999696</v>
      </c>
      <c r="F3245" s="6">
        <v>0.103806948687165</v>
      </c>
      <c r="G3245" s="6">
        <v>2.7347609046955135E-3</v>
      </c>
      <c r="H3245" s="6">
        <v>44.779116943349401</v>
      </c>
      <c r="I3245" s="6">
        <v>0.1224601783634604</v>
      </c>
      <c r="J3245" s="6">
        <v>48.991547303472402</v>
      </c>
      <c r="K3245" s="6">
        <v>0.13398016822607722</v>
      </c>
      <c r="L3245" s="1" t="s">
        <v>390</v>
      </c>
      <c r="M3245" s="1" t="s">
        <v>159</v>
      </c>
      <c r="N3245" s="1" t="s">
        <v>382</v>
      </c>
      <c r="O3245" s="1" t="s">
        <v>391</v>
      </c>
      <c r="P3245" s="1" t="s">
        <v>389</v>
      </c>
      <c r="Q3245" s="1" t="s">
        <v>385</v>
      </c>
      <c r="R3245" s="1" t="s">
        <v>330</v>
      </c>
    </row>
    <row r="3246" spans="1:18" hidden="1" x14ac:dyDescent="0.3">
      <c r="A3246" s="1" t="s">
        <v>497</v>
      </c>
      <c r="B3246" s="1">
        <v>24017</v>
      </c>
      <c r="C3246" s="1" t="s">
        <v>12</v>
      </c>
      <c r="D3246" s="6">
        <v>45.597461269999997</v>
      </c>
      <c r="E3246" s="6">
        <v>45.597461269963397</v>
      </c>
      <c r="F3246" s="6">
        <v>0.124698154434464</v>
      </c>
      <c r="G3246" s="6">
        <v>2.7347609046955192E-3</v>
      </c>
      <c r="H3246" s="6">
        <v>53.009874496330703</v>
      </c>
      <c r="I3246" s="6">
        <v>0.14496933233538128</v>
      </c>
      <c r="J3246" s="6">
        <v>57.448688135042303</v>
      </c>
      <c r="K3246" s="6">
        <v>0.15710842633775904</v>
      </c>
      <c r="L3246" s="1" t="s">
        <v>390</v>
      </c>
      <c r="M3246" s="1" t="s">
        <v>159</v>
      </c>
      <c r="N3246" s="1" t="s">
        <v>382</v>
      </c>
      <c r="O3246" s="1" t="s">
        <v>391</v>
      </c>
      <c r="P3246" s="1" t="s">
        <v>389</v>
      </c>
      <c r="Q3246" s="1" t="s">
        <v>385</v>
      </c>
      <c r="R3246" s="1" t="s">
        <v>330</v>
      </c>
    </row>
    <row r="3247" spans="1:18" hidden="1" x14ac:dyDescent="0.3">
      <c r="A3247" s="1" t="s">
        <v>9</v>
      </c>
      <c r="B3247" s="1">
        <v>11001</v>
      </c>
      <c r="C3247" s="1" t="s">
        <v>12</v>
      </c>
      <c r="D3247" s="6">
        <v>53.77174084</v>
      </c>
      <c r="E3247" s="6">
        <v>53.771740839956998</v>
      </c>
      <c r="F3247" s="6">
        <v>0.147052854626534</v>
      </c>
      <c r="G3247" s="6">
        <v>2.7347609046955231E-3</v>
      </c>
      <c r="H3247" s="6">
        <v>57.282373888568998</v>
      </c>
      <c r="I3247" s="6">
        <v>0.15665359663861017</v>
      </c>
      <c r="J3247" s="6">
        <v>58.9235481548249</v>
      </c>
      <c r="K3247" s="6">
        <v>0.16114181585975917</v>
      </c>
      <c r="L3247" s="1" t="s">
        <v>390</v>
      </c>
      <c r="M3247" s="1" t="s">
        <v>159</v>
      </c>
      <c r="N3247" s="1" t="s">
        <v>382</v>
      </c>
      <c r="O3247" s="1" t="s">
        <v>391</v>
      </c>
      <c r="P3247" s="1" t="s">
        <v>389</v>
      </c>
      <c r="Q3247" s="1" t="s">
        <v>385</v>
      </c>
      <c r="R3247" s="1" t="s">
        <v>330</v>
      </c>
    </row>
    <row r="3248" spans="1:18" hidden="1" x14ac:dyDescent="0.3">
      <c r="A3248" s="1" t="s">
        <v>497</v>
      </c>
      <c r="B3248" s="1">
        <v>24031</v>
      </c>
      <c r="C3248" s="1" t="s">
        <v>12</v>
      </c>
      <c r="D3248" s="6">
        <v>148.0299565</v>
      </c>
      <c r="E3248" s="6">
        <v>148.029956499881</v>
      </c>
      <c r="F3248" s="6">
        <v>0.40482653775965699</v>
      </c>
      <c r="G3248" s="6">
        <v>2.7347609046955469E-3</v>
      </c>
      <c r="H3248" s="6">
        <v>163.857345306805</v>
      </c>
      <c r="I3248" s="6">
        <v>0.44811066189224869</v>
      </c>
      <c r="J3248" s="6">
        <v>172.52376942263399</v>
      </c>
      <c r="K3248" s="6">
        <v>0.47181125974772847</v>
      </c>
      <c r="L3248" s="1" t="s">
        <v>390</v>
      </c>
      <c r="M3248" s="1" t="s">
        <v>159</v>
      </c>
      <c r="N3248" s="1" t="s">
        <v>382</v>
      </c>
      <c r="O3248" s="1" t="s">
        <v>391</v>
      </c>
      <c r="P3248" s="1" t="s">
        <v>389</v>
      </c>
      <c r="Q3248" s="1" t="s">
        <v>385</v>
      </c>
      <c r="R3248" s="1" t="s">
        <v>330</v>
      </c>
    </row>
    <row r="3249" spans="1:18" hidden="1" x14ac:dyDescent="0.3">
      <c r="A3249" s="1" t="s">
        <v>497</v>
      </c>
      <c r="B3249" s="1">
        <v>24021</v>
      </c>
      <c r="C3249" s="1" t="s">
        <v>12</v>
      </c>
      <c r="D3249" s="6">
        <v>245.70882280000001</v>
      </c>
      <c r="E3249" s="6">
        <v>245.70882279980199</v>
      </c>
      <c r="F3249" s="6">
        <v>0.67195488253166502</v>
      </c>
      <c r="G3249" s="6">
        <v>2.73476090469555E-3</v>
      </c>
      <c r="H3249" s="6">
        <v>282.30361958860101</v>
      </c>
      <c r="I3249" s="6">
        <v>0.7720329021049509</v>
      </c>
      <c r="J3249" s="6">
        <v>303.92171204273501</v>
      </c>
      <c r="K3249" s="6">
        <v>0.8311532161826104</v>
      </c>
      <c r="L3249" s="1" t="s">
        <v>390</v>
      </c>
      <c r="M3249" s="1" t="s">
        <v>159</v>
      </c>
      <c r="N3249" s="1" t="s">
        <v>382</v>
      </c>
      <c r="O3249" s="1" t="s">
        <v>391</v>
      </c>
      <c r="P3249" s="1" t="s">
        <v>389</v>
      </c>
      <c r="Q3249" s="1" t="s">
        <v>385</v>
      </c>
      <c r="R3249" s="1" t="s">
        <v>330</v>
      </c>
    </row>
    <row r="3250" spans="1:18" hidden="1" x14ac:dyDescent="0.3">
      <c r="A3250" s="1" t="s">
        <v>497</v>
      </c>
      <c r="B3250" s="1">
        <v>24033</v>
      </c>
      <c r="C3250" s="1" t="s">
        <v>12</v>
      </c>
      <c r="D3250" s="6">
        <v>751.46625949999998</v>
      </c>
      <c r="E3250" s="6">
        <v>751.46625949940199</v>
      </c>
      <c r="F3250" s="6">
        <v>2.0550805476767402</v>
      </c>
      <c r="G3250" s="6">
        <v>2.7347609046955161E-3</v>
      </c>
      <c r="H3250" s="6">
        <v>809.79504531589396</v>
      </c>
      <c r="I3250" s="6">
        <v>2.2145958307460405</v>
      </c>
      <c r="J3250" s="6">
        <v>839.25684663929098</v>
      </c>
      <c r="K3250" s="6">
        <v>2.2951668131871736</v>
      </c>
      <c r="L3250" s="1" t="s">
        <v>390</v>
      </c>
      <c r="M3250" s="1" t="s">
        <v>159</v>
      </c>
      <c r="N3250" s="1" t="s">
        <v>382</v>
      </c>
      <c r="O3250" s="1" t="s">
        <v>391</v>
      </c>
      <c r="P3250" s="1" t="s">
        <v>389</v>
      </c>
      <c r="Q3250" s="1" t="s">
        <v>385</v>
      </c>
      <c r="R3250" s="1" t="s">
        <v>330</v>
      </c>
    </row>
    <row r="3251" spans="1:18" hidden="1" x14ac:dyDescent="0.3">
      <c r="A3251" s="1" t="s">
        <v>811</v>
      </c>
      <c r="B3251" s="1">
        <v>51610</v>
      </c>
      <c r="C3251" s="1" t="s">
        <v>12</v>
      </c>
      <c r="D3251" s="6">
        <v>0.29261999999999999</v>
      </c>
      <c r="E3251" s="6">
        <v>0.29261999999959099</v>
      </c>
      <c r="F3251" s="6">
        <v>7.9689542483548498E-4</v>
      </c>
      <c r="G3251" s="6">
        <v>2.7233115468409501E-3</v>
      </c>
      <c r="H3251" s="6">
        <v>0.318320654157845</v>
      </c>
      <c r="I3251" s="6">
        <v>8.6688631306602393E-4</v>
      </c>
      <c r="J3251" s="6">
        <v>0.33263440169380099</v>
      </c>
      <c r="K3251" s="6">
        <v>9.0586710700925907E-4</v>
      </c>
      <c r="L3251" s="1" t="s">
        <v>414</v>
      </c>
      <c r="M3251" s="1" t="s">
        <v>393</v>
      </c>
      <c r="N3251" s="1" t="s">
        <v>382</v>
      </c>
      <c r="O3251" s="1" t="s">
        <v>402</v>
      </c>
      <c r="P3251" s="1" t="s">
        <v>415</v>
      </c>
      <c r="Q3251" s="1" t="s">
        <v>416</v>
      </c>
      <c r="R3251" s="1" t="s">
        <v>330</v>
      </c>
    </row>
    <row r="3252" spans="1:18" hidden="1" x14ac:dyDescent="0.3">
      <c r="A3252" s="1" t="s">
        <v>811</v>
      </c>
      <c r="B3252" s="1">
        <v>51685</v>
      </c>
      <c r="C3252" s="1" t="s">
        <v>12</v>
      </c>
      <c r="D3252" s="6">
        <v>0.36008000000000001</v>
      </c>
      <c r="E3252" s="6">
        <v>0.36007999999949503</v>
      </c>
      <c r="F3252" s="6">
        <v>9.8061002178511801E-4</v>
      </c>
      <c r="G3252" s="6">
        <v>2.7233115468409609E-3</v>
      </c>
      <c r="H3252" s="6">
        <v>0.45001409394549902</v>
      </c>
      <c r="I3252" s="6">
        <v>1.2255285782829504E-3</v>
      </c>
      <c r="J3252" s="6">
        <v>0.50738024811790905</v>
      </c>
      <c r="K3252" s="6">
        <v>1.3817544883385335E-3</v>
      </c>
      <c r="L3252" s="1" t="s">
        <v>414</v>
      </c>
      <c r="M3252" s="1" t="s">
        <v>393</v>
      </c>
      <c r="N3252" s="1" t="s">
        <v>382</v>
      </c>
      <c r="O3252" s="1" t="s">
        <v>402</v>
      </c>
      <c r="P3252" s="1" t="s">
        <v>415</v>
      </c>
      <c r="Q3252" s="1" t="s">
        <v>416</v>
      </c>
      <c r="R3252" s="1" t="s">
        <v>330</v>
      </c>
    </row>
    <row r="3253" spans="1:18" hidden="1" x14ac:dyDescent="0.3">
      <c r="A3253" s="1" t="s">
        <v>811</v>
      </c>
      <c r="B3253" s="1">
        <v>51600</v>
      </c>
      <c r="C3253" s="1" t="s">
        <v>12</v>
      </c>
      <c r="D3253" s="6">
        <v>0.46858</v>
      </c>
      <c r="E3253" s="6">
        <v>0.46857999999934202</v>
      </c>
      <c r="F3253" s="6">
        <v>1.2760893246169501E-3</v>
      </c>
      <c r="G3253" s="6">
        <v>2.7233115468409705E-3</v>
      </c>
      <c r="H3253" s="6">
        <v>0.54764865679358898</v>
      </c>
      <c r="I3253" s="6">
        <v>1.4914179106579285E-3</v>
      </c>
      <c r="J3253" s="6">
        <v>0.59350813162462601</v>
      </c>
      <c r="K3253" s="6">
        <v>1.6163075479973545E-3</v>
      </c>
      <c r="L3253" s="1" t="s">
        <v>414</v>
      </c>
      <c r="M3253" s="1" t="s">
        <v>393</v>
      </c>
      <c r="N3253" s="1" t="s">
        <v>382</v>
      </c>
      <c r="O3253" s="1" t="s">
        <v>402</v>
      </c>
      <c r="P3253" s="1" t="s">
        <v>415</v>
      </c>
      <c r="Q3253" s="1" t="s">
        <v>416</v>
      </c>
      <c r="R3253" s="1" t="s">
        <v>330</v>
      </c>
    </row>
    <row r="3254" spans="1:18" hidden="1" x14ac:dyDescent="0.3">
      <c r="A3254" s="1" t="s">
        <v>811</v>
      </c>
      <c r="B3254" s="1">
        <v>51683</v>
      </c>
      <c r="C3254" s="1" t="s">
        <v>12</v>
      </c>
      <c r="D3254" s="6">
        <v>0.81738</v>
      </c>
      <c r="E3254" s="6">
        <v>0.81737999999886002</v>
      </c>
      <c r="F3254" s="6">
        <v>2.2259803921537398E-3</v>
      </c>
      <c r="G3254" s="6">
        <v>2.7233115468409362E-3</v>
      </c>
      <c r="H3254" s="6">
        <v>1.00244149835536</v>
      </c>
      <c r="I3254" s="6">
        <v>2.7299605075036815E-3</v>
      </c>
      <c r="J3254" s="6">
        <v>1.11638073344638</v>
      </c>
      <c r="K3254" s="6">
        <v>3.04025254206528E-3</v>
      </c>
      <c r="L3254" s="1" t="s">
        <v>414</v>
      </c>
      <c r="M3254" s="1" t="s">
        <v>393</v>
      </c>
      <c r="N3254" s="1" t="s">
        <v>382</v>
      </c>
      <c r="O3254" s="1" t="s">
        <v>402</v>
      </c>
      <c r="P3254" s="1" t="s">
        <v>415</v>
      </c>
      <c r="Q3254" s="1" t="s">
        <v>416</v>
      </c>
      <c r="R3254" s="1" t="s">
        <v>330</v>
      </c>
    </row>
    <row r="3255" spans="1:18" hidden="1" x14ac:dyDescent="0.3">
      <c r="A3255" s="1" t="s">
        <v>497</v>
      </c>
      <c r="B3255" s="1">
        <v>24009</v>
      </c>
      <c r="C3255" s="1" t="s">
        <v>12</v>
      </c>
      <c r="D3255" s="6">
        <v>1.86144</v>
      </c>
      <c r="E3255" s="6">
        <v>1.8614399999973801</v>
      </c>
      <c r="F3255" s="6">
        <v>5.0692810457445298E-3</v>
      </c>
      <c r="G3255" s="6">
        <v>2.7233115468409752E-3</v>
      </c>
      <c r="H3255" s="6">
        <v>2.1495250085985802</v>
      </c>
      <c r="I3255" s="6">
        <v>5.8538262761399602E-3</v>
      </c>
      <c r="J3255" s="6">
        <v>2.3206858077259498</v>
      </c>
      <c r="K3255" s="6">
        <v>6.3199504567700545E-3</v>
      </c>
      <c r="L3255" s="1" t="s">
        <v>414</v>
      </c>
      <c r="M3255" s="1" t="s">
        <v>393</v>
      </c>
      <c r="N3255" s="1" t="s">
        <v>382</v>
      </c>
      <c r="O3255" s="1" t="s">
        <v>402</v>
      </c>
      <c r="P3255" s="1" t="s">
        <v>415</v>
      </c>
      <c r="Q3255" s="1" t="s">
        <v>416</v>
      </c>
      <c r="R3255" s="1" t="s">
        <v>330</v>
      </c>
    </row>
    <row r="3256" spans="1:18" hidden="1" x14ac:dyDescent="0.3">
      <c r="A3256" s="1" t="s">
        <v>811</v>
      </c>
      <c r="B3256" s="1">
        <v>51510</v>
      </c>
      <c r="C3256" s="1" t="s">
        <v>12</v>
      </c>
      <c r="D3256" s="6">
        <v>3.1745199999999998</v>
      </c>
      <c r="E3256" s="6">
        <v>3.1745199999955598</v>
      </c>
      <c r="F3256" s="6">
        <v>8.6452069716654607E-3</v>
      </c>
      <c r="G3256" s="6">
        <v>2.7233115468409562E-3</v>
      </c>
      <c r="H3256" s="6">
        <v>3.4044017921652601</v>
      </c>
      <c r="I3256" s="6">
        <v>9.2712467106896984E-3</v>
      </c>
      <c r="J3256" s="6">
        <v>3.5191227630683999</v>
      </c>
      <c r="K3256" s="6">
        <v>9.5836676554150232E-3</v>
      </c>
      <c r="L3256" s="1" t="s">
        <v>414</v>
      </c>
      <c r="M3256" s="1" t="s">
        <v>393</v>
      </c>
      <c r="N3256" s="1" t="s">
        <v>382</v>
      </c>
      <c r="O3256" s="1" t="s">
        <v>402</v>
      </c>
      <c r="P3256" s="1" t="s">
        <v>415</v>
      </c>
      <c r="Q3256" s="1" t="s">
        <v>416</v>
      </c>
      <c r="R3256" s="1" t="s">
        <v>330</v>
      </c>
    </row>
    <row r="3257" spans="1:18" hidden="1" x14ac:dyDescent="0.3">
      <c r="A3257" s="1" t="s">
        <v>497</v>
      </c>
      <c r="B3257" s="1">
        <v>24017</v>
      </c>
      <c r="C3257" s="1" t="s">
        <v>12</v>
      </c>
      <c r="D3257" s="6">
        <v>3.2887200000000001</v>
      </c>
      <c r="E3257" s="6">
        <v>3.28871999999539</v>
      </c>
      <c r="F3257" s="6">
        <v>8.9562091503142607E-3</v>
      </c>
      <c r="G3257" s="6">
        <v>2.723311546840964E-3</v>
      </c>
      <c r="H3257" s="6">
        <v>3.8233408088505301</v>
      </c>
      <c r="I3257" s="6">
        <v>1.041214817225092E-2</v>
      </c>
      <c r="J3257" s="6">
        <v>4.1434905448953403</v>
      </c>
      <c r="K3257" s="6">
        <v>1.1284015645139837E-2</v>
      </c>
      <c r="L3257" s="1" t="s">
        <v>414</v>
      </c>
      <c r="M3257" s="1" t="s">
        <v>393</v>
      </c>
      <c r="N3257" s="1" t="s">
        <v>382</v>
      </c>
      <c r="O3257" s="1" t="s">
        <v>402</v>
      </c>
      <c r="P3257" s="1" t="s">
        <v>415</v>
      </c>
      <c r="Q3257" s="1" t="s">
        <v>416</v>
      </c>
      <c r="R3257" s="1" t="s">
        <v>330</v>
      </c>
    </row>
    <row r="3258" spans="1:18" hidden="1" x14ac:dyDescent="0.3">
      <c r="A3258" s="1" t="s">
        <v>811</v>
      </c>
      <c r="B3258" s="1">
        <v>51013</v>
      </c>
      <c r="C3258" s="1" t="s">
        <v>12</v>
      </c>
      <c r="D3258" s="6">
        <v>4.8023800000000003</v>
      </c>
      <c r="E3258" s="6">
        <v>4.8023799999932999</v>
      </c>
      <c r="F3258" s="6">
        <v>1.3078376906299699E-2</v>
      </c>
      <c r="G3258" s="6">
        <v>2.7233115468409301E-3</v>
      </c>
      <c r="H3258" s="6">
        <v>5.0822308332135302</v>
      </c>
      <c r="I3258" s="6">
        <v>1.3840497911801409E-2</v>
      </c>
      <c r="J3258" s="6">
        <v>5.2091200986867197</v>
      </c>
      <c r="K3258" s="6">
        <v>1.4186056913634709E-2</v>
      </c>
      <c r="L3258" s="1" t="s">
        <v>414</v>
      </c>
      <c r="M3258" s="1" t="s">
        <v>393</v>
      </c>
      <c r="N3258" s="1" t="s">
        <v>382</v>
      </c>
      <c r="O3258" s="1" t="s">
        <v>402</v>
      </c>
      <c r="P3258" s="1" t="s">
        <v>415</v>
      </c>
      <c r="Q3258" s="1" t="s">
        <v>416</v>
      </c>
      <c r="R3258" s="1" t="s">
        <v>330</v>
      </c>
    </row>
    <row r="3259" spans="1:18" hidden="1" x14ac:dyDescent="0.3">
      <c r="A3259" s="1" t="s">
        <v>497</v>
      </c>
      <c r="B3259" s="1">
        <v>24021</v>
      </c>
      <c r="C3259" s="1" t="s">
        <v>12</v>
      </c>
      <c r="D3259" s="6">
        <v>5.3032199999999996</v>
      </c>
      <c r="E3259" s="6">
        <v>5.30321999999257</v>
      </c>
      <c r="F3259" s="6">
        <v>1.44423202614177E-2</v>
      </c>
      <c r="G3259" s="6">
        <v>2.7233115468409635E-3</v>
      </c>
      <c r="H3259" s="6">
        <v>6.0930583786699097</v>
      </c>
      <c r="I3259" s="6">
        <v>1.6593296238207846E-2</v>
      </c>
      <c r="J3259" s="6">
        <v>6.5596492766204104</v>
      </c>
      <c r="K3259" s="6">
        <v>1.7863968618247336E-2</v>
      </c>
      <c r="L3259" s="1" t="s">
        <v>414</v>
      </c>
      <c r="M3259" s="1" t="s">
        <v>393</v>
      </c>
      <c r="N3259" s="1" t="s">
        <v>382</v>
      </c>
      <c r="O3259" s="1" t="s">
        <v>402</v>
      </c>
      <c r="P3259" s="1" t="s">
        <v>415</v>
      </c>
      <c r="Q3259" s="1" t="s">
        <v>416</v>
      </c>
      <c r="R3259" s="1" t="s">
        <v>330</v>
      </c>
    </row>
    <row r="3260" spans="1:18" hidden="1" x14ac:dyDescent="0.3">
      <c r="A3260" s="1" t="s">
        <v>811</v>
      </c>
      <c r="B3260" s="1">
        <v>51107</v>
      </c>
      <c r="C3260" s="1" t="s">
        <v>12</v>
      </c>
      <c r="D3260" s="6">
        <v>8.4556799999999992</v>
      </c>
      <c r="E3260" s="6">
        <v>8.4556799999881491</v>
      </c>
      <c r="F3260" s="6">
        <v>2.3027450980359899E-2</v>
      </c>
      <c r="G3260" s="6">
        <v>2.7233115468409605E-3</v>
      </c>
      <c r="H3260" s="6">
        <v>11.2701812038783</v>
      </c>
      <c r="I3260" s="6">
        <v>3.0692214607511731E-2</v>
      </c>
      <c r="J3260" s="6">
        <v>13.265969693751799</v>
      </c>
      <c r="K3260" s="6">
        <v>3.6127368447036512E-2</v>
      </c>
      <c r="L3260" s="1" t="s">
        <v>414</v>
      </c>
      <c r="M3260" s="1" t="s">
        <v>393</v>
      </c>
      <c r="N3260" s="1" t="s">
        <v>382</v>
      </c>
      <c r="O3260" s="1" t="s">
        <v>402</v>
      </c>
      <c r="P3260" s="1" t="s">
        <v>415</v>
      </c>
      <c r="Q3260" s="1" t="s">
        <v>416</v>
      </c>
      <c r="R3260" s="1" t="s">
        <v>330</v>
      </c>
    </row>
    <row r="3261" spans="1:18" hidden="1" x14ac:dyDescent="0.3">
      <c r="A3261" s="1" t="s">
        <v>811</v>
      </c>
      <c r="B3261" s="1">
        <v>51153</v>
      </c>
      <c r="C3261" s="1" t="s">
        <v>12</v>
      </c>
      <c r="D3261" s="6">
        <v>9.5106599999999997</v>
      </c>
      <c r="E3261" s="6">
        <v>9.5106599999866699</v>
      </c>
      <c r="F3261" s="6">
        <v>2.5900490196042E-2</v>
      </c>
      <c r="G3261" s="6">
        <v>2.7233115468409449E-3</v>
      </c>
      <c r="H3261" s="6">
        <v>11.387834177338499</v>
      </c>
      <c r="I3261" s="6">
        <v>3.1012620308655887E-2</v>
      </c>
      <c r="J3261" s="6">
        <v>12.5796353006189</v>
      </c>
      <c r="K3261" s="6">
        <v>3.4258266069223414E-2</v>
      </c>
      <c r="L3261" s="1" t="s">
        <v>414</v>
      </c>
      <c r="M3261" s="1" t="s">
        <v>393</v>
      </c>
      <c r="N3261" s="1" t="s">
        <v>382</v>
      </c>
      <c r="O3261" s="1" t="s">
        <v>402</v>
      </c>
      <c r="P3261" s="1" t="s">
        <v>415</v>
      </c>
      <c r="Q3261" s="1" t="s">
        <v>416</v>
      </c>
      <c r="R3261" s="1" t="s">
        <v>330</v>
      </c>
    </row>
    <row r="3262" spans="1:18" hidden="1" x14ac:dyDescent="0.3">
      <c r="A3262" s="1" t="s">
        <v>9</v>
      </c>
      <c r="B3262" s="1">
        <v>11001</v>
      </c>
      <c r="C3262" s="1" t="s">
        <v>12</v>
      </c>
      <c r="D3262" s="6">
        <v>14.256320000000001</v>
      </c>
      <c r="E3262" s="6">
        <v>14.256319999979899</v>
      </c>
      <c r="F3262" s="6">
        <v>3.8824400871405401E-2</v>
      </c>
      <c r="G3262" s="6">
        <v>2.72331154684099E-3</v>
      </c>
      <c r="H3262" s="6">
        <v>15.187082280728401</v>
      </c>
      <c r="I3262" s="6">
        <v>4.1359156537931853E-2</v>
      </c>
      <c r="J3262" s="6">
        <v>15.622201269811001</v>
      </c>
      <c r="K3262" s="6">
        <v>4.2544121105150275E-2</v>
      </c>
      <c r="L3262" s="1" t="s">
        <v>414</v>
      </c>
      <c r="M3262" s="1" t="s">
        <v>393</v>
      </c>
      <c r="N3262" s="1" t="s">
        <v>382</v>
      </c>
      <c r="O3262" s="1" t="s">
        <v>402</v>
      </c>
      <c r="P3262" s="1" t="s">
        <v>415</v>
      </c>
      <c r="Q3262" s="1" t="s">
        <v>416</v>
      </c>
      <c r="R3262" s="1" t="s">
        <v>330</v>
      </c>
    </row>
    <row r="3263" spans="1:18" hidden="1" x14ac:dyDescent="0.3">
      <c r="A3263" s="1" t="s">
        <v>497</v>
      </c>
      <c r="B3263" s="1">
        <v>24033</v>
      </c>
      <c r="C3263" s="1" t="s">
        <v>12</v>
      </c>
      <c r="D3263" s="6">
        <v>18.192240000000002</v>
      </c>
      <c r="E3263" s="6">
        <v>18.1922399999746</v>
      </c>
      <c r="F3263" s="6">
        <v>4.95431372548326E-2</v>
      </c>
      <c r="G3263" s="6">
        <v>2.7233115468409484E-3</v>
      </c>
      <c r="H3263" s="6">
        <v>19.604321057607802</v>
      </c>
      <c r="I3263" s="6">
        <v>5.338867390416048E-2</v>
      </c>
      <c r="J3263" s="6">
        <v>20.3175615440991</v>
      </c>
      <c r="K3263" s="6">
        <v>5.5331049956696687E-2</v>
      </c>
      <c r="L3263" s="1" t="s">
        <v>414</v>
      </c>
      <c r="M3263" s="1" t="s">
        <v>393</v>
      </c>
      <c r="N3263" s="1" t="s">
        <v>382</v>
      </c>
      <c r="O3263" s="1" t="s">
        <v>402</v>
      </c>
      <c r="P3263" s="1" t="s">
        <v>415</v>
      </c>
      <c r="Q3263" s="1" t="s">
        <v>416</v>
      </c>
      <c r="R3263" s="1" t="s">
        <v>330</v>
      </c>
    </row>
    <row r="3264" spans="1:18" hidden="1" x14ac:dyDescent="0.3">
      <c r="A3264" s="1" t="s">
        <v>497</v>
      </c>
      <c r="B3264" s="1">
        <v>24031</v>
      </c>
      <c r="C3264" s="1" t="s">
        <v>12</v>
      </c>
      <c r="D3264" s="6">
        <v>21.03632</v>
      </c>
      <c r="E3264" s="6">
        <v>21.036319999970601</v>
      </c>
      <c r="F3264" s="6">
        <v>5.7288453158961097E-2</v>
      </c>
      <c r="G3264" s="6">
        <v>2.7233115468409475E-3</v>
      </c>
      <c r="H3264" s="6">
        <v>23.285527009017599</v>
      </c>
      <c r="I3264" s="6">
        <v>6.3413744577934375E-2</v>
      </c>
      <c r="J3264" s="6">
        <v>24.517099828917001</v>
      </c>
      <c r="K3264" s="6">
        <v>6.6767701059141885E-2</v>
      </c>
      <c r="L3264" s="1" t="s">
        <v>414</v>
      </c>
      <c r="M3264" s="1" t="s">
        <v>393</v>
      </c>
      <c r="N3264" s="1" t="s">
        <v>382</v>
      </c>
      <c r="O3264" s="1" t="s">
        <v>402</v>
      </c>
      <c r="P3264" s="1" t="s">
        <v>415</v>
      </c>
      <c r="Q3264" s="1" t="s">
        <v>416</v>
      </c>
      <c r="R3264" s="1" t="s">
        <v>330</v>
      </c>
    </row>
    <row r="3265" spans="1:18" hidden="1" x14ac:dyDescent="0.3">
      <c r="A3265" s="1" t="s">
        <v>811</v>
      </c>
      <c r="B3265" s="1">
        <v>51059</v>
      </c>
      <c r="C3265" s="1" t="s">
        <v>12</v>
      </c>
      <c r="D3265" s="6">
        <v>23.016940000000002</v>
      </c>
      <c r="E3265" s="6">
        <v>23.0169399999677</v>
      </c>
      <c r="F3265" s="6">
        <v>6.2682298474857595E-2</v>
      </c>
      <c r="G3265" s="6">
        <v>2.7233115468409596E-3</v>
      </c>
      <c r="H3265" s="6">
        <v>27.152889218169602</v>
      </c>
      <c r="I3265" s="6">
        <v>7.3945776737934676E-2</v>
      </c>
      <c r="J3265" s="6">
        <v>29.7071971794538</v>
      </c>
      <c r="K3265" s="6">
        <v>8.0901953103087718E-2</v>
      </c>
      <c r="L3265" s="1" t="s">
        <v>414</v>
      </c>
      <c r="M3265" s="1" t="s">
        <v>393</v>
      </c>
      <c r="N3265" s="1" t="s">
        <v>382</v>
      </c>
      <c r="O3265" s="1" t="s">
        <v>402</v>
      </c>
      <c r="P3265" s="1" t="s">
        <v>415</v>
      </c>
      <c r="Q3265" s="1" t="s">
        <v>416</v>
      </c>
      <c r="R3265" s="1" t="s">
        <v>330</v>
      </c>
    </row>
    <row r="3266" spans="1:18" hidden="1" x14ac:dyDescent="0.3">
      <c r="A3266" s="1" t="s">
        <v>811</v>
      </c>
      <c r="B3266" s="1">
        <v>51610</v>
      </c>
      <c r="C3266" s="1" t="s">
        <v>12</v>
      </c>
      <c r="D3266" s="6">
        <v>12.058337379999999</v>
      </c>
      <c r="E3266" s="6">
        <v>12.058337379983101</v>
      </c>
      <c r="F3266" s="6">
        <v>3.2838609422611902E-2</v>
      </c>
      <c r="G3266" s="6">
        <v>2.7233115468409562E-3</v>
      </c>
      <c r="H3266" s="6">
        <v>13.1174145405563</v>
      </c>
      <c r="I3266" s="6">
        <v>3.572280648299643E-2</v>
      </c>
      <c r="J3266" s="6">
        <v>13.707258013185401</v>
      </c>
      <c r="K3266" s="6">
        <v>3.7329134022836025E-2</v>
      </c>
      <c r="L3266" s="1" t="s">
        <v>412</v>
      </c>
      <c r="M3266" s="1" t="s">
        <v>393</v>
      </c>
      <c r="N3266" s="1" t="s">
        <v>382</v>
      </c>
      <c r="O3266" s="1" t="s">
        <v>402</v>
      </c>
      <c r="P3266" s="1" t="s">
        <v>413</v>
      </c>
      <c r="Q3266" s="1" t="s">
        <v>385</v>
      </c>
      <c r="R3266" s="1" t="s">
        <v>330</v>
      </c>
    </row>
    <row r="3267" spans="1:18" hidden="1" x14ac:dyDescent="0.3">
      <c r="A3267" s="1" t="s">
        <v>811</v>
      </c>
      <c r="B3267" s="1">
        <v>51685</v>
      </c>
      <c r="C3267" s="1" t="s">
        <v>12</v>
      </c>
      <c r="D3267" s="6">
        <v>14.16513112</v>
      </c>
      <c r="E3267" s="6">
        <v>14.165131119980099</v>
      </c>
      <c r="F3267" s="6">
        <v>3.8576065141558098E-2</v>
      </c>
      <c r="G3267" s="6">
        <v>2.7233115468409653E-3</v>
      </c>
      <c r="H3267" s="6">
        <v>17.7030344550822</v>
      </c>
      <c r="I3267" s="6">
        <v>4.8210878145648811E-2</v>
      </c>
      <c r="J3267" s="6">
        <v>19.9597526724292</v>
      </c>
      <c r="K3267" s="6">
        <v>5.4356624924916254E-2</v>
      </c>
      <c r="L3267" s="1" t="s">
        <v>412</v>
      </c>
      <c r="M3267" s="1" t="s">
        <v>393</v>
      </c>
      <c r="N3267" s="1" t="s">
        <v>382</v>
      </c>
      <c r="O3267" s="1" t="s">
        <v>402</v>
      </c>
      <c r="P3267" s="1" t="s">
        <v>413</v>
      </c>
      <c r="Q3267" s="1" t="s">
        <v>385</v>
      </c>
      <c r="R3267" s="1" t="s">
        <v>330</v>
      </c>
    </row>
    <row r="3268" spans="1:18" hidden="1" x14ac:dyDescent="0.3">
      <c r="A3268" s="1" t="s">
        <v>811</v>
      </c>
      <c r="B3268" s="1">
        <v>51600</v>
      </c>
      <c r="C3268" s="1" t="s">
        <v>12</v>
      </c>
      <c r="D3268" s="6">
        <v>19.863598339999999</v>
      </c>
      <c r="E3268" s="6">
        <v>19.863598339972199</v>
      </c>
      <c r="F3268" s="6">
        <v>5.4094766721057203E-2</v>
      </c>
      <c r="G3268" s="6">
        <v>2.7233115468409592E-3</v>
      </c>
      <c r="H3268" s="6">
        <v>23.2154017456749</v>
      </c>
      <c r="I3268" s="6">
        <v>6.3222771638548211E-2</v>
      </c>
      <c r="J3268" s="6">
        <v>25.159433049032</v>
      </c>
      <c r="K3268" s="6">
        <v>6.8516974534400879E-2</v>
      </c>
      <c r="L3268" s="1" t="s">
        <v>412</v>
      </c>
      <c r="M3268" s="1" t="s">
        <v>393</v>
      </c>
      <c r="N3268" s="1" t="s">
        <v>382</v>
      </c>
      <c r="O3268" s="1" t="s">
        <v>402</v>
      </c>
      <c r="P3268" s="1" t="s">
        <v>413</v>
      </c>
      <c r="Q3268" s="1" t="s">
        <v>385</v>
      </c>
      <c r="R3268" s="1" t="s">
        <v>330</v>
      </c>
    </row>
    <row r="3269" spans="1:18" hidden="1" x14ac:dyDescent="0.3">
      <c r="A3269" s="1" t="s">
        <v>811</v>
      </c>
      <c r="B3269" s="1">
        <v>51683</v>
      </c>
      <c r="C3269" s="1" t="s">
        <v>12</v>
      </c>
      <c r="D3269" s="6">
        <v>35.186184609999998</v>
      </c>
      <c r="E3269" s="6">
        <v>35.1861846099508</v>
      </c>
      <c r="F3269" s="6">
        <v>9.5822942837556102E-2</v>
      </c>
      <c r="G3269" s="6">
        <v>2.7233115468409431E-3</v>
      </c>
      <c r="H3269" s="6">
        <v>43.152623775792001</v>
      </c>
      <c r="I3269" s="6">
        <v>0.11751803860509738</v>
      </c>
      <c r="J3269" s="6">
        <v>48.057425655254001</v>
      </c>
      <c r="K3269" s="6">
        <v>0.13087534219840341</v>
      </c>
      <c r="L3269" s="1" t="s">
        <v>412</v>
      </c>
      <c r="M3269" s="1" t="s">
        <v>393</v>
      </c>
      <c r="N3269" s="1" t="s">
        <v>382</v>
      </c>
      <c r="O3269" s="1" t="s">
        <v>402</v>
      </c>
      <c r="P3269" s="1" t="s">
        <v>413</v>
      </c>
      <c r="Q3269" s="1" t="s">
        <v>385</v>
      </c>
      <c r="R3269" s="1" t="s">
        <v>330</v>
      </c>
    </row>
    <row r="3270" spans="1:18" hidden="1" x14ac:dyDescent="0.3">
      <c r="A3270" s="1" t="s">
        <v>497</v>
      </c>
      <c r="B3270" s="1">
        <v>24009</v>
      </c>
      <c r="C3270" s="1" t="s">
        <v>12</v>
      </c>
      <c r="D3270" s="6">
        <v>129.27778620000001</v>
      </c>
      <c r="E3270" s="6">
        <v>129.27778619981899</v>
      </c>
      <c r="F3270" s="6">
        <v>0.35206368790800402</v>
      </c>
      <c r="G3270" s="6">
        <v>2.7233115468409605E-3</v>
      </c>
      <c r="H3270" s="6">
        <v>149.28541048497999</v>
      </c>
      <c r="I3270" s="6">
        <v>0.4065506821486386</v>
      </c>
      <c r="J3270" s="6">
        <v>161.17259954044701</v>
      </c>
      <c r="K3270" s="6">
        <v>0.43892320136287344</v>
      </c>
      <c r="L3270" s="1" t="s">
        <v>412</v>
      </c>
      <c r="M3270" s="1" t="s">
        <v>393</v>
      </c>
      <c r="N3270" s="1" t="s">
        <v>382</v>
      </c>
      <c r="O3270" s="1" t="s">
        <v>402</v>
      </c>
      <c r="P3270" s="1" t="s">
        <v>413</v>
      </c>
      <c r="Q3270" s="1" t="s">
        <v>385</v>
      </c>
      <c r="R3270" s="1" t="s">
        <v>330</v>
      </c>
    </row>
    <row r="3271" spans="1:18" hidden="1" x14ac:dyDescent="0.3">
      <c r="A3271" s="1" t="s">
        <v>811</v>
      </c>
      <c r="B3271" s="1">
        <v>51510</v>
      </c>
      <c r="C3271" s="1" t="s">
        <v>12</v>
      </c>
      <c r="D3271" s="6">
        <v>131.18473879999999</v>
      </c>
      <c r="E3271" s="6">
        <v>131.18473879981499</v>
      </c>
      <c r="F3271" s="6">
        <v>0.35725691394285503</v>
      </c>
      <c r="G3271" s="6">
        <v>2.7233115468409869E-3</v>
      </c>
      <c r="H3271" s="6">
        <v>140.68443729302399</v>
      </c>
      <c r="I3271" s="6">
        <v>0.38312755254091901</v>
      </c>
      <c r="J3271" s="6">
        <v>145.42519829084799</v>
      </c>
      <c r="K3271" s="6">
        <v>0.39603812170710651</v>
      </c>
      <c r="L3271" s="1" t="s">
        <v>412</v>
      </c>
      <c r="M3271" s="1" t="s">
        <v>393</v>
      </c>
      <c r="N3271" s="1" t="s">
        <v>382</v>
      </c>
      <c r="O3271" s="1" t="s">
        <v>402</v>
      </c>
      <c r="P3271" s="1" t="s">
        <v>413</v>
      </c>
      <c r="Q3271" s="1" t="s">
        <v>385</v>
      </c>
      <c r="R3271" s="1" t="s">
        <v>330</v>
      </c>
    </row>
    <row r="3272" spans="1:18" hidden="1" x14ac:dyDescent="0.3">
      <c r="A3272" s="1" t="s">
        <v>811</v>
      </c>
      <c r="B3272" s="1">
        <v>51013</v>
      </c>
      <c r="C3272" s="1" t="s">
        <v>12</v>
      </c>
      <c r="D3272" s="6">
        <v>196.3185885</v>
      </c>
      <c r="E3272" s="6">
        <v>196.318588499724</v>
      </c>
      <c r="F3272" s="6">
        <v>0.53463667892082001</v>
      </c>
      <c r="G3272" s="6">
        <v>2.7233115468409739E-3</v>
      </c>
      <c r="H3272" s="6">
        <v>207.75873287987599</v>
      </c>
      <c r="I3272" s="6">
        <v>0.56579175620881583</v>
      </c>
      <c r="J3272" s="6">
        <v>212.94589455669001</v>
      </c>
      <c r="K3272" s="6">
        <v>0.57991801349861438</v>
      </c>
      <c r="L3272" s="1" t="s">
        <v>412</v>
      </c>
      <c r="M3272" s="1" t="s">
        <v>393</v>
      </c>
      <c r="N3272" s="1" t="s">
        <v>382</v>
      </c>
      <c r="O3272" s="1" t="s">
        <v>402</v>
      </c>
      <c r="P3272" s="1" t="s">
        <v>413</v>
      </c>
      <c r="Q3272" s="1" t="s">
        <v>385</v>
      </c>
      <c r="R3272" s="1" t="s">
        <v>330</v>
      </c>
    </row>
    <row r="3273" spans="1:18" hidden="1" x14ac:dyDescent="0.3">
      <c r="A3273" s="1" t="s">
        <v>497</v>
      </c>
      <c r="B3273" s="1">
        <v>24017</v>
      </c>
      <c r="C3273" s="1" t="s">
        <v>12</v>
      </c>
      <c r="D3273" s="6">
        <v>228.4030285</v>
      </c>
      <c r="E3273" s="6">
        <v>228.40302849968</v>
      </c>
      <c r="F3273" s="6">
        <v>0.62201260484662302</v>
      </c>
      <c r="G3273" s="6">
        <v>2.7233115468409583E-3</v>
      </c>
      <c r="H3273" s="6">
        <v>265.53267524419903</v>
      </c>
      <c r="I3273" s="6">
        <v>0.7231282005560975</v>
      </c>
      <c r="J3273" s="6">
        <v>287.767213084486</v>
      </c>
      <c r="K3273" s="6">
        <v>0.78367977419522328</v>
      </c>
      <c r="L3273" s="1" t="s">
        <v>412</v>
      </c>
      <c r="M3273" s="1" t="s">
        <v>393</v>
      </c>
      <c r="N3273" s="1" t="s">
        <v>382</v>
      </c>
      <c r="O3273" s="1" t="s">
        <v>402</v>
      </c>
      <c r="P3273" s="1" t="s">
        <v>413</v>
      </c>
      <c r="Q3273" s="1" t="s">
        <v>385</v>
      </c>
      <c r="R3273" s="1" t="s">
        <v>330</v>
      </c>
    </row>
    <row r="3274" spans="1:18" hidden="1" x14ac:dyDescent="0.3">
      <c r="A3274" s="1" t="s">
        <v>811</v>
      </c>
      <c r="B3274" s="1">
        <v>51107</v>
      </c>
      <c r="C3274" s="1" t="s">
        <v>12</v>
      </c>
      <c r="D3274" s="6">
        <v>346.29994190000002</v>
      </c>
      <c r="E3274" s="6">
        <v>346.29994189951299</v>
      </c>
      <c r="F3274" s="6">
        <v>0.94308263044530105</v>
      </c>
      <c r="G3274" s="6">
        <v>2.7233115468409709E-3</v>
      </c>
      <c r="H3274" s="6">
        <v>461.56702903912401</v>
      </c>
      <c r="I3274" s="6">
        <v>1.2569908198233282</v>
      </c>
      <c r="J3274" s="6">
        <v>543.303972500545</v>
      </c>
      <c r="K3274" s="6">
        <v>1.4795859817553034</v>
      </c>
      <c r="L3274" s="1" t="s">
        <v>412</v>
      </c>
      <c r="M3274" s="1" t="s">
        <v>393</v>
      </c>
      <c r="N3274" s="1" t="s">
        <v>382</v>
      </c>
      <c r="O3274" s="1" t="s">
        <v>402</v>
      </c>
      <c r="P3274" s="1" t="s">
        <v>413</v>
      </c>
      <c r="Q3274" s="1" t="s">
        <v>385</v>
      </c>
      <c r="R3274" s="1" t="s">
        <v>330</v>
      </c>
    </row>
    <row r="3275" spans="1:18" hidden="1" x14ac:dyDescent="0.3">
      <c r="A3275" s="1" t="s">
        <v>497</v>
      </c>
      <c r="B3275" s="1">
        <v>24021</v>
      </c>
      <c r="C3275" s="1" t="s">
        <v>12</v>
      </c>
      <c r="D3275" s="6">
        <v>368.31093809999999</v>
      </c>
      <c r="E3275" s="6">
        <v>368.31093809948197</v>
      </c>
      <c r="F3275" s="6">
        <v>1.0030254305541499</v>
      </c>
      <c r="G3275" s="6">
        <v>2.7233115468409726E-3</v>
      </c>
      <c r="H3275" s="6">
        <v>423.16555740587398</v>
      </c>
      <c r="I3275" s="6">
        <v>1.1524116487088132</v>
      </c>
      <c r="J3275" s="6">
        <v>455.57049842907702</v>
      </c>
      <c r="K3275" s="6">
        <v>1.2406603987720026</v>
      </c>
      <c r="L3275" s="1" t="s">
        <v>412</v>
      </c>
      <c r="M3275" s="1" t="s">
        <v>393</v>
      </c>
      <c r="N3275" s="1" t="s">
        <v>382</v>
      </c>
      <c r="O3275" s="1" t="s">
        <v>402</v>
      </c>
      <c r="P3275" s="1" t="s">
        <v>413</v>
      </c>
      <c r="Q3275" s="1" t="s">
        <v>385</v>
      </c>
      <c r="R3275" s="1" t="s">
        <v>330</v>
      </c>
    </row>
    <row r="3276" spans="1:18" hidden="1" x14ac:dyDescent="0.3">
      <c r="A3276" s="1" t="s">
        <v>811</v>
      </c>
      <c r="B3276" s="1">
        <v>51153</v>
      </c>
      <c r="C3276" s="1" t="s">
        <v>12</v>
      </c>
      <c r="D3276" s="6">
        <v>396.68290969999998</v>
      </c>
      <c r="E3276" s="6">
        <v>396.68290969944599</v>
      </c>
      <c r="F3276" s="6">
        <v>1.0802911484189599</v>
      </c>
      <c r="G3276" s="6">
        <v>2.7233115468409319E-3</v>
      </c>
      <c r="H3276" s="6">
        <v>474.97851848848802</v>
      </c>
      <c r="I3276" s="6">
        <v>1.2935144839010986</v>
      </c>
      <c r="J3276" s="6">
        <v>524.68770138080197</v>
      </c>
      <c r="K3276" s="6">
        <v>1.4288880756557647</v>
      </c>
      <c r="L3276" s="1" t="s">
        <v>412</v>
      </c>
      <c r="M3276" s="1" t="s">
        <v>393</v>
      </c>
      <c r="N3276" s="1" t="s">
        <v>382</v>
      </c>
      <c r="O3276" s="1" t="s">
        <v>402</v>
      </c>
      <c r="P3276" s="1" t="s">
        <v>413</v>
      </c>
      <c r="Q3276" s="1" t="s">
        <v>385</v>
      </c>
      <c r="R3276" s="1" t="s">
        <v>330</v>
      </c>
    </row>
    <row r="3277" spans="1:18" hidden="1" x14ac:dyDescent="0.3">
      <c r="A3277" s="1" t="s">
        <v>811</v>
      </c>
      <c r="B3277" s="1">
        <v>51059</v>
      </c>
      <c r="C3277" s="1" t="s">
        <v>12</v>
      </c>
      <c r="D3277" s="6">
        <v>946.29637100000002</v>
      </c>
      <c r="E3277" s="6">
        <v>946.29637099866898</v>
      </c>
      <c r="F3277" s="6">
        <v>2.5770598338743702</v>
      </c>
      <c r="G3277" s="6">
        <v>2.7233115468409579E-3</v>
      </c>
      <c r="H3277" s="6">
        <v>1116.33781594421</v>
      </c>
      <c r="I3277" s="6">
        <v>3.0401356643360828</v>
      </c>
      <c r="J3277" s="6">
        <v>1221.35318089627</v>
      </c>
      <c r="K3277" s="6">
        <v>3.3261252203057454</v>
      </c>
      <c r="L3277" s="1" t="s">
        <v>412</v>
      </c>
      <c r="M3277" s="1" t="s">
        <v>393</v>
      </c>
      <c r="N3277" s="1" t="s">
        <v>382</v>
      </c>
      <c r="O3277" s="1" t="s">
        <v>402</v>
      </c>
      <c r="P3277" s="1" t="s">
        <v>413</v>
      </c>
      <c r="Q3277" s="1" t="s">
        <v>385</v>
      </c>
      <c r="R3277" s="1" t="s">
        <v>330</v>
      </c>
    </row>
    <row r="3278" spans="1:18" hidden="1" x14ac:dyDescent="0.3">
      <c r="A3278" s="1" t="s">
        <v>9</v>
      </c>
      <c r="B3278" s="1">
        <v>11001</v>
      </c>
      <c r="C3278" s="1" t="s">
        <v>12</v>
      </c>
      <c r="D3278" s="6">
        <v>990.10795780000001</v>
      </c>
      <c r="E3278" s="6">
        <v>990.10795779861098</v>
      </c>
      <c r="F3278" s="6">
        <v>2.6963724340920798</v>
      </c>
      <c r="G3278" s="6">
        <v>2.7233115468409605E-3</v>
      </c>
      <c r="H3278" s="6">
        <v>1054.7498247733299</v>
      </c>
      <c r="I3278" s="6">
        <v>2.8724123768336893</v>
      </c>
      <c r="J3278" s="6">
        <v>1084.9690379840699</v>
      </c>
      <c r="K3278" s="6">
        <v>2.9547087091069462</v>
      </c>
      <c r="L3278" s="1" t="s">
        <v>412</v>
      </c>
      <c r="M3278" s="1" t="s">
        <v>393</v>
      </c>
      <c r="N3278" s="1" t="s">
        <v>382</v>
      </c>
      <c r="O3278" s="1" t="s">
        <v>402</v>
      </c>
      <c r="P3278" s="1" t="s">
        <v>413</v>
      </c>
      <c r="Q3278" s="1" t="s">
        <v>385</v>
      </c>
      <c r="R3278" s="1" t="s">
        <v>330</v>
      </c>
    </row>
    <row r="3279" spans="1:18" hidden="1" x14ac:dyDescent="0.3">
      <c r="A3279" s="1" t="s">
        <v>497</v>
      </c>
      <c r="B3279" s="1">
        <v>24033</v>
      </c>
      <c r="C3279" s="1" t="s">
        <v>12</v>
      </c>
      <c r="D3279" s="6">
        <v>1263.4590169999999</v>
      </c>
      <c r="E3279" s="6">
        <v>1263.45901699822</v>
      </c>
      <c r="F3279" s="6">
        <v>3.4407925299516</v>
      </c>
      <c r="G3279" s="6">
        <v>2.7233115468409748E-3</v>
      </c>
      <c r="H3279" s="6">
        <v>1361.52866345197</v>
      </c>
      <c r="I3279" s="6">
        <v>3.7078667305337096</v>
      </c>
      <c r="J3279" s="6">
        <v>1411.06352688533</v>
      </c>
      <c r="K3279" s="6">
        <v>3.8427655960929696</v>
      </c>
      <c r="L3279" s="1" t="s">
        <v>412</v>
      </c>
      <c r="M3279" s="1" t="s">
        <v>393</v>
      </c>
      <c r="N3279" s="1" t="s">
        <v>382</v>
      </c>
      <c r="O3279" s="1" t="s">
        <v>402</v>
      </c>
      <c r="P3279" s="1" t="s">
        <v>413</v>
      </c>
      <c r="Q3279" s="1" t="s">
        <v>385</v>
      </c>
      <c r="R3279" s="1" t="s">
        <v>330</v>
      </c>
    </row>
    <row r="3280" spans="1:18" hidden="1" x14ac:dyDescent="0.3">
      <c r="A3280" s="1" t="s">
        <v>497</v>
      </c>
      <c r="B3280" s="1">
        <v>24031</v>
      </c>
      <c r="C3280" s="1" t="s">
        <v>12</v>
      </c>
      <c r="D3280" s="6">
        <v>1460.981935</v>
      </c>
      <c r="E3280" s="6">
        <v>1460.98193499795</v>
      </c>
      <c r="F3280" s="6">
        <v>3.9787089733059702</v>
      </c>
      <c r="G3280" s="6">
        <v>2.7233115468409627E-3</v>
      </c>
      <c r="H3280" s="6">
        <v>1617.19037869405</v>
      </c>
      <c r="I3280" s="6">
        <v>4.4041132317376155</v>
      </c>
      <c r="J3280" s="6">
        <v>1702.7236678582201</v>
      </c>
      <c r="K3280" s="6">
        <v>4.6370470257576866</v>
      </c>
      <c r="L3280" s="1" t="s">
        <v>412</v>
      </c>
      <c r="M3280" s="1" t="s">
        <v>393</v>
      </c>
      <c r="N3280" s="1" t="s">
        <v>382</v>
      </c>
      <c r="O3280" s="1" t="s">
        <v>402</v>
      </c>
      <c r="P3280" s="1" t="s">
        <v>413</v>
      </c>
      <c r="Q3280" s="1" t="s">
        <v>385</v>
      </c>
      <c r="R3280" s="1" t="s">
        <v>330</v>
      </c>
    </row>
    <row r="3281" spans="1:18" hidden="1" x14ac:dyDescent="0.3">
      <c r="A3281" s="1" t="s">
        <v>811</v>
      </c>
      <c r="B3281" s="1">
        <v>51610</v>
      </c>
      <c r="C3281" s="1" t="s">
        <v>12</v>
      </c>
      <c r="D3281" s="6">
        <v>11.76310782</v>
      </c>
      <c r="E3281" s="6">
        <v>11.7631078199835</v>
      </c>
      <c r="F3281" s="6">
        <v>3.2034607352896198E-2</v>
      </c>
      <c r="G3281" s="6">
        <v>2.7233115468409549E-3</v>
      </c>
      <c r="H3281" s="6">
        <v>12.796255130174499</v>
      </c>
      <c r="I3281" s="6">
        <v>3.4848189352327016E-2</v>
      </c>
      <c r="J3281" s="6">
        <v>13.371657206497799</v>
      </c>
      <c r="K3281" s="6">
        <v>3.6415188470854523E-2</v>
      </c>
      <c r="L3281" s="1" t="s">
        <v>410</v>
      </c>
      <c r="M3281" s="1" t="s">
        <v>393</v>
      </c>
      <c r="N3281" s="1" t="s">
        <v>382</v>
      </c>
      <c r="O3281" s="1" t="s">
        <v>402</v>
      </c>
      <c r="P3281" s="1" t="s">
        <v>411</v>
      </c>
      <c r="Q3281" s="1" t="s">
        <v>385</v>
      </c>
      <c r="R3281" s="1" t="s">
        <v>330</v>
      </c>
    </row>
    <row r="3282" spans="1:18" hidden="1" x14ac:dyDescent="0.3">
      <c r="A3282" s="1" t="s">
        <v>811</v>
      </c>
      <c r="B3282" s="1">
        <v>51685</v>
      </c>
      <c r="C3282" s="1" t="s">
        <v>12</v>
      </c>
      <c r="D3282" s="6">
        <v>13.8183197</v>
      </c>
      <c r="E3282" s="6">
        <v>13.818319699980499</v>
      </c>
      <c r="F3282" s="6">
        <v>3.7631589596897101E-2</v>
      </c>
      <c r="G3282" s="6">
        <v>2.7233115468409817E-3</v>
      </c>
      <c r="H3282" s="6">
        <v>17.269602920586401</v>
      </c>
      <c r="I3282" s="6">
        <v>4.7030509042991685E-2</v>
      </c>
      <c r="J3282" s="6">
        <v>19.471068867914301</v>
      </c>
      <c r="K3282" s="6">
        <v>5.3025786677326978E-2</v>
      </c>
      <c r="L3282" s="1" t="s">
        <v>410</v>
      </c>
      <c r="M3282" s="1" t="s">
        <v>393</v>
      </c>
      <c r="N3282" s="1" t="s">
        <v>382</v>
      </c>
      <c r="O3282" s="1" t="s">
        <v>402</v>
      </c>
      <c r="P3282" s="1" t="s">
        <v>411</v>
      </c>
      <c r="Q3282" s="1" t="s">
        <v>385</v>
      </c>
      <c r="R3282" s="1" t="s">
        <v>330</v>
      </c>
    </row>
    <row r="3283" spans="1:18" hidden="1" x14ac:dyDescent="0.3">
      <c r="A3283" s="1" t="s">
        <v>811</v>
      </c>
      <c r="B3283" s="1">
        <v>51600</v>
      </c>
      <c r="C3283" s="1" t="s">
        <v>12</v>
      </c>
      <c r="D3283" s="6">
        <v>19.377267159999999</v>
      </c>
      <c r="E3283" s="6">
        <v>19.377267159972799</v>
      </c>
      <c r="F3283" s="6">
        <v>5.2770335402976098E-2</v>
      </c>
      <c r="G3283" s="6">
        <v>2.7233115468409618E-3</v>
      </c>
      <c r="H3283" s="6">
        <v>22.647006557054301</v>
      </c>
      <c r="I3283" s="6">
        <v>6.1674854458208951E-2</v>
      </c>
      <c r="J3283" s="6">
        <v>24.5434410946323</v>
      </c>
      <c r="K3283" s="6">
        <v>6.6839436532223115E-2</v>
      </c>
      <c r="L3283" s="1" t="s">
        <v>410</v>
      </c>
      <c r="M3283" s="1" t="s">
        <v>393</v>
      </c>
      <c r="N3283" s="1" t="s">
        <v>382</v>
      </c>
      <c r="O3283" s="1" t="s">
        <v>402</v>
      </c>
      <c r="P3283" s="1" t="s">
        <v>411</v>
      </c>
      <c r="Q3283" s="1" t="s">
        <v>385</v>
      </c>
      <c r="R3283" s="1" t="s">
        <v>330</v>
      </c>
    </row>
    <row r="3284" spans="1:18" hidden="1" x14ac:dyDescent="0.3">
      <c r="A3284" s="1" t="s">
        <v>811</v>
      </c>
      <c r="B3284" s="1">
        <v>51683</v>
      </c>
      <c r="C3284" s="1" t="s">
        <v>12</v>
      </c>
      <c r="D3284" s="6">
        <v>34.324705100000003</v>
      </c>
      <c r="E3284" s="6">
        <v>34.3247050999518</v>
      </c>
      <c r="F3284" s="6">
        <v>9.3476865740609802E-2</v>
      </c>
      <c r="G3284" s="6">
        <v>2.7233115468409683E-3</v>
      </c>
      <c r="H3284" s="6">
        <v>42.096098278707601</v>
      </c>
      <c r="I3284" s="6">
        <v>0.11464079051935662</v>
      </c>
      <c r="J3284" s="6">
        <v>46.880813642208899</v>
      </c>
      <c r="K3284" s="6">
        <v>0.12767106111712709</v>
      </c>
      <c r="L3284" s="1" t="s">
        <v>410</v>
      </c>
      <c r="M3284" s="1" t="s">
        <v>393</v>
      </c>
      <c r="N3284" s="1" t="s">
        <v>382</v>
      </c>
      <c r="O3284" s="1" t="s">
        <v>402</v>
      </c>
      <c r="P3284" s="1" t="s">
        <v>411</v>
      </c>
      <c r="Q3284" s="1" t="s">
        <v>385</v>
      </c>
      <c r="R3284" s="1" t="s">
        <v>330</v>
      </c>
    </row>
    <row r="3285" spans="1:18" hidden="1" x14ac:dyDescent="0.3">
      <c r="A3285" s="1" t="s">
        <v>497</v>
      </c>
      <c r="B3285" s="1">
        <v>24009</v>
      </c>
      <c r="C3285" s="1" t="s">
        <v>12</v>
      </c>
      <c r="D3285" s="6">
        <v>80.334236779999998</v>
      </c>
      <c r="E3285" s="6">
        <v>80.334236779887405</v>
      </c>
      <c r="F3285" s="6">
        <v>0.21877515462932301</v>
      </c>
      <c r="G3285" s="6">
        <v>2.7233115468409588E-3</v>
      </c>
      <c r="H3285" s="6">
        <v>92.767132437945804</v>
      </c>
      <c r="I3285" s="6">
        <v>0.2526338029355823</v>
      </c>
      <c r="J3285" s="6">
        <v>100.15392554680299</v>
      </c>
      <c r="K3285" s="6">
        <v>0.2727503419030583</v>
      </c>
      <c r="L3285" s="1" t="s">
        <v>410</v>
      </c>
      <c r="M3285" s="1" t="s">
        <v>393</v>
      </c>
      <c r="N3285" s="1" t="s">
        <v>382</v>
      </c>
      <c r="O3285" s="1" t="s">
        <v>402</v>
      </c>
      <c r="P3285" s="1" t="s">
        <v>411</v>
      </c>
      <c r="Q3285" s="1" t="s">
        <v>385</v>
      </c>
      <c r="R3285" s="1" t="s">
        <v>330</v>
      </c>
    </row>
    <row r="3286" spans="1:18" hidden="1" x14ac:dyDescent="0.3">
      <c r="A3286" s="1" t="s">
        <v>811</v>
      </c>
      <c r="B3286" s="1">
        <v>51510</v>
      </c>
      <c r="C3286" s="1" t="s">
        <v>12</v>
      </c>
      <c r="D3286" s="6">
        <v>127.97289240000001</v>
      </c>
      <c r="E3286" s="6">
        <v>127.97289239982</v>
      </c>
      <c r="F3286" s="6">
        <v>0.34851005555506798</v>
      </c>
      <c r="G3286" s="6">
        <v>2.7233115468409791E-3</v>
      </c>
      <c r="H3286" s="6">
        <v>137.24000612222699</v>
      </c>
      <c r="I3286" s="6">
        <v>0.37374729336118745</v>
      </c>
      <c r="J3286" s="6">
        <v>141.86469724573899</v>
      </c>
      <c r="K3286" s="6">
        <v>0.38634176809842063</v>
      </c>
      <c r="L3286" s="1" t="s">
        <v>410</v>
      </c>
      <c r="M3286" s="1" t="s">
        <v>393</v>
      </c>
      <c r="N3286" s="1" t="s">
        <v>382</v>
      </c>
      <c r="O3286" s="1" t="s">
        <v>402</v>
      </c>
      <c r="P3286" s="1" t="s">
        <v>411</v>
      </c>
      <c r="Q3286" s="1" t="s">
        <v>385</v>
      </c>
      <c r="R3286" s="1" t="s">
        <v>330</v>
      </c>
    </row>
    <row r="3287" spans="1:18" hidden="1" x14ac:dyDescent="0.3">
      <c r="A3287" s="1" t="s">
        <v>497</v>
      </c>
      <c r="B3287" s="1">
        <v>24017</v>
      </c>
      <c r="C3287" s="1" t="s">
        <v>12</v>
      </c>
      <c r="D3287" s="6">
        <v>141.9313966</v>
      </c>
      <c r="E3287" s="6">
        <v>141.93139659980099</v>
      </c>
      <c r="F3287" s="6">
        <v>0.38652341121950301</v>
      </c>
      <c r="G3287" s="6">
        <v>2.7233115468409683E-3</v>
      </c>
      <c r="H3287" s="6">
        <v>165.004044332728</v>
      </c>
      <c r="I3287" s="6">
        <v>0.44935741920677719</v>
      </c>
      <c r="J3287" s="6">
        <v>178.82075696194599</v>
      </c>
      <c r="K3287" s="6">
        <v>0.48698463224930999</v>
      </c>
      <c r="L3287" s="1" t="s">
        <v>410</v>
      </c>
      <c r="M3287" s="1" t="s">
        <v>393</v>
      </c>
      <c r="N3287" s="1" t="s">
        <v>382</v>
      </c>
      <c r="O3287" s="1" t="s">
        <v>402</v>
      </c>
      <c r="P3287" s="1" t="s">
        <v>411</v>
      </c>
      <c r="Q3287" s="1" t="s">
        <v>385</v>
      </c>
      <c r="R3287" s="1" t="s">
        <v>330</v>
      </c>
    </row>
    <row r="3288" spans="1:18" hidden="1" x14ac:dyDescent="0.3">
      <c r="A3288" s="1" t="s">
        <v>811</v>
      </c>
      <c r="B3288" s="1">
        <v>51013</v>
      </c>
      <c r="C3288" s="1" t="s">
        <v>12</v>
      </c>
      <c r="D3288" s="6">
        <v>191.5119368</v>
      </c>
      <c r="E3288" s="6">
        <v>191.51193679973201</v>
      </c>
      <c r="F3288" s="6">
        <v>0.521546668844584</v>
      </c>
      <c r="G3288" s="6">
        <v>2.7233115468409479E-3</v>
      </c>
      <c r="H3288" s="6">
        <v>202.671981420338</v>
      </c>
      <c r="I3288" s="6">
        <v>0.55193894722314052</v>
      </c>
      <c r="J3288" s="6">
        <v>207.73214096412599</v>
      </c>
      <c r="K3288" s="6">
        <v>0.56571933813759578</v>
      </c>
      <c r="L3288" s="1" t="s">
        <v>410</v>
      </c>
      <c r="M3288" s="1" t="s">
        <v>393</v>
      </c>
      <c r="N3288" s="1" t="s">
        <v>382</v>
      </c>
      <c r="O3288" s="1" t="s">
        <v>402</v>
      </c>
      <c r="P3288" s="1" t="s">
        <v>411</v>
      </c>
      <c r="Q3288" s="1" t="s">
        <v>385</v>
      </c>
      <c r="R3288" s="1" t="s">
        <v>330</v>
      </c>
    </row>
    <row r="3289" spans="1:18" hidden="1" x14ac:dyDescent="0.3">
      <c r="A3289" s="1" t="s">
        <v>497</v>
      </c>
      <c r="B3289" s="1">
        <v>24021</v>
      </c>
      <c r="C3289" s="1" t="s">
        <v>12</v>
      </c>
      <c r="D3289" s="6">
        <v>228.87127129999999</v>
      </c>
      <c r="E3289" s="6">
        <v>228.871271299678</v>
      </c>
      <c r="F3289" s="6">
        <v>0.62328777587058504</v>
      </c>
      <c r="G3289" s="6">
        <v>2.7233115468409683E-3</v>
      </c>
      <c r="H3289" s="6">
        <v>262.95835685325102</v>
      </c>
      <c r="I3289" s="6">
        <v>0.71611752955678631</v>
      </c>
      <c r="J3289" s="6">
        <v>283.09503833939402</v>
      </c>
      <c r="K3289" s="6">
        <v>0.77095598676305832</v>
      </c>
      <c r="L3289" s="1" t="s">
        <v>410</v>
      </c>
      <c r="M3289" s="1" t="s">
        <v>393</v>
      </c>
      <c r="N3289" s="1" t="s">
        <v>382</v>
      </c>
      <c r="O3289" s="1" t="s">
        <v>402</v>
      </c>
      <c r="P3289" s="1" t="s">
        <v>411</v>
      </c>
      <c r="Q3289" s="1" t="s">
        <v>385</v>
      </c>
      <c r="R3289" s="1" t="s">
        <v>330</v>
      </c>
    </row>
    <row r="3290" spans="1:18" hidden="1" x14ac:dyDescent="0.3">
      <c r="A3290" s="1" t="s">
        <v>811</v>
      </c>
      <c r="B3290" s="1">
        <v>51107</v>
      </c>
      <c r="C3290" s="1" t="s">
        <v>12</v>
      </c>
      <c r="D3290" s="6">
        <v>337.82132209999997</v>
      </c>
      <c r="E3290" s="6">
        <v>337.82132209952698</v>
      </c>
      <c r="F3290" s="6">
        <v>0.91999270724271898</v>
      </c>
      <c r="G3290" s="6">
        <v>2.723311546840954E-3</v>
      </c>
      <c r="H3290" s="6">
        <v>450.26627244653901</v>
      </c>
      <c r="I3290" s="6">
        <v>1.2262153389066945</v>
      </c>
      <c r="J3290" s="6">
        <v>530.00201295244904</v>
      </c>
      <c r="K3290" s="6">
        <v>1.4433606017223533</v>
      </c>
      <c r="L3290" s="1" t="s">
        <v>410</v>
      </c>
      <c r="M3290" s="1" t="s">
        <v>393</v>
      </c>
      <c r="N3290" s="1" t="s">
        <v>382</v>
      </c>
      <c r="O3290" s="1" t="s">
        <v>402</v>
      </c>
      <c r="P3290" s="1" t="s">
        <v>411</v>
      </c>
      <c r="Q3290" s="1" t="s">
        <v>385</v>
      </c>
      <c r="R3290" s="1" t="s">
        <v>330</v>
      </c>
    </row>
    <row r="3291" spans="1:18" hidden="1" x14ac:dyDescent="0.3">
      <c r="A3291" s="1" t="s">
        <v>811</v>
      </c>
      <c r="B3291" s="1">
        <v>51153</v>
      </c>
      <c r="C3291" s="1" t="s">
        <v>12</v>
      </c>
      <c r="D3291" s="6">
        <v>386.97063889999998</v>
      </c>
      <c r="E3291" s="6">
        <v>386.970638899459</v>
      </c>
      <c r="F3291" s="6">
        <v>1.05384160920331</v>
      </c>
      <c r="G3291" s="6">
        <v>2.7233115468409336E-3</v>
      </c>
      <c r="H3291" s="6">
        <v>463.349280417123</v>
      </c>
      <c r="I3291" s="6">
        <v>1.2618444455803888</v>
      </c>
      <c r="J3291" s="6">
        <v>511.84139790608498</v>
      </c>
      <c r="K3291" s="6">
        <v>1.393903589068846</v>
      </c>
      <c r="L3291" s="1" t="s">
        <v>410</v>
      </c>
      <c r="M3291" s="1" t="s">
        <v>393</v>
      </c>
      <c r="N3291" s="1" t="s">
        <v>382</v>
      </c>
      <c r="O3291" s="1" t="s">
        <v>402</v>
      </c>
      <c r="P3291" s="1" t="s">
        <v>411</v>
      </c>
      <c r="Q3291" s="1" t="s">
        <v>385</v>
      </c>
      <c r="R3291" s="1" t="s">
        <v>330</v>
      </c>
    </row>
    <row r="3292" spans="1:18" hidden="1" x14ac:dyDescent="0.3">
      <c r="A3292" s="1" t="s">
        <v>9</v>
      </c>
      <c r="B3292" s="1">
        <v>11001</v>
      </c>
      <c r="C3292" s="1" t="s">
        <v>12</v>
      </c>
      <c r="D3292" s="6">
        <v>615.2605264</v>
      </c>
      <c r="E3292" s="6">
        <v>615.26052639914099</v>
      </c>
      <c r="F3292" s="6">
        <v>1.67554609585822</v>
      </c>
      <c r="G3292" s="6">
        <v>2.7233115468409471E-3</v>
      </c>
      <c r="H3292" s="6">
        <v>655.42946837059401</v>
      </c>
      <c r="I3292" s="6">
        <v>1.7849386393534619</v>
      </c>
      <c r="J3292" s="6">
        <v>674.20791458038502</v>
      </c>
      <c r="K3292" s="6">
        <v>1.8360781987483175</v>
      </c>
      <c r="L3292" s="1" t="s">
        <v>410</v>
      </c>
      <c r="M3292" s="1" t="s">
        <v>393</v>
      </c>
      <c r="N3292" s="1" t="s">
        <v>382</v>
      </c>
      <c r="O3292" s="1" t="s">
        <v>402</v>
      </c>
      <c r="P3292" s="1" t="s">
        <v>411</v>
      </c>
      <c r="Q3292" s="1" t="s">
        <v>385</v>
      </c>
      <c r="R3292" s="1" t="s">
        <v>330</v>
      </c>
    </row>
    <row r="3293" spans="1:18" hidden="1" x14ac:dyDescent="0.3">
      <c r="A3293" s="1" t="s">
        <v>497</v>
      </c>
      <c r="B3293" s="1">
        <v>24033</v>
      </c>
      <c r="C3293" s="1" t="s">
        <v>12</v>
      </c>
      <c r="D3293" s="6">
        <v>785.12315799999999</v>
      </c>
      <c r="E3293" s="6">
        <v>785.12315799889905</v>
      </c>
      <c r="F3293" s="6">
        <v>2.13813496187064</v>
      </c>
      <c r="G3293" s="6">
        <v>2.7233115468409583E-3</v>
      </c>
      <c r="H3293" s="6">
        <v>846.06439114671605</v>
      </c>
      <c r="I3293" s="6">
        <v>2.3040969257808168</v>
      </c>
      <c r="J3293" s="6">
        <v>876.84573655374004</v>
      </c>
      <c r="K3293" s="6">
        <v>2.3879241191550653</v>
      </c>
      <c r="L3293" s="1" t="s">
        <v>410</v>
      </c>
      <c r="M3293" s="1" t="s">
        <v>393</v>
      </c>
      <c r="N3293" s="1" t="s">
        <v>382</v>
      </c>
      <c r="O3293" s="1" t="s">
        <v>402</v>
      </c>
      <c r="P3293" s="1" t="s">
        <v>411</v>
      </c>
      <c r="Q3293" s="1" t="s">
        <v>385</v>
      </c>
      <c r="R3293" s="1" t="s">
        <v>330</v>
      </c>
    </row>
    <row r="3294" spans="1:18" hidden="1" x14ac:dyDescent="0.3">
      <c r="A3294" s="1" t="s">
        <v>497</v>
      </c>
      <c r="B3294" s="1">
        <v>24031</v>
      </c>
      <c r="C3294" s="1" t="s">
        <v>12</v>
      </c>
      <c r="D3294" s="6">
        <v>907.86533059999999</v>
      </c>
      <c r="E3294" s="6">
        <v>907.86533059872602</v>
      </c>
      <c r="F3294" s="6">
        <v>2.4724001377960998</v>
      </c>
      <c r="G3294" s="6">
        <v>2.723311546840964E-3</v>
      </c>
      <c r="H3294" s="6">
        <v>1004.93445033338</v>
      </c>
      <c r="I3294" s="6">
        <v>2.7367495924111709</v>
      </c>
      <c r="J3294" s="6">
        <v>1058.0854893599701</v>
      </c>
      <c r="K3294" s="6">
        <v>2.8814964307188786</v>
      </c>
      <c r="L3294" s="1" t="s">
        <v>410</v>
      </c>
      <c r="M3294" s="1" t="s">
        <v>393</v>
      </c>
      <c r="N3294" s="1" t="s">
        <v>382</v>
      </c>
      <c r="O3294" s="1" t="s">
        <v>402</v>
      </c>
      <c r="P3294" s="1" t="s">
        <v>411</v>
      </c>
      <c r="Q3294" s="1" t="s">
        <v>385</v>
      </c>
      <c r="R3294" s="1" t="s">
        <v>330</v>
      </c>
    </row>
    <row r="3295" spans="1:18" hidden="1" x14ac:dyDescent="0.3">
      <c r="A3295" s="1" t="s">
        <v>811</v>
      </c>
      <c r="B3295" s="1">
        <v>51059</v>
      </c>
      <c r="C3295" s="1" t="s">
        <v>12</v>
      </c>
      <c r="D3295" s="6">
        <v>923.12774119999995</v>
      </c>
      <c r="E3295" s="6">
        <v>923.12774119870596</v>
      </c>
      <c r="F3295" s="6">
        <v>2.51396443681565</v>
      </c>
      <c r="G3295" s="6">
        <v>2.7233115468409605E-3</v>
      </c>
      <c r="H3295" s="6">
        <v>1089.0059795534401</v>
      </c>
      <c r="I3295" s="6">
        <v>2.965702558696734</v>
      </c>
      <c r="J3295" s="6">
        <v>1191.4502027485901</v>
      </c>
      <c r="K3295" s="6">
        <v>3.2446900946312387</v>
      </c>
      <c r="L3295" s="1" t="s">
        <v>410</v>
      </c>
      <c r="M3295" s="1" t="s">
        <v>393</v>
      </c>
      <c r="N3295" s="1" t="s">
        <v>382</v>
      </c>
      <c r="O3295" s="1" t="s">
        <v>402</v>
      </c>
      <c r="P3295" s="1" t="s">
        <v>411</v>
      </c>
      <c r="Q3295" s="1" t="s">
        <v>385</v>
      </c>
      <c r="R3295" s="1" t="s">
        <v>330</v>
      </c>
    </row>
    <row r="3296" spans="1:18" hidden="1" x14ac:dyDescent="0.3">
      <c r="A3296" s="1" t="s">
        <v>497</v>
      </c>
      <c r="B3296" s="1">
        <v>24009</v>
      </c>
      <c r="C3296" s="1" t="s">
        <v>12</v>
      </c>
      <c r="D3296" s="6">
        <v>3.322949763</v>
      </c>
      <c r="E3296" s="6">
        <v>3.32294976299533</v>
      </c>
      <c r="F3296" s="6">
        <v>9.0494274591376399E-3</v>
      </c>
      <c r="G3296" s="6">
        <v>2.7233115468409679E-3</v>
      </c>
      <c r="H3296" s="6">
        <v>3.8372247388501499</v>
      </c>
      <c r="I3296" s="6">
        <v>1.0449958439134431E-2</v>
      </c>
      <c r="J3296" s="6">
        <v>4.1427724529291297</v>
      </c>
      <c r="K3296" s="6">
        <v>1.1282060056996579E-2</v>
      </c>
      <c r="L3296" s="1" t="s">
        <v>404</v>
      </c>
      <c r="M3296" s="1" t="s">
        <v>393</v>
      </c>
      <c r="N3296" s="1" t="s">
        <v>382</v>
      </c>
      <c r="O3296" s="1" t="s">
        <v>402</v>
      </c>
      <c r="P3296" s="1" t="s">
        <v>405</v>
      </c>
      <c r="Q3296" s="1" t="s">
        <v>385</v>
      </c>
      <c r="R3296" s="1" t="s">
        <v>330</v>
      </c>
    </row>
    <row r="3297" spans="1:18" hidden="1" x14ac:dyDescent="0.3">
      <c r="A3297" s="1" t="s">
        <v>497</v>
      </c>
      <c r="B3297" s="1">
        <v>24017</v>
      </c>
      <c r="C3297" s="1" t="s">
        <v>12</v>
      </c>
      <c r="D3297" s="6">
        <v>5.8708587679999997</v>
      </c>
      <c r="E3297" s="6">
        <v>5.8708587679917903</v>
      </c>
      <c r="F3297" s="6">
        <v>1.5988177472744499E-2</v>
      </c>
      <c r="G3297" s="6">
        <v>2.723311546840954E-3</v>
      </c>
      <c r="H3297" s="6">
        <v>6.8252371471856401</v>
      </c>
      <c r="I3297" s="6">
        <v>1.8587247132858465E-2</v>
      </c>
      <c r="J3297" s="6">
        <v>7.3967524737964601</v>
      </c>
      <c r="K3297" s="6">
        <v>2.014366142101429E-2</v>
      </c>
      <c r="L3297" s="1" t="s">
        <v>404</v>
      </c>
      <c r="M3297" s="1" t="s">
        <v>393</v>
      </c>
      <c r="N3297" s="1" t="s">
        <v>382</v>
      </c>
      <c r="O3297" s="1" t="s">
        <v>402</v>
      </c>
      <c r="P3297" s="1" t="s">
        <v>405</v>
      </c>
      <c r="Q3297" s="1" t="s">
        <v>385</v>
      </c>
      <c r="R3297" s="1" t="s">
        <v>330</v>
      </c>
    </row>
    <row r="3298" spans="1:18" hidden="1" x14ac:dyDescent="0.3">
      <c r="A3298" s="1" t="s">
        <v>811</v>
      </c>
      <c r="B3298" s="1">
        <v>51610</v>
      </c>
      <c r="C3298" s="1" t="s">
        <v>12</v>
      </c>
      <c r="D3298" s="6">
        <v>7.4821147000000003</v>
      </c>
      <c r="E3298" s="6">
        <v>7.4821146999895802</v>
      </c>
      <c r="F3298" s="6">
        <v>2.0376129357270002E-2</v>
      </c>
      <c r="G3298" s="6">
        <v>2.7233115468409458E-3</v>
      </c>
      <c r="H3298" s="6">
        <v>8.1392647316930695</v>
      </c>
      <c r="I3298" s="6">
        <v>2.216575362661501E-2</v>
      </c>
      <c r="J3298" s="6">
        <v>8.5052585149302793</v>
      </c>
      <c r="K3298" s="6">
        <v>2.3162468722576903E-2</v>
      </c>
      <c r="L3298" s="1" t="s">
        <v>404</v>
      </c>
      <c r="M3298" s="1" t="s">
        <v>393</v>
      </c>
      <c r="N3298" s="1" t="s">
        <v>382</v>
      </c>
      <c r="O3298" s="1" t="s">
        <v>402</v>
      </c>
      <c r="P3298" s="1" t="s">
        <v>405</v>
      </c>
      <c r="Q3298" s="1" t="s">
        <v>385</v>
      </c>
      <c r="R3298" s="1" t="s">
        <v>330</v>
      </c>
    </row>
    <row r="3299" spans="1:18" hidden="1" x14ac:dyDescent="0.3">
      <c r="A3299" s="1" t="s">
        <v>811</v>
      </c>
      <c r="B3299" s="1">
        <v>51685</v>
      </c>
      <c r="C3299" s="1" t="s">
        <v>12</v>
      </c>
      <c r="D3299" s="6">
        <v>8.7893667139999998</v>
      </c>
      <c r="E3299" s="6">
        <v>8.7893667139877607</v>
      </c>
      <c r="F3299" s="6">
        <v>2.39361838616222E-2</v>
      </c>
      <c r="G3299" s="6">
        <v>2.723311546840931E-3</v>
      </c>
      <c r="H3299" s="6">
        <v>10.984611470105101</v>
      </c>
      <c r="I3299" s="6">
        <v>2.9914519254098555E-2</v>
      </c>
      <c r="J3299" s="6">
        <v>12.3848896471579</v>
      </c>
      <c r="K3299" s="6">
        <v>3.372791298245581E-2</v>
      </c>
      <c r="L3299" s="1" t="s">
        <v>404</v>
      </c>
      <c r="M3299" s="1" t="s">
        <v>393</v>
      </c>
      <c r="N3299" s="1" t="s">
        <v>382</v>
      </c>
      <c r="O3299" s="1" t="s">
        <v>402</v>
      </c>
      <c r="P3299" s="1" t="s">
        <v>405</v>
      </c>
      <c r="Q3299" s="1" t="s">
        <v>385</v>
      </c>
      <c r="R3299" s="1" t="s">
        <v>330</v>
      </c>
    </row>
    <row r="3300" spans="1:18" hidden="1" x14ac:dyDescent="0.3">
      <c r="A3300" s="1" t="s">
        <v>497</v>
      </c>
      <c r="B3300" s="1">
        <v>24021</v>
      </c>
      <c r="C3300" s="1" t="s">
        <v>12</v>
      </c>
      <c r="D3300" s="6">
        <v>9.4670436020000004</v>
      </c>
      <c r="E3300" s="6">
        <v>9.4670436019866795</v>
      </c>
      <c r="F3300" s="6">
        <v>2.5781709155737301E-2</v>
      </c>
      <c r="G3300" s="6">
        <v>2.7233115468409752E-3</v>
      </c>
      <c r="H3300" s="6">
        <v>10.877023646086601</v>
      </c>
      <c r="I3300" s="6">
        <v>2.9621524090649963E-2</v>
      </c>
      <c r="J3300" s="6">
        <v>11.7099584244277</v>
      </c>
      <c r="K3300" s="6">
        <v>3.1889864990271709E-2</v>
      </c>
      <c r="L3300" s="1" t="s">
        <v>404</v>
      </c>
      <c r="M3300" s="1" t="s">
        <v>393</v>
      </c>
      <c r="N3300" s="1" t="s">
        <v>382</v>
      </c>
      <c r="O3300" s="1" t="s">
        <v>402</v>
      </c>
      <c r="P3300" s="1" t="s">
        <v>405</v>
      </c>
      <c r="Q3300" s="1" t="s">
        <v>385</v>
      </c>
      <c r="R3300" s="1" t="s">
        <v>330</v>
      </c>
    </row>
    <row r="3301" spans="1:18" hidden="1" x14ac:dyDescent="0.3">
      <c r="A3301" s="1" t="s">
        <v>811</v>
      </c>
      <c r="B3301" s="1">
        <v>51600</v>
      </c>
      <c r="C3301" s="1" t="s">
        <v>12</v>
      </c>
      <c r="D3301" s="6">
        <v>12.32522062</v>
      </c>
      <c r="E3301" s="6">
        <v>12.3252206199827</v>
      </c>
      <c r="F3301" s="6">
        <v>3.3565415631761297E-2</v>
      </c>
      <c r="G3301" s="6">
        <v>2.7233115468409692E-3</v>
      </c>
      <c r="H3301" s="6">
        <v>14.4049906466935</v>
      </c>
      <c r="I3301" s="6">
        <v>3.9229277360276572E-2</v>
      </c>
      <c r="J3301" s="6">
        <v>15.6112481583455</v>
      </c>
      <c r="K3301" s="6">
        <v>4.2514292370222112E-2</v>
      </c>
      <c r="L3301" s="1" t="s">
        <v>404</v>
      </c>
      <c r="M3301" s="1" t="s">
        <v>393</v>
      </c>
      <c r="N3301" s="1" t="s">
        <v>382</v>
      </c>
      <c r="O3301" s="1" t="s">
        <v>402</v>
      </c>
      <c r="P3301" s="1" t="s">
        <v>405</v>
      </c>
      <c r="Q3301" s="1" t="s">
        <v>385</v>
      </c>
      <c r="R3301" s="1" t="s">
        <v>330</v>
      </c>
    </row>
    <row r="3302" spans="1:18" hidden="1" x14ac:dyDescent="0.3">
      <c r="A3302" s="1" t="s">
        <v>811</v>
      </c>
      <c r="B3302" s="1">
        <v>51683</v>
      </c>
      <c r="C3302" s="1" t="s">
        <v>12</v>
      </c>
      <c r="D3302" s="6">
        <v>21.832787119999999</v>
      </c>
      <c r="E3302" s="6">
        <v>21.8327871199693</v>
      </c>
      <c r="F3302" s="6">
        <v>5.9457481263533202E-2</v>
      </c>
      <c r="G3302" s="6">
        <v>2.72331154684097E-3</v>
      </c>
      <c r="H3302" s="6">
        <v>26.775908186946701</v>
      </c>
      <c r="I3302" s="6">
        <v>7.291913994266562E-2</v>
      </c>
      <c r="J3302" s="6">
        <v>29.819304238180901</v>
      </c>
      <c r="K3302" s="6">
        <v>8.1207255550601931E-2</v>
      </c>
      <c r="L3302" s="1" t="s">
        <v>404</v>
      </c>
      <c r="M3302" s="1" t="s">
        <v>393</v>
      </c>
      <c r="N3302" s="1" t="s">
        <v>382</v>
      </c>
      <c r="O3302" s="1" t="s">
        <v>402</v>
      </c>
      <c r="P3302" s="1" t="s">
        <v>405</v>
      </c>
      <c r="Q3302" s="1" t="s">
        <v>385</v>
      </c>
      <c r="R3302" s="1" t="s">
        <v>330</v>
      </c>
    </row>
    <row r="3303" spans="1:18" hidden="1" x14ac:dyDescent="0.3">
      <c r="A3303" s="1" t="s">
        <v>9</v>
      </c>
      <c r="B3303" s="1">
        <v>11001</v>
      </c>
      <c r="C3303" s="1" t="s">
        <v>12</v>
      </c>
      <c r="D3303" s="6">
        <v>25.449670770000001</v>
      </c>
      <c r="E3303" s="6">
        <v>25.449670769964399</v>
      </c>
      <c r="F3303" s="6">
        <v>6.9307382271144705E-2</v>
      </c>
      <c r="G3303" s="6">
        <v>2.7233115468409518E-3</v>
      </c>
      <c r="H3303" s="6">
        <v>27.111221128695099</v>
      </c>
      <c r="I3303" s="6">
        <v>7.3832301548733742E-2</v>
      </c>
      <c r="J3303" s="6">
        <v>27.887973826300499</v>
      </c>
      <c r="K3303" s="6">
        <v>7.5947641139162386E-2</v>
      </c>
      <c r="L3303" s="1" t="s">
        <v>404</v>
      </c>
      <c r="M3303" s="1" t="s">
        <v>393</v>
      </c>
      <c r="N3303" s="1" t="s">
        <v>382</v>
      </c>
      <c r="O3303" s="1" t="s">
        <v>402</v>
      </c>
      <c r="P3303" s="1" t="s">
        <v>405</v>
      </c>
      <c r="Q3303" s="1" t="s">
        <v>385</v>
      </c>
      <c r="R3303" s="1" t="s">
        <v>330</v>
      </c>
    </row>
    <row r="3304" spans="1:18" hidden="1" x14ac:dyDescent="0.3">
      <c r="A3304" s="1" t="s">
        <v>497</v>
      </c>
      <c r="B3304" s="1">
        <v>24033</v>
      </c>
      <c r="C3304" s="1" t="s">
        <v>12</v>
      </c>
      <c r="D3304" s="6">
        <v>32.47587867</v>
      </c>
      <c r="E3304" s="6">
        <v>32.475878669954497</v>
      </c>
      <c r="F3304" s="6">
        <v>8.8441935375693295E-2</v>
      </c>
      <c r="G3304" s="6">
        <v>2.7233115468409653E-3</v>
      </c>
      <c r="H3304" s="6">
        <v>34.996655281295602</v>
      </c>
      <c r="I3304" s="6">
        <v>9.5306795428365162E-2</v>
      </c>
      <c r="J3304" s="6">
        <v>36.269896591976497</v>
      </c>
      <c r="K3304" s="6">
        <v>9.8774228191657376E-2</v>
      </c>
      <c r="L3304" s="1" t="s">
        <v>404</v>
      </c>
      <c r="M3304" s="1" t="s">
        <v>393</v>
      </c>
      <c r="N3304" s="1" t="s">
        <v>382</v>
      </c>
      <c r="O3304" s="1" t="s">
        <v>402</v>
      </c>
      <c r="P3304" s="1" t="s">
        <v>405</v>
      </c>
      <c r="Q3304" s="1" t="s">
        <v>385</v>
      </c>
      <c r="R3304" s="1" t="s">
        <v>330</v>
      </c>
    </row>
    <row r="3305" spans="1:18" hidden="1" x14ac:dyDescent="0.3">
      <c r="A3305" s="1" t="s">
        <v>497</v>
      </c>
      <c r="B3305" s="1">
        <v>24031</v>
      </c>
      <c r="C3305" s="1" t="s">
        <v>12</v>
      </c>
      <c r="D3305" s="6">
        <v>37.552988310000003</v>
      </c>
      <c r="E3305" s="6">
        <v>37.552988309947203</v>
      </c>
      <c r="F3305" s="6">
        <v>0.10226848668286299</v>
      </c>
      <c r="G3305" s="6">
        <v>2.7233115468409648E-3</v>
      </c>
      <c r="H3305" s="6">
        <v>41.568160379849097</v>
      </c>
      <c r="I3305" s="6">
        <v>0.11320305114338015</v>
      </c>
      <c r="J3305" s="6">
        <v>43.7667026965944</v>
      </c>
      <c r="K3305" s="6">
        <v>0.11919036682079112</v>
      </c>
      <c r="L3305" s="1" t="s">
        <v>404</v>
      </c>
      <c r="M3305" s="1" t="s">
        <v>393</v>
      </c>
      <c r="N3305" s="1" t="s">
        <v>382</v>
      </c>
      <c r="O3305" s="1" t="s">
        <v>402</v>
      </c>
      <c r="P3305" s="1" t="s">
        <v>405</v>
      </c>
      <c r="Q3305" s="1" t="s">
        <v>385</v>
      </c>
      <c r="R3305" s="1" t="s">
        <v>330</v>
      </c>
    </row>
    <row r="3306" spans="1:18" hidden="1" x14ac:dyDescent="0.3">
      <c r="A3306" s="1" t="s">
        <v>811</v>
      </c>
      <c r="B3306" s="1">
        <v>51510</v>
      </c>
      <c r="C3306" s="1" t="s">
        <v>12</v>
      </c>
      <c r="D3306" s="6">
        <v>81.399264380000005</v>
      </c>
      <c r="E3306" s="6">
        <v>81.399264379885906</v>
      </c>
      <c r="F3306" s="6">
        <v>0.22167555659010399</v>
      </c>
      <c r="G3306" s="6">
        <v>2.7233115468409679E-3</v>
      </c>
      <c r="H3306" s="6">
        <v>87.293764580536902</v>
      </c>
      <c r="I3306" s="6">
        <v>0.23772811704939323</v>
      </c>
      <c r="J3306" s="6">
        <v>90.235375482492003</v>
      </c>
      <c r="K3306" s="6">
        <v>0.24573903998500085</v>
      </c>
      <c r="L3306" s="1" t="s">
        <v>404</v>
      </c>
      <c r="M3306" s="1" t="s">
        <v>393</v>
      </c>
      <c r="N3306" s="1" t="s">
        <v>382</v>
      </c>
      <c r="O3306" s="1" t="s">
        <v>402</v>
      </c>
      <c r="P3306" s="1" t="s">
        <v>405</v>
      </c>
      <c r="Q3306" s="1" t="s">
        <v>385</v>
      </c>
      <c r="R3306" s="1" t="s">
        <v>330</v>
      </c>
    </row>
    <row r="3307" spans="1:18" hidden="1" x14ac:dyDescent="0.3">
      <c r="A3307" s="1" t="s">
        <v>811</v>
      </c>
      <c r="B3307" s="1">
        <v>51013</v>
      </c>
      <c r="C3307" s="1" t="s">
        <v>12</v>
      </c>
      <c r="D3307" s="6">
        <v>121.814357</v>
      </c>
      <c r="E3307" s="6">
        <v>121.81435699983</v>
      </c>
      <c r="F3307" s="6">
        <v>0.33173844498864202</v>
      </c>
      <c r="G3307" s="6">
        <v>2.723311546840944E-3</v>
      </c>
      <c r="H3307" s="6">
        <v>128.912889249389</v>
      </c>
      <c r="I3307" s="6">
        <v>0.35106995982948885</v>
      </c>
      <c r="J3307" s="6">
        <v>132.131488003302</v>
      </c>
      <c r="K3307" s="6">
        <v>0.35983520698066801</v>
      </c>
      <c r="L3307" s="1" t="s">
        <v>404</v>
      </c>
      <c r="M3307" s="1" t="s">
        <v>393</v>
      </c>
      <c r="N3307" s="1" t="s">
        <v>382</v>
      </c>
      <c r="O3307" s="1" t="s">
        <v>402</v>
      </c>
      <c r="P3307" s="1" t="s">
        <v>405</v>
      </c>
      <c r="Q3307" s="1" t="s">
        <v>385</v>
      </c>
      <c r="R3307" s="1" t="s">
        <v>330</v>
      </c>
    </row>
    <row r="3308" spans="1:18" hidden="1" x14ac:dyDescent="0.3">
      <c r="A3308" s="1" t="s">
        <v>811</v>
      </c>
      <c r="B3308" s="1">
        <v>51107</v>
      </c>
      <c r="C3308" s="1" t="s">
        <v>12</v>
      </c>
      <c r="D3308" s="6">
        <v>214.87672989999999</v>
      </c>
      <c r="E3308" s="6">
        <v>214.876729899699</v>
      </c>
      <c r="F3308" s="6">
        <v>0.58517627968327701</v>
      </c>
      <c r="G3308" s="6">
        <v>2.7233115468409627E-3</v>
      </c>
      <c r="H3308" s="6">
        <v>286.399163931207</v>
      </c>
      <c r="I3308" s="6">
        <v>0.77995415013945379</v>
      </c>
      <c r="J3308" s="6">
        <v>337.11637464353998</v>
      </c>
      <c r="K3308" s="6">
        <v>0.91807291569591631</v>
      </c>
      <c r="L3308" s="1" t="s">
        <v>404</v>
      </c>
      <c r="M3308" s="1" t="s">
        <v>393</v>
      </c>
      <c r="N3308" s="1" t="s">
        <v>382</v>
      </c>
      <c r="O3308" s="1" t="s">
        <v>402</v>
      </c>
      <c r="P3308" s="1" t="s">
        <v>405</v>
      </c>
      <c r="Q3308" s="1" t="s">
        <v>385</v>
      </c>
      <c r="R3308" s="1" t="s">
        <v>330</v>
      </c>
    </row>
    <row r="3309" spans="1:18" hidden="1" x14ac:dyDescent="0.3">
      <c r="A3309" s="1" t="s">
        <v>811</v>
      </c>
      <c r="B3309" s="1">
        <v>51153</v>
      </c>
      <c r="C3309" s="1" t="s">
        <v>12</v>
      </c>
      <c r="D3309" s="6">
        <v>246.1389921</v>
      </c>
      <c r="E3309" s="6">
        <v>246.13899209965501</v>
      </c>
      <c r="F3309" s="6">
        <v>0.67031315931278501</v>
      </c>
      <c r="G3309" s="6">
        <v>2.7233115468409549E-3</v>
      </c>
      <c r="H3309" s="6">
        <v>294.72087390486303</v>
      </c>
      <c r="I3309" s="6">
        <v>0.80261675900017049</v>
      </c>
      <c r="J3309" s="6">
        <v>325.56507685900999</v>
      </c>
      <c r="K3309" s="6">
        <v>0.88661513305830486</v>
      </c>
      <c r="L3309" s="1" t="s">
        <v>404</v>
      </c>
      <c r="M3309" s="1" t="s">
        <v>393</v>
      </c>
      <c r="N3309" s="1" t="s">
        <v>382</v>
      </c>
      <c r="O3309" s="1" t="s">
        <v>402</v>
      </c>
      <c r="P3309" s="1" t="s">
        <v>405</v>
      </c>
      <c r="Q3309" s="1" t="s">
        <v>385</v>
      </c>
      <c r="R3309" s="1" t="s">
        <v>330</v>
      </c>
    </row>
    <row r="3310" spans="1:18" hidden="1" x14ac:dyDescent="0.3">
      <c r="A3310" s="1" t="s">
        <v>811</v>
      </c>
      <c r="B3310" s="1">
        <v>51059</v>
      </c>
      <c r="C3310" s="1" t="s">
        <v>12</v>
      </c>
      <c r="D3310" s="6">
        <v>587.17040359999999</v>
      </c>
      <c r="E3310" s="6">
        <v>587.17040359917496</v>
      </c>
      <c r="F3310" s="6">
        <v>1.59904794008491</v>
      </c>
      <c r="G3310" s="6">
        <v>2.723311546840977E-3</v>
      </c>
      <c r="H3310" s="6">
        <v>692.67995316226802</v>
      </c>
      <c r="I3310" s="6">
        <v>1.8863833147120717</v>
      </c>
      <c r="J3310" s="6">
        <v>757.84126637531699</v>
      </c>
      <c r="K3310" s="6">
        <v>2.0638378713924892</v>
      </c>
      <c r="L3310" s="1" t="s">
        <v>404</v>
      </c>
      <c r="M3310" s="1" t="s">
        <v>393</v>
      </c>
      <c r="N3310" s="1" t="s">
        <v>382</v>
      </c>
      <c r="O3310" s="1" t="s">
        <v>402</v>
      </c>
      <c r="P3310" s="1" t="s">
        <v>405</v>
      </c>
      <c r="Q3310" s="1" t="s">
        <v>385</v>
      </c>
      <c r="R3310" s="1" t="s">
        <v>330</v>
      </c>
    </row>
    <row r="3311" spans="1:18" hidden="1" x14ac:dyDescent="0.3">
      <c r="A3311" s="1" t="s">
        <v>811</v>
      </c>
      <c r="B3311" s="1">
        <v>51610</v>
      </c>
      <c r="C3311" s="1" t="s">
        <v>12</v>
      </c>
      <c r="D3311" s="6">
        <v>5.5395080129999998</v>
      </c>
      <c r="E3311" s="6">
        <v>5.5395080129922496</v>
      </c>
      <c r="F3311" s="6">
        <v>1.50858061355997E-2</v>
      </c>
      <c r="G3311" s="6">
        <v>2.7233115468409392E-3</v>
      </c>
      <c r="H3311" s="6">
        <v>6.0260399644958804</v>
      </c>
      <c r="I3311" s="6">
        <v>1.6410784217036595E-2</v>
      </c>
      <c r="J3311" s="6">
        <v>6.2970095467920002</v>
      </c>
      <c r="K3311" s="6">
        <v>1.7148718809346285E-2</v>
      </c>
      <c r="L3311" s="1" t="s">
        <v>406</v>
      </c>
      <c r="M3311" s="1" t="s">
        <v>393</v>
      </c>
      <c r="N3311" s="1" t="s">
        <v>382</v>
      </c>
      <c r="O3311" s="1" t="s">
        <v>402</v>
      </c>
      <c r="P3311" s="1" t="s">
        <v>407</v>
      </c>
      <c r="Q3311" s="1" t="s">
        <v>385</v>
      </c>
      <c r="R3311" s="1" t="s">
        <v>330</v>
      </c>
    </row>
    <row r="3312" spans="1:18" hidden="1" x14ac:dyDescent="0.3">
      <c r="A3312" s="1" t="s">
        <v>811</v>
      </c>
      <c r="B3312" s="1">
        <v>51685</v>
      </c>
      <c r="C3312" s="1" t="s">
        <v>12</v>
      </c>
      <c r="D3312" s="6">
        <v>6.5073530359999996</v>
      </c>
      <c r="E3312" s="6">
        <v>6.5073530359908798</v>
      </c>
      <c r="F3312" s="6">
        <v>1.7721549662284501E-2</v>
      </c>
      <c r="G3312" s="6">
        <v>2.723311546840954E-3</v>
      </c>
      <c r="H3312" s="6">
        <v>8.1326388038186792</v>
      </c>
      <c r="I3312" s="6">
        <v>2.2147709160726212E-2</v>
      </c>
      <c r="J3312" s="6">
        <v>9.1693579148981001</v>
      </c>
      <c r="K3312" s="6">
        <v>2.4971018286759489E-2</v>
      </c>
      <c r="L3312" s="1" t="s">
        <v>406</v>
      </c>
      <c r="M3312" s="1" t="s">
        <v>393</v>
      </c>
      <c r="N3312" s="1" t="s">
        <v>382</v>
      </c>
      <c r="O3312" s="1" t="s">
        <v>402</v>
      </c>
      <c r="P3312" s="1" t="s">
        <v>407</v>
      </c>
      <c r="Q3312" s="1" t="s">
        <v>385</v>
      </c>
      <c r="R3312" s="1" t="s">
        <v>330</v>
      </c>
    </row>
    <row r="3313" spans="1:18" hidden="1" x14ac:dyDescent="0.3">
      <c r="A3313" s="1" t="s">
        <v>811</v>
      </c>
      <c r="B3313" s="1">
        <v>51600</v>
      </c>
      <c r="C3313" s="1" t="s">
        <v>12</v>
      </c>
      <c r="D3313" s="6">
        <v>9.125183882</v>
      </c>
      <c r="E3313" s="6">
        <v>9.1251838819871995</v>
      </c>
      <c r="F3313" s="6">
        <v>2.4850718632862898E-2</v>
      </c>
      <c r="G3313" s="6">
        <v>2.7233115468409757E-3</v>
      </c>
      <c r="H3313" s="6">
        <v>10.664976516223099</v>
      </c>
      <c r="I3313" s="6">
        <v>2.9044053693418209E-2</v>
      </c>
      <c r="J3313" s="6">
        <v>11.558049503898999</v>
      </c>
      <c r="K3313" s="6">
        <v>3.1476169672927753E-2</v>
      </c>
      <c r="L3313" s="1" t="s">
        <v>406</v>
      </c>
      <c r="M3313" s="1" t="s">
        <v>393</v>
      </c>
      <c r="N3313" s="1" t="s">
        <v>382</v>
      </c>
      <c r="O3313" s="1" t="s">
        <v>402</v>
      </c>
      <c r="P3313" s="1" t="s">
        <v>407</v>
      </c>
      <c r="Q3313" s="1" t="s">
        <v>385</v>
      </c>
      <c r="R3313" s="1" t="s">
        <v>330</v>
      </c>
    </row>
    <row r="3314" spans="1:18" hidden="1" x14ac:dyDescent="0.3">
      <c r="A3314" s="1" t="s">
        <v>811</v>
      </c>
      <c r="B3314" s="1">
        <v>51683</v>
      </c>
      <c r="C3314" s="1" t="s">
        <v>12</v>
      </c>
      <c r="D3314" s="6">
        <v>16.164262059999999</v>
      </c>
      <c r="E3314" s="6">
        <v>16.164262059977201</v>
      </c>
      <c r="F3314" s="6">
        <v>4.40203215140995E-2</v>
      </c>
      <c r="G3314" s="6">
        <v>2.7233115468409813E-3</v>
      </c>
      <c r="H3314" s="6">
        <v>19.823982822230999</v>
      </c>
      <c r="I3314" s="6">
        <v>5.3986881324158943E-2</v>
      </c>
      <c r="J3314" s="6">
        <v>22.077211008542299</v>
      </c>
      <c r="K3314" s="6">
        <v>6.0123123661608067E-2</v>
      </c>
      <c r="L3314" s="1" t="s">
        <v>406</v>
      </c>
      <c r="M3314" s="1" t="s">
        <v>393</v>
      </c>
      <c r="N3314" s="1" t="s">
        <v>382</v>
      </c>
      <c r="O3314" s="1" t="s">
        <v>402</v>
      </c>
      <c r="P3314" s="1" t="s">
        <v>407</v>
      </c>
      <c r="Q3314" s="1" t="s">
        <v>385</v>
      </c>
      <c r="R3314" s="1" t="s">
        <v>330</v>
      </c>
    </row>
    <row r="3315" spans="1:18" hidden="1" x14ac:dyDescent="0.3">
      <c r="A3315" s="1" t="s">
        <v>811</v>
      </c>
      <c r="B3315" s="1">
        <v>51510</v>
      </c>
      <c r="C3315" s="1" t="s">
        <v>12</v>
      </c>
      <c r="D3315" s="6">
        <v>60.265292590000001</v>
      </c>
      <c r="E3315" s="6">
        <v>60.265292589915397</v>
      </c>
      <c r="F3315" s="6">
        <v>0.16412116718386499</v>
      </c>
      <c r="G3315" s="6">
        <v>2.723311546840951E-3</v>
      </c>
      <c r="H3315" s="6">
        <v>64.629383370953605</v>
      </c>
      <c r="I3315" s="6">
        <v>0.17600594599932851</v>
      </c>
      <c r="J3315" s="6">
        <v>66.807253687627195</v>
      </c>
      <c r="K3315" s="6">
        <v>0.18193696538024784</v>
      </c>
      <c r="L3315" s="1" t="s">
        <v>406</v>
      </c>
      <c r="M3315" s="1" t="s">
        <v>393</v>
      </c>
      <c r="N3315" s="1" t="s">
        <v>382</v>
      </c>
      <c r="O3315" s="1" t="s">
        <v>402</v>
      </c>
      <c r="P3315" s="1" t="s">
        <v>407</v>
      </c>
      <c r="Q3315" s="1" t="s">
        <v>385</v>
      </c>
      <c r="R3315" s="1" t="s">
        <v>330</v>
      </c>
    </row>
    <row r="3316" spans="1:18" hidden="1" x14ac:dyDescent="0.3">
      <c r="A3316" s="1" t="s">
        <v>497</v>
      </c>
      <c r="B3316" s="1">
        <v>24009</v>
      </c>
      <c r="C3316" s="1" t="s">
        <v>12</v>
      </c>
      <c r="D3316" s="6">
        <v>61.634506819999999</v>
      </c>
      <c r="E3316" s="6">
        <v>61.634506819913497</v>
      </c>
      <c r="F3316" s="6">
        <v>0.16784996410651801</v>
      </c>
      <c r="G3316" s="6">
        <v>2.7233115468409549E-3</v>
      </c>
      <c r="H3316" s="6">
        <v>71.173346335218795</v>
      </c>
      <c r="I3316" s="6">
        <v>0.1938271959020117</v>
      </c>
      <c r="J3316" s="6">
        <v>76.840685299210307</v>
      </c>
      <c r="K3316" s="6">
        <v>0.20926112554251144</v>
      </c>
      <c r="L3316" s="1" t="s">
        <v>406</v>
      </c>
      <c r="M3316" s="1" t="s">
        <v>393</v>
      </c>
      <c r="N3316" s="1" t="s">
        <v>382</v>
      </c>
      <c r="O3316" s="1" t="s">
        <v>402</v>
      </c>
      <c r="P3316" s="1" t="s">
        <v>407</v>
      </c>
      <c r="Q3316" s="1" t="s">
        <v>385</v>
      </c>
      <c r="R3316" s="1" t="s">
        <v>330</v>
      </c>
    </row>
    <row r="3317" spans="1:18" hidden="1" x14ac:dyDescent="0.3">
      <c r="A3317" s="1" t="s">
        <v>811</v>
      </c>
      <c r="B3317" s="1">
        <v>51013</v>
      </c>
      <c r="C3317" s="1" t="s">
        <v>12</v>
      </c>
      <c r="D3317" s="6">
        <v>90.18724761</v>
      </c>
      <c r="E3317" s="6">
        <v>90.187247609873594</v>
      </c>
      <c r="F3317" s="6">
        <v>0.245607972793773</v>
      </c>
      <c r="G3317" s="6">
        <v>2.723311546840954E-3</v>
      </c>
      <c r="H3317" s="6">
        <v>95.442761831884496</v>
      </c>
      <c r="I3317" s="6">
        <v>0.25992037535916213</v>
      </c>
      <c r="J3317" s="6">
        <v>97.825703957305805</v>
      </c>
      <c r="K3317" s="6">
        <v>0.26640986916477571</v>
      </c>
      <c r="L3317" s="1" t="s">
        <v>406</v>
      </c>
      <c r="M3317" s="1" t="s">
        <v>393</v>
      </c>
      <c r="N3317" s="1" t="s">
        <v>382</v>
      </c>
      <c r="O3317" s="1" t="s">
        <v>402</v>
      </c>
      <c r="P3317" s="1" t="s">
        <v>407</v>
      </c>
      <c r="Q3317" s="1" t="s">
        <v>385</v>
      </c>
      <c r="R3317" s="1" t="s">
        <v>330</v>
      </c>
    </row>
    <row r="3318" spans="1:18" hidden="1" x14ac:dyDescent="0.3">
      <c r="A3318" s="1" t="s">
        <v>497</v>
      </c>
      <c r="B3318" s="1">
        <v>24017</v>
      </c>
      <c r="C3318" s="1" t="s">
        <v>12</v>
      </c>
      <c r="D3318" s="6">
        <v>108.8934563</v>
      </c>
      <c r="E3318" s="6">
        <v>108.893456299847</v>
      </c>
      <c r="F3318" s="6">
        <v>0.29655080691679597</v>
      </c>
      <c r="G3318" s="6">
        <v>2.7233115468409705E-3</v>
      </c>
      <c r="H3318" s="6">
        <v>126.595391303781</v>
      </c>
      <c r="I3318" s="6">
        <v>0.34475869091443778</v>
      </c>
      <c r="J3318" s="6">
        <v>137.19593233234301</v>
      </c>
      <c r="K3318" s="6">
        <v>0.37362726670028212</v>
      </c>
      <c r="L3318" s="1" t="s">
        <v>406</v>
      </c>
      <c r="M3318" s="1" t="s">
        <v>393</v>
      </c>
      <c r="N3318" s="1" t="s">
        <v>382</v>
      </c>
      <c r="O3318" s="1" t="s">
        <v>402</v>
      </c>
      <c r="P3318" s="1" t="s">
        <v>407</v>
      </c>
      <c r="Q3318" s="1" t="s">
        <v>385</v>
      </c>
      <c r="R3318" s="1" t="s">
        <v>330</v>
      </c>
    </row>
    <row r="3319" spans="1:18" hidden="1" x14ac:dyDescent="0.3">
      <c r="A3319" s="1" t="s">
        <v>811</v>
      </c>
      <c r="B3319" s="1">
        <v>51107</v>
      </c>
      <c r="C3319" s="1" t="s">
        <v>12</v>
      </c>
      <c r="D3319" s="6">
        <v>159.0875715</v>
      </c>
      <c r="E3319" s="6">
        <v>159.08757149977799</v>
      </c>
      <c r="F3319" s="6">
        <v>0.43324502042422902</v>
      </c>
      <c r="G3319" s="6">
        <v>2.7233115468409397E-3</v>
      </c>
      <c r="H3319" s="6">
        <v>212.04039865391701</v>
      </c>
      <c r="I3319" s="6">
        <v>0.57745206605096822</v>
      </c>
      <c r="J3319" s="6">
        <v>249.589731656303</v>
      </c>
      <c r="K3319" s="6">
        <v>0.67971059819254154</v>
      </c>
      <c r="L3319" s="1" t="s">
        <v>406</v>
      </c>
      <c r="M3319" s="1" t="s">
        <v>393</v>
      </c>
      <c r="N3319" s="1" t="s">
        <v>382</v>
      </c>
      <c r="O3319" s="1" t="s">
        <v>402</v>
      </c>
      <c r="P3319" s="1" t="s">
        <v>407</v>
      </c>
      <c r="Q3319" s="1" t="s">
        <v>385</v>
      </c>
      <c r="R3319" s="1" t="s">
        <v>330</v>
      </c>
    </row>
    <row r="3320" spans="1:18" hidden="1" x14ac:dyDescent="0.3">
      <c r="A3320" s="1" t="s">
        <v>497</v>
      </c>
      <c r="B3320" s="1">
        <v>24021</v>
      </c>
      <c r="C3320" s="1" t="s">
        <v>12</v>
      </c>
      <c r="D3320" s="6">
        <v>175.59596289999999</v>
      </c>
      <c r="E3320" s="6">
        <v>175.59596289975201</v>
      </c>
      <c r="F3320" s="6">
        <v>0.47820251334355601</v>
      </c>
      <c r="G3320" s="6">
        <v>2.7233115468409861E-3</v>
      </c>
      <c r="H3320" s="6">
        <v>201.74845716535501</v>
      </c>
      <c r="I3320" s="6">
        <v>0.54942390295576538</v>
      </c>
      <c r="J3320" s="6">
        <v>217.19784037140599</v>
      </c>
      <c r="K3320" s="6">
        <v>0.59149738663237517</v>
      </c>
      <c r="L3320" s="1" t="s">
        <v>406</v>
      </c>
      <c r="M3320" s="1" t="s">
        <v>393</v>
      </c>
      <c r="N3320" s="1" t="s">
        <v>382</v>
      </c>
      <c r="O3320" s="1" t="s">
        <v>402</v>
      </c>
      <c r="P3320" s="1" t="s">
        <v>407</v>
      </c>
      <c r="Q3320" s="1" t="s">
        <v>385</v>
      </c>
      <c r="R3320" s="1" t="s">
        <v>330</v>
      </c>
    </row>
    <row r="3321" spans="1:18" hidden="1" x14ac:dyDescent="0.3">
      <c r="A3321" s="1" t="s">
        <v>811</v>
      </c>
      <c r="B3321" s="1">
        <v>51153</v>
      </c>
      <c r="C3321" s="1" t="s">
        <v>12</v>
      </c>
      <c r="D3321" s="6">
        <v>182.2330551</v>
      </c>
      <c r="E3321" s="6">
        <v>182.23305509974401</v>
      </c>
      <c r="F3321" s="6">
        <v>0.49627738316924103</v>
      </c>
      <c r="G3321" s="6">
        <v>2.7233115468409778E-3</v>
      </c>
      <c r="H3321" s="6">
        <v>218.201451119962</v>
      </c>
      <c r="I3321" s="6">
        <v>0.59423053137244974</v>
      </c>
      <c r="J3321" s="6">
        <v>241.03746457928099</v>
      </c>
      <c r="K3321" s="6">
        <v>0.65642011051002913</v>
      </c>
      <c r="L3321" s="1" t="s">
        <v>406</v>
      </c>
      <c r="M3321" s="1" t="s">
        <v>393</v>
      </c>
      <c r="N3321" s="1" t="s">
        <v>382</v>
      </c>
      <c r="O3321" s="1" t="s">
        <v>402</v>
      </c>
      <c r="P3321" s="1" t="s">
        <v>407</v>
      </c>
      <c r="Q3321" s="1" t="s">
        <v>385</v>
      </c>
      <c r="R3321" s="1" t="s">
        <v>330</v>
      </c>
    </row>
    <row r="3322" spans="1:18" hidden="1" x14ac:dyDescent="0.3">
      <c r="A3322" s="1" t="s">
        <v>811</v>
      </c>
      <c r="B3322" s="1">
        <v>51059</v>
      </c>
      <c r="C3322" s="1" t="s">
        <v>12</v>
      </c>
      <c r="D3322" s="6">
        <v>434.72135370000001</v>
      </c>
      <c r="E3322" s="6">
        <v>434.721353699394</v>
      </c>
      <c r="F3322" s="6">
        <v>1.1838816821878799</v>
      </c>
      <c r="G3322" s="6">
        <v>2.7233115468409306E-3</v>
      </c>
      <c r="H3322" s="6">
        <v>512.83709988333896</v>
      </c>
      <c r="I3322" s="6">
        <v>1.3966151957607127</v>
      </c>
      <c r="J3322" s="6">
        <v>561.08035961709095</v>
      </c>
      <c r="K3322" s="6">
        <v>1.5279966220508856</v>
      </c>
      <c r="L3322" s="1" t="s">
        <v>406</v>
      </c>
      <c r="M3322" s="1" t="s">
        <v>393</v>
      </c>
      <c r="N3322" s="1" t="s">
        <v>382</v>
      </c>
      <c r="O3322" s="1" t="s">
        <v>402</v>
      </c>
      <c r="P3322" s="1" t="s">
        <v>407</v>
      </c>
      <c r="Q3322" s="1" t="s">
        <v>385</v>
      </c>
      <c r="R3322" s="1" t="s">
        <v>330</v>
      </c>
    </row>
    <row r="3323" spans="1:18" hidden="1" x14ac:dyDescent="0.3">
      <c r="A3323" s="1" t="s">
        <v>9</v>
      </c>
      <c r="B3323" s="1">
        <v>11001</v>
      </c>
      <c r="C3323" s="1" t="s">
        <v>12</v>
      </c>
      <c r="D3323" s="6">
        <v>472.0438221</v>
      </c>
      <c r="E3323" s="6">
        <v>472.04382209933698</v>
      </c>
      <c r="F3323" s="6">
        <v>1.28552239133806</v>
      </c>
      <c r="G3323" s="6">
        <v>2.723311546840951E-3</v>
      </c>
      <c r="H3323" s="6">
        <v>502.86247547349001</v>
      </c>
      <c r="I3323" s="6">
        <v>1.3694511859299798</v>
      </c>
      <c r="J3323" s="6">
        <v>517.26978610307799</v>
      </c>
      <c r="K3323" s="6">
        <v>1.4086867813264612</v>
      </c>
      <c r="L3323" s="1" t="s">
        <v>406</v>
      </c>
      <c r="M3323" s="1" t="s">
        <v>393</v>
      </c>
      <c r="N3323" s="1" t="s">
        <v>382</v>
      </c>
      <c r="O3323" s="1" t="s">
        <v>402</v>
      </c>
      <c r="P3323" s="1" t="s">
        <v>407</v>
      </c>
      <c r="Q3323" s="1" t="s">
        <v>385</v>
      </c>
      <c r="R3323" s="1" t="s">
        <v>330</v>
      </c>
    </row>
    <row r="3324" spans="1:18" hidden="1" x14ac:dyDescent="0.3">
      <c r="A3324" s="1" t="s">
        <v>497</v>
      </c>
      <c r="B3324" s="1">
        <v>24033</v>
      </c>
      <c r="C3324" s="1" t="s">
        <v>12</v>
      </c>
      <c r="D3324" s="6">
        <v>602.36684519999994</v>
      </c>
      <c r="E3324" s="6">
        <v>602.366845199159</v>
      </c>
      <c r="F3324" s="6">
        <v>1.6404325849650201</v>
      </c>
      <c r="G3324" s="6">
        <v>2.7233115468409423E-3</v>
      </c>
      <c r="H3324" s="6">
        <v>649.12253948711805</v>
      </c>
      <c r="I3324" s="6">
        <v>1.7677629070999841</v>
      </c>
      <c r="J3324" s="6">
        <v>672.73878584911995</v>
      </c>
      <c r="K3324" s="6">
        <v>1.8320773035106643</v>
      </c>
      <c r="L3324" s="1" t="s">
        <v>406</v>
      </c>
      <c r="M3324" s="1" t="s">
        <v>393</v>
      </c>
      <c r="N3324" s="1" t="s">
        <v>382</v>
      </c>
      <c r="O3324" s="1" t="s">
        <v>402</v>
      </c>
      <c r="P3324" s="1" t="s">
        <v>407</v>
      </c>
      <c r="Q3324" s="1" t="s">
        <v>385</v>
      </c>
      <c r="R3324" s="1" t="s">
        <v>330</v>
      </c>
    </row>
    <row r="3325" spans="1:18" hidden="1" x14ac:dyDescent="0.3">
      <c r="A3325" s="1" t="s">
        <v>497</v>
      </c>
      <c r="B3325" s="1">
        <v>24031</v>
      </c>
      <c r="C3325" s="1" t="s">
        <v>12</v>
      </c>
      <c r="D3325" s="6">
        <v>696.53773880000006</v>
      </c>
      <c r="E3325" s="6">
        <v>696.53773879902894</v>
      </c>
      <c r="F3325" s="6">
        <v>1.89688926688187</v>
      </c>
      <c r="G3325" s="6">
        <v>2.723311546840934E-3</v>
      </c>
      <c r="H3325" s="6">
        <v>771.01167550348396</v>
      </c>
      <c r="I3325" s="6">
        <v>2.0997049986478133</v>
      </c>
      <c r="J3325" s="6">
        <v>811.79052594596897</v>
      </c>
      <c r="K3325" s="6">
        <v>2.2107585129247322</v>
      </c>
      <c r="L3325" s="1" t="s">
        <v>406</v>
      </c>
      <c r="M3325" s="1" t="s">
        <v>393</v>
      </c>
      <c r="N3325" s="1" t="s">
        <v>382</v>
      </c>
      <c r="O3325" s="1" t="s">
        <v>402</v>
      </c>
      <c r="P3325" s="1" t="s">
        <v>407</v>
      </c>
      <c r="Q3325" s="1" t="s">
        <v>385</v>
      </c>
      <c r="R3325" s="1" t="s">
        <v>330</v>
      </c>
    </row>
    <row r="3326" spans="1:18" hidden="1" x14ac:dyDescent="0.3">
      <c r="A3326" s="1" t="s">
        <v>811</v>
      </c>
      <c r="B3326" s="1">
        <v>51610</v>
      </c>
      <c r="C3326" s="1" t="s">
        <v>12</v>
      </c>
      <c r="D3326" s="6">
        <v>4.1497709350000003</v>
      </c>
      <c r="E3326" s="6">
        <v>4.14977093499418</v>
      </c>
      <c r="F3326" s="6">
        <v>1.1301119104014601E-2</v>
      </c>
      <c r="G3326" s="6">
        <v>2.7233115468409462E-3</v>
      </c>
      <c r="H3326" s="6">
        <v>4.5142430409213699</v>
      </c>
      <c r="I3326" s="6">
        <v>1.2293690198587552E-2</v>
      </c>
      <c r="J3326" s="6">
        <v>4.71723249309703</v>
      </c>
      <c r="K3326" s="6">
        <v>1.2846493717584445E-2</v>
      </c>
      <c r="L3326" s="1" t="s">
        <v>401</v>
      </c>
      <c r="M3326" s="1" t="s">
        <v>393</v>
      </c>
      <c r="N3326" s="1" t="s">
        <v>382</v>
      </c>
      <c r="O3326" s="1" t="s">
        <v>402</v>
      </c>
      <c r="P3326" s="1" t="s">
        <v>403</v>
      </c>
      <c r="Q3326" s="1" t="s">
        <v>385</v>
      </c>
      <c r="R3326" s="1" t="s">
        <v>330</v>
      </c>
    </row>
    <row r="3327" spans="1:18" hidden="1" x14ac:dyDescent="0.3">
      <c r="A3327" s="1" t="s">
        <v>811</v>
      </c>
      <c r="B3327" s="1">
        <v>51685</v>
      </c>
      <c r="C3327" s="1" t="s">
        <v>12</v>
      </c>
      <c r="D3327" s="6">
        <v>4.874805565</v>
      </c>
      <c r="E3327" s="6">
        <v>4.8748055649931903</v>
      </c>
      <c r="F3327" s="6">
        <v>1.32756142837504E-2</v>
      </c>
      <c r="G3327" s="6">
        <v>2.7233115468409345E-3</v>
      </c>
      <c r="H3327" s="6">
        <v>6.0923439499387699</v>
      </c>
      <c r="I3327" s="6">
        <v>1.659135062619476E-2</v>
      </c>
      <c r="J3327" s="6">
        <v>6.8689737199962897</v>
      </c>
      <c r="K3327" s="6">
        <v>1.8706355446612824E-2</v>
      </c>
      <c r="L3327" s="1" t="s">
        <v>401</v>
      </c>
      <c r="M3327" s="1" t="s">
        <v>393</v>
      </c>
      <c r="N3327" s="1" t="s">
        <v>382</v>
      </c>
      <c r="O3327" s="1" t="s">
        <v>402</v>
      </c>
      <c r="P3327" s="1" t="s">
        <v>403</v>
      </c>
      <c r="Q3327" s="1" t="s">
        <v>385</v>
      </c>
      <c r="R3327" s="1" t="s">
        <v>330</v>
      </c>
    </row>
    <row r="3328" spans="1:18" hidden="1" x14ac:dyDescent="0.3">
      <c r="A3328" s="1" t="s">
        <v>811</v>
      </c>
      <c r="B3328" s="1">
        <v>51600</v>
      </c>
      <c r="C3328" s="1" t="s">
        <v>12</v>
      </c>
      <c r="D3328" s="6">
        <v>6.8358821880000002</v>
      </c>
      <c r="E3328" s="6">
        <v>6.8358821879904399</v>
      </c>
      <c r="F3328" s="6">
        <v>1.8616236895398802E-2</v>
      </c>
      <c r="G3328" s="6">
        <v>2.7233115468409588E-3</v>
      </c>
      <c r="H3328" s="6">
        <v>7.9893757698950401</v>
      </c>
      <c r="I3328" s="6">
        <v>2.1757559286206537E-2</v>
      </c>
      <c r="J3328" s="6">
        <v>8.6583969981773503</v>
      </c>
      <c r="K3328" s="6">
        <v>2.3579512522269475E-2</v>
      </c>
      <c r="L3328" s="1" t="s">
        <v>401</v>
      </c>
      <c r="M3328" s="1" t="s">
        <v>393</v>
      </c>
      <c r="N3328" s="1" t="s">
        <v>382</v>
      </c>
      <c r="O3328" s="1" t="s">
        <v>402</v>
      </c>
      <c r="P3328" s="1" t="s">
        <v>403</v>
      </c>
      <c r="Q3328" s="1" t="s">
        <v>385</v>
      </c>
      <c r="R3328" s="1" t="s">
        <v>330</v>
      </c>
    </row>
    <row r="3329" spans="1:18" hidden="1" x14ac:dyDescent="0.3">
      <c r="A3329" s="1" t="s">
        <v>811</v>
      </c>
      <c r="B3329" s="1">
        <v>51683</v>
      </c>
      <c r="C3329" s="1" t="s">
        <v>12</v>
      </c>
      <c r="D3329" s="6">
        <v>12.10902196</v>
      </c>
      <c r="E3329" s="6">
        <v>12.109021959983099</v>
      </c>
      <c r="F3329" s="6">
        <v>3.2976639324572503E-2</v>
      </c>
      <c r="G3329" s="6">
        <v>2.7233115468409414E-3</v>
      </c>
      <c r="H3329" s="6">
        <v>14.850603290024701</v>
      </c>
      <c r="I3329" s="6">
        <v>4.0442819417278342E-2</v>
      </c>
      <c r="J3329" s="6">
        <v>16.538548553944501</v>
      </c>
      <c r="K3329" s="6">
        <v>4.5039620244946614E-2</v>
      </c>
      <c r="L3329" s="1" t="s">
        <v>401</v>
      </c>
      <c r="M3329" s="1" t="s">
        <v>393</v>
      </c>
      <c r="N3329" s="1" t="s">
        <v>382</v>
      </c>
      <c r="O3329" s="1" t="s">
        <v>402</v>
      </c>
      <c r="P3329" s="1" t="s">
        <v>403</v>
      </c>
      <c r="Q3329" s="1" t="s">
        <v>385</v>
      </c>
      <c r="R3329" s="1" t="s">
        <v>330</v>
      </c>
    </row>
    <row r="3330" spans="1:18" hidden="1" x14ac:dyDescent="0.3">
      <c r="A3330" s="1" t="s">
        <v>811</v>
      </c>
      <c r="B3330" s="1">
        <v>51510</v>
      </c>
      <c r="C3330" s="1" t="s">
        <v>12</v>
      </c>
      <c r="D3330" s="6">
        <v>45.146098189999996</v>
      </c>
      <c r="E3330" s="6">
        <v>45.146098189936602</v>
      </c>
      <c r="F3330" s="6">
        <v>0.12294689049547</v>
      </c>
      <c r="G3330" s="6">
        <v>2.7233115468409575E-3</v>
      </c>
      <c r="H3330" s="6">
        <v>48.415337621846703</v>
      </c>
      <c r="I3330" s="6">
        <v>0.13185004798977853</v>
      </c>
      <c r="J3330" s="6">
        <v>50.0468296952453</v>
      </c>
      <c r="K3330" s="6">
        <v>0.13629310919184445</v>
      </c>
      <c r="L3330" s="1" t="s">
        <v>401</v>
      </c>
      <c r="M3330" s="1" t="s">
        <v>393</v>
      </c>
      <c r="N3330" s="1" t="s">
        <v>382</v>
      </c>
      <c r="O3330" s="1" t="s">
        <v>402</v>
      </c>
      <c r="P3330" s="1" t="s">
        <v>403</v>
      </c>
      <c r="Q3330" s="1" t="s">
        <v>385</v>
      </c>
      <c r="R3330" s="1" t="s">
        <v>330</v>
      </c>
    </row>
    <row r="3331" spans="1:18" hidden="1" x14ac:dyDescent="0.3">
      <c r="A3331" s="1" t="s">
        <v>811</v>
      </c>
      <c r="B3331" s="1">
        <v>51013</v>
      </c>
      <c r="C3331" s="1" t="s">
        <v>12</v>
      </c>
      <c r="D3331" s="6">
        <v>67.561314859999996</v>
      </c>
      <c r="E3331" s="6">
        <v>67.561314859905494</v>
      </c>
      <c r="F3331" s="6">
        <v>0.18399050887773799</v>
      </c>
      <c r="G3331" s="6">
        <v>2.7233115468409544E-3</v>
      </c>
      <c r="H3331" s="6">
        <v>71.498339888542702</v>
      </c>
      <c r="I3331" s="6">
        <v>0.19471225459842753</v>
      </c>
      <c r="J3331" s="6">
        <v>73.283455938706894</v>
      </c>
      <c r="K3331" s="6">
        <v>0.1995736817502908</v>
      </c>
      <c r="L3331" s="1" t="s">
        <v>401</v>
      </c>
      <c r="M3331" s="1" t="s">
        <v>393</v>
      </c>
      <c r="N3331" s="1" t="s">
        <v>382</v>
      </c>
      <c r="O3331" s="1" t="s">
        <v>402</v>
      </c>
      <c r="P3331" s="1" t="s">
        <v>403</v>
      </c>
      <c r="Q3331" s="1" t="s">
        <v>385</v>
      </c>
      <c r="R3331" s="1" t="s">
        <v>330</v>
      </c>
    </row>
    <row r="3332" spans="1:18" hidden="1" x14ac:dyDescent="0.3">
      <c r="A3332" s="1" t="s">
        <v>497</v>
      </c>
      <c r="B3332" s="1">
        <v>24009</v>
      </c>
      <c r="C3332" s="1" t="s">
        <v>12</v>
      </c>
      <c r="D3332" s="6">
        <v>73.105358260000003</v>
      </c>
      <c r="E3332" s="6">
        <v>73.105358259897898</v>
      </c>
      <c r="F3332" s="6">
        <v>0.19908866628512301</v>
      </c>
      <c r="G3332" s="6">
        <v>2.7233115468409314E-3</v>
      </c>
      <c r="H3332" s="6">
        <v>84.419479458069404</v>
      </c>
      <c r="I3332" s="6">
        <v>0.22990054318646122</v>
      </c>
      <c r="J3332" s="6">
        <v>91.141571784587597</v>
      </c>
      <c r="K3332" s="6">
        <v>0.24820689483819905</v>
      </c>
      <c r="L3332" s="1" t="s">
        <v>401</v>
      </c>
      <c r="M3332" s="1" t="s">
        <v>393</v>
      </c>
      <c r="N3332" s="1" t="s">
        <v>382</v>
      </c>
      <c r="O3332" s="1" t="s">
        <v>402</v>
      </c>
      <c r="P3332" s="1" t="s">
        <v>403</v>
      </c>
      <c r="Q3332" s="1" t="s">
        <v>385</v>
      </c>
      <c r="R3332" s="1" t="s">
        <v>330</v>
      </c>
    </row>
    <row r="3333" spans="1:18" hidden="1" x14ac:dyDescent="0.3">
      <c r="A3333" s="1" t="s">
        <v>811</v>
      </c>
      <c r="B3333" s="1">
        <v>51107</v>
      </c>
      <c r="C3333" s="1" t="s">
        <v>12</v>
      </c>
      <c r="D3333" s="6">
        <v>119.17615069999999</v>
      </c>
      <c r="E3333" s="6">
        <v>119.176150699833</v>
      </c>
      <c r="F3333" s="6">
        <v>0.32455378730891299</v>
      </c>
      <c r="G3333" s="6">
        <v>2.7233115468409553E-3</v>
      </c>
      <c r="H3333" s="6">
        <v>158.844328731659</v>
      </c>
      <c r="I3333" s="6">
        <v>0.43258259458512749</v>
      </c>
      <c r="J3333" s="6">
        <v>186.97339580071599</v>
      </c>
      <c r="K3333" s="6">
        <v>0.50918680773615399</v>
      </c>
      <c r="L3333" s="1" t="s">
        <v>401</v>
      </c>
      <c r="M3333" s="1" t="s">
        <v>393</v>
      </c>
      <c r="N3333" s="1" t="s">
        <v>382</v>
      </c>
      <c r="O3333" s="1" t="s">
        <v>402</v>
      </c>
      <c r="P3333" s="1" t="s">
        <v>403</v>
      </c>
      <c r="Q3333" s="1" t="s">
        <v>385</v>
      </c>
      <c r="R3333" s="1" t="s">
        <v>330</v>
      </c>
    </row>
    <row r="3334" spans="1:18" hidden="1" x14ac:dyDescent="0.3">
      <c r="A3334" s="1" t="s">
        <v>497</v>
      </c>
      <c r="B3334" s="1">
        <v>24017</v>
      </c>
      <c r="C3334" s="1" t="s">
        <v>12</v>
      </c>
      <c r="D3334" s="6">
        <v>129.15966449999999</v>
      </c>
      <c r="E3334" s="6">
        <v>129.159664499819</v>
      </c>
      <c r="F3334" s="6">
        <v>0.35174200571846098</v>
      </c>
      <c r="G3334" s="6">
        <v>2.7233115468409557E-3</v>
      </c>
      <c r="H3334" s="6">
        <v>150.156114275552</v>
      </c>
      <c r="I3334" s="6">
        <v>0.40892187983538081</v>
      </c>
      <c r="J3334" s="6">
        <v>162.72952657496</v>
      </c>
      <c r="K3334" s="6">
        <v>0.44316319873355076</v>
      </c>
      <c r="L3334" s="1" t="s">
        <v>401</v>
      </c>
      <c r="M3334" s="1" t="s">
        <v>393</v>
      </c>
      <c r="N3334" s="1" t="s">
        <v>382</v>
      </c>
      <c r="O3334" s="1" t="s">
        <v>402</v>
      </c>
      <c r="P3334" s="1" t="s">
        <v>403</v>
      </c>
      <c r="Q3334" s="1" t="s">
        <v>385</v>
      </c>
      <c r="R3334" s="1" t="s">
        <v>330</v>
      </c>
    </row>
    <row r="3335" spans="1:18" hidden="1" x14ac:dyDescent="0.3">
      <c r="A3335" s="1" t="s">
        <v>811</v>
      </c>
      <c r="B3335" s="1">
        <v>51153</v>
      </c>
      <c r="C3335" s="1" t="s">
        <v>12</v>
      </c>
      <c r="D3335" s="6">
        <v>136.51498040000001</v>
      </c>
      <c r="E3335" s="6">
        <v>136.51498039980899</v>
      </c>
      <c r="F3335" s="6">
        <v>0.371772822439566</v>
      </c>
      <c r="G3335" s="6">
        <v>2.7233115468409514E-3</v>
      </c>
      <c r="H3335" s="6">
        <v>163.459734604939</v>
      </c>
      <c r="I3335" s="6">
        <v>0.44515178269318784</v>
      </c>
      <c r="J3335" s="6">
        <v>180.56671845099501</v>
      </c>
      <c r="K3335" s="6">
        <v>0.49173942933277376</v>
      </c>
      <c r="L3335" s="1" t="s">
        <v>401</v>
      </c>
      <c r="M3335" s="1" t="s">
        <v>393</v>
      </c>
      <c r="N3335" s="1" t="s">
        <v>382</v>
      </c>
      <c r="O3335" s="1" t="s">
        <v>402</v>
      </c>
      <c r="P3335" s="1" t="s">
        <v>403</v>
      </c>
      <c r="Q3335" s="1" t="s">
        <v>385</v>
      </c>
      <c r="R3335" s="1" t="s">
        <v>330</v>
      </c>
    </row>
    <row r="3336" spans="1:18" hidden="1" x14ac:dyDescent="0.3">
      <c r="A3336" s="1" t="s">
        <v>497</v>
      </c>
      <c r="B3336" s="1">
        <v>24021</v>
      </c>
      <c r="C3336" s="1" t="s">
        <v>12</v>
      </c>
      <c r="D3336" s="6">
        <v>208.276321</v>
      </c>
      <c r="E3336" s="6">
        <v>208.27632099970799</v>
      </c>
      <c r="F3336" s="6">
        <v>0.56720130991206097</v>
      </c>
      <c r="G3336" s="6">
        <v>2.7233115468409692E-3</v>
      </c>
      <c r="H3336" s="6">
        <v>239.29608478388499</v>
      </c>
      <c r="I3336" s="6">
        <v>0.65167779080578958</v>
      </c>
      <c r="J3336" s="6">
        <v>257.62076971817299</v>
      </c>
      <c r="K3336" s="6">
        <v>0.70158161687955878</v>
      </c>
      <c r="L3336" s="1" t="s">
        <v>401</v>
      </c>
      <c r="M3336" s="1" t="s">
        <v>393</v>
      </c>
      <c r="N3336" s="1" t="s">
        <v>382</v>
      </c>
      <c r="O3336" s="1" t="s">
        <v>402</v>
      </c>
      <c r="P3336" s="1" t="s">
        <v>403</v>
      </c>
      <c r="Q3336" s="1" t="s">
        <v>385</v>
      </c>
      <c r="R3336" s="1" t="s">
        <v>330</v>
      </c>
    </row>
    <row r="3337" spans="1:18" hidden="1" x14ac:dyDescent="0.3">
      <c r="A3337" s="1" t="s">
        <v>811</v>
      </c>
      <c r="B3337" s="1">
        <v>51059</v>
      </c>
      <c r="C3337" s="1" t="s">
        <v>12</v>
      </c>
      <c r="D3337" s="6">
        <v>325.65958990000001</v>
      </c>
      <c r="E3337" s="6">
        <v>325.65958989954203</v>
      </c>
      <c r="F3337" s="6">
        <v>0.88687252151291796</v>
      </c>
      <c r="G3337" s="6">
        <v>2.7233115468409709E-3</v>
      </c>
      <c r="H3337" s="6">
        <v>384.177860627401</v>
      </c>
      <c r="I3337" s="6">
        <v>1.0462360038872625</v>
      </c>
      <c r="J3337" s="6">
        <v>420.31797669626701</v>
      </c>
      <c r="K3337" s="6">
        <v>1.144656799281778</v>
      </c>
      <c r="L3337" s="1" t="s">
        <v>401</v>
      </c>
      <c r="M3337" s="1" t="s">
        <v>393</v>
      </c>
      <c r="N3337" s="1" t="s">
        <v>382</v>
      </c>
      <c r="O3337" s="1" t="s">
        <v>402</v>
      </c>
      <c r="P3337" s="1" t="s">
        <v>403</v>
      </c>
      <c r="Q3337" s="1" t="s">
        <v>385</v>
      </c>
      <c r="R3337" s="1" t="s">
        <v>330</v>
      </c>
    </row>
    <row r="3338" spans="1:18" hidden="1" x14ac:dyDescent="0.3">
      <c r="A3338" s="1" t="s">
        <v>9</v>
      </c>
      <c r="B3338" s="1">
        <v>11001</v>
      </c>
      <c r="C3338" s="1" t="s">
        <v>12</v>
      </c>
      <c r="D3338" s="6">
        <v>559.89625939999996</v>
      </c>
      <c r="E3338" s="6">
        <v>559.89625939921905</v>
      </c>
      <c r="F3338" s="6">
        <v>1.52477194825494</v>
      </c>
      <c r="G3338" s="6">
        <v>2.723311546840934E-3</v>
      </c>
      <c r="H3338" s="6">
        <v>596.45059595883504</v>
      </c>
      <c r="I3338" s="6">
        <v>1.6243207950948519</v>
      </c>
      <c r="J3338" s="6">
        <v>613.53926220518895</v>
      </c>
      <c r="K3338" s="6">
        <v>1.6708585572036585</v>
      </c>
      <c r="L3338" s="1" t="s">
        <v>401</v>
      </c>
      <c r="M3338" s="1" t="s">
        <v>393</v>
      </c>
      <c r="N3338" s="1" t="s">
        <v>382</v>
      </c>
      <c r="O3338" s="1" t="s">
        <v>402</v>
      </c>
      <c r="P3338" s="1" t="s">
        <v>403</v>
      </c>
      <c r="Q3338" s="1" t="s">
        <v>385</v>
      </c>
      <c r="R3338" s="1" t="s">
        <v>330</v>
      </c>
    </row>
    <row r="3339" spans="1:18" hidden="1" x14ac:dyDescent="0.3">
      <c r="A3339" s="1" t="s">
        <v>497</v>
      </c>
      <c r="B3339" s="1">
        <v>24033</v>
      </c>
      <c r="C3339" s="1" t="s">
        <v>12</v>
      </c>
      <c r="D3339" s="6">
        <v>714.47388409999996</v>
      </c>
      <c r="E3339" s="6">
        <v>714.47388409899497</v>
      </c>
      <c r="F3339" s="6">
        <v>1.9457349784831099</v>
      </c>
      <c r="G3339" s="6">
        <v>2.72331154684097E-3</v>
      </c>
      <c r="H3339" s="6">
        <v>769.93132298015303</v>
      </c>
      <c r="I3339" s="6">
        <v>2.0967628621463952</v>
      </c>
      <c r="J3339" s="6">
        <v>797.94281033304605</v>
      </c>
      <c r="K3339" s="6">
        <v>2.1730468690987186</v>
      </c>
      <c r="L3339" s="1" t="s">
        <v>401</v>
      </c>
      <c r="M3339" s="1" t="s">
        <v>393</v>
      </c>
      <c r="N3339" s="1" t="s">
        <v>382</v>
      </c>
      <c r="O3339" s="1" t="s">
        <v>402</v>
      </c>
      <c r="P3339" s="1" t="s">
        <v>403</v>
      </c>
      <c r="Q3339" s="1" t="s">
        <v>385</v>
      </c>
      <c r="R3339" s="1" t="s">
        <v>330</v>
      </c>
    </row>
    <row r="3340" spans="1:18" hidden="1" x14ac:dyDescent="0.3">
      <c r="A3340" s="1" t="s">
        <v>497</v>
      </c>
      <c r="B3340" s="1">
        <v>24031</v>
      </c>
      <c r="C3340" s="1" t="s">
        <v>12</v>
      </c>
      <c r="D3340" s="6">
        <v>826.1709333</v>
      </c>
      <c r="E3340" s="6">
        <v>826.17093329884005</v>
      </c>
      <c r="F3340" s="6">
        <v>2.2499208423171102</v>
      </c>
      <c r="G3340" s="6">
        <v>2.7233115468409679E-3</v>
      </c>
      <c r="H3340" s="6">
        <v>914.50527380370795</v>
      </c>
      <c r="I3340" s="6">
        <v>2.4904827717965987</v>
      </c>
      <c r="J3340" s="6">
        <v>962.87350864911798</v>
      </c>
      <c r="K3340" s="6">
        <v>2.6222045442514195</v>
      </c>
      <c r="L3340" s="1" t="s">
        <v>401</v>
      </c>
      <c r="M3340" s="1" t="s">
        <v>393</v>
      </c>
      <c r="N3340" s="1" t="s">
        <v>382</v>
      </c>
      <c r="O3340" s="1" t="s">
        <v>402</v>
      </c>
      <c r="P3340" s="1" t="s">
        <v>403</v>
      </c>
      <c r="Q3340" s="1" t="s">
        <v>385</v>
      </c>
      <c r="R3340" s="1" t="s">
        <v>330</v>
      </c>
    </row>
    <row r="3341" spans="1:18" hidden="1" x14ac:dyDescent="0.3">
      <c r="A3341" s="1" t="s">
        <v>497</v>
      </c>
      <c r="B3341" s="1">
        <v>24009</v>
      </c>
      <c r="C3341" s="1" t="s">
        <v>12</v>
      </c>
      <c r="D3341" s="6">
        <v>4.532857946</v>
      </c>
      <c r="E3341" s="6">
        <v>4.5328579459936797</v>
      </c>
      <c r="F3341" s="6">
        <v>1.2344384384514301E-2</v>
      </c>
      <c r="G3341" s="6">
        <v>2.7233115468409414E-3</v>
      </c>
      <c r="H3341" s="6">
        <v>5.2343838723524696</v>
      </c>
      <c r="I3341" s="6">
        <v>1.4254858040175481E-2</v>
      </c>
      <c r="J3341" s="6">
        <v>5.6511835480702999</v>
      </c>
      <c r="K3341" s="6">
        <v>1.5389933409777408E-2</v>
      </c>
      <c r="L3341" s="1" t="s">
        <v>408</v>
      </c>
      <c r="M3341" s="1" t="s">
        <v>393</v>
      </c>
      <c r="N3341" s="1" t="s">
        <v>382</v>
      </c>
      <c r="O3341" s="1" t="s">
        <v>402</v>
      </c>
      <c r="P3341" s="1" t="s">
        <v>409</v>
      </c>
      <c r="Q3341" s="1" t="s">
        <v>385</v>
      </c>
      <c r="R3341" s="1" t="s">
        <v>330</v>
      </c>
    </row>
    <row r="3342" spans="1:18" hidden="1" x14ac:dyDescent="0.3">
      <c r="A3342" s="1" t="s">
        <v>497</v>
      </c>
      <c r="B3342" s="1">
        <v>24017</v>
      </c>
      <c r="C3342" s="1" t="s">
        <v>12</v>
      </c>
      <c r="D3342" s="6">
        <v>8.0084776219999991</v>
      </c>
      <c r="E3342" s="6">
        <v>8.0084776219887708</v>
      </c>
      <c r="F3342" s="6">
        <v>2.18095795805795E-2</v>
      </c>
      <c r="G3342" s="6">
        <v>2.7233115468409661E-3</v>
      </c>
      <c r="H3342" s="6">
        <v>9.3103515376678008</v>
      </c>
      <c r="I3342" s="6">
        <v>2.5354987847679266E-2</v>
      </c>
      <c r="J3342" s="6">
        <v>10.0899594084516</v>
      </c>
      <c r="K3342" s="6">
        <v>2.7478102964192886E-2</v>
      </c>
      <c r="L3342" s="1" t="s">
        <v>408</v>
      </c>
      <c r="M3342" s="1" t="s">
        <v>393</v>
      </c>
      <c r="N3342" s="1" t="s">
        <v>382</v>
      </c>
      <c r="O3342" s="1" t="s">
        <v>402</v>
      </c>
      <c r="P3342" s="1" t="s">
        <v>409</v>
      </c>
      <c r="Q3342" s="1" t="s">
        <v>385</v>
      </c>
      <c r="R3342" s="1" t="s">
        <v>330</v>
      </c>
    </row>
    <row r="3343" spans="1:18" hidden="1" x14ac:dyDescent="0.3">
      <c r="A3343" s="1" t="s">
        <v>497</v>
      </c>
      <c r="B3343" s="1">
        <v>24021</v>
      </c>
      <c r="C3343" s="1" t="s">
        <v>12</v>
      </c>
      <c r="D3343" s="6">
        <v>12.91405735</v>
      </c>
      <c r="E3343" s="6">
        <v>12.914057349982</v>
      </c>
      <c r="F3343" s="6">
        <v>3.5169001497772197E-2</v>
      </c>
      <c r="G3343" s="6">
        <v>2.7233115468409479E-3</v>
      </c>
      <c r="H3343" s="6">
        <v>14.837420536775999</v>
      </c>
      <c r="I3343" s="6">
        <v>4.0406918673137095E-2</v>
      </c>
      <c r="J3343" s="6">
        <v>15.9736324259906</v>
      </c>
      <c r="K3343" s="6">
        <v>4.350117763069318E-2</v>
      </c>
      <c r="L3343" s="1" t="s">
        <v>408</v>
      </c>
      <c r="M3343" s="1" t="s">
        <v>393</v>
      </c>
      <c r="N3343" s="1" t="s">
        <v>382</v>
      </c>
      <c r="O3343" s="1" t="s">
        <v>402</v>
      </c>
      <c r="P3343" s="1" t="s">
        <v>409</v>
      </c>
      <c r="Q3343" s="1" t="s">
        <v>385</v>
      </c>
      <c r="R3343" s="1" t="s">
        <v>330</v>
      </c>
    </row>
    <row r="3344" spans="1:18" hidden="1" x14ac:dyDescent="0.3">
      <c r="A3344" s="1" t="s">
        <v>811</v>
      </c>
      <c r="B3344" s="1">
        <v>51610</v>
      </c>
      <c r="C3344" s="1" t="s">
        <v>12</v>
      </c>
      <c r="D3344" s="6">
        <v>13.358384279999999</v>
      </c>
      <c r="E3344" s="6">
        <v>13.3583842799812</v>
      </c>
      <c r="F3344" s="6">
        <v>3.63790421568118E-2</v>
      </c>
      <c r="G3344" s="6">
        <v>2.7233115468409774E-3</v>
      </c>
      <c r="H3344" s="6">
        <v>14.5316438469738</v>
      </c>
      <c r="I3344" s="6">
        <v>3.957419348304439E-2</v>
      </c>
      <c r="J3344" s="6">
        <v>15.1850801810323</v>
      </c>
      <c r="K3344" s="6">
        <v>4.135370419671134E-2</v>
      </c>
      <c r="L3344" s="1" t="s">
        <v>408</v>
      </c>
      <c r="M3344" s="1" t="s">
        <v>393</v>
      </c>
      <c r="N3344" s="1" t="s">
        <v>382</v>
      </c>
      <c r="O3344" s="1" t="s">
        <v>402</v>
      </c>
      <c r="P3344" s="1" t="s">
        <v>409</v>
      </c>
      <c r="Q3344" s="1" t="s">
        <v>385</v>
      </c>
      <c r="R3344" s="1" t="s">
        <v>330</v>
      </c>
    </row>
    <row r="3345" spans="1:18" hidden="1" x14ac:dyDescent="0.3">
      <c r="A3345" s="1" t="s">
        <v>811</v>
      </c>
      <c r="B3345" s="1">
        <v>51685</v>
      </c>
      <c r="C3345" s="1" t="s">
        <v>12</v>
      </c>
      <c r="D3345" s="6">
        <v>15.692315199999999</v>
      </c>
      <c r="E3345" s="6">
        <v>15.692315199977999</v>
      </c>
      <c r="F3345" s="6">
        <v>4.2735063180767897E-2</v>
      </c>
      <c r="G3345" s="6">
        <v>2.723311546840954E-3</v>
      </c>
      <c r="H3345" s="6">
        <v>19.6116502072739</v>
      </c>
      <c r="I3345" s="6">
        <v>5.3408633462074799E-2</v>
      </c>
      <c r="J3345" s="6">
        <v>22.1116717943802</v>
      </c>
      <c r="K3345" s="6">
        <v>6.0216971117593034E-2</v>
      </c>
      <c r="L3345" s="1" t="s">
        <v>408</v>
      </c>
      <c r="M3345" s="1" t="s">
        <v>393</v>
      </c>
      <c r="N3345" s="1" t="s">
        <v>382</v>
      </c>
      <c r="O3345" s="1" t="s">
        <v>402</v>
      </c>
      <c r="P3345" s="1" t="s">
        <v>409</v>
      </c>
      <c r="Q3345" s="1" t="s">
        <v>385</v>
      </c>
      <c r="R3345" s="1" t="s">
        <v>330</v>
      </c>
    </row>
    <row r="3346" spans="1:18" hidden="1" x14ac:dyDescent="0.3">
      <c r="A3346" s="1" t="s">
        <v>811</v>
      </c>
      <c r="B3346" s="1">
        <v>51600</v>
      </c>
      <c r="C3346" s="1" t="s">
        <v>12</v>
      </c>
      <c r="D3346" s="6">
        <v>22.005147350000001</v>
      </c>
      <c r="E3346" s="6">
        <v>22.0051473499691</v>
      </c>
      <c r="F3346" s="6">
        <v>5.9926871868107801E-2</v>
      </c>
      <c r="G3346" s="6">
        <v>2.7233115468409692E-3</v>
      </c>
      <c r="H3346" s="6">
        <v>25.7183178726631</v>
      </c>
      <c r="I3346" s="6">
        <v>7.0038992027949887E-2</v>
      </c>
      <c r="J3346" s="6">
        <v>27.871940522051901</v>
      </c>
      <c r="K3346" s="6">
        <v>7.5903977456568655E-2</v>
      </c>
      <c r="L3346" s="1" t="s">
        <v>408</v>
      </c>
      <c r="M3346" s="1" t="s">
        <v>393</v>
      </c>
      <c r="N3346" s="1" t="s">
        <v>382</v>
      </c>
      <c r="O3346" s="1" t="s">
        <v>402</v>
      </c>
      <c r="P3346" s="1" t="s">
        <v>409</v>
      </c>
      <c r="Q3346" s="1" t="s">
        <v>385</v>
      </c>
      <c r="R3346" s="1" t="s">
        <v>330</v>
      </c>
    </row>
    <row r="3347" spans="1:18" hidden="1" x14ac:dyDescent="0.3">
      <c r="A3347" s="1" t="s">
        <v>9</v>
      </c>
      <c r="B3347" s="1">
        <v>11001</v>
      </c>
      <c r="C3347" s="1" t="s">
        <v>12</v>
      </c>
      <c r="D3347" s="6">
        <v>34.716065729999997</v>
      </c>
      <c r="E3347" s="6">
        <v>34.716065729951197</v>
      </c>
      <c r="F3347" s="6">
        <v>9.4542662663265997E-2</v>
      </c>
      <c r="G3347" s="6">
        <v>2.7233115468409648E-3</v>
      </c>
      <c r="H3347" s="6">
        <v>36.982597662277897</v>
      </c>
      <c r="I3347" s="6">
        <v>0.10071513524585507</v>
      </c>
      <c r="J3347" s="6">
        <v>38.042171200565498</v>
      </c>
      <c r="K3347" s="6">
        <v>0.10360068409740084</v>
      </c>
      <c r="L3347" s="1" t="s">
        <v>408</v>
      </c>
      <c r="M3347" s="1" t="s">
        <v>393</v>
      </c>
      <c r="N3347" s="1" t="s">
        <v>382</v>
      </c>
      <c r="O3347" s="1" t="s">
        <v>402</v>
      </c>
      <c r="P3347" s="1" t="s">
        <v>409</v>
      </c>
      <c r="Q3347" s="1" t="s">
        <v>385</v>
      </c>
      <c r="R3347" s="1" t="s">
        <v>330</v>
      </c>
    </row>
    <row r="3348" spans="1:18" hidden="1" x14ac:dyDescent="0.3">
      <c r="A3348" s="1" t="s">
        <v>811</v>
      </c>
      <c r="B3348" s="1">
        <v>51683</v>
      </c>
      <c r="C3348" s="1" t="s">
        <v>12</v>
      </c>
      <c r="D3348" s="6">
        <v>38.979707310000002</v>
      </c>
      <c r="E3348" s="6">
        <v>38.979707309945397</v>
      </c>
      <c r="F3348" s="6">
        <v>0.106153887009655</v>
      </c>
      <c r="G3348" s="6">
        <v>2.7233115468409531E-3</v>
      </c>
      <c r="H3348" s="6">
        <v>47.805030954133898</v>
      </c>
      <c r="I3348" s="6">
        <v>0.13018799279448204</v>
      </c>
      <c r="J3348" s="6">
        <v>53.238633482912498</v>
      </c>
      <c r="K3348" s="6">
        <v>0.14498538530204899</v>
      </c>
      <c r="L3348" s="1" t="s">
        <v>408</v>
      </c>
      <c r="M3348" s="1" t="s">
        <v>393</v>
      </c>
      <c r="N3348" s="1" t="s">
        <v>382</v>
      </c>
      <c r="O3348" s="1" t="s">
        <v>402</v>
      </c>
      <c r="P3348" s="1" t="s">
        <v>409</v>
      </c>
      <c r="Q3348" s="1" t="s">
        <v>385</v>
      </c>
      <c r="R3348" s="1" t="s">
        <v>330</v>
      </c>
    </row>
    <row r="3349" spans="1:18" hidden="1" x14ac:dyDescent="0.3">
      <c r="A3349" s="1" t="s">
        <v>497</v>
      </c>
      <c r="B3349" s="1">
        <v>24033</v>
      </c>
      <c r="C3349" s="1" t="s">
        <v>12</v>
      </c>
      <c r="D3349" s="6">
        <v>44.300562810000002</v>
      </c>
      <c r="E3349" s="6">
        <v>44.300562809937901</v>
      </c>
      <c r="F3349" s="6">
        <v>0.12064423423185699</v>
      </c>
      <c r="G3349" s="6">
        <v>2.7233115468409579E-3</v>
      </c>
      <c r="H3349" s="6">
        <v>47.739171006976598</v>
      </c>
      <c r="I3349" s="6">
        <v>0.13000863563991444</v>
      </c>
      <c r="J3349" s="6">
        <v>49.476007975400599</v>
      </c>
      <c r="K3349" s="6">
        <v>0.13473858381100379</v>
      </c>
      <c r="L3349" s="1" t="s">
        <v>408</v>
      </c>
      <c r="M3349" s="1" t="s">
        <v>393</v>
      </c>
      <c r="N3349" s="1" t="s">
        <v>382</v>
      </c>
      <c r="O3349" s="1" t="s">
        <v>402</v>
      </c>
      <c r="P3349" s="1" t="s">
        <v>409</v>
      </c>
      <c r="Q3349" s="1" t="s">
        <v>385</v>
      </c>
      <c r="R3349" s="1" t="s">
        <v>330</v>
      </c>
    </row>
    <row r="3350" spans="1:18" hidden="1" x14ac:dyDescent="0.3">
      <c r="A3350" s="1" t="s">
        <v>497</v>
      </c>
      <c r="B3350" s="1">
        <v>24031</v>
      </c>
      <c r="C3350" s="1" t="s">
        <v>12</v>
      </c>
      <c r="D3350" s="6">
        <v>51.226281950000001</v>
      </c>
      <c r="E3350" s="6">
        <v>51.226281949928598</v>
      </c>
      <c r="F3350" s="6">
        <v>0.13950512513596999</v>
      </c>
      <c r="G3350" s="6">
        <v>2.7233115468409366E-3</v>
      </c>
      <c r="H3350" s="6">
        <v>56.703404964284402</v>
      </c>
      <c r="I3350" s="6">
        <v>0.15442103748443339</v>
      </c>
      <c r="J3350" s="6">
        <v>59.702451209736203</v>
      </c>
      <c r="K3350" s="6">
        <v>0.16258837475418225</v>
      </c>
      <c r="L3350" s="1" t="s">
        <v>408</v>
      </c>
      <c r="M3350" s="1" t="s">
        <v>393</v>
      </c>
      <c r="N3350" s="1" t="s">
        <v>382</v>
      </c>
      <c r="O3350" s="1" t="s">
        <v>402</v>
      </c>
      <c r="P3350" s="1" t="s">
        <v>409</v>
      </c>
      <c r="Q3350" s="1" t="s">
        <v>385</v>
      </c>
      <c r="R3350" s="1" t="s">
        <v>330</v>
      </c>
    </row>
    <row r="3351" spans="1:18" hidden="1" x14ac:dyDescent="0.3">
      <c r="A3351" s="1" t="s">
        <v>811</v>
      </c>
      <c r="B3351" s="1">
        <v>51510</v>
      </c>
      <c r="C3351" s="1" t="s">
        <v>12</v>
      </c>
      <c r="D3351" s="6">
        <v>145.3282561</v>
      </c>
      <c r="E3351" s="6">
        <v>145.32825609979699</v>
      </c>
      <c r="F3351" s="6">
        <v>0.39577411791883399</v>
      </c>
      <c r="G3351" s="6">
        <v>2.7233115468409371E-3</v>
      </c>
      <c r="H3351" s="6">
        <v>155.852152614912</v>
      </c>
      <c r="I3351" s="6">
        <v>0.42443396681620582</v>
      </c>
      <c r="J3351" s="6">
        <v>161.1040327856</v>
      </c>
      <c r="K3351" s="6">
        <v>0.43873647272766536</v>
      </c>
      <c r="L3351" s="1" t="s">
        <v>408</v>
      </c>
      <c r="M3351" s="1" t="s">
        <v>393</v>
      </c>
      <c r="N3351" s="1" t="s">
        <v>382</v>
      </c>
      <c r="O3351" s="1" t="s">
        <v>402</v>
      </c>
      <c r="P3351" s="1" t="s">
        <v>409</v>
      </c>
      <c r="Q3351" s="1" t="s">
        <v>385</v>
      </c>
      <c r="R3351" s="1" t="s">
        <v>330</v>
      </c>
    </row>
    <row r="3352" spans="1:18" hidden="1" x14ac:dyDescent="0.3">
      <c r="A3352" s="1" t="s">
        <v>811</v>
      </c>
      <c r="B3352" s="1">
        <v>51013</v>
      </c>
      <c r="C3352" s="1" t="s">
        <v>12</v>
      </c>
      <c r="D3352" s="6">
        <v>217.4842323</v>
      </c>
      <c r="E3352" s="6">
        <v>217.48423229969501</v>
      </c>
      <c r="F3352" s="6">
        <v>0.592277321077602</v>
      </c>
      <c r="G3352" s="6">
        <v>2.7233115468409644E-3</v>
      </c>
      <c r="H3352" s="6">
        <v>230.157769925086</v>
      </c>
      <c r="I3352" s="6">
        <v>0.6267913124321528</v>
      </c>
      <c r="J3352" s="6">
        <v>235.90417368500201</v>
      </c>
      <c r="K3352" s="6">
        <v>0.64244056014434237</v>
      </c>
      <c r="L3352" s="1" t="s">
        <v>408</v>
      </c>
      <c r="M3352" s="1" t="s">
        <v>393</v>
      </c>
      <c r="N3352" s="1" t="s">
        <v>382</v>
      </c>
      <c r="O3352" s="1" t="s">
        <v>402</v>
      </c>
      <c r="P3352" s="1" t="s">
        <v>409</v>
      </c>
      <c r="Q3352" s="1" t="s">
        <v>385</v>
      </c>
      <c r="R3352" s="1" t="s">
        <v>330</v>
      </c>
    </row>
    <row r="3353" spans="1:18" hidden="1" x14ac:dyDescent="0.3">
      <c r="A3353" s="1" t="s">
        <v>811</v>
      </c>
      <c r="B3353" s="1">
        <v>51107</v>
      </c>
      <c r="C3353" s="1" t="s">
        <v>12</v>
      </c>
      <c r="D3353" s="6">
        <v>383.6355724</v>
      </c>
      <c r="E3353" s="6">
        <v>383.63557239946402</v>
      </c>
      <c r="F3353" s="6">
        <v>1.0447591840943899</v>
      </c>
      <c r="G3353" s="6">
        <v>2.7233115468409301E-3</v>
      </c>
      <c r="H3353" s="6">
        <v>511.329948295299</v>
      </c>
      <c r="I3353" s="6">
        <v>1.3925107524381635</v>
      </c>
      <c r="J3353" s="6">
        <v>601.87919562986303</v>
      </c>
      <c r="K3353" s="6">
        <v>1.639104563262137</v>
      </c>
      <c r="L3353" s="1" t="s">
        <v>408</v>
      </c>
      <c r="M3353" s="1" t="s">
        <v>393</v>
      </c>
      <c r="N3353" s="1" t="s">
        <v>382</v>
      </c>
      <c r="O3353" s="1" t="s">
        <v>402</v>
      </c>
      <c r="P3353" s="1" t="s">
        <v>409</v>
      </c>
      <c r="Q3353" s="1" t="s">
        <v>385</v>
      </c>
      <c r="R3353" s="1" t="s">
        <v>330</v>
      </c>
    </row>
    <row r="3354" spans="1:18" hidden="1" x14ac:dyDescent="0.3">
      <c r="A3354" s="1" t="s">
        <v>811</v>
      </c>
      <c r="B3354" s="1">
        <v>51153</v>
      </c>
      <c r="C3354" s="1" t="s">
        <v>12</v>
      </c>
      <c r="D3354" s="6">
        <v>439.45045260000001</v>
      </c>
      <c r="E3354" s="6">
        <v>439.45045259938303</v>
      </c>
      <c r="F3354" s="6">
        <v>1.1967604918283901</v>
      </c>
      <c r="G3354" s="6">
        <v>2.7233115468409696E-3</v>
      </c>
      <c r="H3354" s="6">
        <v>526.18733961314297</v>
      </c>
      <c r="I3354" s="6">
        <v>1.4329720577700029</v>
      </c>
      <c r="J3354" s="6">
        <v>581.25581467531299</v>
      </c>
      <c r="K3354" s="6">
        <v>1.5829406717737347</v>
      </c>
      <c r="L3354" s="1" t="s">
        <v>408</v>
      </c>
      <c r="M3354" s="1" t="s">
        <v>393</v>
      </c>
      <c r="N3354" s="1" t="s">
        <v>382</v>
      </c>
      <c r="O3354" s="1" t="s">
        <v>402</v>
      </c>
      <c r="P3354" s="1" t="s">
        <v>409</v>
      </c>
      <c r="Q3354" s="1" t="s">
        <v>385</v>
      </c>
      <c r="R3354" s="1" t="s">
        <v>330</v>
      </c>
    </row>
    <row r="3355" spans="1:18" hidden="1" x14ac:dyDescent="0.3">
      <c r="A3355" s="1" t="s">
        <v>811</v>
      </c>
      <c r="B3355" s="1">
        <v>51059</v>
      </c>
      <c r="C3355" s="1" t="s">
        <v>12</v>
      </c>
      <c r="D3355" s="6">
        <v>1048.319344</v>
      </c>
      <c r="E3355" s="6">
        <v>1048.31934399853</v>
      </c>
      <c r="F3355" s="6">
        <v>2.8549001742879399</v>
      </c>
      <c r="G3355" s="6">
        <v>2.7233115468409627E-3</v>
      </c>
      <c r="H3355" s="6">
        <v>1236.6934532955399</v>
      </c>
      <c r="I3355" s="6">
        <v>3.3679015612623688</v>
      </c>
      <c r="J3355" s="6">
        <v>1353.03083117233</v>
      </c>
      <c r="K3355" s="6">
        <v>3.6847244857634314</v>
      </c>
      <c r="L3355" s="1" t="s">
        <v>408</v>
      </c>
      <c r="M3355" s="1" t="s">
        <v>393</v>
      </c>
      <c r="N3355" s="1" t="s">
        <v>382</v>
      </c>
      <c r="O3355" s="1" t="s">
        <v>402</v>
      </c>
      <c r="P3355" s="1" t="s">
        <v>409</v>
      </c>
      <c r="Q3355" s="1" t="s">
        <v>385</v>
      </c>
      <c r="R3355" s="1" t="s">
        <v>330</v>
      </c>
    </row>
    <row r="3356" spans="1:18" hidden="1" x14ac:dyDescent="0.3">
      <c r="A3356" s="1" t="s">
        <v>811</v>
      </c>
      <c r="B3356" s="1">
        <v>51610</v>
      </c>
      <c r="C3356" s="1" t="s">
        <v>12</v>
      </c>
      <c r="D3356" s="6">
        <v>0.43145820000000001</v>
      </c>
      <c r="E3356" s="6">
        <v>0.431458199999397</v>
      </c>
      <c r="F3356" s="6">
        <v>1.1749950980375699E-3</v>
      </c>
      <c r="G3356" s="6">
        <v>2.7233115468409501E-3</v>
      </c>
      <c r="H3356" s="6">
        <v>0.46935293713951998</v>
      </c>
      <c r="I3356" s="6">
        <v>1.2781942732557694E-3</v>
      </c>
      <c r="J3356" s="6">
        <v>0.490458069212236</v>
      </c>
      <c r="K3356" s="6">
        <v>1.3356701231270001E-3</v>
      </c>
      <c r="L3356" s="1" t="s">
        <v>417</v>
      </c>
      <c r="M3356" s="1" t="s">
        <v>393</v>
      </c>
      <c r="N3356" s="1" t="s">
        <v>382</v>
      </c>
      <c r="O3356" s="1" t="s">
        <v>402</v>
      </c>
      <c r="P3356" s="1" t="s">
        <v>418</v>
      </c>
      <c r="Q3356" s="1" t="s">
        <v>385</v>
      </c>
      <c r="R3356" s="1" t="s">
        <v>330</v>
      </c>
    </row>
    <row r="3357" spans="1:18" hidden="1" x14ac:dyDescent="0.3">
      <c r="A3357" s="1" t="s">
        <v>811</v>
      </c>
      <c r="B3357" s="1">
        <v>51685</v>
      </c>
      <c r="C3357" s="1" t="s">
        <v>12</v>
      </c>
      <c r="D3357" s="6">
        <v>0.50684130000000005</v>
      </c>
      <c r="E3357" s="6">
        <v>0.50684129999929095</v>
      </c>
      <c r="F3357" s="6">
        <v>1.38028676470394E-3</v>
      </c>
      <c r="G3357" s="6">
        <v>2.7233115468409362E-3</v>
      </c>
      <c r="H3357" s="6">
        <v>0.63343070538118995</v>
      </c>
      <c r="I3357" s="6">
        <v>1.7250291540881937E-3</v>
      </c>
      <c r="J3357" s="6">
        <v>0.71417813972007205</v>
      </c>
      <c r="K3357" s="6">
        <v>1.9449295744010517E-3</v>
      </c>
      <c r="L3357" s="1" t="s">
        <v>417</v>
      </c>
      <c r="M3357" s="1" t="s">
        <v>393</v>
      </c>
      <c r="N3357" s="1" t="s">
        <v>382</v>
      </c>
      <c r="O3357" s="1" t="s">
        <v>402</v>
      </c>
      <c r="P3357" s="1" t="s">
        <v>418</v>
      </c>
      <c r="Q3357" s="1" t="s">
        <v>385</v>
      </c>
      <c r="R3357" s="1" t="s">
        <v>330</v>
      </c>
    </row>
    <row r="3358" spans="1:18" hidden="1" x14ac:dyDescent="0.3">
      <c r="A3358" s="1" t="s">
        <v>811</v>
      </c>
      <c r="B3358" s="1">
        <v>51600</v>
      </c>
      <c r="C3358" s="1" t="s">
        <v>12</v>
      </c>
      <c r="D3358" s="6">
        <v>0.71073750000000002</v>
      </c>
      <c r="E3358" s="6">
        <v>0.71073749999900304</v>
      </c>
      <c r="F3358" s="6">
        <v>1.93555964052016E-3</v>
      </c>
      <c r="G3358" s="6">
        <v>2.7233115468409575E-3</v>
      </c>
      <c r="H3358" s="6">
        <v>0.83066805499132101</v>
      </c>
      <c r="I3358" s="6">
        <v>2.262167905749784E-3</v>
      </c>
      <c r="J3358" s="6">
        <v>0.900227251911216</v>
      </c>
      <c r="K3358" s="6">
        <v>2.451599269910718E-3</v>
      </c>
      <c r="L3358" s="1" t="s">
        <v>417</v>
      </c>
      <c r="M3358" s="1" t="s">
        <v>393</v>
      </c>
      <c r="N3358" s="1" t="s">
        <v>382</v>
      </c>
      <c r="O3358" s="1" t="s">
        <v>402</v>
      </c>
      <c r="P3358" s="1" t="s">
        <v>418</v>
      </c>
      <c r="Q3358" s="1" t="s">
        <v>385</v>
      </c>
      <c r="R3358" s="1" t="s">
        <v>330</v>
      </c>
    </row>
    <row r="3359" spans="1:18" hidden="1" x14ac:dyDescent="0.3">
      <c r="A3359" s="1" t="s">
        <v>811</v>
      </c>
      <c r="B3359" s="1">
        <v>51683</v>
      </c>
      <c r="C3359" s="1" t="s">
        <v>12</v>
      </c>
      <c r="D3359" s="6">
        <v>1.2589939999999999</v>
      </c>
      <c r="E3359" s="6">
        <v>1.25899399999824</v>
      </c>
      <c r="F3359" s="6">
        <v>3.4286328975986899E-3</v>
      </c>
      <c r="G3359" s="6">
        <v>2.7233115468409562E-3</v>
      </c>
      <c r="H3359" s="6">
        <v>1.5440405096533001</v>
      </c>
      <c r="I3359" s="6">
        <v>4.2049033487290268E-3</v>
      </c>
      <c r="J3359" s="6">
        <v>1.7195388254234201</v>
      </c>
      <c r="K3359" s="6">
        <v>4.6828399385169346E-3</v>
      </c>
      <c r="L3359" s="1" t="s">
        <v>417</v>
      </c>
      <c r="M3359" s="1" t="s">
        <v>393</v>
      </c>
      <c r="N3359" s="1" t="s">
        <v>382</v>
      </c>
      <c r="O3359" s="1" t="s">
        <v>402</v>
      </c>
      <c r="P3359" s="1" t="s">
        <v>418</v>
      </c>
      <c r="Q3359" s="1" t="s">
        <v>385</v>
      </c>
      <c r="R3359" s="1" t="s">
        <v>330</v>
      </c>
    </row>
    <row r="3360" spans="1:18" hidden="1" x14ac:dyDescent="0.3">
      <c r="A3360" s="1" t="s">
        <v>497</v>
      </c>
      <c r="B3360" s="1">
        <v>24009</v>
      </c>
      <c r="C3360" s="1" t="s">
        <v>12</v>
      </c>
      <c r="D3360" s="6">
        <v>1.86144</v>
      </c>
      <c r="E3360" s="6">
        <v>1.8614399999973901</v>
      </c>
      <c r="F3360" s="6">
        <v>5.0692810457445298E-3</v>
      </c>
      <c r="G3360" s="6">
        <v>2.7233115468409605E-3</v>
      </c>
      <c r="H3360" s="6">
        <v>2.1495250085985802</v>
      </c>
      <c r="I3360" s="6">
        <v>5.8538262761399281E-3</v>
      </c>
      <c r="J3360" s="6">
        <v>2.3206858077259498</v>
      </c>
      <c r="K3360" s="6">
        <v>6.3199504567700198E-3</v>
      </c>
      <c r="L3360" s="1" t="s">
        <v>417</v>
      </c>
      <c r="M3360" s="1" t="s">
        <v>393</v>
      </c>
      <c r="N3360" s="1" t="s">
        <v>382</v>
      </c>
      <c r="O3360" s="1" t="s">
        <v>402</v>
      </c>
      <c r="P3360" s="1" t="s">
        <v>418</v>
      </c>
      <c r="Q3360" s="1" t="s">
        <v>385</v>
      </c>
      <c r="R3360" s="1" t="s">
        <v>330</v>
      </c>
    </row>
    <row r="3361" spans="1:18" hidden="1" x14ac:dyDescent="0.3">
      <c r="A3361" s="1" t="s">
        <v>497</v>
      </c>
      <c r="B3361" s="1">
        <v>24017</v>
      </c>
      <c r="C3361" s="1" t="s">
        <v>12</v>
      </c>
      <c r="D3361" s="6">
        <v>3.2887200000000001</v>
      </c>
      <c r="E3361" s="6">
        <v>3.28871999999539</v>
      </c>
      <c r="F3361" s="6">
        <v>8.9562091503142399E-3</v>
      </c>
      <c r="G3361" s="6">
        <v>2.7233115468409579E-3</v>
      </c>
      <c r="H3361" s="6">
        <v>3.8233408088505301</v>
      </c>
      <c r="I3361" s="6">
        <v>1.0412148172250895E-2</v>
      </c>
      <c r="J3361" s="6">
        <v>4.1434905448953403</v>
      </c>
      <c r="K3361" s="6">
        <v>1.1284015645139813E-2</v>
      </c>
      <c r="L3361" s="1" t="s">
        <v>417</v>
      </c>
      <c r="M3361" s="1" t="s">
        <v>393</v>
      </c>
      <c r="N3361" s="1" t="s">
        <v>382</v>
      </c>
      <c r="O3361" s="1" t="s">
        <v>402</v>
      </c>
      <c r="P3361" s="1" t="s">
        <v>418</v>
      </c>
      <c r="Q3361" s="1" t="s">
        <v>385</v>
      </c>
      <c r="R3361" s="1" t="s">
        <v>330</v>
      </c>
    </row>
    <row r="3362" spans="1:18" hidden="1" x14ac:dyDescent="0.3">
      <c r="A3362" s="1" t="s">
        <v>811</v>
      </c>
      <c r="B3362" s="1">
        <v>51510</v>
      </c>
      <c r="C3362" s="1" t="s">
        <v>12</v>
      </c>
      <c r="D3362" s="6">
        <v>4.6939109999999999</v>
      </c>
      <c r="E3362" s="6">
        <v>4.6939109999934301</v>
      </c>
      <c r="F3362" s="6">
        <v>1.27829820261259E-2</v>
      </c>
      <c r="G3362" s="6">
        <v>2.7233115468409588E-3</v>
      </c>
      <c r="H3362" s="6">
        <v>5.0338189775664404</v>
      </c>
      <c r="I3362" s="6">
        <v>1.3708657346313836E-2</v>
      </c>
      <c r="J3362" s="6">
        <v>5.2034477804257504</v>
      </c>
      <c r="K3362" s="6">
        <v>1.4170609423817404E-2</v>
      </c>
      <c r="L3362" s="1" t="s">
        <v>417</v>
      </c>
      <c r="M3362" s="1" t="s">
        <v>393</v>
      </c>
      <c r="N3362" s="1" t="s">
        <v>382</v>
      </c>
      <c r="O3362" s="1" t="s">
        <v>402</v>
      </c>
      <c r="P3362" s="1" t="s">
        <v>418</v>
      </c>
      <c r="Q3362" s="1" t="s">
        <v>385</v>
      </c>
      <c r="R3362" s="1" t="s">
        <v>330</v>
      </c>
    </row>
    <row r="3363" spans="1:18" hidden="1" x14ac:dyDescent="0.3">
      <c r="A3363" s="1" t="s">
        <v>497</v>
      </c>
      <c r="B3363" s="1">
        <v>24021</v>
      </c>
      <c r="C3363" s="1" t="s">
        <v>12</v>
      </c>
      <c r="D3363" s="6">
        <v>5.3032199999999996</v>
      </c>
      <c r="E3363" s="6">
        <v>5.30321999999257</v>
      </c>
      <c r="F3363" s="6">
        <v>1.44423202614177E-2</v>
      </c>
      <c r="G3363" s="6">
        <v>2.7233115468409635E-3</v>
      </c>
      <c r="H3363" s="6">
        <v>6.0930583786699097</v>
      </c>
      <c r="I3363" s="6">
        <v>1.6593296238207846E-2</v>
      </c>
      <c r="J3363" s="6">
        <v>6.5596492766204104</v>
      </c>
      <c r="K3363" s="6">
        <v>1.7863968618247336E-2</v>
      </c>
      <c r="L3363" s="1" t="s">
        <v>417</v>
      </c>
      <c r="M3363" s="1" t="s">
        <v>393</v>
      </c>
      <c r="N3363" s="1" t="s">
        <v>382</v>
      </c>
      <c r="O3363" s="1" t="s">
        <v>402</v>
      </c>
      <c r="P3363" s="1" t="s">
        <v>418</v>
      </c>
      <c r="Q3363" s="1" t="s">
        <v>385</v>
      </c>
      <c r="R3363" s="1" t="s">
        <v>330</v>
      </c>
    </row>
    <row r="3364" spans="1:18" hidden="1" x14ac:dyDescent="0.3">
      <c r="A3364" s="1" t="s">
        <v>811</v>
      </c>
      <c r="B3364" s="1">
        <v>51013</v>
      </c>
      <c r="C3364" s="1" t="s">
        <v>12</v>
      </c>
      <c r="D3364" s="6">
        <v>7.024457</v>
      </c>
      <c r="E3364" s="6">
        <v>7.0244569999901403</v>
      </c>
      <c r="F3364" s="6">
        <v>1.91297848583609E-2</v>
      </c>
      <c r="G3364" s="6">
        <v>2.7233115468409518E-3</v>
      </c>
      <c r="H3364" s="6">
        <v>7.4337957329454598</v>
      </c>
      <c r="I3364" s="6">
        <v>2.0244541756387367E-2</v>
      </c>
      <c r="J3364" s="6">
        <v>7.6193970783362799</v>
      </c>
      <c r="K3364" s="6">
        <v>2.0749992043399404E-2</v>
      </c>
      <c r="L3364" s="1" t="s">
        <v>417</v>
      </c>
      <c r="M3364" s="1" t="s">
        <v>393</v>
      </c>
      <c r="N3364" s="1" t="s">
        <v>382</v>
      </c>
      <c r="O3364" s="1" t="s">
        <v>402</v>
      </c>
      <c r="P3364" s="1" t="s">
        <v>418</v>
      </c>
      <c r="Q3364" s="1" t="s">
        <v>385</v>
      </c>
      <c r="R3364" s="1" t="s">
        <v>330</v>
      </c>
    </row>
    <row r="3365" spans="1:18" hidden="1" x14ac:dyDescent="0.3">
      <c r="A3365" s="1" t="s">
        <v>811</v>
      </c>
      <c r="B3365" s="1">
        <v>51107</v>
      </c>
      <c r="C3365" s="1" t="s">
        <v>12</v>
      </c>
      <c r="D3365" s="6">
        <v>12.390930000000001</v>
      </c>
      <c r="E3365" s="6">
        <v>12.3909299999825</v>
      </c>
      <c r="F3365" s="6">
        <v>3.3744362745050702E-2</v>
      </c>
      <c r="G3365" s="6">
        <v>2.7233115468409843E-3</v>
      </c>
      <c r="H3365" s="6">
        <v>16.5152922514301</v>
      </c>
      <c r="I3365" s="6">
        <v>4.4976286087773029E-2</v>
      </c>
      <c r="J3365" s="6">
        <v>19.439915164410198</v>
      </c>
      <c r="K3365" s="6">
        <v>5.2940945436847443E-2</v>
      </c>
      <c r="L3365" s="1" t="s">
        <v>417</v>
      </c>
      <c r="M3365" s="1" t="s">
        <v>393</v>
      </c>
      <c r="N3365" s="1" t="s">
        <v>382</v>
      </c>
      <c r="O3365" s="1" t="s">
        <v>402</v>
      </c>
      <c r="P3365" s="1" t="s">
        <v>418</v>
      </c>
      <c r="Q3365" s="1" t="s">
        <v>385</v>
      </c>
      <c r="R3365" s="1" t="s">
        <v>330</v>
      </c>
    </row>
    <row r="3366" spans="1:18" hidden="1" x14ac:dyDescent="0.3">
      <c r="A3366" s="1" t="s">
        <v>811</v>
      </c>
      <c r="B3366" s="1">
        <v>51153</v>
      </c>
      <c r="C3366" s="1" t="s">
        <v>12</v>
      </c>
      <c r="D3366" s="6">
        <v>14.193669999999999</v>
      </c>
      <c r="E3366" s="6">
        <v>14.193669999979999</v>
      </c>
      <c r="F3366" s="6">
        <v>3.8653785402996001E-2</v>
      </c>
      <c r="G3366" s="6">
        <v>2.7233115468409839E-3</v>
      </c>
      <c r="H3366" s="6">
        <v>16.995157047761499</v>
      </c>
      <c r="I3366" s="6">
        <v>4.6283107428544815E-2</v>
      </c>
      <c r="J3366" s="6">
        <v>18.7737961589769</v>
      </c>
      <c r="K3366" s="6">
        <v>5.1126895857780706E-2</v>
      </c>
      <c r="L3366" s="1" t="s">
        <v>417</v>
      </c>
      <c r="M3366" s="1" t="s">
        <v>393</v>
      </c>
      <c r="N3366" s="1" t="s">
        <v>382</v>
      </c>
      <c r="O3366" s="1" t="s">
        <v>402</v>
      </c>
      <c r="P3366" s="1" t="s">
        <v>418</v>
      </c>
      <c r="Q3366" s="1" t="s">
        <v>385</v>
      </c>
      <c r="R3366" s="1" t="s">
        <v>330</v>
      </c>
    </row>
    <row r="3367" spans="1:18" hidden="1" x14ac:dyDescent="0.3">
      <c r="A3367" s="1" t="s">
        <v>9</v>
      </c>
      <c r="B3367" s="1">
        <v>11001</v>
      </c>
      <c r="C3367" s="1" t="s">
        <v>12</v>
      </c>
      <c r="D3367" s="6">
        <v>14.256320000000001</v>
      </c>
      <c r="E3367" s="6">
        <v>14.256319999979899</v>
      </c>
      <c r="F3367" s="6">
        <v>3.8824400871405401E-2</v>
      </c>
      <c r="G3367" s="6">
        <v>2.72331154684099E-3</v>
      </c>
      <c r="H3367" s="6">
        <v>15.187082280728401</v>
      </c>
      <c r="I3367" s="6">
        <v>4.1359156537931853E-2</v>
      </c>
      <c r="J3367" s="6">
        <v>15.622201269811001</v>
      </c>
      <c r="K3367" s="6">
        <v>4.2544121105150275E-2</v>
      </c>
      <c r="L3367" s="1" t="s">
        <v>417</v>
      </c>
      <c r="M3367" s="1" t="s">
        <v>393</v>
      </c>
      <c r="N3367" s="1" t="s">
        <v>382</v>
      </c>
      <c r="O3367" s="1" t="s">
        <v>402</v>
      </c>
      <c r="P3367" s="1" t="s">
        <v>418</v>
      </c>
      <c r="Q3367" s="1" t="s">
        <v>385</v>
      </c>
      <c r="R3367" s="1" t="s">
        <v>330</v>
      </c>
    </row>
    <row r="3368" spans="1:18" hidden="1" x14ac:dyDescent="0.3">
      <c r="A3368" s="1" t="s">
        <v>497</v>
      </c>
      <c r="B3368" s="1">
        <v>24033</v>
      </c>
      <c r="C3368" s="1" t="s">
        <v>12</v>
      </c>
      <c r="D3368" s="6">
        <v>18.192240000000002</v>
      </c>
      <c r="E3368" s="6">
        <v>18.1922399999746</v>
      </c>
      <c r="F3368" s="6">
        <v>4.95431372548326E-2</v>
      </c>
      <c r="G3368" s="6">
        <v>2.7233115468409484E-3</v>
      </c>
      <c r="H3368" s="6">
        <v>19.604321057607802</v>
      </c>
      <c r="I3368" s="6">
        <v>5.338867390416048E-2</v>
      </c>
      <c r="J3368" s="6">
        <v>20.3175615440991</v>
      </c>
      <c r="K3368" s="6">
        <v>5.5331049956696687E-2</v>
      </c>
      <c r="L3368" s="1" t="s">
        <v>417</v>
      </c>
      <c r="M3368" s="1" t="s">
        <v>393</v>
      </c>
      <c r="N3368" s="1" t="s">
        <v>382</v>
      </c>
      <c r="O3368" s="1" t="s">
        <v>402</v>
      </c>
      <c r="P3368" s="1" t="s">
        <v>418</v>
      </c>
      <c r="Q3368" s="1" t="s">
        <v>385</v>
      </c>
      <c r="R3368" s="1" t="s">
        <v>330</v>
      </c>
    </row>
    <row r="3369" spans="1:18" hidden="1" x14ac:dyDescent="0.3">
      <c r="A3369" s="1" t="s">
        <v>497</v>
      </c>
      <c r="B3369" s="1">
        <v>24031</v>
      </c>
      <c r="C3369" s="1" t="s">
        <v>12</v>
      </c>
      <c r="D3369" s="6">
        <v>21.03632</v>
      </c>
      <c r="E3369" s="6">
        <v>21.036319999970502</v>
      </c>
      <c r="F3369" s="6">
        <v>5.7288453158961E-2</v>
      </c>
      <c r="G3369" s="6">
        <v>2.7233115468409557E-3</v>
      </c>
      <c r="H3369" s="6">
        <v>23.285527009017599</v>
      </c>
      <c r="I3369" s="6">
        <v>6.3413744577934569E-2</v>
      </c>
      <c r="J3369" s="6">
        <v>24.517099828917001</v>
      </c>
      <c r="K3369" s="6">
        <v>6.6767701059142093E-2</v>
      </c>
      <c r="L3369" s="1" t="s">
        <v>417</v>
      </c>
      <c r="M3369" s="1" t="s">
        <v>393</v>
      </c>
      <c r="N3369" s="1" t="s">
        <v>382</v>
      </c>
      <c r="O3369" s="1" t="s">
        <v>402</v>
      </c>
      <c r="P3369" s="1" t="s">
        <v>418</v>
      </c>
      <c r="Q3369" s="1" t="s">
        <v>385</v>
      </c>
      <c r="R3369" s="1" t="s">
        <v>330</v>
      </c>
    </row>
    <row r="3370" spans="1:18" hidden="1" x14ac:dyDescent="0.3">
      <c r="A3370" s="1" t="s">
        <v>811</v>
      </c>
      <c r="B3370" s="1">
        <v>51059</v>
      </c>
      <c r="C3370" s="1" t="s">
        <v>12</v>
      </c>
      <c r="D3370" s="6">
        <v>33.859349999999999</v>
      </c>
      <c r="E3370" s="6">
        <v>33.859349999952499</v>
      </c>
      <c r="F3370" s="6">
        <v>9.2209558823400498E-2</v>
      </c>
      <c r="G3370" s="6">
        <v>2.7233115468409718E-3</v>
      </c>
      <c r="H3370" s="6">
        <v>39.943588485230102</v>
      </c>
      <c r="I3370" s="6">
        <v>0.10877883574409121</v>
      </c>
      <c r="J3370" s="6">
        <v>43.701134330546999</v>
      </c>
      <c r="K3370" s="6">
        <v>0.11901180373242705</v>
      </c>
      <c r="L3370" s="1" t="s">
        <v>417</v>
      </c>
      <c r="M3370" s="1" t="s">
        <v>393</v>
      </c>
      <c r="N3370" s="1" t="s">
        <v>382</v>
      </c>
      <c r="O3370" s="1" t="s">
        <v>402</v>
      </c>
      <c r="P3370" s="1" t="s">
        <v>418</v>
      </c>
      <c r="Q3370" s="1" t="s">
        <v>385</v>
      </c>
      <c r="R3370" s="1" t="s">
        <v>330</v>
      </c>
    </row>
    <row r="3371" spans="1:18" hidden="1" x14ac:dyDescent="0.3">
      <c r="A3371" s="1" t="s">
        <v>811</v>
      </c>
      <c r="B3371" s="1">
        <v>51610</v>
      </c>
      <c r="C3371" s="1" t="s">
        <v>12</v>
      </c>
      <c r="D3371" s="6">
        <v>0.1362604</v>
      </c>
      <c r="E3371" s="6">
        <v>0.13626039999984901</v>
      </c>
      <c r="F3371" s="6">
        <v>3.7241274053155499E-4</v>
      </c>
      <c r="G3371" s="6">
        <v>2.7330958997035652E-3</v>
      </c>
      <c r="H3371" s="6">
        <v>0.1362604</v>
      </c>
      <c r="I3371" s="6">
        <v>3.7241274053196769E-4</v>
      </c>
      <c r="J3371" s="6">
        <v>0.1362604</v>
      </c>
      <c r="K3371" s="6">
        <v>3.7241274053196769E-4</v>
      </c>
      <c r="L3371" s="1" t="s">
        <v>397</v>
      </c>
      <c r="M3371" s="1" t="s">
        <v>393</v>
      </c>
      <c r="N3371" s="1" t="s">
        <v>382</v>
      </c>
      <c r="O3371" s="1" t="s">
        <v>394</v>
      </c>
      <c r="P3371" s="1" t="s">
        <v>398</v>
      </c>
      <c r="Q3371" s="1" t="s">
        <v>385</v>
      </c>
      <c r="R3371" s="1" t="s">
        <v>330</v>
      </c>
    </row>
    <row r="3372" spans="1:18" hidden="1" x14ac:dyDescent="0.3">
      <c r="A3372" s="1" t="s">
        <v>811</v>
      </c>
      <c r="B3372" s="1">
        <v>51685</v>
      </c>
      <c r="C3372" s="1" t="s">
        <v>12</v>
      </c>
      <c r="D3372" s="6">
        <v>0.23698900000000001</v>
      </c>
      <c r="E3372" s="6">
        <v>0.23698899999973899</v>
      </c>
      <c r="F3372" s="6">
        <v>6.4771366417412798E-4</v>
      </c>
      <c r="G3372" s="6">
        <v>2.7330958997035361E-3</v>
      </c>
      <c r="H3372" s="6">
        <v>0.23698900000000001</v>
      </c>
      <c r="I3372" s="6">
        <v>6.4771366417484138E-4</v>
      </c>
      <c r="J3372" s="6">
        <v>0.23698900000000001</v>
      </c>
      <c r="K3372" s="6">
        <v>6.4771366417484138E-4</v>
      </c>
      <c r="L3372" s="1" t="s">
        <v>397</v>
      </c>
      <c r="M3372" s="1" t="s">
        <v>393</v>
      </c>
      <c r="N3372" s="1" t="s">
        <v>382</v>
      </c>
      <c r="O3372" s="1" t="s">
        <v>394</v>
      </c>
      <c r="P3372" s="1" t="s">
        <v>398</v>
      </c>
      <c r="Q3372" s="1" t="s">
        <v>385</v>
      </c>
      <c r="R3372" s="1" t="s">
        <v>330</v>
      </c>
    </row>
    <row r="3373" spans="1:18" hidden="1" x14ac:dyDescent="0.3">
      <c r="A3373" s="1" t="s">
        <v>811</v>
      </c>
      <c r="B3373" s="1">
        <v>51600</v>
      </c>
      <c r="C3373" s="1" t="s">
        <v>12</v>
      </c>
      <c r="D3373" s="6">
        <v>0.48248970000000002</v>
      </c>
      <c r="E3373" s="6">
        <v>0.482489699999469</v>
      </c>
      <c r="F3373" s="6">
        <v>1.31869062071773E-3</v>
      </c>
      <c r="G3373" s="6">
        <v>2.7330958997035196E-3</v>
      </c>
      <c r="H3373" s="6">
        <v>0.48248970000000002</v>
      </c>
      <c r="I3373" s="6">
        <v>1.3186906207191813E-3</v>
      </c>
      <c r="J3373" s="6">
        <v>0.48248970000000002</v>
      </c>
      <c r="K3373" s="6">
        <v>1.3186906207191813E-3</v>
      </c>
      <c r="L3373" s="1" t="s">
        <v>397</v>
      </c>
      <c r="M3373" s="1" t="s">
        <v>393</v>
      </c>
      <c r="N3373" s="1" t="s">
        <v>382</v>
      </c>
      <c r="O3373" s="1" t="s">
        <v>394</v>
      </c>
      <c r="P3373" s="1" t="s">
        <v>398</v>
      </c>
      <c r="Q3373" s="1" t="s">
        <v>385</v>
      </c>
      <c r="R3373" s="1" t="s">
        <v>330</v>
      </c>
    </row>
    <row r="3374" spans="1:18" hidden="1" x14ac:dyDescent="0.3">
      <c r="A3374" s="1" t="s">
        <v>811</v>
      </c>
      <c r="B3374" s="1">
        <v>51683</v>
      </c>
      <c r="C3374" s="1" t="s">
        <v>12</v>
      </c>
      <c r="D3374" s="6">
        <v>0.48371730000000002</v>
      </c>
      <c r="E3374" s="6">
        <v>0.483717299999468</v>
      </c>
      <c r="F3374" s="6">
        <v>1.32204576924421E-3</v>
      </c>
      <c r="G3374" s="6">
        <v>2.7330958997035335E-3</v>
      </c>
      <c r="H3374" s="6">
        <v>0.48371730000000002</v>
      </c>
      <c r="I3374" s="6">
        <v>1.3220457692456641E-3</v>
      </c>
      <c r="J3374" s="6">
        <v>0.48371730000000002</v>
      </c>
      <c r="K3374" s="6">
        <v>1.3220457692456641E-3</v>
      </c>
      <c r="L3374" s="1" t="s">
        <v>397</v>
      </c>
      <c r="M3374" s="1" t="s">
        <v>393</v>
      </c>
      <c r="N3374" s="1" t="s">
        <v>382</v>
      </c>
      <c r="O3374" s="1" t="s">
        <v>394</v>
      </c>
      <c r="P3374" s="1" t="s">
        <v>398</v>
      </c>
      <c r="Q3374" s="1" t="s">
        <v>385</v>
      </c>
      <c r="R3374" s="1" t="s">
        <v>330</v>
      </c>
    </row>
    <row r="3375" spans="1:18" hidden="1" x14ac:dyDescent="0.3">
      <c r="A3375" s="1" t="s">
        <v>497</v>
      </c>
      <c r="B3375" s="1">
        <v>24009</v>
      </c>
      <c r="C3375" s="1" t="s">
        <v>12</v>
      </c>
      <c r="D3375" s="6">
        <v>1.900755</v>
      </c>
      <c r="E3375" s="6">
        <v>1.9007549999979201</v>
      </c>
      <c r="F3375" s="6">
        <v>5.1949456968352799E-3</v>
      </c>
      <c r="G3375" s="6">
        <v>2.7330958997035201E-3</v>
      </c>
      <c r="H3375" s="6">
        <v>1.900755</v>
      </c>
      <c r="I3375" s="6">
        <v>5.1949456968409646E-3</v>
      </c>
      <c r="J3375" s="6">
        <v>1.900755</v>
      </c>
      <c r="K3375" s="6">
        <v>5.1949456968409646E-3</v>
      </c>
      <c r="L3375" s="1" t="s">
        <v>397</v>
      </c>
      <c r="M3375" s="1" t="s">
        <v>393</v>
      </c>
      <c r="N3375" s="1" t="s">
        <v>382</v>
      </c>
      <c r="O3375" s="1" t="s">
        <v>394</v>
      </c>
      <c r="P3375" s="1" t="s">
        <v>398</v>
      </c>
      <c r="Q3375" s="1" t="s">
        <v>385</v>
      </c>
      <c r="R3375" s="1" t="s">
        <v>330</v>
      </c>
    </row>
    <row r="3376" spans="1:18" hidden="1" x14ac:dyDescent="0.3">
      <c r="A3376" s="1" t="s">
        <v>811</v>
      </c>
      <c r="B3376" s="1">
        <v>51510</v>
      </c>
      <c r="C3376" s="1" t="s">
        <v>12</v>
      </c>
      <c r="D3376" s="6">
        <v>2.676971</v>
      </c>
      <c r="E3376" s="6">
        <v>2.6769709999970499</v>
      </c>
      <c r="F3376" s="6">
        <v>7.3164184637172303E-3</v>
      </c>
      <c r="G3376" s="6">
        <v>2.7330958997035431E-3</v>
      </c>
      <c r="H3376" s="6">
        <v>2.676971</v>
      </c>
      <c r="I3376" s="6">
        <v>7.3164184637252933E-3</v>
      </c>
      <c r="J3376" s="6">
        <v>2.676971</v>
      </c>
      <c r="K3376" s="6">
        <v>7.3164184637252933E-3</v>
      </c>
      <c r="L3376" s="1" t="s">
        <v>397</v>
      </c>
      <c r="M3376" s="1" t="s">
        <v>393</v>
      </c>
      <c r="N3376" s="1" t="s">
        <v>382</v>
      </c>
      <c r="O3376" s="1" t="s">
        <v>394</v>
      </c>
      <c r="P3376" s="1" t="s">
        <v>398</v>
      </c>
      <c r="Q3376" s="1" t="s">
        <v>385</v>
      </c>
      <c r="R3376" s="1" t="s">
        <v>330</v>
      </c>
    </row>
    <row r="3377" spans="1:18" hidden="1" x14ac:dyDescent="0.3">
      <c r="A3377" s="1" t="s">
        <v>497</v>
      </c>
      <c r="B3377" s="1">
        <v>24017</v>
      </c>
      <c r="C3377" s="1" t="s">
        <v>12</v>
      </c>
      <c r="D3377" s="6">
        <v>3.340497</v>
      </c>
      <c r="E3377" s="6">
        <v>3.3404969999963301</v>
      </c>
      <c r="F3377" s="6">
        <v>9.1298986536619501E-3</v>
      </c>
      <c r="G3377" s="6">
        <v>2.7330958997035413E-3</v>
      </c>
      <c r="H3377" s="6">
        <v>3.340497</v>
      </c>
      <c r="I3377" s="6">
        <v>9.1298986536719803E-3</v>
      </c>
      <c r="J3377" s="6">
        <v>3.340497</v>
      </c>
      <c r="K3377" s="6">
        <v>9.1298986536719803E-3</v>
      </c>
      <c r="L3377" s="1" t="s">
        <v>397</v>
      </c>
      <c r="M3377" s="1" t="s">
        <v>393</v>
      </c>
      <c r="N3377" s="1" t="s">
        <v>382</v>
      </c>
      <c r="O3377" s="1" t="s">
        <v>394</v>
      </c>
      <c r="P3377" s="1" t="s">
        <v>398</v>
      </c>
      <c r="Q3377" s="1" t="s">
        <v>385</v>
      </c>
      <c r="R3377" s="1" t="s">
        <v>330</v>
      </c>
    </row>
    <row r="3378" spans="1:18" hidden="1" x14ac:dyDescent="0.3">
      <c r="A3378" s="1" t="s">
        <v>811</v>
      </c>
      <c r="B3378" s="1">
        <v>51013</v>
      </c>
      <c r="C3378" s="1" t="s">
        <v>12</v>
      </c>
      <c r="D3378" s="6">
        <v>4.316287</v>
      </c>
      <c r="E3378" s="6">
        <v>4.3162869999952598</v>
      </c>
      <c r="F3378" s="6">
        <v>1.1796826301630699E-2</v>
      </c>
      <c r="G3378" s="6">
        <v>2.7330958997035309E-3</v>
      </c>
      <c r="H3378" s="6">
        <v>4.316287</v>
      </c>
      <c r="I3378" s="6">
        <v>1.1796826301643654E-2</v>
      </c>
      <c r="J3378" s="6">
        <v>4.316287</v>
      </c>
      <c r="K3378" s="6">
        <v>1.1796826301643654E-2</v>
      </c>
      <c r="L3378" s="1" t="s">
        <v>397</v>
      </c>
      <c r="M3378" s="1" t="s">
        <v>393</v>
      </c>
      <c r="N3378" s="1" t="s">
        <v>382</v>
      </c>
      <c r="O3378" s="1" t="s">
        <v>394</v>
      </c>
      <c r="P3378" s="1" t="s">
        <v>398</v>
      </c>
      <c r="Q3378" s="1" t="s">
        <v>385</v>
      </c>
      <c r="R3378" s="1" t="s">
        <v>330</v>
      </c>
    </row>
    <row r="3379" spans="1:18" hidden="1" x14ac:dyDescent="0.3">
      <c r="A3379" s="1" t="s">
        <v>811</v>
      </c>
      <c r="B3379" s="1">
        <v>51107</v>
      </c>
      <c r="C3379" s="1" t="s">
        <v>12</v>
      </c>
      <c r="D3379" s="6">
        <v>7.8815920000000004</v>
      </c>
      <c r="E3379" s="6">
        <v>7.8815919999913699</v>
      </c>
      <c r="F3379" s="6">
        <v>2.1541146778312401E-2</v>
      </c>
      <c r="G3379" s="6">
        <v>2.7330958997035101E-3</v>
      </c>
      <c r="H3379" s="6">
        <v>7.8815920000000004</v>
      </c>
      <c r="I3379" s="6">
        <v>2.154114677833599E-2</v>
      </c>
      <c r="J3379" s="6">
        <v>7.8815920000000004</v>
      </c>
      <c r="K3379" s="6">
        <v>2.154114677833599E-2</v>
      </c>
      <c r="L3379" s="1" t="s">
        <v>397</v>
      </c>
      <c r="M3379" s="1" t="s">
        <v>393</v>
      </c>
      <c r="N3379" s="1" t="s">
        <v>382</v>
      </c>
      <c r="O3379" s="1" t="s">
        <v>394</v>
      </c>
      <c r="P3379" s="1" t="s">
        <v>398</v>
      </c>
      <c r="Q3379" s="1" t="s">
        <v>385</v>
      </c>
      <c r="R3379" s="1" t="s">
        <v>330</v>
      </c>
    </row>
    <row r="3380" spans="1:18" hidden="1" x14ac:dyDescent="0.3">
      <c r="A3380" s="1" t="s">
        <v>497</v>
      </c>
      <c r="B3380" s="1">
        <v>24021</v>
      </c>
      <c r="C3380" s="1" t="s">
        <v>12</v>
      </c>
      <c r="D3380" s="6">
        <v>9.7898320000000005</v>
      </c>
      <c r="E3380" s="6">
        <v>9.7898319999892092</v>
      </c>
      <c r="F3380" s="6">
        <v>2.6756549697957099E-2</v>
      </c>
      <c r="G3380" s="6">
        <v>2.7330958997035487E-3</v>
      </c>
      <c r="H3380" s="6">
        <v>9.7898320000000005</v>
      </c>
      <c r="I3380" s="6">
        <v>2.6756549697986593E-2</v>
      </c>
      <c r="J3380" s="6">
        <v>9.7898320000000005</v>
      </c>
      <c r="K3380" s="6">
        <v>2.6756549697986593E-2</v>
      </c>
      <c r="L3380" s="1" t="s">
        <v>397</v>
      </c>
      <c r="M3380" s="1" t="s">
        <v>393</v>
      </c>
      <c r="N3380" s="1" t="s">
        <v>382</v>
      </c>
      <c r="O3380" s="1" t="s">
        <v>394</v>
      </c>
      <c r="P3380" s="1" t="s">
        <v>398</v>
      </c>
      <c r="Q3380" s="1" t="s">
        <v>385</v>
      </c>
      <c r="R3380" s="1" t="s">
        <v>330</v>
      </c>
    </row>
    <row r="3381" spans="1:18" hidden="1" x14ac:dyDescent="0.3">
      <c r="A3381" s="1" t="s">
        <v>811</v>
      </c>
      <c r="B3381" s="1">
        <v>51153</v>
      </c>
      <c r="C3381" s="1" t="s">
        <v>12</v>
      </c>
      <c r="D3381" s="6">
        <v>9.8463480000000008</v>
      </c>
      <c r="E3381" s="6">
        <v>9.8463479999891597</v>
      </c>
      <c r="F3381" s="6">
        <v>2.6911013345824498E-2</v>
      </c>
      <c r="G3381" s="6">
        <v>2.7330958997035374E-3</v>
      </c>
      <c r="H3381" s="6">
        <v>9.8463480000000008</v>
      </c>
      <c r="I3381" s="6">
        <v>2.6911013345854128E-2</v>
      </c>
      <c r="J3381" s="6">
        <v>9.8463480000000008</v>
      </c>
      <c r="K3381" s="6">
        <v>2.6911013345854128E-2</v>
      </c>
      <c r="L3381" s="1" t="s">
        <v>397</v>
      </c>
      <c r="M3381" s="1" t="s">
        <v>393</v>
      </c>
      <c r="N3381" s="1" t="s">
        <v>382</v>
      </c>
      <c r="O3381" s="1" t="s">
        <v>394</v>
      </c>
      <c r="P3381" s="1" t="s">
        <v>398</v>
      </c>
      <c r="Q3381" s="1" t="s">
        <v>385</v>
      </c>
      <c r="R3381" s="1" t="s">
        <v>330</v>
      </c>
    </row>
    <row r="3382" spans="1:18" hidden="1" x14ac:dyDescent="0.3">
      <c r="A3382" s="1" t="s">
        <v>497</v>
      </c>
      <c r="B3382" s="1">
        <v>24031</v>
      </c>
      <c r="C3382" s="1" t="s">
        <v>12</v>
      </c>
      <c r="D3382" s="6">
        <v>22.726209999999998</v>
      </c>
      <c r="E3382" s="6">
        <v>22.726209999975001</v>
      </c>
      <c r="F3382" s="6">
        <v>6.2112911366733102E-2</v>
      </c>
      <c r="G3382" s="6">
        <v>2.7330958997035331E-3</v>
      </c>
      <c r="H3382" s="6">
        <v>22.726209999999998</v>
      </c>
      <c r="I3382" s="6">
        <v>6.2112911366801422E-2</v>
      </c>
      <c r="J3382" s="6">
        <v>22.726209999999998</v>
      </c>
      <c r="K3382" s="6">
        <v>6.2112911366801422E-2</v>
      </c>
      <c r="L3382" s="1" t="s">
        <v>397</v>
      </c>
      <c r="M3382" s="1" t="s">
        <v>393</v>
      </c>
      <c r="N3382" s="1" t="s">
        <v>382</v>
      </c>
      <c r="O3382" s="1" t="s">
        <v>394</v>
      </c>
      <c r="P3382" s="1" t="s">
        <v>398</v>
      </c>
      <c r="Q3382" s="1" t="s">
        <v>385</v>
      </c>
      <c r="R3382" s="1" t="s">
        <v>330</v>
      </c>
    </row>
    <row r="3383" spans="1:18" hidden="1" x14ac:dyDescent="0.3">
      <c r="A3383" s="1" t="s">
        <v>811</v>
      </c>
      <c r="B3383" s="1">
        <v>51059</v>
      </c>
      <c r="C3383" s="1" t="s">
        <v>12</v>
      </c>
      <c r="D3383" s="6">
        <v>27.618390000000002</v>
      </c>
      <c r="E3383" s="6">
        <v>27.618389999969601</v>
      </c>
      <c r="F3383" s="6">
        <v>7.5483708465330299E-2</v>
      </c>
      <c r="G3383" s="6">
        <v>2.7330958997035448E-3</v>
      </c>
      <c r="H3383" s="6">
        <v>27.618390000000002</v>
      </c>
      <c r="I3383" s="6">
        <v>7.5483708465413385E-2</v>
      </c>
      <c r="J3383" s="6">
        <v>27.618390000000002</v>
      </c>
      <c r="K3383" s="6">
        <v>7.5483708465413385E-2</v>
      </c>
      <c r="L3383" s="1" t="s">
        <v>397</v>
      </c>
      <c r="M3383" s="1" t="s">
        <v>393</v>
      </c>
      <c r="N3383" s="1" t="s">
        <v>382</v>
      </c>
      <c r="O3383" s="1" t="s">
        <v>394</v>
      </c>
      <c r="P3383" s="1" t="s">
        <v>398</v>
      </c>
      <c r="Q3383" s="1" t="s">
        <v>385</v>
      </c>
      <c r="R3383" s="1" t="s">
        <v>330</v>
      </c>
    </row>
    <row r="3384" spans="1:18" hidden="1" x14ac:dyDescent="0.3">
      <c r="A3384" s="1" t="s">
        <v>497</v>
      </c>
      <c r="B3384" s="1">
        <v>24033</v>
      </c>
      <c r="C3384" s="1" t="s">
        <v>12</v>
      </c>
      <c r="D3384" s="6">
        <v>28.056509999999999</v>
      </c>
      <c r="E3384" s="6">
        <v>28.056509999969201</v>
      </c>
      <c r="F3384" s="6">
        <v>7.6681132440907296E-2</v>
      </c>
      <c r="G3384" s="6">
        <v>2.7330958997035439E-3</v>
      </c>
      <c r="H3384" s="6">
        <v>28.056509999999999</v>
      </c>
      <c r="I3384" s="6">
        <v>7.6681132440991479E-2</v>
      </c>
      <c r="J3384" s="6">
        <v>28.056509999999999</v>
      </c>
      <c r="K3384" s="6">
        <v>7.6681132440991479E-2</v>
      </c>
      <c r="L3384" s="1" t="s">
        <v>397</v>
      </c>
      <c r="M3384" s="1" t="s">
        <v>393</v>
      </c>
      <c r="N3384" s="1" t="s">
        <v>382</v>
      </c>
      <c r="O3384" s="1" t="s">
        <v>394</v>
      </c>
      <c r="P3384" s="1" t="s">
        <v>398</v>
      </c>
      <c r="Q3384" s="1" t="s">
        <v>385</v>
      </c>
      <c r="R3384" s="1" t="s">
        <v>330</v>
      </c>
    </row>
    <row r="3385" spans="1:18" hidden="1" x14ac:dyDescent="0.3">
      <c r="A3385" s="1" t="s">
        <v>9</v>
      </c>
      <c r="B3385" s="1">
        <v>11001</v>
      </c>
      <c r="C3385" s="1" t="s">
        <v>12</v>
      </c>
      <c r="D3385" s="6">
        <v>33.36242</v>
      </c>
      <c r="E3385" s="6">
        <v>33.362419999963301</v>
      </c>
      <c r="F3385" s="6">
        <v>9.1182693306086804E-2</v>
      </c>
      <c r="G3385" s="6">
        <v>2.7330958997035318E-3</v>
      </c>
      <c r="H3385" s="6">
        <v>33.36242</v>
      </c>
      <c r="I3385" s="6">
        <v>9.1182693306187099E-2</v>
      </c>
      <c r="J3385" s="6">
        <v>33.36242</v>
      </c>
      <c r="K3385" s="6">
        <v>9.1182693306187099E-2</v>
      </c>
      <c r="L3385" s="1" t="s">
        <v>397</v>
      </c>
      <c r="M3385" s="1" t="s">
        <v>393</v>
      </c>
      <c r="N3385" s="1" t="s">
        <v>382</v>
      </c>
      <c r="O3385" s="1" t="s">
        <v>394</v>
      </c>
      <c r="P3385" s="1" t="s">
        <v>398</v>
      </c>
      <c r="Q3385" s="1" t="s">
        <v>385</v>
      </c>
      <c r="R3385" s="1" t="s">
        <v>330</v>
      </c>
    </row>
    <row r="3386" spans="1:18" hidden="1" x14ac:dyDescent="0.3">
      <c r="A3386" s="1" t="s">
        <v>811</v>
      </c>
      <c r="B3386" s="1">
        <v>51610</v>
      </c>
      <c r="C3386" s="1" t="s">
        <v>12</v>
      </c>
      <c r="D3386" s="6">
        <v>2.014869</v>
      </c>
      <c r="E3386" s="6">
        <v>2.01486899999778</v>
      </c>
      <c r="F3386" s="6">
        <v>5.50683020233372E-3</v>
      </c>
      <c r="G3386" s="6">
        <v>2.7330958997035478E-3</v>
      </c>
      <c r="H3386" s="6">
        <v>2.28704144083743</v>
      </c>
      <c r="I3386" s="6">
        <v>6.2507035844048741E-3</v>
      </c>
      <c r="J3386" s="6">
        <v>2.4267261422542798</v>
      </c>
      <c r="K3386" s="6">
        <v>6.6324752690985807E-3</v>
      </c>
      <c r="L3386" s="1" t="s">
        <v>399</v>
      </c>
      <c r="M3386" s="1" t="s">
        <v>393</v>
      </c>
      <c r="N3386" s="1" t="s">
        <v>382</v>
      </c>
      <c r="O3386" s="1" t="s">
        <v>394</v>
      </c>
      <c r="P3386" s="1" t="s">
        <v>400</v>
      </c>
      <c r="Q3386" s="1" t="s">
        <v>385</v>
      </c>
      <c r="R3386" s="1" t="s">
        <v>330</v>
      </c>
    </row>
    <row r="3387" spans="1:18" hidden="1" x14ac:dyDescent="0.3">
      <c r="A3387" s="1" t="s">
        <v>811</v>
      </c>
      <c r="B3387" s="1">
        <v>51685</v>
      </c>
      <c r="C3387" s="1" t="s">
        <v>12</v>
      </c>
      <c r="D3387" s="6">
        <v>3.5043329999999999</v>
      </c>
      <c r="E3387" s="6">
        <v>3.5043329999961501</v>
      </c>
      <c r="F3387" s="6">
        <v>9.5776781534852602E-3</v>
      </c>
      <c r="G3387" s="6">
        <v>2.7330958997035335E-3</v>
      </c>
      <c r="H3387" s="6">
        <v>3.9867694730380898</v>
      </c>
      <c r="I3387" s="6">
        <v>1.0896223299823621E-2</v>
      </c>
      <c r="J3387" s="6">
        <v>4.0738327788636903</v>
      </c>
      <c r="K3387" s="6">
        <v>1.1134175663990204E-2</v>
      </c>
      <c r="L3387" s="1" t="s">
        <v>399</v>
      </c>
      <c r="M3387" s="1" t="s">
        <v>393</v>
      </c>
      <c r="N3387" s="1" t="s">
        <v>382</v>
      </c>
      <c r="O3387" s="1" t="s">
        <v>394</v>
      </c>
      <c r="P3387" s="1" t="s">
        <v>400</v>
      </c>
      <c r="Q3387" s="1" t="s">
        <v>385</v>
      </c>
      <c r="R3387" s="1" t="s">
        <v>330</v>
      </c>
    </row>
    <row r="3388" spans="1:18" hidden="1" x14ac:dyDescent="0.3">
      <c r="A3388" s="1" t="s">
        <v>811</v>
      </c>
      <c r="B3388" s="1">
        <v>51600</v>
      </c>
      <c r="C3388" s="1" t="s">
        <v>12</v>
      </c>
      <c r="D3388" s="6">
        <v>7.1345270000000003</v>
      </c>
      <c r="E3388" s="6">
        <v>7.1345269999921799</v>
      </c>
      <c r="F3388" s="6">
        <v>1.9499346490002602E-2</v>
      </c>
      <c r="G3388" s="6">
        <v>2.7330958997035088E-3</v>
      </c>
      <c r="H3388" s="6">
        <v>8.3659228551048894</v>
      </c>
      <c r="I3388" s="6">
        <v>2.2864869452523046E-2</v>
      </c>
      <c r="J3388" s="6">
        <v>8.8748989867113508</v>
      </c>
      <c r="K3388" s="6">
        <v>2.4255950030863619E-2</v>
      </c>
      <c r="L3388" s="1" t="s">
        <v>399</v>
      </c>
      <c r="M3388" s="1" t="s">
        <v>393</v>
      </c>
      <c r="N3388" s="1" t="s">
        <v>382</v>
      </c>
      <c r="O3388" s="1" t="s">
        <v>394</v>
      </c>
      <c r="P3388" s="1" t="s">
        <v>400</v>
      </c>
      <c r="Q3388" s="1" t="s">
        <v>385</v>
      </c>
      <c r="R3388" s="1" t="s">
        <v>330</v>
      </c>
    </row>
    <row r="3389" spans="1:18" hidden="1" x14ac:dyDescent="0.3">
      <c r="A3389" s="1" t="s">
        <v>811</v>
      </c>
      <c r="B3389" s="1">
        <v>51683</v>
      </c>
      <c r="C3389" s="1" t="s">
        <v>12</v>
      </c>
      <c r="D3389" s="6">
        <v>7.152679</v>
      </c>
      <c r="E3389" s="6">
        <v>7.1526789999921396</v>
      </c>
      <c r="F3389" s="6">
        <v>1.9548957646774098E-2</v>
      </c>
      <c r="G3389" s="6">
        <v>2.7330958997035353E-3</v>
      </c>
      <c r="H3389" s="6">
        <v>8.0898350514522406</v>
      </c>
      <c r="I3389" s="6">
        <v>2.2110295008402055E-2</v>
      </c>
      <c r="J3389" s="6">
        <v>8.2722968391761196</v>
      </c>
      <c r="K3389" s="6">
        <v>2.2608980572282767E-2</v>
      </c>
      <c r="L3389" s="1" t="s">
        <v>399</v>
      </c>
      <c r="M3389" s="1" t="s">
        <v>393</v>
      </c>
      <c r="N3389" s="1" t="s">
        <v>382</v>
      </c>
      <c r="O3389" s="1" t="s">
        <v>394</v>
      </c>
      <c r="P3389" s="1" t="s">
        <v>400</v>
      </c>
      <c r="Q3389" s="1" t="s">
        <v>385</v>
      </c>
      <c r="R3389" s="1" t="s">
        <v>330</v>
      </c>
    </row>
    <row r="3390" spans="1:18" hidden="1" x14ac:dyDescent="0.3">
      <c r="A3390" s="1" t="s">
        <v>497</v>
      </c>
      <c r="B3390" s="1">
        <v>24009</v>
      </c>
      <c r="C3390" s="1" t="s">
        <v>12</v>
      </c>
      <c r="D3390" s="6">
        <v>14.819140000000001</v>
      </c>
      <c r="E3390" s="6">
        <v>14.819139999983699</v>
      </c>
      <c r="F3390" s="6">
        <v>4.05021307710881E-2</v>
      </c>
      <c r="G3390" s="6">
        <v>2.7330958997035357E-3</v>
      </c>
      <c r="H3390" s="6">
        <v>16.473354567830899</v>
      </c>
      <c r="I3390" s="6">
        <v>4.5023257823701139E-2</v>
      </c>
      <c r="J3390" s="6">
        <v>16.843847469592902</v>
      </c>
      <c r="K3390" s="6">
        <v>4.6035850454376137E-2</v>
      </c>
      <c r="L3390" s="1" t="s">
        <v>399</v>
      </c>
      <c r="M3390" s="1" t="s">
        <v>393</v>
      </c>
      <c r="N3390" s="1" t="s">
        <v>382</v>
      </c>
      <c r="O3390" s="1" t="s">
        <v>394</v>
      </c>
      <c r="P3390" s="1" t="s">
        <v>400</v>
      </c>
      <c r="Q3390" s="1" t="s">
        <v>385</v>
      </c>
      <c r="R3390" s="1" t="s">
        <v>330</v>
      </c>
    </row>
    <row r="3391" spans="1:18" hidden="1" x14ac:dyDescent="0.3">
      <c r="A3391" s="1" t="s">
        <v>497</v>
      </c>
      <c r="B3391" s="1">
        <v>24017</v>
      </c>
      <c r="C3391" s="1" t="s">
        <v>12</v>
      </c>
      <c r="D3391" s="6">
        <v>26.044029999999999</v>
      </c>
      <c r="E3391" s="6">
        <v>26.044029999971301</v>
      </c>
      <c r="F3391" s="6">
        <v>7.1180831604677794E-2</v>
      </c>
      <c r="G3391" s="6">
        <v>2.7330958997035496E-3</v>
      </c>
      <c r="H3391" s="6">
        <v>28.669408873679298</v>
      </c>
      <c r="I3391" s="6">
        <v>7.8356243839577455E-2</v>
      </c>
      <c r="J3391" s="6">
        <v>29.209868046672401</v>
      </c>
      <c r="K3391" s="6">
        <v>7.9833370589242073E-2</v>
      </c>
      <c r="L3391" s="1" t="s">
        <v>399</v>
      </c>
      <c r="M3391" s="1" t="s">
        <v>393</v>
      </c>
      <c r="N3391" s="1" t="s">
        <v>382</v>
      </c>
      <c r="O3391" s="1" t="s">
        <v>394</v>
      </c>
      <c r="P3391" s="1" t="s">
        <v>400</v>
      </c>
      <c r="Q3391" s="1" t="s">
        <v>385</v>
      </c>
      <c r="R3391" s="1" t="s">
        <v>330</v>
      </c>
    </row>
    <row r="3392" spans="1:18" hidden="1" x14ac:dyDescent="0.3">
      <c r="A3392" s="1" t="s">
        <v>811</v>
      </c>
      <c r="B3392" s="1">
        <v>51510</v>
      </c>
      <c r="C3392" s="1" t="s">
        <v>12</v>
      </c>
      <c r="D3392" s="6">
        <v>39.584099999999999</v>
      </c>
      <c r="E3392" s="6">
        <v>39.5840999999564</v>
      </c>
      <c r="F3392" s="6">
        <v>0.108187141403335</v>
      </c>
      <c r="G3392" s="6">
        <v>2.7330958997035214E-3</v>
      </c>
      <c r="H3392" s="6">
        <v>44.787619499174397</v>
      </c>
      <c r="I3392" s="6">
        <v>0.12240885921067503</v>
      </c>
      <c r="J3392" s="6">
        <v>47.760966259242103</v>
      </c>
      <c r="K3392" s="6">
        <v>0.13053530104901281</v>
      </c>
      <c r="L3392" s="1" t="s">
        <v>399</v>
      </c>
      <c r="M3392" s="1" t="s">
        <v>393</v>
      </c>
      <c r="N3392" s="1" t="s">
        <v>382</v>
      </c>
      <c r="O3392" s="1" t="s">
        <v>394</v>
      </c>
      <c r="P3392" s="1" t="s">
        <v>400</v>
      </c>
      <c r="Q3392" s="1" t="s">
        <v>385</v>
      </c>
      <c r="R3392" s="1" t="s">
        <v>330</v>
      </c>
    </row>
    <row r="3393" spans="1:18" hidden="1" x14ac:dyDescent="0.3">
      <c r="A3393" s="1" t="s">
        <v>811</v>
      </c>
      <c r="B3393" s="1">
        <v>51013</v>
      </c>
      <c r="C3393" s="1" t="s">
        <v>12</v>
      </c>
      <c r="D3393" s="6">
        <v>63.824509999999997</v>
      </c>
      <c r="E3393" s="6">
        <v>63.824509999929802</v>
      </c>
      <c r="F3393" s="6">
        <v>0.17443850658139501</v>
      </c>
      <c r="G3393" s="6">
        <v>2.7330958997035287E-3</v>
      </c>
      <c r="H3393" s="6">
        <v>71.520006595022295</v>
      </c>
      <c r="I3393" s="6">
        <v>0.19547103677162478</v>
      </c>
      <c r="J3393" s="6">
        <v>76.098411318290303</v>
      </c>
      <c r="K3393" s="6">
        <v>0.20798425594797182</v>
      </c>
      <c r="L3393" s="1" t="s">
        <v>399</v>
      </c>
      <c r="M3393" s="1" t="s">
        <v>393</v>
      </c>
      <c r="N3393" s="1" t="s">
        <v>382</v>
      </c>
      <c r="O3393" s="1" t="s">
        <v>394</v>
      </c>
      <c r="P3393" s="1" t="s">
        <v>400</v>
      </c>
      <c r="Q3393" s="1" t="s">
        <v>385</v>
      </c>
      <c r="R3393" s="1" t="s">
        <v>330</v>
      </c>
    </row>
    <row r="3394" spans="1:18" hidden="1" x14ac:dyDescent="0.3">
      <c r="A3394" s="1" t="s">
        <v>497</v>
      </c>
      <c r="B3394" s="1">
        <v>24021</v>
      </c>
      <c r="C3394" s="1" t="s">
        <v>12</v>
      </c>
      <c r="D3394" s="6">
        <v>76.325959999999995</v>
      </c>
      <c r="E3394" s="6">
        <v>76.325959999915995</v>
      </c>
      <c r="F3394" s="6">
        <v>0.208606168316706</v>
      </c>
      <c r="G3394" s="6">
        <v>2.7330958997035296E-3</v>
      </c>
      <c r="H3394" s="6">
        <v>87.607529457297801</v>
      </c>
      <c r="I3394" s="6">
        <v>0.2394397795428968</v>
      </c>
      <c r="J3394" s="6">
        <v>90.494398669013407</v>
      </c>
      <c r="K3394" s="6">
        <v>0.2473298699484171</v>
      </c>
      <c r="L3394" s="1" t="s">
        <v>399</v>
      </c>
      <c r="M3394" s="1" t="s">
        <v>393</v>
      </c>
      <c r="N3394" s="1" t="s">
        <v>382</v>
      </c>
      <c r="O3394" s="1" t="s">
        <v>394</v>
      </c>
      <c r="P3394" s="1" t="s">
        <v>400</v>
      </c>
      <c r="Q3394" s="1" t="s">
        <v>385</v>
      </c>
      <c r="R3394" s="1" t="s">
        <v>330</v>
      </c>
    </row>
    <row r="3395" spans="1:18" hidden="1" x14ac:dyDescent="0.3">
      <c r="A3395" s="1" t="s">
        <v>811</v>
      </c>
      <c r="B3395" s="1">
        <v>51107</v>
      </c>
      <c r="C3395" s="1" t="s">
        <v>12</v>
      </c>
      <c r="D3395" s="6">
        <v>116.54430000000001</v>
      </c>
      <c r="E3395" s="6">
        <v>116.544299999871</v>
      </c>
      <c r="F3395" s="6">
        <v>0.31852674846346801</v>
      </c>
      <c r="G3395" s="6">
        <v>2.7330958997035513E-3</v>
      </c>
      <c r="H3395" s="6">
        <v>143.44045369852</v>
      </c>
      <c r="I3395" s="6">
        <v>0.39203651585504212</v>
      </c>
      <c r="J3395" s="6">
        <v>151.695114687347</v>
      </c>
      <c r="K3395" s="6">
        <v>0.41459729595704803</v>
      </c>
      <c r="L3395" s="1" t="s">
        <v>399</v>
      </c>
      <c r="M3395" s="1" t="s">
        <v>393</v>
      </c>
      <c r="N3395" s="1" t="s">
        <v>382</v>
      </c>
      <c r="O3395" s="1" t="s">
        <v>394</v>
      </c>
      <c r="P3395" s="1" t="s">
        <v>400</v>
      </c>
      <c r="Q3395" s="1" t="s">
        <v>385</v>
      </c>
      <c r="R3395" s="1" t="s">
        <v>330</v>
      </c>
    </row>
    <row r="3396" spans="1:18" hidden="1" x14ac:dyDescent="0.3">
      <c r="A3396" s="1" t="s">
        <v>811</v>
      </c>
      <c r="B3396" s="1">
        <v>51153</v>
      </c>
      <c r="C3396" s="1" t="s">
        <v>12</v>
      </c>
      <c r="D3396" s="6">
        <v>145.59700000000001</v>
      </c>
      <c r="E3396" s="6">
        <v>145.596999999839</v>
      </c>
      <c r="F3396" s="6">
        <v>0.397930563708698</v>
      </c>
      <c r="G3396" s="6">
        <v>2.7330958997035517E-3</v>
      </c>
      <c r="H3396" s="6">
        <v>168.664116030863</v>
      </c>
      <c r="I3396" s="6">
        <v>0.46097520395107577</v>
      </c>
      <c r="J3396" s="6">
        <v>177.864307404653</v>
      </c>
      <c r="K3396" s="6">
        <v>0.4861202092712692</v>
      </c>
      <c r="L3396" s="1" t="s">
        <v>399</v>
      </c>
      <c r="M3396" s="1" t="s">
        <v>393</v>
      </c>
      <c r="N3396" s="1" t="s">
        <v>382</v>
      </c>
      <c r="O3396" s="1" t="s">
        <v>394</v>
      </c>
      <c r="P3396" s="1" t="s">
        <v>400</v>
      </c>
      <c r="Q3396" s="1" t="s">
        <v>385</v>
      </c>
      <c r="R3396" s="1" t="s">
        <v>330</v>
      </c>
    </row>
    <row r="3397" spans="1:18" hidden="1" x14ac:dyDescent="0.3">
      <c r="A3397" s="1" t="s">
        <v>497</v>
      </c>
      <c r="B3397" s="1">
        <v>24031</v>
      </c>
      <c r="C3397" s="1" t="s">
        <v>12</v>
      </c>
      <c r="D3397" s="6">
        <v>177.18379999999999</v>
      </c>
      <c r="E3397" s="6">
        <v>177.18379999980399</v>
      </c>
      <c r="F3397" s="6">
        <v>0.484260317273359</v>
      </c>
      <c r="G3397" s="6">
        <v>2.7330958997035548E-3</v>
      </c>
      <c r="H3397" s="6">
        <v>203.05591564827901</v>
      </c>
      <c r="I3397" s="6">
        <v>0.55497129046886229</v>
      </c>
      <c r="J3397" s="6">
        <v>214.80344192085801</v>
      </c>
      <c r="K3397" s="6">
        <v>0.58707840635610764</v>
      </c>
      <c r="L3397" s="1" t="s">
        <v>399</v>
      </c>
      <c r="M3397" s="1" t="s">
        <v>393</v>
      </c>
      <c r="N3397" s="1" t="s">
        <v>382</v>
      </c>
      <c r="O3397" s="1" t="s">
        <v>394</v>
      </c>
      <c r="P3397" s="1" t="s">
        <v>400</v>
      </c>
      <c r="Q3397" s="1" t="s">
        <v>385</v>
      </c>
      <c r="R3397" s="1" t="s">
        <v>330</v>
      </c>
    </row>
    <row r="3398" spans="1:18" hidden="1" x14ac:dyDescent="0.3">
      <c r="A3398" s="1" t="s">
        <v>497</v>
      </c>
      <c r="B3398" s="1">
        <v>24033</v>
      </c>
      <c r="C3398" s="1" t="s">
        <v>12</v>
      </c>
      <c r="D3398" s="6">
        <v>218.74119999999999</v>
      </c>
      <c r="E3398" s="6">
        <v>218.741199999759</v>
      </c>
      <c r="F3398" s="6">
        <v>0.59784067681557496</v>
      </c>
      <c r="G3398" s="6">
        <v>2.7330958997035474E-3</v>
      </c>
      <c r="H3398" s="6">
        <v>233.927654916969</v>
      </c>
      <c r="I3398" s="6">
        <v>0.63934671448083435</v>
      </c>
      <c r="J3398" s="6">
        <v>238.98418621545301</v>
      </c>
      <c r="K3398" s="6">
        <v>0.65316669943944361</v>
      </c>
      <c r="L3398" s="1" t="s">
        <v>399</v>
      </c>
      <c r="M3398" s="1" t="s">
        <v>393</v>
      </c>
      <c r="N3398" s="1" t="s">
        <v>382</v>
      </c>
      <c r="O3398" s="1" t="s">
        <v>394</v>
      </c>
      <c r="P3398" s="1" t="s">
        <v>400</v>
      </c>
      <c r="Q3398" s="1" t="s">
        <v>385</v>
      </c>
      <c r="R3398" s="1" t="s">
        <v>330</v>
      </c>
    </row>
    <row r="3399" spans="1:18" hidden="1" x14ac:dyDescent="0.3">
      <c r="A3399" s="1" t="s">
        <v>9</v>
      </c>
      <c r="B3399" s="1">
        <v>11001</v>
      </c>
      <c r="C3399" s="1" t="s">
        <v>12</v>
      </c>
      <c r="D3399" s="6">
        <v>260.10860000000002</v>
      </c>
      <c r="E3399" s="6">
        <v>260.10859999971501</v>
      </c>
      <c r="F3399" s="6">
        <v>0.71090174813684404</v>
      </c>
      <c r="G3399" s="6">
        <v>2.7330958997035196E-3</v>
      </c>
      <c r="H3399" s="6">
        <v>285.26337003396497</v>
      </c>
      <c r="I3399" s="6">
        <v>0.7796521469754375</v>
      </c>
      <c r="J3399" s="6">
        <v>302.29901496925999</v>
      </c>
      <c r="K3399" s="6">
        <v>0.8262121982968974</v>
      </c>
      <c r="L3399" s="1" t="s">
        <v>399</v>
      </c>
      <c r="M3399" s="1" t="s">
        <v>393</v>
      </c>
      <c r="N3399" s="1" t="s">
        <v>382</v>
      </c>
      <c r="O3399" s="1" t="s">
        <v>394</v>
      </c>
      <c r="P3399" s="1" t="s">
        <v>400</v>
      </c>
      <c r="Q3399" s="1" t="s">
        <v>385</v>
      </c>
      <c r="R3399" s="1" t="s">
        <v>330</v>
      </c>
    </row>
    <row r="3400" spans="1:18" hidden="1" x14ac:dyDescent="0.3">
      <c r="A3400" s="1" t="s">
        <v>811</v>
      </c>
      <c r="B3400" s="1">
        <v>51059</v>
      </c>
      <c r="C3400" s="1" t="s">
        <v>12</v>
      </c>
      <c r="D3400" s="6">
        <v>408.3904</v>
      </c>
      <c r="E3400" s="6">
        <v>408.390399999549</v>
      </c>
      <c r="F3400" s="6">
        <v>1.1161701277170499</v>
      </c>
      <c r="G3400" s="6">
        <v>2.7330958997035253E-3</v>
      </c>
      <c r="H3400" s="6">
        <v>479.88923222622998</v>
      </c>
      <c r="I3400" s="6">
        <v>1.311583292909382</v>
      </c>
      <c r="J3400" s="6">
        <v>509.98182175695899</v>
      </c>
      <c r="K3400" s="6">
        <v>1.3938292259672787</v>
      </c>
      <c r="L3400" s="1" t="s">
        <v>399</v>
      </c>
      <c r="M3400" s="1" t="s">
        <v>393</v>
      </c>
      <c r="N3400" s="1" t="s">
        <v>382</v>
      </c>
      <c r="O3400" s="1" t="s">
        <v>394</v>
      </c>
      <c r="P3400" s="1" t="s">
        <v>400</v>
      </c>
      <c r="Q3400" s="1" t="s">
        <v>385</v>
      </c>
      <c r="R3400" s="1" t="s">
        <v>330</v>
      </c>
    </row>
    <row r="3401" spans="1:18" hidden="1" x14ac:dyDescent="0.3">
      <c r="A3401" s="1" t="s">
        <v>811</v>
      </c>
      <c r="B3401" s="1">
        <v>51685</v>
      </c>
      <c r="C3401" s="1" t="s">
        <v>12</v>
      </c>
      <c r="D3401" s="6">
        <v>0.21700150000000001</v>
      </c>
      <c r="E3401" s="6">
        <v>0.21700149999978199</v>
      </c>
      <c r="F3401" s="6">
        <v>7.4531221725088897E-4</v>
      </c>
      <c r="G3401" s="6">
        <v>3.4345947712418473E-3</v>
      </c>
      <c r="H3401" s="6">
        <v>0.2468757837236</v>
      </c>
      <c r="I3401" s="6">
        <v>8.4791827592330972E-4</v>
      </c>
      <c r="J3401" s="6">
        <v>0.252267071583262</v>
      </c>
      <c r="K3401" s="6">
        <v>8.6643516501636443E-4</v>
      </c>
      <c r="L3401" s="1" t="s">
        <v>392</v>
      </c>
      <c r="M3401" s="1" t="s">
        <v>393</v>
      </c>
      <c r="N3401" s="1" t="s">
        <v>382</v>
      </c>
      <c r="O3401" s="1" t="s">
        <v>394</v>
      </c>
      <c r="P3401" s="1" t="s">
        <v>395</v>
      </c>
      <c r="Q3401" s="1" t="s">
        <v>396</v>
      </c>
      <c r="R3401" s="1" t="s">
        <v>330</v>
      </c>
    </row>
    <row r="3402" spans="1:18" hidden="1" x14ac:dyDescent="0.3">
      <c r="A3402" s="1" t="s">
        <v>811</v>
      </c>
      <c r="B3402" s="1">
        <v>51610</v>
      </c>
      <c r="C3402" s="1" t="s">
        <v>12</v>
      </c>
      <c r="D3402" s="6">
        <v>0.42899500000000002</v>
      </c>
      <c r="E3402" s="6">
        <v>0.42899499999956903</v>
      </c>
      <c r="F3402" s="6">
        <v>1.4734239838874101E-3</v>
      </c>
      <c r="G3402" s="6">
        <v>3.4345947712418334E-3</v>
      </c>
      <c r="H3402" s="6">
        <v>0.486944482699397</v>
      </c>
      <c r="I3402" s="6">
        <v>1.6724569741644083E-3</v>
      </c>
      <c r="J3402" s="6">
        <v>0.51668539314286599</v>
      </c>
      <c r="K3402" s="6">
        <v>1.7746049496655187E-3</v>
      </c>
      <c r="L3402" s="1" t="s">
        <v>392</v>
      </c>
      <c r="M3402" s="1" t="s">
        <v>393</v>
      </c>
      <c r="N3402" s="1" t="s">
        <v>382</v>
      </c>
      <c r="O3402" s="1" t="s">
        <v>394</v>
      </c>
      <c r="P3402" s="1" t="s">
        <v>395</v>
      </c>
      <c r="Q3402" s="1" t="s">
        <v>396</v>
      </c>
      <c r="R3402" s="1" t="s">
        <v>330</v>
      </c>
    </row>
    <row r="3403" spans="1:18" hidden="1" x14ac:dyDescent="0.3">
      <c r="A3403" s="1" t="s">
        <v>811</v>
      </c>
      <c r="B3403" s="1">
        <v>51683</v>
      </c>
      <c r="C3403" s="1" t="s">
        <v>12</v>
      </c>
      <c r="D3403" s="6">
        <v>1.3823399999999999</v>
      </c>
      <c r="E3403" s="6">
        <v>1.3823399999986199</v>
      </c>
      <c r="F3403" s="6">
        <v>4.7477777360736802E-3</v>
      </c>
      <c r="G3403" s="6">
        <v>3.4345947712418222E-3</v>
      </c>
      <c r="H3403" s="6">
        <v>1.5634565153873801</v>
      </c>
      <c r="I3403" s="6">
        <v>5.369839572813455E-3</v>
      </c>
      <c r="J3403" s="6">
        <v>1.5987194186495299</v>
      </c>
      <c r="K3403" s="6">
        <v>5.4909533559764408E-3</v>
      </c>
      <c r="L3403" s="1" t="s">
        <v>392</v>
      </c>
      <c r="M3403" s="1" t="s">
        <v>393</v>
      </c>
      <c r="N3403" s="1" t="s">
        <v>382</v>
      </c>
      <c r="O3403" s="1" t="s">
        <v>394</v>
      </c>
      <c r="P3403" s="1" t="s">
        <v>395</v>
      </c>
      <c r="Q3403" s="1" t="s">
        <v>396</v>
      </c>
      <c r="R3403" s="1" t="s">
        <v>330</v>
      </c>
    </row>
    <row r="3404" spans="1:18" hidden="1" x14ac:dyDescent="0.3">
      <c r="A3404" s="1" t="s">
        <v>811</v>
      </c>
      <c r="B3404" s="1">
        <v>51600</v>
      </c>
      <c r="C3404" s="1" t="s">
        <v>12</v>
      </c>
      <c r="D3404" s="6">
        <v>1.4625809999999999</v>
      </c>
      <c r="E3404" s="6">
        <v>1.46258099999852</v>
      </c>
      <c r="F3404" s="6">
        <v>5.0233730551126196E-3</v>
      </c>
      <c r="G3404" s="6">
        <v>3.4345947712418681E-3</v>
      </c>
      <c r="H3404" s="6">
        <v>1.71501766204573</v>
      </c>
      <c r="I3404" s="6">
        <v>5.8903906946497176E-3</v>
      </c>
      <c r="J3404" s="6">
        <v>1.81935798054773</v>
      </c>
      <c r="K3404" s="6">
        <v>6.248757407006398E-3</v>
      </c>
      <c r="L3404" s="1" t="s">
        <v>392</v>
      </c>
      <c r="M3404" s="1" t="s">
        <v>393</v>
      </c>
      <c r="N3404" s="1" t="s">
        <v>382</v>
      </c>
      <c r="O3404" s="1" t="s">
        <v>394</v>
      </c>
      <c r="P3404" s="1" t="s">
        <v>395</v>
      </c>
      <c r="Q3404" s="1" t="s">
        <v>396</v>
      </c>
      <c r="R3404" s="1" t="s">
        <v>330</v>
      </c>
    </row>
    <row r="3405" spans="1:18" hidden="1" x14ac:dyDescent="0.3">
      <c r="A3405" s="1" t="s">
        <v>811</v>
      </c>
      <c r="B3405" s="1">
        <v>51510</v>
      </c>
      <c r="C3405" s="1" t="s">
        <v>12</v>
      </c>
      <c r="D3405" s="6">
        <v>7.5191559999999997</v>
      </c>
      <c r="E3405" s="6">
        <v>7.5191559999924404</v>
      </c>
      <c r="F3405" s="6">
        <v>2.5825253881725799E-2</v>
      </c>
      <c r="G3405" s="6">
        <v>3.4345947712418473E-3</v>
      </c>
      <c r="H3405" s="6">
        <v>8.5075850627634395</v>
      </c>
      <c r="I3405" s="6">
        <v>2.9220107172462553E-2</v>
      </c>
      <c r="J3405" s="6">
        <v>9.0723840131259195</v>
      </c>
      <c r="K3405" s="6">
        <v>3.115996269418041E-2</v>
      </c>
      <c r="L3405" s="1" t="s">
        <v>392</v>
      </c>
      <c r="M3405" s="1" t="s">
        <v>393</v>
      </c>
      <c r="N3405" s="1" t="s">
        <v>382</v>
      </c>
      <c r="O3405" s="1" t="s">
        <v>394</v>
      </c>
      <c r="P3405" s="1" t="s">
        <v>395</v>
      </c>
      <c r="Q3405" s="1" t="s">
        <v>396</v>
      </c>
      <c r="R3405" s="1" t="s">
        <v>330</v>
      </c>
    </row>
    <row r="3406" spans="1:18" hidden="1" x14ac:dyDescent="0.3">
      <c r="A3406" s="1" t="s">
        <v>497</v>
      </c>
      <c r="B3406" s="1">
        <v>24009</v>
      </c>
      <c r="C3406" s="1" t="s">
        <v>12</v>
      </c>
      <c r="D3406" s="6">
        <v>10.186159999999999</v>
      </c>
      <c r="E3406" s="6">
        <v>10.1861599999897</v>
      </c>
      <c r="F3406" s="6">
        <v>3.49853318749975E-2</v>
      </c>
      <c r="G3406" s="6">
        <v>3.4345947712418495E-3</v>
      </c>
      <c r="H3406" s="6">
        <v>11.3232094011297</v>
      </c>
      <c r="I3406" s="6">
        <v>3.8890635802796621E-2</v>
      </c>
      <c r="J3406" s="6">
        <v>11.577873300398601</v>
      </c>
      <c r="K3406" s="6">
        <v>3.9765303099649651E-2</v>
      </c>
      <c r="L3406" s="1" t="s">
        <v>392</v>
      </c>
      <c r="M3406" s="1" t="s">
        <v>393</v>
      </c>
      <c r="N3406" s="1" t="s">
        <v>382</v>
      </c>
      <c r="O3406" s="1" t="s">
        <v>394</v>
      </c>
      <c r="P3406" s="1" t="s">
        <v>395</v>
      </c>
      <c r="Q3406" s="1" t="s">
        <v>396</v>
      </c>
      <c r="R3406" s="1" t="s">
        <v>330</v>
      </c>
    </row>
    <row r="3407" spans="1:18" hidden="1" x14ac:dyDescent="0.3">
      <c r="A3407" s="1" t="s">
        <v>811</v>
      </c>
      <c r="B3407" s="1">
        <v>51013</v>
      </c>
      <c r="C3407" s="1" t="s">
        <v>12</v>
      </c>
      <c r="D3407" s="6">
        <v>15.491059999999999</v>
      </c>
      <c r="E3407" s="6">
        <v>15.4910599999845</v>
      </c>
      <c r="F3407" s="6">
        <v>5.3205513676940298E-2</v>
      </c>
      <c r="G3407" s="6">
        <v>3.4345947712418347E-3</v>
      </c>
      <c r="H3407" s="6">
        <v>17.358859682023201</v>
      </c>
      <c r="I3407" s="6">
        <v>5.9620648698597588E-2</v>
      </c>
      <c r="J3407" s="6">
        <v>18.470099584568899</v>
      </c>
      <c r="K3407" s="6">
        <v>6.3437307457476319E-2</v>
      </c>
      <c r="L3407" s="1" t="s">
        <v>392</v>
      </c>
      <c r="M3407" s="1" t="s">
        <v>393</v>
      </c>
      <c r="N3407" s="1" t="s">
        <v>382</v>
      </c>
      <c r="O3407" s="1" t="s">
        <v>394</v>
      </c>
      <c r="P3407" s="1" t="s">
        <v>395</v>
      </c>
      <c r="Q3407" s="1" t="s">
        <v>396</v>
      </c>
      <c r="R3407" s="1" t="s">
        <v>330</v>
      </c>
    </row>
    <row r="3408" spans="1:18" hidden="1" x14ac:dyDescent="0.3">
      <c r="A3408" s="1" t="s">
        <v>497</v>
      </c>
      <c r="B3408" s="1">
        <v>24017</v>
      </c>
      <c r="C3408" s="1" t="s">
        <v>12</v>
      </c>
      <c r="D3408" s="6">
        <v>17.90174</v>
      </c>
      <c r="E3408" s="6">
        <v>17.901739999981999</v>
      </c>
      <c r="F3408" s="6">
        <v>6.1485222600069202E-2</v>
      </c>
      <c r="G3408" s="6">
        <v>3.4345947712418473E-3</v>
      </c>
      <c r="H3408" s="6">
        <v>19.7063320695875</v>
      </c>
      <c r="I3408" s="6">
        <v>6.7683265086560765E-2</v>
      </c>
      <c r="J3408" s="6">
        <v>20.077824484376499</v>
      </c>
      <c r="K3408" s="6">
        <v>6.8959190991951066E-2</v>
      </c>
      <c r="L3408" s="1" t="s">
        <v>392</v>
      </c>
      <c r="M3408" s="1" t="s">
        <v>393</v>
      </c>
      <c r="N3408" s="1" t="s">
        <v>382</v>
      </c>
      <c r="O3408" s="1" t="s">
        <v>394</v>
      </c>
      <c r="P3408" s="1" t="s">
        <v>395</v>
      </c>
      <c r="Q3408" s="1" t="s">
        <v>396</v>
      </c>
      <c r="R3408" s="1" t="s">
        <v>330</v>
      </c>
    </row>
    <row r="3409" spans="1:18" hidden="1" x14ac:dyDescent="0.3">
      <c r="A3409" s="1" t="s">
        <v>811</v>
      </c>
      <c r="B3409" s="1">
        <v>51107</v>
      </c>
      <c r="C3409" s="1" t="s">
        <v>12</v>
      </c>
      <c r="D3409" s="6">
        <v>25.583760000000002</v>
      </c>
      <c r="E3409" s="6">
        <v>25.583759999974301</v>
      </c>
      <c r="F3409" s="6">
        <v>8.7869848324618194E-2</v>
      </c>
      <c r="G3409" s="6">
        <v>3.4345947712418525E-3</v>
      </c>
      <c r="H3409" s="6">
        <v>31.487993335701798</v>
      </c>
      <c r="I3409" s="6">
        <v>0.10814849726769969</v>
      </c>
      <c r="J3409" s="6">
        <v>33.3000533473842</v>
      </c>
      <c r="K3409" s="6">
        <v>0.11437218910900052</v>
      </c>
      <c r="L3409" s="1" t="s">
        <v>392</v>
      </c>
      <c r="M3409" s="1" t="s">
        <v>393</v>
      </c>
      <c r="N3409" s="1" t="s">
        <v>382</v>
      </c>
      <c r="O3409" s="1" t="s">
        <v>394</v>
      </c>
      <c r="P3409" s="1" t="s">
        <v>395</v>
      </c>
      <c r="Q3409" s="1" t="s">
        <v>396</v>
      </c>
      <c r="R3409" s="1" t="s">
        <v>330</v>
      </c>
    </row>
    <row r="3410" spans="1:18" hidden="1" x14ac:dyDescent="0.3">
      <c r="A3410" s="1" t="s">
        <v>811</v>
      </c>
      <c r="B3410" s="1">
        <v>51153</v>
      </c>
      <c r="C3410" s="1" t="s">
        <v>12</v>
      </c>
      <c r="D3410" s="6">
        <v>42.902790000000003</v>
      </c>
      <c r="E3410" s="6">
        <v>42.9027899999572</v>
      </c>
      <c r="F3410" s="6">
        <v>0.14735369820553901</v>
      </c>
      <c r="G3410" s="6">
        <v>3.4345947712418239E-3</v>
      </c>
      <c r="H3410" s="6">
        <v>49.699933038508703</v>
      </c>
      <c r="I3410" s="6">
        <v>0.17069913014513077</v>
      </c>
      <c r="J3410" s="6">
        <v>52.410935864593903</v>
      </c>
      <c r="K3410" s="6">
        <v>0.1800103262764248</v>
      </c>
      <c r="L3410" s="1" t="s">
        <v>392</v>
      </c>
      <c r="M3410" s="1" t="s">
        <v>393</v>
      </c>
      <c r="N3410" s="1" t="s">
        <v>382</v>
      </c>
      <c r="O3410" s="1" t="s">
        <v>394</v>
      </c>
      <c r="P3410" s="1" t="s">
        <v>395</v>
      </c>
      <c r="Q3410" s="1" t="s">
        <v>396</v>
      </c>
      <c r="R3410" s="1" t="s">
        <v>330</v>
      </c>
    </row>
    <row r="3411" spans="1:18" hidden="1" x14ac:dyDescent="0.3">
      <c r="A3411" s="1" t="s">
        <v>497</v>
      </c>
      <c r="B3411" s="1">
        <v>24021</v>
      </c>
      <c r="C3411" s="1" t="s">
        <v>12</v>
      </c>
      <c r="D3411" s="6">
        <v>52.463769999999997</v>
      </c>
      <c r="E3411" s="6">
        <v>52.463769999947402</v>
      </c>
      <c r="F3411" s="6">
        <v>0.180191790121453</v>
      </c>
      <c r="G3411" s="6">
        <v>3.4345947712418239E-3</v>
      </c>
      <c r="H3411" s="6">
        <v>60.218322517212997</v>
      </c>
      <c r="I3411" s="6">
        <v>0.20682553565057354</v>
      </c>
      <c r="J3411" s="6">
        <v>62.202654484259703</v>
      </c>
      <c r="K3411" s="6">
        <v>0.21364091184900016</v>
      </c>
      <c r="L3411" s="1" t="s">
        <v>392</v>
      </c>
      <c r="M3411" s="1" t="s">
        <v>393</v>
      </c>
      <c r="N3411" s="1" t="s">
        <v>382</v>
      </c>
      <c r="O3411" s="1" t="s">
        <v>394</v>
      </c>
      <c r="P3411" s="1" t="s">
        <v>395</v>
      </c>
      <c r="Q3411" s="1" t="s">
        <v>396</v>
      </c>
      <c r="R3411" s="1" t="s">
        <v>330</v>
      </c>
    </row>
    <row r="3412" spans="1:18" hidden="1" x14ac:dyDescent="0.3">
      <c r="A3412" s="1" t="s">
        <v>811</v>
      </c>
      <c r="B3412" s="1">
        <v>51059</v>
      </c>
      <c r="C3412" s="1" t="s">
        <v>12</v>
      </c>
      <c r="D3412" s="6">
        <v>114.28440000000001</v>
      </c>
      <c r="E3412" s="6">
        <v>114.28439999988601</v>
      </c>
      <c r="F3412" s="6">
        <v>0.39252060267411698</v>
      </c>
      <c r="G3412" s="6">
        <v>3.4345947712418187E-3</v>
      </c>
      <c r="H3412" s="6">
        <v>134.29270857354999</v>
      </c>
      <c r="I3412" s="6">
        <v>0.46124103468261612</v>
      </c>
      <c r="J3412" s="6">
        <v>142.71385054692999</v>
      </c>
      <c r="K3412" s="6">
        <v>0.49016424487227211</v>
      </c>
      <c r="L3412" s="1" t="s">
        <v>392</v>
      </c>
      <c r="M3412" s="1" t="s">
        <v>393</v>
      </c>
      <c r="N3412" s="1" t="s">
        <v>382</v>
      </c>
      <c r="O3412" s="1" t="s">
        <v>394</v>
      </c>
      <c r="P3412" s="1" t="s">
        <v>395</v>
      </c>
      <c r="Q3412" s="1" t="s">
        <v>396</v>
      </c>
      <c r="R3412" s="1" t="s">
        <v>330</v>
      </c>
    </row>
    <row r="3413" spans="1:18" hidden="1" x14ac:dyDescent="0.3">
      <c r="A3413" s="1" t="s">
        <v>497</v>
      </c>
      <c r="B3413" s="1">
        <v>24031</v>
      </c>
      <c r="C3413" s="1" t="s">
        <v>12</v>
      </c>
      <c r="D3413" s="6">
        <v>121.7899</v>
      </c>
      <c r="E3413" s="6">
        <v>121.78989999987699</v>
      </c>
      <c r="F3413" s="6">
        <v>0.41829895372964598</v>
      </c>
      <c r="G3413" s="6">
        <v>3.4345947712418556E-3</v>
      </c>
      <c r="H3413" s="6">
        <v>139.57348053948701</v>
      </c>
      <c r="I3413" s="6">
        <v>0.47937834646494898</v>
      </c>
      <c r="J3413" s="6">
        <v>147.64831610563201</v>
      </c>
      <c r="K3413" s="6">
        <v>0.50711213447906833</v>
      </c>
      <c r="L3413" s="1" t="s">
        <v>392</v>
      </c>
      <c r="M3413" s="1" t="s">
        <v>393</v>
      </c>
      <c r="N3413" s="1" t="s">
        <v>382</v>
      </c>
      <c r="O3413" s="1" t="s">
        <v>394</v>
      </c>
      <c r="P3413" s="1" t="s">
        <v>395</v>
      </c>
      <c r="Q3413" s="1" t="s">
        <v>396</v>
      </c>
      <c r="R3413" s="1" t="s">
        <v>330</v>
      </c>
    </row>
    <row r="3414" spans="1:18" hidden="1" x14ac:dyDescent="0.3">
      <c r="A3414" s="1" t="s">
        <v>497</v>
      </c>
      <c r="B3414" s="1">
        <v>24033</v>
      </c>
      <c r="C3414" s="1" t="s">
        <v>12</v>
      </c>
      <c r="D3414" s="6">
        <v>150.35499999999999</v>
      </c>
      <c r="E3414" s="6">
        <v>150.35499999985001</v>
      </c>
      <c r="F3414" s="6">
        <v>0.51640849682954804</v>
      </c>
      <c r="G3414" s="6">
        <v>3.4345947712418157E-3</v>
      </c>
      <c r="H3414" s="6">
        <v>160.79363446411099</v>
      </c>
      <c r="I3414" s="6">
        <v>0.5522609761794034</v>
      </c>
      <c r="J3414" s="6">
        <v>164.269316061284</v>
      </c>
      <c r="K3414" s="6">
        <v>0.56419853401955522</v>
      </c>
      <c r="L3414" s="1" t="s">
        <v>392</v>
      </c>
      <c r="M3414" s="1" t="s">
        <v>393</v>
      </c>
      <c r="N3414" s="1" t="s">
        <v>382</v>
      </c>
      <c r="O3414" s="1" t="s">
        <v>394</v>
      </c>
      <c r="P3414" s="1" t="s">
        <v>395</v>
      </c>
      <c r="Q3414" s="1" t="s">
        <v>396</v>
      </c>
      <c r="R3414" s="1" t="s">
        <v>330</v>
      </c>
    </row>
    <row r="3415" spans="1:18" hidden="1" x14ac:dyDescent="0.3">
      <c r="A3415" s="1" t="s">
        <v>9</v>
      </c>
      <c r="B3415" s="1">
        <v>11001</v>
      </c>
      <c r="C3415" s="1" t="s">
        <v>12</v>
      </c>
      <c r="D3415" s="6">
        <v>239.65389999999999</v>
      </c>
      <c r="E3415" s="6">
        <v>239.65389999976</v>
      </c>
      <c r="F3415" s="6">
        <v>0.82311403184688803</v>
      </c>
      <c r="G3415" s="6">
        <v>3.4345947712418295E-3</v>
      </c>
      <c r="H3415" s="6">
        <v>262.83052215798602</v>
      </c>
      <c r="I3415" s="6">
        <v>0.90271633712657862</v>
      </c>
      <c r="J3415" s="6">
        <v>278.52649971412598</v>
      </c>
      <c r="K3415" s="6">
        <v>0.956625659570426</v>
      </c>
      <c r="L3415" s="1" t="s">
        <v>392</v>
      </c>
      <c r="M3415" s="1" t="s">
        <v>393</v>
      </c>
      <c r="N3415" s="1" t="s">
        <v>382</v>
      </c>
      <c r="O3415" s="1" t="s">
        <v>394</v>
      </c>
      <c r="P3415" s="1" t="s">
        <v>395</v>
      </c>
      <c r="Q3415" s="1" t="s">
        <v>396</v>
      </c>
      <c r="R3415" s="1" t="s">
        <v>330</v>
      </c>
    </row>
    <row r="3416" spans="1:18" hidden="1" x14ac:dyDescent="0.3">
      <c r="A3416" s="1" t="s">
        <v>811</v>
      </c>
      <c r="B3416" s="1">
        <v>51685</v>
      </c>
      <c r="C3416" s="1" t="s">
        <v>12</v>
      </c>
      <c r="D3416" s="6">
        <v>0.26196720000000001</v>
      </c>
      <c r="E3416" s="6">
        <v>0.261967199999738</v>
      </c>
      <c r="F3416" s="6">
        <v>8.99751175355963E-4</v>
      </c>
      <c r="G3416" s="6">
        <v>3.4345947712418304E-3</v>
      </c>
      <c r="H3416" s="6">
        <v>0.29803184682998501</v>
      </c>
      <c r="I3416" s="6">
        <v>1.0236186227858125E-3</v>
      </c>
      <c r="J3416" s="6">
        <v>0.30454028379926801</v>
      </c>
      <c r="K3416" s="6">
        <v>1.0459724663694689E-3</v>
      </c>
      <c r="L3416" s="1" t="s">
        <v>731</v>
      </c>
      <c r="M3416" s="1" t="s">
        <v>393</v>
      </c>
      <c r="N3416" s="1" t="s">
        <v>382</v>
      </c>
      <c r="O3416" s="1" t="s">
        <v>394</v>
      </c>
      <c r="P3416" s="1" t="s">
        <v>395</v>
      </c>
      <c r="Q3416" s="1" t="s">
        <v>732</v>
      </c>
      <c r="R3416" s="1" t="s">
        <v>330</v>
      </c>
    </row>
    <row r="3417" spans="1:18" hidden="1" x14ac:dyDescent="0.3">
      <c r="A3417" s="1" t="s">
        <v>811</v>
      </c>
      <c r="B3417" s="1">
        <v>51610</v>
      </c>
      <c r="C3417" s="1" t="s">
        <v>12</v>
      </c>
      <c r="D3417" s="6">
        <v>0.51788880000000004</v>
      </c>
      <c r="E3417" s="6">
        <v>0.51788879999948201</v>
      </c>
      <c r="F3417" s="6">
        <v>1.7787381645629199E-3</v>
      </c>
      <c r="G3417" s="6">
        <v>3.434594771241817E-3</v>
      </c>
      <c r="H3417" s="6">
        <v>0.58784623086938403</v>
      </c>
      <c r="I3417" s="6">
        <v>2.0190135908381966E-3</v>
      </c>
      <c r="J3417" s="6">
        <v>0.62374987641414703</v>
      </c>
      <c r="K3417" s="6">
        <v>2.1423280640947588E-3</v>
      </c>
      <c r="L3417" s="1" t="s">
        <v>731</v>
      </c>
      <c r="M3417" s="1" t="s">
        <v>393</v>
      </c>
      <c r="N3417" s="1" t="s">
        <v>382</v>
      </c>
      <c r="O3417" s="1" t="s">
        <v>394</v>
      </c>
      <c r="P3417" s="1" t="s">
        <v>395</v>
      </c>
      <c r="Q3417" s="1" t="s">
        <v>732</v>
      </c>
      <c r="R3417" s="1" t="s">
        <v>330</v>
      </c>
    </row>
    <row r="3418" spans="1:18" hidden="1" x14ac:dyDescent="0.3">
      <c r="A3418" s="1" t="s">
        <v>811</v>
      </c>
      <c r="B3418" s="1">
        <v>51683</v>
      </c>
      <c r="C3418" s="1" t="s">
        <v>12</v>
      </c>
      <c r="D3418" s="6">
        <v>1.6687799999999999</v>
      </c>
      <c r="E3418" s="6">
        <v>1.6687799999983299</v>
      </c>
      <c r="F3418" s="6">
        <v>5.7315830623472204E-3</v>
      </c>
      <c r="G3418" s="6">
        <v>3.4345947712418391E-3</v>
      </c>
      <c r="H3418" s="6">
        <v>1.8874263667029501</v>
      </c>
      <c r="I3418" s="6">
        <v>6.4825447301819338E-3</v>
      </c>
      <c r="J3418" s="6">
        <v>1.9299962320803601</v>
      </c>
      <c r="K3418" s="6">
        <v>6.6287549672196557E-3</v>
      </c>
      <c r="L3418" s="1" t="s">
        <v>731</v>
      </c>
      <c r="M3418" s="1" t="s">
        <v>393</v>
      </c>
      <c r="N3418" s="1" t="s">
        <v>382</v>
      </c>
      <c r="O3418" s="1" t="s">
        <v>394</v>
      </c>
      <c r="P3418" s="1" t="s">
        <v>395</v>
      </c>
      <c r="Q3418" s="1" t="s">
        <v>732</v>
      </c>
      <c r="R3418" s="1" t="s">
        <v>330</v>
      </c>
    </row>
    <row r="3419" spans="1:18" hidden="1" x14ac:dyDescent="0.3">
      <c r="A3419" s="1" t="s">
        <v>811</v>
      </c>
      <c r="B3419" s="1">
        <v>51600</v>
      </c>
      <c r="C3419" s="1" t="s">
        <v>12</v>
      </c>
      <c r="D3419" s="6">
        <v>1.7656480000000001</v>
      </c>
      <c r="E3419" s="6">
        <v>1.76564799999824</v>
      </c>
      <c r="F3419" s="6">
        <v>6.0642853886475299E-3</v>
      </c>
      <c r="G3419" s="6">
        <v>3.4345947712418187E-3</v>
      </c>
      <c r="H3419" s="6">
        <v>2.07039302777468</v>
      </c>
      <c r="I3419" s="6">
        <v>7.1109610676104336E-3</v>
      </c>
      <c r="J3419" s="6">
        <v>2.1963541025339102</v>
      </c>
      <c r="K3419" s="6">
        <v>7.5435863163584851E-3</v>
      </c>
      <c r="L3419" s="1" t="s">
        <v>731</v>
      </c>
      <c r="M3419" s="1" t="s">
        <v>393</v>
      </c>
      <c r="N3419" s="1" t="s">
        <v>382</v>
      </c>
      <c r="O3419" s="1" t="s">
        <v>394</v>
      </c>
      <c r="P3419" s="1" t="s">
        <v>395</v>
      </c>
      <c r="Q3419" s="1" t="s">
        <v>732</v>
      </c>
      <c r="R3419" s="1" t="s">
        <v>330</v>
      </c>
    </row>
    <row r="3420" spans="1:18" hidden="1" x14ac:dyDescent="0.3">
      <c r="A3420" s="1" t="s">
        <v>497</v>
      </c>
      <c r="B3420" s="1">
        <v>24009</v>
      </c>
      <c r="C3420" s="1" t="s">
        <v>12</v>
      </c>
      <c r="D3420" s="6">
        <v>2.184088</v>
      </c>
      <c r="E3420" s="6">
        <v>2.1840879999978</v>
      </c>
      <c r="F3420" s="6">
        <v>7.5014572247245103E-3</v>
      </c>
      <c r="G3420" s="6">
        <v>3.4345947712418486E-3</v>
      </c>
      <c r="H3420" s="6">
        <v>2.4278909593501798</v>
      </c>
      <c r="I3420" s="6">
        <v>8.3388215941294832E-3</v>
      </c>
      <c r="J3420" s="6">
        <v>2.4824952819238</v>
      </c>
      <c r="K3420" s="6">
        <v>8.526365314928043E-3</v>
      </c>
      <c r="L3420" s="1" t="s">
        <v>731</v>
      </c>
      <c r="M3420" s="1" t="s">
        <v>393</v>
      </c>
      <c r="N3420" s="1" t="s">
        <v>382</v>
      </c>
      <c r="O3420" s="1" t="s">
        <v>394</v>
      </c>
      <c r="P3420" s="1" t="s">
        <v>395</v>
      </c>
      <c r="Q3420" s="1" t="s">
        <v>732</v>
      </c>
      <c r="R3420" s="1" t="s">
        <v>330</v>
      </c>
    </row>
    <row r="3421" spans="1:18" hidden="1" x14ac:dyDescent="0.3">
      <c r="A3421" s="1" t="s">
        <v>497</v>
      </c>
      <c r="B3421" s="1">
        <v>24017</v>
      </c>
      <c r="C3421" s="1" t="s">
        <v>12</v>
      </c>
      <c r="D3421" s="6">
        <v>3.8384429999999998</v>
      </c>
      <c r="E3421" s="6">
        <v>3.83844299999617</v>
      </c>
      <c r="F3421" s="6">
        <v>1.31834962574966E-2</v>
      </c>
      <c r="G3421" s="6">
        <v>3.434594771241817E-3</v>
      </c>
      <c r="H3421" s="6">
        <v>4.2253787837486003</v>
      </c>
      <c r="I3421" s="6">
        <v>1.4512463877179051E-2</v>
      </c>
      <c r="J3421" s="6">
        <v>4.3050331893594498</v>
      </c>
      <c r="K3421" s="6">
        <v>1.4786044482196449E-2</v>
      </c>
      <c r="L3421" s="1" t="s">
        <v>731</v>
      </c>
      <c r="M3421" s="1" t="s">
        <v>393</v>
      </c>
      <c r="N3421" s="1" t="s">
        <v>382</v>
      </c>
      <c r="O3421" s="1" t="s">
        <v>394</v>
      </c>
      <c r="P3421" s="1" t="s">
        <v>395</v>
      </c>
      <c r="Q3421" s="1" t="s">
        <v>732</v>
      </c>
      <c r="R3421" s="1" t="s">
        <v>330</v>
      </c>
    </row>
    <row r="3422" spans="1:18" hidden="1" x14ac:dyDescent="0.3">
      <c r="A3422" s="1" t="s">
        <v>811</v>
      </c>
      <c r="B3422" s="1">
        <v>51510</v>
      </c>
      <c r="C3422" s="1" t="s">
        <v>12</v>
      </c>
      <c r="D3422" s="6">
        <v>9.0772300000000001</v>
      </c>
      <c r="E3422" s="6">
        <v>9.0772299999909496</v>
      </c>
      <c r="F3422" s="6">
        <v>3.1176606695328301E-2</v>
      </c>
      <c r="G3422" s="6">
        <v>3.43459477124182E-3</v>
      </c>
      <c r="H3422" s="6">
        <v>10.270475351125601</v>
      </c>
      <c r="I3422" s="6">
        <v>3.5274920939143986E-2</v>
      </c>
      <c r="J3422" s="6">
        <v>10.952308521789799</v>
      </c>
      <c r="K3422" s="6">
        <v>3.761674158196647E-2</v>
      </c>
      <c r="L3422" s="1" t="s">
        <v>731</v>
      </c>
      <c r="M3422" s="1" t="s">
        <v>393</v>
      </c>
      <c r="N3422" s="1" t="s">
        <v>382</v>
      </c>
      <c r="O3422" s="1" t="s">
        <v>394</v>
      </c>
      <c r="P3422" s="1" t="s">
        <v>395</v>
      </c>
      <c r="Q3422" s="1" t="s">
        <v>732</v>
      </c>
      <c r="R3422" s="1" t="s">
        <v>330</v>
      </c>
    </row>
    <row r="3423" spans="1:18" hidden="1" x14ac:dyDescent="0.3">
      <c r="A3423" s="1" t="s">
        <v>497</v>
      </c>
      <c r="B3423" s="1">
        <v>24021</v>
      </c>
      <c r="C3423" s="1" t="s">
        <v>12</v>
      </c>
      <c r="D3423" s="6">
        <v>11.249140000000001</v>
      </c>
      <c r="E3423" s="6">
        <v>11.249139999988699</v>
      </c>
      <c r="F3423" s="6">
        <v>3.86362374249287E-2</v>
      </c>
      <c r="G3423" s="6">
        <v>3.4345947712418473E-3</v>
      </c>
      <c r="H3423" s="6">
        <v>12.9118502265712</v>
      </c>
      <c r="I3423" s="6">
        <v>4.4346973275239308E-2</v>
      </c>
      <c r="J3423" s="6">
        <v>13.337325332607</v>
      </c>
      <c r="K3423" s="6">
        <v>4.580830784972343E-2</v>
      </c>
      <c r="L3423" s="1" t="s">
        <v>731</v>
      </c>
      <c r="M3423" s="1" t="s">
        <v>393</v>
      </c>
      <c r="N3423" s="1" t="s">
        <v>382</v>
      </c>
      <c r="O3423" s="1" t="s">
        <v>394</v>
      </c>
      <c r="P3423" s="1" t="s">
        <v>395</v>
      </c>
      <c r="Q3423" s="1" t="s">
        <v>732</v>
      </c>
      <c r="R3423" s="1" t="s">
        <v>330</v>
      </c>
    </row>
    <row r="3424" spans="1:18" hidden="1" x14ac:dyDescent="0.3">
      <c r="A3424" s="1" t="s">
        <v>811</v>
      </c>
      <c r="B3424" s="1">
        <v>51013</v>
      </c>
      <c r="C3424" s="1" t="s">
        <v>12</v>
      </c>
      <c r="D3424" s="6">
        <v>18.701029999999999</v>
      </c>
      <c r="E3424" s="6">
        <v>18.701029999981198</v>
      </c>
      <c r="F3424" s="6">
        <v>6.4230459854772298E-2</v>
      </c>
      <c r="G3424" s="6">
        <v>3.4345947712418447E-3</v>
      </c>
      <c r="H3424" s="6">
        <v>20.955864587659299</v>
      </c>
      <c r="I3424" s="6">
        <v>7.1974902939626759E-2</v>
      </c>
      <c r="J3424" s="6">
        <v>22.297369349419</v>
      </c>
      <c r="K3424" s="6">
        <v>7.6582428179962664E-2</v>
      </c>
      <c r="L3424" s="1" t="s">
        <v>731</v>
      </c>
      <c r="M3424" s="1" t="s">
        <v>393</v>
      </c>
      <c r="N3424" s="1" t="s">
        <v>382</v>
      </c>
      <c r="O3424" s="1" t="s">
        <v>394</v>
      </c>
      <c r="P3424" s="1" t="s">
        <v>395</v>
      </c>
      <c r="Q3424" s="1" t="s">
        <v>732</v>
      </c>
      <c r="R3424" s="1" t="s">
        <v>330</v>
      </c>
    </row>
    <row r="3425" spans="1:18" hidden="1" x14ac:dyDescent="0.3">
      <c r="A3425" s="1" t="s">
        <v>497</v>
      </c>
      <c r="B3425" s="1">
        <v>24031</v>
      </c>
      <c r="C3425" s="1" t="s">
        <v>12</v>
      </c>
      <c r="D3425" s="6">
        <v>26.113849999999999</v>
      </c>
      <c r="E3425" s="6">
        <v>26.113849999973699</v>
      </c>
      <c r="F3425" s="6">
        <v>8.9690492666903807E-2</v>
      </c>
      <c r="G3425" s="6">
        <v>3.434594771241856E-3</v>
      </c>
      <c r="H3425" s="6">
        <v>29.926955640706499</v>
      </c>
      <c r="I3425" s="6">
        <v>0.10278696536275751</v>
      </c>
      <c r="J3425" s="6">
        <v>31.658339316602301</v>
      </c>
      <c r="K3425" s="6">
        <v>0.10873356668300274</v>
      </c>
      <c r="L3425" s="1" t="s">
        <v>731</v>
      </c>
      <c r="M3425" s="1" t="s">
        <v>393</v>
      </c>
      <c r="N3425" s="1" t="s">
        <v>382</v>
      </c>
      <c r="O3425" s="1" t="s">
        <v>394</v>
      </c>
      <c r="P3425" s="1" t="s">
        <v>395</v>
      </c>
      <c r="Q3425" s="1" t="s">
        <v>732</v>
      </c>
      <c r="R3425" s="1" t="s">
        <v>330</v>
      </c>
    </row>
    <row r="3426" spans="1:18" hidden="1" x14ac:dyDescent="0.3">
      <c r="A3426" s="1" t="s">
        <v>811</v>
      </c>
      <c r="B3426" s="1">
        <v>51107</v>
      </c>
      <c r="C3426" s="1" t="s">
        <v>12</v>
      </c>
      <c r="D3426" s="6">
        <v>30.885069999999999</v>
      </c>
      <c r="E3426" s="6">
        <v>30.8850699999692</v>
      </c>
      <c r="F3426" s="6">
        <v>0.106077699931331</v>
      </c>
      <c r="G3426" s="6">
        <v>3.4345947712417935E-3</v>
      </c>
      <c r="H3426" s="6">
        <v>38.012742393326299</v>
      </c>
      <c r="I3426" s="6">
        <v>0.13055836626467976</v>
      </c>
      <c r="J3426" s="6">
        <v>40.200286378456397</v>
      </c>
      <c r="K3426" s="6">
        <v>0.13807169339786904</v>
      </c>
      <c r="L3426" s="1" t="s">
        <v>731</v>
      </c>
      <c r="M3426" s="1" t="s">
        <v>393</v>
      </c>
      <c r="N3426" s="1" t="s">
        <v>382</v>
      </c>
      <c r="O3426" s="1" t="s">
        <v>394</v>
      </c>
      <c r="P3426" s="1" t="s">
        <v>395</v>
      </c>
      <c r="Q3426" s="1" t="s">
        <v>732</v>
      </c>
      <c r="R3426" s="1" t="s">
        <v>330</v>
      </c>
    </row>
    <row r="3427" spans="1:18" hidden="1" x14ac:dyDescent="0.3">
      <c r="A3427" s="1" t="s">
        <v>497</v>
      </c>
      <c r="B3427" s="1">
        <v>24033</v>
      </c>
      <c r="C3427" s="1" t="s">
        <v>12</v>
      </c>
      <c r="D3427" s="6">
        <v>32.238709999999998</v>
      </c>
      <c r="E3427" s="6">
        <v>32.238709999967597</v>
      </c>
      <c r="F3427" s="6">
        <v>0.11072690479747101</v>
      </c>
      <c r="G3427" s="6">
        <v>3.4345947712418486E-3</v>
      </c>
      <c r="H3427" s="6">
        <v>34.476933599377901</v>
      </c>
      <c r="I3427" s="6">
        <v>0.11841429586887575</v>
      </c>
      <c r="J3427" s="6">
        <v>35.222179790482897</v>
      </c>
      <c r="K3427" s="6">
        <v>0.12097391454013287</v>
      </c>
      <c r="L3427" s="1" t="s">
        <v>731</v>
      </c>
      <c r="M3427" s="1" t="s">
        <v>393</v>
      </c>
      <c r="N3427" s="1" t="s">
        <v>382</v>
      </c>
      <c r="O3427" s="1" t="s">
        <v>394</v>
      </c>
      <c r="P3427" s="1" t="s">
        <v>395</v>
      </c>
      <c r="Q3427" s="1" t="s">
        <v>732</v>
      </c>
      <c r="R3427" s="1" t="s">
        <v>330</v>
      </c>
    </row>
    <row r="3428" spans="1:18" hidden="1" x14ac:dyDescent="0.3">
      <c r="A3428" s="1" t="s">
        <v>811</v>
      </c>
      <c r="B3428" s="1">
        <v>51153</v>
      </c>
      <c r="C3428" s="1" t="s">
        <v>12</v>
      </c>
      <c r="D3428" s="6">
        <v>51.792839999999998</v>
      </c>
      <c r="E3428" s="6">
        <v>51.7928399999482</v>
      </c>
      <c r="F3428" s="6">
        <v>0.17788741745158701</v>
      </c>
      <c r="G3428" s="6">
        <v>3.4345947712418343E-3</v>
      </c>
      <c r="H3428" s="6">
        <v>59.998444853451097</v>
      </c>
      <c r="I3428" s="6">
        <v>0.20607034497630469</v>
      </c>
      <c r="J3428" s="6">
        <v>63.271204867682798</v>
      </c>
      <c r="K3428" s="6">
        <v>0.21731094940871423</v>
      </c>
      <c r="L3428" s="1" t="s">
        <v>731</v>
      </c>
      <c r="M3428" s="1" t="s">
        <v>393</v>
      </c>
      <c r="N3428" s="1" t="s">
        <v>382</v>
      </c>
      <c r="O3428" s="1" t="s">
        <v>394</v>
      </c>
      <c r="P3428" s="1" t="s">
        <v>395</v>
      </c>
      <c r="Q3428" s="1" t="s">
        <v>732</v>
      </c>
      <c r="R3428" s="1" t="s">
        <v>330</v>
      </c>
    </row>
    <row r="3429" spans="1:18" hidden="1" x14ac:dyDescent="0.3">
      <c r="A3429" s="1" t="s">
        <v>811</v>
      </c>
      <c r="B3429" s="1">
        <v>51059</v>
      </c>
      <c r="C3429" s="1" t="s">
        <v>12</v>
      </c>
      <c r="D3429" s="6">
        <v>137.9657</v>
      </c>
      <c r="E3429" s="6">
        <v>137.96569999986201</v>
      </c>
      <c r="F3429" s="6">
        <v>0.47385627183024498</v>
      </c>
      <c r="G3429" s="6">
        <v>3.43459477124183E-3</v>
      </c>
      <c r="H3429" s="6">
        <v>162.120005383462</v>
      </c>
      <c r="I3429" s="6">
        <v>0.55681652280373595</v>
      </c>
      <c r="J3429" s="6">
        <v>172.28612383144699</v>
      </c>
      <c r="K3429" s="6">
        <v>0.5917330200690103</v>
      </c>
      <c r="L3429" s="1" t="s">
        <v>731</v>
      </c>
      <c r="M3429" s="1" t="s">
        <v>393</v>
      </c>
      <c r="N3429" s="1" t="s">
        <v>382</v>
      </c>
      <c r="O3429" s="1" t="s">
        <v>394</v>
      </c>
      <c r="P3429" s="1" t="s">
        <v>395</v>
      </c>
      <c r="Q3429" s="1" t="s">
        <v>732</v>
      </c>
      <c r="R3429" s="1" t="s">
        <v>330</v>
      </c>
    </row>
    <row r="3430" spans="1:18" hidden="1" x14ac:dyDescent="0.3">
      <c r="A3430" s="1" t="s">
        <v>811</v>
      </c>
      <c r="B3430" s="1">
        <v>51059</v>
      </c>
      <c r="C3430" s="1" t="s">
        <v>12</v>
      </c>
      <c r="D3430" s="6">
        <v>0.72049039299999995</v>
      </c>
      <c r="E3430" s="6">
        <v>0.72049039299920603</v>
      </c>
      <c r="F3430" s="6">
        <v>1.9691693388819301E-3</v>
      </c>
      <c r="G3430" s="6">
        <v>2.7330958997035513E-3</v>
      </c>
      <c r="H3430" s="6">
        <v>0.76933859701467999</v>
      </c>
      <c r="I3430" s="6">
        <v>2.1026761649845047E-3</v>
      </c>
      <c r="J3430" s="6">
        <v>0.78234248906108295</v>
      </c>
      <c r="K3430" s="6">
        <v>2.1382170490167164E-3</v>
      </c>
      <c r="L3430" s="1" t="s">
        <v>733</v>
      </c>
      <c r="M3430" s="1" t="s">
        <v>393</v>
      </c>
      <c r="N3430" s="1" t="s">
        <v>382</v>
      </c>
      <c r="O3430" s="1" t="s">
        <v>394</v>
      </c>
      <c r="P3430" s="1" t="s">
        <v>734</v>
      </c>
      <c r="Q3430" s="1" t="s">
        <v>389</v>
      </c>
      <c r="R3430" s="1" t="s">
        <v>330</v>
      </c>
    </row>
    <row r="3431" spans="1:18" hidden="1" x14ac:dyDescent="0.3">
      <c r="A3431" s="1" t="s">
        <v>497</v>
      </c>
      <c r="B3431" s="1">
        <v>24009</v>
      </c>
      <c r="C3431" s="1" t="s">
        <v>12</v>
      </c>
      <c r="D3431" s="6">
        <v>4.8124306710000004</v>
      </c>
      <c r="E3431" s="6">
        <v>4.8124306709947202</v>
      </c>
      <c r="F3431" s="6">
        <v>1.31528345345031E-2</v>
      </c>
      <c r="G3431" s="6">
        <v>2.733095899703514E-3</v>
      </c>
      <c r="H3431" s="6">
        <v>5.1387064930060102</v>
      </c>
      <c r="I3431" s="6">
        <v>1.404457764581455E-2</v>
      </c>
      <c r="J3431" s="6">
        <v>5.2255644574348104</v>
      </c>
      <c r="K3431" s="6">
        <v>1.4281968792251498E-2</v>
      </c>
      <c r="L3431" s="1" t="s">
        <v>733</v>
      </c>
      <c r="M3431" s="1" t="s">
        <v>393</v>
      </c>
      <c r="N3431" s="1" t="s">
        <v>382</v>
      </c>
      <c r="O3431" s="1" t="s">
        <v>394</v>
      </c>
      <c r="P3431" s="1" t="s">
        <v>734</v>
      </c>
      <c r="Q3431" s="1" t="s">
        <v>389</v>
      </c>
      <c r="R3431" s="1" t="s">
        <v>330</v>
      </c>
    </row>
    <row r="3432" spans="1:18" hidden="1" x14ac:dyDescent="0.3">
      <c r="A3432" s="1" t="s">
        <v>811</v>
      </c>
      <c r="B3432" s="1">
        <v>51153</v>
      </c>
      <c r="C3432" s="1" t="s">
        <v>12</v>
      </c>
      <c r="D3432" s="6">
        <v>5.4516061169999999</v>
      </c>
      <c r="E3432" s="6">
        <v>5.4516061169940002</v>
      </c>
      <c r="F3432" s="6">
        <v>1.4899762325155001E-2</v>
      </c>
      <c r="G3432" s="6">
        <v>2.7330958997035331E-3</v>
      </c>
      <c r="H3432" s="6">
        <v>5.8212171075116999</v>
      </c>
      <c r="I3432" s="6">
        <v>1.5909944607824286E-2</v>
      </c>
      <c r="J3432" s="6">
        <v>5.9196113374885799</v>
      </c>
      <c r="K3432" s="6">
        <v>1.6178865474328584E-2</v>
      </c>
      <c r="L3432" s="1" t="s">
        <v>733</v>
      </c>
      <c r="M3432" s="1" t="s">
        <v>393</v>
      </c>
      <c r="N3432" s="1" t="s">
        <v>382</v>
      </c>
      <c r="O3432" s="1" t="s">
        <v>394</v>
      </c>
      <c r="P3432" s="1" t="s">
        <v>734</v>
      </c>
      <c r="Q3432" s="1" t="s">
        <v>389</v>
      </c>
      <c r="R3432" s="1" t="s">
        <v>330</v>
      </c>
    </row>
    <row r="3433" spans="1:18" hidden="1" x14ac:dyDescent="0.3">
      <c r="A3433" s="1" t="s">
        <v>497</v>
      </c>
      <c r="B3433" s="1">
        <v>24033</v>
      </c>
      <c r="C3433" s="1" t="s">
        <v>12</v>
      </c>
      <c r="D3433" s="6">
        <v>5.691339181</v>
      </c>
      <c r="E3433" s="6">
        <v>5.6913391809937304</v>
      </c>
      <c r="F3433" s="6">
        <v>1.5554975779396E-2</v>
      </c>
      <c r="G3433" s="6">
        <v>2.7330958997035279E-3</v>
      </c>
      <c r="H3433" s="6">
        <v>6.07720372566469</v>
      </c>
      <c r="I3433" s="6">
        <v>1.6609580584277167E-2</v>
      </c>
      <c r="J3433" s="6">
        <v>6.1799248181708997</v>
      </c>
      <c r="K3433" s="6">
        <v>1.6890327181018957E-2</v>
      </c>
      <c r="L3433" s="1" t="s">
        <v>733</v>
      </c>
      <c r="M3433" s="1" t="s">
        <v>393</v>
      </c>
      <c r="N3433" s="1" t="s">
        <v>382</v>
      </c>
      <c r="O3433" s="1" t="s">
        <v>394</v>
      </c>
      <c r="P3433" s="1" t="s">
        <v>734</v>
      </c>
      <c r="Q3433" s="1" t="s">
        <v>389</v>
      </c>
      <c r="R3433" s="1" t="s">
        <v>330</v>
      </c>
    </row>
    <row r="3434" spans="1:18" hidden="1" x14ac:dyDescent="0.3">
      <c r="A3434" s="1" t="s">
        <v>497</v>
      </c>
      <c r="B3434" s="1">
        <v>24017</v>
      </c>
      <c r="C3434" s="1" t="s">
        <v>12</v>
      </c>
      <c r="D3434" s="6">
        <v>9.8118088609999994</v>
      </c>
      <c r="E3434" s="6">
        <v>9.8118088609891707</v>
      </c>
      <c r="F3434" s="6">
        <v>2.6816614566644401E-2</v>
      </c>
      <c r="G3434" s="6">
        <v>2.7330958997035439E-3</v>
      </c>
      <c r="H3434" s="6">
        <v>10.4770352757472</v>
      </c>
      <c r="I3434" s="6">
        <v>2.8634742153194063E-2</v>
      </c>
      <c r="J3434" s="6">
        <v>10.6541253583465</v>
      </c>
      <c r="K3434" s="6">
        <v>2.9118746331824368E-2</v>
      </c>
      <c r="L3434" s="1" t="s">
        <v>733</v>
      </c>
      <c r="M3434" s="1" t="s">
        <v>393</v>
      </c>
      <c r="N3434" s="1" t="s">
        <v>382</v>
      </c>
      <c r="O3434" s="1" t="s">
        <v>394</v>
      </c>
      <c r="P3434" s="1" t="s">
        <v>734</v>
      </c>
      <c r="Q3434" s="1" t="s">
        <v>389</v>
      </c>
      <c r="R3434" s="1" t="s">
        <v>330</v>
      </c>
    </row>
    <row r="3435" spans="1:18" hidden="1" x14ac:dyDescent="0.3">
      <c r="A3435" s="1" t="s">
        <v>811</v>
      </c>
      <c r="B3435" s="1">
        <v>51107</v>
      </c>
      <c r="C3435" s="1" t="s">
        <v>12</v>
      </c>
      <c r="D3435" s="6">
        <v>18.006418679999999</v>
      </c>
      <c r="E3435" s="6">
        <v>18.006418679980101</v>
      </c>
      <c r="F3435" s="6">
        <v>4.9213269062598999E-2</v>
      </c>
      <c r="G3435" s="6">
        <v>2.7330958997035487E-3</v>
      </c>
      <c r="H3435" s="6">
        <v>19.227227759205</v>
      </c>
      <c r="I3435" s="6">
        <v>5.2549857351349434E-2</v>
      </c>
      <c r="J3435" s="6">
        <v>19.552219635477002</v>
      </c>
      <c r="K3435" s="6">
        <v>5.3438091315825408E-2</v>
      </c>
      <c r="L3435" s="1" t="s">
        <v>733</v>
      </c>
      <c r="M3435" s="1" t="s">
        <v>393</v>
      </c>
      <c r="N3435" s="1" t="s">
        <v>382</v>
      </c>
      <c r="O3435" s="1" t="s">
        <v>394</v>
      </c>
      <c r="P3435" s="1" t="s">
        <v>734</v>
      </c>
      <c r="Q3435" s="1" t="s">
        <v>389</v>
      </c>
      <c r="R3435" s="1" t="s">
        <v>330</v>
      </c>
    </row>
    <row r="3436" spans="1:18" hidden="1" x14ac:dyDescent="0.3">
      <c r="A3436" s="1" t="s">
        <v>497</v>
      </c>
      <c r="B3436" s="1">
        <v>24031</v>
      </c>
      <c r="C3436" s="1" t="s">
        <v>12</v>
      </c>
      <c r="D3436" s="6">
        <v>25.047406079999998</v>
      </c>
      <c r="E3436" s="6">
        <v>25.047406079972401</v>
      </c>
      <c r="F3436" s="6">
        <v>6.8456962855382095E-2</v>
      </c>
      <c r="G3436" s="6">
        <v>2.7330958997035405E-3</v>
      </c>
      <c r="H3436" s="6">
        <v>26.7455838962785</v>
      </c>
      <c r="I3436" s="6">
        <v>7.3098245682095817E-2</v>
      </c>
      <c r="J3436" s="6">
        <v>27.1976562179517</v>
      </c>
      <c r="K3436" s="6">
        <v>7.4333802690830286E-2</v>
      </c>
      <c r="L3436" s="1" t="s">
        <v>733</v>
      </c>
      <c r="M3436" s="1" t="s">
        <v>393</v>
      </c>
      <c r="N3436" s="1" t="s">
        <v>382</v>
      </c>
      <c r="O3436" s="1" t="s">
        <v>394</v>
      </c>
      <c r="P3436" s="1" t="s">
        <v>734</v>
      </c>
      <c r="Q3436" s="1" t="s">
        <v>389</v>
      </c>
      <c r="R3436" s="1" t="s">
        <v>330</v>
      </c>
    </row>
    <row r="3437" spans="1:18" hidden="1" x14ac:dyDescent="0.3">
      <c r="A3437" s="1" t="s">
        <v>497</v>
      </c>
      <c r="B3437" s="1">
        <v>24021</v>
      </c>
      <c r="C3437" s="1" t="s">
        <v>12</v>
      </c>
      <c r="D3437" s="6">
        <v>72.880816719999999</v>
      </c>
      <c r="E3437" s="6">
        <v>72.880816719920105</v>
      </c>
      <c r="F3437" s="6">
        <v>0.19919026134425799</v>
      </c>
      <c r="G3437" s="6">
        <v>2.7330958997035283E-3</v>
      </c>
      <c r="H3437" s="6">
        <v>77.8220304245595</v>
      </c>
      <c r="I3437" s="6">
        <v>0.21269507225996681</v>
      </c>
      <c r="J3437" s="6">
        <v>79.137432103871703</v>
      </c>
      <c r="K3437" s="6">
        <v>0.21629019119615811</v>
      </c>
      <c r="L3437" s="1" t="s">
        <v>733</v>
      </c>
      <c r="M3437" s="1" t="s">
        <v>393</v>
      </c>
      <c r="N3437" s="1" t="s">
        <v>382</v>
      </c>
      <c r="O3437" s="1" t="s">
        <v>394</v>
      </c>
      <c r="P3437" s="1" t="s">
        <v>734</v>
      </c>
      <c r="Q3437" s="1" t="s">
        <v>389</v>
      </c>
      <c r="R3437" s="1" t="s">
        <v>330</v>
      </c>
    </row>
    <row r="3438" spans="1:18" hidden="1" x14ac:dyDescent="0.3">
      <c r="A3438" s="1" t="s">
        <v>811</v>
      </c>
      <c r="B3438" s="1">
        <v>51683</v>
      </c>
      <c r="C3438" s="1" t="s">
        <v>12</v>
      </c>
      <c r="D3438" s="6">
        <v>0.38338040000000001</v>
      </c>
      <c r="E3438" s="6">
        <v>0.383380399999462</v>
      </c>
      <c r="F3438" s="6">
        <v>1.48990793145839E-3</v>
      </c>
      <c r="G3438" s="6">
        <v>3.8862391803558055E-3</v>
      </c>
      <c r="H3438" s="6">
        <v>0.38338040000000001</v>
      </c>
      <c r="I3438" s="6">
        <v>1.489907931460481E-3</v>
      </c>
      <c r="J3438" s="6">
        <v>0.38338040000000001</v>
      </c>
      <c r="K3438" s="6">
        <v>1.489907931460481E-3</v>
      </c>
      <c r="L3438" s="1" t="s">
        <v>487</v>
      </c>
      <c r="M3438" s="1" t="s">
        <v>341</v>
      </c>
      <c r="N3438" s="1" t="s">
        <v>468</v>
      </c>
      <c r="O3438" s="1" t="s">
        <v>469</v>
      </c>
      <c r="P3438" s="1" t="s">
        <v>486</v>
      </c>
      <c r="Q3438" s="1" t="s">
        <v>476</v>
      </c>
      <c r="R3438" s="1" t="s">
        <v>330</v>
      </c>
    </row>
    <row r="3439" spans="1:18" hidden="1" x14ac:dyDescent="0.3">
      <c r="A3439" s="1" t="s">
        <v>811</v>
      </c>
      <c r="B3439" s="1">
        <v>51685</v>
      </c>
      <c r="C3439" s="1" t="s">
        <v>12</v>
      </c>
      <c r="D3439" s="6">
        <v>0.4567928</v>
      </c>
      <c r="E3439" s="6">
        <v>0.45679279999935901</v>
      </c>
      <c r="F3439" s="6">
        <v>1.7752060766619399E-3</v>
      </c>
      <c r="G3439" s="6">
        <v>3.8862391803558003E-3</v>
      </c>
      <c r="H3439" s="6">
        <v>0.4567928</v>
      </c>
      <c r="I3439" s="6">
        <v>1.775206076664431E-3</v>
      </c>
      <c r="J3439" s="6">
        <v>0.4567928</v>
      </c>
      <c r="K3439" s="6">
        <v>1.775206076664431E-3</v>
      </c>
      <c r="L3439" s="1" t="s">
        <v>487</v>
      </c>
      <c r="M3439" s="1" t="s">
        <v>341</v>
      </c>
      <c r="N3439" s="1" t="s">
        <v>468</v>
      </c>
      <c r="O3439" s="1" t="s">
        <v>469</v>
      </c>
      <c r="P3439" s="1" t="s">
        <v>486</v>
      </c>
      <c r="Q3439" s="1" t="s">
        <v>476</v>
      </c>
      <c r="R3439" s="1" t="s">
        <v>330</v>
      </c>
    </row>
    <row r="3440" spans="1:18" hidden="1" x14ac:dyDescent="0.3">
      <c r="A3440" s="1" t="s">
        <v>811</v>
      </c>
      <c r="B3440" s="1">
        <v>51610</v>
      </c>
      <c r="C3440" s="1" t="s">
        <v>12</v>
      </c>
      <c r="D3440" s="6">
        <v>0.48871219999999999</v>
      </c>
      <c r="E3440" s="6">
        <v>0.48871219999931598</v>
      </c>
      <c r="F3440" s="6">
        <v>1.8992524995552101E-3</v>
      </c>
      <c r="G3440" s="6">
        <v>3.8862391803557764E-3</v>
      </c>
      <c r="H3440" s="6">
        <v>0.48871219999999999</v>
      </c>
      <c r="I3440" s="6">
        <v>1.8992524995578683E-3</v>
      </c>
      <c r="J3440" s="6">
        <v>0.48871219999999999</v>
      </c>
      <c r="K3440" s="6">
        <v>1.8992524995578683E-3</v>
      </c>
      <c r="L3440" s="1" t="s">
        <v>487</v>
      </c>
      <c r="M3440" s="1" t="s">
        <v>341</v>
      </c>
      <c r="N3440" s="1" t="s">
        <v>468</v>
      </c>
      <c r="O3440" s="1" t="s">
        <v>469</v>
      </c>
      <c r="P3440" s="1" t="s">
        <v>486</v>
      </c>
      <c r="Q3440" s="1" t="s">
        <v>476</v>
      </c>
      <c r="R3440" s="1" t="s">
        <v>330</v>
      </c>
    </row>
    <row r="3441" spans="1:18" hidden="1" x14ac:dyDescent="0.3">
      <c r="A3441" s="1" t="s">
        <v>811</v>
      </c>
      <c r="B3441" s="1">
        <v>51600</v>
      </c>
      <c r="C3441" s="1" t="s">
        <v>12</v>
      </c>
      <c r="D3441" s="6">
        <v>0.8014445</v>
      </c>
      <c r="E3441" s="6">
        <v>0.80144449999888001</v>
      </c>
      <c r="F3441" s="6">
        <v>3.1146050167762999E-3</v>
      </c>
      <c r="G3441" s="6">
        <v>3.8862391803557855E-3</v>
      </c>
      <c r="H3441" s="6">
        <v>0.8014445</v>
      </c>
      <c r="I3441" s="6">
        <v>3.1146050167806523E-3</v>
      </c>
      <c r="J3441" s="6">
        <v>0.8014445</v>
      </c>
      <c r="K3441" s="6">
        <v>3.1146050167806523E-3</v>
      </c>
      <c r="L3441" s="1" t="s">
        <v>487</v>
      </c>
      <c r="M3441" s="1" t="s">
        <v>341</v>
      </c>
      <c r="N3441" s="1" t="s">
        <v>468</v>
      </c>
      <c r="O3441" s="1" t="s">
        <v>469</v>
      </c>
      <c r="P3441" s="1" t="s">
        <v>486</v>
      </c>
      <c r="Q3441" s="1" t="s">
        <v>476</v>
      </c>
      <c r="R3441" s="1" t="s">
        <v>330</v>
      </c>
    </row>
    <row r="3442" spans="1:18" hidden="1" x14ac:dyDescent="0.3">
      <c r="A3442" s="1" t="s">
        <v>497</v>
      </c>
      <c r="B3442" s="1">
        <v>24009</v>
      </c>
      <c r="C3442" s="1" t="s">
        <v>12</v>
      </c>
      <c r="D3442" s="6">
        <v>0.8550468</v>
      </c>
      <c r="E3442" s="6">
        <v>0.85504679999879696</v>
      </c>
      <c r="F3442" s="6">
        <v>3.3229163751931998E-3</v>
      </c>
      <c r="G3442" s="6">
        <v>3.8862391803558298E-3</v>
      </c>
      <c r="H3442" s="6">
        <v>0.8550468</v>
      </c>
      <c r="I3442" s="6">
        <v>3.3229163751978749E-3</v>
      </c>
      <c r="J3442" s="6">
        <v>0.8550468</v>
      </c>
      <c r="K3442" s="6">
        <v>3.3229163751978749E-3</v>
      </c>
      <c r="L3442" s="1" t="s">
        <v>487</v>
      </c>
      <c r="M3442" s="1" t="s">
        <v>341</v>
      </c>
      <c r="N3442" s="1" t="s">
        <v>468</v>
      </c>
      <c r="O3442" s="1" t="s">
        <v>469</v>
      </c>
      <c r="P3442" s="1" t="s">
        <v>486</v>
      </c>
      <c r="Q3442" s="1" t="s">
        <v>476</v>
      </c>
      <c r="R3442" s="1" t="s">
        <v>330</v>
      </c>
    </row>
    <row r="3443" spans="1:18" hidden="1" x14ac:dyDescent="0.3">
      <c r="A3443" s="1" t="s">
        <v>497</v>
      </c>
      <c r="B3443" s="1">
        <v>24017</v>
      </c>
      <c r="C3443" s="1" t="s">
        <v>12</v>
      </c>
      <c r="D3443" s="6">
        <v>1.401656</v>
      </c>
      <c r="E3443" s="6">
        <v>1.40165599999803</v>
      </c>
      <c r="F3443" s="6">
        <v>5.4471704645731598E-3</v>
      </c>
      <c r="G3443" s="6">
        <v>3.8862391803558189E-3</v>
      </c>
      <c r="H3443" s="6">
        <v>1.401656</v>
      </c>
      <c r="I3443" s="6">
        <v>5.447170464580816E-3</v>
      </c>
      <c r="J3443" s="6">
        <v>1.401656</v>
      </c>
      <c r="K3443" s="6">
        <v>5.447170464580816E-3</v>
      </c>
      <c r="L3443" s="1" t="s">
        <v>487</v>
      </c>
      <c r="M3443" s="1" t="s">
        <v>341</v>
      </c>
      <c r="N3443" s="1" t="s">
        <v>468</v>
      </c>
      <c r="O3443" s="1" t="s">
        <v>469</v>
      </c>
      <c r="P3443" s="1" t="s">
        <v>486</v>
      </c>
      <c r="Q3443" s="1" t="s">
        <v>476</v>
      </c>
      <c r="R3443" s="1" t="s">
        <v>330</v>
      </c>
    </row>
    <row r="3444" spans="1:18" hidden="1" x14ac:dyDescent="0.3">
      <c r="A3444" s="1" t="s">
        <v>811</v>
      </c>
      <c r="B3444" s="1">
        <v>51013</v>
      </c>
      <c r="C3444" s="1" t="s">
        <v>12</v>
      </c>
      <c r="D3444" s="6">
        <v>1.9191050000000001</v>
      </c>
      <c r="E3444" s="6">
        <v>1.91910499999731</v>
      </c>
      <c r="F3444" s="6">
        <v>7.4581010422062697E-3</v>
      </c>
      <c r="G3444" s="6">
        <v>3.8862391803558033E-3</v>
      </c>
      <c r="H3444" s="6">
        <v>1.9191050000000001</v>
      </c>
      <c r="I3444" s="6">
        <v>7.458101042216724E-3</v>
      </c>
      <c r="J3444" s="6">
        <v>1.9191050000000001</v>
      </c>
      <c r="K3444" s="6">
        <v>7.458101042216724E-3</v>
      </c>
      <c r="L3444" s="1" t="s">
        <v>487</v>
      </c>
      <c r="M3444" s="1" t="s">
        <v>341</v>
      </c>
      <c r="N3444" s="1" t="s">
        <v>468</v>
      </c>
      <c r="O3444" s="1" t="s">
        <v>469</v>
      </c>
      <c r="P3444" s="1" t="s">
        <v>486</v>
      </c>
      <c r="Q3444" s="1" t="s">
        <v>476</v>
      </c>
      <c r="R3444" s="1" t="s">
        <v>330</v>
      </c>
    </row>
    <row r="3445" spans="1:18" hidden="1" x14ac:dyDescent="0.3">
      <c r="A3445" s="1" t="s">
        <v>811</v>
      </c>
      <c r="B3445" s="1">
        <v>51510</v>
      </c>
      <c r="C3445" s="1" t="s">
        <v>12</v>
      </c>
      <c r="D3445" s="6">
        <v>1.9387719999999999</v>
      </c>
      <c r="E3445" s="6">
        <v>1.9387719999972799</v>
      </c>
      <c r="F3445" s="6">
        <v>7.5345317081662198E-3</v>
      </c>
      <c r="G3445" s="6">
        <v>3.8862391803558081E-3</v>
      </c>
      <c r="H3445" s="6">
        <v>1.9387719999999999</v>
      </c>
      <c r="I3445" s="6">
        <v>7.5345317081767903E-3</v>
      </c>
      <c r="J3445" s="6">
        <v>1.9387719999999999</v>
      </c>
      <c r="K3445" s="6">
        <v>7.5345317081767903E-3</v>
      </c>
      <c r="L3445" s="1" t="s">
        <v>487</v>
      </c>
      <c r="M3445" s="1" t="s">
        <v>341</v>
      </c>
      <c r="N3445" s="1" t="s">
        <v>468</v>
      </c>
      <c r="O3445" s="1" t="s">
        <v>469</v>
      </c>
      <c r="P3445" s="1" t="s">
        <v>486</v>
      </c>
      <c r="Q3445" s="1" t="s">
        <v>476</v>
      </c>
      <c r="R3445" s="1" t="s">
        <v>330</v>
      </c>
    </row>
    <row r="3446" spans="1:18" hidden="1" x14ac:dyDescent="0.3">
      <c r="A3446" s="1" t="s">
        <v>497</v>
      </c>
      <c r="B3446" s="1">
        <v>24021</v>
      </c>
      <c r="C3446" s="1" t="s">
        <v>12</v>
      </c>
      <c r="D3446" s="6">
        <v>5.1790820000000002</v>
      </c>
      <c r="E3446" s="6">
        <v>5.17908199999275</v>
      </c>
      <c r="F3446" s="6">
        <v>2.01271513866473E-2</v>
      </c>
      <c r="G3446" s="6">
        <v>3.8862391803557998E-3</v>
      </c>
      <c r="H3446" s="6">
        <v>5.1790820000000002</v>
      </c>
      <c r="I3446" s="6">
        <v>2.0127151386675476E-2</v>
      </c>
      <c r="J3446" s="6">
        <v>5.1790820000000002</v>
      </c>
      <c r="K3446" s="6">
        <v>2.0127151386675476E-2</v>
      </c>
      <c r="L3446" s="1" t="s">
        <v>487</v>
      </c>
      <c r="M3446" s="1" t="s">
        <v>341</v>
      </c>
      <c r="N3446" s="1" t="s">
        <v>468</v>
      </c>
      <c r="O3446" s="1" t="s">
        <v>469</v>
      </c>
      <c r="P3446" s="1" t="s">
        <v>486</v>
      </c>
      <c r="Q3446" s="1" t="s">
        <v>476</v>
      </c>
      <c r="R3446" s="1" t="s">
        <v>330</v>
      </c>
    </row>
    <row r="3447" spans="1:18" hidden="1" x14ac:dyDescent="0.3">
      <c r="A3447" s="1" t="s">
        <v>811</v>
      </c>
      <c r="B3447" s="1">
        <v>51153</v>
      </c>
      <c r="C3447" s="1" t="s">
        <v>12</v>
      </c>
      <c r="D3447" s="6">
        <v>6.0840990000000001</v>
      </c>
      <c r="E3447" s="6">
        <v>6.0840989999914603</v>
      </c>
      <c r="F3447" s="6">
        <v>2.3644263910930399E-2</v>
      </c>
      <c r="G3447" s="6">
        <v>3.8862391803558072E-3</v>
      </c>
      <c r="H3447" s="6">
        <v>6.0840990000000001</v>
      </c>
      <c r="I3447" s="6">
        <v>2.3644263910963588E-2</v>
      </c>
      <c r="J3447" s="6">
        <v>6.0840990000000001</v>
      </c>
      <c r="K3447" s="6">
        <v>2.3644263910963588E-2</v>
      </c>
      <c r="L3447" s="1" t="s">
        <v>487</v>
      </c>
      <c r="M3447" s="1" t="s">
        <v>341</v>
      </c>
      <c r="N3447" s="1" t="s">
        <v>468</v>
      </c>
      <c r="O3447" s="1" t="s">
        <v>469</v>
      </c>
      <c r="P3447" s="1" t="s">
        <v>486</v>
      </c>
      <c r="Q3447" s="1" t="s">
        <v>476</v>
      </c>
      <c r="R3447" s="1" t="s">
        <v>330</v>
      </c>
    </row>
    <row r="3448" spans="1:18" hidden="1" x14ac:dyDescent="0.3">
      <c r="A3448" s="1" t="s">
        <v>9</v>
      </c>
      <c r="B3448" s="1">
        <v>11001</v>
      </c>
      <c r="C3448" s="1" t="s">
        <v>12</v>
      </c>
      <c r="D3448" s="6">
        <v>9.7279300000000006</v>
      </c>
      <c r="E3448" s="6">
        <v>9.7279299999863795</v>
      </c>
      <c r="F3448" s="6">
        <v>3.78050627097056E-2</v>
      </c>
      <c r="G3448" s="6">
        <v>3.8862391803557933E-3</v>
      </c>
      <c r="H3448" s="6">
        <v>9.7279300000000006</v>
      </c>
      <c r="I3448" s="6">
        <v>3.7805062709758537E-2</v>
      </c>
      <c r="J3448" s="6">
        <v>9.7279300000000006</v>
      </c>
      <c r="K3448" s="6">
        <v>3.7805062709758537E-2</v>
      </c>
      <c r="L3448" s="1" t="s">
        <v>487</v>
      </c>
      <c r="M3448" s="1" t="s">
        <v>341</v>
      </c>
      <c r="N3448" s="1" t="s">
        <v>468</v>
      </c>
      <c r="O3448" s="1" t="s">
        <v>469</v>
      </c>
      <c r="P3448" s="1" t="s">
        <v>486</v>
      </c>
      <c r="Q3448" s="1" t="s">
        <v>476</v>
      </c>
      <c r="R3448" s="1" t="s">
        <v>330</v>
      </c>
    </row>
    <row r="3449" spans="1:18" hidden="1" x14ac:dyDescent="0.3">
      <c r="A3449" s="1" t="s">
        <v>811</v>
      </c>
      <c r="B3449" s="1">
        <v>51107</v>
      </c>
      <c r="C3449" s="1" t="s">
        <v>12</v>
      </c>
      <c r="D3449" s="6">
        <v>10.072900000000001</v>
      </c>
      <c r="E3449" s="6">
        <v>10.0728999999859</v>
      </c>
      <c r="F3449" s="6">
        <v>3.9145698639751099E-2</v>
      </c>
      <c r="G3449" s="6">
        <v>3.8862391803557959E-3</v>
      </c>
      <c r="H3449" s="6">
        <v>10.072900000000001</v>
      </c>
      <c r="I3449" s="6">
        <v>3.9145698639805902E-2</v>
      </c>
      <c r="J3449" s="6">
        <v>10.072900000000001</v>
      </c>
      <c r="K3449" s="6">
        <v>3.9145698639805902E-2</v>
      </c>
      <c r="L3449" s="1" t="s">
        <v>487</v>
      </c>
      <c r="M3449" s="1" t="s">
        <v>341</v>
      </c>
      <c r="N3449" s="1" t="s">
        <v>468</v>
      </c>
      <c r="O3449" s="1" t="s">
        <v>469</v>
      </c>
      <c r="P3449" s="1" t="s">
        <v>486</v>
      </c>
      <c r="Q3449" s="1" t="s">
        <v>476</v>
      </c>
      <c r="R3449" s="1" t="s">
        <v>330</v>
      </c>
    </row>
    <row r="3450" spans="1:18" hidden="1" x14ac:dyDescent="0.3">
      <c r="A3450" s="1" t="s">
        <v>497</v>
      </c>
      <c r="B3450" s="1">
        <v>24033</v>
      </c>
      <c r="C3450" s="1" t="s">
        <v>12</v>
      </c>
      <c r="D3450" s="6">
        <v>11.888909999999999</v>
      </c>
      <c r="E3450" s="6">
        <v>11.888909999983399</v>
      </c>
      <c r="F3450" s="6">
        <v>4.6203147853659303E-2</v>
      </c>
      <c r="G3450" s="6">
        <v>3.8862391803557951E-3</v>
      </c>
      <c r="H3450" s="6">
        <v>11.888909999999999</v>
      </c>
      <c r="I3450" s="6">
        <v>4.6203147853723814E-2</v>
      </c>
      <c r="J3450" s="6">
        <v>11.888909999999999</v>
      </c>
      <c r="K3450" s="6">
        <v>4.6203147853723814E-2</v>
      </c>
      <c r="L3450" s="1" t="s">
        <v>487</v>
      </c>
      <c r="M3450" s="1" t="s">
        <v>341</v>
      </c>
      <c r="N3450" s="1" t="s">
        <v>468</v>
      </c>
      <c r="O3450" s="1" t="s">
        <v>469</v>
      </c>
      <c r="P3450" s="1" t="s">
        <v>486</v>
      </c>
      <c r="Q3450" s="1" t="s">
        <v>476</v>
      </c>
      <c r="R3450" s="1" t="s">
        <v>330</v>
      </c>
    </row>
    <row r="3451" spans="1:18" hidden="1" x14ac:dyDescent="0.3">
      <c r="A3451" s="1" t="s">
        <v>497</v>
      </c>
      <c r="B3451" s="1">
        <v>24031</v>
      </c>
      <c r="C3451" s="1" t="s">
        <v>12</v>
      </c>
      <c r="D3451" s="6">
        <v>20.534800000000001</v>
      </c>
      <c r="E3451" s="6">
        <v>20.534799999971298</v>
      </c>
      <c r="F3451" s="6">
        <v>7.9803144320658603E-2</v>
      </c>
      <c r="G3451" s="6">
        <v>3.8862391803557933E-3</v>
      </c>
      <c r="H3451" s="6">
        <v>20.534800000000001</v>
      </c>
      <c r="I3451" s="6">
        <v>7.9803144320770153E-2</v>
      </c>
      <c r="J3451" s="6">
        <v>20.534800000000001</v>
      </c>
      <c r="K3451" s="6">
        <v>7.9803144320770153E-2</v>
      </c>
      <c r="L3451" s="1" t="s">
        <v>487</v>
      </c>
      <c r="M3451" s="1" t="s">
        <v>341</v>
      </c>
      <c r="N3451" s="1" t="s">
        <v>468</v>
      </c>
      <c r="O3451" s="1" t="s">
        <v>469</v>
      </c>
      <c r="P3451" s="1" t="s">
        <v>486</v>
      </c>
      <c r="Q3451" s="1" t="s">
        <v>476</v>
      </c>
      <c r="R3451" s="1" t="s">
        <v>330</v>
      </c>
    </row>
    <row r="3452" spans="1:18" hidden="1" x14ac:dyDescent="0.3">
      <c r="A3452" s="1" t="s">
        <v>811</v>
      </c>
      <c r="B3452" s="1">
        <v>51059</v>
      </c>
      <c r="C3452" s="1" t="s">
        <v>12</v>
      </c>
      <c r="D3452" s="6">
        <v>22.7028</v>
      </c>
      <c r="E3452" s="6">
        <v>22.7027999999682</v>
      </c>
      <c r="F3452" s="6">
        <v>8.8228510863658002E-2</v>
      </c>
      <c r="G3452" s="6">
        <v>3.8862391803557968E-3</v>
      </c>
      <c r="H3452" s="6">
        <v>22.7028</v>
      </c>
      <c r="I3452" s="6">
        <v>8.8228510863781584E-2</v>
      </c>
      <c r="J3452" s="6">
        <v>22.7028</v>
      </c>
      <c r="K3452" s="6">
        <v>8.8228510863781584E-2</v>
      </c>
      <c r="L3452" s="1" t="s">
        <v>487</v>
      </c>
      <c r="M3452" s="1" t="s">
        <v>341</v>
      </c>
      <c r="N3452" s="1" t="s">
        <v>468</v>
      </c>
      <c r="O3452" s="1" t="s">
        <v>469</v>
      </c>
      <c r="P3452" s="1" t="s">
        <v>486</v>
      </c>
      <c r="Q3452" s="1" t="s">
        <v>476</v>
      </c>
      <c r="R3452" s="1" t="s">
        <v>330</v>
      </c>
    </row>
    <row r="3453" spans="1:18" hidden="1" x14ac:dyDescent="0.3">
      <c r="A3453" s="1" t="s">
        <v>811</v>
      </c>
      <c r="B3453" s="1">
        <v>51683</v>
      </c>
      <c r="C3453" s="1" t="s">
        <v>12</v>
      </c>
      <c r="D3453" s="6">
        <v>0.43016890000000002</v>
      </c>
      <c r="E3453" s="6">
        <v>0.430168899999397</v>
      </c>
      <c r="F3453" s="6">
        <v>1.6717392333482101E-3</v>
      </c>
      <c r="G3453" s="6">
        <v>3.8862391803557938E-3</v>
      </c>
      <c r="H3453" s="6">
        <v>0.43016890000000002</v>
      </c>
      <c r="I3453" s="6">
        <v>1.6717392333505535E-3</v>
      </c>
      <c r="J3453" s="6">
        <v>0.43016890000000002</v>
      </c>
      <c r="K3453" s="6">
        <v>1.6717392333505535E-3</v>
      </c>
      <c r="L3453" s="1" t="s">
        <v>485</v>
      </c>
      <c r="M3453" s="1" t="s">
        <v>341</v>
      </c>
      <c r="N3453" s="1" t="s">
        <v>468</v>
      </c>
      <c r="O3453" s="1" t="s">
        <v>469</v>
      </c>
      <c r="P3453" s="1" t="s">
        <v>486</v>
      </c>
      <c r="Q3453" s="1" t="s">
        <v>474</v>
      </c>
      <c r="R3453" s="1" t="s">
        <v>330</v>
      </c>
    </row>
    <row r="3454" spans="1:18" hidden="1" x14ac:dyDescent="0.3">
      <c r="A3454" s="1" t="s">
        <v>811</v>
      </c>
      <c r="B3454" s="1">
        <v>51685</v>
      </c>
      <c r="C3454" s="1" t="s">
        <v>12</v>
      </c>
      <c r="D3454" s="6">
        <v>0.51254069999999996</v>
      </c>
      <c r="E3454" s="6">
        <v>0.51254069999928298</v>
      </c>
      <c r="F3454" s="6">
        <v>1.9918557498642001E-3</v>
      </c>
      <c r="G3454" s="6">
        <v>3.8862391803557972E-3</v>
      </c>
      <c r="H3454" s="6">
        <v>0.51254069999999996</v>
      </c>
      <c r="I3454" s="6">
        <v>1.9918557498669865E-3</v>
      </c>
      <c r="J3454" s="6">
        <v>0.51254069999999996</v>
      </c>
      <c r="K3454" s="6">
        <v>1.9918557498669865E-3</v>
      </c>
      <c r="L3454" s="1" t="s">
        <v>485</v>
      </c>
      <c r="M3454" s="1" t="s">
        <v>341</v>
      </c>
      <c r="N3454" s="1" t="s">
        <v>468</v>
      </c>
      <c r="O3454" s="1" t="s">
        <v>469</v>
      </c>
      <c r="P3454" s="1" t="s">
        <v>486</v>
      </c>
      <c r="Q3454" s="1" t="s">
        <v>474</v>
      </c>
      <c r="R3454" s="1" t="s">
        <v>330</v>
      </c>
    </row>
    <row r="3455" spans="1:18" hidden="1" x14ac:dyDescent="0.3">
      <c r="A3455" s="1" t="s">
        <v>811</v>
      </c>
      <c r="B3455" s="1">
        <v>51610</v>
      </c>
      <c r="C3455" s="1" t="s">
        <v>12</v>
      </c>
      <c r="D3455" s="6">
        <v>0.54835560000000005</v>
      </c>
      <c r="E3455" s="6">
        <v>0.548355599999233</v>
      </c>
      <c r="F3455" s="6">
        <v>2.1310410174845301E-3</v>
      </c>
      <c r="G3455" s="6">
        <v>3.8862391803557959E-3</v>
      </c>
      <c r="H3455" s="6">
        <v>0.54835560000000005</v>
      </c>
      <c r="I3455" s="6">
        <v>2.1310410174875108E-3</v>
      </c>
      <c r="J3455" s="6">
        <v>0.54835560000000005</v>
      </c>
      <c r="K3455" s="6">
        <v>2.1310410174875108E-3</v>
      </c>
      <c r="L3455" s="1" t="s">
        <v>485</v>
      </c>
      <c r="M3455" s="1" t="s">
        <v>341</v>
      </c>
      <c r="N3455" s="1" t="s">
        <v>468</v>
      </c>
      <c r="O3455" s="1" t="s">
        <v>469</v>
      </c>
      <c r="P3455" s="1" t="s">
        <v>486</v>
      </c>
      <c r="Q3455" s="1" t="s">
        <v>474</v>
      </c>
      <c r="R3455" s="1" t="s">
        <v>330</v>
      </c>
    </row>
    <row r="3456" spans="1:18" hidden="1" x14ac:dyDescent="0.3">
      <c r="A3456" s="1" t="s">
        <v>811</v>
      </c>
      <c r="B3456" s="1">
        <v>51600</v>
      </c>
      <c r="C3456" s="1" t="s">
        <v>12</v>
      </c>
      <c r="D3456" s="6">
        <v>0.89925390000000005</v>
      </c>
      <c r="E3456" s="6">
        <v>0.89925389999874195</v>
      </c>
      <c r="F3456" s="6">
        <v>3.49471573926285E-3</v>
      </c>
      <c r="G3456" s="6">
        <v>3.8862391803557808E-3</v>
      </c>
      <c r="H3456" s="6">
        <v>0.89925390000000005</v>
      </c>
      <c r="I3456" s="6">
        <v>3.4947157392677393E-3</v>
      </c>
      <c r="J3456" s="6">
        <v>0.89925390000000005</v>
      </c>
      <c r="K3456" s="6">
        <v>3.4947157392677393E-3</v>
      </c>
      <c r="L3456" s="1" t="s">
        <v>485</v>
      </c>
      <c r="M3456" s="1" t="s">
        <v>341</v>
      </c>
      <c r="N3456" s="1" t="s">
        <v>468</v>
      </c>
      <c r="O3456" s="1" t="s">
        <v>469</v>
      </c>
      <c r="P3456" s="1" t="s">
        <v>486</v>
      </c>
      <c r="Q3456" s="1" t="s">
        <v>474</v>
      </c>
      <c r="R3456" s="1" t="s">
        <v>330</v>
      </c>
    </row>
    <row r="3457" spans="1:18" hidden="1" x14ac:dyDescent="0.3">
      <c r="A3457" s="1" t="s">
        <v>497</v>
      </c>
      <c r="B3457" s="1">
        <v>24009</v>
      </c>
      <c r="C3457" s="1" t="s">
        <v>12</v>
      </c>
      <c r="D3457" s="6">
        <v>0.95939850000000004</v>
      </c>
      <c r="E3457" s="6">
        <v>0.95939849999865801</v>
      </c>
      <c r="F3457" s="6">
        <v>3.72845204026937E-3</v>
      </c>
      <c r="G3457" s="6">
        <v>3.8862391803558016E-3</v>
      </c>
      <c r="H3457" s="6">
        <v>0.95939850000000004</v>
      </c>
      <c r="I3457" s="6">
        <v>3.7284520402745855E-3</v>
      </c>
      <c r="J3457" s="6">
        <v>0.95939850000000004</v>
      </c>
      <c r="K3457" s="6">
        <v>3.7284520402745855E-3</v>
      </c>
      <c r="L3457" s="1" t="s">
        <v>485</v>
      </c>
      <c r="M3457" s="1" t="s">
        <v>341</v>
      </c>
      <c r="N3457" s="1" t="s">
        <v>468</v>
      </c>
      <c r="O3457" s="1" t="s">
        <v>469</v>
      </c>
      <c r="P3457" s="1" t="s">
        <v>486</v>
      </c>
      <c r="Q3457" s="1" t="s">
        <v>474</v>
      </c>
      <c r="R3457" s="1" t="s">
        <v>330</v>
      </c>
    </row>
    <row r="3458" spans="1:18" hidden="1" x14ac:dyDescent="0.3">
      <c r="A3458" s="1" t="s">
        <v>497</v>
      </c>
      <c r="B3458" s="1">
        <v>24017</v>
      </c>
      <c r="C3458" s="1" t="s">
        <v>12</v>
      </c>
      <c r="D3458" s="6">
        <v>1.572716</v>
      </c>
      <c r="E3458" s="6">
        <v>1.57271599999779</v>
      </c>
      <c r="F3458" s="6">
        <v>6.1119505387638899E-3</v>
      </c>
      <c r="G3458" s="6">
        <v>3.8862391803558168E-3</v>
      </c>
      <c r="H3458" s="6">
        <v>1.572716</v>
      </c>
      <c r="I3458" s="6">
        <v>6.1119505387724786E-3</v>
      </c>
      <c r="J3458" s="6">
        <v>1.572716</v>
      </c>
      <c r="K3458" s="6">
        <v>6.1119505387724786E-3</v>
      </c>
      <c r="L3458" s="1" t="s">
        <v>485</v>
      </c>
      <c r="M3458" s="1" t="s">
        <v>341</v>
      </c>
      <c r="N3458" s="1" t="s">
        <v>468</v>
      </c>
      <c r="O3458" s="1" t="s">
        <v>469</v>
      </c>
      <c r="P3458" s="1" t="s">
        <v>486</v>
      </c>
      <c r="Q3458" s="1" t="s">
        <v>474</v>
      </c>
      <c r="R3458" s="1" t="s">
        <v>330</v>
      </c>
    </row>
    <row r="3459" spans="1:18" hidden="1" x14ac:dyDescent="0.3">
      <c r="A3459" s="1" t="s">
        <v>811</v>
      </c>
      <c r="B3459" s="1">
        <v>51013</v>
      </c>
      <c r="C3459" s="1" t="s">
        <v>12</v>
      </c>
      <c r="D3459" s="6">
        <v>2.1533150000000001</v>
      </c>
      <c r="E3459" s="6">
        <v>2.1533149999969701</v>
      </c>
      <c r="F3459" s="6">
        <v>8.3682971206361194E-3</v>
      </c>
      <c r="G3459" s="6">
        <v>3.8862391803558207E-3</v>
      </c>
      <c r="H3459" s="6">
        <v>2.1533150000000001</v>
      </c>
      <c r="I3459" s="6">
        <v>8.3682971206478947E-3</v>
      </c>
      <c r="J3459" s="6">
        <v>2.1533150000000001</v>
      </c>
      <c r="K3459" s="6">
        <v>8.3682971206478947E-3</v>
      </c>
      <c r="L3459" s="1" t="s">
        <v>485</v>
      </c>
      <c r="M3459" s="1" t="s">
        <v>341</v>
      </c>
      <c r="N3459" s="1" t="s">
        <v>468</v>
      </c>
      <c r="O3459" s="1" t="s">
        <v>469</v>
      </c>
      <c r="P3459" s="1" t="s">
        <v>486</v>
      </c>
      <c r="Q3459" s="1" t="s">
        <v>474</v>
      </c>
      <c r="R3459" s="1" t="s">
        <v>330</v>
      </c>
    </row>
    <row r="3460" spans="1:18" hidden="1" x14ac:dyDescent="0.3">
      <c r="A3460" s="1" t="s">
        <v>811</v>
      </c>
      <c r="B3460" s="1">
        <v>51510</v>
      </c>
      <c r="C3460" s="1" t="s">
        <v>12</v>
      </c>
      <c r="D3460" s="6">
        <v>2.1753830000000001</v>
      </c>
      <c r="E3460" s="6">
        <v>2.1753829999969501</v>
      </c>
      <c r="F3460" s="6">
        <v>8.4540586468680994E-3</v>
      </c>
      <c r="G3460" s="6">
        <v>3.886239180355805E-3</v>
      </c>
      <c r="H3460" s="6">
        <v>2.1753830000000001</v>
      </c>
      <c r="I3460" s="6">
        <v>8.4540586468799528E-3</v>
      </c>
      <c r="J3460" s="6">
        <v>2.1753830000000001</v>
      </c>
      <c r="K3460" s="6">
        <v>8.4540586468799528E-3</v>
      </c>
      <c r="L3460" s="1" t="s">
        <v>485</v>
      </c>
      <c r="M3460" s="1" t="s">
        <v>341</v>
      </c>
      <c r="N3460" s="1" t="s">
        <v>468</v>
      </c>
      <c r="O3460" s="1" t="s">
        <v>469</v>
      </c>
      <c r="P3460" s="1" t="s">
        <v>486</v>
      </c>
      <c r="Q3460" s="1" t="s">
        <v>474</v>
      </c>
      <c r="R3460" s="1" t="s">
        <v>330</v>
      </c>
    </row>
    <row r="3461" spans="1:18" hidden="1" x14ac:dyDescent="0.3">
      <c r="A3461" s="1" t="s">
        <v>497</v>
      </c>
      <c r="B3461" s="1">
        <v>24021</v>
      </c>
      <c r="C3461" s="1" t="s">
        <v>12</v>
      </c>
      <c r="D3461" s="6">
        <v>5.8111470000000001</v>
      </c>
      <c r="E3461" s="6">
        <v>5.8111469999918599</v>
      </c>
      <c r="F3461" s="6">
        <v>2.2583507154175501E-2</v>
      </c>
      <c r="G3461" s="6">
        <v>3.886239180355812E-3</v>
      </c>
      <c r="H3461" s="6">
        <v>5.8111470000000001</v>
      </c>
      <c r="I3461" s="6">
        <v>2.2583507154207136E-2</v>
      </c>
      <c r="J3461" s="6">
        <v>5.8111470000000001</v>
      </c>
      <c r="K3461" s="6">
        <v>2.2583507154207136E-2</v>
      </c>
      <c r="L3461" s="1" t="s">
        <v>485</v>
      </c>
      <c r="M3461" s="1" t="s">
        <v>341</v>
      </c>
      <c r="N3461" s="1" t="s">
        <v>468</v>
      </c>
      <c r="O3461" s="1" t="s">
        <v>469</v>
      </c>
      <c r="P3461" s="1" t="s">
        <v>486</v>
      </c>
      <c r="Q3461" s="1" t="s">
        <v>474</v>
      </c>
      <c r="R3461" s="1" t="s">
        <v>330</v>
      </c>
    </row>
    <row r="3462" spans="1:18" hidden="1" x14ac:dyDescent="0.3">
      <c r="A3462" s="1" t="s">
        <v>811</v>
      </c>
      <c r="B3462" s="1">
        <v>51153</v>
      </c>
      <c r="C3462" s="1" t="s">
        <v>12</v>
      </c>
      <c r="D3462" s="6">
        <v>6.8266140000000002</v>
      </c>
      <c r="E3462" s="6">
        <v>6.8266139999904398</v>
      </c>
      <c r="F3462" s="6">
        <v>2.6529854795928301E-2</v>
      </c>
      <c r="G3462" s="6">
        <v>3.8862391803558037E-3</v>
      </c>
      <c r="H3462" s="6">
        <v>6.8266140000000002</v>
      </c>
      <c r="I3462" s="6">
        <v>2.6529854795965455E-2</v>
      </c>
      <c r="J3462" s="6">
        <v>6.8266140000000002</v>
      </c>
      <c r="K3462" s="6">
        <v>2.6529854795965455E-2</v>
      </c>
      <c r="L3462" s="1" t="s">
        <v>485</v>
      </c>
      <c r="M3462" s="1" t="s">
        <v>341</v>
      </c>
      <c r="N3462" s="1" t="s">
        <v>468</v>
      </c>
      <c r="O3462" s="1" t="s">
        <v>469</v>
      </c>
      <c r="P3462" s="1" t="s">
        <v>486</v>
      </c>
      <c r="Q3462" s="1" t="s">
        <v>474</v>
      </c>
      <c r="R3462" s="1" t="s">
        <v>330</v>
      </c>
    </row>
    <row r="3463" spans="1:18" hidden="1" x14ac:dyDescent="0.3">
      <c r="A3463" s="1" t="s">
        <v>9</v>
      </c>
      <c r="B3463" s="1">
        <v>11001</v>
      </c>
      <c r="C3463" s="1" t="s">
        <v>12</v>
      </c>
      <c r="D3463" s="6">
        <v>10.915139999999999</v>
      </c>
      <c r="E3463" s="6">
        <v>10.915139999984699</v>
      </c>
      <c r="F3463" s="6">
        <v>4.2418844727009297E-2</v>
      </c>
      <c r="G3463" s="6">
        <v>3.8862391803557955E-3</v>
      </c>
      <c r="H3463" s="6">
        <v>10.915139999999999</v>
      </c>
      <c r="I3463" s="6">
        <v>4.2418844727068757E-2</v>
      </c>
      <c r="J3463" s="6">
        <v>10.915139999999999</v>
      </c>
      <c r="K3463" s="6">
        <v>4.2418844727068757E-2</v>
      </c>
      <c r="L3463" s="1" t="s">
        <v>485</v>
      </c>
      <c r="M3463" s="1" t="s">
        <v>341</v>
      </c>
      <c r="N3463" s="1" t="s">
        <v>468</v>
      </c>
      <c r="O3463" s="1" t="s">
        <v>469</v>
      </c>
      <c r="P3463" s="1" t="s">
        <v>486</v>
      </c>
      <c r="Q3463" s="1" t="s">
        <v>474</v>
      </c>
      <c r="R3463" s="1" t="s">
        <v>330</v>
      </c>
    </row>
    <row r="3464" spans="1:18" hidden="1" x14ac:dyDescent="0.3">
      <c r="A3464" s="1" t="s">
        <v>811</v>
      </c>
      <c r="B3464" s="1">
        <v>51107</v>
      </c>
      <c r="C3464" s="1" t="s">
        <v>12</v>
      </c>
      <c r="D3464" s="6">
        <v>11.30222</v>
      </c>
      <c r="E3464" s="6">
        <v>11.3022199999841</v>
      </c>
      <c r="F3464" s="6">
        <v>4.3923130188939397E-2</v>
      </c>
      <c r="G3464" s="6">
        <v>3.8862391803558228E-3</v>
      </c>
      <c r="H3464" s="6">
        <v>11.30222</v>
      </c>
      <c r="I3464" s="6">
        <v>4.3923130189001187E-2</v>
      </c>
      <c r="J3464" s="6">
        <v>11.30222</v>
      </c>
      <c r="K3464" s="6">
        <v>4.3923130189001187E-2</v>
      </c>
      <c r="L3464" s="1" t="s">
        <v>485</v>
      </c>
      <c r="M3464" s="1" t="s">
        <v>341</v>
      </c>
      <c r="N3464" s="1" t="s">
        <v>468</v>
      </c>
      <c r="O3464" s="1" t="s">
        <v>469</v>
      </c>
      <c r="P3464" s="1" t="s">
        <v>486</v>
      </c>
      <c r="Q3464" s="1" t="s">
        <v>474</v>
      </c>
      <c r="R3464" s="1" t="s">
        <v>330</v>
      </c>
    </row>
    <row r="3465" spans="1:18" hidden="1" x14ac:dyDescent="0.3">
      <c r="A3465" s="1" t="s">
        <v>497</v>
      </c>
      <c r="B3465" s="1">
        <v>24033</v>
      </c>
      <c r="C3465" s="1" t="s">
        <v>12</v>
      </c>
      <c r="D3465" s="6">
        <v>13.33986</v>
      </c>
      <c r="E3465" s="6">
        <v>13.3398599999813</v>
      </c>
      <c r="F3465" s="6">
        <v>5.1841886592388503E-2</v>
      </c>
      <c r="G3465" s="6">
        <v>3.8862391803558042E-3</v>
      </c>
      <c r="H3465" s="6">
        <v>13.33986</v>
      </c>
      <c r="I3465" s="6">
        <v>5.1841886592461174E-2</v>
      </c>
      <c r="J3465" s="6">
        <v>13.33986</v>
      </c>
      <c r="K3465" s="6">
        <v>5.1841886592461174E-2</v>
      </c>
      <c r="L3465" s="1" t="s">
        <v>485</v>
      </c>
      <c r="M3465" s="1" t="s">
        <v>341</v>
      </c>
      <c r="N3465" s="1" t="s">
        <v>468</v>
      </c>
      <c r="O3465" s="1" t="s">
        <v>469</v>
      </c>
      <c r="P3465" s="1" t="s">
        <v>486</v>
      </c>
      <c r="Q3465" s="1" t="s">
        <v>474</v>
      </c>
      <c r="R3465" s="1" t="s">
        <v>330</v>
      </c>
    </row>
    <row r="3466" spans="1:18" hidden="1" x14ac:dyDescent="0.3">
      <c r="A3466" s="1" t="s">
        <v>497</v>
      </c>
      <c r="B3466" s="1">
        <v>24031</v>
      </c>
      <c r="C3466" s="1" t="s">
        <v>12</v>
      </c>
      <c r="D3466" s="6">
        <v>23.04091</v>
      </c>
      <c r="E3466" s="6">
        <v>23.040909999967699</v>
      </c>
      <c r="F3466" s="6">
        <v>8.9542487192926401E-2</v>
      </c>
      <c r="G3466" s="6">
        <v>3.8862391803558076E-3</v>
      </c>
      <c r="H3466" s="6">
        <v>23.04091</v>
      </c>
      <c r="I3466" s="6">
        <v>8.9542487193051939E-2</v>
      </c>
      <c r="J3466" s="6">
        <v>23.04091</v>
      </c>
      <c r="K3466" s="6">
        <v>8.9542487193051939E-2</v>
      </c>
      <c r="L3466" s="1" t="s">
        <v>485</v>
      </c>
      <c r="M3466" s="1" t="s">
        <v>341</v>
      </c>
      <c r="N3466" s="1" t="s">
        <v>468</v>
      </c>
      <c r="O3466" s="1" t="s">
        <v>469</v>
      </c>
      <c r="P3466" s="1" t="s">
        <v>486</v>
      </c>
      <c r="Q3466" s="1" t="s">
        <v>474</v>
      </c>
      <c r="R3466" s="1" t="s">
        <v>330</v>
      </c>
    </row>
    <row r="3467" spans="1:18" hidden="1" x14ac:dyDescent="0.3">
      <c r="A3467" s="1" t="s">
        <v>811</v>
      </c>
      <c r="B3467" s="1">
        <v>51059</v>
      </c>
      <c r="C3467" s="1" t="s">
        <v>12</v>
      </c>
      <c r="D3467" s="6">
        <v>25.473490000000002</v>
      </c>
      <c r="E3467" s="6">
        <v>25.473489999964301</v>
      </c>
      <c r="F3467" s="6">
        <v>9.8996074898263398E-2</v>
      </c>
      <c r="G3467" s="6">
        <v>3.8862391803558185E-3</v>
      </c>
      <c r="H3467" s="6">
        <v>25.473490000000002</v>
      </c>
      <c r="I3467" s="6">
        <v>9.8996074898402148E-2</v>
      </c>
      <c r="J3467" s="6">
        <v>25.473490000000002</v>
      </c>
      <c r="K3467" s="6">
        <v>9.8996074898402148E-2</v>
      </c>
      <c r="L3467" s="1" t="s">
        <v>485</v>
      </c>
      <c r="M3467" s="1" t="s">
        <v>341</v>
      </c>
      <c r="N3467" s="1" t="s">
        <v>468</v>
      </c>
      <c r="O3467" s="1" t="s">
        <v>469</v>
      </c>
      <c r="P3467" s="1" t="s">
        <v>486</v>
      </c>
      <c r="Q3467" s="1" t="s">
        <v>474</v>
      </c>
      <c r="R3467" s="1" t="s">
        <v>330</v>
      </c>
    </row>
    <row r="3468" spans="1:18" hidden="1" x14ac:dyDescent="0.3">
      <c r="A3468" s="1" t="s">
        <v>811</v>
      </c>
      <c r="B3468" s="1">
        <v>51683</v>
      </c>
      <c r="C3468" s="1" t="s">
        <v>12</v>
      </c>
      <c r="D3468" s="6">
        <v>0.11079120000000001</v>
      </c>
      <c r="E3468" s="6">
        <v>0.110857277512803</v>
      </c>
      <c r="F3468" s="6">
        <v>3.3946014481924398E-4</v>
      </c>
      <c r="G3468" s="6">
        <v>3.0621367621087342E-3</v>
      </c>
      <c r="H3468" s="6">
        <v>0.11079120000000001</v>
      </c>
      <c r="I3468" s="6">
        <v>3.3925780643814124E-4</v>
      </c>
      <c r="J3468" s="6">
        <v>0.11079120000000001</v>
      </c>
      <c r="K3468" s="6">
        <v>3.3925780643814124E-4</v>
      </c>
      <c r="L3468" s="1" t="s">
        <v>488</v>
      </c>
      <c r="M3468" s="1" t="s">
        <v>341</v>
      </c>
      <c r="N3468" s="1" t="s">
        <v>468</v>
      </c>
      <c r="O3468" s="1" t="s">
        <v>469</v>
      </c>
      <c r="P3468" s="1" t="s">
        <v>486</v>
      </c>
      <c r="Q3468" s="1" t="s">
        <v>478</v>
      </c>
      <c r="R3468" s="1" t="s">
        <v>330</v>
      </c>
    </row>
    <row r="3469" spans="1:18" hidden="1" x14ac:dyDescent="0.3">
      <c r="A3469" s="1" t="s">
        <v>811</v>
      </c>
      <c r="B3469" s="1">
        <v>51685</v>
      </c>
      <c r="C3469" s="1" t="s">
        <v>12</v>
      </c>
      <c r="D3469" s="6">
        <v>0.13200629999999999</v>
      </c>
      <c r="E3469" s="6">
        <v>0.13208503051269699</v>
      </c>
      <c r="F3469" s="6">
        <v>4.0446242765718301E-4</v>
      </c>
      <c r="G3469" s="6">
        <v>3.062136762108732E-3</v>
      </c>
      <c r="H3469" s="6">
        <v>0.13200629999999999</v>
      </c>
      <c r="I3469" s="6">
        <v>4.0422134405995389E-4</v>
      </c>
      <c r="J3469" s="6">
        <v>0.13200629999999999</v>
      </c>
      <c r="K3469" s="6">
        <v>4.0422134405995389E-4</v>
      </c>
      <c r="L3469" s="1" t="s">
        <v>488</v>
      </c>
      <c r="M3469" s="1" t="s">
        <v>341</v>
      </c>
      <c r="N3469" s="1" t="s">
        <v>468</v>
      </c>
      <c r="O3469" s="1" t="s">
        <v>469</v>
      </c>
      <c r="P3469" s="1" t="s">
        <v>486</v>
      </c>
      <c r="Q3469" s="1" t="s">
        <v>478</v>
      </c>
      <c r="R3469" s="1" t="s">
        <v>330</v>
      </c>
    </row>
    <row r="3470" spans="1:18" hidden="1" x14ac:dyDescent="0.3">
      <c r="A3470" s="1" t="s">
        <v>811</v>
      </c>
      <c r="B3470" s="1">
        <v>51610</v>
      </c>
      <c r="C3470" s="1" t="s">
        <v>12</v>
      </c>
      <c r="D3470" s="6">
        <v>0.14123060000000001</v>
      </c>
      <c r="E3470" s="6">
        <v>0.14131483202185399</v>
      </c>
      <c r="F3470" s="6">
        <v>4.32725342165341E-4</v>
      </c>
      <c r="G3470" s="6">
        <v>3.0621367621087438E-3</v>
      </c>
      <c r="H3470" s="6">
        <v>0.14123060000000001</v>
      </c>
      <c r="I3470" s="6">
        <v>4.3246741219467517E-4</v>
      </c>
      <c r="J3470" s="6">
        <v>0.14123060000000001</v>
      </c>
      <c r="K3470" s="6">
        <v>4.3246741219467517E-4</v>
      </c>
      <c r="L3470" s="1" t="s">
        <v>488</v>
      </c>
      <c r="M3470" s="1" t="s">
        <v>341</v>
      </c>
      <c r="N3470" s="1" t="s">
        <v>468</v>
      </c>
      <c r="O3470" s="1" t="s">
        <v>469</v>
      </c>
      <c r="P3470" s="1" t="s">
        <v>486</v>
      </c>
      <c r="Q3470" s="1" t="s">
        <v>478</v>
      </c>
      <c r="R3470" s="1" t="s">
        <v>330</v>
      </c>
    </row>
    <row r="3471" spans="1:18" hidden="1" x14ac:dyDescent="0.3">
      <c r="A3471" s="1" t="s">
        <v>811</v>
      </c>
      <c r="B3471" s="1">
        <v>51600</v>
      </c>
      <c r="C3471" s="1" t="s">
        <v>12</v>
      </c>
      <c r="D3471" s="6">
        <v>0.23160549999999999</v>
      </c>
      <c r="E3471" s="6">
        <v>0.23174363295091599</v>
      </c>
      <c r="F3471" s="6">
        <v>7.09630697843632E-4</v>
      </c>
      <c r="G3471" s="6">
        <v>3.0621367621087303E-3</v>
      </c>
      <c r="H3471" s="6">
        <v>0.23160549999999999</v>
      </c>
      <c r="I3471" s="6">
        <v>7.0920771585657356E-4</v>
      </c>
      <c r="J3471" s="6">
        <v>0.23160549999999999</v>
      </c>
      <c r="K3471" s="6">
        <v>7.0920771585657356E-4</v>
      </c>
      <c r="L3471" s="1" t="s">
        <v>488</v>
      </c>
      <c r="M3471" s="1" t="s">
        <v>341</v>
      </c>
      <c r="N3471" s="1" t="s">
        <v>468</v>
      </c>
      <c r="O3471" s="1" t="s">
        <v>469</v>
      </c>
      <c r="P3471" s="1" t="s">
        <v>486</v>
      </c>
      <c r="Q3471" s="1" t="s">
        <v>478</v>
      </c>
      <c r="R3471" s="1" t="s">
        <v>330</v>
      </c>
    </row>
    <row r="3472" spans="1:18" hidden="1" x14ac:dyDescent="0.3">
      <c r="A3472" s="1" t="s">
        <v>497</v>
      </c>
      <c r="B3472" s="1">
        <v>24009</v>
      </c>
      <c r="C3472" s="1" t="s">
        <v>12</v>
      </c>
      <c r="D3472" s="6">
        <v>0.25769629999999999</v>
      </c>
      <c r="E3472" s="6">
        <v>0.257849993890512</v>
      </c>
      <c r="F3472" s="6">
        <v>7.8957194540164898E-4</v>
      </c>
      <c r="G3472" s="6">
        <v>3.0621367621087329E-3</v>
      </c>
      <c r="H3472" s="6">
        <v>0.25769629999999999</v>
      </c>
      <c r="I3472" s="6">
        <v>7.8910131368940069E-4</v>
      </c>
      <c r="J3472" s="6">
        <v>0.25769629999999999</v>
      </c>
      <c r="K3472" s="6">
        <v>7.8910131368940069E-4</v>
      </c>
      <c r="L3472" s="1" t="s">
        <v>488</v>
      </c>
      <c r="M3472" s="1" t="s">
        <v>341</v>
      </c>
      <c r="N3472" s="1" t="s">
        <v>468</v>
      </c>
      <c r="O3472" s="1" t="s">
        <v>469</v>
      </c>
      <c r="P3472" s="1" t="s">
        <v>486</v>
      </c>
      <c r="Q3472" s="1" t="s">
        <v>478</v>
      </c>
      <c r="R3472" s="1" t="s">
        <v>330</v>
      </c>
    </row>
    <row r="3473" spans="1:18" hidden="1" x14ac:dyDescent="0.3">
      <c r="A3473" s="1" t="s">
        <v>497</v>
      </c>
      <c r="B3473" s="1">
        <v>24017</v>
      </c>
      <c r="C3473" s="1" t="s">
        <v>12</v>
      </c>
      <c r="D3473" s="6">
        <v>0.4224347</v>
      </c>
      <c r="E3473" s="6">
        <v>0.42268664631250402</v>
      </c>
      <c r="F3473" s="6">
        <v>1.2943243185259601E-3</v>
      </c>
      <c r="G3473" s="6">
        <v>3.0621367621087086E-3</v>
      </c>
      <c r="H3473" s="6">
        <v>0.4224347</v>
      </c>
      <c r="I3473" s="6">
        <v>1.2935528244603636E-3</v>
      </c>
      <c r="J3473" s="6">
        <v>0.4224347</v>
      </c>
      <c r="K3473" s="6">
        <v>1.2935528244603636E-3</v>
      </c>
      <c r="L3473" s="1" t="s">
        <v>488</v>
      </c>
      <c r="M3473" s="1" t="s">
        <v>341</v>
      </c>
      <c r="N3473" s="1" t="s">
        <v>468</v>
      </c>
      <c r="O3473" s="1" t="s">
        <v>469</v>
      </c>
      <c r="P3473" s="1" t="s">
        <v>486</v>
      </c>
      <c r="Q3473" s="1" t="s">
        <v>478</v>
      </c>
      <c r="R3473" s="1" t="s">
        <v>330</v>
      </c>
    </row>
    <row r="3474" spans="1:18" hidden="1" x14ac:dyDescent="0.3">
      <c r="A3474" s="1" t="s">
        <v>811</v>
      </c>
      <c r="B3474" s="1">
        <v>51013</v>
      </c>
      <c r="C3474" s="1" t="s">
        <v>12</v>
      </c>
      <c r="D3474" s="6">
        <v>0.55459259999999999</v>
      </c>
      <c r="E3474" s="6">
        <v>0.55492336724168501</v>
      </c>
      <c r="F3474" s="6">
        <v>1.69925124298392E-3</v>
      </c>
      <c r="G3474" s="6">
        <v>3.0621367621087173E-3</v>
      </c>
      <c r="H3474" s="6">
        <v>0.55459259999999999</v>
      </c>
      <c r="I3474" s="6">
        <v>1.6982383884534551E-3</v>
      </c>
      <c r="J3474" s="6">
        <v>0.55459259999999999</v>
      </c>
      <c r="K3474" s="6">
        <v>1.6982383884534551E-3</v>
      </c>
      <c r="L3474" s="1" t="s">
        <v>488</v>
      </c>
      <c r="M3474" s="1" t="s">
        <v>341</v>
      </c>
      <c r="N3474" s="1" t="s">
        <v>468</v>
      </c>
      <c r="O3474" s="1" t="s">
        <v>469</v>
      </c>
      <c r="P3474" s="1" t="s">
        <v>486</v>
      </c>
      <c r="Q3474" s="1" t="s">
        <v>478</v>
      </c>
      <c r="R3474" s="1" t="s">
        <v>330</v>
      </c>
    </row>
    <row r="3475" spans="1:18" hidden="1" x14ac:dyDescent="0.3">
      <c r="A3475" s="1" t="s">
        <v>811</v>
      </c>
      <c r="B3475" s="1">
        <v>51510</v>
      </c>
      <c r="C3475" s="1" t="s">
        <v>12</v>
      </c>
      <c r="D3475" s="6">
        <v>0.5602762</v>
      </c>
      <c r="E3475" s="6">
        <v>0.56061035702491502</v>
      </c>
      <c r="F3475" s="6">
        <v>1.7166655834648899E-3</v>
      </c>
      <c r="G3475" s="6">
        <v>3.0621367621087255E-3</v>
      </c>
      <c r="H3475" s="6">
        <v>0.5602762</v>
      </c>
      <c r="I3475" s="6">
        <v>1.7156423489545808E-3</v>
      </c>
      <c r="J3475" s="6">
        <v>0.5602762</v>
      </c>
      <c r="K3475" s="6">
        <v>1.7156423489545808E-3</v>
      </c>
      <c r="L3475" s="1" t="s">
        <v>488</v>
      </c>
      <c r="M3475" s="1" t="s">
        <v>341</v>
      </c>
      <c r="N3475" s="1" t="s">
        <v>468</v>
      </c>
      <c r="O3475" s="1" t="s">
        <v>469</v>
      </c>
      <c r="P3475" s="1" t="s">
        <v>486</v>
      </c>
      <c r="Q3475" s="1" t="s">
        <v>478</v>
      </c>
      <c r="R3475" s="1" t="s">
        <v>330</v>
      </c>
    </row>
    <row r="3476" spans="1:18" hidden="1" x14ac:dyDescent="0.3">
      <c r="A3476" s="1" t="s">
        <v>9</v>
      </c>
      <c r="B3476" s="1">
        <v>11001</v>
      </c>
      <c r="C3476" s="1" t="s">
        <v>12</v>
      </c>
      <c r="D3476" s="6">
        <v>0.99147689999999999</v>
      </c>
      <c r="E3476" s="6">
        <v>0.99206823150966505</v>
      </c>
      <c r="F3476" s="6">
        <v>3.0378486022259398E-3</v>
      </c>
      <c r="G3476" s="6">
        <v>3.0621367621087303E-3</v>
      </c>
      <c r="H3476" s="6">
        <v>0.99147689999999999</v>
      </c>
      <c r="I3476" s="6">
        <v>3.0360378642716014E-3</v>
      </c>
      <c r="J3476" s="6">
        <v>0.99147689999999999</v>
      </c>
      <c r="K3476" s="6">
        <v>3.0360378642716014E-3</v>
      </c>
      <c r="L3476" s="1" t="s">
        <v>488</v>
      </c>
      <c r="M3476" s="1" t="s">
        <v>341</v>
      </c>
      <c r="N3476" s="1" t="s">
        <v>468</v>
      </c>
      <c r="O3476" s="1" t="s">
        <v>469</v>
      </c>
      <c r="P3476" s="1" t="s">
        <v>486</v>
      </c>
      <c r="Q3476" s="1" t="s">
        <v>478</v>
      </c>
      <c r="R3476" s="1" t="s">
        <v>330</v>
      </c>
    </row>
    <row r="3477" spans="1:18" hidden="1" x14ac:dyDescent="0.3">
      <c r="A3477" s="1" t="s">
        <v>497</v>
      </c>
      <c r="B3477" s="1">
        <v>24021</v>
      </c>
      <c r="C3477" s="1" t="s">
        <v>12</v>
      </c>
      <c r="D3477" s="6">
        <v>1.5608850000000001</v>
      </c>
      <c r="E3477" s="6">
        <v>1.56181593493501</v>
      </c>
      <c r="F3477" s="6">
        <v>4.7824939900117103E-3</v>
      </c>
      <c r="G3477" s="6">
        <v>3.0621367621087299E-3</v>
      </c>
      <c r="H3477" s="6">
        <v>1.5608850000000001</v>
      </c>
      <c r="I3477" s="6">
        <v>4.7796433399240855E-3</v>
      </c>
      <c r="J3477" s="6">
        <v>1.5608850000000001</v>
      </c>
      <c r="K3477" s="6">
        <v>4.7796433399240855E-3</v>
      </c>
      <c r="L3477" s="1" t="s">
        <v>488</v>
      </c>
      <c r="M3477" s="1" t="s">
        <v>341</v>
      </c>
      <c r="N3477" s="1" t="s">
        <v>468</v>
      </c>
      <c r="O3477" s="1" t="s">
        <v>469</v>
      </c>
      <c r="P3477" s="1" t="s">
        <v>486</v>
      </c>
      <c r="Q3477" s="1" t="s">
        <v>478</v>
      </c>
      <c r="R3477" s="1" t="s">
        <v>330</v>
      </c>
    </row>
    <row r="3478" spans="1:18" hidden="1" x14ac:dyDescent="0.3">
      <c r="A3478" s="1" t="s">
        <v>811</v>
      </c>
      <c r="B3478" s="1">
        <v>51153</v>
      </c>
      <c r="C3478" s="1" t="s">
        <v>12</v>
      </c>
      <c r="D3478" s="6">
        <v>1.7582139999999999</v>
      </c>
      <c r="E3478" s="6">
        <v>1.7592626248735901</v>
      </c>
      <c r="F3478" s="6">
        <v>5.3871027578293396E-3</v>
      </c>
      <c r="G3478" s="6">
        <v>3.0621367621087407E-3</v>
      </c>
      <c r="H3478" s="6">
        <v>1.7582139999999999</v>
      </c>
      <c r="I3478" s="6">
        <v>5.3838917250542571E-3</v>
      </c>
      <c r="J3478" s="6">
        <v>1.7582139999999999</v>
      </c>
      <c r="K3478" s="6">
        <v>5.3838917250542571E-3</v>
      </c>
      <c r="L3478" s="1" t="s">
        <v>488</v>
      </c>
      <c r="M3478" s="1" t="s">
        <v>341</v>
      </c>
      <c r="N3478" s="1" t="s">
        <v>468</v>
      </c>
      <c r="O3478" s="1" t="s">
        <v>469</v>
      </c>
      <c r="P3478" s="1" t="s">
        <v>486</v>
      </c>
      <c r="Q3478" s="1" t="s">
        <v>478</v>
      </c>
      <c r="R3478" s="1" t="s">
        <v>330</v>
      </c>
    </row>
    <row r="3479" spans="1:18" hidden="1" x14ac:dyDescent="0.3">
      <c r="A3479" s="1" t="s">
        <v>811</v>
      </c>
      <c r="B3479" s="1">
        <v>51107</v>
      </c>
      <c r="C3479" s="1" t="s">
        <v>12</v>
      </c>
      <c r="D3479" s="6">
        <v>2.9109189999999998</v>
      </c>
      <c r="E3479" s="6">
        <v>2.9126551152103302</v>
      </c>
      <c r="F3479" s="6">
        <v>8.9189483036296105E-3</v>
      </c>
      <c r="G3479" s="6">
        <v>3.0621367621087368E-3</v>
      </c>
      <c r="H3479" s="6">
        <v>2.9109189999999998</v>
      </c>
      <c r="I3479" s="6">
        <v>8.9136320814208019E-3</v>
      </c>
      <c r="J3479" s="6">
        <v>2.9109189999999998</v>
      </c>
      <c r="K3479" s="6">
        <v>8.9136320814208019E-3</v>
      </c>
      <c r="L3479" s="1" t="s">
        <v>488</v>
      </c>
      <c r="M3479" s="1" t="s">
        <v>341</v>
      </c>
      <c r="N3479" s="1" t="s">
        <v>468</v>
      </c>
      <c r="O3479" s="1" t="s">
        <v>469</v>
      </c>
      <c r="P3479" s="1" t="s">
        <v>486</v>
      </c>
      <c r="Q3479" s="1" t="s">
        <v>478</v>
      </c>
      <c r="R3479" s="1" t="s">
        <v>330</v>
      </c>
    </row>
    <row r="3480" spans="1:18" hidden="1" x14ac:dyDescent="0.3">
      <c r="A3480" s="1" t="s">
        <v>497</v>
      </c>
      <c r="B3480" s="1">
        <v>24033</v>
      </c>
      <c r="C3480" s="1" t="s">
        <v>12</v>
      </c>
      <c r="D3480" s="6">
        <v>3.5831110000000002</v>
      </c>
      <c r="E3480" s="6">
        <v>3.5852480204761501</v>
      </c>
      <c r="F3480" s="6">
        <v>1.0978519764777501E-2</v>
      </c>
      <c r="G3480" s="6">
        <v>3.0621367621087104E-3</v>
      </c>
      <c r="H3480" s="6">
        <v>3.5831110000000002</v>
      </c>
      <c r="I3480" s="6">
        <v>1.0971975915816104E-2</v>
      </c>
      <c r="J3480" s="6">
        <v>3.5831110000000002</v>
      </c>
      <c r="K3480" s="6">
        <v>1.0971975915816104E-2</v>
      </c>
      <c r="L3480" s="1" t="s">
        <v>488</v>
      </c>
      <c r="M3480" s="1" t="s">
        <v>341</v>
      </c>
      <c r="N3480" s="1" t="s">
        <v>468</v>
      </c>
      <c r="O3480" s="1" t="s">
        <v>469</v>
      </c>
      <c r="P3480" s="1" t="s">
        <v>486</v>
      </c>
      <c r="Q3480" s="1" t="s">
        <v>478</v>
      </c>
      <c r="R3480" s="1" t="s">
        <v>330</v>
      </c>
    </row>
    <row r="3481" spans="1:18" hidden="1" x14ac:dyDescent="0.3">
      <c r="A3481" s="1" t="s">
        <v>497</v>
      </c>
      <c r="B3481" s="1">
        <v>24031</v>
      </c>
      <c r="C3481" s="1" t="s">
        <v>12</v>
      </c>
      <c r="D3481" s="6">
        <v>6.1888339999999999</v>
      </c>
      <c r="E3481" s="6">
        <v>6.1925251122713103</v>
      </c>
      <c r="F3481" s="6">
        <v>1.8962358796567401E-2</v>
      </c>
      <c r="G3481" s="6">
        <v>3.062136762108719E-3</v>
      </c>
      <c r="H3481" s="6">
        <v>6.1888339999999999</v>
      </c>
      <c r="I3481" s="6">
        <v>1.8951056105988351E-2</v>
      </c>
      <c r="J3481" s="6">
        <v>6.1888339999999999</v>
      </c>
      <c r="K3481" s="6">
        <v>1.8951056105988351E-2</v>
      </c>
      <c r="L3481" s="1" t="s">
        <v>488</v>
      </c>
      <c r="M3481" s="1" t="s">
        <v>341</v>
      </c>
      <c r="N3481" s="1" t="s">
        <v>468</v>
      </c>
      <c r="O3481" s="1" t="s">
        <v>469</v>
      </c>
      <c r="P3481" s="1" t="s">
        <v>486</v>
      </c>
      <c r="Q3481" s="1" t="s">
        <v>478</v>
      </c>
      <c r="R3481" s="1" t="s">
        <v>330</v>
      </c>
    </row>
    <row r="3482" spans="1:18" hidden="1" x14ac:dyDescent="0.3">
      <c r="A3482" s="1" t="s">
        <v>811</v>
      </c>
      <c r="B3482" s="1">
        <v>51059</v>
      </c>
      <c r="C3482" s="1" t="s">
        <v>12</v>
      </c>
      <c r="D3482" s="6">
        <v>6.5607699999999998</v>
      </c>
      <c r="E3482" s="6">
        <v>6.5646829404110898</v>
      </c>
      <c r="F3482" s="6">
        <v>2.0101956963420899E-2</v>
      </c>
      <c r="G3482" s="6">
        <v>3.0621367621087403E-3</v>
      </c>
      <c r="H3482" s="6">
        <v>6.5607699999999998</v>
      </c>
      <c r="I3482" s="6">
        <v>2.0089975004740159E-2</v>
      </c>
      <c r="J3482" s="6">
        <v>6.5607699999999998</v>
      </c>
      <c r="K3482" s="6">
        <v>2.0089975004740159E-2</v>
      </c>
      <c r="L3482" s="1" t="s">
        <v>488</v>
      </c>
      <c r="M3482" s="1" t="s">
        <v>341</v>
      </c>
      <c r="N3482" s="1" t="s">
        <v>468</v>
      </c>
      <c r="O3482" s="1" t="s">
        <v>469</v>
      </c>
      <c r="P3482" s="1" t="s">
        <v>486</v>
      </c>
      <c r="Q3482" s="1" t="s">
        <v>478</v>
      </c>
      <c r="R3482" s="1" t="s">
        <v>330</v>
      </c>
    </row>
    <row r="3483" spans="1:18" hidden="1" x14ac:dyDescent="0.3">
      <c r="A3483" s="1" t="s">
        <v>811</v>
      </c>
      <c r="B3483" s="1">
        <v>51683</v>
      </c>
      <c r="C3483" s="1" t="s">
        <v>12</v>
      </c>
      <c r="D3483" s="6">
        <v>2.4851580000000002E-2</v>
      </c>
      <c r="E3483" s="6">
        <v>2.4851579999965099E-2</v>
      </c>
      <c r="F3483" s="6">
        <v>9.6579183889611503E-5</v>
      </c>
      <c r="G3483" s="6">
        <v>3.886239180355822E-3</v>
      </c>
      <c r="H3483" s="6">
        <v>2.4851580000000002E-2</v>
      </c>
      <c r="I3483" s="6">
        <v>9.6579183889747151E-5</v>
      </c>
      <c r="J3483" s="6">
        <v>2.4851580000000002E-2</v>
      </c>
      <c r="K3483" s="6">
        <v>9.6579183889747151E-5</v>
      </c>
      <c r="L3483" s="1" t="s">
        <v>475</v>
      </c>
      <c r="M3483" s="1" t="s">
        <v>341</v>
      </c>
      <c r="N3483" s="1" t="s">
        <v>468</v>
      </c>
      <c r="O3483" s="1" t="s">
        <v>469</v>
      </c>
      <c r="P3483" s="1" t="s">
        <v>473</v>
      </c>
      <c r="Q3483" s="1" t="s">
        <v>476</v>
      </c>
      <c r="R3483" s="1" t="s">
        <v>330</v>
      </c>
    </row>
    <row r="3484" spans="1:18" hidden="1" x14ac:dyDescent="0.3">
      <c r="A3484" s="1" t="s">
        <v>811</v>
      </c>
      <c r="B3484" s="1">
        <v>51685</v>
      </c>
      <c r="C3484" s="1" t="s">
        <v>12</v>
      </c>
      <c r="D3484" s="6">
        <v>2.9610339999999999E-2</v>
      </c>
      <c r="E3484" s="6">
        <v>2.9610339999958501E-2</v>
      </c>
      <c r="F3484" s="6">
        <v>1.1507286345149499E-4</v>
      </c>
      <c r="G3484" s="6">
        <v>3.8862391803557903E-3</v>
      </c>
      <c r="H3484" s="6">
        <v>2.9610339999999999E-2</v>
      </c>
      <c r="I3484" s="6">
        <v>1.1507286345165627E-4</v>
      </c>
      <c r="J3484" s="6">
        <v>2.9610339999999999E-2</v>
      </c>
      <c r="K3484" s="6">
        <v>1.1507286345165627E-4</v>
      </c>
      <c r="L3484" s="1" t="s">
        <v>475</v>
      </c>
      <c r="M3484" s="1" t="s">
        <v>341</v>
      </c>
      <c r="N3484" s="1" t="s">
        <v>468</v>
      </c>
      <c r="O3484" s="1" t="s">
        <v>469</v>
      </c>
      <c r="P3484" s="1" t="s">
        <v>473</v>
      </c>
      <c r="Q3484" s="1" t="s">
        <v>476</v>
      </c>
      <c r="R3484" s="1" t="s">
        <v>330</v>
      </c>
    </row>
    <row r="3485" spans="1:18" hidden="1" x14ac:dyDescent="0.3">
      <c r="A3485" s="1" t="s">
        <v>811</v>
      </c>
      <c r="B3485" s="1">
        <v>51610</v>
      </c>
      <c r="C3485" s="1" t="s">
        <v>12</v>
      </c>
      <c r="D3485" s="6">
        <v>3.1679430000000001E-2</v>
      </c>
      <c r="E3485" s="6">
        <v>3.1679429999955697E-2</v>
      </c>
      <c r="F3485" s="6">
        <v>1.23113842077166E-4</v>
      </c>
      <c r="G3485" s="6">
        <v>3.8862391803557756E-3</v>
      </c>
      <c r="H3485" s="6">
        <v>3.1679430000000001E-2</v>
      </c>
      <c r="I3485" s="6">
        <v>1.2311384207733817E-4</v>
      </c>
      <c r="J3485" s="6">
        <v>3.1679430000000001E-2</v>
      </c>
      <c r="K3485" s="6">
        <v>1.2311384207733817E-4</v>
      </c>
      <c r="L3485" s="1" t="s">
        <v>475</v>
      </c>
      <c r="M3485" s="1" t="s">
        <v>341</v>
      </c>
      <c r="N3485" s="1" t="s">
        <v>468</v>
      </c>
      <c r="O3485" s="1" t="s">
        <v>469</v>
      </c>
      <c r="P3485" s="1" t="s">
        <v>473</v>
      </c>
      <c r="Q3485" s="1" t="s">
        <v>476</v>
      </c>
      <c r="R3485" s="1" t="s">
        <v>330</v>
      </c>
    </row>
    <row r="3486" spans="1:18" hidden="1" x14ac:dyDescent="0.3">
      <c r="A3486" s="1" t="s">
        <v>811</v>
      </c>
      <c r="B3486" s="1">
        <v>51600</v>
      </c>
      <c r="C3486" s="1" t="s">
        <v>12</v>
      </c>
      <c r="D3486" s="6">
        <v>5.195143E-2</v>
      </c>
      <c r="E3486" s="6">
        <v>5.19514299999271E-2</v>
      </c>
      <c r="F3486" s="6">
        <v>2.0189568274122901E-4</v>
      </c>
      <c r="G3486" s="6">
        <v>3.8862391803558115E-3</v>
      </c>
      <c r="H3486" s="6">
        <v>5.195143E-2</v>
      </c>
      <c r="I3486" s="6">
        <v>2.0189568274151231E-4</v>
      </c>
      <c r="J3486" s="6">
        <v>5.195143E-2</v>
      </c>
      <c r="K3486" s="6">
        <v>2.0189568274151231E-4</v>
      </c>
      <c r="L3486" s="1" t="s">
        <v>475</v>
      </c>
      <c r="M3486" s="1" t="s">
        <v>341</v>
      </c>
      <c r="N3486" s="1" t="s">
        <v>468</v>
      </c>
      <c r="O3486" s="1" t="s">
        <v>469</v>
      </c>
      <c r="P3486" s="1" t="s">
        <v>473</v>
      </c>
      <c r="Q3486" s="1" t="s">
        <v>476</v>
      </c>
      <c r="R3486" s="1" t="s">
        <v>330</v>
      </c>
    </row>
    <row r="3487" spans="1:18" hidden="1" x14ac:dyDescent="0.3">
      <c r="A3487" s="1" t="s">
        <v>497</v>
      </c>
      <c r="B3487" s="1">
        <v>24009</v>
      </c>
      <c r="C3487" s="1" t="s">
        <v>12</v>
      </c>
      <c r="D3487" s="6">
        <v>5.5426070000000001E-2</v>
      </c>
      <c r="E3487" s="6">
        <v>5.5426069999922299E-2</v>
      </c>
      <c r="F3487" s="6">
        <v>2.1539896484684101E-4</v>
      </c>
      <c r="G3487" s="6">
        <v>3.8862391803557959E-3</v>
      </c>
      <c r="H3487" s="6">
        <v>5.5426070000000001E-2</v>
      </c>
      <c r="I3487" s="6">
        <v>2.1539896484714296E-4</v>
      </c>
      <c r="J3487" s="6">
        <v>5.5426070000000001E-2</v>
      </c>
      <c r="K3487" s="6">
        <v>2.1539896484714296E-4</v>
      </c>
      <c r="L3487" s="1" t="s">
        <v>475</v>
      </c>
      <c r="M3487" s="1" t="s">
        <v>341</v>
      </c>
      <c r="N3487" s="1" t="s">
        <v>468</v>
      </c>
      <c r="O3487" s="1" t="s">
        <v>469</v>
      </c>
      <c r="P3487" s="1" t="s">
        <v>473</v>
      </c>
      <c r="Q3487" s="1" t="s">
        <v>476</v>
      </c>
      <c r="R3487" s="1" t="s">
        <v>330</v>
      </c>
    </row>
    <row r="3488" spans="1:18" hidden="1" x14ac:dyDescent="0.3">
      <c r="A3488" s="1" t="s">
        <v>497</v>
      </c>
      <c r="B3488" s="1">
        <v>24017</v>
      </c>
      <c r="C3488" s="1" t="s">
        <v>12</v>
      </c>
      <c r="D3488" s="6">
        <v>9.0858460000000002E-2</v>
      </c>
      <c r="E3488" s="6">
        <v>9.0858459999872895E-2</v>
      </c>
      <c r="F3488" s="6">
        <v>3.5309770711829499E-4</v>
      </c>
      <c r="G3488" s="6">
        <v>3.886239180355786E-3</v>
      </c>
      <c r="H3488" s="6">
        <v>9.0858460000000002E-2</v>
      </c>
      <c r="I3488" s="6">
        <v>3.5309770711878895E-4</v>
      </c>
      <c r="J3488" s="6">
        <v>9.0858460000000002E-2</v>
      </c>
      <c r="K3488" s="6">
        <v>3.5309770711878895E-4</v>
      </c>
      <c r="L3488" s="1" t="s">
        <v>475</v>
      </c>
      <c r="M3488" s="1" t="s">
        <v>341</v>
      </c>
      <c r="N3488" s="1" t="s">
        <v>468</v>
      </c>
      <c r="O3488" s="1" t="s">
        <v>469</v>
      </c>
      <c r="P3488" s="1" t="s">
        <v>473</v>
      </c>
      <c r="Q3488" s="1" t="s">
        <v>476</v>
      </c>
      <c r="R3488" s="1" t="s">
        <v>330</v>
      </c>
    </row>
    <row r="3489" spans="1:18" hidden="1" x14ac:dyDescent="0.3">
      <c r="A3489" s="1" t="s">
        <v>811</v>
      </c>
      <c r="B3489" s="1">
        <v>51013</v>
      </c>
      <c r="C3489" s="1" t="s">
        <v>12</v>
      </c>
      <c r="D3489" s="6">
        <v>0.1244006</v>
      </c>
      <c r="E3489" s="6">
        <v>0.124400599999825</v>
      </c>
      <c r="F3489" s="6">
        <v>4.8345048577909199E-4</v>
      </c>
      <c r="G3489" s="6">
        <v>3.8862391803558189E-3</v>
      </c>
      <c r="H3489" s="6">
        <v>0.1244006</v>
      </c>
      <c r="I3489" s="6">
        <v>4.8345048577977211E-4</v>
      </c>
      <c r="J3489" s="6">
        <v>0.1244006</v>
      </c>
      <c r="K3489" s="6">
        <v>4.8345048577977211E-4</v>
      </c>
      <c r="L3489" s="1" t="s">
        <v>475</v>
      </c>
      <c r="M3489" s="1" t="s">
        <v>341</v>
      </c>
      <c r="N3489" s="1" t="s">
        <v>468</v>
      </c>
      <c r="O3489" s="1" t="s">
        <v>469</v>
      </c>
      <c r="P3489" s="1" t="s">
        <v>473</v>
      </c>
      <c r="Q3489" s="1" t="s">
        <v>476</v>
      </c>
      <c r="R3489" s="1" t="s">
        <v>330</v>
      </c>
    </row>
    <row r="3490" spans="1:18" hidden="1" x14ac:dyDescent="0.3">
      <c r="A3490" s="1" t="s">
        <v>811</v>
      </c>
      <c r="B3490" s="1">
        <v>51510</v>
      </c>
      <c r="C3490" s="1" t="s">
        <v>12</v>
      </c>
      <c r="D3490" s="6">
        <v>0.1256756</v>
      </c>
      <c r="E3490" s="6">
        <v>0.125675599999824</v>
      </c>
      <c r="F3490" s="6">
        <v>4.8840544073403902E-4</v>
      </c>
      <c r="G3490" s="6">
        <v>3.8862391803557968E-3</v>
      </c>
      <c r="H3490" s="6">
        <v>0.1256756</v>
      </c>
      <c r="I3490" s="6">
        <v>4.8840544073472294E-4</v>
      </c>
      <c r="J3490" s="6">
        <v>0.1256756</v>
      </c>
      <c r="K3490" s="6">
        <v>4.8840544073472294E-4</v>
      </c>
      <c r="L3490" s="1" t="s">
        <v>475</v>
      </c>
      <c r="M3490" s="1" t="s">
        <v>341</v>
      </c>
      <c r="N3490" s="1" t="s">
        <v>468</v>
      </c>
      <c r="O3490" s="1" t="s">
        <v>469</v>
      </c>
      <c r="P3490" s="1" t="s">
        <v>473</v>
      </c>
      <c r="Q3490" s="1" t="s">
        <v>476</v>
      </c>
      <c r="R3490" s="1" t="s">
        <v>330</v>
      </c>
    </row>
    <row r="3491" spans="1:18" hidden="1" x14ac:dyDescent="0.3">
      <c r="A3491" s="1" t="s">
        <v>497</v>
      </c>
      <c r="B3491" s="1">
        <v>24021</v>
      </c>
      <c r="C3491" s="1" t="s">
        <v>12</v>
      </c>
      <c r="D3491" s="6">
        <v>0.33571970000000001</v>
      </c>
      <c r="E3491" s="6">
        <v>0.335719699999529</v>
      </c>
      <c r="F3491" s="6">
        <v>1.30468705175547E-3</v>
      </c>
      <c r="G3491" s="6">
        <v>3.8862391803558159E-3</v>
      </c>
      <c r="H3491" s="6">
        <v>0.33571970000000001</v>
      </c>
      <c r="I3491" s="6">
        <v>1.3046870517573004E-3</v>
      </c>
      <c r="J3491" s="6">
        <v>0.33571970000000001</v>
      </c>
      <c r="K3491" s="6">
        <v>1.3046870517573004E-3</v>
      </c>
      <c r="L3491" s="1" t="s">
        <v>475</v>
      </c>
      <c r="M3491" s="1" t="s">
        <v>341</v>
      </c>
      <c r="N3491" s="1" t="s">
        <v>468</v>
      </c>
      <c r="O3491" s="1" t="s">
        <v>469</v>
      </c>
      <c r="P3491" s="1" t="s">
        <v>473</v>
      </c>
      <c r="Q3491" s="1" t="s">
        <v>476</v>
      </c>
      <c r="R3491" s="1" t="s">
        <v>330</v>
      </c>
    </row>
    <row r="3492" spans="1:18" hidden="1" x14ac:dyDescent="0.3">
      <c r="A3492" s="1" t="s">
        <v>811</v>
      </c>
      <c r="B3492" s="1">
        <v>51153</v>
      </c>
      <c r="C3492" s="1" t="s">
        <v>12</v>
      </c>
      <c r="D3492" s="6">
        <v>0.39438499999999999</v>
      </c>
      <c r="E3492" s="6">
        <v>0.39438499999944698</v>
      </c>
      <c r="F3492" s="6">
        <v>1.5326744391424699E-3</v>
      </c>
      <c r="G3492" s="6">
        <v>3.886239180355792E-3</v>
      </c>
      <c r="H3492" s="6">
        <v>0.39438499999999999</v>
      </c>
      <c r="I3492" s="6">
        <v>1.532674439144619E-3</v>
      </c>
      <c r="J3492" s="6">
        <v>0.39438499999999999</v>
      </c>
      <c r="K3492" s="6">
        <v>1.532674439144619E-3</v>
      </c>
      <c r="L3492" s="1" t="s">
        <v>475</v>
      </c>
      <c r="M3492" s="1" t="s">
        <v>341</v>
      </c>
      <c r="N3492" s="1" t="s">
        <v>468</v>
      </c>
      <c r="O3492" s="1" t="s">
        <v>469</v>
      </c>
      <c r="P3492" s="1" t="s">
        <v>473</v>
      </c>
      <c r="Q3492" s="1" t="s">
        <v>476</v>
      </c>
      <c r="R3492" s="1" t="s">
        <v>330</v>
      </c>
    </row>
    <row r="3493" spans="1:18" hidden="1" x14ac:dyDescent="0.3">
      <c r="A3493" s="1" t="s">
        <v>9</v>
      </c>
      <c r="B3493" s="1">
        <v>11001</v>
      </c>
      <c r="C3493" s="1" t="s">
        <v>12</v>
      </c>
      <c r="D3493" s="6">
        <v>0.63058639999999999</v>
      </c>
      <c r="E3493" s="6">
        <v>0.63058639999911703</v>
      </c>
      <c r="F3493" s="6">
        <v>2.4506095742760801E-3</v>
      </c>
      <c r="G3493" s="6">
        <v>3.8862391803557951E-3</v>
      </c>
      <c r="H3493" s="6">
        <v>0.63058639999999999</v>
      </c>
      <c r="I3493" s="6">
        <v>2.4506095742795114E-3</v>
      </c>
      <c r="J3493" s="6">
        <v>0.63058639999999999</v>
      </c>
      <c r="K3493" s="6">
        <v>2.4506095742795114E-3</v>
      </c>
      <c r="L3493" s="1" t="s">
        <v>475</v>
      </c>
      <c r="M3493" s="1" t="s">
        <v>341</v>
      </c>
      <c r="N3493" s="1" t="s">
        <v>468</v>
      </c>
      <c r="O3493" s="1" t="s">
        <v>469</v>
      </c>
      <c r="P3493" s="1" t="s">
        <v>473</v>
      </c>
      <c r="Q3493" s="1" t="s">
        <v>476</v>
      </c>
      <c r="R3493" s="1" t="s">
        <v>330</v>
      </c>
    </row>
    <row r="3494" spans="1:18" hidden="1" x14ac:dyDescent="0.3">
      <c r="A3494" s="1" t="s">
        <v>811</v>
      </c>
      <c r="B3494" s="1">
        <v>51107</v>
      </c>
      <c r="C3494" s="1" t="s">
        <v>12</v>
      </c>
      <c r="D3494" s="6">
        <v>0.65294830000000004</v>
      </c>
      <c r="E3494" s="6">
        <v>0.65294829999908599</v>
      </c>
      <c r="F3494" s="6">
        <v>2.5375132662031601E-3</v>
      </c>
      <c r="G3494" s="6">
        <v>3.8862391803557985E-3</v>
      </c>
      <c r="H3494" s="6">
        <v>0.65294830000000004</v>
      </c>
      <c r="I3494" s="6">
        <v>2.537513266206712E-3</v>
      </c>
      <c r="J3494" s="6">
        <v>0.65294830000000004</v>
      </c>
      <c r="K3494" s="6">
        <v>2.537513266206712E-3</v>
      </c>
      <c r="L3494" s="1" t="s">
        <v>475</v>
      </c>
      <c r="M3494" s="1" t="s">
        <v>341</v>
      </c>
      <c r="N3494" s="1" t="s">
        <v>468</v>
      </c>
      <c r="O3494" s="1" t="s">
        <v>469</v>
      </c>
      <c r="P3494" s="1" t="s">
        <v>473</v>
      </c>
      <c r="Q3494" s="1" t="s">
        <v>476</v>
      </c>
      <c r="R3494" s="1" t="s">
        <v>330</v>
      </c>
    </row>
    <row r="3495" spans="1:18" hidden="1" x14ac:dyDescent="0.3">
      <c r="A3495" s="1" t="s">
        <v>497</v>
      </c>
      <c r="B3495" s="1">
        <v>24033</v>
      </c>
      <c r="C3495" s="1" t="s">
        <v>12</v>
      </c>
      <c r="D3495" s="6">
        <v>0.77066590000000001</v>
      </c>
      <c r="E3495" s="6">
        <v>0.77066589999892399</v>
      </c>
      <c r="F3495" s="6">
        <v>2.9949920155399701E-3</v>
      </c>
      <c r="G3495" s="6">
        <v>3.8862391803557829E-3</v>
      </c>
      <c r="H3495" s="6">
        <v>0.77066590000000001</v>
      </c>
      <c r="I3495" s="6">
        <v>2.9949920155441516E-3</v>
      </c>
      <c r="J3495" s="6">
        <v>0.77066590000000001</v>
      </c>
      <c r="K3495" s="6">
        <v>2.9949920155441516E-3</v>
      </c>
      <c r="L3495" s="1" t="s">
        <v>475</v>
      </c>
      <c r="M3495" s="1" t="s">
        <v>341</v>
      </c>
      <c r="N3495" s="1" t="s">
        <v>468</v>
      </c>
      <c r="O3495" s="1" t="s">
        <v>469</v>
      </c>
      <c r="P3495" s="1" t="s">
        <v>473</v>
      </c>
      <c r="Q3495" s="1" t="s">
        <v>476</v>
      </c>
      <c r="R3495" s="1" t="s">
        <v>330</v>
      </c>
    </row>
    <row r="3496" spans="1:18" hidden="1" x14ac:dyDescent="0.3">
      <c r="A3496" s="1" t="s">
        <v>497</v>
      </c>
      <c r="B3496" s="1">
        <v>24031</v>
      </c>
      <c r="C3496" s="1" t="s">
        <v>12</v>
      </c>
      <c r="D3496" s="6">
        <v>1.3311120000000001</v>
      </c>
      <c r="E3496" s="6">
        <v>1.33111199999813</v>
      </c>
      <c r="F3496" s="6">
        <v>5.1730196078345198E-3</v>
      </c>
      <c r="G3496" s="6">
        <v>3.8862391803558128E-3</v>
      </c>
      <c r="H3496" s="6">
        <v>1.3311120000000001</v>
      </c>
      <c r="I3496" s="6">
        <v>5.1730196078417874E-3</v>
      </c>
      <c r="J3496" s="6">
        <v>1.3311120000000001</v>
      </c>
      <c r="K3496" s="6">
        <v>5.1730196078417874E-3</v>
      </c>
      <c r="L3496" s="1" t="s">
        <v>475</v>
      </c>
      <c r="M3496" s="1" t="s">
        <v>341</v>
      </c>
      <c r="N3496" s="1" t="s">
        <v>468</v>
      </c>
      <c r="O3496" s="1" t="s">
        <v>469</v>
      </c>
      <c r="P3496" s="1" t="s">
        <v>473</v>
      </c>
      <c r="Q3496" s="1" t="s">
        <v>476</v>
      </c>
      <c r="R3496" s="1" t="s">
        <v>330</v>
      </c>
    </row>
    <row r="3497" spans="1:18" hidden="1" x14ac:dyDescent="0.3">
      <c r="A3497" s="1" t="s">
        <v>811</v>
      </c>
      <c r="B3497" s="1">
        <v>51059</v>
      </c>
      <c r="C3497" s="1" t="s">
        <v>12</v>
      </c>
      <c r="D3497" s="6">
        <v>1.4716469999999999</v>
      </c>
      <c r="E3497" s="6">
        <v>1.47164699999793</v>
      </c>
      <c r="F3497" s="6">
        <v>5.7191722310450501E-3</v>
      </c>
      <c r="G3497" s="6">
        <v>3.8862391803558155E-3</v>
      </c>
      <c r="H3497" s="6">
        <v>1.4716469999999999</v>
      </c>
      <c r="I3497" s="6">
        <v>5.7191722310530949E-3</v>
      </c>
      <c r="J3497" s="6">
        <v>1.4716469999999999</v>
      </c>
      <c r="K3497" s="6">
        <v>5.7191722310530949E-3</v>
      </c>
      <c r="L3497" s="1" t="s">
        <v>475</v>
      </c>
      <c r="M3497" s="1" t="s">
        <v>341</v>
      </c>
      <c r="N3497" s="1" t="s">
        <v>468</v>
      </c>
      <c r="O3497" s="1" t="s">
        <v>469</v>
      </c>
      <c r="P3497" s="1" t="s">
        <v>473</v>
      </c>
      <c r="Q3497" s="1" t="s">
        <v>476</v>
      </c>
      <c r="R3497" s="1" t="s">
        <v>330</v>
      </c>
    </row>
    <row r="3498" spans="1:18" hidden="1" x14ac:dyDescent="0.3">
      <c r="A3498" s="1" t="s">
        <v>811</v>
      </c>
      <c r="B3498" s="1">
        <v>51683</v>
      </c>
      <c r="C3498" s="1" t="s">
        <v>12</v>
      </c>
      <c r="D3498" s="6">
        <v>2.0383800000000001E-2</v>
      </c>
      <c r="E3498" s="6">
        <v>2.0383799999971398E-2</v>
      </c>
      <c r="F3498" s="6">
        <v>7.9216322204425895E-5</v>
      </c>
      <c r="G3498" s="6">
        <v>3.8862391803558241E-3</v>
      </c>
      <c r="H3498" s="6">
        <v>2.0383800000000001E-2</v>
      </c>
      <c r="I3498" s="6">
        <v>7.9216322204537053E-5</v>
      </c>
      <c r="J3498" s="6">
        <v>2.0383800000000001E-2</v>
      </c>
      <c r="K3498" s="6">
        <v>7.9216322204537053E-5</v>
      </c>
      <c r="L3498" s="1" t="s">
        <v>472</v>
      </c>
      <c r="M3498" s="1" t="s">
        <v>341</v>
      </c>
      <c r="N3498" s="1" t="s">
        <v>468</v>
      </c>
      <c r="O3498" s="1" t="s">
        <v>469</v>
      </c>
      <c r="P3498" s="1" t="s">
        <v>473</v>
      </c>
      <c r="Q3498" s="1" t="s">
        <v>474</v>
      </c>
      <c r="R3498" s="1" t="s">
        <v>330</v>
      </c>
    </row>
    <row r="3499" spans="1:18" hidden="1" x14ac:dyDescent="0.3">
      <c r="A3499" s="1" t="s">
        <v>811</v>
      </c>
      <c r="B3499" s="1">
        <v>51685</v>
      </c>
      <c r="C3499" s="1" t="s">
        <v>12</v>
      </c>
      <c r="D3499" s="6">
        <v>2.4287039999999999E-2</v>
      </c>
      <c r="E3499" s="6">
        <v>2.4287039999965999E-2</v>
      </c>
      <c r="F3499" s="6">
        <v>9.4385246422736598E-5</v>
      </c>
      <c r="G3499" s="6">
        <v>3.8862391803558085E-3</v>
      </c>
      <c r="H3499" s="6">
        <v>2.4287039999999999E-2</v>
      </c>
      <c r="I3499" s="6">
        <v>9.4385246422868735E-5</v>
      </c>
      <c r="J3499" s="6">
        <v>2.4287039999999999E-2</v>
      </c>
      <c r="K3499" s="6">
        <v>9.4385246422868735E-5</v>
      </c>
      <c r="L3499" s="1" t="s">
        <v>472</v>
      </c>
      <c r="M3499" s="1" t="s">
        <v>341</v>
      </c>
      <c r="N3499" s="1" t="s">
        <v>468</v>
      </c>
      <c r="O3499" s="1" t="s">
        <v>469</v>
      </c>
      <c r="P3499" s="1" t="s">
        <v>473</v>
      </c>
      <c r="Q3499" s="1" t="s">
        <v>474</v>
      </c>
      <c r="R3499" s="1" t="s">
        <v>330</v>
      </c>
    </row>
    <row r="3500" spans="1:18" hidden="1" x14ac:dyDescent="0.3">
      <c r="A3500" s="1" t="s">
        <v>811</v>
      </c>
      <c r="B3500" s="1">
        <v>51610</v>
      </c>
      <c r="C3500" s="1" t="s">
        <v>12</v>
      </c>
      <c r="D3500" s="6">
        <v>2.5984159999999999E-2</v>
      </c>
      <c r="E3500" s="6">
        <v>2.59841599999634E-2</v>
      </c>
      <c r="F3500" s="6">
        <v>1.00980660660492E-4</v>
      </c>
      <c r="G3500" s="6">
        <v>3.8862391803558102E-3</v>
      </c>
      <c r="H3500" s="6">
        <v>2.5984159999999999E-2</v>
      </c>
      <c r="I3500" s="6">
        <v>1.0098066066063423E-4</v>
      </c>
      <c r="J3500" s="6">
        <v>2.5984159999999999E-2</v>
      </c>
      <c r="K3500" s="6">
        <v>1.0098066066063423E-4</v>
      </c>
      <c r="L3500" s="1" t="s">
        <v>472</v>
      </c>
      <c r="M3500" s="1" t="s">
        <v>341</v>
      </c>
      <c r="N3500" s="1" t="s">
        <v>468</v>
      </c>
      <c r="O3500" s="1" t="s">
        <v>469</v>
      </c>
      <c r="P3500" s="1" t="s">
        <v>473</v>
      </c>
      <c r="Q3500" s="1" t="s">
        <v>474</v>
      </c>
      <c r="R3500" s="1" t="s">
        <v>330</v>
      </c>
    </row>
    <row r="3501" spans="1:18" hidden="1" x14ac:dyDescent="0.3">
      <c r="A3501" s="1" t="s">
        <v>811</v>
      </c>
      <c r="B3501" s="1">
        <v>51600</v>
      </c>
      <c r="C3501" s="1" t="s">
        <v>12</v>
      </c>
      <c r="D3501" s="6">
        <v>4.2611679999999999E-2</v>
      </c>
      <c r="E3501" s="6">
        <v>4.2611679999940401E-2</v>
      </c>
      <c r="F3501" s="6">
        <v>1.6559918035655201E-4</v>
      </c>
      <c r="G3501" s="6">
        <v>3.8862391803557998E-3</v>
      </c>
      <c r="H3501" s="6">
        <v>4.2611679999999999E-2</v>
      </c>
      <c r="I3501" s="6">
        <v>1.6559918035678362E-4</v>
      </c>
      <c r="J3501" s="6">
        <v>4.2611679999999999E-2</v>
      </c>
      <c r="K3501" s="6">
        <v>1.6559918035678362E-4</v>
      </c>
      <c r="L3501" s="1" t="s">
        <v>472</v>
      </c>
      <c r="M3501" s="1" t="s">
        <v>341</v>
      </c>
      <c r="N3501" s="1" t="s">
        <v>468</v>
      </c>
      <c r="O3501" s="1" t="s">
        <v>469</v>
      </c>
      <c r="P3501" s="1" t="s">
        <v>473</v>
      </c>
      <c r="Q3501" s="1" t="s">
        <v>474</v>
      </c>
      <c r="R3501" s="1" t="s">
        <v>330</v>
      </c>
    </row>
    <row r="3502" spans="1:18" hidden="1" x14ac:dyDescent="0.3">
      <c r="A3502" s="1" t="s">
        <v>497</v>
      </c>
      <c r="B3502" s="1">
        <v>24009</v>
      </c>
      <c r="C3502" s="1" t="s">
        <v>12</v>
      </c>
      <c r="D3502" s="6">
        <v>4.5461660000000001E-2</v>
      </c>
      <c r="E3502" s="6">
        <v>4.5461659999936503E-2</v>
      </c>
      <c r="F3502" s="6">
        <v>1.7667488429576599E-4</v>
      </c>
      <c r="G3502" s="6">
        <v>3.8862391803557712E-3</v>
      </c>
      <c r="H3502" s="6">
        <v>4.5461660000000001E-2</v>
      </c>
      <c r="I3502" s="6">
        <v>1.7667488429601275E-4</v>
      </c>
      <c r="J3502" s="6">
        <v>4.5461660000000001E-2</v>
      </c>
      <c r="K3502" s="6">
        <v>1.7667488429601275E-4</v>
      </c>
      <c r="L3502" s="1" t="s">
        <v>472</v>
      </c>
      <c r="M3502" s="1" t="s">
        <v>341</v>
      </c>
      <c r="N3502" s="1" t="s">
        <v>468</v>
      </c>
      <c r="O3502" s="1" t="s">
        <v>469</v>
      </c>
      <c r="P3502" s="1" t="s">
        <v>473</v>
      </c>
      <c r="Q3502" s="1" t="s">
        <v>474</v>
      </c>
      <c r="R3502" s="1" t="s">
        <v>330</v>
      </c>
    </row>
    <row r="3503" spans="1:18" hidden="1" x14ac:dyDescent="0.3">
      <c r="A3503" s="1" t="s">
        <v>497</v>
      </c>
      <c r="B3503" s="1">
        <v>24017</v>
      </c>
      <c r="C3503" s="1" t="s">
        <v>12</v>
      </c>
      <c r="D3503" s="6">
        <v>7.4524069999999998E-2</v>
      </c>
      <c r="E3503" s="6">
        <v>7.4524069999895498E-2</v>
      </c>
      <c r="F3503" s="6">
        <v>2.8961836071317299E-4</v>
      </c>
      <c r="G3503" s="6">
        <v>3.8862391803558111E-3</v>
      </c>
      <c r="H3503" s="6">
        <v>7.4524069999999998E-2</v>
      </c>
      <c r="I3503" s="6">
        <v>2.8961836071357907E-4</v>
      </c>
      <c r="J3503" s="6">
        <v>7.4524069999999998E-2</v>
      </c>
      <c r="K3503" s="6">
        <v>2.8961836071357907E-4</v>
      </c>
      <c r="L3503" s="1" t="s">
        <v>472</v>
      </c>
      <c r="M3503" s="1" t="s">
        <v>341</v>
      </c>
      <c r="N3503" s="1" t="s">
        <v>468</v>
      </c>
      <c r="O3503" s="1" t="s">
        <v>469</v>
      </c>
      <c r="P3503" s="1" t="s">
        <v>473</v>
      </c>
      <c r="Q3503" s="1" t="s">
        <v>474</v>
      </c>
      <c r="R3503" s="1" t="s">
        <v>330</v>
      </c>
    </row>
    <row r="3504" spans="1:18" hidden="1" x14ac:dyDescent="0.3">
      <c r="A3504" s="1" t="s">
        <v>811</v>
      </c>
      <c r="B3504" s="1">
        <v>51013</v>
      </c>
      <c r="C3504" s="1" t="s">
        <v>12</v>
      </c>
      <c r="D3504" s="6">
        <v>0.1020361</v>
      </c>
      <c r="E3504" s="6">
        <v>0.10203609999985599</v>
      </c>
      <c r="F3504" s="6">
        <v>3.9653668963014603E-4</v>
      </c>
      <c r="G3504" s="6">
        <v>3.8862391803558315E-3</v>
      </c>
      <c r="H3504" s="6">
        <v>0.1020361</v>
      </c>
      <c r="I3504" s="6">
        <v>3.9653668963070569E-4</v>
      </c>
      <c r="J3504" s="6">
        <v>0.1020361</v>
      </c>
      <c r="K3504" s="6">
        <v>3.9653668963070569E-4</v>
      </c>
      <c r="L3504" s="1" t="s">
        <v>472</v>
      </c>
      <c r="M3504" s="1" t="s">
        <v>341</v>
      </c>
      <c r="N3504" s="1" t="s">
        <v>468</v>
      </c>
      <c r="O3504" s="1" t="s">
        <v>469</v>
      </c>
      <c r="P3504" s="1" t="s">
        <v>473</v>
      </c>
      <c r="Q3504" s="1" t="s">
        <v>474</v>
      </c>
      <c r="R3504" s="1" t="s">
        <v>330</v>
      </c>
    </row>
    <row r="3505" spans="1:18" hidden="1" x14ac:dyDescent="0.3">
      <c r="A3505" s="1" t="s">
        <v>811</v>
      </c>
      <c r="B3505" s="1">
        <v>51510</v>
      </c>
      <c r="C3505" s="1" t="s">
        <v>12</v>
      </c>
      <c r="D3505" s="6">
        <v>0.1030819</v>
      </c>
      <c r="E3505" s="6">
        <v>0.103081899999855</v>
      </c>
      <c r="F3505" s="6">
        <v>4.0060091856495699E-4</v>
      </c>
      <c r="G3505" s="6">
        <v>3.8862391803558189E-3</v>
      </c>
      <c r="H3505" s="6">
        <v>0.1030819</v>
      </c>
      <c r="I3505" s="6">
        <v>4.006009185655205E-4</v>
      </c>
      <c r="J3505" s="6">
        <v>0.1030819</v>
      </c>
      <c r="K3505" s="6">
        <v>4.006009185655205E-4</v>
      </c>
      <c r="L3505" s="1" t="s">
        <v>472</v>
      </c>
      <c r="M3505" s="1" t="s">
        <v>341</v>
      </c>
      <c r="N3505" s="1" t="s">
        <v>468</v>
      </c>
      <c r="O3505" s="1" t="s">
        <v>469</v>
      </c>
      <c r="P3505" s="1" t="s">
        <v>473</v>
      </c>
      <c r="Q3505" s="1" t="s">
        <v>474</v>
      </c>
      <c r="R3505" s="1" t="s">
        <v>330</v>
      </c>
    </row>
    <row r="3506" spans="1:18" hidden="1" x14ac:dyDescent="0.3">
      <c r="A3506" s="1" t="s">
        <v>497</v>
      </c>
      <c r="B3506" s="1">
        <v>24021</v>
      </c>
      <c r="C3506" s="1" t="s">
        <v>12</v>
      </c>
      <c r="D3506" s="6">
        <v>0.27536460000000001</v>
      </c>
      <c r="E3506" s="6">
        <v>0.27536459999961399</v>
      </c>
      <c r="F3506" s="6">
        <v>1.0701326974014999E-3</v>
      </c>
      <c r="G3506" s="6">
        <v>3.8862391803557903E-3</v>
      </c>
      <c r="H3506" s="6">
        <v>0.27536460000000001</v>
      </c>
      <c r="I3506" s="6">
        <v>1.070132697403E-3</v>
      </c>
      <c r="J3506" s="6">
        <v>0.27536460000000001</v>
      </c>
      <c r="K3506" s="6">
        <v>1.070132697403E-3</v>
      </c>
      <c r="L3506" s="1" t="s">
        <v>472</v>
      </c>
      <c r="M3506" s="1" t="s">
        <v>341</v>
      </c>
      <c r="N3506" s="1" t="s">
        <v>468</v>
      </c>
      <c r="O3506" s="1" t="s">
        <v>469</v>
      </c>
      <c r="P3506" s="1" t="s">
        <v>473</v>
      </c>
      <c r="Q3506" s="1" t="s">
        <v>474</v>
      </c>
      <c r="R3506" s="1" t="s">
        <v>330</v>
      </c>
    </row>
    <row r="3507" spans="1:18" hidden="1" x14ac:dyDescent="0.3">
      <c r="A3507" s="1" t="s">
        <v>811</v>
      </c>
      <c r="B3507" s="1">
        <v>51153</v>
      </c>
      <c r="C3507" s="1" t="s">
        <v>12</v>
      </c>
      <c r="D3507" s="6">
        <v>0.32348310000000002</v>
      </c>
      <c r="E3507" s="6">
        <v>0.323483099999547</v>
      </c>
      <c r="F3507" s="6">
        <v>1.25713269740119E-3</v>
      </c>
      <c r="G3507" s="6">
        <v>3.8862391803557912E-3</v>
      </c>
      <c r="H3507" s="6">
        <v>0.32348310000000002</v>
      </c>
      <c r="I3507" s="6">
        <v>1.2571326974029505E-3</v>
      </c>
      <c r="J3507" s="6">
        <v>0.32348310000000002</v>
      </c>
      <c r="K3507" s="6">
        <v>1.2571326974029505E-3</v>
      </c>
      <c r="L3507" s="1" t="s">
        <v>472</v>
      </c>
      <c r="M3507" s="1" t="s">
        <v>341</v>
      </c>
      <c r="N3507" s="1" t="s">
        <v>468</v>
      </c>
      <c r="O3507" s="1" t="s">
        <v>469</v>
      </c>
      <c r="P3507" s="1" t="s">
        <v>473</v>
      </c>
      <c r="Q3507" s="1" t="s">
        <v>474</v>
      </c>
      <c r="R3507" s="1" t="s">
        <v>330</v>
      </c>
    </row>
    <row r="3508" spans="1:18" hidden="1" x14ac:dyDescent="0.3">
      <c r="A3508" s="1" t="s">
        <v>9</v>
      </c>
      <c r="B3508" s="1">
        <v>11001</v>
      </c>
      <c r="C3508" s="1" t="s">
        <v>12</v>
      </c>
      <c r="D3508" s="6">
        <v>0.51722060000000003</v>
      </c>
      <c r="E3508" s="6">
        <v>0.51722059999927406</v>
      </c>
      <c r="F3508" s="6">
        <v>2.0100429606043201E-3</v>
      </c>
      <c r="G3508" s="6">
        <v>3.886239180355812E-3</v>
      </c>
      <c r="H3508" s="6">
        <v>0.51722060000000003</v>
      </c>
      <c r="I3508" s="6">
        <v>2.0100429606071412E-3</v>
      </c>
      <c r="J3508" s="6">
        <v>0.51722060000000003</v>
      </c>
      <c r="K3508" s="6">
        <v>2.0100429606071412E-3</v>
      </c>
      <c r="L3508" s="1" t="s">
        <v>472</v>
      </c>
      <c r="M3508" s="1" t="s">
        <v>341</v>
      </c>
      <c r="N3508" s="1" t="s">
        <v>468</v>
      </c>
      <c r="O3508" s="1" t="s">
        <v>469</v>
      </c>
      <c r="P3508" s="1" t="s">
        <v>473</v>
      </c>
      <c r="Q3508" s="1" t="s">
        <v>474</v>
      </c>
      <c r="R3508" s="1" t="s">
        <v>330</v>
      </c>
    </row>
    <row r="3509" spans="1:18" hidden="1" x14ac:dyDescent="0.3">
      <c r="A3509" s="1" t="s">
        <v>811</v>
      </c>
      <c r="B3509" s="1">
        <v>51107</v>
      </c>
      <c r="C3509" s="1" t="s">
        <v>12</v>
      </c>
      <c r="D3509" s="6">
        <v>0.53556230000000005</v>
      </c>
      <c r="E3509" s="6">
        <v>0.53556229999925098</v>
      </c>
      <c r="F3509" s="6">
        <v>2.08132319377855E-3</v>
      </c>
      <c r="G3509" s="6">
        <v>3.8862391803557886E-3</v>
      </c>
      <c r="H3509" s="6">
        <v>0.53556230000000005</v>
      </c>
      <c r="I3509" s="6">
        <v>2.0813231937814613E-3</v>
      </c>
      <c r="J3509" s="6">
        <v>0.53556230000000005</v>
      </c>
      <c r="K3509" s="6">
        <v>2.0813231937814613E-3</v>
      </c>
      <c r="L3509" s="1" t="s">
        <v>472</v>
      </c>
      <c r="M3509" s="1" t="s">
        <v>341</v>
      </c>
      <c r="N3509" s="1" t="s">
        <v>468</v>
      </c>
      <c r="O3509" s="1" t="s">
        <v>469</v>
      </c>
      <c r="P3509" s="1" t="s">
        <v>473</v>
      </c>
      <c r="Q3509" s="1" t="s">
        <v>474</v>
      </c>
      <c r="R3509" s="1" t="s">
        <v>330</v>
      </c>
    </row>
    <row r="3510" spans="1:18" hidden="1" x14ac:dyDescent="0.3">
      <c r="A3510" s="1" t="s">
        <v>497</v>
      </c>
      <c r="B3510" s="1">
        <v>24033</v>
      </c>
      <c r="C3510" s="1" t="s">
        <v>12</v>
      </c>
      <c r="D3510" s="6">
        <v>0.63211689999999998</v>
      </c>
      <c r="E3510" s="6">
        <v>0.63211689999911502</v>
      </c>
      <c r="F3510" s="6">
        <v>2.4565574633416101E-3</v>
      </c>
      <c r="G3510" s="6">
        <v>3.8862391803558003E-3</v>
      </c>
      <c r="H3510" s="6">
        <v>0.63211689999999998</v>
      </c>
      <c r="I3510" s="6">
        <v>2.4565574633450492E-3</v>
      </c>
      <c r="J3510" s="6">
        <v>0.63211689999999998</v>
      </c>
      <c r="K3510" s="6">
        <v>2.4565574633450492E-3</v>
      </c>
      <c r="L3510" s="1" t="s">
        <v>472</v>
      </c>
      <c r="M3510" s="1" t="s">
        <v>341</v>
      </c>
      <c r="N3510" s="1" t="s">
        <v>468</v>
      </c>
      <c r="O3510" s="1" t="s">
        <v>469</v>
      </c>
      <c r="P3510" s="1" t="s">
        <v>473</v>
      </c>
      <c r="Q3510" s="1" t="s">
        <v>474</v>
      </c>
      <c r="R3510" s="1" t="s">
        <v>330</v>
      </c>
    </row>
    <row r="3511" spans="1:18" hidden="1" x14ac:dyDescent="0.3">
      <c r="A3511" s="1" t="s">
        <v>497</v>
      </c>
      <c r="B3511" s="1">
        <v>24031</v>
      </c>
      <c r="C3511" s="1" t="s">
        <v>12</v>
      </c>
      <c r="D3511" s="6">
        <v>1.091807</v>
      </c>
      <c r="E3511" s="6">
        <v>1.0918069999984701</v>
      </c>
      <c r="F3511" s="6">
        <v>4.2430231407807797E-3</v>
      </c>
      <c r="G3511" s="6">
        <v>3.8862391803558003E-3</v>
      </c>
      <c r="H3511" s="6">
        <v>1.091807</v>
      </c>
      <c r="I3511" s="6">
        <v>4.2430231407867254E-3</v>
      </c>
      <c r="J3511" s="6">
        <v>1.091807</v>
      </c>
      <c r="K3511" s="6">
        <v>4.2430231407867254E-3</v>
      </c>
      <c r="L3511" s="1" t="s">
        <v>472</v>
      </c>
      <c r="M3511" s="1" t="s">
        <v>341</v>
      </c>
      <c r="N3511" s="1" t="s">
        <v>468</v>
      </c>
      <c r="O3511" s="1" t="s">
        <v>469</v>
      </c>
      <c r="P3511" s="1" t="s">
        <v>473</v>
      </c>
      <c r="Q3511" s="1" t="s">
        <v>474</v>
      </c>
      <c r="R3511" s="1" t="s">
        <v>330</v>
      </c>
    </row>
    <row r="3512" spans="1:18" hidden="1" x14ac:dyDescent="0.3">
      <c r="A3512" s="1" t="s">
        <v>811</v>
      </c>
      <c r="B3512" s="1">
        <v>51059</v>
      </c>
      <c r="C3512" s="1" t="s">
        <v>12</v>
      </c>
      <c r="D3512" s="6">
        <v>1.207076</v>
      </c>
      <c r="E3512" s="6">
        <v>1.2070759999983001</v>
      </c>
      <c r="F3512" s="6">
        <v>4.6909860448605799E-3</v>
      </c>
      <c r="G3512" s="6">
        <v>3.8862391803558237E-3</v>
      </c>
      <c r="H3512" s="6">
        <v>1.207076</v>
      </c>
      <c r="I3512" s="6">
        <v>4.6909860448671866E-3</v>
      </c>
      <c r="J3512" s="6">
        <v>1.207076</v>
      </c>
      <c r="K3512" s="6">
        <v>4.6909860448671866E-3</v>
      </c>
      <c r="L3512" s="1" t="s">
        <v>472</v>
      </c>
      <c r="M3512" s="1" t="s">
        <v>341</v>
      </c>
      <c r="N3512" s="1" t="s">
        <v>468</v>
      </c>
      <c r="O3512" s="1" t="s">
        <v>469</v>
      </c>
      <c r="P3512" s="1" t="s">
        <v>473</v>
      </c>
      <c r="Q3512" s="1" t="s">
        <v>474</v>
      </c>
      <c r="R3512" s="1" t="s">
        <v>330</v>
      </c>
    </row>
    <row r="3513" spans="1:18" hidden="1" x14ac:dyDescent="0.3">
      <c r="A3513" s="1" t="s">
        <v>811</v>
      </c>
      <c r="B3513" s="1">
        <v>51683</v>
      </c>
      <c r="C3513" s="1" t="s">
        <v>12</v>
      </c>
      <c r="D3513" s="6">
        <v>0.47351209999999999</v>
      </c>
      <c r="E3513" s="6">
        <v>0.47335959879922301</v>
      </c>
      <c r="F3513" s="6">
        <v>1.45885022525802E-3</v>
      </c>
      <c r="G3513" s="6">
        <v>3.0819069243735692E-3</v>
      </c>
      <c r="H3513" s="6">
        <v>0.47351209999999999</v>
      </c>
      <c r="I3513" s="6">
        <v>1.4593202197646698E-3</v>
      </c>
      <c r="J3513" s="6">
        <v>0.47351209999999999</v>
      </c>
      <c r="K3513" s="6">
        <v>1.4593202197646698E-3</v>
      </c>
      <c r="L3513" s="1" t="s">
        <v>477</v>
      </c>
      <c r="M3513" s="1" t="s">
        <v>341</v>
      </c>
      <c r="N3513" s="1" t="s">
        <v>468</v>
      </c>
      <c r="O3513" s="1" t="s">
        <v>469</v>
      </c>
      <c r="P3513" s="1" t="s">
        <v>473</v>
      </c>
      <c r="Q3513" s="1" t="s">
        <v>478</v>
      </c>
      <c r="R3513" s="1" t="s">
        <v>330</v>
      </c>
    </row>
    <row r="3514" spans="1:18" hidden="1" x14ac:dyDescent="0.3">
      <c r="A3514" s="1" t="s">
        <v>811</v>
      </c>
      <c r="B3514" s="1">
        <v>51685</v>
      </c>
      <c r="C3514" s="1" t="s">
        <v>12</v>
      </c>
      <c r="D3514" s="6">
        <v>0.56418360000000001</v>
      </c>
      <c r="E3514" s="6">
        <v>0.56400189677328305</v>
      </c>
      <c r="F3514" s="6">
        <v>1.7382013510254201E-3</v>
      </c>
      <c r="G3514" s="6">
        <v>3.0819069243735904E-3</v>
      </c>
      <c r="H3514" s="6">
        <v>0.56418360000000001</v>
      </c>
      <c r="I3514" s="6">
        <v>1.73876134345802E-3</v>
      </c>
      <c r="J3514" s="6">
        <v>0.56418360000000001</v>
      </c>
      <c r="K3514" s="6">
        <v>1.73876134345802E-3</v>
      </c>
      <c r="L3514" s="1" t="s">
        <v>477</v>
      </c>
      <c r="M3514" s="1" t="s">
        <v>341</v>
      </c>
      <c r="N3514" s="1" t="s">
        <v>468</v>
      </c>
      <c r="O3514" s="1" t="s">
        <v>469</v>
      </c>
      <c r="P3514" s="1" t="s">
        <v>473</v>
      </c>
      <c r="Q3514" s="1" t="s">
        <v>478</v>
      </c>
      <c r="R3514" s="1" t="s">
        <v>330</v>
      </c>
    </row>
    <row r="3515" spans="1:18" hidden="1" x14ac:dyDescent="0.3">
      <c r="A3515" s="1" t="s">
        <v>811</v>
      </c>
      <c r="B3515" s="1">
        <v>51610</v>
      </c>
      <c r="C3515" s="1" t="s">
        <v>12</v>
      </c>
      <c r="D3515" s="6">
        <v>0.60360709999999995</v>
      </c>
      <c r="E3515" s="6">
        <v>0.60341269988319401</v>
      </c>
      <c r="F3515" s="6">
        <v>1.85966177802498E-3</v>
      </c>
      <c r="G3515" s="6">
        <v>3.0819069243735926E-3</v>
      </c>
      <c r="H3515" s="6">
        <v>0.60360709999999995</v>
      </c>
      <c r="I3515" s="6">
        <v>1.8602609010910634E-3</v>
      </c>
      <c r="J3515" s="6">
        <v>0.60360709999999995</v>
      </c>
      <c r="K3515" s="6">
        <v>1.8602609010910634E-3</v>
      </c>
      <c r="L3515" s="1" t="s">
        <v>477</v>
      </c>
      <c r="M3515" s="1" t="s">
        <v>341</v>
      </c>
      <c r="N3515" s="1" t="s">
        <v>468</v>
      </c>
      <c r="O3515" s="1" t="s">
        <v>469</v>
      </c>
      <c r="P3515" s="1" t="s">
        <v>473</v>
      </c>
      <c r="Q3515" s="1" t="s">
        <v>478</v>
      </c>
      <c r="R3515" s="1" t="s">
        <v>330</v>
      </c>
    </row>
    <row r="3516" spans="1:18" hidden="1" x14ac:dyDescent="0.3">
      <c r="A3516" s="1" t="s">
        <v>811</v>
      </c>
      <c r="B3516" s="1">
        <v>51600</v>
      </c>
      <c r="C3516" s="1" t="s">
        <v>12</v>
      </c>
      <c r="D3516" s="6">
        <v>0.98986160000000001</v>
      </c>
      <c r="E3516" s="6">
        <v>0.98954280121406701</v>
      </c>
      <c r="F3516" s="6">
        <v>3.0496788110256699E-3</v>
      </c>
      <c r="G3516" s="6">
        <v>3.0819069243735878E-3</v>
      </c>
      <c r="H3516" s="6">
        <v>0.98986160000000001</v>
      </c>
      <c r="I3516" s="6">
        <v>3.0506613192115188E-3</v>
      </c>
      <c r="J3516" s="6">
        <v>0.98986160000000001</v>
      </c>
      <c r="K3516" s="6">
        <v>3.0506613192115188E-3</v>
      </c>
      <c r="L3516" s="1" t="s">
        <v>477</v>
      </c>
      <c r="M3516" s="1" t="s">
        <v>341</v>
      </c>
      <c r="N3516" s="1" t="s">
        <v>468</v>
      </c>
      <c r="O3516" s="1" t="s">
        <v>469</v>
      </c>
      <c r="P3516" s="1" t="s">
        <v>473</v>
      </c>
      <c r="Q3516" s="1" t="s">
        <v>478</v>
      </c>
      <c r="R3516" s="1" t="s">
        <v>330</v>
      </c>
    </row>
    <row r="3517" spans="1:18" hidden="1" x14ac:dyDescent="0.3">
      <c r="A3517" s="1" t="s">
        <v>497</v>
      </c>
      <c r="B3517" s="1">
        <v>24009</v>
      </c>
      <c r="C3517" s="1" t="s">
        <v>12</v>
      </c>
      <c r="D3517" s="6">
        <v>1.1013710000000001</v>
      </c>
      <c r="E3517" s="6">
        <v>1.1010162880507099</v>
      </c>
      <c r="F3517" s="6">
        <v>3.3932297219916E-3</v>
      </c>
      <c r="G3517" s="6">
        <v>3.0819069243735991E-3</v>
      </c>
      <c r="H3517" s="6">
        <v>1.1013710000000001</v>
      </c>
      <c r="I3517" s="6">
        <v>3.3943229112042756E-3</v>
      </c>
      <c r="J3517" s="6">
        <v>1.1013710000000001</v>
      </c>
      <c r="K3517" s="6">
        <v>3.3943229112042756E-3</v>
      </c>
      <c r="L3517" s="1" t="s">
        <v>477</v>
      </c>
      <c r="M3517" s="1" t="s">
        <v>341</v>
      </c>
      <c r="N3517" s="1" t="s">
        <v>468</v>
      </c>
      <c r="O3517" s="1" t="s">
        <v>469</v>
      </c>
      <c r="P3517" s="1" t="s">
        <v>473</v>
      </c>
      <c r="Q3517" s="1" t="s">
        <v>478</v>
      </c>
      <c r="R3517" s="1" t="s">
        <v>330</v>
      </c>
    </row>
    <row r="3518" spans="1:18" hidden="1" x14ac:dyDescent="0.3">
      <c r="A3518" s="1" t="s">
        <v>497</v>
      </c>
      <c r="B3518" s="1">
        <v>24017</v>
      </c>
      <c r="C3518" s="1" t="s">
        <v>12</v>
      </c>
      <c r="D3518" s="6">
        <v>1.8054490000000001</v>
      </c>
      <c r="E3518" s="6">
        <v>1.804867529874</v>
      </c>
      <c r="F3518" s="6">
        <v>5.56243373789577E-3</v>
      </c>
      <c r="G3518" s="6">
        <v>3.0819069243736077E-3</v>
      </c>
      <c r="H3518" s="6">
        <v>1.8054490000000001</v>
      </c>
      <c r="I3518" s="6">
        <v>5.5642257747034064E-3</v>
      </c>
      <c r="J3518" s="6">
        <v>1.8054490000000001</v>
      </c>
      <c r="K3518" s="6">
        <v>5.5642257747034064E-3</v>
      </c>
      <c r="L3518" s="1" t="s">
        <v>477</v>
      </c>
      <c r="M3518" s="1" t="s">
        <v>341</v>
      </c>
      <c r="N3518" s="1" t="s">
        <v>468</v>
      </c>
      <c r="O3518" s="1" t="s">
        <v>469</v>
      </c>
      <c r="P3518" s="1" t="s">
        <v>473</v>
      </c>
      <c r="Q3518" s="1" t="s">
        <v>478</v>
      </c>
      <c r="R3518" s="1" t="s">
        <v>330</v>
      </c>
    </row>
    <row r="3519" spans="1:18" hidden="1" x14ac:dyDescent="0.3">
      <c r="A3519" s="1" t="s">
        <v>811</v>
      </c>
      <c r="B3519" s="1">
        <v>51013</v>
      </c>
      <c r="C3519" s="1" t="s">
        <v>12</v>
      </c>
      <c r="D3519" s="6">
        <v>2.3702800000000002</v>
      </c>
      <c r="E3519" s="6">
        <v>2.36951661814305</v>
      </c>
      <c r="F3519" s="6">
        <v>7.3026296728734104E-3</v>
      </c>
      <c r="G3519" s="6">
        <v>3.0819069243736121E-3</v>
      </c>
      <c r="H3519" s="6">
        <v>2.3702800000000002</v>
      </c>
      <c r="I3519" s="6">
        <v>7.3049823447042857E-3</v>
      </c>
      <c r="J3519" s="6">
        <v>2.3702800000000002</v>
      </c>
      <c r="K3519" s="6">
        <v>7.3049823447042857E-3</v>
      </c>
      <c r="L3519" s="1" t="s">
        <v>477</v>
      </c>
      <c r="M3519" s="1" t="s">
        <v>341</v>
      </c>
      <c r="N3519" s="1" t="s">
        <v>468</v>
      </c>
      <c r="O3519" s="1" t="s">
        <v>469</v>
      </c>
      <c r="P3519" s="1" t="s">
        <v>473</v>
      </c>
      <c r="Q3519" s="1" t="s">
        <v>478</v>
      </c>
      <c r="R3519" s="1" t="s">
        <v>330</v>
      </c>
    </row>
    <row r="3520" spans="1:18" hidden="1" x14ac:dyDescent="0.3">
      <c r="A3520" s="1" t="s">
        <v>811</v>
      </c>
      <c r="B3520" s="1">
        <v>51510</v>
      </c>
      <c r="C3520" s="1" t="s">
        <v>12</v>
      </c>
      <c r="D3520" s="6">
        <v>2.3945720000000001</v>
      </c>
      <c r="E3520" s="6">
        <v>2.39380079456439</v>
      </c>
      <c r="F3520" s="6">
        <v>7.3774712443389996E-3</v>
      </c>
      <c r="G3520" s="6">
        <v>3.0819069243735917E-3</v>
      </c>
      <c r="H3520" s="6">
        <v>2.3945720000000001</v>
      </c>
      <c r="I3520" s="6">
        <v>7.3798480277111203E-3</v>
      </c>
      <c r="J3520" s="6">
        <v>2.3945720000000001</v>
      </c>
      <c r="K3520" s="6">
        <v>7.3798480277111203E-3</v>
      </c>
      <c r="L3520" s="1" t="s">
        <v>477</v>
      </c>
      <c r="M3520" s="1" t="s">
        <v>341</v>
      </c>
      <c r="N3520" s="1" t="s">
        <v>468</v>
      </c>
      <c r="O3520" s="1" t="s">
        <v>469</v>
      </c>
      <c r="P3520" s="1" t="s">
        <v>473</v>
      </c>
      <c r="Q3520" s="1" t="s">
        <v>478</v>
      </c>
      <c r="R3520" s="1" t="s">
        <v>330</v>
      </c>
    </row>
    <row r="3521" spans="1:18" hidden="1" x14ac:dyDescent="0.3">
      <c r="A3521" s="1" t="s">
        <v>9</v>
      </c>
      <c r="B3521" s="1">
        <v>11001</v>
      </c>
      <c r="C3521" s="1" t="s">
        <v>12</v>
      </c>
      <c r="D3521" s="6">
        <v>4.2374850000000004</v>
      </c>
      <c r="E3521" s="6">
        <v>4.2361202586327202</v>
      </c>
      <c r="F3521" s="6">
        <v>1.30553283575594E-2</v>
      </c>
      <c r="G3521" s="6">
        <v>3.0819069243735843E-3</v>
      </c>
      <c r="H3521" s="6">
        <v>4.2374850000000004</v>
      </c>
      <c r="I3521" s="6">
        <v>1.3059534363429199E-2</v>
      </c>
      <c r="J3521" s="6">
        <v>4.2374850000000004</v>
      </c>
      <c r="K3521" s="6">
        <v>1.3059534363429199E-2</v>
      </c>
      <c r="L3521" s="1" t="s">
        <v>477</v>
      </c>
      <c r="M3521" s="1" t="s">
        <v>341</v>
      </c>
      <c r="N3521" s="1" t="s">
        <v>468</v>
      </c>
      <c r="O3521" s="1" t="s">
        <v>469</v>
      </c>
      <c r="P3521" s="1" t="s">
        <v>473</v>
      </c>
      <c r="Q3521" s="1" t="s">
        <v>478</v>
      </c>
      <c r="R3521" s="1" t="s">
        <v>330</v>
      </c>
    </row>
    <row r="3522" spans="1:18" hidden="1" x14ac:dyDescent="0.3">
      <c r="A3522" s="1" t="s">
        <v>497</v>
      </c>
      <c r="B3522" s="1">
        <v>24021</v>
      </c>
      <c r="C3522" s="1" t="s">
        <v>12</v>
      </c>
      <c r="D3522" s="6">
        <v>6.6710880000000001</v>
      </c>
      <c r="E3522" s="6">
        <v>6.6689394827171498</v>
      </c>
      <c r="F3522" s="6">
        <v>2.0553050770014299E-2</v>
      </c>
      <c r="G3522" s="6">
        <v>3.0819069243735731E-3</v>
      </c>
      <c r="H3522" s="6">
        <v>6.6710880000000001</v>
      </c>
      <c r="I3522" s="6">
        <v>2.0559672300305452E-2</v>
      </c>
      <c r="J3522" s="6">
        <v>6.6710880000000001</v>
      </c>
      <c r="K3522" s="6">
        <v>2.0559672300305452E-2</v>
      </c>
      <c r="L3522" s="1" t="s">
        <v>477</v>
      </c>
      <c r="M3522" s="1" t="s">
        <v>341</v>
      </c>
      <c r="N3522" s="1" t="s">
        <v>468</v>
      </c>
      <c r="O3522" s="1" t="s">
        <v>469</v>
      </c>
      <c r="P3522" s="1" t="s">
        <v>473</v>
      </c>
      <c r="Q3522" s="1" t="s">
        <v>478</v>
      </c>
      <c r="R3522" s="1" t="s">
        <v>330</v>
      </c>
    </row>
    <row r="3523" spans="1:18" hidden="1" x14ac:dyDescent="0.3">
      <c r="A3523" s="1" t="s">
        <v>811</v>
      </c>
      <c r="B3523" s="1">
        <v>51153</v>
      </c>
      <c r="C3523" s="1" t="s">
        <v>12</v>
      </c>
      <c r="D3523" s="6">
        <v>7.5144529999999996</v>
      </c>
      <c r="E3523" s="6">
        <v>7.5120328652121398</v>
      </c>
      <c r="F3523" s="6">
        <v>2.31513861034192E-2</v>
      </c>
      <c r="G3523" s="6">
        <v>3.0819069243735804E-3</v>
      </c>
      <c r="H3523" s="6">
        <v>7.5144529999999996</v>
      </c>
      <c r="I3523" s="6">
        <v>2.3158844733579823E-2</v>
      </c>
      <c r="J3523" s="6">
        <v>7.5144529999999996</v>
      </c>
      <c r="K3523" s="6">
        <v>2.3158844733579823E-2</v>
      </c>
      <c r="L3523" s="1" t="s">
        <v>477</v>
      </c>
      <c r="M3523" s="1" t="s">
        <v>341</v>
      </c>
      <c r="N3523" s="1" t="s">
        <v>468</v>
      </c>
      <c r="O3523" s="1" t="s">
        <v>469</v>
      </c>
      <c r="P3523" s="1" t="s">
        <v>473</v>
      </c>
      <c r="Q3523" s="1" t="s">
        <v>478</v>
      </c>
      <c r="R3523" s="1" t="s">
        <v>330</v>
      </c>
    </row>
    <row r="3524" spans="1:18" hidden="1" x14ac:dyDescent="0.3">
      <c r="A3524" s="1" t="s">
        <v>811</v>
      </c>
      <c r="B3524" s="1">
        <v>51107</v>
      </c>
      <c r="C3524" s="1" t="s">
        <v>12</v>
      </c>
      <c r="D3524" s="6">
        <v>12.44102</v>
      </c>
      <c r="E3524" s="6">
        <v>12.4370131953398</v>
      </c>
      <c r="F3524" s="6">
        <v>3.83297170852437E-2</v>
      </c>
      <c r="G3524" s="6">
        <v>3.0819069243736112E-3</v>
      </c>
      <c r="H3524" s="6">
        <v>12.44102</v>
      </c>
      <c r="I3524" s="6">
        <v>3.8342065684270586E-2</v>
      </c>
      <c r="J3524" s="6">
        <v>12.44102</v>
      </c>
      <c r="K3524" s="6">
        <v>3.8342065684270586E-2</v>
      </c>
      <c r="L3524" s="1" t="s">
        <v>477</v>
      </c>
      <c r="M3524" s="1" t="s">
        <v>341</v>
      </c>
      <c r="N3524" s="1" t="s">
        <v>468</v>
      </c>
      <c r="O3524" s="1" t="s">
        <v>469</v>
      </c>
      <c r="P3524" s="1" t="s">
        <v>473</v>
      </c>
      <c r="Q3524" s="1" t="s">
        <v>478</v>
      </c>
      <c r="R3524" s="1" t="s">
        <v>330</v>
      </c>
    </row>
    <row r="3525" spans="1:18" hidden="1" x14ac:dyDescent="0.3">
      <c r="A3525" s="1" t="s">
        <v>497</v>
      </c>
      <c r="B3525" s="1">
        <v>24033</v>
      </c>
      <c r="C3525" s="1" t="s">
        <v>12</v>
      </c>
      <c r="D3525" s="6">
        <v>15.3139</v>
      </c>
      <c r="E3525" s="6">
        <v>15.3089679441167</v>
      </c>
      <c r="F3525" s="6">
        <v>4.7180814311986799E-2</v>
      </c>
      <c r="G3525" s="6">
        <v>3.0819069243736043E-3</v>
      </c>
      <c r="H3525" s="6">
        <v>15.3139</v>
      </c>
      <c r="I3525" s="6">
        <v>4.7196014449164943E-2</v>
      </c>
      <c r="J3525" s="6">
        <v>15.3139</v>
      </c>
      <c r="K3525" s="6">
        <v>4.7196014449164943E-2</v>
      </c>
      <c r="L3525" s="1" t="s">
        <v>477</v>
      </c>
      <c r="M3525" s="1" t="s">
        <v>341</v>
      </c>
      <c r="N3525" s="1" t="s">
        <v>468</v>
      </c>
      <c r="O3525" s="1" t="s">
        <v>469</v>
      </c>
      <c r="P3525" s="1" t="s">
        <v>473</v>
      </c>
      <c r="Q3525" s="1" t="s">
        <v>478</v>
      </c>
      <c r="R3525" s="1" t="s">
        <v>330</v>
      </c>
    </row>
    <row r="3526" spans="1:18" hidden="1" x14ac:dyDescent="0.3">
      <c r="A3526" s="1" t="s">
        <v>497</v>
      </c>
      <c r="B3526" s="1">
        <v>24031</v>
      </c>
      <c r="C3526" s="1" t="s">
        <v>12</v>
      </c>
      <c r="D3526" s="6">
        <v>26.45054</v>
      </c>
      <c r="E3526" s="6">
        <v>26.442021233296401</v>
      </c>
      <c r="F3526" s="6">
        <v>8.1491848333329606E-2</v>
      </c>
      <c r="G3526" s="6">
        <v>3.0819069243735874E-3</v>
      </c>
      <c r="H3526" s="6">
        <v>26.45054</v>
      </c>
      <c r="I3526" s="6">
        <v>8.1518102379420546E-2</v>
      </c>
      <c r="J3526" s="6">
        <v>26.45054</v>
      </c>
      <c r="K3526" s="6">
        <v>8.1518102379420546E-2</v>
      </c>
      <c r="L3526" s="1" t="s">
        <v>477</v>
      </c>
      <c r="M3526" s="1" t="s">
        <v>341</v>
      </c>
      <c r="N3526" s="1" t="s">
        <v>468</v>
      </c>
      <c r="O3526" s="1" t="s">
        <v>469</v>
      </c>
      <c r="P3526" s="1" t="s">
        <v>473</v>
      </c>
      <c r="Q3526" s="1" t="s">
        <v>478</v>
      </c>
      <c r="R3526" s="1" t="s">
        <v>330</v>
      </c>
    </row>
    <row r="3527" spans="1:18" hidden="1" x14ac:dyDescent="0.3">
      <c r="A3527" s="1" t="s">
        <v>811</v>
      </c>
      <c r="B3527" s="1">
        <v>51059</v>
      </c>
      <c r="C3527" s="1" t="s">
        <v>12</v>
      </c>
      <c r="D3527" s="6">
        <v>28.040150000000001</v>
      </c>
      <c r="E3527" s="6">
        <v>28.031119277142</v>
      </c>
      <c r="F3527" s="6">
        <v>8.6389300598166199E-2</v>
      </c>
      <c r="G3527" s="6">
        <v>3.0819069243735986E-3</v>
      </c>
      <c r="H3527" s="6">
        <v>28.040150000000001</v>
      </c>
      <c r="I3527" s="6">
        <v>8.6417132445474359E-2</v>
      </c>
      <c r="J3527" s="6">
        <v>28.040150000000001</v>
      </c>
      <c r="K3527" s="6">
        <v>8.6417132445474359E-2</v>
      </c>
      <c r="L3527" s="1" t="s">
        <v>477</v>
      </c>
      <c r="M3527" s="1" t="s">
        <v>341</v>
      </c>
      <c r="N3527" s="1" t="s">
        <v>468</v>
      </c>
      <c r="O3527" s="1" t="s">
        <v>469</v>
      </c>
      <c r="P3527" s="1" t="s">
        <v>473</v>
      </c>
      <c r="Q3527" s="1" t="s">
        <v>478</v>
      </c>
      <c r="R3527" s="1" t="s">
        <v>330</v>
      </c>
    </row>
    <row r="3528" spans="1:18" hidden="1" x14ac:dyDescent="0.3">
      <c r="A3528" s="1" t="s">
        <v>811</v>
      </c>
      <c r="B3528" s="1">
        <v>51013</v>
      </c>
      <c r="C3528" s="1" t="s">
        <v>12</v>
      </c>
      <c r="D3528" s="6">
        <v>2.1094318085000001</v>
      </c>
      <c r="E3528" s="6">
        <v>2.1094318084970398</v>
      </c>
      <c r="F3528" s="6">
        <v>5.7446400013535896E-3</v>
      </c>
      <c r="G3528" s="6">
        <v>2.7233115468409566E-3</v>
      </c>
      <c r="H3528" s="6">
        <v>1.1293425731753</v>
      </c>
      <c r="I3528" s="6">
        <v>3.0755516698673722E-3</v>
      </c>
      <c r="J3528" s="6">
        <v>1.07549983298148</v>
      </c>
      <c r="K3528" s="6">
        <v>2.928921113783985E-3</v>
      </c>
      <c r="L3528" s="1" t="s">
        <v>919</v>
      </c>
      <c r="M3528" s="1" t="s">
        <v>143</v>
      </c>
      <c r="N3528" s="1" t="s">
        <v>468</v>
      </c>
      <c r="O3528" s="1" t="s">
        <v>469</v>
      </c>
      <c r="P3528" s="1" t="s">
        <v>920</v>
      </c>
      <c r="Q3528" s="1" t="s">
        <v>109</v>
      </c>
      <c r="R3528" s="1" t="s">
        <v>330</v>
      </c>
    </row>
    <row r="3529" spans="1:18" hidden="1" x14ac:dyDescent="0.3">
      <c r="A3529" s="1" t="s">
        <v>811</v>
      </c>
      <c r="B3529" s="1">
        <v>51610</v>
      </c>
      <c r="C3529" s="1" t="s">
        <v>12</v>
      </c>
      <c r="D3529" s="6">
        <v>2.1094318085000001</v>
      </c>
      <c r="E3529" s="6">
        <v>2.1094318084970398</v>
      </c>
      <c r="F3529" s="6">
        <v>5.7446400013535896E-3</v>
      </c>
      <c r="G3529" s="6">
        <v>2.7233115468409566E-3</v>
      </c>
      <c r="H3529" s="6">
        <v>1.1293425731753</v>
      </c>
      <c r="I3529" s="6">
        <v>3.0755516698673722E-3</v>
      </c>
      <c r="J3529" s="6">
        <v>1.07549983298148</v>
      </c>
      <c r="K3529" s="6">
        <v>2.928921113783985E-3</v>
      </c>
      <c r="L3529" s="1" t="s">
        <v>919</v>
      </c>
      <c r="M3529" s="1" t="s">
        <v>143</v>
      </c>
      <c r="N3529" s="1" t="s">
        <v>468</v>
      </c>
      <c r="O3529" s="1" t="s">
        <v>469</v>
      </c>
      <c r="P3529" s="1" t="s">
        <v>920</v>
      </c>
      <c r="Q3529" s="1" t="s">
        <v>109</v>
      </c>
      <c r="R3529" s="1" t="s">
        <v>330</v>
      </c>
    </row>
    <row r="3530" spans="1:18" hidden="1" x14ac:dyDescent="0.3">
      <c r="A3530" s="1" t="s">
        <v>811</v>
      </c>
      <c r="B3530" s="1">
        <v>51685</v>
      </c>
      <c r="C3530" s="1" t="s">
        <v>12</v>
      </c>
      <c r="D3530" s="6">
        <v>12.656586485</v>
      </c>
      <c r="E3530" s="6">
        <v>12.6565864849823</v>
      </c>
      <c r="F3530" s="6">
        <v>3.4467828118143397E-2</v>
      </c>
      <c r="G3530" s="6">
        <v>2.7233115468409488E-3</v>
      </c>
      <c r="H3530" s="6">
        <v>6.77605310159315</v>
      </c>
      <c r="I3530" s="6">
        <v>1.8453303653576052E-2</v>
      </c>
      <c r="J3530" s="6">
        <v>6.4529967718713097</v>
      </c>
      <c r="K3530" s="6">
        <v>1.7573520620564505E-2</v>
      </c>
      <c r="L3530" s="1" t="s">
        <v>919</v>
      </c>
      <c r="M3530" s="1" t="s">
        <v>143</v>
      </c>
      <c r="N3530" s="1" t="s">
        <v>468</v>
      </c>
      <c r="O3530" s="1" t="s">
        <v>469</v>
      </c>
      <c r="P3530" s="1" t="s">
        <v>920</v>
      </c>
      <c r="Q3530" s="1" t="s">
        <v>109</v>
      </c>
      <c r="R3530" s="1" t="s">
        <v>330</v>
      </c>
    </row>
    <row r="3531" spans="1:18" hidden="1" x14ac:dyDescent="0.3">
      <c r="A3531" s="1" t="s">
        <v>811</v>
      </c>
      <c r="B3531" s="1">
        <v>51013</v>
      </c>
      <c r="C3531" s="1" t="s">
        <v>12</v>
      </c>
      <c r="D3531" s="6">
        <v>5.1906839164999998E-3</v>
      </c>
      <c r="E3531" s="6">
        <v>5.1906839164927001E-3</v>
      </c>
      <c r="F3531" s="6">
        <v>1.41358494457863E-5</v>
      </c>
      <c r="G3531" s="6">
        <v>2.7233115468409739E-3</v>
      </c>
      <c r="H3531" s="6">
        <v>2.7789759816734998E-3</v>
      </c>
      <c r="I3531" s="6">
        <v>7.568017379285173E-6</v>
      </c>
      <c r="J3531" s="6">
        <v>2.6464850215873999E-3</v>
      </c>
      <c r="K3531" s="6">
        <v>7.20720321783065E-6</v>
      </c>
      <c r="L3531" s="1" t="s">
        <v>807</v>
      </c>
      <c r="M3531" s="1" t="s">
        <v>143</v>
      </c>
      <c r="N3531" s="1" t="s">
        <v>468</v>
      </c>
      <c r="O3531" s="1" t="s">
        <v>469</v>
      </c>
      <c r="P3531" s="1" t="s">
        <v>808</v>
      </c>
      <c r="Q3531" s="1" t="s">
        <v>109</v>
      </c>
      <c r="R3531" s="1" t="s">
        <v>330</v>
      </c>
    </row>
    <row r="3532" spans="1:18" hidden="1" x14ac:dyDescent="0.3">
      <c r="A3532" s="1" t="s">
        <v>811</v>
      </c>
      <c r="B3532" s="1">
        <v>51610</v>
      </c>
      <c r="C3532" s="1" t="s">
        <v>12</v>
      </c>
      <c r="D3532" s="6">
        <v>5.1906839164999998E-3</v>
      </c>
      <c r="E3532" s="6">
        <v>5.1906839164927001E-3</v>
      </c>
      <c r="F3532" s="6">
        <v>1.41358494457863E-5</v>
      </c>
      <c r="G3532" s="6">
        <v>2.7233115468409739E-3</v>
      </c>
      <c r="H3532" s="6">
        <v>2.7789759816734998E-3</v>
      </c>
      <c r="I3532" s="6">
        <v>7.568017379285173E-6</v>
      </c>
      <c r="J3532" s="6">
        <v>2.6464850215873999E-3</v>
      </c>
      <c r="K3532" s="6">
        <v>7.20720321783065E-6</v>
      </c>
      <c r="L3532" s="1" t="s">
        <v>807</v>
      </c>
      <c r="M3532" s="1" t="s">
        <v>143</v>
      </c>
      <c r="N3532" s="1" t="s">
        <v>468</v>
      </c>
      <c r="O3532" s="1" t="s">
        <v>469</v>
      </c>
      <c r="P3532" s="1" t="s">
        <v>808</v>
      </c>
      <c r="Q3532" s="1" t="s">
        <v>109</v>
      </c>
      <c r="R3532" s="1" t="s">
        <v>330</v>
      </c>
    </row>
    <row r="3533" spans="1:18" hidden="1" x14ac:dyDescent="0.3">
      <c r="A3533" s="1" t="s">
        <v>811</v>
      </c>
      <c r="B3533" s="1">
        <v>51685</v>
      </c>
      <c r="C3533" s="1" t="s">
        <v>12</v>
      </c>
      <c r="D3533" s="6">
        <v>3.1144096949999998E-2</v>
      </c>
      <c r="E3533" s="6">
        <v>3.1144096949956498E-2</v>
      </c>
      <c r="F3533" s="6">
        <v>8.4815078839750301E-5</v>
      </c>
      <c r="G3533" s="6">
        <v>2.7233115468409423E-3</v>
      </c>
      <c r="H3533" s="6">
        <v>1.66738523838535E-2</v>
      </c>
      <c r="I3533" s="6">
        <v>4.540809472726961E-5</v>
      </c>
      <c r="J3533" s="6">
        <v>1.5878906790498401E-2</v>
      </c>
      <c r="K3533" s="6">
        <v>4.3243210213775341E-5</v>
      </c>
      <c r="L3533" s="1" t="s">
        <v>807</v>
      </c>
      <c r="M3533" s="1" t="s">
        <v>143</v>
      </c>
      <c r="N3533" s="1" t="s">
        <v>468</v>
      </c>
      <c r="O3533" s="1" t="s">
        <v>469</v>
      </c>
      <c r="P3533" s="1" t="s">
        <v>808</v>
      </c>
      <c r="Q3533" s="1" t="s">
        <v>109</v>
      </c>
      <c r="R3533" s="1" t="s">
        <v>330</v>
      </c>
    </row>
    <row r="3534" spans="1:18" hidden="1" x14ac:dyDescent="0.3">
      <c r="A3534" s="1" t="s">
        <v>497</v>
      </c>
      <c r="B3534" s="1">
        <v>24033</v>
      </c>
      <c r="C3534" s="1" t="s">
        <v>12</v>
      </c>
      <c r="D3534" s="6">
        <v>4.5178658524999998E-2</v>
      </c>
      <c r="E3534" s="6">
        <v>4.5178658524936501E-2</v>
      </c>
      <c r="F3534" s="6">
        <v>1.2303556243174399E-4</v>
      </c>
      <c r="G3534" s="6">
        <v>2.7233115468409523E-3</v>
      </c>
      <c r="H3534" s="6">
        <v>2.4187642504316501E-2</v>
      </c>
      <c r="I3534" s="6">
        <v>6.5870486122866128E-5</v>
      </c>
      <c r="J3534" s="6">
        <v>2.3034468098078201E-2</v>
      </c>
      <c r="K3534" s="6">
        <v>6.273003294683591E-5</v>
      </c>
      <c r="L3534" s="1" t="s">
        <v>807</v>
      </c>
      <c r="M3534" s="1" t="s">
        <v>143</v>
      </c>
      <c r="N3534" s="1" t="s">
        <v>468</v>
      </c>
      <c r="O3534" s="1" t="s">
        <v>469</v>
      </c>
      <c r="P3534" s="1" t="s">
        <v>808</v>
      </c>
      <c r="Q3534" s="1" t="s">
        <v>109</v>
      </c>
      <c r="R3534" s="1" t="s">
        <v>330</v>
      </c>
    </row>
    <row r="3535" spans="1:18" hidden="1" x14ac:dyDescent="0.3">
      <c r="A3535" s="1" t="s">
        <v>497</v>
      </c>
      <c r="B3535" s="1">
        <v>24031</v>
      </c>
      <c r="C3535" s="1" t="s">
        <v>12</v>
      </c>
      <c r="D3535" s="6">
        <v>4.5937545729999897E-2</v>
      </c>
      <c r="E3535" s="6">
        <v>4.59375457299359E-2</v>
      </c>
      <c r="F3535" s="6">
        <v>1.2510224871986801E-4</v>
      </c>
      <c r="G3535" s="6">
        <v>2.7233115468409366E-3</v>
      </c>
      <c r="H3535" s="6">
        <v>2.45939337270955E-2</v>
      </c>
      <c r="I3535" s="6">
        <v>6.6976943701239932E-5</v>
      </c>
      <c r="J3535" s="6">
        <v>2.3421388907246099E-2</v>
      </c>
      <c r="K3535" s="6">
        <v>6.3783738854155533E-5</v>
      </c>
      <c r="L3535" s="1" t="s">
        <v>807</v>
      </c>
      <c r="M3535" s="1" t="s">
        <v>143</v>
      </c>
      <c r="N3535" s="1" t="s">
        <v>468</v>
      </c>
      <c r="O3535" s="1" t="s">
        <v>469</v>
      </c>
      <c r="P3535" s="1" t="s">
        <v>808</v>
      </c>
      <c r="Q3535" s="1" t="s">
        <v>109</v>
      </c>
      <c r="R3535" s="1" t="s">
        <v>330</v>
      </c>
    </row>
    <row r="3536" spans="1:18" hidden="1" x14ac:dyDescent="0.3">
      <c r="A3536" s="1" t="s">
        <v>9</v>
      </c>
      <c r="B3536" s="1">
        <v>11001</v>
      </c>
      <c r="C3536" s="1" t="s">
        <v>12</v>
      </c>
      <c r="D3536" s="6">
        <v>18.907867800776199</v>
      </c>
      <c r="E3536" s="6">
        <v>18.907867800749699</v>
      </c>
      <c r="F3536" s="6">
        <v>5.1492014707924201E-2</v>
      </c>
      <c r="G3536" s="6">
        <v>2.7233115468409683E-3</v>
      </c>
      <c r="H3536" s="6">
        <v>17.0131919170441</v>
      </c>
      <c r="I3536" s="6">
        <v>4.6332221996307626E-2</v>
      </c>
      <c r="J3536" s="6">
        <v>16.202067910905299</v>
      </c>
      <c r="K3536" s="6">
        <v>4.4123278624469929E-2</v>
      </c>
      <c r="L3536" s="1" t="s">
        <v>482</v>
      </c>
      <c r="M3536" s="1" t="s">
        <v>13</v>
      </c>
      <c r="N3536" s="1" t="s">
        <v>468</v>
      </c>
      <c r="O3536" s="1" t="s">
        <v>469</v>
      </c>
      <c r="P3536" s="1" t="s">
        <v>480</v>
      </c>
      <c r="Q3536" s="1" t="s">
        <v>483</v>
      </c>
      <c r="R3536" s="1" t="s">
        <v>330</v>
      </c>
    </row>
    <row r="3537" spans="1:18" hidden="1" x14ac:dyDescent="0.3">
      <c r="A3537" s="1" t="s">
        <v>811</v>
      </c>
      <c r="B3537" s="1">
        <v>51610</v>
      </c>
      <c r="C3537" s="1" t="s">
        <v>12</v>
      </c>
      <c r="D3537" s="6">
        <v>2.0696014260732798</v>
      </c>
      <c r="E3537" s="6">
        <v>2.0696014260703799</v>
      </c>
      <c r="F3537" s="6">
        <v>5.6361694609759899E-3</v>
      </c>
      <c r="G3537" s="6">
        <v>2.7233115468409635E-3</v>
      </c>
      <c r="H3537" s="6">
        <v>1.86221559324248</v>
      </c>
      <c r="I3537" s="6">
        <v>5.0713932277845408E-3</v>
      </c>
      <c r="J3537" s="6">
        <v>1.7734322667714599</v>
      </c>
      <c r="K3537" s="6">
        <v>4.8296085696390607E-3</v>
      </c>
      <c r="L3537" s="1" t="s">
        <v>479</v>
      </c>
      <c r="M3537" s="1" t="s">
        <v>13</v>
      </c>
      <c r="N3537" s="1" t="s">
        <v>468</v>
      </c>
      <c r="O3537" s="1" t="s">
        <v>469</v>
      </c>
      <c r="P3537" s="1" t="s">
        <v>480</v>
      </c>
      <c r="Q3537" s="1" t="s">
        <v>481</v>
      </c>
      <c r="R3537" s="1" t="s">
        <v>330</v>
      </c>
    </row>
    <row r="3538" spans="1:18" hidden="1" x14ac:dyDescent="0.3">
      <c r="A3538" s="1" t="s">
        <v>811</v>
      </c>
      <c r="B3538" s="1">
        <v>51685</v>
      </c>
      <c r="C3538" s="1" t="s">
        <v>12</v>
      </c>
      <c r="D3538" s="6">
        <v>4.4754012821058504</v>
      </c>
      <c r="E3538" s="6">
        <v>4.4754012820995399</v>
      </c>
      <c r="F3538" s="6">
        <v>1.2187911988288599E-2</v>
      </c>
      <c r="G3538" s="6">
        <v>2.7233115468409791E-3</v>
      </c>
      <c r="H3538" s="6">
        <v>4.0269406217831802</v>
      </c>
      <c r="I3538" s="6">
        <v>1.0966613893745127E-2</v>
      </c>
      <c r="J3538" s="6">
        <v>3.8349514744467701</v>
      </c>
      <c r="K3538" s="6">
        <v>1.0443767631935727E-2</v>
      </c>
      <c r="L3538" s="1" t="s">
        <v>479</v>
      </c>
      <c r="M3538" s="1" t="s">
        <v>13</v>
      </c>
      <c r="N3538" s="1" t="s">
        <v>468</v>
      </c>
      <c r="O3538" s="1" t="s">
        <v>469</v>
      </c>
      <c r="P3538" s="1" t="s">
        <v>480</v>
      </c>
      <c r="Q3538" s="1" t="s">
        <v>481</v>
      </c>
      <c r="R3538" s="1" t="s">
        <v>330</v>
      </c>
    </row>
    <row r="3539" spans="1:18" hidden="1" x14ac:dyDescent="0.3">
      <c r="A3539" s="1" t="s">
        <v>811</v>
      </c>
      <c r="B3539" s="1">
        <v>51600</v>
      </c>
      <c r="C3539" s="1" t="s">
        <v>12</v>
      </c>
      <c r="D3539" s="6">
        <v>9.6285964291612594</v>
      </c>
      <c r="E3539" s="6">
        <v>9.6285964291477608</v>
      </c>
      <c r="F3539" s="6">
        <v>2.6221667835369701E-2</v>
      </c>
      <c r="G3539" s="6">
        <v>2.7233115468409566E-3</v>
      </c>
      <c r="H3539" s="6">
        <v>8.6637563085966303</v>
      </c>
      <c r="I3539" s="6">
        <v>2.3594107594217387E-2</v>
      </c>
      <c r="J3539" s="6">
        <v>8.2507015003334505</v>
      </c>
      <c r="K3539" s="6">
        <v>2.2469230665396092E-2</v>
      </c>
      <c r="L3539" s="1" t="s">
        <v>479</v>
      </c>
      <c r="M3539" s="1" t="s">
        <v>13</v>
      </c>
      <c r="N3539" s="1" t="s">
        <v>468</v>
      </c>
      <c r="O3539" s="1" t="s">
        <v>469</v>
      </c>
      <c r="P3539" s="1" t="s">
        <v>480</v>
      </c>
      <c r="Q3539" s="1" t="s">
        <v>481</v>
      </c>
      <c r="R3539" s="1" t="s">
        <v>330</v>
      </c>
    </row>
    <row r="3540" spans="1:18" hidden="1" x14ac:dyDescent="0.3">
      <c r="A3540" s="1" t="s">
        <v>497</v>
      </c>
      <c r="B3540" s="1">
        <v>24009</v>
      </c>
      <c r="C3540" s="1" t="s">
        <v>12</v>
      </c>
      <c r="D3540" s="6">
        <v>9.8726933831572303</v>
      </c>
      <c r="E3540" s="6">
        <v>9.8726933831434298</v>
      </c>
      <c r="F3540" s="6">
        <v>2.6886419888734799E-2</v>
      </c>
      <c r="G3540" s="6">
        <v>2.7233115468409553E-3</v>
      </c>
      <c r="H3540" s="6">
        <v>8.8833933596092596</v>
      </c>
      <c r="I3540" s="6">
        <v>2.4192247711354163E-2</v>
      </c>
      <c r="J3540" s="6">
        <v>8.4598670956908109</v>
      </c>
      <c r="K3540" s="6">
        <v>2.3038853746434641E-2</v>
      </c>
      <c r="L3540" s="1" t="s">
        <v>479</v>
      </c>
      <c r="M3540" s="1" t="s">
        <v>13</v>
      </c>
      <c r="N3540" s="1" t="s">
        <v>468</v>
      </c>
      <c r="O3540" s="1" t="s">
        <v>469</v>
      </c>
      <c r="P3540" s="1" t="s">
        <v>480</v>
      </c>
      <c r="Q3540" s="1" t="s">
        <v>481</v>
      </c>
      <c r="R3540" s="1" t="s">
        <v>330</v>
      </c>
    </row>
    <row r="3541" spans="1:18" hidden="1" x14ac:dyDescent="0.3">
      <c r="A3541" s="1" t="s">
        <v>811</v>
      </c>
      <c r="B3541" s="1">
        <v>51683</v>
      </c>
      <c r="C3541" s="1" t="s">
        <v>12</v>
      </c>
      <c r="D3541" s="6">
        <v>11.1263115200546</v>
      </c>
      <c r="E3541" s="6">
        <v>11.126311520039</v>
      </c>
      <c r="F3541" s="6">
        <v>3.0300412636271801E-2</v>
      </c>
      <c r="G3541" s="6">
        <v>2.7233115468409601E-3</v>
      </c>
      <c r="H3541" s="6">
        <v>10.011391829793499</v>
      </c>
      <c r="I3541" s="6">
        <v>2.7264138970025883E-2</v>
      </c>
      <c r="J3541" s="6">
        <v>9.5340869073778691</v>
      </c>
      <c r="K3541" s="6">
        <v>2.5964288963447369E-2</v>
      </c>
      <c r="L3541" s="1" t="s">
        <v>479</v>
      </c>
      <c r="M3541" s="1" t="s">
        <v>13</v>
      </c>
      <c r="N3541" s="1" t="s">
        <v>468</v>
      </c>
      <c r="O3541" s="1" t="s">
        <v>469</v>
      </c>
      <c r="P3541" s="1" t="s">
        <v>480</v>
      </c>
      <c r="Q3541" s="1" t="s">
        <v>481</v>
      </c>
      <c r="R3541" s="1" t="s">
        <v>330</v>
      </c>
    </row>
    <row r="3542" spans="1:18" hidden="1" x14ac:dyDescent="0.3">
      <c r="A3542" s="1" t="s">
        <v>497</v>
      </c>
      <c r="B3542" s="1">
        <v>24017</v>
      </c>
      <c r="C3542" s="1" t="s">
        <v>12</v>
      </c>
      <c r="D3542" s="6">
        <v>17.001263985650699</v>
      </c>
      <c r="E3542" s="6">
        <v>17.0012639856268</v>
      </c>
      <c r="F3542" s="6">
        <v>4.6299738522948899E-2</v>
      </c>
      <c r="G3542" s="6">
        <v>2.7233115468409644E-3</v>
      </c>
      <c r="H3542" s="6">
        <v>15.2976406471559</v>
      </c>
      <c r="I3542" s="6">
        <v>4.1660241413823344E-2</v>
      </c>
      <c r="J3542" s="6">
        <v>14.568307572757201</v>
      </c>
      <c r="K3542" s="6">
        <v>3.967404023082035E-2</v>
      </c>
      <c r="L3542" s="1" t="s">
        <v>479</v>
      </c>
      <c r="M3542" s="1" t="s">
        <v>13</v>
      </c>
      <c r="N3542" s="1" t="s">
        <v>468</v>
      </c>
      <c r="O3542" s="1" t="s">
        <v>469</v>
      </c>
      <c r="P3542" s="1" t="s">
        <v>480</v>
      </c>
      <c r="Q3542" s="1" t="s">
        <v>481</v>
      </c>
      <c r="R3542" s="1" t="s">
        <v>330</v>
      </c>
    </row>
    <row r="3543" spans="1:18" hidden="1" x14ac:dyDescent="0.3">
      <c r="A3543" s="1" t="s">
        <v>811</v>
      </c>
      <c r="B3543" s="1">
        <v>51510</v>
      </c>
      <c r="C3543" s="1" t="s">
        <v>12</v>
      </c>
      <c r="D3543" s="6">
        <v>19.159201766399899</v>
      </c>
      <c r="E3543" s="6">
        <v>19.159201766373101</v>
      </c>
      <c r="F3543" s="6">
        <v>5.2176475398619498E-2</v>
      </c>
      <c r="G3543" s="6">
        <v>2.7233115468409557E-3</v>
      </c>
      <c r="H3543" s="6">
        <v>17.239340789962</v>
      </c>
      <c r="I3543" s="6">
        <v>4.69480958332298E-2</v>
      </c>
      <c r="J3543" s="6">
        <v>16.4174348693724</v>
      </c>
      <c r="K3543" s="6">
        <v>4.4709789949271196E-2</v>
      </c>
      <c r="L3543" s="1" t="s">
        <v>479</v>
      </c>
      <c r="M3543" s="1" t="s">
        <v>13</v>
      </c>
      <c r="N3543" s="1" t="s">
        <v>468</v>
      </c>
      <c r="O3543" s="1" t="s">
        <v>469</v>
      </c>
      <c r="P3543" s="1" t="s">
        <v>480</v>
      </c>
      <c r="Q3543" s="1" t="s">
        <v>481</v>
      </c>
      <c r="R3543" s="1" t="s">
        <v>330</v>
      </c>
    </row>
    <row r="3544" spans="1:18" hidden="1" x14ac:dyDescent="0.3">
      <c r="A3544" s="1" t="s">
        <v>811</v>
      </c>
      <c r="B3544" s="1">
        <v>51013</v>
      </c>
      <c r="C3544" s="1" t="s">
        <v>12</v>
      </c>
      <c r="D3544" s="6">
        <v>20.9289502020494</v>
      </c>
      <c r="E3544" s="6">
        <v>20.928950202020001</v>
      </c>
      <c r="F3544" s="6">
        <v>5.6996051748420699E-2</v>
      </c>
      <c r="G3544" s="6">
        <v>2.7233115468409692E-3</v>
      </c>
      <c r="H3544" s="6">
        <v>18.831750367701801</v>
      </c>
      <c r="I3544" s="6">
        <v>5.1284723223588985E-2</v>
      </c>
      <c r="J3544" s="6">
        <v>17.933924440895399</v>
      </c>
      <c r="K3544" s="6">
        <v>4.8839663510063913E-2</v>
      </c>
      <c r="L3544" s="1" t="s">
        <v>479</v>
      </c>
      <c r="M3544" s="1" t="s">
        <v>13</v>
      </c>
      <c r="N3544" s="1" t="s">
        <v>468</v>
      </c>
      <c r="O3544" s="1" t="s">
        <v>469</v>
      </c>
      <c r="P3544" s="1" t="s">
        <v>480</v>
      </c>
      <c r="Q3544" s="1" t="s">
        <v>481</v>
      </c>
      <c r="R3544" s="1" t="s">
        <v>330</v>
      </c>
    </row>
    <row r="3545" spans="1:18" hidden="1" x14ac:dyDescent="0.3">
      <c r="A3545" s="1" t="s">
        <v>9</v>
      </c>
      <c r="B3545" s="1">
        <v>11001</v>
      </c>
      <c r="C3545" s="1" t="s">
        <v>12</v>
      </c>
      <c r="D3545" s="6">
        <v>33.085393777490403</v>
      </c>
      <c r="E3545" s="6">
        <v>33.085393777443898</v>
      </c>
      <c r="F3545" s="6">
        <v>9.0101834905893394E-2</v>
      </c>
      <c r="G3545" s="6">
        <v>2.7233115468409713E-3</v>
      </c>
      <c r="H3545" s="6">
        <v>29.7700491625138</v>
      </c>
      <c r="I3545" s="6">
        <v>8.1073118634297225E-2</v>
      </c>
      <c r="J3545" s="6">
        <v>28.350726929661299</v>
      </c>
      <c r="K3545" s="6">
        <v>7.7207862008881897E-2</v>
      </c>
      <c r="L3545" s="1" t="s">
        <v>479</v>
      </c>
      <c r="M3545" s="1" t="s">
        <v>13</v>
      </c>
      <c r="N3545" s="1" t="s">
        <v>468</v>
      </c>
      <c r="O3545" s="1" t="s">
        <v>469</v>
      </c>
      <c r="P3545" s="1" t="s">
        <v>480</v>
      </c>
      <c r="Q3545" s="1" t="s">
        <v>481</v>
      </c>
      <c r="R3545" s="1" t="s">
        <v>330</v>
      </c>
    </row>
    <row r="3546" spans="1:18" hidden="1" x14ac:dyDescent="0.3">
      <c r="A3546" s="1" t="s">
        <v>497</v>
      </c>
      <c r="B3546" s="1">
        <v>24021</v>
      </c>
      <c r="C3546" s="1" t="s">
        <v>12</v>
      </c>
      <c r="D3546" s="6">
        <v>43.470406109423102</v>
      </c>
      <c r="E3546" s="6">
        <v>43.470406109362301</v>
      </c>
      <c r="F3546" s="6">
        <v>0.118383458903491</v>
      </c>
      <c r="G3546" s="6">
        <v>2.7233115468409332E-3</v>
      </c>
      <c r="H3546" s="6">
        <v>39.114424198644898</v>
      </c>
      <c r="I3546" s="6">
        <v>0.10652076306820406</v>
      </c>
      <c r="J3546" s="6">
        <v>37.249597856326801</v>
      </c>
      <c r="K3546" s="6">
        <v>0.10144225995731605</v>
      </c>
      <c r="L3546" s="1" t="s">
        <v>479</v>
      </c>
      <c r="M3546" s="1" t="s">
        <v>13</v>
      </c>
      <c r="N3546" s="1" t="s">
        <v>468</v>
      </c>
      <c r="O3546" s="1" t="s">
        <v>469</v>
      </c>
      <c r="P3546" s="1" t="s">
        <v>480</v>
      </c>
      <c r="Q3546" s="1" t="s">
        <v>481</v>
      </c>
      <c r="R3546" s="1" t="s">
        <v>330</v>
      </c>
    </row>
    <row r="3547" spans="1:18" hidden="1" x14ac:dyDescent="0.3">
      <c r="A3547" s="1" t="s">
        <v>811</v>
      </c>
      <c r="B3547" s="1">
        <v>51107</v>
      </c>
      <c r="C3547" s="1" t="s">
        <v>12</v>
      </c>
      <c r="D3547" s="6">
        <v>46.672851055236798</v>
      </c>
      <c r="E3547" s="6">
        <v>46.672851055171499</v>
      </c>
      <c r="F3547" s="6">
        <v>0.127104714202536</v>
      </c>
      <c r="G3547" s="6">
        <v>2.7233115468409423E-3</v>
      </c>
      <c r="H3547" s="6">
        <v>41.995965948405903</v>
      </c>
      <c r="I3547" s="6">
        <v>0.11436809898803282</v>
      </c>
      <c r="J3547" s="6">
        <v>39.993758701944699</v>
      </c>
      <c r="K3547" s="6">
        <v>0.10891546487457641</v>
      </c>
      <c r="L3547" s="1" t="s">
        <v>479</v>
      </c>
      <c r="M3547" s="1" t="s">
        <v>13</v>
      </c>
      <c r="N3547" s="1" t="s">
        <v>468</v>
      </c>
      <c r="O3547" s="1" t="s">
        <v>469</v>
      </c>
      <c r="P3547" s="1" t="s">
        <v>480</v>
      </c>
      <c r="Q3547" s="1" t="s">
        <v>481</v>
      </c>
      <c r="R3547" s="1" t="s">
        <v>330</v>
      </c>
    </row>
    <row r="3548" spans="1:18" hidden="1" x14ac:dyDescent="0.3">
      <c r="A3548" s="1" t="s">
        <v>811</v>
      </c>
      <c r="B3548" s="1">
        <v>51153</v>
      </c>
      <c r="C3548" s="1" t="s">
        <v>12</v>
      </c>
      <c r="D3548" s="6">
        <v>76.866607989567896</v>
      </c>
      <c r="E3548" s="6">
        <v>76.866607989459894</v>
      </c>
      <c r="F3548" s="6">
        <v>0.20933172110419401</v>
      </c>
      <c r="G3548" s="6">
        <v>2.723311546840964E-3</v>
      </c>
      <c r="H3548" s="6">
        <v>69.164136724344303</v>
      </c>
      <c r="I3548" s="6">
        <v>0.18835549216869402</v>
      </c>
      <c r="J3548" s="6">
        <v>65.866654868233496</v>
      </c>
      <c r="K3548" s="6">
        <v>0.17937542175444887</v>
      </c>
      <c r="L3548" s="1" t="s">
        <v>479</v>
      </c>
      <c r="M3548" s="1" t="s">
        <v>13</v>
      </c>
      <c r="N3548" s="1" t="s">
        <v>468</v>
      </c>
      <c r="O3548" s="1" t="s">
        <v>469</v>
      </c>
      <c r="P3548" s="1" t="s">
        <v>480</v>
      </c>
      <c r="Q3548" s="1" t="s">
        <v>481</v>
      </c>
      <c r="R3548" s="1" t="s">
        <v>330</v>
      </c>
    </row>
    <row r="3549" spans="1:18" hidden="1" x14ac:dyDescent="0.3">
      <c r="A3549" s="1" t="s">
        <v>497</v>
      </c>
      <c r="B3549" s="1">
        <v>24031</v>
      </c>
      <c r="C3549" s="1" t="s">
        <v>12</v>
      </c>
      <c r="D3549" s="6">
        <v>108.600377815459</v>
      </c>
      <c r="E3549" s="6">
        <v>108.600377815306</v>
      </c>
      <c r="F3549" s="6">
        <v>0.295752662895716</v>
      </c>
      <c r="G3549" s="6">
        <v>2.7233115468409813E-3</v>
      </c>
      <c r="H3549" s="6">
        <v>97.718002341969296</v>
      </c>
      <c r="I3549" s="6">
        <v>0.26611656411211904</v>
      </c>
      <c r="J3549" s="6">
        <v>93.059181239028902</v>
      </c>
      <c r="K3549" s="6">
        <v>0.25342914280781503</v>
      </c>
      <c r="L3549" s="1" t="s">
        <v>479</v>
      </c>
      <c r="M3549" s="1" t="s">
        <v>13</v>
      </c>
      <c r="N3549" s="1" t="s">
        <v>468</v>
      </c>
      <c r="O3549" s="1" t="s">
        <v>469</v>
      </c>
      <c r="P3549" s="1" t="s">
        <v>480</v>
      </c>
      <c r="Q3549" s="1" t="s">
        <v>481</v>
      </c>
      <c r="R3549" s="1" t="s">
        <v>330</v>
      </c>
    </row>
    <row r="3550" spans="1:18" hidden="1" x14ac:dyDescent="0.3">
      <c r="A3550" s="1" t="s">
        <v>497</v>
      </c>
      <c r="B3550" s="1">
        <v>24033</v>
      </c>
      <c r="C3550" s="1" t="s">
        <v>12</v>
      </c>
      <c r="D3550" s="6">
        <v>119.992397302648</v>
      </c>
      <c r="E3550" s="6">
        <v>119.99239730248</v>
      </c>
      <c r="F3550" s="6">
        <v>0.326776681106972</v>
      </c>
      <c r="G3550" s="6">
        <v>2.7233115468409614E-3</v>
      </c>
      <c r="H3550" s="6">
        <v>107.96847668949501</v>
      </c>
      <c r="I3550" s="6">
        <v>0.29403179926333095</v>
      </c>
      <c r="J3550" s="6">
        <v>102.820952122905</v>
      </c>
      <c r="K3550" s="6">
        <v>0.28001348617348887</v>
      </c>
      <c r="L3550" s="1" t="s">
        <v>479</v>
      </c>
      <c r="M3550" s="1" t="s">
        <v>13</v>
      </c>
      <c r="N3550" s="1" t="s">
        <v>468</v>
      </c>
      <c r="O3550" s="1" t="s">
        <v>469</v>
      </c>
      <c r="P3550" s="1" t="s">
        <v>480</v>
      </c>
      <c r="Q3550" s="1" t="s">
        <v>481</v>
      </c>
      <c r="R3550" s="1" t="s">
        <v>330</v>
      </c>
    </row>
    <row r="3551" spans="1:18" hidden="1" x14ac:dyDescent="0.3">
      <c r="A3551" s="1" t="s">
        <v>811</v>
      </c>
      <c r="B3551" s="1">
        <v>51059</v>
      </c>
      <c r="C3551" s="1" t="s">
        <v>12</v>
      </c>
      <c r="D3551" s="6">
        <v>250.87727189003499</v>
      </c>
      <c r="E3551" s="6">
        <v>250.87727188968299</v>
      </c>
      <c r="F3551" s="6">
        <v>0.683216971377132</v>
      </c>
      <c r="G3551" s="6">
        <v>2.7233115468409575E-3</v>
      </c>
      <c r="H3551" s="6">
        <v>225.73794249367401</v>
      </c>
      <c r="I3551" s="6">
        <v>0.61475474535314245</v>
      </c>
      <c r="J3551" s="6">
        <v>214.975619635871</v>
      </c>
      <c r="K3551" s="6">
        <v>0.58544558724365714</v>
      </c>
      <c r="L3551" s="1" t="s">
        <v>479</v>
      </c>
      <c r="M3551" s="1" t="s">
        <v>13</v>
      </c>
      <c r="N3551" s="1" t="s">
        <v>468</v>
      </c>
      <c r="O3551" s="1" t="s">
        <v>469</v>
      </c>
      <c r="P3551" s="1" t="s">
        <v>480</v>
      </c>
      <c r="Q3551" s="1" t="s">
        <v>481</v>
      </c>
      <c r="R3551" s="1" t="s">
        <v>330</v>
      </c>
    </row>
    <row r="3552" spans="1:18" hidden="1" x14ac:dyDescent="0.3">
      <c r="A3552" s="1" t="s">
        <v>811</v>
      </c>
      <c r="B3552" s="1">
        <v>51610</v>
      </c>
      <c r="C3552" s="1" t="s">
        <v>12</v>
      </c>
      <c r="D3552" s="6">
        <v>2.6722329999999999</v>
      </c>
      <c r="E3552" s="6">
        <v>2.6722329999962602</v>
      </c>
      <c r="F3552" s="6">
        <v>7.2773229847392703E-3</v>
      </c>
      <c r="G3552" s="6">
        <v>2.7233115468409583E-3</v>
      </c>
      <c r="H3552" s="6">
        <v>2.40446005626251</v>
      </c>
      <c r="I3552" s="6">
        <v>6.5480938351375542E-3</v>
      </c>
      <c r="J3552" s="6">
        <v>2.2898245849796299</v>
      </c>
      <c r="K3552" s="6">
        <v>6.2359057325153313E-3</v>
      </c>
      <c r="L3552" s="1" t="s">
        <v>484</v>
      </c>
      <c r="M3552" s="1" t="s">
        <v>13</v>
      </c>
      <c r="N3552" s="1" t="s">
        <v>468</v>
      </c>
      <c r="O3552" s="1" t="s">
        <v>469</v>
      </c>
      <c r="P3552" s="1" t="s">
        <v>480</v>
      </c>
      <c r="Q3552" s="1" t="s">
        <v>183</v>
      </c>
      <c r="R3552" s="1" t="s">
        <v>330</v>
      </c>
    </row>
    <row r="3553" spans="1:18" hidden="1" x14ac:dyDescent="0.3">
      <c r="A3553" s="1" t="s">
        <v>811</v>
      </c>
      <c r="B3553" s="1">
        <v>51685</v>
      </c>
      <c r="C3553" s="1" t="s">
        <v>12</v>
      </c>
      <c r="D3553" s="6">
        <v>5.7785599999999997</v>
      </c>
      <c r="E3553" s="6">
        <v>5.7785599999919004</v>
      </c>
      <c r="F3553" s="6">
        <v>1.5736819172091299E-2</v>
      </c>
      <c r="G3553" s="6">
        <v>2.72331154684097E-3</v>
      </c>
      <c r="H3553" s="6">
        <v>5.1995154250083297</v>
      </c>
      <c r="I3553" s="6">
        <v>1.4159900394902919E-2</v>
      </c>
      <c r="J3553" s="6">
        <v>4.95162238988138</v>
      </c>
      <c r="K3553" s="6">
        <v>1.3484810429960243E-2</v>
      </c>
      <c r="L3553" s="1" t="s">
        <v>484</v>
      </c>
      <c r="M3553" s="1" t="s">
        <v>13</v>
      </c>
      <c r="N3553" s="1" t="s">
        <v>468</v>
      </c>
      <c r="O3553" s="1" t="s">
        <v>469</v>
      </c>
      <c r="P3553" s="1" t="s">
        <v>480</v>
      </c>
      <c r="Q3553" s="1" t="s">
        <v>183</v>
      </c>
      <c r="R3553" s="1" t="s">
        <v>330</v>
      </c>
    </row>
    <row r="3554" spans="1:18" hidden="1" x14ac:dyDescent="0.3">
      <c r="A3554" s="1" t="s">
        <v>811</v>
      </c>
      <c r="B3554" s="1">
        <v>51600</v>
      </c>
      <c r="C3554" s="1" t="s">
        <v>12</v>
      </c>
      <c r="D3554" s="6">
        <v>12.432270000000001</v>
      </c>
      <c r="E3554" s="6">
        <v>12.4322699999825</v>
      </c>
      <c r="F3554" s="6">
        <v>3.3856944444396998E-2</v>
      </c>
      <c r="G3554" s="6">
        <v>2.7233115468409757E-3</v>
      </c>
      <c r="H3554" s="6">
        <v>11.186485842990001</v>
      </c>
      <c r="I3554" s="6">
        <v>3.0464286064787776E-2</v>
      </c>
      <c r="J3554" s="6">
        <v>10.6531569264749</v>
      </c>
      <c r="K3554" s="6">
        <v>2.9011865268178012E-2</v>
      </c>
      <c r="L3554" s="1" t="s">
        <v>484</v>
      </c>
      <c r="M3554" s="1" t="s">
        <v>13</v>
      </c>
      <c r="N3554" s="1" t="s">
        <v>468</v>
      </c>
      <c r="O3554" s="1" t="s">
        <v>469</v>
      </c>
      <c r="P3554" s="1" t="s">
        <v>480</v>
      </c>
      <c r="Q3554" s="1" t="s">
        <v>183</v>
      </c>
      <c r="R3554" s="1" t="s">
        <v>330</v>
      </c>
    </row>
    <row r="3555" spans="1:18" hidden="1" x14ac:dyDescent="0.3">
      <c r="A3555" s="1" t="s">
        <v>497</v>
      </c>
      <c r="B3555" s="1">
        <v>24009</v>
      </c>
      <c r="C3555" s="1" t="s">
        <v>12</v>
      </c>
      <c r="D3555" s="6">
        <v>13.01962</v>
      </c>
      <c r="E3555" s="6">
        <v>13.0196199999817</v>
      </c>
      <c r="F3555" s="6">
        <v>3.5456481481431802E-2</v>
      </c>
      <c r="G3555" s="6">
        <v>2.7233115468409709E-3</v>
      </c>
      <c r="H3555" s="6">
        <v>11.7149800326979</v>
      </c>
      <c r="I3555" s="6">
        <v>3.1903540394057607E-2</v>
      </c>
      <c r="J3555" s="6">
        <v>11.156454531881201</v>
      </c>
      <c r="K3555" s="6">
        <v>3.0382501448478351E-2</v>
      </c>
      <c r="L3555" s="1" t="s">
        <v>484</v>
      </c>
      <c r="M3555" s="1" t="s">
        <v>13</v>
      </c>
      <c r="N3555" s="1" t="s">
        <v>468</v>
      </c>
      <c r="O3555" s="1" t="s">
        <v>469</v>
      </c>
      <c r="P3555" s="1" t="s">
        <v>480</v>
      </c>
      <c r="Q3555" s="1" t="s">
        <v>183</v>
      </c>
      <c r="R3555" s="1" t="s">
        <v>330</v>
      </c>
    </row>
    <row r="3556" spans="1:18" hidden="1" x14ac:dyDescent="0.3">
      <c r="A3556" s="1" t="s">
        <v>811</v>
      </c>
      <c r="B3556" s="1">
        <v>51683</v>
      </c>
      <c r="C3556" s="1" t="s">
        <v>12</v>
      </c>
      <c r="D3556" s="6">
        <v>14.366099999999999</v>
      </c>
      <c r="E3556" s="6">
        <v>14.3660999999798</v>
      </c>
      <c r="F3556" s="6">
        <v>3.9123366013017101E-2</v>
      </c>
      <c r="G3556" s="6">
        <v>2.7233115468409735E-3</v>
      </c>
      <c r="H3556" s="6">
        <v>12.9265350791914</v>
      </c>
      <c r="I3556" s="6">
        <v>3.5202982241806839E-2</v>
      </c>
      <c r="J3556" s="6">
        <v>12.310247261476</v>
      </c>
      <c r="K3556" s="6">
        <v>3.3524638511645062E-2</v>
      </c>
      <c r="L3556" s="1" t="s">
        <v>484</v>
      </c>
      <c r="M3556" s="1" t="s">
        <v>13</v>
      </c>
      <c r="N3556" s="1" t="s">
        <v>468</v>
      </c>
      <c r="O3556" s="1" t="s">
        <v>469</v>
      </c>
      <c r="P3556" s="1" t="s">
        <v>480</v>
      </c>
      <c r="Q3556" s="1" t="s">
        <v>183</v>
      </c>
      <c r="R3556" s="1" t="s">
        <v>330</v>
      </c>
    </row>
    <row r="3557" spans="1:18" hidden="1" x14ac:dyDescent="0.3">
      <c r="A3557" s="1" t="s">
        <v>497</v>
      </c>
      <c r="B3557" s="1">
        <v>24017</v>
      </c>
      <c r="C3557" s="1" t="s">
        <v>12</v>
      </c>
      <c r="D3557" s="6">
        <v>22.426179999999999</v>
      </c>
      <c r="E3557" s="6">
        <v>22.4261799999686</v>
      </c>
      <c r="F3557" s="6">
        <v>6.1073474945448097E-2</v>
      </c>
      <c r="G3557" s="6">
        <v>2.7233115468409514E-3</v>
      </c>
      <c r="H3557" s="6">
        <v>20.178949225068799</v>
      </c>
      <c r="I3557" s="6">
        <v>5.4953565427747125E-2</v>
      </c>
      <c r="J3557" s="6">
        <v>19.216894002573301</v>
      </c>
      <c r="K3557" s="6">
        <v>5.2333589331626497E-2</v>
      </c>
      <c r="L3557" s="1" t="s">
        <v>484</v>
      </c>
      <c r="M3557" s="1" t="s">
        <v>13</v>
      </c>
      <c r="N3557" s="1" t="s">
        <v>468</v>
      </c>
      <c r="O3557" s="1" t="s">
        <v>469</v>
      </c>
      <c r="P3557" s="1" t="s">
        <v>480</v>
      </c>
      <c r="Q3557" s="1" t="s">
        <v>183</v>
      </c>
      <c r="R3557" s="1" t="s">
        <v>330</v>
      </c>
    </row>
    <row r="3558" spans="1:18" hidden="1" x14ac:dyDescent="0.3">
      <c r="A3558" s="1" t="s">
        <v>811</v>
      </c>
      <c r="B3558" s="1">
        <v>51510</v>
      </c>
      <c r="C3558" s="1" t="s">
        <v>12</v>
      </c>
      <c r="D3558" s="6">
        <v>24.738019999999999</v>
      </c>
      <c r="E3558" s="6">
        <v>24.738019999965399</v>
      </c>
      <c r="F3558" s="6">
        <v>6.7369335511888007E-2</v>
      </c>
      <c r="G3558" s="6">
        <v>2.7233115468409449E-3</v>
      </c>
      <c r="H3558" s="6">
        <v>22.259129709506301</v>
      </c>
      <c r="I3558" s="6">
        <v>6.0618544960528833E-2</v>
      </c>
      <c r="J3558" s="6">
        <v>21.197899427077601</v>
      </c>
      <c r="K3558" s="6">
        <v>5.7728484278533485E-2</v>
      </c>
      <c r="L3558" s="1" t="s">
        <v>484</v>
      </c>
      <c r="M3558" s="1" t="s">
        <v>13</v>
      </c>
      <c r="N3558" s="1" t="s">
        <v>468</v>
      </c>
      <c r="O3558" s="1" t="s">
        <v>469</v>
      </c>
      <c r="P3558" s="1" t="s">
        <v>480</v>
      </c>
      <c r="Q3558" s="1" t="s">
        <v>183</v>
      </c>
      <c r="R3558" s="1" t="s">
        <v>330</v>
      </c>
    </row>
    <row r="3559" spans="1:18" hidden="1" x14ac:dyDescent="0.3">
      <c r="A3559" s="1" t="s">
        <v>811</v>
      </c>
      <c r="B3559" s="1">
        <v>51013</v>
      </c>
      <c r="C3559" s="1" t="s">
        <v>12</v>
      </c>
      <c r="D3559" s="6">
        <v>27.02309</v>
      </c>
      <c r="E3559" s="6">
        <v>27.023089999962199</v>
      </c>
      <c r="F3559" s="6">
        <v>7.3592293028219499E-2</v>
      </c>
      <c r="G3559" s="6">
        <v>2.7233115468409588E-3</v>
      </c>
      <c r="H3559" s="6">
        <v>24.3152227001863</v>
      </c>
      <c r="I3559" s="6">
        <v>6.6217926743426747E-2</v>
      </c>
      <c r="J3559" s="6">
        <v>23.155965757520899</v>
      </c>
      <c r="K3559" s="6">
        <v>6.3060908925710521E-2</v>
      </c>
      <c r="L3559" s="1" t="s">
        <v>484</v>
      </c>
      <c r="M3559" s="1" t="s">
        <v>13</v>
      </c>
      <c r="N3559" s="1" t="s">
        <v>468</v>
      </c>
      <c r="O3559" s="1" t="s">
        <v>469</v>
      </c>
      <c r="P3559" s="1" t="s">
        <v>480</v>
      </c>
      <c r="Q3559" s="1" t="s">
        <v>183</v>
      </c>
      <c r="R3559" s="1" t="s">
        <v>330</v>
      </c>
    </row>
    <row r="3560" spans="1:18" hidden="1" x14ac:dyDescent="0.3">
      <c r="A3560" s="1" t="s">
        <v>9</v>
      </c>
      <c r="B3560" s="1">
        <v>11001</v>
      </c>
      <c r="C3560" s="1" t="s">
        <v>12</v>
      </c>
      <c r="D3560" s="6">
        <v>49.858510000000003</v>
      </c>
      <c r="E3560" s="6">
        <v>49.858509999930099</v>
      </c>
      <c r="F3560" s="6">
        <v>0.135780255991095</v>
      </c>
      <c r="G3560" s="6">
        <v>2.7233115468409579E-3</v>
      </c>
      <c r="H3560" s="6">
        <v>44.8624037498844</v>
      </c>
      <c r="I3560" s="6">
        <v>0.12217430215110128</v>
      </c>
      <c r="J3560" s="6">
        <v>42.7235356978425</v>
      </c>
      <c r="K3560" s="6">
        <v>0.11634949808780634</v>
      </c>
      <c r="L3560" s="1" t="s">
        <v>484</v>
      </c>
      <c r="M3560" s="1" t="s">
        <v>13</v>
      </c>
      <c r="N3560" s="1" t="s">
        <v>468</v>
      </c>
      <c r="O3560" s="1" t="s">
        <v>469</v>
      </c>
      <c r="P3560" s="1" t="s">
        <v>480</v>
      </c>
      <c r="Q3560" s="1" t="s">
        <v>183</v>
      </c>
      <c r="R3560" s="1" t="s">
        <v>330</v>
      </c>
    </row>
    <row r="3561" spans="1:18" hidden="1" x14ac:dyDescent="0.3">
      <c r="A3561" s="1" t="s">
        <v>497</v>
      </c>
      <c r="B3561" s="1">
        <v>24021</v>
      </c>
      <c r="C3561" s="1" t="s">
        <v>12</v>
      </c>
      <c r="D3561" s="6">
        <v>57.287599999999998</v>
      </c>
      <c r="E3561" s="6">
        <v>57.287599999919998</v>
      </c>
      <c r="F3561" s="6">
        <v>0.15601198257058699</v>
      </c>
      <c r="G3561" s="6">
        <v>2.7233115468409371E-3</v>
      </c>
      <c r="H3561" s="6">
        <v>51.547056682236999</v>
      </c>
      <c r="I3561" s="6">
        <v>0.14037869466840031</v>
      </c>
      <c r="J3561" s="6">
        <v>49.089489911425801</v>
      </c>
      <c r="K3561" s="6">
        <v>0.13368597470431756</v>
      </c>
      <c r="L3561" s="1" t="s">
        <v>484</v>
      </c>
      <c r="M3561" s="1" t="s">
        <v>13</v>
      </c>
      <c r="N3561" s="1" t="s">
        <v>468</v>
      </c>
      <c r="O3561" s="1" t="s">
        <v>469</v>
      </c>
      <c r="P3561" s="1" t="s">
        <v>480</v>
      </c>
      <c r="Q3561" s="1" t="s">
        <v>183</v>
      </c>
      <c r="R3561" s="1" t="s">
        <v>330</v>
      </c>
    </row>
    <row r="3562" spans="1:18" hidden="1" x14ac:dyDescent="0.3">
      <c r="A3562" s="1" t="s">
        <v>811</v>
      </c>
      <c r="B3562" s="1">
        <v>51107</v>
      </c>
      <c r="C3562" s="1" t="s">
        <v>12</v>
      </c>
      <c r="D3562" s="6">
        <v>60.263159999999999</v>
      </c>
      <c r="E3562" s="6">
        <v>60.263159999915601</v>
      </c>
      <c r="F3562" s="6">
        <v>0.16411535947689401</v>
      </c>
      <c r="G3562" s="6">
        <v>2.7233115468409531E-3</v>
      </c>
      <c r="H3562" s="6">
        <v>54.224448648062001</v>
      </c>
      <c r="I3562" s="6">
        <v>0.14767006712435155</v>
      </c>
      <c r="J3562" s="6">
        <v>51.639234055024801</v>
      </c>
      <c r="K3562" s="6">
        <v>0.14062972237207161</v>
      </c>
      <c r="L3562" s="1" t="s">
        <v>484</v>
      </c>
      <c r="M3562" s="1" t="s">
        <v>13</v>
      </c>
      <c r="N3562" s="1" t="s">
        <v>468</v>
      </c>
      <c r="O3562" s="1" t="s">
        <v>469</v>
      </c>
      <c r="P3562" s="1" t="s">
        <v>480</v>
      </c>
      <c r="Q3562" s="1" t="s">
        <v>183</v>
      </c>
      <c r="R3562" s="1" t="s">
        <v>330</v>
      </c>
    </row>
    <row r="3563" spans="1:18" hidden="1" x14ac:dyDescent="0.3">
      <c r="A3563" s="1" t="s">
        <v>811</v>
      </c>
      <c r="B3563" s="1">
        <v>51153</v>
      </c>
      <c r="C3563" s="1" t="s">
        <v>12</v>
      </c>
      <c r="D3563" s="6">
        <v>99.248810000000006</v>
      </c>
      <c r="E3563" s="6">
        <v>99.248809999861194</v>
      </c>
      <c r="F3563" s="6">
        <v>0.27028543028284502</v>
      </c>
      <c r="G3563" s="6">
        <v>2.7233115468409449E-3</v>
      </c>
      <c r="H3563" s="6">
        <v>89.303514804505099</v>
      </c>
      <c r="I3563" s="6">
        <v>0.24320129304058999</v>
      </c>
      <c r="J3563" s="6">
        <v>85.045864326940205</v>
      </c>
      <c r="K3563" s="6">
        <v>0.23160638433262468</v>
      </c>
      <c r="L3563" s="1" t="s">
        <v>484</v>
      </c>
      <c r="M3563" s="1" t="s">
        <v>13</v>
      </c>
      <c r="N3563" s="1" t="s">
        <v>468</v>
      </c>
      <c r="O3563" s="1" t="s">
        <v>469</v>
      </c>
      <c r="P3563" s="1" t="s">
        <v>480</v>
      </c>
      <c r="Q3563" s="1" t="s">
        <v>183</v>
      </c>
      <c r="R3563" s="1" t="s">
        <v>330</v>
      </c>
    </row>
    <row r="3564" spans="1:18" hidden="1" x14ac:dyDescent="0.3">
      <c r="A3564" s="1" t="s">
        <v>497</v>
      </c>
      <c r="B3564" s="1">
        <v>24031</v>
      </c>
      <c r="C3564" s="1" t="s">
        <v>12</v>
      </c>
      <c r="D3564" s="6">
        <v>143.1388</v>
      </c>
      <c r="E3564" s="6">
        <v>143.1387999998</v>
      </c>
      <c r="F3564" s="6">
        <v>0.38981154684041402</v>
      </c>
      <c r="G3564" s="6">
        <v>2.7233115468409592E-3</v>
      </c>
      <c r="H3564" s="6">
        <v>128.79547820169401</v>
      </c>
      <c r="I3564" s="6">
        <v>0.35075021296757636</v>
      </c>
      <c r="J3564" s="6">
        <v>122.65500175489299</v>
      </c>
      <c r="K3564" s="6">
        <v>0.33402778255689819</v>
      </c>
      <c r="L3564" s="1" t="s">
        <v>484</v>
      </c>
      <c r="M3564" s="1" t="s">
        <v>13</v>
      </c>
      <c r="N3564" s="1" t="s">
        <v>468</v>
      </c>
      <c r="O3564" s="1" t="s">
        <v>469</v>
      </c>
      <c r="P3564" s="1" t="s">
        <v>480</v>
      </c>
      <c r="Q3564" s="1" t="s">
        <v>183</v>
      </c>
      <c r="R3564" s="1" t="s">
        <v>330</v>
      </c>
    </row>
    <row r="3565" spans="1:18" hidden="1" x14ac:dyDescent="0.3">
      <c r="A3565" s="1" t="s">
        <v>497</v>
      </c>
      <c r="B3565" s="1">
        <v>24033</v>
      </c>
      <c r="C3565" s="1" t="s">
        <v>12</v>
      </c>
      <c r="D3565" s="6">
        <v>158.06970000000001</v>
      </c>
      <c r="E3565" s="6">
        <v>158.06969999977801</v>
      </c>
      <c r="F3565" s="6">
        <v>0.43047303921508301</v>
      </c>
      <c r="G3565" s="6">
        <v>2.7233115468409666E-3</v>
      </c>
      <c r="H3565" s="6">
        <v>142.230217108837</v>
      </c>
      <c r="I3565" s="6">
        <v>0.3873371925621934</v>
      </c>
      <c r="J3565" s="6">
        <v>135.44922362696499</v>
      </c>
      <c r="K3565" s="6">
        <v>0.36887043471395803</v>
      </c>
      <c r="L3565" s="1" t="s">
        <v>484</v>
      </c>
      <c r="M3565" s="1" t="s">
        <v>13</v>
      </c>
      <c r="N3565" s="1" t="s">
        <v>468</v>
      </c>
      <c r="O3565" s="1" t="s">
        <v>469</v>
      </c>
      <c r="P3565" s="1" t="s">
        <v>480</v>
      </c>
      <c r="Q3565" s="1" t="s">
        <v>183</v>
      </c>
      <c r="R3565" s="1" t="s">
        <v>330</v>
      </c>
    </row>
    <row r="3566" spans="1:18" hidden="1" x14ac:dyDescent="0.3">
      <c r="A3566" s="1" t="s">
        <v>811</v>
      </c>
      <c r="B3566" s="1">
        <v>51059</v>
      </c>
      <c r="C3566" s="1" t="s">
        <v>12</v>
      </c>
      <c r="D3566" s="6">
        <v>177.2079</v>
      </c>
      <c r="E3566" s="6">
        <v>177.20789999975099</v>
      </c>
      <c r="F3566" s="6">
        <v>0.48259232026076299</v>
      </c>
      <c r="G3566" s="6">
        <v>2.7233115468409765E-3</v>
      </c>
      <c r="H3566" s="6">
        <v>159.45066062883001</v>
      </c>
      <c r="I3566" s="6">
        <v>0.43423382524191467</v>
      </c>
      <c r="J3566" s="6">
        <v>151.84866217602001</v>
      </c>
      <c r="K3566" s="6">
        <v>0.41353121507630997</v>
      </c>
      <c r="L3566" s="1" t="s">
        <v>484</v>
      </c>
      <c r="M3566" s="1" t="s">
        <v>13</v>
      </c>
      <c r="N3566" s="1" t="s">
        <v>468</v>
      </c>
      <c r="O3566" s="1" t="s">
        <v>469</v>
      </c>
      <c r="P3566" s="1" t="s">
        <v>480</v>
      </c>
      <c r="Q3566" s="1" t="s">
        <v>183</v>
      </c>
      <c r="R3566" s="1" t="s">
        <v>330</v>
      </c>
    </row>
    <row r="3567" spans="1:18" hidden="1" x14ac:dyDescent="0.3">
      <c r="A3567" s="1" t="s">
        <v>9</v>
      </c>
      <c r="B3567" s="1">
        <v>11001</v>
      </c>
      <c r="C3567" s="1" t="s">
        <v>12</v>
      </c>
      <c r="D3567" s="6">
        <v>0.14372960000000001</v>
      </c>
      <c r="E3567" s="6">
        <v>0.14372959999979801</v>
      </c>
      <c r="F3567" s="6">
        <v>3.9142047930228402E-4</v>
      </c>
      <c r="G3567" s="6">
        <v>2.7233115468409718E-3</v>
      </c>
      <c r="H3567" s="6">
        <v>0.14677519309463699</v>
      </c>
      <c r="I3567" s="6">
        <v>3.9971457814443816E-4</v>
      </c>
      <c r="J3567" s="6">
        <v>0.14863837945841499</v>
      </c>
      <c r="K3567" s="6">
        <v>4.0478861508283146E-4</v>
      </c>
      <c r="L3567" s="1" t="s">
        <v>467</v>
      </c>
      <c r="M3567" s="1" t="s">
        <v>13</v>
      </c>
      <c r="N3567" s="1" t="s">
        <v>468</v>
      </c>
      <c r="O3567" s="1" t="s">
        <v>469</v>
      </c>
      <c r="P3567" s="1" t="s">
        <v>470</v>
      </c>
      <c r="Q3567" s="1" t="s">
        <v>471</v>
      </c>
      <c r="R3567" s="1" t="s">
        <v>330</v>
      </c>
    </row>
    <row r="3568" spans="1:18" hidden="1" x14ac:dyDescent="0.3">
      <c r="A3568" s="1" t="s">
        <v>497</v>
      </c>
      <c r="B3568" s="1">
        <v>24009</v>
      </c>
      <c r="C3568" s="1" t="s">
        <v>12</v>
      </c>
      <c r="D3568" s="6">
        <v>0.48599387619047701</v>
      </c>
      <c r="E3568" s="6">
        <v>0.48599387618979401</v>
      </c>
      <c r="F3568" s="6">
        <v>1.32351273472166E-3</v>
      </c>
      <c r="G3568" s="6">
        <v>2.7233115468409562E-3</v>
      </c>
      <c r="H3568" s="6">
        <v>0.49629196088118499</v>
      </c>
      <c r="I3568" s="6">
        <v>1.3515576276720712E-3</v>
      </c>
      <c r="J3568" s="6">
        <v>0.50259196563314801</v>
      </c>
      <c r="K3568" s="6">
        <v>1.3687145033582449E-3</v>
      </c>
      <c r="L3568" s="1" t="s">
        <v>467</v>
      </c>
      <c r="M3568" s="1" t="s">
        <v>13</v>
      </c>
      <c r="N3568" s="1" t="s">
        <v>468</v>
      </c>
      <c r="O3568" s="1" t="s">
        <v>469</v>
      </c>
      <c r="P3568" s="1" t="s">
        <v>470</v>
      </c>
      <c r="Q3568" s="1" t="s">
        <v>471</v>
      </c>
      <c r="R3568" s="1" t="s">
        <v>330</v>
      </c>
    </row>
    <row r="3569" spans="1:18" hidden="1" x14ac:dyDescent="0.3">
      <c r="A3569" s="1" t="s">
        <v>811</v>
      </c>
      <c r="B3569" s="1">
        <v>51013</v>
      </c>
      <c r="C3569" s="1" t="s">
        <v>12</v>
      </c>
      <c r="D3569" s="6">
        <v>2.15406939130435</v>
      </c>
      <c r="E3569" s="6">
        <v>2.1540693913013298</v>
      </c>
      <c r="F3569" s="6">
        <v>5.8662020460275898E-3</v>
      </c>
      <c r="G3569" s="6">
        <v>2.7233115468409601E-3</v>
      </c>
      <c r="H3569" s="6">
        <v>2.19971356524991</v>
      </c>
      <c r="I3569" s="6">
        <v>5.9905053519877759E-3</v>
      </c>
      <c r="J3569" s="6">
        <v>2.2276370598989499</v>
      </c>
      <c r="K3569" s="6">
        <v>6.0665497273936575E-3</v>
      </c>
      <c r="L3569" s="1" t="s">
        <v>467</v>
      </c>
      <c r="M3569" s="1" t="s">
        <v>13</v>
      </c>
      <c r="N3569" s="1" t="s">
        <v>468</v>
      </c>
      <c r="O3569" s="1" t="s">
        <v>469</v>
      </c>
      <c r="P3569" s="1" t="s">
        <v>470</v>
      </c>
      <c r="Q3569" s="1" t="s">
        <v>471</v>
      </c>
      <c r="R3569" s="1" t="s">
        <v>330</v>
      </c>
    </row>
    <row r="3570" spans="1:18" hidden="1" x14ac:dyDescent="0.3">
      <c r="A3570" s="1" t="s">
        <v>497</v>
      </c>
      <c r="B3570" s="1">
        <v>24017</v>
      </c>
      <c r="C3570" s="1" t="s">
        <v>12</v>
      </c>
      <c r="D3570" s="6">
        <v>9.3634832380952506</v>
      </c>
      <c r="E3570" s="6">
        <v>9.3634832380821695</v>
      </c>
      <c r="F3570" s="6">
        <v>2.54996820209209E-2</v>
      </c>
      <c r="G3570" s="6">
        <v>2.723311546840954E-3</v>
      </c>
      <c r="H3570" s="6">
        <v>9.5618930290617108</v>
      </c>
      <c r="I3570" s="6">
        <v>2.6040013695701782E-2</v>
      </c>
      <c r="J3570" s="6">
        <v>9.6832731364764797</v>
      </c>
      <c r="K3570" s="6">
        <v>2.6370569543781218E-2</v>
      </c>
      <c r="L3570" s="1" t="s">
        <v>467</v>
      </c>
      <c r="M3570" s="1" t="s">
        <v>13</v>
      </c>
      <c r="N3570" s="1" t="s">
        <v>468</v>
      </c>
      <c r="O3570" s="1" t="s">
        <v>469</v>
      </c>
      <c r="P3570" s="1" t="s">
        <v>470</v>
      </c>
      <c r="Q3570" s="1" t="s">
        <v>471</v>
      </c>
      <c r="R3570" s="1" t="s">
        <v>330</v>
      </c>
    </row>
    <row r="3571" spans="1:18" hidden="1" x14ac:dyDescent="0.3">
      <c r="A3571" s="1" t="s">
        <v>497</v>
      </c>
      <c r="B3571" s="1">
        <v>24031</v>
      </c>
      <c r="C3571" s="1" t="s">
        <v>12</v>
      </c>
      <c r="D3571" s="6">
        <v>22.735679285714301</v>
      </c>
      <c r="E3571" s="6">
        <v>22.735679285682401</v>
      </c>
      <c r="F3571" s="6">
        <v>6.1916337923971797E-2</v>
      </c>
      <c r="G3571" s="6">
        <v>2.7233115468409635E-3</v>
      </c>
      <c r="H3571" s="6">
        <v>23.2174424565188</v>
      </c>
      <c r="I3571" s="6">
        <v>6.322832912995327E-2</v>
      </c>
      <c r="J3571" s="6">
        <v>23.512168161010901</v>
      </c>
      <c r="K3571" s="6">
        <v>6.4030959044147448E-2</v>
      </c>
      <c r="L3571" s="1" t="s">
        <v>467</v>
      </c>
      <c r="M3571" s="1" t="s">
        <v>13</v>
      </c>
      <c r="N3571" s="1" t="s">
        <v>468</v>
      </c>
      <c r="O3571" s="1" t="s">
        <v>469</v>
      </c>
      <c r="P3571" s="1" t="s">
        <v>470</v>
      </c>
      <c r="Q3571" s="1" t="s">
        <v>471</v>
      </c>
      <c r="R3571" s="1" t="s">
        <v>330</v>
      </c>
    </row>
    <row r="3572" spans="1:18" hidden="1" x14ac:dyDescent="0.3">
      <c r="A3572" s="1" t="s">
        <v>497</v>
      </c>
      <c r="B3572" s="1">
        <v>24033</v>
      </c>
      <c r="C3572" s="1" t="s">
        <v>12</v>
      </c>
      <c r="D3572" s="6">
        <v>25.566220714285699</v>
      </c>
      <c r="E3572" s="6">
        <v>25.566220714249901</v>
      </c>
      <c r="F3572" s="6">
        <v>6.9624784080201105E-2</v>
      </c>
      <c r="G3572" s="6">
        <v>2.7233115468409527E-3</v>
      </c>
      <c r="H3572" s="6">
        <v>26.1079623267538</v>
      </c>
      <c r="I3572" s="6">
        <v>7.1100115268937211E-2</v>
      </c>
      <c r="J3572" s="6">
        <v>26.439380724969599</v>
      </c>
      <c r="K3572" s="6">
        <v>7.2002670819633824E-2</v>
      </c>
      <c r="L3572" s="1" t="s">
        <v>467</v>
      </c>
      <c r="M3572" s="1" t="s">
        <v>13</v>
      </c>
      <c r="N3572" s="1" t="s">
        <v>468</v>
      </c>
      <c r="O3572" s="1" t="s">
        <v>469</v>
      </c>
      <c r="P3572" s="1" t="s">
        <v>470</v>
      </c>
      <c r="Q3572" s="1" t="s">
        <v>471</v>
      </c>
      <c r="R3572" s="1" t="s">
        <v>330</v>
      </c>
    </row>
    <row r="3573" spans="1:18" hidden="1" x14ac:dyDescent="0.3">
      <c r="A3573" s="1" t="s">
        <v>811</v>
      </c>
      <c r="B3573" s="1">
        <v>51683</v>
      </c>
      <c r="C3573" s="1" t="s">
        <v>12</v>
      </c>
      <c r="D3573" s="6">
        <v>29.416511739130399</v>
      </c>
      <c r="E3573" s="6">
        <v>29.416511739089099</v>
      </c>
      <c r="F3573" s="6">
        <v>8.0110326086844097E-2</v>
      </c>
      <c r="G3573" s="6">
        <v>2.7233115468409635E-3</v>
      </c>
      <c r="H3573" s="6">
        <v>30.039840023777501</v>
      </c>
      <c r="I3573" s="6">
        <v>8.1807843202008595E-2</v>
      </c>
      <c r="J3573" s="6">
        <v>30.421170268502699</v>
      </c>
      <c r="K3573" s="6">
        <v>8.2846324260628421E-2</v>
      </c>
      <c r="L3573" s="1" t="s">
        <v>467</v>
      </c>
      <c r="M3573" s="1" t="s">
        <v>13</v>
      </c>
      <c r="N3573" s="1" t="s">
        <v>468</v>
      </c>
      <c r="O3573" s="1" t="s">
        <v>469</v>
      </c>
      <c r="P3573" s="1" t="s">
        <v>470</v>
      </c>
      <c r="Q3573" s="1" t="s">
        <v>471</v>
      </c>
      <c r="R3573" s="1" t="s">
        <v>330</v>
      </c>
    </row>
    <row r="3574" spans="1:18" hidden="1" x14ac:dyDescent="0.3">
      <c r="A3574" s="1" t="s">
        <v>497</v>
      </c>
      <c r="B3574" s="1">
        <v>24021</v>
      </c>
      <c r="C3574" s="1" t="s">
        <v>12</v>
      </c>
      <c r="D3574" s="6">
        <v>35.973855952381001</v>
      </c>
      <c r="E3574" s="6">
        <v>35.973855952330403</v>
      </c>
      <c r="F3574" s="6">
        <v>9.7968017299375404E-2</v>
      </c>
      <c r="G3574" s="6">
        <v>2.723311546840977E-3</v>
      </c>
      <c r="H3574" s="6">
        <v>36.736132666962</v>
      </c>
      <c r="I3574" s="6">
        <v>0.10004393427821963</v>
      </c>
      <c r="J3574" s="6">
        <v>37.202466657058601</v>
      </c>
      <c r="K3574" s="6">
        <v>0.10131390701813413</v>
      </c>
      <c r="L3574" s="1" t="s">
        <v>467</v>
      </c>
      <c r="M3574" s="1" t="s">
        <v>13</v>
      </c>
      <c r="N3574" s="1" t="s">
        <v>468</v>
      </c>
      <c r="O3574" s="1" t="s">
        <v>469</v>
      </c>
      <c r="P3574" s="1" t="s">
        <v>470</v>
      </c>
      <c r="Q3574" s="1" t="s">
        <v>471</v>
      </c>
      <c r="R3574" s="1" t="s">
        <v>330</v>
      </c>
    </row>
    <row r="3575" spans="1:18" hidden="1" x14ac:dyDescent="0.3">
      <c r="A3575" s="1" t="s">
        <v>811</v>
      </c>
      <c r="B3575" s="1">
        <v>51107</v>
      </c>
      <c r="C3575" s="1" t="s">
        <v>12</v>
      </c>
      <c r="D3575" s="6">
        <v>62.58276</v>
      </c>
      <c r="E3575" s="6">
        <v>62.582759999912398</v>
      </c>
      <c r="F3575" s="6">
        <v>0.170432352940937</v>
      </c>
      <c r="G3575" s="6">
        <v>2.7233115468409444E-3</v>
      </c>
      <c r="H3575" s="6">
        <v>63.908872517528202</v>
      </c>
      <c r="I3575" s="6">
        <v>0.17404377047257044</v>
      </c>
      <c r="J3575" s="6">
        <v>64.720141351780796</v>
      </c>
      <c r="K3575" s="6">
        <v>0.17625310825648274</v>
      </c>
      <c r="L3575" s="1" t="s">
        <v>467</v>
      </c>
      <c r="M3575" s="1" t="s">
        <v>13</v>
      </c>
      <c r="N3575" s="1" t="s">
        <v>468</v>
      </c>
      <c r="O3575" s="1" t="s">
        <v>469</v>
      </c>
      <c r="P3575" s="1" t="s">
        <v>470</v>
      </c>
      <c r="Q3575" s="1" t="s">
        <v>471</v>
      </c>
      <c r="R3575" s="1" t="s">
        <v>330</v>
      </c>
    </row>
    <row r="3576" spans="1:18" hidden="1" x14ac:dyDescent="0.3">
      <c r="A3576" s="1" t="s">
        <v>497</v>
      </c>
      <c r="B3576" s="1">
        <v>24009</v>
      </c>
      <c r="C3576" s="1" t="s">
        <v>12</v>
      </c>
      <c r="D3576" s="6">
        <v>1.2155173571428001E-3</v>
      </c>
      <c r="E3576" s="6">
        <v>1.2155173571411499E-3</v>
      </c>
      <c r="F3576" s="6">
        <v>3.3102324540881099E-6</v>
      </c>
      <c r="G3576" s="6">
        <v>2.7233115468409674E-3</v>
      </c>
      <c r="H3576" s="6">
        <v>1.2412738559385999E-3</v>
      </c>
      <c r="I3576" s="6">
        <v>3.3803754246694009E-6</v>
      </c>
      <c r="J3576" s="6">
        <v>1.257030772849E-3</v>
      </c>
      <c r="K3576" s="6">
        <v>3.4232864184341069E-6</v>
      </c>
      <c r="L3576" s="1" t="s">
        <v>779</v>
      </c>
      <c r="M3576" s="1" t="s">
        <v>13</v>
      </c>
      <c r="N3576" s="1" t="s">
        <v>468</v>
      </c>
      <c r="O3576" s="1" t="s">
        <v>469</v>
      </c>
      <c r="P3576" s="1" t="s">
        <v>470</v>
      </c>
      <c r="Q3576" s="1" t="s">
        <v>780</v>
      </c>
      <c r="R3576" s="1" t="s">
        <v>330</v>
      </c>
    </row>
    <row r="3577" spans="1:18" hidden="1" x14ac:dyDescent="0.3">
      <c r="A3577" s="1" t="s">
        <v>811</v>
      </c>
      <c r="B3577" s="1">
        <v>51013</v>
      </c>
      <c r="C3577" s="1" t="s">
        <v>12</v>
      </c>
      <c r="D3577" s="6">
        <v>4.7293974782607997E-3</v>
      </c>
      <c r="E3577" s="6">
        <v>4.7293974782542198E-3</v>
      </c>
      <c r="F3577" s="6">
        <v>1.28796227621302E-5</v>
      </c>
      <c r="G3577" s="6">
        <v>2.7233115468409527E-3</v>
      </c>
      <c r="H3577" s="6">
        <v>4.8296121890898996E-3</v>
      </c>
      <c r="I3577" s="6">
        <v>1.3152538641312335E-5</v>
      </c>
      <c r="J3577" s="6">
        <v>4.8909200121854002E-3</v>
      </c>
      <c r="K3577" s="6">
        <v>1.3319498943859994E-5</v>
      </c>
      <c r="L3577" s="1" t="s">
        <v>779</v>
      </c>
      <c r="M3577" s="1" t="s">
        <v>13</v>
      </c>
      <c r="N3577" s="1" t="s">
        <v>468</v>
      </c>
      <c r="O3577" s="1" t="s">
        <v>469</v>
      </c>
      <c r="P3577" s="1" t="s">
        <v>470</v>
      </c>
      <c r="Q3577" s="1" t="s">
        <v>780</v>
      </c>
      <c r="R3577" s="1" t="s">
        <v>330</v>
      </c>
    </row>
    <row r="3578" spans="1:18" hidden="1" x14ac:dyDescent="0.3">
      <c r="A3578" s="1" t="s">
        <v>497</v>
      </c>
      <c r="B3578" s="1">
        <v>24017</v>
      </c>
      <c r="C3578" s="1" t="s">
        <v>12</v>
      </c>
      <c r="D3578" s="6">
        <v>2.3418958571428498E-2</v>
      </c>
      <c r="E3578" s="6">
        <v>2.3418958571395601E-2</v>
      </c>
      <c r="F3578" s="6">
        <v>6.3777120292472295E-5</v>
      </c>
      <c r="G3578" s="6">
        <v>2.7233115468409848E-3</v>
      </c>
      <c r="H3578" s="6">
        <v>2.3915200253787201E-2</v>
      </c>
      <c r="I3578" s="6">
        <v>6.5128540996153139E-5</v>
      </c>
      <c r="J3578" s="6">
        <v>2.4218783400641899E-2</v>
      </c>
      <c r="K3578" s="6">
        <v>6.5955292485408859E-5</v>
      </c>
      <c r="L3578" s="1" t="s">
        <v>779</v>
      </c>
      <c r="M3578" s="1" t="s">
        <v>13</v>
      </c>
      <c r="N3578" s="1" t="s">
        <v>468</v>
      </c>
      <c r="O3578" s="1" t="s">
        <v>469</v>
      </c>
      <c r="P3578" s="1" t="s">
        <v>470</v>
      </c>
      <c r="Q3578" s="1" t="s">
        <v>780</v>
      </c>
      <c r="R3578" s="1" t="s">
        <v>330</v>
      </c>
    </row>
    <row r="3579" spans="1:18" hidden="1" x14ac:dyDescent="0.3">
      <c r="A3579" s="1" t="s">
        <v>497</v>
      </c>
      <c r="B3579" s="1">
        <v>24031</v>
      </c>
      <c r="C3579" s="1" t="s">
        <v>12</v>
      </c>
      <c r="D3579" s="6">
        <v>5.6864091428571399E-2</v>
      </c>
      <c r="E3579" s="6">
        <v>5.6864091428491997E-2</v>
      </c>
      <c r="F3579" s="6">
        <v>1.54858636787831E-4</v>
      </c>
      <c r="G3579" s="6">
        <v>2.7233115468409371E-3</v>
      </c>
      <c r="H3579" s="6">
        <v>5.8069026836362697E-2</v>
      </c>
      <c r="I3579" s="6">
        <v>1.5814005129728277E-4</v>
      </c>
      <c r="J3579" s="6">
        <v>5.8806163791717297E-2</v>
      </c>
      <c r="K3579" s="6">
        <v>1.6014750487940315E-4</v>
      </c>
      <c r="L3579" s="1" t="s">
        <v>779</v>
      </c>
      <c r="M3579" s="1" t="s">
        <v>13</v>
      </c>
      <c r="N3579" s="1" t="s">
        <v>468</v>
      </c>
      <c r="O3579" s="1" t="s">
        <v>469</v>
      </c>
      <c r="P3579" s="1" t="s">
        <v>470</v>
      </c>
      <c r="Q3579" s="1" t="s">
        <v>780</v>
      </c>
      <c r="R3579" s="1" t="s">
        <v>330</v>
      </c>
    </row>
    <row r="3580" spans="1:18" hidden="1" x14ac:dyDescent="0.3">
      <c r="A3580" s="1" t="s">
        <v>497</v>
      </c>
      <c r="B3580" s="1">
        <v>24033</v>
      </c>
      <c r="C3580" s="1" t="s">
        <v>12</v>
      </c>
      <c r="D3580" s="6">
        <v>6.3943555952381007E-2</v>
      </c>
      <c r="E3580" s="6">
        <v>6.3943555952291398E-2</v>
      </c>
      <c r="F3580" s="6">
        <v>1.74138224270946E-4</v>
      </c>
      <c r="G3580" s="6">
        <v>2.7233115468409575E-3</v>
      </c>
      <c r="H3580" s="6">
        <v>6.52985033846087E-2</v>
      </c>
      <c r="I3580" s="6">
        <v>1.7782816825873821E-4</v>
      </c>
      <c r="J3580" s="6">
        <v>6.6127412401971494E-2</v>
      </c>
      <c r="K3580" s="6">
        <v>1.800855457570029E-4</v>
      </c>
      <c r="L3580" s="1" t="s">
        <v>779</v>
      </c>
      <c r="M3580" s="1" t="s">
        <v>13</v>
      </c>
      <c r="N3580" s="1" t="s">
        <v>468</v>
      </c>
      <c r="O3580" s="1" t="s">
        <v>469</v>
      </c>
      <c r="P3580" s="1" t="s">
        <v>470</v>
      </c>
      <c r="Q3580" s="1" t="s">
        <v>780</v>
      </c>
      <c r="R3580" s="1" t="s">
        <v>330</v>
      </c>
    </row>
    <row r="3581" spans="1:18" hidden="1" x14ac:dyDescent="0.3">
      <c r="A3581" s="1" t="s">
        <v>811</v>
      </c>
      <c r="B3581" s="1">
        <v>51683</v>
      </c>
      <c r="C3581" s="1" t="s">
        <v>12</v>
      </c>
      <c r="D3581" s="6">
        <v>6.4585831304347696E-2</v>
      </c>
      <c r="E3581" s="6">
        <v>6.4585831304257296E-2</v>
      </c>
      <c r="F3581" s="6">
        <v>1.7588734015320601E-4</v>
      </c>
      <c r="G3581" s="6">
        <v>2.7233115468409566E-3</v>
      </c>
      <c r="H3581" s="6">
        <v>6.5954388385366006E-2</v>
      </c>
      <c r="I3581" s="6">
        <v>1.7961434745470032E-4</v>
      </c>
      <c r="J3581" s="6">
        <v>6.67916233055183E-2</v>
      </c>
      <c r="K3581" s="6">
        <v>1.8189439898016953E-4</v>
      </c>
      <c r="L3581" s="1" t="s">
        <v>779</v>
      </c>
      <c r="M3581" s="1" t="s">
        <v>13</v>
      </c>
      <c r="N3581" s="1" t="s">
        <v>468</v>
      </c>
      <c r="O3581" s="1" t="s">
        <v>469</v>
      </c>
      <c r="P3581" s="1" t="s">
        <v>470</v>
      </c>
      <c r="Q3581" s="1" t="s">
        <v>780</v>
      </c>
      <c r="R3581" s="1" t="s">
        <v>330</v>
      </c>
    </row>
    <row r="3582" spans="1:18" hidden="1" x14ac:dyDescent="0.3">
      <c r="A3582" s="1" t="s">
        <v>497</v>
      </c>
      <c r="B3582" s="1">
        <v>24021</v>
      </c>
      <c r="C3582" s="1" t="s">
        <v>12</v>
      </c>
      <c r="D3582" s="6">
        <v>8.9974024761904803E-2</v>
      </c>
      <c r="E3582" s="6">
        <v>8.9974024761779195E-2</v>
      </c>
      <c r="F3582" s="6">
        <v>2.4502730054950698E-4</v>
      </c>
      <c r="G3582" s="6">
        <v>2.7233115468409514E-3</v>
      </c>
      <c r="H3582" s="6">
        <v>9.1880551103810507E-2</v>
      </c>
      <c r="I3582" s="6">
        <v>2.5021936575111726E-4</v>
      </c>
      <c r="J3582" s="6">
        <v>9.3046896630623294E-2</v>
      </c>
      <c r="K3582" s="6">
        <v>2.5339568799189285E-4</v>
      </c>
      <c r="L3582" s="1" t="s">
        <v>779</v>
      </c>
      <c r="M3582" s="1" t="s">
        <v>13</v>
      </c>
      <c r="N3582" s="1" t="s">
        <v>468</v>
      </c>
      <c r="O3582" s="1" t="s">
        <v>469</v>
      </c>
      <c r="P3582" s="1" t="s">
        <v>470</v>
      </c>
      <c r="Q3582" s="1" t="s">
        <v>780</v>
      </c>
      <c r="R3582" s="1" t="s">
        <v>330</v>
      </c>
    </row>
    <row r="3583" spans="1:18" hidden="1" x14ac:dyDescent="0.3">
      <c r="A3583" s="1" t="s">
        <v>811</v>
      </c>
      <c r="B3583" s="1">
        <v>51107</v>
      </c>
      <c r="C3583" s="1" t="s">
        <v>12</v>
      </c>
      <c r="D3583" s="6">
        <v>0.13740440869565201</v>
      </c>
      <c r="E3583" s="6">
        <v>0.13740440869546</v>
      </c>
      <c r="F3583" s="6">
        <v>3.7419501278719997E-4</v>
      </c>
      <c r="G3583" s="6">
        <v>2.7233115468409553E-3</v>
      </c>
      <c r="H3583" s="6">
        <v>0.14031597262052301</v>
      </c>
      <c r="I3583" s="6">
        <v>3.8212410844368965E-4</v>
      </c>
      <c r="J3583" s="6">
        <v>0.14209716466868</v>
      </c>
      <c r="K3583" s="6">
        <v>3.8697484931557685E-4</v>
      </c>
      <c r="L3583" s="1" t="s">
        <v>779</v>
      </c>
      <c r="M3583" s="1" t="s">
        <v>13</v>
      </c>
      <c r="N3583" s="1" t="s">
        <v>468</v>
      </c>
      <c r="O3583" s="1" t="s">
        <v>469</v>
      </c>
      <c r="P3583" s="1" t="s">
        <v>470</v>
      </c>
      <c r="Q3583" s="1" t="s">
        <v>780</v>
      </c>
      <c r="R3583" s="1" t="s">
        <v>330</v>
      </c>
    </row>
    <row r="3584" spans="1:18" hidden="1" x14ac:dyDescent="0.3">
      <c r="A3584" s="1" t="s">
        <v>811</v>
      </c>
      <c r="B3584" s="1">
        <v>51610</v>
      </c>
      <c r="C3584" s="1" t="s">
        <v>12</v>
      </c>
      <c r="D3584" s="6">
        <v>9.6955959999999994E-2</v>
      </c>
      <c r="E3584" s="6">
        <v>9.6955959999864699E-2</v>
      </c>
      <c r="F3584" s="6">
        <v>2.6404128540268002E-4</v>
      </c>
      <c r="G3584" s="6">
        <v>2.7233115468409418E-3</v>
      </c>
      <c r="H3584" s="6">
        <v>8.4371646411472004E-2</v>
      </c>
      <c r="I3584" s="6">
        <v>2.2977027889834283E-4</v>
      </c>
      <c r="J3584" s="6">
        <v>8.00744896509957E-2</v>
      </c>
      <c r="K3584" s="6">
        <v>2.1806778227395209E-4</v>
      </c>
      <c r="L3584" s="1" t="s">
        <v>489</v>
      </c>
      <c r="M3584" s="1" t="s">
        <v>119</v>
      </c>
      <c r="N3584" s="1" t="s">
        <v>468</v>
      </c>
      <c r="O3584" s="1" t="s">
        <v>490</v>
      </c>
      <c r="P3584" s="1" t="s">
        <v>491</v>
      </c>
      <c r="Q3584" s="1" t="s">
        <v>109</v>
      </c>
      <c r="R3584" s="1" t="s">
        <v>330</v>
      </c>
    </row>
    <row r="3585" spans="1:18" hidden="1" x14ac:dyDescent="0.3">
      <c r="A3585" s="1" t="s">
        <v>811</v>
      </c>
      <c r="B3585" s="1">
        <v>51685</v>
      </c>
      <c r="C3585" s="1" t="s">
        <v>12</v>
      </c>
      <c r="D3585" s="6">
        <v>0.20966199999999999</v>
      </c>
      <c r="E3585" s="6">
        <v>0.209661999999706</v>
      </c>
      <c r="F3585" s="6">
        <v>5.7097494553296998E-4</v>
      </c>
      <c r="G3585" s="6">
        <v>2.7233115468409661E-3</v>
      </c>
      <c r="H3585" s="6">
        <v>0.18244910503616299</v>
      </c>
      <c r="I3585" s="6">
        <v>4.9686575445578298E-4</v>
      </c>
      <c r="J3585" s="6">
        <v>0.17315673682367799</v>
      </c>
      <c r="K3585" s="6">
        <v>4.7155974080522459E-4</v>
      </c>
      <c r="L3585" s="1" t="s">
        <v>489</v>
      </c>
      <c r="M3585" s="1" t="s">
        <v>119</v>
      </c>
      <c r="N3585" s="1" t="s">
        <v>468</v>
      </c>
      <c r="O3585" s="1" t="s">
        <v>490</v>
      </c>
      <c r="P3585" s="1" t="s">
        <v>491</v>
      </c>
      <c r="Q3585" s="1" t="s">
        <v>109</v>
      </c>
      <c r="R3585" s="1" t="s">
        <v>330</v>
      </c>
    </row>
    <row r="3586" spans="1:18" hidden="1" x14ac:dyDescent="0.3">
      <c r="A3586" s="1" t="s">
        <v>811</v>
      </c>
      <c r="B3586" s="1">
        <v>51600</v>
      </c>
      <c r="C3586" s="1" t="s">
        <v>12</v>
      </c>
      <c r="D3586" s="6">
        <v>0.45107700000000001</v>
      </c>
      <c r="E3586" s="6">
        <v>0.45107699999936601</v>
      </c>
      <c r="F3586" s="6">
        <v>1.2284232026126499E-3</v>
      </c>
      <c r="G3586" s="6">
        <v>2.7233115468409527E-3</v>
      </c>
      <c r="H3586" s="6">
        <v>0.39252985735325202</v>
      </c>
      <c r="I3586" s="6">
        <v>1.0689810930099432E-3</v>
      </c>
      <c r="J3586" s="6">
        <v>0.37253780549748799</v>
      </c>
      <c r="K3586" s="6">
        <v>1.014536507346098E-3</v>
      </c>
      <c r="L3586" s="1" t="s">
        <v>489</v>
      </c>
      <c r="M3586" s="1" t="s">
        <v>119</v>
      </c>
      <c r="N3586" s="1" t="s">
        <v>468</v>
      </c>
      <c r="O3586" s="1" t="s">
        <v>490</v>
      </c>
      <c r="P3586" s="1" t="s">
        <v>491</v>
      </c>
      <c r="Q3586" s="1" t="s">
        <v>109</v>
      </c>
      <c r="R3586" s="1" t="s">
        <v>330</v>
      </c>
    </row>
    <row r="3587" spans="1:18" hidden="1" x14ac:dyDescent="0.3">
      <c r="A3587" s="1" t="s">
        <v>811</v>
      </c>
      <c r="B3587" s="1">
        <v>51683</v>
      </c>
      <c r="C3587" s="1" t="s">
        <v>12</v>
      </c>
      <c r="D3587" s="6">
        <v>0.52124150000000002</v>
      </c>
      <c r="E3587" s="6">
        <v>0.52124149999927105</v>
      </c>
      <c r="F3587" s="6">
        <v>1.4195029956407101E-3</v>
      </c>
      <c r="G3587" s="6">
        <v>2.7233115468409466E-3</v>
      </c>
      <c r="H3587" s="6">
        <v>0.45358741776147998</v>
      </c>
      <c r="I3587" s="6">
        <v>1.2352598522916067E-3</v>
      </c>
      <c r="J3587" s="6">
        <v>0.43048562561207698</v>
      </c>
      <c r="K3587" s="6">
        <v>1.172346474978418E-3</v>
      </c>
      <c r="L3587" s="1" t="s">
        <v>489</v>
      </c>
      <c r="M3587" s="1" t="s">
        <v>119</v>
      </c>
      <c r="N3587" s="1" t="s">
        <v>468</v>
      </c>
      <c r="O3587" s="1" t="s">
        <v>490</v>
      </c>
      <c r="P3587" s="1" t="s">
        <v>491</v>
      </c>
      <c r="Q3587" s="1" t="s">
        <v>109</v>
      </c>
      <c r="R3587" s="1" t="s">
        <v>330</v>
      </c>
    </row>
    <row r="3588" spans="1:18" hidden="1" x14ac:dyDescent="0.3">
      <c r="A3588" s="1" t="s">
        <v>497</v>
      </c>
      <c r="B3588" s="1">
        <v>24009</v>
      </c>
      <c r="C3588" s="1" t="s">
        <v>12</v>
      </c>
      <c r="D3588" s="6">
        <v>0.85148330000000005</v>
      </c>
      <c r="E3588" s="6">
        <v>0.85148329999880401</v>
      </c>
      <c r="F3588" s="6">
        <v>2.3188543028289902E-3</v>
      </c>
      <c r="G3588" s="6">
        <v>2.7233115468409622E-3</v>
      </c>
      <c r="H3588" s="6">
        <v>0.74096577366541805</v>
      </c>
      <c r="I3588" s="6">
        <v>2.0178806472369798E-3</v>
      </c>
      <c r="J3588" s="6">
        <v>0.70322743123626197</v>
      </c>
      <c r="K3588" s="6">
        <v>1.9151073835410211E-3</v>
      </c>
      <c r="L3588" s="1" t="s">
        <v>489</v>
      </c>
      <c r="M3588" s="1" t="s">
        <v>119</v>
      </c>
      <c r="N3588" s="1" t="s">
        <v>468</v>
      </c>
      <c r="O3588" s="1" t="s">
        <v>490</v>
      </c>
      <c r="P3588" s="1" t="s">
        <v>491</v>
      </c>
      <c r="Q3588" s="1" t="s">
        <v>109</v>
      </c>
      <c r="R3588" s="1" t="s">
        <v>330</v>
      </c>
    </row>
    <row r="3589" spans="1:18" hidden="1" x14ac:dyDescent="0.3">
      <c r="A3589" s="1" t="s">
        <v>811</v>
      </c>
      <c r="B3589" s="1">
        <v>51510</v>
      </c>
      <c r="C3589" s="1" t="s">
        <v>12</v>
      </c>
      <c r="D3589" s="6">
        <v>0.89756320000000001</v>
      </c>
      <c r="E3589" s="6">
        <v>0.89756319999874901</v>
      </c>
      <c r="F3589" s="6">
        <v>2.4443442265760901E-3</v>
      </c>
      <c r="G3589" s="6">
        <v>2.7233115468409323E-3</v>
      </c>
      <c r="H3589" s="6">
        <v>0.78106477355646098</v>
      </c>
      <c r="I3589" s="6">
        <v>2.1270827166570082E-3</v>
      </c>
      <c r="J3589" s="6">
        <v>0.74128413734972698</v>
      </c>
      <c r="K3589" s="6">
        <v>2.0187476507345309E-3</v>
      </c>
      <c r="L3589" s="1" t="s">
        <v>489</v>
      </c>
      <c r="M3589" s="1" t="s">
        <v>119</v>
      </c>
      <c r="N3589" s="1" t="s">
        <v>468</v>
      </c>
      <c r="O3589" s="1" t="s">
        <v>490</v>
      </c>
      <c r="P3589" s="1" t="s">
        <v>491</v>
      </c>
      <c r="Q3589" s="1" t="s">
        <v>109</v>
      </c>
      <c r="R3589" s="1" t="s">
        <v>330</v>
      </c>
    </row>
    <row r="3590" spans="1:18" hidden="1" x14ac:dyDescent="0.3">
      <c r="A3590" s="1" t="s">
        <v>811</v>
      </c>
      <c r="B3590" s="1">
        <v>51013</v>
      </c>
      <c r="C3590" s="1" t="s">
        <v>12</v>
      </c>
      <c r="D3590" s="6">
        <v>0.98047169999999995</v>
      </c>
      <c r="E3590" s="6">
        <v>0.98047169999863204</v>
      </c>
      <c r="F3590" s="6">
        <v>2.6701299019570401E-3</v>
      </c>
      <c r="G3590" s="6">
        <v>2.7233115468409392E-3</v>
      </c>
      <c r="H3590" s="6">
        <v>0.85321223768868704</v>
      </c>
      <c r="I3590" s="6">
        <v>2.3235627388035972E-3</v>
      </c>
      <c r="J3590" s="6">
        <v>0.809757038089708</v>
      </c>
      <c r="K3590" s="6">
        <v>2.2052206919654202E-3</v>
      </c>
      <c r="L3590" s="1" t="s">
        <v>489</v>
      </c>
      <c r="M3590" s="1" t="s">
        <v>119</v>
      </c>
      <c r="N3590" s="1" t="s">
        <v>468</v>
      </c>
      <c r="O3590" s="1" t="s">
        <v>490</v>
      </c>
      <c r="P3590" s="1" t="s">
        <v>491</v>
      </c>
      <c r="Q3590" s="1" t="s">
        <v>109</v>
      </c>
      <c r="R3590" s="1" t="s">
        <v>330</v>
      </c>
    </row>
    <row r="3591" spans="1:18" hidden="1" x14ac:dyDescent="0.3">
      <c r="A3591" s="1" t="s">
        <v>497</v>
      </c>
      <c r="B3591" s="1">
        <v>24017</v>
      </c>
      <c r="C3591" s="1" t="s">
        <v>12</v>
      </c>
      <c r="D3591" s="6">
        <v>1.466672</v>
      </c>
      <c r="E3591" s="6">
        <v>1.4666719999979401</v>
      </c>
      <c r="F3591" s="6">
        <v>3.9942047930227199E-3</v>
      </c>
      <c r="G3591" s="6">
        <v>2.7233115468409635E-3</v>
      </c>
      <c r="H3591" s="6">
        <v>1.2763065971973899</v>
      </c>
      <c r="I3591" s="6">
        <v>3.4757804934569506E-3</v>
      </c>
      <c r="J3591" s="6">
        <v>1.21130265623078</v>
      </c>
      <c r="K3591" s="6">
        <v>3.2987545104324134E-3</v>
      </c>
      <c r="L3591" s="1" t="s">
        <v>489</v>
      </c>
      <c r="M3591" s="1" t="s">
        <v>119</v>
      </c>
      <c r="N3591" s="1" t="s">
        <v>468</v>
      </c>
      <c r="O3591" s="1" t="s">
        <v>490</v>
      </c>
      <c r="P3591" s="1" t="s">
        <v>491</v>
      </c>
      <c r="Q3591" s="1" t="s">
        <v>109</v>
      </c>
      <c r="R3591" s="1" t="s">
        <v>330</v>
      </c>
    </row>
    <row r="3592" spans="1:18" hidden="1" x14ac:dyDescent="0.3">
      <c r="A3592" s="1" t="s">
        <v>811</v>
      </c>
      <c r="B3592" s="1">
        <v>51107</v>
      </c>
      <c r="C3592" s="1" t="s">
        <v>12</v>
      </c>
      <c r="D3592" s="6">
        <v>2.1865130000000002</v>
      </c>
      <c r="E3592" s="6">
        <v>2.1865129999969501</v>
      </c>
      <c r="F3592" s="6">
        <v>5.9545561002095401E-3</v>
      </c>
      <c r="G3592" s="6">
        <v>2.7233115468409497E-3</v>
      </c>
      <c r="H3592" s="6">
        <v>1.90271646745684</v>
      </c>
      <c r="I3592" s="6">
        <v>5.1816897261896342E-3</v>
      </c>
      <c r="J3592" s="6">
        <v>1.8058086639569899</v>
      </c>
      <c r="K3592" s="6">
        <v>4.9177795859394989E-3</v>
      </c>
      <c r="L3592" s="1" t="s">
        <v>489</v>
      </c>
      <c r="M3592" s="1" t="s">
        <v>119</v>
      </c>
      <c r="N3592" s="1" t="s">
        <v>468</v>
      </c>
      <c r="O3592" s="1" t="s">
        <v>490</v>
      </c>
      <c r="P3592" s="1" t="s">
        <v>491</v>
      </c>
      <c r="Q3592" s="1" t="s">
        <v>109</v>
      </c>
      <c r="R3592" s="1" t="s">
        <v>330</v>
      </c>
    </row>
    <row r="3593" spans="1:18" hidden="1" x14ac:dyDescent="0.3">
      <c r="A3593" s="1" t="s">
        <v>9</v>
      </c>
      <c r="B3593" s="1">
        <v>11001</v>
      </c>
      <c r="C3593" s="1" t="s">
        <v>12</v>
      </c>
      <c r="D3593" s="6">
        <v>3.2750219999999999</v>
      </c>
      <c r="E3593" s="6">
        <v>3.2750219999954</v>
      </c>
      <c r="F3593" s="6">
        <v>8.9189052287456608E-3</v>
      </c>
      <c r="G3593" s="6">
        <v>2.723311546840964E-3</v>
      </c>
      <c r="H3593" s="6">
        <v>2.8499433987739602</v>
      </c>
      <c r="I3593" s="6">
        <v>7.7612837657243076E-3</v>
      </c>
      <c r="J3593" s="6">
        <v>2.70479210608387</v>
      </c>
      <c r="K3593" s="6">
        <v>7.3659915743024924E-3</v>
      </c>
      <c r="L3593" s="1" t="s">
        <v>489</v>
      </c>
      <c r="M3593" s="1" t="s">
        <v>119</v>
      </c>
      <c r="N3593" s="1" t="s">
        <v>468</v>
      </c>
      <c r="O3593" s="1" t="s">
        <v>490</v>
      </c>
      <c r="P3593" s="1" t="s">
        <v>491</v>
      </c>
      <c r="Q3593" s="1" t="s">
        <v>109</v>
      </c>
      <c r="R3593" s="1" t="s">
        <v>330</v>
      </c>
    </row>
    <row r="3594" spans="1:18" hidden="1" x14ac:dyDescent="0.3">
      <c r="A3594" s="1" t="s">
        <v>811</v>
      </c>
      <c r="B3594" s="1">
        <v>51153</v>
      </c>
      <c r="C3594" s="1" t="s">
        <v>12</v>
      </c>
      <c r="D3594" s="6">
        <v>3.601019</v>
      </c>
      <c r="E3594" s="6">
        <v>3.6010189999949702</v>
      </c>
      <c r="F3594" s="6">
        <v>9.8066966230799194E-3</v>
      </c>
      <c r="G3594" s="6">
        <v>2.7233115468409405E-3</v>
      </c>
      <c r="H3594" s="6">
        <v>3.1336279047620401</v>
      </c>
      <c r="I3594" s="6">
        <v>8.5338450565414468E-3</v>
      </c>
      <c r="J3594" s="6">
        <v>2.9740281943321398</v>
      </c>
      <c r="K3594" s="6">
        <v>8.0992053222552294E-3</v>
      </c>
      <c r="L3594" s="1" t="s">
        <v>489</v>
      </c>
      <c r="M3594" s="1" t="s">
        <v>119</v>
      </c>
      <c r="N3594" s="1" t="s">
        <v>468</v>
      </c>
      <c r="O3594" s="1" t="s">
        <v>490</v>
      </c>
      <c r="P3594" s="1" t="s">
        <v>491</v>
      </c>
      <c r="Q3594" s="1" t="s">
        <v>109</v>
      </c>
      <c r="R3594" s="1" t="s">
        <v>330</v>
      </c>
    </row>
    <row r="3595" spans="1:18" hidden="1" x14ac:dyDescent="0.3">
      <c r="A3595" s="1" t="s">
        <v>497</v>
      </c>
      <c r="B3595" s="1">
        <v>24021</v>
      </c>
      <c r="C3595" s="1" t="s">
        <v>12</v>
      </c>
      <c r="D3595" s="6">
        <v>3.7466089999999999</v>
      </c>
      <c r="E3595" s="6">
        <v>3.74660899999478</v>
      </c>
      <c r="F3595" s="6">
        <v>1.02031835511839E-2</v>
      </c>
      <c r="G3595" s="6">
        <v>2.723311546840921E-3</v>
      </c>
      <c r="H3595" s="6">
        <v>3.2603211787087498</v>
      </c>
      <c r="I3595" s="6">
        <v>8.87887031238754E-3</v>
      </c>
      <c r="J3595" s="6">
        <v>3.0942688164484902</v>
      </c>
      <c r="K3595" s="6">
        <v>8.4266579968639635E-3</v>
      </c>
      <c r="L3595" s="1" t="s">
        <v>489</v>
      </c>
      <c r="M3595" s="1" t="s">
        <v>119</v>
      </c>
      <c r="N3595" s="1" t="s">
        <v>468</v>
      </c>
      <c r="O3595" s="1" t="s">
        <v>490</v>
      </c>
      <c r="P3595" s="1" t="s">
        <v>491</v>
      </c>
      <c r="Q3595" s="1" t="s">
        <v>109</v>
      </c>
      <c r="R3595" s="1" t="s">
        <v>330</v>
      </c>
    </row>
    <row r="3596" spans="1:18" hidden="1" x14ac:dyDescent="0.3">
      <c r="A3596" s="1" t="s">
        <v>811</v>
      </c>
      <c r="B3596" s="1">
        <v>51059</v>
      </c>
      <c r="C3596" s="1" t="s">
        <v>12</v>
      </c>
      <c r="D3596" s="6">
        <v>6.4295879999999999</v>
      </c>
      <c r="E3596" s="6">
        <v>6.4295879999909999</v>
      </c>
      <c r="F3596" s="6">
        <v>1.75097712418055E-2</v>
      </c>
      <c r="G3596" s="6">
        <v>2.7233115468409501E-3</v>
      </c>
      <c r="H3596" s="6">
        <v>5.5950652781679802</v>
      </c>
      <c r="I3596" s="6">
        <v>1.5237105877363733E-2</v>
      </c>
      <c r="J3596" s="6">
        <v>5.3101013879514598</v>
      </c>
      <c r="K3596" s="6">
        <v>1.4461060424704367E-2</v>
      </c>
      <c r="L3596" s="1" t="s">
        <v>489</v>
      </c>
      <c r="M3596" s="1" t="s">
        <v>119</v>
      </c>
      <c r="N3596" s="1" t="s">
        <v>468</v>
      </c>
      <c r="O3596" s="1" t="s">
        <v>490</v>
      </c>
      <c r="P3596" s="1" t="s">
        <v>491</v>
      </c>
      <c r="Q3596" s="1" t="s">
        <v>109</v>
      </c>
      <c r="R3596" s="1" t="s">
        <v>330</v>
      </c>
    </row>
    <row r="3597" spans="1:18" hidden="1" x14ac:dyDescent="0.3">
      <c r="A3597" s="1" t="s">
        <v>497</v>
      </c>
      <c r="B3597" s="1">
        <v>24031</v>
      </c>
      <c r="C3597" s="1" t="s">
        <v>12</v>
      </c>
      <c r="D3597" s="6">
        <v>9.3612769999999994</v>
      </c>
      <c r="E3597" s="6">
        <v>9.3612769999869005</v>
      </c>
      <c r="F3597" s="6">
        <v>2.5493673747240899E-2</v>
      </c>
      <c r="G3597" s="6">
        <v>2.7233115468409462E-3</v>
      </c>
      <c r="H3597" s="6">
        <v>8.1462382818327601</v>
      </c>
      <c r="I3597" s="6">
        <v>2.2184744776232907E-2</v>
      </c>
      <c r="J3597" s="6">
        <v>7.7313398604542201</v>
      </c>
      <c r="K3597" s="6">
        <v>2.1054847114526647E-2</v>
      </c>
      <c r="L3597" s="1" t="s">
        <v>489</v>
      </c>
      <c r="M3597" s="1" t="s">
        <v>119</v>
      </c>
      <c r="N3597" s="1" t="s">
        <v>468</v>
      </c>
      <c r="O3597" s="1" t="s">
        <v>490</v>
      </c>
      <c r="P3597" s="1" t="s">
        <v>491</v>
      </c>
      <c r="Q3597" s="1" t="s">
        <v>109</v>
      </c>
      <c r="R3597" s="1" t="s">
        <v>330</v>
      </c>
    </row>
    <row r="3598" spans="1:18" hidden="1" x14ac:dyDescent="0.3">
      <c r="A3598" s="1" t="s">
        <v>497</v>
      </c>
      <c r="B3598" s="1">
        <v>24033</v>
      </c>
      <c r="C3598" s="1" t="s">
        <v>12</v>
      </c>
      <c r="D3598" s="6">
        <v>10.337759999999999</v>
      </c>
      <c r="E3598" s="6">
        <v>10.337759999985501</v>
      </c>
      <c r="F3598" s="6">
        <v>2.81529411764311E-2</v>
      </c>
      <c r="G3598" s="6">
        <v>2.7233115468409583E-3</v>
      </c>
      <c r="H3598" s="6">
        <v>8.9959795293312403</v>
      </c>
      <c r="I3598" s="6">
        <v>2.4498854927372655E-2</v>
      </c>
      <c r="J3598" s="6">
        <v>8.5378026903604294</v>
      </c>
      <c r="K3598" s="6">
        <v>2.3251096651308357E-2</v>
      </c>
      <c r="L3598" s="1" t="s">
        <v>489</v>
      </c>
      <c r="M3598" s="1" t="s">
        <v>119</v>
      </c>
      <c r="N3598" s="1" t="s">
        <v>468</v>
      </c>
      <c r="O3598" s="1" t="s">
        <v>490</v>
      </c>
      <c r="P3598" s="1" t="s">
        <v>491</v>
      </c>
      <c r="Q3598" s="1" t="s">
        <v>109</v>
      </c>
      <c r="R3598" s="1" t="s">
        <v>330</v>
      </c>
    </row>
    <row r="3599" spans="1:18" hidden="1" x14ac:dyDescent="0.3">
      <c r="A3599" s="1" t="s">
        <v>811</v>
      </c>
      <c r="B3599" s="1">
        <v>51013</v>
      </c>
      <c r="C3599" s="1" t="s">
        <v>12</v>
      </c>
      <c r="D3599" s="6">
        <v>12.66866939</v>
      </c>
      <c r="E3599" s="6">
        <v>12.668669389982201</v>
      </c>
      <c r="F3599" s="6">
        <v>3.4500733632849202E-2</v>
      </c>
      <c r="G3599" s="6">
        <v>2.7233115468409644E-3</v>
      </c>
      <c r="H3599" s="6">
        <v>11.399196669695501</v>
      </c>
      <c r="I3599" s="6">
        <v>3.1043563915292824E-2</v>
      </c>
      <c r="J3599" s="6">
        <v>10.855726513444299</v>
      </c>
      <c r="K3599" s="6">
        <v>2.9563525363410465E-2</v>
      </c>
      <c r="L3599" s="1" t="s">
        <v>809</v>
      </c>
      <c r="M3599" s="1" t="s">
        <v>119</v>
      </c>
      <c r="N3599" s="1" t="s">
        <v>468</v>
      </c>
      <c r="O3599" s="1" t="s">
        <v>490</v>
      </c>
      <c r="P3599" s="1" t="s">
        <v>810</v>
      </c>
      <c r="Q3599" s="1" t="s">
        <v>109</v>
      </c>
      <c r="R3599" s="1" t="s">
        <v>330</v>
      </c>
    </row>
    <row r="3600" spans="1:18" hidden="1" x14ac:dyDescent="0.3">
      <c r="A3600" s="1" t="s">
        <v>811</v>
      </c>
      <c r="B3600" s="1">
        <v>51059</v>
      </c>
      <c r="C3600" s="1" t="s">
        <v>12</v>
      </c>
      <c r="D3600" s="6">
        <v>12.66866939</v>
      </c>
      <c r="E3600" s="6">
        <v>12.6686693899823</v>
      </c>
      <c r="F3600" s="6">
        <v>3.4500733632849202E-2</v>
      </c>
      <c r="G3600" s="6">
        <v>2.7233115468409427E-3</v>
      </c>
      <c r="H3600" s="6">
        <v>11.399196669695501</v>
      </c>
      <c r="I3600" s="6">
        <v>3.1043563915292578E-2</v>
      </c>
      <c r="J3600" s="6">
        <v>10.855726513444299</v>
      </c>
      <c r="K3600" s="6">
        <v>2.9563525363410229E-2</v>
      </c>
      <c r="L3600" s="1" t="s">
        <v>809</v>
      </c>
      <c r="M3600" s="1" t="s">
        <v>119</v>
      </c>
      <c r="N3600" s="1" t="s">
        <v>468</v>
      </c>
      <c r="O3600" s="1" t="s">
        <v>490</v>
      </c>
      <c r="P3600" s="1" t="s">
        <v>810</v>
      </c>
      <c r="Q3600" s="1" t="s">
        <v>109</v>
      </c>
      <c r="R3600" s="1" t="s">
        <v>330</v>
      </c>
    </row>
    <row r="3601" spans="1:18" hidden="1" x14ac:dyDescent="0.3">
      <c r="A3601" s="1" t="s">
        <v>811</v>
      </c>
      <c r="B3601" s="1">
        <v>51610</v>
      </c>
      <c r="C3601" s="1" t="s">
        <v>12</v>
      </c>
      <c r="D3601" s="6">
        <v>12.66866939</v>
      </c>
      <c r="E3601" s="6">
        <v>12.6686693899823</v>
      </c>
      <c r="F3601" s="6">
        <v>3.4500733632849202E-2</v>
      </c>
      <c r="G3601" s="6">
        <v>2.7233115468409427E-3</v>
      </c>
      <c r="H3601" s="6">
        <v>11.399196669695501</v>
      </c>
      <c r="I3601" s="6">
        <v>3.1043563915292578E-2</v>
      </c>
      <c r="J3601" s="6">
        <v>10.855726513444299</v>
      </c>
      <c r="K3601" s="6">
        <v>2.9563525363410229E-2</v>
      </c>
      <c r="L3601" s="1" t="s">
        <v>809</v>
      </c>
      <c r="M3601" s="1" t="s">
        <v>119</v>
      </c>
      <c r="N3601" s="1" t="s">
        <v>468</v>
      </c>
      <c r="O3601" s="1" t="s">
        <v>490</v>
      </c>
      <c r="P3601" s="1" t="s">
        <v>810</v>
      </c>
      <c r="Q3601" s="1" t="s">
        <v>109</v>
      </c>
      <c r="R3601" s="1" t="s">
        <v>330</v>
      </c>
    </row>
    <row r="3602" spans="1:18" hidden="1" x14ac:dyDescent="0.3">
      <c r="A3602" s="1" t="s">
        <v>811</v>
      </c>
      <c r="B3602" s="1">
        <v>51600</v>
      </c>
      <c r="C3602" s="1" t="s">
        <v>12</v>
      </c>
      <c r="D3602" s="6">
        <v>36.105717585000001</v>
      </c>
      <c r="E3602" s="6">
        <v>36.105717584949403</v>
      </c>
      <c r="F3602" s="6">
        <v>9.8327117606071296E-2</v>
      </c>
      <c r="G3602" s="6">
        <v>2.723311546840957E-3</v>
      </c>
      <c r="H3602" s="6">
        <v>32.487719347761697</v>
      </c>
      <c r="I3602" s="6">
        <v>8.8474181230287788E-2</v>
      </c>
      <c r="J3602" s="6">
        <v>30.9388289810299</v>
      </c>
      <c r="K3602" s="6">
        <v>8.4256070209776365E-2</v>
      </c>
      <c r="L3602" s="1" t="s">
        <v>809</v>
      </c>
      <c r="M3602" s="1" t="s">
        <v>119</v>
      </c>
      <c r="N3602" s="1" t="s">
        <v>468</v>
      </c>
      <c r="O3602" s="1" t="s">
        <v>490</v>
      </c>
      <c r="P3602" s="1" t="s">
        <v>810</v>
      </c>
      <c r="Q3602" s="1" t="s">
        <v>109</v>
      </c>
      <c r="R3602" s="1" t="s">
        <v>330</v>
      </c>
    </row>
    <row r="3603" spans="1:18" hidden="1" x14ac:dyDescent="0.3">
      <c r="A3603" s="1" t="s">
        <v>811</v>
      </c>
      <c r="B3603" s="1">
        <v>51153</v>
      </c>
      <c r="C3603" s="1" t="s">
        <v>12</v>
      </c>
      <c r="D3603" s="6">
        <v>74.111747585000003</v>
      </c>
      <c r="E3603" s="6">
        <v>74.111747584896193</v>
      </c>
      <c r="F3603" s="6">
        <v>0.201829377954509</v>
      </c>
      <c r="G3603" s="6">
        <v>2.7233115468409405E-3</v>
      </c>
      <c r="H3603" s="6">
        <v>66.685328999358205</v>
      </c>
      <c r="I3603" s="6">
        <v>0.18160492646883922</v>
      </c>
      <c r="J3603" s="6">
        <v>63.506027227392899</v>
      </c>
      <c r="K3603" s="6">
        <v>0.17294669724235423</v>
      </c>
      <c r="L3603" s="1" t="s">
        <v>809</v>
      </c>
      <c r="M3603" s="1" t="s">
        <v>119</v>
      </c>
      <c r="N3603" s="1" t="s">
        <v>468</v>
      </c>
      <c r="O3603" s="1" t="s">
        <v>490</v>
      </c>
      <c r="P3603" s="1" t="s">
        <v>810</v>
      </c>
      <c r="Q3603" s="1" t="s">
        <v>109</v>
      </c>
      <c r="R3603" s="1" t="s">
        <v>330</v>
      </c>
    </row>
    <row r="3604" spans="1:18" hidden="1" x14ac:dyDescent="0.3">
      <c r="A3604" s="1" t="s">
        <v>811</v>
      </c>
      <c r="B3604" s="1">
        <v>51685</v>
      </c>
      <c r="C3604" s="1" t="s">
        <v>12</v>
      </c>
      <c r="D3604" s="6">
        <v>76.012038169999997</v>
      </c>
      <c r="E3604" s="6">
        <v>76.012038169893799</v>
      </c>
      <c r="F3604" s="6">
        <v>0.20700446124698599</v>
      </c>
      <c r="G3604" s="6">
        <v>2.7233115468409392E-3</v>
      </c>
      <c r="H3604" s="6">
        <v>68.395199660683105</v>
      </c>
      <c r="I3604" s="6">
        <v>0.18626143698442979</v>
      </c>
      <c r="J3604" s="6">
        <v>65.134377786696007</v>
      </c>
      <c r="K3604" s="6">
        <v>0.17738120312280922</v>
      </c>
      <c r="L3604" s="1" t="s">
        <v>809</v>
      </c>
      <c r="M3604" s="1" t="s">
        <v>119</v>
      </c>
      <c r="N3604" s="1" t="s">
        <v>468</v>
      </c>
      <c r="O3604" s="1" t="s">
        <v>490</v>
      </c>
      <c r="P3604" s="1" t="s">
        <v>810</v>
      </c>
      <c r="Q3604" s="1" t="s">
        <v>109</v>
      </c>
      <c r="R3604" s="1" t="s">
        <v>330</v>
      </c>
    </row>
    <row r="3605" spans="1:18" hidden="1" x14ac:dyDescent="0.3">
      <c r="A3605" s="1" t="s">
        <v>497</v>
      </c>
      <c r="B3605" s="1">
        <v>24033</v>
      </c>
      <c r="C3605" s="1" t="s">
        <v>12</v>
      </c>
      <c r="D3605" s="6">
        <v>110.26562215</v>
      </c>
      <c r="E3605" s="6">
        <v>110.265622149845</v>
      </c>
      <c r="F3605" s="6">
        <v>0.30028764202027602</v>
      </c>
      <c r="G3605" s="6">
        <v>2.7233115468409674E-3</v>
      </c>
      <c r="H3605" s="6">
        <v>99.216379723852498</v>
      </c>
      <c r="I3605" s="6">
        <v>0.27019711253772555</v>
      </c>
      <c r="J3605" s="6">
        <v>94.486121710623493</v>
      </c>
      <c r="K3605" s="6">
        <v>0.25731514627076196</v>
      </c>
      <c r="L3605" s="1" t="s">
        <v>809</v>
      </c>
      <c r="M3605" s="1" t="s">
        <v>119</v>
      </c>
      <c r="N3605" s="1" t="s">
        <v>468</v>
      </c>
      <c r="O3605" s="1" t="s">
        <v>490</v>
      </c>
      <c r="P3605" s="1" t="s">
        <v>810</v>
      </c>
      <c r="Q3605" s="1" t="s">
        <v>109</v>
      </c>
      <c r="R3605" s="1" t="s">
        <v>330</v>
      </c>
    </row>
    <row r="3606" spans="1:18" hidden="1" x14ac:dyDescent="0.3">
      <c r="A3606" s="1" t="s">
        <v>497</v>
      </c>
      <c r="B3606" s="1">
        <v>24031</v>
      </c>
      <c r="C3606" s="1" t="s">
        <v>12</v>
      </c>
      <c r="D3606" s="6">
        <v>112.1177885</v>
      </c>
      <c r="E3606" s="6">
        <v>112.117788499843</v>
      </c>
      <c r="F3606" s="6">
        <v>0.30533166802789502</v>
      </c>
      <c r="G3606" s="6">
        <v>2.7233115468409596E-3</v>
      </c>
      <c r="H3606" s="6">
        <v>100.88294847221</v>
      </c>
      <c r="I3606" s="6">
        <v>0.27473569845373103</v>
      </c>
      <c r="J3606" s="6">
        <v>96.0732348267709</v>
      </c>
      <c r="K3606" s="6">
        <v>0.26163734974610819</v>
      </c>
      <c r="L3606" s="1" t="s">
        <v>809</v>
      </c>
      <c r="M3606" s="1" t="s">
        <v>119</v>
      </c>
      <c r="N3606" s="1" t="s">
        <v>468</v>
      </c>
      <c r="O3606" s="1" t="s">
        <v>490</v>
      </c>
      <c r="P3606" s="1" t="s">
        <v>810</v>
      </c>
      <c r="Q3606" s="1" t="s">
        <v>109</v>
      </c>
      <c r="R3606" s="1" t="s">
        <v>330</v>
      </c>
    </row>
    <row r="3607" spans="1:18" hidden="1" x14ac:dyDescent="0.3">
      <c r="A3607" s="1" t="s">
        <v>811</v>
      </c>
      <c r="B3607" s="1">
        <v>51610</v>
      </c>
      <c r="C3607" s="1" t="s">
        <v>10</v>
      </c>
      <c r="D3607" s="6">
        <v>1.143764</v>
      </c>
      <c r="E3607" s="6">
        <v>1.1437639999983999</v>
      </c>
      <c r="F3607" s="6">
        <v>3.1148257080566401E-3</v>
      </c>
      <c r="G3607" s="6">
        <v>2.7233115468409544E-3</v>
      </c>
      <c r="H3607" s="6">
        <v>1.2442201649996301</v>
      </c>
      <c r="I3607" s="6">
        <v>3.3883991421558503E-3</v>
      </c>
      <c r="J3607" s="6">
        <v>1.30016832007009</v>
      </c>
      <c r="K3607" s="6">
        <v>3.5407633988836819E-3</v>
      </c>
      <c r="L3607" s="1" t="s">
        <v>917</v>
      </c>
      <c r="M3607" s="1" t="s">
        <v>316</v>
      </c>
      <c r="N3607" s="1" t="s">
        <v>493</v>
      </c>
      <c r="O3607" s="1" t="s">
        <v>918</v>
      </c>
      <c r="P3607" s="1" t="s">
        <v>230</v>
      </c>
      <c r="Q3607" s="1" t="s">
        <v>348</v>
      </c>
      <c r="R3607" s="1" t="s">
        <v>330</v>
      </c>
    </row>
    <row r="3608" spans="1:18" hidden="1" x14ac:dyDescent="0.3">
      <c r="A3608" s="1" t="s">
        <v>811</v>
      </c>
      <c r="B3608" s="1">
        <v>51685</v>
      </c>
      <c r="C3608" s="1" t="s">
        <v>10</v>
      </c>
      <c r="D3608" s="6">
        <v>1.343599</v>
      </c>
      <c r="E3608" s="6">
        <v>1.3435989999981099</v>
      </c>
      <c r="F3608" s="6">
        <v>3.6590386710188402E-3</v>
      </c>
      <c r="G3608" s="6">
        <v>2.7233115468409752E-3</v>
      </c>
      <c r="H3608" s="6">
        <v>1.67917820098611</v>
      </c>
      <c r="I3608" s="6">
        <v>4.5729253839491297E-3</v>
      </c>
      <c r="J3608" s="6">
        <v>1.8932337091506699</v>
      </c>
      <c r="K3608" s="6">
        <v>5.1558652209985883E-3</v>
      </c>
      <c r="L3608" s="1" t="s">
        <v>917</v>
      </c>
      <c r="M3608" s="1" t="s">
        <v>316</v>
      </c>
      <c r="N3608" s="1" t="s">
        <v>493</v>
      </c>
      <c r="O3608" s="1" t="s">
        <v>918</v>
      </c>
      <c r="P3608" s="1" t="s">
        <v>230</v>
      </c>
      <c r="Q3608" s="1" t="s">
        <v>348</v>
      </c>
      <c r="R3608" s="1" t="s">
        <v>330</v>
      </c>
    </row>
    <row r="3609" spans="1:18" hidden="1" x14ac:dyDescent="0.3">
      <c r="A3609" s="1" t="s">
        <v>811</v>
      </c>
      <c r="B3609" s="1">
        <v>51600</v>
      </c>
      <c r="C3609" s="1" t="s">
        <v>10</v>
      </c>
      <c r="D3609" s="6">
        <v>1.884112</v>
      </c>
      <c r="E3609" s="6">
        <v>1.8841119999973599</v>
      </c>
      <c r="F3609" s="6">
        <v>5.1310239651343997E-3</v>
      </c>
      <c r="G3609" s="6">
        <v>2.7233115468409466E-3</v>
      </c>
      <c r="H3609" s="6">
        <v>2.2020389390257402</v>
      </c>
      <c r="I3609" s="6">
        <v>5.9968380692421858E-3</v>
      </c>
      <c r="J3609" s="6">
        <v>2.38643517199099</v>
      </c>
      <c r="K3609" s="6">
        <v>6.4990064596704231E-3</v>
      </c>
      <c r="L3609" s="1" t="s">
        <v>917</v>
      </c>
      <c r="M3609" s="1" t="s">
        <v>316</v>
      </c>
      <c r="N3609" s="1" t="s">
        <v>493</v>
      </c>
      <c r="O3609" s="1" t="s">
        <v>918</v>
      </c>
      <c r="P3609" s="1" t="s">
        <v>230</v>
      </c>
      <c r="Q3609" s="1" t="s">
        <v>348</v>
      </c>
      <c r="R3609" s="1" t="s">
        <v>330</v>
      </c>
    </row>
    <row r="3610" spans="1:18" hidden="1" x14ac:dyDescent="0.3">
      <c r="A3610" s="1" t="s">
        <v>811</v>
      </c>
      <c r="B3610" s="1">
        <v>51610</v>
      </c>
      <c r="C3610" s="1" t="s">
        <v>12</v>
      </c>
      <c r="D3610" s="6">
        <v>2.3508499999999999</v>
      </c>
      <c r="E3610" s="6">
        <v>2.3508499999967101</v>
      </c>
      <c r="F3610" s="6">
        <v>6.4020969498821004E-3</v>
      </c>
      <c r="G3610" s="6">
        <v>2.7233115468409553E-3</v>
      </c>
      <c r="H3610" s="6">
        <v>2.5573238665401199</v>
      </c>
      <c r="I3610" s="6">
        <v>6.9643896147606665E-3</v>
      </c>
      <c r="J3610" s="6">
        <v>2.6723176242972899</v>
      </c>
      <c r="K3610" s="6">
        <v>7.2775534430753993E-3</v>
      </c>
      <c r="L3610" s="1" t="s">
        <v>917</v>
      </c>
      <c r="M3610" s="1" t="s">
        <v>316</v>
      </c>
      <c r="N3610" s="1" t="s">
        <v>493</v>
      </c>
      <c r="O3610" s="1" t="s">
        <v>918</v>
      </c>
      <c r="P3610" s="1" t="s">
        <v>230</v>
      </c>
      <c r="Q3610" s="1" t="s">
        <v>348</v>
      </c>
      <c r="R3610" s="1" t="s">
        <v>330</v>
      </c>
    </row>
    <row r="3611" spans="1:18" hidden="1" x14ac:dyDescent="0.3">
      <c r="A3611" s="1" t="s">
        <v>811</v>
      </c>
      <c r="B3611" s="1">
        <v>51685</v>
      </c>
      <c r="C3611" s="1" t="s">
        <v>12</v>
      </c>
      <c r="D3611" s="6">
        <v>2.7615829999999999</v>
      </c>
      <c r="E3611" s="6">
        <v>2.7615829999961399</v>
      </c>
      <c r="F3611" s="6">
        <v>7.5206508714491596E-3</v>
      </c>
      <c r="G3611" s="6">
        <v>2.7233115468409501E-3</v>
      </c>
      <c r="H3611" s="6">
        <v>3.4513199055773498</v>
      </c>
      <c r="I3611" s="6">
        <v>9.3990193507008137E-3</v>
      </c>
      <c r="J3611" s="6">
        <v>3.8912815700349901</v>
      </c>
      <c r="K3611" s="6">
        <v>1.059717203168567E-2</v>
      </c>
      <c r="L3611" s="1" t="s">
        <v>917</v>
      </c>
      <c r="M3611" s="1" t="s">
        <v>316</v>
      </c>
      <c r="N3611" s="1" t="s">
        <v>493</v>
      </c>
      <c r="O3611" s="1" t="s">
        <v>918</v>
      </c>
      <c r="P3611" s="1" t="s">
        <v>230</v>
      </c>
      <c r="Q3611" s="1" t="s">
        <v>348</v>
      </c>
      <c r="R3611" s="1" t="s">
        <v>330</v>
      </c>
    </row>
    <row r="3612" spans="1:18" hidden="1" x14ac:dyDescent="0.3">
      <c r="A3612" s="1" t="s">
        <v>811</v>
      </c>
      <c r="B3612" s="1">
        <v>51683</v>
      </c>
      <c r="C3612" s="1" t="s">
        <v>10</v>
      </c>
      <c r="D3612" s="6">
        <v>3.3374990000000002</v>
      </c>
      <c r="E3612" s="6">
        <v>3.3374989999953302</v>
      </c>
      <c r="F3612" s="6">
        <v>9.0890495642574395E-3</v>
      </c>
      <c r="G3612" s="6">
        <v>2.7233115468409601E-3</v>
      </c>
      <c r="H3612" s="6">
        <v>4.0931359934418898</v>
      </c>
      <c r="I3612" s="6">
        <v>1.1146884513730642E-2</v>
      </c>
      <c r="J3612" s="6">
        <v>4.5583689122520301</v>
      </c>
      <c r="K3612" s="6">
        <v>1.2413858693496821E-2</v>
      </c>
      <c r="L3612" s="1" t="s">
        <v>917</v>
      </c>
      <c r="M3612" s="1" t="s">
        <v>316</v>
      </c>
      <c r="N3612" s="1" t="s">
        <v>493</v>
      </c>
      <c r="O3612" s="1" t="s">
        <v>918</v>
      </c>
      <c r="P3612" s="1" t="s">
        <v>230</v>
      </c>
      <c r="Q3612" s="1" t="s">
        <v>348</v>
      </c>
      <c r="R3612" s="1" t="s">
        <v>330</v>
      </c>
    </row>
    <row r="3613" spans="1:18" hidden="1" x14ac:dyDescent="0.3">
      <c r="A3613" s="1" t="s">
        <v>811</v>
      </c>
      <c r="B3613" s="1">
        <v>51600</v>
      </c>
      <c r="C3613" s="1" t="s">
        <v>12</v>
      </c>
      <c r="D3613" s="6">
        <v>3.8725360000000002</v>
      </c>
      <c r="E3613" s="6">
        <v>3.8725359999945899</v>
      </c>
      <c r="F3613" s="6">
        <v>1.05461220043425E-2</v>
      </c>
      <c r="G3613" s="6">
        <v>2.7233115468409418E-3</v>
      </c>
      <c r="H3613" s="6">
        <v>4.5259915890238904</v>
      </c>
      <c r="I3613" s="6">
        <v>1.2325685155293743E-2</v>
      </c>
      <c r="J3613" s="6">
        <v>4.9049929702699702</v>
      </c>
      <c r="K3613" s="6">
        <v>1.3357823993109858E-2</v>
      </c>
      <c r="L3613" s="1" t="s">
        <v>917</v>
      </c>
      <c r="M3613" s="1" t="s">
        <v>316</v>
      </c>
      <c r="N3613" s="1" t="s">
        <v>493</v>
      </c>
      <c r="O3613" s="1" t="s">
        <v>918</v>
      </c>
      <c r="P3613" s="1" t="s">
        <v>230</v>
      </c>
      <c r="Q3613" s="1" t="s">
        <v>348</v>
      </c>
      <c r="R3613" s="1" t="s">
        <v>330</v>
      </c>
    </row>
    <row r="3614" spans="1:18" hidden="1" x14ac:dyDescent="0.3">
      <c r="A3614" s="1" t="s">
        <v>811</v>
      </c>
      <c r="B3614" s="1">
        <v>51683</v>
      </c>
      <c r="C3614" s="1" t="s">
        <v>12</v>
      </c>
      <c r="D3614" s="6">
        <v>6.8597739999999998</v>
      </c>
      <c r="E3614" s="6">
        <v>6.8597739999904004</v>
      </c>
      <c r="F3614" s="6">
        <v>1.8681301742893199E-2</v>
      </c>
      <c r="G3614" s="6">
        <v>2.7233115468409514E-3</v>
      </c>
      <c r="H3614" s="6">
        <v>8.4128827802725397</v>
      </c>
      <c r="I3614" s="6">
        <v>2.2910900817735613E-2</v>
      </c>
      <c r="J3614" s="6">
        <v>9.3691055927431695</v>
      </c>
      <c r="K3614" s="6">
        <v>2.5514993444289608E-2</v>
      </c>
      <c r="L3614" s="1" t="s">
        <v>917</v>
      </c>
      <c r="M3614" s="1" t="s">
        <v>316</v>
      </c>
      <c r="N3614" s="1" t="s">
        <v>493</v>
      </c>
      <c r="O3614" s="1" t="s">
        <v>918</v>
      </c>
      <c r="P3614" s="1" t="s">
        <v>230</v>
      </c>
      <c r="Q3614" s="1" t="s">
        <v>348</v>
      </c>
      <c r="R3614" s="1" t="s">
        <v>330</v>
      </c>
    </row>
    <row r="3615" spans="1:18" hidden="1" x14ac:dyDescent="0.3">
      <c r="A3615" s="1" t="s">
        <v>811</v>
      </c>
      <c r="B3615" s="1">
        <v>51510</v>
      </c>
      <c r="C3615" s="1" t="s">
        <v>10</v>
      </c>
      <c r="D3615" s="6">
        <v>12.443210000000001</v>
      </c>
      <c r="E3615" s="6">
        <v>12.443209999982599</v>
      </c>
      <c r="F3615" s="6">
        <v>3.3886737472719398E-2</v>
      </c>
      <c r="G3615" s="6">
        <v>2.7233115468409505E-3</v>
      </c>
      <c r="H3615" s="6">
        <v>13.344280843809001</v>
      </c>
      <c r="I3615" s="6">
        <v>3.6340634106233553E-2</v>
      </c>
      <c r="J3615" s="6">
        <v>13.7939542219423</v>
      </c>
      <c r="K3615" s="6">
        <v>3.7565234809210944E-2</v>
      </c>
      <c r="L3615" s="1" t="s">
        <v>917</v>
      </c>
      <c r="M3615" s="1" t="s">
        <v>316</v>
      </c>
      <c r="N3615" s="1" t="s">
        <v>493</v>
      </c>
      <c r="O3615" s="1" t="s">
        <v>918</v>
      </c>
      <c r="P3615" s="1" t="s">
        <v>230</v>
      </c>
      <c r="Q3615" s="1" t="s">
        <v>348</v>
      </c>
      <c r="R3615" s="1" t="s">
        <v>330</v>
      </c>
    </row>
    <row r="3616" spans="1:18" hidden="1" x14ac:dyDescent="0.3">
      <c r="A3616" s="1" t="s">
        <v>811</v>
      </c>
      <c r="B3616" s="1">
        <v>51013</v>
      </c>
      <c r="C3616" s="1" t="s">
        <v>10</v>
      </c>
      <c r="D3616" s="6">
        <v>18.621310000000001</v>
      </c>
      <c r="E3616" s="6">
        <v>18.621309999973899</v>
      </c>
      <c r="F3616" s="6">
        <v>5.0711628540234102E-2</v>
      </c>
      <c r="G3616" s="6">
        <v>2.7233115468409679E-3</v>
      </c>
      <c r="H3616" s="6">
        <v>19.706436357978198</v>
      </c>
      <c r="I3616" s="6">
        <v>5.3666765680768697E-2</v>
      </c>
      <c r="J3616" s="6">
        <v>20.1984516395779</v>
      </c>
      <c r="K3616" s="6">
        <v>5.5006676578371376E-2</v>
      </c>
      <c r="L3616" s="1" t="s">
        <v>917</v>
      </c>
      <c r="M3616" s="1" t="s">
        <v>316</v>
      </c>
      <c r="N3616" s="1" t="s">
        <v>493</v>
      </c>
      <c r="O3616" s="1" t="s">
        <v>918</v>
      </c>
      <c r="P3616" s="1" t="s">
        <v>230</v>
      </c>
      <c r="Q3616" s="1" t="s">
        <v>348</v>
      </c>
      <c r="R3616" s="1" t="s">
        <v>330</v>
      </c>
    </row>
    <row r="3617" spans="1:18" hidden="1" x14ac:dyDescent="0.3">
      <c r="A3617" s="1" t="s">
        <v>811</v>
      </c>
      <c r="B3617" s="1">
        <v>51510</v>
      </c>
      <c r="C3617" s="1" t="s">
        <v>12</v>
      </c>
      <c r="D3617" s="6">
        <v>25.575320000000001</v>
      </c>
      <c r="E3617" s="6">
        <v>25.575319999964101</v>
      </c>
      <c r="F3617" s="6">
        <v>6.9649564270055003E-2</v>
      </c>
      <c r="G3617" s="6">
        <v>2.7233115468409687E-3</v>
      </c>
      <c r="H3617" s="6">
        <v>27.4273481481295</v>
      </c>
      <c r="I3617" s="6">
        <v>7.4693213911028331E-2</v>
      </c>
      <c r="J3617" s="6">
        <v>28.351590408867601</v>
      </c>
      <c r="K3617" s="6">
        <v>7.7210213531774805E-2</v>
      </c>
      <c r="L3617" s="1" t="s">
        <v>917</v>
      </c>
      <c r="M3617" s="1" t="s">
        <v>316</v>
      </c>
      <c r="N3617" s="1" t="s">
        <v>493</v>
      </c>
      <c r="O3617" s="1" t="s">
        <v>918</v>
      </c>
      <c r="P3617" s="1" t="s">
        <v>230</v>
      </c>
      <c r="Q3617" s="1" t="s">
        <v>348</v>
      </c>
      <c r="R3617" s="1" t="s">
        <v>330</v>
      </c>
    </row>
    <row r="3618" spans="1:18" hidden="1" x14ac:dyDescent="0.3">
      <c r="A3618" s="1" t="s">
        <v>811</v>
      </c>
      <c r="B3618" s="1">
        <v>51107</v>
      </c>
      <c r="C3618" s="1" t="s">
        <v>10</v>
      </c>
      <c r="D3618" s="6">
        <v>32.847430000000003</v>
      </c>
      <c r="E3618" s="6">
        <v>32.847429999953903</v>
      </c>
      <c r="F3618" s="6">
        <v>8.9453785402924896E-2</v>
      </c>
      <c r="G3618" s="6">
        <v>2.7233115468409683E-3</v>
      </c>
      <c r="H3618" s="6">
        <v>43.7808062960885</v>
      </c>
      <c r="I3618" s="6">
        <v>0.11922877531614558</v>
      </c>
      <c r="J3618" s="6">
        <v>51.533763209775401</v>
      </c>
      <c r="K3618" s="6">
        <v>0.14034249240134963</v>
      </c>
      <c r="L3618" s="1" t="s">
        <v>917</v>
      </c>
      <c r="M3618" s="1" t="s">
        <v>316</v>
      </c>
      <c r="N3618" s="1" t="s">
        <v>493</v>
      </c>
      <c r="O3618" s="1" t="s">
        <v>918</v>
      </c>
      <c r="P3618" s="1" t="s">
        <v>230</v>
      </c>
      <c r="Q3618" s="1" t="s">
        <v>348</v>
      </c>
      <c r="R3618" s="1" t="s">
        <v>330</v>
      </c>
    </row>
    <row r="3619" spans="1:18" hidden="1" x14ac:dyDescent="0.3">
      <c r="A3619" s="1" t="s">
        <v>811</v>
      </c>
      <c r="B3619" s="1">
        <v>51153</v>
      </c>
      <c r="C3619" s="1" t="s">
        <v>10</v>
      </c>
      <c r="D3619" s="6">
        <v>37.626379999999997</v>
      </c>
      <c r="E3619" s="6">
        <v>37.626379999947297</v>
      </c>
      <c r="F3619" s="6">
        <v>0.102468355119681</v>
      </c>
      <c r="G3619" s="6">
        <v>2.7233115468409271E-3</v>
      </c>
      <c r="H3619" s="6">
        <v>45.052917056600101</v>
      </c>
      <c r="I3619" s="6">
        <v>0.12269312923910561</v>
      </c>
      <c r="J3619" s="6">
        <v>49.767959119819302</v>
      </c>
      <c r="K3619" s="6">
        <v>0.13553365773371112</v>
      </c>
      <c r="L3619" s="1" t="s">
        <v>917</v>
      </c>
      <c r="M3619" s="1" t="s">
        <v>316</v>
      </c>
      <c r="N3619" s="1" t="s">
        <v>493</v>
      </c>
      <c r="O3619" s="1" t="s">
        <v>918</v>
      </c>
      <c r="P3619" s="1" t="s">
        <v>230</v>
      </c>
      <c r="Q3619" s="1" t="s">
        <v>348</v>
      </c>
      <c r="R3619" s="1" t="s">
        <v>330</v>
      </c>
    </row>
    <row r="3620" spans="1:18" hidden="1" x14ac:dyDescent="0.3">
      <c r="A3620" s="1" t="s">
        <v>811</v>
      </c>
      <c r="B3620" s="1">
        <v>51013</v>
      </c>
      <c r="C3620" s="1" t="s">
        <v>12</v>
      </c>
      <c r="D3620" s="6">
        <v>38.273569999999999</v>
      </c>
      <c r="E3620" s="6">
        <v>38.273569999946098</v>
      </c>
      <c r="F3620" s="6">
        <v>0.104230855119679</v>
      </c>
      <c r="G3620" s="6">
        <v>2.7233115468409609E-3</v>
      </c>
      <c r="H3620" s="6">
        <v>40.503899639586301</v>
      </c>
      <c r="I3620" s="6">
        <v>0.11030473758057281</v>
      </c>
      <c r="J3620" s="6">
        <v>41.515170131370901</v>
      </c>
      <c r="K3620" s="6">
        <v>0.11305874218782935</v>
      </c>
      <c r="L3620" s="1" t="s">
        <v>917</v>
      </c>
      <c r="M3620" s="1" t="s">
        <v>316</v>
      </c>
      <c r="N3620" s="1" t="s">
        <v>493</v>
      </c>
      <c r="O3620" s="1" t="s">
        <v>918</v>
      </c>
      <c r="P3620" s="1" t="s">
        <v>230</v>
      </c>
      <c r="Q3620" s="1" t="s">
        <v>348</v>
      </c>
      <c r="R3620" s="1" t="s">
        <v>330</v>
      </c>
    </row>
    <row r="3621" spans="1:18" hidden="1" x14ac:dyDescent="0.3">
      <c r="A3621" s="1" t="s">
        <v>811</v>
      </c>
      <c r="B3621" s="1">
        <v>51107</v>
      </c>
      <c r="C3621" s="1" t="s">
        <v>12</v>
      </c>
      <c r="D3621" s="6">
        <v>67.513409999999993</v>
      </c>
      <c r="E3621" s="6">
        <v>67.513409999905605</v>
      </c>
      <c r="F3621" s="6">
        <v>0.18386004901934999</v>
      </c>
      <c r="G3621" s="6">
        <v>2.7233115468409471E-3</v>
      </c>
      <c r="H3621" s="6">
        <v>89.985473006515406</v>
      </c>
      <c r="I3621" s="6">
        <v>0.24505847768658776</v>
      </c>
      <c r="J3621" s="6">
        <v>105.920617972988</v>
      </c>
      <c r="K3621" s="6">
        <v>0.28845484197436694</v>
      </c>
      <c r="L3621" s="1" t="s">
        <v>917</v>
      </c>
      <c r="M3621" s="1" t="s">
        <v>316</v>
      </c>
      <c r="N3621" s="1" t="s">
        <v>493</v>
      </c>
      <c r="O3621" s="1" t="s">
        <v>918</v>
      </c>
      <c r="P3621" s="1" t="s">
        <v>230</v>
      </c>
      <c r="Q3621" s="1" t="s">
        <v>348</v>
      </c>
      <c r="R3621" s="1" t="s">
        <v>330</v>
      </c>
    </row>
    <row r="3622" spans="1:18" hidden="1" x14ac:dyDescent="0.3">
      <c r="A3622" s="1" t="s">
        <v>811</v>
      </c>
      <c r="B3622" s="1">
        <v>51153</v>
      </c>
      <c r="C3622" s="1" t="s">
        <v>12</v>
      </c>
      <c r="D3622" s="6">
        <v>77.335880000000003</v>
      </c>
      <c r="E3622" s="6">
        <v>77.335879999891702</v>
      </c>
      <c r="F3622" s="6">
        <v>0.21060969498881199</v>
      </c>
      <c r="G3622" s="6">
        <v>2.7233115468409609E-3</v>
      </c>
      <c r="H3622" s="6">
        <v>92.600111600934696</v>
      </c>
      <c r="I3622" s="6">
        <v>0.25217895316158706</v>
      </c>
      <c r="J3622" s="6">
        <v>102.29123594497401</v>
      </c>
      <c r="K3622" s="6">
        <v>0.27857090398958084</v>
      </c>
      <c r="L3622" s="1" t="s">
        <v>917</v>
      </c>
      <c r="M3622" s="1" t="s">
        <v>316</v>
      </c>
      <c r="N3622" s="1" t="s">
        <v>493</v>
      </c>
      <c r="O3622" s="1" t="s">
        <v>918</v>
      </c>
      <c r="P3622" s="1" t="s">
        <v>230</v>
      </c>
      <c r="Q3622" s="1" t="s">
        <v>348</v>
      </c>
      <c r="R3622" s="1" t="s">
        <v>330</v>
      </c>
    </row>
    <row r="3623" spans="1:18" hidden="1" x14ac:dyDescent="0.3">
      <c r="A3623" s="1" t="s">
        <v>811</v>
      </c>
      <c r="B3623" s="1">
        <v>51059</v>
      </c>
      <c r="C3623" s="1" t="s">
        <v>10</v>
      </c>
      <c r="D3623" s="6">
        <v>89.758619999999993</v>
      </c>
      <c r="E3623" s="6">
        <v>89.7586199998739</v>
      </c>
      <c r="F3623" s="6">
        <v>0.24444068627416701</v>
      </c>
      <c r="G3623" s="6">
        <v>2.7233115468409653E-3</v>
      </c>
      <c r="H3623" s="6">
        <v>105.887483967712</v>
      </c>
      <c r="I3623" s="6">
        <v>0.28836460775520767</v>
      </c>
      <c r="J3623" s="6">
        <v>115.848458695885</v>
      </c>
      <c r="K3623" s="6">
        <v>0.31549144525023226</v>
      </c>
      <c r="L3623" s="1" t="s">
        <v>917</v>
      </c>
      <c r="M3623" s="1" t="s">
        <v>316</v>
      </c>
      <c r="N3623" s="1" t="s">
        <v>493</v>
      </c>
      <c r="O3623" s="1" t="s">
        <v>918</v>
      </c>
      <c r="P3623" s="1" t="s">
        <v>230</v>
      </c>
      <c r="Q3623" s="1" t="s">
        <v>348</v>
      </c>
      <c r="R3623" s="1" t="s">
        <v>330</v>
      </c>
    </row>
    <row r="3624" spans="1:18" hidden="1" x14ac:dyDescent="0.3">
      <c r="A3624" s="1" t="s">
        <v>811</v>
      </c>
      <c r="B3624" s="1">
        <v>51059</v>
      </c>
      <c r="C3624" s="1" t="s">
        <v>12</v>
      </c>
      <c r="D3624" s="6">
        <v>184.48660000000001</v>
      </c>
      <c r="E3624" s="6">
        <v>184.486599999742</v>
      </c>
      <c r="F3624" s="6">
        <v>0.50241448801672495</v>
      </c>
      <c r="G3624" s="6">
        <v>2.7233115468409497E-3</v>
      </c>
      <c r="H3624" s="6">
        <v>217.63727984852801</v>
      </c>
      <c r="I3624" s="6">
        <v>0.59269411723455145</v>
      </c>
      <c r="J3624" s="6">
        <v>238.110704688244</v>
      </c>
      <c r="K3624" s="6">
        <v>0.64844963150393031</v>
      </c>
      <c r="L3624" s="1" t="s">
        <v>917</v>
      </c>
      <c r="M3624" s="1" t="s">
        <v>316</v>
      </c>
      <c r="N3624" s="1" t="s">
        <v>493</v>
      </c>
      <c r="O3624" s="1" t="s">
        <v>918</v>
      </c>
      <c r="P3624" s="1" t="s">
        <v>230</v>
      </c>
      <c r="Q3624" s="1" t="s">
        <v>348</v>
      </c>
      <c r="R3624" s="1" t="s">
        <v>330</v>
      </c>
    </row>
    <row r="3625" spans="1:18" hidden="1" x14ac:dyDescent="0.3">
      <c r="A3625" s="1" t="s">
        <v>811</v>
      </c>
      <c r="B3625" s="1">
        <v>51059</v>
      </c>
      <c r="C3625" s="1" t="s">
        <v>10</v>
      </c>
      <c r="D3625" s="6">
        <v>0.17725299999999999</v>
      </c>
      <c r="E3625" s="6">
        <v>0.17725299999973301</v>
      </c>
      <c r="F3625" s="6">
        <v>3.15537470194184E-4</v>
      </c>
      <c r="G3625" s="6">
        <v>1.7801530591564558E-3</v>
      </c>
      <c r="H3625" s="6">
        <v>0.17725299999999999</v>
      </c>
      <c r="I3625" s="6">
        <v>3.1553747019465926E-4</v>
      </c>
      <c r="J3625" s="6">
        <v>0.17725299999999999</v>
      </c>
      <c r="K3625" s="6">
        <v>3.1553747019465926E-4</v>
      </c>
      <c r="L3625" s="1" t="s">
        <v>790</v>
      </c>
      <c r="M3625" s="1" t="s">
        <v>316</v>
      </c>
      <c r="N3625" s="1" t="s">
        <v>493</v>
      </c>
      <c r="O3625" s="1" t="s">
        <v>785</v>
      </c>
      <c r="P3625" s="1" t="s">
        <v>786</v>
      </c>
      <c r="Q3625" s="1" t="s">
        <v>791</v>
      </c>
      <c r="R3625" s="1" t="s">
        <v>330</v>
      </c>
    </row>
    <row r="3626" spans="1:18" hidden="1" x14ac:dyDescent="0.3">
      <c r="A3626" s="1" t="s">
        <v>811</v>
      </c>
      <c r="B3626" s="1">
        <v>51153</v>
      </c>
      <c r="C3626" s="1" t="s">
        <v>10</v>
      </c>
      <c r="D3626" s="6">
        <v>0.19687209999999999</v>
      </c>
      <c r="E3626" s="6">
        <v>0.19687209999970401</v>
      </c>
      <c r="F3626" s="6">
        <v>3.5046247107702798E-4</v>
      </c>
      <c r="G3626" s="6">
        <v>1.7801530591564517E-3</v>
      </c>
      <c r="H3626" s="6">
        <v>0.19687209999999999</v>
      </c>
      <c r="I3626" s="6">
        <v>3.5046247107755485E-4</v>
      </c>
      <c r="J3626" s="6">
        <v>0.19687209999999999</v>
      </c>
      <c r="K3626" s="6">
        <v>3.5046247107755485E-4</v>
      </c>
      <c r="L3626" s="1" t="s">
        <v>790</v>
      </c>
      <c r="M3626" s="1" t="s">
        <v>316</v>
      </c>
      <c r="N3626" s="1" t="s">
        <v>493</v>
      </c>
      <c r="O3626" s="1" t="s">
        <v>785</v>
      </c>
      <c r="P3626" s="1" t="s">
        <v>786</v>
      </c>
      <c r="Q3626" s="1" t="s">
        <v>791</v>
      </c>
      <c r="R3626" s="1" t="s">
        <v>330</v>
      </c>
    </row>
    <row r="3627" spans="1:18" hidden="1" x14ac:dyDescent="0.3">
      <c r="A3627" s="1" t="s">
        <v>497</v>
      </c>
      <c r="B3627" s="1">
        <v>24033</v>
      </c>
      <c r="C3627" s="1" t="s">
        <v>10</v>
      </c>
      <c r="D3627" s="6">
        <v>0.19961100000000001</v>
      </c>
      <c r="E3627" s="6">
        <v>0.19961099999971901</v>
      </c>
      <c r="F3627" s="6">
        <v>5.43602941175709E-4</v>
      </c>
      <c r="G3627" s="6">
        <v>2.723311546840977E-3</v>
      </c>
      <c r="H3627" s="6">
        <v>0.19961100000000001</v>
      </c>
      <c r="I3627" s="6">
        <v>5.4360294117647423E-4</v>
      </c>
      <c r="J3627" s="6">
        <v>0.19961100000000001</v>
      </c>
      <c r="K3627" s="6">
        <v>5.4360294117647423E-4</v>
      </c>
      <c r="L3627" s="1" t="s">
        <v>790</v>
      </c>
      <c r="M3627" s="1" t="s">
        <v>316</v>
      </c>
      <c r="N3627" s="1" t="s">
        <v>493</v>
      </c>
      <c r="O3627" s="1" t="s">
        <v>785</v>
      </c>
      <c r="P3627" s="1" t="s">
        <v>786</v>
      </c>
      <c r="Q3627" s="1" t="s">
        <v>791</v>
      </c>
      <c r="R3627" s="1" t="s">
        <v>330</v>
      </c>
    </row>
    <row r="3628" spans="1:18" hidden="1" x14ac:dyDescent="0.3">
      <c r="A3628" s="1" t="s">
        <v>497</v>
      </c>
      <c r="B3628" s="1">
        <v>24009</v>
      </c>
      <c r="C3628" s="1" t="s">
        <v>10</v>
      </c>
      <c r="D3628" s="6">
        <v>0.2018914</v>
      </c>
      <c r="E3628" s="6">
        <v>0.201891399999718</v>
      </c>
      <c r="F3628" s="6">
        <v>5.4981318082711502E-4</v>
      </c>
      <c r="G3628" s="6">
        <v>2.7233115468409401E-3</v>
      </c>
      <c r="H3628" s="6">
        <v>0.2018914</v>
      </c>
      <c r="I3628" s="6">
        <v>5.4981318082788296E-4</v>
      </c>
      <c r="J3628" s="6">
        <v>0.2018914</v>
      </c>
      <c r="K3628" s="6">
        <v>5.4981318082788296E-4</v>
      </c>
      <c r="L3628" s="1" t="s">
        <v>790</v>
      </c>
      <c r="M3628" s="1" t="s">
        <v>316</v>
      </c>
      <c r="N3628" s="1" t="s">
        <v>493</v>
      </c>
      <c r="O3628" s="1" t="s">
        <v>785</v>
      </c>
      <c r="P3628" s="1" t="s">
        <v>786</v>
      </c>
      <c r="Q3628" s="1" t="s">
        <v>791</v>
      </c>
      <c r="R3628" s="1" t="s">
        <v>330</v>
      </c>
    </row>
    <row r="3629" spans="1:18" hidden="1" x14ac:dyDescent="0.3">
      <c r="A3629" s="1" t="s">
        <v>497</v>
      </c>
      <c r="B3629" s="1">
        <v>24017</v>
      </c>
      <c r="C3629" s="1" t="s">
        <v>10</v>
      </c>
      <c r="D3629" s="6">
        <v>0.25413049999999998</v>
      </c>
      <c r="E3629" s="6">
        <v>0.25413049999964199</v>
      </c>
      <c r="F3629" s="6">
        <v>6.9207652505349701E-4</v>
      </c>
      <c r="G3629" s="6">
        <v>2.7233115468409813E-3</v>
      </c>
      <c r="H3629" s="6">
        <v>0.25413049999999998</v>
      </c>
      <c r="I3629" s="6">
        <v>6.9207652505447192E-4</v>
      </c>
      <c r="J3629" s="6">
        <v>0.25413049999999998</v>
      </c>
      <c r="K3629" s="6">
        <v>6.9207652505447192E-4</v>
      </c>
      <c r="L3629" s="1" t="s">
        <v>790</v>
      </c>
      <c r="M3629" s="1" t="s">
        <v>316</v>
      </c>
      <c r="N3629" s="1" t="s">
        <v>493</v>
      </c>
      <c r="O3629" s="1" t="s">
        <v>785</v>
      </c>
      <c r="P3629" s="1" t="s">
        <v>786</v>
      </c>
      <c r="Q3629" s="1" t="s">
        <v>791</v>
      </c>
      <c r="R3629" s="1" t="s">
        <v>330</v>
      </c>
    </row>
    <row r="3630" spans="1:18" hidden="1" x14ac:dyDescent="0.3">
      <c r="A3630" s="1" t="s">
        <v>497</v>
      </c>
      <c r="B3630" s="1">
        <v>24031</v>
      </c>
      <c r="C3630" s="1" t="s">
        <v>10</v>
      </c>
      <c r="D3630" s="6">
        <v>0.27230359999999998</v>
      </c>
      <c r="E3630" s="6">
        <v>0.27230359999962001</v>
      </c>
      <c r="F3630" s="6">
        <v>7.4156753812532105E-4</v>
      </c>
      <c r="G3630" s="6">
        <v>2.7233115468409375E-3</v>
      </c>
      <c r="H3630" s="6">
        <v>0.27230359999999998</v>
      </c>
      <c r="I3630" s="6">
        <v>7.4156753812635581E-4</v>
      </c>
      <c r="J3630" s="6">
        <v>0.27230359999999998</v>
      </c>
      <c r="K3630" s="6">
        <v>7.4156753812635581E-4</v>
      </c>
      <c r="L3630" s="1" t="s">
        <v>790</v>
      </c>
      <c r="M3630" s="1" t="s">
        <v>316</v>
      </c>
      <c r="N3630" s="1" t="s">
        <v>493</v>
      </c>
      <c r="O3630" s="1" t="s">
        <v>785</v>
      </c>
      <c r="P3630" s="1" t="s">
        <v>786</v>
      </c>
      <c r="Q3630" s="1" t="s">
        <v>791</v>
      </c>
      <c r="R3630" s="1" t="s">
        <v>330</v>
      </c>
    </row>
    <row r="3631" spans="1:18" hidden="1" x14ac:dyDescent="0.3">
      <c r="A3631" s="1" t="s">
        <v>811</v>
      </c>
      <c r="B3631" s="1">
        <v>51107</v>
      </c>
      <c r="C3631" s="1" t="s">
        <v>10</v>
      </c>
      <c r="D3631" s="6">
        <v>0.46260469999999998</v>
      </c>
      <c r="E3631" s="6">
        <v>0.46260469999930598</v>
      </c>
      <c r="F3631" s="6">
        <v>8.2350717188391304E-4</v>
      </c>
      <c r="G3631" s="6">
        <v>1.7801530591564428E-3</v>
      </c>
      <c r="H3631" s="6">
        <v>0.46260469999999998</v>
      </c>
      <c r="I3631" s="6">
        <v>8.2350717188514849E-4</v>
      </c>
      <c r="J3631" s="6">
        <v>0.46260469999999998</v>
      </c>
      <c r="K3631" s="6">
        <v>8.2350717188514849E-4</v>
      </c>
      <c r="L3631" s="1" t="s">
        <v>790</v>
      </c>
      <c r="M3631" s="1" t="s">
        <v>316</v>
      </c>
      <c r="N3631" s="1" t="s">
        <v>493</v>
      </c>
      <c r="O3631" s="1" t="s">
        <v>785</v>
      </c>
      <c r="P3631" s="1" t="s">
        <v>786</v>
      </c>
      <c r="Q3631" s="1" t="s">
        <v>791</v>
      </c>
      <c r="R3631" s="1" t="s">
        <v>330</v>
      </c>
    </row>
    <row r="3632" spans="1:18" hidden="1" x14ac:dyDescent="0.3">
      <c r="A3632" s="1" t="s">
        <v>497</v>
      </c>
      <c r="B3632" s="1">
        <v>24021</v>
      </c>
      <c r="C3632" s="1" t="s">
        <v>10</v>
      </c>
      <c r="D3632" s="6">
        <v>0.69155599999999995</v>
      </c>
      <c r="E3632" s="6">
        <v>0.69155599999903605</v>
      </c>
      <c r="F3632" s="6">
        <v>1.8833224400845001E-3</v>
      </c>
      <c r="G3632" s="6">
        <v>2.7233115468409284E-3</v>
      </c>
      <c r="H3632" s="6">
        <v>0.69155599999999995</v>
      </c>
      <c r="I3632" s="6">
        <v>1.8833224400871249E-3</v>
      </c>
      <c r="J3632" s="6">
        <v>0.69155599999999995</v>
      </c>
      <c r="K3632" s="6">
        <v>1.8833224400871249E-3</v>
      </c>
      <c r="L3632" s="1" t="s">
        <v>790</v>
      </c>
      <c r="M3632" s="1" t="s">
        <v>316</v>
      </c>
      <c r="N3632" s="1" t="s">
        <v>493</v>
      </c>
      <c r="O3632" s="1" t="s">
        <v>785</v>
      </c>
      <c r="P3632" s="1" t="s">
        <v>786</v>
      </c>
      <c r="Q3632" s="1" t="s">
        <v>791</v>
      </c>
      <c r="R3632" s="1" t="s">
        <v>330</v>
      </c>
    </row>
    <row r="3633" spans="1:18" hidden="1" x14ac:dyDescent="0.3">
      <c r="A3633" s="1" t="s">
        <v>811</v>
      </c>
      <c r="B3633" s="1">
        <v>51059</v>
      </c>
      <c r="C3633" s="1" t="s">
        <v>12</v>
      </c>
      <c r="D3633" s="6">
        <v>0.80049749999999997</v>
      </c>
      <c r="E3633" s="6">
        <v>0.80049749999879705</v>
      </c>
      <c r="F3633" s="6">
        <v>1.4250080734699499E-3</v>
      </c>
      <c r="G3633" s="6">
        <v>1.7801530591564513E-3</v>
      </c>
      <c r="H3633" s="6">
        <v>0.80049749999999997</v>
      </c>
      <c r="I3633" s="6">
        <v>1.4250080734720912E-3</v>
      </c>
      <c r="J3633" s="6">
        <v>0.80049749999999997</v>
      </c>
      <c r="K3633" s="6">
        <v>1.4250080734720912E-3</v>
      </c>
      <c r="L3633" s="1" t="s">
        <v>790</v>
      </c>
      <c r="M3633" s="1" t="s">
        <v>316</v>
      </c>
      <c r="N3633" s="1" t="s">
        <v>493</v>
      </c>
      <c r="O3633" s="1" t="s">
        <v>785</v>
      </c>
      <c r="P3633" s="1" t="s">
        <v>786</v>
      </c>
      <c r="Q3633" s="1" t="s">
        <v>791</v>
      </c>
      <c r="R3633" s="1" t="s">
        <v>330</v>
      </c>
    </row>
    <row r="3634" spans="1:18" hidden="1" x14ac:dyDescent="0.3">
      <c r="A3634" s="1" t="s">
        <v>811</v>
      </c>
      <c r="B3634" s="1">
        <v>51153</v>
      </c>
      <c r="C3634" s="1" t="s">
        <v>12</v>
      </c>
      <c r="D3634" s="6">
        <v>0.88909959999999999</v>
      </c>
      <c r="E3634" s="6">
        <v>0.88909959999866395</v>
      </c>
      <c r="F3634" s="6">
        <v>1.58273337283239E-3</v>
      </c>
      <c r="G3634" s="6">
        <v>1.7801530591564413E-3</v>
      </c>
      <c r="H3634" s="6">
        <v>0.88909959999999999</v>
      </c>
      <c r="I3634" s="6">
        <v>1.5827333728347683E-3</v>
      </c>
      <c r="J3634" s="6">
        <v>0.88909959999999999</v>
      </c>
      <c r="K3634" s="6">
        <v>1.5827333728347683E-3</v>
      </c>
      <c r="L3634" s="1" t="s">
        <v>790</v>
      </c>
      <c r="M3634" s="1" t="s">
        <v>316</v>
      </c>
      <c r="N3634" s="1" t="s">
        <v>493</v>
      </c>
      <c r="O3634" s="1" t="s">
        <v>785</v>
      </c>
      <c r="P3634" s="1" t="s">
        <v>786</v>
      </c>
      <c r="Q3634" s="1" t="s">
        <v>791</v>
      </c>
      <c r="R3634" s="1" t="s">
        <v>330</v>
      </c>
    </row>
    <row r="3635" spans="1:18" hidden="1" x14ac:dyDescent="0.3">
      <c r="A3635" s="1" t="s">
        <v>497</v>
      </c>
      <c r="B3635" s="1">
        <v>24033</v>
      </c>
      <c r="C3635" s="1" t="s">
        <v>12</v>
      </c>
      <c r="D3635" s="6">
        <v>0.90146879999999996</v>
      </c>
      <c r="E3635" s="6">
        <v>0.90146879999873897</v>
      </c>
      <c r="F3635" s="6">
        <v>2.4549803921534198E-3</v>
      </c>
      <c r="G3635" s="6">
        <v>2.7233115468409488E-3</v>
      </c>
      <c r="H3635" s="6">
        <v>0.90146879999999996</v>
      </c>
      <c r="I3635" s="6">
        <v>2.4549803921568537E-3</v>
      </c>
      <c r="J3635" s="6">
        <v>0.90146879999999996</v>
      </c>
      <c r="K3635" s="6">
        <v>2.4549803921568537E-3</v>
      </c>
      <c r="L3635" s="1" t="s">
        <v>790</v>
      </c>
      <c r="M3635" s="1" t="s">
        <v>316</v>
      </c>
      <c r="N3635" s="1" t="s">
        <v>493</v>
      </c>
      <c r="O3635" s="1" t="s">
        <v>785</v>
      </c>
      <c r="P3635" s="1" t="s">
        <v>786</v>
      </c>
      <c r="Q3635" s="1" t="s">
        <v>791</v>
      </c>
      <c r="R3635" s="1" t="s">
        <v>330</v>
      </c>
    </row>
    <row r="3636" spans="1:18" hidden="1" x14ac:dyDescent="0.3">
      <c r="A3636" s="1" t="s">
        <v>497</v>
      </c>
      <c r="B3636" s="1">
        <v>24009</v>
      </c>
      <c r="C3636" s="1" t="s">
        <v>12</v>
      </c>
      <c r="D3636" s="6">
        <v>0.91176769999999996</v>
      </c>
      <c r="E3636" s="6">
        <v>0.91176769999871798</v>
      </c>
      <c r="F3636" s="6">
        <v>2.4830275054431401E-3</v>
      </c>
      <c r="G3636" s="6">
        <v>2.7233115468409679E-3</v>
      </c>
      <c r="H3636" s="6">
        <v>0.91176769999999996</v>
      </c>
      <c r="I3636" s="6">
        <v>2.4830275054466312E-3</v>
      </c>
      <c r="J3636" s="6">
        <v>0.91176769999999996</v>
      </c>
      <c r="K3636" s="6">
        <v>2.4830275054466312E-3</v>
      </c>
      <c r="L3636" s="1" t="s">
        <v>790</v>
      </c>
      <c r="M3636" s="1" t="s">
        <v>316</v>
      </c>
      <c r="N3636" s="1" t="s">
        <v>493</v>
      </c>
      <c r="O3636" s="1" t="s">
        <v>785</v>
      </c>
      <c r="P3636" s="1" t="s">
        <v>786</v>
      </c>
      <c r="Q3636" s="1" t="s">
        <v>791</v>
      </c>
      <c r="R3636" s="1" t="s">
        <v>330</v>
      </c>
    </row>
    <row r="3637" spans="1:18" hidden="1" x14ac:dyDescent="0.3">
      <c r="A3637" s="1" t="s">
        <v>497</v>
      </c>
      <c r="B3637" s="1">
        <v>24017</v>
      </c>
      <c r="C3637" s="1" t="s">
        <v>12</v>
      </c>
      <c r="D3637" s="6">
        <v>1.147686</v>
      </c>
      <c r="E3637" s="6">
        <v>1.1476859999983899</v>
      </c>
      <c r="F3637" s="6">
        <v>3.1255065359433198E-3</v>
      </c>
      <c r="G3637" s="6">
        <v>2.7233115468409518E-3</v>
      </c>
      <c r="H3637" s="6">
        <v>1.147686</v>
      </c>
      <c r="I3637" s="6">
        <v>3.1255065359477047E-3</v>
      </c>
      <c r="J3637" s="6">
        <v>1.147686</v>
      </c>
      <c r="K3637" s="6">
        <v>3.1255065359477047E-3</v>
      </c>
      <c r="L3637" s="1" t="s">
        <v>790</v>
      </c>
      <c r="M3637" s="1" t="s">
        <v>316</v>
      </c>
      <c r="N3637" s="1" t="s">
        <v>493</v>
      </c>
      <c r="O3637" s="1" t="s">
        <v>785</v>
      </c>
      <c r="P3637" s="1" t="s">
        <v>786</v>
      </c>
      <c r="Q3637" s="1" t="s">
        <v>791</v>
      </c>
      <c r="R3637" s="1" t="s">
        <v>330</v>
      </c>
    </row>
    <row r="3638" spans="1:18" hidden="1" x14ac:dyDescent="0.3">
      <c r="A3638" s="1" t="s">
        <v>497</v>
      </c>
      <c r="B3638" s="1">
        <v>24031</v>
      </c>
      <c r="C3638" s="1" t="s">
        <v>12</v>
      </c>
      <c r="D3638" s="6">
        <v>1.2297579999999999</v>
      </c>
      <c r="E3638" s="6">
        <v>1.2297579999982799</v>
      </c>
      <c r="F3638" s="6">
        <v>3.3490141612153501E-3</v>
      </c>
      <c r="G3638" s="6">
        <v>2.723311546840951E-3</v>
      </c>
      <c r="H3638" s="6">
        <v>1.2297579999999999</v>
      </c>
      <c r="I3638" s="6">
        <v>3.3490141612200338E-3</v>
      </c>
      <c r="J3638" s="6">
        <v>1.2297579999999999</v>
      </c>
      <c r="K3638" s="6">
        <v>3.3490141612200338E-3</v>
      </c>
      <c r="L3638" s="1" t="s">
        <v>790</v>
      </c>
      <c r="M3638" s="1" t="s">
        <v>316</v>
      </c>
      <c r="N3638" s="1" t="s">
        <v>493</v>
      </c>
      <c r="O3638" s="1" t="s">
        <v>785</v>
      </c>
      <c r="P3638" s="1" t="s">
        <v>786</v>
      </c>
      <c r="Q3638" s="1" t="s">
        <v>791</v>
      </c>
      <c r="R3638" s="1" t="s">
        <v>330</v>
      </c>
    </row>
    <row r="3639" spans="1:18" hidden="1" x14ac:dyDescent="0.3">
      <c r="A3639" s="1" t="s">
        <v>811</v>
      </c>
      <c r="B3639" s="1">
        <v>51107</v>
      </c>
      <c r="C3639" s="1" t="s">
        <v>12</v>
      </c>
      <c r="D3639" s="6">
        <v>2.0891820000000001</v>
      </c>
      <c r="E3639" s="6">
        <v>2.0891819999968599</v>
      </c>
      <c r="F3639" s="6">
        <v>3.7190637284290002E-3</v>
      </c>
      <c r="G3639" s="6">
        <v>1.7801530591564497E-3</v>
      </c>
      <c r="H3639" s="6">
        <v>2.0891820000000001</v>
      </c>
      <c r="I3639" s="6">
        <v>3.7190637284345903E-3</v>
      </c>
      <c r="J3639" s="6">
        <v>2.0891820000000001</v>
      </c>
      <c r="K3639" s="6">
        <v>3.7190637284345903E-3</v>
      </c>
      <c r="L3639" s="1" t="s">
        <v>790</v>
      </c>
      <c r="M3639" s="1" t="s">
        <v>316</v>
      </c>
      <c r="N3639" s="1" t="s">
        <v>493</v>
      </c>
      <c r="O3639" s="1" t="s">
        <v>785</v>
      </c>
      <c r="P3639" s="1" t="s">
        <v>786</v>
      </c>
      <c r="Q3639" s="1" t="s">
        <v>791</v>
      </c>
      <c r="R3639" s="1" t="s">
        <v>330</v>
      </c>
    </row>
    <row r="3640" spans="1:18" hidden="1" x14ac:dyDescent="0.3">
      <c r="A3640" s="1" t="s">
        <v>497</v>
      </c>
      <c r="B3640" s="1">
        <v>24021</v>
      </c>
      <c r="C3640" s="1" t="s">
        <v>12</v>
      </c>
      <c r="D3640" s="6">
        <v>3.1231559999999998</v>
      </c>
      <c r="E3640" s="6">
        <v>3.12315599999561</v>
      </c>
      <c r="F3640" s="6">
        <v>8.5053267973737093E-3</v>
      </c>
      <c r="G3640" s="6">
        <v>2.7233115468409726E-3</v>
      </c>
      <c r="H3640" s="6">
        <v>3.1231559999999998</v>
      </c>
      <c r="I3640" s="6">
        <v>8.505326797385665E-3</v>
      </c>
      <c r="J3640" s="6">
        <v>3.1231559999999998</v>
      </c>
      <c r="K3640" s="6">
        <v>8.505326797385665E-3</v>
      </c>
      <c r="L3640" s="1" t="s">
        <v>790</v>
      </c>
      <c r="M3640" s="1" t="s">
        <v>316</v>
      </c>
      <c r="N3640" s="1" t="s">
        <v>493</v>
      </c>
      <c r="O3640" s="1" t="s">
        <v>785</v>
      </c>
      <c r="P3640" s="1" t="s">
        <v>786</v>
      </c>
      <c r="Q3640" s="1" t="s">
        <v>791</v>
      </c>
      <c r="R3640" s="1" t="s">
        <v>330</v>
      </c>
    </row>
    <row r="3641" spans="1:18" hidden="1" x14ac:dyDescent="0.3">
      <c r="A3641" s="1" t="s">
        <v>811</v>
      </c>
      <c r="B3641" s="1">
        <v>51059</v>
      </c>
      <c r="C3641" s="1" t="s">
        <v>10</v>
      </c>
      <c r="D3641" s="6">
        <v>0.14294599999999999</v>
      </c>
      <c r="E3641" s="6">
        <v>0.142945999999785</v>
      </c>
      <c r="F3641" s="6">
        <v>2.5446575919379599E-4</v>
      </c>
      <c r="G3641" s="6">
        <v>1.7801530591564558E-3</v>
      </c>
      <c r="H3641" s="6">
        <v>0.14294599999999999</v>
      </c>
      <c r="I3641" s="6">
        <v>2.5446575919417871E-4</v>
      </c>
      <c r="J3641" s="6">
        <v>0.14294599999999999</v>
      </c>
      <c r="K3641" s="6">
        <v>2.5446575919417871E-4</v>
      </c>
      <c r="L3641" s="1" t="s">
        <v>788</v>
      </c>
      <c r="M3641" s="1" t="s">
        <v>316</v>
      </c>
      <c r="N3641" s="1" t="s">
        <v>493</v>
      </c>
      <c r="O3641" s="1" t="s">
        <v>785</v>
      </c>
      <c r="P3641" s="1" t="s">
        <v>786</v>
      </c>
      <c r="Q3641" s="1" t="s">
        <v>789</v>
      </c>
      <c r="R3641" s="1" t="s">
        <v>330</v>
      </c>
    </row>
    <row r="3642" spans="1:18" hidden="1" x14ac:dyDescent="0.3">
      <c r="A3642" s="1" t="s">
        <v>811</v>
      </c>
      <c r="B3642" s="1">
        <v>51153</v>
      </c>
      <c r="C3642" s="1" t="s">
        <v>10</v>
      </c>
      <c r="D3642" s="6">
        <v>0.15876779999999999</v>
      </c>
      <c r="E3642" s="6">
        <v>0.15876779999976201</v>
      </c>
      <c r="F3642" s="6">
        <v>2.8263098486511402E-4</v>
      </c>
      <c r="G3642" s="6">
        <v>1.7801530591564391E-3</v>
      </c>
      <c r="H3642" s="6">
        <v>0.15876779999999999</v>
      </c>
      <c r="I3642" s="6">
        <v>2.8263098486553767E-4</v>
      </c>
      <c r="J3642" s="6">
        <v>0.15876779999999999</v>
      </c>
      <c r="K3642" s="6">
        <v>2.8263098486553767E-4</v>
      </c>
      <c r="L3642" s="1" t="s">
        <v>788</v>
      </c>
      <c r="M3642" s="1" t="s">
        <v>316</v>
      </c>
      <c r="N3642" s="1" t="s">
        <v>493</v>
      </c>
      <c r="O3642" s="1" t="s">
        <v>785</v>
      </c>
      <c r="P3642" s="1" t="s">
        <v>786</v>
      </c>
      <c r="Q3642" s="1" t="s">
        <v>789</v>
      </c>
      <c r="R3642" s="1" t="s">
        <v>330</v>
      </c>
    </row>
    <row r="3643" spans="1:18" hidden="1" x14ac:dyDescent="0.3">
      <c r="A3643" s="1" t="s">
        <v>497</v>
      </c>
      <c r="B3643" s="1">
        <v>24033</v>
      </c>
      <c r="C3643" s="1" t="s">
        <v>10</v>
      </c>
      <c r="D3643" s="6">
        <v>0.1609766</v>
      </c>
      <c r="E3643" s="6">
        <v>0.16097659999977501</v>
      </c>
      <c r="F3643" s="6">
        <v>4.3838943355058299E-4</v>
      </c>
      <c r="G3643" s="6">
        <v>2.7233115468409427E-3</v>
      </c>
      <c r="H3643" s="6">
        <v>0.1609766</v>
      </c>
      <c r="I3643" s="6">
        <v>4.3838943355119567E-4</v>
      </c>
      <c r="J3643" s="6">
        <v>0.1609766</v>
      </c>
      <c r="K3643" s="6">
        <v>4.3838943355119567E-4</v>
      </c>
      <c r="L3643" s="1" t="s">
        <v>788</v>
      </c>
      <c r="M3643" s="1" t="s">
        <v>316</v>
      </c>
      <c r="N3643" s="1" t="s">
        <v>493</v>
      </c>
      <c r="O3643" s="1" t="s">
        <v>785</v>
      </c>
      <c r="P3643" s="1" t="s">
        <v>786</v>
      </c>
      <c r="Q3643" s="1" t="s">
        <v>789</v>
      </c>
      <c r="R3643" s="1" t="s">
        <v>330</v>
      </c>
    </row>
    <row r="3644" spans="1:18" hidden="1" x14ac:dyDescent="0.3">
      <c r="A3644" s="1" t="s">
        <v>497</v>
      </c>
      <c r="B3644" s="1">
        <v>24009</v>
      </c>
      <c r="C3644" s="1" t="s">
        <v>10</v>
      </c>
      <c r="D3644" s="6">
        <v>0.16281570000000001</v>
      </c>
      <c r="E3644" s="6">
        <v>0.162815699999772</v>
      </c>
      <c r="F3644" s="6">
        <v>4.4339787581637298E-4</v>
      </c>
      <c r="G3644" s="6">
        <v>2.7233115468409614E-3</v>
      </c>
      <c r="H3644" s="6">
        <v>0.16281570000000001</v>
      </c>
      <c r="I3644" s="6">
        <v>4.4339787581699396E-4</v>
      </c>
      <c r="J3644" s="6">
        <v>0.16281570000000001</v>
      </c>
      <c r="K3644" s="6">
        <v>4.4339787581699396E-4</v>
      </c>
      <c r="L3644" s="1" t="s">
        <v>788</v>
      </c>
      <c r="M3644" s="1" t="s">
        <v>316</v>
      </c>
      <c r="N3644" s="1" t="s">
        <v>493</v>
      </c>
      <c r="O3644" s="1" t="s">
        <v>785</v>
      </c>
      <c r="P3644" s="1" t="s">
        <v>786</v>
      </c>
      <c r="Q3644" s="1" t="s">
        <v>789</v>
      </c>
      <c r="R3644" s="1" t="s">
        <v>330</v>
      </c>
    </row>
    <row r="3645" spans="1:18" hidden="1" x14ac:dyDescent="0.3">
      <c r="A3645" s="1" t="s">
        <v>497</v>
      </c>
      <c r="B3645" s="1">
        <v>24017</v>
      </c>
      <c r="C3645" s="1" t="s">
        <v>10</v>
      </c>
      <c r="D3645" s="6">
        <v>0.20494390000000001</v>
      </c>
      <c r="E3645" s="6">
        <v>0.20494389999971199</v>
      </c>
      <c r="F3645" s="6">
        <v>5.5812608932383797E-4</v>
      </c>
      <c r="G3645" s="6">
        <v>2.7233115468409761E-3</v>
      </c>
      <c r="H3645" s="6">
        <v>0.20494390000000001</v>
      </c>
      <c r="I3645" s="6">
        <v>5.5812608932462239E-4</v>
      </c>
      <c r="J3645" s="6">
        <v>0.20494390000000001</v>
      </c>
      <c r="K3645" s="6">
        <v>5.5812608932462239E-4</v>
      </c>
      <c r="L3645" s="1" t="s">
        <v>788</v>
      </c>
      <c r="M3645" s="1" t="s">
        <v>316</v>
      </c>
      <c r="N3645" s="1" t="s">
        <v>493</v>
      </c>
      <c r="O3645" s="1" t="s">
        <v>785</v>
      </c>
      <c r="P3645" s="1" t="s">
        <v>786</v>
      </c>
      <c r="Q3645" s="1" t="s">
        <v>789</v>
      </c>
      <c r="R3645" s="1" t="s">
        <v>330</v>
      </c>
    </row>
    <row r="3646" spans="1:18" hidden="1" x14ac:dyDescent="0.3">
      <c r="A3646" s="1" t="s">
        <v>497</v>
      </c>
      <c r="B3646" s="1">
        <v>24031</v>
      </c>
      <c r="C3646" s="1" t="s">
        <v>10</v>
      </c>
      <c r="D3646" s="6">
        <v>0.21959970000000001</v>
      </c>
      <c r="E3646" s="6">
        <v>0.21959969999969201</v>
      </c>
      <c r="F3646" s="6">
        <v>5.9803839869197197E-4</v>
      </c>
      <c r="G3646" s="6">
        <v>2.7233115468409601E-3</v>
      </c>
      <c r="H3646" s="6">
        <v>0.21959970000000001</v>
      </c>
      <c r="I3646" s="6">
        <v>5.9803839869281082E-4</v>
      </c>
      <c r="J3646" s="6">
        <v>0.21959970000000001</v>
      </c>
      <c r="K3646" s="6">
        <v>5.9803839869281082E-4</v>
      </c>
      <c r="L3646" s="1" t="s">
        <v>788</v>
      </c>
      <c r="M3646" s="1" t="s">
        <v>316</v>
      </c>
      <c r="N3646" s="1" t="s">
        <v>493</v>
      </c>
      <c r="O3646" s="1" t="s">
        <v>785</v>
      </c>
      <c r="P3646" s="1" t="s">
        <v>786</v>
      </c>
      <c r="Q3646" s="1" t="s">
        <v>789</v>
      </c>
      <c r="R3646" s="1" t="s">
        <v>330</v>
      </c>
    </row>
    <row r="3647" spans="1:18" hidden="1" x14ac:dyDescent="0.3">
      <c r="A3647" s="1" t="s">
        <v>811</v>
      </c>
      <c r="B3647" s="1">
        <v>51107</v>
      </c>
      <c r="C3647" s="1" t="s">
        <v>10</v>
      </c>
      <c r="D3647" s="6">
        <v>0.37306830000000002</v>
      </c>
      <c r="E3647" s="6">
        <v>0.37306829999943802</v>
      </c>
      <c r="F3647" s="6">
        <v>6.6411867551829896E-4</v>
      </c>
      <c r="G3647" s="6">
        <v>1.7801530591564584E-3</v>
      </c>
      <c r="H3647" s="6">
        <v>0.37306830000000002</v>
      </c>
      <c r="I3647" s="6">
        <v>6.6411867551929946E-4</v>
      </c>
      <c r="J3647" s="6">
        <v>0.37306830000000002</v>
      </c>
      <c r="K3647" s="6">
        <v>6.6411867551929946E-4</v>
      </c>
      <c r="L3647" s="1" t="s">
        <v>788</v>
      </c>
      <c r="M3647" s="1" t="s">
        <v>316</v>
      </c>
      <c r="N3647" s="1" t="s">
        <v>493</v>
      </c>
      <c r="O3647" s="1" t="s">
        <v>785</v>
      </c>
      <c r="P3647" s="1" t="s">
        <v>786</v>
      </c>
      <c r="Q3647" s="1" t="s">
        <v>789</v>
      </c>
      <c r="R3647" s="1" t="s">
        <v>330</v>
      </c>
    </row>
    <row r="3648" spans="1:18" hidden="1" x14ac:dyDescent="0.3">
      <c r="A3648" s="1" t="s">
        <v>811</v>
      </c>
      <c r="B3648" s="1">
        <v>51059</v>
      </c>
      <c r="C3648" s="1" t="s">
        <v>12</v>
      </c>
      <c r="D3648" s="6">
        <v>0.54319479999999998</v>
      </c>
      <c r="E3648" s="6">
        <v>0.54319479999918696</v>
      </c>
      <c r="F3648" s="6">
        <v>9.6696988493642398E-4</v>
      </c>
      <c r="G3648" s="6">
        <v>1.7801530591564413E-3</v>
      </c>
      <c r="H3648" s="6">
        <v>0.54319479999999998</v>
      </c>
      <c r="I3648" s="6">
        <v>9.6696988493787128E-4</v>
      </c>
      <c r="J3648" s="6">
        <v>0.54319479999999998</v>
      </c>
      <c r="K3648" s="6">
        <v>9.6696988493787128E-4</v>
      </c>
      <c r="L3648" s="1" t="s">
        <v>788</v>
      </c>
      <c r="M3648" s="1" t="s">
        <v>316</v>
      </c>
      <c r="N3648" s="1" t="s">
        <v>493</v>
      </c>
      <c r="O3648" s="1" t="s">
        <v>785</v>
      </c>
      <c r="P3648" s="1" t="s">
        <v>786</v>
      </c>
      <c r="Q3648" s="1" t="s">
        <v>789</v>
      </c>
      <c r="R3648" s="1" t="s">
        <v>330</v>
      </c>
    </row>
    <row r="3649" spans="1:18" hidden="1" x14ac:dyDescent="0.3">
      <c r="A3649" s="1" t="s">
        <v>497</v>
      </c>
      <c r="B3649" s="1">
        <v>24021</v>
      </c>
      <c r="C3649" s="1" t="s">
        <v>10</v>
      </c>
      <c r="D3649" s="6">
        <v>0.55770640000000005</v>
      </c>
      <c r="E3649" s="6">
        <v>0.557706399999219</v>
      </c>
      <c r="F3649" s="6">
        <v>1.5188082788649699E-3</v>
      </c>
      <c r="G3649" s="6">
        <v>2.7233115468409488E-3</v>
      </c>
      <c r="H3649" s="6">
        <v>0.55770640000000005</v>
      </c>
      <c r="I3649" s="6">
        <v>1.5188082788670971E-3</v>
      </c>
      <c r="J3649" s="6">
        <v>0.55770640000000005</v>
      </c>
      <c r="K3649" s="6">
        <v>1.5188082788670971E-3</v>
      </c>
      <c r="L3649" s="1" t="s">
        <v>788</v>
      </c>
      <c r="M3649" s="1" t="s">
        <v>316</v>
      </c>
      <c r="N3649" s="1" t="s">
        <v>493</v>
      </c>
      <c r="O3649" s="1" t="s">
        <v>785</v>
      </c>
      <c r="P3649" s="1" t="s">
        <v>786</v>
      </c>
      <c r="Q3649" s="1" t="s">
        <v>789</v>
      </c>
      <c r="R3649" s="1" t="s">
        <v>330</v>
      </c>
    </row>
    <row r="3650" spans="1:18" hidden="1" x14ac:dyDescent="0.3">
      <c r="A3650" s="1" t="s">
        <v>811</v>
      </c>
      <c r="B3650" s="1">
        <v>51153</v>
      </c>
      <c r="C3650" s="1" t="s">
        <v>12</v>
      </c>
      <c r="D3650" s="6">
        <v>0.60331760000000001</v>
      </c>
      <c r="E3650" s="6">
        <v>0.60331759999909296</v>
      </c>
      <c r="F3650" s="6">
        <v>1.07399767128131E-3</v>
      </c>
      <c r="G3650" s="6">
        <v>1.7801530591564454E-3</v>
      </c>
      <c r="H3650" s="6">
        <v>0.60331760000000001</v>
      </c>
      <c r="I3650" s="6">
        <v>1.0739976712829246E-3</v>
      </c>
      <c r="J3650" s="6">
        <v>0.60331760000000001</v>
      </c>
      <c r="K3650" s="6">
        <v>1.0739976712829246E-3</v>
      </c>
      <c r="L3650" s="1" t="s">
        <v>788</v>
      </c>
      <c r="M3650" s="1" t="s">
        <v>316</v>
      </c>
      <c r="N3650" s="1" t="s">
        <v>493</v>
      </c>
      <c r="O3650" s="1" t="s">
        <v>785</v>
      </c>
      <c r="P3650" s="1" t="s">
        <v>786</v>
      </c>
      <c r="Q3650" s="1" t="s">
        <v>789</v>
      </c>
      <c r="R3650" s="1" t="s">
        <v>330</v>
      </c>
    </row>
    <row r="3651" spans="1:18" hidden="1" x14ac:dyDescent="0.3">
      <c r="A3651" s="1" t="s">
        <v>497</v>
      </c>
      <c r="B3651" s="1">
        <v>24033</v>
      </c>
      <c r="C3651" s="1" t="s">
        <v>12</v>
      </c>
      <c r="D3651" s="6">
        <v>0.611711</v>
      </c>
      <c r="E3651" s="6">
        <v>0.61171099999914202</v>
      </c>
      <c r="F3651" s="6">
        <v>1.6658796296272901E-3</v>
      </c>
      <c r="G3651" s="6">
        <v>2.7233115468409536E-3</v>
      </c>
      <c r="H3651" s="6">
        <v>0.611711</v>
      </c>
      <c r="I3651" s="6">
        <v>1.6658796296296265E-3</v>
      </c>
      <c r="J3651" s="6">
        <v>0.611711</v>
      </c>
      <c r="K3651" s="6">
        <v>1.6658796296296265E-3</v>
      </c>
      <c r="L3651" s="1" t="s">
        <v>788</v>
      </c>
      <c r="M3651" s="1" t="s">
        <v>316</v>
      </c>
      <c r="N3651" s="1" t="s">
        <v>493</v>
      </c>
      <c r="O3651" s="1" t="s">
        <v>785</v>
      </c>
      <c r="P3651" s="1" t="s">
        <v>786</v>
      </c>
      <c r="Q3651" s="1" t="s">
        <v>789</v>
      </c>
      <c r="R3651" s="1" t="s">
        <v>330</v>
      </c>
    </row>
    <row r="3652" spans="1:18" hidden="1" x14ac:dyDescent="0.3">
      <c r="A3652" s="1" t="s">
        <v>497</v>
      </c>
      <c r="B3652" s="1">
        <v>24009</v>
      </c>
      <c r="C3652" s="1" t="s">
        <v>12</v>
      </c>
      <c r="D3652" s="6">
        <v>0.61869949999999996</v>
      </c>
      <c r="E3652" s="6">
        <v>0.61869949999913598</v>
      </c>
      <c r="F3652" s="6">
        <v>1.68491149237237E-3</v>
      </c>
      <c r="G3652" s="6">
        <v>2.723311546840951E-3</v>
      </c>
      <c r="H3652" s="6">
        <v>0.61869949999999996</v>
      </c>
      <c r="I3652" s="6">
        <v>1.6849114923747229E-3</v>
      </c>
      <c r="J3652" s="6">
        <v>0.61869949999999996</v>
      </c>
      <c r="K3652" s="6">
        <v>1.6849114923747229E-3</v>
      </c>
      <c r="L3652" s="1" t="s">
        <v>788</v>
      </c>
      <c r="M3652" s="1" t="s">
        <v>316</v>
      </c>
      <c r="N3652" s="1" t="s">
        <v>493</v>
      </c>
      <c r="O3652" s="1" t="s">
        <v>785</v>
      </c>
      <c r="P3652" s="1" t="s">
        <v>786</v>
      </c>
      <c r="Q3652" s="1" t="s">
        <v>789</v>
      </c>
      <c r="R3652" s="1" t="s">
        <v>330</v>
      </c>
    </row>
    <row r="3653" spans="1:18" hidden="1" x14ac:dyDescent="0.3">
      <c r="A3653" s="1" t="s">
        <v>497</v>
      </c>
      <c r="B3653" s="1">
        <v>24017</v>
      </c>
      <c r="C3653" s="1" t="s">
        <v>12</v>
      </c>
      <c r="D3653" s="6">
        <v>0.77878689999999995</v>
      </c>
      <c r="E3653" s="6">
        <v>0.77878689999890804</v>
      </c>
      <c r="F3653" s="6">
        <v>2.1208793572954901E-3</v>
      </c>
      <c r="G3653" s="6">
        <v>2.7233115468409444E-3</v>
      </c>
      <c r="H3653" s="6">
        <v>0.77878689999999995</v>
      </c>
      <c r="I3653" s="6">
        <v>2.1208793572984638E-3</v>
      </c>
      <c r="J3653" s="6">
        <v>0.77878689999999995</v>
      </c>
      <c r="K3653" s="6">
        <v>2.1208793572984638E-3</v>
      </c>
      <c r="L3653" s="1" t="s">
        <v>788</v>
      </c>
      <c r="M3653" s="1" t="s">
        <v>316</v>
      </c>
      <c r="N3653" s="1" t="s">
        <v>493</v>
      </c>
      <c r="O3653" s="1" t="s">
        <v>785</v>
      </c>
      <c r="P3653" s="1" t="s">
        <v>786</v>
      </c>
      <c r="Q3653" s="1" t="s">
        <v>789</v>
      </c>
      <c r="R3653" s="1" t="s">
        <v>330</v>
      </c>
    </row>
    <row r="3654" spans="1:18" hidden="1" x14ac:dyDescent="0.3">
      <c r="A3654" s="1" t="s">
        <v>497</v>
      </c>
      <c r="B3654" s="1">
        <v>24031</v>
      </c>
      <c r="C3654" s="1" t="s">
        <v>12</v>
      </c>
      <c r="D3654" s="6">
        <v>0.83447879999999997</v>
      </c>
      <c r="E3654" s="6">
        <v>0.83447879999883401</v>
      </c>
      <c r="F3654" s="6">
        <v>2.2725457516308001E-3</v>
      </c>
      <c r="G3654" s="6">
        <v>2.7233115468409449E-3</v>
      </c>
      <c r="H3654" s="6">
        <v>0.83447879999999997</v>
      </c>
      <c r="I3654" s="6">
        <v>2.2725457516339755E-3</v>
      </c>
      <c r="J3654" s="6">
        <v>0.83447879999999997</v>
      </c>
      <c r="K3654" s="6">
        <v>2.2725457516339755E-3</v>
      </c>
      <c r="L3654" s="1" t="s">
        <v>788</v>
      </c>
      <c r="M3654" s="1" t="s">
        <v>316</v>
      </c>
      <c r="N3654" s="1" t="s">
        <v>493</v>
      </c>
      <c r="O3654" s="1" t="s">
        <v>785</v>
      </c>
      <c r="P3654" s="1" t="s">
        <v>786</v>
      </c>
      <c r="Q3654" s="1" t="s">
        <v>789</v>
      </c>
      <c r="R3654" s="1" t="s">
        <v>330</v>
      </c>
    </row>
    <row r="3655" spans="1:18" hidden="1" x14ac:dyDescent="0.3">
      <c r="A3655" s="1" t="s">
        <v>811</v>
      </c>
      <c r="B3655" s="1">
        <v>51107</v>
      </c>
      <c r="C3655" s="1" t="s">
        <v>12</v>
      </c>
      <c r="D3655" s="6">
        <v>1.417659</v>
      </c>
      <c r="E3655" s="6">
        <v>1.4176589999978699</v>
      </c>
      <c r="F3655" s="6">
        <v>2.5236500056868799E-3</v>
      </c>
      <c r="G3655" s="6">
        <v>1.7801530591564487E-3</v>
      </c>
      <c r="H3655" s="6">
        <v>1.417659</v>
      </c>
      <c r="I3655" s="6">
        <v>2.523650005690672E-3</v>
      </c>
      <c r="J3655" s="6">
        <v>1.417659</v>
      </c>
      <c r="K3655" s="6">
        <v>2.523650005690672E-3</v>
      </c>
      <c r="L3655" s="1" t="s">
        <v>788</v>
      </c>
      <c r="M3655" s="1" t="s">
        <v>316</v>
      </c>
      <c r="N3655" s="1" t="s">
        <v>493</v>
      </c>
      <c r="O3655" s="1" t="s">
        <v>785</v>
      </c>
      <c r="P3655" s="1" t="s">
        <v>786</v>
      </c>
      <c r="Q3655" s="1" t="s">
        <v>789</v>
      </c>
      <c r="R3655" s="1" t="s">
        <v>330</v>
      </c>
    </row>
    <row r="3656" spans="1:18" hidden="1" x14ac:dyDescent="0.3">
      <c r="A3656" s="1" t="s">
        <v>497</v>
      </c>
      <c r="B3656" s="1">
        <v>24021</v>
      </c>
      <c r="C3656" s="1" t="s">
        <v>12</v>
      </c>
      <c r="D3656" s="6">
        <v>2.1192839999999999</v>
      </c>
      <c r="E3656" s="6">
        <v>2.1192839999970299</v>
      </c>
      <c r="F3656" s="6">
        <v>5.7714705882272298E-3</v>
      </c>
      <c r="G3656" s="6">
        <v>2.72331154684097E-3</v>
      </c>
      <c r="H3656" s="6">
        <v>2.1192839999999999</v>
      </c>
      <c r="I3656" s="6">
        <v>5.771470588235318E-3</v>
      </c>
      <c r="J3656" s="6">
        <v>2.1192839999999999</v>
      </c>
      <c r="K3656" s="6">
        <v>5.771470588235318E-3</v>
      </c>
      <c r="L3656" s="1" t="s">
        <v>788</v>
      </c>
      <c r="M3656" s="1" t="s">
        <v>316</v>
      </c>
      <c r="N3656" s="1" t="s">
        <v>493</v>
      </c>
      <c r="O3656" s="1" t="s">
        <v>785</v>
      </c>
      <c r="P3656" s="1" t="s">
        <v>786</v>
      </c>
      <c r="Q3656" s="1" t="s">
        <v>789</v>
      </c>
      <c r="R3656" s="1" t="s">
        <v>330</v>
      </c>
    </row>
    <row r="3657" spans="1:18" hidden="1" x14ac:dyDescent="0.3">
      <c r="A3657" s="1" t="s">
        <v>497</v>
      </c>
      <c r="B3657" s="1">
        <v>24009</v>
      </c>
      <c r="C3657" s="1" t="s">
        <v>10</v>
      </c>
      <c r="D3657" s="6">
        <v>8.5811440000000001</v>
      </c>
      <c r="E3657" s="6">
        <v>8.5811439999879902</v>
      </c>
      <c r="F3657" s="6">
        <v>2.3369128540272201E-2</v>
      </c>
      <c r="G3657" s="6">
        <v>2.7233115468409466E-3</v>
      </c>
      <c r="H3657" s="6">
        <v>8.5811440000000001</v>
      </c>
      <c r="I3657" s="6">
        <v>2.3369128540304908E-2</v>
      </c>
      <c r="J3657" s="6">
        <v>8.5811440000000001</v>
      </c>
      <c r="K3657" s="6">
        <v>2.3369128540304908E-2</v>
      </c>
      <c r="L3657" s="1" t="s">
        <v>784</v>
      </c>
      <c r="M3657" s="1" t="s">
        <v>316</v>
      </c>
      <c r="N3657" s="1" t="s">
        <v>493</v>
      </c>
      <c r="O3657" s="1" t="s">
        <v>785</v>
      </c>
      <c r="P3657" s="1" t="s">
        <v>786</v>
      </c>
      <c r="Q3657" s="1" t="s">
        <v>787</v>
      </c>
      <c r="R3657" s="1" t="s">
        <v>330</v>
      </c>
    </row>
    <row r="3658" spans="1:18" hidden="1" x14ac:dyDescent="0.3">
      <c r="A3658" s="1" t="s">
        <v>497</v>
      </c>
      <c r="B3658" s="1">
        <v>24009</v>
      </c>
      <c r="C3658" s="1" t="s">
        <v>12</v>
      </c>
      <c r="D3658" s="6">
        <v>24.24173</v>
      </c>
      <c r="E3658" s="6">
        <v>24.241729999965901</v>
      </c>
      <c r="F3658" s="6">
        <v>6.6017783224308402E-2</v>
      </c>
      <c r="G3658" s="6">
        <v>2.7233115468409748E-3</v>
      </c>
      <c r="H3658" s="6">
        <v>24.24173</v>
      </c>
      <c r="I3658" s="6">
        <v>6.6017783224401272E-2</v>
      </c>
      <c r="J3658" s="6">
        <v>24.24173</v>
      </c>
      <c r="K3658" s="6">
        <v>6.6017783224401272E-2</v>
      </c>
      <c r="L3658" s="1" t="s">
        <v>784</v>
      </c>
      <c r="M3658" s="1" t="s">
        <v>316</v>
      </c>
      <c r="N3658" s="1" t="s">
        <v>493</v>
      </c>
      <c r="O3658" s="1" t="s">
        <v>785</v>
      </c>
      <c r="P3658" s="1" t="s">
        <v>786</v>
      </c>
      <c r="Q3658" s="1" t="s">
        <v>787</v>
      </c>
      <c r="R3658" s="1" t="s">
        <v>330</v>
      </c>
    </row>
    <row r="3659" spans="1:18" hidden="1" x14ac:dyDescent="0.3">
      <c r="A3659" s="1" t="s">
        <v>497</v>
      </c>
      <c r="B3659" s="1">
        <v>24017</v>
      </c>
      <c r="C3659" s="1" t="s">
        <v>10</v>
      </c>
      <c r="D3659" s="6">
        <v>33.622309999999999</v>
      </c>
      <c r="E3659" s="6">
        <v>33.622309999953103</v>
      </c>
      <c r="F3659" s="6">
        <v>9.1564025054338194E-2</v>
      </c>
      <c r="G3659" s="6">
        <v>2.7233115468409492E-3</v>
      </c>
      <c r="H3659" s="6">
        <v>33.622309999999999</v>
      </c>
      <c r="I3659" s="6">
        <v>9.1564025054465911E-2</v>
      </c>
      <c r="J3659" s="6">
        <v>33.622309999999999</v>
      </c>
      <c r="K3659" s="6">
        <v>9.1564025054465911E-2</v>
      </c>
      <c r="L3659" s="1" t="s">
        <v>784</v>
      </c>
      <c r="M3659" s="1" t="s">
        <v>316</v>
      </c>
      <c r="N3659" s="1" t="s">
        <v>493</v>
      </c>
      <c r="O3659" s="1" t="s">
        <v>785</v>
      </c>
      <c r="P3659" s="1" t="s">
        <v>786</v>
      </c>
      <c r="Q3659" s="1" t="s">
        <v>787</v>
      </c>
      <c r="R3659" s="1" t="s">
        <v>330</v>
      </c>
    </row>
    <row r="3660" spans="1:18" hidden="1" x14ac:dyDescent="0.3">
      <c r="A3660" s="1" t="s">
        <v>811</v>
      </c>
      <c r="B3660" s="1">
        <v>51153</v>
      </c>
      <c r="C3660" s="1" t="s">
        <v>10</v>
      </c>
      <c r="D3660" s="6">
        <v>42.953589999999998</v>
      </c>
      <c r="E3660" s="6">
        <v>42.953589999935403</v>
      </c>
      <c r="F3660" s="6">
        <v>7.6463964640137105E-2</v>
      </c>
      <c r="G3660" s="6">
        <v>1.7801530591564547E-3</v>
      </c>
      <c r="H3660" s="6">
        <v>42.953589999999998</v>
      </c>
      <c r="I3660" s="6">
        <v>7.6463964640252097E-2</v>
      </c>
      <c r="J3660" s="6">
        <v>42.953589999999998</v>
      </c>
      <c r="K3660" s="6">
        <v>7.6463964640252097E-2</v>
      </c>
      <c r="L3660" s="1" t="s">
        <v>784</v>
      </c>
      <c r="M3660" s="1" t="s">
        <v>316</v>
      </c>
      <c r="N3660" s="1" t="s">
        <v>493</v>
      </c>
      <c r="O3660" s="1" t="s">
        <v>785</v>
      </c>
      <c r="P3660" s="1" t="s">
        <v>786</v>
      </c>
      <c r="Q3660" s="1" t="s">
        <v>787</v>
      </c>
      <c r="R3660" s="1" t="s">
        <v>330</v>
      </c>
    </row>
    <row r="3661" spans="1:18" hidden="1" x14ac:dyDescent="0.3">
      <c r="A3661" s="1" t="s">
        <v>497</v>
      </c>
      <c r="B3661" s="1">
        <v>24021</v>
      </c>
      <c r="C3661" s="1" t="s">
        <v>10</v>
      </c>
      <c r="D3661" s="6">
        <v>75.714219999999997</v>
      </c>
      <c r="E3661" s="6">
        <v>75.7142199998937</v>
      </c>
      <c r="F3661" s="6">
        <v>0.20619340958576801</v>
      </c>
      <c r="G3661" s="6">
        <v>2.72331154684097E-3</v>
      </c>
      <c r="H3661" s="6">
        <v>75.714219999999997</v>
      </c>
      <c r="I3661" s="6">
        <v>0.2061934095860575</v>
      </c>
      <c r="J3661" s="6">
        <v>75.714219999999997</v>
      </c>
      <c r="K3661" s="6">
        <v>0.2061934095860575</v>
      </c>
      <c r="L3661" s="1" t="s">
        <v>784</v>
      </c>
      <c r="M3661" s="1" t="s">
        <v>316</v>
      </c>
      <c r="N3661" s="1" t="s">
        <v>493</v>
      </c>
      <c r="O3661" s="1" t="s">
        <v>785</v>
      </c>
      <c r="P3661" s="1" t="s">
        <v>786</v>
      </c>
      <c r="Q3661" s="1" t="s">
        <v>787</v>
      </c>
      <c r="R3661" s="1" t="s">
        <v>330</v>
      </c>
    </row>
    <row r="3662" spans="1:18" hidden="1" x14ac:dyDescent="0.3">
      <c r="A3662" s="1" t="s">
        <v>811</v>
      </c>
      <c r="B3662" s="1">
        <v>51107</v>
      </c>
      <c r="C3662" s="1" t="s">
        <v>10</v>
      </c>
      <c r="D3662" s="6">
        <v>83.636870000000002</v>
      </c>
      <c r="E3662" s="6">
        <v>83.636869999874193</v>
      </c>
      <c r="F3662" s="6">
        <v>0.14888642998854601</v>
      </c>
      <c r="G3662" s="6">
        <v>1.7801530591564458E-3</v>
      </c>
      <c r="H3662" s="6">
        <v>83.636870000000002</v>
      </c>
      <c r="I3662" s="6">
        <v>0.14888642998876997</v>
      </c>
      <c r="J3662" s="6">
        <v>83.636870000000002</v>
      </c>
      <c r="K3662" s="6">
        <v>0.14888642998876997</v>
      </c>
      <c r="L3662" s="1" t="s">
        <v>784</v>
      </c>
      <c r="M3662" s="1" t="s">
        <v>316</v>
      </c>
      <c r="N3662" s="1" t="s">
        <v>493</v>
      </c>
      <c r="O3662" s="1" t="s">
        <v>785</v>
      </c>
      <c r="P3662" s="1" t="s">
        <v>786</v>
      </c>
      <c r="Q3662" s="1" t="s">
        <v>787</v>
      </c>
      <c r="R3662" s="1" t="s">
        <v>330</v>
      </c>
    </row>
    <row r="3663" spans="1:18" hidden="1" x14ac:dyDescent="0.3">
      <c r="A3663" s="1" t="s">
        <v>497</v>
      </c>
      <c r="B3663" s="1">
        <v>24033</v>
      </c>
      <c r="C3663" s="1" t="s">
        <v>10</v>
      </c>
      <c r="D3663" s="6">
        <v>85.505219999999994</v>
      </c>
      <c r="E3663" s="6">
        <v>85.505219999880197</v>
      </c>
      <c r="F3663" s="6">
        <v>0.232857352940849</v>
      </c>
      <c r="G3663" s="6">
        <v>2.7233115468409444E-3</v>
      </c>
      <c r="H3663" s="6">
        <v>85.505219999999994</v>
      </c>
      <c r="I3663" s="6">
        <v>0.23285735294117524</v>
      </c>
      <c r="J3663" s="6">
        <v>85.505219999999994</v>
      </c>
      <c r="K3663" s="6">
        <v>0.23285735294117524</v>
      </c>
      <c r="L3663" s="1" t="s">
        <v>784</v>
      </c>
      <c r="M3663" s="1" t="s">
        <v>316</v>
      </c>
      <c r="N3663" s="1" t="s">
        <v>493</v>
      </c>
      <c r="O3663" s="1" t="s">
        <v>785</v>
      </c>
      <c r="P3663" s="1" t="s">
        <v>786</v>
      </c>
      <c r="Q3663" s="1" t="s">
        <v>787</v>
      </c>
      <c r="R3663" s="1" t="s">
        <v>330</v>
      </c>
    </row>
    <row r="3664" spans="1:18" hidden="1" x14ac:dyDescent="0.3">
      <c r="A3664" s="1" t="s">
        <v>497</v>
      </c>
      <c r="B3664" s="1">
        <v>24017</v>
      </c>
      <c r="C3664" s="1" t="s">
        <v>12</v>
      </c>
      <c r="D3664" s="6">
        <v>94.983029999999999</v>
      </c>
      <c r="E3664" s="6">
        <v>94.983029999866503</v>
      </c>
      <c r="F3664" s="6">
        <v>0.258668382352578</v>
      </c>
      <c r="G3664" s="6">
        <v>2.7233115468409627E-3</v>
      </c>
      <c r="H3664" s="6">
        <v>94.983029999999999</v>
      </c>
      <c r="I3664" s="6">
        <v>0.25866838235294154</v>
      </c>
      <c r="J3664" s="6">
        <v>94.983029999999999</v>
      </c>
      <c r="K3664" s="6">
        <v>0.25866838235294154</v>
      </c>
      <c r="L3664" s="1" t="s">
        <v>784</v>
      </c>
      <c r="M3664" s="1" t="s">
        <v>316</v>
      </c>
      <c r="N3664" s="1" t="s">
        <v>493</v>
      </c>
      <c r="O3664" s="1" t="s">
        <v>785</v>
      </c>
      <c r="P3664" s="1" t="s">
        <v>786</v>
      </c>
      <c r="Q3664" s="1" t="s">
        <v>787</v>
      </c>
      <c r="R3664" s="1" t="s">
        <v>330</v>
      </c>
    </row>
    <row r="3665" spans="1:18" hidden="1" x14ac:dyDescent="0.3">
      <c r="A3665" s="1" t="s">
        <v>811</v>
      </c>
      <c r="B3665" s="1">
        <v>51153</v>
      </c>
      <c r="C3665" s="1" t="s">
        <v>12</v>
      </c>
      <c r="D3665" s="6">
        <v>121.3439</v>
      </c>
      <c r="E3665" s="6">
        <v>121.34389999981801</v>
      </c>
      <c r="F3665" s="6">
        <v>0.21601071479464901</v>
      </c>
      <c r="G3665" s="6">
        <v>1.7801530591564387E-3</v>
      </c>
      <c r="H3665" s="6">
        <v>121.3439</v>
      </c>
      <c r="I3665" s="6">
        <v>0.216010714794973</v>
      </c>
      <c r="J3665" s="6">
        <v>121.3439</v>
      </c>
      <c r="K3665" s="6">
        <v>0.216010714794973</v>
      </c>
      <c r="L3665" s="1" t="s">
        <v>784</v>
      </c>
      <c r="M3665" s="1" t="s">
        <v>316</v>
      </c>
      <c r="N3665" s="1" t="s">
        <v>493</v>
      </c>
      <c r="O3665" s="1" t="s">
        <v>785</v>
      </c>
      <c r="P3665" s="1" t="s">
        <v>786</v>
      </c>
      <c r="Q3665" s="1" t="s">
        <v>787</v>
      </c>
      <c r="R3665" s="1" t="s">
        <v>330</v>
      </c>
    </row>
    <row r="3666" spans="1:18" hidden="1" x14ac:dyDescent="0.3">
      <c r="A3666" s="1" t="s">
        <v>497</v>
      </c>
      <c r="B3666" s="1">
        <v>24031</v>
      </c>
      <c r="C3666" s="1" t="s">
        <v>10</v>
      </c>
      <c r="D3666" s="6">
        <v>127.1758</v>
      </c>
      <c r="E3666" s="6">
        <v>127.175799999822</v>
      </c>
      <c r="F3666" s="6">
        <v>0.34633932461825101</v>
      </c>
      <c r="G3666" s="6">
        <v>2.7233115468409536E-3</v>
      </c>
      <c r="H3666" s="6">
        <v>127.1758</v>
      </c>
      <c r="I3666" s="6">
        <v>0.34633932461873573</v>
      </c>
      <c r="J3666" s="6">
        <v>127.1758</v>
      </c>
      <c r="K3666" s="6">
        <v>0.34633932461873573</v>
      </c>
      <c r="L3666" s="1" t="s">
        <v>784</v>
      </c>
      <c r="M3666" s="1" t="s">
        <v>316</v>
      </c>
      <c r="N3666" s="1" t="s">
        <v>493</v>
      </c>
      <c r="O3666" s="1" t="s">
        <v>785</v>
      </c>
      <c r="P3666" s="1" t="s">
        <v>786</v>
      </c>
      <c r="Q3666" s="1" t="s">
        <v>787</v>
      </c>
      <c r="R3666" s="1" t="s">
        <v>330</v>
      </c>
    </row>
    <row r="3667" spans="1:18" hidden="1" x14ac:dyDescent="0.3">
      <c r="A3667" s="1" t="s">
        <v>497</v>
      </c>
      <c r="B3667" s="1">
        <v>24021</v>
      </c>
      <c r="C3667" s="1" t="s">
        <v>12</v>
      </c>
      <c r="D3667" s="6">
        <v>213.89269999999999</v>
      </c>
      <c r="E3667" s="6">
        <v>213.89269999970099</v>
      </c>
      <c r="F3667" s="6">
        <v>0.58249645969417296</v>
      </c>
      <c r="G3667" s="6">
        <v>2.7233115468409501E-3</v>
      </c>
      <c r="H3667" s="6">
        <v>213.89269999999999</v>
      </c>
      <c r="I3667" s="6">
        <v>0.58249645969498731</v>
      </c>
      <c r="J3667" s="6">
        <v>213.89269999999999</v>
      </c>
      <c r="K3667" s="6">
        <v>0.58249645969498731</v>
      </c>
      <c r="L3667" s="1" t="s">
        <v>784</v>
      </c>
      <c r="M3667" s="1" t="s">
        <v>316</v>
      </c>
      <c r="N3667" s="1" t="s">
        <v>493</v>
      </c>
      <c r="O3667" s="1" t="s">
        <v>785</v>
      </c>
      <c r="P3667" s="1" t="s">
        <v>786</v>
      </c>
      <c r="Q3667" s="1" t="s">
        <v>787</v>
      </c>
      <c r="R3667" s="1" t="s">
        <v>330</v>
      </c>
    </row>
    <row r="3668" spans="1:18" hidden="1" x14ac:dyDescent="0.3">
      <c r="A3668" s="1" t="s">
        <v>811</v>
      </c>
      <c r="B3668" s="1">
        <v>51107</v>
      </c>
      <c r="C3668" s="1" t="s">
        <v>12</v>
      </c>
      <c r="D3668" s="6">
        <v>236.27420000000001</v>
      </c>
      <c r="E3668" s="6">
        <v>236.274199999644</v>
      </c>
      <c r="F3668" s="6">
        <v>0.42060423992911</v>
      </c>
      <c r="G3668" s="6">
        <v>1.7801530591564536E-3</v>
      </c>
      <c r="H3668" s="6">
        <v>236.27420000000001</v>
      </c>
      <c r="I3668" s="6">
        <v>0.42060423992974377</v>
      </c>
      <c r="J3668" s="6">
        <v>236.27420000000001</v>
      </c>
      <c r="K3668" s="6">
        <v>0.42060423992974377</v>
      </c>
      <c r="L3668" s="1" t="s">
        <v>784</v>
      </c>
      <c r="M3668" s="1" t="s">
        <v>316</v>
      </c>
      <c r="N3668" s="1" t="s">
        <v>493</v>
      </c>
      <c r="O3668" s="1" t="s">
        <v>785</v>
      </c>
      <c r="P3668" s="1" t="s">
        <v>786</v>
      </c>
      <c r="Q3668" s="1" t="s">
        <v>787</v>
      </c>
      <c r="R3668" s="1" t="s">
        <v>330</v>
      </c>
    </row>
    <row r="3669" spans="1:18" hidden="1" x14ac:dyDescent="0.3">
      <c r="A3669" s="1" t="s">
        <v>497</v>
      </c>
      <c r="B3669" s="1">
        <v>24033</v>
      </c>
      <c r="C3669" s="1" t="s">
        <v>12</v>
      </c>
      <c r="D3669" s="6">
        <v>241.5523</v>
      </c>
      <c r="E3669" s="6">
        <v>241.55229999966099</v>
      </c>
      <c r="F3669" s="6">
        <v>0.65782216775506897</v>
      </c>
      <c r="G3669" s="6">
        <v>2.7233115468409622E-3</v>
      </c>
      <c r="H3669" s="6">
        <v>241.5523</v>
      </c>
      <c r="I3669" s="6">
        <v>0.65782216775599212</v>
      </c>
      <c r="J3669" s="6">
        <v>241.5523</v>
      </c>
      <c r="K3669" s="6">
        <v>0.65782216775599212</v>
      </c>
      <c r="L3669" s="1" t="s">
        <v>784</v>
      </c>
      <c r="M3669" s="1" t="s">
        <v>316</v>
      </c>
      <c r="N3669" s="1" t="s">
        <v>493</v>
      </c>
      <c r="O3669" s="1" t="s">
        <v>785</v>
      </c>
      <c r="P3669" s="1" t="s">
        <v>786</v>
      </c>
      <c r="Q3669" s="1" t="s">
        <v>787</v>
      </c>
      <c r="R3669" s="1" t="s">
        <v>330</v>
      </c>
    </row>
    <row r="3670" spans="1:18" hidden="1" x14ac:dyDescent="0.3">
      <c r="A3670" s="1" t="s">
        <v>497</v>
      </c>
      <c r="B3670" s="1">
        <v>24031</v>
      </c>
      <c r="C3670" s="1" t="s">
        <v>12</v>
      </c>
      <c r="D3670" s="6">
        <v>359.27170000000001</v>
      </c>
      <c r="E3670" s="6">
        <v>359.27169999949803</v>
      </c>
      <c r="F3670" s="6">
        <v>0.97840876906181196</v>
      </c>
      <c r="G3670" s="6">
        <v>2.7233115468409536E-3</v>
      </c>
      <c r="H3670" s="6">
        <v>359.27170000000001</v>
      </c>
      <c r="I3670" s="6">
        <v>0.97840876906317908</v>
      </c>
      <c r="J3670" s="6">
        <v>359.27170000000001</v>
      </c>
      <c r="K3670" s="6">
        <v>0.97840876906317908</v>
      </c>
      <c r="L3670" s="1" t="s">
        <v>784</v>
      </c>
      <c r="M3670" s="1" t="s">
        <v>316</v>
      </c>
      <c r="N3670" s="1" t="s">
        <v>493</v>
      </c>
      <c r="O3670" s="1" t="s">
        <v>785</v>
      </c>
      <c r="P3670" s="1" t="s">
        <v>786</v>
      </c>
      <c r="Q3670" s="1" t="s">
        <v>787</v>
      </c>
      <c r="R3670" s="1" t="s">
        <v>330</v>
      </c>
    </row>
    <row r="3671" spans="1:18" hidden="1" x14ac:dyDescent="0.3">
      <c r="A3671" s="1" t="s">
        <v>811</v>
      </c>
      <c r="B3671" s="1">
        <v>51059</v>
      </c>
      <c r="C3671" s="1" t="s">
        <v>10</v>
      </c>
      <c r="D3671" s="6">
        <v>4.500032</v>
      </c>
      <c r="E3671" s="6">
        <v>4.5000319999936904</v>
      </c>
      <c r="F3671" s="6">
        <v>1.22549891067366E-2</v>
      </c>
      <c r="G3671" s="6">
        <v>2.7233115468409518E-3</v>
      </c>
      <c r="H3671" s="6">
        <v>4.500032</v>
      </c>
      <c r="I3671" s="6">
        <v>1.2254989106753782E-2</v>
      </c>
      <c r="J3671" s="6">
        <v>4.500032</v>
      </c>
      <c r="K3671" s="6">
        <v>1.2254989106753782E-2</v>
      </c>
      <c r="L3671" s="1" t="s">
        <v>792</v>
      </c>
      <c r="M3671" s="1" t="s">
        <v>316</v>
      </c>
      <c r="N3671" s="1" t="s">
        <v>493</v>
      </c>
      <c r="O3671" s="1" t="s">
        <v>785</v>
      </c>
      <c r="P3671" s="1" t="s">
        <v>444</v>
      </c>
      <c r="Q3671" s="1" t="s">
        <v>793</v>
      </c>
      <c r="R3671" s="1" t="s">
        <v>330</v>
      </c>
    </row>
    <row r="3672" spans="1:18" hidden="1" x14ac:dyDescent="0.3">
      <c r="A3672" s="1" t="s">
        <v>811</v>
      </c>
      <c r="B3672" s="1">
        <v>51059</v>
      </c>
      <c r="C3672" s="1" t="s">
        <v>12</v>
      </c>
      <c r="D3672" s="6">
        <v>4.6912180000000001</v>
      </c>
      <c r="E3672" s="6">
        <v>4.6912179999934196</v>
      </c>
      <c r="F3672" s="6">
        <v>1.27756481481302E-2</v>
      </c>
      <c r="G3672" s="6">
        <v>2.7233115468409527E-3</v>
      </c>
      <c r="H3672" s="6">
        <v>4.6912180000000001</v>
      </c>
      <c r="I3672" s="6">
        <v>1.2775648148148121E-2</v>
      </c>
      <c r="J3672" s="6">
        <v>4.6912180000000001</v>
      </c>
      <c r="K3672" s="6">
        <v>1.2775648148148121E-2</v>
      </c>
      <c r="L3672" s="1" t="s">
        <v>792</v>
      </c>
      <c r="M3672" s="1" t="s">
        <v>316</v>
      </c>
      <c r="N3672" s="1" t="s">
        <v>493</v>
      </c>
      <c r="O3672" s="1" t="s">
        <v>785</v>
      </c>
      <c r="P3672" s="1" t="s">
        <v>444</v>
      </c>
      <c r="Q3672" s="1" t="s">
        <v>793</v>
      </c>
      <c r="R3672" s="1" t="s">
        <v>330</v>
      </c>
    </row>
    <row r="3673" spans="1:18" hidden="1" x14ac:dyDescent="0.3">
      <c r="A3673" s="1" t="s">
        <v>811</v>
      </c>
      <c r="B3673" s="1">
        <v>51153</v>
      </c>
      <c r="C3673" s="1" t="s">
        <v>10</v>
      </c>
      <c r="D3673" s="6">
        <v>4.9981119999999999</v>
      </c>
      <c r="E3673" s="6">
        <v>4.9981119999929797</v>
      </c>
      <c r="F3673" s="6">
        <v>1.3611416121985199E-2</v>
      </c>
      <c r="G3673" s="6">
        <v>2.7233115468409505E-3</v>
      </c>
      <c r="H3673" s="6">
        <v>4.9981119999999999</v>
      </c>
      <c r="I3673" s="6">
        <v>1.3611416122004316E-2</v>
      </c>
      <c r="J3673" s="6">
        <v>4.9981119999999999</v>
      </c>
      <c r="K3673" s="6">
        <v>1.3611416122004316E-2</v>
      </c>
      <c r="L3673" s="1" t="s">
        <v>792</v>
      </c>
      <c r="M3673" s="1" t="s">
        <v>316</v>
      </c>
      <c r="N3673" s="1" t="s">
        <v>493</v>
      </c>
      <c r="O3673" s="1" t="s">
        <v>785</v>
      </c>
      <c r="P3673" s="1" t="s">
        <v>444</v>
      </c>
      <c r="Q3673" s="1" t="s">
        <v>793</v>
      </c>
      <c r="R3673" s="1" t="s">
        <v>330</v>
      </c>
    </row>
    <row r="3674" spans="1:18" hidden="1" x14ac:dyDescent="0.3">
      <c r="A3674" s="1" t="s">
        <v>497</v>
      </c>
      <c r="B3674" s="1">
        <v>24033</v>
      </c>
      <c r="C3674" s="1" t="s">
        <v>10</v>
      </c>
      <c r="D3674" s="6">
        <v>5.067647</v>
      </c>
      <c r="E3674" s="6">
        <v>5.0676469999928901</v>
      </c>
      <c r="F3674" s="6">
        <v>1.3800781590394599E-2</v>
      </c>
      <c r="G3674" s="6">
        <v>2.7233115468409622E-3</v>
      </c>
      <c r="H3674" s="6">
        <v>5.067647</v>
      </c>
      <c r="I3674" s="6">
        <v>1.3800781590413962E-2</v>
      </c>
      <c r="J3674" s="6">
        <v>5.067647</v>
      </c>
      <c r="K3674" s="6">
        <v>1.3800781590413962E-2</v>
      </c>
      <c r="L3674" s="1" t="s">
        <v>792</v>
      </c>
      <c r="M3674" s="1" t="s">
        <v>316</v>
      </c>
      <c r="N3674" s="1" t="s">
        <v>493</v>
      </c>
      <c r="O3674" s="1" t="s">
        <v>785</v>
      </c>
      <c r="P3674" s="1" t="s">
        <v>444</v>
      </c>
      <c r="Q3674" s="1" t="s">
        <v>793</v>
      </c>
      <c r="R3674" s="1" t="s">
        <v>330</v>
      </c>
    </row>
    <row r="3675" spans="1:18" hidden="1" x14ac:dyDescent="0.3">
      <c r="A3675" s="1" t="s">
        <v>811</v>
      </c>
      <c r="B3675" s="1">
        <v>51153</v>
      </c>
      <c r="C3675" s="1" t="s">
        <v>12</v>
      </c>
      <c r="D3675" s="6">
        <v>5.2104590000000002</v>
      </c>
      <c r="E3675" s="6">
        <v>5.2104589999927002</v>
      </c>
      <c r="F3675" s="6">
        <v>1.4189703159021501E-2</v>
      </c>
      <c r="G3675" s="6">
        <v>2.7233115468409557E-3</v>
      </c>
      <c r="H3675" s="6">
        <v>5.2104590000000002</v>
      </c>
      <c r="I3675" s="6">
        <v>1.418970315904138E-2</v>
      </c>
      <c r="J3675" s="6">
        <v>5.2104590000000002</v>
      </c>
      <c r="K3675" s="6">
        <v>1.418970315904138E-2</v>
      </c>
      <c r="L3675" s="1" t="s">
        <v>792</v>
      </c>
      <c r="M3675" s="1" t="s">
        <v>316</v>
      </c>
      <c r="N3675" s="1" t="s">
        <v>493</v>
      </c>
      <c r="O3675" s="1" t="s">
        <v>785</v>
      </c>
      <c r="P3675" s="1" t="s">
        <v>444</v>
      </c>
      <c r="Q3675" s="1" t="s">
        <v>793</v>
      </c>
      <c r="R3675" s="1" t="s">
        <v>330</v>
      </c>
    </row>
    <row r="3676" spans="1:18" hidden="1" x14ac:dyDescent="0.3">
      <c r="A3676" s="1" t="s">
        <v>497</v>
      </c>
      <c r="B3676" s="1">
        <v>24033</v>
      </c>
      <c r="C3676" s="1" t="s">
        <v>12</v>
      </c>
      <c r="D3676" s="6">
        <v>5.2829480000000002</v>
      </c>
      <c r="E3676" s="6">
        <v>5.2829479999926301</v>
      </c>
      <c r="F3676" s="6">
        <v>1.43871132897401E-2</v>
      </c>
      <c r="G3676" s="6">
        <v>2.7233115468409249E-3</v>
      </c>
      <c r="H3676" s="6">
        <v>5.2829480000000002</v>
      </c>
      <c r="I3676" s="6">
        <v>1.4387113289760171E-2</v>
      </c>
      <c r="J3676" s="6">
        <v>5.2829480000000002</v>
      </c>
      <c r="K3676" s="6">
        <v>1.4387113289760171E-2</v>
      </c>
      <c r="L3676" s="1" t="s">
        <v>792</v>
      </c>
      <c r="M3676" s="1" t="s">
        <v>316</v>
      </c>
      <c r="N3676" s="1" t="s">
        <v>493</v>
      </c>
      <c r="O3676" s="1" t="s">
        <v>785</v>
      </c>
      <c r="P3676" s="1" t="s">
        <v>444</v>
      </c>
      <c r="Q3676" s="1" t="s">
        <v>793</v>
      </c>
      <c r="R3676" s="1" t="s">
        <v>330</v>
      </c>
    </row>
    <row r="3677" spans="1:18" hidden="1" x14ac:dyDescent="0.3">
      <c r="A3677" s="1" t="s">
        <v>497</v>
      </c>
      <c r="B3677" s="1">
        <v>24031</v>
      </c>
      <c r="C3677" s="1" t="s">
        <v>10</v>
      </c>
      <c r="D3677" s="6">
        <v>6.9131400000000003</v>
      </c>
      <c r="E3677" s="6">
        <v>6.9131399999903396</v>
      </c>
      <c r="F3677" s="6">
        <v>1.8826633986901601E-2</v>
      </c>
      <c r="G3677" s="6">
        <v>2.7233115468409306E-3</v>
      </c>
      <c r="H3677" s="6">
        <v>6.9131400000000003</v>
      </c>
      <c r="I3677" s="6">
        <v>1.8826633986927913E-2</v>
      </c>
      <c r="J3677" s="6">
        <v>6.9131400000000003</v>
      </c>
      <c r="K3677" s="6">
        <v>1.8826633986927913E-2</v>
      </c>
      <c r="L3677" s="1" t="s">
        <v>792</v>
      </c>
      <c r="M3677" s="1" t="s">
        <v>316</v>
      </c>
      <c r="N3677" s="1" t="s">
        <v>493</v>
      </c>
      <c r="O3677" s="1" t="s">
        <v>785</v>
      </c>
      <c r="P3677" s="1" t="s">
        <v>444</v>
      </c>
      <c r="Q3677" s="1" t="s">
        <v>793</v>
      </c>
      <c r="R3677" s="1" t="s">
        <v>330</v>
      </c>
    </row>
    <row r="3678" spans="1:18" hidden="1" x14ac:dyDescent="0.3">
      <c r="A3678" s="1" t="s">
        <v>497</v>
      </c>
      <c r="B3678" s="1">
        <v>24031</v>
      </c>
      <c r="C3678" s="1" t="s">
        <v>12</v>
      </c>
      <c r="D3678" s="6">
        <v>7.2068479999999999</v>
      </c>
      <c r="E3678" s="6">
        <v>7.2068479999899298</v>
      </c>
      <c r="F3678" s="6">
        <v>1.96264923747002E-2</v>
      </c>
      <c r="G3678" s="6">
        <v>2.7233115468409527E-3</v>
      </c>
      <c r="H3678" s="6">
        <v>7.2068479999999999</v>
      </c>
      <c r="I3678" s="6">
        <v>1.9626492374727626E-2</v>
      </c>
      <c r="J3678" s="6">
        <v>7.2068479999999999</v>
      </c>
      <c r="K3678" s="6">
        <v>1.9626492374727626E-2</v>
      </c>
      <c r="L3678" s="1" t="s">
        <v>792</v>
      </c>
      <c r="M3678" s="1" t="s">
        <v>316</v>
      </c>
      <c r="N3678" s="1" t="s">
        <v>493</v>
      </c>
      <c r="O3678" s="1" t="s">
        <v>785</v>
      </c>
      <c r="P3678" s="1" t="s">
        <v>444</v>
      </c>
      <c r="Q3678" s="1" t="s">
        <v>793</v>
      </c>
      <c r="R3678" s="1" t="s">
        <v>330</v>
      </c>
    </row>
    <row r="3679" spans="1:18" hidden="1" x14ac:dyDescent="0.3">
      <c r="A3679" s="1" t="s">
        <v>497</v>
      </c>
      <c r="B3679" s="1">
        <v>24009</v>
      </c>
      <c r="C3679" s="1" t="s">
        <v>10</v>
      </c>
      <c r="D3679" s="6">
        <v>10.25108</v>
      </c>
      <c r="E3679" s="6">
        <v>10.251079999985601</v>
      </c>
      <c r="F3679" s="6">
        <v>2.7916884531551299E-2</v>
      </c>
      <c r="G3679" s="6">
        <v>2.7233115468409683E-3</v>
      </c>
      <c r="H3679" s="6">
        <v>10.25108</v>
      </c>
      <c r="I3679" s="6">
        <v>2.7916884531590514E-2</v>
      </c>
      <c r="J3679" s="6">
        <v>10.25108</v>
      </c>
      <c r="K3679" s="6">
        <v>2.7916884531590514E-2</v>
      </c>
      <c r="L3679" s="1" t="s">
        <v>792</v>
      </c>
      <c r="M3679" s="1" t="s">
        <v>316</v>
      </c>
      <c r="N3679" s="1" t="s">
        <v>493</v>
      </c>
      <c r="O3679" s="1" t="s">
        <v>785</v>
      </c>
      <c r="P3679" s="1" t="s">
        <v>444</v>
      </c>
      <c r="Q3679" s="1" t="s">
        <v>793</v>
      </c>
      <c r="R3679" s="1" t="s">
        <v>330</v>
      </c>
    </row>
    <row r="3680" spans="1:18" hidden="1" x14ac:dyDescent="0.3">
      <c r="A3680" s="1" t="s">
        <v>497</v>
      </c>
      <c r="B3680" s="1">
        <v>24009</v>
      </c>
      <c r="C3680" s="1" t="s">
        <v>12</v>
      </c>
      <c r="D3680" s="6">
        <v>10.68661</v>
      </c>
      <c r="E3680" s="6">
        <v>10.686609999985</v>
      </c>
      <c r="F3680" s="6">
        <v>2.91029684095452E-2</v>
      </c>
      <c r="G3680" s="6">
        <v>2.7233115468409579E-3</v>
      </c>
      <c r="H3680" s="6">
        <v>10.68661</v>
      </c>
      <c r="I3680" s="6">
        <v>2.9102968409586049E-2</v>
      </c>
      <c r="J3680" s="6">
        <v>10.68661</v>
      </c>
      <c r="K3680" s="6">
        <v>2.9102968409586049E-2</v>
      </c>
      <c r="L3680" s="1" t="s">
        <v>792</v>
      </c>
      <c r="M3680" s="1" t="s">
        <v>316</v>
      </c>
      <c r="N3680" s="1" t="s">
        <v>493</v>
      </c>
      <c r="O3680" s="1" t="s">
        <v>785</v>
      </c>
      <c r="P3680" s="1" t="s">
        <v>444</v>
      </c>
      <c r="Q3680" s="1" t="s">
        <v>793</v>
      </c>
      <c r="R3680" s="1" t="s">
        <v>330</v>
      </c>
    </row>
    <row r="3681" spans="1:18" hidden="1" x14ac:dyDescent="0.3">
      <c r="A3681" s="1" t="s">
        <v>811</v>
      </c>
      <c r="B3681" s="1">
        <v>51107</v>
      </c>
      <c r="C3681" s="1" t="s">
        <v>10</v>
      </c>
      <c r="D3681" s="6">
        <v>11.744429999999999</v>
      </c>
      <c r="E3681" s="6">
        <v>11.744429999983399</v>
      </c>
      <c r="F3681" s="6">
        <v>3.1983741830020597E-2</v>
      </c>
      <c r="G3681" s="6">
        <v>2.7233115468409965E-3</v>
      </c>
      <c r="H3681" s="6">
        <v>11.744429999999999</v>
      </c>
      <c r="I3681" s="6">
        <v>3.1983741830065804E-2</v>
      </c>
      <c r="J3681" s="6">
        <v>11.744429999999999</v>
      </c>
      <c r="K3681" s="6">
        <v>3.1983741830065804E-2</v>
      </c>
      <c r="L3681" s="1" t="s">
        <v>792</v>
      </c>
      <c r="M3681" s="1" t="s">
        <v>316</v>
      </c>
      <c r="N3681" s="1" t="s">
        <v>493</v>
      </c>
      <c r="O3681" s="1" t="s">
        <v>785</v>
      </c>
      <c r="P3681" s="1" t="s">
        <v>444</v>
      </c>
      <c r="Q3681" s="1" t="s">
        <v>793</v>
      </c>
      <c r="R3681" s="1" t="s">
        <v>330</v>
      </c>
    </row>
    <row r="3682" spans="1:18" hidden="1" x14ac:dyDescent="0.3">
      <c r="A3682" s="1" t="s">
        <v>811</v>
      </c>
      <c r="B3682" s="1">
        <v>51107</v>
      </c>
      <c r="C3682" s="1" t="s">
        <v>12</v>
      </c>
      <c r="D3682" s="6">
        <v>12.243399999999999</v>
      </c>
      <c r="E3682" s="6">
        <v>12.243399999982801</v>
      </c>
      <c r="F3682" s="6">
        <v>3.3342592592545801E-2</v>
      </c>
      <c r="G3682" s="6">
        <v>2.7233115468409627E-3</v>
      </c>
      <c r="H3682" s="6">
        <v>12.243399999999999</v>
      </c>
      <c r="I3682" s="6">
        <v>3.3342592592592639E-2</v>
      </c>
      <c r="J3682" s="6">
        <v>12.243399999999999</v>
      </c>
      <c r="K3682" s="6">
        <v>3.3342592592592639E-2</v>
      </c>
      <c r="L3682" s="1" t="s">
        <v>792</v>
      </c>
      <c r="M3682" s="1" t="s">
        <v>316</v>
      </c>
      <c r="N3682" s="1" t="s">
        <v>493</v>
      </c>
      <c r="O3682" s="1" t="s">
        <v>785</v>
      </c>
      <c r="P3682" s="1" t="s">
        <v>444</v>
      </c>
      <c r="Q3682" s="1" t="s">
        <v>793</v>
      </c>
      <c r="R3682" s="1" t="s">
        <v>330</v>
      </c>
    </row>
    <row r="3683" spans="1:18" hidden="1" x14ac:dyDescent="0.3">
      <c r="A3683" s="1" t="s">
        <v>497</v>
      </c>
      <c r="B3683" s="1">
        <v>24017</v>
      </c>
      <c r="C3683" s="1" t="s">
        <v>10</v>
      </c>
      <c r="D3683" s="6">
        <v>12.90353</v>
      </c>
      <c r="E3683" s="6">
        <v>12.903529999981901</v>
      </c>
      <c r="F3683" s="6">
        <v>3.5140332243959398E-2</v>
      </c>
      <c r="G3683" s="6">
        <v>2.7233115468409566E-3</v>
      </c>
      <c r="H3683" s="6">
        <v>12.90353</v>
      </c>
      <c r="I3683" s="6">
        <v>3.5140332244008692E-2</v>
      </c>
      <c r="J3683" s="6">
        <v>12.90353</v>
      </c>
      <c r="K3683" s="6">
        <v>3.5140332244008692E-2</v>
      </c>
      <c r="L3683" s="1" t="s">
        <v>792</v>
      </c>
      <c r="M3683" s="1" t="s">
        <v>316</v>
      </c>
      <c r="N3683" s="1" t="s">
        <v>493</v>
      </c>
      <c r="O3683" s="1" t="s">
        <v>785</v>
      </c>
      <c r="P3683" s="1" t="s">
        <v>444</v>
      </c>
      <c r="Q3683" s="1" t="s">
        <v>793</v>
      </c>
      <c r="R3683" s="1" t="s">
        <v>330</v>
      </c>
    </row>
    <row r="3684" spans="1:18" hidden="1" x14ac:dyDescent="0.3">
      <c r="A3684" s="1" t="s">
        <v>497</v>
      </c>
      <c r="B3684" s="1">
        <v>24017</v>
      </c>
      <c r="C3684" s="1" t="s">
        <v>12</v>
      </c>
      <c r="D3684" s="6">
        <v>13.451750000000001</v>
      </c>
      <c r="E3684" s="6">
        <v>13.4517499999811</v>
      </c>
      <c r="F3684" s="6">
        <v>3.6633306100166498E-2</v>
      </c>
      <c r="G3684" s="6">
        <v>2.7233115468409661E-3</v>
      </c>
      <c r="H3684" s="6">
        <v>13.451750000000001</v>
      </c>
      <c r="I3684" s="6">
        <v>3.663330610021797E-2</v>
      </c>
      <c r="J3684" s="6">
        <v>13.451750000000001</v>
      </c>
      <c r="K3684" s="6">
        <v>3.663330610021797E-2</v>
      </c>
      <c r="L3684" s="1" t="s">
        <v>792</v>
      </c>
      <c r="M3684" s="1" t="s">
        <v>316</v>
      </c>
      <c r="N3684" s="1" t="s">
        <v>493</v>
      </c>
      <c r="O3684" s="1" t="s">
        <v>785</v>
      </c>
      <c r="P3684" s="1" t="s">
        <v>444</v>
      </c>
      <c r="Q3684" s="1" t="s">
        <v>793</v>
      </c>
      <c r="R3684" s="1" t="s">
        <v>330</v>
      </c>
    </row>
    <row r="3685" spans="1:18" hidden="1" x14ac:dyDescent="0.3">
      <c r="A3685" s="1" t="s">
        <v>497</v>
      </c>
      <c r="B3685" s="1">
        <v>24021</v>
      </c>
      <c r="C3685" s="1" t="s">
        <v>10</v>
      </c>
      <c r="D3685" s="6">
        <v>17.55696</v>
      </c>
      <c r="E3685" s="6">
        <v>17.556959999975401</v>
      </c>
      <c r="F3685" s="6">
        <v>4.7813071895357703E-2</v>
      </c>
      <c r="G3685" s="6">
        <v>2.7233115468409505E-3</v>
      </c>
      <c r="H3685" s="6">
        <v>17.55696</v>
      </c>
      <c r="I3685" s="6">
        <v>4.7813071895424698E-2</v>
      </c>
      <c r="J3685" s="6">
        <v>17.55696</v>
      </c>
      <c r="K3685" s="6">
        <v>4.7813071895424698E-2</v>
      </c>
      <c r="L3685" s="1" t="s">
        <v>792</v>
      </c>
      <c r="M3685" s="1" t="s">
        <v>316</v>
      </c>
      <c r="N3685" s="1" t="s">
        <v>493</v>
      </c>
      <c r="O3685" s="1" t="s">
        <v>785</v>
      </c>
      <c r="P3685" s="1" t="s">
        <v>444</v>
      </c>
      <c r="Q3685" s="1" t="s">
        <v>793</v>
      </c>
      <c r="R3685" s="1" t="s">
        <v>330</v>
      </c>
    </row>
    <row r="3686" spans="1:18" hidden="1" x14ac:dyDescent="0.3">
      <c r="A3686" s="1" t="s">
        <v>497</v>
      </c>
      <c r="B3686" s="1">
        <v>24021</v>
      </c>
      <c r="C3686" s="1" t="s">
        <v>12</v>
      </c>
      <c r="D3686" s="6">
        <v>18.302869999999999</v>
      </c>
      <c r="E3686" s="6">
        <v>18.302869999974401</v>
      </c>
      <c r="F3686" s="6">
        <v>4.9844417211258998E-2</v>
      </c>
      <c r="G3686" s="6">
        <v>2.723311546840944E-3</v>
      </c>
      <c r="H3686" s="6">
        <v>18.302869999999999</v>
      </c>
      <c r="I3686" s="6">
        <v>4.9844417211328707E-2</v>
      </c>
      <c r="J3686" s="6">
        <v>18.302869999999999</v>
      </c>
      <c r="K3686" s="6">
        <v>4.9844417211328707E-2</v>
      </c>
      <c r="L3686" s="1" t="s">
        <v>792</v>
      </c>
      <c r="M3686" s="1" t="s">
        <v>316</v>
      </c>
      <c r="N3686" s="1" t="s">
        <v>493</v>
      </c>
      <c r="O3686" s="1" t="s">
        <v>785</v>
      </c>
      <c r="P3686" s="1" t="s">
        <v>444</v>
      </c>
      <c r="Q3686" s="1" t="s">
        <v>793</v>
      </c>
      <c r="R3686" s="1" t="s">
        <v>330</v>
      </c>
    </row>
    <row r="3687" spans="1:18" hidden="1" x14ac:dyDescent="0.3">
      <c r="A3687" s="1" t="s">
        <v>497</v>
      </c>
      <c r="B3687" s="1">
        <v>24009</v>
      </c>
      <c r="C3687" s="1" t="s">
        <v>12</v>
      </c>
      <c r="D3687" s="6">
        <v>0.26434999999999997</v>
      </c>
      <c r="E3687" s="6">
        <v>0.26434999999962899</v>
      </c>
      <c r="F3687" s="6">
        <v>7.19907407406398E-4</v>
      </c>
      <c r="G3687" s="6">
        <v>2.7233115468409622E-3</v>
      </c>
      <c r="H3687" s="6">
        <v>0.30526202081347498</v>
      </c>
      <c r="I3687" s="6">
        <v>8.313235860933425E-4</v>
      </c>
      <c r="J3687" s="6">
        <v>0.32956920087263297</v>
      </c>
      <c r="K3687" s="6">
        <v>8.9751961021958986E-4</v>
      </c>
      <c r="L3687" s="1" t="s">
        <v>492</v>
      </c>
      <c r="M3687" s="1" t="s">
        <v>316</v>
      </c>
      <c r="N3687" s="1" t="s">
        <v>493</v>
      </c>
      <c r="O3687" s="1" t="s">
        <v>494</v>
      </c>
      <c r="P3687" s="1" t="s">
        <v>495</v>
      </c>
      <c r="Q3687" s="1" t="s">
        <v>496</v>
      </c>
      <c r="R3687" s="1" t="s">
        <v>330</v>
      </c>
    </row>
    <row r="3688" spans="1:18" hidden="1" x14ac:dyDescent="0.3">
      <c r="A3688" s="1" t="s">
        <v>497</v>
      </c>
      <c r="B3688" s="1">
        <v>24031</v>
      </c>
      <c r="C3688" s="1" t="s">
        <v>12</v>
      </c>
      <c r="D3688" s="6">
        <v>1.2605500000000001</v>
      </c>
      <c r="E3688" s="6">
        <v>1.2605499999982299</v>
      </c>
      <c r="F3688" s="6">
        <v>3.4328703703655501E-3</v>
      </c>
      <c r="G3688" s="6">
        <v>2.7233115468409588E-3</v>
      </c>
      <c r="H3688" s="6">
        <v>1.39532822619247</v>
      </c>
      <c r="I3688" s="6">
        <v>3.7999134700230667E-3</v>
      </c>
      <c r="J3688" s="6">
        <v>1.46912721375893</v>
      </c>
      <c r="K3688" s="6">
        <v>4.0008911050079792E-3</v>
      </c>
      <c r="L3688" s="1" t="s">
        <v>492</v>
      </c>
      <c r="M3688" s="1" t="s">
        <v>316</v>
      </c>
      <c r="N3688" s="1" t="s">
        <v>493</v>
      </c>
      <c r="O3688" s="1" t="s">
        <v>494</v>
      </c>
      <c r="P3688" s="1" t="s">
        <v>495</v>
      </c>
      <c r="Q3688" s="1" t="s">
        <v>496</v>
      </c>
      <c r="R3688" s="1" t="s">
        <v>330</v>
      </c>
    </row>
    <row r="3689" spans="1:18" hidden="1" x14ac:dyDescent="0.3">
      <c r="A3689" s="1" t="s">
        <v>497</v>
      </c>
      <c r="B3689" s="1">
        <v>24017</v>
      </c>
      <c r="C3689" s="1" t="s">
        <v>12</v>
      </c>
      <c r="D3689" s="6">
        <v>1.629875</v>
      </c>
      <c r="E3689" s="6">
        <v>1.62987499999771</v>
      </c>
      <c r="F3689" s="6">
        <v>4.43865740740118E-3</v>
      </c>
      <c r="G3689" s="6">
        <v>2.723311546840964E-3</v>
      </c>
      <c r="H3689" s="6">
        <v>1.8948306942595501</v>
      </c>
      <c r="I3689" s="6">
        <v>5.1602143089857127E-3</v>
      </c>
      <c r="J3689" s="6">
        <v>2.0534954790499902</v>
      </c>
      <c r="K3689" s="6">
        <v>5.5923079494825554E-3</v>
      </c>
      <c r="L3689" s="1" t="s">
        <v>492</v>
      </c>
      <c r="M3689" s="1" t="s">
        <v>316</v>
      </c>
      <c r="N3689" s="1" t="s">
        <v>493</v>
      </c>
      <c r="O3689" s="1" t="s">
        <v>494</v>
      </c>
      <c r="P3689" s="1" t="s">
        <v>495</v>
      </c>
      <c r="Q3689" s="1" t="s">
        <v>496</v>
      </c>
      <c r="R3689" s="1" t="s">
        <v>330</v>
      </c>
    </row>
    <row r="3690" spans="1:18" hidden="1" x14ac:dyDescent="0.3">
      <c r="A3690" s="1" t="s">
        <v>811</v>
      </c>
      <c r="B3690" s="1">
        <v>51107</v>
      </c>
      <c r="C3690" s="1" t="s">
        <v>12</v>
      </c>
      <c r="D3690" s="6">
        <v>2.0693250000000001</v>
      </c>
      <c r="E3690" s="6">
        <v>2.0693249999971002</v>
      </c>
      <c r="F3690" s="6">
        <v>5.6354166666587801E-3</v>
      </c>
      <c r="G3690" s="6">
        <v>2.7233115468409635E-3</v>
      </c>
      <c r="H3690" s="6">
        <v>2.7581067069373</v>
      </c>
      <c r="I3690" s="6">
        <v>7.5111838424218548E-3</v>
      </c>
      <c r="J3690" s="6">
        <v>3.2465281014090999</v>
      </c>
      <c r="K3690" s="6">
        <v>8.8413074657110718E-3</v>
      </c>
      <c r="L3690" s="1" t="s">
        <v>492</v>
      </c>
      <c r="M3690" s="1" t="s">
        <v>316</v>
      </c>
      <c r="N3690" s="1" t="s">
        <v>493</v>
      </c>
      <c r="O3690" s="1" t="s">
        <v>494</v>
      </c>
      <c r="P3690" s="1" t="s">
        <v>495</v>
      </c>
      <c r="Q3690" s="1" t="s">
        <v>496</v>
      </c>
      <c r="R3690" s="1" t="s">
        <v>330</v>
      </c>
    </row>
    <row r="3691" spans="1:18" hidden="1" x14ac:dyDescent="0.3">
      <c r="A3691" s="1" t="s">
        <v>497</v>
      </c>
      <c r="B3691" s="1">
        <v>24021</v>
      </c>
      <c r="C3691" s="1" t="s">
        <v>12</v>
      </c>
      <c r="D3691" s="6">
        <v>2.3357999999999999</v>
      </c>
      <c r="E3691" s="6">
        <v>2.3357999999967198</v>
      </c>
      <c r="F3691" s="6">
        <v>6.36111111110219E-3</v>
      </c>
      <c r="G3691" s="6">
        <v>2.7233115468409635E-3</v>
      </c>
      <c r="H3691" s="6">
        <v>2.6836838299933201</v>
      </c>
      <c r="I3691" s="6">
        <v>7.3085071622911897E-3</v>
      </c>
      <c r="J3691" s="6">
        <v>2.8891935051402702</v>
      </c>
      <c r="K3691" s="6">
        <v>7.8681740336064149E-3</v>
      </c>
      <c r="L3691" s="1" t="s">
        <v>492</v>
      </c>
      <c r="M3691" s="1" t="s">
        <v>316</v>
      </c>
      <c r="N3691" s="1" t="s">
        <v>493</v>
      </c>
      <c r="O3691" s="1" t="s">
        <v>494</v>
      </c>
      <c r="P3691" s="1" t="s">
        <v>495</v>
      </c>
      <c r="Q3691" s="1" t="s">
        <v>496</v>
      </c>
      <c r="R3691" s="1" t="s">
        <v>330</v>
      </c>
    </row>
    <row r="3692" spans="1:18" hidden="1" x14ac:dyDescent="0.3">
      <c r="A3692" s="1" t="s">
        <v>811</v>
      </c>
      <c r="B3692" s="1">
        <v>51013</v>
      </c>
      <c r="C3692" s="1" t="s">
        <v>12</v>
      </c>
      <c r="D3692" s="6">
        <v>3.779525</v>
      </c>
      <c r="E3692" s="6">
        <v>3.77952499999473</v>
      </c>
      <c r="F3692" s="6">
        <v>1.0292824074059599E-2</v>
      </c>
      <c r="G3692" s="6">
        <v>2.7233115468409262E-3</v>
      </c>
      <c r="H3692" s="6">
        <v>3.9997706324575302</v>
      </c>
      <c r="I3692" s="6">
        <v>1.0892621548086826E-2</v>
      </c>
      <c r="J3692" s="6">
        <v>4.0996338567520496</v>
      </c>
      <c r="K3692" s="6">
        <v>1.1164580219912856E-2</v>
      </c>
      <c r="L3692" s="1" t="s">
        <v>492</v>
      </c>
      <c r="M3692" s="1" t="s">
        <v>316</v>
      </c>
      <c r="N3692" s="1" t="s">
        <v>493</v>
      </c>
      <c r="O3692" s="1" t="s">
        <v>494</v>
      </c>
      <c r="P3692" s="1" t="s">
        <v>495</v>
      </c>
      <c r="Q3692" s="1" t="s">
        <v>496</v>
      </c>
      <c r="R3692" s="1" t="s">
        <v>330</v>
      </c>
    </row>
    <row r="3693" spans="1:18" hidden="1" x14ac:dyDescent="0.3">
      <c r="A3693" s="1" t="s">
        <v>811</v>
      </c>
      <c r="B3693" s="1">
        <v>51059</v>
      </c>
      <c r="C3693" s="1" t="s">
        <v>12</v>
      </c>
      <c r="D3693" s="6">
        <v>4.4688749999999997</v>
      </c>
      <c r="E3693" s="6">
        <v>4.4688749999937496</v>
      </c>
      <c r="F3693" s="6">
        <v>1.21701388888718E-2</v>
      </c>
      <c r="G3693" s="6">
        <v>2.7233115468409436E-3</v>
      </c>
      <c r="H3693" s="6">
        <v>5.2718939965454901</v>
      </c>
      <c r="I3693" s="6">
        <v>1.4357009794513783E-2</v>
      </c>
      <c r="J3693" s="6">
        <v>5.7678279908333501</v>
      </c>
      <c r="K3693" s="6">
        <v>1.5707592567628863E-2</v>
      </c>
      <c r="L3693" s="1" t="s">
        <v>492</v>
      </c>
      <c r="M3693" s="1" t="s">
        <v>316</v>
      </c>
      <c r="N3693" s="1" t="s">
        <v>493</v>
      </c>
      <c r="O3693" s="1" t="s">
        <v>494</v>
      </c>
      <c r="P3693" s="1" t="s">
        <v>495</v>
      </c>
      <c r="Q3693" s="1" t="s">
        <v>496</v>
      </c>
      <c r="R3693" s="1" t="s">
        <v>330</v>
      </c>
    </row>
    <row r="3694" spans="1:18" hidden="1" x14ac:dyDescent="0.3">
      <c r="A3694" s="1" t="s">
        <v>811</v>
      </c>
      <c r="B3694" s="1">
        <v>51510</v>
      </c>
      <c r="C3694" s="1" t="s">
        <v>12</v>
      </c>
      <c r="D3694" s="6">
        <v>6.1935250000000002</v>
      </c>
      <c r="E3694" s="6">
        <v>6.1935249999913298</v>
      </c>
      <c r="F3694" s="6">
        <v>1.68668981481245E-2</v>
      </c>
      <c r="G3694" s="6">
        <v>2.7233115468409527E-3</v>
      </c>
      <c r="H3694" s="6">
        <v>6.6420270182012899</v>
      </c>
      <c r="I3694" s="6">
        <v>1.8088308873097154E-2</v>
      </c>
      <c r="J3694" s="6">
        <v>6.86584895074947</v>
      </c>
      <c r="K3694" s="6">
        <v>1.869784572644187E-2</v>
      </c>
      <c r="L3694" s="1" t="s">
        <v>492</v>
      </c>
      <c r="M3694" s="1" t="s">
        <v>316</v>
      </c>
      <c r="N3694" s="1" t="s">
        <v>493</v>
      </c>
      <c r="O3694" s="1" t="s">
        <v>494</v>
      </c>
      <c r="P3694" s="1" t="s">
        <v>495</v>
      </c>
      <c r="Q3694" s="1" t="s">
        <v>496</v>
      </c>
      <c r="R3694" s="1" t="s">
        <v>330</v>
      </c>
    </row>
    <row r="3695" spans="1:18" hidden="1" x14ac:dyDescent="0.3">
      <c r="A3695" s="1" t="s">
        <v>497</v>
      </c>
      <c r="B3695" s="1">
        <v>24033</v>
      </c>
      <c r="C3695" s="1" t="s">
        <v>12</v>
      </c>
      <c r="D3695" s="6">
        <v>7.0664749999999996</v>
      </c>
      <c r="E3695" s="6">
        <v>7.0664749999901</v>
      </c>
      <c r="F3695" s="6">
        <v>1.9244212962935998E-2</v>
      </c>
      <c r="G3695" s="6">
        <v>2.7233115468409579E-3</v>
      </c>
      <c r="H3695" s="6">
        <v>7.6149745520924901</v>
      </c>
      <c r="I3695" s="6">
        <v>2.0737948126613531E-2</v>
      </c>
      <c r="J3695" s="6">
        <v>7.8920210327226004</v>
      </c>
      <c r="K3695" s="6">
        <v>2.1492432006325158E-2</v>
      </c>
      <c r="L3695" s="1" t="s">
        <v>492</v>
      </c>
      <c r="M3695" s="1" t="s">
        <v>316</v>
      </c>
      <c r="N3695" s="1" t="s">
        <v>493</v>
      </c>
      <c r="O3695" s="1" t="s">
        <v>494</v>
      </c>
      <c r="P3695" s="1" t="s">
        <v>495</v>
      </c>
      <c r="Q3695" s="1" t="s">
        <v>496</v>
      </c>
      <c r="R3695" s="1" t="s">
        <v>330</v>
      </c>
    </row>
    <row r="3696" spans="1:18" hidden="1" x14ac:dyDescent="0.3">
      <c r="A3696" s="1" t="s">
        <v>811</v>
      </c>
      <c r="B3696" s="1">
        <v>51153</v>
      </c>
      <c r="C3696" s="1" t="s">
        <v>12</v>
      </c>
      <c r="D3696" s="6">
        <v>8.8034499999999998</v>
      </c>
      <c r="E3696" s="6">
        <v>8.8034499999876399</v>
      </c>
      <c r="F3696" s="6">
        <v>2.3974537037003401E-2</v>
      </c>
      <c r="G3696" s="6">
        <v>2.7233115468409614E-3</v>
      </c>
      <c r="H3696" s="6">
        <v>10.541038034005</v>
      </c>
      <c r="I3696" s="6">
        <v>2.8706530593695562E-2</v>
      </c>
      <c r="J3696" s="6">
        <v>11.644217161294099</v>
      </c>
      <c r="K3696" s="6">
        <v>3.1710831049275905E-2</v>
      </c>
      <c r="L3696" s="1" t="s">
        <v>492</v>
      </c>
      <c r="M3696" s="1" t="s">
        <v>316</v>
      </c>
      <c r="N3696" s="1" t="s">
        <v>493</v>
      </c>
      <c r="O3696" s="1" t="s">
        <v>494</v>
      </c>
      <c r="P3696" s="1" t="s">
        <v>495</v>
      </c>
      <c r="Q3696" s="1" t="s">
        <v>496</v>
      </c>
      <c r="R3696" s="1" t="s">
        <v>330</v>
      </c>
    </row>
    <row r="3697" spans="1:18" hidden="1" x14ac:dyDescent="0.3">
      <c r="A3697" s="1" t="s">
        <v>9</v>
      </c>
      <c r="B3697" s="1">
        <v>11001</v>
      </c>
      <c r="C3697" s="1" t="s">
        <v>12</v>
      </c>
      <c r="D3697" s="6">
        <v>18.020420000000001</v>
      </c>
      <c r="E3697" s="6">
        <v>18.020419999974798</v>
      </c>
      <c r="F3697" s="6">
        <v>4.90752178648549E-2</v>
      </c>
      <c r="G3697" s="6">
        <v>2.7233115468409466E-3</v>
      </c>
      <c r="H3697" s="6">
        <v>19.1969316957871</v>
      </c>
      <c r="I3697" s="6">
        <v>5.2279225751053961E-2</v>
      </c>
      <c r="J3697" s="6">
        <v>19.7469352684653</v>
      </c>
      <c r="K3697" s="6">
        <v>5.3777056831332277E-2</v>
      </c>
      <c r="L3697" s="1" t="s">
        <v>492</v>
      </c>
      <c r="M3697" s="1" t="s">
        <v>316</v>
      </c>
      <c r="N3697" s="1" t="s">
        <v>493</v>
      </c>
      <c r="O3697" s="1" t="s">
        <v>494</v>
      </c>
      <c r="P3697" s="1" t="s">
        <v>495</v>
      </c>
      <c r="Q3697" s="1" t="s">
        <v>496</v>
      </c>
      <c r="R3697" s="1" t="s">
        <v>330</v>
      </c>
    </row>
    <row r="3698" spans="1:18" hidden="1" x14ac:dyDescent="0.3">
      <c r="A3698" s="1" t="s">
        <v>497</v>
      </c>
      <c r="B3698" s="1">
        <v>24009</v>
      </c>
      <c r="C3698" s="1" t="s">
        <v>12</v>
      </c>
      <c r="D3698" s="6">
        <v>24.568300000000001</v>
      </c>
      <c r="E3698" s="6">
        <v>24.568299999965401</v>
      </c>
      <c r="F3698" s="6">
        <v>6.6907135076159002E-2</v>
      </c>
      <c r="G3698" s="6">
        <v>2.7233115468409791E-3</v>
      </c>
      <c r="H3698" s="6">
        <v>28.370603010976701</v>
      </c>
      <c r="I3698" s="6">
        <v>7.7261990770634295E-2</v>
      </c>
      <c r="J3698" s="6">
        <v>30.629676556834202</v>
      </c>
      <c r="K3698" s="6">
        <v>8.3414151843231032E-2</v>
      </c>
      <c r="L3698" s="1" t="s">
        <v>781</v>
      </c>
      <c r="M3698" s="1" t="s">
        <v>316</v>
      </c>
      <c r="N3698" s="1" t="s">
        <v>493</v>
      </c>
      <c r="O3698" s="1" t="s">
        <v>782</v>
      </c>
      <c r="P3698" s="1" t="s">
        <v>783</v>
      </c>
      <c r="Q3698" s="1" t="s">
        <v>389</v>
      </c>
      <c r="R3698" s="1" t="s">
        <v>330</v>
      </c>
    </row>
    <row r="3699" spans="1:18" hidden="1" x14ac:dyDescent="0.3">
      <c r="A3699" s="1" t="s">
        <v>497</v>
      </c>
      <c r="B3699" s="1">
        <v>24017</v>
      </c>
      <c r="C3699" s="1" t="s">
        <v>12</v>
      </c>
      <c r="D3699" s="6">
        <v>24.568300000000001</v>
      </c>
      <c r="E3699" s="6">
        <v>24.568299999965401</v>
      </c>
      <c r="F3699" s="6">
        <v>6.6907135076159197E-2</v>
      </c>
      <c r="G3699" s="6">
        <v>2.7233115468409869E-3</v>
      </c>
      <c r="H3699" s="6">
        <v>28.562171298889101</v>
      </c>
      <c r="I3699" s="6">
        <v>7.7783690901114921E-2</v>
      </c>
      <c r="J3699" s="6">
        <v>30.953841845505899</v>
      </c>
      <c r="K3699" s="6">
        <v>8.4296954916955935E-2</v>
      </c>
      <c r="L3699" s="1" t="s">
        <v>781</v>
      </c>
      <c r="M3699" s="1" t="s">
        <v>316</v>
      </c>
      <c r="N3699" s="1" t="s">
        <v>493</v>
      </c>
      <c r="O3699" s="1" t="s">
        <v>782</v>
      </c>
      <c r="P3699" s="1" t="s">
        <v>783</v>
      </c>
      <c r="Q3699" s="1" t="s">
        <v>389</v>
      </c>
      <c r="R3699" s="1" t="s">
        <v>330</v>
      </c>
    </row>
    <row r="3700" spans="1:18" hidden="1" x14ac:dyDescent="0.3">
      <c r="A3700" s="1" t="s">
        <v>811</v>
      </c>
      <c r="B3700" s="1">
        <v>51059</v>
      </c>
      <c r="C3700" s="1" t="s">
        <v>12</v>
      </c>
      <c r="D3700" s="6">
        <v>42.838299999999997</v>
      </c>
      <c r="E3700" s="6">
        <v>42.838299999939998</v>
      </c>
      <c r="F3700" s="6">
        <v>0.116662037036873</v>
      </c>
      <c r="G3700" s="6">
        <v>2.723311546840944E-3</v>
      </c>
      <c r="H3700" s="6">
        <v>50.5359797694531</v>
      </c>
      <c r="I3700" s="6">
        <v>0.13762521723707197</v>
      </c>
      <c r="J3700" s="6">
        <v>55.289965778795903</v>
      </c>
      <c r="K3700" s="6">
        <v>0.15057180222983552</v>
      </c>
      <c r="L3700" s="1" t="s">
        <v>781</v>
      </c>
      <c r="M3700" s="1" t="s">
        <v>316</v>
      </c>
      <c r="N3700" s="1" t="s">
        <v>493</v>
      </c>
      <c r="O3700" s="1" t="s">
        <v>782</v>
      </c>
      <c r="P3700" s="1" t="s">
        <v>783</v>
      </c>
      <c r="Q3700" s="1" t="s">
        <v>389</v>
      </c>
      <c r="R3700" s="1" t="s">
        <v>330</v>
      </c>
    </row>
    <row r="3701" spans="1:18" hidden="1" x14ac:dyDescent="0.3">
      <c r="A3701" s="1" t="s">
        <v>497</v>
      </c>
      <c r="B3701" s="1">
        <v>24031</v>
      </c>
      <c r="C3701" s="1" t="s">
        <v>12</v>
      </c>
      <c r="D3701" s="6">
        <v>87.224739999999997</v>
      </c>
      <c r="E3701" s="6">
        <v>87.224739999877698</v>
      </c>
      <c r="F3701" s="6">
        <v>0.23754014161186701</v>
      </c>
      <c r="G3701" s="6">
        <v>2.7233115468409544E-3</v>
      </c>
      <c r="H3701" s="6">
        <v>96.550824437189505</v>
      </c>
      <c r="I3701" s="6">
        <v>0.26293797504681199</v>
      </c>
      <c r="J3701" s="6">
        <v>101.657402917018</v>
      </c>
      <c r="K3701" s="6">
        <v>0.27684477918577843</v>
      </c>
      <c r="L3701" s="1" t="s">
        <v>781</v>
      </c>
      <c r="M3701" s="1" t="s">
        <v>316</v>
      </c>
      <c r="N3701" s="1" t="s">
        <v>493</v>
      </c>
      <c r="O3701" s="1" t="s">
        <v>782</v>
      </c>
      <c r="P3701" s="1" t="s">
        <v>783</v>
      </c>
      <c r="Q3701" s="1" t="s">
        <v>389</v>
      </c>
      <c r="R3701" s="1" t="s">
        <v>330</v>
      </c>
    </row>
    <row r="3702" spans="1:18" hidden="1" x14ac:dyDescent="0.3">
      <c r="A3702" s="1" t="s">
        <v>811</v>
      </c>
      <c r="B3702" s="1">
        <v>51153</v>
      </c>
      <c r="C3702" s="1" t="s">
        <v>12</v>
      </c>
      <c r="D3702" s="6">
        <v>96.946809999999999</v>
      </c>
      <c r="E3702" s="6">
        <v>96.946809999864001</v>
      </c>
      <c r="F3702" s="6">
        <v>0.26401636710202597</v>
      </c>
      <c r="G3702" s="6">
        <v>2.7233115468409566E-3</v>
      </c>
      <c r="H3702" s="6">
        <v>116.08176470423101</v>
      </c>
      <c r="I3702" s="6">
        <v>0.3161268101967073</v>
      </c>
      <c r="J3702" s="6">
        <v>128.23037658358001</v>
      </c>
      <c r="K3702" s="6">
        <v>0.34921126520582768</v>
      </c>
      <c r="L3702" s="1" t="s">
        <v>781</v>
      </c>
      <c r="M3702" s="1" t="s">
        <v>316</v>
      </c>
      <c r="N3702" s="1" t="s">
        <v>493</v>
      </c>
      <c r="O3702" s="1" t="s">
        <v>782</v>
      </c>
      <c r="P3702" s="1" t="s">
        <v>783</v>
      </c>
      <c r="Q3702" s="1" t="s">
        <v>389</v>
      </c>
      <c r="R3702" s="1" t="s">
        <v>330</v>
      </c>
    </row>
    <row r="3703" spans="1:18" hidden="1" x14ac:dyDescent="0.3">
      <c r="A3703" s="1" t="s">
        <v>811</v>
      </c>
      <c r="B3703" s="1">
        <v>51685</v>
      </c>
      <c r="C3703" s="1" t="s">
        <v>12</v>
      </c>
      <c r="D3703" s="6">
        <v>696.09812999999895</v>
      </c>
      <c r="E3703" s="6" t="s">
        <v>963</v>
      </c>
      <c r="F3703" s="6" t="s">
        <v>963</v>
      </c>
      <c r="G3703" s="6" t="s">
        <v>963</v>
      </c>
      <c r="H3703" s="6">
        <v>696.09812999999895</v>
      </c>
      <c r="I3703" s="6" t="s">
        <v>964</v>
      </c>
      <c r="J3703" s="6">
        <v>696.09812999999895</v>
      </c>
      <c r="K3703" s="6" t="s">
        <v>964</v>
      </c>
      <c r="L3703" s="1" t="s">
        <v>374</v>
      </c>
      <c r="M3703" s="1" t="s">
        <v>375</v>
      </c>
      <c r="N3703" s="1" t="s">
        <v>376</v>
      </c>
      <c r="O3703" s="1" t="s">
        <v>377</v>
      </c>
      <c r="P3703" s="1" t="s">
        <v>378</v>
      </c>
      <c r="Q3703" s="1" t="s">
        <v>348</v>
      </c>
      <c r="R3703" s="1" t="s">
        <v>936</v>
      </c>
    </row>
    <row r="3704" spans="1:18" hidden="1" x14ac:dyDescent="0.3">
      <c r="A3704" s="1" t="s">
        <v>811</v>
      </c>
      <c r="B3704" s="1">
        <v>51013</v>
      </c>
      <c r="C3704" s="1" t="s">
        <v>12</v>
      </c>
      <c r="D3704" s="6">
        <v>768.93175000000099</v>
      </c>
      <c r="E3704" s="6" t="s">
        <v>963</v>
      </c>
      <c r="F3704" s="6" t="s">
        <v>963</v>
      </c>
      <c r="G3704" s="6" t="s">
        <v>963</v>
      </c>
      <c r="H3704" s="6">
        <v>768.93175000000099</v>
      </c>
      <c r="I3704" s="6" t="s">
        <v>964</v>
      </c>
      <c r="J3704" s="6">
        <v>768.93175000000099</v>
      </c>
      <c r="K3704" s="6" t="s">
        <v>964</v>
      </c>
      <c r="L3704" s="1" t="s">
        <v>374</v>
      </c>
      <c r="M3704" s="1" t="s">
        <v>375</v>
      </c>
      <c r="N3704" s="1" t="s">
        <v>376</v>
      </c>
      <c r="O3704" s="1" t="s">
        <v>377</v>
      </c>
      <c r="P3704" s="1" t="s">
        <v>378</v>
      </c>
      <c r="Q3704" s="1" t="s">
        <v>348</v>
      </c>
      <c r="R3704" s="1" t="s">
        <v>936</v>
      </c>
    </row>
    <row r="3705" spans="1:18" hidden="1" x14ac:dyDescent="0.3">
      <c r="A3705" s="1" t="s">
        <v>811</v>
      </c>
      <c r="B3705" s="1">
        <v>51683</v>
      </c>
      <c r="C3705" s="1" t="s">
        <v>12</v>
      </c>
      <c r="D3705" s="6">
        <v>998.13076000000001</v>
      </c>
      <c r="E3705" s="6" t="s">
        <v>963</v>
      </c>
      <c r="F3705" s="6" t="s">
        <v>963</v>
      </c>
      <c r="G3705" s="6" t="s">
        <v>963</v>
      </c>
      <c r="H3705" s="6">
        <v>998.13076000000001</v>
      </c>
      <c r="I3705" s="6" t="s">
        <v>964</v>
      </c>
      <c r="J3705" s="6">
        <v>998.13076000000001</v>
      </c>
      <c r="K3705" s="6" t="s">
        <v>964</v>
      </c>
      <c r="L3705" s="1" t="s">
        <v>374</v>
      </c>
      <c r="M3705" s="1" t="s">
        <v>375</v>
      </c>
      <c r="N3705" s="1" t="s">
        <v>376</v>
      </c>
      <c r="O3705" s="1" t="s">
        <v>377</v>
      </c>
      <c r="P3705" s="1" t="s">
        <v>378</v>
      </c>
      <c r="Q3705" s="1" t="s">
        <v>348</v>
      </c>
      <c r="R3705" s="1" t="s">
        <v>936</v>
      </c>
    </row>
    <row r="3706" spans="1:18" hidden="1" x14ac:dyDescent="0.3">
      <c r="A3706" s="1" t="s">
        <v>811</v>
      </c>
      <c r="B3706" s="1">
        <v>51610</v>
      </c>
      <c r="C3706" s="1" t="s">
        <v>12</v>
      </c>
      <c r="D3706" s="6">
        <v>1280.49036</v>
      </c>
      <c r="E3706" s="6" t="s">
        <v>963</v>
      </c>
      <c r="F3706" s="6" t="s">
        <v>963</v>
      </c>
      <c r="G3706" s="6" t="s">
        <v>963</v>
      </c>
      <c r="H3706" s="6">
        <v>1280.49036</v>
      </c>
      <c r="I3706" s="6" t="s">
        <v>964</v>
      </c>
      <c r="J3706" s="6">
        <v>1280.49036</v>
      </c>
      <c r="K3706" s="6" t="s">
        <v>964</v>
      </c>
      <c r="L3706" s="1" t="s">
        <v>374</v>
      </c>
      <c r="M3706" s="1" t="s">
        <v>375</v>
      </c>
      <c r="N3706" s="1" t="s">
        <v>376</v>
      </c>
      <c r="O3706" s="1" t="s">
        <v>377</v>
      </c>
      <c r="P3706" s="1" t="s">
        <v>378</v>
      </c>
      <c r="Q3706" s="1" t="s">
        <v>348</v>
      </c>
      <c r="R3706" s="1" t="s">
        <v>936</v>
      </c>
    </row>
    <row r="3707" spans="1:18" hidden="1" x14ac:dyDescent="0.3">
      <c r="A3707" s="1" t="s">
        <v>811</v>
      </c>
      <c r="B3707" s="1">
        <v>51600</v>
      </c>
      <c r="C3707" s="1" t="s">
        <v>12</v>
      </c>
      <c r="D3707" s="6">
        <v>1415.6424300000001</v>
      </c>
      <c r="E3707" s="6" t="s">
        <v>963</v>
      </c>
      <c r="F3707" s="6" t="s">
        <v>963</v>
      </c>
      <c r="G3707" s="6" t="s">
        <v>963</v>
      </c>
      <c r="H3707" s="6">
        <v>1415.6424300000001</v>
      </c>
      <c r="I3707" s="6" t="s">
        <v>964</v>
      </c>
      <c r="J3707" s="6">
        <v>1415.6424300000001</v>
      </c>
      <c r="K3707" s="6" t="s">
        <v>964</v>
      </c>
      <c r="L3707" s="1" t="s">
        <v>374</v>
      </c>
      <c r="M3707" s="1" t="s">
        <v>375</v>
      </c>
      <c r="N3707" s="1" t="s">
        <v>376</v>
      </c>
      <c r="O3707" s="1" t="s">
        <v>377</v>
      </c>
      <c r="P3707" s="1" t="s">
        <v>378</v>
      </c>
      <c r="Q3707" s="1" t="s">
        <v>348</v>
      </c>
      <c r="R3707" s="1" t="s">
        <v>936</v>
      </c>
    </row>
    <row r="3708" spans="1:18" hidden="1" x14ac:dyDescent="0.3">
      <c r="A3708" s="1" t="s">
        <v>811</v>
      </c>
      <c r="B3708" s="1">
        <v>51510</v>
      </c>
      <c r="C3708" s="1" t="s">
        <v>12</v>
      </c>
      <c r="D3708" s="6">
        <v>1919.04404</v>
      </c>
      <c r="E3708" s="6" t="s">
        <v>963</v>
      </c>
      <c r="F3708" s="6" t="s">
        <v>963</v>
      </c>
      <c r="G3708" s="6" t="s">
        <v>963</v>
      </c>
      <c r="H3708" s="6">
        <v>1919.04404</v>
      </c>
      <c r="I3708" s="6" t="s">
        <v>964</v>
      </c>
      <c r="J3708" s="6">
        <v>1919.04404</v>
      </c>
      <c r="K3708" s="6" t="s">
        <v>964</v>
      </c>
      <c r="L3708" s="1" t="s">
        <v>374</v>
      </c>
      <c r="M3708" s="1" t="s">
        <v>375</v>
      </c>
      <c r="N3708" s="1" t="s">
        <v>376</v>
      </c>
      <c r="O3708" s="1" t="s">
        <v>377</v>
      </c>
      <c r="P3708" s="1" t="s">
        <v>378</v>
      </c>
      <c r="Q3708" s="1" t="s">
        <v>348</v>
      </c>
      <c r="R3708" s="1" t="s">
        <v>936</v>
      </c>
    </row>
    <row r="3709" spans="1:18" hidden="1" x14ac:dyDescent="0.3">
      <c r="A3709" s="1" t="s">
        <v>9</v>
      </c>
      <c r="B3709" s="1">
        <v>11001</v>
      </c>
      <c r="C3709" s="1" t="s">
        <v>12</v>
      </c>
      <c r="D3709" s="6">
        <v>1938.1701</v>
      </c>
      <c r="E3709" s="6" t="s">
        <v>963</v>
      </c>
      <c r="F3709" s="6" t="s">
        <v>963</v>
      </c>
      <c r="G3709" s="6" t="s">
        <v>963</v>
      </c>
      <c r="H3709" s="6">
        <v>1938.1701</v>
      </c>
      <c r="I3709" s="6" t="s">
        <v>964</v>
      </c>
      <c r="J3709" s="6">
        <v>1938.1701</v>
      </c>
      <c r="K3709" s="6" t="s">
        <v>964</v>
      </c>
      <c r="L3709" s="1" t="s">
        <v>374</v>
      </c>
      <c r="M3709" s="1" t="s">
        <v>375</v>
      </c>
      <c r="N3709" s="1" t="s">
        <v>376</v>
      </c>
      <c r="O3709" s="1" t="s">
        <v>377</v>
      </c>
      <c r="P3709" s="1" t="s">
        <v>378</v>
      </c>
      <c r="Q3709" s="1" t="s">
        <v>348</v>
      </c>
      <c r="R3709" s="1" t="s">
        <v>936</v>
      </c>
    </row>
    <row r="3710" spans="1:18" hidden="1" x14ac:dyDescent="0.3">
      <c r="A3710" s="1" t="s">
        <v>811</v>
      </c>
      <c r="B3710" s="1">
        <v>51059</v>
      </c>
      <c r="C3710" s="1" t="s">
        <v>12</v>
      </c>
      <c r="D3710" s="6">
        <v>6446.6356999999998</v>
      </c>
      <c r="E3710" s="6" t="s">
        <v>963</v>
      </c>
      <c r="F3710" s="6" t="s">
        <v>963</v>
      </c>
      <c r="G3710" s="6" t="s">
        <v>963</v>
      </c>
      <c r="H3710" s="6">
        <v>6446.6356999999998</v>
      </c>
      <c r="I3710" s="6" t="s">
        <v>964</v>
      </c>
      <c r="J3710" s="6">
        <v>6446.6356999999998</v>
      </c>
      <c r="K3710" s="6" t="s">
        <v>964</v>
      </c>
      <c r="L3710" s="1" t="s">
        <v>374</v>
      </c>
      <c r="M3710" s="1" t="s">
        <v>375</v>
      </c>
      <c r="N3710" s="1" t="s">
        <v>376</v>
      </c>
      <c r="O3710" s="1" t="s">
        <v>377</v>
      </c>
      <c r="P3710" s="1" t="s">
        <v>378</v>
      </c>
      <c r="Q3710" s="1" t="s">
        <v>348</v>
      </c>
      <c r="R3710" s="1" t="s">
        <v>936</v>
      </c>
    </row>
    <row r="3711" spans="1:18" hidden="1" x14ac:dyDescent="0.3">
      <c r="A3711" s="1" t="s">
        <v>497</v>
      </c>
      <c r="B3711" s="1">
        <v>24009</v>
      </c>
      <c r="C3711" s="1" t="s">
        <v>12</v>
      </c>
      <c r="D3711" s="6">
        <v>6594.7052000000003</v>
      </c>
      <c r="E3711" s="6" t="s">
        <v>963</v>
      </c>
      <c r="F3711" s="6" t="s">
        <v>963</v>
      </c>
      <c r="G3711" s="6" t="s">
        <v>963</v>
      </c>
      <c r="H3711" s="6">
        <v>6594.7052000000003</v>
      </c>
      <c r="I3711" s="6" t="s">
        <v>964</v>
      </c>
      <c r="J3711" s="6">
        <v>6594.7052000000003</v>
      </c>
      <c r="K3711" s="6" t="s">
        <v>964</v>
      </c>
      <c r="L3711" s="1" t="s">
        <v>374</v>
      </c>
      <c r="M3711" s="1" t="s">
        <v>375</v>
      </c>
      <c r="N3711" s="1" t="s">
        <v>376</v>
      </c>
      <c r="O3711" s="1" t="s">
        <v>377</v>
      </c>
      <c r="P3711" s="1" t="s">
        <v>378</v>
      </c>
      <c r="Q3711" s="1" t="s">
        <v>348</v>
      </c>
      <c r="R3711" s="1" t="s">
        <v>936</v>
      </c>
    </row>
    <row r="3712" spans="1:18" hidden="1" x14ac:dyDescent="0.3">
      <c r="A3712" s="1" t="s">
        <v>811</v>
      </c>
      <c r="B3712" s="1">
        <v>51153</v>
      </c>
      <c r="C3712" s="1" t="s">
        <v>12</v>
      </c>
      <c r="D3712" s="6">
        <v>8034.6224000000002</v>
      </c>
      <c r="E3712" s="6" t="s">
        <v>963</v>
      </c>
      <c r="F3712" s="6" t="s">
        <v>963</v>
      </c>
      <c r="G3712" s="6" t="s">
        <v>963</v>
      </c>
      <c r="H3712" s="6">
        <v>8034.6224000000002</v>
      </c>
      <c r="I3712" s="6" t="s">
        <v>964</v>
      </c>
      <c r="J3712" s="6">
        <v>8034.6224000000002</v>
      </c>
      <c r="K3712" s="6" t="s">
        <v>964</v>
      </c>
      <c r="L3712" s="1" t="s">
        <v>374</v>
      </c>
      <c r="M3712" s="1" t="s">
        <v>375</v>
      </c>
      <c r="N3712" s="1" t="s">
        <v>376</v>
      </c>
      <c r="O3712" s="1" t="s">
        <v>377</v>
      </c>
      <c r="P3712" s="1" t="s">
        <v>378</v>
      </c>
      <c r="Q3712" s="1" t="s">
        <v>348</v>
      </c>
      <c r="R3712" s="1" t="s">
        <v>936</v>
      </c>
    </row>
    <row r="3713" spans="1:18" hidden="1" x14ac:dyDescent="0.3">
      <c r="A3713" s="1" t="s">
        <v>497</v>
      </c>
      <c r="B3713" s="1">
        <v>24031</v>
      </c>
      <c r="C3713" s="1" t="s">
        <v>12</v>
      </c>
      <c r="D3713" s="6">
        <v>8860.5874999999996</v>
      </c>
      <c r="E3713" s="6" t="s">
        <v>963</v>
      </c>
      <c r="F3713" s="6" t="s">
        <v>963</v>
      </c>
      <c r="G3713" s="6" t="s">
        <v>963</v>
      </c>
      <c r="H3713" s="6">
        <v>8860.5874999999996</v>
      </c>
      <c r="I3713" s="6" t="s">
        <v>964</v>
      </c>
      <c r="J3713" s="6">
        <v>8860.5874999999996</v>
      </c>
      <c r="K3713" s="6" t="s">
        <v>964</v>
      </c>
      <c r="L3713" s="1" t="s">
        <v>374</v>
      </c>
      <c r="M3713" s="1" t="s">
        <v>375</v>
      </c>
      <c r="N3713" s="1" t="s">
        <v>376</v>
      </c>
      <c r="O3713" s="1" t="s">
        <v>377</v>
      </c>
      <c r="P3713" s="1" t="s">
        <v>378</v>
      </c>
      <c r="Q3713" s="1" t="s">
        <v>348</v>
      </c>
      <c r="R3713" s="1" t="s">
        <v>936</v>
      </c>
    </row>
    <row r="3714" spans="1:18" hidden="1" x14ac:dyDescent="0.3">
      <c r="A3714" s="1" t="s">
        <v>811</v>
      </c>
      <c r="B3714" s="1">
        <v>51107</v>
      </c>
      <c r="C3714" s="1" t="s">
        <v>12</v>
      </c>
      <c r="D3714" s="6">
        <v>9710.9055000000008</v>
      </c>
      <c r="E3714" s="6" t="s">
        <v>963</v>
      </c>
      <c r="F3714" s="6" t="s">
        <v>963</v>
      </c>
      <c r="G3714" s="6" t="s">
        <v>963</v>
      </c>
      <c r="H3714" s="6">
        <v>9710.9055000000008</v>
      </c>
      <c r="I3714" s="6" t="s">
        <v>964</v>
      </c>
      <c r="J3714" s="6">
        <v>9710.9055000000008</v>
      </c>
      <c r="K3714" s="6" t="s">
        <v>964</v>
      </c>
      <c r="L3714" s="1" t="s">
        <v>374</v>
      </c>
      <c r="M3714" s="1" t="s">
        <v>375</v>
      </c>
      <c r="N3714" s="1" t="s">
        <v>376</v>
      </c>
      <c r="O3714" s="1" t="s">
        <v>377</v>
      </c>
      <c r="P3714" s="1" t="s">
        <v>378</v>
      </c>
      <c r="Q3714" s="1" t="s">
        <v>348</v>
      </c>
      <c r="R3714" s="1" t="s">
        <v>936</v>
      </c>
    </row>
    <row r="3715" spans="1:18" hidden="1" x14ac:dyDescent="0.3">
      <c r="A3715" s="1" t="s">
        <v>497</v>
      </c>
      <c r="B3715" s="1">
        <v>24033</v>
      </c>
      <c r="C3715" s="1" t="s">
        <v>12</v>
      </c>
      <c r="D3715" s="6">
        <v>10968.6049</v>
      </c>
      <c r="E3715" s="6" t="s">
        <v>963</v>
      </c>
      <c r="F3715" s="6" t="s">
        <v>963</v>
      </c>
      <c r="G3715" s="6" t="s">
        <v>963</v>
      </c>
      <c r="H3715" s="6">
        <v>10968.6049</v>
      </c>
      <c r="I3715" s="6" t="s">
        <v>964</v>
      </c>
      <c r="J3715" s="6">
        <v>10968.6049</v>
      </c>
      <c r="K3715" s="6" t="s">
        <v>964</v>
      </c>
      <c r="L3715" s="1" t="s">
        <v>374</v>
      </c>
      <c r="M3715" s="1" t="s">
        <v>375</v>
      </c>
      <c r="N3715" s="1" t="s">
        <v>376</v>
      </c>
      <c r="O3715" s="1" t="s">
        <v>377</v>
      </c>
      <c r="P3715" s="1" t="s">
        <v>378</v>
      </c>
      <c r="Q3715" s="1" t="s">
        <v>348</v>
      </c>
      <c r="R3715" s="1" t="s">
        <v>936</v>
      </c>
    </row>
    <row r="3716" spans="1:18" hidden="1" x14ac:dyDescent="0.3">
      <c r="A3716" s="1" t="s">
        <v>497</v>
      </c>
      <c r="B3716" s="1">
        <v>24021</v>
      </c>
      <c r="C3716" s="1" t="s">
        <v>12</v>
      </c>
      <c r="D3716" s="6">
        <v>10973.751</v>
      </c>
      <c r="E3716" s="6" t="s">
        <v>963</v>
      </c>
      <c r="F3716" s="6" t="s">
        <v>963</v>
      </c>
      <c r="G3716" s="6" t="s">
        <v>963</v>
      </c>
      <c r="H3716" s="6">
        <v>10973.751</v>
      </c>
      <c r="I3716" s="6" t="s">
        <v>964</v>
      </c>
      <c r="J3716" s="6">
        <v>10973.751</v>
      </c>
      <c r="K3716" s="6" t="s">
        <v>964</v>
      </c>
      <c r="L3716" s="1" t="s">
        <v>374</v>
      </c>
      <c r="M3716" s="1" t="s">
        <v>375</v>
      </c>
      <c r="N3716" s="1" t="s">
        <v>376</v>
      </c>
      <c r="O3716" s="1" t="s">
        <v>377</v>
      </c>
      <c r="P3716" s="1" t="s">
        <v>378</v>
      </c>
      <c r="Q3716" s="1" t="s">
        <v>348</v>
      </c>
      <c r="R3716" s="1" t="s">
        <v>936</v>
      </c>
    </row>
    <row r="3717" spans="1:18" hidden="1" x14ac:dyDescent="0.3">
      <c r="A3717" s="1" t="s">
        <v>497</v>
      </c>
      <c r="B3717" s="1">
        <v>24017</v>
      </c>
      <c r="C3717" s="1" t="s">
        <v>12</v>
      </c>
      <c r="D3717" s="6">
        <v>14031.626200000001</v>
      </c>
      <c r="E3717" s="6" t="s">
        <v>963</v>
      </c>
      <c r="F3717" s="6" t="s">
        <v>963</v>
      </c>
      <c r="G3717" s="6" t="s">
        <v>963</v>
      </c>
      <c r="H3717" s="6">
        <v>14031.626200000001</v>
      </c>
      <c r="I3717" s="6" t="s">
        <v>964</v>
      </c>
      <c r="J3717" s="6">
        <v>14031.626200000001</v>
      </c>
      <c r="K3717" s="6" t="s">
        <v>964</v>
      </c>
      <c r="L3717" s="1" t="s">
        <v>374</v>
      </c>
      <c r="M3717" s="1" t="s">
        <v>375</v>
      </c>
      <c r="N3717" s="1" t="s">
        <v>376</v>
      </c>
      <c r="O3717" s="1" t="s">
        <v>377</v>
      </c>
      <c r="P3717" s="1" t="s">
        <v>378</v>
      </c>
      <c r="Q3717" s="1" t="s">
        <v>348</v>
      </c>
      <c r="R3717" s="1" t="s">
        <v>936</v>
      </c>
    </row>
    <row r="3718" spans="1:18" hidden="1" x14ac:dyDescent="0.3">
      <c r="A3718" s="1" t="s">
        <v>811</v>
      </c>
      <c r="B3718" s="1">
        <v>51685</v>
      </c>
      <c r="C3718" s="1" t="s">
        <v>10</v>
      </c>
      <c r="D3718" s="6">
        <v>6.0714230000000002</v>
      </c>
      <c r="E3718" s="6" t="s">
        <v>963</v>
      </c>
      <c r="F3718" s="6" t="s">
        <v>963</v>
      </c>
      <c r="G3718" s="6" t="s">
        <v>963</v>
      </c>
      <c r="H3718" s="6">
        <v>6.0714230000000002</v>
      </c>
      <c r="I3718" s="6" t="s">
        <v>964</v>
      </c>
      <c r="J3718" s="6">
        <v>6.0714230000000002</v>
      </c>
      <c r="K3718" s="6" t="s">
        <v>964</v>
      </c>
      <c r="L3718" s="1" t="s">
        <v>379</v>
      </c>
      <c r="M3718" s="1" t="s">
        <v>375</v>
      </c>
      <c r="N3718" s="1" t="s">
        <v>376</v>
      </c>
      <c r="O3718" s="1" t="s">
        <v>377</v>
      </c>
      <c r="P3718" s="1" t="s">
        <v>380</v>
      </c>
      <c r="Q3718" s="1" t="s">
        <v>348</v>
      </c>
      <c r="R3718" s="1" t="s">
        <v>936</v>
      </c>
    </row>
    <row r="3719" spans="1:18" hidden="1" x14ac:dyDescent="0.3">
      <c r="A3719" s="1" t="s">
        <v>811</v>
      </c>
      <c r="B3719" s="1">
        <v>51013</v>
      </c>
      <c r="C3719" s="1" t="s">
        <v>10</v>
      </c>
      <c r="D3719" s="6">
        <v>7.2880240000000001</v>
      </c>
      <c r="E3719" s="6" t="s">
        <v>963</v>
      </c>
      <c r="F3719" s="6" t="s">
        <v>963</v>
      </c>
      <c r="G3719" s="6" t="s">
        <v>963</v>
      </c>
      <c r="H3719" s="6">
        <v>7.2880240000000001</v>
      </c>
      <c r="I3719" s="6" t="s">
        <v>964</v>
      </c>
      <c r="J3719" s="6">
        <v>7.2880240000000001</v>
      </c>
      <c r="K3719" s="6" t="s">
        <v>964</v>
      </c>
      <c r="L3719" s="1" t="s">
        <v>379</v>
      </c>
      <c r="M3719" s="1" t="s">
        <v>375</v>
      </c>
      <c r="N3719" s="1" t="s">
        <v>376</v>
      </c>
      <c r="O3719" s="1" t="s">
        <v>377</v>
      </c>
      <c r="P3719" s="1" t="s">
        <v>380</v>
      </c>
      <c r="Q3719" s="1" t="s">
        <v>348</v>
      </c>
      <c r="R3719" s="1" t="s">
        <v>936</v>
      </c>
    </row>
    <row r="3720" spans="1:18" hidden="1" x14ac:dyDescent="0.3">
      <c r="A3720" s="1" t="s">
        <v>811</v>
      </c>
      <c r="B3720" s="1">
        <v>51610</v>
      </c>
      <c r="C3720" s="1" t="s">
        <v>10</v>
      </c>
      <c r="D3720" s="6">
        <v>10.889324999999999</v>
      </c>
      <c r="E3720" s="6" t="s">
        <v>963</v>
      </c>
      <c r="F3720" s="6" t="s">
        <v>963</v>
      </c>
      <c r="G3720" s="6" t="s">
        <v>963</v>
      </c>
      <c r="H3720" s="6">
        <v>10.889324999999999</v>
      </c>
      <c r="I3720" s="6" t="s">
        <v>964</v>
      </c>
      <c r="J3720" s="6">
        <v>10.889324999999999</v>
      </c>
      <c r="K3720" s="6" t="s">
        <v>964</v>
      </c>
      <c r="L3720" s="1" t="s">
        <v>379</v>
      </c>
      <c r="M3720" s="1" t="s">
        <v>375</v>
      </c>
      <c r="N3720" s="1" t="s">
        <v>376</v>
      </c>
      <c r="O3720" s="1" t="s">
        <v>377</v>
      </c>
      <c r="P3720" s="1" t="s">
        <v>380</v>
      </c>
      <c r="Q3720" s="1" t="s">
        <v>348</v>
      </c>
      <c r="R3720" s="1" t="s">
        <v>936</v>
      </c>
    </row>
    <row r="3721" spans="1:18" hidden="1" x14ac:dyDescent="0.3">
      <c r="A3721" s="1" t="s">
        <v>811</v>
      </c>
      <c r="B3721" s="1">
        <v>51600</v>
      </c>
      <c r="C3721" s="1" t="s">
        <v>10</v>
      </c>
      <c r="D3721" s="6">
        <v>11.704193999999999</v>
      </c>
      <c r="E3721" s="6" t="s">
        <v>963</v>
      </c>
      <c r="F3721" s="6" t="s">
        <v>963</v>
      </c>
      <c r="G3721" s="6" t="s">
        <v>963</v>
      </c>
      <c r="H3721" s="6">
        <v>11.704193999999999</v>
      </c>
      <c r="I3721" s="6" t="s">
        <v>964</v>
      </c>
      <c r="J3721" s="6">
        <v>11.704193999999999</v>
      </c>
      <c r="K3721" s="6" t="s">
        <v>964</v>
      </c>
      <c r="L3721" s="1" t="s">
        <v>379</v>
      </c>
      <c r="M3721" s="1" t="s">
        <v>375</v>
      </c>
      <c r="N3721" s="1" t="s">
        <v>376</v>
      </c>
      <c r="O3721" s="1" t="s">
        <v>377</v>
      </c>
      <c r="P3721" s="1" t="s">
        <v>380</v>
      </c>
      <c r="Q3721" s="1" t="s">
        <v>348</v>
      </c>
      <c r="R3721" s="1" t="s">
        <v>936</v>
      </c>
    </row>
    <row r="3722" spans="1:18" hidden="1" x14ac:dyDescent="0.3">
      <c r="A3722" s="1" t="s">
        <v>811</v>
      </c>
      <c r="B3722" s="1">
        <v>51683</v>
      </c>
      <c r="C3722" s="1" t="s">
        <v>10</v>
      </c>
      <c r="D3722" s="6">
        <v>17.025970999999998</v>
      </c>
      <c r="E3722" s="6" t="s">
        <v>963</v>
      </c>
      <c r="F3722" s="6" t="s">
        <v>963</v>
      </c>
      <c r="G3722" s="6" t="s">
        <v>963</v>
      </c>
      <c r="H3722" s="6">
        <v>17.025970999999998</v>
      </c>
      <c r="I3722" s="6" t="s">
        <v>964</v>
      </c>
      <c r="J3722" s="6">
        <v>17.025970999999998</v>
      </c>
      <c r="K3722" s="6" t="s">
        <v>964</v>
      </c>
      <c r="L3722" s="1" t="s">
        <v>379</v>
      </c>
      <c r="M3722" s="1" t="s">
        <v>375</v>
      </c>
      <c r="N3722" s="1" t="s">
        <v>376</v>
      </c>
      <c r="O3722" s="1" t="s">
        <v>377</v>
      </c>
      <c r="P3722" s="1" t="s">
        <v>380</v>
      </c>
      <c r="Q3722" s="1" t="s">
        <v>348</v>
      </c>
      <c r="R3722" s="1" t="s">
        <v>936</v>
      </c>
    </row>
    <row r="3723" spans="1:18" hidden="1" x14ac:dyDescent="0.3">
      <c r="A3723" s="1" t="s">
        <v>811</v>
      </c>
      <c r="B3723" s="1">
        <v>51510</v>
      </c>
      <c r="C3723" s="1" t="s">
        <v>10</v>
      </c>
      <c r="D3723" s="6">
        <v>22.687145999999998</v>
      </c>
      <c r="E3723" s="6" t="s">
        <v>963</v>
      </c>
      <c r="F3723" s="6" t="s">
        <v>963</v>
      </c>
      <c r="G3723" s="6" t="s">
        <v>963</v>
      </c>
      <c r="H3723" s="6">
        <v>22.687145999999998</v>
      </c>
      <c r="I3723" s="6" t="s">
        <v>964</v>
      </c>
      <c r="J3723" s="6">
        <v>22.687145999999998</v>
      </c>
      <c r="K3723" s="6" t="s">
        <v>964</v>
      </c>
      <c r="L3723" s="1" t="s">
        <v>379</v>
      </c>
      <c r="M3723" s="1" t="s">
        <v>375</v>
      </c>
      <c r="N3723" s="1" t="s">
        <v>376</v>
      </c>
      <c r="O3723" s="1" t="s">
        <v>377</v>
      </c>
      <c r="P3723" s="1" t="s">
        <v>380</v>
      </c>
      <c r="Q3723" s="1" t="s">
        <v>348</v>
      </c>
      <c r="R3723" s="1" t="s">
        <v>936</v>
      </c>
    </row>
    <row r="3724" spans="1:18" hidden="1" x14ac:dyDescent="0.3">
      <c r="A3724" s="1" t="s">
        <v>9</v>
      </c>
      <c r="B3724" s="1">
        <v>11001</v>
      </c>
      <c r="C3724" s="1" t="s">
        <v>10</v>
      </c>
      <c r="D3724" s="6">
        <v>24.131762999999999</v>
      </c>
      <c r="E3724" s="6" t="s">
        <v>963</v>
      </c>
      <c r="F3724" s="6" t="s">
        <v>963</v>
      </c>
      <c r="G3724" s="6" t="s">
        <v>963</v>
      </c>
      <c r="H3724" s="6">
        <v>24.131762999999999</v>
      </c>
      <c r="I3724" s="6" t="s">
        <v>964</v>
      </c>
      <c r="J3724" s="6">
        <v>24.131762999999999</v>
      </c>
      <c r="K3724" s="6" t="s">
        <v>964</v>
      </c>
      <c r="L3724" s="1" t="s">
        <v>379</v>
      </c>
      <c r="M3724" s="1" t="s">
        <v>375</v>
      </c>
      <c r="N3724" s="1" t="s">
        <v>376</v>
      </c>
      <c r="O3724" s="1" t="s">
        <v>377</v>
      </c>
      <c r="P3724" s="1" t="s">
        <v>380</v>
      </c>
      <c r="Q3724" s="1" t="s">
        <v>348</v>
      </c>
      <c r="R3724" s="1" t="s">
        <v>936</v>
      </c>
    </row>
    <row r="3725" spans="1:18" hidden="1" x14ac:dyDescent="0.3">
      <c r="A3725" s="1" t="s">
        <v>811</v>
      </c>
      <c r="B3725" s="1">
        <v>51059</v>
      </c>
      <c r="C3725" s="1" t="s">
        <v>10</v>
      </c>
      <c r="D3725" s="6">
        <v>73.935040400000005</v>
      </c>
      <c r="E3725" s="6" t="s">
        <v>963</v>
      </c>
      <c r="F3725" s="6" t="s">
        <v>963</v>
      </c>
      <c r="G3725" s="6" t="s">
        <v>963</v>
      </c>
      <c r="H3725" s="6">
        <v>73.935040400000005</v>
      </c>
      <c r="I3725" s="6" t="s">
        <v>964</v>
      </c>
      <c r="J3725" s="6">
        <v>73.935040400000005</v>
      </c>
      <c r="K3725" s="6" t="s">
        <v>964</v>
      </c>
      <c r="L3725" s="1" t="s">
        <v>379</v>
      </c>
      <c r="M3725" s="1" t="s">
        <v>375</v>
      </c>
      <c r="N3725" s="1" t="s">
        <v>376</v>
      </c>
      <c r="O3725" s="1" t="s">
        <v>377</v>
      </c>
      <c r="P3725" s="1" t="s">
        <v>380</v>
      </c>
      <c r="Q3725" s="1" t="s">
        <v>348</v>
      </c>
      <c r="R3725" s="1" t="s">
        <v>936</v>
      </c>
    </row>
    <row r="3726" spans="1:18" hidden="1" x14ac:dyDescent="0.3">
      <c r="A3726" s="1" t="s">
        <v>497</v>
      </c>
      <c r="B3726" s="1">
        <v>24009</v>
      </c>
      <c r="C3726" s="1" t="s">
        <v>10</v>
      </c>
      <c r="D3726" s="6">
        <v>75.029116999999999</v>
      </c>
      <c r="E3726" s="6" t="s">
        <v>963</v>
      </c>
      <c r="F3726" s="6" t="s">
        <v>963</v>
      </c>
      <c r="G3726" s="6" t="s">
        <v>963</v>
      </c>
      <c r="H3726" s="6">
        <v>75.029116999999999</v>
      </c>
      <c r="I3726" s="6" t="s">
        <v>964</v>
      </c>
      <c r="J3726" s="6">
        <v>75.029116999999999</v>
      </c>
      <c r="K3726" s="6" t="s">
        <v>964</v>
      </c>
      <c r="L3726" s="1" t="s">
        <v>379</v>
      </c>
      <c r="M3726" s="1" t="s">
        <v>375</v>
      </c>
      <c r="N3726" s="1" t="s">
        <v>376</v>
      </c>
      <c r="O3726" s="1" t="s">
        <v>377</v>
      </c>
      <c r="P3726" s="1" t="s">
        <v>380</v>
      </c>
      <c r="Q3726" s="1" t="s">
        <v>348</v>
      </c>
      <c r="R3726" s="1" t="s">
        <v>936</v>
      </c>
    </row>
    <row r="3727" spans="1:18" hidden="1" x14ac:dyDescent="0.3">
      <c r="A3727" s="1" t="s">
        <v>811</v>
      </c>
      <c r="B3727" s="1">
        <v>51153</v>
      </c>
      <c r="C3727" s="1" t="s">
        <v>10</v>
      </c>
      <c r="D3727" s="6">
        <v>123.156194</v>
      </c>
      <c r="E3727" s="6" t="s">
        <v>963</v>
      </c>
      <c r="F3727" s="6" t="s">
        <v>963</v>
      </c>
      <c r="G3727" s="6" t="s">
        <v>963</v>
      </c>
      <c r="H3727" s="6">
        <v>123.156194</v>
      </c>
      <c r="I3727" s="6" t="s">
        <v>964</v>
      </c>
      <c r="J3727" s="6">
        <v>123.156194</v>
      </c>
      <c r="K3727" s="6" t="s">
        <v>964</v>
      </c>
      <c r="L3727" s="1" t="s">
        <v>379</v>
      </c>
      <c r="M3727" s="1" t="s">
        <v>375</v>
      </c>
      <c r="N3727" s="1" t="s">
        <v>376</v>
      </c>
      <c r="O3727" s="1" t="s">
        <v>377</v>
      </c>
      <c r="P3727" s="1" t="s">
        <v>380</v>
      </c>
      <c r="Q3727" s="1" t="s">
        <v>348</v>
      </c>
      <c r="R3727" s="1" t="s">
        <v>936</v>
      </c>
    </row>
    <row r="3728" spans="1:18" hidden="1" x14ac:dyDescent="0.3">
      <c r="A3728" s="1" t="s">
        <v>497</v>
      </c>
      <c r="B3728" s="1">
        <v>24017</v>
      </c>
      <c r="C3728" s="1" t="s">
        <v>10</v>
      </c>
      <c r="D3728" s="6">
        <v>132.292993</v>
      </c>
      <c r="E3728" s="6" t="s">
        <v>963</v>
      </c>
      <c r="F3728" s="6" t="s">
        <v>963</v>
      </c>
      <c r="G3728" s="6" t="s">
        <v>963</v>
      </c>
      <c r="H3728" s="6">
        <v>132.292993</v>
      </c>
      <c r="I3728" s="6" t="s">
        <v>964</v>
      </c>
      <c r="J3728" s="6">
        <v>132.292993</v>
      </c>
      <c r="K3728" s="6" t="s">
        <v>964</v>
      </c>
      <c r="L3728" s="1" t="s">
        <v>379</v>
      </c>
      <c r="M3728" s="1" t="s">
        <v>375</v>
      </c>
      <c r="N3728" s="1" t="s">
        <v>376</v>
      </c>
      <c r="O3728" s="1" t="s">
        <v>377</v>
      </c>
      <c r="P3728" s="1" t="s">
        <v>380</v>
      </c>
      <c r="Q3728" s="1" t="s">
        <v>348</v>
      </c>
      <c r="R3728" s="1" t="s">
        <v>936</v>
      </c>
    </row>
    <row r="3729" spans="1:18" hidden="1" x14ac:dyDescent="0.3">
      <c r="A3729" s="1" t="s">
        <v>497</v>
      </c>
      <c r="B3729" s="1">
        <v>24033</v>
      </c>
      <c r="C3729" s="1" t="s">
        <v>10</v>
      </c>
      <c r="D3729" s="6">
        <v>166.22226000000001</v>
      </c>
      <c r="E3729" s="6" t="s">
        <v>963</v>
      </c>
      <c r="F3729" s="6" t="s">
        <v>963</v>
      </c>
      <c r="G3729" s="6" t="s">
        <v>963</v>
      </c>
      <c r="H3729" s="6">
        <v>166.22226000000001</v>
      </c>
      <c r="I3729" s="6" t="s">
        <v>964</v>
      </c>
      <c r="J3729" s="6">
        <v>166.22226000000001</v>
      </c>
      <c r="K3729" s="6" t="s">
        <v>964</v>
      </c>
      <c r="L3729" s="1" t="s">
        <v>379</v>
      </c>
      <c r="M3729" s="1" t="s">
        <v>375</v>
      </c>
      <c r="N3729" s="1" t="s">
        <v>376</v>
      </c>
      <c r="O3729" s="1" t="s">
        <v>377</v>
      </c>
      <c r="P3729" s="1" t="s">
        <v>380</v>
      </c>
      <c r="Q3729" s="1" t="s">
        <v>348</v>
      </c>
      <c r="R3729" s="1" t="s">
        <v>936</v>
      </c>
    </row>
    <row r="3730" spans="1:18" hidden="1" x14ac:dyDescent="0.3">
      <c r="A3730" s="1" t="s">
        <v>497</v>
      </c>
      <c r="B3730" s="1">
        <v>24031</v>
      </c>
      <c r="C3730" s="1" t="s">
        <v>10</v>
      </c>
      <c r="D3730" s="6">
        <v>200.18588</v>
      </c>
      <c r="E3730" s="6" t="s">
        <v>963</v>
      </c>
      <c r="F3730" s="6" t="s">
        <v>963</v>
      </c>
      <c r="G3730" s="6" t="s">
        <v>963</v>
      </c>
      <c r="H3730" s="6">
        <v>200.18588</v>
      </c>
      <c r="I3730" s="6" t="s">
        <v>964</v>
      </c>
      <c r="J3730" s="6">
        <v>200.18588</v>
      </c>
      <c r="K3730" s="6" t="s">
        <v>964</v>
      </c>
      <c r="L3730" s="1" t="s">
        <v>379</v>
      </c>
      <c r="M3730" s="1" t="s">
        <v>375</v>
      </c>
      <c r="N3730" s="1" t="s">
        <v>376</v>
      </c>
      <c r="O3730" s="1" t="s">
        <v>377</v>
      </c>
      <c r="P3730" s="1" t="s">
        <v>380</v>
      </c>
      <c r="Q3730" s="1" t="s">
        <v>348</v>
      </c>
      <c r="R3730" s="1" t="s">
        <v>936</v>
      </c>
    </row>
    <row r="3731" spans="1:18" hidden="1" x14ac:dyDescent="0.3">
      <c r="A3731" s="1" t="s">
        <v>811</v>
      </c>
      <c r="B3731" s="1">
        <v>51107</v>
      </c>
      <c r="C3731" s="1" t="s">
        <v>10</v>
      </c>
      <c r="D3731" s="6">
        <v>266.02557999999999</v>
      </c>
      <c r="E3731" s="6" t="s">
        <v>963</v>
      </c>
      <c r="F3731" s="6" t="s">
        <v>963</v>
      </c>
      <c r="G3731" s="6" t="s">
        <v>963</v>
      </c>
      <c r="H3731" s="6">
        <v>266.02557999999999</v>
      </c>
      <c r="I3731" s="6" t="s">
        <v>964</v>
      </c>
      <c r="J3731" s="6">
        <v>266.02557999999999</v>
      </c>
      <c r="K3731" s="6" t="s">
        <v>964</v>
      </c>
      <c r="L3731" s="1" t="s">
        <v>379</v>
      </c>
      <c r="M3731" s="1" t="s">
        <v>375</v>
      </c>
      <c r="N3731" s="1" t="s">
        <v>376</v>
      </c>
      <c r="O3731" s="1" t="s">
        <v>377</v>
      </c>
      <c r="P3731" s="1" t="s">
        <v>380</v>
      </c>
      <c r="Q3731" s="1" t="s">
        <v>348</v>
      </c>
      <c r="R3731" s="1" t="s">
        <v>936</v>
      </c>
    </row>
    <row r="3732" spans="1:18" hidden="1" x14ac:dyDescent="0.3">
      <c r="A3732" s="1" t="s">
        <v>497</v>
      </c>
      <c r="B3732" s="1">
        <v>24021</v>
      </c>
      <c r="C3732" s="1" t="s">
        <v>10</v>
      </c>
      <c r="D3732" s="6">
        <v>359.00832400000002</v>
      </c>
      <c r="E3732" s="6" t="s">
        <v>963</v>
      </c>
      <c r="F3732" s="6" t="s">
        <v>963</v>
      </c>
      <c r="G3732" s="6" t="s">
        <v>963</v>
      </c>
      <c r="H3732" s="6">
        <v>359.00832400000002</v>
      </c>
      <c r="I3732" s="6" t="s">
        <v>964</v>
      </c>
      <c r="J3732" s="6">
        <v>359.00832400000002</v>
      </c>
      <c r="K3732" s="6" t="s">
        <v>964</v>
      </c>
      <c r="L3732" s="1" t="s">
        <v>379</v>
      </c>
      <c r="M3732" s="1" t="s">
        <v>375</v>
      </c>
      <c r="N3732" s="1" t="s">
        <v>376</v>
      </c>
      <c r="O3732" s="1" t="s">
        <v>377</v>
      </c>
      <c r="P3732" s="1" t="s">
        <v>380</v>
      </c>
      <c r="Q3732" s="1" t="s">
        <v>348</v>
      </c>
      <c r="R3732" s="1" t="s">
        <v>936</v>
      </c>
    </row>
    <row r="3733" spans="1:18" hidden="1" x14ac:dyDescent="0.3">
      <c r="A3733" s="1" t="s">
        <v>497</v>
      </c>
      <c r="B3733" s="1">
        <v>24031</v>
      </c>
      <c r="C3733" s="1" t="s">
        <v>10</v>
      </c>
      <c r="D3733" s="6">
        <v>0.23718900000000001</v>
      </c>
      <c r="E3733" s="6" t="s">
        <v>963</v>
      </c>
      <c r="F3733" s="6" t="s">
        <v>963</v>
      </c>
      <c r="G3733" s="6" t="s">
        <v>963</v>
      </c>
      <c r="H3733" s="6">
        <v>0.23718900000000001</v>
      </c>
      <c r="I3733" s="6" t="s">
        <v>964</v>
      </c>
      <c r="J3733" s="6">
        <v>0.23718900000000001</v>
      </c>
      <c r="K3733" s="6" t="s">
        <v>964</v>
      </c>
      <c r="L3733" s="1" t="s">
        <v>651</v>
      </c>
      <c r="M3733" s="1" t="s">
        <v>652</v>
      </c>
      <c r="N3733" s="1" t="s">
        <v>342</v>
      </c>
      <c r="O3733" s="1" t="s">
        <v>653</v>
      </c>
      <c r="P3733" s="1" t="s">
        <v>654</v>
      </c>
      <c r="Q3733" s="1" t="s">
        <v>655</v>
      </c>
      <c r="R3733" s="1" t="s">
        <v>330</v>
      </c>
    </row>
    <row r="3734" spans="1:18" hidden="1" x14ac:dyDescent="0.3">
      <c r="A3734" s="1" t="s">
        <v>497</v>
      </c>
      <c r="B3734" s="1">
        <v>24033</v>
      </c>
      <c r="C3734" s="1" t="s">
        <v>10</v>
      </c>
      <c r="D3734" s="6">
        <v>0.23718900000000001</v>
      </c>
      <c r="E3734" s="6" t="s">
        <v>963</v>
      </c>
      <c r="F3734" s="6" t="s">
        <v>963</v>
      </c>
      <c r="G3734" s="6" t="s">
        <v>963</v>
      </c>
      <c r="H3734" s="6">
        <v>0.23718900000000001</v>
      </c>
      <c r="I3734" s="6" t="s">
        <v>964</v>
      </c>
      <c r="J3734" s="6">
        <v>0.23718900000000001</v>
      </c>
      <c r="K3734" s="6" t="s">
        <v>964</v>
      </c>
      <c r="L3734" s="1" t="s">
        <v>651</v>
      </c>
      <c r="M3734" s="1" t="s">
        <v>652</v>
      </c>
      <c r="N3734" s="1" t="s">
        <v>342</v>
      </c>
      <c r="O3734" s="1" t="s">
        <v>653</v>
      </c>
      <c r="P3734" s="1" t="s">
        <v>654</v>
      </c>
      <c r="Q3734" s="1" t="s">
        <v>655</v>
      </c>
      <c r="R3734" s="1" t="s">
        <v>330</v>
      </c>
    </row>
    <row r="3735" spans="1:18" hidden="1" x14ac:dyDescent="0.3">
      <c r="A3735" s="1" t="s">
        <v>811</v>
      </c>
      <c r="B3735" s="1">
        <v>51107</v>
      </c>
      <c r="C3735" s="1" t="s">
        <v>10</v>
      </c>
      <c r="D3735" s="6">
        <v>0.23718900000000001</v>
      </c>
      <c r="E3735" s="6" t="s">
        <v>963</v>
      </c>
      <c r="F3735" s="6" t="s">
        <v>963</v>
      </c>
      <c r="G3735" s="6" t="s">
        <v>963</v>
      </c>
      <c r="H3735" s="6">
        <v>0.23718900000000001</v>
      </c>
      <c r="I3735" s="6" t="s">
        <v>964</v>
      </c>
      <c r="J3735" s="6">
        <v>0.23718900000000001</v>
      </c>
      <c r="K3735" s="6" t="s">
        <v>964</v>
      </c>
      <c r="L3735" s="1" t="s">
        <v>651</v>
      </c>
      <c r="M3735" s="1" t="s">
        <v>652</v>
      </c>
      <c r="N3735" s="1" t="s">
        <v>342</v>
      </c>
      <c r="O3735" s="1" t="s">
        <v>653</v>
      </c>
      <c r="P3735" s="1" t="s">
        <v>654</v>
      </c>
      <c r="Q3735" s="1" t="s">
        <v>655</v>
      </c>
      <c r="R3735" s="1" t="s">
        <v>330</v>
      </c>
    </row>
    <row r="3736" spans="1:18" hidden="1" x14ac:dyDescent="0.3">
      <c r="A3736" s="1" t="s">
        <v>497</v>
      </c>
      <c r="B3736" s="1">
        <v>24017</v>
      </c>
      <c r="C3736" s="1" t="s">
        <v>10</v>
      </c>
      <c r="D3736" s="6">
        <v>0.47437800000000002</v>
      </c>
      <c r="E3736" s="6" t="s">
        <v>963</v>
      </c>
      <c r="F3736" s="6" t="s">
        <v>963</v>
      </c>
      <c r="G3736" s="6" t="s">
        <v>963</v>
      </c>
      <c r="H3736" s="6">
        <v>0.47437800000000002</v>
      </c>
      <c r="I3736" s="6" t="s">
        <v>964</v>
      </c>
      <c r="J3736" s="6">
        <v>0.47437800000000002</v>
      </c>
      <c r="K3736" s="6" t="s">
        <v>964</v>
      </c>
      <c r="L3736" s="1" t="s">
        <v>651</v>
      </c>
      <c r="M3736" s="1" t="s">
        <v>652</v>
      </c>
      <c r="N3736" s="1" t="s">
        <v>342</v>
      </c>
      <c r="O3736" s="1" t="s">
        <v>653</v>
      </c>
      <c r="P3736" s="1" t="s">
        <v>654</v>
      </c>
      <c r="Q3736" s="1" t="s">
        <v>655</v>
      </c>
      <c r="R3736" s="1" t="s">
        <v>330</v>
      </c>
    </row>
    <row r="3737" spans="1:18" hidden="1" x14ac:dyDescent="0.3">
      <c r="A3737" s="1" t="s">
        <v>811</v>
      </c>
      <c r="B3737" s="1">
        <v>51153</v>
      </c>
      <c r="C3737" s="1" t="s">
        <v>10</v>
      </c>
      <c r="D3737" s="6">
        <v>0.47437800000000002</v>
      </c>
      <c r="E3737" s="6" t="s">
        <v>963</v>
      </c>
      <c r="F3737" s="6" t="s">
        <v>963</v>
      </c>
      <c r="G3737" s="6" t="s">
        <v>963</v>
      </c>
      <c r="H3737" s="6">
        <v>0.47437800000000002</v>
      </c>
      <c r="I3737" s="6" t="s">
        <v>964</v>
      </c>
      <c r="J3737" s="6">
        <v>0.47437800000000002</v>
      </c>
      <c r="K3737" s="6" t="s">
        <v>964</v>
      </c>
      <c r="L3737" s="1" t="s">
        <v>651</v>
      </c>
      <c r="M3737" s="1" t="s">
        <v>652</v>
      </c>
      <c r="N3737" s="1" t="s">
        <v>342</v>
      </c>
      <c r="O3737" s="1" t="s">
        <v>653</v>
      </c>
      <c r="P3737" s="1" t="s">
        <v>654</v>
      </c>
      <c r="Q3737" s="1" t="s">
        <v>655</v>
      </c>
      <c r="R3737" s="1" t="s">
        <v>330</v>
      </c>
    </row>
    <row r="3738" spans="1:18" hidden="1" x14ac:dyDescent="0.3">
      <c r="A3738" s="1" t="s">
        <v>497</v>
      </c>
      <c r="B3738" s="1">
        <v>24031</v>
      </c>
      <c r="C3738" s="1" t="s">
        <v>12</v>
      </c>
      <c r="D3738" s="6">
        <v>0.69271700000000003</v>
      </c>
      <c r="E3738" s="6" t="s">
        <v>963</v>
      </c>
      <c r="F3738" s="6" t="s">
        <v>963</v>
      </c>
      <c r="G3738" s="6" t="s">
        <v>963</v>
      </c>
      <c r="H3738" s="6">
        <v>0.69271700000000003</v>
      </c>
      <c r="I3738" s="6" t="s">
        <v>964</v>
      </c>
      <c r="J3738" s="6">
        <v>0.69271700000000003</v>
      </c>
      <c r="K3738" s="6" t="s">
        <v>964</v>
      </c>
      <c r="L3738" s="1" t="s">
        <v>651</v>
      </c>
      <c r="M3738" s="1" t="s">
        <v>652</v>
      </c>
      <c r="N3738" s="1" t="s">
        <v>342</v>
      </c>
      <c r="O3738" s="1" t="s">
        <v>653</v>
      </c>
      <c r="P3738" s="1" t="s">
        <v>654</v>
      </c>
      <c r="Q3738" s="1" t="s">
        <v>655</v>
      </c>
      <c r="R3738" s="1" t="s">
        <v>330</v>
      </c>
    </row>
    <row r="3739" spans="1:18" hidden="1" x14ac:dyDescent="0.3">
      <c r="A3739" s="1" t="s">
        <v>497</v>
      </c>
      <c r="B3739" s="1">
        <v>24033</v>
      </c>
      <c r="C3739" s="1" t="s">
        <v>12</v>
      </c>
      <c r="D3739" s="6">
        <v>0.69271700000000003</v>
      </c>
      <c r="E3739" s="6" t="s">
        <v>963</v>
      </c>
      <c r="F3739" s="6" t="s">
        <v>963</v>
      </c>
      <c r="G3739" s="6" t="s">
        <v>963</v>
      </c>
      <c r="H3739" s="6">
        <v>0.69271700000000003</v>
      </c>
      <c r="I3739" s="6" t="s">
        <v>964</v>
      </c>
      <c r="J3739" s="6">
        <v>0.69271700000000003</v>
      </c>
      <c r="K3739" s="6" t="s">
        <v>964</v>
      </c>
      <c r="L3739" s="1" t="s">
        <v>651</v>
      </c>
      <c r="M3739" s="1" t="s">
        <v>652</v>
      </c>
      <c r="N3739" s="1" t="s">
        <v>342</v>
      </c>
      <c r="O3739" s="1" t="s">
        <v>653</v>
      </c>
      <c r="P3739" s="1" t="s">
        <v>654</v>
      </c>
      <c r="Q3739" s="1" t="s">
        <v>655</v>
      </c>
      <c r="R3739" s="1" t="s">
        <v>330</v>
      </c>
    </row>
    <row r="3740" spans="1:18" hidden="1" x14ac:dyDescent="0.3">
      <c r="A3740" s="1" t="s">
        <v>811</v>
      </c>
      <c r="B3740" s="1">
        <v>51107</v>
      </c>
      <c r="C3740" s="1" t="s">
        <v>12</v>
      </c>
      <c r="D3740" s="6">
        <v>0.69271700000000003</v>
      </c>
      <c r="E3740" s="6" t="s">
        <v>963</v>
      </c>
      <c r="F3740" s="6" t="s">
        <v>963</v>
      </c>
      <c r="G3740" s="6" t="s">
        <v>963</v>
      </c>
      <c r="H3740" s="6">
        <v>0.69271700000000003</v>
      </c>
      <c r="I3740" s="6" t="s">
        <v>964</v>
      </c>
      <c r="J3740" s="6">
        <v>0.69271700000000003</v>
      </c>
      <c r="K3740" s="6" t="s">
        <v>964</v>
      </c>
      <c r="L3740" s="1" t="s">
        <v>651</v>
      </c>
      <c r="M3740" s="1" t="s">
        <v>652</v>
      </c>
      <c r="N3740" s="1" t="s">
        <v>342</v>
      </c>
      <c r="O3740" s="1" t="s">
        <v>653</v>
      </c>
      <c r="P3740" s="1" t="s">
        <v>654</v>
      </c>
      <c r="Q3740" s="1" t="s">
        <v>655</v>
      </c>
      <c r="R3740" s="1" t="s">
        <v>330</v>
      </c>
    </row>
    <row r="3741" spans="1:18" hidden="1" x14ac:dyDescent="0.3">
      <c r="A3741" s="1" t="s">
        <v>497</v>
      </c>
      <c r="B3741" s="1">
        <v>24009</v>
      </c>
      <c r="C3741" s="1" t="s">
        <v>10</v>
      </c>
      <c r="D3741" s="6">
        <v>0.94875600000000004</v>
      </c>
      <c r="E3741" s="6" t="s">
        <v>963</v>
      </c>
      <c r="F3741" s="6" t="s">
        <v>963</v>
      </c>
      <c r="G3741" s="6" t="s">
        <v>963</v>
      </c>
      <c r="H3741" s="6">
        <v>0.94875600000000004</v>
      </c>
      <c r="I3741" s="6" t="s">
        <v>964</v>
      </c>
      <c r="J3741" s="6">
        <v>0.94875600000000004</v>
      </c>
      <c r="K3741" s="6" t="s">
        <v>964</v>
      </c>
      <c r="L3741" s="1" t="s">
        <v>651</v>
      </c>
      <c r="M3741" s="1" t="s">
        <v>652</v>
      </c>
      <c r="N3741" s="1" t="s">
        <v>342</v>
      </c>
      <c r="O3741" s="1" t="s">
        <v>653</v>
      </c>
      <c r="P3741" s="1" t="s">
        <v>654</v>
      </c>
      <c r="Q3741" s="1" t="s">
        <v>655</v>
      </c>
      <c r="R3741" s="1" t="s">
        <v>330</v>
      </c>
    </row>
    <row r="3742" spans="1:18" hidden="1" x14ac:dyDescent="0.3">
      <c r="A3742" s="1" t="s">
        <v>497</v>
      </c>
      <c r="B3742" s="1">
        <v>24021</v>
      </c>
      <c r="C3742" s="1" t="s">
        <v>10</v>
      </c>
      <c r="D3742" s="6">
        <v>1.185945</v>
      </c>
      <c r="E3742" s="6" t="s">
        <v>963</v>
      </c>
      <c r="F3742" s="6" t="s">
        <v>963</v>
      </c>
      <c r="G3742" s="6" t="s">
        <v>963</v>
      </c>
      <c r="H3742" s="6">
        <v>1.185945</v>
      </c>
      <c r="I3742" s="6" t="s">
        <v>964</v>
      </c>
      <c r="J3742" s="6">
        <v>1.185945</v>
      </c>
      <c r="K3742" s="6" t="s">
        <v>964</v>
      </c>
      <c r="L3742" s="1" t="s">
        <v>651</v>
      </c>
      <c r="M3742" s="1" t="s">
        <v>652</v>
      </c>
      <c r="N3742" s="1" t="s">
        <v>342</v>
      </c>
      <c r="O3742" s="1" t="s">
        <v>653</v>
      </c>
      <c r="P3742" s="1" t="s">
        <v>654</v>
      </c>
      <c r="Q3742" s="1" t="s">
        <v>655</v>
      </c>
      <c r="R3742" s="1" t="s">
        <v>330</v>
      </c>
    </row>
    <row r="3743" spans="1:18" hidden="1" x14ac:dyDescent="0.3">
      <c r="A3743" s="1" t="s">
        <v>497</v>
      </c>
      <c r="B3743" s="1">
        <v>24017</v>
      </c>
      <c r="C3743" s="1" t="s">
        <v>12</v>
      </c>
      <c r="D3743" s="6">
        <v>1.3854340000000001</v>
      </c>
      <c r="E3743" s="6" t="s">
        <v>963</v>
      </c>
      <c r="F3743" s="6" t="s">
        <v>963</v>
      </c>
      <c r="G3743" s="6" t="s">
        <v>963</v>
      </c>
      <c r="H3743" s="6">
        <v>1.3854340000000001</v>
      </c>
      <c r="I3743" s="6" t="s">
        <v>964</v>
      </c>
      <c r="J3743" s="6">
        <v>1.3854340000000001</v>
      </c>
      <c r="K3743" s="6" t="s">
        <v>964</v>
      </c>
      <c r="L3743" s="1" t="s">
        <v>651</v>
      </c>
      <c r="M3743" s="1" t="s">
        <v>652</v>
      </c>
      <c r="N3743" s="1" t="s">
        <v>342</v>
      </c>
      <c r="O3743" s="1" t="s">
        <v>653</v>
      </c>
      <c r="P3743" s="1" t="s">
        <v>654</v>
      </c>
      <c r="Q3743" s="1" t="s">
        <v>655</v>
      </c>
      <c r="R3743" s="1" t="s">
        <v>330</v>
      </c>
    </row>
    <row r="3744" spans="1:18" hidden="1" x14ac:dyDescent="0.3">
      <c r="A3744" s="1" t="s">
        <v>811</v>
      </c>
      <c r="B3744" s="1">
        <v>51153</v>
      </c>
      <c r="C3744" s="1" t="s">
        <v>12</v>
      </c>
      <c r="D3744" s="6">
        <v>1.3854340000000001</v>
      </c>
      <c r="E3744" s="6" t="s">
        <v>963</v>
      </c>
      <c r="F3744" s="6" t="s">
        <v>963</v>
      </c>
      <c r="G3744" s="6" t="s">
        <v>963</v>
      </c>
      <c r="H3744" s="6">
        <v>1.3854340000000001</v>
      </c>
      <c r="I3744" s="6" t="s">
        <v>964</v>
      </c>
      <c r="J3744" s="6">
        <v>1.3854340000000001</v>
      </c>
      <c r="K3744" s="6" t="s">
        <v>964</v>
      </c>
      <c r="L3744" s="1" t="s">
        <v>651</v>
      </c>
      <c r="M3744" s="1" t="s">
        <v>652</v>
      </c>
      <c r="N3744" s="1" t="s">
        <v>342</v>
      </c>
      <c r="O3744" s="1" t="s">
        <v>653</v>
      </c>
      <c r="P3744" s="1" t="s">
        <v>654</v>
      </c>
      <c r="Q3744" s="1" t="s">
        <v>655</v>
      </c>
      <c r="R3744" s="1" t="s">
        <v>330</v>
      </c>
    </row>
    <row r="3745" spans="1:18" hidden="1" x14ac:dyDescent="0.3">
      <c r="A3745" s="1" t="s">
        <v>497</v>
      </c>
      <c r="B3745" s="1">
        <v>24009</v>
      </c>
      <c r="C3745" s="1" t="s">
        <v>12</v>
      </c>
      <c r="D3745" s="6">
        <v>2.7708680000000001</v>
      </c>
      <c r="E3745" s="6" t="s">
        <v>963</v>
      </c>
      <c r="F3745" s="6" t="s">
        <v>963</v>
      </c>
      <c r="G3745" s="6" t="s">
        <v>963</v>
      </c>
      <c r="H3745" s="6">
        <v>2.7708680000000001</v>
      </c>
      <c r="I3745" s="6" t="s">
        <v>964</v>
      </c>
      <c r="J3745" s="6">
        <v>2.7708680000000001</v>
      </c>
      <c r="K3745" s="6" t="s">
        <v>964</v>
      </c>
      <c r="L3745" s="1" t="s">
        <v>651</v>
      </c>
      <c r="M3745" s="1" t="s">
        <v>652</v>
      </c>
      <c r="N3745" s="1" t="s">
        <v>342</v>
      </c>
      <c r="O3745" s="1" t="s">
        <v>653</v>
      </c>
      <c r="P3745" s="1" t="s">
        <v>654</v>
      </c>
      <c r="Q3745" s="1" t="s">
        <v>655</v>
      </c>
      <c r="R3745" s="1" t="s">
        <v>330</v>
      </c>
    </row>
    <row r="3746" spans="1:18" hidden="1" x14ac:dyDescent="0.3">
      <c r="A3746" s="1" t="s">
        <v>497</v>
      </c>
      <c r="B3746" s="1">
        <v>24021</v>
      </c>
      <c r="C3746" s="1" t="s">
        <v>12</v>
      </c>
      <c r="D3746" s="6">
        <v>3.4635850000000001</v>
      </c>
      <c r="E3746" s="6" t="s">
        <v>963</v>
      </c>
      <c r="F3746" s="6" t="s">
        <v>963</v>
      </c>
      <c r="G3746" s="6" t="s">
        <v>963</v>
      </c>
      <c r="H3746" s="6">
        <v>3.4635850000000001</v>
      </c>
      <c r="I3746" s="6" t="s">
        <v>964</v>
      </c>
      <c r="J3746" s="6">
        <v>3.4635850000000001</v>
      </c>
      <c r="K3746" s="6" t="s">
        <v>964</v>
      </c>
      <c r="L3746" s="1" t="s">
        <v>651</v>
      </c>
      <c r="M3746" s="1" t="s">
        <v>652</v>
      </c>
      <c r="N3746" s="1" t="s">
        <v>342</v>
      </c>
      <c r="O3746" s="1" t="s">
        <v>653</v>
      </c>
      <c r="P3746" s="1" t="s">
        <v>654</v>
      </c>
      <c r="Q3746" s="1" t="s">
        <v>655</v>
      </c>
      <c r="R3746" s="1" t="s">
        <v>330</v>
      </c>
    </row>
    <row r="3747" spans="1:18" hidden="1" x14ac:dyDescent="0.3">
      <c r="A3747" s="1" t="s">
        <v>497</v>
      </c>
      <c r="B3747" s="1">
        <v>24009</v>
      </c>
      <c r="C3747" s="1" t="s">
        <v>10</v>
      </c>
      <c r="D3747" s="6">
        <v>0.40069399999999999</v>
      </c>
      <c r="E3747" s="6" t="s">
        <v>963</v>
      </c>
      <c r="F3747" s="6" t="s">
        <v>963</v>
      </c>
      <c r="G3747" s="6" t="s">
        <v>963</v>
      </c>
      <c r="H3747" s="6">
        <v>0.40069399999999999</v>
      </c>
      <c r="I3747" s="6" t="s">
        <v>964</v>
      </c>
      <c r="J3747" s="6">
        <v>0.40069399999999999</v>
      </c>
      <c r="K3747" s="6" t="s">
        <v>964</v>
      </c>
      <c r="L3747" s="1" t="s">
        <v>656</v>
      </c>
      <c r="M3747" s="1" t="s">
        <v>652</v>
      </c>
      <c r="N3747" s="1" t="s">
        <v>342</v>
      </c>
      <c r="O3747" s="1" t="s">
        <v>653</v>
      </c>
      <c r="P3747" s="1" t="s">
        <v>654</v>
      </c>
      <c r="Q3747" s="1" t="s">
        <v>657</v>
      </c>
      <c r="R3747" s="1" t="s">
        <v>330</v>
      </c>
    </row>
    <row r="3748" spans="1:18" hidden="1" x14ac:dyDescent="0.3">
      <c r="A3748" s="1" t="s">
        <v>811</v>
      </c>
      <c r="B3748" s="1">
        <v>51107</v>
      </c>
      <c r="C3748" s="1" t="s">
        <v>10</v>
      </c>
      <c r="D3748" s="6">
        <v>0.40069399999999999</v>
      </c>
      <c r="E3748" s="6" t="s">
        <v>963</v>
      </c>
      <c r="F3748" s="6" t="s">
        <v>963</v>
      </c>
      <c r="G3748" s="6" t="s">
        <v>963</v>
      </c>
      <c r="H3748" s="6">
        <v>0.40069399999999999</v>
      </c>
      <c r="I3748" s="6" t="s">
        <v>964</v>
      </c>
      <c r="J3748" s="6">
        <v>0.40069399999999999</v>
      </c>
      <c r="K3748" s="6" t="s">
        <v>964</v>
      </c>
      <c r="L3748" s="1" t="s">
        <v>656</v>
      </c>
      <c r="M3748" s="1" t="s">
        <v>652</v>
      </c>
      <c r="N3748" s="1" t="s">
        <v>342</v>
      </c>
      <c r="O3748" s="1" t="s">
        <v>653</v>
      </c>
      <c r="P3748" s="1" t="s">
        <v>654</v>
      </c>
      <c r="Q3748" s="1" t="s">
        <v>657</v>
      </c>
      <c r="R3748" s="1" t="s">
        <v>330</v>
      </c>
    </row>
    <row r="3749" spans="1:18" hidden="1" x14ac:dyDescent="0.3">
      <c r="A3749" s="1" t="s">
        <v>497</v>
      </c>
      <c r="B3749" s="1">
        <v>24009</v>
      </c>
      <c r="C3749" s="1" t="s">
        <v>12</v>
      </c>
      <c r="D3749" s="6">
        <v>1.1637649999999999</v>
      </c>
      <c r="E3749" s="6" t="s">
        <v>963</v>
      </c>
      <c r="F3749" s="6" t="s">
        <v>963</v>
      </c>
      <c r="G3749" s="6" t="s">
        <v>963</v>
      </c>
      <c r="H3749" s="6">
        <v>1.1637649999999999</v>
      </c>
      <c r="I3749" s="6" t="s">
        <v>964</v>
      </c>
      <c r="J3749" s="6">
        <v>1.1637649999999999</v>
      </c>
      <c r="K3749" s="6" t="s">
        <v>964</v>
      </c>
      <c r="L3749" s="1" t="s">
        <v>656</v>
      </c>
      <c r="M3749" s="1" t="s">
        <v>652</v>
      </c>
      <c r="N3749" s="1" t="s">
        <v>342</v>
      </c>
      <c r="O3749" s="1" t="s">
        <v>653</v>
      </c>
      <c r="P3749" s="1" t="s">
        <v>654</v>
      </c>
      <c r="Q3749" s="1" t="s">
        <v>657</v>
      </c>
      <c r="R3749" s="1" t="s">
        <v>330</v>
      </c>
    </row>
    <row r="3750" spans="1:18" hidden="1" x14ac:dyDescent="0.3">
      <c r="A3750" s="1" t="s">
        <v>811</v>
      </c>
      <c r="B3750" s="1">
        <v>51107</v>
      </c>
      <c r="C3750" s="1" t="s">
        <v>12</v>
      </c>
      <c r="D3750" s="6">
        <v>1.1637649999999999</v>
      </c>
      <c r="E3750" s="6" t="s">
        <v>963</v>
      </c>
      <c r="F3750" s="6" t="s">
        <v>963</v>
      </c>
      <c r="G3750" s="6" t="s">
        <v>963</v>
      </c>
      <c r="H3750" s="6">
        <v>1.1637649999999999</v>
      </c>
      <c r="I3750" s="6" t="s">
        <v>964</v>
      </c>
      <c r="J3750" s="6">
        <v>1.1637649999999999</v>
      </c>
      <c r="K3750" s="6" t="s">
        <v>964</v>
      </c>
      <c r="L3750" s="1" t="s">
        <v>656</v>
      </c>
      <c r="M3750" s="1" t="s">
        <v>652</v>
      </c>
      <c r="N3750" s="1" t="s">
        <v>342</v>
      </c>
      <c r="O3750" s="1" t="s">
        <v>653</v>
      </c>
      <c r="P3750" s="1" t="s">
        <v>654</v>
      </c>
      <c r="Q3750" s="1" t="s">
        <v>657</v>
      </c>
      <c r="R3750" s="1" t="s">
        <v>330</v>
      </c>
    </row>
    <row r="3751" spans="1:18" hidden="1" x14ac:dyDescent="0.3">
      <c r="A3751" s="1" t="s">
        <v>811</v>
      </c>
      <c r="B3751" s="1">
        <v>51153</v>
      </c>
      <c r="C3751" s="1" t="s">
        <v>10</v>
      </c>
      <c r="D3751" s="6">
        <v>1.2020820000000001</v>
      </c>
      <c r="E3751" s="6" t="s">
        <v>963</v>
      </c>
      <c r="F3751" s="6" t="s">
        <v>963</v>
      </c>
      <c r="G3751" s="6" t="s">
        <v>963</v>
      </c>
      <c r="H3751" s="6">
        <v>1.2020820000000001</v>
      </c>
      <c r="I3751" s="6" t="s">
        <v>964</v>
      </c>
      <c r="J3751" s="6">
        <v>1.2020820000000001</v>
      </c>
      <c r="K3751" s="6" t="s">
        <v>964</v>
      </c>
      <c r="L3751" s="1" t="s">
        <v>656</v>
      </c>
      <c r="M3751" s="1" t="s">
        <v>652</v>
      </c>
      <c r="N3751" s="1" t="s">
        <v>342</v>
      </c>
      <c r="O3751" s="1" t="s">
        <v>653</v>
      </c>
      <c r="P3751" s="1" t="s">
        <v>654</v>
      </c>
      <c r="Q3751" s="1" t="s">
        <v>657</v>
      </c>
      <c r="R3751" s="1" t="s">
        <v>330</v>
      </c>
    </row>
    <row r="3752" spans="1:18" hidden="1" x14ac:dyDescent="0.3">
      <c r="A3752" s="1" t="s">
        <v>497</v>
      </c>
      <c r="B3752" s="1">
        <v>24017</v>
      </c>
      <c r="C3752" s="1" t="s">
        <v>10</v>
      </c>
      <c r="D3752" s="6">
        <v>3.205552</v>
      </c>
      <c r="E3752" s="6" t="s">
        <v>963</v>
      </c>
      <c r="F3752" s="6" t="s">
        <v>963</v>
      </c>
      <c r="G3752" s="6" t="s">
        <v>963</v>
      </c>
      <c r="H3752" s="6">
        <v>3.205552</v>
      </c>
      <c r="I3752" s="6" t="s">
        <v>964</v>
      </c>
      <c r="J3752" s="6">
        <v>3.205552</v>
      </c>
      <c r="K3752" s="6" t="s">
        <v>964</v>
      </c>
      <c r="L3752" s="1" t="s">
        <v>656</v>
      </c>
      <c r="M3752" s="1" t="s">
        <v>652</v>
      </c>
      <c r="N3752" s="1" t="s">
        <v>342</v>
      </c>
      <c r="O3752" s="1" t="s">
        <v>653</v>
      </c>
      <c r="P3752" s="1" t="s">
        <v>654</v>
      </c>
      <c r="Q3752" s="1" t="s">
        <v>657</v>
      </c>
      <c r="R3752" s="1" t="s">
        <v>330</v>
      </c>
    </row>
    <row r="3753" spans="1:18" hidden="1" x14ac:dyDescent="0.3">
      <c r="A3753" s="1" t="s">
        <v>811</v>
      </c>
      <c r="B3753" s="1">
        <v>51153</v>
      </c>
      <c r="C3753" s="1" t="s">
        <v>12</v>
      </c>
      <c r="D3753" s="6">
        <v>3.491295</v>
      </c>
      <c r="E3753" s="6" t="s">
        <v>963</v>
      </c>
      <c r="F3753" s="6" t="s">
        <v>963</v>
      </c>
      <c r="G3753" s="6" t="s">
        <v>963</v>
      </c>
      <c r="H3753" s="6">
        <v>3.491295</v>
      </c>
      <c r="I3753" s="6" t="s">
        <v>964</v>
      </c>
      <c r="J3753" s="6">
        <v>3.491295</v>
      </c>
      <c r="K3753" s="6" t="s">
        <v>964</v>
      </c>
      <c r="L3753" s="1" t="s">
        <v>656</v>
      </c>
      <c r="M3753" s="1" t="s">
        <v>652</v>
      </c>
      <c r="N3753" s="1" t="s">
        <v>342</v>
      </c>
      <c r="O3753" s="1" t="s">
        <v>653</v>
      </c>
      <c r="P3753" s="1" t="s">
        <v>654</v>
      </c>
      <c r="Q3753" s="1" t="s">
        <v>657</v>
      </c>
      <c r="R3753" s="1" t="s">
        <v>330</v>
      </c>
    </row>
    <row r="3754" spans="1:18" hidden="1" x14ac:dyDescent="0.3">
      <c r="A3754" s="1" t="s">
        <v>497</v>
      </c>
      <c r="B3754" s="1">
        <v>24017</v>
      </c>
      <c r="C3754" s="1" t="s">
        <v>12</v>
      </c>
      <c r="D3754" s="6">
        <v>9.3101199999999995</v>
      </c>
      <c r="E3754" s="6" t="s">
        <v>963</v>
      </c>
      <c r="F3754" s="6" t="s">
        <v>963</v>
      </c>
      <c r="G3754" s="6" t="s">
        <v>963</v>
      </c>
      <c r="H3754" s="6">
        <v>9.3101199999999995</v>
      </c>
      <c r="I3754" s="6" t="s">
        <v>964</v>
      </c>
      <c r="J3754" s="6">
        <v>9.3101199999999995</v>
      </c>
      <c r="K3754" s="6" t="s">
        <v>964</v>
      </c>
      <c r="L3754" s="1" t="s">
        <v>656</v>
      </c>
      <c r="M3754" s="1" t="s">
        <v>652</v>
      </c>
      <c r="N3754" s="1" t="s">
        <v>342</v>
      </c>
      <c r="O3754" s="1" t="s">
        <v>653</v>
      </c>
      <c r="P3754" s="1" t="s">
        <v>654</v>
      </c>
      <c r="Q3754" s="1" t="s">
        <v>657</v>
      </c>
      <c r="R3754" s="1" t="s">
        <v>330</v>
      </c>
    </row>
    <row r="3755" spans="1:18" hidden="1" x14ac:dyDescent="0.3">
      <c r="A3755" s="1" t="s">
        <v>497</v>
      </c>
      <c r="B3755" s="1">
        <v>24021</v>
      </c>
      <c r="C3755" s="1" t="s">
        <v>10</v>
      </c>
      <c r="D3755" s="6">
        <v>0.18299499999999999</v>
      </c>
      <c r="E3755" s="6" t="s">
        <v>963</v>
      </c>
      <c r="F3755" s="6" t="s">
        <v>963</v>
      </c>
      <c r="G3755" s="6" t="s">
        <v>963</v>
      </c>
      <c r="H3755" s="6">
        <v>0.18299499999999999</v>
      </c>
      <c r="I3755" s="6" t="s">
        <v>964</v>
      </c>
      <c r="J3755" s="6">
        <v>0.18299499999999999</v>
      </c>
      <c r="K3755" s="6" t="s">
        <v>964</v>
      </c>
      <c r="L3755" s="1" t="s">
        <v>801</v>
      </c>
      <c r="M3755" s="1" t="s">
        <v>652</v>
      </c>
      <c r="N3755" s="1" t="s">
        <v>342</v>
      </c>
      <c r="O3755" s="1" t="s">
        <v>653</v>
      </c>
      <c r="P3755" s="1" t="s">
        <v>654</v>
      </c>
      <c r="Q3755" s="1" t="s">
        <v>802</v>
      </c>
      <c r="R3755" s="1" t="s">
        <v>330</v>
      </c>
    </row>
    <row r="3756" spans="1:18" hidden="1" x14ac:dyDescent="0.3">
      <c r="A3756" s="1" t="s">
        <v>497</v>
      </c>
      <c r="B3756" s="1">
        <v>24021</v>
      </c>
      <c r="C3756" s="1" t="s">
        <v>12</v>
      </c>
      <c r="D3756" s="6">
        <v>0.60404899999999995</v>
      </c>
      <c r="E3756" s="6" t="s">
        <v>963</v>
      </c>
      <c r="F3756" s="6" t="s">
        <v>963</v>
      </c>
      <c r="G3756" s="6" t="s">
        <v>963</v>
      </c>
      <c r="H3756" s="6">
        <v>0.60404899999999995</v>
      </c>
      <c r="I3756" s="6" t="s">
        <v>964</v>
      </c>
      <c r="J3756" s="6">
        <v>0.60404899999999995</v>
      </c>
      <c r="K3756" s="6" t="s">
        <v>964</v>
      </c>
      <c r="L3756" s="1" t="s">
        <v>801</v>
      </c>
      <c r="M3756" s="1" t="s">
        <v>652</v>
      </c>
      <c r="N3756" s="1" t="s">
        <v>342</v>
      </c>
      <c r="O3756" s="1" t="s">
        <v>653</v>
      </c>
      <c r="P3756" s="1" t="s">
        <v>654</v>
      </c>
      <c r="Q3756" s="1" t="s">
        <v>802</v>
      </c>
      <c r="R3756" s="1" t="s">
        <v>330</v>
      </c>
    </row>
    <row r="3757" spans="1:18" hidden="1" x14ac:dyDescent="0.3">
      <c r="A3757" s="1" t="s">
        <v>811</v>
      </c>
      <c r="B3757" s="1">
        <v>51107</v>
      </c>
      <c r="C3757" s="1" t="s">
        <v>10</v>
      </c>
      <c r="D3757" s="6">
        <v>0.29217799999999999</v>
      </c>
      <c r="E3757" s="6" t="s">
        <v>963</v>
      </c>
      <c r="F3757" s="6" t="s">
        <v>963</v>
      </c>
      <c r="G3757" s="6" t="s">
        <v>963</v>
      </c>
      <c r="H3757" s="6">
        <v>0.29217799999999999</v>
      </c>
      <c r="I3757" s="6" t="s">
        <v>964</v>
      </c>
      <c r="J3757" s="6">
        <v>0.29217799999999999</v>
      </c>
      <c r="K3757" s="6" t="s">
        <v>964</v>
      </c>
      <c r="L3757" s="1" t="s">
        <v>923</v>
      </c>
      <c r="M3757" s="1" t="s">
        <v>652</v>
      </c>
      <c r="N3757" s="1" t="s">
        <v>342</v>
      </c>
      <c r="O3757" s="1" t="s">
        <v>653</v>
      </c>
      <c r="P3757" s="1" t="s">
        <v>654</v>
      </c>
      <c r="Q3757" s="1" t="s">
        <v>924</v>
      </c>
      <c r="R3757" s="1" t="s">
        <v>330</v>
      </c>
    </row>
    <row r="3758" spans="1:18" hidden="1" x14ac:dyDescent="0.3">
      <c r="A3758" s="1" t="s">
        <v>811</v>
      </c>
      <c r="B3758" s="1">
        <v>51107</v>
      </c>
      <c r="C3758" s="1" t="s">
        <v>12</v>
      </c>
      <c r="D3758" s="6">
        <v>1.2071620000000001</v>
      </c>
      <c r="E3758" s="6" t="s">
        <v>963</v>
      </c>
      <c r="F3758" s="6" t="s">
        <v>963</v>
      </c>
      <c r="G3758" s="6" t="s">
        <v>963</v>
      </c>
      <c r="H3758" s="6">
        <v>1.2071620000000001</v>
      </c>
      <c r="I3758" s="6" t="s">
        <v>964</v>
      </c>
      <c r="J3758" s="6">
        <v>1.2071620000000001</v>
      </c>
      <c r="K3758" s="6" t="s">
        <v>964</v>
      </c>
      <c r="L3758" s="1" t="s">
        <v>923</v>
      </c>
      <c r="M3758" s="1" t="s">
        <v>652</v>
      </c>
      <c r="N3758" s="1" t="s">
        <v>342</v>
      </c>
      <c r="O3758" s="1" t="s">
        <v>653</v>
      </c>
      <c r="P3758" s="1" t="s">
        <v>654</v>
      </c>
      <c r="Q3758" s="1" t="s">
        <v>924</v>
      </c>
      <c r="R3758" s="1" t="s">
        <v>330</v>
      </c>
    </row>
    <row r="3759" spans="1:18" hidden="1" x14ac:dyDescent="0.3">
      <c r="A3759" s="1" t="s">
        <v>811</v>
      </c>
      <c r="B3759" s="1">
        <v>51059</v>
      </c>
      <c r="C3759" s="1" t="s">
        <v>12</v>
      </c>
      <c r="D3759" s="6">
        <v>0.593916</v>
      </c>
      <c r="E3759" s="6">
        <v>0.59391599999940803</v>
      </c>
      <c r="F3759" s="6">
        <v>1.93240353095051E-3</v>
      </c>
      <c r="G3759" s="6">
        <v>3.2536647117646874E-3</v>
      </c>
      <c r="H3759" s="6">
        <v>0.69102748791762902</v>
      </c>
      <c r="I3759" s="6">
        <v>2.2483717522969885E-3</v>
      </c>
      <c r="J3759" s="6">
        <v>0.68758349423264398</v>
      </c>
      <c r="K3759" s="6">
        <v>2.237166151576612E-3</v>
      </c>
      <c r="L3759" s="1" t="s">
        <v>649</v>
      </c>
      <c r="M3759" s="1" t="s">
        <v>341</v>
      </c>
      <c r="N3759" s="1" t="s">
        <v>342</v>
      </c>
      <c r="O3759" s="1" t="s">
        <v>644</v>
      </c>
      <c r="P3759" s="1" t="s">
        <v>645</v>
      </c>
      <c r="Q3759" s="1" t="s">
        <v>650</v>
      </c>
      <c r="R3759" s="1" t="s">
        <v>330</v>
      </c>
    </row>
    <row r="3760" spans="1:18" hidden="1" x14ac:dyDescent="0.3">
      <c r="A3760" s="1" t="s">
        <v>497</v>
      </c>
      <c r="B3760" s="1">
        <v>24009</v>
      </c>
      <c r="C3760" s="1" t="s">
        <v>12</v>
      </c>
      <c r="D3760" s="6">
        <v>2.0314890000000001</v>
      </c>
      <c r="E3760" s="6">
        <v>2.0314889999979702</v>
      </c>
      <c r="F3760" s="6">
        <v>7.5293948621092998E-3</v>
      </c>
      <c r="G3760" s="6">
        <v>3.7063429150326795E-3</v>
      </c>
      <c r="H3760" s="6">
        <v>2.3636587335621502</v>
      </c>
      <c r="I3760" s="6">
        <v>8.7605298006931918E-3</v>
      </c>
      <c r="J3760" s="6">
        <v>2.35187855709423</v>
      </c>
      <c r="K3760" s="6">
        <v>8.7168684271034802E-3</v>
      </c>
      <c r="L3760" s="1" t="s">
        <v>649</v>
      </c>
      <c r="M3760" s="1" t="s">
        <v>341</v>
      </c>
      <c r="N3760" s="1" t="s">
        <v>342</v>
      </c>
      <c r="O3760" s="1" t="s">
        <v>644</v>
      </c>
      <c r="P3760" s="1" t="s">
        <v>645</v>
      </c>
      <c r="Q3760" s="1" t="s">
        <v>650</v>
      </c>
      <c r="R3760" s="1" t="s">
        <v>330</v>
      </c>
    </row>
    <row r="3761" spans="1:18" hidden="1" x14ac:dyDescent="0.3">
      <c r="A3761" s="1" t="s">
        <v>497</v>
      </c>
      <c r="B3761" s="1">
        <v>24033</v>
      </c>
      <c r="C3761" s="1" t="s">
        <v>12</v>
      </c>
      <c r="D3761" s="6">
        <v>2.464909</v>
      </c>
      <c r="E3761" s="6">
        <v>2.46490899999753</v>
      </c>
      <c r="F3761" s="6">
        <v>9.1468710143234808E-3</v>
      </c>
      <c r="G3761" s="6">
        <v>3.7108351725490259E-3</v>
      </c>
      <c r="H3761" s="6">
        <v>2.8679474441091899</v>
      </c>
      <c r="I3761" s="6">
        <v>1.0642480248622464E-2</v>
      </c>
      <c r="J3761" s="6">
        <v>2.8536539564273302</v>
      </c>
      <c r="K3761" s="6">
        <v>1.0589439471794223E-2</v>
      </c>
      <c r="L3761" s="1" t="s">
        <v>649</v>
      </c>
      <c r="M3761" s="1" t="s">
        <v>341</v>
      </c>
      <c r="N3761" s="1" t="s">
        <v>342</v>
      </c>
      <c r="O3761" s="1" t="s">
        <v>644</v>
      </c>
      <c r="P3761" s="1" t="s">
        <v>645</v>
      </c>
      <c r="Q3761" s="1" t="s">
        <v>650</v>
      </c>
      <c r="R3761" s="1" t="s">
        <v>330</v>
      </c>
    </row>
    <row r="3762" spans="1:18" hidden="1" x14ac:dyDescent="0.3">
      <c r="A3762" s="1" t="s">
        <v>497</v>
      </c>
      <c r="B3762" s="1">
        <v>24017</v>
      </c>
      <c r="C3762" s="1" t="s">
        <v>12</v>
      </c>
      <c r="D3762" s="6">
        <v>3.553048</v>
      </c>
      <c r="E3762" s="6">
        <v>3.55304800035174</v>
      </c>
      <c r="F3762" s="6">
        <v>1.31459241204781E-2</v>
      </c>
      <c r="G3762" s="6">
        <v>3.69990051335549E-3</v>
      </c>
      <c r="H3762" s="6">
        <v>4.1340085700515798</v>
      </c>
      <c r="I3762" s="6">
        <v>1.5295420430549836E-2</v>
      </c>
      <c r="J3762" s="6">
        <v>4.1134051936912099</v>
      </c>
      <c r="K3762" s="6">
        <v>1.5219189987777246E-2</v>
      </c>
      <c r="L3762" s="1" t="s">
        <v>649</v>
      </c>
      <c r="M3762" s="1" t="s">
        <v>341</v>
      </c>
      <c r="N3762" s="1" t="s">
        <v>342</v>
      </c>
      <c r="O3762" s="1" t="s">
        <v>644</v>
      </c>
      <c r="P3762" s="1" t="s">
        <v>645</v>
      </c>
      <c r="Q3762" s="1" t="s">
        <v>650</v>
      </c>
      <c r="R3762" s="1" t="s">
        <v>330</v>
      </c>
    </row>
    <row r="3763" spans="1:18" hidden="1" x14ac:dyDescent="0.3">
      <c r="A3763" s="1" t="s">
        <v>811</v>
      </c>
      <c r="B3763" s="1">
        <v>51153</v>
      </c>
      <c r="C3763" s="1" t="s">
        <v>12</v>
      </c>
      <c r="D3763" s="6">
        <v>5.0225</v>
      </c>
      <c r="E3763" s="6">
        <v>5.0224999994927302</v>
      </c>
      <c r="F3763" s="6">
        <v>1.6253926439362801E-2</v>
      </c>
      <c r="G3763" s="6">
        <v>3.2362222879053141E-3</v>
      </c>
      <c r="H3763" s="6">
        <v>5.8437313661633796</v>
      </c>
      <c r="I3763" s="6">
        <v>1.8911613691709298E-2</v>
      </c>
      <c r="J3763" s="6">
        <v>5.8146069474192501</v>
      </c>
      <c r="K3763" s="6">
        <v>1.8817360598647262E-2</v>
      </c>
      <c r="L3763" s="1" t="s">
        <v>649</v>
      </c>
      <c r="M3763" s="1" t="s">
        <v>341</v>
      </c>
      <c r="N3763" s="1" t="s">
        <v>342</v>
      </c>
      <c r="O3763" s="1" t="s">
        <v>644</v>
      </c>
      <c r="P3763" s="1" t="s">
        <v>645</v>
      </c>
      <c r="Q3763" s="1" t="s">
        <v>650</v>
      </c>
      <c r="R3763" s="1" t="s">
        <v>330</v>
      </c>
    </row>
    <row r="3764" spans="1:18" hidden="1" x14ac:dyDescent="0.3">
      <c r="A3764" s="1" t="s">
        <v>497</v>
      </c>
      <c r="B3764" s="1">
        <v>24031</v>
      </c>
      <c r="C3764" s="1" t="s">
        <v>12</v>
      </c>
      <c r="D3764" s="6">
        <v>11.534179999999999</v>
      </c>
      <c r="E3764" s="6">
        <v>11.534179999988501</v>
      </c>
      <c r="F3764" s="6">
        <v>4.3117001370229502E-2</v>
      </c>
      <c r="G3764" s="6">
        <v>3.73819390457514E-3</v>
      </c>
      <c r="H3764" s="6">
        <v>13.420139263110901</v>
      </c>
      <c r="I3764" s="6">
        <v>5.0167082791910678E-2</v>
      </c>
      <c r="J3764" s="6">
        <v>13.3532549847256</v>
      </c>
      <c r="K3764" s="6">
        <v>4.9917056390138846E-2</v>
      </c>
      <c r="L3764" s="1" t="s">
        <v>649</v>
      </c>
      <c r="M3764" s="1" t="s">
        <v>341</v>
      </c>
      <c r="N3764" s="1" t="s">
        <v>342</v>
      </c>
      <c r="O3764" s="1" t="s">
        <v>644</v>
      </c>
      <c r="P3764" s="1" t="s">
        <v>645</v>
      </c>
      <c r="Q3764" s="1" t="s">
        <v>650</v>
      </c>
      <c r="R3764" s="1" t="s">
        <v>330</v>
      </c>
    </row>
    <row r="3765" spans="1:18" hidden="1" x14ac:dyDescent="0.3">
      <c r="A3765" s="1" t="s">
        <v>811</v>
      </c>
      <c r="B3765" s="1">
        <v>51107</v>
      </c>
      <c r="C3765" s="1" t="s">
        <v>12</v>
      </c>
      <c r="D3765" s="6">
        <v>13.40436</v>
      </c>
      <c r="E3765" s="6">
        <v>13.4043599999865</v>
      </c>
      <c r="F3765" s="6">
        <v>4.33694997149804E-2</v>
      </c>
      <c r="G3765" s="6">
        <v>3.2354770921568863E-3</v>
      </c>
      <c r="H3765" s="6">
        <v>15.5961132852854</v>
      </c>
      <c r="I3765" s="6">
        <v>5.046086726122459E-2</v>
      </c>
      <c r="J3765" s="6">
        <v>15.5183842273188</v>
      </c>
      <c r="K3765" s="6">
        <v>5.0209376674778719E-2</v>
      </c>
      <c r="L3765" s="1" t="s">
        <v>649</v>
      </c>
      <c r="M3765" s="1" t="s">
        <v>341</v>
      </c>
      <c r="N3765" s="1" t="s">
        <v>342</v>
      </c>
      <c r="O3765" s="1" t="s">
        <v>644</v>
      </c>
      <c r="P3765" s="1" t="s">
        <v>645</v>
      </c>
      <c r="Q3765" s="1" t="s">
        <v>650</v>
      </c>
      <c r="R3765" s="1" t="s">
        <v>330</v>
      </c>
    </row>
    <row r="3766" spans="1:18" hidden="1" x14ac:dyDescent="0.3">
      <c r="A3766" s="1" t="s">
        <v>497</v>
      </c>
      <c r="B3766" s="1">
        <v>24021</v>
      </c>
      <c r="C3766" s="1" t="s">
        <v>12</v>
      </c>
      <c r="D3766" s="6">
        <v>155.14009999999999</v>
      </c>
      <c r="E3766" s="6">
        <v>155.14009999984401</v>
      </c>
      <c r="F3766" s="6">
        <v>0.62454663604356397</v>
      </c>
      <c r="G3766" s="6">
        <v>4.0256944274510067E-3</v>
      </c>
      <c r="H3766" s="6">
        <v>180.50713161169199</v>
      </c>
      <c r="I3766" s="6">
        <v>0.72666655384435386</v>
      </c>
      <c r="J3766" s="6">
        <v>179.607506875723</v>
      </c>
      <c r="K3766" s="6">
        <v>0.72304493955796645</v>
      </c>
      <c r="L3766" s="1" t="s">
        <v>649</v>
      </c>
      <c r="M3766" s="1" t="s">
        <v>341</v>
      </c>
      <c r="N3766" s="1" t="s">
        <v>342</v>
      </c>
      <c r="O3766" s="1" t="s">
        <v>644</v>
      </c>
      <c r="P3766" s="1" t="s">
        <v>645</v>
      </c>
      <c r="Q3766" s="1" t="s">
        <v>650</v>
      </c>
      <c r="R3766" s="1" t="s">
        <v>330</v>
      </c>
    </row>
    <row r="3767" spans="1:18" hidden="1" x14ac:dyDescent="0.3">
      <c r="A3767" s="1" t="s">
        <v>811</v>
      </c>
      <c r="B3767" s="1">
        <v>51059</v>
      </c>
      <c r="C3767" s="1" t="s">
        <v>12</v>
      </c>
      <c r="D3767" s="6">
        <v>4.4485690000000001E-2</v>
      </c>
      <c r="E3767" s="6">
        <v>4.4485689999955398E-2</v>
      </c>
      <c r="F3767" s="6">
        <v>1.4474151973135901E-4</v>
      </c>
      <c r="G3767" s="6">
        <v>3.2536647117647074E-3</v>
      </c>
      <c r="H3767" s="6">
        <v>5.1759566351104201E-2</v>
      </c>
      <c r="I3767" s="6">
        <v>1.6840827453283171E-4</v>
      </c>
      <c r="J3767" s="6">
        <v>5.1501603212491601E-2</v>
      </c>
      <c r="K3767" s="6">
        <v>1.6756894897179182E-4</v>
      </c>
      <c r="L3767" s="1" t="s">
        <v>647</v>
      </c>
      <c r="M3767" s="1" t="s">
        <v>341</v>
      </c>
      <c r="N3767" s="1" t="s">
        <v>342</v>
      </c>
      <c r="O3767" s="1" t="s">
        <v>644</v>
      </c>
      <c r="P3767" s="1" t="s">
        <v>645</v>
      </c>
      <c r="Q3767" s="1" t="s">
        <v>648</v>
      </c>
      <c r="R3767" s="1" t="s">
        <v>330</v>
      </c>
    </row>
    <row r="3768" spans="1:18" hidden="1" x14ac:dyDescent="0.3">
      <c r="A3768" s="1" t="s">
        <v>497</v>
      </c>
      <c r="B3768" s="1">
        <v>24009</v>
      </c>
      <c r="C3768" s="1" t="s">
        <v>12</v>
      </c>
      <c r="D3768" s="6">
        <v>0.15216789999999999</v>
      </c>
      <c r="E3768" s="6">
        <v>0.15216789999984701</v>
      </c>
      <c r="F3768" s="6">
        <v>5.6398641805983701E-4</v>
      </c>
      <c r="G3768" s="6">
        <v>3.7063429150326977E-3</v>
      </c>
      <c r="H3768" s="6">
        <v>0.17704894577465699</v>
      </c>
      <c r="I3768" s="6">
        <v>6.5620410578590821E-4</v>
      </c>
      <c r="J3768" s="6">
        <v>0.17616655619994001</v>
      </c>
      <c r="K3768" s="6">
        <v>6.5293366743735719E-4</v>
      </c>
      <c r="L3768" s="1" t="s">
        <v>647</v>
      </c>
      <c r="M3768" s="1" t="s">
        <v>341</v>
      </c>
      <c r="N3768" s="1" t="s">
        <v>342</v>
      </c>
      <c r="O3768" s="1" t="s">
        <v>644</v>
      </c>
      <c r="P3768" s="1" t="s">
        <v>645</v>
      </c>
      <c r="Q3768" s="1" t="s">
        <v>648</v>
      </c>
      <c r="R3768" s="1" t="s">
        <v>330</v>
      </c>
    </row>
    <row r="3769" spans="1:18" hidden="1" x14ac:dyDescent="0.3">
      <c r="A3769" s="1" t="s">
        <v>497</v>
      </c>
      <c r="B3769" s="1">
        <v>24033</v>
      </c>
      <c r="C3769" s="1" t="s">
        <v>12</v>
      </c>
      <c r="D3769" s="6">
        <v>0.1846342</v>
      </c>
      <c r="E3769" s="6">
        <v>0.18463419999981501</v>
      </c>
      <c r="F3769" s="6">
        <v>6.8514708341476402E-4</v>
      </c>
      <c r="G3769" s="6">
        <v>3.7108351725490211E-3</v>
      </c>
      <c r="H3769" s="6">
        <v>0.21482382594454599</v>
      </c>
      <c r="I3769" s="6">
        <v>7.9717580921657017E-4</v>
      </c>
      <c r="J3769" s="6">
        <v>0.213753171140109</v>
      </c>
      <c r="K3769" s="6">
        <v>7.9320278571060683E-4</v>
      </c>
      <c r="L3769" s="1" t="s">
        <v>647</v>
      </c>
      <c r="M3769" s="1" t="s">
        <v>341</v>
      </c>
      <c r="N3769" s="1" t="s">
        <v>342</v>
      </c>
      <c r="O3769" s="1" t="s">
        <v>644</v>
      </c>
      <c r="P3769" s="1" t="s">
        <v>645</v>
      </c>
      <c r="Q3769" s="1" t="s">
        <v>648</v>
      </c>
      <c r="R3769" s="1" t="s">
        <v>330</v>
      </c>
    </row>
    <row r="3770" spans="1:18" hidden="1" x14ac:dyDescent="0.3">
      <c r="A3770" s="1" t="s">
        <v>497</v>
      </c>
      <c r="B3770" s="1">
        <v>24017</v>
      </c>
      <c r="C3770" s="1" t="s">
        <v>12</v>
      </c>
      <c r="D3770" s="6">
        <v>0.26614369999999998</v>
      </c>
      <c r="E3770" s="6">
        <v>0.26614370002634702</v>
      </c>
      <c r="F3770" s="6">
        <v>9.8470521235381704E-4</v>
      </c>
      <c r="G3770" s="6">
        <v>3.6999005133555134E-3</v>
      </c>
      <c r="H3770" s="6">
        <v>0.309660983095426</v>
      </c>
      <c r="I3770" s="6">
        <v>1.1457148303209395E-3</v>
      </c>
      <c r="J3770" s="6">
        <v>0.30811767188290001</v>
      </c>
      <c r="K3770" s="6">
        <v>1.1400047323734473E-3</v>
      </c>
      <c r="L3770" s="1" t="s">
        <v>647</v>
      </c>
      <c r="M3770" s="1" t="s">
        <v>341</v>
      </c>
      <c r="N3770" s="1" t="s">
        <v>342</v>
      </c>
      <c r="O3770" s="1" t="s">
        <v>644</v>
      </c>
      <c r="P3770" s="1" t="s">
        <v>645</v>
      </c>
      <c r="Q3770" s="1" t="s">
        <v>648</v>
      </c>
      <c r="R3770" s="1" t="s">
        <v>330</v>
      </c>
    </row>
    <row r="3771" spans="1:18" hidden="1" x14ac:dyDescent="0.3">
      <c r="A3771" s="1" t="s">
        <v>811</v>
      </c>
      <c r="B3771" s="1">
        <v>51153</v>
      </c>
      <c r="C3771" s="1" t="s">
        <v>12</v>
      </c>
      <c r="D3771" s="6">
        <v>0.37619789999999997</v>
      </c>
      <c r="E3771" s="6">
        <v>0.37619789996200398</v>
      </c>
      <c r="F3771" s="6">
        <v>1.2174600285202099E-3</v>
      </c>
      <c r="G3771" s="6">
        <v>3.2362222879053111E-3</v>
      </c>
      <c r="H3771" s="6">
        <v>0.43771019773316</v>
      </c>
      <c r="I3771" s="6">
        <v>1.4165274975474931E-3</v>
      </c>
      <c r="J3771" s="6">
        <v>0.43552870541454097</v>
      </c>
      <c r="K3771" s="6">
        <v>1.409467703485084E-3</v>
      </c>
      <c r="L3771" s="1" t="s">
        <v>647</v>
      </c>
      <c r="M3771" s="1" t="s">
        <v>341</v>
      </c>
      <c r="N3771" s="1" t="s">
        <v>342</v>
      </c>
      <c r="O3771" s="1" t="s">
        <v>644</v>
      </c>
      <c r="P3771" s="1" t="s">
        <v>645</v>
      </c>
      <c r="Q3771" s="1" t="s">
        <v>648</v>
      </c>
      <c r="R3771" s="1" t="s">
        <v>330</v>
      </c>
    </row>
    <row r="3772" spans="1:18" hidden="1" x14ac:dyDescent="0.3">
      <c r="A3772" s="1" t="s">
        <v>497</v>
      </c>
      <c r="B3772" s="1">
        <v>24031</v>
      </c>
      <c r="C3772" s="1" t="s">
        <v>12</v>
      </c>
      <c r="D3772" s="6">
        <v>0.86398399999999997</v>
      </c>
      <c r="E3772" s="6">
        <v>0.863983999999133</v>
      </c>
      <c r="F3772" s="6">
        <v>3.2297397224472302E-3</v>
      </c>
      <c r="G3772" s="6">
        <v>3.7381939045751673E-3</v>
      </c>
      <c r="H3772" s="6">
        <v>1.00525443517438</v>
      </c>
      <c r="I3772" s="6">
        <v>3.7578360021160197E-3</v>
      </c>
      <c r="J3772" s="6">
        <v>1.0002443740884199</v>
      </c>
      <c r="K3772" s="6">
        <v>3.7391074223029346E-3</v>
      </c>
      <c r="L3772" s="1" t="s">
        <v>647</v>
      </c>
      <c r="M3772" s="1" t="s">
        <v>341</v>
      </c>
      <c r="N3772" s="1" t="s">
        <v>342</v>
      </c>
      <c r="O3772" s="1" t="s">
        <v>644</v>
      </c>
      <c r="P3772" s="1" t="s">
        <v>645</v>
      </c>
      <c r="Q3772" s="1" t="s">
        <v>648</v>
      </c>
      <c r="R3772" s="1" t="s">
        <v>330</v>
      </c>
    </row>
    <row r="3773" spans="1:18" hidden="1" x14ac:dyDescent="0.3">
      <c r="A3773" s="1" t="s">
        <v>811</v>
      </c>
      <c r="B3773" s="1">
        <v>51107</v>
      </c>
      <c r="C3773" s="1" t="s">
        <v>12</v>
      </c>
      <c r="D3773" s="6">
        <v>1.004003</v>
      </c>
      <c r="E3773" s="6">
        <v>1.0040029999989899</v>
      </c>
      <c r="F3773" s="6">
        <v>3.2484287069535099E-3</v>
      </c>
      <c r="G3773" s="6">
        <v>3.2354770921568742E-3</v>
      </c>
      <c r="H3773" s="6">
        <v>1.16816800852606</v>
      </c>
      <c r="I3773" s="6">
        <v>3.7795808313765833E-3</v>
      </c>
      <c r="J3773" s="6">
        <v>1.1623460067754601</v>
      </c>
      <c r="K3773" s="6">
        <v>3.7607438780820198E-3</v>
      </c>
      <c r="L3773" s="1" t="s">
        <v>647</v>
      </c>
      <c r="M3773" s="1" t="s">
        <v>341</v>
      </c>
      <c r="N3773" s="1" t="s">
        <v>342</v>
      </c>
      <c r="O3773" s="1" t="s">
        <v>644</v>
      </c>
      <c r="P3773" s="1" t="s">
        <v>645</v>
      </c>
      <c r="Q3773" s="1" t="s">
        <v>648</v>
      </c>
      <c r="R3773" s="1" t="s">
        <v>330</v>
      </c>
    </row>
    <row r="3774" spans="1:18" hidden="1" x14ac:dyDescent="0.3">
      <c r="A3774" s="1" t="s">
        <v>497</v>
      </c>
      <c r="B3774" s="1">
        <v>24021</v>
      </c>
      <c r="C3774" s="1" t="s">
        <v>12</v>
      </c>
      <c r="D3774" s="6">
        <v>11.621169999999999</v>
      </c>
      <c r="E3774" s="6">
        <v>11.6211699999883</v>
      </c>
      <c r="F3774" s="6">
        <v>4.6783279309413797E-2</v>
      </c>
      <c r="G3774" s="6">
        <v>4.0256944274510136E-3</v>
      </c>
      <c r="H3774" s="6">
        <v>13.521353039426</v>
      </c>
      <c r="I3774" s="6">
        <v>5.4432835582415073E-2</v>
      </c>
      <c r="J3774" s="6">
        <v>13.4539643243684</v>
      </c>
      <c r="K3774" s="6">
        <v>5.4161549207734611E-2</v>
      </c>
      <c r="L3774" s="1" t="s">
        <v>647</v>
      </c>
      <c r="M3774" s="1" t="s">
        <v>341</v>
      </c>
      <c r="N3774" s="1" t="s">
        <v>342</v>
      </c>
      <c r="O3774" s="1" t="s">
        <v>644</v>
      </c>
      <c r="P3774" s="1" t="s">
        <v>645</v>
      </c>
      <c r="Q3774" s="1" t="s">
        <v>648</v>
      </c>
      <c r="R3774" s="1" t="s">
        <v>330</v>
      </c>
    </row>
    <row r="3775" spans="1:18" hidden="1" x14ac:dyDescent="0.3">
      <c r="A3775" s="1" t="s">
        <v>811</v>
      </c>
      <c r="B3775" s="1">
        <v>51059</v>
      </c>
      <c r="C3775" s="1" t="s">
        <v>12</v>
      </c>
      <c r="D3775" s="6">
        <v>0.43318060000000003</v>
      </c>
      <c r="E3775" s="6">
        <v>0.43318059999956499</v>
      </c>
      <c r="F3775" s="6">
        <v>1.40942443203965E-3</v>
      </c>
      <c r="G3775" s="6">
        <v>3.253664711764713E-3</v>
      </c>
      <c r="H3775" s="6">
        <v>0.50401016613906902</v>
      </c>
      <c r="I3775" s="6">
        <v>1.639880091937359E-3</v>
      </c>
      <c r="J3775" s="6">
        <v>0.50149824315525005</v>
      </c>
      <c r="K3775" s="6">
        <v>1.6317071367662366E-3</v>
      </c>
      <c r="L3775" s="1" t="s">
        <v>643</v>
      </c>
      <c r="M3775" s="1" t="s">
        <v>341</v>
      </c>
      <c r="N3775" s="1" t="s">
        <v>342</v>
      </c>
      <c r="O3775" s="1" t="s">
        <v>644</v>
      </c>
      <c r="P3775" s="1" t="s">
        <v>645</v>
      </c>
      <c r="Q3775" s="1" t="s">
        <v>646</v>
      </c>
      <c r="R3775" s="1" t="s">
        <v>330</v>
      </c>
    </row>
    <row r="3776" spans="1:18" hidden="1" x14ac:dyDescent="0.3">
      <c r="A3776" s="1" t="s">
        <v>497</v>
      </c>
      <c r="B3776" s="1">
        <v>24009</v>
      </c>
      <c r="C3776" s="1" t="s">
        <v>12</v>
      </c>
      <c r="D3776" s="6">
        <v>1.48173</v>
      </c>
      <c r="E3776" s="6">
        <v>1.4817299999985101</v>
      </c>
      <c r="F3776" s="6">
        <v>5.4917994874858801E-3</v>
      </c>
      <c r="G3776" s="6">
        <v>3.7063429150326998E-3</v>
      </c>
      <c r="H3776" s="6">
        <v>1.7240083777372399</v>
      </c>
      <c r="I3776" s="6">
        <v>6.389766236283438E-3</v>
      </c>
      <c r="J3776" s="6">
        <v>1.7154161378197199</v>
      </c>
      <c r="K3776" s="6">
        <v>6.3579204487408765E-3</v>
      </c>
      <c r="L3776" s="1" t="s">
        <v>643</v>
      </c>
      <c r="M3776" s="1" t="s">
        <v>341</v>
      </c>
      <c r="N3776" s="1" t="s">
        <v>342</v>
      </c>
      <c r="O3776" s="1" t="s">
        <v>644</v>
      </c>
      <c r="P3776" s="1" t="s">
        <v>645</v>
      </c>
      <c r="Q3776" s="1" t="s">
        <v>646</v>
      </c>
      <c r="R3776" s="1" t="s">
        <v>330</v>
      </c>
    </row>
    <row r="3777" spans="1:18" hidden="1" x14ac:dyDescent="0.3">
      <c r="A3777" s="1" t="s">
        <v>497</v>
      </c>
      <c r="B3777" s="1">
        <v>24033</v>
      </c>
      <c r="C3777" s="1" t="s">
        <v>12</v>
      </c>
      <c r="D3777" s="6">
        <v>1.7978670000000001</v>
      </c>
      <c r="E3777" s="6">
        <v>1.7978669999982</v>
      </c>
      <c r="F3777" s="6">
        <v>6.6715880991585199E-3</v>
      </c>
      <c r="G3777" s="6">
        <v>3.7108351725490259E-3</v>
      </c>
      <c r="H3777" s="6">
        <v>2.0918370891169902</v>
      </c>
      <c r="I3777" s="6">
        <v>7.7624626455378978E-3</v>
      </c>
      <c r="J3777" s="6">
        <v>2.08141163737896</v>
      </c>
      <c r="K3777" s="6">
        <v>7.7237755125387029E-3</v>
      </c>
      <c r="L3777" s="1" t="s">
        <v>643</v>
      </c>
      <c r="M3777" s="1" t="s">
        <v>341</v>
      </c>
      <c r="N3777" s="1" t="s">
        <v>342</v>
      </c>
      <c r="O3777" s="1" t="s">
        <v>644</v>
      </c>
      <c r="P3777" s="1" t="s">
        <v>645</v>
      </c>
      <c r="Q3777" s="1" t="s">
        <v>646</v>
      </c>
      <c r="R3777" s="1" t="s">
        <v>330</v>
      </c>
    </row>
    <row r="3778" spans="1:18" hidden="1" x14ac:dyDescent="0.3">
      <c r="A3778" s="1" t="s">
        <v>497</v>
      </c>
      <c r="B3778" s="1">
        <v>24017</v>
      </c>
      <c r="C3778" s="1" t="s">
        <v>12</v>
      </c>
      <c r="D3778" s="6">
        <v>2.5915569999999999</v>
      </c>
      <c r="E3778" s="6">
        <v>2.59155700025656</v>
      </c>
      <c r="F3778" s="6">
        <v>9.5885030756393298E-3</v>
      </c>
      <c r="G3778" s="6">
        <v>3.6999005133555168E-3</v>
      </c>
      <c r="H3778" s="6">
        <v>3.01530371888507</v>
      </c>
      <c r="I3778" s="6">
        <v>1.115632377742567E-2</v>
      </c>
      <c r="J3778" s="6">
        <v>3.00027582614893</v>
      </c>
      <c r="K3778" s="6">
        <v>1.1100722069376573E-2</v>
      </c>
      <c r="L3778" s="1" t="s">
        <v>643</v>
      </c>
      <c r="M3778" s="1" t="s">
        <v>341</v>
      </c>
      <c r="N3778" s="1" t="s">
        <v>342</v>
      </c>
      <c r="O3778" s="1" t="s">
        <v>644</v>
      </c>
      <c r="P3778" s="1" t="s">
        <v>645</v>
      </c>
      <c r="Q3778" s="1" t="s">
        <v>646</v>
      </c>
      <c r="R3778" s="1" t="s">
        <v>330</v>
      </c>
    </row>
    <row r="3779" spans="1:18" hidden="1" x14ac:dyDescent="0.3">
      <c r="A3779" s="1" t="s">
        <v>811</v>
      </c>
      <c r="B3779" s="1">
        <v>51153</v>
      </c>
      <c r="C3779" s="1" t="s">
        <v>12</v>
      </c>
      <c r="D3779" s="6">
        <v>3.6632359999999999</v>
      </c>
      <c r="E3779" s="6">
        <v>3.6632359996300101</v>
      </c>
      <c r="F3779" s="6">
        <v>1.1855045987859801E-2</v>
      </c>
      <c r="G3779" s="6">
        <v>3.2362222879053302E-3</v>
      </c>
      <c r="H3779" s="6">
        <v>4.2622134623910197</v>
      </c>
      <c r="I3779" s="6">
        <v>1.3793470202799965E-2</v>
      </c>
      <c r="J3779" s="6">
        <v>4.2409711290465504</v>
      </c>
      <c r="K3779" s="6">
        <v>1.3724725290183478E-2</v>
      </c>
      <c r="L3779" s="1" t="s">
        <v>643</v>
      </c>
      <c r="M3779" s="1" t="s">
        <v>341</v>
      </c>
      <c r="N3779" s="1" t="s">
        <v>342</v>
      </c>
      <c r="O3779" s="1" t="s">
        <v>644</v>
      </c>
      <c r="P3779" s="1" t="s">
        <v>645</v>
      </c>
      <c r="Q3779" s="1" t="s">
        <v>646</v>
      </c>
      <c r="R3779" s="1" t="s">
        <v>330</v>
      </c>
    </row>
    <row r="3780" spans="1:18" hidden="1" x14ac:dyDescent="0.3">
      <c r="A3780" s="1" t="s">
        <v>497</v>
      </c>
      <c r="B3780" s="1">
        <v>24031</v>
      </c>
      <c r="C3780" s="1" t="s">
        <v>12</v>
      </c>
      <c r="D3780" s="6">
        <v>8.4129729999999991</v>
      </c>
      <c r="E3780" s="6">
        <v>8.4129729999915899</v>
      </c>
      <c r="F3780" s="6">
        <v>3.1449324387923999E-2</v>
      </c>
      <c r="G3780" s="6">
        <v>3.7381939045751647E-3</v>
      </c>
      <c r="H3780" s="6">
        <v>9.7885822205645905</v>
      </c>
      <c r="I3780" s="6">
        <v>3.6591618391347384E-2</v>
      </c>
      <c r="J3780" s="6">
        <v>9.7397971636138507</v>
      </c>
      <c r="K3780" s="6">
        <v>3.6409250388819772E-2</v>
      </c>
      <c r="L3780" s="1" t="s">
        <v>643</v>
      </c>
      <c r="M3780" s="1" t="s">
        <v>341</v>
      </c>
      <c r="N3780" s="1" t="s">
        <v>342</v>
      </c>
      <c r="O3780" s="1" t="s">
        <v>644</v>
      </c>
      <c r="P3780" s="1" t="s">
        <v>645</v>
      </c>
      <c r="Q3780" s="1" t="s">
        <v>646</v>
      </c>
      <c r="R3780" s="1" t="s">
        <v>330</v>
      </c>
    </row>
    <row r="3781" spans="1:18" hidden="1" x14ac:dyDescent="0.3">
      <c r="A3781" s="1" t="s">
        <v>811</v>
      </c>
      <c r="B3781" s="1">
        <v>51107</v>
      </c>
      <c r="C3781" s="1" t="s">
        <v>12</v>
      </c>
      <c r="D3781" s="6">
        <v>9.7765319999999996</v>
      </c>
      <c r="E3781" s="6">
        <v>9.7765319999902101</v>
      </c>
      <c r="F3781" s="6">
        <v>3.1631745326706803E-2</v>
      </c>
      <c r="G3781" s="6">
        <v>3.2354770921568586E-3</v>
      </c>
      <c r="H3781" s="6">
        <v>11.3750974018318</v>
      </c>
      <c r="I3781" s="6">
        <v>3.6803867064679786E-2</v>
      </c>
      <c r="J3781" s="6">
        <v>11.318405353681801</v>
      </c>
      <c r="K3781" s="6">
        <v>3.6620441241583014E-2</v>
      </c>
      <c r="L3781" s="1" t="s">
        <v>643</v>
      </c>
      <c r="M3781" s="1" t="s">
        <v>341</v>
      </c>
      <c r="N3781" s="1" t="s">
        <v>342</v>
      </c>
      <c r="O3781" s="1" t="s">
        <v>644</v>
      </c>
      <c r="P3781" s="1" t="s">
        <v>645</v>
      </c>
      <c r="Q3781" s="1" t="s">
        <v>646</v>
      </c>
      <c r="R3781" s="1" t="s">
        <v>330</v>
      </c>
    </row>
    <row r="3782" spans="1:18" hidden="1" x14ac:dyDescent="0.3">
      <c r="A3782" s="1" t="s">
        <v>497</v>
      </c>
      <c r="B3782" s="1">
        <v>24021</v>
      </c>
      <c r="C3782" s="1" t="s">
        <v>12</v>
      </c>
      <c r="D3782" s="6">
        <v>113.1598</v>
      </c>
      <c r="E3782" s="6">
        <v>113.159799999886</v>
      </c>
      <c r="F3782" s="6">
        <v>0.45554677627101098</v>
      </c>
      <c r="G3782" s="6">
        <v>4.0256944274510023E-3</v>
      </c>
      <c r="H3782" s="6">
        <v>131.66261277228</v>
      </c>
      <c r="I3782" s="6">
        <v>0.53003344654100681</v>
      </c>
      <c r="J3782" s="6">
        <v>131.00642294645601</v>
      </c>
      <c r="K3782" s="6">
        <v>0.52739182681583707</v>
      </c>
      <c r="L3782" s="1" t="s">
        <v>643</v>
      </c>
      <c r="M3782" s="1" t="s">
        <v>341</v>
      </c>
      <c r="N3782" s="1" t="s">
        <v>342</v>
      </c>
      <c r="O3782" s="1" t="s">
        <v>644</v>
      </c>
      <c r="P3782" s="1" t="s">
        <v>645</v>
      </c>
      <c r="Q3782" s="1" t="s">
        <v>646</v>
      </c>
      <c r="R3782" s="1" t="s">
        <v>330</v>
      </c>
    </row>
    <row r="3783" spans="1:18" hidden="1" x14ac:dyDescent="0.3">
      <c r="A3783" s="1" t="s">
        <v>811</v>
      </c>
      <c r="B3783" s="1">
        <v>51059</v>
      </c>
      <c r="C3783" s="1" t="s">
        <v>12</v>
      </c>
      <c r="D3783" s="6">
        <v>0.42879624</v>
      </c>
      <c r="E3783" s="6">
        <v>0.428796247999569</v>
      </c>
      <c r="F3783" s="6">
        <v>1.63838755555391E-3</v>
      </c>
      <c r="G3783" s="6">
        <v>3.8208999337036101E-3</v>
      </c>
      <c r="H3783" s="6">
        <v>0.3993379457624</v>
      </c>
      <c r="I3783" s="6">
        <v>1.5258303304888901E-3</v>
      </c>
      <c r="J3783" s="6">
        <v>0.38162866072000001</v>
      </c>
      <c r="K3783" s="6">
        <v>1.4581649244444455E-3</v>
      </c>
      <c r="L3783" s="1" t="s">
        <v>658</v>
      </c>
      <c r="M3783" s="1" t="s">
        <v>659</v>
      </c>
      <c r="N3783" s="1" t="s">
        <v>342</v>
      </c>
      <c r="O3783" s="1" t="s">
        <v>660</v>
      </c>
      <c r="P3783" s="1" t="s">
        <v>661</v>
      </c>
      <c r="Q3783" s="1" t="s">
        <v>662</v>
      </c>
      <c r="R3783" s="1" t="s">
        <v>330</v>
      </c>
    </row>
    <row r="3784" spans="1:18" hidden="1" x14ac:dyDescent="0.3">
      <c r="A3784" s="1" t="s">
        <v>497</v>
      </c>
      <c r="B3784" s="1">
        <v>24009</v>
      </c>
      <c r="C3784" s="1" t="s">
        <v>12</v>
      </c>
      <c r="D3784" s="6">
        <v>0.60672504000000005</v>
      </c>
      <c r="E3784" s="6">
        <v>0.60672495999939102</v>
      </c>
      <c r="F3784" s="6">
        <v>2.2997863006513001E-3</v>
      </c>
      <c r="G3784" s="6">
        <v>3.7904923190461926E-3</v>
      </c>
      <c r="H3784" s="6">
        <v>0.56504295524799997</v>
      </c>
      <c r="I3784" s="6">
        <v>2.1417909817987055E-3</v>
      </c>
      <c r="J3784" s="6">
        <v>0.53998521440000002</v>
      </c>
      <c r="K3784" s="6">
        <v>2.0468098075817117E-3</v>
      </c>
      <c r="L3784" s="1" t="s">
        <v>658</v>
      </c>
      <c r="M3784" s="1" t="s">
        <v>659</v>
      </c>
      <c r="N3784" s="1" t="s">
        <v>342</v>
      </c>
      <c r="O3784" s="1" t="s">
        <v>660</v>
      </c>
      <c r="P3784" s="1" t="s">
        <v>661</v>
      </c>
      <c r="Q3784" s="1" t="s">
        <v>662</v>
      </c>
      <c r="R3784" s="1" t="s">
        <v>330</v>
      </c>
    </row>
    <row r="3785" spans="1:18" hidden="1" x14ac:dyDescent="0.3">
      <c r="A3785" s="1" t="s">
        <v>497</v>
      </c>
      <c r="B3785" s="1">
        <v>24017</v>
      </c>
      <c r="C3785" s="1" t="s">
        <v>12</v>
      </c>
      <c r="D3785" s="6">
        <v>0.91957359999999999</v>
      </c>
      <c r="E3785" s="6">
        <v>0.91957374399907799</v>
      </c>
      <c r="F3785" s="6">
        <v>3.47893019607495E-3</v>
      </c>
      <c r="G3785" s="6">
        <v>3.7831987035054342E-3</v>
      </c>
      <c r="H3785" s="6">
        <v>0.85639902778720001</v>
      </c>
      <c r="I3785" s="6">
        <v>3.2399276916078492E-3</v>
      </c>
      <c r="J3785" s="6">
        <v>0.81842063216000005</v>
      </c>
      <c r="K3785" s="6">
        <v>3.0962478745098099E-3</v>
      </c>
      <c r="L3785" s="1" t="s">
        <v>658</v>
      </c>
      <c r="M3785" s="1" t="s">
        <v>659</v>
      </c>
      <c r="N3785" s="1" t="s">
        <v>342</v>
      </c>
      <c r="O3785" s="1" t="s">
        <v>660</v>
      </c>
      <c r="P3785" s="1" t="s">
        <v>661</v>
      </c>
      <c r="Q3785" s="1" t="s">
        <v>662</v>
      </c>
      <c r="R3785" s="1" t="s">
        <v>330</v>
      </c>
    </row>
    <row r="3786" spans="1:18" hidden="1" x14ac:dyDescent="0.3">
      <c r="A3786" s="1" t="s">
        <v>497</v>
      </c>
      <c r="B3786" s="1">
        <v>24033</v>
      </c>
      <c r="C3786" s="1" t="s">
        <v>12</v>
      </c>
      <c r="D3786" s="6">
        <v>1.0153080000000001</v>
      </c>
      <c r="E3786" s="6">
        <v>1.0153082319989799</v>
      </c>
      <c r="F3786" s="6">
        <v>3.8615869281007102E-3</v>
      </c>
      <c r="G3786" s="6">
        <v>3.8033641473563763E-3</v>
      </c>
      <c r="H3786" s="6">
        <v>0.94555655646159997</v>
      </c>
      <c r="I3786" s="6">
        <v>3.5962959061438043E-3</v>
      </c>
      <c r="J3786" s="6">
        <v>0.90362432648000002</v>
      </c>
      <c r="K3786" s="6">
        <v>3.4368123660130849E-3</v>
      </c>
      <c r="L3786" s="1" t="s">
        <v>658</v>
      </c>
      <c r="M3786" s="1" t="s">
        <v>659</v>
      </c>
      <c r="N3786" s="1" t="s">
        <v>342</v>
      </c>
      <c r="O3786" s="1" t="s">
        <v>660</v>
      </c>
      <c r="P3786" s="1" t="s">
        <v>661</v>
      </c>
      <c r="Q3786" s="1" t="s">
        <v>662</v>
      </c>
      <c r="R3786" s="1" t="s">
        <v>330</v>
      </c>
    </row>
    <row r="3787" spans="1:18" hidden="1" x14ac:dyDescent="0.3">
      <c r="A3787" s="1" t="s">
        <v>811</v>
      </c>
      <c r="B3787" s="1">
        <v>51153</v>
      </c>
      <c r="C3787" s="1" t="s">
        <v>12</v>
      </c>
      <c r="D3787" s="6">
        <v>1.1221768000000001</v>
      </c>
      <c r="E3787" s="6">
        <v>1.1221771359988699</v>
      </c>
      <c r="F3787" s="6">
        <v>4.2655053594728596E-3</v>
      </c>
      <c r="G3787" s="6">
        <v>3.8010980821455223E-3</v>
      </c>
      <c r="H3787" s="6">
        <v>1.0450835667567999</v>
      </c>
      <c r="I3787" s="6">
        <v>3.9724651412810742E-3</v>
      </c>
      <c r="J3787" s="6">
        <v>0.99873765104000001</v>
      </c>
      <c r="K3787" s="6">
        <v>3.796299769934668E-3</v>
      </c>
      <c r="L3787" s="1" t="s">
        <v>658</v>
      </c>
      <c r="M3787" s="1" t="s">
        <v>659</v>
      </c>
      <c r="N3787" s="1" t="s">
        <v>342</v>
      </c>
      <c r="O3787" s="1" t="s">
        <v>660</v>
      </c>
      <c r="P3787" s="1" t="s">
        <v>661</v>
      </c>
      <c r="Q3787" s="1" t="s">
        <v>662</v>
      </c>
      <c r="R3787" s="1" t="s">
        <v>330</v>
      </c>
    </row>
    <row r="3788" spans="1:18" hidden="1" x14ac:dyDescent="0.3">
      <c r="A3788" s="1" t="s">
        <v>497</v>
      </c>
      <c r="B3788" s="1">
        <v>24031</v>
      </c>
      <c r="C3788" s="1" t="s">
        <v>12</v>
      </c>
      <c r="D3788" s="6">
        <v>2.0194648000000002</v>
      </c>
      <c r="E3788" s="6">
        <v>2.0194642719979701</v>
      </c>
      <c r="F3788" s="6">
        <v>7.78617934639746E-3</v>
      </c>
      <c r="G3788" s="6">
        <v>3.8555667730106229E-3</v>
      </c>
      <c r="H3788" s="6">
        <v>1.8807270765135999</v>
      </c>
      <c r="I3788" s="6">
        <v>7.2512688253072435E-3</v>
      </c>
      <c r="J3788" s="6">
        <v>1.7973232020800001</v>
      </c>
      <c r="K3788" s="6">
        <v>6.9296996183007059E-3</v>
      </c>
      <c r="L3788" s="1" t="s">
        <v>658</v>
      </c>
      <c r="M3788" s="1" t="s">
        <v>659</v>
      </c>
      <c r="N3788" s="1" t="s">
        <v>342</v>
      </c>
      <c r="O3788" s="1" t="s">
        <v>660</v>
      </c>
      <c r="P3788" s="1" t="s">
        <v>661</v>
      </c>
      <c r="Q3788" s="1" t="s">
        <v>662</v>
      </c>
      <c r="R3788" s="1" t="s">
        <v>330</v>
      </c>
    </row>
    <row r="3789" spans="1:18" hidden="1" x14ac:dyDescent="0.3">
      <c r="A3789" s="1" t="s">
        <v>811</v>
      </c>
      <c r="B3789" s="1">
        <v>51107</v>
      </c>
      <c r="C3789" s="1" t="s">
        <v>12</v>
      </c>
      <c r="D3789" s="6">
        <v>9.1223679999999998</v>
      </c>
      <c r="E3789" s="6">
        <v>9.1223657599908492</v>
      </c>
      <c r="F3789" s="6">
        <v>3.5129108496696898E-2</v>
      </c>
      <c r="G3789" s="6">
        <v>3.850877000653407E-3</v>
      </c>
      <c r="H3789" s="6">
        <v>8.4956592322880002</v>
      </c>
      <c r="I3789" s="6">
        <v>3.2715738743006643E-2</v>
      </c>
      <c r="J3789" s="6">
        <v>8.1189055264000007</v>
      </c>
      <c r="K3789" s="6">
        <v>3.1264906562091604E-2</v>
      </c>
      <c r="L3789" s="1" t="s">
        <v>658</v>
      </c>
      <c r="M3789" s="1" t="s">
        <v>659</v>
      </c>
      <c r="N3789" s="1" t="s">
        <v>342</v>
      </c>
      <c r="O3789" s="1" t="s">
        <v>660</v>
      </c>
      <c r="P3789" s="1" t="s">
        <v>661</v>
      </c>
      <c r="Q3789" s="1" t="s">
        <v>662</v>
      </c>
      <c r="R3789" s="1" t="s">
        <v>330</v>
      </c>
    </row>
    <row r="3790" spans="1:18" hidden="1" x14ac:dyDescent="0.3">
      <c r="A3790" s="1" t="s">
        <v>497</v>
      </c>
      <c r="B3790" s="1">
        <v>24021</v>
      </c>
      <c r="C3790" s="1" t="s">
        <v>12</v>
      </c>
      <c r="D3790" s="6">
        <v>24.276679999999999</v>
      </c>
      <c r="E3790" s="6">
        <v>24.2766855999756</v>
      </c>
      <c r="F3790" s="6">
        <v>9.43053228757227E-2</v>
      </c>
      <c r="G3790" s="6">
        <v>3.8846045308515049E-3</v>
      </c>
      <c r="H3790" s="6">
        <v>22.60887729928</v>
      </c>
      <c r="I3790" s="6">
        <v>8.7826547194248816E-2</v>
      </c>
      <c r="J3790" s="6">
        <v>21.606250184</v>
      </c>
      <c r="K3790" s="6">
        <v>8.3931737359477565E-2</v>
      </c>
      <c r="L3790" s="1" t="s">
        <v>658</v>
      </c>
      <c r="M3790" s="1" t="s">
        <v>659</v>
      </c>
      <c r="N3790" s="1" t="s">
        <v>342</v>
      </c>
      <c r="O3790" s="1" t="s">
        <v>660</v>
      </c>
      <c r="P3790" s="1" t="s">
        <v>661</v>
      </c>
      <c r="Q3790" s="1" t="s">
        <v>662</v>
      </c>
      <c r="R3790" s="1" t="s">
        <v>330</v>
      </c>
    </row>
    <row r="3791" spans="1:18" hidden="1" x14ac:dyDescent="0.3">
      <c r="A3791" s="1" t="s">
        <v>811</v>
      </c>
      <c r="B3791" s="1">
        <v>51059</v>
      </c>
      <c r="C3791" s="1" t="s">
        <v>12</v>
      </c>
      <c r="D3791" s="6">
        <v>8.2753600000000007E-3</v>
      </c>
      <c r="E3791" s="6">
        <v>8.2753595999917207E-3</v>
      </c>
      <c r="F3791" s="6">
        <v>2.4161530065335301E-5</v>
      </c>
      <c r="G3791" s="6">
        <v>2.9196954855423411E-3</v>
      </c>
      <c r="H3791" s="6">
        <v>8.2753596000000006E-3</v>
      </c>
      <c r="I3791" s="6">
        <v>2.4161530065359476E-5</v>
      </c>
      <c r="J3791" s="6">
        <v>8.2753596000000006E-3</v>
      </c>
      <c r="K3791" s="6">
        <v>2.4161530065359476E-5</v>
      </c>
      <c r="L3791" s="1" t="s">
        <v>674</v>
      </c>
      <c r="M3791" s="1" t="s">
        <v>659</v>
      </c>
      <c r="N3791" s="1" t="s">
        <v>342</v>
      </c>
      <c r="O3791" s="1" t="s">
        <v>660</v>
      </c>
      <c r="P3791" s="1" t="s">
        <v>675</v>
      </c>
      <c r="Q3791" s="1" t="s">
        <v>676</v>
      </c>
      <c r="R3791" s="1" t="s">
        <v>330</v>
      </c>
    </row>
    <row r="3792" spans="1:18" hidden="1" x14ac:dyDescent="0.3">
      <c r="A3792" s="1" t="s">
        <v>811</v>
      </c>
      <c r="B3792" s="1">
        <v>51153</v>
      </c>
      <c r="C3792" s="1" t="s">
        <v>12</v>
      </c>
      <c r="D3792" s="6">
        <v>4.8065087999999999E-2</v>
      </c>
      <c r="E3792" s="6">
        <v>4.8065071999951997E-2</v>
      </c>
      <c r="F3792" s="6">
        <v>1.4001857254887899E-4</v>
      </c>
      <c r="G3792" s="6">
        <v>2.9131043962447164E-3</v>
      </c>
      <c r="H3792" s="6">
        <v>4.8065072E-2</v>
      </c>
      <c r="I3792" s="6">
        <v>1.4001857254901883E-4</v>
      </c>
      <c r="J3792" s="6">
        <v>4.8065072E-2</v>
      </c>
      <c r="K3792" s="6">
        <v>1.4001857254901883E-4</v>
      </c>
      <c r="L3792" s="1" t="s">
        <v>674</v>
      </c>
      <c r="M3792" s="1" t="s">
        <v>659</v>
      </c>
      <c r="N3792" s="1" t="s">
        <v>342</v>
      </c>
      <c r="O3792" s="1" t="s">
        <v>660</v>
      </c>
      <c r="P3792" s="1" t="s">
        <v>675</v>
      </c>
      <c r="Q3792" s="1" t="s">
        <v>676</v>
      </c>
      <c r="R3792" s="1" t="s">
        <v>330</v>
      </c>
    </row>
    <row r="3793" spans="1:18" hidden="1" x14ac:dyDescent="0.3">
      <c r="A3793" s="1" t="s">
        <v>497</v>
      </c>
      <c r="B3793" s="1">
        <v>24009</v>
      </c>
      <c r="C3793" s="1" t="s">
        <v>12</v>
      </c>
      <c r="D3793" s="6">
        <v>4.8670103999999999E-2</v>
      </c>
      <c r="E3793" s="6">
        <v>4.8670095999951403E-2</v>
      </c>
      <c r="F3793" s="6">
        <v>1.4179112679724401E-4</v>
      </c>
      <c r="G3793" s="6">
        <v>2.9133110154002076E-3</v>
      </c>
      <c r="H3793" s="6">
        <v>4.8670096000000003E-2</v>
      </c>
      <c r="I3793" s="6">
        <v>1.417911267973856E-4</v>
      </c>
      <c r="J3793" s="6">
        <v>4.8670096000000003E-2</v>
      </c>
      <c r="K3793" s="6">
        <v>1.417911267973856E-4</v>
      </c>
      <c r="L3793" s="1" t="s">
        <v>674</v>
      </c>
      <c r="M3793" s="1" t="s">
        <v>659</v>
      </c>
      <c r="N3793" s="1" t="s">
        <v>342</v>
      </c>
      <c r="O3793" s="1" t="s">
        <v>660</v>
      </c>
      <c r="P3793" s="1" t="s">
        <v>675</v>
      </c>
      <c r="Q3793" s="1" t="s">
        <v>676</v>
      </c>
      <c r="R3793" s="1" t="s">
        <v>330</v>
      </c>
    </row>
    <row r="3794" spans="1:18" hidden="1" x14ac:dyDescent="0.3">
      <c r="A3794" s="1" t="s">
        <v>497</v>
      </c>
      <c r="B3794" s="1">
        <v>24033</v>
      </c>
      <c r="C3794" s="1" t="s">
        <v>12</v>
      </c>
      <c r="D3794" s="6">
        <v>5.9823095999999999E-2</v>
      </c>
      <c r="E3794" s="6">
        <v>5.9823095999939999E-2</v>
      </c>
      <c r="F3794" s="6">
        <v>1.7489833202596899E-4</v>
      </c>
      <c r="G3794" s="6">
        <v>2.9235921194406991E-3</v>
      </c>
      <c r="H3794" s="6">
        <v>5.9823095999999999E-2</v>
      </c>
      <c r="I3794" s="6">
        <v>1.7489833202614442E-4</v>
      </c>
      <c r="J3794" s="6">
        <v>5.9823095999999999E-2</v>
      </c>
      <c r="K3794" s="6">
        <v>1.7489833202614442E-4</v>
      </c>
      <c r="L3794" s="1" t="s">
        <v>674</v>
      </c>
      <c r="M3794" s="1" t="s">
        <v>659</v>
      </c>
      <c r="N3794" s="1" t="s">
        <v>342</v>
      </c>
      <c r="O3794" s="1" t="s">
        <v>660</v>
      </c>
      <c r="P3794" s="1" t="s">
        <v>675</v>
      </c>
      <c r="Q3794" s="1" t="s">
        <v>676</v>
      </c>
      <c r="R3794" s="1" t="s">
        <v>330</v>
      </c>
    </row>
    <row r="3795" spans="1:18" hidden="1" x14ac:dyDescent="0.3">
      <c r="A3795" s="1" t="s">
        <v>497</v>
      </c>
      <c r="B3795" s="1">
        <v>24017</v>
      </c>
      <c r="C3795" s="1" t="s">
        <v>12</v>
      </c>
      <c r="D3795" s="6">
        <v>7.0833463999999999E-2</v>
      </c>
      <c r="E3795" s="6">
        <v>7.0833451999929201E-2</v>
      </c>
      <c r="F3795" s="6">
        <v>2.0608383267953199E-4</v>
      </c>
      <c r="G3795" s="6">
        <v>2.9094139401781233E-3</v>
      </c>
      <c r="H3795" s="6">
        <v>7.0833451999999894E-2</v>
      </c>
      <c r="I3795" s="6">
        <v>2.0608383267973766E-4</v>
      </c>
      <c r="J3795" s="6">
        <v>7.0833451999999894E-2</v>
      </c>
      <c r="K3795" s="6">
        <v>2.0608383267973766E-4</v>
      </c>
      <c r="L3795" s="1" t="s">
        <v>674</v>
      </c>
      <c r="M3795" s="1" t="s">
        <v>659</v>
      </c>
      <c r="N3795" s="1" t="s">
        <v>342</v>
      </c>
      <c r="O3795" s="1" t="s">
        <v>660</v>
      </c>
      <c r="P3795" s="1" t="s">
        <v>675</v>
      </c>
      <c r="Q3795" s="1" t="s">
        <v>676</v>
      </c>
      <c r="R3795" s="1" t="s">
        <v>330</v>
      </c>
    </row>
    <row r="3796" spans="1:18" hidden="1" x14ac:dyDescent="0.3">
      <c r="A3796" s="1" t="s">
        <v>497</v>
      </c>
      <c r="B3796" s="1">
        <v>24031</v>
      </c>
      <c r="C3796" s="1" t="s">
        <v>12</v>
      </c>
      <c r="D3796" s="6">
        <v>0.10858464</v>
      </c>
      <c r="E3796" s="6">
        <v>0.108584674399891</v>
      </c>
      <c r="F3796" s="6">
        <v>3.1963325490164102E-4</v>
      </c>
      <c r="G3796" s="6">
        <v>2.9436313795491004E-3</v>
      </c>
      <c r="H3796" s="6">
        <v>0.1085846744</v>
      </c>
      <c r="I3796" s="6">
        <v>3.1963325490196189E-4</v>
      </c>
      <c r="J3796" s="6">
        <v>0.1085846744</v>
      </c>
      <c r="K3796" s="6">
        <v>3.1963325490196189E-4</v>
      </c>
      <c r="L3796" s="1" t="s">
        <v>674</v>
      </c>
      <c r="M3796" s="1" t="s">
        <v>659</v>
      </c>
      <c r="N3796" s="1" t="s">
        <v>342</v>
      </c>
      <c r="O3796" s="1" t="s">
        <v>660</v>
      </c>
      <c r="P3796" s="1" t="s">
        <v>675</v>
      </c>
      <c r="Q3796" s="1" t="s">
        <v>676</v>
      </c>
      <c r="R3796" s="1" t="s">
        <v>330</v>
      </c>
    </row>
    <row r="3797" spans="1:18" hidden="1" x14ac:dyDescent="0.3">
      <c r="A3797" s="1" t="s">
        <v>811</v>
      </c>
      <c r="B3797" s="1">
        <v>51107</v>
      </c>
      <c r="C3797" s="1" t="s">
        <v>12</v>
      </c>
      <c r="D3797" s="6">
        <v>0.20940239999999999</v>
      </c>
      <c r="E3797" s="6">
        <v>0.20940243999979</v>
      </c>
      <c r="F3797" s="6">
        <v>6.2282849673140099E-4</v>
      </c>
      <c r="G3797" s="6">
        <v>2.9743134642176358E-3</v>
      </c>
      <c r="H3797" s="6">
        <v>0.20940244</v>
      </c>
      <c r="I3797" s="6">
        <v>6.228284967320256E-4</v>
      </c>
      <c r="J3797" s="6">
        <v>0.20940244</v>
      </c>
      <c r="K3797" s="6">
        <v>6.228284967320256E-4</v>
      </c>
      <c r="L3797" s="1" t="s">
        <v>674</v>
      </c>
      <c r="M3797" s="1" t="s">
        <v>659</v>
      </c>
      <c r="N3797" s="1" t="s">
        <v>342</v>
      </c>
      <c r="O3797" s="1" t="s">
        <v>660</v>
      </c>
      <c r="P3797" s="1" t="s">
        <v>675</v>
      </c>
      <c r="Q3797" s="1" t="s">
        <v>676</v>
      </c>
      <c r="R3797" s="1" t="s">
        <v>330</v>
      </c>
    </row>
    <row r="3798" spans="1:18" hidden="1" x14ac:dyDescent="0.3">
      <c r="A3798" s="1" t="s">
        <v>497</v>
      </c>
      <c r="B3798" s="1">
        <v>24021</v>
      </c>
      <c r="C3798" s="1" t="s">
        <v>12</v>
      </c>
      <c r="D3798" s="6">
        <v>1.3784111999999999</v>
      </c>
      <c r="E3798" s="6">
        <v>1.3784108959986101</v>
      </c>
      <c r="F3798" s="6">
        <v>4.1303477124141601E-3</v>
      </c>
      <c r="G3798" s="6">
        <v>2.9964560817127527E-3</v>
      </c>
      <c r="H3798" s="6">
        <v>1.3784108960000001</v>
      </c>
      <c r="I3798" s="6">
        <v>4.1303477124183252E-3</v>
      </c>
      <c r="J3798" s="6">
        <v>1.3784108960000001</v>
      </c>
      <c r="K3798" s="6">
        <v>4.1303477124183252E-3</v>
      </c>
      <c r="L3798" s="1" t="s">
        <v>674</v>
      </c>
      <c r="M3798" s="1" t="s">
        <v>659</v>
      </c>
      <c r="N3798" s="1" t="s">
        <v>342</v>
      </c>
      <c r="O3798" s="1" t="s">
        <v>660</v>
      </c>
      <c r="P3798" s="1" t="s">
        <v>675</v>
      </c>
      <c r="Q3798" s="1" t="s">
        <v>676</v>
      </c>
      <c r="R3798" s="1" t="s">
        <v>330</v>
      </c>
    </row>
    <row r="3799" spans="1:18" hidden="1" x14ac:dyDescent="0.3">
      <c r="A3799" s="1" t="s">
        <v>497</v>
      </c>
      <c r="B3799" s="1">
        <v>24009</v>
      </c>
      <c r="C3799" s="1" t="s">
        <v>12</v>
      </c>
      <c r="D3799" s="6">
        <v>9.4873040000000002E-3</v>
      </c>
      <c r="E3799" s="6">
        <v>9.4873003999904806E-3</v>
      </c>
      <c r="F3799" s="6">
        <v>2.96447163398395E-5</v>
      </c>
      <c r="G3799" s="6">
        <v>3.1246735203903993E-3</v>
      </c>
      <c r="H3799" s="6">
        <v>9.4873003999999001E-3</v>
      </c>
      <c r="I3799" s="6">
        <v>2.9644716339868932E-5</v>
      </c>
      <c r="J3799" s="6">
        <v>9.4873003999999001E-3</v>
      </c>
      <c r="K3799" s="6">
        <v>2.9644716339868932E-5</v>
      </c>
      <c r="L3799" s="1" t="s">
        <v>669</v>
      </c>
      <c r="M3799" s="1" t="s">
        <v>659</v>
      </c>
      <c r="N3799" s="1" t="s">
        <v>342</v>
      </c>
      <c r="O3799" s="1" t="s">
        <v>660</v>
      </c>
      <c r="P3799" s="1" t="s">
        <v>670</v>
      </c>
      <c r="Q3799" s="1" t="s">
        <v>671</v>
      </c>
      <c r="R3799" s="1" t="s">
        <v>330</v>
      </c>
    </row>
    <row r="3800" spans="1:18" hidden="1" x14ac:dyDescent="0.3">
      <c r="A3800" s="1" t="s">
        <v>497</v>
      </c>
      <c r="B3800" s="1">
        <v>24021</v>
      </c>
      <c r="C3800" s="1" t="s">
        <v>12</v>
      </c>
      <c r="D3800" s="6">
        <v>1.5301568E-2</v>
      </c>
      <c r="E3800" s="6">
        <v>1.53015746999846E-2</v>
      </c>
      <c r="F3800" s="6">
        <v>4.9068047058774302E-5</v>
      </c>
      <c r="G3800" s="6">
        <v>3.2067318573965912E-3</v>
      </c>
      <c r="H3800" s="6">
        <v>1.53015746999999E-2</v>
      </c>
      <c r="I3800" s="6">
        <v>4.9068047058823369E-5</v>
      </c>
      <c r="J3800" s="6">
        <v>1.53015746999999E-2</v>
      </c>
      <c r="K3800" s="6">
        <v>4.9068047058823369E-5</v>
      </c>
      <c r="L3800" s="1" t="s">
        <v>669</v>
      </c>
      <c r="M3800" s="1" t="s">
        <v>659</v>
      </c>
      <c r="N3800" s="1" t="s">
        <v>342</v>
      </c>
      <c r="O3800" s="1" t="s">
        <v>660</v>
      </c>
      <c r="P3800" s="1" t="s">
        <v>670</v>
      </c>
      <c r="Q3800" s="1" t="s">
        <v>671</v>
      </c>
      <c r="R3800" s="1" t="s">
        <v>330</v>
      </c>
    </row>
    <row r="3801" spans="1:18" hidden="1" x14ac:dyDescent="0.3">
      <c r="A3801" s="1" t="s">
        <v>811</v>
      </c>
      <c r="B3801" s="1">
        <v>51153</v>
      </c>
      <c r="C3801" s="1" t="s">
        <v>12</v>
      </c>
      <c r="D3801" s="6">
        <v>1.6124719999999999E-2</v>
      </c>
      <c r="E3801" s="6">
        <v>1.61247251999839E-2</v>
      </c>
      <c r="F3801" s="6">
        <v>5.0611142483609499E-5</v>
      </c>
      <c r="G3801" s="6">
        <v>3.1387289926441682E-3</v>
      </c>
      <c r="H3801" s="6">
        <v>1.6124725199999999E-2</v>
      </c>
      <c r="I3801" s="6">
        <v>5.061114248366003E-5</v>
      </c>
      <c r="J3801" s="6">
        <v>1.6124725199999999E-2</v>
      </c>
      <c r="K3801" s="6">
        <v>5.061114248366003E-5</v>
      </c>
      <c r="L3801" s="1" t="s">
        <v>669</v>
      </c>
      <c r="M3801" s="1" t="s">
        <v>659</v>
      </c>
      <c r="N3801" s="1" t="s">
        <v>342</v>
      </c>
      <c r="O3801" s="1" t="s">
        <v>660</v>
      </c>
      <c r="P3801" s="1" t="s">
        <v>670</v>
      </c>
      <c r="Q3801" s="1" t="s">
        <v>671</v>
      </c>
      <c r="R3801" s="1" t="s">
        <v>330</v>
      </c>
    </row>
    <row r="3802" spans="1:18" hidden="1" x14ac:dyDescent="0.3">
      <c r="A3802" s="1" t="s">
        <v>811</v>
      </c>
      <c r="B3802" s="1">
        <v>51107</v>
      </c>
      <c r="C3802" s="1" t="s">
        <v>12</v>
      </c>
      <c r="D3802" s="6">
        <v>5.6713359999999997E-2</v>
      </c>
      <c r="E3802" s="6">
        <v>5.6713347199943399E-2</v>
      </c>
      <c r="F3802" s="6">
        <v>1.79798394771061E-4</v>
      </c>
      <c r="G3802" s="6">
        <v>3.1703012368002226E-3</v>
      </c>
      <c r="H3802" s="6">
        <v>5.67133472E-2</v>
      </c>
      <c r="I3802" s="6">
        <v>1.7979839477124044E-4</v>
      </c>
      <c r="J3802" s="6">
        <v>5.67133472E-2</v>
      </c>
      <c r="K3802" s="6">
        <v>1.7979839477124044E-4</v>
      </c>
      <c r="L3802" s="1" t="s">
        <v>669</v>
      </c>
      <c r="M3802" s="1" t="s">
        <v>659</v>
      </c>
      <c r="N3802" s="1" t="s">
        <v>342</v>
      </c>
      <c r="O3802" s="1" t="s">
        <v>660</v>
      </c>
      <c r="P3802" s="1" t="s">
        <v>670</v>
      </c>
      <c r="Q3802" s="1" t="s">
        <v>671</v>
      </c>
      <c r="R3802" s="1" t="s">
        <v>330</v>
      </c>
    </row>
    <row r="3803" spans="1:18" hidden="1" x14ac:dyDescent="0.3">
      <c r="A3803" s="1" t="s">
        <v>497</v>
      </c>
      <c r="B3803" s="1">
        <v>24033</v>
      </c>
      <c r="C3803" s="1" t="s">
        <v>12</v>
      </c>
      <c r="D3803" s="6">
        <v>5.8207080000000001E-2</v>
      </c>
      <c r="E3803" s="6">
        <v>5.82071159999418E-2</v>
      </c>
      <c r="F3803" s="6">
        <v>1.8317516862726701E-4</v>
      </c>
      <c r="G3803" s="6">
        <v>3.1469548951274301E-3</v>
      </c>
      <c r="H3803" s="6">
        <v>5.8207116000000003E-2</v>
      </c>
      <c r="I3803" s="6">
        <v>1.8317516862745016E-4</v>
      </c>
      <c r="J3803" s="6">
        <v>5.8207116000000003E-2</v>
      </c>
      <c r="K3803" s="6">
        <v>1.8317516862745016E-4</v>
      </c>
      <c r="L3803" s="1" t="s">
        <v>669</v>
      </c>
      <c r="M3803" s="1" t="s">
        <v>659</v>
      </c>
      <c r="N3803" s="1" t="s">
        <v>342</v>
      </c>
      <c r="O3803" s="1" t="s">
        <v>660</v>
      </c>
      <c r="P3803" s="1" t="s">
        <v>670</v>
      </c>
      <c r="Q3803" s="1" t="s">
        <v>671</v>
      </c>
      <c r="R3803" s="1" t="s">
        <v>330</v>
      </c>
    </row>
    <row r="3804" spans="1:18" hidden="1" x14ac:dyDescent="0.3">
      <c r="A3804" s="1" t="s">
        <v>497</v>
      </c>
      <c r="B3804" s="1">
        <v>24017</v>
      </c>
      <c r="C3804" s="1" t="s">
        <v>12</v>
      </c>
      <c r="D3804" s="6">
        <v>8.582592E-2</v>
      </c>
      <c r="E3804" s="6">
        <v>8.5825938399914301E-2</v>
      </c>
      <c r="F3804" s="6">
        <v>2.68300392156594E-4</v>
      </c>
      <c r="G3804" s="6">
        <v>3.1260991392418249E-3</v>
      </c>
      <c r="H3804" s="6">
        <v>8.5825938399999996E-2</v>
      </c>
      <c r="I3804" s="6">
        <v>2.6830039215686185E-4</v>
      </c>
      <c r="J3804" s="6">
        <v>8.5825938399999996E-2</v>
      </c>
      <c r="K3804" s="6">
        <v>2.6830039215686185E-4</v>
      </c>
      <c r="L3804" s="1" t="s">
        <v>669</v>
      </c>
      <c r="M3804" s="1" t="s">
        <v>659</v>
      </c>
      <c r="N3804" s="1" t="s">
        <v>342</v>
      </c>
      <c r="O3804" s="1" t="s">
        <v>660</v>
      </c>
      <c r="P3804" s="1" t="s">
        <v>670</v>
      </c>
      <c r="Q3804" s="1" t="s">
        <v>671</v>
      </c>
      <c r="R3804" s="1" t="s">
        <v>330</v>
      </c>
    </row>
    <row r="3805" spans="1:18" hidden="1" x14ac:dyDescent="0.3">
      <c r="A3805" s="1" t="s">
        <v>497</v>
      </c>
      <c r="B3805" s="1">
        <v>24031</v>
      </c>
      <c r="C3805" s="1" t="s">
        <v>12</v>
      </c>
      <c r="D3805" s="6">
        <v>0.48109000000000002</v>
      </c>
      <c r="E3805" s="6">
        <v>0.48109015199951899</v>
      </c>
      <c r="F3805" s="6">
        <v>1.5283941960768999E-3</v>
      </c>
      <c r="G3805" s="6">
        <v>3.1769392695413729E-3</v>
      </c>
      <c r="H3805" s="6">
        <v>0.48109015199999999</v>
      </c>
      <c r="I3805" s="6">
        <v>1.528394196078428E-3</v>
      </c>
      <c r="J3805" s="6">
        <v>0.48109015199999999</v>
      </c>
      <c r="K3805" s="6">
        <v>1.528394196078428E-3</v>
      </c>
      <c r="L3805" s="1" t="s">
        <v>669</v>
      </c>
      <c r="M3805" s="1" t="s">
        <v>659</v>
      </c>
      <c r="N3805" s="1" t="s">
        <v>342</v>
      </c>
      <c r="O3805" s="1" t="s">
        <v>660</v>
      </c>
      <c r="P3805" s="1" t="s">
        <v>670</v>
      </c>
      <c r="Q3805" s="1" t="s">
        <v>671</v>
      </c>
      <c r="R3805" s="1" t="s">
        <v>330</v>
      </c>
    </row>
    <row r="3806" spans="1:18" hidden="1" x14ac:dyDescent="0.3">
      <c r="A3806" s="1" t="s">
        <v>811</v>
      </c>
      <c r="B3806" s="1">
        <v>51059</v>
      </c>
      <c r="C3806" s="1" t="s">
        <v>12</v>
      </c>
      <c r="D3806" s="6">
        <v>1.3223099999999999E-3</v>
      </c>
      <c r="E3806" s="6">
        <v>1.32230979999867E-3</v>
      </c>
      <c r="F3806" s="6">
        <v>4.18594509803504E-6</v>
      </c>
      <c r="G3806" s="6">
        <v>3.1656311539393039E-3</v>
      </c>
      <c r="H3806" s="6">
        <v>1.3223097999998999E-3</v>
      </c>
      <c r="I3806" s="6">
        <v>4.1859450980389329E-6</v>
      </c>
      <c r="J3806" s="6">
        <v>1.3223097999998999E-3</v>
      </c>
      <c r="K3806" s="6">
        <v>4.1859450980389329E-6</v>
      </c>
      <c r="L3806" s="1" t="s">
        <v>672</v>
      </c>
      <c r="M3806" s="1" t="s">
        <v>659</v>
      </c>
      <c r="N3806" s="1" t="s">
        <v>342</v>
      </c>
      <c r="O3806" s="1" t="s">
        <v>660</v>
      </c>
      <c r="P3806" s="1" t="s">
        <v>673</v>
      </c>
      <c r="Q3806" s="1" t="s">
        <v>671</v>
      </c>
      <c r="R3806" s="1" t="s">
        <v>330</v>
      </c>
    </row>
    <row r="3807" spans="1:18" hidden="1" x14ac:dyDescent="0.3">
      <c r="A3807" s="1" t="s">
        <v>497</v>
      </c>
      <c r="B3807" s="1">
        <v>24009</v>
      </c>
      <c r="C3807" s="1" t="s">
        <v>12</v>
      </c>
      <c r="D3807" s="6">
        <v>1.7294319999999999E-3</v>
      </c>
      <c r="E3807" s="6">
        <v>1.7294311999982699E-3</v>
      </c>
      <c r="F3807" s="6">
        <v>5.4039078431318498E-6</v>
      </c>
      <c r="G3807" s="6">
        <v>3.1246735014016491E-3</v>
      </c>
      <c r="H3807" s="6">
        <v>1.7294312000000001E-3</v>
      </c>
      <c r="I3807" s="6">
        <v>5.4039078431372556E-6</v>
      </c>
      <c r="J3807" s="6">
        <v>1.7294312000000001E-3</v>
      </c>
      <c r="K3807" s="6">
        <v>5.4039078431372556E-6</v>
      </c>
      <c r="L3807" s="1" t="s">
        <v>672</v>
      </c>
      <c r="M3807" s="1" t="s">
        <v>659</v>
      </c>
      <c r="N3807" s="1" t="s">
        <v>342</v>
      </c>
      <c r="O3807" s="1" t="s">
        <v>660</v>
      </c>
      <c r="P3807" s="1" t="s">
        <v>673</v>
      </c>
      <c r="Q3807" s="1" t="s">
        <v>671</v>
      </c>
      <c r="R3807" s="1" t="s">
        <v>330</v>
      </c>
    </row>
    <row r="3808" spans="1:18" hidden="1" x14ac:dyDescent="0.3">
      <c r="A3808" s="1" t="s">
        <v>497</v>
      </c>
      <c r="B3808" s="1">
        <v>24031</v>
      </c>
      <c r="C3808" s="1" t="s">
        <v>12</v>
      </c>
      <c r="D3808" s="6">
        <v>2.5338190000000001E-3</v>
      </c>
      <c r="E3808" s="6">
        <v>2.5338197999974698E-3</v>
      </c>
      <c r="F3808" s="6">
        <v>8.0497921568547303E-6</v>
      </c>
      <c r="G3808" s="6">
        <v>3.1769394796199667E-3</v>
      </c>
      <c r="H3808" s="6">
        <v>2.5338197999999999E-3</v>
      </c>
      <c r="I3808" s="6">
        <v>8.0497921568627686E-6</v>
      </c>
      <c r="J3808" s="6">
        <v>2.5338197999999999E-3</v>
      </c>
      <c r="K3808" s="6">
        <v>8.0497921568627686E-6</v>
      </c>
      <c r="L3808" s="1" t="s">
        <v>672</v>
      </c>
      <c r="M3808" s="1" t="s">
        <v>659</v>
      </c>
      <c r="N3808" s="1" t="s">
        <v>342</v>
      </c>
      <c r="O3808" s="1" t="s">
        <v>660</v>
      </c>
      <c r="P3808" s="1" t="s">
        <v>673</v>
      </c>
      <c r="Q3808" s="1" t="s">
        <v>671</v>
      </c>
      <c r="R3808" s="1" t="s">
        <v>330</v>
      </c>
    </row>
    <row r="3809" spans="1:18" hidden="1" x14ac:dyDescent="0.3">
      <c r="A3809" s="1" t="s">
        <v>497</v>
      </c>
      <c r="B3809" s="1">
        <v>24033</v>
      </c>
      <c r="C3809" s="1" t="s">
        <v>12</v>
      </c>
      <c r="D3809" s="6">
        <v>2.3689200000000001E-2</v>
      </c>
      <c r="E3809" s="6">
        <v>2.3689214699976199E-2</v>
      </c>
      <c r="F3809" s="6">
        <v>7.4548890849598698E-5</v>
      </c>
      <c r="G3809" s="6">
        <v>3.1469549241610615E-3</v>
      </c>
      <c r="H3809" s="6">
        <v>2.3689214699999898E-2</v>
      </c>
      <c r="I3809" s="6">
        <v>7.4548890849673277E-5</v>
      </c>
      <c r="J3809" s="6">
        <v>2.3689214699999898E-2</v>
      </c>
      <c r="K3809" s="6">
        <v>7.4548890849673277E-5</v>
      </c>
      <c r="L3809" s="1" t="s">
        <v>672</v>
      </c>
      <c r="M3809" s="1" t="s">
        <v>659</v>
      </c>
      <c r="N3809" s="1" t="s">
        <v>342</v>
      </c>
      <c r="O3809" s="1" t="s">
        <v>660</v>
      </c>
      <c r="P3809" s="1" t="s">
        <v>673</v>
      </c>
      <c r="Q3809" s="1" t="s">
        <v>671</v>
      </c>
      <c r="R3809" s="1" t="s">
        <v>330</v>
      </c>
    </row>
    <row r="3810" spans="1:18" hidden="1" x14ac:dyDescent="0.3">
      <c r="A3810" s="1" t="s">
        <v>811</v>
      </c>
      <c r="B3810" s="1">
        <v>51107</v>
      </c>
      <c r="C3810" s="1" t="s">
        <v>12</v>
      </c>
      <c r="D3810" s="6">
        <v>8.0578250000000004E-2</v>
      </c>
      <c r="E3810" s="6">
        <v>8.0578231799919298E-2</v>
      </c>
      <c r="F3810" s="6">
        <v>2.5545726797360002E-4</v>
      </c>
      <c r="G3810" s="6">
        <v>3.1703012372859721E-3</v>
      </c>
      <c r="H3810" s="6">
        <v>8.0578231799999997E-2</v>
      </c>
      <c r="I3810" s="6">
        <v>2.5545726797385584E-4</v>
      </c>
      <c r="J3810" s="6">
        <v>8.0578231799999997E-2</v>
      </c>
      <c r="K3810" s="6">
        <v>2.5545726797385584E-4</v>
      </c>
      <c r="L3810" s="1" t="s">
        <v>672</v>
      </c>
      <c r="M3810" s="1" t="s">
        <v>659</v>
      </c>
      <c r="N3810" s="1" t="s">
        <v>342</v>
      </c>
      <c r="O3810" s="1" t="s">
        <v>660</v>
      </c>
      <c r="P3810" s="1" t="s">
        <v>673</v>
      </c>
      <c r="Q3810" s="1" t="s">
        <v>671</v>
      </c>
      <c r="R3810" s="1" t="s">
        <v>330</v>
      </c>
    </row>
    <row r="3811" spans="1:18" hidden="1" x14ac:dyDescent="0.3">
      <c r="A3811" s="1" t="s">
        <v>811</v>
      </c>
      <c r="B3811" s="1">
        <v>51153</v>
      </c>
      <c r="C3811" s="1" t="s">
        <v>12</v>
      </c>
      <c r="D3811" s="6">
        <v>0.27801559999999997</v>
      </c>
      <c r="E3811" s="6">
        <v>0.27801568959972101</v>
      </c>
      <c r="F3811" s="6">
        <v>8.7261590522788601E-4</v>
      </c>
      <c r="G3811" s="6">
        <v>3.1387289921811726E-3</v>
      </c>
      <c r="H3811" s="6">
        <v>0.2780156896</v>
      </c>
      <c r="I3811" s="6">
        <v>8.7261590522876172E-4</v>
      </c>
      <c r="J3811" s="6">
        <v>0.2780156896</v>
      </c>
      <c r="K3811" s="6">
        <v>8.7261590522876172E-4</v>
      </c>
      <c r="L3811" s="1" t="s">
        <v>672</v>
      </c>
      <c r="M3811" s="1" t="s">
        <v>659</v>
      </c>
      <c r="N3811" s="1" t="s">
        <v>342</v>
      </c>
      <c r="O3811" s="1" t="s">
        <v>660</v>
      </c>
      <c r="P3811" s="1" t="s">
        <v>673</v>
      </c>
      <c r="Q3811" s="1" t="s">
        <v>671</v>
      </c>
      <c r="R3811" s="1" t="s">
        <v>330</v>
      </c>
    </row>
    <row r="3812" spans="1:18" hidden="1" x14ac:dyDescent="0.3">
      <c r="A3812" s="1" t="s">
        <v>497</v>
      </c>
      <c r="B3812" s="1">
        <v>24017</v>
      </c>
      <c r="C3812" s="1" t="s">
        <v>12</v>
      </c>
      <c r="D3812" s="6">
        <v>0.40327940000000001</v>
      </c>
      <c r="E3812" s="6">
        <v>0.40327948639959599</v>
      </c>
      <c r="F3812" s="6">
        <v>1.2606916555542901E-3</v>
      </c>
      <c r="G3812" s="6">
        <v>3.1260991398533804E-3</v>
      </c>
      <c r="H3812" s="6">
        <v>0.4032794864</v>
      </c>
      <c r="I3812" s="6">
        <v>1.260691655555553E-3</v>
      </c>
      <c r="J3812" s="6">
        <v>0.4032794864</v>
      </c>
      <c r="K3812" s="6">
        <v>1.260691655555553E-3</v>
      </c>
      <c r="L3812" s="1" t="s">
        <v>672</v>
      </c>
      <c r="M3812" s="1" t="s">
        <v>659</v>
      </c>
      <c r="N3812" s="1" t="s">
        <v>342</v>
      </c>
      <c r="O3812" s="1" t="s">
        <v>660</v>
      </c>
      <c r="P3812" s="1" t="s">
        <v>673</v>
      </c>
      <c r="Q3812" s="1" t="s">
        <v>671</v>
      </c>
      <c r="R3812" s="1" t="s">
        <v>330</v>
      </c>
    </row>
    <row r="3813" spans="1:18" hidden="1" x14ac:dyDescent="0.3">
      <c r="A3813" s="1" t="s">
        <v>497</v>
      </c>
      <c r="B3813" s="1">
        <v>24021</v>
      </c>
      <c r="C3813" s="1" t="s">
        <v>12</v>
      </c>
      <c r="D3813" s="6">
        <v>0.40327940000000001</v>
      </c>
      <c r="E3813" s="6">
        <v>0.40327957489959598</v>
      </c>
      <c r="F3813" s="6">
        <v>1.29320946535818E-3</v>
      </c>
      <c r="G3813" s="6">
        <v>3.2067318700188291E-3</v>
      </c>
      <c r="H3813" s="6">
        <v>0.40327957489999999</v>
      </c>
      <c r="I3813" s="6">
        <v>1.2932094653594754E-3</v>
      </c>
      <c r="J3813" s="6">
        <v>0.40327957489999999</v>
      </c>
      <c r="K3813" s="6">
        <v>1.2932094653594754E-3</v>
      </c>
      <c r="L3813" s="1" t="s">
        <v>672</v>
      </c>
      <c r="M3813" s="1" t="s">
        <v>659</v>
      </c>
      <c r="N3813" s="1" t="s">
        <v>342</v>
      </c>
      <c r="O3813" s="1" t="s">
        <v>660</v>
      </c>
      <c r="P3813" s="1" t="s">
        <v>673</v>
      </c>
      <c r="Q3813" s="1" t="s">
        <v>671</v>
      </c>
      <c r="R3813" s="1" t="s">
        <v>330</v>
      </c>
    </row>
    <row r="3814" spans="1:18" hidden="1" x14ac:dyDescent="0.3">
      <c r="A3814" s="1" t="s">
        <v>811</v>
      </c>
      <c r="B3814" s="1">
        <v>51153</v>
      </c>
      <c r="C3814" s="1" t="s">
        <v>12</v>
      </c>
      <c r="D3814" s="6">
        <v>3.3842655999999999E-2</v>
      </c>
      <c r="E3814" s="6">
        <v>3.38426767999662E-2</v>
      </c>
      <c r="F3814" s="6">
        <v>1.10733845751523E-4</v>
      </c>
      <c r="G3814" s="6">
        <v>3.2720179436761809E-3</v>
      </c>
      <c r="H3814" s="6">
        <v>3.3524555638080003E-2</v>
      </c>
      <c r="I3814" s="6">
        <v>1.0969294760156825E-4</v>
      </c>
      <c r="J3814" s="6">
        <v>3.3331652380320001E-2</v>
      </c>
      <c r="K3814" s="6">
        <v>1.0906176468078394E-4</v>
      </c>
      <c r="L3814" s="1" t="s">
        <v>663</v>
      </c>
      <c r="M3814" s="1" t="s">
        <v>659</v>
      </c>
      <c r="N3814" s="1" t="s">
        <v>342</v>
      </c>
      <c r="O3814" s="1" t="s">
        <v>660</v>
      </c>
      <c r="P3814" s="1" t="s">
        <v>664</v>
      </c>
      <c r="Q3814" s="1" t="s">
        <v>662</v>
      </c>
      <c r="R3814" s="1" t="s">
        <v>330</v>
      </c>
    </row>
    <row r="3815" spans="1:18" hidden="1" x14ac:dyDescent="0.3">
      <c r="A3815" s="1" t="s">
        <v>497</v>
      </c>
      <c r="B3815" s="1">
        <v>24017</v>
      </c>
      <c r="C3815" s="1" t="s">
        <v>12</v>
      </c>
      <c r="D3815" s="6">
        <v>9.1041280000000002E-2</v>
      </c>
      <c r="E3815" s="6">
        <v>9.10412967999088E-2</v>
      </c>
      <c r="F3815" s="6">
        <v>3.44127738561746E-4</v>
      </c>
      <c r="G3815" s="6">
        <v>3.779908136832369E-3</v>
      </c>
      <c r="H3815" s="6">
        <v>9.0185508610079998E-2</v>
      </c>
      <c r="I3815" s="6">
        <v>3.4089293781960705E-4</v>
      </c>
      <c r="J3815" s="6">
        <v>8.966657321832E-2</v>
      </c>
      <c r="K3815" s="6">
        <v>3.3893140970980314E-4</v>
      </c>
      <c r="L3815" s="1" t="s">
        <v>663</v>
      </c>
      <c r="M3815" s="1" t="s">
        <v>659</v>
      </c>
      <c r="N3815" s="1" t="s">
        <v>342</v>
      </c>
      <c r="O3815" s="1" t="s">
        <v>660</v>
      </c>
      <c r="P3815" s="1" t="s">
        <v>664</v>
      </c>
      <c r="Q3815" s="1" t="s">
        <v>662</v>
      </c>
      <c r="R3815" s="1" t="s">
        <v>330</v>
      </c>
    </row>
    <row r="3816" spans="1:18" hidden="1" x14ac:dyDescent="0.3">
      <c r="A3816" s="1" t="s">
        <v>811</v>
      </c>
      <c r="B3816" s="1">
        <v>51059</v>
      </c>
      <c r="C3816" s="1" t="s">
        <v>12</v>
      </c>
      <c r="D3816" s="6">
        <v>0.10191928</v>
      </c>
      <c r="E3816" s="6">
        <v>0.10191927759989799</v>
      </c>
      <c r="F3816" s="6">
        <v>3.3547022222188698E-4</v>
      </c>
      <c r="G3816" s="6">
        <v>3.2915286501424609E-3</v>
      </c>
      <c r="H3816" s="6">
        <v>0.10096123639056</v>
      </c>
      <c r="I3816" s="6">
        <v>3.3231680213333386E-4</v>
      </c>
      <c r="J3816" s="6">
        <v>0.10038029650824</v>
      </c>
      <c r="K3816" s="6">
        <v>3.3040462186666717E-4</v>
      </c>
      <c r="L3816" s="1" t="s">
        <v>663</v>
      </c>
      <c r="M3816" s="1" t="s">
        <v>659</v>
      </c>
      <c r="N3816" s="1" t="s">
        <v>342</v>
      </c>
      <c r="O3816" s="1" t="s">
        <v>660</v>
      </c>
      <c r="P3816" s="1" t="s">
        <v>664</v>
      </c>
      <c r="Q3816" s="1" t="s">
        <v>662</v>
      </c>
      <c r="R3816" s="1" t="s">
        <v>330</v>
      </c>
    </row>
    <row r="3817" spans="1:18" hidden="1" x14ac:dyDescent="0.3">
      <c r="A3817" s="1" t="s">
        <v>497</v>
      </c>
      <c r="B3817" s="1">
        <v>24031</v>
      </c>
      <c r="C3817" s="1" t="s">
        <v>12</v>
      </c>
      <c r="D3817" s="6">
        <v>0.20873464</v>
      </c>
      <c r="E3817" s="6">
        <v>0.20873475279979101</v>
      </c>
      <c r="F3817" s="6">
        <v>7.9338771241750595E-4</v>
      </c>
      <c r="G3817" s="6">
        <v>3.8009373224902696E-3</v>
      </c>
      <c r="H3817" s="6">
        <v>0.20677264612367999</v>
      </c>
      <c r="I3817" s="6">
        <v>7.8592986792156826E-4</v>
      </c>
      <c r="J3817" s="6">
        <v>0.20558285803272</v>
      </c>
      <c r="K3817" s="6">
        <v>7.8140755796078393E-4</v>
      </c>
      <c r="L3817" s="1" t="s">
        <v>663</v>
      </c>
      <c r="M3817" s="1" t="s">
        <v>659</v>
      </c>
      <c r="N3817" s="1" t="s">
        <v>342</v>
      </c>
      <c r="O3817" s="1" t="s">
        <v>660</v>
      </c>
      <c r="P3817" s="1" t="s">
        <v>664</v>
      </c>
      <c r="Q3817" s="1" t="s">
        <v>662</v>
      </c>
      <c r="R3817" s="1" t="s">
        <v>330</v>
      </c>
    </row>
    <row r="3818" spans="1:18" hidden="1" x14ac:dyDescent="0.3">
      <c r="A3818" s="1" t="s">
        <v>497</v>
      </c>
      <c r="B3818" s="1">
        <v>24033</v>
      </c>
      <c r="C3818" s="1" t="s">
        <v>12</v>
      </c>
      <c r="D3818" s="6">
        <v>0.28190280000000001</v>
      </c>
      <c r="E3818" s="6">
        <v>0.281902886399717</v>
      </c>
      <c r="F3818" s="6">
        <v>1.06615142483553E-3</v>
      </c>
      <c r="G3818" s="6">
        <v>3.7819812292514375E-3</v>
      </c>
      <c r="H3818" s="6">
        <v>0.27925299926783997</v>
      </c>
      <c r="I3818" s="6">
        <v>1.0561296014431362E-3</v>
      </c>
      <c r="J3818" s="6">
        <v>0.27764615281535998</v>
      </c>
      <c r="K3818" s="6">
        <v>1.0500525383215675E-3</v>
      </c>
      <c r="L3818" s="1" t="s">
        <v>663</v>
      </c>
      <c r="M3818" s="1" t="s">
        <v>659</v>
      </c>
      <c r="N3818" s="1" t="s">
        <v>342</v>
      </c>
      <c r="O3818" s="1" t="s">
        <v>660</v>
      </c>
      <c r="P3818" s="1" t="s">
        <v>664</v>
      </c>
      <c r="Q3818" s="1" t="s">
        <v>662</v>
      </c>
      <c r="R3818" s="1" t="s">
        <v>330</v>
      </c>
    </row>
    <row r="3819" spans="1:18" hidden="1" x14ac:dyDescent="0.3">
      <c r="A3819" s="1" t="s">
        <v>497</v>
      </c>
      <c r="B3819" s="1">
        <v>24009</v>
      </c>
      <c r="C3819" s="1" t="s">
        <v>12</v>
      </c>
      <c r="D3819" s="6">
        <v>0.32344615999999998</v>
      </c>
      <c r="E3819" s="6">
        <v>0.32344598879967701</v>
      </c>
      <c r="F3819" s="6">
        <v>1.2259546666654401E-3</v>
      </c>
      <c r="G3819" s="6">
        <v>3.7902917615859591E-3</v>
      </c>
      <c r="H3819" s="6">
        <v>0.32040559650528</v>
      </c>
      <c r="I3819" s="6">
        <v>1.2144306927999978E-3</v>
      </c>
      <c r="J3819" s="6">
        <v>0.31856195436911999</v>
      </c>
      <c r="K3819" s="6">
        <v>1.2074427511999978E-3</v>
      </c>
      <c r="L3819" s="1" t="s">
        <v>663</v>
      </c>
      <c r="M3819" s="1" t="s">
        <v>659</v>
      </c>
      <c r="N3819" s="1" t="s">
        <v>342</v>
      </c>
      <c r="O3819" s="1" t="s">
        <v>660</v>
      </c>
      <c r="P3819" s="1" t="s">
        <v>664</v>
      </c>
      <c r="Q3819" s="1" t="s">
        <v>662</v>
      </c>
      <c r="R3819" s="1" t="s">
        <v>330</v>
      </c>
    </row>
    <row r="3820" spans="1:18" hidden="1" x14ac:dyDescent="0.3">
      <c r="A3820" s="1" t="s">
        <v>811</v>
      </c>
      <c r="B3820" s="1">
        <v>51107</v>
      </c>
      <c r="C3820" s="1" t="s">
        <v>12</v>
      </c>
      <c r="D3820" s="6">
        <v>0.44914616000000002</v>
      </c>
      <c r="E3820" s="6">
        <v>0.44914616799954998</v>
      </c>
      <c r="F3820" s="6">
        <v>1.4659880784299E-3</v>
      </c>
      <c r="G3820" s="6">
        <v>3.2639443078391552E-3</v>
      </c>
      <c r="H3820" s="6">
        <v>0.44492419402080002</v>
      </c>
      <c r="I3820" s="6">
        <v>1.452207790494114E-3</v>
      </c>
      <c r="J3820" s="6">
        <v>0.44236406086320001</v>
      </c>
      <c r="K3820" s="6">
        <v>1.4438516584470552E-3</v>
      </c>
      <c r="L3820" s="1" t="s">
        <v>663</v>
      </c>
      <c r="M3820" s="1" t="s">
        <v>659</v>
      </c>
      <c r="N3820" s="1" t="s">
        <v>342</v>
      </c>
      <c r="O3820" s="1" t="s">
        <v>660</v>
      </c>
      <c r="P3820" s="1" t="s">
        <v>664</v>
      </c>
      <c r="Q3820" s="1" t="s">
        <v>662</v>
      </c>
      <c r="R3820" s="1" t="s">
        <v>330</v>
      </c>
    </row>
    <row r="3821" spans="1:18" hidden="1" x14ac:dyDescent="0.3">
      <c r="A3821" s="1" t="s">
        <v>497</v>
      </c>
      <c r="B3821" s="1">
        <v>24021</v>
      </c>
      <c r="C3821" s="1" t="s">
        <v>12</v>
      </c>
      <c r="D3821" s="6">
        <v>10.958959999999999</v>
      </c>
      <c r="E3821" s="6">
        <v>10.958960479989001</v>
      </c>
      <c r="F3821" s="6">
        <v>4.48942065359028E-2</v>
      </c>
      <c r="G3821" s="6">
        <v>4.0965752744413454E-3</v>
      </c>
      <c r="H3821" s="6">
        <v>10.855946251488</v>
      </c>
      <c r="I3821" s="6">
        <v>4.447220099450995E-2</v>
      </c>
      <c r="J3821" s="6">
        <v>10.793480176752</v>
      </c>
      <c r="K3821" s="6">
        <v>4.4216304017255049E-2</v>
      </c>
      <c r="L3821" s="1" t="s">
        <v>663</v>
      </c>
      <c r="M3821" s="1" t="s">
        <v>659</v>
      </c>
      <c r="N3821" s="1" t="s">
        <v>342</v>
      </c>
      <c r="O3821" s="1" t="s">
        <v>660</v>
      </c>
      <c r="P3821" s="1" t="s">
        <v>664</v>
      </c>
      <c r="Q3821" s="1" t="s">
        <v>662</v>
      </c>
      <c r="R3821" s="1" t="s">
        <v>330</v>
      </c>
    </row>
    <row r="3822" spans="1:18" hidden="1" x14ac:dyDescent="0.3">
      <c r="A3822" s="1" t="s">
        <v>811</v>
      </c>
      <c r="B3822" s="1">
        <v>51153</v>
      </c>
      <c r="C3822" s="1" t="s">
        <v>12</v>
      </c>
      <c r="D3822" s="6">
        <v>6.1231255999999998E-2</v>
      </c>
      <c r="E3822" s="6">
        <v>6.1231254999938402E-2</v>
      </c>
      <c r="F3822" s="6">
        <v>2.9561892810427999E-4</v>
      </c>
      <c r="G3822" s="6">
        <v>4.8279090164749586E-3</v>
      </c>
      <c r="H3822" s="6">
        <v>6.8168756191499993E-2</v>
      </c>
      <c r="I3822" s="6">
        <v>3.2911255265882599E-4</v>
      </c>
      <c r="J3822" s="6">
        <v>7.2332481531500001E-2</v>
      </c>
      <c r="K3822" s="6">
        <v>3.4921463976993726E-4</v>
      </c>
      <c r="L3822" s="1" t="s">
        <v>679</v>
      </c>
      <c r="M3822" s="1" t="s">
        <v>659</v>
      </c>
      <c r="N3822" s="1" t="s">
        <v>342</v>
      </c>
      <c r="O3822" s="1" t="s">
        <v>660</v>
      </c>
      <c r="P3822" s="1" t="s">
        <v>680</v>
      </c>
      <c r="Q3822" s="1" t="s">
        <v>681</v>
      </c>
      <c r="R3822" s="1" t="s">
        <v>330</v>
      </c>
    </row>
    <row r="3823" spans="1:18" hidden="1" x14ac:dyDescent="0.3">
      <c r="A3823" s="1" t="s">
        <v>497</v>
      </c>
      <c r="B3823" s="1">
        <v>24009</v>
      </c>
      <c r="C3823" s="1" t="s">
        <v>12</v>
      </c>
      <c r="D3823" s="6">
        <v>9.3584799999999996E-2</v>
      </c>
      <c r="E3823" s="6">
        <v>9.35848023999062E-2</v>
      </c>
      <c r="F3823" s="6">
        <v>4.55516392156407E-4</v>
      </c>
      <c r="G3823" s="6">
        <v>4.8674184320002751E-3</v>
      </c>
      <c r="H3823" s="6">
        <v>0.10240984926632</v>
      </c>
      <c r="I3823" s="6">
        <v>4.9847158793725585E-4</v>
      </c>
      <c r="J3823" s="6">
        <v>0.10770674908216001</v>
      </c>
      <c r="K3823" s="6">
        <v>5.2425381573333431E-4</v>
      </c>
      <c r="L3823" s="1" t="s">
        <v>679</v>
      </c>
      <c r="M3823" s="1" t="s">
        <v>659</v>
      </c>
      <c r="N3823" s="1" t="s">
        <v>342</v>
      </c>
      <c r="O3823" s="1" t="s">
        <v>660</v>
      </c>
      <c r="P3823" s="1" t="s">
        <v>680</v>
      </c>
      <c r="Q3823" s="1" t="s">
        <v>681</v>
      </c>
      <c r="R3823" s="1" t="s">
        <v>330</v>
      </c>
    </row>
    <row r="3824" spans="1:18" hidden="1" x14ac:dyDescent="0.3">
      <c r="A3824" s="1" t="s">
        <v>811</v>
      </c>
      <c r="B3824" s="1">
        <v>51059</v>
      </c>
      <c r="C3824" s="1" t="s">
        <v>12</v>
      </c>
      <c r="D3824" s="6">
        <v>0.11236072</v>
      </c>
      <c r="E3824" s="6">
        <v>0.112360755999887</v>
      </c>
      <c r="F3824" s="6">
        <v>5.4697171241775201E-4</v>
      </c>
      <c r="G3824" s="6">
        <v>4.8679960147144444E-3</v>
      </c>
      <c r="H3824" s="6">
        <v>0.12509122965479999</v>
      </c>
      <c r="I3824" s="6">
        <v>6.0894360743529567E-4</v>
      </c>
      <c r="J3824" s="6">
        <v>0.13273176106279999</v>
      </c>
      <c r="K3824" s="6">
        <v>6.4613768387974024E-4</v>
      </c>
      <c r="L3824" s="1" t="s">
        <v>679</v>
      </c>
      <c r="M3824" s="1" t="s">
        <v>659</v>
      </c>
      <c r="N3824" s="1" t="s">
        <v>342</v>
      </c>
      <c r="O3824" s="1" t="s">
        <v>660</v>
      </c>
      <c r="P3824" s="1" t="s">
        <v>680</v>
      </c>
      <c r="Q3824" s="1" t="s">
        <v>681</v>
      </c>
      <c r="R3824" s="1" t="s">
        <v>330</v>
      </c>
    </row>
    <row r="3825" spans="1:18" hidden="1" x14ac:dyDescent="0.3">
      <c r="A3825" s="1" t="s">
        <v>497</v>
      </c>
      <c r="B3825" s="1">
        <v>24033</v>
      </c>
      <c r="C3825" s="1" t="s">
        <v>12</v>
      </c>
      <c r="D3825" s="6">
        <v>0.22433016</v>
      </c>
      <c r="E3825" s="6">
        <v>0.22433021199977499</v>
      </c>
      <c r="F3825" s="6">
        <v>1.0833489673191699E-3</v>
      </c>
      <c r="G3825" s="6">
        <v>4.8292602127093633E-3</v>
      </c>
      <c r="H3825" s="6">
        <v>0.24548455099159999</v>
      </c>
      <c r="I3825" s="6">
        <v>1.1855087749385567E-3</v>
      </c>
      <c r="J3825" s="6">
        <v>0.25818164099079999</v>
      </c>
      <c r="K3825" s="6">
        <v>1.2468263264888832E-3</v>
      </c>
      <c r="L3825" s="1" t="s">
        <v>679</v>
      </c>
      <c r="M3825" s="1" t="s">
        <v>659</v>
      </c>
      <c r="N3825" s="1" t="s">
        <v>342</v>
      </c>
      <c r="O3825" s="1" t="s">
        <v>660</v>
      </c>
      <c r="P3825" s="1" t="s">
        <v>680</v>
      </c>
      <c r="Q3825" s="1" t="s">
        <v>681</v>
      </c>
      <c r="R3825" s="1" t="s">
        <v>330</v>
      </c>
    </row>
    <row r="3826" spans="1:18" hidden="1" x14ac:dyDescent="0.3">
      <c r="A3826" s="1" t="s">
        <v>497</v>
      </c>
      <c r="B3826" s="1">
        <v>24031</v>
      </c>
      <c r="C3826" s="1" t="s">
        <v>12</v>
      </c>
      <c r="D3826" s="6">
        <v>0.23535320000000001</v>
      </c>
      <c r="E3826" s="6">
        <v>0.23535319679976399</v>
      </c>
      <c r="F3826" s="6">
        <v>1.1461631895413301E-3</v>
      </c>
      <c r="G3826" s="6">
        <v>4.8699707721262591E-3</v>
      </c>
      <c r="H3826" s="6">
        <v>0.25754700325823998</v>
      </c>
      <c r="I3826" s="6">
        <v>1.2542463783163352E-3</v>
      </c>
      <c r="J3826" s="6">
        <v>0.27086799419711999</v>
      </c>
      <c r="K3826" s="6">
        <v>1.3191192148444394E-3</v>
      </c>
      <c r="L3826" s="1" t="s">
        <v>679</v>
      </c>
      <c r="M3826" s="1" t="s">
        <v>659</v>
      </c>
      <c r="N3826" s="1" t="s">
        <v>342</v>
      </c>
      <c r="O3826" s="1" t="s">
        <v>660</v>
      </c>
      <c r="P3826" s="1" t="s">
        <v>680</v>
      </c>
      <c r="Q3826" s="1" t="s">
        <v>681</v>
      </c>
      <c r="R3826" s="1" t="s">
        <v>330</v>
      </c>
    </row>
    <row r="3827" spans="1:18" hidden="1" x14ac:dyDescent="0.3">
      <c r="A3827" s="1" t="s">
        <v>497</v>
      </c>
      <c r="B3827" s="1">
        <v>24017</v>
      </c>
      <c r="C3827" s="1" t="s">
        <v>12</v>
      </c>
      <c r="D3827" s="6">
        <v>0.30652256</v>
      </c>
      <c r="E3827" s="6">
        <v>0.30652250879969201</v>
      </c>
      <c r="F3827" s="6">
        <v>1.47722373856061E-3</v>
      </c>
      <c r="G3827" s="6">
        <v>4.8192993863493206E-3</v>
      </c>
      <c r="H3827" s="6">
        <v>0.33542758137984002</v>
      </c>
      <c r="I3827" s="6">
        <v>1.6165259371084999E-3</v>
      </c>
      <c r="J3827" s="6">
        <v>0.35277675537792003</v>
      </c>
      <c r="K3827" s="6">
        <v>1.7001368007111143E-3</v>
      </c>
      <c r="L3827" s="1" t="s">
        <v>679</v>
      </c>
      <c r="M3827" s="1" t="s">
        <v>659</v>
      </c>
      <c r="N3827" s="1" t="s">
        <v>342</v>
      </c>
      <c r="O3827" s="1" t="s">
        <v>660</v>
      </c>
      <c r="P3827" s="1" t="s">
        <v>680</v>
      </c>
      <c r="Q3827" s="1" t="s">
        <v>681</v>
      </c>
      <c r="R3827" s="1" t="s">
        <v>330</v>
      </c>
    </row>
    <row r="3828" spans="1:18" hidden="1" x14ac:dyDescent="0.3">
      <c r="A3828" s="1" t="s">
        <v>811</v>
      </c>
      <c r="B3828" s="1">
        <v>51107</v>
      </c>
      <c r="C3828" s="1" t="s">
        <v>12</v>
      </c>
      <c r="D3828" s="6">
        <v>0.33634712</v>
      </c>
      <c r="E3828" s="6">
        <v>0.33634698879966202</v>
      </c>
      <c r="F3828" s="6">
        <v>1.6368346143774499E-3</v>
      </c>
      <c r="G3828" s="6">
        <v>4.8665059265697664E-3</v>
      </c>
      <c r="H3828" s="6">
        <v>0.37445510263103998</v>
      </c>
      <c r="I3828" s="6">
        <v>1.8222879761882462E-3</v>
      </c>
      <c r="J3828" s="6">
        <v>0.39732669786944003</v>
      </c>
      <c r="K3828" s="6">
        <v>1.9335927299660249E-3</v>
      </c>
      <c r="L3828" s="1" t="s">
        <v>679</v>
      </c>
      <c r="M3828" s="1" t="s">
        <v>659</v>
      </c>
      <c r="N3828" s="1" t="s">
        <v>342</v>
      </c>
      <c r="O3828" s="1" t="s">
        <v>660</v>
      </c>
      <c r="P3828" s="1" t="s">
        <v>680</v>
      </c>
      <c r="Q3828" s="1" t="s">
        <v>681</v>
      </c>
      <c r="R3828" s="1" t="s">
        <v>330</v>
      </c>
    </row>
    <row r="3829" spans="1:18" hidden="1" x14ac:dyDescent="0.3">
      <c r="A3829" s="1" t="s">
        <v>497</v>
      </c>
      <c r="B3829" s="1">
        <v>24021</v>
      </c>
      <c r="C3829" s="1" t="s">
        <v>12</v>
      </c>
      <c r="D3829" s="6">
        <v>2.5844824000000002</v>
      </c>
      <c r="E3829" s="6">
        <v>2.5844826479974099</v>
      </c>
      <c r="F3829" s="6">
        <v>1.2661277908484E-2</v>
      </c>
      <c r="G3829" s="6">
        <v>4.8989603077020496E-3</v>
      </c>
      <c r="H3829" s="6">
        <v>2.8281993617064001</v>
      </c>
      <c r="I3829" s="6">
        <v>1.3855236415267926E-2</v>
      </c>
      <c r="J3829" s="6">
        <v>2.9744810795832</v>
      </c>
      <c r="K3829" s="6">
        <v>1.4571864744888838E-2</v>
      </c>
      <c r="L3829" s="1" t="s">
        <v>679</v>
      </c>
      <c r="M3829" s="1" t="s">
        <v>659</v>
      </c>
      <c r="N3829" s="1" t="s">
        <v>342</v>
      </c>
      <c r="O3829" s="1" t="s">
        <v>660</v>
      </c>
      <c r="P3829" s="1" t="s">
        <v>680</v>
      </c>
      <c r="Q3829" s="1" t="s">
        <v>681</v>
      </c>
      <c r="R3829" s="1" t="s">
        <v>330</v>
      </c>
    </row>
    <row r="3830" spans="1:18" hidden="1" x14ac:dyDescent="0.3">
      <c r="A3830" s="1" t="s">
        <v>811</v>
      </c>
      <c r="B3830" s="1">
        <v>51059</v>
      </c>
      <c r="C3830" s="1" t="s">
        <v>12</v>
      </c>
      <c r="D3830" s="6">
        <v>0.32060030639999998</v>
      </c>
      <c r="E3830" s="6">
        <v>0.320600298899679</v>
      </c>
      <c r="F3830" s="6">
        <v>1.0552650692799901E-3</v>
      </c>
      <c r="G3830" s="6">
        <v>3.29152865078956E-3</v>
      </c>
      <c r="H3830" s="6">
        <v>0.32060029890000002</v>
      </c>
      <c r="I3830" s="6">
        <v>1.0552650692810467E-3</v>
      </c>
      <c r="J3830" s="6">
        <v>0.32060029890000002</v>
      </c>
      <c r="K3830" s="6">
        <v>1.0552650692810467E-3</v>
      </c>
      <c r="L3830" s="1" t="s">
        <v>667</v>
      </c>
      <c r="M3830" s="1" t="s">
        <v>659</v>
      </c>
      <c r="N3830" s="1" t="s">
        <v>342</v>
      </c>
      <c r="O3830" s="1" t="s">
        <v>660</v>
      </c>
      <c r="P3830" s="1" t="s">
        <v>668</v>
      </c>
      <c r="Q3830" s="1" t="s">
        <v>662</v>
      </c>
      <c r="R3830" s="1" t="s">
        <v>330</v>
      </c>
    </row>
    <row r="3831" spans="1:18" hidden="1" x14ac:dyDescent="0.3">
      <c r="A3831" s="1" t="s">
        <v>497</v>
      </c>
      <c r="B3831" s="1">
        <v>24009</v>
      </c>
      <c r="C3831" s="1" t="s">
        <v>12</v>
      </c>
      <c r="D3831" s="6">
        <v>0.4281843568</v>
      </c>
      <c r="E3831" s="6">
        <v>0.42818412999957001</v>
      </c>
      <c r="F3831" s="6">
        <v>1.6229427810441201E-3</v>
      </c>
      <c r="G3831" s="6">
        <v>3.7902917631387925E-3</v>
      </c>
      <c r="H3831" s="6">
        <v>0.42818413</v>
      </c>
      <c r="I3831" s="6">
        <v>1.6229427810457498E-3</v>
      </c>
      <c r="J3831" s="6">
        <v>0.42818413</v>
      </c>
      <c r="K3831" s="6">
        <v>1.6229427810457498E-3</v>
      </c>
      <c r="L3831" s="1" t="s">
        <v>667</v>
      </c>
      <c r="M3831" s="1" t="s">
        <v>659</v>
      </c>
      <c r="N3831" s="1" t="s">
        <v>342</v>
      </c>
      <c r="O3831" s="1" t="s">
        <v>660</v>
      </c>
      <c r="P3831" s="1" t="s">
        <v>668</v>
      </c>
      <c r="Q3831" s="1" t="s">
        <v>662</v>
      </c>
      <c r="R3831" s="1" t="s">
        <v>330</v>
      </c>
    </row>
    <row r="3832" spans="1:18" hidden="1" x14ac:dyDescent="0.3">
      <c r="A3832" s="1" t="s">
        <v>497</v>
      </c>
      <c r="B3832" s="1">
        <v>24017</v>
      </c>
      <c r="C3832" s="1" t="s">
        <v>12</v>
      </c>
      <c r="D3832" s="6">
        <v>0.66476992000000001</v>
      </c>
      <c r="E3832" s="6">
        <v>0.66477004259933303</v>
      </c>
      <c r="F3832" s="6">
        <v>2.5127696928079401E-3</v>
      </c>
      <c r="G3832" s="6">
        <v>3.7799081363274136E-3</v>
      </c>
      <c r="H3832" s="6">
        <v>0.66477004260000006</v>
      </c>
      <c r="I3832" s="6">
        <v>2.5127696928104615E-3</v>
      </c>
      <c r="J3832" s="6">
        <v>0.66477004260000006</v>
      </c>
      <c r="K3832" s="6">
        <v>2.5127696928104615E-3</v>
      </c>
      <c r="L3832" s="1" t="s">
        <v>667</v>
      </c>
      <c r="M3832" s="1" t="s">
        <v>659</v>
      </c>
      <c r="N3832" s="1" t="s">
        <v>342</v>
      </c>
      <c r="O3832" s="1" t="s">
        <v>660</v>
      </c>
      <c r="P3832" s="1" t="s">
        <v>668</v>
      </c>
      <c r="Q3832" s="1" t="s">
        <v>662</v>
      </c>
      <c r="R3832" s="1" t="s">
        <v>330</v>
      </c>
    </row>
    <row r="3833" spans="1:18" hidden="1" x14ac:dyDescent="0.3">
      <c r="A3833" s="1" t="s">
        <v>497</v>
      </c>
      <c r="B3833" s="1">
        <v>24033</v>
      </c>
      <c r="C3833" s="1" t="s">
        <v>12</v>
      </c>
      <c r="D3833" s="6">
        <v>0.83054850930000002</v>
      </c>
      <c r="E3833" s="6">
        <v>0.83054876369917296</v>
      </c>
      <c r="F3833" s="6">
        <v>3.14111983463738E-3</v>
      </c>
      <c r="G3833" s="6">
        <v>3.7819812296717862E-3</v>
      </c>
      <c r="H3833" s="6">
        <v>0.83054876369999997</v>
      </c>
      <c r="I3833" s="6">
        <v>3.1411198346405077E-3</v>
      </c>
      <c r="J3833" s="6">
        <v>0.83054876369999997</v>
      </c>
      <c r="K3833" s="6">
        <v>3.1411198346405077E-3</v>
      </c>
      <c r="L3833" s="1" t="s">
        <v>667</v>
      </c>
      <c r="M3833" s="1" t="s">
        <v>659</v>
      </c>
      <c r="N3833" s="1" t="s">
        <v>342</v>
      </c>
      <c r="O3833" s="1" t="s">
        <v>660</v>
      </c>
      <c r="P3833" s="1" t="s">
        <v>668</v>
      </c>
      <c r="Q3833" s="1" t="s">
        <v>662</v>
      </c>
      <c r="R3833" s="1" t="s">
        <v>330</v>
      </c>
    </row>
    <row r="3834" spans="1:18" hidden="1" x14ac:dyDescent="0.3">
      <c r="A3834" s="1" t="s">
        <v>811</v>
      </c>
      <c r="B3834" s="1">
        <v>51153</v>
      </c>
      <c r="C3834" s="1" t="s">
        <v>12</v>
      </c>
      <c r="D3834" s="6">
        <v>1.0575508551999999</v>
      </c>
      <c r="E3834" s="6">
        <v>1.0575515052989299</v>
      </c>
      <c r="F3834" s="6">
        <v>3.4603275013037199E-3</v>
      </c>
      <c r="G3834" s="6">
        <v>3.2720179433016038E-3</v>
      </c>
      <c r="H3834" s="6">
        <v>1.0575515053</v>
      </c>
      <c r="I3834" s="6">
        <v>3.460327501307221E-3</v>
      </c>
      <c r="J3834" s="6">
        <v>1.0575515053</v>
      </c>
      <c r="K3834" s="6">
        <v>3.460327501307221E-3</v>
      </c>
      <c r="L3834" s="1" t="s">
        <v>667</v>
      </c>
      <c r="M3834" s="1" t="s">
        <v>659</v>
      </c>
      <c r="N3834" s="1" t="s">
        <v>342</v>
      </c>
      <c r="O3834" s="1" t="s">
        <v>660</v>
      </c>
      <c r="P3834" s="1" t="s">
        <v>668</v>
      </c>
      <c r="Q3834" s="1" t="s">
        <v>662</v>
      </c>
      <c r="R3834" s="1" t="s">
        <v>330</v>
      </c>
    </row>
    <row r="3835" spans="1:18" hidden="1" x14ac:dyDescent="0.3">
      <c r="A3835" s="1" t="s">
        <v>497</v>
      </c>
      <c r="B3835" s="1">
        <v>24031</v>
      </c>
      <c r="C3835" s="1" t="s">
        <v>12</v>
      </c>
      <c r="D3835" s="6">
        <v>3.0284891140000001</v>
      </c>
      <c r="E3835" s="6">
        <v>3.0284907505969598</v>
      </c>
      <c r="F3835" s="6">
        <v>1.1511103524824999E-2</v>
      </c>
      <c r="G3835" s="6">
        <v>3.800937322511549E-3</v>
      </c>
      <c r="H3835" s="6">
        <v>3.0284907506000001</v>
      </c>
      <c r="I3835" s="6">
        <v>1.1511103524836556E-2</v>
      </c>
      <c r="J3835" s="6">
        <v>3.0284907506000001</v>
      </c>
      <c r="K3835" s="6">
        <v>1.1511103524836556E-2</v>
      </c>
      <c r="L3835" s="1" t="s">
        <v>667</v>
      </c>
      <c r="M3835" s="1" t="s">
        <v>659</v>
      </c>
      <c r="N3835" s="1" t="s">
        <v>342</v>
      </c>
      <c r="O3835" s="1" t="s">
        <v>660</v>
      </c>
      <c r="P3835" s="1" t="s">
        <v>668</v>
      </c>
      <c r="Q3835" s="1" t="s">
        <v>662</v>
      </c>
      <c r="R3835" s="1" t="s">
        <v>330</v>
      </c>
    </row>
    <row r="3836" spans="1:18" hidden="1" x14ac:dyDescent="0.3">
      <c r="A3836" s="1" t="s">
        <v>497</v>
      </c>
      <c r="B3836" s="1">
        <v>24021</v>
      </c>
      <c r="C3836" s="1" t="s">
        <v>12</v>
      </c>
      <c r="D3836" s="6">
        <v>3.2318235334000001</v>
      </c>
      <c r="E3836" s="6">
        <v>3.2318236747967601</v>
      </c>
      <c r="F3836" s="6">
        <v>1.3239408958156699E-2</v>
      </c>
      <c r="G3836" s="6">
        <v>4.0965752746363205E-3</v>
      </c>
      <c r="H3836" s="6">
        <v>3.2318236748000002</v>
      </c>
      <c r="I3836" s="6">
        <v>1.3239408958169973E-2</v>
      </c>
      <c r="J3836" s="6">
        <v>3.2318236748000002</v>
      </c>
      <c r="K3836" s="6">
        <v>1.3239408958169973E-2</v>
      </c>
      <c r="L3836" s="1" t="s">
        <v>667</v>
      </c>
      <c r="M3836" s="1" t="s">
        <v>659</v>
      </c>
      <c r="N3836" s="1" t="s">
        <v>342</v>
      </c>
      <c r="O3836" s="1" t="s">
        <v>660</v>
      </c>
      <c r="P3836" s="1" t="s">
        <v>668</v>
      </c>
      <c r="Q3836" s="1" t="s">
        <v>662</v>
      </c>
      <c r="R3836" s="1" t="s">
        <v>330</v>
      </c>
    </row>
    <row r="3837" spans="1:18" hidden="1" x14ac:dyDescent="0.3">
      <c r="A3837" s="1" t="s">
        <v>811</v>
      </c>
      <c r="B3837" s="1">
        <v>51107</v>
      </c>
      <c r="C3837" s="1" t="s">
        <v>12</v>
      </c>
      <c r="D3837" s="6">
        <v>4.1205527999999996</v>
      </c>
      <c r="E3837" s="6">
        <v>4.1205528733958801</v>
      </c>
      <c r="F3837" s="6">
        <v>1.3449255096064899E-2</v>
      </c>
      <c r="G3837" s="6">
        <v>3.2639443077891964E-3</v>
      </c>
      <c r="H3837" s="6">
        <v>4.1205528734000003</v>
      </c>
      <c r="I3837" s="6">
        <v>1.3449255096078349E-2</v>
      </c>
      <c r="J3837" s="6">
        <v>4.1205528734000003</v>
      </c>
      <c r="K3837" s="6">
        <v>1.3449255096078349E-2</v>
      </c>
      <c r="L3837" s="1" t="s">
        <v>667</v>
      </c>
      <c r="M3837" s="1" t="s">
        <v>659</v>
      </c>
      <c r="N3837" s="1" t="s">
        <v>342</v>
      </c>
      <c r="O3837" s="1" t="s">
        <v>660</v>
      </c>
      <c r="P3837" s="1" t="s">
        <v>668</v>
      </c>
      <c r="Q3837" s="1" t="s">
        <v>662</v>
      </c>
      <c r="R3837" s="1" t="s">
        <v>330</v>
      </c>
    </row>
    <row r="3838" spans="1:18" hidden="1" x14ac:dyDescent="0.3">
      <c r="A3838" s="1" t="s">
        <v>811</v>
      </c>
      <c r="B3838" s="1">
        <v>51059</v>
      </c>
      <c r="C3838" s="1" t="s">
        <v>12</v>
      </c>
      <c r="D3838" s="6">
        <v>4.7228208000000001E-2</v>
      </c>
      <c r="E3838" s="6">
        <v>4.7228206899952697E-2</v>
      </c>
      <c r="F3838" s="6">
        <v>1.5545299542468101E-4</v>
      </c>
      <c r="G3838" s="6">
        <v>3.2915286357152957E-3</v>
      </c>
      <c r="H3838" s="6">
        <v>4.72282069E-2</v>
      </c>
      <c r="I3838" s="6">
        <v>1.554529954248367E-4</v>
      </c>
      <c r="J3838" s="6">
        <v>4.72282069E-2</v>
      </c>
      <c r="K3838" s="6">
        <v>1.554529954248367E-4</v>
      </c>
      <c r="L3838" s="1" t="s">
        <v>677</v>
      </c>
      <c r="M3838" s="1" t="s">
        <v>659</v>
      </c>
      <c r="N3838" s="1" t="s">
        <v>342</v>
      </c>
      <c r="O3838" s="1" t="s">
        <v>660</v>
      </c>
      <c r="P3838" s="1" t="s">
        <v>678</v>
      </c>
      <c r="Q3838" s="1" t="s">
        <v>348</v>
      </c>
      <c r="R3838" s="1" t="s">
        <v>330</v>
      </c>
    </row>
    <row r="3839" spans="1:18" hidden="1" x14ac:dyDescent="0.3">
      <c r="A3839" s="1" t="s">
        <v>497</v>
      </c>
      <c r="B3839" s="1">
        <v>24009</v>
      </c>
      <c r="C3839" s="1" t="s">
        <v>12</v>
      </c>
      <c r="D3839" s="6">
        <v>5.0794487999999999E-2</v>
      </c>
      <c r="E3839" s="6">
        <v>5.0794461299949002E-2</v>
      </c>
      <c r="F3839" s="6">
        <v>1.92525828104382E-4</v>
      </c>
      <c r="G3839" s="6">
        <v>3.7902917597154493E-3</v>
      </c>
      <c r="H3839" s="6">
        <v>5.0794461300000003E-2</v>
      </c>
      <c r="I3839" s="6">
        <v>1.9252582810457529E-4</v>
      </c>
      <c r="J3839" s="6">
        <v>5.0794461300000003E-2</v>
      </c>
      <c r="K3839" s="6">
        <v>1.9252582810457529E-4</v>
      </c>
      <c r="L3839" s="1" t="s">
        <v>677</v>
      </c>
      <c r="M3839" s="1" t="s">
        <v>659</v>
      </c>
      <c r="N3839" s="1" t="s">
        <v>342</v>
      </c>
      <c r="O3839" s="1" t="s">
        <v>660</v>
      </c>
      <c r="P3839" s="1" t="s">
        <v>678</v>
      </c>
      <c r="Q3839" s="1" t="s">
        <v>348</v>
      </c>
      <c r="R3839" s="1" t="s">
        <v>330</v>
      </c>
    </row>
    <row r="3840" spans="1:18" hidden="1" x14ac:dyDescent="0.3">
      <c r="A3840" s="1" t="s">
        <v>497</v>
      </c>
      <c r="B3840" s="1">
        <v>24017</v>
      </c>
      <c r="C3840" s="1" t="s">
        <v>12</v>
      </c>
      <c r="D3840" s="6">
        <v>8.6587488000000004E-2</v>
      </c>
      <c r="E3840" s="6">
        <v>8.6587503899913307E-2</v>
      </c>
      <c r="F3840" s="6">
        <v>3.2729281045718798E-4</v>
      </c>
      <c r="G3840" s="6">
        <v>3.7799081358842091E-3</v>
      </c>
      <c r="H3840" s="6">
        <v>8.6587503899999904E-2</v>
      </c>
      <c r="I3840" s="6">
        <v>3.272928104575153E-4</v>
      </c>
      <c r="J3840" s="6">
        <v>8.6587503899999904E-2</v>
      </c>
      <c r="K3840" s="6">
        <v>3.272928104575153E-4</v>
      </c>
      <c r="L3840" s="1" t="s">
        <v>677</v>
      </c>
      <c r="M3840" s="1" t="s">
        <v>659</v>
      </c>
      <c r="N3840" s="1" t="s">
        <v>342</v>
      </c>
      <c r="O3840" s="1" t="s">
        <v>660</v>
      </c>
      <c r="P3840" s="1" t="s">
        <v>678</v>
      </c>
      <c r="Q3840" s="1" t="s">
        <v>348</v>
      </c>
      <c r="R3840" s="1" t="s">
        <v>330</v>
      </c>
    </row>
    <row r="3841" spans="1:18" hidden="1" x14ac:dyDescent="0.3">
      <c r="A3841" s="1" t="s">
        <v>497</v>
      </c>
      <c r="B3841" s="1">
        <v>24033</v>
      </c>
      <c r="C3841" s="1" t="s">
        <v>12</v>
      </c>
      <c r="D3841" s="6">
        <v>9.8636930499999997E-2</v>
      </c>
      <c r="E3841" s="6">
        <v>9.8636960799901599E-2</v>
      </c>
      <c r="F3841" s="6">
        <v>3.73043134640149E-4</v>
      </c>
      <c r="G3841" s="6">
        <v>3.7819812331496851E-3</v>
      </c>
      <c r="H3841" s="6">
        <v>9.8636960800000006E-2</v>
      </c>
      <c r="I3841" s="6">
        <v>3.7304313464052116E-4</v>
      </c>
      <c r="J3841" s="6">
        <v>9.8636960800000006E-2</v>
      </c>
      <c r="K3841" s="6">
        <v>3.7304313464052116E-4</v>
      </c>
      <c r="L3841" s="1" t="s">
        <v>677</v>
      </c>
      <c r="M3841" s="1" t="s">
        <v>659</v>
      </c>
      <c r="N3841" s="1" t="s">
        <v>342</v>
      </c>
      <c r="O3841" s="1" t="s">
        <v>660</v>
      </c>
      <c r="P3841" s="1" t="s">
        <v>678</v>
      </c>
      <c r="Q3841" s="1" t="s">
        <v>348</v>
      </c>
      <c r="R3841" s="1" t="s">
        <v>330</v>
      </c>
    </row>
    <row r="3842" spans="1:18" hidden="1" x14ac:dyDescent="0.3">
      <c r="A3842" s="1" t="s">
        <v>497</v>
      </c>
      <c r="B3842" s="1">
        <v>24031</v>
      </c>
      <c r="C3842" s="1" t="s">
        <v>12</v>
      </c>
      <c r="D3842" s="6">
        <v>0.21317891999999999</v>
      </c>
      <c r="E3842" s="6">
        <v>0.213179035099786</v>
      </c>
      <c r="F3842" s="6">
        <v>8.1028015097957999E-4</v>
      </c>
      <c r="G3842" s="6">
        <v>3.8009373229421911E-3</v>
      </c>
      <c r="H3842" s="6">
        <v>0.2131790351</v>
      </c>
      <c r="I3842" s="6">
        <v>8.1028015098039336E-4</v>
      </c>
      <c r="J3842" s="6">
        <v>0.2131790351</v>
      </c>
      <c r="K3842" s="6">
        <v>8.1028015098039336E-4</v>
      </c>
      <c r="L3842" s="1" t="s">
        <v>677</v>
      </c>
      <c r="M3842" s="1" t="s">
        <v>659</v>
      </c>
      <c r="N3842" s="1" t="s">
        <v>342</v>
      </c>
      <c r="O3842" s="1" t="s">
        <v>660</v>
      </c>
      <c r="P3842" s="1" t="s">
        <v>678</v>
      </c>
      <c r="Q3842" s="1" t="s">
        <v>348</v>
      </c>
      <c r="R3842" s="1" t="s">
        <v>330</v>
      </c>
    </row>
    <row r="3843" spans="1:18" hidden="1" x14ac:dyDescent="0.3">
      <c r="A3843" s="1" t="s">
        <v>811</v>
      </c>
      <c r="B3843" s="1">
        <v>51153</v>
      </c>
      <c r="C3843" s="1" t="s">
        <v>12</v>
      </c>
      <c r="D3843" s="6">
        <v>0.23025182899999999</v>
      </c>
      <c r="E3843" s="6">
        <v>0.230251970499769</v>
      </c>
      <c r="F3843" s="6">
        <v>7.53388579084213E-4</v>
      </c>
      <c r="G3843" s="6">
        <v>3.2720179438593287E-3</v>
      </c>
      <c r="H3843" s="6">
        <v>0.23025197050000001</v>
      </c>
      <c r="I3843" s="6">
        <v>7.5338857908496891E-4</v>
      </c>
      <c r="J3843" s="6">
        <v>0.23025197050000001</v>
      </c>
      <c r="K3843" s="6">
        <v>7.5338857908496891E-4</v>
      </c>
      <c r="L3843" s="1" t="s">
        <v>677</v>
      </c>
      <c r="M3843" s="1" t="s">
        <v>659</v>
      </c>
      <c r="N3843" s="1" t="s">
        <v>342</v>
      </c>
      <c r="O3843" s="1" t="s">
        <v>660</v>
      </c>
      <c r="P3843" s="1" t="s">
        <v>678</v>
      </c>
      <c r="Q3843" s="1" t="s">
        <v>348</v>
      </c>
      <c r="R3843" s="1" t="s">
        <v>330</v>
      </c>
    </row>
    <row r="3844" spans="1:18" hidden="1" x14ac:dyDescent="0.3">
      <c r="A3844" s="1" t="s">
        <v>497</v>
      </c>
      <c r="B3844" s="1">
        <v>24021</v>
      </c>
      <c r="C3844" s="1" t="s">
        <v>12</v>
      </c>
      <c r="D3844" s="6">
        <v>0.82183519999999999</v>
      </c>
      <c r="E3844" s="6">
        <v>0.82183523589917995</v>
      </c>
      <c r="F3844" s="6">
        <v>3.3667099071861802E-3</v>
      </c>
      <c r="G3844" s="6">
        <v>4.0965752746079595E-3</v>
      </c>
      <c r="H3844" s="6">
        <v>0.82183523589999996</v>
      </c>
      <c r="I3844" s="6">
        <v>3.3667099071895395E-3</v>
      </c>
      <c r="J3844" s="6">
        <v>0.82183523589999996</v>
      </c>
      <c r="K3844" s="6">
        <v>3.3667099071895395E-3</v>
      </c>
      <c r="L3844" s="1" t="s">
        <v>677</v>
      </c>
      <c r="M3844" s="1" t="s">
        <v>659</v>
      </c>
      <c r="N3844" s="1" t="s">
        <v>342</v>
      </c>
      <c r="O3844" s="1" t="s">
        <v>660</v>
      </c>
      <c r="P3844" s="1" t="s">
        <v>678</v>
      </c>
      <c r="Q3844" s="1" t="s">
        <v>348</v>
      </c>
      <c r="R3844" s="1" t="s">
        <v>330</v>
      </c>
    </row>
    <row r="3845" spans="1:18" hidden="1" x14ac:dyDescent="0.3">
      <c r="A3845" s="1" t="s">
        <v>811</v>
      </c>
      <c r="B3845" s="1">
        <v>51107</v>
      </c>
      <c r="C3845" s="1" t="s">
        <v>12</v>
      </c>
      <c r="D3845" s="6">
        <v>0.95841768000000005</v>
      </c>
      <c r="E3845" s="6">
        <v>0.95841769729904103</v>
      </c>
      <c r="F3845" s="6">
        <v>3.1282219875785602E-3</v>
      </c>
      <c r="G3845" s="6">
        <v>3.2639443077839025E-3</v>
      </c>
      <c r="H3845" s="6">
        <v>0.95841769730000004</v>
      </c>
      <c r="I3845" s="6">
        <v>3.1282219875816905E-3</v>
      </c>
      <c r="J3845" s="6">
        <v>0.95841769730000004</v>
      </c>
      <c r="K3845" s="6">
        <v>3.1282219875816905E-3</v>
      </c>
      <c r="L3845" s="1" t="s">
        <v>677</v>
      </c>
      <c r="M3845" s="1" t="s">
        <v>659</v>
      </c>
      <c r="N3845" s="1" t="s">
        <v>342</v>
      </c>
      <c r="O3845" s="1" t="s">
        <v>660</v>
      </c>
      <c r="P3845" s="1" t="s">
        <v>678</v>
      </c>
      <c r="Q3845" s="1" t="s">
        <v>348</v>
      </c>
      <c r="R3845" s="1" t="s">
        <v>330</v>
      </c>
    </row>
    <row r="3846" spans="1:18" hidden="1" x14ac:dyDescent="0.3">
      <c r="A3846" s="1" t="s">
        <v>811</v>
      </c>
      <c r="B3846" s="1">
        <v>51013</v>
      </c>
      <c r="C3846" s="1" t="s">
        <v>12</v>
      </c>
      <c r="D3846" s="6">
        <v>0.1241274</v>
      </c>
      <c r="E3846" s="6">
        <v>0.124127404499875</v>
      </c>
      <c r="F3846" s="6">
        <v>4.04061219607439E-4</v>
      </c>
      <c r="G3846" s="6">
        <v>3.2552136350184127E-3</v>
      </c>
      <c r="H3846" s="6">
        <v>0.1241274045</v>
      </c>
      <c r="I3846" s="6">
        <v>4.0406121960784584E-4</v>
      </c>
      <c r="J3846" s="6">
        <v>0.1241274045</v>
      </c>
      <c r="K3846" s="6">
        <v>4.0406121960784584E-4</v>
      </c>
      <c r="L3846" s="1" t="s">
        <v>665</v>
      </c>
      <c r="M3846" s="1" t="s">
        <v>659</v>
      </c>
      <c r="N3846" s="1" t="s">
        <v>342</v>
      </c>
      <c r="O3846" s="1" t="s">
        <v>660</v>
      </c>
      <c r="P3846" s="1" t="s">
        <v>666</v>
      </c>
      <c r="Q3846" s="1" t="s">
        <v>662</v>
      </c>
      <c r="R3846" s="1" t="s">
        <v>330</v>
      </c>
    </row>
    <row r="3847" spans="1:18" hidden="1" x14ac:dyDescent="0.3">
      <c r="A3847" s="1" t="s">
        <v>811</v>
      </c>
      <c r="B3847" s="1">
        <v>51153</v>
      </c>
      <c r="C3847" s="1" t="s">
        <v>12</v>
      </c>
      <c r="D3847" s="6">
        <v>0.14895288000000001</v>
      </c>
      <c r="E3847" s="6">
        <v>0.14895297159985099</v>
      </c>
      <c r="F3847" s="6">
        <v>4.87376796731537E-4</v>
      </c>
      <c r="G3847" s="6">
        <v>3.2720179496709321E-3</v>
      </c>
      <c r="H3847" s="6">
        <v>0.14895297160000001</v>
      </c>
      <c r="I3847" s="6">
        <v>4.8737679673202462E-4</v>
      </c>
      <c r="J3847" s="6">
        <v>0.14895297160000001</v>
      </c>
      <c r="K3847" s="6">
        <v>4.8737679673202462E-4</v>
      </c>
      <c r="L3847" s="1" t="s">
        <v>665</v>
      </c>
      <c r="M3847" s="1" t="s">
        <v>659</v>
      </c>
      <c r="N3847" s="1" t="s">
        <v>342</v>
      </c>
      <c r="O3847" s="1" t="s">
        <v>660</v>
      </c>
      <c r="P3847" s="1" t="s">
        <v>666</v>
      </c>
      <c r="Q3847" s="1" t="s">
        <v>662</v>
      </c>
      <c r="R3847" s="1" t="s">
        <v>330</v>
      </c>
    </row>
    <row r="3848" spans="1:18" hidden="1" x14ac:dyDescent="0.3">
      <c r="A3848" s="1" t="s">
        <v>497</v>
      </c>
      <c r="B3848" s="1">
        <v>24009</v>
      </c>
      <c r="C3848" s="1" t="s">
        <v>12</v>
      </c>
      <c r="D3848" s="6">
        <v>0.15497704000000001</v>
      </c>
      <c r="E3848" s="6">
        <v>0.15497695799984401</v>
      </c>
      <c r="F3848" s="6">
        <v>5.8740788758111101E-4</v>
      </c>
      <c r="G3848" s="6">
        <v>3.7902917644163738E-3</v>
      </c>
      <c r="H3848" s="6">
        <v>0.154976958</v>
      </c>
      <c r="I3848" s="6">
        <v>5.8740788758170222E-4</v>
      </c>
      <c r="J3848" s="6">
        <v>0.154976958</v>
      </c>
      <c r="K3848" s="6">
        <v>5.8740788758170222E-4</v>
      </c>
      <c r="L3848" s="1" t="s">
        <v>665</v>
      </c>
      <c r="M3848" s="1" t="s">
        <v>659</v>
      </c>
      <c r="N3848" s="1" t="s">
        <v>342</v>
      </c>
      <c r="O3848" s="1" t="s">
        <v>660</v>
      </c>
      <c r="P3848" s="1" t="s">
        <v>666</v>
      </c>
      <c r="Q3848" s="1" t="s">
        <v>662</v>
      </c>
      <c r="R3848" s="1" t="s">
        <v>330</v>
      </c>
    </row>
    <row r="3849" spans="1:18" hidden="1" x14ac:dyDescent="0.3">
      <c r="A3849" s="1" t="s">
        <v>497</v>
      </c>
      <c r="B3849" s="1">
        <v>24033</v>
      </c>
      <c r="C3849" s="1" t="s">
        <v>12</v>
      </c>
      <c r="D3849" s="6">
        <v>0.16892504</v>
      </c>
      <c r="E3849" s="6">
        <v>0.16892509179983101</v>
      </c>
      <c r="F3849" s="6">
        <v>6.3887152679674702E-4</v>
      </c>
      <c r="G3849" s="6">
        <v>3.7819812319757826E-3</v>
      </c>
      <c r="H3849" s="6">
        <v>0.16892509180000001</v>
      </c>
      <c r="I3849" s="6">
        <v>6.3887152679738615E-4</v>
      </c>
      <c r="J3849" s="6">
        <v>0.16892509180000001</v>
      </c>
      <c r="K3849" s="6">
        <v>6.3887152679738615E-4</v>
      </c>
      <c r="L3849" s="1" t="s">
        <v>665</v>
      </c>
      <c r="M3849" s="1" t="s">
        <v>659</v>
      </c>
      <c r="N3849" s="1" t="s">
        <v>342</v>
      </c>
      <c r="O3849" s="1" t="s">
        <v>660</v>
      </c>
      <c r="P3849" s="1" t="s">
        <v>666</v>
      </c>
      <c r="Q3849" s="1" t="s">
        <v>662</v>
      </c>
      <c r="R3849" s="1" t="s">
        <v>330</v>
      </c>
    </row>
    <row r="3850" spans="1:18" hidden="1" x14ac:dyDescent="0.3">
      <c r="A3850" s="1" t="s">
        <v>497</v>
      </c>
      <c r="B3850" s="1">
        <v>24017</v>
      </c>
      <c r="C3850" s="1" t="s">
        <v>12</v>
      </c>
      <c r="D3850" s="6">
        <v>0.21231855999999999</v>
      </c>
      <c r="E3850" s="6">
        <v>0.21231859909978701</v>
      </c>
      <c r="F3850" s="6">
        <v>8.0254480065279198E-4</v>
      </c>
      <c r="G3850" s="6">
        <v>3.7799081383143745E-3</v>
      </c>
      <c r="H3850" s="6">
        <v>0.21231859910000001</v>
      </c>
      <c r="I3850" s="6">
        <v>8.02544800653597E-4</v>
      </c>
      <c r="J3850" s="6">
        <v>0.21231859910000001</v>
      </c>
      <c r="K3850" s="6">
        <v>8.02544800653597E-4</v>
      </c>
      <c r="L3850" s="1" t="s">
        <v>665</v>
      </c>
      <c r="M3850" s="1" t="s">
        <v>659</v>
      </c>
      <c r="N3850" s="1" t="s">
        <v>342</v>
      </c>
      <c r="O3850" s="1" t="s">
        <v>660</v>
      </c>
      <c r="P3850" s="1" t="s">
        <v>666</v>
      </c>
      <c r="Q3850" s="1" t="s">
        <v>662</v>
      </c>
      <c r="R3850" s="1" t="s">
        <v>330</v>
      </c>
    </row>
    <row r="3851" spans="1:18" hidden="1" x14ac:dyDescent="0.3">
      <c r="A3851" s="1" t="s">
        <v>811</v>
      </c>
      <c r="B3851" s="1">
        <v>51059</v>
      </c>
      <c r="C3851" s="1" t="s">
        <v>12</v>
      </c>
      <c r="D3851" s="6">
        <v>0.26007639999999999</v>
      </c>
      <c r="E3851" s="6">
        <v>0.26007639369973901</v>
      </c>
      <c r="F3851" s="6">
        <v>8.5604890065273901E-4</v>
      </c>
      <c r="G3851" s="6">
        <v>3.2915286484672527E-3</v>
      </c>
      <c r="H3851" s="6">
        <v>0.26007639370000002</v>
      </c>
      <c r="I3851" s="6">
        <v>8.5604890065359813E-4</v>
      </c>
      <c r="J3851" s="6">
        <v>0.26007639370000002</v>
      </c>
      <c r="K3851" s="6">
        <v>8.5604890065359813E-4</v>
      </c>
      <c r="L3851" s="1" t="s">
        <v>665</v>
      </c>
      <c r="M3851" s="1" t="s">
        <v>659</v>
      </c>
      <c r="N3851" s="1" t="s">
        <v>342</v>
      </c>
      <c r="O3851" s="1" t="s">
        <v>660</v>
      </c>
      <c r="P3851" s="1" t="s">
        <v>666</v>
      </c>
      <c r="Q3851" s="1" t="s">
        <v>662</v>
      </c>
      <c r="R3851" s="1" t="s">
        <v>330</v>
      </c>
    </row>
    <row r="3852" spans="1:18" hidden="1" x14ac:dyDescent="0.3">
      <c r="A3852" s="1" t="s">
        <v>497</v>
      </c>
      <c r="B3852" s="1">
        <v>24021</v>
      </c>
      <c r="C3852" s="1" t="s">
        <v>12</v>
      </c>
      <c r="D3852" s="6">
        <v>0.98149184160000003</v>
      </c>
      <c r="E3852" s="6">
        <v>0.98149188449901703</v>
      </c>
      <c r="F3852" s="6">
        <v>4.02075538627048E-3</v>
      </c>
      <c r="G3852" s="6">
        <v>4.0965752746114602E-3</v>
      </c>
      <c r="H3852" s="6">
        <v>0.98149188450000002</v>
      </c>
      <c r="I3852" s="6">
        <v>4.0207553862745072E-3</v>
      </c>
      <c r="J3852" s="6">
        <v>0.98149188450000002</v>
      </c>
      <c r="K3852" s="6">
        <v>4.0207553862745072E-3</v>
      </c>
      <c r="L3852" s="1" t="s">
        <v>665</v>
      </c>
      <c r="M3852" s="1" t="s">
        <v>659</v>
      </c>
      <c r="N3852" s="1" t="s">
        <v>342</v>
      </c>
      <c r="O3852" s="1" t="s">
        <v>660</v>
      </c>
      <c r="P3852" s="1" t="s">
        <v>666</v>
      </c>
      <c r="Q3852" s="1" t="s">
        <v>662</v>
      </c>
      <c r="R3852" s="1" t="s">
        <v>330</v>
      </c>
    </row>
    <row r="3853" spans="1:18" hidden="1" x14ac:dyDescent="0.3">
      <c r="A3853" s="1" t="s">
        <v>811</v>
      </c>
      <c r="B3853" s="1">
        <v>51107</v>
      </c>
      <c r="C3853" s="1" t="s">
        <v>12</v>
      </c>
      <c r="D3853" s="6">
        <v>1.028484</v>
      </c>
      <c r="E3853" s="6">
        <v>1.0284840181989701</v>
      </c>
      <c r="F3853" s="6">
        <v>3.3569145568593801E-3</v>
      </c>
      <c r="G3853" s="6">
        <v>3.2639443077957025E-3</v>
      </c>
      <c r="H3853" s="6">
        <v>1.0284840181999999</v>
      </c>
      <c r="I3853" s="6">
        <v>3.3569145568627416E-3</v>
      </c>
      <c r="J3853" s="6">
        <v>1.0284840181999999</v>
      </c>
      <c r="K3853" s="6">
        <v>3.3569145568627416E-3</v>
      </c>
      <c r="L3853" s="1" t="s">
        <v>665</v>
      </c>
      <c r="M3853" s="1" t="s">
        <v>659</v>
      </c>
      <c r="N3853" s="1" t="s">
        <v>342</v>
      </c>
      <c r="O3853" s="1" t="s">
        <v>660</v>
      </c>
      <c r="P3853" s="1" t="s">
        <v>666</v>
      </c>
      <c r="Q3853" s="1" t="s">
        <v>662</v>
      </c>
      <c r="R3853" s="1" t="s">
        <v>330</v>
      </c>
    </row>
    <row r="3854" spans="1:18" hidden="1" x14ac:dyDescent="0.3">
      <c r="A3854" s="1" t="s">
        <v>497</v>
      </c>
      <c r="B3854" s="1">
        <v>24031</v>
      </c>
      <c r="C3854" s="1" t="s">
        <v>12</v>
      </c>
      <c r="D3854" s="6">
        <v>1.5079271999999999</v>
      </c>
      <c r="E3854" s="6">
        <v>1.5079280148984799</v>
      </c>
      <c r="F3854" s="6">
        <v>5.7315398712360901E-3</v>
      </c>
      <c r="G3854" s="6">
        <v>3.8009373223442376E-3</v>
      </c>
      <c r="H3854" s="6">
        <v>1.5079280149000001</v>
      </c>
      <c r="I3854" s="6">
        <v>5.7315398712418676E-3</v>
      </c>
      <c r="J3854" s="6">
        <v>1.5079280149000001</v>
      </c>
      <c r="K3854" s="6">
        <v>5.7315398712418676E-3</v>
      </c>
      <c r="L3854" s="1" t="s">
        <v>665</v>
      </c>
      <c r="M3854" s="1" t="s">
        <v>659</v>
      </c>
      <c r="N3854" s="1" t="s">
        <v>342</v>
      </c>
      <c r="O3854" s="1" t="s">
        <v>660</v>
      </c>
      <c r="P3854" s="1" t="s">
        <v>666</v>
      </c>
      <c r="Q3854" s="1" t="s">
        <v>662</v>
      </c>
      <c r="R3854" s="1" t="s">
        <v>330</v>
      </c>
    </row>
    <row r="3855" spans="1:18" hidden="1" x14ac:dyDescent="0.3">
      <c r="A3855" s="1" t="s">
        <v>497</v>
      </c>
      <c r="B3855" s="1">
        <v>24017</v>
      </c>
      <c r="C3855" s="1" t="s">
        <v>10</v>
      </c>
      <c r="D3855" s="6">
        <v>2.8699999999999998E-4</v>
      </c>
      <c r="E3855" s="6" t="s">
        <v>963</v>
      </c>
      <c r="F3855" s="6" t="s">
        <v>963</v>
      </c>
      <c r="G3855" s="6" t="s">
        <v>963</v>
      </c>
      <c r="H3855" s="6">
        <v>2.8699999999999998E-4</v>
      </c>
      <c r="I3855" s="6" t="s">
        <v>964</v>
      </c>
      <c r="J3855" s="6">
        <v>2.8699999999999998E-4</v>
      </c>
      <c r="K3855" s="6" t="s">
        <v>964</v>
      </c>
      <c r="L3855" s="1" t="s">
        <v>686</v>
      </c>
      <c r="M3855" s="1" t="s">
        <v>683</v>
      </c>
      <c r="N3855" s="1" t="s">
        <v>342</v>
      </c>
      <c r="O3855" s="1" t="s">
        <v>343</v>
      </c>
      <c r="P3855" s="1" t="s">
        <v>684</v>
      </c>
      <c r="Q3855" s="1" t="s">
        <v>687</v>
      </c>
      <c r="R3855" s="1" t="s">
        <v>935</v>
      </c>
    </row>
    <row r="3856" spans="1:18" hidden="1" x14ac:dyDescent="0.3">
      <c r="A3856" s="1" t="s">
        <v>497</v>
      </c>
      <c r="B3856" s="1">
        <v>24033</v>
      </c>
      <c r="C3856" s="1" t="s">
        <v>10</v>
      </c>
      <c r="D3856" s="6">
        <v>4.4499999999999997E-4</v>
      </c>
      <c r="E3856" s="6" t="s">
        <v>963</v>
      </c>
      <c r="F3856" s="6" t="s">
        <v>963</v>
      </c>
      <c r="G3856" s="6" t="s">
        <v>963</v>
      </c>
      <c r="H3856" s="6">
        <v>4.4499999999999997E-4</v>
      </c>
      <c r="I3856" s="6" t="s">
        <v>964</v>
      </c>
      <c r="J3856" s="6">
        <v>4.4499999999999997E-4</v>
      </c>
      <c r="K3856" s="6" t="s">
        <v>964</v>
      </c>
      <c r="L3856" s="1" t="s">
        <v>686</v>
      </c>
      <c r="M3856" s="1" t="s">
        <v>683</v>
      </c>
      <c r="N3856" s="1" t="s">
        <v>342</v>
      </c>
      <c r="O3856" s="1" t="s">
        <v>343</v>
      </c>
      <c r="P3856" s="1" t="s">
        <v>684</v>
      </c>
      <c r="Q3856" s="1" t="s">
        <v>687</v>
      </c>
      <c r="R3856" s="1" t="s">
        <v>935</v>
      </c>
    </row>
    <row r="3857" spans="1:18" hidden="1" x14ac:dyDescent="0.3">
      <c r="A3857" s="1" t="s">
        <v>497</v>
      </c>
      <c r="B3857" s="1">
        <v>24009</v>
      </c>
      <c r="C3857" s="1" t="s">
        <v>10</v>
      </c>
      <c r="D3857" s="6">
        <v>4.64E-4</v>
      </c>
      <c r="E3857" s="6" t="s">
        <v>963</v>
      </c>
      <c r="F3857" s="6" t="s">
        <v>963</v>
      </c>
      <c r="G3857" s="6" t="s">
        <v>963</v>
      </c>
      <c r="H3857" s="6">
        <v>4.64E-4</v>
      </c>
      <c r="I3857" s="6" t="s">
        <v>964</v>
      </c>
      <c r="J3857" s="6">
        <v>4.64E-4</v>
      </c>
      <c r="K3857" s="6" t="s">
        <v>964</v>
      </c>
      <c r="L3857" s="1" t="s">
        <v>686</v>
      </c>
      <c r="M3857" s="1" t="s">
        <v>683</v>
      </c>
      <c r="N3857" s="1" t="s">
        <v>342</v>
      </c>
      <c r="O3857" s="1" t="s">
        <v>343</v>
      </c>
      <c r="P3857" s="1" t="s">
        <v>684</v>
      </c>
      <c r="Q3857" s="1" t="s">
        <v>687</v>
      </c>
      <c r="R3857" s="1" t="s">
        <v>935</v>
      </c>
    </row>
    <row r="3858" spans="1:18" hidden="1" x14ac:dyDescent="0.3">
      <c r="A3858" s="1" t="s">
        <v>811</v>
      </c>
      <c r="B3858" s="1">
        <v>51107</v>
      </c>
      <c r="C3858" s="1" t="s">
        <v>12</v>
      </c>
      <c r="D3858" s="6">
        <v>4.8445999999999899E-2</v>
      </c>
      <c r="E3858" s="6" t="s">
        <v>963</v>
      </c>
      <c r="F3858" s="6" t="s">
        <v>963</v>
      </c>
      <c r="G3858" s="6" t="s">
        <v>963</v>
      </c>
      <c r="H3858" s="6">
        <v>4.8445999999999899E-2</v>
      </c>
      <c r="I3858" s="6" t="s">
        <v>964</v>
      </c>
      <c r="J3858" s="6">
        <v>4.8445999999999899E-2</v>
      </c>
      <c r="K3858" s="6" t="s">
        <v>964</v>
      </c>
      <c r="L3858" s="1" t="s">
        <v>686</v>
      </c>
      <c r="M3858" s="1" t="s">
        <v>683</v>
      </c>
      <c r="N3858" s="1" t="s">
        <v>342</v>
      </c>
      <c r="O3858" s="1" t="s">
        <v>343</v>
      </c>
      <c r="P3858" s="1" t="s">
        <v>684</v>
      </c>
      <c r="Q3858" s="1" t="s">
        <v>687</v>
      </c>
      <c r="R3858" s="1" t="s">
        <v>935</v>
      </c>
    </row>
    <row r="3859" spans="1:18" hidden="1" x14ac:dyDescent="0.3">
      <c r="A3859" s="1" t="s">
        <v>811</v>
      </c>
      <c r="B3859" s="1">
        <v>51059</v>
      </c>
      <c r="C3859" s="1" t="s">
        <v>12</v>
      </c>
      <c r="D3859" s="6">
        <v>5.2985999999999998E-2</v>
      </c>
      <c r="E3859" s="6" t="s">
        <v>963</v>
      </c>
      <c r="F3859" s="6" t="s">
        <v>963</v>
      </c>
      <c r="G3859" s="6" t="s">
        <v>963</v>
      </c>
      <c r="H3859" s="6">
        <v>5.2985999999999998E-2</v>
      </c>
      <c r="I3859" s="6" t="s">
        <v>964</v>
      </c>
      <c r="J3859" s="6">
        <v>5.2985999999999998E-2</v>
      </c>
      <c r="K3859" s="6" t="s">
        <v>964</v>
      </c>
      <c r="L3859" s="1" t="s">
        <v>686</v>
      </c>
      <c r="M3859" s="1" t="s">
        <v>683</v>
      </c>
      <c r="N3859" s="1" t="s">
        <v>342</v>
      </c>
      <c r="O3859" s="1" t="s">
        <v>343</v>
      </c>
      <c r="P3859" s="1" t="s">
        <v>684</v>
      </c>
      <c r="Q3859" s="1" t="s">
        <v>687</v>
      </c>
      <c r="R3859" s="1" t="s">
        <v>935</v>
      </c>
    </row>
    <row r="3860" spans="1:18" hidden="1" x14ac:dyDescent="0.3">
      <c r="A3860" s="1" t="s">
        <v>811</v>
      </c>
      <c r="B3860" s="1">
        <v>51153</v>
      </c>
      <c r="C3860" s="1" t="s">
        <v>10</v>
      </c>
      <c r="D3860" s="6">
        <v>6.7150000000000001E-2</v>
      </c>
      <c r="E3860" s="6" t="s">
        <v>963</v>
      </c>
      <c r="F3860" s="6" t="s">
        <v>963</v>
      </c>
      <c r="G3860" s="6" t="s">
        <v>963</v>
      </c>
      <c r="H3860" s="6">
        <v>6.7150000000000001E-2</v>
      </c>
      <c r="I3860" s="6" t="s">
        <v>964</v>
      </c>
      <c r="J3860" s="6">
        <v>6.7150000000000001E-2</v>
      </c>
      <c r="K3860" s="6" t="s">
        <v>964</v>
      </c>
      <c r="L3860" s="1" t="s">
        <v>686</v>
      </c>
      <c r="M3860" s="1" t="s">
        <v>683</v>
      </c>
      <c r="N3860" s="1" t="s">
        <v>342</v>
      </c>
      <c r="O3860" s="1" t="s">
        <v>343</v>
      </c>
      <c r="P3860" s="1" t="s">
        <v>684</v>
      </c>
      <c r="Q3860" s="1" t="s">
        <v>687</v>
      </c>
      <c r="R3860" s="1" t="s">
        <v>935</v>
      </c>
    </row>
    <row r="3861" spans="1:18" hidden="1" x14ac:dyDescent="0.3">
      <c r="A3861" s="1" t="s">
        <v>497</v>
      </c>
      <c r="B3861" s="1">
        <v>24021</v>
      </c>
      <c r="C3861" s="1" t="s">
        <v>12</v>
      </c>
      <c r="D3861" s="6">
        <v>0.110462</v>
      </c>
      <c r="E3861" s="6" t="s">
        <v>963</v>
      </c>
      <c r="F3861" s="6" t="s">
        <v>963</v>
      </c>
      <c r="G3861" s="6" t="s">
        <v>963</v>
      </c>
      <c r="H3861" s="6">
        <v>0.110462</v>
      </c>
      <c r="I3861" s="6" t="s">
        <v>964</v>
      </c>
      <c r="J3861" s="6">
        <v>0.110462</v>
      </c>
      <c r="K3861" s="6" t="s">
        <v>964</v>
      </c>
      <c r="L3861" s="1" t="s">
        <v>686</v>
      </c>
      <c r="M3861" s="1" t="s">
        <v>683</v>
      </c>
      <c r="N3861" s="1" t="s">
        <v>342</v>
      </c>
      <c r="O3861" s="1" t="s">
        <v>343</v>
      </c>
      <c r="P3861" s="1" t="s">
        <v>684</v>
      </c>
      <c r="Q3861" s="1" t="s">
        <v>687</v>
      </c>
      <c r="R3861" s="1" t="s">
        <v>935</v>
      </c>
    </row>
    <row r="3862" spans="1:18" hidden="1" x14ac:dyDescent="0.3">
      <c r="A3862" s="1" t="s">
        <v>497</v>
      </c>
      <c r="B3862" s="1">
        <v>24017</v>
      </c>
      <c r="C3862" s="1" t="s">
        <v>12</v>
      </c>
      <c r="D3862" s="6">
        <v>0.26177499999999998</v>
      </c>
      <c r="E3862" s="6" t="s">
        <v>963</v>
      </c>
      <c r="F3862" s="6" t="s">
        <v>963</v>
      </c>
      <c r="G3862" s="6" t="s">
        <v>963</v>
      </c>
      <c r="H3862" s="6">
        <v>0.26177499999999998</v>
      </c>
      <c r="I3862" s="6" t="s">
        <v>964</v>
      </c>
      <c r="J3862" s="6">
        <v>0.26177499999999998</v>
      </c>
      <c r="K3862" s="6" t="s">
        <v>964</v>
      </c>
      <c r="L3862" s="1" t="s">
        <v>686</v>
      </c>
      <c r="M3862" s="1" t="s">
        <v>683</v>
      </c>
      <c r="N3862" s="1" t="s">
        <v>342</v>
      </c>
      <c r="O3862" s="1" t="s">
        <v>343</v>
      </c>
      <c r="P3862" s="1" t="s">
        <v>684</v>
      </c>
      <c r="Q3862" s="1" t="s">
        <v>687</v>
      </c>
      <c r="R3862" s="1" t="s">
        <v>935</v>
      </c>
    </row>
    <row r="3863" spans="1:18" hidden="1" x14ac:dyDescent="0.3">
      <c r="A3863" s="1" t="s">
        <v>497</v>
      </c>
      <c r="B3863" s="1">
        <v>24033</v>
      </c>
      <c r="C3863" s="1" t="s">
        <v>12</v>
      </c>
      <c r="D3863" s="6">
        <v>0.332289</v>
      </c>
      <c r="E3863" s="6" t="s">
        <v>963</v>
      </c>
      <c r="F3863" s="6" t="s">
        <v>963</v>
      </c>
      <c r="G3863" s="6" t="s">
        <v>963</v>
      </c>
      <c r="H3863" s="6">
        <v>0.332289</v>
      </c>
      <c r="I3863" s="6" t="s">
        <v>964</v>
      </c>
      <c r="J3863" s="6">
        <v>0.332289</v>
      </c>
      <c r="K3863" s="6" t="s">
        <v>964</v>
      </c>
      <c r="L3863" s="1" t="s">
        <v>686</v>
      </c>
      <c r="M3863" s="1" t="s">
        <v>683</v>
      </c>
      <c r="N3863" s="1" t="s">
        <v>342</v>
      </c>
      <c r="O3863" s="1" t="s">
        <v>343</v>
      </c>
      <c r="P3863" s="1" t="s">
        <v>684</v>
      </c>
      <c r="Q3863" s="1" t="s">
        <v>687</v>
      </c>
      <c r="R3863" s="1" t="s">
        <v>935</v>
      </c>
    </row>
    <row r="3864" spans="1:18" hidden="1" x14ac:dyDescent="0.3">
      <c r="A3864" s="1" t="s">
        <v>497</v>
      </c>
      <c r="B3864" s="1">
        <v>24009</v>
      </c>
      <c r="C3864" s="1" t="s">
        <v>12</v>
      </c>
      <c r="D3864" s="6">
        <v>0.33698800000000001</v>
      </c>
      <c r="E3864" s="6" t="s">
        <v>963</v>
      </c>
      <c r="F3864" s="6" t="s">
        <v>963</v>
      </c>
      <c r="G3864" s="6" t="s">
        <v>963</v>
      </c>
      <c r="H3864" s="6">
        <v>0.33698800000000001</v>
      </c>
      <c r="I3864" s="6" t="s">
        <v>964</v>
      </c>
      <c r="J3864" s="6">
        <v>0.33698800000000001</v>
      </c>
      <c r="K3864" s="6" t="s">
        <v>964</v>
      </c>
      <c r="L3864" s="1" t="s">
        <v>686</v>
      </c>
      <c r="M3864" s="1" t="s">
        <v>683</v>
      </c>
      <c r="N3864" s="1" t="s">
        <v>342</v>
      </c>
      <c r="O3864" s="1" t="s">
        <v>343</v>
      </c>
      <c r="P3864" s="1" t="s">
        <v>684</v>
      </c>
      <c r="Q3864" s="1" t="s">
        <v>687</v>
      </c>
      <c r="R3864" s="1" t="s">
        <v>935</v>
      </c>
    </row>
    <row r="3865" spans="1:18" hidden="1" x14ac:dyDescent="0.3">
      <c r="A3865" s="1" t="s">
        <v>811</v>
      </c>
      <c r="B3865" s="1">
        <v>51153</v>
      </c>
      <c r="C3865" s="1" t="s">
        <v>12</v>
      </c>
      <c r="D3865" s="6">
        <v>37.932259999999999</v>
      </c>
      <c r="E3865" s="6" t="s">
        <v>963</v>
      </c>
      <c r="F3865" s="6" t="s">
        <v>963</v>
      </c>
      <c r="G3865" s="6" t="s">
        <v>963</v>
      </c>
      <c r="H3865" s="6">
        <v>37.932259999999999</v>
      </c>
      <c r="I3865" s="6" t="s">
        <v>964</v>
      </c>
      <c r="J3865" s="6">
        <v>37.932259999999999</v>
      </c>
      <c r="K3865" s="6" t="s">
        <v>964</v>
      </c>
      <c r="L3865" s="1" t="s">
        <v>686</v>
      </c>
      <c r="M3865" s="1" t="s">
        <v>683</v>
      </c>
      <c r="N3865" s="1" t="s">
        <v>342</v>
      </c>
      <c r="O3865" s="1" t="s">
        <v>343</v>
      </c>
      <c r="P3865" s="1" t="s">
        <v>684</v>
      </c>
      <c r="Q3865" s="1" t="s">
        <v>687</v>
      </c>
      <c r="R3865" s="1" t="s">
        <v>935</v>
      </c>
    </row>
    <row r="3866" spans="1:18" hidden="1" x14ac:dyDescent="0.3">
      <c r="A3866" s="1" t="s">
        <v>811</v>
      </c>
      <c r="B3866" s="1">
        <v>51107</v>
      </c>
      <c r="C3866" s="1" t="s">
        <v>10</v>
      </c>
      <c r="D3866" s="6">
        <v>3.7178000000000003E-2</v>
      </c>
      <c r="E3866" s="6" t="s">
        <v>963</v>
      </c>
      <c r="F3866" s="6" t="s">
        <v>963</v>
      </c>
      <c r="G3866" s="6" t="s">
        <v>963</v>
      </c>
      <c r="H3866" s="6">
        <v>3.7178000000000003E-2</v>
      </c>
      <c r="I3866" s="6" t="s">
        <v>964</v>
      </c>
      <c r="J3866" s="6">
        <v>3.7178000000000003E-2</v>
      </c>
      <c r="K3866" s="6" t="s">
        <v>964</v>
      </c>
      <c r="L3866" s="1" t="s">
        <v>682</v>
      </c>
      <c r="M3866" s="1" t="s">
        <v>683</v>
      </c>
      <c r="N3866" s="1" t="s">
        <v>342</v>
      </c>
      <c r="O3866" s="1" t="s">
        <v>343</v>
      </c>
      <c r="P3866" s="1" t="s">
        <v>684</v>
      </c>
      <c r="Q3866" s="1" t="s">
        <v>685</v>
      </c>
      <c r="R3866" s="1" t="s">
        <v>935</v>
      </c>
    </row>
    <row r="3867" spans="1:18" hidden="1" x14ac:dyDescent="0.3">
      <c r="A3867" s="1" t="s">
        <v>811</v>
      </c>
      <c r="B3867" s="1">
        <v>51059</v>
      </c>
      <c r="C3867" s="1" t="s">
        <v>10</v>
      </c>
      <c r="D3867" s="6">
        <v>5.0463999999999898E-2</v>
      </c>
      <c r="E3867" s="6" t="s">
        <v>963</v>
      </c>
      <c r="F3867" s="6" t="s">
        <v>963</v>
      </c>
      <c r="G3867" s="6" t="s">
        <v>963</v>
      </c>
      <c r="H3867" s="6">
        <v>5.0463999999999898E-2</v>
      </c>
      <c r="I3867" s="6" t="s">
        <v>964</v>
      </c>
      <c r="J3867" s="6">
        <v>5.0463999999999898E-2</v>
      </c>
      <c r="K3867" s="6" t="s">
        <v>964</v>
      </c>
      <c r="L3867" s="1" t="s">
        <v>682</v>
      </c>
      <c r="M3867" s="1" t="s">
        <v>683</v>
      </c>
      <c r="N3867" s="1" t="s">
        <v>342</v>
      </c>
      <c r="O3867" s="1" t="s">
        <v>343</v>
      </c>
      <c r="P3867" s="1" t="s">
        <v>684</v>
      </c>
      <c r="Q3867" s="1" t="s">
        <v>685</v>
      </c>
      <c r="R3867" s="1" t="s">
        <v>935</v>
      </c>
    </row>
    <row r="3868" spans="1:18" hidden="1" x14ac:dyDescent="0.3">
      <c r="A3868" s="1" t="s">
        <v>497</v>
      </c>
      <c r="B3868" s="1">
        <v>24021</v>
      </c>
      <c r="C3868" s="1" t="s">
        <v>10</v>
      </c>
      <c r="D3868" s="6">
        <v>9.9079E-2</v>
      </c>
      <c r="E3868" s="6" t="s">
        <v>963</v>
      </c>
      <c r="F3868" s="6" t="s">
        <v>963</v>
      </c>
      <c r="G3868" s="6" t="s">
        <v>963</v>
      </c>
      <c r="H3868" s="6">
        <v>9.9079E-2</v>
      </c>
      <c r="I3868" s="6" t="s">
        <v>964</v>
      </c>
      <c r="J3868" s="6">
        <v>9.9079E-2</v>
      </c>
      <c r="K3868" s="6" t="s">
        <v>964</v>
      </c>
      <c r="L3868" s="1" t="s">
        <v>682</v>
      </c>
      <c r="M3868" s="1" t="s">
        <v>683</v>
      </c>
      <c r="N3868" s="1" t="s">
        <v>342</v>
      </c>
      <c r="O3868" s="1" t="s">
        <v>343</v>
      </c>
      <c r="P3868" s="1" t="s">
        <v>684</v>
      </c>
      <c r="Q3868" s="1" t="s">
        <v>685</v>
      </c>
      <c r="R3868" s="1" t="s">
        <v>935</v>
      </c>
    </row>
    <row r="3869" spans="1:18" hidden="1" x14ac:dyDescent="0.3">
      <c r="A3869" s="1" t="s">
        <v>497</v>
      </c>
      <c r="B3869" s="1">
        <v>24017</v>
      </c>
      <c r="C3869" s="1" t="s">
        <v>10</v>
      </c>
      <c r="D3869" s="6">
        <v>0.20661299999999999</v>
      </c>
      <c r="E3869" s="6" t="s">
        <v>963</v>
      </c>
      <c r="F3869" s="6" t="s">
        <v>963</v>
      </c>
      <c r="G3869" s="6" t="s">
        <v>963</v>
      </c>
      <c r="H3869" s="6">
        <v>0.20661299999999999</v>
      </c>
      <c r="I3869" s="6" t="s">
        <v>964</v>
      </c>
      <c r="J3869" s="6">
        <v>0.20661299999999999</v>
      </c>
      <c r="K3869" s="6" t="s">
        <v>964</v>
      </c>
      <c r="L3869" s="1" t="s">
        <v>682</v>
      </c>
      <c r="M3869" s="1" t="s">
        <v>683</v>
      </c>
      <c r="N3869" s="1" t="s">
        <v>342</v>
      </c>
      <c r="O3869" s="1" t="s">
        <v>343</v>
      </c>
      <c r="P3869" s="1" t="s">
        <v>684</v>
      </c>
      <c r="Q3869" s="1" t="s">
        <v>685</v>
      </c>
      <c r="R3869" s="1" t="s">
        <v>935</v>
      </c>
    </row>
    <row r="3870" spans="1:18" hidden="1" x14ac:dyDescent="0.3">
      <c r="A3870" s="1" t="s">
        <v>497</v>
      </c>
      <c r="B3870" s="1">
        <v>24033</v>
      </c>
      <c r="C3870" s="1" t="s">
        <v>10</v>
      </c>
      <c r="D3870" s="6">
        <v>0.31621899999999997</v>
      </c>
      <c r="E3870" s="6" t="s">
        <v>963</v>
      </c>
      <c r="F3870" s="6" t="s">
        <v>963</v>
      </c>
      <c r="G3870" s="6" t="s">
        <v>963</v>
      </c>
      <c r="H3870" s="6">
        <v>0.31621899999999997</v>
      </c>
      <c r="I3870" s="6" t="s">
        <v>964</v>
      </c>
      <c r="J3870" s="6">
        <v>0.31621899999999997</v>
      </c>
      <c r="K3870" s="6" t="s">
        <v>964</v>
      </c>
      <c r="L3870" s="1" t="s">
        <v>682</v>
      </c>
      <c r="M3870" s="1" t="s">
        <v>683</v>
      </c>
      <c r="N3870" s="1" t="s">
        <v>342</v>
      </c>
      <c r="O3870" s="1" t="s">
        <v>343</v>
      </c>
      <c r="P3870" s="1" t="s">
        <v>684</v>
      </c>
      <c r="Q3870" s="1" t="s">
        <v>685</v>
      </c>
      <c r="R3870" s="1" t="s">
        <v>935</v>
      </c>
    </row>
    <row r="3871" spans="1:18" hidden="1" x14ac:dyDescent="0.3">
      <c r="A3871" s="1" t="s">
        <v>497</v>
      </c>
      <c r="B3871" s="1">
        <v>24009</v>
      </c>
      <c r="C3871" s="1" t="s">
        <v>10</v>
      </c>
      <c r="D3871" s="6">
        <v>0.31874799999999998</v>
      </c>
      <c r="E3871" s="6" t="s">
        <v>963</v>
      </c>
      <c r="F3871" s="6" t="s">
        <v>963</v>
      </c>
      <c r="G3871" s="6" t="s">
        <v>963</v>
      </c>
      <c r="H3871" s="6">
        <v>0.31874799999999998</v>
      </c>
      <c r="I3871" s="6" t="s">
        <v>964</v>
      </c>
      <c r="J3871" s="6">
        <v>0.31874799999999998</v>
      </c>
      <c r="K3871" s="6" t="s">
        <v>964</v>
      </c>
      <c r="L3871" s="1" t="s">
        <v>682</v>
      </c>
      <c r="M3871" s="1" t="s">
        <v>683</v>
      </c>
      <c r="N3871" s="1" t="s">
        <v>342</v>
      </c>
      <c r="O3871" s="1" t="s">
        <v>343</v>
      </c>
      <c r="P3871" s="1" t="s">
        <v>684</v>
      </c>
      <c r="Q3871" s="1" t="s">
        <v>685</v>
      </c>
      <c r="R3871" s="1" t="s">
        <v>935</v>
      </c>
    </row>
    <row r="3872" spans="1:18" hidden="1" x14ac:dyDescent="0.3">
      <c r="A3872" s="1" t="s">
        <v>811</v>
      </c>
      <c r="B3872" s="1">
        <v>51107</v>
      </c>
      <c r="C3872" s="1" t="s">
        <v>12</v>
      </c>
      <c r="D3872" s="6">
        <v>0.36754300000000001</v>
      </c>
      <c r="E3872" s="6" t="s">
        <v>963</v>
      </c>
      <c r="F3872" s="6" t="s">
        <v>963</v>
      </c>
      <c r="G3872" s="6" t="s">
        <v>963</v>
      </c>
      <c r="H3872" s="6">
        <v>0.36754300000000001</v>
      </c>
      <c r="I3872" s="6" t="s">
        <v>964</v>
      </c>
      <c r="J3872" s="6">
        <v>0.36754300000000001</v>
      </c>
      <c r="K3872" s="6" t="s">
        <v>964</v>
      </c>
      <c r="L3872" s="1" t="s">
        <v>682</v>
      </c>
      <c r="M3872" s="1" t="s">
        <v>683</v>
      </c>
      <c r="N3872" s="1" t="s">
        <v>342</v>
      </c>
      <c r="O3872" s="1" t="s">
        <v>343</v>
      </c>
      <c r="P3872" s="1" t="s">
        <v>684</v>
      </c>
      <c r="Q3872" s="1" t="s">
        <v>685</v>
      </c>
      <c r="R3872" s="1" t="s">
        <v>935</v>
      </c>
    </row>
    <row r="3873" spans="1:18" hidden="1" x14ac:dyDescent="0.3">
      <c r="A3873" s="1" t="s">
        <v>811</v>
      </c>
      <c r="B3873" s="1">
        <v>51059</v>
      </c>
      <c r="C3873" s="1" t="s">
        <v>12</v>
      </c>
      <c r="D3873" s="6">
        <v>0.38382899999999998</v>
      </c>
      <c r="E3873" s="6" t="s">
        <v>963</v>
      </c>
      <c r="F3873" s="6" t="s">
        <v>963</v>
      </c>
      <c r="G3873" s="6" t="s">
        <v>963</v>
      </c>
      <c r="H3873" s="6">
        <v>0.38382899999999998</v>
      </c>
      <c r="I3873" s="6" t="s">
        <v>964</v>
      </c>
      <c r="J3873" s="6">
        <v>0.38382899999999998</v>
      </c>
      <c r="K3873" s="6" t="s">
        <v>964</v>
      </c>
      <c r="L3873" s="1" t="s">
        <v>682</v>
      </c>
      <c r="M3873" s="1" t="s">
        <v>683</v>
      </c>
      <c r="N3873" s="1" t="s">
        <v>342</v>
      </c>
      <c r="O3873" s="1" t="s">
        <v>343</v>
      </c>
      <c r="P3873" s="1" t="s">
        <v>684</v>
      </c>
      <c r="Q3873" s="1" t="s">
        <v>685</v>
      </c>
      <c r="R3873" s="1" t="s">
        <v>935</v>
      </c>
    </row>
    <row r="3874" spans="1:18" hidden="1" x14ac:dyDescent="0.3">
      <c r="A3874" s="1" t="s">
        <v>497</v>
      </c>
      <c r="B3874" s="1">
        <v>24021</v>
      </c>
      <c r="C3874" s="1" t="s">
        <v>12</v>
      </c>
      <c r="D3874" s="6">
        <v>0.75405800000000001</v>
      </c>
      <c r="E3874" s="6" t="s">
        <v>963</v>
      </c>
      <c r="F3874" s="6" t="s">
        <v>963</v>
      </c>
      <c r="G3874" s="6" t="s">
        <v>963</v>
      </c>
      <c r="H3874" s="6">
        <v>0.75405800000000001</v>
      </c>
      <c r="I3874" s="6" t="s">
        <v>964</v>
      </c>
      <c r="J3874" s="6">
        <v>0.75405800000000001</v>
      </c>
      <c r="K3874" s="6" t="s">
        <v>964</v>
      </c>
      <c r="L3874" s="1" t="s">
        <v>682</v>
      </c>
      <c r="M3874" s="1" t="s">
        <v>683</v>
      </c>
      <c r="N3874" s="1" t="s">
        <v>342</v>
      </c>
      <c r="O3874" s="1" t="s">
        <v>343</v>
      </c>
      <c r="P3874" s="1" t="s">
        <v>684</v>
      </c>
      <c r="Q3874" s="1" t="s">
        <v>685</v>
      </c>
      <c r="R3874" s="1" t="s">
        <v>935</v>
      </c>
    </row>
    <row r="3875" spans="1:18" hidden="1" x14ac:dyDescent="0.3">
      <c r="A3875" s="1" t="s">
        <v>497</v>
      </c>
      <c r="B3875" s="1">
        <v>24017</v>
      </c>
      <c r="C3875" s="1" t="s">
        <v>12</v>
      </c>
      <c r="D3875" s="6">
        <v>2.0561720000000001</v>
      </c>
      <c r="E3875" s="6" t="s">
        <v>963</v>
      </c>
      <c r="F3875" s="6" t="s">
        <v>963</v>
      </c>
      <c r="G3875" s="6" t="s">
        <v>963</v>
      </c>
      <c r="H3875" s="6">
        <v>2.0561720000000001</v>
      </c>
      <c r="I3875" s="6" t="s">
        <v>964</v>
      </c>
      <c r="J3875" s="6">
        <v>2.0561720000000001</v>
      </c>
      <c r="K3875" s="6" t="s">
        <v>964</v>
      </c>
      <c r="L3875" s="1" t="s">
        <v>682</v>
      </c>
      <c r="M3875" s="1" t="s">
        <v>683</v>
      </c>
      <c r="N3875" s="1" t="s">
        <v>342</v>
      </c>
      <c r="O3875" s="1" t="s">
        <v>343</v>
      </c>
      <c r="P3875" s="1" t="s">
        <v>684</v>
      </c>
      <c r="Q3875" s="1" t="s">
        <v>685</v>
      </c>
      <c r="R3875" s="1" t="s">
        <v>935</v>
      </c>
    </row>
    <row r="3876" spans="1:18" hidden="1" x14ac:dyDescent="0.3">
      <c r="A3876" s="1" t="s">
        <v>497</v>
      </c>
      <c r="B3876" s="1">
        <v>24009</v>
      </c>
      <c r="C3876" s="1" t="s">
        <v>12</v>
      </c>
      <c r="D3876" s="6">
        <v>2.507244</v>
      </c>
      <c r="E3876" s="6" t="s">
        <v>963</v>
      </c>
      <c r="F3876" s="6" t="s">
        <v>963</v>
      </c>
      <c r="G3876" s="6" t="s">
        <v>963</v>
      </c>
      <c r="H3876" s="6">
        <v>2.507244</v>
      </c>
      <c r="I3876" s="6" t="s">
        <v>964</v>
      </c>
      <c r="J3876" s="6">
        <v>2.507244</v>
      </c>
      <c r="K3876" s="6" t="s">
        <v>964</v>
      </c>
      <c r="L3876" s="1" t="s">
        <v>682</v>
      </c>
      <c r="M3876" s="1" t="s">
        <v>683</v>
      </c>
      <c r="N3876" s="1" t="s">
        <v>342</v>
      </c>
      <c r="O3876" s="1" t="s">
        <v>343</v>
      </c>
      <c r="P3876" s="1" t="s">
        <v>684</v>
      </c>
      <c r="Q3876" s="1" t="s">
        <v>685</v>
      </c>
      <c r="R3876" s="1" t="s">
        <v>935</v>
      </c>
    </row>
    <row r="3877" spans="1:18" hidden="1" x14ac:dyDescent="0.3">
      <c r="A3877" s="1" t="s">
        <v>497</v>
      </c>
      <c r="B3877" s="1">
        <v>24033</v>
      </c>
      <c r="C3877" s="1" t="s">
        <v>12</v>
      </c>
      <c r="D3877" s="6">
        <v>2.6221320000000001</v>
      </c>
      <c r="E3877" s="6" t="s">
        <v>963</v>
      </c>
      <c r="F3877" s="6" t="s">
        <v>963</v>
      </c>
      <c r="G3877" s="6" t="s">
        <v>963</v>
      </c>
      <c r="H3877" s="6">
        <v>2.6221320000000001</v>
      </c>
      <c r="I3877" s="6" t="s">
        <v>964</v>
      </c>
      <c r="J3877" s="6">
        <v>2.6221320000000001</v>
      </c>
      <c r="K3877" s="6" t="s">
        <v>964</v>
      </c>
      <c r="L3877" s="1" t="s">
        <v>682</v>
      </c>
      <c r="M3877" s="1" t="s">
        <v>683</v>
      </c>
      <c r="N3877" s="1" t="s">
        <v>342</v>
      </c>
      <c r="O3877" s="1" t="s">
        <v>343</v>
      </c>
      <c r="P3877" s="1" t="s">
        <v>684</v>
      </c>
      <c r="Q3877" s="1" t="s">
        <v>685</v>
      </c>
      <c r="R3877" s="1" t="s">
        <v>935</v>
      </c>
    </row>
    <row r="3878" spans="1:18" hidden="1" x14ac:dyDescent="0.3">
      <c r="A3878" s="1" t="s">
        <v>811</v>
      </c>
      <c r="B3878" s="1">
        <v>51153</v>
      </c>
      <c r="C3878" s="1" t="s">
        <v>10</v>
      </c>
      <c r="D3878" s="6">
        <v>34.754119000000003</v>
      </c>
      <c r="E3878" s="6" t="s">
        <v>963</v>
      </c>
      <c r="F3878" s="6" t="s">
        <v>963</v>
      </c>
      <c r="G3878" s="6" t="s">
        <v>963</v>
      </c>
      <c r="H3878" s="6">
        <v>34.754119000000003</v>
      </c>
      <c r="I3878" s="6" t="s">
        <v>964</v>
      </c>
      <c r="J3878" s="6">
        <v>34.754119000000003</v>
      </c>
      <c r="K3878" s="6" t="s">
        <v>964</v>
      </c>
      <c r="L3878" s="1" t="s">
        <v>682</v>
      </c>
      <c r="M3878" s="1" t="s">
        <v>683</v>
      </c>
      <c r="N3878" s="1" t="s">
        <v>342</v>
      </c>
      <c r="O3878" s="1" t="s">
        <v>343</v>
      </c>
      <c r="P3878" s="1" t="s">
        <v>684</v>
      </c>
      <c r="Q3878" s="1" t="s">
        <v>685</v>
      </c>
      <c r="R3878" s="1" t="s">
        <v>935</v>
      </c>
    </row>
    <row r="3879" spans="1:18" hidden="1" x14ac:dyDescent="0.3">
      <c r="A3879" s="1" t="s">
        <v>811</v>
      </c>
      <c r="B3879" s="1">
        <v>51153</v>
      </c>
      <c r="C3879" s="1" t="s">
        <v>12</v>
      </c>
      <c r="D3879" s="6">
        <v>281.07074899999998</v>
      </c>
      <c r="E3879" s="6" t="s">
        <v>963</v>
      </c>
      <c r="F3879" s="6" t="s">
        <v>963</v>
      </c>
      <c r="G3879" s="6" t="s">
        <v>963</v>
      </c>
      <c r="H3879" s="6">
        <v>281.07074899999998</v>
      </c>
      <c r="I3879" s="6" t="s">
        <v>964</v>
      </c>
      <c r="J3879" s="6">
        <v>281.07074899999998</v>
      </c>
      <c r="K3879" s="6" t="s">
        <v>964</v>
      </c>
      <c r="L3879" s="1" t="s">
        <v>682</v>
      </c>
      <c r="M3879" s="1" t="s">
        <v>683</v>
      </c>
      <c r="N3879" s="1" t="s">
        <v>342</v>
      </c>
      <c r="O3879" s="1" t="s">
        <v>343</v>
      </c>
      <c r="P3879" s="1" t="s">
        <v>684</v>
      </c>
      <c r="Q3879" s="1" t="s">
        <v>685</v>
      </c>
      <c r="R3879" s="1" t="s">
        <v>935</v>
      </c>
    </row>
    <row r="3880" spans="1:18" hidden="1" x14ac:dyDescent="0.3">
      <c r="A3880" s="1" t="s">
        <v>497</v>
      </c>
      <c r="B3880" s="1">
        <v>24017</v>
      </c>
      <c r="C3880" s="1" t="s">
        <v>12</v>
      </c>
      <c r="D3880" s="6">
        <v>4.0900000000000002E-4</v>
      </c>
      <c r="E3880" s="6" t="s">
        <v>963</v>
      </c>
      <c r="F3880" s="6" t="s">
        <v>963</v>
      </c>
      <c r="G3880" s="6" t="s">
        <v>963</v>
      </c>
      <c r="H3880" s="6">
        <v>4.0900000000000002E-4</v>
      </c>
      <c r="I3880" s="6" t="s">
        <v>964</v>
      </c>
      <c r="J3880" s="6">
        <v>4.0900000000000002E-4</v>
      </c>
      <c r="K3880" s="6" t="s">
        <v>964</v>
      </c>
      <c r="L3880" s="1" t="s">
        <v>798</v>
      </c>
      <c r="M3880" s="1" t="s">
        <v>316</v>
      </c>
      <c r="N3880" s="1" t="s">
        <v>342</v>
      </c>
      <c r="O3880" s="1" t="s">
        <v>343</v>
      </c>
      <c r="P3880" s="1" t="s">
        <v>799</v>
      </c>
      <c r="Q3880" s="1" t="s">
        <v>800</v>
      </c>
      <c r="R3880" s="1" t="s">
        <v>330</v>
      </c>
    </row>
    <row r="3881" spans="1:18" hidden="1" x14ac:dyDescent="0.3">
      <c r="A3881" s="1" t="s">
        <v>497</v>
      </c>
      <c r="B3881" s="1">
        <v>24017</v>
      </c>
      <c r="C3881" s="1" t="s">
        <v>10</v>
      </c>
      <c r="D3881" s="6">
        <v>9.1600000000000004E-4</v>
      </c>
      <c r="E3881" s="6" t="s">
        <v>963</v>
      </c>
      <c r="F3881" s="6" t="s">
        <v>963</v>
      </c>
      <c r="G3881" s="6" t="s">
        <v>963</v>
      </c>
      <c r="H3881" s="6">
        <v>9.1600000000000004E-4</v>
      </c>
      <c r="I3881" s="6" t="s">
        <v>964</v>
      </c>
      <c r="J3881" s="6">
        <v>9.1600000000000004E-4</v>
      </c>
      <c r="K3881" s="6" t="s">
        <v>964</v>
      </c>
      <c r="L3881" s="1" t="s">
        <v>798</v>
      </c>
      <c r="M3881" s="1" t="s">
        <v>316</v>
      </c>
      <c r="N3881" s="1" t="s">
        <v>342</v>
      </c>
      <c r="O3881" s="1" t="s">
        <v>343</v>
      </c>
      <c r="P3881" s="1" t="s">
        <v>799</v>
      </c>
      <c r="Q3881" s="1" t="s">
        <v>800</v>
      </c>
      <c r="R3881" s="1" t="s">
        <v>330</v>
      </c>
    </row>
    <row r="3882" spans="1:18" hidden="1" x14ac:dyDescent="0.3">
      <c r="A3882" s="1" t="s">
        <v>811</v>
      </c>
      <c r="B3882" s="1">
        <v>51610</v>
      </c>
      <c r="C3882" s="1" t="s">
        <v>10</v>
      </c>
      <c r="D3882" s="6">
        <v>5.7161129999999997E-2</v>
      </c>
      <c r="E3882" s="6" t="s">
        <v>963</v>
      </c>
      <c r="F3882" s="6" t="s">
        <v>963</v>
      </c>
      <c r="G3882" s="6" t="s">
        <v>963</v>
      </c>
      <c r="H3882" s="6">
        <v>6.21815607067241E-2</v>
      </c>
      <c r="I3882" s="6" t="s">
        <v>964</v>
      </c>
      <c r="J3882" s="6">
        <v>6.4977644308972696E-2</v>
      </c>
      <c r="K3882" s="6" t="s">
        <v>964</v>
      </c>
      <c r="L3882" s="1" t="s">
        <v>346</v>
      </c>
      <c r="M3882" s="1" t="s">
        <v>341</v>
      </c>
      <c r="N3882" s="1" t="s">
        <v>342</v>
      </c>
      <c r="O3882" s="1" t="s">
        <v>343</v>
      </c>
      <c r="P3882" s="1" t="s">
        <v>347</v>
      </c>
      <c r="Q3882" s="1" t="s">
        <v>348</v>
      </c>
      <c r="R3882" s="1" t="s">
        <v>330</v>
      </c>
    </row>
    <row r="3883" spans="1:18" hidden="1" x14ac:dyDescent="0.3">
      <c r="A3883" s="1" t="s">
        <v>811</v>
      </c>
      <c r="B3883" s="1">
        <v>51685</v>
      </c>
      <c r="C3883" s="1" t="s">
        <v>10</v>
      </c>
      <c r="D3883" s="6">
        <v>6.6016179999999994E-2</v>
      </c>
      <c r="E3883" s="6" t="s">
        <v>963</v>
      </c>
      <c r="F3883" s="6" t="s">
        <v>963</v>
      </c>
      <c r="G3883" s="6" t="s">
        <v>963</v>
      </c>
      <c r="H3883" s="6">
        <v>8.2504475195631394E-2</v>
      </c>
      <c r="I3883" s="6" t="s">
        <v>964</v>
      </c>
      <c r="J3883" s="6">
        <v>9.3021844557310898E-2</v>
      </c>
      <c r="K3883" s="6" t="s">
        <v>964</v>
      </c>
      <c r="L3883" s="1" t="s">
        <v>346</v>
      </c>
      <c r="M3883" s="1" t="s">
        <v>341</v>
      </c>
      <c r="N3883" s="1" t="s">
        <v>342</v>
      </c>
      <c r="O3883" s="1" t="s">
        <v>343</v>
      </c>
      <c r="P3883" s="1" t="s">
        <v>347</v>
      </c>
      <c r="Q3883" s="1" t="s">
        <v>348</v>
      </c>
      <c r="R3883" s="1" t="s">
        <v>330</v>
      </c>
    </row>
    <row r="3884" spans="1:18" hidden="1" x14ac:dyDescent="0.3">
      <c r="A3884" s="1" t="s">
        <v>811</v>
      </c>
      <c r="B3884" s="1">
        <v>51600</v>
      </c>
      <c r="C3884" s="1" t="s">
        <v>10</v>
      </c>
      <c r="D3884" s="6">
        <v>0.12685160000000001</v>
      </c>
      <c r="E3884" s="6" t="s">
        <v>963</v>
      </c>
      <c r="F3884" s="6" t="s">
        <v>963</v>
      </c>
      <c r="G3884" s="6" t="s">
        <v>963</v>
      </c>
      <c r="H3884" s="6">
        <v>0.14825666556856401</v>
      </c>
      <c r="I3884" s="6" t="s">
        <v>964</v>
      </c>
      <c r="J3884" s="6">
        <v>0.16067150990139201</v>
      </c>
      <c r="K3884" s="6" t="s">
        <v>964</v>
      </c>
      <c r="L3884" s="1" t="s">
        <v>346</v>
      </c>
      <c r="M3884" s="1" t="s">
        <v>341</v>
      </c>
      <c r="N3884" s="1" t="s">
        <v>342</v>
      </c>
      <c r="O3884" s="1" t="s">
        <v>343</v>
      </c>
      <c r="P3884" s="1" t="s">
        <v>347</v>
      </c>
      <c r="Q3884" s="1" t="s">
        <v>348</v>
      </c>
      <c r="R3884" s="1" t="s">
        <v>330</v>
      </c>
    </row>
    <row r="3885" spans="1:18" hidden="1" x14ac:dyDescent="0.3">
      <c r="A3885" s="1" t="s">
        <v>811</v>
      </c>
      <c r="B3885" s="1">
        <v>51610</v>
      </c>
      <c r="C3885" s="1" t="s">
        <v>12</v>
      </c>
      <c r="D3885" s="6">
        <v>0.1542695</v>
      </c>
      <c r="E3885" s="6" t="s">
        <v>963</v>
      </c>
      <c r="F3885" s="6" t="s">
        <v>963</v>
      </c>
      <c r="G3885" s="6" t="s">
        <v>963</v>
      </c>
      <c r="H3885" s="6">
        <v>0.16781890559976601</v>
      </c>
      <c r="I3885" s="6" t="s">
        <v>964</v>
      </c>
      <c r="J3885" s="6">
        <v>0.175365124844857</v>
      </c>
      <c r="K3885" s="6" t="s">
        <v>964</v>
      </c>
      <c r="L3885" s="1" t="s">
        <v>346</v>
      </c>
      <c r="M3885" s="1" t="s">
        <v>341</v>
      </c>
      <c r="N3885" s="1" t="s">
        <v>342</v>
      </c>
      <c r="O3885" s="1" t="s">
        <v>343</v>
      </c>
      <c r="P3885" s="1" t="s">
        <v>347</v>
      </c>
      <c r="Q3885" s="1" t="s">
        <v>348</v>
      </c>
      <c r="R3885" s="1" t="s">
        <v>330</v>
      </c>
    </row>
    <row r="3886" spans="1:18" hidden="1" x14ac:dyDescent="0.3">
      <c r="A3886" s="1" t="s">
        <v>811</v>
      </c>
      <c r="B3886" s="1">
        <v>51685</v>
      </c>
      <c r="C3886" s="1" t="s">
        <v>12</v>
      </c>
      <c r="D3886" s="6">
        <v>0.17816799999999999</v>
      </c>
      <c r="E3886" s="6" t="s">
        <v>963</v>
      </c>
      <c r="F3886" s="6" t="s">
        <v>963</v>
      </c>
      <c r="G3886" s="6" t="s">
        <v>963</v>
      </c>
      <c r="H3886" s="6">
        <v>0.222667493584986</v>
      </c>
      <c r="I3886" s="6" t="s">
        <v>964</v>
      </c>
      <c r="J3886" s="6">
        <v>0.25105233294454499</v>
      </c>
      <c r="K3886" s="6" t="s">
        <v>964</v>
      </c>
      <c r="L3886" s="1" t="s">
        <v>346</v>
      </c>
      <c r="M3886" s="1" t="s">
        <v>341</v>
      </c>
      <c r="N3886" s="1" t="s">
        <v>342</v>
      </c>
      <c r="O3886" s="1" t="s">
        <v>343</v>
      </c>
      <c r="P3886" s="1" t="s">
        <v>347</v>
      </c>
      <c r="Q3886" s="1" t="s">
        <v>348</v>
      </c>
      <c r="R3886" s="1" t="s">
        <v>330</v>
      </c>
    </row>
    <row r="3887" spans="1:18" hidden="1" x14ac:dyDescent="0.3">
      <c r="A3887" s="1" t="s">
        <v>811</v>
      </c>
      <c r="B3887" s="1">
        <v>51683</v>
      </c>
      <c r="C3887" s="1" t="s">
        <v>10</v>
      </c>
      <c r="D3887" s="6">
        <v>0.18879699999999999</v>
      </c>
      <c r="E3887" s="6" t="s">
        <v>963</v>
      </c>
      <c r="F3887" s="6" t="s">
        <v>963</v>
      </c>
      <c r="G3887" s="6" t="s">
        <v>963</v>
      </c>
      <c r="H3887" s="6">
        <v>0.23154218058307999</v>
      </c>
      <c r="I3887" s="6" t="s">
        <v>964</v>
      </c>
      <c r="J3887" s="6">
        <v>0.25785966543404099</v>
      </c>
      <c r="K3887" s="6" t="s">
        <v>964</v>
      </c>
      <c r="L3887" s="1" t="s">
        <v>346</v>
      </c>
      <c r="M3887" s="1" t="s">
        <v>341</v>
      </c>
      <c r="N3887" s="1" t="s">
        <v>342</v>
      </c>
      <c r="O3887" s="1" t="s">
        <v>343</v>
      </c>
      <c r="P3887" s="1" t="s">
        <v>347</v>
      </c>
      <c r="Q3887" s="1" t="s">
        <v>348</v>
      </c>
      <c r="R3887" s="1" t="s">
        <v>330</v>
      </c>
    </row>
    <row r="3888" spans="1:18" hidden="1" x14ac:dyDescent="0.3">
      <c r="A3888" s="1" t="s">
        <v>811</v>
      </c>
      <c r="B3888" s="1">
        <v>51600</v>
      </c>
      <c r="C3888" s="1" t="s">
        <v>12</v>
      </c>
      <c r="D3888" s="6">
        <v>0.34235399999999999</v>
      </c>
      <c r="E3888" s="6" t="s">
        <v>963</v>
      </c>
      <c r="F3888" s="6" t="s">
        <v>963</v>
      </c>
      <c r="G3888" s="6" t="s">
        <v>963</v>
      </c>
      <c r="H3888" s="6">
        <v>0.40012315559330802</v>
      </c>
      <c r="I3888" s="6" t="s">
        <v>964</v>
      </c>
      <c r="J3888" s="6">
        <v>0.43362901296303102</v>
      </c>
      <c r="K3888" s="6" t="s">
        <v>964</v>
      </c>
      <c r="L3888" s="1" t="s">
        <v>346</v>
      </c>
      <c r="M3888" s="1" t="s">
        <v>341</v>
      </c>
      <c r="N3888" s="1" t="s">
        <v>342</v>
      </c>
      <c r="O3888" s="1" t="s">
        <v>343</v>
      </c>
      <c r="P3888" s="1" t="s">
        <v>347</v>
      </c>
      <c r="Q3888" s="1" t="s">
        <v>348</v>
      </c>
      <c r="R3888" s="1" t="s">
        <v>330</v>
      </c>
    </row>
    <row r="3889" spans="1:18" hidden="1" x14ac:dyDescent="0.3">
      <c r="A3889" s="1" t="s">
        <v>811</v>
      </c>
      <c r="B3889" s="1">
        <v>51683</v>
      </c>
      <c r="C3889" s="1" t="s">
        <v>12</v>
      </c>
      <c r="D3889" s="6">
        <v>0.50953550000000003</v>
      </c>
      <c r="E3889" s="6" t="s">
        <v>963</v>
      </c>
      <c r="F3889" s="6" t="s">
        <v>963</v>
      </c>
      <c r="G3889" s="6" t="s">
        <v>963</v>
      </c>
      <c r="H3889" s="6">
        <v>0.62489849284940802</v>
      </c>
      <c r="I3889" s="6" t="s">
        <v>964</v>
      </c>
      <c r="J3889" s="6">
        <v>0.69592553672339497</v>
      </c>
      <c r="K3889" s="6" t="s">
        <v>964</v>
      </c>
      <c r="L3889" s="1" t="s">
        <v>346</v>
      </c>
      <c r="M3889" s="1" t="s">
        <v>341</v>
      </c>
      <c r="N3889" s="1" t="s">
        <v>342</v>
      </c>
      <c r="O3889" s="1" t="s">
        <v>343</v>
      </c>
      <c r="P3889" s="1" t="s">
        <v>347</v>
      </c>
      <c r="Q3889" s="1" t="s">
        <v>348</v>
      </c>
      <c r="R3889" s="1" t="s">
        <v>330</v>
      </c>
    </row>
    <row r="3890" spans="1:18" hidden="1" x14ac:dyDescent="0.3">
      <c r="A3890" s="1" t="s">
        <v>811</v>
      </c>
      <c r="B3890" s="1">
        <v>51510</v>
      </c>
      <c r="C3890" s="1" t="s">
        <v>10</v>
      </c>
      <c r="D3890" s="6">
        <v>0.52643779999999996</v>
      </c>
      <c r="E3890" s="6" t="s">
        <v>963</v>
      </c>
      <c r="F3890" s="6" t="s">
        <v>963</v>
      </c>
      <c r="G3890" s="6" t="s">
        <v>963</v>
      </c>
      <c r="H3890" s="6">
        <v>0.56455961524373299</v>
      </c>
      <c r="I3890" s="6" t="s">
        <v>964</v>
      </c>
      <c r="J3890" s="6">
        <v>0.58358405217785603</v>
      </c>
      <c r="K3890" s="6" t="s">
        <v>964</v>
      </c>
      <c r="L3890" s="1" t="s">
        <v>346</v>
      </c>
      <c r="M3890" s="1" t="s">
        <v>341</v>
      </c>
      <c r="N3890" s="1" t="s">
        <v>342</v>
      </c>
      <c r="O3890" s="1" t="s">
        <v>343</v>
      </c>
      <c r="P3890" s="1" t="s">
        <v>347</v>
      </c>
      <c r="Q3890" s="1" t="s">
        <v>348</v>
      </c>
      <c r="R3890" s="1" t="s">
        <v>330</v>
      </c>
    </row>
    <row r="3891" spans="1:18" hidden="1" x14ac:dyDescent="0.3">
      <c r="A3891" s="1" t="s">
        <v>497</v>
      </c>
      <c r="B3891" s="1">
        <v>24009</v>
      </c>
      <c r="C3891" s="1" t="s">
        <v>10</v>
      </c>
      <c r="D3891" s="6">
        <v>0.5781752</v>
      </c>
      <c r="E3891" s="6" t="s">
        <v>963</v>
      </c>
      <c r="F3891" s="6" t="s">
        <v>963</v>
      </c>
      <c r="G3891" s="6" t="s">
        <v>963</v>
      </c>
      <c r="H3891" s="6">
        <v>0.66765625094092995</v>
      </c>
      <c r="I3891" s="6" t="s">
        <v>964</v>
      </c>
      <c r="J3891" s="6">
        <v>0.72081989267401103</v>
      </c>
      <c r="K3891" s="6" t="s">
        <v>964</v>
      </c>
      <c r="L3891" s="1" t="s">
        <v>346</v>
      </c>
      <c r="M3891" s="1" t="s">
        <v>341</v>
      </c>
      <c r="N3891" s="1" t="s">
        <v>342</v>
      </c>
      <c r="O3891" s="1" t="s">
        <v>343</v>
      </c>
      <c r="P3891" s="1" t="s">
        <v>347</v>
      </c>
      <c r="Q3891" s="1" t="s">
        <v>348</v>
      </c>
      <c r="R3891" s="1" t="s">
        <v>330</v>
      </c>
    </row>
    <row r="3892" spans="1:18" hidden="1" x14ac:dyDescent="0.3">
      <c r="A3892" s="1" t="s">
        <v>811</v>
      </c>
      <c r="B3892" s="1">
        <v>51013</v>
      </c>
      <c r="C3892" s="1" t="s">
        <v>10</v>
      </c>
      <c r="D3892" s="6">
        <v>0.80621690000000001</v>
      </c>
      <c r="E3892" s="6" t="s">
        <v>963</v>
      </c>
      <c r="F3892" s="6" t="s">
        <v>963</v>
      </c>
      <c r="G3892" s="6" t="s">
        <v>963</v>
      </c>
      <c r="H3892" s="6">
        <v>0.85319787010562098</v>
      </c>
      <c r="I3892" s="6" t="s">
        <v>964</v>
      </c>
      <c r="J3892" s="6">
        <v>0.874499864169619</v>
      </c>
      <c r="K3892" s="6" t="s">
        <v>964</v>
      </c>
      <c r="L3892" s="1" t="s">
        <v>346</v>
      </c>
      <c r="M3892" s="1" t="s">
        <v>341</v>
      </c>
      <c r="N3892" s="1" t="s">
        <v>342</v>
      </c>
      <c r="O3892" s="1" t="s">
        <v>343</v>
      </c>
      <c r="P3892" s="1" t="s">
        <v>347</v>
      </c>
      <c r="Q3892" s="1" t="s">
        <v>348</v>
      </c>
      <c r="R3892" s="1" t="s">
        <v>330</v>
      </c>
    </row>
    <row r="3893" spans="1:18" hidden="1" x14ac:dyDescent="0.3">
      <c r="A3893" s="1" t="s">
        <v>497</v>
      </c>
      <c r="B3893" s="1">
        <v>24017</v>
      </c>
      <c r="C3893" s="1" t="s">
        <v>10</v>
      </c>
      <c r="D3893" s="6">
        <v>0.98448639999999998</v>
      </c>
      <c r="E3893" s="6" t="s">
        <v>963</v>
      </c>
      <c r="F3893" s="6" t="s">
        <v>963</v>
      </c>
      <c r="G3893" s="6" t="s">
        <v>963</v>
      </c>
      <c r="H3893" s="6">
        <v>1.1445264506794</v>
      </c>
      <c r="I3893" s="6" t="s">
        <v>964</v>
      </c>
      <c r="J3893" s="6">
        <v>1.2403640595666501</v>
      </c>
      <c r="K3893" s="6" t="s">
        <v>964</v>
      </c>
      <c r="L3893" s="1" t="s">
        <v>346</v>
      </c>
      <c r="M3893" s="1" t="s">
        <v>341</v>
      </c>
      <c r="N3893" s="1" t="s">
        <v>342</v>
      </c>
      <c r="O3893" s="1" t="s">
        <v>343</v>
      </c>
      <c r="P3893" s="1" t="s">
        <v>347</v>
      </c>
      <c r="Q3893" s="1" t="s">
        <v>348</v>
      </c>
      <c r="R3893" s="1" t="s">
        <v>330</v>
      </c>
    </row>
    <row r="3894" spans="1:18" hidden="1" x14ac:dyDescent="0.3">
      <c r="A3894" s="1" t="s">
        <v>811</v>
      </c>
      <c r="B3894" s="1">
        <v>51510</v>
      </c>
      <c r="C3894" s="1" t="s">
        <v>12</v>
      </c>
      <c r="D3894" s="6">
        <v>1.420779</v>
      </c>
      <c r="E3894" s="6" t="s">
        <v>963</v>
      </c>
      <c r="F3894" s="6" t="s">
        <v>963</v>
      </c>
      <c r="G3894" s="6" t="s">
        <v>963</v>
      </c>
      <c r="H3894" s="6">
        <v>1.52366423077214</v>
      </c>
      <c r="I3894" s="6" t="s">
        <v>964</v>
      </c>
      <c r="J3894" s="6">
        <v>1.5750084170802401</v>
      </c>
      <c r="K3894" s="6" t="s">
        <v>964</v>
      </c>
      <c r="L3894" s="1" t="s">
        <v>346</v>
      </c>
      <c r="M3894" s="1" t="s">
        <v>341</v>
      </c>
      <c r="N3894" s="1" t="s">
        <v>342</v>
      </c>
      <c r="O3894" s="1" t="s">
        <v>343</v>
      </c>
      <c r="P3894" s="1" t="s">
        <v>347</v>
      </c>
      <c r="Q3894" s="1" t="s">
        <v>348</v>
      </c>
      <c r="R3894" s="1" t="s">
        <v>330</v>
      </c>
    </row>
    <row r="3895" spans="1:18" hidden="1" x14ac:dyDescent="0.3">
      <c r="A3895" s="1" t="s">
        <v>497</v>
      </c>
      <c r="B3895" s="1">
        <v>24021</v>
      </c>
      <c r="C3895" s="1" t="s">
        <v>10</v>
      </c>
      <c r="D3895" s="6">
        <v>1.510256</v>
      </c>
      <c r="E3895" s="6" t="s">
        <v>963</v>
      </c>
      <c r="F3895" s="6" t="s">
        <v>963</v>
      </c>
      <c r="G3895" s="6" t="s">
        <v>963</v>
      </c>
      <c r="H3895" s="6">
        <v>1.7351869194067999</v>
      </c>
      <c r="I3895" s="6" t="s">
        <v>964</v>
      </c>
      <c r="J3895" s="6">
        <v>1.86806311597702</v>
      </c>
      <c r="K3895" s="6" t="s">
        <v>964</v>
      </c>
      <c r="L3895" s="1" t="s">
        <v>346</v>
      </c>
      <c r="M3895" s="1" t="s">
        <v>341</v>
      </c>
      <c r="N3895" s="1" t="s">
        <v>342</v>
      </c>
      <c r="O3895" s="1" t="s">
        <v>343</v>
      </c>
      <c r="P3895" s="1" t="s">
        <v>347</v>
      </c>
      <c r="Q3895" s="1" t="s">
        <v>348</v>
      </c>
      <c r="R3895" s="1" t="s">
        <v>330</v>
      </c>
    </row>
    <row r="3896" spans="1:18" hidden="1" x14ac:dyDescent="0.3">
      <c r="A3896" s="1" t="s">
        <v>497</v>
      </c>
      <c r="B3896" s="1">
        <v>24009</v>
      </c>
      <c r="C3896" s="1" t="s">
        <v>12</v>
      </c>
      <c r="D3896" s="6">
        <v>1.5604100000000001</v>
      </c>
      <c r="E3896" s="6" t="s">
        <v>963</v>
      </c>
      <c r="F3896" s="6" t="s">
        <v>963</v>
      </c>
      <c r="G3896" s="6" t="s">
        <v>963</v>
      </c>
      <c r="H3896" s="6">
        <v>1.8019062224231299</v>
      </c>
      <c r="I3896" s="6" t="s">
        <v>964</v>
      </c>
      <c r="J3896" s="6">
        <v>1.9453870880789299</v>
      </c>
      <c r="K3896" s="6" t="s">
        <v>964</v>
      </c>
      <c r="L3896" s="1" t="s">
        <v>346</v>
      </c>
      <c r="M3896" s="1" t="s">
        <v>341</v>
      </c>
      <c r="N3896" s="1" t="s">
        <v>342</v>
      </c>
      <c r="O3896" s="1" t="s">
        <v>343</v>
      </c>
      <c r="P3896" s="1" t="s">
        <v>347</v>
      </c>
      <c r="Q3896" s="1" t="s">
        <v>348</v>
      </c>
      <c r="R3896" s="1" t="s">
        <v>330</v>
      </c>
    </row>
    <row r="3897" spans="1:18" hidden="1" x14ac:dyDescent="0.3">
      <c r="A3897" s="1" t="s">
        <v>811</v>
      </c>
      <c r="B3897" s="1">
        <v>51107</v>
      </c>
      <c r="C3897" s="1" t="s">
        <v>10</v>
      </c>
      <c r="D3897" s="6">
        <v>2.080854</v>
      </c>
      <c r="E3897" s="6" t="s">
        <v>963</v>
      </c>
      <c r="F3897" s="6" t="s">
        <v>963</v>
      </c>
      <c r="G3897" s="6" t="s">
        <v>963</v>
      </c>
      <c r="H3897" s="6">
        <v>2.7734731729222299</v>
      </c>
      <c r="I3897" s="6" t="s">
        <v>964</v>
      </c>
      <c r="J3897" s="6">
        <v>3.2646157495461301</v>
      </c>
      <c r="K3897" s="6" t="s">
        <v>964</v>
      </c>
      <c r="L3897" s="1" t="s">
        <v>346</v>
      </c>
      <c r="M3897" s="1" t="s">
        <v>341</v>
      </c>
      <c r="N3897" s="1" t="s">
        <v>342</v>
      </c>
      <c r="O3897" s="1" t="s">
        <v>343</v>
      </c>
      <c r="P3897" s="1" t="s">
        <v>347</v>
      </c>
      <c r="Q3897" s="1" t="s">
        <v>348</v>
      </c>
      <c r="R3897" s="1" t="s">
        <v>330</v>
      </c>
    </row>
    <row r="3898" spans="1:18" hidden="1" x14ac:dyDescent="0.3">
      <c r="A3898" s="1" t="s">
        <v>811</v>
      </c>
      <c r="B3898" s="1">
        <v>51013</v>
      </c>
      <c r="C3898" s="1" t="s">
        <v>12</v>
      </c>
      <c r="D3898" s="6">
        <v>2.175862</v>
      </c>
      <c r="E3898" s="6" t="s">
        <v>963</v>
      </c>
      <c r="F3898" s="6" t="s">
        <v>963</v>
      </c>
      <c r="G3898" s="6" t="s">
        <v>963</v>
      </c>
      <c r="H3898" s="6">
        <v>2.3026567962588702</v>
      </c>
      <c r="I3898" s="6" t="s">
        <v>964</v>
      </c>
      <c r="J3898" s="6">
        <v>2.3601477759295699</v>
      </c>
      <c r="K3898" s="6" t="s">
        <v>964</v>
      </c>
      <c r="L3898" s="1" t="s">
        <v>346</v>
      </c>
      <c r="M3898" s="1" t="s">
        <v>341</v>
      </c>
      <c r="N3898" s="1" t="s">
        <v>342</v>
      </c>
      <c r="O3898" s="1" t="s">
        <v>343</v>
      </c>
      <c r="P3898" s="1" t="s">
        <v>347</v>
      </c>
      <c r="Q3898" s="1" t="s">
        <v>348</v>
      </c>
      <c r="R3898" s="1" t="s">
        <v>330</v>
      </c>
    </row>
    <row r="3899" spans="1:18" hidden="1" x14ac:dyDescent="0.3">
      <c r="A3899" s="1" t="s">
        <v>811</v>
      </c>
      <c r="B3899" s="1">
        <v>51153</v>
      </c>
      <c r="C3899" s="1" t="s">
        <v>10</v>
      </c>
      <c r="D3899" s="6">
        <v>2.2369509999999999</v>
      </c>
      <c r="E3899" s="6" t="s">
        <v>963</v>
      </c>
      <c r="F3899" s="6" t="s">
        <v>963</v>
      </c>
      <c r="G3899" s="6" t="s">
        <v>963</v>
      </c>
      <c r="H3899" s="6">
        <v>2.6784710052542602</v>
      </c>
      <c r="I3899" s="6" t="s">
        <v>964</v>
      </c>
      <c r="J3899" s="6">
        <v>2.9587881141114001</v>
      </c>
      <c r="K3899" s="6" t="s">
        <v>964</v>
      </c>
      <c r="L3899" s="1" t="s">
        <v>346</v>
      </c>
      <c r="M3899" s="1" t="s">
        <v>341</v>
      </c>
      <c r="N3899" s="1" t="s">
        <v>342</v>
      </c>
      <c r="O3899" s="1" t="s">
        <v>343</v>
      </c>
      <c r="P3899" s="1" t="s">
        <v>347</v>
      </c>
      <c r="Q3899" s="1" t="s">
        <v>348</v>
      </c>
      <c r="R3899" s="1" t="s">
        <v>330</v>
      </c>
    </row>
    <row r="3900" spans="1:18" hidden="1" x14ac:dyDescent="0.3">
      <c r="A3900" s="1" t="s">
        <v>9</v>
      </c>
      <c r="B3900" s="1">
        <v>11001</v>
      </c>
      <c r="C3900" s="1" t="s">
        <v>10</v>
      </c>
      <c r="D3900" s="6">
        <v>2.479088</v>
      </c>
      <c r="E3900" s="6" t="s">
        <v>963</v>
      </c>
      <c r="F3900" s="6" t="s">
        <v>963</v>
      </c>
      <c r="G3900" s="6" t="s">
        <v>963</v>
      </c>
      <c r="H3900" s="6">
        <v>2.6409419427430398</v>
      </c>
      <c r="I3900" s="6" t="s">
        <v>964</v>
      </c>
      <c r="J3900" s="6">
        <v>2.7166065086623399</v>
      </c>
      <c r="K3900" s="6" t="s">
        <v>964</v>
      </c>
      <c r="L3900" s="1" t="s">
        <v>346</v>
      </c>
      <c r="M3900" s="1" t="s">
        <v>341</v>
      </c>
      <c r="N3900" s="1" t="s">
        <v>342</v>
      </c>
      <c r="O3900" s="1" t="s">
        <v>343</v>
      </c>
      <c r="P3900" s="1" t="s">
        <v>347</v>
      </c>
      <c r="Q3900" s="1" t="s">
        <v>348</v>
      </c>
      <c r="R3900" s="1" t="s">
        <v>330</v>
      </c>
    </row>
    <row r="3901" spans="1:18" hidden="1" x14ac:dyDescent="0.3">
      <c r="A3901" s="1" t="s">
        <v>497</v>
      </c>
      <c r="B3901" s="1">
        <v>24017</v>
      </c>
      <c r="C3901" s="1" t="s">
        <v>12</v>
      </c>
      <c r="D3901" s="6">
        <v>2.6569850000000002</v>
      </c>
      <c r="E3901" s="6" t="s">
        <v>963</v>
      </c>
      <c r="F3901" s="6" t="s">
        <v>963</v>
      </c>
      <c r="G3901" s="6" t="s">
        <v>963</v>
      </c>
      <c r="H3901" s="6">
        <v>3.0889097214125001</v>
      </c>
      <c r="I3901" s="6" t="s">
        <v>964</v>
      </c>
      <c r="J3901" s="6">
        <v>3.3475614298051299</v>
      </c>
      <c r="K3901" s="6" t="s">
        <v>964</v>
      </c>
      <c r="L3901" s="1" t="s">
        <v>346</v>
      </c>
      <c r="M3901" s="1" t="s">
        <v>341</v>
      </c>
      <c r="N3901" s="1" t="s">
        <v>342</v>
      </c>
      <c r="O3901" s="1" t="s">
        <v>343</v>
      </c>
      <c r="P3901" s="1" t="s">
        <v>347</v>
      </c>
      <c r="Q3901" s="1" t="s">
        <v>348</v>
      </c>
      <c r="R3901" s="1" t="s">
        <v>330</v>
      </c>
    </row>
    <row r="3902" spans="1:18" hidden="1" x14ac:dyDescent="0.3">
      <c r="A3902" s="1" t="s">
        <v>497</v>
      </c>
      <c r="B3902" s="1">
        <v>24021</v>
      </c>
      <c r="C3902" s="1" t="s">
        <v>12</v>
      </c>
      <c r="D3902" s="6">
        <v>4.0759610000000004</v>
      </c>
      <c r="E3902" s="6" t="s">
        <v>963</v>
      </c>
      <c r="F3902" s="6" t="s">
        <v>963</v>
      </c>
      <c r="G3902" s="6" t="s">
        <v>963</v>
      </c>
      <c r="H3902" s="6">
        <v>4.6830167939821097</v>
      </c>
      <c r="I3902" s="6" t="s">
        <v>964</v>
      </c>
      <c r="J3902" s="6">
        <v>5.0416302972878801</v>
      </c>
      <c r="K3902" s="6" t="s">
        <v>964</v>
      </c>
      <c r="L3902" s="1" t="s">
        <v>346</v>
      </c>
      <c r="M3902" s="1" t="s">
        <v>341</v>
      </c>
      <c r="N3902" s="1" t="s">
        <v>342</v>
      </c>
      <c r="O3902" s="1" t="s">
        <v>343</v>
      </c>
      <c r="P3902" s="1" t="s">
        <v>347</v>
      </c>
      <c r="Q3902" s="1" t="s">
        <v>348</v>
      </c>
      <c r="R3902" s="1" t="s">
        <v>330</v>
      </c>
    </row>
    <row r="3903" spans="1:18" hidden="1" x14ac:dyDescent="0.3">
      <c r="A3903" s="1" t="s">
        <v>497</v>
      </c>
      <c r="B3903" s="1">
        <v>24033</v>
      </c>
      <c r="C3903" s="1" t="s">
        <v>10</v>
      </c>
      <c r="D3903" s="6">
        <v>4.1097830000000002</v>
      </c>
      <c r="E3903" s="6" t="s">
        <v>963</v>
      </c>
      <c r="F3903" s="6" t="s">
        <v>963</v>
      </c>
      <c r="G3903" s="6" t="s">
        <v>963</v>
      </c>
      <c r="H3903" s="6">
        <v>4.4287842183864399</v>
      </c>
      <c r="I3903" s="6" t="s">
        <v>964</v>
      </c>
      <c r="J3903" s="6">
        <v>4.58991135975515</v>
      </c>
      <c r="K3903" s="6" t="s">
        <v>964</v>
      </c>
      <c r="L3903" s="1" t="s">
        <v>346</v>
      </c>
      <c r="M3903" s="1" t="s">
        <v>341</v>
      </c>
      <c r="N3903" s="1" t="s">
        <v>342</v>
      </c>
      <c r="O3903" s="1" t="s">
        <v>343</v>
      </c>
      <c r="P3903" s="1" t="s">
        <v>347</v>
      </c>
      <c r="Q3903" s="1" t="s">
        <v>348</v>
      </c>
      <c r="R3903" s="1" t="s">
        <v>330</v>
      </c>
    </row>
    <row r="3904" spans="1:18" hidden="1" x14ac:dyDescent="0.3">
      <c r="A3904" s="1" t="s">
        <v>497</v>
      </c>
      <c r="B3904" s="1">
        <v>24031</v>
      </c>
      <c r="C3904" s="1" t="s">
        <v>10</v>
      </c>
      <c r="D3904" s="6">
        <v>4.7051879999999997</v>
      </c>
      <c r="E3904" s="6" t="s">
        <v>963</v>
      </c>
      <c r="F3904" s="6" t="s">
        <v>963</v>
      </c>
      <c r="G3904" s="6" t="s">
        <v>963</v>
      </c>
      <c r="H3904" s="6">
        <v>5.2082675228607203</v>
      </c>
      <c r="I3904" s="6" t="s">
        <v>964</v>
      </c>
      <c r="J3904" s="6">
        <v>5.4837330821085697</v>
      </c>
      <c r="K3904" s="6" t="s">
        <v>964</v>
      </c>
      <c r="L3904" s="1" t="s">
        <v>346</v>
      </c>
      <c r="M3904" s="1" t="s">
        <v>341</v>
      </c>
      <c r="N3904" s="1" t="s">
        <v>342</v>
      </c>
      <c r="O3904" s="1" t="s">
        <v>343</v>
      </c>
      <c r="P3904" s="1" t="s">
        <v>347</v>
      </c>
      <c r="Q3904" s="1" t="s">
        <v>348</v>
      </c>
      <c r="R3904" s="1" t="s">
        <v>330</v>
      </c>
    </row>
    <row r="3905" spans="1:18" hidden="1" x14ac:dyDescent="0.3">
      <c r="A3905" s="1" t="s">
        <v>811</v>
      </c>
      <c r="B3905" s="1">
        <v>51059</v>
      </c>
      <c r="C3905" s="1" t="s">
        <v>10</v>
      </c>
      <c r="D3905" s="6">
        <v>5.3549100000000003</v>
      </c>
      <c r="E3905" s="6" t="s">
        <v>963</v>
      </c>
      <c r="F3905" s="6" t="s">
        <v>963</v>
      </c>
      <c r="G3905" s="6" t="s">
        <v>963</v>
      </c>
      <c r="H3905" s="6">
        <v>6.3171419833943396</v>
      </c>
      <c r="I3905" s="6" t="s">
        <v>964</v>
      </c>
      <c r="J3905" s="6">
        <v>6.9114038290159003</v>
      </c>
      <c r="K3905" s="6" t="s">
        <v>964</v>
      </c>
      <c r="L3905" s="1" t="s">
        <v>346</v>
      </c>
      <c r="M3905" s="1" t="s">
        <v>341</v>
      </c>
      <c r="N3905" s="1" t="s">
        <v>342</v>
      </c>
      <c r="O3905" s="1" t="s">
        <v>343</v>
      </c>
      <c r="P3905" s="1" t="s">
        <v>347</v>
      </c>
      <c r="Q3905" s="1" t="s">
        <v>348</v>
      </c>
      <c r="R3905" s="1" t="s">
        <v>330</v>
      </c>
    </row>
    <row r="3906" spans="1:18" hidden="1" x14ac:dyDescent="0.3">
      <c r="A3906" s="1" t="s">
        <v>811</v>
      </c>
      <c r="B3906" s="1">
        <v>51107</v>
      </c>
      <c r="C3906" s="1" t="s">
        <v>12</v>
      </c>
      <c r="D3906" s="6">
        <v>5.6159220000000003</v>
      </c>
      <c r="E3906" s="6" t="s">
        <v>963</v>
      </c>
      <c r="F3906" s="6" t="s">
        <v>963</v>
      </c>
      <c r="G3906" s="6" t="s">
        <v>963</v>
      </c>
      <c r="H3906" s="6">
        <v>7.4852003111336902</v>
      </c>
      <c r="I3906" s="6" t="s">
        <v>964</v>
      </c>
      <c r="J3906" s="6">
        <v>8.8107226213000001</v>
      </c>
      <c r="K3906" s="6" t="s">
        <v>964</v>
      </c>
      <c r="L3906" s="1" t="s">
        <v>346</v>
      </c>
      <c r="M3906" s="1" t="s">
        <v>341</v>
      </c>
      <c r="N3906" s="1" t="s">
        <v>342</v>
      </c>
      <c r="O3906" s="1" t="s">
        <v>343</v>
      </c>
      <c r="P3906" s="1" t="s">
        <v>347</v>
      </c>
      <c r="Q3906" s="1" t="s">
        <v>348</v>
      </c>
      <c r="R3906" s="1" t="s">
        <v>330</v>
      </c>
    </row>
    <row r="3907" spans="1:18" hidden="1" x14ac:dyDescent="0.3">
      <c r="A3907" s="1" t="s">
        <v>811</v>
      </c>
      <c r="B3907" s="1">
        <v>51153</v>
      </c>
      <c r="C3907" s="1" t="s">
        <v>12</v>
      </c>
      <c r="D3907" s="6">
        <v>6.037204</v>
      </c>
      <c r="E3907" s="6" t="s">
        <v>963</v>
      </c>
      <c r="F3907" s="6" t="s">
        <v>963</v>
      </c>
      <c r="G3907" s="6" t="s">
        <v>963</v>
      </c>
      <c r="H3907" s="6">
        <v>7.2288020018342003</v>
      </c>
      <c r="I3907" s="6" t="s">
        <v>964</v>
      </c>
      <c r="J3907" s="6">
        <v>7.98533693302437</v>
      </c>
      <c r="K3907" s="6" t="s">
        <v>964</v>
      </c>
      <c r="L3907" s="1" t="s">
        <v>346</v>
      </c>
      <c r="M3907" s="1" t="s">
        <v>341</v>
      </c>
      <c r="N3907" s="1" t="s">
        <v>342</v>
      </c>
      <c r="O3907" s="1" t="s">
        <v>343</v>
      </c>
      <c r="P3907" s="1" t="s">
        <v>347</v>
      </c>
      <c r="Q3907" s="1" t="s">
        <v>348</v>
      </c>
      <c r="R3907" s="1" t="s">
        <v>330</v>
      </c>
    </row>
    <row r="3908" spans="1:18" hidden="1" x14ac:dyDescent="0.3">
      <c r="A3908" s="1" t="s">
        <v>9</v>
      </c>
      <c r="B3908" s="1">
        <v>11001</v>
      </c>
      <c r="C3908" s="1" t="s">
        <v>12</v>
      </c>
      <c r="D3908" s="6">
        <v>6.690696</v>
      </c>
      <c r="E3908" s="6" t="s">
        <v>963</v>
      </c>
      <c r="F3908" s="6" t="s">
        <v>963</v>
      </c>
      <c r="G3908" s="6" t="s">
        <v>963</v>
      </c>
      <c r="H3908" s="6">
        <v>7.1275161238903504</v>
      </c>
      <c r="I3908" s="6" t="s">
        <v>964</v>
      </c>
      <c r="J3908" s="6">
        <v>7.3317237230308399</v>
      </c>
      <c r="K3908" s="6" t="s">
        <v>964</v>
      </c>
      <c r="L3908" s="1" t="s">
        <v>346</v>
      </c>
      <c r="M3908" s="1" t="s">
        <v>341</v>
      </c>
      <c r="N3908" s="1" t="s">
        <v>342</v>
      </c>
      <c r="O3908" s="1" t="s">
        <v>343</v>
      </c>
      <c r="P3908" s="1" t="s">
        <v>347</v>
      </c>
      <c r="Q3908" s="1" t="s">
        <v>348</v>
      </c>
      <c r="R3908" s="1" t="s">
        <v>330</v>
      </c>
    </row>
    <row r="3909" spans="1:18" hidden="1" x14ac:dyDescent="0.3">
      <c r="A3909" s="1" t="s">
        <v>497</v>
      </c>
      <c r="B3909" s="1">
        <v>24033</v>
      </c>
      <c r="C3909" s="1" t="s">
        <v>12</v>
      </c>
      <c r="D3909" s="6">
        <v>11.091699999999999</v>
      </c>
      <c r="E3909" s="6" t="s">
        <v>963</v>
      </c>
      <c r="F3909" s="6" t="s">
        <v>963</v>
      </c>
      <c r="G3909" s="6" t="s">
        <v>963</v>
      </c>
      <c r="H3909" s="6">
        <v>11.9526373813598</v>
      </c>
      <c r="I3909" s="6" t="s">
        <v>964</v>
      </c>
      <c r="J3909" s="6">
        <v>12.387495843210299</v>
      </c>
      <c r="K3909" s="6" t="s">
        <v>964</v>
      </c>
      <c r="L3909" s="1" t="s">
        <v>346</v>
      </c>
      <c r="M3909" s="1" t="s">
        <v>341</v>
      </c>
      <c r="N3909" s="1" t="s">
        <v>342</v>
      </c>
      <c r="O3909" s="1" t="s">
        <v>343</v>
      </c>
      <c r="P3909" s="1" t="s">
        <v>347</v>
      </c>
      <c r="Q3909" s="1" t="s">
        <v>348</v>
      </c>
      <c r="R3909" s="1" t="s">
        <v>330</v>
      </c>
    </row>
    <row r="3910" spans="1:18" hidden="1" x14ac:dyDescent="0.3">
      <c r="A3910" s="1" t="s">
        <v>497</v>
      </c>
      <c r="B3910" s="1">
        <v>24031</v>
      </c>
      <c r="C3910" s="1" t="s">
        <v>12</v>
      </c>
      <c r="D3910" s="6">
        <v>12.69862</v>
      </c>
      <c r="E3910" s="6" t="s">
        <v>963</v>
      </c>
      <c r="F3910" s="6" t="s">
        <v>963</v>
      </c>
      <c r="G3910" s="6" t="s">
        <v>963</v>
      </c>
      <c r="H3910" s="6">
        <v>14.056358668590899</v>
      </c>
      <c r="I3910" s="6" t="s">
        <v>964</v>
      </c>
      <c r="J3910" s="6">
        <v>14.7998002611427</v>
      </c>
      <c r="K3910" s="6" t="s">
        <v>964</v>
      </c>
      <c r="L3910" s="1" t="s">
        <v>346</v>
      </c>
      <c r="M3910" s="1" t="s">
        <v>341</v>
      </c>
      <c r="N3910" s="1" t="s">
        <v>342</v>
      </c>
      <c r="O3910" s="1" t="s">
        <v>343</v>
      </c>
      <c r="P3910" s="1" t="s">
        <v>347</v>
      </c>
      <c r="Q3910" s="1" t="s">
        <v>348</v>
      </c>
      <c r="R3910" s="1" t="s">
        <v>330</v>
      </c>
    </row>
    <row r="3911" spans="1:18" hidden="1" x14ac:dyDescent="0.3">
      <c r="A3911" s="1" t="s">
        <v>811</v>
      </c>
      <c r="B3911" s="1">
        <v>51059</v>
      </c>
      <c r="C3911" s="1" t="s">
        <v>12</v>
      </c>
      <c r="D3911" s="6">
        <v>14.452120000000001</v>
      </c>
      <c r="E3911" s="6" t="s">
        <v>963</v>
      </c>
      <c r="F3911" s="6" t="s">
        <v>963</v>
      </c>
      <c r="G3911" s="6" t="s">
        <v>963</v>
      </c>
      <c r="H3911" s="6">
        <v>17.049043588230798</v>
      </c>
      <c r="I3911" s="6" t="s">
        <v>964</v>
      </c>
      <c r="J3911" s="6">
        <v>18.6528695170222</v>
      </c>
      <c r="K3911" s="6" t="s">
        <v>964</v>
      </c>
      <c r="L3911" s="1" t="s">
        <v>346</v>
      </c>
      <c r="M3911" s="1" t="s">
        <v>341</v>
      </c>
      <c r="N3911" s="1" t="s">
        <v>342</v>
      </c>
      <c r="O3911" s="1" t="s">
        <v>343</v>
      </c>
      <c r="P3911" s="1" t="s">
        <v>347</v>
      </c>
      <c r="Q3911" s="1" t="s">
        <v>348</v>
      </c>
      <c r="R3911" s="1" t="s">
        <v>330</v>
      </c>
    </row>
    <row r="3912" spans="1:18" hidden="1" x14ac:dyDescent="0.3">
      <c r="A3912" s="1" t="s">
        <v>811</v>
      </c>
      <c r="B3912" s="1">
        <v>51610</v>
      </c>
      <c r="C3912" s="1" t="s">
        <v>12</v>
      </c>
      <c r="D3912" s="6">
        <v>6.6840137000000004E-4</v>
      </c>
      <c r="E3912" s="6" t="s">
        <v>963</v>
      </c>
      <c r="F3912" s="6" t="s">
        <v>963</v>
      </c>
      <c r="G3912" s="6" t="s">
        <v>963</v>
      </c>
      <c r="H3912" s="6">
        <v>7.2710669584579997E-4</v>
      </c>
      <c r="I3912" s="6" t="s">
        <v>964</v>
      </c>
      <c r="J3912" s="6">
        <v>7.598020976053E-4</v>
      </c>
      <c r="K3912" s="6" t="s">
        <v>964</v>
      </c>
      <c r="L3912" s="1" t="s">
        <v>340</v>
      </c>
      <c r="M3912" s="1" t="s">
        <v>341</v>
      </c>
      <c r="N3912" s="1" t="s">
        <v>342</v>
      </c>
      <c r="O3912" s="1" t="s">
        <v>343</v>
      </c>
      <c r="P3912" s="1" t="s">
        <v>344</v>
      </c>
      <c r="Q3912" s="1" t="s">
        <v>345</v>
      </c>
      <c r="R3912" s="1" t="s">
        <v>330</v>
      </c>
    </row>
    <row r="3913" spans="1:18" hidden="1" x14ac:dyDescent="0.3">
      <c r="A3913" s="1" t="s">
        <v>811</v>
      </c>
      <c r="B3913" s="1">
        <v>51685</v>
      </c>
      <c r="C3913" s="1" t="s">
        <v>10</v>
      </c>
      <c r="D3913" s="6">
        <v>1.26973938E-3</v>
      </c>
      <c r="E3913" s="6" t="s">
        <v>963</v>
      </c>
      <c r="F3913" s="6" t="s">
        <v>963</v>
      </c>
      <c r="G3913" s="6" t="s">
        <v>963</v>
      </c>
      <c r="H3913" s="6">
        <v>1.5868712970384001E-3</v>
      </c>
      <c r="I3913" s="6" t="s">
        <v>964</v>
      </c>
      <c r="J3913" s="6">
        <v>1.7891598580023001E-3</v>
      </c>
      <c r="K3913" s="6" t="s">
        <v>964</v>
      </c>
      <c r="L3913" s="1" t="s">
        <v>340</v>
      </c>
      <c r="M3913" s="1" t="s">
        <v>341</v>
      </c>
      <c r="N3913" s="1" t="s">
        <v>342</v>
      </c>
      <c r="O3913" s="1" t="s">
        <v>343</v>
      </c>
      <c r="P3913" s="1" t="s">
        <v>344</v>
      </c>
      <c r="Q3913" s="1" t="s">
        <v>345</v>
      </c>
      <c r="R3913" s="1" t="s">
        <v>330</v>
      </c>
    </row>
    <row r="3914" spans="1:18" hidden="1" x14ac:dyDescent="0.3">
      <c r="A3914" s="1" t="s">
        <v>811</v>
      </c>
      <c r="B3914" s="1">
        <v>51683</v>
      </c>
      <c r="C3914" s="1" t="s">
        <v>12</v>
      </c>
      <c r="D3914" s="6">
        <v>1.7257026505463999E-3</v>
      </c>
      <c r="E3914" s="6" t="s">
        <v>963</v>
      </c>
      <c r="F3914" s="6" t="s">
        <v>963</v>
      </c>
      <c r="G3914" s="6" t="s">
        <v>963</v>
      </c>
      <c r="H3914" s="6">
        <v>2.1164158050471999E-3</v>
      </c>
      <c r="I3914" s="6" t="s">
        <v>964</v>
      </c>
      <c r="J3914" s="6">
        <v>2.3569712871947999E-3</v>
      </c>
      <c r="K3914" s="6" t="s">
        <v>964</v>
      </c>
      <c r="L3914" s="1" t="s">
        <v>340</v>
      </c>
      <c r="M3914" s="1" t="s">
        <v>341</v>
      </c>
      <c r="N3914" s="1" t="s">
        <v>342</v>
      </c>
      <c r="O3914" s="1" t="s">
        <v>343</v>
      </c>
      <c r="P3914" s="1" t="s">
        <v>344</v>
      </c>
      <c r="Q3914" s="1" t="s">
        <v>345</v>
      </c>
      <c r="R3914" s="1" t="s">
        <v>330</v>
      </c>
    </row>
    <row r="3915" spans="1:18" hidden="1" x14ac:dyDescent="0.3">
      <c r="A3915" s="1" t="s">
        <v>811</v>
      </c>
      <c r="B3915" s="1">
        <v>51600</v>
      </c>
      <c r="C3915" s="1" t="s">
        <v>12</v>
      </c>
      <c r="D3915" s="6">
        <v>1.7447548510164999E-3</v>
      </c>
      <c r="E3915" s="6" t="s">
        <v>963</v>
      </c>
      <c r="F3915" s="6" t="s">
        <v>963</v>
      </c>
      <c r="G3915" s="6" t="s">
        <v>963</v>
      </c>
      <c r="H3915" s="6">
        <v>2.0391665256590001E-3</v>
      </c>
      <c r="I3915" s="6" t="s">
        <v>964</v>
      </c>
      <c r="J3915" s="6">
        <v>2.2099240082159E-3</v>
      </c>
      <c r="K3915" s="6" t="s">
        <v>964</v>
      </c>
      <c r="L3915" s="1" t="s">
        <v>340</v>
      </c>
      <c r="M3915" s="1" t="s">
        <v>341</v>
      </c>
      <c r="N3915" s="1" t="s">
        <v>342</v>
      </c>
      <c r="O3915" s="1" t="s">
        <v>343</v>
      </c>
      <c r="P3915" s="1" t="s">
        <v>344</v>
      </c>
      <c r="Q3915" s="1" t="s">
        <v>345</v>
      </c>
      <c r="R3915" s="1" t="s">
        <v>330</v>
      </c>
    </row>
    <row r="3916" spans="1:18" hidden="1" x14ac:dyDescent="0.3">
      <c r="A3916" s="1" t="s">
        <v>811</v>
      </c>
      <c r="B3916" s="1">
        <v>51510</v>
      </c>
      <c r="C3916" s="1" t="s">
        <v>12</v>
      </c>
      <c r="D3916" s="6">
        <v>5.7509319835538E-3</v>
      </c>
      <c r="E3916" s="6" t="s">
        <v>963</v>
      </c>
      <c r="F3916" s="6" t="s">
        <v>963</v>
      </c>
      <c r="G3916" s="6" t="s">
        <v>963</v>
      </c>
      <c r="H3916" s="6">
        <v>6.1673837781557996E-3</v>
      </c>
      <c r="I3916" s="6" t="s">
        <v>964</v>
      </c>
      <c r="J3916" s="6">
        <v>6.3752112609725001E-3</v>
      </c>
      <c r="K3916" s="6" t="s">
        <v>964</v>
      </c>
      <c r="L3916" s="1" t="s">
        <v>340</v>
      </c>
      <c r="M3916" s="1" t="s">
        <v>341</v>
      </c>
      <c r="N3916" s="1" t="s">
        <v>342</v>
      </c>
      <c r="O3916" s="1" t="s">
        <v>343</v>
      </c>
      <c r="P3916" s="1" t="s">
        <v>344</v>
      </c>
      <c r="Q3916" s="1" t="s">
        <v>345</v>
      </c>
      <c r="R3916" s="1" t="s">
        <v>330</v>
      </c>
    </row>
    <row r="3917" spans="1:18" hidden="1" x14ac:dyDescent="0.3">
      <c r="A3917" s="1" t="s">
        <v>497</v>
      </c>
      <c r="B3917" s="1">
        <v>24009</v>
      </c>
      <c r="C3917" s="1" t="s">
        <v>12</v>
      </c>
      <c r="D3917" s="6">
        <v>5.8352573070230996E-3</v>
      </c>
      <c r="E3917" s="6" t="s">
        <v>963</v>
      </c>
      <c r="F3917" s="6" t="s">
        <v>963</v>
      </c>
      <c r="G3917" s="6" t="s">
        <v>963</v>
      </c>
      <c r="H3917" s="6">
        <v>6.7383485436294998E-3</v>
      </c>
      <c r="I3917" s="6" t="s">
        <v>964</v>
      </c>
      <c r="J3917" s="6">
        <v>7.2749048139277E-3</v>
      </c>
      <c r="K3917" s="6" t="s">
        <v>964</v>
      </c>
      <c r="L3917" s="1" t="s">
        <v>340</v>
      </c>
      <c r="M3917" s="1" t="s">
        <v>341</v>
      </c>
      <c r="N3917" s="1" t="s">
        <v>342</v>
      </c>
      <c r="O3917" s="1" t="s">
        <v>343</v>
      </c>
      <c r="P3917" s="1" t="s">
        <v>344</v>
      </c>
      <c r="Q3917" s="1" t="s">
        <v>345</v>
      </c>
      <c r="R3917" s="1" t="s">
        <v>330</v>
      </c>
    </row>
    <row r="3918" spans="1:18" hidden="1" x14ac:dyDescent="0.3">
      <c r="A3918" s="1" t="s">
        <v>811</v>
      </c>
      <c r="B3918" s="1">
        <v>51013</v>
      </c>
      <c r="C3918" s="1" t="s">
        <v>12</v>
      </c>
      <c r="D3918" s="6">
        <v>7.3320161374128999E-3</v>
      </c>
      <c r="E3918" s="6" t="s">
        <v>963</v>
      </c>
      <c r="F3918" s="6" t="s">
        <v>963</v>
      </c>
      <c r="G3918" s="6" t="s">
        <v>963</v>
      </c>
      <c r="H3918" s="6">
        <v>7.7592773756301999E-3</v>
      </c>
      <c r="I3918" s="6" t="s">
        <v>964</v>
      </c>
      <c r="J3918" s="6">
        <v>7.9530050985746007E-3</v>
      </c>
      <c r="K3918" s="6" t="s">
        <v>964</v>
      </c>
      <c r="L3918" s="1" t="s">
        <v>340</v>
      </c>
      <c r="M3918" s="1" t="s">
        <v>341</v>
      </c>
      <c r="N3918" s="1" t="s">
        <v>342</v>
      </c>
      <c r="O3918" s="1" t="s">
        <v>343</v>
      </c>
      <c r="P3918" s="1" t="s">
        <v>344</v>
      </c>
      <c r="Q3918" s="1" t="s">
        <v>345</v>
      </c>
      <c r="R3918" s="1" t="s">
        <v>330</v>
      </c>
    </row>
    <row r="3919" spans="1:18" hidden="1" x14ac:dyDescent="0.3">
      <c r="A3919" s="1" t="s">
        <v>811</v>
      </c>
      <c r="B3919" s="1">
        <v>51610</v>
      </c>
      <c r="C3919" s="1" t="s">
        <v>10</v>
      </c>
      <c r="D3919" s="6">
        <v>7.9582243000000004E-3</v>
      </c>
      <c r="E3919" s="6" t="s">
        <v>963</v>
      </c>
      <c r="F3919" s="6" t="s">
        <v>963</v>
      </c>
      <c r="G3919" s="6" t="s">
        <v>963</v>
      </c>
      <c r="H3919" s="6">
        <v>8.6571907768123995E-3</v>
      </c>
      <c r="I3919" s="6" t="s">
        <v>964</v>
      </c>
      <c r="J3919" s="6">
        <v>9.0464738520112994E-3</v>
      </c>
      <c r="K3919" s="6" t="s">
        <v>964</v>
      </c>
      <c r="L3919" s="1" t="s">
        <v>340</v>
      </c>
      <c r="M3919" s="1" t="s">
        <v>341</v>
      </c>
      <c r="N3919" s="1" t="s">
        <v>342</v>
      </c>
      <c r="O3919" s="1" t="s">
        <v>343</v>
      </c>
      <c r="P3919" s="1" t="s">
        <v>344</v>
      </c>
      <c r="Q3919" s="1" t="s">
        <v>345</v>
      </c>
      <c r="R3919" s="1" t="s">
        <v>330</v>
      </c>
    </row>
    <row r="3920" spans="1:18" hidden="1" x14ac:dyDescent="0.3">
      <c r="A3920" s="1" t="s">
        <v>497</v>
      </c>
      <c r="B3920" s="1">
        <v>24017</v>
      </c>
      <c r="C3920" s="1" t="s">
        <v>12</v>
      </c>
      <c r="D3920" s="6">
        <v>1.007757792351E-2</v>
      </c>
      <c r="E3920" s="6" t="s">
        <v>963</v>
      </c>
      <c r="F3920" s="6" t="s">
        <v>963</v>
      </c>
      <c r="G3920" s="6" t="s">
        <v>963</v>
      </c>
      <c r="H3920" s="6">
        <v>1.1715808864642499E-2</v>
      </c>
      <c r="I3920" s="6" t="s">
        <v>964</v>
      </c>
      <c r="J3920" s="6">
        <v>1.2696839147604499E-2</v>
      </c>
      <c r="K3920" s="6" t="s">
        <v>964</v>
      </c>
      <c r="L3920" s="1" t="s">
        <v>340</v>
      </c>
      <c r="M3920" s="1" t="s">
        <v>341</v>
      </c>
      <c r="N3920" s="1" t="s">
        <v>342</v>
      </c>
      <c r="O3920" s="1" t="s">
        <v>343</v>
      </c>
      <c r="P3920" s="1" t="s">
        <v>344</v>
      </c>
      <c r="Q3920" s="1" t="s">
        <v>345</v>
      </c>
      <c r="R3920" s="1" t="s">
        <v>330</v>
      </c>
    </row>
    <row r="3921" spans="1:18" hidden="1" x14ac:dyDescent="0.3">
      <c r="A3921" s="1" t="s">
        <v>811</v>
      </c>
      <c r="B3921" s="1">
        <v>51107</v>
      </c>
      <c r="C3921" s="1" t="s">
        <v>12</v>
      </c>
      <c r="D3921" s="6">
        <v>1.24941144494259E-2</v>
      </c>
      <c r="E3921" s="6" t="s">
        <v>963</v>
      </c>
      <c r="F3921" s="6" t="s">
        <v>963</v>
      </c>
      <c r="G3921" s="6" t="s">
        <v>963</v>
      </c>
      <c r="H3921" s="6">
        <v>1.66528219879447E-2</v>
      </c>
      <c r="I3921" s="6" t="s">
        <v>964</v>
      </c>
      <c r="J3921" s="6">
        <v>1.96017994574475E-2</v>
      </c>
      <c r="K3921" s="6" t="s">
        <v>964</v>
      </c>
      <c r="L3921" s="1" t="s">
        <v>340</v>
      </c>
      <c r="M3921" s="1" t="s">
        <v>341</v>
      </c>
      <c r="N3921" s="1" t="s">
        <v>342</v>
      </c>
      <c r="O3921" s="1" t="s">
        <v>343</v>
      </c>
      <c r="P3921" s="1" t="s">
        <v>344</v>
      </c>
      <c r="Q3921" s="1" t="s">
        <v>345</v>
      </c>
      <c r="R3921" s="1" t="s">
        <v>330</v>
      </c>
    </row>
    <row r="3922" spans="1:18" hidden="1" x14ac:dyDescent="0.3">
      <c r="A3922" s="1" t="s">
        <v>497</v>
      </c>
      <c r="B3922" s="1">
        <v>24021</v>
      </c>
      <c r="C3922" s="1" t="s">
        <v>12</v>
      </c>
      <c r="D3922" s="6">
        <v>1.5210045855086E-2</v>
      </c>
      <c r="E3922" s="6" t="s">
        <v>963</v>
      </c>
      <c r="F3922" s="6" t="s">
        <v>963</v>
      </c>
      <c r="G3922" s="6" t="s">
        <v>963</v>
      </c>
      <c r="H3922" s="6">
        <v>1.7475363522027301E-2</v>
      </c>
      <c r="I3922" s="6" t="s">
        <v>964</v>
      </c>
      <c r="J3922" s="6">
        <v>1.8813582368952898E-2</v>
      </c>
      <c r="K3922" s="6" t="s">
        <v>964</v>
      </c>
      <c r="L3922" s="1" t="s">
        <v>340</v>
      </c>
      <c r="M3922" s="1" t="s">
        <v>341</v>
      </c>
      <c r="N3922" s="1" t="s">
        <v>342</v>
      </c>
      <c r="O3922" s="1" t="s">
        <v>343</v>
      </c>
      <c r="P3922" s="1" t="s">
        <v>344</v>
      </c>
      <c r="Q3922" s="1" t="s">
        <v>345</v>
      </c>
      <c r="R3922" s="1" t="s">
        <v>330</v>
      </c>
    </row>
    <row r="3923" spans="1:18" hidden="1" x14ac:dyDescent="0.3">
      <c r="A3923" s="1" t="s">
        <v>811</v>
      </c>
      <c r="B3923" s="1">
        <v>51153</v>
      </c>
      <c r="C3923" s="1" t="s">
        <v>12</v>
      </c>
      <c r="D3923" s="6">
        <v>1.6565226662415E-2</v>
      </c>
      <c r="E3923" s="6" t="s">
        <v>963</v>
      </c>
      <c r="F3923" s="6" t="s">
        <v>963</v>
      </c>
      <c r="G3923" s="6" t="s">
        <v>963</v>
      </c>
      <c r="H3923" s="6">
        <v>1.9834801616460701E-2</v>
      </c>
      <c r="I3923" s="6" t="s">
        <v>964</v>
      </c>
      <c r="J3923" s="6">
        <v>2.1910625559663499E-2</v>
      </c>
      <c r="K3923" s="6" t="s">
        <v>964</v>
      </c>
      <c r="L3923" s="1" t="s">
        <v>340</v>
      </c>
      <c r="M3923" s="1" t="s">
        <v>341</v>
      </c>
      <c r="N3923" s="1" t="s">
        <v>342</v>
      </c>
      <c r="O3923" s="1" t="s">
        <v>343</v>
      </c>
      <c r="P3923" s="1" t="s">
        <v>344</v>
      </c>
      <c r="Q3923" s="1" t="s">
        <v>345</v>
      </c>
      <c r="R3923" s="1" t="s">
        <v>330</v>
      </c>
    </row>
    <row r="3924" spans="1:18" hidden="1" x14ac:dyDescent="0.3">
      <c r="A3924" s="1" t="s">
        <v>811</v>
      </c>
      <c r="B3924" s="1">
        <v>51683</v>
      </c>
      <c r="C3924" s="1" t="s">
        <v>10</v>
      </c>
      <c r="D3924" s="6">
        <v>2.05468264261165E-2</v>
      </c>
      <c r="E3924" s="6" t="s">
        <v>963</v>
      </c>
      <c r="F3924" s="6" t="s">
        <v>963</v>
      </c>
      <c r="G3924" s="6" t="s">
        <v>963</v>
      </c>
      <c r="H3924" s="6">
        <v>2.5198795503980801E-2</v>
      </c>
      <c r="I3924" s="6" t="s">
        <v>964</v>
      </c>
      <c r="J3924" s="6">
        <v>2.80629341990059E-2</v>
      </c>
      <c r="K3924" s="6" t="s">
        <v>964</v>
      </c>
      <c r="L3924" s="1" t="s">
        <v>340</v>
      </c>
      <c r="M3924" s="1" t="s">
        <v>341</v>
      </c>
      <c r="N3924" s="1" t="s">
        <v>342</v>
      </c>
      <c r="O3924" s="1" t="s">
        <v>343</v>
      </c>
      <c r="P3924" s="1" t="s">
        <v>344</v>
      </c>
      <c r="Q3924" s="1" t="s">
        <v>345</v>
      </c>
      <c r="R3924" s="1" t="s">
        <v>330</v>
      </c>
    </row>
    <row r="3925" spans="1:18" hidden="1" x14ac:dyDescent="0.3">
      <c r="A3925" s="1" t="s">
        <v>811</v>
      </c>
      <c r="B3925" s="1">
        <v>51600</v>
      </c>
      <c r="C3925" s="1" t="s">
        <v>10</v>
      </c>
      <c r="D3925" s="6">
        <v>2.07736709108804E-2</v>
      </c>
      <c r="E3925" s="6" t="s">
        <v>963</v>
      </c>
      <c r="F3925" s="6" t="s">
        <v>963</v>
      </c>
      <c r="G3925" s="6" t="s">
        <v>963</v>
      </c>
      <c r="H3925" s="6">
        <v>2.4279040870322399E-2</v>
      </c>
      <c r="I3925" s="6" t="s">
        <v>964</v>
      </c>
      <c r="J3925" s="6">
        <v>2.6312140102653699E-2</v>
      </c>
      <c r="K3925" s="6" t="s">
        <v>964</v>
      </c>
      <c r="L3925" s="1" t="s">
        <v>340</v>
      </c>
      <c r="M3925" s="1" t="s">
        <v>341</v>
      </c>
      <c r="N3925" s="1" t="s">
        <v>342</v>
      </c>
      <c r="O3925" s="1" t="s">
        <v>343</v>
      </c>
      <c r="P3925" s="1" t="s">
        <v>344</v>
      </c>
      <c r="Q3925" s="1" t="s">
        <v>345</v>
      </c>
      <c r="R3925" s="1" t="s">
        <v>330</v>
      </c>
    </row>
    <row r="3926" spans="1:18" hidden="1" x14ac:dyDescent="0.3">
      <c r="A3926" s="1" t="s">
        <v>811</v>
      </c>
      <c r="B3926" s="1">
        <v>51059</v>
      </c>
      <c r="C3926" s="1" t="s">
        <v>12</v>
      </c>
      <c r="D3926" s="6">
        <v>3.8837895635192098E-2</v>
      </c>
      <c r="E3926" s="6" t="s">
        <v>963</v>
      </c>
      <c r="F3926" s="6" t="s">
        <v>963</v>
      </c>
      <c r="G3926" s="6" t="s">
        <v>963</v>
      </c>
      <c r="H3926" s="6">
        <v>4.5816736614389397E-2</v>
      </c>
      <c r="I3926" s="6" t="s">
        <v>964</v>
      </c>
      <c r="J3926" s="6">
        <v>5.0126777220156203E-2</v>
      </c>
      <c r="K3926" s="6" t="s">
        <v>964</v>
      </c>
      <c r="L3926" s="1" t="s">
        <v>340</v>
      </c>
      <c r="M3926" s="1" t="s">
        <v>341</v>
      </c>
      <c r="N3926" s="1" t="s">
        <v>342</v>
      </c>
      <c r="O3926" s="1" t="s">
        <v>343</v>
      </c>
      <c r="P3926" s="1" t="s">
        <v>344</v>
      </c>
      <c r="Q3926" s="1" t="s">
        <v>345</v>
      </c>
      <c r="R3926" s="1" t="s">
        <v>330</v>
      </c>
    </row>
    <row r="3927" spans="1:18" hidden="1" x14ac:dyDescent="0.3">
      <c r="A3927" s="1" t="s">
        <v>9</v>
      </c>
      <c r="B3927" s="1">
        <v>11001</v>
      </c>
      <c r="C3927" s="1" t="s">
        <v>12</v>
      </c>
      <c r="D3927" s="6">
        <v>3.9155455758612998E-2</v>
      </c>
      <c r="E3927" s="6" t="s">
        <v>963</v>
      </c>
      <c r="F3927" s="6" t="s">
        <v>963</v>
      </c>
      <c r="G3927" s="6" t="s">
        <v>963</v>
      </c>
      <c r="H3927" s="6">
        <v>4.1711825235788501E-2</v>
      </c>
      <c r="I3927" s="6" t="s">
        <v>964</v>
      </c>
      <c r="J3927" s="6">
        <v>4.2906893972093102E-2</v>
      </c>
      <c r="K3927" s="6" t="s">
        <v>964</v>
      </c>
      <c r="L3927" s="1" t="s">
        <v>340</v>
      </c>
      <c r="M3927" s="1" t="s">
        <v>341</v>
      </c>
      <c r="N3927" s="1" t="s">
        <v>342</v>
      </c>
      <c r="O3927" s="1" t="s">
        <v>343</v>
      </c>
      <c r="P3927" s="1" t="s">
        <v>344</v>
      </c>
      <c r="Q3927" s="1" t="s">
        <v>345</v>
      </c>
      <c r="R3927" s="1" t="s">
        <v>330</v>
      </c>
    </row>
    <row r="3928" spans="1:18" hidden="1" x14ac:dyDescent="0.3">
      <c r="A3928" s="1" t="s">
        <v>497</v>
      </c>
      <c r="B3928" s="1">
        <v>24031</v>
      </c>
      <c r="C3928" s="1" t="s">
        <v>12</v>
      </c>
      <c r="D3928" s="6">
        <v>4.73860100709948E-2</v>
      </c>
      <c r="E3928" s="6" t="s">
        <v>963</v>
      </c>
      <c r="F3928" s="6" t="s">
        <v>963</v>
      </c>
      <c r="G3928" s="6" t="s">
        <v>963</v>
      </c>
      <c r="H3928" s="6">
        <v>5.2452530545158603E-2</v>
      </c>
      <c r="I3928" s="6" t="s">
        <v>964</v>
      </c>
      <c r="J3928" s="6">
        <v>5.5226747805920698E-2</v>
      </c>
      <c r="K3928" s="6" t="s">
        <v>964</v>
      </c>
      <c r="L3928" s="1" t="s">
        <v>340</v>
      </c>
      <c r="M3928" s="1" t="s">
        <v>341</v>
      </c>
      <c r="N3928" s="1" t="s">
        <v>342</v>
      </c>
      <c r="O3928" s="1" t="s">
        <v>343</v>
      </c>
      <c r="P3928" s="1" t="s">
        <v>344</v>
      </c>
      <c r="Q3928" s="1" t="s">
        <v>345</v>
      </c>
      <c r="R3928" s="1" t="s">
        <v>330</v>
      </c>
    </row>
    <row r="3929" spans="1:18" hidden="1" x14ac:dyDescent="0.3">
      <c r="A3929" s="1" t="s">
        <v>497</v>
      </c>
      <c r="B3929" s="1">
        <v>24033</v>
      </c>
      <c r="C3929" s="1" t="s">
        <v>12</v>
      </c>
      <c r="D3929" s="6">
        <v>5.1761040426522902E-2</v>
      </c>
      <c r="E3929" s="6" t="s">
        <v>963</v>
      </c>
      <c r="F3929" s="6" t="s">
        <v>963</v>
      </c>
      <c r="G3929" s="6" t="s">
        <v>963</v>
      </c>
      <c r="H3929" s="6">
        <v>5.5778730645449498E-2</v>
      </c>
      <c r="I3929" s="6" t="s">
        <v>964</v>
      </c>
      <c r="J3929" s="6">
        <v>5.7808061264169701E-2</v>
      </c>
      <c r="K3929" s="6" t="s">
        <v>964</v>
      </c>
      <c r="L3929" s="1" t="s">
        <v>340</v>
      </c>
      <c r="M3929" s="1" t="s">
        <v>341</v>
      </c>
      <c r="N3929" s="1" t="s">
        <v>342</v>
      </c>
      <c r="O3929" s="1" t="s">
        <v>343</v>
      </c>
      <c r="P3929" s="1" t="s">
        <v>344</v>
      </c>
      <c r="Q3929" s="1" t="s">
        <v>345</v>
      </c>
      <c r="R3929" s="1" t="s">
        <v>330</v>
      </c>
    </row>
    <row r="3930" spans="1:18" hidden="1" x14ac:dyDescent="0.3">
      <c r="A3930" s="1" t="s">
        <v>811</v>
      </c>
      <c r="B3930" s="1">
        <v>51510</v>
      </c>
      <c r="C3930" s="1" t="s">
        <v>10</v>
      </c>
      <c r="D3930" s="6">
        <v>6.8472631870804199E-2</v>
      </c>
      <c r="E3930" s="6" t="s">
        <v>963</v>
      </c>
      <c r="F3930" s="6" t="s">
        <v>963</v>
      </c>
      <c r="G3930" s="6" t="s">
        <v>963</v>
      </c>
      <c r="H3930" s="6">
        <v>7.3431054350023894E-2</v>
      </c>
      <c r="I3930" s="6" t="s">
        <v>964</v>
      </c>
      <c r="J3930" s="6">
        <v>7.5905521925755601E-2</v>
      </c>
      <c r="K3930" s="6" t="s">
        <v>964</v>
      </c>
      <c r="L3930" s="1" t="s">
        <v>340</v>
      </c>
      <c r="M3930" s="1" t="s">
        <v>341</v>
      </c>
      <c r="N3930" s="1" t="s">
        <v>342</v>
      </c>
      <c r="O3930" s="1" t="s">
        <v>343</v>
      </c>
      <c r="P3930" s="1" t="s">
        <v>344</v>
      </c>
      <c r="Q3930" s="1" t="s">
        <v>345</v>
      </c>
      <c r="R3930" s="1" t="s">
        <v>330</v>
      </c>
    </row>
    <row r="3931" spans="1:18" hidden="1" x14ac:dyDescent="0.3">
      <c r="A3931" s="1" t="s">
        <v>497</v>
      </c>
      <c r="B3931" s="1">
        <v>24009</v>
      </c>
      <c r="C3931" s="1" t="s">
        <v>10</v>
      </c>
      <c r="D3931" s="6">
        <v>6.9476633634298096E-2</v>
      </c>
      <c r="E3931" s="6" t="s">
        <v>963</v>
      </c>
      <c r="F3931" s="6" t="s">
        <v>963</v>
      </c>
      <c r="G3931" s="6" t="s">
        <v>963</v>
      </c>
      <c r="H3931" s="6">
        <v>8.02291567335853E-2</v>
      </c>
      <c r="I3931" s="6" t="s">
        <v>964</v>
      </c>
      <c r="J3931" s="6">
        <v>8.6617585118881499E-2</v>
      </c>
      <c r="K3931" s="6" t="s">
        <v>964</v>
      </c>
      <c r="L3931" s="1" t="s">
        <v>340</v>
      </c>
      <c r="M3931" s="1" t="s">
        <v>341</v>
      </c>
      <c r="N3931" s="1" t="s">
        <v>342</v>
      </c>
      <c r="O3931" s="1" t="s">
        <v>343</v>
      </c>
      <c r="P3931" s="1" t="s">
        <v>344</v>
      </c>
      <c r="Q3931" s="1" t="s">
        <v>345</v>
      </c>
      <c r="R3931" s="1" t="s">
        <v>330</v>
      </c>
    </row>
    <row r="3932" spans="1:18" hidden="1" x14ac:dyDescent="0.3">
      <c r="A3932" s="1" t="s">
        <v>811</v>
      </c>
      <c r="B3932" s="1">
        <v>51013</v>
      </c>
      <c r="C3932" s="1" t="s">
        <v>10</v>
      </c>
      <c r="D3932" s="6">
        <v>8.7297578698337194E-2</v>
      </c>
      <c r="E3932" s="6" t="s">
        <v>963</v>
      </c>
      <c r="F3932" s="6" t="s">
        <v>963</v>
      </c>
      <c r="G3932" s="6" t="s">
        <v>963</v>
      </c>
      <c r="H3932" s="6">
        <v>9.2384702194656401E-2</v>
      </c>
      <c r="I3932" s="6" t="s">
        <v>964</v>
      </c>
      <c r="J3932" s="6">
        <v>9.4691293018085501E-2</v>
      </c>
      <c r="K3932" s="6" t="s">
        <v>964</v>
      </c>
      <c r="L3932" s="1" t="s">
        <v>340</v>
      </c>
      <c r="M3932" s="1" t="s">
        <v>341</v>
      </c>
      <c r="N3932" s="1" t="s">
        <v>342</v>
      </c>
      <c r="O3932" s="1" t="s">
        <v>343</v>
      </c>
      <c r="P3932" s="1" t="s">
        <v>344</v>
      </c>
      <c r="Q3932" s="1" t="s">
        <v>345</v>
      </c>
      <c r="R3932" s="1" t="s">
        <v>330</v>
      </c>
    </row>
    <row r="3933" spans="1:18" hidden="1" x14ac:dyDescent="0.3">
      <c r="A3933" s="1" t="s">
        <v>497</v>
      </c>
      <c r="B3933" s="1">
        <v>24017</v>
      </c>
      <c r="C3933" s="1" t="s">
        <v>10</v>
      </c>
      <c r="D3933" s="6">
        <v>0.119987223376782</v>
      </c>
      <c r="E3933" s="6" t="s">
        <v>963</v>
      </c>
      <c r="F3933" s="6" t="s">
        <v>963</v>
      </c>
      <c r="G3933" s="6" t="s">
        <v>963</v>
      </c>
      <c r="H3933" s="6">
        <v>0.13949258303446799</v>
      </c>
      <c r="I3933" s="6" t="s">
        <v>964</v>
      </c>
      <c r="J3933" s="6">
        <v>0.151173078148928</v>
      </c>
      <c r="K3933" s="6" t="s">
        <v>964</v>
      </c>
      <c r="L3933" s="1" t="s">
        <v>340</v>
      </c>
      <c r="M3933" s="1" t="s">
        <v>341</v>
      </c>
      <c r="N3933" s="1" t="s">
        <v>342</v>
      </c>
      <c r="O3933" s="1" t="s">
        <v>343</v>
      </c>
      <c r="P3933" s="1" t="s">
        <v>344</v>
      </c>
      <c r="Q3933" s="1" t="s">
        <v>345</v>
      </c>
      <c r="R3933" s="1" t="s">
        <v>330</v>
      </c>
    </row>
    <row r="3934" spans="1:18" hidden="1" x14ac:dyDescent="0.3">
      <c r="A3934" s="1" t="s">
        <v>811</v>
      </c>
      <c r="B3934" s="1">
        <v>51107</v>
      </c>
      <c r="C3934" s="1" t="s">
        <v>10</v>
      </c>
      <c r="D3934" s="6">
        <v>0.14875933574206601</v>
      </c>
      <c r="E3934" s="6" t="s">
        <v>963</v>
      </c>
      <c r="F3934" s="6" t="s">
        <v>963</v>
      </c>
      <c r="G3934" s="6" t="s">
        <v>963</v>
      </c>
      <c r="H3934" s="6">
        <v>0.198274375281664</v>
      </c>
      <c r="I3934" s="6" t="s">
        <v>964</v>
      </c>
      <c r="J3934" s="6">
        <v>0.23338594171218599</v>
      </c>
      <c r="K3934" s="6" t="s">
        <v>964</v>
      </c>
      <c r="L3934" s="1" t="s">
        <v>340</v>
      </c>
      <c r="M3934" s="1" t="s">
        <v>341</v>
      </c>
      <c r="N3934" s="1" t="s">
        <v>342</v>
      </c>
      <c r="O3934" s="1" t="s">
        <v>343</v>
      </c>
      <c r="P3934" s="1" t="s">
        <v>344</v>
      </c>
      <c r="Q3934" s="1" t="s">
        <v>345</v>
      </c>
      <c r="R3934" s="1" t="s">
        <v>330</v>
      </c>
    </row>
    <row r="3935" spans="1:18" hidden="1" x14ac:dyDescent="0.3">
      <c r="A3935" s="1" t="s">
        <v>497</v>
      </c>
      <c r="B3935" s="1">
        <v>24021</v>
      </c>
      <c r="C3935" s="1" t="s">
        <v>10</v>
      </c>
      <c r="D3935" s="6">
        <v>0.18109621250350799</v>
      </c>
      <c r="E3935" s="6" t="s">
        <v>963</v>
      </c>
      <c r="F3935" s="6" t="s">
        <v>963</v>
      </c>
      <c r="G3935" s="6" t="s">
        <v>963</v>
      </c>
      <c r="H3935" s="6">
        <v>0.208067889874433</v>
      </c>
      <c r="I3935" s="6" t="s">
        <v>964</v>
      </c>
      <c r="J3935" s="6">
        <v>0.22400119914831701</v>
      </c>
      <c r="K3935" s="6" t="s">
        <v>964</v>
      </c>
      <c r="L3935" s="1" t="s">
        <v>340</v>
      </c>
      <c r="M3935" s="1" t="s">
        <v>341</v>
      </c>
      <c r="N3935" s="1" t="s">
        <v>342</v>
      </c>
      <c r="O3935" s="1" t="s">
        <v>343</v>
      </c>
      <c r="P3935" s="1" t="s">
        <v>344</v>
      </c>
      <c r="Q3935" s="1" t="s">
        <v>345</v>
      </c>
      <c r="R3935" s="1" t="s">
        <v>330</v>
      </c>
    </row>
    <row r="3936" spans="1:18" hidden="1" x14ac:dyDescent="0.3">
      <c r="A3936" s="1" t="s">
        <v>811</v>
      </c>
      <c r="B3936" s="1">
        <v>51153</v>
      </c>
      <c r="C3936" s="1" t="s">
        <v>10</v>
      </c>
      <c r="D3936" s="6">
        <v>0.19723143180039501</v>
      </c>
      <c r="E3936" s="6" t="s">
        <v>963</v>
      </c>
      <c r="F3936" s="6" t="s">
        <v>963</v>
      </c>
      <c r="G3936" s="6" t="s">
        <v>963</v>
      </c>
      <c r="H3936" s="6">
        <v>0.236160144501216</v>
      </c>
      <c r="I3936" s="6" t="s">
        <v>964</v>
      </c>
      <c r="J3936" s="6">
        <v>0.26087563658756202</v>
      </c>
      <c r="K3936" s="6" t="s">
        <v>964</v>
      </c>
      <c r="L3936" s="1" t="s">
        <v>340</v>
      </c>
      <c r="M3936" s="1" t="s">
        <v>341</v>
      </c>
      <c r="N3936" s="1" t="s">
        <v>342</v>
      </c>
      <c r="O3936" s="1" t="s">
        <v>343</v>
      </c>
      <c r="P3936" s="1" t="s">
        <v>344</v>
      </c>
      <c r="Q3936" s="1" t="s">
        <v>345</v>
      </c>
      <c r="R3936" s="1" t="s">
        <v>330</v>
      </c>
    </row>
    <row r="3937" spans="1:18" hidden="1" x14ac:dyDescent="0.3">
      <c r="A3937" s="1" t="s">
        <v>811</v>
      </c>
      <c r="B3937" s="1">
        <v>51059</v>
      </c>
      <c r="C3937" s="1" t="s">
        <v>10</v>
      </c>
      <c r="D3937" s="6">
        <v>0.46241769784050202</v>
      </c>
      <c r="E3937" s="6" t="s">
        <v>963</v>
      </c>
      <c r="F3937" s="6" t="s">
        <v>963</v>
      </c>
      <c r="G3937" s="6" t="s">
        <v>963</v>
      </c>
      <c r="H3937" s="6">
        <v>0.54551024254241398</v>
      </c>
      <c r="I3937" s="6" t="s">
        <v>964</v>
      </c>
      <c r="J3937" s="6">
        <v>0.59682710773095404</v>
      </c>
      <c r="K3937" s="6" t="s">
        <v>964</v>
      </c>
      <c r="L3937" s="1" t="s">
        <v>340</v>
      </c>
      <c r="M3937" s="1" t="s">
        <v>341</v>
      </c>
      <c r="N3937" s="1" t="s">
        <v>342</v>
      </c>
      <c r="O3937" s="1" t="s">
        <v>343</v>
      </c>
      <c r="P3937" s="1" t="s">
        <v>344</v>
      </c>
      <c r="Q3937" s="1" t="s">
        <v>345</v>
      </c>
      <c r="R3937" s="1" t="s">
        <v>330</v>
      </c>
    </row>
    <row r="3938" spans="1:18" hidden="1" x14ac:dyDescent="0.3">
      <c r="A3938" s="1" t="s">
        <v>9</v>
      </c>
      <c r="B3938" s="1">
        <v>11001</v>
      </c>
      <c r="C3938" s="1" t="s">
        <v>10</v>
      </c>
      <c r="D3938" s="6">
        <v>0.46619875316462001</v>
      </c>
      <c r="E3938" s="6" t="s">
        <v>963</v>
      </c>
      <c r="F3938" s="6" t="s">
        <v>963</v>
      </c>
      <c r="G3938" s="6" t="s">
        <v>963</v>
      </c>
      <c r="H3938" s="6">
        <v>0.49663579545661701</v>
      </c>
      <c r="I3938" s="6" t="s">
        <v>964</v>
      </c>
      <c r="J3938" s="6">
        <v>0.51086470798022299</v>
      </c>
      <c r="K3938" s="6" t="s">
        <v>964</v>
      </c>
      <c r="L3938" s="1" t="s">
        <v>340</v>
      </c>
      <c r="M3938" s="1" t="s">
        <v>341</v>
      </c>
      <c r="N3938" s="1" t="s">
        <v>342</v>
      </c>
      <c r="O3938" s="1" t="s">
        <v>343</v>
      </c>
      <c r="P3938" s="1" t="s">
        <v>344</v>
      </c>
      <c r="Q3938" s="1" t="s">
        <v>345</v>
      </c>
      <c r="R3938" s="1" t="s">
        <v>330</v>
      </c>
    </row>
    <row r="3939" spans="1:18" hidden="1" x14ac:dyDescent="0.3">
      <c r="A3939" s="1" t="s">
        <v>497</v>
      </c>
      <c r="B3939" s="1">
        <v>24031</v>
      </c>
      <c r="C3939" s="1" t="s">
        <v>10</v>
      </c>
      <c r="D3939" s="6">
        <v>0.564194604670192</v>
      </c>
      <c r="E3939" s="6" t="s">
        <v>963</v>
      </c>
      <c r="F3939" s="6" t="s">
        <v>963</v>
      </c>
      <c r="G3939" s="6" t="s">
        <v>963</v>
      </c>
      <c r="H3939" s="6">
        <v>0.62451839035486101</v>
      </c>
      <c r="I3939" s="6" t="s">
        <v>964</v>
      </c>
      <c r="J3939" s="6">
        <v>0.65754920279000595</v>
      </c>
      <c r="K3939" s="6" t="s">
        <v>964</v>
      </c>
      <c r="L3939" s="1" t="s">
        <v>340</v>
      </c>
      <c r="M3939" s="1" t="s">
        <v>341</v>
      </c>
      <c r="N3939" s="1" t="s">
        <v>342</v>
      </c>
      <c r="O3939" s="1" t="s">
        <v>343</v>
      </c>
      <c r="P3939" s="1" t="s">
        <v>344</v>
      </c>
      <c r="Q3939" s="1" t="s">
        <v>345</v>
      </c>
      <c r="R3939" s="1" t="s">
        <v>330</v>
      </c>
    </row>
    <row r="3940" spans="1:18" hidden="1" x14ac:dyDescent="0.3">
      <c r="A3940" s="1" t="s">
        <v>497</v>
      </c>
      <c r="B3940" s="1">
        <v>24033</v>
      </c>
      <c r="C3940" s="1" t="s">
        <v>10</v>
      </c>
      <c r="D3940" s="6">
        <v>0.61628524019894304</v>
      </c>
      <c r="E3940" s="6" t="s">
        <v>963</v>
      </c>
      <c r="F3940" s="6" t="s">
        <v>963</v>
      </c>
      <c r="G3940" s="6" t="s">
        <v>963</v>
      </c>
      <c r="H3940" s="6">
        <v>0.66412127983827196</v>
      </c>
      <c r="I3940" s="6" t="s">
        <v>964</v>
      </c>
      <c r="J3940" s="6">
        <v>0.68828320737093895</v>
      </c>
      <c r="K3940" s="6" t="s">
        <v>964</v>
      </c>
      <c r="L3940" s="1" t="s">
        <v>340</v>
      </c>
      <c r="M3940" s="1" t="s">
        <v>341</v>
      </c>
      <c r="N3940" s="1" t="s">
        <v>342</v>
      </c>
      <c r="O3940" s="1" t="s">
        <v>343</v>
      </c>
      <c r="P3940" s="1" t="s">
        <v>344</v>
      </c>
      <c r="Q3940" s="1" t="s">
        <v>345</v>
      </c>
      <c r="R3940" s="1" t="s">
        <v>330</v>
      </c>
    </row>
    <row r="3941" spans="1:18" hidden="1" x14ac:dyDescent="0.3">
      <c r="A3941" s="1" t="s">
        <v>497</v>
      </c>
      <c r="B3941" s="1">
        <v>24017</v>
      </c>
      <c r="C3941" s="1" t="s">
        <v>10</v>
      </c>
      <c r="D3941" s="6">
        <v>4.8700000000000002E-4</v>
      </c>
      <c r="E3941" s="6" t="s">
        <v>963</v>
      </c>
      <c r="F3941" s="6" t="s">
        <v>963</v>
      </c>
      <c r="G3941" s="6" t="s">
        <v>963</v>
      </c>
      <c r="H3941" s="6">
        <v>4.8700000000000002E-4</v>
      </c>
      <c r="I3941" s="6" t="s">
        <v>964</v>
      </c>
      <c r="J3941" s="6">
        <v>4.8700000000000002E-4</v>
      </c>
      <c r="K3941" s="6" t="s">
        <v>964</v>
      </c>
      <c r="L3941" s="1" t="s">
        <v>692</v>
      </c>
      <c r="M3941" s="1" t="s">
        <v>689</v>
      </c>
      <c r="N3941" s="1" t="s">
        <v>342</v>
      </c>
      <c r="O3941" s="1" t="s">
        <v>690</v>
      </c>
      <c r="P3941" s="1" t="s">
        <v>691</v>
      </c>
      <c r="Q3941" s="1" t="s">
        <v>687</v>
      </c>
      <c r="R3941" s="1" t="s">
        <v>330</v>
      </c>
    </row>
    <row r="3942" spans="1:18" hidden="1" x14ac:dyDescent="0.3">
      <c r="A3942" s="1" t="s">
        <v>811</v>
      </c>
      <c r="B3942" s="1">
        <v>51153</v>
      </c>
      <c r="C3942" s="1" t="s">
        <v>10</v>
      </c>
      <c r="D3942" s="6">
        <v>1.5399999999999999E-3</v>
      </c>
      <c r="E3942" s="6" t="s">
        <v>963</v>
      </c>
      <c r="F3942" s="6" t="s">
        <v>963</v>
      </c>
      <c r="G3942" s="6" t="s">
        <v>963</v>
      </c>
      <c r="H3942" s="6">
        <v>1.5399999999999999E-3</v>
      </c>
      <c r="I3942" s="6" t="s">
        <v>964</v>
      </c>
      <c r="J3942" s="6">
        <v>1.5399999999999999E-3</v>
      </c>
      <c r="K3942" s="6" t="s">
        <v>964</v>
      </c>
      <c r="L3942" s="1" t="s">
        <v>692</v>
      </c>
      <c r="M3942" s="1" t="s">
        <v>689</v>
      </c>
      <c r="N3942" s="1" t="s">
        <v>342</v>
      </c>
      <c r="O3942" s="1" t="s">
        <v>690</v>
      </c>
      <c r="P3942" s="1" t="s">
        <v>691</v>
      </c>
      <c r="Q3942" s="1" t="s">
        <v>687</v>
      </c>
      <c r="R3942" s="1" t="s">
        <v>330</v>
      </c>
    </row>
    <row r="3943" spans="1:18" hidden="1" x14ac:dyDescent="0.3">
      <c r="A3943" s="1" t="s">
        <v>497</v>
      </c>
      <c r="B3943" s="1">
        <v>24033</v>
      </c>
      <c r="C3943" s="1" t="s">
        <v>10</v>
      </c>
      <c r="D3943" s="6">
        <v>1.823E-3</v>
      </c>
      <c r="E3943" s="6" t="s">
        <v>963</v>
      </c>
      <c r="F3943" s="6" t="s">
        <v>963</v>
      </c>
      <c r="G3943" s="6" t="s">
        <v>963</v>
      </c>
      <c r="H3943" s="6">
        <v>1.823E-3</v>
      </c>
      <c r="I3943" s="6" t="s">
        <v>964</v>
      </c>
      <c r="J3943" s="6">
        <v>1.823E-3</v>
      </c>
      <c r="K3943" s="6" t="s">
        <v>964</v>
      </c>
      <c r="L3943" s="1" t="s">
        <v>692</v>
      </c>
      <c r="M3943" s="1" t="s">
        <v>689</v>
      </c>
      <c r="N3943" s="1" t="s">
        <v>342</v>
      </c>
      <c r="O3943" s="1" t="s">
        <v>690</v>
      </c>
      <c r="P3943" s="1" t="s">
        <v>691</v>
      </c>
      <c r="Q3943" s="1" t="s">
        <v>687</v>
      </c>
      <c r="R3943" s="1" t="s">
        <v>330</v>
      </c>
    </row>
    <row r="3944" spans="1:18" hidden="1" x14ac:dyDescent="0.3">
      <c r="A3944" s="1" t="s">
        <v>497</v>
      </c>
      <c r="B3944" s="1">
        <v>24031</v>
      </c>
      <c r="C3944" s="1" t="s">
        <v>12</v>
      </c>
      <c r="D3944" s="6">
        <v>0.49487799999999998</v>
      </c>
      <c r="E3944" s="6" t="s">
        <v>963</v>
      </c>
      <c r="F3944" s="6" t="s">
        <v>963</v>
      </c>
      <c r="G3944" s="6" t="s">
        <v>963</v>
      </c>
      <c r="H3944" s="6">
        <v>0.49487799999999998</v>
      </c>
      <c r="I3944" s="6" t="s">
        <v>964</v>
      </c>
      <c r="J3944" s="6">
        <v>0.49487799999999998</v>
      </c>
      <c r="K3944" s="6" t="s">
        <v>964</v>
      </c>
      <c r="L3944" s="1" t="s">
        <v>692</v>
      </c>
      <c r="M3944" s="1" t="s">
        <v>689</v>
      </c>
      <c r="N3944" s="1" t="s">
        <v>342</v>
      </c>
      <c r="O3944" s="1" t="s">
        <v>690</v>
      </c>
      <c r="P3944" s="1" t="s">
        <v>691</v>
      </c>
      <c r="Q3944" s="1" t="s">
        <v>687</v>
      </c>
      <c r="R3944" s="1" t="s">
        <v>330</v>
      </c>
    </row>
    <row r="3945" spans="1:18" hidden="1" x14ac:dyDescent="0.3">
      <c r="A3945" s="1" t="s">
        <v>811</v>
      </c>
      <c r="B3945" s="1">
        <v>51059</v>
      </c>
      <c r="C3945" s="1" t="s">
        <v>12</v>
      </c>
      <c r="D3945" s="6">
        <v>0.86587499999999995</v>
      </c>
      <c r="E3945" s="6" t="s">
        <v>963</v>
      </c>
      <c r="F3945" s="6" t="s">
        <v>963</v>
      </c>
      <c r="G3945" s="6" t="s">
        <v>963</v>
      </c>
      <c r="H3945" s="6">
        <v>0.86587499999999995</v>
      </c>
      <c r="I3945" s="6" t="s">
        <v>964</v>
      </c>
      <c r="J3945" s="6">
        <v>0.86587499999999995</v>
      </c>
      <c r="K3945" s="6" t="s">
        <v>964</v>
      </c>
      <c r="L3945" s="1" t="s">
        <v>692</v>
      </c>
      <c r="M3945" s="1" t="s">
        <v>689</v>
      </c>
      <c r="N3945" s="1" t="s">
        <v>342</v>
      </c>
      <c r="O3945" s="1" t="s">
        <v>690</v>
      </c>
      <c r="P3945" s="1" t="s">
        <v>691</v>
      </c>
      <c r="Q3945" s="1" t="s">
        <v>687</v>
      </c>
      <c r="R3945" s="1" t="s">
        <v>330</v>
      </c>
    </row>
    <row r="3946" spans="1:18" hidden="1" x14ac:dyDescent="0.3">
      <c r="A3946" s="1" t="s">
        <v>497</v>
      </c>
      <c r="B3946" s="1">
        <v>24021</v>
      </c>
      <c r="C3946" s="1" t="s">
        <v>12</v>
      </c>
      <c r="D3946" s="6">
        <v>2.1186029999999998</v>
      </c>
      <c r="E3946" s="6" t="s">
        <v>963</v>
      </c>
      <c r="F3946" s="6" t="s">
        <v>963</v>
      </c>
      <c r="G3946" s="6" t="s">
        <v>963</v>
      </c>
      <c r="H3946" s="6">
        <v>2.1186029999999998</v>
      </c>
      <c r="I3946" s="6" t="s">
        <v>964</v>
      </c>
      <c r="J3946" s="6">
        <v>2.1186029999999998</v>
      </c>
      <c r="K3946" s="6" t="s">
        <v>964</v>
      </c>
      <c r="L3946" s="1" t="s">
        <v>692</v>
      </c>
      <c r="M3946" s="1" t="s">
        <v>689</v>
      </c>
      <c r="N3946" s="1" t="s">
        <v>342</v>
      </c>
      <c r="O3946" s="1" t="s">
        <v>690</v>
      </c>
      <c r="P3946" s="1" t="s">
        <v>691</v>
      </c>
      <c r="Q3946" s="1" t="s">
        <v>687</v>
      </c>
      <c r="R3946" s="1" t="s">
        <v>330</v>
      </c>
    </row>
    <row r="3947" spans="1:18" hidden="1" x14ac:dyDescent="0.3">
      <c r="A3947" s="1" t="s">
        <v>497</v>
      </c>
      <c r="B3947" s="1">
        <v>24009</v>
      </c>
      <c r="C3947" s="1" t="s">
        <v>12</v>
      </c>
      <c r="D3947" s="6">
        <v>2.8197909999999999</v>
      </c>
      <c r="E3947" s="6" t="s">
        <v>963</v>
      </c>
      <c r="F3947" s="6" t="s">
        <v>963</v>
      </c>
      <c r="G3947" s="6" t="s">
        <v>963</v>
      </c>
      <c r="H3947" s="6">
        <v>2.8197909999999999</v>
      </c>
      <c r="I3947" s="6" t="s">
        <v>964</v>
      </c>
      <c r="J3947" s="6">
        <v>2.8197909999999999</v>
      </c>
      <c r="K3947" s="6" t="s">
        <v>964</v>
      </c>
      <c r="L3947" s="1" t="s">
        <v>692</v>
      </c>
      <c r="M3947" s="1" t="s">
        <v>689</v>
      </c>
      <c r="N3947" s="1" t="s">
        <v>342</v>
      </c>
      <c r="O3947" s="1" t="s">
        <v>690</v>
      </c>
      <c r="P3947" s="1" t="s">
        <v>691</v>
      </c>
      <c r="Q3947" s="1" t="s">
        <v>687</v>
      </c>
      <c r="R3947" s="1" t="s">
        <v>330</v>
      </c>
    </row>
    <row r="3948" spans="1:18" hidden="1" x14ac:dyDescent="0.3">
      <c r="A3948" s="1" t="s">
        <v>811</v>
      </c>
      <c r="B3948" s="1">
        <v>51107</v>
      </c>
      <c r="C3948" s="1" t="s">
        <v>12</v>
      </c>
      <c r="D3948" s="6">
        <v>15.477226999999999</v>
      </c>
      <c r="E3948" s="6" t="s">
        <v>963</v>
      </c>
      <c r="F3948" s="6" t="s">
        <v>963</v>
      </c>
      <c r="G3948" s="6" t="s">
        <v>963</v>
      </c>
      <c r="H3948" s="6">
        <v>15.477226999999999</v>
      </c>
      <c r="I3948" s="6" t="s">
        <v>964</v>
      </c>
      <c r="J3948" s="6">
        <v>15.477226999999999</v>
      </c>
      <c r="K3948" s="6" t="s">
        <v>964</v>
      </c>
      <c r="L3948" s="1" t="s">
        <v>692</v>
      </c>
      <c r="M3948" s="1" t="s">
        <v>689</v>
      </c>
      <c r="N3948" s="1" t="s">
        <v>342</v>
      </c>
      <c r="O3948" s="1" t="s">
        <v>690</v>
      </c>
      <c r="P3948" s="1" t="s">
        <v>691</v>
      </c>
      <c r="Q3948" s="1" t="s">
        <v>687</v>
      </c>
      <c r="R3948" s="1" t="s">
        <v>330</v>
      </c>
    </row>
    <row r="3949" spans="1:18" hidden="1" x14ac:dyDescent="0.3">
      <c r="A3949" s="1" t="s">
        <v>811</v>
      </c>
      <c r="B3949" s="1">
        <v>51153</v>
      </c>
      <c r="C3949" s="1" t="s">
        <v>12</v>
      </c>
      <c r="D3949" s="6">
        <v>15.506568</v>
      </c>
      <c r="E3949" s="6" t="s">
        <v>963</v>
      </c>
      <c r="F3949" s="6" t="s">
        <v>963</v>
      </c>
      <c r="G3949" s="6" t="s">
        <v>963</v>
      </c>
      <c r="H3949" s="6">
        <v>15.506568</v>
      </c>
      <c r="I3949" s="6" t="s">
        <v>964</v>
      </c>
      <c r="J3949" s="6">
        <v>15.506568</v>
      </c>
      <c r="K3949" s="6" t="s">
        <v>964</v>
      </c>
      <c r="L3949" s="1" t="s">
        <v>692</v>
      </c>
      <c r="M3949" s="1" t="s">
        <v>689</v>
      </c>
      <c r="N3949" s="1" t="s">
        <v>342</v>
      </c>
      <c r="O3949" s="1" t="s">
        <v>690</v>
      </c>
      <c r="P3949" s="1" t="s">
        <v>691</v>
      </c>
      <c r="Q3949" s="1" t="s">
        <v>687</v>
      </c>
      <c r="R3949" s="1" t="s">
        <v>330</v>
      </c>
    </row>
    <row r="3950" spans="1:18" hidden="1" x14ac:dyDescent="0.3">
      <c r="A3950" s="1" t="s">
        <v>497</v>
      </c>
      <c r="B3950" s="1">
        <v>24017</v>
      </c>
      <c r="C3950" s="1" t="s">
        <v>12</v>
      </c>
      <c r="D3950" s="6">
        <v>15.80091</v>
      </c>
      <c r="E3950" s="6" t="s">
        <v>963</v>
      </c>
      <c r="F3950" s="6" t="s">
        <v>963</v>
      </c>
      <c r="G3950" s="6" t="s">
        <v>963</v>
      </c>
      <c r="H3950" s="6">
        <v>15.80091</v>
      </c>
      <c r="I3950" s="6" t="s">
        <v>964</v>
      </c>
      <c r="J3950" s="6">
        <v>15.80091</v>
      </c>
      <c r="K3950" s="6" t="s">
        <v>964</v>
      </c>
      <c r="L3950" s="1" t="s">
        <v>692</v>
      </c>
      <c r="M3950" s="1" t="s">
        <v>689</v>
      </c>
      <c r="N3950" s="1" t="s">
        <v>342</v>
      </c>
      <c r="O3950" s="1" t="s">
        <v>690</v>
      </c>
      <c r="P3950" s="1" t="s">
        <v>691</v>
      </c>
      <c r="Q3950" s="1" t="s">
        <v>687</v>
      </c>
      <c r="R3950" s="1" t="s">
        <v>330</v>
      </c>
    </row>
    <row r="3951" spans="1:18" hidden="1" x14ac:dyDescent="0.3">
      <c r="A3951" s="1" t="s">
        <v>497</v>
      </c>
      <c r="B3951" s="1">
        <v>24033</v>
      </c>
      <c r="C3951" s="1" t="s">
        <v>12</v>
      </c>
      <c r="D3951" s="6">
        <v>21.068881999999999</v>
      </c>
      <c r="E3951" s="6" t="s">
        <v>963</v>
      </c>
      <c r="F3951" s="6" t="s">
        <v>963</v>
      </c>
      <c r="G3951" s="6" t="s">
        <v>963</v>
      </c>
      <c r="H3951" s="6">
        <v>21.068881999999999</v>
      </c>
      <c r="I3951" s="6" t="s">
        <v>964</v>
      </c>
      <c r="J3951" s="6">
        <v>21.068881999999999</v>
      </c>
      <c r="K3951" s="6" t="s">
        <v>964</v>
      </c>
      <c r="L3951" s="1" t="s">
        <v>692</v>
      </c>
      <c r="M3951" s="1" t="s">
        <v>689</v>
      </c>
      <c r="N3951" s="1" t="s">
        <v>342</v>
      </c>
      <c r="O3951" s="1" t="s">
        <v>690</v>
      </c>
      <c r="P3951" s="1" t="s">
        <v>691</v>
      </c>
      <c r="Q3951" s="1" t="s">
        <v>687</v>
      </c>
      <c r="R3951" s="1" t="s">
        <v>330</v>
      </c>
    </row>
    <row r="3952" spans="1:18" hidden="1" x14ac:dyDescent="0.3">
      <c r="A3952" s="1" t="s">
        <v>811</v>
      </c>
      <c r="B3952" s="1">
        <v>51059</v>
      </c>
      <c r="C3952" s="1" t="s">
        <v>10</v>
      </c>
      <c r="D3952" s="6">
        <v>0.76719599999999999</v>
      </c>
      <c r="E3952" s="6" t="s">
        <v>963</v>
      </c>
      <c r="F3952" s="6" t="s">
        <v>963</v>
      </c>
      <c r="G3952" s="6" t="s">
        <v>963</v>
      </c>
      <c r="H3952" s="6">
        <v>0.76719599999999999</v>
      </c>
      <c r="I3952" s="6" t="s">
        <v>964</v>
      </c>
      <c r="J3952" s="6">
        <v>0.76719599999999999</v>
      </c>
      <c r="K3952" s="6" t="s">
        <v>964</v>
      </c>
      <c r="L3952" s="1" t="s">
        <v>688</v>
      </c>
      <c r="M3952" s="1" t="s">
        <v>689</v>
      </c>
      <c r="N3952" s="1" t="s">
        <v>342</v>
      </c>
      <c r="O3952" s="1" t="s">
        <v>690</v>
      </c>
      <c r="P3952" s="1" t="s">
        <v>691</v>
      </c>
      <c r="Q3952" s="1" t="s">
        <v>685</v>
      </c>
      <c r="R3952" s="1" t="s">
        <v>330</v>
      </c>
    </row>
    <row r="3953" spans="1:18" hidden="1" x14ac:dyDescent="0.3">
      <c r="A3953" s="1" t="s">
        <v>497</v>
      </c>
      <c r="B3953" s="1">
        <v>24031</v>
      </c>
      <c r="C3953" s="1" t="s">
        <v>10</v>
      </c>
      <c r="D3953" s="6">
        <v>0.85299599999999998</v>
      </c>
      <c r="E3953" s="6" t="s">
        <v>963</v>
      </c>
      <c r="F3953" s="6" t="s">
        <v>963</v>
      </c>
      <c r="G3953" s="6" t="s">
        <v>963</v>
      </c>
      <c r="H3953" s="6">
        <v>0.85299599999999998</v>
      </c>
      <c r="I3953" s="6" t="s">
        <v>964</v>
      </c>
      <c r="J3953" s="6">
        <v>0.85299599999999998</v>
      </c>
      <c r="K3953" s="6" t="s">
        <v>964</v>
      </c>
      <c r="L3953" s="1" t="s">
        <v>688</v>
      </c>
      <c r="M3953" s="1" t="s">
        <v>689</v>
      </c>
      <c r="N3953" s="1" t="s">
        <v>342</v>
      </c>
      <c r="O3953" s="1" t="s">
        <v>690</v>
      </c>
      <c r="P3953" s="1" t="s">
        <v>691</v>
      </c>
      <c r="Q3953" s="1" t="s">
        <v>685</v>
      </c>
      <c r="R3953" s="1" t="s">
        <v>330</v>
      </c>
    </row>
    <row r="3954" spans="1:18" hidden="1" x14ac:dyDescent="0.3">
      <c r="A3954" s="1" t="s">
        <v>497</v>
      </c>
      <c r="B3954" s="1">
        <v>24009</v>
      </c>
      <c r="C3954" s="1" t="s">
        <v>10</v>
      </c>
      <c r="D3954" s="6">
        <v>2.2547000000000001</v>
      </c>
      <c r="E3954" s="6" t="s">
        <v>963</v>
      </c>
      <c r="F3954" s="6" t="s">
        <v>963</v>
      </c>
      <c r="G3954" s="6" t="s">
        <v>963</v>
      </c>
      <c r="H3954" s="6">
        <v>2.2547000000000001</v>
      </c>
      <c r="I3954" s="6" t="s">
        <v>964</v>
      </c>
      <c r="J3954" s="6">
        <v>2.2547000000000001</v>
      </c>
      <c r="K3954" s="6" t="s">
        <v>964</v>
      </c>
      <c r="L3954" s="1" t="s">
        <v>688</v>
      </c>
      <c r="M3954" s="1" t="s">
        <v>689</v>
      </c>
      <c r="N3954" s="1" t="s">
        <v>342</v>
      </c>
      <c r="O3954" s="1" t="s">
        <v>690</v>
      </c>
      <c r="P3954" s="1" t="s">
        <v>691</v>
      </c>
      <c r="Q3954" s="1" t="s">
        <v>685</v>
      </c>
      <c r="R3954" s="1" t="s">
        <v>330</v>
      </c>
    </row>
    <row r="3955" spans="1:18" hidden="1" x14ac:dyDescent="0.3">
      <c r="A3955" s="1" t="s">
        <v>497</v>
      </c>
      <c r="B3955" s="1">
        <v>24021</v>
      </c>
      <c r="C3955" s="1" t="s">
        <v>10</v>
      </c>
      <c r="D3955" s="6">
        <v>3.4174530000000001</v>
      </c>
      <c r="E3955" s="6" t="s">
        <v>963</v>
      </c>
      <c r="F3955" s="6" t="s">
        <v>963</v>
      </c>
      <c r="G3955" s="6" t="s">
        <v>963</v>
      </c>
      <c r="H3955" s="6">
        <v>3.4174530000000001</v>
      </c>
      <c r="I3955" s="6" t="s">
        <v>964</v>
      </c>
      <c r="J3955" s="6">
        <v>3.4174530000000001</v>
      </c>
      <c r="K3955" s="6" t="s">
        <v>964</v>
      </c>
      <c r="L3955" s="1" t="s">
        <v>688</v>
      </c>
      <c r="M3955" s="1" t="s">
        <v>689</v>
      </c>
      <c r="N3955" s="1" t="s">
        <v>342</v>
      </c>
      <c r="O3955" s="1" t="s">
        <v>690</v>
      </c>
      <c r="P3955" s="1" t="s">
        <v>691</v>
      </c>
      <c r="Q3955" s="1" t="s">
        <v>685</v>
      </c>
      <c r="R3955" s="1" t="s">
        <v>330</v>
      </c>
    </row>
    <row r="3956" spans="1:18" hidden="1" x14ac:dyDescent="0.3">
      <c r="A3956" s="1" t="s">
        <v>811</v>
      </c>
      <c r="B3956" s="1">
        <v>51059</v>
      </c>
      <c r="C3956" s="1" t="s">
        <v>12</v>
      </c>
      <c r="D3956" s="6">
        <v>6.8570289999999998</v>
      </c>
      <c r="E3956" s="6" t="s">
        <v>963</v>
      </c>
      <c r="F3956" s="6" t="s">
        <v>963</v>
      </c>
      <c r="G3956" s="6" t="s">
        <v>963</v>
      </c>
      <c r="H3956" s="6">
        <v>6.8570289999999998</v>
      </c>
      <c r="I3956" s="6" t="s">
        <v>964</v>
      </c>
      <c r="J3956" s="6">
        <v>6.8570289999999998</v>
      </c>
      <c r="K3956" s="6" t="s">
        <v>964</v>
      </c>
      <c r="L3956" s="1" t="s">
        <v>688</v>
      </c>
      <c r="M3956" s="1" t="s">
        <v>689</v>
      </c>
      <c r="N3956" s="1" t="s">
        <v>342</v>
      </c>
      <c r="O3956" s="1" t="s">
        <v>690</v>
      </c>
      <c r="P3956" s="1" t="s">
        <v>691</v>
      </c>
      <c r="Q3956" s="1" t="s">
        <v>685</v>
      </c>
      <c r="R3956" s="1" t="s">
        <v>330</v>
      </c>
    </row>
    <row r="3957" spans="1:18" hidden="1" x14ac:dyDescent="0.3">
      <c r="A3957" s="1" t="s">
        <v>811</v>
      </c>
      <c r="B3957" s="1">
        <v>51153</v>
      </c>
      <c r="C3957" s="1" t="s">
        <v>10</v>
      </c>
      <c r="D3957" s="6">
        <v>8.7011669999999999</v>
      </c>
      <c r="E3957" s="6" t="s">
        <v>963</v>
      </c>
      <c r="F3957" s="6" t="s">
        <v>963</v>
      </c>
      <c r="G3957" s="6" t="s">
        <v>963</v>
      </c>
      <c r="H3957" s="6">
        <v>8.7011669999999999</v>
      </c>
      <c r="I3957" s="6" t="s">
        <v>964</v>
      </c>
      <c r="J3957" s="6">
        <v>8.7011669999999999</v>
      </c>
      <c r="K3957" s="6" t="s">
        <v>964</v>
      </c>
      <c r="L3957" s="1" t="s">
        <v>688</v>
      </c>
      <c r="M3957" s="1" t="s">
        <v>689</v>
      </c>
      <c r="N3957" s="1" t="s">
        <v>342</v>
      </c>
      <c r="O3957" s="1" t="s">
        <v>690</v>
      </c>
      <c r="P3957" s="1" t="s">
        <v>691</v>
      </c>
      <c r="Q3957" s="1" t="s">
        <v>685</v>
      </c>
      <c r="R3957" s="1" t="s">
        <v>330</v>
      </c>
    </row>
    <row r="3958" spans="1:18" hidden="1" x14ac:dyDescent="0.3">
      <c r="A3958" s="1" t="s">
        <v>497</v>
      </c>
      <c r="B3958" s="1">
        <v>24017</v>
      </c>
      <c r="C3958" s="1" t="s">
        <v>10</v>
      </c>
      <c r="D3958" s="6">
        <v>9.8862699999999997</v>
      </c>
      <c r="E3958" s="6" t="s">
        <v>963</v>
      </c>
      <c r="F3958" s="6" t="s">
        <v>963</v>
      </c>
      <c r="G3958" s="6" t="s">
        <v>963</v>
      </c>
      <c r="H3958" s="6">
        <v>9.8862699999999997</v>
      </c>
      <c r="I3958" s="6" t="s">
        <v>964</v>
      </c>
      <c r="J3958" s="6">
        <v>9.8862699999999997</v>
      </c>
      <c r="K3958" s="6" t="s">
        <v>964</v>
      </c>
      <c r="L3958" s="1" t="s">
        <v>688</v>
      </c>
      <c r="M3958" s="1" t="s">
        <v>689</v>
      </c>
      <c r="N3958" s="1" t="s">
        <v>342</v>
      </c>
      <c r="O3958" s="1" t="s">
        <v>690</v>
      </c>
      <c r="P3958" s="1" t="s">
        <v>691</v>
      </c>
      <c r="Q3958" s="1" t="s">
        <v>685</v>
      </c>
      <c r="R3958" s="1" t="s">
        <v>330</v>
      </c>
    </row>
    <row r="3959" spans="1:18" hidden="1" x14ac:dyDescent="0.3">
      <c r="A3959" s="1" t="s">
        <v>497</v>
      </c>
      <c r="B3959" s="1">
        <v>24031</v>
      </c>
      <c r="C3959" s="1" t="s">
        <v>12</v>
      </c>
      <c r="D3959" s="6">
        <v>10.644615</v>
      </c>
      <c r="E3959" s="6" t="s">
        <v>963</v>
      </c>
      <c r="F3959" s="6" t="s">
        <v>963</v>
      </c>
      <c r="G3959" s="6" t="s">
        <v>963</v>
      </c>
      <c r="H3959" s="6">
        <v>10.644615</v>
      </c>
      <c r="I3959" s="6" t="s">
        <v>964</v>
      </c>
      <c r="J3959" s="6">
        <v>10.644615</v>
      </c>
      <c r="K3959" s="6" t="s">
        <v>964</v>
      </c>
      <c r="L3959" s="1" t="s">
        <v>688</v>
      </c>
      <c r="M3959" s="1" t="s">
        <v>689</v>
      </c>
      <c r="N3959" s="1" t="s">
        <v>342</v>
      </c>
      <c r="O3959" s="1" t="s">
        <v>690</v>
      </c>
      <c r="P3959" s="1" t="s">
        <v>691</v>
      </c>
      <c r="Q3959" s="1" t="s">
        <v>685</v>
      </c>
      <c r="R3959" s="1" t="s">
        <v>330</v>
      </c>
    </row>
    <row r="3960" spans="1:18" hidden="1" x14ac:dyDescent="0.3">
      <c r="A3960" s="1" t="s">
        <v>497</v>
      </c>
      <c r="B3960" s="1">
        <v>24033</v>
      </c>
      <c r="C3960" s="1" t="s">
        <v>10</v>
      </c>
      <c r="D3960" s="6">
        <v>10.942919</v>
      </c>
      <c r="E3960" s="6" t="s">
        <v>963</v>
      </c>
      <c r="F3960" s="6" t="s">
        <v>963</v>
      </c>
      <c r="G3960" s="6" t="s">
        <v>963</v>
      </c>
      <c r="H3960" s="6">
        <v>10.942919</v>
      </c>
      <c r="I3960" s="6" t="s">
        <v>964</v>
      </c>
      <c r="J3960" s="6">
        <v>10.942919</v>
      </c>
      <c r="K3960" s="6" t="s">
        <v>964</v>
      </c>
      <c r="L3960" s="1" t="s">
        <v>688</v>
      </c>
      <c r="M3960" s="1" t="s">
        <v>689</v>
      </c>
      <c r="N3960" s="1" t="s">
        <v>342</v>
      </c>
      <c r="O3960" s="1" t="s">
        <v>690</v>
      </c>
      <c r="P3960" s="1" t="s">
        <v>691</v>
      </c>
      <c r="Q3960" s="1" t="s">
        <v>685</v>
      </c>
      <c r="R3960" s="1" t="s">
        <v>330</v>
      </c>
    </row>
    <row r="3961" spans="1:18" hidden="1" x14ac:dyDescent="0.3">
      <c r="A3961" s="1" t="s">
        <v>811</v>
      </c>
      <c r="B3961" s="1">
        <v>51107</v>
      </c>
      <c r="C3961" s="1" t="s">
        <v>10</v>
      </c>
      <c r="D3961" s="6">
        <v>16.344079000000001</v>
      </c>
      <c r="E3961" s="6" t="s">
        <v>963</v>
      </c>
      <c r="F3961" s="6" t="s">
        <v>963</v>
      </c>
      <c r="G3961" s="6" t="s">
        <v>963</v>
      </c>
      <c r="H3961" s="6">
        <v>16.344079000000001</v>
      </c>
      <c r="I3961" s="6" t="s">
        <v>964</v>
      </c>
      <c r="J3961" s="6">
        <v>16.344079000000001</v>
      </c>
      <c r="K3961" s="6" t="s">
        <v>964</v>
      </c>
      <c r="L3961" s="1" t="s">
        <v>688</v>
      </c>
      <c r="M3961" s="1" t="s">
        <v>689</v>
      </c>
      <c r="N3961" s="1" t="s">
        <v>342</v>
      </c>
      <c r="O3961" s="1" t="s">
        <v>690</v>
      </c>
      <c r="P3961" s="1" t="s">
        <v>691</v>
      </c>
      <c r="Q3961" s="1" t="s">
        <v>685</v>
      </c>
      <c r="R3961" s="1" t="s">
        <v>330</v>
      </c>
    </row>
    <row r="3962" spans="1:18" hidden="1" x14ac:dyDescent="0.3">
      <c r="A3962" s="1" t="s">
        <v>497</v>
      </c>
      <c r="B3962" s="1">
        <v>24009</v>
      </c>
      <c r="C3962" s="1" t="s">
        <v>12</v>
      </c>
      <c r="D3962" s="6">
        <v>28.353681999999999</v>
      </c>
      <c r="E3962" s="6" t="s">
        <v>963</v>
      </c>
      <c r="F3962" s="6" t="s">
        <v>963</v>
      </c>
      <c r="G3962" s="6" t="s">
        <v>963</v>
      </c>
      <c r="H3962" s="6">
        <v>28.353681999999999</v>
      </c>
      <c r="I3962" s="6" t="s">
        <v>964</v>
      </c>
      <c r="J3962" s="6">
        <v>28.353681999999999</v>
      </c>
      <c r="K3962" s="6" t="s">
        <v>964</v>
      </c>
      <c r="L3962" s="1" t="s">
        <v>688</v>
      </c>
      <c r="M3962" s="1" t="s">
        <v>689</v>
      </c>
      <c r="N3962" s="1" t="s">
        <v>342</v>
      </c>
      <c r="O3962" s="1" t="s">
        <v>690</v>
      </c>
      <c r="P3962" s="1" t="s">
        <v>691</v>
      </c>
      <c r="Q3962" s="1" t="s">
        <v>685</v>
      </c>
      <c r="R3962" s="1" t="s">
        <v>330</v>
      </c>
    </row>
    <row r="3963" spans="1:18" hidden="1" x14ac:dyDescent="0.3">
      <c r="A3963" s="1" t="s">
        <v>497</v>
      </c>
      <c r="B3963" s="1">
        <v>24021</v>
      </c>
      <c r="C3963" s="1" t="s">
        <v>12</v>
      </c>
      <c r="D3963" s="6">
        <v>43.332048999999998</v>
      </c>
      <c r="E3963" s="6" t="s">
        <v>963</v>
      </c>
      <c r="F3963" s="6" t="s">
        <v>963</v>
      </c>
      <c r="G3963" s="6" t="s">
        <v>963</v>
      </c>
      <c r="H3963" s="6">
        <v>43.332048999999998</v>
      </c>
      <c r="I3963" s="6" t="s">
        <v>964</v>
      </c>
      <c r="J3963" s="6">
        <v>43.332048999999998</v>
      </c>
      <c r="K3963" s="6" t="s">
        <v>964</v>
      </c>
      <c r="L3963" s="1" t="s">
        <v>688</v>
      </c>
      <c r="M3963" s="1" t="s">
        <v>689</v>
      </c>
      <c r="N3963" s="1" t="s">
        <v>342</v>
      </c>
      <c r="O3963" s="1" t="s">
        <v>690</v>
      </c>
      <c r="P3963" s="1" t="s">
        <v>691</v>
      </c>
      <c r="Q3963" s="1" t="s">
        <v>685</v>
      </c>
      <c r="R3963" s="1" t="s">
        <v>330</v>
      </c>
    </row>
    <row r="3964" spans="1:18" hidden="1" x14ac:dyDescent="0.3">
      <c r="A3964" s="1" t="s">
        <v>811</v>
      </c>
      <c r="B3964" s="1">
        <v>51153</v>
      </c>
      <c r="C3964" s="1" t="s">
        <v>12</v>
      </c>
      <c r="D3964" s="6">
        <v>86.394067000000007</v>
      </c>
      <c r="E3964" s="6" t="s">
        <v>963</v>
      </c>
      <c r="F3964" s="6" t="s">
        <v>963</v>
      </c>
      <c r="G3964" s="6" t="s">
        <v>963</v>
      </c>
      <c r="H3964" s="6">
        <v>86.394067000000007</v>
      </c>
      <c r="I3964" s="6" t="s">
        <v>964</v>
      </c>
      <c r="J3964" s="6">
        <v>86.394067000000007</v>
      </c>
      <c r="K3964" s="6" t="s">
        <v>964</v>
      </c>
      <c r="L3964" s="1" t="s">
        <v>688</v>
      </c>
      <c r="M3964" s="1" t="s">
        <v>689</v>
      </c>
      <c r="N3964" s="1" t="s">
        <v>342</v>
      </c>
      <c r="O3964" s="1" t="s">
        <v>690</v>
      </c>
      <c r="P3964" s="1" t="s">
        <v>691</v>
      </c>
      <c r="Q3964" s="1" t="s">
        <v>685</v>
      </c>
      <c r="R3964" s="1" t="s">
        <v>330</v>
      </c>
    </row>
    <row r="3965" spans="1:18" hidden="1" x14ac:dyDescent="0.3">
      <c r="A3965" s="1" t="s">
        <v>497</v>
      </c>
      <c r="B3965" s="1">
        <v>24017</v>
      </c>
      <c r="C3965" s="1" t="s">
        <v>12</v>
      </c>
      <c r="D3965" s="6">
        <v>104.570894</v>
      </c>
      <c r="E3965" s="6" t="s">
        <v>963</v>
      </c>
      <c r="F3965" s="6" t="s">
        <v>963</v>
      </c>
      <c r="G3965" s="6" t="s">
        <v>963</v>
      </c>
      <c r="H3965" s="6">
        <v>104.570894</v>
      </c>
      <c r="I3965" s="6" t="s">
        <v>964</v>
      </c>
      <c r="J3965" s="6">
        <v>104.570894</v>
      </c>
      <c r="K3965" s="6" t="s">
        <v>964</v>
      </c>
      <c r="L3965" s="1" t="s">
        <v>688</v>
      </c>
      <c r="M3965" s="1" t="s">
        <v>689</v>
      </c>
      <c r="N3965" s="1" t="s">
        <v>342</v>
      </c>
      <c r="O3965" s="1" t="s">
        <v>690</v>
      </c>
      <c r="P3965" s="1" t="s">
        <v>691</v>
      </c>
      <c r="Q3965" s="1" t="s">
        <v>685</v>
      </c>
      <c r="R3965" s="1" t="s">
        <v>330</v>
      </c>
    </row>
    <row r="3966" spans="1:18" hidden="1" x14ac:dyDescent="0.3">
      <c r="A3966" s="1" t="s">
        <v>497</v>
      </c>
      <c r="B3966" s="1">
        <v>24033</v>
      </c>
      <c r="C3966" s="1" t="s">
        <v>12</v>
      </c>
      <c r="D3966" s="6">
        <v>117.974099</v>
      </c>
      <c r="E3966" s="6" t="s">
        <v>963</v>
      </c>
      <c r="F3966" s="6" t="s">
        <v>963</v>
      </c>
      <c r="G3966" s="6" t="s">
        <v>963</v>
      </c>
      <c r="H3966" s="6">
        <v>117.974099</v>
      </c>
      <c r="I3966" s="6" t="s">
        <v>964</v>
      </c>
      <c r="J3966" s="6">
        <v>117.974099</v>
      </c>
      <c r="K3966" s="6" t="s">
        <v>964</v>
      </c>
      <c r="L3966" s="1" t="s">
        <v>688</v>
      </c>
      <c r="M3966" s="1" t="s">
        <v>689</v>
      </c>
      <c r="N3966" s="1" t="s">
        <v>342</v>
      </c>
      <c r="O3966" s="1" t="s">
        <v>690</v>
      </c>
      <c r="P3966" s="1" t="s">
        <v>691</v>
      </c>
      <c r="Q3966" s="1" t="s">
        <v>685</v>
      </c>
      <c r="R3966" s="1" t="s">
        <v>330</v>
      </c>
    </row>
    <row r="3967" spans="1:18" hidden="1" x14ac:dyDescent="0.3">
      <c r="A3967" s="1" t="s">
        <v>811</v>
      </c>
      <c r="B3967" s="1">
        <v>51107</v>
      </c>
      <c r="C3967" s="1" t="s">
        <v>12</v>
      </c>
      <c r="D3967" s="6">
        <v>176.70438999999999</v>
      </c>
      <c r="E3967" s="6" t="s">
        <v>963</v>
      </c>
      <c r="F3967" s="6" t="s">
        <v>963</v>
      </c>
      <c r="G3967" s="6" t="s">
        <v>963</v>
      </c>
      <c r="H3967" s="6">
        <v>176.70438999999999</v>
      </c>
      <c r="I3967" s="6" t="s">
        <v>964</v>
      </c>
      <c r="J3967" s="6">
        <v>176.70438999999999</v>
      </c>
      <c r="K3967" s="6" t="s">
        <v>964</v>
      </c>
      <c r="L3967" s="1" t="s">
        <v>688</v>
      </c>
      <c r="M3967" s="1" t="s">
        <v>689</v>
      </c>
      <c r="N3967" s="1" t="s">
        <v>342</v>
      </c>
      <c r="O3967" s="1" t="s">
        <v>690</v>
      </c>
      <c r="P3967" s="1" t="s">
        <v>691</v>
      </c>
      <c r="Q3967" s="1" t="s">
        <v>685</v>
      </c>
      <c r="R3967" s="1" t="s">
        <v>330</v>
      </c>
    </row>
  </sheetData>
  <autoFilter ref="A1:R3967" xr:uid="{DC447704-54FF-4E6A-A832-B4CA679C0BB8}">
    <filterColumn colId="1">
      <filters>
        <filter val="24033"/>
      </filters>
    </filterColumn>
    <filterColumn colId="11">
      <filters>
        <filter val="2275020000"/>
      </filters>
    </filterColumn>
  </autoFilter>
  <sortState xmlns:xlrd2="http://schemas.microsoft.com/office/spreadsheetml/2017/richdata2" ref="A3:R3967">
    <sortCondition ref="L1:L3967"/>
  </sortState>
  <phoneticPr fontId="6" type="noConversion"/>
  <pageMargins left="0.7" right="0.7" top="0.75" bottom="0.75" header="0.3" footer="0.3"/>
  <pageSetup orientation="portrait" horizontalDpi="4294967295" verticalDpi="429496729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738AEC9-BA49-4702-928F-5708AC9D9A62}">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26</vt:i4>
      </vt:variant>
      <vt:variant>
        <vt:lpstr>Named Ranges</vt:lpstr>
      </vt:variant>
      <vt:variant>
        <vt:i4>6</vt:i4>
      </vt:variant>
    </vt:vector>
  </HeadingPairs>
  <TitlesOfParts>
    <vt:vector size="32" baseType="lpstr">
      <vt:lpstr>Emissions Summary-EMP</vt:lpstr>
      <vt:lpstr>Emissions Summary-Coop Forecast</vt:lpstr>
      <vt:lpstr>NP-NRModel-MAR-WILDFIRES Mo (2)</vt:lpstr>
      <vt:lpstr>Ratios_MARAMA-VA</vt:lpstr>
      <vt:lpstr>Ratios_MARAMA-VA+3 Airports QP</vt:lpstr>
      <vt:lpstr>3 Airports QP Only</vt:lpstr>
      <vt:lpstr>Note-NP-NRModel-MAR-WILDF Mo(2)</vt:lpstr>
      <vt:lpstr>Note_Ratios_MARAMA-VA</vt:lpstr>
      <vt:lpstr>Addit MDE NP SCCs not in EMP </vt:lpstr>
      <vt:lpstr>2015 O3 Growth Surrogates</vt:lpstr>
      <vt:lpstr>Coop GFs_CFs</vt:lpstr>
      <vt:lpstr>Stage II</vt:lpstr>
      <vt:lpstr>SCC_Poll_Juris_missing</vt:lpstr>
      <vt:lpstr>Point</vt:lpstr>
      <vt:lpstr>Gas Inboard_Sterndrive</vt:lpstr>
      <vt:lpstr>Pleasure Craft</vt:lpstr>
      <vt:lpstr>Railway Mainenance</vt:lpstr>
      <vt:lpstr>GSE</vt:lpstr>
      <vt:lpstr>CMV</vt:lpstr>
      <vt:lpstr>Avg CO SCC_MDE</vt:lpstr>
      <vt:lpstr>C3_SCC OS Daily Avg</vt:lpstr>
      <vt:lpstr>Wildfires</vt:lpstr>
      <vt:lpstr>Burning_No Wildfires</vt:lpstr>
      <vt:lpstr>Abandoned Wells</vt:lpstr>
      <vt:lpstr>NP-NRModel-MAR-WILDFIRES Modifi</vt:lpstr>
      <vt:lpstr>NPMARNRMODELPOINTFIREBIOG Modif</vt:lpstr>
      <vt:lpstr>'Ratios_MARAMA-VA'!Annual_Rail_Temp_Alloc_Episodic_212817728_01aug2025_v0</vt:lpstr>
      <vt:lpstr>'Ratios_MARAMA-VA+3 Airports QP'!Annual_Rail_Temp_Alloc_Episodic_212817728_01aug2025_v0</vt:lpstr>
      <vt:lpstr>'Ratios_MARAMA-VA'!OS_Rail_Temp_Alloc_Episodic_212546932_01aug2025_v0</vt:lpstr>
      <vt:lpstr>'Ratios_MARAMA-VA+3 Airports QP'!OS_Rail_Temp_Alloc_Episodic_212546932_01aug2025_v0</vt:lpstr>
      <vt:lpstr>'Ratios_MARAMA-VA'!Print_Titles</vt:lpstr>
      <vt:lpstr>'Ratios_MARAMA-VA+3 Airports QP'!Print_Titles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County-Level Process Data for Mobile, Point, and Nonpoint Emissions</dc:title>
  <dc:subject/>
  <dc:creator/>
  <cp:keywords/>
  <dc:description/>
  <cp:lastModifiedBy/>
  <dcterms:created xsi:type="dcterms:W3CDTF">2025-02-05T18:56:41Z</dcterms:created>
  <dcterms:modified xsi:type="dcterms:W3CDTF">2026-05-28T16:19:32Z</dcterms:modified>
  <cp:category/>
</cp:coreProperties>
</file>